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omments4.xml" ContentType="application/vnd.openxmlformats-officedocument.spreadsheetml.comments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H:\unlimit\unlimit SM\Celestial\امتحانات\excel file\"/>
    </mc:Choice>
  </mc:AlternateContent>
  <xr:revisionPtr revIDLastSave="0" documentId="13_ncr:1_{9237FBD1-7E2F-43AC-BBB4-69CD58318234}" xr6:coauthVersionLast="45" xr6:coauthVersionMax="45" xr10:uidLastSave="{00000000-0000-0000-0000-000000000000}"/>
  <bookViews>
    <workbookView xWindow="-120" yWindow="-120" windowWidth="20730" windowHeight="11160" tabRatio="688" firstSheet="1" activeTab="1" xr2:uid="{00000000-000D-0000-FFFF-FFFF00000000}"/>
  </bookViews>
  <sheets>
    <sheet name="Testing" sheetId="1" state="hidden" r:id="rId1"/>
    <sheet name="Computer Almanac" sheetId="2" r:id="rId2"/>
    <sheet name="Manual Almanac" sheetId="3" r:id="rId3"/>
    <sheet name="Star Information" sheetId="4" r:id="rId4"/>
    <sheet name="Time" sheetId="5" state="hidden" r:id="rId5"/>
    <sheet name="Delta_T" sheetId="6" state="hidden" r:id="rId6"/>
    <sheet name="Stars" sheetId="7" state="hidden" r:id="rId7"/>
    <sheet name="Sun" sheetId="8" state="hidden" r:id="rId8"/>
    <sheet name="Moon" sheetId="9" state="hidden" r:id="rId9"/>
    <sheet name="Mercury" sheetId="10" state="hidden" r:id="rId10"/>
    <sheet name="Venus" sheetId="11" state="hidden" r:id="rId11"/>
    <sheet name="Earth" sheetId="12" state="hidden" r:id="rId12"/>
    <sheet name="Mars" sheetId="13" state="hidden" r:id="rId13"/>
    <sheet name="Jupiter" sheetId="14" state="hidden" r:id="rId14"/>
    <sheet name="Saturn" sheetId="15" state="hidden" r:id="rId15"/>
    <sheet name="Locator" sheetId="16" state="hidden" r:id="rId16"/>
  </sheets>
  <definedNames>
    <definedName name="ALong">'Computer Almanac'!$E$23</definedName>
    <definedName name="AV_MOON_DISTANCE" localSheetId="8">Moon!$J$7</definedName>
    <definedName name="BodyList">Locator!$A$1:$A$66</definedName>
    <definedName name="c_1" localSheetId="4">Time!$C$18</definedName>
    <definedName name="c_2" localSheetId="4">Time!$D$18</definedName>
    <definedName name="c_3" localSheetId="4">Time!$E$18</definedName>
    <definedName name="CosALat">'Computer Almanac'!$D$25</definedName>
    <definedName name="d_Eps" localSheetId="4">Time!$B$26</definedName>
    <definedName name="d_Psi">Time!$D$24</definedName>
    <definedName name="Day">'Computer Almanac'!$F$6</definedName>
    <definedName name="Day_Fraction" localSheetId="4">Time!$A$8</definedName>
    <definedName name="DAYSinCENTURY">Time!$K$10</definedName>
    <definedName name="DAYSinMILLENNIUM">Time!$K$11</definedName>
    <definedName name="DAYSinYEAR">Time!$K$9</definedName>
    <definedName name="DEGSinCIRCLE">Time!$K$21</definedName>
    <definedName name="Delta_T" localSheetId="4">Time!$A$10</definedName>
    <definedName name="dT_Values">Delta_T!$F$6:$F$20</definedName>
    <definedName name="e">Time!$A$30</definedName>
    <definedName name="Ear_L_Deg">Earth!$A$24</definedName>
    <definedName name="Ear_R_AU">Earth!$C$24</definedName>
    <definedName name="Earth_B0" localSheetId="11">Earth!$AQ$1:$AS$180</definedName>
    <definedName name="Earth_B1" localSheetId="11">Earth!$AV$1:$AX$95</definedName>
    <definedName name="Earth_B2" localSheetId="11">Earth!$BA$1:$BC$49</definedName>
    <definedName name="Earth_B3" localSheetId="11">Earth!$BF$1:$BH$11</definedName>
    <definedName name="Earth_B4" localSheetId="11">Earth!$BK$1:$BM$5</definedName>
    <definedName name="Earth_L0" localSheetId="11">Earth!$M$1:$O$555</definedName>
    <definedName name="Earth_L1" localSheetId="11">Earth!$R$1:$T$337</definedName>
    <definedName name="Earth_L2" localSheetId="11">Earth!$W$1:$Y$138</definedName>
    <definedName name="Earth_L3" localSheetId="11">Earth!$AB$1:$AD$22</definedName>
    <definedName name="Earth_L4" localSheetId="11">Earth!$AG$1:$AI$11</definedName>
    <definedName name="Earth_L5" localSheetId="11">Earth!$AL$1:$AN$5</definedName>
    <definedName name="Earth_R0" localSheetId="11">Earth!$BP$1:$BR$522</definedName>
    <definedName name="Earth_R1" localSheetId="11">Earth!$BU$1:$BW$288</definedName>
    <definedName name="Earth_R2" localSheetId="11">Earth!$BZ$1:$CB$135</definedName>
    <definedName name="Earth_R3" localSheetId="11">Earth!$CE$1:$CG$27</definedName>
    <definedName name="Earth_R4" localSheetId="11">Earth!$CJ$1:$CL$10</definedName>
    <definedName name="Earth_R5" localSheetId="11">Earth!$CO$1:$CQ$3</definedName>
    <definedName name="EPOCH">Time!$K$7</definedName>
    <definedName name="Eps">Time!$D$26</definedName>
    <definedName name="Eps0" localSheetId="4">Time!$A$26</definedName>
    <definedName name="EQ_EARTH_RADIUS">Time!$K$24</definedName>
    <definedName name="Eq_of_ctr" localSheetId="4">Time!$A$20</definedName>
    <definedName name="EW">'Computer Almanac'!$Q$5:$Q$8</definedName>
    <definedName name="GAST">Time!$E$10</definedName>
    <definedName name="GMST" localSheetId="4">Time!$D$10</definedName>
    <definedName name="GREGORIAN_START">Time!$K$22</definedName>
    <definedName name="Hours">'Computer Almanac'!$G$6</definedName>
    <definedName name="JD" localSheetId="4">Time!$F$8</definedName>
    <definedName name="JDE" localSheetId="4">Time!$B$10</definedName>
    <definedName name="JDofEPOCH">Time!$K$8</definedName>
    <definedName name="KAPPA">Time!$K$13</definedName>
    <definedName name="KMSinAU">Time!$K$23</definedName>
    <definedName name="L_Moon" localSheetId="4">Time!$B$24</definedName>
    <definedName name="L_Sun_deg" localSheetId="4">Time!$A$18</definedName>
    <definedName name="L_Sun_rad">Time!$A$24</definedName>
    <definedName name="Locator_Row" localSheetId="1">'Computer Almanac'!$D$13</definedName>
    <definedName name="MASinDEGREE">Time!$K$18</definedName>
    <definedName name="MINSinDEGREE">Time!$K$20</definedName>
    <definedName name="MINSinHOUR">Time!$K$19</definedName>
    <definedName name="Minutes">'Computer Almanac'!$H$6</definedName>
    <definedName name="Month">'Computer Almanac'!$E$6</definedName>
    <definedName name="MOON_RADIUS" localSheetId="8">Moon!$J$6</definedName>
    <definedName name="moonlat" localSheetId="8">Moon!$W$1:$AA$60</definedName>
    <definedName name="moonlon_1" localSheetId="8">Moon!$M$1:$R$60</definedName>
    <definedName name="moonlon_2" localSheetId="8">Moon!$M$1:$R$60</definedName>
    <definedName name="NS">'Computer Almanac'!$P$5:$P$8</definedName>
    <definedName name="Omega" localSheetId="4">Time!$C$24</definedName>
    <definedName name="p">Time!$B$30</definedName>
    <definedName name="QBodyLat" localSheetId="15">Locator!$C$76</definedName>
    <definedName name="QBodyLong" localSheetId="15">Locator!$C$80</definedName>
    <definedName name="SD_AT_1_AU" localSheetId="13">Jupiter!$J$7</definedName>
    <definedName name="SD_AT_1_AU" localSheetId="12">Mars!$I$7</definedName>
    <definedName name="SD_AT_1_AU" localSheetId="9">Mercury!$I$7</definedName>
    <definedName name="SD_AT_1_AU" localSheetId="14">Saturn!$J$7</definedName>
    <definedName name="SD_AT_1_AU" localSheetId="10">Venus!$I$7</definedName>
    <definedName name="Seconds">'Computer Almanac'!$I$6</definedName>
    <definedName name="SECSinDAY">Time!$K$16</definedName>
    <definedName name="SECSinDEGREE">Time!$K$17</definedName>
    <definedName name="SECSinHOUR">Time!$K$15</definedName>
    <definedName name="SECSinMINUTE">Time!$K$14</definedName>
    <definedName name="SinALat">'Computer Almanac'!$D$24</definedName>
    <definedName name="StarList">Locator!$A$9:$A$66</definedName>
    <definedName name="Sun_anom" localSheetId="4">Time!$B$18</definedName>
    <definedName name="Sun_True_Lng">Time!$B$20</definedName>
    <definedName name="T">Time!$C$10</definedName>
    <definedName name="Tau">Time!$F$10</definedName>
    <definedName name="Theta">Time!$C$14</definedName>
    <definedName name="ULC">'Computer Almanac'!$R$5:$R$10</definedName>
    <definedName name="var_A" localSheetId="4">Time!$D$8</definedName>
    <definedName name="var_B" localSheetId="4">Time!$E$8</definedName>
    <definedName name="var_M" localSheetId="4">Time!$C$8</definedName>
    <definedName name="var_Y" localSheetId="4">Time!$B$8</definedName>
    <definedName name="Waxing">Moon!$C$39</definedName>
    <definedName name="x_AU">Earth!$E$24</definedName>
    <definedName name="Y">Delta_T!$B$3</definedName>
    <definedName name="y_AU">Earth!$F$24</definedName>
    <definedName name="Year">'Computer Almanac'!$D$6</definedName>
    <definedName name="YEARSinCENTURY">Time!$K$12</definedName>
    <definedName name="Z">Time!$B$14</definedName>
    <definedName name="z_AU">Earth!$G$24</definedName>
    <definedName name="Z_CF7DD578_E3A2_43CE_B6A7_FBD754B1EE99_.wvu.Cols" localSheetId="1" hidden="1">'Computer Almanac'!$AA:$XFD</definedName>
    <definedName name="Z_CF7DD578_E3A2_43CE_B6A7_FBD754B1EE99_.wvu.Cols" localSheetId="2" hidden="1">'Manual Almanac'!$AA:$XFD</definedName>
    <definedName name="Z_CF7DD578_E3A2_43CE_B6A7_FBD754B1EE99_.wvu.Cols" localSheetId="3" hidden="1">'Star Information'!$AA:$XFD</definedName>
    <definedName name="Z_CF7DD578_E3A2_43CE_B6A7_FBD754B1EE99_.wvu.Cols" localSheetId="6" hidden="1">Stars!$G:$G,Stars!$H:$Q,Stars!$AC:$XFD</definedName>
    <definedName name="Z_CF7DD578_E3A2_43CE_B6A7_FBD754B1EE99_.wvu.Cols" localSheetId="0" hidden="1">Testing!$AA:$XFD</definedName>
    <definedName name="Z_CF7DD578_E3A2_43CE_B6A7_FBD754B1EE99_.wvu.Cols" localSheetId="4" hidden="1">Time!$AA:$XFD</definedName>
    <definedName name="Z_CF7DD578_E3A2_43CE_B6A7_FBD754B1EE99_.wvu.Rows" localSheetId="1" hidden="1">'Computer Almanac'!$182:$1048576,'Computer Almanac'!$100:$181</definedName>
    <definedName name="Z_CF7DD578_E3A2_43CE_B6A7_FBD754B1EE99_.wvu.Rows" localSheetId="2" hidden="1">'Manual Almanac'!$103:$1048576,'Manual Almanac'!$100:$102</definedName>
    <definedName name="Z_CF7DD578_E3A2_43CE_B6A7_FBD754B1EE99_.wvu.Rows" localSheetId="3" hidden="1">'Star Information'!$101:$1048576</definedName>
    <definedName name="Z_CF7DD578_E3A2_43CE_B6A7_FBD754B1EE99_.wvu.Rows" localSheetId="6" hidden="1">Stars!$1048556:$1048576,Stars!$100:$1048555</definedName>
    <definedName name="Z_CF7DD578_E3A2_43CE_B6A7_FBD754B1EE99_.wvu.Rows" localSheetId="0" hidden="1">Testing!$100:$1048576</definedName>
    <definedName name="Z_CF7DD578_E3A2_43CE_B6A7_FBD754B1EE99_.wvu.Rows" localSheetId="4" hidden="1">Time!$100:$1048576</definedName>
    <definedName name="Zeta">Time!$A$14</definedName>
    <definedName name="Δ_Eps">Time!$C$26</definedName>
    <definedName name="Δ_Psi">Time!$E$24</definedName>
  </definedNames>
  <calcPr calcId="191029" concurrentCalc="0"/>
  <customWorkbookViews>
    <customWorkbookView name="Bill Lawrence - Personal View" guid="{CF7DD578-E3A2-43CE-B6A7-FBD754B1EE99}" mergeInterval="0" personalView="1" maximized="1" xWindow="1551" yWindow="-1902" windowWidth="3221" windowHeight="1914" activeSheetId="6" showObjects="none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8" i="5" l="1"/>
  <c r="B8" i="5"/>
  <c r="D8" i="5"/>
  <c r="E8" i="5"/>
  <c r="C8" i="5"/>
  <c r="F8" i="5"/>
  <c r="B3" i="6"/>
  <c r="C6" i="6"/>
  <c r="F6" i="6"/>
  <c r="C7" i="6"/>
  <c r="F7" i="6"/>
  <c r="C8" i="6"/>
  <c r="F8" i="6"/>
  <c r="C9" i="6"/>
  <c r="F9" i="6"/>
  <c r="C10" i="6"/>
  <c r="F10" i="6"/>
  <c r="C11" i="6"/>
  <c r="F11" i="6"/>
  <c r="C12" i="6"/>
  <c r="F12" i="6"/>
  <c r="C13" i="6"/>
  <c r="F13" i="6"/>
  <c r="C14" i="6"/>
  <c r="F14" i="6"/>
  <c r="C15" i="6"/>
  <c r="F15" i="6"/>
  <c r="C16" i="6"/>
  <c r="F16" i="6"/>
  <c r="C17" i="6"/>
  <c r="E17" i="6"/>
  <c r="F17" i="6"/>
  <c r="C18" i="6"/>
  <c r="F18" i="6"/>
  <c r="C19" i="6"/>
  <c r="F19" i="6"/>
  <c r="C20" i="6"/>
  <c r="F20" i="6"/>
  <c r="A10" i="5"/>
  <c r="B10" i="5"/>
  <c r="C10" i="5"/>
  <c r="B6" i="9"/>
  <c r="B7" i="9"/>
  <c r="D6" i="9"/>
  <c r="D7" i="9"/>
  <c r="D8" i="9"/>
  <c r="C6" i="9"/>
  <c r="C7" i="9"/>
  <c r="C8" i="9"/>
  <c r="B8" i="9"/>
  <c r="A36" i="9"/>
  <c r="B36" i="9"/>
  <c r="D36" i="9"/>
  <c r="F3" i="16"/>
  <c r="D10" i="5"/>
  <c r="C24" i="5"/>
  <c r="A18" i="5"/>
  <c r="A24" i="5"/>
  <c r="B24" i="5"/>
  <c r="D24" i="5"/>
  <c r="A26" i="5"/>
  <c r="B26" i="5"/>
  <c r="C26" i="5"/>
  <c r="D26" i="5"/>
  <c r="E10" i="5"/>
  <c r="F10" i="5"/>
  <c r="AO1" i="12"/>
  <c r="AO2" i="12"/>
  <c r="AO3" i="12"/>
  <c r="AO4" i="12"/>
  <c r="AO5" i="12"/>
  <c r="F9" i="12"/>
  <c r="AJ1" i="12"/>
  <c r="AJ2" i="12"/>
  <c r="AJ3" i="12"/>
  <c r="AJ4" i="12"/>
  <c r="AJ5" i="12"/>
  <c r="AJ6" i="12"/>
  <c r="AJ7" i="12"/>
  <c r="AJ8" i="12"/>
  <c r="AJ9" i="12"/>
  <c r="AJ10" i="12"/>
  <c r="AJ11" i="12"/>
  <c r="E9" i="12"/>
  <c r="AE1" i="12"/>
  <c r="AE2" i="12"/>
  <c r="AE3" i="12"/>
  <c r="AE4" i="12"/>
  <c r="AE5" i="12"/>
  <c r="AE6" i="12"/>
  <c r="AE7" i="12"/>
  <c r="AE8" i="12"/>
  <c r="AE9" i="12"/>
  <c r="AE10" i="12"/>
  <c r="AE11" i="12"/>
  <c r="AE12" i="12"/>
  <c r="AE13" i="12"/>
  <c r="AE14" i="12"/>
  <c r="AE15" i="12"/>
  <c r="AE16" i="12"/>
  <c r="AE17" i="12"/>
  <c r="AE18" i="12"/>
  <c r="AE19" i="12"/>
  <c r="AE20" i="12"/>
  <c r="AE21" i="12"/>
  <c r="AE22" i="12"/>
  <c r="D9" i="12"/>
  <c r="Z1" i="12"/>
  <c r="Z2" i="12"/>
  <c r="Z3" i="12"/>
  <c r="Z4" i="12"/>
  <c r="Z5" i="12"/>
  <c r="Z6" i="12"/>
  <c r="Z7" i="12"/>
  <c r="Z8" i="12"/>
  <c r="Z9" i="12"/>
  <c r="Z10" i="12"/>
  <c r="Z11" i="12"/>
  <c r="Z12" i="12"/>
  <c r="Z13" i="12"/>
  <c r="Z14" i="12"/>
  <c r="Z15" i="12"/>
  <c r="Z16" i="12"/>
  <c r="Z17" i="12"/>
  <c r="Z18" i="12"/>
  <c r="Z19" i="12"/>
  <c r="Z20" i="12"/>
  <c r="Z21" i="12"/>
  <c r="Z22" i="12"/>
  <c r="Z23" i="12"/>
  <c r="Z24" i="12"/>
  <c r="Z25" i="12"/>
  <c r="Z26" i="12"/>
  <c r="Z27" i="12"/>
  <c r="Z28" i="12"/>
  <c r="Z29" i="12"/>
  <c r="Z30" i="12"/>
  <c r="Z31" i="12"/>
  <c r="Z32" i="12"/>
  <c r="Z33" i="12"/>
  <c r="Z34" i="12"/>
  <c r="Z35" i="12"/>
  <c r="Z36" i="12"/>
  <c r="Z37" i="12"/>
  <c r="Z38" i="12"/>
  <c r="Z39" i="12"/>
  <c r="Z40" i="12"/>
  <c r="Z41" i="12"/>
  <c r="Z42" i="12"/>
  <c r="Z43" i="12"/>
  <c r="Z44" i="12"/>
  <c r="Z45" i="12"/>
  <c r="Z46" i="12"/>
  <c r="Z47" i="12"/>
  <c r="Z48" i="12"/>
  <c r="Z49" i="12"/>
  <c r="Z50" i="12"/>
  <c r="Z51" i="12"/>
  <c r="Z52" i="12"/>
  <c r="Z53" i="12"/>
  <c r="Z54" i="12"/>
  <c r="Z55" i="12"/>
  <c r="Z56" i="12"/>
  <c r="Z57" i="12"/>
  <c r="Z58" i="12"/>
  <c r="Z59" i="12"/>
  <c r="Z60" i="12"/>
  <c r="Z61" i="12"/>
  <c r="Z62" i="12"/>
  <c r="Z63" i="12"/>
  <c r="Z64" i="12"/>
  <c r="Z65" i="12"/>
  <c r="Z66" i="12"/>
  <c r="Z67" i="12"/>
  <c r="Z68" i="12"/>
  <c r="Z69" i="12"/>
  <c r="Z70" i="12"/>
  <c r="Z71" i="12"/>
  <c r="Z72" i="12"/>
  <c r="Z73" i="12"/>
  <c r="Z74" i="12"/>
  <c r="Z75" i="12"/>
  <c r="Z76" i="12"/>
  <c r="Z77" i="12"/>
  <c r="Z78" i="12"/>
  <c r="Z79" i="12"/>
  <c r="Z80" i="12"/>
  <c r="Z81" i="12"/>
  <c r="Z82" i="12"/>
  <c r="Z83" i="12"/>
  <c r="Z84" i="12"/>
  <c r="Z85" i="12"/>
  <c r="Z86" i="12"/>
  <c r="Z87" i="12"/>
  <c r="Z88" i="12"/>
  <c r="Z89" i="12"/>
  <c r="Z90" i="12"/>
  <c r="Z91" i="12"/>
  <c r="Z92" i="12"/>
  <c r="Z93" i="12"/>
  <c r="Z94" i="12"/>
  <c r="Z95" i="12"/>
  <c r="Z96" i="12"/>
  <c r="Z97" i="12"/>
  <c r="Z98" i="12"/>
  <c r="Z99" i="12"/>
  <c r="Z100" i="12"/>
  <c r="Z101" i="12"/>
  <c r="Z102" i="12"/>
  <c r="Z103" i="12"/>
  <c r="Z104" i="12"/>
  <c r="Z105" i="12"/>
  <c r="Z106" i="12"/>
  <c r="Z107" i="12"/>
  <c r="Z108" i="12"/>
  <c r="Z109" i="12"/>
  <c r="Z110" i="12"/>
  <c r="Z111" i="12"/>
  <c r="Z112" i="12"/>
  <c r="Z113" i="12"/>
  <c r="Z114" i="12"/>
  <c r="Z115" i="12"/>
  <c r="Z116" i="12"/>
  <c r="Z117" i="12"/>
  <c r="Z118" i="12"/>
  <c r="Z119" i="12"/>
  <c r="Z120" i="12"/>
  <c r="Z121" i="12"/>
  <c r="Z122" i="12"/>
  <c r="Z123" i="12"/>
  <c r="Z124" i="12"/>
  <c r="Z125" i="12"/>
  <c r="Z126" i="12"/>
  <c r="Z127" i="12"/>
  <c r="Z128" i="12"/>
  <c r="Z129" i="12"/>
  <c r="Z130" i="12"/>
  <c r="Z131" i="12"/>
  <c r="Z132" i="12"/>
  <c r="Z133" i="12"/>
  <c r="Z134" i="12"/>
  <c r="Z135" i="12"/>
  <c r="Z136" i="12"/>
  <c r="Z137" i="12"/>
  <c r="Z138" i="12"/>
  <c r="Z139" i="12"/>
  <c r="Z140" i="12"/>
  <c r="Z141" i="12"/>
  <c r="Z142" i="12"/>
  <c r="C9" i="12"/>
  <c r="U1" i="12"/>
  <c r="U2" i="12"/>
  <c r="U3" i="12"/>
  <c r="U4" i="12"/>
  <c r="U5" i="12"/>
  <c r="U6" i="12"/>
  <c r="U7" i="12"/>
  <c r="U8" i="12"/>
  <c r="U9" i="12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9" i="12"/>
  <c r="U30" i="12"/>
  <c r="U31" i="12"/>
  <c r="U32" i="12"/>
  <c r="U33" i="12"/>
  <c r="U34" i="12"/>
  <c r="U35" i="12"/>
  <c r="U36" i="12"/>
  <c r="U37" i="12"/>
  <c r="U38" i="12"/>
  <c r="U39" i="12"/>
  <c r="U40" i="12"/>
  <c r="U41" i="12"/>
  <c r="U42" i="12"/>
  <c r="U43" i="12"/>
  <c r="U44" i="12"/>
  <c r="U45" i="12"/>
  <c r="U46" i="12"/>
  <c r="U47" i="12"/>
  <c r="U48" i="12"/>
  <c r="U49" i="12"/>
  <c r="U50" i="12"/>
  <c r="U51" i="12"/>
  <c r="U52" i="12"/>
  <c r="U53" i="12"/>
  <c r="U54" i="12"/>
  <c r="U55" i="12"/>
  <c r="U56" i="12"/>
  <c r="U57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U70" i="12"/>
  <c r="U71" i="12"/>
  <c r="U72" i="12"/>
  <c r="U73" i="12"/>
  <c r="U74" i="12"/>
  <c r="U75" i="12"/>
  <c r="U76" i="12"/>
  <c r="U77" i="12"/>
  <c r="U78" i="12"/>
  <c r="U79" i="12"/>
  <c r="U80" i="12"/>
  <c r="U81" i="12"/>
  <c r="U82" i="12"/>
  <c r="U83" i="12"/>
  <c r="U84" i="12"/>
  <c r="U85" i="12"/>
  <c r="U86" i="12"/>
  <c r="U87" i="12"/>
  <c r="U88" i="12"/>
  <c r="U89" i="12"/>
  <c r="U90" i="12"/>
  <c r="U91" i="12"/>
  <c r="U92" i="12"/>
  <c r="U93" i="12"/>
  <c r="U94" i="12"/>
  <c r="U95" i="12"/>
  <c r="U96" i="12"/>
  <c r="U97" i="12"/>
  <c r="U98" i="12"/>
  <c r="U99" i="12"/>
  <c r="U100" i="12"/>
  <c r="U101" i="12"/>
  <c r="U102" i="12"/>
  <c r="U103" i="12"/>
  <c r="U104" i="12"/>
  <c r="U105" i="12"/>
  <c r="U106" i="12"/>
  <c r="U107" i="12"/>
  <c r="U108" i="12"/>
  <c r="U109" i="12"/>
  <c r="U110" i="12"/>
  <c r="U111" i="12"/>
  <c r="U112" i="12"/>
  <c r="U113" i="12"/>
  <c r="U114" i="12"/>
  <c r="U115" i="12"/>
  <c r="U116" i="12"/>
  <c r="U117" i="12"/>
  <c r="U118" i="12"/>
  <c r="U119" i="12"/>
  <c r="U120" i="12"/>
  <c r="U121" i="12"/>
  <c r="U122" i="12"/>
  <c r="U123" i="12"/>
  <c r="U124" i="12"/>
  <c r="U125" i="12"/>
  <c r="U126" i="12"/>
  <c r="U127" i="12"/>
  <c r="U128" i="12"/>
  <c r="U129" i="12"/>
  <c r="U130" i="12"/>
  <c r="U131" i="12"/>
  <c r="U132" i="12"/>
  <c r="U133" i="12"/>
  <c r="U134" i="12"/>
  <c r="U135" i="12"/>
  <c r="U136" i="12"/>
  <c r="U137" i="12"/>
  <c r="U138" i="12"/>
  <c r="U139" i="12"/>
  <c r="U140" i="12"/>
  <c r="U141" i="12"/>
  <c r="U142" i="12"/>
  <c r="U143" i="12"/>
  <c r="U144" i="12"/>
  <c r="U145" i="12"/>
  <c r="U146" i="12"/>
  <c r="U147" i="12"/>
  <c r="U148" i="12"/>
  <c r="U149" i="12"/>
  <c r="U150" i="12"/>
  <c r="U151" i="12"/>
  <c r="U152" i="12"/>
  <c r="U153" i="12"/>
  <c r="U154" i="12"/>
  <c r="U155" i="12"/>
  <c r="U156" i="12"/>
  <c r="U157" i="12"/>
  <c r="U158" i="12"/>
  <c r="U159" i="12"/>
  <c r="U160" i="12"/>
  <c r="U161" i="12"/>
  <c r="U162" i="12"/>
  <c r="U163" i="12"/>
  <c r="U164" i="12"/>
  <c r="U165" i="12"/>
  <c r="U166" i="12"/>
  <c r="U167" i="12"/>
  <c r="U168" i="12"/>
  <c r="U169" i="12"/>
  <c r="U170" i="12"/>
  <c r="U171" i="12"/>
  <c r="U172" i="12"/>
  <c r="U173" i="12"/>
  <c r="U174" i="12"/>
  <c r="U175" i="12"/>
  <c r="U176" i="12"/>
  <c r="U177" i="12"/>
  <c r="U178" i="12"/>
  <c r="U179" i="12"/>
  <c r="U180" i="12"/>
  <c r="U181" i="12"/>
  <c r="U182" i="12"/>
  <c r="U183" i="12"/>
  <c r="U184" i="12"/>
  <c r="U185" i="12"/>
  <c r="U186" i="12"/>
  <c r="U187" i="12"/>
  <c r="U188" i="12"/>
  <c r="U189" i="12"/>
  <c r="U190" i="12"/>
  <c r="U191" i="12"/>
  <c r="U192" i="12"/>
  <c r="U193" i="12"/>
  <c r="U194" i="12"/>
  <c r="U195" i="12"/>
  <c r="U196" i="12"/>
  <c r="U197" i="12"/>
  <c r="U198" i="12"/>
  <c r="U199" i="12"/>
  <c r="U200" i="12"/>
  <c r="U201" i="12"/>
  <c r="U202" i="12"/>
  <c r="U203" i="12"/>
  <c r="U204" i="12"/>
  <c r="U205" i="12"/>
  <c r="U206" i="12"/>
  <c r="U207" i="12"/>
  <c r="U208" i="12"/>
  <c r="U209" i="12"/>
  <c r="U210" i="12"/>
  <c r="U211" i="12"/>
  <c r="U212" i="12"/>
  <c r="U213" i="12"/>
  <c r="U214" i="12"/>
  <c r="U215" i="12"/>
  <c r="U216" i="12"/>
  <c r="U217" i="12"/>
  <c r="U218" i="12"/>
  <c r="U219" i="12"/>
  <c r="U220" i="12"/>
  <c r="U221" i="12"/>
  <c r="U222" i="12"/>
  <c r="U223" i="12"/>
  <c r="U224" i="12"/>
  <c r="U225" i="12"/>
  <c r="U226" i="12"/>
  <c r="U227" i="12"/>
  <c r="U228" i="12"/>
  <c r="U229" i="12"/>
  <c r="U230" i="12"/>
  <c r="U231" i="12"/>
  <c r="U232" i="12"/>
  <c r="U233" i="12"/>
  <c r="U234" i="12"/>
  <c r="U235" i="12"/>
  <c r="U236" i="12"/>
  <c r="U237" i="12"/>
  <c r="U238" i="12"/>
  <c r="U239" i="12"/>
  <c r="U240" i="12"/>
  <c r="U241" i="12"/>
  <c r="U242" i="12"/>
  <c r="U243" i="12"/>
  <c r="U244" i="12"/>
  <c r="U245" i="12"/>
  <c r="U246" i="12"/>
  <c r="U247" i="12"/>
  <c r="U248" i="12"/>
  <c r="U249" i="12"/>
  <c r="U250" i="12"/>
  <c r="U251" i="12"/>
  <c r="U252" i="12"/>
  <c r="U253" i="12"/>
  <c r="U254" i="12"/>
  <c r="U255" i="12"/>
  <c r="U256" i="12"/>
  <c r="U257" i="12"/>
  <c r="U258" i="12"/>
  <c r="U259" i="12"/>
  <c r="U260" i="12"/>
  <c r="U261" i="12"/>
  <c r="U262" i="12"/>
  <c r="U263" i="12"/>
  <c r="U264" i="12"/>
  <c r="U265" i="12"/>
  <c r="U266" i="12"/>
  <c r="U267" i="12"/>
  <c r="U268" i="12"/>
  <c r="U269" i="12"/>
  <c r="U270" i="12"/>
  <c r="U271" i="12"/>
  <c r="U272" i="12"/>
  <c r="U273" i="12"/>
  <c r="U274" i="12"/>
  <c r="U275" i="12"/>
  <c r="U276" i="12"/>
  <c r="U277" i="12"/>
  <c r="U278" i="12"/>
  <c r="U279" i="12"/>
  <c r="U280" i="12"/>
  <c r="U281" i="12"/>
  <c r="U282" i="12"/>
  <c r="U283" i="12"/>
  <c r="U284" i="12"/>
  <c r="U285" i="12"/>
  <c r="U286" i="12"/>
  <c r="U287" i="12"/>
  <c r="U288" i="12"/>
  <c r="U289" i="12"/>
  <c r="U290" i="12"/>
  <c r="U291" i="12"/>
  <c r="U292" i="12"/>
  <c r="U293" i="12"/>
  <c r="U294" i="12"/>
  <c r="U295" i="12"/>
  <c r="U296" i="12"/>
  <c r="U297" i="12"/>
  <c r="U298" i="12"/>
  <c r="U299" i="12"/>
  <c r="U300" i="12"/>
  <c r="U301" i="12"/>
  <c r="U302" i="12"/>
  <c r="U303" i="12"/>
  <c r="U304" i="12"/>
  <c r="U305" i="12"/>
  <c r="U306" i="12"/>
  <c r="U307" i="12"/>
  <c r="U308" i="12"/>
  <c r="U309" i="12"/>
  <c r="U310" i="12"/>
  <c r="U311" i="12"/>
  <c r="U312" i="12"/>
  <c r="U313" i="12"/>
  <c r="U314" i="12"/>
  <c r="U315" i="12"/>
  <c r="U316" i="12"/>
  <c r="U317" i="12"/>
  <c r="U318" i="12"/>
  <c r="U319" i="12"/>
  <c r="U320" i="12"/>
  <c r="U321" i="12"/>
  <c r="U322" i="12"/>
  <c r="U323" i="12"/>
  <c r="U324" i="12"/>
  <c r="U325" i="12"/>
  <c r="U326" i="12"/>
  <c r="U327" i="12"/>
  <c r="U328" i="12"/>
  <c r="U329" i="12"/>
  <c r="U330" i="12"/>
  <c r="U331" i="12"/>
  <c r="U332" i="12"/>
  <c r="U333" i="12"/>
  <c r="U334" i="12"/>
  <c r="U335" i="12"/>
  <c r="U336" i="12"/>
  <c r="U337" i="12"/>
  <c r="U338" i="12"/>
  <c r="U339" i="12"/>
  <c r="U340" i="12"/>
  <c r="U341" i="12"/>
  <c r="B9" i="12"/>
  <c r="P1" i="12"/>
  <c r="P2" i="12"/>
  <c r="P3" i="12"/>
  <c r="P4" i="12"/>
  <c r="P5" i="12"/>
  <c r="P6" i="12"/>
  <c r="P7" i="12"/>
  <c r="P8" i="12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35" i="12"/>
  <c r="P36" i="12"/>
  <c r="P37" i="12"/>
  <c r="P38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P56" i="12"/>
  <c r="P57" i="12"/>
  <c r="P58" i="12"/>
  <c r="P59" i="12"/>
  <c r="P60" i="12"/>
  <c r="P61" i="12"/>
  <c r="P62" i="12"/>
  <c r="P63" i="12"/>
  <c r="P64" i="12"/>
  <c r="P65" i="12"/>
  <c r="P66" i="12"/>
  <c r="P67" i="12"/>
  <c r="P68" i="12"/>
  <c r="P69" i="12"/>
  <c r="P70" i="12"/>
  <c r="P71" i="12"/>
  <c r="P72" i="12"/>
  <c r="P73" i="12"/>
  <c r="P74" i="12"/>
  <c r="P75" i="12"/>
  <c r="P76" i="12"/>
  <c r="P77" i="12"/>
  <c r="P78" i="12"/>
  <c r="P79" i="12"/>
  <c r="P80" i="12"/>
  <c r="P81" i="12"/>
  <c r="P82" i="12"/>
  <c r="P83" i="12"/>
  <c r="P84" i="12"/>
  <c r="P85" i="12"/>
  <c r="P86" i="12"/>
  <c r="P87" i="12"/>
  <c r="P88" i="12"/>
  <c r="P89" i="12"/>
  <c r="P90" i="12"/>
  <c r="P91" i="12"/>
  <c r="P92" i="12"/>
  <c r="P93" i="12"/>
  <c r="P94" i="12"/>
  <c r="P95" i="12"/>
  <c r="P96" i="12"/>
  <c r="P97" i="12"/>
  <c r="P98" i="12"/>
  <c r="P99" i="12"/>
  <c r="P100" i="12"/>
  <c r="P101" i="12"/>
  <c r="P102" i="12"/>
  <c r="P103" i="12"/>
  <c r="P104" i="12"/>
  <c r="P105" i="12"/>
  <c r="P106" i="12"/>
  <c r="P107" i="12"/>
  <c r="P108" i="12"/>
  <c r="P109" i="12"/>
  <c r="P110" i="12"/>
  <c r="P111" i="12"/>
  <c r="P112" i="12"/>
  <c r="P113" i="12"/>
  <c r="P114" i="12"/>
  <c r="P115" i="12"/>
  <c r="P116" i="12"/>
  <c r="P117" i="12"/>
  <c r="P118" i="12"/>
  <c r="P119" i="12"/>
  <c r="P120" i="12"/>
  <c r="P121" i="12"/>
  <c r="P122" i="12"/>
  <c r="P123" i="12"/>
  <c r="P124" i="12"/>
  <c r="P125" i="12"/>
  <c r="P126" i="12"/>
  <c r="P127" i="12"/>
  <c r="P128" i="12"/>
  <c r="P129" i="12"/>
  <c r="P130" i="12"/>
  <c r="P131" i="12"/>
  <c r="P132" i="12"/>
  <c r="P133" i="12"/>
  <c r="P134" i="12"/>
  <c r="P135" i="12"/>
  <c r="P136" i="12"/>
  <c r="P137" i="12"/>
  <c r="P138" i="12"/>
  <c r="P139" i="12"/>
  <c r="P140" i="12"/>
  <c r="P141" i="12"/>
  <c r="P142" i="12"/>
  <c r="P143" i="12"/>
  <c r="P144" i="12"/>
  <c r="P145" i="12"/>
  <c r="P146" i="12"/>
  <c r="P147" i="12"/>
  <c r="P148" i="12"/>
  <c r="P149" i="12"/>
  <c r="P150" i="12"/>
  <c r="P151" i="12"/>
  <c r="P152" i="12"/>
  <c r="P153" i="12"/>
  <c r="P154" i="12"/>
  <c r="P155" i="12"/>
  <c r="P156" i="12"/>
  <c r="P157" i="12"/>
  <c r="P158" i="12"/>
  <c r="P159" i="12"/>
  <c r="P160" i="12"/>
  <c r="P161" i="12"/>
  <c r="P162" i="12"/>
  <c r="P163" i="12"/>
  <c r="P164" i="12"/>
  <c r="P165" i="12"/>
  <c r="P166" i="12"/>
  <c r="P167" i="12"/>
  <c r="P168" i="12"/>
  <c r="P169" i="12"/>
  <c r="P170" i="12"/>
  <c r="P171" i="12"/>
  <c r="P172" i="12"/>
  <c r="P173" i="12"/>
  <c r="P174" i="12"/>
  <c r="P175" i="12"/>
  <c r="P176" i="12"/>
  <c r="P177" i="12"/>
  <c r="P178" i="12"/>
  <c r="P179" i="12"/>
  <c r="P180" i="12"/>
  <c r="P181" i="12"/>
  <c r="P182" i="12"/>
  <c r="P183" i="12"/>
  <c r="P184" i="12"/>
  <c r="P185" i="12"/>
  <c r="P186" i="12"/>
  <c r="P187" i="12"/>
  <c r="P188" i="12"/>
  <c r="P189" i="12"/>
  <c r="P190" i="12"/>
  <c r="P191" i="12"/>
  <c r="P192" i="12"/>
  <c r="P193" i="12"/>
  <c r="P194" i="12"/>
  <c r="P195" i="12"/>
  <c r="P196" i="12"/>
  <c r="P197" i="12"/>
  <c r="P198" i="12"/>
  <c r="P199" i="12"/>
  <c r="P200" i="12"/>
  <c r="P201" i="12"/>
  <c r="P202" i="12"/>
  <c r="P203" i="12"/>
  <c r="P204" i="12"/>
  <c r="P205" i="12"/>
  <c r="P206" i="12"/>
  <c r="P207" i="12"/>
  <c r="P208" i="12"/>
  <c r="P209" i="12"/>
  <c r="P210" i="12"/>
  <c r="P211" i="12"/>
  <c r="P212" i="12"/>
  <c r="P213" i="12"/>
  <c r="P214" i="12"/>
  <c r="P215" i="12"/>
  <c r="P216" i="12"/>
  <c r="P217" i="12"/>
  <c r="P218" i="12"/>
  <c r="P219" i="12"/>
  <c r="P220" i="12"/>
  <c r="P221" i="12"/>
  <c r="P222" i="12"/>
  <c r="P223" i="12"/>
  <c r="P224" i="12"/>
  <c r="P225" i="12"/>
  <c r="P226" i="12"/>
  <c r="P227" i="12"/>
  <c r="P228" i="12"/>
  <c r="P229" i="12"/>
  <c r="P230" i="12"/>
  <c r="P231" i="12"/>
  <c r="P232" i="12"/>
  <c r="P233" i="12"/>
  <c r="P234" i="12"/>
  <c r="P235" i="12"/>
  <c r="P236" i="12"/>
  <c r="P237" i="12"/>
  <c r="P238" i="12"/>
  <c r="P239" i="12"/>
  <c r="P240" i="12"/>
  <c r="P241" i="12"/>
  <c r="P242" i="12"/>
  <c r="P243" i="12"/>
  <c r="P244" i="12"/>
  <c r="P245" i="12"/>
  <c r="P246" i="12"/>
  <c r="P247" i="12"/>
  <c r="P248" i="12"/>
  <c r="P249" i="12"/>
  <c r="P250" i="12"/>
  <c r="P251" i="12"/>
  <c r="P252" i="12"/>
  <c r="P253" i="12"/>
  <c r="P254" i="12"/>
  <c r="P255" i="12"/>
  <c r="P256" i="12"/>
  <c r="P257" i="12"/>
  <c r="P258" i="12"/>
  <c r="P259" i="12"/>
  <c r="P260" i="12"/>
  <c r="P261" i="12"/>
  <c r="P262" i="12"/>
  <c r="P263" i="12"/>
  <c r="P264" i="12"/>
  <c r="P265" i="12"/>
  <c r="P266" i="12"/>
  <c r="P267" i="12"/>
  <c r="P268" i="12"/>
  <c r="P269" i="12"/>
  <c r="P270" i="12"/>
  <c r="P271" i="12"/>
  <c r="P272" i="12"/>
  <c r="P273" i="12"/>
  <c r="P274" i="12"/>
  <c r="P275" i="12"/>
  <c r="P276" i="12"/>
  <c r="P277" i="12"/>
  <c r="P278" i="12"/>
  <c r="P279" i="12"/>
  <c r="P280" i="12"/>
  <c r="P281" i="12"/>
  <c r="P282" i="12"/>
  <c r="P283" i="12"/>
  <c r="P284" i="12"/>
  <c r="P285" i="12"/>
  <c r="P286" i="12"/>
  <c r="P287" i="12"/>
  <c r="P288" i="12"/>
  <c r="P289" i="12"/>
  <c r="P290" i="12"/>
  <c r="P291" i="12"/>
  <c r="P292" i="12"/>
  <c r="P293" i="12"/>
  <c r="P294" i="12"/>
  <c r="P295" i="12"/>
  <c r="P296" i="12"/>
  <c r="P297" i="12"/>
  <c r="P298" i="12"/>
  <c r="P299" i="12"/>
  <c r="P300" i="12"/>
  <c r="P301" i="12"/>
  <c r="P302" i="12"/>
  <c r="P303" i="12"/>
  <c r="P304" i="12"/>
  <c r="P305" i="12"/>
  <c r="P306" i="12"/>
  <c r="P307" i="12"/>
  <c r="P308" i="12"/>
  <c r="P309" i="12"/>
  <c r="P310" i="12"/>
  <c r="P311" i="12"/>
  <c r="P312" i="12"/>
  <c r="P313" i="12"/>
  <c r="P314" i="12"/>
  <c r="P315" i="12"/>
  <c r="P316" i="12"/>
  <c r="P317" i="12"/>
  <c r="P318" i="12"/>
  <c r="P319" i="12"/>
  <c r="P320" i="12"/>
  <c r="P321" i="12"/>
  <c r="P322" i="12"/>
  <c r="P323" i="12"/>
  <c r="P324" i="12"/>
  <c r="P325" i="12"/>
  <c r="P326" i="12"/>
  <c r="P327" i="12"/>
  <c r="P328" i="12"/>
  <c r="P329" i="12"/>
  <c r="P330" i="12"/>
  <c r="P331" i="12"/>
  <c r="P332" i="12"/>
  <c r="P333" i="12"/>
  <c r="P334" i="12"/>
  <c r="P335" i="12"/>
  <c r="P336" i="12"/>
  <c r="P337" i="12"/>
  <c r="P338" i="12"/>
  <c r="P339" i="12"/>
  <c r="P340" i="12"/>
  <c r="P341" i="12"/>
  <c r="P342" i="12"/>
  <c r="P343" i="12"/>
  <c r="P344" i="12"/>
  <c r="P345" i="12"/>
  <c r="P346" i="12"/>
  <c r="P347" i="12"/>
  <c r="P348" i="12"/>
  <c r="P349" i="12"/>
  <c r="P350" i="12"/>
  <c r="P351" i="12"/>
  <c r="P352" i="12"/>
  <c r="P353" i="12"/>
  <c r="P354" i="12"/>
  <c r="P355" i="12"/>
  <c r="P356" i="12"/>
  <c r="P357" i="12"/>
  <c r="P358" i="12"/>
  <c r="P359" i="12"/>
  <c r="P360" i="12"/>
  <c r="P361" i="12"/>
  <c r="P362" i="12"/>
  <c r="P363" i="12"/>
  <c r="P364" i="12"/>
  <c r="P365" i="12"/>
  <c r="P366" i="12"/>
  <c r="P367" i="12"/>
  <c r="P368" i="12"/>
  <c r="P369" i="12"/>
  <c r="P370" i="12"/>
  <c r="P371" i="12"/>
  <c r="P372" i="12"/>
  <c r="P373" i="12"/>
  <c r="P374" i="12"/>
  <c r="P375" i="12"/>
  <c r="P376" i="12"/>
  <c r="P377" i="12"/>
  <c r="P378" i="12"/>
  <c r="P379" i="12"/>
  <c r="P380" i="12"/>
  <c r="P381" i="12"/>
  <c r="P382" i="12"/>
  <c r="P383" i="12"/>
  <c r="P384" i="12"/>
  <c r="P385" i="12"/>
  <c r="P386" i="12"/>
  <c r="P387" i="12"/>
  <c r="P388" i="12"/>
  <c r="P389" i="12"/>
  <c r="P390" i="12"/>
  <c r="P391" i="12"/>
  <c r="P392" i="12"/>
  <c r="P393" i="12"/>
  <c r="P394" i="12"/>
  <c r="P395" i="12"/>
  <c r="P396" i="12"/>
  <c r="P397" i="12"/>
  <c r="P398" i="12"/>
  <c r="P399" i="12"/>
  <c r="P400" i="12"/>
  <c r="P401" i="12"/>
  <c r="P402" i="12"/>
  <c r="P403" i="12"/>
  <c r="P404" i="12"/>
  <c r="P405" i="12"/>
  <c r="P406" i="12"/>
  <c r="P407" i="12"/>
  <c r="P408" i="12"/>
  <c r="P409" i="12"/>
  <c r="P410" i="12"/>
  <c r="P411" i="12"/>
  <c r="P412" i="12"/>
  <c r="P413" i="12"/>
  <c r="P414" i="12"/>
  <c r="P415" i="12"/>
  <c r="P416" i="12"/>
  <c r="P417" i="12"/>
  <c r="P418" i="12"/>
  <c r="P419" i="12"/>
  <c r="P420" i="12"/>
  <c r="P421" i="12"/>
  <c r="P422" i="12"/>
  <c r="P423" i="12"/>
  <c r="P424" i="12"/>
  <c r="P425" i="12"/>
  <c r="P426" i="12"/>
  <c r="P427" i="12"/>
  <c r="P428" i="12"/>
  <c r="P429" i="12"/>
  <c r="P430" i="12"/>
  <c r="P431" i="12"/>
  <c r="P432" i="12"/>
  <c r="P433" i="12"/>
  <c r="P434" i="12"/>
  <c r="P435" i="12"/>
  <c r="P436" i="12"/>
  <c r="P437" i="12"/>
  <c r="P438" i="12"/>
  <c r="P439" i="12"/>
  <c r="P440" i="12"/>
  <c r="P441" i="12"/>
  <c r="P442" i="12"/>
  <c r="P443" i="12"/>
  <c r="P444" i="12"/>
  <c r="P445" i="12"/>
  <c r="P446" i="12"/>
  <c r="P447" i="12"/>
  <c r="P448" i="12"/>
  <c r="P449" i="12"/>
  <c r="P450" i="12"/>
  <c r="P451" i="12"/>
  <c r="P452" i="12"/>
  <c r="P453" i="12"/>
  <c r="P454" i="12"/>
  <c r="P455" i="12"/>
  <c r="P456" i="12"/>
  <c r="P457" i="12"/>
  <c r="P458" i="12"/>
  <c r="P459" i="12"/>
  <c r="P460" i="12"/>
  <c r="P461" i="12"/>
  <c r="P462" i="12"/>
  <c r="P463" i="12"/>
  <c r="P464" i="12"/>
  <c r="P465" i="12"/>
  <c r="P466" i="12"/>
  <c r="P467" i="12"/>
  <c r="P468" i="12"/>
  <c r="P469" i="12"/>
  <c r="P470" i="12"/>
  <c r="P471" i="12"/>
  <c r="P472" i="12"/>
  <c r="P473" i="12"/>
  <c r="P474" i="12"/>
  <c r="P475" i="12"/>
  <c r="P476" i="12"/>
  <c r="P477" i="12"/>
  <c r="P478" i="12"/>
  <c r="P479" i="12"/>
  <c r="P480" i="12"/>
  <c r="P481" i="12"/>
  <c r="P482" i="12"/>
  <c r="P483" i="12"/>
  <c r="P484" i="12"/>
  <c r="P485" i="12"/>
  <c r="P486" i="12"/>
  <c r="P487" i="12"/>
  <c r="P488" i="12"/>
  <c r="P489" i="12"/>
  <c r="P490" i="12"/>
  <c r="P491" i="12"/>
  <c r="P492" i="12"/>
  <c r="P493" i="12"/>
  <c r="P494" i="12"/>
  <c r="P495" i="12"/>
  <c r="P496" i="12"/>
  <c r="P497" i="12"/>
  <c r="P498" i="12"/>
  <c r="P499" i="12"/>
  <c r="P500" i="12"/>
  <c r="P501" i="12"/>
  <c r="P502" i="12"/>
  <c r="P503" i="12"/>
  <c r="P504" i="12"/>
  <c r="P505" i="12"/>
  <c r="P506" i="12"/>
  <c r="P507" i="12"/>
  <c r="P508" i="12"/>
  <c r="P509" i="12"/>
  <c r="P510" i="12"/>
  <c r="P511" i="12"/>
  <c r="P512" i="12"/>
  <c r="P513" i="12"/>
  <c r="P514" i="12"/>
  <c r="P515" i="12"/>
  <c r="P516" i="12"/>
  <c r="P517" i="12"/>
  <c r="P518" i="12"/>
  <c r="P519" i="12"/>
  <c r="P520" i="12"/>
  <c r="P521" i="12"/>
  <c r="P522" i="12"/>
  <c r="P523" i="12"/>
  <c r="P524" i="12"/>
  <c r="P525" i="12"/>
  <c r="P526" i="12"/>
  <c r="P527" i="12"/>
  <c r="P528" i="12"/>
  <c r="P529" i="12"/>
  <c r="P530" i="12"/>
  <c r="P531" i="12"/>
  <c r="P532" i="12"/>
  <c r="P533" i="12"/>
  <c r="P534" i="12"/>
  <c r="P535" i="12"/>
  <c r="P536" i="12"/>
  <c r="P537" i="12"/>
  <c r="P538" i="12"/>
  <c r="P539" i="12"/>
  <c r="P540" i="12"/>
  <c r="P541" i="12"/>
  <c r="P542" i="12"/>
  <c r="P543" i="12"/>
  <c r="P544" i="12"/>
  <c r="P545" i="12"/>
  <c r="P546" i="12"/>
  <c r="P547" i="12"/>
  <c r="P548" i="12"/>
  <c r="P549" i="12"/>
  <c r="P550" i="12"/>
  <c r="P551" i="12"/>
  <c r="P552" i="12"/>
  <c r="P553" i="12"/>
  <c r="P554" i="12"/>
  <c r="P555" i="12"/>
  <c r="P556" i="12"/>
  <c r="P557" i="12"/>
  <c r="P558" i="12"/>
  <c r="P559" i="12"/>
  <c r="A9" i="12"/>
  <c r="A18" i="12"/>
  <c r="A24" i="12"/>
  <c r="A9" i="8"/>
  <c r="B16" i="8"/>
  <c r="A16" i="8"/>
  <c r="A30" i="5"/>
  <c r="A21" i="8"/>
  <c r="E24" i="5"/>
  <c r="A26" i="8"/>
  <c r="A31" i="8"/>
  <c r="A32" i="8"/>
  <c r="C31" i="8"/>
  <c r="C32" i="8"/>
  <c r="A39" i="9"/>
  <c r="A6" i="9"/>
  <c r="A7" i="9"/>
  <c r="E6" i="9"/>
  <c r="E7" i="9"/>
  <c r="E8" i="9"/>
  <c r="E11" i="9"/>
  <c r="S1" i="9"/>
  <c r="S2" i="9"/>
  <c r="S3" i="9"/>
  <c r="S4" i="9"/>
  <c r="S5" i="9"/>
  <c r="S6" i="9"/>
  <c r="S7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A11" i="9"/>
  <c r="A12" i="9"/>
  <c r="A13" i="9"/>
  <c r="A8" i="9"/>
  <c r="B11" i="9"/>
  <c r="B12" i="9"/>
  <c r="B13" i="9"/>
  <c r="A18" i="9"/>
  <c r="A23" i="9"/>
  <c r="A24" i="9"/>
  <c r="A25" i="9"/>
  <c r="AB1" i="9"/>
  <c r="AB2" i="9"/>
  <c r="AB3" i="9"/>
  <c r="AB4" i="9"/>
  <c r="AB5" i="9"/>
  <c r="AB6" i="9"/>
  <c r="AB7" i="9"/>
  <c r="AB8" i="9"/>
  <c r="AB9" i="9"/>
  <c r="AB10" i="9"/>
  <c r="AB11" i="9"/>
  <c r="AB12" i="9"/>
  <c r="AB13" i="9"/>
  <c r="AB14" i="9"/>
  <c r="AB15" i="9"/>
  <c r="AB16" i="9"/>
  <c r="AB17" i="9"/>
  <c r="AB18" i="9"/>
  <c r="AB19" i="9"/>
  <c r="AB20" i="9"/>
  <c r="AB21" i="9"/>
  <c r="AB22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B54" i="9"/>
  <c r="AB55" i="9"/>
  <c r="AB56" i="9"/>
  <c r="AB57" i="9"/>
  <c r="AB58" i="9"/>
  <c r="AB59" i="9"/>
  <c r="AB60" i="9"/>
  <c r="C11" i="9"/>
  <c r="C12" i="9"/>
  <c r="C13" i="9"/>
  <c r="C18" i="9"/>
  <c r="B23" i="9"/>
  <c r="B24" i="9"/>
  <c r="A30" i="9"/>
  <c r="B30" i="9"/>
  <c r="B31" i="9"/>
  <c r="E30" i="9"/>
  <c r="E31" i="9"/>
  <c r="B39" i="9"/>
  <c r="C39" i="9"/>
  <c r="D13" i="2"/>
  <c r="F2" i="16"/>
  <c r="E11" i="2"/>
  <c r="E18" i="6"/>
  <c r="T1" i="9"/>
  <c r="T2" i="9"/>
  <c r="T3" i="9"/>
  <c r="T4" i="9"/>
  <c r="T5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B18" i="9"/>
  <c r="E23" i="9"/>
  <c r="A37" i="9"/>
  <c r="I7" i="2"/>
  <c r="G63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C64" i="7"/>
  <c r="B64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F63" i="7"/>
  <c r="E63" i="7"/>
  <c r="D63" i="7"/>
  <c r="C63" i="7"/>
  <c r="B63" i="7"/>
  <c r="W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B62" i="7"/>
  <c r="A64" i="7"/>
  <c r="A63" i="7"/>
  <c r="A62" i="7"/>
  <c r="D32" i="3"/>
  <c r="E32" i="3"/>
  <c r="D23" i="3"/>
  <c r="C23" i="3"/>
  <c r="G11" i="3"/>
  <c r="E11" i="3"/>
  <c r="D11" i="3"/>
  <c r="F11" i="3"/>
  <c r="F10" i="3"/>
  <c r="D32" i="2"/>
  <c r="E32" i="2"/>
  <c r="E23" i="2"/>
  <c r="D23" i="2"/>
  <c r="E35" i="3"/>
  <c r="F32" i="3"/>
  <c r="F32" i="2"/>
  <c r="E35" i="2"/>
  <c r="F23" i="3"/>
  <c r="F22" i="3"/>
  <c r="B73" i="16"/>
  <c r="C73" i="16"/>
  <c r="B72" i="16"/>
  <c r="C72" i="16"/>
  <c r="D2" i="16"/>
  <c r="B31" i="15"/>
  <c r="B22" i="14"/>
  <c r="B23" i="13"/>
  <c r="B32" i="11"/>
  <c r="B32" i="10"/>
  <c r="B32" i="8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F30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A4" i="7"/>
  <c r="V1" i="7"/>
  <c r="V62" i="7"/>
  <c r="C1" i="7"/>
  <c r="C62" i="7"/>
  <c r="D20" i="6"/>
  <c r="L7" i="6"/>
  <c r="D6" i="6"/>
  <c r="E18" i="5"/>
  <c r="F2" i="5"/>
  <c r="E2" i="5"/>
  <c r="D2" i="5"/>
  <c r="C2" i="5"/>
  <c r="B2" i="5"/>
  <c r="A2" i="5"/>
  <c r="L40" i="3"/>
  <c r="K40" i="3"/>
  <c r="J40" i="3"/>
  <c r="D35" i="3"/>
  <c r="K33" i="3"/>
  <c r="K31" i="3"/>
  <c r="J31" i="3"/>
  <c r="C25" i="3"/>
  <c r="C24" i="3"/>
  <c r="E22" i="3"/>
  <c r="D22" i="3"/>
  <c r="G12" i="3"/>
  <c r="G10" i="3"/>
  <c r="E10" i="3"/>
  <c r="D10" i="3"/>
  <c r="M40" i="2"/>
  <c r="L40" i="2"/>
  <c r="K40" i="2"/>
  <c r="D35" i="2"/>
  <c r="K33" i="2"/>
  <c r="B75" i="16"/>
  <c r="C75" i="16"/>
  <c r="B74" i="16"/>
  <c r="C74" i="16"/>
  <c r="E22" i="2"/>
  <c r="D22" i="2"/>
  <c r="F21" i="2"/>
  <c r="M12" i="2"/>
  <c r="I10" i="2"/>
  <c r="H10" i="2"/>
  <c r="G10" i="2"/>
  <c r="F10" i="2"/>
  <c r="E10" i="2"/>
  <c r="G9" i="2"/>
  <c r="F9" i="2"/>
  <c r="M6" i="2"/>
  <c r="M39" i="1"/>
  <c r="H40" i="1"/>
  <c r="H41" i="1"/>
  <c r="M40" i="1"/>
  <c r="M41" i="1"/>
  <c r="K39" i="1"/>
  <c r="K40" i="1"/>
  <c r="K41" i="1"/>
  <c r="G40" i="1"/>
  <c r="G41" i="1"/>
  <c r="F40" i="1"/>
  <c r="F41" i="1"/>
  <c r="I39" i="1"/>
  <c r="I40" i="1"/>
  <c r="I41" i="1"/>
  <c r="H32" i="3"/>
  <c r="F35" i="3"/>
  <c r="F35" i="2"/>
  <c r="H32" i="2"/>
  <c r="H35" i="2"/>
  <c r="M13" i="2"/>
  <c r="M11" i="2"/>
  <c r="F25" i="3"/>
  <c r="G13" i="3"/>
  <c r="D24" i="2"/>
  <c r="D25" i="2"/>
  <c r="E11" i="6"/>
  <c r="E15" i="6"/>
  <c r="E10" i="6"/>
  <c r="E14" i="6"/>
  <c r="E9" i="6"/>
  <c r="E13" i="6"/>
  <c r="D7" i="6"/>
  <c r="D8" i="6"/>
  <c r="E12" i="6"/>
  <c r="E16" i="6"/>
  <c r="C76" i="16"/>
  <c r="C77" i="16"/>
  <c r="C78" i="16"/>
  <c r="C79" i="16"/>
  <c r="C80" i="16"/>
  <c r="H23" i="3"/>
  <c r="H22" i="3"/>
  <c r="H35" i="3"/>
  <c r="J32" i="3"/>
  <c r="K34" i="3"/>
  <c r="H25" i="3"/>
  <c r="H24" i="3"/>
  <c r="O66" i="16"/>
  <c r="O64" i="16"/>
  <c r="O62" i="16"/>
  <c r="O60" i="16"/>
  <c r="O58" i="16"/>
  <c r="O56" i="16"/>
  <c r="O54" i="16"/>
  <c r="O52" i="16"/>
  <c r="O50" i="16"/>
  <c r="O48" i="16"/>
  <c r="O46" i="16"/>
  <c r="O44" i="16"/>
  <c r="O42" i="16"/>
  <c r="O40" i="16"/>
  <c r="O38" i="16"/>
  <c r="O36" i="16"/>
  <c r="O34" i="16"/>
  <c r="O32" i="16"/>
  <c r="O30" i="16"/>
  <c r="O28" i="16"/>
  <c r="O26" i="16"/>
  <c r="O24" i="16"/>
  <c r="O22" i="16"/>
  <c r="O20" i="16"/>
  <c r="O18" i="16"/>
  <c r="O16" i="16"/>
  <c r="O14" i="16"/>
  <c r="O12" i="16"/>
  <c r="O10" i="16"/>
  <c r="O8" i="16"/>
  <c r="O6" i="16"/>
  <c r="O4" i="16"/>
  <c r="O2" i="16"/>
  <c r="O45" i="16"/>
  <c r="O39" i="16"/>
  <c r="O35" i="16"/>
  <c r="O33" i="16"/>
  <c r="O29" i="16"/>
  <c r="O25" i="16"/>
  <c r="O23" i="16"/>
  <c r="O19" i="16"/>
  <c r="O17" i="16"/>
  <c r="O15" i="16"/>
  <c r="O11" i="16"/>
  <c r="O9" i="16"/>
  <c r="O5" i="16"/>
  <c r="O3" i="16"/>
  <c r="O65" i="16"/>
  <c r="O63" i="16"/>
  <c r="O61" i="16"/>
  <c r="O59" i="16"/>
  <c r="O57" i="16"/>
  <c r="O55" i="16"/>
  <c r="O53" i="16"/>
  <c r="O51" i="16"/>
  <c r="O49" i="16"/>
  <c r="O47" i="16"/>
  <c r="O43" i="16"/>
  <c r="O41" i="16"/>
  <c r="O37" i="16"/>
  <c r="O31" i="16"/>
  <c r="O27" i="16"/>
  <c r="O21" i="16"/>
  <c r="O13" i="16"/>
  <c r="O7" i="16"/>
  <c r="N63" i="16"/>
  <c r="N61" i="16"/>
  <c r="N57" i="16"/>
  <c r="N53" i="16"/>
  <c r="N49" i="16"/>
  <c r="N45" i="16"/>
  <c r="N43" i="16"/>
  <c r="N39" i="16"/>
  <c r="N35" i="16"/>
  <c r="N31" i="16"/>
  <c r="N27" i="16"/>
  <c r="N25" i="16"/>
  <c r="N21" i="16"/>
  <c r="N17" i="16"/>
  <c r="N13" i="16"/>
  <c r="N9" i="16"/>
  <c r="N7" i="16"/>
  <c r="N3" i="16"/>
  <c r="N66" i="16"/>
  <c r="N64" i="16"/>
  <c r="N62" i="16"/>
  <c r="N60" i="16"/>
  <c r="N58" i="16"/>
  <c r="N56" i="16"/>
  <c r="N54" i="16"/>
  <c r="N52" i="16"/>
  <c r="N50" i="16"/>
  <c r="N48" i="16"/>
  <c r="N46" i="16"/>
  <c r="N44" i="16"/>
  <c r="N42" i="16"/>
  <c r="N40" i="16"/>
  <c r="N38" i="16"/>
  <c r="N36" i="16"/>
  <c r="N34" i="16"/>
  <c r="N32" i="16"/>
  <c r="N30" i="16"/>
  <c r="N28" i="16"/>
  <c r="N26" i="16"/>
  <c r="N24" i="16"/>
  <c r="N22" i="16"/>
  <c r="N20" i="16"/>
  <c r="N18" i="16"/>
  <c r="N16" i="16"/>
  <c r="N14" i="16"/>
  <c r="N12" i="16"/>
  <c r="N10" i="16"/>
  <c r="N8" i="16"/>
  <c r="N6" i="16"/>
  <c r="N4" i="16"/>
  <c r="N2" i="16"/>
  <c r="N65" i="16"/>
  <c r="N59" i="16"/>
  <c r="N55" i="16"/>
  <c r="N51" i="16"/>
  <c r="N47" i="16"/>
  <c r="N41" i="16"/>
  <c r="N37" i="16"/>
  <c r="N33" i="16"/>
  <c r="N29" i="16"/>
  <c r="N23" i="16"/>
  <c r="N19" i="16"/>
  <c r="N15" i="16"/>
  <c r="N11" i="16"/>
  <c r="N5" i="16"/>
  <c r="B76" i="16"/>
  <c r="K32" i="3"/>
  <c r="J35" i="3"/>
  <c r="G23" i="3"/>
  <c r="E39" i="3"/>
  <c r="E38" i="3"/>
  <c r="K35" i="3"/>
  <c r="L35" i="3"/>
  <c r="B30" i="5"/>
  <c r="B18" i="5"/>
  <c r="H59" i="7"/>
  <c r="H55" i="7"/>
  <c r="H51" i="7"/>
  <c r="H47" i="7"/>
  <c r="H43" i="7"/>
  <c r="H39" i="7"/>
  <c r="H35" i="7"/>
  <c r="H31" i="7"/>
  <c r="H26" i="7"/>
  <c r="H22" i="7"/>
  <c r="H18" i="7"/>
  <c r="H14" i="7"/>
  <c r="H10" i="7"/>
  <c r="H6" i="7"/>
  <c r="G60" i="7"/>
  <c r="G56" i="7"/>
  <c r="G52" i="7"/>
  <c r="G48" i="7"/>
  <c r="G44" i="7"/>
  <c r="G40" i="7"/>
  <c r="G36" i="7"/>
  <c r="G32" i="7"/>
  <c r="G28" i="7"/>
  <c r="G24" i="7"/>
  <c r="G20" i="7"/>
  <c r="G16" i="7"/>
  <c r="G12" i="7"/>
  <c r="G8" i="7"/>
  <c r="G4" i="7"/>
  <c r="G34" i="7"/>
  <c r="G22" i="7"/>
  <c r="G10" i="7"/>
  <c r="H56" i="7"/>
  <c r="H40" i="7"/>
  <c r="H27" i="7"/>
  <c r="H23" i="7"/>
  <c r="H11" i="7"/>
  <c r="G57" i="7"/>
  <c r="G45" i="7"/>
  <c r="G33" i="7"/>
  <c r="G21" i="7"/>
  <c r="G9" i="7"/>
  <c r="H58" i="7"/>
  <c r="H54" i="7"/>
  <c r="H50" i="7"/>
  <c r="H46" i="7"/>
  <c r="H42" i="7"/>
  <c r="H38" i="7"/>
  <c r="H34" i="7"/>
  <c r="H29" i="7"/>
  <c r="H25" i="7"/>
  <c r="H21" i="7"/>
  <c r="H17" i="7"/>
  <c r="H13" i="7"/>
  <c r="H9" i="7"/>
  <c r="H5" i="7"/>
  <c r="G59" i="7"/>
  <c r="G55" i="7"/>
  <c r="G51" i="7"/>
  <c r="G47" i="7"/>
  <c r="G43" i="7"/>
  <c r="G39" i="7"/>
  <c r="G35" i="7"/>
  <c r="G31" i="7"/>
  <c r="G27" i="7"/>
  <c r="G23" i="7"/>
  <c r="G19" i="7"/>
  <c r="G15" i="7"/>
  <c r="G11" i="7"/>
  <c r="G7" i="7"/>
  <c r="G46" i="7"/>
  <c r="G38" i="7"/>
  <c r="G26" i="7"/>
  <c r="G14" i="7"/>
  <c r="H60" i="7"/>
  <c r="H48" i="7"/>
  <c r="H36" i="7"/>
  <c r="H19" i="7"/>
  <c r="H7" i="7"/>
  <c r="G49" i="7"/>
  <c r="G37" i="7"/>
  <c r="G25" i="7"/>
  <c r="G17" i="7"/>
  <c r="G5" i="7"/>
  <c r="H61" i="7"/>
  <c r="H57" i="7"/>
  <c r="H53" i="7"/>
  <c r="H49" i="7"/>
  <c r="H45" i="7"/>
  <c r="H41" i="7"/>
  <c r="H37" i="7"/>
  <c r="H33" i="7"/>
  <c r="H28" i="7"/>
  <c r="H24" i="7"/>
  <c r="H20" i="7"/>
  <c r="H16" i="7"/>
  <c r="H12" i="7"/>
  <c r="H8" i="7"/>
  <c r="H4" i="7"/>
  <c r="G58" i="7"/>
  <c r="G54" i="7"/>
  <c r="G50" i="7"/>
  <c r="G42" i="7"/>
  <c r="G30" i="7"/>
  <c r="G18" i="7"/>
  <c r="G6" i="7"/>
  <c r="H52" i="7"/>
  <c r="H44" i="7"/>
  <c r="H32" i="7"/>
  <c r="H15" i="7"/>
  <c r="G61" i="7"/>
  <c r="G53" i="7"/>
  <c r="G41" i="7"/>
  <c r="G29" i="7"/>
  <c r="G13" i="7"/>
  <c r="H30" i="7"/>
  <c r="G22" i="3"/>
  <c r="D38" i="3"/>
  <c r="C31" i="15"/>
  <c r="C22" i="14"/>
  <c r="BS338" i="12"/>
  <c r="BS334" i="12"/>
  <c r="BS330" i="12"/>
  <c r="BS326" i="12"/>
  <c r="BS322" i="12"/>
  <c r="BS318" i="12"/>
  <c r="BS314" i="12"/>
  <c r="BS310" i="12"/>
  <c r="BS306" i="12"/>
  <c r="BS302" i="12"/>
  <c r="BS298" i="12"/>
  <c r="BS294" i="12"/>
  <c r="AT184" i="12"/>
  <c r="BS183" i="12"/>
  <c r="BX182" i="12"/>
  <c r="AT180" i="12"/>
  <c r="BS179" i="12"/>
  <c r="BX178" i="12"/>
  <c r="AT176" i="12"/>
  <c r="BS175" i="12"/>
  <c r="BX174" i="12"/>
  <c r="AT172" i="12"/>
  <c r="BS171" i="12"/>
  <c r="BX170" i="12"/>
  <c r="AT168" i="12"/>
  <c r="BS167" i="12"/>
  <c r="BX166" i="12"/>
  <c r="AT164" i="12"/>
  <c r="BS163" i="12"/>
  <c r="BX162" i="12"/>
  <c r="AT160" i="12"/>
  <c r="BS159" i="12"/>
  <c r="BX158" i="12"/>
  <c r="AT156" i="12"/>
  <c r="BS155" i="12"/>
  <c r="BX154" i="12"/>
  <c r="AT152" i="12"/>
  <c r="BS151" i="12"/>
  <c r="BX150" i="12"/>
  <c r="AT148" i="12"/>
  <c r="BS147" i="12"/>
  <c r="BX146" i="12"/>
  <c r="AT144" i="12"/>
  <c r="BS143" i="12"/>
  <c r="BX142" i="12"/>
  <c r="AT141" i="12"/>
  <c r="BX140" i="12"/>
  <c r="BS139" i="12"/>
  <c r="AT138" i="12"/>
  <c r="CC137" i="12"/>
  <c r="BX136" i="12"/>
  <c r="BS135" i="12"/>
  <c r="AT134" i="12"/>
  <c r="CC133" i="12"/>
  <c r="BX132" i="12"/>
  <c r="BS131" i="12"/>
  <c r="AT130" i="12"/>
  <c r="CC129" i="12"/>
  <c r="BX128" i="12"/>
  <c r="BS127" i="12"/>
  <c r="AT126" i="12"/>
  <c r="CC125" i="12"/>
  <c r="BX124" i="12"/>
  <c r="BS123" i="12"/>
  <c r="AT122" i="12"/>
  <c r="CC121" i="12"/>
  <c r="BX120" i="12"/>
  <c r="BS119" i="12"/>
  <c r="AT118" i="12"/>
  <c r="CC117" i="12"/>
  <c r="BX116" i="12"/>
  <c r="BS115" i="12"/>
  <c r="AT114" i="12"/>
  <c r="CC113" i="12"/>
  <c r="BX112" i="12"/>
  <c r="BS111" i="12"/>
  <c r="AT110" i="12"/>
  <c r="CC109" i="12"/>
  <c r="BX108" i="12"/>
  <c r="BS107" i="12"/>
  <c r="AT106" i="12"/>
  <c r="CC105" i="12"/>
  <c r="BX104" i="12"/>
  <c r="BS103" i="12"/>
  <c r="AT102" i="12"/>
  <c r="CC101" i="12"/>
  <c r="BX100" i="12"/>
  <c r="BS99" i="12"/>
  <c r="BS98" i="12"/>
  <c r="BS97" i="12"/>
  <c r="BS96" i="12"/>
  <c r="BS95" i="12"/>
  <c r="BS94" i="12"/>
  <c r="BS93" i="12"/>
  <c r="BS92" i="12"/>
  <c r="BS91" i="12"/>
  <c r="BS90" i="12"/>
  <c r="BS89" i="12"/>
  <c r="BS88" i="12"/>
  <c r="BS87" i="12"/>
  <c r="BS86" i="12"/>
  <c r="BS85" i="12"/>
  <c r="BS84" i="12"/>
  <c r="BS83" i="12"/>
  <c r="BS82" i="12"/>
  <c r="BS81" i="12"/>
  <c r="BS80" i="12"/>
  <c r="BS79" i="12"/>
  <c r="BS78" i="12"/>
  <c r="BS77" i="12"/>
  <c r="BS76" i="12"/>
  <c r="BS75" i="12"/>
  <c r="BS74" i="12"/>
  <c r="BS73" i="12"/>
  <c r="BS72" i="12"/>
  <c r="BS71" i="12"/>
  <c r="BS526" i="12"/>
  <c r="BS524" i="12"/>
  <c r="BS522" i="12"/>
  <c r="BS520" i="12"/>
  <c r="BS518" i="12"/>
  <c r="BS516" i="12"/>
  <c r="BS514" i="12"/>
  <c r="BS512" i="12"/>
  <c r="BS510" i="12"/>
  <c r="BS508" i="12"/>
  <c r="BS506" i="12"/>
  <c r="BS504" i="12"/>
  <c r="BS502" i="12"/>
  <c r="BS500" i="12"/>
  <c r="BS498" i="12"/>
  <c r="BS496" i="12"/>
  <c r="BS494" i="12"/>
  <c r="BS492" i="12"/>
  <c r="BS490" i="12"/>
  <c r="BS488" i="12"/>
  <c r="BS486" i="12"/>
  <c r="BS484" i="12"/>
  <c r="BS482" i="12"/>
  <c r="BS480" i="12"/>
  <c r="BS478" i="12"/>
  <c r="BS476" i="12"/>
  <c r="BS474" i="12"/>
  <c r="BS472" i="12"/>
  <c r="BS470" i="12"/>
  <c r="BS468" i="12"/>
  <c r="BS466" i="12"/>
  <c r="BS464" i="12"/>
  <c r="BS462" i="12"/>
  <c r="BS460" i="12"/>
  <c r="BS458" i="12"/>
  <c r="BS456" i="12"/>
  <c r="BS454" i="12"/>
  <c r="BS452" i="12"/>
  <c r="BS450" i="12"/>
  <c r="BS448" i="12"/>
  <c r="BS446" i="12"/>
  <c r="BS444" i="12"/>
  <c r="BS442" i="12"/>
  <c r="BS440" i="12"/>
  <c r="BS438" i="12"/>
  <c r="BS436" i="12"/>
  <c r="BS434" i="12"/>
  <c r="BS432" i="12"/>
  <c r="BS430" i="12"/>
  <c r="BS428" i="12"/>
  <c r="BS426" i="12"/>
  <c r="BS424" i="12"/>
  <c r="BS422" i="12"/>
  <c r="BS420" i="12"/>
  <c r="BS418" i="12"/>
  <c r="BS416" i="12"/>
  <c r="BS414" i="12"/>
  <c r="BS412" i="12"/>
  <c r="BS410" i="12"/>
  <c r="BS408" i="12"/>
  <c r="BS406" i="12"/>
  <c r="BS404" i="12"/>
  <c r="BS402" i="12"/>
  <c r="BS400" i="12"/>
  <c r="BS398" i="12"/>
  <c r="BS396" i="12"/>
  <c r="BS394" i="12"/>
  <c r="BS392" i="12"/>
  <c r="BS390" i="12"/>
  <c r="BS388" i="12"/>
  <c r="BS386" i="12"/>
  <c r="BS384" i="12"/>
  <c r="BS382" i="12"/>
  <c r="BS380" i="12"/>
  <c r="BS378" i="12"/>
  <c r="BS376" i="12"/>
  <c r="BS374" i="12"/>
  <c r="BS372" i="12"/>
  <c r="BS370" i="12"/>
  <c r="BS368" i="12"/>
  <c r="BS366" i="12"/>
  <c r="BS364" i="12"/>
  <c r="BS362" i="12"/>
  <c r="BS360" i="12"/>
  <c r="BS358" i="12"/>
  <c r="BS356" i="12"/>
  <c r="BS354" i="12"/>
  <c r="BS352" i="12"/>
  <c r="BS350" i="12"/>
  <c r="BS348" i="12"/>
  <c r="BS346" i="12"/>
  <c r="BS344" i="12"/>
  <c r="BS342" i="12"/>
  <c r="BS339" i="12"/>
  <c r="BS335" i="12"/>
  <c r="BS331" i="12"/>
  <c r="BS327" i="12"/>
  <c r="BS323" i="12"/>
  <c r="BS319" i="12"/>
  <c r="BS315" i="12"/>
  <c r="BS311" i="12"/>
  <c r="BS307" i="12"/>
  <c r="BS303" i="12"/>
  <c r="BS299" i="12"/>
  <c r="BS295" i="12"/>
  <c r="AT183" i="12"/>
  <c r="BS182" i="12"/>
  <c r="BX181" i="12"/>
  <c r="AT179" i="12"/>
  <c r="BS178" i="12"/>
  <c r="BX177" i="12"/>
  <c r="AT175" i="12"/>
  <c r="BS174" i="12"/>
  <c r="BX173" i="12"/>
  <c r="AT171" i="12"/>
  <c r="BS170" i="12"/>
  <c r="BX169" i="12"/>
  <c r="AT167" i="12"/>
  <c r="BS166" i="12"/>
  <c r="BX165" i="12"/>
  <c r="AT163" i="12"/>
  <c r="BS162" i="12"/>
  <c r="BX161" i="12"/>
  <c r="AT159" i="12"/>
  <c r="BS158" i="12"/>
  <c r="BX157" i="12"/>
  <c r="AT155" i="12"/>
  <c r="BS154" i="12"/>
  <c r="BX153" i="12"/>
  <c r="AT151" i="12"/>
  <c r="BS150" i="12"/>
  <c r="BX149" i="12"/>
  <c r="AT147" i="12"/>
  <c r="BS146" i="12"/>
  <c r="BX145" i="12"/>
  <c r="AT143" i="12"/>
  <c r="BS142" i="12"/>
  <c r="BS140" i="12"/>
  <c r="AT139" i="12"/>
  <c r="CC138" i="12"/>
  <c r="BX137" i="12"/>
  <c r="BS136" i="12"/>
  <c r="AT135" i="12"/>
  <c r="CC134" i="12"/>
  <c r="BX133" i="12"/>
  <c r="BS132" i="12"/>
  <c r="AT131" i="12"/>
  <c r="CC130" i="12"/>
  <c r="BX129" i="12"/>
  <c r="BS128" i="12"/>
  <c r="AT127" i="12"/>
  <c r="CC126" i="12"/>
  <c r="BX125" i="12"/>
  <c r="BS124" i="12"/>
  <c r="AT123" i="12"/>
  <c r="CC122" i="12"/>
  <c r="BX121" i="12"/>
  <c r="BS120" i="12"/>
  <c r="AT119" i="12"/>
  <c r="CC118" i="12"/>
  <c r="BX117" i="12"/>
  <c r="BS116" i="12"/>
  <c r="AT115" i="12"/>
  <c r="CC114" i="12"/>
  <c r="BX113" i="12"/>
  <c r="BS112" i="12"/>
  <c r="AT111" i="12"/>
  <c r="CC110" i="12"/>
  <c r="BX109" i="12"/>
  <c r="BS108" i="12"/>
  <c r="AT107" i="12"/>
  <c r="CC106" i="12"/>
  <c r="BX105" i="12"/>
  <c r="BS104" i="12"/>
  <c r="AT103" i="12"/>
  <c r="CC102" i="12"/>
  <c r="BX101" i="12"/>
  <c r="BS100" i="12"/>
  <c r="AY99" i="12"/>
  <c r="AY98" i="12"/>
  <c r="AY97" i="12"/>
  <c r="AY96" i="12"/>
  <c r="AY95" i="12"/>
  <c r="AY94" i="12"/>
  <c r="AY93" i="12"/>
  <c r="AY92" i="12"/>
  <c r="AY91" i="12"/>
  <c r="AY90" i="12"/>
  <c r="AY89" i="12"/>
  <c r="AY88" i="12"/>
  <c r="AY87" i="12"/>
  <c r="AY86" i="12"/>
  <c r="AY85" i="12"/>
  <c r="AY84" i="12"/>
  <c r="AY83" i="12"/>
  <c r="AY82" i="12"/>
  <c r="AY81" i="12"/>
  <c r="AY80" i="12"/>
  <c r="AY79" i="12"/>
  <c r="AY78" i="12"/>
  <c r="AY77" i="12"/>
  <c r="AY76" i="12"/>
  <c r="AY75" i="12"/>
  <c r="AY74" i="12"/>
  <c r="AY73" i="12"/>
  <c r="AY72" i="12"/>
  <c r="AY71" i="12"/>
  <c r="BS340" i="12"/>
  <c r="BS336" i="12"/>
  <c r="BS332" i="12"/>
  <c r="BS328" i="12"/>
  <c r="BS324" i="12"/>
  <c r="BS320" i="12"/>
  <c r="BS316" i="12"/>
  <c r="BS312" i="12"/>
  <c r="BS308" i="12"/>
  <c r="BS304" i="12"/>
  <c r="BS300" i="12"/>
  <c r="BS296" i="12"/>
  <c r="BX292" i="12"/>
  <c r="BX291" i="12"/>
  <c r="BX290" i="12"/>
  <c r="BX289" i="12"/>
  <c r="BX288" i="12"/>
  <c r="BX287" i="12"/>
  <c r="BX286" i="12"/>
  <c r="BX285" i="12"/>
  <c r="BX284" i="12"/>
  <c r="BX283" i="12"/>
  <c r="BX282" i="12"/>
  <c r="BX281" i="12"/>
  <c r="BX280" i="12"/>
  <c r="BX279" i="12"/>
  <c r="BX278" i="12"/>
  <c r="BX277" i="12"/>
  <c r="BX276" i="12"/>
  <c r="BX275" i="12"/>
  <c r="BX274" i="12"/>
  <c r="BX273" i="12"/>
  <c r="BX272" i="12"/>
  <c r="BX271" i="12"/>
  <c r="BX270" i="12"/>
  <c r="BX269" i="12"/>
  <c r="BX268" i="12"/>
  <c r="BX267" i="12"/>
  <c r="BX266" i="12"/>
  <c r="BX265" i="12"/>
  <c r="BX264" i="12"/>
  <c r="BX263" i="12"/>
  <c r="BX262" i="12"/>
  <c r="BX261" i="12"/>
  <c r="BX260" i="12"/>
  <c r="BX259" i="12"/>
  <c r="BX258" i="12"/>
  <c r="BX257" i="12"/>
  <c r="BX256" i="12"/>
  <c r="BX255" i="12"/>
  <c r="BX254" i="12"/>
  <c r="BX253" i="12"/>
  <c r="BX252" i="12"/>
  <c r="BX251" i="12"/>
  <c r="BX250" i="12"/>
  <c r="BX249" i="12"/>
  <c r="BX248" i="12"/>
  <c r="BX247" i="12"/>
  <c r="BX246" i="12"/>
  <c r="BX245" i="12"/>
  <c r="BX244" i="12"/>
  <c r="BX243" i="12"/>
  <c r="BX242" i="12"/>
  <c r="BX241" i="12"/>
  <c r="BX240" i="12"/>
  <c r="BX239" i="12"/>
  <c r="BX238" i="12"/>
  <c r="BX237" i="12"/>
  <c r="BX236" i="12"/>
  <c r="BX235" i="12"/>
  <c r="BX234" i="12"/>
  <c r="BX233" i="12"/>
  <c r="BX232" i="12"/>
  <c r="BX231" i="12"/>
  <c r="BX230" i="12"/>
  <c r="BX229" i="12"/>
  <c r="BX228" i="12"/>
  <c r="BX227" i="12"/>
  <c r="BX226" i="12"/>
  <c r="BX225" i="12"/>
  <c r="BX224" i="12"/>
  <c r="BX223" i="12"/>
  <c r="BX222" i="12"/>
  <c r="BX221" i="12"/>
  <c r="BX220" i="12"/>
  <c r="BX219" i="12"/>
  <c r="BX218" i="12"/>
  <c r="BX217" i="12"/>
  <c r="BX216" i="12"/>
  <c r="BX215" i="12"/>
  <c r="BX214" i="12"/>
  <c r="BX213" i="12"/>
  <c r="BX212" i="12"/>
  <c r="BX211" i="12"/>
  <c r="BX210" i="12"/>
  <c r="BX209" i="12"/>
  <c r="BX208" i="12"/>
  <c r="BX207" i="12"/>
  <c r="BX206" i="12"/>
  <c r="BX205" i="12"/>
  <c r="BX204" i="12"/>
  <c r="BX203" i="12"/>
  <c r="BX202" i="12"/>
  <c r="BX201" i="12"/>
  <c r="BX200" i="12"/>
  <c r="BX199" i="12"/>
  <c r="BX198" i="12"/>
  <c r="BX197" i="12"/>
  <c r="BX196" i="12"/>
  <c r="BX195" i="12"/>
  <c r="BX194" i="12"/>
  <c r="BX193" i="12"/>
  <c r="BX192" i="12"/>
  <c r="BX191" i="12"/>
  <c r="BX190" i="12"/>
  <c r="BX189" i="12"/>
  <c r="BX188" i="12"/>
  <c r="BX187" i="12"/>
  <c r="BX186" i="12"/>
  <c r="BX185" i="12"/>
  <c r="BX184" i="12"/>
  <c r="AT182" i="12"/>
  <c r="BS181" i="12"/>
  <c r="BX180" i="12"/>
  <c r="AT178" i="12"/>
  <c r="BS177" i="12"/>
  <c r="BX176" i="12"/>
  <c r="AT174" i="12"/>
  <c r="BS173" i="12"/>
  <c r="BX172" i="12"/>
  <c r="AT170" i="12"/>
  <c r="BS169" i="12"/>
  <c r="BX168" i="12"/>
  <c r="AT166" i="12"/>
  <c r="BS165" i="12"/>
  <c r="BX164" i="12"/>
  <c r="AT162" i="12"/>
  <c r="BS161" i="12"/>
  <c r="BX160" i="12"/>
  <c r="AT158" i="12"/>
  <c r="BS157" i="12"/>
  <c r="BX156" i="12"/>
  <c r="AT154" i="12"/>
  <c r="BS153" i="12"/>
  <c r="BX152" i="12"/>
  <c r="AT150" i="12"/>
  <c r="BS149" i="12"/>
  <c r="BX148" i="12"/>
  <c r="AT146" i="12"/>
  <c r="BS145" i="12"/>
  <c r="BX144" i="12"/>
  <c r="AT142" i="12"/>
  <c r="BX141" i="12"/>
  <c r="AT140" i="12"/>
  <c r="CC139" i="12"/>
  <c r="BX138" i="12"/>
  <c r="BS137" i="12"/>
  <c r="AT136" i="12"/>
  <c r="CC135" i="12"/>
  <c r="BX134" i="12"/>
  <c r="BS133" i="12"/>
  <c r="AT132" i="12"/>
  <c r="CC131" i="12"/>
  <c r="BX130" i="12"/>
  <c r="BS129" i="12"/>
  <c r="AT128" i="12"/>
  <c r="CC127" i="12"/>
  <c r="BX126" i="12"/>
  <c r="BS125" i="12"/>
  <c r="AT124" i="12"/>
  <c r="CC123" i="12"/>
  <c r="BX122" i="12"/>
  <c r="BS121" i="12"/>
  <c r="AT120" i="12"/>
  <c r="CC119" i="12"/>
  <c r="BX118" i="12"/>
  <c r="BS117" i="12"/>
  <c r="AT116" i="12"/>
  <c r="CC115" i="12"/>
  <c r="BX114" i="12"/>
  <c r="BS113" i="12"/>
  <c r="AT112" i="12"/>
  <c r="CC111" i="12"/>
  <c r="BX110" i="12"/>
  <c r="BS109" i="12"/>
  <c r="AT108" i="12"/>
  <c r="CC107" i="12"/>
  <c r="BX106" i="12"/>
  <c r="BS105" i="12"/>
  <c r="AT104" i="12"/>
  <c r="CC103" i="12"/>
  <c r="BX102" i="12"/>
  <c r="BS101" i="12"/>
  <c r="AT100" i="12"/>
  <c r="CC99" i="12"/>
  <c r="AT99" i="12"/>
  <c r="CC98" i="12"/>
  <c r="AT98" i="12"/>
  <c r="CC97" i="12"/>
  <c r="AT97" i="12"/>
  <c r="CC96" i="12"/>
  <c r="AT96" i="12"/>
  <c r="CC95" i="12"/>
  <c r="AT95" i="12"/>
  <c r="CC94" i="12"/>
  <c r="AT94" i="12"/>
  <c r="CC93" i="12"/>
  <c r="AT93" i="12"/>
  <c r="CC92" i="12"/>
  <c r="AT92" i="12"/>
  <c r="CC91" i="12"/>
  <c r="AT91" i="12"/>
  <c r="CC90" i="12"/>
  <c r="AT90" i="12"/>
  <c r="CC89" i="12"/>
  <c r="AT89" i="12"/>
  <c r="CC88" i="12"/>
  <c r="AT88" i="12"/>
  <c r="CC87" i="12"/>
  <c r="AT87" i="12"/>
  <c r="CC86" i="12"/>
  <c r="AT86" i="12"/>
  <c r="CC85" i="12"/>
  <c r="AT85" i="12"/>
  <c r="CC84" i="12"/>
  <c r="AT84" i="12"/>
  <c r="CC83" i="12"/>
  <c r="AT83" i="12"/>
  <c r="CC82" i="12"/>
  <c r="AT82" i="12"/>
  <c r="CC81" i="12"/>
  <c r="AT81" i="12"/>
  <c r="CC80" i="12"/>
  <c r="AT80" i="12"/>
  <c r="CC79" i="12"/>
  <c r="AT79" i="12"/>
  <c r="CC78" i="12"/>
  <c r="AT78" i="12"/>
  <c r="CC77" i="12"/>
  <c r="AT77" i="12"/>
  <c r="CC76" i="12"/>
  <c r="AT76" i="12"/>
  <c r="CC75" i="12"/>
  <c r="AT75" i="12"/>
  <c r="CC74" i="12"/>
  <c r="AT74" i="12"/>
  <c r="CC73" i="12"/>
  <c r="AT73" i="12"/>
  <c r="CC72" i="12"/>
  <c r="AT72" i="12"/>
  <c r="CC71" i="12"/>
  <c r="C23" i="13"/>
  <c r="BS525" i="12"/>
  <c r="BS517" i="12"/>
  <c r="BS509" i="12"/>
  <c r="BS501" i="12"/>
  <c r="BS493" i="12"/>
  <c r="BS485" i="12"/>
  <c r="BS477" i="12"/>
  <c r="BS469" i="12"/>
  <c r="BS461" i="12"/>
  <c r="BS453" i="12"/>
  <c r="BS445" i="12"/>
  <c r="BS437" i="12"/>
  <c r="BS429" i="12"/>
  <c r="BS421" i="12"/>
  <c r="BS413" i="12"/>
  <c r="BS405" i="12"/>
  <c r="BS397" i="12"/>
  <c r="BS389" i="12"/>
  <c r="BS381" i="12"/>
  <c r="BS373" i="12"/>
  <c r="BS365" i="12"/>
  <c r="BS357" i="12"/>
  <c r="BS349" i="12"/>
  <c r="BS341" i="12"/>
  <c r="BS325" i="12"/>
  <c r="BS309" i="12"/>
  <c r="BS293" i="12"/>
  <c r="BS289" i="12"/>
  <c r="BS285" i="12"/>
  <c r="BS281" i="12"/>
  <c r="BS277" i="12"/>
  <c r="BS273" i="12"/>
  <c r="BS269" i="12"/>
  <c r="BS265" i="12"/>
  <c r="BS261" i="12"/>
  <c r="BS257" i="12"/>
  <c r="BS253" i="12"/>
  <c r="BS249" i="12"/>
  <c r="BS245" i="12"/>
  <c r="BS241" i="12"/>
  <c r="BS237" i="12"/>
  <c r="BS233" i="12"/>
  <c r="BS229" i="12"/>
  <c r="BS225" i="12"/>
  <c r="BS221" i="12"/>
  <c r="BS217" i="12"/>
  <c r="BS213" i="12"/>
  <c r="BS209" i="12"/>
  <c r="BS205" i="12"/>
  <c r="BS201" i="12"/>
  <c r="BS197" i="12"/>
  <c r="BS193" i="12"/>
  <c r="BS189" i="12"/>
  <c r="BS185" i="12"/>
  <c r="BX175" i="12"/>
  <c r="BS172" i="12"/>
  <c r="AT169" i="12"/>
  <c r="BX159" i="12"/>
  <c r="BS156" i="12"/>
  <c r="AT153" i="12"/>
  <c r="BX143" i="12"/>
  <c r="BS138" i="12"/>
  <c r="BX131" i="12"/>
  <c r="AT129" i="12"/>
  <c r="CC124" i="12"/>
  <c r="BS122" i="12"/>
  <c r="BX115" i="12"/>
  <c r="AT113" i="12"/>
  <c r="CC108" i="12"/>
  <c r="BS106" i="12"/>
  <c r="BX99" i="12"/>
  <c r="BX97" i="12"/>
  <c r="BX95" i="12"/>
  <c r="BX93" i="12"/>
  <c r="BX91" i="12"/>
  <c r="BX89" i="12"/>
  <c r="BX87" i="12"/>
  <c r="BX85" i="12"/>
  <c r="BX83" i="12"/>
  <c r="BX81" i="12"/>
  <c r="BX79" i="12"/>
  <c r="BX77" i="12"/>
  <c r="BX75" i="12"/>
  <c r="BX73" i="12"/>
  <c r="BX71" i="12"/>
  <c r="BX70" i="12"/>
  <c r="BX69" i="12"/>
  <c r="BX68" i="12"/>
  <c r="BX67" i="12"/>
  <c r="BX66" i="12"/>
  <c r="BX65" i="12"/>
  <c r="BX64" i="12"/>
  <c r="BX63" i="12"/>
  <c r="BX62" i="12"/>
  <c r="BX61" i="12"/>
  <c r="BX60" i="12"/>
  <c r="BX59" i="12"/>
  <c r="BX58" i="12"/>
  <c r="BX57" i="12"/>
  <c r="BX56" i="12"/>
  <c r="BX55" i="12"/>
  <c r="BX54" i="12"/>
  <c r="BX53" i="12"/>
  <c r="BX52" i="12"/>
  <c r="BX51" i="12"/>
  <c r="BX50" i="12"/>
  <c r="BX49" i="12"/>
  <c r="AT49" i="12"/>
  <c r="CC48" i="12"/>
  <c r="AY48" i="12"/>
  <c r="BD47" i="12"/>
  <c r="BS46" i="12"/>
  <c r="BX45" i="12"/>
  <c r="AT45" i="12"/>
  <c r="CC44" i="12"/>
  <c r="AY44" i="12"/>
  <c r="BD43" i="12"/>
  <c r="BS42" i="12"/>
  <c r="BX41" i="12"/>
  <c r="AT41" i="12"/>
  <c r="CC40" i="12"/>
  <c r="AY40" i="12"/>
  <c r="BD39" i="12"/>
  <c r="BS38" i="12"/>
  <c r="BX37" i="12"/>
  <c r="AT37" i="12"/>
  <c r="CC36" i="12"/>
  <c r="AY36" i="12"/>
  <c r="BD35" i="12"/>
  <c r="BS34" i="12"/>
  <c r="BX33" i="12"/>
  <c r="AT33" i="12"/>
  <c r="CC32" i="12"/>
  <c r="AY32" i="12"/>
  <c r="BD31" i="12"/>
  <c r="BS30" i="12"/>
  <c r="BX29" i="12"/>
  <c r="AT29" i="12"/>
  <c r="CC28" i="12"/>
  <c r="AY28" i="12"/>
  <c r="BS27" i="12"/>
  <c r="CC26" i="12"/>
  <c r="AY26" i="12"/>
  <c r="BS25" i="12"/>
  <c r="CC24" i="12"/>
  <c r="AY24" i="12"/>
  <c r="BX23" i="12"/>
  <c r="AT23" i="12"/>
  <c r="CH22" i="12"/>
  <c r="BD22" i="12"/>
  <c r="CC21" i="12"/>
  <c r="AY21" i="12"/>
  <c r="BX20" i="12"/>
  <c r="AT20" i="12"/>
  <c r="BS19" i="12"/>
  <c r="CC18" i="12"/>
  <c r="AY18" i="12"/>
  <c r="BS17" i="12"/>
  <c r="CH16" i="12"/>
  <c r="BD16" i="12"/>
  <c r="CC15" i="12"/>
  <c r="AY15" i="12"/>
  <c r="CH14" i="12"/>
  <c r="BD14" i="12"/>
  <c r="CC13" i="12"/>
  <c r="AY13" i="12"/>
  <c r="BX12" i="12"/>
  <c r="AT12" i="12"/>
  <c r="BX11" i="12"/>
  <c r="AY11" i="12"/>
  <c r="CH10" i="12"/>
  <c r="BI10" i="12"/>
  <c r="BX9" i="12"/>
  <c r="AY9" i="12"/>
  <c r="BX8" i="12"/>
  <c r="AY8" i="12"/>
  <c r="CH7" i="12"/>
  <c r="BI7" i="12"/>
  <c r="BX6" i="12"/>
  <c r="AY6" i="12"/>
  <c r="CH5" i="12"/>
  <c r="BN5" i="12"/>
  <c r="AT5" i="12"/>
  <c r="CH4" i="12"/>
  <c r="BN4" i="12"/>
  <c r="AT4" i="12"/>
  <c r="CM3" i="12"/>
  <c r="BS3" i="12"/>
  <c r="AY3" i="12"/>
  <c r="CR2" i="12"/>
  <c r="BX2" i="12"/>
  <c r="BD2" i="12"/>
  <c r="CC1" i="12"/>
  <c r="BI1" i="12"/>
  <c r="BS523" i="12"/>
  <c r="BS515" i="12"/>
  <c r="BS507" i="12"/>
  <c r="BS499" i="12"/>
  <c r="BS491" i="12"/>
  <c r="BS483" i="12"/>
  <c r="BS475" i="12"/>
  <c r="BS467" i="12"/>
  <c r="BS459" i="12"/>
  <c r="BS451" i="12"/>
  <c r="BS443" i="12"/>
  <c r="BS435" i="12"/>
  <c r="BS427" i="12"/>
  <c r="BS419" i="12"/>
  <c r="BS411" i="12"/>
  <c r="BS403" i="12"/>
  <c r="BS395" i="12"/>
  <c r="BS387" i="12"/>
  <c r="BS379" i="12"/>
  <c r="BS371" i="12"/>
  <c r="BS363" i="12"/>
  <c r="BS355" i="12"/>
  <c r="BS347" i="12"/>
  <c r="BS329" i="12"/>
  <c r="BS313" i="12"/>
  <c r="BS297" i="12"/>
  <c r="BS292" i="12"/>
  <c r="BS288" i="12"/>
  <c r="BS284" i="12"/>
  <c r="BS280" i="12"/>
  <c r="BS276" i="12"/>
  <c r="BS272" i="12"/>
  <c r="BS268" i="12"/>
  <c r="BS264" i="12"/>
  <c r="BS260" i="12"/>
  <c r="BS256" i="12"/>
  <c r="BS252" i="12"/>
  <c r="BS248" i="12"/>
  <c r="BS244" i="12"/>
  <c r="BS240" i="12"/>
  <c r="BS236" i="12"/>
  <c r="BS232" i="12"/>
  <c r="BS228" i="12"/>
  <c r="BS224" i="12"/>
  <c r="BS220" i="12"/>
  <c r="BS216" i="12"/>
  <c r="BS212" i="12"/>
  <c r="BS208" i="12"/>
  <c r="BS204" i="12"/>
  <c r="BS200" i="12"/>
  <c r="BS196" i="12"/>
  <c r="BS192" i="12"/>
  <c r="BS188" i="12"/>
  <c r="BS184" i="12"/>
  <c r="AT181" i="12"/>
  <c r="BX171" i="12"/>
  <c r="BS168" i="12"/>
  <c r="AT165" i="12"/>
  <c r="BX155" i="12"/>
  <c r="BS152" i="12"/>
  <c r="AT149" i="12"/>
  <c r="BX135" i="12"/>
  <c r="AT133" i="12"/>
  <c r="CC128" i="12"/>
  <c r="BS126" i="12"/>
  <c r="BX119" i="12"/>
  <c r="AT117" i="12"/>
  <c r="CC112" i="12"/>
  <c r="BS110" i="12"/>
  <c r="BX103" i="12"/>
  <c r="AT101" i="12"/>
  <c r="AT71" i="12"/>
  <c r="BS70" i="12"/>
  <c r="BS69" i="12"/>
  <c r="BS68" i="12"/>
  <c r="BS67" i="12"/>
  <c r="BS66" i="12"/>
  <c r="BS65" i="12"/>
  <c r="BS64" i="12"/>
  <c r="BS63" i="12"/>
  <c r="BS62" i="12"/>
  <c r="BS61" i="12"/>
  <c r="BS60" i="12"/>
  <c r="BS59" i="12"/>
  <c r="BS58" i="12"/>
  <c r="BS57" i="12"/>
  <c r="BS56" i="12"/>
  <c r="BS55" i="12"/>
  <c r="BS54" i="12"/>
  <c r="BS53" i="12"/>
  <c r="BS52" i="12"/>
  <c r="BS51" i="12"/>
  <c r="BS50" i="12"/>
  <c r="BS49" i="12"/>
  <c r="BX48" i="12"/>
  <c r="AT48" i="12"/>
  <c r="CC47" i="12"/>
  <c r="AY47" i="12"/>
  <c r="BD46" i="12"/>
  <c r="BS45" i="12"/>
  <c r="BX44" i="12"/>
  <c r="AT44" i="12"/>
  <c r="CC43" i="12"/>
  <c r="AY43" i="12"/>
  <c r="BD42" i="12"/>
  <c r="BS41" i="12"/>
  <c r="BX40" i="12"/>
  <c r="AT40" i="12"/>
  <c r="CC39" i="12"/>
  <c r="AY39" i="12"/>
  <c r="BD38" i="12"/>
  <c r="BS37" i="12"/>
  <c r="BX36" i="12"/>
  <c r="AT36" i="12"/>
  <c r="CC35" i="12"/>
  <c r="AY35" i="12"/>
  <c r="BD34" i="12"/>
  <c r="BS33" i="12"/>
  <c r="BX32" i="12"/>
  <c r="AT32" i="12"/>
  <c r="CC31" i="12"/>
  <c r="AY31" i="12"/>
  <c r="BD30" i="12"/>
  <c r="BS29" i="12"/>
  <c r="BX28" i="12"/>
  <c r="AT28" i="12"/>
  <c r="CH27" i="12"/>
  <c r="BD27" i="12"/>
  <c r="BX26" i="12"/>
  <c r="AT26" i="12"/>
  <c r="CH25" i="12"/>
  <c r="BD25" i="12"/>
  <c r="BX24" i="12"/>
  <c r="AT24" i="12"/>
  <c r="BS23" i="12"/>
  <c r="CC22" i="12"/>
  <c r="AY22" i="12"/>
  <c r="BX21" i="12"/>
  <c r="AT21" i="12"/>
  <c r="BS20" i="12"/>
  <c r="CH19" i="12"/>
  <c r="BD19" i="12"/>
  <c r="BX18" i="12"/>
  <c r="AT18" i="12"/>
  <c r="CH17" i="12"/>
  <c r="BD17" i="12"/>
  <c r="CC16" i="12"/>
  <c r="AY16" i="12"/>
  <c r="BX15" i="12"/>
  <c r="AT15" i="12"/>
  <c r="CC14" i="12"/>
  <c r="AY14" i="12"/>
  <c r="BX13" i="12"/>
  <c r="AT13" i="12"/>
  <c r="BS12" i="12"/>
  <c r="BS11" i="12"/>
  <c r="AT11" i="12"/>
  <c r="CC10" i="12"/>
  <c r="BD10" i="12"/>
  <c r="CM9" i="12"/>
  <c r="BS9" i="12"/>
  <c r="AT9" i="12"/>
  <c r="CM8" i="12"/>
  <c r="BS8" i="12"/>
  <c r="AT8" i="12"/>
  <c r="CC7" i="12"/>
  <c r="BD7" i="12"/>
  <c r="CM6" i="12"/>
  <c r="BS6" i="12"/>
  <c r="AT6" i="12"/>
  <c r="CC5" i="12"/>
  <c r="BI5" i="12"/>
  <c r="CC4" i="12"/>
  <c r="BI4" i="12"/>
  <c r="CH3" i="12"/>
  <c r="BN3" i="12"/>
  <c r="AT3" i="12"/>
  <c r="CM2" i="12"/>
  <c r="BS2" i="12"/>
  <c r="AY2" i="12"/>
  <c r="CR1" i="12"/>
  <c r="BX1" i="12"/>
  <c r="BD1" i="12"/>
  <c r="BS521" i="12"/>
  <c r="BS513" i="12"/>
  <c r="BS505" i="12"/>
  <c r="BS497" i="12"/>
  <c r="BS489" i="12"/>
  <c r="BS481" i="12"/>
  <c r="BS473" i="12"/>
  <c r="BS465" i="12"/>
  <c r="BS457" i="12"/>
  <c r="BS449" i="12"/>
  <c r="BS441" i="12"/>
  <c r="BS433" i="12"/>
  <c r="BS425" i="12"/>
  <c r="BS417" i="12"/>
  <c r="BS409" i="12"/>
  <c r="BS401" i="12"/>
  <c r="BS393" i="12"/>
  <c r="BS385" i="12"/>
  <c r="BS377" i="12"/>
  <c r="BS369" i="12"/>
  <c r="BS361" i="12"/>
  <c r="BS353" i="12"/>
  <c r="BS345" i="12"/>
  <c r="BS333" i="12"/>
  <c r="BS317" i="12"/>
  <c r="BS301" i="12"/>
  <c r="BS291" i="12"/>
  <c r="BS287" i="12"/>
  <c r="BS283" i="12"/>
  <c r="BS279" i="12"/>
  <c r="BS275" i="12"/>
  <c r="BS271" i="12"/>
  <c r="BS267" i="12"/>
  <c r="BS263" i="12"/>
  <c r="BS259" i="12"/>
  <c r="BS255" i="12"/>
  <c r="BS251" i="12"/>
  <c r="BS247" i="12"/>
  <c r="BS243" i="12"/>
  <c r="BS239" i="12"/>
  <c r="BS235" i="12"/>
  <c r="BS231" i="12"/>
  <c r="BS227" i="12"/>
  <c r="BS223" i="12"/>
  <c r="BS219" i="12"/>
  <c r="BS215" i="12"/>
  <c r="BS211" i="12"/>
  <c r="BS207" i="12"/>
  <c r="BS203" i="12"/>
  <c r="BS199" i="12"/>
  <c r="BS195" i="12"/>
  <c r="BS191" i="12"/>
  <c r="BS187" i="12"/>
  <c r="BX183" i="12"/>
  <c r="BS180" i="12"/>
  <c r="AT177" i="12"/>
  <c r="BX167" i="12"/>
  <c r="BS164" i="12"/>
  <c r="AT161" i="12"/>
  <c r="BX151" i="12"/>
  <c r="BS148" i="12"/>
  <c r="AT145" i="12"/>
  <c r="BX139" i="12"/>
  <c r="AT137" i="12"/>
  <c r="CC132" i="12"/>
  <c r="BS130" i="12"/>
  <c r="BX123" i="12"/>
  <c r="AT121" i="12"/>
  <c r="CC116" i="12"/>
  <c r="BS114" i="12"/>
  <c r="BX107" i="12"/>
  <c r="AT105" i="12"/>
  <c r="CC100" i="12"/>
  <c r="BX98" i="12"/>
  <c r="BX96" i="12"/>
  <c r="BX94" i="12"/>
  <c r="BX92" i="12"/>
  <c r="BX90" i="12"/>
  <c r="BX88" i="12"/>
  <c r="BX86" i="12"/>
  <c r="BX84" i="12"/>
  <c r="BX82" i="12"/>
  <c r="BX80" i="12"/>
  <c r="BX78" i="12"/>
  <c r="BX76" i="12"/>
  <c r="BX74" i="12"/>
  <c r="BX72" i="12"/>
  <c r="AY70" i="12"/>
  <c r="AY69" i="12"/>
  <c r="AY68" i="12"/>
  <c r="AY67" i="12"/>
  <c r="AY66" i="12"/>
  <c r="AY65" i="12"/>
  <c r="AY64" i="12"/>
  <c r="AY63" i="12"/>
  <c r="AY62" i="12"/>
  <c r="AY61" i="12"/>
  <c r="AY60" i="12"/>
  <c r="AY59" i="12"/>
  <c r="AY58" i="12"/>
  <c r="AY57" i="12"/>
  <c r="AY56" i="12"/>
  <c r="AY55" i="12"/>
  <c r="AY54" i="12"/>
  <c r="AY53" i="12"/>
  <c r="AY52" i="12"/>
  <c r="AY51" i="12"/>
  <c r="AY50" i="12"/>
  <c r="BD49" i="12"/>
  <c r="BS48" i="12"/>
  <c r="BX47" i="12"/>
  <c r="AT47" i="12"/>
  <c r="CC46" i="12"/>
  <c r="AY46" i="12"/>
  <c r="BD45" i="12"/>
  <c r="BS44" i="12"/>
  <c r="BX43" i="12"/>
  <c r="AT43" i="12"/>
  <c r="CC42" i="12"/>
  <c r="AY42" i="12"/>
  <c r="BD41" i="12"/>
  <c r="BS40" i="12"/>
  <c r="BX39" i="12"/>
  <c r="AT39" i="12"/>
  <c r="CC38" i="12"/>
  <c r="AY38" i="12"/>
  <c r="BD37" i="12"/>
  <c r="BS36" i="12"/>
  <c r="BX35" i="12"/>
  <c r="AT35" i="12"/>
  <c r="CC34" i="12"/>
  <c r="AY34" i="12"/>
  <c r="BD33" i="12"/>
  <c r="BS32" i="12"/>
  <c r="BX31" i="12"/>
  <c r="AT31" i="12"/>
  <c r="CC30" i="12"/>
  <c r="AY30" i="12"/>
  <c r="BD29" i="12"/>
  <c r="BS28" i="12"/>
  <c r="CC27" i="12"/>
  <c r="AY27" i="12"/>
  <c r="BS26" i="12"/>
  <c r="CC25" i="12"/>
  <c r="AY25" i="12"/>
  <c r="BS24" i="12"/>
  <c r="CH23" i="12"/>
  <c r="BD23" i="12"/>
  <c r="BX22" i="12"/>
  <c r="AT22" i="12"/>
  <c r="BS21" i="12"/>
  <c r="CH20" i="12"/>
  <c r="BD20" i="12"/>
  <c r="CC19" i="12"/>
  <c r="AY19" i="12"/>
  <c r="BS18" i="12"/>
  <c r="CC17" i="12"/>
  <c r="AY17" i="12"/>
  <c r="BX16" i="12"/>
  <c r="AT16" i="12"/>
  <c r="BS15" i="12"/>
  <c r="BX14" i="12"/>
  <c r="AT14" i="12"/>
  <c r="BS13" i="12"/>
  <c r="CH12" i="12"/>
  <c r="BD12" i="12"/>
  <c r="CH11" i="12"/>
  <c r="BI11" i="12"/>
  <c r="BX10" i="12"/>
  <c r="AY10" i="12"/>
  <c r="CH9" i="12"/>
  <c r="BI9" i="12"/>
  <c r="CH8" i="12"/>
  <c r="BI8" i="12"/>
  <c r="BX7" i="12"/>
  <c r="AY7" i="12"/>
  <c r="CH6" i="12"/>
  <c r="BI6" i="12"/>
  <c r="BX5" i="12"/>
  <c r="BD5" i="12"/>
  <c r="BX4" i="12"/>
  <c r="BD4" i="12"/>
  <c r="CC3" i="12"/>
  <c r="BI3" i="12"/>
  <c r="CH2" i="12"/>
  <c r="BN2" i="12"/>
  <c r="AT2" i="12"/>
  <c r="CM1" i="12"/>
  <c r="BS1" i="12"/>
  <c r="AY1" i="12"/>
  <c r="BS519" i="12"/>
  <c r="BS511" i="12"/>
  <c r="BS503" i="12"/>
  <c r="BS495" i="12"/>
  <c r="BS487" i="12"/>
  <c r="BS479" i="12"/>
  <c r="BS471" i="12"/>
  <c r="BS463" i="12"/>
  <c r="BS455" i="12"/>
  <c r="BS447" i="12"/>
  <c r="BS439" i="12"/>
  <c r="BS431" i="12"/>
  <c r="BS423" i="12"/>
  <c r="BS415" i="12"/>
  <c r="BS407" i="12"/>
  <c r="BS399" i="12"/>
  <c r="BS391" i="12"/>
  <c r="BS383" i="12"/>
  <c r="BS375" i="12"/>
  <c r="BS367" i="12"/>
  <c r="BS359" i="12"/>
  <c r="BS351" i="12"/>
  <c r="BS343" i="12"/>
  <c r="BS337" i="12"/>
  <c r="BS321" i="12"/>
  <c r="BS305" i="12"/>
  <c r="BS290" i="12"/>
  <c r="BS286" i="12"/>
  <c r="BS282" i="12"/>
  <c r="BS278" i="12"/>
  <c r="BS274" i="12"/>
  <c r="BS270" i="12"/>
  <c r="BS266" i="12"/>
  <c r="BS262" i="12"/>
  <c r="BS258" i="12"/>
  <c r="BS254" i="12"/>
  <c r="BS250" i="12"/>
  <c r="BS246" i="12"/>
  <c r="BS242" i="12"/>
  <c r="BS238" i="12"/>
  <c r="BS234" i="12"/>
  <c r="BS230" i="12"/>
  <c r="BS226" i="12"/>
  <c r="BS222" i="12"/>
  <c r="BS218" i="12"/>
  <c r="BS214" i="12"/>
  <c r="BS210" i="12"/>
  <c r="BS206" i="12"/>
  <c r="BS202" i="12"/>
  <c r="BS198" i="12"/>
  <c r="BS194" i="12"/>
  <c r="BS190" i="12"/>
  <c r="BS186" i="12"/>
  <c r="BX179" i="12"/>
  <c r="BS176" i="12"/>
  <c r="AT173" i="12"/>
  <c r="BX163" i="12"/>
  <c r="BS160" i="12"/>
  <c r="AT157" i="12"/>
  <c r="BX147" i="12"/>
  <c r="BS144" i="12"/>
  <c r="BS141" i="12"/>
  <c r="CC136" i="12"/>
  <c r="BS134" i="12"/>
  <c r="BX127" i="12"/>
  <c r="AT125" i="12"/>
  <c r="CC120" i="12"/>
  <c r="BS118" i="12"/>
  <c r="BX111" i="12"/>
  <c r="AT109" i="12"/>
  <c r="CC104" i="12"/>
  <c r="BS102" i="12"/>
  <c r="CC70" i="12"/>
  <c r="AT70" i="12"/>
  <c r="CC69" i="12"/>
  <c r="AT69" i="12"/>
  <c r="CC68" i="12"/>
  <c r="AT68" i="12"/>
  <c r="CC67" i="12"/>
  <c r="AT67" i="12"/>
  <c r="CC66" i="12"/>
  <c r="AT66" i="12"/>
  <c r="CC65" i="12"/>
  <c r="AT65" i="12"/>
  <c r="CC64" i="12"/>
  <c r="AT64" i="12"/>
  <c r="CC63" i="12"/>
  <c r="AT63" i="12"/>
  <c r="CC62" i="12"/>
  <c r="AT62" i="12"/>
  <c r="CC61" i="12"/>
  <c r="AT61" i="12"/>
  <c r="CC60" i="12"/>
  <c r="AT60" i="12"/>
  <c r="CC59" i="12"/>
  <c r="AT59" i="12"/>
  <c r="CC58" i="12"/>
  <c r="AT58" i="12"/>
  <c r="CC57" i="12"/>
  <c r="AT57" i="12"/>
  <c r="CC56" i="12"/>
  <c r="AT56" i="12"/>
  <c r="CC55" i="12"/>
  <c r="AT55" i="12"/>
  <c r="CC54" i="12"/>
  <c r="AT54" i="12"/>
  <c r="CC53" i="12"/>
  <c r="AT53" i="12"/>
  <c r="CC52" i="12"/>
  <c r="AT52" i="12"/>
  <c r="CC51" i="12"/>
  <c r="AT51" i="12"/>
  <c r="CC50" i="12"/>
  <c r="AT50" i="12"/>
  <c r="CC49" i="12"/>
  <c r="AY49" i="12"/>
  <c r="BD48" i="12"/>
  <c r="BS47" i="12"/>
  <c r="BX46" i="12"/>
  <c r="AT46" i="12"/>
  <c r="CC45" i="12"/>
  <c r="AY45" i="12"/>
  <c r="BD44" i="12"/>
  <c r="BS43" i="12"/>
  <c r="BX42" i="12"/>
  <c r="AT42" i="12"/>
  <c r="CC41" i="12"/>
  <c r="AY41" i="12"/>
  <c r="BD40" i="12"/>
  <c r="BS39" i="12"/>
  <c r="BX38" i="12"/>
  <c r="AT38" i="12"/>
  <c r="CC37" i="12"/>
  <c r="AY37" i="12"/>
  <c r="BD36" i="12"/>
  <c r="BS35" i="12"/>
  <c r="BX34" i="12"/>
  <c r="AT34" i="12"/>
  <c r="CC33" i="12"/>
  <c r="AY33" i="12"/>
  <c r="BD32" i="12"/>
  <c r="BS31" i="12"/>
  <c r="BX30" i="12"/>
  <c r="AT30" i="12"/>
  <c r="CC29" i="12"/>
  <c r="AY29" i="12"/>
  <c r="BD28" i="12"/>
  <c r="BX27" i="12"/>
  <c r="AT27" i="12"/>
  <c r="CH26" i="12"/>
  <c r="BD26" i="12"/>
  <c r="BX25" i="12"/>
  <c r="AT25" i="12"/>
  <c r="CH24" i="12"/>
  <c r="BD24" i="12"/>
  <c r="CC23" i="12"/>
  <c r="AY23" i="12"/>
  <c r="BS22" i="12"/>
  <c r="CH21" i="12"/>
  <c r="BD21" i="12"/>
  <c r="CC20" i="12"/>
  <c r="AY20" i="12"/>
  <c r="BX19" i="12"/>
  <c r="AT19" i="12"/>
  <c r="CH18" i="12"/>
  <c r="BD18" i="12"/>
  <c r="BX17" i="12"/>
  <c r="AT17" i="12"/>
  <c r="BS16" i="12"/>
  <c r="CH15" i="12"/>
  <c r="BD15" i="12"/>
  <c r="BS14" i="12"/>
  <c r="CH13" i="12"/>
  <c r="BD13" i="12"/>
  <c r="CC12" i="12"/>
  <c r="AY12" i="12"/>
  <c r="CC11" i="12"/>
  <c r="BD11" i="12"/>
  <c r="CM10" i="12"/>
  <c r="BS10" i="12"/>
  <c r="AT10" i="12"/>
  <c r="CC9" i="12"/>
  <c r="BD9" i="12"/>
  <c r="CC8" i="12"/>
  <c r="BD8" i="12"/>
  <c r="CM7" i="12"/>
  <c r="BS7" i="12"/>
  <c r="AT7" i="12"/>
  <c r="CC6" i="12"/>
  <c r="BD6" i="12"/>
  <c r="CM5" i="12"/>
  <c r="BS5" i="12"/>
  <c r="AY5" i="12"/>
  <c r="CM4" i="12"/>
  <c r="BS4" i="12"/>
  <c r="AY4" i="12"/>
  <c r="CR3" i="12"/>
  <c r="BX3" i="12"/>
  <c r="BD3" i="12"/>
  <c r="CC2" i="12"/>
  <c r="BI2" i="12"/>
  <c r="CH1" i="12"/>
  <c r="BN1" i="12"/>
  <c r="AT1" i="12"/>
  <c r="C32" i="11"/>
  <c r="A37" i="8"/>
  <c r="B37" i="8"/>
  <c r="C32" i="10"/>
  <c r="B150" i="15"/>
  <c r="B151" i="15"/>
  <c r="A150" i="15"/>
  <c r="A151" i="15"/>
  <c r="A154" i="15"/>
  <c r="A155" i="15"/>
  <c r="D18" i="5"/>
  <c r="C14" i="5"/>
  <c r="C18" i="5"/>
  <c r="B14" i="5"/>
  <c r="A14" i="5"/>
  <c r="I33" i="7"/>
  <c r="I7" i="7"/>
  <c r="I29" i="7"/>
  <c r="I48" i="7"/>
  <c r="I56" i="7"/>
  <c r="I22" i="7"/>
  <c r="I9" i="7"/>
  <c r="I31" i="7"/>
  <c r="I25" i="7"/>
  <c r="K38" i="7"/>
  <c r="M38" i="7"/>
  <c r="I5" i="7"/>
  <c r="I52" i="7"/>
  <c r="I4" i="7"/>
  <c r="I10" i="7"/>
  <c r="J41" i="7"/>
  <c r="I61" i="7"/>
  <c r="I18" i="7"/>
  <c r="I59" i="7"/>
  <c r="I8" i="7"/>
  <c r="I11" i="7"/>
  <c r="I20" i="7"/>
  <c r="I35" i="7"/>
  <c r="I42" i="7"/>
  <c r="I46" i="7"/>
  <c r="I50" i="7"/>
  <c r="I21" i="7"/>
  <c r="I28" i="7"/>
  <c r="I49" i="7"/>
  <c r="I37" i="7"/>
  <c r="I43" i="7"/>
  <c r="J31" i="7"/>
  <c r="K24" i="7"/>
  <c r="M24" i="7"/>
  <c r="I24" i="7"/>
  <c r="DI1205" i="15"/>
  <c r="DI1204" i="15"/>
  <c r="DI1203" i="15"/>
  <c r="DI1202" i="15"/>
  <c r="DI1201" i="15"/>
  <c r="DI1200" i="15"/>
  <c r="DI1199" i="15"/>
  <c r="DI1198" i="15"/>
  <c r="DI1197" i="15"/>
  <c r="DI1196" i="15"/>
  <c r="DI1195" i="15"/>
  <c r="DI1194" i="15"/>
  <c r="DI1193" i="15"/>
  <c r="DI1192" i="15"/>
  <c r="DI1191" i="15"/>
  <c r="DI1190" i="15"/>
  <c r="DI1189" i="15"/>
  <c r="DI1188" i="15"/>
  <c r="DI1187" i="15"/>
  <c r="DI1186" i="15"/>
  <c r="DI1185" i="15"/>
  <c r="DI1184" i="15"/>
  <c r="DI1183" i="15"/>
  <c r="DI1182" i="15"/>
  <c r="DI1181" i="15"/>
  <c r="DI1180" i="15"/>
  <c r="DI1179" i="15"/>
  <c r="DI1178" i="15"/>
  <c r="DI1177" i="15"/>
  <c r="DI1176" i="15"/>
  <c r="DI1175" i="15"/>
  <c r="DI1174" i="15"/>
  <c r="DI1173" i="15"/>
  <c r="DI1172" i="15"/>
  <c r="DI1171" i="15"/>
  <c r="DI1170" i="15"/>
  <c r="DI1169" i="15"/>
  <c r="DI1168" i="15"/>
  <c r="DI1167" i="15"/>
  <c r="DI1166" i="15"/>
  <c r="DI1165" i="15"/>
  <c r="DI1164" i="15"/>
  <c r="DI1163" i="15"/>
  <c r="DI1162" i="15"/>
  <c r="DI1161" i="15"/>
  <c r="DI1160" i="15"/>
  <c r="DI1159" i="15"/>
  <c r="DI1158" i="15"/>
  <c r="DI1157" i="15"/>
  <c r="DI1156" i="15"/>
  <c r="DI1155" i="15"/>
  <c r="DI1154" i="15"/>
  <c r="DI1153" i="15"/>
  <c r="DI1152" i="15"/>
  <c r="Q1152" i="15"/>
  <c r="DI1151" i="15"/>
  <c r="Q1151" i="15"/>
  <c r="DI1150" i="15"/>
  <c r="Q1150" i="15"/>
  <c r="DI1149" i="15"/>
  <c r="Q1149" i="15"/>
  <c r="DI1148" i="15"/>
  <c r="Q1148" i="15"/>
  <c r="DI1147" i="15"/>
  <c r="Q1147" i="15"/>
  <c r="DI1146" i="15"/>
  <c r="Q1146" i="15"/>
  <c r="DI1145" i="15"/>
  <c r="Q1145" i="15"/>
  <c r="DI1144" i="15"/>
  <c r="Q1144" i="15"/>
  <c r="DI1143" i="15"/>
  <c r="Q1143" i="15"/>
  <c r="DI1142" i="15"/>
  <c r="Q1142" i="15"/>
  <c r="DI1141" i="15"/>
  <c r="Q1141" i="15"/>
  <c r="DI1140" i="15"/>
  <c r="Q1140" i="15"/>
  <c r="DI1139" i="15"/>
  <c r="Q1139" i="15"/>
  <c r="DI1138" i="15"/>
  <c r="Q1138" i="15"/>
  <c r="DI1137" i="15"/>
  <c r="Q1137" i="15"/>
  <c r="DI1136" i="15"/>
  <c r="Q1136" i="15"/>
  <c r="DI1135" i="15"/>
  <c r="Q1135" i="15"/>
  <c r="DI1134" i="15"/>
  <c r="Q1134" i="15"/>
  <c r="DI1133" i="15"/>
  <c r="Q1133" i="15"/>
  <c r="DI1132" i="15"/>
  <c r="Q1132" i="15"/>
  <c r="DI1131" i="15"/>
  <c r="Q1131" i="15"/>
  <c r="DI1130" i="15"/>
  <c r="Q1130" i="15"/>
  <c r="DI1129" i="15"/>
  <c r="Q1129" i="15"/>
  <c r="DI1128" i="15"/>
  <c r="Q1128" i="15"/>
  <c r="DI1127" i="15"/>
  <c r="Q1127" i="15"/>
  <c r="DI1126" i="15"/>
  <c r="Q1126" i="15"/>
  <c r="DI1125" i="15"/>
  <c r="Q1125" i="15"/>
  <c r="DI1124" i="15"/>
  <c r="Q1124" i="15"/>
  <c r="DI1123" i="15"/>
  <c r="Q1123" i="15"/>
  <c r="DI1122" i="15"/>
  <c r="Q1122" i="15"/>
  <c r="DI1121" i="15"/>
  <c r="Q1121" i="15"/>
  <c r="DI1120" i="15"/>
  <c r="Q1120" i="15"/>
  <c r="DI1119" i="15"/>
  <c r="Q1119" i="15"/>
  <c r="DI1118" i="15"/>
  <c r="Q1118" i="15"/>
  <c r="DI1117" i="15"/>
  <c r="Q1117" i="15"/>
  <c r="DI1116" i="15"/>
  <c r="Q1116" i="15"/>
  <c r="DI1115" i="15"/>
  <c r="Q1115" i="15"/>
  <c r="DI1114" i="15"/>
  <c r="Q1114" i="15"/>
  <c r="DI1113" i="15"/>
  <c r="Q1113" i="15"/>
  <c r="DI1112" i="15"/>
  <c r="Q1112" i="15"/>
  <c r="DI1111" i="15"/>
  <c r="Q1111" i="15"/>
  <c r="DI1110" i="15"/>
  <c r="Q1110" i="15"/>
  <c r="DI1109" i="15"/>
  <c r="Q1109" i="15"/>
  <c r="DI1108" i="15"/>
  <c r="Q1108" i="15"/>
  <c r="DI1107" i="15"/>
  <c r="Q1107" i="15"/>
  <c r="DI1106" i="15"/>
  <c r="Q1106" i="15"/>
  <c r="DI1105" i="15"/>
  <c r="Q1105" i="15"/>
  <c r="DI1104" i="15"/>
  <c r="Q1104" i="15"/>
  <c r="DI1103" i="15"/>
  <c r="Q1103" i="15"/>
  <c r="DI1102" i="15"/>
  <c r="Q1102" i="15"/>
  <c r="DI1101" i="15"/>
  <c r="Q1101" i="15"/>
  <c r="DI1100" i="15"/>
  <c r="Q1100" i="15"/>
  <c r="DI1099" i="15"/>
  <c r="Q1099" i="15"/>
  <c r="DI1098" i="15"/>
  <c r="Q1098" i="15"/>
  <c r="DI1097" i="15"/>
  <c r="Q1097" i="15"/>
  <c r="Q1096" i="15"/>
  <c r="Q1095" i="15"/>
  <c r="Q1094" i="15"/>
  <c r="Q1093" i="15"/>
  <c r="Q1092" i="15"/>
  <c r="Q1091" i="15"/>
  <c r="Q1090" i="15"/>
  <c r="Q1089" i="15"/>
  <c r="Q1088" i="15"/>
  <c r="Q1087" i="15"/>
  <c r="Q1085" i="15"/>
  <c r="Q1083" i="15"/>
  <c r="Q1081" i="15"/>
  <c r="Q1079" i="15"/>
  <c r="Q1077" i="15"/>
  <c r="Q1075" i="15"/>
  <c r="Q1073" i="15"/>
  <c r="DI1085" i="15"/>
  <c r="DI1083" i="15"/>
  <c r="DI1081" i="15"/>
  <c r="DI1079" i="15"/>
  <c r="DI1077" i="15"/>
  <c r="DI1075" i="15"/>
  <c r="DI1073" i="15"/>
  <c r="DI1096" i="15"/>
  <c r="DI1095" i="15"/>
  <c r="DI1094" i="15"/>
  <c r="DI1093" i="15"/>
  <c r="DI1092" i="15"/>
  <c r="DI1091" i="15"/>
  <c r="DI1090" i="15"/>
  <c r="DI1089" i="15"/>
  <c r="DI1088" i="15"/>
  <c r="DI1087" i="15"/>
  <c r="Q1086" i="15"/>
  <c r="Q1084" i="15"/>
  <c r="Q1082" i="15"/>
  <c r="Q1080" i="15"/>
  <c r="Q1078" i="15"/>
  <c r="Q1076" i="15"/>
  <c r="Q1074" i="15"/>
  <c r="DI1082" i="15"/>
  <c r="DI1074" i="15"/>
  <c r="Q1072" i="15"/>
  <c r="Q1070" i="15"/>
  <c r="Q1068" i="15"/>
  <c r="Q1066" i="15"/>
  <c r="Q1064" i="15"/>
  <c r="Q1062" i="15"/>
  <c r="Q1060" i="15"/>
  <c r="Q1058" i="15"/>
  <c r="Q1056" i="15"/>
  <c r="Q1054" i="15"/>
  <c r="Q1052" i="15"/>
  <c r="Q1050" i="15"/>
  <c r="Q1048" i="15"/>
  <c r="Q1046" i="15"/>
  <c r="Q1044" i="15"/>
  <c r="Q1042" i="15"/>
  <c r="Q1040" i="15"/>
  <c r="Q1038" i="15"/>
  <c r="Q1036" i="15"/>
  <c r="Q1034" i="15"/>
  <c r="Q1032" i="15"/>
  <c r="Q1016" i="15"/>
  <c r="Q1014" i="15"/>
  <c r="Q1012" i="15"/>
  <c r="DI1084" i="15"/>
  <c r="DI1076" i="15"/>
  <c r="DI1071" i="15"/>
  <c r="DI1069" i="15"/>
  <c r="DI1067" i="15"/>
  <c r="DI1065" i="15"/>
  <c r="DI1063" i="15"/>
  <c r="DI1061" i="15"/>
  <c r="DI1059" i="15"/>
  <c r="DI1057" i="15"/>
  <c r="DI1055" i="15"/>
  <c r="DI1053" i="15"/>
  <c r="DI1051" i="15"/>
  <c r="DI1049" i="15"/>
  <c r="DI1047" i="15"/>
  <c r="DI1045" i="15"/>
  <c r="DI1043" i="15"/>
  <c r="DI1041" i="15"/>
  <c r="DI1039" i="15"/>
  <c r="DI1037" i="15"/>
  <c r="DI1035" i="15"/>
  <c r="DI1033" i="15"/>
  <c r="DI1031" i="15"/>
  <c r="Q1030" i="15"/>
  <c r="Q1029" i="15"/>
  <c r="Q1028" i="15"/>
  <c r="Q1027" i="15"/>
  <c r="Q1026" i="15"/>
  <c r="Q1025" i="15"/>
  <c r="Q1024" i="15"/>
  <c r="Q1023" i="15"/>
  <c r="Q1022" i="15"/>
  <c r="Q1021" i="15"/>
  <c r="Q1020" i="15"/>
  <c r="Q1019" i="15"/>
  <c r="Q1018" i="15"/>
  <c r="DI1016" i="15"/>
  <c r="DI1014" i="15"/>
  <c r="DI1012" i="15"/>
  <c r="DI1086" i="15"/>
  <c r="DI1078" i="15"/>
  <c r="Q1071" i="15"/>
  <c r="Q1069" i="15"/>
  <c r="Q1067" i="15"/>
  <c r="Q1065" i="15"/>
  <c r="Q1063" i="15"/>
  <c r="Q1061" i="15"/>
  <c r="Q1059" i="15"/>
  <c r="Q1057" i="15"/>
  <c r="Q1055" i="15"/>
  <c r="Q1053" i="15"/>
  <c r="Q1051" i="15"/>
  <c r="Q1049" i="15"/>
  <c r="Q1047" i="15"/>
  <c r="Q1045" i="15"/>
  <c r="Q1043" i="15"/>
  <c r="Q1041" i="15"/>
  <c r="Q1039" i="15"/>
  <c r="Q1037" i="15"/>
  <c r="Q1035" i="15"/>
  <c r="Q1033" i="15"/>
  <c r="Q1031" i="15"/>
  <c r="Q1017" i="15"/>
  <c r="Q1015" i="15"/>
  <c r="Q1013" i="15"/>
  <c r="DI1080" i="15"/>
  <c r="DI1070" i="15"/>
  <c r="DI1062" i="15"/>
  <c r="DI1054" i="15"/>
  <c r="DI1046" i="15"/>
  <c r="DI1038" i="15"/>
  <c r="DI1030" i="15"/>
  <c r="DI1026" i="15"/>
  <c r="DI1022" i="15"/>
  <c r="DI1018" i="15"/>
  <c r="DI1015" i="15"/>
  <c r="DI1010" i="15"/>
  <c r="DI1008" i="15"/>
  <c r="DI1006" i="15"/>
  <c r="DI1004" i="15"/>
  <c r="DI1002" i="15"/>
  <c r="DI1000" i="15"/>
  <c r="DI998" i="15"/>
  <c r="DI996" i="15"/>
  <c r="DI994" i="15"/>
  <c r="DI992" i="15"/>
  <c r="DI990" i="15"/>
  <c r="DI988" i="15"/>
  <c r="DI986" i="15"/>
  <c r="DI984" i="15"/>
  <c r="DI982" i="15"/>
  <c r="DI980" i="15"/>
  <c r="DI978" i="15"/>
  <c r="DI976" i="15"/>
  <c r="DI974" i="15"/>
  <c r="DI972" i="15"/>
  <c r="DI970" i="15"/>
  <c r="DI968" i="15"/>
  <c r="DI966" i="15"/>
  <c r="DI964" i="15"/>
  <c r="DI962" i="15"/>
  <c r="Q961" i="15"/>
  <c r="Q960" i="15"/>
  <c r="Q959" i="15"/>
  <c r="Q958" i="15"/>
  <c r="Q957" i="15"/>
  <c r="Q956" i="15"/>
  <c r="Q955" i="15"/>
  <c r="Q954" i="15"/>
  <c r="Q952" i="15"/>
  <c r="Q950" i="15"/>
  <c r="DI1068" i="15"/>
  <c r="DI1060" i="15"/>
  <c r="DI1052" i="15"/>
  <c r="DI1044" i="15"/>
  <c r="DI1036" i="15"/>
  <c r="DI1029" i="15"/>
  <c r="DI1025" i="15"/>
  <c r="DI1021" i="15"/>
  <c r="DI1017" i="15"/>
  <c r="Q1010" i="15"/>
  <c r="Q1008" i="15"/>
  <c r="Q1006" i="15"/>
  <c r="Q1004" i="15"/>
  <c r="Q1002" i="15"/>
  <c r="Q1000" i="15"/>
  <c r="Q998" i="15"/>
  <c r="Q996" i="15"/>
  <c r="Q994" i="15"/>
  <c r="Q992" i="15"/>
  <c r="Q990" i="15"/>
  <c r="Q988" i="15"/>
  <c r="Q986" i="15"/>
  <c r="Q984" i="15"/>
  <c r="Q982" i="15"/>
  <c r="Q980" i="15"/>
  <c r="Q978" i="15"/>
  <c r="Q976" i="15"/>
  <c r="Q974" i="15"/>
  <c r="Q972" i="15"/>
  <c r="Q970" i="15"/>
  <c r="Q968" i="15"/>
  <c r="Q966" i="15"/>
  <c r="Q964" i="15"/>
  <c r="Q962" i="15"/>
  <c r="DI952" i="15"/>
  <c r="DI950" i="15"/>
  <c r="DI948" i="15"/>
  <c r="Q948" i="15"/>
  <c r="DI947" i="15"/>
  <c r="Q947" i="15"/>
  <c r="DI946" i="15"/>
  <c r="Q946" i="15"/>
  <c r="DI945" i="15"/>
  <c r="Q945" i="15"/>
  <c r="DI944" i="15"/>
  <c r="Q944" i="15"/>
  <c r="DI943" i="15"/>
  <c r="Q943" i="15"/>
  <c r="DI942" i="15"/>
  <c r="Q942" i="15"/>
  <c r="DI941" i="15"/>
  <c r="Q941" i="15"/>
  <c r="DI940" i="15"/>
  <c r="Q940" i="15"/>
  <c r="DI939" i="15"/>
  <c r="Q939" i="15"/>
  <c r="DI938" i="15"/>
  <c r="Q938" i="15"/>
  <c r="DI937" i="15"/>
  <c r="Q937" i="15"/>
  <c r="DI936" i="15"/>
  <c r="Q936" i="15"/>
  <c r="DI935" i="15"/>
  <c r="Q935" i="15"/>
  <c r="DI934" i="15"/>
  <c r="Q934" i="15"/>
  <c r="DI933" i="15"/>
  <c r="Q933" i="15"/>
  <c r="DI932" i="15"/>
  <c r="Q932" i="15"/>
  <c r="DI931" i="15"/>
  <c r="Q931" i="15"/>
  <c r="DI930" i="15"/>
  <c r="Q930" i="15"/>
  <c r="DI929" i="15"/>
  <c r="Q929" i="15"/>
  <c r="DI928" i="15"/>
  <c r="Q928" i="15"/>
  <c r="DI927" i="15"/>
  <c r="Q927" i="15"/>
  <c r="DI926" i="15"/>
  <c r="Q926" i="15"/>
  <c r="DI925" i="15"/>
  <c r="Q925" i="15"/>
  <c r="DI924" i="15"/>
  <c r="Q924" i="15"/>
  <c r="DI923" i="15"/>
  <c r="Q923" i="15"/>
  <c r="DI922" i="15"/>
  <c r="Q922" i="15"/>
  <c r="DI921" i="15"/>
  <c r="Q921" i="15"/>
  <c r="DI1066" i="15"/>
  <c r="DI1058" i="15"/>
  <c r="DI1050" i="15"/>
  <c r="DI1042" i="15"/>
  <c r="DI1034" i="15"/>
  <c r="DI1028" i="15"/>
  <c r="DI1024" i="15"/>
  <c r="DI1020" i="15"/>
  <c r="DI1011" i="15"/>
  <c r="DI1009" i="15"/>
  <c r="DI1007" i="15"/>
  <c r="DI1005" i="15"/>
  <c r="DI1003" i="15"/>
  <c r="DI1001" i="15"/>
  <c r="DI999" i="15"/>
  <c r="DI997" i="15"/>
  <c r="DI995" i="15"/>
  <c r="DI993" i="15"/>
  <c r="DI991" i="15"/>
  <c r="DI989" i="15"/>
  <c r="DI987" i="15"/>
  <c r="DI985" i="15"/>
  <c r="DI983" i="15"/>
  <c r="DI981" i="15"/>
  <c r="DI979" i="15"/>
  <c r="DI977" i="15"/>
  <c r="DI975" i="15"/>
  <c r="DI973" i="15"/>
  <c r="DI971" i="15"/>
  <c r="DI969" i="15"/>
  <c r="DI967" i="15"/>
  <c r="DI965" i="15"/>
  <c r="DI963" i="15"/>
  <c r="DI961" i="15"/>
  <c r="DI960" i="15"/>
  <c r="DI959" i="15"/>
  <c r="DI958" i="15"/>
  <c r="DI957" i="15"/>
  <c r="DI956" i="15"/>
  <c r="DI955" i="15"/>
  <c r="DI954" i="15"/>
  <c r="Q953" i="15"/>
  <c r="Q951" i="15"/>
  <c r="Q949" i="15"/>
  <c r="DI1072" i="15"/>
  <c r="DI1064" i="15"/>
  <c r="DI1056" i="15"/>
  <c r="DI1048" i="15"/>
  <c r="DI1040" i="15"/>
  <c r="DI1032" i="15"/>
  <c r="DI1027" i="15"/>
  <c r="DI1023" i="15"/>
  <c r="DI1019" i="15"/>
  <c r="DI1013" i="15"/>
  <c r="Q1011" i="15"/>
  <c r="Q1009" i="15"/>
  <c r="Q1007" i="15"/>
  <c r="Q1005" i="15"/>
  <c r="Q1003" i="15"/>
  <c r="Q1001" i="15"/>
  <c r="Q999" i="15"/>
  <c r="Q997" i="15"/>
  <c r="Q995" i="15"/>
  <c r="Q993" i="15"/>
  <c r="Q991" i="15"/>
  <c r="Q989" i="15"/>
  <c r="Q987" i="15"/>
  <c r="Q985" i="15"/>
  <c r="Q983" i="15"/>
  <c r="Q981" i="15"/>
  <c r="Q979" i="15"/>
  <c r="Q977" i="15"/>
  <c r="Q975" i="15"/>
  <c r="Q973" i="15"/>
  <c r="Q971" i="15"/>
  <c r="Q969" i="15"/>
  <c r="Q967" i="15"/>
  <c r="Q965" i="15"/>
  <c r="Q963" i="15"/>
  <c r="DI953" i="15"/>
  <c r="DI951" i="15"/>
  <c r="DI949" i="15"/>
  <c r="DI920" i="15"/>
  <c r="DI918" i="15"/>
  <c r="DI916" i="15"/>
  <c r="DI914" i="15"/>
  <c r="DI912" i="15"/>
  <c r="DI910" i="15"/>
  <c r="DI908" i="15"/>
  <c r="Q919" i="15"/>
  <c r="Q917" i="15"/>
  <c r="Q915" i="15"/>
  <c r="Q913" i="15"/>
  <c r="Q911" i="15"/>
  <c r="Q909" i="15"/>
  <c r="DI919" i="15"/>
  <c r="DI917" i="15"/>
  <c r="DI915" i="15"/>
  <c r="DI913" i="15"/>
  <c r="DI911" i="15"/>
  <c r="DI909" i="15"/>
  <c r="DI907" i="15"/>
  <c r="Q907" i="15"/>
  <c r="DI906" i="15"/>
  <c r="Q906" i="15"/>
  <c r="DI905" i="15"/>
  <c r="Q905" i="15"/>
  <c r="DI904" i="15"/>
  <c r="Q904" i="15"/>
  <c r="DI903" i="15"/>
  <c r="Q903" i="15"/>
  <c r="DI902" i="15"/>
  <c r="Q902" i="15"/>
  <c r="DI901" i="15"/>
  <c r="Q901" i="15"/>
  <c r="DI900" i="15"/>
  <c r="Q900" i="15"/>
  <c r="DI899" i="15"/>
  <c r="Q899" i="15"/>
  <c r="DI898" i="15"/>
  <c r="Q898" i="15"/>
  <c r="DI897" i="15"/>
  <c r="Q897" i="15"/>
  <c r="DI896" i="15"/>
  <c r="Q896" i="15"/>
  <c r="DI895" i="15"/>
  <c r="Q895" i="15"/>
  <c r="DI894" i="15"/>
  <c r="Q894" i="15"/>
  <c r="DI893" i="15"/>
  <c r="Q893" i="15"/>
  <c r="DI892" i="15"/>
  <c r="Q892" i="15"/>
  <c r="DI891" i="15"/>
  <c r="Q891" i="15"/>
  <c r="DI890" i="15"/>
  <c r="Q890" i="15"/>
  <c r="DI889" i="15"/>
  <c r="Q889" i="15"/>
  <c r="DI888" i="15"/>
  <c r="Q888" i="15"/>
  <c r="DI887" i="15"/>
  <c r="Q887" i="15"/>
  <c r="DI886" i="15"/>
  <c r="Q886" i="15"/>
  <c r="DI885" i="15"/>
  <c r="Q885" i="15"/>
  <c r="DI884" i="15"/>
  <c r="Q884" i="15"/>
  <c r="DI883" i="15"/>
  <c r="Q883" i="15"/>
  <c r="DI882" i="15"/>
  <c r="Q882" i="15"/>
  <c r="DI881" i="15"/>
  <c r="Q881" i="15"/>
  <c r="DI880" i="15"/>
  <c r="Q880" i="15"/>
  <c r="DI879" i="15"/>
  <c r="Q879" i="15"/>
  <c r="DI878" i="15"/>
  <c r="Q878" i="15"/>
  <c r="DI877" i="15"/>
  <c r="Q877" i="15"/>
  <c r="DI876" i="15"/>
  <c r="Q876" i="15"/>
  <c r="DI875" i="15"/>
  <c r="Q875" i="15"/>
  <c r="DI874" i="15"/>
  <c r="Q874" i="15"/>
  <c r="DI873" i="15"/>
  <c r="Q873" i="15"/>
  <c r="DI872" i="15"/>
  <c r="Q872" i="15"/>
  <c r="DI871" i="15"/>
  <c r="Q871" i="15"/>
  <c r="DI870" i="15"/>
  <c r="Q870" i="15"/>
  <c r="DI869" i="15"/>
  <c r="Q869" i="15"/>
  <c r="DI868" i="15"/>
  <c r="Q868" i="15"/>
  <c r="DI867" i="15"/>
  <c r="Q867" i="15"/>
  <c r="DI866" i="15"/>
  <c r="Q866" i="15"/>
  <c r="DI865" i="15"/>
  <c r="Q865" i="15"/>
  <c r="DI864" i="15"/>
  <c r="Q864" i="15"/>
  <c r="DI863" i="15"/>
  <c r="Q863" i="15"/>
  <c r="DI862" i="15"/>
  <c r="Q862" i="15"/>
  <c r="DI861" i="15"/>
  <c r="Q861" i="15"/>
  <c r="DI860" i="15"/>
  <c r="Q860" i="15"/>
  <c r="DI859" i="15"/>
  <c r="Q859" i="15"/>
  <c r="DI858" i="15"/>
  <c r="Q858" i="15"/>
  <c r="DI857" i="15"/>
  <c r="Q857" i="15"/>
  <c r="DI856" i="15"/>
  <c r="Q856" i="15"/>
  <c r="DI855" i="15"/>
  <c r="Q855" i="15"/>
  <c r="DI854" i="15"/>
  <c r="Q854" i="15"/>
  <c r="DI853" i="15"/>
  <c r="Q853" i="15"/>
  <c r="DI852" i="15"/>
  <c r="Q852" i="15"/>
  <c r="DI851" i="15"/>
  <c r="Q851" i="15"/>
  <c r="DI850" i="15"/>
  <c r="Q850" i="15"/>
  <c r="DI849" i="15"/>
  <c r="Q849" i="15"/>
  <c r="DI848" i="15"/>
  <c r="Q848" i="15"/>
  <c r="DI847" i="15"/>
  <c r="Q847" i="15"/>
  <c r="DI846" i="15"/>
  <c r="Q846" i="15"/>
  <c r="DI845" i="15"/>
  <c r="Q845" i="15"/>
  <c r="DI844" i="15"/>
  <c r="Q844" i="15"/>
  <c r="DI843" i="15"/>
  <c r="Q843" i="15"/>
  <c r="DI842" i="15"/>
  <c r="Q842" i="15"/>
  <c r="DI841" i="15"/>
  <c r="Q841" i="15"/>
  <c r="DI840" i="15"/>
  <c r="Q840" i="15"/>
  <c r="DI839" i="15"/>
  <c r="Q839" i="15"/>
  <c r="DI838" i="15"/>
  <c r="Q838" i="15"/>
  <c r="DI837" i="15"/>
  <c r="Q837" i="15"/>
  <c r="DI836" i="15"/>
  <c r="Q836" i="15"/>
  <c r="Q920" i="15"/>
  <c r="Q918" i="15"/>
  <c r="Q916" i="15"/>
  <c r="Q914" i="15"/>
  <c r="Q912" i="15"/>
  <c r="Q910" i="15"/>
  <c r="Q908" i="15"/>
  <c r="DI835" i="15"/>
  <c r="Q835" i="15"/>
  <c r="DI834" i="15"/>
  <c r="Q834" i="15"/>
  <c r="DI833" i="15"/>
  <c r="Q833" i="15"/>
  <c r="DI832" i="15"/>
  <c r="Q832" i="15"/>
  <c r="DI831" i="15"/>
  <c r="Q831" i="15"/>
  <c r="DI830" i="15"/>
  <c r="Q830" i="15"/>
  <c r="DI829" i="15"/>
  <c r="Q829" i="15"/>
  <c r="DI828" i="15"/>
  <c r="Q828" i="15"/>
  <c r="DI827" i="15"/>
  <c r="Q827" i="15"/>
  <c r="DI826" i="15"/>
  <c r="Q826" i="15"/>
  <c r="DI825" i="15"/>
  <c r="Q825" i="15"/>
  <c r="DI824" i="15"/>
  <c r="Q824" i="15"/>
  <c r="DI823" i="15"/>
  <c r="Q823" i="15"/>
  <c r="DI822" i="15"/>
  <c r="Q822" i="15"/>
  <c r="DI821" i="15"/>
  <c r="Q821" i="15"/>
  <c r="DI820" i="15"/>
  <c r="Q820" i="15"/>
  <c r="DI819" i="15"/>
  <c r="Q819" i="15"/>
  <c r="DI818" i="15"/>
  <c r="Q818" i="15"/>
  <c r="DI817" i="15"/>
  <c r="Q817" i="15"/>
  <c r="DI816" i="15"/>
  <c r="Q816" i="15"/>
  <c r="DI815" i="15"/>
  <c r="Q815" i="15"/>
  <c r="DI814" i="15"/>
  <c r="Q814" i="15"/>
  <c r="DI813" i="15"/>
  <c r="Q813" i="15"/>
  <c r="DI812" i="15"/>
  <c r="Q812" i="15"/>
  <c r="DI811" i="15"/>
  <c r="Q811" i="15"/>
  <c r="DI810" i="15"/>
  <c r="Q810" i="15"/>
  <c r="DI809" i="15"/>
  <c r="Q809" i="15"/>
  <c r="DI808" i="15"/>
  <c r="Q808" i="15"/>
  <c r="DI807" i="15"/>
  <c r="Q807" i="15"/>
  <c r="DI806" i="15"/>
  <c r="Q806" i="15"/>
  <c r="DI805" i="15"/>
  <c r="Q805" i="15"/>
  <c r="DI804" i="15"/>
  <c r="Q804" i="15"/>
  <c r="DI803" i="15"/>
  <c r="Q803" i="15"/>
  <c r="DI802" i="15"/>
  <c r="Q802" i="15"/>
  <c r="DI801" i="15"/>
  <c r="Q801" i="15"/>
  <c r="DI800" i="15"/>
  <c r="Q800" i="15"/>
  <c r="DI799" i="15"/>
  <c r="Q799" i="15"/>
  <c r="DI798" i="15"/>
  <c r="Q798" i="15"/>
  <c r="DI797" i="15"/>
  <c r="Q797" i="15"/>
  <c r="DI796" i="15"/>
  <c r="Q796" i="15"/>
  <c r="DI795" i="15"/>
  <c r="Q795" i="15"/>
  <c r="DI794" i="15"/>
  <c r="Q794" i="15"/>
  <c r="DI793" i="15"/>
  <c r="Q793" i="15"/>
  <c r="DI792" i="15"/>
  <c r="Q792" i="15"/>
  <c r="DI791" i="15"/>
  <c r="Q791" i="15"/>
  <c r="DI790" i="15"/>
  <c r="Q790" i="15"/>
  <c r="DI789" i="15"/>
  <c r="Q789" i="15"/>
  <c r="DI788" i="15"/>
  <c r="Q788" i="15"/>
  <c r="DI787" i="15"/>
  <c r="Q787" i="15"/>
  <c r="DI786" i="15"/>
  <c r="Q786" i="15"/>
  <c r="DI785" i="15"/>
  <c r="Q785" i="15"/>
  <c r="DI784" i="15"/>
  <c r="Q784" i="15"/>
  <c r="DI783" i="15"/>
  <c r="Q783" i="15"/>
  <c r="DI782" i="15"/>
  <c r="Q782" i="15"/>
  <c r="DI781" i="15"/>
  <c r="Q781" i="15"/>
  <c r="DI780" i="15"/>
  <c r="Q780" i="15"/>
  <c r="DI779" i="15"/>
  <c r="Q779" i="15"/>
  <c r="DI778" i="15"/>
  <c r="Q778" i="15"/>
  <c r="DI777" i="15"/>
  <c r="Q777" i="15"/>
  <c r="DI776" i="15"/>
  <c r="Q776" i="15"/>
  <c r="DI775" i="15"/>
  <c r="Q775" i="15"/>
  <c r="DI774" i="15"/>
  <c r="Q774" i="15"/>
  <c r="DI773" i="15"/>
  <c r="Q773" i="15"/>
  <c r="DI772" i="15"/>
  <c r="Q772" i="15"/>
  <c r="DI771" i="15"/>
  <c r="Q771" i="15"/>
  <c r="DI770" i="15"/>
  <c r="Q770" i="15"/>
  <c r="DI769" i="15"/>
  <c r="Q769" i="15"/>
  <c r="DI768" i="15"/>
  <c r="Q768" i="15"/>
  <c r="DI767" i="15"/>
  <c r="Q767" i="15"/>
  <c r="DI766" i="15"/>
  <c r="Q766" i="15"/>
  <c r="DI765" i="15"/>
  <c r="Q765" i="15"/>
  <c r="DI764" i="15"/>
  <c r="Q764" i="15"/>
  <c r="DI763" i="15"/>
  <c r="Q763" i="15"/>
  <c r="DI762" i="15"/>
  <c r="Q762" i="15"/>
  <c r="DI761" i="15"/>
  <c r="Q761" i="15"/>
  <c r="DI760" i="15"/>
  <c r="Q760" i="15"/>
  <c r="DI759" i="15"/>
  <c r="Q759" i="15"/>
  <c r="DI758" i="15"/>
  <c r="Q758" i="15"/>
  <c r="DI757" i="15"/>
  <c r="Q757" i="15"/>
  <c r="DI756" i="15"/>
  <c r="Q756" i="15"/>
  <c r="DI755" i="15"/>
  <c r="Q755" i="15"/>
  <c r="DI754" i="15"/>
  <c r="Q754" i="15"/>
  <c r="DI753" i="15"/>
  <c r="Q753" i="15"/>
  <c r="DI752" i="15"/>
  <c r="Q752" i="15"/>
  <c r="DI751" i="15"/>
  <c r="Q751" i="15"/>
  <c r="DI750" i="15"/>
  <c r="Q750" i="15"/>
  <c r="DI749" i="15"/>
  <c r="Q749" i="15"/>
  <c r="DI748" i="15"/>
  <c r="Q748" i="15"/>
  <c r="DI747" i="15"/>
  <c r="Q747" i="15"/>
  <c r="DI746" i="15"/>
  <c r="Q746" i="15"/>
  <c r="DI745" i="15"/>
  <c r="Q745" i="15"/>
  <c r="DI744" i="15"/>
  <c r="Q744" i="15"/>
  <c r="DI743" i="15"/>
  <c r="Q743" i="15"/>
  <c r="DI742" i="15"/>
  <c r="Q742" i="15"/>
  <c r="DI741" i="15"/>
  <c r="Q741" i="15"/>
  <c r="DI740" i="15"/>
  <c r="Q740" i="15"/>
  <c r="DI739" i="15"/>
  <c r="Q739" i="15"/>
  <c r="DI738" i="15"/>
  <c r="Q738" i="15"/>
  <c r="DI737" i="15"/>
  <c r="Q737" i="15"/>
  <c r="DI736" i="15"/>
  <c r="Q736" i="15"/>
  <c r="DI735" i="15"/>
  <c r="Q735" i="15"/>
  <c r="DI734" i="15"/>
  <c r="Q734" i="15"/>
  <c r="DI733" i="15"/>
  <c r="Q733" i="15"/>
  <c r="DI732" i="15"/>
  <c r="Q732" i="15"/>
  <c r="DI731" i="15"/>
  <c r="Q731" i="15"/>
  <c r="DI730" i="15"/>
  <c r="Q730" i="15"/>
  <c r="DI729" i="15"/>
  <c r="Q729" i="15"/>
  <c r="DI728" i="15"/>
  <c r="Q728" i="15"/>
  <c r="DI727" i="15"/>
  <c r="Q727" i="15"/>
  <c r="DI726" i="15"/>
  <c r="Q726" i="15"/>
  <c r="DI725" i="15"/>
  <c r="Q725" i="15"/>
  <c r="DI724" i="15"/>
  <c r="Q724" i="15"/>
  <c r="DI723" i="15"/>
  <c r="Q723" i="15"/>
  <c r="DI722" i="15"/>
  <c r="Q722" i="15"/>
  <c r="DI721" i="15"/>
  <c r="Q721" i="15"/>
  <c r="DI720" i="15"/>
  <c r="Q720" i="15"/>
  <c r="DI719" i="15"/>
  <c r="Q719" i="15"/>
  <c r="DI718" i="15"/>
  <c r="Q718" i="15"/>
  <c r="DI717" i="15"/>
  <c r="Q717" i="15"/>
  <c r="DI716" i="15"/>
  <c r="Q716" i="15"/>
  <c r="DI715" i="15"/>
  <c r="Q715" i="15"/>
  <c r="DI714" i="15"/>
  <c r="Q714" i="15"/>
  <c r="DI713" i="15"/>
  <c r="Q713" i="15"/>
  <c r="DI712" i="15"/>
  <c r="Q712" i="15"/>
  <c r="DI711" i="15"/>
  <c r="Q711" i="15"/>
  <c r="DI710" i="15"/>
  <c r="Q710" i="15"/>
  <c r="DI709" i="15"/>
  <c r="Q709" i="15"/>
  <c r="DI708" i="15"/>
  <c r="Q708" i="15"/>
  <c r="DI707" i="15"/>
  <c r="Q707" i="15"/>
  <c r="DI706" i="15"/>
  <c r="Q706" i="15"/>
  <c r="DI705" i="15"/>
  <c r="Q705" i="15"/>
  <c r="DI704" i="15"/>
  <c r="Q704" i="15"/>
  <c r="DI703" i="15"/>
  <c r="Q703" i="15"/>
  <c r="DI702" i="15"/>
  <c r="Q702" i="15"/>
  <c r="DI701" i="15"/>
  <c r="Q701" i="15"/>
  <c r="DI700" i="15"/>
  <c r="Q700" i="15"/>
  <c r="DI699" i="15"/>
  <c r="Q699" i="15"/>
  <c r="DI698" i="15"/>
  <c r="Q698" i="15"/>
  <c r="DI697" i="15"/>
  <c r="Q697" i="15"/>
  <c r="DI696" i="15"/>
  <c r="Q696" i="15"/>
  <c r="DI695" i="15"/>
  <c r="Q695" i="15"/>
  <c r="DI694" i="15"/>
  <c r="Q694" i="15"/>
  <c r="DI693" i="15"/>
  <c r="Q693" i="15"/>
  <c r="DI692" i="15"/>
  <c r="Q692" i="15"/>
  <c r="DI691" i="15"/>
  <c r="Q691" i="15"/>
  <c r="DI690" i="15"/>
  <c r="Q690" i="15"/>
  <c r="DI689" i="15"/>
  <c r="Q689" i="15"/>
  <c r="DI688" i="15"/>
  <c r="Q688" i="15"/>
  <c r="DI687" i="15"/>
  <c r="Q687" i="15"/>
  <c r="DI686" i="15"/>
  <c r="Q686" i="15"/>
  <c r="DI685" i="15"/>
  <c r="Q685" i="15"/>
  <c r="DI684" i="15"/>
  <c r="Q684" i="15"/>
  <c r="DI683" i="15"/>
  <c r="Q683" i="15"/>
  <c r="DI682" i="15"/>
  <c r="Q682" i="15"/>
  <c r="DI681" i="15"/>
  <c r="Q681" i="15"/>
  <c r="DI680" i="15"/>
  <c r="Q680" i="15"/>
  <c r="DI679" i="15"/>
  <c r="Q679" i="15"/>
  <c r="DI678" i="15"/>
  <c r="Q678" i="15"/>
  <c r="DI677" i="15"/>
  <c r="Q677" i="15"/>
  <c r="DI676" i="15"/>
  <c r="Q676" i="15"/>
  <c r="DI675" i="15"/>
  <c r="Q675" i="15"/>
  <c r="DI674" i="15"/>
  <c r="Q674" i="15"/>
  <c r="DI673" i="15"/>
  <c r="Q673" i="15"/>
  <c r="DI672" i="15"/>
  <c r="Q672" i="15"/>
  <c r="DI671" i="15"/>
  <c r="Q671" i="15"/>
  <c r="DI670" i="15"/>
  <c r="Q670" i="15"/>
  <c r="DI669" i="15"/>
  <c r="Q669" i="15"/>
  <c r="DI668" i="15"/>
  <c r="Q668" i="15"/>
  <c r="DI667" i="15"/>
  <c r="Q667" i="15"/>
  <c r="DI666" i="15"/>
  <c r="Q666" i="15"/>
  <c r="DI665" i="15"/>
  <c r="Q665" i="15"/>
  <c r="DI664" i="15"/>
  <c r="Q664" i="15"/>
  <c r="DI663" i="15"/>
  <c r="Q663" i="15"/>
  <c r="DI662" i="15"/>
  <c r="Q662" i="15"/>
  <c r="DI661" i="15"/>
  <c r="Q661" i="15"/>
  <c r="DI660" i="15"/>
  <c r="Q660" i="15"/>
  <c r="DI659" i="15"/>
  <c r="Q659" i="15"/>
  <c r="DI658" i="15"/>
  <c r="Q658" i="15"/>
  <c r="DI657" i="15"/>
  <c r="Q657" i="15"/>
  <c r="DI656" i="15"/>
  <c r="Q656" i="15"/>
  <c r="DI655" i="15"/>
  <c r="Q655" i="15"/>
  <c r="DI654" i="15"/>
  <c r="Q654" i="15"/>
  <c r="DI653" i="15"/>
  <c r="Q653" i="15"/>
  <c r="DI652" i="15"/>
  <c r="Q652" i="15"/>
  <c r="DI651" i="15"/>
  <c r="Q651" i="15"/>
  <c r="DI650" i="15"/>
  <c r="Q650" i="15"/>
  <c r="DI649" i="15"/>
  <c r="Q649" i="15"/>
  <c r="DI648" i="15"/>
  <c r="Q648" i="15"/>
  <c r="DI647" i="15"/>
  <c r="Q647" i="15"/>
  <c r="DI646" i="15"/>
  <c r="Q646" i="15"/>
  <c r="DI645" i="15"/>
  <c r="Q645" i="15"/>
  <c r="DI644" i="15"/>
  <c r="Q644" i="15"/>
  <c r="DI643" i="15"/>
  <c r="Q643" i="15"/>
  <c r="DI642" i="15"/>
  <c r="Y642" i="15"/>
  <c r="Q642" i="15"/>
  <c r="DI641" i="15"/>
  <c r="Y641" i="15"/>
  <c r="Q641" i="15"/>
  <c r="DI640" i="15"/>
  <c r="Y640" i="15"/>
  <c r="Q640" i="15"/>
  <c r="DQ639" i="15"/>
  <c r="DI639" i="15"/>
  <c r="Y639" i="15"/>
  <c r="Q639" i="15"/>
  <c r="DQ638" i="15"/>
  <c r="DI638" i="15"/>
  <c r="Y638" i="15"/>
  <c r="Q638" i="15"/>
  <c r="DQ637" i="15"/>
  <c r="DI637" i="15"/>
  <c r="Y637" i="15"/>
  <c r="Q637" i="15"/>
  <c r="DQ636" i="15"/>
  <c r="DI636" i="15"/>
  <c r="Y636" i="15"/>
  <c r="Q636" i="15"/>
  <c r="DQ635" i="15"/>
  <c r="DI635" i="15"/>
  <c r="Y635" i="15"/>
  <c r="Q635" i="15"/>
  <c r="DQ634" i="15"/>
  <c r="DI634" i="15"/>
  <c r="Y634" i="15"/>
  <c r="Q634" i="15"/>
  <c r="DQ633" i="15"/>
  <c r="DI633" i="15"/>
  <c r="Y633" i="15"/>
  <c r="Q633" i="15"/>
  <c r="DQ632" i="15"/>
  <c r="DI632" i="15"/>
  <c r="Y632" i="15"/>
  <c r="Q632" i="15"/>
  <c r="DQ631" i="15"/>
  <c r="DI631" i="15"/>
  <c r="Y631" i="15"/>
  <c r="Q631" i="15"/>
  <c r="DQ630" i="15"/>
  <c r="DI630" i="15"/>
  <c r="Y630" i="15"/>
  <c r="Q630" i="15"/>
  <c r="DQ629" i="15"/>
  <c r="DI629" i="15"/>
  <c r="Y629" i="15"/>
  <c r="Q629" i="15"/>
  <c r="DQ628" i="15"/>
  <c r="DI628" i="15"/>
  <c r="Y628" i="15"/>
  <c r="Q628" i="15"/>
  <c r="DQ627" i="15"/>
  <c r="DI627" i="15"/>
  <c r="Y627" i="15"/>
  <c r="Q627" i="15"/>
  <c r="DQ626" i="15"/>
  <c r="DI626" i="15"/>
  <c r="Y626" i="15"/>
  <c r="Q626" i="15"/>
  <c r="DQ625" i="15"/>
  <c r="DI625" i="15"/>
  <c r="Y625" i="15"/>
  <c r="Q625" i="15"/>
  <c r="DQ624" i="15"/>
  <c r="DI624" i="15"/>
  <c r="Y624" i="15"/>
  <c r="Q624" i="15"/>
  <c r="DQ623" i="15"/>
  <c r="DI623" i="15"/>
  <c r="Y623" i="15"/>
  <c r="Q623" i="15"/>
  <c r="DQ622" i="15"/>
  <c r="DI622" i="15"/>
  <c r="Y622" i="15"/>
  <c r="Q622" i="15"/>
  <c r="DQ621" i="15"/>
  <c r="DI621" i="15"/>
  <c r="Y621" i="15"/>
  <c r="Q621" i="15"/>
  <c r="DQ620" i="15"/>
  <c r="DI620" i="15"/>
  <c r="Y620" i="15"/>
  <c r="Q620" i="15"/>
  <c r="DQ619" i="15"/>
  <c r="DI619" i="15"/>
  <c r="Y619" i="15"/>
  <c r="Q619" i="15"/>
  <c r="DQ618" i="15"/>
  <c r="DI618" i="15"/>
  <c r="Y618" i="15"/>
  <c r="Q618" i="15"/>
  <c r="DQ617" i="15"/>
  <c r="DI617" i="15"/>
  <c r="Y617" i="15"/>
  <c r="Q617" i="15"/>
  <c r="DQ616" i="15"/>
  <c r="DI616" i="15"/>
  <c r="Y616" i="15"/>
  <c r="Q616" i="15"/>
  <c r="DQ615" i="15"/>
  <c r="DI615" i="15"/>
  <c r="Y615" i="15"/>
  <c r="Q615" i="15"/>
  <c r="DQ614" i="15"/>
  <c r="DI614" i="15"/>
  <c r="Y614" i="15"/>
  <c r="Q614" i="15"/>
  <c r="DQ613" i="15"/>
  <c r="DI613" i="15"/>
  <c r="Y613" i="15"/>
  <c r="Q613" i="15"/>
  <c r="DQ612" i="15"/>
  <c r="DI612" i="15"/>
  <c r="Y612" i="15"/>
  <c r="Q612" i="15"/>
  <c r="DQ611" i="15"/>
  <c r="DI611" i="15"/>
  <c r="Y611" i="15"/>
  <c r="Q611" i="15"/>
  <c r="DQ610" i="15"/>
  <c r="DI610" i="15"/>
  <c r="Y610" i="15"/>
  <c r="Q610" i="15"/>
  <c r="DQ609" i="15"/>
  <c r="DI609" i="15"/>
  <c r="Y609" i="15"/>
  <c r="Q609" i="15"/>
  <c r="DQ608" i="15"/>
  <c r="DI608" i="15"/>
  <c r="Y608" i="15"/>
  <c r="Q608" i="15"/>
  <c r="DQ607" i="15"/>
  <c r="DI607" i="15"/>
  <c r="Y607" i="15"/>
  <c r="Q607" i="15"/>
  <c r="DQ606" i="15"/>
  <c r="DI606" i="15"/>
  <c r="Y606" i="15"/>
  <c r="Q606" i="15"/>
  <c r="DQ605" i="15"/>
  <c r="DI605" i="15"/>
  <c r="Y605" i="15"/>
  <c r="Q605" i="15"/>
  <c r="DQ604" i="15"/>
  <c r="DI604" i="15"/>
  <c r="Y604" i="15"/>
  <c r="Q604" i="15"/>
  <c r="DQ603" i="15"/>
  <c r="DI603" i="15"/>
  <c r="Y603" i="15"/>
  <c r="Q603" i="15"/>
  <c r="DQ602" i="15"/>
  <c r="DI602" i="15"/>
  <c r="Y602" i="15"/>
  <c r="Q602" i="15"/>
  <c r="DQ601" i="15"/>
  <c r="DI601" i="15"/>
  <c r="Y601" i="15"/>
  <c r="Q601" i="15"/>
  <c r="DQ600" i="15"/>
  <c r="DI600" i="15"/>
  <c r="Y600" i="15"/>
  <c r="Q600" i="15"/>
  <c r="DQ599" i="15"/>
  <c r="DI599" i="15"/>
  <c r="Y599" i="15"/>
  <c r="Q599" i="15"/>
  <c r="DQ598" i="15"/>
  <c r="DI598" i="15"/>
  <c r="Y598" i="15"/>
  <c r="Q598" i="15"/>
  <c r="DQ597" i="15"/>
  <c r="DI597" i="15"/>
  <c r="Y597" i="15"/>
  <c r="Q597" i="15"/>
  <c r="DQ596" i="15"/>
  <c r="DI596" i="15"/>
  <c r="Y596" i="15"/>
  <c r="Q596" i="15"/>
  <c r="DQ595" i="15"/>
  <c r="DI595" i="15"/>
  <c r="Y595" i="15"/>
  <c r="Q595" i="15"/>
  <c r="DQ594" i="15"/>
  <c r="DI594" i="15"/>
  <c r="Y594" i="15"/>
  <c r="Q594" i="15"/>
  <c r="DQ593" i="15"/>
  <c r="DI593" i="15"/>
  <c r="Y593" i="15"/>
  <c r="Q593" i="15"/>
  <c r="DQ592" i="15"/>
  <c r="DI592" i="15"/>
  <c r="Y592" i="15"/>
  <c r="Q592" i="15"/>
  <c r="DQ591" i="15"/>
  <c r="DI591" i="15"/>
  <c r="Y591" i="15"/>
  <c r="Q591" i="15"/>
  <c r="DQ590" i="15"/>
  <c r="DI590" i="15"/>
  <c r="Y590" i="15"/>
  <c r="Q590" i="15"/>
  <c r="DQ589" i="15"/>
  <c r="DI589" i="15"/>
  <c r="Y589" i="15"/>
  <c r="Q589" i="15"/>
  <c r="DQ588" i="15"/>
  <c r="DI588" i="15"/>
  <c r="Y588" i="15"/>
  <c r="Q588" i="15"/>
  <c r="DQ587" i="15"/>
  <c r="DI587" i="15"/>
  <c r="Y587" i="15"/>
  <c r="Q587" i="15"/>
  <c r="DQ586" i="15"/>
  <c r="DI586" i="15"/>
  <c r="Y586" i="15"/>
  <c r="Q586" i="15"/>
  <c r="DQ585" i="15"/>
  <c r="DI585" i="15"/>
  <c r="Y585" i="15"/>
  <c r="Q585" i="15"/>
  <c r="DQ584" i="15"/>
  <c r="DI584" i="15"/>
  <c r="Y584" i="15"/>
  <c r="Q584" i="15"/>
  <c r="DQ583" i="15"/>
  <c r="DI583" i="15"/>
  <c r="Y583" i="15"/>
  <c r="Q583" i="15"/>
  <c r="DQ582" i="15"/>
  <c r="DI582" i="15"/>
  <c r="Y582" i="15"/>
  <c r="Q582" i="15"/>
  <c r="DQ581" i="15"/>
  <c r="DI581" i="15"/>
  <c r="Y581" i="15"/>
  <c r="Q581" i="15"/>
  <c r="DQ580" i="15"/>
  <c r="DI580" i="15"/>
  <c r="Y580" i="15"/>
  <c r="Q580" i="15"/>
  <c r="DQ579" i="15"/>
  <c r="DI579" i="15"/>
  <c r="Y579" i="15"/>
  <c r="Q579" i="15"/>
  <c r="DQ578" i="15"/>
  <c r="DI578" i="15"/>
  <c r="Y578" i="15"/>
  <c r="Q578" i="15"/>
  <c r="DQ577" i="15"/>
  <c r="DI577" i="15"/>
  <c r="Y577" i="15"/>
  <c r="Q577" i="15"/>
  <c r="DQ576" i="15"/>
  <c r="DI576" i="15"/>
  <c r="Y576" i="15"/>
  <c r="Q576" i="15"/>
  <c r="DQ575" i="15"/>
  <c r="DI575" i="15"/>
  <c r="Y575" i="15"/>
  <c r="Q575" i="15"/>
  <c r="DQ574" i="15"/>
  <c r="DI574" i="15"/>
  <c r="Y574" i="15"/>
  <c r="Q574" i="15"/>
  <c r="DQ573" i="15"/>
  <c r="DI573" i="15"/>
  <c r="Y573" i="15"/>
  <c r="Q573" i="15"/>
  <c r="DQ572" i="15"/>
  <c r="DI572" i="15"/>
  <c r="Y572" i="15"/>
  <c r="Q572" i="15"/>
  <c r="DQ571" i="15"/>
  <c r="DI571" i="15"/>
  <c r="Y571" i="15"/>
  <c r="Q571" i="15"/>
  <c r="DQ570" i="15"/>
  <c r="DI570" i="15"/>
  <c r="Y570" i="15"/>
  <c r="Q570" i="15"/>
  <c r="DQ569" i="15"/>
  <c r="DI569" i="15"/>
  <c r="Y569" i="15"/>
  <c r="Q569" i="15"/>
  <c r="DQ568" i="15"/>
  <c r="DI568" i="15"/>
  <c r="Y568" i="15"/>
  <c r="Q568" i="15"/>
  <c r="DQ567" i="15"/>
  <c r="DI567" i="15"/>
  <c r="Y567" i="15"/>
  <c r="Q567" i="15"/>
  <c r="DQ566" i="15"/>
  <c r="DI566" i="15"/>
  <c r="Y566" i="15"/>
  <c r="Q566" i="15"/>
  <c r="DQ565" i="15"/>
  <c r="DI565" i="15"/>
  <c r="Y565" i="15"/>
  <c r="Q565" i="15"/>
  <c r="DQ564" i="15"/>
  <c r="DI564" i="15"/>
  <c r="Y564" i="15"/>
  <c r="Q564" i="15"/>
  <c r="DQ563" i="15"/>
  <c r="DI563" i="15"/>
  <c r="Y563" i="15"/>
  <c r="Q563" i="15"/>
  <c r="DQ562" i="15"/>
  <c r="DI562" i="15"/>
  <c r="Y562" i="15"/>
  <c r="Q562" i="15"/>
  <c r="DQ561" i="15"/>
  <c r="DI561" i="15"/>
  <c r="Y561" i="15"/>
  <c r="Q561" i="15"/>
  <c r="DQ560" i="15"/>
  <c r="DI560" i="15"/>
  <c r="Y560" i="15"/>
  <c r="Q560" i="15"/>
  <c r="DQ559" i="15"/>
  <c r="DI559" i="15"/>
  <c r="Y559" i="15"/>
  <c r="Q559" i="15"/>
  <c r="DQ558" i="15"/>
  <c r="DI558" i="15"/>
  <c r="Y558" i="15"/>
  <c r="Q558" i="15"/>
  <c r="DQ557" i="15"/>
  <c r="DI557" i="15"/>
  <c r="Y557" i="15"/>
  <c r="Q557" i="15"/>
  <c r="DQ556" i="15"/>
  <c r="DI556" i="15"/>
  <c r="Y556" i="15"/>
  <c r="Q556" i="15"/>
  <c r="DQ555" i="15"/>
  <c r="DI555" i="15"/>
  <c r="Y555" i="15"/>
  <c r="Q555" i="15"/>
  <c r="DQ554" i="15"/>
  <c r="DI554" i="15"/>
  <c r="Y554" i="15"/>
  <c r="Q554" i="15"/>
  <c r="DQ553" i="15"/>
  <c r="DI553" i="15"/>
  <c r="Y553" i="15"/>
  <c r="Q553" i="15"/>
  <c r="DQ552" i="15"/>
  <c r="DI552" i="15"/>
  <c r="Y552" i="15"/>
  <c r="Q552" i="15"/>
  <c r="DQ551" i="15"/>
  <c r="DI551" i="15"/>
  <c r="Y551" i="15"/>
  <c r="Q551" i="15"/>
  <c r="DQ550" i="15"/>
  <c r="DI550" i="15"/>
  <c r="Y550" i="15"/>
  <c r="Q550" i="15"/>
  <c r="DQ549" i="15"/>
  <c r="DI549" i="15"/>
  <c r="Y549" i="15"/>
  <c r="Q549" i="15"/>
  <c r="DQ548" i="15"/>
  <c r="DI548" i="15"/>
  <c r="Y548" i="15"/>
  <c r="Q548" i="15"/>
  <c r="DQ547" i="15"/>
  <c r="DI547" i="15"/>
  <c r="Y547" i="15"/>
  <c r="Q547" i="15"/>
  <c r="DQ546" i="15"/>
  <c r="DI546" i="15"/>
  <c r="Y546" i="15"/>
  <c r="Q546" i="15"/>
  <c r="DQ545" i="15"/>
  <c r="DI545" i="15"/>
  <c r="Y545" i="15"/>
  <c r="Q545" i="15"/>
  <c r="DQ544" i="15"/>
  <c r="DI544" i="15"/>
  <c r="Y544" i="15"/>
  <c r="Q544" i="15"/>
  <c r="DQ543" i="15"/>
  <c r="DI543" i="15"/>
  <c r="Y543" i="15"/>
  <c r="Q543" i="15"/>
  <c r="DQ542" i="15"/>
  <c r="DI542" i="15"/>
  <c r="Y542" i="15"/>
  <c r="Q542" i="15"/>
  <c r="DQ541" i="15"/>
  <c r="DI541" i="15"/>
  <c r="Y541" i="15"/>
  <c r="Q541" i="15"/>
  <c r="DQ540" i="15"/>
  <c r="DI540" i="15"/>
  <c r="Y540" i="15"/>
  <c r="Q540" i="15"/>
  <c r="DQ539" i="15"/>
  <c r="DI539" i="15"/>
  <c r="Y539" i="15"/>
  <c r="Q539" i="15"/>
  <c r="DQ538" i="15"/>
  <c r="DI538" i="15"/>
  <c r="Y538" i="15"/>
  <c r="Q538" i="15"/>
  <c r="DQ537" i="15"/>
  <c r="DI537" i="15"/>
  <c r="Y537" i="15"/>
  <c r="Q537" i="15"/>
  <c r="DQ536" i="15"/>
  <c r="DI536" i="15"/>
  <c r="Y536" i="15"/>
  <c r="Q536" i="15"/>
  <c r="DQ535" i="15"/>
  <c r="DI535" i="15"/>
  <c r="Y535" i="15"/>
  <c r="Q535" i="15"/>
  <c r="DQ534" i="15"/>
  <c r="DI534" i="15"/>
  <c r="Y534" i="15"/>
  <c r="Q534" i="15"/>
  <c r="DQ533" i="15"/>
  <c r="DI533" i="15"/>
  <c r="Y533" i="15"/>
  <c r="Q533" i="15"/>
  <c r="DQ532" i="15"/>
  <c r="DI532" i="15"/>
  <c r="Y532" i="15"/>
  <c r="Q532" i="15"/>
  <c r="DQ531" i="15"/>
  <c r="DI531" i="15"/>
  <c r="Y531" i="15"/>
  <c r="Q531" i="15"/>
  <c r="DQ530" i="15"/>
  <c r="DI530" i="15"/>
  <c r="Y530" i="15"/>
  <c r="Q530" i="15"/>
  <c r="DQ529" i="15"/>
  <c r="DI529" i="15"/>
  <c r="Y529" i="15"/>
  <c r="Q529" i="15"/>
  <c r="DQ528" i="15"/>
  <c r="DI528" i="15"/>
  <c r="Y528" i="15"/>
  <c r="Q528" i="15"/>
  <c r="DQ527" i="15"/>
  <c r="DI527" i="15"/>
  <c r="Y527" i="15"/>
  <c r="Q527" i="15"/>
  <c r="DQ526" i="15"/>
  <c r="DI526" i="15"/>
  <c r="Y526" i="15"/>
  <c r="Q526" i="15"/>
  <c r="DQ525" i="15"/>
  <c r="DI525" i="15"/>
  <c r="Y525" i="15"/>
  <c r="Q525" i="15"/>
  <c r="DQ524" i="15"/>
  <c r="DI524" i="15"/>
  <c r="Y524" i="15"/>
  <c r="Q524" i="15"/>
  <c r="DQ523" i="15"/>
  <c r="DI523" i="15"/>
  <c r="Y523" i="15"/>
  <c r="Q523" i="15"/>
  <c r="DQ522" i="15"/>
  <c r="DI522" i="15"/>
  <c r="Y522" i="15"/>
  <c r="Q522" i="15"/>
  <c r="DQ521" i="15"/>
  <c r="DI521" i="15"/>
  <c r="Y521" i="15"/>
  <c r="Q521" i="15"/>
  <c r="DQ520" i="15"/>
  <c r="DI520" i="15"/>
  <c r="Y520" i="15"/>
  <c r="Q520" i="15"/>
  <c r="DQ519" i="15"/>
  <c r="DI519" i="15"/>
  <c r="Y519" i="15"/>
  <c r="Q519" i="15"/>
  <c r="DQ518" i="15"/>
  <c r="DI518" i="15"/>
  <c r="Y518" i="15"/>
  <c r="Q518" i="15"/>
  <c r="DQ517" i="15"/>
  <c r="DI517" i="15"/>
  <c r="Y517" i="15"/>
  <c r="Q517" i="15"/>
  <c r="DQ516" i="15"/>
  <c r="DI516" i="15"/>
  <c r="Y516" i="15"/>
  <c r="Q516" i="15"/>
  <c r="DQ515" i="15"/>
  <c r="DI515" i="15"/>
  <c r="Y515" i="15"/>
  <c r="Q515" i="15"/>
  <c r="DQ514" i="15"/>
  <c r="DI514" i="15"/>
  <c r="Y514" i="15"/>
  <c r="Q514" i="15"/>
  <c r="DQ513" i="15"/>
  <c r="DI513" i="15"/>
  <c r="Y513" i="15"/>
  <c r="Q513" i="15"/>
  <c r="DQ512" i="15"/>
  <c r="DI512" i="15"/>
  <c r="Y512" i="15"/>
  <c r="Q512" i="15"/>
  <c r="DQ511" i="15"/>
  <c r="DI511" i="15"/>
  <c r="Y511" i="15"/>
  <c r="Q511" i="15"/>
  <c r="DQ510" i="15"/>
  <c r="DI510" i="15"/>
  <c r="Y510" i="15"/>
  <c r="Q510" i="15"/>
  <c r="DQ509" i="15"/>
  <c r="DI509" i="15"/>
  <c r="Y509" i="15"/>
  <c r="Q509" i="15"/>
  <c r="DQ508" i="15"/>
  <c r="DI508" i="15"/>
  <c r="Y508" i="15"/>
  <c r="Q508" i="15"/>
  <c r="DQ507" i="15"/>
  <c r="DI507" i="15"/>
  <c r="Y507" i="15"/>
  <c r="Q507" i="15"/>
  <c r="DQ506" i="15"/>
  <c r="DI506" i="15"/>
  <c r="Y506" i="15"/>
  <c r="Q506" i="15"/>
  <c r="DQ505" i="15"/>
  <c r="DI505" i="15"/>
  <c r="Y505" i="15"/>
  <c r="Q505" i="15"/>
  <c r="DQ504" i="15"/>
  <c r="DI504" i="15"/>
  <c r="Y504" i="15"/>
  <c r="Q504" i="15"/>
  <c r="DQ503" i="15"/>
  <c r="DI503" i="15"/>
  <c r="Y503" i="15"/>
  <c r="Q503" i="15"/>
  <c r="DQ502" i="15"/>
  <c r="DI502" i="15"/>
  <c r="Y502" i="15"/>
  <c r="Q502" i="15"/>
  <c r="DQ501" i="15"/>
  <c r="DI501" i="15"/>
  <c r="Y501" i="15"/>
  <c r="Q501" i="15"/>
  <c r="DQ500" i="15"/>
  <c r="DI500" i="15"/>
  <c r="BM500" i="15"/>
  <c r="Y500" i="15"/>
  <c r="Q500" i="15"/>
  <c r="DQ499" i="15"/>
  <c r="DI499" i="15"/>
  <c r="BM499" i="15"/>
  <c r="Y499" i="15"/>
  <c r="Q499" i="15"/>
  <c r="DQ498" i="15"/>
  <c r="DI498" i="15"/>
  <c r="BM498" i="15"/>
  <c r="Y498" i="15"/>
  <c r="Q498" i="15"/>
  <c r="DQ497" i="15"/>
  <c r="DI497" i="15"/>
  <c r="BM497" i="15"/>
  <c r="Y497" i="15"/>
  <c r="Q497" i="15"/>
  <c r="DQ496" i="15"/>
  <c r="DI496" i="15"/>
  <c r="BM496" i="15"/>
  <c r="Y496" i="15"/>
  <c r="Q496" i="15"/>
  <c r="DQ495" i="15"/>
  <c r="DI495" i="15"/>
  <c r="BM495" i="15"/>
  <c r="Y495" i="15"/>
  <c r="Q495" i="15"/>
  <c r="DQ494" i="15"/>
  <c r="DI494" i="15"/>
  <c r="BM494" i="15"/>
  <c r="Y494" i="15"/>
  <c r="Q494" i="15"/>
  <c r="DQ493" i="15"/>
  <c r="DI493" i="15"/>
  <c r="BM493" i="15"/>
  <c r="Y493" i="15"/>
  <c r="Q493" i="15"/>
  <c r="DQ492" i="15"/>
  <c r="DI492" i="15"/>
  <c r="BM492" i="15"/>
  <c r="Y492" i="15"/>
  <c r="Q492" i="15"/>
  <c r="DQ491" i="15"/>
  <c r="DI491" i="15"/>
  <c r="BM491" i="15"/>
  <c r="Y491" i="15"/>
  <c r="Q491" i="15"/>
  <c r="DQ490" i="15"/>
  <c r="DI490" i="15"/>
  <c r="BM490" i="15"/>
  <c r="Y490" i="15"/>
  <c r="Q490" i="15"/>
  <c r="DQ489" i="15"/>
  <c r="DI489" i="15"/>
  <c r="BM489" i="15"/>
  <c r="Y489" i="15"/>
  <c r="Q489" i="15"/>
  <c r="DQ488" i="15"/>
  <c r="DI488" i="15"/>
  <c r="BM488" i="15"/>
  <c r="Y488" i="15"/>
  <c r="Q488" i="15"/>
  <c r="DQ487" i="15"/>
  <c r="DI487" i="15"/>
  <c r="BM487" i="15"/>
  <c r="Y487" i="15"/>
  <c r="Q487" i="15"/>
  <c r="DQ486" i="15"/>
  <c r="DI486" i="15"/>
  <c r="BM486" i="15"/>
  <c r="Y486" i="15"/>
  <c r="Q486" i="15"/>
  <c r="DQ485" i="15"/>
  <c r="DI485" i="15"/>
  <c r="BM485" i="15"/>
  <c r="Y485" i="15"/>
  <c r="Q485" i="15"/>
  <c r="DQ484" i="15"/>
  <c r="DI484" i="15"/>
  <c r="BM484" i="15"/>
  <c r="Y484" i="15"/>
  <c r="Q484" i="15"/>
  <c r="DQ483" i="15"/>
  <c r="DI483" i="15"/>
  <c r="BM483" i="15"/>
  <c r="Y483" i="15"/>
  <c r="Q483" i="15"/>
  <c r="DQ482" i="15"/>
  <c r="DI482" i="15"/>
  <c r="BM482" i="15"/>
  <c r="Y482" i="15"/>
  <c r="Q482" i="15"/>
  <c r="DQ481" i="15"/>
  <c r="DI481" i="15"/>
  <c r="BM481" i="15"/>
  <c r="Y481" i="15"/>
  <c r="Q481" i="15"/>
  <c r="DQ480" i="15"/>
  <c r="DI480" i="15"/>
  <c r="BM480" i="15"/>
  <c r="Y480" i="15"/>
  <c r="Q480" i="15"/>
  <c r="DQ479" i="15"/>
  <c r="DI479" i="15"/>
  <c r="BM479" i="15"/>
  <c r="Y479" i="15"/>
  <c r="Q479" i="15"/>
  <c r="DQ478" i="15"/>
  <c r="DI478" i="15"/>
  <c r="BM478" i="15"/>
  <c r="Y478" i="15"/>
  <c r="Q478" i="15"/>
  <c r="DQ477" i="15"/>
  <c r="DI477" i="15"/>
  <c r="BM477" i="15"/>
  <c r="Y477" i="15"/>
  <c r="Q477" i="15"/>
  <c r="DQ476" i="15"/>
  <c r="DI476" i="15"/>
  <c r="BM476" i="15"/>
  <c r="Y476" i="15"/>
  <c r="Q476" i="15"/>
  <c r="DQ475" i="15"/>
  <c r="DI475" i="15"/>
  <c r="BM475" i="15"/>
  <c r="Y475" i="15"/>
  <c r="Q475" i="15"/>
  <c r="DQ474" i="15"/>
  <c r="DI474" i="15"/>
  <c r="BM474" i="15"/>
  <c r="Y474" i="15"/>
  <c r="Q474" i="15"/>
  <c r="DQ473" i="15"/>
  <c r="DI473" i="15"/>
  <c r="BM473" i="15"/>
  <c r="Y473" i="15"/>
  <c r="Q473" i="15"/>
  <c r="DQ472" i="15"/>
  <c r="DI472" i="15"/>
  <c r="BM472" i="15"/>
  <c r="Y472" i="15"/>
  <c r="Q472" i="15"/>
  <c r="DQ471" i="15"/>
  <c r="DI471" i="15"/>
  <c r="BM471" i="15"/>
  <c r="Y471" i="15"/>
  <c r="Q471" i="15"/>
  <c r="DQ470" i="15"/>
  <c r="DI470" i="15"/>
  <c r="BM470" i="15"/>
  <c r="Y470" i="15"/>
  <c r="Q470" i="15"/>
  <c r="DQ469" i="15"/>
  <c r="DI469" i="15"/>
  <c r="BM469" i="15"/>
  <c r="Y469" i="15"/>
  <c r="Q469" i="15"/>
  <c r="DQ468" i="15"/>
  <c r="DI468" i="15"/>
  <c r="BM468" i="15"/>
  <c r="Y468" i="15"/>
  <c r="Q468" i="15"/>
  <c r="DQ467" i="15"/>
  <c r="DI467" i="15"/>
  <c r="BM467" i="15"/>
  <c r="Y467" i="15"/>
  <c r="Q467" i="15"/>
  <c r="DQ466" i="15"/>
  <c r="DI466" i="15"/>
  <c r="BM466" i="15"/>
  <c r="Y466" i="15"/>
  <c r="Q466" i="15"/>
  <c r="DQ465" i="15"/>
  <c r="DI465" i="15"/>
  <c r="BM465" i="15"/>
  <c r="Y465" i="15"/>
  <c r="Q465" i="15"/>
  <c r="DQ464" i="15"/>
  <c r="DI464" i="15"/>
  <c r="BM464" i="15"/>
  <c r="Y464" i="15"/>
  <c r="Q464" i="15"/>
  <c r="DQ463" i="15"/>
  <c r="DI463" i="15"/>
  <c r="BM463" i="15"/>
  <c r="Y463" i="15"/>
  <c r="Q463" i="15"/>
  <c r="DQ462" i="15"/>
  <c r="DI462" i="15"/>
  <c r="BM462" i="15"/>
  <c r="Y462" i="15"/>
  <c r="Q462" i="15"/>
  <c r="DQ461" i="15"/>
  <c r="DI461" i="15"/>
  <c r="BM461" i="15"/>
  <c r="Y461" i="15"/>
  <c r="Q461" i="15"/>
  <c r="DQ460" i="15"/>
  <c r="DI460" i="15"/>
  <c r="BM460" i="15"/>
  <c r="Y460" i="15"/>
  <c r="Q460" i="15"/>
  <c r="DQ459" i="15"/>
  <c r="DI459" i="15"/>
  <c r="BM459" i="15"/>
  <c r="Y459" i="15"/>
  <c r="Q459" i="15"/>
  <c r="DQ458" i="15"/>
  <c r="DI458" i="15"/>
  <c r="BM458" i="15"/>
  <c r="Y458" i="15"/>
  <c r="Q458" i="15"/>
  <c r="DQ457" i="15"/>
  <c r="DI457" i="15"/>
  <c r="BM457" i="15"/>
  <c r="Y457" i="15"/>
  <c r="Q457" i="15"/>
  <c r="DQ456" i="15"/>
  <c r="DI456" i="15"/>
  <c r="BM456" i="15"/>
  <c r="Y456" i="15"/>
  <c r="Q456" i="15"/>
  <c r="DQ455" i="15"/>
  <c r="DI455" i="15"/>
  <c r="BM455" i="15"/>
  <c r="Y455" i="15"/>
  <c r="Q455" i="15"/>
  <c r="DQ454" i="15"/>
  <c r="DI454" i="15"/>
  <c r="BM454" i="15"/>
  <c r="Y454" i="15"/>
  <c r="Q454" i="15"/>
  <c r="DQ453" i="15"/>
  <c r="DI453" i="15"/>
  <c r="BM453" i="15"/>
  <c r="Y453" i="15"/>
  <c r="Q453" i="15"/>
  <c r="DQ452" i="15"/>
  <c r="DI452" i="15"/>
  <c r="BM452" i="15"/>
  <c r="Y452" i="15"/>
  <c r="Q452" i="15"/>
  <c r="DQ451" i="15"/>
  <c r="DI451" i="15"/>
  <c r="BM451" i="15"/>
  <c r="Y451" i="15"/>
  <c r="Q451" i="15"/>
  <c r="DQ450" i="15"/>
  <c r="DI450" i="15"/>
  <c r="BM450" i="15"/>
  <c r="Y450" i="15"/>
  <c r="Q450" i="15"/>
  <c r="DQ449" i="15"/>
  <c r="DI449" i="15"/>
  <c r="BM449" i="15"/>
  <c r="Y449" i="15"/>
  <c r="Q449" i="15"/>
  <c r="DQ448" i="15"/>
  <c r="DI448" i="15"/>
  <c r="BM448" i="15"/>
  <c r="Y448" i="15"/>
  <c r="Q448" i="15"/>
  <c r="DQ447" i="15"/>
  <c r="DI447" i="15"/>
  <c r="BM447" i="15"/>
  <c r="Y447" i="15"/>
  <c r="Q447" i="15"/>
  <c r="DQ446" i="15"/>
  <c r="DI446" i="15"/>
  <c r="BM446" i="15"/>
  <c r="Y446" i="15"/>
  <c r="Q446" i="15"/>
  <c r="DQ445" i="15"/>
  <c r="DI445" i="15"/>
  <c r="BM445" i="15"/>
  <c r="Y445" i="15"/>
  <c r="Q445" i="15"/>
  <c r="DQ444" i="15"/>
  <c r="DI444" i="15"/>
  <c r="BM444" i="15"/>
  <c r="Y444" i="15"/>
  <c r="Q444" i="15"/>
  <c r="DQ443" i="15"/>
  <c r="DI443" i="15"/>
  <c r="BM443" i="15"/>
  <c r="Y443" i="15"/>
  <c r="Q443" i="15"/>
  <c r="DQ442" i="15"/>
  <c r="DI442" i="15"/>
  <c r="BM442" i="15"/>
  <c r="Y442" i="15"/>
  <c r="Q442" i="15"/>
  <c r="DQ441" i="15"/>
  <c r="DI441" i="15"/>
  <c r="BM441" i="15"/>
  <c r="Y441" i="15"/>
  <c r="Q441" i="15"/>
  <c r="DQ440" i="15"/>
  <c r="DI440" i="15"/>
  <c r="BM440" i="15"/>
  <c r="Y440" i="15"/>
  <c r="Q440" i="15"/>
  <c r="DQ439" i="15"/>
  <c r="DI439" i="15"/>
  <c r="BM439" i="15"/>
  <c r="Y439" i="15"/>
  <c r="Q439" i="15"/>
  <c r="DQ438" i="15"/>
  <c r="DI438" i="15"/>
  <c r="BM438" i="15"/>
  <c r="Y438" i="15"/>
  <c r="Q438" i="15"/>
  <c r="DQ437" i="15"/>
  <c r="DI437" i="15"/>
  <c r="BM437" i="15"/>
  <c r="Y437" i="15"/>
  <c r="Q437" i="15"/>
  <c r="DQ436" i="15"/>
  <c r="DI436" i="15"/>
  <c r="BM436" i="15"/>
  <c r="Y436" i="15"/>
  <c r="Q436" i="15"/>
  <c r="DQ435" i="15"/>
  <c r="DI435" i="15"/>
  <c r="BM435" i="15"/>
  <c r="Y435" i="15"/>
  <c r="Q435" i="15"/>
  <c r="DQ434" i="15"/>
  <c r="DI434" i="15"/>
  <c r="BM434" i="15"/>
  <c r="Y434" i="15"/>
  <c r="Q434" i="15"/>
  <c r="DQ433" i="15"/>
  <c r="DI433" i="15"/>
  <c r="BM433" i="15"/>
  <c r="Y433" i="15"/>
  <c r="Q433" i="15"/>
  <c r="DQ432" i="15"/>
  <c r="DI432" i="15"/>
  <c r="BM432" i="15"/>
  <c r="Y432" i="15"/>
  <c r="Q432" i="15"/>
  <c r="DQ431" i="15"/>
  <c r="DI431" i="15"/>
  <c r="BM431" i="15"/>
  <c r="Y431" i="15"/>
  <c r="Q431" i="15"/>
  <c r="DQ430" i="15"/>
  <c r="DI430" i="15"/>
  <c r="BM430" i="15"/>
  <c r="Y430" i="15"/>
  <c r="Q430" i="15"/>
  <c r="DQ429" i="15"/>
  <c r="DI429" i="15"/>
  <c r="BM429" i="15"/>
  <c r="Y429" i="15"/>
  <c r="Q429" i="15"/>
  <c r="DQ428" i="15"/>
  <c r="DI428" i="15"/>
  <c r="BM428" i="15"/>
  <c r="Y428" i="15"/>
  <c r="Q428" i="15"/>
  <c r="DQ427" i="15"/>
  <c r="DI427" i="15"/>
  <c r="BM427" i="15"/>
  <c r="Y427" i="15"/>
  <c r="Q427" i="15"/>
  <c r="DQ426" i="15"/>
  <c r="DI426" i="15"/>
  <c r="BM426" i="15"/>
  <c r="Y426" i="15"/>
  <c r="Q426" i="15"/>
  <c r="DQ425" i="15"/>
  <c r="DI425" i="15"/>
  <c r="BM425" i="15"/>
  <c r="Y425" i="15"/>
  <c r="Q425" i="15"/>
  <c r="DQ424" i="15"/>
  <c r="DI424" i="15"/>
  <c r="BM424" i="15"/>
  <c r="Y424" i="15"/>
  <c r="Q424" i="15"/>
  <c r="DQ423" i="15"/>
  <c r="DI423" i="15"/>
  <c r="BM423" i="15"/>
  <c r="Y423" i="15"/>
  <c r="Q423" i="15"/>
  <c r="DQ422" i="15"/>
  <c r="DI422" i="15"/>
  <c r="BM422" i="15"/>
  <c r="Y422" i="15"/>
  <c r="Q422" i="15"/>
  <c r="DQ421" i="15"/>
  <c r="DI421" i="15"/>
  <c r="BM421" i="15"/>
  <c r="Y421" i="15"/>
  <c r="Q421" i="15"/>
  <c r="DQ420" i="15"/>
  <c r="DI420" i="15"/>
  <c r="BM420" i="15"/>
  <c r="Y420" i="15"/>
  <c r="Q420" i="15"/>
  <c r="DQ419" i="15"/>
  <c r="DI419" i="15"/>
  <c r="BM419" i="15"/>
  <c r="Y419" i="15"/>
  <c r="Q419" i="15"/>
  <c r="DQ418" i="15"/>
  <c r="DI418" i="15"/>
  <c r="BM418" i="15"/>
  <c r="Y418" i="15"/>
  <c r="Q418" i="15"/>
  <c r="DQ417" i="15"/>
  <c r="DI417" i="15"/>
  <c r="BM417" i="15"/>
  <c r="Y417" i="15"/>
  <c r="Q417" i="15"/>
  <c r="DQ416" i="15"/>
  <c r="DI416" i="15"/>
  <c r="BM416" i="15"/>
  <c r="Y416" i="15"/>
  <c r="Q416" i="15"/>
  <c r="DQ415" i="15"/>
  <c r="DI415" i="15"/>
  <c r="BM415" i="15"/>
  <c r="Y415" i="15"/>
  <c r="Q415" i="15"/>
  <c r="DQ414" i="15"/>
  <c r="DI414" i="15"/>
  <c r="BM414" i="15"/>
  <c r="Y414" i="15"/>
  <c r="Q414" i="15"/>
  <c r="DQ413" i="15"/>
  <c r="DI413" i="15"/>
  <c r="BM413" i="15"/>
  <c r="Y413" i="15"/>
  <c r="Q413" i="15"/>
  <c r="DQ412" i="15"/>
  <c r="DI412" i="15"/>
  <c r="BM412" i="15"/>
  <c r="Y412" i="15"/>
  <c r="Q412" i="15"/>
  <c r="DQ411" i="15"/>
  <c r="DI411" i="15"/>
  <c r="BM411" i="15"/>
  <c r="Y411" i="15"/>
  <c r="Q411" i="15"/>
  <c r="DQ410" i="15"/>
  <c r="DI410" i="15"/>
  <c r="BM410" i="15"/>
  <c r="Y410" i="15"/>
  <c r="Q410" i="15"/>
  <c r="DQ409" i="15"/>
  <c r="DI409" i="15"/>
  <c r="BM409" i="15"/>
  <c r="Y409" i="15"/>
  <c r="Q409" i="15"/>
  <c r="DQ408" i="15"/>
  <c r="DI408" i="15"/>
  <c r="BM408" i="15"/>
  <c r="Y408" i="15"/>
  <c r="Q408" i="15"/>
  <c r="DQ407" i="15"/>
  <c r="DI407" i="15"/>
  <c r="BM407" i="15"/>
  <c r="Y407" i="15"/>
  <c r="Q407" i="15"/>
  <c r="DQ406" i="15"/>
  <c r="DI406" i="15"/>
  <c r="BM406" i="15"/>
  <c r="Y406" i="15"/>
  <c r="Q406" i="15"/>
  <c r="DQ405" i="15"/>
  <c r="DI405" i="15"/>
  <c r="BM405" i="15"/>
  <c r="Y405" i="15"/>
  <c r="Q405" i="15"/>
  <c r="DQ404" i="15"/>
  <c r="DI404" i="15"/>
  <c r="BM404" i="15"/>
  <c r="Y404" i="15"/>
  <c r="Q404" i="15"/>
  <c r="DQ403" i="15"/>
  <c r="DI403" i="15"/>
  <c r="BM403" i="15"/>
  <c r="Y403" i="15"/>
  <c r="Q403" i="15"/>
  <c r="DQ402" i="15"/>
  <c r="DI402" i="15"/>
  <c r="BM402" i="15"/>
  <c r="Y402" i="15"/>
  <c r="Q402" i="15"/>
  <c r="DQ401" i="15"/>
  <c r="DI401" i="15"/>
  <c r="BM401" i="15"/>
  <c r="Y401" i="15"/>
  <c r="Q401" i="15"/>
  <c r="DQ400" i="15"/>
  <c r="DI400" i="15"/>
  <c r="BM400" i="15"/>
  <c r="Y400" i="15"/>
  <c r="Q400" i="15"/>
  <c r="DQ399" i="15"/>
  <c r="DI399" i="15"/>
  <c r="BM399" i="15"/>
  <c r="Y399" i="15"/>
  <c r="Q399" i="15"/>
  <c r="DQ398" i="15"/>
  <c r="DI398" i="15"/>
  <c r="BM398" i="15"/>
  <c r="Y398" i="15"/>
  <c r="Q398" i="15"/>
  <c r="DQ397" i="15"/>
  <c r="DI397" i="15"/>
  <c r="BM397" i="15"/>
  <c r="Y397" i="15"/>
  <c r="Q397" i="15"/>
  <c r="DQ396" i="15"/>
  <c r="DI396" i="15"/>
  <c r="BM396" i="15"/>
  <c r="Y396" i="15"/>
  <c r="Q396" i="15"/>
  <c r="DQ395" i="15"/>
  <c r="DI395" i="15"/>
  <c r="BM395" i="15"/>
  <c r="Y395" i="15"/>
  <c r="Q395" i="15"/>
  <c r="DQ394" i="15"/>
  <c r="DI394" i="15"/>
  <c r="BM394" i="15"/>
  <c r="Y394" i="15"/>
  <c r="Q394" i="15"/>
  <c r="DQ393" i="15"/>
  <c r="DI393" i="15"/>
  <c r="BM393" i="15"/>
  <c r="Y393" i="15"/>
  <c r="Q393" i="15"/>
  <c r="DQ392" i="15"/>
  <c r="DI392" i="15"/>
  <c r="BM392" i="15"/>
  <c r="Y392" i="15"/>
  <c r="Q392" i="15"/>
  <c r="DQ391" i="15"/>
  <c r="DI391" i="15"/>
  <c r="BM391" i="15"/>
  <c r="Y391" i="15"/>
  <c r="Q391" i="15"/>
  <c r="DQ390" i="15"/>
  <c r="DI390" i="15"/>
  <c r="BM390" i="15"/>
  <c r="Y390" i="15"/>
  <c r="Q390" i="15"/>
  <c r="DQ389" i="15"/>
  <c r="DI389" i="15"/>
  <c r="BM389" i="15"/>
  <c r="Y389" i="15"/>
  <c r="Q389" i="15"/>
  <c r="DQ388" i="15"/>
  <c r="DI388" i="15"/>
  <c r="BM388" i="15"/>
  <c r="Y388" i="15"/>
  <c r="Q388" i="15"/>
  <c r="DQ387" i="15"/>
  <c r="DI387" i="15"/>
  <c r="BM387" i="15"/>
  <c r="Y387" i="15"/>
  <c r="Q387" i="15"/>
  <c r="DQ386" i="15"/>
  <c r="DI386" i="15"/>
  <c r="BM386" i="15"/>
  <c r="Y386" i="15"/>
  <c r="Q386" i="15"/>
  <c r="DQ385" i="15"/>
  <c r="DI385" i="15"/>
  <c r="BM385" i="15"/>
  <c r="Y385" i="15"/>
  <c r="Q385" i="15"/>
  <c r="DQ384" i="15"/>
  <c r="DI384" i="15"/>
  <c r="Y384" i="15"/>
  <c r="BM384" i="15"/>
  <c r="Q384" i="15"/>
  <c r="DQ383" i="15"/>
  <c r="DI383" i="15"/>
  <c r="BM383" i="15"/>
  <c r="Y383" i="15"/>
  <c r="Q383" i="15"/>
  <c r="DQ382" i="15"/>
  <c r="DI382" i="15"/>
  <c r="BM382" i="15"/>
  <c r="Y382" i="15"/>
  <c r="Q382" i="15"/>
  <c r="DQ381" i="15"/>
  <c r="DI381" i="15"/>
  <c r="BM381" i="15"/>
  <c r="Y381" i="15"/>
  <c r="Q381" i="15"/>
  <c r="DQ380" i="15"/>
  <c r="DI380" i="15"/>
  <c r="BM380" i="15"/>
  <c r="Y380" i="15"/>
  <c r="Q380" i="15"/>
  <c r="DQ379" i="15"/>
  <c r="DI379" i="15"/>
  <c r="BM379" i="15"/>
  <c r="Y379" i="15"/>
  <c r="Q379" i="15"/>
  <c r="DQ378" i="15"/>
  <c r="DI378" i="15"/>
  <c r="BM378" i="15"/>
  <c r="Y378" i="15"/>
  <c r="Q378" i="15"/>
  <c r="DQ377" i="15"/>
  <c r="DI377" i="15"/>
  <c r="BM377" i="15"/>
  <c r="Y377" i="15"/>
  <c r="Q377" i="15"/>
  <c r="DQ376" i="15"/>
  <c r="DI376" i="15"/>
  <c r="BM376" i="15"/>
  <c r="Y376" i="15"/>
  <c r="Q376" i="15"/>
  <c r="DQ375" i="15"/>
  <c r="DI375" i="15"/>
  <c r="BM375" i="15"/>
  <c r="Y375" i="15"/>
  <c r="Q375" i="15"/>
  <c r="DQ374" i="15"/>
  <c r="DI374" i="15"/>
  <c r="BM374" i="15"/>
  <c r="Y374" i="15"/>
  <c r="Q374" i="15"/>
  <c r="DQ373" i="15"/>
  <c r="DI373" i="15"/>
  <c r="BM373" i="15"/>
  <c r="Y373" i="15"/>
  <c r="Q373" i="15"/>
  <c r="DQ372" i="15"/>
  <c r="DI372" i="15"/>
  <c r="BM372" i="15"/>
  <c r="Y372" i="15"/>
  <c r="Q372" i="15"/>
  <c r="DQ371" i="15"/>
  <c r="DI371" i="15"/>
  <c r="BM371" i="15"/>
  <c r="Y371" i="15"/>
  <c r="Q371" i="15"/>
  <c r="DQ370" i="15"/>
  <c r="DI370" i="15"/>
  <c r="BM370" i="15"/>
  <c r="Y370" i="15"/>
  <c r="Q370" i="15"/>
  <c r="DQ369" i="15"/>
  <c r="DI369" i="15"/>
  <c r="BM369" i="15"/>
  <c r="Y369" i="15"/>
  <c r="Q369" i="15"/>
  <c r="DQ368" i="15"/>
  <c r="DI368" i="15"/>
  <c r="BM368" i="15"/>
  <c r="Y368" i="15"/>
  <c r="Q368" i="15"/>
  <c r="DQ367" i="15"/>
  <c r="DI367" i="15"/>
  <c r="BM367" i="15"/>
  <c r="Y367" i="15"/>
  <c r="Q367" i="15"/>
  <c r="DQ366" i="15"/>
  <c r="DI366" i="15"/>
  <c r="BM366" i="15"/>
  <c r="Y366" i="15"/>
  <c r="Q366" i="15"/>
  <c r="DQ365" i="15"/>
  <c r="DI365" i="15"/>
  <c r="BM365" i="15"/>
  <c r="Y365" i="15"/>
  <c r="Q365" i="15"/>
  <c r="DQ364" i="15"/>
  <c r="DI364" i="15"/>
  <c r="BM364" i="15"/>
  <c r="Y364" i="15"/>
  <c r="Q364" i="15"/>
  <c r="DQ363" i="15"/>
  <c r="DI363" i="15"/>
  <c r="BM363" i="15"/>
  <c r="Y363" i="15"/>
  <c r="Q363" i="15"/>
  <c r="DQ362" i="15"/>
  <c r="DI362" i="15"/>
  <c r="BM362" i="15"/>
  <c r="Y362" i="15"/>
  <c r="Q362" i="15"/>
  <c r="DQ361" i="15"/>
  <c r="DI361" i="15"/>
  <c r="BM361" i="15"/>
  <c r="Y361" i="15"/>
  <c r="Q361" i="15"/>
  <c r="DQ360" i="15"/>
  <c r="DI360" i="15"/>
  <c r="BM360" i="15"/>
  <c r="Y360" i="15"/>
  <c r="Q360" i="15"/>
  <c r="DQ359" i="15"/>
  <c r="DI359" i="15"/>
  <c r="BM359" i="15"/>
  <c r="Y359" i="15"/>
  <c r="Q359" i="15"/>
  <c r="DQ358" i="15"/>
  <c r="DI358" i="15"/>
  <c r="BM358" i="15"/>
  <c r="Y358" i="15"/>
  <c r="Q358" i="15"/>
  <c r="DQ357" i="15"/>
  <c r="DI357" i="15"/>
  <c r="BM357" i="15"/>
  <c r="Y357" i="15"/>
  <c r="Q357" i="15"/>
  <c r="DQ356" i="15"/>
  <c r="DI356" i="15"/>
  <c r="BM356" i="15"/>
  <c r="Y356" i="15"/>
  <c r="Q356" i="15"/>
  <c r="DQ355" i="15"/>
  <c r="DI355" i="15"/>
  <c r="BM355" i="15"/>
  <c r="Y355" i="15"/>
  <c r="Q355" i="15"/>
  <c r="DQ354" i="15"/>
  <c r="DI354" i="15"/>
  <c r="BM354" i="15"/>
  <c r="Y354" i="15"/>
  <c r="Q354" i="15"/>
  <c r="DQ353" i="15"/>
  <c r="DI353" i="15"/>
  <c r="BM353" i="15"/>
  <c r="Y353" i="15"/>
  <c r="Q353" i="15"/>
  <c r="DQ352" i="15"/>
  <c r="DI352" i="15"/>
  <c r="BM352" i="15"/>
  <c r="Y352" i="15"/>
  <c r="Q352" i="15"/>
  <c r="DQ351" i="15"/>
  <c r="DI351" i="15"/>
  <c r="BM351" i="15"/>
  <c r="Y351" i="15"/>
  <c r="Q351" i="15"/>
  <c r="DQ350" i="15"/>
  <c r="DI350" i="15"/>
  <c r="BM350" i="15"/>
  <c r="Y350" i="15"/>
  <c r="Q350" i="15"/>
  <c r="DQ349" i="15"/>
  <c r="DI349" i="15"/>
  <c r="BM349" i="15"/>
  <c r="Y349" i="15"/>
  <c r="Q349" i="15"/>
  <c r="DQ348" i="15"/>
  <c r="DI348" i="15"/>
  <c r="BM348" i="15"/>
  <c r="Y348" i="15"/>
  <c r="Q348" i="15"/>
  <c r="DQ347" i="15"/>
  <c r="DI347" i="15"/>
  <c r="BM347" i="15"/>
  <c r="Y347" i="15"/>
  <c r="Q347" i="15"/>
  <c r="DQ346" i="15"/>
  <c r="DI346" i="15"/>
  <c r="BM346" i="15"/>
  <c r="Y346" i="15"/>
  <c r="Q346" i="15"/>
  <c r="DQ345" i="15"/>
  <c r="DI345" i="15"/>
  <c r="BM345" i="15"/>
  <c r="Y345" i="15"/>
  <c r="Q345" i="15"/>
  <c r="DQ344" i="15"/>
  <c r="DI344" i="15"/>
  <c r="BM344" i="15"/>
  <c r="Y344" i="15"/>
  <c r="Q344" i="15"/>
  <c r="DQ343" i="15"/>
  <c r="DI343" i="15"/>
  <c r="BM343" i="15"/>
  <c r="Y343" i="15"/>
  <c r="Q343" i="15"/>
  <c r="DY342" i="15"/>
  <c r="DQ342" i="15"/>
  <c r="DI342" i="15"/>
  <c r="BM342" i="15"/>
  <c r="Y342" i="15"/>
  <c r="Q342" i="15"/>
  <c r="DY341" i="15"/>
  <c r="DQ341" i="15"/>
  <c r="DI341" i="15"/>
  <c r="BM341" i="15"/>
  <c r="Y341" i="15"/>
  <c r="Q341" i="15"/>
  <c r="DY340" i="15"/>
  <c r="DQ340" i="15"/>
  <c r="DI340" i="15"/>
  <c r="BM340" i="15"/>
  <c r="Y340" i="15"/>
  <c r="Q340" i="15"/>
  <c r="DY339" i="15"/>
  <c r="DQ339" i="15"/>
  <c r="DI339" i="15"/>
  <c r="BM339" i="15"/>
  <c r="Y339" i="15"/>
  <c r="Q339" i="15"/>
  <c r="DY338" i="15"/>
  <c r="DQ338" i="15"/>
  <c r="DI338" i="15"/>
  <c r="BM338" i="15"/>
  <c r="Y338" i="15"/>
  <c r="Q338" i="15"/>
  <c r="DY337" i="15"/>
  <c r="DQ337" i="15"/>
  <c r="DI337" i="15"/>
  <c r="BM337" i="15"/>
  <c r="Y337" i="15"/>
  <c r="Q337" i="15"/>
  <c r="DY336" i="15"/>
  <c r="DQ336" i="15"/>
  <c r="DI336" i="15"/>
  <c r="BM336" i="15"/>
  <c r="Y336" i="15"/>
  <c r="Q336" i="15"/>
  <c r="DY335" i="15"/>
  <c r="DQ335" i="15"/>
  <c r="DI335" i="15"/>
  <c r="BM335" i="15"/>
  <c r="Y335" i="15"/>
  <c r="Q335" i="15"/>
  <c r="DY334" i="15"/>
  <c r="DQ334" i="15"/>
  <c r="DI334" i="15"/>
  <c r="BM334" i="15"/>
  <c r="Y334" i="15"/>
  <c r="Q334" i="15"/>
  <c r="DY333" i="15"/>
  <c r="DQ333" i="15"/>
  <c r="DI333" i="15"/>
  <c r="BM333" i="15"/>
  <c r="Y333" i="15"/>
  <c r="Q333" i="15"/>
  <c r="DY332" i="15"/>
  <c r="DQ332" i="15"/>
  <c r="DI332" i="15"/>
  <c r="BM332" i="15"/>
  <c r="Y332" i="15"/>
  <c r="Q332" i="15"/>
  <c r="DY331" i="15"/>
  <c r="DQ331" i="15"/>
  <c r="DI331" i="15"/>
  <c r="BM331" i="15"/>
  <c r="Y331" i="15"/>
  <c r="Q331" i="15"/>
  <c r="DY330" i="15"/>
  <c r="DQ330" i="15"/>
  <c r="DI330" i="15"/>
  <c r="BM330" i="15"/>
  <c r="Y330" i="15"/>
  <c r="Q330" i="15"/>
  <c r="DY329" i="15"/>
  <c r="DQ329" i="15"/>
  <c r="DI329" i="15"/>
  <c r="BM329" i="15"/>
  <c r="Y329" i="15"/>
  <c r="Q329" i="15"/>
  <c r="DY328" i="15"/>
  <c r="DQ328" i="15"/>
  <c r="DI328" i="15"/>
  <c r="BM328" i="15"/>
  <c r="Y328" i="15"/>
  <c r="Q328" i="15"/>
  <c r="DY327" i="15"/>
  <c r="DQ327" i="15"/>
  <c r="DI327" i="15"/>
  <c r="BM327" i="15"/>
  <c r="Y327" i="15"/>
  <c r="Q327" i="15"/>
  <c r="DY326" i="15"/>
  <c r="DQ326" i="15"/>
  <c r="DI326" i="15"/>
  <c r="BM326" i="15"/>
  <c r="Y326" i="15"/>
  <c r="Q326" i="15"/>
  <c r="DY325" i="15"/>
  <c r="DQ325" i="15"/>
  <c r="DI325" i="15"/>
  <c r="BM325" i="15"/>
  <c r="Y325" i="15"/>
  <c r="Q325" i="15"/>
  <c r="DY324" i="15"/>
  <c r="DQ324" i="15"/>
  <c r="DI324" i="15"/>
  <c r="BM324" i="15"/>
  <c r="Y324" i="15"/>
  <c r="Q324" i="15"/>
  <c r="DY323" i="15"/>
  <c r="DQ323" i="15"/>
  <c r="DI323" i="15"/>
  <c r="BM323" i="15"/>
  <c r="Y323" i="15"/>
  <c r="Q323" i="15"/>
  <c r="DY322" i="15"/>
  <c r="DQ322" i="15"/>
  <c r="DI322" i="15"/>
  <c r="BM322" i="15"/>
  <c r="Y322" i="15"/>
  <c r="Q322" i="15"/>
  <c r="DY321" i="15"/>
  <c r="DQ321" i="15"/>
  <c r="DI321" i="15"/>
  <c r="BM321" i="15"/>
  <c r="AG321" i="15"/>
  <c r="Y321" i="15"/>
  <c r="Q321" i="15"/>
  <c r="DY320" i="15"/>
  <c r="DQ320" i="15"/>
  <c r="DI320" i="15"/>
  <c r="BM320" i="15"/>
  <c r="AG320" i="15"/>
  <c r="Y320" i="15"/>
  <c r="Q320" i="15"/>
  <c r="DY319" i="15"/>
  <c r="DQ319" i="15"/>
  <c r="DI319" i="15"/>
  <c r="BM319" i="15"/>
  <c r="AG319" i="15"/>
  <c r="Y319" i="15"/>
  <c r="Q319" i="15"/>
  <c r="DY318" i="15"/>
  <c r="DQ318" i="15"/>
  <c r="DI318" i="15"/>
  <c r="BM318" i="15"/>
  <c r="AG318" i="15"/>
  <c r="Y318" i="15"/>
  <c r="Q318" i="15"/>
  <c r="DY317" i="15"/>
  <c r="DQ317" i="15"/>
  <c r="DI317" i="15"/>
  <c r="BM317" i="15"/>
  <c r="AG317" i="15"/>
  <c r="Y317" i="15"/>
  <c r="Q317" i="15"/>
  <c r="DY316" i="15"/>
  <c r="DQ316" i="15"/>
  <c r="DI316" i="15"/>
  <c r="BM316" i="15"/>
  <c r="AG316" i="15"/>
  <c r="Y316" i="15"/>
  <c r="Q316" i="15"/>
  <c r="DY315" i="15"/>
  <c r="DQ315" i="15"/>
  <c r="DI315" i="15"/>
  <c r="BM315" i="15"/>
  <c r="AG315" i="15"/>
  <c r="Y315" i="15"/>
  <c r="Q315" i="15"/>
  <c r="DY314" i="15"/>
  <c r="DQ314" i="15"/>
  <c r="DI314" i="15"/>
  <c r="BM314" i="15"/>
  <c r="AG314" i="15"/>
  <c r="Y314" i="15"/>
  <c r="Q314" i="15"/>
  <c r="DY313" i="15"/>
  <c r="DQ313" i="15"/>
  <c r="DI313" i="15"/>
  <c r="BM313" i="15"/>
  <c r="AG313" i="15"/>
  <c r="Y313" i="15"/>
  <c r="Q313" i="15"/>
  <c r="DY312" i="15"/>
  <c r="DQ312" i="15"/>
  <c r="DI312" i="15"/>
  <c r="BM312" i="15"/>
  <c r="AG312" i="15"/>
  <c r="Y312" i="15"/>
  <c r="Q312" i="15"/>
  <c r="DY311" i="15"/>
  <c r="DQ311" i="15"/>
  <c r="DI311" i="15"/>
  <c r="BM311" i="15"/>
  <c r="AG311" i="15"/>
  <c r="Y311" i="15"/>
  <c r="Q311" i="15"/>
  <c r="DY310" i="15"/>
  <c r="DQ310" i="15"/>
  <c r="DI310" i="15"/>
  <c r="BM310" i="15"/>
  <c r="AG310" i="15"/>
  <c r="Y310" i="15"/>
  <c r="Q310" i="15"/>
  <c r="DY309" i="15"/>
  <c r="DQ309" i="15"/>
  <c r="DI309" i="15"/>
  <c r="BM309" i="15"/>
  <c r="AG309" i="15"/>
  <c r="Y309" i="15"/>
  <c r="Q309" i="15"/>
  <c r="DY308" i="15"/>
  <c r="DQ308" i="15"/>
  <c r="DI308" i="15"/>
  <c r="BM308" i="15"/>
  <c r="AG308" i="15"/>
  <c r="Y308" i="15"/>
  <c r="Q308" i="15"/>
  <c r="DY307" i="15"/>
  <c r="DQ307" i="15"/>
  <c r="DI307" i="15"/>
  <c r="BM307" i="15"/>
  <c r="AG307" i="15"/>
  <c r="Y307" i="15"/>
  <c r="Q307" i="15"/>
  <c r="DY306" i="15"/>
  <c r="DQ306" i="15"/>
  <c r="DI306" i="15"/>
  <c r="BM306" i="15"/>
  <c r="AG306" i="15"/>
  <c r="Y306" i="15"/>
  <c r="Q306" i="15"/>
  <c r="DY305" i="15"/>
  <c r="DQ305" i="15"/>
  <c r="DI305" i="15"/>
  <c r="BM305" i="15"/>
  <c r="AG305" i="15"/>
  <c r="Y305" i="15"/>
  <c r="Q305" i="15"/>
  <c r="DY304" i="15"/>
  <c r="DQ304" i="15"/>
  <c r="DI304" i="15"/>
  <c r="BM304" i="15"/>
  <c r="AG304" i="15"/>
  <c r="Y304" i="15"/>
  <c r="Q304" i="15"/>
  <c r="DY303" i="15"/>
  <c r="DQ303" i="15"/>
  <c r="DI303" i="15"/>
  <c r="BM303" i="15"/>
  <c r="AG303" i="15"/>
  <c r="Y303" i="15"/>
  <c r="Q303" i="15"/>
  <c r="DY302" i="15"/>
  <c r="DQ302" i="15"/>
  <c r="DI302" i="15"/>
  <c r="BM302" i="15"/>
  <c r="AG302" i="15"/>
  <c r="Y302" i="15"/>
  <c r="Q302" i="15"/>
  <c r="DY301" i="15"/>
  <c r="DQ301" i="15"/>
  <c r="DI301" i="15"/>
  <c r="BM301" i="15"/>
  <c r="AG301" i="15"/>
  <c r="Y301" i="15"/>
  <c r="Q301" i="15"/>
  <c r="DY300" i="15"/>
  <c r="DQ300" i="15"/>
  <c r="DI300" i="15"/>
  <c r="BM300" i="15"/>
  <c r="AG300" i="15"/>
  <c r="Y300" i="15"/>
  <c r="Q300" i="15"/>
  <c r="DY299" i="15"/>
  <c r="DQ299" i="15"/>
  <c r="DI299" i="15"/>
  <c r="BM299" i="15"/>
  <c r="AG299" i="15"/>
  <c r="Y299" i="15"/>
  <c r="Q299" i="15"/>
  <c r="DY298" i="15"/>
  <c r="DQ298" i="15"/>
  <c r="DI298" i="15"/>
  <c r="BM298" i="15"/>
  <c r="AG298" i="15"/>
  <c r="Y298" i="15"/>
  <c r="Q298" i="15"/>
  <c r="DY297" i="15"/>
  <c r="DQ297" i="15"/>
  <c r="DI297" i="15"/>
  <c r="BM297" i="15"/>
  <c r="AG297" i="15"/>
  <c r="Y297" i="15"/>
  <c r="Q297" i="15"/>
  <c r="DY296" i="15"/>
  <c r="DQ296" i="15"/>
  <c r="DI296" i="15"/>
  <c r="BM296" i="15"/>
  <c r="AG296" i="15"/>
  <c r="Y296" i="15"/>
  <c r="Q296" i="15"/>
  <c r="DY295" i="15"/>
  <c r="DQ295" i="15"/>
  <c r="DI295" i="15"/>
  <c r="BM295" i="15"/>
  <c r="AG295" i="15"/>
  <c r="Y295" i="15"/>
  <c r="Q295" i="15"/>
  <c r="DY294" i="15"/>
  <c r="DQ294" i="15"/>
  <c r="DI294" i="15"/>
  <c r="BM294" i="15"/>
  <c r="AG294" i="15"/>
  <c r="Y294" i="15"/>
  <c r="Q294" i="15"/>
  <c r="DY293" i="15"/>
  <c r="DQ293" i="15"/>
  <c r="DI293" i="15"/>
  <c r="BM293" i="15"/>
  <c r="AG293" i="15"/>
  <c r="Y293" i="15"/>
  <c r="Q293" i="15"/>
  <c r="DY292" i="15"/>
  <c r="DQ292" i="15"/>
  <c r="DI292" i="15"/>
  <c r="BM292" i="15"/>
  <c r="AG292" i="15"/>
  <c r="Y292" i="15"/>
  <c r="Q292" i="15"/>
  <c r="DY291" i="15"/>
  <c r="DQ291" i="15"/>
  <c r="DI291" i="15"/>
  <c r="BM291" i="15"/>
  <c r="AG291" i="15"/>
  <c r="Y291" i="15"/>
  <c r="Q291" i="15"/>
  <c r="DY290" i="15"/>
  <c r="DQ290" i="15"/>
  <c r="DI290" i="15"/>
  <c r="BM290" i="15"/>
  <c r="AG290" i="15"/>
  <c r="Y290" i="15"/>
  <c r="Q290" i="15"/>
  <c r="DY289" i="15"/>
  <c r="DQ289" i="15"/>
  <c r="DI289" i="15"/>
  <c r="BM289" i="15"/>
  <c r="AG289" i="15"/>
  <c r="Y289" i="15"/>
  <c r="Q289" i="15"/>
  <c r="DY288" i="15"/>
  <c r="DQ288" i="15"/>
  <c r="DI288" i="15"/>
  <c r="BM288" i="15"/>
  <c r="AG288" i="15"/>
  <c r="Y288" i="15"/>
  <c r="Q288" i="15"/>
  <c r="DY287" i="15"/>
  <c r="DQ287" i="15"/>
  <c r="DI287" i="15"/>
  <c r="BM287" i="15"/>
  <c r="AG287" i="15"/>
  <c r="Y287" i="15"/>
  <c r="Q287" i="15"/>
  <c r="DY286" i="15"/>
  <c r="DQ286" i="15"/>
  <c r="DI286" i="15"/>
  <c r="BM286" i="15"/>
  <c r="AG286" i="15"/>
  <c r="Y286" i="15"/>
  <c r="Q286" i="15"/>
  <c r="DY285" i="15"/>
  <c r="DQ285" i="15"/>
  <c r="DI285" i="15"/>
  <c r="BM285" i="15"/>
  <c r="AG285" i="15"/>
  <c r="Y285" i="15"/>
  <c r="Q285" i="15"/>
  <c r="DY284" i="15"/>
  <c r="DQ284" i="15"/>
  <c r="DI284" i="15"/>
  <c r="BM284" i="15"/>
  <c r="AG284" i="15"/>
  <c r="Y284" i="15"/>
  <c r="Q284" i="15"/>
  <c r="DY283" i="15"/>
  <c r="DQ283" i="15"/>
  <c r="DI283" i="15"/>
  <c r="BM283" i="15"/>
  <c r="AG283" i="15"/>
  <c r="Y283" i="15"/>
  <c r="Q283" i="15"/>
  <c r="DY282" i="15"/>
  <c r="DQ282" i="15"/>
  <c r="DI282" i="15"/>
  <c r="BM282" i="15"/>
  <c r="AG282" i="15"/>
  <c r="Y282" i="15"/>
  <c r="Q282" i="15"/>
  <c r="DY281" i="15"/>
  <c r="DQ281" i="15"/>
  <c r="DI281" i="15"/>
  <c r="BM281" i="15"/>
  <c r="AG281" i="15"/>
  <c r="Y281" i="15"/>
  <c r="Q281" i="15"/>
  <c r="DY280" i="15"/>
  <c r="DQ280" i="15"/>
  <c r="DI280" i="15"/>
  <c r="BM280" i="15"/>
  <c r="AG280" i="15"/>
  <c r="Y280" i="15"/>
  <c r="Q280" i="15"/>
  <c r="DY279" i="15"/>
  <c r="DQ279" i="15"/>
  <c r="DI279" i="15"/>
  <c r="BM279" i="15"/>
  <c r="AG279" i="15"/>
  <c r="Y279" i="15"/>
  <c r="Q279" i="15"/>
  <c r="DY278" i="15"/>
  <c r="DQ278" i="15"/>
  <c r="DI278" i="15"/>
  <c r="BM278" i="15"/>
  <c r="AG278" i="15"/>
  <c r="Y278" i="15"/>
  <c r="Q278" i="15"/>
  <c r="DY277" i="15"/>
  <c r="DQ277" i="15"/>
  <c r="DI277" i="15"/>
  <c r="BM277" i="15"/>
  <c r="AG277" i="15"/>
  <c r="Y277" i="15"/>
  <c r="Q277" i="15"/>
  <c r="DY276" i="15"/>
  <c r="DQ276" i="15"/>
  <c r="DI276" i="15"/>
  <c r="BM276" i="15"/>
  <c r="AG276" i="15"/>
  <c r="Y276" i="15"/>
  <c r="Q276" i="15"/>
  <c r="DY275" i="15"/>
  <c r="DQ275" i="15"/>
  <c r="DI275" i="15"/>
  <c r="BM275" i="15"/>
  <c r="AG275" i="15"/>
  <c r="Y275" i="15"/>
  <c r="Q275" i="15"/>
  <c r="DY274" i="15"/>
  <c r="DQ274" i="15"/>
  <c r="DI274" i="15"/>
  <c r="BM274" i="15"/>
  <c r="AG274" i="15"/>
  <c r="Y274" i="15"/>
  <c r="Q274" i="15"/>
  <c r="DY273" i="15"/>
  <c r="DQ273" i="15"/>
  <c r="DI273" i="15"/>
  <c r="BM273" i="15"/>
  <c r="AG273" i="15"/>
  <c r="Y273" i="15"/>
  <c r="Q273" i="15"/>
  <c r="DY272" i="15"/>
  <c r="DQ272" i="15"/>
  <c r="DI272" i="15"/>
  <c r="BM272" i="15"/>
  <c r="AG272" i="15"/>
  <c r="Y272" i="15"/>
  <c r="Q272" i="15"/>
  <c r="DY271" i="15"/>
  <c r="DQ271" i="15"/>
  <c r="DI271" i="15"/>
  <c r="BM271" i="15"/>
  <c r="AG271" i="15"/>
  <c r="Y271" i="15"/>
  <c r="Q271" i="15"/>
  <c r="DY270" i="15"/>
  <c r="DQ270" i="15"/>
  <c r="DI270" i="15"/>
  <c r="BM270" i="15"/>
  <c r="AG270" i="15"/>
  <c r="Y270" i="15"/>
  <c r="Q270" i="15"/>
  <c r="DY269" i="15"/>
  <c r="DQ269" i="15"/>
  <c r="DI269" i="15"/>
  <c r="BM269" i="15"/>
  <c r="AG269" i="15"/>
  <c r="Y269" i="15"/>
  <c r="Q269" i="15"/>
  <c r="DY268" i="15"/>
  <c r="DQ268" i="15"/>
  <c r="DI268" i="15"/>
  <c r="BM268" i="15"/>
  <c r="AG268" i="15"/>
  <c r="Y268" i="15"/>
  <c r="Q268" i="15"/>
  <c r="DY267" i="15"/>
  <c r="DQ267" i="15"/>
  <c r="DI267" i="15"/>
  <c r="BM267" i="15"/>
  <c r="AG267" i="15"/>
  <c r="Y267" i="15"/>
  <c r="Q267" i="15"/>
  <c r="DY266" i="15"/>
  <c r="DQ266" i="15"/>
  <c r="DI266" i="15"/>
  <c r="BM266" i="15"/>
  <c r="AG266" i="15"/>
  <c r="Y266" i="15"/>
  <c r="Q266" i="15"/>
  <c r="DY265" i="15"/>
  <c r="DQ265" i="15"/>
  <c r="DI265" i="15"/>
  <c r="BM265" i="15"/>
  <c r="AG265" i="15"/>
  <c r="Y265" i="15"/>
  <c r="Q265" i="15"/>
  <c r="DY264" i="15"/>
  <c r="DQ264" i="15"/>
  <c r="DI264" i="15"/>
  <c r="BM264" i="15"/>
  <c r="AG264" i="15"/>
  <c r="Y264" i="15"/>
  <c r="Q264" i="15"/>
  <c r="DY263" i="15"/>
  <c r="DQ263" i="15"/>
  <c r="DI263" i="15"/>
  <c r="BM263" i="15"/>
  <c r="AG263" i="15"/>
  <c r="Y263" i="15"/>
  <c r="Q263" i="15"/>
  <c r="DY262" i="15"/>
  <c r="DQ262" i="15"/>
  <c r="DI262" i="15"/>
  <c r="BM262" i="15"/>
  <c r="AG262" i="15"/>
  <c r="Y262" i="15"/>
  <c r="Q262" i="15"/>
  <c r="DY261" i="15"/>
  <c r="DQ261" i="15"/>
  <c r="DI261" i="15"/>
  <c r="BM261" i="15"/>
  <c r="AG261" i="15"/>
  <c r="Y261" i="15"/>
  <c r="Q261" i="15"/>
  <c r="DY260" i="15"/>
  <c r="DQ260" i="15"/>
  <c r="DI260" i="15"/>
  <c r="BU260" i="15"/>
  <c r="BM260" i="15"/>
  <c r="AG260" i="15"/>
  <c r="Y260" i="15"/>
  <c r="Q260" i="15"/>
  <c r="DY259" i="15"/>
  <c r="DQ259" i="15"/>
  <c r="DI259" i="15"/>
  <c r="BU259" i="15"/>
  <c r="BM259" i="15"/>
  <c r="AG259" i="15"/>
  <c r="Y259" i="15"/>
  <c r="Q259" i="15"/>
  <c r="DY258" i="15"/>
  <c r="DQ258" i="15"/>
  <c r="DI258" i="15"/>
  <c r="BU258" i="15"/>
  <c r="BM258" i="15"/>
  <c r="AG258" i="15"/>
  <c r="Y258" i="15"/>
  <c r="Q258" i="15"/>
  <c r="DY257" i="15"/>
  <c r="DQ257" i="15"/>
  <c r="DI257" i="15"/>
  <c r="BU257" i="15"/>
  <c r="BM257" i="15"/>
  <c r="AG257" i="15"/>
  <c r="Y257" i="15"/>
  <c r="Q257" i="15"/>
  <c r="DY256" i="15"/>
  <c r="DQ256" i="15"/>
  <c r="DI256" i="15"/>
  <c r="BU256" i="15"/>
  <c r="BM256" i="15"/>
  <c r="AG256" i="15"/>
  <c r="Y256" i="15"/>
  <c r="Q256" i="15"/>
  <c r="DY255" i="15"/>
  <c r="DQ255" i="15"/>
  <c r="DI255" i="15"/>
  <c r="BU255" i="15"/>
  <c r="BM255" i="15"/>
  <c r="AG255" i="15"/>
  <c r="Y255" i="15"/>
  <c r="Q255" i="15"/>
  <c r="DY254" i="15"/>
  <c r="DQ254" i="15"/>
  <c r="DI254" i="15"/>
  <c r="BU254" i="15"/>
  <c r="BM254" i="15"/>
  <c r="AG254" i="15"/>
  <c r="Y254" i="15"/>
  <c r="Q254" i="15"/>
  <c r="DY253" i="15"/>
  <c r="DQ253" i="15"/>
  <c r="DI253" i="15"/>
  <c r="BU253" i="15"/>
  <c r="BM253" i="15"/>
  <c r="AG253" i="15"/>
  <c r="Y253" i="15"/>
  <c r="Q253" i="15"/>
  <c r="DY252" i="15"/>
  <c r="DQ252" i="15"/>
  <c r="DI252" i="15"/>
  <c r="BU252" i="15"/>
  <c r="BM252" i="15"/>
  <c r="AG252" i="15"/>
  <c r="Y252" i="15"/>
  <c r="Q252" i="15"/>
  <c r="DY251" i="15"/>
  <c r="DQ251" i="15"/>
  <c r="DI251" i="15"/>
  <c r="BU251" i="15"/>
  <c r="BM251" i="15"/>
  <c r="AG251" i="15"/>
  <c r="Y251" i="15"/>
  <c r="Q251" i="15"/>
  <c r="DY250" i="15"/>
  <c r="DQ250" i="15"/>
  <c r="DI250" i="15"/>
  <c r="BU250" i="15"/>
  <c r="BM250" i="15"/>
  <c r="AG250" i="15"/>
  <c r="Y250" i="15"/>
  <c r="Q250" i="15"/>
  <c r="DY249" i="15"/>
  <c r="DQ249" i="15"/>
  <c r="DI249" i="15"/>
  <c r="BU249" i="15"/>
  <c r="BM249" i="15"/>
  <c r="AG249" i="15"/>
  <c r="Y249" i="15"/>
  <c r="Q249" i="15"/>
  <c r="DY248" i="15"/>
  <c r="DQ248" i="15"/>
  <c r="DI248" i="15"/>
  <c r="BU248" i="15"/>
  <c r="BM248" i="15"/>
  <c r="AG248" i="15"/>
  <c r="Y248" i="15"/>
  <c r="Q248" i="15"/>
  <c r="DY247" i="15"/>
  <c r="DQ247" i="15"/>
  <c r="DI247" i="15"/>
  <c r="BU247" i="15"/>
  <c r="BM247" i="15"/>
  <c r="AG247" i="15"/>
  <c r="Y247" i="15"/>
  <c r="Q247" i="15"/>
  <c r="DY246" i="15"/>
  <c r="DQ246" i="15"/>
  <c r="DI246" i="15"/>
  <c r="BU246" i="15"/>
  <c r="BM246" i="15"/>
  <c r="AG246" i="15"/>
  <c r="Y246" i="15"/>
  <c r="Q246" i="15"/>
  <c r="DY245" i="15"/>
  <c r="DQ245" i="15"/>
  <c r="DI245" i="15"/>
  <c r="BU245" i="15"/>
  <c r="BM245" i="15"/>
  <c r="AG245" i="15"/>
  <c r="Y245" i="15"/>
  <c r="Q245" i="15"/>
  <c r="DY244" i="15"/>
  <c r="DQ244" i="15"/>
  <c r="DI244" i="15"/>
  <c r="BU244" i="15"/>
  <c r="BM244" i="15"/>
  <c r="AG244" i="15"/>
  <c r="Y244" i="15"/>
  <c r="Q244" i="15"/>
  <c r="DY243" i="15"/>
  <c r="DQ243" i="15"/>
  <c r="DI243" i="15"/>
  <c r="BU243" i="15"/>
  <c r="BM243" i="15"/>
  <c r="AG243" i="15"/>
  <c r="Y243" i="15"/>
  <c r="Q243" i="15"/>
  <c r="DY242" i="15"/>
  <c r="DQ242" i="15"/>
  <c r="DI242" i="15"/>
  <c r="BU242" i="15"/>
  <c r="BM242" i="15"/>
  <c r="AG242" i="15"/>
  <c r="Y242" i="15"/>
  <c r="Q242" i="15"/>
  <c r="DY241" i="15"/>
  <c r="DQ241" i="15"/>
  <c r="DI241" i="15"/>
  <c r="BU241" i="15"/>
  <c r="BM241" i="15"/>
  <c r="AG241" i="15"/>
  <c r="Y241" i="15"/>
  <c r="Q241" i="15"/>
  <c r="DY240" i="15"/>
  <c r="DQ240" i="15"/>
  <c r="DI240" i="15"/>
  <c r="BU240" i="15"/>
  <c r="BM240" i="15"/>
  <c r="AG240" i="15"/>
  <c r="Y240" i="15"/>
  <c r="Q240" i="15"/>
  <c r="DY239" i="15"/>
  <c r="DQ239" i="15"/>
  <c r="DI239" i="15"/>
  <c r="BU239" i="15"/>
  <c r="BM239" i="15"/>
  <c r="AG239" i="15"/>
  <c r="Y239" i="15"/>
  <c r="Q239" i="15"/>
  <c r="DY238" i="15"/>
  <c r="DQ238" i="15"/>
  <c r="DI238" i="15"/>
  <c r="BU238" i="15"/>
  <c r="BM238" i="15"/>
  <c r="AG238" i="15"/>
  <c r="Y238" i="15"/>
  <c r="Q238" i="15"/>
  <c r="DY237" i="15"/>
  <c r="DQ237" i="15"/>
  <c r="DI237" i="15"/>
  <c r="BU237" i="15"/>
  <c r="BM237" i="15"/>
  <c r="AG237" i="15"/>
  <c r="Y237" i="15"/>
  <c r="Q237" i="15"/>
  <c r="DY236" i="15"/>
  <c r="DQ236" i="15"/>
  <c r="DI236" i="15"/>
  <c r="BU236" i="15"/>
  <c r="BM236" i="15"/>
  <c r="AG236" i="15"/>
  <c r="Y236" i="15"/>
  <c r="Q236" i="15"/>
  <c r="DY235" i="15"/>
  <c r="DQ235" i="15"/>
  <c r="DI235" i="15"/>
  <c r="BU235" i="15"/>
  <c r="BM235" i="15"/>
  <c r="AG235" i="15"/>
  <c r="Y235" i="15"/>
  <c r="Q235" i="15"/>
  <c r="DY234" i="15"/>
  <c r="DQ234" i="15"/>
  <c r="DI234" i="15"/>
  <c r="BU234" i="15"/>
  <c r="BM234" i="15"/>
  <c r="AG234" i="15"/>
  <c r="Y234" i="15"/>
  <c r="Q234" i="15"/>
  <c r="DY233" i="15"/>
  <c r="DQ233" i="15"/>
  <c r="DI233" i="15"/>
  <c r="BU233" i="15"/>
  <c r="BM233" i="15"/>
  <c r="AG233" i="15"/>
  <c r="Y233" i="15"/>
  <c r="Q233" i="15"/>
  <c r="DY232" i="15"/>
  <c r="DQ232" i="15"/>
  <c r="DI232" i="15"/>
  <c r="BU232" i="15"/>
  <c r="BM232" i="15"/>
  <c r="AG232" i="15"/>
  <c r="Y232" i="15"/>
  <c r="Q232" i="15"/>
  <c r="DY231" i="15"/>
  <c r="DQ231" i="15"/>
  <c r="DI231" i="15"/>
  <c r="BU231" i="15"/>
  <c r="BM231" i="15"/>
  <c r="AG231" i="15"/>
  <c r="Y231" i="15"/>
  <c r="Q231" i="15"/>
  <c r="DY230" i="15"/>
  <c r="DQ230" i="15"/>
  <c r="DI230" i="15"/>
  <c r="BU230" i="15"/>
  <c r="BM230" i="15"/>
  <c r="AG230" i="15"/>
  <c r="Y230" i="15"/>
  <c r="Q230" i="15"/>
  <c r="DY229" i="15"/>
  <c r="DQ229" i="15"/>
  <c r="DI229" i="15"/>
  <c r="BU229" i="15"/>
  <c r="BM229" i="15"/>
  <c r="AG229" i="15"/>
  <c r="Y229" i="15"/>
  <c r="Q229" i="15"/>
  <c r="DY228" i="15"/>
  <c r="DQ228" i="15"/>
  <c r="DI228" i="15"/>
  <c r="BU228" i="15"/>
  <c r="BM228" i="15"/>
  <c r="AG228" i="15"/>
  <c r="Y228" i="15"/>
  <c r="Q228" i="15"/>
  <c r="DY227" i="15"/>
  <c r="DQ227" i="15"/>
  <c r="DI227" i="15"/>
  <c r="BU227" i="15"/>
  <c r="BM227" i="15"/>
  <c r="AG227" i="15"/>
  <c r="Y227" i="15"/>
  <c r="Q227" i="15"/>
  <c r="DY226" i="15"/>
  <c r="DQ226" i="15"/>
  <c r="DI226" i="15"/>
  <c r="BU226" i="15"/>
  <c r="BM226" i="15"/>
  <c r="AG226" i="15"/>
  <c r="Y226" i="15"/>
  <c r="Q226" i="15"/>
  <c r="DY225" i="15"/>
  <c r="DQ225" i="15"/>
  <c r="DI225" i="15"/>
  <c r="BU225" i="15"/>
  <c r="BM225" i="15"/>
  <c r="AG225" i="15"/>
  <c r="Y225" i="15"/>
  <c r="Q225" i="15"/>
  <c r="DY224" i="15"/>
  <c r="DQ224" i="15"/>
  <c r="DI224" i="15"/>
  <c r="BU224" i="15"/>
  <c r="BM224" i="15"/>
  <c r="AG224" i="15"/>
  <c r="Y224" i="15"/>
  <c r="Q224" i="15"/>
  <c r="DY223" i="15"/>
  <c r="DQ223" i="15"/>
  <c r="DI223" i="15"/>
  <c r="BU223" i="15"/>
  <c r="BM223" i="15"/>
  <c r="AG223" i="15"/>
  <c r="Y223" i="15"/>
  <c r="Q223" i="15"/>
  <c r="DY222" i="15"/>
  <c r="DQ222" i="15"/>
  <c r="DI222" i="15"/>
  <c r="BU222" i="15"/>
  <c r="BM222" i="15"/>
  <c r="AG222" i="15"/>
  <c r="Y222" i="15"/>
  <c r="Q222" i="15"/>
  <c r="DY221" i="15"/>
  <c r="DQ221" i="15"/>
  <c r="DI221" i="15"/>
  <c r="BU221" i="15"/>
  <c r="BM221" i="15"/>
  <c r="AG221" i="15"/>
  <c r="Y221" i="15"/>
  <c r="Q221" i="15"/>
  <c r="DY220" i="15"/>
  <c r="DQ220" i="15"/>
  <c r="DI220" i="15"/>
  <c r="BU220" i="15"/>
  <c r="BM220" i="15"/>
  <c r="AG220" i="15"/>
  <c r="Y220" i="15"/>
  <c r="Q220" i="15"/>
  <c r="DY219" i="15"/>
  <c r="DQ219" i="15"/>
  <c r="DI219" i="15"/>
  <c r="BU219" i="15"/>
  <c r="BM219" i="15"/>
  <c r="AG219" i="15"/>
  <c r="Y219" i="15"/>
  <c r="Q219" i="15"/>
  <c r="DY218" i="15"/>
  <c r="DQ218" i="15"/>
  <c r="DI218" i="15"/>
  <c r="BU218" i="15"/>
  <c r="BM218" i="15"/>
  <c r="AG218" i="15"/>
  <c r="Y218" i="15"/>
  <c r="Q218" i="15"/>
  <c r="DY217" i="15"/>
  <c r="DQ217" i="15"/>
  <c r="DI217" i="15"/>
  <c r="BU217" i="15"/>
  <c r="BM217" i="15"/>
  <c r="AG217" i="15"/>
  <c r="Y217" i="15"/>
  <c r="Q217" i="15"/>
  <c r="DY216" i="15"/>
  <c r="DQ216" i="15"/>
  <c r="DI216" i="15"/>
  <c r="BU216" i="15"/>
  <c r="BM216" i="15"/>
  <c r="AG216" i="15"/>
  <c r="Y216" i="15"/>
  <c r="Q216" i="15"/>
  <c r="DY215" i="15"/>
  <c r="DQ215" i="15"/>
  <c r="DI215" i="15"/>
  <c r="BU215" i="15"/>
  <c r="BM215" i="15"/>
  <c r="AG215" i="15"/>
  <c r="Y215" i="15"/>
  <c r="Q215" i="15"/>
  <c r="DY214" i="15"/>
  <c r="DQ214" i="15"/>
  <c r="DI214" i="15"/>
  <c r="BU214" i="15"/>
  <c r="BM214" i="15"/>
  <c r="AG214" i="15"/>
  <c r="Y214" i="15"/>
  <c r="Q214" i="15"/>
  <c r="DY213" i="15"/>
  <c r="DQ213" i="15"/>
  <c r="DI213" i="15"/>
  <c r="BU213" i="15"/>
  <c r="BM213" i="15"/>
  <c r="AG213" i="15"/>
  <c r="Y213" i="15"/>
  <c r="Q213" i="15"/>
  <c r="DY212" i="15"/>
  <c r="DQ212" i="15"/>
  <c r="DI212" i="15"/>
  <c r="BU212" i="15"/>
  <c r="BM212" i="15"/>
  <c r="AG212" i="15"/>
  <c r="Y212" i="15"/>
  <c r="Q212" i="15"/>
  <c r="DY211" i="15"/>
  <c r="DQ211" i="15"/>
  <c r="DI211" i="15"/>
  <c r="BU211" i="15"/>
  <c r="BM211" i="15"/>
  <c r="AG211" i="15"/>
  <c r="Y211" i="15"/>
  <c r="Q211" i="15"/>
  <c r="DY210" i="15"/>
  <c r="DQ210" i="15"/>
  <c r="DI210" i="15"/>
  <c r="BU210" i="15"/>
  <c r="BM210" i="15"/>
  <c r="AG210" i="15"/>
  <c r="Y210" i="15"/>
  <c r="Q210" i="15"/>
  <c r="DY209" i="15"/>
  <c r="DQ209" i="15"/>
  <c r="DI209" i="15"/>
  <c r="BU209" i="15"/>
  <c r="BM209" i="15"/>
  <c r="AG209" i="15"/>
  <c r="Y209" i="15"/>
  <c r="Q209" i="15"/>
  <c r="DY208" i="15"/>
  <c r="DQ208" i="15"/>
  <c r="DI208" i="15"/>
  <c r="BU208" i="15"/>
  <c r="BM208" i="15"/>
  <c r="AG208" i="15"/>
  <c r="Y208" i="15"/>
  <c r="Q208" i="15"/>
  <c r="DY207" i="15"/>
  <c r="DQ207" i="15"/>
  <c r="DI207" i="15"/>
  <c r="BU207" i="15"/>
  <c r="BM207" i="15"/>
  <c r="AG207" i="15"/>
  <c r="Y207" i="15"/>
  <c r="Q207" i="15"/>
  <c r="DY206" i="15"/>
  <c r="DQ206" i="15"/>
  <c r="DI206" i="15"/>
  <c r="BU206" i="15"/>
  <c r="BM206" i="15"/>
  <c r="AG206" i="15"/>
  <c r="Y206" i="15"/>
  <c r="Q206" i="15"/>
  <c r="DY205" i="15"/>
  <c r="DQ205" i="15"/>
  <c r="DI205" i="15"/>
  <c r="BU205" i="15"/>
  <c r="BM205" i="15"/>
  <c r="AG205" i="15"/>
  <c r="Y205" i="15"/>
  <c r="Q205" i="15"/>
  <c r="DY204" i="15"/>
  <c r="DQ204" i="15"/>
  <c r="DI204" i="15"/>
  <c r="BU204" i="15"/>
  <c r="BM204" i="15"/>
  <c r="AG204" i="15"/>
  <c r="Y204" i="15"/>
  <c r="Q204" i="15"/>
  <c r="DY203" i="15"/>
  <c r="DQ203" i="15"/>
  <c r="DI203" i="15"/>
  <c r="BU203" i="15"/>
  <c r="BM203" i="15"/>
  <c r="AG203" i="15"/>
  <c r="Y203" i="15"/>
  <c r="Q203" i="15"/>
  <c r="DY202" i="15"/>
  <c r="DQ202" i="15"/>
  <c r="DI202" i="15"/>
  <c r="BU202" i="15"/>
  <c r="BM202" i="15"/>
  <c r="AG202" i="15"/>
  <c r="Y202" i="15"/>
  <c r="Q202" i="15"/>
  <c r="DY201" i="15"/>
  <c r="DQ201" i="15"/>
  <c r="DI201" i="15"/>
  <c r="BU201" i="15"/>
  <c r="BM201" i="15"/>
  <c r="AG201" i="15"/>
  <c r="Y201" i="15"/>
  <c r="Q201" i="15"/>
  <c r="DY200" i="15"/>
  <c r="DQ200" i="15"/>
  <c r="DI200" i="15"/>
  <c r="BU200" i="15"/>
  <c r="BM200" i="15"/>
  <c r="AG200" i="15"/>
  <c r="Y200" i="15"/>
  <c r="Q200" i="15"/>
  <c r="DY199" i="15"/>
  <c r="DQ199" i="15"/>
  <c r="DI199" i="15"/>
  <c r="BU199" i="15"/>
  <c r="BM199" i="15"/>
  <c r="AG199" i="15"/>
  <c r="Y199" i="15"/>
  <c r="Q199" i="15"/>
  <c r="DY198" i="15"/>
  <c r="DQ198" i="15"/>
  <c r="DI198" i="15"/>
  <c r="BU198" i="15"/>
  <c r="BM198" i="15"/>
  <c r="AG198" i="15"/>
  <c r="Y198" i="15"/>
  <c r="Q198" i="15"/>
  <c r="DY197" i="15"/>
  <c r="DQ197" i="15"/>
  <c r="DI197" i="15"/>
  <c r="BU197" i="15"/>
  <c r="BM197" i="15"/>
  <c r="AG197" i="15"/>
  <c r="Y197" i="15"/>
  <c r="Q197" i="15"/>
  <c r="DY196" i="15"/>
  <c r="DQ196" i="15"/>
  <c r="DI196" i="15"/>
  <c r="BU196" i="15"/>
  <c r="BM196" i="15"/>
  <c r="AG196" i="15"/>
  <c r="Y196" i="15"/>
  <c r="Q196" i="15"/>
  <c r="DY195" i="15"/>
  <c r="DQ195" i="15"/>
  <c r="DI195" i="15"/>
  <c r="BU195" i="15"/>
  <c r="BM195" i="15"/>
  <c r="AG195" i="15"/>
  <c r="Y195" i="15"/>
  <c r="Q195" i="15"/>
  <c r="DY194" i="15"/>
  <c r="DQ194" i="15"/>
  <c r="DI194" i="15"/>
  <c r="BU194" i="15"/>
  <c r="BM194" i="15"/>
  <c r="AG194" i="15"/>
  <c r="Y194" i="15"/>
  <c r="Q194" i="15"/>
  <c r="DY193" i="15"/>
  <c r="DQ193" i="15"/>
  <c r="DI193" i="15"/>
  <c r="BU193" i="15"/>
  <c r="BM193" i="15"/>
  <c r="AG193" i="15"/>
  <c r="Y193" i="15"/>
  <c r="Q193" i="15"/>
  <c r="DY192" i="15"/>
  <c r="DQ192" i="15"/>
  <c r="DI192" i="15"/>
  <c r="BU192" i="15"/>
  <c r="BM192" i="15"/>
  <c r="AG192" i="15"/>
  <c r="Y192" i="15"/>
  <c r="Q192" i="15"/>
  <c r="DY191" i="15"/>
  <c r="DQ191" i="15"/>
  <c r="DI191" i="15"/>
  <c r="BU191" i="15"/>
  <c r="BM191" i="15"/>
  <c r="AG191" i="15"/>
  <c r="Y191" i="15"/>
  <c r="Q191" i="15"/>
  <c r="DY190" i="15"/>
  <c r="DQ190" i="15"/>
  <c r="DI190" i="15"/>
  <c r="BU190" i="15"/>
  <c r="BM190" i="15"/>
  <c r="AG190" i="15"/>
  <c r="Y190" i="15"/>
  <c r="Q190" i="15"/>
  <c r="DY189" i="15"/>
  <c r="DQ189" i="15"/>
  <c r="DI189" i="15"/>
  <c r="BU189" i="15"/>
  <c r="BM189" i="15"/>
  <c r="AG189" i="15"/>
  <c r="Y189" i="15"/>
  <c r="Q189" i="15"/>
  <c r="DY188" i="15"/>
  <c r="DQ188" i="15"/>
  <c r="DI188" i="15"/>
  <c r="BU188" i="15"/>
  <c r="BM188" i="15"/>
  <c r="AG188" i="15"/>
  <c r="Y188" i="15"/>
  <c r="Q188" i="15"/>
  <c r="DY187" i="15"/>
  <c r="DQ187" i="15"/>
  <c r="DI187" i="15"/>
  <c r="BU187" i="15"/>
  <c r="BM187" i="15"/>
  <c r="AG187" i="15"/>
  <c r="Y187" i="15"/>
  <c r="Q187" i="15"/>
  <c r="DY186" i="15"/>
  <c r="DQ186" i="15"/>
  <c r="DI186" i="15"/>
  <c r="BU186" i="15"/>
  <c r="BM186" i="15"/>
  <c r="AG186" i="15"/>
  <c r="EG154" i="15"/>
  <c r="DY154" i="15"/>
  <c r="DQ154" i="15"/>
  <c r="DI154" i="15"/>
  <c r="BU154" i="15"/>
  <c r="BM154" i="15"/>
  <c r="AG154" i="15"/>
  <c r="Y154" i="15"/>
  <c r="Q154" i="15"/>
  <c r="EG124" i="15"/>
  <c r="DY124" i="15"/>
  <c r="DQ124" i="15"/>
  <c r="DI124" i="15"/>
  <c r="BU124" i="15"/>
  <c r="BM124" i="15"/>
  <c r="AO124" i="15"/>
  <c r="AG124" i="15"/>
  <c r="Y124" i="15"/>
  <c r="Q124" i="15"/>
  <c r="EG109" i="15"/>
  <c r="DY109" i="15"/>
  <c r="DQ109" i="15"/>
  <c r="DI109" i="15"/>
  <c r="CC109" i="15"/>
  <c r="BU109" i="15"/>
  <c r="BM109" i="15"/>
  <c r="AO109" i="15"/>
  <c r="AG109" i="15"/>
  <c r="Y109" i="15"/>
  <c r="Q109" i="15"/>
  <c r="EG108" i="15"/>
  <c r="DY108" i="15"/>
  <c r="DQ108" i="15"/>
  <c r="DI108" i="15"/>
  <c r="CC108" i="15"/>
  <c r="BU108" i="15"/>
  <c r="BM108" i="15"/>
  <c r="AO108" i="15"/>
  <c r="AG108" i="15"/>
  <c r="Y108" i="15"/>
  <c r="Q108" i="15"/>
  <c r="EG107" i="15"/>
  <c r="DY107" i="15"/>
  <c r="DQ107" i="15"/>
  <c r="DI107" i="15"/>
  <c r="CC107" i="15"/>
  <c r="BU107" i="15"/>
  <c r="BM107" i="15"/>
  <c r="AO107" i="15"/>
  <c r="AG107" i="15"/>
  <c r="Y107" i="15"/>
  <c r="Q107" i="15"/>
  <c r="EG106" i="15"/>
  <c r="DY106" i="15"/>
  <c r="DQ106" i="15"/>
  <c r="DI106" i="15"/>
  <c r="CC106" i="15"/>
  <c r="BU106" i="15"/>
  <c r="BM106" i="15"/>
  <c r="AO106" i="15"/>
  <c r="AG106" i="15"/>
  <c r="Y106" i="15"/>
  <c r="Q106" i="15"/>
  <c r="EG102" i="15"/>
  <c r="DY102" i="15"/>
  <c r="DQ102" i="15"/>
  <c r="DI102" i="15"/>
  <c r="CC102" i="15"/>
  <c r="BU102" i="15"/>
  <c r="BM102" i="15"/>
  <c r="AO102" i="15"/>
  <c r="AG102" i="15"/>
  <c r="Y102" i="15"/>
  <c r="Q102" i="15"/>
  <c r="EG101" i="15"/>
  <c r="DY101" i="15"/>
  <c r="DQ101" i="15"/>
  <c r="DI101" i="15"/>
  <c r="CC101" i="15"/>
  <c r="BU101" i="15"/>
  <c r="BM101" i="15"/>
  <c r="AO101" i="15"/>
  <c r="AG101" i="15"/>
  <c r="Y101" i="15"/>
  <c r="Q101" i="15"/>
  <c r="EG100" i="15"/>
  <c r="DY100" i="15"/>
  <c r="DQ100" i="15"/>
  <c r="DI100" i="15"/>
  <c r="CC100" i="15"/>
  <c r="BU100" i="15"/>
  <c r="BM100" i="15"/>
  <c r="AO100" i="15"/>
  <c r="AG100" i="15"/>
  <c r="Y100" i="15"/>
  <c r="Q100" i="15"/>
  <c r="EG96" i="15"/>
  <c r="DY96" i="15"/>
  <c r="DQ96" i="15"/>
  <c r="DI96" i="15"/>
  <c r="CC96" i="15"/>
  <c r="BU96" i="15"/>
  <c r="BM96" i="15"/>
  <c r="AO96" i="15"/>
  <c r="AG96" i="15"/>
  <c r="Y96" i="15"/>
  <c r="Q96" i="15"/>
  <c r="EG95" i="15"/>
  <c r="DY95" i="15"/>
  <c r="DQ95" i="15"/>
  <c r="DI95" i="15"/>
  <c r="CC95" i="15"/>
  <c r="BU95" i="15"/>
  <c r="BM95" i="15"/>
  <c r="AO95" i="15"/>
  <c r="AG95" i="15"/>
  <c r="Y95" i="15"/>
  <c r="Q95" i="15"/>
  <c r="EG94" i="15"/>
  <c r="DY94" i="15"/>
  <c r="DQ94" i="15"/>
  <c r="DI94" i="15"/>
  <c r="CC94" i="15"/>
  <c r="BU94" i="15"/>
  <c r="BM94" i="15"/>
  <c r="AO94" i="15"/>
  <c r="AG94" i="15"/>
  <c r="Y94" i="15"/>
  <c r="Q94" i="15"/>
  <c r="EG72" i="15"/>
  <c r="DY72" i="15"/>
  <c r="DQ72" i="15"/>
  <c r="DI72" i="15"/>
  <c r="CC72" i="15"/>
  <c r="BU72" i="15"/>
  <c r="BM72" i="15"/>
  <c r="AO72" i="15"/>
  <c r="AG72" i="15"/>
  <c r="Y72" i="15"/>
  <c r="Q72" i="15"/>
  <c r="EG71" i="15"/>
  <c r="DY71" i="15"/>
  <c r="DQ71" i="15"/>
  <c r="DI71" i="15"/>
  <c r="CC71" i="15"/>
  <c r="BU71" i="15"/>
  <c r="BM71" i="15"/>
  <c r="AO71" i="15"/>
  <c r="AG71" i="15"/>
  <c r="Y71" i="15"/>
  <c r="Q71" i="15"/>
  <c r="EG70" i="15"/>
  <c r="DY70" i="15"/>
  <c r="DQ70" i="15"/>
  <c r="DI70" i="15"/>
  <c r="CC70" i="15"/>
  <c r="BU70" i="15"/>
  <c r="BM70" i="15"/>
  <c r="AO70" i="15"/>
  <c r="AG70" i="15"/>
  <c r="Y70" i="15"/>
  <c r="Q70" i="15"/>
  <c r="EG69" i="15"/>
  <c r="DY69" i="15"/>
  <c r="DQ69" i="15"/>
  <c r="DI69" i="15"/>
  <c r="CC69" i="15"/>
  <c r="BU69" i="15"/>
  <c r="BM69" i="15"/>
  <c r="AO69" i="15"/>
  <c r="AG69" i="15"/>
  <c r="Y69" i="15"/>
  <c r="Q69" i="15"/>
  <c r="EG68" i="15"/>
  <c r="DY68" i="15"/>
  <c r="DQ68" i="15"/>
  <c r="DI68" i="15"/>
  <c r="CC68" i="15"/>
  <c r="BU68" i="15"/>
  <c r="BM68" i="15"/>
  <c r="AW68" i="15"/>
  <c r="AO68" i="15"/>
  <c r="AG68" i="15"/>
  <c r="Y68" i="15"/>
  <c r="Q68" i="15"/>
  <c r="EO63" i="15"/>
  <c r="EG63" i="15"/>
  <c r="DY63" i="15"/>
  <c r="DQ63" i="15"/>
  <c r="DI63" i="15"/>
  <c r="CC63" i="15"/>
  <c r="BU63" i="15"/>
  <c r="BM63" i="15"/>
  <c r="AW63" i="15"/>
  <c r="AO63" i="15"/>
  <c r="AG63" i="15"/>
  <c r="Y63" i="15"/>
  <c r="Q63" i="15"/>
  <c r="EO62" i="15"/>
  <c r="EG62" i="15"/>
  <c r="DY62" i="15"/>
  <c r="DQ62" i="15"/>
  <c r="DI62" i="15"/>
  <c r="CC62" i="15"/>
  <c r="BU62" i="15"/>
  <c r="BM62" i="15"/>
  <c r="AW62" i="15"/>
  <c r="AO62" i="15"/>
  <c r="AG62" i="15"/>
  <c r="Y62" i="15"/>
  <c r="Q62" i="15"/>
  <c r="EO61" i="15"/>
  <c r="EG61" i="15"/>
  <c r="DY61" i="15"/>
  <c r="DQ61" i="15"/>
  <c r="DI61" i="15"/>
  <c r="CC61" i="15"/>
  <c r="BU61" i="15"/>
  <c r="BM61" i="15"/>
  <c r="AW61" i="15"/>
  <c r="AO61" i="15"/>
  <c r="AG61" i="15"/>
  <c r="Y61" i="15"/>
  <c r="Q61" i="15"/>
  <c r="EO57" i="15"/>
  <c r="EG57" i="15"/>
  <c r="DY57" i="15"/>
  <c r="DQ57" i="15"/>
  <c r="DI57" i="15"/>
  <c r="CK57" i="15"/>
  <c r="CC57" i="15"/>
  <c r="BU57" i="15"/>
  <c r="BM57" i="15"/>
  <c r="AW57" i="15"/>
  <c r="AO57" i="15"/>
  <c r="AG57" i="15"/>
  <c r="Y57" i="15"/>
  <c r="Q57" i="15"/>
  <c r="EO56" i="15"/>
  <c r="EG56" i="15"/>
  <c r="DY56" i="15"/>
  <c r="DQ56" i="15"/>
  <c r="DI56" i="15"/>
  <c r="CK56" i="15"/>
  <c r="CC56" i="15"/>
  <c r="BU56" i="15"/>
  <c r="BM56" i="15"/>
  <c r="AW56" i="15"/>
  <c r="AO56" i="15"/>
  <c r="AG56" i="15"/>
  <c r="Y56" i="15"/>
  <c r="Q56" i="15"/>
  <c r="EO55" i="15"/>
  <c r="EG55" i="15"/>
  <c r="DY55" i="15"/>
  <c r="DQ55" i="15"/>
  <c r="DI55" i="15"/>
  <c r="CK55" i="15"/>
  <c r="CC55" i="15"/>
  <c r="BU55" i="15"/>
  <c r="BM55" i="15"/>
  <c r="Y186" i="15"/>
  <c r="EG150" i="15"/>
  <c r="DY150" i="15"/>
  <c r="DQ150" i="15"/>
  <c r="DI150" i="15"/>
  <c r="BU150" i="15"/>
  <c r="BM150" i="15"/>
  <c r="AG150" i="15"/>
  <c r="Y150" i="15"/>
  <c r="Q150" i="15"/>
  <c r="EG149" i="15"/>
  <c r="DY149" i="15"/>
  <c r="DQ149" i="15"/>
  <c r="DI149" i="15"/>
  <c r="BU149" i="15"/>
  <c r="BM149" i="15"/>
  <c r="AG149" i="15"/>
  <c r="Y149" i="15"/>
  <c r="Q149" i="15"/>
  <c r="EG148" i="15"/>
  <c r="DY148" i="15"/>
  <c r="DQ148" i="15"/>
  <c r="DI148" i="15"/>
  <c r="BU148" i="15"/>
  <c r="BM148" i="15"/>
  <c r="AO148" i="15"/>
  <c r="AG148" i="15"/>
  <c r="Y148" i="15"/>
  <c r="Q148" i="15"/>
  <c r="EG147" i="15"/>
  <c r="DY147" i="15"/>
  <c r="DQ147" i="15"/>
  <c r="DI147" i="15"/>
  <c r="BU147" i="15"/>
  <c r="BM147" i="15"/>
  <c r="AO147" i="15"/>
  <c r="AG147" i="15"/>
  <c r="Y147" i="15"/>
  <c r="Q147" i="15"/>
  <c r="EG146" i="15"/>
  <c r="DY146" i="15"/>
  <c r="DQ146" i="15"/>
  <c r="DI146" i="15"/>
  <c r="BU146" i="15"/>
  <c r="BM146" i="15"/>
  <c r="AO146" i="15"/>
  <c r="AG146" i="15"/>
  <c r="Y146" i="15"/>
  <c r="Q146" i="15"/>
  <c r="EG145" i="15"/>
  <c r="DY145" i="15"/>
  <c r="DQ145" i="15"/>
  <c r="DI145" i="15"/>
  <c r="BU145" i="15"/>
  <c r="BM145" i="15"/>
  <c r="AO145" i="15"/>
  <c r="AG145" i="15"/>
  <c r="Y145" i="15"/>
  <c r="Q145" i="15"/>
  <c r="EG139" i="15"/>
  <c r="DY139" i="15"/>
  <c r="DQ139" i="15"/>
  <c r="DI139" i="15"/>
  <c r="BU139" i="15"/>
  <c r="BM139" i="15"/>
  <c r="AO139" i="15"/>
  <c r="AG139" i="15"/>
  <c r="Y139" i="15"/>
  <c r="Q139" i="15"/>
  <c r="EG129" i="15"/>
  <c r="DY129" i="15"/>
  <c r="DQ129" i="15"/>
  <c r="DI129" i="15"/>
  <c r="BU129" i="15"/>
  <c r="BM129" i="15"/>
  <c r="AO129" i="15"/>
  <c r="AG129" i="15"/>
  <c r="Y129" i="15"/>
  <c r="Q129" i="15"/>
  <c r="EG128" i="15"/>
  <c r="DY128" i="15"/>
  <c r="DQ128" i="15"/>
  <c r="DI128" i="15"/>
  <c r="BU128" i="15"/>
  <c r="BM128" i="15"/>
  <c r="AO128" i="15"/>
  <c r="AG128" i="15"/>
  <c r="Y128" i="15"/>
  <c r="Q128" i="15"/>
  <c r="EG127" i="15"/>
  <c r="DY127" i="15"/>
  <c r="DQ127" i="15"/>
  <c r="DI127" i="15"/>
  <c r="BU127" i="15"/>
  <c r="BM127" i="15"/>
  <c r="AO127" i="15"/>
  <c r="AG127" i="15"/>
  <c r="Y127" i="15"/>
  <c r="Q127" i="15"/>
  <c r="EG126" i="15"/>
  <c r="DY126" i="15"/>
  <c r="DQ126" i="15"/>
  <c r="DI126" i="15"/>
  <c r="BU126" i="15"/>
  <c r="BM126" i="15"/>
  <c r="AO126" i="15"/>
  <c r="AG126" i="15"/>
  <c r="Y126" i="15"/>
  <c r="Q126" i="15"/>
  <c r="EG125" i="15"/>
  <c r="DY125" i="15"/>
  <c r="DQ125" i="15"/>
  <c r="DI125" i="15"/>
  <c r="BU125" i="15"/>
  <c r="BM125" i="15"/>
  <c r="AO125" i="15"/>
  <c r="AG125" i="15"/>
  <c r="Y125" i="15"/>
  <c r="Q125" i="15"/>
  <c r="EG88" i="15"/>
  <c r="DY88" i="15"/>
  <c r="DQ88" i="15"/>
  <c r="DI88" i="15"/>
  <c r="CC88" i="15"/>
  <c r="BU88" i="15"/>
  <c r="BM88" i="15"/>
  <c r="AO88" i="15"/>
  <c r="AG88" i="15"/>
  <c r="Y88" i="15"/>
  <c r="Q88" i="15"/>
  <c r="EG87" i="15"/>
  <c r="DY87" i="15"/>
  <c r="DQ87" i="15"/>
  <c r="DI87" i="15"/>
  <c r="CC87" i="15"/>
  <c r="BU87" i="15"/>
  <c r="BM87" i="15"/>
  <c r="AO87" i="15"/>
  <c r="AG87" i="15"/>
  <c r="Y87" i="15"/>
  <c r="Q87" i="15"/>
  <c r="EG86" i="15"/>
  <c r="DY86" i="15"/>
  <c r="DQ86" i="15"/>
  <c r="DI86" i="15"/>
  <c r="CC86" i="15"/>
  <c r="BU86" i="15"/>
  <c r="BM86" i="15"/>
  <c r="AO86" i="15"/>
  <c r="AG86" i="15"/>
  <c r="Y86" i="15"/>
  <c r="Q86" i="15"/>
  <c r="EG85" i="15"/>
  <c r="DY85" i="15"/>
  <c r="DQ85" i="15"/>
  <c r="DI85" i="15"/>
  <c r="CC85" i="15"/>
  <c r="BU85" i="15"/>
  <c r="BM85" i="15"/>
  <c r="AO85" i="15"/>
  <c r="AG85" i="15"/>
  <c r="Y85" i="15"/>
  <c r="Q85" i="15"/>
  <c r="EG81" i="15"/>
  <c r="DY81" i="15"/>
  <c r="DQ81" i="15"/>
  <c r="DI81" i="15"/>
  <c r="CC81" i="15"/>
  <c r="BU81" i="15"/>
  <c r="BM81" i="15"/>
  <c r="AO81" i="15"/>
  <c r="AG81" i="15"/>
  <c r="Y81" i="15"/>
  <c r="Q81" i="15"/>
  <c r="EG80" i="15"/>
  <c r="DY80" i="15"/>
  <c r="DQ80" i="15"/>
  <c r="DI80" i="15"/>
  <c r="CC80" i="15"/>
  <c r="BU80" i="15"/>
  <c r="BM80" i="15"/>
  <c r="AO80" i="15"/>
  <c r="AG80" i="15"/>
  <c r="Y80" i="15"/>
  <c r="Q80" i="15"/>
  <c r="EG79" i="15"/>
  <c r="DY79" i="15"/>
  <c r="DQ79" i="15"/>
  <c r="DI79" i="15"/>
  <c r="CC79" i="15"/>
  <c r="BU79" i="15"/>
  <c r="BM79" i="15"/>
  <c r="AO79" i="15"/>
  <c r="AG79" i="15"/>
  <c r="Y79" i="15"/>
  <c r="Q79" i="15"/>
  <c r="EG75" i="15"/>
  <c r="DY75" i="15"/>
  <c r="DQ75" i="15"/>
  <c r="DI75" i="15"/>
  <c r="CC75" i="15"/>
  <c r="BU75" i="15"/>
  <c r="BM75" i="15"/>
  <c r="AO75" i="15"/>
  <c r="AG75" i="15"/>
  <c r="Y75" i="15"/>
  <c r="Q75" i="15"/>
  <c r="EG74" i="15"/>
  <c r="DY74" i="15"/>
  <c r="DQ74" i="15"/>
  <c r="DI74" i="15"/>
  <c r="CC74" i="15"/>
  <c r="BU74" i="15"/>
  <c r="BM74" i="15"/>
  <c r="AO74" i="15"/>
  <c r="AG74" i="15"/>
  <c r="Y74" i="15"/>
  <c r="Q74" i="15"/>
  <c r="EG73" i="15"/>
  <c r="DY73" i="15"/>
  <c r="DQ73" i="15"/>
  <c r="DI73" i="15"/>
  <c r="CC73" i="15"/>
  <c r="BU73" i="15"/>
  <c r="BM73" i="15"/>
  <c r="AO73" i="15"/>
  <c r="AG73" i="15"/>
  <c r="Y73" i="15"/>
  <c r="Q73" i="15"/>
  <c r="Q186" i="15"/>
  <c r="DQ185" i="15"/>
  <c r="DI185" i="15"/>
  <c r="BU185" i="15"/>
  <c r="BM185" i="15"/>
  <c r="AG185" i="15"/>
  <c r="Y185" i="15"/>
  <c r="Q185" i="15"/>
  <c r="DY184" i="15"/>
  <c r="DQ184" i="15"/>
  <c r="DI184" i="15"/>
  <c r="BU184" i="15"/>
  <c r="BM184" i="15"/>
  <c r="AG184" i="15"/>
  <c r="Y184" i="15"/>
  <c r="Q184" i="15"/>
  <c r="DY183" i="15"/>
  <c r="DQ183" i="15"/>
  <c r="DI183" i="15"/>
  <c r="BU183" i="15"/>
  <c r="BM183" i="15"/>
  <c r="AG183" i="15"/>
  <c r="Y183" i="15"/>
  <c r="Q183" i="15"/>
  <c r="DY182" i="15"/>
  <c r="DQ182" i="15"/>
  <c r="DI182" i="15"/>
  <c r="BU182" i="15"/>
  <c r="BM182" i="15"/>
  <c r="AG182" i="15"/>
  <c r="Y182" i="15"/>
  <c r="Q182" i="15"/>
  <c r="DY181" i="15"/>
  <c r="DQ181" i="15"/>
  <c r="DI181" i="15"/>
  <c r="BU181" i="15"/>
  <c r="BM181" i="15"/>
  <c r="AG181" i="15"/>
  <c r="Y181" i="15"/>
  <c r="Q181" i="15"/>
  <c r="DY180" i="15"/>
  <c r="DQ180" i="15"/>
  <c r="DI180" i="15"/>
  <c r="BU180" i="15"/>
  <c r="BM180" i="15"/>
  <c r="AG180" i="15"/>
  <c r="Y180" i="15"/>
  <c r="Q180" i="15"/>
  <c r="DY179" i="15"/>
  <c r="DQ179" i="15"/>
  <c r="DI179" i="15"/>
  <c r="BU179" i="15"/>
  <c r="BM179" i="15"/>
  <c r="AG179" i="15"/>
  <c r="Y179" i="15"/>
  <c r="Q179" i="15"/>
  <c r="DY178" i="15"/>
  <c r="DQ178" i="15"/>
  <c r="DI178" i="15"/>
  <c r="BU178" i="15"/>
  <c r="BM178" i="15"/>
  <c r="AG178" i="15"/>
  <c r="Y178" i="15"/>
  <c r="Q178" i="15"/>
  <c r="DY177" i="15"/>
  <c r="DQ177" i="15"/>
  <c r="DI177" i="15"/>
  <c r="BU177" i="15"/>
  <c r="BM177" i="15"/>
  <c r="AG177" i="15"/>
  <c r="Y177" i="15"/>
  <c r="Q177" i="15"/>
  <c r="DY176" i="15"/>
  <c r="DQ176" i="15"/>
  <c r="DI176" i="15"/>
  <c r="BU176" i="15"/>
  <c r="BM176" i="15"/>
  <c r="AG176" i="15"/>
  <c r="Y176" i="15"/>
  <c r="Q176" i="15"/>
  <c r="DY175" i="15"/>
  <c r="DQ175" i="15"/>
  <c r="DI175" i="15"/>
  <c r="BU175" i="15"/>
  <c r="BM175" i="15"/>
  <c r="AG175" i="15"/>
  <c r="Y175" i="15"/>
  <c r="Q175" i="15"/>
  <c r="DY174" i="15"/>
  <c r="DQ174" i="15"/>
  <c r="DI174" i="15"/>
  <c r="BU174" i="15"/>
  <c r="BM174" i="15"/>
  <c r="AG174" i="15"/>
  <c r="Y174" i="15"/>
  <c r="Q174" i="15"/>
  <c r="DY173" i="15"/>
  <c r="DQ173" i="15"/>
  <c r="DI173" i="15"/>
  <c r="BU173" i="15"/>
  <c r="BM173" i="15"/>
  <c r="AG173" i="15"/>
  <c r="Y173" i="15"/>
  <c r="Q173" i="15"/>
  <c r="DY172" i="15"/>
  <c r="DQ172" i="15"/>
  <c r="DI172" i="15"/>
  <c r="BU172" i="15"/>
  <c r="BM172" i="15"/>
  <c r="AG172" i="15"/>
  <c r="Y172" i="15"/>
  <c r="Q172" i="15"/>
  <c r="DY171" i="15"/>
  <c r="DQ171" i="15"/>
  <c r="DI171" i="15"/>
  <c r="BU171" i="15"/>
  <c r="BM171" i="15"/>
  <c r="AG171" i="15"/>
  <c r="Y171" i="15"/>
  <c r="Q171" i="15"/>
  <c r="DY170" i="15"/>
  <c r="DQ170" i="15"/>
  <c r="DI170" i="15"/>
  <c r="BU170" i="15"/>
  <c r="BM170" i="15"/>
  <c r="AG170" i="15"/>
  <c r="Y170" i="15"/>
  <c r="Q170" i="15"/>
  <c r="DY169" i="15"/>
  <c r="DQ169" i="15"/>
  <c r="DI169" i="15"/>
  <c r="BU169" i="15"/>
  <c r="BM169" i="15"/>
  <c r="AG169" i="15"/>
  <c r="Y169" i="15"/>
  <c r="Q169" i="15"/>
  <c r="DY168" i="15"/>
  <c r="DQ168" i="15"/>
  <c r="DI168" i="15"/>
  <c r="BU168" i="15"/>
  <c r="BM168" i="15"/>
  <c r="AG168" i="15"/>
  <c r="Y168" i="15"/>
  <c r="Q168" i="15"/>
  <c r="DY167" i="15"/>
  <c r="DQ167" i="15"/>
  <c r="DI167" i="15"/>
  <c r="BU167" i="15"/>
  <c r="BM167" i="15"/>
  <c r="AG167" i="15"/>
  <c r="Y167" i="15"/>
  <c r="Q167" i="15"/>
  <c r="DY166" i="15"/>
  <c r="DQ166" i="15"/>
  <c r="DI166" i="15"/>
  <c r="BU166" i="15"/>
  <c r="BM166" i="15"/>
  <c r="AG166" i="15"/>
  <c r="Y166" i="15"/>
  <c r="Q166" i="15"/>
  <c r="DY165" i="15"/>
  <c r="DQ165" i="15"/>
  <c r="DI165" i="15"/>
  <c r="BU165" i="15"/>
  <c r="BM165" i="15"/>
  <c r="AG165" i="15"/>
  <c r="Y165" i="15"/>
  <c r="Q165" i="15"/>
  <c r="DY164" i="15"/>
  <c r="DQ164" i="15"/>
  <c r="DI164" i="15"/>
  <c r="BU164" i="15"/>
  <c r="BM164" i="15"/>
  <c r="AG164" i="15"/>
  <c r="Y164" i="15"/>
  <c r="Q164" i="15"/>
  <c r="DY163" i="15"/>
  <c r="DQ163" i="15"/>
  <c r="DI163" i="15"/>
  <c r="BU163" i="15"/>
  <c r="BM163" i="15"/>
  <c r="AG163" i="15"/>
  <c r="Y163" i="15"/>
  <c r="Q163" i="15"/>
  <c r="DY162" i="15"/>
  <c r="DQ162" i="15"/>
  <c r="DI162" i="15"/>
  <c r="BU162" i="15"/>
  <c r="BM162" i="15"/>
  <c r="AG162" i="15"/>
  <c r="Y162" i="15"/>
  <c r="Q162" i="15"/>
  <c r="DY161" i="15"/>
  <c r="DQ161" i="15"/>
  <c r="DI161" i="15"/>
  <c r="BU161" i="15"/>
  <c r="BM161" i="15"/>
  <c r="AG161" i="15"/>
  <c r="Y161" i="15"/>
  <c r="Q161" i="15"/>
  <c r="DY160" i="15"/>
  <c r="DQ160" i="15"/>
  <c r="DI160" i="15"/>
  <c r="BU160" i="15"/>
  <c r="BM160" i="15"/>
  <c r="AG160" i="15"/>
  <c r="Y160" i="15"/>
  <c r="Q160" i="15"/>
  <c r="DY159" i="15"/>
  <c r="DQ159" i="15"/>
  <c r="DI159" i="15"/>
  <c r="BU159" i="15"/>
  <c r="BM159" i="15"/>
  <c r="AG159" i="15"/>
  <c r="Y159" i="15"/>
  <c r="Q159" i="15"/>
  <c r="DY158" i="15"/>
  <c r="DQ158" i="15"/>
  <c r="DI158" i="15"/>
  <c r="BU158" i="15"/>
  <c r="BM158" i="15"/>
  <c r="AG158" i="15"/>
  <c r="Y158" i="15"/>
  <c r="Q158" i="15"/>
  <c r="EG157" i="15"/>
  <c r="DY157" i="15"/>
  <c r="DQ157" i="15"/>
  <c r="DI157" i="15"/>
  <c r="BU157" i="15"/>
  <c r="BM157" i="15"/>
  <c r="AG157" i="15"/>
  <c r="Y157" i="15"/>
  <c r="Q157" i="15"/>
  <c r="EG156" i="15"/>
  <c r="DY156" i="15"/>
  <c r="DQ156" i="15"/>
  <c r="DI156" i="15"/>
  <c r="BU156" i="15"/>
  <c r="BM156" i="15"/>
  <c r="AG156" i="15"/>
  <c r="Y156" i="15"/>
  <c r="Q156" i="15"/>
  <c r="EG155" i="15"/>
  <c r="DY155" i="15"/>
  <c r="DQ155" i="15"/>
  <c r="DI155" i="15"/>
  <c r="BU155" i="15"/>
  <c r="BM155" i="15"/>
  <c r="AG155" i="15"/>
  <c r="Y155" i="15"/>
  <c r="Q155" i="15"/>
  <c r="EG153" i="15"/>
  <c r="DY153" i="15"/>
  <c r="DQ153" i="15"/>
  <c r="DI153" i="15"/>
  <c r="BU153" i="15"/>
  <c r="BM153" i="15"/>
  <c r="AG153" i="15"/>
  <c r="Y153" i="15"/>
  <c r="Q153" i="15"/>
  <c r="EG152" i="15"/>
  <c r="DY152" i="15"/>
  <c r="DQ152" i="15"/>
  <c r="DI152" i="15"/>
  <c r="BU152" i="15"/>
  <c r="BM152" i="15"/>
  <c r="AG152" i="15"/>
  <c r="Y152" i="15"/>
  <c r="Q152" i="15"/>
  <c r="EG151" i="15"/>
  <c r="DY151" i="15"/>
  <c r="DQ151" i="15"/>
  <c r="DI151" i="15"/>
  <c r="BU151" i="15"/>
  <c r="BM151" i="15"/>
  <c r="AG151" i="15"/>
  <c r="Y151" i="15"/>
  <c r="Q151" i="15"/>
  <c r="EG138" i="15"/>
  <c r="DY138" i="15"/>
  <c r="DQ138" i="15"/>
  <c r="DI138" i="15"/>
  <c r="BU138" i="15"/>
  <c r="BM138" i="15"/>
  <c r="AO138" i="15"/>
  <c r="AG138" i="15"/>
  <c r="Y138" i="15"/>
  <c r="Q138" i="15"/>
  <c r="EG137" i="15"/>
  <c r="DY137" i="15"/>
  <c r="DQ137" i="15"/>
  <c r="DI137" i="15"/>
  <c r="BU137" i="15"/>
  <c r="BM137" i="15"/>
  <c r="AO137" i="15"/>
  <c r="AG137" i="15"/>
  <c r="Y137" i="15"/>
  <c r="Q137" i="15"/>
  <c r="EG136" i="15"/>
  <c r="DY136" i="15"/>
  <c r="DQ136" i="15"/>
  <c r="DI136" i="15"/>
  <c r="BU136" i="15"/>
  <c r="BM136" i="15"/>
  <c r="AO136" i="15"/>
  <c r="AG136" i="15"/>
  <c r="Y136" i="15"/>
  <c r="Q136" i="15"/>
  <c r="EG135" i="15"/>
  <c r="DY135" i="15"/>
  <c r="DQ135" i="15"/>
  <c r="DI135" i="15"/>
  <c r="BU135" i="15"/>
  <c r="BM135" i="15"/>
  <c r="AO135" i="15"/>
  <c r="AG135" i="15"/>
  <c r="Y135" i="15"/>
  <c r="Q135" i="15"/>
  <c r="EG134" i="15"/>
  <c r="DY134" i="15"/>
  <c r="DQ134" i="15"/>
  <c r="DI134" i="15"/>
  <c r="BU134" i="15"/>
  <c r="BM134" i="15"/>
  <c r="AO134" i="15"/>
  <c r="AG134" i="15"/>
  <c r="Y134" i="15"/>
  <c r="Q134" i="15"/>
  <c r="EG123" i="15"/>
  <c r="DY123" i="15"/>
  <c r="DQ123" i="15"/>
  <c r="DI123" i="15"/>
  <c r="BU123" i="15"/>
  <c r="BM123" i="15"/>
  <c r="AO123" i="15"/>
  <c r="AG123" i="15"/>
  <c r="Y123" i="15"/>
  <c r="Q123" i="15"/>
  <c r="EG122" i="15"/>
  <c r="DY122" i="15"/>
  <c r="DQ122" i="15"/>
  <c r="DI122" i="15"/>
  <c r="BU122" i="15"/>
  <c r="BM122" i="15"/>
  <c r="AO122" i="15"/>
  <c r="AG122" i="15"/>
  <c r="Y122" i="15"/>
  <c r="Q122" i="15"/>
  <c r="EG121" i="15"/>
  <c r="DY121" i="15"/>
  <c r="DQ121" i="15"/>
  <c r="DI121" i="15"/>
  <c r="BU121" i="15"/>
  <c r="BM121" i="15"/>
  <c r="AO121" i="15"/>
  <c r="AG121" i="15"/>
  <c r="Y121" i="15"/>
  <c r="Q121" i="15"/>
  <c r="EG120" i="15"/>
  <c r="DY120" i="15"/>
  <c r="DQ120" i="15"/>
  <c r="DI120" i="15"/>
  <c r="BU120" i="15"/>
  <c r="BM120" i="15"/>
  <c r="AO120" i="15"/>
  <c r="AG120" i="15"/>
  <c r="Y120" i="15"/>
  <c r="Q120" i="15"/>
  <c r="EG119" i="15"/>
  <c r="DY119" i="15"/>
  <c r="DQ119" i="15"/>
  <c r="DI119" i="15"/>
  <c r="BU119" i="15"/>
  <c r="BM119" i="15"/>
  <c r="AO119" i="15"/>
  <c r="AG119" i="15"/>
  <c r="Y119" i="15"/>
  <c r="Q119" i="15"/>
  <c r="EG113" i="15"/>
  <c r="DY113" i="15"/>
  <c r="DQ113" i="15"/>
  <c r="DI113" i="15"/>
  <c r="BU113" i="15"/>
  <c r="BM113" i="15"/>
  <c r="AO113" i="15"/>
  <c r="AG113" i="15"/>
  <c r="Y113" i="15"/>
  <c r="Q113" i="15"/>
  <c r="EG112" i="15"/>
  <c r="DY112" i="15"/>
  <c r="DQ112" i="15"/>
  <c r="DI112" i="15"/>
  <c r="BU112" i="15"/>
  <c r="BM112" i="15"/>
  <c r="AO112" i="15"/>
  <c r="AG112" i="15"/>
  <c r="Y112" i="15"/>
  <c r="Q112" i="15"/>
  <c r="EG111" i="15"/>
  <c r="DY111" i="15"/>
  <c r="DQ111" i="15"/>
  <c r="DI111" i="15"/>
  <c r="CC111" i="15"/>
  <c r="BU111" i="15"/>
  <c r="BM111" i="15"/>
  <c r="AO111" i="15"/>
  <c r="AG111" i="15"/>
  <c r="Y111" i="15"/>
  <c r="Q111" i="15"/>
  <c r="EG110" i="15"/>
  <c r="DY110" i="15"/>
  <c r="DQ110" i="15"/>
  <c r="DI110" i="15"/>
  <c r="CC110" i="15"/>
  <c r="BU110" i="15"/>
  <c r="BM110" i="15"/>
  <c r="AO110" i="15"/>
  <c r="AG110" i="15"/>
  <c r="Y110" i="15"/>
  <c r="Q110" i="15"/>
  <c r="EG105" i="15"/>
  <c r="DY105" i="15"/>
  <c r="DQ105" i="15"/>
  <c r="DI105" i="15"/>
  <c r="CC105" i="15"/>
  <c r="BU105" i="15"/>
  <c r="BM105" i="15"/>
  <c r="AO105" i="15"/>
  <c r="AG105" i="15"/>
  <c r="Y105" i="15"/>
  <c r="Q105" i="15"/>
  <c r="EG104" i="15"/>
  <c r="DY104" i="15"/>
  <c r="DQ104" i="15"/>
  <c r="DI104" i="15"/>
  <c r="CC104" i="15"/>
  <c r="BU104" i="15"/>
  <c r="BM104" i="15"/>
  <c r="AO104" i="15"/>
  <c r="AG104" i="15"/>
  <c r="Y104" i="15"/>
  <c r="Q104" i="15"/>
  <c r="EG103" i="15"/>
  <c r="DY103" i="15"/>
  <c r="DQ103" i="15"/>
  <c r="DI103" i="15"/>
  <c r="CC103" i="15"/>
  <c r="BU103" i="15"/>
  <c r="BM103" i="15"/>
  <c r="AO103" i="15"/>
  <c r="AG103" i="15"/>
  <c r="Y103" i="15"/>
  <c r="Q103" i="15"/>
  <c r="EG99" i="15"/>
  <c r="DY99" i="15"/>
  <c r="DQ99" i="15"/>
  <c r="DI99" i="15"/>
  <c r="CC99" i="15"/>
  <c r="BU99" i="15"/>
  <c r="BM99" i="15"/>
  <c r="AO99" i="15"/>
  <c r="AG99" i="15"/>
  <c r="Y99" i="15"/>
  <c r="Q99" i="15"/>
  <c r="EG98" i="15"/>
  <c r="DY98" i="15"/>
  <c r="DQ98" i="15"/>
  <c r="DI98" i="15"/>
  <c r="CC98" i="15"/>
  <c r="BU98" i="15"/>
  <c r="BM98" i="15"/>
  <c r="AO98" i="15"/>
  <c r="AG98" i="15"/>
  <c r="Y98" i="15"/>
  <c r="Q98" i="15"/>
  <c r="EG97" i="15"/>
  <c r="DY97" i="15"/>
  <c r="DQ97" i="15"/>
  <c r="DI97" i="15"/>
  <c r="CC97" i="15"/>
  <c r="BU97" i="15"/>
  <c r="BM97" i="15"/>
  <c r="AO97" i="15"/>
  <c r="AG97" i="15"/>
  <c r="Y97" i="15"/>
  <c r="Q97" i="15"/>
  <c r="EG67" i="15"/>
  <c r="DY67" i="15"/>
  <c r="DQ67" i="15"/>
  <c r="DI67" i="15"/>
  <c r="CC67" i="15"/>
  <c r="BU67" i="15"/>
  <c r="BM67" i="15"/>
  <c r="AW67" i="15"/>
  <c r="AO67" i="15"/>
  <c r="AG67" i="15"/>
  <c r="Y67" i="15"/>
  <c r="Q67" i="15"/>
  <c r="EG66" i="15"/>
  <c r="DY66" i="15"/>
  <c r="DQ66" i="15"/>
  <c r="DI66" i="15"/>
  <c r="CC66" i="15"/>
  <c r="BU66" i="15"/>
  <c r="BM66" i="15"/>
  <c r="AW66" i="15"/>
  <c r="AO66" i="15"/>
  <c r="AG66" i="15"/>
  <c r="Y66" i="15"/>
  <c r="Q66" i="15"/>
  <c r="EG65" i="15"/>
  <c r="DY65" i="15"/>
  <c r="DQ65" i="15"/>
  <c r="DI65" i="15"/>
  <c r="CC65" i="15"/>
  <c r="BU65" i="15"/>
  <c r="BM65" i="15"/>
  <c r="AW65" i="15"/>
  <c r="AO65" i="15"/>
  <c r="AG65" i="15"/>
  <c r="Y65" i="15"/>
  <c r="Q65" i="15"/>
  <c r="EO64" i="15"/>
  <c r="EG64" i="15"/>
  <c r="DY64" i="15"/>
  <c r="DQ64" i="15"/>
  <c r="DI64" i="15"/>
  <c r="CC64" i="15"/>
  <c r="BU64" i="15"/>
  <c r="BM64" i="15"/>
  <c r="AW64" i="15"/>
  <c r="AO64" i="15"/>
  <c r="AG64" i="15"/>
  <c r="Y64" i="15"/>
  <c r="Q64" i="15"/>
  <c r="EO60" i="15"/>
  <c r="EG60" i="15"/>
  <c r="DY60" i="15"/>
  <c r="DQ60" i="15"/>
  <c r="DI60" i="15"/>
  <c r="CC60" i="15"/>
  <c r="BU60" i="15"/>
  <c r="BM60" i="15"/>
  <c r="AW60" i="15"/>
  <c r="AO60" i="15"/>
  <c r="AG60" i="15"/>
  <c r="Y60" i="15"/>
  <c r="Q60" i="15"/>
  <c r="EO59" i="15"/>
  <c r="EG59" i="15"/>
  <c r="DY59" i="15"/>
  <c r="DQ59" i="15"/>
  <c r="DI59" i="15"/>
  <c r="CC59" i="15"/>
  <c r="BU59" i="15"/>
  <c r="BM59" i="15"/>
  <c r="AW59" i="15"/>
  <c r="AO59" i="15"/>
  <c r="AG59" i="15"/>
  <c r="Y59" i="15"/>
  <c r="Q59" i="15"/>
  <c r="EO58" i="15"/>
  <c r="EG58" i="15"/>
  <c r="DY58" i="15"/>
  <c r="DQ58" i="15"/>
  <c r="DI58" i="15"/>
  <c r="CK58" i="15"/>
  <c r="CC58" i="15"/>
  <c r="BU58" i="15"/>
  <c r="BM58" i="15"/>
  <c r="AW58" i="15"/>
  <c r="AO58" i="15"/>
  <c r="AG58" i="15"/>
  <c r="Y58" i="15"/>
  <c r="Q58" i="15"/>
  <c r="DY185" i="15"/>
  <c r="EG144" i="15"/>
  <c r="DY144" i="15"/>
  <c r="DQ144" i="15"/>
  <c r="DI144" i="15"/>
  <c r="BU144" i="15"/>
  <c r="BM144" i="15"/>
  <c r="AO144" i="15"/>
  <c r="AG144" i="15"/>
  <c r="Y144" i="15"/>
  <c r="Q144" i="15"/>
  <c r="EG143" i="15"/>
  <c r="DY143" i="15"/>
  <c r="DQ143" i="15"/>
  <c r="DI143" i="15"/>
  <c r="BU143" i="15"/>
  <c r="BM143" i="15"/>
  <c r="AO143" i="15"/>
  <c r="AG143" i="15"/>
  <c r="Y143" i="15"/>
  <c r="Q143" i="15"/>
  <c r="EG142" i="15"/>
  <c r="DY142" i="15"/>
  <c r="DQ142" i="15"/>
  <c r="DI142" i="15"/>
  <c r="BU142" i="15"/>
  <c r="BM142" i="15"/>
  <c r="AO142" i="15"/>
  <c r="AG142" i="15"/>
  <c r="Y142" i="15"/>
  <c r="Q142" i="15"/>
  <c r="EG141" i="15"/>
  <c r="DY141" i="15"/>
  <c r="DQ141" i="15"/>
  <c r="DI141" i="15"/>
  <c r="BU141" i="15"/>
  <c r="BM141" i="15"/>
  <c r="AO141" i="15"/>
  <c r="AG141" i="15"/>
  <c r="Y141" i="15"/>
  <c r="Q141" i="15"/>
  <c r="EG140" i="15"/>
  <c r="DY140" i="15"/>
  <c r="DQ140" i="15"/>
  <c r="DI140" i="15"/>
  <c r="BU140" i="15"/>
  <c r="BM140" i="15"/>
  <c r="AO140" i="15"/>
  <c r="AG140" i="15"/>
  <c r="Y140" i="15"/>
  <c r="Q140" i="15"/>
  <c r="EG133" i="15"/>
  <c r="DY133" i="15"/>
  <c r="DQ133" i="15"/>
  <c r="DI133" i="15"/>
  <c r="BU133" i="15"/>
  <c r="BM133" i="15"/>
  <c r="AO133" i="15"/>
  <c r="AG133" i="15"/>
  <c r="Y133" i="15"/>
  <c r="Q133" i="15"/>
  <c r="EG132" i="15"/>
  <c r="DY132" i="15"/>
  <c r="DQ132" i="15"/>
  <c r="DI132" i="15"/>
  <c r="BU132" i="15"/>
  <c r="BM132" i="15"/>
  <c r="AO132" i="15"/>
  <c r="AG132" i="15"/>
  <c r="Y132" i="15"/>
  <c r="Q132" i="15"/>
  <c r="EG131" i="15"/>
  <c r="DY131" i="15"/>
  <c r="DQ131" i="15"/>
  <c r="DI131" i="15"/>
  <c r="BU131" i="15"/>
  <c r="BM131" i="15"/>
  <c r="AO131" i="15"/>
  <c r="AG131" i="15"/>
  <c r="Y131" i="15"/>
  <c r="Q131" i="15"/>
  <c r="EG130" i="15"/>
  <c r="DY130" i="15"/>
  <c r="DQ130" i="15"/>
  <c r="DI130" i="15"/>
  <c r="BU130" i="15"/>
  <c r="BM130" i="15"/>
  <c r="AO130" i="15"/>
  <c r="AG130" i="15"/>
  <c r="Y130" i="15"/>
  <c r="Q130" i="15"/>
  <c r="EG118" i="15"/>
  <c r="DY118" i="15"/>
  <c r="DQ118" i="15"/>
  <c r="DI118" i="15"/>
  <c r="BU118" i="15"/>
  <c r="BM118" i="15"/>
  <c r="AO118" i="15"/>
  <c r="AG118" i="15"/>
  <c r="Y118" i="15"/>
  <c r="Q118" i="15"/>
  <c r="EG117" i="15"/>
  <c r="DY117" i="15"/>
  <c r="DQ117" i="15"/>
  <c r="DI117" i="15"/>
  <c r="BU117" i="15"/>
  <c r="BM117" i="15"/>
  <c r="AO117" i="15"/>
  <c r="AG117" i="15"/>
  <c r="Y117" i="15"/>
  <c r="Q117" i="15"/>
  <c r="EG116" i="15"/>
  <c r="DY116" i="15"/>
  <c r="DQ116" i="15"/>
  <c r="DI116" i="15"/>
  <c r="BU116" i="15"/>
  <c r="BM116" i="15"/>
  <c r="AO116" i="15"/>
  <c r="AG116" i="15"/>
  <c r="Y116" i="15"/>
  <c r="Q116" i="15"/>
  <c r="EG115" i="15"/>
  <c r="DY115" i="15"/>
  <c r="DQ115" i="15"/>
  <c r="DI115" i="15"/>
  <c r="BU115" i="15"/>
  <c r="BM115" i="15"/>
  <c r="AO115" i="15"/>
  <c r="AG115" i="15"/>
  <c r="Y115" i="15"/>
  <c r="Q115" i="15"/>
  <c r="EG114" i="15"/>
  <c r="DY114" i="15"/>
  <c r="DQ114" i="15"/>
  <c r="DI114" i="15"/>
  <c r="BU114" i="15"/>
  <c r="BM114" i="15"/>
  <c r="AO114" i="15"/>
  <c r="AG114" i="15"/>
  <c r="Y114" i="15"/>
  <c r="Q114" i="15"/>
  <c r="EG93" i="15"/>
  <c r="DY93" i="15"/>
  <c r="DQ93" i="15"/>
  <c r="DI93" i="15"/>
  <c r="CC93" i="15"/>
  <c r="BU93" i="15"/>
  <c r="BM93" i="15"/>
  <c r="AO93" i="15"/>
  <c r="AG93" i="15"/>
  <c r="Y93" i="15"/>
  <c r="Q93" i="15"/>
  <c r="EG92" i="15"/>
  <c r="DY92" i="15"/>
  <c r="DQ92" i="15"/>
  <c r="DI92" i="15"/>
  <c r="CC92" i="15"/>
  <c r="BU92" i="15"/>
  <c r="BM92" i="15"/>
  <c r="AO92" i="15"/>
  <c r="AG92" i="15"/>
  <c r="Y92" i="15"/>
  <c r="Q92" i="15"/>
  <c r="EG91" i="15"/>
  <c r="DY91" i="15"/>
  <c r="DQ91" i="15"/>
  <c r="DI91" i="15"/>
  <c r="CC91" i="15"/>
  <c r="BU91" i="15"/>
  <c r="BM91" i="15"/>
  <c r="AO91" i="15"/>
  <c r="AG91" i="15"/>
  <c r="Y91" i="15"/>
  <c r="Q91" i="15"/>
  <c r="EG90" i="15"/>
  <c r="DY90" i="15"/>
  <c r="DQ90" i="15"/>
  <c r="DI90" i="15"/>
  <c r="CC90" i="15"/>
  <c r="BU90" i="15"/>
  <c r="BM90" i="15"/>
  <c r="AO90" i="15"/>
  <c r="AG90" i="15"/>
  <c r="Y90" i="15"/>
  <c r="Q90" i="15"/>
  <c r="EG89" i="15"/>
  <c r="DY89" i="15"/>
  <c r="DQ89" i="15"/>
  <c r="DI89" i="15"/>
  <c r="CC89" i="15"/>
  <c r="BU89" i="15"/>
  <c r="BM89" i="15"/>
  <c r="AO89" i="15"/>
  <c r="AG89" i="15"/>
  <c r="Y89" i="15"/>
  <c r="Q89" i="15"/>
  <c r="EG84" i="15"/>
  <c r="DY84" i="15"/>
  <c r="DQ84" i="15"/>
  <c r="DI84" i="15"/>
  <c r="CC84" i="15"/>
  <c r="BU84" i="15"/>
  <c r="BM84" i="15"/>
  <c r="AO84" i="15"/>
  <c r="AG84" i="15"/>
  <c r="Y84" i="15"/>
  <c r="Q84" i="15"/>
  <c r="EG83" i="15"/>
  <c r="DY83" i="15"/>
  <c r="DQ83" i="15"/>
  <c r="DI83" i="15"/>
  <c r="CC83" i="15"/>
  <c r="BU83" i="15"/>
  <c r="BM83" i="15"/>
  <c r="AO83" i="15"/>
  <c r="AG83" i="15"/>
  <c r="Y83" i="15"/>
  <c r="Q83" i="15"/>
  <c r="EG82" i="15"/>
  <c r="DY82" i="15"/>
  <c r="DQ82" i="15"/>
  <c r="DI82" i="15"/>
  <c r="CC82" i="15"/>
  <c r="BU82" i="15"/>
  <c r="BM82" i="15"/>
  <c r="AO82" i="15"/>
  <c r="AG82" i="15"/>
  <c r="Y82" i="15"/>
  <c r="Q82" i="15"/>
  <c r="EG78" i="15"/>
  <c r="DY78" i="15"/>
  <c r="DQ78" i="15"/>
  <c r="DI78" i="15"/>
  <c r="CC78" i="15"/>
  <c r="BU78" i="15"/>
  <c r="BM78" i="15"/>
  <c r="AO78" i="15"/>
  <c r="AG78" i="15"/>
  <c r="Y78" i="15"/>
  <c r="Q78" i="15"/>
  <c r="EG77" i="15"/>
  <c r="DY77" i="15"/>
  <c r="DQ77" i="15"/>
  <c r="DI77" i="15"/>
  <c r="CC77" i="15"/>
  <c r="BU77" i="15"/>
  <c r="BM77" i="15"/>
  <c r="AO77" i="15"/>
  <c r="AG77" i="15"/>
  <c r="Y77" i="15"/>
  <c r="Q77" i="15"/>
  <c r="EG76" i="15"/>
  <c r="DY76" i="15"/>
  <c r="DQ76" i="15"/>
  <c r="DI76" i="15"/>
  <c r="CC76" i="15"/>
  <c r="BU76" i="15"/>
  <c r="BM76" i="15"/>
  <c r="AO76" i="15"/>
  <c r="AG76" i="15"/>
  <c r="Y76" i="15"/>
  <c r="Q76" i="15"/>
  <c r="AO55" i="15"/>
  <c r="EO54" i="15"/>
  <c r="EG54" i="15"/>
  <c r="DY54" i="15"/>
  <c r="DQ54" i="15"/>
  <c r="DI54" i="15"/>
  <c r="CK54" i="15"/>
  <c r="CC54" i="15"/>
  <c r="BU54" i="15"/>
  <c r="BM54" i="15"/>
  <c r="AW54" i="15"/>
  <c r="AO54" i="15"/>
  <c r="AG54" i="15"/>
  <c r="Y54" i="15"/>
  <c r="Q54" i="15"/>
  <c r="EO53" i="15"/>
  <c r="EG53" i="15"/>
  <c r="DY53" i="15"/>
  <c r="DQ53" i="15"/>
  <c r="DI53" i="15"/>
  <c r="CK53" i="15"/>
  <c r="CC53" i="15"/>
  <c r="BU53" i="15"/>
  <c r="BM53" i="15"/>
  <c r="AW53" i="15"/>
  <c r="AO53" i="15"/>
  <c r="AG53" i="15"/>
  <c r="Y53" i="15"/>
  <c r="Q53" i="15"/>
  <c r="EO52" i="15"/>
  <c r="EG52" i="15"/>
  <c r="DY52" i="15"/>
  <c r="DQ52" i="15"/>
  <c r="DI52" i="15"/>
  <c r="CK52" i="15"/>
  <c r="CC52" i="15"/>
  <c r="BU52" i="15"/>
  <c r="BM52" i="15"/>
  <c r="AW52" i="15"/>
  <c r="AO52" i="15"/>
  <c r="AG52" i="15"/>
  <c r="Y52" i="15"/>
  <c r="Q52" i="15"/>
  <c r="EO46" i="15"/>
  <c r="EG46" i="15"/>
  <c r="DY46" i="15"/>
  <c r="DQ46" i="15"/>
  <c r="DI46" i="15"/>
  <c r="CK46" i="15"/>
  <c r="CC46" i="15"/>
  <c r="BU46" i="15"/>
  <c r="BM46" i="15"/>
  <c r="AW46" i="15"/>
  <c r="AO46" i="15"/>
  <c r="AG46" i="15"/>
  <c r="Y46" i="15"/>
  <c r="Q46" i="15"/>
  <c r="EO45" i="15"/>
  <c r="EG45" i="15"/>
  <c r="DY45" i="15"/>
  <c r="DQ45" i="15"/>
  <c r="DI45" i="15"/>
  <c r="CK45" i="15"/>
  <c r="CC45" i="15"/>
  <c r="BU45" i="15"/>
  <c r="BM45" i="15"/>
  <c r="AW45" i="15"/>
  <c r="AO45" i="15"/>
  <c r="AG45" i="15"/>
  <c r="Y45" i="15"/>
  <c r="Q45" i="15"/>
  <c r="EO44" i="15"/>
  <c r="EG44" i="15"/>
  <c r="DY44" i="15"/>
  <c r="DQ44" i="15"/>
  <c r="DI44" i="15"/>
  <c r="CK44" i="15"/>
  <c r="CC44" i="15"/>
  <c r="BU44" i="15"/>
  <c r="BM44" i="15"/>
  <c r="AW44" i="15"/>
  <c r="AO44" i="15"/>
  <c r="AG44" i="15"/>
  <c r="Y44" i="15"/>
  <c r="Q44" i="15"/>
  <c r="EO43" i="15"/>
  <c r="EG43" i="15"/>
  <c r="DY43" i="15"/>
  <c r="DQ43" i="15"/>
  <c r="DI43" i="15"/>
  <c r="CK43" i="15"/>
  <c r="CC43" i="15"/>
  <c r="BU43" i="15"/>
  <c r="BM43" i="15"/>
  <c r="AW43" i="15"/>
  <c r="AO43" i="15"/>
  <c r="AG43" i="15"/>
  <c r="Y43" i="15"/>
  <c r="Q43" i="15"/>
  <c r="EO39" i="15"/>
  <c r="EG39" i="15"/>
  <c r="DY39" i="15"/>
  <c r="DQ39" i="15"/>
  <c r="DI39" i="15"/>
  <c r="CK39" i="15"/>
  <c r="CC39" i="15"/>
  <c r="BU39" i="15"/>
  <c r="BM39" i="15"/>
  <c r="AW39" i="15"/>
  <c r="AO39" i="15"/>
  <c r="AG39" i="15"/>
  <c r="Y39" i="15"/>
  <c r="Q39" i="15"/>
  <c r="EO38" i="15"/>
  <c r="EG38" i="15"/>
  <c r="DY38" i="15"/>
  <c r="DQ38" i="15"/>
  <c r="DI38" i="15"/>
  <c r="CK38" i="15"/>
  <c r="CC38" i="15"/>
  <c r="BU38" i="15"/>
  <c r="BM38" i="15"/>
  <c r="AW38" i="15"/>
  <c r="AO38" i="15"/>
  <c r="AG38" i="15"/>
  <c r="Y38" i="15"/>
  <c r="Q38" i="15"/>
  <c r="EO37" i="15"/>
  <c r="EG37" i="15"/>
  <c r="DY37" i="15"/>
  <c r="DQ37" i="15"/>
  <c r="DI37" i="15"/>
  <c r="CK37" i="15"/>
  <c r="CC37" i="15"/>
  <c r="BU37" i="15"/>
  <c r="BM37" i="15"/>
  <c r="AW37" i="15"/>
  <c r="AO37" i="15"/>
  <c r="AG37" i="15"/>
  <c r="Y37" i="15"/>
  <c r="Q37" i="15"/>
  <c r="EO33" i="15"/>
  <c r="EG33" i="15"/>
  <c r="DY33" i="15"/>
  <c r="DQ33" i="15"/>
  <c r="DI33" i="15"/>
  <c r="CK33" i="15"/>
  <c r="CC33" i="15"/>
  <c r="BU33" i="15"/>
  <c r="BM33" i="15"/>
  <c r="AW33" i="15"/>
  <c r="AO33" i="15"/>
  <c r="AG33" i="15"/>
  <c r="Y33" i="15"/>
  <c r="Q33" i="15"/>
  <c r="EO32" i="15"/>
  <c r="EG32" i="15"/>
  <c r="DY32" i="15"/>
  <c r="DQ32" i="15"/>
  <c r="DI32" i="15"/>
  <c r="CK32" i="15"/>
  <c r="CC32" i="15"/>
  <c r="BU32" i="15"/>
  <c r="BM32" i="15"/>
  <c r="AW32" i="15"/>
  <c r="AO32" i="15"/>
  <c r="AG32" i="15"/>
  <c r="Y32" i="15"/>
  <c r="Q32" i="15"/>
  <c r="EO31" i="15"/>
  <c r="EG31" i="15"/>
  <c r="DY31" i="15"/>
  <c r="DQ31" i="15"/>
  <c r="DI31" i="15"/>
  <c r="CK31" i="15"/>
  <c r="CC31" i="15"/>
  <c r="BU31" i="15"/>
  <c r="BM31" i="15"/>
  <c r="AW31" i="15"/>
  <c r="AO31" i="15"/>
  <c r="AG31" i="15"/>
  <c r="Y31" i="15"/>
  <c r="Q31" i="15"/>
  <c r="EW25" i="15"/>
  <c r="EO25" i="15"/>
  <c r="EG25" i="15"/>
  <c r="DY25" i="15"/>
  <c r="DQ25" i="15"/>
  <c r="DI25" i="15"/>
  <c r="CS25" i="15"/>
  <c r="CK25" i="15"/>
  <c r="CC25" i="15"/>
  <c r="BU25" i="15"/>
  <c r="BM25" i="15"/>
  <c r="BE25" i="15"/>
  <c r="AW25" i="15"/>
  <c r="AO25" i="15"/>
  <c r="AG25" i="15"/>
  <c r="Y25" i="15"/>
  <c r="Q25" i="15"/>
  <c r="EW24" i="15"/>
  <c r="EO24" i="15"/>
  <c r="EG24" i="15"/>
  <c r="DY24" i="15"/>
  <c r="DQ24" i="15"/>
  <c r="DI24" i="15"/>
  <c r="CS24" i="15"/>
  <c r="CK24" i="15"/>
  <c r="CC24" i="15"/>
  <c r="BU24" i="15"/>
  <c r="BM24" i="15"/>
  <c r="BE24" i="15"/>
  <c r="AW24" i="15"/>
  <c r="AO24" i="15"/>
  <c r="AG24" i="15"/>
  <c r="Y24" i="15"/>
  <c r="Q24" i="15"/>
  <c r="EW23" i="15"/>
  <c r="EO23" i="15"/>
  <c r="EG23" i="15"/>
  <c r="DY23" i="15"/>
  <c r="DQ23" i="15"/>
  <c r="DI23" i="15"/>
  <c r="CS23" i="15"/>
  <c r="CK23" i="15"/>
  <c r="CC23" i="15"/>
  <c r="BU23" i="15"/>
  <c r="BM23" i="15"/>
  <c r="BE23" i="15"/>
  <c r="AW23" i="15"/>
  <c r="AO23" i="15"/>
  <c r="AG23" i="15"/>
  <c r="Y23" i="15"/>
  <c r="Q23" i="15"/>
  <c r="EW22" i="15"/>
  <c r="EO22" i="15"/>
  <c r="EG22" i="15"/>
  <c r="DY22" i="15"/>
  <c r="DQ22" i="15"/>
  <c r="DI22" i="15"/>
  <c r="CS22" i="15"/>
  <c r="CK22" i="15"/>
  <c r="CC22" i="15"/>
  <c r="BU22" i="15"/>
  <c r="BM22" i="15"/>
  <c r="BE22" i="15"/>
  <c r="AW22" i="15"/>
  <c r="AO22" i="15"/>
  <c r="AG22" i="15"/>
  <c r="Y22" i="15"/>
  <c r="Q22" i="15"/>
  <c r="EW21" i="15"/>
  <c r="EO21" i="15"/>
  <c r="EG21" i="15"/>
  <c r="DY21" i="15"/>
  <c r="DQ21" i="15"/>
  <c r="DI21" i="15"/>
  <c r="CS21" i="15"/>
  <c r="CK21" i="15"/>
  <c r="CC21" i="15"/>
  <c r="BU21" i="15"/>
  <c r="BM21" i="15"/>
  <c r="BE21" i="15"/>
  <c r="AW21" i="15"/>
  <c r="AO21" i="15"/>
  <c r="AG21" i="15"/>
  <c r="Y21" i="15"/>
  <c r="Q21" i="15"/>
  <c r="EW20" i="15"/>
  <c r="EO20" i="15"/>
  <c r="EG20" i="15"/>
  <c r="DY20" i="15"/>
  <c r="DQ20" i="15"/>
  <c r="DI20" i="15"/>
  <c r="CS20" i="15"/>
  <c r="CK20" i="15"/>
  <c r="CC20" i="15"/>
  <c r="BU20" i="15"/>
  <c r="BM20" i="15"/>
  <c r="BE20" i="15"/>
  <c r="AW20" i="15"/>
  <c r="AO20" i="15"/>
  <c r="AG20" i="15"/>
  <c r="Y20" i="15"/>
  <c r="Q20" i="15"/>
  <c r="EW19" i="15"/>
  <c r="EO19" i="15"/>
  <c r="EG19" i="15"/>
  <c r="DY19" i="15"/>
  <c r="DQ19" i="15"/>
  <c r="DI19" i="15"/>
  <c r="CS19" i="15"/>
  <c r="CK19" i="15"/>
  <c r="CC19" i="15"/>
  <c r="BU19" i="15"/>
  <c r="BM19" i="15"/>
  <c r="BE19" i="15"/>
  <c r="AW19" i="15"/>
  <c r="AO19" i="15"/>
  <c r="AG19" i="15"/>
  <c r="Y19" i="15"/>
  <c r="Q19" i="15"/>
  <c r="EW18" i="15"/>
  <c r="EO18" i="15"/>
  <c r="EG18" i="15"/>
  <c r="DY18" i="15"/>
  <c r="DQ18" i="15"/>
  <c r="DI18" i="15"/>
  <c r="CS18" i="15"/>
  <c r="CK18" i="15"/>
  <c r="CC18" i="15"/>
  <c r="BU18" i="15"/>
  <c r="BM18" i="15"/>
  <c r="BE18" i="15"/>
  <c r="AW18" i="15"/>
  <c r="AO18" i="15"/>
  <c r="AG18" i="15"/>
  <c r="Y18" i="15"/>
  <c r="Q18" i="15"/>
  <c r="EW17" i="15"/>
  <c r="EO17" i="15"/>
  <c r="EG17" i="15"/>
  <c r="DY17" i="15"/>
  <c r="DQ17" i="15"/>
  <c r="DI17" i="15"/>
  <c r="CS17" i="15"/>
  <c r="CK17" i="15"/>
  <c r="CC17" i="15"/>
  <c r="BU17" i="15"/>
  <c r="BM17" i="15"/>
  <c r="BE17" i="15"/>
  <c r="AW17" i="15"/>
  <c r="AO17" i="15"/>
  <c r="AG17" i="15"/>
  <c r="Y17" i="15"/>
  <c r="Q17" i="15"/>
  <c r="EW16" i="15"/>
  <c r="EO16" i="15"/>
  <c r="EG16" i="15"/>
  <c r="DY16" i="15"/>
  <c r="DQ16" i="15"/>
  <c r="DI16" i="15"/>
  <c r="CS16" i="15"/>
  <c r="CK16" i="15"/>
  <c r="CC16" i="15"/>
  <c r="BU16" i="15"/>
  <c r="BM16" i="15"/>
  <c r="BE16" i="15"/>
  <c r="AW16" i="15"/>
  <c r="AO16" i="15"/>
  <c r="AG16" i="15"/>
  <c r="Y16" i="15"/>
  <c r="Q16" i="15"/>
  <c r="EW15" i="15"/>
  <c r="EO15" i="15"/>
  <c r="EG15" i="15"/>
  <c r="DY15" i="15"/>
  <c r="DQ15" i="15"/>
  <c r="DI15" i="15"/>
  <c r="CS15" i="15"/>
  <c r="CK15" i="15"/>
  <c r="CC15" i="15"/>
  <c r="BU15" i="15"/>
  <c r="BM15" i="15"/>
  <c r="BE15" i="15"/>
  <c r="AW15" i="15"/>
  <c r="AO15" i="15"/>
  <c r="AG15" i="15"/>
  <c r="Y15" i="15"/>
  <c r="Q15" i="15"/>
  <c r="EW14" i="15"/>
  <c r="EO14" i="15"/>
  <c r="EG14" i="15"/>
  <c r="DY14" i="15"/>
  <c r="DQ14" i="15"/>
  <c r="DI14" i="15"/>
  <c r="CS14" i="15"/>
  <c r="CK14" i="15"/>
  <c r="CC14" i="15"/>
  <c r="BU14" i="15"/>
  <c r="BM14" i="15"/>
  <c r="BE14" i="15"/>
  <c r="AW14" i="15"/>
  <c r="AO14" i="15"/>
  <c r="AG14" i="15"/>
  <c r="Y14" i="15"/>
  <c r="Q14" i="15"/>
  <c r="EW13" i="15"/>
  <c r="EO13" i="15"/>
  <c r="EG13" i="15"/>
  <c r="DY13" i="15"/>
  <c r="DQ13" i="15"/>
  <c r="DI13" i="15"/>
  <c r="CS13" i="15"/>
  <c r="CK13" i="15"/>
  <c r="CC13" i="15"/>
  <c r="BU13" i="15"/>
  <c r="BM13" i="15"/>
  <c r="BE13" i="15"/>
  <c r="AW13" i="15"/>
  <c r="AO13" i="15"/>
  <c r="AG13" i="15"/>
  <c r="Y13" i="15"/>
  <c r="Q13" i="15"/>
  <c r="EW12" i="15"/>
  <c r="EO12" i="15"/>
  <c r="EG12" i="15"/>
  <c r="DY12" i="15"/>
  <c r="DQ12" i="15"/>
  <c r="DI12" i="15"/>
  <c r="CS12" i="15"/>
  <c r="CK12" i="15"/>
  <c r="CC12" i="15"/>
  <c r="BU12" i="15"/>
  <c r="BM12" i="15"/>
  <c r="BE12" i="15"/>
  <c r="AW12" i="15"/>
  <c r="AO12" i="15"/>
  <c r="AG12" i="15"/>
  <c r="Y12" i="15"/>
  <c r="Q12" i="15"/>
  <c r="EW11" i="15"/>
  <c r="EO11" i="15"/>
  <c r="EG11" i="15"/>
  <c r="DY11" i="15"/>
  <c r="DQ11" i="15"/>
  <c r="DI11" i="15"/>
  <c r="DA11" i="15"/>
  <c r="CS11" i="15"/>
  <c r="CK11" i="15"/>
  <c r="CC11" i="15"/>
  <c r="BU11" i="15"/>
  <c r="BM11" i="15"/>
  <c r="BE11" i="15"/>
  <c r="AW11" i="15"/>
  <c r="AO11" i="15"/>
  <c r="AG11" i="15"/>
  <c r="Y11" i="15"/>
  <c r="Q11" i="15"/>
  <c r="EW10" i="15"/>
  <c r="EO10" i="15"/>
  <c r="EG10" i="15"/>
  <c r="DY10" i="15"/>
  <c r="DQ10" i="15"/>
  <c r="DI10" i="15"/>
  <c r="DA10" i="15"/>
  <c r="CS10" i="15"/>
  <c r="CK10" i="15"/>
  <c r="CC10" i="15"/>
  <c r="BU10" i="15"/>
  <c r="BM10" i="15"/>
  <c r="BE10" i="15"/>
  <c r="AW10" i="15"/>
  <c r="AO10" i="15"/>
  <c r="AG10" i="15"/>
  <c r="Y10" i="15"/>
  <c r="Q10" i="15"/>
  <c r="EW9" i="15"/>
  <c r="EO9" i="15"/>
  <c r="EG9" i="15"/>
  <c r="DY9" i="15"/>
  <c r="DQ9" i="15"/>
  <c r="DI9" i="15"/>
  <c r="DA9" i="15"/>
  <c r="CS9" i="15"/>
  <c r="CK9" i="15"/>
  <c r="CC9" i="15"/>
  <c r="BU9" i="15"/>
  <c r="BM9" i="15"/>
  <c r="BE9" i="15"/>
  <c r="AW9" i="15"/>
  <c r="AO9" i="15"/>
  <c r="AG9" i="15"/>
  <c r="Y9" i="15"/>
  <c r="Q9" i="15"/>
  <c r="AW55" i="15"/>
  <c r="AG55" i="15"/>
  <c r="Y55" i="15"/>
  <c r="Q55" i="15"/>
  <c r="EW8" i="15"/>
  <c r="EO8" i="15"/>
  <c r="EG8" i="15"/>
  <c r="DY8" i="15"/>
  <c r="DQ8" i="15"/>
  <c r="DI8" i="15"/>
  <c r="DA8" i="15"/>
  <c r="CS8" i="15"/>
  <c r="CK8" i="15"/>
  <c r="CC8" i="15"/>
  <c r="BU8" i="15"/>
  <c r="BM8" i="15"/>
  <c r="BE8" i="15"/>
  <c r="AW8" i="15"/>
  <c r="AO8" i="15"/>
  <c r="AG8" i="15"/>
  <c r="Y8" i="15"/>
  <c r="Q8" i="15"/>
  <c r="EW7" i="15"/>
  <c r="EO7" i="15"/>
  <c r="EG7" i="15"/>
  <c r="DY7" i="15"/>
  <c r="DQ7" i="15"/>
  <c r="DI7" i="15"/>
  <c r="DA7" i="15"/>
  <c r="CS7" i="15"/>
  <c r="CK7" i="15"/>
  <c r="CC7" i="15"/>
  <c r="BU7" i="15"/>
  <c r="BM7" i="15"/>
  <c r="BE7" i="15"/>
  <c r="AW7" i="15"/>
  <c r="AO7" i="15"/>
  <c r="AG7" i="15"/>
  <c r="Y7" i="15"/>
  <c r="Q7" i="15"/>
  <c r="EW6" i="15"/>
  <c r="EO6" i="15"/>
  <c r="EG6" i="15"/>
  <c r="DY6" i="15"/>
  <c r="DQ6" i="15"/>
  <c r="DI6" i="15"/>
  <c r="DA6" i="15"/>
  <c r="CS6" i="15"/>
  <c r="CK6" i="15"/>
  <c r="CC6" i="15"/>
  <c r="BU6" i="15"/>
  <c r="BM6" i="15"/>
  <c r="BE6" i="15"/>
  <c r="AW6" i="15"/>
  <c r="AO6" i="15"/>
  <c r="AG6" i="15"/>
  <c r="Y6" i="15"/>
  <c r="Q6" i="15"/>
  <c r="EW5" i="15"/>
  <c r="EO5" i="15"/>
  <c r="EG5" i="15"/>
  <c r="DY5" i="15"/>
  <c r="DQ5" i="15"/>
  <c r="DI5" i="15"/>
  <c r="DA5" i="15"/>
  <c r="CS5" i="15"/>
  <c r="CK5" i="15"/>
  <c r="CC5" i="15"/>
  <c r="BU5" i="15"/>
  <c r="BM5" i="15"/>
  <c r="BE5" i="15"/>
  <c r="AW5" i="15"/>
  <c r="AO5" i="15"/>
  <c r="AG5" i="15"/>
  <c r="Y5" i="15"/>
  <c r="Q5" i="15"/>
  <c r="EW4" i="15"/>
  <c r="EO4" i="15"/>
  <c r="EG4" i="15"/>
  <c r="DY4" i="15"/>
  <c r="DQ4" i="15"/>
  <c r="DI4" i="15"/>
  <c r="DA4" i="15"/>
  <c r="CS4" i="15"/>
  <c r="CK4" i="15"/>
  <c r="CC4" i="15"/>
  <c r="BU4" i="15"/>
  <c r="BM4" i="15"/>
  <c r="BE4" i="15"/>
  <c r="AW4" i="15"/>
  <c r="AO4" i="15"/>
  <c r="AG4" i="15"/>
  <c r="Y4" i="15"/>
  <c r="Q4" i="15"/>
  <c r="EW3" i="15"/>
  <c r="EO3" i="15"/>
  <c r="EG3" i="15"/>
  <c r="DY3" i="15"/>
  <c r="DQ3" i="15"/>
  <c r="DI3" i="15"/>
  <c r="DA3" i="15"/>
  <c r="CS3" i="15"/>
  <c r="CK3" i="15"/>
  <c r="CC3" i="15"/>
  <c r="BU3" i="15"/>
  <c r="BM3" i="15"/>
  <c r="BE3" i="15"/>
  <c r="AW3" i="15"/>
  <c r="AO3" i="15"/>
  <c r="AG3" i="15"/>
  <c r="Y3" i="15"/>
  <c r="Q3" i="15"/>
  <c r="EW2" i="15"/>
  <c r="EO2" i="15"/>
  <c r="EG2" i="15"/>
  <c r="DY2" i="15"/>
  <c r="DQ2" i="15"/>
  <c r="DI2" i="15"/>
  <c r="DA2" i="15"/>
  <c r="CS2" i="15"/>
  <c r="CK2" i="15"/>
  <c r="CC2" i="15"/>
  <c r="BU2" i="15"/>
  <c r="BM2" i="15"/>
  <c r="BE2" i="15"/>
  <c r="AW2" i="15"/>
  <c r="AO2" i="15"/>
  <c r="AG2" i="15"/>
  <c r="Y2" i="15"/>
  <c r="Q2" i="15"/>
  <c r="EW1" i="15"/>
  <c r="EO1" i="15"/>
  <c r="EG1" i="15"/>
  <c r="DY1" i="15"/>
  <c r="DQ1" i="15"/>
  <c r="DI1" i="15"/>
  <c r="DA1" i="15"/>
  <c r="CS1" i="15"/>
  <c r="CK1" i="15"/>
  <c r="CC1" i="15"/>
  <c r="BU1" i="15"/>
  <c r="BM1" i="15"/>
  <c r="BE1" i="15"/>
  <c r="AW1" i="15"/>
  <c r="AO1" i="15"/>
  <c r="AG1" i="15"/>
  <c r="Y1" i="15"/>
  <c r="Q1" i="15"/>
  <c r="EO51" i="15"/>
  <c r="EG51" i="15"/>
  <c r="DY51" i="15"/>
  <c r="DQ51" i="15"/>
  <c r="DI51" i="15"/>
  <c r="CK51" i="15"/>
  <c r="CC51" i="15"/>
  <c r="BU51" i="15"/>
  <c r="BM51" i="15"/>
  <c r="AW51" i="15"/>
  <c r="AO51" i="15"/>
  <c r="AG51" i="15"/>
  <c r="Y51" i="15"/>
  <c r="Q51" i="15"/>
  <c r="EO50" i="15"/>
  <c r="EG50" i="15"/>
  <c r="DY50" i="15"/>
  <c r="DQ50" i="15"/>
  <c r="DI50" i="15"/>
  <c r="CK50" i="15"/>
  <c r="CC50" i="15"/>
  <c r="BU50" i="15"/>
  <c r="BM50" i="15"/>
  <c r="AW50" i="15"/>
  <c r="AO50" i="15"/>
  <c r="AG50" i="15"/>
  <c r="Y50" i="15"/>
  <c r="Q50" i="15"/>
  <c r="EO49" i="15"/>
  <c r="EG49" i="15"/>
  <c r="DY49" i="15"/>
  <c r="DQ49" i="15"/>
  <c r="DI49" i="15"/>
  <c r="CK49" i="15"/>
  <c r="CC49" i="15"/>
  <c r="BU49" i="15"/>
  <c r="BM49" i="15"/>
  <c r="AW49" i="15"/>
  <c r="AO49" i="15"/>
  <c r="AG49" i="15"/>
  <c r="Y49" i="15"/>
  <c r="Q49" i="15"/>
  <c r="EO48" i="15"/>
  <c r="EG48" i="15"/>
  <c r="DY48" i="15"/>
  <c r="DQ48" i="15"/>
  <c r="DI48" i="15"/>
  <c r="CK48" i="15"/>
  <c r="CC48" i="15"/>
  <c r="BU48" i="15"/>
  <c r="BM48" i="15"/>
  <c r="AW48" i="15"/>
  <c r="AO48" i="15"/>
  <c r="AG48" i="15"/>
  <c r="Y48" i="15"/>
  <c r="Q48" i="15"/>
  <c r="EO47" i="15"/>
  <c r="EG47" i="15"/>
  <c r="DY47" i="15"/>
  <c r="DQ47" i="15"/>
  <c r="DI47" i="15"/>
  <c r="CK47" i="15"/>
  <c r="CC47" i="15"/>
  <c r="BU47" i="15"/>
  <c r="BM47" i="15"/>
  <c r="AW47" i="15"/>
  <c r="AO47" i="15"/>
  <c r="AG47" i="15"/>
  <c r="Y47" i="15"/>
  <c r="Q47" i="15"/>
  <c r="EO42" i="15"/>
  <c r="EG42" i="15"/>
  <c r="DY42" i="15"/>
  <c r="DQ42" i="15"/>
  <c r="DI42" i="15"/>
  <c r="CK42" i="15"/>
  <c r="CC42" i="15"/>
  <c r="BU42" i="15"/>
  <c r="BM42" i="15"/>
  <c r="AW42" i="15"/>
  <c r="AO42" i="15"/>
  <c r="AG42" i="15"/>
  <c r="Y42" i="15"/>
  <c r="Q42" i="15"/>
  <c r="EO41" i="15"/>
  <c r="EG41" i="15"/>
  <c r="DY41" i="15"/>
  <c r="DQ41" i="15"/>
  <c r="DI41" i="15"/>
  <c r="CK41" i="15"/>
  <c r="CC41" i="15"/>
  <c r="BU41" i="15"/>
  <c r="BM41" i="15"/>
  <c r="AW41" i="15"/>
  <c r="AO41" i="15"/>
  <c r="AG41" i="15"/>
  <c r="Y41" i="15"/>
  <c r="Q41" i="15"/>
  <c r="EO40" i="15"/>
  <c r="EG40" i="15"/>
  <c r="DY40" i="15"/>
  <c r="DQ40" i="15"/>
  <c r="DI40" i="15"/>
  <c r="CK40" i="15"/>
  <c r="CC40" i="15"/>
  <c r="BU40" i="15"/>
  <c r="BM40" i="15"/>
  <c r="AW40" i="15"/>
  <c r="AO40" i="15"/>
  <c r="AG40" i="15"/>
  <c r="Y40" i="15"/>
  <c r="Q40" i="15"/>
  <c r="EO36" i="15"/>
  <c r="EG36" i="15"/>
  <c r="DY36" i="15"/>
  <c r="DQ36" i="15"/>
  <c r="DI36" i="15"/>
  <c r="CK36" i="15"/>
  <c r="CC36" i="15"/>
  <c r="BU36" i="15"/>
  <c r="BM36" i="15"/>
  <c r="AW36" i="15"/>
  <c r="AO36" i="15"/>
  <c r="AG36" i="15"/>
  <c r="Y36" i="15"/>
  <c r="Q36" i="15"/>
  <c r="EO35" i="15"/>
  <c r="EG35" i="15"/>
  <c r="DY35" i="15"/>
  <c r="DQ35" i="15"/>
  <c r="DI35" i="15"/>
  <c r="CK35" i="15"/>
  <c r="CC35" i="15"/>
  <c r="BU35" i="15"/>
  <c r="BM35" i="15"/>
  <c r="AW35" i="15"/>
  <c r="AO35" i="15"/>
  <c r="AG35" i="15"/>
  <c r="Y35" i="15"/>
  <c r="Q35" i="15"/>
  <c r="EO34" i="15"/>
  <c r="EG34" i="15"/>
  <c r="DY34" i="15"/>
  <c r="DQ34" i="15"/>
  <c r="DI34" i="15"/>
  <c r="CK34" i="15"/>
  <c r="CC34" i="15"/>
  <c r="BU34" i="15"/>
  <c r="BM34" i="15"/>
  <c r="AW34" i="15"/>
  <c r="AO34" i="15"/>
  <c r="AG34" i="15"/>
  <c r="Y34" i="15"/>
  <c r="Q34" i="15"/>
  <c r="EO30" i="15"/>
  <c r="EG30" i="15"/>
  <c r="DY30" i="15"/>
  <c r="DQ30" i="15"/>
  <c r="DI30" i="15"/>
  <c r="CK30" i="15"/>
  <c r="CC30" i="15"/>
  <c r="BU30" i="15"/>
  <c r="BM30" i="15"/>
  <c r="AW30" i="15"/>
  <c r="AO30" i="15"/>
  <c r="AG30" i="15"/>
  <c r="Y30" i="15"/>
  <c r="Q30" i="15"/>
  <c r="EO29" i="15"/>
  <c r="EG29" i="15"/>
  <c r="DY29" i="15"/>
  <c r="DQ29" i="15"/>
  <c r="DI29" i="15"/>
  <c r="CK29" i="15"/>
  <c r="CC29" i="15"/>
  <c r="BU29" i="15"/>
  <c r="BM29" i="15"/>
  <c r="AW29" i="15"/>
  <c r="AO29" i="15"/>
  <c r="AG29" i="15"/>
  <c r="Y29" i="15"/>
  <c r="Q29" i="15"/>
  <c r="EW28" i="15"/>
  <c r="EO28" i="15"/>
  <c r="EG28" i="15"/>
  <c r="DY28" i="15"/>
  <c r="DQ28" i="15"/>
  <c r="DI28" i="15"/>
  <c r="CK28" i="15"/>
  <c r="CC28" i="15"/>
  <c r="BU28" i="15"/>
  <c r="BM28" i="15"/>
  <c r="AW28" i="15"/>
  <c r="AO28" i="15"/>
  <c r="AG28" i="15"/>
  <c r="Y28" i="15"/>
  <c r="Q28" i="15"/>
  <c r="EW27" i="15"/>
  <c r="EO27" i="15"/>
  <c r="EG27" i="15"/>
  <c r="DY27" i="15"/>
  <c r="DQ27" i="15"/>
  <c r="DI27" i="15"/>
  <c r="CK27" i="15"/>
  <c r="CC27" i="15"/>
  <c r="BU27" i="15"/>
  <c r="BM27" i="15"/>
  <c r="BE27" i="15"/>
  <c r="AW27" i="15"/>
  <c r="AO27" i="15"/>
  <c r="AG27" i="15"/>
  <c r="Y27" i="15"/>
  <c r="Q27" i="15"/>
  <c r="EW26" i="15"/>
  <c r="EO26" i="15"/>
  <c r="EG26" i="15"/>
  <c r="DY26" i="15"/>
  <c r="DQ26" i="15"/>
  <c r="DI26" i="15"/>
  <c r="CS26" i="15"/>
  <c r="CK26" i="15"/>
  <c r="CC26" i="15"/>
  <c r="BU26" i="15"/>
  <c r="BM26" i="15"/>
  <c r="BE26" i="15"/>
  <c r="AW26" i="15"/>
  <c r="AO26" i="15"/>
  <c r="AG26" i="15"/>
  <c r="Y26" i="15"/>
  <c r="Q26" i="15"/>
  <c r="J19" i="7"/>
  <c r="I19" i="7"/>
  <c r="I34" i="7"/>
  <c r="I45" i="7"/>
  <c r="I36" i="7"/>
  <c r="A20" i="5"/>
  <c r="B20" i="5"/>
  <c r="J32" i="7"/>
  <c r="K41" i="7"/>
  <c r="M41" i="7"/>
  <c r="I41" i="7"/>
  <c r="K56" i="7"/>
  <c r="M56" i="7"/>
  <c r="K39" i="7"/>
  <c r="M39" i="7"/>
  <c r="J20" i="7"/>
  <c r="L20" i="7"/>
  <c r="J52" i="7"/>
  <c r="L52" i="7"/>
  <c r="J36" i="7"/>
  <c r="J56" i="7"/>
  <c r="J35" i="7"/>
  <c r="J18" i="7"/>
  <c r="J14" i="7"/>
  <c r="K60" i="7"/>
  <c r="M60" i="7"/>
  <c r="K52" i="7"/>
  <c r="M52" i="7"/>
  <c r="K47" i="7"/>
  <c r="M47" i="7"/>
  <c r="K44" i="7"/>
  <c r="M44" i="7"/>
  <c r="J16" i="7"/>
  <c r="J60" i="7"/>
  <c r="J44" i="7"/>
  <c r="K4" i="7"/>
  <c r="M4" i="7"/>
  <c r="J10" i="7"/>
  <c r="K5" i="7"/>
  <c r="M5" i="7"/>
  <c r="J28" i="7"/>
  <c r="J45" i="7"/>
  <c r="K22" i="7"/>
  <c r="M22" i="7"/>
  <c r="K28" i="7"/>
  <c r="M28" i="7"/>
  <c r="J37" i="7"/>
  <c r="K43" i="7"/>
  <c r="M43" i="7"/>
  <c r="K21" i="7"/>
  <c r="M21" i="7"/>
  <c r="K14" i="7"/>
  <c r="M14" i="7"/>
  <c r="K18" i="7"/>
  <c r="M18" i="7"/>
  <c r="K48" i="7"/>
  <c r="M48" i="7"/>
  <c r="K33" i="7"/>
  <c r="M33" i="7"/>
  <c r="K40" i="7"/>
  <c r="M40" i="7"/>
  <c r="J26" i="7"/>
  <c r="J42" i="7"/>
  <c r="L42" i="7"/>
  <c r="J38" i="7"/>
  <c r="J58" i="7"/>
  <c r="J6" i="7"/>
  <c r="J7" i="7"/>
  <c r="K10" i="7"/>
  <c r="M10" i="7"/>
  <c r="K11" i="7"/>
  <c r="M11" i="7"/>
  <c r="K8" i="7"/>
  <c r="M8" i="7"/>
  <c r="J34" i="7"/>
  <c r="J12" i="7"/>
  <c r="J22" i="7"/>
  <c r="K23" i="7"/>
  <c r="M23" i="7"/>
  <c r="K30" i="7"/>
  <c r="M30" i="7"/>
  <c r="K57" i="7"/>
  <c r="M57" i="7"/>
  <c r="K53" i="7"/>
  <c r="M53" i="7"/>
  <c r="J5" i="7"/>
  <c r="K15" i="7"/>
  <c r="M15" i="7"/>
  <c r="J27" i="7"/>
  <c r="K61" i="7"/>
  <c r="M61" i="7"/>
  <c r="J21" i="7"/>
  <c r="K25" i="7"/>
  <c r="M25" i="7"/>
  <c r="K46" i="7"/>
  <c r="M46" i="7"/>
  <c r="J48" i="7"/>
  <c r="L48" i="7"/>
  <c r="J33" i="7"/>
  <c r="L33" i="7"/>
  <c r="J40" i="7"/>
  <c r="K51" i="7"/>
  <c r="M51" i="7"/>
  <c r="K55" i="7"/>
  <c r="M55" i="7"/>
  <c r="K59" i="7"/>
  <c r="M59" i="7"/>
  <c r="K29" i="7"/>
  <c r="M29" i="7"/>
  <c r="K45" i="7"/>
  <c r="M45" i="7"/>
  <c r="J39" i="7"/>
  <c r="K54" i="7"/>
  <c r="M54" i="7"/>
  <c r="J4" i="7"/>
  <c r="K6" i="7"/>
  <c r="M6" i="7"/>
  <c r="K7" i="7"/>
  <c r="M7" i="7"/>
  <c r="J8" i="7"/>
  <c r="J57" i="7"/>
  <c r="J53" i="7"/>
  <c r="J9" i="7"/>
  <c r="K17" i="7"/>
  <c r="M17" i="7"/>
  <c r="J43" i="7"/>
  <c r="J61" i="7"/>
  <c r="L61" i="7"/>
  <c r="J46" i="7"/>
  <c r="L46" i="7"/>
  <c r="K36" i="7"/>
  <c r="M36" i="7"/>
  <c r="K31" i="7"/>
  <c r="M31" i="7"/>
  <c r="K49" i="7"/>
  <c r="M49" i="7"/>
  <c r="K50" i="7"/>
  <c r="M50" i="7"/>
  <c r="J54" i="7"/>
  <c r="J51" i="7"/>
  <c r="J55" i="7"/>
  <c r="K26" i="7"/>
  <c r="M26" i="7"/>
  <c r="K42" i="7"/>
  <c r="M42" i="7"/>
  <c r="J50" i="7"/>
  <c r="K58" i="7"/>
  <c r="M58" i="7"/>
  <c r="K9" i="7"/>
  <c r="M9" i="7"/>
  <c r="J11" i="7"/>
  <c r="L11" i="7"/>
  <c r="J30" i="7"/>
  <c r="K34" i="7"/>
  <c r="M34" i="7"/>
  <c r="J23" i="7"/>
  <c r="K12" i="7"/>
  <c r="M12" i="7"/>
  <c r="K19" i="7"/>
  <c r="M19" i="7"/>
  <c r="K27" i="7"/>
  <c r="M27" i="7"/>
  <c r="K37" i="7"/>
  <c r="M37" i="7"/>
  <c r="J24" i="7"/>
  <c r="K16" i="7"/>
  <c r="M16" i="7"/>
  <c r="K20" i="7"/>
  <c r="M20" i="7"/>
  <c r="J59" i="7"/>
  <c r="J47" i="7"/>
  <c r="I16" i="7"/>
  <c r="I26" i="7"/>
  <c r="K35" i="7"/>
  <c r="M35" i="7"/>
  <c r="I40" i="7"/>
  <c r="I47" i="7"/>
  <c r="I57" i="7"/>
  <c r="Q453" i="10"/>
  <c r="BM452" i="10"/>
  <c r="DI451" i="10"/>
  <c r="Q451" i="10"/>
  <c r="BM450" i="10"/>
  <c r="DI449" i="10"/>
  <c r="Q449" i="10"/>
  <c r="BM448" i="10"/>
  <c r="DI447" i="10"/>
  <c r="Q447" i="10"/>
  <c r="BM446" i="10"/>
  <c r="DI445" i="10"/>
  <c r="Q445" i="10"/>
  <c r="BM444" i="10"/>
  <c r="DI443" i="10"/>
  <c r="Q443" i="10"/>
  <c r="BM442" i="10"/>
  <c r="DI441" i="10"/>
  <c r="Q441" i="10"/>
  <c r="BM440" i="10"/>
  <c r="DI439" i="10"/>
  <c r="Q439" i="10"/>
  <c r="BM438" i="10"/>
  <c r="DI437" i="10"/>
  <c r="Q437" i="10"/>
  <c r="BM436" i="10"/>
  <c r="DI435" i="10"/>
  <c r="Q435" i="10"/>
  <c r="BM434" i="10"/>
  <c r="DI433" i="10"/>
  <c r="Q433" i="10"/>
  <c r="DY145" i="10"/>
  <c r="DQ145" i="10"/>
  <c r="DI145" i="10"/>
  <c r="CC145" i="10"/>
  <c r="BU145" i="10"/>
  <c r="BM145" i="10"/>
  <c r="AO145" i="10"/>
  <c r="AG145" i="10"/>
  <c r="Y145" i="10"/>
  <c r="Q145" i="10"/>
  <c r="DY144" i="10"/>
  <c r="DQ144" i="10"/>
  <c r="DI144" i="10"/>
  <c r="CC144" i="10"/>
  <c r="BU144" i="10"/>
  <c r="BM144" i="10"/>
  <c r="AO144" i="10"/>
  <c r="AG144" i="10"/>
  <c r="Y144" i="10"/>
  <c r="Q144" i="10"/>
  <c r="DY143" i="10"/>
  <c r="DQ143" i="10"/>
  <c r="DI143" i="10"/>
  <c r="CC143" i="10"/>
  <c r="BU143" i="10"/>
  <c r="BM143" i="10"/>
  <c r="AO143" i="10"/>
  <c r="AG143" i="10"/>
  <c r="Y143" i="10"/>
  <c r="Q143" i="10"/>
  <c r="DY142" i="10"/>
  <c r="DQ142" i="10"/>
  <c r="DI142" i="10"/>
  <c r="CC142" i="10"/>
  <c r="BU142" i="10"/>
  <c r="BM142" i="10"/>
  <c r="AO142" i="10"/>
  <c r="AG142" i="10"/>
  <c r="Y142" i="10"/>
  <c r="Q142" i="10"/>
  <c r="DY141" i="10"/>
  <c r="DQ141" i="10"/>
  <c r="DI141" i="10"/>
  <c r="CC141" i="10"/>
  <c r="BU141" i="10"/>
  <c r="BM141" i="10"/>
  <c r="AO141" i="10"/>
  <c r="AG141" i="10"/>
  <c r="Y141" i="10"/>
  <c r="Q141" i="10"/>
  <c r="DY134" i="10"/>
  <c r="DQ134" i="10"/>
  <c r="DI134" i="10"/>
  <c r="CC134" i="10"/>
  <c r="BU134" i="10"/>
  <c r="BM134" i="10"/>
  <c r="AO134" i="10"/>
  <c r="AG134" i="10"/>
  <c r="Y134" i="10"/>
  <c r="Q134" i="10"/>
  <c r="DY133" i="10"/>
  <c r="DQ133" i="10"/>
  <c r="DI133" i="10"/>
  <c r="CC133" i="10"/>
  <c r="BU133" i="10"/>
  <c r="BM133" i="10"/>
  <c r="AO133" i="10"/>
  <c r="AG133" i="10"/>
  <c r="Y133" i="10"/>
  <c r="Q133" i="10"/>
  <c r="DY132" i="10"/>
  <c r="DQ132" i="10"/>
  <c r="DI132" i="10"/>
  <c r="CC132" i="10"/>
  <c r="BU132" i="10"/>
  <c r="BM132" i="10"/>
  <c r="AO132" i="10"/>
  <c r="AG132" i="10"/>
  <c r="Y132" i="10"/>
  <c r="Q132" i="10"/>
  <c r="DY131" i="10"/>
  <c r="DQ131" i="10"/>
  <c r="DI131" i="10"/>
  <c r="CC131" i="10"/>
  <c r="BU131" i="10"/>
  <c r="BM131" i="10"/>
  <c r="AO131" i="10"/>
  <c r="AG131" i="10"/>
  <c r="Y131" i="10"/>
  <c r="Q131" i="10"/>
  <c r="EG119" i="10"/>
  <c r="DY119" i="10"/>
  <c r="DQ119" i="10"/>
  <c r="DI119" i="10"/>
  <c r="CC119" i="10"/>
  <c r="BU119" i="10"/>
  <c r="BM119" i="10"/>
  <c r="AO119" i="10"/>
  <c r="AG119" i="10"/>
  <c r="Y119" i="10"/>
  <c r="Q119" i="10"/>
  <c r="EG118" i="10"/>
  <c r="DY118" i="10"/>
  <c r="DQ118" i="10"/>
  <c r="DI118" i="10"/>
  <c r="CC118" i="10"/>
  <c r="BU118" i="10"/>
  <c r="BM118" i="10"/>
  <c r="AO118" i="10"/>
  <c r="AG118" i="10"/>
  <c r="Y118" i="10"/>
  <c r="Q118" i="10"/>
  <c r="EG117" i="10"/>
  <c r="DY117" i="10"/>
  <c r="DQ117" i="10"/>
  <c r="DI117" i="10"/>
  <c r="CC117" i="10"/>
  <c r="BU117" i="10"/>
  <c r="BM117" i="10"/>
  <c r="AO117" i="10"/>
  <c r="AG117" i="10"/>
  <c r="Y117" i="10"/>
  <c r="Q117" i="10"/>
  <c r="EG116" i="10"/>
  <c r="DY116" i="10"/>
  <c r="DQ116" i="10"/>
  <c r="DI116" i="10"/>
  <c r="CC116" i="10"/>
  <c r="BU116" i="10"/>
  <c r="BM116" i="10"/>
  <c r="AO116" i="10"/>
  <c r="AG116" i="10"/>
  <c r="Y116" i="10"/>
  <c r="Q116" i="10"/>
  <c r="EG115" i="10"/>
  <c r="DY115" i="10"/>
  <c r="DQ115" i="10"/>
  <c r="DI115" i="10"/>
  <c r="CC115" i="10"/>
  <c r="BU115" i="10"/>
  <c r="BM115" i="10"/>
  <c r="AO115" i="10"/>
  <c r="AG115" i="10"/>
  <c r="Y115" i="10"/>
  <c r="Q115" i="10"/>
  <c r="EG114" i="10"/>
  <c r="DY114" i="10"/>
  <c r="DQ114" i="10"/>
  <c r="DI114" i="10"/>
  <c r="CC114" i="10"/>
  <c r="BU114" i="10"/>
  <c r="BM114" i="10"/>
  <c r="AO114" i="10"/>
  <c r="AG114" i="10"/>
  <c r="Y114" i="10"/>
  <c r="Q114" i="10"/>
  <c r="EG94" i="10"/>
  <c r="DY94" i="10"/>
  <c r="DQ94" i="10"/>
  <c r="DI94" i="10"/>
  <c r="CC94" i="10"/>
  <c r="BU94" i="10"/>
  <c r="BM94" i="10"/>
  <c r="AO94" i="10"/>
  <c r="AG94" i="10"/>
  <c r="Y94" i="10"/>
  <c r="Q94" i="10"/>
  <c r="EG93" i="10"/>
  <c r="DY93" i="10"/>
  <c r="DQ93" i="10"/>
  <c r="DI93" i="10"/>
  <c r="CC93" i="10"/>
  <c r="BU93" i="10"/>
  <c r="BM93" i="10"/>
  <c r="AO93" i="10"/>
  <c r="AG93" i="10"/>
  <c r="Y93" i="10"/>
  <c r="Q93" i="10"/>
  <c r="EG92" i="10"/>
  <c r="DY92" i="10"/>
  <c r="DQ92" i="10"/>
  <c r="DI92" i="10"/>
  <c r="CC92" i="10"/>
  <c r="BU92" i="10"/>
  <c r="BM92" i="10"/>
  <c r="AO92" i="10"/>
  <c r="AG92" i="10"/>
  <c r="Y92" i="10"/>
  <c r="Q92" i="10"/>
  <c r="EG91" i="10"/>
  <c r="DY91" i="10"/>
  <c r="DQ91" i="10"/>
  <c r="DI91" i="10"/>
  <c r="CC91" i="10"/>
  <c r="BU91" i="10"/>
  <c r="BM91" i="10"/>
  <c r="AO91" i="10"/>
  <c r="AG91" i="10"/>
  <c r="Y91" i="10"/>
  <c r="Q91" i="10"/>
  <c r="EG90" i="10"/>
  <c r="DY90" i="10"/>
  <c r="DQ90" i="10"/>
  <c r="DI90" i="10"/>
  <c r="CC90" i="10"/>
  <c r="BU90" i="10"/>
  <c r="BM90" i="10"/>
  <c r="AO90" i="10"/>
  <c r="AG90" i="10"/>
  <c r="Y90" i="10"/>
  <c r="Q90" i="10"/>
  <c r="EG85" i="10"/>
  <c r="DY85" i="10"/>
  <c r="DQ85" i="10"/>
  <c r="DI85" i="10"/>
  <c r="CC85" i="10"/>
  <c r="BU85" i="10"/>
  <c r="BM85" i="10"/>
  <c r="AO85" i="10"/>
  <c r="AG85" i="10"/>
  <c r="Y85" i="10"/>
  <c r="Q85" i="10"/>
  <c r="EG84" i="10"/>
  <c r="DY84" i="10"/>
  <c r="DQ84" i="10"/>
  <c r="DI84" i="10"/>
  <c r="CC84" i="10"/>
  <c r="BU84" i="10"/>
  <c r="BM84" i="10"/>
  <c r="AO84" i="10"/>
  <c r="AG84" i="10"/>
  <c r="Y84" i="10"/>
  <c r="Q84" i="10"/>
  <c r="EG83" i="10"/>
  <c r="DY83" i="10"/>
  <c r="DQ83" i="10"/>
  <c r="DI83" i="10"/>
  <c r="CC83" i="10"/>
  <c r="BU83" i="10"/>
  <c r="BM83" i="10"/>
  <c r="AO83" i="10"/>
  <c r="AG83" i="10"/>
  <c r="Y83" i="10"/>
  <c r="Q83" i="10"/>
  <c r="EG79" i="10"/>
  <c r="DY79" i="10"/>
  <c r="DQ79" i="10"/>
  <c r="DI79" i="10"/>
  <c r="CC79" i="10"/>
  <c r="BU79" i="10"/>
  <c r="BM79" i="10"/>
  <c r="AO79" i="10"/>
  <c r="AG79" i="10"/>
  <c r="Y79" i="10"/>
  <c r="Q79" i="10"/>
  <c r="EG78" i="10"/>
  <c r="DY78" i="10"/>
  <c r="DQ78" i="10"/>
  <c r="DI78" i="10"/>
  <c r="CC78" i="10"/>
  <c r="BU78" i="10"/>
  <c r="BM78" i="10"/>
  <c r="AO78" i="10"/>
  <c r="AG78" i="10"/>
  <c r="Y78" i="10"/>
  <c r="Q78" i="10"/>
  <c r="EG77" i="10"/>
  <c r="DY77" i="10"/>
  <c r="DQ77" i="10"/>
  <c r="DI77" i="10"/>
  <c r="CC77" i="10"/>
  <c r="BU77" i="10"/>
  <c r="BM77" i="10"/>
  <c r="AO77" i="10"/>
  <c r="AG77" i="10"/>
  <c r="Y77" i="10"/>
  <c r="Q77" i="10"/>
  <c r="Q1380" i="10"/>
  <c r="Q1378" i="10"/>
  <c r="Q1376" i="10"/>
  <c r="Q1374" i="10"/>
  <c r="Q1372" i="10"/>
  <c r="Q1370" i="10"/>
  <c r="Q1368" i="10"/>
  <c r="Q1366" i="10"/>
  <c r="Q1364" i="10"/>
  <c r="Q1362" i="10"/>
  <c r="Q1360" i="10"/>
  <c r="Q1358" i="10"/>
  <c r="Q1356" i="10"/>
  <c r="Q1354" i="10"/>
  <c r="Q1352" i="10"/>
  <c r="Q1350" i="10"/>
  <c r="Q1348" i="10"/>
  <c r="Q1346" i="10"/>
  <c r="Q1344" i="10"/>
  <c r="Q1342" i="10"/>
  <c r="Q1340" i="10"/>
  <c r="Q1338" i="10"/>
  <c r="Q1336" i="10"/>
  <c r="Q1334" i="10"/>
  <c r="Q1332" i="10"/>
  <c r="Q1330" i="10"/>
  <c r="Q1328" i="10"/>
  <c r="Q1326" i="10"/>
  <c r="Q1324" i="10"/>
  <c r="Q1322" i="10"/>
  <c r="Q1320" i="10"/>
  <c r="Q1318" i="10"/>
  <c r="Q1316" i="10"/>
  <c r="Q1314" i="10"/>
  <c r="Q1312" i="10"/>
  <c r="Q1310" i="10"/>
  <c r="Q1308" i="10"/>
  <c r="Q1306" i="10"/>
  <c r="Q1304" i="10"/>
  <c r="Q1302" i="10"/>
  <c r="Q1300" i="10"/>
  <c r="Q1298" i="10"/>
  <c r="Q1296" i="10"/>
  <c r="Q1294" i="10"/>
  <c r="Q1292" i="10"/>
  <c r="Q1290" i="10"/>
  <c r="Q1288" i="10"/>
  <c r="Q1286" i="10"/>
  <c r="Q1284" i="10"/>
  <c r="Q1282" i="10"/>
  <c r="Q1280" i="10"/>
  <c r="Q1278" i="10"/>
  <c r="Q1276" i="10"/>
  <c r="Q1274" i="10"/>
  <c r="Q1272" i="10"/>
  <c r="Q1270" i="10"/>
  <c r="Q1268" i="10"/>
  <c r="Q1266" i="10"/>
  <c r="Q1264" i="10"/>
  <c r="Q1262" i="10"/>
  <c r="Q1260" i="10"/>
  <c r="Q1258" i="10"/>
  <c r="Q1256" i="10"/>
  <c r="Q1254" i="10"/>
  <c r="Q1252" i="10"/>
  <c r="Q1250" i="10"/>
  <c r="Q1248" i="10"/>
  <c r="Q1246" i="10"/>
  <c r="Q1244" i="10"/>
  <c r="Q1242" i="10"/>
  <c r="Q1240" i="10"/>
  <c r="Q1238" i="10"/>
  <c r="Q1236" i="10"/>
  <c r="Q1234" i="10"/>
  <c r="Q1232" i="10"/>
  <c r="Q1230" i="10"/>
  <c r="Q1228" i="10"/>
  <c r="Q1226" i="10"/>
  <c r="Q1224" i="10"/>
  <c r="Q1222" i="10"/>
  <c r="Q1220" i="10"/>
  <c r="Q1218" i="10"/>
  <c r="Q1216" i="10"/>
  <c r="Q1215" i="10"/>
  <c r="Q1214" i="10"/>
  <c r="Q1213" i="10"/>
  <c r="Q1212" i="10"/>
  <c r="Q1211" i="10"/>
  <c r="Q1210" i="10"/>
  <c r="Q1209" i="10"/>
  <c r="Q1208" i="10"/>
  <c r="Q1207" i="10"/>
  <c r="Q1206" i="10"/>
  <c r="Q1205" i="10"/>
  <c r="Q1204" i="10"/>
  <c r="Q1203" i="10"/>
  <c r="Q1202" i="10"/>
  <c r="Q1201" i="10"/>
  <c r="Q1200" i="10"/>
  <c r="Q1199" i="10"/>
  <c r="Q1198" i="10"/>
  <c r="Q1197" i="10"/>
  <c r="Q1196" i="10"/>
  <c r="Q1195" i="10"/>
  <c r="Q1194" i="10"/>
  <c r="Q1193" i="10"/>
  <c r="Q1192" i="10"/>
  <c r="Q1191" i="10"/>
  <c r="Q1190" i="10"/>
  <c r="Q1189" i="10"/>
  <c r="Q1188" i="10"/>
  <c r="Q1187" i="10"/>
  <c r="Q1186" i="10"/>
  <c r="Q1185" i="10"/>
  <c r="Q1184" i="10"/>
  <c r="Q1183" i="10"/>
  <c r="Q1182" i="10"/>
  <c r="Q1181" i="10"/>
  <c r="Q1180" i="10"/>
  <c r="Q1179" i="10"/>
  <c r="Q1178" i="10"/>
  <c r="Q1177" i="10"/>
  <c r="Q1176" i="10"/>
  <c r="Q1175" i="10"/>
  <c r="Q1174" i="10"/>
  <c r="Q1173" i="10"/>
  <c r="Q1172" i="10"/>
  <c r="Q1171" i="10"/>
  <c r="Q1170" i="10"/>
  <c r="Q1169" i="10"/>
  <c r="Q1168" i="10"/>
  <c r="Q1167" i="10"/>
  <c r="Q1166" i="10"/>
  <c r="Q1165" i="10"/>
  <c r="Q1164" i="10"/>
  <c r="Q1163" i="10"/>
  <c r="Q1162" i="10"/>
  <c r="Q1161" i="10"/>
  <c r="Q1160" i="10"/>
  <c r="Q1159" i="10"/>
  <c r="Q1158" i="10"/>
  <c r="Q1157" i="10"/>
  <c r="Q1156" i="10"/>
  <c r="Q1155" i="10"/>
  <c r="Q1154" i="10"/>
  <c r="Q1153" i="10"/>
  <c r="Q1152" i="10"/>
  <c r="Q1151" i="10"/>
  <c r="Q1150" i="10"/>
  <c r="Q1149" i="10"/>
  <c r="Q1148" i="10"/>
  <c r="Q1147" i="10"/>
  <c r="Q1146" i="10"/>
  <c r="Q1145" i="10"/>
  <c r="Q1144" i="10"/>
  <c r="Q1143" i="10"/>
  <c r="Q1142" i="10"/>
  <c r="Q1141" i="10"/>
  <c r="Q1140" i="10"/>
  <c r="Q1139" i="10"/>
  <c r="Q1138" i="10"/>
  <c r="Q1137" i="10"/>
  <c r="Q1136" i="10"/>
  <c r="Q1135" i="10"/>
  <c r="Q1134" i="10"/>
  <c r="Q1133" i="10"/>
  <c r="Q1132" i="10"/>
  <c r="Q1131" i="10"/>
  <c r="Q1130" i="10"/>
  <c r="Q1129" i="10"/>
  <c r="Q1128" i="10"/>
  <c r="Q1127" i="10"/>
  <c r="Q1126" i="10"/>
  <c r="Q1125" i="10"/>
  <c r="Q1124" i="10"/>
  <c r="Q1123" i="10"/>
  <c r="Q1122" i="10"/>
  <c r="Q1121" i="10"/>
  <c r="Q1120" i="10"/>
  <c r="Q1119" i="10"/>
  <c r="Q1118" i="10"/>
  <c r="Q1117" i="10"/>
  <c r="Q1116" i="10"/>
  <c r="Q1115" i="10"/>
  <c r="Q1114" i="10"/>
  <c r="Q1113" i="10"/>
  <c r="Q1112" i="10"/>
  <c r="Q1111" i="10"/>
  <c r="Q1110" i="10"/>
  <c r="Q1109" i="10"/>
  <c r="Q1108" i="10"/>
  <c r="Q1107" i="10"/>
  <c r="Q1106" i="10"/>
  <c r="Q1105" i="10"/>
  <c r="Q1104" i="10"/>
  <c r="Q1103" i="10"/>
  <c r="Q1102" i="10"/>
  <c r="Q1101" i="10"/>
  <c r="Q1100" i="10"/>
  <c r="Q1099" i="10"/>
  <c r="Q1098" i="10"/>
  <c r="Q1097" i="10"/>
  <c r="Q1096" i="10"/>
  <c r="Q1095" i="10"/>
  <c r="Q1094" i="10"/>
  <c r="Q1093" i="10"/>
  <c r="Q1092" i="10"/>
  <c r="Q1091" i="10"/>
  <c r="Q1090" i="10"/>
  <c r="Q1089" i="10"/>
  <c r="Q1088" i="10"/>
  <c r="Q1087" i="10"/>
  <c r="Q1086" i="10"/>
  <c r="Q1085" i="10"/>
  <c r="Q1084" i="10"/>
  <c r="Q1083" i="10"/>
  <c r="Q1082" i="10"/>
  <c r="Q1081" i="10"/>
  <c r="Q1080" i="10"/>
  <c r="Q1079" i="10"/>
  <c r="Q1078" i="10"/>
  <c r="Q1077" i="10"/>
  <c r="Q1076" i="10"/>
  <c r="Q1075" i="10"/>
  <c r="Q1074" i="10"/>
  <c r="Q1073" i="10"/>
  <c r="Q1072" i="10"/>
  <c r="Q1071" i="10"/>
  <c r="Q1070" i="10"/>
  <c r="Q1069" i="10"/>
  <c r="Q1068" i="10"/>
  <c r="Q1067" i="10"/>
  <c r="Q1066" i="10"/>
  <c r="Q1065" i="10"/>
  <c r="Q1064" i="10"/>
  <c r="Q1063" i="10"/>
  <c r="Q1062" i="10"/>
  <c r="Q1061" i="10"/>
  <c r="Q1060" i="10"/>
  <c r="Q1059" i="10"/>
  <c r="Q1058" i="10"/>
  <c r="Q1057" i="10"/>
  <c r="Q1056" i="10"/>
  <c r="Q1055" i="10"/>
  <c r="Q1054" i="10"/>
  <c r="Q1053" i="10"/>
  <c r="Q1052" i="10"/>
  <c r="Q1051" i="10"/>
  <c r="Q1050" i="10"/>
  <c r="Q1049" i="10"/>
  <c r="Q1048" i="10"/>
  <c r="Q1047" i="10"/>
  <c r="Q1046" i="10"/>
  <c r="Q1045" i="10"/>
  <c r="Q1044" i="10"/>
  <c r="Q1043" i="10"/>
  <c r="Q1042" i="10"/>
  <c r="Q1041" i="10"/>
  <c r="Q1040" i="10"/>
  <c r="Q1039" i="10"/>
  <c r="Q1038" i="10"/>
  <c r="Q1037" i="10"/>
  <c r="Q1036" i="10"/>
  <c r="Q1035" i="10"/>
  <c r="Q1034" i="10"/>
  <c r="Q1033" i="10"/>
  <c r="Q1032" i="10"/>
  <c r="Q1031" i="10"/>
  <c r="Q1030" i="10"/>
  <c r="Q1029" i="10"/>
  <c r="Q1028" i="10"/>
  <c r="Q1027" i="10"/>
  <c r="Q1026" i="10"/>
  <c r="Q1025" i="10"/>
  <c r="Q1024" i="10"/>
  <c r="Q1023" i="10"/>
  <c r="Q1022" i="10"/>
  <c r="Q1021" i="10"/>
  <c r="Q1020" i="10"/>
  <c r="Q1019" i="10"/>
  <c r="Q1018" i="10"/>
  <c r="Q1017" i="10"/>
  <c r="Q1016" i="10"/>
  <c r="Q1015" i="10"/>
  <c r="Q1014" i="10"/>
  <c r="Q1013" i="10"/>
  <c r="Q1012" i="10"/>
  <c r="Q1011" i="10"/>
  <c r="Q1010" i="10"/>
  <c r="Q1009" i="10"/>
  <c r="Q1008" i="10"/>
  <c r="Q1007" i="10"/>
  <c r="Q1006" i="10"/>
  <c r="Q1005" i="10"/>
  <c r="Q1004" i="10"/>
  <c r="Q1003" i="10"/>
  <c r="Q1002" i="10"/>
  <c r="Q1001" i="10"/>
  <c r="Q1000" i="10"/>
  <c r="Q999" i="10"/>
  <c r="Q998" i="10"/>
  <c r="Q997" i="10"/>
  <c r="Q996" i="10"/>
  <c r="Q995" i="10"/>
  <c r="Q994" i="10"/>
  <c r="Q993" i="10"/>
  <c r="Q992" i="10"/>
  <c r="Q991" i="10"/>
  <c r="Q990" i="10"/>
  <c r="Q989" i="10"/>
  <c r="Q988" i="10"/>
  <c r="Q987" i="10"/>
  <c r="Q986" i="10"/>
  <c r="Q985" i="10"/>
  <c r="Q984" i="10"/>
  <c r="Q983" i="10"/>
  <c r="Q982" i="10"/>
  <c r="Q981" i="10"/>
  <c r="Q980" i="10"/>
  <c r="Q979" i="10"/>
  <c r="Q978" i="10"/>
  <c r="Q977" i="10"/>
  <c r="Q976" i="10"/>
  <c r="Q975" i="10"/>
  <c r="Q974" i="10"/>
  <c r="Q973" i="10"/>
  <c r="Q972" i="10"/>
  <c r="Q971" i="10"/>
  <c r="Q970" i="10"/>
  <c r="Q969" i="10"/>
  <c r="Q968" i="10"/>
  <c r="Q967" i="10"/>
  <c r="Q966" i="10"/>
  <c r="Q965" i="10"/>
  <c r="Q964" i="10"/>
  <c r="Q963" i="10"/>
  <c r="Q962" i="10"/>
  <c r="Q961" i="10"/>
  <c r="Q960" i="10"/>
  <c r="Q959" i="10"/>
  <c r="Q958" i="10"/>
  <c r="Q957" i="10"/>
  <c r="Q956" i="10"/>
  <c r="Q955" i="10"/>
  <c r="Q954" i="10"/>
  <c r="Q953" i="10"/>
  <c r="Q952" i="10"/>
  <c r="Q951" i="10"/>
  <c r="Q950" i="10"/>
  <c r="Q949" i="10"/>
  <c r="Q948" i="10"/>
  <c r="Q947" i="10"/>
  <c r="Q946" i="10"/>
  <c r="Q945" i="10"/>
  <c r="Q944" i="10"/>
  <c r="Q943" i="10"/>
  <c r="Q942" i="10"/>
  <c r="Q941" i="10"/>
  <c r="Q940" i="10"/>
  <c r="Q939" i="10"/>
  <c r="Q938" i="10"/>
  <c r="Q937" i="10"/>
  <c r="Q936" i="10"/>
  <c r="Q935" i="10"/>
  <c r="Q934" i="10"/>
  <c r="Q933" i="10"/>
  <c r="Q932" i="10"/>
  <c r="Q931" i="10"/>
  <c r="Q930" i="10"/>
  <c r="Q929" i="10"/>
  <c r="Q928" i="10"/>
  <c r="Q927" i="10"/>
  <c r="Q926" i="10"/>
  <c r="Q925" i="10"/>
  <c r="Q924" i="10"/>
  <c r="Q923" i="10"/>
  <c r="Q922" i="10"/>
  <c r="Q921" i="10"/>
  <c r="Q920" i="10"/>
  <c r="Q919" i="10"/>
  <c r="Q918" i="10"/>
  <c r="Q917" i="10"/>
  <c r="Q916" i="10"/>
  <c r="Q915" i="10"/>
  <c r="Q914" i="10"/>
  <c r="Q913" i="10"/>
  <c r="Q912" i="10"/>
  <c r="Q911" i="10"/>
  <c r="Q910" i="10"/>
  <c r="Q909" i="10"/>
  <c r="Q908" i="10"/>
  <c r="Q907" i="10"/>
  <c r="Q906" i="10"/>
  <c r="Q905" i="10"/>
  <c r="Q904" i="10"/>
  <c r="Q903" i="10"/>
  <c r="Q902" i="10"/>
  <c r="Q901" i="10"/>
  <c r="Q900" i="10"/>
  <c r="Q899" i="10"/>
  <c r="Q898" i="10"/>
  <c r="Q897" i="10"/>
  <c r="Q896" i="10"/>
  <c r="Q895" i="10"/>
  <c r="Q894" i="10"/>
  <c r="Q893" i="10"/>
  <c r="Q892" i="10"/>
  <c r="Q891" i="10"/>
  <c r="Q890" i="10"/>
  <c r="Q889" i="10"/>
  <c r="Q888" i="10"/>
  <c r="Q887" i="10"/>
  <c r="Q886" i="10"/>
  <c r="Q885" i="10"/>
  <c r="Q884" i="10"/>
  <c r="Q883" i="10"/>
  <c r="Q882" i="10"/>
  <c r="Q881" i="10"/>
  <c r="Q880" i="10"/>
  <c r="Q879" i="10"/>
  <c r="Q878" i="10"/>
  <c r="Q877" i="10"/>
  <c r="Q876" i="10"/>
  <c r="Q875" i="10"/>
  <c r="Q874" i="10"/>
  <c r="Q873" i="10"/>
  <c r="Q872" i="10"/>
  <c r="Q871" i="10"/>
  <c r="Q870" i="10"/>
  <c r="Q869" i="10"/>
  <c r="Q868" i="10"/>
  <c r="Q867" i="10"/>
  <c r="Q866" i="10"/>
  <c r="Q865" i="10"/>
  <c r="Q864" i="10"/>
  <c r="Q863" i="10"/>
  <c r="Q862" i="10"/>
  <c r="Q861" i="10"/>
  <c r="Q860" i="10"/>
  <c r="Q859" i="10"/>
  <c r="Q858" i="10"/>
  <c r="Q857" i="10"/>
  <c r="Q856" i="10"/>
  <c r="Q855" i="10"/>
  <c r="Q854" i="10"/>
  <c r="Q853" i="10"/>
  <c r="Q852" i="10"/>
  <c r="Q851" i="10"/>
  <c r="Q850" i="10"/>
  <c r="Q849" i="10"/>
  <c r="Q848" i="10"/>
  <c r="Q847" i="10"/>
  <c r="Q846" i="10"/>
  <c r="Q845" i="10"/>
  <c r="Q844" i="10"/>
  <c r="Q843" i="10"/>
  <c r="Q842" i="10"/>
  <c r="Q841" i="10"/>
  <c r="Q840" i="10"/>
  <c r="Y839" i="10"/>
  <c r="DI838" i="10"/>
  <c r="Q838" i="10"/>
  <c r="Y837" i="10"/>
  <c r="DI836" i="10"/>
  <c r="Q836" i="10"/>
  <c r="Y835" i="10"/>
  <c r="DI834" i="10"/>
  <c r="Q834" i="10"/>
  <c r="Y833" i="10"/>
  <c r="DI832" i="10"/>
  <c r="Q832" i="10"/>
  <c r="Y831" i="10"/>
  <c r="DI830" i="10"/>
  <c r="Q830" i="10"/>
  <c r="Y829" i="10"/>
  <c r="DI828" i="10"/>
  <c r="Q828" i="10"/>
  <c r="Y827" i="10"/>
  <c r="DI826" i="10"/>
  <c r="Q826" i="10"/>
  <c r="Y825" i="10"/>
  <c r="DI824" i="10"/>
  <c r="Q824" i="10"/>
  <c r="Y823" i="10"/>
  <c r="DI822" i="10"/>
  <c r="Q822" i="10"/>
  <c r="Y821" i="10"/>
  <c r="DI820" i="10"/>
  <c r="Q820" i="10"/>
  <c r="Y819" i="10"/>
  <c r="DI818" i="10"/>
  <c r="Y818" i="10"/>
  <c r="DI817" i="10"/>
  <c r="Y817" i="10"/>
  <c r="DI816" i="10"/>
  <c r="Y816" i="10"/>
  <c r="DI815" i="10"/>
  <c r="Y815" i="10"/>
  <c r="DI814" i="10"/>
  <c r="Y814" i="10"/>
  <c r="DI813" i="10"/>
  <c r="Y813" i="10"/>
  <c r="DI812" i="10"/>
  <c r="Y812" i="10"/>
  <c r="DI811" i="10"/>
  <c r="Y811" i="10"/>
  <c r="DI810" i="10"/>
  <c r="Y810" i="10"/>
  <c r="DI809" i="10"/>
  <c r="Y809" i="10"/>
  <c r="DI808" i="10"/>
  <c r="Y808" i="10"/>
  <c r="DI807" i="10"/>
  <c r="Y807" i="10"/>
  <c r="DI806" i="10"/>
  <c r="Y806" i="10"/>
  <c r="DI805" i="10"/>
  <c r="Y805" i="10"/>
  <c r="DI804" i="10"/>
  <c r="Y804" i="10"/>
  <c r="DI803" i="10"/>
  <c r="Y803" i="10"/>
  <c r="DI802" i="10"/>
  <c r="Y802" i="10"/>
  <c r="DI801" i="10"/>
  <c r="Y801" i="10"/>
  <c r="DI800" i="10"/>
  <c r="Y800" i="10"/>
  <c r="DI799" i="10"/>
  <c r="Y799" i="10"/>
  <c r="DI798" i="10"/>
  <c r="Y798" i="10"/>
  <c r="DI797" i="10"/>
  <c r="Y797" i="10"/>
  <c r="DI796" i="10"/>
  <c r="Y796" i="10"/>
  <c r="DI795" i="10"/>
  <c r="Y795" i="10"/>
  <c r="DI794" i="10"/>
  <c r="Y794" i="10"/>
  <c r="DI793" i="10"/>
  <c r="Y793" i="10"/>
  <c r="DI792" i="10"/>
  <c r="Y792" i="10"/>
  <c r="DI791" i="10"/>
  <c r="Y791" i="10"/>
  <c r="DI790" i="10"/>
  <c r="Y790" i="10"/>
  <c r="DI789" i="10"/>
  <c r="Y789" i="10"/>
  <c r="DI788" i="10"/>
  <c r="Y788" i="10"/>
  <c r="DI787" i="10"/>
  <c r="Y787" i="10"/>
  <c r="DI786" i="10"/>
  <c r="Y786" i="10"/>
  <c r="DI785" i="10"/>
  <c r="Y785" i="10"/>
  <c r="DI784" i="10"/>
  <c r="Y784" i="10"/>
  <c r="DI783" i="10"/>
  <c r="Y783" i="10"/>
  <c r="DI782" i="10"/>
  <c r="Y782" i="10"/>
  <c r="DI781" i="10"/>
  <c r="Y781" i="10"/>
  <c r="DI780" i="10"/>
  <c r="Y780" i="10"/>
  <c r="DI779" i="10"/>
  <c r="Y779" i="10"/>
  <c r="DI778" i="10"/>
  <c r="Y778" i="10"/>
  <c r="DI777" i="10"/>
  <c r="Y777" i="10"/>
  <c r="DI776" i="10"/>
  <c r="Y776" i="10"/>
  <c r="DI775" i="10"/>
  <c r="Y775" i="10"/>
  <c r="DI774" i="10"/>
  <c r="Y774" i="10"/>
  <c r="DI773" i="10"/>
  <c r="Y773" i="10"/>
  <c r="DI772" i="10"/>
  <c r="Y772" i="10"/>
  <c r="DI771" i="10"/>
  <c r="Y771" i="10"/>
  <c r="DI770" i="10"/>
  <c r="Y770" i="10"/>
  <c r="DI769" i="10"/>
  <c r="Y769" i="10"/>
  <c r="DI768" i="10"/>
  <c r="Y768" i="10"/>
  <c r="DI767" i="10"/>
  <c r="Y767" i="10"/>
  <c r="DI766" i="10"/>
  <c r="Y766" i="10"/>
  <c r="DI765" i="10"/>
  <c r="Y765" i="10"/>
  <c r="DI764" i="10"/>
  <c r="Y764" i="10"/>
  <c r="DI763" i="10"/>
  <c r="Y763" i="10"/>
  <c r="DI762" i="10"/>
  <c r="Y762" i="10"/>
  <c r="DI761" i="10"/>
  <c r="Y761" i="10"/>
  <c r="DI760" i="10"/>
  <c r="Y760" i="10"/>
  <c r="DI759" i="10"/>
  <c r="Y759" i="10"/>
  <c r="DI758" i="10"/>
  <c r="Y758" i="10"/>
  <c r="DI757" i="10"/>
  <c r="Y757" i="10"/>
  <c r="DI756" i="10"/>
  <c r="Y756" i="10"/>
  <c r="DI755" i="10"/>
  <c r="Y755" i="10"/>
  <c r="DI754" i="10"/>
  <c r="Y754" i="10"/>
  <c r="DI753" i="10"/>
  <c r="Y753" i="10"/>
  <c r="DI752" i="10"/>
  <c r="Y752" i="10"/>
  <c r="DI751" i="10"/>
  <c r="Y751" i="10"/>
  <c r="DI750" i="10"/>
  <c r="Y750" i="10"/>
  <c r="DI749" i="10"/>
  <c r="Y749" i="10"/>
  <c r="DI748" i="10"/>
  <c r="Y748" i="10"/>
  <c r="DI747" i="10"/>
  <c r="Y747" i="10"/>
  <c r="DI746" i="10"/>
  <c r="Y746" i="10"/>
  <c r="DI745" i="10"/>
  <c r="Y745" i="10"/>
  <c r="DI744" i="10"/>
  <c r="Y744" i="10"/>
  <c r="DI743" i="10"/>
  <c r="Y743" i="10"/>
  <c r="DI742" i="10"/>
  <c r="Y742" i="10"/>
  <c r="DI741" i="10"/>
  <c r="Y741" i="10"/>
  <c r="DI740" i="10"/>
  <c r="Y740" i="10"/>
  <c r="DI739" i="10"/>
  <c r="Y739" i="10"/>
  <c r="DI738" i="10"/>
  <c r="Y738" i="10"/>
  <c r="DI737" i="10"/>
  <c r="Y737" i="10"/>
  <c r="DI736" i="10"/>
  <c r="Y736" i="10"/>
  <c r="DI735" i="10"/>
  <c r="Y735" i="10"/>
  <c r="DI734" i="10"/>
  <c r="Y734" i="10"/>
  <c r="DI733" i="10"/>
  <c r="Y733" i="10"/>
  <c r="DI732" i="10"/>
  <c r="Y732" i="10"/>
  <c r="DI731" i="10"/>
  <c r="Y731" i="10"/>
  <c r="DI730" i="10"/>
  <c r="Y730" i="10"/>
  <c r="DI729" i="10"/>
  <c r="Y729" i="10"/>
  <c r="DI728" i="10"/>
  <c r="Y728" i="10"/>
  <c r="DI727" i="10"/>
  <c r="Y727" i="10"/>
  <c r="DI726" i="10"/>
  <c r="Y726" i="10"/>
  <c r="DI725" i="10"/>
  <c r="Y725" i="10"/>
  <c r="DI724" i="10"/>
  <c r="Y724" i="10"/>
  <c r="DI723" i="10"/>
  <c r="Y723" i="10"/>
  <c r="DI722" i="10"/>
  <c r="Y722" i="10"/>
  <c r="DI721" i="10"/>
  <c r="Y721" i="10"/>
  <c r="DI720" i="10"/>
  <c r="Y720" i="10"/>
  <c r="DI719" i="10"/>
  <c r="Y719" i="10"/>
  <c r="DI718" i="10"/>
  <c r="Y718" i="10"/>
  <c r="DI717" i="10"/>
  <c r="Y717" i="10"/>
  <c r="DI716" i="10"/>
  <c r="Y716" i="10"/>
  <c r="DI715" i="10"/>
  <c r="Y715" i="10"/>
  <c r="DI714" i="10"/>
  <c r="Y714" i="10"/>
  <c r="DI713" i="10"/>
  <c r="Y713" i="10"/>
  <c r="DI712" i="10"/>
  <c r="Y712" i="10"/>
  <c r="DQ711" i="10"/>
  <c r="BM711" i="10"/>
  <c r="Q711" i="10"/>
  <c r="DI710" i="10"/>
  <c r="Y710" i="10"/>
  <c r="DQ709" i="10"/>
  <c r="BM709" i="10"/>
  <c r="Q709" i="10"/>
  <c r="DI708" i="10"/>
  <c r="Y708" i="10"/>
  <c r="DQ707" i="10"/>
  <c r="BM707" i="10"/>
  <c r="Q707" i="10"/>
  <c r="DI706" i="10"/>
  <c r="Y706" i="10"/>
  <c r="DQ705" i="10"/>
  <c r="BM705" i="10"/>
  <c r="Q705" i="10"/>
  <c r="DI704" i="10"/>
  <c r="Y704" i="10"/>
  <c r="DQ703" i="10"/>
  <c r="BM703" i="10"/>
  <c r="Q703" i="10"/>
  <c r="DI702" i="10"/>
  <c r="Y702" i="10"/>
  <c r="DQ701" i="10"/>
  <c r="BM701" i="10"/>
  <c r="Q701" i="10"/>
  <c r="DI700" i="10"/>
  <c r="Y700" i="10"/>
  <c r="DQ699" i="10"/>
  <c r="BM699" i="10"/>
  <c r="Q699" i="10"/>
  <c r="DI698" i="10"/>
  <c r="Y698" i="10"/>
  <c r="DQ697" i="10"/>
  <c r="BM697" i="10"/>
  <c r="Q697" i="10"/>
  <c r="DI696" i="10"/>
  <c r="Y696" i="10"/>
  <c r="DQ695" i="10"/>
  <c r="BM695" i="10"/>
  <c r="Q695" i="10"/>
  <c r="DI694" i="10"/>
  <c r="Y694" i="10"/>
  <c r="DQ693" i="10"/>
  <c r="BM693" i="10"/>
  <c r="Q693" i="10"/>
  <c r="DI692" i="10"/>
  <c r="Y692" i="10"/>
  <c r="DQ691" i="10"/>
  <c r="BM691" i="10"/>
  <c r="Q691" i="10"/>
  <c r="DI690" i="10"/>
  <c r="Y690" i="10"/>
  <c r="DQ689" i="10"/>
  <c r="BM689" i="10"/>
  <c r="Q689" i="10"/>
  <c r="DI688" i="10"/>
  <c r="Y688" i="10"/>
  <c r="DQ687" i="10"/>
  <c r="BM687" i="10"/>
  <c r="Q687" i="10"/>
  <c r="DI686" i="10"/>
  <c r="Y686" i="10"/>
  <c r="DQ685" i="10"/>
  <c r="BM685" i="10"/>
  <c r="Q685" i="10"/>
  <c r="DI684" i="10"/>
  <c r="Y684" i="10"/>
  <c r="DQ683" i="10"/>
  <c r="BM683" i="10"/>
  <c r="Q683" i="10"/>
  <c r="DI682" i="10"/>
  <c r="Y682" i="10"/>
  <c r="DQ681" i="10"/>
  <c r="BM681" i="10"/>
  <c r="Q681" i="10"/>
  <c r="DI680" i="10"/>
  <c r="Y680" i="10"/>
  <c r="DQ679" i="10"/>
  <c r="BM679" i="10"/>
  <c r="Q679" i="10"/>
  <c r="DI678" i="10"/>
  <c r="Y678" i="10"/>
  <c r="DQ677" i="10"/>
  <c r="BM677" i="10"/>
  <c r="Q677" i="10"/>
  <c r="DI676" i="10"/>
  <c r="Y676" i="10"/>
  <c r="DQ675" i="10"/>
  <c r="BM675" i="10"/>
  <c r="Q675" i="10"/>
  <c r="DI674" i="10"/>
  <c r="Y674" i="10"/>
  <c r="DQ673" i="10"/>
  <c r="BM673" i="10"/>
  <c r="Q673" i="10"/>
  <c r="DI672" i="10"/>
  <c r="Y672" i="10"/>
  <c r="DQ671" i="10"/>
  <c r="BM671" i="10"/>
  <c r="Q671" i="10"/>
  <c r="DI670" i="10"/>
  <c r="Y670" i="10"/>
  <c r="DQ669" i="10"/>
  <c r="BM669" i="10"/>
  <c r="Q669" i="10"/>
  <c r="DI668" i="10"/>
  <c r="Y668" i="10"/>
  <c r="DQ667" i="10"/>
  <c r="BM667" i="10"/>
  <c r="Q667" i="10"/>
  <c r="DI666" i="10"/>
  <c r="Y666" i="10"/>
  <c r="DQ665" i="10"/>
  <c r="BM665" i="10"/>
  <c r="Q665" i="10"/>
  <c r="DI664" i="10"/>
  <c r="Y664" i="10"/>
  <c r="DQ663" i="10"/>
  <c r="BM663" i="10"/>
  <c r="Q663" i="10"/>
  <c r="DI662" i="10"/>
  <c r="Y662" i="10"/>
  <c r="DQ661" i="10"/>
  <c r="BM661" i="10"/>
  <c r="Q661" i="10"/>
  <c r="DI660" i="10"/>
  <c r="Y660" i="10"/>
  <c r="DQ659" i="10"/>
  <c r="BM659" i="10"/>
  <c r="Q659" i="10"/>
  <c r="DI658" i="10"/>
  <c r="Y658" i="10"/>
  <c r="DQ657" i="10"/>
  <c r="BM657" i="10"/>
  <c r="Q657" i="10"/>
  <c r="DI656" i="10"/>
  <c r="Y656" i="10"/>
  <c r="DQ655" i="10"/>
  <c r="BM655" i="10"/>
  <c r="Q655" i="10"/>
  <c r="DI654" i="10"/>
  <c r="Y654" i="10"/>
  <c r="DQ653" i="10"/>
  <c r="BM653" i="10"/>
  <c r="Q653" i="10"/>
  <c r="DI652" i="10"/>
  <c r="Y652" i="10"/>
  <c r="DQ651" i="10"/>
  <c r="BM651" i="10"/>
  <c r="Q651" i="10"/>
  <c r="DI650" i="10"/>
  <c r="Y650" i="10"/>
  <c r="DQ649" i="10"/>
  <c r="BM649" i="10"/>
  <c r="Q649" i="10"/>
  <c r="DI648" i="10"/>
  <c r="Y648" i="10"/>
  <c r="DQ647" i="10"/>
  <c r="BM647" i="10"/>
  <c r="Q647" i="10"/>
  <c r="DI646" i="10"/>
  <c r="Y646" i="10"/>
  <c r="DQ645" i="10"/>
  <c r="BM645" i="10"/>
  <c r="Q645" i="10"/>
  <c r="DI644" i="10"/>
  <c r="Y644" i="10"/>
  <c r="DQ643" i="10"/>
  <c r="BM643" i="10"/>
  <c r="Q643" i="10"/>
  <c r="DI642" i="10"/>
  <c r="Y642" i="10"/>
  <c r="DQ641" i="10"/>
  <c r="BM641" i="10"/>
  <c r="Q641" i="10"/>
  <c r="DI640" i="10"/>
  <c r="Y640" i="10"/>
  <c r="DQ639" i="10"/>
  <c r="BM639" i="10"/>
  <c r="Q639" i="10"/>
  <c r="DI638" i="10"/>
  <c r="Y638" i="10"/>
  <c r="DQ637" i="10"/>
  <c r="BM637" i="10"/>
  <c r="Q637" i="10"/>
  <c r="DI636" i="10"/>
  <c r="Y636" i="10"/>
  <c r="DQ635" i="10"/>
  <c r="BM635" i="10"/>
  <c r="Q635" i="10"/>
  <c r="DI634" i="10"/>
  <c r="Y634" i="10"/>
  <c r="DQ633" i="10"/>
  <c r="BM633" i="10"/>
  <c r="Q633" i="10"/>
  <c r="DI632" i="10"/>
  <c r="Y632" i="10"/>
  <c r="DQ631" i="10"/>
  <c r="BM631" i="10"/>
  <c r="Q631" i="10"/>
  <c r="DI630" i="10"/>
  <c r="Y630" i="10"/>
  <c r="DQ629" i="10"/>
  <c r="BM629" i="10"/>
  <c r="Q629" i="10"/>
  <c r="DI628" i="10"/>
  <c r="Y628" i="10"/>
  <c r="DQ627" i="10"/>
  <c r="BM627" i="10"/>
  <c r="Q627" i="10"/>
  <c r="DI626" i="10"/>
  <c r="Y626" i="10"/>
  <c r="DQ625" i="10"/>
  <c r="BM625" i="10"/>
  <c r="Q625" i="10"/>
  <c r="DI624" i="10"/>
  <c r="Y624" i="10"/>
  <c r="DQ623" i="10"/>
  <c r="BM623" i="10"/>
  <c r="Q623" i="10"/>
  <c r="DI622" i="10"/>
  <c r="Y622" i="10"/>
  <c r="DQ621" i="10"/>
  <c r="BM621" i="10"/>
  <c r="Q621" i="10"/>
  <c r="DI620" i="10"/>
  <c r="Y620" i="10"/>
  <c r="DQ619" i="10"/>
  <c r="BM619" i="10"/>
  <c r="Q619" i="10"/>
  <c r="DI618" i="10"/>
  <c r="Y618" i="10"/>
  <c r="DQ617" i="10"/>
  <c r="BM617" i="10"/>
  <c r="Q617" i="10"/>
  <c r="DI616" i="10"/>
  <c r="Y616" i="10"/>
  <c r="DQ615" i="10"/>
  <c r="BM615" i="10"/>
  <c r="Q615" i="10"/>
  <c r="DI614" i="10"/>
  <c r="Y614" i="10"/>
  <c r="DQ613" i="10"/>
  <c r="BM613" i="10"/>
  <c r="Q613" i="10"/>
  <c r="DI612" i="10"/>
  <c r="Y612" i="10"/>
  <c r="DQ611" i="10"/>
  <c r="BM611" i="10"/>
  <c r="Q611" i="10"/>
  <c r="DI610" i="10"/>
  <c r="Y610" i="10"/>
  <c r="DQ609" i="10"/>
  <c r="BM609" i="10"/>
  <c r="Q609" i="10"/>
  <c r="DI608" i="10"/>
  <c r="Y608" i="10"/>
  <c r="DQ607" i="10"/>
  <c r="BM607" i="10"/>
  <c r="Q607" i="10"/>
  <c r="DI606" i="10"/>
  <c r="Y606" i="10"/>
  <c r="DQ605" i="10"/>
  <c r="BM605" i="10"/>
  <c r="Q605" i="10"/>
  <c r="DI604" i="10"/>
  <c r="Y604" i="10"/>
  <c r="DQ603" i="10"/>
  <c r="BM603" i="10"/>
  <c r="Q603" i="10"/>
  <c r="DI602" i="10"/>
  <c r="Y602" i="10"/>
  <c r="DQ601" i="10"/>
  <c r="BM601" i="10"/>
  <c r="Q601" i="10"/>
  <c r="DI600" i="10"/>
  <c r="Y600" i="10"/>
  <c r="DQ599" i="10"/>
  <c r="BM599" i="10"/>
  <c r="Q599" i="10"/>
  <c r="DI598" i="10"/>
  <c r="Y598" i="10"/>
  <c r="DQ597" i="10"/>
  <c r="BM597" i="10"/>
  <c r="Q597" i="10"/>
  <c r="DI596" i="10"/>
  <c r="Y596" i="10"/>
  <c r="DQ595" i="10"/>
  <c r="BM595" i="10"/>
  <c r="Q595" i="10"/>
  <c r="DI594" i="10"/>
  <c r="Y594" i="10"/>
  <c r="DQ593" i="10"/>
  <c r="BM593" i="10"/>
  <c r="Q593" i="10"/>
  <c r="DI592" i="10"/>
  <c r="Y592" i="10"/>
  <c r="DQ591" i="10"/>
  <c r="BM591" i="10"/>
  <c r="Q591" i="10"/>
  <c r="DI590" i="10"/>
  <c r="Y590" i="10"/>
  <c r="DQ589" i="10"/>
  <c r="BM589" i="10"/>
  <c r="Q589" i="10"/>
  <c r="DI588" i="10"/>
  <c r="Y588" i="10"/>
  <c r="DQ587" i="10"/>
  <c r="BM587" i="10"/>
  <c r="Q587" i="10"/>
  <c r="DI586" i="10"/>
  <c r="Y586" i="10"/>
  <c r="DQ585" i="10"/>
  <c r="BM585" i="10"/>
  <c r="Q585" i="10"/>
  <c r="DI584" i="10"/>
  <c r="Y584" i="10"/>
  <c r="DQ583" i="10"/>
  <c r="BM583" i="10"/>
  <c r="Q583" i="10"/>
  <c r="DI582" i="10"/>
  <c r="Y582" i="10"/>
  <c r="DQ581" i="10"/>
  <c r="BM581" i="10"/>
  <c r="Q581" i="10"/>
  <c r="DI580" i="10"/>
  <c r="Y580" i="10"/>
  <c r="DQ579" i="10"/>
  <c r="BM579" i="10"/>
  <c r="Q579" i="10"/>
  <c r="DI578" i="10"/>
  <c r="Y578" i="10"/>
  <c r="DQ577" i="10"/>
  <c r="BM577" i="10"/>
  <c r="Q577" i="10"/>
  <c r="DI576" i="10"/>
  <c r="Y576" i="10"/>
  <c r="DQ575" i="10"/>
  <c r="BM575" i="10"/>
  <c r="Q575" i="10"/>
  <c r="DI574" i="10"/>
  <c r="Y574" i="10"/>
  <c r="DQ573" i="10"/>
  <c r="BM573" i="10"/>
  <c r="Q573" i="10"/>
  <c r="DI572" i="10"/>
  <c r="Y572" i="10"/>
  <c r="DQ571" i="10"/>
  <c r="BM571" i="10"/>
  <c r="Q571" i="10"/>
  <c r="DI570" i="10"/>
  <c r="Y570" i="10"/>
  <c r="DQ569" i="10"/>
  <c r="BM569" i="10"/>
  <c r="Q569" i="10"/>
  <c r="DI568" i="10"/>
  <c r="Y568" i="10"/>
  <c r="DQ567" i="10"/>
  <c r="BM567" i="10"/>
  <c r="Q567" i="10"/>
  <c r="DI566" i="10"/>
  <c r="Y566" i="10"/>
  <c r="DQ565" i="10"/>
  <c r="BM565" i="10"/>
  <c r="Q565" i="10"/>
  <c r="DI564" i="10"/>
  <c r="Y564" i="10"/>
  <c r="DQ563" i="10"/>
  <c r="BM563" i="10"/>
  <c r="Q563" i="10"/>
  <c r="DI562" i="10"/>
  <c r="Y562" i="10"/>
  <c r="DQ561" i="10"/>
  <c r="BM561" i="10"/>
  <c r="Q561" i="10"/>
  <c r="DI560" i="10"/>
  <c r="Y560" i="10"/>
  <c r="DQ559" i="10"/>
  <c r="BM559" i="10"/>
  <c r="Q559" i="10"/>
  <c r="DI558" i="10"/>
  <c r="Y558" i="10"/>
  <c r="DQ557" i="10"/>
  <c r="BM557" i="10"/>
  <c r="Q557" i="10"/>
  <c r="DI556" i="10"/>
  <c r="Y556" i="10"/>
  <c r="DQ555" i="10"/>
  <c r="BM555" i="10"/>
  <c r="Q555" i="10"/>
  <c r="DI554" i="10"/>
  <c r="Y554" i="10"/>
  <c r="DQ553" i="10"/>
  <c r="BM553" i="10"/>
  <c r="Q553" i="10"/>
  <c r="DI552" i="10"/>
  <c r="Y552" i="10"/>
  <c r="DQ551" i="10"/>
  <c r="BM551" i="10"/>
  <c r="Q551" i="10"/>
  <c r="DI550" i="10"/>
  <c r="Y550" i="10"/>
  <c r="DQ549" i="10"/>
  <c r="BM549" i="10"/>
  <c r="Q549" i="10"/>
  <c r="DI548" i="10"/>
  <c r="Y548" i="10"/>
  <c r="DQ547" i="10"/>
  <c r="BM547" i="10"/>
  <c r="Q547" i="10"/>
  <c r="DI546" i="10"/>
  <c r="Y546" i="10"/>
  <c r="DQ545" i="10"/>
  <c r="BM545" i="10"/>
  <c r="Q545" i="10"/>
  <c r="DI544" i="10"/>
  <c r="Y544" i="10"/>
  <c r="DQ543" i="10"/>
  <c r="BM543" i="10"/>
  <c r="Q543" i="10"/>
  <c r="DI542" i="10"/>
  <c r="Y542" i="10"/>
  <c r="DQ541" i="10"/>
  <c r="BM541" i="10"/>
  <c r="Q541" i="10"/>
  <c r="DI540" i="10"/>
  <c r="Y540" i="10"/>
  <c r="DQ539" i="10"/>
  <c r="BM539" i="10"/>
  <c r="Q539" i="10"/>
  <c r="DI538" i="10"/>
  <c r="Y538" i="10"/>
  <c r="DQ537" i="10"/>
  <c r="BM537" i="10"/>
  <c r="Q537" i="10"/>
  <c r="DI536" i="10"/>
  <c r="Y536" i="10"/>
  <c r="DQ535" i="10"/>
  <c r="BM535" i="10"/>
  <c r="Q535" i="10"/>
  <c r="DI534" i="10"/>
  <c r="Y534" i="10"/>
  <c r="DQ533" i="10"/>
  <c r="BM533" i="10"/>
  <c r="Q533" i="10"/>
  <c r="DI532" i="10"/>
  <c r="Y532" i="10"/>
  <c r="DQ531" i="10"/>
  <c r="BM531" i="10"/>
  <c r="Q531" i="10"/>
  <c r="DI530" i="10"/>
  <c r="Y530" i="10"/>
  <c r="DQ529" i="10"/>
  <c r="BM529" i="10"/>
  <c r="Q529" i="10"/>
  <c r="DI528" i="10"/>
  <c r="Y528" i="10"/>
  <c r="DQ527" i="10"/>
  <c r="BM527" i="10"/>
  <c r="Q527" i="10"/>
  <c r="DI526" i="10"/>
  <c r="Y526" i="10"/>
  <c r="DQ525" i="10"/>
  <c r="BM525" i="10"/>
  <c r="Q525" i="10"/>
  <c r="DI524" i="10"/>
  <c r="Y524" i="10"/>
  <c r="DQ523" i="10"/>
  <c r="BM523" i="10"/>
  <c r="Q523" i="10"/>
  <c r="DI522" i="10"/>
  <c r="Y522" i="10"/>
  <c r="DQ521" i="10"/>
  <c r="BM521" i="10"/>
  <c r="Q521" i="10"/>
  <c r="DI520" i="10"/>
  <c r="Y520" i="10"/>
  <c r="DQ519" i="10"/>
  <c r="BM519" i="10"/>
  <c r="Q519" i="10"/>
  <c r="DI518" i="10"/>
  <c r="Y518" i="10"/>
  <c r="DQ517" i="10"/>
  <c r="BM517" i="10"/>
  <c r="Q517" i="10"/>
  <c r="DI516" i="10"/>
  <c r="Y516" i="10"/>
  <c r="DQ515" i="10"/>
  <c r="BM515" i="10"/>
  <c r="Q515" i="10"/>
  <c r="DI514" i="10"/>
  <c r="Y514" i="10"/>
  <c r="DQ513" i="10"/>
  <c r="BM513" i="10"/>
  <c r="Q513" i="10"/>
  <c r="DI512" i="10"/>
  <c r="Y512" i="10"/>
  <c r="DQ511" i="10"/>
  <c r="BM511" i="10"/>
  <c r="Q511" i="10"/>
  <c r="DI510" i="10"/>
  <c r="Y510" i="10"/>
  <c r="DQ509" i="10"/>
  <c r="BM509" i="10"/>
  <c r="Q509" i="10"/>
  <c r="DI508" i="10"/>
  <c r="Y508" i="10"/>
  <c r="DQ507" i="10"/>
  <c r="BM507" i="10"/>
  <c r="Q507" i="10"/>
  <c r="DI506" i="10"/>
  <c r="Y506" i="10"/>
  <c r="DQ505" i="10"/>
  <c r="BM505" i="10"/>
  <c r="Q505" i="10"/>
  <c r="DI504" i="10"/>
  <c r="Y504" i="10"/>
  <c r="DQ503" i="10"/>
  <c r="BM503" i="10"/>
  <c r="Q503" i="10"/>
  <c r="DI502" i="10"/>
  <c r="Y502" i="10"/>
  <c r="DQ501" i="10"/>
  <c r="BM501" i="10"/>
  <c r="Q501" i="10"/>
  <c r="DI500" i="10"/>
  <c r="Y500" i="10"/>
  <c r="DQ499" i="10"/>
  <c r="BM499" i="10"/>
  <c r="Q499" i="10"/>
  <c r="DI498" i="10"/>
  <c r="Y498" i="10"/>
  <c r="DQ497" i="10"/>
  <c r="BM497" i="10"/>
  <c r="Q497" i="10"/>
  <c r="DI496" i="10"/>
  <c r="Y496" i="10"/>
  <c r="DQ495" i="10"/>
  <c r="BM495" i="10"/>
  <c r="Q495" i="10"/>
  <c r="DI494" i="10"/>
  <c r="BM494" i="10"/>
  <c r="Q494" i="10"/>
  <c r="DI493" i="10"/>
  <c r="BM493" i="10"/>
  <c r="Q493" i="10"/>
  <c r="DI492" i="10"/>
  <c r="BM492" i="10"/>
  <c r="Q492" i="10"/>
  <c r="DI491" i="10"/>
  <c r="BM491" i="10"/>
  <c r="Q491" i="10"/>
  <c r="DI490" i="10"/>
  <c r="BM490" i="10"/>
  <c r="Q490" i="10"/>
  <c r="DI489" i="10"/>
  <c r="BM489" i="10"/>
  <c r="Q489" i="10"/>
  <c r="DI488" i="10"/>
  <c r="BM488" i="10"/>
  <c r="Q488" i="10"/>
  <c r="DI487" i="10"/>
  <c r="BM487" i="10"/>
  <c r="Q487" i="10"/>
  <c r="DI486" i="10"/>
  <c r="BM486" i="10"/>
  <c r="Q486" i="10"/>
  <c r="DI485" i="10"/>
  <c r="BM485" i="10"/>
  <c r="Q485" i="10"/>
  <c r="DI484" i="10"/>
  <c r="BM484" i="10"/>
  <c r="Q484" i="10"/>
  <c r="DI483" i="10"/>
  <c r="BM483" i="10"/>
  <c r="Q483" i="10"/>
  <c r="DI482" i="10"/>
  <c r="BM482" i="10"/>
  <c r="Q482" i="10"/>
  <c r="DI481" i="10"/>
  <c r="BM481" i="10"/>
  <c r="Q481" i="10"/>
  <c r="DI480" i="10"/>
  <c r="BM480" i="10"/>
  <c r="Q480" i="10"/>
  <c r="DI479" i="10"/>
  <c r="BM479" i="10"/>
  <c r="Q479" i="10"/>
  <c r="DI478" i="10"/>
  <c r="BM478" i="10"/>
  <c r="Q478" i="10"/>
  <c r="DI477" i="10"/>
  <c r="BM477" i="10"/>
  <c r="Q477" i="10"/>
  <c r="DI476" i="10"/>
  <c r="BM476" i="10"/>
  <c r="Q476" i="10"/>
  <c r="DI475" i="10"/>
  <c r="BM475" i="10"/>
  <c r="Q475" i="10"/>
  <c r="DI474" i="10"/>
  <c r="BM474" i="10"/>
  <c r="Q474" i="10"/>
  <c r="DI473" i="10"/>
  <c r="BM473" i="10"/>
  <c r="Q473" i="10"/>
  <c r="DI472" i="10"/>
  <c r="BM472" i="10"/>
  <c r="Q472" i="10"/>
  <c r="DI471" i="10"/>
  <c r="BM471" i="10"/>
  <c r="Q471" i="10"/>
  <c r="DI470" i="10"/>
  <c r="BM470" i="10"/>
  <c r="Q470" i="10"/>
  <c r="DI469" i="10"/>
  <c r="BM469" i="10"/>
  <c r="Q469" i="10"/>
  <c r="DI468" i="10"/>
  <c r="BM468" i="10"/>
  <c r="Q468" i="10"/>
  <c r="DI467" i="10"/>
  <c r="BM467" i="10"/>
  <c r="Q467" i="10"/>
  <c r="DI466" i="10"/>
  <c r="BM466" i="10"/>
  <c r="Q466" i="10"/>
  <c r="DI465" i="10"/>
  <c r="BM465" i="10"/>
  <c r="Q465" i="10"/>
  <c r="DI464" i="10"/>
  <c r="BM464" i="10"/>
  <c r="Q464" i="10"/>
  <c r="DI463" i="10"/>
  <c r="BM463" i="10"/>
  <c r="Q463" i="10"/>
  <c r="DI462" i="10"/>
  <c r="BM462" i="10"/>
  <c r="Q462" i="10"/>
  <c r="DI461" i="10"/>
  <c r="BM461" i="10"/>
  <c r="Q461" i="10"/>
  <c r="DI460" i="10"/>
  <c r="BM460" i="10"/>
  <c r="Q460" i="10"/>
  <c r="DI459" i="10"/>
  <c r="BM459" i="10"/>
  <c r="Q459" i="10"/>
  <c r="DI458" i="10"/>
  <c r="BM458" i="10"/>
  <c r="Q458" i="10"/>
  <c r="DI457" i="10"/>
  <c r="BM457" i="10"/>
  <c r="Q457" i="10"/>
  <c r="DI456" i="10"/>
  <c r="BM456" i="10"/>
  <c r="Q456" i="10"/>
  <c r="DI455" i="10"/>
  <c r="BM455" i="10"/>
  <c r="Q455" i="10"/>
  <c r="DI454" i="10"/>
  <c r="BM454" i="10"/>
  <c r="Q454" i="10"/>
  <c r="DI453" i="10"/>
  <c r="Y453" i="10"/>
  <c r="BU452" i="10"/>
  <c r="DQ451" i="10"/>
  <c r="Y451" i="10"/>
  <c r="BU450" i="10"/>
  <c r="DQ449" i="10"/>
  <c r="Y449" i="10"/>
  <c r="BU448" i="10"/>
  <c r="DQ447" i="10"/>
  <c r="Y447" i="10"/>
  <c r="BU446" i="10"/>
  <c r="DQ445" i="10"/>
  <c r="Y445" i="10"/>
  <c r="BU444" i="10"/>
  <c r="DQ443" i="10"/>
  <c r="Y443" i="10"/>
  <c r="BU442" i="10"/>
  <c r="DQ441" i="10"/>
  <c r="Y441" i="10"/>
  <c r="BU440" i="10"/>
  <c r="DQ439" i="10"/>
  <c r="Y439" i="10"/>
  <c r="BU438" i="10"/>
  <c r="DQ437" i="10"/>
  <c r="Y437" i="10"/>
  <c r="BU436" i="10"/>
  <c r="DQ435" i="10"/>
  <c r="Y435" i="10"/>
  <c r="BU434" i="10"/>
  <c r="DQ433" i="10"/>
  <c r="Y433" i="10"/>
  <c r="DY125" i="10"/>
  <c r="DQ125" i="10"/>
  <c r="DI125" i="10"/>
  <c r="CC125" i="10"/>
  <c r="BU125" i="10"/>
  <c r="BM125" i="10"/>
  <c r="AO125" i="10"/>
  <c r="AG125" i="10"/>
  <c r="Y125" i="10"/>
  <c r="Q125" i="10"/>
  <c r="EG110" i="10"/>
  <c r="DY110" i="10"/>
  <c r="DQ110" i="10"/>
  <c r="DI110" i="10"/>
  <c r="CC110" i="10"/>
  <c r="BU110" i="10"/>
  <c r="BM110" i="10"/>
  <c r="AO110" i="10"/>
  <c r="AG110" i="10"/>
  <c r="Y110" i="10"/>
  <c r="Q110" i="10"/>
  <c r="EG109" i="10"/>
  <c r="DY109" i="10"/>
  <c r="DQ109" i="10"/>
  <c r="DI109" i="10"/>
  <c r="CC109" i="10"/>
  <c r="BU109" i="10"/>
  <c r="BM109" i="10"/>
  <c r="AO109" i="10"/>
  <c r="AG109" i="10"/>
  <c r="Y109" i="10"/>
  <c r="Q109" i="10"/>
  <c r="EG108" i="10"/>
  <c r="DY108" i="10"/>
  <c r="DQ108" i="10"/>
  <c r="DI108" i="10"/>
  <c r="CC108" i="10"/>
  <c r="BU108" i="10"/>
  <c r="BM108" i="10"/>
  <c r="AO108" i="10"/>
  <c r="AG108" i="10"/>
  <c r="Y108" i="10"/>
  <c r="Q108" i="10"/>
  <c r="EG107" i="10"/>
  <c r="DY107" i="10"/>
  <c r="DQ107" i="10"/>
  <c r="DI107" i="10"/>
  <c r="CC107" i="10"/>
  <c r="BU107" i="10"/>
  <c r="BM107" i="10"/>
  <c r="AO107" i="10"/>
  <c r="AG107" i="10"/>
  <c r="Y107" i="10"/>
  <c r="Q107" i="10"/>
  <c r="EG103" i="10"/>
  <c r="DY103" i="10"/>
  <c r="DQ103" i="10"/>
  <c r="DI103" i="10"/>
  <c r="CC103" i="10"/>
  <c r="BU103" i="10"/>
  <c r="BM103" i="10"/>
  <c r="AO103" i="10"/>
  <c r="AG103" i="10"/>
  <c r="Y103" i="10"/>
  <c r="Q103" i="10"/>
  <c r="EG102" i="10"/>
  <c r="DY102" i="10"/>
  <c r="DQ102" i="10"/>
  <c r="DI102" i="10"/>
  <c r="CC102" i="10"/>
  <c r="BU102" i="10"/>
  <c r="BM102" i="10"/>
  <c r="AO102" i="10"/>
  <c r="AG102" i="10"/>
  <c r="Y102" i="10"/>
  <c r="Q102" i="10"/>
  <c r="EG101" i="10"/>
  <c r="DY101" i="10"/>
  <c r="DQ101" i="10"/>
  <c r="DI101" i="10"/>
  <c r="CC101" i="10"/>
  <c r="BU101" i="10"/>
  <c r="BM101" i="10"/>
  <c r="AO101" i="10"/>
  <c r="AG101" i="10"/>
  <c r="Y101" i="10"/>
  <c r="Q101" i="10"/>
  <c r="EG97" i="10"/>
  <c r="DY97" i="10"/>
  <c r="DQ97" i="10"/>
  <c r="DI97" i="10"/>
  <c r="CC97" i="10"/>
  <c r="BU97" i="10"/>
  <c r="BM97" i="10"/>
  <c r="AO97" i="10"/>
  <c r="AG97" i="10"/>
  <c r="Y97" i="10"/>
  <c r="Q97" i="10"/>
  <c r="EG96" i="10"/>
  <c r="DY96" i="10"/>
  <c r="DQ96" i="10"/>
  <c r="DI96" i="10"/>
  <c r="CC96" i="10"/>
  <c r="BU96" i="10"/>
  <c r="BM96" i="10"/>
  <c r="AO96" i="10"/>
  <c r="AG96" i="10"/>
  <c r="Y96" i="10"/>
  <c r="Q96" i="10"/>
  <c r="EG95" i="10"/>
  <c r="DY95" i="10"/>
  <c r="DQ95" i="10"/>
  <c r="DI95" i="10"/>
  <c r="CC95" i="10"/>
  <c r="BU95" i="10"/>
  <c r="BM95" i="10"/>
  <c r="AO95" i="10"/>
  <c r="AG95" i="10"/>
  <c r="Y95" i="10"/>
  <c r="Q95" i="10"/>
  <c r="EG73" i="10"/>
  <c r="DY73" i="10"/>
  <c r="DQ73" i="10"/>
  <c r="DI73" i="10"/>
  <c r="CC73" i="10"/>
  <c r="BU73" i="10"/>
  <c r="BM73" i="10"/>
  <c r="AO73" i="10"/>
  <c r="AG73" i="10"/>
  <c r="Y73" i="10"/>
  <c r="Q73" i="10"/>
  <c r="EG72" i="10"/>
  <c r="DY72" i="10"/>
  <c r="DQ72" i="10"/>
  <c r="DI72" i="10"/>
  <c r="CC72" i="10"/>
  <c r="BU72" i="10"/>
  <c r="BM72" i="10"/>
  <c r="AO72" i="10"/>
  <c r="AG72" i="10"/>
  <c r="Y72" i="10"/>
  <c r="Q72" i="10"/>
  <c r="EG71" i="10"/>
  <c r="DY71" i="10"/>
  <c r="DQ71" i="10"/>
  <c r="DI71" i="10"/>
  <c r="CC71" i="10"/>
  <c r="BU71" i="10"/>
  <c r="BM71" i="10"/>
  <c r="AO71" i="10"/>
  <c r="AG71" i="10"/>
  <c r="Y71" i="10"/>
  <c r="Q71" i="10"/>
  <c r="EG70" i="10"/>
  <c r="DY70" i="10"/>
  <c r="DQ70" i="10"/>
  <c r="DI70" i="10"/>
  <c r="CC70" i="10"/>
  <c r="BU70" i="10"/>
  <c r="BM70" i="10"/>
  <c r="AO70" i="10"/>
  <c r="AG70" i="10"/>
  <c r="Y70" i="10"/>
  <c r="Q70" i="10"/>
  <c r="EG69" i="10"/>
  <c r="DY69" i="10"/>
  <c r="DQ69" i="10"/>
  <c r="DI69" i="10"/>
  <c r="CC69" i="10"/>
  <c r="BU69" i="10"/>
  <c r="BM69" i="10"/>
  <c r="AO69" i="10"/>
  <c r="AG69" i="10"/>
  <c r="Y69" i="10"/>
  <c r="Q69" i="10"/>
  <c r="EG64" i="10"/>
  <c r="DY64" i="10"/>
  <c r="DQ64" i="10"/>
  <c r="DI64" i="10"/>
  <c r="CC64" i="10"/>
  <c r="BU64" i="10"/>
  <c r="BM64" i="10"/>
  <c r="AO64" i="10"/>
  <c r="AG64" i="10"/>
  <c r="Y64" i="10"/>
  <c r="Q64" i="10"/>
  <c r="EG63" i="10"/>
  <c r="DY63" i="10"/>
  <c r="DQ63" i="10"/>
  <c r="DI63" i="10"/>
  <c r="CC63" i="10"/>
  <c r="BU63" i="10"/>
  <c r="BM63" i="10"/>
  <c r="AO63" i="10"/>
  <c r="AG63" i="10"/>
  <c r="Y63" i="10"/>
  <c r="Q63" i="10"/>
  <c r="EG62" i="10"/>
  <c r="DY62" i="10"/>
  <c r="DQ62" i="10"/>
  <c r="DI62" i="10"/>
  <c r="CC62" i="10"/>
  <c r="BU62" i="10"/>
  <c r="BM62" i="10"/>
  <c r="AO62" i="10"/>
  <c r="AG62" i="10"/>
  <c r="Y62" i="10"/>
  <c r="Q62" i="10"/>
  <c r="EG58" i="10"/>
  <c r="DY58" i="10"/>
  <c r="DQ58" i="10"/>
  <c r="DI58" i="10"/>
  <c r="CC58" i="10"/>
  <c r="BU58" i="10"/>
  <c r="BM58" i="10"/>
  <c r="AO58" i="10"/>
  <c r="AG58" i="10"/>
  <c r="Y58" i="10"/>
  <c r="Q58" i="10"/>
  <c r="EG57" i="10"/>
  <c r="DY57" i="10"/>
  <c r="DQ57" i="10"/>
  <c r="DI57" i="10"/>
  <c r="CC57" i="10"/>
  <c r="BU57" i="10"/>
  <c r="BM57" i="10"/>
  <c r="AO57" i="10"/>
  <c r="AG57" i="10"/>
  <c r="Y57" i="10"/>
  <c r="Q57" i="10"/>
  <c r="EG56" i="10"/>
  <c r="DY56" i="10"/>
  <c r="DQ56" i="10"/>
  <c r="DI56" i="10"/>
  <c r="CC56" i="10"/>
  <c r="BU56" i="10"/>
  <c r="BM56" i="10"/>
  <c r="AO56" i="10"/>
  <c r="AG56" i="10"/>
  <c r="Y56" i="10"/>
  <c r="Q56" i="10"/>
  <c r="BM453" i="10"/>
  <c r="DI452" i="10"/>
  <c r="Q452" i="10"/>
  <c r="BM451" i="10"/>
  <c r="DI450" i="10"/>
  <c r="Q450" i="10"/>
  <c r="BM449" i="10"/>
  <c r="DI448" i="10"/>
  <c r="Q448" i="10"/>
  <c r="BM447" i="10"/>
  <c r="DI446" i="10"/>
  <c r="Q446" i="10"/>
  <c r="BM445" i="10"/>
  <c r="DI444" i="10"/>
  <c r="Q444" i="10"/>
  <c r="BM443" i="10"/>
  <c r="DI442" i="10"/>
  <c r="Q442" i="10"/>
  <c r="BM441" i="10"/>
  <c r="DI440" i="10"/>
  <c r="Q440" i="10"/>
  <c r="BM439" i="10"/>
  <c r="DI438" i="10"/>
  <c r="Q438" i="10"/>
  <c r="BM437" i="10"/>
  <c r="DI436" i="10"/>
  <c r="Q436" i="10"/>
  <c r="BM435" i="10"/>
  <c r="DI434" i="10"/>
  <c r="Q434" i="10"/>
  <c r="BM433" i="10"/>
  <c r="DI432" i="10"/>
  <c r="BU432" i="10"/>
  <c r="BM432" i="10"/>
  <c r="Y432" i="10"/>
  <c r="Q432" i="10"/>
  <c r="DQ431" i="10"/>
  <c r="DI431" i="10"/>
  <c r="BU431" i="10"/>
  <c r="BM431" i="10"/>
  <c r="Y431" i="10"/>
  <c r="Q431" i="10"/>
  <c r="DQ430" i="10"/>
  <c r="DI430" i="10"/>
  <c r="BU430" i="10"/>
  <c r="BM430" i="10"/>
  <c r="Y430" i="10"/>
  <c r="Q430" i="10"/>
  <c r="DQ429" i="10"/>
  <c r="DI429" i="10"/>
  <c r="BU429" i="10"/>
  <c r="BM429" i="10"/>
  <c r="Y429" i="10"/>
  <c r="Q429" i="10"/>
  <c r="DQ428" i="10"/>
  <c r="DI428" i="10"/>
  <c r="BU428" i="10"/>
  <c r="BM428" i="10"/>
  <c r="Y428" i="10"/>
  <c r="Q428" i="10"/>
  <c r="DQ427" i="10"/>
  <c r="DI427" i="10"/>
  <c r="BU427" i="10"/>
  <c r="BM427" i="10"/>
  <c r="Y427" i="10"/>
  <c r="Q427" i="10"/>
  <c r="DQ426" i="10"/>
  <c r="DI426" i="10"/>
  <c r="BU426" i="10"/>
  <c r="BM426" i="10"/>
  <c r="Y426" i="10"/>
  <c r="Q426" i="10"/>
  <c r="DQ425" i="10"/>
  <c r="DI425" i="10"/>
  <c r="BU425" i="10"/>
  <c r="BM425" i="10"/>
  <c r="Y425" i="10"/>
  <c r="Q425" i="10"/>
  <c r="DQ424" i="10"/>
  <c r="DI424" i="10"/>
  <c r="BU424" i="10"/>
  <c r="BM424" i="10"/>
  <c r="Y424" i="10"/>
  <c r="Q424" i="10"/>
  <c r="DQ423" i="10"/>
  <c r="DI423" i="10"/>
  <c r="BU423" i="10"/>
  <c r="BM423" i="10"/>
  <c r="Y423" i="10"/>
  <c r="Q423" i="10"/>
  <c r="DQ422" i="10"/>
  <c r="DI422" i="10"/>
  <c r="BU422" i="10"/>
  <c r="BM422" i="10"/>
  <c r="Y422" i="10"/>
  <c r="Q422" i="10"/>
  <c r="DQ421" i="10"/>
  <c r="DI421" i="10"/>
  <c r="BU421" i="10"/>
  <c r="BM421" i="10"/>
  <c r="Y421" i="10"/>
  <c r="Q421" i="10"/>
  <c r="DQ420" i="10"/>
  <c r="DI420" i="10"/>
  <c r="BU420" i="10"/>
  <c r="BM420" i="10"/>
  <c r="Y420" i="10"/>
  <c r="Q420" i="10"/>
  <c r="DQ419" i="10"/>
  <c r="DI419" i="10"/>
  <c r="BU419" i="10"/>
  <c r="BM419" i="10"/>
  <c r="Y419" i="10"/>
  <c r="Q419" i="10"/>
  <c r="DQ418" i="10"/>
  <c r="DI418" i="10"/>
  <c r="BU418" i="10"/>
  <c r="BM418" i="10"/>
  <c r="Y418" i="10"/>
  <c r="Q418" i="10"/>
  <c r="DQ417" i="10"/>
  <c r="DI417" i="10"/>
  <c r="BU417" i="10"/>
  <c r="BM417" i="10"/>
  <c r="Y417" i="10"/>
  <c r="Q417" i="10"/>
  <c r="DQ416" i="10"/>
  <c r="DI416" i="10"/>
  <c r="BU416" i="10"/>
  <c r="BM416" i="10"/>
  <c r="Y416" i="10"/>
  <c r="Q416" i="10"/>
  <c r="DQ415" i="10"/>
  <c r="DI415" i="10"/>
  <c r="BU415" i="10"/>
  <c r="BM415" i="10"/>
  <c r="Y415" i="10"/>
  <c r="Q415" i="10"/>
  <c r="DQ414" i="10"/>
  <c r="DI414" i="10"/>
  <c r="BU414" i="10"/>
  <c r="BM414" i="10"/>
  <c r="Y414" i="10"/>
  <c r="Q414" i="10"/>
  <c r="DQ413" i="10"/>
  <c r="DI413" i="10"/>
  <c r="BU413" i="10"/>
  <c r="BM413" i="10"/>
  <c r="Y413" i="10"/>
  <c r="Q413" i="10"/>
  <c r="DQ412" i="10"/>
  <c r="DI412" i="10"/>
  <c r="BU412" i="10"/>
  <c r="BM412" i="10"/>
  <c r="Y412" i="10"/>
  <c r="Q412" i="10"/>
  <c r="DQ411" i="10"/>
  <c r="DI411" i="10"/>
  <c r="BU411" i="10"/>
  <c r="BM411" i="10"/>
  <c r="Y411" i="10"/>
  <c r="Q411" i="10"/>
  <c r="DQ410" i="10"/>
  <c r="DI410" i="10"/>
  <c r="BU410" i="10"/>
  <c r="BM410" i="10"/>
  <c r="Y410" i="10"/>
  <c r="Q410" i="10"/>
  <c r="DQ409" i="10"/>
  <c r="DI409" i="10"/>
  <c r="BU409" i="10"/>
  <c r="BM409" i="10"/>
  <c r="Y409" i="10"/>
  <c r="Q409" i="10"/>
  <c r="DQ408" i="10"/>
  <c r="DI408" i="10"/>
  <c r="BU408" i="10"/>
  <c r="BM408" i="10"/>
  <c r="Y408" i="10"/>
  <c r="Q408" i="10"/>
  <c r="DQ407" i="10"/>
  <c r="DI407" i="10"/>
  <c r="BU407" i="10"/>
  <c r="BM407" i="10"/>
  <c r="Y407" i="10"/>
  <c r="Q407" i="10"/>
  <c r="DQ406" i="10"/>
  <c r="DI406" i="10"/>
  <c r="BU406" i="10"/>
  <c r="BM406" i="10"/>
  <c r="Y406" i="10"/>
  <c r="Q406" i="10"/>
  <c r="DQ405" i="10"/>
  <c r="DI405" i="10"/>
  <c r="BU405" i="10"/>
  <c r="BM405" i="10"/>
  <c r="Y405" i="10"/>
  <c r="Q405" i="10"/>
  <c r="DQ404" i="10"/>
  <c r="DI404" i="10"/>
  <c r="BU404" i="10"/>
  <c r="BM404" i="10"/>
  <c r="Y404" i="10"/>
  <c r="Q404" i="10"/>
  <c r="DQ403" i="10"/>
  <c r="DI403" i="10"/>
  <c r="BU403" i="10"/>
  <c r="BM403" i="10"/>
  <c r="Y403" i="10"/>
  <c r="Q403" i="10"/>
  <c r="DQ402" i="10"/>
  <c r="DI402" i="10"/>
  <c r="BU402" i="10"/>
  <c r="BM402" i="10"/>
  <c r="Y402" i="10"/>
  <c r="Q402" i="10"/>
  <c r="DQ401" i="10"/>
  <c r="DI401" i="10"/>
  <c r="BU401" i="10"/>
  <c r="BM401" i="10"/>
  <c r="Y401" i="10"/>
  <c r="Q401" i="10"/>
  <c r="DQ400" i="10"/>
  <c r="DI400" i="10"/>
  <c r="BU400" i="10"/>
  <c r="BM400" i="10"/>
  <c r="Y400" i="10"/>
  <c r="Q400" i="10"/>
  <c r="DQ399" i="10"/>
  <c r="DI399" i="10"/>
  <c r="BU399" i="10"/>
  <c r="BM399" i="10"/>
  <c r="Y399" i="10"/>
  <c r="Q399" i="10"/>
  <c r="DQ398" i="10"/>
  <c r="DI398" i="10"/>
  <c r="BU398" i="10"/>
  <c r="BM398" i="10"/>
  <c r="Y398" i="10"/>
  <c r="Q398" i="10"/>
  <c r="DQ397" i="10"/>
  <c r="DI397" i="10"/>
  <c r="BU397" i="10"/>
  <c r="BM397" i="10"/>
  <c r="Y397" i="10"/>
  <c r="Q397" i="10"/>
  <c r="DQ396" i="10"/>
  <c r="DI396" i="10"/>
  <c r="BU396" i="10"/>
  <c r="BM396" i="10"/>
  <c r="Y396" i="10"/>
  <c r="Q396" i="10"/>
  <c r="DQ395" i="10"/>
  <c r="DI395" i="10"/>
  <c r="BU395" i="10"/>
  <c r="BM395" i="10"/>
  <c r="AG395" i="10"/>
  <c r="Y395" i="10"/>
  <c r="Q395" i="10"/>
  <c r="DQ394" i="10"/>
  <c r="DI394" i="10"/>
  <c r="BU394" i="10"/>
  <c r="BM394" i="10"/>
  <c r="AG394" i="10"/>
  <c r="Y394" i="10"/>
  <c r="Q394" i="10"/>
  <c r="DQ393" i="10"/>
  <c r="DI393" i="10"/>
  <c r="BU393" i="10"/>
  <c r="BM393" i="10"/>
  <c r="AG393" i="10"/>
  <c r="Y393" i="10"/>
  <c r="Q393" i="10"/>
  <c r="DQ392" i="10"/>
  <c r="DI392" i="10"/>
  <c r="BU392" i="10"/>
  <c r="BM392" i="10"/>
  <c r="AG392" i="10"/>
  <c r="Y392" i="10"/>
  <c r="Q392" i="10"/>
  <c r="DQ391" i="10"/>
  <c r="DI391" i="10"/>
  <c r="BU391" i="10"/>
  <c r="BM391" i="10"/>
  <c r="AG391" i="10"/>
  <c r="Y391" i="10"/>
  <c r="Q391" i="10"/>
  <c r="DQ390" i="10"/>
  <c r="DI390" i="10"/>
  <c r="BU390" i="10"/>
  <c r="BM390" i="10"/>
  <c r="AG390" i="10"/>
  <c r="Y390" i="10"/>
  <c r="Q390" i="10"/>
  <c r="DQ389" i="10"/>
  <c r="DI389" i="10"/>
  <c r="BU389" i="10"/>
  <c r="BM389" i="10"/>
  <c r="AG389" i="10"/>
  <c r="Y389" i="10"/>
  <c r="Q389" i="10"/>
  <c r="DQ388" i="10"/>
  <c r="DI388" i="10"/>
  <c r="BU388" i="10"/>
  <c r="BM388" i="10"/>
  <c r="AG388" i="10"/>
  <c r="Y388" i="10"/>
  <c r="Q388" i="10"/>
  <c r="DQ387" i="10"/>
  <c r="DI387" i="10"/>
  <c r="BU387" i="10"/>
  <c r="BM387" i="10"/>
  <c r="AG387" i="10"/>
  <c r="Y387" i="10"/>
  <c r="Q387" i="10"/>
  <c r="DQ386" i="10"/>
  <c r="DI386" i="10"/>
  <c r="BU386" i="10"/>
  <c r="BM386" i="10"/>
  <c r="AG386" i="10"/>
  <c r="Y386" i="10"/>
  <c r="Q386" i="10"/>
  <c r="DQ385" i="10"/>
  <c r="DI385" i="10"/>
  <c r="BU385" i="10"/>
  <c r="BM385" i="10"/>
  <c r="AG385" i="10"/>
  <c r="Y385" i="10"/>
  <c r="Q385" i="10"/>
  <c r="DQ384" i="10"/>
  <c r="DI384" i="10"/>
  <c r="BU384" i="10"/>
  <c r="BM384" i="10"/>
  <c r="AG384" i="10"/>
  <c r="Y384" i="10"/>
  <c r="Q384" i="10"/>
  <c r="DQ383" i="10"/>
  <c r="DI383" i="10"/>
  <c r="BU383" i="10"/>
  <c r="BM383" i="10"/>
  <c r="AG383" i="10"/>
  <c r="Y383" i="10"/>
  <c r="Q383" i="10"/>
  <c r="DQ382" i="10"/>
  <c r="DI382" i="10"/>
  <c r="BU382" i="10"/>
  <c r="BM382" i="10"/>
  <c r="AG382" i="10"/>
  <c r="Y382" i="10"/>
  <c r="Q382" i="10"/>
  <c r="DQ381" i="10"/>
  <c r="DI381" i="10"/>
  <c r="BU381" i="10"/>
  <c r="BM381" i="10"/>
  <c r="AG381" i="10"/>
  <c r="Y381" i="10"/>
  <c r="Q381" i="10"/>
  <c r="DQ380" i="10"/>
  <c r="DI380" i="10"/>
  <c r="BU380" i="10"/>
  <c r="BM380" i="10"/>
  <c r="AG380" i="10"/>
  <c r="Y380" i="10"/>
  <c r="Q380" i="10"/>
  <c r="DQ379" i="10"/>
  <c r="DI379" i="10"/>
  <c r="BU379" i="10"/>
  <c r="BM379" i="10"/>
  <c r="AG379" i="10"/>
  <c r="Y379" i="10"/>
  <c r="Q379" i="10"/>
  <c r="DQ378" i="10"/>
  <c r="DI378" i="10"/>
  <c r="BU378" i="10"/>
  <c r="BM378" i="10"/>
  <c r="AG378" i="10"/>
  <c r="Y378" i="10"/>
  <c r="Q378" i="10"/>
  <c r="DQ377" i="10"/>
  <c r="DI377" i="10"/>
  <c r="BU377" i="10"/>
  <c r="BM377" i="10"/>
  <c r="AG377" i="10"/>
  <c r="Y377" i="10"/>
  <c r="Q377" i="10"/>
  <c r="DQ376" i="10"/>
  <c r="DI376" i="10"/>
  <c r="BU376" i="10"/>
  <c r="BM376" i="10"/>
  <c r="AG376" i="10"/>
  <c r="Y376" i="10"/>
  <c r="Q376" i="10"/>
  <c r="DQ375" i="10"/>
  <c r="DI375" i="10"/>
  <c r="BU375" i="10"/>
  <c r="BM375" i="10"/>
  <c r="AG375" i="10"/>
  <c r="Y375" i="10"/>
  <c r="Q375" i="10"/>
  <c r="DQ374" i="10"/>
  <c r="DI374" i="10"/>
  <c r="BU374" i="10"/>
  <c r="BM374" i="10"/>
  <c r="AG374" i="10"/>
  <c r="Y374" i="10"/>
  <c r="Q374" i="10"/>
  <c r="DQ373" i="10"/>
  <c r="DI373" i="10"/>
  <c r="BU373" i="10"/>
  <c r="BM373" i="10"/>
  <c r="AG373" i="10"/>
  <c r="Y373" i="10"/>
  <c r="Q373" i="10"/>
  <c r="DQ372" i="10"/>
  <c r="DI372" i="10"/>
  <c r="BU372" i="10"/>
  <c r="BM372" i="10"/>
  <c r="AG372" i="10"/>
  <c r="Y372" i="10"/>
  <c r="Q372" i="10"/>
  <c r="DQ371" i="10"/>
  <c r="DI371" i="10"/>
  <c r="BU371" i="10"/>
  <c r="BM371" i="10"/>
  <c r="AG371" i="10"/>
  <c r="Y371" i="10"/>
  <c r="Q371" i="10"/>
  <c r="DQ370" i="10"/>
  <c r="DI370" i="10"/>
  <c r="BU370" i="10"/>
  <c r="BM370" i="10"/>
  <c r="AG370" i="10"/>
  <c r="Y370" i="10"/>
  <c r="Q370" i="10"/>
  <c r="DQ369" i="10"/>
  <c r="DI369" i="10"/>
  <c r="BU369" i="10"/>
  <c r="BM369" i="10"/>
  <c r="AG369" i="10"/>
  <c r="Y369" i="10"/>
  <c r="Q369" i="10"/>
  <c r="DQ368" i="10"/>
  <c r="DI368" i="10"/>
  <c r="BU368" i="10"/>
  <c r="BM368" i="10"/>
  <c r="AG368" i="10"/>
  <c r="Y368" i="10"/>
  <c r="Q368" i="10"/>
  <c r="DQ367" i="10"/>
  <c r="DI367" i="10"/>
  <c r="BU367" i="10"/>
  <c r="BM367" i="10"/>
  <c r="AG367" i="10"/>
  <c r="Y367" i="10"/>
  <c r="Q367" i="10"/>
  <c r="DQ366" i="10"/>
  <c r="DI366" i="10"/>
  <c r="BU366" i="10"/>
  <c r="BM366" i="10"/>
  <c r="AG366" i="10"/>
  <c r="Y366" i="10"/>
  <c r="Q366" i="10"/>
  <c r="DQ365" i="10"/>
  <c r="DI365" i="10"/>
  <c r="BU365" i="10"/>
  <c r="BM365" i="10"/>
  <c r="AG365" i="10"/>
  <c r="Y365" i="10"/>
  <c r="Q365" i="10"/>
  <c r="DQ364" i="10"/>
  <c r="DI364" i="10"/>
  <c r="BU364" i="10"/>
  <c r="BM364" i="10"/>
  <c r="AG364" i="10"/>
  <c r="Y364" i="10"/>
  <c r="Q364" i="10"/>
  <c r="DQ363" i="10"/>
  <c r="DI363" i="10"/>
  <c r="BU363" i="10"/>
  <c r="BM363" i="10"/>
  <c r="AG363" i="10"/>
  <c r="Y363" i="10"/>
  <c r="Q363" i="10"/>
  <c r="DQ362" i="10"/>
  <c r="DI362" i="10"/>
  <c r="BU362" i="10"/>
  <c r="BM362" i="10"/>
  <c r="AG362" i="10"/>
  <c r="Y362" i="10"/>
  <c r="Q362" i="10"/>
  <c r="DQ361" i="10"/>
  <c r="DI361" i="10"/>
  <c r="BU361" i="10"/>
  <c r="BM361" i="10"/>
  <c r="AG361" i="10"/>
  <c r="Y361" i="10"/>
  <c r="Q361" i="10"/>
  <c r="DQ360" i="10"/>
  <c r="DI360" i="10"/>
  <c r="BU360" i="10"/>
  <c r="BM360" i="10"/>
  <c r="AG360" i="10"/>
  <c r="Y360" i="10"/>
  <c r="Q360" i="10"/>
  <c r="DQ359" i="10"/>
  <c r="DI359" i="10"/>
  <c r="BU359" i="10"/>
  <c r="BM359" i="10"/>
  <c r="AG359" i="10"/>
  <c r="Y359" i="10"/>
  <c r="Q359" i="10"/>
  <c r="DQ358" i="10"/>
  <c r="DI358" i="10"/>
  <c r="BU358" i="10"/>
  <c r="BM358" i="10"/>
  <c r="AG358" i="10"/>
  <c r="Y358" i="10"/>
  <c r="Q358" i="10"/>
  <c r="DQ357" i="10"/>
  <c r="DI357" i="10"/>
  <c r="BU357" i="10"/>
  <c r="BM357" i="10"/>
  <c r="AG357" i="10"/>
  <c r="Y357" i="10"/>
  <c r="Q357" i="10"/>
  <c r="DQ356" i="10"/>
  <c r="DI356" i="10"/>
  <c r="BU356" i="10"/>
  <c r="BM356" i="10"/>
  <c r="AG356" i="10"/>
  <c r="Y356" i="10"/>
  <c r="Q356" i="10"/>
  <c r="DQ355" i="10"/>
  <c r="DI355" i="10"/>
  <c r="BU355" i="10"/>
  <c r="BM355" i="10"/>
  <c r="AG355" i="10"/>
  <c r="Y355" i="10"/>
  <c r="Q355" i="10"/>
  <c r="DQ354" i="10"/>
  <c r="DI354" i="10"/>
  <c r="BU354" i="10"/>
  <c r="BM354" i="10"/>
  <c r="AG354" i="10"/>
  <c r="Y354" i="10"/>
  <c r="Q354" i="10"/>
  <c r="DQ353" i="10"/>
  <c r="DI353" i="10"/>
  <c r="BU353" i="10"/>
  <c r="BM353" i="10"/>
  <c r="AG353" i="10"/>
  <c r="Y353" i="10"/>
  <c r="Q353" i="10"/>
  <c r="DQ352" i="10"/>
  <c r="DI352" i="10"/>
  <c r="BU352" i="10"/>
  <c r="BM352" i="10"/>
  <c r="AG352" i="10"/>
  <c r="Y352" i="10"/>
  <c r="Q352" i="10"/>
  <c r="DQ351" i="10"/>
  <c r="DI351" i="10"/>
  <c r="BU351" i="10"/>
  <c r="BM351" i="10"/>
  <c r="AG351" i="10"/>
  <c r="Y351" i="10"/>
  <c r="Q351" i="10"/>
  <c r="DQ350" i="10"/>
  <c r="DI350" i="10"/>
  <c r="BU350" i="10"/>
  <c r="BM350" i="10"/>
  <c r="AG350" i="10"/>
  <c r="Y350" i="10"/>
  <c r="Q350" i="10"/>
  <c r="DQ349" i="10"/>
  <c r="DI349" i="10"/>
  <c r="BU349" i="10"/>
  <c r="BM349" i="10"/>
  <c r="AG349" i="10"/>
  <c r="Y349" i="10"/>
  <c r="Q349" i="10"/>
  <c r="DQ348" i="10"/>
  <c r="DI348" i="10"/>
  <c r="BU348" i="10"/>
  <c r="BM348" i="10"/>
  <c r="AG348" i="10"/>
  <c r="Y348" i="10"/>
  <c r="Q348" i="10"/>
  <c r="DQ347" i="10"/>
  <c r="DI347" i="10"/>
  <c r="BU347" i="10"/>
  <c r="BM347" i="10"/>
  <c r="AG347" i="10"/>
  <c r="Y347" i="10"/>
  <c r="Q347" i="10"/>
  <c r="DQ346" i="10"/>
  <c r="DI346" i="10"/>
  <c r="BU346" i="10"/>
  <c r="BM346" i="10"/>
  <c r="AG346" i="10"/>
  <c r="Y346" i="10"/>
  <c r="Q346" i="10"/>
  <c r="DQ345" i="10"/>
  <c r="DI345" i="10"/>
  <c r="BU345" i="10"/>
  <c r="BM345" i="10"/>
  <c r="AG345" i="10"/>
  <c r="Y345" i="10"/>
  <c r="Q345" i="10"/>
  <c r="DQ344" i="10"/>
  <c r="DI344" i="10"/>
  <c r="BU344" i="10"/>
  <c r="BM344" i="10"/>
  <c r="AG344" i="10"/>
  <c r="Y344" i="10"/>
  <c r="Q344" i="10"/>
  <c r="DQ343" i="10"/>
  <c r="DI343" i="10"/>
  <c r="BU343" i="10"/>
  <c r="BM343" i="10"/>
  <c r="AG343" i="10"/>
  <c r="Y343" i="10"/>
  <c r="Q343" i="10"/>
  <c r="DQ342" i="10"/>
  <c r="DI342" i="10"/>
  <c r="BU342" i="10"/>
  <c r="BM342" i="10"/>
  <c r="AG342" i="10"/>
  <c r="Y342" i="10"/>
  <c r="Q342" i="10"/>
  <c r="DQ341" i="10"/>
  <c r="DI341" i="10"/>
  <c r="BU341" i="10"/>
  <c r="BM341" i="10"/>
  <c r="AG341" i="10"/>
  <c r="Y341" i="10"/>
  <c r="Q341" i="10"/>
  <c r="DQ340" i="10"/>
  <c r="DI340" i="10"/>
  <c r="BU340" i="10"/>
  <c r="BM340" i="10"/>
  <c r="AG340" i="10"/>
  <c r="Y340" i="10"/>
  <c r="Q340" i="10"/>
  <c r="DQ339" i="10"/>
  <c r="DI339" i="10"/>
  <c r="BU339" i="10"/>
  <c r="BM339" i="10"/>
  <c r="AG339" i="10"/>
  <c r="Y339" i="10"/>
  <c r="Q339" i="10"/>
  <c r="DQ338" i="10"/>
  <c r="DI338" i="10"/>
  <c r="BU338" i="10"/>
  <c r="BM338" i="10"/>
  <c r="AG338" i="10"/>
  <c r="Y338" i="10"/>
  <c r="Q338" i="10"/>
  <c r="DQ337" i="10"/>
  <c r="DI337" i="10"/>
  <c r="BU337" i="10"/>
  <c r="BM337" i="10"/>
  <c r="AG337" i="10"/>
  <c r="Y337" i="10"/>
  <c r="Q337" i="10"/>
  <c r="DQ336" i="10"/>
  <c r="DI336" i="10"/>
  <c r="BU336" i="10"/>
  <c r="BM336" i="10"/>
  <c r="AG336" i="10"/>
  <c r="Y336" i="10"/>
  <c r="Q336" i="10"/>
  <c r="DQ335" i="10"/>
  <c r="DI335" i="10"/>
  <c r="BU335" i="10"/>
  <c r="BM335" i="10"/>
  <c r="AG335" i="10"/>
  <c r="Y335" i="10"/>
  <c r="Q335" i="10"/>
  <c r="DQ334" i="10"/>
  <c r="DI334" i="10"/>
  <c r="BU334" i="10"/>
  <c r="BM334" i="10"/>
  <c r="AG334" i="10"/>
  <c r="Y334" i="10"/>
  <c r="Q334" i="10"/>
  <c r="DQ333" i="10"/>
  <c r="DI333" i="10"/>
  <c r="BU333" i="10"/>
  <c r="BM333" i="10"/>
  <c r="AG333" i="10"/>
  <c r="Y333" i="10"/>
  <c r="Q333" i="10"/>
  <c r="DQ332" i="10"/>
  <c r="DI332" i="10"/>
  <c r="BU332" i="10"/>
  <c r="BM332" i="10"/>
  <c r="AG332" i="10"/>
  <c r="Y332" i="10"/>
  <c r="Q332" i="10"/>
  <c r="DQ331" i="10"/>
  <c r="DI331" i="10"/>
  <c r="BU331" i="10"/>
  <c r="BM331" i="10"/>
  <c r="AG331" i="10"/>
  <c r="Y331" i="10"/>
  <c r="Q331" i="10"/>
  <c r="DQ330" i="10"/>
  <c r="DI330" i="10"/>
  <c r="BU330" i="10"/>
  <c r="BM330" i="10"/>
  <c r="AG330" i="10"/>
  <c r="Y330" i="10"/>
  <c r="Q330" i="10"/>
  <c r="DQ329" i="10"/>
  <c r="DI329" i="10"/>
  <c r="BU329" i="10"/>
  <c r="BM329" i="10"/>
  <c r="AG329" i="10"/>
  <c r="Y329" i="10"/>
  <c r="Q329" i="10"/>
  <c r="DQ328" i="10"/>
  <c r="DI328" i="10"/>
  <c r="BU328" i="10"/>
  <c r="BM328" i="10"/>
  <c r="AG328" i="10"/>
  <c r="Y328" i="10"/>
  <c r="Q328" i="10"/>
  <c r="DQ327" i="10"/>
  <c r="DI327" i="10"/>
  <c r="BU327" i="10"/>
  <c r="BM327" i="10"/>
  <c r="AG327" i="10"/>
  <c r="Y327" i="10"/>
  <c r="Q327" i="10"/>
  <c r="DY326" i="10"/>
  <c r="DQ326" i="10"/>
  <c r="DI326" i="10"/>
  <c r="BU326" i="10"/>
  <c r="BM326" i="10"/>
  <c r="AG326" i="10"/>
  <c r="Y326" i="10"/>
  <c r="Q326" i="10"/>
  <c r="DY325" i="10"/>
  <c r="DQ325" i="10"/>
  <c r="DI325" i="10"/>
  <c r="BU325" i="10"/>
  <c r="BM325" i="10"/>
  <c r="AG325" i="10"/>
  <c r="Y325" i="10"/>
  <c r="Q325" i="10"/>
  <c r="DY324" i="10"/>
  <c r="DQ324" i="10"/>
  <c r="DI324" i="10"/>
  <c r="BU324" i="10"/>
  <c r="BM324" i="10"/>
  <c r="AG324" i="10"/>
  <c r="Y324" i="10"/>
  <c r="Q324" i="10"/>
  <c r="DY323" i="10"/>
  <c r="DQ323" i="10"/>
  <c r="DI323" i="10"/>
  <c r="BU323" i="10"/>
  <c r="BM323" i="10"/>
  <c r="AG323" i="10"/>
  <c r="Y323" i="10"/>
  <c r="Q323" i="10"/>
  <c r="DY322" i="10"/>
  <c r="DQ322" i="10"/>
  <c r="DI322" i="10"/>
  <c r="BU322" i="10"/>
  <c r="BM322" i="10"/>
  <c r="AG322" i="10"/>
  <c r="Y322" i="10"/>
  <c r="Q322" i="10"/>
  <c r="DY321" i="10"/>
  <c r="DQ321" i="10"/>
  <c r="DI321" i="10"/>
  <c r="BU321" i="10"/>
  <c r="BM321" i="10"/>
  <c r="AG321" i="10"/>
  <c r="Y321" i="10"/>
  <c r="Q321" i="10"/>
  <c r="DY320" i="10"/>
  <c r="DQ320" i="10"/>
  <c r="DI320" i="10"/>
  <c r="BU320" i="10"/>
  <c r="BM320" i="10"/>
  <c r="AG320" i="10"/>
  <c r="Y320" i="10"/>
  <c r="Q320" i="10"/>
  <c r="DY319" i="10"/>
  <c r="DQ319" i="10"/>
  <c r="DI319" i="10"/>
  <c r="BU319" i="10"/>
  <c r="BM319" i="10"/>
  <c r="AG319" i="10"/>
  <c r="Y319" i="10"/>
  <c r="Q319" i="10"/>
  <c r="DY318" i="10"/>
  <c r="DQ318" i="10"/>
  <c r="DI318" i="10"/>
  <c r="BU318" i="10"/>
  <c r="BM318" i="10"/>
  <c r="AG318" i="10"/>
  <c r="Y318" i="10"/>
  <c r="Q318" i="10"/>
  <c r="DY317" i="10"/>
  <c r="DQ317" i="10"/>
  <c r="DI317" i="10"/>
  <c r="BU317" i="10"/>
  <c r="BM317" i="10"/>
  <c r="AG317" i="10"/>
  <c r="Y317" i="10"/>
  <c r="Q317" i="10"/>
  <c r="DY316" i="10"/>
  <c r="DQ316" i="10"/>
  <c r="DI316" i="10"/>
  <c r="BU316" i="10"/>
  <c r="BM316" i="10"/>
  <c r="AG316" i="10"/>
  <c r="Y316" i="10"/>
  <c r="Q316" i="10"/>
  <c r="DY315" i="10"/>
  <c r="DQ315" i="10"/>
  <c r="DI315" i="10"/>
  <c r="BU315" i="10"/>
  <c r="BM315" i="10"/>
  <c r="AG315" i="10"/>
  <c r="Y315" i="10"/>
  <c r="Q315" i="10"/>
  <c r="DY314" i="10"/>
  <c r="DQ314" i="10"/>
  <c r="DI314" i="10"/>
  <c r="BU314" i="10"/>
  <c r="BM314" i="10"/>
  <c r="AG314" i="10"/>
  <c r="Y314" i="10"/>
  <c r="Q314" i="10"/>
  <c r="DY313" i="10"/>
  <c r="DQ313" i="10"/>
  <c r="DI313" i="10"/>
  <c r="BU313" i="10"/>
  <c r="BM313" i="10"/>
  <c r="AG313" i="10"/>
  <c r="Y313" i="10"/>
  <c r="Q313" i="10"/>
  <c r="DY312" i="10"/>
  <c r="DQ312" i="10"/>
  <c r="DI312" i="10"/>
  <c r="BU312" i="10"/>
  <c r="BM312" i="10"/>
  <c r="AG312" i="10"/>
  <c r="Y312" i="10"/>
  <c r="Q312" i="10"/>
  <c r="DY311" i="10"/>
  <c r="DQ311" i="10"/>
  <c r="DI311" i="10"/>
  <c r="BU311" i="10"/>
  <c r="BM311" i="10"/>
  <c r="AG311" i="10"/>
  <c r="Y311" i="10"/>
  <c r="Q311" i="10"/>
  <c r="DY310" i="10"/>
  <c r="DQ310" i="10"/>
  <c r="DI310" i="10"/>
  <c r="BU310" i="10"/>
  <c r="BM310" i="10"/>
  <c r="AG310" i="10"/>
  <c r="Y310" i="10"/>
  <c r="Q310" i="10"/>
  <c r="DY309" i="10"/>
  <c r="DQ309" i="10"/>
  <c r="DI309" i="10"/>
  <c r="BU309" i="10"/>
  <c r="BM309" i="10"/>
  <c r="AG309" i="10"/>
  <c r="Y309" i="10"/>
  <c r="Q309" i="10"/>
  <c r="DY308" i="10"/>
  <c r="DQ308" i="10"/>
  <c r="DI308" i="10"/>
  <c r="BU308" i="10"/>
  <c r="BM308" i="10"/>
  <c r="AG308" i="10"/>
  <c r="Y308" i="10"/>
  <c r="Q308" i="10"/>
  <c r="DY307" i="10"/>
  <c r="DQ307" i="10"/>
  <c r="DI307" i="10"/>
  <c r="BU307" i="10"/>
  <c r="BM307" i="10"/>
  <c r="AG307" i="10"/>
  <c r="Y307" i="10"/>
  <c r="Q307" i="10"/>
  <c r="DY306" i="10"/>
  <c r="DQ306" i="10"/>
  <c r="DI306" i="10"/>
  <c r="BU306" i="10"/>
  <c r="BM306" i="10"/>
  <c r="AG306" i="10"/>
  <c r="Y306" i="10"/>
  <c r="Q306" i="10"/>
  <c r="DY305" i="10"/>
  <c r="DQ305" i="10"/>
  <c r="DI305" i="10"/>
  <c r="BU305" i="10"/>
  <c r="BM305" i="10"/>
  <c r="AG305" i="10"/>
  <c r="Y305" i="10"/>
  <c r="Q305" i="10"/>
  <c r="DY304" i="10"/>
  <c r="DQ304" i="10"/>
  <c r="DI304" i="10"/>
  <c r="BU304" i="10"/>
  <c r="BM304" i="10"/>
  <c r="AG304" i="10"/>
  <c r="Y304" i="10"/>
  <c r="Q304" i="10"/>
  <c r="DY303" i="10"/>
  <c r="DQ303" i="10"/>
  <c r="DI303" i="10"/>
  <c r="BU303" i="10"/>
  <c r="BM303" i="10"/>
  <c r="AG303" i="10"/>
  <c r="Y303" i="10"/>
  <c r="Q303" i="10"/>
  <c r="DY302" i="10"/>
  <c r="DQ302" i="10"/>
  <c r="DI302" i="10"/>
  <c r="BU302" i="10"/>
  <c r="BM302" i="10"/>
  <c r="AG302" i="10"/>
  <c r="Y302" i="10"/>
  <c r="Q302" i="10"/>
  <c r="DY301" i="10"/>
  <c r="DQ301" i="10"/>
  <c r="DI301" i="10"/>
  <c r="BU301" i="10"/>
  <c r="BM301" i="10"/>
  <c r="AG301" i="10"/>
  <c r="Y301" i="10"/>
  <c r="Q301" i="10"/>
  <c r="DY300" i="10"/>
  <c r="DQ300" i="10"/>
  <c r="DI300" i="10"/>
  <c r="BU300" i="10"/>
  <c r="BM300" i="10"/>
  <c r="AG300" i="10"/>
  <c r="Y300" i="10"/>
  <c r="Q300" i="10"/>
  <c r="DY299" i="10"/>
  <c r="DQ299" i="10"/>
  <c r="DI299" i="10"/>
  <c r="BU299" i="10"/>
  <c r="BM299" i="10"/>
  <c r="AG299" i="10"/>
  <c r="Y299" i="10"/>
  <c r="Q299" i="10"/>
  <c r="DY298" i="10"/>
  <c r="DQ298" i="10"/>
  <c r="DI298" i="10"/>
  <c r="BU298" i="10"/>
  <c r="BM298" i="10"/>
  <c r="AG298" i="10"/>
  <c r="Y298" i="10"/>
  <c r="Q298" i="10"/>
  <c r="DY297" i="10"/>
  <c r="DQ297" i="10"/>
  <c r="DI297" i="10"/>
  <c r="BU297" i="10"/>
  <c r="BM297" i="10"/>
  <c r="AG297" i="10"/>
  <c r="Y297" i="10"/>
  <c r="Q297" i="10"/>
  <c r="DY296" i="10"/>
  <c r="DQ296" i="10"/>
  <c r="DI296" i="10"/>
  <c r="BU296" i="10"/>
  <c r="BM296" i="10"/>
  <c r="AG296" i="10"/>
  <c r="Y296" i="10"/>
  <c r="Q296" i="10"/>
  <c r="DY295" i="10"/>
  <c r="DQ295" i="10"/>
  <c r="DI295" i="10"/>
  <c r="BU295" i="10"/>
  <c r="BM295" i="10"/>
  <c r="AG295" i="10"/>
  <c r="Y295" i="10"/>
  <c r="Q295" i="10"/>
  <c r="DY294" i="10"/>
  <c r="DQ294" i="10"/>
  <c r="DI294" i="10"/>
  <c r="BU294" i="10"/>
  <c r="BM294" i="10"/>
  <c r="AG294" i="10"/>
  <c r="Y294" i="10"/>
  <c r="Q294" i="10"/>
  <c r="DY293" i="10"/>
  <c r="DQ293" i="10"/>
  <c r="DI293" i="10"/>
  <c r="BU293" i="10"/>
  <c r="BM293" i="10"/>
  <c r="AG293" i="10"/>
  <c r="Y293" i="10"/>
  <c r="Q293" i="10"/>
  <c r="DY292" i="10"/>
  <c r="DQ292" i="10"/>
  <c r="DI292" i="10"/>
  <c r="BU292" i="10"/>
  <c r="BM292" i="10"/>
  <c r="AG292" i="10"/>
  <c r="Y292" i="10"/>
  <c r="Q292" i="10"/>
  <c r="DY291" i="10"/>
  <c r="DQ291" i="10"/>
  <c r="DI291" i="10"/>
  <c r="BU291" i="10"/>
  <c r="BM291" i="10"/>
  <c r="AG291" i="10"/>
  <c r="Y291" i="10"/>
  <c r="Q291" i="10"/>
  <c r="DY290" i="10"/>
  <c r="DQ290" i="10"/>
  <c r="DI290" i="10"/>
  <c r="BU290" i="10"/>
  <c r="BM290" i="10"/>
  <c r="AG290" i="10"/>
  <c r="Y290" i="10"/>
  <c r="Q290" i="10"/>
  <c r="DY289" i="10"/>
  <c r="DQ289" i="10"/>
  <c r="DI289" i="10"/>
  <c r="BU289" i="10"/>
  <c r="BM289" i="10"/>
  <c r="AG289" i="10"/>
  <c r="Y289" i="10"/>
  <c r="Q289" i="10"/>
  <c r="DY288" i="10"/>
  <c r="DQ288" i="10"/>
  <c r="DI288" i="10"/>
  <c r="BU288" i="10"/>
  <c r="BM288" i="10"/>
  <c r="AG288" i="10"/>
  <c r="Y288" i="10"/>
  <c r="Q288" i="10"/>
  <c r="DY287" i="10"/>
  <c r="DQ287" i="10"/>
  <c r="DI287" i="10"/>
  <c r="BU287" i="10"/>
  <c r="BM287" i="10"/>
  <c r="AG287" i="10"/>
  <c r="Y287" i="10"/>
  <c r="Q287" i="10"/>
  <c r="DY286" i="10"/>
  <c r="DQ286" i="10"/>
  <c r="DI286" i="10"/>
  <c r="BU286" i="10"/>
  <c r="BM286" i="10"/>
  <c r="AG286" i="10"/>
  <c r="Y286" i="10"/>
  <c r="Q286" i="10"/>
  <c r="DY285" i="10"/>
  <c r="DQ285" i="10"/>
  <c r="DI285" i="10"/>
  <c r="BU285" i="10"/>
  <c r="BM285" i="10"/>
  <c r="AG285" i="10"/>
  <c r="Y285" i="10"/>
  <c r="Q285" i="10"/>
  <c r="DY284" i="10"/>
  <c r="DQ284" i="10"/>
  <c r="DI284" i="10"/>
  <c r="BU284" i="10"/>
  <c r="BM284" i="10"/>
  <c r="AG284" i="10"/>
  <c r="Y284" i="10"/>
  <c r="Q284" i="10"/>
  <c r="DY283" i="10"/>
  <c r="DQ283" i="10"/>
  <c r="DI283" i="10"/>
  <c r="BU283" i="10"/>
  <c r="BM283" i="10"/>
  <c r="AG283" i="10"/>
  <c r="Y283" i="10"/>
  <c r="Q283" i="10"/>
  <c r="DY282" i="10"/>
  <c r="DQ282" i="10"/>
  <c r="DI282" i="10"/>
  <c r="BU282" i="10"/>
  <c r="BM282" i="10"/>
  <c r="AG282" i="10"/>
  <c r="Y282" i="10"/>
  <c r="Q282" i="10"/>
  <c r="DY281" i="10"/>
  <c r="DQ281" i="10"/>
  <c r="DI281" i="10"/>
  <c r="BU281" i="10"/>
  <c r="BM281" i="10"/>
  <c r="AG281" i="10"/>
  <c r="Y281" i="10"/>
  <c r="Q281" i="10"/>
  <c r="DY280" i="10"/>
  <c r="DQ280" i="10"/>
  <c r="DI280" i="10"/>
  <c r="BU280" i="10"/>
  <c r="BM280" i="10"/>
  <c r="AG280" i="10"/>
  <c r="Y280" i="10"/>
  <c r="Q280" i="10"/>
  <c r="DY279" i="10"/>
  <c r="DQ279" i="10"/>
  <c r="DI279" i="10"/>
  <c r="BU279" i="10"/>
  <c r="BM279" i="10"/>
  <c r="AG279" i="10"/>
  <c r="Y279" i="10"/>
  <c r="Q279" i="10"/>
  <c r="DY278" i="10"/>
  <c r="DQ278" i="10"/>
  <c r="DI278" i="10"/>
  <c r="BU278" i="10"/>
  <c r="BM278" i="10"/>
  <c r="AG278" i="10"/>
  <c r="Y278" i="10"/>
  <c r="Q278" i="10"/>
  <c r="DY277" i="10"/>
  <c r="DQ277" i="10"/>
  <c r="DI277" i="10"/>
  <c r="BU277" i="10"/>
  <c r="BM277" i="10"/>
  <c r="AG277" i="10"/>
  <c r="Y277" i="10"/>
  <c r="Q277" i="10"/>
  <c r="DY276" i="10"/>
  <c r="DQ276" i="10"/>
  <c r="DI276" i="10"/>
  <c r="BU276" i="10"/>
  <c r="BM276" i="10"/>
  <c r="AG276" i="10"/>
  <c r="Y276" i="10"/>
  <c r="Q276" i="10"/>
  <c r="DY275" i="10"/>
  <c r="DQ275" i="10"/>
  <c r="DI275" i="10"/>
  <c r="BU275" i="10"/>
  <c r="BM275" i="10"/>
  <c r="AG275" i="10"/>
  <c r="Y275" i="10"/>
  <c r="Q275" i="10"/>
  <c r="DY274" i="10"/>
  <c r="DQ274" i="10"/>
  <c r="DI274" i="10"/>
  <c r="BU274" i="10"/>
  <c r="BM274" i="10"/>
  <c r="AG274" i="10"/>
  <c r="Y274" i="10"/>
  <c r="Q274" i="10"/>
  <c r="DY273" i="10"/>
  <c r="DQ273" i="10"/>
  <c r="DI273" i="10"/>
  <c r="BU273" i="10"/>
  <c r="BM273" i="10"/>
  <c r="AG273" i="10"/>
  <c r="Y273" i="10"/>
  <c r="Q273" i="10"/>
  <c r="DY272" i="10"/>
  <c r="DQ272" i="10"/>
  <c r="DI272" i="10"/>
  <c r="BU272" i="10"/>
  <c r="BM272" i="10"/>
  <c r="AG272" i="10"/>
  <c r="Y272" i="10"/>
  <c r="Q272" i="10"/>
  <c r="DY271" i="10"/>
  <c r="DQ271" i="10"/>
  <c r="DI271" i="10"/>
  <c r="BU271" i="10"/>
  <c r="BM271" i="10"/>
  <c r="AG271" i="10"/>
  <c r="Y271" i="10"/>
  <c r="Q271" i="10"/>
  <c r="DY270" i="10"/>
  <c r="DQ270" i="10"/>
  <c r="DI270" i="10"/>
  <c r="BU270" i="10"/>
  <c r="BM270" i="10"/>
  <c r="AG270" i="10"/>
  <c r="Y270" i="10"/>
  <c r="Q270" i="10"/>
  <c r="DY269" i="10"/>
  <c r="DQ269" i="10"/>
  <c r="DI269" i="10"/>
  <c r="BU269" i="10"/>
  <c r="BM269" i="10"/>
  <c r="AG269" i="10"/>
  <c r="Y269" i="10"/>
  <c r="Q269" i="10"/>
  <c r="DY268" i="10"/>
  <c r="DQ268" i="10"/>
  <c r="DI268" i="10"/>
  <c r="BU268" i="10"/>
  <c r="BM268" i="10"/>
  <c r="AG268" i="10"/>
  <c r="Y268" i="10"/>
  <c r="Q268" i="10"/>
  <c r="DY267" i="10"/>
  <c r="DQ267" i="10"/>
  <c r="DI267" i="10"/>
  <c r="BU267" i="10"/>
  <c r="BM267" i="10"/>
  <c r="AG267" i="10"/>
  <c r="Y267" i="10"/>
  <c r="Q267" i="10"/>
  <c r="DY266" i="10"/>
  <c r="DQ266" i="10"/>
  <c r="DI266" i="10"/>
  <c r="BU266" i="10"/>
  <c r="BM266" i="10"/>
  <c r="AG266" i="10"/>
  <c r="Y266" i="10"/>
  <c r="Q266" i="10"/>
  <c r="DY265" i="10"/>
  <c r="DQ265" i="10"/>
  <c r="DI265" i="10"/>
  <c r="BU265" i="10"/>
  <c r="BM265" i="10"/>
  <c r="AG265" i="10"/>
  <c r="Y265" i="10"/>
  <c r="Q265" i="10"/>
  <c r="DY264" i="10"/>
  <c r="DQ264" i="10"/>
  <c r="DI264" i="10"/>
  <c r="BU264" i="10"/>
  <c r="BM264" i="10"/>
  <c r="AG264" i="10"/>
  <c r="Y264" i="10"/>
  <c r="Q264" i="10"/>
  <c r="DY263" i="10"/>
  <c r="DQ263" i="10"/>
  <c r="DI263" i="10"/>
  <c r="BU263" i="10"/>
  <c r="BM263" i="10"/>
  <c r="AG263" i="10"/>
  <c r="Y263" i="10"/>
  <c r="Q263" i="10"/>
  <c r="DY262" i="10"/>
  <c r="DQ262" i="10"/>
  <c r="DI262" i="10"/>
  <c r="BU262" i="10"/>
  <c r="BM262" i="10"/>
  <c r="AG262" i="10"/>
  <c r="Y262" i="10"/>
  <c r="Q262" i="10"/>
  <c r="DY261" i="10"/>
  <c r="DQ261" i="10"/>
  <c r="DI261" i="10"/>
  <c r="BU261" i="10"/>
  <c r="BM261" i="10"/>
  <c r="AG261" i="10"/>
  <c r="Y261" i="10"/>
  <c r="Q261" i="10"/>
  <c r="DY260" i="10"/>
  <c r="DQ260" i="10"/>
  <c r="DI260" i="10"/>
  <c r="BU260" i="10"/>
  <c r="BM260" i="10"/>
  <c r="AG260" i="10"/>
  <c r="Y260" i="10"/>
  <c r="Q260" i="10"/>
  <c r="DY259" i="10"/>
  <c r="DQ259" i="10"/>
  <c r="DI259" i="10"/>
  <c r="BU259" i="10"/>
  <c r="BM259" i="10"/>
  <c r="AG259" i="10"/>
  <c r="Y259" i="10"/>
  <c r="Q259" i="10"/>
  <c r="DY258" i="10"/>
  <c r="DQ258" i="10"/>
  <c r="DI258" i="10"/>
  <c r="BU258" i="10"/>
  <c r="BM258" i="10"/>
  <c r="AG258" i="10"/>
  <c r="Y258" i="10"/>
  <c r="Q258" i="10"/>
  <c r="DY257" i="10"/>
  <c r="DQ257" i="10"/>
  <c r="DI257" i="10"/>
  <c r="BU257" i="10"/>
  <c r="BM257" i="10"/>
  <c r="AG257" i="10"/>
  <c r="Y257" i="10"/>
  <c r="Q257" i="10"/>
  <c r="DY256" i="10"/>
  <c r="DQ256" i="10"/>
  <c r="DI256" i="10"/>
  <c r="BU256" i="10"/>
  <c r="BM256" i="10"/>
  <c r="AG256" i="10"/>
  <c r="Y256" i="10"/>
  <c r="Q256" i="10"/>
  <c r="DY255" i="10"/>
  <c r="DQ255" i="10"/>
  <c r="DI255" i="10"/>
  <c r="BU255" i="10"/>
  <c r="BM255" i="10"/>
  <c r="AG255" i="10"/>
  <c r="Y255" i="10"/>
  <c r="Q255" i="10"/>
  <c r="DY254" i="10"/>
  <c r="DQ254" i="10"/>
  <c r="DI254" i="10"/>
  <c r="BU254" i="10"/>
  <c r="BM254" i="10"/>
  <c r="AG254" i="10"/>
  <c r="Y254" i="10"/>
  <c r="Q254" i="10"/>
  <c r="DY253" i="10"/>
  <c r="DQ253" i="10"/>
  <c r="DI253" i="10"/>
  <c r="BU253" i="10"/>
  <c r="BM253" i="10"/>
  <c r="AG253" i="10"/>
  <c r="Y253" i="10"/>
  <c r="Q253" i="10"/>
  <c r="DY252" i="10"/>
  <c r="DQ252" i="10"/>
  <c r="DI252" i="10"/>
  <c r="BU252" i="10"/>
  <c r="BM252" i="10"/>
  <c r="AG252" i="10"/>
  <c r="Y252" i="10"/>
  <c r="Q252" i="10"/>
  <c r="DY251" i="10"/>
  <c r="DQ251" i="10"/>
  <c r="DI251" i="10"/>
  <c r="BU251" i="10"/>
  <c r="BM251" i="10"/>
  <c r="AG251" i="10"/>
  <c r="Y251" i="10"/>
  <c r="Q251" i="10"/>
  <c r="DY250" i="10"/>
  <c r="DQ250" i="10"/>
  <c r="DI250" i="10"/>
  <c r="BU250" i="10"/>
  <c r="BM250" i="10"/>
  <c r="AG250" i="10"/>
  <c r="Y250" i="10"/>
  <c r="Q250" i="10"/>
  <c r="DY249" i="10"/>
  <c r="DQ249" i="10"/>
  <c r="DI249" i="10"/>
  <c r="BU249" i="10"/>
  <c r="BM249" i="10"/>
  <c r="AG249" i="10"/>
  <c r="Y249" i="10"/>
  <c r="Q249" i="10"/>
  <c r="DY248" i="10"/>
  <c r="DQ248" i="10"/>
  <c r="DI248" i="10"/>
  <c r="BU248" i="10"/>
  <c r="BM248" i="10"/>
  <c r="AG248" i="10"/>
  <c r="Y248" i="10"/>
  <c r="Q248" i="10"/>
  <c r="DY247" i="10"/>
  <c r="DQ247" i="10"/>
  <c r="DI247" i="10"/>
  <c r="BU247" i="10"/>
  <c r="BM247" i="10"/>
  <c r="AG247" i="10"/>
  <c r="Y247" i="10"/>
  <c r="Q247" i="10"/>
  <c r="DY246" i="10"/>
  <c r="DQ246" i="10"/>
  <c r="DI246" i="10"/>
  <c r="BU246" i="10"/>
  <c r="BM246" i="10"/>
  <c r="AG246" i="10"/>
  <c r="Y246" i="10"/>
  <c r="Q246" i="10"/>
  <c r="DY245" i="10"/>
  <c r="DQ245" i="10"/>
  <c r="DI245" i="10"/>
  <c r="BU245" i="10"/>
  <c r="BM245" i="10"/>
  <c r="AG245" i="10"/>
  <c r="Y245" i="10"/>
  <c r="Q245" i="10"/>
  <c r="DY244" i="10"/>
  <c r="DQ244" i="10"/>
  <c r="DI244" i="10"/>
  <c r="BU244" i="10"/>
  <c r="BM244" i="10"/>
  <c r="AG244" i="10"/>
  <c r="Y244" i="10"/>
  <c r="Q244" i="10"/>
  <c r="DY243" i="10"/>
  <c r="DQ243" i="10"/>
  <c r="DI243" i="10"/>
  <c r="BU243" i="10"/>
  <c r="BM243" i="10"/>
  <c r="AG243" i="10"/>
  <c r="Y243" i="10"/>
  <c r="Q243" i="10"/>
  <c r="DY242" i="10"/>
  <c r="DQ242" i="10"/>
  <c r="DI242" i="10"/>
  <c r="BU242" i="10"/>
  <c r="BM242" i="10"/>
  <c r="AG242" i="10"/>
  <c r="Y242" i="10"/>
  <c r="Q242" i="10"/>
  <c r="DY241" i="10"/>
  <c r="DQ241" i="10"/>
  <c r="DI241" i="10"/>
  <c r="BU241" i="10"/>
  <c r="BM241" i="10"/>
  <c r="AG241" i="10"/>
  <c r="Y241" i="10"/>
  <c r="Q241" i="10"/>
  <c r="DY240" i="10"/>
  <c r="DQ240" i="10"/>
  <c r="DI240" i="10"/>
  <c r="BU240" i="10"/>
  <c r="BM240" i="10"/>
  <c r="AG240" i="10"/>
  <c r="Y240" i="10"/>
  <c r="Q240" i="10"/>
  <c r="DY239" i="10"/>
  <c r="DQ239" i="10"/>
  <c r="DI239" i="10"/>
  <c r="BU239" i="10"/>
  <c r="BM239" i="10"/>
  <c r="AG239" i="10"/>
  <c r="Y239" i="10"/>
  <c r="Q239" i="10"/>
  <c r="DY238" i="10"/>
  <c r="DQ238" i="10"/>
  <c r="DI238" i="10"/>
  <c r="BU238" i="10"/>
  <c r="BM238" i="10"/>
  <c r="AG238" i="10"/>
  <c r="Y238" i="10"/>
  <c r="Q238" i="10"/>
  <c r="DY237" i="10"/>
  <c r="DQ237" i="10"/>
  <c r="DI237" i="10"/>
  <c r="BU237" i="10"/>
  <c r="BM237" i="10"/>
  <c r="AG237" i="10"/>
  <c r="Y237" i="10"/>
  <c r="Q237" i="10"/>
  <c r="DY236" i="10"/>
  <c r="DQ236" i="10"/>
  <c r="DI236" i="10"/>
  <c r="BU236" i="10"/>
  <c r="BM236" i="10"/>
  <c r="AG236" i="10"/>
  <c r="Y236" i="10"/>
  <c r="Q236" i="10"/>
  <c r="DY235" i="10"/>
  <c r="DQ235" i="10"/>
  <c r="DI235" i="10"/>
  <c r="BU235" i="10"/>
  <c r="BM235" i="10"/>
  <c r="AG235" i="10"/>
  <c r="Y235" i="10"/>
  <c r="Q235" i="10"/>
  <c r="DY234" i="10"/>
  <c r="DQ234" i="10"/>
  <c r="DI234" i="10"/>
  <c r="BU234" i="10"/>
  <c r="BM234" i="10"/>
  <c r="AG234" i="10"/>
  <c r="Y234" i="10"/>
  <c r="Q234" i="10"/>
  <c r="DY233" i="10"/>
  <c r="DQ233" i="10"/>
  <c r="DI233" i="10"/>
  <c r="BU233" i="10"/>
  <c r="BM233" i="10"/>
  <c r="AG233" i="10"/>
  <c r="Y233" i="10"/>
  <c r="Q233" i="10"/>
  <c r="DY232" i="10"/>
  <c r="DQ232" i="10"/>
  <c r="DI232" i="10"/>
  <c r="BU232" i="10"/>
  <c r="BM232" i="10"/>
  <c r="AG232" i="10"/>
  <c r="Y232" i="10"/>
  <c r="Q232" i="10"/>
  <c r="DY231" i="10"/>
  <c r="DQ231" i="10"/>
  <c r="DI231" i="10"/>
  <c r="BU231" i="10"/>
  <c r="Q1377" i="10"/>
  <c r="Q1369" i="10"/>
  <c r="Q1361" i="10"/>
  <c r="Q1353" i="10"/>
  <c r="Q1345" i="10"/>
  <c r="Q1337" i="10"/>
  <c r="Q1329" i="10"/>
  <c r="Q1321" i="10"/>
  <c r="Q1313" i="10"/>
  <c r="Q1305" i="10"/>
  <c r="Q1297" i="10"/>
  <c r="Q1289" i="10"/>
  <c r="Q1281" i="10"/>
  <c r="Q1273" i="10"/>
  <c r="Q1265" i="10"/>
  <c r="Q1257" i="10"/>
  <c r="Q1249" i="10"/>
  <c r="Q1241" i="10"/>
  <c r="Q1233" i="10"/>
  <c r="Q1225" i="10"/>
  <c r="Q1217" i="10"/>
  <c r="DI1212" i="10"/>
  <c r="DI1208" i="10"/>
  <c r="DI1204" i="10"/>
  <c r="DI1200" i="10"/>
  <c r="DI1196" i="10"/>
  <c r="DI1192" i="10"/>
  <c r="DI1188" i="10"/>
  <c r="DI1184" i="10"/>
  <c r="DI1180" i="10"/>
  <c r="DI1176" i="10"/>
  <c r="DI1172" i="10"/>
  <c r="DI1168" i="10"/>
  <c r="DI1164" i="10"/>
  <c r="DI1160" i="10"/>
  <c r="DI1156" i="10"/>
  <c r="DI1152" i="10"/>
  <c r="DI1148" i="10"/>
  <c r="DI1144" i="10"/>
  <c r="DI1140" i="10"/>
  <c r="DI1136" i="10"/>
  <c r="DI1132" i="10"/>
  <c r="DI1128" i="10"/>
  <c r="DI1124" i="10"/>
  <c r="DI1120" i="10"/>
  <c r="DI1116" i="10"/>
  <c r="DI1112" i="10"/>
  <c r="DI1108" i="10"/>
  <c r="DI1104" i="10"/>
  <c r="DI1100" i="10"/>
  <c r="DI1096" i="10"/>
  <c r="DI1092" i="10"/>
  <c r="DI1088" i="10"/>
  <c r="DI1084" i="10"/>
  <c r="DI1080" i="10"/>
  <c r="DI1076" i="10"/>
  <c r="DI1072" i="10"/>
  <c r="DI1068" i="10"/>
  <c r="DI1064" i="10"/>
  <c r="DI1060" i="10"/>
  <c r="DI1056" i="10"/>
  <c r="DI1052" i="10"/>
  <c r="DI1048" i="10"/>
  <c r="DI1044" i="10"/>
  <c r="DI1040" i="10"/>
  <c r="DI1036" i="10"/>
  <c r="DI1032" i="10"/>
  <c r="DI1028" i="10"/>
  <c r="DI1024" i="10"/>
  <c r="DI1020" i="10"/>
  <c r="DI1016" i="10"/>
  <c r="DI1012" i="10"/>
  <c r="DI1008" i="10"/>
  <c r="DI1004" i="10"/>
  <c r="DI1000" i="10"/>
  <c r="DI996" i="10"/>
  <c r="DI992" i="10"/>
  <c r="DI988" i="10"/>
  <c r="DI984" i="10"/>
  <c r="DI980" i="10"/>
  <c r="DI976" i="10"/>
  <c r="DI972" i="10"/>
  <c r="DI968" i="10"/>
  <c r="DI964" i="10"/>
  <c r="DI960" i="10"/>
  <c r="DI956" i="10"/>
  <c r="DI952" i="10"/>
  <c r="DI948" i="10"/>
  <c r="DI944" i="10"/>
  <c r="DI940" i="10"/>
  <c r="DI936" i="10"/>
  <c r="DI932" i="10"/>
  <c r="DI928" i="10"/>
  <c r="DI924" i="10"/>
  <c r="DI920" i="10"/>
  <c r="DI916" i="10"/>
  <c r="DI912" i="10"/>
  <c r="DI908" i="10"/>
  <c r="DI904" i="10"/>
  <c r="DI900" i="10"/>
  <c r="DI896" i="10"/>
  <c r="DI892" i="10"/>
  <c r="DI888" i="10"/>
  <c r="DI884" i="10"/>
  <c r="DI880" i="10"/>
  <c r="DI876" i="10"/>
  <c r="DI872" i="10"/>
  <c r="DI868" i="10"/>
  <c r="DI864" i="10"/>
  <c r="DI860" i="10"/>
  <c r="DI856" i="10"/>
  <c r="DI852" i="10"/>
  <c r="DI848" i="10"/>
  <c r="DI844" i="10"/>
  <c r="DI840" i="10"/>
  <c r="DI837" i="10"/>
  <c r="Q835" i="10"/>
  <c r="Y832" i="10"/>
  <c r="DI829" i="10"/>
  <c r="Q827" i="10"/>
  <c r="Y824" i="10"/>
  <c r="DI821" i="10"/>
  <c r="Q819" i="10"/>
  <c r="Q817" i="10"/>
  <c r="Q815" i="10"/>
  <c r="Q813" i="10"/>
  <c r="Q811" i="10"/>
  <c r="Q809" i="10"/>
  <c r="Q807" i="10"/>
  <c r="Q805" i="10"/>
  <c r="Q803" i="10"/>
  <c r="Q801" i="10"/>
  <c r="Q799" i="10"/>
  <c r="Q797" i="10"/>
  <c r="Q795" i="10"/>
  <c r="Q793" i="10"/>
  <c r="Q791" i="10"/>
  <c r="Q789" i="10"/>
  <c r="Q787" i="10"/>
  <c r="Q785" i="10"/>
  <c r="Q783" i="10"/>
  <c r="Q781" i="10"/>
  <c r="Q779" i="10"/>
  <c r="Q777" i="10"/>
  <c r="Q775" i="10"/>
  <c r="Q773" i="10"/>
  <c r="Q771" i="10"/>
  <c r="Q769" i="10"/>
  <c r="Q767" i="10"/>
  <c r="Q765" i="10"/>
  <c r="Q763" i="10"/>
  <c r="Q761" i="10"/>
  <c r="Q759" i="10"/>
  <c r="Q757" i="10"/>
  <c r="Q755" i="10"/>
  <c r="Q753" i="10"/>
  <c r="Q751" i="10"/>
  <c r="Q749" i="10"/>
  <c r="Q747" i="10"/>
  <c r="Q745" i="10"/>
  <c r="Q743" i="10"/>
  <c r="Q741" i="10"/>
  <c r="Q739" i="10"/>
  <c r="Q737" i="10"/>
  <c r="Q735" i="10"/>
  <c r="Q733" i="10"/>
  <c r="Q731" i="10"/>
  <c r="Q729" i="10"/>
  <c r="Q727" i="10"/>
  <c r="Q725" i="10"/>
  <c r="Q723" i="10"/>
  <c r="Q721" i="10"/>
  <c r="Q719" i="10"/>
  <c r="Q717" i="10"/>
  <c r="Q715" i="10"/>
  <c r="Q713" i="10"/>
  <c r="Y711" i="10"/>
  <c r="DI709" i="10"/>
  <c r="Q708" i="10"/>
  <c r="BM706" i="10"/>
  <c r="DQ704" i="10"/>
  <c r="Y703" i="10"/>
  <c r="DI701" i="10"/>
  <c r="Q700" i="10"/>
  <c r="BM698" i="10"/>
  <c r="DQ696" i="10"/>
  <c r="Y695" i="10"/>
  <c r="DI693" i="10"/>
  <c r="Q692" i="10"/>
  <c r="BM690" i="10"/>
  <c r="DQ688" i="10"/>
  <c r="Y687" i="10"/>
  <c r="DI685" i="10"/>
  <c r="Q684" i="10"/>
  <c r="BM682" i="10"/>
  <c r="DQ680" i="10"/>
  <c r="Y679" i="10"/>
  <c r="DI677" i="10"/>
  <c r="Q676" i="10"/>
  <c r="BM674" i="10"/>
  <c r="DQ672" i="10"/>
  <c r="Y671" i="10"/>
  <c r="DI669" i="10"/>
  <c r="Q668" i="10"/>
  <c r="BM666" i="10"/>
  <c r="DQ664" i="10"/>
  <c r="Y663" i="10"/>
  <c r="DI661" i="10"/>
  <c r="Q660" i="10"/>
  <c r="BM658" i="10"/>
  <c r="DQ656" i="10"/>
  <c r="Y655" i="10"/>
  <c r="DI653" i="10"/>
  <c r="Q652" i="10"/>
  <c r="BM650" i="10"/>
  <c r="DQ648" i="10"/>
  <c r="Y647" i="10"/>
  <c r="DI645" i="10"/>
  <c r="Q644" i="10"/>
  <c r="BM642" i="10"/>
  <c r="DQ640" i="10"/>
  <c r="Y639" i="10"/>
  <c r="DI637" i="10"/>
  <c r="Q636" i="10"/>
  <c r="BM634" i="10"/>
  <c r="DQ632" i="10"/>
  <c r="Y631" i="10"/>
  <c r="DI629" i="10"/>
  <c r="Q628" i="10"/>
  <c r="BM626" i="10"/>
  <c r="DQ624" i="10"/>
  <c r="Y623" i="10"/>
  <c r="DI621" i="10"/>
  <c r="Q620" i="10"/>
  <c r="BM618" i="10"/>
  <c r="DQ616" i="10"/>
  <c r="Y615" i="10"/>
  <c r="DI613" i="10"/>
  <c r="Q612" i="10"/>
  <c r="BM610" i="10"/>
  <c r="DQ608" i="10"/>
  <c r="Y607" i="10"/>
  <c r="DI605" i="10"/>
  <c r="Q604" i="10"/>
  <c r="BM602" i="10"/>
  <c r="DQ600" i="10"/>
  <c r="Y599" i="10"/>
  <c r="DI597" i="10"/>
  <c r="Q596" i="10"/>
  <c r="BM594" i="10"/>
  <c r="DQ592" i="10"/>
  <c r="Y591" i="10"/>
  <c r="DI589" i="10"/>
  <c r="Q588" i="10"/>
  <c r="BM586" i="10"/>
  <c r="DQ584" i="10"/>
  <c r="Y583" i="10"/>
  <c r="DI581" i="10"/>
  <c r="Q580" i="10"/>
  <c r="BM578" i="10"/>
  <c r="DQ576" i="10"/>
  <c r="Y575" i="10"/>
  <c r="DI573" i="10"/>
  <c r="Q572" i="10"/>
  <c r="BM570" i="10"/>
  <c r="DQ568" i="10"/>
  <c r="Y567" i="10"/>
  <c r="DI565" i="10"/>
  <c r="Q564" i="10"/>
  <c r="BM562" i="10"/>
  <c r="DQ560" i="10"/>
  <c r="Y559" i="10"/>
  <c r="DI557" i="10"/>
  <c r="Q556" i="10"/>
  <c r="BM554" i="10"/>
  <c r="DQ552" i="10"/>
  <c r="Y551" i="10"/>
  <c r="DI549" i="10"/>
  <c r="Q548" i="10"/>
  <c r="BM546" i="10"/>
  <c r="DQ544" i="10"/>
  <c r="Y543" i="10"/>
  <c r="DI541" i="10"/>
  <c r="Q540" i="10"/>
  <c r="BM538" i="10"/>
  <c r="DQ536" i="10"/>
  <c r="Y535" i="10"/>
  <c r="DI533" i="10"/>
  <c r="Q532" i="10"/>
  <c r="BM530" i="10"/>
  <c r="DQ528" i="10"/>
  <c r="Y527" i="10"/>
  <c r="DI525" i="10"/>
  <c r="Q524" i="10"/>
  <c r="BM522" i="10"/>
  <c r="DQ520" i="10"/>
  <c r="Y519" i="10"/>
  <c r="DI517" i="10"/>
  <c r="Q516" i="10"/>
  <c r="BM514" i="10"/>
  <c r="DQ512" i="10"/>
  <c r="Y511" i="10"/>
  <c r="DI509" i="10"/>
  <c r="Q508" i="10"/>
  <c r="BM506" i="10"/>
  <c r="DQ504" i="10"/>
  <c r="Y503" i="10"/>
  <c r="DI501" i="10"/>
  <c r="Q500" i="10"/>
  <c r="BM498" i="10"/>
  <c r="DQ496" i="10"/>
  <c r="Y495" i="10"/>
  <c r="DQ493" i="10"/>
  <c r="BU492" i="10"/>
  <c r="Y491" i="10"/>
  <c r="DQ489" i="10"/>
  <c r="BU488" i="10"/>
  <c r="Y487" i="10"/>
  <c r="DQ485" i="10"/>
  <c r="BU484" i="10"/>
  <c r="Y483" i="10"/>
  <c r="DQ481" i="10"/>
  <c r="BU480" i="10"/>
  <c r="Y479" i="10"/>
  <c r="DQ477" i="10"/>
  <c r="BU476" i="10"/>
  <c r="Y475" i="10"/>
  <c r="DQ473" i="10"/>
  <c r="BU472" i="10"/>
  <c r="Y471" i="10"/>
  <c r="DQ469" i="10"/>
  <c r="BU468" i="10"/>
  <c r="Y467" i="10"/>
  <c r="DQ465" i="10"/>
  <c r="BU464" i="10"/>
  <c r="Y463" i="10"/>
  <c r="DQ461" i="10"/>
  <c r="BU460" i="10"/>
  <c r="Y459" i="10"/>
  <c r="DQ457" i="10"/>
  <c r="BU456" i="10"/>
  <c r="Y455" i="10"/>
  <c r="DQ453" i="10"/>
  <c r="DQ452" i="10"/>
  <c r="Y450" i="10"/>
  <c r="BU447" i="10"/>
  <c r="DQ444" i="10"/>
  <c r="Y442" i="10"/>
  <c r="BU439" i="10"/>
  <c r="DQ436" i="10"/>
  <c r="Y434" i="10"/>
  <c r="DY139" i="10"/>
  <c r="DI139" i="10"/>
  <c r="BU139" i="10"/>
  <c r="AO139" i="10"/>
  <c r="Y139" i="10"/>
  <c r="DY138" i="10"/>
  <c r="DI138" i="10"/>
  <c r="BU138" i="10"/>
  <c r="AO138" i="10"/>
  <c r="Y138" i="10"/>
  <c r="DY137" i="10"/>
  <c r="DI137" i="10"/>
  <c r="BU137" i="10"/>
  <c r="AO137" i="10"/>
  <c r="Y137" i="10"/>
  <c r="DY136" i="10"/>
  <c r="DI136" i="10"/>
  <c r="BU136" i="10"/>
  <c r="AO136" i="10"/>
  <c r="Y136" i="10"/>
  <c r="DY135" i="10"/>
  <c r="DI135" i="10"/>
  <c r="BU135" i="10"/>
  <c r="AO135" i="10"/>
  <c r="Y135" i="10"/>
  <c r="DQ124" i="10"/>
  <c r="CC124" i="10"/>
  <c r="BM124" i="10"/>
  <c r="AG124" i="10"/>
  <c r="Q124" i="10"/>
  <c r="DQ123" i="10"/>
  <c r="CC123" i="10"/>
  <c r="BM123" i="10"/>
  <c r="AG123" i="10"/>
  <c r="Q123" i="10"/>
  <c r="DQ122" i="10"/>
  <c r="CC122" i="10"/>
  <c r="BM122" i="10"/>
  <c r="AG122" i="10"/>
  <c r="Q122" i="10"/>
  <c r="DQ121" i="10"/>
  <c r="CC121" i="10"/>
  <c r="BM121" i="10"/>
  <c r="AG121" i="10"/>
  <c r="Q121" i="10"/>
  <c r="DQ120" i="10"/>
  <c r="CC120" i="10"/>
  <c r="BM120" i="10"/>
  <c r="AG120" i="10"/>
  <c r="Q120" i="10"/>
  <c r="EG113" i="10"/>
  <c r="DQ113" i="10"/>
  <c r="CC113" i="10"/>
  <c r="BM113" i="10"/>
  <c r="AG113" i="10"/>
  <c r="Q113" i="10"/>
  <c r="DY112" i="10"/>
  <c r="DI112" i="10"/>
  <c r="BU112" i="10"/>
  <c r="AO112" i="10"/>
  <c r="Y112" i="10"/>
  <c r="EG111" i="10"/>
  <c r="DQ111" i="10"/>
  <c r="CC111" i="10"/>
  <c r="BM111" i="10"/>
  <c r="AG111" i="10"/>
  <c r="Q111" i="10"/>
  <c r="DY106" i="10"/>
  <c r="DI106" i="10"/>
  <c r="BU106" i="10"/>
  <c r="AO106" i="10"/>
  <c r="Y106" i="10"/>
  <c r="EG105" i="10"/>
  <c r="DQ105" i="10"/>
  <c r="CC105" i="10"/>
  <c r="BM105" i="10"/>
  <c r="AG105" i="10"/>
  <c r="Q105" i="10"/>
  <c r="DY104" i="10"/>
  <c r="DI104" i="10"/>
  <c r="BU104" i="10"/>
  <c r="AO104" i="10"/>
  <c r="Y104" i="10"/>
  <c r="EG100" i="10"/>
  <c r="DQ100" i="10"/>
  <c r="CC100" i="10"/>
  <c r="BM100" i="10"/>
  <c r="AG100" i="10"/>
  <c r="Q100" i="10"/>
  <c r="DY99" i="10"/>
  <c r="DI99" i="10"/>
  <c r="BU99" i="10"/>
  <c r="AO99" i="10"/>
  <c r="Y99" i="10"/>
  <c r="EG98" i="10"/>
  <c r="DQ98" i="10"/>
  <c r="CC98" i="10"/>
  <c r="BM98" i="10"/>
  <c r="AG98" i="10"/>
  <c r="Q98" i="10"/>
  <c r="DY68" i="10"/>
  <c r="DI68" i="10"/>
  <c r="BU68" i="10"/>
  <c r="AO68" i="10"/>
  <c r="Y68" i="10"/>
  <c r="EG67" i="10"/>
  <c r="DQ67" i="10"/>
  <c r="CC67" i="10"/>
  <c r="BM67" i="10"/>
  <c r="Y67" i="10"/>
  <c r="DQ66" i="10"/>
  <c r="BM66" i="10"/>
  <c r="Q66" i="10"/>
  <c r="DQ65" i="10"/>
  <c r="BM65" i="10"/>
  <c r="Q65" i="10"/>
  <c r="DI61" i="10"/>
  <c r="AO61" i="10"/>
  <c r="EG60" i="10"/>
  <c r="CC60" i="10"/>
  <c r="AG60" i="10"/>
  <c r="DY59" i="10"/>
  <c r="BU59" i="10"/>
  <c r="Y59" i="10"/>
  <c r="DQ55" i="10"/>
  <c r="BM55" i="10"/>
  <c r="Q55" i="10"/>
  <c r="DI54" i="10"/>
  <c r="AO54" i="10"/>
  <c r="EG53" i="10"/>
  <c r="CK53" i="10"/>
  <c r="AO53" i="10"/>
  <c r="DQ52" i="10"/>
  <c r="BU52" i="10"/>
  <c r="Y52" i="10"/>
  <c r="DQ51" i="10"/>
  <c r="BU51" i="10"/>
  <c r="Y51" i="10"/>
  <c r="DQ50" i="10"/>
  <c r="BU50" i="10"/>
  <c r="Y50" i="10"/>
  <c r="DQ49" i="10"/>
  <c r="BU49" i="10"/>
  <c r="Y49" i="10"/>
  <c r="DQ48" i="10"/>
  <c r="BU48" i="10"/>
  <c r="DI49" i="10"/>
  <c r="DY43" i="10"/>
  <c r="CC43" i="10"/>
  <c r="AG43" i="10"/>
  <c r="DY42" i="10"/>
  <c r="CK42" i="10"/>
  <c r="AO42" i="10"/>
  <c r="EG41" i="10"/>
  <c r="CK41" i="10"/>
  <c r="AO41" i="10"/>
  <c r="DQ37" i="10"/>
  <c r="BU37" i="10"/>
  <c r="Y37" i="10"/>
  <c r="DI36" i="10"/>
  <c r="BM36" i="10"/>
  <c r="Q36" i="10"/>
  <c r="DI35" i="10"/>
  <c r="BM35" i="10"/>
  <c r="Q35" i="10"/>
  <c r="EG31" i="10"/>
  <c r="CK31" i="10"/>
  <c r="AO31" i="10"/>
  <c r="EG30" i="10"/>
  <c r="CK30" i="10"/>
  <c r="AO30" i="10"/>
  <c r="EG29" i="10"/>
  <c r="CK29" i="10"/>
  <c r="AO29" i="10"/>
  <c r="Q29" i="10"/>
  <c r="DI28" i="10"/>
  <c r="BM28" i="10"/>
  <c r="Y28" i="10"/>
  <c r="DQ27" i="10"/>
  <c r="BU27" i="10"/>
  <c r="AO27" i="10"/>
  <c r="Q1375" i="10"/>
  <c r="Q1367" i="10"/>
  <c r="Q1359" i="10"/>
  <c r="Q1351" i="10"/>
  <c r="Q1343" i="10"/>
  <c r="Q1335" i="10"/>
  <c r="Q1327" i="10"/>
  <c r="Q1319" i="10"/>
  <c r="Q1311" i="10"/>
  <c r="Q1303" i="10"/>
  <c r="Q1295" i="10"/>
  <c r="Q1287" i="10"/>
  <c r="Q1279" i="10"/>
  <c r="Q1271" i="10"/>
  <c r="Q1263" i="10"/>
  <c r="Q1255" i="10"/>
  <c r="Q1247" i="10"/>
  <c r="Q1239" i="10"/>
  <c r="Q1231" i="10"/>
  <c r="Q1223" i="10"/>
  <c r="DI1215" i="10"/>
  <c r="DI1211" i="10"/>
  <c r="DI1207" i="10"/>
  <c r="DI1203" i="10"/>
  <c r="DI1199" i="10"/>
  <c r="DI1195" i="10"/>
  <c r="DI1191" i="10"/>
  <c r="DI1187" i="10"/>
  <c r="DI1183" i="10"/>
  <c r="DI1179" i="10"/>
  <c r="DI1175" i="10"/>
  <c r="DI1171" i="10"/>
  <c r="DI1167" i="10"/>
  <c r="DI1163" i="10"/>
  <c r="DI1159" i="10"/>
  <c r="DI1155" i="10"/>
  <c r="DI1151" i="10"/>
  <c r="DI1147" i="10"/>
  <c r="DI1143" i="10"/>
  <c r="DI1139" i="10"/>
  <c r="DI1135" i="10"/>
  <c r="DI1131" i="10"/>
  <c r="DI1127" i="10"/>
  <c r="DI1123" i="10"/>
  <c r="DI1119" i="10"/>
  <c r="DI1115" i="10"/>
  <c r="DI1111" i="10"/>
  <c r="DI1107" i="10"/>
  <c r="DI1103" i="10"/>
  <c r="DI1099" i="10"/>
  <c r="DI1095" i="10"/>
  <c r="DI1091" i="10"/>
  <c r="DI1087" i="10"/>
  <c r="DI1083" i="10"/>
  <c r="DI1079" i="10"/>
  <c r="DI1075" i="10"/>
  <c r="DI1071" i="10"/>
  <c r="DI1067" i="10"/>
  <c r="DI1063" i="10"/>
  <c r="DI1059" i="10"/>
  <c r="DI1055" i="10"/>
  <c r="DI1051" i="10"/>
  <c r="DI1047" i="10"/>
  <c r="DI1043" i="10"/>
  <c r="DI1039" i="10"/>
  <c r="DI1035" i="10"/>
  <c r="DI1031" i="10"/>
  <c r="DI1027" i="10"/>
  <c r="DI1023" i="10"/>
  <c r="DI1019" i="10"/>
  <c r="DI1015" i="10"/>
  <c r="DI1011" i="10"/>
  <c r="DI1007" i="10"/>
  <c r="DI1003" i="10"/>
  <c r="DI999" i="10"/>
  <c r="DI995" i="10"/>
  <c r="DI991" i="10"/>
  <c r="DI987" i="10"/>
  <c r="DI983" i="10"/>
  <c r="DI979" i="10"/>
  <c r="DI975" i="10"/>
  <c r="DI971" i="10"/>
  <c r="DI967" i="10"/>
  <c r="DI963" i="10"/>
  <c r="DI959" i="10"/>
  <c r="DI955" i="10"/>
  <c r="DI951" i="10"/>
  <c r="DI947" i="10"/>
  <c r="DI943" i="10"/>
  <c r="DI939" i="10"/>
  <c r="DI935" i="10"/>
  <c r="DI931" i="10"/>
  <c r="DI927" i="10"/>
  <c r="DI923" i="10"/>
  <c r="DI919" i="10"/>
  <c r="DI915" i="10"/>
  <c r="DI911" i="10"/>
  <c r="DI907" i="10"/>
  <c r="DI903" i="10"/>
  <c r="DI899" i="10"/>
  <c r="DI895" i="10"/>
  <c r="DI891" i="10"/>
  <c r="DI887" i="10"/>
  <c r="DI883" i="10"/>
  <c r="DI879" i="10"/>
  <c r="DI875" i="10"/>
  <c r="DI871" i="10"/>
  <c r="DI867" i="10"/>
  <c r="DI863" i="10"/>
  <c r="DI859" i="10"/>
  <c r="DI855" i="10"/>
  <c r="DI851" i="10"/>
  <c r="DI847" i="10"/>
  <c r="DI843" i="10"/>
  <c r="DI839" i="10"/>
  <c r="Q837" i="10"/>
  <c r="Y834" i="10"/>
  <c r="DI831" i="10"/>
  <c r="Q829" i="10"/>
  <c r="Y826" i="10"/>
  <c r="DI823" i="10"/>
  <c r="Q821" i="10"/>
  <c r="BM818" i="10"/>
  <c r="BM816" i="10"/>
  <c r="BM814" i="10"/>
  <c r="BM812" i="10"/>
  <c r="BM810" i="10"/>
  <c r="BM808" i="10"/>
  <c r="BM806" i="10"/>
  <c r="BM804" i="10"/>
  <c r="BM802" i="10"/>
  <c r="BM800" i="10"/>
  <c r="BM798" i="10"/>
  <c r="BM796" i="10"/>
  <c r="BM794" i="10"/>
  <c r="BM792" i="10"/>
  <c r="BM790" i="10"/>
  <c r="BM788" i="10"/>
  <c r="BM786" i="10"/>
  <c r="BM784" i="10"/>
  <c r="BM782" i="10"/>
  <c r="BM780" i="10"/>
  <c r="BM778" i="10"/>
  <c r="BM776" i="10"/>
  <c r="BM774" i="10"/>
  <c r="BM772" i="10"/>
  <c r="BM770" i="10"/>
  <c r="BM768" i="10"/>
  <c r="BM766" i="10"/>
  <c r="BM764" i="10"/>
  <c r="BM762" i="10"/>
  <c r="BM760" i="10"/>
  <c r="BM758" i="10"/>
  <c r="BM756" i="10"/>
  <c r="BM754" i="10"/>
  <c r="BM752" i="10"/>
  <c r="BM750" i="10"/>
  <c r="BM748" i="10"/>
  <c r="BM746" i="10"/>
  <c r="BM744" i="10"/>
  <c r="BM742" i="10"/>
  <c r="BM740" i="10"/>
  <c r="BM738" i="10"/>
  <c r="BM736" i="10"/>
  <c r="BM734" i="10"/>
  <c r="BM732" i="10"/>
  <c r="BM730" i="10"/>
  <c r="BM728" i="10"/>
  <c r="BM726" i="10"/>
  <c r="BM724" i="10"/>
  <c r="BM722" i="10"/>
  <c r="BM720" i="10"/>
  <c r="BM718" i="10"/>
  <c r="BM716" i="10"/>
  <c r="BM714" i="10"/>
  <c r="BM712" i="10"/>
  <c r="DQ710" i="10"/>
  <c r="Y709" i="10"/>
  <c r="DI707" i="10"/>
  <c r="Q706" i="10"/>
  <c r="BM704" i="10"/>
  <c r="DQ702" i="10"/>
  <c r="Y701" i="10"/>
  <c r="DI699" i="10"/>
  <c r="Q698" i="10"/>
  <c r="BM696" i="10"/>
  <c r="DQ694" i="10"/>
  <c r="Y693" i="10"/>
  <c r="DI691" i="10"/>
  <c r="Q690" i="10"/>
  <c r="BM688" i="10"/>
  <c r="DQ686" i="10"/>
  <c r="Y685" i="10"/>
  <c r="DI683" i="10"/>
  <c r="Q682" i="10"/>
  <c r="BM680" i="10"/>
  <c r="DQ678" i="10"/>
  <c r="Y677" i="10"/>
  <c r="DI675" i="10"/>
  <c r="Q674" i="10"/>
  <c r="BM672" i="10"/>
  <c r="DQ670" i="10"/>
  <c r="Y669" i="10"/>
  <c r="DI667" i="10"/>
  <c r="Q666" i="10"/>
  <c r="BM664" i="10"/>
  <c r="DQ662" i="10"/>
  <c r="Y661" i="10"/>
  <c r="DI659" i="10"/>
  <c r="Q658" i="10"/>
  <c r="BM656" i="10"/>
  <c r="DQ654" i="10"/>
  <c r="Y653" i="10"/>
  <c r="DI651" i="10"/>
  <c r="Q650" i="10"/>
  <c r="BM648" i="10"/>
  <c r="DQ646" i="10"/>
  <c r="Y645" i="10"/>
  <c r="DI643" i="10"/>
  <c r="Q642" i="10"/>
  <c r="BM640" i="10"/>
  <c r="DQ638" i="10"/>
  <c r="Y637" i="10"/>
  <c r="DI635" i="10"/>
  <c r="Q634" i="10"/>
  <c r="BM632" i="10"/>
  <c r="DQ630" i="10"/>
  <c r="Y629" i="10"/>
  <c r="DI627" i="10"/>
  <c r="Q626" i="10"/>
  <c r="BM624" i="10"/>
  <c r="DQ622" i="10"/>
  <c r="Y621" i="10"/>
  <c r="DI619" i="10"/>
  <c r="Q618" i="10"/>
  <c r="BM616" i="10"/>
  <c r="DQ614" i="10"/>
  <c r="Y613" i="10"/>
  <c r="DI611" i="10"/>
  <c r="Q610" i="10"/>
  <c r="BM608" i="10"/>
  <c r="DQ606" i="10"/>
  <c r="Y605" i="10"/>
  <c r="DI603" i="10"/>
  <c r="Q602" i="10"/>
  <c r="BM600" i="10"/>
  <c r="DQ598" i="10"/>
  <c r="Y597" i="10"/>
  <c r="DI595" i="10"/>
  <c r="Q594" i="10"/>
  <c r="BM592" i="10"/>
  <c r="DQ590" i="10"/>
  <c r="Y589" i="10"/>
  <c r="DI587" i="10"/>
  <c r="Q586" i="10"/>
  <c r="BM584" i="10"/>
  <c r="DQ582" i="10"/>
  <c r="Y581" i="10"/>
  <c r="DI579" i="10"/>
  <c r="Q578" i="10"/>
  <c r="BM576" i="10"/>
  <c r="DQ574" i="10"/>
  <c r="Y573" i="10"/>
  <c r="DI571" i="10"/>
  <c r="Q570" i="10"/>
  <c r="BM568" i="10"/>
  <c r="DQ566" i="10"/>
  <c r="Y565" i="10"/>
  <c r="DI563" i="10"/>
  <c r="Q562" i="10"/>
  <c r="BM560" i="10"/>
  <c r="DQ558" i="10"/>
  <c r="Y557" i="10"/>
  <c r="DI555" i="10"/>
  <c r="Q554" i="10"/>
  <c r="BM552" i="10"/>
  <c r="DQ550" i="10"/>
  <c r="Y549" i="10"/>
  <c r="DI547" i="10"/>
  <c r="Q546" i="10"/>
  <c r="BM544" i="10"/>
  <c r="DQ542" i="10"/>
  <c r="Y541" i="10"/>
  <c r="DI539" i="10"/>
  <c r="Q538" i="10"/>
  <c r="BM536" i="10"/>
  <c r="DQ534" i="10"/>
  <c r="Y533" i="10"/>
  <c r="DI531" i="10"/>
  <c r="Q530" i="10"/>
  <c r="BM528" i="10"/>
  <c r="DQ526" i="10"/>
  <c r="Y525" i="10"/>
  <c r="DI523" i="10"/>
  <c r="Q522" i="10"/>
  <c r="BM520" i="10"/>
  <c r="DQ518" i="10"/>
  <c r="Y517" i="10"/>
  <c r="DI515" i="10"/>
  <c r="Q514" i="10"/>
  <c r="BM512" i="10"/>
  <c r="DQ510" i="10"/>
  <c r="Y509" i="10"/>
  <c r="DI507" i="10"/>
  <c r="Q506" i="10"/>
  <c r="BM504" i="10"/>
  <c r="DQ502" i="10"/>
  <c r="Y501" i="10"/>
  <c r="DI499" i="10"/>
  <c r="Q498" i="10"/>
  <c r="BM496" i="10"/>
  <c r="DQ494" i="10"/>
  <c r="BU493" i="10"/>
  <c r="Y492" i="10"/>
  <c r="DQ490" i="10"/>
  <c r="BU489" i="10"/>
  <c r="Y488" i="10"/>
  <c r="DQ486" i="10"/>
  <c r="BU485" i="10"/>
  <c r="Y484" i="10"/>
  <c r="DQ482" i="10"/>
  <c r="BU481" i="10"/>
  <c r="Y480" i="10"/>
  <c r="DQ478" i="10"/>
  <c r="BU477" i="10"/>
  <c r="Y476" i="10"/>
  <c r="DQ474" i="10"/>
  <c r="BU473" i="10"/>
  <c r="Y472" i="10"/>
  <c r="DQ470" i="10"/>
  <c r="BU469" i="10"/>
  <c r="Y468" i="10"/>
  <c r="DQ466" i="10"/>
  <c r="BU465" i="10"/>
  <c r="Y464" i="10"/>
  <c r="DQ462" i="10"/>
  <c r="BU461" i="10"/>
  <c r="Y460" i="10"/>
  <c r="DQ458" i="10"/>
  <c r="BU457" i="10"/>
  <c r="Y456" i="10"/>
  <c r="DQ454" i="10"/>
  <c r="BU453" i="10"/>
  <c r="DQ450" i="10"/>
  <c r="Y448" i="10"/>
  <c r="BU445" i="10"/>
  <c r="DQ442" i="10"/>
  <c r="Y440" i="10"/>
  <c r="BU437" i="10"/>
  <c r="DQ434" i="10"/>
  <c r="AG231" i="10"/>
  <c r="Q231" i="10"/>
  <c r="DQ230" i="10"/>
  <c r="CC230" i="10"/>
  <c r="BM230" i="10"/>
  <c r="Y230" i="10"/>
  <c r="DY229" i="10"/>
  <c r="DI229" i="10"/>
  <c r="BU229" i="10"/>
  <c r="AG229" i="10"/>
  <c r="Q229" i="10"/>
  <c r="DQ228" i="10"/>
  <c r="CC228" i="10"/>
  <c r="BM228" i="10"/>
  <c r="Y228" i="10"/>
  <c r="DY227" i="10"/>
  <c r="DI227" i="10"/>
  <c r="BU227" i="10"/>
  <c r="AG227" i="10"/>
  <c r="Q227" i="10"/>
  <c r="DQ226" i="10"/>
  <c r="CC226" i="10"/>
  <c r="BM226" i="10"/>
  <c r="Y226" i="10"/>
  <c r="DY225" i="10"/>
  <c r="DI225" i="10"/>
  <c r="BU225" i="10"/>
  <c r="AG225" i="10"/>
  <c r="Q225" i="10"/>
  <c r="DQ224" i="10"/>
  <c r="CC224" i="10"/>
  <c r="BM224" i="10"/>
  <c r="Y224" i="10"/>
  <c r="DY223" i="10"/>
  <c r="DI223" i="10"/>
  <c r="BU223" i="10"/>
  <c r="AG223" i="10"/>
  <c r="Q223" i="10"/>
  <c r="DQ222" i="10"/>
  <c r="CC222" i="10"/>
  <c r="BM222" i="10"/>
  <c r="Y222" i="10"/>
  <c r="DY221" i="10"/>
  <c r="DI221" i="10"/>
  <c r="BU221" i="10"/>
  <c r="AG221" i="10"/>
  <c r="Q221" i="10"/>
  <c r="DQ220" i="10"/>
  <c r="CC220" i="10"/>
  <c r="BM220" i="10"/>
  <c r="Y220" i="10"/>
  <c r="DY219" i="10"/>
  <c r="DI219" i="10"/>
  <c r="BU219" i="10"/>
  <c r="AG219" i="10"/>
  <c r="Q219" i="10"/>
  <c r="DQ218" i="10"/>
  <c r="CC218" i="10"/>
  <c r="BM218" i="10"/>
  <c r="Y218" i="10"/>
  <c r="DY217" i="10"/>
  <c r="DI217" i="10"/>
  <c r="BU217" i="10"/>
  <c r="AG217" i="10"/>
  <c r="Q217" i="10"/>
  <c r="DQ216" i="10"/>
  <c r="CC216" i="10"/>
  <c r="BM216" i="10"/>
  <c r="Y216" i="10"/>
  <c r="DY215" i="10"/>
  <c r="DI215" i="10"/>
  <c r="BU215" i="10"/>
  <c r="AG215" i="10"/>
  <c r="Q215" i="10"/>
  <c r="DQ214" i="10"/>
  <c r="CC214" i="10"/>
  <c r="BM214" i="10"/>
  <c r="Y214" i="10"/>
  <c r="DY213" i="10"/>
  <c r="DI213" i="10"/>
  <c r="BU213" i="10"/>
  <c r="AG213" i="10"/>
  <c r="Q213" i="10"/>
  <c r="DQ212" i="10"/>
  <c r="CC212" i="10"/>
  <c r="BM212" i="10"/>
  <c r="Y212" i="10"/>
  <c r="DY211" i="10"/>
  <c r="DI211" i="10"/>
  <c r="BU211" i="10"/>
  <c r="AG211" i="10"/>
  <c r="Q211" i="10"/>
  <c r="DQ210" i="10"/>
  <c r="CC210" i="10"/>
  <c r="BM210" i="10"/>
  <c r="Y210" i="10"/>
  <c r="DY209" i="10"/>
  <c r="DI209" i="10"/>
  <c r="BU209" i="10"/>
  <c r="AG209" i="10"/>
  <c r="Q209" i="10"/>
  <c r="DQ208" i="10"/>
  <c r="CC208" i="10"/>
  <c r="BM208" i="10"/>
  <c r="Y208" i="10"/>
  <c r="DY207" i="10"/>
  <c r="DI207" i="10"/>
  <c r="BU207" i="10"/>
  <c r="AG207" i="10"/>
  <c r="Q207" i="10"/>
  <c r="DQ206" i="10"/>
  <c r="CC206" i="10"/>
  <c r="BM206" i="10"/>
  <c r="Y206" i="10"/>
  <c r="DY205" i="10"/>
  <c r="DI205" i="10"/>
  <c r="BU205" i="10"/>
  <c r="AG205" i="10"/>
  <c r="Q205" i="10"/>
  <c r="DQ204" i="10"/>
  <c r="CC204" i="10"/>
  <c r="BM204" i="10"/>
  <c r="Y204" i="10"/>
  <c r="DY203" i="10"/>
  <c r="DI203" i="10"/>
  <c r="BU203" i="10"/>
  <c r="AG203" i="10"/>
  <c r="Q203" i="10"/>
  <c r="DQ202" i="10"/>
  <c r="CC202" i="10"/>
  <c r="BM202" i="10"/>
  <c r="Y202" i="10"/>
  <c r="DY201" i="10"/>
  <c r="DI201" i="10"/>
  <c r="BU201" i="10"/>
  <c r="AG201" i="10"/>
  <c r="Q201" i="10"/>
  <c r="DQ200" i="10"/>
  <c r="CC200" i="10"/>
  <c r="BM200" i="10"/>
  <c r="Y200" i="10"/>
  <c r="DY199" i="10"/>
  <c r="DI199" i="10"/>
  <c r="BU199" i="10"/>
  <c r="AG199" i="10"/>
  <c r="Q199" i="10"/>
  <c r="DQ198" i="10"/>
  <c r="CC198" i="10"/>
  <c r="BM198" i="10"/>
  <c r="Y198" i="10"/>
  <c r="DY197" i="10"/>
  <c r="DI197" i="10"/>
  <c r="BU197" i="10"/>
  <c r="AG197" i="10"/>
  <c r="Q197" i="10"/>
  <c r="DQ196" i="10"/>
  <c r="CC196" i="10"/>
  <c r="BM196" i="10"/>
  <c r="Y196" i="10"/>
  <c r="DY195" i="10"/>
  <c r="DI195" i="10"/>
  <c r="BU195" i="10"/>
  <c r="AG195" i="10"/>
  <c r="Q195" i="10"/>
  <c r="DQ194" i="10"/>
  <c r="CC194" i="10"/>
  <c r="BM194" i="10"/>
  <c r="Y194" i="10"/>
  <c r="DY193" i="10"/>
  <c r="DI193" i="10"/>
  <c r="BU193" i="10"/>
  <c r="AG193" i="10"/>
  <c r="Q193" i="10"/>
  <c r="DQ192" i="10"/>
  <c r="CC192" i="10"/>
  <c r="BM192" i="10"/>
  <c r="Y192" i="10"/>
  <c r="DY191" i="10"/>
  <c r="DI191" i="10"/>
  <c r="BU191" i="10"/>
  <c r="AG191" i="10"/>
  <c r="Q191" i="10"/>
  <c r="DQ190" i="10"/>
  <c r="CC190" i="10"/>
  <c r="BM190" i="10"/>
  <c r="Y190" i="10"/>
  <c r="DY189" i="10"/>
  <c r="DI189" i="10"/>
  <c r="BU189" i="10"/>
  <c r="AG189" i="10"/>
  <c r="Q189" i="10"/>
  <c r="DQ188" i="10"/>
  <c r="CC188" i="10"/>
  <c r="BM188" i="10"/>
  <c r="Y188" i="10"/>
  <c r="DY187" i="10"/>
  <c r="DI187" i="10"/>
  <c r="BU187" i="10"/>
  <c r="AG187" i="10"/>
  <c r="Q187" i="10"/>
  <c r="DQ186" i="10"/>
  <c r="CC186" i="10"/>
  <c r="BM186" i="10"/>
  <c r="Y186" i="10"/>
  <c r="DY185" i="10"/>
  <c r="DI185" i="10"/>
  <c r="BU185" i="10"/>
  <c r="AG185" i="10"/>
  <c r="Q185" i="10"/>
  <c r="DQ184" i="10"/>
  <c r="CC184" i="10"/>
  <c r="BM184" i="10"/>
  <c r="Y184" i="10"/>
  <c r="DY183" i="10"/>
  <c r="DI183" i="10"/>
  <c r="BU183" i="10"/>
  <c r="AG183" i="10"/>
  <c r="Q183" i="10"/>
  <c r="DQ182" i="10"/>
  <c r="CC182" i="10"/>
  <c r="BM182" i="10"/>
  <c r="Y182" i="10"/>
  <c r="DY181" i="10"/>
  <c r="DI181" i="10"/>
  <c r="BU181" i="10"/>
  <c r="AG181" i="10"/>
  <c r="Q181" i="10"/>
  <c r="DQ180" i="10"/>
  <c r="CC180" i="10"/>
  <c r="BM180" i="10"/>
  <c r="Y180" i="10"/>
  <c r="DY179" i="10"/>
  <c r="DI179" i="10"/>
  <c r="BU179" i="10"/>
  <c r="AG179" i="10"/>
  <c r="Q179" i="10"/>
  <c r="DQ178" i="10"/>
  <c r="CC178" i="10"/>
  <c r="BM178" i="10"/>
  <c r="Y178" i="10"/>
  <c r="DY177" i="10"/>
  <c r="DI177" i="10"/>
  <c r="BU177" i="10"/>
  <c r="AG177" i="10"/>
  <c r="Q177" i="10"/>
  <c r="DQ176" i="10"/>
  <c r="CC176" i="10"/>
  <c r="BM176" i="10"/>
  <c r="Y176" i="10"/>
  <c r="DY175" i="10"/>
  <c r="DI175" i="10"/>
  <c r="BU175" i="10"/>
  <c r="AG175" i="10"/>
  <c r="Q175" i="10"/>
  <c r="DQ174" i="10"/>
  <c r="CC174" i="10"/>
  <c r="BM174" i="10"/>
  <c r="Y174" i="10"/>
  <c r="DY173" i="10"/>
  <c r="DI173" i="10"/>
  <c r="BU173" i="10"/>
  <c r="AG173" i="10"/>
  <c r="Q173" i="10"/>
  <c r="DQ172" i="10"/>
  <c r="CC172" i="10"/>
  <c r="BM172" i="10"/>
  <c r="Y172" i="10"/>
  <c r="DY171" i="10"/>
  <c r="DI171" i="10"/>
  <c r="BU171" i="10"/>
  <c r="AG171" i="10"/>
  <c r="Q171" i="10"/>
  <c r="DQ170" i="10"/>
  <c r="CC170" i="10"/>
  <c r="BM170" i="10"/>
  <c r="Y170" i="10"/>
  <c r="DY169" i="10"/>
  <c r="DI169" i="10"/>
  <c r="BU169" i="10"/>
  <c r="AG169" i="10"/>
  <c r="Q169" i="10"/>
  <c r="DQ168" i="10"/>
  <c r="CC168" i="10"/>
  <c r="BM168" i="10"/>
  <c r="Y168" i="10"/>
  <c r="DY167" i="10"/>
  <c r="DI167" i="10"/>
  <c r="BU167" i="10"/>
  <c r="AG167" i="10"/>
  <c r="Q167" i="10"/>
  <c r="DQ166" i="10"/>
  <c r="CC166" i="10"/>
  <c r="BM166" i="10"/>
  <c r="Y166" i="10"/>
  <c r="DY165" i="10"/>
  <c r="DI165" i="10"/>
  <c r="BU165" i="10"/>
  <c r="AG165" i="10"/>
  <c r="Q165" i="10"/>
  <c r="DQ164" i="10"/>
  <c r="CC164" i="10"/>
  <c r="BM164" i="10"/>
  <c r="Y164" i="10"/>
  <c r="DY163" i="10"/>
  <c r="DI163" i="10"/>
  <c r="BU163" i="10"/>
  <c r="AG163" i="10"/>
  <c r="Q163" i="10"/>
  <c r="DQ162" i="10"/>
  <c r="CC162" i="10"/>
  <c r="BM162" i="10"/>
  <c r="Y162" i="10"/>
  <c r="DY161" i="10"/>
  <c r="DI161" i="10"/>
  <c r="BU161" i="10"/>
  <c r="AG161" i="10"/>
  <c r="Q161" i="10"/>
  <c r="DQ160" i="10"/>
  <c r="CC160" i="10"/>
  <c r="BM160" i="10"/>
  <c r="Y160" i="10"/>
  <c r="DY159" i="10"/>
  <c r="DI159" i="10"/>
  <c r="BU159" i="10"/>
  <c r="AG159" i="10"/>
  <c r="Q159" i="10"/>
  <c r="DQ158" i="10"/>
  <c r="CC158" i="10"/>
  <c r="BM158" i="10"/>
  <c r="Y158" i="10"/>
  <c r="DY157" i="10"/>
  <c r="DI157" i="10"/>
  <c r="BU157" i="10"/>
  <c r="AG157" i="10"/>
  <c r="Q157" i="10"/>
  <c r="DQ156" i="10"/>
  <c r="CC156" i="10"/>
  <c r="BM156" i="10"/>
  <c r="Y156" i="10"/>
  <c r="DY155" i="10"/>
  <c r="DI155" i="10"/>
  <c r="BU155" i="10"/>
  <c r="AG155" i="10"/>
  <c r="Q155" i="10"/>
  <c r="DQ154" i="10"/>
  <c r="CC154" i="10"/>
  <c r="BM154" i="10"/>
  <c r="Y154" i="10"/>
  <c r="DY153" i="10"/>
  <c r="DI153" i="10"/>
  <c r="BU153" i="10"/>
  <c r="AO153" i="10"/>
  <c r="Y153" i="10"/>
  <c r="DY152" i="10"/>
  <c r="DI152" i="10"/>
  <c r="BU152" i="10"/>
  <c r="AO152" i="10"/>
  <c r="Y152" i="10"/>
  <c r="DY151" i="10"/>
  <c r="DI151" i="10"/>
  <c r="BU151" i="10"/>
  <c r="AO151" i="10"/>
  <c r="Y151" i="10"/>
  <c r="DY150" i="10"/>
  <c r="DI150" i="10"/>
  <c r="BU150" i="10"/>
  <c r="AO150" i="10"/>
  <c r="Y150" i="10"/>
  <c r="DY149" i="10"/>
  <c r="DI149" i="10"/>
  <c r="BU149" i="10"/>
  <c r="AO149" i="10"/>
  <c r="Y149" i="10"/>
  <c r="DY148" i="10"/>
  <c r="DI148" i="10"/>
  <c r="BU148" i="10"/>
  <c r="AO148" i="10"/>
  <c r="Y148" i="10"/>
  <c r="DY147" i="10"/>
  <c r="DI147" i="10"/>
  <c r="BU147" i="10"/>
  <c r="AO147" i="10"/>
  <c r="Y147" i="10"/>
  <c r="DY146" i="10"/>
  <c r="DI146" i="10"/>
  <c r="BU146" i="10"/>
  <c r="AO146" i="10"/>
  <c r="Y146" i="10"/>
  <c r="DY140" i="10"/>
  <c r="DI140" i="10"/>
  <c r="BU140" i="10"/>
  <c r="AO140" i="10"/>
  <c r="Y140" i="10"/>
  <c r="DQ130" i="10"/>
  <c r="CC130" i="10"/>
  <c r="BM130" i="10"/>
  <c r="AG130" i="10"/>
  <c r="Q130" i="10"/>
  <c r="DQ129" i="10"/>
  <c r="CC129" i="10"/>
  <c r="BM129" i="10"/>
  <c r="AG129" i="10"/>
  <c r="Q129" i="10"/>
  <c r="DQ128" i="10"/>
  <c r="CC128" i="10"/>
  <c r="BM128" i="10"/>
  <c r="AG128" i="10"/>
  <c r="Q128" i="10"/>
  <c r="DQ127" i="10"/>
  <c r="CC127" i="10"/>
  <c r="BM127" i="10"/>
  <c r="AG127" i="10"/>
  <c r="Q127" i="10"/>
  <c r="DQ126" i="10"/>
  <c r="CC126" i="10"/>
  <c r="BM126" i="10"/>
  <c r="AG126" i="10"/>
  <c r="Q126" i="10"/>
  <c r="EG89" i="10"/>
  <c r="DQ89" i="10"/>
  <c r="CC89" i="10"/>
  <c r="BM89" i="10"/>
  <c r="AG89" i="10"/>
  <c r="Q89" i="10"/>
  <c r="DY88" i="10"/>
  <c r="DI88" i="10"/>
  <c r="BU88" i="10"/>
  <c r="AO88" i="10"/>
  <c r="Y88" i="10"/>
  <c r="EG87" i="10"/>
  <c r="DQ87" i="10"/>
  <c r="CC87" i="10"/>
  <c r="BM87" i="10"/>
  <c r="AG87" i="10"/>
  <c r="Q87" i="10"/>
  <c r="EG86" i="10"/>
  <c r="DQ86" i="10"/>
  <c r="CC86" i="10"/>
  <c r="BM86" i="10"/>
  <c r="AG86" i="10"/>
  <c r="Q86" i="10"/>
  <c r="DY82" i="10"/>
  <c r="DI82" i="10"/>
  <c r="BU82" i="10"/>
  <c r="AO82" i="10"/>
  <c r="Y82" i="10"/>
  <c r="EG81" i="10"/>
  <c r="DQ81" i="10"/>
  <c r="CC81" i="10"/>
  <c r="BM81" i="10"/>
  <c r="AG81" i="10"/>
  <c r="Q81" i="10"/>
  <c r="DY80" i="10"/>
  <c r="DI80" i="10"/>
  <c r="BU80" i="10"/>
  <c r="AO80" i="10"/>
  <c r="Y80" i="10"/>
  <c r="EG76" i="10"/>
  <c r="DQ76" i="10"/>
  <c r="CC76" i="10"/>
  <c r="BM76" i="10"/>
  <c r="AG76" i="10"/>
  <c r="Q76" i="10"/>
  <c r="DY75" i="10"/>
  <c r="DI75" i="10"/>
  <c r="BU75" i="10"/>
  <c r="AO75" i="10"/>
  <c r="Y75" i="10"/>
  <c r="EG74" i="10"/>
  <c r="DQ74" i="10"/>
  <c r="CC74" i="10"/>
  <c r="BM74" i="10"/>
  <c r="AG74" i="10"/>
  <c r="Q74" i="10"/>
  <c r="AG67" i="10"/>
  <c r="DY66" i="10"/>
  <c r="BU66" i="10"/>
  <c r="Y66" i="10"/>
  <c r="DY65" i="10"/>
  <c r="BU65" i="10"/>
  <c r="Y65" i="10"/>
  <c r="DQ61" i="10"/>
  <c r="BM61" i="10"/>
  <c r="Q61" i="10"/>
  <c r="DI60" i="10"/>
  <c r="AO60" i="10"/>
  <c r="EG59" i="10"/>
  <c r="CC59" i="10"/>
  <c r="AG59" i="10"/>
  <c r="DY55" i="10"/>
  <c r="BU55" i="10"/>
  <c r="Y55" i="10"/>
  <c r="DQ54" i="10"/>
  <c r="BM54" i="10"/>
  <c r="Q54" i="10"/>
  <c r="DI53" i="10"/>
  <c r="BM53" i="10"/>
  <c r="Q53" i="10"/>
  <c r="DY52" i="10"/>
  <c r="CC52" i="10"/>
  <c r="AG52" i="10"/>
  <c r="DY51" i="10"/>
  <c r="CC51" i="10"/>
  <c r="AG51" i="10"/>
  <c r="DY50" i="10"/>
  <c r="CC50" i="10"/>
  <c r="AG50" i="10"/>
  <c r="DY49" i="10"/>
  <c r="CC49" i="10"/>
  <c r="AG49" i="10"/>
  <c r="DY48" i="10"/>
  <c r="CC48" i="10"/>
  <c r="EG47" i="10"/>
  <c r="DY47" i="10"/>
  <c r="DQ47" i="10"/>
  <c r="DI47" i="10"/>
  <c r="CK47" i="10"/>
  <c r="CC47" i="10"/>
  <c r="BU47" i="10"/>
  <c r="BM47" i="10"/>
  <c r="AO47" i="10"/>
  <c r="AG47" i="10"/>
  <c r="Y47" i="10"/>
  <c r="Q47" i="10"/>
  <c r="EG46" i="10"/>
  <c r="DY46" i="10"/>
  <c r="DQ46" i="10"/>
  <c r="DI46" i="10"/>
  <c r="CK46" i="10"/>
  <c r="CC46" i="10"/>
  <c r="BU46" i="10"/>
  <c r="BM46" i="10"/>
  <c r="AO46" i="10"/>
  <c r="AG46" i="10"/>
  <c r="Y46" i="10"/>
  <c r="Q46" i="10"/>
  <c r="EG45" i="10"/>
  <c r="DY45" i="10"/>
  <c r="DQ45" i="10"/>
  <c r="DI45" i="10"/>
  <c r="CK45" i="10"/>
  <c r="CC45" i="10"/>
  <c r="BU45" i="10"/>
  <c r="BM45" i="10"/>
  <c r="AO45" i="10"/>
  <c r="AG45" i="10"/>
  <c r="Y45" i="10"/>
  <c r="Q45" i="10"/>
  <c r="EG44" i="10"/>
  <c r="DY44" i="10"/>
  <c r="DQ44" i="10"/>
  <c r="DI44" i="10"/>
  <c r="CK44" i="10"/>
  <c r="CC44" i="10"/>
  <c r="BU44" i="10"/>
  <c r="BM44" i="10"/>
  <c r="AO44" i="10"/>
  <c r="AG44" i="10"/>
  <c r="Y44" i="10"/>
  <c r="Q44" i="10"/>
  <c r="EG40" i="10"/>
  <c r="DY40" i="10"/>
  <c r="DQ40" i="10"/>
  <c r="DI40" i="10"/>
  <c r="CK40" i="10"/>
  <c r="CC40" i="10"/>
  <c r="BU40" i="10"/>
  <c r="BM40" i="10"/>
  <c r="AO40" i="10"/>
  <c r="AG40" i="10"/>
  <c r="Y40" i="10"/>
  <c r="Q40" i="10"/>
  <c r="EG39" i="10"/>
  <c r="DY39" i="10"/>
  <c r="DQ39" i="10"/>
  <c r="DI39" i="10"/>
  <c r="CK39" i="10"/>
  <c r="CC39" i="10"/>
  <c r="BU39" i="10"/>
  <c r="BM39" i="10"/>
  <c r="AO39" i="10"/>
  <c r="AG39" i="10"/>
  <c r="Y39" i="10"/>
  <c r="Q39" i="10"/>
  <c r="EG38" i="10"/>
  <c r="DY38" i="10"/>
  <c r="DQ38" i="10"/>
  <c r="DI38" i="10"/>
  <c r="CK38" i="10"/>
  <c r="CC38" i="10"/>
  <c r="BU38" i="10"/>
  <c r="BM38" i="10"/>
  <c r="AO38" i="10"/>
  <c r="AG38" i="10"/>
  <c r="Y38" i="10"/>
  <c r="Q38" i="10"/>
  <c r="EG34" i="10"/>
  <c r="DY34" i="10"/>
  <c r="DQ34" i="10"/>
  <c r="DI34" i="10"/>
  <c r="CK34" i="10"/>
  <c r="CC34" i="10"/>
  <c r="BU34" i="10"/>
  <c r="BM34" i="10"/>
  <c r="AO34" i="10"/>
  <c r="AG34" i="10"/>
  <c r="Y34" i="10"/>
  <c r="Q34" i="10"/>
  <c r="EG33" i="10"/>
  <c r="DY33" i="10"/>
  <c r="DQ33" i="10"/>
  <c r="DI33" i="10"/>
  <c r="CK33" i="10"/>
  <c r="CC33" i="10"/>
  <c r="BU33" i="10"/>
  <c r="BM33" i="10"/>
  <c r="AO33" i="10"/>
  <c r="AG33" i="10"/>
  <c r="Y33" i="10"/>
  <c r="Q33" i="10"/>
  <c r="EG32" i="10"/>
  <c r="DY32" i="10"/>
  <c r="DQ32" i="10"/>
  <c r="DI32" i="10"/>
  <c r="CK32" i="10"/>
  <c r="CC32" i="10"/>
  <c r="BU32" i="10"/>
  <c r="BM32" i="10"/>
  <c r="AO32" i="10"/>
  <c r="AG32" i="10"/>
  <c r="Y32" i="10"/>
  <c r="Q32" i="10"/>
  <c r="EG26" i="10"/>
  <c r="DY26" i="10"/>
  <c r="DQ26" i="10"/>
  <c r="DI26" i="10"/>
  <c r="CK26" i="10"/>
  <c r="CC26" i="10"/>
  <c r="BU26" i="10"/>
  <c r="BM26" i="10"/>
  <c r="AW26" i="10"/>
  <c r="AO26" i="10"/>
  <c r="AG26" i="10"/>
  <c r="Y26" i="10"/>
  <c r="Q26" i="10"/>
  <c r="EG25" i="10"/>
  <c r="DY25" i="10"/>
  <c r="DQ25" i="10"/>
  <c r="DI25" i="10"/>
  <c r="CK25" i="10"/>
  <c r="CC25" i="10"/>
  <c r="BU25" i="10"/>
  <c r="BM25" i="10"/>
  <c r="AW25" i="10"/>
  <c r="AO25" i="10"/>
  <c r="AG25" i="10"/>
  <c r="Y25" i="10"/>
  <c r="Q25" i="10"/>
  <c r="EG24" i="10"/>
  <c r="DY24" i="10"/>
  <c r="DQ24" i="10"/>
  <c r="DI24" i="10"/>
  <c r="CK24" i="10"/>
  <c r="CC24" i="10"/>
  <c r="BU24" i="10"/>
  <c r="BM24" i="10"/>
  <c r="AW24" i="10"/>
  <c r="AO24" i="10"/>
  <c r="AG24" i="10"/>
  <c r="Y24" i="10"/>
  <c r="Q24" i="10"/>
  <c r="EG23" i="10"/>
  <c r="DY23" i="10"/>
  <c r="DQ23" i="10"/>
  <c r="DI23" i="10"/>
  <c r="CK23" i="10"/>
  <c r="CC23" i="10"/>
  <c r="BU23" i="10"/>
  <c r="BM23" i="10"/>
  <c r="AW23" i="10"/>
  <c r="AO23" i="10"/>
  <c r="AG23" i="10"/>
  <c r="Y23" i="10"/>
  <c r="Q23" i="10"/>
  <c r="EG22" i="10"/>
  <c r="DY22" i="10"/>
  <c r="DQ22" i="10"/>
  <c r="DI22" i="10"/>
  <c r="CK22" i="10"/>
  <c r="CC22" i="10"/>
  <c r="BU22" i="10"/>
  <c r="BM22" i="10"/>
  <c r="AW22" i="10"/>
  <c r="AO22" i="10"/>
  <c r="AG22" i="10"/>
  <c r="Y22" i="10"/>
  <c r="Q22" i="10"/>
  <c r="EG21" i="10"/>
  <c r="DY21" i="10"/>
  <c r="DQ21" i="10"/>
  <c r="DI21" i="10"/>
  <c r="CK21" i="10"/>
  <c r="CC21" i="10"/>
  <c r="BU21" i="10"/>
  <c r="BM21" i="10"/>
  <c r="AW21" i="10"/>
  <c r="AO21" i="10"/>
  <c r="AG21" i="10"/>
  <c r="Y21" i="10"/>
  <c r="Q21" i="10"/>
  <c r="EG20" i="10"/>
  <c r="DY20" i="10"/>
  <c r="DQ20" i="10"/>
  <c r="DI20" i="10"/>
  <c r="CK20" i="10"/>
  <c r="CC20" i="10"/>
  <c r="BU20" i="10"/>
  <c r="BM20" i="10"/>
  <c r="AW20" i="10"/>
  <c r="AO20" i="10"/>
  <c r="AG20" i="10"/>
  <c r="Y20" i="10"/>
  <c r="Q20" i="10"/>
  <c r="EG19" i="10"/>
  <c r="DY19" i="10"/>
  <c r="DQ19" i="10"/>
  <c r="DI19" i="10"/>
  <c r="CK19" i="10"/>
  <c r="CC19" i="10"/>
  <c r="BU19" i="10"/>
  <c r="BM19" i="10"/>
  <c r="AW19" i="10"/>
  <c r="AO19" i="10"/>
  <c r="AG19" i="10"/>
  <c r="Y19" i="10"/>
  <c r="Q19" i="10"/>
  <c r="EO18" i="10"/>
  <c r="EG18" i="10"/>
  <c r="DY18" i="10"/>
  <c r="DQ18" i="10"/>
  <c r="DI18" i="10"/>
  <c r="CK18" i="10"/>
  <c r="CC18" i="10"/>
  <c r="BU18" i="10"/>
  <c r="BM18" i="10"/>
  <c r="AW18" i="10"/>
  <c r="AO18" i="10"/>
  <c r="AG18" i="10"/>
  <c r="Y18" i="10"/>
  <c r="Q18" i="10"/>
  <c r="EO17" i="10"/>
  <c r="EG17" i="10"/>
  <c r="DY17" i="10"/>
  <c r="DQ17" i="10"/>
  <c r="DI17" i="10"/>
  <c r="CK17" i="10"/>
  <c r="CC17" i="10"/>
  <c r="BU17" i="10"/>
  <c r="BM17" i="10"/>
  <c r="AW17" i="10"/>
  <c r="AO17" i="10"/>
  <c r="AG17" i="10"/>
  <c r="Y17" i="10"/>
  <c r="Q17" i="10"/>
  <c r="EO16" i="10"/>
  <c r="EG16" i="10"/>
  <c r="DY16" i="10"/>
  <c r="DQ16" i="10"/>
  <c r="DI16" i="10"/>
  <c r="CK16" i="10"/>
  <c r="CC16" i="10"/>
  <c r="BU16" i="10"/>
  <c r="BM16" i="10"/>
  <c r="AW16" i="10"/>
  <c r="AO16" i="10"/>
  <c r="AG16" i="10"/>
  <c r="Y16" i="10"/>
  <c r="Q16" i="10"/>
  <c r="EO15" i="10"/>
  <c r="EG15" i="10"/>
  <c r="DY15" i="10"/>
  <c r="DQ15" i="10"/>
  <c r="DI15" i="10"/>
  <c r="CS15" i="10"/>
  <c r="CK15" i="10"/>
  <c r="CC15" i="10"/>
  <c r="BU15" i="10"/>
  <c r="BM15" i="10"/>
  <c r="AW15" i="10"/>
  <c r="AO15" i="10"/>
  <c r="AG15" i="10"/>
  <c r="Y15" i="10"/>
  <c r="Q15" i="10"/>
  <c r="EO14" i="10"/>
  <c r="EG14" i="10"/>
  <c r="DY14" i="10"/>
  <c r="DQ14" i="10"/>
  <c r="DI14" i="10"/>
  <c r="CS14" i="10"/>
  <c r="CK14" i="10"/>
  <c r="CC14" i="10"/>
  <c r="BU14" i="10"/>
  <c r="BM14" i="10"/>
  <c r="AW14" i="10"/>
  <c r="AO14" i="10"/>
  <c r="AG14" i="10"/>
  <c r="Y14" i="10"/>
  <c r="Q14" i="10"/>
  <c r="EO13" i="10"/>
  <c r="EG13" i="10"/>
  <c r="DY13" i="10"/>
  <c r="DQ13" i="10"/>
  <c r="DI13" i="10"/>
  <c r="CS13" i="10"/>
  <c r="CK13" i="10"/>
  <c r="CC13" i="10"/>
  <c r="BU13" i="10"/>
  <c r="BM13" i="10"/>
  <c r="BE13" i="10"/>
  <c r="AW13" i="10"/>
  <c r="AO13" i="10"/>
  <c r="AG13" i="10"/>
  <c r="Y13" i="10"/>
  <c r="Q13" i="10"/>
  <c r="EO12" i="10"/>
  <c r="EG12" i="10"/>
  <c r="DY12" i="10"/>
  <c r="DQ12" i="10"/>
  <c r="DI12" i="10"/>
  <c r="CS12" i="10"/>
  <c r="CK12" i="10"/>
  <c r="CC12" i="10"/>
  <c r="BU12" i="10"/>
  <c r="BM12" i="10"/>
  <c r="BE12" i="10"/>
  <c r="AW12" i="10"/>
  <c r="AO12" i="10"/>
  <c r="AG12" i="10"/>
  <c r="Y12" i="10"/>
  <c r="Q12" i="10"/>
  <c r="EO11" i="10"/>
  <c r="EG11" i="10"/>
  <c r="DY11" i="10"/>
  <c r="DQ11" i="10"/>
  <c r="DI11" i="10"/>
  <c r="CS11" i="10"/>
  <c r="CK11" i="10"/>
  <c r="CC11" i="10"/>
  <c r="BU11" i="10"/>
  <c r="BM11" i="10"/>
  <c r="BE11" i="10"/>
  <c r="AW11" i="10"/>
  <c r="AO11" i="10"/>
  <c r="AG11" i="10"/>
  <c r="Y11" i="10"/>
  <c r="Q11" i="10"/>
  <c r="EW10" i="10"/>
  <c r="EO10" i="10"/>
  <c r="EG10" i="10"/>
  <c r="DY10" i="10"/>
  <c r="DQ10" i="10"/>
  <c r="DI10" i="10"/>
  <c r="DA10" i="10"/>
  <c r="CS10" i="10"/>
  <c r="CK10" i="10"/>
  <c r="CC10" i="10"/>
  <c r="BU10" i="10"/>
  <c r="BM10" i="10"/>
  <c r="BE10" i="10"/>
  <c r="AW10" i="10"/>
  <c r="AO10" i="10"/>
  <c r="AG10" i="10"/>
  <c r="Y10" i="10"/>
  <c r="Q10" i="10"/>
  <c r="BM49" i="10"/>
  <c r="DQ43" i="10"/>
  <c r="BM43" i="10"/>
  <c r="Q43" i="10"/>
  <c r="DI42" i="10"/>
  <c r="BU42" i="10"/>
  <c r="Y42" i="10"/>
  <c r="DQ41" i="10"/>
  <c r="BU41" i="10"/>
  <c r="Y41" i="10"/>
  <c r="DY37" i="10"/>
  <c r="CC37" i="10"/>
  <c r="AG37" i="10"/>
  <c r="DY36" i="10"/>
  <c r="CK36" i="10"/>
  <c r="AG36" i="10"/>
  <c r="EG35" i="10"/>
  <c r="CK35" i="10"/>
  <c r="AO35" i="10"/>
  <c r="DQ31" i="10"/>
  <c r="CC31" i="10"/>
  <c r="AG31" i="10"/>
  <c r="DY30" i="10"/>
  <c r="CC30" i="10"/>
  <c r="AG30" i="10"/>
  <c r="DY29" i="10"/>
  <c r="CC29" i="10"/>
  <c r="AG29" i="10"/>
  <c r="DY28" i="10"/>
  <c r="CC28" i="10"/>
  <c r="AO28" i="10"/>
  <c r="Q28" i="10"/>
  <c r="DI27" i="10"/>
  <c r="BM27" i="10"/>
  <c r="Y27" i="10"/>
  <c r="Q1373" i="10"/>
  <c r="Q1365" i="10"/>
  <c r="Q1357" i="10"/>
  <c r="Q1349" i="10"/>
  <c r="Q1341" i="10"/>
  <c r="Q1333" i="10"/>
  <c r="Q1325" i="10"/>
  <c r="Q1317" i="10"/>
  <c r="Q1309" i="10"/>
  <c r="Q1301" i="10"/>
  <c r="Q1293" i="10"/>
  <c r="Q1285" i="10"/>
  <c r="Q1277" i="10"/>
  <c r="Q1269" i="10"/>
  <c r="Q1261" i="10"/>
  <c r="Q1253" i="10"/>
  <c r="Q1245" i="10"/>
  <c r="Q1237" i="10"/>
  <c r="Q1229" i="10"/>
  <c r="Q1221" i="10"/>
  <c r="DI1214" i="10"/>
  <c r="DI1210" i="10"/>
  <c r="DI1206" i="10"/>
  <c r="DI1202" i="10"/>
  <c r="DI1198" i="10"/>
  <c r="DI1194" i="10"/>
  <c r="DI1190" i="10"/>
  <c r="DI1186" i="10"/>
  <c r="DI1182" i="10"/>
  <c r="DI1178" i="10"/>
  <c r="DI1174" i="10"/>
  <c r="DI1170" i="10"/>
  <c r="DI1166" i="10"/>
  <c r="DI1162" i="10"/>
  <c r="DI1158" i="10"/>
  <c r="DI1154" i="10"/>
  <c r="DI1150" i="10"/>
  <c r="DI1146" i="10"/>
  <c r="DI1142" i="10"/>
  <c r="DI1138" i="10"/>
  <c r="DI1134" i="10"/>
  <c r="DI1130" i="10"/>
  <c r="DI1126" i="10"/>
  <c r="DI1122" i="10"/>
  <c r="DI1118" i="10"/>
  <c r="DI1114" i="10"/>
  <c r="DI1110" i="10"/>
  <c r="DI1106" i="10"/>
  <c r="DI1102" i="10"/>
  <c r="DI1098" i="10"/>
  <c r="DI1094" i="10"/>
  <c r="DI1090" i="10"/>
  <c r="DI1086" i="10"/>
  <c r="DI1082" i="10"/>
  <c r="DI1078" i="10"/>
  <c r="DI1074" i="10"/>
  <c r="DI1070" i="10"/>
  <c r="DI1066" i="10"/>
  <c r="DI1062" i="10"/>
  <c r="DI1058" i="10"/>
  <c r="DI1054" i="10"/>
  <c r="DI1050" i="10"/>
  <c r="DI1046" i="10"/>
  <c r="DI1042" i="10"/>
  <c r="DI1038" i="10"/>
  <c r="DI1034" i="10"/>
  <c r="DI1030" i="10"/>
  <c r="DI1026" i="10"/>
  <c r="DI1022" i="10"/>
  <c r="DI1018" i="10"/>
  <c r="DI1014" i="10"/>
  <c r="DI1010" i="10"/>
  <c r="DI1006" i="10"/>
  <c r="DI1002" i="10"/>
  <c r="DI998" i="10"/>
  <c r="DI994" i="10"/>
  <c r="DI990" i="10"/>
  <c r="DI986" i="10"/>
  <c r="DI982" i="10"/>
  <c r="DI978" i="10"/>
  <c r="DI974" i="10"/>
  <c r="DI970" i="10"/>
  <c r="DI966" i="10"/>
  <c r="DI962" i="10"/>
  <c r="DI958" i="10"/>
  <c r="DI954" i="10"/>
  <c r="DI950" i="10"/>
  <c r="DI946" i="10"/>
  <c r="DI942" i="10"/>
  <c r="DI938" i="10"/>
  <c r="DI934" i="10"/>
  <c r="DI930" i="10"/>
  <c r="DI926" i="10"/>
  <c r="DI922" i="10"/>
  <c r="DI918" i="10"/>
  <c r="DI914" i="10"/>
  <c r="DI910" i="10"/>
  <c r="DI906" i="10"/>
  <c r="DI902" i="10"/>
  <c r="DI898" i="10"/>
  <c r="DI894" i="10"/>
  <c r="DI890" i="10"/>
  <c r="DI886" i="10"/>
  <c r="DI882" i="10"/>
  <c r="DI878" i="10"/>
  <c r="DI874" i="10"/>
  <c r="DI870" i="10"/>
  <c r="DI866" i="10"/>
  <c r="DI862" i="10"/>
  <c r="DI858" i="10"/>
  <c r="DI854" i="10"/>
  <c r="DI850" i="10"/>
  <c r="DI846" i="10"/>
  <c r="DI842" i="10"/>
  <c r="Q839" i="10"/>
  <c r="Y836" i="10"/>
  <c r="DI833" i="10"/>
  <c r="Q831" i="10"/>
  <c r="Y828" i="10"/>
  <c r="DI825" i="10"/>
  <c r="Q823" i="10"/>
  <c r="Y820" i="10"/>
  <c r="Q818" i="10"/>
  <c r="Q816" i="10"/>
  <c r="Q814" i="10"/>
  <c r="Q812" i="10"/>
  <c r="Q810" i="10"/>
  <c r="Q808" i="10"/>
  <c r="Q806" i="10"/>
  <c r="Q804" i="10"/>
  <c r="Q802" i="10"/>
  <c r="Q800" i="10"/>
  <c r="Q798" i="10"/>
  <c r="Q796" i="10"/>
  <c r="Q794" i="10"/>
  <c r="Q792" i="10"/>
  <c r="Q790" i="10"/>
  <c r="Q788" i="10"/>
  <c r="Q786" i="10"/>
  <c r="Q784" i="10"/>
  <c r="Q782" i="10"/>
  <c r="Q780" i="10"/>
  <c r="Q778" i="10"/>
  <c r="Q776" i="10"/>
  <c r="Q774" i="10"/>
  <c r="Q772" i="10"/>
  <c r="Q770" i="10"/>
  <c r="Q768" i="10"/>
  <c r="Q766" i="10"/>
  <c r="Q764" i="10"/>
  <c r="Q762" i="10"/>
  <c r="Q760" i="10"/>
  <c r="Q758" i="10"/>
  <c r="Q756" i="10"/>
  <c r="Q754" i="10"/>
  <c r="Q752" i="10"/>
  <c r="Q750" i="10"/>
  <c r="Q748" i="10"/>
  <c r="Q746" i="10"/>
  <c r="Q744" i="10"/>
  <c r="Q742" i="10"/>
  <c r="Q740" i="10"/>
  <c r="Q738" i="10"/>
  <c r="Q736" i="10"/>
  <c r="Q734" i="10"/>
  <c r="Q732" i="10"/>
  <c r="Q730" i="10"/>
  <c r="Q728" i="10"/>
  <c r="Q726" i="10"/>
  <c r="Q724" i="10"/>
  <c r="Q722" i="10"/>
  <c r="Q720" i="10"/>
  <c r="Q718" i="10"/>
  <c r="Q716" i="10"/>
  <c r="Q714" i="10"/>
  <c r="Q712" i="10"/>
  <c r="BM710" i="10"/>
  <c r="DQ708" i="10"/>
  <c r="Y707" i="10"/>
  <c r="DI705" i="10"/>
  <c r="Q704" i="10"/>
  <c r="BM702" i="10"/>
  <c r="DQ700" i="10"/>
  <c r="Y699" i="10"/>
  <c r="DI697" i="10"/>
  <c r="Q696" i="10"/>
  <c r="BM694" i="10"/>
  <c r="DQ692" i="10"/>
  <c r="Y691" i="10"/>
  <c r="DI689" i="10"/>
  <c r="Q688" i="10"/>
  <c r="BM686" i="10"/>
  <c r="DQ684" i="10"/>
  <c r="Y683" i="10"/>
  <c r="DI681" i="10"/>
  <c r="Q680" i="10"/>
  <c r="BM678" i="10"/>
  <c r="DQ676" i="10"/>
  <c r="Y675" i="10"/>
  <c r="DI673" i="10"/>
  <c r="Q672" i="10"/>
  <c r="BM670" i="10"/>
  <c r="DQ668" i="10"/>
  <c r="Y667" i="10"/>
  <c r="DI665" i="10"/>
  <c r="Q664" i="10"/>
  <c r="BM662" i="10"/>
  <c r="DQ660" i="10"/>
  <c r="Y659" i="10"/>
  <c r="DI657" i="10"/>
  <c r="Q656" i="10"/>
  <c r="BM654" i="10"/>
  <c r="DQ652" i="10"/>
  <c r="Y651" i="10"/>
  <c r="DI649" i="10"/>
  <c r="Q648" i="10"/>
  <c r="BM646" i="10"/>
  <c r="DQ644" i="10"/>
  <c r="Y643" i="10"/>
  <c r="DI641" i="10"/>
  <c r="Q640" i="10"/>
  <c r="BM638" i="10"/>
  <c r="DQ636" i="10"/>
  <c r="Y635" i="10"/>
  <c r="DI633" i="10"/>
  <c r="Q632" i="10"/>
  <c r="BM630" i="10"/>
  <c r="DQ628" i="10"/>
  <c r="Y627" i="10"/>
  <c r="DI625" i="10"/>
  <c r="Q624" i="10"/>
  <c r="BM622" i="10"/>
  <c r="DQ620" i="10"/>
  <c r="Y619" i="10"/>
  <c r="DI617" i="10"/>
  <c r="Q616" i="10"/>
  <c r="BM614" i="10"/>
  <c r="DQ612" i="10"/>
  <c r="Y611" i="10"/>
  <c r="DI609" i="10"/>
  <c r="Q608" i="10"/>
  <c r="BM606" i="10"/>
  <c r="DQ604" i="10"/>
  <c r="Y603" i="10"/>
  <c r="DI601" i="10"/>
  <c r="Q600" i="10"/>
  <c r="BM598" i="10"/>
  <c r="DQ596" i="10"/>
  <c r="Y595" i="10"/>
  <c r="DI593" i="10"/>
  <c r="Q592" i="10"/>
  <c r="BM590" i="10"/>
  <c r="DQ588" i="10"/>
  <c r="Y587" i="10"/>
  <c r="DI585" i="10"/>
  <c r="Q584" i="10"/>
  <c r="BM582" i="10"/>
  <c r="DQ580" i="10"/>
  <c r="Y579" i="10"/>
  <c r="DI577" i="10"/>
  <c r="Q576" i="10"/>
  <c r="BM574" i="10"/>
  <c r="DQ572" i="10"/>
  <c r="Y571" i="10"/>
  <c r="DI569" i="10"/>
  <c r="Q568" i="10"/>
  <c r="BM566" i="10"/>
  <c r="DQ564" i="10"/>
  <c r="Y563" i="10"/>
  <c r="DI561" i="10"/>
  <c r="Q560" i="10"/>
  <c r="BM558" i="10"/>
  <c r="DQ556" i="10"/>
  <c r="Y555" i="10"/>
  <c r="DI553" i="10"/>
  <c r="Q552" i="10"/>
  <c r="BM550" i="10"/>
  <c r="DQ548" i="10"/>
  <c r="Y547" i="10"/>
  <c r="DI545" i="10"/>
  <c r="Q544" i="10"/>
  <c r="BM542" i="10"/>
  <c r="DQ540" i="10"/>
  <c r="Y539" i="10"/>
  <c r="DI537" i="10"/>
  <c r="Q536" i="10"/>
  <c r="BM534" i="10"/>
  <c r="DQ532" i="10"/>
  <c r="Y531" i="10"/>
  <c r="DI529" i="10"/>
  <c r="Q528" i="10"/>
  <c r="BM526" i="10"/>
  <c r="DQ524" i="10"/>
  <c r="Y523" i="10"/>
  <c r="DI521" i="10"/>
  <c r="Q520" i="10"/>
  <c r="BM518" i="10"/>
  <c r="DQ516" i="10"/>
  <c r="Y515" i="10"/>
  <c r="DI513" i="10"/>
  <c r="Q512" i="10"/>
  <c r="BM510" i="10"/>
  <c r="DQ508" i="10"/>
  <c r="Y507" i="10"/>
  <c r="DI505" i="10"/>
  <c r="Q504" i="10"/>
  <c r="BM502" i="10"/>
  <c r="DQ500" i="10"/>
  <c r="Y499" i="10"/>
  <c r="DI497" i="10"/>
  <c r="Q496" i="10"/>
  <c r="BU494" i="10"/>
  <c r="Y493" i="10"/>
  <c r="DQ491" i="10"/>
  <c r="BU490" i="10"/>
  <c r="Y489" i="10"/>
  <c r="DQ487" i="10"/>
  <c r="BU486" i="10"/>
  <c r="Y485" i="10"/>
  <c r="DQ483" i="10"/>
  <c r="BU482" i="10"/>
  <c r="Y481" i="10"/>
  <c r="DQ479" i="10"/>
  <c r="BU478" i="10"/>
  <c r="Y477" i="10"/>
  <c r="DQ475" i="10"/>
  <c r="BU474" i="10"/>
  <c r="Y473" i="10"/>
  <c r="DQ471" i="10"/>
  <c r="BU470" i="10"/>
  <c r="Y469" i="10"/>
  <c r="DQ467" i="10"/>
  <c r="BU466" i="10"/>
  <c r="Y465" i="10"/>
  <c r="DQ463" i="10"/>
  <c r="BU462" i="10"/>
  <c r="Y461" i="10"/>
  <c r="DQ459" i="10"/>
  <c r="BU458" i="10"/>
  <c r="Y457" i="10"/>
  <c r="DQ455" i="10"/>
  <c r="BU454" i="10"/>
  <c r="BU451" i="10"/>
  <c r="DQ448" i="10"/>
  <c r="Y446" i="10"/>
  <c r="BU443" i="10"/>
  <c r="DQ440" i="10"/>
  <c r="Y438" i="10"/>
  <c r="BU435" i="10"/>
  <c r="DQ432" i="10"/>
  <c r="DQ139" i="10"/>
  <c r="CC139" i="10"/>
  <c r="BM139" i="10"/>
  <c r="AG139" i="10"/>
  <c r="Q139" i="10"/>
  <c r="DQ138" i="10"/>
  <c r="CC138" i="10"/>
  <c r="BM138" i="10"/>
  <c r="AG138" i="10"/>
  <c r="Q138" i="10"/>
  <c r="DQ137" i="10"/>
  <c r="CC137" i="10"/>
  <c r="BM137" i="10"/>
  <c r="AG137" i="10"/>
  <c r="Q137" i="10"/>
  <c r="DQ136" i="10"/>
  <c r="CC136" i="10"/>
  <c r="BM136" i="10"/>
  <c r="AG136" i="10"/>
  <c r="Q136" i="10"/>
  <c r="DQ135" i="10"/>
  <c r="CC135" i="10"/>
  <c r="BM135" i="10"/>
  <c r="AG135" i="10"/>
  <c r="Q135" i="10"/>
  <c r="DY124" i="10"/>
  <c r="DI124" i="10"/>
  <c r="BU124" i="10"/>
  <c r="AO124" i="10"/>
  <c r="Y124" i="10"/>
  <c r="DY123" i="10"/>
  <c r="DI123" i="10"/>
  <c r="BU123" i="10"/>
  <c r="AO123" i="10"/>
  <c r="Y123" i="10"/>
  <c r="DY122" i="10"/>
  <c r="DI122" i="10"/>
  <c r="BU122" i="10"/>
  <c r="AO122" i="10"/>
  <c r="Y122" i="10"/>
  <c r="DY121" i="10"/>
  <c r="DI121" i="10"/>
  <c r="BU121" i="10"/>
  <c r="AO121" i="10"/>
  <c r="Y121" i="10"/>
  <c r="DY120" i="10"/>
  <c r="DI120" i="10"/>
  <c r="BU120" i="10"/>
  <c r="AO120" i="10"/>
  <c r="Y120" i="10"/>
  <c r="DY113" i="10"/>
  <c r="DI113" i="10"/>
  <c r="BU113" i="10"/>
  <c r="AO113" i="10"/>
  <c r="Y113" i="10"/>
  <c r="EG112" i="10"/>
  <c r="DQ112" i="10"/>
  <c r="CC112" i="10"/>
  <c r="BM112" i="10"/>
  <c r="AG112" i="10"/>
  <c r="Q112" i="10"/>
  <c r="DY111" i="10"/>
  <c r="DI111" i="10"/>
  <c r="BU111" i="10"/>
  <c r="AO111" i="10"/>
  <c r="Y111" i="10"/>
  <c r="EG106" i="10"/>
  <c r="DQ106" i="10"/>
  <c r="CC106" i="10"/>
  <c r="BM106" i="10"/>
  <c r="AG106" i="10"/>
  <c r="Q106" i="10"/>
  <c r="DY105" i="10"/>
  <c r="DI105" i="10"/>
  <c r="BU105" i="10"/>
  <c r="AO105" i="10"/>
  <c r="Y105" i="10"/>
  <c r="EG104" i="10"/>
  <c r="DQ104" i="10"/>
  <c r="CC104" i="10"/>
  <c r="BM104" i="10"/>
  <c r="AG104" i="10"/>
  <c r="Q104" i="10"/>
  <c r="DY100" i="10"/>
  <c r="DI100" i="10"/>
  <c r="BU100" i="10"/>
  <c r="AO100" i="10"/>
  <c r="Y100" i="10"/>
  <c r="EG99" i="10"/>
  <c r="DQ99" i="10"/>
  <c r="CC99" i="10"/>
  <c r="BM99" i="10"/>
  <c r="AG99" i="10"/>
  <c r="Q99" i="10"/>
  <c r="DY98" i="10"/>
  <c r="DI98" i="10"/>
  <c r="BU98" i="10"/>
  <c r="AO98" i="10"/>
  <c r="Y98" i="10"/>
  <c r="EG68" i="10"/>
  <c r="DQ68" i="10"/>
  <c r="CC68" i="10"/>
  <c r="BM68" i="10"/>
  <c r="AG68" i="10"/>
  <c r="Q68" i="10"/>
  <c r="DY67" i="10"/>
  <c r="DI67" i="10"/>
  <c r="BU67" i="10"/>
  <c r="AO67" i="10"/>
  <c r="EG66" i="10"/>
  <c r="CC66" i="10"/>
  <c r="AG66" i="10"/>
  <c r="EG65" i="10"/>
  <c r="CC65" i="10"/>
  <c r="AG65" i="10"/>
  <c r="DY61" i="10"/>
  <c r="BU61" i="10"/>
  <c r="Y61" i="10"/>
  <c r="DQ60" i="10"/>
  <c r="BM60" i="10"/>
  <c r="Q60" i="10"/>
  <c r="DI59" i="10"/>
  <c r="AO59" i="10"/>
  <c r="EG55" i="10"/>
  <c r="CC55" i="10"/>
  <c r="AG55" i="10"/>
  <c r="DY54" i="10"/>
  <c r="BU54" i="10"/>
  <c r="Y54" i="10"/>
  <c r="DQ53" i="10"/>
  <c r="BU53" i="10"/>
  <c r="Y53" i="10"/>
  <c r="EG52" i="10"/>
  <c r="CK52" i="10"/>
  <c r="AO52" i="10"/>
  <c r="EG51" i="10"/>
  <c r="CK51" i="10"/>
  <c r="AO51" i="10"/>
  <c r="EG50" i="10"/>
  <c r="CK50" i="10"/>
  <c r="AO50" i="10"/>
  <c r="EG49" i="10"/>
  <c r="CK49" i="10"/>
  <c r="AO49" i="10"/>
  <c r="EG48" i="10"/>
  <c r="CK48" i="10"/>
  <c r="EW9" i="10"/>
  <c r="EO9" i="10"/>
  <c r="EG9" i="10"/>
  <c r="DY9" i="10"/>
  <c r="DQ9" i="10"/>
  <c r="DI9" i="10"/>
  <c r="DA9" i="10"/>
  <c r="CS9" i="10"/>
  <c r="CK9" i="10"/>
  <c r="CC9" i="10"/>
  <c r="BU9" i="10"/>
  <c r="BM9" i="10"/>
  <c r="BE9" i="10"/>
  <c r="AW9" i="10"/>
  <c r="AO9" i="10"/>
  <c r="AG9" i="10"/>
  <c r="Y9" i="10"/>
  <c r="Q9" i="10"/>
  <c r="EW8" i="10"/>
  <c r="EO8" i="10"/>
  <c r="EG8" i="10"/>
  <c r="DY8" i="10"/>
  <c r="DQ8" i="10"/>
  <c r="DI8" i="10"/>
  <c r="DA8" i="10"/>
  <c r="CS8" i="10"/>
  <c r="CK8" i="10"/>
  <c r="CC8" i="10"/>
  <c r="BU8" i="10"/>
  <c r="BM8" i="10"/>
  <c r="BE8" i="10"/>
  <c r="AW8" i="10"/>
  <c r="AO8" i="10"/>
  <c r="AG8" i="10"/>
  <c r="Y8" i="10"/>
  <c r="Q8" i="10"/>
  <c r="EW7" i="10"/>
  <c r="EO7" i="10"/>
  <c r="EG7" i="10"/>
  <c r="DY7" i="10"/>
  <c r="DQ7" i="10"/>
  <c r="DI7" i="10"/>
  <c r="DA7" i="10"/>
  <c r="CS7" i="10"/>
  <c r="CK7" i="10"/>
  <c r="CC7" i="10"/>
  <c r="BU7" i="10"/>
  <c r="BM7" i="10"/>
  <c r="BE7" i="10"/>
  <c r="AW7" i="10"/>
  <c r="AO7" i="10"/>
  <c r="AG7" i="10"/>
  <c r="Y7" i="10"/>
  <c r="Q7" i="10"/>
  <c r="EW6" i="10"/>
  <c r="EO6" i="10"/>
  <c r="EG6" i="10"/>
  <c r="DY6" i="10"/>
  <c r="DQ6" i="10"/>
  <c r="DI6" i="10"/>
  <c r="DA6" i="10"/>
  <c r="CS6" i="10"/>
  <c r="CK6" i="10"/>
  <c r="CC6" i="10"/>
  <c r="BU6" i="10"/>
  <c r="BM6" i="10"/>
  <c r="BE6" i="10"/>
  <c r="AW6" i="10"/>
  <c r="AO6" i="10"/>
  <c r="AG6" i="10"/>
  <c r="Y6" i="10"/>
  <c r="Q6" i="10"/>
  <c r="EW5" i="10"/>
  <c r="EO5" i="10"/>
  <c r="EG5" i="10"/>
  <c r="DY5" i="10"/>
  <c r="DQ5" i="10"/>
  <c r="DI5" i="10"/>
  <c r="DA5" i="10"/>
  <c r="CS5" i="10"/>
  <c r="CK5" i="10"/>
  <c r="CC5" i="10"/>
  <c r="BU5" i="10"/>
  <c r="BM5" i="10"/>
  <c r="BE5" i="10"/>
  <c r="AW5" i="10"/>
  <c r="AO5" i="10"/>
  <c r="AG5" i="10"/>
  <c r="Y5" i="10"/>
  <c r="Q5" i="10"/>
  <c r="EW4" i="10"/>
  <c r="EO4" i="10"/>
  <c r="EG4" i="10"/>
  <c r="DY4" i="10"/>
  <c r="DQ4" i="10"/>
  <c r="DI4" i="10"/>
  <c r="DA4" i="10"/>
  <c r="CS4" i="10"/>
  <c r="CK4" i="10"/>
  <c r="CC4" i="10"/>
  <c r="BU4" i="10"/>
  <c r="BM4" i="10"/>
  <c r="BE4" i="10"/>
  <c r="AW4" i="10"/>
  <c r="AO4" i="10"/>
  <c r="AG4" i="10"/>
  <c r="Y4" i="10"/>
  <c r="Q4" i="10"/>
  <c r="EW3" i="10"/>
  <c r="EO3" i="10"/>
  <c r="EG3" i="10"/>
  <c r="DY3" i="10"/>
  <c r="DQ3" i="10"/>
  <c r="DI3" i="10"/>
  <c r="DA3" i="10"/>
  <c r="CS3" i="10"/>
  <c r="CK3" i="10"/>
  <c r="CC3" i="10"/>
  <c r="BU3" i="10"/>
  <c r="BM3" i="10"/>
  <c r="BE3" i="10"/>
  <c r="AW3" i="10"/>
  <c r="AO3" i="10"/>
  <c r="AG3" i="10"/>
  <c r="Y3" i="10"/>
  <c r="Q3" i="10"/>
  <c r="EW2" i="10"/>
  <c r="EO2" i="10"/>
  <c r="EG2" i="10"/>
  <c r="DY2" i="10"/>
  <c r="DQ2" i="10"/>
  <c r="DI2" i="10"/>
  <c r="DA2" i="10"/>
  <c r="CS2" i="10"/>
  <c r="CK2" i="10"/>
  <c r="CC2" i="10"/>
  <c r="BU2" i="10"/>
  <c r="BM2" i="10"/>
  <c r="BE2" i="10"/>
  <c r="AW2" i="10"/>
  <c r="AO2" i="10"/>
  <c r="AG2" i="10"/>
  <c r="Y2" i="10"/>
  <c r="Q2" i="10"/>
  <c r="EW1" i="10"/>
  <c r="EO1" i="10"/>
  <c r="EG1" i="10"/>
  <c r="DY1" i="10"/>
  <c r="DQ1" i="10"/>
  <c r="DI1" i="10"/>
  <c r="DA1" i="10"/>
  <c r="CS1" i="10"/>
  <c r="CK1" i="10"/>
  <c r="CC1" i="10"/>
  <c r="BU1" i="10"/>
  <c r="BM1" i="10"/>
  <c r="BE1" i="10"/>
  <c r="AW1" i="10"/>
  <c r="AO1" i="10"/>
  <c r="AG1" i="10"/>
  <c r="Y1" i="10"/>
  <c r="Q1" i="10"/>
  <c r="CK43" i="10"/>
  <c r="AO43" i="10"/>
  <c r="EG42" i="10"/>
  <c r="CC42" i="10"/>
  <c r="AG42" i="10"/>
  <c r="DY41" i="10"/>
  <c r="CC41" i="10"/>
  <c r="AG41" i="10"/>
  <c r="DI37" i="10"/>
  <c r="BM37" i="10"/>
  <c r="Q37" i="10"/>
  <c r="DQ36" i="10"/>
  <c r="BU36" i="10"/>
  <c r="Y36" i="10"/>
  <c r="DQ35" i="10"/>
  <c r="BU35" i="10"/>
  <c r="Y35" i="10"/>
  <c r="DI31" i="10"/>
  <c r="BM31" i="10"/>
  <c r="Q31" i="10"/>
  <c r="DI30" i="10"/>
  <c r="BM30" i="10"/>
  <c r="Q30" i="10"/>
  <c r="DI29" i="10"/>
  <c r="BU29" i="10"/>
  <c r="Y29" i="10"/>
  <c r="DQ28" i="10"/>
  <c r="BU28" i="10"/>
  <c r="AG28" i="10"/>
  <c r="DY27" i="10"/>
  <c r="CC27" i="10"/>
  <c r="AG27" i="10"/>
  <c r="Q1379" i="10"/>
  <c r="Q1371" i="10"/>
  <c r="Q1363" i="10"/>
  <c r="Q1355" i="10"/>
  <c r="Q1347" i="10"/>
  <c r="Q1339" i="10"/>
  <c r="Q1331" i="10"/>
  <c r="Q1323" i="10"/>
  <c r="Q1315" i="10"/>
  <c r="Q1307" i="10"/>
  <c r="Q1299" i="10"/>
  <c r="Q1291" i="10"/>
  <c r="Q1283" i="10"/>
  <c r="Q1275" i="10"/>
  <c r="Q1267" i="10"/>
  <c r="Q1259" i="10"/>
  <c r="Q1251" i="10"/>
  <c r="Q1243" i="10"/>
  <c r="Q1235" i="10"/>
  <c r="Q1227" i="10"/>
  <c r="Q1219" i="10"/>
  <c r="DI1213" i="10"/>
  <c r="DI1209" i="10"/>
  <c r="DI1205" i="10"/>
  <c r="DI1201" i="10"/>
  <c r="DI1197" i="10"/>
  <c r="DI1193" i="10"/>
  <c r="DI1189" i="10"/>
  <c r="DI1185" i="10"/>
  <c r="DI1181" i="10"/>
  <c r="DI1177" i="10"/>
  <c r="DI1173" i="10"/>
  <c r="DI1169" i="10"/>
  <c r="DI1165" i="10"/>
  <c r="DI1161" i="10"/>
  <c r="DI1157" i="10"/>
  <c r="DI1153" i="10"/>
  <c r="DI1149" i="10"/>
  <c r="DI1145" i="10"/>
  <c r="DI1141" i="10"/>
  <c r="DI1137" i="10"/>
  <c r="DI1133" i="10"/>
  <c r="DI1129" i="10"/>
  <c r="DI1125" i="10"/>
  <c r="DI1121" i="10"/>
  <c r="DI1117" i="10"/>
  <c r="DI1113" i="10"/>
  <c r="DI1109" i="10"/>
  <c r="DI1105" i="10"/>
  <c r="DI1101" i="10"/>
  <c r="DI1097" i="10"/>
  <c r="DI1093" i="10"/>
  <c r="DI1089" i="10"/>
  <c r="DI1085" i="10"/>
  <c r="DI1081" i="10"/>
  <c r="DI1077" i="10"/>
  <c r="DI1073" i="10"/>
  <c r="DI1069" i="10"/>
  <c r="DI1065" i="10"/>
  <c r="DI1061" i="10"/>
  <c r="DI1057" i="10"/>
  <c r="DI1053" i="10"/>
  <c r="DI1049" i="10"/>
  <c r="DI1045" i="10"/>
  <c r="DI1041" i="10"/>
  <c r="DI1037" i="10"/>
  <c r="DI1033" i="10"/>
  <c r="DI1029" i="10"/>
  <c r="DI1025" i="10"/>
  <c r="DI1021" i="10"/>
  <c r="DI1017" i="10"/>
  <c r="DI1013" i="10"/>
  <c r="DI1009" i="10"/>
  <c r="DI1005" i="10"/>
  <c r="DI1001" i="10"/>
  <c r="DI997" i="10"/>
  <c r="DI993" i="10"/>
  <c r="DI989" i="10"/>
  <c r="DI985" i="10"/>
  <c r="DI981" i="10"/>
  <c r="DI977" i="10"/>
  <c r="DI973" i="10"/>
  <c r="DI969" i="10"/>
  <c r="DI965" i="10"/>
  <c r="DI961" i="10"/>
  <c r="DI957" i="10"/>
  <c r="DI953" i="10"/>
  <c r="DI949" i="10"/>
  <c r="DI945" i="10"/>
  <c r="DI941" i="10"/>
  <c r="DI937" i="10"/>
  <c r="DI933" i="10"/>
  <c r="DI929" i="10"/>
  <c r="DI925" i="10"/>
  <c r="DI921" i="10"/>
  <c r="DI917" i="10"/>
  <c r="DI913" i="10"/>
  <c r="DI909" i="10"/>
  <c r="DI905" i="10"/>
  <c r="DI901" i="10"/>
  <c r="DI897" i="10"/>
  <c r="DI893" i="10"/>
  <c r="DI889" i="10"/>
  <c r="DI885" i="10"/>
  <c r="DI881" i="10"/>
  <c r="DI877" i="10"/>
  <c r="DI873" i="10"/>
  <c r="DI869" i="10"/>
  <c r="DI865" i="10"/>
  <c r="DI861" i="10"/>
  <c r="DI857" i="10"/>
  <c r="DI853" i="10"/>
  <c r="DI849" i="10"/>
  <c r="DI845" i="10"/>
  <c r="DI841" i="10"/>
  <c r="Y838" i="10"/>
  <c r="DI835" i="10"/>
  <c r="Q833" i="10"/>
  <c r="Y830" i="10"/>
  <c r="DI827" i="10"/>
  <c r="Q825" i="10"/>
  <c r="Y822" i="10"/>
  <c r="DI819" i="10"/>
  <c r="BM817" i="10"/>
  <c r="BM815" i="10"/>
  <c r="BM813" i="10"/>
  <c r="BM811" i="10"/>
  <c r="BM809" i="10"/>
  <c r="BM807" i="10"/>
  <c r="BM805" i="10"/>
  <c r="BM803" i="10"/>
  <c r="BM801" i="10"/>
  <c r="BM799" i="10"/>
  <c r="BM797" i="10"/>
  <c r="BM795" i="10"/>
  <c r="BM793" i="10"/>
  <c r="BM791" i="10"/>
  <c r="BM789" i="10"/>
  <c r="BM787" i="10"/>
  <c r="BM785" i="10"/>
  <c r="BM783" i="10"/>
  <c r="BM781" i="10"/>
  <c r="BM779" i="10"/>
  <c r="BM777" i="10"/>
  <c r="BM775" i="10"/>
  <c r="BM773" i="10"/>
  <c r="BM771" i="10"/>
  <c r="BM769" i="10"/>
  <c r="BM767" i="10"/>
  <c r="BM765" i="10"/>
  <c r="BM763" i="10"/>
  <c r="BM761" i="10"/>
  <c r="BM759" i="10"/>
  <c r="BM757" i="10"/>
  <c r="BM755" i="10"/>
  <c r="BM753" i="10"/>
  <c r="BM751" i="10"/>
  <c r="BM749" i="10"/>
  <c r="BM747" i="10"/>
  <c r="BM745" i="10"/>
  <c r="BM743" i="10"/>
  <c r="BM741" i="10"/>
  <c r="BM739" i="10"/>
  <c r="BM737" i="10"/>
  <c r="BM735" i="10"/>
  <c r="BM733" i="10"/>
  <c r="BM731" i="10"/>
  <c r="BM729" i="10"/>
  <c r="BM727" i="10"/>
  <c r="BM725" i="10"/>
  <c r="BM723" i="10"/>
  <c r="BM721" i="10"/>
  <c r="BM719" i="10"/>
  <c r="BM717" i="10"/>
  <c r="BM715" i="10"/>
  <c r="BM713" i="10"/>
  <c r="DI711" i="10"/>
  <c r="Q710" i="10"/>
  <c r="BM708" i="10"/>
  <c r="DQ706" i="10"/>
  <c r="Y705" i="10"/>
  <c r="DI703" i="10"/>
  <c r="Q702" i="10"/>
  <c r="BM700" i="10"/>
  <c r="DQ698" i="10"/>
  <c r="Y697" i="10"/>
  <c r="DI695" i="10"/>
  <c r="Q694" i="10"/>
  <c r="BM692" i="10"/>
  <c r="DQ690" i="10"/>
  <c r="Y689" i="10"/>
  <c r="DI687" i="10"/>
  <c r="Q686" i="10"/>
  <c r="BM684" i="10"/>
  <c r="DQ682" i="10"/>
  <c r="Y681" i="10"/>
  <c r="DI679" i="10"/>
  <c r="Q678" i="10"/>
  <c r="BM676" i="10"/>
  <c r="DQ674" i="10"/>
  <c r="Y673" i="10"/>
  <c r="DI671" i="10"/>
  <c r="Q670" i="10"/>
  <c r="BM668" i="10"/>
  <c r="DQ666" i="10"/>
  <c r="Y665" i="10"/>
  <c r="DI663" i="10"/>
  <c r="Q662" i="10"/>
  <c r="BM660" i="10"/>
  <c r="DQ658" i="10"/>
  <c r="Y657" i="10"/>
  <c r="DI655" i="10"/>
  <c r="Q654" i="10"/>
  <c r="BM652" i="10"/>
  <c r="DQ650" i="10"/>
  <c r="Y649" i="10"/>
  <c r="DI647" i="10"/>
  <c r="Q646" i="10"/>
  <c r="BM644" i="10"/>
  <c r="DQ642" i="10"/>
  <c r="Y641" i="10"/>
  <c r="DI639" i="10"/>
  <c r="Q638" i="10"/>
  <c r="BM636" i="10"/>
  <c r="DQ634" i="10"/>
  <c r="Y633" i="10"/>
  <c r="DI631" i="10"/>
  <c r="Q630" i="10"/>
  <c r="BM628" i="10"/>
  <c r="DQ626" i="10"/>
  <c r="Y625" i="10"/>
  <c r="DI623" i="10"/>
  <c r="Q622" i="10"/>
  <c r="BM620" i="10"/>
  <c r="DQ618" i="10"/>
  <c r="Y617" i="10"/>
  <c r="DI615" i="10"/>
  <c r="Q614" i="10"/>
  <c r="BM612" i="10"/>
  <c r="DQ610" i="10"/>
  <c r="Y609" i="10"/>
  <c r="DI607" i="10"/>
  <c r="Q606" i="10"/>
  <c r="BM604" i="10"/>
  <c r="DQ602" i="10"/>
  <c r="Y601" i="10"/>
  <c r="DI599" i="10"/>
  <c r="Q598" i="10"/>
  <c r="BM596" i="10"/>
  <c r="DQ594" i="10"/>
  <c r="Y593" i="10"/>
  <c r="DI591" i="10"/>
  <c r="Q590" i="10"/>
  <c r="BM588" i="10"/>
  <c r="DQ586" i="10"/>
  <c r="Y585" i="10"/>
  <c r="DI583" i="10"/>
  <c r="Q582" i="10"/>
  <c r="BM580" i="10"/>
  <c r="DQ578" i="10"/>
  <c r="Y577" i="10"/>
  <c r="DI575" i="10"/>
  <c r="Q574" i="10"/>
  <c r="BM572" i="10"/>
  <c r="DQ570" i="10"/>
  <c r="Y569" i="10"/>
  <c r="DI567" i="10"/>
  <c r="Q566" i="10"/>
  <c r="BM564" i="10"/>
  <c r="DQ562" i="10"/>
  <c r="Y561" i="10"/>
  <c r="DI559" i="10"/>
  <c r="Q558" i="10"/>
  <c r="BM556" i="10"/>
  <c r="DQ554" i="10"/>
  <c r="Y553" i="10"/>
  <c r="DI551" i="10"/>
  <c r="Q550" i="10"/>
  <c r="BM548" i="10"/>
  <c r="DQ546" i="10"/>
  <c r="Y545" i="10"/>
  <c r="DI543" i="10"/>
  <c r="Q542" i="10"/>
  <c r="BM540" i="10"/>
  <c r="DQ538" i="10"/>
  <c r="Y537" i="10"/>
  <c r="DI535" i="10"/>
  <c r="Q534" i="10"/>
  <c r="BM532" i="10"/>
  <c r="DQ530" i="10"/>
  <c r="Y529" i="10"/>
  <c r="DI527" i="10"/>
  <c r="Q526" i="10"/>
  <c r="BM524" i="10"/>
  <c r="DQ522" i="10"/>
  <c r="Y521" i="10"/>
  <c r="DI519" i="10"/>
  <c r="Q518" i="10"/>
  <c r="BM516" i="10"/>
  <c r="DQ514" i="10"/>
  <c r="Y513" i="10"/>
  <c r="DI511" i="10"/>
  <c r="Q510" i="10"/>
  <c r="BM508" i="10"/>
  <c r="DQ506" i="10"/>
  <c r="Y505" i="10"/>
  <c r="DI503" i="10"/>
  <c r="Q502" i="10"/>
  <c r="BM500" i="10"/>
  <c r="DQ498" i="10"/>
  <c r="Y497" i="10"/>
  <c r="DI495" i="10"/>
  <c r="Y494" i="10"/>
  <c r="DQ492" i="10"/>
  <c r="BU491" i="10"/>
  <c r="Y490" i="10"/>
  <c r="DQ488" i="10"/>
  <c r="BU487" i="10"/>
  <c r="Y486" i="10"/>
  <c r="DQ484" i="10"/>
  <c r="BU483" i="10"/>
  <c r="Y482" i="10"/>
  <c r="DQ480" i="10"/>
  <c r="BU479" i="10"/>
  <c r="Y478" i="10"/>
  <c r="DQ476" i="10"/>
  <c r="BU475" i="10"/>
  <c r="Y474" i="10"/>
  <c r="DQ472" i="10"/>
  <c r="BU471" i="10"/>
  <c r="Y470" i="10"/>
  <c r="DQ468" i="10"/>
  <c r="BU467" i="10"/>
  <c r="Y466" i="10"/>
  <c r="DQ464" i="10"/>
  <c r="BU463" i="10"/>
  <c r="Y462" i="10"/>
  <c r="DQ460" i="10"/>
  <c r="BU459" i="10"/>
  <c r="Y458" i="10"/>
  <c r="DQ456" i="10"/>
  <c r="BU455" i="10"/>
  <c r="Y454" i="10"/>
  <c r="Y452" i="10"/>
  <c r="BU449" i="10"/>
  <c r="DQ446" i="10"/>
  <c r="Y444" i="10"/>
  <c r="BU441" i="10"/>
  <c r="DQ438" i="10"/>
  <c r="Y436" i="10"/>
  <c r="BU433" i="10"/>
  <c r="BM231" i="10"/>
  <c r="Y231" i="10"/>
  <c r="DY230" i="10"/>
  <c r="DI230" i="10"/>
  <c r="BU230" i="10"/>
  <c r="AG230" i="10"/>
  <c r="Q230" i="10"/>
  <c r="DQ229" i="10"/>
  <c r="CC229" i="10"/>
  <c r="BM229" i="10"/>
  <c r="Y229" i="10"/>
  <c r="DY228" i="10"/>
  <c r="DI228" i="10"/>
  <c r="BU228" i="10"/>
  <c r="AG228" i="10"/>
  <c r="Q228" i="10"/>
  <c r="DQ227" i="10"/>
  <c r="CC227" i="10"/>
  <c r="BM227" i="10"/>
  <c r="Y227" i="10"/>
  <c r="DY226" i="10"/>
  <c r="DI226" i="10"/>
  <c r="BU226" i="10"/>
  <c r="AG226" i="10"/>
  <c r="Q226" i="10"/>
  <c r="DQ225" i="10"/>
  <c r="CC225" i="10"/>
  <c r="BM225" i="10"/>
  <c r="Y225" i="10"/>
  <c r="DY224" i="10"/>
  <c r="DI224" i="10"/>
  <c r="BU224" i="10"/>
  <c r="AG224" i="10"/>
  <c r="Q224" i="10"/>
  <c r="DQ223" i="10"/>
  <c r="CC223" i="10"/>
  <c r="BM223" i="10"/>
  <c r="Y223" i="10"/>
  <c r="DY222" i="10"/>
  <c r="DI222" i="10"/>
  <c r="BU222" i="10"/>
  <c r="AG222" i="10"/>
  <c r="Q222" i="10"/>
  <c r="DQ221" i="10"/>
  <c r="CC221" i="10"/>
  <c r="BM221" i="10"/>
  <c r="Y221" i="10"/>
  <c r="DY220" i="10"/>
  <c r="DI220" i="10"/>
  <c r="BU220" i="10"/>
  <c r="AG220" i="10"/>
  <c r="Q220" i="10"/>
  <c r="DQ219" i="10"/>
  <c r="CC219" i="10"/>
  <c r="BM219" i="10"/>
  <c r="Y219" i="10"/>
  <c r="DY218" i="10"/>
  <c r="DI218" i="10"/>
  <c r="BU218" i="10"/>
  <c r="AG218" i="10"/>
  <c r="Q218" i="10"/>
  <c r="DQ217" i="10"/>
  <c r="CC217" i="10"/>
  <c r="BM217" i="10"/>
  <c r="Y217" i="10"/>
  <c r="DY216" i="10"/>
  <c r="DI216" i="10"/>
  <c r="BU216" i="10"/>
  <c r="AG216" i="10"/>
  <c r="Q216" i="10"/>
  <c r="DQ215" i="10"/>
  <c r="CC215" i="10"/>
  <c r="BM215" i="10"/>
  <c r="Y215" i="10"/>
  <c r="DY214" i="10"/>
  <c r="DI214" i="10"/>
  <c r="BU214" i="10"/>
  <c r="AG214" i="10"/>
  <c r="Q214" i="10"/>
  <c r="DQ213" i="10"/>
  <c r="CC213" i="10"/>
  <c r="BM213" i="10"/>
  <c r="Y213" i="10"/>
  <c r="DY212" i="10"/>
  <c r="DI212" i="10"/>
  <c r="BU212" i="10"/>
  <c r="AG212" i="10"/>
  <c r="Q212" i="10"/>
  <c r="DQ211" i="10"/>
  <c r="CC211" i="10"/>
  <c r="BM211" i="10"/>
  <c r="Y211" i="10"/>
  <c r="DY210" i="10"/>
  <c r="DI210" i="10"/>
  <c r="BU210" i="10"/>
  <c r="AG210" i="10"/>
  <c r="Q210" i="10"/>
  <c r="DQ209" i="10"/>
  <c r="CC209" i="10"/>
  <c r="BM209" i="10"/>
  <c r="Y209" i="10"/>
  <c r="DY208" i="10"/>
  <c r="DI208" i="10"/>
  <c r="BU208" i="10"/>
  <c r="AG208" i="10"/>
  <c r="Q208" i="10"/>
  <c r="DQ207" i="10"/>
  <c r="CC207" i="10"/>
  <c r="BM207" i="10"/>
  <c r="Y207" i="10"/>
  <c r="DY206" i="10"/>
  <c r="DI206" i="10"/>
  <c r="BU206" i="10"/>
  <c r="AG206" i="10"/>
  <c r="Q206" i="10"/>
  <c r="DQ205" i="10"/>
  <c r="CC205" i="10"/>
  <c r="BM205" i="10"/>
  <c r="Y205" i="10"/>
  <c r="DY204" i="10"/>
  <c r="DI204" i="10"/>
  <c r="BU204" i="10"/>
  <c r="AG204" i="10"/>
  <c r="Q204" i="10"/>
  <c r="DQ203" i="10"/>
  <c r="CC203" i="10"/>
  <c r="BM203" i="10"/>
  <c r="Y203" i="10"/>
  <c r="DY202" i="10"/>
  <c r="DI202" i="10"/>
  <c r="BU202" i="10"/>
  <c r="AG202" i="10"/>
  <c r="Q202" i="10"/>
  <c r="DQ201" i="10"/>
  <c r="CC201" i="10"/>
  <c r="BM201" i="10"/>
  <c r="Y201" i="10"/>
  <c r="DY200" i="10"/>
  <c r="DI200" i="10"/>
  <c r="BU200" i="10"/>
  <c r="AG200" i="10"/>
  <c r="Q200" i="10"/>
  <c r="DQ199" i="10"/>
  <c r="CC199" i="10"/>
  <c r="BM199" i="10"/>
  <c r="Y199" i="10"/>
  <c r="DY198" i="10"/>
  <c r="DI198" i="10"/>
  <c r="BU198" i="10"/>
  <c r="AG198" i="10"/>
  <c r="Q198" i="10"/>
  <c r="DQ197" i="10"/>
  <c r="CC197" i="10"/>
  <c r="BM197" i="10"/>
  <c r="Y197" i="10"/>
  <c r="DY196" i="10"/>
  <c r="DI196" i="10"/>
  <c r="BU196" i="10"/>
  <c r="AG196" i="10"/>
  <c r="Q196" i="10"/>
  <c r="DQ195" i="10"/>
  <c r="CC195" i="10"/>
  <c r="BM195" i="10"/>
  <c r="Y195" i="10"/>
  <c r="DY194" i="10"/>
  <c r="DI194" i="10"/>
  <c r="BU194" i="10"/>
  <c r="AG194" i="10"/>
  <c r="Q194" i="10"/>
  <c r="DQ193" i="10"/>
  <c r="CC193" i="10"/>
  <c r="BM193" i="10"/>
  <c r="Y193" i="10"/>
  <c r="DY192" i="10"/>
  <c r="DI192" i="10"/>
  <c r="BU192" i="10"/>
  <c r="AG192" i="10"/>
  <c r="Q192" i="10"/>
  <c r="DQ191" i="10"/>
  <c r="CC191" i="10"/>
  <c r="BM191" i="10"/>
  <c r="Y191" i="10"/>
  <c r="DY190" i="10"/>
  <c r="DI190" i="10"/>
  <c r="BU190" i="10"/>
  <c r="AG190" i="10"/>
  <c r="Q190" i="10"/>
  <c r="DQ189" i="10"/>
  <c r="CC189" i="10"/>
  <c r="BM189" i="10"/>
  <c r="Y189" i="10"/>
  <c r="DY188" i="10"/>
  <c r="DI188" i="10"/>
  <c r="BU188" i="10"/>
  <c r="AG188" i="10"/>
  <c r="Q188" i="10"/>
  <c r="DQ187" i="10"/>
  <c r="CC187" i="10"/>
  <c r="BM187" i="10"/>
  <c r="Y187" i="10"/>
  <c r="DY186" i="10"/>
  <c r="DI186" i="10"/>
  <c r="BU186" i="10"/>
  <c r="AG186" i="10"/>
  <c r="Q186" i="10"/>
  <c r="DQ185" i="10"/>
  <c r="CC185" i="10"/>
  <c r="BM185" i="10"/>
  <c r="Y185" i="10"/>
  <c r="DY184" i="10"/>
  <c r="DI184" i="10"/>
  <c r="BU184" i="10"/>
  <c r="AG184" i="10"/>
  <c r="Q184" i="10"/>
  <c r="DQ183" i="10"/>
  <c r="CC183" i="10"/>
  <c r="BM183" i="10"/>
  <c r="Y183" i="10"/>
  <c r="DY182" i="10"/>
  <c r="DI182" i="10"/>
  <c r="BU182" i="10"/>
  <c r="AG182" i="10"/>
  <c r="Q182" i="10"/>
  <c r="DQ181" i="10"/>
  <c r="CC181" i="10"/>
  <c r="BM181" i="10"/>
  <c r="Y181" i="10"/>
  <c r="DY180" i="10"/>
  <c r="DI180" i="10"/>
  <c r="BU180" i="10"/>
  <c r="AG180" i="10"/>
  <c r="Q180" i="10"/>
  <c r="DQ179" i="10"/>
  <c r="CC179" i="10"/>
  <c r="BM179" i="10"/>
  <c r="Y179" i="10"/>
  <c r="DY178" i="10"/>
  <c r="DI178" i="10"/>
  <c r="BU178" i="10"/>
  <c r="AG178" i="10"/>
  <c r="Q178" i="10"/>
  <c r="DQ177" i="10"/>
  <c r="CC177" i="10"/>
  <c r="BM177" i="10"/>
  <c r="Y177" i="10"/>
  <c r="DY176" i="10"/>
  <c r="DI176" i="10"/>
  <c r="BU176" i="10"/>
  <c r="AG176" i="10"/>
  <c r="Q176" i="10"/>
  <c r="DQ175" i="10"/>
  <c r="CC175" i="10"/>
  <c r="BM175" i="10"/>
  <c r="Y175" i="10"/>
  <c r="DY174" i="10"/>
  <c r="DI174" i="10"/>
  <c r="BU174" i="10"/>
  <c r="AG174" i="10"/>
  <c r="Q174" i="10"/>
  <c r="DQ173" i="10"/>
  <c r="CC173" i="10"/>
  <c r="BM173" i="10"/>
  <c r="Y173" i="10"/>
  <c r="DY172" i="10"/>
  <c r="DI172" i="10"/>
  <c r="BU172" i="10"/>
  <c r="AG172" i="10"/>
  <c r="Q172" i="10"/>
  <c r="DQ171" i="10"/>
  <c r="CC171" i="10"/>
  <c r="BM171" i="10"/>
  <c r="Y171" i="10"/>
  <c r="DY170" i="10"/>
  <c r="DI170" i="10"/>
  <c r="BU170" i="10"/>
  <c r="AG170" i="10"/>
  <c r="Q170" i="10"/>
  <c r="DQ169" i="10"/>
  <c r="CC169" i="10"/>
  <c r="BM169" i="10"/>
  <c r="Y169" i="10"/>
  <c r="DY168" i="10"/>
  <c r="DI168" i="10"/>
  <c r="BU168" i="10"/>
  <c r="AG168" i="10"/>
  <c r="Q168" i="10"/>
  <c r="DQ167" i="10"/>
  <c r="CC167" i="10"/>
  <c r="BM167" i="10"/>
  <c r="Y167" i="10"/>
  <c r="DY166" i="10"/>
  <c r="DI166" i="10"/>
  <c r="BU166" i="10"/>
  <c r="AG166" i="10"/>
  <c r="Q166" i="10"/>
  <c r="DQ165" i="10"/>
  <c r="CC165" i="10"/>
  <c r="BM165" i="10"/>
  <c r="Y165" i="10"/>
  <c r="DY164" i="10"/>
  <c r="DI164" i="10"/>
  <c r="BU164" i="10"/>
  <c r="AG164" i="10"/>
  <c r="Q164" i="10"/>
  <c r="DQ163" i="10"/>
  <c r="CC163" i="10"/>
  <c r="BM163" i="10"/>
  <c r="Y163" i="10"/>
  <c r="DY162" i="10"/>
  <c r="DI162" i="10"/>
  <c r="BU162" i="10"/>
  <c r="AG162" i="10"/>
  <c r="Q162" i="10"/>
  <c r="DQ161" i="10"/>
  <c r="CC161" i="10"/>
  <c r="BM161" i="10"/>
  <c r="Y161" i="10"/>
  <c r="DY160" i="10"/>
  <c r="DI160" i="10"/>
  <c r="BU160" i="10"/>
  <c r="AG160" i="10"/>
  <c r="Q160" i="10"/>
  <c r="DQ159" i="10"/>
  <c r="CC159" i="10"/>
  <c r="BM159" i="10"/>
  <c r="Y159" i="10"/>
  <c r="DY158" i="10"/>
  <c r="DI158" i="10"/>
  <c r="BU158" i="10"/>
  <c r="AG158" i="10"/>
  <c r="Q158" i="10"/>
  <c r="DQ157" i="10"/>
  <c r="CC157" i="10"/>
  <c r="BM157" i="10"/>
  <c r="Y157" i="10"/>
  <c r="DY156" i="10"/>
  <c r="DI156" i="10"/>
  <c r="BU156" i="10"/>
  <c r="AG156" i="10"/>
  <c r="Q156" i="10"/>
  <c r="DQ155" i="10"/>
  <c r="CC155" i="10"/>
  <c r="BM155" i="10"/>
  <c r="Y155" i="10"/>
  <c r="DY154" i="10"/>
  <c r="DI154" i="10"/>
  <c r="BU154" i="10"/>
  <c r="AG154" i="10"/>
  <c r="Q154" i="10"/>
  <c r="DQ153" i="10"/>
  <c r="CC153" i="10"/>
  <c r="BM153" i="10"/>
  <c r="AG153" i="10"/>
  <c r="Q153" i="10"/>
  <c r="DQ152" i="10"/>
  <c r="CC152" i="10"/>
  <c r="BM152" i="10"/>
  <c r="AG152" i="10"/>
  <c r="Q152" i="10"/>
  <c r="DQ151" i="10"/>
  <c r="CC151" i="10"/>
  <c r="BM151" i="10"/>
  <c r="AG151" i="10"/>
  <c r="Q151" i="10"/>
  <c r="DQ150" i="10"/>
  <c r="CC150" i="10"/>
  <c r="BM150" i="10"/>
  <c r="AG150" i="10"/>
  <c r="Q150" i="10"/>
  <c r="DQ149" i="10"/>
  <c r="CC149" i="10"/>
  <c r="BM149" i="10"/>
  <c r="AG149" i="10"/>
  <c r="Q149" i="10"/>
  <c r="DQ148" i="10"/>
  <c r="CC148" i="10"/>
  <c r="BM148" i="10"/>
  <c r="AG148" i="10"/>
  <c r="Q148" i="10"/>
  <c r="DQ147" i="10"/>
  <c r="CC147" i="10"/>
  <c r="BM147" i="10"/>
  <c r="AG147" i="10"/>
  <c r="Q147" i="10"/>
  <c r="DQ146" i="10"/>
  <c r="CC146" i="10"/>
  <c r="BM146" i="10"/>
  <c r="AG146" i="10"/>
  <c r="Q146" i="10"/>
  <c r="DQ140" i="10"/>
  <c r="CC140" i="10"/>
  <c r="BM140" i="10"/>
  <c r="AG140" i="10"/>
  <c r="Q140" i="10"/>
  <c r="DY130" i="10"/>
  <c r="DI130" i="10"/>
  <c r="BU130" i="10"/>
  <c r="AO130" i="10"/>
  <c r="Y130" i="10"/>
  <c r="DY129" i="10"/>
  <c r="DI129" i="10"/>
  <c r="BU129" i="10"/>
  <c r="AO129" i="10"/>
  <c r="Y129" i="10"/>
  <c r="DY128" i="10"/>
  <c r="DI128" i="10"/>
  <c r="BU128" i="10"/>
  <c r="AO128" i="10"/>
  <c r="Y128" i="10"/>
  <c r="DY127" i="10"/>
  <c r="DI127" i="10"/>
  <c r="BU127" i="10"/>
  <c r="AO127" i="10"/>
  <c r="Y127" i="10"/>
  <c r="DY126" i="10"/>
  <c r="DI126" i="10"/>
  <c r="BU126" i="10"/>
  <c r="AO126" i="10"/>
  <c r="Y126" i="10"/>
  <c r="DY89" i="10"/>
  <c r="DI89" i="10"/>
  <c r="BU89" i="10"/>
  <c r="AO89" i="10"/>
  <c r="Y89" i="10"/>
  <c r="EG88" i="10"/>
  <c r="DQ88" i="10"/>
  <c r="CC88" i="10"/>
  <c r="BM88" i="10"/>
  <c r="AG88" i="10"/>
  <c r="Q88" i="10"/>
  <c r="DY87" i="10"/>
  <c r="DI87" i="10"/>
  <c r="BU87" i="10"/>
  <c r="AO87" i="10"/>
  <c r="Y87" i="10"/>
  <c r="DY86" i="10"/>
  <c r="DI86" i="10"/>
  <c r="BU86" i="10"/>
  <c r="AO86" i="10"/>
  <c r="Y86" i="10"/>
  <c r="EG82" i="10"/>
  <c r="DQ82" i="10"/>
  <c r="CC82" i="10"/>
  <c r="BM82" i="10"/>
  <c r="AG82" i="10"/>
  <c r="Q82" i="10"/>
  <c r="DY81" i="10"/>
  <c r="DI81" i="10"/>
  <c r="BU81" i="10"/>
  <c r="AO81" i="10"/>
  <c r="Y81" i="10"/>
  <c r="EG80" i="10"/>
  <c r="DQ80" i="10"/>
  <c r="CC80" i="10"/>
  <c r="BM80" i="10"/>
  <c r="AG80" i="10"/>
  <c r="Q80" i="10"/>
  <c r="DY76" i="10"/>
  <c r="DI76" i="10"/>
  <c r="BU76" i="10"/>
  <c r="AO76" i="10"/>
  <c r="Y76" i="10"/>
  <c r="EG75" i="10"/>
  <c r="DQ75" i="10"/>
  <c r="CC75" i="10"/>
  <c r="BM75" i="10"/>
  <c r="AG75" i="10"/>
  <c r="Q75" i="10"/>
  <c r="DY74" i="10"/>
  <c r="DI74" i="10"/>
  <c r="BU74" i="10"/>
  <c r="AO74" i="10"/>
  <c r="Y74" i="10"/>
  <c r="Q67" i="10"/>
  <c r="DI66" i="10"/>
  <c r="AO66" i="10"/>
  <c r="DI65" i="10"/>
  <c r="AO65" i="10"/>
  <c r="EG61" i="10"/>
  <c r="CC61" i="10"/>
  <c r="AG61" i="10"/>
  <c r="DY60" i="10"/>
  <c r="BU60" i="10"/>
  <c r="Y60" i="10"/>
  <c r="DQ59" i="10"/>
  <c r="BM59" i="10"/>
  <c r="Q59" i="10"/>
  <c r="DI55" i="10"/>
  <c r="AO55" i="10"/>
  <c r="EG54" i="10"/>
  <c r="CC54" i="10"/>
  <c r="AG54" i="10"/>
  <c r="DY53" i="10"/>
  <c r="CC53" i="10"/>
  <c r="AG53" i="10"/>
  <c r="DI52" i="10"/>
  <c r="BM52" i="10"/>
  <c r="Q52" i="10"/>
  <c r="DI51" i="10"/>
  <c r="BM51" i="10"/>
  <c r="Q51" i="10"/>
  <c r="DI50" i="10"/>
  <c r="BM50" i="10"/>
  <c r="Q50" i="10"/>
  <c r="Q49" i="10"/>
  <c r="DI48" i="10"/>
  <c r="BM48" i="10"/>
  <c r="AO48" i="10"/>
  <c r="AG48" i="10"/>
  <c r="Y48" i="10"/>
  <c r="Q48" i="10"/>
  <c r="EG43" i="10"/>
  <c r="DI43" i="10"/>
  <c r="BU43" i="10"/>
  <c r="Y43" i="10"/>
  <c r="DQ42" i="10"/>
  <c r="BM42" i="10"/>
  <c r="Q42" i="10"/>
  <c r="DI41" i="10"/>
  <c r="BM41" i="10"/>
  <c r="Q41" i="10"/>
  <c r="EG37" i="10"/>
  <c r="CK37" i="10"/>
  <c r="AO37" i="10"/>
  <c r="EG36" i="10"/>
  <c r="CC36" i="10"/>
  <c r="AO36" i="10"/>
  <c r="DY35" i="10"/>
  <c r="CC35" i="10"/>
  <c r="AG35" i="10"/>
  <c r="DY31" i="10"/>
  <c r="BU31" i="10"/>
  <c r="Y31" i="10"/>
  <c r="DQ30" i="10"/>
  <c r="BU30" i="10"/>
  <c r="Y30" i="10"/>
  <c r="DQ29" i="10"/>
  <c r="BM29" i="10"/>
  <c r="EG28" i="10"/>
  <c r="CK28" i="10"/>
  <c r="AW28" i="10"/>
  <c r="EG27" i="10"/>
  <c r="CK27" i="10"/>
  <c r="AW27" i="10"/>
  <c r="Q27" i="10"/>
  <c r="B38" i="8"/>
  <c r="A12" i="12"/>
  <c r="F15" i="12"/>
  <c r="Q1217" i="13"/>
  <c r="Q1216" i="13"/>
  <c r="Q1215" i="13"/>
  <c r="Q1214" i="13"/>
  <c r="Q1213" i="13"/>
  <c r="Q1212" i="13"/>
  <c r="Q1211" i="13"/>
  <c r="Q1210" i="13"/>
  <c r="Q1209" i="13"/>
  <c r="Q1208" i="13"/>
  <c r="Q1207" i="13"/>
  <c r="Q1206" i="13"/>
  <c r="Q1205" i="13"/>
  <c r="Q1204" i="13"/>
  <c r="Q1203" i="13"/>
  <c r="Q1202" i="13"/>
  <c r="Q1201" i="13"/>
  <c r="Q1200" i="13"/>
  <c r="Q1199" i="13"/>
  <c r="Q1198" i="13"/>
  <c r="Q1197" i="13"/>
  <c r="Q1196" i="13"/>
  <c r="Q1195" i="13"/>
  <c r="Q1194" i="13"/>
  <c r="Q1193" i="13"/>
  <c r="Q1192" i="13"/>
  <c r="Q1191" i="13"/>
  <c r="Q1190" i="13"/>
  <c r="Q1189" i="13"/>
  <c r="Q1188" i="13"/>
  <c r="Q1187" i="13"/>
  <c r="Q1186" i="13"/>
  <c r="Q1185" i="13"/>
  <c r="Q1184" i="13"/>
  <c r="Q1183" i="13"/>
  <c r="Q1182" i="13"/>
  <c r="Q1181" i="13"/>
  <c r="Q1180" i="13"/>
  <c r="Q1179" i="13"/>
  <c r="Q1178" i="13"/>
  <c r="Q1177" i="13"/>
  <c r="Q1176" i="13"/>
  <c r="Q1175" i="13"/>
  <c r="Q1174" i="13"/>
  <c r="Q1173" i="13"/>
  <c r="Q1172" i="13"/>
  <c r="Q1171" i="13"/>
  <c r="Q1170" i="13"/>
  <c r="Q1169" i="13"/>
  <c r="Q1168" i="13"/>
  <c r="Q1167" i="13"/>
  <c r="Q1166" i="13"/>
  <c r="Q1165" i="13"/>
  <c r="Q1164" i="13"/>
  <c r="Q1163" i="13"/>
  <c r="Q1162" i="13"/>
  <c r="Q1161" i="13"/>
  <c r="Q1160" i="13"/>
  <c r="Q1159" i="13"/>
  <c r="Q1158" i="13"/>
  <c r="Q1157" i="13"/>
  <c r="Q1156" i="13"/>
  <c r="Q1155" i="13"/>
  <c r="Q1154" i="13"/>
  <c r="Q1153" i="13"/>
  <c r="Q1152" i="13"/>
  <c r="Q1151" i="13"/>
  <c r="Q1150" i="13"/>
  <c r="Q1149" i="13"/>
  <c r="Q1148" i="13"/>
  <c r="Q1147" i="13"/>
  <c r="Q1146" i="13"/>
  <c r="Q1145" i="13"/>
  <c r="Q1144" i="13"/>
  <c r="Q1143" i="13"/>
  <c r="Q1142" i="13"/>
  <c r="Q1141" i="13"/>
  <c r="Q1140" i="13"/>
  <c r="Q1139" i="13"/>
  <c r="Q1138" i="13"/>
  <c r="Q1137" i="13"/>
  <c r="Q1136" i="13"/>
  <c r="Q1135" i="13"/>
  <c r="Q1134" i="13"/>
  <c r="Q1133" i="13"/>
  <c r="Q1132" i="13"/>
  <c r="Q1131" i="13"/>
  <c r="Q1130" i="13"/>
  <c r="Q1129" i="13"/>
  <c r="Q1128" i="13"/>
  <c r="Q1127" i="13"/>
  <c r="Q1126" i="13"/>
  <c r="Q1125" i="13"/>
  <c r="Q1124" i="13"/>
  <c r="Q1123" i="13"/>
  <c r="Q1122" i="13"/>
  <c r="Q1121" i="13"/>
  <c r="Q1120" i="13"/>
  <c r="Q1119" i="13"/>
  <c r="DI1118" i="13"/>
  <c r="Q1118" i="13"/>
  <c r="DI1117" i="13"/>
  <c r="Q1117" i="13"/>
  <c r="DI1116" i="13"/>
  <c r="Q1116" i="13"/>
  <c r="DI1115" i="13"/>
  <c r="Q1115" i="13"/>
  <c r="DI1114" i="13"/>
  <c r="Q1114" i="13"/>
  <c r="DI1113" i="13"/>
  <c r="Q1113" i="13"/>
  <c r="DI1112" i="13"/>
  <c r="Q1112" i="13"/>
  <c r="DI1111" i="13"/>
  <c r="Q1111" i="13"/>
  <c r="DI1110" i="13"/>
  <c r="Q1110" i="13"/>
  <c r="DI1109" i="13"/>
  <c r="Q1109" i="13"/>
  <c r="DI1108" i="13"/>
  <c r="Q1108" i="13"/>
  <c r="DI1107" i="13"/>
  <c r="Q1107" i="13"/>
  <c r="DI1106" i="13"/>
  <c r="Q1106" i="13"/>
  <c r="DI1105" i="13"/>
  <c r="Q1105" i="13"/>
  <c r="DI1104" i="13"/>
  <c r="Q1104" i="13"/>
  <c r="DI1103" i="13"/>
  <c r="Q1103" i="13"/>
  <c r="DI1102" i="13"/>
  <c r="Q1102" i="13"/>
  <c r="DI1101" i="13"/>
  <c r="Q1101" i="13"/>
  <c r="DI1100" i="13"/>
  <c r="Q1100" i="13"/>
  <c r="DI1099" i="13"/>
  <c r="Q1099" i="13"/>
  <c r="DI1098" i="13"/>
  <c r="Q1098" i="13"/>
  <c r="DI1097" i="13"/>
  <c r="Q1097" i="13"/>
  <c r="DI1096" i="13"/>
  <c r="Q1096" i="13"/>
  <c r="DI1095" i="13"/>
  <c r="Q1095" i="13"/>
  <c r="DI1094" i="13"/>
  <c r="Q1094" i="13"/>
  <c r="DI1093" i="13"/>
  <c r="Q1093" i="13"/>
  <c r="DI1092" i="13"/>
  <c r="Q1092" i="13"/>
  <c r="DI1091" i="13"/>
  <c r="Q1091" i="13"/>
  <c r="DI1090" i="13"/>
  <c r="Q1090" i="13"/>
  <c r="DI1089" i="13"/>
  <c r="Q1089" i="13"/>
  <c r="DI1088" i="13"/>
  <c r="Q1088" i="13"/>
  <c r="DI1087" i="13"/>
  <c r="Q1087" i="13"/>
  <c r="DI1086" i="13"/>
  <c r="Q1086" i="13"/>
  <c r="DI1085" i="13"/>
  <c r="Q1085" i="13"/>
  <c r="DI1084" i="13"/>
  <c r="Q1084" i="13"/>
  <c r="DI1083" i="13"/>
  <c r="Q1083" i="13"/>
  <c r="DI1082" i="13"/>
  <c r="Q1082" i="13"/>
  <c r="DI1081" i="13"/>
  <c r="Q1081" i="13"/>
  <c r="DI1080" i="13"/>
  <c r="Q1080" i="13"/>
  <c r="DI1079" i="13"/>
  <c r="Q1079" i="13"/>
  <c r="DI1078" i="13"/>
  <c r="Q1078" i="13"/>
  <c r="DI1077" i="13"/>
  <c r="Q1077" i="13"/>
  <c r="DI1076" i="13"/>
  <c r="Q1076" i="13"/>
  <c r="DI1075" i="13"/>
  <c r="Q1075" i="13"/>
  <c r="DI1074" i="13"/>
  <c r="Q1074" i="13"/>
  <c r="DI1073" i="13"/>
  <c r="Q1073" i="13"/>
  <c r="DI1072" i="13"/>
  <c r="Q1072" i="13"/>
  <c r="DI1071" i="13"/>
  <c r="Q1071" i="13"/>
  <c r="DI1070" i="13"/>
  <c r="Q1070" i="13"/>
  <c r="DI1069" i="13"/>
  <c r="Q1069" i="13"/>
  <c r="DI1068" i="13"/>
  <c r="Q1068" i="13"/>
  <c r="DI1067" i="13"/>
  <c r="Q1067" i="13"/>
  <c r="DI1066" i="13"/>
  <c r="Q1066" i="13"/>
  <c r="DI1065" i="13"/>
  <c r="Q1065" i="13"/>
  <c r="DI1064" i="13"/>
  <c r="Q1064" i="13"/>
  <c r="DI1063" i="13"/>
  <c r="Q1063" i="13"/>
  <c r="DI1062" i="13"/>
  <c r="Q1062" i="13"/>
  <c r="DI1061" i="13"/>
  <c r="Q1061" i="13"/>
  <c r="DI1060" i="13"/>
  <c r="Q1060" i="13"/>
  <c r="DI1059" i="13"/>
  <c r="Q1059" i="13"/>
  <c r="DI1058" i="13"/>
  <c r="Q1058" i="13"/>
  <c r="DI1057" i="13"/>
  <c r="Q1057" i="13"/>
  <c r="DI1056" i="13"/>
  <c r="Q1056" i="13"/>
  <c r="DI1055" i="13"/>
  <c r="Q1055" i="13"/>
  <c r="DI1054" i="13"/>
  <c r="Q1054" i="13"/>
  <c r="DI1053" i="13"/>
  <c r="Q1053" i="13"/>
  <c r="DI1052" i="13"/>
  <c r="Q1052" i="13"/>
  <c r="DI1051" i="13"/>
  <c r="Q1051" i="13"/>
  <c r="DI1050" i="13"/>
  <c r="Q1050" i="13"/>
  <c r="DI1049" i="13"/>
  <c r="Q1049" i="13"/>
  <c r="DI1048" i="13"/>
  <c r="Q1048" i="13"/>
  <c r="DI1047" i="13"/>
  <c r="Q1047" i="13"/>
  <c r="DI1046" i="13"/>
  <c r="Q1046" i="13"/>
  <c r="DI1045" i="13"/>
  <c r="Q1045" i="13"/>
  <c r="DI1044" i="13"/>
  <c r="Q1044" i="13"/>
  <c r="DI1043" i="13"/>
  <c r="Q1043" i="13"/>
  <c r="DI1042" i="13"/>
  <c r="Q1042" i="13"/>
  <c r="DI1041" i="13"/>
  <c r="Q1041" i="13"/>
  <c r="DI1040" i="13"/>
  <c r="Q1040" i="13"/>
  <c r="DI1039" i="13"/>
  <c r="Q1039" i="13"/>
  <c r="DI1038" i="13"/>
  <c r="Q1038" i="13"/>
  <c r="DI1037" i="13"/>
  <c r="Q1037" i="13"/>
  <c r="DI1036" i="13"/>
  <c r="Q1036" i="13"/>
  <c r="DI1035" i="13"/>
  <c r="Q1035" i="13"/>
  <c r="DI1034" i="13"/>
  <c r="Q1034" i="13"/>
  <c r="DI1033" i="13"/>
  <c r="Q1033" i="13"/>
  <c r="DI1032" i="13"/>
  <c r="Q1032" i="13"/>
  <c r="DI1031" i="13"/>
  <c r="Q1031" i="13"/>
  <c r="DI1030" i="13"/>
  <c r="Q1030" i="13"/>
  <c r="DI1029" i="13"/>
  <c r="Q1029" i="13"/>
  <c r="DI1028" i="13"/>
  <c r="Q1028" i="13"/>
  <c r="DI1027" i="13"/>
  <c r="Q1027" i="13"/>
  <c r="DI1026" i="13"/>
  <c r="Q1026" i="13"/>
  <c r="DI1025" i="13"/>
  <c r="Q1025" i="13"/>
  <c r="DI1024" i="13"/>
  <c r="Q1024" i="13"/>
  <c r="DI1023" i="13"/>
  <c r="Q1023" i="13"/>
  <c r="DI1022" i="13"/>
  <c r="Q1022" i="13"/>
  <c r="DI1021" i="13"/>
  <c r="Q1021" i="13"/>
  <c r="DI1020" i="13"/>
  <c r="Q1020" i="13"/>
  <c r="DI1019" i="13"/>
  <c r="Q1019" i="13"/>
  <c r="DI1018" i="13"/>
  <c r="Q1018" i="13"/>
  <c r="DI1017" i="13"/>
  <c r="Q1017" i="13"/>
  <c r="DI1016" i="13"/>
  <c r="Q1016" i="13"/>
  <c r="DI1015" i="13"/>
  <c r="Q1015" i="13"/>
  <c r="DI1014" i="13"/>
  <c r="Q1014" i="13"/>
  <c r="DI1013" i="13"/>
  <c r="Q1013" i="13"/>
  <c r="DI1012" i="13"/>
  <c r="Q1012" i="13"/>
  <c r="DI1011" i="13"/>
  <c r="Q1011" i="13"/>
  <c r="DI1010" i="13"/>
  <c r="Q1010" i="13"/>
  <c r="DI1009" i="13"/>
  <c r="Q1009" i="13"/>
  <c r="DI1008" i="13"/>
  <c r="Q1008" i="13"/>
  <c r="DI1007" i="13"/>
  <c r="Q1007" i="13"/>
  <c r="DI1006" i="13"/>
  <c r="Q1006" i="13"/>
  <c r="DI1005" i="13"/>
  <c r="Q1005" i="13"/>
  <c r="DI1004" i="13"/>
  <c r="Q1004" i="13"/>
  <c r="DI1003" i="13"/>
  <c r="Q1003" i="13"/>
  <c r="DI1002" i="13"/>
  <c r="Q1002" i="13"/>
  <c r="DI1001" i="13"/>
  <c r="Q1001" i="13"/>
  <c r="DI1000" i="13"/>
  <c r="Q1000" i="13"/>
  <c r="DI999" i="13"/>
  <c r="Q999" i="13"/>
  <c r="DI998" i="13"/>
  <c r="Q998" i="13"/>
  <c r="DI997" i="13"/>
  <c r="Q997" i="13"/>
  <c r="DI996" i="13"/>
  <c r="Q996" i="13"/>
  <c r="DI995" i="13"/>
  <c r="Q995" i="13"/>
  <c r="DI994" i="13"/>
  <c r="Q994" i="13"/>
  <c r="DI993" i="13"/>
  <c r="Q993" i="13"/>
  <c r="DI992" i="13"/>
  <c r="Q992" i="13"/>
  <c r="DI991" i="13"/>
  <c r="Q991" i="13"/>
  <c r="DI990" i="13"/>
  <c r="Q990" i="13"/>
  <c r="DI989" i="13"/>
  <c r="Q989" i="13"/>
  <c r="DI988" i="13"/>
  <c r="Q988" i="13"/>
  <c r="DI987" i="13"/>
  <c r="Q987" i="13"/>
  <c r="DI986" i="13"/>
  <c r="Q986" i="13"/>
  <c r="DI985" i="13"/>
  <c r="Q985" i="13"/>
  <c r="DI984" i="13"/>
  <c r="Q984" i="13"/>
  <c r="DI983" i="13"/>
  <c r="Q983" i="13"/>
  <c r="DI982" i="13"/>
  <c r="Q982" i="13"/>
  <c r="DI981" i="13"/>
  <c r="Q981" i="13"/>
  <c r="DI980" i="13"/>
  <c r="Q980" i="13"/>
  <c r="DI979" i="13"/>
  <c r="Q979" i="13"/>
  <c r="DI978" i="13"/>
  <c r="Q978" i="13"/>
  <c r="DI977" i="13"/>
  <c r="Q977" i="13"/>
  <c r="DI976" i="13"/>
  <c r="Q976" i="13"/>
  <c r="DI975" i="13"/>
  <c r="Q975" i="13"/>
  <c r="DI974" i="13"/>
  <c r="Q974" i="13"/>
  <c r="DI973" i="13"/>
  <c r="Q973" i="13"/>
  <c r="DI972" i="13"/>
  <c r="Q972" i="13"/>
  <c r="DI971" i="13"/>
  <c r="Q971" i="13"/>
  <c r="DI970" i="13"/>
  <c r="Q970" i="13"/>
  <c r="DI969" i="13"/>
  <c r="Q969" i="13"/>
  <c r="DI968" i="13"/>
  <c r="Q968" i="13"/>
  <c r="DI967" i="13"/>
  <c r="Q967" i="13"/>
  <c r="DI966" i="13"/>
  <c r="Q966" i="13"/>
  <c r="DI965" i="13"/>
  <c r="Q965" i="13"/>
  <c r="DI964" i="13"/>
  <c r="Q964" i="13"/>
  <c r="DI963" i="13"/>
  <c r="Q963" i="13"/>
  <c r="DI962" i="13"/>
  <c r="Q962" i="13"/>
  <c r="DI961" i="13"/>
  <c r="Q961" i="13"/>
  <c r="DI960" i="13"/>
  <c r="Q960" i="13"/>
  <c r="DI959" i="13"/>
  <c r="Q959" i="13"/>
  <c r="DI958" i="13"/>
  <c r="Q958" i="13"/>
  <c r="DI957" i="13"/>
  <c r="Q957" i="13"/>
  <c r="DI956" i="13"/>
  <c r="Q956" i="13"/>
  <c r="DI955" i="13"/>
  <c r="Q955" i="13"/>
  <c r="DI954" i="13"/>
  <c r="Q954" i="13"/>
  <c r="DI953" i="13"/>
  <c r="Q953" i="13"/>
  <c r="DI952" i="13"/>
  <c r="Q952" i="13"/>
  <c r="DI951" i="13"/>
  <c r="Q951" i="13"/>
  <c r="DI950" i="13"/>
  <c r="Q950" i="13"/>
  <c r="DI949" i="13"/>
  <c r="Q949" i="13"/>
  <c r="DI948" i="13"/>
  <c r="Q948" i="13"/>
  <c r="DI947" i="13"/>
  <c r="Q947" i="13"/>
  <c r="DI946" i="13"/>
  <c r="Q946" i="13"/>
  <c r="DI945" i="13"/>
  <c r="Q945" i="13"/>
  <c r="DI944" i="13"/>
  <c r="Q944" i="13"/>
  <c r="DI943" i="13"/>
  <c r="Q943" i="13"/>
  <c r="DI942" i="13"/>
  <c r="Q942" i="13"/>
  <c r="DI941" i="13"/>
  <c r="Q941" i="13"/>
  <c r="DI940" i="13"/>
  <c r="Q940" i="13"/>
  <c r="DI939" i="13"/>
  <c r="Q939" i="13"/>
  <c r="DI938" i="13"/>
  <c r="Q938" i="13"/>
  <c r="DI937" i="13"/>
  <c r="Q937" i="13"/>
  <c r="DI936" i="13"/>
  <c r="Q936" i="13"/>
  <c r="DI935" i="13"/>
  <c r="Q935" i="13"/>
  <c r="DI934" i="13"/>
  <c r="Q934" i="13"/>
  <c r="DI933" i="13"/>
  <c r="Q933" i="13"/>
  <c r="DI932" i="13"/>
  <c r="Q932" i="13"/>
  <c r="DI931" i="13"/>
  <c r="Q931" i="13"/>
  <c r="DI930" i="13"/>
  <c r="Q930" i="13"/>
  <c r="DI929" i="13"/>
  <c r="Q929" i="13"/>
  <c r="DI928" i="13"/>
  <c r="Q928" i="13"/>
  <c r="DI927" i="13"/>
  <c r="Q927" i="13"/>
  <c r="DI926" i="13"/>
  <c r="Q926" i="13"/>
  <c r="DI925" i="13"/>
  <c r="Q925" i="13"/>
  <c r="DI924" i="13"/>
  <c r="Q924" i="13"/>
  <c r="DI923" i="13"/>
  <c r="Q923" i="13"/>
  <c r="DI922" i="13"/>
  <c r="Q922" i="13"/>
  <c r="DI921" i="13"/>
  <c r="Q921" i="13"/>
  <c r="DI920" i="13"/>
  <c r="Q920" i="13"/>
  <c r="DI919" i="13"/>
  <c r="Q919" i="13"/>
  <c r="DI918" i="13"/>
  <c r="Q918" i="13"/>
  <c r="DI917" i="13"/>
  <c r="Q917" i="13"/>
  <c r="DI916" i="13"/>
  <c r="Q916" i="13"/>
  <c r="DI915" i="13"/>
  <c r="Q915" i="13"/>
  <c r="DI914" i="13"/>
  <c r="Q914" i="13"/>
  <c r="DI913" i="13"/>
  <c r="Q913" i="13"/>
  <c r="DI912" i="13"/>
  <c r="Q912" i="13"/>
  <c r="DI911" i="13"/>
  <c r="Q911" i="13"/>
  <c r="DI910" i="13"/>
  <c r="Q910" i="13"/>
  <c r="DI909" i="13"/>
  <c r="Q909" i="13"/>
  <c r="DI908" i="13"/>
  <c r="Q908" i="13"/>
  <c r="DI907" i="13"/>
  <c r="Q907" i="13"/>
  <c r="DI906" i="13"/>
  <c r="Q906" i="13"/>
  <c r="DI905" i="13"/>
  <c r="Q905" i="13"/>
  <c r="DI904" i="13"/>
  <c r="Q904" i="13"/>
  <c r="DI903" i="13"/>
  <c r="Q903" i="13"/>
  <c r="DI902" i="13"/>
  <c r="Q902" i="13"/>
  <c r="DI901" i="13"/>
  <c r="Q901" i="13"/>
  <c r="DI900" i="13"/>
  <c r="Q900" i="13"/>
  <c r="DI899" i="13"/>
  <c r="Q899" i="13"/>
  <c r="DI898" i="13"/>
  <c r="Q898" i="13"/>
  <c r="DI897" i="13"/>
  <c r="Q897" i="13"/>
  <c r="DI896" i="13"/>
  <c r="Q896" i="13"/>
  <c r="DI895" i="13"/>
  <c r="Q895" i="13"/>
  <c r="DI894" i="13"/>
  <c r="Q894" i="13"/>
  <c r="DI893" i="13"/>
  <c r="Q893" i="13"/>
  <c r="DI892" i="13"/>
  <c r="Q892" i="13"/>
  <c r="DI891" i="13"/>
  <c r="Q891" i="13"/>
  <c r="DI890" i="13"/>
  <c r="Q890" i="13"/>
  <c r="DI889" i="13"/>
  <c r="Q889" i="13"/>
  <c r="DI888" i="13"/>
  <c r="Q888" i="13"/>
  <c r="DI887" i="13"/>
  <c r="Q887" i="13"/>
  <c r="DI886" i="13"/>
  <c r="Q886" i="13"/>
  <c r="DI885" i="13"/>
  <c r="Q885" i="13"/>
  <c r="DI884" i="13"/>
  <c r="Q884" i="13"/>
  <c r="DI883" i="13"/>
  <c r="Q883" i="13"/>
  <c r="DI882" i="13"/>
  <c r="Q882" i="13"/>
  <c r="DI881" i="13"/>
  <c r="Q881" i="13"/>
  <c r="DI880" i="13"/>
  <c r="Q880" i="13"/>
  <c r="DI879" i="13"/>
  <c r="Q879" i="13"/>
  <c r="DI878" i="13"/>
  <c r="Q878" i="13"/>
  <c r="DI877" i="13"/>
  <c r="Q877" i="13"/>
  <c r="DI876" i="13"/>
  <c r="Q876" i="13"/>
  <c r="DI875" i="13"/>
  <c r="Q875" i="13"/>
  <c r="DI874" i="13"/>
  <c r="Q874" i="13"/>
  <c r="DI873" i="13"/>
  <c r="Q873" i="13"/>
  <c r="DI872" i="13"/>
  <c r="Q872" i="13"/>
  <c r="DI871" i="13"/>
  <c r="Q871" i="13"/>
  <c r="DI870" i="13"/>
  <c r="Q870" i="13"/>
  <c r="DI869" i="13"/>
  <c r="Q869" i="13"/>
  <c r="DI868" i="13"/>
  <c r="Q868" i="13"/>
  <c r="DI867" i="13"/>
  <c r="Q867" i="13"/>
  <c r="DI866" i="13"/>
  <c r="Q866" i="13"/>
  <c r="DI865" i="13"/>
  <c r="Q865" i="13"/>
  <c r="DI864" i="13"/>
  <c r="Q864" i="13"/>
  <c r="DI863" i="13"/>
  <c r="Q863" i="13"/>
  <c r="DI862" i="13"/>
  <c r="Q862" i="13"/>
  <c r="DI861" i="13"/>
  <c r="Q861" i="13"/>
  <c r="DI860" i="13"/>
  <c r="Q860" i="13"/>
  <c r="DI859" i="13"/>
  <c r="Q859" i="13"/>
  <c r="DI858" i="13"/>
  <c r="Q858" i="13"/>
  <c r="DI857" i="13"/>
  <c r="Q857" i="13"/>
  <c r="DI856" i="13"/>
  <c r="Q856" i="13"/>
  <c r="DI855" i="13"/>
  <c r="Q855" i="13"/>
  <c r="DI854" i="13"/>
  <c r="Q854" i="13"/>
  <c r="DI853" i="13"/>
  <c r="Q853" i="13"/>
  <c r="DI852" i="13"/>
  <c r="Q852" i="13"/>
  <c r="DI851" i="13"/>
  <c r="Q851" i="13"/>
  <c r="DI850" i="13"/>
  <c r="Q850" i="13"/>
  <c r="DI849" i="13"/>
  <c r="Q849" i="13"/>
  <c r="DI848" i="13"/>
  <c r="Q848" i="13"/>
  <c r="DI847" i="13"/>
  <c r="Q847" i="13"/>
  <c r="DI846" i="13"/>
  <c r="Q846" i="13"/>
  <c r="DI845" i="13"/>
  <c r="Q845" i="13"/>
  <c r="DI844" i="13"/>
  <c r="Q844" i="13"/>
  <c r="DI843" i="13"/>
  <c r="Q843" i="13"/>
  <c r="DI842" i="13"/>
  <c r="Q842" i="13"/>
  <c r="DI841" i="13"/>
  <c r="Q841" i="13"/>
  <c r="DI840" i="13"/>
  <c r="Q840" i="13"/>
  <c r="DI839" i="13"/>
  <c r="Q839" i="13"/>
  <c r="DI838" i="13"/>
  <c r="Q838" i="13"/>
  <c r="DI837" i="13"/>
  <c r="Q837" i="13"/>
  <c r="DI836" i="13"/>
  <c r="Q836" i="13"/>
  <c r="DI835" i="13"/>
  <c r="Q835" i="13"/>
  <c r="DI834" i="13"/>
  <c r="Q834" i="13"/>
  <c r="DI833" i="13"/>
  <c r="Q833" i="13"/>
  <c r="DI832" i="13"/>
  <c r="Q832" i="13"/>
  <c r="DI831" i="13"/>
  <c r="Q831" i="13"/>
  <c r="DI830" i="13"/>
  <c r="Q830" i="13"/>
  <c r="DI829" i="13"/>
  <c r="Q829" i="13"/>
  <c r="DI828" i="13"/>
  <c r="Q828" i="13"/>
  <c r="DI827" i="13"/>
  <c r="Q827" i="13"/>
  <c r="DI826" i="13"/>
  <c r="Q826" i="13"/>
  <c r="DI825" i="13"/>
  <c r="Q825" i="13"/>
  <c r="DI824" i="13"/>
  <c r="Q824" i="13"/>
  <c r="DI823" i="13"/>
  <c r="Q823" i="13"/>
  <c r="DI822" i="13"/>
  <c r="Q822" i="13"/>
  <c r="DI821" i="13"/>
  <c r="Q821" i="13"/>
  <c r="DI820" i="13"/>
  <c r="Q820" i="13"/>
  <c r="DI819" i="13"/>
  <c r="Q819" i="13"/>
  <c r="DI818" i="13"/>
  <c r="Q818" i="13"/>
  <c r="DI817" i="13"/>
  <c r="Q817" i="13"/>
  <c r="DI816" i="13"/>
  <c r="Q816" i="13"/>
  <c r="DI815" i="13"/>
  <c r="Q815" i="13"/>
  <c r="DI814" i="13"/>
  <c r="Q814" i="13"/>
  <c r="DI813" i="13"/>
  <c r="Q813" i="13"/>
  <c r="DI812" i="13"/>
  <c r="Q812" i="13"/>
  <c r="DI811" i="13"/>
  <c r="Q811" i="13"/>
  <c r="DI810" i="13"/>
  <c r="Q810" i="13"/>
  <c r="DI809" i="13"/>
  <c r="Q809" i="13"/>
  <c r="DI808" i="13"/>
  <c r="Q808" i="13"/>
  <c r="DI807" i="13"/>
  <c r="Q807" i="13"/>
  <c r="DI806" i="13"/>
  <c r="Q806" i="13"/>
  <c r="DI805" i="13"/>
  <c r="Q805" i="13"/>
  <c r="DI804" i="13"/>
  <c r="Q804" i="13"/>
  <c r="DI803" i="13"/>
  <c r="Q803" i="13"/>
  <c r="DI802" i="13"/>
  <c r="Q802" i="13"/>
  <c r="DI801" i="13"/>
  <c r="Q801" i="13"/>
  <c r="DI800" i="13"/>
  <c r="Q800" i="13"/>
  <c r="DI799" i="13"/>
  <c r="Q799" i="13"/>
  <c r="DI798" i="13"/>
  <c r="Q798" i="13"/>
  <c r="DI797" i="13"/>
  <c r="Q797" i="13"/>
  <c r="DI796" i="13"/>
  <c r="Q796" i="13"/>
  <c r="DI795" i="13"/>
  <c r="Q795" i="13"/>
  <c r="DI794" i="13"/>
  <c r="Q794" i="13"/>
  <c r="DI793" i="13"/>
  <c r="Q793" i="13"/>
  <c r="DI792" i="13"/>
  <c r="Q792" i="13"/>
  <c r="DI791" i="13"/>
  <c r="Q791" i="13"/>
  <c r="DI790" i="13"/>
  <c r="Q790" i="13"/>
  <c r="DI789" i="13"/>
  <c r="Q789" i="13"/>
  <c r="DI788" i="13"/>
  <c r="Q788" i="13"/>
  <c r="DI787" i="13"/>
  <c r="Q787" i="13"/>
  <c r="DI786" i="13"/>
  <c r="Q786" i="13"/>
  <c r="DI785" i="13"/>
  <c r="Q785" i="13"/>
  <c r="DI784" i="13"/>
  <c r="Q784" i="13"/>
  <c r="DI783" i="13"/>
  <c r="Q783" i="13"/>
  <c r="DI782" i="13"/>
  <c r="Q782" i="13"/>
  <c r="DI781" i="13"/>
  <c r="Q781" i="13"/>
  <c r="DI780" i="13"/>
  <c r="Q780" i="13"/>
  <c r="DI779" i="13"/>
  <c r="Q779" i="13"/>
  <c r="DI778" i="13"/>
  <c r="Q778" i="13"/>
  <c r="DI777" i="13"/>
  <c r="Q777" i="13"/>
  <c r="DI776" i="13"/>
  <c r="Q776" i="13"/>
  <c r="DI775" i="13"/>
  <c r="Q775" i="13"/>
  <c r="DI774" i="13"/>
  <c r="Q774" i="13"/>
  <c r="DI773" i="13"/>
  <c r="Q773" i="13"/>
  <c r="DI772" i="13"/>
  <c r="Q772" i="13"/>
  <c r="DI771" i="13"/>
  <c r="Q771" i="13"/>
  <c r="DI770" i="13"/>
  <c r="Q770" i="13"/>
  <c r="DI769" i="13"/>
  <c r="Q769" i="13"/>
  <c r="DI768" i="13"/>
  <c r="Q768" i="13"/>
  <c r="DI767" i="13"/>
  <c r="Q767" i="13"/>
  <c r="DI766" i="13"/>
  <c r="Q766" i="13"/>
  <c r="DI765" i="13"/>
  <c r="Q765" i="13"/>
  <c r="DI764" i="13"/>
  <c r="Q764" i="13"/>
  <c r="DI763" i="13"/>
  <c r="Q763" i="13"/>
  <c r="DI762" i="13"/>
  <c r="Q762" i="13"/>
  <c r="DI761" i="13"/>
  <c r="Q761" i="13"/>
  <c r="DI760" i="13"/>
  <c r="Q760" i="13"/>
  <c r="DI759" i="13"/>
  <c r="Q759" i="13"/>
  <c r="DI758" i="13"/>
  <c r="Q758" i="13"/>
  <c r="DI757" i="13"/>
  <c r="Q757" i="13"/>
  <c r="DI756" i="13"/>
  <c r="Q756" i="13"/>
  <c r="DI755" i="13"/>
  <c r="Q755" i="13"/>
  <c r="DI754" i="13"/>
  <c r="Q754" i="13"/>
  <c r="DI753" i="13"/>
  <c r="Q753" i="13"/>
  <c r="DI752" i="13"/>
  <c r="Q752" i="13"/>
  <c r="DI751" i="13"/>
  <c r="Q751" i="13"/>
  <c r="DI750" i="13"/>
  <c r="Q750" i="13"/>
  <c r="DI749" i="13"/>
  <c r="Q749" i="13"/>
  <c r="DI748" i="13"/>
  <c r="Q748" i="13"/>
  <c r="DI747" i="13"/>
  <c r="Q747" i="13"/>
  <c r="DI746" i="13"/>
  <c r="Q746" i="13"/>
  <c r="DI745" i="13"/>
  <c r="Q745" i="13"/>
  <c r="DI744" i="13"/>
  <c r="Q744" i="13"/>
  <c r="DI743" i="13"/>
  <c r="Q743" i="13"/>
  <c r="DI742" i="13"/>
  <c r="Q742" i="13"/>
  <c r="DI741" i="13"/>
  <c r="Q741" i="13"/>
  <c r="DI740" i="13"/>
  <c r="Q740" i="13"/>
  <c r="DI739" i="13"/>
  <c r="Q739" i="13"/>
  <c r="DI738" i="13"/>
  <c r="Q738" i="13"/>
  <c r="DI737" i="13"/>
  <c r="Q737" i="13"/>
  <c r="DI736" i="13"/>
  <c r="Q736" i="13"/>
  <c r="DI735" i="13"/>
  <c r="Q735" i="13"/>
  <c r="DI734" i="13"/>
  <c r="Q734" i="13"/>
  <c r="DI733" i="13"/>
  <c r="Q733" i="13"/>
  <c r="DI732" i="13"/>
  <c r="Q732" i="13"/>
  <c r="DI731" i="13"/>
  <c r="Q731" i="13"/>
  <c r="DI730" i="13"/>
  <c r="Q730" i="13"/>
  <c r="DI729" i="13"/>
  <c r="Q729" i="13"/>
  <c r="DI728" i="13"/>
  <c r="Q728" i="13"/>
  <c r="DI727" i="13"/>
  <c r="Q727" i="13"/>
  <c r="DI726" i="13"/>
  <c r="Q726" i="13"/>
  <c r="DI725" i="13"/>
  <c r="Q725" i="13"/>
  <c r="DI724" i="13"/>
  <c r="Q724" i="13"/>
  <c r="DI723" i="13"/>
  <c r="Q723" i="13"/>
  <c r="DI722" i="13"/>
  <c r="Q722" i="13"/>
  <c r="DI721" i="13"/>
  <c r="Q721" i="13"/>
  <c r="DI720" i="13"/>
  <c r="Q720" i="13"/>
  <c r="DI719" i="13"/>
  <c r="Q719" i="13"/>
  <c r="DI718" i="13"/>
  <c r="Q718" i="13"/>
  <c r="DI717" i="13"/>
  <c r="Q717" i="13"/>
  <c r="DI716" i="13"/>
  <c r="Q716" i="13"/>
  <c r="DI715" i="13"/>
  <c r="Q715" i="13"/>
  <c r="DI714" i="13"/>
  <c r="Q714" i="13"/>
  <c r="DI713" i="13"/>
  <c r="Q713" i="13"/>
  <c r="DI712" i="13"/>
  <c r="Q712" i="13"/>
  <c r="DI711" i="13"/>
  <c r="Q711" i="13"/>
  <c r="DI710" i="13"/>
  <c r="Q710" i="13"/>
  <c r="DI709" i="13"/>
  <c r="Q709" i="13"/>
  <c r="DI708" i="13"/>
  <c r="Q708" i="13"/>
  <c r="DI707" i="13"/>
  <c r="Q707" i="13"/>
  <c r="DI706" i="13"/>
  <c r="Q706" i="13"/>
  <c r="DI705" i="13"/>
  <c r="Q705" i="13"/>
  <c r="DI704" i="13"/>
  <c r="Q704" i="13"/>
  <c r="DI703" i="13"/>
  <c r="Q703" i="13"/>
  <c r="DI702" i="13"/>
  <c r="Q702" i="13"/>
  <c r="DI701" i="13"/>
  <c r="Q701" i="13"/>
  <c r="DI700" i="13"/>
  <c r="Q700" i="13"/>
  <c r="DI699" i="13"/>
  <c r="Q699" i="13"/>
  <c r="DI698" i="13"/>
  <c r="Q698" i="13"/>
  <c r="DI697" i="13"/>
  <c r="Q697" i="13"/>
  <c r="DI696" i="13"/>
  <c r="Q696" i="13"/>
  <c r="DI695" i="13"/>
  <c r="Q695" i="13"/>
  <c r="DI694" i="13"/>
  <c r="Q694" i="13"/>
  <c r="DI693" i="13"/>
  <c r="Q693" i="13"/>
  <c r="DI692" i="13"/>
  <c r="Q692" i="13"/>
  <c r="DI691" i="13"/>
  <c r="Q691" i="13"/>
  <c r="DI690" i="13"/>
  <c r="Q690" i="13"/>
  <c r="DI689" i="13"/>
  <c r="Q689" i="13"/>
  <c r="DI688" i="13"/>
  <c r="Q688" i="13"/>
  <c r="DI687" i="13"/>
  <c r="Q687" i="13"/>
  <c r="DI686" i="13"/>
  <c r="Y686" i="13"/>
  <c r="Q686" i="13"/>
  <c r="DI685" i="13"/>
  <c r="Y685" i="13"/>
  <c r="Q685" i="13"/>
  <c r="DI684" i="13"/>
  <c r="Y684" i="13"/>
  <c r="Q684" i="13"/>
  <c r="DI683" i="13"/>
  <c r="Y683" i="13"/>
  <c r="Q683" i="13"/>
  <c r="DI682" i="13"/>
  <c r="Y682" i="13"/>
  <c r="Q682" i="13"/>
  <c r="DI681" i="13"/>
  <c r="Y681" i="13"/>
  <c r="Q681" i="13"/>
  <c r="DI680" i="13"/>
  <c r="Y680" i="13"/>
  <c r="Q680" i="13"/>
  <c r="DI679" i="13"/>
  <c r="Y679" i="13"/>
  <c r="Q679" i="13"/>
  <c r="DI678" i="13"/>
  <c r="Y678" i="13"/>
  <c r="Q678" i="13"/>
  <c r="DI677" i="13"/>
  <c r="Y677" i="13"/>
  <c r="Q677" i="13"/>
  <c r="DI676" i="13"/>
  <c r="Y676" i="13"/>
  <c r="Q676" i="13"/>
  <c r="DI675" i="13"/>
  <c r="Y675" i="13"/>
  <c r="Q675" i="13"/>
  <c r="DI674" i="13"/>
  <c r="Y674" i="13"/>
  <c r="Q674" i="13"/>
  <c r="DI673" i="13"/>
  <c r="Y673" i="13"/>
  <c r="Q673" i="13"/>
  <c r="DI672" i="13"/>
  <c r="Y672" i="13"/>
  <c r="Q672" i="13"/>
  <c r="DI671" i="13"/>
  <c r="Y671" i="13"/>
  <c r="Q671" i="13"/>
  <c r="DI670" i="13"/>
  <c r="Y670" i="13"/>
  <c r="Q670" i="13"/>
  <c r="DI669" i="13"/>
  <c r="Y669" i="13"/>
  <c r="Q669" i="13"/>
  <c r="DI668" i="13"/>
  <c r="Y668" i="13"/>
  <c r="Q668" i="13"/>
  <c r="DI667" i="13"/>
  <c r="Y667" i="13"/>
  <c r="Q667" i="13"/>
  <c r="DI666" i="13"/>
  <c r="Y666" i="13"/>
  <c r="Q666" i="13"/>
  <c r="DI665" i="13"/>
  <c r="Y665" i="13"/>
  <c r="Q665" i="13"/>
  <c r="DI664" i="13"/>
  <c r="Y664" i="13"/>
  <c r="Q664" i="13"/>
  <c r="DI663" i="13"/>
  <c r="Y663" i="13"/>
  <c r="Q663" i="13"/>
  <c r="DI662" i="13"/>
  <c r="Y662" i="13"/>
  <c r="Q662" i="13"/>
  <c r="DI661" i="13"/>
  <c r="Y661" i="13"/>
  <c r="Q661" i="13"/>
  <c r="DI660" i="13"/>
  <c r="Y660" i="13"/>
  <c r="Q660" i="13"/>
  <c r="DI659" i="13"/>
  <c r="Y659" i="13"/>
  <c r="Q659" i="13"/>
  <c r="DI658" i="13"/>
  <c r="Y658" i="13"/>
  <c r="Q658" i="13"/>
  <c r="DI657" i="13"/>
  <c r="Y657" i="13"/>
  <c r="Q657" i="13"/>
  <c r="DI656" i="13"/>
  <c r="Y656" i="13"/>
  <c r="Q656" i="13"/>
  <c r="DI655" i="13"/>
  <c r="Y655" i="13"/>
  <c r="Q655" i="13"/>
  <c r="DI654" i="13"/>
  <c r="Y654" i="13"/>
  <c r="Q654" i="13"/>
  <c r="DI653" i="13"/>
  <c r="Y653" i="13"/>
  <c r="Q653" i="13"/>
  <c r="DI652" i="13"/>
  <c r="Y652" i="13"/>
  <c r="Q652" i="13"/>
  <c r="DI651" i="13"/>
  <c r="Y651" i="13"/>
  <c r="Q651" i="13"/>
  <c r="DI650" i="13"/>
  <c r="Y650" i="13"/>
  <c r="Q650" i="13"/>
  <c r="DI649" i="13"/>
  <c r="Y649" i="13"/>
  <c r="Q649" i="13"/>
  <c r="DI648" i="13"/>
  <c r="Y648" i="13"/>
  <c r="Q648" i="13"/>
  <c r="DI647" i="13"/>
  <c r="Y647" i="13"/>
  <c r="Q647" i="13"/>
  <c r="DI646" i="13"/>
  <c r="Y646" i="13"/>
  <c r="Q646" i="13"/>
  <c r="DI645" i="13"/>
  <c r="Y645" i="13"/>
  <c r="Q645" i="13"/>
  <c r="DI644" i="13"/>
  <c r="Y644" i="13"/>
  <c r="Q644" i="13"/>
  <c r="DI643" i="13"/>
  <c r="Y643" i="13"/>
  <c r="Q643" i="13"/>
  <c r="DI642" i="13"/>
  <c r="Y642" i="13"/>
  <c r="Q642" i="13"/>
  <c r="DI641" i="13"/>
  <c r="Y641" i="13"/>
  <c r="Q641" i="13"/>
  <c r="DI640" i="13"/>
  <c r="Y640" i="13"/>
  <c r="Q640" i="13"/>
  <c r="DI639" i="13"/>
  <c r="Y639" i="13"/>
  <c r="Q639" i="13"/>
  <c r="DI638" i="13"/>
  <c r="Y638" i="13"/>
  <c r="Q638" i="13"/>
  <c r="DI637" i="13"/>
  <c r="Y637" i="13"/>
  <c r="Q637" i="13"/>
  <c r="DI636" i="13"/>
  <c r="Y636" i="13"/>
  <c r="Q636" i="13"/>
  <c r="DI635" i="13"/>
  <c r="Y635" i="13"/>
  <c r="Q635" i="13"/>
  <c r="DI634" i="13"/>
  <c r="Y634" i="13"/>
  <c r="Q634" i="13"/>
  <c r="DI633" i="13"/>
  <c r="Y633" i="13"/>
  <c r="Q633" i="13"/>
  <c r="DI632" i="13"/>
  <c r="Y632" i="13"/>
  <c r="Q632" i="13"/>
  <c r="DI631" i="13"/>
  <c r="Y631" i="13"/>
  <c r="Q631" i="13"/>
  <c r="DI630" i="13"/>
  <c r="Y630" i="13"/>
  <c r="Q630" i="13"/>
  <c r="DI629" i="13"/>
  <c r="Y629" i="13"/>
  <c r="Q629" i="13"/>
  <c r="DI628" i="13"/>
  <c r="Y628" i="13"/>
  <c r="Q628" i="13"/>
  <c r="DI627" i="13"/>
  <c r="Y627" i="13"/>
  <c r="Q627" i="13"/>
  <c r="DI626" i="13"/>
  <c r="Y626" i="13"/>
  <c r="Q626" i="13"/>
  <c r="DI625" i="13"/>
  <c r="Y625" i="13"/>
  <c r="Q625" i="13"/>
  <c r="DI624" i="13"/>
  <c r="Y624" i="13"/>
  <c r="Q624" i="13"/>
  <c r="DI623" i="13"/>
  <c r="Y623" i="13"/>
  <c r="Q623" i="13"/>
  <c r="DI622" i="13"/>
  <c r="Y622" i="13"/>
  <c r="Q622" i="13"/>
  <c r="DI621" i="13"/>
  <c r="Y621" i="13"/>
  <c r="Q621" i="13"/>
  <c r="DI620" i="13"/>
  <c r="Y620" i="13"/>
  <c r="Q620" i="13"/>
  <c r="DI619" i="13"/>
  <c r="Y619" i="13"/>
  <c r="Q619" i="13"/>
  <c r="DI618" i="13"/>
  <c r="Y618" i="13"/>
  <c r="Q618" i="13"/>
  <c r="DI617" i="13"/>
  <c r="Y617" i="13"/>
  <c r="Q617" i="13"/>
  <c r="DI616" i="13"/>
  <c r="Y616" i="13"/>
  <c r="Q616" i="13"/>
  <c r="DI615" i="13"/>
  <c r="Y615" i="13"/>
  <c r="Q615" i="13"/>
  <c r="DI614" i="13"/>
  <c r="Y614" i="13"/>
  <c r="Q614" i="13"/>
  <c r="DI613" i="13"/>
  <c r="Y613" i="13"/>
  <c r="Q613" i="13"/>
  <c r="DI612" i="13"/>
  <c r="Y612" i="13"/>
  <c r="Q612" i="13"/>
  <c r="DI611" i="13"/>
  <c r="Y611" i="13"/>
  <c r="Q611" i="13"/>
  <c r="DI610" i="13"/>
  <c r="Y610" i="13"/>
  <c r="Q610" i="13"/>
  <c r="DI609" i="13"/>
  <c r="Y609" i="13"/>
  <c r="Q609" i="13"/>
  <c r="DI608" i="13"/>
  <c r="Y608" i="13"/>
  <c r="Q608" i="13"/>
  <c r="DI607" i="13"/>
  <c r="Y607" i="13"/>
  <c r="Q607" i="13"/>
  <c r="DI606" i="13"/>
  <c r="Y606" i="13"/>
  <c r="Q606" i="13"/>
  <c r="DI605" i="13"/>
  <c r="Y605" i="13"/>
  <c r="Q605" i="13"/>
  <c r="DI604" i="13"/>
  <c r="Y604" i="13"/>
  <c r="Q604" i="13"/>
  <c r="DI603" i="13"/>
  <c r="Y603" i="13"/>
  <c r="Q603" i="13"/>
  <c r="DI602" i="13"/>
  <c r="Y602" i="13"/>
  <c r="Q602" i="13"/>
  <c r="DI601" i="13"/>
  <c r="Y601" i="13"/>
  <c r="Q601" i="13"/>
  <c r="DI600" i="13"/>
  <c r="Y600" i="13"/>
  <c r="Q600" i="13"/>
  <c r="DI599" i="13"/>
  <c r="Y599" i="13"/>
  <c r="Q599" i="13"/>
  <c r="DI598" i="13"/>
  <c r="Y598" i="13"/>
  <c r="Q598" i="13"/>
  <c r="DI597" i="13"/>
  <c r="Y597" i="13"/>
  <c r="Q597" i="13"/>
  <c r="DQ596" i="13"/>
  <c r="DI596" i="13"/>
  <c r="Y596" i="13"/>
  <c r="Q596" i="13"/>
  <c r="DQ595" i="13"/>
  <c r="DI595" i="13"/>
  <c r="Y595" i="13"/>
  <c r="Q595" i="13"/>
  <c r="DQ594" i="13"/>
  <c r="DI594" i="13"/>
  <c r="Y594" i="13"/>
  <c r="Q594" i="13"/>
  <c r="DQ593" i="13"/>
  <c r="DI593" i="13"/>
  <c r="Y593" i="13"/>
  <c r="Q593" i="13"/>
  <c r="DQ592" i="13"/>
  <c r="DI592" i="13"/>
  <c r="Y592" i="13"/>
  <c r="Q592" i="13"/>
  <c r="DQ591" i="13"/>
  <c r="DI591" i="13"/>
  <c r="Y591" i="13"/>
  <c r="Q591" i="13"/>
  <c r="DQ590" i="13"/>
  <c r="DI590" i="13"/>
  <c r="Y590" i="13"/>
  <c r="Q590" i="13"/>
  <c r="DQ589" i="13"/>
  <c r="DI589" i="13"/>
  <c r="Y589" i="13"/>
  <c r="Q589" i="13"/>
  <c r="DQ588" i="13"/>
  <c r="DI588" i="13"/>
  <c r="Y588" i="13"/>
  <c r="Q588" i="13"/>
  <c r="DQ587" i="13"/>
  <c r="DI587" i="13"/>
  <c r="Y587" i="13"/>
  <c r="Q587" i="13"/>
  <c r="DQ586" i="13"/>
  <c r="DI586" i="13"/>
  <c r="Y586" i="13"/>
  <c r="Q586" i="13"/>
  <c r="DQ585" i="13"/>
  <c r="DI585" i="13"/>
  <c r="Y585" i="13"/>
  <c r="Q585" i="13"/>
  <c r="DQ584" i="13"/>
  <c r="DI584" i="13"/>
  <c r="Y584" i="13"/>
  <c r="Q584" i="13"/>
  <c r="DQ583" i="13"/>
  <c r="DI583" i="13"/>
  <c r="Y583" i="13"/>
  <c r="Q583" i="13"/>
  <c r="DQ582" i="13"/>
  <c r="DI582" i="13"/>
  <c r="Y582" i="13"/>
  <c r="Q582" i="13"/>
  <c r="DQ581" i="13"/>
  <c r="DI581" i="13"/>
  <c r="Y581" i="13"/>
  <c r="Q581" i="13"/>
  <c r="DQ580" i="13"/>
  <c r="DI580" i="13"/>
  <c r="Y580" i="13"/>
  <c r="Q580" i="13"/>
  <c r="DQ579" i="13"/>
  <c r="DI579" i="13"/>
  <c r="Y579" i="13"/>
  <c r="Q579" i="13"/>
  <c r="DQ578" i="13"/>
  <c r="DI578" i="13"/>
  <c r="Y578" i="13"/>
  <c r="Q578" i="13"/>
  <c r="DQ577" i="13"/>
  <c r="DI577" i="13"/>
  <c r="Y577" i="13"/>
  <c r="Q577" i="13"/>
  <c r="DQ576" i="13"/>
  <c r="DI576" i="13"/>
  <c r="Y576" i="13"/>
  <c r="Q576" i="13"/>
  <c r="DQ575" i="13"/>
  <c r="DI575" i="13"/>
  <c r="Y575" i="13"/>
  <c r="Q575" i="13"/>
  <c r="DQ574" i="13"/>
  <c r="DI574" i="13"/>
  <c r="Y574" i="13"/>
  <c r="Q574" i="13"/>
  <c r="DQ573" i="13"/>
  <c r="DI573" i="13"/>
  <c r="Y573" i="13"/>
  <c r="Q573" i="13"/>
  <c r="DQ572" i="13"/>
  <c r="DI572" i="13"/>
  <c r="Y572" i="13"/>
  <c r="Q572" i="13"/>
  <c r="DQ571" i="13"/>
  <c r="DI571" i="13"/>
  <c r="Y571" i="13"/>
  <c r="Q571" i="13"/>
  <c r="DQ570" i="13"/>
  <c r="DI570" i="13"/>
  <c r="Y570" i="13"/>
  <c r="Q570" i="13"/>
  <c r="DQ569" i="13"/>
  <c r="DI569" i="13"/>
  <c r="Y569" i="13"/>
  <c r="Q569" i="13"/>
  <c r="DQ568" i="13"/>
  <c r="DI568" i="13"/>
  <c r="Y568" i="13"/>
  <c r="Q568" i="13"/>
  <c r="DQ567" i="13"/>
  <c r="DI567" i="13"/>
  <c r="Y567" i="13"/>
  <c r="Q567" i="13"/>
  <c r="DQ566" i="13"/>
  <c r="DI566" i="13"/>
  <c r="Y566" i="13"/>
  <c r="Q566" i="13"/>
  <c r="DQ565" i="13"/>
  <c r="DI565" i="13"/>
  <c r="Y565" i="13"/>
  <c r="Q565" i="13"/>
  <c r="DQ564" i="13"/>
  <c r="DI564" i="13"/>
  <c r="Y564" i="13"/>
  <c r="Q564" i="13"/>
  <c r="DQ563" i="13"/>
  <c r="DI563" i="13"/>
  <c r="Y563" i="13"/>
  <c r="Q563" i="13"/>
  <c r="DQ562" i="13"/>
  <c r="DI562" i="13"/>
  <c r="Y562" i="13"/>
  <c r="Q562" i="13"/>
  <c r="DQ561" i="13"/>
  <c r="DI561" i="13"/>
  <c r="Y561" i="13"/>
  <c r="Q561" i="13"/>
  <c r="DQ560" i="13"/>
  <c r="DI560" i="13"/>
  <c r="Y560" i="13"/>
  <c r="Q560" i="13"/>
  <c r="DQ559" i="13"/>
  <c r="DI559" i="13"/>
  <c r="Y559" i="13"/>
  <c r="Q559" i="13"/>
  <c r="DQ558" i="13"/>
  <c r="DI558" i="13"/>
  <c r="Y558" i="13"/>
  <c r="Q558" i="13"/>
  <c r="DQ557" i="13"/>
  <c r="DI557" i="13"/>
  <c r="Y557" i="13"/>
  <c r="Q557" i="13"/>
  <c r="DQ556" i="13"/>
  <c r="DI556" i="13"/>
  <c r="Y556" i="13"/>
  <c r="Q556" i="13"/>
  <c r="DQ555" i="13"/>
  <c r="DI555" i="13"/>
  <c r="Y555" i="13"/>
  <c r="Q555" i="13"/>
  <c r="DQ554" i="13"/>
  <c r="DI554" i="13"/>
  <c r="Y554" i="13"/>
  <c r="Q554" i="13"/>
  <c r="DQ553" i="13"/>
  <c r="DI553" i="13"/>
  <c r="Y553" i="13"/>
  <c r="Q553" i="13"/>
  <c r="DQ552" i="13"/>
  <c r="DI552" i="13"/>
  <c r="Y552" i="13"/>
  <c r="Q552" i="13"/>
  <c r="DQ551" i="13"/>
  <c r="DI551" i="13"/>
  <c r="Y551" i="13"/>
  <c r="Q551" i="13"/>
  <c r="DQ550" i="13"/>
  <c r="DI550" i="13"/>
  <c r="Y550" i="13"/>
  <c r="Q550" i="13"/>
  <c r="DQ549" i="13"/>
  <c r="DI549" i="13"/>
  <c r="Y549" i="13"/>
  <c r="Q549" i="13"/>
  <c r="DQ548" i="13"/>
  <c r="DI548" i="13"/>
  <c r="Y548" i="13"/>
  <c r="Q548" i="13"/>
  <c r="DQ547" i="13"/>
  <c r="DI547" i="13"/>
  <c r="Y547" i="13"/>
  <c r="Q547" i="13"/>
  <c r="DQ546" i="13"/>
  <c r="DI546" i="13"/>
  <c r="Y546" i="13"/>
  <c r="Q546" i="13"/>
  <c r="DQ545" i="13"/>
  <c r="DI545" i="13"/>
  <c r="Y545" i="13"/>
  <c r="Q545" i="13"/>
  <c r="DQ544" i="13"/>
  <c r="DI544" i="13"/>
  <c r="Y544" i="13"/>
  <c r="Q544" i="13"/>
  <c r="DQ543" i="13"/>
  <c r="DI543" i="13"/>
  <c r="Y543" i="13"/>
  <c r="Q543" i="13"/>
  <c r="DQ542" i="13"/>
  <c r="DI542" i="13"/>
  <c r="Y542" i="13"/>
  <c r="Q542" i="13"/>
  <c r="DQ541" i="13"/>
  <c r="DI541" i="13"/>
  <c r="Y541" i="13"/>
  <c r="Q541" i="13"/>
  <c r="DQ540" i="13"/>
  <c r="DI540" i="13"/>
  <c r="Y540" i="13"/>
  <c r="Q540" i="13"/>
  <c r="DQ539" i="13"/>
  <c r="DI539" i="13"/>
  <c r="Y539" i="13"/>
  <c r="Q539" i="13"/>
  <c r="DQ538" i="13"/>
  <c r="DI538" i="13"/>
  <c r="Y538" i="13"/>
  <c r="Q538" i="13"/>
  <c r="DQ537" i="13"/>
  <c r="DI537" i="13"/>
  <c r="Y537" i="13"/>
  <c r="Q537" i="13"/>
  <c r="DQ536" i="13"/>
  <c r="DI536" i="13"/>
  <c r="Y536" i="13"/>
  <c r="Q536" i="13"/>
  <c r="DQ535" i="13"/>
  <c r="DI535" i="13"/>
  <c r="Y535" i="13"/>
  <c r="Q535" i="13"/>
  <c r="DQ534" i="13"/>
  <c r="DI534" i="13"/>
  <c r="Y534" i="13"/>
  <c r="Q534" i="13"/>
  <c r="DQ533" i="13"/>
  <c r="DI533" i="13"/>
  <c r="Y533" i="13"/>
  <c r="Q533" i="13"/>
  <c r="DQ532" i="13"/>
  <c r="DI532" i="13"/>
  <c r="Y532" i="13"/>
  <c r="Q532" i="13"/>
  <c r="DQ531" i="13"/>
  <c r="DI531" i="13"/>
  <c r="Y531" i="13"/>
  <c r="Q531" i="13"/>
  <c r="DQ530" i="13"/>
  <c r="DI530" i="13"/>
  <c r="Y530" i="13"/>
  <c r="Q530" i="13"/>
  <c r="DQ529" i="13"/>
  <c r="DI529" i="13"/>
  <c r="Y529" i="13"/>
  <c r="Q529" i="13"/>
  <c r="DQ528" i="13"/>
  <c r="DI528" i="13"/>
  <c r="Y528" i="13"/>
  <c r="Q528" i="13"/>
  <c r="DQ527" i="13"/>
  <c r="DI527" i="13"/>
  <c r="Y527" i="13"/>
  <c r="Q527" i="13"/>
  <c r="DQ526" i="13"/>
  <c r="DI526" i="13"/>
  <c r="Y526" i="13"/>
  <c r="Q526" i="13"/>
  <c r="DQ525" i="13"/>
  <c r="DI525" i="13"/>
  <c r="Y525" i="13"/>
  <c r="Q525" i="13"/>
  <c r="DQ524" i="13"/>
  <c r="DI524" i="13"/>
  <c r="Y524" i="13"/>
  <c r="Q524" i="13"/>
  <c r="DQ523" i="13"/>
  <c r="DI523" i="13"/>
  <c r="Y523" i="13"/>
  <c r="Q523" i="13"/>
  <c r="DQ522" i="13"/>
  <c r="DI522" i="13"/>
  <c r="Y522" i="13"/>
  <c r="Q522" i="13"/>
  <c r="DQ521" i="13"/>
  <c r="DI521" i="13"/>
  <c r="Y521" i="13"/>
  <c r="Q521" i="13"/>
  <c r="DQ520" i="13"/>
  <c r="DI520" i="13"/>
  <c r="Y520" i="13"/>
  <c r="Q520" i="13"/>
  <c r="DQ519" i="13"/>
  <c r="DI519" i="13"/>
  <c r="Y519" i="13"/>
  <c r="Q519" i="13"/>
  <c r="DQ518" i="13"/>
  <c r="DI518" i="13"/>
  <c r="Y518" i="13"/>
  <c r="Q518" i="13"/>
  <c r="DQ517" i="13"/>
  <c r="DI517" i="13"/>
  <c r="Y517" i="13"/>
  <c r="Q517" i="13"/>
  <c r="DQ516" i="13"/>
  <c r="DI516" i="13"/>
  <c r="Y516" i="13"/>
  <c r="Q516" i="13"/>
  <c r="DQ515" i="13"/>
  <c r="DI515" i="13"/>
  <c r="Y515" i="13"/>
  <c r="Q515" i="13"/>
  <c r="DQ514" i="13"/>
  <c r="DI514" i="13"/>
  <c r="Y514" i="13"/>
  <c r="Q514" i="13"/>
  <c r="DQ513" i="13"/>
  <c r="DI513" i="13"/>
  <c r="Y513" i="13"/>
  <c r="Q513" i="13"/>
  <c r="DQ512" i="13"/>
  <c r="DI512" i="13"/>
  <c r="Y512" i="13"/>
  <c r="Q512" i="13"/>
  <c r="DQ511" i="13"/>
  <c r="DI511" i="13"/>
  <c r="Y511" i="13"/>
  <c r="Q511" i="13"/>
  <c r="DQ510" i="13"/>
  <c r="DI510" i="13"/>
  <c r="Y510" i="13"/>
  <c r="Q510" i="13"/>
  <c r="DQ509" i="13"/>
  <c r="DI509" i="13"/>
  <c r="Y509" i="13"/>
  <c r="Q509" i="13"/>
  <c r="DQ508" i="13"/>
  <c r="DI508" i="13"/>
  <c r="Y508" i="13"/>
  <c r="Q508" i="13"/>
  <c r="DQ507" i="13"/>
  <c r="DI507" i="13"/>
  <c r="Y507" i="13"/>
  <c r="Q507" i="13"/>
  <c r="DQ506" i="13"/>
  <c r="DI506" i="13"/>
  <c r="Y506" i="13"/>
  <c r="Q506" i="13"/>
  <c r="DQ505" i="13"/>
  <c r="DI505" i="13"/>
  <c r="Y505" i="13"/>
  <c r="Q505" i="13"/>
  <c r="DQ504" i="13"/>
  <c r="DI504" i="13"/>
  <c r="Y504" i="13"/>
  <c r="Q504" i="13"/>
  <c r="DQ503" i="13"/>
  <c r="DI503" i="13"/>
  <c r="Y503" i="13"/>
  <c r="Q503" i="13"/>
  <c r="DQ502" i="13"/>
  <c r="DI502" i="13"/>
  <c r="Y502" i="13"/>
  <c r="Q502" i="13"/>
  <c r="DQ501" i="13"/>
  <c r="DI501" i="13"/>
  <c r="Y501" i="13"/>
  <c r="Q501" i="13"/>
  <c r="DQ500" i="13"/>
  <c r="DI500" i="13"/>
  <c r="Y500" i="13"/>
  <c r="Q500" i="13"/>
  <c r="DQ499" i="13"/>
  <c r="DI499" i="13"/>
  <c r="Y499" i="13"/>
  <c r="Q499" i="13"/>
  <c r="DQ498" i="13"/>
  <c r="DI498" i="13"/>
  <c r="Y498" i="13"/>
  <c r="Q498" i="13"/>
  <c r="DQ497" i="13"/>
  <c r="DI497" i="13"/>
  <c r="Y497" i="13"/>
  <c r="Q497" i="13"/>
  <c r="DQ496" i="13"/>
  <c r="DI496" i="13"/>
  <c r="Y496" i="13"/>
  <c r="Q496" i="13"/>
  <c r="DQ495" i="13"/>
  <c r="DI495" i="13"/>
  <c r="Y495" i="13"/>
  <c r="Q495" i="13"/>
  <c r="DQ494" i="13"/>
  <c r="DI494" i="13"/>
  <c r="Y494" i="13"/>
  <c r="Q494" i="13"/>
  <c r="DQ493" i="13"/>
  <c r="DI493" i="13"/>
  <c r="Y493" i="13"/>
  <c r="Q493" i="13"/>
  <c r="DQ492" i="13"/>
  <c r="DI492" i="13"/>
  <c r="Y492" i="13"/>
  <c r="Q492" i="13"/>
  <c r="DQ491" i="13"/>
  <c r="DI491" i="13"/>
  <c r="Y491" i="13"/>
  <c r="Q491" i="13"/>
  <c r="DQ490" i="13"/>
  <c r="DI490" i="13"/>
  <c r="Y490" i="13"/>
  <c r="Q490" i="13"/>
  <c r="DQ489" i="13"/>
  <c r="DI489" i="13"/>
  <c r="Y489" i="13"/>
  <c r="Q489" i="13"/>
  <c r="DQ488" i="13"/>
  <c r="DI488" i="13"/>
  <c r="Y488" i="13"/>
  <c r="Q488" i="13"/>
  <c r="DQ487" i="13"/>
  <c r="DI487" i="13"/>
  <c r="Y487" i="13"/>
  <c r="Q487" i="13"/>
  <c r="DQ486" i="13"/>
  <c r="DI486" i="13"/>
  <c r="Y486" i="13"/>
  <c r="Q486" i="13"/>
  <c r="DQ485" i="13"/>
  <c r="DI485" i="13"/>
  <c r="Y485" i="13"/>
  <c r="Q485" i="13"/>
  <c r="DQ484" i="13"/>
  <c r="DI484" i="13"/>
  <c r="Y484" i="13"/>
  <c r="Q484" i="13"/>
  <c r="DQ483" i="13"/>
  <c r="DI483" i="13"/>
  <c r="Y483" i="13"/>
  <c r="Q483" i="13"/>
  <c r="DQ482" i="13"/>
  <c r="DI482" i="13"/>
  <c r="Y482" i="13"/>
  <c r="Q482" i="13"/>
  <c r="DQ481" i="13"/>
  <c r="DI481" i="13"/>
  <c r="Y481" i="13"/>
  <c r="Q481" i="13"/>
  <c r="DQ480" i="13"/>
  <c r="DI480" i="13"/>
  <c r="Y480" i="13"/>
  <c r="Q480" i="13"/>
  <c r="DQ479" i="13"/>
  <c r="DI479" i="13"/>
  <c r="Y479" i="13"/>
  <c r="Q479" i="13"/>
  <c r="DQ478" i="13"/>
  <c r="DI478" i="13"/>
  <c r="Y478" i="13"/>
  <c r="Q478" i="13"/>
  <c r="DQ477" i="13"/>
  <c r="DI477" i="13"/>
  <c r="Y477" i="13"/>
  <c r="Q477" i="13"/>
  <c r="DQ476" i="13"/>
  <c r="DI476" i="13"/>
  <c r="Y476" i="13"/>
  <c r="Q476" i="13"/>
  <c r="DQ475" i="13"/>
  <c r="DI475" i="13"/>
  <c r="Y475" i="13"/>
  <c r="Q475" i="13"/>
  <c r="DQ474" i="13"/>
  <c r="DI474" i="13"/>
  <c r="Y474" i="13"/>
  <c r="Q474" i="13"/>
  <c r="DQ473" i="13"/>
  <c r="DI473" i="13"/>
  <c r="Y473" i="13"/>
  <c r="Q473" i="13"/>
  <c r="DQ472" i="13"/>
  <c r="DI472" i="13"/>
  <c r="Y472" i="13"/>
  <c r="Q472" i="13"/>
  <c r="DQ471" i="13"/>
  <c r="DI471" i="13"/>
  <c r="Y471" i="13"/>
  <c r="Q471" i="13"/>
  <c r="DQ470" i="13"/>
  <c r="DI470" i="13"/>
  <c r="Y470" i="13"/>
  <c r="Q470" i="13"/>
  <c r="DQ469" i="13"/>
  <c r="DI469" i="13"/>
  <c r="Y469" i="13"/>
  <c r="Q469" i="13"/>
  <c r="DQ468" i="13"/>
  <c r="DI468" i="13"/>
  <c r="Y468" i="13"/>
  <c r="Q468" i="13"/>
  <c r="DQ467" i="13"/>
  <c r="DI467" i="13"/>
  <c r="Y467" i="13"/>
  <c r="Q467" i="13"/>
  <c r="DQ466" i="13"/>
  <c r="DI466" i="13"/>
  <c r="Y466" i="13"/>
  <c r="Q466" i="13"/>
  <c r="DQ465" i="13"/>
  <c r="DI465" i="13"/>
  <c r="Y465" i="13"/>
  <c r="Q465" i="13"/>
  <c r="DQ464" i="13"/>
  <c r="DI464" i="13"/>
  <c r="Y464" i="13"/>
  <c r="Q464" i="13"/>
  <c r="DQ463" i="13"/>
  <c r="DI463" i="13"/>
  <c r="Y463" i="13"/>
  <c r="Q463" i="13"/>
  <c r="DQ462" i="13"/>
  <c r="DI462" i="13"/>
  <c r="Y462" i="13"/>
  <c r="Q462" i="13"/>
  <c r="DQ461" i="13"/>
  <c r="DI461" i="13"/>
  <c r="Y461" i="13"/>
  <c r="Q461" i="13"/>
  <c r="DQ460" i="13"/>
  <c r="DI460" i="13"/>
  <c r="Y460" i="13"/>
  <c r="Q460" i="13"/>
  <c r="DQ459" i="13"/>
  <c r="DI459" i="13"/>
  <c r="Y459" i="13"/>
  <c r="Q459" i="13"/>
  <c r="DQ458" i="13"/>
  <c r="DI458" i="13"/>
  <c r="Y458" i="13"/>
  <c r="Q458" i="13"/>
  <c r="DQ457" i="13"/>
  <c r="DI457" i="13"/>
  <c r="Y457" i="13"/>
  <c r="Q457" i="13"/>
  <c r="DQ456" i="13"/>
  <c r="DI456" i="13"/>
  <c r="Y456" i="13"/>
  <c r="Q456" i="13"/>
  <c r="DQ455" i="13"/>
  <c r="DI455" i="13"/>
  <c r="Y455" i="13"/>
  <c r="Q455" i="13"/>
  <c r="DQ454" i="13"/>
  <c r="DI454" i="13"/>
  <c r="Y454" i="13"/>
  <c r="Q454" i="13"/>
  <c r="DQ453" i="13"/>
  <c r="DI453" i="13"/>
  <c r="Y453" i="13"/>
  <c r="Q453" i="13"/>
  <c r="DQ452" i="13"/>
  <c r="DI452" i="13"/>
  <c r="Y452" i="13"/>
  <c r="Q452" i="13"/>
  <c r="DQ451" i="13"/>
  <c r="DI451" i="13"/>
  <c r="Y451" i="13"/>
  <c r="Q451" i="13"/>
  <c r="DQ450" i="13"/>
  <c r="DI450" i="13"/>
  <c r="Y450" i="13"/>
  <c r="Q450" i="13"/>
  <c r="DQ449" i="13"/>
  <c r="DI449" i="13"/>
  <c r="Y449" i="13"/>
  <c r="Q449" i="13"/>
  <c r="DQ448" i="13"/>
  <c r="DI448" i="13"/>
  <c r="Y448" i="13"/>
  <c r="Q448" i="13"/>
  <c r="DQ447" i="13"/>
  <c r="DI447" i="13"/>
  <c r="Y447" i="13"/>
  <c r="Q447" i="13"/>
  <c r="DQ446" i="13"/>
  <c r="DI446" i="13"/>
  <c r="Y446" i="13"/>
  <c r="Q446" i="13"/>
  <c r="DQ445" i="13"/>
  <c r="DI445" i="13"/>
  <c r="Y445" i="13"/>
  <c r="Q445" i="13"/>
  <c r="DQ444" i="13"/>
  <c r="DI444" i="13"/>
  <c r="Y444" i="13"/>
  <c r="Q444" i="13"/>
  <c r="DQ443" i="13"/>
  <c r="DI443" i="13"/>
  <c r="Y443" i="13"/>
  <c r="Q443" i="13"/>
  <c r="DQ442" i="13"/>
  <c r="DI442" i="13"/>
  <c r="Y442" i="13"/>
  <c r="Q442" i="13"/>
  <c r="DQ441" i="13"/>
  <c r="DI441" i="13"/>
  <c r="BM441" i="13"/>
  <c r="Y441" i="13"/>
  <c r="Q441" i="13"/>
  <c r="DQ440" i="13"/>
  <c r="DI440" i="13"/>
  <c r="BM440" i="13"/>
  <c r="Y440" i="13"/>
  <c r="Q440" i="13"/>
  <c r="DQ439" i="13"/>
  <c r="DI439" i="13"/>
  <c r="BM439" i="13"/>
  <c r="Y439" i="13"/>
  <c r="Q439" i="13"/>
  <c r="DQ438" i="13"/>
  <c r="DI438" i="13"/>
  <c r="BM438" i="13"/>
  <c r="Y438" i="13"/>
  <c r="Q438" i="13"/>
  <c r="DQ437" i="13"/>
  <c r="DI437" i="13"/>
  <c r="BM437" i="13"/>
  <c r="Y437" i="13"/>
  <c r="Q437" i="13"/>
  <c r="DQ436" i="13"/>
  <c r="DI436" i="13"/>
  <c r="BM436" i="13"/>
  <c r="Y436" i="13"/>
  <c r="Q436" i="13"/>
  <c r="DQ435" i="13"/>
  <c r="DI435" i="13"/>
  <c r="BM435" i="13"/>
  <c r="Y435" i="13"/>
  <c r="Q435" i="13"/>
  <c r="DQ434" i="13"/>
  <c r="DI434" i="13"/>
  <c r="BM434" i="13"/>
  <c r="Y434" i="13"/>
  <c r="Q434" i="13"/>
  <c r="DQ433" i="13"/>
  <c r="DI433" i="13"/>
  <c r="BM433" i="13"/>
  <c r="Y433" i="13"/>
  <c r="Q433" i="13"/>
  <c r="DQ432" i="13"/>
  <c r="DI432" i="13"/>
  <c r="BM432" i="13"/>
  <c r="Y432" i="13"/>
  <c r="Q432" i="13"/>
  <c r="DQ431" i="13"/>
  <c r="DI431" i="13"/>
  <c r="BM431" i="13"/>
  <c r="Y431" i="13"/>
  <c r="Q431" i="13"/>
  <c r="DQ430" i="13"/>
  <c r="DI430" i="13"/>
  <c r="BM430" i="13"/>
  <c r="Y430" i="13"/>
  <c r="Q430" i="13"/>
  <c r="DQ429" i="13"/>
  <c r="DI429" i="13"/>
  <c r="BM429" i="13"/>
  <c r="Y429" i="13"/>
  <c r="Q429" i="13"/>
  <c r="DQ428" i="13"/>
  <c r="DI428" i="13"/>
  <c r="BM428" i="13"/>
  <c r="Y428" i="13"/>
  <c r="Q428" i="13"/>
  <c r="DQ427" i="13"/>
  <c r="DI427" i="13"/>
  <c r="BM427" i="13"/>
  <c r="Y427" i="13"/>
  <c r="Q427" i="13"/>
  <c r="DQ426" i="13"/>
  <c r="DI426" i="13"/>
  <c r="BM426" i="13"/>
  <c r="Y426" i="13"/>
  <c r="Q426" i="13"/>
  <c r="DQ425" i="13"/>
  <c r="DI425" i="13"/>
  <c r="BM425" i="13"/>
  <c r="Y425" i="13"/>
  <c r="Q425" i="13"/>
  <c r="DQ424" i="13"/>
  <c r="DI424" i="13"/>
  <c r="BM424" i="13"/>
  <c r="Y424" i="13"/>
  <c r="Q424" i="13"/>
  <c r="DQ423" i="13"/>
  <c r="DI423" i="13"/>
  <c r="BM423" i="13"/>
  <c r="Y423" i="13"/>
  <c r="Q423" i="13"/>
  <c r="DQ422" i="13"/>
  <c r="DI422" i="13"/>
  <c r="BM422" i="13"/>
  <c r="Y422" i="13"/>
  <c r="Q422" i="13"/>
  <c r="DQ421" i="13"/>
  <c r="DI421" i="13"/>
  <c r="BM421" i="13"/>
  <c r="Y421" i="13"/>
  <c r="Q421" i="13"/>
  <c r="DQ420" i="13"/>
  <c r="DI420" i="13"/>
  <c r="BM420" i="13"/>
  <c r="Y420" i="13"/>
  <c r="Q420" i="13"/>
  <c r="DQ419" i="13"/>
  <c r="DI419" i="13"/>
  <c r="BM419" i="13"/>
  <c r="Y419" i="13"/>
  <c r="Q419" i="13"/>
  <c r="DQ418" i="13"/>
  <c r="DI418" i="13"/>
  <c r="BM418" i="13"/>
  <c r="Y418" i="13"/>
  <c r="Q418" i="13"/>
  <c r="DQ417" i="13"/>
  <c r="DI417" i="13"/>
  <c r="BM417" i="13"/>
  <c r="Y417" i="13"/>
  <c r="Q417" i="13"/>
  <c r="DQ416" i="13"/>
  <c r="DI416" i="13"/>
  <c r="BM416" i="13"/>
  <c r="Y416" i="13"/>
  <c r="Q416" i="13"/>
  <c r="DQ415" i="13"/>
  <c r="DI415" i="13"/>
  <c r="BM415" i="13"/>
  <c r="Y415" i="13"/>
  <c r="Q415" i="13"/>
  <c r="DQ414" i="13"/>
  <c r="DI414" i="13"/>
  <c r="BM414" i="13"/>
  <c r="Y414" i="13"/>
  <c r="Q414" i="13"/>
  <c r="DQ413" i="13"/>
  <c r="DI413" i="13"/>
  <c r="BM413" i="13"/>
  <c r="Y413" i="13"/>
  <c r="Q413" i="13"/>
  <c r="DQ412" i="13"/>
  <c r="DI412" i="13"/>
  <c r="BM412" i="13"/>
  <c r="Y412" i="13"/>
  <c r="Q412" i="13"/>
  <c r="DQ411" i="13"/>
  <c r="DI411" i="13"/>
  <c r="BM411" i="13"/>
  <c r="Y411" i="13"/>
  <c r="Q411" i="13"/>
  <c r="DQ410" i="13"/>
  <c r="DI410" i="13"/>
  <c r="BM410" i="13"/>
  <c r="Y410" i="13"/>
  <c r="Q410" i="13"/>
  <c r="DQ409" i="13"/>
  <c r="DI409" i="13"/>
  <c r="BM409" i="13"/>
  <c r="Y409" i="13"/>
  <c r="Q409" i="13"/>
  <c r="DQ408" i="13"/>
  <c r="DI408" i="13"/>
  <c r="BM408" i="13"/>
  <c r="Y408" i="13"/>
  <c r="Q408" i="13"/>
  <c r="DQ407" i="13"/>
  <c r="DI407" i="13"/>
  <c r="BM407" i="13"/>
  <c r="Y407" i="13"/>
  <c r="Q407" i="13"/>
  <c r="DQ406" i="13"/>
  <c r="DI406" i="13"/>
  <c r="BM406" i="13"/>
  <c r="Y406" i="13"/>
  <c r="Q406" i="13"/>
  <c r="DQ405" i="13"/>
  <c r="DI405" i="13"/>
  <c r="BM405" i="13"/>
  <c r="Y405" i="13"/>
  <c r="Q405" i="13"/>
  <c r="DQ404" i="13"/>
  <c r="DI404" i="13"/>
  <c r="BM404" i="13"/>
  <c r="Y404" i="13"/>
  <c r="Q404" i="13"/>
  <c r="DQ403" i="13"/>
  <c r="DI403" i="13"/>
  <c r="BM403" i="13"/>
  <c r="Y403" i="13"/>
  <c r="Q403" i="13"/>
  <c r="DQ402" i="13"/>
  <c r="DI402" i="13"/>
  <c r="BM402" i="13"/>
  <c r="Y402" i="13"/>
  <c r="Q402" i="13"/>
  <c r="DQ401" i="13"/>
  <c r="DI401" i="13"/>
  <c r="BM401" i="13"/>
  <c r="Y401" i="13"/>
  <c r="Q401" i="13"/>
  <c r="DQ400" i="13"/>
  <c r="DI400" i="13"/>
  <c r="BM400" i="13"/>
  <c r="Y400" i="13"/>
  <c r="Q400" i="13"/>
  <c r="DQ399" i="13"/>
  <c r="DI399" i="13"/>
  <c r="BM399" i="13"/>
  <c r="Y399" i="13"/>
  <c r="Q399" i="13"/>
  <c r="DQ398" i="13"/>
  <c r="DI398" i="13"/>
  <c r="BM398" i="13"/>
  <c r="Y398" i="13"/>
  <c r="Q398" i="13"/>
  <c r="DQ397" i="13"/>
  <c r="DI397" i="13"/>
  <c r="BM397" i="13"/>
  <c r="Y397" i="13"/>
  <c r="Q397" i="13"/>
  <c r="DQ396" i="13"/>
  <c r="DI396" i="13"/>
  <c r="BM396" i="13"/>
  <c r="Y396" i="13"/>
  <c r="Q396" i="13"/>
  <c r="DQ395" i="13"/>
  <c r="DI395" i="13"/>
  <c r="DI349" i="13"/>
  <c r="DQ348" i="13"/>
  <c r="Q348" i="13"/>
  <c r="Y347" i="13"/>
  <c r="BM346" i="13"/>
  <c r="DI345" i="13"/>
  <c r="DQ344" i="13"/>
  <c r="Q344" i="13"/>
  <c r="Y343" i="13"/>
  <c r="BM342" i="13"/>
  <c r="DI341" i="13"/>
  <c r="DQ340" i="13"/>
  <c r="Q340" i="13"/>
  <c r="Y339" i="13"/>
  <c r="BM338" i="13"/>
  <c r="DI337" i="13"/>
  <c r="DQ336" i="13"/>
  <c r="Q336" i="13"/>
  <c r="Y335" i="13"/>
  <c r="BM334" i="13"/>
  <c r="DI333" i="13"/>
  <c r="DQ332" i="13"/>
  <c r="Q332" i="13"/>
  <c r="Y331" i="13"/>
  <c r="BM330" i="13"/>
  <c r="DI329" i="13"/>
  <c r="DQ328" i="13"/>
  <c r="Q328" i="13"/>
  <c r="Y327" i="13"/>
  <c r="BM326" i="13"/>
  <c r="DY136" i="13"/>
  <c r="DQ136" i="13"/>
  <c r="DI136" i="13"/>
  <c r="BU136" i="13"/>
  <c r="BM136" i="13"/>
  <c r="AG136" i="13"/>
  <c r="Y136" i="13"/>
  <c r="Q136" i="13"/>
  <c r="DY135" i="13"/>
  <c r="DQ135" i="13"/>
  <c r="DI135" i="13"/>
  <c r="BU135" i="13"/>
  <c r="BM135" i="13"/>
  <c r="AG135" i="13"/>
  <c r="Y135" i="13"/>
  <c r="Q135" i="13"/>
  <c r="DY134" i="13"/>
  <c r="DQ134" i="13"/>
  <c r="DI134" i="13"/>
  <c r="BU134" i="13"/>
  <c r="BM134" i="13"/>
  <c r="AG134" i="13"/>
  <c r="Y134" i="13"/>
  <c r="Q134" i="13"/>
  <c r="DY133" i="13"/>
  <c r="DQ133" i="13"/>
  <c r="DI133" i="13"/>
  <c r="BU133" i="13"/>
  <c r="BM133" i="13"/>
  <c r="AG133" i="13"/>
  <c r="Y133" i="13"/>
  <c r="Q133" i="13"/>
  <c r="DY132" i="13"/>
  <c r="DQ132" i="13"/>
  <c r="DI132" i="13"/>
  <c r="BU132" i="13"/>
  <c r="BM132" i="13"/>
  <c r="AG132" i="13"/>
  <c r="Y132" i="13"/>
  <c r="Q132" i="13"/>
  <c r="DY125" i="13"/>
  <c r="DQ125" i="13"/>
  <c r="DI125" i="13"/>
  <c r="CC125" i="13"/>
  <c r="BU125" i="13"/>
  <c r="BM125" i="13"/>
  <c r="AO125" i="13"/>
  <c r="AG125" i="13"/>
  <c r="Y125" i="13"/>
  <c r="Q125" i="13"/>
  <c r="DY124" i="13"/>
  <c r="DQ124" i="13"/>
  <c r="DI124" i="13"/>
  <c r="CC124" i="13"/>
  <c r="BU124" i="13"/>
  <c r="BM124" i="13"/>
  <c r="AO124" i="13"/>
  <c r="AG124" i="13"/>
  <c r="Y124" i="13"/>
  <c r="Q124" i="13"/>
  <c r="DY123" i="13"/>
  <c r="DQ123" i="13"/>
  <c r="DI123" i="13"/>
  <c r="CC123" i="13"/>
  <c r="BU123" i="13"/>
  <c r="BM123" i="13"/>
  <c r="AO123" i="13"/>
  <c r="AG123" i="13"/>
  <c r="Y123" i="13"/>
  <c r="Q123" i="13"/>
  <c r="DY122" i="13"/>
  <c r="DQ122" i="13"/>
  <c r="DI122" i="13"/>
  <c r="CC122" i="13"/>
  <c r="BU122" i="13"/>
  <c r="BM122" i="13"/>
  <c r="AO122" i="13"/>
  <c r="AG122" i="13"/>
  <c r="Y122" i="13"/>
  <c r="Q122" i="13"/>
  <c r="EG110" i="13"/>
  <c r="DY110" i="13"/>
  <c r="DQ110" i="13"/>
  <c r="DI110" i="13"/>
  <c r="CC110" i="13"/>
  <c r="BU110" i="13"/>
  <c r="BM110" i="13"/>
  <c r="AO110" i="13"/>
  <c r="AG110" i="13"/>
  <c r="Y110" i="13"/>
  <c r="Q110" i="13"/>
  <c r="EG109" i="13"/>
  <c r="DY109" i="13"/>
  <c r="DQ109" i="13"/>
  <c r="DI109" i="13"/>
  <c r="CC109" i="13"/>
  <c r="BU109" i="13"/>
  <c r="BM109" i="13"/>
  <c r="AO109" i="13"/>
  <c r="AG109" i="13"/>
  <c r="Y109" i="13"/>
  <c r="Q109" i="13"/>
  <c r="EG108" i="13"/>
  <c r="DY108" i="13"/>
  <c r="DQ108" i="13"/>
  <c r="DI108" i="13"/>
  <c r="CC108" i="13"/>
  <c r="BU108" i="13"/>
  <c r="BM108" i="13"/>
  <c r="AO108" i="13"/>
  <c r="AG108" i="13"/>
  <c r="Y108" i="13"/>
  <c r="Q108" i="13"/>
  <c r="EG107" i="13"/>
  <c r="DY107" i="13"/>
  <c r="DQ107" i="13"/>
  <c r="DI107" i="13"/>
  <c r="CC107" i="13"/>
  <c r="BU107" i="13"/>
  <c r="BM107" i="13"/>
  <c r="AO107" i="13"/>
  <c r="AG107" i="13"/>
  <c r="Y107" i="13"/>
  <c r="Q107" i="13"/>
  <c r="EG106" i="13"/>
  <c r="DY106" i="13"/>
  <c r="DQ106" i="13"/>
  <c r="DI106" i="13"/>
  <c r="CC106" i="13"/>
  <c r="BU106" i="13"/>
  <c r="BM106" i="13"/>
  <c r="AO106" i="13"/>
  <c r="AG106" i="13"/>
  <c r="Y106" i="13"/>
  <c r="Q106" i="13"/>
  <c r="BM395" i="13"/>
  <c r="Q395" i="13"/>
  <c r="DI394" i="13"/>
  <c r="Y394" i="13"/>
  <c r="DQ393" i="13"/>
  <c r="BM393" i="13"/>
  <c r="Q393" i="13"/>
  <c r="DI392" i="13"/>
  <c r="Y392" i="13"/>
  <c r="DQ391" i="13"/>
  <c r="BM391" i="13"/>
  <c r="Q391" i="13"/>
  <c r="DI390" i="13"/>
  <c r="Y390" i="13"/>
  <c r="DQ389" i="13"/>
  <c r="BM389" i="13"/>
  <c r="Q389" i="13"/>
  <c r="DI388" i="13"/>
  <c r="Y388" i="13"/>
  <c r="DQ387" i="13"/>
  <c r="BM387" i="13"/>
  <c r="Q387" i="13"/>
  <c r="DI386" i="13"/>
  <c r="Y386" i="13"/>
  <c r="DQ385" i="13"/>
  <c r="BM385" i="13"/>
  <c r="Q385" i="13"/>
  <c r="DI384" i="13"/>
  <c r="Y384" i="13"/>
  <c r="DQ383" i="13"/>
  <c r="BM383" i="13"/>
  <c r="Q383" i="13"/>
  <c r="DI382" i="13"/>
  <c r="Y382" i="13"/>
  <c r="DQ381" i="13"/>
  <c r="BM381" i="13"/>
  <c r="Q381" i="13"/>
  <c r="DI380" i="13"/>
  <c r="Y380" i="13"/>
  <c r="DQ379" i="13"/>
  <c r="BM379" i="13"/>
  <c r="Q379" i="13"/>
  <c r="DI378" i="13"/>
  <c r="Y378" i="13"/>
  <c r="DQ377" i="13"/>
  <c r="BM377" i="13"/>
  <c r="Q377" i="13"/>
  <c r="DI376" i="13"/>
  <c r="Y376" i="13"/>
  <c r="DQ375" i="13"/>
  <c r="BM375" i="13"/>
  <c r="Q375" i="13"/>
  <c r="DI374" i="13"/>
  <c r="Y374" i="13"/>
  <c r="DQ373" i="13"/>
  <c r="BM373" i="13"/>
  <c r="Q373" i="13"/>
  <c r="DI372" i="13"/>
  <c r="Y372" i="13"/>
  <c r="DQ371" i="13"/>
  <c r="BM371" i="13"/>
  <c r="Q371" i="13"/>
  <c r="DI370" i="13"/>
  <c r="Y370" i="13"/>
  <c r="DQ369" i="13"/>
  <c r="BM369" i="13"/>
  <c r="Q369" i="13"/>
  <c r="DI368" i="13"/>
  <c r="Y368" i="13"/>
  <c r="DQ367" i="13"/>
  <c r="BM367" i="13"/>
  <c r="Q367" i="13"/>
  <c r="DI366" i="13"/>
  <c r="Y366" i="13"/>
  <c r="DQ365" i="13"/>
  <c r="BM365" i="13"/>
  <c r="Q365" i="13"/>
  <c r="DI364" i="13"/>
  <c r="Y364" i="13"/>
  <c r="DQ363" i="13"/>
  <c r="BM363" i="13"/>
  <c r="Q363" i="13"/>
  <c r="DI362" i="13"/>
  <c r="Y362" i="13"/>
  <c r="DQ361" i="13"/>
  <c r="BM361" i="13"/>
  <c r="Q361" i="13"/>
  <c r="DI360" i="13"/>
  <c r="Y360" i="13"/>
  <c r="DQ359" i="13"/>
  <c r="BM359" i="13"/>
  <c r="Q359" i="13"/>
  <c r="DI358" i="13"/>
  <c r="Y358" i="13"/>
  <c r="DQ357" i="13"/>
  <c r="BM357" i="13"/>
  <c r="Q357" i="13"/>
  <c r="DI356" i="13"/>
  <c r="Y356" i="13"/>
  <c r="DQ355" i="13"/>
  <c r="BM355" i="13"/>
  <c r="Q355" i="13"/>
  <c r="DI354" i="13"/>
  <c r="Y354" i="13"/>
  <c r="DQ353" i="13"/>
  <c r="BM353" i="13"/>
  <c r="Q353" i="13"/>
  <c r="DI352" i="13"/>
  <c r="Y352" i="13"/>
  <c r="DQ351" i="13"/>
  <c r="BM351" i="13"/>
  <c r="Q351" i="13"/>
  <c r="DI350" i="13"/>
  <c r="Y350" i="13"/>
  <c r="DQ349" i="13"/>
  <c r="Q349" i="13"/>
  <c r="Y348" i="13"/>
  <c r="BM347" i="13"/>
  <c r="DI346" i="13"/>
  <c r="DQ345" i="13"/>
  <c r="Q345" i="13"/>
  <c r="Y344" i="13"/>
  <c r="BM343" i="13"/>
  <c r="DI342" i="13"/>
  <c r="DQ341" i="13"/>
  <c r="Q341" i="13"/>
  <c r="Y340" i="13"/>
  <c r="BM339" i="13"/>
  <c r="DI338" i="13"/>
  <c r="DQ337" i="13"/>
  <c r="Q337" i="13"/>
  <c r="Y336" i="13"/>
  <c r="BM335" i="13"/>
  <c r="DI334" i="13"/>
  <c r="DQ333" i="13"/>
  <c r="Q333" i="13"/>
  <c r="Y332" i="13"/>
  <c r="BM331" i="13"/>
  <c r="DI330" i="13"/>
  <c r="DQ329" i="13"/>
  <c r="Q329" i="13"/>
  <c r="Y328" i="13"/>
  <c r="BM327" i="13"/>
  <c r="DI326" i="13"/>
  <c r="DY116" i="13"/>
  <c r="DQ116" i="13"/>
  <c r="DI116" i="13"/>
  <c r="CC116" i="13"/>
  <c r="BU116" i="13"/>
  <c r="BM116" i="13"/>
  <c r="AO116" i="13"/>
  <c r="AG116" i="13"/>
  <c r="Y116" i="13"/>
  <c r="Q116" i="13"/>
  <c r="EG101" i="13"/>
  <c r="DY101" i="13"/>
  <c r="DQ101" i="13"/>
  <c r="DI101" i="13"/>
  <c r="CC101" i="13"/>
  <c r="BU101" i="13"/>
  <c r="BM101" i="13"/>
  <c r="AO101" i="13"/>
  <c r="AG101" i="13"/>
  <c r="Y101" i="13"/>
  <c r="Q101" i="13"/>
  <c r="EG100" i="13"/>
  <c r="DY100" i="13"/>
  <c r="DQ100" i="13"/>
  <c r="DI100" i="13"/>
  <c r="CC100" i="13"/>
  <c r="BU100" i="13"/>
  <c r="BM100" i="13"/>
  <c r="AO100" i="13"/>
  <c r="AG100" i="13"/>
  <c r="Y100" i="13"/>
  <c r="Q100" i="13"/>
  <c r="EG99" i="13"/>
  <c r="DY99" i="13"/>
  <c r="DQ99" i="13"/>
  <c r="DI99" i="13"/>
  <c r="CC99" i="13"/>
  <c r="BU99" i="13"/>
  <c r="BM99" i="13"/>
  <c r="AO99" i="13"/>
  <c r="AG99" i="13"/>
  <c r="Y99" i="13"/>
  <c r="Q99" i="13"/>
  <c r="EG98" i="13"/>
  <c r="DY98" i="13"/>
  <c r="DQ98" i="13"/>
  <c r="DI98" i="13"/>
  <c r="CC98" i="13"/>
  <c r="BU98" i="13"/>
  <c r="BM98" i="13"/>
  <c r="AO98" i="13"/>
  <c r="AG98" i="13"/>
  <c r="Y98" i="13"/>
  <c r="Q98" i="13"/>
  <c r="EG94" i="13"/>
  <c r="DY94" i="13"/>
  <c r="DQ94" i="13"/>
  <c r="DI94" i="13"/>
  <c r="CC94" i="13"/>
  <c r="BU94" i="13"/>
  <c r="BM94" i="13"/>
  <c r="AO94" i="13"/>
  <c r="AG94" i="13"/>
  <c r="Y94" i="13"/>
  <c r="Q94" i="13"/>
  <c r="EG93" i="13"/>
  <c r="DY93" i="13"/>
  <c r="DQ93" i="13"/>
  <c r="DI93" i="13"/>
  <c r="CC93" i="13"/>
  <c r="BU93" i="13"/>
  <c r="BM93" i="13"/>
  <c r="AO93" i="13"/>
  <c r="AG93" i="13"/>
  <c r="Y93" i="13"/>
  <c r="Q93" i="13"/>
  <c r="EG92" i="13"/>
  <c r="DY92" i="13"/>
  <c r="DQ92" i="13"/>
  <c r="DI92" i="13"/>
  <c r="CC92" i="13"/>
  <c r="BU92" i="13"/>
  <c r="BM92" i="13"/>
  <c r="AO92" i="13"/>
  <c r="AG92" i="13"/>
  <c r="Y92" i="13"/>
  <c r="Q92" i="13"/>
  <c r="Y349" i="13"/>
  <c r="BM348" i="13"/>
  <c r="DI347" i="13"/>
  <c r="DQ346" i="13"/>
  <c r="Q346" i="13"/>
  <c r="Y345" i="13"/>
  <c r="BM344" i="13"/>
  <c r="DI343" i="13"/>
  <c r="DQ342" i="13"/>
  <c r="Q342" i="13"/>
  <c r="Y341" i="13"/>
  <c r="BM340" i="13"/>
  <c r="DI339" i="13"/>
  <c r="DQ338" i="13"/>
  <c r="Q338" i="13"/>
  <c r="Y337" i="13"/>
  <c r="BM336" i="13"/>
  <c r="DI335" i="13"/>
  <c r="DQ334" i="13"/>
  <c r="Q334" i="13"/>
  <c r="Y333" i="13"/>
  <c r="BM332" i="13"/>
  <c r="DI331" i="13"/>
  <c r="DQ330" i="13"/>
  <c r="Q330" i="13"/>
  <c r="Y329" i="13"/>
  <c r="BM328" i="13"/>
  <c r="DI327" i="13"/>
  <c r="DQ326" i="13"/>
  <c r="Q326" i="13"/>
  <c r="DQ325" i="13"/>
  <c r="DI325" i="13"/>
  <c r="BM325" i="13"/>
  <c r="Y325" i="13"/>
  <c r="Q325" i="13"/>
  <c r="DQ324" i="13"/>
  <c r="DI324" i="13"/>
  <c r="BM324" i="13"/>
  <c r="Y324" i="13"/>
  <c r="Q324" i="13"/>
  <c r="DQ323" i="13"/>
  <c r="DI323" i="13"/>
  <c r="BM323" i="13"/>
  <c r="Y323" i="13"/>
  <c r="Q323" i="13"/>
  <c r="DQ322" i="13"/>
  <c r="DI322" i="13"/>
  <c r="BM322" i="13"/>
  <c r="Y322" i="13"/>
  <c r="Q322" i="13"/>
  <c r="DQ321" i="13"/>
  <c r="DI321" i="13"/>
  <c r="BM321" i="13"/>
  <c r="Y321" i="13"/>
  <c r="Q321" i="13"/>
  <c r="DQ320" i="13"/>
  <c r="DI320" i="13"/>
  <c r="BM320" i="13"/>
  <c r="Y320" i="13"/>
  <c r="Q320" i="13"/>
  <c r="DQ319" i="13"/>
  <c r="DI319" i="13"/>
  <c r="BM319" i="13"/>
  <c r="Y319" i="13"/>
  <c r="Q319" i="13"/>
  <c r="DQ318" i="13"/>
  <c r="DI318" i="13"/>
  <c r="BM318" i="13"/>
  <c r="Y318" i="13"/>
  <c r="Q318" i="13"/>
  <c r="DQ317" i="13"/>
  <c r="DI317" i="13"/>
  <c r="BM317" i="13"/>
  <c r="Y317" i="13"/>
  <c r="Q317" i="13"/>
  <c r="DQ316" i="13"/>
  <c r="DI316" i="13"/>
  <c r="BM316" i="13"/>
  <c r="Y316" i="13"/>
  <c r="Q316" i="13"/>
  <c r="DQ315" i="13"/>
  <c r="DI315" i="13"/>
  <c r="BM315" i="13"/>
  <c r="Y315" i="13"/>
  <c r="Q315" i="13"/>
  <c r="DQ314" i="13"/>
  <c r="DI314" i="13"/>
  <c r="BM314" i="13"/>
  <c r="Y314" i="13"/>
  <c r="Q314" i="13"/>
  <c r="DY313" i="13"/>
  <c r="DQ313" i="13"/>
  <c r="DI313" i="13"/>
  <c r="BM313" i="13"/>
  <c r="Y313" i="13"/>
  <c r="Q313" i="13"/>
  <c r="DY312" i="13"/>
  <c r="DQ312" i="13"/>
  <c r="DI312" i="13"/>
  <c r="BM312" i="13"/>
  <c r="Y312" i="13"/>
  <c r="Q312" i="13"/>
  <c r="DY311" i="13"/>
  <c r="DQ311" i="13"/>
  <c r="DI311" i="13"/>
  <c r="BM311" i="13"/>
  <c r="Y311" i="13"/>
  <c r="Q311" i="13"/>
  <c r="DY310" i="13"/>
  <c r="DQ310" i="13"/>
  <c r="DI310" i="13"/>
  <c r="BM310" i="13"/>
  <c r="AG310" i="13"/>
  <c r="Y310" i="13"/>
  <c r="Q310" i="13"/>
  <c r="DY309" i="13"/>
  <c r="DQ309" i="13"/>
  <c r="DI309" i="13"/>
  <c r="BM309" i="13"/>
  <c r="AG309" i="13"/>
  <c r="Y309" i="13"/>
  <c r="Q309" i="13"/>
  <c r="DY308" i="13"/>
  <c r="DQ308" i="13"/>
  <c r="DI308" i="13"/>
  <c r="BM308" i="13"/>
  <c r="AG308" i="13"/>
  <c r="Y308" i="13"/>
  <c r="Q308" i="13"/>
  <c r="DY307" i="13"/>
  <c r="DQ307" i="13"/>
  <c r="DI307" i="13"/>
  <c r="BM307" i="13"/>
  <c r="AG307" i="13"/>
  <c r="Y307" i="13"/>
  <c r="Q307" i="13"/>
  <c r="DY306" i="13"/>
  <c r="DQ306" i="13"/>
  <c r="DI306" i="13"/>
  <c r="BM306" i="13"/>
  <c r="AG306" i="13"/>
  <c r="Y306" i="13"/>
  <c r="Q306" i="13"/>
  <c r="DY305" i="13"/>
  <c r="DQ305" i="13"/>
  <c r="DI305" i="13"/>
  <c r="BM394" i="13"/>
  <c r="DQ392" i="13"/>
  <c r="Y391" i="13"/>
  <c r="DI389" i="13"/>
  <c r="Q388" i="13"/>
  <c r="BM386" i="13"/>
  <c r="DQ384" i="13"/>
  <c r="Y383" i="13"/>
  <c r="DI381" i="13"/>
  <c r="Q380" i="13"/>
  <c r="BM378" i="13"/>
  <c r="DQ376" i="13"/>
  <c r="Y375" i="13"/>
  <c r="DI373" i="13"/>
  <c r="Q372" i="13"/>
  <c r="BM370" i="13"/>
  <c r="DQ368" i="13"/>
  <c r="Y367" i="13"/>
  <c r="DI365" i="13"/>
  <c r="Q364" i="13"/>
  <c r="BM362" i="13"/>
  <c r="DQ360" i="13"/>
  <c r="Y359" i="13"/>
  <c r="DI357" i="13"/>
  <c r="Q356" i="13"/>
  <c r="BM354" i="13"/>
  <c r="DQ352" i="13"/>
  <c r="Y351" i="13"/>
  <c r="DI348" i="13"/>
  <c r="BM345" i="13"/>
  <c r="Y342" i="13"/>
  <c r="Q339" i="13"/>
  <c r="DQ335" i="13"/>
  <c r="DI332" i="13"/>
  <c r="BM329" i="13"/>
  <c r="Y326" i="13"/>
  <c r="AG305" i="13"/>
  <c r="Q305" i="13"/>
  <c r="DQ304" i="13"/>
  <c r="BM304" i="13"/>
  <c r="Y304" i="13"/>
  <c r="DY303" i="13"/>
  <c r="DI303" i="13"/>
  <c r="AG303" i="13"/>
  <c r="Q303" i="13"/>
  <c r="DQ302" i="13"/>
  <c r="BM302" i="13"/>
  <c r="Y302" i="13"/>
  <c r="DY301" i="13"/>
  <c r="DI301" i="13"/>
  <c r="AG301" i="13"/>
  <c r="Q301" i="13"/>
  <c r="DQ300" i="13"/>
  <c r="BM300" i="13"/>
  <c r="Y300" i="13"/>
  <c r="DY299" i="13"/>
  <c r="DI299" i="13"/>
  <c r="AG299" i="13"/>
  <c r="Q299" i="13"/>
  <c r="DQ298" i="13"/>
  <c r="BM298" i="13"/>
  <c r="Y298" i="13"/>
  <c r="DY297" i="13"/>
  <c r="DI297" i="13"/>
  <c r="AG297" i="13"/>
  <c r="Q297" i="13"/>
  <c r="DQ296" i="13"/>
  <c r="BM296" i="13"/>
  <c r="Y296" i="13"/>
  <c r="DY295" i="13"/>
  <c r="DI295" i="13"/>
  <c r="AG295" i="13"/>
  <c r="Q295" i="13"/>
  <c r="DQ294" i="13"/>
  <c r="BM294" i="13"/>
  <c r="Y294" i="13"/>
  <c r="DY293" i="13"/>
  <c r="DI293" i="13"/>
  <c r="AG293" i="13"/>
  <c r="Q293" i="13"/>
  <c r="DQ292" i="13"/>
  <c r="BM292" i="13"/>
  <c r="Y292" i="13"/>
  <c r="DY291" i="13"/>
  <c r="DI291" i="13"/>
  <c r="AG291" i="13"/>
  <c r="Q291" i="13"/>
  <c r="DQ290" i="13"/>
  <c r="BM290" i="13"/>
  <c r="Y290" i="13"/>
  <c r="DY289" i="13"/>
  <c r="DI289" i="13"/>
  <c r="AG289" i="13"/>
  <c r="Q289" i="13"/>
  <c r="DQ288" i="13"/>
  <c r="BM288" i="13"/>
  <c r="Y288" i="13"/>
  <c r="DY287" i="13"/>
  <c r="DI287" i="13"/>
  <c r="BM287" i="13"/>
  <c r="Y287" i="13"/>
  <c r="DY286" i="13"/>
  <c r="DI286" i="13"/>
  <c r="BM286" i="13"/>
  <c r="Y286" i="13"/>
  <c r="DY285" i="13"/>
  <c r="DI285" i="13"/>
  <c r="BM285" i="13"/>
  <c r="Y285" i="13"/>
  <c r="DY284" i="13"/>
  <c r="DI284" i="13"/>
  <c r="BM284" i="13"/>
  <c r="Y284" i="13"/>
  <c r="DY283" i="13"/>
  <c r="DI283" i="13"/>
  <c r="BM283" i="13"/>
  <c r="Y283" i="13"/>
  <c r="DY282" i="13"/>
  <c r="DI282" i="13"/>
  <c r="BM282" i="13"/>
  <c r="Y282" i="13"/>
  <c r="DY281" i="13"/>
  <c r="DI281" i="13"/>
  <c r="BM281" i="13"/>
  <c r="Y281" i="13"/>
  <c r="DY280" i="13"/>
  <c r="DI280" i="13"/>
  <c r="BM280" i="13"/>
  <c r="Y280" i="13"/>
  <c r="DY279" i="13"/>
  <c r="DI279" i="13"/>
  <c r="BM279" i="13"/>
  <c r="Y279" i="13"/>
  <c r="DY278" i="13"/>
  <c r="DI278" i="13"/>
  <c r="BM278" i="13"/>
  <c r="Y278" i="13"/>
  <c r="DY277" i="13"/>
  <c r="DI277" i="13"/>
  <c r="BM277" i="13"/>
  <c r="Y277" i="13"/>
  <c r="DY276" i="13"/>
  <c r="DI276" i="13"/>
  <c r="BM276" i="13"/>
  <c r="Y276" i="13"/>
  <c r="DY275" i="13"/>
  <c r="DI275" i="13"/>
  <c r="BM275" i="13"/>
  <c r="Y275" i="13"/>
  <c r="DY274" i="13"/>
  <c r="DI274" i="13"/>
  <c r="BM274" i="13"/>
  <c r="Y274" i="13"/>
  <c r="DY273" i="13"/>
  <c r="DI273" i="13"/>
  <c r="BM273" i="13"/>
  <c r="Y273" i="13"/>
  <c r="DY272" i="13"/>
  <c r="DI272" i="13"/>
  <c r="BM272" i="13"/>
  <c r="Y272" i="13"/>
  <c r="DY271" i="13"/>
  <c r="DI271" i="13"/>
  <c r="BM271" i="13"/>
  <c r="Y271" i="13"/>
  <c r="DY270" i="13"/>
  <c r="DI270" i="13"/>
  <c r="BM270" i="13"/>
  <c r="Y270" i="13"/>
  <c r="DY269" i="13"/>
  <c r="DI269" i="13"/>
  <c r="BM269" i="13"/>
  <c r="Y269" i="13"/>
  <c r="DY268" i="13"/>
  <c r="DI268" i="13"/>
  <c r="BM268" i="13"/>
  <c r="Y268" i="13"/>
  <c r="DY267" i="13"/>
  <c r="DI267" i="13"/>
  <c r="BM267" i="13"/>
  <c r="Y267" i="13"/>
  <c r="DY266" i="13"/>
  <c r="DI266" i="13"/>
  <c r="BM266" i="13"/>
  <c r="Y266" i="13"/>
  <c r="DY265" i="13"/>
  <c r="DI265" i="13"/>
  <c r="BM265" i="13"/>
  <c r="Y265" i="13"/>
  <c r="DY264" i="13"/>
  <c r="DI264" i="13"/>
  <c r="BM264" i="13"/>
  <c r="Y264" i="13"/>
  <c r="DY263" i="13"/>
  <c r="DI263" i="13"/>
  <c r="BM263" i="13"/>
  <c r="Y263" i="13"/>
  <c r="DY262" i="13"/>
  <c r="DI262" i="13"/>
  <c r="BM262" i="13"/>
  <c r="Y262" i="13"/>
  <c r="DY261" i="13"/>
  <c r="DI261" i="13"/>
  <c r="BM261" i="13"/>
  <c r="Y261" i="13"/>
  <c r="DY260" i="13"/>
  <c r="DI260" i="13"/>
  <c r="BM260" i="13"/>
  <c r="Y260" i="13"/>
  <c r="DY259" i="13"/>
  <c r="DI259" i="13"/>
  <c r="BM259" i="13"/>
  <c r="Y259" i="13"/>
  <c r="DY258" i="13"/>
  <c r="DI258" i="13"/>
  <c r="BM258" i="13"/>
  <c r="Y258" i="13"/>
  <c r="DY257" i="13"/>
  <c r="DI257" i="13"/>
  <c r="BM257" i="13"/>
  <c r="Y257" i="13"/>
  <c r="DY256" i="13"/>
  <c r="DI256" i="13"/>
  <c r="BM256" i="13"/>
  <c r="Y256" i="13"/>
  <c r="DY255" i="13"/>
  <c r="DI255" i="13"/>
  <c r="BM255" i="13"/>
  <c r="Y255" i="13"/>
  <c r="DY254" i="13"/>
  <c r="DI254" i="13"/>
  <c r="BM254" i="13"/>
  <c r="Y254" i="13"/>
  <c r="DY253" i="13"/>
  <c r="DI253" i="13"/>
  <c r="BM253" i="13"/>
  <c r="Y253" i="13"/>
  <c r="DY252" i="13"/>
  <c r="DI252" i="13"/>
  <c r="BM252" i="13"/>
  <c r="Y252" i="13"/>
  <c r="DY251" i="13"/>
  <c r="DI251" i="13"/>
  <c r="BM251" i="13"/>
  <c r="Y251" i="13"/>
  <c r="DY250" i="13"/>
  <c r="DI250" i="13"/>
  <c r="BM250" i="13"/>
  <c r="Y250" i="13"/>
  <c r="DY249" i="13"/>
  <c r="DI249" i="13"/>
  <c r="BM249" i="13"/>
  <c r="Y249" i="13"/>
  <c r="DY248" i="13"/>
  <c r="DI248" i="13"/>
  <c r="BM248" i="13"/>
  <c r="Y248" i="13"/>
  <c r="DY247" i="13"/>
  <c r="DI247" i="13"/>
  <c r="BM247" i="13"/>
  <c r="Y247" i="13"/>
  <c r="DY246" i="13"/>
  <c r="DI246" i="13"/>
  <c r="BM246" i="13"/>
  <c r="Y246" i="13"/>
  <c r="DY245" i="13"/>
  <c r="DI245" i="13"/>
  <c r="BM245" i="13"/>
  <c r="Y245" i="13"/>
  <c r="DY244" i="13"/>
  <c r="DI244" i="13"/>
  <c r="BM244" i="13"/>
  <c r="Y244" i="13"/>
  <c r="DY243" i="13"/>
  <c r="DI243" i="13"/>
  <c r="BM243" i="13"/>
  <c r="Y243" i="13"/>
  <c r="DY242" i="13"/>
  <c r="DI242" i="13"/>
  <c r="BM242" i="13"/>
  <c r="Y242" i="13"/>
  <c r="DY241" i="13"/>
  <c r="DI241" i="13"/>
  <c r="BM241" i="13"/>
  <c r="Y241" i="13"/>
  <c r="DY240" i="13"/>
  <c r="DI240" i="13"/>
  <c r="BM240" i="13"/>
  <c r="Y240" i="13"/>
  <c r="DY239" i="13"/>
  <c r="DI239" i="13"/>
  <c r="BM239" i="13"/>
  <c r="Y239" i="13"/>
  <c r="DY238" i="13"/>
  <c r="DI238" i="13"/>
  <c r="BM238" i="13"/>
  <c r="Y238" i="13"/>
  <c r="DY237" i="13"/>
  <c r="DI237" i="13"/>
  <c r="BM237" i="13"/>
  <c r="Y237" i="13"/>
  <c r="DY236" i="13"/>
  <c r="DI236" i="13"/>
  <c r="BM236" i="13"/>
  <c r="Y236" i="13"/>
  <c r="DY235" i="13"/>
  <c r="DI235" i="13"/>
  <c r="BM235" i="13"/>
  <c r="Y235" i="13"/>
  <c r="DY234" i="13"/>
  <c r="DI234" i="13"/>
  <c r="BM234" i="13"/>
  <c r="Y234" i="13"/>
  <c r="DY233" i="13"/>
  <c r="DI233" i="13"/>
  <c r="BM233" i="13"/>
  <c r="Y233" i="13"/>
  <c r="DY232" i="13"/>
  <c r="DI232" i="13"/>
  <c r="BM232" i="13"/>
  <c r="Y232" i="13"/>
  <c r="DY231" i="13"/>
  <c r="DI231" i="13"/>
  <c r="BM231" i="13"/>
  <c r="Y231" i="13"/>
  <c r="DY230" i="13"/>
  <c r="DI230" i="13"/>
  <c r="BM230" i="13"/>
  <c r="Y230" i="13"/>
  <c r="DY229" i="13"/>
  <c r="DI229" i="13"/>
  <c r="BM229" i="13"/>
  <c r="Y229" i="13"/>
  <c r="DY228" i="13"/>
  <c r="DI228" i="13"/>
  <c r="BM228" i="13"/>
  <c r="Y228" i="13"/>
  <c r="DY227" i="13"/>
  <c r="DI227" i="13"/>
  <c r="BM227" i="13"/>
  <c r="Y227" i="13"/>
  <c r="DY226" i="13"/>
  <c r="DI226" i="13"/>
  <c r="BM226" i="13"/>
  <c r="Y226" i="13"/>
  <c r="DY225" i="13"/>
  <c r="DI225" i="13"/>
  <c r="BM225" i="13"/>
  <c r="Y225" i="13"/>
  <c r="DY224" i="13"/>
  <c r="DI224" i="13"/>
  <c r="BM224" i="13"/>
  <c r="Y224" i="13"/>
  <c r="DY223" i="13"/>
  <c r="DI223" i="13"/>
  <c r="BM223" i="13"/>
  <c r="Y223" i="13"/>
  <c r="DY222" i="13"/>
  <c r="DI222" i="13"/>
  <c r="BM222" i="13"/>
  <c r="Y222" i="13"/>
  <c r="DY221" i="13"/>
  <c r="DI221" i="13"/>
  <c r="BM221" i="13"/>
  <c r="Y221" i="13"/>
  <c r="DY220" i="13"/>
  <c r="DI220" i="13"/>
  <c r="BM220" i="13"/>
  <c r="Y220" i="13"/>
  <c r="DY219" i="13"/>
  <c r="DI219" i="13"/>
  <c r="BM219" i="13"/>
  <c r="Y219" i="13"/>
  <c r="DY218" i="13"/>
  <c r="DI218" i="13"/>
  <c r="BM218" i="13"/>
  <c r="Y218" i="13"/>
  <c r="DY217" i="13"/>
  <c r="DI217" i="13"/>
  <c r="BM217" i="13"/>
  <c r="Y217" i="13"/>
  <c r="DY216" i="13"/>
  <c r="DI216" i="13"/>
  <c r="BM216" i="13"/>
  <c r="Y216" i="13"/>
  <c r="DY215" i="13"/>
  <c r="DI215" i="13"/>
  <c r="BM215" i="13"/>
  <c r="Y215" i="13"/>
  <c r="DY214" i="13"/>
  <c r="DI214" i="13"/>
  <c r="BM214" i="13"/>
  <c r="Y214" i="13"/>
  <c r="DY213" i="13"/>
  <c r="DI213" i="13"/>
  <c r="BM213" i="13"/>
  <c r="Y213" i="13"/>
  <c r="DY212" i="13"/>
  <c r="DI212" i="13"/>
  <c r="BM212" i="13"/>
  <c r="Y212" i="13"/>
  <c r="DY211" i="13"/>
  <c r="DI211" i="13"/>
  <c r="BM211" i="13"/>
  <c r="Y211" i="13"/>
  <c r="DY210" i="13"/>
  <c r="DI210" i="13"/>
  <c r="BM210" i="13"/>
  <c r="Y210" i="13"/>
  <c r="DY209" i="13"/>
  <c r="DI209" i="13"/>
  <c r="BM209" i="13"/>
  <c r="Y209" i="13"/>
  <c r="DY208" i="13"/>
  <c r="DI208" i="13"/>
  <c r="BM208" i="13"/>
  <c r="Y208" i="13"/>
  <c r="DY207" i="13"/>
  <c r="DI207" i="13"/>
  <c r="BM207" i="13"/>
  <c r="Y207" i="13"/>
  <c r="DY206" i="13"/>
  <c r="DI206" i="13"/>
  <c r="BM206" i="13"/>
  <c r="Y206" i="13"/>
  <c r="DY205" i="13"/>
  <c r="DI205" i="13"/>
  <c r="BM205" i="13"/>
  <c r="Y205" i="13"/>
  <c r="DY204" i="13"/>
  <c r="DI204" i="13"/>
  <c r="BM204" i="13"/>
  <c r="Y204" i="13"/>
  <c r="DY203" i="13"/>
  <c r="DI203" i="13"/>
  <c r="BM203" i="13"/>
  <c r="Y203" i="13"/>
  <c r="DY202" i="13"/>
  <c r="DI202" i="13"/>
  <c r="BM202" i="13"/>
  <c r="Y202" i="13"/>
  <c r="DY201" i="13"/>
  <c r="DI201" i="13"/>
  <c r="BM201" i="13"/>
  <c r="Y201" i="13"/>
  <c r="DY200" i="13"/>
  <c r="DI200" i="13"/>
  <c r="BM200" i="13"/>
  <c r="Y200" i="13"/>
  <c r="DY199" i="13"/>
  <c r="DI199" i="13"/>
  <c r="BM199" i="13"/>
  <c r="Y199" i="13"/>
  <c r="DY198" i="13"/>
  <c r="DI198" i="13"/>
  <c r="BM198" i="13"/>
  <c r="Y198" i="13"/>
  <c r="DY197" i="13"/>
  <c r="DI197" i="13"/>
  <c r="BM197" i="13"/>
  <c r="Y197" i="13"/>
  <c r="DY196" i="13"/>
  <c r="DI196" i="13"/>
  <c r="BM196" i="13"/>
  <c r="Y196" i="13"/>
  <c r="DY195" i="13"/>
  <c r="DI195" i="13"/>
  <c r="BM195" i="13"/>
  <c r="Y195" i="13"/>
  <c r="DY194" i="13"/>
  <c r="DI194" i="13"/>
  <c r="BM194" i="13"/>
  <c r="Y194" i="13"/>
  <c r="DY193" i="13"/>
  <c r="DI193" i="13"/>
  <c r="BM193" i="13"/>
  <c r="Y193" i="13"/>
  <c r="DY192" i="13"/>
  <c r="DI192" i="13"/>
  <c r="BM192" i="13"/>
  <c r="Y192" i="13"/>
  <c r="DY191" i="13"/>
  <c r="DI191" i="13"/>
  <c r="BM191" i="13"/>
  <c r="Y191" i="13"/>
  <c r="DY190" i="13"/>
  <c r="DI190" i="13"/>
  <c r="BM190" i="13"/>
  <c r="Y190" i="13"/>
  <c r="DY189" i="13"/>
  <c r="DI189" i="13"/>
  <c r="BM189" i="13"/>
  <c r="Y189" i="13"/>
  <c r="DY188" i="13"/>
  <c r="DI188" i="13"/>
  <c r="BM188" i="13"/>
  <c r="Y188" i="13"/>
  <c r="DY187" i="13"/>
  <c r="DI187" i="13"/>
  <c r="BM187" i="13"/>
  <c r="Y187" i="13"/>
  <c r="DY186" i="13"/>
  <c r="DI186" i="13"/>
  <c r="BM186" i="13"/>
  <c r="Y186" i="13"/>
  <c r="DY185" i="13"/>
  <c r="DI185" i="13"/>
  <c r="BM185" i="13"/>
  <c r="Y185" i="13"/>
  <c r="DY184" i="13"/>
  <c r="DI184" i="13"/>
  <c r="BM184" i="13"/>
  <c r="Y184" i="13"/>
  <c r="DY183" i="13"/>
  <c r="DI183" i="13"/>
  <c r="BM183" i="13"/>
  <c r="Y183" i="13"/>
  <c r="DY182" i="13"/>
  <c r="DI182" i="13"/>
  <c r="BM182" i="13"/>
  <c r="Y182" i="13"/>
  <c r="DY181" i="13"/>
  <c r="DI181" i="13"/>
  <c r="BM181" i="13"/>
  <c r="Y181" i="13"/>
  <c r="DY180" i="13"/>
  <c r="DI180" i="13"/>
  <c r="BM180" i="13"/>
  <c r="Y180" i="13"/>
  <c r="DY179" i="13"/>
  <c r="DI179" i="13"/>
  <c r="BM179" i="13"/>
  <c r="Y179" i="13"/>
  <c r="DY178" i="13"/>
  <c r="DI178" i="13"/>
  <c r="BM178" i="13"/>
  <c r="Y178" i="13"/>
  <c r="DY177" i="13"/>
  <c r="DI177" i="13"/>
  <c r="BM177" i="13"/>
  <c r="Y177" i="13"/>
  <c r="DY176" i="13"/>
  <c r="DI176" i="13"/>
  <c r="BM176" i="13"/>
  <c r="Y176" i="13"/>
  <c r="DY175" i="13"/>
  <c r="DI175" i="13"/>
  <c r="BM175" i="13"/>
  <c r="Y175" i="13"/>
  <c r="DY174" i="13"/>
  <c r="DI174" i="13"/>
  <c r="BM174" i="13"/>
  <c r="Y174" i="13"/>
  <c r="DY173" i="13"/>
  <c r="DI173" i="13"/>
  <c r="BM173" i="13"/>
  <c r="Y173" i="13"/>
  <c r="DY172" i="13"/>
  <c r="DI172" i="13"/>
  <c r="BM172" i="13"/>
  <c r="Y172" i="13"/>
  <c r="DY171" i="13"/>
  <c r="DI171" i="13"/>
  <c r="BM171" i="13"/>
  <c r="Y171" i="13"/>
  <c r="DY170" i="13"/>
  <c r="DI170" i="13"/>
  <c r="BM170" i="13"/>
  <c r="Y170" i="13"/>
  <c r="DY169" i="13"/>
  <c r="DI169" i="13"/>
  <c r="BM169" i="13"/>
  <c r="Y169" i="13"/>
  <c r="DY168" i="13"/>
  <c r="DI168" i="13"/>
  <c r="BM168" i="13"/>
  <c r="Y168" i="13"/>
  <c r="DY167" i="13"/>
  <c r="DI167" i="13"/>
  <c r="BM167" i="13"/>
  <c r="Y167" i="13"/>
  <c r="DY166" i="13"/>
  <c r="DI166" i="13"/>
  <c r="BM166" i="13"/>
  <c r="Y166" i="13"/>
  <c r="DY165" i="13"/>
  <c r="DI165" i="13"/>
  <c r="BM165" i="13"/>
  <c r="Y165" i="13"/>
  <c r="DY164" i="13"/>
  <c r="DI164" i="13"/>
  <c r="BM164" i="13"/>
  <c r="Y164" i="13"/>
  <c r="DY163" i="13"/>
  <c r="DI163" i="13"/>
  <c r="BM163" i="13"/>
  <c r="Y163" i="13"/>
  <c r="DY162" i="13"/>
  <c r="DI162" i="13"/>
  <c r="BM162" i="13"/>
  <c r="Y162" i="13"/>
  <c r="DY161" i="13"/>
  <c r="DI161" i="13"/>
  <c r="BM161" i="13"/>
  <c r="Y161" i="13"/>
  <c r="DY160" i="13"/>
  <c r="DI160" i="13"/>
  <c r="BM160" i="13"/>
  <c r="Y160" i="13"/>
  <c r="DY159" i="13"/>
  <c r="DI159" i="13"/>
  <c r="BM159" i="13"/>
  <c r="Y159" i="13"/>
  <c r="DY158" i="13"/>
  <c r="DI158" i="13"/>
  <c r="BM158" i="13"/>
  <c r="Y158" i="13"/>
  <c r="DY157" i="13"/>
  <c r="DI157" i="13"/>
  <c r="BM157" i="13"/>
  <c r="Y157" i="13"/>
  <c r="DY156" i="13"/>
  <c r="DI156" i="13"/>
  <c r="BM156" i="13"/>
  <c r="Y156" i="13"/>
  <c r="DY155" i="13"/>
  <c r="DI155" i="13"/>
  <c r="BM155" i="13"/>
  <c r="Y155" i="13"/>
  <c r="DY154" i="13"/>
  <c r="DI154" i="13"/>
  <c r="BM154" i="13"/>
  <c r="Y154" i="13"/>
  <c r="DY153" i="13"/>
  <c r="DI153" i="13"/>
  <c r="BM153" i="13"/>
  <c r="Y153" i="13"/>
  <c r="DY152" i="13"/>
  <c r="DI152" i="13"/>
  <c r="BM152" i="13"/>
  <c r="Y152" i="13"/>
  <c r="DY151" i="13"/>
  <c r="DI151" i="13"/>
  <c r="BM151" i="13"/>
  <c r="Y151" i="13"/>
  <c r="DY150" i="13"/>
  <c r="DI150" i="13"/>
  <c r="BM150" i="13"/>
  <c r="Y150" i="13"/>
  <c r="DY149" i="13"/>
  <c r="DI149" i="13"/>
  <c r="BM149" i="13"/>
  <c r="Y149" i="13"/>
  <c r="DY148" i="13"/>
  <c r="DI148" i="13"/>
  <c r="BM148" i="13"/>
  <c r="Y148" i="13"/>
  <c r="DY147" i="13"/>
  <c r="DI147" i="13"/>
  <c r="BM147" i="13"/>
  <c r="Y147" i="13"/>
  <c r="DY146" i="13"/>
  <c r="DI146" i="13"/>
  <c r="BM146" i="13"/>
  <c r="Y146" i="13"/>
  <c r="DY145" i="13"/>
  <c r="DI145" i="13"/>
  <c r="BM145" i="13"/>
  <c r="Y145" i="13"/>
  <c r="DY144" i="13"/>
  <c r="DI144" i="13"/>
  <c r="BM144" i="13"/>
  <c r="Y144" i="13"/>
  <c r="DY143" i="13"/>
  <c r="DI143" i="13"/>
  <c r="BM143" i="13"/>
  <c r="Y143" i="13"/>
  <c r="DY142" i="13"/>
  <c r="DI142" i="13"/>
  <c r="BM142" i="13"/>
  <c r="Y142" i="13"/>
  <c r="DY141" i="13"/>
  <c r="DI141" i="13"/>
  <c r="BM141" i="13"/>
  <c r="Y141" i="13"/>
  <c r="DY140" i="13"/>
  <c r="DI140" i="13"/>
  <c r="BM140" i="13"/>
  <c r="Y140" i="13"/>
  <c r="DY139" i="13"/>
  <c r="DI139" i="13"/>
  <c r="BM139" i="13"/>
  <c r="Y139" i="13"/>
  <c r="DY138" i="13"/>
  <c r="DI138" i="13"/>
  <c r="BM138" i="13"/>
  <c r="Y138" i="13"/>
  <c r="DY137" i="13"/>
  <c r="DI137" i="13"/>
  <c r="BM137" i="13"/>
  <c r="Y137" i="13"/>
  <c r="DY131" i="13"/>
  <c r="DI131" i="13"/>
  <c r="BM131" i="13"/>
  <c r="Y131" i="13"/>
  <c r="DY121" i="13"/>
  <c r="DI121" i="13"/>
  <c r="BU121" i="13"/>
  <c r="AO121" i="13"/>
  <c r="Y121" i="13"/>
  <c r="DY120" i="13"/>
  <c r="DI120" i="13"/>
  <c r="BU120" i="13"/>
  <c r="AO120" i="13"/>
  <c r="Y120" i="13"/>
  <c r="DY119" i="13"/>
  <c r="DI119" i="13"/>
  <c r="BU119" i="13"/>
  <c r="AO119" i="13"/>
  <c r="Y119" i="13"/>
  <c r="DY118" i="13"/>
  <c r="DI118" i="13"/>
  <c r="BU118" i="13"/>
  <c r="AO118" i="13"/>
  <c r="Y118" i="13"/>
  <c r="DY117" i="13"/>
  <c r="DI117" i="13"/>
  <c r="BU117" i="13"/>
  <c r="AO117" i="13"/>
  <c r="Y117" i="13"/>
  <c r="EG80" i="13"/>
  <c r="DY80" i="13"/>
  <c r="DQ80" i="13"/>
  <c r="DI80" i="13"/>
  <c r="CC80" i="13"/>
  <c r="BU80" i="13"/>
  <c r="BM80" i="13"/>
  <c r="AO80" i="13"/>
  <c r="AG80" i="13"/>
  <c r="Y80" i="13"/>
  <c r="Q80" i="13"/>
  <c r="EG79" i="13"/>
  <c r="DY79" i="13"/>
  <c r="DQ79" i="13"/>
  <c r="DI79" i="13"/>
  <c r="CC79" i="13"/>
  <c r="BU79" i="13"/>
  <c r="BM79" i="13"/>
  <c r="AO79" i="13"/>
  <c r="AG79" i="13"/>
  <c r="Y79" i="13"/>
  <c r="Q79" i="13"/>
  <c r="EG78" i="13"/>
  <c r="DY78" i="13"/>
  <c r="DQ78" i="13"/>
  <c r="DI78" i="13"/>
  <c r="CC78" i="13"/>
  <c r="BU78" i="13"/>
  <c r="BM78" i="13"/>
  <c r="AO78" i="13"/>
  <c r="AG78" i="13"/>
  <c r="Y78" i="13"/>
  <c r="Q78" i="13"/>
  <c r="EG77" i="13"/>
  <c r="DY77" i="13"/>
  <c r="DQ77" i="13"/>
  <c r="DI77" i="13"/>
  <c r="CC77" i="13"/>
  <c r="BU77" i="13"/>
  <c r="BM77" i="13"/>
  <c r="AO77" i="13"/>
  <c r="AG77" i="13"/>
  <c r="Y77" i="13"/>
  <c r="Q77" i="13"/>
  <c r="EG73" i="13"/>
  <c r="DY73" i="13"/>
  <c r="DQ73" i="13"/>
  <c r="DI73" i="13"/>
  <c r="CC73" i="13"/>
  <c r="BU73" i="13"/>
  <c r="BM73" i="13"/>
  <c r="AO73" i="13"/>
  <c r="AG73" i="13"/>
  <c r="Y73" i="13"/>
  <c r="Q73" i="13"/>
  <c r="EG72" i="13"/>
  <c r="DY72" i="13"/>
  <c r="DQ72" i="13"/>
  <c r="DI72" i="13"/>
  <c r="CC72" i="13"/>
  <c r="BU72" i="13"/>
  <c r="BM72" i="13"/>
  <c r="AO72" i="13"/>
  <c r="AG72" i="13"/>
  <c r="Y72" i="13"/>
  <c r="Q72" i="13"/>
  <c r="EG71" i="13"/>
  <c r="DY71" i="13"/>
  <c r="DQ71" i="13"/>
  <c r="DI71" i="13"/>
  <c r="CC71" i="13"/>
  <c r="BU71" i="13"/>
  <c r="BM71" i="13"/>
  <c r="AO71" i="13"/>
  <c r="AG71" i="13"/>
  <c r="Y71" i="13"/>
  <c r="Q71" i="13"/>
  <c r="EG67" i="13"/>
  <c r="DY67" i="13"/>
  <c r="DQ67" i="13"/>
  <c r="DI67" i="13"/>
  <c r="CC67" i="13"/>
  <c r="BU67" i="13"/>
  <c r="BM67" i="13"/>
  <c r="AO67" i="13"/>
  <c r="AG67" i="13"/>
  <c r="Y67" i="13"/>
  <c r="Q67" i="13"/>
  <c r="EG66" i="13"/>
  <c r="DY66" i="13"/>
  <c r="DQ66" i="13"/>
  <c r="DI66" i="13"/>
  <c r="CC66" i="13"/>
  <c r="BU66" i="13"/>
  <c r="BM66" i="13"/>
  <c r="AO66" i="13"/>
  <c r="AG66" i="13"/>
  <c r="Y66" i="13"/>
  <c r="Q66" i="13"/>
  <c r="EG65" i="13"/>
  <c r="DY65" i="13"/>
  <c r="DQ65" i="13"/>
  <c r="DI65" i="13"/>
  <c r="CC65" i="13"/>
  <c r="BU65" i="13"/>
  <c r="BM65" i="13"/>
  <c r="AO65" i="13"/>
  <c r="AG65" i="13"/>
  <c r="Y65" i="13"/>
  <c r="Q65" i="13"/>
  <c r="EG43" i="13"/>
  <c r="DY43" i="13"/>
  <c r="DQ43" i="13"/>
  <c r="DI43" i="13"/>
  <c r="CC43" i="13"/>
  <c r="BU43" i="13"/>
  <c r="BM43" i="13"/>
  <c r="AO43" i="13"/>
  <c r="AG43" i="13"/>
  <c r="Y43" i="13"/>
  <c r="Q43" i="13"/>
  <c r="EG42" i="13"/>
  <c r="DY42" i="13"/>
  <c r="DQ42" i="13"/>
  <c r="DI42" i="13"/>
  <c r="CC42" i="13"/>
  <c r="BU42" i="13"/>
  <c r="BM42" i="13"/>
  <c r="AO42" i="13"/>
  <c r="AG42" i="13"/>
  <c r="Y42" i="13"/>
  <c r="Q42" i="13"/>
  <c r="EG41" i="13"/>
  <c r="DY41" i="13"/>
  <c r="DQ41" i="13"/>
  <c r="DI41" i="13"/>
  <c r="CK41" i="13"/>
  <c r="CC41" i="13"/>
  <c r="BU41" i="13"/>
  <c r="BM41" i="13"/>
  <c r="AO41" i="13"/>
  <c r="AG41" i="13"/>
  <c r="Y41" i="13"/>
  <c r="Q41" i="13"/>
  <c r="EG40" i="13"/>
  <c r="DY40" i="13"/>
  <c r="DQ40" i="13"/>
  <c r="DI40" i="13"/>
  <c r="CK40" i="13"/>
  <c r="CC40" i="13"/>
  <c r="BU40" i="13"/>
  <c r="BM40" i="13"/>
  <c r="AO40" i="13"/>
  <c r="AG40" i="13"/>
  <c r="Y40" i="13"/>
  <c r="Q40" i="13"/>
  <c r="EG39" i="13"/>
  <c r="DY39" i="13"/>
  <c r="DQ39" i="13"/>
  <c r="DI39" i="13"/>
  <c r="CK39" i="13"/>
  <c r="CC39" i="13"/>
  <c r="BU39" i="13"/>
  <c r="BM39" i="13"/>
  <c r="AO39" i="13"/>
  <c r="AG39" i="13"/>
  <c r="Y39" i="13"/>
  <c r="Q39" i="13"/>
  <c r="EG34" i="13"/>
  <c r="DY34" i="13"/>
  <c r="DQ34" i="13"/>
  <c r="DI34" i="13"/>
  <c r="CK34" i="13"/>
  <c r="CC34" i="13"/>
  <c r="BU34" i="13"/>
  <c r="BM34" i="13"/>
  <c r="AW34" i="13"/>
  <c r="AO34" i="13"/>
  <c r="AG34" i="13"/>
  <c r="Y34" i="13"/>
  <c r="Q34" i="13"/>
  <c r="EG33" i="13"/>
  <c r="DY33" i="13"/>
  <c r="DQ33" i="13"/>
  <c r="DI33" i="13"/>
  <c r="CK33" i="13"/>
  <c r="CC33" i="13"/>
  <c r="BU33" i="13"/>
  <c r="BM33" i="13"/>
  <c r="AW33" i="13"/>
  <c r="AO33" i="13"/>
  <c r="AG33" i="13"/>
  <c r="Y33" i="13"/>
  <c r="Q33" i="13"/>
  <c r="EG32" i="13"/>
  <c r="DY32" i="13"/>
  <c r="DQ32" i="13"/>
  <c r="DI32" i="13"/>
  <c r="CK32" i="13"/>
  <c r="CC32" i="13"/>
  <c r="BU32" i="13"/>
  <c r="BM32" i="13"/>
  <c r="AW32" i="13"/>
  <c r="AO32" i="13"/>
  <c r="AG32" i="13"/>
  <c r="Y32" i="13"/>
  <c r="Q32" i="13"/>
  <c r="EO28" i="13"/>
  <c r="EG28" i="13"/>
  <c r="DY28" i="13"/>
  <c r="DQ28" i="13"/>
  <c r="DI28" i="13"/>
  <c r="CK28" i="13"/>
  <c r="CC28" i="13"/>
  <c r="BU28" i="13"/>
  <c r="BM28" i="13"/>
  <c r="AW28" i="13"/>
  <c r="AO28" i="13"/>
  <c r="AG28" i="13"/>
  <c r="Y28" i="13"/>
  <c r="Q28" i="13"/>
  <c r="EO27" i="13"/>
  <c r="EG27" i="13"/>
  <c r="DY27" i="13"/>
  <c r="DQ27" i="13"/>
  <c r="DI27" i="13"/>
  <c r="CK27" i="13"/>
  <c r="CC27" i="13"/>
  <c r="BU27" i="13"/>
  <c r="BM27" i="13"/>
  <c r="AW27" i="13"/>
  <c r="AO27" i="13"/>
  <c r="AG27" i="13"/>
  <c r="Y27" i="13"/>
  <c r="Q27" i="13"/>
  <c r="EO26" i="13"/>
  <c r="EG26" i="13"/>
  <c r="DY26" i="13"/>
  <c r="DQ26" i="13"/>
  <c r="DI26" i="13"/>
  <c r="CK26" i="13"/>
  <c r="CC26" i="13"/>
  <c r="BU26" i="13"/>
  <c r="BM26" i="13"/>
  <c r="AW26" i="13"/>
  <c r="AO26" i="13"/>
  <c r="AG26" i="13"/>
  <c r="Y26" i="13"/>
  <c r="Q26" i="13"/>
  <c r="EO22" i="13"/>
  <c r="EG22" i="13"/>
  <c r="DY22" i="13"/>
  <c r="DQ22" i="13"/>
  <c r="DI22" i="13"/>
  <c r="CK22" i="13"/>
  <c r="CC22" i="13"/>
  <c r="BU22" i="13"/>
  <c r="BM22" i="13"/>
  <c r="AW22" i="13"/>
  <c r="AO22" i="13"/>
  <c r="AG22" i="13"/>
  <c r="Y22" i="13"/>
  <c r="Q22" i="13"/>
  <c r="EO21" i="13"/>
  <c r="EG21" i="13"/>
  <c r="DY21" i="13"/>
  <c r="DQ21" i="13"/>
  <c r="DI21" i="13"/>
  <c r="CK21" i="13"/>
  <c r="CC21" i="13"/>
  <c r="BU21" i="13"/>
  <c r="BM21" i="13"/>
  <c r="AW21" i="13"/>
  <c r="AO21" i="13"/>
  <c r="AG21" i="13"/>
  <c r="Y21" i="13"/>
  <c r="Q21" i="13"/>
  <c r="EO20" i="13"/>
  <c r="EG20" i="13"/>
  <c r="DY20" i="13"/>
  <c r="DQ20" i="13"/>
  <c r="DI20" i="13"/>
  <c r="CK20" i="13"/>
  <c r="CC20" i="13"/>
  <c r="BU20" i="13"/>
  <c r="BM20" i="13"/>
  <c r="AW20" i="13"/>
  <c r="AO20" i="13"/>
  <c r="AG20" i="13"/>
  <c r="Y20" i="13"/>
  <c r="Q20" i="13"/>
  <c r="EO19" i="13"/>
  <c r="EG19" i="13"/>
  <c r="DY19" i="13"/>
  <c r="DQ19" i="13"/>
  <c r="DI19" i="13"/>
  <c r="CK19" i="13"/>
  <c r="CC19" i="13"/>
  <c r="BU19" i="13"/>
  <c r="BM19" i="13"/>
  <c r="AW19" i="13"/>
  <c r="AO19" i="13"/>
  <c r="AG19" i="13"/>
  <c r="Y19" i="13"/>
  <c r="Q19" i="13"/>
  <c r="EO18" i="13"/>
  <c r="EG18" i="13"/>
  <c r="DY18" i="13"/>
  <c r="DQ18" i="13"/>
  <c r="DI18" i="13"/>
  <c r="CK18" i="13"/>
  <c r="CC18" i="13"/>
  <c r="BU18" i="13"/>
  <c r="BM18" i="13"/>
  <c r="AW18" i="13"/>
  <c r="AO18" i="13"/>
  <c r="AG18" i="13"/>
  <c r="Y18" i="13"/>
  <c r="Q18" i="13"/>
  <c r="Q394" i="13"/>
  <c r="BM392" i="13"/>
  <c r="DQ390" i="13"/>
  <c r="Y389" i="13"/>
  <c r="DI387" i="13"/>
  <c r="Q386" i="13"/>
  <c r="BM384" i="13"/>
  <c r="DQ382" i="13"/>
  <c r="Y381" i="13"/>
  <c r="DI379" i="13"/>
  <c r="Q378" i="13"/>
  <c r="BM376" i="13"/>
  <c r="DQ374" i="13"/>
  <c r="Y373" i="13"/>
  <c r="DI371" i="13"/>
  <c r="Q370" i="13"/>
  <c r="BM368" i="13"/>
  <c r="DQ366" i="13"/>
  <c r="Y365" i="13"/>
  <c r="DI363" i="13"/>
  <c r="Q362" i="13"/>
  <c r="BM360" i="13"/>
  <c r="DQ358" i="13"/>
  <c r="Y357" i="13"/>
  <c r="DI355" i="13"/>
  <c r="Q354" i="13"/>
  <c r="BM352" i="13"/>
  <c r="DQ350" i="13"/>
  <c r="BM349" i="13"/>
  <c r="Y346" i="13"/>
  <c r="Q343" i="13"/>
  <c r="DQ339" i="13"/>
  <c r="DI336" i="13"/>
  <c r="BM333" i="13"/>
  <c r="Y330" i="13"/>
  <c r="Q327" i="13"/>
  <c r="DQ130" i="13"/>
  <c r="CC130" i="13"/>
  <c r="BM130" i="13"/>
  <c r="Y130" i="13"/>
  <c r="DY129" i="13"/>
  <c r="DI129" i="13"/>
  <c r="BU129" i="13"/>
  <c r="AO129" i="13"/>
  <c r="Y129" i="13"/>
  <c r="DY128" i="13"/>
  <c r="DI128" i="13"/>
  <c r="BU128" i="13"/>
  <c r="AO128" i="13"/>
  <c r="Y128" i="13"/>
  <c r="DY127" i="13"/>
  <c r="DI127" i="13"/>
  <c r="BU127" i="13"/>
  <c r="AO127" i="13"/>
  <c r="Y127" i="13"/>
  <c r="DY126" i="13"/>
  <c r="DI126" i="13"/>
  <c r="BU126" i="13"/>
  <c r="AO126" i="13"/>
  <c r="Y126" i="13"/>
  <c r="DQ115" i="13"/>
  <c r="CC115" i="13"/>
  <c r="BM115" i="13"/>
  <c r="AG115" i="13"/>
  <c r="Q115" i="13"/>
  <c r="DQ114" i="13"/>
  <c r="CC114" i="13"/>
  <c r="BM114" i="13"/>
  <c r="AG114" i="13"/>
  <c r="Q114" i="13"/>
  <c r="DQ113" i="13"/>
  <c r="CC113" i="13"/>
  <c r="BM113" i="13"/>
  <c r="AG113" i="13"/>
  <c r="Q113" i="13"/>
  <c r="DQ112" i="13"/>
  <c r="CC112" i="13"/>
  <c r="BM112" i="13"/>
  <c r="AG112" i="13"/>
  <c r="Q112" i="13"/>
  <c r="DY111" i="13"/>
  <c r="DI111" i="13"/>
  <c r="BU111" i="13"/>
  <c r="AO111" i="13"/>
  <c r="Y111" i="13"/>
  <c r="EG105" i="13"/>
  <c r="DQ105" i="13"/>
  <c r="CC105" i="13"/>
  <c r="BM105" i="13"/>
  <c r="AG105" i="13"/>
  <c r="Q105" i="13"/>
  <c r="DY104" i="13"/>
  <c r="DI104" i="13"/>
  <c r="BU104" i="13"/>
  <c r="AO104" i="13"/>
  <c r="Y104" i="13"/>
  <c r="EG103" i="13"/>
  <c r="DQ103" i="13"/>
  <c r="CC103" i="13"/>
  <c r="BM103" i="13"/>
  <c r="AG103" i="13"/>
  <c r="Q103" i="13"/>
  <c r="DY102" i="13"/>
  <c r="DI102" i="13"/>
  <c r="BU102" i="13"/>
  <c r="AO102" i="13"/>
  <c r="Y102" i="13"/>
  <c r="EG97" i="13"/>
  <c r="DQ97" i="13"/>
  <c r="CC97" i="13"/>
  <c r="BM97" i="13"/>
  <c r="AG97" i="13"/>
  <c r="Q97" i="13"/>
  <c r="DY96" i="13"/>
  <c r="DI96" i="13"/>
  <c r="BU96" i="13"/>
  <c r="AO96" i="13"/>
  <c r="Y96" i="13"/>
  <c r="EG95" i="13"/>
  <c r="DQ95" i="13"/>
  <c r="CC95" i="13"/>
  <c r="BM95" i="13"/>
  <c r="AG95" i="13"/>
  <c r="Q95" i="13"/>
  <c r="DY91" i="13"/>
  <c r="DI91" i="13"/>
  <c r="BU91" i="13"/>
  <c r="AO91" i="13"/>
  <c r="Y91" i="13"/>
  <c r="EG90" i="13"/>
  <c r="DI90" i="13"/>
  <c r="CC90" i="13"/>
  <c r="BU90" i="13"/>
  <c r="BM90" i="13"/>
  <c r="AO90" i="13"/>
  <c r="AG90" i="13"/>
  <c r="Y90" i="13"/>
  <c r="Q90" i="13"/>
  <c r="EG89" i="13"/>
  <c r="DY89" i="13"/>
  <c r="DQ89" i="13"/>
  <c r="DI89" i="13"/>
  <c r="CC89" i="13"/>
  <c r="BU89" i="13"/>
  <c r="BM89" i="13"/>
  <c r="AO89" i="13"/>
  <c r="AG89" i="13"/>
  <c r="Y89" i="13"/>
  <c r="Q89" i="13"/>
  <c r="EG59" i="13"/>
  <c r="DY59" i="13"/>
  <c r="DQ59" i="13"/>
  <c r="DI59" i="13"/>
  <c r="CC59" i="13"/>
  <c r="BU59" i="13"/>
  <c r="BM59" i="13"/>
  <c r="AO59" i="13"/>
  <c r="AG59" i="13"/>
  <c r="Y59" i="13"/>
  <c r="Q59" i="13"/>
  <c r="EG58" i="13"/>
  <c r="DY58" i="13"/>
  <c r="DQ58" i="13"/>
  <c r="DI58" i="13"/>
  <c r="CC58" i="13"/>
  <c r="BU58" i="13"/>
  <c r="BM58" i="13"/>
  <c r="AO58" i="13"/>
  <c r="AG58" i="13"/>
  <c r="Y58" i="13"/>
  <c r="Q58" i="13"/>
  <c r="EG57" i="13"/>
  <c r="DY57" i="13"/>
  <c r="DQ57" i="13"/>
  <c r="DI57" i="13"/>
  <c r="CC57" i="13"/>
  <c r="BU57" i="13"/>
  <c r="BM57" i="13"/>
  <c r="AO57" i="13"/>
  <c r="AG57" i="13"/>
  <c r="Y57" i="13"/>
  <c r="Q57" i="13"/>
  <c r="EG56" i="13"/>
  <c r="DY56" i="13"/>
  <c r="DQ56" i="13"/>
  <c r="DI56" i="13"/>
  <c r="CC56" i="13"/>
  <c r="BU56" i="13"/>
  <c r="BM56" i="13"/>
  <c r="AO56" i="13"/>
  <c r="AG56" i="13"/>
  <c r="Y56" i="13"/>
  <c r="Q56" i="13"/>
  <c r="EG52" i="13"/>
  <c r="DY52" i="13"/>
  <c r="DQ52" i="13"/>
  <c r="DI52" i="13"/>
  <c r="CC52" i="13"/>
  <c r="BU52" i="13"/>
  <c r="BM52" i="13"/>
  <c r="AO52" i="13"/>
  <c r="AG52" i="13"/>
  <c r="Y52" i="13"/>
  <c r="Q52" i="13"/>
  <c r="EG51" i="13"/>
  <c r="DY51" i="13"/>
  <c r="DQ51" i="13"/>
  <c r="DI51" i="13"/>
  <c r="CC51" i="13"/>
  <c r="BU51" i="13"/>
  <c r="BM51" i="13"/>
  <c r="AO51" i="13"/>
  <c r="AG51" i="13"/>
  <c r="Y51" i="13"/>
  <c r="Q51" i="13"/>
  <c r="EG50" i="13"/>
  <c r="DY50" i="13"/>
  <c r="DQ50" i="13"/>
  <c r="DI50" i="13"/>
  <c r="CC50" i="13"/>
  <c r="BU50" i="13"/>
  <c r="BM50" i="13"/>
  <c r="AO50" i="13"/>
  <c r="AG50" i="13"/>
  <c r="Y50" i="13"/>
  <c r="Q50" i="13"/>
  <c r="EG46" i="13"/>
  <c r="DY46" i="13"/>
  <c r="DQ46" i="13"/>
  <c r="DI46" i="13"/>
  <c r="CC46" i="13"/>
  <c r="BU46" i="13"/>
  <c r="BM46" i="13"/>
  <c r="AO46" i="13"/>
  <c r="AG46" i="13"/>
  <c r="Y46" i="13"/>
  <c r="Q46" i="13"/>
  <c r="EG45" i="13"/>
  <c r="DY45" i="13"/>
  <c r="DQ45" i="13"/>
  <c r="DI45" i="13"/>
  <c r="CC45" i="13"/>
  <c r="BU45" i="13"/>
  <c r="BM45" i="13"/>
  <c r="AO45" i="13"/>
  <c r="AG45" i="13"/>
  <c r="Y45" i="13"/>
  <c r="Q45" i="13"/>
  <c r="EG44" i="13"/>
  <c r="DY44" i="13"/>
  <c r="DQ44" i="13"/>
  <c r="DI44" i="13"/>
  <c r="CC44" i="13"/>
  <c r="BU44" i="13"/>
  <c r="BM44" i="13"/>
  <c r="AO44" i="13"/>
  <c r="AG44" i="13"/>
  <c r="Y44" i="13"/>
  <c r="Q44" i="13"/>
  <c r="Y395" i="13"/>
  <c r="DI393" i="13"/>
  <c r="Q392" i="13"/>
  <c r="BM390" i="13"/>
  <c r="DQ388" i="13"/>
  <c r="Y387" i="13"/>
  <c r="DI385" i="13"/>
  <c r="Q384" i="13"/>
  <c r="BM382" i="13"/>
  <c r="DQ380" i="13"/>
  <c r="Y379" i="13"/>
  <c r="DI377" i="13"/>
  <c r="Q376" i="13"/>
  <c r="BM374" i="13"/>
  <c r="DQ372" i="13"/>
  <c r="Y371" i="13"/>
  <c r="DI369" i="13"/>
  <c r="Q368" i="13"/>
  <c r="BM366" i="13"/>
  <c r="DQ364" i="13"/>
  <c r="Y363" i="13"/>
  <c r="DI361" i="13"/>
  <c r="Q360" i="13"/>
  <c r="BM358" i="13"/>
  <c r="DQ356" i="13"/>
  <c r="Y355" i="13"/>
  <c r="DI353" i="13"/>
  <c r="Q352" i="13"/>
  <c r="BM350" i="13"/>
  <c r="Q347" i="13"/>
  <c r="DQ343" i="13"/>
  <c r="DI340" i="13"/>
  <c r="BM337" i="13"/>
  <c r="Y334" i="13"/>
  <c r="Q331" i="13"/>
  <c r="DQ327" i="13"/>
  <c r="BM305" i="13"/>
  <c r="Y305" i="13"/>
  <c r="DY304" i="13"/>
  <c r="DI304" i="13"/>
  <c r="AG304" i="13"/>
  <c r="Q304" i="13"/>
  <c r="DQ303" i="13"/>
  <c r="BM303" i="13"/>
  <c r="Y303" i="13"/>
  <c r="DY302" i="13"/>
  <c r="DI302" i="13"/>
  <c r="AG302" i="13"/>
  <c r="Q302" i="13"/>
  <c r="DQ301" i="13"/>
  <c r="BM301" i="13"/>
  <c r="Y301" i="13"/>
  <c r="DY300" i="13"/>
  <c r="DI300" i="13"/>
  <c r="AG300" i="13"/>
  <c r="Q300" i="13"/>
  <c r="DQ299" i="13"/>
  <c r="BM299" i="13"/>
  <c r="Y299" i="13"/>
  <c r="DY298" i="13"/>
  <c r="DI298" i="13"/>
  <c r="AG298" i="13"/>
  <c r="Q298" i="13"/>
  <c r="DQ297" i="13"/>
  <c r="BM297" i="13"/>
  <c r="Y297" i="13"/>
  <c r="DY296" i="13"/>
  <c r="DI296" i="13"/>
  <c r="AG296" i="13"/>
  <c r="Q296" i="13"/>
  <c r="DQ295" i="13"/>
  <c r="BM295" i="13"/>
  <c r="Y295" i="13"/>
  <c r="DY294" i="13"/>
  <c r="DI294" i="13"/>
  <c r="AG294" i="13"/>
  <c r="Q294" i="13"/>
  <c r="DQ293" i="13"/>
  <c r="BM293" i="13"/>
  <c r="Y293" i="13"/>
  <c r="DY292" i="13"/>
  <c r="DI292" i="13"/>
  <c r="AG292" i="13"/>
  <c r="Q292" i="13"/>
  <c r="DQ291" i="13"/>
  <c r="BM291" i="13"/>
  <c r="Y291" i="13"/>
  <c r="DY290" i="13"/>
  <c r="DI290" i="13"/>
  <c r="AG290" i="13"/>
  <c r="Q290" i="13"/>
  <c r="DQ289" i="13"/>
  <c r="BM289" i="13"/>
  <c r="Y289" i="13"/>
  <c r="DY288" i="13"/>
  <c r="DI288" i="13"/>
  <c r="AG288" i="13"/>
  <c r="Q288" i="13"/>
  <c r="DQ287" i="13"/>
  <c r="BU287" i="13"/>
  <c r="AG287" i="13"/>
  <c r="Q287" i="13"/>
  <c r="DQ286" i="13"/>
  <c r="BU286" i="13"/>
  <c r="AG286" i="13"/>
  <c r="Q286" i="13"/>
  <c r="DQ285" i="13"/>
  <c r="BU285" i="13"/>
  <c r="AG285" i="13"/>
  <c r="Q285" i="13"/>
  <c r="DQ284" i="13"/>
  <c r="BU284" i="13"/>
  <c r="AG284" i="13"/>
  <c r="Q284" i="13"/>
  <c r="DQ283" i="13"/>
  <c r="BU283" i="13"/>
  <c r="AG283" i="13"/>
  <c r="Q283" i="13"/>
  <c r="DQ282" i="13"/>
  <c r="BU282" i="13"/>
  <c r="AG282" i="13"/>
  <c r="Q282" i="13"/>
  <c r="DQ281" i="13"/>
  <c r="BU281" i="13"/>
  <c r="AG281" i="13"/>
  <c r="Q281" i="13"/>
  <c r="DQ280" i="13"/>
  <c r="BU280" i="13"/>
  <c r="AG280" i="13"/>
  <c r="Q280" i="13"/>
  <c r="DQ279" i="13"/>
  <c r="BU279" i="13"/>
  <c r="AG279" i="13"/>
  <c r="Q279" i="13"/>
  <c r="DQ278" i="13"/>
  <c r="BU278" i="13"/>
  <c r="AG278" i="13"/>
  <c r="Q278" i="13"/>
  <c r="DQ277" i="13"/>
  <c r="BU277" i="13"/>
  <c r="AG277" i="13"/>
  <c r="Q277" i="13"/>
  <c r="DQ276" i="13"/>
  <c r="BU276" i="13"/>
  <c r="AG276" i="13"/>
  <c r="Q276" i="13"/>
  <c r="DQ275" i="13"/>
  <c r="BU275" i="13"/>
  <c r="AG275" i="13"/>
  <c r="Q275" i="13"/>
  <c r="DQ274" i="13"/>
  <c r="BU274" i="13"/>
  <c r="AG274" i="13"/>
  <c r="Q274" i="13"/>
  <c r="DQ273" i="13"/>
  <c r="BU273" i="13"/>
  <c r="AG273" i="13"/>
  <c r="Q273" i="13"/>
  <c r="DQ272" i="13"/>
  <c r="BU272" i="13"/>
  <c r="AG272" i="13"/>
  <c r="Q272" i="13"/>
  <c r="DQ271" i="13"/>
  <c r="BU271" i="13"/>
  <c r="AG271" i="13"/>
  <c r="Q271" i="13"/>
  <c r="DQ270" i="13"/>
  <c r="BU270" i="13"/>
  <c r="AG270" i="13"/>
  <c r="Q270" i="13"/>
  <c r="DQ269" i="13"/>
  <c r="BU269" i="13"/>
  <c r="AG269" i="13"/>
  <c r="Q269" i="13"/>
  <c r="DQ268" i="13"/>
  <c r="BU268" i="13"/>
  <c r="AG268" i="13"/>
  <c r="Q268" i="13"/>
  <c r="DQ267" i="13"/>
  <c r="BU267" i="13"/>
  <c r="AG267" i="13"/>
  <c r="Q267" i="13"/>
  <c r="DQ266" i="13"/>
  <c r="BU266" i="13"/>
  <c r="AG266" i="13"/>
  <c r="Q266" i="13"/>
  <c r="DQ265" i="13"/>
  <c r="BU265" i="13"/>
  <c r="AG265" i="13"/>
  <c r="Q265" i="13"/>
  <c r="DQ264" i="13"/>
  <c r="BU264" i="13"/>
  <c r="AG264" i="13"/>
  <c r="Q264" i="13"/>
  <c r="DQ263" i="13"/>
  <c r="BU263" i="13"/>
  <c r="AG263" i="13"/>
  <c r="Q263" i="13"/>
  <c r="DQ262" i="13"/>
  <c r="BU262" i="13"/>
  <c r="AG262" i="13"/>
  <c r="Q262" i="13"/>
  <c r="DQ261" i="13"/>
  <c r="BU261" i="13"/>
  <c r="AG261" i="13"/>
  <c r="Q261" i="13"/>
  <c r="DQ260" i="13"/>
  <c r="BU260" i="13"/>
  <c r="AG260" i="13"/>
  <c r="Q260" i="13"/>
  <c r="DQ259" i="13"/>
  <c r="BU259" i="13"/>
  <c r="AG259" i="13"/>
  <c r="Q259" i="13"/>
  <c r="DQ258" i="13"/>
  <c r="BU258" i="13"/>
  <c r="AG258" i="13"/>
  <c r="Q258" i="13"/>
  <c r="DQ257" i="13"/>
  <c r="BU257" i="13"/>
  <c r="AG257" i="13"/>
  <c r="Q257" i="13"/>
  <c r="DQ256" i="13"/>
  <c r="BU256" i="13"/>
  <c r="AG256" i="13"/>
  <c r="Q256" i="13"/>
  <c r="DQ255" i="13"/>
  <c r="BU255" i="13"/>
  <c r="AG255" i="13"/>
  <c r="Q255" i="13"/>
  <c r="DQ254" i="13"/>
  <c r="BU254" i="13"/>
  <c r="AG254" i="13"/>
  <c r="Q254" i="13"/>
  <c r="DQ253" i="13"/>
  <c r="BU253" i="13"/>
  <c r="AG253" i="13"/>
  <c r="Q253" i="13"/>
  <c r="DQ252" i="13"/>
  <c r="BU252" i="13"/>
  <c r="AG252" i="13"/>
  <c r="Q252" i="13"/>
  <c r="DQ251" i="13"/>
  <c r="BU251" i="13"/>
  <c r="AG251" i="13"/>
  <c r="Q251" i="13"/>
  <c r="DQ250" i="13"/>
  <c r="BU250" i="13"/>
  <c r="AG250" i="13"/>
  <c r="Q250" i="13"/>
  <c r="DQ249" i="13"/>
  <c r="BU249" i="13"/>
  <c r="AG249" i="13"/>
  <c r="Q249" i="13"/>
  <c r="DQ248" i="13"/>
  <c r="BU248" i="13"/>
  <c r="AG248" i="13"/>
  <c r="Q248" i="13"/>
  <c r="DQ247" i="13"/>
  <c r="BU247" i="13"/>
  <c r="AG247" i="13"/>
  <c r="Q247" i="13"/>
  <c r="DQ246" i="13"/>
  <c r="BU246" i="13"/>
  <c r="AG246" i="13"/>
  <c r="Q246" i="13"/>
  <c r="DQ245" i="13"/>
  <c r="BU245" i="13"/>
  <c r="AG245" i="13"/>
  <c r="Q245" i="13"/>
  <c r="DQ244" i="13"/>
  <c r="BU244" i="13"/>
  <c r="AG244" i="13"/>
  <c r="Q244" i="13"/>
  <c r="DQ243" i="13"/>
  <c r="BU243" i="13"/>
  <c r="AG243" i="13"/>
  <c r="Q243" i="13"/>
  <c r="DQ242" i="13"/>
  <c r="BU242" i="13"/>
  <c r="AG242" i="13"/>
  <c r="Q242" i="13"/>
  <c r="DQ241" i="13"/>
  <c r="BU241" i="13"/>
  <c r="AG241" i="13"/>
  <c r="Q241" i="13"/>
  <c r="DQ240" i="13"/>
  <c r="BU240" i="13"/>
  <c r="AG240" i="13"/>
  <c r="Q240" i="13"/>
  <c r="DQ239" i="13"/>
  <c r="BU239" i="13"/>
  <c r="AG239" i="13"/>
  <c r="Q239" i="13"/>
  <c r="DQ238" i="13"/>
  <c r="BU238" i="13"/>
  <c r="AG238" i="13"/>
  <c r="Q238" i="13"/>
  <c r="DQ237" i="13"/>
  <c r="BU237" i="13"/>
  <c r="AG237" i="13"/>
  <c r="Q237" i="13"/>
  <c r="DQ236" i="13"/>
  <c r="BU236" i="13"/>
  <c r="AG236" i="13"/>
  <c r="Q236" i="13"/>
  <c r="DQ235" i="13"/>
  <c r="BU235" i="13"/>
  <c r="AG235" i="13"/>
  <c r="Q235" i="13"/>
  <c r="DQ234" i="13"/>
  <c r="BU234" i="13"/>
  <c r="AG234" i="13"/>
  <c r="Q234" i="13"/>
  <c r="DQ233" i="13"/>
  <c r="BU233" i="13"/>
  <c r="AG233" i="13"/>
  <c r="Q233" i="13"/>
  <c r="DQ232" i="13"/>
  <c r="BU232" i="13"/>
  <c r="AG232" i="13"/>
  <c r="Q232" i="13"/>
  <c r="DQ231" i="13"/>
  <c r="BU231" i="13"/>
  <c r="AG231" i="13"/>
  <c r="Q231" i="13"/>
  <c r="DQ230" i="13"/>
  <c r="BU230" i="13"/>
  <c r="AG230" i="13"/>
  <c r="Q230" i="13"/>
  <c r="DQ229" i="13"/>
  <c r="BU229" i="13"/>
  <c r="AG229" i="13"/>
  <c r="Q229" i="13"/>
  <c r="DQ228" i="13"/>
  <c r="BU228" i="13"/>
  <c r="AG228" i="13"/>
  <c r="Q228" i="13"/>
  <c r="DQ227" i="13"/>
  <c r="BU227" i="13"/>
  <c r="AG227" i="13"/>
  <c r="Q227" i="13"/>
  <c r="DQ226" i="13"/>
  <c r="BU226" i="13"/>
  <c r="AG226" i="13"/>
  <c r="Q226" i="13"/>
  <c r="DQ225" i="13"/>
  <c r="BU225" i="13"/>
  <c r="AG225" i="13"/>
  <c r="Q225" i="13"/>
  <c r="DQ224" i="13"/>
  <c r="BU224" i="13"/>
  <c r="AG224" i="13"/>
  <c r="Q224" i="13"/>
  <c r="DQ223" i="13"/>
  <c r="BU223" i="13"/>
  <c r="AG223" i="13"/>
  <c r="Q223" i="13"/>
  <c r="DQ222" i="13"/>
  <c r="BU222" i="13"/>
  <c r="AG222" i="13"/>
  <c r="Q222" i="13"/>
  <c r="DQ221" i="13"/>
  <c r="BU221" i="13"/>
  <c r="AG221" i="13"/>
  <c r="Q221" i="13"/>
  <c r="DQ220" i="13"/>
  <c r="BU220" i="13"/>
  <c r="AG220" i="13"/>
  <c r="Q220" i="13"/>
  <c r="DQ219" i="13"/>
  <c r="BU219" i="13"/>
  <c r="AG219" i="13"/>
  <c r="Q219" i="13"/>
  <c r="DQ218" i="13"/>
  <c r="BU218" i="13"/>
  <c r="AG218" i="13"/>
  <c r="Q218" i="13"/>
  <c r="DQ217" i="13"/>
  <c r="BU217" i="13"/>
  <c r="AG217" i="13"/>
  <c r="Q217" i="13"/>
  <c r="DQ216" i="13"/>
  <c r="BU216" i="13"/>
  <c r="AG216" i="13"/>
  <c r="Q216" i="13"/>
  <c r="DQ215" i="13"/>
  <c r="BU215" i="13"/>
  <c r="AG215" i="13"/>
  <c r="Q215" i="13"/>
  <c r="DQ214" i="13"/>
  <c r="BU214" i="13"/>
  <c r="AG214" i="13"/>
  <c r="Q214" i="13"/>
  <c r="DQ213" i="13"/>
  <c r="BU213" i="13"/>
  <c r="AG213" i="13"/>
  <c r="Q213" i="13"/>
  <c r="DQ212" i="13"/>
  <c r="BU212" i="13"/>
  <c r="AG212" i="13"/>
  <c r="Q212" i="13"/>
  <c r="DQ211" i="13"/>
  <c r="BU211" i="13"/>
  <c r="AG211" i="13"/>
  <c r="Q211" i="13"/>
  <c r="DQ210" i="13"/>
  <c r="BU210" i="13"/>
  <c r="AG210" i="13"/>
  <c r="Q210" i="13"/>
  <c r="DQ209" i="13"/>
  <c r="BU209" i="13"/>
  <c r="AG209" i="13"/>
  <c r="Q209" i="13"/>
  <c r="DQ208" i="13"/>
  <c r="BU208" i="13"/>
  <c r="AG208" i="13"/>
  <c r="Q208" i="13"/>
  <c r="DQ207" i="13"/>
  <c r="BU207" i="13"/>
  <c r="AG207" i="13"/>
  <c r="Q207" i="13"/>
  <c r="DQ206" i="13"/>
  <c r="BU206" i="13"/>
  <c r="AG206" i="13"/>
  <c r="Q206" i="13"/>
  <c r="DQ205" i="13"/>
  <c r="BU205" i="13"/>
  <c r="AG205" i="13"/>
  <c r="Q205" i="13"/>
  <c r="DQ204" i="13"/>
  <c r="BU204" i="13"/>
  <c r="AG204" i="13"/>
  <c r="Q204" i="13"/>
  <c r="DQ203" i="13"/>
  <c r="BU203" i="13"/>
  <c r="AG203" i="13"/>
  <c r="Q203" i="13"/>
  <c r="DQ202" i="13"/>
  <c r="BU202" i="13"/>
  <c r="AG202" i="13"/>
  <c r="Q202" i="13"/>
  <c r="DQ201" i="13"/>
  <c r="BU201" i="13"/>
  <c r="AG201" i="13"/>
  <c r="Q201" i="13"/>
  <c r="DQ200" i="13"/>
  <c r="BU200" i="13"/>
  <c r="AG200" i="13"/>
  <c r="Q200" i="13"/>
  <c r="DQ199" i="13"/>
  <c r="BU199" i="13"/>
  <c r="AG199" i="13"/>
  <c r="Q199" i="13"/>
  <c r="DQ198" i="13"/>
  <c r="BU198" i="13"/>
  <c r="AG198" i="13"/>
  <c r="Q198" i="13"/>
  <c r="DQ197" i="13"/>
  <c r="BU197" i="13"/>
  <c r="AG197" i="13"/>
  <c r="Q197" i="13"/>
  <c r="DQ196" i="13"/>
  <c r="BU196" i="13"/>
  <c r="AG196" i="13"/>
  <c r="Q196" i="13"/>
  <c r="DQ195" i="13"/>
  <c r="BU195" i="13"/>
  <c r="AG195" i="13"/>
  <c r="Q195" i="13"/>
  <c r="DQ194" i="13"/>
  <c r="BU194" i="13"/>
  <c r="AG194" i="13"/>
  <c r="Q194" i="13"/>
  <c r="DQ193" i="13"/>
  <c r="BU193" i="13"/>
  <c r="AG193" i="13"/>
  <c r="Q193" i="13"/>
  <c r="DQ192" i="13"/>
  <c r="BU192" i="13"/>
  <c r="AG192" i="13"/>
  <c r="Q192" i="13"/>
  <c r="DQ191" i="13"/>
  <c r="BU191" i="13"/>
  <c r="AG191" i="13"/>
  <c r="Q191" i="13"/>
  <c r="DQ190" i="13"/>
  <c r="BU190" i="13"/>
  <c r="AG190" i="13"/>
  <c r="Q190" i="13"/>
  <c r="DQ189" i="13"/>
  <c r="BU189" i="13"/>
  <c r="AG189" i="13"/>
  <c r="Q189" i="13"/>
  <c r="DQ188" i="13"/>
  <c r="BU188" i="13"/>
  <c r="AG188" i="13"/>
  <c r="Q188" i="13"/>
  <c r="DQ187" i="13"/>
  <c r="BU187" i="13"/>
  <c r="AG187" i="13"/>
  <c r="Q187" i="13"/>
  <c r="DQ186" i="13"/>
  <c r="BU186" i="13"/>
  <c r="AG186" i="13"/>
  <c r="Q186" i="13"/>
  <c r="DQ185" i="13"/>
  <c r="BU185" i="13"/>
  <c r="AG185" i="13"/>
  <c r="Q185" i="13"/>
  <c r="DQ184" i="13"/>
  <c r="BU184" i="13"/>
  <c r="AG184" i="13"/>
  <c r="Q184" i="13"/>
  <c r="DQ183" i="13"/>
  <c r="BU183" i="13"/>
  <c r="AG183" i="13"/>
  <c r="Q183" i="13"/>
  <c r="DQ182" i="13"/>
  <c r="BU182" i="13"/>
  <c r="AG182" i="13"/>
  <c r="Q182" i="13"/>
  <c r="DQ181" i="13"/>
  <c r="BU181" i="13"/>
  <c r="AG181" i="13"/>
  <c r="Q181" i="13"/>
  <c r="DQ180" i="13"/>
  <c r="BU180" i="13"/>
  <c r="AG180" i="13"/>
  <c r="Q180" i="13"/>
  <c r="DQ179" i="13"/>
  <c r="BU179" i="13"/>
  <c r="AG179" i="13"/>
  <c r="Q179" i="13"/>
  <c r="DQ178" i="13"/>
  <c r="BU178" i="13"/>
  <c r="AG178" i="13"/>
  <c r="Q178" i="13"/>
  <c r="DQ177" i="13"/>
  <c r="BU177" i="13"/>
  <c r="AG177" i="13"/>
  <c r="Q177" i="13"/>
  <c r="DQ176" i="13"/>
  <c r="BU176" i="13"/>
  <c r="AG176" i="13"/>
  <c r="Q176" i="13"/>
  <c r="DQ175" i="13"/>
  <c r="BU175" i="13"/>
  <c r="AG175" i="13"/>
  <c r="Q175" i="13"/>
  <c r="DQ174" i="13"/>
  <c r="BU174" i="13"/>
  <c r="AG174" i="13"/>
  <c r="Q174" i="13"/>
  <c r="DQ173" i="13"/>
  <c r="BU173" i="13"/>
  <c r="AG173" i="13"/>
  <c r="Q173" i="13"/>
  <c r="DQ172" i="13"/>
  <c r="BU172" i="13"/>
  <c r="AG172" i="13"/>
  <c r="Q172" i="13"/>
  <c r="DQ171" i="13"/>
  <c r="BU171" i="13"/>
  <c r="AG171" i="13"/>
  <c r="Q171" i="13"/>
  <c r="DQ170" i="13"/>
  <c r="BU170" i="13"/>
  <c r="AG170" i="13"/>
  <c r="Q170" i="13"/>
  <c r="DQ169" i="13"/>
  <c r="BU169" i="13"/>
  <c r="AG169" i="13"/>
  <c r="Q169" i="13"/>
  <c r="DQ168" i="13"/>
  <c r="BU168" i="13"/>
  <c r="AG168" i="13"/>
  <c r="Q168" i="13"/>
  <c r="DQ167" i="13"/>
  <c r="BU167" i="13"/>
  <c r="AG167" i="13"/>
  <c r="Q167" i="13"/>
  <c r="DQ166" i="13"/>
  <c r="BU166" i="13"/>
  <c r="AG166" i="13"/>
  <c r="Q166" i="13"/>
  <c r="DQ165" i="13"/>
  <c r="BU165" i="13"/>
  <c r="AG165" i="13"/>
  <c r="Q165" i="13"/>
  <c r="DQ164" i="13"/>
  <c r="BU164" i="13"/>
  <c r="AG164" i="13"/>
  <c r="Q164" i="13"/>
  <c r="DQ163" i="13"/>
  <c r="BU163" i="13"/>
  <c r="AG163" i="13"/>
  <c r="Q163" i="13"/>
  <c r="DQ162" i="13"/>
  <c r="BU162" i="13"/>
  <c r="AG162" i="13"/>
  <c r="Q162" i="13"/>
  <c r="DQ161" i="13"/>
  <c r="BU161" i="13"/>
  <c r="AG161" i="13"/>
  <c r="Q161" i="13"/>
  <c r="DQ160" i="13"/>
  <c r="BU160" i="13"/>
  <c r="AG160" i="13"/>
  <c r="Q160" i="13"/>
  <c r="DQ159" i="13"/>
  <c r="BU159" i="13"/>
  <c r="AG159" i="13"/>
  <c r="Q159" i="13"/>
  <c r="DQ158" i="13"/>
  <c r="BU158" i="13"/>
  <c r="AG158" i="13"/>
  <c r="Q158" i="13"/>
  <c r="DQ157" i="13"/>
  <c r="BU157" i="13"/>
  <c r="AG157" i="13"/>
  <c r="Q157" i="13"/>
  <c r="DQ156" i="13"/>
  <c r="BU156" i="13"/>
  <c r="AG156" i="13"/>
  <c r="Q156" i="13"/>
  <c r="DQ155" i="13"/>
  <c r="BU155" i="13"/>
  <c r="AG155" i="13"/>
  <c r="Q155" i="13"/>
  <c r="DQ154" i="13"/>
  <c r="BU154" i="13"/>
  <c r="AG154" i="13"/>
  <c r="Q154" i="13"/>
  <c r="DQ153" i="13"/>
  <c r="BU153" i="13"/>
  <c r="AG153" i="13"/>
  <c r="Q153" i="13"/>
  <c r="DQ152" i="13"/>
  <c r="BU152" i="13"/>
  <c r="AG152" i="13"/>
  <c r="Q152" i="13"/>
  <c r="DQ151" i="13"/>
  <c r="BU151" i="13"/>
  <c r="AG151" i="13"/>
  <c r="Q151" i="13"/>
  <c r="DQ150" i="13"/>
  <c r="BU150" i="13"/>
  <c r="AG150" i="13"/>
  <c r="Q150" i="13"/>
  <c r="DQ149" i="13"/>
  <c r="BU149" i="13"/>
  <c r="AG149" i="13"/>
  <c r="Q149" i="13"/>
  <c r="DQ148" i="13"/>
  <c r="BU148" i="13"/>
  <c r="AG148" i="13"/>
  <c r="Q148" i="13"/>
  <c r="DQ147" i="13"/>
  <c r="BU147" i="13"/>
  <c r="AG147" i="13"/>
  <c r="Q147" i="13"/>
  <c r="DQ146" i="13"/>
  <c r="BU146" i="13"/>
  <c r="AG146" i="13"/>
  <c r="Q146" i="13"/>
  <c r="DQ145" i="13"/>
  <c r="BU145" i="13"/>
  <c r="AG145" i="13"/>
  <c r="Q145" i="13"/>
  <c r="DQ144" i="13"/>
  <c r="BU144" i="13"/>
  <c r="AG144" i="13"/>
  <c r="Q144" i="13"/>
  <c r="DQ143" i="13"/>
  <c r="BU143" i="13"/>
  <c r="AG143" i="13"/>
  <c r="Q143" i="13"/>
  <c r="DQ142" i="13"/>
  <c r="BU142" i="13"/>
  <c r="AG142" i="13"/>
  <c r="Q142" i="13"/>
  <c r="DQ141" i="13"/>
  <c r="BU141" i="13"/>
  <c r="AG141" i="13"/>
  <c r="Q141" i="13"/>
  <c r="DQ140" i="13"/>
  <c r="BU140" i="13"/>
  <c r="AG140" i="13"/>
  <c r="Q140" i="13"/>
  <c r="DQ139" i="13"/>
  <c r="BU139" i="13"/>
  <c r="AG139" i="13"/>
  <c r="Q139" i="13"/>
  <c r="DQ138" i="13"/>
  <c r="BU138" i="13"/>
  <c r="AG138" i="13"/>
  <c r="Q138" i="13"/>
  <c r="DQ137" i="13"/>
  <c r="BU137" i="13"/>
  <c r="AG137" i="13"/>
  <c r="Q137" i="13"/>
  <c r="DQ131" i="13"/>
  <c r="BU131" i="13"/>
  <c r="AG131" i="13"/>
  <c r="Q131" i="13"/>
  <c r="DQ121" i="13"/>
  <c r="CC121" i="13"/>
  <c r="BM121" i="13"/>
  <c r="AG121" i="13"/>
  <c r="Q121" i="13"/>
  <c r="DQ120" i="13"/>
  <c r="CC120" i="13"/>
  <c r="BM120" i="13"/>
  <c r="AG120" i="13"/>
  <c r="Q120" i="13"/>
  <c r="DQ119" i="13"/>
  <c r="CC119" i="13"/>
  <c r="BM119" i="13"/>
  <c r="AG119" i="13"/>
  <c r="Q119" i="13"/>
  <c r="DQ118" i="13"/>
  <c r="CC118" i="13"/>
  <c r="BM118" i="13"/>
  <c r="AG118" i="13"/>
  <c r="Q118" i="13"/>
  <c r="DQ117" i="13"/>
  <c r="CC117" i="13"/>
  <c r="BM117" i="13"/>
  <c r="AG117" i="13"/>
  <c r="Q117" i="13"/>
  <c r="DQ90" i="13"/>
  <c r="EG85" i="13"/>
  <c r="DY85" i="13"/>
  <c r="DQ85" i="13"/>
  <c r="DI85" i="13"/>
  <c r="CC85" i="13"/>
  <c r="BU85" i="13"/>
  <c r="BM85" i="13"/>
  <c r="AO85" i="13"/>
  <c r="AG85" i="13"/>
  <c r="Y85" i="13"/>
  <c r="Q85" i="13"/>
  <c r="EG84" i="13"/>
  <c r="DY84" i="13"/>
  <c r="DQ84" i="13"/>
  <c r="DI84" i="13"/>
  <c r="CC84" i="13"/>
  <c r="BU84" i="13"/>
  <c r="BM84" i="13"/>
  <c r="AO84" i="13"/>
  <c r="AG84" i="13"/>
  <c r="Y84" i="13"/>
  <c r="Q84" i="13"/>
  <c r="EG83" i="13"/>
  <c r="DY83" i="13"/>
  <c r="DQ83" i="13"/>
  <c r="DI83" i="13"/>
  <c r="CC83" i="13"/>
  <c r="BU83" i="13"/>
  <c r="BM83" i="13"/>
  <c r="AO83" i="13"/>
  <c r="AG83" i="13"/>
  <c r="Y83" i="13"/>
  <c r="Q83" i="13"/>
  <c r="EG82" i="13"/>
  <c r="DY82" i="13"/>
  <c r="DQ82" i="13"/>
  <c r="DI82" i="13"/>
  <c r="CC82" i="13"/>
  <c r="BU82" i="13"/>
  <c r="BM82" i="13"/>
  <c r="AO82" i="13"/>
  <c r="AG82" i="13"/>
  <c r="Y82" i="13"/>
  <c r="Q82" i="13"/>
  <c r="EG81" i="13"/>
  <c r="DY81" i="13"/>
  <c r="DQ81" i="13"/>
  <c r="DI81" i="13"/>
  <c r="CC81" i="13"/>
  <c r="BU81" i="13"/>
  <c r="BM81" i="13"/>
  <c r="AO81" i="13"/>
  <c r="AG81" i="13"/>
  <c r="Y81" i="13"/>
  <c r="Q81" i="13"/>
  <c r="EG76" i="13"/>
  <c r="DY76" i="13"/>
  <c r="DQ76" i="13"/>
  <c r="DI76" i="13"/>
  <c r="CC76" i="13"/>
  <c r="BU76" i="13"/>
  <c r="BM76" i="13"/>
  <c r="AO76" i="13"/>
  <c r="AG76" i="13"/>
  <c r="Y76" i="13"/>
  <c r="Q76" i="13"/>
  <c r="EG75" i="13"/>
  <c r="DY75" i="13"/>
  <c r="DQ75" i="13"/>
  <c r="DI75" i="13"/>
  <c r="CC75" i="13"/>
  <c r="BU75" i="13"/>
  <c r="BM75" i="13"/>
  <c r="AO75" i="13"/>
  <c r="AG75" i="13"/>
  <c r="Y75" i="13"/>
  <c r="Q75" i="13"/>
  <c r="EG74" i="13"/>
  <c r="DY74" i="13"/>
  <c r="DQ74" i="13"/>
  <c r="DI74" i="13"/>
  <c r="CC74" i="13"/>
  <c r="BU74" i="13"/>
  <c r="BM74" i="13"/>
  <c r="AO74" i="13"/>
  <c r="AG74" i="13"/>
  <c r="Y74" i="13"/>
  <c r="Q74" i="13"/>
  <c r="EG70" i="13"/>
  <c r="DY70" i="13"/>
  <c r="DQ70" i="13"/>
  <c r="DI70" i="13"/>
  <c r="CC70" i="13"/>
  <c r="BU70" i="13"/>
  <c r="BM70" i="13"/>
  <c r="AO70" i="13"/>
  <c r="AG70" i="13"/>
  <c r="Y70" i="13"/>
  <c r="Q70" i="13"/>
  <c r="EG69" i="13"/>
  <c r="DY69" i="13"/>
  <c r="DQ69" i="13"/>
  <c r="DI69" i="13"/>
  <c r="CC69" i="13"/>
  <c r="BU69" i="13"/>
  <c r="BM69" i="13"/>
  <c r="AO69" i="13"/>
  <c r="AG69" i="13"/>
  <c r="Y69" i="13"/>
  <c r="Q69" i="13"/>
  <c r="EG68" i="13"/>
  <c r="DY68" i="13"/>
  <c r="DQ68" i="13"/>
  <c r="DI68" i="13"/>
  <c r="CC68" i="13"/>
  <c r="BU68" i="13"/>
  <c r="BM68" i="13"/>
  <c r="AO68" i="13"/>
  <c r="AG68" i="13"/>
  <c r="Y68" i="13"/>
  <c r="Q68" i="13"/>
  <c r="EG38" i="13"/>
  <c r="DY38" i="13"/>
  <c r="DQ38" i="13"/>
  <c r="DI38" i="13"/>
  <c r="CK38" i="13"/>
  <c r="CC38" i="13"/>
  <c r="BU38" i="13"/>
  <c r="BM38" i="13"/>
  <c r="AO38" i="13"/>
  <c r="AG38" i="13"/>
  <c r="Y38" i="13"/>
  <c r="Q38" i="13"/>
  <c r="EG37" i="13"/>
  <c r="DY37" i="13"/>
  <c r="DQ37" i="13"/>
  <c r="DI37" i="13"/>
  <c r="CK37" i="13"/>
  <c r="CC37" i="13"/>
  <c r="BU37" i="13"/>
  <c r="BM37" i="13"/>
  <c r="AO37" i="13"/>
  <c r="AG37" i="13"/>
  <c r="Y37" i="13"/>
  <c r="Q37" i="13"/>
  <c r="EG36" i="13"/>
  <c r="DY36" i="13"/>
  <c r="DQ36" i="13"/>
  <c r="DI36" i="13"/>
  <c r="CK36" i="13"/>
  <c r="CC36" i="13"/>
  <c r="BU36" i="13"/>
  <c r="BM36" i="13"/>
  <c r="AW36" i="13"/>
  <c r="AO36" i="13"/>
  <c r="AG36" i="13"/>
  <c r="Y36" i="13"/>
  <c r="Q36" i="13"/>
  <c r="EG35" i="13"/>
  <c r="DY35" i="13"/>
  <c r="DQ35" i="13"/>
  <c r="DI35" i="13"/>
  <c r="CK35" i="13"/>
  <c r="CC35" i="13"/>
  <c r="BU35" i="13"/>
  <c r="BM35" i="13"/>
  <c r="AW35" i="13"/>
  <c r="AO35" i="13"/>
  <c r="AG35" i="13"/>
  <c r="Y35" i="13"/>
  <c r="Q35" i="13"/>
  <c r="EG31" i="13"/>
  <c r="DY31" i="13"/>
  <c r="DQ31" i="13"/>
  <c r="DI31" i="13"/>
  <c r="CK31" i="13"/>
  <c r="CC31" i="13"/>
  <c r="BU31" i="13"/>
  <c r="BM31" i="13"/>
  <c r="AW31" i="13"/>
  <c r="AO31" i="13"/>
  <c r="AG31" i="13"/>
  <c r="Y31" i="13"/>
  <c r="Q31" i="13"/>
  <c r="EG30" i="13"/>
  <c r="DY30" i="13"/>
  <c r="DQ30" i="13"/>
  <c r="DI30" i="13"/>
  <c r="CK30" i="13"/>
  <c r="CC30" i="13"/>
  <c r="BU30" i="13"/>
  <c r="BM30" i="13"/>
  <c r="AW30" i="13"/>
  <c r="AO30" i="13"/>
  <c r="AG30" i="13"/>
  <c r="Y30" i="13"/>
  <c r="Q30" i="13"/>
  <c r="EG29" i="13"/>
  <c r="DY29" i="13"/>
  <c r="DQ29" i="13"/>
  <c r="DI29" i="13"/>
  <c r="CK29" i="13"/>
  <c r="CC29" i="13"/>
  <c r="BU29" i="13"/>
  <c r="BM29" i="13"/>
  <c r="AW29" i="13"/>
  <c r="AO29" i="13"/>
  <c r="AG29" i="13"/>
  <c r="Y29" i="13"/>
  <c r="Q29" i="13"/>
  <c r="EO25" i="13"/>
  <c r="EG25" i="13"/>
  <c r="DY25" i="13"/>
  <c r="DQ25" i="13"/>
  <c r="DI25" i="13"/>
  <c r="CK25" i="13"/>
  <c r="CC25" i="13"/>
  <c r="BU25" i="13"/>
  <c r="BM25" i="13"/>
  <c r="AW25" i="13"/>
  <c r="AO25" i="13"/>
  <c r="AG25" i="13"/>
  <c r="Y25" i="13"/>
  <c r="Q25" i="13"/>
  <c r="EO24" i="13"/>
  <c r="EG24" i="13"/>
  <c r="DY24" i="13"/>
  <c r="DQ24" i="13"/>
  <c r="DI24" i="13"/>
  <c r="CK24" i="13"/>
  <c r="CC24" i="13"/>
  <c r="BU24" i="13"/>
  <c r="BM24" i="13"/>
  <c r="AW24" i="13"/>
  <c r="AO24" i="13"/>
  <c r="AG24" i="13"/>
  <c r="Y24" i="13"/>
  <c r="Q24" i="13"/>
  <c r="EO23" i="13"/>
  <c r="EG23" i="13"/>
  <c r="DY23" i="13"/>
  <c r="DQ23" i="13"/>
  <c r="DI23" i="13"/>
  <c r="CK23" i="13"/>
  <c r="CC23" i="13"/>
  <c r="BU23" i="13"/>
  <c r="BM23" i="13"/>
  <c r="AW23" i="13"/>
  <c r="AO23" i="13"/>
  <c r="AG23" i="13"/>
  <c r="Y23" i="13"/>
  <c r="Q23" i="13"/>
  <c r="EO17" i="13"/>
  <c r="EG17" i="13"/>
  <c r="DY17" i="13"/>
  <c r="DQ17" i="13"/>
  <c r="DI17" i="13"/>
  <c r="CK17" i="13"/>
  <c r="CC17" i="13"/>
  <c r="BU17" i="13"/>
  <c r="BM17" i="13"/>
  <c r="AW17" i="13"/>
  <c r="AO17" i="13"/>
  <c r="AG17" i="13"/>
  <c r="Y17" i="13"/>
  <c r="Q17" i="13"/>
  <c r="EO16" i="13"/>
  <c r="EG16" i="13"/>
  <c r="DY16" i="13"/>
  <c r="DQ16" i="13"/>
  <c r="DI16" i="13"/>
  <c r="CK16" i="13"/>
  <c r="CC16" i="13"/>
  <c r="BU16" i="13"/>
  <c r="BM16" i="13"/>
  <c r="AW16" i="13"/>
  <c r="AO16" i="13"/>
  <c r="AG16" i="13"/>
  <c r="Y16" i="13"/>
  <c r="Q16" i="13"/>
  <c r="EO15" i="13"/>
  <c r="EG15" i="13"/>
  <c r="DY15" i="13"/>
  <c r="DQ15" i="13"/>
  <c r="DI15" i="13"/>
  <c r="CK15" i="13"/>
  <c r="CC15" i="13"/>
  <c r="BU15" i="13"/>
  <c r="BM15" i="13"/>
  <c r="BE15" i="13"/>
  <c r="AW15" i="13"/>
  <c r="AO15" i="13"/>
  <c r="AG15" i="13"/>
  <c r="Y15" i="13"/>
  <c r="Q15" i="13"/>
  <c r="EO14" i="13"/>
  <c r="EG14" i="13"/>
  <c r="DY14" i="13"/>
  <c r="DQ14" i="13"/>
  <c r="DI14" i="13"/>
  <c r="CK14" i="13"/>
  <c r="CC14" i="13"/>
  <c r="BU14" i="13"/>
  <c r="BM14" i="13"/>
  <c r="BE14" i="13"/>
  <c r="AW14" i="13"/>
  <c r="AO14" i="13"/>
  <c r="AG14" i="13"/>
  <c r="Y14" i="13"/>
  <c r="Q14" i="13"/>
  <c r="EO13" i="13"/>
  <c r="EG13" i="13"/>
  <c r="DY13" i="13"/>
  <c r="DQ13" i="13"/>
  <c r="DI13" i="13"/>
  <c r="CK13" i="13"/>
  <c r="CC13" i="13"/>
  <c r="BU13" i="13"/>
  <c r="BM13" i="13"/>
  <c r="BE13" i="13"/>
  <c r="AW13" i="13"/>
  <c r="AO13" i="13"/>
  <c r="AG13" i="13"/>
  <c r="Y13" i="13"/>
  <c r="Q13" i="13"/>
  <c r="EO12" i="13"/>
  <c r="EG12" i="13"/>
  <c r="DY12" i="13"/>
  <c r="DQ12" i="13"/>
  <c r="DI12" i="13"/>
  <c r="CK12" i="13"/>
  <c r="CC12" i="13"/>
  <c r="BU12" i="13"/>
  <c r="BM12" i="13"/>
  <c r="BE12" i="13"/>
  <c r="AW12" i="13"/>
  <c r="AO12" i="13"/>
  <c r="AG12" i="13"/>
  <c r="Y12" i="13"/>
  <c r="Q12" i="13"/>
  <c r="EO11" i="13"/>
  <c r="EG11" i="13"/>
  <c r="DY11" i="13"/>
  <c r="DQ11" i="13"/>
  <c r="DI11" i="13"/>
  <c r="CS11" i="13"/>
  <c r="CK11" i="13"/>
  <c r="CC11" i="13"/>
  <c r="BU11" i="13"/>
  <c r="BM11" i="13"/>
  <c r="BE11" i="13"/>
  <c r="AW11" i="13"/>
  <c r="AO11" i="13"/>
  <c r="AG11" i="13"/>
  <c r="Y11" i="13"/>
  <c r="Q11" i="13"/>
  <c r="EO10" i="13"/>
  <c r="EG10" i="13"/>
  <c r="DY10" i="13"/>
  <c r="DQ10" i="13"/>
  <c r="DI10" i="13"/>
  <c r="CS10" i="13"/>
  <c r="CK10" i="13"/>
  <c r="CC10" i="13"/>
  <c r="BU10" i="13"/>
  <c r="BM10" i="13"/>
  <c r="BE10" i="13"/>
  <c r="AW10" i="13"/>
  <c r="AO10" i="13"/>
  <c r="AG10" i="13"/>
  <c r="Y10" i="13"/>
  <c r="Q10" i="13"/>
  <c r="EW9" i="13"/>
  <c r="EO9" i="13"/>
  <c r="EG9" i="13"/>
  <c r="DY9" i="13"/>
  <c r="DQ9" i="13"/>
  <c r="DI9" i="13"/>
  <c r="CS9" i="13"/>
  <c r="CK9" i="13"/>
  <c r="CC9" i="13"/>
  <c r="BU9" i="13"/>
  <c r="BM9" i="13"/>
  <c r="BE9" i="13"/>
  <c r="AW9" i="13"/>
  <c r="AO9" i="13"/>
  <c r="AG9" i="13"/>
  <c r="Y9" i="13"/>
  <c r="Q9" i="13"/>
  <c r="Y393" i="13"/>
  <c r="DQ386" i="13"/>
  <c r="BM380" i="13"/>
  <c r="Q374" i="13"/>
  <c r="DI367" i="13"/>
  <c r="Y361" i="13"/>
  <c r="DQ354" i="13"/>
  <c r="DI344" i="13"/>
  <c r="DQ331" i="13"/>
  <c r="BU130" i="13"/>
  <c r="CC129" i="13"/>
  <c r="DQ128" i="13"/>
  <c r="Q128" i="13"/>
  <c r="AG127" i="13"/>
  <c r="BM126" i="13"/>
  <c r="BU115" i="13"/>
  <c r="DI114" i="13"/>
  <c r="DY113" i="13"/>
  <c r="Y113" i="13"/>
  <c r="AO112" i="13"/>
  <c r="CC111" i="13"/>
  <c r="DY105" i="13"/>
  <c r="Y105" i="13"/>
  <c r="BM104" i="13"/>
  <c r="DI103" i="13"/>
  <c r="EG102" i="13"/>
  <c r="AG102" i="13"/>
  <c r="BU97" i="13"/>
  <c r="DQ96" i="13"/>
  <c r="Q96" i="13"/>
  <c r="AO95" i="13"/>
  <c r="EG91" i="13"/>
  <c r="AG91" i="13"/>
  <c r="EG88" i="13"/>
  <c r="CC88" i="13"/>
  <c r="AG88" i="13"/>
  <c r="DY87" i="13"/>
  <c r="BU87" i="13"/>
  <c r="Y87" i="13"/>
  <c r="DQ86" i="13"/>
  <c r="BM86" i="13"/>
  <c r="Q86" i="13"/>
  <c r="DQ64" i="13"/>
  <c r="BM64" i="13"/>
  <c r="Q64" i="13"/>
  <c r="DI63" i="13"/>
  <c r="AO63" i="13"/>
  <c r="EG62" i="13"/>
  <c r="CC62" i="13"/>
  <c r="AG62" i="13"/>
  <c r="DY61" i="13"/>
  <c r="BU61" i="13"/>
  <c r="Y61" i="13"/>
  <c r="DQ60" i="13"/>
  <c r="BM60" i="13"/>
  <c r="Q60" i="13"/>
  <c r="DI55" i="13"/>
  <c r="AO55" i="13"/>
  <c r="EG54" i="13"/>
  <c r="CC54" i="13"/>
  <c r="AG54" i="13"/>
  <c r="DY53" i="13"/>
  <c r="BU53" i="13"/>
  <c r="Y53" i="13"/>
  <c r="DQ49" i="13"/>
  <c r="BM49" i="13"/>
  <c r="Q49" i="13"/>
  <c r="DI48" i="13"/>
  <c r="AO48" i="13"/>
  <c r="EG47" i="13"/>
  <c r="CC47" i="13"/>
  <c r="AG47" i="13"/>
  <c r="EO8" i="13"/>
  <c r="DI8" i="13"/>
  <c r="BU8" i="13"/>
  <c r="AO8" i="13"/>
  <c r="EW7" i="13"/>
  <c r="DQ7" i="13"/>
  <c r="CC7" i="13"/>
  <c r="AW7" i="13"/>
  <c r="Q7" i="13"/>
  <c r="DY6" i="13"/>
  <c r="CK6" i="13"/>
  <c r="BE6" i="13"/>
  <c r="Y6" i="13"/>
  <c r="EG5" i="13"/>
  <c r="DA5" i="13"/>
  <c r="BU5" i="13"/>
  <c r="AO5" i="13"/>
  <c r="EW4" i="13"/>
  <c r="DQ4" i="13"/>
  <c r="CK4" i="13"/>
  <c r="BE4" i="13"/>
  <c r="Y4" i="13"/>
  <c r="EG3" i="13"/>
  <c r="DA3" i="13"/>
  <c r="BU3" i="13"/>
  <c r="AO3" i="13"/>
  <c r="EW2" i="13"/>
  <c r="DQ2" i="13"/>
  <c r="CK2" i="13"/>
  <c r="BE2" i="13"/>
  <c r="Y2" i="13"/>
  <c r="EG1" i="13"/>
  <c r="DA1" i="13"/>
  <c r="BU1" i="13"/>
  <c r="AO1" i="13"/>
  <c r="DI391" i="13"/>
  <c r="Y385" i="13"/>
  <c r="DQ378" i="13"/>
  <c r="BM372" i="13"/>
  <c r="Q366" i="13"/>
  <c r="DI359" i="13"/>
  <c r="Y353" i="13"/>
  <c r="DQ347" i="13"/>
  <c r="Q335" i="13"/>
  <c r="AG130" i="13"/>
  <c r="BM129" i="13"/>
  <c r="CC128" i="13"/>
  <c r="DQ127" i="13"/>
  <c r="Q127" i="13"/>
  <c r="AG126" i="13"/>
  <c r="AO115" i="13"/>
  <c r="BU114" i="13"/>
  <c r="DI113" i="13"/>
  <c r="DY112" i="13"/>
  <c r="Y112" i="13"/>
  <c r="BM111" i="13"/>
  <c r="DI105" i="13"/>
  <c r="EG104" i="13"/>
  <c r="AG104" i="13"/>
  <c r="BU103" i="13"/>
  <c r="DQ102" i="13"/>
  <c r="Q102" i="13"/>
  <c r="AO97" i="13"/>
  <c r="CC96" i="13"/>
  <c r="DY95" i="13"/>
  <c r="Y95" i="13"/>
  <c r="DQ91" i="13"/>
  <c r="Q91" i="13"/>
  <c r="DY88" i="13"/>
  <c r="BU88" i="13"/>
  <c r="Y88" i="13"/>
  <c r="DQ87" i="13"/>
  <c r="BM87" i="13"/>
  <c r="Q87" i="13"/>
  <c r="DI86" i="13"/>
  <c r="AO86" i="13"/>
  <c r="DI64" i="13"/>
  <c r="AO64" i="13"/>
  <c r="EG63" i="13"/>
  <c r="CC63" i="13"/>
  <c r="AG63" i="13"/>
  <c r="DY62" i="13"/>
  <c r="BU62" i="13"/>
  <c r="Y62" i="13"/>
  <c r="DQ61" i="13"/>
  <c r="BM61" i="13"/>
  <c r="Q61" i="13"/>
  <c r="DI60" i="13"/>
  <c r="AO60" i="13"/>
  <c r="EG55" i="13"/>
  <c r="CC55" i="13"/>
  <c r="AG55" i="13"/>
  <c r="DY54" i="13"/>
  <c r="BU54" i="13"/>
  <c r="Y54" i="13"/>
  <c r="DQ53" i="13"/>
  <c r="BM53" i="13"/>
  <c r="Q53" i="13"/>
  <c r="DI49" i="13"/>
  <c r="AO49" i="13"/>
  <c r="EG48" i="13"/>
  <c r="CC48" i="13"/>
  <c r="AG48" i="13"/>
  <c r="DY47" i="13"/>
  <c r="BU47" i="13"/>
  <c r="Y47" i="13"/>
  <c r="EG8" i="13"/>
  <c r="CS8" i="13"/>
  <c r="BM8" i="13"/>
  <c r="AG8" i="13"/>
  <c r="EO7" i="13"/>
  <c r="DI7" i="13"/>
  <c r="BU7" i="13"/>
  <c r="AO7" i="13"/>
  <c r="EW6" i="13"/>
  <c r="DQ6" i="13"/>
  <c r="CC6" i="13"/>
  <c r="AW6" i="13"/>
  <c r="Q6" i="13"/>
  <c r="DY5" i="13"/>
  <c r="CS5" i="13"/>
  <c r="BM5" i="13"/>
  <c r="AG5" i="13"/>
  <c r="EO4" i="13"/>
  <c r="DI4" i="13"/>
  <c r="CC4" i="13"/>
  <c r="AW4" i="13"/>
  <c r="Q4" i="13"/>
  <c r="DY3" i="13"/>
  <c r="CS3" i="13"/>
  <c r="BM3" i="13"/>
  <c r="AG3" i="13"/>
  <c r="EO2" i="13"/>
  <c r="DI2" i="13"/>
  <c r="CC2" i="13"/>
  <c r="AW2" i="13"/>
  <c r="Q2" i="13"/>
  <c r="DY1" i="13"/>
  <c r="CS1" i="13"/>
  <c r="BM1" i="13"/>
  <c r="AG1" i="13"/>
  <c r="Q390" i="13"/>
  <c r="DI383" i="13"/>
  <c r="Y377" i="13"/>
  <c r="DQ370" i="13"/>
  <c r="BM364" i="13"/>
  <c r="Q358" i="13"/>
  <c r="DI351" i="13"/>
  <c r="Y338" i="13"/>
  <c r="DY130" i="13"/>
  <c r="Q130" i="13"/>
  <c r="AG129" i="13"/>
  <c r="BM128" i="13"/>
  <c r="CC127" i="13"/>
  <c r="DQ126" i="13"/>
  <c r="Q126" i="13"/>
  <c r="DY115" i="13"/>
  <c r="Y115" i="13"/>
  <c r="AO114" i="13"/>
  <c r="BU113" i="13"/>
  <c r="DI112" i="13"/>
  <c r="EG111" i="13"/>
  <c r="AG111" i="13"/>
  <c r="BU105" i="13"/>
  <c r="DQ104" i="13"/>
  <c r="Q104" i="13"/>
  <c r="AO103" i="13"/>
  <c r="CC102" i="13"/>
  <c r="DY97" i="13"/>
  <c r="Y97" i="13"/>
  <c r="BM96" i="13"/>
  <c r="DI95" i="13"/>
  <c r="CC91" i="13"/>
  <c r="DY90" i="13"/>
  <c r="DQ88" i="13"/>
  <c r="BM88" i="13"/>
  <c r="Q88" i="13"/>
  <c r="DI87" i="13"/>
  <c r="AO87" i="13"/>
  <c r="EG86" i="13"/>
  <c r="CC86" i="13"/>
  <c r="AG86" i="13"/>
  <c r="EG64" i="13"/>
  <c r="CC64" i="13"/>
  <c r="AG64" i="13"/>
  <c r="DY63" i="13"/>
  <c r="BU63" i="13"/>
  <c r="Y63" i="13"/>
  <c r="DQ62" i="13"/>
  <c r="BM62" i="13"/>
  <c r="Q62" i="13"/>
  <c r="DI61" i="13"/>
  <c r="AO61" i="13"/>
  <c r="EG60" i="13"/>
  <c r="CC60" i="13"/>
  <c r="AG60" i="13"/>
  <c r="DY55" i="13"/>
  <c r="BU55" i="13"/>
  <c r="Y55" i="13"/>
  <c r="DQ54" i="13"/>
  <c r="BM54" i="13"/>
  <c r="Q54" i="13"/>
  <c r="DI53" i="13"/>
  <c r="AO53" i="13"/>
  <c r="EG49" i="13"/>
  <c r="CC49" i="13"/>
  <c r="AG49" i="13"/>
  <c r="DY48" i="13"/>
  <c r="BU48" i="13"/>
  <c r="Y48" i="13"/>
  <c r="DQ47" i="13"/>
  <c r="BM47" i="13"/>
  <c r="Q47" i="13"/>
  <c r="DY8" i="13"/>
  <c r="CK8" i="13"/>
  <c r="BE8" i="13"/>
  <c r="Y8" i="13"/>
  <c r="EG7" i="13"/>
  <c r="CS7" i="13"/>
  <c r="BM7" i="13"/>
  <c r="AG7" i="13"/>
  <c r="EO6" i="13"/>
  <c r="DI6" i="13"/>
  <c r="BU6" i="13"/>
  <c r="AO6" i="13"/>
  <c r="EW5" i="13"/>
  <c r="DQ5" i="13"/>
  <c r="CK5" i="13"/>
  <c r="BE5" i="13"/>
  <c r="Y5" i="13"/>
  <c r="EG4" i="13"/>
  <c r="DA4" i="13"/>
  <c r="BU4" i="13"/>
  <c r="AO4" i="13"/>
  <c r="EW3" i="13"/>
  <c r="DQ3" i="13"/>
  <c r="CK3" i="13"/>
  <c r="BE3" i="13"/>
  <c r="Y3" i="13"/>
  <c r="EG2" i="13"/>
  <c r="DA2" i="13"/>
  <c r="BU2" i="13"/>
  <c r="AO2" i="13"/>
  <c r="EW1" i="13"/>
  <c r="DQ1" i="13"/>
  <c r="CK1" i="13"/>
  <c r="BE1" i="13"/>
  <c r="Y1" i="13"/>
  <c r="DQ394" i="13"/>
  <c r="BM388" i="13"/>
  <c r="Q382" i="13"/>
  <c r="DI375" i="13"/>
  <c r="Y369" i="13"/>
  <c r="DQ362" i="13"/>
  <c r="BM356" i="13"/>
  <c r="Q350" i="13"/>
  <c r="BM341" i="13"/>
  <c r="DI328" i="13"/>
  <c r="DI130" i="13"/>
  <c r="DQ129" i="13"/>
  <c r="Q129" i="13"/>
  <c r="AG128" i="13"/>
  <c r="BM127" i="13"/>
  <c r="CC126" i="13"/>
  <c r="DI115" i="13"/>
  <c r="DY114" i="13"/>
  <c r="Y114" i="13"/>
  <c r="AO113" i="13"/>
  <c r="BU112" i="13"/>
  <c r="DQ111" i="13"/>
  <c r="Q111" i="13"/>
  <c r="AO105" i="13"/>
  <c r="CC104" i="13"/>
  <c r="DY103" i="13"/>
  <c r="Y103" i="13"/>
  <c r="BM102" i="13"/>
  <c r="DI97" i="13"/>
  <c r="EG96" i="13"/>
  <c r="AG96" i="13"/>
  <c r="BU95" i="13"/>
  <c r="BM91" i="13"/>
  <c r="DI88" i="13"/>
  <c r="AO88" i="13"/>
  <c r="EG87" i="13"/>
  <c r="CC87" i="13"/>
  <c r="AG87" i="13"/>
  <c r="DY86" i="13"/>
  <c r="BU86" i="13"/>
  <c r="Y86" i="13"/>
  <c r="DY64" i="13"/>
  <c r="BU64" i="13"/>
  <c r="Y64" i="13"/>
  <c r="DQ63" i="13"/>
  <c r="BM63" i="13"/>
  <c r="Q63" i="13"/>
  <c r="DI62" i="13"/>
  <c r="AO62" i="13"/>
  <c r="EG61" i="13"/>
  <c r="CC61" i="13"/>
  <c r="AG61" i="13"/>
  <c r="DY60" i="13"/>
  <c r="BU60" i="13"/>
  <c r="Y60" i="13"/>
  <c r="DQ55" i="13"/>
  <c r="BM55" i="13"/>
  <c r="Q55" i="13"/>
  <c r="DI54" i="13"/>
  <c r="AO54" i="13"/>
  <c r="EG53" i="13"/>
  <c r="CC53" i="13"/>
  <c r="AG53" i="13"/>
  <c r="DY49" i="13"/>
  <c r="BU49" i="13"/>
  <c r="Y49" i="13"/>
  <c r="DQ48" i="13"/>
  <c r="BM48" i="13"/>
  <c r="Q48" i="13"/>
  <c r="DI47" i="13"/>
  <c r="AO47" i="13"/>
  <c r="EW8" i="13"/>
  <c r="DQ8" i="13"/>
  <c r="CC8" i="13"/>
  <c r="AW8" i="13"/>
  <c r="Q8" i="13"/>
  <c r="DY7" i="13"/>
  <c r="CK7" i="13"/>
  <c r="BE7" i="13"/>
  <c r="Y7" i="13"/>
  <c r="EG6" i="13"/>
  <c r="CS6" i="13"/>
  <c r="BM6" i="13"/>
  <c r="AG6" i="13"/>
  <c r="EO5" i="13"/>
  <c r="DI5" i="13"/>
  <c r="CC5" i="13"/>
  <c r="AW5" i="13"/>
  <c r="Q5" i="13"/>
  <c r="DY4" i="13"/>
  <c r="CS4" i="13"/>
  <c r="BM4" i="13"/>
  <c r="AG4" i="13"/>
  <c r="EO3" i="13"/>
  <c r="DI3" i="13"/>
  <c r="CC3" i="13"/>
  <c r="AW3" i="13"/>
  <c r="Q3" i="13"/>
  <c r="DY2" i="13"/>
  <c r="CS2" i="13"/>
  <c r="BM2" i="13"/>
  <c r="AG2" i="13"/>
  <c r="EO1" i="13"/>
  <c r="DI1" i="13"/>
  <c r="CC1" i="13"/>
  <c r="AW1" i="13"/>
  <c r="Q1" i="13"/>
  <c r="E15" i="12"/>
  <c r="J13" i="7"/>
  <c r="I13" i="7"/>
  <c r="J17" i="7"/>
  <c r="I17" i="7"/>
  <c r="I60" i="7"/>
  <c r="Q367" i="11"/>
  <c r="Q366" i="11"/>
  <c r="Q365" i="11"/>
  <c r="Q364" i="11"/>
  <c r="Q363" i="11"/>
  <c r="Q362" i="11"/>
  <c r="Q361" i="11"/>
  <c r="Q360" i="11"/>
  <c r="Q359" i="11"/>
  <c r="Q358" i="11"/>
  <c r="Q357" i="11"/>
  <c r="Q356" i="11"/>
  <c r="Q355" i="11"/>
  <c r="Q354" i="11"/>
  <c r="Q353" i="11"/>
  <c r="Q352" i="11"/>
  <c r="Q351" i="11"/>
  <c r="Q350" i="11"/>
  <c r="Q349" i="11"/>
  <c r="Q348" i="11"/>
  <c r="Q347" i="11"/>
  <c r="Q346" i="11"/>
  <c r="Q345" i="11"/>
  <c r="Q344" i="11"/>
  <c r="Q343" i="11"/>
  <c r="Q342" i="11"/>
  <c r="Q341" i="11"/>
  <c r="Q340" i="11"/>
  <c r="Q339" i="11"/>
  <c r="Q338" i="11"/>
  <c r="Q337" i="11"/>
  <c r="Q336" i="11"/>
  <c r="Q335" i="11"/>
  <c r="Q334" i="11"/>
  <c r="Q333" i="11"/>
  <c r="Q332" i="11"/>
  <c r="Q331" i="11"/>
  <c r="DI330" i="11"/>
  <c r="Q330" i="11"/>
  <c r="DI329" i="11"/>
  <c r="Q329" i="11"/>
  <c r="DI328" i="11"/>
  <c r="Q328" i="11"/>
  <c r="DI327" i="11"/>
  <c r="Q327" i="11"/>
  <c r="DI326" i="11"/>
  <c r="Q326" i="11"/>
  <c r="DI325" i="11"/>
  <c r="Q325" i="11"/>
  <c r="DI324" i="11"/>
  <c r="Q324" i="11"/>
  <c r="DI323" i="11"/>
  <c r="Q323" i="11"/>
  <c r="DI322" i="11"/>
  <c r="Q322" i="11"/>
  <c r="DI321" i="11"/>
  <c r="Q321" i="11"/>
  <c r="DI320" i="11"/>
  <c r="Q320" i="11"/>
  <c r="DI319" i="11"/>
  <c r="Q319" i="11"/>
  <c r="DI318" i="11"/>
  <c r="Q318" i="11"/>
  <c r="DI317" i="11"/>
  <c r="Q317" i="11"/>
  <c r="DI316" i="11"/>
  <c r="Q316" i="11"/>
  <c r="DI315" i="11"/>
  <c r="Q315" i="11"/>
  <c r="DI314" i="11"/>
  <c r="Q314" i="11"/>
  <c r="DI313" i="11"/>
  <c r="Q313" i="11"/>
  <c r="DI312" i="11"/>
  <c r="Q312" i="11"/>
  <c r="DI311" i="11"/>
  <c r="Q311" i="11"/>
  <c r="DI310" i="11"/>
  <c r="Q310" i="11"/>
  <c r="DI309" i="11"/>
  <c r="Q309" i="11"/>
  <c r="DI308" i="11"/>
  <c r="Q308" i="11"/>
  <c r="DI307" i="11"/>
  <c r="Q307" i="11"/>
  <c r="DI306" i="11"/>
  <c r="Q306" i="11"/>
  <c r="DI305" i="11"/>
  <c r="Q305" i="11"/>
  <c r="DI304" i="11"/>
  <c r="Q304" i="11"/>
  <c r="DI303" i="11"/>
  <c r="Q303" i="11"/>
  <c r="DI302" i="11"/>
  <c r="Q302" i="11"/>
  <c r="DI301" i="11"/>
  <c r="Q301" i="11"/>
  <c r="DI300" i="11"/>
  <c r="Q300" i="11"/>
  <c r="DI299" i="11"/>
  <c r="Q299" i="11"/>
  <c r="DI298" i="11"/>
  <c r="Q298" i="11"/>
  <c r="DI297" i="11"/>
  <c r="Q297" i="11"/>
  <c r="DI296" i="11"/>
  <c r="Q296" i="11"/>
  <c r="DI295" i="11"/>
  <c r="Q295" i="11"/>
  <c r="DI294" i="11"/>
  <c r="Q294" i="11"/>
  <c r="DI293" i="11"/>
  <c r="Q293" i="11"/>
  <c r="DI292" i="11"/>
  <c r="Q292" i="11"/>
  <c r="DI291" i="11"/>
  <c r="Q291" i="11"/>
  <c r="DI290" i="11"/>
  <c r="Q290" i="11"/>
  <c r="DI289" i="11"/>
  <c r="Q289" i="11"/>
  <c r="DI288" i="11"/>
  <c r="Q288" i="11"/>
  <c r="DI287" i="11"/>
  <c r="Q287" i="11"/>
  <c r="DI286" i="11"/>
  <c r="Q286" i="11"/>
  <c r="DI285" i="11"/>
  <c r="Q285" i="11"/>
  <c r="DI284" i="11"/>
  <c r="Q284" i="11"/>
  <c r="DI283" i="11"/>
  <c r="Q283" i="11"/>
  <c r="DI282" i="11"/>
  <c r="Q282" i="11"/>
  <c r="DI281" i="11"/>
  <c r="Q281" i="11"/>
  <c r="DI280" i="11"/>
  <c r="Q280" i="11"/>
  <c r="DI279" i="11"/>
  <c r="Q279" i="11"/>
  <c r="DI278" i="11"/>
  <c r="Q278" i="11"/>
  <c r="DI277" i="11"/>
  <c r="Q277" i="11"/>
  <c r="DI276" i="11"/>
  <c r="Q276" i="11"/>
  <c r="DI275" i="11"/>
  <c r="Q275" i="11"/>
  <c r="DI274" i="11"/>
  <c r="Q274" i="11"/>
  <c r="DI273" i="11"/>
  <c r="Q273" i="11"/>
  <c r="DI272" i="11"/>
  <c r="Q272" i="11"/>
  <c r="DI271" i="11"/>
  <c r="Q271" i="11"/>
  <c r="DI270" i="11"/>
  <c r="Q270" i="11"/>
  <c r="DI269" i="11"/>
  <c r="Q269" i="11"/>
  <c r="DI268" i="11"/>
  <c r="Q268" i="11"/>
  <c r="DI267" i="11"/>
  <c r="Q267" i="11"/>
  <c r="DI266" i="11"/>
  <c r="Q266" i="11"/>
  <c r="DI265" i="11"/>
  <c r="Q265" i="11"/>
  <c r="DI264" i="11"/>
  <c r="Q264" i="11"/>
  <c r="DI263" i="11"/>
  <c r="Q263" i="11"/>
  <c r="DI262" i="11"/>
  <c r="Q262" i="11"/>
  <c r="DI261" i="11"/>
  <c r="Q261" i="11"/>
  <c r="DI260" i="11"/>
  <c r="Q260" i="11"/>
  <c r="DI259" i="11"/>
  <c r="Q259" i="11"/>
  <c r="DI258" i="11"/>
  <c r="Q258" i="11"/>
  <c r="DI257" i="11"/>
  <c r="Q257" i="11"/>
  <c r="DI256" i="11"/>
  <c r="Q256" i="11"/>
  <c r="DI255" i="11"/>
  <c r="Q255" i="11"/>
  <c r="DI254" i="11"/>
  <c r="Q254" i="11"/>
  <c r="DI253" i="11"/>
  <c r="Q253" i="11"/>
  <c r="DI252" i="11"/>
  <c r="Q252" i="11"/>
  <c r="DI251" i="11"/>
  <c r="Q251" i="11"/>
  <c r="DI250" i="11"/>
  <c r="Q250" i="11"/>
  <c r="DI249" i="11"/>
  <c r="Q249" i="11"/>
  <c r="DI248" i="11"/>
  <c r="Q248" i="11"/>
  <c r="DI247" i="11"/>
  <c r="Q247" i="11"/>
  <c r="DI246" i="11"/>
  <c r="Q246" i="11"/>
  <c r="DI245" i="11"/>
  <c r="Q245" i="11"/>
  <c r="DI244" i="11"/>
  <c r="Q244" i="11"/>
  <c r="DI243" i="11"/>
  <c r="Q243" i="11"/>
  <c r="DI242" i="11"/>
  <c r="Q242" i="11"/>
  <c r="DI241" i="11"/>
  <c r="Q241" i="11"/>
  <c r="DI240" i="11"/>
  <c r="Q240" i="11"/>
  <c r="DI239" i="11"/>
  <c r="Q239" i="11"/>
  <c r="DI238" i="11"/>
  <c r="Q238" i="11"/>
  <c r="DI237" i="11"/>
  <c r="Q237" i="11"/>
  <c r="DI236" i="11"/>
  <c r="Q236" i="11"/>
  <c r="DI235" i="11"/>
  <c r="Q235" i="11"/>
  <c r="DI234" i="11"/>
  <c r="Q234" i="11"/>
  <c r="DI233" i="11"/>
  <c r="Q233" i="11"/>
  <c r="DI232" i="11"/>
  <c r="Q232" i="11"/>
  <c r="DI231" i="11"/>
  <c r="Q231" i="11"/>
  <c r="DI230" i="11"/>
  <c r="Q230" i="11"/>
  <c r="DI229" i="11"/>
  <c r="Q229" i="11"/>
  <c r="DI228" i="11"/>
  <c r="Q228" i="11"/>
  <c r="DI227" i="11"/>
  <c r="Q227" i="11"/>
  <c r="DI226" i="11"/>
  <c r="Q226" i="11"/>
  <c r="DI225" i="11"/>
  <c r="Q225" i="11"/>
  <c r="DI224" i="11"/>
  <c r="Q224" i="11"/>
  <c r="DI223" i="11"/>
  <c r="Q223" i="11"/>
  <c r="DI222" i="11"/>
  <c r="Q222" i="11"/>
  <c r="DI221" i="11"/>
  <c r="Q221" i="11"/>
  <c r="DI220" i="11"/>
  <c r="Q220" i="11"/>
  <c r="DI219" i="11"/>
  <c r="Q219" i="11"/>
  <c r="DI218" i="11"/>
  <c r="Q218" i="11"/>
  <c r="DI217" i="11"/>
  <c r="Q217" i="11"/>
  <c r="DI216" i="11"/>
  <c r="Q216" i="11"/>
  <c r="DI215" i="11"/>
  <c r="Y215" i="11"/>
  <c r="Q215" i="11"/>
  <c r="DI214" i="11"/>
  <c r="Y214" i="11"/>
  <c r="Q214" i="11"/>
  <c r="DI213" i="11"/>
  <c r="Y213" i="11"/>
  <c r="Q213" i="11"/>
  <c r="DI212" i="11"/>
  <c r="Y212" i="11"/>
  <c r="Q212" i="11"/>
  <c r="DI211" i="11"/>
  <c r="Y211" i="11"/>
  <c r="Q211" i="11"/>
  <c r="DI210" i="11"/>
  <c r="BM210" i="11"/>
  <c r="Y210" i="11"/>
  <c r="Q210" i="11"/>
  <c r="DI209" i="11"/>
  <c r="BM209" i="11"/>
  <c r="Y209" i="11"/>
  <c r="Q209" i="11"/>
  <c r="DI208" i="11"/>
  <c r="BM208" i="11"/>
  <c r="Y208" i="11"/>
  <c r="Q208" i="11"/>
  <c r="DI207" i="11"/>
  <c r="BM207" i="11"/>
  <c r="Y207" i="11"/>
  <c r="Q207" i="11"/>
  <c r="DI206" i="11"/>
  <c r="BM206" i="11"/>
  <c r="Y206" i="11"/>
  <c r="Q206" i="11"/>
  <c r="DI205" i="11"/>
  <c r="BM205" i="11"/>
  <c r="Y205" i="11"/>
  <c r="Q205" i="11"/>
  <c r="DI204" i="11"/>
  <c r="BM204" i="11"/>
  <c r="Y204" i="11"/>
  <c r="Q204" i="11"/>
  <c r="DI203" i="11"/>
  <c r="BM203" i="11"/>
  <c r="Y203" i="11"/>
  <c r="Q203" i="11"/>
  <c r="DI202" i="11"/>
  <c r="BM202" i="11"/>
  <c r="Y202" i="11"/>
  <c r="Q202" i="11"/>
  <c r="DI201" i="11"/>
  <c r="BM201" i="11"/>
  <c r="Y201" i="11"/>
  <c r="Q201" i="11"/>
  <c r="DI200" i="11"/>
  <c r="BM200" i="11"/>
  <c r="Y200" i="11"/>
  <c r="Q200" i="11"/>
  <c r="DI199" i="11"/>
  <c r="BM199" i="11"/>
  <c r="Y199" i="11"/>
  <c r="Q199" i="11"/>
  <c r="DI198" i="11"/>
  <c r="BM198" i="11"/>
  <c r="Y198" i="11"/>
  <c r="Q198" i="11"/>
  <c r="DI197" i="11"/>
  <c r="BM197" i="11"/>
  <c r="Y197" i="11"/>
  <c r="Q197" i="11"/>
  <c r="DI196" i="11"/>
  <c r="BM196" i="11"/>
  <c r="Y196" i="11"/>
  <c r="Q196" i="11"/>
  <c r="DI195" i="11"/>
  <c r="BM195" i="11"/>
  <c r="Y195" i="11"/>
  <c r="Q195" i="11"/>
  <c r="DI194" i="11"/>
  <c r="BM194" i="11"/>
  <c r="Y194" i="11"/>
  <c r="Q194" i="11"/>
  <c r="DI193" i="11"/>
  <c r="BM193" i="11"/>
  <c r="Y193" i="11"/>
  <c r="Q193" i="11"/>
  <c r="DI192" i="11"/>
  <c r="BM192" i="11"/>
  <c r="Y192" i="11"/>
  <c r="Q192" i="11"/>
  <c r="DI191" i="11"/>
  <c r="BM191" i="11"/>
  <c r="Y191" i="11"/>
  <c r="Q191" i="11"/>
  <c r="DI190" i="11"/>
  <c r="BM190" i="11"/>
  <c r="Y190" i="11"/>
  <c r="Q190" i="11"/>
  <c r="DI189" i="11"/>
  <c r="BM189" i="11"/>
  <c r="Y189" i="11"/>
  <c r="Q189" i="11"/>
  <c r="DI188" i="11"/>
  <c r="BM188" i="11"/>
  <c r="Y188" i="11"/>
  <c r="Q188" i="11"/>
  <c r="DI187" i="11"/>
  <c r="BM187" i="11"/>
  <c r="Y187" i="11"/>
  <c r="Q187" i="11"/>
  <c r="DI186" i="11"/>
  <c r="BM186" i="11"/>
  <c r="Y186" i="11"/>
  <c r="Q186" i="11"/>
  <c r="DI185" i="11"/>
  <c r="BM185" i="11"/>
  <c r="Y185" i="11"/>
  <c r="Q185" i="11"/>
  <c r="DI184" i="11"/>
  <c r="BM184" i="11"/>
  <c r="Y184" i="11"/>
  <c r="Q184" i="11"/>
  <c r="DI183" i="11"/>
  <c r="BM183" i="11"/>
  <c r="Y183" i="11"/>
  <c r="Q183" i="11"/>
  <c r="DI182" i="11"/>
  <c r="BM182" i="11"/>
  <c r="Y182" i="11"/>
  <c r="Q182" i="11"/>
  <c r="DI181" i="11"/>
  <c r="BM181" i="11"/>
  <c r="Y181" i="11"/>
  <c r="Q181" i="11"/>
  <c r="DQ180" i="11"/>
  <c r="DI180" i="11"/>
  <c r="BM180" i="11"/>
  <c r="Y180" i="11"/>
  <c r="Q180" i="11"/>
  <c r="DQ179" i="11"/>
  <c r="DI179" i="11"/>
  <c r="BM179" i="11"/>
  <c r="Y179" i="11"/>
  <c r="Q179" i="11"/>
  <c r="DQ178" i="11"/>
  <c r="DI178" i="11"/>
  <c r="BM178" i="11"/>
  <c r="Y178" i="11"/>
  <c r="Q178" i="11"/>
  <c r="DQ177" i="11"/>
  <c r="DI177" i="11"/>
  <c r="BM177" i="11"/>
  <c r="Y177" i="11"/>
  <c r="Q177" i="11"/>
  <c r="DQ176" i="11"/>
  <c r="DI176" i="11"/>
  <c r="BM176" i="11"/>
  <c r="Y176" i="11"/>
  <c r="Q176" i="11"/>
  <c r="DQ175" i="11"/>
  <c r="DI175" i="11"/>
  <c r="BM175" i="11"/>
  <c r="Y175" i="11"/>
  <c r="Q175" i="11"/>
  <c r="DQ174" i="11"/>
  <c r="DI174" i="11"/>
  <c r="BM174" i="11"/>
  <c r="Y174" i="11"/>
  <c r="Q174" i="11"/>
  <c r="DQ173" i="11"/>
  <c r="DI173" i="11"/>
  <c r="BM173" i="11"/>
  <c r="Y173" i="11"/>
  <c r="Q173" i="11"/>
  <c r="DQ172" i="11"/>
  <c r="DI172" i="11"/>
  <c r="BM172" i="11"/>
  <c r="Y172" i="11"/>
  <c r="Q172" i="11"/>
  <c r="DQ171" i="11"/>
  <c r="DI171" i="11"/>
  <c r="BM171" i="11"/>
  <c r="Y171" i="11"/>
  <c r="Q171" i="11"/>
  <c r="DQ170" i="11"/>
  <c r="DI170" i="11"/>
  <c r="BM170" i="11"/>
  <c r="Y170" i="11"/>
  <c r="Q170" i="11"/>
  <c r="DQ169" i="11"/>
  <c r="DI169" i="11"/>
  <c r="BM169" i="11"/>
  <c r="Y169" i="11"/>
  <c r="Q169" i="11"/>
  <c r="DQ168" i="11"/>
  <c r="DI168" i="11"/>
  <c r="BM168" i="11"/>
  <c r="Y168" i="11"/>
  <c r="Q168" i="11"/>
  <c r="DQ167" i="11"/>
  <c r="DI167" i="11"/>
  <c r="BM167" i="11"/>
  <c r="Y167" i="11"/>
  <c r="Q167" i="11"/>
  <c r="DQ166" i="11"/>
  <c r="DI166" i="11"/>
  <c r="BM166" i="11"/>
  <c r="Y166" i="11"/>
  <c r="Q166" i="11"/>
  <c r="DQ165" i="11"/>
  <c r="DI165" i="11"/>
  <c r="BM165" i="11"/>
  <c r="Y165" i="11"/>
  <c r="Q165" i="11"/>
  <c r="DQ164" i="11"/>
  <c r="DI164" i="11"/>
  <c r="BM164" i="11"/>
  <c r="Y164" i="11"/>
  <c r="Q164" i="11"/>
  <c r="DQ163" i="11"/>
  <c r="DI163" i="11"/>
  <c r="BM163" i="11"/>
  <c r="Y163" i="11"/>
  <c r="Q163" i="11"/>
  <c r="DQ162" i="11"/>
  <c r="DI162" i="11"/>
  <c r="BM162" i="11"/>
  <c r="Y162" i="11"/>
  <c r="Q162" i="11"/>
  <c r="DQ161" i="11"/>
  <c r="DI161" i="11"/>
  <c r="BM161" i="11"/>
  <c r="Y161" i="11"/>
  <c r="Q161" i="11"/>
  <c r="DQ160" i="11"/>
  <c r="DI160" i="11"/>
  <c r="BM160" i="11"/>
  <c r="Y160" i="11"/>
  <c r="Q160" i="11"/>
  <c r="DQ159" i="11"/>
  <c r="DI159" i="11"/>
  <c r="BM159" i="11"/>
  <c r="Y159" i="11"/>
  <c r="Q159" i="11"/>
  <c r="DQ158" i="11"/>
  <c r="DI158" i="11"/>
  <c r="BM158" i="11"/>
  <c r="Y158" i="11"/>
  <c r="Q158" i="11"/>
  <c r="DQ157" i="11"/>
  <c r="DI157" i="11"/>
  <c r="BM157" i="11"/>
  <c r="Y157" i="11"/>
  <c r="Q157" i="11"/>
  <c r="DQ156" i="11"/>
  <c r="DI156" i="11"/>
  <c r="BM156" i="11"/>
  <c r="Y156" i="11"/>
  <c r="Q156" i="11"/>
  <c r="DQ155" i="11"/>
  <c r="DI155" i="11"/>
  <c r="BM155" i="11"/>
  <c r="Y155" i="11"/>
  <c r="Q155" i="11"/>
  <c r="DQ154" i="11"/>
  <c r="DI154" i="11"/>
  <c r="BM154" i="11"/>
  <c r="Y154" i="11"/>
  <c r="Q154" i="11"/>
  <c r="DQ153" i="11"/>
  <c r="DI153" i="11"/>
  <c r="BM153" i="11"/>
  <c r="Y153" i="11"/>
  <c r="Q153" i="11"/>
  <c r="DQ152" i="11"/>
  <c r="DI152" i="11"/>
  <c r="BM152" i="11"/>
  <c r="Y152" i="11"/>
  <c r="Q152" i="11"/>
  <c r="DQ151" i="11"/>
  <c r="DI151" i="11"/>
  <c r="BM151" i="11"/>
  <c r="Y151" i="11"/>
  <c r="Q151" i="11"/>
  <c r="DQ150" i="11"/>
  <c r="DI150" i="11"/>
  <c r="BM150" i="11"/>
  <c r="Y150" i="11"/>
  <c r="Q150" i="11"/>
  <c r="DQ149" i="11"/>
  <c r="DI149" i="11"/>
  <c r="BM149" i="11"/>
  <c r="Y149" i="11"/>
  <c r="Q149" i="11"/>
  <c r="DQ148" i="11"/>
  <c r="DI148" i="11"/>
  <c r="BM148" i="11"/>
  <c r="Y148" i="11"/>
  <c r="Q148" i="11"/>
  <c r="DQ147" i="11"/>
  <c r="DI147" i="11"/>
  <c r="BM147" i="11"/>
  <c r="Y147" i="11"/>
  <c r="Q147" i="11"/>
  <c r="DQ146" i="11"/>
  <c r="DI146" i="11"/>
  <c r="BM146" i="11"/>
  <c r="Y146" i="11"/>
  <c r="Q146" i="11"/>
  <c r="DQ140" i="11"/>
  <c r="DI140" i="11"/>
  <c r="BM140" i="11"/>
  <c r="Y140" i="11"/>
  <c r="Q140" i="11"/>
  <c r="DQ130" i="11"/>
  <c r="DI130" i="11"/>
  <c r="BU130" i="11"/>
  <c r="BM130" i="11"/>
  <c r="Y130" i="11"/>
  <c r="Q130" i="11"/>
  <c r="DQ129" i="11"/>
  <c r="DI129" i="11"/>
  <c r="BU129" i="11"/>
  <c r="BM129" i="11"/>
  <c r="Y129" i="11"/>
  <c r="Q129" i="11"/>
  <c r="DQ128" i="11"/>
  <c r="DI128" i="11"/>
  <c r="BU128" i="11"/>
  <c r="BM128" i="11"/>
  <c r="Y128" i="11"/>
  <c r="Q128" i="11"/>
  <c r="DQ127" i="11"/>
  <c r="DI127" i="11"/>
  <c r="BU127" i="11"/>
  <c r="BM127" i="11"/>
  <c r="Y127" i="11"/>
  <c r="Q127" i="11"/>
  <c r="DQ126" i="11"/>
  <c r="DI126" i="11"/>
  <c r="BU126" i="11"/>
  <c r="BM126" i="11"/>
  <c r="Y126" i="11"/>
  <c r="Q126" i="11"/>
  <c r="DQ89" i="11"/>
  <c r="DI89" i="11"/>
  <c r="BU89" i="11"/>
  <c r="BM89" i="11"/>
  <c r="Y89" i="11"/>
  <c r="Q89" i="11"/>
  <c r="DQ88" i="11"/>
  <c r="DI88" i="11"/>
  <c r="BU88" i="11"/>
  <c r="BM88" i="11"/>
  <c r="Y88" i="11"/>
  <c r="Q88" i="11"/>
  <c r="DQ87" i="11"/>
  <c r="DI87" i="11"/>
  <c r="BU87" i="11"/>
  <c r="BM87" i="11"/>
  <c r="Y87" i="11"/>
  <c r="Q87" i="11"/>
  <c r="DQ86" i="11"/>
  <c r="DI86" i="11"/>
  <c r="BU86" i="11"/>
  <c r="BM86" i="11"/>
  <c r="Y86" i="11"/>
  <c r="Q86" i="11"/>
  <c r="DQ82" i="11"/>
  <c r="DI82" i="11"/>
  <c r="BU82" i="11"/>
  <c r="BM82" i="11"/>
  <c r="Y82" i="11"/>
  <c r="Q82" i="11"/>
  <c r="DQ81" i="11"/>
  <c r="DI81" i="11"/>
  <c r="BU81" i="11"/>
  <c r="BM81" i="11"/>
  <c r="Y81" i="11"/>
  <c r="Q81" i="11"/>
  <c r="DQ80" i="11"/>
  <c r="DI80" i="11"/>
  <c r="BU80" i="11"/>
  <c r="BM80" i="11"/>
  <c r="Y80" i="11"/>
  <c r="Q80" i="11"/>
  <c r="DQ76" i="11"/>
  <c r="DI76" i="11"/>
  <c r="BU76" i="11"/>
  <c r="BM76" i="11"/>
  <c r="Y76" i="11"/>
  <c r="Q76" i="11"/>
  <c r="DQ75" i="11"/>
  <c r="DI75" i="11"/>
  <c r="BU75" i="11"/>
  <c r="BM75" i="11"/>
  <c r="Y75" i="11"/>
  <c r="Q75" i="11"/>
  <c r="DQ74" i="11"/>
  <c r="DI74" i="11"/>
  <c r="BU74" i="11"/>
  <c r="BM74" i="11"/>
  <c r="Y74" i="11"/>
  <c r="Q74" i="11"/>
  <c r="DY52" i="11"/>
  <c r="DQ52" i="11"/>
  <c r="DI52" i="11"/>
  <c r="CC52" i="11"/>
  <c r="BU52" i="11"/>
  <c r="BM52" i="11"/>
  <c r="AG52" i="11"/>
  <c r="Y52" i="11"/>
  <c r="Q52" i="11"/>
  <c r="DY51" i="11"/>
  <c r="DQ51" i="11"/>
  <c r="DI51" i="11"/>
  <c r="CC51" i="11"/>
  <c r="BU51" i="11"/>
  <c r="BM51" i="11"/>
  <c r="AG51" i="11"/>
  <c r="Y51" i="11"/>
  <c r="Q51" i="11"/>
  <c r="DY50" i="11"/>
  <c r="DQ50" i="11"/>
  <c r="DI50" i="11"/>
  <c r="CC50" i="11"/>
  <c r="BU50" i="11"/>
  <c r="BM50" i="11"/>
  <c r="AG50" i="11"/>
  <c r="Y50" i="11"/>
  <c r="Q50" i="11"/>
  <c r="DY49" i="11"/>
  <c r="DQ49" i="11"/>
  <c r="DI49" i="11"/>
  <c r="CC49" i="11"/>
  <c r="BU49" i="11"/>
  <c r="BM49" i="11"/>
  <c r="AG49" i="11"/>
  <c r="Y49" i="11"/>
  <c r="Q49" i="11"/>
  <c r="DY48" i="11"/>
  <c r="DQ48" i="11"/>
  <c r="DI48" i="11"/>
  <c r="CC48" i="11"/>
  <c r="BU48" i="11"/>
  <c r="BM48" i="11"/>
  <c r="AG48" i="11"/>
  <c r="Y48" i="11"/>
  <c r="Q48" i="11"/>
  <c r="DY43" i="11"/>
  <c r="DQ43" i="11"/>
  <c r="DI43" i="11"/>
  <c r="CC43" i="11"/>
  <c r="BU43" i="11"/>
  <c r="BM43" i="11"/>
  <c r="AG43" i="11"/>
  <c r="Y43" i="11"/>
  <c r="Q43" i="11"/>
  <c r="DY42" i="11"/>
  <c r="DQ42" i="11"/>
  <c r="DI42" i="11"/>
  <c r="CC42" i="11"/>
  <c r="BU42" i="11"/>
  <c r="BM42" i="11"/>
  <c r="AG42" i="11"/>
  <c r="Y42" i="11"/>
  <c r="Q42" i="11"/>
  <c r="DY41" i="11"/>
  <c r="DQ41" i="11"/>
  <c r="DI41" i="11"/>
  <c r="CC41" i="11"/>
  <c r="BU41" i="11"/>
  <c r="BM41" i="11"/>
  <c r="AG41" i="11"/>
  <c r="Y41" i="11"/>
  <c r="Q41" i="11"/>
  <c r="DY37" i="11"/>
  <c r="DQ37" i="11"/>
  <c r="DI37" i="11"/>
  <c r="CC37" i="11"/>
  <c r="BU37" i="11"/>
  <c r="BM37" i="11"/>
  <c r="AG37" i="11"/>
  <c r="Y37" i="11"/>
  <c r="Q37" i="11"/>
  <c r="DY36" i="11"/>
  <c r="DQ36" i="11"/>
  <c r="DI36" i="11"/>
  <c r="CC36" i="11"/>
  <c r="BU36" i="11"/>
  <c r="BM36" i="11"/>
  <c r="AG36" i="11"/>
  <c r="Y36" i="11"/>
  <c r="Q36" i="11"/>
  <c r="DY35" i="11"/>
  <c r="DQ35" i="11"/>
  <c r="DI35" i="11"/>
  <c r="CC35" i="11"/>
  <c r="BU35" i="11"/>
  <c r="BM35" i="11"/>
  <c r="AG35" i="11"/>
  <c r="Y35" i="11"/>
  <c r="Q35" i="11"/>
  <c r="DY31" i="11"/>
  <c r="DQ31" i="11"/>
  <c r="DI31" i="11"/>
  <c r="CC31" i="11"/>
  <c r="BU31" i="11"/>
  <c r="BM31" i="11"/>
  <c r="AG31" i="11"/>
  <c r="Y31" i="11"/>
  <c r="Q31" i="11"/>
  <c r="DY30" i="11"/>
  <c r="DQ30" i="11"/>
  <c r="DI30" i="11"/>
  <c r="CC30" i="11"/>
  <c r="BU30" i="11"/>
  <c r="BM30" i="11"/>
  <c r="AG30" i="11"/>
  <c r="Y30" i="11"/>
  <c r="Q30" i="11"/>
  <c r="DY29" i="11"/>
  <c r="DQ29" i="11"/>
  <c r="DI29" i="11"/>
  <c r="CC29" i="11"/>
  <c r="BU29" i="11"/>
  <c r="BM29" i="11"/>
  <c r="AG29" i="11"/>
  <c r="Y29" i="11"/>
  <c r="Q29" i="11"/>
  <c r="DY28" i="11"/>
  <c r="DQ28" i="11"/>
  <c r="DI28" i="11"/>
  <c r="CC28" i="11"/>
  <c r="BU28" i="11"/>
  <c r="BM28" i="11"/>
  <c r="AG28" i="11"/>
  <c r="Y28" i="11"/>
  <c r="Q28" i="11"/>
  <c r="DY27" i="11"/>
  <c r="DQ27" i="11"/>
  <c r="DI27" i="11"/>
  <c r="CC27" i="11"/>
  <c r="BU27" i="11"/>
  <c r="BM27" i="11"/>
  <c r="AG27" i="11"/>
  <c r="Y27" i="11"/>
  <c r="Q27" i="11"/>
  <c r="DQ139" i="11"/>
  <c r="DI139" i="11"/>
  <c r="BM139" i="11"/>
  <c r="Y139" i="11"/>
  <c r="Q139" i="11"/>
  <c r="DQ138" i="11"/>
  <c r="DI138" i="11"/>
  <c r="BM138" i="11"/>
  <c r="Y138" i="11"/>
  <c r="Q138" i="11"/>
  <c r="DQ137" i="11"/>
  <c r="DI137" i="11"/>
  <c r="BM137" i="11"/>
  <c r="Y137" i="11"/>
  <c r="Q137" i="11"/>
  <c r="DQ136" i="11"/>
  <c r="DI136" i="11"/>
  <c r="BM136" i="11"/>
  <c r="Y136" i="11"/>
  <c r="Q136" i="11"/>
  <c r="DQ135" i="11"/>
  <c r="DI135" i="11"/>
  <c r="BM135" i="11"/>
  <c r="Y135" i="11"/>
  <c r="Q135" i="11"/>
  <c r="DQ124" i="11"/>
  <c r="DI124" i="11"/>
  <c r="BU124" i="11"/>
  <c r="BM124" i="11"/>
  <c r="Y124" i="11"/>
  <c r="Q124" i="11"/>
  <c r="DQ123" i="11"/>
  <c r="DI123" i="11"/>
  <c r="BU123" i="11"/>
  <c r="BM123" i="11"/>
  <c r="Y123" i="11"/>
  <c r="Q123" i="11"/>
  <c r="DQ122" i="11"/>
  <c r="DI122" i="11"/>
  <c r="BU122" i="11"/>
  <c r="BM122" i="11"/>
  <c r="Y122" i="11"/>
  <c r="Q122" i="11"/>
  <c r="DQ121" i="11"/>
  <c r="DI121" i="11"/>
  <c r="BU121" i="11"/>
  <c r="BM121" i="11"/>
  <c r="Y121" i="11"/>
  <c r="Q121" i="11"/>
  <c r="DQ120" i="11"/>
  <c r="DI120" i="11"/>
  <c r="BU120" i="11"/>
  <c r="BM120" i="11"/>
  <c r="Y120" i="11"/>
  <c r="Q120" i="11"/>
  <c r="DQ114" i="11"/>
  <c r="DI114" i="11"/>
  <c r="BU114" i="11"/>
  <c r="BM114" i="11"/>
  <c r="Y114" i="11"/>
  <c r="Q114" i="11"/>
  <c r="DQ113" i="11"/>
  <c r="DI113" i="11"/>
  <c r="BU113" i="11"/>
  <c r="BM113" i="11"/>
  <c r="Y113" i="11"/>
  <c r="Q113" i="11"/>
  <c r="DQ112" i="11"/>
  <c r="DI112" i="11"/>
  <c r="BU112" i="11"/>
  <c r="BM112" i="11"/>
  <c r="Y112" i="11"/>
  <c r="Q112" i="11"/>
  <c r="DQ111" i="11"/>
  <c r="DI111" i="11"/>
  <c r="BU111" i="11"/>
  <c r="BM111" i="11"/>
  <c r="Y111" i="11"/>
  <c r="Q111" i="11"/>
  <c r="DQ106" i="11"/>
  <c r="DI106" i="11"/>
  <c r="BU106" i="11"/>
  <c r="BM106" i="11"/>
  <c r="Y106" i="11"/>
  <c r="Q106" i="11"/>
  <c r="DQ105" i="11"/>
  <c r="DI105" i="11"/>
  <c r="BU105" i="11"/>
  <c r="BM105" i="11"/>
  <c r="Y105" i="11"/>
  <c r="Q105" i="11"/>
  <c r="DQ104" i="11"/>
  <c r="DI104" i="11"/>
  <c r="BU104" i="11"/>
  <c r="BM104" i="11"/>
  <c r="Y104" i="11"/>
  <c r="Q104" i="11"/>
  <c r="DQ100" i="11"/>
  <c r="DI100" i="11"/>
  <c r="BU100" i="11"/>
  <c r="BM100" i="11"/>
  <c r="Y100" i="11"/>
  <c r="Q100" i="11"/>
  <c r="DQ99" i="11"/>
  <c r="DI99" i="11"/>
  <c r="BU99" i="11"/>
  <c r="BM99" i="11"/>
  <c r="Y99" i="11"/>
  <c r="Q99" i="11"/>
  <c r="DQ98" i="11"/>
  <c r="DI98" i="11"/>
  <c r="BU98" i="11"/>
  <c r="BM98" i="11"/>
  <c r="Y98" i="11"/>
  <c r="Q98" i="11"/>
  <c r="DQ68" i="11"/>
  <c r="DI68" i="11"/>
  <c r="BU68" i="11"/>
  <c r="BM68" i="11"/>
  <c r="AG68" i="11"/>
  <c r="Y68" i="11"/>
  <c r="Q68" i="11"/>
  <c r="DQ67" i="11"/>
  <c r="DI67" i="11"/>
  <c r="BU67" i="11"/>
  <c r="BM67" i="11"/>
  <c r="AG67" i="11"/>
  <c r="Y67" i="11"/>
  <c r="Q67" i="11"/>
  <c r="DQ66" i="11"/>
  <c r="DI66" i="11"/>
  <c r="BU66" i="11"/>
  <c r="BM66" i="11"/>
  <c r="AG66" i="11"/>
  <c r="Y66" i="11"/>
  <c r="Q66" i="11"/>
  <c r="DQ65" i="11"/>
  <c r="DI65" i="11"/>
  <c r="BU65" i="11"/>
  <c r="BM65" i="11"/>
  <c r="AG65" i="11"/>
  <c r="Y65" i="11"/>
  <c r="Q65" i="11"/>
  <c r="DY61" i="11"/>
  <c r="DQ61" i="11"/>
  <c r="DI61" i="11"/>
  <c r="BU61" i="11"/>
  <c r="BM61" i="11"/>
  <c r="AG61" i="11"/>
  <c r="Y61" i="11"/>
  <c r="Q61" i="11"/>
  <c r="DY60" i="11"/>
  <c r="DQ60" i="11"/>
  <c r="DI60" i="11"/>
  <c r="BU60" i="11"/>
  <c r="BM60" i="11"/>
  <c r="AG60" i="11"/>
  <c r="Y60" i="11"/>
  <c r="Q60" i="11"/>
  <c r="DY59" i="11"/>
  <c r="DQ59" i="11"/>
  <c r="DI59" i="11"/>
  <c r="CC59" i="11"/>
  <c r="BU59" i="11"/>
  <c r="BM59" i="11"/>
  <c r="AG59" i="11"/>
  <c r="Y59" i="11"/>
  <c r="Q59" i="11"/>
  <c r="DY55" i="11"/>
  <c r="DQ55" i="11"/>
  <c r="DI55" i="11"/>
  <c r="CC55" i="11"/>
  <c r="BU55" i="11"/>
  <c r="BM55" i="11"/>
  <c r="AG55" i="11"/>
  <c r="Y55" i="11"/>
  <c r="Q55" i="11"/>
  <c r="DY54" i="11"/>
  <c r="DQ54" i="11"/>
  <c r="DI54" i="11"/>
  <c r="CC54" i="11"/>
  <c r="BU54" i="11"/>
  <c r="BM54" i="11"/>
  <c r="AG54" i="11"/>
  <c r="Y54" i="11"/>
  <c r="Q54" i="11"/>
  <c r="DY53" i="11"/>
  <c r="DQ53" i="11"/>
  <c r="DI53" i="11"/>
  <c r="CC53" i="11"/>
  <c r="BU53" i="11"/>
  <c r="BM53" i="11"/>
  <c r="AG53" i="11"/>
  <c r="Y53" i="11"/>
  <c r="Q53" i="11"/>
  <c r="DI125" i="11"/>
  <c r="BM125" i="11"/>
  <c r="Q125" i="11"/>
  <c r="DQ110" i="11"/>
  <c r="BU110" i="11"/>
  <c r="Y110" i="11"/>
  <c r="DQ109" i="11"/>
  <c r="BU109" i="11"/>
  <c r="Y109" i="11"/>
  <c r="DQ108" i="11"/>
  <c r="BU108" i="11"/>
  <c r="Y108" i="11"/>
  <c r="DI107" i="11"/>
  <c r="BM107" i="11"/>
  <c r="Q107" i="11"/>
  <c r="DQ103" i="11"/>
  <c r="BU103" i="11"/>
  <c r="Y103" i="11"/>
  <c r="DQ102" i="11"/>
  <c r="BU102" i="11"/>
  <c r="Y102" i="11"/>
  <c r="DQ101" i="11"/>
  <c r="BU101" i="11"/>
  <c r="Y101" i="11"/>
  <c r="DI97" i="11"/>
  <c r="BM97" i="11"/>
  <c r="Q97" i="11"/>
  <c r="DI96" i="11"/>
  <c r="BM96" i="11"/>
  <c r="Q96" i="11"/>
  <c r="DI95" i="11"/>
  <c r="BM95" i="11"/>
  <c r="Q95" i="11"/>
  <c r="DI73" i="11"/>
  <c r="BM73" i="11"/>
  <c r="Q73" i="11"/>
  <c r="DI72" i="11"/>
  <c r="BM72" i="11"/>
  <c r="Q72" i="11"/>
  <c r="DI71" i="11"/>
  <c r="BM71" i="11"/>
  <c r="Q71" i="11"/>
  <c r="DI70" i="11"/>
  <c r="BM70" i="11"/>
  <c r="Y70" i="11"/>
  <c r="DQ69" i="11"/>
  <c r="BU69" i="11"/>
  <c r="AG69" i="11"/>
  <c r="Q69" i="11"/>
  <c r="DI64" i="11"/>
  <c r="BM64" i="11"/>
  <c r="Y64" i="11"/>
  <c r="DY63" i="11"/>
  <c r="DI63" i="11"/>
  <c r="BM63" i="11"/>
  <c r="Y63" i="11"/>
  <c r="DY62" i="11"/>
  <c r="DI62" i="11"/>
  <c r="BM62" i="11"/>
  <c r="Y62" i="11"/>
  <c r="DY58" i="11"/>
  <c r="DI58" i="11"/>
  <c r="BU58" i="11"/>
  <c r="AG58" i="11"/>
  <c r="Q58" i="11"/>
  <c r="DQ57" i="11"/>
  <c r="CC57" i="11"/>
  <c r="BM57" i="11"/>
  <c r="Y57" i="11"/>
  <c r="DY56" i="11"/>
  <c r="DI56" i="11"/>
  <c r="BU56" i="11"/>
  <c r="AG56" i="11"/>
  <c r="Q56" i="11"/>
  <c r="DY26" i="11"/>
  <c r="DI26" i="11"/>
  <c r="BU26" i="11"/>
  <c r="AG26" i="11"/>
  <c r="Q26" i="11"/>
  <c r="DQ25" i="11"/>
  <c r="CC25" i="11"/>
  <c r="BM25" i="11"/>
  <c r="Y25" i="11"/>
  <c r="DY24" i="11"/>
  <c r="DI24" i="11"/>
  <c r="BU24" i="11"/>
  <c r="AG24" i="11"/>
  <c r="Q24" i="11"/>
  <c r="DQ23" i="11"/>
  <c r="CC23" i="11"/>
  <c r="BM23" i="11"/>
  <c r="Y23" i="11"/>
  <c r="DY22" i="11"/>
  <c r="DI22" i="11"/>
  <c r="BU22" i="11"/>
  <c r="AG22" i="11"/>
  <c r="Q22" i="11"/>
  <c r="DQ21" i="11"/>
  <c r="CC21" i="11"/>
  <c r="BM21" i="11"/>
  <c r="Y21" i="11"/>
  <c r="DY20" i="11"/>
  <c r="DI20" i="11"/>
  <c r="BU20" i="11"/>
  <c r="AG20" i="11"/>
  <c r="Q20" i="11"/>
  <c r="DQ19" i="11"/>
  <c r="CC19" i="11"/>
  <c r="BM19" i="11"/>
  <c r="Y19" i="11"/>
  <c r="DY18" i="11"/>
  <c r="DI18" i="11"/>
  <c r="BU18" i="11"/>
  <c r="AG18" i="11"/>
  <c r="Q18" i="11"/>
  <c r="DQ17" i="11"/>
  <c r="CC17" i="11"/>
  <c r="BM17" i="11"/>
  <c r="Y17" i="11"/>
  <c r="DY16" i="11"/>
  <c r="DI16" i="11"/>
  <c r="BU16" i="11"/>
  <c r="AG16" i="11"/>
  <c r="Q16" i="11"/>
  <c r="DQ15" i="11"/>
  <c r="CK15" i="11"/>
  <c r="BU15" i="11"/>
  <c r="AG15" i="11"/>
  <c r="Q15" i="11"/>
  <c r="DQ14" i="11"/>
  <c r="CK14" i="11"/>
  <c r="BU14" i="11"/>
  <c r="AG14" i="11"/>
  <c r="Q14" i="11"/>
  <c r="DQ13" i="11"/>
  <c r="CK13" i="11"/>
  <c r="BU13" i="11"/>
  <c r="AG13" i="11"/>
  <c r="Q13" i="11"/>
  <c r="DQ12" i="11"/>
  <c r="CK12" i="11"/>
  <c r="BU12" i="11"/>
  <c r="AG12" i="11"/>
  <c r="Q12" i="11"/>
  <c r="DQ11" i="11"/>
  <c r="CK11" i="11"/>
  <c r="BU11" i="11"/>
  <c r="AG11" i="11"/>
  <c r="Q11" i="11"/>
  <c r="DQ10" i="11"/>
  <c r="CK10" i="11"/>
  <c r="BU10" i="11"/>
  <c r="AG10" i="11"/>
  <c r="Q10" i="11"/>
  <c r="DQ9" i="11"/>
  <c r="CK9" i="11"/>
  <c r="BU9" i="11"/>
  <c r="AO9" i="11"/>
  <c r="Y9" i="11"/>
  <c r="DQ145" i="11"/>
  <c r="BM145" i="11"/>
  <c r="Q145" i="11"/>
  <c r="DI144" i="11"/>
  <c r="Y144" i="11"/>
  <c r="DQ143" i="11"/>
  <c r="BM143" i="11"/>
  <c r="Q143" i="11"/>
  <c r="DI142" i="11"/>
  <c r="Y142" i="11"/>
  <c r="DQ141" i="11"/>
  <c r="BM141" i="11"/>
  <c r="Q141" i="11"/>
  <c r="DI134" i="11"/>
  <c r="Y134" i="11"/>
  <c r="DI133" i="11"/>
  <c r="BM133" i="11"/>
  <c r="Q133" i="11"/>
  <c r="DI132" i="11"/>
  <c r="BM132" i="11"/>
  <c r="Q132" i="11"/>
  <c r="DI131" i="11"/>
  <c r="BM131" i="11"/>
  <c r="Q131" i="11"/>
  <c r="DI119" i="11"/>
  <c r="BM119" i="11"/>
  <c r="Q119" i="11"/>
  <c r="DI118" i="11"/>
  <c r="BM118" i="11"/>
  <c r="Q118" i="11"/>
  <c r="DI117" i="11"/>
  <c r="BM117" i="11"/>
  <c r="Q117" i="11"/>
  <c r="DI116" i="11"/>
  <c r="BM116" i="11"/>
  <c r="Q116" i="11"/>
  <c r="DI115" i="11"/>
  <c r="BM115" i="11"/>
  <c r="Q115" i="11"/>
  <c r="DI94" i="11"/>
  <c r="BM94" i="11"/>
  <c r="Q94" i="11"/>
  <c r="DI93" i="11"/>
  <c r="BM93" i="11"/>
  <c r="Q93" i="11"/>
  <c r="DI92" i="11"/>
  <c r="BM92" i="11"/>
  <c r="Q92" i="11"/>
  <c r="DI91" i="11"/>
  <c r="BM91" i="11"/>
  <c r="Q91" i="11"/>
  <c r="DI90" i="11"/>
  <c r="BM90" i="11"/>
  <c r="Q90" i="11"/>
  <c r="DI85" i="11"/>
  <c r="BM85" i="11"/>
  <c r="Q85" i="11"/>
  <c r="DI84" i="11"/>
  <c r="BM84" i="11"/>
  <c r="Q84" i="11"/>
  <c r="DI83" i="11"/>
  <c r="BM83" i="11"/>
  <c r="Q83" i="11"/>
  <c r="DQ79" i="11"/>
  <c r="BU79" i="11"/>
  <c r="Y79" i="11"/>
  <c r="DQ78" i="11"/>
  <c r="BU78" i="11"/>
  <c r="Y78" i="11"/>
  <c r="DQ77" i="11"/>
  <c r="BU77" i="11"/>
  <c r="Y77" i="11"/>
  <c r="DY47" i="11"/>
  <c r="DI47" i="11"/>
  <c r="BU47" i="11"/>
  <c r="AG47" i="11"/>
  <c r="Q47" i="11"/>
  <c r="DQ46" i="11"/>
  <c r="CC46" i="11"/>
  <c r="BM46" i="11"/>
  <c r="Y46" i="11"/>
  <c r="DY45" i="11"/>
  <c r="DI45" i="11"/>
  <c r="BU45" i="11"/>
  <c r="AG45" i="11"/>
  <c r="Q45" i="11"/>
  <c r="DY44" i="11"/>
  <c r="DI44" i="11"/>
  <c r="BU44" i="11"/>
  <c r="AG44" i="11"/>
  <c r="Q44" i="11"/>
  <c r="DQ40" i="11"/>
  <c r="CC40" i="11"/>
  <c r="BM40" i="11"/>
  <c r="Y40" i="11"/>
  <c r="DY39" i="11"/>
  <c r="DI39" i="11"/>
  <c r="BU39" i="11"/>
  <c r="AG39" i="11"/>
  <c r="Q39" i="11"/>
  <c r="DQ38" i="11"/>
  <c r="CC38" i="11"/>
  <c r="BM38" i="11"/>
  <c r="Y38" i="11"/>
  <c r="DY34" i="11"/>
  <c r="DI34" i="11"/>
  <c r="BU34" i="11"/>
  <c r="AG34" i="11"/>
  <c r="Q34" i="11"/>
  <c r="DQ33" i="11"/>
  <c r="CC33" i="11"/>
  <c r="BM33" i="11"/>
  <c r="Y33" i="11"/>
  <c r="DY32" i="11"/>
  <c r="DI32" i="11"/>
  <c r="BU32" i="11"/>
  <c r="AG32" i="11"/>
  <c r="Q32" i="11"/>
  <c r="DQ8" i="11"/>
  <c r="CK8" i="11"/>
  <c r="BU8" i="11"/>
  <c r="AO8" i="11"/>
  <c r="Y8" i="11"/>
  <c r="EG7" i="11"/>
  <c r="DQ7" i="11"/>
  <c r="CK7" i="11"/>
  <c r="BU7" i="11"/>
  <c r="AO7" i="11"/>
  <c r="Y7" i="11"/>
  <c r="EG6" i="11"/>
  <c r="DQ6" i="11"/>
  <c r="CK6" i="11"/>
  <c r="BU6" i="11"/>
  <c r="AO6" i="11"/>
  <c r="Y6" i="11"/>
  <c r="EG5" i="11"/>
  <c r="DQ5" i="11"/>
  <c r="CS5" i="11"/>
  <c r="CC5" i="11"/>
  <c r="BM5" i="11"/>
  <c r="AW5" i="11"/>
  <c r="AG5" i="11"/>
  <c r="Q5" i="11"/>
  <c r="DY4" i="11"/>
  <c r="DI4" i="11"/>
  <c r="CS4" i="11"/>
  <c r="CC4" i="11"/>
  <c r="BM4" i="11"/>
  <c r="AW4" i="11"/>
  <c r="AG4" i="11"/>
  <c r="Q4" i="11"/>
  <c r="EG3" i="11"/>
  <c r="DQ3" i="11"/>
  <c r="DA3" i="11"/>
  <c r="CK3" i="11"/>
  <c r="BU3" i="11"/>
  <c r="BE3" i="11"/>
  <c r="AO3" i="11"/>
  <c r="Y3" i="11"/>
  <c r="EW2" i="11"/>
  <c r="EG2" i="11"/>
  <c r="DQ2" i="11"/>
  <c r="DA2" i="11"/>
  <c r="CK2" i="11"/>
  <c r="BU2" i="11"/>
  <c r="BE2" i="11"/>
  <c r="AO2" i="11"/>
  <c r="Y2" i="11"/>
  <c r="EW1" i="11"/>
  <c r="EG1" i="11"/>
  <c r="DQ1" i="11"/>
  <c r="DA1" i="11"/>
  <c r="CK1" i="11"/>
  <c r="BU1" i="11"/>
  <c r="BE1" i="11"/>
  <c r="AO1" i="11"/>
  <c r="Y1" i="11"/>
  <c r="DQ125" i="11"/>
  <c r="BU125" i="11"/>
  <c r="Y125" i="11"/>
  <c r="DI110" i="11"/>
  <c r="BM110" i="11"/>
  <c r="Q110" i="11"/>
  <c r="DI109" i="11"/>
  <c r="BM109" i="11"/>
  <c r="Q109" i="11"/>
  <c r="DI108" i="11"/>
  <c r="BM108" i="11"/>
  <c r="Q108" i="11"/>
  <c r="DQ107" i="11"/>
  <c r="BU107" i="11"/>
  <c r="Y107" i="11"/>
  <c r="DI103" i="11"/>
  <c r="BM103" i="11"/>
  <c r="Q103" i="11"/>
  <c r="DI102" i="11"/>
  <c r="BM102" i="11"/>
  <c r="Q102" i="11"/>
  <c r="DI101" i="11"/>
  <c r="BM101" i="11"/>
  <c r="Q101" i="11"/>
  <c r="DQ97" i="11"/>
  <c r="BU97" i="11"/>
  <c r="Y97" i="11"/>
  <c r="DQ96" i="11"/>
  <c r="BU96" i="11"/>
  <c r="Y96" i="11"/>
  <c r="DQ95" i="11"/>
  <c r="BU95" i="11"/>
  <c r="Y95" i="11"/>
  <c r="DQ73" i="11"/>
  <c r="BU73" i="11"/>
  <c r="Y73" i="11"/>
  <c r="DQ72" i="11"/>
  <c r="BU72" i="11"/>
  <c r="Y72" i="11"/>
  <c r="DQ71" i="11"/>
  <c r="BU71" i="11"/>
  <c r="Y71" i="11"/>
  <c r="DQ70" i="11"/>
  <c r="BU70" i="11"/>
  <c r="AG70" i="11"/>
  <c r="Q70" i="11"/>
  <c r="DI69" i="11"/>
  <c r="BM69" i="11"/>
  <c r="Y69" i="11"/>
  <c r="DQ64" i="11"/>
  <c r="BU64" i="11"/>
  <c r="AG64" i="11"/>
  <c r="Q64" i="11"/>
  <c r="DQ63" i="11"/>
  <c r="BU63" i="11"/>
  <c r="AG63" i="11"/>
  <c r="Q63" i="11"/>
  <c r="DQ62" i="11"/>
  <c r="BU62" i="11"/>
  <c r="AG62" i="11"/>
  <c r="Q62" i="11"/>
  <c r="DQ58" i="11"/>
  <c r="CC58" i="11"/>
  <c r="BM58" i="11"/>
  <c r="Y58" i="11"/>
  <c r="DY57" i="11"/>
  <c r="DI57" i="11"/>
  <c r="BU57" i="11"/>
  <c r="AG57" i="11"/>
  <c r="Q57" i="11"/>
  <c r="DQ56" i="11"/>
  <c r="CC56" i="11"/>
  <c r="BM56" i="11"/>
  <c r="Y56" i="11"/>
  <c r="DQ26" i="11"/>
  <c r="CC26" i="11"/>
  <c r="BM26" i="11"/>
  <c r="Y26" i="11"/>
  <c r="DY25" i="11"/>
  <c r="DI25" i="11"/>
  <c r="BU25" i="11"/>
  <c r="AG25" i="11"/>
  <c r="Q25" i="11"/>
  <c r="DQ24" i="11"/>
  <c r="CC24" i="11"/>
  <c r="BM24" i="11"/>
  <c r="Y24" i="11"/>
  <c r="DY23" i="11"/>
  <c r="DI23" i="11"/>
  <c r="BU23" i="11"/>
  <c r="AG23" i="11"/>
  <c r="Q23" i="11"/>
  <c r="DQ22" i="11"/>
  <c r="CC22" i="11"/>
  <c r="BM22" i="11"/>
  <c r="Y22" i="11"/>
  <c r="DY21" i="11"/>
  <c r="DI21" i="11"/>
  <c r="BU21" i="11"/>
  <c r="AG21" i="11"/>
  <c r="Q21" i="11"/>
  <c r="DQ20" i="11"/>
  <c r="CC20" i="11"/>
  <c r="BM20" i="11"/>
  <c r="Y20" i="11"/>
  <c r="DY19" i="11"/>
  <c r="DI19" i="11"/>
  <c r="BU19" i="11"/>
  <c r="AG19" i="11"/>
  <c r="Q19" i="11"/>
  <c r="DQ18" i="11"/>
  <c r="CC18" i="11"/>
  <c r="BM18" i="11"/>
  <c r="Y18" i="11"/>
  <c r="DY17" i="11"/>
  <c r="DI17" i="11"/>
  <c r="BU17" i="11"/>
  <c r="AG17" i="11"/>
  <c r="Q17" i="11"/>
  <c r="DQ16" i="11"/>
  <c r="CC16" i="11"/>
  <c r="BM16" i="11"/>
  <c r="Y16" i="11"/>
  <c r="DY15" i="11"/>
  <c r="DI15" i="11"/>
  <c r="CC15" i="11"/>
  <c r="BM15" i="11"/>
  <c r="Y15" i="11"/>
  <c r="DY14" i="11"/>
  <c r="DI14" i="11"/>
  <c r="CC14" i="11"/>
  <c r="BM14" i="11"/>
  <c r="Y14" i="11"/>
  <c r="DY13" i="11"/>
  <c r="DI13" i="11"/>
  <c r="CC13" i="11"/>
  <c r="BM13" i="11"/>
  <c r="Y13" i="11"/>
  <c r="DY12" i="11"/>
  <c r="DI12" i="11"/>
  <c r="CC12" i="11"/>
  <c r="BM12" i="11"/>
  <c r="Y12" i="11"/>
  <c r="DY11" i="11"/>
  <c r="DI11" i="11"/>
  <c r="CC11" i="11"/>
  <c r="BM11" i="11"/>
  <c r="Y11" i="11"/>
  <c r="DY10" i="11"/>
  <c r="DI10" i="11"/>
  <c r="CC10" i="11"/>
  <c r="BM10" i="11"/>
  <c r="Y10" i="11"/>
  <c r="DY9" i="11"/>
  <c r="DI9" i="11"/>
  <c r="CC9" i="11"/>
  <c r="BM9" i="11"/>
  <c r="AG9" i="11"/>
  <c r="Q9" i="11"/>
  <c r="DI145" i="11"/>
  <c r="Q144" i="11"/>
  <c r="BM142" i="11"/>
  <c r="DQ134" i="11"/>
  <c r="BU133" i="11"/>
  <c r="Y132" i="11"/>
  <c r="Y119" i="11"/>
  <c r="DQ117" i="11"/>
  <c r="BU116" i="11"/>
  <c r="Y115" i="11"/>
  <c r="Y94" i="11"/>
  <c r="DQ92" i="11"/>
  <c r="BU91" i="11"/>
  <c r="Y90" i="11"/>
  <c r="BU85" i="11"/>
  <c r="Y84" i="11"/>
  <c r="BM79" i="11"/>
  <c r="Q78" i="11"/>
  <c r="CC47" i="11"/>
  <c r="DI46" i="11"/>
  <c r="DQ45" i="11"/>
  <c r="Y44" i="11"/>
  <c r="DY40" i="11"/>
  <c r="Q40" i="11"/>
  <c r="Y39" i="11"/>
  <c r="AG38" i="11"/>
  <c r="Y34" i="11"/>
  <c r="AG33" i="11"/>
  <c r="BM32" i="11"/>
  <c r="DI8" i="11"/>
  <c r="Q8" i="11"/>
  <c r="BM7" i="11"/>
  <c r="DI6" i="11"/>
  <c r="Q6" i="11"/>
  <c r="BU5" i="11"/>
  <c r="EG4" i="11"/>
  <c r="BU4" i="11"/>
  <c r="EO3" i="11"/>
  <c r="CC3" i="11"/>
  <c r="Q3" i="11"/>
  <c r="CS2" i="11"/>
  <c r="AG2" i="11"/>
  <c r="DI1" i="11"/>
  <c r="AW1" i="11"/>
  <c r="Y145" i="11"/>
  <c r="DI143" i="11"/>
  <c r="Q142" i="11"/>
  <c r="BM134" i="11"/>
  <c r="Y133" i="11"/>
  <c r="DQ131" i="11"/>
  <c r="DQ118" i="11"/>
  <c r="BU117" i="11"/>
  <c r="Y116" i="11"/>
  <c r="DQ93" i="11"/>
  <c r="BU92" i="11"/>
  <c r="Y91" i="11"/>
  <c r="Y85" i="11"/>
  <c r="DQ83" i="11"/>
  <c r="Q79" i="11"/>
  <c r="DI77" i="11"/>
  <c r="BM47" i="11"/>
  <c r="BU46" i="11"/>
  <c r="CC45" i="11"/>
  <c r="DQ44" i="11"/>
  <c r="DI40" i="11"/>
  <c r="DQ39" i="11"/>
  <c r="DY38" i="11"/>
  <c r="Q38" i="11"/>
  <c r="DQ34" i="11"/>
  <c r="DY33" i="11"/>
  <c r="Q33" i="11"/>
  <c r="Y32" i="11"/>
  <c r="CC8" i="11"/>
  <c r="DY7" i="11"/>
  <c r="AG7" i="11"/>
  <c r="CC6" i="11"/>
  <c r="DY5" i="11"/>
  <c r="BE5" i="11"/>
  <c r="DQ4" i="11"/>
  <c r="BE4" i="11"/>
  <c r="DY3" i="11"/>
  <c r="BM3" i="11"/>
  <c r="EO2" i="11"/>
  <c r="CC2" i="11"/>
  <c r="Q2" i="11"/>
  <c r="CS1" i="11"/>
  <c r="AG1" i="11"/>
  <c r="DQ144" i="11"/>
  <c r="Y143" i="11"/>
  <c r="DI141" i="11"/>
  <c r="Q134" i="11"/>
  <c r="DQ132" i="11"/>
  <c r="BU131" i="11"/>
  <c r="DQ119" i="11"/>
  <c r="BU118" i="11"/>
  <c r="Y117" i="11"/>
  <c r="DQ115" i="11"/>
  <c r="DQ94" i="11"/>
  <c r="BU93" i="11"/>
  <c r="Y92" i="11"/>
  <c r="DQ90" i="11"/>
  <c r="DQ84" i="11"/>
  <c r="BU83" i="11"/>
  <c r="DI78" i="11"/>
  <c r="BM77" i="11"/>
  <c r="Y47" i="11"/>
  <c r="AG46" i="11"/>
  <c r="BM45" i="11"/>
  <c r="CC44" i="11"/>
  <c r="BU40" i="11"/>
  <c r="CC39" i="11"/>
  <c r="DI38" i="11"/>
  <c r="CC34" i="11"/>
  <c r="DI33" i="11"/>
  <c r="DQ32" i="11"/>
  <c r="BM8" i="11"/>
  <c r="DI7" i="11"/>
  <c r="Q7" i="11"/>
  <c r="BM6" i="11"/>
  <c r="DI5" i="11"/>
  <c r="AO5" i="11"/>
  <c r="DA4" i="11"/>
  <c r="AO4" i="11"/>
  <c r="DI3" i="11"/>
  <c r="AW3" i="11"/>
  <c r="DY2" i="11"/>
  <c r="BM2" i="11"/>
  <c r="EO1" i="11"/>
  <c r="CC1" i="11"/>
  <c r="Q1" i="11"/>
  <c r="BM144" i="11"/>
  <c r="DQ142" i="11"/>
  <c r="Y141" i="11"/>
  <c r="DQ133" i="11"/>
  <c r="BU132" i="11"/>
  <c r="Y131" i="11"/>
  <c r="BU119" i="11"/>
  <c r="Y118" i="11"/>
  <c r="DQ116" i="11"/>
  <c r="BU115" i="11"/>
  <c r="BU94" i="11"/>
  <c r="Y93" i="11"/>
  <c r="DQ91" i="11"/>
  <c r="BU90" i="11"/>
  <c r="DQ85" i="11"/>
  <c r="BU84" i="11"/>
  <c r="Y83" i="11"/>
  <c r="DI79" i="11"/>
  <c r="BM78" i="11"/>
  <c r="Q77" i="11"/>
  <c r="DQ47" i="11"/>
  <c r="DY46" i="11"/>
  <c r="Q46" i="11"/>
  <c r="Y45" i="11"/>
  <c r="BM44" i="11"/>
  <c r="AG40" i="11"/>
  <c r="BM39" i="11"/>
  <c r="BU38" i="11"/>
  <c r="BM34" i="11"/>
  <c r="BU33" i="11"/>
  <c r="CC32" i="11"/>
  <c r="DY8" i="11"/>
  <c r="AG8" i="11"/>
  <c r="CC7" i="11"/>
  <c r="DY6" i="11"/>
  <c r="AG6" i="11"/>
  <c r="CK5" i="11"/>
  <c r="Y5" i="11"/>
  <c r="CK4" i="11"/>
  <c r="Y4" i="11"/>
  <c r="CS3" i="11"/>
  <c r="AG3" i="11"/>
  <c r="DI2" i="11"/>
  <c r="AW2" i="11"/>
  <c r="DY1" i="11"/>
  <c r="BM1" i="11"/>
  <c r="B12" i="12"/>
  <c r="K32" i="7"/>
  <c r="M32" i="7"/>
  <c r="I32" i="7"/>
  <c r="J15" i="7"/>
  <c r="I15" i="7"/>
  <c r="B15" i="12"/>
  <c r="C15" i="12"/>
  <c r="Q760" i="14"/>
  <c r="Q759" i="14"/>
  <c r="Q758" i="14"/>
  <c r="Q757" i="14"/>
  <c r="Q756" i="14"/>
  <c r="Q755" i="14"/>
  <c r="Q754" i="14"/>
  <c r="Q753" i="14"/>
  <c r="Q752" i="14"/>
  <c r="Q751" i="14"/>
  <c r="Q750" i="14"/>
  <c r="Q749" i="14"/>
  <c r="Q748" i="14"/>
  <c r="Q747" i="14"/>
  <c r="Q746" i="14"/>
  <c r="DI745" i="14"/>
  <c r="Q745" i="14"/>
  <c r="DI744" i="14"/>
  <c r="Q744" i="14"/>
  <c r="DI743" i="14"/>
  <c r="Q743" i="14"/>
  <c r="DI742" i="14"/>
  <c r="Q742" i="14"/>
  <c r="DI741" i="14"/>
  <c r="Q741" i="14"/>
  <c r="DI740" i="14"/>
  <c r="Q740" i="14"/>
  <c r="DI739" i="14"/>
  <c r="Q739" i="14"/>
  <c r="DI738" i="14"/>
  <c r="Q738" i="14"/>
  <c r="DI737" i="14"/>
  <c r="Q737" i="14"/>
  <c r="DI736" i="14"/>
  <c r="Q736" i="14"/>
  <c r="DI735" i="14"/>
  <c r="Q735" i="14"/>
  <c r="DI734" i="14"/>
  <c r="Q734" i="14"/>
  <c r="DI733" i="14"/>
  <c r="Q733" i="14"/>
  <c r="DI732" i="14"/>
  <c r="Q732" i="14"/>
  <c r="DI731" i="14"/>
  <c r="Q731" i="14"/>
  <c r="DI730" i="14"/>
  <c r="Q730" i="14"/>
  <c r="DI729" i="14"/>
  <c r="Q729" i="14"/>
  <c r="DI728" i="14"/>
  <c r="Q728" i="14"/>
  <c r="DI727" i="14"/>
  <c r="Q727" i="14"/>
  <c r="DI726" i="14"/>
  <c r="Q726" i="14"/>
  <c r="DI725" i="14"/>
  <c r="Q725" i="14"/>
  <c r="DI724" i="14"/>
  <c r="Q724" i="14"/>
  <c r="DI723" i="14"/>
  <c r="Q723" i="14"/>
  <c r="DI722" i="14"/>
  <c r="Q722" i="14"/>
  <c r="DI721" i="14"/>
  <c r="Q721" i="14"/>
  <c r="DI720" i="14"/>
  <c r="Q720" i="14"/>
  <c r="DI719" i="14"/>
  <c r="Q719" i="14"/>
  <c r="DI718" i="14"/>
  <c r="Q718" i="14"/>
  <c r="DI717" i="14"/>
  <c r="Q717" i="14"/>
  <c r="DI716" i="14"/>
  <c r="Q716" i="14"/>
  <c r="DI715" i="14"/>
  <c r="Q715" i="14"/>
  <c r="DI714" i="14"/>
  <c r="Q714" i="14"/>
  <c r="DI713" i="14"/>
  <c r="Q713" i="14"/>
  <c r="DI712" i="14"/>
  <c r="Q712" i="14"/>
  <c r="DI711" i="14"/>
  <c r="Q711" i="14"/>
  <c r="DI710" i="14"/>
  <c r="Q710" i="14"/>
  <c r="DI709" i="14"/>
  <c r="Q709" i="14"/>
  <c r="DI708" i="14"/>
  <c r="Q708" i="14"/>
  <c r="DI707" i="14"/>
  <c r="Q707" i="14"/>
  <c r="DI706" i="14"/>
  <c r="Q706" i="14"/>
  <c r="DI705" i="14"/>
  <c r="Q705" i="14"/>
  <c r="DI704" i="14"/>
  <c r="Q704" i="14"/>
  <c r="DI703" i="14"/>
  <c r="Q703" i="14"/>
  <c r="DI702" i="14"/>
  <c r="Q702" i="14"/>
  <c r="DI701" i="14"/>
  <c r="Q701" i="14"/>
  <c r="DI700" i="14"/>
  <c r="Q700" i="14"/>
  <c r="DI699" i="14"/>
  <c r="Q699" i="14"/>
  <c r="DI698" i="14"/>
  <c r="Q698" i="14"/>
  <c r="DI697" i="14"/>
  <c r="Q697" i="14"/>
  <c r="DI696" i="14"/>
  <c r="Q696" i="14"/>
  <c r="DI695" i="14"/>
  <c r="Q695" i="14"/>
  <c r="DI694" i="14"/>
  <c r="Q694" i="14"/>
  <c r="DI693" i="14"/>
  <c r="Q693" i="14"/>
  <c r="DI692" i="14"/>
  <c r="Q692" i="14"/>
  <c r="DI691" i="14"/>
  <c r="Q691" i="14"/>
  <c r="DI690" i="14"/>
  <c r="Q690" i="14"/>
  <c r="DI689" i="14"/>
  <c r="Q689" i="14"/>
  <c r="DI688" i="14"/>
  <c r="Q688" i="14"/>
  <c r="DI687" i="14"/>
  <c r="Q687" i="14"/>
  <c r="DI686" i="14"/>
  <c r="Q686" i="14"/>
  <c r="DI685" i="14"/>
  <c r="Q685" i="14"/>
  <c r="DI684" i="14"/>
  <c r="Q684" i="14"/>
  <c r="DI683" i="14"/>
  <c r="Q683" i="14"/>
  <c r="DI682" i="14"/>
  <c r="Q682" i="14"/>
  <c r="DI681" i="14"/>
  <c r="Q681" i="14"/>
  <c r="DI680" i="14"/>
  <c r="Q680" i="14"/>
  <c r="DI679" i="14"/>
  <c r="Q679" i="14"/>
  <c r="DI678" i="14"/>
  <c r="Q678" i="14"/>
  <c r="DI677" i="14"/>
  <c r="Q677" i="14"/>
  <c r="DI676" i="14"/>
  <c r="Q676" i="14"/>
  <c r="DI675" i="14"/>
  <c r="Q675" i="14"/>
  <c r="DI674" i="14"/>
  <c r="Q674" i="14"/>
  <c r="DI673" i="14"/>
  <c r="Q673" i="14"/>
  <c r="DI672" i="14"/>
  <c r="Q672" i="14"/>
  <c r="DI671" i="14"/>
  <c r="Q671" i="14"/>
  <c r="DI670" i="14"/>
  <c r="Q670" i="14"/>
  <c r="DI669" i="14"/>
  <c r="Q669" i="14"/>
  <c r="DI668" i="14"/>
  <c r="Q668" i="14"/>
  <c r="DI667" i="14"/>
  <c r="Q667" i="14"/>
  <c r="DI666" i="14"/>
  <c r="Q666" i="14"/>
  <c r="DI665" i="14"/>
  <c r="Q665" i="14"/>
  <c r="DI664" i="14"/>
  <c r="Q664" i="14"/>
  <c r="DI663" i="14"/>
  <c r="Q663" i="14"/>
  <c r="DI662" i="14"/>
  <c r="Q662" i="14"/>
  <c r="DI661" i="14"/>
  <c r="Q661" i="14"/>
  <c r="DI660" i="14"/>
  <c r="Q660" i="14"/>
  <c r="DI659" i="14"/>
  <c r="Q659" i="14"/>
  <c r="DI658" i="14"/>
  <c r="Q658" i="14"/>
  <c r="DI657" i="14"/>
  <c r="Q657" i="14"/>
  <c r="DI656" i="14"/>
  <c r="Q656" i="14"/>
  <c r="DI655" i="14"/>
  <c r="Q655" i="14"/>
  <c r="DI654" i="14"/>
  <c r="Q654" i="14"/>
  <c r="DI653" i="14"/>
  <c r="Q653" i="14"/>
  <c r="DI652" i="14"/>
  <c r="Q652" i="14"/>
  <c r="DI651" i="14"/>
  <c r="Q651" i="14"/>
  <c r="DI650" i="14"/>
  <c r="Q650" i="14"/>
  <c r="DI649" i="14"/>
  <c r="Q649" i="14"/>
  <c r="DI648" i="14"/>
  <c r="Q648" i="14"/>
  <c r="DI647" i="14"/>
  <c r="Q647" i="14"/>
  <c r="DI646" i="14"/>
  <c r="Q646" i="14"/>
  <c r="DI645" i="14"/>
  <c r="Q645" i="14"/>
  <c r="DI644" i="14"/>
  <c r="Q644" i="14"/>
  <c r="DI643" i="14"/>
  <c r="Q643" i="14"/>
  <c r="DI642" i="14"/>
  <c r="Q642" i="14"/>
  <c r="DI641" i="14"/>
  <c r="Q641" i="14"/>
  <c r="DI640" i="14"/>
  <c r="Q640" i="14"/>
  <c r="DI639" i="14"/>
  <c r="Q639" i="14"/>
  <c r="DI638" i="14"/>
  <c r="Q638" i="14"/>
  <c r="DI637" i="14"/>
  <c r="Q637" i="14"/>
  <c r="DI636" i="14"/>
  <c r="Q636" i="14"/>
  <c r="DI635" i="14"/>
  <c r="Q635" i="14"/>
  <c r="DI634" i="14"/>
  <c r="Q634" i="14"/>
  <c r="DI633" i="14"/>
  <c r="Q633" i="14"/>
  <c r="DI632" i="14"/>
  <c r="Q632" i="14"/>
  <c r="DI631" i="14"/>
  <c r="Q631" i="14"/>
  <c r="DI630" i="14"/>
  <c r="Q630" i="14"/>
  <c r="DI629" i="14"/>
  <c r="Q629" i="14"/>
  <c r="DI628" i="14"/>
  <c r="Q628" i="14"/>
  <c r="DI627" i="14"/>
  <c r="Q627" i="14"/>
  <c r="DI626" i="14"/>
  <c r="Q626" i="14"/>
  <c r="DI625" i="14"/>
  <c r="Q625" i="14"/>
  <c r="DI624" i="14"/>
  <c r="Q624" i="14"/>
  <c r="DI623" i="14"/>
  <c r="Q623" i="14"/>
  <c r="DI622" i="14"/>
  <c r="Q622" i="14"/>
  <c r="DI621" i="14"/>
  <c r="Q621" i="14"/>
  <c r="DI620" i="14"/>
  <c r="Q620" i="14"/>
  <c r="DI619" i="14"/>
  <c r="Q619" i="14"/>
  <c r="DI618" i="14"/>
  <c r="Q618" i="14"/>
  <c r="DI617" i="14"/>
  <c r="Q617" i="14"/>
  <c r="DI616" i="14"/>
  <c r="Q616" i="14"/>
  <c r="DI615" i="14"/>
  <c r="Q615" i="14"/>
  <c r="DI614" i="14"/>
  <c r="Q614" i="14"/>
  <c r="DI613" i="14"/>
  <c r="Q613" i="14"/>
  <c r="DI612" i="14"/>
  <c r="Q612" i="14"/>
  <c r="DI611" i="14"/>
  <c r="Q611" i="14"/>
  <c r="DI610" i="14"/>
  <c r="Q610" i="14"/>
  <c r="DI609" i="14"/>
  <c r="Q609" i="14"/>
  <c r="DI608" i="14"/>
  <c r="Q608" i="14"/>
  <c r="DI607" i="14"/>
  <c r="Q607" i="14"/>
  <c r="DI606" i="14"/>
  <c r="Q606" i="14"/>
  <c r="DI605" i="14"/>
  <c r="Q605" i="14"/>
  <c r="DI604" i="14"/>
  <c r="Q604" i="14"/>
  <c r="DI603" i="14"/>
  <c r="Q603" i="14"/>
  <c r="DI602" i="14"/>
  <c r="Q602" i="14"/>
  <c r="DI601" i="14"/>
  <c r="Q601" i="14"/>
  <c r="DI600" i="14"/>
  <c r="Q600" i="14"/>
  <c r="DI599" i="14"/>
  <c r="Q599" i="14"/>
  <c r="DI598" i="14"/>
  <c r="Q598" i="14"/>
  <c r="DI597" i="14"/>
  <c r="Q597" i="14"/>
  <c r="DI596" i="14"/>
  <c r="Q596" i="14"/>
  <c r="DI595" i="14"/>
  <c r="Q595" i="14"/>
  <c r="DI594" i="14"/>
  <c r="Q594" i="14"/>
  <c r="DI593" i="14"/>
  <c r="Q593" i="14"/>
  <c r="DI592" i="14"/>
  <c r="Q592" i="14"/>
  <c r="DI591" i="14"/>
  <c r="Q591" i="14"/>
  <c r="DI590" i="14"/>
  <c r="Q590" i="14"/>
  <c r="DI589" i="14"/>
  <c r="Q589" i="14"/>
  <c r="DI588" i="14"/>
  <c r="Q588" i="14"/>
  <c r="DI587" i="14"/>
  <c r="Q587" i="14"/>
  <c r="DI586" i="14"/>
  <c r="Q586" i="14"/>
  <c r="DI585" i="14"/>
  <c r="Q585" i="14"/>
  <c r="DI584" i="14"/>
  <c r="Q584" i="14"/>
  <c r="DI583" i="14"/>
  <c r="Q583" i="14"/>
  <c r="DI582" i="14"/>
  <c r="Q582" i="14"/>
  <c r="DI581" i="14"/>
  <c r="Q581" i="14"/>
  <c r="DI580" i="14"/>
  <c r="Q580" i="14"/>
  <c r="DI579" i="14"/>
  <c r="Q579" i="14"/>
  <c r="DI578" i="14"/>
  <c r="Q578" i="14"/>
  <c r="DI577" i="14"/>
  <c r="Q577" i="14"/>
  <c r="DI576" i="14"/>
  <c r="Q576" i="14"/>
  <c r="DI575" i="14"/>
  <c r="Q575" i="14"/>
  <c r="DI574" i="14"/>
  <c r="Q574" i="14"/>
  <c r="DI573" i="14"/>
  <c r="Q573" i="14"/>
  <c r="DI572" i="14"/>
  <c r="Q572" i="14"/>
  <c r="DI571" i="14"/>
  <c r="Q571" i="14"/>
  <c r="DI570" i="14"/>
  <c r="Q570" i="14"/>
  <c r="DI569" i="14"/>
  <c r="Q569" i="14"/>
  <c r="DI568" i="14"/>
  <c r="Q568" i="14"/>
  <c r="DI567" i="14"/>
  <c r="Q567" i="14"/>
  <c r="DI566" i="14"/>
  <c r="Q566" i="14"/>
  <c r="DI565" i="14"/>
  <c r="Q565" i="14"/>
  <c r="DI564" i="14"/>
  <c r="Q564" i="14"/>
  <c r="DI563" i="14"/>
  <c r="Q563" i="14"/>
  <c r="DI562" i="14"/>
  <c r="Q562" i="14"/>
  <c r="DI561" i="14"/>
  <c r="Q561" i="14"/>
  <c r="DI560" i="14"/>
  <c r="Q560" i="14"/>
  <c r="DI559" i="14"/>
  <c r="Q559" i="14"/>
  <c r="DI558" i="14"/>
  <c r="Q558" i="14"/>
  <c r="DI557" i="14"/>
  <c r="Q557" i="14"/>
  <c r="DI556" i="14"/>
  <c r="Q556" i="14"/>
  <c r="DI555" i="14"/>
  <c r="Q555" i="14"/>
  <c r="DI554" i="14"/>
  <c r="Q554" i="14"/>
  <c r="DI553" i="14"/>
  <c r="Q553" i="14"/>
  <c r="DI552" i="14"/>
  <c r="Q552" i="14"/>
  <c r="DI551" i="14"/>
  <c r="Q551" i="14"/>
  <c r="DI550" i="14"/>
  <c r="Q550" i="14"/>
  <c r="DI549" i="14"/>
  <c r="Q549" i="14"/>
  <c r="DI548" i="14"/>
  <c r="Q548" i="14"/>
  <c r="DI547" i="14"/>
  <c r="Q547" i="14"/>
  <c r="DI546" i="14"/>
  <c r="Q546" i="14"/>
  <c r="DI545" i="14"/>
  <c r="Q545" i="14"/>
  <c r="DI544" i="14"/>
  <c r="Q544" i="14"/>
  <c r="DI543" i="14"/>
  <c r="Q543" i="14"/>
  <c r="DI542" i="14"/>
  <c r="Q542" i="14"/>
  <c r="DI541" i="14"/>
  <c r="Q541" i="14"/>
  <c r="DI540" i="14"/>
  <c r="Q540" i="14"/>
  <c r="DI539" i="14"/>
  <c r="Q539" i="14"/>
  <c r="DI538" i="14"/>
  <c r="Q538" i="14"/>
  <c r="DI537" i="14"/>
  <c r="Q537" i="14"/>
  <c r="DI536" i="14"/>
  <c r="Q536" i="14"/>
  <c r="DI535" i="14"/>
  <c r="Q535" i="14"/>
  <c r="DI534" i="14"/>
  <c r="Q534" i="14"/>
  <c r="DI533" i="14"/>
  <c r="Q533" i="14"/>
  <c r="DI532" i="14"/>
  <c r="Q532" i="14"/>
  <c r="DI531" i="14"/>
  <c r="Q531" i="14"/>
  <c r="DI530" i="14"/>
  <c r="Q530" i="14"/>
  <c r="DI529" i="14"/>
  <c r="Q529" i="14"/>
  <c r="DI528" i="14"/>
  <c r="Q528" i="14"/>
  <c r="DI527" i="14"/>
  <c r="Q527" i="14"/>
  <c r="DI526" i="14"/>
  <c r="Q526" i="14"/>
  <c r="DI525" i="14"/>
  <c r="Q525" i="14"/>
  <c r="DI524" i="14"/>
  <c r="Q524" i="14"/>
  <c r="DI523" i="14"/>
  <c r="Q523" i="14"/>
  <c r="DI522" i="14"/>
  <c r="Q522" i="14"/>
  <c r="DI521" i="14"/>
  <c r="Q521" i="14"/>
  <c r="DI520" i="14"/>
  <c r="Q520" i="14"/>
  <c r="DI519" i="14"/>
  <c r="Q519" i="14"/>
  <c r="DI518" i="14"/>
  <c r="Q518" i="14"/>
  <c r="DI517" i="14"/>
  <c r="Q517" i="14"/>
  <c r="DI516" i="14"/>
  <c r="Q516" i="14"/>
  <c r="DI515" i="14"/>
  <c r="Q515" i="14"/>
  <c r="DI514" i="14"/>
  <c r="Q514" i="14"/>
  <c r="DI513" i="14"/>
  <c r="Q513" i="14"/>
  <c r="DI512" i="14"/>
  <c r="Q512" i="14"/>
  <c r="DI511" i="14"/>
  <c r="Q511" i="14"/>
  <c r="DI510" i="14"/>
  <c r="Q510" i="14"/>
  <c r="DI509" i="14"/>
  <c r="Q509" i="14"/>
  <c r="DI508" i="14"/>
  <c r="Q508" i="14"/>
  <c r="DI507" i="14"/>
  <c r="Q507" i="14"/>
  <c r="DI506" i="14"/>
  <c r="Q506" i="14"/>
  <c r="DI505" i="14"/>
  <c r="Q505" i="14"/>
  <c r="DI504" i="14"/>
  <c r="Q504" i="14"/>
  <c r="DI503" i="14"/>
  <c r="Q503" i="14"/>
  <c r="DI502" i="14"/>
  <c r="Q502" i="14"/>
  <c r="DI501" i="14"/>
  <c r="Q501" i="14"/>
  <c r="DI500" i="14"/>
  <c r="Q500" i="14"/>
  <c r="DI499" i="14"/>
  <c r="Q499" i="14"/>
  <c r="DI498" i="14"/>
  <c r="Q498" i="14"/>
  <c r="DI497" i="14"/>
  <c r="Q497" i="14"/>
  <c r="DI496" i="14"/>
  <c r="Q496" i="14"/>
  <c r="DI495" i="14"/>
  <c r="Q495" i="14"/>
  <c r="DI494" i="14"/>
  <c r="Q494" i="14"/>
  <c r="DI493" i="14"/>
  <c r="Q493" i="14"/>
  <c r="DI492" i="14"/>
  <c r="Q492" i="14"/>
  <c r="DI491" i="14"/>
  <c r="Q491" i="14"/>
  <c r="DI490" i="14"/>
  <c r="Q490" i="14"/>
  <c r="DI489" i="14"/>
  <c r="Q489" i="14"/>
  <c r="DI488" i="14"/>
  <c r="Q488" i="14"/>
  <c r="DI487" i="14"/>
  <c r="Q487" i="14"/>
  <c r="DI486" i="14"/>
  <c r="Q486" i="14"/>
  <c r="DI485" i="14"/>
  <c r="Q485" i="14"/>
  <c r="DI484" i="14"/>
  <c r="Q484" i="14"/>
  <c r="DI483" i="14"/>
  <c r="Q483" i="14"/>
  <c r="DI482" i="14"/>
  <c r="Q482" i="14"/>
  <c r="DI481" i="14"/>
  <c r="Q481" i="14"/>
  <c r="DI480" i="14"/>
  <c r="Q480" i="14"/>
  <c r="DI479" i="14"/>
  <c r="Q479" i="14"/>
  <c r="DI478" i="14"/>
  <c r="Q478" i="14"/>
  <c r="DI477" i="14"/>
  <c r="Q477" i="14"/>
  <c r="DI476" i="14"/>
  <c r="Q476" i="14"/>
  <c r="DI475" i="14"/>
  <c r="Q475" i="14"/>
  <c r="DI474" i="14"/>
  <c r="Q474" i="14"/>
  <c r="DI473" i="14"/>
  <c r="Q473" i="14"/>
  <c r="DI472" i="14"/>
  <c r="Q472" i="14"/>
  <c r="DI471" i="14"/>
  <c r="Q471" i="14"/>
  <c r="DI470" i="14"/>
  <c r="Q470" i="14"/>
  <c r="DI469" i="14"/>
  <c r="Q469" i="14"/>
  <c r="DI468" i="14"/>
  <c r="Q468" i="14"/>
  <c r="DI467" i="14"/>
  <c r="Q467" i="14"/>
  <c r="DI466" i="14"/>
  <c r="Q466" i="14"/>
  <c r="DI465" i="14"/>
  <c r="Q465" i="14"/>
  <c r="DI464" i="14"/>
  <c r="Q464" i="14"/>
  <c r="DI463" i="14"/>
  <c r="Q463" i="14"/>
  <c r="DI462" i="14"/>
  <c r="Q462" i="14"/>
  <c r="DI461" i="14"/>
  <c r="Q461" i="14"/>
  <c r="DI460" i="14"/>
  <c r="Q460" i="14"/>
  <c r="DI459" i="14"/>
  <c r="Q459" i="14"/>
  <c r="DI458" i="14"/>
  <c r="Q458" i="14"/>
  <c r="DI457" i="14"/>
  <c r="Q457" i="14"/>
  <c r="DI456" i="14"/>
  <c r="Q456" i="14"/>
  <c r="DI455" i="14"/>
  <c r="Q455" i="14"/>
  <c r="DI454" i="14"/>
  <c r="Q454" i="14"/>
  <c r="DI453" i="14"/>
  <c r="Q453" i="14"/>
  <c r="DI452" i="14"/>
  <c r="Q452" i="14"/>
  <c r="DI451" i="14"/>
  <c r="Q451" i="14"/>
  <c r="DI450" i="14"/>
  <c r="Q450" i="14"/>
  <c r="DI449" i="14"/>
  <c r="Q449" i="14"/>
  <c r="DI448" i="14"/>
  <c r="Q448" i="14"/>
  <c r="DI447" i="14"/>
  <c r="Q447" i="14"/>
  <c r="DI446" i="14"/>
  <c r="Q446" i="14"/>
  <c r="DI445" i="14"/>
  <c r="Q445" i="14"/>
  <c r="DI444" i="14"/>
  <c r="Q444" i="14"/>
  <c r="DI443" i="14"/>
  <c r="Q443" i="14"/>
  <c r="DI442" i="14"/>
  <c r="Q442" i="14"/>
  <c r="DI441" i="14"/>
  <c r="Q441" i="14"/>
  <c r="DI440" i="14"/>
  <c r="Q440" i="14"/>
  <c r="DI439" i="14"/>
  <c r="Q439" i="14"/>
  <c r="DI438" i="14"/>
  <c r="Q438" i="14"/>
  <c r="DI437" i="14"/>
  <c r="Q437" i="14"/>
  <c r="DI436" i="14"/>
  <c r="Q436" i="14"/>
  <c r="DI435" i="14"/>
  <c r="Q435" i="14"/>
  <c r="DI434" i="14"/>
  <c r="Q434" i="14"/>
  <c r="DI433" i="14"/>
  <c r="Q433" i="14"/>
  <c r="DI432" i="14"/>
  <c r="Q432" i="14"/>
  <c r="DI431" i="14"/>
  <c r="Q431" i="14"/>
  <c r="DI430" i="14"/>
  <c r="Q430" i="14"/>
  <c r="DI429" i="14"/>
  <c r="Q429" i="14"/>
  <c r="DI428" i="14"/>
  <c r="Q428" i="14"/>
  <c r="DI427" i="14"/>
  <c r="Q427" i="14"/>
  <c r="DI426" i="14"/>
  <c r="Q426" i="14"/>
  <c r="DI425" i="14"/>
  <c r="Q425" i="14"/>
  <c r="DI424" i="14"/>
  <c r="Q424" i="14"/>
  <c r="DI423" i="14"/>
  <c r="Q423" i="14"/>
  <c r="DI422" i="14"/>
  <c r="Q422" i="14"/>
  <c r="DI421" i="14"/>
  <c r="Q421" i="14"/>
  <c r="DI420" i="14"/>
  <c r="Q420" i="14"/>
  <c r="DI419" i="14"/>
  <c r="Q419" i="14"/>
  <c r="DI418" i="14"/>
  <c r="Q418" i="14"/>
  <c r="DI417" i="14"/>
  <c r="Q417" i="14"/>
  <c r="DI416" i="14"/>
  <c r="Q416" i="14"/>
  <c r="DI415" i="14"/>
  <c r="Q415" i="14"/>
  <c r="DI414" i="14"/>
  <c r="Q414" i="14"/>
  <c r="DI413" i="14"/>
  <c r="Q413" i="14"/>
  <c r="DI412" i="14"/>
  <c r="Q412" i="14"/>
  <c r="DI411" i="14"/>
  <c r="Q411" i="14"/>
  <c r="DI410" i="14"/>
  <c r="Q410" i="14"/>
  <c r="DI409" i="14"/>
  <c r="Q409" i="14"/>
  <c r="DI408" i="14"/>
  <c r="Q408" i="14"/>
  <c r="DI407" i="14"/>
  <c r="Q407" i="14"/>
  <c r="DI406" i="14"/>
  <c r="Q406" i="14"/>
  <c r="DI405" i="14"/>
  <c r="Q405" i="14"/>
  <c r="DI404" i="14"/>
  <c r="Q404" i="14"/>
  <c r="DI403" i="14"/>
  <c r="Q403" i="14"/>
  <c r="DI402" i="14"/>
  <c r="Q402" i="14"/>
  <c r="DI401" i="14"/>
  <c r="Q401" i="14"/>
  <c r="DI400" i="14"/>
  <c r="Q400" i="14"/>
  <c r="DI399" i="14"/>
  <c r="Q399" i="14"/>
  <c r="DI398" i="14"/>
  <c r="Q398" i="14"/>
  <c r="DI397" i="14"/>
  <c r="Q397" i="14"/>
  <c r="DI396" i="14"/>
  <c r="Q396" i="14"/>
  <c r="DI395" i="14"/>
  <c r="Q395" i="14"/>
  <c r="DI394" i="14"/>
  <c r="Q394" i="14"/>
  <c r="DI393" i="14"/>
  <c r="Q393" i="14"/>
  <c r="DI392" i="14"/>
  <c r="Q392" i="14"/>
  <c r="DI391" i="14"/>
  <c r="Q391" i="14"/>
  <c r="DI390" i="14"/>
  <c r="Q390" i="14"/>
  <c r="DI389" i="14"/>
  <c r="Q389" i="14"/>
  <c r="DI388" i="14"/>
  <c r="Q388" i="14"/>
  <c r="DI387" i="14"/>
  <c r="Q387" i="14"/>
  <c r="DI386" i="14"/>
  <c r="Q386" i="14"/>
  <c r="DI385" i="14"/>
  <c r="Q385" i="14"/>
  <c r="DI384" i="14"/>
  <c r="Q384" i="14"/>
  <c r="DI383" i="14"/>
  <c r="Q383" i="14"/>
  <c r="DI382" i="14"/>
  <c r="Q382" i="14"/>
  <c r="DQ381" i="14"/>
  <c r="DI381" i="14"/>
  <c r="Q381" i="14"/>
  <c r="DQ380" i="14"/>
  <c r="DI380" i="14"/>
  <c r="Q380" i="14"/>
  <c r="DQ379" i="14"/>
  <c r="DI379" i="14"/>
  <c r="Q379" i="14"/>
  <c r="DQ378" i="14"/>
  <c r="DI378" i="14"/>
  <c r="Q378" i="14"/>
  <c r="DQ377" i="14"/>
  <c r="DI377" i="14"/>
  <c r="Q377" i="14"/>
  <c r="DQ376" i="14"/>
  <c r="DI376" i="14"/>
  <c r="Q376" i="14"/>
  <c r="DQ375" i="14"/>
  <c r="DI375" i="14"/>
  <c r="Q375" i="14"/>
  <c r="DQ374" i="14"/>
  <c r="DI374" i="14"/>
  <c r="Q374" i="14"/>
  <c r="DQ373" i="14"/>
  <c r="DI373" i="14"/>
  <c r="Q373" i="14"/>
  <c r="DQ372" i="14"/>
  <c r="DI372" i="14"/>
  <c r="Q372" i="14"/>
  <c r="DQ371" i="14"/>
  <c r="DI371" i="14"/>
  <c r="Q371" i="14"/>
  <c r="DQ370" i="14"/>
  <c r="DI370" i="14"/>
  <c r="Q370" i="14"/>
  <c r="DQ369" i="14"/>
  <c r="DI369" i="14"/>
  <c r="Y369" i="14"/>
  <c r="Q369" i="14"/>
  <c r="DQ368" i="14"/>
  <c r="DI368" i="14"/>
  <c r="Y368" i="14"/>
  <c r="Q368" i="14"/>
  <c r="DQ367" i="14"/>
  <c r="DI367" i="14"/>
  <c r="Y367" i="14"/>
  <c r="Q367" i="14"/>
  <c r="DQ366" i="14"/>
  <c r="DI366" i="14"/>
  <c r="Y366" i="14"/>
  <c r="Q366" i="14"/>
  <c r="DQ365" i="14"/>
  <c r="DI365" i="14"/>
  <c r="Y365" i="14"/>
  <c r="Q365" i="14"/>
  <c r="DQ364" i="14"/>
  <c r="DI364" i="14"/>
  <c r="Y364" i="14"/>
  <c r="Q364" i="14"/>
  <c r="DQ363" i="14"/>
  <c r="DI363" i="14"/>
  <c r="Y363" i="14"/>
  <c r="Q363" i="14"/>
  <c r="DQ362" i="14"/>
  <c r="DI362" i="14"/>
  <c r="Y362" i="14"/>
  <c r="Q362" i="14"/>
  <c r="DQ361" i="14"/>
  <c r="DI361" i="14"/>
  <c r="Y361" i="14"/>
  <c r="Q361" i="14"/>
  <c r="DQ360" i="14"/>
  <c r="DI360" i="14"/>
  <c r="Y360" i="14"/>
  <c r="Q360" i="14"/>
  <c r="DQ359" i="14"/>
  <c r="DI359" i="14"/>
  <c r="Y359" i="14"/>
  <c r="Q359" i="14"/>
  <c r="DQ358" i="14"/>
  <c r="DI358" i="14"/>
  <c r="Y358" i="14"/>
  <c r="Q358" i="14"/>
  <c r="DQ357" i="14"/>
  <c r="DI357" i="14"/>
  <c r="Y357" i="14"/>
  <c r="Q357" i="14"/>
  <c r="DQ356" i="14"/>
  <c r="DI356" i="14"/>
  <c r="Y356" i="14"/>
  <c r="Q356" i="14"/>
  <c r="DQ355" i="14"/>
  <c r="DI355" i="14"/>
  <c r="Y355" i="14"/>
  <c r="Q355" i="14"/>
  <c r="DQ354" i="14"/>
  <c r="DI354" i="14"/>
  <c r="Y354" i="14"/>
  <c r="Q354" i="14"/>
  <c r="DQ353" i="14"/>
  <c r="DI353" i="14"/>
  <c r="Y353" i="14"/>
  <c r="Q353" i="14"/>
  <c r="DQ352" i="14"/>
  <c r="DI352" i="14"/>
  <c r="Y352" i="14"/>
  <c r="Q352" i="14"/>
  <c r="DQ351" i="14"/>
  <c r="DI351" i="14"/>
  <c r="Y351" i="14"/>
  <c r="Q351" i="14"/>
  <c r="DQ350" i="14"/>
  <c r="DI350" i="14"/>
  <c r="Y350" i="14"/>
  <c r="Q350" i="14"/>
  <c r="DQ349" i="14"/>
  <c r="DI349" i="14"/>
  <c r="Y349" i="14"/>
  <c r="Q349" i="14"/>
  <c r="DQ348" i="14"/>
  <c r="DI348" i="14"/>
  <c r="Y348" i="14"/>
  <c r="Q348" i="14"/>
  <c r="DQ347" i="14"/>
  <c r="DI347" i="14"/>
  <c r="Y347" i="14"/>
  <c r="Q347" i="14"/>
  <c r="DQ346" i="14"/>
  <c r="DI346" i="14"/>
  <c r="Y346" i="14"/>
  <c r="Q346" i="14"/>
  <c r="DQ345" i="14"/>
  <c r="DI345" i="14"/>
  <c r="Y345" i="14"/>
  <c r="Q345" i="14"/>
  <c r="DQ344" i="14"/>
  <c r="DI344" i="14"/>
  <c r="Y344" i="14"/>
  <c r="Q344" i="14"/>
  <c r="DQ343" i="14"/>
  <c r="DI343" i="14"/>
  <c r="Y343" i="14"/>
  <c r="Q343" i="14"/>
  <c r="DQ342" i="14"/>
  <c r="DI342" i="14"/>
  <c r="Y342" i="14"/>
  <c r="Q342" i="14"/>
  <c r="DQ341" i="14"/>
  <c r="DI341" i="14"/>
  <c r="Y341" i="14"/>
  <c r="Q341" i="14"/>
  <c r="DQ340" i="14"/>
  <c r="DI340" i="14"/>
  <c r="Y340" i="14"/>
  <c r="Q340" i="14"/>
  <c r="DQ339" i="14"/>
  <c r="DI339" i="14"/>
  <c r="Y339" i="14"/>
  <c r="Q339" i="14"/>
  <c r="DQ338" i="14"/>
  <c r="DI338" i="14"/>
  <c r="Y338" i="14"/>
  <c r="Q338" i="14"/>
  <c r="DQ337" i="14"/>
  <c r="DI337" i="14"/>
  <c r="Y337" i="14"/>
  <c r="Q337" i="14"/>
  <c r="DQ336" i="14"/>
  <c r="DI336" i="14"/>
  <c r="Y336" i="14"/>
  <c r="Q336" i="14"/>
  <c r="DQ335" i="14"/>
  <c r="DI335" i="14"/>
  <c r="Y335" i="14"/>
  <c r="Q335" i="14"/>
  <c r="DQ334" i="14"/>
  <c r="DI334" i="14"/>
  <c r="Y334" i="14"/>
  <c r="Q334" i="14"/>
  <c r="DQ333" i="14"/>
  <c r="DI333" i="14"/>
  <c r="Y333" i="14"/>
  <c r="Q333" i="14"/>
  <c r="DQ332" i="14"/>
  <c r="DI332" i="14"/>
  <c r="Y332" i="14"/>
  <c r="Q332" i="14"/>
  <c r="DQ331" i="14"/>
  <c r="DI331" i="14"/>
  <c r="Y331" i="14"/>
  <c r="Q331" i="14"/>
  <c r="DQ330" i="14"/>
  <c r="DI330" i="14"/>
  <c r="Y330" i="14"/>
  <c r="Q330" i="14"/>
  <c r="DQ329" i="14"/>
  <c r="DI329" i="14"/>
  <c r="Y329" i="14"/>
  <c r="Q329" i="14"/>
  <c r="DQ328" i="14"/>
  <c r="DI328" i="14"/>
  <c r="Y328" i="14"/>
  <c r="Q328" i="14"/>
  <c r="DQ327" i="14"/>
  <c r="DI327" i="14"/>
  <c r="Y327" i="14"/>
  <c r="Q327" i="14"/>
  <c r="DQ326" i="14"/>
  <c r="DI326" i="14"/>
  <c r="Y326" i="14"/>
  <c r="Q326" i="14"/>
  <c r="DQ325" i="14"/>
  <c r="DI325" i="14"/>
  <c r="Y325" i="14"/>
  <c r="Q325" i="14"/>
  <c r="DQ324" i="14"/>
  <c r="DI324" i="14"/>
  <c r="Y324" i="14"/>
  <c r="Q324" i="14"/>
  <c r="DQ323" i="14"/>
  <c r="DI323" i="14"/>
  <c r="Y323" i="14"/>
  <c r="Q323" i="14"/>
  <c r="DQ322" i="14"/>
  <c r="DI322" i="14"/>
  <c r="Y322" i="14"/>
  <c r="Q322" i="14"/>
  <c r="DQ321" i="14"/>
  <c r="DI321" i="14"/>
  <c r="Y321" i="14"/>
  <c r="Q321" i="14"/>
  <c r="DQ320" i="14"/>
  <c r="DI320" i="14"/>
  <c r="Y320" i="14"/>
  <c r="Q320" i="14"/>
  <c r="DQ319" i="14"/>
  <c r="DI319" i="14"/>
  <c r="Y319" i="14"/>
  <c r="Q319" i="14"/>
  <c r="DQ318" i="14"/>
  <c r="DI318" i="14"/>
  <c r="Y318" i="14"/>
  <c r="Q318" i="14"/>
  <c r="DQ317" i="14"/>
  <c r="DI317" i="14"/>
  <c r="Y317" i="14"/>
  <c r="Q317" i="14"/>
  <c r="DQ316" i="14"/>
  <c r="DI316" i="14"/>
  <c r="Y316" i="14"/>
  <c r="Q316" i="14"/>
  <c r="DQ315" i="14"/>
  <c r="DI315" i="14"/>
  <c r="Y315" i="14"/>
  <c r="Q315" i="14"/>
  <c r="DQ314" i="14"/>
  <c r="DI314" i="14"/>
  <c r="Y314" i="14"/>
  <c r="Q314" i="14"/>
  <c r="DQ313" i="14"/>
  <c r="DI313" i="14"/>
  <c r="Y313" i="14"/>
  <c r="Q313" i="14"/>
  <c r="DQ312" i="14"/>
  <c r="DI312" i="14"/>
  <c r="Y312" i="14"/>
  <c r="Q312" i="14"/>
  <c r="DQ311" i="14"/>
  <c r="DI311" i="14"/>
  <c r="Y311" i="14"/>
  <c r="Q311" i="14"/>
  <c r="DQ310" i="14"/>
  <c r="DI310" i="14"/>
  <c r="Y310" i="14"/>
  <c r="Q310" i="14"/>
  <c r="DQ309" i="14"/>
  <c r="DI309" i="14"/>
  <c r="Y309" i="14"/>
  <c r="Q309" i="14"/>
  <c r="DQ308" i="14"/>
  <c r="DI308" i="14"/>
  <c r="Y308" i="14"/>
  <c r="Q308" i="14"/>
  <c r="DQ307" i="14"/>
  <c r="DI307" i="14"/>
  <c r="Y307" i="14"/>
  <c r="Q307" i="14"/>
  <c r="DQ306" i="14"/>
  <c r="DI306" i="14"/>
  <c r="Y306" i="14"/>
  <c r="Q306" i="14"/>
  <c r="DQ305" i="14"/>
  <c r="DI305" i="14"/>
  <c r="Y305" i="14"/>
  <c r="Q305" i="14"/>
  <c r="DQ304" i="14"/>
  <c r="DI304" i="14"/>
  <c r="Y304" i="14"/>
  <c r="Q304" i="14"/>
  <c r="DQ303" i="14"/>
  <c r="DI303" i="14"/>
  <c r="Y303" i="14"/>
  <c r="Q303" i="14"/>
  <c r="DQ302" i="14"/>
  <c r="DI302" i="14"/>
  <c r="Y302" i="14"/>
  <c r="Q302" i="14"/>
  <c r="DQ301" i="14"/>
  <c r="DI301" i="14"/>
  <c r="Y301" i="14"/>
  <c r="Q301" i="14"/>
  <c r="DQ300" i="14"/>
  <c r="DI300" i="14"/>
  <c r="Y300" i="14"/>
  <c r="Q300" i="14"/>
  <c r="DQ299" i="14"/>
  <c r="DI299" i="14"/>
  <c r="Y299" i="14"/>
  <c r="Q299" i="14"/>
  <c r="DQ298" i="14"/>
  <c r="DI298" i="14"/>
  <c r="Y298" i="14"/>
  <c r="Q298" i="14"/>
  <c r="DQ297" i="14"/>
  <c r="DI297" i="14"/>
  <c r="Y297" i="14"/>
  <c r="Q297" i="14"/>
  <c r="DQ296" i="14"/>
  <c r="DI296" i="14"/>
  <c r="Y296" i="14"/>
  <c r="Q296" i="14"/>
  <c r="DQ295" i="14"/>
  <c r="DI295" i="14"/>
  <c r="Y295" i="14"/>
  <c r="Q295" i="14"/>
  <c r="DQ294" i="14"/>
  <c r="DI294" i="14"/>
  <c r="Y294" i="14"/>
  <c r="Q294" i="14"/>
  <c r="DQ293" i="14"/>
  <c r="DI293" i="14"/>
  <c r="Y293" i="14"/>
  <c r="Q293" i="14"/>
  <c r="DQ292" i="14"/>
  <c r="DI292" i="14"/>
  <c r="Y292" i="14"/>
  <c r="Q292" i="14"/>
  <c r="DQ291" i="14"/>
  <c r="DI291" i="14"/>
  <c r="Y291" i="14"/>
  <c r="Q291" i="14"/>
  <c r="DQ290" i="14"/>
  <c r="DI290" i="14"/>
  <c r="Y290" i="14"/>
  <c r="Q290" i="14"/>
  <c r="DQ289" i="14"/>
  <c r="DI289" i="14"/>
  <c r="Y289" i="14"/>
  <c r="Q289" i="14"/>
  <c r="DQ288" i="14"/>
  <c r="DI288" i="14"/>
  <c r="Y288" i="14"/>
  <c r="Q288" i="14"/>
  <c r="DQ287" i="14"/>
  <c r="DI287" i="14"/>
  <c r="Y287" i="14"/>
  <c r="Q287" i="14"/>
  <c r="DQ286" i="14"/>
  <c r="DI286" i="14"/>
  <c r="Y286" i="14"/>
  <c r="Q286" i="14"/>
  <c r="DQ285" i="14"/>
  <c r="DI285" i="14"/>
  <c r="Y285" i="14"/>
  <c r="Q285" i="14"/>
  <c r="DQ284" i="14"/>
  <c r="DI284" i="14"/>
  <c r="Y284" i="14"/>
  <c r="Q284" i="14"/>
  <c r="DQ283" i="14"/>
  <c r="DI283" i="14"/>
  <c r="Y283" i="14"/>
  <c r="Q283" i="14"/>
  <c r="DQ282" i="14"/>
  <c r="DI282" i="14"/>
  <c r="Y282" i="14"/>
  <c r="Q282" i="14"/>
  <c r="DQ281" i="14"/>
  <c r="DI281" i="14"/>
  <c r="Y281" i="14"/>
  <c r="Q281" i="14"/>
  <c r="DQ280" i="14"/>
  <c r="DI280" i="14"/>
  <c r="Y280" i="14"/>
  <c r="Q280" i="14"/>
  <c r="DQ279" i="14"/>
  <c r="DI279" i="14"/>
  <c r="Y279" i="14"/>
  <c r="Q279" i="14"/>
  <c r="DQ278" i="14"/>
  <c r="DI278" i="14"/>
  <c r="Y278" i="14"/>
  <c r="Q278" i="14"/>
  <c r="DQ277" i="14"/>
  <c r="DI277" i="14"/>
  <c r="Y277" i="14"/>
  <c r="Q277" i="14"/>
  <c r="DQ276" i="14"/>
  <c r="DI276" i="14"/>
  <c r="Y276" i="14"/>
  <c r="Q276" i="14"/>
  <c r="DQ275" i="14"/>
  <c r="DI275" i="14"/>
  <c r="Y275" i="14"/>
  <c r="Q275" i="14"/>
  <c r="DQ274" i="14"/>
  <c r="DI274" i="14"/>
  <c r="Y274" i="14"/>
  <c r="Q274" i="14"/>
  <c r="DQ273" i="14"/>
  <c r="DI273" i="14"/>
  <c r="Y273" i="14"/>
  <c r="Q273" i="14"/>
  <c r="DQ272" i="14"/>
  <c r="DI272" i="14"/>
  <c r="Y272" i="14"/>
  <c r="Q272" i="14"/>
  <c r="DQ271" i="14"/>
  <c r="DI271" i="14"/>
  <c r="Y271" i="14"/>
  <c r="Q271" i="14"/>
  <c r="DQ270" i="14"/>
  <c r="DI270" i="14"/>
  <c r="Y270" i="14"/>
  <c r="Q270" i="14"/>
  <c r="DQ269" i="14"/>
  <c r="DI269" i="14"/>
  <c r="Y269" i="14"/>
  <c r="Q269" i="14"/>
  <c r="DQ268" i="14"/>
  <c r="DI268" i="14"/>
  <c r="Y268" i="14"/>
  <c r="Q268" i="14"/>
  <c r="DQ267" i="14"/>
  <c r="DI267" i="14"/>
  <c r="Y267" i="14"/>
  <c r="Q267" i="14"/>
  <c r="DQ266" i="14"/>
  <c r="DI266" i="14"/>
  <c r="Y266" i="14"/>
  <c r="Q266" i="14"/>
  <c r="DQ265" i="14"/>
  <c r="DI265" i="14"/>
  <c r="Y265" i="14"/>
  <c r="Q265" i="14"/>
  <c r="DQ264" i="14"/>
  <c r="DI264" i="14"/>
  <c r="Y264" i="14"/>
  <c r="Q264" i="14"/>
  <c r="DQ263" i="14"/>
  <c r="DI263" i="14"/>
  <c r="Y263" i="14"/>
  <c r="Q263" i="14"/>
  <c r="DQ262" i="14"/>
  <c r="DI262" i="14"/>
  <c r="Y262" i="14"/>
  <c r="Q262" i="14"/>
  <c r="DQ261" i="14"/>
  <c r="DI261" i="14"/>
  <c r="Y261" i="14"/>
  <c r="Q261" i="14"/>
  <c r="DQ260" i="14"/>
  <c r="DI260" i="14"/>
  <c r="Y260" i="14"/>
  <c r="Q260" i="14"/>
  <c r="DQ259" i="14"/>
  <c r="DI259" i="14"/>
  <c r="Y259" i="14"/>
  <c r="Q259" i="14"/>
  <c r="DQ258" i="14"/>
  <c r="DI258" i="14"/>
  <c r="Y258" i="14"/>
  <c r="Q258" i="14"/>
  <c r="DQ257" i="14"/>
  <c r="DI257" i="14"/>
  <c r="Y257" i="14"/>
  <c r="Q257" i="14"/>
  <c r="DQ256" i="14"/>
  <c r="DI256" i="14"/>
  <c r="Y256" i="14"/>
  <c r="Q256" i="14"/>
  <c r="DQ255" i="14"/>
  <c r="DI255" i="14"/>
  <c r="Y255" i="14"/>
  <c r="Q255" i="14"/>
  <c r="DQ254" i="14"/>
  <c r="DI254" i="14"/>
  <c r="Y254" i="14"/>
  <c r="Q254" i="14"/>
  <c r="DQ253" i="14"/>
  <c r="DI253" i="14"/>
  <c r="Y253" i="14"/>
  <c r="Q253" i="14"/>
  <c r="DQ252" i="14"/>
  <c r="DI252" i="14"/>
  <c r="Y252" i="14"/>
  <c r="Q252" i="14"/>
  <c r="DQ251" i="14"/>
  <c r="DI251" i="14"/>
  <c r="Y251" i="14"/>
  <c r="Q251" i="14"/>
  <c r="DQ250" i="14"/>
  <c r="DI250" i="14"/>
  <c r="Y250" i="14"/>
  <c r="Q250" i="14"/>
  <c r="DQ249" i="14"/>
  <c r="DI249" i="14"/>
  <c r="BM249" i="14"/>
  <c r="Y249" i="14"/>
  <c r="Q249" i="14"/>
  <c r="DQ248" i="14"/>
  <c r="DI248" i="14"/>
  <c r="BM248" i="14"/>
  <c r="Y248" i="14"/>
  <c r="Q248" i="14"/>
  <c r="DQ247" i="14"/>
  <c r="DI247" i="14"/>
  <c r="BM247" i="14"/>
  <c r="Y247" i="14"/>
  <c r="Q247" i="14"/>
  <c r="DQ246" i="14"/>
  <c r="DI246" i="14"/>
  <c r="BM246" i="14"/>
  <c r="Y246" i="14"/>
  <c r="Q246" i="14"/>
  <c r="DQ245" i="14"/>
  <c r="DI245" i="14"/>
  <c r="BM245" i="14"/>
  <c r="Y245" i="14"/>
  <c r="Q245" i="14"/>
  <c r="DQ244" i="14"/>
  <c r="DI244" i="14"/>
  <c r="BM244" i="14"/>
  <c r="Y244" i="14"/>
  <c r="Q244" i="14"/>
  <c r="DQ243" i="14"/>
  <c r="DI243" i="14"/>
  <c r="BM243" i="14"/>
  <c r="Y243" i="14"/>
  <c r="Q243" i="14"/>
  <c r="DQ242" i="14"/>
  <c r="DI242" i="14"/>
  <c r="BM242" i="14"/>
  <c r="Y242" i="14"/>
  <c r="Q242" i="14"/>
  <c r="DQ241" i="14"/>
  <c r="DI241" i="14"/>
  <c r="BM241" i="14"/>
  <c r="Y241" i="14"/>
  <c r="Q241" i="14"/>
  <c r="DQ240" i="14"/>
  <c r="DI240" i="14"/>
  <c r="BM240" i="14"/>
  <c r="Y240" i="14"/>
  <c r="Q240" i="14"/>
  <c r="DQ239" i="14"/>
  <c r="DI239" i="14"/>
  <c r="BM239" i="14"/>
  <c r="Y239" i="14"/>
  <c r="Q239" i="14"/>
  <c r="DQ238" i="14"/>
  <c r="DI238" i="14"/>
  <c r="BM238" i="14"/>
  <c r="Y238" i="14"/>
  <c r="Q238" i="14"/>
  <c r="DQ237" i="14"/>
  <c r="DI237" i="14"/>
  <c r="BM237" i="14"/>
  <c r="Y237" i="14"/>
  <c r="Q237" i="14"/>
  <c r="DQ236" i="14"/>
  <c r="DI236" i="14"/>
  <c r="BM236" i="14"/>
  <c r="Y236" i="14"/>
  <c r="Q236" i="14"/>
  <c r="DQ235" i="14"/>
  <c r="DI235" i="14"/>
  <c r="BM235" i="14"/>
  <c r="Y235" i="14"/>
  <c r="Q235" i="14"/>
  <c r="DQ234" i="14"/>
  <c r="DI234" i="14"/>
  <c r="BM234" i="14"/>
  <c r="Y234" i="14"/>
  <c r="Q234" i="14"/>
  <c r="DQ233" i="14"/>
  <c r="DI233" i="14"/>
  <c r="BM233" i="14"/>
  <c r="Y233" i="14"/>
  <c r="Q233" i="14"/>
  <c r="DQ232" i="14"/>
  <c r="DI232" i="14"/>
  <c r="BM232" i="14"/>
  <c r="Y232" i="14"/>
  <c r="Q232" i="14"/>
  <c r="DQ231" i="14"/>
  <c r="DI231" i="14"/>
  <c r="BM231" i="14"/>
  <c r="Y231" i="14"/>
  <c r="Q231" i="14"/>
  <c r="DQ230" i="14"/>
  <c r="DI230" i="14"/>
  <c r="BM230" i="14"/>
  <c r="Y230" i="14"/>
  <c r="Q230" i="14"/>
  <c r="DQ229" i="14"/>
  <c r="DI229" i="14"/>
  <c r="BM229" i="14"/>
  <c r="Y229" i="14"/>
  <c r="Q229" i="14"/>
  <c r="DQ228" i="14"/>
  <c r="DI228" i="14"/>
  <c r="BM228" i="14"/>
  <c r="Y228" i="14"/>
  <c r="Q228" i="14"/>
  <c r="DQ227" i="14"/>
  <c r="DI227" i="14"/>
  <c r="BM227" i="14"/>
  <c r="Y227" i="14"/>
  <c r="Q227" i="14"/>
  <c r="DQ226" i="14"/>
  <c r="DI226" i="14"/>
  <c r="BM226" i="14"/>
  <c r="Y226" i="14"/>
  <c r="Q226" i="14"/>
  <c r="DQ225" i="14"/>
  <c r="DI225" i="14"/>
  <c r="BM225" i="14"/>
  <c r="Y225" i="14"/>
  <c r="Q225" i="14"/>
  <c r="DQ224" i="14"/>
  <c r="DI224" i="14"/>
  <c r="BM224" i="14"/>
  <c r="Y224" i="14"/>
  <c r="Q224" i="14"/>
  <c r="DQ223" i="14"/>
  <c r="DI223" i="14"/>
  <c r="BM223" i="14"/>
  <c r="Y223" i="14"/>
  <c r="Q223" i="14"/>
  <c r="DQ222" i="14"/>
  <c r="DI222" i="14"/>
  <c r="BM222" i="14"/>
  <c r="Y222" i="14"/>
  <c r="Q222" i="14"/>
  <c r="DQ221" i="14"/>
  <c r="DI221" i="14"/>
  <c r="BM221" i="14"/>
  <c r="Y221" i="14"/>
  <c r="Q221" i="14"/>
  <c r="DQ220" i="14"/>
  <c r="DI220" i="14"/>
  <c r="BM220" i="14"/>
  <c r="Y220" i="14"/>
  <c r="Q220" i="14"/>
  <c r="DQ219" i="14"/>
  <c r="DI219" i="14"/>
  <c r="BM219" i="14"/>
  <c r="Y219" i="14"/>
  <c r="Q219" i="14"/>
  <c r="DQ218" i="14"/>
  <c r="DI218" i="14"/>
  <c r="BM218" i="14"/>
  <c r="Y218" i="14"/>
  <c r="Q218" i="14"/>
  <c r="DQ217" i="14"/>
  <c r="DI217" i="14"/>
  <c r="BM217" i="14"/>
  <c r="Y217" i="14"/>
  <c r="Q217" i="14"/>
  <c r="DQ216" i="14"/>
  <c r="DI216" i="14"/>
  <c r="BM216" i="14"/>
  <c r="Y216" i="14"/>
  <c r="Q216" i="14"/>
  <c r="DQ215" i="14"/>
  <c r="DI215" i="14"/>
  <c r="BM215" i="14"/>
  <c r="Y215" i="14"/>
  <c r="Q215" i="14"/>
  <c r="DQ214" i="14"/>
  <c r="DI214" i="14"/>
  <c r="BM214" i="14"/>
  <c r="Y214" i="14"/>
  <c r="Q214" i="14"/>
  <c r="DQ213" i="14"/>
  <c r="DI213" i="14"/>
  <c r="BM213" i="14"/>
  <c r="Y213" i="14"/>
  <c r="Q213" i="14"/>
  <c r="DQ212" i="14"/>
  <c r="DI212" i="14"/>
  <c r="BM212" i="14"/>
  <c r="Y212" i="14"/>
  <c r="Q212" i="14"/>
  <c r="DQ211" i="14"/>
  <c r="DI211" i="14"/>
  <c r="BM211" i="14"/>
  <c r="Y211" i="14"/>
  <c r="Q211" i="14"/>
  <c r="DQ210" i="14"/>
  <c r="DI210" i="14"/>
  <c r="BM210" i="14"/>
  <c r="Y210" i="14"/>
  <c r="Q210" i="14"/>
  <c r="DQ209" i="14"/>
  <c r="DI209" i="14"/>
  <c r="BM209" i="14"/>
  <c r="Y209" i="14"/>
  <c r="Q209" i="14"/>
  <c r="DQ208" i="14"/>
  <c r="DI208" i="14"/>
  <c r="BM208" i="14"/>
  <c r="Y208" i="14"/>
  <c r="Q208" i="14"/>
  <c r="DQ207" i="14"/>
  <c r="DI207" i="14"/>
  <c r="BM207" i="14"/>
  <c r="Y207" i="14"/>
  <c r="Q207" i="14"/>
  <c r="DQ206" i="14"/>
  <c r="DI206" i="14"/>
  <c r="BM206" i="14"/>
  <c r="Y206" i="14"/>
  <c r="Q206" i="14"/>
  <c r="DQ205" i="14"/>
  <c r="DI205" i="14"/>
  <c r="BM205" i="14"/>
  <c r="Y205" i="14"/>
  <c r="Q205" i="14"/>
  <c r="DQ204" i="14"/>
  <c r="DI204" i="14"/>
  <c r="BM204" i="14"/>
  <c r="Y204" i="14"/>
  <c r="Q204" i="14"/>
  <c r="DQ203" i="14"/>
  <c r="DI203" i="14"/>
  <c r="BM203" i="14"/>
  <c r="Y203" i="14"/>
  <c r="Q203" i="14"/>
  <c r="DQ202" i="14"/>
  <c r="DI202" i="14"/>
  <c r="BM202" i="14"/>
  <c r="Y202" i="14"/>
  <c r="Q202" i="14"/>
  <c r="DQ201" i="14"/>
  <c r="DI201" i="14"/>
  <c r="BM201" i="14"/>
  <c r="Y201" i="14"/>
  <c r="Q201" i="14"/>
  <c r="DQ200" i="14"/>
  <c r="DI200" i="14"/>
  <c r="BM200" i="14"/>
  <c r="Y200" i="14"/>
  <c r="Q200" i="14"/>
  <c r="DQ199" i="14"/>
  <c r="DI199" i="14"/>
  <c r="BM199" i="14"/>
  <c r="Y199" i="14"/>
  <c r="Q199" i="14"/>
  <c r="DQ198" i="14"/>
  <c r="DI198" i="14"/>
  <c r="BM198" i="14"/>
  <c r="Y198" i="14"/>
  <c r="Q198" i="14"/>
  <c r="DQ197" i="14"/>
  <c r="DI197" i="14"/>
  <c r="BM197" i="14"/>
  <c r="Y197" i="14"/>
  <c r="Q197" i="14"/>
  <c r="DQ196" i="14"/>
  <c r="DI196" i="14"/>
  <c r="BM196" i="14"/>
  <c r="Y196" i="14"/>
  <c r="Q196" i="14"/>
  <c r="DQ195" i="14"/>
  <c r="DI195" i="14"/>
  <c r="BM195" i="14"/>
  <c r="Y195" i="14"/>
  <c r="Q195" i="14"/>
  <c r="DQ194" i="14"/>
  <c r="DI194" i="14"/>
  <c r="BM194" i="14"/>
  <c r="Y194" i="14"/>
  <c r="Q194" i="14"/>
  <c r="DQ193" i="14"/>
  <c r="DI193" i="14"/>
  <c r="BM193" i="14"/>
  <c r="Y193" i="14"/>
  <c r="Q193" i="14"/>
  <c r="DQ192" i="14"/>
  <c r="DI192" i="14"/>
  <c r="BM192" i="14"/>
  <c r="Y192" i="14"/>
  <c r="Q192" i="14"/>
  <c r="DQ191" i="14"/>
  <c r="DI191" i="14"/>
  <c r="BM191" i="14"/>
  <c r="AG191" i="14"/>
  <c r="Y191" i="14"/>
  <c r="Q191" i="14"/>
  <c r="DY190" i="14"/>
  <c r="DQ190" i="14"/>
  <c r="DI190" i="14"/>
  <c r="BM190" i="14"/>
  <c r="AG190" i="14"/>
  <c r="Y190" i="14"/>
  <c r="Q190" i="14"/>
  <c r="DY189" i="14"/>
  <c r="DQ189" i="14"/>
  <c r="DI189" i="14"/>
  <c r="BM189" i="14"/>
  <c r="AG189" i="14"/>
  <c r="Y189" i="14"/>
  <c r="Q189" i="14"/>
  <c r="DY188" i="14"/>
  <c r="DQ188" i="14"/>
  <c r="DI188" i="14"/>
  <c r="BM188" i="14"/>
  <c r="AG188" i="14"/>
  <c r="Y188" i="14"/>
  <c r="Q188" i="14"/>
  <c r="DY187" i="14"/>
  <c r="DQ187" i="14"/>
  <c r="DI187" i="14"/>
  <c r="BM187" i="14"/>
  <c r="AG187" i="14"/>
  <c r="Y187" i="14"/>
  <c r="Q187" i="14"/>
  <c r="DY186" i="14"/>
  <c r="DQ186" i="14"/>
  <c r="DI186" i="14"/>
  <c r="BM186" i="14"/>
  <c r="AG186" i="14"/>
  <c r="Y186" i="14"/>
  <c r="Q186" i="14"/>
  <c r="DY185" i="14"/>
  <c r="DQ185" i="14"/>
  <c r="DI185" i="14"/>
  <c r="BM185" i="14"/>
  <c r="AG185" i="14"/>
  <c r="Y185" i="14"/>
  <c r="Q185" i="14"/>
  <c r="DY184" i="14"/>
  <c r="DQ184" i="14"/>
  <c r="DI184" i="14"/>
  <c r="BM184" i="14"/>
  <c r="AG184" i="14"/>
  <c r="Y184" i="14"/>
  <c r="Q184" i="14"/>
  <c r="DY183" i="14"/>
  <c r="DQ183" i="14"/>
  <c r="DI183" i="14"/>
  <c r="BM183" i="14"/>
  <c r="AG183" i="14"/>
  <c r="Y183" i="14"/>
  <c r="Q183" i="14"/>
  <c r="DY182" i="14"/>
  <c r="DQ182" i="14"/>
  <c r="DI182" i="14"/>
  <c r="BM182" i="14"/>
  <c r="AG182" i="14"/>
  <c r="Y182" i="14"/>
  <c r="Q182" i="14"/>
  <c r="DY181" i="14"/>
  <c r="DQ181" i="14"/>
  <c r="DI181" i="14"/>
  <c r="BM181" i="14"/>
  <c r="AG181" i="14"/>
  <c r="Y181" i="14"/>
  <c r="Q181" i="14"/>
  <c r="DY180" i="14"/>
  <c r="DQ180" i="14"/>
  <c r="DI180" i="14"/>
  <c r="BM180" i="14"/>
  <c r="AG180" i="14"/>
  <c r="Y180" i="14"/>
  <c r="Q180" i="14"/>
  <c r="DY179" i="14"/>
  <c r="DQ179" i="14"/>
  <c r="DI179" i="14"/>
  <c r="BM179" i="14"/>
  <c r="AG179" i="14"/>
  <c r="Y179" i="14"/>
  <c r="Q179" i="14"/>
  <c r="DY178" i="14"/>
  <c r="DQ178" i="14"/>
  <c r="DI178" i="14"/>
  <c r="BM178" i="14"/>
  <c r="AG178" i="14"/>
  <c r="Y178" i="14"/>
  <c r="Q178" i="14"/>
  <c r="DY177" i="14"/>
  <c r="DQ177" i="14"/>
  <c r="DI177" i="14"/>
  <c r="BM177" i="14"/>
  <c r="AG177" i="14"/>
  <c r="Y177" i="14"/>
  <c r="Q177" i="14"/>
  <c r="DY176" i="14"/>
  <c r="DQ176" i="14"/>
  <c r="DI176" i="14"/>
  <c r="BM176" i="14"/>
  <c r="AG176" i="14"/>
  <c r="Y176" i="14"/>
  <c r="Q176" i="14"/>
  <c r="DY175" i="14"/>
  <c r="DQ175" i="14"/>
  <c r="DI175" i="14"/>
  <c r="BM175" i="14"/>
  <c r="AG175" i="14"/>
  <c r="Y175" i="14"/>
  <c r="Q175" i="14"/>
  <c r="DY174" i="14"/>
  <c r="DQ174" i="14"/>
  <c r="DI174" i="14"/>
  <c r="BM174" i="14"/>
  <c r="AG174" i="14"/>
  <c r="Y174" i="14"/>
  <c r="Q174" i="14"/>
  <c r="DY173" i="14"/>
  <c r="DQ173" i="14"/>
  <c r="DI173" i="14"/>
  <c r="BM173" i="14"/>
  <c r="AG173" i="14"/>
  <c r="Y173" i="14"/>
  <c r="Q173" i="14"/>
  <c r="DY172" i="14"/>
  <c r="DQ172" i="14"/>
  <c r="DI172" i="14"/>
  <c r="BM172" i="14"/>
  <c r="AG172" i="14"/>
  <c r="Y172" i="14"/>
  <c r="Q172" i="14"/>
  <c r="DY171" i="14"/>
  <c r="DQ171" i="14"/>
  <c r="DI171" i="14"/>
  <c r="BM171" i="14"/>
  <c r="AG171" i="14"/>
  <c r="Y171" i="14"/>
  <c r="Q171" i="14"/>
  <c r="DY170" i="14"/>
  <c r="DQ170" i="14"/>
  <c r="DI170" i="14"/>
  <c r="BM170" i="14"/>
  <c r="AG170" i="14"/>
  <c r="Y170" i="14"/>
  <c r="Q170" i="14"/>
  <c r="DY169" i="14"/>
  <c r="DQ169" i="14"/>
  <c r="DI169" i="14"/>
  <c r="BM169" i="14"/>
  <c r="AG169" i="14"/>
  <c r="Y169" i="14"/>
  <c r="Q169" i="14"/>
  <c r="DY168" i="14"/>
  <c r="DQ168" i="14"/>
  <c r="DI168" i="14"/>
  <c r="BM168" i="14"/>
  <c r="AG168" i="14"/>
  <c r="Y168" i="14"/>
  <c r="Q168" i="14"/>
  <c r="DY167" i="14"/>
  <c r="DQ167" i="14"/>
  <c r="DI167" i="14"/>
  <c r="BM167" i="14"/>
  <c r="AG167" i="14"/>
  <c r="Y167" i="14"/>
  <c r="Q167" i="14"/>
  <c r="DY166" i="14"/>
  <c r="DQ166" i="14"/>
  <c r="DI166" i="14"/>
  <c r="BM166" i="14"/>
  <c r="AG166" i="14"/>
  <c r="Y166" i="14"/>
  <c r="Q166" i="14"/>
  <c r="DY165" i="14"/>
  <c r="DQ165" i="14"/>
  <c r="DI165" i="14"/>
  <c r="BM165" i="14"/>
  <c r="AG165" i="14"/>
  <c r="Y165" i="14"/>
  <c r="Q165" i="14"/>
  <c r="DY164" i="14"/>
  <c r="DQ164" i="14"/>
  <c r="DI164" i="14"/>
  <c r="BM164" i="14"/>
  <c r="AG164" i="14"/>
  <c r="Y164" i="14"/>
  <c r="Q164" i="14"/>
  <c r="DY163" i="14"/>
  <c r="DQ163" i="14"/>
  <c r="DI163" i="14"/>
  <c r="BM163" i="14"/>
  <c r="AG163" i="14"/>
  <c r="Y163" i="14"/>
  <c r="Q163" i="14"/>
  <c r="DY162" i="14"/>
  <c r="DQ162" i="14"/>
  <c r="DI162" i="14"/>
  <c r="BM162" i="14"/>
  <c r="AG162" i="14"/>
  <c r="Y162" i="14"/>
  <c r="Q162" i="14"/>
  <c r="DY161" i="14"/>
  <c r="DQ161" i="14"/>
  <c r="DI161" i="14"/>
  <c r="BM161" i="14"/>
  <c r="AG161" i="14"/>
  <c r="Y161" i="14"/>
  <c r="Q161" i="14"/>
  <c r="DY160" i="14"/>
  <c r="DQ160" i="14"/>
  <c r="DI160" i="14"/>
  <c r="BM160" i="14"/>
  <c r="AG160" i="14"/>
  <c r="Y160" i="14"/>
  <c r="Q160" i="14"/>
  <c r="DY159" i="14"/>
  <c r="DQ159" i="14"/>
  <c r="DI159" i="14"/>
  <c r="BM159" i="14"/>
  <c r="AG159" i="14"/>
  <c r="Y159" i="14"/>
  <c r="Q159" i="14"/>
  <c r="DY158" i="14"/>
  <c r="DQ158" i="14"/>
  <c r="DI158" i="14"/>
  <c r="BM158" i="14"/>
  <c r="AG158" i="14"/>
  <c r="Y158" i="14"/>
  <c r="Q158" i="14"/>
  <c r="DY157" i="14"/>
  <c r="DQ157" i="14"/>
  <c r="DI157" i="14"/>
  <c r="BM157" i="14"/>
  <c r="AG157" i="14"/>
  <c r="Y157" i="14"/>
  <c r="Q157" i="14"/>
  <c r="DY156" i="14"/>
  <c r="DQ156" i="14"/>
  <c r="DI156" i="14"/>
  <c r="BM156" i="14"/>
  <c r="AG156" i="14"/>
  <c r="Y156" i="14"/>
  <c r="Q156" i="14"/>
  <c r="DY155" i="14"/>
  <c r="DQ155" i="14"/>
  <c r="DI155" i="14"/>
  <c r="BM155" i="14"/>
  <c r="AG155" i="14"/>
  <c r="Y155" i="14"/>
  <c r="Q155" i="14"/>
  <c r="DY154" i="14"/>
  <c r="DQ154" i="14"/>
  <c r="DI154" i="14"/>
  <c r="BM154" i="14"/>
  <c r="AG154" i="14"/>
  <c r="Y154" i="14"/>
  <c r="Q154" i="14"/>
  <c r="DY153" i="14"/>
  <c r="DQ153" i="14"/>
  <c r="DI153" i="14"/>
  <c r="BM153" i="14"/>
  <c r="AG153" i="14"/>
  <c r="Y153" i="14"/>
  <c r="Q153" i="14"/>
  <c r="DY152" i="14"/>
  <c r="DQ152" i="14"/>
  <c r="DI152" i="14"/>
  <c r="BM152" i="14"/>
  <c r="AG152" i="14"/>
  <c r="Y152" i="14"/>
  <c r="Q152" i="14"/>
  <c r="DY151" i="14"/>
  <c r="DQ151" i="14"/>
  <c r="DI151" i="14"/>
  <c r="BM151" i="14"/>
  <c r="AG151" i="14"/>
  <c r="Y151" i="14"/>
  <c r="Q151" i="14"/>
  <c r="DY150" i="14"/>
  <c r="DQ150" i="14"/>
  <c r="DI150" i="14"/>
  <c r="BM150" i="14"/>
  <c r="AG150" i="14"/>
  <c r="Y150" i="14"/>
  <c r="Q150" i="14"/>
  <c r="DY149" i="14"/>
  <c r="DQ149" i="14"/>
  <c r="DI149" i="14"/>
  <c r="BM149" i="14"/>
  <c r="AG149" i="14"/>
  <c r="Y149" i="14"/>
  <c r="Q149" i="14"/>
  <c r="DY148" i="14"/>
  <c r="DQ148" i="14"/>
  <c r="DI148" i="14"/>
  <c r="BM148" i="14"/>
  <c r="AG148" i="14"/>
  <c r="Y148" i="14"/>
  <c r="Q148" i="14"/>
  <c r="DY147" i="14"/>
  <c r="DQ147" i="14"/>
  <c r="DI147" i="14"/>
  <c r="BM147" i="14"/>
  <c r="AG147" i="14"/>
  <c r="Y147" i="14"/>
  <c r="Q147" i="14"/>
  <c r="DY146" i="14"/>
  <c r="DQ146" i="14"/>
  <c r="DI146" i="14"/>
  <c r="BM146" i="14"/>
  <c r="AG146" i="14"/>
  <c r="Y146" i="14"/>
  <c r="Q146" i="14"/>
  <c r="DY145" i="14"/>
  <c r="DQ145" i="14"/>
  <c r="DI145" i="14"/>
  <c r="BM145" i="14"/>
  <c r="AG145" i="14"/>
  <c r="Y145" i="14"/>
  <c r="Q145" i="14"/>
  <c r="DY144" i="14"/>
  <c r="DQ144" i="14"/>
  <c r="DI144" i="14"/>
  <c r="BM144" i="14"/>
  <c r="AG144" i="14"/>
  <c r="Y144" i="14"/>
  <c r="Q144" i="14"/>
  <c r="DY143" i="14"/>
  <c r="DQ143" i="14"/>
  <c r="DI143" i="14"/>
  <c r="BM143" i="14"/>
  <c r="AG143" i="14"/>
  <c r="Y143" i="14"/>
  <c r="Q143" i="14"/>
  <c r="DY142" i="14"/>
  <c r="DQ142" i="14"/>
  <c r="DI142" i="14"/>
  <c r="BM142" i="14"/>
  <c r="AG142" i="14"/>
  <c r="Y142" i="14"/>
  <c r="Q142" i="14"/>
  <c r="DY141" i="14"/>
  <c r="DQ141" i="14"/>
  <c r="DI141" i="14"/>
  <c r="BU141" i="14"/>
  <c r="BM141" i="14"/>
  <c r="AG141" i="14"/>
  <c r="Y141" i="14"/>
  <c r="Q141" i="14"/>
  <c r="DY140" i="14"/>
  <c r="DQ140" i="14"/>
  <c r="DI140" i="14"/>
  <c r="BU140" i="14"/>
  <c r="BM140" i="14"/>
  <c r="AG140" i="14"/>
  <c r="Y140" i="14"/>
  <c r="Q140" i="14"/>
  <c r="DY139" i="14"/>
  <c r="DQ139" i="14"/>
  <c r="DI139" i="14"/>
  <c r="BU139" i="14"/>
  <c r="BM139" i="14"/>
  <c r="AG139" i="14"/>
  <c r="Y139" i="14"/>
  <c r="Q139" i="14"/>
  <c r="DY138" i="14"/>
  <c r="DQ138" i="14"/>
  <c r="DI138" i="14"/>
  <c r="BU138" i="14"/>
  <c r="BM138" i="14"/>
  <c r="AG138" i="14"/>
  <c r="Y138" i="14"/>
  <c r="Q138" i="14"/>
  <c r="DY137" i="14"/>
  <c r="DQ137" i="14"/>
  <c r="DI137" i="14"/>
  <c r="BU137" i="14"/>
  <c r="BM137" i="14"/>
  <c r="AG137" i="14"/>
  <c r="Y137" i="14"/>
  <c r="Q137" i="14"/>
  <c r="DY136" i="14"/>
  <c r="DQ136" i="14"/>
  <c r="DI136" i="14"/>
  <c r="BU136" i="14"/>
  <c r="BM136" i="14"/>
  <c r="AG136" i="14"/>
  <c r="Y136" i="14"/>
  <c r="Q136" i="14"/>
  <c r="DY130" i="14"/>
  <c r="DQ130" i="14"/>
  <c r="DI130" i="14"/>
  <c r="BU130" i="14"/>
  <c r="BM130" i="14"/>
  <c r="AG130" i="14"/>
  <c r="Y130" i="14"/>
  <c r="Q130" i="14"/>
  <c r="DY120" i="14"/>
  <c r="DQ120" i="14"/>
  <c r="DI120" i="14"/>
  <c r="BU120" i="14"/>
  <c r="BM120" i="14"/>
  <c r="AG120" i="14"/>
  <c r="Y120" i="14"/>
  <c r="Q120" i="14"/>
  <c r="DY119" i="14"/>
  <c r="DQ119" i="14"/>
  <c r="DI119" i="14"/>
  <c r="BU119" i="14"/>
  <c r="BM119" i="14"/>
  <c r="AG119" i="14"/>
  <c r="Y119" i="14"/>
  <c r="Q119" i="14"/>
  <c r="DY118" i="14"/>
  <c r="DQ118" i="14"/>
  <c r="DI118" i="14"/>
  <c r="BU118" i="14"/>
  <c r="BM118" i="14"/>
  <c r="AG118" i="14"/>
  <c r="Y118" i="14"/>
  <c r="Q118" i="14"/>
  <c r="DY117" i="14"/>
  <c r="DQ117" i="14"/>
  <c r="DI117" i="14"/>
  <c r="BU117" i="14"/>
  <c r="BM117" i="14"/>
  <c r="AG117" i="14"/>
  <c r="Y117" i="14"/>
  <c r="Q117" i="14"/>
  <c r="DY116" i="14"/>
  <c r="DQ116" i="14"/>
  <c r="DI116" i="14"/>
  <c r="BU116" i="14"/>
  <c r="BM116" i="14"/>
  <c r="AG116" i="14"/>
  <c r="Y116" i="14"/>
  <c r="Q116" i="14"/>
  <c r="EG79" i="14"/>
  <c r="DY79" i="14"/>
  <c r="DQ79" i="14"/>
  <c r="DI79" i="14"/>
  <c r="CC79" i="14"/>
  <c r="BU79" i="14"/>
  <c r="BM79" i="14"/>
  <c r="AO79" i="14"/>
  <c r="AG79" i="14"/>
  <c r="Y79" i="14"/>
  <c r="Q79" i="14"/>
  <c r="EG78" i="14"/>
  <c r="DY78" i="14"/>
  <c r="DQ78" i="14"/>
  <c r="DI78" i="14"/>
  <c r="CC78" i="14"/>
  <c r="BU78" i="14"/>
  <c r="BM78" i="14"/>
  <c r="AO78" i="14"/>
  <c r="AG78" i="14"/>
  <c r="Y78" i="14"/>
  <c r="Q78" i="14"/>
  <c r="EG77" i="14"/>
  <c r="DY77" i="14"/>
  <c r="DQ77" i="14"/>
  <c r="DI77" i="14"/>
  <c r="CC77" i="14"/>
  <c r="BU77" i="14"/>
  <c r="BM77" i="14"/>
  <c r="AO77" i="14"/>
  <c r="AG77" i="14"/>
  <c r="Y77" i="14"/>
  <c r="Q77" i="14"/>
  <c r="EG76" i="14"/>
  <c r="DY76" i="14"/>
  <c r="DQ76" i="14"/>
  <c r="DI76" i="14"/>
  <c r="CC76" i="14"/>
  <c r="BU76" i="14"/>
  <c r="BM76" i="14"/>
  <c r="AO76" i="14"/>
  <c r="AG76" i="14"/>
  <c r="Y76" i="14"/>
  <c r="Q76" i="14"/>
  <c r="EG72" i="14"/>
  <c r="DY72" i="14"/>
  <c r="DQ72" i="14"/>
  <c r="DI72" i="14"/>
  <c r="CC72" i="14"/>
  <c r="BU72" i="14"/>
  <c r="BM72" i="14"/>
  <c r="AO72" i="14"/>
  <c r="AG72" i="14"/>
  <c r="Y72" i="14"/>
  <c r="Q72" i="14"/>
  <c r="EG71" i="14"/>
  <c r="DY71" i="14"/>
  <c r="DQ71" i="14"/>
  <c r="DI71" i="14"/>
  <c r="CC71" i="14"/>
  <c r="BU71" i="14"/>
  <c r="BM71" i="14"/>
  <c r="AO71" i="14"/>
  <c r="AG71" i="14"/>
  <c r="Y71" i="14"/>
  <c r="Q71" i="14"/>
  <c r="EG70" i="14"/>
  <c r="DY70" i="14"/>
  <c r="DQ70" i="14"/>
  <c r="DI70" i="14"/>
  <c r="CC70" i="14"/>
  <c r="BU70" i="14"/>
  <c r="BM70" i="14"/>
  <c r="AO70" i="14"/>
  <c r="AG70" i="14"/>
  <c r="Y70" i="14"/>
  <c r="Q70" i="14"/>
  <c r="EG66" i="14"/>
  <c r="DY66" i="14"/>
  <c r="DQ66" i="14"/>
  <c r="DI66" i="14"/>
  <c r="CC66" i="14"/>
  <c r="BU66" i="14"/>
  <c r="BM66" i="14"/>
  <c r="AO66" i="14"/>
  <c r="AG66" i="14"/>
  <c r="Y66" i="14"/>
  <c r="Q66" i="14"/>
  <c r="EG65" i="14"/>
  <c r="DY65" i="14"/>
  <c r="DQ65" i="14"/>
  <c r="DI65" i="14"/>
  <c r="CC65" i="14"/>
  <c r="BU65" i="14"/>
  <c r="BM65" i="14"/>
  <c r="AO65" i="14"/>
  <c r="AG65" i="14"/>
  <c r="Y65" i="14"/>
  <c r="Q65" i="14"/>
  <c r="EG64" i="14"/>
  <c r="DY64" i="14"/>
  <c r="DQ64" i="14"/>
  <c r="DI64" i="14"/>
  <c r="CC64" i="14"/>
  <c r="BU64" i="14"/>
  <c r="BM64" i="14"/>
  <c r="AO64" i="14"/>
  <c r="AG64" i="14"/>
  <c r="Y64" i="14"/>
  <c r="Q64" i="14"/>
  <c r="EO42" i="14"/>
  <c r="EG42" i="14"/>
  <c r="DY42" i="14"/>
  <c r="DQ42" i="14"/>
  <c r="DI42" i="14"/>
  <c r="CK42" i="14"/>
  <c r="CC42" i="14"/>
  <c r="BU42" i="14"/>
  <c r="BM42" i="14"/>
  <c r="AW42" i="14"/>
  <c r="AO42" i="14"/>
  <c r="AG42" i="14"/>
  <c r="Y42" i="14"/>
  <c r="Q42" i="14"/>
  <c r="EO41" i="14"/>
  <c r="EG41" i="14"/>
  <c r="DY41" i="14"/>
  <c r="DQ41" i="14"/>
  <c r="DI41" i="14"/>
  <c r="CK41" i="14"/>
  <c r="CC41" i="14"/>
  <c r="BU41" i="14"/>
  <c r="BM41" i="14"/>
  <c r="AW41" i="14"/>
  <c r="AO41" i="14"/>
  <c r="AG41" i="14"/>
  <c r="Y41" i="14"/>
  <c r="Q41" i="14"/>
  <c r="EO40" i="14"/>
  <c r="EG40" i="14"/>
  <c r="DY40" i="14"/>
  <c r="DQ40" i="14"/>
  <c r="DI40" i="14"/>
  <c r="CK40" i="14"/>
  <c r="CC40" i="14"/>
  <c r="BU40" i="14"/>
  <c r="BM40" i="14"/>
  <c r="AW40" i="14"/>
  <c r="AO40" i="14"/>
  <c r="AG40" i="14"/>
  <c r="Y40" i="14"/>
  <c r="Q40" i="14"/>
  <c r="EO39" i="14"/>
  <c r="EG39" i="14"/>
  <c r="DY39" i="14"/>
  <c r="DQ39" i="14"/>
  <c r="DI39" i="14"/>
  <c r="CK39" i="14"/>
  <c r="CC39" i="14"/>
  <c r="BU39" i="14"/>
  <c r="BM39" i="14"/>
  <c r="AW39" i="14"/>
  <c r="AO39" i="14"/>
  <c r="AG39" i="14"/>
  <c r="Y39" i="14"/>
  <c r="Q39" i="14"/>
  <c r="EO38" i="14"/>
  <c r="EG38" i="14"/>
  <c r="DY38" i="14"/>
  <c r="DQ38" i="14"/>
  <c r="DI38" i="14"/>
  <c r="CK38" i="14"/>
  <c r="CC38" i="14"/>
  <c r="BU38" i="14"/>
  <c r="BM38" i="14"/>
  <c r="AW38" i="14"/>
  <c r="AO38" i="14"/>
  <c r="AG38" i="14"/>
  <c r="Y38" i="14"/>
  <c r="Q38" i="14"/>
  <c r="EO33" i="14"/>
  <c r="EG33" i="14"/>
  <c r="DY33" i="14"/>
  <c r="DQ33" i="14"/>
  <c r="DI33" i="14"/>
  <c r="CK33" i="14"/>
  <c r="CC33" i="14"/>
  <c r="BU33" i="14"/>
  <c r="BM33" i="14"/>
  <c r="AW33" i="14"/>
  <c r="AO33" i="14"/>
  <c r="AG33" i="14"/>
  <c r="Y33" i="14"/>
  <c r="Q33" i="14"/>
  <c r="EO32" i="14"/>
  <c r="EG32" i="14"/>
  <c r="DY32" i="14"/>
  <c r="DQ32" i="14"/>
  <c r="DI32" i="14"/>
  <c r="CK32" i="14"/>
  <c r="CC32" i="14"/>
  <c r="BU32" i="14"/>
  <c r="BM32" i="14"/>
  <c r="AW32" i="14"/>
  <c r="AO32" i="14"/>
  <c r="AG32" i="14"/>
  <c r="Y32" i="14"/>
  <c r="Q32" i="14"/>
  <c r="EO31" i="14"/>
  <c r="EG31" i="14"/>
  <c r="DY31" i="14"/>
  <c r="DQ31" i="14"/>
  <c r="DI31" i="14"/>
  <c r="CK31" i="14"/>
  <c r="CC31" i="14"/>
  <c r="BU31" i="14"/>
  <c r="BM31" i="14"/>
  <c r="AW31" i="14"/>
  <c r="AO31" i="14"/>
  <c r="AG31" i="14"/>
  <c r="Y31" i="14"/>
  <c r="Q31" i="14"/>
  <c r="EO27" i="14"/>
  <c r="EG27" i="14"/>
  <c r="DY27" i="14"/>
  <c r="DQ27" i="14"/>
  <c r="DI27" i="14"/>
  <c r="CK27" i="14"/>
  <c r="CC27" i="14"/>
  <c r="BU27" i="14"/>
  <c r="BM27" i="14"/>
  <c r="AW27" i="14"/>
  <c r="AO27" i="14"/>
  <c r="AG27" i="14"/>
  <c r="Y27" i="14"/>
  <c r="Q27" i="14"/>
  <c r="EO26" i="14"/>
  <c r="EG26" i="14"/>
  <c r="DY26" i="14"/>
  <c r="DQ26" i="14"/>
  <c r="DI26" i="14"/>
  <c r="CK26" i="14"/>
  <c r="CC26" i="14"/>
  <c r="BU26" i="14"/>
  <c r="BM26" i="14"/>
  <c r="AW26" i="14"/>
  <c r="AO26" i="14"/>
  <c r="AG26" i="14"/>
  <c r="Y26" i="14"/>
  <c r="Q26" i="14"/>
  <c r="EO25" i="14"/>
  <c r="EG25" i="14"/>
  <c r="DY25" i="14"/>
  <c r="DQ25" i="14"/>
  <c r="DI25" i="14"/>
  <c r="CK25" i="14"/>
  <c r="CC25" i="14"/>
  <c r="BU25" i="14"/>
  <c r="BM25" i="14"/>
  <c r="AW25" i="14"/>
  <c r="AO25" i="14"/>
  <c r="AG25" i="14"/>
  <c r="Y25" i="14"/>
  <c r="Q25" i="14"/>
  <c r="EO21" i="14"/>
  <c r="EG21" i="14"/>
  <c r="DY21" i="14"/>
  <c r="DQ21" i="14"/>
  <c r="DI21" i="14"/>
  <c r="CK21" i="14"/>
  <c r="CC21" i="14"/>
  <c r="BU21" i="14"/>
  <c r="BM21" i="14"/>
  <c r="AW21" i="14"/>
  <c r="AO21" i="14"/>
  <c r="AG21" i="14"/>
  <c r="Y21" i="14"/>
  <c r="Q21" i="14"/>
  <c r="EO20" i="14"/>
  <c r="EG20" i="14"/>
  <c r="DY20" i="14"/>
  <c r="DQ20" i="14"/>
  <c r="DI20" i="14"/>
  <c r="CK20" i="14"/>
  <c r="CC20" i="14"/>
  <c r="BU20" i="14"/>
  <c r="BM20" i="14"/>
  <c r="AW20" i="14"/>
  <c r="AO20" i="14"/>
  <c r="AG20" i="14"/>
  <c r="Y20" i="14"/>
  <c r="Q20" i="14"/>
  <c r="EO19" i="14"/>
  <c r="EG19" i="14"/>
  <c r="DY19" i="14"/>
  <c r="DQ19" i="14"/>
  <c r="DI19" i="14"/>
  <c r="CK19" i="14"/>
  <c r="CC19" i="14"/>
  <c r="DY129" i="14"/>
  <c r="DQ129" i="14"/>
  <c r="DI129" i="14"/>
  <c r="BU129" i="14"/>
  <c r="BM129" i="14"/>
  <c r="AG129" i="14"/>
  <c r="Y129" i="14"/>
  <c r="Q129" i="14"/>
  <c r="DY128" i="14"/>
  <c r="DQ128" i="14"/>
  <c r="DI128" i="14"/>
  <c r="BU128" i="14"/>
  <c r="BM128" i="14"/>
  <c r="AG128" i="14"/>
  <c r="Y128" i="14"/>
  <c r="Q128" i="14"/>
  <c r="DY127" i="14"/>
  <c r="DQ127" i="14"/>
  <c r="DI127" i="14"/>
  <c r="BU127" i="14"/>
  <c r="BM127" i="14"/>
  <c r="AG127" i="14"/>
  <c r="Y127" i="14"/>
  <c r="Q127" i="14"/>
  <c r="DY126" i="14"/>
  <c r="DQ126" i="14"/>
  <c r="DI126" i="14"/>
  <c r="BU126" i="14"/>
  <c r="BM126" i="14"/>
  <c r="AG126" i="14"/>
  <c r="Y126" i="14"/>
  <c r="Q126" i="14"/>
  <c r="DY125" i="14"/>
  <c r="DQ125" i="14"/>
  <c r="DI125" i="14"/>
  <c r="BU125" i="14"/>
  <c r="BM125" i="14"/>
  <c r="AG125" i="14"/>
  <c r="Y125" i="14"/>
  <c r="Q125" i="14"/>
  <c r="DY114" i="14"/>
  <c r="DQ114" i="14"/>
  <c r="DI114" i="14"/>
  <c r="BU114" i="14"/>
  <c r="BM114" i="14"/>
  <c r="AG114" i="14"/>
  <c r="Y114" i="14"/>
  <c r="Q114" i="14"/>
  <c r="DY113" i="14"/>
  <c r="DQ113" i="14"/>
  <c r="DI113" i="14"/>
  <c r="BU113" i="14"/>
  <c r="BM113" i="14"/>
  <c r="AG113" i="14"/>
  <c r="Y113" i="14"/>
  <c r="Q113" i="14"/>
  <c r="DY112" i="14"/>
  <c r="DQ112" i="14"/>
  <c r="DI112" i="14"/>
  <c r="BU112" i="14"/>
  <c r="BM112" i="14"/>
  <c r="AG112" i="14"/>
  <c r="Y112" i="14"/>
  <c r="Q112" i="14"/>
  <c r="DY111" i="14"/>
  <c r="DQ111" i="14"/>
  <c r="DI111" i="14"/>
  <c r="BU111" i="14"/>
  <c r="BM111" i="14"/>
  <c r="AG111" i="14"/>
  <c r="Y111" i="14"/>
  <c r="Q111" i="14"/>
  <c r="DY110" i="14"/>
  <c r="DQ110" i="14"/>
  <c r="DI110" i="14"/>
  <c r="BU110" i="14"/>
  <c r="BM110" i="14"/>
  <c r="AG110" i="14"/>
  <c r="Y110" i="14"/>
  <c r="Q110" i="14"/>
  <c r="DY104" i="14"/>
  <c r="DQ104" i="14"/>
  <c r="DI104" i="14"/>
  <c r="BU104" i="14"/>
  <c r="BM104" i="14"/>
  <c r="AO104" i="14"/>
  <c r="AG104" i="14"/>
  <c r="Y104" i="14"/>
  <c r="Q104" i="14"/>
  <c r="DY103" i="14"/>
  <c r="DQ103" i="14"/>
  <c r="DI103" i="14"/>
  <c r="BU103" i="14"/>
  <c r="BM103" i="14"/>
  <c r="AO103" i="14"/>
  <c r="AG103" i="14"/>
  <c r="Y103" i="14"/>
  <c r="Q103" i="14"/>
  <c r="DY102" i="14"/>
  <c r="DQ102" i="14"/>
  <c r="DI102" i="14"/>
  <c r="BU102" i="14"/>
  <c r="BM102" i="14"/>
  <c r="AO102" i="14"/>
  <c r="AG102" i="14"/>
  <c r="Y102" i="14"/>
  <c r="Q102" i="14"/>
  <c r="DY101" i="14"/>
  <c r="DQ101" i="14"/>
  <c r="DI101" i="14"/>
  <c r="BU101" i="14"/>
  <c r="BM101" i="14"/>
  <c r="AO101" i="14"/>
  <c r="AG101" i="14"/>
  <c r="Y101" i="14"/>
  <c r="Q101" i="14"/>
  <c r="EG96" i="14"/>
  <c r="DY96" i="14"/>
  <c r="DQ96" i="14"/>
  <c r="DI96" i="14"/>
  <c r="BU96" i="14"/>
  <c r="BM96" i="14"/>
  <c r="AO96" i="14"/>
  <c r="AG96" i="14"/>
  <c r="Y96" i="14"/>
  <c r="Q96" i="14"/>
  <c r="EG95" i="14"/>
  <c r="DY95" i="14"/>
  <c r="DQ95" i="14"/>
  <c r="DI95" i="14"/>
  <c r="BU95" i="14"/>
  <c r="BM95" i="14"/>
  <c r="AO95" i="14"/>
  <c r="AG95" i="14"/>
  <c r="Y95" i="14"/>
  <c r="Q95" i="14"/>
  <c r="EG94" i="14"/>
  <c r="DY94" i="14"/>
  <c r="DQ94" i="14"/>
  <c r="DI94" i="14"/>
  <c r="BU94" i="14"/>
  <c r="BM94" i="14"/>
  <c r="AO94" i="14"/>
  <c r="AG94" i="14"/>
  <c r="Y94" i="14"/>
  <c r="Q94" i="14"/>
  <c r="EG90" i="14"/>
  <c r="DY90" i="14"/>
  <c r="DQ90" i="14"/>
  <c r="DI90" i="14"/>
  <c r="BU90" i="14"/>
  <c r="BM90" i="14"/>
  <c r="AO90" i="14"/>
  <c r="AG90" i="14"/>
  <c r="Y90" i="14"/>
  <c r="Q90" i="14"/>
  <c r="EG89" i="14"/>
  <c r="DY89" i="14"/>
  <c r="DQ89" i="14"/>
  <c r="DI89" i="14"/>
  <c r="BU89" i="14"/>
  <c r="BM89" i="14"/>
  <c r="AO89" i="14"/>
  <c r="AG89" i="14"/>
  <c r="Y89" i="14"/>
  <c r="Q89" i="14"/>
  <c r="EG88" i="14"/>
  <c r="DY88" i="14"/>
  <c r="DQ88" i="14"/>
  <c r="DI88" i="14"/>
  <c r="BU88" i="14"/>
  <c r="BM88" i="14"/>
  <c r="AO88" i="14"/>
  <c r="AG88" i="14"/>
  <c r="Y88" i="14"/>
  <c r="Q88" i="14"/>
  <c r="EG58" i="14"/>
  <c r="DY58" i="14"/>
  <c r="DQ58" i="14"/>
  <c r="DI58" i="14"/>
  <c r="CC58" i="14"/>
  <c r="BU58" i="14"/>
  <c r="BM58" i="14"/>
  <c r="AO58" i="14"/>
  <c r="AG58" i="14"/>
  <c r="Y58" i="14"/>
  <c r="Q58" i="14"/>
  <c r="EG57" i="14"/>
  <c r="DY57" i="14"/>
  <c r="DQ57" i="14"/>
  <c r="DI57" i="14"/>
  <c r="CC57" i="14"/>
  <c r="BU57" i="14"/>
  <c r="BM57" i="14"/>
  <c r="AO57" i="14"/>
  <c r="AG57" i="14"/>
  <c r="Y57" i="14"/>
  <c r="Q57" i="14"/>
  <c r="EG56" i="14"/>
  <c r="DY56" i="14"/>
  <c r="DQ56" i="14"/>
  <c r="DI56" i="14"/>
  <c r="CC56" i="14"/>
  <c r="BU56" i="14"/>
  <c r="BM56" i="14"/>
  <c r="AO56" i="14"/>
  <c r="AG56" i="14"/>
  <c r="Y56" i="14"/>
  <c r="Q56" i="14"/>
  <c r="EG55" i="14"/>
  <c r="DY55" i="14"/>
  <c r="DQ55" i="14"/>
  <c r="DI55" i="14"/>
  <c r="CC55" i="14"/>
  <c r="BU55" i="14"/>
  <c r="BM55" i="14"/>
  <c r="AO55" i="14"/>
  <c r="AG55" i="14"/>
  <c r="Y55" i="14"/>
  <c r="Q55" i="14"/>
  <c r="EG51" i="14"/>
  <c r="DY51" i="14"/>
  <c r="DQ51" i="14"/>
  <c r="DI51" i="14"/>
  <c r="CC51" i="14"/>
  <c r="BU51" i="14"/>
  <c r="BM51" i="14"/>
  <c r="AO51" i="14"/>
  <c r="AG51" i="14"/>
  <c r="Y51" i="14"/>
  <c r="Q51" i="14"/>
  <c r="EG50" i="14"/>
  <c r="DY50" i="14"/>
  <c r="DQ50" i="14"/>
  <c r="DI50" i="14"/>
  <c r="CC50" i="14"/>
  <c r="BU50" i="14"/>
  <c r="BM50" i="14"/>
  <c r="AO50" i="14"/>
  <c r="AG50" i="14"/>
  <c r="Y50" i="14"/>
  <c r="Q50" i="14"/>
  <c r="EG49" i="14"/>
  <c r="DY49" i="14"/>
  <c r="DQ49" i="14"/>
  <c r="DI49" i="14"/>
  <c r="CC49" i="14"/>
  <c r="BU49" i="14"/>
  <c r="BM49" i="14"/>
  <c r="AO49" i="14"/>
  <c r="AG49" i="14"/>
  <c r="Y49" i="14"/>
  <c r="Q49" i="14"/>
  <c r="EO45" i="14"/>
  <c r="EG45" i="14"/>
  <c r="DY45" i="14"/>
  <c r="DQ45" i="14"/>
  <c r="DI45" i="14"/>
  <c r="CC45" i="14"/>
  <c r="BU45" i="14"/>
  <c r="BM45" i="14"/>
  <c r="AW45" i="14"/>
  <c r="AO45" i="14"/>
  <c r="AG45" i="14"/>
  <c r="Y45" i="14"/>
  <c r="Q45" i="14"/>
  <c r="EO44" i="14"/>
  <c r="EG44" i="14"/>
  <c r="DY44" i="14"/>
  <c r="DQ44" i="14"/>
  <c r="DI44" i="14"/>
  <c r="CC44" i="14"/>
  <c r="BU44" i="14"/>
  <c r="BM44" i="14"/>
  <c r="AW44" i="14"/>
  <c r="AO44" i="14"/>
  <c r="AG44" i="14"/>
  <c r="Y44" i="14"/>
  <c r="Q44" i="14"/>
  <c r="EO43" i="14"/>
  <c r="EG43" i="14"/>
  <c r="DY43" i="14"/>
  <c r="DQ43" i="14"/>
  <c r="DI43" i="14"/>
  <c r="CC43" i="14"/>
  <c r="BU43" i="14"/>
  <c r="BM43" i="14"/>
  <c r="AW43" i="14"/>
  <c r="AO43" i="14"/>
  <c r="AG43" i="14"/>
  <c r="Y43" i="14"/>
  <c r="Q43" i="14"/>
  <c r="DY135" i="14"/>
  <c r="DQ135" i="14"/>
  <c r="DI135" i="14"/>
  <c r="BU135" i="14"/>
  <c r="BM135" i="14"/>
  <c r="AG135" i="14"/>
  <c r="Y135" i="14"/>
  <c r="Q135" i="14"/>
  <c r="DY134" i="14"/>
  <c r="DQ134" i="14"/>
  <c r="DI134" i="14"/>
  <c r="BU134" i="14"/>
  <c r="BM134" i="14"/>
  <c r="AG134" i="14"/>
  <c r="Y134" i="14"/>
  <c r="Q134" i="14"/>
  <c r="DY133" i="14"/>
  <c r="DQ133" i="14"/>
  <c r="DI133" i="14"/>
  <c r="BU133" i="14"/>
  <c r="BM133" i="14"/>
  <c r="AG133" i="14"/>
  <c r="Y133" i="14"/>
  <c r="Q133" i="14"/>
  <c r="DY132" i="14"/>
  <c r="DQ132" i="14"/>
  <c r="DI132" i="14"/>
  <c r="BU132" i="14"/>
  <c r="BM132" i="14"/>
  <c r="AG132" i="14"/>
  <c r="Y132" i="14"/>
  <c r="Q132" i="14"/>
  <c r="DY131" i="14"/>
  <c r="DQ131" i="14"/>
  <c r="DI131" i="14"/>
  <c r="BU131" i="14"/>
  <c r="BM131" i="14"/>
  <c r="AG131" i="14"/>
  <c r="Y131" i="14"/>
  <c r="Q131" i="14"/>
  <c r="DY124" i="14"/>
  <c r="DQ124" i="14"/>
  <c r="DI124" i="14"/>
  <c r="BU124" i="14"/>
  <c r="BM124" i="14"/>
  <c r="AG124" i="14"/>
  <c r="Y124" i="14"/>
  <c r="Q124" i="14"/>
  <c r="DY123" i="14"/>
  <c r="DQ123" i="14"/>
  <c r="DI123" i="14"/>
  <c r="BU123" i="14"/>
  <c r="BM123" i="14"/>
  <c r="AG123" i="14"/>
  <c r="Y123" i="14"/>
  <c r="Q123" i="14"/>
  <c r="DY122" i="14"/>
  <c r="DQ122" i="14"/>
  <c r="DI122" i="14"/>
  <c r="BU122" i="14"/>
  <c r="BM122" i="14"/>
  <c r="AG122" i="14"/>
  <c r="Y122" i="14"/>
  <c r="Q122" i="14"/>
  <c r="DY121" i="14"/>
  <c r="DQ121" i="14"/>
  <c r="DI121" i="14"/>
  <c r="BU121" i="14"/>
  <c r="BM121" i="14"/>
  <c r="AG121" i="14"/>
  <c r="Y121" i="14"/>
  <c r="Q121" i="14"/>
  <c r="DY109" i="14"/>
  <c r="DQ109" i="14"/>
  <c r="DI109" i="14"/>
  <c r="BU109" i="14"/>
  <c r="BM109" i="14"/>
  <c r="AO109" i="14"/>
  <c r="AG109" i="14"/>
  <c r="Y109" i="14"/>
  <c r="Q109" i="14"/>
  <c r="DY108" i="14"/>
  <c r="DQ108" i="14"/>
  <c r="DI108" i="14"/>
  <c r="BU108" i="14"/>
  <c r="BM108" i="14"/>
  <c r="AO108" i="14"/>
  <c r="AG108" i="14"/>
  <c r="Y108" i="14"/>
  <c r="Q108" i="14"/>
  <c r="DY107" i="14"/>
  <c r="DQ107" i="14"/>
  <c r="DI107" i="14"/>
  <c r="BU107" i="14"/>
  <c r="BM107" i="14"/>
  <c r="AO107" i="14"/>
  <c r="AG107" i="14"/>
  <c r="Y107" i="14"/>
  <c r="Q107" i="14"/>
  <c r="DY106" i="14"/>
  <c r="DQ106" i="14"/>
  <c r="DI106" i="14"/>
  <c r="BU106" i="14"/>
  <c r="BM106" i="14"/>
  <c r="AO106" i="14"/>
  <c r="AG106" i="14"/>
  <c r="Y106" i="14"/>
  <c r="Q106" i="14"/>
  <c r="DY105" i="14"/>
  <c r="DQ105" i="14"/>
  <c r="DI105" i="14"/>
  <c r="BU105" i="14"/>
  <c r="BM105" i="14"/>
  <c r="AO105" i="14"/>
  <c r="AG105" i="14"/>
  <c r="Y105" i="14"/>
  <c r="Q105" i="14"/>
  <c r="EG84" i="14"/>
  <c r="DY84" i="14"/>
  <c r="DQ84" i="14"/>
  <c r="DI84" i="14"/>
  <c r="BU84" i="14"/>
  <c r="BM84" i="14"/>
  <c r="AO84" i="14"/>
  <c r="AG84" i="14"/>
  <c r="Y84" i="14"/>
  <c r="Q84" i="14"/>
  <c r="EG83" i="14"/>
  <c r="DY83" i="14"/>
  <c r="DQ83" i="14"/>
  <c r="DI83" i="14"/>
  <c r="BU83" i="14"/>
  <c r="BM83" i="14"/>
  <c r="AO83" i="14"/>
  <c r="AG83" i="14"/>
  <c r="Y83" i="14"/>
  <c r="Q83" i="14"/>
  <c r="EG82" i="14"/>
  <c r="DY82" i="14"/>
  <c r="DQ82" i="14"/>
  <c r="DI82" i="14"/>
  <c r="BU82" i="14"/>
  <c r="BM82" i="14"/>
  <c r="AO82" i="14"/>
  <c r="AG82" i="14"/>
  <c r="Y82" i="14"/>
  <c r="Q82" i="14"/>
  <c r="EG81" i="14"/>
  <c r="DY81" i="14"/>
  <c r="DQ81" i="14"/>
  <c r="DI81" i="14"/>
  <c r="CC81" i="14"/>
  <c r="BU81" i="14"/>
  <c r="BM81" i="14"/>
  <c r="AO81" i="14"/>
  <c r="AG81" i="14"/>
  <c r="Y81" i="14"/>
  <c r="Q81" i="14"/>
  <c r="EG80" i="14"/>
  <c r="DY80" i="14"/>
  <c r="DQ80" i="14"/>
  <c r="DI80" i="14"/>
  <c r="CC80" i="14"/>
  <c r="BU80" i="14"/>
  <c r="BM80" i="14"/>
  <c r="AO80" i="14"/>
  <c r="AG80" i="14"/>
  <c r="Y80" i="14"/>
  <c r="Q80" i="14"/>
  <c r="EG75" i="14"/>
  <c r="DY75" i="14"/>
  <c r="DQ75" i="14"/>
  <c r="DI75" i="14"/>
  <c r="CC75" i="14"/>
  <c r="BU75" i="14"/>
  <c r="BM75" i="14"/>
  <c r="AO75" i="14"/>
  <c r="AG75" i="14"/>
  <c r="Y75" i="14"/>
  <c r="Q75" i="14"/>
  <c r="EG74" i="14"/>
  <c r="DY74" i="14"/>
  <c r="DQ74" i="14"/>
  <c r="DI74" i="14"/>
  <c r="CC74" i="14"/>
  <c r="BU74" i="14"/>
  <c r="BM74" i="14"/>
  <c r="AO74" i="14"/>
  <c r="AG74" i="14"/>
  <c r="Y74" i="14"/>
  <c r="Q74" i="14"/>
  <c r="EG73" i="14"/>
  <c r="DY73" i="14"/>
  <c r="DQ73" i="14"/>
  <c r="DI73" i="14"/>
  <c r="CC73" i="14"/>
  <c r="BU73" i="14"/>
  <c r="BM73" i="14"/>
  <c r="AO73" i="14"/>
  <c r="AG73" i="14"/>
  <c r="Y73" i="14"/>
  <c r="Q73" i="14"/>
  <c r="EG69" i="14"/>
  <c r="DY69" i="14"/>
  <c r="DQ69" i="14"/>
  <c r="DI69" i="14"/>
  <c r="CC69" i="14"/>
  <c r="BU69" i="14"/>
  <c r="BM69" i="14"/>
  <c r="AO69" i="14"/>
  <c r="AG69" i="14"/>
  <c r="Y69" i="14"/>
  <c r="Q69" i="14"/>
  <c r="EG68" i="14"/>
  <c r="DY68" i="14"/>
  <c r="DQ68" i="14"/>
  <c r="DI68" i="14"/>
  <c r="CC68" i="14"/>
  <c r="BU68" i="14"/>
  <c r="BM68" i="14"/>
  <c r="AO68" i="14"/>
  <c r="AG68" i="14"/>
  <c r="Y68" i="14"/>
  <c r="Q68" i="14"/>
  <c r="EG67" i="14"/>
  <c r="DY67" i="14"/>
  <c r="DQ67" i="14"/>
  <c r="DI67" i="14"/>
  <c r="CC67" i="14"/>
  <c r="BU67" i="14"/>
  <c r="BM67" i="14"/>
  <c r="AO67" i="14"/>
  <c r="AG67" i="14"/>
  <c r="Y67" i="14"/>
  <c r="Q67" i="14"/>
  <c r="EO37" i="14"/>
  <c r="EG37" i="14"/>
  <c r="DY37" i="14"/>
  <c r="DQ37" i="14"/>
  <c r="DI37" i="14"/>
  <c r="CK37" i="14"/>
  <c r="CC37" i="14"/>
  <c r="BU37" i="14"/>
  <c r="BM37" i="14"/>
  <c r="AW37" i="14"/>
  <c r="AO37" i="14"/>
  <c r="AG37" i="14"/>
  <c r="Y37" i="14"/>
  <c r="Q37" i="14"/>
  <c r="EO36" i="14"/>
  <c r="EG36" i="14"/>
  <c r="DY36" i="14"/>
  <c r="DQ36" i="14"/>
  <c r="DI36" i="14"/>
  <c r="CK36" i="14"/>
  <c r="CC36" i="14"/>
  <c r="BU36" i="14"/>
  <c r="BM36" i="14"/>
  <c r="AW36" i="14"/>
  <c r="AO36" i="14"/>
  <c r="AG36" i="14"/>
  <c r="Y36" i="14"/>
  <c r="Q36" i="14"/>
  <c r="EO35" i="14"/>
  <c r="EG35" i="14"/>
  <c r="DY35" i="14"/>
  <c r="DQ35" i="14"/>
  <c r="DI35" i="14"/>
  <c r="CK35" i="14"/>
  <c r="CC35" i="14"/>
  <c r="BU35" i="14"/>
  <c r="BM35" i="14"/>
  <c r="AW35" i="14"/>
  <c r="AO35" i="14"/>
  <c r="AG35" i="14"/>
  <c r="Y35" i="14"/>
  <c r="Q35" i="14"/>
  <c r="EO34" i="14"/>
  <c r="EG34" i="14"/>
  <c r="DY34" i="14"/>
  <c r="DQ34" i="14"/>
  <c r="DI34" i="14"/>
  <c r="CK34" i="14"/>
  <c r="CC34" i="14"/>
  <c r="BU34" i="14"/>
  <c r="BM34" i="14"/>
  <c r="AW34" i="14"/>
  <c r="AO34" i="14"/>
  <c r="AG34" i="14"/>
  <c r="Y34" i="14"/>
  <c r="Q34" i="14"/>
  <c r="EO30" i="14"/>
  <c r="EG30" i="14"/>
  <c r="DY30" i="14"/>
  <c r="DQ30" i="14"/>
  <c r="DI30" i="14"/>
  <c r="CK30" i="14"/>
  <c r="CC30" i="14"/>
  <c r="BU30" i="14"/>
  <c r="BM30" i="14"/>
  <c r="AW30" i="14"/>
  <c r="AO30" i="14"/>
  <c r="AG30" i="14"/>
  <c r="Y30" i="14"/>
  <c r="Q30" i="14"/>
  <c r="EO29" i="14"/>
  <c r="EG29" i="14"/>
  <c r="DY29" i="14"/>
  <c r="DQ29" i="14"/>
  <c r="DI29" i="14"/>
  <c r="CK29" i="14"/>
  <c r="CC29" i="14"/>
  <c r="BU29" i="14"/>
  <c r="BM29" i="14"/>
  <c r="AW29" i="14"/>
  <c r="AO29" i="14"/>
  <c r="AG29" i="14"/>
  <c r="Y29" i="14"/>
  <c r="Q29" i="14"/>
  <c r="EO28" i="14"/>
  <c r="EG28" i="14"/>
  <c r="DY28" i="14"/>
  <c r="DQ28" i="14"/>
  <c r="DI28" i="14"/>
  <c r="CK28" i="14"/>
  <c r="CC28" i="14"/>
  <c r="BU28" i="14"/>
  <c r="BM28" i="14"/>
  <c r="AW28" i="14"/>
  <c r="AO28" i="14"/>
  <c r="AG28" i="14"/>
  <c r="Y28" i="14"/>
  <c r="Q28" i="14"/>
  <c r="EO24" i="14"/>
  <c r="EG24" i="14"/>
  <c r="DY24" i="14"/>
  <c r="DQ24" i="14"/>
  <c r="DI24" i="14"/>
  <c r="CK24" i="14"/>
  <c r="CC24" i="14"/>
  <c r="BU24" i="14"/>
  <c r="BM24" i="14"/>
  <c r="AW24" i="14"/>
  <c r="AO24" i="14"/>
  <c r="AG24" i="14"/>
  <c r="Y24" i="14"/>
  <c r="Q24" i="14"/>
  <c r="EO23" i="14"/>
  <c r="EG23" i="14"/>
  <c r="DY23" i="14"/>
  <c r="DQ23" i="14"/>
  <c r="DI23" i="14"/>
  <c r="CK23" i="14"/>
  <c r="CC23" i="14"/>
  <c r="BU23" i="14"/>
  <c r="BM23" i="14"/>
  <c r="AW23" i="14"/>
  <c r="AO23" i="14"/>
  <c r="AG23" i="14"/>
  <c r="Y23" i="14"/>
  <c r="Q23" i="14"/>
  <c r="EO22" i="14"/>
  <c r="EG22" i="14"/>
  <c r="DY22" i="14"/>
  <c r="DQ22" i="14"/>
  <c r="DI22" i="14"/>
  <c r="CK22" i="14"/>
  <c r="CC22" i="14"/>
  <c r="BU22" i="14"/>
  <c r="BM22" i="14"/>
  <c r="AW22" i="14"/>
  <c r="AO22" i="14"/>
  <c r="AG22" i="14"/>
  <c r="Y22" i="14"/>
  <c r="Q22" i="14"/>
  <c r="DY115" i="14"/>
  <c r="DQ115" i="14"/>
  <c r="DI115" i="14"/>
  <c r="BU115" i="14"/>
  <c r="BM115" i="14"/>
  <c r="AG115" i="14"/>
  <c r="Y115" i="14"/>
  <c r="Q115" i="14"/>
  <c r="DY100" i="14"/>
  <c r="DQ100" i="14"/>
  <c r="DI100" i="14"/>
  <c r="BU100" i="14"/>
  <c r="BM100" i="14"/>
  <c r="AO100" i="14"/>
  <c r="AG100" i="14"/>
  <c r="Y100" i="14"/>
  <c r="Q100" i="14"/>
  <c r="DY99" i="14"/>
  <c r="DQ99" i="14"/>
  <c r="DI99" i="14"/>
  <c r="BU99" i="14"/>
  <c r="BM99" i="14"/>
  <c r="AO99" i="14"/>
  <c r="AG99" i="14"/>
  <c r="Y99" i="14"/>
  <c r="Q99" i="14"/>
  <c r="EG98" i="14"/>
  <c r="DY98" i="14"/>
  <c r="DQ98" i="14"/>
  <c r="DI98" i="14"/>
  <c r="BU98" i="14"/>
  <c r="BM98" i="14"/>
  <c r="AO98" i="14"/>
  <c r="AG98" i="14"/>
  <c r="Y98" i="14"/>
  <c r="Q98" i="14"/>
  <c r="EG97" i="14"/>
  <c r="DY97" i="14"/>
  <c r="DQ97" i="14"/>
  <c r="DI97" i="14"/>
  <c r="BU97" i="14"/>
  <c r="BM97" i="14"/>
  <c r="AO97" i="14"/>
  <c r="AG97" i="14"/>
  <c r="Y97" i="14"/>
  <c r="Q97" i="14"/>
  <c r="EG93" i="14"/>
  <c r="DY93" i="14"/>
  <c r="DQ93" i="14"/>
  <c r="DI93" i="14"/>
  <c r="BU93" i="14"/>
  <c r="BM93" i="14"/>
  <c r="AO93" i="14"/>
  <c r="AG93" i="14"/>
  <c r="Y93" i="14"/>
  <c r="Q93" i="14"/>
  <c r="EG92" i="14"/>
  <c r="DY92" i="14"/>
  <c r="DQ92" i="14"/>
  <c r="DI92" i="14"/>
  <c r="BU92" i="14"/>
  <c r="BM92" i="14"/>
  <c r="AO92" i="14"/>
  <c r="AG92" i="14"/>
  <c r="Y92" i="14"/>
  <c r="Q92" i="14"/>
  <c r="EG91" i="14"/>
  <c r="DY91" i="14"/>
  <c r="DQ91" i="14"/>
  <c r="DI91" i="14"/>
  <c r="BU91" i="14"/>
  <c r="BM91" i="14"/>
  <c r="AO91" i="14"/>
  <c r="AG91" i="14"/>
  <c r="Y91" i="14"/>
  <c r="Q91" i="14"/>
  <c r="EG87" i="14"/>
  <c r="DY87" i="14"/>
  <c r="DQ87" i="14"/>
  <c r="DI87" i="14"/>
  <c r="BU87" i="14"/>
  <c r="BM87" i="14"/>
  <c r="AO87" i="14"/>
  <c r="AG87" i="14"/>
  <c r="Y87" i="14"/>
  <c r="Q87" i="14"/>
  <c r="EG86" i="14"/>
  <c r="DY86" i="14"/>
  <c r="DQ86" i="14"/>
  <c r="DI86" i="14"/>
  <c r="BU86" i="14"/>
  <c r="BM86" i="14"/>
  <c r="AO86" i="14"/>
  <c r="AG86" i="14"/>
  <c r="Y86" i="14"/>
  <c r="Q86" i="14"/>
  <c r="EG85" i="14"/>
  <c r="DY85" i="14"/>
  <c r="DQ85" i="14"/>
  <c r="DI85" i="14"/>
  <c r="BU85" i="14"/>
  <c r="BM85" i="14"/>
  <c r="AO85" i="14"/>
  <c r="AG85" i="14"/>
  <c r="Y85" i="14"/>
  <c r="Q85" i="14"/>
  <c r="EG63" i="14"/>
  <c r="DY63" i="14"/>
  <c r="DQ63" i="14"/>
  <c r="DI63" i="14"/>
  <c r="CC63" i="14"/>
  <c r="BU63" i="14"/>
  <c r="BM63" i="14"/>
  <c r="AO63" i="14"/>
  <c r="AG63" i="14"/>
  <c r="Y63" i="14"/>
  <c r="Q63" i="14"/>
  <c r="EG62" i="14"/>
  <c r="DY62" i="14"/>
  <c r="DQ62" i="14"/>
  <c r="DI62" i="14"/>
  <c r="CC62" i="14"/>
  <c r="BU62" i="14"/>
  <c r="BM62" i="14"/>
  <c r="AO62" i="14"/>
  <c r="AG62" i="14"/>
  <c r="Y62" i="14"/>
  <c r="Q62" i="14"/>
  <c r="EG61" i="14"/>
  <c r="DY61" i="14"/>
  <c r="DQ61" i="14"/>
  <c r="DI61" i="14"/>
  <c r="CC61" i="14"/>
  <c r="BU61" i="14"/>
  <c r="BM61" i="14"/>
  <c r="AO61" i="14"/>
  <c r="AG61" i="14"/>
  <c r="Y61" i="14"/>
  <c r="Q61" i="14"/>
  <c r="EG60" i="14"/>
  <c r="DY60" i="14"/>
  <c r="DQ60" i="14"/>
  <c r="DI60" i="14"/>
  <c r="CC60" i="14"/>
  <c r="BU60" i="14"/>
  <c r="BM60" i="14"/>
  <c r="AO60" i="14"/>
  <c r="AG60" i="14"/>
  <c r="Y60" i="14"/>
  <c r="Q60" i="14"/>
  <c r="EG59" i="14"/>
  <c r="DY59" i="14"/>
  <c r="DQ59" i="14"/>
  <c r="DI59" i="14"/>
  <c r="CC59" i="14"/>
  <c r="BU59" i="14"/>
  <c r="BM59" i="14"/>
  <c r="AO59" i="14"/>
  <c r="AG59" i="14"/>
  <c r="Y59" i="14"/>
  <c r="Q59" i="14"/>
  <c r="EG54" i="14"/>
  <c r="DY54" i="14"/>
  <c r="DQ54" i="14"/>
  <c r="DI54" i="14"/>
  <c r="CC54" i="14"/>
  <c r="BU54" i="14"/>
  <c r="BM54" i="14"/>
  <c r="AO54" i="14"/>
  <c r="AG54" i="14"/>
  <c r="Y54" i="14"/>
  <c r="Q54" i="14"/>
  <c r="EG53" i="14"/>
  <c r="DY53" i="14"/>
  <c r="DQ53" i="14"/>
  <c r="DI53" i="14"/>
  <c r="CC53" i="14"/>
  <c r="BU53" i="14"/>
  <c r="BM53" i="14"/>
  <c r="AO53" i="14"/>
  <c r="AG53" i="14"/>
  <c r="Y53" i="14"/>
  <c r="Q53" i="14"/>
  <c r="EG52" i="14"/>
  <c r="DY52" i="14"/>
  <c r="DQ52" i="14"/>
  <c r="DI52" i="14"/>
  <c r="CC52" i="14"/>
  <c r="BU52" i="14"/>
  <c r="BM52" i="14"/>
  <c r="AO52" i="14"/>
  <c r="AG52" i="14"/>
  <c r="Y52" i="14"/>
  <c r="Q52" i="14"/>
  <c r="EG48" i="14"/>
  <c r="DY48" i="14"/>
  <c r="DQ48" i="14"/>
  <c r="DI48" i="14"/>
  <c r="CC48" i="14"/>
  <c r="BU48" i="14"/>
  <c r="BM48" i="14"/>
  <c r="AO48" i="14"/>
  <c r="AG48" i="14"/>
  <c r="Y48" i="14"/>
  <c r="Q48" i="14"/>
  <c r="EG47" i="14"/>
  <c r="DY47" i="14"/>
  <c r="DQ47" i="14"/>
  <c r="DI47" i="14"/>
  <c r="CC47" i="14"/>
  <c r="BU47" i="14"/>
  <c r="BM47" i="14"/>
  <c r="AO47" i="14"/>
  <c r="AG47" i="14"/>
  <c r="Y47" i="14"/>
  <c r="Q47" i="14"/>
  <c r="EO46" i="14"/>
  <c r="EG46" i="14"/>
  <c r="DY46" i="14"/>
  <c r="DQ46" i="14"/>
  <c r="DI46" i="14"/>
  <c r="CC46" i="14"/>
  <c r="BU46" i="14"/>
  <c r="BM46" i="14"/>
  <c r="AO46" i="14"/>
  <c r="AG46" i="14"/>
  <c r="Y46" i="14"/>
  <c r="Q46" i="14"/>
  <c r="EO16" i="14"/>
  <c r="EG16" i="14"/>
  <c r="DY16" i="14"/>
  <c r="DQ16" i="14"/>
  <c r="DI16" i="14"/>
  <c r="CK16" i="14"/>
  <c r="CC16" i="14"/>
  <c r="BU16" i="14"/>
  <c r="BM16" i="14"/>
  <c r="AW16" i="14"/>
  <c r="AO16" i="14"/>
  <c r="AG16" i="14"/>
  <c r="Y16" i="14"/>
  <c r="Q16" i="14"/>
  <c r="EO15" i="14"/>
  <c r="EG15" i="14"/>
  <c r="DY15" i="14"/>
  <c r="DQ15" i="14"/>
  <c r="DI15" i="14"/>
  <c r="CK15" i="14"/>
  <c r="CC15" i="14"/>
  <c r="BU15" i="14"/>
  <c r="BM15" i="14"/>
  <c r="AW15" i="14"/>
  <c r="AO15" i="14"/>
  <c r="AG15" i="14"/>
  <c r="Y15" i="14"/>
  <c r="Q15" i="14"/>
  <c r="EO14" i="14"/>
  <c r="EG14" i="14"/>
  <c r="DY14" i="14"/>
  <c r="DQ14" i="14"/>
  <c r="DI14" i="14"/>
  <c r="CK14" i="14"/>
  <c r="CC14" i="14"/>
  <c r="BU14" i="14"/>
  <c r="BM14" i="14"/>
  <c r="AW14" i="14"/>
  <c r="AO14" i="14"/>
  <c r="AG14" i="14"/>
  <c r="Y14" i="14"/>
  <c r="Q14" i="14"/>
  <c r="EO13" i="14"/>
  <c r="EG13" i="14"/>
  <c r="DY13" i="14"/>
  <c r="DQ13" i="14"/>
  <c r="DI13" i="14"/>
  <c r="CK13" i="14"/>
  <c r="CC13" i="14"/>
  <c r="BU13" i="14"/>
  <c r="BM13" i="14"/>
  <c r="AW13" i="14"/>
  <c r="AO13" i="14"/>
  <c r="AG13" i="14"/>
  <c r="Y13" i="14"/>
  <c r="Q13" i="14"/>
  <c r="EO12" i="14"/>
  <c r="EG12" i="14"/>
  <c r="DY12" i="14"/>
  <c r="DQ12" i="14"/>
  <c r="DI12" i="14"/>
  <c r="CS12" i="14"/>
  <c r="CK12" i="14"/>
  <c r="CC12" i="14"/>
  <c r="BU12" i="14"/>
  <c r="BM12" i="14"/>
  <c r="AW12" i="14"/>
  <c r="AO12" i="14"/>
  <c r="AG12" i="14"/>
  <c r="Y12" i="14"/>
  <c r="Q12" i="14"/>
  <c r="EO11" i="14"/>
  <c r="EG11" i="14"/>
  <c r="DY11" i="14"/>
  <c r="DQ11" i="14"/>
  <c r="DI11" i="14"/>
  <c r="CS11" i="14"/>
  <c r="CK11" i="14"/>
  <c r="CC11" i="14"/>
  <c r="BU11" i="14"/>
  <c r="BM11" i="14"/>
  <c r="AW11" i="14"/>
  <c r="AO11" i="14"/>
  <c r="AG11" i="14"/>
  <c r="Y11" i="14"/>
  <c r="Q11" i="14"/>
  <c r="EO10" i="14"/>
  <c r="EG10" i="14"/>
  <c r="DY10" i="14"/>
  <c r="DQ10" i="14"/>
  <c r="DI10" i="14"/>
  <c r="CS10" i="14"/>
  <c r="CK10" i="14"/>
  <c r="CC10" i="14"/>
  <c r="BU10" i="14"/>
  <c r="BM10" i="14"/>
  <c r="BE10" i="14"/>
  <c r="AW10" i="14"/>
  <c r="AO10" i="14"/>
  <c r="AG10" i="14"/>
  <c r="Y10" i="14"/>
  <c r="Q10" i="14"/>
  <c r="EW9" i="14"/>
  <c r="EO9" i="14"/>
  <c r="EG9" i="14"/>
  <c r="DY9" i="14"/>
  <c r="DQ9" i="14"/>
  <c r="DI9" i="14"/>
  <c r="CS9" i="14"/>
  <c r="CK9" i="14"/>
  <c r="CC9" i="14"/>
  <c r="BU9" i="14"/>
  <c r="BM9" i="14"/>
  <c r="BE9" i="14"/>
  <c r="AW9" i="14"/>
  <c r="AO9" i="14"/>
  <c r="AG9" i="14"/>
  <c r="Y9" i="14"/>
  <c r="Q9" i="14"/>
  <c r="EW8" i="14"/>
  <c r="EO8" i="14"/>
  <c r="EG8" i="14"/>
  <c r="DY8" i="14"/>
  <c r="DQ8" i="14"/>
  <c r="DI8" i="14"/>
  <c r="CS8" i="14"/>
  <c r="CK8" i="14"/>
  <c r="CC8" i="14"/>
  <c r="BU8" i="14"/>
  <c r="BM8" i="14"/>
  <c r="BE8" i="14"/>
  <c r="AW8" i="14"/>
  <c r="AO8" i="14"/>
  <c r="AG8" i="14"/>
  <c r="Y8" i="14"/>
  <c r="Q8" i="14"/>
  <c r="EW7" i="14"/>
  <c r="EO7" i="14"/>
  <c r="EG7" i="14"/>
  <c r="DY7" i="14"/>
  <c r="DQ7" i="14"/>
  <c r="DI7" i="14"/>
  <c r="CS7" i="14"/>
  <c r="CK7" i="14"/>
  <c r="CC7" i="14"/>
  <c r="BU7" i="14"/>
  <c r="BM7" i="14"/>
  <c r="BE7" i="14"/>
  <c r="AW7" i="14"/>
  <c r="AO7" i="14"/>
  <c r="AG7" i="14"/>
  <c r="Y7" i="14"/>
  <c r="Q7" i="14"/>
  <c r="EW6" i="14"/>
  <c r="EO6" i="14"/>
  <c r="EG6" i="14"/>
  <c r="DY6" i="14"/>
  <c r="DQ6" i="14"/>
  <c r="DI6" i="14"/>
  <c r="CS6" i="14"/>
  <c r="CK6" i="14"/>
  <c r="CC6" i="14"/>
  <c r="BU6" i="14"/>
  <c r="BM6" i="14"/>
  <c r="BE6" i="14"/>
  <c r="AW6" i="14"/>
  <c r="AO6" i="14"/>
  <c r="AG6" i="14"/>
  <c r="Y6" i="14"/>
  <c r="Q6" i="14"/>
  <c r="EW5" i="14"/>
  <c r="EO5" i="14"/>
  <c r="EG5" i="14"/>
  <c r="DY5" i="14"/>
  <c r="DQ5" i="14"/>
  <c r="DI5" i="14"/>
  <c r="DA5" i="14"/>
  <c r="CS5" i="14"/>
  <c r="CK5" i="14"/>
  <c r="CC5" i="14"/>
  <c r="BU5" i="14"/>
  <c r="BM5" i="14"/>
  <c r="BE5" i="14"/>
  <c r="AW5" i="14"/>
  <c r="AO5" i="14"/>
  <c r="AG5" i="14"/>
  <c r="Y5" i="14"/>
  <c r="Q5" i="14"/>
  <c r="EW4" i="14"/>
  <c r="EO4" i="14"/>
  <c r="EG4" i="14"/>
  <c r="DY4" i="14"/>
  <c r="DQ4" i="14"/>
  <c r="DI4" i="14"/>
  <c r="DA4" i="14"/>
  <c r="CS4" i="14"/>
  <c r="CK4" i="14"/>
  <c r="CC4" i="14"/>
  <c r="BU4" i="14"/>
  <c r="BM4" i="14"/>
  <c r="BE4" i="14"/>
  <c r="AW4" i="14"/>
  <c r="AO4" i="14"/>
  <c r="AG4" i="14"/>
  <c r="Y4" i="14"/>
  <c r="Q4" i="14"/>
  <c r="EW3" i="14"/>
  <c r="EO3" i="14"/>
  <c r="EG3" i="14"/>
  <c r="DY3" i="14"/>
  <c r="DQ3" i="14"/>
  <c r="DI3" i="14"/>
  <c r="DA3" i="14"/>
  <c r="CS3" i="14"/>
  <c r="CK3" i="14"/>
  <c r="CC3" i="14"/>
  <c r="BU3" i="14"/>
  <c r="BM3" i="14"/>
  <c r="BE3" i="14"/>
  <c r="AW3" i="14"/>
  <c r="AO3" i="14"/>
  <c r="AG3" i="14"/>
  <c r="Y3" i="14"/>
  <c r="Q3" i="14"/>
  <c r="EW2" i="14"/>
  <c r="EO2" i="14"/>
  <c r="EG2" i="14"/>
  <c r="DY2" i="14"/>
  <c r="DQ2" i="14"/>
  <c r="DI2" i="14"/>
  <c r="DA2" i="14"/>
  <c r="CS2" i="14"/>
  <c r="CK2" i="14"/>
  <c r="CC2" i="14"/>
  <c r="BU2" i="14"/>
  <c r="BM2" i="14"/>
  <c r="BE2" i="14"/>
  <c r="AW2" i="14"/>
  <c r="AO2" i="14"/>
  <c r="AG2" i="14"/>
  <c r="Y2" i="14"/>
  <c r="Q2" i="14"/>
  <c r="EW1" i="14"/>
  <c r="EO1" i="14"/>
  <c r="EG1" i="14"/>
  <c r="DY1" i="14"/>
  <c r="DQ1" i="14"/>
  <c r="DI1" i="14"/>
  <c r="DA1" i="14"/>
  <c r="CS1" i="14"/>
  <c r="CK1" i="14"/>
  <c r="CC1" i="14"/>
  <c r="BU1" i="14"/>
  <c r="BM1" i="14"/>
  <c r="BE1" i="14"/>
  <c r="AW1" i="14"/>
  <c r="AO1" i="14"/>
  <c r="AG1" i="14"/>
  <c r="Y1" i="14"/>
  <c r="Q1" i="14"/>
  <c r="BM19" i="14"/>
  <c r="Y19" i="14"/>
  <c r="DY18" i="14"/>
  <c r="CC18" i="14"/>
  <c r="AO18" i="14"/>
  <c r="EO17" i="14"/>
  <c r="DI17" i="14"/>
  <c r="BM17" i="14"/>
  <c r="Y17" i="14"/>
  <c r="AW19" i="14"/>
  <c r="Q19" i="14"/>
  <c r="DQ18" i="14"/>
  <c r="BU18" i="14"/>
  <c r="AG18" i="14"/>
  <c r="EG17" i="14"/>
  <c r="CK17" i="14"/>
  <c r="AW17" i="14"/>
  <c r="Q17" i="14"/>
  <c r="AO19" i="14"/>
  <c r="EO18" i="14"/>
  <c r="DI18" i="14"/>
  <c r="BM18" i="14"/>
  <c r="Y18" i="14"/>
  <c r="DY17" i="14"/>
  <c r="CC17" i="14"/>
  <c r="AO17" i="14"/>
  <c r="EG18" i="14"/>
  <c r="DQ17" i="14"/>
  <c r="CK18" i="14"/>
  <c r="BU17" i="14"/>
  <c r="BU19" i="14"/>
  <c r="AW18" i="14"/>
  <c r="AG17" i="14"/>
  <c r="AG19" i="14"/>
  <c r="Q18" i="14"/>
  <c r="J29" i="7"/>
  <c r="L29" i="7"/>
  <c r="J25" i="7"/>
  <c r="L25" i="7"/>
  <c r="I58" i="7"/>
  <c r="I54" i="7"/>
  <c r="E12" i="12"/>
  <c r="K13" i="7"/>
  <c r="M13" i="7"/>
  <c r="I6" i="7"/>
  <c r="I12" i="7"/>
  <c r="I27" i="7"/>
  <c r="I39" i="7"/>
  <c r="I53" i="7"/>
  <c r="I55" i="7"/>
  <c r="I14" i="7"/>
  <c r="L14" i="7"/>
  <c r="I23" i="7"/>
  <c r="I51" i="7"/>
  <c r="I30" i="7"/>
  <c r="I38" i="7"/>
  <c r="I44" i="7"/>
  <c r="J49" i="7"/>
  <c r="L49" i="7"/>
  <c r="D15" i="12"/>
  <c r="A15" i="12"/>
  <c r="C12" i="12"/>
  <c r="D12" i="12"/>
  <c r="L8" i="7"/>
  <c r="L5" i="7"/>
  <c r="L28" i="7"/>
  <c r="L41" i="7"/>
  <c r="L9" i="7"/>
  <c r="L22" i="7"/>
  <c r="L7" i="7"/>
  <c r="L56" i="7"/>
  <c r="L50" i="7"/>
  <c r="L4" i="7"/>
  <c r="L45" i="7"/>
  <c r="L24" i="7"/>
  <c r="L37" i="7"/>
  <c r="L18" i="7"/>
  <c r="L10" i="7"/>
  <c r="L16" i="7"/>
  <c r="L34" i="7"/>
  <c r="L31" i="7"/>
  <c r="F41" i="11"/>
  <c r="L43" i="7"/>
  <c r="L57" i="7"/>
  <c r="L59" i="7"/>
  <c r="Q42" i="7"/>
  <c r="E41" i="10"/>
  <c r="L40" i="7"/>
  <c r="L36" i="7"/>
  <c r="L21" i="7"/>
  <c r="A19" i="12"/>
  <c r="L13" i="7"/>
  <c r="L35" i="7"/>
  <c r="A37" i="15"/>
  <c r="E37" i="15"/>
  <c r="C29" i="13"/>
  <c r="F28" i="14"/>
  <c r="D31" i="14"/>
  <c r="L15" i="7"/>
  <c r="C18" i="12"/>
  <c r="D18" i="12"/>
  <c r="D19" i="12"/>
  <c r="C19" i="12"/>
  <c r="D25" i="14"/>
  <c r="C25" i="14"/>
  <c r="A28" i="14"/>
  <c r="E28" i="14"/>
  <c r="C31" i="14"/>
  <c r="A35" i="11"/>
  <c r="E38" i="11"/>
  <c r="B38" i="11"/>
  <c r="D41" i="11"/>
  <c r="E26" i="13"/>
  <c r="D29" i="13"/>
  <c r="C32" i="13"/>
  <c r="B29" i="13"/>
  <c r="D35" i="10"/>
  <c r="B38" i="10"/>
  <c r="F38" i="10"/>
  <c r="D41" i="10"/>
  <c r="L55" i="7"/>
  <c r="L53" i="7"/>
  <c r="L27" i="7"/>
  <c r="L12" i="7"/>
  <c r="L38" i="7"/>
  <c r="L32" i="7"/>
  <c r="B34" i="15"/>
  <c r="F34" i="15"/>
  <c r="D37" i="15"/>
  <c r="B40" i="15"/>
  <c r="F40" i="15"/>
  <c r="C38" i="11"/>
  <c r="B35" i="11"/>
  <c r="D38" i="11"/>
  <c r="B32" i="13"/>
  <c r="C26" i="13"/>
  <c r="F29" i="13"/>
  <c r="A35" i="10"/>
  <c r="E35" i="10"/>
  <c r="C38" i="10"/>
  <c r="A41" i="10"/>
  <c r="L30" i="7"/>
  <c r="L51" i="7"/>
  <c r="C34" i="15"/>
  <c r="C40" i="15"/>
  <c r="B28" i="14"/>
  <c r="A25" i="14"/>
  <c r="E25" i="14"/>
  <c r="C28" i="14"/>
  <c r="A31" i="14"/>
  <c r="E31" i="14"/>
  <c r="A38" i="11"/>
  <c r="E41" i="11"/>
  <c r="E35" i="11"/>
  <c r="D35" i="11"/>
  <c r="F38" i="11"/>
  <c r="L17" i="7"/>
  <c r="A32" i="13"/>
  <c r="B26" i="13"/>
  <c r="F32" i="13"/>
  <c r="A29" i="13"/>
  <c r="D32" i="13"/>
  <c r="B35" i="10"/>
  <c r="F35" i="10"/>
  <c r="D38" i="10"/>
  <c r="B41" i="10"/>
  <c r="F41" i="10"/>
  <c r="L47" i="7"/>
  <c r="L54" i="7"/>
  <c r="L6" i="7"/>
  <c r="L26" i="7"/>
  <c r="L44" i="7"/>
  <c r="D34" i="15"/>
  <c r="B37" i="15"/>
  <c r="F37" i="15"/>
  <c r="D40" i="15"/>
  <c r="B25" i="14"/>
  <c r="F25" i="14"/>
  <c r="D28" i="14"/>
  <c r="B31" i="14"/>
  <c r="F31" i="14"/>
  <c r="C41" i="11"/>
  <c r="C35" i="11"/>
  <c r="A41" i="11"/>
  <c r="F35" i="11"/>
  <c r="B41" i="11"/>
  <c r="A26" i="13"/>
  <c r="E32" i="13"/>
  <c r="F26" i="13"/>
  <c r="E29" i="13"/>
  <c r="D26" i="13"/>
  <c r="C24" i="12"/>
  <c r="C35" i="10"/>
  <c r="A38" i="10"/>
  <c r="E38" i="10"/>
  <c r="C41" i="10"/>
  <c r="L23" i="7"/>
  <c r="L39" i="7"/>
  <c r="L58" i="7"/>
  <c r="L60" i="7"/>
  <c r="L19" i="7"/>
  <c r="A34" i="15"/>
  <c r="E34" i="15"/>
  <c r="C37" i="15"/>
  <c r="A40" i="15"/>
  <c r="E40" i="15"/>
  <c r="A9" i="13"/>
  <c r="B18" i="13"/>
  <c r="A18" i="13"/>
  <c r="A106" i="13"/>
  <c r="A111" i="13"/>
  <c r="A9" i="14"/>
  <c r="B17" i="14"/>
  <c r="A17" i="14"/>
  <c r="A105" i="14"/>
  <c r="A110" i="14"/>
  <c r="A10" i="10"/>
  <c r="B27" i="10"/>
  <c r="A27" i="10"/>
  <c r="A114" i="10"/>
  <c r="A120" i="10"/>
  <c r="P21" i="7"/>
  <c r="P32" i="7"/>
  <c r="Q56" i="7"/>
  <c r="P22" i="7"/>
  <c r="P4" i="7"/>
  <c r="P20" i="7"/>
  <c r="P7" i="7"/>
  <c r="Q33" i="7"/>
  <c r="Q45" i="7"/>
  <c r="P60" i="7"/>
  <c r="P9" i="7"/>
  <c r="P37" i="7"/>
  <c r="Q34" i="7"/>
  <c r="P10" i="7"/>
  <c r="P45" i="7"/>
  <c r="P34" i="7"/>
  <c r="P57" i="7"/>
  <c r="P56" i="7"/>
  <c r="P38" i="7"/>
  <c r="P53" i="7"/>
  <c r="Q5" i="7"/>
  <c r="P46" i="7"/>
  <c r="P13" i="7"/>
  <c r="P44" i="7"/>
  <c r="P6" i="7"/>
  <c r="P8" i="7"/>
  <c r="Q12" i="7"/>
  <c r="P29" i="7"/>
  <c r="Q48" i="7"/>
  <c r="Q25" i="7"/>
  <c r="P51" i="7"/>
  <c r="P12" i="7"/>
  <c r="P61" i="7"/>
  <c r="P19" i="7"/>
  <c r="P48" i="7"/>
  <c r="P52" i="7"/>
  <c r="P26" i="7"/>
  <c r="P33" i="7"/>
  <c r="P11" i="7"/>
  <c r="P18" i="7"/>
  <c r="Q40" i="7"/>
  <c r="Q9" i="7"/>
  <c r="Q52" i="7"/>
  <c r="P58" i="7"/>
  <c r="Q7" i="7"/>
  <c r="P23" i="7"/>
  <c r="P28" i="7"/>
  <c r="P5" i="7"/>
  <c r="P54" i="7"/>
  <c r="P47" i="7"/>
  <c r="P17" i="7"/>
  <c r="P41" i="7"/>
  <c r="P42" i="7"/>
  <c r="Q29" i="7"/>
  <c r="P50" i="7"/>
  <c r="Q21" i="7"/>
  <c r="P27" i="7"/>
  <c r="P25" i="7"/>
  <c r="Q14" i="7"/>
  <c r="Q28" i="7"/>
  <c r="P15" i="7"/>
  <c r="P43" i="7"/>
  <c r="P16" i="7"/>
  <c r="P24" i="7"/>
  <c r="A9" i="11"/>
  <c r="B27" i="11"/>
  <c r="A27" i="11"/>
  <c r="A115" i="11"/>
  <c r="A120" i="11"/>
  <c r="A9" i="15"/>
  <c r="B26" i="15"/>
  <c r="A26" i="15"/>
  <c r="N56" i="7"/>
  <c r="Q18" i="7"/>
  <c r="Q43" i="7"/>
  <c r="Q4" i="7"/>
  <c r="O40" i="7"/>
  <c r="P49" i="7"/>
  <c r="Q10" i="7"/>
  <c r="Q22" i="7"/>
  <c r="Q31" i="7"/>
  <c r="Q20" i="7"/>
  <c r="Q61" i="7"/>
  <c r="Q37" i="7"/>
  <c r="Q35" i="7"/>
  <c r="P36" i="7"/>
  <c r="P59" i="7"/>
  <c r="P14" i="7"/>
  <c r="P31" i="7"/>
  <c r="Q8" i="7"/>
  <c r="Q16" i="7"/>
  <c r="Q15" i="7"/>
  <c r="Q50" i="7"/>
  <c r="Q46" i="7"/>
  <c r="Q41" i="7"/>
  <c r="P40" i="7"/>
  <c r="Q57" i="7"/>
  <c r="F12" i="2"/>
  <c r="F11" i="2"/>
  <c r="Q24" i="7"/>
  <c r="Q49" i="7"/>
  <c r="Q13" i="7"/>
  <c r="Q11" i="7"/>
  <c r="N45" i="7"/>
  <c r="O15" i="7"/>
  <c r="O56" i="7"/>
  <c r="T56" i="7"/>
  <c r="N10" i="7"/>
  <c r="N49" i="7"/>
  <c r="N24" i="7"/>
  <c r="N20" i="7"/>
  <c r="Q59" i="7"/>
  <c r="P35" i="7"/>
  <c r="N39" i="7"/>
  <c r="O30" i="7"/>
  <c r="O24" i="7"/>
  <c r="O10" i="7"/>
  <c r="N16" i="7"/>
  <c r="O22" i="7"/>
  <c r="O41" i="7"/>
  <c r="N18" i="7"/>
  <c r="N28" i="7"/>
  <c r="R28" i="7"/>
  <c r="S28" i="7"/>
  <c r="N52" i="7"/>
  <c r="N55" i="7"/>
  <c r="O59" i="7"/>
  <c r="N22" i="7"/>
  <c r="N35" i="7"/>
  <c r="N36" i="7"/>
  <c r="N50" i="7"/>
  <c r="N46" i="7"/>
  <c r="N42" i="7"/>
  <c r="Q36" i="7"/>
  <c r="N4" i="7"/>
  <c r="O35" i="7"/>
  <c r="O33" i="7"/>
  <c r="N61" i="7"/>
  <c r="O45" i="7"/>
  <c r="N7" i="7"/>
  <c r="R7" i="7"/>
  <c r="S7" i="7"/>
  <c r="O49" i="7"/>
  <c r="N57" i="7"/>
  <c r="N59" i="7"/>
  <c r="O57" i="7"/>
  <c r="O46" i="7"/>
  <c r="O7" i="7"/>
  <c r="N14" i="7"/>
  <c r="O42" i="7"/>
  <c r="T42" i="7"/>
  <c r="N29" i="7"/>
  <c r="N9" i="7"/>
  <c r="O13" i="7"/>
  <c r="O9" i="7"/>
  <c r="O25" i="7"/>
  <c r="O5" i="7"/>
  <c r="N21" i="7"/>
  <c r="O16" i="7"/>
  <c r="O52" i="7"/>
  <c r="T52" i="7"/>
  <c r="N8" i="7"/>
  <c r="O4" i="7"/>
  <c r="O8" i="7"/>
  <c r="O34" i="7"/>
  <c r="O50" i="7"/>
  <c r="N13" i="7"/>
  <c r="N25" i="7"/>
  <c r="N37" i="7"/>
  <c r="N40" i="7"/>
  <c r="O18" i="7"/>
  <c r="O48" i="7"/>
  <c r="N34" i="7"/>
  <c r="O37" i="7"/>
  <c r="N48" i="7"/>
  <c r="N31" i="7"/>
  <c r="C44" i="11"/>
  <c r="D44" i="11"/>
  <c r="D45" i="11"/>
  <c r="C45" i="11"/>
  <c r="E34" i="14"/>
  <c r="C34" i="14"/>
  <c r="D34" i="14"/>
  <c r="D35" i="14"/>
  <c r="C35" i="14"/>
  <c r="A44" i="11"/>
  <c r="B44" i="11"/>
  <c r="B45" i="11"/>
  <c r="A45" i="11"/>
  <c r="E44" i="11"/>
  <c r="A35" i="13"/>
  <c r="B35" i="13"/>
  <c r="B36" i="13"/>
  <c r="A36" i="13"/>
  <c r="A114" i="15"/>
  <c r="A119" i="15"/>
  <c r="A34" i="14"/>
  <c r="B34" i="14"/>
  <c r="B35" i="14"/>
  <c r="A35" i="14"/>
  <c r="E44" i="10"/>
  <c r="A43" i="15"/>
  <c r="B43" i="15"/>
  <c r="B44" i="15"/>
  <c r="A44" i="15"/>
  <c r="Q60" i="7"/>
  <c r="O51" i="7"/>
  <c r="N30" i="7"/>
  <c r="O27" i="7"/>
  <c r="O53" i="7"/>
  <c r="N54" i="7"/>
  <c r="N11" i="7"/>
  <c r="R11" i="7"/>
  <c r="S11" i="7"/>
  <c r="N43" i="7"/>
  <c r="O21" i="7"/>
  <c r="N41" i="7"/>
  <c r="N15" i="7"/>
  <c r="O31" i="7"/>
  <c r="N5" i="7"/>
  <c r="O47" i="7"/>
  <c r="O28" i="7"/>
  <c r="O58" i="7"/>
  <c r="O20" i="7"/>
  <c r="O11" i="7"/>
  <c r="N19" i="7"/>
  <c r="O43" i="7"/>
  <c r="O29" i="7"/>
  <c r="T29" i="7"/>
  <c r="O61" i="7"/>
  <c r="N33" i="7"/>
  <c r="N17" i="7"/>
  <c r="O14" i="7"/>
  <c r="O36" i="7"/>
  <c r="Q27" i="7"/>
  <c r="Q53" i="7"/>
  <c r="Q26" i="7"/>
  <c r="Q51" i="7"/>
  <c r="Q19" i="7"/>
  <c r="C35" i="13"/>
  <c r="D35" i="13"/>
  <c r="D36" i="13"/>
  <c r="C36" i="13"/>
  <c r="E43" i="15"/>
  <c r="C44" i="10"/>
  <c r="D44" i="10"/>
  <c r="D45" i="10"/>
  <c r="C45" i="10"/>
  <c r="N23" i="7"/>
  <c r="O17" i="7"/>
  <c r="O19" i="7"/>
  <c r="O32" i="7"/>
  <c r="N60" i="7"/>
  <c r="N44" i="7"/>
  <c r="Q6" i="7"/>
  <c r="B9" i="15"/>
  <c r="B9" i="14"/>
  <c r="B9" i="13"/>
  <c r="G24" i="12"/>
  <c r="F24" i="12"/>
  <c r="E24" i="12"/>
  <c r="B9" i="11"/>
  <c r="B9" i="8"/>
  <c r="C16" i="8"/>
  <c r="E2" i="16"/>
  <c r="B10" i="10"/>
  <c r="C36" i="9"/>
  <c r="Q55" i="7"/>
  <c r="P55" i="7"/>
  <c r="O55" i="7"/>
  <c r="N53" i="7"/>
  <c r="O23" i="7"/>
  <c r="N6" i="7"/>
  <c r="N47" i="7"/>
  <c r="N26" i="7"/>
  <c r="N58" i="7"/>
  <c r="N32" i="7"/>
  <c r="O38" i="7"/>
  <c r="Q17" i="7"/>
  <c r="Q47" i="7"/>
  <c r="Q39" i="7"/>
  <c r="P39" i="7"/>
  <c r="C43" i="15"/>
  <c r="D43" i="15"/>
  <c r="D44" i="15"/>
  <c r="C44" i="15"/>
  <c r="Q54" i="7"/>
  <c r="A44" i="10"/>
  <c r="B44" i="10"/>
  <c r="B45" i="10"/>
  <c r="A45" i="10"/>
  <c r="E35" i="13"/>
  <c r="Q30" i="7"/>
  <c r="P30" i="7"/>
  <c r="Q58" i="7"/>
  <c r="O6" i="7"/>
  <c r="N51" i="7"/>
  <c r="R51" i="7"/>
  <c r="S51" i="7"/>
  <c r="N27" i="7"/>
  <c r="O54" i="7"/>
  <c r="N12" i="7"/>
  <c r="O26" i="7"/>
  <c r="O39" i="7"/>
  <c r="N38" i="7"/>
  <c r="O12" i="7"/>
  <c r="O60" i="7"/>
  <c r="O44" i="7"/>
  <c r="Q23" i="7"/>
  <c r="Q32" i="7"/>
  <c r="Q38" i="7"/>
  <c r="Q44" i="7"/>
  <c r="T44" i="7"/>
  <c r="C49" i="16"/>
  <c r="C47" i="16"/>
  <c r="C61" i="16"/>
  <c r="C34" i="16"/>
  <c r="B33" i="16"/>
  <c r="B16" i="16"/>
  <c r="C57" i="16"/>
  <c r="B12" i="16"/>
  <c r="B56" i="16"/>
  <c r="R32" i="7"/>
  <c r="S32" i="7"/>
  <c r="T12" i="7"/>
  <c r="R38" i="7"/>
  <c r="S38" i="7"/>
  <c r="T34" i="7"/>
  <c r="T48" i="7"/>
  <c r="R21" i="7"/>
  <c r="S21" i="7"/>
  <c r="T45" i="7"/>
  <c r="R22" i="7"/>
  <c r="S22" i="7"/>
  <c r="T15" i="7"/>
  <c r="R60" i="7"/>
  <c r="S60" i="7"/>
  <c r="R23" i="7"/>
  <c r="S23" i="7"/>
  <c r="R43" i="7"/>
  <c r="S43" i="7"/>
  <c r="R8" i="7"/>
  <c r="S8" i="7"/>
  <c r="R19" i="7"/>
  <c r="S19" i="7"/>
  <c r="R10" i="7"/>
  <c r="S10" i="7"/>
  <c r="R47" i="7"/>
  <c r="S47" i="7"/>
  <c r="R33" i="7"/>
  <c r="S33" i="7"/>
  <c r="T25" i="7"/>
  <c r="R25" i="7"/>
  <c r="S25" i="7"/>
  <c r="T9" i="7"/>
  <c r="R46" i="7"/>
  <c r="S46" i="7"/>
  <c r="R20" i="7"/>
  <c r="S20" i="7"/>
  <c r="R56" i="7"/>
  <c r="S56" i="7"/>
  <c r="T4" i="7"/>
  <c r="R48" i="7"/>
  <c r="S48" i="7"/>
  <c r="R13" i="7"/>
  <c r="S13" i="7"/>
  <c r="R50" i="7"/>
  <c r="S50" i="7"/>
  <c r="R17" i="7"/>
  <c r="S17" i="7"/>
  <c r="T31" i="7"/>
  <c r="T50" i="7"/>
  <c r="R9" i="7"/>
  <c r="S9" i="7"/>
  <c r="R45" i="7"/>
  <c r="S45" i="7"/>
  <c r="R4" i="7"/>
  <c r="S4" i="7"/>
  <c r="T30" i="7"/>
  <c r="R55" i="7"/>
  <c r="S55" i="7"/>
  <c r="R53" i="7"/>
  <c r="S53" i="7"/>
  <c r="T11" i="7"/>
  <c r="T40" i="7"/>
  <c r="R57" i="7"/>
  <c r="S57" i="7"/>
  <c r="R42" i="7"/>
  <c r="S42" i="7"/>
  <c r="R27" i="7"/>
  <c r="S27" i="7"/>
  <c r="R26" i="7"/>
  <c r="S26" i="7"/>
  <c r="T43" i="7"/>
  <c r="R15" i="7"/>
  <c r="S15" i="7"/>
  <c r="T10" i="7"/>
  <c r="R6" i="7"/>
  <c r="S6" i="7"/>
  <c r="R54" i="7"/>
  <c r="S54" i="7"/>
  <c r="T5" i="7"/>
  <c r="T7" i="7"/>
  <c r="R61" i="7"/>
  <c r="S61" i="7"/>
  <c r="T28" i="7"/>
  <c r="R18" i="7"/>
  <c r="S18" i="7"/>
  <c r="R12" i="7"/>
  <c r="S12" i="7"/>
  <c r="R41" i="7"/>
  <c r="S41" i="7"/>
  <c r="R34" i="7"/>
  <c r="S34" i="7"/>
  <c r="R37" i="7"/>
  <c r="S37" i="7"/>
  <c r="R24" i="7"/>
  <c r="S24" i="7"/>
  <c r="R58" i="7"/>
  <c r="S58" i="7"/>
  <c r="R44" i="7"/>
  <c r="S44" i="7"/>
  <c r="R5" i="7"/>
  <c r="S5" i="7"/>
  <c r="T21" i="7"/>
  <c r="T8" i="7"/>
  <c r="R29" i="7"/>
  <c r="S29" i="7"/>
  <c r="T33" i="7"/>
  <c r="R52" i="7"/>
  <c r="S52" i="7"/>
  <c r="T13" i="7"/>
  <c r="T14" i="7"/>
  <c r="R31" i="7"/>
  <c r="S31" i="7"/>
  <c r="R16" i="7"/>
  <c r="S16" i="7"/>
  <c r="T24" i="7"/>
  <c r="T16" i="7"/>
  <c r="R59" i="7"/>
  <c r="S59" i="7"/>
  <c r="T46" i="7"/>
  <c r="T20" i="7"/>
  <c r="R49" i="7"/>
  <c r="S49" i="7"/>
  <c r="T61" i="7"/>
  <c r="T57" i="7"/>
  <c r="T35" i="7"/>
  <c r="T32" i="7"/>
  <c r="T41" i="7"/>
  <c r="T53" i="7"/>
  <c r="T18" i="7"/>
  <c r="R36" i="7"/>
  <c r="S36" i="7"/>
  <c r="T27" i="7"/>
  <c r="R40" i="7"/>
  <c r="S40" i="7"/>
  <c r="T37" i="7"/>
  <c r="T22" i="7"/>
  <c r="T58" i="7"/>
  <c r="T17" i="7"/>
  <c r="R14" i="7"/>
  <c r="S14" i="7"/>
  <c r="T49" i="7"/>
  <c r="T36" i="7"/>
  <c r="R39" i="7"/>
  <c r="S39" i="7"/>
  <c r="C48" i="11"/>
  <c r="A38" i="14"/>
  <c r="T59" i="7"/>
  <c r="R30" i="7"/>
  <c r="S30" i="7"/>
  <c r="A48" i="11"/>
  <c r="M61" i="16"/>
  <c r="L61" i="16"/>
  <c r="R35" i="7"/>
  <c r="S35" i="7"/>
  <c r="T55" i="7"/>
  <c r="M57" i="16"/>
  <c r="L57" i="16"/>
  <c r="M47" i="16"/>
  <c r="L47" i="16"/>
  <c r="B48" i="11"/>
  <c r="B38" i="14"/>
  <c r="C38" i="14"/>
  <c r="T47" i="7"/>
  <c r="T60" i="7"/>
  <c r="M49" i="16"/>
  <c r="L49" i="16"/>
  <c r="M34" i="16"/>
  <c r="L34" i="16"/>
  <c r="C39" i="13"/>
  <c r="B39" i="13"/>
  <c r="A39" i="13"/>
  <c r="T38" i="7"/>
  <c r="T23" i="7"/>
  <c r="T54" i="7"/>
  <c r="D9" i="15"/>
  <c r="D9" i="14"/>
  <c r="D9" i="13"/>
  <c r="D9" i="11"/>
  <c r="C10" i="10"/>
  <c r="T51" i="7"/>
  <c r="B48" i="10"/>
  <c r="A48" i="10"/>
  <c r="C48" i="10"/>
  <c r="T39" i="7"/>
  <c r="B31" i="8"/>
  <c r="C2" i="16"/>
  <c r="E9" i="15"/>
  <c r="E9" i="14"/>
  <c r="E9" i="13"/>
  <c r="E9" i="11"/>
  <c r="D10" i="10"/>
  <c r="B47" i="15"/>
  <c r="A47" i="15"/>
  <c r="C47" i="15"/>
  <c r="C30" i="9"/>
  <c r="D30" i="9"/>
  <c r="C3" i="16"/>
  <c r="F9" i="15"/>
  <c r="F9" i="14"/>
  <c r="F9" i="13"/>
  <c r="F9" i="11"/>
  <c r="E10" i="10"/>
  <c r="T6" i="7"/>
  <c r="E25" i="9"/>
  <c r="E3" i="16"/>
  <c r="G25" i="9"/>
  <c r="D3" i="16"/>
  <c r="T19" i="7"/>
  <c r="T26" i="7"/>
  <c r="B20" i="16"/>
  <c r="C48" i="16"/>
  <c r="C18" i="16"/>
  <c r="B44" i="16"/>
  <c r="B9" i="16"/>
  <c r="B40" i="16"/>
  <c r="C12" i="16"/>
  <c r="C53" i="16"/>
  <c r="B36" i="16"/>
  <c r="B46" i="16"/>
  <c r="B50" i="16"/>
  <c r="C16" i="16"/>
  <c r="C42" i="16"/>
  <c r="C51" i="16"/>
  <c r="C65" i="16"/>
  <c r="C30" i="16"/>
  <c r="C13" i="16"/>
  <c r="B26" i="16"/>
  <c r="B18" i="16"/>
  <c r="C32" i="16"/>
  <c r="C21" i="16"/>
  <c r="C55" i="16"/>
  <c r="C9" i="16"/>
  <c r="B45" i="16"/>
  <c r="B63" i="16"/>
  <c r="C19" i="16"/>
  <c r="B62" i="16"/>
  <c r="C50" i="16"/>
  <c r="B13" i="16"/>
  <c r="B30" i="16"/>
  <c r="B57" i="16"/>
  <c r="B49" i="16"/>
  <c r="C15" i="16"/>
  <c r="B52" i="16"/>
  <c r="B47" i="16"/>
  <c r="B59" i="16"/>
  <c r="C59" i="16"/>
  <c r="B39" i="16"/>
  <c r="C60" i="16"/>
  <c r="B61" i="16"/>
  <c r="C33" i="16"/>
  <c r="C25" i="16"/>
  <c r="B14" i="16"/>
  <c r="C11" i="16"/>
  <c r="B25" i="16"/>
  <c r="B10" i="16"/>
  <c r="B43" i="16"/>
  <c r="C64" i="16"/>
  <c r="B41" i="16"/>
  <c r="B31" i="16"/>
  <c r="B28" i="16"/>
  <c r="C58" i="16"/>
  <c r="C29" i="16"/>
  <c r="C46" i="16"/>
  <c r="C37" i="16"/>
  <c r="C43" i="16"/>
  <c r="B51" i="16"/>
  <c r="B48" i="16"/>
  <c r="C10" i="16"/>
  <c r="C44" i="16"/>
  <c r="B66" i="16"/>
  <c r="C39" i="16"/>
  <c r="B65" i="16"/>
  <c r="C56" i="16"/>
  <c r="B60" i="16"/>
  <c r="B24" i="16"/>
  <c r="B55" i="16"/>
  <c r="C62" i="16"/>
  <c r="C63" i="16"/>
  <c r="B37" i="16"/>
  <c r="B22" i="16"/>
  <c r="C17" i="16"/>
  <c r="B42" i="16"/>
  <c r="C27" i="16"/>
  <c r="C45" i="16"/>
  <c r="B21" i="16"/>
  <c r="B32" i="16"/>
  <c r="C22" i="16"/>
  <c r="B38" i="16"/>
  <c r="C31" i="16"/>
  <c r="B54" i="16"/>
  <c r="B17" i="16"/>
  <c r="C36" i="16"/>
  <c r="C52" i="16"/>
  <c r="B29" i="16"/>
  <c r="C20" i="16"/>
  <c r="B11" i="16"/>
  <c r="B64" i="16"/>
  <c r="B34" i="16"/>
  <c r="B27" i="16"/>
  <c r="C23" i="16"/>
  <c r="C38" i="16"/>
  <c r="B15" i="16"/>
  <c r="C41" i="16"/>
  <c r="B53" i="16"/>
  <c r="C24" i="16"/>
  <c r="B23" i="16"/>
  <c r="C26" i="16"/>
  <c r="B58" i="16"/>
  <c r="C14" i="16"/>
  <c r="C28" i="16"/>
  <c r="B35" i="16"/>
  <c r="C40" i="16"/>
  <c r="B19" i="16"/>
  <c r="C54" i="16"/>
  <c r="C66" i="16"/>
  <c r="C35" i="16"/>
  <c r="M17" i="16"/>
  <c r="L17" i="16"/>
  <c r="B3" i="16"/>
  <c r="G3" i="16"/>
  <c r="L50" i="16"/>
  <c r="M50" i="16"/>
  <c r="L53" i="16"/>
  <c r="M53" i="16"/>
  <c r="M39" i="16"/>
  <c r="L39" i="16"/>
  <c r="G50" i="16"/>
  <c r="H50" i="16"/>
  <c r="P50" i="16"/>
  <c r="L9" i="16"/>
  <c r="M9" i="16"/>
  <c r="L14" i="16"/>
  <c r="M14" i="16"/>
  <c r="G14" i="16"/>
  <c r="H14" i="16"/>
  <c r="P14" i="16"/>
  <c r="G55" i="16"/>
  <c r="H55" i="16"/>
  <c r="P55" i="16"/>
  <c r="G61" i="16"/>
  <c r="H61" i="16"/>
  <c r="P61" i="16"/>
  <c r="I61" i="16"/>
  <c r="G30" i="16"/>
  <c r="H30" i="16"/>
  <c r="P30" i="16"/>
  <c r="M35" i="16"/>
  <c r="L35" i="16"/>
  <c r="M55" i="16"/>
  <c r="L55" i="16"/>
  <c r="L30" i="16"/>
  <c r="M30" i="16"/>
  <c r="G9" i="16"/>
  <c r="H9" i="16"/>
  <c r="P9" i="16"/>
  <c r="L36" i="16"/>
  <c r="M36" i="16"/>
  <c r="G53" i="16"/>
  <c r="H53" i="16"/>
  <c r="P53" i="16"/>
  <c r="M20" i="16"/>
  <c r="L20" i="16"/>
  <c r="G43" i="16"/>
  <c r="H43" i="16"/>
  <c r="P43" i="16"/>
  <c r="G65" i="16"/>
  <c r="H65" i="16"/>
  <c r="P65" i="16"/>
  <c r="G51" i="16"/>
  <c r="H51" i="16"/>
  <c r="P51" i="16"/>
  <c r="G12" i="16"/>
  <c r="H12" i="16"/>
  <c r="P12" i="16"/>
  <c r="G15" i="16"/>
  <c r="H15" i="16"/>
  <c r="P15" i="16"/>
  <c r="G16" i="16"/>
  <c r="H16" i="16"/>
  <c r="P16" i="16"/>
  <c r="G27" i="16"/>
  <c r="H27" i="16"/>
  <c r="P27" i="16"/>
  <c r="G38" i="16"/>
  <c r="H38" i="16"/>
  <c r="P38" i="16"/>
  <c r="G33" i="16"/>
  <c r="H33" i="16"/>
  <c r="P33" i="16"/>
  <c r="G48" i="16"/>
  <c r="H48" i="16"/>
  <c r="P48" i="16"/>
  <c r="G24" i="16"/>
  <c r="H24" i="16"/>
  <c r="P24" i="16"/>
  <c r="G56" i="16"/>
  <c r="H56" i="16"/>
  <c r="P56" i="16"/>
  <c r="G26" i="16"/>
  <c r="H26" i="16"/>
  <c r="P26" i="16"/>
  <c r="G52" i="16"/>
  <c r="H52" i="16"/>
  <c r="P52" i="16"/>
  <c r="G37" i="16"/>
  <c r="H37" i="16"/>
  <c r="P37" i="16"/>
  <c r="G28" i="16"/>
  <c r="H28" i="16"/>
  <c r="P28" i="16"/>
  <c r="G22" i="16"/>
  <c r="H22" i="16"/>
  <c r="P22" i="16"/>
  <c r="G25" i="16"/>
  <c r="H25" i="16"/>
  <c r="P25" i="16"/>
  <c r="G18" i="16"/>
  <c r="H18" i="16"/>
  <c r="P18" i="16"/>
  <c r="G13" i="16"/>
  <c r="H13" i="16"/>
  <c r="P13" i="16"/>
  <c r="G60" i="16"/>
  <c r="H60" i="16"/>
  <c r="P60" i="16"/>
  <c r="G58" i="16"/>
  <c r="H58" i="16"/>
  <c r="P58" i="16"/>
  <c r="D48" i="11"/>
  <c r="F48" i="11"/>
  <c r="F38" i="14"/>
  <c r="G62" i="16"/>
  <c r="H62" i="16"/>
  <c r="P62" i="16"/>
  <c r="L45" i="16"/>
  <c r="M45" i="16"/>
  <c r="M16" i="16"/>
  <c r="L16" i="16"/>
  <c r="G32" i="16"/>
  <c r="H32" i="16"/>
  <c r="P32" i="16"/>
  <c r="G47" i="16"/>
  <c r="H47" i="16"/>
  <c r="P47" i="16"/>
  <c r="I47" i="16"/>
  <c r="Q47" i="16"/>
  <c r="L10" i="16"/>
  <c r="M10" i="16"/>
  <c r="G20" i="16"/>
  <c r="H20" i="16"/>
  <c r="P20" i="16"/>
  <c r="L15" i="16"/>
  <c r="M15" i="16"/>
  <c r="G59" i="16"/>
  <c r="H59" i="16"/>
  <c r="P59" i="16"/>
  <c r="M48" i="16"/>
  <c r="L48" i="16"/>
  <c r="L12" i="16"/>
  <c r="M12" i="16"/>
  <c r="G66" i="16"/>
  <c r="H66" i="16"/>
  <c r="P66" i="16"/>
  <c r="G11" i="16"/>
  <c r="H11" i="16"/>
  <c r="P11" i="16"/>
  <c r="G31" i="16"/>
  <c r="H31" i="16"/>
  <c r="P31" i="16"/>
  <c r="G46" i="16"/>
  <c r="H46" i="16"/>
  <c r="P46" i="16"/>
  <c r="G57" i="16"/>
  <c r="H57" i="16"/>
  <c r="P57" i="16"/>
  <c r="I57" i="16"/>
  <c r="Q57" i="16"/>
  <c r="L26" i="16"/>
  <c r="M26" i="16"/>
  <c r="G29" i="16"/>
  <c r="H29" i="16"/>
  <c r="P29" i="16"/>
  <c r="G17" i="16"/>
  <c r="H17" i="16"/>
  <c r="P17" i="16"/>
  <c r="M13" i="16"/>
  <c r="L13" i="16"/>
  <c r="L38" i="16"/>
  <c r="M38" i="16"/>
  <c r="G10" i="16"/>
  <c r="H10" i="16"/>
  <c r="P10" i="16"/>
  <c r="G42" i="16"/>
  <c r="H42" i="16"/>
  <c r="P42" i="16"/>
  <c r="G23" i="16"/>
  <c r="H23" i="16"/>
  <c r="P23" i="16"/>
  <c r="G63" i="16"/>
  <c r="H63" i="16"/>
  <c r="P63" i="16"/>
  <c r="G34" i="16"/>
  <c r="H34" i="16"/>
  <c r="P34" i="16"/>
  <c r="I34" i="16"/>
  <c r="G49" i="16"/>
  <c r="H49" i="16"/>
  <c r="P49" i="16"/>
  <c r="I49" i="16"/>
  <c r="G39" i="16"/>
  <c r="H39" i="16"/>
  <c r="P39" i="16"/>
  <c r="M33" i="16"/>
  <c r="L33" i="16"/>
  <c r="M18" i="16"/>
  <c r="L18" i="16"/>
  <c r="G21" i="16"/>
  <c r="H21" i="16"/>
  <c r="P21" i="16"/>
  <c r="G36" i="16"/>
  <c r="H36" i="16"/>
  <c r="P36" i="16"/>
  <c r="L19" i="16"/>
  <c r="M19" i="16"/>
  <c r="M21" i="16"/>
  <c r="L21" i="16"/>
  <c r="L29" i="16"/>
  <c r="M29" i="16"/>
  <c r="M37" i="16"/>
  <c r="L37" i="16"/>
  <c r="G54" i="16"/>
  <c r="H54" i="16"/>
  <c r="P54" i="16"/>
  <c r="L40" i="16"/>
  <c r="M40" i="16"/>
  <c r="M25" i="16"/>
  <c r="L25" i="16"/>
  <c r="M62" i="16"/>
  <c r="L62" i="16"/>
  <c r="L51" i="16"/>
  <c r="M51" i="16"/>
  <c r="L46" i="16"/>
  <c r="M46" i="16"/>
  <c r="M66" i="16"/>
  <c r="L66" i="16"/>
  <c r="G64" i="16"/>
  <c r="H64" i="16"/>
  <c r="P64" i="16"/>
  <c r="G41" i="16"/>
  <c r="H41" i="16"/>
  <c r="P41" i="16"/>
  <c r="M42" i="16"/>
  <c r="L42" i="16"/>
  <c r="L23" i="16"/>
  <c r="M23" i="16"/>
  <c r="M27" i="16"/>
  <c r="L27" i="16"/>
  <c r="G45" i="16"/>
  <c r="H45" i="16"/>
  <c r="P45" i="16"/>
  <c r="L58" i="16"/>
  <c r="M58" i="16"/>
  <c r="L32" i="16"/>
  <c r="M32" i="16"/>
  <c r="E48" i="11"/>
  <c r="G19" i="16"/>
  <c r="H19" i="16"/>
  <c r="P19" i="16"/>
  <c r="M54" i="16"/>
  <c r="L54" i="16"/>
  <c r="L22" i="16"/>
  <c r="M22" i="16"/>
  <c r="L63" i="16"/>
  <c r="M63" i="16"/>
  <c r="D38" i="14"/>
  <c r="L41" i="16"/>
  <c r="M41" i="16"/>
  <c r="G44" i="16"/>
  <c r="H44" i="16"/>
  <c r="P44" i="16"/>
  <c r="D47" i="15"/>
  <c r="M64" i="16"/>
  <c r="L64" i="16"/>
  <c r="E48" i="10"/>
  <c r="E47" i="15"/>
  <c r="G35" i="16"/>
  <c r="H35" i="16"/>
  <c r="P35" i="16"/>
  <c r="E38" i="14"/>
  <c r="K53" i="16"/>
  <c r="D48" i="10"/>
  <c r="K30" i="16"/>
  <c r="M60" i="16"/>
  <c r="L60" i="16"/>
  <c r="G40" i="16"/>
  <c r="M65" i="16"/>
  <c r="L65" i="16"/>
  <c r="L52" i="16"/>
  <c r="M52" i="16"/>
  <c r="L59" i="16"/>
  <c r="M59" i="16"/>
  <c r="L31" i="16"/>
  <c r="M31" i="16"/>
  <c r="M44" i="16"/>
  <c r="L44" i="16"/>
  <c r="L56" i="16"/>
  <c r="M56" i="16"/>
  <c r="L24" i="16"/>
  <c r="M24" i="16"/>
  <c r="L43" i="16"/>
  <c r="M43" i="16"/>
  <c r="L28" i="16"/>
  <c r="M28" i="16"/>
  <c r="L11" i="16"/>
  <c r="M11" i="16"/>
  <c r="C37" i="8"/>
  <c r="D37" i="8"/>
  <c r="C38" i="8"/>
  <c r="D38" i="8"/>
  <c r="M3" i="16"/>
  <c r="L3" i="16"/>
  <c r="F47" i="15"/>
  <c r="E39" i="13"/>
  <c r="K61" i="16"/>
  <c r="D39" i="13"/>
  <c r="L2" i="16"/>
  <c r="M2" i="16"/>
  <c r="F48" i="10"/>
  <c r="F39" i="13"/>
  <c r="I39" i="16"/>
  <c r="Q39" i="16"/>
  <c r="I17" i="16"/>
  <c r="H3" i="16"/>
  <c r="P3" i="16"/>
  <c r="I3" i="16"/>
  <c r="K3" i="16"/>
  <c r="B2" i="16"/>
  <c r="G2" i="16"/>
  <c r="I14" i="16"/>
  <c r="Q14" i="16"/>
  <c r="K14" i="16"/>
  <c r="I20" i="16"/>
  <c r="R20" i="16"/>
  <c r="K15" i="16"/>
  <c r="I36" i="16"/>
  <c r="R36" i="16"/>
  <c r="K50" i="16"/>
  <c r="I53" i="16"/>
  <c r="Q53" i="16"/>
  <c r="I30" i="16"/>
  <c r="R30" i="16"/>
  <c r="I55" i="16"/>
  <c r="R55" i="16"/>
  <c r="K48" i="16"/>
  <c r="I50" i="16"/>
  <c r="Q50" i="16"/>
  <c r="K65" i="16"/>
  <c r="K55" i="16"/>
  <c r="I35" i="16"/>
  <c r="R35" i="16"/>
  <c r="I9" i="16"/>
  <c r="R9" i="16"/>
  <c r="K9" i="16"/>
  <c r="K43" i="16"/>
  <c r="K52" i="16"/>
  <c r="K18" i="16"/>
  <c r="K22" i="16"/>
  <c r="K13" i="16"/>
  <c r="K60" i="16"/>
  <c r="K33" i="16"/>
  <c r="K26" i="16"/>
  <c r="I45" i="16"/>
  <c r="R45" i="16"/>
  <c r="K11" i="16"/>
  <c r="K56" i="16"/>
  <c r="K24" i="16"/>
  <c r="K37" i="16"/>
  <c r="K12" i="16"/>
  <c r="K28" i="16"/>
  <c r="K27" i="16"/>
  <c r="K38" i="16"/>
  <c r="K51" i="16"/>
  <c r="K25" i="16"/>
  <c r="K16" i="16"/>
  <c r="K62" i="16"/>
  <c r="K32" i="16"/>
  <c r="K46" i="16"/>
  <c r="K59" i="16"/>
  <c r="K58" i="16"/>
  <c r="K47" i="16"/>
  <c r="K39" i="16"/>
  <c r="F44" i="11"/>
  <c r="A53" i="11"/>
  <c r="B53" i="11"/>
  <c r="C53" i="11"/>
  <c r="BN118" i="11"/>
  <c r="I62" i="16"/>
  <c r="R62" i="16"/>
  <c r="I10" i="16"/>
  <c r="R10" i="16"/>
  <c r="I16" i="16"/>
  <c r="Q16" i="16"/>
  <c r="K34" i="16"/>
  <c r="K36" i="16"/>
  <c r="K10" i="16"/>
  <c r="K41" i="16"/>
  <c r="I37" i="16"/>
  <c r="R37" i="16"/>
  <c r="K23" i="16"/>
  <c r="K29" i="16"/>
  <c r="I46" i="16"/>
  <c r="Q46" i="16"/>
  <c r="I21" i="16"/>
  <c r="Q21" i="16"/>
  <c r="I33" i="16"/>
  <c r="Q33" i="16"/>
  <c r="I38" i="16"/>
  <c r="Q38" i="16"/>
  <c r="I48" i="16"/>
  <c r="Q48" i="16"/>
  <c r="K31" i="16"/>
  <c r="I13" i="16"/>
  <c r="R13" i="16"/>
  <c r="I26" i="16"/>
  <c r="R26" i="16"/>
  <c r="I15" i="16"/>
  <c r="R15" i="16"/>
  <c r="K17" i="16"/>
  <c r="K57" i="16"/>
  <c r="K66" i="16"/>
  <c r="K64" i="16"/>
  <c r="I19" i="16"/>
  <c r="R19" i="16"/>
  <c r="I25" i="16"/>
  <c r="Q25" i="16"/>
  <c r="I18" i="16"/>
  <c r="Q18" i="16"/>
  <c r="I12" i="16"/>
  <c r="R12" i="16"/>
  <c r="K63" i="16"/>
  <c r="K20" i="16"/>
  <c r="K19" i="16"/>
  <c r="K21" i="16"/>
  <c r="K42" i="16"/>
  <c r="K49" i="16"/>
  <c r="I41" i="16"/>
  <c r="Q41" i="16"/>
  <c r="I27" i="16"/>
  <c r="R27" i="16"/>
  <c r="I42" i="16"/>
  <c r="R42" i="16"/>
  <c r="I66" i="16"/>
  <c r="R66" i="16"/>
  <c r="I51" i="16"/>
  <c r="Q51" i="16"/>
  <c r="I29" i="16"/>
  <c r="R29" i="16"/>
  <c r="I58" i="16"/>
  <c r="Q58" i="16"/>
  <c r="K54" i="16"/>
  <c r="I63" i="16"/>
  <c r="Q63" i="16"/>
  <c r="I54" i="16"/>
  <c r="R54" i="16"/>
  <c r="I32" i="16"/>
  <c r="Q32" i="16"/>
  <c r="I23" i="16"/>
  <c r="R23" i="16"/>
  <c r="K35" i="16"/>
  <c r="R47" i="16"/>
  <c r="S47" i="16"/>
  <c r="J47" i="16"/>
  <c r="K44" i="16"/>
  <c r="K45" i="16"/>
  <c r="I22" i="16"/>
  <c r="R22" i="16"/>
  <c r="F34" i="14"/>
  <c r="A43" i="14"/>
  <c r="B43" i="14"/>
  <c r="C43" i="14"/>
  <c r="Z239" i="14"/>
  <c r="I64" i="16"/>
  <c r="R64" i="16"/>
  <c r="R14" i="16"/>
  <c r="S14" i="16"/>
  <c r="J14" i="16"/>
  <c r="F43" i="15"/>
  <c r="A52" i="15"/>
  <c r="B52" i="15"/>
  <c r="C52" i="15"/>
  <c r="F44" i="10"/>
  <c r="A53" i="10"/>
  <c r="B53" i="10"/>
  <c r="C53" i="10"/>
  <c r="BN658" i="10"/>
  <c r="R57" i="16"/>
  <c r="S57" i="16"/>
  <c r="J57" i="16"/>
  <c r="I60" i="16"/>
  <c r="R60" i="16"/>
  <c r="I52" i="16"/>
  <c r="Q52" i="16"/>
  <c r="H40" i="16"/>
  <c r="P40" i="16"/>
  <c r="I40" i="16"/>
  <c r="K40" i="16"/>
  <c r="I65" i="16"/>
  <c r="Q65" i="16"/>
  <c r="I31" i="16"/>
  <c r="R31" i="16"/>
  <c r="I11" i="16"/>
  <c r="I28" i="16"/>
  <c r="Q17" i="16"/>
  <c r="R17" i="16"/>
  <c r="Q35" i="16"/>
  <c r="R39" i="16"/>
  <c r="R34" i="16"/>
  <c r="Q34" i="16"/>
  <c r="R61" i="16"/>
  <c r="Q61" i="16"/>
  <c r="I56" i="16"/>
  <c r="I43" i="16"/>
  <c r="I44" i="16"/>
  <c r="R49" i="16"/>
  <c r="Q49" i="16"/>
  <c r="F35" i="13"/>
  <c r="A44" i="13"/>
  <c r="B44" i="13"/>
  <c r="C44" i="13"/>
  <c r="E37" i="8"/>
  <c r="I24" i="16"/>
  <c r="I59" i="16"/>
  <c r="AP8" i="14"/>
  <c r="BN14" i="14"/>
  <c r="CD64" i="14"/>
  <c r="CD17" i="14"/>
  <c r="DR2" i="14"/>
  <c r="EP28" i="14"/>
  <c r="Z10" i="14"/>
  <c r="Z94" i="14"/>
  <c r="DB4" i="11"/>
  <c r="CL4" i="14"/>
  <c r="DJ16" i="14"/>
  <c r="CL32" i="14"/>
  <c r="BN108" i="11"/>
  <c r="BN76" i="14"/>
  <c r="DR130" i="11"/>
  <c r="R73" i="11"/>
  <c r="AH18" i="11"/>
  <c r="DJ182" i="11"/>
  <c r="DJ41" i="11"/>
  <c r="BV30" i="11"/>
  <c r="DJ130" i="11"/>
  <c r="H2" i="16"/>
  <c r="P2" i="16"/>
  <c r="I2" i="16"/>
  <c r="K2" i="16"/>
  <c r="CL19" i="14"/>
  <c r="AH9" i="14"/>
  <c r="DZ21" i="14"/>
  <c r="AP91" i="14"/>
  <c r="DZ17" i="14"/>
  <c r="BV5" i="14"/>
  <c r="AP13" i="14"/>
  <c r="EH27" i="14"/>
  <c r="R119" i="14"/>
  <c r="DJ73" i="11"/>
  <c r="BN2" i="11"/>
  <c r="Z50" i="11"/>
  <c r="CL8" i="11"/>
  <c r="BV55" i="11"/>
  <c r="AP17" i="14"/>
  <c r="EH1" i="14"/>
  <c r="BF6" i="14"/>
  <c r="AH12" i="14"/>
  <c r="BV20" i="14"/>
  <c r="EH38" i="14"/>
  <c r="Z52" i="14"/>
  <c r="R58" i="11"/>
  <c r="BN125" i="11"/>
  <c r="DJ7" i="11"/>
  <c r="BN28" i="11"/>
  <c r="DJ176" i="11"/>
  <c r="BN27" i="11"/>
  <c r="BN64" i="11"/>
  <c r="BN29" i="11"/>
  <c r="BV103" i="11"/>
  <c r="BV58" i="11"/>
  <c r="Z27" i="11"/>
  <c r="DJ125" i="11"/>
  <c r="DZ2" i="11"/>
  <c r="AP5" i="11"/>
  <c r="Z35" i="11"/>
  <c r="CD42" i="11"/>
  <c r="R51" i="11"/>
  <c r="DR157" i="11"/>
  <c r="DZ31" i="11"/>
  <c r="BN180" i="11"/>
  <c r="DJ48" i="11"/>
  <c r="DR150" i="11"/>
  <c r="BN9" i="11"/>
  <c r="BN25" i="11"/>
  <c r="BN206" i="11"/>
  <c r="DZ30" i="11"/>
  <c r="BN73" i="11"/>
  <c r="BN57" i="11"/>
  <c r="DR110" i="11"/>
  <c r="Z70" i="11"/>
  <c r="DR57" i="11"/>
  <c r="R1" i="11"/>
  <c r="AX3" i="11"/>
  <c r="BN6" i="11"/>
  <c r="R36" i="11"/>
  <c r="BV43" i="11"/>
  <c r="Z81" i="11"/>
  <c r="Z164" i="11"/>
  <c r="BV62" i="11"/>
  <c r="EH3" i="11"/>
  <c r="AH52" i="11"/>
  <c r="Z157" i="11"/>
  <c r="CD12" i="11"/>
  <c r="BN40" i="11"/>
  <c r="AH56" i="11"/>
  <c r="Z103" i="11"/>
  <c r="DJ64" i="11"/>
  <c r="DJ183" i="11"/>
  <c r="DR103" i="11"/>
  <c r="Z64" i="11"/>
  <c r="CD1" i="11"/>
  <c r="AP4" i="11"/>
  <c r="R7" i="11"/>
  <c r="DZ36" i="11"/>
  <c r="AH49" i="11"/>
  <c r="BV89" i="11"/>
  <c r="DJ170" i="11"/>
  <c r="Z97" i="11"/>
  <c r="EH5" i="11"/>
  <c r="R81" i="11"/>
  <c r="R170" i="11"/>
  <c r="DR14" i="11"/>
  <c r="DJ83" i="11"/>
  <c r="CD19" i="14"/>
  <c r="BN18" i="14"/>
  <c r="DB3" i="14"/>
  <c r="AX7" i="14"/>
  <c r="Z11" i="14"/>
  <c r="CD15" i="14"/>
  <c r="AX26" i="14"/>
  <c r="AH41" i="14"/>
  <c r="R141" i="14"/>
  <c r="DZ105" i="14"/>
  <c r="BN96" i="11"/>
  <c r="DJ30" i="11"/>
  <c r="DR102" i="11"/>
  <c r="EP1" i="11"/>
  <c r="DJ3" i="11"/>
  <c r="DJ5" i="11"/>
  <c r="BN8" i="11"/>
  <c r="DR37" i="11"/>
  <c r="BN48" i="11"/>
  <c r="Z52" i="11"/>
  <c r="BN151" i="11"/>
  <c r="DR177" i="11"/>
  <c r="DR70" i="11"/>
  <c r="Z2" i="11"/>
  <c r="Z41" i="11"/>
  <c r="BN89" i="11"/>
  <c r="DJ163" i="11"/>
  <c r="DZ10" i="11"/>
  <c r="DR21" i="11"/>
  <c r="R366" i="11"/>
  <c r="R364" i="11"/>
  <c r="R359" i="11"/>
  <c r="R355" i="11"/>
  <c r="R351" i="11"/>
  <c r="R347" i="11"/>
  <c r="R343" i="11"/>
  <c r="R339" i="11"/>
  <c r="R335" i="11"/>
  <c r="R331" i="11"/>
  <c r="R329" i="11"/>
  <c r="R327" i="11"/>
  <c r="R325" i="11"/>
  <c r="R323" i="11"/>
  <c r="R321" i="11"/>
  <c r="R319" i="11"/>
  <c r="R317" i="11"/>
  <c r="R315" i="11"/>
  <c r="R313" i="11"/>
  <c r="R311" i="11"/>
  <c r="R309" i="11"/>
  <c r="R307" i="11"/>
  <c r="R305" i="11"/>
  <c r="R303" i="11"/>
  <c r="R301" i="11"/>
  <c r="R299" i="11"/>
  <c r="R297" i="11"/>
  <c r="R295" i="11"/>
  <c r="R293" i="11"/>
  <c r="R291" i="11"/>
  <c r="R289" i="11"/>
  <c r="R287" i="11"/>
  <c r="R285" i="11"/>
  <c r="R283" i="11"/>
  <c r="R281" i="11"/>
  <c r="R279" i="11"/>
  <c r="R277" i="11"/>
  <c r="R275" i="11"/>
  <c r="R273" i="11"/>
  <c r="R271" i="11"/>
  <c r="R269" i="11"/>
  <c r="R267" i="11"/>
  <c r="R265" i="11"/>
  <c r="R263" i="11"/>
  <c r="R261" i="11"/>
  <c r="R259" i="11"/>
  <c r="R257" i="11"/>
  <c r="R255" i="11"/>
  <c r="R253" i="11"/>
  <c r="R251" i="11"/>
  <c r="R249" i="11"/>
  <c r="R247" i="11"/>
  <c r="R245" i="11"/>
  <c r="R243" i="11"/>
  <c r="R241" i="11"/>
  <c r="R239" i="11"/>
  <c r="R237" i="11"/>
  <c r="R235" i="11"/>
  <c r="R233" i="11"/>
  <c r="R231" i="11"/>
  <c r="R229" i="11"/>
  <c r="R227" i="11"/>
  <c r="R225" i="11"/>
  <c r="R223" i="11"/>
  <c r="R221" i="11"/>
  <c r="R219" i="11"/>
  <c r="R217" i="11"/>
  <c r="Z215" i="11"/>
  <c r="R214" i="11"/>
  <c r="DJ212" i="11"/>
  <c r="Z211" i="11"/>
  <c r="Z210" i="11"/>
  <c r="Z209" i="11"/>
  <c r="Z208" i="11"/>
  <c r="Z207" i="11"/>
  <c r="Z206" i="11"/>
  <c r="Z205" i="11"/>
  <c r="Z204" i="11"/>
  <c r="Z203" i="11"/>
  <c r="Z202" i="11"/>
  <c r="Z201" i="11"/>
  <c r="Z200" i="11"/>
  <c r="Z199" i="11"/>
  <c r="Z198" i="11"/>
  <c r="Z197" i="11"/>
  <c r="Z196" i="11"/>
  <c r="R363" i="11"/>
  <c r="R358" i="11"/>
  <c r="R354" i="11"/>
  <c r="R350" i="11"/>
  <c r="R346" i="11"/>
  <c r="R342" i="11"/>
  <c r="R338" i="11"/>
  <c r="R334" i="11"/>
  <c r="DJ330" i="11"/>
  <c r="DJ328" i="11"/>
  <c r="DJ326" i="11"/>
  <c r="DJ324" i="11"/>
  <c r="DJ322" i="11"/>
  <c r="DJ320" i="11"/>
  <c r="DJ318" i="11"/>
  <c r="DJ316" i="11"/>
  <c r="DJ314" i="11"/>
  <c r="DJ312" i="11"/>
  <c r="DJ310" i="11"/>
  <c r="DJ308" i="11"/>
  <c r="DJ306" i="11"/>
  <c r="DJ304" i="11"/>
  <c r="DJ302" i="11"/>
  <c r="DJ300" i="11"/>
  <c r="DJ298" i="11"/>
  <c r="DJ296" i="11"/>
  <c r="DJ294" i="11"/>
  <c r="DJ292" i="11"/>
  <c r="DJ290" i="11"/>
  <c r="DJ288" i="11"/>
  <c r="DJ286" i="11"/>
  <c r="DJ284" i="11"/>
  <c r="DJ282" i="11"/>
  <c r="DJ280" i="11"/>
  <c r="DJ278" i="11"/>
  <c r="DJ276" i="11"/>
  <c r="DJ274" i="11"/>
  <c r="DJ272" i="11"/>
  <c r="DJ270" i="11"/>
  <c r="DJ268" i="11"/>
  <c r="DJ266" i="11"/>
  <c r="DJ264" i="11"/>
  <c r="DJ262" i="11"/>
  <c r="DJ260" i="11"/>
  <c r="DJ258" i="11"/>
  <c r="DJ256" i="11"/>
  <c r="DJ254" i="11"/>
  <c r="DJ252" i="11"/>
  <c r="DJ250" i="11"/>
  <c r="DJ248" i="11"/>
  <c r="DJ246" i="11"/>
  <c r="DJ244" i="11"/>
  <c r="DJ242" i="11"/>
  <c r="DJ240" i="11"/>
  <c r="DJ238" i="11"/>
  <c r="DJ236" i="11"/>
  <c r="DJ234" i="11"/>
  <c r="DJ232" i="11"/>
  <c r="DJ230" i="11"/>
  <c r="DJ228" i="11"/>
  <c r="DJ226" i="11"/>
  <c r="DJ224" i="11"/>
  <c r="DJ222" i="11"/>
  <c r="DJ220" i="11"/>
  <c r="DJ218" i="11"/>
  <c r="DJ216" i="11"/>
  <c r="R215" i="11"/>
  <c r="DJ213" i="11"/>
  <c r="Z212" i="11"/>
  <c r="R211" i="11"/>
  <c r="R210" i="11"/>
  <c r="R209" i="11"/>
  <c r="R208" i="11"/>
  <c r="R207" i="11"/>
  <c r="R206" i="11"/>
  <c r="R205" i="11"/>
  <c r="R204" i="11"/>
  <c r="R203" i="11"/>
  <c r="R202" i="11"/>
  <c r="R201" i="11"/>
  <c r="R200" i="11"/>
  <c r="R199" i="11"/>
  <c r="R367" i="11"/>
  <c r="R361" i="11"/>
  <c r="R357" i="11"/>
  <c r="R353" i="11"/>
  <c r="R349" i="11"/>
  <c r="R345" i="11"/>
  <c r="R341" i="11"/>
  <c r="R337" i="11"/>
  <c r="R333" i="11"/>
  <c r="R330" i="11"/>
  <c r="R328" i="11"/>
  <c r="R326" i="11"/>
  <c r="R324" i="11"/>
  <c r="R322" i="11"/>
  <c r="R320" i="11"/>
  <c r="R318" i="11"/>
  <c r="R316" i="11"/>
  <c r="R314" i="11"/>
  <c r="R312" i="11"/>
  <c r="R310" i="11"/>
  <c r="R308" i="11"/>
  <c r="R306" i="11"/>
  <c r="R304" i="11"/>
  <c r="R302" i="11"/>
  <c r="R300" i="11"/>
  <c r="R298" i="11"/>
  <c r="R296" i="11"/>
  <c r="R294" i="11"/>
  <c r="R292" i="11"/>
  <c r="R290" i="11"/>
  <c r="R288" i="11"/>
  <c r="R286" i="11"/>
  <c r="R284" i="11"/>
  <c r="R282" i="11"/>
  <c r="R280" i="11"/>
  <c r="R278" i="11"/>
  <c r="R276" i="11"/>
  <c r="R274" i="11"/>
  <c r="R272" i="11"/>
  <c r="R270" i="11"/>
  <c r="R268" i="11"/>
  <c r="R266" i="11"/>
  <c r="R264" i="11"/>
  <c r="R262" i="11"/>
  <c r="R260" i="11"/>
  <c r="R258" i="11"/>
  <c r="R256" i="11"/>
  <c r="R254" i="11"/>
  <c r="R252" i="11"/>
  <c r="R250" i="11"/>
  <c r="R248" i="11"/>
  <c r="R246" i="11"/>
  <c r="R244" i="11"/>
  <c r="R242" i="11"/>
  <c r="R240" i="11"/>
  <c r="R238" i="11"/>
  <c r="R236" i="11"/>
  <c r="R234" i="11"/>
  <c r="R232" i="11"/>
  <c r="R230" i="11"/>
  <c r="R228" i="11"/>
  <c r="R226" i="11"/>
  <c r="R224" i="11"/>
  <c r="R222" i="11"/>
  <c r="R356" i="11"/>
  <c r="R340" i="11"/>
  <c r="DJ327" i="11"/>
  <c r="DJ319" i="11"/>
  <c r="DJ311" i="11"/>
  <c r="DJ303" i="11"/>
  <c r="DJ295" i="11"/>
  <c r="DJ287" i="11"/>
  <c r="DJ279" i="11"/>
  <c r="DJ271" i="11"/>
  <c r="DJ263" i="11"/>
  <c r="DJ255" i="11"/>
  <c r="DJ247" i="11"/>
  <c r="DJ239" i="11"/>
  <c r="DJ231" i="11"/>
  <c r="DJ223" i="11"/>
  <c r="R218" i="11"/>
  <c r="DJ214" i="11"/>
  <c r="R212" i="11"/>
  <c r="DJ209" i="11"/>
  <c r="DJ207" i="11"/>
  <c r="DJ205" i="11"/>
  <c r="DJ203" i="11"/>
  <c r="DJ201" i="11"/>
  <c r="DJ199" i="11"/>
  <c r="R198" i="11"/>
  <c r="DJ196" i="11"/>
  <c r="BN195" i="11"/>
  <c r="BN194" i="11"/>
  <c r="BN193" i="11"/>
  <c r="BN192" i="11"/>
  <c r="BN191" i="11"/>
  <c r="BN190" i="11"/>
  <c r="BN189" i="11"/>
  <c r="BN188" i="11"/>
  <c r="BN187" i="11"/>
  <c r="DJ139" i="11"/>
  <c r="DR138" i="11"/>
  <c r="R138" i="11"/>
  <c r="Z137" i="11"/>
  <c r="BN136" i="11"/>
  <c r="DJ135" i="11"/>
  <c r="DR124" i="11"/>
  <c r="Z124" i="11"/>
  <c r="BV123" i="11"/>
  <c r="DR122" i="11"/>
  <c r="Z122" i="11"/>
  <c r="BV121" i="11"/>
  <c r="DR120" i="11"/>
  <c r="Z120" i="11"/>
  <c r="BV114" i="11"/>
  <c r="DR113" i="11"/>
  <c r="Z113" i="11"/>
  <c r="BV112" i="11"/>
  <c r="DR111" i="11"/>
  <c r="Z111" i="11"/>
  <c r="BV106" i="11"/>
  <c r="DR105" i="11"/>
  <c r="Z105" i="11"/>
  <c r="BV104" i="11"/>
  <c r="DR100" i="11"/>
  <c r="Z100" i="11"/>
  <c r="BV99" i="11"/>
  <c r="DR98" i="11"/>
  <c r="Z98" i="11"/>
  <c r="BV68" i="11"/>
  <c r="R68" i="11"/>
  <c r="BN67" i="11"/>
  <c r="DR66" i="11"/>
  <c r="AH66" i="11"/>
  <c r="DJ65" i="11"/>
  <c r="Z65" i="11"/>
  <c r="DJ61" i="11"/>
  <c r="Z61" i="11"/>
  <c r="DJ60" i="11"/>
  <c r="Z60" i="11"/>
  <c r="DJ59" i="11"/>
  <c r="AH59" i="11"/>
  <c r="DR55" i="11"/>
  <c r="BN55" i="11"/>
  <c r="DZ54" i="11"/>
  <c r="BV54" i="11"/>
  <c r="R54" i="11"/>
  <c r="CD53" i="11"/>
  <c r="Z53" i="11"/>
  <c r="BN145" i="11"/>
  <c r="DJ144" i="11"/>
  <c r="DR143" i="11"/>
  <c r="R143" i="11"/>
  <c r="R352" i="11"/>
  <c r="R336" i="11"/>
  <c r="DJ325" i="11"/>
  <c r="DJ317" i="11"/>
  <c r="DJ309" i="11"/>
  <c r="DJ301" i="11"/>
  <c r="DJ293" i="11"/>
  <c r="DJ285" i="11"/>
  <c r="DJ277" i="11"/>
  <c r="DJ269" i="11"/>
  <c r="DJ261" i="11"/>
  <c r="DJ253" i="11"/>
  <c r="DJ245" i="11"/>
  <c r="DJ237" i="11"/>
  <c r="DJ229" i="11"/>
  <c r="DJ221" i="11"/>
  <c r="DJ217" i="11"/>
  <c r="Z214" i="11"/>
  <c r="DJ211" i="11"/>
  <c r="BN209" i="11"/>
  <c r="BN207" i="11"/>
  <c r="BN205" i="11"/>
  <c r="BN203" i="11"/>
  <c r="BN201" i="11"/>
  <c r="BN199" i="11"/>
  <c r="DJ197" i="11"/>
  <c r="BN196" i="11"/>
  <c r="Z195" i="11"/>
  <c r="Z194" i="11"/>
  <c r="Z193" i="11"/>
  <c r="Z192" i="11"/>
  <c r="Z191" i="11"/>
  <c r="Z190" i="11"/>
  <c r="Z189" i="11"/>
  <c r="Z188" i="11"/>
  <c r="Z187" i="11"/>
  <c r="BN139" i="11"/>
  <c r="DJ138" i="11"/>
  <c r="DR137" i="11"/>
  <c r="R137" i="11"/>
  <c r="Z136" i="11"/>
  <c r="BN135" i="11"/>
  <c r="DJ124" i="11"/>
  <c r="R124" i="11"/>
  <c r="BN123" i="11"/>
  <c r="DJ122" i="11"/>
  <c r="R122" i="11"/>
  <c r="BN121" i="11"/>
  <c r="DJ120" i="11"/>
  <c r="R120" i="11"/>
  <c r="BN114" i="11"/>
  <c r="DJ113" i="11"/>
  <c r="R113" i="11"/>
  <c r="BN112" i="11"/>
  <c r="DJ111" i="11"/>
  <c r="R111" i="11"/>
  <c r="BN106" i="11"/>
  <c r="DJ105" i="11"/>
  <c r="R105" i="11"/>
  <c r="BN104" i="11"/>
  <c r="DJ100" i="11"/>
  <c r="R100" i="11"/>
  <c r="BN99" i="11"/>
  <c r="DJ98" i="11"/>
  <c r="R98" i="11"/>
  <c r="BN68" i="11"/>
  <c r="DR67" i="11"/>
  <c r="AH67" i="11"/>
  <c r="DJ66" i="11"/>
  <c r="Z66" i="11"/>
  <c r="BV65" i="11"/>
  <c r="R65" i="11"/>
  <c r="BV61" i="11"/>
  <c r="R61" i="11"/>
  <c r="BV60" i="11"/>
  <c r="R60" i="11"/>
  <c r="CD59" i="11"/>
  <c r="Z59" i="11"/>
  <c r="DJ55" i="11"/>
  <c r="AH55" i="11"/>
  <c r="DR54" i="11"/>
  <c r="BN54" i="11"/>
  <c r="DZ53" i="11"/>
  <c r="BV53" i="11"/>
  <c r="R53" i="11"/>
  <c r="R365" i="11"/>
  <c r="R348" i="11"/>
  <c r="R332" i="11"/>
  <c r="DJ323" i="11"/>
  <c r="DJ315" i="11"/>
  <c r="DJ307" i="11"/>
  <c r="DJ299" i="11"/>
  <c r="DJ291" i="11"/>
  <c r="DJ283" i="11"/>
  <c r="DJ275" i="11"/>
  <c r="DJ267" i="11"/>
  <c r="DJ259" i="11"/>
  <c r="DJ251" i="11"/>
  <c r="DJ243" i="11"/>
  <c r="DJ235" i="11"/>
  <c r="DJ227" i="11"/>
  <c r="R220" i="11"/>
  <c r="R216" i="11"/>
  <c r="Z213" i="11"/>
  <c r="DJ210" i="11"/>
  <c r="DJ208" i="11"/>
  <c r="DJ206" i="11"/>
  <c r="DJ204" i="11"/>
  <c r="DJ202" i="11"/>
  <c r="DJ200" i="11"/>
  <c r="DJ198" i="11"/>
  <c r="BN197" i="11"/>
  <c r="R196" i="11"/>
  <c r="R195" i="11"/>
  <c r="R194" i="11"/>
  <c r="R193" i="11"/>
  <c r="R192" i="11"/>
  <c r="R191" i="11"/>
  <c r="R190" i="11"/>
  <c r="R189" i="11"/>
  <c r="R188" i="11"/>
  <c r="R187" i="11"/>
  <c r="Z139" i="11"/>
  <c r="BN138" i="11"/>
  <c r="DJ137" i="11"/>
  <c r="DR136" i="11"/>
  <c r="R136" i="11"/>
  <c r="Z135" i="11"/>
  <c r="BV124" i="11"/>
  <c r="DR123" i="11"/>
  <c r="Z123" i="11"/>
  <c r="BV122" i="11"/>
  <c r="DR121" i="11"/>
  <c r="Z121" i="11"/>
  <c r="BV120" i="11"/>
  <c r="DR114" i="11"/>
  <c r="Z114" i="11"/>
  <c r="BV113" i="11"/>
  <c r="DR112" i="11"/>
  <c r="Z112" i="11"/>
  <c r="BV111" i="11"/>
  <c r="DR106" i="11"/>
  <c r="Z106" i="11"/>
  <c r="BV105" i="11"/>
  <c r="DR104" i="11"/>
  <c r="Z104" i="11"/>
  <c r="BV100" i="11"/>
  <c r="DR99" i="11"/>
  <c r="Z99" i="11"/>
  <c r="BV98" i="11"/>
  <c r="DR68" i="11"/>
  <c r="AH68" i="11"/>
  <c r="DJ67" i="11"/>
  <c r="Z67" i="11"/>
  <c r="BV66" i="11"/>
  <c r="R66" i="11"/>
  <c r="BN65" i="11"/>
  <c r="DZ61" i="11"/>
  <c r="BN61" i="11"/>
  <c r="DJ329" i="11"/>
  <c r="DJ297" i="11"/>
  <c r="DJ265" i="11"/>
  <c r="DJ233" i="11"/>
  <c r="R213" i="11"/>
  <c r="BN204" i="11"/>
  <c r="R197" i="11"/>
  <c r="DJ192" i="11"/>
  <c r="DJ188" i="11"/>
  <c r="Z138" i="11"/>
  <c r="R135" i="11"/>
  <c r="BN122" i="11"/>
  <c r="DJ114" i="11"/>
  <c r="R112" i="11"/>
  <c r="BN105" i="11"/>
  <c r="DJ99" i="11"/>
  <c r="Z68" i="11"/>
  <c r="DR65" i="11"/>
  <c r="DZ60" i="11"/>
  <c r="DZ59" i="11"/>
  <c r="R59" i="11"/>
  <c r="Z55" i="11"/>
  <c r="AH54" i="11"/>
  <c r="BN53" i="11"/>
  <c r="Z145" i="11"/>
  <c r="Z144" i="11"/>
  <c r="Z143" i="11"/>
  <c r="Z142" i="11"/>
  <c r="BN141" i="11"/>
  <c r="DJ134" i="11"/>
  <c r="DR133" i="11"/>
  <c r="Z133" i="11"/>
  <c r="BV132" i="11"/>
  <c r="DR131" i="11"/>
  <c r="Z131" i="11"/>
  <c r="BV119" i="11"/>
  <c r="DR118" i="11"/>
  <c r="Z118" i="11"/>
  <c r="BV117" i="11"/>
  <c r="DR116" i="11"/>
  <c r="Z116" i="11"/>
  <c r="BV115" i="11"/>
  <c r="DR94" i="11"/>
  <c r="Z94" i="11"/>
  <c r="BV93" i="11"/>
  <c r="DR92" i="11"/>
  <c r="Z92" i="11"/>
  <c r="BV91" i="11"/>
  <c r="DR90" i="11"/>
  <c r="Z90" i="11"/>
  <c r="BV85" i="11"/>
  <c r="DR84" i="11"/>
  <c r="Z84" i="11"/>
  <c r="BV83" i="11"/>
  <c r="DR79" i="11"/>
  <c r="Z79" i="11"/>
  <c r="BV78" i="11"/>
  <c r="DR77" i="11"/>
  <c r="Z77" i="11"/>
  <c r="DJ47" i="11"/>
  <c r="AH47" i="11"/>
  <c r="DR46" i="11"/>
  <c r="BN46" i="11"/>
  <c r="DZ45" i="11"/>
  <c r="BV45" i="11"/>
  <c r="R45" i="11"/>
  <c r="CD44" i="11"/>
  <c r="Z44" i="11"/>
  <c r="DJ40" i="11"/>
  <c r="AH40" i="11"/>
  <c r="DR39" i="11"/>
  <c r="BN39" i="11"/>
  <c r="DZ38" i="11"/>
  <c r="BV38" i="11"/>
  <c r="R38" i="11"/>
  <c r="CD34" i="11"/>
  <c r="Z34" i="11"/>
  <c r="DJ33" i="11"/>
  <c r="AH33" i="11"/>
  <c r="DR32" i="11"/>
  <c r="BN32" i="11"/>
  <c r="DZ26" i="11"/>
  <c r="BV26" i="11"/>
  <c r="R26" i="11"/>
  <c r="CD25" i="11"/>
  <c r="Z25" i="11"/>
  <c r="DJ24" i="11"/>
  <c r="AH24" i="11"/>
  <c r="DR23" i="11"/>
  <c r="BN23" i="11"/>
  <c r="DZ22" i="11"/>
  <c r="BV22" i="11"/>
  <c r="R22" i="11"/>
  <c r="CD21" i="11"/>
  <c r="Z21" i="11"/>
  <c r="DJ20" i="11"/>
  <c r="AH20" i="11"/>
  <c r="DR19" i="11"/>
  <c r="BN19" i="11"/>
  <c r="DZ18" i="11"/>
  <c r="BV18" i="11"/>
  <c r="R18" i="11"/>
  <c r="CD17" i="11"/>
  <c r="Z17" i="11"/>
  <c r="DJ16" i="11"/>
  <c r="AH16" i="11"/>
  <c r="DR15" i="11"/>
  <c r="BV15" i="11"/>
  <c r="R15" i="11"/>
  <c r="CL14" i="11"/>
  <c r="AH14" i="11"/>
  <c r="DR13" i="11"/>
  <c r="BV13" i="11"/>
  <c r="R13" i="11"/>
  <c r="DJ321" i="11"/>
  <c r="DJ289" i="11"/>
  <c r="DJ257" i="11"/>
  <c r="DJ225" i="11"/>
  <c r="BN210" i="11"/>
  <c r="BN202" i="11"/>
  <c r="DJ195" i="11"/>
  <c r="DJ191" i="11"/>
  <c r="DJ187" i="11"/>
  <c r="BN137" i="11"/>
  <c r="BN124" i="11"/>
  <c r="DJ121" i="11"/>
  <c r="R114" i="11"/>
  <c r="BN111" i="11"/>
  <c r="DJ104" i="11"/>
  <c r="R99" i="11"/>
  <c r="BV67" i="11"/>
  <c r="AH65" i="11"/>
  <c r="DR60" i="11"/>
  <c r="DR59" i="11"/>
  <c r="DZ55" i="11"/>
  <c r="R55" i="11"/>
  <c r="Z54" i="11"/>
  <c r="AH53" i="11"/>
  <c r="R145" i="11"/>
  <c r="R144" i="11"/>
  <c r="DR142" i="11"/>
  <c r="R142" i="11"/>
  <c r="Z141" i="11"/>
  <c r="BN134" i="11"/>
  <c r="DJ133" i="11"/>
  <c r="R133" i="11"/>
  <c r="BN132" i="11"/>
  <c r="DJ131" i="11"/>
  <c r="R131" i="11"/>
  <c r="BN119" i="11"/>
  <c r="DJ118" i="11"/>
  <c r="R118" i="11"/>
  <c r="BN117" i="11"/>
  <c r="DJ116" i="11"/>
  <c r="R116" i="11"/>
  <c r="BN115" i="11"/>
  <c r="DJ94" i="11"/>
  <c r="R94" i="11"/>
  <c r="BN93" i="11"/>
  <c r="DJ92" i="11"/>
  <c r="R92" i="11"/>
  <c r="BN91" i="11"/>
  <c r="DJ90" i="11"/>
  <c r="R90" i="11"/>
  <c r="BN85" i="11"/>
  <c r="DJ84" i="11"/>
  <c r="R84" i="11"/>
  <c r="BN83" i="11"/>
  <c r="DJ79" i="11"/>
  <c r="R79" i="11"/>
  <c r="BN78" i="11"/>
  <c r="DJ77" i="11"/>
  <c r="R77" i="11"/>
  <c r="CD47" i="11"/>
  <c r="Z47" i="11"/>
  <c r="DJ46" i="11"/>
  <c r="AH46" i="11"/>
  <c r="DR45" i="11"/>
  <c r="BN45" i="11"/>
  <c r="DZ44" i="11"/>
  <c r="BV44" i="11"/>
  <c r="R44" i="11"/>
  <c r="CD40" i="11"/>
  <c r="Z40" i="11"/>
  <c r="DJ39" i="11"/>
  <c r="AH39" i="11"/>
  <c r="DR38" i="11"/>
  <c r="BN38" i="11"/>
  <c r="DZ34" i="11"/>
  <c r="BV34" i="11"/>
  <c r="R34" i="11"/>
  <c r="CD33" i="11"/>
  <c r="Z33" i="11"/>
  <c r="DJ32" i="11"/>
  <c r="AH32" i="11"/>
  <c r="DR26" i="11"/>
  <c r="BN26" i="11"/>
  <c r="DZ25" i="11"/>
  <c r="BV25" i="11"/>
  <c r="R25" i="11"/>
  <c r="CD24" i="11"/>
  <c r="Z24" i="11"/>
  <c r="DJ23" i="11"/>
  <c r="AH23" i="11"/>
  <c r="DR22" i="11"/>
  <c r="BN22" i="11"/>
  <c r="DZ21" i="11"/>
  <c r="BV21" i="11"/>
  <c r="R21" i="11"/>
  <c r="CD20" i="11"/>
  <c r="Z20" i="11"/>
  <c r="DJ19" i="11"/>
  <c r="AH19" i="11"/>
  <c r="DR18" i="11"/>
  <c r="BN18" i="11"/>
  <c r="DZ17" i="11"/>
  <c r="BV17" i="11"/>
  <c r="R17" i="11"/>
  <c r="CD16" i="11"/>
  <c r="Z16" i="11"/>
  <c r="DJ15" i="11"/>
  <c r="BN15" i="11"/>
  <c r="DZ14" i="11"/>
  <c r="CD14" i="11"/>
  <c r="Z14" i="11"/>
  <c r="R360" i="11"/>
  <c r="DJ313" i="11"/>
  <c r="DJ281" i="11"/>
  <c r="DJ249" i="11"/>
  <c r="DJ219" i="11"/>
  <c r="BN208" i="11"/>
  <c r="BN200" i="11"/>
  <c r="DJ194" i="11"/>
  <c r="DJ190" i="11"/>
  <c r="DR139" i="11"/>
  <c r="DJ136" i="11"/>
  <c r="DJ123" i="11"/>
  <c r="R121" i="11"/>
  <c r="BN113" i="11"/>
  <c r="DJ106" i="11"/>
  <c r="R104" i="11"/>
  <c r="BN98" i="11"/>
  <c r="R67" i="11"/>
  <c r="DR61" i="11"/>
  <c r="BN60" i="11"/>
  <c r="BV59" i="11"/>
  <c r="CD55" i="11"/>
  <c r="DJ54" i="11"/>
  <c r="DR53" i="11"/>
  <c r="DR145" i="11"/>
  <c r="DR144" i="11"/>
  <c r="DJ143" i="11"/>
  <c r="DJ142" i="11"/>
  <c r="DR141" i="11"/>
  <c r="R141" i="11"/>
  <c r="Z134" i="11"/>
  <c r="BV133" i="11"/>
  <c r="DR132" i="11"/>
  <c r="Z132" i="11"/>
  <c r="BV131" i="11"/>
  <c r="DR119" i="11"/>
  <c r="Z119" i="11"/>
  <c r="BV118" i="11"/>
  <c r="DR117" i="11"/>
  <c r="Z117" i="11"/>
  <c r="BV116" i="11"/>
  <c r="DR115" i="11"/>
  <c r="Z115" i="11"/>
  <c r="BV94" i="11"/>
  <c r="DR93" i="11"/>
  <c r="Z93" i="11"/>
  <c r="BV92" i="11"/>
  <c r="DR91" i="11"/>
  <c r="Z91" i="11"/>
  <c r="BV90" i="11"/>
  <c r="DR85" i="11"/>
  <c r="Z85" i="11"/>
  <c r="BV84" i="11"/>
  <c r="DR83" i="11"/>
  <c r="Z83" i="11"/>
  <c r="BV79" i="11"/>
  <c r="DR78" i="11"/>
  <c r="Z78" i="11"/>
  <c r="BV77" i="11"/>
  <c r="DZ47" i="11"/>
  <c r="BV47" i="11"/>
  <c r="R47" i="11"/>
  <c r="CD46" i="11"/>
  <c r="Z46" i="11"/>
  <c r="DJ45" i="11"/>
  <c r="AH45" i="11"/>
  <c r="DR44" i="11"/>
  <c r="BN44" i="11"/>
  <c r="DZ40" i="11"/>
  <c r="BV40" i="11"/>
  <c r="R40" i="11"/>
  <c r="CD39" i="11"/>
  <c r="Z39" i="11"/>
  <c r="DJ38" i="11"/>
  <c r="AH38" i="11"/>
  <c r="DR34" i="11"/>
  <c r="BN34" i="11"/>
  <c r="DZ33" i="11"/>
  <c r="BV33" i="11"/>
  <c r="R33" i="11"/>
  <c r="CD32" i="11"/>
  <c r="Z32" i="11"/>
  <c r="DJ26" i="11"/>
  <c r="AH26" i="11"/>
  <c r="DR25" i="11"/>
  <c r="DJ273" i="11"/>
  <c r="BN198" i="11"/>
  <c r="DR135" i="11"/>
  <c r="R106" i="11"/>
  <c r="AH61" i="11"/>
  <c r="CD54" i="11"/>
  <c r="BN143" i="11"/>
  <c r="R134" i="11"/>
  <c r="BN131" i="11"/>
  <c r="DJ117" i="11"/>
  <c r="R115" i="11"/>
  <c r="BN92" i="11"/>
  <c r="DJ85" i="11"/>
  <c r="R83" i="11"/>
  <c r="BN77" i="11"/>
  <c r="BV46" i="11"/>
  <c r="DJ44" i="11"/>
  <c r="DZ39" i="11"/>
  <c r="Z38" i="11"/>
  <c r="BN33" i="11"/>
  <c r="CD26" i="11"/>
  <c r="AH25" i="11"/>
  <c r="BN24" i="11"/>
  <c r="BV23" i="11"/>
  <c r="CD22" i="11"/>
  <c r="DJ21" i="11"/>
  <c r="DR20" i="11"/>
  <c r="DZ19" i="11"/>
  <c r="R19" i="11"/>
  <c r="Z18" i="11"/>
  <c r="AH17" i="11"/>
  <c r="BN16" i="11"/>
  <c r="CD15" i="11"/>
  <c r="DJ14" i="11"/>
  <c r="DZ13" i="11"/>
  <c r="BN13" i="11"/>
  <c r="DR12" i="11"/>
  <c r="BV12" i="11"/>
  <c r="R12" i="11"/>
  <c r="CL11" i="11"/>
  <c r="AH11" i="11"/>
  <c r="DR10" i="11"/>
  <c r="BV10" i="11"/>
  <c r="R10" i="11"/>
  <c r="CL9" i="11"/>
  <c r="AP9" i="11"/>
  <c r="BN186" i="11"/>
  <c r="BN182" i="11"/>
  <c r="R179" i="11"/>
  <c r="R176" i="11"/>
  <c r="BN174" i="11"/>
  <c r="DR172" i="11"/>
  <c r="Z171" i="11"/>
  <c r="DJ169" i="11"/>
  <c r="R168" i="11"/>
  <c r="BN166" i="11"/>
  <c r="DR164" i="11"/>
  <c r="Z163" i="11"/>
  <c r="DJ161" i="11"/>
  <c r="R160" i="11"/>
  <c r="BN158" i="11"/>
  <c r="DR156" i="11"/>
  <c r="Z155" i="11"/>
  <c r="DJ153" i="11"/>
  <c r="R152" i="11"/>
  <c r="BN150" i="11"/>
  <c r="DR148" i="11"/>
  <c r="Z147" i="11"/>
  <c r="DR140" i="11"/>
  <c r="BV130" i="11"/>
  <c r="Z129" i="11"/>
  <c r="DR127" i="11"/>
  <c r="BV126" i="11"/>
  <c r="R89" i="11"/>
  <c r="DJ87" i="11"/>
  <c r="BV86" i="11"/>
  <c r="R82" i="11"/>
  <c r="DJ80" i="11"/>
  <c r="BV76" i="11"/>
  <c r="Z75" i="11"/>
  <c r="DZ52" i="11"/>
  <c r="R52" i="11"/>
  <c r="Z51" i="11"/>
  <c r="AH50" i="11"/>
  <c r="BN49" i="11"/>
  <c r="BV48" i="11"/>
  <c r="CD43" i="11"/>
  <c r="DJ42" i="11"/>
  <c r="DR41" i="11"/>
  <c r="DZ37" i="11"/>
  <c r="R37" i="11"/>
  <c r="Z36" i="11"/>
  <c r="AH35" i="11"/>
  <c r="BV8" i="11"/>
  <c r="DR7" i="11"/>
  <c r="Z7" i="11"/>
  <c r="BV6" i="11"/>
  <c r="DR5" i="11"/>
  <c r="AX5" i="11"/>
  <c r="DJ4" i="11"/>
  <c r="AX4" i="11"/>
  <c r="DR3" i="11"/>
  <c r="BF3" i="11"/>
  <c r="EH2" i="11"/>
  <c r="BV2" i="11"/>
  <c r="EX1" i="11"/>
  <c r="CL1" i="11"/>
  <c r="Z1" i="11"/>
  <c r="Z183" i="11"/>
  <c r="DJ179" i="11"/>
  <c r="BN176" i="11"/>
  <c r="DJ110" i="11"/>
  <c r="BN109" i="11"/>
  <c r="R108" i="11"/>
  <c r="DJ103" i="11"/>
  <c r="BN102" i="11"/>
  <c r="R101" i="11"/>
  <c r="DR96" i="11"/>
  <c r="BV95" i="11"/>
  <c r="Z73" i="11"/>
  <c r="DR71" i="11"/>
  <c r="BV70" i="11"/>
  <c r="BN69" i="11"/>
  <c r="AH64" i="11"/>
  <c r="AH63" i="11"/>
  <c r="AH62" i="11"/>
  <c r="BN58" i="11"/>
  <c r="BV57" i="11"/>
  <c r="CD56" i="11"/>
  <c r="DJ31" i="11"/>
  <c r="DR30" i="11"/>
  <c r="DZ29" i="11"/>
  <c r="R29" i="11"/>
  <c r="Z28" i="11"/>
  <c r="AH27" i="11"/>
  <c r="R184" i="11"/>
  <c r="Z180" i="11"/>
  <c r="R177" i="11"/>
  <c r="R175" i="11"/>
  <c r="BN173" i="11"/>
  <c r="DR171" i="11"/>
  <c r="Z170" i="11"/>
  <c r="DJ168" i="11"/>
  <c r="R167" i="11"/>
  <c r="BN165" i="11"/>
  <c r="DR163" i="11"/>
  <c r="Z162" i="11"/>
  <c r="DJ160" i="11"/>
  <c r="R159" i="11"/>
  <c r="BN157" i="11"/>
  <c r="DR155" i="11"/>
  <c r="Z154" i="11"/>
  <c r="DJ152" i="11"/>
  <c r="R151" i="11"/>
  <c r="BN149" i="11"/>
  <c r="DR147" i="11"/>
  <c r="Z146" i="11"/>
  <c r="BN130" i="11"/>
  <c r="R129" i="11"/>
  <c r="DJ127" i="11"/>
  <c r="BN126" i="11"/>
  <c r="Z89" i="11"/>
  <c r="DR87" i="11"/>
  <c r="BN86" i="11"/>
  <c r="Z82" i="11"/>
  <c r="DR80" i="11"/>
  <c r="BN76" i="11"/>
  <c r="R75" i="11"/>
  <c r="DR52" i="11"/>
  <c r="DZ51" i="11"/>
  <c r="DJ241" i="11"/>
  <c r="DJ193" i="11"/>
  <c r="R123" i="11"/>
  <c r="BN100" i="11"/>
  <c r="AH60" i="11"/>
  <c r="DJ53" i="11"/>
  <c r="BN142" i="11"/>
  <c r="BN133" i="11"/>
  <c r="DJ119" i="11"/>
  <c r="R117" i="11"/>
  <c r="BN94" i="11"/>
  <c r="DJ91" i="11"/>
  <c r="R85" i="11"/>
  <c r="BN79" i="11"/>
  <c r="DR47" i="11"/>
  <c r="R46" i="11"/>
  <c r="AH44" i="11"/>
  <c r="BV39" i="11"/>
  <c r="DJ34" i="11"/>
  <c r="DZ32" i="11"/>
  <c r="Z26" i="11"/>
  <c r="DZ24" i="11"/>
  <c r="R24" i="11"/>
  <c r="Z23" i="11"/>
  <c r="AH22" i="11"/>
  <c r="BN21" i="11"/>
  <c r="BV20" i="11"/>
  <c r="CD19" i="11"/>
  <c r="DJ18" i="11"/>
  <c r="DR17" i="11"/>
  <c r="DZ16" i="11"/>
  <c r="R16" i="11"/>
  <c r="AH15" i="11"/>
  <c r="BV14" i="11"/>
  <c r="DJ13" i="11"/>
  <c r="AH13" i="11"/>
  <c r="DJ12" i="11"/>
  <c r="BN12" i="11"/>
  <c r="DZ11" i="11"/>
  <c r="CD11" i="11"/>
  <c r="Z11" i="11"/>
  <c r="DJ10" i="11"/>
  <c r="BN10" i="11"/>
  <c r="DZ9" i="11"/>
  <c r="CD9" i="11"/>
  <c r="AH9" i="11"/>
  <c r="BN185" i="11"/>
  <c r="BN181" i="11"/>
  <c r="Z178" i="11"/>
  <c r="DJ175" i="11"/>
  <c r="R174" i="11"/>
  <c r="BN172" i="11"/>
  <c r="DR170" i="11"/>
  <c r="Z169" i="11"/>
  <c r="DJ167" i="11"/>
  <c r="R166" i="11"/>
  <c r="BN164" i="11"/>
  <c r="DR162" i="11"/>
  <c r="Z161" i="11"/>
  <c r="DJ159" i="11"/>
  <c r="R158" i="11"/>
  <c r="BN156" i="11"/>
  <c r="DR154" i="11"/>
  <c r="Z153" i="11"/>
  <c r="DJ151" i="11"/>
  <c r="R150" i="11"/>
  <c r="BN148" i="11"/>
  <c r="DR146" i="11"/>
  <c r="BN140" i="11"/>
  <c r="Z130" i="11"/>
  <c r="DR128" i="11"/>
  <c r="BV127" i="11"/>
  <c r="Z126" i="11"/>
  <c r="DJ88" i="11"/>
  <c r="BN87" i="11"/>
  <c r="Z86" i="11"/>
  <c r="DJ81" i="11"/>
  <c r="BN80" i="11"/>
  <c r="Z76" i="11"/>
  <c r="DR74" i="11"/>
  <c r="DJ52" i="11"/>
  <c r="DR51" i="11"/>
  <c r="DZ50" i="11"/>
  <c r="R50" i="11"/>
  <c r="Z49" i="11"/>
  <c r="AH48" i="11"/>
  <c r="BN43" i="11"/>
  <c r="BV42" i="11"/>
  <c r="CD41" i="11"/>
  <c r="DJ37" i="11"/>
  <c r="DR36" i="11"/>
  <c r="DZ35" i="11"/>
  <c r="R35" i="11"/>
  <c r="AP8" i="11"/>
  <c r="CL7" i="11"/>
  <c r="EH6" i="11"/>
  <c r="AP6" i="11"/>
  <c r="CT5" i="11"/>
  <c r="AH5" i="11"/>
  <c r="CT4" i="11"/>
  <c r="AH4" i="11"/>
  <c r="DB3" i="11"/>
  <c r="AP3" i="11"/>
  <c r="DR2" i="11"/>
  <c r="BF2" i="11"/>
  <c r="EH1" i="11"/>
  <c r="BV1" i="11"/>
  <c r="Z186" i="11"/>
  <c r="Z182" i="11"/>
  <c r="DR178" i="11"/>
  <c r="DR125" i="11"/>
  <c r="BN110" i="11"/>
  <c r="R109" i="11"/>
  <c r="DR107" i="11"/>
  <c r="BN103" i="11"/>
  <c r="R102" i="11"/>
  <c r="DR97" i="11"/>
  <c r="BV96" i="11"/>
  <c r="Z95" i="11"/>
  <c r="DR72" i="11"/>
  <c r="BV71" i="11"/>
  <c r="AH70" i="11"/>
  <c r="Z69" i="11"/>
  <c r="R64" i="11"/>
  <c r="R63" i="11"/>
  <c r="R62" i="11"/>
  <c r="Z58" i="11"/>
  <c r="AH57" i="11"/>
  <c r="BN56" i="11"/>
  <c r="BV31" i="11"/>
  <c r="CD30" i="11"/>
  <c r="DJ29" i="11"/>
  <c r="DR28" i="11"/>
  <c r="DZ27" i="11"/>
  <c r="R27" i="11"/>
  <c r="R183" i="11"/>
  <c r="BN179" i="11"/>
  <c r="Z176" i="11"/>
  <c r="DJ174" i="11"/>
  <c r="R173" i="11"/>
  <c r="BN171" i="11"/>
  <c r="DR169" i="11"/>
  <c r="Z168" i="11"/>
  <c r="DJ166" i="11"/>
  <c r="R165" i="11"/>
  <c r="BN163" i="11"/>
  <c r="DR161" i="11"/>
  <c r="Z160" i="11"/>
  <c r="DJ158" i="11"/>
  <c r="R157" i="11"/>
  <c r="BN155" i="11"/>
  <c r="DR153" i="11"/>
  <c r="Z152" i="11"/>
  <c r="DJ150" i="11"/>
  <c r="R149" i="11"/>
  <c r="BN147" i="11"/>
  <c r="DJ140" i="11"/>
  <c r="R130" i="11"/>
  <c r="DJ128" i="11"/>
  <c r="BN127" i="11"/>
  <c r="R126" i="11"/>
  <c r="DR88" i="11"/>
  <c r="BV87" i="11"/>
  <c r="R86" i="11"/>
  <c r="DR81" i="11"/>
  <c r="BV80" i="11"/>
  <c r="R76" i="11"/>
  <c r="DJ74" i="11"/>
  <c r="CD52" i="11"/>
  <c r="R344" i="11"/>
  <c r="DJ215" i="11"/>
  <c r="DJ189" i="11"/>
  <c r="BN120" i="11"/>
  <c r="DJ68" i="11"/>
  <c r="BN59" i="11"/>
  <c r="DJ145" i="11"/>
  <c r="DJ141" i="11"/>
  <c r="DJ132" i="11"/>
  <c r="R119" i="11"/>
  <c r="BN116" i="11"/>
  <c r="DJ93" i="11"/>
  <c r="R91" i="11"/>
  <c r="BN84" i="11"/>
  <c r="DJ78" i="11"/>
  <c r="BN47" i="11"/>
  <c r="CD45" i="11"/>
  <c r="DR40" i="11"/>
  <c r="R39" i="11"/>
  <c r="AH34" i="11"/>
  <c r="BV32" i="11"/>
  <c r="DJ25" i="11"/>
  <c r="DR24" i="11"/>
  <c r="DZ23" i="11"/>
  <c r="R23" i="11"/>
  <c r="Z22" i="11"/>
  <c r="AH21" i="11"/>
  <c r="BN20" i="11"/>
  <c r="BV19" i="11"/>
  <c r="CD18" i="11"/>
  <c r="DJ17" i="11"/>
  <c r="DR16" i="11"/>
  <c r="DZ15" i="11"/>
  <c r="Z15" i="11"/>
  <c r="BN14" i="11"/>
  <c r="CL13" i="11"/>
  <c r="Z13" i="11"/>
  <c r="CL12" i="11"/>
  <c r="AH12" i="11"/>
  <c r="DR11" i="11"/>
  <c r="BV11" i="11"/>
  <c r="R11" i="11"/>
  <c r="CL10" i="11"/>
  <c r="AH10" i="11"/>
  <c r="DR9" i="11"/>
  <c r="BV9" i="11"/>
  <c r="Z9" i="11"/>
  <c r="BN184" i="11"/>
  <c r="DJ180" i="11"/>
  <c r="BN177" i="11"/>
  <c r="Z175" i="11"/>
  <c r="DJ173" i="11"/>
  <c r="R172" i="11"/>
  <c r="BN170" i="11"/>
  <c r="DR168" i="11"/>
  <c r="Z167" i="11"/>
  <c r="DJ165" i="11"/>
  <c r="R164" i="11"/>
  <c r="BN162" i="11"/>
  <c r="DR160" i="11"/>
  <c r="Z159" i="11"/>
  <c r="DJ157" i="11"/>
  <c r="R156" i="11"/>
  <c r="BN154" i="11"/>
  <c r="DR152" i="11"/>
  <c r="Z151" i="11"/>
  <c r="DJ149" i="11"/>
  <c r="R148" i="11"/>
  <c r="BN146" i="11"/>
  <c r="R140" i="11"/>
  <c r="DR129" i="11"/>
  <c r="BV128" i="11"/>
  <c r="Z127" i="11"/>
  <c r="DJ89" i="11"/>
  <c r="BN88" i="11"/>
  <c r="R87" i="11"/>
  <c r="DJ82" i="11"/>
  <c r="BN81" i="11"/>
  <c r="R80" i="11"/>
  <c r="DR75" i="11"/>
  <c r="BV74" i="11"/>
  <c r="BV52" i="11"/>
  <c r="CD51" i="11"/>
  <c r="DJ50" i="11"/>
  <c r="DR49" i="11"/>
  <c r="DZ48" i="11"/>
  <c r="R48" i="11"/>
  <c r="Z43" i="11"/>
  <c r="AH42" i="11"/>
  <c r="BN41" i="11"/>
  <c r="BV37" i="11"/>
  <c r="CD36" i="11"/>
  <c r="DJ35" i="11"/>
  <c r="DR8" i="11"/>
  <c r="Z8" i="11"/>
  <c r="BV7" i="11"/>
  <c r="DR6" i="11"/>
  <c r="Z6" i="11"/>
  <c r="CD5" i="11"/>
  <c r="R5" i="11"/>
  <c r="CD4" i="11"/>
  <c r="R4" i="11"/>
  <c r="CL3" i="11"/>
  <c r="Z3" i="11"/>
  <c r="DB2" i="11"/>
  <c r="AP2" i="11"/>
  <c r="DR1" i="11"/>
  <c r="BF1" i="11"/>
  <c r="Z185" i="11"/>
  <c r="Z181" i="11"/>
  <c r="R178" i="11"/>
  <c r="BV125" i="11"/>
  <c r="R110" i="11"/>
  <c r="DJ108" i="11"/>
  <c r="BV107" i="11"/>
  <c r="R103" i="11"/>
  <c r="DJ101" i="11"/>
  <c r="BV97" i="11"/>
  <c r="Z96" i="11"/>
  <c r="DR73" i="11"/>
  <c r="BV72" i="11"/>
  <c r="Z71" i="11"/>
  <c r="R70" i="11"/>
  <c r="DR64" i="11"/>
  <c r="DR63" i="11"/>
  <c r="DR62" i="11"/>
  <c r="DR58" i="11"/>
  <c r="DZ57" i="11"/>
  <c r="R57" i="11"/>
  <c r="Z56" i="11"/>
  <c r="AH31" i="11"/>
  <c r="BN30" i="11"/>
  <c r="BV29" i="11"/>
  <c r="CD28" i="11"/>
  <c r="DJ27" i="11"/>
  <c r="R186" i="11"/>
  <c r="R182" i="11"/>
  <c r="DJ178" i="11"/>
  <c r="DR175" i="11"/>
  <c r="Z174" i="11"/>
  <c r="DJ172" i="11"/>
  <c r="R171" i="11"/>
  <c r="BN169" i="11"/>
  <c r="DR167" i="11"/>
  <c r="Z166" i="11"/>
  <c r="DJ164" i="11"/>
  <c r="R163" i="11"/>
  <c r="BN161" i="11"/>
  <c r="DR159" i="11"/>
  <c r="Z158" i="11"/>
  <c r="DJ156" i="11"/>
  <c r="R155" i="11"/>
  <c r="BN153" i="11"/>
  <c r="DR151" i="11"/>
  <c r="Z150" i="11"/>
  <c r="DJ148" i="11"/>
  <c r="R147" i="11"/>
  <c r="Z140" i="11"/>
  <c r="DJ129" i="11"/>
  <c r="BN128" i="11"/>
  <c r="R127" i="11"/>
  <c r="DR89" i="11"/>
  <c r="BV88" i="11"/>
  <c r="Z87" i="11"/>
  <c r="DR82" i="11"/>
  <c r="BV81" i="11"/>
  <c r="Z80" i="11"/>
  <c r="DJ75" i="11"/>
  <c r="BN74" i="11"/>
  <c r="BN52" i="11"/>
  <c r="AH28" i="11"/>
  <c r="DR31" i="11"/>
  <c r="DZ58" i="11"/>
  <c r="BV69" i="11"/>
  <c r="DJ95" i="11"/>
  <c r="Z109" i="11"/>
  <c r="DJ186" i="11"/>
  <c r="AH30" i="11"/>
  <c r="AH58" i="11"/>
  <c r="DR69" i="11"/>
  <c r="R96" i="11"/>
  <c r="R107" i="11"/>
  <c r="R125" i="11"/>
  <c r="DR27" i="11"/>
  <c r="BN31" i="11"/>
  <c r="DZ62" i="11"/>
  <c r="BN71" i="11"/>
  <c r="DJ97" i="11"/>
  <c r="BN107" i="11"/>
  <c r="DJ177" i="11"/>
  <c r="R28" i="11"/>
  <c r="CD31" i="11"/>
  <c r="DJ58" i="11"/>
  <c r="AH69" i="11"/>
  <c r="BN95" i="11"/>
  <c r="DJ107" i="11"/>
  <c r="BN178" i="11"/>
  <c r="AH1" i="11"/>
  <c r="CT1" i="11"/>
  <c r="R2" i="11"/>
  <c r="CD2" i="11"/>
  <c r="EP2" i="11"/>
  <c r="BN3" i="11"/>
  <c r="DZ3" i="11"/>
  <c r="BF4" i="11"/>
  <c r="DR4" i="11"/>
  <c r="BF5" i="11"/>
  <c r="DZ5" i="11"/>
  <c r="CD6" i="11"/>
  <c r="AH7" i="11"/>
  <c r="DZ7" i="11"/>
  <c r="CD8" i="11"/>
  <c r="BN35" i="11"/>
  <c r="AH36" i="11"/>
  <c r="Z37" i="11"/>
  <c r="R41" i="11"/>
  <c r="DZ41" i="11"/>
  <c r="DR42" i="11"/>
  <c r="DJ43" i="11"/>
  <c r="CD48" i="11"/>
  <c r="BV49" i="11"/>
  <c r="BN50" i="11"/>
  <c r="AH51" i="11"/>
  <c r="R74" i="11"/>
  <c r="BV82" i="11"/>
  <c r="DJ126" i="11"/>
  <c r="DJ146" i="11"/>
  <c r="R153" i="11"/>
  <c r="BN159" i="11"/>
  <c r="DR165" i="11"/>
  <c r="Z172" i="11"/>
  <c r="R181" i="11"/>
  <c r="AH29" i="11"/>
  <c r="DR56" i="11"/>
  <c r="BV63" i="11"/>
  <c r="Z72" i="11"/>
  <c r="BN101" i="11"/>
  <c r="DJ109" i="11"/>
  <c r="Z184" i="11"/>
  <c r="CL2" i="11"/>
  <c r="BN4" i="11"/>
  <c r="CL6" i="11"/>
  <c r="BV35" i="11"/>
  <c r="R42" i="11"/>
  <c r="CD49" i="11"/>
  <c r="Z74" i="11"/>
  <c r="BN82" i="11"/>
  <c r="DR126" i="11"/>
  <c r="R146" i="11"/>
  <c r="BN152" i="11"/>
  <c r="DR158" i="11"/>
  <c r="Z165" i="11"/>
  <c r="DJ171" i="11"/>
  <c r="DR179" i="11"/>
  <c r="DJ9" i="11"/>
  <c r="BN11" i="11"/>
  <c r="DZ12" i="11"/>
  <c r="CL15" i="11"/>
  <c r="Z19" i="11"/>
  <c r="DJ22" i="11"/>
  <c r="R32" i="11"/>
  <c r="Z45" i="11"/>
  <c r="BN90" i="11"/>
  <c r="R132" i="11"/>
  <c r="BN66" i="11"/>
  <c r="DJ305" i="11"/>
  <c r="BN62" i="11"/>
  <c r="DJ70" i="11"/>
  <c r="R97" i="11"/>
  <c r="BV110" i="11"/>
  <c r="CD27" i="11"/>
  <c r="Z31" i="11"/>
  <c r="DJ62" i="11"/>
  <c r="R71" i="11"/>
  <c r="BN97" i="11"/>
  <c r="Z108" i="11"/>
  <c r="DR176" i="11"/>
  <c r="DJ28" i="11"/>
  <c r="DJ56" i="11"/>
  <c r="DZ63" i="11"/>
  <c r="DJ72" i="11"/>
  <c r="Z101" i="11"/>
  <c r="BV108" i="11"/>
  <c r="DR180" i="11"/>
  <c r="DZ28" i="11"/>
  <c r="R56" i="11"/>
  <c r="Z62" i="11"/>
  <c r="BN70" i="11"/>
  <c r="DJ96" i="11"/>
  <c r="DR108" i="11"/>
  <c r="DJ181" i="11"/>
  <c r="AX1" i="11"/>
  <c r="DJ1" i="11"/>
  <c r="AH2" i="11"/>
  <c r="CT2" i="11"/>
  <c r="R3" i="11"/>
  <c r="CD3" i="11"/>
  <c r="EP3" i="11"/>
  <c r="BV4" i="11"/>
  <c r="EH4" i="11"/>
  <c r="BV5" i="11"/>
  <c r="R6" i="11"/>
  <c r="DJ6" i="11"/>
  <c r="BN7" i="11"/>
  <c r="R8" i="11"/>
  <c r="DJ8" i="11"/>
  <c r="CD35" i="11"/>
  <c r="BV36" i="11"/>
  <c r="BN37" i="11"/>
  <c r="AH41" i="11"/>
  <c r="Z42" i="11"/>
  <c r="R43" i="11"/>
  <c r="DZ43" i="11"/>
  <c r="DR48" i="11"/>
  <c r="DJ49" i="11"/>
  <c r="CD50" i="11"/>
  <c r="BV51" i="11"/>
  <c r="BN75" i="11"/>
  <c r="DJ86" i="11"/>
  <c r="R128" i="11"/>
  <c r="Z148" i="11"/>
  <c r="DJ154" i="11"/>
  <c r="R161" i="11"/>
  <c r="BN167" i="11"/>
  <c r="DR173" i="11"/>
  <c r="R185" i="11"/>
  <c r="Z30" i="11"/>
  <c r="DJ57" i="11"/>
  <c r="BV64" i="11"/>
  <c r="BV73" i="11"/>
  <c r="DJ102" i="11"/>
  <c r="Z125" i="11"/>
  <c r="AP1" i="11"/>
  <c r="EX2" i="11"/>
  <c r="DZ4" i="11"/>
  <c r="AP7" i="11"/>
  <c r="BN36" i="11"/>
  <c r="DZ42" i="11"/>
  <c r="BV50" i="11"/>
  <c r="BV75" i="11"/>
  <c r="DR86" i="11"/>
  <c r="Z128" i="11"/>
  <c r="DJ147" i="11"/>
  <c r="R154" i="11"/>
  <c r="BN160" i="11"/>
  <c r="DR166" i="11"/>
  <c r="Z173" i="11"/>
  <c r="BN183" i="11"/>
  <c r="Z10" i="11"/>
  <c r="DJ11" i="11"/>
  <c r="CD13" i="11"/>
  <c r="BV16" i="11"/>
  <c r="R20" i="11"/>
  <c r="CD23" i="11"/>
  <c r="DR33" i="11"/>
  <c r="DZ46" i="11"/>
  <c r="R93" i="11"/>
  <c r="DR134" i="11"/>
  <c r="DJ112" i="11"/>
  <c r="Z29" i="11"/>
  <c r="R30" i="11"/>
  <c r="Z57" i="11"/>
  <c r="BN63" i="11"/>
  <c r="R72" i="11"/>
  <c r="DR101" i="11"/>
  <c r="Z179" i="11"/>
  <c r="BV28" i="11"/>
  <c r="BV56" i="11"/>
  <c r="DJ63" i="11"/>
  <c r="BN72" i="11"/>
  <c r="Z102" i="11"/>
  <c r="BV109" i="11"/>
  <c r="R180" i="11"/>
  <c r="CD29" i="11"/>
  <c r="CD57" i="11"/>
  <c r="R69" i="11"/>
  <c r="R95" i="11"/>
  <c r="BV102" i="11"/>
  <c r="DR109" i="11"/>
  <c r="DJ184" i="11"/>
  <c r="DR29" i="11"/>
  <c r="DZ56" i="11"/>
  <c r="Z63" i="11"/>
  <c r="DJ71" i="11"/>
  <c r="BV101" i="11"/>
  <c r="Z110" i="11"/>
  <c r="DJ185" i="11"/>
  <c r="BN1" i="11"/>
  <c r="DZ1" i="11"/>
  <c r="AX2" i="11"/>
  <c r="DJ2" i="11"/>
  <c r="AH3" i="11"/>
  <c r="CT3" i="11"/>
  <c r="Z4" i="11"/>
  <c r="CL4" i="11"/>
  <c r="Z5" i="11"/>
  <c r="CL5" i="11"/>
  <c r="AH6" i="11"/>
  <c r="DZ6" i="11"/>
  <c r="CD7" i="11"/>
  <c r="AH8" i="11"/>
  <c r="DZ8" i="11"/>
  <c r="DR35" i="11"/>
  <c r="DJ36" i="11"/>
  <c r="CD37" i="11"/>
  <c r="BV41" i="11"/>
  <c r="BN42" i="11"/>
  <c r="AH43" i="11"/>
  <c r="Z48" i="11"/>
  <c r="R49" i="11"/>
  <c r="DZ49" i="11"/>
  <c r="DR50" i="11"/>
  <c r="DJ51" i="11"/>
  <c r="DJ76" i="11"/>
  <c r="Z88" i="11"/>
  <c r="BN129" i="11"/>
  <c r="DR149" i="11"/>
  <c r="Z156" i="11"/>
  <c r="DJ162" i="11"/>
  <c r="R169" i="11"/>
  <c r="BN175" i="11"/>
  <c r="BV27" i="11"/>
  <c r="R31" i="11"/>
  <c r="CD58" i="11"/>
  <c r="DJ69" i="11"/>
  <c r="DR95" i="11"/>
  <c r="Z107" i="11"/>
  <c r="Z177" i="11"/>
  <c r="DB1" i="11"/>
  <c r="BV3" i="11"/>
  <c r="BN5" i="11"/>
  <c r="EH7" i="11"/>
  <c r="AH37" i="11"/>
  <c r="DR43" i="11"/>
  <c r="BN51" i="11"/>
  <c r="DR76" i="11"/>
  <c r="R88" i="11"/>
  <c r="BV129" i="11"/>
  <c r="Z149" i="11"/>
  <c r="DJ155" i="11"/>
  <c r="R162" i="11"/>
  <c r="BN168" i="11"/>
  <c r="DR174" i="11"/>
  <c r="R9" i="11"/>
  <c r="CD10" i="11"/>
  <c r="Z12" i="11"/>
  <c r="R14" i="11"/>
  <c r="BN17" i="11"/>
  <c r="DZ20" i="11"/>
  <c r="BV24" i="11"/>
  <c r="CD38" i="11"/>
  <c r="R78" i="11"/>
  <c r="DJ115" i="11"/>
  <c r="BN144" i="11"/>
  <c r="R139" i="11"/>
  <c r="Q20" i="16"/>
  <c r="R53" i="16"/>
  <c r="S53" i="16"/>
  <c r="J53" i="16"/>
  <c r="Q30" i="16"/>
  <c r="S30" i="16"/>
  <c r="J30" i="16"/>
  <c r="Q55" i="16"/>
  <c r="S55" i="16"/>
  <c r="J55" i="16"/>
  <c r="Q36" i="16"/>
  <c r="S36" i="16"/>
  <c r="J36" i="16"/>
  <c r="R16" i="16"/>
  <c r="S16" i="16"/>
  <c r="J16" i="16"/>
  <c r="R50" i="16"/>
  <c r="S50" i="16"/>
  <c r="J50" i="16"/>
  <c r="Q9" i="16"/>
  <c r="S9" i="16"/>
  <c r="J9" i="16"/>
  <c r="R362" i="11"/>
  <c r="CD53" i="10"/>
  <c r="R556" i="10"/>
  <c r="R33" i="16"/>
  <c r="S33" i="16"/>
  <c r="J33" i="16"/>
  <c r="R38" i="16"/>
  <c r="S38" i="16"/>
  <c r="J38" i="16"/>
  <c r="Q26" i="16"/>
  <c r="S26" i="16"/>
  <c r="J26" i="16"/>
  <c r="Q45" i="16"/>
  <c r="S45" i="16"/>
  <c r="J45" i="16"/>
  <c r="R48" i="16"/>
  <c r="S48" i="16"/>
  <c r="J48" i="16"/>
  <c r="Q10" i="16"/>
  <c r="S10" i="16"/>
  <c r="J10" i="16"/>
  <c r="R46" i="16"/>
  <c r="S46" i="16"/>
  <c r="J46" i="16"/>
  <c r="R18" i="16"/>
  <c r="S18" i="16"/>
  <c r="J18" i="16"/>
  <c r="Q37" i="16"/>
  <c r="S37" i="16"/>
  <c r="J37" i="16"/>
  <c r="R21" i="16"/>
  <c r="S21" i="16"/>
  <c r="J21" i="16"/>
  <c r="Q19" i="16"/>
  <c r="S19" i="16"/>
  <c r="J19" i="16"/>
  <c r="Q13" i="16"/>
  <c r="S13" i="16"/>
  <c r="J13" i="16"/>
  <c r="Q15" i="16"/>
  <c r="S15" i="16"/>
  <c r="J15" i="16"/>
  <c r="Q62" i="16"/>
  <c r="S62" i="16"/>
  <c r="J62" i="16"/>
  <c r="R25" i="16"/>
  <c r="S25" i="16"/>
  <c r="J25" i="16"/>
  <c r="DJ18" i="14"/>
  <c r="AP1" i="14"/>
  <c r="Z2" i="14"/>
  <c r="EX2" i="14"/>
  <c r="EH3" i="14"/>
  <c r="DR4" i="14"/>
  <c r="DB5" i="14"/>
  <c r="CL6" i="14"/>
  <c r="CD7" i="14"/>
  <c r="BV8" i="14"/>
  <c r="BN9" i="14"/>
  <c r="BF10" i="14"/>
  <c r="BN11" i="14"/>
  <c r="BV12" i="14"/>
  <c r="CD13" i="14"/>
  <c r="DJ14" i="14"/>
  <c r="DZ15" i="14"/>
  <c r="EP16" i="14"/>
  <c r="DR20" i="14"/>
  <c r="AH25" i="14"/>
  <c r="DR26" i="14"/>
  <c r="AP31" i="14"/>
  <c r="AH33" i="14"/>
  <c r="BV39" i="14"/>
  <c r="DR41" i="14"/>
  <c r="R66" i="14"/>
  <c r="DZ77" i="14"/>
  <c r="R130" i="14"/>
  <c r="Z143" i="14"/>
  <c r="AP54" i="14"/>
  <c r="BV97" i="14"/>
  <c r="AP34" i="14"/>
  <c r="BN124" i="14"/>
  <c r="DZ104" i="14"/>
  <c r="DZ84" i="10"/>
  <c r="DJ916" i="10"/>
  <c r="EP18" i="14"/>
  <c r="BV1" i="14"/>
  <c r="BF2" i="14"/>
  <c r="AP3" i="14"/>
  <c r="Z4" i="14"/>
  <c r="EX4" i="14"/>
  <c r="EH5" i="14"/>
  <c r="DZ6" i="14"/>
  <c r="DR7" i="14"/>
  <c r="DJ8" i="14"/>
  <c r="CT9" i="14"/>
  <c r="CL10" i="14"/>
  <c r="CT11" i="14"/>
  <c r="DJ12" i="14"/>
  <c r="DZ13" i="14"/>
  <c r="EP14" i="14"/>
  <c r="Z16" i="14"/>
  <c r="EH19" i="14"/>
  <c r="R21" i="14"/>
  <c r="CL25" i="14"/>
  <c r="Z27" i="14"/>
  <c r="CL31" i="14"/>
  <c r="DR33" i="14"/>
  <c r="R40" i="14"/>
  <c r="AX42" i="14"/>
  <c r="BV70" i="14"/>
  <c r="AP79" i="14"/>
  <c r="R137" i="14"/>
  <c r="DJ145" i="14"/>
  <c r="AH61" i="14"/>
  <c r="DZ100" i="14"/>
  <c r="EH37" i="14"/>
  <c r="BV44" i="14"/>
  <c r="DZ149" i="14"/>
  <c r="CT8" i="10"/>
  <c r="Z18" i="14"/>
  <c r="AP19" i="14"/>
  <c r="DB1" i="14"/>
  <c r="CL2" i="14"/>
  <c r="BV3" i="14"/>
  <c r="BF4" i="14"/>
  <c r="AP5" i="14"/>
  <c r="Z6" i="14"/>
  <c r="R7" i="14"/>
  <c r="EX7" i="14"/>
  <c r="EP8" i="14"/>
  <c r="EH9" i="14"/>
  <c r="DZ10" i="14"/>
  <c r="EH11" i="14"/>
  <c r="EP12" i="14"/>
  <c r="Z14" i="14"/>
  <c r="AP15" i="14"/>
  <c r="BN16" i="14"/>
  <c r="AH20" i="14"/>
  <c r="BV21" i="14"/>
  <c r="EP25" i="14"/>
  <c r="BV27" i="14"/>
  <c r="R32" i="14"/>
  <c r="AX38" i="14"/>
  <c r="CL40" i="14"/>
  <c r="EH42" i="14"/>
  <c r="EH71" i="14"/>
  <c r="R117" i="14"/>
  <c r="R139" i="14"/>
  <c r="Z47" i="14"/>
  <c r="Z85" i="14"/>
  <c r="DJ23" i="14"/>
  <c r="DJ75" i="14"/>
  <c r="R56" i="14"/>
  <c r="DJ178" i="14"/>
  <c r="CD57" i="10"/>
  <c r="CL14" i="10"/>
  <c r="DZ27" i="10"/>
  <c r="EH66" i="10"/>
  <c r="R51" i="16"/>
  <c r="S51" i="16"/>
  <c r="J51" i="16"/>
  <c r="Q12" i="16"/>
  <c r="S12" i="16"/>
  <c r="J12" i="16"/>
  <c r="Q22" i="16"/>
  <c r="S22" i="16"/>
  <c r="J22" i="16"/>
  <c r="Q23" i="16"/>
  <c r="S23" i="16"/>
  <c r="J23" i="16"/>
  <c r="Q66" i="16"/>
  <c r="S66" i="16"/>
  <c r="J66" i="16"/>
  <c r="R41" i="16"/>
  <c r="S41" i="16"/>
  <c r="J41" i="16"/>
  <c r="Q27" i="16"/>
  <c r="S27" i="16"/>
  <c r="J27" i="16"/>
  <c r="R63" i="16"/>
  <c r="S63" i="16"/>
  <c r="J63" i="16"/>
  <c r="Q42" i="16"/>
  <c r="S42" i="16"/>
  <c r="J42" i="16"/>
  <c r="Q29" i="16"/>
  <c r="S29" i="16"/>
  <c r="J29" i="16"/>
  <c r="BN67" i="10"/>
  <c r="R5" i="10"/>
  <c r="R19" i="10"/>
  <c r="R58" i="16"/>
  <c r="S58" i="16"/>
  <c r="J58" i="16"/>
  <c r="CD46" i="10"/>
  <c r="AH290" i="10"/>
  <c r="R121" i="10"/>
  <c r="CD119" i="10"/>
  <c r="CT10" i="10"/>
  <c r="BV460" i="10"/>
  <c r="AH230" i="15"/>
  <c r="R136" i="15"/>
  <c r="BV58" i="15"/>
  <c r="DR114" i="15"/>
  <c r="R76" i="15"/>
  <c r="Z94" i="15"/>
  <c r="DR55" i="15"/>
  <c r="BV32" i="15"/>
  <c r="DJ19" i="15"/>
  <c r="BN15" i="15"/>
  <c r="DB11" i="15"/>
  <c r="AP8" i="15"/>
  <c r="DB4" i="15"/>
  <c r="Z1" i="15"/>
  <c r="CD47" i="15"/>
  <c r="EP35" i="15"/>
  <c r="BV28" i="15"/>
  <c r="AP53" i="15"/>
  <c r="AH198" i="15"/>
  <c r="BV112" i="15"/>
  <c r="AP141" i="15"/>
  <c r="DR91" i="15"/>
  <c r="DZ108" i="15"/>
  <c r="AH70" i="15"/>
  <c r="AX45" i="15"/>
  <c r="BF25" i="15"/>
  <c r="AP18" i="15"/>
  <c r="BV14" i="15"/>
  <c r="DR10" i="15"/>
  <c r="BF7" i="15"/>
  <c r="DR3" i="15"/>
  <c r="EP50" i="15"/>
  <c r="BN42" i="15"/>
  <c r="DZ34" i="15"/>
  <c r="BN27" i="15"/>
  <c r="Z52" i="15"/>
  <c r="DJ1205" i="15"/>
  <c r="BV85" i="15"/>
  <c r="DR97" i="15"/>
  <c r="Z132" i="15"/>
  <c r="DZ84" i="15"/>
  <c r="EH102" i="15"/>
  <c r="BV63" i="15"/>
  <c r="R43" i="15"/>
  <c r="BV23" i="15"/>
  <c r="AX17" i="15"/>
  <c r="CD13" i="15"/>
  <c r="EH9" i="15"/>
  <c r="BV6" i="15"/>
  <c r="EH2" i="15"/>
  <c r="DZ49" i="15"/>
  <c r="AP41" i="15"/>
  <c r="DJ30" i="15"/>
  <c r="BV26" i="15"/>
  <c r="DR64" i="15"/>
  <c r="R61" i="15"/>
  <c r="CL12" i="15"/>
  <c r="DJ48" i="15"/>
  <c r="EH117" i="15"/>
  <c r="DR37" i="15"/>
  <c r="Z55" i="15"/>
  <c r="Z40" i="15"/>
  <c r="DR290" i="15"/>
  <c r="EH78" i="15"/>
  <c r="CL21" i="15"/>
  <c r="CL5" i="15"/>
  <c r="CD29" i="15"/>
  <c r="BF16" i="15"/>
  <c r="EX1" i="15"/>
  <c r="DR162" i="15"/>
  <c r="BN54" i="15"/>
  <c r="R100" i="15"/>
  <c r="R17" i="14"/>
  <c r="AX17" i="14"/>
  <c r="CL17" i="14"/>
  <c r="EH17" i="14"/>
  <c r="AH18" i="14"/>
  <c r="BV18" i="14"/>
  <c r="DR18" i="14"/>
  <c r="R19" i="14"/>
  <c r="AX19" i="14"/>
  <c r="R1" i="14"/>
  <c r="AX1" i="14"/>
  <c r="CD1" i="14"/>
  <c r="DJ1" i="14"/>
  <c r="EP1" i="14"/>
  <c r="AH2" i="14"/>
  <c r="BN2" i="14"/>
  <c r="CT2" i="14"/>
  <c r="DZ2" i="14"/>
  <c r="R3" i="14"/>
  <c r="AX3" i="14"/>
  <c r="CD3" i="14"/>
  <c r="DJ3" i="14"/>
  <c r="EP3" i="14"/>
  <c r="AH4" i="14"/>
  <c r="BN4" i="14"/>
  <c r="CT4" i="14"/>
  <c r="DZ4" i="14"/>
  <c r="R5" i="14"/>
  <c r="AX5" i="14"/>
  <c r="CD5" i="14"/>
  <c r="DJ5" i="14"/>
  <c r="EP5" i="14"/>
  <c r="AH6" i="14"/>
  <c r="BN6" i="14"/>
  <c r="CT6" i="14"/>
  <c r="EH6" i="14"/>
  <c r="Z7" i="14"/>
  <c r="BF7" i="14"/>
  <c r="CL7" i="14"/>
  <c r="DZ7" i="14"/>
  <c r="R8" i="14"/>
  <c r="AX8" i="14"/>
  <c r="CD8" i="14"/>
  <c r="DR8" i="14"/>
  <c r="EX8" i="14"/>
  <c r="AP9" i="14"/>
  <c r="BV9" i="14"/>
  <c r="DJ9" i="14"/>
  <c r="EP9" i="14"/>
  <c r="AH10" i="14"/>
  <c r="BN10" i="14"/>
  <c r="CT10" i="14"/>
  <c r="EH10" i="14"/>
  <c r="AH11" i="14"/>
  <c r="BV11" i="14"/>
  <c r="DJ11" i="14"/>
  <c r="EP11" i="14"/>
  <c r="AP12" i="14"/>
  <c r="CD12" i="14"/>
  <c r="DR12" i="14"/>
  <c r="R13" i="14"/>
  <c r="AX13" i="14"/>
  <c r="CL13" i="14"/>
  <c r="EH13" i="14"/>
  <c r="AH14" i="14"/>
  <c r="BV14" i="14"/>
  <c r="DR14" i="14"/>
  <c r="R15" i="14"/>
  <c r="AX15" i="14"/>
  <c r="CL15" i="14"/>
  <c r="EH15" i="14"/>
  <c r="AH16" i="14"/>
  <c r="BV16" i="14"/>
  <c r="DR16" i="14"/>
  <c r="DJ19" i="14"/>
  <c r="EP19" i="14"/>
  <c r="AP20" i="14"/>
  <c r="CD20" i="14"/>
  <c r="DZ20" i="14"/>
  <c r="AH21" i="14"/>
  <c r="CD21" i="14"/>
  <c r="EH21" i="14"/>
  <c r="AX25" i="14"/>
  <c r="DJ25" i="14"/>
  <c r="R26" i="14"/>
  <c r="BV26" i="14"/>
  <c r="DZ26" i="14"/>
  <c r="AH27" i="14"/>
  <c r="CL27" i="14"/>
  <c r="EP27" i="14"/>
  <c r="AX31" i="14"/>
  <c r="DR31" i="14"/>
  <c r="Z32" i="14"/>
  <c r="DJ32" i="14"/>
  <c r="AP33" i="14"/>
  <c r="DZ33" i="14"/>
  <c r="BN38" i="14"/>
  <c r="EP38" i="14"/>
  <c r="CD39" i="14"/>
  <c r="Z40" i="14"/>
  <c r="DJ40" i="14"/>
  <c r="AP41" i="14"/>
  <c r="DZ41" i="14"/>
  <c r="BN42" i="14"/>
  <c r="EP42" i="14"/>
  <c r="EH64" i="14"/>
  <c r="BN66" i="14"/>
  <c r="DZ70" i="14"/>
  <c r="AP72" i="14"/>
  <c r="DR76" i="14"/>
  <c r="AH78" i="14"/>
  <c r="DJ79" i="14"/>
  <c r="BV117" i="14"/>
  <c r="BV119" i="14"/>
  <c r="BV130" i="14"/>
  <c r="BV137" i="14"/>
  <c r="BV139" i="14"/>
  <c r="BV141" i="14"/>
  <c r="DR143" i="14"/>
  <c r="AH146" i="14"/>
  <c r="DJ47" i="14"/>
  <c r="CD52" i="14"/>
  <c r="R59" i="14"/>
  <c r="EH61" i="14"/>
  <c r="EH85" i="14"/>
  <c r="Z92" i="14"/>
  <c r="AP98" i="14"/>
  <c r="DZ115" i="14"/>
  <c r="AP24" i="14"/>
  <c r="CD29" i="14"/>
  <c r="DZ34" i="14"/>
  <c r="AP68" i="14"/>
  <c r="Z81" i="14"/>
  <c r="DJ107" i="14"/>
  <c r="BN132" i="14"/>
  <c r="DR45" i="14"/>
  <c r="BV57" i="14"/>
  <c r="DR95" i="14"/>
  <c r="DZ111" i="14"/>
  <c r="BN154" i="14"/>
  <c r="R197" i="14"/>
  <c r="Q54" i="16"/>
  <c r="S54" i="16"/>
  <c r="J54" i="16"/>
  <c r="Z17" i="14"/>
  <c r="BN17" i="14"/>
  <c r="EP17" i="14"/>
  <c r="AP18" i="14"/>
  <c r="DZ18" i="14"/>
  <c r="Z19" i="14"/>
  <c r="BN19" i="14"/>
  <c r="Z1" i="14"/>
  <c r="BF1" i="14"/>
  <c r="CL1" i="14"/>
  <c r="DR1" i="14"/>
  <c r="EX1" i="14"/>
  <c r="AP2" i="14"/>
  <c r="BV2" i="14"/>
  <c r="DB2" i="14"/>
  <c r="EH2" i="14"/>
  <c r="Z3" i="14"/>
  <c r="BF3" i="14"/>
  <c r="CL3" i="14"/>
  <c r="DR3" i="14"/>
  <c r="EX3" i="14"/>
  <c r="AP4" i="14"/>
  <c r="BV4" i="14"/>
  <c r="DB4" i="14"/>
  <c r="EH4" i="14"/>
  <c r="Z5" i="14"/>
  <c r="BF5" i="14"/>
  <c r="CL5" i="14"/>
  <c r="DR5" i="14"/>
  <c r="EX5" i="14"/>
  <c r="AP6" i="14"/>
  <c r="BV6" i="14"/>
  <c r="DJ6" i="14"/>
  <c r="EP6" i="14"/>
  <c r="AH7" i="14"/>
  <c r="BN7" i="14"/>
  <c r="CT7" i="14"/>
  <c r="EH7" i="14"/>
  <c r="Z8" i="14"/>
  <c r="BF8" i="14"/>
  <c r="CL8" i="14"/>
  <c r="DZ8" i="14"/>
  <c r="R9" i="14"/>
  <c r="AX9" i="14"/>
  <c r="CD9" i="14"/>
  <c r="DR9" i="14"/>
  <c r="EX9" i="14"/>
  <c r="AP10" i="14"/>
  <c r="BV10" i="14"/>
  <c r="DJ10" i="14"/>
  <c r="EP10" i="14"/>
  <c r="AP11" i="14"/>
  <c r="CD11" i="14"/>
  <c r="DR11" i="14"/>
  <c r="R12" i="14"/>
  <c r="AX12" i="14"/>
  <c r="CL12" i="14"/>
  <c r="DZ12" i="14"/>
  <c r="Z13" i="14"/>
  <c r="BN13" i="14"/>
  <c r="DJ13" i="14"/>
  <c r="EP13" i="14"/>
  <c r="AP14" i="14"/>
  <c r="CD14" i="14"/>
  <c r="DZ14" i="14"/>
  <c r="Z15" i="14"/>
  <c r="BN15" i="14"/>
  <c r="DJ15" i="14"/>
  <c r="EP15" i="14"/>
  <c r="AP16" i="14"/>
  <c r="CD16" i="14"/>
  <c r="DZ16" i="14"/>
  <c r="DR19" i="14"/>
  <c r="R20" i="14"/>
  <c r="AX20" i="14"/>
  <c r="CL20" i="14"/>
  <c r="EH20" i="14"/>
  <c r="AP21" i="14"/>
  <c r="CL21" i="14"/>
  <c r="R25" i="14"/>
  <c r="BN25" i="14"/>
  <c r="DR25" i="14"/>
  <c r="AH26" i="14"/>
  <c r="CD26" i="14"/>
  <c r="EH26" i="14"/>
  <c r="AX27" i="14"/>
  <c r="DJ27" i="14"/>
  <c r="R31" i="14"/>
  <c r="BV31" i="14"/>
  <c r="DZ31" i="14"/>
  <c r="AX32" i="14"/>
  <c r="EH32" i="14"/>
  <c r="BV33" i="14"/>
  <c r="R38" i="14"/>
  <c r="CL38" i="14"/>
  <c r="AH39" i="14"/>
  <c r="DR39" i="14"/>
  <c r="AX40" i="14"/>
  <c r="EH40" i="14"/>
  <c r="BV41" i="14"/>
  <c r="R42" i="14"/>
  <c r="CL42" i="14"/>
  <c r="AH64" i="14"/>
  <c r="AP65" i="14"/>
  <c r="DR66" i="14"/>
  <c r="AH71" i="14"/>
  <c r="DJ72" i="14"/>
  <c r="Z77" i="14"/>
  <c r="CD78" i="14"/>
  <c r="R116" i="14"/>
  <c r="R118" i="14"/>
  <c r="R120" i="14"/>
  <c r="R136" i="14"/>
  <c r="R138" i="14"/>
  <c r="R140" i="14"/>
  <c r="R142" i="14"/>
  <c r="AH144" i="14"/>
  <c r="AP46" i="14"/>
  <c r="Z48" i="14"/>
  <c r="R53" i="14"/>
  <c r="DR59" i="14"/>
  <c r="DJ62" i="14"/>
  <c r="DR86" i="14"/>
  <c r="EH92" i="14"/>
  <c r="Z99" i="14"/>
  <c r="CD22" i="14"/>
  <c r="DZ24" i="14"/>
  <c r="Z30" i="14"/>
  <c r="CL35" i="14"/>
  <c r="DR69" i="14"/>
  <c r="DJ82" i="14"/>
  <c r="BN109" i="14"/>
  <c r="BN134" i="14"/>
  <c r="Z50" i="14"/>
  <c r="EH58" i="14"/>
  <c r="AP101" i="14"/>
  <c r="DR114" i="14"/>
  <c r="AH160" i="14"/>
  <c r="R760" i="14"/>
  <c r="R745" i="14"/>
  <c r="R737" i="14"/>
  <c r="R729" i="14"/>
  <c r="R721" i="14"/>
  <c r="R713" i="14"/>
  <c r="R705" i="14"/>
  <c r="R697" i="14"/>
  <c r="R689" i="14"/>
  <c r="R681" i="14"/>
  <c r="R673" i="14"/>
  <c r="R665" i="14"/>
  <c r="R657" i="14"/>
  <c r="R649" i="14"/>
  <c r="R641" i="14"/>
  <c r="R633" i="14"/>
  <c r="R625" i="14"/>
  <c r="R617" i="14"/>
  <c r="R609" i="14"/>
  <c r="R601" i="14"/>
  <c r="R593" i="14"/>
  <c r="R585" i="14"/>
  <c r="R577" i="14"/>
  <c r="R569" i="14"/>
  <c r="R561" i="14"/>
  <c r="R553" i="14"/>
  <c r="R545" i="14"/>
  <c r="R537" i="14"/>
  <c r="R529" i="14"/>
  <c r="R521" i="14"/>
  <c r="R513" i="14"/>
  <c r="R505" i="14"/>
  <c r="R497" i="14"/>
  <c r="R489" i="14"/>
  <c r="R481" i="14"/>
  <c r="R473" i="14"/>
  <c r="R465" i="14"/>
  <c r="R457" i="14"/>
  <c r="R449" i="14"/>
  <c r="R441" i="14"/>
  <c r="R433" i="14"/>
  <c r="R425" i="14"/>
  <c r="R417" i="14"/>
  <c r="R409" i="14"/>
  <c r="R401" i="14"/>
  <c r="R393" i="14"/>
  <c r="R385" i="14"/>
  <c r="DR378" i="14"/>
  <c r="DJ373" i="14"/>
  <c r="DJ368" i="14"/>
  <c r="DJ364" i="14"/>
  <c r="DJ360" i="14"/>
  <c r="DJ356" i="14"/>
  <c r="DJ352" i="14"/>
  <c r="DJ348" i="14"/>
  <c r="DJ344" i="14"/>
  <c r="DJ340" i="14"/>
  <c r="DJ336" i="14"/>
  <c r="DJ332" i="14"/>
  <c r="DJ328" i="14"/>
  <c r="DJ324" i="14"/>
  <c r="DJ320" i="14"/>
  <c r="DJ316" i="14"/>
  <c r="DJ312" i="14"/>
  <c r="DJ308" i="14"/>
  <c r="DJ304" i="14"/>
  <c r="DJ300" i="14"/>
  <c r="R757" i="14"/>
  <c r="DJ743" i="14"/>
  <c r="DJ735" i="14"/>
  <c r="DJ727" i="14"/>
  <c r="DJ719" i="14"/>
  <c r="DJ711" i="14"/>
  <c r="DJ703" i="14"/>
  <c r="DJ695" i="14"/>
  <c r="DJ687" i="14"/>
  <c r="DJ679" i="14"/>
  <c r="DJ671" i="14"/>
  <c r="DJ663" i="14"/>
  <c r="DJ655" i="14"/>
  <c r="DJ647" i="14"/>
  <c r="DJ639" i="14"/>
  <c r="DJ631" i="14"/>
  <c r="DJ623" i="14"/>
  <c r="DJ615" i="14"/>
  <c r="DJ607" i="14"/>
  <c r="DJ599" i="14"/>
  <c r="DJ591" i="14"/>
  <c r="DJ583" i="14"/>
  <c r="DJ575" i="14"/>
  <c r="DJ567" i="14"/>
  <c r="DJ559" i="14"/>
  <c r="DJ551" i="14"/>
  <c r="DJ543" i="14"/>
  <c r="DJ535" i="14"/>
  <c r="DJ527" i="14"/>
  <c r="DJ519" i="14"/>
  <c r="DJ511" i="14"/>
  <c r="DJ503" i="14"/>
  <c r="DJ495" i="14"/>
  <c r="DJ487" i="14"/>
  <c r="DJ479" i="14"/>
  <c r="DJ471" i="14"/>
  <c r="DJ463" i="14"/>
  <c r="DJ455" i="14"/>
  <c r="DJ447" i="14"/>
  <c r="DJ439" i="14"/>
  <c r="DJ431" i="14"/>
  <c r="DJ423" i="14"/>
  <c r="DJ415" i="14"/>
  <c r="DJ407" i="14"/>
  <c r="DJ399" i="14"/>
  <c r="DJ391" i="14"/>
  <c r="DJ383" i="14"/>
  <c r="DR377" i="14"/>
  <c r="DJ372" i="14"/>
  <c r="DR367" i="14"/>
  <c r="DR363" i="14"/>
  <c r="DR359" i="14"/>
  <c r="DR355" i="14"/>
  <c r="DR351" i="14"/>
  <c r="DR347" i="14"/>
  <c r="DR343" i="14"/>
  <c r="DR339" i="14"/>
  <c r="DR335" i="14"/>
  <c r="DR331" i="14"/>
  <c r="DR327" i="14"/>
  <c r="DR323" i="14"/>
  <c r="DR319" i="14"/>
  <c r="DR315" i="14"/>
  <c r="DR311" i="14"/>
  <c r="DR307" i="14"/>
  <c r="DR303" i="14"/>
  <c r="DR299" i="14"/>
  <c r="R752" i="14"/>
  <c r="R741" i="14"/>
  <c r="R733" i="14"/>
  <c r="R725" i="14"/>
  <c r="R717" i="14"/>
  <c r="R709" i="14"/>
  <c r="R701" i="14"/>
  <c r="R693" i="14"/>
  <c r="R685" i="14"/>
  <c r="R677" i="14"/>
  <c r="R669" i="14"/>
  <c r="R661" i="14"/>
  <c r="R653" i="14"/>
  <c r="R645" i="14"/>
  <c r="R637" i="14"/>
  <c r="R629" i="14"/>
  <c r="R621" i="14"/>
  <c r="R613" i="14"/>
  <c r="R605" i="14"/>
  <c r="R597" i="14"/>
  <c r="R589" i="14"/>
  <c r="R581" i="14"/>
  <c r="R573" i="14"/>
  <c r="R565" i="14"/>
  <c r="R557" i="14"/>
  <c r="R549" i="14"/>
  <c r="R541" i="14"/>
  <c r="R533" i="14"/>
  <c r="R525" i="14"/>
  <c r="R517" i="14"/>
  <c r="R509" i="14"/>
  <c r="R501" i="14"/>
  <c r="R493" i="14"/>
  <c r="R485" i="14"/>
  <c r="R477" i="14"/>
  <c r="R469" i="14"/>
  <c r="R461" i="14"/>
  <c r="R453" i="14"/>
  <c r="R445" i="14"/>
  <c r="R437" i="14"/>
  <c r="R429" i="14"/>
  <c r="R421" i="14"/>
  <c r="R413" i="14"/>
  <c r="R405" i="14"/>
  <c r="R397" i="14"/>
  <c r="R389" i="14"/>
  <c r="DJ381" i="14"/>
  <c r="R376" i="14"/>
  <c r="DR370" i="14"/>
  <c r="DJ366" i="14"/>
  <c r="DJ362" i="14"/>
  <c r="DJ358" i="14"/>
  <c r="DJ354" i="14"/>
  <c r="DJ350" i="14"/>
  <c r="DJ346" i="14"/>
  <c r="DJ342" i="14"/>
  <c r="DJ338" i="14"/>
  <c r="DJ334" i="14"/>
  <c r="DJ330" i="14"/>
  <c r="DJ326" i="14"/>
  <c r="DJ322" i="14"/>
  <c r="DJ318" i="14"/>
  <c r="DJ314" i="14"/>
  <c r="DJ310" i="14"/>
  <c r="DJ306" i="14"/>
  <c r="DJ302" i="14"/>
  <c r="DJ298" i="14"/>
  <c r="DJ731" i="14"/>
  <c r="DJ699" i="14"/>
  <c r="DJ667" i="14"/>
  <c r="DJ635" i="14"/>
  <c r="DJ603" i="14"/>
  <c r="DJ571" i="14"/>
  <c r="DJ539" i="14"/>
  <c r="DJ507" i="14"/>
  <c r="DJ475" i="14"/>
  <c r="DJ443" i="14"/>
  <c r="DJ411" i="14"/>
  <c r="DJ380" i="14"/>
  <c r="DR361" i="14"/>
  <c r="DR345" i="14"/>
  <c r="DR329" i="14"/>
  <c r="DR313" i="14"/>
  <c r="DR297" i="14"/>
  <c r="DR293" i="14"/>
  <c r="DR289" i="14"/>
  <c r="DR285" i="14"/>
  <c r="DR281" i="14"/>
  <c r="DR277" i="14"/>
  <c r="DR273" i="14"/>
  <c r="DR269" i="14"/>
  <c r="DR265" i="14"/>
  <c r="DR261" i="14"/>
  <c r="DR257" i="14"/>
  <c r="DR253" i="14"/>
  <c r="DR249" i="14"/>
  <c r="DJ246" i="14"/>
  <c r="BN243" i="14"/>
  <c r="Z240" i="14"/>
  <c r="R237" i="14"/>
  <c r="DR233" i="14"/>
  <c r="DJ230" i="14"/>
  <c r="BN227" i="14"/>
  <c r="Z224" i="14"/>
  <c r="R221" i="14"/>
  <c r="DR217" i="14"/>
  <c r="DJ214" i="14"/>
  <c r="Z212" i="14"/>
  <c r="BN210" i="14"/>
  <c r="Z208" i="14"/>
  <c r="DR205" i="14"/>
  <c r="R204" i="14"/>
  <c r="DR201" i="14"/>
  <c r="BN199" i="14"/>
  <c r="DJ197" i="14"/>
  <c r="BN195" i="14"/>
  <c r="R193" i="14"/>
  <c r="AH191" i="14"/>
  <c r="DR189" i="14"/>
  <c r="R188" i="14"/>
  <c r="DR186" i="14"/>
  <c r="DR185" i="14"/>
  <c r="DZ184" i="14"/>
  <c r="Z184" i="14"/>
  <c r="BN183" i="14"/>
  <c r="DJ182" i="14"/>
  <c r="DZ181" i="14"/>
  <c r="Z181" i="14"/>
  <c r="AH180" i="14"/>
  <c r="DJ179" i="14"/>
  <c r="DZ178" i="14"/>
  <c r="R178" i="14"/>
  <c r="AH177" i="14"/>
  <c r="DJ176" i="14"/>
  <c r="DR175" i="14"/>
  <c r="R175" i="14"/>
  <c r="AH174" i="14"/>
  <c r="BN173" i="14"/>
  <c r="DR172" i="14"/>
  <c r="R172" i="14"/>
  <c r="Z171" i="14"/>
  <c r="BN170" i="14"/>
  <c r="DR169" i="14"/>
  <c r="DZ168" i="14"/>
  <c r="Z168" i="14"/>
  <c r="BN167" i="14"/>
  <c r="DJ166" i="14"/>
  <c r="DZ165" i="14"/>
  <c r="R749" i="14"/>
  <c r="DJ715" i="14"/>
  <c r="DJ683" i="14"/>
  <c r="DJ651" i="14"/>
  <c r="DJ619" i="14"/>
  <c r="DJ587" i="14"/>
  <c r="DJ555" i="14"/>
  <c r="DJ523" i="14"/>
  <c r="DJ491" i="14"/>
  <c r="DJ459" i="14"/>
  <c r="DJ427" i="14"/>
  <c r="DJ395" i="14"/>
  <c r="DR369" i="14"/>
  <c r="DR353" i="14"/>
  <c r="DR337" i="14"/>
  <c r="DR321" i="14"/>
  <c r="DR305" i="14"/>
  <c r="DR295" i="14"/>
  <c r="DR291" i="14"/>
  <c r="DR287" i="14"/>
  <c r="DR283" i="14"/>
  <c r="DR279" i="14"/>
  <c r="DR275" i="14"/>
  <c r="DR271" i="14"/>
  <c r="DR267" i="14"/>
  <c r="DR263" i="14"/>
  <c r="DR259" i="14"/>
  <c r="DR255" i="14"/>
  <c r="DR251" i="14"/>
  <c r="Z248" i="14"/>
  <c r="R245" i="14"/>
  <c r="DR241" i="14"/>
  <c r="DJ238" i="14"/>
  <c r="BN235" i="14"/>
  <c r="Z232" i="14"/>
  <c r="R229" i="14"/>
  <c r="DR225" i="14"/>
  <c r="DJ222" i="14"/>
  <c r="BN219" i="14"/>
  <c r="Z216" i="14"/>
  <c r="DJ213" i="14"/>
  <c r="BN211" i="14"/>
  <c r="R209" i="14"/>
  <c r="Z207" i="14"/>
  <c r="R205" i="14"/>
  <c r="DJ202" i="14"/>
  <c r="DR200" i="14"/>
  <c r="DJ198" i="14"/>
  <c r="Z196" i="14"/>
  <c r="BN194" i="14"/>
  <c r="Z192" i="14"/>
  <c r="AH190" i="14"/>
  <c r="R189" i="14"/>
  <c r="BN187" i="14"/>
  <c r="R186" i="14"/>
  <c r="AH185" i="14"/>
  <c r="DJ184" i="14"/>
  <c r="DR183" i="14"/>
  <c r="R183" i="14"/>
  <c r="AH182" i="14"/>
  <c r="BN181" i="14"/>
  <c r="DR180" i="14"/>
  <c r="R180" i="14"/>
  <c r="Z179" i="14"/>
  <c r="BN178" i="14"/>
  <c r="DR177" i="14"/>
  <c r="DZ176" i="14"/>
  <c r="Z176" i="14"/>
  <c r="BN175" i="14"/>
  <c r="DJ174" i="14"/>
  <c r="DZ173" i="14"/>
  <c r="Z173" i="14"/>
  <c r="AH172" i="14"/>
  <c r="DJ171" i="14"/>
  <c r="DZ170" i="14"/>
  <c r="R170" i="14"/>
  <c r="AH169" i="14"/>
  <c r="DJ168" i="14"/>
  <c r="DR167" i="14"/>
  <c r="DJ739" i="14"/>
  <c r="DJ675" i="14"/>
  <c r="DJ611" i="14"/>
  <c r="DJ547" i="14"/>
  <c r="DJ483" i="14"/>
  <c r="DJ419" i="14"/>
  <c r="DR365" i="14"/>
  <c r="DR333" i="14"/>
  <c r="DR301" i="14"/>
  <c r="DJ290" i="14"/>
  <c r="DJ282" i="14"/>
  <c r="DJ274" i="14"/>
  <c r="DJ266" i="14"/>
  <c r="DJ258" i="14"/>
  <c r="DJ250" i="14"/>
  <c r="R244" i="14"/>
  <c r="DJ237" i="14"/>
  <c r="Z231" i="14"/>
  <c r="DR224" i="14"/>
  <c r="BN218" i="14"/>
  <c r="R213" i="14"/>
  <c r="DR208" i="14"/>
  <c r="Z204" i="14"/>
  <c r="Z200" i="14"/>
  <c r="R196" i="14"/>
  <c r="BN191" i="14"/>
  <c r="DJ188" i="14"/>
  <c r="DZ185" i="14"/>
  <c r="AH184" i="14"/>
  <c r="DZ182" i="14"/>
  <c r="AH181" i="14"/>
  <c r="DR179" i="14"/>
  <c r="AH178" i="14"/>
  <c r="DR176" i="14"/>
  <c r="Z175" i="14"/>
  <c r="DR173" i="14"/>
  <c r="Z172" i="14"/>
  <c r="DJ170" i="14"/>
  <c r="Z169" i="14"/>
  <c r="DJ167" i="14"/>
  <c r="BN166" i="14"/>
  <c r="BN165" i="14"/>
  <c r="DR164" i="14"/>
  <c r="R164" i="14"/>
  <c r="Z163" i="14"/>
  <c r="BN162" i="14"/>
  <c r="DR161" i="14"/>
  <c r="DZ160" i="14"/>
  <c r="Z160" i="14"/>
  <c r="BN159" i="14"/>
  <c r="DJ158" i="14"/>
  <c r="DZ157" i="14"/>
  <c r="Z157" i="14"/>
  <c r="AH156" i="14"/>
  <c r="DJ155" i="14"/>
  <c r="DZ154" i="14"/>
  <c r="AH154" i="14"/>
  <c r="DR153" i="14"/>
  <c r="Z153" i="14"/>
  <c r="DJ152" i="14"/>
  <c r="R152" i="14"/>
  <c r="BN151" i="14"/>
  <c r="DZ150" i="14"/>
  <c r="AH150" i="14"/>
  <c r="DR149" i="14"/>
  <c r="Z149" i="14"/>
  <c r="DJ148" i="14"/>
  <c r="R148" i="14"/>
  <c r="BN147" i="14"/>
  <c r="DZ146" i="14"/>
  <c r="DJ129" i="14"/>
  <c r="Z129" i="14"/>
  <c r="DJ128" i="14"/>
  <c r="Z128" i="14"/>
  <c r="DJ127" i="14"/>
  <c r="Z127" i="14"/>
  <c r="DJ126" i="14"/>
  <c r="Z126" i="14"/>
  <c r="DJ125" i="14"/>
  <c r="Z125" i="14"/>
  <c r="DJ114" i="14"/>
  <c r="Z114" i="14"/>
  <c r="DJ113" i="14"/>
  <c r="Z113" i="14"/>
  <c r="DJ723" i="14"/>
  <c r="DJ659" i="14"/>
  <c r="DJ595" i="14"/>
  <c r="DJ531" i="14"/>
  <c r="DJ467" i="14"/>
  <c r="DJ403" i="14"/>
  <c r="DR357" i="14"/>
  <c r="DR325" i="14"/>
  <c r="DJ296" i="14"/>
  <c r="DJ288" i="14"/>
  <c r="DJ280" i="14"/>
  <c r="DJ272" i="14"/>
  <c r="DJ264" i="14"/>
  <c r="DJ256" i="14"/>
  <c r="DR248" i="14"/>
  <c r="BN242" i="14"/>
  <c r="R236" i="14"/>
  <c r="DJ229" i="14"/>
  <c r="Z223" i="14"/>
  <c r="DR216" i="14"/>
  <c r="R212" i="14"/>
  <c r="BN207" i="14"/>
  <c r="BN203" i="14"/>
  <c r="Z199" i="14"/>
  <c r="DJ194" i="14"/>
  <c r="DZ190" i="14"/>
  <c r="DZ187" i="14"/>
  <c r="BN185" i="14"/>
  <c r="R184" i="14"/>
  <c r="BN182" i="14"/>
  <c r="DZ180" i="14"/>
  <c r="BN179" i="14"/>
  <c r="DZ177" i="14"/>
  <c r="AH176" i="14"/>
  <c r="DZ174" i="14"/>
  <c r="AH173" i="14"/>
  <c r="DR171" i="14"/>
  <c r="AH170" i="14"/>
  <c r="DR168" i="14"/>
  <c r="Z167" i="14"/>
  <c r="AH166" i="14"/>
  <c r="AH165" i="14"/>
  <c r="DJ164" i="14"/>
  <c r="DR163" i="14"/>
  <c r="R163" i="14"/>
  <c r="AH162" i="14"/>
  <c r="BN161" i="14"/>
  <c r="DR160" i="14"/>
  <c r="R160" i="14"/>
  <c r="Z159" i="14"/>
  <c r="BN158" i="14"/>
  <c r="DR157" i="14"/>
  <c r="DZ156" i="14"/>
  <c r="Z156" i="14"/>
  <c r="BN155" i="14"/>
  <c r="DR154" i="14"/>
  <c r="Z154" i="14"/>
  <c r="DJ153" i="14"/>
  <c r="R153" i="14"/>
  <c r="BN152" i="14"/>
  <c r="DZ151" i="14"/>
  <c r="AH151" i="14"/>
  <c r="DR150" i="14"/>
  <c r="Z150" i="14"/>
  <c r="DJ149" i="14"/>
  <c r="R149" i="14"/>
  <c r="BN148" i="14"/>
  <c r="DZ147" i="14"/>
  <c r="AH147" i="14"/>
  <c r="DR146" i="14"/>
  <c r="BV129" i="14"/>
  <c r="R129" i="14"/>
  <c r="BV128" i="14"/>
  <c r="R128" i="14"/>
  <c r="BV127" i="14"/>
  <c r="R127" i="14"/>
  <c r="BV126" i="14"/>
  <c r="R126" i="14"/>
  <c r="BV125" i="14"/>
  <c r="R125" i="14"/>
  <c r="BV114" i="14"/>
  <c r="R114" i="14"/>
  <c r="BV113" i="14"/>
  <c r="DJ707" i="14"/>
  <c r="DJ579" i="14"/>
  <c r="DJ451" i="14"/>
  <c r="DR349" i="14"/>
  <c r="DJ294" i="14"/>
  <c r="DJ278" i="14"/>
  <c r="DJ262" i="14"/>
  <c r="Z247" i="14"/>
  <c r="BN234" i="14"/>
  <c r="DJ221" i="14"/>
  <c r="DJ210" i="14"/>
  <c r="BN202" i="14"/>
  <c r="DR193" i="14"/>
  <c r="DZ186" i="14"/>
  <c r="DJ183" i="14"/>
  <c r="DJ180" i="14"/>
  <c r="BN177" i="14"/>
  <c r="BN174" i="14"/>
  <c r="BN171" i="14"/>
  <c r="AH168" i="14"/>
  <c r="R166" i="14"/>
  <c r="AH164" i="14"/>
  <c r="DZ162" i="14"/>
  <c r="AH161" i="14"/>
  <c r="DR159" i="14"/>
  <c r="AH158" i="14"/>
  <c r="DR156" i="14"/>
  <c r="Z155" i="14"/>
  <c r="R154" i="14"/>
  <c r="DZ152" i="14"/>
  <c r="DR151" i="14"/>
  <c r="DJ150" i="14"/>
  <c r="BN149" i="14"/>
  <c r="AH148" i="14"/>
  <c r="Z147" i="14"/>
  <c r="BN129" i="14"/>
  <c r="BN128" i="14"/>
  <c r="BN127" i="14"/>
  <c r="BN126" i="14"/>
  <c r="BN125" i="14"/>
  <c r="BN114" i="14"/>
  <c r="BN113" i="14"/>
  <c r="DR112" i="14"/>
  <c r="AH112" i="14"/>
  <c r="DR111" i="14"/>
  <c r="AH111" i="14"/>
  <c r="DR110" i="14"/>
  <c r="AH110" i="14"/>
  <c r="DR104" i="14"/>
  <c r="AP104" i="14"/>
  <c r="DZ103" i="14"/>
  <c r="BN103" i="14"/>
  <c r="R103" i="14"/>
  <c r="BV102" i="14"/>
  <c r="Z102" i="14"/>
  <c r="DJ101" i="14"/>
  <c r="AH101" i="14"/>
  <c r="DZ96" i="14"/>
  <c r="BN96" i="14"/>
  <c r="R96" i="14"/>
  <c r="DJ95" i="14"/>
  <c r="AH95" i="14"/>
  <c r="DZ94" i="14"/>
  <c r="BN94" i="14"/>
  <c r="R94" i="14"/>
  <c r="DJ90" i="14"/>
  <c r="AH90" i="14"/>
  <c r="DZ89" i="14"/>
  <c r="BN89" i="14"/>
  <c r="R89" i="14"/>
  <c r="DJ88" i="14"/>
  <c r="AH88" i="14"/>
  <c r="DZ58" i="14"/>
  <c r="BV58" i="14"/>
  <c r="Z58" i="14"/>
  <c r="DR57" i="14"/>
  <c r="BN57" i="14"/>
  <c r="R57" i="14"/>
  <c r="DJ56" i="14"/>
  <c r="AP56" i="14"/>
  <c r="EH55" i="14"/>
  <c r="CD55" i="14"/>
  <c r="AH55" i="14"/>
  <c r="DZ51" i="14"/>
  <c r="BV51" i="14"/>
  <c r="Z51" i="14"/>
  <c r="DR50" i="14"/>
  <c r="BN50" i="14"/>
  <c r="R50" i="14"/>
  <c r="DJ49" i="14"/>
  <c r="AP49" i="14"/>
  <c r="EP45" i="14"/>
  <c r="DJ45" i="14"/>
  <c r="AX45" i="14"/>
  <c r="R45" i="14"/>
  <c r="DR44" i="14"/>
  <c r="BN44" i="14"/>
  <c r="Z44" i="14"/>
  <c r="DZ43" i="14"/>
  <c r="BV43" i="14"/>
  <c r="AH43" i="14"/>
  <c r="DR135" i="14"/>
  <c r="AH135" i="14"/>
  <c r="DR134" i="14"/>
  <c r="AH134" i="14"/>
  <c r="DR133" i="14"/>
  <c r="AH133" i="14"/>
  <c r="DR132" i="14"/>
  <c r="AH132" i="14"/>
  <c r="DR131" i="14"/>
  <c r="AH131" i="14"/>
  <c r="DR124" i="14"/>
  <c r="AH124" i="14"/>
  <c r="DR123" i="14"/>
  <c r="AH123" i="14"/>
  <c r="DR122" i="14"/>
  <c r="AH122" i="14"/>
  <c r="DR121" i="14"/>
  <c r="AH121" i="14"/>
  <c r="DR109" i="14"/>
  <c r="AP109" i="14"/>
  <c r="DZ108" i="14"/>
  <c r="BN108" i="14"/>
  <c r="R108" i="14"/>
  <c r="BV107" i="14"/>
  <c r="Z107" i="14"/>
  <c r="DJ106" i="14"/>
  <c r="AH106" i="14"/>
  <c r="DR105" i="14"/>
  <c r="AP105" i="14"/>
  <c r="EH84" i="14"/>
  <c r="BV84" i="14"/>
  <c r="Z84" i="14"/>
  <c r="DR83" i="14"/>
  <c r="AP83" i="14"/>
  <c r="EH82" i="14"/>
  <c r="BV82" i="14"/>
  <c r="Z82" i="14"/>
  <c r="DR81" i="14"/>
  <c r="BN81" i="14"/>
  <c r="R81" i="14"/>
  <c r="DJ80" i="14"/>
  <c r="AP80" i="14"/>
  <c r="EH75" i="14"/>
  <c r="CD75" i="14"/>
  <c r="AH75" i="14"/>
  <c r="DZ74" i="14"/>
  <c r="BV74" i="14"/>
  <c r="Z74" i="14"/>
  <c r="DR73" i="14"/>
  <c r="BN73" i="14"/>
  <c r="R73" i="14"/>
  <c r="DJ69" i="14"/>
  <c r="AP69" i="14"/>
  <c r="EH68" i="14"/>
  <c r="CD68" i="14"/>
  <c r="AH68" i="14"/>
  <c r="DZ67" i="14"/>
  <c r="BV67" i="14"/>
  <c r="Z67" i="14"/>
  <c r="DZ37" i="14"/>
  <c r="CD37" i="14"/>
  <c r="AP37" i="14"/>
  <c r="EP36" i="14"/>
  <c r="DJ36" i="14"/>
  <c r="BN36" i="14"/>
  <c r="Z36" i="14"/>
  <c r="DZ35" i="14"/>
  <c r="CD35" i="14"/>
  <c r="AP35" i="14"/>
  <c r="DJ691" i="14"/>
  <c r="DJ563" i="14"/>
  <c r="DJ435" i="14"/>
  <c r="DR341" i="14"/>
  <c r="DJ292" i="14"/>
  <c r="DJ276" i="14"/>
  <c r="DJ260" i="14"/>
  <c r="DJ245" i="14"/>
  <c r="DR232" i="14"/>
  <c r="R220" i="14"/>
  <c r="DR209" i="14"/>
  <c r="R201" i="14"/>
  <c r="DR192" i="14"/>
  <c r="AH186" i="14"/>
  <c r="Z183" i="14"/>
  <c r="Z180" i="14"/>
  <c r="Z177" i="14"/>
  <c r="R174" i="14"/>
  <c r="R171" i="14"/>
  <c r="R168" i="14"/>
  <c r="DR165" i="14"/>
  <c r="Z164" i="14"/>
  <c r="DJ162" i="14"/>
  <c r="Z161" i="14"/>
  <c r="DJ159" i="14"/>
  <c r="R158" i="14"/>
  <c r="DJ156" i="14"/>
  <c r="R155" i="14"/>
  <c r="DZ153" i="14"/>
  <c r="DR152" i="14"/>
  <c r="DJ151" i="14"/>
  <c r="BN150" i="14"/>
  <c r="AH149" i="14"/>
  <c r="Z148" i="14"/>
  <c r="R147" i="14"/>
  <c r="AH129" i="14"/>
  <c r="AH128" i="14"/>
  <c r="AH127" i="14"/>
  <c r="AH126" i="14"/>
  <c r="AH125" i="14"/>
  <c r="AH114" i="14"/>
  <c r="AH113" i="14"/>
  <c r="DJ112" i="14"/>
  <c r="Z112" i="14"/>
  <c r="DJ111" i="14"/>
  <c r="Z111" i="14"/>
  <c r="DJ110" i="14"/>
  <c r="Z110" i="14"/>
  <c r="DJ104" i="14"/>
  <c r="AH104" i="14"/>
  <c r="DR103" i="14"/>
  <c r="AP103" i="14"/>
  <c r="DZ102" i="14"/>
  <c r="BN102" i="14"/>
  <c r="R102" i="14"/>
  <c r="BV101" i="14"/>
  <c r="Z101" i="14"/>
  <c r="DR96" i="14"/>
  <c r="AP96" i="14"/>
  <c r="EH95" i="14"/>
  <c r="BV95" i="14"/>
  <c r="Z95" i="14"/>
  <c r="DR94" i="14"/>
  <c r="AP94" i="14"/>
  <c r="EH90" i="14"/>
  <c r="BV90" i="14"/>
  <c r="Z90" i="14"/>
  <c r="DR89" i="14"/>
  <c r="AP89" i="14"/>
  <c r="EH88" i="14"/>
  <c r="BV88" i="14"/>
  <c r="Z88" i="14"/>
  <c r="DR58" i="14"/>
  <c r="BN58" i="14"/>
  <c r="R58" i="14"/>
  <c r="DJ57" i="14"/>
  <c r="AP57" i="14"/>
  <c r="EH56" i="14"/>
  <c r="CD56" i="14"/>
  <c r="AH56" i="14"/>
  <c r="DZ55" i="14"/>
  <c r="BV55" i="14"/>
  <c r="Z55" i="14"/>
  <c r="DR51" i="14"/>
  <c r="BN51" i="14"/>
  <c r="R51" i="14"/>
  <c r="DJ50" i="14"/>
  <c r="AP50" i="14"/>
  <c r="EH49" i="14"/>
  <c r="CD49" i="14"/>
  <c r="AH49" i="14"/>
  <c r="EH45" i="14"/>
  <c r="CD45" i="14"/>
  <c r="AP45" i="14"/>
  <c r="EP44" i="14"/>
  <c r="DJ44" i="14"/>
  <c r="AX44" i="14"/>
  <c r="R44" i="14"/>
  <c r="DR43" i="14"/>
  <c r="BN43" i="14"/>
  <c r="Z43" i="14"/>
  <c r="DJ135" i="14"/>
  <c r="Z135" i="14"/>
  <c r="DJ134" i="14"/>
  <c r="Z134" i="14"/>
  <c r="DJ133" i="14"/>
  <c r="Z133" i="14"/>
  <c r="DJ132" i="14"/>
  <c r="Z132" i="14"/>
  <c r="DJ131" i="14"/>
  <c r="Z131" i="14"/>
  <c r="DJ124" i="14"/>
  <c r="Z124" i="14"/>
  <c r="DJ123" i="14"/>
  <c r="Z123" i="14"/>
  <c r="DJ122" i="14"/>
  <c r="Z122" i="14"/>
  <c r="DJ121" i="14"/>
  <c r="Z121" i="14"/>
  <c r="DJ109" i="14"/>
  <c r="AH109" i="14"/>
  <c r="DR108" i="14"/>
  <c r="AP108" i="14"/>
  <c r="DZ107" i="14"/>
  <c r="BN107" i="14"/>
  <c r="R107" i="14"/>
  <c r="BV106" i="14"/>
  <c r="Z106" i="14"/>
  <c r="DJ105" i="14"/>
  <c r="AH105" i="14"/>
  <c r="DZ84" i="14"/>
  <c r="BN84" i="14"/>
  <c r="R84" i="14"/>
  <c r="DJ83" i="14"/>
  <c r="AH83" i="14"/>
  <c r="DZ82" i="14"/>
  <c r="BN82" i="14"/>
  <c r="R82" i="14"/>
  <c r="DJ81" i="14"/>
  <c r="AP81" i="14"/>
  <c r="EH80" i="14"/>
  <c r="CD80" i="14"/>
  <c r="AH80" i="14"/>
  <c r="DZ75" i="14"/>
  <c r="BV75" i="14"/>
  <c r="Z75" i="14"/>
  <c r="DR74" i="14"/>
  <c r="BN74" i="14"/>
  <c r="R74" i="14"/>
  <c r="DJ73" i="14"/>
  <c r="AP73" i="14"/>
  <c r="EH69" i="14"/>
  <c r="CD69" i="14"/>
  <c r="AH69" i="14"/>
  <c r="DZ68" i="14"/>
  <c r="BV68" i="14"/>
  <c r="Z68" i="14"/>
  <c r="DR67" i="14"/>
  <c r="BN67" i="14"/>
  <c r="R67" i="14"/>
  <c r="DR37" i="14"/>
  <c r="BV37" i="14"/>
  <c r="AH37" i="14"/>
  <c r="EH36" i="14"/>
  <c r="CL36" i="14"/>
  <c r="AX36" i="14"/>
  <c r="R36" i="14"/>
  <c r="DR35" i="14"/>
  <c r="BV35" i="14"/>
  <c r="DJ643" i="14"/>
  <c r="DJ387" i="14"/>
  <c r="DJ286" i="14"/>
  <c r="DJ254" i="14"/>
  <c r="R228" i="14"/>
  <c r="DJ206" i="14"/>
  <c r="Z190" i="14"/>
  <c r="R182" i="14"/>
  <c r="R176" i="14"/>
  <c r="DZ169" i="14"/>
  <c r="Z165" i="14"/>
  <c r="R162" i="14"/>
  <c r="R159" i="14"/>
  <c r="R156" i="14"/>
  <c r="BN153" i="14"/>
  <c r="Z151" i="14"/>
  <c r="DZ148" i="14"/>
  <c r="DZ129" i="14"/>
  <c r="DZ127" i="14"/>
  <c r="DZ125" i="14"/>
  <c r="DZ113" i="14"/>
  <c r="BV112" i="14"/>
  <c r="BV111" i="14"/>
  <c r="BV110" i="14"/>
  <c r="BV104" i="14"/>
  <c r="DJ103" i="14"/>
  <c r="DR102" i="14"/>
  <c r="DZ101" i="14"/>
  <c r="R101" i="14"/>
  <c r="AH96" i="14"/>
  <c r="BN95" i="14"/>
  <c r="DJ94" i="14"/>
  <c r="DZ90" i="14"/>
  <c r="R90" i="14"/>
  <c r="AH89" i="14"/>
  <c r="BN88" i="14"/>
  <c r="DJ58" i="14"/>
  <c r="EH57" i="14"/>
  <c r="AH57" i="14"/>
  <c r="BV56" i="14"/>
  <c r="DR55" i="14"/>
  <c r="R55" i="14"/>
  <c r="AP51" i="14"/>
  <c r="CD50" i="14"/>
  <c r="DZ49" i="14"/>
  <c r="Z49" i="14"/>
  <c r="BV45" i="14"/>
  <c r="EH44" i="14"/>
  <c r="AP44" i="14"/>
  <c r="DJ43" i="14"/>
  <c r="R43" i="14"/>
  <c r="R135" i="14"/>
  <c r="R134" i="14"/>
  <c r="R133" i="14"/>
  <c r="R132" i="14"/>
  <c r="R131" i="14"/>
  <c r="R124" i="14"/>
  <c r="R123" i="14"/>
  <c r="R122" i="14"/>
  <c r="R121" i="14"/>
  <c r="Z109" i="14"/>
  <c r="AH108" i="14"/>
  <c r="AP107" i="14"/>
  <c r="BN106" i="14"/>
  <c r="BV105" i="14"/>
  <c r="DR84" i="14"/>
  <c r="EH83" i="14"/>
  <c r="Z83" i="14"/>
  <c r="AP82" i="14"/>
  <c r="CD81" i="14"/>
  <c r="DZ80" i="14"/>
  <c r="Z80" i="14"/>
  <c r="BN75" i="14"/>
  <c r="DJ74" i="14"/>
  <c r="EH73" i="14"/>
  <c r="AH73" i="14"/>
  <c r="BV69" i="14"/>
  <c r="DR68" i="14"/>
  <c r="R68" i="14"/>
  <c r="AP67" i="14"/>
  <c r="DJ37" i="14"/>
  <c r="Z37" i="14"/>
  <c r="CD36" i="14"/>
  <c r="EP35" i="14"/>
  <c r="BN35" i="14"/>
  <c r="R35" i="14"/>
  <c r="DR34" i="14"/>
  <c r="BV34" i="14"/>
  <c r="AH34" i="14"/>
  <c r="EH30" i="14"/>
  <c r="CL30" i="14"/>
  <c r="AX30" i="14"/>
  <c r="R30" i="14"/>
  <c r="DR29" i="14"/>
  <c r="BV29" i="14"/>
  <c r="AH29" i="14"/>
  <c r="EH28" i="14"/>
  <c r="CL28" i="14"/>
  <c r="AX28" i="14"/>
  <c r="R28" i="14"/>
  <c r="DR24" i="14"/>
  <c r="BV24" i="14"/>
  <c r="AH24" i="14"/>
  <c r="EH23" i="14"/>
  <c r="CL23" i="14"/>
  <c r="AX23" i="14"/>
  <c r="R23" i="14"/>
  <c r="DR22" i="14"/>
  <c r="BV22" i="14"/>
  <c r="AH22" i="14"/>
  <c r="DR115" i="14"/>
  <c r="AH115" i="14"/>
  <c r="DR100" i="14"/>
  <c r="AP100" i="14"/>
  <c r="DZ99" i="14"/>
  <c r="BN99" i="14"/>
  <c r="R99" i="14"/>
  <c r="DJ98" i="14"/>
  <c r="AH98" i="14"/>
  <c r="DZ97" i="14"/>
  <c r="BN97" i="14"/>
  <c r="R97" i="14"/>
  <c r="DJ93" i="14"/>
  <c r="AH93" i="14"/>
  <c r="DZ92" i="14"/>
  <c r="BN92" i="14"/>
  <c r="R92" i="14"/>
  <c r="DJ91" i="14"/>
  <c r="AH91" i="14"/>
  <c r="DZ87" i="14"/>
  <c r="BN87" i="14"/>
  <c r="R87" i="14"/>
  <c r="DJ86" i="14"/>
  <c r="AH86" i="14"/>
  <c r="DZ85" i="14"/>
  <c r="BN85" i="14"/>
  <c r="R85" i="14"/>
  <c r="DJ63" i="14"/>
  <c r="AP63" i="14"/>
  <c r="EH62" i="14"/>
  <c r="CD62" i="14"/>
  <c r="AH62" i="14"/>
  <c r="DZ61" i="14"/>
  <c r="BV61" i="14"/>
  <c r="Z61" i="14"/>
  <c r="DR60" i="14"/>
  <c r="BN60" i="14"/>
  <c r="R60" i="14"/>
  <c r="DJ59" i="14"/>
  <c r="AP59" i="14"/>
  <c r="EH54" i="14"/>
  <c r="CD54" i="14"/>
  <c r="AH54" i="14"/>
  <c r="DZ53" i="14"/>
  <c r="BV53" i="14"/>
  <c r="Z53" i="14"/>
  <c r="DR52" i="14"/>
  <c r="BN52" i="14"/>
  <c r="R52" i="14"/>
  <c r="DJ48" i="14"/>
  <c r="AP48" i="14"/>
  <c r="EH47" i="14"/>
  <c r="CD47" i="14"/>
  <c r="AH47" i="14"/>
  <c r="EH46" i="14"/>
  <c r="CD46" i="14"/>
  <c r="AH46" i="14"/>
  <c r="BN146" i="14"/>
  <c r="DZ145" i="14"/>
  <c r="AH145" i="14"/>
  <c r="DJ627" i="14"/>
  <c r="R375" i="14"/>
  <c r="DJ284" i="14"/>
  <c r="DJ252" i="14"/>
  <c r="BN226" i="14"/>
  <c r="DJ205" i="14"/>
  <c r="Z189" i="14"/>
  <c r="DR181" i="14"/>
  <c r="DJ175" i="14"/>
  <c r="BN169" i="14"/>
  <c r="DZ164" i="14"/>
  <c r="DZ161" i="14"/>
  <c r="DZ158" i="14"/>
  <c r="DR155" i="14"/>
  <c r="AH153" i="14"/>
  <c r="R151" i="14"/>
  <c r="DR148" i="14"/>
  <c r="DR129" i="14"/>
  <c r="DR127" i="14"/>
  <c r="DR125" i="14"/>
  <c r="DR113" i="14"/>
  <c r="BN112" i="14"/>
  <c r="BN111" i="14"/>
  <c r="BN110" i="14"/>
  <c r="BN104" i="14"/>
  <c r="BV103" i="14"/>
  <c r="DJ102" i="14"/>
  <c r="DR101" i="14"/>
  <c r="EH96" i="14"/>
  <c r="Z96" i="14"/>
  <c r="AP95" i="14"/>
  <c r="BV94" i="14"/>
  <c r="DR90" i="14"/>
  <c r="EH89" i="14"/>
  <c r="Z89" i="14"/>
  <c r="AP88" i="14"/>
  <c r="CD58" i="14"/>
  <c r="DZ57" i="14"/>
  <c r="Z57" i="14"/>
  <c r="BN56" i="14"/>
  <c r="DJ55" i="14"/>
  <c r="EH51" i="14"/>
  <c r="AH51" i="14"/>
  <c r="BV50" i="14"/>
  <c r="DR49" i="14"/>
  <c r="R49" i="14"/>
  <c r="BN45" i="14"/>
  <c r="DZ44" i="14"/>
  <c r="AH44" i="14"/>
  <c r="CD43" i="14"/>
  <c r="DZ135" i="14"/>
  <c r="DZ134" i="14"/>
  <c r="DZ133" i="14"/>
  <c r="DZ132" i="14"/>
  <c r="DZ131" i="14"/>
  <c r="DZ124" i="14"/>
  <c r="DZ123" i="14"/>
  <c r="DZ122" i="14"/>
  <c r="DZ121" i="14"/>
  <c r="DZ109" i="14"/>
  <c r="R109" i="14"/>
  <c r="Z108" i="14"/>
  <c r="AH107" i="14"/>
  <c r="AP106" i="14"/>
  <c r="BN105" i="14"/>
  <c r="DJ84" i="14"/>
  <c r="DZ83" i="14"/>
  <c r="R83" i="14"/>
  <c r="AH82" i="14"/>
  <c r="BV81" i="14"/>
  <c r="DR80" i="14"/>
  <c r="R80" i="14"/>
  <c r="AP75" i="14"/>
  <c r="CD74" i="14"/>
  <c r="DZ73" i="14"/>
  <c r="Z73" i="14"/>
  <c r="BN69" i="14"/>
  <c r="DJ68" i="14"/>
  <c r="EH67" i="14"/>
  <c r="AH67" i="14"/>
  <c r="CL37" i="14"/>
  <c r="R37" i="14"/>
  <c r="BV36" i="14"/>
  <c r="EH35" i="14"/>
  <c r="AX35" i="14"/>
  <c r="EP34" i="14"/>
  <c r="DJ34" i="14"/>
  <c r="BN34" i="14"/>
  <c r="Z34" i="14"/>
  <c r="DZ30" i="14"/>
  <c r="CD30" i="14"/>
  <c r="AP30" i="14"/>
  <c r="EP29" i="14"/>
  <c r="DJ29" i="14"/>
  <c r="BN29" i="14"/>
  <c r="Z29" i="14"/>
  <c r="DZ28" i="14"/>
  <c r="CD28" i="14"/>
  <c r="AP28" i="14"/>
  <c r="EP24" i="14"/>
  <c r="DJ24" i="14"/>
  <c r="BN24" i="14"/>
  <c r="Z24" i="14"/>
  <c r="DZ23" i="14"/>
  <c r="CD23" i="14"/>
  <c r="AP23" i="14"/>
  <c r="EP22" i="14"/>
  <c r="DJ22" i="14"/>
  <c r="BN22" i="14"/>
  <c r="Z22" i="14"/>
  <c r="DJ115" i="14"/>
  <c r="Z115" i="14"/>
  <c r="DJ100" i="14"/>
  <c r="AH100" i="14"/>
  <c r="DR99" i="14"/>
  <c r="AP99" i="14"/>
  <c r="EH98" i="14"/>
  <c r="BV98" i="14"/>
  <c r="Z98" i="14"/>
  <c r="DR97" i="14"/>
  <c r="AP97" i="14"/>
  <c r="EH93" i="14"/>
  <c r="BV93" i="14"/>
  <c r="Z93" i="14"/>
  <c r="DR92" i="14"/>
  <c r="AP92" i="14"/>
  <c r="EH91" i="14"/>
  <c r="BV91" i="14"/>
  <c r="Z91" i="14"/>
  <c r="DR87" i="14"/>
  <c r="AP87" i="14"/>
  <c r="EH86" i="14"/>
  <c r="BV86" i="14"/>
  <c r="Z86" i="14"/>
  <c r="DR85" i="14"/>
  <c r="AP85" i="14"/>
  <c r="EH63" i="14"/>
  <c r="CD63" i="14"/>
  <c r="AH63" i="14"/>
  <c r="DZ62" i="14"/>
  <c r="BV62" i="14"/>
  <c r="Z62" i="14"/>
  <c r="DR61" i="14"/>
  <c r="BN61" i="14"/>
  <c r="R61" i="14"/>
  <c r="DJ60" i="14"/>
  <c r="AP60" i="14"/>
  <c r="EH59" i="14"/>
  <c r="CD59" i="14"/>
  <c r="AH59" i="14"/>
  <c r="DZ54" i="14"/>
  <c r="BV54" i="14"/>
  <c r="Z54" i="14"/>
  <c r="DR53" i="14"/>
  <c r="DJ515" i="14"/>
  <c r="DJ270" i="14"/>
  <c r="Z215" i="14"/>
  <c r="Z185" i="14"/>
  <c r="DZ172" i="14"/>
  <c r="DJ163" i="14"/>
  <c r="BN157" i="14"/>
  <c r="AH152" i="14"/>
  <c r="DR147" i="14"/>
  <c r="DZ126" i="14"/>
  <c r="R113" i="14"/>
  <c r="R111" i="14"/>
  <c r="Z104" i="14"/>
  <c r="AP102" i="14"/>
  <c r="DJ96" i="14"/>
  <c r="R95" i="14"/>
  <c r="BN90" i="14"/>
  <c r="DZ88" i="14"/>
  <c r="AP58" i="14"/>
  <c r="DZ56" i="14"/>
  <c r="BN55" i="14"/>
  <c r="EH50" i="14"/>
  <c r="BV49" i="14"/>
  <c r="AH45" i="14"/>
  <c r="EP43" i="14"/>
  <c r="BV135" i="14"/>
  <c r="BV133" i="14"/>
  <c r="BV131" i="14"/>
  <c r="BV123" i="14"/>
  <c r="BV121" i="14"/>
  <c r="DJ108" i="14"/>
  <c r="DZ106" i="14"/>
  <c r="Z105" i="14"/>
  <c r="BV83" i="14"/>
  <c r="EH81" i="14"/>
  <c r="BV80" i="14"/>
  <c r="R75" i="14"/>
  <c r="CD73" i="14"/>
  <c r="Z69" i="14"/>
  <c r="DJ67" i="14"/>
  <c r="BN37" i="14"/>
  <c r="AP36" i="14"/>
  <c r="AH35" i="14"/>
  <c r="CL34" i="14"/>
  <c r="R34" i="14"/>
  <c r="BV30" i="14"/>
  <c r="EH29" i="14"/>
  <c r="AX29" i="14"/>
  <c r="DR28" i="14"/>
  <c r="AH28" i="14"/>
  <c r="CL24" i="14"/>
  <c r="R24" i="14"/>
  <c r="BV23" i="14"/>
  <c r="EH22" i="14"/>
  <c r="AX22" i="14"/>
  <c r="BV115" i="14"/>
  <c r="BV100" i="14"/>
  <c r="DJ99" i="14"/>
  <c r="DZ98" i="14"/>
  <c r="R98" i="14"/>
  <c r="AH97" i="14"/>
  <c r="BN93" i="14"/>
  <c r="DJ92" i="14"/>
  <c r="DZ91" i="14"/>
  <c r="R91" i="14"/>
  <c r="AH87" i="14"/>
  <c r="BN86" i="14"/>
  <c r="DJ85" i="14"/>
  <c r="DZ63" i="14"/>
  <c r="Z63" i="14"/>
  <c r="BN62" i="14"/>
  <c r="DJ61" i="14"/>
  <c r="EH60" i="14"/>
  <c r="AH60" i="14"/>
  <c r="BV59" i="14"/>
  <c r="DR54" i="14"/>
  <c r="R54" i="14"/>
  <c r="BN53" i="14"/>
  <c r="EH52" i="14"/>
  <c r="BV52" i="14"/>
  <c r="EH48" i="14"/>
  <c r="BV48" i="14"/>
  <c r="R48" i="14"/>
  <c r="BV47" i="14"/>
  <c r="R47" i="14"/>
  <c r="DJ46" i="14"/>
  <c r="Z46" i="14"/>
  <c r="Z146" i="14"/>
  <c r="BN145" i="14"/>
  <c r="DR144" i="14"/>
  <c r="Z144" i="14"/>
  <c r="DJ143" i="14"/>
  <c r="R143" i="14"/>
  <c r="BN142" i="14"/>
  <c r="DZ141" i="14"/>
  <c r="BN141" i="14"/>
  <c r="DZ140" i="14"/>
  <c r="BN140" i="14"/>
  <c r="DZ139" i="14"/>
  <c r="BN139" i="14"/>
  <c r="DZ138" i="14"/>
  <c r="BN138" i="14"/>
  <c r="DZ137" i="14"/>
  <c r="BN137" i="14"/>
  <c r="DZ136" i="14"/>
  <c r="BN136" i="14"/>
  <c r="DZ130" i="14"/>
  <c r="BN130" i="14"/>
  <c r="DZ120" i="14"/>
  <c r="BN120" i="14"/>
  <c r="DZ119" i="14"/>
  <c r="BN119" i="14"/>
  <c r="DZ118" i="14"/>
  <c r="BN118" i="14"/>
  <c r="DZ117" i="14"/>
  <c r="BN117" i="14"/>
  <c r="DZ116" i="14"/>
  <c r="BN116" i="14"/>
  <c r="EH79" i="14"/>
  <c r="CD79" i="14"/>
  <c r="AH79" i="14"/>
  <c r="DZ78" i="14"/>
  <c r="BV78" i="14"/>
  <c r="Z78" i="14"/>
  <c r="DR77" i="14"/>
  <c r="BN77" i="14"/>
  <c r="R77" i="14"/>
  <c r="DJ76" i="14"/>
  <c r="AP76" i="14"/>
  <c r="EH72" i="14"/>
  <c r="CD72" i="14"/>
  <c r="AH72" i="14"/>
  <c r="DZ71" i="14"/>
  <c r="BV71" i="14"/>
  <c r="Z71" i="14"/>
  <c r="DR70" i="14"/>
  <c r="BN70" i="14"/>
  <c r="R70" i="14"/>
  <c r="DJ66" i="14"/>
  <c r="AP66" i="14"/>
  <c r="EH65" i="14"/>
  <c r="CD65" i="14"/>
  <c r="AH65" i="14"/>
  <c r="DZ64" i="14"/>
  <c r="BV64" i="14"/>
  <c r="Z64" i="14"/>
  <c r="DZ42" i="14"/>
  <c r="CD42" i="14"/>
  <c r="AP42" i="14"/>
  <c r="EP41" i="14"/>
  <c r="DJ41" i="14"/>
  <c r="BN41" i="14"/>
  <c r="Z41" i="14"/>
  <c r="DZ40" i="14"/>
  <c r="CD40" i="14"/>
  <c r="AP40" i="14"/>
  <c r="EP39" i="14"/>
  <c r="DJ39" i="14"/>
  <c r="BN39" i="14"/>
  <c r="Z39" i="14"/>
  <c r="DZ38" i="14"/>
  <c r="CD38" i="14"/>
  <c r="AP38" i="14"/>
  <c r="EP33" i="14"/>
  <c r="DJ33" i="14"/>
  <c r="BN33" i="14"/>
  <c r="Z33" i="14"/>
  <c r="DZ32" i="14"/>
  <c r="CD32" i="14"/>
  <c r="AP32" i="14"/>
  <c r="EP31" i="14"/>
  <c r="DJ31" i="14"/>
  <c r="BN31" i="14"/>
  <c r="Z31" i="14"/>
  <c r="DZ27" i="14"/>
  <c r="CD27" i="14"/>
  <c r="AP27" i="14"/>
  <c r="EP26" i="14"/>
  <c r="DJ26" i="14"/>
  <c r="BN26" i="14"/>
  <c r="Z26" i="14"/>
  <c r="DZ25" i="14"/>
  <c r="CD25" i="14"/>
  <c r="AP25" i="14"/>
  <c r="EP21" i="14"/>
  <c r="DJ21" i="14"/>
  <c r="BN21" i="14"/>
  <c r="Z21" i="14"/>
  <c r="DJ499" i="14"/>
  <c r="DJ268" i="14"/>
  <c r="DR213" i="14"/>
  <c r="DR184" i="14"/>
  <c r="DJ172" i="14"/>
  <c r="BN163" i="14"/>
  <c r="AH157" i="14"/>
  <c r="Z152" i="14"/>
  <c r="DJ147" i="14"/>
  <c r="DR126" i="14"/>
  <c r="DZ112" i="14"/>
  <c r="DZ110" i="14"/>
  <c r="R104" i="14"/>
  <c r="AH102" i="14"/>
  <c r="BV96" i="14"/>
  <c r="EH94" i="14"/>
  <c r="AP90" i="14"/>
  <c r="DR88" i="14"/>
  <c r="AH58" i="14"/>
  <c r="DR56" i="14"/>
  <c r="AP55" i="14"/>
  <c r="DZ50" i="14"/>
  <c r="BN49" i="14"/>
  <c r="Z45" i="14"/>
  <c r="EH43" i="14"/>
  <c r="BN135" i="14"/>
  <c r="BN133" i="14"/>
  <c r="BN131" i="14"/>
  <c r="BN123" i="14"/>
  <c r="BN121" i="14"/>
  <c r="BV108" i="14"/>
  <c r="DR106" i="14"/>
  <c r="R105" i="14"/>
  <c r="BN83" i="14"/>
  <c r="DZ81" i="14"/>
  <c r="BN80" i="14"/>
  <c r="EH74" i="14"/>
  <c r="BV73" i="14"/>
  <c r="R69" i="14"/>
  <c r="CD67" i="14"/>
  <c r="AX37" i="14"/>
  <c r="AH36" i="14"/>
  <c r="Z35" i="14"/>
  <c r="CD34" i="14"/>
  <c r="EP30" i="14"/>
  <c r="BN30" i="14"/>
  <c r="DZ29" i="14"/>
  <c r="AP29" i="14"/>
  <c r="DJ28" i="14"/>
  <c r="Z28" i="14"/>
  <c r="CD24" i="14"/>
  <c r="EP23" i="14"/>
  <c r="BN23" i="14"/>
  <c r="DZ22" i="14"/>
  <c r="AP22" i="14"/>
  <c r="BN115" i="14"/>
  <c r="BN100" i="14"/>
  <c r="BV99" i="14"/>
  <c r="DR98" i="14"/>
  <c r="EH97" i="14"/>
  <c r="Z97" i="14"/>
  <c r="AP93" i="14"/>
  <c r="BV92" i="14"/>
  <c r="DR91" i="14"/>
  <c r="EH87" i="14"/>
  <c r="Z87" i="14"/>
  <c r="AP86" i="14"/>
  <c r="BV85" i="14"/>
  <c r="DR63" i="14"/>
  <c r="R63" i="14"/>
  <c r="AP62" i="14"/>
  <c r="CD61" i="14"/>
  <c r="DZ60" i="14"/>
  <c r="Z60" i="14"/>
  <c r="BN59" i="14"/>
  <c r="DJ54" i="14"/>
  <c r="EH53" i="14"/>
  <c r="AP53" i="14"/>
  <c r="DZ52" i="14"/>
  <c r="AP52" i="14"/>
  <c r="DZ48" i="14"/>
  <c r="BN48" i="14"/>
  <c r="DZ47" i="14"/>
  <c r="BN47" i="14"/>
  <c r="EP46" i="14"/>
  <c r="BV46" i="14"/>
  <c r="R46" i="14"/>
  <c r="R146" i="14"/>
  <c r="Z145" i="14"/>
  <c r="DJ144" i="14"/>
  <c r="R144" i="14"/>
  <c r="BN143" i="14"/>
  <c r="DZ142" i="14"/>
  <c r="AH142" i="14"/>
  <c r="DR141" i="14"/>
  <c r="AH141" i="14"/>
  <c r="DR140" i="14"/>
  <c r="AH140" i="14"/>
  <c r="DR139" i="14"/>
  <c r="AH139" i="14"/>
  <c r="DR138" i="14"/>
  <c r="AH138" i="14"/>
  <c r="DR137" i="14"/>
  <c r="AH137" i="14"/>
  <c r="DR136" i="14"/>
  <c r="AH136" i="14"/>
  <c r="DR130" i="14"/>
  <c r="AH130" i="14"/>
  <c r="DR120" i="14"/>
  <c r="AH120" i="14"/>
  <c r="DR119" i="14"/>
  <c r="AH119" i="14"/>
  <c r="DR118" i="14"/>
  <c r="AH118" i="14"/>
  <c r="DR117" i="14"/>
  <c r="AH117" i="14"/>
  <c r="DR116" i="14"/>
  <c r="AH116" i="14"/>
  <c r="DZ79" i="14"/>
  <c r="BV79" i="14"/>
  <c r="Z79" i="14"/>
  <c r="DR78" i="14"/>
  <c r="BN78" i="14"/>
  <c r="R78" i="14"/>
  <c r="DJ77" i="14"/>
  <c r="AP77" i="14"/>
  <c r="EH76" i="14"/>
  <c r="CD76" i="14"/>
  <c r="AH76" i="14"/>
  <c r="DZ72" i="14"/>
  <c r="BV72" i="14"/>
  <c r="Z72" i="14"/>
  <c r="DR71" i="14"/>
  <c r="BN71" i="14"/>
  <c r="R71" i="14"/>
  <c r="DJ70" i="14"/>
  <c r="AP70" i="14"/>
  <c r="EH66" i="14"/>
  <c r="CD66" i="14"/>
  <c r="AH66" i="14"/>
  <c r="DZ65" i="14"/>
  <c r="BV65" i="14"/>
  <c r="Z65" i="14"/>
  <c r="DR64" i="14"/>
  <c r="BN64" i="14"/>
  <c r="R64" i="14"/>
  <c r="DR42" i="14"/>
  <c r="BV42" i="14"/>
  <c r="AH42" i="14"/>
  <c r="EH41" i="14"/>
  <c r="CL41" i="14"/>
  <c r="AX41" i="14"/>
  <c r="R41" i="14"/>
  <c r="DR40" i="14"/>
  <c r="BV40" i="14"/>
  <c r="AH40" i="14"/>
  <c r="EH39" i="14"/>
  <c r="CL39" i="14"/>
  <c r="AX39" i="14"/>
  <c r="R39" i="14"/>
  <c r="DR38" i="14"/>
  <c r="BV38" i="14"/>
  <c r="AH38" i="14"/>
  <c r="EH33" i="14"/>
  <c r="CL33" i="14"/>
  <c r="AX33" i="14"/>
  <c r="R33" i="14"/>
  <c r="DR32" i="14"/>
  <c r="BV32" i="14"/>
  <c r="AH32" i="14"/>
  <c r="DR317" i="14"/>
  <c r="DR240" i="14"/>
  <c r="DR197" i="14"/>
  <c r="R179" i="14"/>
  <c r="R167" i="14"/>
  <c r="DJ160" i="14"/>
  <c r="DJ154" i="14"/>
  <c r="R150" i="14"/>
  <c r="DZ128" i="14"/>
  <c r="DZ114" i="14"/>
  <c r="R112" i="14"/>
  <c r="R110" i="14"/>
  <c r="AH103" i="14"/>
  <c r="BN101" i="14"/>
  <c r="DZ95" i="14"/>
  <c r="AH94" i="14"/>
  <c r="DJ89" i="14"/>
  <c r="R88" i="14"/>
  <c r="CD57" i="14"/>
  <c r="Z56" i="14"/>
  <c r="DJ51" i="14"/>
  <c r="AH50" i="14"/>
  <c r="DZ45" i="14"/>
  <c r="CD44" i="14"/>
  <c r="AX43" i="14"/>
  <c r="BV134" i="14"/>
  <c r="BV132" i="14"/>
  <c r="BV124" i="14"/>
  <c r="BV122" i="14"/>
  <c r="BV109" i="14"/>
  <c r="DR107" i="14"/>
  <c r="R106" i="14"/>
  <c r="AP84" i="14"/>
  <c r="DR82" i="14"/>
  <c r="AH81" i="14"/>
  <c r="DR75" i="14"/>
  <c r="AP74" i="14"/>
  <c r="DZ69" i="14"/>
  <c r="BN68" i="14"/>
  <c r="EP37" i="14"/>
  <c r="DZ36" i="14"/>
  <c r="DJ35" i="14"/>
  <c r="EH34" i="14"/>
  <c r="AX34" i="14"/>
  <c r="DR30" i="14"/>
  <c r="AH30" i="14"/>
  <c r="CL29" i="14"/>
  <c r="R29" i="14"/>
  <c r="BV28" i="14"/>
  <c r="EH24" i="14"/>
  <c r="AX24" i="14"/>
  <c r="DR23" i="14"/>
  <c r="AH23" i="14"/>
  <c r="CL22" i="14"/>
  <c r="R22" i="14"/>
  <c r="R115" i="14"/>
  <c r="Z100" i="14"/>
  <c r="AH99" i="14"/>
  <c r="BN98" i="14"/>
  <c r="DJ97" i="14"/>
  <c r="DZ93" i="14"/>
  <c r="R93" i="14"/>
  <c r="AH92" i="14"/>
  <c r="BN91" i="14"/>
  <c r="DJ87" i="14"/>
  <c r="DZ86" i="14"/>
  <c r="R86" i="14"/>
  <c r="AH85" i="14"/>
  <c r="BV63" i="14"/>
  <c r="DR62" i="14"/>
  <c r="R62" i="14"/>
  <c r="AP61" i="14"/>
  <c r="CD60" i="14"/>
  <c r="DZ59" i="14"/>
  <c r="Z59" i="14"/>
  <c r="BN54" i="14"/>
  <c r="DJ53" i="14"/>
  <c r="AH53" i="14"/>
  <c r="DJ52" i="14"/>
  <c r="AH52" i="14"/>
  <c r="DR48" i="14"/>
  <c r="AH48" i="14"/>
  <c r="DR47" i="14"/>
  <c r="AP47" i="14"/>
  <c r="DZ46" i="14"/>
  <c r="BN46" i="14"/>
  <c r="DJ146" i="14"/>
  <c r="DR145" i="14"/>
  <c r="R145" i="14"/>
  <c r="BN144" i="14"/>
  <c r="DZ143" i="14"/>
  <c r="AH143" i="14"/>
  <c r="DR142" i="14"/>
  <c r="Z142" i="14"/>
  <c r="DJ141" i="14"/>
  <c r="Z141" i="14"/>
  <c r="DJ140" i="14"/>
  <c r="Z140" i="14"/>
  <c r="DJ139" i="14"/>
  <c r="Z139" i="14"/>
  <c r="DJ138" i="14"/>
  <c r="Z138" i="14"/>
  <c r="DJ137" i="14"/>
  <c r="Z137" i="14"/>
  <c r="DJ136" i="14"/>
  <c r="Z136" i="14"/>
  <c r="DJ130" i="14"/>
  <c r="Z130" i="14"/>
  <c r="DJ120" i="14"/>
  <c r="Z120" i="14"/>
  <c r="DJ119" i="14"/>
  <c r="Z119" i="14"/>
  <c r="DJ118" i="14"/>
  <c r="Z118" i="14"/>
  <c r="DJ117" i="14"/>
  <c r="Z117" i="14"/>
  <c r="DJ116" i="14"/>
  <c r="Z116" i="14"/>
  <c r="DR79" i="14"/>
  <c r="BN79" i="14"/>
  <c r="R79" i="14"/>
  <c r="DJ78" i="14"/>
  <c r="AP78" i="14"/>
  <c r="EH77" i="14"/>
  <c r="CD77" i="14"/>
  <c r="AH77" i="14"/>
  <c r="DZ76" i="14"/>
  <c r="BV76" i="14"/>
  <c r="Z76" i="14"/>
  <c r="DR72" i="14"/>
  <c r="BN72" i="14"/>
  <c r="R72" i="14"/>
  <c r="DJ71" i="14"/>
  <c r="AP71" i="14"/>
  <c r="EH70" i="14"/>
  <c r="CD70" i="14"/>
  <c r="AH70" i="14"/>
  <c r="DZ66" i="14"/>
  <c r="BV66" i="14"/>
  <c r="Z66" i="14"/>
  <c r="DR65" i="14"/>
  <c r="BN65" i="14"/>
  <c r="R65" i="14"/>
  <c r="DJ64" i="14"/>
  <c r="DJ17" i="14"/>
  <c r="CD18" i="14"/>
  <c r="AH17" i="14"/>
  <c r="BV17" i="14"/>
  <c r="DR17" i="14"/>
  <c r="R18" i="14"/>
  <c r="AX18" i="14"/>
  <c r="CL18" i="14"/>
  <c r="EH18" i="14"/>
  <c r="AH19" i="14"/>
  <c r="BV19" i="14"/>
  <c r="AH1" i="14"/>
  <c r="BN1" i="14"/>
  <c r="CT1" i="14"/>
  <c r="DZ1" i="14"/>
  <c r="R2" i="14"/>
  <c r="AX2" i="14"/>
  <c r="CD2" i="14"/>
  <c r="DJ2" i="14"/>
  <c r="EP2" i="14"/>
  <c r="AH3" i="14"/>
  <c r="BN3" i="14"/>
  <c r="CT3" i="14"/>
  <c r="DZ3" i="14"/>
  <c r="R4" i="14"/>
  <c r="AX4" i="14"/>
  <c r="CD4" i="14"/>
  <c r="DJ4" i="14"/>
  <c r="EP4" i="14"/>
  <c r="AH5" i="14"/>
  <c r="BN5" i="14"/>
  <c r="CT5" i="14"/>
  <c r="DZ5" i="14"/>
  <c r="R6" i="14"/>
  <c r="AX6" i="14"/>
  <c r="CD6" i="14"/>
  <c r="DR6" i="14"/>
  <c r="EX6" i="14"/>
  <c r="AP7" i="14"/>
  <c r="BV7" i="14"/>
  <c r="DJ7" i="14"/>
  <c r="EP7" i="14"/>
  <c r="AH8" i="14"/>
  <c r="BN8" i="14"/>
  <c r="CT8" i="14"/>
  <c r="EH8" i="14"/>
  <c r="Z9" i="14"/>
  <c r="BF9" i="14"/>
  <c r="CL9" i="14"/>
  <c r="DZ9" i="14"/>
  <c r="R10" i="14"/>
  <c r="AX10" i="14"/>
  <c r="CD10" i="14"/>
  <c r="DR10" i="14"/>
  <c r="R11" i="14"/>
  <c r="AX11" i="14"/>
  <c r="CL11" i="14"/>
  <c r="DZ11" i="14"/>
  <c r="Z12" i="14"/>
  <c r="BN12" i="14"/>
  <c r="CT12" i="14"/>
  <c r="EH12" i="14"/>
  <c r="AH13" i="14"/>
  <c r="BV13" i="14"/>
  <c r="DR13" i="14"/>
  <c r="R14" i="14"/>
  <c r="AX14" i="14"/>
  <c r="CL14" i="14"/>
  <c r="EH14" i="14"/>
  <c r="AH15" i="14"/>
  <c r="BV15" i="14"/>
  <c r="DR15" i="14"/>
  <c r="R16" i="14"/>
  <c r="AX16" i="14"/>
  <c r="CL16" i="14"/>
  <c r="EH16" i="14"/>
  <c r="DZ19" i="14"/>
  <c r="Z20" i="14"/>
  <c r="BN20" i="14"/>
  <c r="DJ20" i="14"/>
  <c r="EP20" i="14"/>
  <c r="AX21" i="14"/>
  <c r="DR21" i="14"/>
  <c r="Z25" i="14"/>
  <c r="BV25" i="14"/>
  <c r="EH25" i="14"/>
  <c r="AP26" i="14"/>
  <c r="CL26" i="14"/>
  <c r="R27" i="14"/>
  <c r="BN27" i="14"/>
  <c r="DR27" i="14"/>
  <c r="AH31" i="14"/>
  <c r="CD31" i="14"/>
  <c r="EH31" i="14"/>
  <c r="BN32" i="14"/>
  <c r="EP32" i="14"/>
  <c r="CD33" i="14"/>
  <c r="Z38" i="14"/>
  <c r="DJ38" i="14"/>
  <c r="AP39" i="14"/>
  <c r="DZ39" i="14"/>
  <c r="BN40" i="14"/>
  <c r="EP40" i="14"/>
  <c r="CD41" i="14"/>
  <c r="Z42" i="14"/>
  <c r="DJ42" i="14"/>
  <c r="AP64" i="14"/>
  <c r="DJ65" i="14"/>
  <c r="Z70" i="14"/>
  <c r="CD71" i="14"/>
  <c r="R76" i="14"/>
  <c r="BV77" i="14"/>
  <c r="EH78" i="14"/>
  <c r="BV116" i="14"/>
  <c r="BV118" i="14"/>
  <c r="BV120" i="14"/>
  <c r="BV136" i="14"/>
  <c r="BV138" i="14"/>
  <c r="BV140" i="14"/>
  <c r="DJ142" i="14"/>
  <c r="DZ144" i="14"/>
  <c r="DR46" i="14"/>
  <c r="CD48" i="14"/>
  <c r="CD53" i="14"/>
  <c r="BV60" i="14"/>
  <c r="BN63" i="14"/>
  <c r="BV87" i="14"/>
  <c r="DR93" i="14"/>
  <c r="R100" i="14"/>
  <c r="Z23" i="14"/>
  <c r="BN28" i="14"/>
  <c r="DJ30" i="14"/>
  <c r="DR36" i="14"/>
  <c r="AH74" i="14"/>
  <c r="AH84" i="14"/>
  <c r="BN122" i="14"/>
  <c r="AP43" i="14"/>
  <c r="CD51" i="14"/>
  <c r="BV89" i="14"/>
  <c r="Z103" i="14"/>
  <c r="DR128" i="14"/>
  <c r="DZ166" i="14"/>
  <c r="DR309" i="14"/>
  <c r="Z36" i="10"/>
  <c r="CD1" i="10"/>
  <c r="DZ120" i="10"/>
  <c r="EH23" i="10"/>
  <c r="DJ1204" i="15"/>
  <c r="DJ1200" i="15"/>
  <c r="DJ1196" i="15"/>
  <c r="DJ1192" i="15"/>
  <c r="DJ1188" i="15"/>
  <c r="DJ1184" i="15"/>
  <c r="DJ1180" i="15"/>
  <c r="DJ1176" i="15"/>
  <c r="DJ1172" i="15"/>
  <c r="DJ1168" i="15"/>
  <c r="DJ1164" i="15"/>
  <c r="DJ1160" i="15"/>
  <c r="DJ1156" i="15"/>
  <c r="DJ1152" i="15"/>
  <c r="DJ1150" i="15"/>
  <c r="R1143" i="15"/>
  <c r="R1135" i="15"/>
  <c r="R1127" i="15"/>
  <c r="R1119" i="15"/>
  <c r="DJ1142" i="15"/>
  <c r="DJ1134" i="15"/>
  <c r="DJ1126" i="15"/>
  <c r="R1118" i="15"/>
  <c r="R1116" i="15"/>
  <c r="R1114" i="15"/>
  <c r="R1112" i="15"/>
  <c r="R1110" i="15"/>
  <c r="R1108" i="15"/>
  <c r="R1106" i="15"/>
  <c r="R1104" i="15"/>
  <c r="R1102" i="15"/>
  <c r="R1100" i="15"/>
  <c r="R1098" i="15"/>
  <c r="R1096" i="15"/>
  <c r="R1094" i="15"/>
  <c r="R1092" i="15"/>
  <c r="R1090" i="15"/>
  <c r="R1088" i="15"/>
  <c r="R1148" i="15"/>
  <c r="R1140" i="15"/>
  <c r="R1132" i="15"/>
  <c r="R1124" i="15"/>
  <c r="DJ1143" i="15"/>
  <c r="DJ1085" i="15"/>
  <c r="DJ1077" i="15"/>
  <c r="DJ1141" i="15"/>
  <c r="R1084" i="15"/>
  <c r="R1076" i="15"/>
  <c r="DJ1131" i="15"/>
  <c r="DJ1082" i="15"/>
  <c r="DJ1074" i="15"/>
  <c r="R1071" i="15"/>
  <c r="R1069" i="15"/>
  <c r="R1067" i="15"/>
  <c r="R1065" i="15"/>
  <c r="R1063" i="15"/>
  <c r="R1061" i="15"/>
  <c r="R1059" i="15"/>
  <c r="R1057" i="15"/>
  <c r="R1055" i="15"/>
  <c r="R1053" i="15"/>
  <c r="R1051" i="15"/>
  <c r="R1049" i="15"/>
  <c r="R1047" i="15"/>
  <c r="R1045" i="15"/>
  <c r="R1043" i="15"/>
  <c r="R1041" i="15"/>
  <c r="R1039" i="15"/>
  <c r="R1037" i="15"/>
  <c r="R1035" i="15"/>
  <c r="R1033" i="15"/>
  <c r="R1031" i="15"/>
  <c r="R1077" i="15"/>
  <c r="R1027" i="15"/>
  <c r="R1023" i="15"/>
  <c r="R1019" i="15"/>
  <c r="DJ1012" i="15"/>
  <c r="R1015" i="15"/>
  <c r="R1073" i="15"/>
  <c r="DJ1026" i="15"/>
  <c r="DJ1022" i="15"/>
  <c r="DJ1018" i="15"/>
  <c r="DJ1011" i="15"/>
  <c r="DJ1009" i="15"/>
  <c r="DJ1007" i="15"/>
  <c r="DJ1202" i="15"/>
  <c r="DJ1198" i="15"/>
  <c r="DJ1194" i="15"/>
  <c r="DJ1190" i="15"/>
  <c r="DJ1186" i="15"/>
  <c r="DJ1182" i="15"/>
  <c r="DJ1178" i="15"/>
  <c r="DJ1174" i="15"/>
  <c r="DJ1170" i="15"/>
  <c r="DJ1166" i="15"/>
  <c r="DJ1162" i="15"/>
  <c r="DJ1203" i="15"/>
  <c r="DJ1195" i="15"/>
  <c r="DJ1187" i="15"/>
  <c r="DJ1179" i="15"/>
  <c r="DJ1171" i="15"/>
  <c r="DJ1163" i="15"/>
  <c r="DJ1157" i="15"/>
  <c r="R1152" i="15"/>
  <c r="R1147" i="15"/>
  <c r="R1137" i="15"/>
  <c r="R1125" i="15"/>
  <c r="DJ1146" i="15"/>
  <c r="DJ1136" i="15"/>
  <c r="DJ1124" i="15"/>
  <c r="R1117" i="15"/>
  <c r="DJ1114" i="15"/>
  <c r="DJ1111" i="15"/>
  <c r="R1109" i="15"/>
  <c r="DJ1106" i="15"/>
  <c r="DJ1103" i="15"/>
  <c r="R1101" i="15"/>
  <c r="DJ1098" i="15"/>
  <c r="DJ1095" i="15"/>
  <c r="R1093" i="15"/>
  <c r="DJ1090" i="15"/>
  <c r="DJ1087" i="15"/>
  <c r="R1144" i="15"/>
  <c r="R1134" i="15"/>
  <c r="R1122" i="15"/>
  <c r="DJ1127" i="15"/>
  <c r="DJ1079" i="15"/>
  <c r="DJ1133" i="15"/>
  <c r="R1080" i="15"/>
  <c r="DJ1139" i="15"/>
  <c r="DJ1080" i="15"/>
  <c r="R1072" i="15"/>
  <c r="DJ1069" i="15"/>
  <c r="DJ1066" i="15"/>
  <c r="R1064" i="15"/>
  <c r="DJ1061" i="15"/>
  <c r="DJ1058" i="15"/>
  <c r="R1056" i="15"/>
  <c r="DJ1053" i="15"/>
  <c r="DJ1050" i="15"/>
  <c r="R1048" i="15"/>
  <c r="DJ1045" i="15"/>
  <c r="DJ1042" i="15"/>
  <c r="R1040" i="15"/>
  <c r="DJ1037" i="15"/>
  <c r="DJ1034" i="15"/>
  <c r="R1032" i="15"/>
  <c r="R1085" i="15"/>
  <c r="R1026" i="15"/>
  <c r="R1021" i="15"/>
  <c r="DJ1014" i="15"/>
  <c r="R1013" i="15"/>
  <c r="DJ1028" i="15"/>
  <c r="DJ1023" i="15"/>
  <c r="DJ1017" i="15"/>
  <c r="DJ1010" i="15"/>
  <c r="R1008" i="15"/>
  <c r="DJ1005" i="15"/>
  <c r="DJ1003" i="15"/>
  <c r="DJ1001" i="15"/>
  <c r="DJ999" i="15"/>
  <c r="DJ997" i="15"/>
  <c r="DJ995" i="15"/>
  <c r="DJ993" i="15"/>
  <c r="DJ991" i="15"/>
  <c r="DJ989" i="15"/>
  <c r="DJ987" i="15"/>
  <c r="DJ985" i="15"/>
  <c r="DJ983" i="15"/>
  <c r="DJ981" i="15"/>
  <c r="DJ979" i="15"/>
  <c r="DJ977" i="15"/>
  <c r="DJ975" i="15"/>
  <c r="DJ973" i="15"/>
  <c r="DJ971" i="15"/>
  <c r="DJ969" i="15"/>
  <c r="DJ967" i="15"/>
  <c r="DJ965" i="15"/>
  <c r="DJ963" i="15"/>
  <c r="DJ961" i="15"/>
  <c r="DJ948" i="15"/>
  <c r="DJ946" i="15"/>
  <c r="DJ944" i="15"/>
  <c r="DJ942" i="15"/>
  <c r="DJ940" i="15"/>
  <c r="DJ938" i="15"/>
  <c r="DJ936" i="15"/>
  <c r="DJ934" i="15"/>
  <c r="DJ932" i="15"/>
  <c r="DJ930" i="15"/>
  <c r="DJ928" i="15"/>
  <c r="DJ926" i="15"/>
  <c r="DJ924" i="15"/>
  <c r="DJ1201" i="15"/>
  <c r="DJ1193" i="15"/>
  <c r="DJ1185" i="15"/>
  <c r="DJ1177" i="15"/>
  <c r="DJ1169" i="15"/>
  <c r="DJ1161" i="15"/>
  <c r="DJ1155" i="15"/>
  <c r="DJ1151" i="15"/>
  <c r="R1145" i="15"/>
  <c r="R1133" i="15"/>
  <c r="R1123" i="15"/>
  <c r="DJ1144" i="15"/>
  <c r="DJ1132" i="15"/>
  <c r="DJ1122" i="15"/>
  <c r="DJ1116" i="15"/>
  <c r="DJ1113" i="15"/>
  <c r="R1111" i="15"/>
  <c r="DJ1108" i="15"/>
  <c r="DJ1105" i="15"/>
  <c r="R1103" i="15"/>
  <c r="DJ1100" i="15"/>
  <c r="DJ1097" i="15"/>
  <c r="R1095" i="15"/>
  <c r="DJ1092" i="15"/>
  <c r="DJ1089" i="15"/>
  <c r="R1087" i="15"/>
  <c r="R1142" i="15"/>
  <c r="R1130" i="15"/>
  <c r="R1120" i="15"/>
  <c r="DJ1119" i="15"/>
  <c r="DJ1075" i="15"/>
  <c r="DJ1125" i="15"/>
  <c r="R1078" i="15"/>
  <c r="DJ1123" i="15"/>
  <c r="DJ1078" i="15"/>
  <c r="DJ1071" i="15"/>
  <c r="DJ1068" i="15"/>
  <c r="R1066" i="15"/>
  <c r="DJ1063" i="15"/>
  <c r="DJ1060" i="15"/>
  <c r="R1058" i="15"/>
  <c r="DJ1055" i="15"/>
  <c r="DJ1052" i="15"/>
  <c r="R1050" i="15"/>
  <c r="DJ1047" i="15"/>
  <c r="DJ1044" i="15"/>
  <c r="R1042" i="15"/>
  <c r="DJ1039" i="15"/>
  <c r="DJ1036" i="15"/>
  <c r="R1034" i="15"/>
  <c r="DJ1031" i="15"/>
  <c r="R1030" i="15"/>
  <c r="R1025" i="15"/>
  <c r="R1020" i="15"/>
  <c r="DJ1145" i="15"/>
  <c r="DJ1137" i="15"/>
  <c r="DJ1027" i="15"/>
  <c r="DJ1021" i="15"/>
  <c r="DJ1015" i="15"/>
  <c r="R1010" i="15"/>
  <c r="R1007" i="15"/>
  <c r="R1005" i="15"/>
  <c r="R1003" i="15"/>
  <c r="R1001" i="15"/>
  <c r="R999" i="15"/>
  <c r="R997" i="15"/>
  <c r="R995" i="15"/>
  <c r="R993" i="15"/>
  <c r="R991" i="15"/>
  <c r="R989" i="15"/>
  <c r="R987" i="15"/>
  <c r="R985" i="15"/>
  <c r="R983" i="15"/>
  <c r="R981" i="15"/>
  <c r="R979" i="15"/>
  <c r="R977" i="15"/>
  <c r="R975" i="15"/>
  <c r="R973" i="15"/>
  <c r="R971" i="15"/>
  <c r="R969" i="15"/>
  <c r="R967" i="15"/>
  <c r="R965" i="15"/>
  <c r="R963" i="15"/>
  <c r="DJ1129" i="15"/>
  <c r="R948" i="15"/>
  <c r="DJ1199" i="15"/>
  <c r="DJ1191" i="15"/>
  <c r="DJ1183" i="15"/>
  <c r="DJ1175" i="15"/>
  <c r="DJ1189" i="15"/>
  <c r="DJ1165" i="15"/>
  <c r="DJ1153" i="15"/>
  <c r="R1139" i="15"/>
  <c r="DJ1148" i="15"/>
  <c r="DJ1128" i="15"/>
  <c r="R1115" i="15"/>
  <c r="DJ1109" i="15"/>
  <c r="DJ1104" i="15"/>
  <c r="R1099" i="15"/>
  <c r="DJ1093" i="15"/>
  <c r="DJ1088" i="15"/>
  <c r="R1136" i="15"/>
  <c r="DJ1135" i="15"/>
  <c r="DJ1149" i="15"/>
  <c r="DJ1147" i="15"/>
  <c r="DJ1072" i="15"/>
  <c r="DJ1067" i="15"/>
  <c r="R1062" i="15"/>
  <c r="DJ1056" i="15"/>
  <c r="DJ1051" i="15"/>
  <c r="R1046" i="15"/>
  <c r="DJ1040" i="15"/>
  <c r="DJ1035" i="15"/>
  <c r="DJ1121" i="15"/>
  <c r="R1022" i="15"/>
  <c r="R1017" i="15"/>
  <c r="DJ1024" i="15"/>
  <c r="R1011" i="15"/>
  <c r="R1006" i="15"/>
  <c r="R1002" i="15"/>
  <c r="R998" i="15"/>
  <c r="R994" i="15"/>
  <c r="R990" i="15"/>
  <c r="R986" i="15"/>
  <c r="R982" i="15"/>
  <c r="R978" i="15"/>
  <c r="R974" i="15"/>
  <c r="R970" i="15"/>
  <c r="R966" i="15"/>
  <c r="R962" i="15"/>
  <c r="R947" i="15"/>
  <c r="R944" i="15"/>
  <c r="DJ941" i="15"/>
  <c r="R939" i="15"/>
  <c r="R936" i="15"/>
  <c r="DJ933" i="15"/>
  <c r="R931" i="15"/>
  <c r="R928" i="15"/>
  <c r="DJ925" i="15"/>
  <c r="R923" i="15"/>
  <c r="R921" i="15"/>
  <c r="R919" i="15"/>
  <c r="R917" i="15"/>
  <c r="R915" i="15"/>
  <c r="R913" i="15"/>
  <c r="R911" i="15"/>
  <c r="R909" i="15"/>
  <c r="R1012" i="15"/>
  <c r="DJ957" i="15"/>
  <c r="R953" i="15"/>
  <c r="R1014" i="15"/>
  <c r="R1083" i="15"/>
  <c r="R959" i="15"/>
  <c r="R955" i="15"/>
  <c r="R907" i="15"/>
  <c r="R905" i="15"/>
  <c r="R903" i="15"/>
  <c r="R901" i="15"/>
  <c r="R899" i="15"/>
  <c r="R897" i="15"/>
  <c r="R895" i="15"/>
  <c r="R893" i="15"/>
  <c r="R891" i="15"/>
  <c r="R889" i="15"/>
  <c r="R887" i="15"/>
  <c r="R885" i="15"/>
  <c r="R883" i="15"/>
  <c r="R881" i="15"/>
  <c r="R879" i="15"/>
  <c r="R877" i="15"/>
  <c r="R875" i="15"/>
  <c r="R873" i="15"/>
  <c r="R871" i="15"/>
  <c r="R869" i="15"/>
  <c r="R867" i="15"/>
  <c r="R865" i="15"/>
  <c r="R863" i="15"/>
  <c r="R861" i="15"/>
  <c r="R859" i="15"/>
  <c r="R857" i="15"/>
  <c r="R855" i="15"/>
  <c r="R853" i="15"/>
  <c r="R851" i="15"/>
  <c r="R849" i="15"/>
  <c r="R847" i="15"/>
  <c r="R845" i="15"/>
  <c r="R843" i="15"/>
  <c r="R841" i="15"/>
  <c r="R839" i="15"/>
  <c r="R837" i="15"/>
  <c r="R835" i="15"/>
  <c r="R833" i="15"/>
  <c r="R831" i="15"/>
  <c r="R829" i="15"/>
  <c r="R827" i="15"/>
  <c r="R825" i="15"/>
  <c r="R823" i="15"/>
  <c r="R821" i="15"/>
  <c r="R819" i="15"/>
  <c r="R817" i="15"/>
  <c r="R815" i="15"/>
  <c r="R813" i="15"/>
  <c r="R811" i="15"/>
  <c r="R809" i="15"/>
  <c r="R807" i="15"/>
  <c r="R805" i="15"/>
  <c r="R803" i="15"/>
  <c r="R801" i="15"/>
  <c r="R799" i="15"/>
  <c r="R797" i="15"/>
  <c r="R795" i="15"/>
  <c r="R793" i="15"/>
  <c r="R791" i="15"/>
  <c r="R789" i="15"/>
  <c r="R787" i="15"/>
  <c r="R785" i="15"/>
  <c r="R783" i="15"/>
  <c r="R781" i="15"/>
  <c r="R779" i="15"/>
  <c r="R777" i="15"/>
  <c r="R775" i="15"/>
  <c r="R773" i="15"/>
  <c r="R771" i="15"/>
  <c r="R769" i="15"/>
  <c r="R767" i="15"/>
  <c r="R765" i="15"/>
  <c r="DJ1181" i="15"/>
  <c r="DJ1159" i="15"/>
  <c r="R1151" i="15"/>
  <c r="R1131" i="15"/>
  <c r="DJ1140" i="15"/>
  <c r="DJ1120" i="15"/>
  <c r="R1113" i="15"/>
  <c r="DJ1107" i="15"/>
  <c r="DJ1102" i="15"/>
  <c r="R1097" i="15"/>
  <c r="DJ1091" i="15"/>
  <c r="R1150" i="15"/>
  <c r="R1128" i="15"/>
  <c r="DJ1083" i="15"/>
  <c r="R1086" i="15"/>
  <c r="DJ1086" i="15"/>
  <c r="DJ1070" i="15"/>
  <c r="DJ1065" i="15"/>
  <c r="R1060" i="15"/>
  <c r="DJ1054" i="15"/>
  <c r="DJ1049" i="15"/>
  <c r="R1044" i="15"/>
  <c r="DJ1038" i="15"/>
  <c r="DJ1033" i="15"/>
  <c r="R1029" i="15"/>
  <c r="R1018" i="15"/>
  <c r="R1081" i="15"/>
  <c r="DJ1020" i="15"/>
  <c r="R1009" i="15"/>
  <c r="DJ1004" i="15"/>
  <c r="DJ1000" i="15"/>
  <c r="DJ996" i="15"/>
  <c r="DJ992" i="15"/>
  <c r="DJ988" i="15"/>
  <c r="DJ984" i="15"/>
  <c r="DJ980" i="15"/>
  <c r="DJ976" i="15"/>
  <c r="DJ972" i="15"/>
  <c r="DJ968" i="15"/>
  <c r="DJ964" i="15"/>
  <c r="DJ952" i="15"/>
  <c r="R946" i="15"/>
  <c r="DJ943" i="15"/>
  <c r="R941" i="15"/>
  <c r="R938" i="15"/>
  <c r="DJ935" i="15"/>
  <c r="R933" i="15"/>
  <c r="R930" i="15"/>
  <c r="DJ927" i="15"/>
  <c r="R925" i="15"/>
  <c r="DJ922" i="15"/>
  <c r="DJ920" i="15"/>
  <c r="DJ918" i="15"/>
  <c r="DJ916" i="15"/>
  <c r="DJ914" i="15"/>
  <c r="DJ912" i="15"/>
  <c r="DJ910" i="15"/>
  <c r="DJ908" i="15"/>
  <c r="DJ960" i="15"/>
  <c r="DJ956" i="15"/>
  <c r="R951" i="15"/>
  <c r="DJ953" i="15"/>
  <c r="R1016" i="15"/>
  <c r="R958" i="15"/>
  <c r="R954" i="15"/>
  <c r="DJ906" i="15"/>
  <c r="DJ904" i="15"/>
  <c r="DJ902" i="15"/>
  <c r="DJ900" i="15"/>
  <c r="DJ898" i="15"/>
  <c r="DJ896" i="15"/>
  <c r="DJ894" i="15"/>
  <c r="DJ892" i="15"/>
  <c r="DJ890" i="15"/>
  <c r="DJ888" i="15"/>
  <c r="DJ886" i="15"/>
  <c r="DJ884" i="15"/>
  <c r="DJ882" i="15"/>
  <c r="DJ880" i="15"/>
  <c r="DJ878" i="15"/>
  <c r="DJ876" i="15"/>
  <c r="DJ874" i="15"/>
  <c r="DJ872" i="15"/>
  <c r="DJ870" i="15"/>
  <c r="DJ868" i="15"/>
  <c r="DJ1197" i="15"/>
  <c r="DJ1154" i="15"/>
  <c r="R1121" i="15"/>
  <c r="DJ1115" i="15"/>
  <c r="R1105" i="15"/>
  <c r="DJ1094" i="15"/>
  <c r="R1138" i="15"/>
  <c r="DJ1073" i="15"/>
  <c r="DJ1076" i="15"/>
  <c r="DJ1062" i="15"/>
  <c r="R1052" i="15"/>
  <c r="DJ1041" i="15"/>
  <c r="DJ1030" i="15"/>
  <c r="R1079" i="15"/>
  <c r="DJ1013" i="15"/>
  <c r="DJ1002" i="15"/>
  <c r="DJ994" i="15"/>
  <c r="DJ986" i="15"/>
  <c r="DJ978" i="15"/>
  <c r="DJ970" i="15"/>
  <c r="DJ962" i="15"/>
  <c r="R945" i="15"/>
  <c r="DJ939" i="15"/>
  <c r="R934" i="15"/>
  <c r="R929" i="15"/>
  <c r="DJ923" i="15"/>
  <c r="DJ919" i="15"/>
  <c r="DJ915" i="15"/>
  <c r="DJ911" i="15"/>
  <c r="DJ907" i="15"/>
  <c r="DJ954" i="15"/>
  <c r="DJ949" i="15"/>
  <c r="R956" i="15"/>
  <c r="DJ905" i="15"/>
  <c r="DJ901" i="15"/>
  <c r="DJ897" i="15"/>
  <c r="DJ893" i="15"/>
  <c r="DJ889" i="15"/>
  <c r="DJ885" i="15"/>
  <c r="DJ881" i="15"/>
  <c r="DJ877" i="15"/>
  <c r="DJ873" i="15"/>
  <c r="DJ869" i="15"/>
  <c r="R866" i="15"/>
  <c r="DJ863" i="15"/>
  <c r="DJ860" i="15"/>
  <c r="R858" i="15"/>
  <c r="DJ855" i="15"/>
  <c r="DJ852" i="15"/>
  <c r="R850" i="15"/>
  <c r="DJ847" i="15"/>
  <c r="DJ844" i="15"/>
  <c r="R842" i="15"/>
  <c r="DJ839" i="15"/>
  <c r="DJ836" i="15"/>
  <c r="R834" i="15"/>
  <c r="DJ831" i="15"/>
  <c r="DJ828" i="15"/>
  <c r="R826" i="15"/>
  <c r="DJ823" i="15"/>
  <c r="DJ820" i="15"/>
  <c r="R818" i="15"/>
  <c r="DJ815" i="15"/>
  <c r="DJ812" i="15"/>
  <c r="R810" i="15"/>
  <c r="DJ807" i="15"/>
  <c r="DJ804" i="15"/>
  <c r="R802" i="15"/>
  <c r="DJ799" i="15"/>
  <c r="DJ796" i="15"/>
  <c r="R794" i="15"/>
  <c r="DJ791" i="15"/>
  <c r="DJ788" i="15"/>
  <c r="R786" i="15"/>
  <c r="DJ783" i="15"/>
  <c r="DJ780" i="15"/>
  <c r="R778" i="15"/>
  <c r="DJ775" i="15"/>
  <c r="DJ772" i="15"/>
  <c r="R770" i="15"/>
  <c r="DJ767" i="15"/>
  <c r="DJ764" i="15"/>
  <c r="DJ762" i="15"/>
  <c r="DJ760" i="15"/>
  <c r="DJ758" i="15"/>
  <c r="DJ756" i="15"/>
  <c r="DJ754" i="15"/>
  <c r="DJ752" i="15"/>
  <c r="DJ750" i="15"/>
  <c r="DJ748" i="15"/>
  <c r="DJ746" i="15"/>
  <c r="DJ744" i="15"/>
  <c r="DJ742" i="15"/>
  <c r="DJ740" i="15"/>
  <c r="DJ738" i="15"/>
  <c r="DJ736" i="15"/>
  <c r="DJ734" i="15"/>
  <c r="DJ732" i="15"/>
  <c r="DJ730" i="15"/>
  <c r="DJ728" i="15"/>
  <c r="DJ726" i="15"/>
  <c r="DJ724" i="15"/>
  <c r="DJ722" i="15"/>
  <c r="DJ720" i="15"/>
  <c r="DJ718" i="15"/>
  <c r="DJ716" i="15"/>
  <c r="DJ714" i="15"/>
  <c r="DJ712" i="15"/>
  <c r="DJ710" i="15"/>
  <c r="DJ708" i="15"/>
  <c r="DJ706" i="15"/>
  <c r="DJ704" i="15"/>
  <c r="DJ702" i="15"/>
  <c r="DJ700" i="15"/>
  <c r="DJ698" i="15"/>
  <c r="DJ696" i="15"/>
  <c r="DJ694" i="15"/>
  <c r="DJ692" i="15"/>
  <c r="DJ690" i="15"/>
  <c r="DJ688" i="15"/>
  <c r="DJ686" i="15"/>
  <c r="DJ684" i="15"/>
  <c r="DJ682" i="15"/>
  <c r="DJ680" i="15"/>
  <c r="DJ678" i="15"/>
  <c r="DJ676" i="15"/>
  <c r="DJ674" i="15"/>
  <c r="DJ672" i="15"/>
  <c r="DJ670" i="15"/>
  <c r="DJ668" i="15"/>
  <c r="DJ666" i="15"/>
  <c r="DJ664" i="15"/>
  <c r="DJ662" i="15"/>
  <c r="DJ660" i="15"/>
  <c r="DJ658" i="15"/>
  <c r="DJ656" i="15"/>
  <c r="DJ654" i="15"/>
  <c r="DJ652" i="15"/>
  <c r="DJ650" i="15"/>
  <c r="DJ648" i="15"/>
  <c r="DJ646" i="15"/>
  <c r="DJ644" i="15"/>
  <c r="DJ642" i="15"/>
  <c r="Z641" i="15"/>
  <c r="R640" i="15"/>
  <c r="R639" i="15"/>
  <c r="R638" i="15"/>
  <c r="R637" i="15"/>
  <c r="R636" i="15"/>
  <c r="R635" i="15"/>
  <c r="R634" i="15"/>
  <c r="R633" i="15"/>
  <c r="R632" i="15"/>
  <c r="R631" i="15"/>
  <c r="R630" i="15"/>
  <c r="R629" i="15"/>
  <c r="R628" i="15"/>
  <c r="R627" i="15"/>
  <c r="R626" i="15"/>
  <c r="R625" i="15"/>
  <c r="R624" i="15"/>
  <c r="R623" i="15"/>
  <c r="R622" i="15"/>
  <c r="R621" i="15"/>
  <c r="R620" i="15"/>
  <c r="R619" i="15"/>
  <c r="R618" i="15"/>
  <c r="R617" i="15"/>
  <c r="R616" i="15"/>
  <c r="R615" i="15"/>
  <c r="DJ1173" i="15"/>
  <c r="R1149" i="15"/>
  <c r="DJ1138" i="15"/>
  <c r="DJ1112" i="15"/>
  <c r="DJ1101" i="15"/>
  <c r="R1091" i="15"/>
  <c r="R1126" i="15"/>
  <c r="R1082" i="15"/>
  <c r="R1070" i="15"/>
  <c r="DJ1059" i="15"/>
  <c r="DJ1048" i="15"/>
  <c r="R1038" i="15"/>
  <c r="R1028" i="15"/>
  <c r="DJ1029" i="15"/>
  <c r="DJ1008" i="15"/>
  <c r="R1000" i="15"/>
  <c r="R992" i="15"/>
  <c r="R984" i="15"/>
  <c r="R976" i="15"/>
  <c r="R968" i="15"/>
  <c r="DJ950" i="15"/>
  <c r="R943" i="15"/>
  <c r="DJ937" i="15"/>
  <c r="R932" i="15"/>
  <c r="R927" i="15"/>
  <c r="R922" i="15"/>
  <c r="R918" i="15"/>
  <c r="R914" i="15"/>
  <c r="R910" i="15"/>
  <c r="DJ959" i="15"/>
  <c r="R949" i="15"/>
  <c r="R961" i="15"/>
  <c r="R952" i="15"/>
  <c r="R904" i="15"/>
  <c r="R900" i="15"/>
  <c r="R896" i="15"/>
  <c r="R892" i="15"/>
  <c r="R888" i="15"/>
  <c r="R884" i="15"/>
  <c r="R880" i="15"/>
  <c r="R876" i="15"/>
  <c r="R872" i="15"/>
  <c r="R868" i="15"/>
  <c r="DJ865" i="15"/>
  <c r="DJ862" i="15"/>
  <c r="R860" i="15"/>
  <c r="DJ857" i="15"/>
  <c r="DJ854" i="15"/>
  <c r="R852" i="15"/>
  <c r="DJ849" i="15"/>
  <c r="DJ846" i="15"/>
  <c r="R844" i="15"/>
  <c r="DJ841" i="15"/>
  <c r="DJ838" i="15"/>
  <c r="R836" i="15"/>
  <c r="DJ833" i="15"/>
  <c r="DJ830" i="15"/>
  <c r="R828" i="15"/>
  <c r="DJ825" i="15"/>
  <c r="DJ822" i="15"/>
  <c r="R820" i="15"/>
  <c r="DJ817" i="15"/>
  <c r="DJ814" i="15"/>
  <c r="R812" i="15"/>
  <c r="DJ809" i="15"/>
  <c r="DJ806" i="15"/>
  <c r="R804" i="15"/>
  <c r="DJ801" i="15"/>
  <c r="DJ798" i="15"/>
  <c r="R796" i="15"/>
  <c r="DJ793" i="15"/>
  <c r="DJ790" i="15"/>
  <c r="R788" i="15"/>
  <c r="DJ785" i="15"/>
  <c r="DJ782" i="15"/>
  <c r="R780" i="15"/>
  <c r="DJ777" i="15"/>
  <c r="DJ774" i="15"/>
  <c r="R772" i="15"/>
  <c r="DJ769" i="15"/>
  <c r="DJ766" i="15"/>
  <c r="R764" i="15"/>
  <c r="R762" i="15"/>
  <c r="R760" i="15"/>
  <c r="R758" i="15"/>
  <c r="R756" i="15"/>
  <c r="R754" i="15"/>
  <c r="R752" i="15"/>
  <c r="R750" i="15"/>
  <c r="R748" i="15"/>
  <c r="R746" i="15"/>
  <c r="R744" i="15"/>
  <c r="R742" i="15"/>
  <c r="R740" i="15"/>
  <c r="R738" i="15"/>
  <c r="R736" i="15"/>
  <c r="R734" i="15"/>
  <c r="R732" i="15"/>
  <c r="R730" i="15"/>
  <c r="R728" i="15"/>
  <c r="R726" i="15"/>
  <c r="R724" i="15"/>
  <c r="R722" i="15"/>
  <c r="R720" i="15"/>
  <c r="R718" i="15"/>
  <c r="R716" i="15"/>
  <c r="R714" i="15"/>
  <c r="R712" i="15"/>
  <c r="R710" i="15"/>
  <c r="R708" i="15"/>
  <c r="R706" i="15"/>
  <c r="DJ1167" i="15"/>
  <c r="DJ1130" i="15"/>
  <c r="DJ1099" i="15"/>
  <c r="DJ1118" i="15"/>
  <c r="R1068" i="15"/>
  <c r="DJ1046" i="15"/>
  <c r="R1024" i="15"/>
  <c r="DJ1006" i="15"/>
  <c r="DJ990" i="15"/>
  <c r="DJ974" i="15"/>
  <c r="DJ947" i="15"/>
  <c r="R937" i="15"/>
  <c r="R926" i="15"/>
  <c r="DJ917" i="15"/>
  <c r="DJ909" i="15"/>
  <c r="R1075" i="15"/>
  <c r="R950" i="15"/>
  <c r="DJ899" i="15"/>
  <c r="DJ891" i="15"/>
  <c r="DJ883" i="15"/>
  <c r="DJ875" i="15"/>
  <c r="DJ867" i="15"/>
  <c r="R862" i="15"/>
  <c r="DJ856" i="15"/>
  <c r="DJ851" i="15"/>
  <c r="R846" i="15"/>
  <c r="DJ840" i="15"/>
  <c r="DJ835" i="15"/>
  <c r="R830" i="15"/>
  <c r="DJ824" i="15"/>
  <c r="DJ819" i="15"/>
  <c r="R814" i="15"/>
  <c r="DJ808" i="15"/>
  <c r="DJ803" i="15"/>
  <c r="R798" i="15"/>
  <c r="DJ792" i="15"/>
  <c r="DJ787" i="15"/>
  <c r="R782" i="15"/>
  <c r="DJ776" i="15"/>
  <c r="DJ771" i="15"/>
  <c r="R766" i="15"/>
  <c r="DJ761" i="15"/>
  <c r="DJ757" i="15"/>
  <c r="DJ753" i="15"/>
  <c r="DJ749" i="15"/>
  <c r="DJ745" i="15"/>
  <c r="DJ741" i="15"/>
  <c r="DJ737" i="15"/>
  <c r="DJ733" i="15"/>
  <c r="DJ729" i="15"/>
  <c r="DJ725" i="15"/>
  <c r="DJ721" i="15"/>
  <c r="DJ717" i="15"/>
  <c r="DJ713" i="15"/>
  <c r="DJ709" i="15"/>
  <c r="DJ705" i="15"/>
  <c r="R703" i="15"/>
  <c r="R700" i="15"/>
  <c r="DJ697" i="15"/>
  <c r="R695" i="15"/>
  <c r="R692" i="15"/>
  <c r="DJ689" i="15"/>
  <c r="R687" i="15"/>
  <c r="R684" i="15"/>
  <c r="DJ681" i="15"/>
  <c r="R679" i="15"/>
  <c r="R676" i="15"/>
  <c r="DJ673" i="15"/>
  <c r="R671" i="15"/>
  <c r="R668" i="15"/>
  <c r="DJ665" i="15"/>
  <c r="R663" i="15"/>
  <c r="R660" i="15"/>
  <c r="DJ657" i="15"/>
  <c r="R655" i="15"/>
  <c r="R652" i="15"/>
  <c r="DJ649" i="15"/>
  <c r="R647" i="15"/>
  <c r="R644" i="15"/>
  <c r="R642" i="15"/>
  <c r="Z640" i="15"/>
  <c r="DR638" i="15"/>
  <c r="DJ637" i="15"/>
  <c r="Z636" i="15"/>
  <c r="DR634" i="15"/>
  <c r="DJ633" i="15"/>
  <c r="Z632" i="15"/>
  <c r="DR630" i="15"/>
  <c r="DJ629" i="15"/>
  <c r="Z628" i="15"/>
  <c r="DR626" i="15"/>
  <c r="DJ625" i="15"/>
  <c r="Z624" i="15"/>
  <c r="DR622" i="15"/>
  <c r="DJ621" i="15"/>
  <c r="Z620" i="15"/>
  <c r="DR618" i="15"/>
  <c r="DJ617" i="15"/>
  <c r="Z616" i="15"/>
  <c r="DR614" i="15"/>
  <c r="DR613" i="15"/>
  <c r="DR612" i="15"/>
  <c r="DR611" i="15"/>
  <c r="DR610" i="15"/>
  <c r="DR609" i="15"/>
  <c r="DR608" i="15"/>
  <c r="DR607" i="15"/>
  <c r="DR606" i="15"/>
  <c r="DR605" i="15"/>
  <c r="DR604" i="15"/>
  <c r="DR603" i="15"/>
  <c r="DR602" i="15"/>
  <c r="DR601" i="15"/>
  <c r="DR600" i="15"/>
  <c r="DR599" i="15"/>
  <c r="DR598" i="15"/>
  <c r="DR597" i="15"/>
  <c r="DR596" i="15"/>
  <c r="DR595" i="15"/>
  <c r="DR594" i="15"/>
  <c r="DR593" i="15"/>
  <c r="DR592" i="15"/>
  <c r="DR591" i="15"/>
  <c r="DR590" i="15"/>
  <c r="DR589" i="15"/>
  <c r="DR588" i="15"/>
  <c r="DR587" i="15"/>
  <c r="DR586" i="15"/>
  <c r="DR585" i="15"/>
  <c r="DR584" i="15"/>
  <c r="DR583" i="15"/>
  <c r="DR582" i="15"/>
  <c r="DR581" i="15"/>
  <c r="DR580" i="15"/>
  <c r="DR579" i="15"/>
  <c r="DR578" i="15"/>
  <c r="DR577" i="15"/>
  <c r="DR576" i="15"/>
  <c r="DR575" i="15"/>
  <c r="DR574" i="15"/>
  <c r="DR573" i="15"/>
  <c r="DR572" i="15"/>
  <c r="DR571" i="15"/>
  <c r="DR570" i="15"/>
  <c r="DR569" i="15"/>
  <c r="DR568" i="15"/>
  <c r="DR567" i="15"/>
  <c r="DR566" i="15"/>
  <c r="DR565" i="15"/>
  <c r="DR564" i="15"/>
  <c r="DR563" i="15"/>
  <c r="DR562" i="15"/>
  <c r="DR561" i="15"/>
  <c r="DR560" i="15"/>
  <c r="DR559" i="15"/>
  <c r="DR558" i="15"/>
  <c r="DR557" i="15"/>
  <c r="DR556" i="15"/>
  <c r="DR555" i="15"/>
  <c r="DR554" i="15"/>
  <c r="DR553" i="15"/>
  <c r="DR552" i="15"/>
  <c r="DR551" i="15"/>
  <c r="DR550" i="15"/>
  <c r="DR549" i="15"/>
  <c r="DR548" i="15"/>
  <c r="DR547" i="15"/>
  <c r="DR546" i="15"/>
  <c r="DR545" i="15"/>
  <c r="DR544" i="15"/>
  <c r="DR543" i="15"/>
  <c r="DJ1158" i="15"/>
  <c r="DJ1117" i="15"/>
  <c r="DJ1096" i="15"/>
  <c r="DJ1081" i="15"/>
  <c r="DJ1064" i="15"/>
  <c r="DJ1043" i="15"/>
  <c r="DJ1016" i="15"/>
  <c r="R1004" i="15"/>
  <c r="R988" i="15"/>
  <c r="R972" i="15"/>
  <c r="DJ945" i="15"/>
  <c r="R935" i="15"/>
  <c r="R924" i="15"/>
  <c r="R916" i="15"/>
  <c r="R908" i="15"/>
  <c r="DJ951" i="15"/>
  <c r="R906" i="15"/>
  <c r="R898" i="15"/>
  <c r="R890" i="15"/>
  <c r="R882" i="15"/>
  <c r="R874" i="15"/>
  <c r="DJ866" i="15"/>
  <c r="DJ861" i="15"/>
  <c r="R856" i="15"/>
  <c r="DJ850" i="15"/>
  <c r="DJ845" i="15"/>
  <c r="R840" i="15"/>
  <c r="DJ834" i="15"/>
  <c r="DJ829" i="15"/>
  <c r="R824" i="15"/>
  <c r="DJ818" i="15"/>
  <c r="DJ813" i="15"/>
  <c r="R808" i="15"/>
  <c r="DJ802" i="15"/>
  <c r="DJ797" i="15"/>
  <c r="R792" i="15"/>
  <c r="DJ786" i="15"/>
  <c r="DJ781" i="15"/>
  <c r="R776" i="15"/>
  <c r="DJ770" i="15"/>
  <c r="DJ765" i="15"/>
  <c r="R761" i="15"/>
  <c r="R757" i="15"/>
  <c r="R753" i="15"/>
  <c r="R749" i="15"/>
  <c r="R745" i="15"/>
  <c r="R741" i="15"/>
  <c r="R737" i="15"/>
  <c r="R733" i="15"/>
  <c r="R729" i="15"/>
  <c r="R725" i="15"/>
  <c r="R721" i="15"/>
  <c r="R717" i="15"/>
  <c r="R713" i="15"/>
  <c r="R709" i="15"/>
  <c r="R705" i="15"/>
  <c r="R702" i="15"/>
  <c r="DJ699" i="15"/>
  <c r="R697" i="15"/>
  <c r="R694" i="15"/>
  <c r="DJ691" i="15"/>
  <c r="R689" i="15"/>
  <c r="R686" i="15"/>
  <c r="DJ683" i="15"/>
  <c r="R681" i="15"/>
  <c r="R678" i="15"/>
  <c r="DJ675" i="15"/>
  <c r="R673" i="15"/>
  <c r="R670" i="15"/>
  <c r="DJ667" i="15"/>
  <c r="R665" i="15"/>
  <c r="R662" i="15"/>
  <c r="DJ659" i="15"/>
  <c r="R657" i="15"/>
  <c r="R654" i="15"/>
  <c r="DJ651" i="15"/>
  <c r="R649" i="15"/>
  <c r="R646" i="15"/>
  <c r="DJ643" i="15"/>
  <c r="DJ641" i="15"/>
  <c r="DR639" i="15"/>
  <c r="DJ638" i="15"/>
  <c r="Z637" i="15"/>
  <c r="DR635" i="15"/>
  <c r="DJ634" i="15"/>
  <c r="Z633" i="15"/>
  <c r="DR631" i="15"/>
  <c r="DJ630" i="15"/>
  <c r="Z629" i="15"/>
  <c r="DR627" i="15"/>
  <c r="DJ626" i="15"/>
  <c r="Z625" i="15"/>
  <c r="DR623" i="15"/>
  <c r="DJ622" i="15"/>
  <c r="Z621" i="15"/>
  <c r="DR619" i="15"/>
  <c r="DJ618" i="15"/>
  <c r="Z617" i="15"/>
  <c r="DR615" i="15"/>
  <c r="DJ614" i="15"/>
  <c r="DJ613" i="15"/>
  <c r="DJ612" i="15"/>
  <c r="DJ611" i="15"/>
  <c r="DJ610" i="15"/>
  <c r="DJ609" i="15"/>
  <c r="DJ608" i="15"/>
  <c r="DJ607" i="15"/>
  <c r="DJ606" i="15"/>
  <c r="DJ605" i="15"/>
  <c r="DJ604" i="15"/>
  <c r="DJ603" i="15"/>
  <c r="DJ602" i="15"/>
  <c r="DJ601" i="15"/>
  <c r="DJ600" i="15"/>
  <c r="DJ599" i="15"/>
  <c r="DJ598" i="15"/>
  <c r="DJ597" i="15"/>
  <c r="DJ596" i="15"/>
  <c r="DJ595" i="15"/>
  <c r="DJ594" i="15"/>
  <c r="DJ593" i="15"/>
  <c r="DJ592" i="15"/>
  <c r="DJ591" i="15"/>
  <c r="DJ590" i="15"/>
  <c r="DJ589" i="15"/>
  <c r="DJ588" i="15"/>
  <c r="DJ587" i="15"/>
  <c r="DJ586" i="15"/>
  <c r="DJ585" i="15"/>
  <c r="DJ584" i="15"/>
  <c r="DJ583" i="15"/>
  <c r="DJ582" i="15"/>
  <c r="DJ581" i="15"/>
  <c r="DJ580" i="15"/>
  <c r="DJ579" i="15"/>
  <c r="DJ578" i="15"/>
  <c r="DJ577" i="15"/>
  <c r="DJ576" i="15"/>
  <c r="DJ575" i="15"/>
  <c r="DJ574" i="15"/>
  <c r="DJ573" i="15"/>
  <c r="DJ572" i="15"/>
  <c r="DJ571" i="15"/>
  <c r="DJ570" i="15"/>
  <c r="DJ569" i="15"/>
  <c r="DJ568" i="15"/>
  <c r="DJ567" i="15"/>
  <c r="DJ566" i="15"/>
  <c r="DJ565" i="15"/>
  <c r="DJ564" i="15"/>
  <c r="DJ563" i="15"/>
  <c r="DJ562" i="15"/>
  <c r="DJ561" i="15"/>
  <c r="DJ560" i="15"/>
  <c r="DJ559" i="15"/>
  <c r="DJ558" i="15"/>
  <c r="DJ557" i="15"/>
  <c r="DJ556" i="15"/>
  <c r="DJ555" i="15"/>
  <c r="DJ554" i="15"/>
  <c r="DJ553" i="15"/>
  <c r="DJ552" i="15"/>
  <c r="DJ551" i="15"/>
  <c r="DJ550" i="15"/>
  <c r="DJ549" i="15"/>
  <c r="DJ548" i="15"/>
  <c r="DJ547" i="15"/>
  <c r="DJ546" i="15"/>
  <c r="DJ545" i="15"/>
  <c r="DJ544" i="15"/>
  <c r="R1141" i="15"/>
  <c r="R1089" i="15"/>
  <c r="DJ1057" i="15"/>
  <c r="DJ1025" i="15"/>
  <c r="DJ982" i="15"/>
  <c r="R942" i="15"/>
  <c r="DJ921" i="15"/>
  <c r="DJ958" i="15"/>
  <c r="DJ903" i="15"/>
  <c r="DJ887" i="15"/>
  <c r="DJ871" i="15"/>
  <c r="DJ859" i="15"/>
  <c r="DJ848" i="15"/>
  <c r="R838" i="15"/>
  <c r="DJ827" i="15"/>
  <c r="DJ816" i="15"/>
  <c r="R806" i="15"/>
  <c r="DJ795" i="15"/>
  <c r="DJ784" i="15"/>
  <c r="R774" i="15"/>
  <c r="DJ763" i="15"/>
  <c r="DJ755" i="15"/>
  <c r="DJ747" i="15"/>
  <c r="DJ739" i="15"/>
  <c r="DJ731" i="15"/>
  <c r="DJ723" i="15"/>
  <c r="DJ715" i="15"/>
  <c r="DJ707" i="15"/>
  <c r="DJ701" i="15"/>
  <c r="R696" i="15"/>
  <c r="R691" i="15"/>
  <c r="DJ685" i="15"/>
  <c r="R680" i="15"/>
  <c r="R675" i="15"/>
  <c r="DJ669" i="15"/>
  <c r="R664" i="15"/>
  <c r="R659" i="15"/>
  <c r="DJ653" i="15"/>
  <c r="R648" i="15"/>
  <c r="R643" i="15"/>
  <c r="DJ639" i="15"/>
  <c r="DR636" i="15"/>
  <c r="Z634" i="15"/>
  <c r="DJ631" i="15"/>
  <c r="DR628" i="15"/>
  <c r="Z626" i="15"/>
  <c r="DJ623" i="15"/>
  <c r="DR620" i="15"/>
  <c r="Z618" i="15"/>
  <c r="DJ615" i="15"/>
  <c r="Z613" i="15"/>
  <c r="Z611" i="15"/>
  <c r="Z609" i="15"/>
  <c r="Z607" i="15"/>
  <c r="Z605" i="15"/>
  <c r="Z603" i="15"/>
  <c r="Z601" i="15"/>
  <c r="Z599" i="15"/>
  <c r="Z597" i="15"/>
  <c r="Z595" i="15"/>
  <c r="Z593" i="15"/>
  <c r="Z591" i="15"/>
  <c r="Z589" i="15"/>
  <c r="Z587" i="15"/>
  <c r="Z585" i="15"/>
  <c r="Z583" i="15"/>
  <c r="Z581" i="15"/>
  <c r="Z579" i="15"/>
  <c r="Z577" i="15"/>
  <c r="Z575" i="15"/>
  <c r="Z573" i="15"/>
  <c r="Z571" i="15"/>
  <c r="Z569" i="15"/>
  <c r="Z567" i="15"/>
  <c r="Z565" i="15"/>
  <c r="Z563" i="15"/>
  <c r="Z561" i="15"/>
  <c r="Z559" i="15"/>
  <c r="Z557" i="15"/>
  <c r="Z555" i="15"/>
  <c r="Z553" i="15"/>
  <c r="Z551" i="15"/>
  <c r="Z549" i="15"/>
  <c r="Z547" i="15"/>
  <c r="Z545" i="15"/>
  <c r="DJ543" i="15"/>
  <c r="DJ542" i="15"/>
  <c r="DJ541" i="15"/>
  <c r="DJ540" i="15"/>
  <c r="DJ539" i="15"/>
  <c r="DJ538" i="15"/>
  <c r="DJ537" i="15"/>
  <c r="DJ536" i="15"/>
  <c r="DJ535" i="15"/>
  <c r="DJ534" i="15"/>
  <c r="DJ533" i="15"/>
  <c r="DJ532" i="15"/>
  <c r="DJ531" i="15"/>
  <c r="DJ530" i="15"/>
  <c r="DJ529" i="15"/>
  <c r="DJ528" i="15"/>
  <c r="DJ527" i="15"/>
  <c r="DJ526" i="15"/>
  <c r="DJ525" i="15"/>
  <c r="Z524" i="15"/>
  <c r="Z523" i="15"/>
  <c r="Z522" i="15"/>
  <c r="Z521" i="15"/>
  <c r="Z520" i="15"/>
  <c r="Z519" i="15"/>
  <c r="Z518" i="15"/>
  <c r="Z517" i="15"/>
  <c r="Z516" i="15"/>
  <c r="Z515" i="15"/>
  <c r="Z514" i="15"/>
  <c r="Z513" i="15"/>
  <c r="Z512" i="15"/>
  <c r="Z511" i="15"/>
  <c r="Z510" i="15"/>
  <c r="Z509" i="15"/>
  <c r="Z508" i="15"/>
  <c r="Z507" i="15"/>
  <c r="Z506" i="15"/>
  <c r="Z505" i="15"/>
  <c r="Z504" i="15"/>
  <c r="Z503" i="15"/>
  <c r="Z502" i="15"/>
  <c r="Z501" i="15"/>
  <c r="BN500" i="15"/>
  <c r="DJ499" i="15"/>
  <c r="DR498" i="15"/>
  <c r="R498" i="15"/>
  <c r="Z497" i="15"/>
  <c r="BN496" i="15"/>
  <c r="DJ495" i="15"/>
  <c r="DR494" i="15"/>
  <c r="R494" i="15"/>
  <c r="Z493" i="15"/>
  <c r="BN492" i="15"/>
  <c r="DJ491" i="15"/>
  <c r="DR490" i="15"/>
  <c r="R490" i="15"/>
  <c r="Z489" i="15"/>
  <c r="BN488" i="15"/>
  <c r="DJ487" i="15"/>
  <c r="DR486" i="15"/>
  <c r="R486" i="15"/>
  <c r="Z485" i="15"/>
  <c r="BN484" i="15"/>
  <c r="DJ483" i="15"/>
  <c r="DR482" i="15"/>
  <c r="R482" i="15"/>
  <c r="Z481" i="15"/>
  <c r="BN480" i="15"/>
  <c r="DJ479" i="15"/>
  <c r="DR478" i="15"/>
  <c r="R478" i="15"/>
  <c r="Z477" i="15"/>
  <c r="BN476" i="15"/>
  <c r="DJ475" i="15"/>
  <c r="DR474" i="15"/>
  <c r="R474" i="15"/>
  <c r="Z473" i="15"/>
  <c r="BN472" i="15"/>
  <c r="DJ471" i="15"/>
  <c r="DR470" i="15"/>
  <c r="R470" i="15"/>
  <c r="Z469" i="15"/>
  <c r="BN468" i="15"/>
  <c r="DJ467" i="15"/>
  <c r="DR466" i="15"/>
  <c r="R466" i="15"/>
  <c r="Z465" i="15"/>
  <c r="BN464" i="15"/>
  <c r="DJ463" i="15"/>
  <c r="DR462" i="15"/>
  <c r="R462" i="15"/>
  <c r="Z461" i="15"/>
  <c r="BN460" i="15"/>
  <c r="DJ459" i="15"/>
  <c r="DR458" i="15"/>
  <c r="R458" i="15"/>
  <c r="Z457" i="15"/>
  <c r="BN456" i="15"/>
  <c r="DJ455" i="15"/>
  <c r="DR454" i="15"/>
  <c r="R454" i="15"/>
  <c r="Z453" i="15"/>
  <c r="BN452" i="15"/>
  <c r="DJ451" i="15"/>
  <c r="DR450" i="15"/>
  <c r="R450" i="15"/>
  <c r="Z449" i="15"/>
  <c r="BN448" i="15"/>
  <c r="DJ447" i="15"/>
  <c r="DR446" i="15"/>
  <c r="R446" i="15"/>
  <c r="Z445" i="15"/>
  <c r="BN444" i="15"/>
  <c r="DJ443" i="15"/>
  <c r="DR442" i="15"/>
  <c r="R442" i="15"/>
  <c r="Z441" i="15"/>
  <c r="BN440" i="15"/>
  <c r="DJ439" i="15"/>
  <c r="DR438" i="15"/>
  <c r="R438" i="15"/>
  <c r="Z437" i="15"/>
  <c r="BN436" i="15"/>
  <c r="DJ435" i="15"/>
  <c r="DR434" i="15"/>
  <c r="R434" i="15"/>
  <c r="Z433" i="15"/>
  <c r="BN432" i="15"/>
  <c r="DJ431" i="15"/>
  <c r="DR430" i="15"/>
  <c r="R430" i="15"/>
  <c r="Z429" i="15"/>
  <c r="BN428" i="15"/>
  <c r="DJ427" i="15"/>
  <c r="DR426" i="15"/>
  <c r="R426" i="15"/>
  <c r="Z425" i="15"/>
  <c r="BN424" i="15"/>
  <c r="DJ423" i="15"/>
  <c r="DR422" i="15"/>
  <c r="R422" i="15"/>
  <c r="Z421" i="15"/>
  <c r="R1129" i="15"/>
  <c r="R1146" i="15"/>
  <c r="R1054" i="15"/>
  <c r="DJ1019" i="15"/>
  <c r="R980" i="15"/>
  <c r="R940" i="15"/>
  <c r="R920" i="15"/>
  <c r="DJ955" i="15"/>
  <c r="R902" i="15"/>
  <c r="R886" i="15"/>
  <c r="R870" i="15"/>
  <c r="DJ858" i="15"/>
  <c r="R848" i="15"/>
  <c r="DJ837" i="15"/>
  <c r="DJ826" i="15"/>
  <c r="R816" i="15"/>
  <c r="DJ805" i="15"/>
  <c r="DJ794" i="15"/>
  <c r="R784" i="15"/>
  <c r="DJ773" i="15"/>
  <c r="R763" i="15"/>
  <c r="R755" i="15"/>
  <c r="R747" i="15"/>
  <c r="R739" i="15"/>
  <c r="R731" i="15"/>
  <c r="R723" i="15"/>
  <c r="R715" i="15"/>
  <c r="R707" i="15"/>
  <c r="R701" i="15"/>
  <c r="DJ695" i="15"/>
  <c r="R690" i="15"/>
  <c r="R685" i="15"/>
  <c r="DJ679" i="15"/>
  <c r="R674" i="15"/>
  <c r="R669" i="15"/>
  <c r="DJ663" i="15"/>
  <c r="R658" i="15"/>
  <c r="R653" i="15"/>
  <c r="DJ647" i="15"/>
  <c r="Z642" i="15"/>
  <c r="Z639" i="15"/>
  <c r="DJ636" i="15"/>
  <c r="DR633" i="15"/>
  <c r="Z631" i="15"/>
  <c r="DJ628" i="15"/>
  <c r="DR625" i="15"/>
  <c r="Z623" i="15"/>
  <c r="DJ620" i="15"/>
  <c r="DR617" i="15"/>
  <c r="Z615" i="15"/>
  <c r="R613" i="15"/>
  <c r="R611" i="15"/>
  <c r="R609" i="15"/>
  <c r="R607" i="15"/>
  <c r="R605" i="15"/>
  <c r="R603" i="15"/>
  <c r="R601" i="15"/>
  <c r="R599" i="15"/>
  <c r="R597" i="15"/>
  <c r="R595" i="15"/>
  <c r="R593" i="15"/>
  <c r="R591" i="15"/>
  <c r="R589" i="15"/>
  <c r="R587" i="15"/>
  <c r="R585" i="15"/>
  <c r="R583" i="15"/>
  <c r="R581" i="15"/>
  <c r="R579" i="15"/>
  <c r="R577" i="15"/>
  <c r="R575" i="15"/>
  <c r="R573" i="15"/>
  <c r="R571" i="15"/>
  <c r="R569" i="15"/>
  <c r="R567" i="15"/>
  <c r="R565" i="15"/>
  <c r="R563" i="15"/>
  <c r="R561" i="15"/>
  <c r="R559" i="15"/>
  <c r="R557" i="15"/>
  <c r="R555" i="15"/>
  <c r="R553" i="15"/>
  <c r="R551" i="15"/>
  <c r="R549" i="15"/>
  <c r="R547" i="15"/>
  <c r="R545" i="15"/>
  <c r="Z543" i="15"/>
  <c r="Z542" i="15"/>
  <c r="Z541" i="15"/>
  <c r="Z540" i="15"/>
  <c r="Z539" i="15"/>
  <c r="Z538" i="15"/>
  <c r="Z537" i="15"/>
  <c r="Z536" i="15"/>
  <c r="Z535" i="15"/>
  <c r="Z534" i="15"/>
  <c r="Z533" i="15"/>
  <c r="Z532" i="15"/>
  <c r="Z531" i="15"/>
  <c r="Z530" i="15"/>
  <c r="Z529" i="15"/>
  <c r="Z528" i="15"/>
  <c r="Z527" i="15"/>
  <c r="Z526" i="15"/>
  <c r="Z525" i="15"/>
  <c r="R524" i="15"/>
  <c r="R523" i="15"/>
  <c r="R522" i="15"/>
  <c r="R521" i="15"/>
  <c r="R520" i="15"/>
  <c r="R519" i="15"/>
  <c r="R518" i="15"/>
  <c r="R517" i="15"/>
  <c r="R516" i="15"/>
  <c r="R515" i="15"/>
  <c r="R514" i="15"/>
  <c r="R513" i="15"/>
  <c r="R512" i="15"/>
  <c r="R511" i="15"/>
  <c r="R510" i="15"/>
  <c r="R509" i="15"/>
  <c r="R508" i="15"/>
  <c r="R507" i="15"/>
  <c r="R506" i="15"/>
  <c r="R505" i="15"/>
  <c r="R504" i="15"/>
  <c r="R503" i="15"/>
  <c r="R502" i="15"/>
  <c r="R501" i="15"/>
  <c r="Z500" i="15"/>
  <c r="BN499" i="15"/>
  <c r="DJ498" i="15"/>
  <c r="DR497" i="15"/>
  <c r="R497" i="15"/>
  <c r="Z496" i="15"/>
  <c r="BN495" i="15"/>
  <c r="DJ494" i="15"/>
  <c r="DR493" i="15"/>
  <c r="R493" i="15"/>
  <c r="Z492" i="15"/>
  <c r="BN491" i="15"/>
  <c r="DJ490" i="15"/>
  <c r="DR489" i="15"/>
  <c r="R489" i="15"/>
  <c r="Z488" i="15"/>
  <c r="BN487" i="15"/>
  <c r="DJ486" i="15"/>
  <c r="DR485" i="15"/>
  <c r="R485" i="15"/>
  <c r="Z484" i="15"/>
  <c r="BN483" i="15"/>
  <c r="DJ482" i="15"/>
  <c r="DR481" i="15"/>
  <c r="R481" i="15"/>
  <c r="Z480" i="15"/>
  <c r="BN479" i="15"/>
  <c r="DJ478" i="15"/>
  <c r="DR477" i="15"/>
  <c r="R477" i="15"/>
  <c r="Z476" i="15"/>
  <c r="BN475" i="15"/>
  <c r="DJ474" i="15"/>
  <c r="DR473" i="15"/>
  <c r="R473" i="15"/>
  <c r="Z472" i="15"/>
  <c r="BN471" i="15"/>
  <c r="DJ470" i="15"/>
  <c r="DR469" i="15"/>
  <c r="R469" i="15"/>
  <c r="Z468" i="15"/>
  <c r="BN467" i="15"/>
  <c r="DJ466" i="15"/>
  <c r="DR465" i="15"/>
  <c r="R465" i="15"/>
  <c r="Z464" i="15"/>
  <c r="BN463" i="15"/>
  <c r="DJ462" i="15"/>
  <c r="DR461" i="15"/>
  <c r="R461" i="15"/>
  <c r="Z460" i="15"/>
  <c r="BN459" i="15"/>
  <c r="DJ458" i="15"/>
  <c r="DR457" i="15"/>
  <c r="R457" i="15"/>
  <c r="Z456" i="15"/>
  <c r="BN455" i="15"/>
  <c r="DJ454" i="15"/>
  <c r="DR453" i="15"/>
  <c r="R453" i="15"/>
  <c r="Z452" i="15"/>
  <c r="BN451" i="15"/>
  <c r="DJ450" i="15"/>
  <c r="DR449" i="15"/>
  <c r="R449" i="15"/>
  <c r="Z448" i="15"/>
  <c r="BN447" i="15"/>
  <c r="DJ446" i="15"/>
  <c r="DR445" i="15"/>
  <c r="R445" i="15"/>
  <c r="Z444" i="15"/>
  <c r="BN443" i="15"/>
  <c r="DJ442" i="15"/>
  <c r="DR441" i="15"/>
  <c r="R441" i="15"/>
  <c r="Z440" i="15"/>
  <c r="BN439" i="15"/>
  <c r="DJ438" i="15"/>
  <c r="DR437" i="15"/>
  <c r="R437" i="15"/>
  <c r="Z436" i="15"/>
  <c r="BN435" i="15"/>
  <c r="DJ434" i="15"/>
  <c r="DR433" i="15"/>
  <c r="R433" i="15"/>
  <c r="Z432" i="15"/>
  <c r="BN431" i="15"/>
  <c r="DJ430" i="15"/>
  <c r="DR429" i="15"/>
  <c r="R429" i="15"/>
  <c r="Z428" i="15"/>
  <c r="BN427" i="15"/>
  <c r="DJ426" i="15"/>
  <c r="DR425" i="15"/>
  <c r="R425" i="15"/>
  <c r="Z424" i="15"/>
  <c r="DJ1110" i="15"/>
  <c r="R1074" i="15"/>
  <c r="R1036" i="15"/>
  <c r="DJ998" i="15"/>
  <c r="DJ966" i="15"/>
  <c r="DJ931" i="15"/>
  <c r="DJ913" i="15"/>
  <c r="R960" i="15"/>
  <c r="DJ895" i="15"/>
  <c r="DJ879" i="15"/>
  <c r="DJ864" i="15"/>
  <c r="R854" i="15"/>
  <c r="DJ843" i="15"/>
  <c r="DJ832" i="15"/>
  <c r="R822" i="15"/>
  <c r="DJ811" i="15"/>
  <c r="DJ800" i="15"/>
  <c r="R790" i="15"/>
  <c r="DJ779" i="15"/>
  <c r="DJ768" i="15"/>
  <c r="DJ759" i="15"/>
  <c r="DJ751" i="15"/>
  <c r="DJ743" i="15"/>
  <c r="DJ735" i="15"/>
  <c r="DJ727" i="15"/>
  <c r="DJ719" i="15"/>
  <c r="DJ711" i="15"/>
  <c r="R704" i="15"/>
  <c r="R699" i="15"/>
  <c r="DJ693" i="15"/>
  <c r="R688" i="15"/>
  <c r="R683" i="15"/>
  <c r="DJ677" i="15"/>
  <c r="R672" i="15"/>
  <c r="R667" i="15"/>
  <c r="DJ661" i="15"/>
  <c r="R656" i="15"/>
  <c r="R651" i="15"/>
  <c r="DJ645" i="15"/>
  <c r="R641" i="15"/>
  <c r="Z638" i="15"/>
  <c r="DJ635" i="15"/>
  <c r="DR632" i="15"/>
  <c r="Z630" i="15"/>
  <c r="DJ627" i="15"/>
  <c r="DR624" i="15"/>
  <c r="Z622" i="15"/>
  <c r="DJ619" i="15"/>
  <c r="DR616" i="15"/>
  <c r="Z614" i="15"/>
  <c r="Z612" i="15"/>
  <c r="Z610" i="15"/>
  <c r="Z608" i="15"/>
  <c r="Z606" i="15"/>
  <c r="Z604" i="15"/>
  <c r="Z602" i="15"/>
  <c r="Z600" i="15"/>
  <c r="Z598" i="15"/>
  <c r="Z596" i="15"/>
  <c r="Z594" i="15"/>
  <c r="Z592" i="15"/>
  <c r="Z590" i="15"/>
  <c r="Z588" i="15"/>
  <c r="Z586" i="15"/>
  <c r="Z584" i="15"/>
  <c r="Z582" i="15"/>
  <c r="Z580" i="15"/>
  <c r="Z578" i="15"/>
  <c r="Z576" i="15"/>
  <c r="Z574" i="15"/>
  <c r="Z572" i="15"/>
  <c r="Z570" i="15"/>
  <c r="Z568" i="15"/>
  <c r="Z566" i="15"/>
  <c r="Z564" i="15"/>
  <c r="Z562" i="15"/>
  <c r="Z560" i="15"/>
  <c r="Z558" i="15"/>
  <c r="Z556" i="15"/>
  <c r="Z554" i="15"/>
  <c r="Z552" i="15"/>
  <c r="Z550" i="15"/>
  <c r="Z548" i="15"/>
  <c r="Z546" i="15"/>
  <c r="Z544" i="15"/>
  <c r="R543" i="15"/>
  <c r="R542" i="15"/>
  <c r="R541" i="15"/>
  <c r="R540" i="15"/>
  <c r="R539" i="15"/>
  <c r="R538" i="15"/>
  <c r="R537" i="15"/>
  <c r="R536" i="15"/>
  <c r="R535" i="15"/>
  <c r="R534" i="15"/>
  <c r="R533" i="15"/>
  <c r="R532" i="15"/>
  <c r="R531" i="15"/>
  <c r="R530" i="15"/>
  <c r="R529" i="15"/>
  <c r="R528" i="15"/>
  <c r="R527" i="15"/>
  <c r="R526" i="15"/>
  <c r="DR524" i="15"/>
  <c r="DR523" i="15"/>
  <c r="DR522" i="15"/>
  <c r="DR521" i="15"/>
  <c r="DR520" i="15"/>
  <c r="DR519" i="15"/>
  <c r="DR518" i="15"/>
  <c r="DR517" i="15"/>
  <c r="DR516" i="15"/>
  <c r="DR515" i="15"/>
  <c r="DR514" i="15"/>
  <c r="DR513" i="15"/>
  <c r="DR512" i="15"/>
  <c r="DR511" i="15"/>
  <c r="DR510" i="15"/>
  <c r="DR509" i="15"/>
  <c r="DR508" i="15"/>
  <c r="DR507" i="15"/>
  <c r="DR506" i="15"/>
  <c r="DR505" i="15"/>
  <c r="DR504" i="15"/>
  <c r="DR503" i="15"/>
  <c r="DR502" i="15"/>
  <c r="DR501" i="15"/>
  <c r="DR500" i="15"/>
  <c r="R500" i="15"/>
  <c r="Z499" i="15"/>
  <c r="BN498" i="15"/>
  <c r="DJ497" i="15"/>
  <c r="DR496" i="15"/>
  <c r="R496" i="15"/>
  <c r="Z495" i="15"/>
  <c r="BN494" i="15"/>
  <c r="DJ493" i="15"/>
  <c r="DR492" i="15"/>
  <c r="R492" i="15"/>
  <c r="Z491" i="15"/>
  <c r="BN490" i="15"/>
  <c r="DJ489" i="15"/>
  <c r="DR488" i="15"/>
  <c r="R488" i="15"/>
  <c r="Z487" i="15"/>
  <c r="BN486" i="15"/>
  <c r="DJ485" i="15"/>
  <c r="DR484" i="15"/>
  <c r="R484" i="15"/>
  <c r="Z483" i="15"/>
  <c r="BN482" i="15"/>
  <c r="DJ481" i="15"/>
  <c r="DR480" i="15"/>
  <c r="R480" i="15"/>
  <c r="Z479" i="15"/>
  <c r="BN478" i="15"/>
  <c r="DJ477" i="15"/>
  <c r="DR476" i="15"/>
  <c r="R476" i="15"/>
  <c r="Z475" i="15"/>
  <c r="BN474" i="15"/>
  <c r="DJ473" i="15"/>
  <c r="DR472" i="15"/>
  <c r="R472" i="15"/>
  <c r="Z471" i="15"/>
  <c r="BN470" i="15"/>
  <c r="DJ469" i="15"/>
  <c r="DR468" i="15"/>
  <c r="R468" i="15"/>
  <c r="Z467" i="15"/>
  <c r="R1107" i="15"/>
  <c r="R964" i="15"/>
  <c r="R894" i="15"/>
  <c r="DJ842" i="15"/>
  <c r="R800" i="15"/>
  <c r="R759" i="15"/>
  <c r="R727" i="15"/>
  <c r="R698" i="15"/>
  <c r="R677" i="15"/>
  <c r="DJ655" i="15"/>
  <c r="DR637" i="15"/>
  <c r="Z627" i="15"/>
  <c r="DJ616" i="15"/>
  <c r="R608" i="15"/>
  <c r="R600" i="15"/>
  <c r="R592" i="15"/>
  <c r="R584" i="15"/>
  <c r="R576" i="15"/>
  <c r="R568" i="15"/>
  <c r="R560" i="15"/>
  <c r="R552" i="15"/>
  <c r="R544" i="15"/>
  <c r="DR539" i="15"/>
  <c r="DR535" i="15"/>
  <c r="DR531" i="15"/>
  <c r="DR527" i="15"/>
  <c r="DJ523" i="15"/>
  <c r="DJ519" i="15"/>
  <c r="DJ515" i="15"/>
  <c r="DJ511" i="15"/>
  <c r="DJ507" i="15"/>
  <c r="DJ503" i="15"/>
  <c r="DR499" i="15"/>
  <c r="DJ496" i="15"/>
  <c r="BN493" i="15"/>
  <c r="Z490" i="15"/>
  <c r="R487" i="15"/>
  <c r="DR483" i="15"/>
  <c r="DJ480" i="15"/>
  <c r="BN477" i="15"/>
  <c r="Z474" i="15"/>
  <c r="R471" i="15"/>
  <c r="DR467" i="15"/>
  <c r="DJ465" i="15"/>
  <c r="R464" i="15"/>
  <c r="BN462" i="15"/>
  <c r="DR460" i="15"/>
  <c r="Z459" i="15"/>
  <c r="DJ457" i="15"/>
  <c r="R456" i="15"/>
  <c r="BN454" i="15"/>
  <c r="DR452" i="15"/>
  <c r="Z451" i="15"/>
  <c r="DJ449" i="15"/>
  <c r="R448" i="15"/>
  <c r="BN446" i="15"/>
  <c r="DR444" i="15"/>
  <c r="Z443" i="15"/>
  <c r="DJ441" i="15"/>
  <c r="R440" i="15"/>
  <c r="BN438" i="15"/>
  <c r="DR436" i="15"/>
  <c r="Z435" i="15"/>
  <c r="DJ433" i="15"/>
  <c r="R432" i="15"/>
  <c r="BN430" i="15"/>
  <c r="DR428" i="15"/>
  <c r="Z427" i="15"/>
  <c r="DJ425" i="15"/>
  <c r="R424" i="15"/>
  <c r="R423" i="15"/>
  <c r="DR421" i="15"/>
  <c r="DR420" i="15"/>
  <c r="R420" i="15"/>
  <c r="Z419" i="15"/>
  <c r="BN418" i="15"/>
  <c r="DJ417" i="15"/>
  <c r="DR416" i="15"/>
  <c r="R416" i="15"/>
  <c r="Z415" i="15"/>
  <c r="BN414" i="15"/>
  <c r="DJ413" i="15"/>
  <c r="DR412" i="15"/>
  <c r="R412" i="15"/>
  <c r="Z411" i="15"/>
  <c r="BN410" i="15"/>
  <c r="DJ409" i="15"/>
  <c r="DR408" i="15"/>
  <c r="R408" i="15"/>
  <c r="Z407" i="15"/>
  <c r="BN406" i="15"/>
  <c r="DJ405" i="15"/>
  <c r="DR404" i="15"/>
  <c r="R404" i="15"/>
  <c r="Z403" i="15"/>
  <c r="BN402" i="15"/>
  <c r="DJ401" i="15"/>
  <c r="DR400" i="15"/>
  <c r="R400" i="15"/>
  <c r="Z399" i="15"/>
  <c r="BN398" i="15"/>
  <c r="DJ397" i="15"/>
  <c r="DR396" i="15"/>
  <c r="R396" i="15"/>
  <c r="Z395" i="15"/>
  <c r="BN394" i="15"/>
  <c r="DJ393" i="15"/>
  <c r="DR392" i="15"/>
  <c r="R392" i="15"/>
  <c r="Z391" i="15"/>
  <c r="BN390" i="15"/>
  <c r="DJ389" i="15"/>
  <c r="DR388" i="15"/>
  <c r="R388" i="15"/>
  <c r="Z387" i="15"/>
  <c r="BN386" i="15"/>
  <c r="DJ385" i="15"/>
  <c r="DR384" i="15"/>
  <c r="R384" i="15"/>
  <c r="BN383" i="15"/>
  <c r="DJ382" i="15"/>
  <c r="DR381" i="15"/>
  <c r="R381" i="15"/>
  <c r="Z380" i="15"/>
  <c r="BN379" i="15"/>
  <c r="DJ378" i="15"/>
  <c r="DR377" i="15"/>
  <c r="R377" i="15"/>
  <c r="Z376" i="15"/>
  <c r="BN375" i="15"/>
  <c r="DJ374" i="15"/>
  <c r="DR373" i="15"/>
  <c r="R373" i="15"/>
  <c r="Z372" i="15"/>
  <c r="BN371" i="15"/>
  <c r="DJ370" i="15"/>
  <c r="DR369" i="15"/>
  <c r="R369" i="15"/>
  <c r="Z368" i="15"/>
  <c r="BN367" i="15"/>
  <c r="DJ366" i="15"/>
  <c r="DR365" i="15"/>
  <c r="R365" i="15"/>
  <c r="Z364" i="15"/>
  <c r="BN363" i="15"/>
  <c r="DJ362" i="15"/>
  <c r="DR361" i="15"/>
  <c r="R361" i="15"/>
  <c r="Z360" i="15"/>
  <c r="BN359" i="15"/>
  <c r="DJ358" i="15"/>
  <c r="DR357" i="15"/>
  <c r="R357" i="15"/>
  <c r="Z356" i="15"/>
  <c r="BN355" i="15"/>
  <c r="DJ354" i="15"/>
  <c r="DR353" i="15"/>
  <c r="R353" i="15"/>
  <c r="Z352" i="15"/>
  <c r="BN351" i="15"/>
  <c r="DJ350" i="15"/>
  <c r="DR349" i="15"/>
  <c r="R349" i="15"/>
  <c r="Z348" i="15"/>
  <c r="BN347" i="15"/>
  <c r="DJ346" i="15"/>
  <c r="DR345" i="15"/>
  <c r="R345" i="15"/>
  <c r="Z344" i="15"/>
  <c r="BN343" i="15"/>
  <c r="DR342" i="15"/>
  <c r="R342" i="15"/>
  <c r="BN341" i="15"/>
  <c r="DR340" i="15"/>
  <c r="R340" i="15"/>
  <c r="BN339" i="15"/>
  <c r="DR338" i="15"/>
  <c r="R338" i="15"/>
  <c r="BN337" i="15"/>
  <c r="DR336" i="15"/>
  <c r="R336" i="15"/>
  <c r="BN335" i="15"/>
  <c r="DR334" i="15"/>
  <c r="R334" i="15"/>
  <c r="BN333" i="15"/>
  <c r="DR332" i="15"/>
  <c r="R332" i="15"/>
  <c r="BN331" i="15"/>
  <c r="DR330" i="15"/>
  <c r="R330" i="15"/>
  <c r="BN329" i="15"/>
  <c r="DR328" i="15"/>
  <c r="R328" i="15"/>
  <c r="BN327" i="15"/>
  <c r="DR326" i="15"/>
  <c r="R326" i="15"/>
  <c r="BN325" i="15"/>
  <c r="DR324" i="15"/>
  <c r="R324" i="15"/>
  <c r="BN323" i="15"/>
  <c r="DR322" i="15"/>
  <c r="R322" i="15"/>
  <c r="BN321" i="15"/>
  <c r="DZ320" i="15"/>
  <c r="AH320" i="15"/>
  <c r="DR319" i="15"/>
  <c r="Z319" i="15"/>
  <c r="DJ318" i="15"/>
  <c r="R318" i="15"/>
  <c r="BN317" i="15"/>
  <c r="DZ316" i="15"/>
  <c r="AH316" i="15"/>
  <c r="DR315" i="15"/>
  <c r="Z315" i="15"/>
  <c r="DJ314" i="15"/>
  <c r="R314" i="15"/>
  <c r="BN313" i="15"/>
  <c r="DZ312" i="15"/>
  <c r="AH312" i="15"/>
  <c r="DR311" i="15"/>
  <c r="Z311" i="15"/>
  <c r="DJ310" i="15"/>
  <c r="R310" i="15"/>
  <c r="BN309" i="15"/>
  <c r="DZ308" i="15"/>
  <c r="AH308" i="15"/>
  <c r="DR307" i="15"/>
  <c r="Z307" i="15"/>
  <c r="DJ306" i="15"/>
  <c r="R306" i="15"/>
  <c r="BN305" i="15"/>
  <c r="DZ304" i="15"/>
  <c r="AH304" i="15"/>
  <c r="DR303" i="15"/>
  <c r="Z303" i="15"/>
  <c r="DJ302" i="15"/>
  <c r="R302" i="15"/>
  <c r="BN301" i="15"/>
  <c r="DZ300" i="15"/>
  <c r="AH300" i="15"/>
  <c r="DR299" i="15"/>
  <c r="Z299" i="15"/>
  <c r="DJ298" i="15"/>
  <c r="R298" i="15"/>
  <c r="BN297" i="15"/>
  <c r="DZ296" i="15"/>
  <c r="AH296" i="15"/>
  <c r="DR295" i="15"/>
  <c r="Z295" i="15"/>
  <c r="DJ294" i="15"/>
  <c r="R294" i="15"/>
  <c r="BN293" i="15"/>
  <c r="DZ292" i="15"/>
  <c r="AH292" i="15"/>
  <c r="DR291" i="15"/>
  <c r="Z291" i="15"/>
  <c r="DJ290" i="15"/>
  <c r="R290" i="15"/>
  <c r="BN289" i="15"/>
  <c r="DZ288" i="15"/>
  <c r="AH288" i="15"/>
  <c r="DR287" i="15"/>
  <c r="Z287" i="15"/>
  <c r="DJ286" i="15"/>
  <c r="R286" i="15"/>
  <c r="BN285" i="15"/>
  <c r="DZ284" i="15"/>
  <c r="AH284" i="15"/>
  <c r="DR283" i="15"/>
  <c r="Z283" i="15"/>
  <c r="DJ282" i="15"/>
  <c r="R282" i="15"/>
  <c r="BN281" i="15"/>
  <c r="DZ280" i="15"/>
  <c r="AH280" i="15"/>
  <c r="DR279" i="15"/>
  <c r="Z279" i="15"/>
  <c r="DJ278" i="15"/>
  <c r="R278" i="15"/>
  <c r="BN277" i="15"/>
  <c r="DZ276" i="15"/>
  <c r="AH276" i="15"/>
  <c r="DR275" i="15"/>
  <c r="Z275" i="15"/>
  <c r="DJ274" i="15"/>
  <c r="R274" i="15"/>
  <c r="BN273" i="15"/>
  <c r="DZ272" i="15"/>
  <c r="AH272" i="15"/>
  <c r="DR271" i="15"/>
  <c r="Z271" i="15"/>
  <c r="DJ270" i="15"/>
  <c r="R270" i="15"/>
  <c r="BN269" i="15"/>
  <c r="DZ268" i="15"/>
  <c r="AH268" i="15"/>
  <c r="DR267" i="15"/>
  <c r="Z267" i="15"/>
  <c r="DJ266" i="15"/>
  <c r="R266" i="15"/>
  <c r="BN265" i="15"/>
  <c r="DZ264" i="15"/>
  <c r="AH264" i="15"/>
  <c r="DR263" i="15"/>
  <c r="Z263" i="15"/>
  <c r="DJ262" i="15"/>
  <c r="R262" i="15"/>
  <c r="BN261" i="15"/>
  <c r="DZ260" i="15"/>
  <c r="BN260" i="15"/>
  <c r="DZ259" i="15"/>
  <c r="BN259" i="15"/>
  <c r="DZ258" i="15"/>
  <c r="BN258" i="15"/>
  <c r="DZ257" i="15"/>
  <c r="BN257" i="15"/>
  <c r="DZ256" i="15"/>
  <c r="BN256" i="15"/>
  <c r="DZ255" i="15"/>
  <c r="BN255" i="15"/>
  <c r="DZ254" i="15"/>
  <c r="BN254" i="15"/>
  <c r="DZ253" i="15"/>
  <c r="BN253" i="15"/>
  <c r="DZ252" i="15"/>
  <c r="BN252" i="15"/>
  <c r="DZ251" i="15"/>
  <c r="BN251" i="15"/>
  <c r="DZ250" i="15"/>
  <c r="BN250" i="15"/>
  <c r="DZ249" i="15"/>
  <c r="BN249" i="15"/>
  <c r="DZ248" i="15"/>
  <c r="BN248" i="15"/>
  <c r="DZ247" i="15"/>
  <c r="BN247" i="15"/>
  <c r="DZ246" i="15"/>
  <c r="BN246" i="15"/>
  <c r="DZ245" i="15"/>
  <c r="BN245" i="15"/>
  <c r="DZ244" i="15"/>
  <c r="DJ1084" i="15"/>
  <c r="DJ929" i="15"/>
  <c r="R878" i="15"/>
  <c r="R832" i="15"/>
  <c r="DJ789" i="15"/>
  <c r="R751" i="15"/>
  <c r="R719" i="15"/>
  <c r="R693" i="15"/>
  <c r="DJ671" i="15"/>
  <c r="R650" i="15"/>
  <c r="Z635" i="15"/>
  <c r="DJ624" i="15"/>
  <c r="R614" i="15"/>
  <c r="R606" i="15"/>
  <c r="R598" i="15"/>
  <c r="R590" i="15"/>
  <c r="R582" i="15"/>
  <c r="R574" i="15"/>
  <c r="R566" i="15"/>
  <c r="R558" i="15"/>
  <c r="R550" i="15"/>
  <c r="DR542" i="15"/>
  <c r="DR538" i="15"/>
  <c r="DR534" i="15"/>
  <c r="DR530" i="15"/>
  <c r="DR526" i="15"/>
  <c r="DJ522" i="15"/>
  <c r="DJ518" i="15"/>
  <c r="DJ514" i="15"/>
  <c r="DJ510" i="15"/>
  <c r="DJ506" i="15"/>
  <c r="DJ502" i="15"/>
  <c r="R499" i="15"/>
  <c r="DR495" i="15"/>
  <c r="DJ492" i="15"/>
  <c r="BN489" i="15"/>
  <c r="Z486" i="15"/>
  <c r="R483" i="15"/>
  <c r="DR479" i="15"/>
  <c r="DJ476" i="15"/>
  <c r="BN473" i="15"/>
  <c r="Z470" i="15"/>
  <c r="R467" i="15"/>
  <c r="BN465" i="15"/>
  <c r="DR463" i="15"/>
  <c r="Z462" i="15"/>
  <c r="DJ460" i="15"/>
  <c r="R459" i="15"/>
  <c r="BN457" i="15"/>
  <c r="DR455" i="15"/>
  <c r="Z454" i="15"/>
  <c r="DJ452" i="15"/>
  <c r="R451" i="15"/>
  <c r="BN449" i="15"/>
  <c r="DR447" i="15"/>
  <c r="Z446" i="15"/>
  <c r="DJ444" i="15"/>
  <c r="R443" i="15"/>
  <c r="BN441" i="15"/>
  <c r="DR439" i="15"/>
  <c r="Z438" i="15"/>
  <c r="DJ436" i="15"/>
  <c r="R435" i="15"/>
  <c r="BN433" i="15"/>
  <c r="DR431" i="15"/>
  <c r="Z430" i="15"/>
  <c r="DJ428" i="15"/>
  <c r="R427" i="15"/>
  <c r="BN425" i="15"/>
  <c r="DR423" i="15"/>
  <c r="DJ422" i="15"/>
  <c r="DJ421" i="15"/>
  <c r="DJ420" i="15"/>
  <c r="DR419" i="15"/>
  <c r="R419" i="15"/>
  <c r="Z418" i="15"/>
  <c r="BN417" i="15"/>
  <c r="DJ416" i="15"/>
  <c r="DR415" i="15"/>
  <c r="R415" i="15"/>
  <c r="Z414" i="15"/>
  <c r="BN413" i="15"/>
  <c r="DJ412" i="15"/>
  <c r="DR411" i="15"/>
  <c r="R411" i="15"/>
  <c r="Z410" i="15"/>
  <c r="BN409" i="15"/>
  <c r="DJ408" i="15"/>
  <c r="DR407" i="15"/>
  <c r="R407" i="15"/>
  <c r="Z406" i="15"/>
  <c r="BN405" i="15"/>
  <c r="DJ404" i="15"/>
  <c r="DR403" i="15"/>
  <c r="R403" i="15"/>
  <c r="Z402" i="15"/>
  <c r="BN401" i="15"/>
  <c r="DJ400" i="15"/>
  <c r="DR399" i="15"/>
  <c r="R399" i="15"/>
  <c r="Z398" i="15"/>
  <c r="BN397" i="15"/>
  <c r="DJ396" i="15"/>
  <c r="DR395" i="15"/>
  <c r="R395" i="15"/>
  <c r="Z394" i="15"/>
  <c r="BN393" i="15"/>
  <c r="DJ392" i="15"/>
  <c r="DR391" i="15"/>
  <c r="R391" i="15"/>
  <c r="Z390" i="15"/>
  <c r="BN389" i="15"/>
  <c r="DJ388" i="15"/>
  <c r="DR387" i="15"/>
  <c r="R387" i="15"/>
  <c r="Z386" i="15"/>
  <c r="BN385" i="15"/>
  <c r="DJ384" i="15"/>
  <c r="R525" i="15"/>
  <c r="Z383" i="15"/>
  <c r="BN382" i="15"/>
  <c r="DJ381" i="15"/>
  <c r="DR380" i="15"/>
  <c r="R380" i="15"/>
  <c r="Z379" i="15"/>
  <c r="BN378" i="15"/>
  <c r="DJ377" i="15"/>
  <c r="DR376" i="15"/>
  <c r="R376" i="15"/>
  <c r="Z375" i="15"/>
  <c r="BN374" i="15"/>
  <c r="DJ373" i="15"/>
  <c r="DR372" i="15"/>
  <c r="R372" i="15"/>
  <c r="Z371" i="15"/>
  <c r="BN370" i="15"/>
  <c r="DJ369" i="15"/>
  <c r="DR368" i="15"/>
  <c r="R368" i="15"/>
  <c r="Z367" i="15"/>
  <c r="BN366" i="15"/>
  <c r="DJ365" i="15"/>
  <c r="DR364" i="15"/>
  <c r="R364" i="15"/>
  <c r="Z363" i="15"/>
  <c r="BN362" i="15"/>
  <c r="DJ361" i="15"/>
  <c r="DR360" i="15"/>
  <c r="R360" i="15"/>
  <c r="Z359" i="15"/>
  <c r="BN358" i="15"/>
  <c r="DJ357" i="15"/>
  <c r="DR356" i="15"/>
  <c r="R356" i="15"/>
  <c r="Z355" i="15"/>
  <c r="BN354" i="15"/>
  <c r="DJ353" i="15"/>
  <c r="DR352" i="15"/>
  <c r="R352" i="15"/>
  <c r="Z351" i="15"/>
  <c r="BN350" i="15"/>
  <c r="DJ349" i="15"/>
  <c r="DR348" i="15"/>
  <c r="R348" i="15"/>
  <c r="Z347" i="15"/>
  <c r="BN346" i="15"/>
  <c r="DJ345" i="15"/>
  <c r="DR344" i="15"/>
  <c r="R344" i="15"/>
  <c r="Z343" i="15"/>
  <c r="DJ342" i="15"/>
  <c r="DZ341" i="15"/>
  <c r="Z341" i="15"/>
  <c r="DJ340" i="15"/>
  <c r="DZ339" i="15"/>
  <c r="Z339" i="15"/>
  <c r="DJ338" i="15"/>
  <c r="DZ337" i="15"/>
  <c r="Z337" i="15"/>
  <c r="DJ336" i="15"/>
  <c r="DZ335" i="15"/>
  <c r="Z335" i="15"/>
  <c r="DJ334" i="15"/>
  <c r="DZ333" i="15"/>
  <c r="Z333" i="15"/>
  <c r="DJ332" i="15"/>
  <c r="DZ331" i="15"/>
  <c r="Z331" i="15"/>
  <c r="DJ330" i="15"/>
  <c r="DZ329" i="15"/>
  <c r="Z329" i="15"/>
  <c r="DJ328" i="15"/>
  <c r="DZ327" i="15"/>
  <c r="Z327" i="15"/>
  <c r="DJ326" i="15"/>
  <c r="DZ325" i="15"/>
  <c r="Z325" i="15"/>
  <c r="DJ324" i="15"/>
  <c r="DZ323" i="15"/>
  <c r="Z323" i="15"/>
  <c r="DJ322" i="15"/>
  <c r="DZ321" i="15"/>
  <c r="AH321" i="15"/>
  <c r="DR320" i="15"/>
  <c r="Z320" i="15"/>
  <c r="DJ319" i="15"/>
  <c r="R319" i="15"/>
  <c r="BN318" i="15"/>
  <c r="DZ317" i="15"/>
  <c r="AH317" i="15"/>
  <c r="DR316" i="15"/>
  <c r="Z316" i="15"/>
  <c r="DJ315" i="15"/>
  <c r="R315" i="15"/>
  <c r="BN314" i="15"/>
  <c r="DZ313" i="15"/>
  <c r="AH313" i="15"/>
  <c r="DR312" i="15"/>
  <c r="Z312" i="15"/>
  <c r="DJ311" i="15"/>
  <c r="R311" i="15"/>
  <c r="BN310" i="15"/>
  <c r="DZ309" i="15"/>
  <c r="AH309" i="15"/>
  <c r="DR308" i="15"/>
  <c r="Z308" i="15"/>
  <c r="DJ307" i="15"/>
  <c r="R307" i="15"/>
  <c r="BN306" i="15"/>
  <c r="DZ305" i="15"/>
  <c r="AH305" i="15"/>
  <c r="DR304" i="15"/>
  <c r="Z304" i="15"/>
  <c r="DJ303" i="15"/>
  <c r="R303" i="15"/>
  <c r="BN302" i="15"/>
  <c r="DZ301" i="15"/>
  <c r="AH301" i="15"/>
  <c r="DR300" i="15"/>
  <c r="Z300" i="15"/>
  <c r="DJ299" i="15"/>
  <c r="R299" i="15"/>
  <c r="BN298" i="15"/>
  <c r="DZ297" i="15"/>
  <c r="AH297" i="15"/>
  <c r="DR296" i="15"/>
  <c r="Z296" i="15"/>
  <c r="DJ295" i="15"/>
  <c r="R295" i="15"/>
  <c r="BN294" i="15"/>
  <c r="DZ293" i="15"/>
  <c r="AH293" i="15"/>
  <c r="DR292" i="15"/>
  <c r="Z292" i="15"/>
  <c r="DJ291" i="15"/>
  <c r="R291" i="15"/>
  <c r="BN290" i="15"/>
  <c r="DZ289" i="15"/>
  <c r="AH289" i="15"/>
  <c r="DR288" i="15"/>
  <c r="Z288" i="15"/>
  <c r="DJ287" i="15"/>
  <c r="R287" i="15"/>
  <c r="BN286" i="15"/>
  <c r="DZ285" i="15"/>
  <c r="AH285" i="15"/>
  <c r="DR284" i="15"/>
  <c r="Z284" i="15"/>
  <c r="DJ283" i="15"/>
  <c r="R283" i="15"/>
  <c r="BN282" i="15"/>
  <c r="DZ281" i="15"/>
  <c r="AH281" i="15"/>
  <c r="DR280" i="15"/>
  <c r="Z280" i="15"/>
  <c r="DJ279" i="15"/>
  <c r="R279" i="15"/>
  <c r="BN278" i="15"/>
  <c r="DZ277" i="15"/>
  <c r="AH277" i="15"/>
  <c r="DR276" i="15"/>
  <c r="Z276" i="15"/>
  <c r="DJ275" i="15"/>
  <c r="R275" i="15"/>
  <c r="BN274" i="15"/>
  <c r="DZ273" i="15"/>
  <c r="AH273" i="15"/>
  <c r="DR272" i="15"/>
  <c r="Z272" i="15"/>
  <c r="DJ271" i="15"/>
  <c r="R271" i="15"/>
  <c r="BN270" i="15"/>
  <c r="DZ269" i="15"/>
  <c r="AH269" i="15"/>
  <c r="DR268" i="15"/>
  <c r="Z268" i="15"/>
  <c r="DJ267" i="15"/>
  <c r="R267" i="15"/>
  <c r="BN266" i="15"/>
  <c r="DZ265" i="15"/>
  <c r="AH265" i="15"/>
  <c r="DR264" i="15"/>
  <c r="Z264" i="15"/>
  <c r="DJ263" i="15"/>
  <c r="R263" i="15"/>
  <c r="BN262" i="15"/>
  <c r="DZ261" i="15"/>
  <c r="AH261" i="15"/>
  <c r="DR260" i="15"/>
  <c r="AH260" i="15"/>
  <c r="DR259" i="15"/>
  <c r="AH259" i="15"/>
  <c r="DR258" i="15"/>
  <c r="AH258" i="15"/>
  <c r="DR257" i="15"/>
  <c r="AH257" i="15"/>
  <c r="DR256" i="15"/>
  <c r="AH256" i="15"/>
  <c r="DR255" i="15"/>
  <c r="AH255" i="15"/>
  <c r="DR254" i="15"/>
  <c r="AH254" i="15"/>
  <c r="DR253" i="15"/>
  <c r="AH253" i="15"/>
  <c r="DR252" i="15"/>
  <c r="AH252" i="15"/>
  <c r="DR251" i="15"/>
  <c r="AH251" i="15"/>
  <c r="DR250" i="15"/>
  <c r="AH250" i="15"/>
  <c r="DR249" i="15"/>
  <c r="AH249" i="15"/>
  <c r="DR248" i="15"/>
  <c r="AH248" i="15"/>
  <c r="DR247" i="15"/>
  <c r="AH247" i="15"/>
  <c r="DR246" i="15"/>
  <c r="AH246" i="15"/>
  <c r="DR245" i="15"/>
  <c r="AH245" i="15"/>
  <c r="DR244" i="15"/>
  <c r="DJ1032" i="15"/>
  <c r="R912" i="15"/>
  <c r="R864" i="15"/>
  <c r="DJ821" i="15"/>
  <c r="DJ778" i="15"/>
  <c r="R743" i="15"/>
  <c r="R711" i="15"/>
  <c r="DJ687" i="15"/>
  <c r="R666" i="15"/>
  <c r="R645" i="15"/>
  <c r="DJ632" i="15"/>
  <c r="DR621" i="15"/>
  <c r="R612" i="15"/>
  <c r="R604" i="15"/>
  <c r="R596" i="15"/>
  <c r="R588" i="15"/>
  <c r="R580" i="15"/>
  <c r="R572" i="15"/>
  <c r="R564" i="15"/>
  <c r="R556" i="15"/>
  <c r="R548" i="15"/>
  <c r="DR541" i="15"/>
  <c r="DR537" i="15"/>
  <c r="DR533" i="15"/>
  <c r="DR529" i="15"/>
  <c r="DR525" i="15"/>
  <c r="DJ521" i="15"/>
  <c r="DJ517" i="15"/>
  <c r="DJ513" i="15"/>
  <c r="DJ509" i="15"/>
  <c r="DJ505" i="15"/>
  <c r="DJ501" i="15"/>
  <c r="Z498" i="15"/>
  <c r="R495" i="15"/>
  <c r="DR491" i="15"/>
  <c r="DJ488" i="15"/>
  <c r="BN485" i="15"/>
  <c r="Z482" i="15"/>
  <c r="R479" i="15"/>
  <c r="DR475" i="15"/>
  <c r="DJ472" i="15"/>
  <c r="BN469" i="15"/>
  <c r="BN466" i="15"/>
  <c r="DR464" i="15"/>
  <c r="Z463" i="15"/>
  <c r="DJ461" i="15"/>
  <c r="R460" i="15"/>
  <c r="BN458" i="15"/>
  <c r="DR456" i="15"/>
  <c r="Z455" i="15"/>
  <c r="DJ453" i="15"/>
  <c r="R452" i="15"/>
  <c r="BN450" i="15"/>
  <c r="DR448" i="15"/>
  <c r="Z447" i="15"/>
  <c r="DJ445" i="15"/>
  <c r="R444" i="15"/>
  <c r="BN442" i="15"/>
  <c r="DR440" i="15"/>
  <c r="Z439" i="15"/>
  <c r="DJ437" i="15"/>
  <c r="R436" i="15"/>
  <c r="BN434" i="15"/>
  <c r="DR432" i="15"/>
  <c r="Z431" i="15"/>
  <c r="DJ429" i="15"/>
  <c r="R428" i="15"/>
  <c r="BN426" i="15"/>
  <c r="DR424" i="15"/>
  <c r="BN423" i="15"/>
  <c r="BN422" i="15"/>
  <c r="BN421" i="15"/>
  <c r="BN420" i="15"/>
  <c r="DJ419" i="15"/>
  <c r="DR418" i="15"/>
  <c r="R418" i="15"/>
  <c r="Z417" i="15"/>
  <c r="BN416" i="15"/>
  <c r="DJ415" i="15"/>
  <c r="DR414" i="15"/>
  <c r="R414" i="15"/>
  <c r="Z413" i="15"/>
  <c r="BN412" i="15"/>
  <c r="DJ411" i="15"/>
  <c r="DR410" i="15"/>
  <c r="R410" i="15"/>
  <c r="Z409" i="15"/>
  <c r="BN408" i="15"/>
  <c r="DJ407" i="15"/>
  <c r="DR406" i="15"/>
  <c r="R406" i="15"/>
  <c r="Z405" i="15"/>
  <c r="BN404" i="15"/>
  <c r="DJ403" i="15"/>
  <c r="DR402" i="15"/>
  <c r="R402" i="15"/>
  <c r="Z401" i="15"/>
  <c r="BN400" i="15"/>
  <c r="DJ399" i="15"/>
  <c r="DR398" i="15"/>
  <c r="R398" i="15"/>
  <c r="Z397" i="15"/>
  <c r="BN396" i="15"/>
  <c r="DJ395" i="15"/>
  <c r="DR394" i="15"/>
  <c r="R394" i="15"/>
  <c r="Z393" i="15"/>
  <c r="BN392" i="15"/>
  <c r="DJ391" i="15"/>
  <c r="DR390" i="15"/>
  <c r="R390" i="15"/>
  <c r="Z389" i="15"/>
  <c r="BN388" i="15"/>
  <c r="DJ387" i="15"/>
  <c r="DR386" i="15"/>
  <c r="R386" i="15"/>
  <c r="Z385" i="15"/>
  <c r="BN384" i="15"/>
  <c r="DR383" i="15"/>
  <c r="R383" i="15"/>
  <c r="Z382" i="15"/>
  <c r="BN381" i="15"/>
  <c r="DJ380" i="15"/>
  <c r="DR379" i="15"/>
  <c r="R379" i="15"/>
  <c r="Z378" i="15"/>
  <c r="BN377" i="15"/>
  <c r="DJ376" i="15"/>
  <c r="DR375" i="15"/>
  <c r="R375" i="15"/>
  <c r="Z374" i="15"/>
  <c r="BN373" i="15"/>
  <c r="DJ372" i="15"/>
  <c r="DR371" i="15"/>
  <c r="R371" i="15"/>
  <c r="Z370" i="15"/>
  <c r="BN369" i="15"/>
  <c r="DJ368" i="15"/>
  <c r="DR367" i="15"/>
  <c r="R367" i="15"/>
  <c r="Z366" i="15"/>
  <c r="BN365" i="15"/>
  <c r="DJ364" i="15"/>
  <c r="DR363" i="15"/>
  <c r="R363" i="15"/>
  <c r="Z362" i="15"/>
  <c r="BN361" i="15"/>
  <c r="DJ360" i="15"/>
  <c r="DR359" i="15"/>
  <c r="R359" i="15"/>
  <c r="Z358" i="15"/>
  <c r="BN357" i="15"/>
  <c r="DJ356" i="15"/>
  <c r="DR355" i="15"/>
  <c r="R355" i="15"/>
  <c r="Z354" i="15"/>
  <c r="BN353" i="15"/>
  <c r="DJ352" i="15"/>
  <c r="DR351" i="15"/>
  <c r="R351" i="15"/>
  <c r="Z350" i="15"/>
  <c r="BN349" i="15"/>
  <c r="DJ348" i="15"/>
  <c r="DR347" i="15"/>
  <c r="R347" i="15"/>
  <c r="Z346" i="15"/>
  <c r="BN345" i="15"/>
  <c r="DJ344" i="15"/>
  <c r="DR343" i="15"/>
  <c r="R343" i="15"/>
  <c r="BN342" i="15"/>
  <c r="DR341" i="15"/>
  <c r="R341" i="15"/>
  <c r="BN340" i="15"/>
  <c r="DR339" i="15"/>
  <c r="R339" i="15"/>
  <c r="BN338" i="15"/>
  <c r="DR337" i="15"/>
  <c r="R337" i="15"/>
  <c r="BN336" i="15"/>
  <c r="DR335" i="15"/>
  <c r="R335" i="15"/>
  <c r="BN334" i="15"/>
  <c r="DR333" i="15"/>
  <c r="R333" i="15"/>
  <c r="BN332" i="15"/>
  <c r="DR331" i="15"/>
  <c r="R331" i="15"/>
  <c r="BN330" i="15"/>
  <c r="DR329" i="15"/>
  <c r="R329" i="15"/>
  <c r="BN328" i="15"/>
  <c r="DR327" i="15"/>
  <c r="R327" i="15"/>
  <c r="BN326" i="15"/>
  <c r="DR325" i="15"/>
  <c r="R325" i="15"/>
  <c r="BN324" i="15"/>
  <c r="DR323" i="15"/>
  <c r="R323" i="15"/>
  <c r="BN322" i="15"/>
  <c r="DR321" i="15"/>
  <c r="Z321" i="15"/>
  <c r="DJ320" i="15"/>
  <c r="R320" i="15"/>
  <c r="BN319" i="15"/>
  <c r="DZ318" i="15"/>
  <c r="AH318" i="15"/>
  <c r="DR317" i="15"/>
  <c r="Z317" i="15"/>
  <c r="DJ316" i="15"/>
  <c r="R316" i="15"/>
  <c r="BN315" i="15"/>
  <c r="DZ314" i="15"/>
  <c r="AH314" i="15"/>
  <c r="DR313" i="15"/>
  <c r="Z313" i="15"/>
  <c r="DJ312" i="15"/>
  <c r="R312" i="15"/>
  <c r="BN311" i="15"/>
  <c r="DZ310" i="15"/>
  <c r="AH310" i="15"/>
  <c r="DR309" i="15"/>
  <c r="Z309" i="15"/>
  <c r="DJ308" i="15"/>
  <c r="R308" i="15"/>
  <c r="BN307" i="15"/>
  <c r="DZ306" i="15"/>
  <c r="AH306" i="15"/>
  <c r="DR305" i="15"/>
  <c r="Z305" i="15"/>
  <c r="DJ304" i="15"/>
  <c r="R304" i="15"/>
  <c r="BN303" i="15"/>
  <c r="DZ302" i="15"/>
  <c r="AH302" i="15"/>
  <c r="DR301" i="15"/>
  <c r="Z301" i="15"/>
  <c r="DJ300" i="15"/>
  <c r="R300" i="15"/>
  <c r="BN299" i="15"/>
  <c r="DZ298" i="15"/>
  <c r="AH298" i="15"/>
  <c r="DR297" i="15"/>
  <c r="Z297" i="15"/>
  <c r="DJ296" i="15"/>
  <c r="R296" i="15"/>
  <c r="BN295" i="15"/>
  <c r="DZ294" i="15"/>
  <c r="AH294" i="15"/>
  <c r="DR293" i="15"/>
  <c r="Z293" i="15"/>
  <c r="DJ292" i="15"/>
  <c r="R292" i="15"/>
  <c r="BN291" i="15"/>
  <c r="DZ290" i="15"/>
  <c r="AH290" i="15"/>
  <c r="DR289" i="15"/>
  <c r="Z289" i="15"/>
  <c r="DJ288" i="15"/>
  <c r="R288" i="15"/>
  <c r="BN287" i="15"/>
  <c r="DZ286" i="15"/>
  <c r="AH286" i="15"/>
  <c r="DR285" i="15"/>
  <c r="Z285" i="15"/>
  <c r="DJ284" i="15"/>
  <c r="R284" i="15"/>
  <c r="BN283" i="15"/>
  <c r="DZ282" i="15"/>
  <c r="AH282" i="15"/>
  <c r="DR281" i="15"/>
  <c r="Z281" i="15"/>
  <c r="DJ280" i="15"/>
  <c r="R280" i="15"/>
  <c r="BN279" i="15"/>
  <c r="DZ278" i="15"/>
  <c r="AH278" i="15"/>
  <c r="DR277" i="15"/>
  <c r="Z277" i="15"/>
  <c r="DJ276" i="15"/>
  <c r="R276" i="15"/>
  <c r="BN275" i="15"/>
  <c r="DZ274" i="15"/>
  <c r="R996" i="15"/>
  <c r="R768" i="15"/>
  <c r="R661" i="15"/>
  <c r="R610" i="15"/>
  <c r="R578" i="15"/>
  <c r="R546" i="15"/>
  <c r="DR528" i="15"/>
  <c r="DJ512" i="15"/>
  <c r="BN497" i="15"/>
  <c r="DJ484" i="15"/>
  <c r="DR471" i="15"/>
  <c r="R463" i="15"/>
  <c r="DJ456" i="15"/>
  <c r="Z450" i="15"/>
  <c r="DR443" i="15"/>
  <c r="BN437" i="15"/>
  <c r="R431" i="15"/>
  <c r="DJ424" i="15"/>
  <c r="Z420" i="15"/>
  <c r="R417" i="15"/>
  <c r="DR413" i="15"/>
  <c r="DJ410" i="15"/>
  <c r="BN407" i="15"/>
  <c r="Z404" i="15"/>
  <c r="R401" i="15"/>
  <c r="DR397" i="15"/>
  <c r="DJ394" i="15"/>
  <c r="BN391" i="15"/>
  <c r="Z388" i="15"/>
  <c r="R385" i="15"/>
  <c r="R382" i="15"/>
  <c r="DR378" i="15"/>
  <c r="DJ375" i="15"/>
  <c r="BN372" i="15"/>
  <c r="Z369" i="15"/>
  <c r="R366" i="15"/>
  <c r="DR362" i="15"/>
  <c r="DJ359" i="15"/>
  <c r="BN356" i="15"/>
  <c r="Z353" i="15"/>
  <c r="R350" i="15"/>
  <c r="DR346" i="15"/>
  <c r="DJ343" i="15"/>
  <c r="DZ340" i="15"/>
  <c r="Z338" i="15"/>
  <c r="DJ335" i="15"/>
  <c r="DZ332" i="15"/>
  <c r="Z330" i="15"/>
  <c r="DJ327" i="15"/>
  <c r="DZ324" i="15"/>
  <c r="Z322" i="15"/>
  <c r="DZ319" i="15"/>
  <c r="DJ317" i="15"/>
  <c r="AH315" i="15"/>
  <c r="R313" i="15"/>
  <c r="DR310" i="15"/>
  <c r="BN308" i="15"/>
  <c r="Z306" i="15"/>
  <c r="DZ303" i="15"/>
  <c r="DJ301" i="15"/>
  <c r="AH299" i="15"/>
  <c r="R297" i="15"/>
  <c r="DR294" i="15"/>
  <c r="BN292" i="15"/>
  <c r="Z290" i="15"/>
  <c r="DZ287" i="15"/>
  <c r="DJ285" i="15"/>
  <c r="AH283" i="15"/>
  <c r="R281" i="15"/>
  <c r="DR278" i="15"/>
  <c r="BN276" i="15"/>
  <c r="AH274" i="15"/>
  <c r="Z273" i="15"/>
  <c r="R272" i="15"/>
  <c r="DZ270" i="15"/>
  <c r="DR269" i="15"/>
  <c r="DJ268" i="15"/>
  <c r="BN267" i="15"/>
  <c r="AH266" i="15"/>
  <c r="Z265" i="15"/>
  <c r="R264" i="15"/>
  <c r="DZ262" i="15"/>
  <c r="DR261" i="15"/>
  <c r="DJ260" i="15"/>
  <c r="DJ259" i="15"/>
  <c r="DJ258" i="15"/>
  <c r="DJ257" i="15"/>
  <c r="DJ256" i="15"/>
  <c r="DJ255" i="15"/>
  <c r="DJ254" i="15"/>
  <c r="DJ253" i="15"/>
  <c r="DJ252" i="15"/>
  <c r="DJ251" i="15"/>
  <c r="DJ250" i="15"/>
  <c r="DJ249" i="15"/>
  <c r="DJ248" i="15"/>
  <c r="DJ247" i="15"/>
  <c r="DJ246" i="15"/>
  <c r="DJ245" i="15"/>
  <c r="DJ244" i="15"/>
  <c r="Z244" i="15"/>
  <c r="DJ243" i="15"/>
  <c r="Z243" i="15"/>
  <c r="DJ242" i="15"/>
  <c r="Z242" i="15"/>
  <c r="DJ241" i="15"/>
  <c r="Z241" i="15"/>
  <c r="DJ240" i="15"/>
  <c r="Z240" i="15"/>
  <c r="DJ239" i="15"/>
  <c r="Z239" i="15"/>
  <c r="DJ238" i="15"/>
  <c r="Z238" i="15"/>
  <c r="DJ237" i="15"/>
  <c r="Z237" i="15"/>
  <c r="DJ236" i="15"/>
  <c r="Z236" i="15"/>
  <c r="DJ235" i="15"/>
  <c r="Z235" i="15"/>
  <c r="DJ234" i="15"/>
  <c r="Z234" i="15"/>
  <c r="DJ233" i="15"/>
  <c r="Z233" i="15"/>
  <c r="DJ232" i="15"/>
  <c r="Z232" i="15"/>
  <c r="DJ231" i="15"/>
  <c r="Z231" i="15"/>
  <c r="DJ230" i="15"/>
  <c r="Z230" i="15"/>
  <c r="DJ229" i="15"/>
  <c r="Z229" i="15"/>
  <c r="DJ228" i="15"/>
  <c r="Z228" i="15"/>
  <c r="DJ227" i="15"/>
  <c r="Z227" i="15"/>
  <c r="DJ226" i="15"/>
  <c r="Z226" i="15"/>
  <c r="DJ225" i="15"/>
  <c r="Z225" i="15"/>
  <c r="DJ224" i="15"/>
  <c r="Z224" i="15"/>
  <c r="DJ223" i="15"/>
  <c r="Z223" i="15"/>
  <c r="DJ222" i="15"/>
  <c r="Z222" i="15"/>
  <c r="DJ221" i="15"/>
  <c r="Z221" i="15"/>
  <c r="DJ220" i="15"/>
  <c r="Z220" i="15"/>
  <c r="DJ219" i="15"/>
  <c r="Z219" i="15"/>
  <c r="DJ218" i="15"/>
  <c r="Z218" i="15"/>
  <c r="DJ217" i="15"/>
  <c r="Z217" i="15"/>
  <c r="DJ216" i="15"/>
  <c r="Z216" i="15"/>
  <c r="DJ215" i="15"/>
  <c r="Z215" i="15"/>
  <c r="DJ214" i="15"/>
  <c r="Z214" i="15"/>
  <c r="DJ213" i="15"/>
  <c r="Z213" i="15"/>
  <c r="DJ212" i="15"/>
  <c r="Z212" i="15"/>
  <c r="DJ211" i="15"/>
  <c r="Z211" i="15"/>
  <c r="DJ210" i="15"/>
  <c r="Z210" i="15"/>
  <c r="DJ209" i="15"/>
  <c r="Z209" i="15"/>
  <c r="DJ208" i="15"/>
  <c r="Z208" i="15"/>
  <c r="DJ207" i="15"/>
  <c r="Z207" i="15"/>
  <c r="DJ206" i="15"/>
  <c r="Z206" i="15"/>
  <c r="DJ205" i="15"/>
  <c r="Z205" i="15"/>
  <c r="DJ204" i="15"/>
  <c r="Z204" i="15"/>
  <c r="DJ203" i="15"/>
  <c r="Z203" i="15"/>
  <c r="DJ202" i="15"/>
  <c r="Z202" i="15"/>
  <c r="DJ201" i="15"/>
  <c r="Z201" i="15"/>
  <c r="DJ200" i="15"/>
  <c r="Z200" i="15"/>
  <c r="DJ199" i="15"/>
  <c r="Z199" i="15"/>
  <c r="DJ198" i="15"/>
  <c r="Z198" i="15"/>
  <c r="DJ197" i="15"/>
  <c r="Z197" i="15"/>
  <c r="DJ196" i="15"/>
  <c r="Z196" i="15"/>
  <c r="DJ195" i="15"/>
  <c r="Z195" i="15"/>
  <c r="DJ194" i="15"/>
  <c r="Z194" i="15"/>
  <c r="DJ193" i="15"/>
  <c r="Z193" i="15"/>
  <c r="DJ192" i="15"/>
  <c r="Z192" i="15"/>
  <c r="DJ191" i="15"/>
  <c r="Z191" i="15"/>
  <c r="DJ190" i="15"/>
  <c r="Z190" i="15"/>
  <c r="DJ189" i="15"/>
  <c r="Z189" i="15"/>
  <c r="DJ188" i="15"/>
  <c r="Z188" i="15"/>
  <c r="DJ187" i="15"/>
  <c r="Z187" i="15"/>
  <c r="DJ186" i="15"/>
  <c r="Z186" i="15"/>
  <c r="DZ150" i="15"/>
  <c r="BN150" i="15"/>
  <c r="EH149" i="15"/>
  <c r="BV149" i="15"/>
  <c r="R149" i="15"/>
  <c r="DJ148" i="15"/>
  <c r="AH148" i="15"/>
  <c r="DZ147" i="15"/>
  <c r="BN147" i="15"/>
  <c r="R147" i="15"/>
  <c r="DJ146" i="15"/>
  <c r="AH146" i="15"/>
  <c r="DZ145" i="15"/>
  <c r="BN145" i="15"/>
  <c r="R145" i="15"/>
  <c r="DJ139" i="15"/>
  <c r="AH139" i="15"/>
  <c r="DZ129" i="15"/>
  <c r="BN129" i="15"/>
  <c r="R129" i="15"/>
  <c r="DJ128" i="15"/>
  <c r="AH128" i="15"/>
  <c r="DZ127" i="15"/>
  <c r="BN127" i="15"/>
  <c r="R127" i="15"/>
  <c r="DJ126" i="15"/>
  <c r="AH126" i="15"/>
  <c r="DZ125" i="15"/>
  <c r="BN125" i="15"/>
  <c r="R125" i="15"/>
  <c r="DJ88" i="15"/>
  <c r="AP88" i="15"/>
  <c r="EH87" i="15"/>
  <c r="CD87" i="15"/>
  <c r="AH87" i="15"/>
  <c r="DZ86" i="15"/>
  <c r="BV86" i="15"/>
  <c r="Z86" i="15"/>
  <c r="DR85" i="15"/>
  <c r="BN85" i="15"/>
  <c r="R85" i="15"/>
  <c r="DJ81" i="15"/>
  <c r="AP81" i="15"/>
  <c r="EH80" i="15"/>
  <c r="CD80" i="15"/>
  <c r="AH80" i="15"/>
  <c r="DZ79" i="15"/>
  <c r="BV79" i="15"/>
  <c r="Z79" i="15"/>
  <c r="DR75" i="15"/>
  <c r="BN75" i="15"/>
  <c r="R75" i="15"/>
  <c r="DJ74" i="15"/>
  <c r="AP74" i="15"/>
  <c r="EH73" i="15"/>
  <c r="CD73" i="15"/>
  <c r="AH73" i="15"/>
  <c r="DJ185" i="15"/>
  <c r="Z185" i="15"/>
  <c r="DJ184" i="15"/>
  <c r="Z184" i="15"/>
  <c r="DJ183" i="15"/>
  <c r="Z183" i="15"/>
  <c r="DJ182" i="15"/>
  <c r="Z182" i="15"/>
  <c r="DJ181" i="15"/>
  <c r="Z181" i="15"/>
  <c r="DJ180" i="15"/>
  <c r="Z180" i="15"/>
  <c r="DJ179" i="15"/>
  <c r="Z179" i="15"/>
  <c r="DJ178" i="15"/>
  <c r="Z178" i="15"/>
  <c r="DJ177" i="15"/>
  <c r="Z177" i="15"/>
  <c r="DJ176" i="15"/>
  <c r="Z176" i="15"/>
  <c r="DJ175" i="15"/>
  <c r="Z175" i="15"/>
  <c r="DJ174" i="15"/>
  <c r="Z174" i="15"/>
  <c r="DJ173" i="15"/>
  <c r="Z173" i="15"/>
  <c r="DJ172" i="15"/>
  <c r="Z172" i="15"/>
  <c r="DJ171" i="15"/>
  <c r="Z171" i="15"/>
  <c r="DJ170" i="15"/>
  <c r="Z170" i="15"/>
  <c r="DJ169" i="15"/>
  <c r="Z169" i="15"/>
  <c r="DJ168" i="15"/>
  <c r="Z168" i="15"/>
  <c r="DJ167" i="15"/>
  <c r="Z167" i="15"/>
  <c r="DJ166" i="15"/>
  <c r="Z166" i="15"/>
  <c r="DJ165" i="15"/>
  <c r="Z165" i="15"/>
  <c r="DJ164" i="15"/>
  <c r="Z164" i="15"/>
  <c r="DJ163" i="15"/>
  <c r="Z163" i="15"/>
  <c r="DJ162" i="15"/>
  <c r="Z162" i="15"/>
  <c r="DJ161" i="15"/>
  <c r="Z161" i="15"/>
  <c r="DJ160" i="15"/>
  <c r="Z160" i="15"/>
  <c r="DJ159" i="15"/>
  <c r="Z159" i="15"/>
  <c r="DJ158" i="15"/>
  <c r="Z158" i="15"/>
  <c r="DR157" i="15"/>
  <c r="AH157" i="15"/>
  <c r="DZ156" i="15"/>
  <c r="BN156" i="15"/>
  <c r="EH155" i="15"/>
  <c r="BV155" i="15"/>
  <c r="R155" i="15"/>
  <c r="DJ153" i="15"/>
  <c r="Z153" i="15"/>
  <c r="DR152" i="15"/>
  <c r="AH152" i="15"/>
  <c r="DZ151" i="15"/>
  <c r="BN151" i="15"/>
  <c r="EH138" i="15"/>
  <c r="BV138" i="15"/>
  <c r="Z138" i="15"/>
  <c r="DR137" i="15"/>
  <c r="AP137" i="15"/>
  <c r="EH136" i="15"/>
  <c r="BV136" i="15"/>
  <c r="Z136" i="15"/>
  <c r="DR135" i="15"/>
  <c r="AP135" i="15"/>
  <c r="EH134" i="15"/>
  <c r="BV134" i="15"/>
  <c r="Z134" i="15"/>
  <c r="DR123" i="15"/>
  <c r="AP123" i="15"/>
  <c r="EH122" i="15"/>
  <c r="BV122" i="15"/>
  <c r="Z122" i="15"/>
  <c r="DR121" i="15"/>
  <c r="AP121" i="15"/>
  <c r="EH120" i="15"/>
  <c r="BV120" i="15"/>
  <c r="Z120" i="15"/>
  <c r="DR119" i="15"/>
  <c r="AP119" i="15"/>
  <c r="EH113" i="15"/>
  <c r="BV113" i="15"/>
  <c r="Z113" i="15"/>
  <c r="DR112" i="15"/>
  <c r="AP112" i="15"/>
  <c r="EH111" i="15"/>
  <c r="CD111" i="15"/>
  <c r="AH111" i="15"/>
  <c r="DZ110" i="15"/>
  <c r="BV110" i="15"/>
  <c r="Z110" i="15"/>
  <c r="DR105" i="15"/>
  <c r="BN105" i="15"/>
  <c r="R105" i="15"/>
  <c r="DJ104" i="15"/>
  <c r="AP104" i="15"/>
  <c r="EH103" i="15"/>
  <c r="CD103" i="15"/>
  <c r="AH103" i="15"/>
  <c r="DZ99" i="15"/>
  <c r="BV99" i="15"/>
  <c r="Z99" i="15"/>
  <c r="DR98" i="15"/>
  <c r="BN98" i="15"/>
  <c r="R98" i="15"/>
  <c r="DJ97" i="15"/>
  <c r="AP97" i="15"/>
  <c r="EH67" i="15"/>
  <c r="CD67" i="15"/>
  <c r="AP67" i="15"/>
  <c r="EH66" i="15"/>
  <c r="CD66" i="15"/>
  <c r="AP66" i="15"/>
  <c r="EH65" i="15"/>
  <c r="CD65" i="15"/>
  <c r="AP65" i="15"/>
  <c r="EP64" i="15"/>
  <c r="DJ64" i="15"/>
  <c r="AX64" i="15"/>
  <c r="R64" i="15"/>
  <c r="DR60" i="15"/>
  <c r="BN60" i="15"/>
  <c r="Z60" i="15"/>
  <c r="DZ59" i="15"/>
  <c r="BV59" i="15"/>
  <c r="AH59" i="15"/>
  <c r="EH58" i="15"/>
  <c r="CL58" i="15"/>
  <c r="AX58" i="15"/>
  <c r="R58" i="15"/>
  <c r="DJ144" i="15"/>
  <c r="AH144" i="15"/>
  <c r="DZ143" i="15"/>
  <c r="BN143" i="15"/>
  <c r="R143" i="15"/>
  <c r="DJ142" i="15"/>
  <c r="AH142" i="15"/>
  <c r="DZ141" i="15"/>
  <c r="BN141" i="15"/>
  <c r="R957" i="15"/>
  <c r="R735" i="15"/>
  <c r="DJ640" i="15"/>
  <c r="R602" i="15"/>
  <c r="R570" i="15"/>
  <c r="DR540" i="15"/>
  <c r="DJ524" i="15"/>
  <c r="DJ508" i="15"/>
  <c r="Z494" i="15"/>
  <c r="BN481" i="15"/>
  <c r="DJ468" i="15"/>
  <c r="BN461" i="15"/>
  <c r="R455" i="15"/>
  <c r="DJ448" i="15"/>
  <c r="Z442" i="15"/>
  <c r="DR435" i="15"/>
  <c r="BN429" i="15"/>
  <c r="Z423" i="15"/>
  <c r="BN419" i="15"/>
  <c r="Z416" i="15"/>
  <c r="R413" i="15"/>
  <c r="DR409" i="15"/>
  <c r="DJ406" i="15"/>
  <c r="BN403" i="15"/>
  <c r="Z400" i="15"/>
  <c r="R397" i="15"/>
  <c r="DR393" i="15"/>
  <c r="DJ390" i="15"/>
  <c r="BN387" i="15"/>
  <c r="Z384" i="15"/>
  <c r="Z381" i="15"/>
  <c r="R378" i="15"/>
  <c r="DR374" i="15"/>
  <c r="DJ371" i="15"/>
  <c r="BN368" i="15"/>
  <c r="Z365" i="15"/>
  <c r="R362" i="15"/>
  <c r="DR358" i="15"/>
  <c r="DJ355" i="15"/>
  <c r="BN352" i="15"/>
  <c r="Z349" i="15"/>
  <c r="R346" i="15"/>
  <c r="DZ342" i="15"/>
  <c r="Z340" i="15"/>
  <c r="DJ337" i="15"/>
  <c r="DZ334" i="15"/>
  <c r="Z332" i="15"/>
  <c r="DJ329" i="15"/>
  <c r="DZ326" i="15"/>
  <c r="Z324" i="15"/>
  <c r="DJ321" i="15"/>
  <c r="AH319" i="15"/>
  <c r="R317" i="15"/>
  <c r="DR314" i="15"/>
  <c r="BN312" i="15"/>
  <c r="Z310" i="15"/>
  <c r="DZ307" i="15"/>
  <c r="DJ305" i="15"/>
  <c r="AH303" i="15"/>
  <c r="R301" i="15"/>
  <c r="DR298" i="15"/>
  <c r="BN296" i="15"/>
  <c r="Z294" i="15"/>
  <c r="DZ291" i="15"/>
  <c r="DJ289" i="15"/>
  <c r="AH287" i="15"/>
  <c r="R285" i="15"/>
  <c r="DR282" i="15"/>
  <c r="BN280" i="15"/>
  <c r="Z278" i="15"/>
  <c r="DZ275" i="15"/>
  <c r="Z274" i="15"/>
  <c r="R273" i="15"/>
  <c r="DZ271" i="15"/>
  <c r="DR270" i="15"/>
  <c r="DJ269" i="15"/>
  <c r="BN268" i="15"/>
  <c r="AH267" i="15"/>
  <c r="Z266" i="15"/>
  <c r="R265" i="15"/>
  <c r="DZ263" i="15"/>
  <c r="DR262" i="15"/>
  <c r="DJ261" i="15"/>
  <c r="BV260" i="15"/>
  <c r="BV259" i="15"/>
  <c r="BV258" i="15"/>
  <c r="BV257" i="15"/>
  <c r="BV256" i="15"/>
  <c r="BV255" i="15"/>
  <c r="BV254" i="15"/>
  <c r="BV253" i="15"/>
  <c r="BV252" i="15"/>
  <c r="BV251" i="15"/>
  <c r="BV250" i="15"/>
  <c r="BV249" i="15"/>
  <c r="BV248" i="15"/>
  <c r="BV247" i="15"/>
  <c r="BV246" i="15"/>
  <c r="BV245" i="15"/>
  <c r="BV244" i="15"/>
  <c r="R244" i="15"/>
  <c r="BV243" i="15"/>
  <c r="R243" i="15"/>
  <c r="BV242" i="15"/>
  <c r="R242" i="15"/>
  <c r="BV241" i="15"/>
  <c r="R241" i="15"/>
  <c r="BV240" i="15"/>
  <c r="R240" i="15"/>
  <c r="BV239" i="15"/>
  <c r="R239" i="15"/>
  <c r="BV238" i="15"/>
  <c r="R238" i="15"/>
  <c r="BV237" i="15"/>
  <c r="R237" i="15"/>
  <c r="BV236" i="15"/>
  <c r="R236" i="15"/>
  <c r="BV235" i="15"/>
  <c r="R235" i="15"/>
  <c r="BV234" i="15"/>
  <c r="R234" i="15"/>
  <c r="BV233" i="15"/>
  <c r="R233" i="15"/>
  <c r="BV232" i="15"/>
  <c r="R232" i="15"/>
  <c r="BV231" i="15"/>
  <c r="R231" i="15"/>
  <c r="BV230" i="15"/>
  <c r="R230" i="15"/>
  <c r="BV229" i="15"/>
  <c r="R229" i="15"/>
  <c r="BV228" i="15"/>
  <c r="R228" i="15"/>
  <c r="BV227" i="15"/>
  <c r="R227" i="15"/>
  <c r="BV226" i="15"/>
  <c r="R226" i="15"/>
  <c r="BV225" i="15"/>
  <c r="R225" i="15"/>
  <c r="BV224" i="15"/>
  <c r="R224" i="15"/>
  <c r="BV223" i="15"/>
  <c r="R223" i="15"/>
  <c r="BV222" i="15"/>
  <c r="R222" i="15"/>
  <c r="BV221" i="15"/>
  <c r="R221" i="15"/>
  <c r="BV220" i="15"/>
  <c r="R220" i="15"/>
  <c r="BV219" i="15"/>
  <c r="R219" i="15"/>
  <c r="BV218" i="15"/>
  <c r="R218" i="15"/>
  <c r="BV217" i="15"/>
  <c r="R217" i="15"/>
  <c r="BV216" i="15"/>
  <c r="R216" i="15"/>
  <c r="BV215" i="15"/>
  <c r="R215" i="15"/>
  <c r="BV214" i="15"/>
  <c r="R214" i="15"/>
  <c r="BV213" i="15"/>
  <c r="R213" i="15"/>
  <c r="BV212" i="15"/>
  <c r="R212" i="15"/>
  <c r="BV211" i="15"/>
  <c r="R211" i="15"/>
  <c r="BV210" i="15"/>
  <c r="R210" i="15"/>
  <c r="BV209" i="15"/>
  <c r="R209" i="15"/>
  <c r="BV208" i="15"/>
  <c r="R208" i="15"/>
  <c r="BV207" i="15"/>
  <c r="R207" i="15"/>
  <c r="BV206" i="15"/>
  <c r="R206" i="15"/>
  <c r="BV205" i="15"/>
  <c r="R205" i="15"/>
  <c r="BV204" i="15"/>
  <c r="R204" i="15"/>
  <c r="BV203" i="15"/>
  <c r="R203" i="15"/>
  <c r="BV202" i="15"/>
  <c r="R202" i="15"/>
  <c r="BV201" i="15"/>
  <c r="R201" i="15"/>
  <c r="BV200" i="15"/>
  <c r="R200" i="15"/>
  <c r="BV199" i="15"/>
  <c r="R199" i="15"/>
  <c r="BV198" i="15"/>
  <c r="R198" i="15"/>
  <c r="BV197" i="15"/>
  <c r="R197" i="15"/>
  <c r="BV196" i="15"/>
  <c r="R196" i="15"/>
  <c r="BV195" i="15"/>
  <c r="R195" i="15"/>
  <c r="BV194" i="15"/>
  <c r="R194" i="15"/>
  <c r="BV193" i="15"/>
  <c r="R193" i="15"/>
  <c r="BV192" i="15"/>
  <c r="R192" i="15"/>
  <c r="BV191" i="15"/>
  <c r="R191" i="15"/>
  <c r="BV190" i="15"/>
  <c r="R190" i="15"/>
  <c r="BV189" i="15"/>
  <c r="R189" i="15"/>
  <c r="BV188" i="15"/>
  <c r="R188" i="15"/>
  <c r="BV187" i="15"/>
  <c r="R187" i="15"/>
  <c r="BV186" i="15"/>
  <c r="R186" i="15"/>
  <c r="DR150" i="15"/>
  <c r="AH150" i="15"/>
  <c r="DZ149" i="15"/>
  <c r="BN149" i="15"/>
  <c r="EH148" i="15"/>
  <c r="BV148" i="15"/>
  <c r="Z148" i="15"/>
  <c r="DR147" i="15"/>
  <c r="AP147" i="15"/>
  <c r="EH146" i="15"/>
  <c r="BV146" i="15"/>
  <c r="Z146" i="15"/>
  <c r="DR145" i="15"/>
  <c r="AP145" i="15"/>
  <c r="EH139" i="15"/>
  <c r="BV139" i="15"/>
  <c r="Z139" i="15"/>
  <c r="DR129" i="15"/>
  <c r="AP129" i="15"/>
  <c r="EH128" i="15"/>
  <c r="BV128" i="15"/>
  <c r="Z128" i="15"/>
  <c r="DR127" i="15"/>
  <c r="AP127" i="15"/>
  <c r="EH126" i="15"/>
  <c r="BV126" i="15"/>
  <c r="Z126" i="15"/>
  <c r="DR125" i="15"/>
  <c r="AP125" i="15"/>
  <c r="EH88" i="15"/>
  <c r="CD88" i="15"/>
  <c r="AH88" i="15"/>
  <c r="DZ87" i="15"/>
  <c r="BV87" i="15"/>
  <c r="Z87" i="15"/>
  <c r="DR86" i="15"/>
  <c r="BN86" i="15"/>
  <c r="R86" i="15"/>
  <c r="DJ85" i="15"/>
  <c r="AP85" i="15"/>
  <c r="EH81" i="15"/>
  <c r="CD81" i="15"/>
  <c r="AH81" i="15"/>
  <c r="DZ80" i="15"/>
  <c r="BV80" i="15"/>
  <c r="Z80" i="15"/>
  <c r="DR79" i="15"/>
  <c r="BN79" i="15"/>
  <c r="R79" i="15"/>
  <c r="DJ75" i="15"/>
  <c r="AP75" i="15"/>
  <c r="EH74" i="15"/>
  <c r="CD74" i="15"/>
  <c r="AH74" i="15"/>
  <c r="DZ73" i="15"/>
  <c r="BV73" i="15"/>
  <c r="Z73" i="15"/>
  <c r="BV185" i="15"/>
  <c r="R185" i="15"/>
  <c r="BV184" i="15"/>
  <c r="R184" i="15"/>
  <c r="BV183" i="15"/>
  <c r="R183" i="15"/>
  <c r="BV182" i="15"/>
  <c r="R182" i="15"/>
  <c r="BV181" i="15"/>
  <c r="R181" i="15"/>
  <c r="BV180" i="15"/>
  <c r="R180" i="15"/>
  <c r="BV179" i="15"/>
  <c r="R179" i="15"/>
  <c r="BV178" i="15"/>
  <c r="R178" i="15"/>
  <c r="BV177" i="15"/>
  <c r="R177" i="15"/>
  <c r="BV176" i="15"/>
  <c r="R176" i="15"/>
  <c r="BV175" i="15"/>
  <c r="R175" i="15"/>
  <c r="BV174" i="15"/>
  <c r="R174" i="15"/>
  <c r="BV173" i="15"/>
  <c r="R173" i="15"/>
  <c r="BV172" i="15"/>
  <c r="R172" i="15"/>
  <c r="BV171" i="15"/>
  <c r="R171" i="15"/>
  <c r="BV170" i="15"/>
  <c r="R170" i="15"/>
  <c r="BV169" i="15"/>
  <c r="R169" i="15"/>
  <c r="BV168" i="15"/>
  <c r="R168" i="15"/>
  <c r="BV167" i="15"/>
  <c r="R167" i="15"/>
  <c r="BV166" i="15"/>
  <c r="R166" i="15"/>
  <c r="BV165" i="15"/>
  <c r="R165" i="15"/>
  <c r="BV164" i="15"/>
  <c r="R164" i="15"/>
  <c r="BV163" i="15"/>
  <c r="R163" i="15"/>
  <c r="BV162" i="15"/>
  <c r="R162" i="15"/>
  <c r="BV161" i="15"/>
  <c r="R161" i="15"/>
  <c r="BV160" i="15"/>
  <c r="R160" i="15"/>
  <c r="DJ853" i="15"/>
  <c r="DJ703" i="15"/>
  <c r="DR629" i="15"/>
  <c r="R594" i="15"/>
  <c r="R562" i="15"/>
  <c r="DR536" i="15"/>
  <c r="DJ520" i="15"/>
  <c r="DJ504" i="15"/>
  <c r="R491" i="15"/>
  <c r="Z478" i="15"/>
  <c r="Z466" i="15"/>
  <c r="DR459" i="15"/>
  <c r="BN453" i="15"/>
  <c r="R447" i="15"/>
  <c r="DJ440" i="15"/>
  <c r="Z434" i="15"/>
  <c r="DR427" i="15"/>
  <c r="Z422" i="15"/>
  <c r="DJ418" i="15"/>
  <c r="BN415" i="15"/>
  <c r="Z412" i="15"/>
  <c r="R409" i="15"/>
  <c r="DR405" i="15"/>
  <c r="DJ402" i="15"/>
  <c r="BN399" i="15"/>
  <c r="Z396" i="15"/>
  <c r="R393" i="15"/>
  <c r="DR389" i="15"/>
  <c r="DJ386" i="15"/>
  <c r="DJ383" i="15"/>
  <c r="BN380" i="15"/>
  <c r="Z377" i="15"/>
  <c r="R374" i="15"/>
  <c r="DR370" i="15"/>
  <c r="DJ367" i="15"/>
  <c r="BN364" i="15"/>
  <c r="Z361" i="15"/>
  <c r="R358" i="15"/>
  <c r="DR354" i="15"/>
  <c r="DJ351" i="15"/>
  <c r="BN348" i="15"/>
  <c r="Z345" i="15"/>
  <c r="Z342" i="15"/>
  <c r="DJ339" i="15"/>
  <c r="DZ336" i="15"/>
  <c r="Z334" i="15"/>
  <c r="DJ331" i="15"/>
  <c r="DZ328" i="15"/>
  <c r="Z326" i="15"/>
  <c r="DJ323" i="15"/>
  <c r="R321" i="15"/>
  <c r="DR318" i="15"/>
  <c r="BN316" i="15"/>
  <c r="Z314" i="15"/>
  <c r="DZ311" i="15"/>
  <c r="DJ309" i="15"/>
  <c r="AH307" i="15"/>
  <c r="R305" i="15"/>
  <c r="DR302" i="15"/>
  <c r="BN300" i="15"/>
  <c r="Z298" i="15"/>
  <c r="DZ295" i="15"/>
  <c r="DJ293" i="15"/>
  <c r="AH291" i="15"/>
  <c r="R289" i="15"/>
  <c r="DR286" i="15"/>
  <c r="BN284" i="15"/>
  <c r="Z282" i="15"/>
  <c r="DZ279" i="15"/>
  <c r="DJ277" i="15"/>
  <c r="AH275" i="15"/>
  <c r="DR273" i="15"/>
  <c r="DJ272" i="15"/>
  <c r="BN271" i="15"/>
  <c r="AH270" i="15"/>
  <c r="Z269" i="15"/>
  <c r="R268" i="15"/>
  <c r="DZ266" i="15"/>
  <c r="DR265" i="15"/>
  <c r="DJ264" i="15"/>
  <c r="BN263" i="15"/>
  <c r="AH262" i="15"/>
  <c r="Z261" i="15"/>
  <c r="Z260" i="15"/>
  <c r="Z259" i="15"/>
  <c r="Z258" i="15"/>
  <c r="Z257" i="15"/>
  <c r="Z256" i="15"/>
  <c r="Z255" i="15"/>
  <c r="Z254" i="15"/>
  <c r="Z253" i="15"/>
  <c r="Z252" i="15"/>
  <c r="Z251" i="15"/>
  <c r="Z250" i="15"/>
  <c r="Z249" i="15"/>
  <c r="Z248" i="15"/>
  <c r="Z247" i="15"/>
  <c r="Z246" i="15"/>
  <c r="Z245" i="15"/>
  <c r="BN244" i="15"/>
  <c r="DZ243" i="15"/>
  <c r="BN243" i="15"/>
  <c r="DZ242" i="15"/>
  <c r="BN242" i="15"/>
  <c r="DZ241" i="15"/>
  <c r="BN241" i="15"/>
  <c r="DZ240" i="15"/>
  <c r="BN240" i="15"/>
  <c r="DZ239" i="15"/>
  <c r="BN239" i="15"/>
  <c r="DZ238" i="15"/>
  <c r="BN238" i="15"/>
  <c r="DZ237" i="15"/>
  <c r="BN237" i="15"/>
  <c r="DZ236" i="15"/>
  <c r="BN236" i="15"/>
  <c r="DZ235" i="15"/>
  <c r="BN235" i="15"/>
  <c r="DZ234" i="15"/>
  <c r="BN234" i="15"/>
  <c r="DZ233" i="15"/>
  <c r="BN233" i="15"/>
  <c r="DZ232" i="15"/>
  <c r="BN232" i="15"/>
  <c r="DZ231" i="15"/>
  <c r="BN231" i="15"/>
  <c r="DZ230" i="15"/>
  <c r="BN230" i="15"/>
  <c r="DZ229" i="15"/>
  <c r="BN229" i="15"/>
  <c r="DZ228" i="15"/>
  <c r="BN228" i="15"/>
  <c r="DZ227" i="15"/>
  <c r="BN227" i="15"/>
  <c r="DZ226" i="15"/>
  <c r="BN226" i="15"/>
  <c r="DZ225" i="15"/>
  <c r="BN225" i="15"/>
  <c r="DZ224" i="15"/>
  <c r="BN224" i="15"/>
  <c r="DZ223" i="15"/>
  <c r="BN223" i="15"/>
  <c r="DZ222" i="15"/>
  <c r="BN222" i="15"/>
  <c r="DZ221" i="15"/>
  <c r="BN221" i="15"/>
  <c r="DZ220" i="15"/>
  <c r="BN220" i="15"/>
  <c r="DZ219" i="15"/>
  <c r="BN219" i="15"/>
  <c r="DZ218" i="15"/>
  <c r="BN218" i="15"/>
  <c r="DZ217" i="15"/>
  <c r="BN217" i="15"/>
  <c r="DZ216" i="15"/>
  <c r="BN216" i="15"/>
  <c r="DZ215" i="15"/>
  <c r="BN215" i="15"/>
  <c r="DZ214" i="15"/>
  <c r="BN214" i="15"/>
  <c r="DZ213" i="15"/>
  <c r="BN213" i="15"/>
  <c r="DZ212" i="15"/>
  <c r="BN212" i="15"/>
  <c r="DZ211" i="15"/>
  <c r="BN211" i="15"/>
  <c r="DZ210" i="15"/>
  <c r="BN210" i="15"/>
  <c r="DZ209" i="15"/>
  <c r="BN209" i="15"/>
  <c r="DZ208" i="15"/>
  <c r="BN208" i="15"/>
  <c r="DZ207" i="15"/>
  <c r="BN207" i="15"/>
  <c r="DZ206" i="15"/>
  <c r="BN206" i="15"/>
  <c r="DZ205" i="15"/>
  <c r="BN205" i="15"/>
  <c r="DZ204" i="15"/>
  <c r="BN204" i="15"/>
  <c r="DZ203" i="15"/>
  <c r="BN203" i="15"/>
  <c r="DZ202" i="15"/>
  <c r="BN202" i="15"/>
  <c r="DZ201" i="15"/>
  <c r="BN201" i="15"/>
  <c r="DZ200" i="15"/>
  <c r="BN200" i="15"/>
  <c r="DZ199" i="15"/>
  <c r="BN199" i="15"/>
  <c r="DZ198" i="15"/>
  <c r="BN198" i="15"/>
  <c r="DZ197" i="15"/>
  <c r="BN197" i="15"/>
  <c r="DZ196" i="15"/>
  <c r="BN196" i="15"/>
  <c r="DZ195" i="15"/>
  <c r="BN195" i="15"/>
  <c r="DZ194" i="15"/>
  <c r="BN194" i="15"/>
  <c r="DZ193" i="15"/>
  <c r="BN193" i="15"/>
  <c r="DZ192" i="15"/>
  <c r="BN192" i="15"/>
  <c r="DZ191" i="15"/>
  <c r="BN191" i="15"/>
  <c r="DZ190" i="15"/>
  <c r="BN190" i="15"/>
  <c r="DZ189" i="15"/>
  <c r="BN189" i="15"/>
  <c r="DZ188" i="15"/>
  <c r="BN188" i="15"/>
  <c r="DZ187" i="15"/>
  <c r="BN187" i="15"/>
  <c r="DZ186" i="15"/>
  <c r="BN186" i="15"/>
  <c r="DZ185" i="15"/>
  <c r="DJ150" i="15"/>
  <c r="Z150" i="15"/>
  <c r="DR149" i="15"/>
  <c r="AH149" i="15"/>
  <c r="DZ148" i="15"/>
  <c r="BN148" i="15"/>
  <c r="R148" i="15"/>
  <c r="DJ147" i="15"/>
  <c r="AH147" i="15"/>
  <c r="DZ146" i="15"/>
  <c r="BN146" i="15"/>
  <c r="R146" i="15"/>
  <c r="DJ145" i="15"/>
  <c r="AH145" i="15"/>
  <c r="DZ139" i="15"/>
  <c r="BN139" i="15"/>
  <c r="R139" i="15"/>
  <c r="DJ129" i="15"/>
  <c r="AH129" i="15"/>
  <c r="DZ128" i="15"/>
  <c r="BN128" i="15"/>
  <c r="R128" i="15"/>
  <c r="DJ127" i="15"/>
  <c r="AH127" i="15"/>
  <c r="DZ126" i="15"/>
  <c r="BN126" i="15"/>
  <c r="R126" i="15"/>
  <c r="DJ125" i="15"/>
  <c r="AH125" i="15"/>
  <c r="DZ88" i="15"/>
  <c r="BV88" i="15"/>
  <c r="Z88" i="15"/>
  <c r="DR87" i="15"/>
  <c r="BN87" i="15"/>
  <c r="R87" i="15"/>
  <c r="DJ86" i="15"/>
  <c r="AP86" i="15"/>
  <c r="EH85" i="15"/>
  <c r="CD85" i="15"/>
  <c r="AH85" i="15"/>
  <c r="DZ81" i="15"/>
  <c r="BV81" i="15"/>
  <c r="Z81" i="15"/>
  <c r="DR80" i="15"/>
  <c r="BN80" i="15"/>
  <c r="R80" i="15"/>
  <c r="DJ79" i="15"/>
  <c r="AP79" i="15"/>
  <c r="EH75" i="15"/>
  <c r="CD75" i="15"/>
  <c r="AH75" i="15"/>
  <c r="DZ74" i="15"/>
  <c r="BV74" i="15"/>
  <c r="Z74" i="15"/>
  <c r="DR73" i="15"/>
  <c r="BN73" i="15"/>
  <c r="R73" i="15"/>
  <c r="BN185" i="15"/>
  <c r="DZ184" i="15"/>
  <c r="BN184" i="15"/>
  <c r="DZ183" i="15"/>
  <c r="BN183" i="15"/>
  <c r="DZ182" i="15"/>
  <c r="BN182" i="15"/>
  <c r="DZ181" i="15"/>
  <c r="BN181" i="15"/>
  <c r="DZ180" i="15"/>
  <c r="BN180" i="15"/>
  <c r="DZ179" i="15"/>
  <c r="BN179" i="15"/>
  <c r="DZ178" i="15"/>
  <c r="BN178" i="15"/>
  <c r="DZ177" i="15"/>
  <c r="BN177" i="15"/>
  <c r="DZ176" i="15"/>
  <c r="BN176" i="15"/>
  <c r="DZ175" i="15"/>
  <c r="BN175" i="15"/>
  <c r="DZ174" i="15"/>
  <c r="BN174" i="15"/>
  <c r="DZ173" i="15"/>
  <c r="BN173" i="15"/>
  <c r="DZ172" i="15"/>
  <c r="BN172" i="15"/>
  <c r="DZ171" i="15"/>
  <c r="BN171" i="15"/>
  <c r="DZ170" i="15"/>
  <c r="BN170" i="15"/>
  <c r="DZ169" i="15"/>
  <c r="BN169" i="15"/>
  <c r="DZ168" i="15"/>
  <c r="BN168" i="15"/>
  <c r="DZ167" i="15"/>
  <c r="BN167" i="15"/>
  <c r="DZ166" i="15"/>
  <c r="BN166" i="15"/>
  <c r="DZ165" i="15"/>
  <c r="BN165" i="15"/>
  <c r="DZ164" i="15"/>
  <c r="BN164" i="15"/>
  <c r="DZ163" i="15"/>
  <c r="BN163" i="15"/>
  <c r="DZ162" i="15"/>
  <c r="BN162" i="15"/>
  <c r="DZ161" i="15"/>
  <c r="BN161" i="15"/>
  <c r="DZ160" i="15"/>
  <c r="BN160" i="15"/>
  <c r="DZ159" i="15"/>
  <c r="BN159" i="15"/>
  <c r="DZ158" i="15"/>
  <c r="BN158" i="15"/>
  <c r="EH157" i="15"/>
  <c r="BV157" i="15"/>
  <c r="R157" i="15"/>
  <c r="DJ156" i="15"/>
  <c r="Z156" i="15"/>
  <c r="DR155" i="15"/>
  <c r="AH155" i="15"/>
  <c r="DZ153" i="15"/>
  <c r="BN153" i="15"/>
  <c r="EH152" i="15"/>
  <c r="BV152" i="15"/>
  <c r="R152" i="15"/>
  <c r="DJ810" i="15"/>
  <c r="R554" i="15"/>
  <c r="DR487" i="15"/>
  <c r="DR451" i="15"/>
  <c r="Z426" i="15"/>
  <c r="BN411" i="15"/>
  <c r="DJ398" i="15"/>
  <c r="DR385" i="15"/>
  <c r="Z373" i="15"/>
  <c r="BN360" i="15"/>
  <c r="DJ347" i="15"/>
  <c r="Z336" i="15"/>
  <c r="DJ325" i="15"/>
  <c r="DZ315" i="15"/>
  <c r="DR306" i="15"/>
  <c r="DJ297" i="15"/>
  <c r="BN288" i="15"/>
  <c r="AH279" i="15"/>
  <c r="BN272" i="15"/>
  <c r="DZ267" i="15"/>
  <c r="AH263" i="15"/>
  <c r="R259" i="15"/>
  <c r="R255" i="15"/>
  <c r="R251" i="15"/>
  <c r="R247" i="15"/>
  <c r="DR243" i="15"/>
  <c r="DR241" i="15"/>
  <c r="DR239" i="15"/>
  <c r="DR237" i="15"/>
  <c r="DR235" i="15"/>
  <c r="DR233" i="15"/>
  <c r="DR231" i="15"/>
  <c r="DR229" i="15"/>
  <c r="DR227" i="15"/>
  <c r="DR225" i="15"/>
  <c r="DR223" i="15"/>
  <c r="DR221" i="15"/>
  <c r="DR219" i="15"/>
  <c r="DR217" i="15"/>
  <c r="DR215" i="15"/>
  <c r="DR213" i="15"/>
  <c r="DR211" i="15"/>
  <c r="DR209" i="15"/>
  <c r="DR207" i="15"/>
  <c r="DR205" i="15"/>
  <c r="DR203" i="15"/>
  <c r="DR201" i="15"/>
  <c r="DR199" i="15"/>
  <c r="DR197" i="15"/>
  <c r="DR195" i="15"/>
  <c r="DR193" i="15"/>
  <c r="DR191" i="15"/>
  <c r="DR189" i="15"/>
  <c r="DR187" i="15"/>
  <c r="EH150" i="15"/>
  <c r="Z149" i="15"/>
  <c r="BV147" i="15"/>
  <c r="EH145" i="15"/>
  <c r="AP139" i="15"/>
  <c r="DR128" i="15"/>
  <c r="Z127" i="15"/>
  <c r="BV125" i="15"/>
  <c r="R88" i="15"/>
  <c r="CD86" i="15"/>
  <c r="Z85" i="15"/>
  <c r="DJ80" i="15"/>
  <c r="AH79" i="15"/>
  <c r="DR74" i="15"/>
  <c r="AP73" i="15"/>
  <c r="AH184" i="15"/>
  <c r="AH182" i="15"/>
  <c r="AH180" i="15"/>
  <c r="AH178" i="15"/>
  <c r="AH176" i="15"/>
  <c r="AH174" i="15"/>
  <c r="AH172" i="15"/>
  <c r="AH170" i="15"/>
  <c r="AH168" i="15"/>
  <c r="AH166" i="15"/>
  <c r="AH164" i="15"/>
  <c r="AH162" i="15"/>
  <c r="AH160" i="15"/>
  <c r="R159" i="15"/>
  <c r="R158" i="15"/>
  <c r="Z157" i="15"/>
  <c r="AH156" i="15"/>
  <c r="BN155" i="15"/>
  <c r="BV153" i="15"/>
  <c r="DJ152" i="15"/>
  <c r="DR151" i="15"/>
  <c r="Z151" i="15"/>
  <c r="DJ138" i="15"/>
  <c r="R138" i="15"/>
  <c r="BV137" i="15"/>
  <c r="R137" i="15"/>
  <c r="BN136" i="15"/>
  <c r="EH135" i="15"/>
  <c r="BN135" i="15"/>
  <c r="DZ134" i="15"/>
  <c r="AP134" i="15"/>
  <c r="DZ123" i="15"/>
  <c r="AH123" i="15"/>
  <c r="DR122" i="15"/>
  <c r="AH122" i="15"/>
  <c r="DJ121" i="15"/>
  <c r="Z121" i="15"/>
  <c r="DJ120" i="15"/>
  <c r="R120" i="15"/>
  <c r="BV119" i="15"/>
  <c r="R119" i="15"/>
  <c r="BN113" i="15"/>
  <c r="EH112" i="15"/>
  <c r="BN112" i="15"/>
  <c r="DZ111" i="15"/>
  <c r="BN111" i="15"/>
  <c r="EH110" i="15"/>
  <c r="BN110" i="15"/>
  <c r="EH105" i="15"/>
  <c r="BV105" i="15"/>
  <c r="EH104" i="15"/>
  <c r="BV104" i="15"/>
  <c r="R104" i="15"/>
  <c r="BV103" i="15"/>
  <c r="R103" i="15"/>
  <c r="CD99" i="15"/>
  <c r="R99" i="15"/>
  <c r="CD98" i="15"/>
  <c r="Z98" i="15"/>
  <c r="CD97" i="15"/>
  <c r="Z97" i="15"/>
  <c r="DJ67" i="15"/>
  <c r="AH67" i="15"/>
  <c r="DR66" i="15"/>
  <c r="AX66" i="15"/>
  <c r="DZ65" i="15"/>
  <c r="BN65" i="15"/>
  <c r="R65" i="15"/>
  <c r="CD64" i="15"/>
  <c r="AH64" i="15"/>
  <c r="DZ60" i="15"/>
  <c r="AX60" i="15"/>
  <c r="EP59" i="15"/>
  <c r="CD59" i="15"/>
  <c r="Z59" i="15"/>
  <c r="DR58" i="15"/>
  <c r="BN58" i="15"/>
  <c r="EH144" i="15"/>
  <c r="BN144" i="15"/>
  <c r="EH143" i="15"/>
  <c r="AP143" i="15"/>
  <c r="DZ142" i="15"/>
  <c r="AP142" i="15"/>
  <c r="DR141" i="15"/>
  <c r="AH141" i="15"/>
  <c r="DZ140" i="15"/>
  <c r="BN140" i="15"/>
  <c r="R140" i="15"/>
  <c r="DJ133" i="15"/>
  <c r="AH133" i="15"/>
  <c r="DZ132" i="15"/>
  <c r="BN132" i="15"/>
  <c r="R132" i="15"/>
  <c r="DJ131" i="15"/>
  <c r="AH131" i="15"/>
  <c r="DZ130" i="15"/>
  <c r="BN130" i="15"/>
  <c r="R130" i="15"/>
  <c r="DJ118" i="15"/>
  <c r="AH118" i="15"/>
  <c r="DZ117" i="15"/>
  <c r="BN117" i="15"/>
  <c r="R117" i="15"/>
  <c r="DJ116" i="15"/>
  <c r="AH116" i="15"/>
  <c r="DZ115" i="15"/>
  <c r="BN115" i="15"/>
  <c r="R115" i="15"/>
  <c r="DJ114" i="15"/>
  <c r="AH114" i="15"/>
  <c r="DZ93" i="15"/>
  <c r="BV93" i="15"/>
  <c r="Z93" i="15"/>
  <c r="DR92" i="15"/>
  <c r="BN92" i="15"/>
  <c r="R92" i="15"/>
  <c r="DJ91" i="15"/>
  <c r="AP91" i="15"/>
  <c r="EH90" i="15"/>
  <c r="CD90" i="15"/>
  <c r="AH90" i="15"/>
  <c r="DZ89" i="15"/>
  <c r="BV89" i="15"/>
  <c r="Z89" i="15"/>
  <c r="DR84" i="15"/>
  <c r="BN84" i="15"/>
  <c r="R84" i="15"/>
  <c r="DJ83" i="15"/>
  <c r="AP83" i="15"/>
  <c r="EH82" i="15"/>
  <c r="CD82" i="15"/>
  <c r="AH82" i="15"/>
  <c r="DZ78" i="15"/>
  <c r="BV78" i="15"/>
  <c r="Z78" i="15"/>
  <c r="DR77" i="15"/>
  <c r="BN77" i="15"/>
  <c r="R77" i="15"/>
  <c r="DJ76" i="15"/>
  <c r="AP76" i="15"/>
  <c r="EH154" i="15"/>
  <c r="BV154" i="15"/>
  <c r="R154" i="15"/>
  <c r="DJ124" i="15"/>
  <c r="AH124" i="15"/>
  <c r="DZ109" i="15"/>
  <c r="BV109" i="15"/>
  <c r="Z109" i="15"/>
  <c r="DR108" i="15"/>
  <c r="BN108" i="15"/>
  <c r="R108" i="15"/>
  <c r="DJ107" i="15"/>
  <c r="AP107" i="15"/>
  <c r="EH106" i="15"/>
  <c r="CD106" i="15"/>
  <c r="AH106" i="15"/>
  <c r="DZ102" i="15"/>
  <c r="BV102" i="15"/>
  <c r="Z102" i="15"/>
  <c r="DR101" i="15"/>
  <c r="BN101" i="15"/>
  <c r="R101" i="15"/>
  <c r="DJ100" i="15"/>
  <c r="AP100" i="15"/>
  <c r="EH96" i="15"/>
  <c r="CD96" i="15"/>
  <c r="AH96" i="15"/>
  <c r="DZ95" i="15"/>
  <c r="BV95" i="15"/>
  <c r="Z95" i="15"/>
  <c r="DR94" i="15"/>
  <c r="BN94" i="15"/>
  <c r="R94" i="15"/>
  <c r="DJ72" i="15"/>
  <c r="AP72" i="15"/>
  <c r="EH71" i="15"/>
  <c r="CD71" i="15"/>
  <c r="AH71" i="15"/>
  <c r="DZ70" i="15"/>
  <c r="BV70" i="15"/>
  <c r="Z70" i="15"/>
  <c r="DR69" i="15"/>
  <c r="BN69" i="15"/>
  <c r="R69" i="15"/>
  <c r="DJ68" i="15"/>
  <c r="AX68" i="15"/>
  <c r="R68" i="15"/>
  <c r="DR63" i="15"/>
  <c r="BN63" i="15"/>
  <c r="Z63" i="15"/>
  <c r="DZ62" i="15"/>
  <c r="BV62" i="15"/>
  <c r="AH62" i="15"/>
  <c r="EH61" i="15"/>
  <c r="CD61" i="15"/>
  <c r="AP61" i="15"/>
  <c r="EP57" i="15"/>
  <c r="DJ57" i="15"/>
  <c r="BN57" i="15"/>
  <c r="Z57" i="15"/>
  <c r="DZ56" i="15"/>
  <c r="CD56" i="15"/>
  <c r="AP56" i="15"/>
  <c r="EP55" i="15"/>
  <c r="DJ55" i="15"/>
  <c r="BN55" i="15"/>
  <c r="EP46" i="15"/>
  <c r="DJ46" i="15"/>
  <c r="BN46" i="15"/>
  <c r="Z46" i="15"/>
  <c r="DZ45" i="15"/>
  <c r="CD45" i="15"/>
  <c r="AP45" i="15"/>
  <c r="EP44" i="15"/>
  <c r="DJ44" i="15"/>
  <c r="BN44" i="15"/>
  <c r="Z44" i="15"/>
  <c r="DZ43" i="15"/>
  <c r="CD43" i="15"/>
  <c r="AP43" i="15"/>
  <c r="EP39" i="15"/>
  <c r="DJ39" i="15"/>
  <c r="BN39" i="15"/>
  <c r="Z39" i="15"/>
  <c r="DZ38" i="15"/>
  <c r="CD38" i="15"/>
  <c r="AP38" i="15"/>
  <c r="EP37" i="15"/>
  <c r="DJ37" i="15"/>
  <c r="BN37" i="15"/>
  <c r="Z37" i="15"/>
  <c r="DZ33" i="15"/>
  <c r="CD33" i="15"/>
  <c r="AP33" i="15"/>
  <c r="EP32" i="15"/>
  <c r="DJ32" i="15"/>
  <c r="BN32" i="15"/>
  <c r="Z32" i="15"/>
  <c r="DZ31" i="15"/>
  <c r="CD31" i="15"/>
  <c r="AP31" i="15"/>
  <c r="EX25" i="15"/>
  <c r="DR25" i="15"/>
  <c r="CD25" i="15"/>
  <c r="AX25" i="15"/>
  <c r="R25" i="15"/>
  <c r="DZ24" i="15"/>
  <c r="CL24" i="15"/>
  <c r="BF24" i="15"/>
  <c r="Z24" i="15"/>
  <c r="EH23" i="15"/>
  <c r="CT23" i="15"/>
  <c r="BN23" i="15"/>
  <c r="AH23" i="15"/>
  <c r="EP22" i="15"/>
  <c r="DJ22" i="15"/>
  <c r="BV22" i="15"/>
  <c r="AP22" i="15"/>
  <c r="EX21" i="15"/>
  <c r="DR21" i="15"/>
  <c r="CD21" i="15"/>
  <c r="AX21" i="15"/>
  <c r="R21" i="15"/>
  <c r="DZ20" i="15"/>
  <c r="CL20" i="15"/>
  <c r="BF20" i="15"/>
  <c r="Z20" i="15"/>
  <c r="EH19" i="15"/>
  <c r="CT19" i="15"/>
  <c r="BN19" i="15"/>
  <c r="AH19" i="15"/>
  <c r="EP18" i="15"/>
  <c r="DJ18" i="15"/>
  <c r="R682" i="15"/>
  <c r="DR532" i="15"/>
  <c r="R475" i="15"/>
  <c r="BN445" i="15"/>
  <c r="R421" i="15"/>
  <c r="Z408" i="15"/>
  <c r="BN395" i="15"/>
  <c r="DR382" i="15"/>
  <c r="R370" i="15"/>
  <c r="Z357" i="15"/>
  <c r="BN344" i="15"/>
  <c r="DJ333" i="15"/>
  <c r="DZ322" i="15"/>
  <c r="DJ313" i="15"/>
  <c r="BN304" i="15"/>
  <c r="AH295" i="15"/>
  <c r="Z286" i="15"/>
  <c r="R277" i="15"/>
  <c r="AH271" i="15"/>
  <c r="DR266" i="15"/>
  <c r="Z262" i="15"/>
  <c r="R258" i="15"/>
  <c r="R254" i="15"/>
  <c r="R250" i="15"/>
  <c r="R246" i="15"/>
  <c r="AH243" i="15"/>
  <c r="AH241" i="15"/>
  <c r="AH239" i="15"/>
  <c r="AH237" i="15"/>
  <c r="AH235" i="15"/>
  <c r="AH233" i="15"/>
  <c r="AH231" i="15"/>
  <c r="AH229" i="15"/>
  <c r="AH227" i="15"/>
  <c r="AH225" i="15"/>
  <c r="AH223" i="15"/>
  <c r="AH221" i="15"/>
  <c r="AH219" i="15"/>
  <c r="AH217" i="15"/>
  <c r="AH215" i="15"/>
  <c r="AH213" i="15"/>
  <c r="AH211" i="15"/>
  <c r="AH209" i="15"/>
  <c r="AH207" i="15"/>
  <c r="AH205" i="15"/>
  <c r="AH203" i="15"/>
  <c r="AH201" i="15"/>
  <c r="AH199" i="15"/>
  <c r="AH197" i="15"/>
  <c r="AH195" i="15"/>
  <c r="AH193" i="15"/>
  <c r="AH191" i="15"/>
  <c r="AH189" i="15"/>
  <c r="AH187" i="15"/>
  <c r="BV150" i="15"/>
  <c r="DR148" i="15"/>
  <c r="Z147" i="15"/>
  <c r="BV145" i="15"/>
  <c r="EH129" i="15"/>
  <c r="AP128" i="15"/>
  <c r="DR126" i="15"/>
  <c r="Z125" i="15"/>
  <c r="DJ87" i="15"/>
  <c r="AH86" i="15"/>
  <c r="DR81" i="15"/>
  <c r="AP80" i="15"/>
  <c r="DZ75" i="15"/>
  <c r="BN74" i="15"/>
  <c r="DR185" i="15"/>
  <c r="DR183" i="15"/>
  <c r="DR181" i="15"/>
  <c r="DR179" i="15"/>
  <c r="DR177" i="15"/>
  <c r="DR175" i="15"/>
  <c r="DR173" i="15"/>
  <c r="DR171" i="15"/>
  <c r="DR169" i="15"/>
  <c r="DR167" i="15"/>
  <c r="DR165" i="15"/>
  <c r="DR163" i="15"/>
  <c r="DR161" i="15"/>
  <c r="DR159" i="15"/>
  <c r="DR158" i="15"/>
  <c r="DZ157" i="15"/>
  <c r="EH156" i="15"/>
  <c r="R156" i="15"/>
  <c r="Z155" i="15"/>
  <c r="AH153" i="15"/>
  <c r="BN152" i="15"/>
  <c r="DJ151" i="15"/>
  <c r="R151" i="15"/>
  <c r="BN138" i="15"/>
  <c r="EH137" i="15"/>
  <c r="BN137" i="15"/>
  <c r="DZ136" i="15"/>
  <c r="AP136" i="15"/>
  <c r="DZ135" i="15"/>
  <c r="AH135" i="15"/>
  <c r="DR134" i="15"/>
  <c r="AH134" i="15"/>
  <c r="DJ123" i="15"/>
  <c r="Z123" i="15"/>
  <c r="DJ122" i="15"/>
  <c r="R122" i="15"/>
  <c r="BV121" i="15"/>
  <c r="R121" i="15"/>
  <c r="BN120" i="15"/>
  <c r="EH119" i="15"/>
  <c r="BN119" i="15"/>
  <c r="DZ113" i="15"/>
  <c r="AP113" i="15"/>
  <c r="DZ112" i="15"/>
  <c r="AH112" i="15"/>
  <c r="DR111" i="15"/>
  <c r="AP111" i="15"/>
  <c r="DR110" i="15"/>
  <c r="AP110" i="15"/>
  <c r="DZ105" i="15"/>
  <c r="AP105" i="15"/>
  <c r="DZ104" i="15"/>
  <c r="BN104" i="15"/>
  <c r="DZ103" i="15"/>
  <c r="BN103" i="15"/>
  <c r="EH99" i="15"/>
  <c r="BN99" i="15"/>
  <c r="EH98" i="15"/>
  <c r="BV98" i="15"/>
  <c r="EH97" i="15"/>
  <c r="BV97" i="15"/>
  <c r="R97" i="15"/>
  <c r="BV67" i="15"/>
  <c r="Z67" i="15"/>
  <c r="DJ66" i="15"/>
  <c r="AH66" i="15"/>
  <c r="DR65" i="15"/>
  <c r="AX65" i="15"/>
  <c r="EH64" i="15"/>
  <c r="BV64" i="15"/>
  <c r="Z64" i="15"/>
  <c r="DJ60" i="15"/>
  <c r="AP60" i="15"/>
  <c r="EH59" i="15"/>
  <c r="BN59" i="15"/>
  <c r="R59" i="15"/>
  <c r="DJ58" i="15"/>
  <c r="AP58" i="15"/>
  <c r="DZ144" i="15"/>
  <c r="AP144" i="15"/>
  <c r="DR143" i="15"/>
  <c r="AH143" i="15"/>
  <c r="DR142" i="15"/>
  <c r="Z142" i="15"/>
  <c r="DJ141" i="15"/>
  <c r="Z141" i="15"/>
  <c r="DR140" i="15"/>
  <c r="AP140" i="15"/>
  <c r="EH133" i="15"/>
  <c r="BV133" i="15"/>
  <c r="Z133" i="15"/>
  <c r="DR132" i="15"/>
  <c r="AP132" i="15"/>
  <c r="EH131" i="15"/>
  <c r="BV131" i="15"/>
  <c r="Z131" i="15"/>
  <c r="DR130" i="15"/>
  <c r="AP130" i="15"/>
  <c r="EH118" i="15"/>
  <c r="BV118" i="15"/>
  <c r="Z118" i="15"/>
  <c r="DR117" i="15"/>
  <c r="AP117" i="15"/>
  <c r="EH116" i="15"/>
  <c r="BV116" i="15"/>
  <c r="Z116" i="15"/>
  <c r="DR115" i="15"/>
  <c r="AP115" i="15"/>
  <c r="EH114" i="15"/>
  <c r="BV114" i="15"/>
  <c r="Z114" i="15"/>
  <c r="DR93" i="15"/>
  <c r="BN93" i="15"/>
  <c r="R93" i="15"/>
  <c r="DJ92" i="15"/>
  <c r="AP92" i="15"/>
  <c r="EH91" i="15"/>
  <c r="CD91" i="15"/>
  <c r="AH91" i="15"/>
  <c r="DZ90" i="15"/>
  <c r="BV90" i="15"/>
  <c r="Z90" i="15"/>
  <c r="DR89" i="15"/>
  <c r="BN89" i="15"/>
  <c r="R89" i="15"/>
  <c r="DJ84" i="15"/>
  <c r="AP84" i="15"/>
  <c r="EH83" i="15"/>
  <c r="CD83" i="15"/>
  <c r="AH83" i="15"/>
  <c r="DZ82" i="15"/>
  <c r="BV82" i="15"/>
  <c r="Z82" i="15"/>
  <c r="DR78" i="15"/>
  <c r="BN78" i="15"/>
  <c r="R78" i="15"/>
  <c r="DJ77" i="15"/>
  <c r="AP77" i="15"/>
  <c r="EH76" i="15"/>
  <c r="CD76" i="15"/>
  <c r="AH76" i="15"/>
  <c r="DZ154" i="15"/>
  <c r="BN154" i="15"/>
  <c r="EH124" i="15"/>
  <c r="BV124" i="15"/>
  <c r="Z124" i="15"/>
  <c r="DR109" i="15"/>
  <c r="BN109" i="15"/>
  <c r="R109" i="15"/>
  <c r="DJ108" i="15"/>
  <c r="AP108" i="15"/>
  <c r="EH107" i="15"/>
  <c r="CD107" i="15"/>
  <c r="AH107" i="15"/>
  <c r="DZ106" i="15"/>
  <c r="BV106" i="15"/>
  <c r="Z106" i="15"/>
  <c r="DR102" i="15"/>
  <c r="BN102" i="15"/>
  <c r="R102" i="15"/>
  <c r="DJ101" i="15"/>
  <c r="AP101" i="15"/>
  <c r="EH100" i="15"/>
  <c r="CD100" i="15"/>
  <c r="AH100" i="15"/>
  <c r="DZ96" i="15"/>
  <c r="BV96" i="15"/>
  <c r="Z96" i="15"/>
  <c r="DR95" i="15"/>
  <c r="BN95" i="15"/>
  <c r="R95" i="15"/>
  <c r="DJ94" i="15"/>
  <c r="AP94" i="15"/>
  <c r="EH72" i="15"/>
  <c r="CD72" i="15"/>
  <c r="AH72" i="15"/>
  <c r="DZ71" i="15"/>
  <c r="BV71" i="15"/>
  <c r="Z71" i="15"/>
  <c r="DR70" i="15"/>
  <c r="BN70" i="15"/>
  <c r="R70" i="15"/>
  <c r="DJ69" i="15"/>
  <c r="AP69" i="15"/>
  <c r="EH68" i="15"/>
  <c r="CD68" i="15"/>
  <c r="AP68" i="15"/>
  <c r="EP63" i="15"/>
  <c r="DJ63" i="15"/>
  <c r="AX63" i="15"/>
  <c r="R63" i="15"/>
  <c r="DR62" i="15"/>
  <c r="BN62" i="15"/>
  <c r="Z62" i="15"/>
  <c r="DZ61" i="15"/>
  <c r="BV61" i="15"/>
  <c r="AH61" i="15"/>
  <c r="EH57" i="15"/>
  <c r="CL57" i="15"/>
  <c r="AX57" i="15"/>
  <c r="R57" i="15"/>
  <c r="DR56" i="15"/>
  <c r="BV56" i="15"/>
  <c r="AH56" i="15"/>
  <c r="EH55" i="15"/>
  <c r="CL55" i="15"/>
  <c r="AX55" i="15"/>
  <c r="EH46" i="15"/>
  <c r="CL46" i="15"/>
  <c r="AX46" i="15"/>
  <c r="R46" i="15"/>
  <c r="DR45" i="15"/>
  <c r="BV45" i="15"/>
  <c r="AH45" i="15"/>
  <c r="EH44" i="15"/>
  <c r="CL44" i="15"/>
  <c r="AX44" i="15"/>
  <c r="R44" i="15"/>
  <c r="DR43" i="15"/>
  <c r="BV43" i="15"/>
  <c r="AH43" i="15"/>
  <c r="EH39" i="15"/>
  <c r="CL39" i="15"/>
  <c r="AX39" i="15"/>
  <c r="R39" i="15"/>
  <c r="DR38" i="15"/>
  <c r="BV38" i="15"/>
  <c r="AH38" i="15"/>
  <c r="EH37" i="15"/>
  <c r="CL37" i="15"/>
  <c r="AX37" i="15"/>
  <c r="R37" i="15"/>
  <c r="DR33" i="15"/>
  <c r="BV33" i="15"/>
  <c r="AH33" i="15"/>
  <c r="EH32" i="15"/>
  <c r="CL32" i="15"/>
  <c r="AX32" i="15"/>
  <c r="R32" i="15"/>
  <c r="DR31" i="15"/>
  <c r="BV31" i="15"/>
  <c r="AH31" i="15"/>
  <c r="EP25" i="15"/>
  <c r="DJ25" i="15"/>
  <c r="BV25" i="15"/>
  <c r="AP25" i="15"/>
  <c r="EX24" i="15"/>
  <c r="DR24" i="15"/>
  <c r="CD24" i="15"/>
  <c r="AX24" i="15"/>
  <c r="R24" i="15"/>
  <c r="DZ23" i="15"/>
  <c r="CL23" i="15"/>
  <c r="BF23" i="15"/>
  <c r="Z23" i="15"/>
  <c r="EH22" i="15"/>
  <c r="CT22" i="15"/>
  <c r="BN22" i="15"/>
  <c r="AH22" i="15"/>
  <c r="EP21" i="15"/>
  <c r="DJ21" i="15"/>
  <c r="BV21" i="15"/>
  <c r="AP21" i="15"/>
  <c r="EX20" i="15"/>
  <c r="DR20" i="15"/>
  <c r="CD20" i="15"/>
  <c r="AX20" i="15"/>
  <c r="R20" i="15"/>
  <c r="DZ19" i="15"/>
  <c r="CL19" i="15"/>
  <c r="BF19" i="15"/>
  <c r="Z19" i="15"/>
  <c r="EH18" i="15"/>
  <c r="Z619" i="15"/>
  <c r="DJ516" i="15"/>
  <c r="DJ464" i="15"/>
  <c r="R439" i="15"/>
  <c r="DR417" i="15"/>
  <c r="R405" i="15"/>
  <c r="Z392" i="15"/>
  <c r="DJ379" i="15"/>
  <c r="DR366" i="15"/>
  <c r="R354" i="15"/>
  <c r="DJ341" i="15"/>
  <c r="DZ330" i="15"/>
  <c r="BN320" i="15"/>
  <c r="AH311" i="15"/>
  <c r="Z302" i="15"/>
  <c r="R293" i="15"/>
  <c r="DZ283" i="15"/>
  <c r="DR274" i="15"/>
  <c r="Z270" i="15"/>
  <c r="DJ265" i="15"/>
  <c r="R261" i="15"/>
  <c r="R257" i="15"/>
  <c r="R253" i="15"/>
  <c r="R249" i="15"/>
  <c r="R245" i="15"/>
  <c r="DR242" i="15"/>
  <c r="DR240" i="15"/>
  <c r="DR238" i="15"/>
  <c r="DR236" i="15"/>
  <c r="DR234" i="15"/>
  <c r="DR232" i="15"/>
  <c r="DR230" i="15"/>
  <c r="DR228" i="15"/>
  <c r="DR226" i="15"/>
  <c r="DR224" i="15"/>
  <c r="DR222" i="15"/>
  <c r="DR220" i="15"/>
  <c r="DR218" i="15"/>
  <c r="DR216" i="15"/>
  <c r="DR214" i="15"/>
  <c r="DR212" i="15"/>
  <c r="DR210" i="15"/>
  <c r="DR208" i="15"/>
  <c r="DR206" i="15"/>
  <c r="DR204" i="15"/>
  <c r="DR202" i="15"/>
  <c r="DR200" i="15"/>
  <c r="DR198" i="15"/>
  <c r="DR196" i="15"/>
  <c r="DR194" i="15"/>
  <c r="DR192" i="15"/>
  <c r="DR190" i="15"/>
  <c r="DR188" i="15"/>
  <c r="DR186" i="15"/>
  <c r="R150" i="15"/>
  <c r="AP148" i="15"/>
  <c r="DR146" i="15"/>
  <c r="Z145" i="15"/>
  <c r="BV129" i="15"/>
  <c r="EH127" i="15"/>
  <c r="AP126" i="15"/>
  <c r="DR88" i="15"/>
  <c r="AP87" i="15"/>
  <c r="DZ85" i="15"/>
  <c r="BN81" i="15"/>
  <c r="EH79" i="15"/>
  <c r="BV75" i="15"/>
  <c r="R74" i="15"/>
  <c r="AH185" i="15"/>
  <c r="AH183" i="15"/>
  <c r="AH181" i="15"/>
  <c r="AH179" i="15"/>
  <c r="AH177" i="15"/>
  <c r="AH175" i="15"/>
  <c r="AH173" i="15"/>
  <c r="AH171" i="15"/>
  <c r="AH169" i="15"/>
  <c r="AH167" i="15"/>
  <c r="AH165" i="15"/>
  <c r="AH163" i="15"/>
  <c r="AH161" i="15"/>
  <c r="BV159" i="15"/>
  <c r="BV158" i="15"/>
  <c r="DJ157" i="15"/>
  <c r="DR156" i="15"/>
  <c r="DZ155" i="15"/>
  <c r="EH153" i="15"/>
  <c r="R153" i="15"/>
  <c r="Z152" i="15"/>
  <c r="BV151" i="15"/>
  <c r="DZ138" i="15"/>
  <c r="AP138" i="15"/>
  <c r="DZ137" i="15"/>
  <c r="AH137" i="15"/>
  <c r="DR136" i="15"/>
  <c r="AH136" i="15"/>
  <c r="DJ135" i="15"/>
  <c r="Z135" i="15"/>
  <c r="DJ134" i="15"/>
  <c r="R134" i="15"/>
  <c r="BV123" i="15"/>
  <c r="R123" i="15"/>
  <c r="BN122" i="15"/>
  <c r="EH121" i="15"/>
  <c r="BN121" i="15"/>
  <c r="DZ120" i="15"/>
  <c r="AP120" i="15"/>
  <c r="DZ119" i="15"/>
  <c r="AH119" i="15"/>
  <c r="DR113" i="15"/>
  <c r="AH113" i="15"/>
  <c r="DJ112" i="15"/>
  <c r="Z112" i="15"/>
  <c r="DJ111" i="15"/>
  <c r="Z111" i="15"/>
  <c r="DJ110" i="15"/>
  <c r="AH110" i="15"/>
  <c r="DJ105" i="15"/>
  <c r="AH105" i="15"/>
  <c r="DR104" i="15"/>
  <c r="AH104" i="15"/>
  <c r="DR103" i="15"/>
  <c r="AP103" i="15"/>
  <c r="DR99" i="15"/>
  <c r="AP99" i="15"/>
  <c r="DZ98" i="15"/>
  <c r="AP98" i="15"/>
  <c r="DZ97" i="15"/>
  <c r="BN97" i="15"/>
  <c r="DZ67" i="15"/>
  <c r="R586" i="15"/>
  <c r="DJ414" i="15"/>
  <c r="DJ363" i="15"/>
  <c r="Z318" i="15"/>
  <c r="DJ281" i="15"/>
  <c r="R260" i="15"/>
  <c r="AH244" i="15"/>
  <c r="AH236" i="15"/>
  <c r="AH228" i="15"/>
  <c r="AH220" i="15"/>
  <c r="AH212" i="15"/>
  <c r="AH204" i="15"/>
  <c r="AH196" i="15"/>
  <c r="AH188" i="15"/>
  <c r="AP146" i="15"/>
  <c r="EH125" i="15"/>
  <c r="R81" i="15"/>
  <c r="DR184" i="15"/>
  <c r="DR176" i="15"/>
  <c r="DR168" i="15"/>
  <c r="DR160" i="15"/>
  <c r="BV156" i="15"/>
  <c r="EH151" i="15"/>
  <c r="DJ137" i="15"/>
  <c r="BV135" i="15"/>
  <c r="BN123" i="15"/>
  <c r="AH121" i="15"/>
  <c r="Z119" i="15"/>
  <c r="R112" i="15"/>
  <c r="R110" i="15"/>
  <c r="Z104" i="15"/>
  <c r="AH99" i="15"/>
  <c r="AH97" i="15"/>
  <c r="R67" i="15"/>
  <c r="Z66" i="15"/>
  <c r="AH65" i="15"/>
  <c r="BN64" i="15"/>
  <c r="CD60" i="15"/>
  <c r="DR59" i="15"/>
  <c r="EP58" i="15"/>
  <c r="AH58" i="15"/>
  <c r="Z144" i="15"/>
  <c r="Z143" i="15"/>
  <c r="R142" i="15"/>
  <c r="R141" i="15"/>
  <c r="AH140" i="15"/>
  <c r="BN133" i="15"/>
  <c r="DJ132" i="15"/>
  <c r="DZ131" i="15"/>
  <c r="R131" i="15"/>
  <c r="AH130" i="15"/>
  <c r="BN118" i="15"/>
  <c r="DJ117" i="15"/>
  <c r="DZ116" i="15"/>
  <c r="R116" i="15"/>
  <c r="AH115" i="15"/>
  <c r="BN114" i="15"/>
  <c r="DJ93" i="15"/>
  <c r="EH92" i="15"/>
  <c r="AH92" i="15"/>
  <c r="BV91" i="15"/>
  <c r="DR90" i="15"/>
  <c r="R90" i="15"/>
  <c r="AP89" i="15"/>
  <c r="CD84" i="15"/>
  <c r="DZ83" i="15"/>
  <c r="Z83" i="15"/>
  <c r="BN82" i="15"/>
  <c r="DJ78" i="15"/>
  <c r="EH77" i="15"/>
  <c r="AH77" i="15"/>
  <c r="BV76" i="15"/>
  <c r="DR154" i="15"/>
  <c r="DZ124" i="15"/>
  <c r="R124" i="15"/>
  <c r="AP109" i="15"/>
  <c r="CD108" i="15"/>
  <c r="DZ107" i="15"/>
  <c r="Z107" i="15"/>
  <c r="BN106" i="15"/>
  <c r="DJ102" i="15"/>
  <c r="EH101" i="15"/>
  <c r="AH101" i="15"/>
  <c r="BV100" i="15"/>
  <c r="DR96" i="15"/>
  <c r="R96" i="15"/>
  <c r="AP95" i="15"/>
  <c r="CD94" i="15"/>
  <c r="DZ72" i="15"/>
  <c r="Z72" i="15"/>
  <c r="BN71" i="15"/>
  <c r="DJ70" i="15"/>
  <c r="EH69" i="15"/>
  <c r="AH69" i="15"/>
  <c r="BV68" i="15"/>
  <c r="EH63" i="15"/>
  <c r="AP63" i="15"/>
  <c r="DJ62" i="15"/>
  <c r="R62" i="15"/>
  <c r="BN61" i="15"/>
  <c r="DZ57" i="15"/>
  <c r="AP57" i="15"/>
  <c r="DJ56" i="15"/>
  <c r="Z56" i="15"/>
  <c r="CD55" i="15"/>
  <c r="DZ46" i="15"/>
  <c r="AP46" i="15"/>
  <c r="DJ45" i="15"/>
  <c r="Z45" i="15"/>
  <c r="CD44" i="15"/>
  <c r="EP43" i="15"/>
  <c r="BN43" i="15"/>
  <c r="DZ39" i="15"/>
  <c r="AP39" i="15"/>
  <c r="DJ38" i="15"/>
  <c r="Z38" i="15"/>
  <c r="CD37" i="15"/>
  <c r="EP33" i="15"/>
  <c r="BN33" i="15"/>
  <c r="DZ32" i="15"/>
  <c r="AP32" i="15"/>
  <c r="DJ31" i="15"/>
  <c r="Z31" i="15"/>
  <c r="CT25" i="15"/>
  <c r="AH25" i="15"/>
  <c r="DJ24" i="15"/>
  <c r="AP24" i="15"/>
  <c r="DR23" i="15"/>
  <c r="AX23" i="15"/>
  <c r="DZ22" i="15"/>
  <c r="BF22" i="15"/>
  <c r="EH21" i="15"/>
  <c r="BN21" i="15"/>
  <c r="EP20" i="15"/>
  <c r="BV20" i="15"/>
  <c r="EX19" i="15"/>
  <c r="CD19" i="15"/>
  <c r="R19" i="15"/>
  <c r="CT18" i="15"/>
  <c r="BN18" i="15"/>
  <c r="AH18" i="15"/>
  <c r="EP17" i="15"/>
  <c r="DJ17" i="15"/>
  <c r="BV17" i="15"/>
  <c r="AP17" i="15"/>
  <c r="EX16" i="15"/>
  <c r="DR16" i="15"/>
  <c r="CD16" i="15"/>
  <c r="AX16" i="15"/>
  <c r="R16" i="15"/>
  <c r="DZ15" i="15"/>
  <c r="CL15" i="15"/>
  <c r="BF15" i="15"/>
  <c r="Z15" i="15"/>
  <c r="EH14" i="15"/>
  <c r="CT14" i="15"/>
  <c r="BN14" i="15"/>
  <c r="AH14" i="15"/>
  <c r="EP13" i="15"/>
  <c r="DJ13" i="15"/>
  <c r="BV13" i="15"/>
  <c r="AP13" i="15"/>
  <c r="EX12" i="15"/>
  <c r="DR12" i="15"/>
  <c r="CD12" i="15"/>
  <c r="AX12" i="15"/>
  <c r="R12" i="15"/>
  <c r="DZ11" i="15"/>
  <c r="CT11" i="15"/>
  <c r="BN11" i="15"/>
  <c r="AH11" i="15"/>
  <c r="EP10" i="15"/>
  <c r="DJ10" i="15"/>
  <c r="CD10" i="15"/>
  <c r="AX10" i="15"/>
  <c r="R10" i="15"/>
  <c r="DZ9" i="15"/>
  <c r="CT9" i="15"/>
  <c r="BN9" i="15"/>
  <c r="AH9" i="15"/>
  <c r="R55" i="15"/>
  <c r="DZ8" i="15"/>
  <c r="CT8" i="15"/>
  <c r="BN8" i="15"/>
  <c r="AH8" i="15"/>
  <c r="EP7" i="15"/>
  <c r="DJ7" i="15"/>
  <c r="CD7" i="15"/>
  <c r="AX7" i="15"/>
  <c r="R7" i="15"/>
  <c r="DZ6" i="15"/>
  <c r="CT6" i="15"/>
  <c r="BN6" i="15"/>
  <c r="AH6" i="15"/>
  <c r="EP5" i="15"/>
  <c r="DJ5" i="15"/>
  <c r="CD5" i="15"/>
  <c r="AX5" i="15"/>
  <c r="R5" i="15"/>
  <c r="DZ4" i="15"/>
  <c r="CT4" i="15"/>
  <c r="BN4" i="15"/>
  <c r="AH4" i="15"/>
  <c r="EP3" i="15"/>
  <c r="DJ3" i="15"/>
  <c r="CD3" i="15"/>
  <c r="AX3" i="15"/>
  <c r="R3" i="15"/>
  <c r="DZ2" i="15"/>
  <c r="CT2" i="15"/>
  <c r="BN2" i="15"/>
  <c r="AH2" i="15"/>
  <c r="EP1" i="15"/>
  <c r="DJ1" i="15"/>
  <c r="CD1" i="15"/>
  <c r="AX1" i="15"/>
  <c r="R1" i="15"/>
  <c r="DR51" i="15"/>
  <c r="BV51" i="15"/>
  <c r="AH51" i="15"/>
  <c r="EH50" i="15"/>
  <c r="CL50" i="15"/>
  <c r="AX50" i="15"/>
  <c r="R50" i="15"/>
  <c r="DR49" i="15"/>
  <c r="BV49" i="15"/>
  <c r="AH49" i="15"/>
  <c r="EH48" i="15"/>
  <c r="CL48" i="15"/>
  <c r="AX48" i="15"/>
  <c r="R48" i="15"/>
  <c r="DR47" i="15"/>
  <c r="BV47" i="15"/>
  <c r="AH47" i="15"/>
  <c r="EH42" i="15"/>
  <c r="CL42" i="15"/>
  <c r="AX42" i="15"/>
  <c r="R42" i="15"/>
  <c r="DR41" i="15"/>
  <c r="BV41" i="15"/>
  <c r="AH41" i="15"/>
  <c r="EH40" i="15"/>
  <c r="CL40" i="15"/>
  <c r="AX40" i="15"/>
  <c r="R40" i="15"/>
  <c r="DR36" i="15"/>
  <c r="BV36" i="15"/>
  <c r="AH36" i="15"/>
  <c r="EH35" i="15"/>
  <c r="CL35" i="15"/>
  <c r="AX35" i="15"/>
  <c r="R35" i="15"/>
  <c r="DR34" i="15"/>
  <c r="BV34" i="15"/>
  <c r="AH34" i="15"/>
  <c r="EH30" i="15"/>
  <c r="CL30" i="15"/>
  <c r="AX30" i="15"/>
  <c r="R30" i="15"/>
  <c r="DR29" i="15"/>
  <c r="BV29" i="15"/>
  <c r="AH29" i="15"/>
  <c r="EP28" i="15"/>
  <c r="DJ28" i="15"/>
  <c r="BN28" i="15"/>
  <c r="Z28" i="15"/>
  <c r="EH27" i="15"/>
  <c r="CL27" i="15"/>
  <c r="BF27" i="15"/>
  <c r="Z27" i="15"/>
  <c r="EH26" i="15"/>
  <c r="CT26" i="15"/>
  <c r="BN26" i="15"/>
  <c r="AH26" i="15"/>
  <c r="EH54" i="15"/>
  <c r="CL54" i="15"/>
  <c r="AX54" i="15"/>
  <c r="R54" i="15"/>
  <c r="DR53" i="15"/>
  <c r="BV53" i="15"/>
  <c r="AH53" i="15"/>
  <c r="EH52" i="15"/>
  <c r="CL52" i="15"/>
  <c r="AX52" i="15"/>
  <c r="R52" i="15"/>
  <c r="DJ500" i="15"/>
  <c r="DR401" i="15"/>
  <c r="DR350" i="15"/>
  <c r="R309" i="15"/>
  <c r="DJ273" i="15"/>
  <c r="R256" i="15"/>
  <c r="AH242" i="15"/>
  <c r="AH234" i="15"/>
  <c r="AH226" i="15"/>
  <c r="AH218" i="15"/>
  <c r="AH210" i="15"/>
  <c r="AH202" i="15"/>
  <c r="AH194" i="15"/>
  <c r="AH186" i="15"/>
  <c r="DR139" i="15"/>
  <c r="BN88" i="15"/>
  <c r="CD79" i="15"/>
  <c r="DR182" i="15"/>
  <c r="DR174" i="15"/>
  <c r="DR166" i="15"/>
  <c r="AH159" i="15"/>
  <c r="DJ155" i="15"/>
  <c r="AH151" i="15"/>
  <c r="Z137" i="15"/>
  <c r="R135" i="15"/>
  <c r="DZ122" i="15"/>
  <c r="DR120" i="15"/>
  <c r="DJ113" i="15"/>
  <c r="BV111" i="15"/>
  <c r="CD105" i="15"/>
  <c r="DJ103" i="15"/>
  <c r="DJ98" i="15"/>
  <c r="DR67" i="15"/>
  <c r="DZ66" i="15"/>
  <c r="R66" i="15"/>
  <c r="Z65" i="15"/>
  <c r="AP64" i="15"/>
  <c r="BV60" i="15"/>
  <c r="DJ59" i="15"/>
  <c r="DZ58" i="15"/>
  <c r="Z58" i="15"/>
  <c r="R144" i="15"/>
  <c r="EH142" i="15"/>
  <c r="EH141" i="15"/>
  <c r="EH140" i="15"/>
  <c r="Z140" i="15"/>
  <c r="AP133" i="15"/>
  <c r="BV132" i="15"/>
  <c r="DR131" i="15"/>
  <c r="EH130" i="15"/>
  <c r="Z130" i="15"/>
  <c r="AP118" i="15"/>
  <c r="BV117" i="15"/>
  <c r="DR116" i="15"/>
  <c r="EH115" i="15"/>
  <c r="Z115" i="15"/>
  <c r="AP114" i="15"/>
  <c r="CD93" i="15"/>
  <c r="DZ92" i="15"/>
  <c r="Z92" i="15"/>
  <c r="BN91" i="15"/>
  <c r="DJ90" i="15"/>
  <c r="EH89" i="15"/>
  <c r="AH89" i="15"/>
  <c r="BV84" i="15"/>
  <c r="DR83" i="15"/>
  <c r="R83" i="15"/>
  <c r="AP82" i="15"/>
  <c r="CD78" i="15"/>
  <c r="DZ77" i="15"/>
  <c r="Z77" i="15"/>
  <c r="BN76" i="15"/>
  <c r="DJ154" i="15"/>
  <c r="DR124" i="15"/>
  <c r="EH109" i="15"/>
  <c r="AH109" i="15"/>
  <c r="BV108" i="15"/>
  <c r="DR107" i="15"/>
  <c r="R107" i="15"/>
  <c r="AP106" i="15"/>
  <c r="CD102" i="15"/>
  <c r="DZ101" i="15"/>
  <c r="Z101" i="15"/>
  <c r="BN100" i="15"/>
  <c r="DJ96" i="15"/>
  <c r="EH95" i="15"/>
  <c r="AH95" i="15"/>
  <c r="BV94" i="15"/>
  <c r="DR72" i="15"/>
  <c r="R72" i="15"/>
  <c r="AP71" i="15"/>
  <c r="CD70" i="15"/>
  <c r="DZ69" i="15"/>
  <c r="Z69" i="15"/>
  <c r="BN68" i="15"/>
  <c r="DZ63" i="15"/>
  <c r="AH63" i="15"/>
  <c r="CD62" i="15"/>
  <c r="EP61" i="15"/>
  <c r="AX61" i="15"/>
  <c r="DR57" i="15"/>
  <c r="AH57" i="15"/>
  <c r="CL56" i="15"/>
  <c r="R56" i="15"/>
  <c r="BV55" i="15"/>
  <c r="DR46" i="15"/>
  <c r="AH46" i="15"/>
  <c r="CL45" i="15"/>
  <c r="R45" i="15"/>
  <c r="BV44" i="15"/>
  <c r="EH43" i="15"/>
  <c r="AX43" i="15"/>
  <c r="DR39" i="15"/>
  <c r="AH39" i="15"/>
  <c r="CL38" i="15"/>
  <c r="R38" i="15"/>
  <c r="BV37" i="15"/>
  <c r="EH33" i="15"/>
  <c r="AX33" i="15"/>
  <c r="DR32" i="15"/>
  <c r="AH32" i="15"/>
  <c r="CL31" i="15"/>
  <c r="R31" i="15"/>
  <c r="CL25" i="15"/>
  <c r="Z25" i="15"/>
  <c r="CT24" i="15"/>
  <c r="AH24" i="15"/>
  <c r="DJ23" i="15"/>
  <c r="AP23" i="15"/>
  <c r="DR22" i="15"/>
  <c r="AX22" i="15"/>
  <c r="DZ21" i="15"/>
  <c r="BF21" i="15"/>
  <c r="EH20" i="15"/>
  <c r="BN20" i="15"/>
  <c r="EP19" i="15"/>
  <c r="BV19" i="15"/>
  <c r="EX18" i="15"/>
  <c r="CL18" i="15"/>
  <c r="BF18" i="15"/>
  <c r="Z18" i="15"/>
  <c r="EH17" i="15"/>
  <c r="CT17" i="15"/>
  <c r="BN17" i="15"/>
  <c r="AH17" i="15"/>
  <c r="EP16" i="15"/>
  <c r="DJ16" i="15"/>
  <c r="BV16" i="15"/>
  <c r="AP16" i="15"/>
  <c r="EX15" i="15"/>
  <c r="DR15" i="15"/>
  <c r="CD15" i="15"/>
  <c r="AX15" i="15"/>
  <c r="R15" i="15"/>
  <c r="DZ14" i="15"/>
  <c r="CL14" i="15"/>
  <c r="BF14" i="15"/>
  <c r="Z14" i="15"/>
  <c r="EH13" i="15"/>
  <c r="CT13" i="15"/>
  <c r="BN13" i="15"/>
  <c r="AH13" i="15"/>
  <c r="EP12" i="15"/>
  <c r="DJ12" i="15"/>
  <c r="BV12" i="15"/>
  <c r="AP12" i="15"/>
  <c r="EX11" i="15"/>
  <c r="DR11" i="15"/>
  <c r="CL11" i="15"/>
  <c r="BF11" i="15"/>
  <c r="Z11" i="15"/>
  <c r="EH10" i="15"/>
  <c r="DB10" i="15"/>
  <c r="BV10" i="15"/>
  <c r="AP10" i="15"/>
  <c r="EX9" i="15"/>
  <c r="DR9" i="15"/>
  <c r="CL9" i="15"/>
  <c r="BF9" i="15"/>
  <c r="Z9" i="15"/>
  <c r="EX8" i="15"/>
  <c r="DR8" i="15"/>
  <c r="CL8" i="15"/>
  <c r="BF8" i="15"/>
  <c r="Z8" i="15"/>
  <c r="EH7" i="15"/>
  <c r="DB7" i="15"/>
  <c r="BV7" i="15"/>
  <c r="AP7" i="15"/>
  <c r="EX6" i="15"/>
  <c r="DR6" i="15"/>
  <c r="CL6" i="15"/>
  <c r="BF6" i="15"/>
  <c r="Z6" i="15"/>
  <c r="EH5" i="15"/>
  <c r="DB5" i="15"/>
  <c r="BV5" i="15"/>
  <c r="AP5" i="15"/>
  <c r="EX4" i="15"/>
  <c r="DR4" i="15"/>
  <c r="CL4" i="15"/>
  <c r="BF4" i="15"/>
  <c r="Z4" i="15"/>
  <c r="EH3" i="15"/>
  <c r="DB3" i="15"/>
  <c r="BV3" i="15"/>
  <c r="AP3" i="15"/>
  <c r="EX2" i="15"/>
  <c r="DR2" i="15"/>
  <c r="CL2" i="15"/>
  <c r="BF2" i="15"/>
  <c r="Z2" i="15"/>
  <c r="EH1" i="15"/>
  <c r="DB1" i="15"/>
  <c r="BV1" i="15"/>
  <c r="AP1" i="15"/>
  <c r="EP51" i="15"/>
  <c r="DJ51" i="15"/>
  <c r="BN51" i="15"/>
  <c r="Z51" i="15"/>
  <c r="DZ50" i="15"/>
  <c r="CD50" i="15"/>
  <c r="AP50" i="15"/>
  <c r="EP49" i="15"/>
  <c r="DJ49" i="15"/>
  <c r="BN49" i="15"/>
  <c r="Z49" i="15"/>
  <c r="DZ48" i="15"/>
  <c r="CD48" i="15"/>
  <c r="AP48" i="15"/>
  <c r="EP47" i="15"/>
  <c r="DJ47" i="15"/>
  <c r="BN47" i="15"/>
  <c r="Z47" i="15"/>
  <c r="DZ42" i="15"/>
  <c r="CD42" i="15"/>
  <c r="AP42" i="15"/>
  <c r="EP41" i="15"/>
  <c r="DJ41" i="15"/>
  <c r="BN41" i="15"/>
  <c r="Z41" i="15"/>
  <c r="DZ40" i="15"/>
  <c r="CD40" i="15"/>
  <c r="AP40" i="15"/>
  <c r="EP36" i="15"/>
  <c r="DJ36" i="15"/>
  <c r="BN36" i="15"/>
  <c r="Z36" i="15"/>
  <c r="DZ35" i="15"/>
  <c r="CD35" i="15"/>
  <c r="AP35" i="15"/>
  <c r="EP34" i="15"/>
  <c r="DJ34" i="15"/>
  <c r="BN34" i="15"/>
  <c r="Z34" i="15"/>
  <c r="DZ30" i="15"/>
  <c r="CD30" i="15"/>
  <c r="AP30" i="15"/>
  <c r="EP29" i="15"/>
  <c r="DJ29" i="15"/>
  <c r="BN29" i="15"/>
  <c r="Z29" i="15"/>
  <c r="EH28" i="15"/>
  <c r="CL28" i="15"/>
  <c r="AX28" i="15"/>
  <c r="R28" i="15"/>
  <c r="DZ27" i="15"/>
  <c r="CD27" i="15"/>
  <c r="AX27" i="15"/>
  <c r="R27" i="15"/>
  <c r="DZ26" i="15"/>
  <c r="CL26" i="15"/>
  <c r="BF26" i="15"/>
  <c r="Z26" i="15"/>
  <c r="DZ54" i="15"/>
  <c r="CD54" i="15"/>
  <c r="AP54" i="15"/>
  <c r="EP53" i="15"/>
  <c r="DJ53" i="15"/>
  <c r="BN53" i="15"/>
  <c r="Z53" i="15"/>
  <c r="DZ52" i="15"/>
  <c r="CD52" i="15"/>
  <c r="AP52" i="15"/>
  <c r="Z458" i="15"/>
  <c r="R389" i="15"/>
  <c r="DZ338" i="15"/>
  <c r="DZ299" i="15"/>
  <c r="R269" i="15"/>
  <c r="R252" i="15"/>
  <c r="AH240" i="15"/>
  <c r="AH232" i="15"/>
  <c r="AH224" i="15"/>
  <c r="AH216" i="15"/>
  <c r="AH208" i="15"/>
  <c r="AH200" i="15"/>
  <c r="AH192" i="15"/>
  <c r="DJ149" i="15"/>
  <c r="Z129" i="15"/>
  <c r="EH86" i="15"/>
  <c r="Z75" i="15"/>
  <c r="DR180" i="15"/>
  <c r="DR172" i="15"/>
  <c r="DR164" i="15"/>
  <c r="AH158" i="15"/>
  <c r="DR153" i="15"/>
  <c r="DR138" i="15"/>
  <c r="DJ136" i="15"/>
  <c r="BN134" i="15"/>
  <c r="AP122" i="15"/>
  <c r="AH120" i="15"/>
  <c r="R113" i="15"/>
  <c r="R111" i="15"/>
  <c r="Z105" i="15"/>
  <c r="Z103" i="15"/>
  <c r="AH98" i="15"/>
  <c r="BN67" i="15"/>
  <c r="BV66" i="15"/>
  <c r="DJ65" i="15"/>
  <c r="DZ64" i="15"/>
  <c r="EP60" i="15"/>
  <c r="AH60" i="15"/>
  <c r="AX59" i="15"/>
  <c r="CD58" i="15"/>
  <c r="DR144" i="15"/>
  <c r="DJ143" i="15"/>
  <c r="BV142" i="15"/>
  <c r="BV141" i="15"/>
  <c r="DJ140" i="15"/>
  <c r="DZ133" i="15"/>
  <c r="R133" i="15"/>
  <c r="AH132" i="15"/>
  <c r="BN131" i="15"/>
  <c r="DJ130" i="15"/>
  <c r="DZ118" i="15"/>
  <c r="R118" i="15"/>
  <c r="AH117" i="15"/>
  <c r="BN116" i="15"/>
  <c r="DJ115" i="15"/>
  <c r="DZ114" i="15"/>
  <c r="R114" i="15"/>
  <c r="AP93" i="15"/>
  <c r="CD92" i="15"/>
  <c r="DZ91" i="15"/>
  <c r="Z91" i="15"/>
  <c r="BN90" i="15"/>
  <c r="DJ89" i="15"/>
  <c r="EH84" i="15"/>
  <c r="AH84" i="15"/>
  <c r="BV83" i="15"/>
  <c r="DR82" i="15"/>
  <c r="R82" i="15"/>
  <c r="AP78" i="15"/>
  <c r="CD77" i="15"/>
  <c r="DZ76" i="15"/>
  <c r="Z76" i="15"/>
  <c r="AH154" i="15"/>
  <c r="BN124" i="15"/>
  <c r="DJ109" i="15"/>
  <c r="EH108" i="15"/>
  <c r="AH108" i="15"/>
  <c r="BV107" i="15"/>
  <c r="DR106" i="15"/>
  <c r="R106" i="15"/>
  <c r="AP102" i="15"/>
  <c r="CD101" i="15"/>
  <c r="DZ100" i="15"/>
  <c r="Z100" i="15"/>
  <c r="BN96" i="15"/>
  <c r="DJ95" i="15"/>
  <c r="EH94" i="15"/>
  <c r="AH94" i="15"/>
  <c r="BV72" i="15"/>
  <c r="DR71" i="15"/>
  <c r="R71" i="15"/>
  <c r="AP70" i="15"/>
  <c r="CD69" i="15"/>
  <c r="DZ68" i="15"/>
  <c r="AH68" i="15"/>
  <c r="CD63" i="15"/>
  <c r="EP62" i="15"/>
  <c r="AX62" i="15"/>
  <c r="DR61" i="15"/>
  <c r="Z61" i="15"/>
  <c r="CD57" i="15"/>
  <c r="EP56" i="15"/>
  <c r="BN56" i="15"/>
  <c r="DZ55" i="15"/>
  <c r="AP55" i="15"/>
  <c r="CD46" i="15"/>
  <c r="EP45" i="15"/>
  <c r="BN45" i="15"/>
  <c r="DZ44" i="15"/>
  <c r="AP44" i="15"/>
  <c r="DJ43" i="15"/>
  <c r="Z43" i="15"/>
  <c r="CD39" i="15"/>
  <c r="EP38" i="15"/>
  <c r="BN38" i="15"/>
  <c r="DZ37" i="15"/>
  <c r="AP37" i="15"/>
  <c r="DJ33" i="15"/>
  <c r="Z33" i="15"/>
  <c r="CD32" i="15"/>
  <c r="EP31" i="15"/>
  <c r="BN31" i="15"/>
  <c r="EH25" i="15"/>
  <c r="BN25" i="15"/>
  <c r="EP24" i="15"/>
  <c r="BV24" i="15"/>
  <c r="EX23" i="15"/>
  <c r="CD23" i="15"/>
  <c r="R23" i="15"/>
  <c r="CL22" i="15"/>
  <c r="Z22" i="15"/>
  <c r="CT21" i="15"/>
  <c r="AH21" i="15"/>
  <c r="DJ20" i="15"/>
  <c r="AP20" i="15"/>
  <c r="DR19" i="15"/>
  <c r="AX19" i="15"/>
  <c r="DZ18" i="15"/>
  <c r="CD18" i="15"/>
  <c r="AX18" i="15"/>
  <c r="R18" i="15"/>
  <c r="DZ17" i="15"/>
  <c r="CL17" i="15"/>
  <c r="BF17" i="15"/>
  <c r="Z17" i="15"/>
  <c r="EH16" i="15"/>
  <c r="CT16" i="15"/>
  <c r="BN16" i="15"/>
  <c r="AH16" i="15"/>
  <c r="EP15" i="15"/>
  <c r="DJ15" i="15"/>
  <c r="BV15" i="15"/>
  <c r="AP15" i="15"/>
  <c r="EX14" i="15"/>
  <c r="DR14" i="15"/>
  <c r="CD14" i="15"/>
  <c r="AX14" i="15"/>
  <c r="R14" i="15"/>
  <c r="DZ13" i="15"/>
  <c r="CL13" i="15"/>
  <c r="BF13" i="15"/>
  <c r="Z13" i="15"/>
  <c r="EH12" i="15"/>
  <c r="CT12" i="15"/>
  <c r="BN12" i="15"/>
  <c r="AH12" i="15"/>
  <c r="EP11" i="15"/>
  <c r="DJ11" i="15"/>
  <c r="CD11" i="15"/>
  <c r="AX11" i="15"/>
  <c r="R11" i="15"/>
  <c r="DZ10" i="15"/>
  <c r="CT10" i="15"/>
  <c r="BN10" i="15"/>
  <c r="AH10" i="15"/>
  <c r="EP9" i="15"/>
  <c r="DJ9" i="15"/>
  <c r="CD9" i="15"/>
  <c r="AX9" i="15"/>
  <c r="R9" i="15"/>
  <c r="EP8" i="15"/>
  <c r="DJ8" i="15"/>
  <c r="CD8" i="15"/>
  <c r="AX8" i="15"/>
  <c r="R8" i="15"/>
  <c r="DZ7" i="15"/>
  <c r="CT7" i="15"/>
  <c r="BN7" i="15"/>
  <c r="AH7" i="15"/>
  <c r="EP6" i="15"/>
  <c r="DJ6" i="15"/>
  <c r="CD6" i="15"/>
  <c r="AX6" i="15"/>
  <c r="R6" i="15"/>
  <c r="DZ5" i="15"/>
  <c r="CT5" i="15"/>
  <c r="BN5" i="15"/>
  <c r="AH5" i="15"/>
  <c r="EP4" i="15"/>
  <c r="DJ4" i="15"/>
  <c r="CD4" i="15"/>
  <c r="AX4" i="15"/>
  <c r="R4" i="15"/>
  <c r="DZ3" i="15"/>
  <c r="CT3" i="15"/>
  <c r="BN3" i="15"/>
  <c r="AH3" i="15"/>
  <c r="EP2" i="15"/>
  <c r="DJ2" i="15"/>
  <c r="CD2" i="15"/>
  <c r="AX2" i="15"/>
  <c r="R2" i="15"/>
  <c r="DZ1" i="15"/>
  <c r="CT1" i="15"/>
  <c r="BN1" i="15"/>
  <c r="AH1" i="15"/>
  <c r="EH51" i="15"/>
  <c r="CL51" i="15"/>
  <c r="AX51" i="15"/>
  <c r="R51" i="15"/>
  <c r="DR50" i="15"/>
  <c r="BV50" i="15"/>
  <c r="AH50" i="15"/>
  <c r="EH49" i="15"/>
  <c r="CL49" i="15"/>
  <c r="AX49" i="15"/>
  <c r="R49" i="15"/>
  <c r="DR48" i="15"/>
  <c r="BV48" i="15"/>
  <c r="AH48" i="15"/>
  <c r="EH47" i="15"/>
  <c r="CL47" i="15"/>
  <c r="AX47" i="15"/>
  <c r="R47" i="15"/>
  <c r="DR42" i="15"/>
  <c r="BV42" i="15"/>
  <c r="AH42" i="15"/>
  <c r="EH41" i="15"/>
  <c r="CL41" i="15"/>
  <c r="AX41" i="15"/>
  <c r="R41" i="15"/>
  <c r="DR40" i="15"/>
  <c r="BV40" i="15"/>
  <c r="AH40" i="15"/>
  <c r="EH36" i="15"/>
  <c r="CL36" i="15"/>
  <c r="AX36" i="15"/>
  <c r="R36" i="15"/>
  <c r="DR35" i="15"/>
  <c r="BV35" i="15"/>
  <c r="AH35" i="15"/>
  <c r="EH34" i="15"/>
  <c r="CL34" i="15"/>
  <c r="AX34" i="15"/>
  <c r="R34" i="15"/>
  <c r="DR30" i="15"/>
  <c r="BV30" i="15"/>
  <c r="AH30" i="15"/>
  <c r="EH29" i="15"/>
  <c r="CL29" i="15"/>
  <c r="AX29" i="15"/>
  <c r="R29" i="15"/>
  <c r="DZ28" i="15"/>
  <c r="CD28" i="15"/>
  <c r="AP28" i="15"/>
  <c r="EX27" i="15"/>
  <c r="DR27" i="15"/>
  <c r="BV27" i="15"/>
  <c r="AP27" i="15"/>
  <c r="EX26" i="15"/>
  <c r="DR26" i="15"/>
  <c r="CD26" i="15"/>
  <c r="AX26" i="15"/>
  <c r="R26" i="15"/>
  <c r="DR54" i="15"/>
  <c r="BV54" i="15"/>
  <c r="AH54" i="15"/>
  <c r="EH53" i="15"/>
  <c r="CL53" i="15"/>
  <c r="AX53" i="15"/>
  <c r="R53" i="15"/>
  <c r="DR52" i="15"/>
  <c r="BV52" i="15"/>
  <c r="AH52" i="15"/>
  <c r="R759" i="14"/>
  <c r="R755" i="14"/>
  <c r="R751" i="14"/>
  <c r="R747" i="14"/>
  <c r="DJ744" i="14"/>
  <c r="DJ742" i="14"/>
  <c r="DJ740" i="14"/>
  <c r="DJ738" i="14"/>
  <c r="DJ736" i="14"/>
  <c r="DJ734" i="14"/>
  <c r="DJ732" i="14"/>
  <c r="DJ730" i="14"/>
  <c r="DJ728" i="14"/>
  <c r="DJ726" i="14"/>
  <c r="DJ724" i="14"/>
  <c r="DJ722" i="14"/>
  <c r="DJ720" i="14"/>
  <c r="DJ718" i="14"/>
  <c r="DJ716" i="14"/>
  <c r="DJ714" i="14"/>
  <c r="DJ712" i="14"/>
  <c r="DJ710" i="14"/>
  <c r="DJ708" i="14"/>
  <c r="DJ706" i="14"/>
  <c r="DJ704" i="14"/>
  <c r="DJ702" i="14"/>
  <c r="DJ700" i="14"/>
  <c r="DJ698" i="14"/>
  <c r="DJ696" i="14"/>
  <c r="DJ694" i="14"/>
  <c r="DJ692" i="14"/>
  <c r="DJ690" i="14"/>
  <c r="DJ688" i="14"/>
  <c r="DJ686" i="14"/>
  <c r="DJ684" i="14"/>
  <c r="DJ682" i="14"/>
  <c r="DJ680" i="14"/>
  <c r="DJ678" i="14"/>
  <c r="DJ676" i="14"/>
  <c r="DJ674" i="14"/>
  <c r="DJ672" i="14"/>
  <c r="DJ670" i="14"/>
  <c r="DJ668" i="14"/>
  <c r="DJ666" i="14"/>
  <c r="DJ664" i="14"/>
  <c r="DJ662" i="14"/>
  <c r="DJ660" i="14"/>
  <c r="DJ658" i="14"/>
  <c r="DJ656" i="14"/>
  <c r="DJ654" i="14"/>
  <c r="DJ652" i="14"/>
  <c r="DJ650" i="14"/>
  <c r="DJ648" i="14"/>
  <c r="DJ646" i="14"/>
  <c r="DJ644" i="14"/>
  <c r="DJ642" i="14"/>
  <c r="DJ640" i="14"/>
  <c r="DJ638" i="14"/>
  <c r="DJ636" i="14"/>
  <c r="DJ634" i="14"/>
  <c r="DJ632" i="14"/>
  <c r="DJ630" i="14"/>
  <c r="DJ628" i="14"/>
  <c r="DJ626" i="14"/>
  <c r="DJ624" i="14"/>
  <c r="DJ622" i="14"/>
  <c r="DJ620" i="14"/>
  <c r="DJ618" i="14"/>
  <c r="DJ616" i="14"/>
  <c r="DJ614" i="14"/>
  <c r="DJ612" i="14"/>
  <c r="DJ610" i="14"/>
  <c r="DJ608" i="14"/>
  <c r="DJ606" i="14"/>
  <c r="DJ604" i="14"/>
  <c r="DJ602" i="14"/>
  <c r="DJ600" i="14"/>
  <c r="DJ598" i="14"/>
  <c r="DJ596" i="14"/>
  <c r="DJ594" i="14"/>
  <c r="DJ592" i="14"/>
  <c r="DJ590" i="14"/>
  <c r="DJ588" i="14"/>
  <c r="DJ586" i="14"/>
  <c r="DJ584" i="14"/>
  <c r="DJ582" i="14"/>
  <c r="DJ580" i="14"/>
  <c r="DJ578" i="14"/>
  <c r="DJ576" i="14"/>
  <c r="DJ574" i="14"/>
  <c r="DJ572" i="14"/>
  <c r="DJ570" i="14"/>
  <c r="DJ568" i="14"/>
  <c r="DJ566" i="14"/>
  <c r="DJ564" i="14"/>
  <c r="DJ562" i="14"/>
  <c r="DJ560" i="14"/>
  <c r="DJ558" i="14"/>
  <c r="DJ556" i="14"/>
  <c r="DJ554" i="14"/>
  <c r="DJ552" i="14"/>
  <c r="DJ550" i="14"/>
  <c r="DJ548" i="14"/>
  <c r="DJ546" i="14"/>
  <c r="DJ544" i="14"/>
  <c r="DJ542" i="14"/>
  <c r="DJ540" i="14"/>
  <c r="DJ538" i="14"/>
  <c r="DJ536" i="14"/>
  <c r="DJ534" i="14"/>
  <c r="DJ532" i="14"/>
  <c r="DJ530" i="14"/>
  <c r="DJ528" i="14"/>
  <c r="DJ526" i="14"/>
  <c r="DJ524" i="14"/>
  <c r="DJ522" i="14"/>
  <c r="DJ520" i="14"/>
  <c r="DJ518" i="14"/>
  <c r="DJ516" i="14"/>
  <c r="DJ514" i="14"/>
  <c r="DJ512" i="14"/>
  <c r="DJ510" i="14"/>
  <c r="DJ508" i="14"/>
  <c r="DJ506" i="14"/>
  <c r="DJ504" i="14"/>
  <c r="DJ502" i="14"/>
  <c r="DJ500" i="14"/>
  <c r="DJ498" i="14"/>
  <c r="DJ496" i="14"/>
  <c r="DJ494" i="14"/>
  <c r="DJ492" i="14"/>
  <c r="DJ490" i="14"/>
  <c r="DJ488" i="14"/>
  <c r="DJ486" i="14"/>
  <c r="DJ484" i="14"/>
  <c r="DJ482" i="14"/>
  <c r="DJ480" i="14"/>
  <c r="DJ478" i="14"/>
  <c r="DJ476" i="14"/>
  <c r="DJ474" i="14"/>
  <c r="DJ472" i="14"/>
  <c r="DJ470" i="14"/>
  <c r="DJ468" i="14"/>
  <c r="DJ466" i="14"/>
  <c r="DJ464" i="14"/>
  <c r="DJ462" i="14"/>
  <c r="DJ460" i="14"/>
  <c r="DJ458" i="14"/>
  <c r="DJ456" i="14"/>
  <c r="DJ454" i="14"/>
  <c r="DJ452" i="14"/>
  <c r="DJ450" i="14"/>
  <c r="DJ448" i="14"/>
  <c r="DJ446" i="14"/>
  <c r="DJ444" i="14"/>
  <c r="DJ442" i="14"/>
  <c r="DJ440" i="14"/>
  <c r="DJ438" i="14"/>
  <c r="DJ436" i="14"/>
  <c r="DJ434" i="14"/>
  <c r="DJ432" i="14"/>
  <c r="DJ430" i="14"/>
  <c r="DJ428" i="14"/>
  <c r="DJ426" i="14"/>
  <c r="DJ424" i="14"/>
  <c r="DJ422" i="14"/>
  <c r="DJ420" i="14"/>
  <c r="DJ418" i="14"/>
  <c r="DJ416" i="14"/>
  <c r="DJ414" i="14"/>
  <c r="DJ412" i="14"/>
  <c r="DJ410" i="14"/>
  <c r="DJ408" i="14"/>
  <c r="DJ406" i="14"/>
  <c r="DJ404" i="14"/>
  <c r="DJ402" i="14"/>
  <c r="DJ400" i="14"/>
  <c r="DJ398" i="14"/>
  <c r="DJ396" i="14"/>
  <c r="DJ394" i="14"/>
  <c r="DJ392" i="14"/>
  <c r="DJ390" i="14"/>
  <c r="DJ388" i="14"/>
  <c r="DJ386" i="14"/>
  <c r="DJ384" i="14"/>
  <c r="DJ382" i="14"/>
  <c r="R381" i="14"/>
  <c r="DR379" i="14"/>
  <c r="DJ378" i="14"/>
  <c r="R377" i="14"/>
  <c r="DR375" i="14"/>
  <c r="DJ374" i="14"/>
  <c r="R373" i="14"/>
  <c r="DR371" i="14"/>
  <c r="DJ370" i="14"/>
  <c r="Z369" i="14"/>
  <c r="Z368" i="14"/>
  <c r="Z367" i="14"/>
  <c r="Z366" i="14"/>
  <c r="Z365" i="14"/>
  <c r="Z364" i="14"/>
  <c r="Z363" i="14"/>
  <c r="Z362" i="14"/>
  <c r="Z361" i="14"/>
  <c r="Z360" i="14"/>
  <c r="Z359" i="14"/>
  <c r="Z358" i="14"/>
  <c r="Z357" i="14"/>
  <c r="Z356" i="14"/>
  <c r="Z355" i="14"/>
  <c r="Z354" i="14"/>
  <c r="Z353" i="14"/>
  <c r="Z352" i="14"/>
  <c r="Z351" i="14"/>
  <c r="Z350" i="14"/>
  <c r="Z349" i="14"/>
  <c r="Z348" i="14"/>
  <c r="Z347" i="14"/>
  <c r="Z346" i="14"/>
  <c r="Z345" i="14"/>
  <c r="Z344" i="14"/>
  <c r="Z343" i="14"/>
  <c r="Z342" i="14"/>
  <c r="Z341" i="14"/>
  <c r="Z340" i="14"/>
  <c r="Z339" i="14"/>
  <c r="Z338" i="14"/>
  <c r="Z337" i="14"/>
  <c r="Z336" i="14"/>
  <c r="Z335" i="14"/>
  <c r="Z334" i="14"/>
  <c r="Z333" i="14"/>
  <c r="Z332" i="14"/>
  <c r="Z331" i="14"/>
  <c r="Z330" i="14"/>
  <c r="Z329" i="14"/>
  <c r="Z328" i="14"/>
  <c r="Z327" i="14"/>
  <c r="Z326" i="14"/>
  <c r="Z325" i="14"/>
  <c r="Z324" i="14"/>
  <c r="Z323" i="14"/>
  <c r="Z322" i="14"/>
  <c r="Z321" i="14"/>
  <c r="Z320" i="14"/>
  <c r="Z319" i="14"/>
  <c r="Z318" i="14"/>
  <c r="Z317" i="14"/>
  <c r="Z316" i="14"/>
  <c r="Z315" i="14"/>
  <c r="Z314" i="14"/>
  <c r="Z313" i="14"/>
  <c r="Z312" i="14"/>
  <c r="Z311" i="14"/>
  <c r="Z310" i="14"/>
  <c r="Z309" i="14"/>
  <c r="Z308" i="14"/>
  <c r="Z307" i="14"/>
  <c r="Z306" i="14"/>
  <c r="Z305" i="14"/>
  <c r="Z304" i="14"/>
  <c r="Z303" i="14"/>
  <c r="Z302" i="14"/>
  <c r="Z301" i="14"/>
  <c r="Z300" i="14"/>
  <c r="Z299" i="14"/>
  <c r="Z298" i="14"/>
  <c r="Z297" i="14"/>
  <c r="Z296" i="14"/>
  <c r="Z295" i="14"/>
  <c r="Z294" i="14"/>
  <c r="Z293" i="14"/>
  <c r="Z292" i="14"/>
  <c r="Z291" i="14"/>
  <c r="Z290" i="14"/>
  <c r="Z289" i="14"/>
  <c r="Z288" i="14"/>
  <c r="Z287" i="14"/>
  <c r="Z286" i="14"/>
  <c r="Z285" i="14"/>
  <c r="Z284" i="14"/>
  <c r="Z283" i="14"/>
  <c r="Z282" i="14"/>
  <c r="Z281" i="14"/>
  <c r="Z280" i="14"/>
  <c r="Z279" i="14"/>
  <c r="Z278" i="14"/>
  <c r="Z277" i="14"/>
  <c r="Z276" i="14"/>
  <c r="Z275" i="14"/>
  <c r="Z274" i="14"/>
  <c r="Z273" i="14"/>
  <c r="Z272" i="14"/>
  <c r="Z271" i="14"/>
  <c r="Z270" i="14"/>
  <c r="Z269" i="14"/>
  <c r="Z268" i="14"/>
  <c r="Z267" i="14"/>
  <c r="Z266" i="14"/>
  <c r="Z265" i="14"/>
  <c r="Z264" i="14"/>
  <c r="Z263" i="14"/>
  <c r="Z262" i="14"/>
  <c r="Z261" i="14"/>
  <c r="Z260" i="14"/>
  <c r="Z259" i="14"/>
  <c r="Z258" i="14"/>
  <c r="Z257" i="14"/>
  <c r="Z256" i="14"/>
  <c r="Z255" i="14"/>
  <c r="Z254" i="14"/>
  <c r="Z253" i="14"/>
  <c r="Z252" i="14"/>
  <c r="Z251" i="14"/>
  <c r="Z250" i="14"/>
  <c r="BN249" i="14"/>
  <c r="DJ248" i="14"/>
  <c r="DR247" i="14"/>
  <c r="R247" i="14"/>
  <c r="Z246" i="14"/>
  <c r="BN245" i="14"/>
  <c r="DJ244" i="14"/>
  <c r="DR243" i="14"/>
  <c r="R243" i="14"/>
  <c r="Z242" i="14"/>
  <c r="BN241" i="14"/>
  <c r="DJ240" i="14"/>
  <c r="DR239" i="14"/>
  <c r="R239" i="14"/>
  <c r="Z238" i="14"/>
  <c r="BN237" i="14"/>
  <c r="DJ236" i="14"/>
  <c r="DR235" i="14"/>
  <c r="R235" i="14"/>
  <c r="Z234" i="14"/>
  <c r="BN233" i="14"/>
  <c r="DJ232" i="14"/>
  <c r="DR231" i="14"/>
  <c r="R231" i="14"/>
  <c r="Z230" i="14"/>
  <c r="BN229" i="14"/>
  <c r="DJ228" i="14"/>
  <c r="DR227" i="14"/>
  <c r="R227" i="14"/>
  <c r="Z226" i="14"/>
  <c r="BN225" i="14"/>
  <c r="DJ224" i="14"/>
  <c r="DR223" i="14"/>
  <c r="R223" i="14"/>
  <c r="Z222" i="14"/>
  <c r="BN221" i="14"/>
  <c r="DJ220" i="14"/>
  <c r="DR219" i="14"/>
  <c r="R219" i="14"/>
  <c r="Z218" i="14"/>
  <c r="BN217" i="14"/>
  <c r="DJ216" i="14"/>
  <c r="DR215" i="14"/>
  <c r="R215" i="14"/>
  <c r="Z214" i="14"/>
  <c r="BN213" i="14"/>
  <c r="DJ212" i="14"/>
  <c r="DR211" i="14"/>
  <c r="R211" i="14"/>
  <c r="Z210" i="14"/>
  <c r="BN209" i="14"/>
  <c r="DJ208" i="14"/>
  <c r="DR207" i="14"/>
  <c r="R207" i="14"/>
  <c r="Z206" i="14"/>
  <c r="BN205" i="14"/>
  <c r="DJ204" i="14"/>
  <c r="DR203" i="14"/>
  <c r="R203" i="14"/>
  <c r="Z202" i="14"/>
  <c r="BN201" i="14"/>
  <c r="DJ200" i="14"/>
  <c r="DR199" i="14"/>
  <c r="R199" i="14"/>
  <c r="Z198" i="14"/>
  <c r="BN197" i="14"/>
  <c r="DJ196" i="14"/>
  <c r="DR195" i="14"/>
  <c r="R195" i="14"/>
  <c r="Z194" i="14"/>
  <c r="BN193" i="14"/>
  <c r="DJ192" i="14"/>
  <c r="DR191" i="14"/>
  <c r="Z191" i="14"/>
  <c r="DJ190" i="14"/>
  <c r="R190" i="14"/>
  <c r="BN189" i="14"/>
  <c r="DZ188" i="14"/>
  <c r="AH188" i="14"/>
  <c r="DR187" i="14"/>
  <c r="Z187" i="14"/>
  <c r="DJ186" i="14"/>
  <c r="R758" i="14"/>
  <c r="R754" i="14"/>
  <c r="R750" i="14"/>
  <c r="R746" i="14"/>
  <c r="R744" i="14"/>
  <c r="R742" i="14"/>
  <c r="R740" i="14"/>
  <c r="R738" i="14"/>
  <c r="R736" i="14"/>
  <c r="R734" i="14"/>
  <c r="R732" i="14"/>
  <c r="R730" i="14"/>
  <c r="R728" i="14"/>
  <c r="R726" i="14"/>
  <c r="R724" i="14"/>
  <c r="R722" i="14"/>
  <c r="R720" i="14"/>
  <c r="R718" i="14"/>
  <c r="R716" i="14"/>
  <c r="R714" i="14"/>
  <c r="R712" i="14"/>
  <c r="R710" i="14"/>
  <c r="R708" i="14"/>
  <c r="R706" i="14"/>
  <c r="R704" i="14"/>
  <c r="R702" i="14"/>
  <c r="R700" i="14"/>
  <c r="R698" i="14"/>
  <c r="R696" i="14"/>
  <c r="R694" i="14"/>
  <c r="R692" i="14"/>
  <c r="R690" i="14"/>
  <c r="R688" i="14"/>
  <c r="R686" i="14"/>
  <c r="R684" i="14"/>
  <c r="R682" i="14"/>
  <c r="R680" i="14"/>
  <c r="R678" i="14"/>
  <c r="R676" i="14"/>
  <c r="R674" i="14"/>
  <c r="R672" i="14"/>
  <c r="R670" i="14"/>
  <c r="R668" i="14"/>
  <c r="R666" i="14"/>
  <c r="R664" i="14"/>
  <c r="R662" i="14"/>
  <c r="R660" i="14"/>
  <c r="R658" i="14"/>
  <c r="R656" i="14"/>
  <c r="R654" i="14"/>
  <c r="R652" i="14"/>
  <c r="R650" i="14"/>
  <c r="R648" i="14"/>
  <c r="R646" i="14"/>
  <c r="R644" i="14"/>
  <c r="R642" i="14"/>
  <c r="R640" i="14"/>
  <c r="R638" i="14"/>
  <c r="R636" i="14"/>
  <c r="R634" i="14"/>
  <c r="R632" i="14"/>
  <c r="R630" i="14"/>
  <c r="R628" i="14"/>
  <c r="R626" i="14"/>
  <c r="R624" i="14"/>
  <c r="R622" i="14"/>
  <c r="R620" i="14"/>
  <c r="R618" i="14"/>
  <c r="R616" i="14"/>
  <c r="R614" i="14"/>
  <c r="R612" i="14"/>
  <c r="R610" i="14"/>
  <c r="R608" i="14"/>
  <c r="R606" i="14"/>
  <c r="R604" i="14"/>
  <c r="R602" i="14"/>
  <c r="R600" i="14"/>
  <c r="R598" i="14"/>
  <c r="R596" i="14"/>
  <c r="R594" i="14"/>
  <c r="R592" i="14"/>
  <c r="R590" i="14"/>
  <c r="R588" i="14"/>
  <c r="R586" i="14"/>
  <c r="R584" i="14"/>
  <c r="R582" i="14"/>
  <c r="R580" i="14"/>
  <c r="R578" i="14"/>
  <c r="R576" i="14"/>
  <c r="R574" i="14"/>
  <c r="R572" i="14"/>
  <c r="R570" i="14"/>
  <c r="R568" i="14"/>
  <c r="R566" i="14"/>
  <c r="R564" i="14"/>
  <c r="R562" i="14"/>
  <c r="R560" i="14"/>
  <c r="R558" i="14"/>
  <c r="R556" i="14"/>
  <c r="R554" i="14"/>
  <c r="R552" i="14"/>
  <c r="R550" i="14"/>
  <c r="R548" i="14"/>
  <c r="R546" i="14"/>
  <c r="R544" i="14"/>
  <c r="R542" i="14"/>
  <c r="R540" i="14"/>
  <c r="R538" i="14"/>
  <c r="R536" i="14"/>
  <c r="R534" i="14"/>
  <c r="R532" i="14"/>
  <c r="R530" i="14"/>
  <c r="R528" i="14"/>
  <c r="R526" i="14"/>
  <c r="R524" i="14"/>
  <c r="R522" i="14"/>
  <c r="R520" i="14"/>
  <c r="R518" i="14"/>
  <c r="R516" i="14"/>
  <c r="R514" i="14"/>
  <c r="R512" i="14"/>
  <c r="R510" i="14"/>
  <c r="R508" i="14"/>
  <c r="R506" i="14"/>
  <c r="R504" i="14"/>
  <c r="R502" i="14"/>
  <c r="R500" i="14"/>
  <c r="R498" i="14"/>
  <c r="R496" i="14"/>
  <c r="R494" i="14"/>
  <c r="R492" i="14"/>
  <c r="R490" i="14"/>
  <c r="R488" i="14"/>
  <c r="R486" i="14"/>
  <c r="R484" i="14"/>
  <c r="R482" i="14"/>
  <c r="R480" i="14"/>
  <c r="R478" i="14"/>
  <c r="R476" i="14"/>
  <c r="R474" i="14"/>
  <c r="R472" i="14"/>
  <c r="R470" i="14"/>
  <c r="R468" i="14"/>
  <c r="R466" i="14"/>
  <c r="R464" i="14"/>
  <c r="R462" i="14"/>
  <c r="R460" i="14"/>
  <c r="R458" i="14"/>
  <c r="R456" i="14"/>
  <c r="R454" i="14"/>
  <c r="R452" i="14"/>
  <c r="R450" i="14"/>
  <c r="R448" i="14"/>
  <c r="R446" i="14"/>
  <c r="R444" i="14"/>
  <c r="R442" i="14"/>
  <c r="R440" i="14"/>
  <c r="R438" i="14"/>
  <c r="R436" i="14"/>
  <c r="R434" i="14"/>
  <c r="R432" i="14"/>
  <c r="R430" i="14"/>
  <c r="R428" i="14"/>
  <c r="R426" i="14"/>
  <c r="R424" i="14"/>
  <c r="R422" i="14"/>
  <c r="R420" i="14"/>
  <c r="R418" i="14"/>
  <c r="R416" i="14"/>
  <c r="R414" i="14"/>
  <c r="R412" i="14"/>
  <c r="R410" i="14"/>
  <c r="R408" i="14"/>
  <c r="R406" i="14"/>
  <c r="R404" i="14"/>
  <c r="R402" i="14"/>
  <c r="R400" i="14"/>
  <c r="R398" i="14"/>
  <c r="R396" i="14"/>
  <c r="R394" i="14"/>
  <c r="R392" i="14"/>
  <c r="R390" i="14"/>
  <c r="R388" i="14"/>
  <c r="R386" i="14"/>
  <c r="R384" i="14"/>
  <c r="R382" i="14"/>
  <c r="DR380" i="14"/>
  <c r="DJ379" i="14"/>
  <c r="R378" i="14"/>
  <c r="DR376" i="14"/>
  <c r="DJ375" i="14"/>
  <c r="R374" i="14"/>
  <c r="DR372" i="14"/>
  <c r="DJ371" i="14"/>
  <c r="R370" i="14"/>
  <c r="R369" i="14"/>
  <c r="R368" i="14"/>
  <c r="R367" i="14"/>
  <c r="R366" i="14"/>
  <c r="R365" i="14"/>
  <c r="R364" i="14"/>
  <c r="R363" i="14"/>
  <c r="R362" i="14"/>
  <c r="R361" i="14"/>
  <c r="R360" i="14"/>
  <c r="R359" i="14"/>
  <c r="R358" i="14"/>
  <c r="R357" i="14"/>
  <c r="R356" i="14"/>
  <c r="R355" i="14"/>
  <c r="R354" i="14"/>
  <c r="R353" i="14"/>
  <c r="R352" i="14"/>
  <c r="R351" i="14"/>
  <c r="R350" i="14"/>
  <c r="R349" i="14"/>
  <c r="R348" i="14"/>
  <c r="R347" i="14"/>
  <c r="R346" i="14"/>
  <c r="R345" i="14"/>
  <c r="R344" i="14"/>
  <c r="R343" i="14"/>
  <c r="R342" i="14"/>
  <c r="R341" i="14"/>
  <c r="R340" i="14"/>
  <c r="R339" i="14"/>
  <c r="R338" i="14"/>
  <c r="R337" i="14"/>
  <c r="R336" i="14"/>
  <c r="R335" i="14"/>
  <c r="R334" i="14"/>
  <c r="R333" i="14"/>
  <c r="R332" i="14"/>
  <c r="R331" i="14"/>
  <c r="R330" i="14"/>
  <c r="R329" i="14"/>
  <c r="R328" i="14"/>
  <c r="R327" i="14"/>
  <c r="R326" i="14"/>
  <c r="R325" i="14"/>
  <c r="R324" i="14"/>
  <c r="R323" i="14"/>
  <c r="R322" i="14"/>
  <c r="R321" i="14"/>
  <c r="R320" i="14"/>
  <c r="R319" i="14"/>
  <c r="R318" i="14"/>
  <c r="R317" i="14"/>
  <c r="R316" i="14"/>
  <c r="R315" i="14"/>
  <c r="R314" i="14"/>
  <c r="R313" i="14"/>
  <c r="R312" i="14"/>
  <c r="R311" i="14"/>
  <c r="R310" i="14"/>
  <c r="R309" i="14"/>
  <c r="R308" i="14"/>
  <c r="R307" i="14"/>
  <c r="R306" i="14"/>
  <c r="R305" i="14"/>
  <c r="R304" i="14"/>
  <c r="R303" i="14"/>
  <c r="R302" i="14"/>
  <c r="R301" i="14"/>
  <c r="R300" i="14"/>
  <c r="R299" i="14"/>
  <c r="R298" i="14"/>
  <c r="R297" i="14"/>
  <c r="R296" i="14"/>
  <c r="R295" i="14"/>
  <c r="R294" i="14"/>
  <c r="R293" i="14"/>
  <c r="R292" i="14"/>
  <c r="R291" i="14"/>
  <c r="R290" i="14"/>
  <c r="R289" i="14"/>
  <c r="R288" i="14"/>
  <c r="R287" i="14"/>
  <c r="R286" i="14"/>
  <c r="R285" i="14"/>
  <c r="R284" i="14"/>
  <c r="R283" i="14"/>
  <c r="R282" i="14"/>
  <c r="R281" i="14"/>
  <c r="R280" i="14"/>
  <c r="R279" i="14"/>
  <c r="R278" i="14"/>
  <c r="R277" i="14"/>
  <c r="R276" i="14"/>
  <c r="R275" i="14"/>
  <c r="R274" i="14"/>
  <c r="R273" i="14"/>
  <c r="R272" i="14"/>
  <c r="R271" i="14"/>
  <c r="R270" i="14"/>
  <c r="R269" i="14"/>
  <c r="R268" i="14"/>
  <c r="R267" i="14"/>
  <c r="R266" i="14"/>
  <c r="R265" i="14"/>
  <c r="R264" i="14"/>
  <c r="R263" i="14"/>
  <c r="R262" i="14"/>
  <c r="R261" i="14"/>
  <c r="R260" i="14"/>
  <c r="R259" i="14"/>
  <c r="R258" i="14"/>
  <c r="R257" i="14"/>
  <c r="R256" i="14"/>
  <c r="R255" i="14"/>
  <c r="R254" i="14"/>
  <c r="R253" i="14"/>
  <c r="R252" i="14"/>
  <c r="R251" i="14"/>
  <c r="R250" i="14"/>
  <c r="Z249" i="14"/>
  <c r="BN248" i="14"/>
  <c r="DJ247" i="14"/>
  <c r="DR246" i="14"/>
  <c r="R246" i="14"/>
  <c r="Z245" i="14"/>
  <c r="BN244" i="14"/>
  <c r="DJ243" i="14"/>
  <c r="DR242" i="14"/>
  <c r="R242" i="14"/>
  <c r="Z241" i="14"/>
  <c r="BN240" i="14"/>
  <c r="DJ239" i="14"/>
  <c r="DR238" i="14"/>
  <c r="R238" i="14"/>
  <c r="Z237" i="14"/>
  <c r="BN236" i="14"/>
  <c r="DJ235" i="14"/>
  <c r="DR234" i="14"/>
  <c r="R234" i="14"/>
  <c r="Z233" i="14"/>
  <c r="BN232" i="14"/>
  <c r="DJ231" i="14"/>
  <c r="DR230" i="14"/>
  <c r="R230" i="14"/>
  <c r="Z229" i="14"/>
  <c r="BN228" i="14"/>
  <c r="DJ227" i="14"/>
  <c r="DR226" i="14"/>
  <c r="R226" i="14"/>
  <c r="Z225" i="14"/>
  <c r="BN224" i="14"/>
  <c r="DJ223" i="14"/>
  <c r="DR222" i="14"/>
  <c r="R222" i="14"/>
  <c r="Z221" i="14"/>
  <c r="BN220" i="14"/>
  <c r="DJ219" i="14"/>
  <c r="DR218" i="14"/>
  <c r="R218" i="14"/>
  <c r="Z217" i="14"/>
  <c r="BN216" i="14"/>
  <c r="DJ215" i="14"/>
  <c r="DR214" i="14"/>
  <c r="R214" i="14"/>
  <c r="Z213" i="14"/>
  <c r="BN212" i="14"/>
  <c r="DJ211" i="14"/>
  <c r="DR210" i="14"/>
  <c r="R210" i="14"/>
  <c r="Z209" i="14"/>
  <c r="BN208" i="14"/>
  <c r="DJ207" i="14"/>
  <c r="DR206" i="14"/>
  <c r="R206" i="14"/>
  <c r="Z205" i="14"/>
  <c r="BN204" i="14"/>
  <c r="DJ203" i="14"/>
  <c r="DR202" i="14"/>
  <c r="R202" i="14"/>
  <c r="Z201" i="14"/>
  <c r="BN200" i="14"/>
  <c r="DJ199" i="14"/>
  <c r="DR198" i="14"/>
  <c r="R198" i="14"/>
  <c r="Z197" i="14"/>
  <c r="BN196" i="14"/>
  <c r="DJ195" i="14"/>
  <c r="DR194" i="14"/>
  <c r="R194" i="14"/>
  <c r="Z193" i="14"/>
  <c r="BN192" i="14"/>
  <c r="DJ191" i="14"/>
  <c r="R191" i="14"/>
  <c r="BN190" i="14"/>
  <c r="DZ189" i="14"/>
  <c r="AH189" i="14"/>
  <c r="DR188" i="14"/>
  <c r="Z188" i="14"/>
  <c r="DJ187" i="14"/>
  <c r="R187" i="14"/>
  <c r="BN186" i="14"/>
  <c r="BN52" i="15"/>
  <c r="CD53" i="15"/>
  <c r="DJ54" i="15"/>
  <c r="DJ26" i="15"/>
  <c r="DJ27" i="15"/>
  <c r="DR28" i="15"/>
  <c r="DZ29" i="15"/>
  <c r="EP30" i="15"/>
  <c r="Z35" i="15"/>
  <c r="AP36" i="15"/>
  <c r="BN40" i="15"/>
  <c r="CD41" i="15"/>
  <c r="DJ42" i="15"/>
  <c r="DZ47" i="15"/>
  <c r="EP48" i="15"/>
  <c r="Z50" i="15"/>
  <c r="AP51" i="15"/>
  <c r="BF1" i="15"/>
  <c r="AP2" i="15"/>
  <c r="Z3" i="15"/>
  <c r="EX3" i="15"/>
  <c r="EH4" i="15"/>
  <c r="DR5" i="15"/>
  <c r="DB6" i="15"/>
  <c r="CL7" i="15"/>
  <c r="BV8" i="15"/>
  <c r="AP9" i="15"/>
  <c r="Z10" i="15"/>
  <c r="EX10" i="15"/>
  <c r="EH11" i="15"/>
  <c r="DZ12" i="15"/>
  <c r="DR13" i="15"/>
  <c r="DJ14" i="15"/>
  <c r="CT15" i="15"/>
  <c r="CL16" i="15"/>
  <c r="CD17" i="15"/>
  <c r="BV18" i="15"/>
  <c r="AH20" i="15"/>
  <c r="R22" i="15"/>
  <c r="EP23" i="15"/>
  <c r="DZ25" i="15"/>
  <c r="R33" i="15"/>
  <c r="AX38" i="15"/>
  <c r="CL43" i="15"/>
  <c r="EH45" i="15"/>
  <c r="AX56" i="15"/>
  <c r="DJ61" i="15"/>
  <c r="Z68" i="15"/>
  <c r="EH70" i="15"/>
  <c r="DZ94" i="15"/>
  <c r="DR100" i="15"/>
  <c r="DJ106" i="15"/>
  <c r="CD109" i="15"/>
  <c r="DR76" i="15"/>
  <c r="DJ82" i="15"/>
  <c r="CD89" i="15"/>
  <c r="BV92" i="15"/>
  <c r="BV115" i="15"/>
  <c r="DR118" i="15"/>
  <c r="EH132" i="15"/>
  <c r="BN142" i="15"/>
  <c r="AP59" i="15"/>
  <c r="BV65" i="15"/>
  <c r="DJ99" i="15"/>
  <c r="DJ119" i="15"/>
  <c r="AH138" i="15"/>
  <c r="DR170" i="15"/>
  <c r="BV127" i="15"/>
  <c r="AH206" i="15"/>
  <c r="AH238" i="15"/>
  <c r="Z328" i="15"/>
  <c r="BN215" i="14"/>
  <c r="R217" i="14"/>
  <c r="DJ218" i="14"/>
  <c r="Z220" i="14"/>
  <c r="DR221" i="14"/>
  <c r="BN223" i="14"/>
  <c r="R225" i="14"/>
  <c r="DJ226" i="14"/>
  <c r="Z228" i="14"/>
  <c r="DR229" i="14"/>
  <c r="BN231" i="14"/>
  <c r="R233" i="14"/>
  <c r="DJ234" i="14"/>
  <c r="Z236" i="14"/>
  <c r="DR237" i="14"/>
  <c r="BN239" i="14"/>
  <c r="R241" i="14"/>
  <c r="DJ242" i="14"/>
  <c r="Z244" i="14"/>
  <c r="DR245" i="14"/>
  <c r="BN247" i="14"/>
  <c r="R249" i="14"/>
  <c r="DR250" i="14"/>
  <c r="DR252" i="14"/>
  <c r="DR254" i="14"/>
  <c r="DR256" i="14"/>
  <c r="DR258" i="14"/>
  <c r="DR260" i="14"/>
  <c r="DR262" i="14"/>
  <c r="DR264" i="14"/>
  <c r="DR266" i="14"/>
  <c r="DR268" i="14"/>
  <c r="DR270" i="14"/>
  <c r="DR272" i="14"/>
  <c r="DR274" i="14"/>
  <c r="DR276" i="14"/>
  <c r="DR278" i="14"/>
  <c r="DR280" i="14"/>
  <c r="DR282" i="14"/>
  <c r="DR284" i="14"/>
  <c r="DR286" i="14"/>
  <c r="DR288" i="14"/>
  <c r="DR290" i="14"/>
  <c r="DR292" i="14"/>
  <c r="DR294" i="14"/>
  <c r="DR296" i="14"/>
  <c r="DR298" i="14"/>
  <c r="DR300" i="14"/>
  <c r="DR302" i="14"/>
  <c r="DR304" i="14"/>
  <c r="DR306" i="14"/>
  <c r="DR308" i="14"/>
  <c r="DR310" i="14"/>
  <c r="DR312" i="14"/>
  <c r="DR314" i="14"/>
  <c r="DR316" i="14"/>
  <c r="DR318" i="14"/>
  <c r="DR320" i="14"/>
  <c r="DR322" i="14"/>
  <c r="DR324" i="14"/>
  <c r="DR326" i="14"/>
  <c r="DR328" i="14"/>
  <c r="DR330" i="14"/>
  <c r="DR332" i="14"/>
  <c r="DR334" i="14"/>
  <c r="DR336" i="14"/>
  <c r="DR338" i="14"/>
  <c r="DR340" i="14"/>
  <c r="DR342" i="14"/>
  <c r="DR344" i="14"/>
  <c r="DR346" i="14"/>
  <c r="DR348" i="14"/>
  <c r="DR350" i="14"/>
  <c r="DR352" i="14"/>
  <c r="DR354" i="14"/>
  <c r="DR356" i="14"/>
  <c r="DR358" i="14"/>
  <c r="DR360" i="14"/>
  <c r="DR362" i="14"/>
  <c r="DR364" i="14"/>
  <c r="DR366" i="14"/>
  <c r="DR368" i="14"/>
  <c r="R371" i="14"/>
  <c r="DR373" i="14"/>
  <c r="DJ376" i="14"/>
  <c r="R379" i="14"/>
  <c r="DR381" i="14"/>
  <c r="DJ385" i="14"/>
  <c r="DJ389" i="14"/>
  <c r="DJ393" i="14"/>
  <c r="DJ397" i="14"/>
  <c r="DJ401" i="14"/>
  <c r="DJ405" i="14"/>
  <c r="DJ409" i="14"/>
  <c r="DJ413" i="14"/>
  <c r="DJ417" i="14"/>
  <c r="DJ421" i="14"/>
  <c r="DJ425" i="14"/>
  <c r="DJ429" i="14"/>
  <c r="DJ433" i="14"/>
  <c r="DJ437" i="14"/>
  <c r="DJ441" i="14"/>
  <c r="DJ445" i="14"/>
  <c r="DJ449" i="14"/>
  <c r="DJ453" i="14"/>
  <c r="DJ457" i="14"/>
  <c r="DJ461" i="14"/>
  <c r="DJ465" i="14"/>
  <c r="DJ469" i="14"/>
  <c r="DJ473" i="14"/>
  <c r="DJ477" i="14"/>
  <c r="DJ481" i="14"/>
  <c r="DJ485" i="14"/>
  <c r="DJ489" i="14"/>
  <c r="DJ493" i="14"/>
  <c r="DJ497" i="14"/>
  <c r="DJ501" i="14"/>
  <c r="DJ505" i="14"/>
  <c r="DJ509" i="14"/>
  <c r="DJ513" i="14"/>
  <c r="DJ517" i="14"/>
  <c r="DJ521" i="14"/>
  <c r="DJ525" i="14"/>
  <c r="DJ529" i="14"/>
  <c r="DJ533" i="14"/>
  <c r="DJ537" i="14"/>
  <c r="DJ541" i="14"/>
  <c r="DJ545" i="14"/>
  <c r="DJ549" i="14"/>
  <c r="DJ553" i="14"/>
  <c r="DJ557" i="14"/>
  <c r="DJ561" i="14"/>
  <c r="DJ565" i="14"/>
  <c r="DJ569" i="14"/>
  <c r="DJ573" i="14"/>
  <c r="DJ577" i="14"/>
  <c r="DJ581" i="14"/>
  <c r="DJ585" i="14"/>
  <c r="DJ589" i="14"/>
  <c r="DJ593" i="14"/>
  <c r="DJ597" i="14"/>
  <c r="DJ601" i="14"/>
  <c r="DJ605" i="14"/>
  <c r="DJ609" i="14"/>
  <c r="DJ613" i="14"/>
  <c r="DJ617" i="14"/>
  <c r="DJ621" i="14"/>
  <c r="DJ625" i="14"/>
  <c r="DJ629" i="14"/>
  <c r="DJ633" i="14"/>
  <c r="DJ637" i="14"/>
  <c r="DJ641" i="14"/>
  <c r="DJ645" i="14"/>
  <c r="DJ649" i="14"/>
  <c r="DJ653" i="14"/>
  <c r="DJ657" i="14"/>
  <c r="DJ661" i="14"/>
  <c r="DJ665" i="14"/>
  <c r="DJ669" i="14"/>
  <c r="DJ673" i="14"/>
  <c r="DJ677" i="14"/>
  <c r="DJ681" i="14"/>
  <c r="DJ685" i="14"/>
  <c r="DJ689" i="14"/>
  <c r="DJ693" i="14"/>
  <c r="DJ697" i="14"/>
  <c r="DJ701" i="14"/>
  <c r="DJ705" i="14"/>
  <c r="DJ709" i="14"/>
  <c r="DJ713" i="14"/>
  <c r="DJ717" i="14"/>
  <c r="DJ721" i="14"/>
  <c r="DJ725" i="14"/>
  <c r="DJ729" i="14"/>
  <c r="DJ733" i="14"/>
  <c r="DJ737" i="14"/>
  <c r="DJ741" i="14"/>
  <c r="DJ745" i="14"/>
  <c r="R753" i="14"/>
  <c r="DJ52" i="15"/>
  <c r="DZ53" i="15"/>
  <c r="EP54" i="15"/>
  <c r="EP26" i="15"/>
  <c r="EP27" i="15"/>
  <c r="EX28" i="15"/>
  <c r="Z30" i="15"/>
  <c r="AP34" i="15"/>
  <c r="BN35" i="15"/>
  <c r="CD36" i="15"/>
  <c r="DJ40" i="15"/>
  <c r="DZ41" i="15"/>
  <c r="EP42" i="15"/>
  <c r="Z48" i="15"/>
  <c r="AP49" i="15"/>
  <c r="BN50" i="15"/>
  <c r="CD51" i="15"/>
  <c r="CL1" i="15"/>
  <c r="BV2" i="15"/>
  <c r="BF3" i="15"/>
  <c r="AP4" i="15"/>
  <c r="Z5" i="15"/>
  <c r="EX5" i="15"/>
  <c r="EH6" i="15"/>
  <c r="DR7" i="15"/>
  <c r="DB8" i="15"/>
  <c r="BV9" i="15"/>
  <c r="BF10" i="15"/>
  <c r="AP11" i="15"/>
  <c r="Z12" i="15"/>
  <c r="R13" i="15"/>
  <c r="EX13" i="15"/>
  <c r="EP14" i="15"/>
  <c r="EH15" i="15"/>
  <c r="DZ16" i="15"/>
  <c r="DR17" i="15"/>
  <c r="DR18" i="15"/>
  <c r="CT20" i="15"/>
  <c r="CD22" i="15"/>
  <c r="BN24" i="15"/>
  <c r="AX31" i="15"/>
  <c r="CL33" i="15"/>
  <c r="EH38" i="15"/>
  <c r="AH44" i="15"/>
  <c r="BV46" i="15"/>
  <c r="EH56" i="15"/>
  <c r="AP62" i="15"/>
  <c r="DR68" i="15"/>
  <c r="DJ71" i="15"/>
  <c r="CD95" i="15"/>
  <c r="BV101" i="15"/>
  <c r="BN107" i="15"/>
  <c r="AP124" i="15"/>
  <c r="BV77" i="15"/>
  <c r="BN83" i="15"/>
  <c r="AP90" i="15"/>
  <c r="AH93" i="15"/>
  <c r="AP116" i="15"/>
  <c r="BV130" i="15"/>
  <c r="DR133" i="15"/>
  <c r="BV143" i="15"/>
  <c r="R60" i="15"/>
  <c r="BN66" i="15"/>
  <c r="CD104" i="15"/>
  <c r="DZ121" i="15"/>
  <c r="DZ152" i="15"/>
  <c r="DR178" i="15"/>
  <c r="EH147" i="15"/>
  <c r="AH214" i="15"/>
  <c r="R248" i="15"/>
  <c r="BN376" i="15"/>
  <c r="AH155" i="14"/>
  <c r="DZ155" i="14"/>
  <c r="BN156" i="14"/>
  <c r="R157" i="14"/>
  <c r="DJ157" i="14"/>
  <c r="Z158" i="14"/>
  <c r="DR158" i="14"/>
  <c r="AH159" i="14"/>
  <c r="DZ159" i="14"/>
  <c r="BN160" i="14"/>
  <c r="R161" i="14"/>
  <c r="DJ161" i="14"/>
  <c r="Z162" i="14"/>
  <c r="DR162" i="14"/>
  <c r="AH163" i="14"/>
  <c r="DZ163" i="14"/>
  <c r="BN164" i="14"/>
  <c r="R165" i="14"/>
  <c r="DJ165" i="14"/>
  <c r="Z166" i="14"/>
  <c r="DR166" i="14"/>
  <c r="AH167" i="14"/>
  <c r="DZ167" i="14"/>
  <c r="BN168" i="14"/>
  <c r="R169" i="14"/>
  <c r="DJ169" i="14"/>
  <c r="Z170" i="14"/>
  <c r="DR170" i="14"/>
  <c r="AH171" i="14"/>
  <c r="DZ171" i="14"/>
  <c r="BN172" i="14"/>
  <c r="R173" i="14"/>
  <c r="DJ173" i="14"/>
  <c r="Z174" i="14"/>
  <c r="DR174" i="14"/>
  <c r="AH175" i="14"/>
  <c r="DZ175" i="14"/>
  <c r="BN176" i="14"/>
  <c r="R177" i="14"/>
  <c r="DJ177" i="14"/>
  <c r="Z178" i="14"/>
  <c r="DR178" i="14"/>
  <c r="AH179" i="14"/>
  <c r="DZ179" i="14"/>
  <c r="BN180" i="14"/>
  <c r="R181" i="14"/>
  <c r="DJ181" i="14"/>
  <c r="Z182" i="14"/>
  <c r="DR182" i="14"/>
  <c r="AH183" i="14"/>
  <c r="DZ183" i="14"/>
  <c r="BN184" i="14"/>
  <c r="R185" i="14"/>
  <c r="DJ185" i="14"/>
  <c r="Z186" i="14"/>
  <c r="AH187" i="14"/>
  <c r="BN188" i="14"/>
  <c r="DJ189" i="14"/>
  <c r="DR190" i="14"/>
  <c r="R192" i="14"/>
  <c r="DJ193" i="14"/>
  <c r="Z195" i="14"/>
  <c r="DR196" i="14"/>
  <c r="BN198" i="14"/>
  <c r="R200" i="14"/>
  <c r="DJ201" i="14"/>
  <c r="Z203" i="14"/>
  <c r="DR204" i="14"/>
  <c r="BN206" i="14"/>
  <c r="R208" i="14"/>
  <c r="DJ209" i="14"/>
  <c r="Z211" i="14"/>
  <c r="DR212" i="14"/>
  <c r="BN214" i="14"/>
  <c r="R216" i="14"/>
  <c r="DJ217" i="14"/>
  <c r="Z219" i="14"/>
  <c r="DR220" i="14"/>
  <c r="BN222" i="14"/>
  <c r="R224" i="14"/>
  <c r="DJ225" i="14"/>
  <c r="Z227" i="14"/>
  <c r="DR228" i="14"/>
  <c r="BN230" i="14"/>
  <c r="R232" i="14"/>
  <c r="DJ233" i="14"/>
  <c r="Z235" i="14"/>
  <c r="DR236" i="14"/>
  <c r="BN238" i="14"/>
  <c r="R240" i="14"/>
  <c r="DJ241" i="14"/>
  <c r="Z243" i="14"/>
  <c r="DR244" i="14"/>
  <c r="BN246" i="14"/>
  <c r="R248" i="14"/>
  <c r="DJ249" i="14"/>
  <c r="DJ251" i="14"/>
  <c r="DJ253" i="14"/>
  <c r="DJ255" i="14"/>
  <c r="DJ257" i="14"/>
  <c r="DJ259" i="14"/>
  <c r="DJ261" i="14"/>
  <c r="DJ263" i="14"/>
  <c r="DJ265" i="14"/>
  <c r="DJ267" i="14"/>
  <c r="DJ269" i="14"/>
  <c r="DJ271" i="14"/>
  <c r="DJ273" i="14"/>
  <c r="DJ275" i="14"/>
  <c r="DJ277" i="14"/>
  <c r="DJ279" i="14"/>
  <c r="DJ281" i="14"/>
  <c r="DJ283" i="14"/>
  <c r="DJ285" i="14"/>
  <c r="DJ287" i="14"/>
  <c r="DJ289" i="14"/>
  <c r="DJ291" i="14"/>
  <c r="DJ293" i="14"/>
  <c r="DJ295" i="14"/>
  <c r="DJ297" i="14"/>
  <c r="DJ299" i="14"/>
  <c r="DJ301" i="14"/>
  <c r="DJ303" i="14"/>
  <c r="DJ305" i="14"/>
  <c r="DJ307" i="14"/>
  <c r="DJ309" i="14"/>
  <c r="DJ311" i="14"/>
  <c r="DJ313" i="14"/>
  <c r="DJ315" i="14"/>
  <c r="DJ317" i="14"/>
  <c r="DJ319" i="14"/>
  <c r="DJ321" i="14"/>
  <c r="DJ323" i="14"/>
  <c r="DJ325" i="14"/>
  <c r="DJ327" i="14"/>
  <c r="DJ329" i="14"/>
  <c r="DJ331" i="14"/>
  <c r="DJ333" i="14"/>
  <c r="DJ335" i="14"/>
  <c r="DJ337" i="14"/>
  <c r="DJ339" i="14"/>
  <c r="DJ341" i="14"/>
  <c r="DJ343" i="14"/>
  <c r="DJ345" i="14"/>
  <c r="DJ347" i="14"/>
  <c r="DJ349" i="14"/>
  <c r="DJ351" i="14"/>
  <c r="DJ353" i="14"/>
  <c r="DJ355" i="14"/>
  <c r="DJ357" i="14"/>
  <c r="DJ359" i="14"/>
  <c r="DJ361" i="14"/>
  <c r="DJ363" i="14"/>
  <c r="DJ365" i="14"/>
  <c r="DJ367" i="14"/>
  <c r="DJ369" i="14"/>
  <c r="R372" i="14"/>
  <c r="DR374" i="14"/>
  <c r="DJ377" i="14"/>
  <c r="R380" i="14"/>
  <c r="R383" i="14"/>
  <c r="R387" i="14"/>
  <c r="R391" i="14"/>
  <c r="R395" i="14"/>
  <c r="R399" i="14"/>
  <c r="R403" i="14"/>
  <c r="R407" i="14"/>
  <c r="R411" i="14"/>
  <c r="R415" i="14"/>
  <c r="R419" i="14"/>
  <c r="R423" i="14"/>
  <c r="R427" i="14"/>
  <c r="R431" i="14"/>
  <c r="R435" i="14"/>
  <c r="R439" i="14"/>
  <c r="R443" i="14"/>
  <c r="R447" i="14"/>
  <c r="R451" i="14"/>
  <c r="R455" i="14"/>
  <c r="R459" i="14"/>
  <c r="R463" i="14"/>
  <c r="R467" i="14"/>
  <c r="R471" i="14"/>
  <c r="R475" i="14"/>
  <c r="R479" i="14"/>
  <c r="R483" i="14"/>
  <c r="R487" i="14"/>
  <c r="R491" i="14"/>
  <c r="R495" i="14"/>
  <c r="R499" i="14"/>
  <c r="R503" i="14"/>
  <c r="R507" i="14"/>
  <c r="R511" i="14"/>
  <c r="R515" i="14"/>
  <c r="R519" i="14"/>
  <c r="R523" i="14"/>
  <c r="R527" i="14"/>
  <c r="R531" i="14"/>
  <c r="R535" i="14"/>
  <c r="R539" i="14"/>
  <c r="R543" i="14"/>
  <c r="R547" i="14"/>
  <c r="R551" i="14"/>
  <c r="R555" i="14"/>
  <c r="R559" i="14"/>
  <c r="R563" i="14"/>
  <c r="R567" i="14"/>
  <c r="R571" i="14"/>
  <c r="R575" i="14"/>
  <c r="R579" i="14"/>
  <c r="R583" i="14"/>
  <c r="R587" i="14"/>
  <c r="R591" i="14"/>
  <c r="R595" i="14"/>
  <c r="R599" i="14"/>
  <c r="R603" i="14"/>
  <c r="R607" i="14"/>
  <c r="R611" i="14"/>
  <c r="R615" i="14"/>
  <c r="R619" i="14"/>
  <c r="R623" i="14"/>
  <c r="R627" i="14"/>
  <c r="R631" i="14"/>
  <c r="R635" i="14"/>
  <c r="R639" i="14"/>
  <c r="R643" i="14"/>
  <c r="R647" i="14"/>
  <c r="R651" i="14"/>
  <c r="R655" i="14"/>
  <c r="R659" i="14"/>
  <c r="R663" i="14"/>
  <c r="R667" i="14"/>
  <c r="R671" i="14"/>
  <c r="R675" i="14"/>
  <c r="R679" i="14"/>
  <c r="R683" i="14"/>
  <c r="R687" i="14"/>
  <c r="R691" i="14"/>
  <c r="R695" i="14"/>
  <c r="R699" i="14"/>
  <c r="R703" i="14"/>
  <c r="R707" i="14"/>
  <c r="R711" i="14"/>
  <c r="R715" i="14"/>
  <c r="R719" i="14"/>
  <c r="R723" i="14"/>
  <c r="R727" i="14"/>
  <c r="R731" i="14"/>
  <c r="R735" i="14"/>
  <c r="R739" i="14"/>
  <c r="R743" i="14"/>
  <c r="R748" i="14"/>
  <c r="R756" i="14"/>
  <c r="EP52" i="15"/>
  <c r="Z54" i="15"/>
  <c r="AP26" i="15"/>
  <c r="AH27" i="15"/>
  <c r="AH28" i="15"/>
  <c r="AP29" i="15"/>
  <c r="BN30" i="15"/>
  <c r="CD34" i="15"/>
  <c r="DJ35" i="15"/>
  <c r="DZ36" i="15"/>
  <c r="EP40" i="15"/>
  <c r="Z42" i="15"/>
  <c r="AP47" i="15"/>
  <c r="BN48" i="15"/>
  <c r="CD49" i="15"/>
  <c r="DJ50" i="15"/>
  <c r="DZ51" i="15"/>
  <c r="DR1" i="15"/>
  <c r="DB2" i="15"/>
  <c r="CL3" i="15"/>
  <c r="BV4" i="15"/>
  <c r="BF5" i="15"/>
  <c r="AP6" i="15"/>
  <c r="Z7" i="15"/>
  <c r="EX7" i="15"/>
  <c r="EH8" i="15"/>
  <c r="DB9" i="15"/>
  <c r="CL10" i="15"/>
  <c r="BV11" i="15"/>
  <c r="BF12" i="15"/>
  <c r="AX13" i="15"/>
  <c r="AP14" i="15"/>
  <c r="AH15" i="15"/>
  <c r="Z16" i="15"/>
  <c r="R17" i="15"/>
  <c r="EX17" i="15"/>
  <c r="AP19" i="15"/>
  <c r="Z21" i="15"/>
  <c r="EX22" i="15"/>
  <c r="EH24" i="15"/>
  <c r="EH31" i="15"/>
  <c r="AH37" i="15"/>
  <c r="BV39" i="15"/>
  <c r="DR44" i="15"/>
  <c r="AH55" i="15"/>
  <c r="BV57" i="15"/>
  <c r="EH62" i="15"/>
  <c r="BV69" i="15"/>
  <c r="BN72" i="15"/>
  <c r="AP96" i="15"/>
  <c r="AH102" i="15"/>
  <c r="Z108" i="15"/>
  <c r="Z154" i="15"/>
  <c r="AH78" i="15"/>
  <c r="Z84" i="15"/>
  <c r="R91" i="15"/>
  <c r="EH93" i="15"/>
  <c r="Z117" i="15"/>
  <c r="AP131" i="15"/>
  <c r="BV140" i="15"/>
  <c r="BV144" i="15"/>
  <c r="EH60" i="15"/>
  <c r="AX67" i="15"/>
  <c r="CD110" i="15"/>
  <c r="EH123" i="15"/>
  <c r="BN157" i="15"/>
  <c r="DJ73" i="15"/>
  <c r="AH190" i="15"/>
  <c r="AH222" i="15"/>
  <c r="BN264" i="15"/>
  <c r="DJ432" i="15"/>
  <c r="AH258" i="10"/>
  <c r="DR155" i="10"/>
  <c r="EH74" i="10"/>
  <c r="DJ1108" i="10"/>
  <c r="DJ852" i="10"/>
  <c r="R733" i="10"/>
  <c r="Z703" i="10"/>
  <c r="DJ677" i="10"/>
  <c r="R652" i="10"/>
  <c r="BN626" i="10"/>
  <c r="DR600" i="10"/>
  <c r="Z575" i="10"/>
  <c r="DJ549" i="10"/>
  <c r="R524" i="10"/>
  <c r="BN498" i="10"/>
  <c r="BV476" i="10"/>
  <c r="Z455" i="10"/>
  <c r="DZ141" i="10"/>
  <c r="DZ93" i="10"/>
  <c r="EH63" i="10"/>
  <c r="AH45" i="10"/>
  <c r="BN34" i="10"/>
  <c r="DJ26" i="10"/>
  <c r="DZ24" i="10"/>
  <c r="CL23" i="10"/>
  <c r="BN22" i="10"/>
  <c r="AH21" i="10"/>
  <c r="EH19" i="10"/>
  <c r="DR18" i="10"/>
  <c r="CL17" i="10"/>
  <c r="BV16" i="10"/>
  <c r="BN15" i="10"/>
  <c r="AX14" i="10"/>
  <c r="AX13" i="10"/>
  <c r="AX12" i="10"/>
  <c r="AX11" i="10"/>
  <c r="BN10" i="10"/>
  <c r="CD139" i="10"/>
  <c r="BN136" i="10"/>
  <c r="AP123" i="10"/>
  <c r="Z120" i="10"/>
  <c r="Z111" i="10"/>
  <c r="AH104" i="10"/>
  <c r="AP98" i="10"/>
  <c r="CD65" i="10"/>
  <c r="DJ59" i="10"/>
  <c r="DR53" i="10"/>
  <c r="AX9" i="10"/>
  <c r="BN8" i="10"/>
  <c r="CD7" i="10"/>
  <c r="CT6" i="10"/>
  <c r="DJ5" i="10"/>
  <c r="DZ4" i="10"/>
  <c r="EP3" i="10"/>
  <c r="R3" i="10"/>
  <c r="AH2" i="10"/>
  <c r="AX1" i="10"/>
  <c r="AH145" i="10"/>
  <c r="R142" i="10"/>
  <c r="DZ132" i="10"/>
  <c r="DZ118" i="10"/>
  <c r="EH115" i="10"/>
  <c r="EH93" i="10"/>
  <c r="R91" i="10"/>
  <c r="Z84" i="10"/>
  <c r="AH78" i="10"/>
  <c r="BN63" i="10"/>
  <c r="DZ57" i="10"/>
  <c r="Z48" i="10"/>
  <c r="DR42" i="10"/>
  <c r="BV41" i="10"/>
  <c r="Z37" i="10"/>
  <c r="DR35" i="10"/>
  <c r="BV31" i="10"/>
  <c r="Z30" i="10"/>
  <c r="DR28" i="10"/>
  <c r="CD27" i="10"/>
  <c r="DZ139" i="10"/>
  <c r="DJ136" i="10"/>
  <c r="BN123" i="10"/>
  <c r="AH120" i="10"/>
  <c r="BN111" i="10"/>
  <c r="BV104" i="10"/>
  <c r="CD98" i="10"/>
  <c r="R66" i="10"/>
  <c r="DR226" i="10"/>
  <c r="AH149" i="10"/>
  <c r="CD48" i="10"/>
  <c r="DJ1044" i="10"/>
  <c r="R809" i="10"/>
  <c r="R725" i="10"/>
  <c r="DR696" i="10"/>
  <c r="Z671" i="10"/>
  <c r="DJ645" i="10"/>
  <c r="R620" i="10"/>
  <c r="BN594" i="10"/>
  <c r="DR568" i="10"/>
  <c r="Z543" i="10"/>
  <c r="DJ517" i="10"/>
  <c r="BV492" i="10"/>
  <c r="Z471" i="10"/>
  <c r="Z446" i="10"/>
  <c r="CD132" i="10"/>
  <c r="EH90" i="10"/>
  <c r="R58" i="10"/>
  <c r="DZ40" i="10"/>
  <c r="DJ33" i="10"/>
  <c r="Z26" i="10"/>
  <c r="CD24" i="10"/>
  <c r="AX23" i="10"/>
  <c r="Z22" i="10"/>
  <c r="DZ20" i="10"/>
  <c r="CL19" i="10"/>
  <c r="BV18" i="10"/>
  <c r="AX17" i="10"/>
  <c r="AH16" i="10"/>
  <c r="Z15" i="10"/>
  <c r="R14" i="10"/>
  <c r="R13" i="10"/>
  <c r="R12" i="10"/>
  <c r="R11" i="10"/>
  <c r="AH10" i="10"/>
  <c r="DR138" i="10"/>
  <c r="CD135" i="10"/>
  <c r="BV122" i="10"/>
  <c r="AP113" i="10"/>
  <c r="BN106" i="10"/>
  <c r="BV100" i="10"/>
  <c r="CD68" i="10"/>
  <c r="R64" i="10"/>
  <c r="Z58" i="10"/>
  <c r="EP9" i="10"/>
  <c r="R9" i="10"/>
  <c r="AH8" i="10"/>
  <c r="AX7" i="10"/>
  <c r="BN6" i="10"/>
  <c r="CD5" i="10"/>
  <c r="CT4" i="10"/>
  <c r="DJ3" i="10"/>
  <c r="DZ2" i="10"/>
  <c r="EP1" i="10"/>
  <c r="R1" i="10"/>
  <c r="BN144" i="10"/>
  <c r="AH141" i="10"/>
  <c r="Z132" i="10"/>
  <c r="Z118" i="10"/>
  <c r="AH115" i="10"/>
  <c r="AH93" i="10"/>
  <c r="AP90" i="10"/>
  <c r="BN83" i="10"/>
  <c r="BV77" i="10"/>
  <c r="EH61" i="10"/>
  <c r="BN56" i="10"/>
  <c r="DR43" i="10"/>
  <c r="BV42" i="10"/>
  <c r="Z41" i="10"/>
  <c r="DR36" i="10"/>
  <c r="BV35" i="10"/>
  <c r="Z31" i="10"/>
  <c r="DR29" i="10"/>
  <c r="BV28" i="10"/>
  <c r="AP27" i="10"/>
  <c r="Z139" i="10"/>
  <c r="DZ135" i="10"/>
  <c r="CD122" i="10"/>
  <c r="CD113" i="10"/>
  <c r="DJ106" i="10"/>
  <c r="DR100" i="10"/>
  <c r="DZ68" i="10"/>
  <c r="EH64" i="10"/>
  <c r="BN198" i="10"/>
  <c r="DR128" i="10"/>
  <c r="R1257" i="10"/>
  <c r="DJ980" i="10"/>
  <c r="R777" i="10"/>
  <c r="R717" i="10"/>
  <c r="BN690" i="10"/>
  <c r="DR664" i="10"/>
  <c r="Z639" i="10"/>
  <c r="DJ613" i="10"/>
  <c r="R588" i="10"/>
  <c r="BN562" i="10"/>
  <c r="DR536" i="10"/>
  <c r="Z511" i="10"/>
  <c r="Z487" i="10"/>
  <c r="DR465" i="10"/>
  <c r="BV435" i="10"/>
  <c r="CD118" i="10"/>
  <c r="R84" i="10"/>
  <c r="DZ47" i="10"/>
  <c r="CD39" i="10"/>
  <c r="R33" i="10"/>
  <c r="BV25" i="10"/>
  <c r="AP24" i="10"/>
  <c r="R23" i="10"/>
  <c r="DR21" i="10"/>
  <c r="CD20" i="10"/>
  <c r="AX19" i="10"/>
  <c r="AH18" i="10"/>
  <c r="R17" i="10"/>
  <c r="EH15" i="10"/>
  <c r="DZ14" i="10"/>
  <c r="DR13" i="10"/>
  <c r="DR12" i="10"/>
  <c r="DR11" i="10"/>
  <c r="DZ10" i="10"/>
  <c r="R449" i="10"/>
  <c r="R138" i="10"/>
  <c r="DZ124" i="10"/>
  <c r="DJ121" i="10"/>
  <c r="CD112" i="10"/>
  <c r="DJ105" i="10"/>
  <c r="DR99" i="10"/>
  <c r="DZ67" i="10"/>
  <c r="CD62" i="10"/>
  <c r="DJ56" i="10"/>
  <c r="DJ9" i="10"/>
  <c r="DZ8" i="10"/>
  <c r="EP7" i="10"/>
  <c r="R7" i="10"/>
  <c r="AH6" i="10"/>
  <c r="AX5" i="10"/>
  <c r="BN4" i="10"/>
  <c r="CD3" i="10"/>
  <c r="CT2" i="10"/>
  <c r="DJ1" i="10"/>
  <c r="BN444" i="10"/>
  <c r="CD143" i="10"/>
  <c r="BN134" i="10"/>
  <c r="AP131" i="10"/>
  <c r="BN117" i="10"/>
  <c r="BV114" i="10"/>
  <c r="BV92" i="10"/>
  <c r="CD85" i="10"/>
  <c r="DJ79" i="10"/>
  <c r="DJ66" i="10"/>
  <c r="BV60" i="10"/>
  <c r="EH54" i="10"/>
  <c r="BV43" i="10"/>
  <c r="Z42" i="10"/>
  <c r="DR37" i="10"/>
  <c r="BV36" i="10"/>
  <c r="Z35" i="10"/>
  <c r="DR30" i="10"/>
  <c r="BV29" i="10"/>
  <c r="AH28" i="10"/>
  <c r="R453" i="10"/>
  <c r="AP138" i="10"/>
  <c r="Z135" i="10"/>
  <c r="DR121" i="10"/>
  <c r="DZ112" i="10"/>
  <c r="EH105" i="10"/>
  <c r="R100" i="10"/>
  <c r="Z68" i="10"/>
  <c r="BV63" i="10"/>
  <c r="AP53" i="10"/>
  <c r="Z59" i="10"/>
  <c r="AP99" i="10"/>
  <c r="AH124" i="10"/>
  <c r="Z29" i="10"/>
  <c r="BV37" i="10"/>
  <c r="R59" i="10"/>
  <c r="DR91" i="10"/>
  <c r="DJ133" i="10"/>
  <c r="BN2" i="10"/>
  <c r="EP5" i="10"/>
  <c r="CD9" i="10"/>
  <c r="R99" i="10"/>
  <c r="Z124" i="10"/>
  <c r="CD11" i="10"/>
  <c r="CT15" i="10"/>
  <c r="AP20" i="10"/>
  <c r="AH25" i="10"/>
  <c r="Z78" i="10"/>
  <c r="DR481" i="10"/>
  <c r="DJ581" i="10"/>
  <c r="R684" i="10"/>
  <c r="DJ1172" i="10"/>
  <c r="DJ54" i="10"/>
  <c r="CD60" i="10"/>
  <c r="AH105" i="10"/>
  <c r="BV137" i="10"/>
  <c r="BV30" i="10"/>
  <c r="DR41" i="10"/>
  <c r="DZ64" i="10"/>
  <c r="DJ94" i="10"/>
  <c r="DR142" i="10"/>
  <c r="AX3" i="10"/>
  <c r="DZ6" i="10"/>
  <c r="AH55" i="10"/>
  <c r="EH104" i="10"/>
  <c r="AH137" i="10"/>
  <c r="CD12" i="10"/>
  <c r="DR16" i="10"/>
  <c r="BV21" i="10"/>
  <c r="BN32" i="10"/>
  <c r="DJ115" i="10"/>
  <c r="DR504" i="10"/>
  <c r="Z607" i="10"/>
  <c r="DJ709" i="10"/>
  <c r="DR86" i="10"/>
  <c r="Z56" i="10"/>
  <c r="R62" i="10"/>
  <c r="Z112" i="10"/>
  <c r="BN442" i="10"/>
  <c r="DR31" i="10"/>
  <c r="Z43" i="10"/>
  <c r="EH78" i="10"/>
  <c r="DJ116" i="10"/>
  <c r="DJ433" i="10"/>
  <c r="AH4" i="10"/>
  <c r="DJ7" i="10"/>
  <c r="Z61" i="10"/>
  <c r="DZ111" i="10"/>
  <c r="BN438" i="10"/>
  <c r="CD13" i="10"/>
  <c r="EH17" i="10"/>
  <c r="DJ22" i="10"/>
  <c r="AH38" i="10"/>
  <c r="Z145" i="10"/>
  <c r="BN530" i="10"/>
  <c r="DR632" i="10"/>
  <c r="R748" i="10"/>
  <c r="DZ169" i="10"/>
  <c r="R1376" i="10"/>
  <c r="R1380" i="10"/>
  <c r="R1348" i="10"/>
  <c r="R1322" i="10"/>
  <c r="R1306" i="10"/>
  <c r="R1292" i="10"/>
  <c r="R1282" i="10"/>
  <c r="R1270" i="10"/>
  <c r="R1260" i="10"/>
  <c r="R1250" i="10"/>
  <c r="R1238" i="10"/>
  <c r="R1228" i="10"/>
  <c r="R1220" i="10"/>
  <c r="R1214" i="10"/>
  <c r="R1210" i="10"/>
  <c r="R1206" i="10"/>
  <c r="R1202" i="10"/>
  <c r="R1198" i="10"/>
  <c r="R1194" i="10"/>
  <c r="R1190" i="10"/>
  <c r="R1186" i="10"/>
  <c r="R1182" i="10"/>
  <c r="R1178" i="10"/>
  <c r="R1174" i="10"/>
  <c r="R1170" i="10"/>
  <c r="R1166" i="10"/>
  <c r="R1162" i="10"/>
  <c r="R1158" i="10"/>
  <c r="R1154" i="10"/>
  <c r="R1150" i="10"/>
  <c r="R1146" i="10"/>
  <c r="R1142" i="10"/>
  <c r="R1138" i="10"/>
  <c r="R1134" i="10"/>
  <c r="R1130" i="10"/>
  <c r="R1126" i="10"/>
  <c r="R1122" i="10"/>
  <c r="R1118" i="10"/>
  <c r="R1114" i="10"/>
  <c r="R1110" i="10"/>
  <c r="R1106" i="10"/>
  <c r="R1102" i="10"/>
  <c r="R1098" i="10"/>
  <c r="R1094" i="10"/>
  <c r="R1090" i="10"/>
  <c r="R1086" i="10"/>
  <c r="R1082" i="10"/>
  <c r="R1078" i="10"/>
  <c r="R1074" i="10"/>
  <c r="R1070" i="10"/>
  <c r="R1066" i="10"/>
  <c r="R1062" i="10"/>
  <c r="R1058" i="10"/>
  <c r="R1054" i="10"/>
  <c r="R1050" i="10"/>
  <c r="R1046" i="10"/>
  <c r="R1042" i="10"/>
  <c r="R1038" i="10"/>
  <c r="R1034" i="10"/>
  <c r="R1030" i="10"/>
  <c r="R1026" i="10"/>
  <c r="R1022" i="10"/>
  <c r="R1018" i="10"/>
  <c r="R1014" i="10"/>
  <c r="R1010" i="10"/>
  <c r="R1006" i="10"/>
  <c r="R1002" i="10"/>
  <c r="R998" i="10"/>
  <c r="R994" i="10"/>
  <c r="R990" i="10"/>
  <c r="R986" i="10"/>
  <c r="R982" i="10"/>
  <c r="R978" i="10"/>
  <c r="R974" i="10"/>
  <c r="R970" i="10"/>
  <c r="R966" i="10"/>
  <c r="R962" i="10"/>
  <c r="R958" i="10"/>
  <c r="R954" i="10"/>
  <c r="R950" i="10"/>
  <c r="R946" i="10"/>
  <c r="R942" i="10"/>
  <c r="R938" i="10"/>
  <c r="R934" i="10"/>
  <c r="R930" i="10"/>
  <c r="R926" i="10"/>
  <c r="R1370" i="10"/>
  <c r="R1338" i="10"/>
  <c r="R1316" i="10"/>
  <c r="R1300" i="10"/>
  <c r="R1290" i="10"/>
  <c r="R1278" i="10"/>
  <c r="R1268" i="10"/>
  <c r="R1258" i="10"/>
  <c r="R1246" i="10"/>
  <c r="R1236" i="10"/>
  <c r="R1226" i="10"/>
  <c r="R1218" i="10"/>
  <c r="R1213" i="10"/>
  <c r="R1209" i="10"/>
  <c r="R1205" i="10"/>
  <c r="R1201" i="10"/>
  <c r="R1197" i="10"/>
  <c r="R1193" i="10"/>
  <c r="R1189" i="10"/>
  <c r="R1185" i="10"/>
  <c r="R1181" i="10"/>
  <c r="R1177" i="10"/>
  <c r="R1173" i="10"/>
  <c r="R1169" i="10"/>
  <c r="R1165" i="10"/>
  <c r="R1161" i="10"/>
  <c r="R1157" i="10"/>
  <c r="R1153" i="10"/>
  <c r="R1149" i="10"/>
  <c r="R1145" i="10"/>
  <c r="R1141" i="10"/>
  <c r="R1137" i="10"/>
  <c r="R1133" i="10"/>
  <c r="R1129" i="10"/>
  <c r="R1125" i="10"/>
  <c r="R1121" i="10"/>
  <c r="R1117" i="10"/>
  <c r="R1113" i="10"/>
  <c r="R1109" i="10"/>
  <c r="R1105" i="10"/>
  <c r="R1101" i="10"/>
  <c r="R1097" i="10"/>
  <c r="R1093" i="10"/>
  <c r="R1089" i="10"/>
  <c r="R1085" i="10"/>
  <c r="R1081" i="10"/>
  <c r="R1077" i="10"/>
  <c r="R1073" i="10"/>
  <c r="R1069" i="10"/>
  <c r="R1065" i="10"/>
  <c r="R1061" i="10"/>
  <c r="R1057" i="10"/>
  <c r="R1053" i="10"/>
  <c r="R1049" i="10"/>
  <c r="R1045" i="10"/>
  <c r="R1041" i="10"/>
  <c r="R1037" i="10"/>
  <c r="R1033" i="10"/>
  <c r="R1029" i="10"/>
  <c r="R1025" i="10"/>
  <c r="R1021" i="10"/>
  <c r="R1017" i="10"/>
  <c r="R1013" i="10"/>
  <c r="R1009" i="10"/>
  <c r="R1005" i="10"/>
  <c r="R1001" i="10"/>
  <c r="R997" i="10"/>
  <c r="R993" i="10"/>
  <c r="R989" i="10"/>
  <c r="R985" i="10"/>
  <c r="R981" i="10"/>
  <c r="R977" i="10"/>
  <c r="R973" i="10"/>
  <c r="R969" i="10"/>
  <c r="R965" i="10"/>
  <c r="R961" i="10"/>
  <c r="R957" i="10"/>
  <c r="R953" i="10"/>
  <c r="R949" i="10"/>
  <c r="R945" i="10"/>
  <c r="R941" i="10"/>
  <c r="R937" i="10"/>
  <c r="R933" i="10"/>
  <c r="R929" i="10"/>
  <c r="R925" i="10"/>
  <c r="R1364" i="10"/>
  <c r="R1332" i="10"/>
  <c r="R1314" i="10"/>
  <c r="R1298" i="10"/>
  <c r="R1286" i="10"/>
  <c r="R1276" i="10"/>
  <c r="R1266" i="10"/>
  <c r="R1254" i="10"/>
  <c r="R1244" i="10"/>
  <c r="R1234" i="10"/>
  <c r="R1224" i="10"/>
  <c r="R1216" i="10"/>
  <c r="R1212" i="10"/>
  <c r="R1208" i="10"/>
  <c r="R1204" i="10"/>
  <c r="R1200" i="10"/>
  <c r="R1196" i="10"/>
  <c r="R1192" i="10"/>
  <c r="R1188" i="10"/>
  <c r="R1184" i="10"/>
  <c r="R1180" i="10"/>
  <c r="R1176" i="10"/>
  <c r="R1172" i="10"/>
  <c r="R1168" i="10"/>
  <c r="R1164" i="10"/>
  <c r="R1160" i="10"/>
  <c r="R1156" i="10"/>
  <c r="R1152" i="10"/>
  <c r="R1148" i="10"/>
  <c r="R1144" i="10"/>
  <c r="R1140" i="10"/>
  <c r="R1136" i="10"/>
  <c r="R1132" i="10"/>
  <c r="R1128" i="10"/>
  <c r="R1124" i="10"/>
  <c r="R1120" i="10"/>
  <c r="R1116" i="10"/>
  <c r="R1112" i="10"/>
  <c r="R1108" i="10"/>
  <c r="R1104" i="10"/>
  <c r="R1100" i="10"/>
  <c r="R1096" i="10"/>
  <c r="R1092" i="10"/>
  <c r="R1088" i="10"/>
  <c r="R1084" i="10"/>
  <c r="R1080" i="10"/>
  <c r="R1076" i="10"/>
  <c r="R1072" i="10"/>
  <c r="R1068" i="10"/>
  <c r="R1064" i="10"/>
  <c r="R1060" i="10"/>
  <c r="R1056" i="10"/>
  <c r="R1052" i="10"/>
  <c r="R1048" i="10"/>
  <c r="R1044" i="10"/>
  <c r="R1040" i="10"/>
  <c r="R1036" i="10"/>
  <c r="R1032" i="10"/>
  <c r="R1028" i="10"/>
  <c r="R1024" i="10"/>
  <c r="R1020" i="10"/>
  <c r="R1016" i="10"/>
  <c r="R1012" i="10"/>
  <c r="R1008" i="10"/>
  <c r="R1004" i="10"/>
  <c r="R1000" i="10"/>
  <c r="R996" i="10"/>
  <c r="R992" i="10"/>
  <c r="R988" i="10"/>
  <c r="R984" i="10"/>
  <c r="R980" i="10"/>
  <c r="R976" i="10"/>
  <c r="R972" i="10"/>
  <c r="R968" i="10"/>
  <c r="R964" i="10"/>
  <c r="R960" i="10"/>
  <c r="R956" i="10"/>
  <c r="R952" i="10"/>
  <c r="R948" i="10"/>
  <c r="R944" i="10"/>
  <c r="R940" i="10"/>
  <c r="R936" i="10"/>
  <c r="R932" i="10"/>
  <c r="R928" i="10"/>
  <c r="R1354" i="10"/>
  <c r="R1284" i="10"/>
  <c r="R1242" i="10"/>
  <c r="R1211" i="10"/>
  <c r="R1195" i="10"/>
  <c r="R1179" i="10"/>
  <c r="R1163" i="10"/>
  <c r="R1147" i="10"/>
  <c r="R1131" i="10"/>
  <c r="R1115" i="10"/>
  <c r="R1099" i="10"/>
  <c r="R1083" i="10"/>
  <c r="R1067" i="10"/>
  <c r="R1051" i="10"/>
  <c r="R1035" i="10"/>
  <c r="R1019" i="10"/>
  <c r="R1003" i="10"/>
  <c r="R987" i="10"/>
  <c r="R971" i="10"/>
  <c r="R955" i="10"/>
  <c r="R939" i="10"/>
  <c r="R924" i="10"/>
  <c r="R920" i="10"/>
  <c r="R916" i="10"/>
  <c r="R912" i="10"/>
  <c r="R908" i="10"/>
  <c r="R904" i="10"/>
  <c r="R900" i="10"/>
  <c r="R896" i="10"/>
  <c r="R892" i="10"/>
  <c r="R888" i="10"/>
  <c r="R884" i="10"/>
  <c r="R880" i="10"/>
  <c r="R876" i="10"/>
  <c r="R872" i="10"/>
  <c r="R868" i="10"/>
  <c r="R864" i="10"/>
  <c r="R860" i="10"/>
  <c r="R856" i="10"/>
  <c r="R852" i="10"/>
  <c r="R848" i="10"/>
  <c r="R844" i="10"/>
  <c r="R840" i="10"/>
  <c r="Z837" i="10"/>
  <c r="DJ834" i="10"/>
  <c r="R832" i="10"/>
  <c r="Z829" i="10"/>
  <c r="DJ826" i="10"/>
  <c r="R824" i="10"/>
  <c r="Z821" i="10"/>
  <c r="DJ818" i="10"/>
  <c r="DJ816" i="10"/>
  <c r="DJ814" i="10"/>
  <c r="DJ812" i="10"/>
  <c r="DJ810" i="10"/>
  <c r="DJ808" i="10"/>
  <c r="DJ806" i="10"/>
  <c r="DJ804" i="10"/>
  <c r="DJ802" i="10"/>
  <c r="DJ800" i="10"/>
  <c r="DJ798" i="10"/>
  <c r="DJ796" i="10"/>
  <c r="DJ794" i="10"/>
  <c r="DJ792" i="10"/>
  <c r="DJ790" i="10"/>
  <c r="DJ788" i="10"/>
  <c r="DJ786" i="10"/>
  <c r="DJ784" i="10"/>
  <c r="DJ782" i="10"/>
  <c r="DJ780" i="10"/>
  <c r="DJ778" i="10"/>
  <c r="DJ776" i="10"/>
  <c r="DJ774" i="10"/>
  <c r="DJ772" i="10"/>
  <c r="DJ770" i="10"/>
  <c r="DJ768" i="10"/>
  <c r="DJ766" i="10"/>
  <c r="DJ764" i="10"/>
  <c r="DJ762" i="10"/>
  <c r="DJ760" i="10"/>
  <c r="DJ758" i="10"/>
  <c r="DJ756" i="10"/>
  <c r="DJ754" i="10"/>
  <c r="DJ752" i="10"/>
  <c r="DJ750" i="10"/>
  <c r="DJ748" i="10"/>
  <c r="DJ746" i="10"/>
  <c r="DJ744" i="10"/>
  <c r="DJ742" i="10"/>
  <c r="DJ740" i="10"/>
  <c r="R1324" i="10"/>
  <c r="R1274" i="10"/>
  <c r="R1230" i="10"/>
  <c r="R1207" i="10"/>
  <c r="R1191" i="10"/>
  <c r="R1175" i="10"/>
  <c r="R1159" i="10"/>
  <c r="R1143" i="10"/>
  <c r="R1127" i="10"/>
  <c r="R1111" i="10"/>
  <c r="R1095" i="10"/>
  <c r="R1079" i="10"/>
  <c r="R1063" i="10"/>
  <c r="R1047" i="10"/>
  <c r="R1031" i="10"/>
  <c r="R1015" i="10"/>
  <c r="R999" i="10"/>
  <c r="R983" i="10"/>
  <c r="R967" i="10"/>
  <c r="R951" i="10"/>
  <c r="R935" i="10"/>
  <c r="R923" i="10"/>
  <c r="R919" i="10"/>
  <c r="R915" i="10"/>
  <c r="R911" i="10"/>
  <c r="R907" i="10"/>
  <c r="R903" i="10"/>
  <c r="R899" i="10"/>
  <c r="R895" i="10"/>
  <c r="R891" i="10"/>
  <c r="R887" i="10"/>
  <c r="R883" i="10"/>
  <c r="R879" i="10"/>
  <c r="R875" i="10"/>
  <c r="R871" i="10"/>
  <c r="R867" i="10"/>
  <c r="R863" i="10"/>
  <c r="R859" i="10"/>
  <c r="R855" i="10"/>
  <c r="R851" i="10"/>
  <c r="R847" i="10"/>
  <c r="R843" i="10"/>
  <c r="Z839" i="10"/>
  <c r="DJ836" i="10"/>
  <c r="R834" i="10"/>
  <c r="Z831" i="10"/>
  <c r="DJ828" i="10"/>
  <c r="R826" i="10"/>
  <c r="Z823" i="10"/>
  <c r="DJ820" i="10"/>
  <c r="Z818" i="10"/>
  <c r="Z816" i="10"/>
  <c r="Z814" i="10"/>
  <c r="Z812" i="10"/>
  <c r="Z810" i="10"/>
  <c r="Z808" i="10"/>
  <c r="Z806" i="10"/>
  <c r="Z804" i="10"/>
  <c r="Z802" i="10"/>
  <c r="Z800" i="10"/>
  <c r="Z798" i="10"/>
  <c r="Z796" i="10"/>
  <c r="Z794" i="10"/>
  <c r="Z792" i="10"/>
  <c r="Z790" i="10"/>
  <c r="Z788" i="10"/>
  <c r="Z786" i="10"/>
  <c r="Z784" i="10"/>
  <c r="Z782" i="10"/>
  <c r="Z780" i="10"/>
  <c r="Z778" i="10"/>
  <c r="Z776" i="10"/>
  <c r="Z774" i="10"/>
  <c r="Z772" i="10"/>
  <c r="Z770" i="10"/>
  <c r="Z768" i="10"/>
  <c r="Z766" i="10"/>
  <c r="Z764" i="10"/>
  <c r="Z762" i="10"/>
  <c r="Z760" i="10"/>
  <c r="Z758" i="10"/>
  <c r="Z756" i="10"/>
  <c r="Z754" i="10"/>
  <c r="Z752" i="10"/>
  <c r="Z750" i="10"/>
  <c r="R1308" i="10"/>
  <c r="R1262" i="10"/>
  <c r="R1222" i="10"/>
  <c r="R1203" i="10"/>
  <c r="R1187" i="10"/>
  <c r="R1171" i="10"/>
  <c r="R1155" i="10"/>
  <c r="R1139" i="10"/>
  <c r="R1123" i="10"/>
  <c r="R1107" i="10"/>
  <c r="R1091" i="10"/>
  <c r="R1075" i="10"/>
  <c r="R1059" i="10"/>
  <c r="R1043" i="10"/>
  <c r="R1027" i="10"/>
  <c r="R1011" i="10"/>
  <c r="R995" i="10"/>
  <c r="R979" i="10"/>
  <c r="R963" i="10"/>
  <c r="R947" i="10"/>
  <c r="R931" i="10"/>
  <c r="R922" i="10"/>
  <c r="R918" i="10"/>
  <c r="R914" i="10"/>
  <c r="R910" i="10"/>
  <c r="R906" i="10"/>
  <c r="R902" i="10"/>
  <c r="R898" i="10"/>
  <c r="R894" i="10"/>
  <c r="R890" i="10"/>
  <c r="R886" i="10"/>
  <c r="R882" i="10"/>
  <c r="R878" i="10"/>
  <c r="R874" i="10"/>
  <c r="R870" i="10"/>
  <c r="R866" i="10"/>
  <c r="R862" i="10"/>
  <c r="R858" i="10"/>
  <c r="R854" i="10"/>
  <c r="R850" i="10"/>
  <c r="R846" i="10"/>
  <c r="R842" i="10"/>
  <c r="DJ838" i="10"/>
  <c r="R836" i="10"/>
  <c r="Z833" i="10"/>
  <c r="DJ830" i="10"/>
  <c r="R828" i="10"/>
  <c r="Z825" i="10"/>
  <c r="DJ822" i="10"/>
  <c r="R820" i="10"/>
  <c r="DJ817" i="10"/>
  <c r="DJ815" i="10"/>
  <c r="DJ813" i="10"/>
  <c r="DJ811" i="10"/>
  <c r="DJ809" i="10"/>
  <c r="DJ807" i="10"/>
  <c r="DJ805" i="10"/>
  <c r="DJ803" i="10"/>
  <c r="DJ801" i="10"/>
  <c r="DJ799" i="10"/>
  <c r="DJ797" i="10"/>
  <c r="DJ795" i="10"/>
  <c r="DJ793" i="10"/>
  <c r="DJ791" i="10"/>
  <c r="DJ789" i="10"/>
  <c r="DJ787" i="10"/>
  <c r="DJ785" i="10"/>
  <c r="DJ783" i="10"/>
  <c r="DJ781" i="10"/>
  <c r="DJ779" i="10"/>
  <c r="DJ777" i="10"/>
  <c r="DJ775" i="10"/>
  <c r="DJ773" i="10"/>
  <c r="DJ771" i="10"/>
  <c r="DJ769" i="10"/>
  <c r="R1294" i="10"/>
  <c r="R1183" i="10"/>
  <c r="R1119" i="10"/>
  <c r="R1055" i="10"/>
  <c r="R991" i="10"/>
  <c r="R927" i="10"/>
  <c r="R909" i="10"/>
  <c r="R893" i="10"/>
  <c r="R877" i="10"/>
  <c r="R861" i="10"/>
  <c r="R845" i="10"/>
  <c r="DJ832" i="10"/>
  <c r="R822" i="10"/>
  <c r="Z813" i="10"/>
  <c r="Z805" i="10"/>
  <c r="Z797" i="10"/>
  <c r="Z789" i="10"/>
  <c r="Z781" i="10"/>
  <c r="Z773" i="10"/>
  <c r="Z767" i="10"/>
  <c r="Z763" i="10"/>
  <c r="Z759" i="10"/>
  <c r="Z755" i="10"/>
  <c r="Z751" i="10"/>
  <c r="DJ747" i="10"/>
  <c r="Z745" i="10"/>
  <c r="Z742" i="10"/>
  <c r="DJ739" i="10"/>
  <c r="DJ737" i="10"/>
  <c r="DJ735" i="10"/>
  <c r="DJ733" i="10"/>
  <c r="DJ731" i="10"/>
  <c r="DJ729" i="10"/>
  <c r="DJ727" i="10"/>
  <c r="DJ725" i="10"/>
  <c r="DJ723" i="10"/>
  <c r="DJ721" i="10"/>
  <c r="DJ719" i="10"/>
  <c r="DJ717" i="10"/>
  <c r="DJ715" i="10"/>
  <c r="DJ713" i="10"/>
  <c r="DR711" i="10"/>
  <c r="Z710" i="10"/>
  <c r="DJ708" i="10"/>
  <c r="R707" i="10"/>
  <c r="BN705" i="10"/>
  <c r="DR703" i="10"/>
  <c r="Z702" i="10"/>
  <c r="DJ700" i="10"/>
  <c r="R699" i="10"/>
  <c r="BN697" i="10"/>
  <c r="DR695" i="10"/>
  <c r="Z694" i="10"/>
  <c r="DJ692" i="10"/>
  <c r="R691" i="10"/>
  <c r="BN689" i="10"/>
  <c r="DR687" i="10"/>
  <c r="Z686" i="10"/>
  <c r="DJ684" i="10"/>
  <c r="R683" i="10"/>
  <c r="BN681" i="10"/>
  <c r="DR679" i="10"/>
  <c r="Z678" i="10"/>
  <c r="DJ676" i="10"/>
  <c r="R675" i="10"/>
  <c r="BN673" i="10"/>
  <c r="DR671" i="10"/>
  <c r="Z670" i="10"/>
  <c r="DJ668" i="10"/>
  <c r="R667" i="10"/>
  <c r="BN665" i="10"/>
  <c r="DR663" i="10"/>
  <c r="Z662" i="10"/>
  <c r="DJ660" i="10"/>
  <c r="R659" i="10"/>
  <c r="BN657" i="10"/>
  <c r="DR655" i="10"/>
  <c r="Z654" i="10"/>
  <c r="DJ652" i="10"/>
  <c r="R651" i="10"/>
  <c r="BN649" i="10"/>
  <c r="DR647" i="10"/>
  <c r="Z646" i="10"/>
  <c r="DJ644" i="10"/>
  <c r="R643" i="10"/>
  <c r="BN641" i="10"/>
  <c r="DR639" i="10"/>
  <c r="Z638" i="10"/>
  <c r="DJ636" i="10"/>
  <c r="R635" i="10"/>
  <c r="BN633" i="10"/>
  <c r="DR631" i="10"/>
  <c r="Z630" i="10"/>
  <c r="DJ628" i="10"/>
  <c r="R627" i="10"/>
  <c r="BN625" i="10"/>
  <c r="DR623" i="10"/>
  <c r="Z622" i="10"/>
  <c r="R1252" i="10"/>
  <c r="R1167" i="10"/>
  <c r="R1103" i="10"/>
  <c r="R1039" i="10"/>
  <c r="R975" i="10"/>
  <c r="R921" i="10"/>
  <c r="R905" i="10"/>
  <c r="R889" i="10"/>
  <c r="R873" i="10"/>
  <c r="R857" i="10"/>
  <c r="R841" i="10"/>
  <c r="R830" i="10"/>
  <c r="Z819" i="10"/>
  <c r="Z811" i="10"/>
  <c r="Z803" i="10"/>
  <c r="Z795" i="10"/>
  <c r="Z787" i="10"/>
  <c r="Z779" i="10"/>
  <c r="Z771" i="10"/>
  <c r="DJ765" i="10"/>
  <c r="DJ761" i="10"/>
  <c r="DJ757" i="10"/>
  <c r="DJ753" i="10"/>
  <c r="DJ749" i="10"/>
  <c r="Z747" i="10"/>
  <c r="Z744" i="10"/>
  <c r="DJ741" i="10"/>
  <c r="Z739" i="10"/>
  <c r="Z737" i="10"/>
  <c r="Z735" i="10"/>
  <c r="Z733" i="10"/>
  <c r="Z731" i="10"/>
  <c r="Z729" i="10"/>
  <c r="Z727" i="10"/>
  <c r="Z725" i="10"/>
  <c r="Z723" i="10"/>
  <c r="Z721" i="10"/>
  <c r="Z719" i="10"/>
  <c r="Z717" i="10"/>
  <c r="Z715" i="10"/>
  <c r="Z713" i="10"/>
  <c r="BN711" i="10"/>
  <c r="DR709" i="10"/>
  <c r="Z708" i="10"/>
  <c r="DJ706" i="10"/>
  <c r="R705" i="10"/>
  <c r="BN703" i="10"/>
  <c r="DR701" i="10"/>
  <c r="Z700" i="10"/>
  <c r="DJ698" i="10"/>
  <c r="R697" i="10"/>
  <c r="BN695" i="10"/>
  <c r="DR693" i="10"/>
  <c r="Z692" i="10"/>
  <c r="DJ690" i="10"/>
  <c r="R689" i="10"/>
  <c r="BN687" i="10"/>
  <c r="DR685" i="10"/>
  <c r="Z684" i="10"/>
  <c r="DJ682" i="10"/>
  <c r="R681" i="10"/>
  <c r="BN679" i="10"/>
  <c r="DR677" i="10"/>
  <c r="Z676" i="10"/>
  <c r="DJ674" i="10"/>
  <c r="R673" i="10"/>
  <c r="BN671" i="10"/>
  <c r="DR669" i="10"/>
  <c r="Z668" i="10"/>
  <c r="DJ666" i="10"/>
  <c r="R665" i="10"/>
  <c r="BN663" i="10"/>
  <c r="DR661" i="10"/>
  <c r="Z660" i="10"/>
  <c r="DJ658" i="10"/>
  <c r="R657" i="10"/>
  <c r="BN655" i="10"/>
  <c r="DR653" i="10"/>
  <c r="Z652" i="10"/>
  <c r="DJ650" i="10"/>
  <c r="R649" i="10"/>
  <c r="BN647" i="10"/>
  <c r="DR645" i="10"/>
  <c r="Z644" i="10"/>
  <c r="DJ642" i="10"/>
  <c r="R641" i="10"/>
  <c r="BN639" i="10"/>
  <c r="DR637" i="10"/>
  <c r="Z636" i="10"/>
  <c r="DJ634" i="10"/>
  <c r="R633" i="10"/>
  <c r="BN631" i="10"/>
  <c r="DR629" i="10"/>
  <c r="R1215" i="10"/>
  <c r="R1151" i="10"/>
  <c r="R1087" i="10"/>
  <c r="R1023" i="10"/>
  <c r="R959" i="10"/>
  <c r="R917" i="10"/>
  <c r="R901" i="10"/>
  <c r="R885" i="10"/>
  <c r="R869" i="10"/>
  <c r="R853" i="10"/>
  <c r="R838" i="10"/>
  <c r="Z827" i="10"/>
  <c r="Z817" i="10"/>
  <c r="Z809" i="10"/>
  <c r="Z801" i="10"/>
  <c r="Z793" i="10"/>
  <c r="Z785" i="10"/>
  <c r="Z777" i="10"/>
  <c r="Z769" i="10"/>
  <c r="Z765" i="10"/>
  <c r="Z761" i="10"/>
  <c r="Z757" i="10"/>
  <c r="Z753" i="10"/>
  <c r="Z749" i="10"/>
  <c r="Z746" i="10"/>
  <c r="DJ743" i="10"/>
  <c r="Z741" i="10"/>
  <c r="DJ738" i="10"/>
  <c r="DJ736" i="10"/>
  <c r="DJ734" i="10"/>
  <c r="DJ732" i="10"/>
  <c r="DJ730" i="10"/>
  <c r="DJ728" i="10"/>
  <c r="DJ726" i="10"/>
  <c r="DJ724" i="10"/>
  <c r="DJ722" i="10"/>
  <c r="DJ720" i="10"/>
  <c r="DJ718" i="10"/>
  <c r="DJ716" i="10"/>
  <c r="DJ714" i="10"/>
  <c r="DJ712" i="10"/>
  <c r="R711" i="10"/>
  <c r="BN709" i="10"/>
  <c r="DR707" i="10"/>
  <c r="Z706" i="10"/>
  <c r="DJ704" i="10"/>
  <c r="R703" i="10"/>
  <c r="BN701" i="10"/>
  <c r="DR699" i="10"/>
  <c r="Z698" i="10"/>
  <c r="DJ696" i="10"/>
  <c r="R695" i="10"/>
  <c r="BN693" i="10"/>
  <c r="DR691" i="10"/>
  <c r="Z690" i="10"/>
  <c r="DJ688" i="10"/>
  <c r="R687" i="10"/>
  <c r="BN685" i="10"/>
  <c r="DR683" i="10"/>
  <c r="Z682" i="10"/>
  <c r="DJ680" i="10"/>
  <c r="R679" i="10"/>
  <c r="BN677" i="10"/>
  <c r="DR675" i="10"/>
  <c r="Z674" i="10"/>
  <c r="DJ672" i="10"/>
  <c r="R671" i="10"/>
  <c r="BN669" i="10"/>
  <c r="DR667" i="10"/>
  <c r="Z666" i="10"/>
  <c r="DJ664" i="10"/>
  <c r="R663" i="10"/>
  <c r="BN661" i="10"/>
  <c r="DR659" i="10"/>
  <c r="Z658" i="10"/>
  <c r="DJ656" i="10"/>
  <c r="R655" i="10"/>
  <c r="BN653" i="10"/>
  <c r="DR651" i="10"/>
  <c r="Z650" i="10"/>
  <c r="DJ648" i="10"/>
  <c r="R647" i="10"/>
  <c r="BN645" i="10"/>
  <c r="DR643" i="10"/>
  <c r="Z642" i="10"/>
  <c r="R1199" i="10"/>
  <c r="R943" i="10"/>
  <c r="R865" i="10"/>
  <c r="Z815" i="10"/>
  <c r="Z783" i="10"/>
  <c r="DJ759" i="10"/>
  <c r="DJ745" i="10"/>
  <c r="Z736" i="10"/>
  <c r="Z728" i="10"/>
  <c r="Z720" i="10"/>
  <c r="Z712" i="10"/>
  <c r="DR705" i="10"/>
  <c r="BN699" i="10"/>
  <c r="R693" i="10"/>
  <c r="DJ686" i="10"/>
  <c r="Z680" i="10"/>
  <c r="DR673" i="10"/>
  <c r="BN667" i="10"/>
  <c r="R661" i="10"/>
  <c r="DJ654" i="10"/>
  <c r="Z648" i="10"/>
  <c r="DR641" i="10"/>
  <c r="DJ638" i="10"/>
  <c r="BN635" i="10"/>
  <c r="Z632" i="10"/>
  <c r="R629" i="10"/>
  <c r="DJ626" i="10"/>
  <c r="DJ624" i="10"/>
  <c r="DJ622" i="10"/>
  <c r="DJ620" i="10"/>
  <c r="R619" i="10"/>
  <c r="BN617" i="10"/>
  <c r="DR615" i="10"/>
  <c r="Z614" i="10"/>
  <c r="DJ612" i="10"/>
  <c r="R611" i="10"/>
  <c r="BN609" i="10"/>
  <c r="DR607" i="10"/>
  <c r="Z606" i="10"/>
  <c r="DJ604" i="10"/>
  <c r="R603" i="10"/>
  <c r="BN601" i="10"/>
  <c r="DR599" i="10"/>
  <c r="Z598" i="10"/>
  <c r="DJ596" i="10"/>
  <c r="R595" i="10"/>
  <c r="BN593" i="10"/>
  <c r="DR591" i="10"/>
  <c r="Z590" i="10"/>
  <c r="DJ588" i="10"/>
  <c r="R587" i="10"/>
  <c r="BN585" i="10"/>
  <c r="DR583" i="10"/>
  <c r="Z582" i="10"/>
  <c r="DJ580" i="10"/>
  <c r="R579" i="10"/>
  <c r="BN577" i="10"/>
  <c r="DR575" i="10"/>
  <c r="Z574" i="10"/>
  <c r="DJ572" i="10"/>
  <c r="R571" i="10"/>
  <c r="BN569" i="10"/>
  <c r="DR567" i="10"/>
  <c r="Z566" i="10"/>
  <c r="DJ564" i="10"/>
  <c r="R563" i="10"/>
  <c r="BN561" i="10"/>
  <c r="DR559" i="10"/>
  <c r="Z558" i="10"/>
  <c r="DJ556" i="10"/>
  <c r="R555" i="10"/>
  <c r="BN553" i="10"/>
  <c r="DR551" i="10"/>
  <c r="Z550" i="10"/>
  <c r="DJ548" i="10"/>
  <c r="R547" i="10"/>
  <c r="BN545" i="10"/>
  <c r="DR543" i="10"/>
  <c r="Z542" i="10"/>
  <c r="DJ540" i="10"/>
  <c r="R539" i="10"/>
  <c r="BN537" i="10"/>
  <c r="DR535" i="10"/>
  <c r="Z534" i="10"/>
  <c r="DJ532" i="10"/>
  <c r="R531" i="10"/>
  <c r="BN529" i="10"/>
  <c r="DR527" i="10"/>
  <c r="Z526" i="10"/>
  <c r="DJ524" i="10"/>
  <c r="R523" i="10"/>
  <c r="BN521" i="10"/>
  <c r="DR519" i="10"/>
  <c r="Z518" i="10"/>
  <c r="DJ516" i="10"/>
  <c r="R515" i="10"/>
  <c r="BN513" i="10"/>
  <c r="DR511" i="10"/>
  <c r="Z510" i="10"/>
  <c r="DJ508" i="10"/>
  <c r="R507" i="10"/>
  <c r="BN505" i="10"/>
  <c r="DR503" i="10"/>
  <c r="Z502" i="10"/>
  <c r="DJ500" i="10"/>
  <c r="R499" i="10"/>
  <c r="BN497" i="10"/>
  <c r="DR495" i="10"/>
  <c r="BN494" i="10"/>
  <c r="R493" i="10"/>
  <c r="DJ491" i="10"/>
  <c r="BN490" i="10"/>
  <c r="R489" i="10"/>
  <c r="DJ487" i="10"/>
  <c r="BN486" i="10"/>
  <c r="R485" i="10"/>
  <c r="DJ483" i="10"/>
  <c r="BN482" i="10"/>
  <c r="R481" i="10"/>
  <c r="DJ479" i="10"/>
  <c r="BN478" i="10"/>
  <c r="R477" i="10"/>
  <c r="DJ475" i="10"/>
  <c r="BN474" i="10"/>
  <c r="R473" i="10"/>
  <c r="DJ471" i="10"/>
  <c r="BN470" i="10"/>
  <c r="R469" i="10"/>
  <c r="DJ467" i="10"/>
  <c r="BN466" i="10"/>
  <c r="R465" i="10"/>
  <c r="DJ463" i="10"/>
  <c r="BN462" i="10"/>
  <c r="R461" i="10"/>
  <c r="DJ459" i="10"/>
  <c r="BN458" i="10"/>
  <c r="R457" i="10"/>
  <c r="DJ455" i="10"/>
  <c r="BN454" i="10"/>
  <c r="BV452" i="10"/>
  <c r="DR449" i="10"/>
  <c r="Z447" i="10"/>
  <c r="BV444" i="10"/>
  <c r="DR441" i="10"/>
  <c r="Z439" i="10"/>
  <c r="BV436" i="10"/>
  <c r="DR433" i="10"/>
  <c r="DJ125" i="10"/>
  <c r="AP125" i="10"/>
  <c r="EH110" i="10"/>
  <c r="CD110" i="10"/>
  <c r="AH110" i="10"/>
  <c r="DZ109" i="10"/>
  <c r="BV109" i="10"/>
  <c r="Z109" i="10"/>
  <c r="DR108" i="10"/>
  <c r="BN108" i="10"/>
  <c r="R108" i="10"/>
  <c r="DJ107" i="10"/>
  <c r="AP107" i="10"/>
  <c r="EH103" i="10"/>
  <c r="CD103" i="10"/>
  <c r="AH103" i="10"/>
  <c r="DZ102" i="10"/>
  <c r="BV102" i="10"/>
  <c r="Z102" i="10"/>
  <c r="DR101" i="10"/>
  <c r="BN101" i="10"/>
  <c r="R101" i="10"/>
  <c r="DJ97" i="10"/>
  <c r="R1135" i="10"/>
  <c r="R913" i="10"/>
  <c r="R849" i="10"/>
  <c r="Z807" i="10"/>
  <c r="Z775" i="10"/>
  <c r="DJ755" i="10"/>
  <c r="Z743" i="10"/>
  <c r="Z734" i="10"/>
  <c r="Z726" i="10"/>
  <c r="Z718" i="10"/>
  <c r="DJ710" i="10"/>
  <c r="Z704" i="10"/>
  <c r="DR697" i="10"/>
  <c r="BN691" i="10"/>
  <c r="R685" i="10"/>
  <c r="DJ678" i="10"/>
  <c r="Z672" i="10"/>
  <c r="DR665" i="10"/>
  <c r="BN659" i="10"/>
  <c r="R653" i="10"/>
  <c r="DJ646" i="10"/>
  <c r="DJ640" i="10"/>
  <c r="BN637" i="10"/>
  <c r="Z634" i="10"/>
  <c r="R631" i="10"/>
  <c r="Z628" i="10"/>
  <c r="Z626" i="10"/>
  <c r="Z624" i="10"/>
  <c r="DR621" i="10"/>
  <c r="Z620" i="10"/>
  <c r="DJ618" i="10"/>
  <c r="R617" i="10"/>
  <c r="BN615" i="10"/>
  <c r="DR613" i="10"/>
  <c r="Z612" i="10"/>
  <c r="DJ610" i="10"/>
  <c r="R609" i="10"/>
  <c r="BN607" i="10"/>
  <c r="DR605" i="10"/>
  <c r="Z604" i="10"/>
  <c r="DJ602" i="10"/>
  <c r="R601" i="10"/>
  <c r="BN599" i="10"/>
  <c r="DR597" i="10"/>
  <c r="Z596" i="10"/>
  <c r="DJ594" i="10"/>
  <c r="R593" i="10"/>
  <c r="BN591" i="10"/>
  <c r="DR589" i="10"/>
  <c r="Z588" i="10"/>
  <c r="DJ586" i="10"/>
  <c r="R585" i="10"/>
  <c r="BN583" i="10"/>
  <c r="DR581" i="10"/>
  <c r="Z580" i="10"/>
  <c r="DJ578" i="10"/>
  <c r="R577" i="10"/>
  <c r="BN575" i="10"/>
  <c r="DR573" i="10"/>
  <c r="Z572" i="10"/>
  <c r="DJ570" i="10"/>
  <c r="R569" i="10"/>
  <c r="BN567" i="10"/>
  <c r="DR565" i="10"/>
  <c r="Z564" i="10"/>
  <c r="DJ562" i="10"/>
  <c r="R561" i="10"/>
  <c r="BN559" i="10"/>
  <c r="DR557" i="10"/>
  <c r="Z556" i="10"/>
  <c r="DJ554" i="10"/>
  <c r="R553" i="10"/>
  <c r="BN551" i="10"/>
  <c r="DR549" i="10"/>
  <c r="Z548" i="10"/>
  <c r="DJ546" i="10"/>
  <c r="R545" i="10"/>
  <c r="BN543" i="10"/>
  <c r="DR541" i="10"/>
  <c r="Z540" i="10"/>
  <c r="DJ538" i="10"/>
  <c r="R537" i="10"/>
  <c r="BN535" i="10"/>
  <c r="DR533" i="10"/>
  <c r="Z532" i="10"/>
  <c r="DJ530" i="10"/>
  <c r="R529" i="10"/>
  <c r="BN527" i="10"/>
  <c r="DR525" i="10"/>
  <c r="Z524" i="10"/>
  <c r="DJ522" i="10"/>
  <c r="R521" i="10"/>
  <c r="BN519" i="10"/>
  <c r="DR517" i="10"/>
  <c r="Z516" i="10"/>
  <c r="DJ514" i="10"/>
  <c r="R513" i="10"/>
  <c r="BN511" i="10"/>
  <c r="DR509" i="10"/>
  <c r="Z508" i="10"/>
  <c r="DJ506" i="10"/>
  <c r="R505" i="10"/>
  <c r="BN503" i="10"/>
  <c r="DR501" i="10"/>
  <c r="Z500" i="10"/>
  <c r="DJ498" i="10"/>
  <c r="R497" i="10"/>
  <c r="BN495" i="10"/>
  <c r="R494" i="10"/>
  <c r="DJ492" i="10"/>
  <c r="BN491" i="10"/>
  <c r="R490" i="10"/>
  <c r="DJ488" i="10"/>
  <c r="BN487" i="10"/>
  <c r="R486" i="10"/>
  <c r="DJ484" i="10"/>
  <c r="BN483" i="10"/>
  <c r="R482" i="10"/>
  <c r="DJ480" i="10"/>
  <c r="BN479" i="10"/>
  <c r="R478" i="10"/>
  <c r="DJ476" i="10"/>
  <c r="BN475" i="10"/>
  <c r="R474" i="10"/>
  <c r="DJ472" i="10"/>
  <c r="BN471" i="10"/>
  <c r="R470" i="10"/>
  <c r="DJ468" i="10"/>
  <c r="BN467" i="10"/>
  <c r="R466" i="10"/>
  <c r="DJ464" i="10"/>
  <c r="BN463" i="10"/>
  <c r="R462" i="10"/>
  <c r="DJ460" i="10"/>
  <c r="BN459" i="10"/>
  <c r="R458" i="10"/>
  <c r="DJ456" i="10"/>
  <c r="BN455" i="10"/>
  <c r="R454" i="10"/>
  <c r="DR451" i="10"/>
  <c r="Z449" i="10"/>
  <c r="BV446" i="10"/>
  <c r="DR443" i="10"/>
  <c r="Z441" i="10"/>
  <c r="BV438" i="10"/>
  <c r="DR435" i="10"/>
  <c r="Z433" i="10"/>
  <c r="CD125" i="10"/>
  <c r="AH125" i="10"/>
  <c r="DZ110" i="10"/>
  <c r="BV110" i="10"/>
  <c r="Z110" i="10"/>
  <c r="DR109" i="10"/>
  <c r="BN109" i="10"/>
  <c r="R109" i="10"/>
  <c r="DJ108" i="10"/>
  <c r="AP108" i="10"/>
  <c r="EH107" i="10"/>
  <c r="CD107" i="10"/>
  <c r="AH107" i="10"/>
  <c r="DZ103" i="10"/>
  <c r="BV103" i="10"/>
  <c r="Z103" i="10"/>
  <c r="DR102" i="10"/>
  <c r="BN102" i="10"/>
  <c r="R102" i="10"/>
  <c r="DJ101" i="10"/>
  <c r="AP101" i="10"/>
  <c r="EH97" i="10"/>
  <c r="CD97" i="10"/>
  <c r="R1071" i="10"/>
  <c r="R897" i="10"/>
  <c r="Z835" i="10"/>
  <c r="Z799" i="10"/>
  <c r="DJ767" i="10"/>
  <c r="DJ751" i="10"/>
  <c r="Z740" i="10"/>
  <c r="Z732" i="10"/>
  <c r="Z724" i="10"/>
  <c r="Z716" i="10"/>
  <c r="R709" i="10"/>
  <c r="DJ702" i="10"/>
  <c r="Z696" i="10"/>
  <c r="DR689" i="10"/>
  <c r="BN683" i="10"/>
  <c r="R677" i="10"/>
  <c r="DJ670" i="10"/>
  <c r="Z664" i="10"/>
  <c r="DR657" i="10"/>
  <c r="BN651" i="10"/>
  <c r="R645" i="10"/>
  <c r="Z640" i="10"/>
  <c r="R637" i="10"/>
  <c r="DR633" i="10"/>
  <c r="DJ630" i="10"/>
  <c r="DR627" i="10"/>
  <c r="DR625" i="10"/>
  <c r="BN623" i="10"/>
  <c r="BN621" i="10"/>
  <c r="DR619" i="10"/>
  <c r="Z618" i="10"/>
  <c r="DJ616" i="10"/>
  <c r="R615" i="10"/>
  <c r="BN613" i="10"/>
  <c r="DR611" i="10"/>
  <c r="Z610" i="10"/>
  <c r="DJ608" i="10"/>
  <c r="R607" i="10"/>
  <c r="BN605" i="10"/>
  <c r="DR603" i="10"/>
  <c r="Z602" i="10"/>
  <c r="DJ600" i="10"/>
  <c r="R599" i="10"/>
  <c r="BN597" i="10"/>
  <c r="DR595" i="10"/>
  <c r="Z594" i="10"/>
  <c r="DJ592" i="10"/>
  <c r="R591" i="10"/>
  <c r="BN589" i="10"/>
  <c r="DR587" i="10"/>
  <c r="Z586" i="10"/>
  <c r="DJ584" i="10"/>
  <c r="R583" i="10"/>
  <c r="BN581" i="10"/>
  <c r="DR579" i="10"/>
  <c r="Z578" i="10"/>
  <c r="DJ576" i="10"/>
  <c r="R575" i="10"/>
  <c r="BN573" i="10"/>
  <c r="DR571" i="10"/>
  <c r="Z570" i="10"/>
  <c r="DJ568" i="10"/>
  <c r="R567" i="10"/>
  <c r="BN565" i="10"/>
  <c r="DR563" i="10"/>
  <c r="Z562" i="10"/>
  <c r="DJ560" i="10"/>
  <c r="R559" i="10"/>
  <c r="BN557" i="10"/>
  <c r="DR555" i="10"/>
  <c r="Z554" i="10"/>
  <c r="DJ552" i="10"/>
  <c r="R551" i="10"/>
  <c r="BN549" i="10"/>
  <c r="DR547" i="10"/>
  <c r="Z546" i="10"/>
  <c r="DJ544" i="10"/>
  <c r="R543" i="10"/>
  <c r="BN541" i="10"/>
  <c r="DR539" i="10"/>
  <c r="Z538" i="10"/>
  <c r="DJ536" i="10"/>
  <c r="R535" i="10"/>
  <c r="BN533" i="10"/>
  <c r="DR531" i="10"/>
  <c r="Z530" i="10"/>
  <c r="DJ528" i="10"/>
  <c r="R527" i="10"/>
  <c r="BN525" i="10"/>
  <c r="DR523" i="10"/>
  <c r="Z522" i="10"/>
  <c r="DJ520" i="10"/>
  <c r="R519" i="10"/>
  <c r="BN517" i="10"/>
  <c r="DR515" i="10"/>
  <c r="Z514" i="10"/>
  <c r="DJ512" i="10"/>
  <c r="R511" i="10"/>
  <c r="BN509" i="10"/>
  <c r="DR507" i="10"/>
  <c r="Z506" i="10"/>
  <c r="DJ504" i="10"/>
  <c r="R503" i="10"/>
  <c r="BN501" i="10"/>
  <c r="DR499" i="10"/>
  <c r="Z498" i="10"/>
  <c r="DJ496" i="10"/>
  <c r="R495" i="10"/>
  <c r="DJ493" i="10"/>
  <c r="BN492" i="10"/>
  <c r="R491" i="10"/>
  <c r="DJ489" i="10"/>
  <c r="BN488" i="10"/>
  <c r="R487" i="10"/>
  <c r="DJ485" i="10"/>
  <c r="BN484" i="10"/>
  <c r="R483" i="10"/>
  <c r="DJ481" i="10"/>
  <c r="BN480" i="10"/>
  <c r="R479" i="10"/>
  <c r="DJ477" i="10"/>
  <c r="BN476" i="10"/>
  <c r="R475" i="10"/>
  <c r="DJ473" i="10"/>
  <c r="BN472" i="10"/>
  <c r="R471" i="10"/>
  <c r="DJ469" i="10"/>
  <c r="BN468" i="10"/>
  <c r="R467" i="10"/>
  <c r="DJ465" i="10"/>
  <c r="BN464" i="10"/>
  <c r="R463" i="10"/>
  <c r="DJ461" i="10"/>
  <c r="BN460" i="10"/>
  <c r="R459" i="10"/>
  <c r="DJ457" i="10"/>
  <c r="BN456" i="10"/>
  <c r="R455" i="10"/>
  <c r="DJ453" i="10"/>
  <c r="Z451" i="10"/>
  <c r="BV448" i="10"/>
  <c r="DR445" i="10"/>
  <c r="Z443" i="10"/>
  <c r="BV440" i="10"/>
  <c r="DR437" i="10"/>
  <c r="Z435" i="10"/>
  <c r="DZ125" i="10"/>
  <c r="BV125" i="10"/>
  <c r="Z125" i="10"/>
  <c r="DR110" i="10"/>
  <c r="BN110" i="10"/>
  <c r="R110" i="10"/>
  <c r="DJ109" i="10"/>
  <c r="AP109" i="10"/>
  <c r="EH108" i="10"/>
  <c r="CD108" i="10"/>
  <c r="AH108" i="10"/>
  <c r="DZ107" i="10"/>
  <c r="BV107" i="10"/>
  <c r="Z107" i="10"/>
  <c r="DR103" i="10"/>
  <c r="BN103" i="10"/>
  <c r="R103" i="10"/>
  <c r="DJ102" i="10"/>
  <c r="AP102" i="10"/>
  <c r="EH101" i="10"/>
  <c r="CD101" i="10"/>
  <c r="AH101" i="10"/>
  <c r="DZ97" i="10"/>
  <c r="BV97" i="10"/>
  <c r="R1007" i="10"/>
  <c r="DJ763" i="10"/>
  <c r="Z722" i="10"/>
  <c r="DJ694" i="10"/>
  <c r="R669" i="10"/>
  <c r="BN643" i="10"/>
  <c r="BN629" i="10"/>
  <c r="R621" i="10"/>
  <c r="DJ614" i="10"/>
  <c r="Z608" i="10"/>
  <c r="DR601" i="10"/>
  <c r="BN595" i="10"/>
  <c r="R589" i="10"/>
  <c r="DJ582" i="10"/>
  <c r="Z576" i="10"/>
  <c r="DR569" i="10"/>
  <c r="BN563" i="10"/>
  <c r="R557" i="10"/>
  <c r="DJ550" i="10"/>
  <c r="Z544" i="10"/>
  <c r="DR537" i="10"/>
  <c r="BN531" i="10"/>
  <c r="R525" i="10"/>
  <c r="DJ518" i="10"/>
  <c r="Z512" i="10"/>
  <c r="DR505" i="10"/>
  <c r="BN499" i="10"/>
  <c r="BN493" i="10"/>
  <c r="R488" i="10"/>
  <c r="DJ482" i="10"/>
  <c r="BN477" i="10"/>
  <c r="R472" i="10"/>
  <c r="DJ466" i="10"/>
  <c r="BN461" i="10"/>
  <c r="R456" i="10"/>
  <c r="DR447" i="10"/>
  <c r="Z437" i="10"/>
  <c r="R125" i="10"/>
  <c r="CD109" i="10"/>
  <c r="Z108" i="10"/>
  <c r="DJ103" i="10"/>
  <c r="AH102" i="10"/>
  <c r="DR97" i="10"/>
  <c r="Z97" i="10"/>
  <c r="DR96" i="10"/>
  <c r="BN96" i="10"/>
  <c r="R96" i="10"/>
  <c r="DJ95" i="10"/>
  <c r="AP95" i="10"/>
  <c r="EH73" i="10"/>
  <c r="CD73" i="10"/>
  <c r="AH73" i="10"/>
  <c r="DZ72" i="10"/>
  <c r="BV72" i="10"/>
  <c r="Z72" i="10"/>
  <c r="DR71" i="10"/>
  <c r="BN71" i="10"/>
  <c r="R71" i="10"/>
  <c r="DJ70" i="10"/>
  <c r="AP70" i="10"/>
  <c r="EH69" i="10"/>
  <c r="CD69" i="10"/>
  <c r="AH69" i="10"/>
  <c r="DJ452" i="10"/>
  <c r="R450" i="10"/>
  <c r="BN447" i="10"/>
  <c r="DJ444" i="10"/>
  <c r="R442" i="10"/>
  <c r="BN439" i="10"/>
  <c r="DJ436" i="10"/>
  <c r="R434" i="10"/>
  <c r="BN432" i="10"/>
  <c r="DJ431" i="10"/>
  <c r="R431" i="10"/>
  <c r="BN430" i="10"/>
  <c r="DJ429" i="10"/>
  <c r="R429" i="10"/>
  <c r="BN428" i="10"/>
  <c r="DJ427" i="10"/>
  <c r="R427" i="10"/>
  <c r="BN426" i="10"/>
  <c r="DJ425" i="10"/>
  <c r="R425" i="10"/>
  <c r="BN424" i="10"/>
  <c r="DJ423" i="10"/>
  <c r="R423" i="10"/>
  <c r="BN422" i="10"/>
  <c r="DJ421" i="10"/>
  <c r="R421" i="10"/>
  <c r="BN420" i="10"/>
  <c r="DJ419" i="10"/>
  <c r="R419" i="10"/>
  <c r="BN418" i="10"/>
  <c r="DJ417" i="10"/>
  <c r="R417" i="10"/>
  <c r="BN416" i="10"/>
  <c r="DJ415" i="10"/>
  <c r="R415" i="10"/>
  <c r="BN414" i="10"/>
  <c r="DJ413" i="10"/>
  <c r="R413" i="10"/>
  <c r="BN412" i="10"/>
  <c r="DJ411" i="10"/>
  <c r="R411" i="10"/>
  <c r="BN410" i="10"/>
  <c r="DJ409" i="10"/>
  <c r="R409" i="10"/>
  <c r="BN408" i="10"/>
  <c r="DJ407" i="10"/>
  <c r="R407" i="10"/>
  <c r="BN406" i="10"/>
  <c r="DJ405" i="10"/>
  <c r="R405" i="10"/>
  <c r="BN404" i="10"/>
  <c r="DJ403" i="10"/>
  <c r="R403" i="10"/>
  <c r="BN402" i="10"/>
  <c r="DJ401" i="10"/>
  <c r="R401" i="10"/>
  <c r="BN400" i="10"/>
  <c r="DJ399" i="10"/>
  <c r="R399" i="10"/>
  <c r="BN398" i="10"/>
  <c r="DJ397" i="10"/>
  <c r="R397" i="10"/>
  <c r="BN396" i="10"/>
  <c r="DJ395" i="10"/>
  <c r="Z395" i="10"/>
  <c r="BV394" i="10"/>
  <c r="R394" i="10"/>
  <c r="BN393" i="10"/>
  <c r="DR392" i="10"/>
  <c r="AH392" i="10"/>
  <c r="DJ391" i="10"/>
  <c r="Z391" i="10"/>
  <c r="BV390" i="10"/>
  <c r="R390" i="10"/>
  <c r="BN389" i="10"/>
  <c r="DR388" i="10"/>
  <c r="AH388" i="10"/>
  <c r="DJ387" i="10"/>
  <c r="Z387" i="10"/>
  <c r="BV386" i="10"/>
  <c r="R386" i="10"/>
  <c r="BN385" i="10"/>
  <c r="DR384" i="10"/>
  <c r="AH384" i="10"/>
  <c r="DJ383" i="10"/>
  <c r="Z383" i="10"/>
  <c r="BV382" i="10"/>
  <c r="R382" i="10"/>
  <c r="BN381" i="10"/>
  <c r="DR380" i="10"/>
  <c r="AH380" i="10"/>
  <c r="DJ379" i="10"/>
  <c r="Z379" i="10"/>
  <c r="BV378" i="10"/>
  <c r="R378" i="10"/>
  <c r="BN377" i="10"/>
  <c r="DR376" i="10"/>
  <c r="AH376" i="10"/>
  <c r="DJ375" i="10"/>
  <c r="Z375" i="10"/>
  <c r="BV374" i="10"/>
  <c r="R374" i="10"/>
  <c r="BN373" i="10"/>
  <c r="DR372" i="10"/>
  <c r="AH372" i="10"/>
  <c r="DJ371" i="10"/>
  <c r="Z371" i="10"/>
  <c r="BV370" i="10"/>
  <c r="R881" i="10"/>
  <c r="Z748" i="10"/>
  <c r="Z714" i="10"/>
  <c r="Z688" i="10"/>
  <c r="DJ662" i="10"/>
  <c r="R639" i="10"/>
  <c r="BN627" i="10"/>
  <c r="BN619" i="10"/>
  <c r="R613" i="10"/>
  <c r="DJ606" i="10"/>
  <c r="Z600" i="10"/>
  <c r="DR593" i="10"/>
  <c r="BN587" i="10"/>
  <c r="R581" i="10"/>
  <c r="DJ574" i="10"/>
  <c r="Z568" i="10"/>
  <c r="DR561" i="10"/>
  <c r="BN555" i="10"/>
  <c r="R549" i="10"/>
  <c r="DJ542" i="10"/>
  <c r="Z536" i="10"/>
  <c r="DR529" i="10"/>
  <c r="BN523" i="10"/>
  <c r="R517" i="10"/>
  <c r="DJ510" i="10"/>
  <c r="Z504" i="10"/>
  <c r="DR497" i="10"/>
  <c r="R492" i="10"/>
  <c r="DJ486" i="10"/>
  <c r="BN481" i="10"/>
  <c r="R476" i="10"/>
  <c r="DJ470" i="10"/>
  <c r="BN465" i="10"/>
  <c r="R460" i="10"/>
  <c r="DJ454" i="10"/>
  <c r="Z445" i="10"/>
  <c r="BV434" i="10"/>
  <c r="DJ110" i="10"/>
  <c r="AH109" i="10"/>
  <c r="DR107" i="10"/>
  <c r="AP103" i="10"/>
  <c r="DZ101" i="10"/>
  <c r="BN97" i="10"/>
  <c r="R97" i="10"/>
  <c r="DJ96" i="10"/>
  <c r="AP96" i="10"/>
  <c r="EH95" i="10"/>
  <c r="CD95" i="10"/>
  <c r="AH95" i="10"/>
  <c r="DZ73" i="10"/>
  <c r="BV73" i="10"/>
  <c r="Z73" i="10"/>
  <c r="DR72" i="10"/>
  <c r="BN72" i="10"/>
  <c r="R72" i="10"/>
  <c r="DJ71" i="10"/>
  <c r="AP71" i="10"/>
  <c r="EH70" i="10"/>
  <c r="CD70" i="10"/>
  <c r="AH70" i="10"/>
  <c r="DZ69" i="10"/>
  <c r="BV69" i="10"/>
  <c r="Z69" i="10"/>
  <c r="R452" i="10"/>
  <c r="BN449" i="10"/>
  <c r="DJ446" i="10"/>
  <c r="R444" i="10"/>
  <c r="BN441" i="10"/>
  <c r="DJ438" i="10"/>
  <c r="R436" i="10"/>
  <c r="BN433" i="10"/>
  <c r="Z432" i="10"/>
  <c r="BV431" i="10"/>
  <c r="DR430" i="10"/>
  <c r="Z430" i="10"/>
  <c r="BV429" i="10"/>
  <c r="DR428" i="10"/>
  <c r="Z428" i="10"/>
  <c r="BV427" i="10"/>
  <c r="DR426" i="10"/>
  <c r="Z426" i="10"/>
  <c r="BV425" i="10"/>
  <c r="DR424" i="10"/>
  <c r="Z424" i="10"/>
  <c r="BV423" i="10"/>
  <c r="DR422" i="10"/>
  <c r="Z422" i="10"/>
  <c r="BV421" i="10"/>
  <c r="DR420" i="10"/>
  <c r="Z420" i="10"/>
  <c r="BV419" i="10"/>
  <c r="DR418" i="10"/>
  <c r="Z418" i="10"/>
  <c r="BV417" i="10"/>
  <c r="DR416" i="10"/>
  <c r="Z416" i="10"/>
  <c r="BV415" i="10"/>
  <c r="DR414" i="10"/>
  <c r="Z414" i="10"/>
  <c r="BV413" i="10"/>
  <c r="DR412" i="10"/>
  <c r="Z412" i="10"/>
  <c r="BV411" i="10"/>
  <c r="DR410" i="10"/>
  <c r="Z410" i="10"/>
  <c r="BV409" i="10"/>
  <c r="DR408" i="10"/>
  <c r="Z408" i="10"/>
  <c r="BV407" i="10"/>
  <c r="DR406" i="10"/>
  <c r="Z406" i="10"/>
  <c r="BV405" i="10"/>
  <c r="DR404" i="10"/>
  <c r="Z404" i="10"/>
  <c r="BV403" i="10"/>
  <c r="DR402" i="10"/>
  <c r="Z402" i="10"/>
  <c r="BV401" i="10"/>
  <c r="DR400" i="10"/>
  <c r="Z400" i="10"/>
  <c r="BV399" i="10"/>
  <c r="DR398" i="10"/>
  <c r="Z398" i="10"/>
  <c r="BV397" i="10"/>
  <c r="DR396" i="10"/>
  <c r="Z396" i="10"/>
  <c r="BV395" i="10"/>
  <c r="R395" i="10"/>
  <c r="BN394" i="10"/>
  <c r="DR393" i="10"/>
  <c r="AH393" i="10"/>
  <c r="DJ392" i="10"/>
  <c r="Z392" i="10"/>
  <c r="BV391" i="10"/>
  <c r="R391" i="10"/>
  <c r="BN390" i="10"/>
  <c r="DR389" i="10"/>
  <c r="AH389" i="10"/>
  <c r="DJ388" i="10"/>
  <c r="Z388" i="10"/>
  <c r="BV387" i="10"/>
  <c r="R387" i="10"/>
  <c r="BN386" i="10"/>
  <c r="DR385" i="10"/>
  <c r="AH385" i="10"/>
  <c r="DJ384" i="10"/>
  <c r="Z384" i="10"/>
  <c r="BV383" i="10"/>
  <c r="R383" i="10"/>
  <c r="BN382" i="10"/>
  <c r="DR381" i="10"/>
  <c r="AH381" i="10"/>
  <c r="DJ380" i="10"/>
  <c r="Z380" i="10"/>
  <c r="BV379" i="10"/>
  <c r="R379" i="10"/>
  <c r="BN378" i="10"/>
  <c r="DR377" i="10"/>
  <c r="AH377" i="10"/>
  <c r="DJ376" i="10"/>
  <c r="Z376" i="10"/>
  <c r="BV375" i="10"/>
  <c r="R375" i="10"/>
  <c r="BN374" i="10"/>
  <c r="DR373" i="10"/>
  <c r="AH373" i="10"/>
  <c r="DJ372" i="10"/>
  <c r="Z372" i="10"/>
  <c r="BV371" i="10"/>
  <c r="R371" i="10"/>
  <c r="DJ824" i="10"/>
  <c r="Z738" i="10"/>
  <c r="BN707" i="10"/>
  <c r="DR681" i="10"/>
  <c r="Z656" i="10"/>
  <c r="DR635" i="10"/>
  <c r="R625" i="10"/>
  <c r="DR617" i="10"/>
  <c r="BN611" i="10"/>
  <c r="R605" i="10"/>
  <c r="DJ598" i="10"/>
  <c r="Z592" i="10"/>
  <c r="DR585" i="10"/>
  <c r="BN579" i="10"/>
  <c r="R573" i="10"/>
  <c r="DJ566" i="10"/>
  <c r="Z560" i="10"/>
  <c r="DR553" i="10"/>
  <c r="BN547" i="10"/>
  <c r="R541" i="10"/>
  <c r="DJ534" i="10"/>
  <c r="Z528" i="10"/>
  <c r="DR521" i="10"/>
  <c r="BN515" i="10"/>
  <c r="R509" i="10"/>
  <c r="DJ502" i="10"/>
  <c r="Z496" i="10"/>
  <c r="DJ490" i="10"/>
  <c r="BN485" i="10"/>
  <c r="R480" i="10"/>
  <c r="DJ474" i="10"/>
  <c r="BN469" i="10"/>
  <c r="R464" i="10"/>
  <c r="DJ458" i="10"/>
  <c r="Z453" i="10"/>
  <c r="BV442" i="10"/>
  <c r="DR125" i="10"/>
  <c r="AP110" i="10"/>
  <c r="DZ108" i="10"/>
  <c r="BN107" i="10"/>
  <c r="EH102" i="10"/>
  <c r="BV101" i="10"/>
  <c r="AP97" i="10"/>
  <c r="EH96" i="10"/>
  <c r="CD96" i="10"/>
  <c r="AH96" i="10"/>
  <c r="DZ95" i="10"/>
  <c r="BV95" i="10"/>
  <c r="Z95" i="10"/>
  <c r="DR73" i="10"/>
  <c r="BN73" i="10"/>
  <c r="R73" i="10"/>
  <c r="DJ72" i="10"/>
  <c r="AP72" i="10"/>
  <c r="EH71" i="10"/>
  <c r="CD71" i="10"/>
  <c r="AH71" i="10"/>
  <c r="DZ70" i="10"/>
  <c r="BV70" i="10"/>
  <c r="Z70" i="10"/>
  <c r="DR69" i="10"/>
  <c r="BN69" i="10"/>
  <c r="R69" i="10"/>
  <c r="BN451" i="10"/>
  <c r="DJ448" i="10"/>
  <c r="R446" i="10"/>
  <c r="BN443" i="10"/>
  <c r="DJ440" i="10"/>
  <c r="R438" i="10"/>
  <c r="BN435" i="10"/>
  <c r="DJ432" i="10"/>
  <c r="R432" i="10"/>
  <c r="BN431" i="10"/>
  <c r="DJ430" i="10"/>
  <c r="R430" i="10"/>
  <c r="BN429" i="10"/>
  <c r="DJ428" i="10"/>
  <c r="R428" i="10"/>
  <c r="BN427" i="10"/>
  <c r="DJ426" i="10"/>
  <c r="R426" i="10"/>
  <c r="BN425" i="10"/>
  <c r="DJ424" i="10"/>
  <c r="R424" i="10"/>
  <c r="BN423" i="10"/>
  <c r="DJ422" i="10"/>
  <c r="R422" i="10"/>
  <c r="BN421" i="10"/>
  <c r="DJ420" i="10"/>
  <c r="R420" i="10"/>
  <c r="BN419" i="10"/>
  <c r="DJ418" i="10"/>
  <c r="R418" i="10"/>
  <c r="BN417" i="10"/>
  <c r="DJ416" i="10"/>
  <c r="R416" i="10"/>
  <c r="BN415" i="10"/>
  <c r="DJ414" i="10"/>
  <c r="R414" i="10"/>
  <c r="BN413" i="10"/>
  <c r="DJ412" i="10"/>
  <c r="R412" i="10"/>
  <c r="BN411" i="10"/>
  <c r="DJ410" i="10"/>
  <c r="R410" i="10"/>
  <c r="BN409" i="10"/>
  <c r="DJ408" i="10"/>
  <c r="R408" i="10"/>
  <c r="BN407" i="10"/>
  <c r="DJ406" i="10"/>
  <c r="R406" i="10"/>
  <c r="BN405" i="10"/>
  <c r="DJ404" i="10"/>
  <c r="R404" i="10"/>
  <c r="BN403" i="10"/>
  <c r="DJ402" i="10"/>
  <c r="R402" i="10"/>
  <c r="BN401" i="10"/>
  <c r="DJ400" i="10"/>
  <c r="R400" i="10"/>
  <c r="BN399" i="10"/>
  <c r="DJ398" i="10"/>
  <c r="R398" i="10"/>
  <c r="BN397" i="10"/>
  <c r="DJ396" i="10"/>
  <c r="R396" i="10"/>
  <c r="BN395" i="10"/>
  <c r="DR394" i="10"/>
  <c r="AH394" i="10"/>
  <c r="DJ393" i="10"/>
  <c r="Z393" i="10"/>
  <c r="BV392" i="10"/>
  <c r="R392" i="10"/>
  <c r="BN391" i="10"/>
  <c r="DR390" i="10"/>
  <c r="AH390" i="10"/>
  <c r="DJ389" i="10"/>
  <c r="Z389" i="10"/>
  <c r="BV388" i="10"/>
  <c r="R388" i="10"/>
  <c r="BN387" i="10"/>
  <c r="DR386" i="10"/>
  <c r="AH386" i="10"/>
  <c r="DJ385" i="10"/>
  <c r="Z385" i="10"/>
  <c r="BV384" i="10"/>
  <c r="R384" i="10"/>
  <c r="BN383" i="10"/>
  <c r="DR382" i="10"/>
  <c r="AH382" i="10"/>
  <c r="DJ381" i="10"/>
  <c r="Z381" i="10"/>
  <c r="BV380" i="10"/>
  <c r="R380" i="10"/>
  <c r="BN379" i="10"/>
  <c r="DR378" i="10"/>
  <c r="AH378" i="10"/>
  <c r="DJ377" i="10"/>
  <c r="Z377" i="10"/>
  <c r="BV376" i="10"/>
  <c r="R376" i="10"/>
  <c r="BN375" i="10"/>
  <c r="DR374" i="10"/>
  <c r="AH374" i="10"/>
  <c r="DJ373" i="10"/>
  <c r="Z373" i="10"/>
  <c r="BV372" i="10"/>
  <c r="R372" i="10"/>
  <c r="BN371" i="10"/>
  <c r="DR370" i="10"/>
  <c r="Z791" i="10"/>
  <c r="DR649" i="10"/>
  <c r="DR609" i="10"/>
  <c r="Z584" i="10"/>
  <c r="DJ558" i="10"/>
  <c r="R533" i="10"/>
  <c r="BN507" i="10"/>
  <c r="R484" i="10"/>
  <c r="DJ462" i="10"/>
  <c r="BN125" i="10"/>
  <c r="CD102" i="10"/>
  <c r="BV96" i="10"/>
  <c r="R95" i="10"/>
  <c r="CD72" i="10"/>
  <c r="Z71" i="10"/>
  <c r="DJ69" i="10"/>
  <c r="R448" i="10"/>
  <c r="BN437" i="10"/>
  <c r="Z431" i="10"/>
  <c r="BV428" i="10"/>
  <c r="DR425" i="10"/>
  <c r="Z423" i="10"/>
  <c r="BV420" i="10"/>
  <c r="DR417" i="10"/>
  <c r="Z415" i="10"/>
  <c r="BV412" i="10"/>
  <c r="DR409" i="10"/>
  <c r="Z407" i="10"/>
  <c r="BV404" i="10"/>
  <c r="DR401" i="10"/>
  <c r="Z399" i="10"/>
  <c r="BV396" i="10"/>
  <c r="Z394" i="10"/>
  <c r="DR391" i="10"/>
  <c r="BV389" i="10"/>
  <c r="AH387" i="10"/>
  <c r="R385" i="10"/>
  <c r="DJ382" i="10"/>
  <c r="BN380" i="10"/>
  <c r="Z378" i="10"/>
  <c r="DR375" i="10"/>
  <c r="BV373" i="10"/>
  <c r="AH371" i="10"/>
  <c r="Z370" i="10"/>
  <c r="BV369" i="10"/>
  <c r="R369" i="10"/>
  <c r="BN368" i="10"/>
  <c r="DR367" i="10"/>
  <c r="AH367" i="10"/>
  <c r="DJ366" i="10"/>
  <c r="Z366" i="10"/>
  <c r="BV365" i="10"/>
  <c r="R365" i="10"/>
  <c r="BN364" i="10"/>
  <c r="DR363" i="10"/>
  <c r="AH363" i="10"/>
  <c r="DJ362" i="10"/>
  <c r="Z362" i="10"/>
  <c r="BV361" i="10"/>
  <c r="R361" i="10"/>
  <c r="BN360" i="10"/>
  <c r="DR359" i="10"/>
  <c r="AH359" i="10"/>
  <c r="DJ358" i="10"/>
  <c r="Z358" i="10"/>
  <c r="BV357" i="10"/>
  <c r="R357" i="10"/>
  <c r="BN356" i="10"/>
  <c r="DR355" i="10"/>
  <c r="AH355" i="10"/>
  <c r="DJ354" i="10"/>
  <c r="Z354" i="10"/>
  <c r="BV353" i="10"/>
  <c r="R353" i="10"/>
  <c r="BN352" i="10"/>
  <c r="DR351" i="10"/>
  <c r="AH351" i="10"/>
  <c r="DJ350" i="10"/>
  <c r="Z350" i="10"/>
  <c r="BV349" i="10"/>
  <c r="R349" i="10"/>
  <c r="BN348" i="10"/>
  <c r="DR347" i="10"/>
  <c r="AH347" i="10"/>
  <c r="DJ346" i="10"/>
  <c r="Z346" i="10"/>
  <c r="BV345" i="10"/>
  <c r="R345" i="10"/>
  <c r="BN344" i="10"/>
  <c r="DR343" i="10"/>
  <c r="AH343" i="10"/>
  <c r="DJ342" i="10"/>
  <c r="Z342" i="10"/>
  <c r="BV341" i="10"/>
  <c r="R341" i="10"/>
  <c r="BN340" i="10"/>
  <c r="DR339" i="10"/>
  <c r="AH339" i="10"/>
  <c r="DJ338" i="10"/>
  <c r="Z338" i="10"/>
  <c r="BV337" i="10"/>
  <c r="R337" i="10"/>
  <c r="BN336" i="10"/>
  <c r="DR335" i="10"/>
  <c r="AH335" i="10"/>
  <c r="DJ334" i="10"/>
  <c r="Z334" i="10"/>
  <c r="BV333" i="10"/>
  <c r="R333" i="10"/>
  <c r="BN332" i="10"/>
  <c r="DR331" i="10"/>
  <c r="AH331" i="10"/>
  <c r="DJ330" i="10"/>
  <c r="Z330" i="10"/>
  <c r="BV329" i="10"/>
  <c r="R329" i="10"/>
  <c r="BN328" i="10"/>
  <c r="DR327" i="10"/>
  <c r="AH327" i="10"/>
  <c r="DR326" i="10"/>
  <c r="AH326" i="10"/>
  <c r="DR325" i="10"/>
  <c r="AH325" i="10"/>
  <c r="DR324" i="10"/>
  <c r="AH324" i="10"/>
  <c r="DR323" i="10"/>
  <c r="AH323" i="10"/>
  <c r="DR322" i="10"/>
  <c r="AH322" i="10"/>
  <c r="DR321" i="10"/>
  <c r="AH321" i="10"/>
  <c r="DR320" i="10"/>
  <c r="AH320" i="10"/>
  <c r="DR319" i="10"/>
  <c r="AH319" i="10"/>
  <c r="DR318" i="10"/>
  <c r="AH318" i="10"/>
  <c r="DR317" i="10"/>
  <c r="AH317" i="10"/>
  <c r="DR316" i="10"/>
  <c r="AH316" i="10"/>
  <c r="DR315" i="10"/>
  <c r="AH315" i="10"/>
  <c r="DR314" i="10"/>
  <c r="AH314" i="10"/>
  <c r="DR313" i="10"/>
  <c r="AH313" i="10"/>
  <c r="DR312" i="10"/>
  <c r="AH312" i="10"/>
  <c r="DR311" i="10"/>
  <c r="AH311" i="10"/>
  <c r="DR310" i="10"/>
  <c r="AH310" i="10"/>
  <c r="DR309" i="10"/>
  <c r="AH309" i="10"/>
  <c r="DR308" i="10"/>
  <c r="AH308" i="10"/>
  <c r="DR307" i="10"/>
  <c r="AH307" i="10"/>
  <c r="DR306" i="10"/>
  <c r="AH306" i="10"/>
  <c r="DR305" i="10"/>
  <c r="AH305" i="10"/>
  <c r="DR304" i="10"/>
  <c r="AH304" i="10"/>
  <c r="DR303" i="10"/>
  <c r="AH303" i="10"/>
  <c r="DR302" i="10"/>
  <c r="AH302" i="10"/>
  <c r="DR301" i="10"/>
  <c r="AH301" i="10"/>
  <c r="DR300" i="10"/>
  <c r="AH300" i="10"/>
  <c r="DR299" i="10"/>
  <c r="AH299" i="10"/>
  <c r="DR298" i="10"/>
  <c r="AH298" i="10"/>
  <c r="DR297" i="10"/>
  <c r="AH297" i="10"/>
  <c r="Z730" i="10"/>
  <c r="DJ632" i="10"/>
  <c r="BN603" i="10"/>
  <c r="DR577" i="10"/>
  <c r="Z552" i="10"/>
  <c r="DJ526" i="10"/>
  <c r="R501" i="10"/>
  <c r="DJ478" i="10"/>
  <c r="BN457" i="10"/>
  <c r="EH109" i="10"/>
  <c r="Z101" i="10"/>
  <c r="Z96" i="10"/>
  <c r="DJ73" i="10"/>
  <c r="AH72" i="10"/>
  <c r="DR70" i="10"/>
  <c r="AP69" i="10"/>
  <c r="BN445" i="10"/>
  <c r="DJ434" i="10"/>
  <c r="BV430" i="10"/>
  <c r="DR427" i="10"/>
  <c r="Z425" i="10"/>
  <c r="BV422" i="10"/>
  <c r="DR419" i="10"/>
  <c r="Z417" i="10"/>
  <c r="BV414" i="10"/>
  <c r="DR411" i="10"/>
  <c r="Z409" i="10"/>
  <c r="BV406" i="10"/>
  <c r="DR403" i="10"/>
  <c r="Z401" i="10"/>
  <c r="BV398" i="10"/>
  <c r="DR395" i="10"/>
  <c r="BV393" i="10"/>
  <c r="AH391" i="10"/>
  <c r="R389" i="10"/>
  <c r="DJ386" i="10"/>
  <c r="BN384" i="10"/>
  <c r="Z382" i="10"/>
  <c r="DR379" i="10"/>
  <c r="BV377" i="10"/>
  <c r="AH375" i="10"/>
  <c r="R373" i="10"/>
  <c r="DJ370" i="10"/>
  <c r="R370" i="10"/>
  <c r="BN369" i="10"/>
  <c r="DR368" i="10"/>
  <c r="AH368" i="10"/>
  <c r="DJ367" i="10"/>
  <c r="Z367" i="10"/>
  <c r="BV366" i="10"/>
  <c r="R366" i="10"/>
  <c r="BN365" i="10"/>
  <c r="DR364" i="10"/>
  <c r="AH364" i="10"/>
  <c r="DJ363" i="10"/>
  <c r="Z363" i="10"/>
  <c r="BV362" i="10"/>
  <c r="R362" i="10"/>
  <c r="BN361" i="10"/>
  <c r="DR360" i="10"/>
  <c r="AH360" i="10"/>
  <c r="DJ359" i="10"/>
  <c r="Z359" i="10"/>
  <c r="BV358" i="10"/>
  <c r="R358" i="10"/>
  <c r="BN357" i="10"/>
  <c r="DR356" i="10"/>
  <c r="AH356" i="10"/>
  <c r="DJ355" i="10"/>
  <c r="Z355" i="10"/>
  <c r="BV354" i="10"/>
  <c r="R354" i="10"/>
  <c r="BN353" i="10"/>
  <c r="DR352" i="10"/>
  <c r="AH352" i="10"/>
  <c r="DJ351" i="10"/>
  <c r="Z351" i="10"/>
  <c r="BV350" i="10"/>
  <c r="R350" i="10"/>
  <c r="BN349" i="10"/>
  <c r="DR348" i="10"/>
  <c r="AH348" i="10"/>
  <c r="DJ347" i="10"/>
  <c r="Z347" i="10"/>
  <c r="BV346" i="10"/>
  <c r="R346" i="10"/>
  <c r="BN345" i="10"/>
  <c r="DR344" i="10"/>
  <c r="AH344" i="10"/>
  <c r="DJ343" i="10"/>
  <c r="Z343" i="10"/>
  <c r="BV342" i="10"/>
  <c r="R342" i="10"/>
  <c r="BN341" i="10"/>
  <c r="DR340" i="10"/>
  <c r="AH340" i="10"/>
  <c r="DJ339" i="10"/>
  <c r="Z339" i="10"/>
  <c r="BV338" i="10"/>
  <c r="R338" i="10"/>
  <c r="BN337" i="10"/>
  <c r="DR336" i="10"/>
  <c r="AH336" i="10"/>
  <c r="DJ335" i="10"/>
  <c r="Z335" i="10"/>
  <c r="BV334" i="10"/>
  <c r="R334" i="10"/>
  <c r="BN333" i="10"/>
  <c r="DR332" i="10"/>
  <c r="AH332" i="10"/>
  <c r="DJ331" i="10"/>
  <c r="Z331" i="10"/>
  <c r="BV330" i="10"/>
  <c r="R330" i="10"/>
  <c r="BN329" i="10"/>
  <c r="DR328" i="10"/>
  <c r="AH328" i="10"/>
  <c r="DJ327" i="10"/>
  <c r="Z327" i="10"/>
  <c r="DJ326" i="10"/>
  <c r="Z326" i="10"/>
  <c r="DJ325" i="10"/>
  <c r="Z325" i="10"/>
  <c r="DJ324" i="10"/>
  <c r="Z324" i="10"/>
  <c r="DJ323" i="10"/>
  <c r="Z323" i="10"/>
  <c r="DJ322" i="10"/>
  <c r="Z322" i="10"/>
  <c r="DJ321" i="10"/>
  <c r="Z321" i="10"/>
  <c r="DJ320" i="10"/>
  <c r="Z320" i="10"/>
  <c r="DJ319" i="10"/>
  <c r="Z319" i="10"/>
  <c r="DJ318" i="10"/>
  <c r="Z318" i="10"/>
  <c r="DJ317" i="10"/>
  <c r="Z317" i="10"/>
  <c r="DJ316" i="10"/>
  <c r="Z316" i="10"/>
  <c r="DJ315" i="10"/>
  <c r="Z315" i="10"/>
  <c r="DJ314" i="10"/>
  <c r="Z314" i="10"/>
  <c r="DJ313" i="10"/>
  <c r="Z313" i="10"/>
  <c r="DJ312" i="10"/>
  <c r="Z312" i="10"/>
  <c r="DJ311" i="10"/>
  <c r="Z311" i="10"/>
  <c r="DJ310" i="10"/>
  <c r="Z310" i="10"/>
  <c r="DJ309" i="10"/>
  <c r="Z309" i="10"/>
  <c r="DJ308" i="10"/>
  <c r="Z308" i="10"/>
  <c r="DJ307" i="10"/>
  <c r="Z307" i="10"/>
  <c r="DJ306" i="10"/>
  <c r="Z306" i="10"/>
  <c r="DJ305" i="10"/>
  <c r="Z305" i="10"/>
  <c r="DJ304" i="10"/>
  <c r="R701" i="10"/>
  <c r="R623" i="10"/>
  <c r="R597" i="10"/>
  <c r="BN571" i="10"/>
  <c r="DR545" i="10"/>
  <c r="Z520" i="10"/>
  <c r="DJ494" i="10"/>
  <c r="BN473" i="10"/>
  <c r="BV450" i="10"/>
  <c r="BV108" i="10"/>
  <c r="AH97" i="10"/>
  <c r="DR95" i="10"/>
  <c r="AP73" i="10"/>
  <c r="DZ71" i="10"/>
  <c r="BN70" i="10"/>
  <c r="BN453" i="10"/>
  <c r="DJ442" i="10"/>
  <c r="BV432" i="10"/>
  <c r="DR429" i="10"/>
  <c r="Z427" i="10"/>
  <c r="BV424" i="10"/>
  <c r="DR421" i="10"/>
  <c r="Z419" i="10"/>
  <c r="BV416" i="10"/>
  <c r="DR413" i="10"/>
  <c r="Z411" i="10"/>
  <c r="BV408" i="10"/>
  <c r="DR405" i="10"/>
  <c r="Z403" i="10"/>
  <c r="BV400" i="10"/>
  <c r="DR397" i="10"/>
  <c r="AH395" i="10"/>
  <c r="R393" i="10"/>
  <c r="DJ390" i="10"/>
  <c r="BN388" i="10"/>
  <c r="Z386" i="10"/>
  <c r="DR383" i="10"/>
  <c r="BV381" i="10"/>
  <c r="AH379" i="10"/>
  <c r="R377" i="10"/>
  <c r="DJ374" i="10"/>
  <c r="BN372" i="10"/>
  <c r="BN370" i="10"/>
  <c r="DR369" i="10"/>
  <c r="AH369" i="10"/>
  <c r="DJ368" i="10"/>
  <c r="Z368" i="10"/>
  <c r="BV367" i="10"/>
  <c r="R367" i="10"/>
  <c r="BN366" i="10"/>
  <c r="DR365" i="10"/>
  <c r="AH365" i="10"/>
  <c r="DJ364" i="10"/>
  <c r="Z364" i="10"/>
  <c r="BV363" i="10"/>
  <c r="R363" i="10"/>
  <c r="BN362" i="10"/>
  <c r="DR361" i="10"/>
  <c r="AH361" i="10"/>
  <c r="DJ360" i="10"/>
  <c r="Z360" i="10"/>
  <c r="BV359" i="10"/>
  <c r="R359" i="10"/>
  <c r="BN358" i="10"/>
  <c r="DR357" i="10"/>
  <c r="AH357" i="10"/>
  <c r="DJ356" i="10"/>
  <c r="Z356" i="10"/>
  <c r="BV355" i="10"/>
  <c r="R355" i="10"/>
  <c r="BN354" i="10"/>
  <c r="DR353" i="10"/>
  <c r="AH353" i="10"/>
  <c r="DJ352" i="10"/>
  <c r="Z352" i="10"/>
  <c r="BV351" i="10"/>
  <c r="R351" i="10"/>
  <c r="BN350" i="10"/>
  <c r="DR349" i="10"/>
  <c r="AH349" i="10"/>
  <c r="DJ348" i="10"/>
  <c r="Z348" i="10"/>
  <c r="BV347" i="10"/>
  <c r="R347" i="10"/>
  <c r="BN346" i="10"/>
  <c r="DR345" i="10"/>
  <c r="AH345" i="10"/>
  <c r="DJ344" i="10"/>
  <c r="Z344" i="10"/>
  <c r="BV343" i="10"/>
  <c r="R343" i="10"/>
  <c r="BN342" i="10"/>
  <c r="DR341" i="10"/>
  <c r="AH341" i="10"/>
  <c r="DJ340" i="10"/>
  <c r="Z340" i="10"/>
  <c r="BV339" i="10"/>
  <c r="R339" i="10"/>
  <c r="BN338" i="10"/>
  <c r="DR337" i="10"/>
  <c r="AH337" i="10"/>
  <c r="DJ336" i="10"/>
  <c r="Z336" i="10"/>
  <c r="BV335" i="10"/>
  <c r="R335" i="10"/>
  <c r="BN334" i="10"/>
  <c r="DR333" i="10"/>
  <c r="AH333" i="10"/>
  <c r="DJ332" i="10"/>
  <c r="Z332" i="10"/>
  <c r="BV331" i="10"/>
  <c r="R331" i="10"/>
  <c r="BN330" i="10"/>
  <c r="DR329" i="10"/>
  <c r="AH329" i="10"/>
  <c r="DJ328" i="10"/>
  <c r="Z328" i="10"/>
  <c r="BV327" i="10"/>
  <c r="R327" i="10"/>
  <c r="BV326" i="10"/>
  <c r="R326" i="10"/>
  <c r="BV325" i="10"/>
  <c r="R325" i="10"/>
  <c r="BV324" i="10"/>
  <c r="R324" i="10"/>
  <c r="BV323" i="10"/>
  <c r="R323" i="10"/>
  <c r="BV322" i="10"/>
  <c r="R322" i="10"/>
  <c r="BV321" i="10"/>
  <c r="R321" i="10"/>
  <c r="BV320" i="10"/>
  <c r="R320" i="10"/>
  <c r="BV319" i="10"/>
  <c r="R319" i="10"/>
  <c r="BV318" i="10"/>
  <c r="R318" i="10"/>
  <c r="BV317" i="10"/>
  <c r="R317" i="10"/>
  <c r="BV316" i="10"/>
  <c r="R316" i="10"/>
  <c r="BV315" i="10"/>
  <c r="R315" i="10"/>
  <c r="BV314" i="10"/>
  <c r="R314" i="10"/>
  <c r="BV313" i="10"/>
  <c r="R313" i="10"/>
  <c r="BV312" i="10"/>
  <c r="R312" i="10"/>
  <c r="BV311" i="10"/>
  <c r="R311" i="10"/>
  <c r="BV310" i="10"/>
  <c r="R310" i="10"/>
  <c r="BV309" i="10"/>
  <c r="R309" i="10"/>
  <c r="BV308" i="10"/>
  <c r="R308" i="10"/>
  <c r="BV307" i="10"/>
  <c r="R307" i="10"/>
  <c r="BV306" i="10"/>
  <c r="R306" i="10"/>
  <c r="BV305" i="10"/>
  <c r="R305" i="10"/>
  <c r="BV304" i="10"/>
  <c r="R304" i="10"/>
  <c r="BV303" i="10"/>
  <c r="R303" i="10"/>
  <c r="BV302" i="10"/>
  <c r="R302" i="10"/>
  <c r="BV301" i="10"/>
  <c r="BN675" i="10"/>
  <c r="BN539" i="10"/>
  <c r="DR439" i="10"/>
  <c r="EH72" i="10"/>
  <c r="R440" i="10"/>
  <c r="DR423" i="10"/>
  <c r="Z413" i="10"/>
  <c r="BV402" i="10"/>
  <c r="BN392" i="10"/>
  <c r="AH383" i="10"/>
  <c r="Z374" i="10"/>
  <c r="Z369" i="10"/>
  <c r="DR366" i="10"/>
  <c r="BV364" i="10"/>
  <c r="AH362" i="10"/>
  <c r="R360" i="10"/>
  <c r="DJ357" i="10"/>
  <c r="BN355" i="10"/>
  <c r="Z353" i="10"/>
  <c r="DR350" i="10"/>
  <c r="BV348" i="10"/>
  <c r="AH346" i="10"/>
  <c r="R344" i="10"/>
  <c r="DJ341" i="10"/>
  <c r="BN339" i="10"/>
  <c r="Z337" i="10"/>
  <c r="DR334" i="10"/>
  <c r="BV332" i="10"/>
  <c r="AH330" i="10"/>
  <c r="R328" i="10"/>
  <c r="DZ325" i="10"/>
  <c r="DZ323" i="10"/>
  <c r="DZ321" i="10"/>
  <c r="DZ319" i="10"/>
  <c r="DZ317" i="10"/>
  <c r="DZ315" i="10"/>
  <c r="DZ313" i="10"/>
  <c r="DZ311" i="10"/>
  <c r="DZ309" i="10"/>
  <c r="DZ307" i="10"/>
  <c r="DZ305" i="10"/>
  <c r="Z304" i="10"/>
  <c r="Z303" i="10"/>
  <c r="Z302" i="10"/>
  <c r="Z301" i="10"/>
  <c r="BV300" i="10"/>
  <c r="DZ299" i="10"/>
  <c r="Z299" i="10"/>
  <c r="BV298" i="10"/>
  <c r="DZ297" i="10"/>
  <c r="Z297" i="10"/>
  <c r="DJ296" i="10"/>
  <c r="Z296" i="10"/>
  <c r="DJ295" i="10"/>
  <c r="Z295" i="10"/>
  <c r="DJ294" i="10"/>
  <c r="Z294" i="10"/>
  <c r="DJ293" i="10"/>
  <c r="Z293" i="10"/>
  <c r="DJ292" i="10"/>
  <c r="Z292" i="10"/>
  <c r="DJ291" i="10"/>
  <c r="Z291" i="10"/>
  <c r="DJ290" i="10"/>
  <c r="Z290" i="10"/>
  <c r="DJ289" i="10"/>
  <c r="Z289" i="10"/>
  <c r="DJ288" i="10"/>
  <c r="Z288" i="10"/>
  <c r="DJ287" i="10"/>
  <c r="Z287" i="10"/>
  <c r="DJ286" i="10"/>
  <c r="Z286" i="10"/>
  <c r="DJ285" i="10"/>
  <c r="Z285" i="10"/>
  <c r="DJ284" i="10"/>
  <c r="Z284" i="10"/>
  <c r="DJ283" i="10"/>
  <c r="Z283" i="10"/>
  <c r="DJ282" i="10"/>
  <c r="Z282" i="10"/>
  <c r="DJ281" i="10"/>
  <c r="Z281" i="10"/>
  <c r="DJ280" i="10"/>
  <c r="Z280" i="10"/>
  <c r="DJ279" i="10"/>
  <c r="Z279" i="10"/>
  <c r="DJ278" i="10"/>
  <c r="Z278" i="10"/>
  <c r="DJ277" i="10"/>
  <c r="Z277" i="10"/>
  <c r="DJ276" i="10"/>
  <c r="Z276" i="10"/>
  <c r="DJ275" i="10"/>
  <c r="Z275" i="10"/>
  <c r="DJ274" i="10"/>
  <c r="Z274" i="10"/>
  <c r="DJ273" i="10"/>
  <c r="Z273" i="10"/>
  <c r="DJ272" i="10"/>
  <c r="Z272" i="10"/>
  <c r="DJ271" i="10"/>
  <c r="Z271" i="10"/>
  <c r="DJ270" i="10"/>
  <c r="Z270" i="10"/>
  <c r="DJ269" i="10"/>
  <c r="Z269" i="10"/>
  <c r="DJ268" i="10"/>
  <c r="Z268" i="10"/>
  <c r="DJ267" i="10"/>
  <c r="Z267" i="10"/>
  <c r="DJ266" i="10"/>
  <c r="Z266" i="10"/>
  <c r="DJ265" i="10"/>
  <c r="Z265" i="10"/>
  <c r="DJ264" i="10"/>
  <c r="Z264" i="10"/>
  <c r="DJ263" i="10"/>
  <c r="Z263" i="10"/>
  <c r="DJ262" i="10"/>
  <c r="Z262" i="10"/>
  <c r="DJ261" i="10"/>
  <c r="Z261" i="10"/>
  <c r="DJ260" i="10"/>
  <c r="Z260" i="10"/>
  <c r="DJ259" i="10"/>
  <c r="Z259" i="10"/>
  <c r="DJ258" i="10"/>
  <c r="Z258" i="10"/>
  <c r="DJ257" i="10"/>
  <c r="Z257" i="10"/>
  <c r="DJ256" i="10"/>
  <c r="Z256" i="10"/>
  <c r="DJ255" i="10"/>
  <c r="Z255" i="10"/>
  <c r="DJ254" i="10"/>
  <c r="Z254" i="10"/>
  <c r="DJ253" i="10"/>
  <c r="Z253" i="10"/>
  <c r="DJ252" i="10"/>
  <c r="Z252" i="10"/>
  <c r="DJ251" i="10"/>
  <c r="Z251" i="10"/>
  <c r="DJ250" i="10"/>
  <c r="Z250" i="10"/>
  <c r="DJ249" i="10"/>
  <c r="Z249" i="10"/>
  <c r="DJ248" i="10"/>
  <c r="Z248" i="10"/>
  <c r="DJ247" i="10"/>
  <c r="Z247" i="10"/>
  <c r="DJ246" i="10"/>
  <c r="Z246" i="10"/>
  <c r="DJ245" i="10"/>
  <c r="Z245" i="10"/>
  <c r="DJ244" i="10"/>
  <c r="Z244" i="10"/>
  <c r="DJ243" i="10"/>
  <c r="Z243" i="10"/>
  <c r="DJ242" i="10"/>
  <c r="Z242" i="10"/>
  <c r="DJ241" i="10"/>
  <c r="Z241" i="10"/>
  <c r="DJ240" i="10"/>
  <c r="Z240" i="10"/>
  <c r="DJ239" i="10"/>
  <c r="Z239" i="10"/>
  <c r="DJ238" i="10"/>
  <c r="Z238" i="10"/>
  <c r="DJ237" i="10"/>
  <c r="Z237" i="10"/>
  <c r="DJ236" i="10"/>
  <c r="Z236" i="10"/>
  <c r="DJ235" i="10"/>
  <c r="Z235" i="10"/>
  <c r="DJ234" i="10"/>
  <c r="Z234" i="10"/>
  <c r="DJ233" i="10"/>
  <c r="Z233" i="10"/>
  <c r="DJ232" i="10"/>
  <c r="Z232" i="10"/>
  <c r="DJ231" i="10"/>
  <c r="Z231" i="10"/>
  <c r="DJ230" i="10"/>
  <c r="AH230" i="10"/>
  <c r="DR229" i="10"/>
  <c r="BN229" i="10"/>
  <c r="DZ228" i="10"/>
  <c r="BV228" i="10"/>
  <c r="R228" i="10"/>
  <c r="CD227" i="10"/>
  <c r="Z227" i="10"/>
  <c r="DJ226" i="10"/>
  <c r="AH226" i="10"/>
  <c r="DR225" i="10"/>
  <c r="BN225" i="10"/>
  <c r="DZ224" i="10"/>
  <c r="BV224" i="10"/>
  <c r="R224" i="10"/>
  <c r="CD223" i="10"/>
  <c r="Z223" i="10"/>
  <c r="DJ222" i="10"/>
  <c r="AH222" i="10"/>
  <c r="DR221" i="10"/>
  <c r="BN221" i="10"/>
  <c r="DZ220" i="10"/>
  <c r="BV220" i="10"/>
  <c r="R220" i="10"/>
  <c r="CD219" i="10"/>
  <c r="Z219" i="10"/>
  <c r="DJ218" i="10"/>
  <c r="AH218" i="10"/>
  <c r="DR217" i="10"/>
  <c r="BN217" i="10"/>
  <c r="DZ216" i="10"/>
  <c r="BV216" i="10"/>
  <c r="R216" i="10"/>
  <c r="CD215" i="10"/>
  <c r="Z215" i="10"/>
  <c r="DJ214" i="10"/>
  <c r="AH214" i="10"/>
  <c r="DR213" i="10"/>
  <c r="BN213" i="10"/>
  <c r="DZ212" i="10"/>
  <c r="BV212" i="10"/>
  <c r="R212" i="10"/>
  <c r="CD211" i="10"/>
  <c r="Z211" i="10"/>
  <c r="DJ210" i="10"/>
  <c r="AH210" i="10"/>
  <c r="DR209" i="10"/>
  <c r="BN209" i="10"/>
  <c r="DZ208" i="10"/>
  <c r="BV208" i="10"/>
  <c r="R208" i="10"/>
  <c r="CD207" i="10"/>
  <c r="Z207" i="10"/>
  <c r="DJ206" i="10"/>
  <c r="AH206" i="10"/>
  <c r="DR205" i="10"/>
  <c r="BN205" i="10"/>
  <c r="DZ204" i="10"/>
  <c r="BV204" i="10"/>
  <c r="R204" i="10"/>
  <c r="CD203" i="10"/>
  <c r="Z203" i="10"/>
  <c r="DJ202" i="10"/>
  <c r="AH202" i="10"/>
  <c r="DR201" i="10"/>
  <c r="BN201" i="10"/>
  <c r="DZ200" i="10"/>
  <c r="BV200" i="10"/>
  <c r="R200" i="10"/>
  <c r="CD199" i="10"/>
  <c r="Z199" i="10"/>
  <c r="DJ198" i="10"/>
  <c r="AH198" i="10"/>
  <c r="DR197" i="10"/>
  <c r="BN197" i="10"/>
  <c r="DZ196" i="10"/>
  <c r="BV196" i="10"/>
  <c r="R196" i="10"/>
  <c r="CD195" i="10"/>
  <c r="Z195" i="10"/>
  <c r="DJ194" i="10"/>
  <c r="AH194" i="10"/>
  <c r="DR193" i="10"/>
  <c r="BN193" i="10"/>
  <c r="DZ192" i="10"/>
  <c r="BV192" i="10"/>
  <c r="R192" i="10"/>
  <c r="CD191" i="10"/>
  <c r="Z191" i="10"/>
  <c r="DJ190" i="10"/>
  <c r="AH190" i="10"/>
  <c r="DR189" i="10"/>
  <c r="BN189" i="10"/>
  <c r="DZ188" i="10"/>
  <c r="BV188" i="10"/>
  <c r="R188" i="10"/>
  <c r="CD187" i="10"/>
  <c r="Z187" i="10"/>
  <c r="DJ186" i="10"/>
  <c r="AH186" i="10"/>
  <c r="DR185" i="10"/>
  <c r="BN185" i="10"/>
  <c r="DZ184" i="10"/>
  <c r="BV184" i="10"/>
  <c r="R184" i="10"/>
  <c r="CD183" i="10"/>
  <c r="Z183" i="10"/>
  <c r="DJ182" i="10"/>
  <c r="AH182" i="10"/>
  <c r="DR181" i="10"/>
  <c r="BN181" i="10"/>
  <c r="DZ180" i="10"/>
  <c r="BV180" i="10"/>
  <c r="R180" i="10"/>
  <c r="CD179" i="10"/>
  <c r="Z179" i="10"/>
  <c r="DJ178" i="10"/>
  <c r="AH178" i="10"/>
  <c r="DR177" i="10"/>
  <c r="BN177" i="10"/>
  <c r="DZ176" i="10"/>
  <c r="BV176" i="10"/>
  <c r="R176" i="10"/>
  <c r="CD175" i="10"/>
  <c r="Z175" i="10"/>
  <c r="DJ174" i="10"/>
  <c r="AH174" i="10"/>
  <c r="DR173" i="10"/>
  <c r="BN173" i="10"/>
  <c r="DZ172" i="10"/>
  <c r="BV172" i="10"/>
  <c r="R172" i="10"/>
  <c r="CD171" i="10"/>
  <c r="Z171" i="10"/>
  <c r="DJ170" i="10"/>
  <c r="AH170" i="10"/>
  <c r="DR169" i="10"/>
  <c r="BN169" i="10"/>
  <c r="DZ168" i="10"/>
  <c r="BV168" i="10"/>
  <c r="R168" i="10"/>
  <c r="CD167" i="10"/>
  <c r="Z167" i="10"/>
  <c r="DJ166" i="10"/>
  <c r="AH166" i="10"/>
  <c r="DR165" i="10"/>
  <c r="BN165" i="10"/>
  <c r="DZ164" i="10"/>
  <c r="BV164" i="10"/>
  <c r="R164" i="10"/>
  <c r="CD163" i="10"/>
  <c r="Z163" i="10"/>
  <c r="DJ162" i="10"/>
  <c r="AH162" i="10"/>
  <c r="DR161" i="10"/>
  <c r="BN161" i="10"/>
  <c r="DZ160" i="10"/>
  <c r="Z616" i="10"/>
  <c r="DR513" i="10"/>
  <c r="R107" i="10"/>
  <c r="BV71" i="10"/>
  <c r="DR431" i="10"/>
  <c r="Z421" i="10"/>
  <c r="BV410" i="10"/>
  <c r="DR399" i="10"/>
  <c r="Z390" i="10"/>
  <c r="R381" i="10"/>
  <c r="DR371" i="10"/>
  <c r="BV368" i="10"/>
  <c r="AH366" i="10"/>
  <c r="R364" i="10"/>
  <c r="DJ361" i="10"/>
  <c r="BN359" i="10"/>
  <c r="Z357" i="10"/>
  <c r="DR354" i="10"/>
  <c r="BV352" i="10"/>
  <c r="AH350" i="10"/>
  <c r="R348" i="10"/>
  <c r="DJ345" i="10"/>
  <c r="BN343" i="10"/>
  <c r="Z341" i="10"/>
  <c r="DR338" i="10"/>
  <c r="BV336" i="10"/>
  <c r="AH334" i="10"/>
  <c r="R332" i="10"/>
  <c r="DJ329" i="10"/>
  <c r="BN327" i="10"/>
  <c r="BN325" i="10"/>
  <c r="BN323" i="10"/>
  <c r="BN321" i="10"/>
  <c r="BN319" i="10"/>
  <c r="BN317" i="10"/>
  <c r="BN315" i="10"/>
  <c r="BN313" i="10"/>
  <c r="BN311" i="10"/>
  <c r="BN309" i="10"/>
  <c r="BN307" i="10"/>
  <c r="BN305" i="10"/>
  <c r="DZ303" i="10"/>
  <c r="DZ302" i="10"/>
  <c r="DZ301" i="10"/>
  <c r="R301" i="10"/>
  <c r="BN300" i="10"/>
  <c r="DJ299" i="10"/>
  <c r="R299" i="10"/>
  <c r="BN298" i="10"/>
  <c r="DJ297" i="10"/>
  <c r="R297" i="10"/>
  <c r="BV296" i="10"/>
  <c r="R296" i="10"/>
  <c r="BV295" i="10"/>
  <c r="R295" i="10"/>
  <c r="BV294" i="10"/>
  <c r="R294" i="10"/>
  <c r="BV293" i="10"/>
  <c r="R293" i="10"/>
  <c r="BV292" i="10"/>
  <c r="R292" i="10"/>
  <c r="BV291" i="10"/>
  <c r="R291" i="10"/>
  <c r="BV290" i="10"/>
  <c r="R290" i="10"/>
  <c r="BV289" i="10"/>
  <c r="R289" i="10"/>
  <c r="BV288" i="10"/>
  <c r="R288" i="10"/>
  <c r="BV287" i="10"/>
  <c r="R287" i="10"/>
  <c r="BV286" i="10"/>
  <c r="R286" i="10"/>
  <c r="BV285" i="10"/>
  <c r="R285" i="10"/>
  <c r="BV284" i="10"/>
  <c r="R284" i="10"/>
  <c r="BV283" i="10"/>
  <c r="R283" i="10"/>
  <c r="BV282" i="10"/>
  <c r="R282" i="10"/>
  <c r="BV281" i="10"/>
  <c r="R281" i="10"/>
  <c r="BV280" i="10"/>
  <c r="R280" i="10"/>
  <c r="BV279" i="10"/>
  <c r="R279" i="10"/>
  <c r="BV278" i="10"/>
  <c r="R278" i="10"/>
  <c r="BV277" i="10"/>
  <c r="R277" i="10"/>
  <c r="BV276" i="10"/>
  <c r="R276" i="10"/>
  <c r="BV275" i="10"/>
  <c r="R275" i="10"/>
  <c r="BV274" i="10"/>
  <c r="R274" i="10"/>
  <c r="BV273" i="10"/>
  <c r="R273" i="10"/>
  <c r="BV272" i="10"/>
  <c r="R272" i="10"/>
  <c r="BV271" i="10"/>
  <c r="R271" i="10"/>
  <c r="BV270" i="10"/>
  <c r="R270" i="10"/>
  <c r="BV269" i="10"/>
  <c r="R269" i="10"/>
  <c r="BV268" i="10"/>
  <c r="R268" i="10"/>
  <c r="BV267" i="10"/>
  <c r="R267" i="10"/>
  <c r="BV266" i="10"/>
  <c r="R266" i="10"/>
  <c r="BV265" i="10"/>
  <c r="R265" i="10"/>
  <c r="BV264" i="10"/>
  <c r="R264" i="10"/>
  <c r="BV263" i="10"/>
  <c r="R263" i="10"/>
  <c r="BV262" i="10"/>
  <c r="R262" i="10"/>
  <c r="BV261" i="10"/>
  <c r="R261" i="10"/>
  <c r="BV260" i="10"/>
  <c r="R260" i="10"/>
  <c r="BV259" i="10"/>
  <c r="R259" i="10"/>
  <c r="BV258" i="10"/>
  <c r="R258" i="10"/>
  <c r="BV257" i="10"/>
  <c r="R257" i="10"/>
  <c r="BV256" i="10"/>
  <c r="R256" i="10"/>
  <c r="BV255" i="10"/>
  <c r="R255" i="10"/>
  <c r="BV254" i="10"/>
  <c r="R254" i="10"/>
  <c r="BV253" i="10"/>
  <c r="R253" i="10"/>
  <c r="BV252" i="10"/>
  <c r="R252" i="10"/>
  <c r="BV251" i="10"/>
  <c r="R251" i="10"/>
  <c r="BV250" i="10"/>
  <c r="R250" i="10"/>
  <c r="BV249" i="10"/>
  <c r="R249" i="10"/>
  <c r="BV248" i="10"/>
  <c r="R248" i="10"/>
  <c r="BV247" i="10"/>
  <c r="R247" i="10"/>
  <c r="BV246" i="10"/>
  <c r="R246" i="10"/>
  <c r="BV245" i="10"/>
  <c r="R245" i="10"/>
  <c r="BV244" i="10"/>
  <c r="R244" i="10"/>
  <c r="BV243" i="10"/>
  <c r="R243" i="10"/>
  <c r="BV242" i="10"/>
  <c r="R242" i="10"/>
  <c r="BV241" i="10"/>
  <c r="R241" i="10"/>
  <c r="BV240" i="10"/>
  <c r="R240" i="10"/>
  <c r="BV239" i="10"/>
  <c r="R239" i="10"/>
  <c r="BV238" i="10"/>
  <c r="R238" i="10"/>
  <c r="BV237" i="10"/>
  <c r="R237" i="10"/>
  <c r="BV236" i="10"/>
  <c r="R236" i="10"/>
  <c r="BV235" i="10"/>
  <c r="R235" i="10"/>
  <c r="BV234" i="10"/>
  <c r="R234" i="10"/>
  <c r="BV233" i="10"/>
  <c r="R233" i="10"/>
  <c r="BV232" i="10"/>
  <c r="R232" i="10"/>
  <c r="BV231" i="10"/>
  <c r="R231" i="10"/>
  <c r="CD230" i="10"/>
  <c r="Z230" i="10"/>
  <c r="DJ229" i="10"/>
  <c r="AH229" i="10"/>
  <c r="DR228" i="10"/>
  <c r="BN228" i="10"/>
  <c r="DZ227" i="10"/>
  <c r="BV227" i="10"/>
  <c r="R227" i="10"/>
  <c r="CD226" i="10"/>
  <c r="Z226" i="10"/>
  <c r="DJ225" i="10"/>
  <c r="AH225" i="10"/>
  <c r="DR224" i="10"/>
  <c r="BN224" i="10"/>
  <c r="DZ223" i="10"/>
  <c r="BV223" i="10"/>
  <c r="R223" i="10"/>
  <c r="CD222" i="10"/>
  <c r="Z222" i="10"/>
  <c r="DJ221" i="10"/>
  <c r="AH221" i="10"/>
  <c r="DR220" i="10"/>
  <c r="BN220" i="10"/>
  <c r="DZ219" i="10"/>
  <c r="BV219" i="10"/>
  <c r="R219" i="10"/>
  <c r="CD218" i="10"/>
  <c r="Z218" i="10"/>
  <c r="DJ217" i="10"/>
  <c r="AH217" i="10"/>
  <c r="DR216" i="10"/>
  <c r="BN216" i="10"/>
  <c r="DZ215" i="10"/>
  <c r="BV215" i="10"/>
  <c r="R215" i="10"/>
  <c r="CD214" i="10"/>
  <c r="Z214" i="10"/>
  <c r="DJ213" i="10"/>
  <c r="AH213" i="10"/>
  <c r="DR212" i="10"/>
  <c r="BN212" i="10"/>
  <c r="DZ211" i="10"/>
  <c r="BV211" i="10"/>
  <c r="R211" i="10"/>
  <c r="CD210" i="10"/>
  <c r="Z210" i="10"/>
  <c r="DJ209" i="10"/>
  <c r="AH209" i="10"/>
  <c r="DR208" i="10"/>
  <c r="BN208" i="10"/>
  <c r="DZ207" i="10"/>
  <c r="BV207" i="10"/>
  <c r="R207" i="10"/>
  <c r="CD206" i="10"/>
  <c r="Z206" i="10"/>
  <c r="DJ205" i="10"/>
  <c r="AH205" i="10"/>
  <c r="DR204" i="10"/>
  <c r="BN204" i="10"/>
  <c r="DZ203" i="10"/>
  <c r="BV203" i="10"/>
  <c r="R203" i="10"/>
  <c r="CD202" i="10"/>
  <c r="Z202" i="10"/>
  <c r="DJ201" i="10"/>
  <c r="AH201" i="10"/>
  <c r="DR200" i="10"/>
  <c r="BN200" i="10"/>
  <c r="DZ199" i="10"/>
  <c r="BV199" i="10"/>
  <c r="R199" i="10"/>
  <c r="CD198" i="10"/>
  <c r="Z198" i="10"/>
  <c r="DJ197" i="10"/>
  <c r="AH197" i="10"/>
  <c r="DR196" i="10"/>
  <c r="BN196" i="10"/>
  <c r="DZ195" i="10"/>
  <c r="BV195" i="10"/>
  <c r="R195" i="10"/>
  <c r="CD194" i="10"/>
  <c r="Z194" i="10"/>
  <c r="DJ193" i="10"/>
  <c r="AH193" i="10"/>
  <c r="DR192" i="10"/>
  <c r="BN192" i="10"/>
  <c r="DZ191" i="10"/>
  <c r="BV191" i="10"/>
  <c r="R191" i="10"/>
  <c r="CD190" i="10"/>
  <c r="Z190" i="10"/>
  <c r="DJ189" i="10"/>
  <c r="AH189" i="10"/>
  <c r="DR188" i="10"/>
  <c r="BN188" i="10"/>
  <c r="DZ187" i="10"/>
  <c r="BV187" i="10"/>
  <c r="R187" i="10"/>
  <c r="CD186" i="10"/>
  <c r="Z186" i="10"/>
  <c r="DJ185" i="10"/>
  <c r="AH185" i="10"/>
  <c r="DR184" i="10"/>
  <c r="BN184" i="10"/>
  <c r="DZ183" i="10"/>
  <c r="BV183" i="10"/>
  <c r="R183" i="10"/>
  <c r="CD182" i="10"/>
  <c r="Z182" i="10"/>
  <c r="DJ181" i="10"/>
  <c r="AH181" i="10"/>
  <c r="DR180" i="10"/>
  <c r="BN180" i="10"/>
  <c r="DZ179" i="10"/>
  <c r="BV179" i="10"/>
  <c r="R179" i="10"/>
  <c r="CD178" i="10"/>
  <c r="Z178" i="10"/>
  <c r="DJ177" i="10"/>
  <c r="AH177" i="10"/>
  <c r="DR176" i="10"/>
  <c r="BN176" i="10"/>
  <c r="DZ175" i="10"/>
  <c r="BV175" i="10"/>
  <c r="R175" i="10"/>
  <c r="CD174" i="10"/>
  <c r="Z174" i="10"/>
  <c r="DJ173" i="10"/>
  <c r="AH173" i="10"/>
  <c r="DR172" i="10"/>
  <c r="BN172" i="10"/>
  <c r="DZ171" i="10"/>
  <c r="BV171" i="10"/>
  <c r="R171" i="10"/>
  <c r="CD170" i="10"/>
  <c r="Z170" i="10"/>
  <c r="DJ169" i="10"/>
  <c r="AH169" i="10"/>
  <c r="DR168" i="10"/>
  <c r="BN168" i="10"/>
  <c r="DZ167" i="10"/>
  <c r="BV167" i="10"/>
  <c r="R167" i="10"/>
  <c r="CD166" i="10"/>
  <c r="Z166" i="10"/>
  <c r="DJ165" i="10"/>
  <c r="AH165" i="10"/>
  <c r="DR164" i="10"/>
  <c r="BN164" i="10"/>
  <c r="DZ163" i="10"/>
  <c r="BV163" i="10"/>
  <c r="R163" i="10"/>
  <c r="CD162" i="10"/>
  <c r="Z162" i="10"/>
  <c r="DJ161" i="10"/>
  <c r="AH161" i="10"/>
  <c r="DR160" i="10"/>
  <c r="DJ590" i="10"/>
  <c r="BN489" i="10"/>
  <c r="DZ96" i="10"/>
  <c r="R70" i="10"/>
  <c r="Z429" i="10"/>
  <c r="BV418" i="10"/>
  <c r="DR407" i="10"/>
  <c r="Z397" i="10"/>
  <c r="DR387" i="10"/>
  <c r="DJ378" i="10"/>
  <c r="AH370" i="10"/>
  <c r="R368" i="10"/>
  <c r="DJ365" i="10"/>
  <c r="BN363" i="10"/>
  <c r="Z361" i="10"/>
  <c r="DR358" i="10"/>
  <c r="BV356" i="10"/>
  <c r="AH354" i="10"/>
  <c r="R352" i="10"/>
  <c r="DJ349" i="10"/>
  <c r="BN347" i="10"/>
  <c r="Z345" i="10"/>
  <c r="DR342" i="10"/>
  <c r="BV340" i="10"/>
  <c r="AH338" i="10"/>
  <c r="R336" i="10"/>
  <c r="DJ333" i="10"/>
  <c r="BN331" i="10"/>
  <c r="Z329" i="10"/>
  <c r="DZ326" i="10"/>
  <c r="DZ324" i="10"/>
  <c r="DZ322" i="10"/>
  <c r="DZ320" i="10"/>
  <c r="DZ318" i="10"/>
  <c r="DZ316" i="10"/>
  <c r="DZ314" i="10"/>
  <c r="DZ312" i="10"/>
  <c r="DZ310" i="10"/>
  <c r="DZ308" i="10"/>
  <c r="DZ306" i="10"/>
  <c r="DZ304" i="10"/>
  <c r="DJ303" i="10"/>
  <c r="DJ302" i="10"/>
  <c r="DJ301" i="10"/>
  <c r="DZ300" i="10"/>
  <c r="Z300" i="10"/>
  <c r="BV299" i="10"/>
  <c r="DZ298" i="10"/>
  <c r="Z298" i="10"/>
  <c r="BV297" i="10"/>
  <c r="DZ296" i="10"/>
  <c r="BN296" i="10"/>
  <c r="DZ295" i="10"/>
  <c r="BN295" i="10"/>
  <c r="DZ294" i="10"/>
  <c r="BN294" i="10"/>
  <c r="DZ293" i="10"/>
  <c r="BN293" i="10"/>
  <c r="DZ292" i="10"/>
  <c r="BN292" i="10"/>
  <c r="DZ291" i="10"/>
  <c r="BN291" i="10"/>
  <c r="DZ290" i="10"/>
  <c r="BN290" i="10"/>
  <c r="DZ289" i="10"/>
  <c r="BN289" i="10"/>
  <c r="DZ288" i="10"/>
  <c r="BN288" i="10"/>
  <c r="DZ287" i="10"/>
  <c r="BN287" i="10"/>
  <c r="DZ286" i="10"/>
  <c r="BN286" i="10"/>
  <c r="DZ285" i="10"/>
  <c r="BN285" i="10"/>
  <c r="DZ284" i="10"/>
  <c r="BN284" i="10"/>
  <c r="DZ283" i="10"/>
  <c r="BN283" i="10"/>
  <c r="DZ282" i="10"/>
  <c r="BN282" i="10"/>
  <c r="DZ281" i="10"/>
  <c r="BN281" i="10"/>
  <c r="DZ280" i="10"/>
  <c r="BN280" i="10"/>
  <c r="DZ279" i="10"/>
  <c r="BN279" i="10"/>
  <c r="DZ278" i="10"/>
  <c r="BN278" i="10"/>
  <c r="DZ277" i="10"/>
  <c r="BN277" i="10"/>
  <c r="DZ276" i="10"/>
  <c r="BN276" i="10"/>
  <c r="DZ275" i="10"/>
  <c r="BN275" i="10"/>
  <c r="DZ274" i="10"/>
  <c r="BN274" i="10"/>
  <c r="DZ273" i="10"/>
  <c r="BN273" i="10"/>
  <c r="DZ272" i="10"/>
  <c r="BN272" i="10"/>
  <c r="DZ271" i="10"/>
  <c r="BN271" i="10"/>
  <c r="DZ270" i="10"/>
  <c r="BN270" i="10"/>
  <c r="DZ269" i="10"/>
  <c r="BN269" i="10"/>
  <c r="DZ268" i="10"/>
  <c r="BN268" i="10"/>
  <c r="DZ267" i="10"/>
  <c r="BN267" i="10"/>
  <c r="DZ266" i="10"/>
  <c r="BN266" i="10"/>
  <c r="DZ265" i="10"/>
  <c r="BN265" i="10"/>
  <c r="DZ264" i="10"/>
  <c r="BN264" i="10"/>
  <c r="DZ263" i="10"/>
  <c r="BN263" i="10"/>
  <c r="DZ262" i="10"/>
  <c r="BN262" i="10"/>
  <c r="DZ261" i="10"/>
  <c r="BN261" i="10"/>
  <c r="DZ260" i="10"/>
  <c r="BN260" i="10"/>
  <c r="DZ259" i="10"/>
  <c r="BN259" i="10"/>
  <c r="DZ258" i="10"/>
  <c r="BN258" i="10"/>
  <c r="DZ257" i="10"/>
  <c r="BN257" i="10"/>
  <c r="DZ256" i="10"/>
  <c r="BN256" i="10"/>
  <c r="DZ255" i="10"/>
  <c r="BN255" i="10"/>
  <c r="DZ254" i="10"/>
  <c r="BN254" i="10"/>
  <c r="DZ253" i="10"/>
  <c r="BN253" i="10"/>
  <c r="DZ252" i="10"/>
  <c r="BN252" i="10"/>
  <c r="DZ251" i="10"/>
  <c r="BN251" i="10"/>
  <c r="DZ250" i="10"/>
  <c r="BN250" i="10"/>
  <c r="DZ249" i="10"/>
  <c r="BN249" i="10"/>
  <c r="DZ248" i="10"/>
  <c r="BN248" i="10"/>
  <c r="DZ247" i="10"/>
  <c r="BN247" i="10"/>
  <c r="DZ246" i="10"/>
  <c r="BN246" i="10"/>
  <c r="DZ245" i="10"/>
  <c r="BN245" i="10"/>
  <c r="DZ244" i="10"/>
  <c r="BN244" i="10"/>
  <c r="DZ243" i="10"/>
  <c r="BN243" i="10"/>
  <c r="DZ242" i="10"/>
  <c r="BN242" i="10"/>
  <c r="DZ241" i="10"/>
  <c r="BN241" i="10"/>
  <c r="DZ240" i="10"/>
  <c r="BN240" i="10"/>
  <c r="DZ239" i="10"/>
  <c r="BN239" i="10"/>
  <c r="DZ238" i="10"/>
  <c r="BN238" i="10"/>
  <c r="DZ237" i="10"/>
  <c r="BN237" i="10"/>
  <c r="DZ236" i="10"/>
  <c r="BN236" i="10"/>
  <c r="DZ235" i="10"/>
  <c r="BN235" i="10"/>
  <c r="DZ234" i="10"/>
  <c r="BN234" i="10"/>
  <c r="DZ233" i="10"/>
  <c r="BN233" i="10"/>
  <c r="DZ232" i="10"/>
  <c r="BN232" i="10"/>
  <c r="DZ231" i="10"/>
  <c r="BN231" i="10"/>
  <c r="DZ230" i="10"/>
  <c r="BV230" i="10"/>
  <c r="R230" i="10"/>
  <c r="CD229" i="10"/>
  <c r="Z229" i="10"/>
  <c r="DJ228" i="10"/>
  <c r="AH228" i="10"/>
  <c r="DR227" i="10"/>
  <c r="BN227" i="10"/>
  <c r="DZ226" i="10"/>
  <c r="BV226" i="10"/>
  <c r="R226" i="10"/>
  <c r="CD225" i="10"/>
  <c r="Z225" i="10"/>
  <c r="DJ224" i="10"/>
  <c r="AH224" i="10"/>
  <c r="DR223" i="10"/>
  <c r="BN223" i="10"/>
  <c r="DZ222" i="10"/>
  <c r="BV222" i="10"/>
  <c r="R222" i="10"/>
  <c r="CD221" i="10"/>
  <c r="Z221" i="10"/>
  <c r="DJ220" i="10"/>
  <c r="AH220" i="10"/>
  <c r="DR219" i="10"/>
  <c r="BN219" i="10"/>
  <c r="DZ218" i="10"/>
  <c r="BV218" i="10"/>
  <c r="R218" i="10"/>
  <c r="CD217" i="10"/>
  <c r="Z217" i="10"/>
  <c r="DJ216" i="10"/>
  <c r="AH216" i="10"/>
  <c r="DR215" i="10"/>
  <c r="BN215" i="10"/>
  <c r="DZ214" i="10"/>
  <c r="BV214" i="10"/>
  <c r="R214" i="10"/>
  <c r="CD213" i="10"/>
  <c r="Z213" i="10"/>
  <c r="DJ212" i="10"/>
  <c r="AH212" i="10"/>
  <c r="DR211" i="10"/>
  <c r="BN211" i="10"/>
  <c r="DZ210" i="10"/>
  <c r="BV210" i="10"/>
  <c r="R210" i="10"/>
  <c r="CD209" i="10"/>
  <c r="Z209" i="10"/>
  <c r="DJ208" i="10"/>
  <c r="AH208" i="10"/>
  <c r="DR207" i="10"/>
  <c r="BN207" i="10"/>
  <c r="DZ206" i="10"/>
  <c r="BV206" i="10"/>
  <c r="R206" i="10"/>
  <c r="CD205" i="10"/>
  <c r="Z205" i="10"/>
  <c r="DJ204" i="10"/>
  <c r="AH204" i="10"/>
  <c r="DR203" i="10"/>
  <c r="BN203" i="10"/>
  <c r="DZ202" i="10"/>
  <c r="BV202" i="10"/>
  <c r="R202" i="10"/>
  <c r="CD201" i="10"/>
  <c r="Z201" i="10"/>
  <c r="DJ200" i="10"/>
  <c r="AH200" i="10"/>
  <c r="DR199" i="10"/>
  <c r="BN199" i="10"/>
  <c r="DZ198" i="10"/>
  <c r="BV198" i="10"/>
  <c r="R198" i="10"/>
  <c r="CD197" i="10"/>
  <c r="Z197" i="10"/>
  <c r="DJ196" i="10"/>
  <c r="AH196" i="10"/>
  <c r="DR195" i="10"/>
  <c r="BN195" i="10"/>
  <c r="DZ194" i="10"/>
  <c r="BV194" i="10"/>
  <c r="R194" i="10"/>
  <c r="CD193" i="10"/>
  <c r="Z193" i="10"/>
  <c r="DJ192" i="10"/>
  <c r="AH192" i="10"/>
  <c r="DR191" i="10"/>
  <c r="BN191" i="10"/>
  <c r="DZ190" i="10"/>
  <c r="BV190" i="10"/>
  <c r="R190" i="10"/>
  <c r="CD189" i="10"/>
  <c r="Z189" i="10"/>
  <c r="DJ188" i="10"/>
  <c r="AH188" i="10"/>
  <c r="DR187" i="10"/>
  <c r="BN187" i="10"/>
  <c r="DZ186" i="10"/>
  <c r="BV186" i="10"/>
  <c r="R186" i="10"/>
  <c r="CD185" i="10"/>
  <c r="Z185" i="10"/>
  <c r="DJ184" i="10"/>
  <c r="AH184" i="10"/>
  <c r="DR183" i="10"/>
  <c r="BN183" i="10"/>
  <c r="DZ182" i="10"/>
  <c r="BV182" i="10"/>
  <c r="R182" i="10"/>
  <c r="CD181" i="10"/>
  <c r="Z181" i="10"/>
  <c r="DJ180" i="10"/>
  <c r="AH180" i="10"/>
  <c r="DR179" i="10"/>
  <c r="BN179" i="10"/>
  <c r="DZ178" i="10"/>
  <c r="BV178" i="10"/>
  <c r="R178" i="10"/>
  <c r="CD177" i="10"/>
  <c r="Z177" i="10"/>
  <c r="DJ176" i="10"/>
  <c r="AH176" i="10"/>
  <c r="DR175" i="10"/>
  <c r="BN175" i="10"/>
  <c r="DZ174" i="10"/>
  <c r="BV174" i="10"/>
  <c r="R174" i="10"/>
  <c r="CD173" i="10"/>
  <c r="Z173" i="10"/>
  <c r="DJ172" i="10"/>
  <c r="AH172" i="10"/>
  <c r="DR171" i="10"/>
  <c r="BN171" i="10"/>
  <c r="DZ170" i="10"/>
  <c r="BV170" i="10"/>
  <c r="R170" i="10"/>
  <c r="CD169" i="10"/>
  <c r="Z169" i="10"/>
  <c r="DJ168" i="10"/>
  <c r="AH168" i="10"/>
  <c r="DR167" i="10"/>
  <c r="BN167" i="10"/>
  <c r="DZ166" i="10"/>
  <c r="BV166" i="10"/>
  <c r="R166" i="10"/>
  <c r="CD165" i="10"/>
  <c r="Z165" i="10"/>
  <c r="DJ164" i="10"/>
  <c r="AH164" i="10"/>
  <c r="DR163" i="10"/>
  <c r="BN163" i="10"/>
  <c r="DZ162" i="10"/>
  <c r="BV162" i="10"/>
  <c r="R162" i="10"/>
  <c r="CD161" i="10"/>
  <c r="Z161" i="10"/>
  <c r="DJ160" i="10"/>
  <c r="R565" i="10"/>
  <c r="BV426" i="10"/>
  <c r="BV385" i="10"/>
  <c r="Z365" i="10"/>
  <c r="R356" i="10"/>
  <c r="DR346" i="10"/>
  <c r="DJ337" i="10"/>
  <c r="BV328" i="10"/>
  <c r="BN320" i="10"/>
  <c r="BN312" i="10"/>
  <c r="BN304" i="10"/>
  <c r="DJ300" i="10"/>
  <c r="R298" i="10"/>
  <c r="DR295" i="10"/>
  <c r="DR293" i="10"/>
  <c r="DR291" i="10"/>
  <c r="DR289" i="10"/>
  <c r="DR287" i="10"/>
  <c r="DR285" i="10"/>
  <c r="DR283" i="10"/>
  <c r="DR281" i="10"/>
  <c r="DR279" i="10"/>
  <c r="DR277" i="10"/>
  <c r="DR275" i="10"/>
  <c r="DR273" i="10"/>
  <c r="DR271" i="10"/>
  <c r="DR269" i="10"/>
  <c r="DR267" i="10"/>
  <c r="DR265" i="10"/>
  <c r="DR263" i="10"/>
  <c r="DR261" i="10"/>
  <c r="DR259" i="10"/>
  <c r="DR257" i="10"/>
  <c r="DR255" i="10"/>
  <c r="DR253" i="10"/>
  <c r="DR251" i="10"/>
  <c r="DR249" i="10"/>
  <c r="DR247" i="10"/>
  <c r="DR245" i="10"/>
  <c r="DR243" i="10"/>
  <c r="DR241" i="10"/>
  <c r="DR239" i="10"/>
  <c r="DR237" i="10"/>
  <c r="DR235" i="10"/>
  <c r="DR233" i="10"/>
  <c r="DR231" i="10"/>
  <c r="DZ229" i="10"/>
  <c r="Z228" i="10"/>
  <c r="BN226" i="10"/>
  <c r="CD224" i="10"/>
  <c r="DR222" i="10"/>
  <c r="R221" i="10"/>
  <c r="AH219" i="10"/>
  <c r="BV217" i="10"/>
  <c r="DJ215" i="10"/>
  <c r="DZ213" i="10"/>
  <c r="Z212" i="10"/>
  <c r="BN210" i="10"/>
  <c r="CD208" i="10"/>
  <c r="DR206" i="10"/>
  <c r="R205" i="10"/>
  <c r="AH203" i="10"/>
  <c r="BV201" i="10"/>
  <c r="DJ199" i="10"/>
  <c r="DZ197" i="10"/>
  <c r="Z196" i="10"/>
  <c r="BN194" i="10"/>
  <c r="CD192" i="10"/>
  <c r="DR190" i="10"/>
  <c r="R189" i="10"/>
  <c r="AH187" i="10"/>
  <c r="BV185" i="10"/>
  <c r="DJ183" i="10"/>
  <c r="DZ181" i="10"/>
  <c r="Z180" i="10"/>
  <c r="BN178" i="10"/>
  <c r="CD176" i="10"/>
  <c r="DR174" i="10"/>
  <c r="R173" i="10"/>
  <c r="AH171" i="10"/>
  <c r="BV169" i="10"/>
  <c r="DJ167" i="10"/>
  <c r="DZ165" i="10"/>
  <c r="Z164" i="10"/>
  <c r="BN162" i="10"/>
  <c r="CD160" i="10"/>
  <c r="Z160" i="10"/>
  <c r="DJ159" i="10"/>
  <c r="AH159" i="10"/>
  <c r="DR158" i="10"/>
  <c r="BN158" i="10"/>
  <c r="DZ157" i="10"/>
  <c r="BV157" i="10"/>
  <c r="R157" i="10"/>
  <c r="CD156" i="10"/>
  <c r="Z156" i="10"/>
  <c r="DJ155" i="10"/>
  <c r="AH155" i="10"/>
  <c r="DR154" i="10"/>
  <c r="BN154" i="10"/>
  <c r="DZ153" i="10"/>
  <c r="BV153" i="10"/>
  <c r="Z153" i="10"/>
  <c r="DJ152" i="10"/>
  <c r="AP152" i="10"/>
  <c r="DZ151" i="10"/>
  <c r="BV151" i="10"/>
  <c r="Z151" i="10"/>
  <c r="DJ150" i="10"/>
  <c r="AP150" i="10"/>
  <c r="DZ149" i="10"/>
  <c r="BV149" i="10"/>
  <c r="Z149" i="10"/>
  <c r="DJ148" i="10"/>
  <c r="AP148" i="10"/>
  <c r="DZ147" i="10"/>
  <c r="BV147" i="10"/>
  <c r="Z147" i="10"/>
  <c r="DJ146" i="10"/>
  <c r="AP146" i="10"/>
  <c r="DZ140" i="10"/>
  <c r="BV140" i="10"/>
  <c r="Z140" i="10"/>
  <c r="DJ130" i="10"/>
  <c r="AP130" i="10"/>
  <c r="DZ129" i="10"/>
  <c r="BV129" i="10"/>
  <c r="Z129" i="10"/>
  <c r="DJ128" i="10"/>
  <c r="AP128" i="10"/>
  <c r="DZ127" i="10"/>
  <c r="BV127" i="10"/>
  <c r="Z127" i="10"/>
  <c r="DJ126" i="10"/>
  <c r="AP126" i="10"/>
  <c r="EH89" i="10"/>
  <c r="CD89" i="10"/>
  <c r="AH89" i="10"/>
  <c r="DZ88" i="10"/>
  <c r="BV88" i="10"/>
  <c r="Z88" i="10"/>
  <c r="DR87" i="10"/>
  <c r="BN87" i="10"/>
  <c r="R87" i="10"/>
  <c r="DJ86" i="10"/>
  <c r="AP86" i="10"/>
  <c r="EH82" i="10"/>
  <c r="CD82" i="10"/>
  <c r="AH82" i="10"/>
  <c r="DZ81" i="10"/>
  <c r="BV81" i="10"/>
  <c r="Z81" i="10"/>
  <c r="DR80" i="10"/>
  <c r="BN80" i="10"/>
  <c r="R80" i="10"/>
  <c r="DJ76" i="10"/>
  <c r="AP76" i="10"/>
  <c r="EH75" i="10"/>
  <c r="CD75" i="10"/>
  <c r="AH75" i="10"/>
  <c r="DZ74" i="10"/>
  <c r="BV74" i="10"/>
  <c r="Z74" i="10"/>
  <c r="DR52" i="10"/>
  <c r="BV52" i="10"/>
  <c r="Z52" i="10"/>
  <c r="DR51" i="10"/>
  <c r="BV51" i="10"/>
  <c r="Z51" i="10"/>
  <c r="DR50" i="10"/>
  <c r="BV50" i="10"/>
  <c r="Z50" i="10"/>
  <c r="DR49" i="10"/>
  <c r="BV49" i="10"/>
  <c r="Z49" i="10"/>
  <c r="DR48" i="10"/>
  <c r="BV48" i="10"/>
  <c r="R1375" i="10"/>
  <c r="R1367" i="10"/>
  <c r="R1359" i="10"/>
  <c r="R1351" i="10"/>
  <c r="R1343" i="10"/>
  <c r="R1335" i="10"/>
  <c r="R1327" i="10"/>
  <c r="R1319" i="10"/>
  <c r="R1311" i="10"/>
  <c r="R1303" i="10"/>
  <c r="R1295" i="10"/>
  <c r="R1287" i="10"/>
  <c r="R1279" i="10"/>
  <c r="R1271" i="10"/>
  <c r="R1263" i="10"/>
  <c r="R1255" i="10"/>
  <c r="R1247" i="10"/>
  <c r="R1239" i="10"/>
  <c r="R1231" i="10"/>
  <c r="R1223" i="10"/>
  <c r="DJ1215" i="10"/>
  <c r="DJ1211" i="10"/>
  <c r="DJ1207" i="10"/>
  <c r="DJ1203" i="10"/>
  <c r="DJ1199" i="10"/>
  <c r="DJ1195" i="10"/>
  <c r="DJ1191" i="10"/>
  <c r="DJ1187" i="10"/>
  <c r="DJ1183" i="10"/>
  <c r="DJ1179" i="10"/>
  <c r="DJ1175" i="10"/>
  <c r="DJ1171" i="10"/>
  <c r="DJ1167" i="10"/>
  <c r="DJ1163" i="10"/>
  <c r="DJ1159" i="10"/>
  <c r="DJ1155" i="10"/>
  <c r="DJ1151" i="10"/>
  <c r="DJ1147" i="10"/>
  <c r="DJ1143" i="10"/>
  <c r="DJ1139" i="10"/>
  <c r="DJ1135" i="10"/>
  <c r="DJ1131" i="10"/>
  <c r="DJ1127" i="10"/>
  <c r="DJ1123" i="10"/>
  <c r="DJ1119" i="10"/>
  <c r="DJ1115" i="10"/>
  <c r="DJ1111" i="10"/>
  <c r="DJ1107" i="10"/>
  <c r="DJ1103" i="10"/>
  <c r="DJ1099" i="10"/>
  <c r="DJ1095" i="10"/>
  <c r="DJ1091" i="10"/>
  <c r="DJ1087" i="10"/>
  <c r="DJ1083" i="10"/>
  <c r="DJ1079" i="10"/>
  <c r="DJ1075" i="10"/>
  <c r="DJ1071" i="10"/>
  <c r="DJ1067" i="10"/>
  <c r="DJ1063" i="10"/>
  <c r="DJ1059" i="10"/>
  <c r="DJ1055" i="10"/>
  <c r="DJ1051" i="10"/>
  <c r="DJ1047" i="10"/>
  <c r="DJ1043" i="10"/>
  <c r="DJ1039" i="10"/>
  <c r="DJ1035" i="10"/>
  <c r="DJ1031" i="10"/>
  <c r="DJ1027" i="10"/>
  <c r="DJ1023" i="10"/>
  <c r="DJ1019" i="10"/>
  <c r="DJ1015" i="10"/>
  <c r="DJ1011" i="10"/>
  <c r="DJ1007" i="10"/>
  <c r="DJ1003" i="10"/>
  <c r="DJ999" i="10"/>
  <c r="DJ995" i="10"/>
  <c r="DJ991" i="10"/>
  <c r="DJ987" i="10"/>
  <c r="DJ983" i="10"/>
  <c r="DJ979" i="10"/>
  <c r="DJ975" i="10"/>
  <c r="DJ971" i="10"/>
  <c r="DJ967" i="10"/>
  <c r="DJ963" i="10"/>
  <c r="DJ959" i="10"/>
  <c r="DJ955" i="10"/>
  <c r="DJ951" i="10"/>
  <c r="DJ947" i="10"/>
  <c r="DJ943" i="10"/>
  <c r="DJ939" i="10"/>
  <c r="DJ935" i="10"/>
  <c r="DJ931" i="10"/>
  <c r="DJ927" i="10"/>
  <c r="DJ923" i="10"/>
  <c r="DJ919" i="10"/>
  <c r="DJ915" i="10"/>
  <c r="DJ911" i="10"/>
  <c r="DJ907" i="10"/>
  <c r="DJ903" i="10"/>
  <c r="DJ899" i="10"/>
  <c r="DJ895" i="10"/>
  <c r="DJ891" i="10"/>
  <c r="DJ887" i="10"/>
  <c r="DJ883" i="10"/>
  <c r="DJ879" i="10"/>
  <c r="DJ875" i="10"/>
  <c r="DJ871" i="10"/>
  <c r="DJ867" i="10"/>
  <c r="DJ863" i="10"/>
  <c r="DJ859" i="10"/>
  <c r="DJ855" i="10"/>
  <c r="DJ851" i="10"/>
  <c r="DJ847" i="10"/>
  <c r="DJ843" i="10"/>
  <c r="DJ839" i="10"/>
  <c r="R837" i="10"/>
  <c r="Z834" i="10"/>
  <c r="DJ831" i="10"/>
  <c r="R829" i="10"/>
  <c r="Z826" i="10"/>
  <c r="DJ823" i="10"/>
  <c r="R821" i="10"/>
  <c r="BN818" i="10"/>
  <c r="BN816" i="10"/>
  <c r="BN814" i="10"/>
  <c r="BN812" i="10"/>
  <c r="BN810" i="10"/>
  <c r="BN808" i="10"/>
  <c r="BN806" i="10"/>
  <c r="BN804" i="10"/>
  <c r="BN802" i="10"/>
  <c r="BN800" i="10"/>
  <c r="BN798" i="10"/>
  <c r="BN796" i="10"/>
  <c r="BN794" i="10"/>
  <c r="BN792" i="10"/>
  <c r="BN790" i="10"/>
  <c r="BN788" i="10"/>
  <c r="BN786" i="10"/>
  <c r="BN784" i="10"/>
  <c r="BN782" i="10"/>
  <c r="BN780" i="10"/>
  <c r="BN778" i="10"/>
  <c r="BN776" i="10"/>
  <c r="BN774" i="10"/>
  <c r="BN772" i="10"/>
  <c r="BN770" i="10"/>
  <c r="BN768" i="10"/>
  <c r="BN766" i="10"/>
  <c r="BN764" i="10"/>
  <c r="BN762" i="10"/>
  <c r="BN760" i="10"/>
  <c r="BN758" i="10"/>
  <c r="BN756" i="10"/>
  <c r="BN754" i="10"/>
  <c r="BN752" i="10"/>
  <c r="BN750" i="10"/>
  <c r="BN748" i="10"/>
  <c r="BN746" i="10"/>
  <c r="BN744" i="10"/>
  <c r="BN742" i="10"/>
  <c r="BN740" i="10"/>
  <c r="BN738" i="10"/>
  <c r="BN736" i="10"/>
  <c r="BN734" i="10"/>
  <c r="R468" i="10"/>
  <c r="DR415" i="10"/>
  <c r="BN376" i="10"/>
  <c r="DR362" i="10"/>
  <c r="DJ353" i="10"/>
  <c r="BV344" i="10"/>
  <c r="BN335" i="10"/>
  <c r="BN326" i="10"/>
  <c r="BN318" i="10"/>
  <c r="BN310" i="10"/>
  <c r="BN303" i="10"/>
  <c r="R300" i="10"/>
  <c r="BN297" i="10"/>
  <c r="AH295" i="10"/>
  <c r="AH293" i="10"/>
  <c r="AH291" i="10"/>
  <c r="AH289" i="10"/>
  <c r="AH287" i="10"/>
  <c r="AH285" i="10"/>
  <c r="AH283" i="10"/>
  <c r="AH281" i="10"/>
  <c r="AH279" i="10"/>
  <c r="AH277" i="10"/>
  <c r="AH275" i="10"/>
  <c r="AH273" i="10"/>
  <c r="AH271" i="10"/>
  <c r="AH269" i="10"/>
  <c r="AH267" i="10"/>
  <c r="AH265" i="10"/>
  <c r="AH263" i="10"/>
  <c r="AH261" i="10"/>
  <c r="AH259" i="10"/>
  <c r="AH257" i="10"/>
  <c r="AH255" i="10"/>
  <c r="AH253" i="10"/>
  <c r="AH251" i="10"/>
  <c r="AH249" i="10"/>
  <c r="AH247" i="10"/>
  <c r="AH245" i="10"/>
  <c r="AH243" i="10"/>
  <c r="AH241" i="10"/>
  <c r="AH239" i="10"/>
  <c r="AH237" i="10"/>
  <c r="AH235" i="10"/>
  <c r="AH233" i="10"/>
  <c r="AH231" i="10"/>
  <c r="BV229" i="10"/>
  <c r="DJ227" i="10"/>
  <c r="DZ225" i="10"/>
  <c r="Z224" i="10"/>
  <c r="BN222" i="10"/>
  <c r="CD220" i="10"/>
  <c r="DR218" i="10"/>
  <c r="R217" i="10"/>
  <c r="AH215" i="10"/>
  <c r="BV213" i="10"/>
  <c r="DJ211" i="10"/>
  <c r="DZ209" i="10"/>
  <c r="Z208" i="10"/>
  <c r="BN206" i="10"/>
  <c r="CD204" i="10"/>
  <c r="DR202" i="10"/>
  <c r="R201" i="10"/>
  <c r="AH199" i="10"/>
  <c r="BV197" i="10"/>
  <c r="DJ195" i="10"/>
  <c r="DZ193" i="10"/>
  <c r="Z192" i="10"/>
  <c r="BN190" i="10"/>
  <c r="CD188" i="10"/>
  <c r="DR186" i="10"/>
  <c r="R185" i="10"/>
  <c r="AH183" i="10"/>
  <c r="BV181" i="10"/>
  <c r="DJ179" i="10"/>
  <c r="DZ177" i="10"/>
  <c r="Z176" i="10"/>
  <c r="BN174" i="10"/>
  <c r="CD172" i="10"/>
  <c r="DR170" i="10"/>
  <c r="R169" i="10"/>
  <c r="AH167" i="10"/>
  <c r="BV165" i="10"/>
  <c r="DJ163" i="10"/>
  <c r="DZ161" i="10"/>
  <c r="BV160" i="10"/>
  <c r="R160" i="10"/>
  <c r="CD159" i="10"/>
  <c r="Z159" i="10"/>
  <c r="DJ158" i="10"/>
  <c r="AH158" i="10"/>
  <c r="DR157" i="10"/>
  <c r="BN157" i="10"/>
  <c r="DZ156" i="10"/>
  <c r="BV156" i="10"/>
  <c r="R156" i="10"/>
  <c r="CD155" i="10"/>
  <c r="Z155" i="10"/>
  <c r="DJ154" i="10"/>
  <c r="AH154" i="10"/>
  <c r="DR153" i="10"/>
  <c r="BN153" i="10"/>
  <c r="R153" i="10"/>
  <c r="CD152" i="10"/>
  <c r="AH152" i="10"/>
  <c r="DR151" i="10"/>
  <c r="BN151" i="10"/>
  <c r="R151" i="10"/>
  <c r="CD150" i="10"/>
  <c r="AH150" i="10"/>
  <c r="DR149" i="10"/>
  <c r="BN149" i="10"/>
  <c r="R149" i="10"/>
  <c r="CD148" i="10"/>
  <c r="AH148" i="10"/>
  <c r="DR147" i="10"/>
  <c r="BN147" i="10"/>
  <c r="R147" i="10"/>
  <c r="CD146" i="10"/>
  <c r="AH146" i="10"/>
  <c r="DR140" i="10"/>
  <c r="BN140" i="10"/>
  <c r="R140" i="10"/>
  <c r="CD130" i="10"/>
  <c r="AH130" i="10"/>
  <c r="DR129" i="10"/>
  <c r="BN129" i="10"/>
  <c r="R129" i="10"/>
  <c r="CD128" i="10"/>
  <c r="AH128" i="10"/>
  <c r="DR127" i="10"/>
  <c r="BN127" i="10"/>
  <c r="R127" i="10"/>
  <c r="CD126" i="10"/>
  <c r="AH126" i="10"/>
  <c r="DZ89" i="10"/>
  <c r="BV89" i="10"/>
  <c r="Z89" i="10"/>
  <c r="DR88" i="10"/>
  <c r="BN88" i="10"/>
  <c r="R88" i="10"/>
  <c r="DJ87" i="10"/>
  <c r="AP87" i="10"/>
  <c r="EH86" i="10"/>
  <c r="CD86" i="10"/>
  <c r="AH86" i="10"/>
  <c r="DZ82" i="10"/>
  <c r="BV82" i="10"/>
  <c r="Z82" i="10"/>
  <c r="DR81" i="10"/>
  <c r="BN81" i="10"/>
  <c r="R81" i="10"/>
  <c r="DJ80" i="10"/>
  <c r="AP80" i="10"/>
  <c r="EH76" i="10"/>
  <c r="CD76" i="10"/>
  <c r="AH76" i="10"/>
  <c r="DZ75" i="10"/>
  <c r="BV75" i="10"/>
  <c r="Z75" i="10"/>
  <c r="DR74" i="10"/>
  <c r="BN74" i="10"/>
  <c r="R74" i="10"/>
  <c r="DJ52" i="10"/>
  <c r="BN52" i="10"/>
  <c r="R52" i="10"/>
  <c r="DJ51" i="10"/>
  <c r="BN51" i="10"/>
  <c r="R51" i="10"/>
  <c r="DJ50" i="10"/>
  <c r="BN50" i="10"/>
  <c r="R50" i="10"/>
  <c r="DJ49" i="10"/>
  <c r="BN49" i="10"/>
  <c r="R49" i="10"/>
  <c r="DJ48" i="10"/>
  <c r="BN48" i="10"/>
  <c r="R1373" i="10"/>
  <c r="R1365" i="10"/>
  <c r="R1357" i="10"/>
  <c r="R1349" i="10"/>
  <c r="R1341" i="10"/>
  <c r="R1333" i="10"/>
  <c r="R1325" i="10"/>
  <c r="R1317" i="10"/>
  <c r="R1309" i="10"/>
  <c r="R1301" i="10"/>
  <c r="R1293" i="10"/>
  <c r="R1285" i="10"/>
  <c r="R1277" i="10"/>
  <c r="R1269" i="10"/>
  <c r="R1261" i="10"/>
  <c r="R1253" i="10"/>
  <c r="R1245" i="10"/>
  <c r="R1237" i="10"/>
  <c r="R1229" i="10"/>
  <c r="R1221" i="10"/>
  <c r="DJ1214" i="10"/>
  <c r="DJ1210" i="10"/>
  <c r="DJ1206" i="10"/>
  <c r="DJ1202" i="10"/>
  <c r="DJ1198" i="10"/>
  <c r="DJ1194" i="10"/>
  <c r="DJ1190" i="10"/>
  <c r="DJ1186" i="10"/>
  <c r="DJ1182" i="10"/>
  <c r="DJ1178" i="10"/>
  <c r="DJ1174" i="10"/>
  <c r="DJ1170" i="10"/>
  <c r="DJ1166" i="10"/>
  <c r="DJ1162" i="10"/>
  <c r="DJ1158" i="10"/>
  <c r="DJ1154" i="10"/>
  <c r="DJ1150" i="10"/>
  <c r="DJ1146" i="10"/>
  <c r="DJ1142" i="10"/>
  <c r="DJ1138" i="10"/>
  <c r="DJ1134" i="10"/>
  <c r="DJ1130" i="10"/>
  <c r="DJ1126" i="10"/>
  <c r="DJ1122" i="10"/>
  <c r="DJ1118" i="10"/>
  <c r="DJ1114" i="10"/>
  <c r="DJ1110" i="10"/>
  <c r="DJ1106" i="10"/>
  <c r="DJ1102" i="10"/>
  <c r="DJ1098" i="10"/>
  <c r="DJ1094" i="10"/>
  <c r="DJ1090" i="10"/>
  <c r="DJ1086" i="10"/>
  <c r="DJ1082" i="10"/>
  <c r="DJ1078" i="10"/>
  <c r="DJ1074" i="10"/>
  <c r="DJ1070" i="10"/>
  <c r="DJ1066" i="10"/>
  <c r="DJ1062" i="10"/>
  <c r="DJ1058" i="10"/>
  <c r="DJ1054" i="10"/>
  <c r="DJ1050" i="10"/>
  <c r="DJ1046" i="10"/>
  <c r="DJ1042" i="10"/>
  <c r="DJ1038" i="10"/>
  <c r="DJ1034" i="10"/>
  <c r="DJ1030" i="10"/>
  <c r="DJ1026" i="10"/>
  <c r="DJ1022" i="10"/>
  <c r="DJ1018" i="10"/>
  <c r="DJ1014" i="10"/>
  <c r="DJ1010" i="10"/>
  <c r="DJ1006" i="10"/>
  <c r="DJ1002" i="10"/>
  <c r="DJ998" i="10"/>
  <c r="DJ994" i="10"/>
  <c r="DJ990" i="10"/>
  <c r="DJ986" i="10"/>
  <c r="DJ982" i="10"/>
  <c r="DJ978" i="10"/>
  <c r="DJ974" i="10"/>
  <c r="DJ970" i="10"/>
  <c r="DJ966" i="10"/>
  <c r="DJ962" i="10"/>
  <c r="DJ958" i="10"/>
  <c r="DJ954" i="10"/>
  <c r="DJ950" i="10"/>
  <c r="DJ946" i="10"/>
  <c r="DJ942" i="10"/>
  <c r="DJ938" i="10"/>
  <c r="DJ934" i="10"/>
  <c r="DJ930" i="10"/>
  <c r="DJ926" i="10"/>
  <c r="DJ922" i="10"/>
  <c r="DJ918" i="10"/>
  <c r="DJ914" i="10"/>
  <c r="DJ910" i="10"/>
  <c r="DJ906" i="10"/>
  <c r="DJ902" i="10"/>
  <c r="DJ898" i="10"/>
  <c r="DJ894" i="10"/>
  <c r="DJ890" i="10"/>
  <c r="DJ886" i="10"/>
  <c r="DJ882" i="10"/>
  <c r="DJ878" i="10"/>
  <c r="DJ874" i="10"/>
  <c r="DJ870" i="10"/>
  <c r="DJ866" i="10"/>
  <c r="DJ862" i="10"/>
  <c r="DJ858" i="10"/>
  <c r="DJ854" i="10"/>
  <c r="DJ850" i="10"/>
  <c r="DJ846" i="10"/>
  <c r="DJ842" i="10"/>
  <c r="R839" i="10"/>
  <c r="Z836" i="10"/>
  <c r="DJ833" i="10"/>
  <c r="R831" i="10"/>
  <c r="Z828" i="10"/>
  <c r="DJ825" i="10"/>
  <c r="R823" i="10"/>
  <c r="Z820" i="10"/>
  <c r="R818" i="10"/>
  <c r="R816" i="10"/>
  <c r="R814" i="10"/>
  <c r="R812" i="10"/>
  <c r="R810" i="10"/>
  <c r="R808" i="10"/>
  <c r="R806" i="10"/>
  <c r="R804" i="10"/>
  <c r="R802" i="10"/>
  <c r="R800" i="10"/>
  <c r="R798" i="10"/>
  <c r="R796" i="10"/>
  <c r="R794" i="10"/>
  <c r="R792" i="10"/>
  <c r="R790" i="10"/>
  <c r="R788" i="10"/>
  <c r="R786" i="10"/>
  <c r="R784" i="10"/>
  <c r="R782" i="10"/>
  <c r="R780" i="10"/>
  <c r="R778" i="10"/>
  <c r="R776" i="10"/>
  <c r="R774" i="10"/>
  <c r="R772" i="10"/>
  <c r="R770" i="10"/>
  <c r="R768" i="10"/>
  <c r="R766" i="10"/>
  <c r="R764" i="10"/>
  <c r="R762" i="10"/>
  <c r="R760" i="10"/>
  <c r="R758" i="10"/>
  <c r="R756" i="10"/>
  <c r="R754" i="10"/>
  <c r="R752" i="10"/>
  <c r="BN95" i="10"/>
  <c r="Z405" i="10"/>
  <c r="DJ369" i="10"/>
  <c r="BV360" i="10"/>
  <c r="BN351" i="10"/>
  <c r="AH342" i="10"/>
  <c r="Z333" i="10"/>
  <c r="BN324" i="10"/>
  <c r="BN316" i="10"/>
  <c r="BN308" i="10"/>
  <c r="BN302" i="10"/>
  <c r="BN299" i="10"/>
  <c r="DR296" i="10"/>
  <c r="DR294" i="10"/>
  <c r="DR292" i="10"/>
  <c r="DR290" i="10"/>
  <c r="DR288" i="10"/>
  <c r="DR286" i="10"/>
  <c r="DR284" i="10"/>
  <c r="DR282" i="10"/>
  <c r="DR280" i="10"/>
  <c r="DR278" i="10"/>
  <c r="DR276" i="10"/>
  <c r="DR274" i="10"/>
  <c r="DR272" i="10"/>
  <c r="DR270" i="10"/>
  <c r="DR268" i="10"/>
  <c r="DR266" i="10"/>
  <c r="DR264" i="10"/>
  <c r="DR262" i="10"/>
  <c r="DR260" i="10"/>
  <c r="DR258" i="10"/>
  <c r="DR256" i="10"/>
  <c r="DR254" i="10"/>
  <c r="DR252" i="10"/>
  <c r="DR250" i="10"/>
  <c r="DR248" i="10"/>
  <c r="DR246" i="10"/>
  <c r="DR244" i="10"/>
  <c r="DR242" i="10"/>
  <c r="DR240" i="10"/>
  <c r="DR238" i="10"/>
  <c r="DR236" i="10"/>
  <c r="DR234" i="10"/>
  <c r="DR232" i="10"/>
  <c r="DR230" i="10"/>
  <c r="R229" i="10"/>
  <c r="AH227" i="10"/>
  <c r="BV225" i="10"/>
  <c r="DJ223" i="10"/>
  <c r="DZ221" i="10"/>
  <c r="Z220" i="10"/>
  <c r="BN218" i="10"/>
  <c r="CD216" i="10"/>
  <c r="DR214" i="10"/>
  <c r="R213" i="10"/>
  <c r="AH211" i="10"/>
  <c r="BV209" i="10"/>
  <c r="DJ207" i="10"/>
  <c r="DZ205" i="10"/>
  <c r="Z204" i="10"/>
  <c r="BN202" i="10"/>
  <c r="CD200" i="10"/>
  <c r="DR198" i="10"/>
  <c r="R197" i="10"/>
  <c r="AH195" i="10"/>
  <c r="BV193" i="10"/>
  <c r="DJ191" i="10"/>
  <c r="DZ189" i="10"/>
  <c r="Z188" i="10"/>
  <c r="BN186" i="10"/>
  <c r="CD184" i="10"/>
  <c r="DR182" i="10"/>
  <c r="R181" i="10"/>
  <c r="AH179" i="10"/>
  <c r="BV177" i="10"/>
  <c r="DJ175" i="10"/>
  <c r="DZ173" i="10"/>
  <c r="Z172" i="10"/>
  <c r="BN170" i="10"/>
  <c r="CD168" i="10"/>
  <c r="DR166" i="10"/>
  <c r="R165" i="10"/>
  <c r="AH163" i="10"/>
  <c r="BV161" i="10"/>
  <c r="BN160" i="10"/>
  <c r="DZ159" i="10"/>
  <c r="BV159" i="10"/>
  <c r="R159" i="10"/>
  <c r="CD158" i="10"/>
  <c r="Z158" i="10"/>
  <c r="DJ157" i="10"/>
  <c r="AH157" i="10"/>
  <c r="DR156" i="10"/>
  <c r="BN156" i="10"/>
  <c r="DZ155" i="10"/>
  <c r="BV155" i="10"/>
  <c r="R155" i="10"/>
  <c r="CD154" i="10"/>
  <c r="Z154" i="10"/>
  <c r="DJ153" i="10"/>
  <c r="AP153" i="10"/>
  <c r="DZ152" i="10"/>
  <c r="BV152" i="10"/>
  <c r="Z152" i="10"/>
  <c r="DJ151" i="10"/>
  <c r="AP151" i="10"/>
  <c r="DZ150" i="10"/>
  <c r="BV150" i="10"/>
  <c r="Z150" i="10"/>
  <c r="DJ149" i="10"/>
  <c r="AP149" i="10"/>
  <c r="DZ148" i="10"/>
  <c r="BV148" i="10"/>
  <c r="Z148" i="10"/>
  <c r="DJ147" i="10"/>
  <c r="AP147" i="10"/>
  <c r="DZ146" i="10"/>
  <c r="BV146" i="10"/>
  <c r="Z146" i="10"/>
  <c r="DJ140" i="10"/>
  <c r="AP140" i="10"/>
  <c r="DZ130" i="10"/>
  <c r="BV130" i="10"/>
  <c r="Z130" i="10"/>
  <c r="DJ129" i="10"/>
  <c r="AP129" i="10"/>
  <c r="DZ128" i="10"/>
  <c r="BV128" i="10"/>
  <c r="Z128" i="10"/>
  <c r="DJ127" i="10"/>
  <c r="AP127" i="10"/>
  <c r="DZ126" i="10"/>
  <c r="BV126" i="10"/>
  <c r="Z126" i="10"/>
  <c r="DR89" i="10"/>
  <c r="BN89" i="10"/>
  <c r="R89" i="10"/>
  <c r="DJ88" i="10"/>
  <c r="AP88" i="10"/>
  <c r="EH87" i="10"/>
  <c r="CD87" i="10"/>
  <c r="AH87" i="10"/>
  <c r="DZ86" i="10"/>
  <c r="BV86" i="10"/>
  <c r="Z86" i="10"/>
  <c r="DR82" i="10"/>
  <c r="BN82" i="10"/>
  <c r="R82" i="10"/>
  <c r="DJ81" i="10"/>
  <c r="AP81" i="10"/>
  <c r="EH80" i="10"/>
  <c r="CD80" i="10"/>
  <c r="AH80" i="10"/>
  <c r="DZ76" i="10"/>
  <c r="BV76" i="10"/>
  <c r="Z76" i="10"/>
  <c r="DR75" i="10"/>
  <c r="BN75" i="10"/>
  <c r="R75" i="10"/>
  <c r="DJ74" i="10"/>
  <c r="AP74" i="10"/>
  <c r="EH52" i="10"/>
  <c r="CL52" i="10"/>
  <c r="AP52" i="10"/>
  <c r="EH51" i="10"/>
  <c r="CL51" i="10"/>
  <c r="AP51" i="10"/>
  <c r="EH50" i="10"/>
  <c r="CL50" i="10"/>
  <c r="AP50" i="10"/>
  <c r="EH49" i="10"/>
  <c r="CL49" i="10"/>
  <c r="AP49" i="10"/>
  <c r="EH48" i="10"/>
  <c r="CL48" i="10"/>
  <c r="R1379" i="10"/>
  <c r="R1371" i="10"/>
  <c r="R1363" i="10"/>
  <c r="R1355" i="10"/>
  <c r="R1347" i="10"/>
  <c r="R1339" i="10"/>
  <c r="R1331" i="10"/>
  <c r="R1323" i="10"/>
  <c r="R1315" i="10"/>
  <c r="R1307" i="10"/>
  <c r="R1299" i="10"/>
  <c r="R1291" i="10"/>
  <c r="R1283" i="10"/>
  <c r="R1275" i="10"/>
  <c r="R1267" i="10"/>
  <c r="R1259" i="10"/>
  <c r="R1251" i="10"/>
  <c r="R1243" i="10"/>
  <c r="R1235" i="10"/>
  <c r="R1227" i="10"/>
  <c r="R1219" i="10"/>
  <c r="DJ1213" i="10"/>
  <c r="DJ1209" i="10"/>
  <c r="DJ1205" i="10"/>
  <c r="DJ1201" i="10"/>
  <c r="DJ1197" i="10"/>
  <c r="DJ1193" i="10"/>
  <c r="DJ1189" i="10"/>
  <c r="DJ1185" i="10"/>
  <c r="DJ1181" i="10"/>
  <c r="DJ1177" i="10"/>
  <c r="DJ1173" i="10"/>
  <c r="DJ1169" i="10"/>
  <c r="DJ1165" i="10"/>
  <c r="DJ1161" i="10"/>
  <c r="DJ1157" i="10"/>
  <c r="DJ1153" i="10"/>
  <c r="DJ1149" i="10"/>
  <c r="DJ1145" i="10"/>
  <c r="DJ1141" i="10"/>
  <c r="DJ1137" i="10"/>
  <c r="DJ1133" i="10"/>
  <c r="DJ1129" i="10"/>
  <c r="DJ1125" i="10"/>
  <c r="DJ1121" i="10"/>
  <c r="DJ1117" i="10"/>
  <c r="DJ1113" i="10"/>
  <c r="DJ1109" i="10"/>
  <c r="DJ1105" i="10"/>
  <c r="DJ1101" i="10"/>
  <c r="DJ1097" i="10"/>
  <c r="DJ1093" i="10"/>
  <c r="DJ1089" i="10"/>
  <c r="DJ1085" i="10"/>
  <c r="DJ1081" i="10"/>
  <c r="DJ1077" i="10"/>
  <c r="DJ1073" i="10"/>
  <c r="DJ1069" i="10"/>
  <c r="DJ1065" i="10"/>
  <c r="DJ1061" i="10"/>
  <c r="DJ1057" i="10"/>
  <c r="DJ1053" i="10"/>
  <c r="DJ1049" i="10"/>
  <c r="DJ1045" i="10"/>
  <c r="DJ1041" i="10"/>
  <c r="DJ1037" i="10"/>
  <c r="DJ1033" i="10"/>
  <c r="DJ1029" i="10"/>
  <c r="DJ1025" i="10"/>
  <c r="DJ1021" i="10"/>
  <c r="DJ1017" i="10"/>
  <c r="DJ1013" i="10"/>
  <c r="DJ1009" i="10"/>
  <c r="DJ1005" i="10"/>
  <c r="DJ1001" i="10"/>
  <c r="DJ997" i="10"/>
  <c r="DJ993" i="10"/>
  <c r="DJ989" i="10"/>
  <c r="DJ985" i="10"/>
  <c r="DJ981" i="10"/>
  <c r="DJ977" i="10"/>
  <c r="DJ973" i="10"/>
  <c r="DJ969" i="10"/>
  <c r="DJ965" i="10"/>
  <c r="DJ961" i="10"/>
  <c r="DJ957" i="10"/>
  <c r="DJ953" i="10"/>
  <c r="DJ949" i="10"/>
  <c r="DJ945" i="10"/>
  <c r="DJ941" i="10"/>
  <c r="DJ937" i="10"/>
  <c r="DJ933" i="10"/>
  <c r="DJ929" i="10"/>
  <c r="DJ925" i="10"/>
  <c r="DJ921" i="10"/>
  <c r="DJ917" i="10"/>
  <c r="DJ913" i="10"/>
  <c r="DJ909" i="10"/>
  <c r="DJ905" i="10"/>
  <c r="DJ901" i="10"/>
  <c r="DJ897" i="10"/>
  <c r="DJ893" i="10"/>
  <c r="DJ889" i="10"/>
  <c r="DJ885" i="10"/>
  <c r="DJ881" i="10"/>
  <c r="DJ877" i="10"/>
  <c r="DJ873" i="10"/>
  <c r="DJ869" i="10"/>
  <c r="DJ865" i="10"/>
  <c r="DJ861" i="10"/>
  <c r="DJ857" i="10"/>
  <c r="DJ853" i="10"/>
  <c r="DJ849" i="10"/>
  <c r="DJ845" i="10"/>
  <c r="DJ841" i="10"/>
  <c r="Z838" i="10"/>
  <c r="DJ835" i="10"/>
  <c r="R833" i="10"/>
  <c r="Z830" i="10"/>
  <c r="DJ827" i="10"/>
  <c r="R825" i="10"/>
  <c r="Z822" i="10"/>
  <c r="DJ819" i="10"/>
  <c r="BN817" i="10"/>
  <c r="BN815" i="10"/>
  <c r="BN813" i="10"/>
  <c r="BN811" i="10"/>
  <c r="BN809" i="10"/>
  <c r="BN807" i="10"/>
  <c r="BN805" i="10"/>
  <c r="BN803" i="10"/>
  <c r="BN801" i="10"/>
  <c r="BN799" i="10"/>
  <c r="BN797" i="10"/>
  <c r="BN795" i="10"/>
  <c r="BN793" i="10"/>
  <c r="BN791" i="10"/>
  <c r="BN789" i="10"/>
  <c r="BN787" i="10"/>
  <c r="BN785" i="10"/>
  <c r="BN783" i="10"/>
  <c r="BN781" i="10"/>
  <c r="BN779" i="10"/>
  <c r="BN777" i="10"/>
  <c r="BN775" i="10"/>
  <c r="BN773" i="10"/>
  <c r="BN771" i="10"/>
  <c r="BN769" i="10"/>
  <c r="BN767" i="10"/>
  <c r="BN765" i="10"/>
  <c r="BN763" i="10"/>
  <c r="BN761" i="10"/>
  <c r="BN759" i="10"/>
  <c r="BN757" i="10"/>
  <c r="BN755" i="10"/>
  <c r="BN753" i="10"/>
  <c r="BN751" i="10"/>
  <c r="BN749" i="10"/>
  <c r="BN747" i="10"/>
  <c r="BN745" i="10"/>
  <c r="BN743" i="10"/>
  <c r="BN741" i="10"/>
  <c r="BN739" i="10"/>
  <c r="BN737" i="10"/>
  <c r="BN735" i="10"/>
  <c r="DJ450" i="10"/>
  <c r="Z349" i="10"/>
  <c r="BN314" i="10"/>
  <c r="AH296" i="10"/>
  <c r="AH288" i="10"/>
  <c r="AH280" i="10"/>
  <c r="AH272" i="10"/>
  <c r="AH264" i="10"/>
  <c r="AH256" i="10"/>
  <c r="AH248" i="10"/>
  <c r="AH240" i="10"/>
  <c r="AH232" i="10"/>
  <c r="R225" i="10"/>
  <c r="DZ217" i="10"/>
  <c r="DR210" i="10"/>
  <c r="DJ203" i="10"/>
  <c r="CD196" i="10"/>
  <c r="BV189" i="10"/>
  <c r="BN182" i="10"/>
  <c r="AH175" i="10"/>
  <c r="Z168" i="10"/>
  <c r="R161" i="10"/>
  <c r="DZ158" i="10"/>
  <c r="Z157" i="10"/>
  <c r="BN155" i="10"/>
  <c r="CD153" i="10"/>
  <c r="R152" i="10"/>
  <c r="BN150" i="10"/>
  <c r="DR148" i="10"/>
  <c r="AH147" i="10"/>
  <c r="CD140" i="10"/>
  <c r="R130" i="10"/>
  <c r="BN128" i="10"/>
  <c r="DR126" i="10"/>
  <c r="AP89" i="10"/>
  <c r="DZ87" i="10"/>
  <c r="BN86" i="10"/>
  <c r="EH81" i="10"/>
  <c r="BV80" i="10"/>
  <c r="R76" i="10"/>
  <c r="CD74" i="10"/>
  <c r="AH52" i="10"/>
  <c r="DZ50" i="10"/>
  <c r="CD49" i="10"/>
  <c r="R1377" i="10"/>
  <c r="R1345" i="10"/>
  <c r="R1313" i="10"/>
  <c r="R1281" i="10"/>
  <c r="R1249" i="10"/>
  <c r="R1217" i="10"/>
  <c r="DJ1200" i="10"/>
  <c r="DJ1184" i="10"/>
  <c r="DJ1168" i="10"/>
  <c r="DJ1152" i="10"/>
  <c r="DJ1136" i="10"/>
  <c r="DJ1120" i="10"/>
  <c r="DJ1104" i="10"/>
  <c r="DJ1088" i="10"/>
  <c r="DJ1072" i="10"/>
  <c r="DJ1056" i="10"/>
  <c r="DJ1040" i="10"/>
  <c r="DJ1024" i="10"/>
  <c r="DJ1008" i="10"/>
  <c r="DJ992" i="10"/>
  <c r="DJ976" i="10"/>
  <c r="DJ960" i="10"/>
  <c r="DJ944" i="10"/>
  <c r="DJ928" i="10"/>
  <c r="DJ912" i="10"/>
  <c r="DJ896" i="10"/>
  <c r="DJ880" i="10"/>
  <c r="DJ864" i="10"/>
  <c r="DJ848" i="10"/>
  <c r="R835" i="10"/>
  <c r="Z824" i="10"/>
  <c r="R815" i="10"/>
  <c r="R807" i="10"/>
  <c r="R799" i="10"/>
  <c r="R791" i="10"/>
  <c r="R783" i="10"/>
  <c r="R775" i="10"/>
  <c r="R767" i="10"/>
  <c r="R759" i="10"/>
  <c r="R751" i="10"/>
  <c r="R747" i="10"/>
  <c r="R743" i="10"/>
  <c r="R739" i="10"/>
  <c r="R735" i="10"/>
  <c r="BN732" i="10"/>
  <c r="BN730" i="10"/>
  <c r="BN728" i="10"/>
  <c r="BN726" i="10"/>
  <c r="BN724" i="10"/>
  <c r="BN722" i="10"/>
  <c r="BN720" i="10"/>
  <c r="BN718" i="10"/>
  <c r="BN716" i="10"/>
  <c r="BN714" i="10"/>
  <c r="BN712" i="10"/>
  <c r="DR710" i="10"/>
  <c r="Z709" i="10"/>
  <c r="DJ707" i="10"/>
  <c r="R706" i="10"/>
  <c r="BN704" i="10"/>
  <c r="DR702" i="10"/>
  <c r="Z701" i="10"/>
  <c r="DJ699" i="10"/>
  <c r="R698" i="10"/>
  <c r="BN696" i="10"/>
  <c r="DR694" i="10"/>
  <c r="Z693" i="10"/>
  <c r="DJ691" i="10"/>
  <c r="R690" i="10"/>
  <c r="BN688" i="10"/>
  <c r="DR686" i="10"/>
  <c r="Z685" i="10"/>
  <c r="DJ683" i="10"/>
  <c r="R682" i="10"/>
  <c r="BN680" i="10"/>
  <c r="DR678" i="10"/>
  <c r="Z677" i="10"/>
  <c r="DJ675" i="10"/>
  <c r="R674" i="10"/>
  <c r="BN672" i="10"/>
  <c r="DR670" i="10"/>
  <c r="Z669" i="10"/>
  <c r="DJ667" i="10"/>
  <c r="R666" i="10"/>
  <c r="BN664" i="10"/>
  <c r="DR662" i="10"/>
  <c r="Z661" i="10"/>
  <c r="DJ659" i="10"/>
  <c r="R658" i="10"/>
  <c r="BN656" i="10"/>
  <c r="DR654" i="10"/>
  <c r="Z653" i="10"/>
  <c r="DJ651" i="10"/>
  <c r="R650" i="10"/>
  <c r="BN648" i="10"/>
  <c r="DR646" i="10"/>
  <c r="Z645" i="10"/>
  <c r="DJ643" i="10"/>
  <c r="R642" i="10"/>
  <c r="BN640" i="10"/>
  <c r="DR638" i="10"/>
  <c r="Z637" i="10"/>
  <c r="DJ635" i="10"/>
  <c r="R634" i="10"/>
  <c r="BN632" i="10"/>
  <c r="DR630" i="10"/>
  <c r="Z629" i="10"/>
  <c r="DJ627" i="10"/>
  <c r="R626" i="10"/>
  <c r="BN624" i="10"/>
  <c r="DR622" i="10"/>
  <c r="Z621" i="10"/>
  <c r="DJ619" i="10"/>
  <c r="R618" i="10"/>
  <c r="BN616" i="10"/>
  <c r="DR614" i="10"/>
  <c r="Z613" i="10"/>
  <c r="DJ611" i="10"/>
  <c r="R610" i="10"/>
  <c r="BN608" i="10"/>
  <c r="DR606" i="10"/>
  <c r="Z605" i="10"/>
  <c r="DJ603" i="10"/>
  <c r="R602" i="10"/>
  <c r="BN600" i="10"/>
  <c r="DR598" i="10"/>
  <c r="Z597" i="10"/>
  <c r="DJ595" i="10"/>
  <c r="R594" i="10"/>
  <c r="BN592" i="10"/>
  <c r="DR590" i="10"/>
  <c r="Z589" i="10"/>
  <c r="DJ587" i="10"/>
  <c r="R586" i="10"/>
  <c r="BN584" i="10"/>
  <c r="DR582" i="10"/>
  <c r="Z581" i="10"/>
  <c r="DJ579" i="10"/>
  <c r="R578" i="10"/>
  <c r="BN576" i="10"/>
  <c r="DR574" i="10"/>
  <c r="Z573" i="10"/>
  <c r="DJ571" i="10"/>
  <c r="R570" i="10"/>
  <c r="BN568" i="10"/>
  <c r="DR566" i="10"/>
  <c r="Z565" i="10"/>
  <c r="DJ563" i="10"/>
  <c r="R562" i="10"/>
  <c r="BN560" i="10"/>
  <c r="DR558" i="10"/>
  <c r="Z557" i="10"/>
  <c r="DJ555" i="10"/>
  <c r="R554" i="10"/>
  <c r="BN552" i="10"/>
  <c r="DR550" i="10"/>
  <c r="Z549" i="10"/>
  <c r="DJ547" i="10"/>
  <c r="R546" i="10"/>
  <c r="BN544" i="10"/>
  <c r="DR542" i="10"/>
  <c r="Z541" i="10"/>
  <c r="DJ539" i="10"/>
  <c r="R538" i="10"/>
  <c r="BN536" i="10"/>
  <c r="DR534" i="10"/>
  <c r="Z533" i="10"/>
  <c r="DJ531" i="10"/>
  <c r="R530" i="10"/>
  <c r="BN528" i="10"/>
  <c r="DR526" i="10"/>
  <c r="Z525" i="10"/>
  <c r="DJ523" i="10"/>
  <c r="R522" i="10"/>
  <c r="BN520" i="10"/>
  <c r="DR518" i="10"/>
  <c r="Z517" i="10"/>
  <c r="DJ515" i="10"/>
  <c r="R514" i="10"/>
  <c r="BN512" i="10"/>
  <c r="DR510" i="10"/>
  <c r="Z509" i="10"/>
  <c r="DJ507" i="10"/>
  <c r="R506" i="10"/>
  <c r="BN504" i="10"/>
  <c r="DR502" i="10"/>
  <c r="Z501" i="10"/>
  <c r="DJ499" i="10"/>
  <c r="R498" i="10"/>
  <c r="BN496" i="10"/>
  <c r="DR494" i="10"/>
  <c r="BV493" i="10"/>
  <c r="Z492" i="10"/>
  <c r="DR490" i="10"/>
  <c r="BV489" i="10"/>
  <c r="Z488" i="10"/>
  <c r="DR486" i="10"/>
  <c r="BV485" i="10"/>
  <c r="Z484" i="10"/>
  <c r="DR482" i="10"/>
  <c r="BV481" i="10"/>
  <c r="Z480" i="10"/>
  <c r="DR478" i="10"/>
  <c r="BV477" i="10"/>
  <c r="Z476" i="10"/>
  <c r="DR474" i="10"/>
  <c r="BV473" i="10"/>
  <c r="Z472" i="10"/>
  <c r="DR470" i="10"/>
  <c r="BV469" i="10"/>
  <c r="Z468" i="10"/>
  <c r="DR466" i="10"/>
  <c r="BV465" i="10"/>
  <c r="Z464" i="10"/>
  <c r="DR462" i="10"/>
  <c r="BV461" i="10"/>
  <c r="Z460" i="10"/>
  <c r="DR458" i="10"/>
  <c r="BV457" i="10"/>
  <c r="Z456" i="10"/>
  <c r="DR454" i="10"/>
  <c r="BV453" i="10"/>
  <c r="DR450" i="10"/>
  <c r="Z448" i="10"/>
  <c r="BV445" i="10"/>
  <c r="DR442" i="10"/>
  <c r="Z440" i="10"/>
  <c r="BV437" i="10"/>
  <c r="DR434" i="10"/>
  <c r="R451" i="10"/>
  <c r="BN440" i="10"/>
  <c r="DJ145" i="10"/>
  <c r="DZ144" i="10"/>
  <c r="Z144" i="10"/>
  <c r="AP143" i="10"/>
  <c r="BV142" i="10"/>
  <c r="DJ141" i="10"/>
  <c r="DZ134" i="10"/>
  <c r="Z134" i="10"/>
  <c r="AH133" i="10"/>
  <c r="BN132" i="10"/>
  <c r="CD131" i="10"/>
  <c r="DZ119" i="10"/>
  <c r="Z119" i="10"/>
  <c r="BN118" i="10"/>
  <c r="DJ117" i="10"/>
  <c r="EH116" i="10"/>
  <c r="AH116" i="10"/>
  <c r="BV115" i="10"/>
  <c r="DR114" i="10"/>
  <c r="R114" i="10"/>
  <c r="BN94" i="10"/>
  <c r="DJ93" i="10"/>
  <c r="EH92" i="10"/>
  <c r="AH92" i="10"/>
  <c r="BV91" i="10"/>
  <c r="DR90" i="10"/>
  <c r="R90" i="10"/>
  <c r="AP85" i="10"/>
  <c r="CD84" i="10"/>
  <c r="DZ83" i="10"/>
  <c r="Z83" i="10"/>
  <c r="BN79" i="10"/>
  <c r="DJ78" i="10"/>
  <c r="EH77" i="10"/>
  <c r="AH77" i="10"/>
  <c r="BV66" i="10"/>
  <c r="Z65" i="10"/>
  <c r="CD63" i="10"/>
  <c r="Z62" i="10"/>
  <c r="DJ60" i="10"/>
  <c r="AH59" i="10"/>
  <c r="DJ57" i="10"/>
  <c r="AH56" i="10"/>
  <c r="DR54" i="10"/>
  <c r="BN53" i="10"/>
  <c r="DR47" i="10"/>
  <c r="BV47" i="10"/>
  <c r="Z47" i="10"/>
  <c r="DR46" i="10"/>
  <c r="BV46" i="10"/>
  <c r="Z46" i="10"/>
  <c r="DR45" i="10"/>
  <c r="BV45" i="10"/>
  <c r="Z45" i="10"/>
  <c r="DR44" i="10"/>
  <c r="BV44" i="10"/>
  <c r="Z44" i="10"/>
  <c r="DR40" i="10"/>
  <c r="BV40" i="10"/>
  <c r="Z40" i="10"/>
  <c r="DR39" i="10"/>
  <c r="BV39" i="10"/>
  <c r="Z39" i="10"/>
  <c r="DR38" i="10"/>
  <c r="BV38" i="10"/>
  <c r="Z38" i="10"/>
  <c r="DR34" i="10"/>
  <c r="BV34" i="10"/>
  <c r="Z34" i="10"/>
  <c r="DR33" i="10"/>
  <c r="BV33" i="10"/>
  <c r="Z33" i="10"/>
  <c r="DR32" i="10"/>
  <c r="BV32" i="10"/>
  <c r="Z32" i="10"/>
  <c r="DR26" i="10"/>
  <c r="BV26" i="10"/>
  <c r="AH26" i="10"/>
  <c r="DZ25" i="10"/>
  <c r="CD25" i="10"/>
  <c r="DJ394" i="10"/>
  <c r="R340" i="10"/>
  <c r="BN306" i="10"/>
  <c r="AH294" i="10"/>
  <c r="AH286" i="10"/>
  <c r="AH278" i="10"/>
  <c r="AH270" i="10"/>
  <c r="AH262" i="10"/>
  <c r="AH254" i="10"/>
  <c r="AH246" i="10"/>
  <c r="AH238" i="10"/>
  <c r="BN230" i="10"/>
  <c r="AH223" i="10"/>
  <c r="Z216" i="10"/>
  <c r="R209" i="10"/>
  <c r="DZ201" i="10"/>
  <c r="DR194" i="10"/>
  <c r="DJ187" i="10"/>
  <c r="CD180" i="10"/>
  <c r="BV173" i="10"/>
  <c r="BN166" i="10"/>
  <c r="AH160" i="10"/>
  <c r="BV158" i="10"/>
  <c r="DJ156" i="10"/>
  <c r="DZ154" i="10"/>
  <c r="AH153" i="10"/>
  <c r="CD151" i="10"/>
  <c r="R150" i="10"/>
  <c r="BN148" i="10"/>
  <c r="DR146" i="10"/>
  <c r="AH140" i="10"/>
  <c r="CD129" i="10"/>
  <c r="R128" i="10"/>
  <c r="BN126" i="10"/>
  <c r="EH88" i="10"/>
  <c r="BV87" i="10"/>
  <c r="R86" i="10"/>
  <c r="CD81" i="10"/>
  <c r="Z80" i="10"/>
  <c r="DJ75" i="10"/>
  <c r="AH74" i="10"/>
  <c r="DZ51" i="10"/>
  <c r="CD50" i="10"/>
  <c r="AH49" i="10"/>
  <c r="R1369" i="10"/>
  <c r="R1337" i="10"/>
  <c r="R1305" i="10"/>
  <c r="R1273" i="10"/>
  <c r="R1241" i="10"/>
  <c r="DJ1212" i="10"/>
  <c r="DJ1196" i="10"/>
  <c r="DJ1180" i="10"/>
  <c r="DJ1164" i="10"/>
  <c r="DJ1148" i="10"/>
  <c r="DJ1132" i="10"/>
  <c r="DJ1116" i="10"/>
  <c r="DJ1100" i="10"/>
  <c r="DJ1084" i="10"/>
  <c r="DJ1068" i="10"/>
  <c r="DJ1052" i="10"/>
  <c r="DJ1036" i="10"/>
  <c r="DJ1020" i="10"/>
  <c r="DJ1004" i="10"/>
  <c r="DJ988" i="10"/>
  <c r="DJ972" i="10"/>
  <c r="DJ956" i="10"/>
  <c r="DJ940" i="10"/>
  <c r="DJ924" i="10"/>
  <c r="DJ908" i="10"/>
  <c r="DJ892" i="10"/>
  <c r="DJ876" i="10"/>
  <c r="DJ860" i="10"/>
  <c r="DJ844" i="10"/>
  <c r="Z832" i="10"/>
  <c r="DJ821" i="10"/>
  <c r="R813" i="10"/>
  <c r="R805" i="10"/>
  <c r="R797" i="10"/>
  <c r="R789" i="10"/>
  <c r="R781" i="10"/>
  <c r="R773" i="10"/>
  <c r="R765" i="10"/>
  <c r="R757" i="10"/>
  <c r="R750" i="10"/>
  <c r="R746" i="10"/>
  <c r="R742" i="10"/>
  <c r="R738" i="10"/>
  <c r="R734" i="10"/>
  <c r="R732" i="10"/>
  <c r="R730" i="10"/>
  <c r="R728" i="10"/>
  <c r="R726" i="10"/>
  <c r="R724" i="10"/>
  <c r="R722" i="10"/>
  <c r="R720" i="10"/>
  <c r="R718" i="10"/>
  <c r="R716" i="10"/>
  <c r="R714" i="10"/>
  <c r="R712" i="10"/>
  <c r="BN710" i="10"/>
  <c r="DR708" i="10"/>
  <c r="Z707" i="10"/>
  <c r="DJ705" i="10"/>
  <c r="R704" i="10"/>
  <c r="BN702" i="10"/>
  <c r="DR700" i="10"/>
  <c r="Z699" i="10"/>
  <c r="DJ697" i="10"/>
  <c r="R696" i="10"/>
  <c r="BN694" i="10"/>
  <c r="DR692" i="10"/>
  <c r="Z691" i="10"/>
  <c r="DJ689" i="10"/>
  <c r="R688" i="10"/>
  <c r="BN686" i="10"/>
  <c r="DR684" i="10"/>
  <c r="Z683" i="10"/>
  <c r="DJ681" i="10"/>
  <c r="R680" i="10"/>
  <c r="BN678" i="10"/>
  <c r="DR676" i="10"/>
  <c r="Z675" i="10"/>
  <c r="DJ673" i="10"/>
  <c r="R672" i="10"/>
  <c r="BN670" i="10"/>
  <c r="DR668" i="10"/>
  <c r="Z667" i="10"/>
  <c r="DJ665" i="10"/>
  <c r="R664" i="10"/>
  <c r="BN662" i="10"/>
  <c r="DR660" i="10"/>
  <c r="Z659" i="10"/>
  <c r="DJ657" i="10"/>
  <c r="R656" i="10"/>
  <c r="BN654" i="10"/>
  <c r="DR652" i="10"/>
  <c r="Z651" i="10"/>
  <c r="DJ649" i="10"/>
  <c r="R648" i="10"/>
  <c r="BN646" i="10"/>
  <c r="DR644" i="10"/>
  <c r="Z643" i="10"/>
  <c r="DJ641" i="10"/>
  <c r="R640" i="10"/>
  <c r="BN638" i="10"/>
  <c r="DR636" i="10"/>
  <c r="Z635" i="10"/>
  <c r="DJ633" i="10"/>
  <c r="R632" i="10"/>
  <c r="BN630" i="10"/>
  <c r="DR628" i="10"/>
  <c r="Z627" i="10"/>
  <c r="DJ625" i="10"/>
  <c r="R624" i="10"/>
  <c r="BN622" i="10"/>
  <c r="DR620" i="10"/>
  <c r="Z619" i="10"/>
  <c r="DJ617" i="10"/>
  <c r="R616" i="10"/>
  <c r="BN614" i="10"/>
  <c r="DR612" i="10"/>
  <c r="Z611" i="10"/>
  <c r="DJ609" i="10"/>
  <c r="R608" i="10"/>
  <c r="BN606" i="10"/>
  <c r="DR604" i="10"/>
  <c r="Z603" i="10"/>
  <c r="DJ601" i="10"/>
  <c r="R600" i="10"/>
  <c r="BN598" i="10"/>
  <c r="DR596" i="10"/>
  <c r="Z595" i="10"/>
  <c r="DJ593" i="10"/>
  <c r="R592" i="10"/>
  <c r="BN590" i="10"/>
  <c r="DR588" i="10"/>
  <c r="Z587" i="10"/>
  <c r="DJ585" i="10"/>
  <c r="R584" i="10"/>
  <c r="BN582" i="10"/>
  <c r="DR580" i="10"/>
  <c r="Z579" i="10"/>
  <c r="DJ577" i="10"/>
  <c r="R576" i="10"/>
  <c r="BN574" i="10"/>
  <c r="DR572" i="10"/>
  <c r="Z571" i="10"/>
  <c r="DJ569" i="10"/>
  <c r="R568" i="10"/>
  <c r="BN566" i="10"/>
  <c r="DR564" i="10"/>
  <c r="Z563" i="10"/>
  <c r="DJ561" i="10"/>
  <c r="R560" i="10"/>
  <c r="BN558" i="10"/>
  <c r="DR556" i="10"/>
  <c r="Z555" i="10"/>
  <c r="DJ553" i="10"/>
  <c r="R552" i="10"/>
  <c r="BN550" i="10"/>
  <c r="DR548" i="10"/>
  <c r="Z547" i="10"/>
  <c r="DJ545" i="10"/>
  <c r="R544" i="10"/>
  <c r="BN542" i="10"/>
  <c r="DR540" i="10"/>
  <c r="Z539" i="10"/>
  <c r="DJ537" i="10"/>
  <c r="R536" i="10"/>
  <c r="BN534" i="10"/>
  <c r="DR532" i="10"/>
  <c r="Z531" i="10"/>
  <c r="DJ529" i="10"/>
  <c r="R528" i="10"/>
  <c r="BN526" i="10"/>
  <c r="DR524" i="10"/>
  <c r="Z523" i="10"/>
  <c r="DJ521" i="10"/>
  <c r="R520" i="10"/>
  <c r="BN518" i="10"/>
  <c r="DR516" i="10"/>
  <c r="Z515" i="10"/>
  <c r="DJ513" i="10"/>
  <c r="R512" i="10"/>
  <c r="BN510" i="10"/>
  <c r="DR508" i="10"/>
  <c r="Z507" i="10"/>
  <c r="DJ505" i="10"/>
  <c r="R504" i="10"/>
  <c r="BN502" i="10"/>
  <c r="DR500" i="10"/>
  <c r="Z499" i="10"/>
  <c r="DJ497" i="10"/>
  <c r="R496" i="10"/>
  <c r="BV494" i="10"/>
  <c r="Z493" i="10"/>
  <c r="DR491" i="10"/>
  <c r="BV490" i="10"/>
  <c r="Z489" i="10"/>
  <c r="DR487" i="10"/>
  <c r="BV486" i="10"/>
  <c r="Z485" i="10"/>
  <c r="DR483" i="10"/>
  <c r="BV482" i="10"/>
  <c r="Z481" i="10"/>
  <c r="DR479" i="10"/>
  <c r="BV478" i="10"/>
  <c r="Z477" i="10"/>
  <c r="DR475" i="10"/>
  <c r="BV474" i="10"/>
  <c r="Z473" i="10"/>
  <c r="DR471" i="10"/>
  <c r="BV470" i="10"/>
  <c r="Z469" i="10"/>
  <c r="DR467" i="10"/>
  <c r="BV466" i="10"/>
  <c r="Z465" i="10"/>
  <c r="DR463" i="10"/>
  <c r="BV462" i="10"/>
  <c r="Z461" i="10"/>
  <c r="DR459" i="10"/>
  <c r="BV458" i="10"/>
  <c r="Z457" i="10"/>
  <c r="DR455" i="10"/>
  <c r="BV454" i="10"/>
  <c r="DR452" i="10"/>
  <c r="Z450" i="10"/>
  <c r="BV447" i="10"/>
  <c r="DR444" i="10"/>
  <c r="Z442" i="10"/>
  <c r="BV439" i="10"/>
  <c r="DR436" i="10"/>
  <c r="Z434" i="10"/>
  <c r="BN448" i="10"/>
  <c r="DJ437" i="10"/>
  <c r="BV145" i="10"/>
  <c r="DJ144" i="10"/>
  <c r="DZ143" i="10"/>
  <c r="Z143" i="10"/>
  <c r="AP142" i="10"/>
  <c r="BV141" i="10"/>
  <c r="DJ134" i="10"/>
  <c r="DR133" i="10"/>
  <c r="R133" i="10"/>
  <c r="AH132" i="10"/>
  <c r="BN131" i="10"/>
  <c r="DJ119" i="10"/>
  <c r="EH118" i="10"/>
  <c r="AH118" i="10"/>
  <c r="BV117" i="10"/>
  <c r="DR116" i="10"/>
  <c r="R116" i="10"/>
  <c r="AP115" i="10"/>
  <c r="CD114" i="10"/>
  <c r="EH94" i="10"/>
  <c r="AH94" i="10"/>
  <c r="BV93" i="10"/>
  <c r="DR92" i="10"/>
  <c r="R92" i="10"/>
  <c r="AP91" i="10"/>
  <c r="CD90" i="10"/>
  <c r="DZ85" i="10"/>
  <c r="Z85" i="10"/>
  <c r="BN84" i="10"/>
  <c r="DJ83" i="10"/>
  <c r="EH79" i="10"/>
  <c r="AH79" i="10"/>
  <c r="BV78" i="10"/>
  <c r="DR77" i="10"/>
  <c r="R77" i="10"/>
  <c r="Z66" i="10"/>
  <c r="DJ64" i="10"/>
  <c r="AH63" i="10"/>
  <c r="DR61" i="10"/>
  <c r="AP60" i="10"/>
  <c r="DR58" i="10"/>
  <c r="AP57" i="10"/>
  <c r="DZ55" i="10"/>
  <c r="BN54" i="10"/>
  <c r="R53" i="10"/>
  <c r="DJ47" i="10"/>
  <c r="BN47" i="10"/>
  <c r="R47" i="10"/>
  <c r="DJ46" i="10"/>
  <c r="BN46" i="10"/>
  <c r="R46" i="10"/>
  <c r="DJ45" i="10"/>
  <c r="BN45" i="10"/>
  <c r="R45" i="10"/>
  <c r="DJ44" i="10"/>
  <c r="BN44" i="10"/>
  <c r="R44" i="10"/>
  <c r="DJ40" i="10"/>
  <c r="BN40" i="10"/>
  <c r="R40" i="10"/>
  <c r="DJ39" i="10"/>
  <c r="BN39" i="10"/>
  <c r="R39" i="10"/>
  <c r="DJ38" i="10"/>
  <c r="BN38" i="10"/>
  <c r="R38" i="10"/>
  <c r="BN367" i="10"/>
  <c r="DR330" i="10"/>
  <c r="BN301" i="10"/>
  <c r="AH292" i="10"/>
  <c r="AH284" i="10"/>
  <c r="AH276" i="10"/>
  <c r="AH268" i="10"/>
  <c r="AH260" i="10"/>
  <c r="AH252" i="10"/>
  <c r="AH244" i="10"/>
  <c r="AH236" i="10"/>
  <c r="CD228" i="10"/>
  <c r="BV221" i="10"/>
  <c r="BN214" i="10"/>
  <c r="AH207" i="10"/>
  <c r="Z200" i="10"/>
  <c r="R193" i="10"/>
  <c r="DZ185" i="10"/>
  <c r="DR178" i="10"/>
  <c r="DJ171" i="10"/>
  <c r="CD164" i="10"/>
  <c r="DR159" i="10"/>
  <c r="R158" i="10"/>
  <c r="AH156" i="10"/>
  <c r="BV154" i="10"/>
  <c r="DR152" i="10"/>
  <c r="AH151" i="10"/>
  <c r="CD149" i="10"/>
  <c r="R148" i="10"/>
  <c r="BN146" i="10"/>
  <c r="DR130" i="10"/>
  <c r="AH129" i="10"/>
  <c r="CD127" i="10"/>
  <c r="R126" i="10"/>
  <c r="CD88" i="10"/>
  <c r="Z87" i="10"/>
  <c r="DJ82" i="10"/>
  <c r="AH81" i="10"/>
  <c r="DR76" i="10"/>
  <c r="AP75" i="10"/>
  <c r="DZ52" i="10"/>
  <c r="CD51" i="10"/>
  <c r="AH50" i="10"/>
  <c r="DZ48" i="10"/>
  <c r="R1361" i="10"/>
  <c r="R1329" i="10"/>
  <c r="R1297" i="10"/>
  <c r="R1265" i="10"/>
  <c r="R1233" i="10"/>
  <c r="DJ1208" i="10"/>
  <c r="DJ1192" i="10"/>
  <c r="DJ1176" i="10"/>
  <c r="DJ1160" i="10"/>
  <c r="DJ1144" i="10"/>
  <c r="DJ1128" i="10"/>
  <c r="DJ1112" i="10"/>
  <c r="DJ1096" i="10"/>
  <c r="DJ1080" i="10"/>
  <c r="DJ1064" i="10"/>
  <c r="DJ1048" i="10"/>
  <c r="DJ1032" i="10"/>
  <c r="DJ1016" i="10"/>
  <c r="DJ1000" i="10"/>
  <c r="DJ984" i="10"/>
  <c r="DJ968" i="10"/>
  <c r="DJ952" i="10"/>
  <c r="DJ936" i="10"/>
  <c r="DJ920" i="10"/>
  <c r="DJ904" i="10"/>
  <c r="DJ888" i="10"/>
  <c r="DJ872" i="10"/>
  <c r="DJ856" i="10"/>
  <c r="DJ840" i="10"/>
  <c r="DJ829" i="10"/>
  <c r="R819" i="10"/>
  <c r="R811" i="10"/>
  <c r="R803" i="10"/>
  <c r="R795" i="10"/>
  <c r="R787" i="10"/>
  <c r="R779" i="10"/>
  <c r="R771" i="10"/>
  <c r="R763" i="10"/>
  <c r="R755" i="10"/>
  <c r="R749" i="10"/>
  <c r="R745" i="10"/>
  <c r="R741" i="10"/>
  <c r="R737" i="10"/>
  <c r="BN733" i="10"/>
  <c r="BN731" i="10"/>
  <c r="BN729" i="10"/>
  <c r="BN727" i="10"/>
  <c r="BN725" i="10"/>
  <c r="BN723" i="10"/>
  <c r="BN721" i="10"/>
  <c r="BN719" i="10"/>
  <c r="BN717" i="10"/>
  <c r="BN715" i="10"/>
  <c r="BN713" i="10"/>
  <c r="DJ711" i="10"/>
  <c r="R710" i="10"/>
  <c r="BN708" i="10"/>
  <c r="DR706" i="10"/>
  <c r="Z705" i="10"/>
  <c r="DJ703" i="10"/>
  <c r="R702" i="10"/>
  <c r="BN700" i="10"/>
  <c r="DR698" i="10"/>
  <c r="Z697" i="10"/>
  <c r="DJ695" i="10"/>
  <c r="R694" i="10"/>
  <c r="BN692" i="10"/>
  <c r="DR690" i="10"/>
  <c r="Z689" i="10"/>
  <c r="DJ687" i="10"/>
  <c r="R686" i="10"/>
  <c r="BN684" i="10"/>
  <c r="DR682" i="10"/>
  <c r="Z681" i="10"/>
  <c r="DJ679" i="10"/>
  <c r="R678" i="10"/>
  <c r="BN676" i="10"/>
  <c r="DR674" i="10"/>
  <c r="Z673" i="10"/>
  <c r="DJ671" i="10"/>
  <c r="R670" i="10"/>
  <c r="BN668" i="10"/>
  <c r="DR666" i="10"/>
  <c r="Z665" i="10"/>
  <c r="DJ663" i="10"/>
  <c r="R662" i="10"/>
  <c r="BN660" i="10"/>
  <c r="DR658" i="10"/>
  <c r="Z657" i="10"/>
  <c r="DJ655" i="10"/>
  <c r="R654" i="10"/>
  <c r="BN652" i="10"/>
  <c r="DR650" i="10"/>
  <c r="Z649" i="10"/>
  <c r="DJ647" i="10"/>
  <c r="R646" i="10"/>
  <c r="BN644" i="10"/>
  <c r="DR642" i="10"/>
  <c r="Z641" i="10"/>
  <c r="DJ639" i="10"/>
  <c r="R638" i="10"/>
  <c r="BN636" i="10"/>
  <c r="DR634" i="10"/>
  <c r="Z633" i="10"/>
  <c r="DJ631" i="10"/>
  <c r="R630" i="10"/>
  <c r="BN628" i="10"/>
  <c r="DR626" i="10"/>
  <c r="Z625" i="10"/>
  <c r="DJ623" i="10"/>
  <c r="R622" i="10"/>
  <c r="BN620" i="10"/>
  <c r="DR618" i="10"/>
  <c r="Z617" i="10"/>
  <c r="DJ615" i="10"/>
  <c r="R614" i="10"/>
  <c r="BN612" i="10"/>
  <c r="DR610" i="10"/>
  <c r="Z609" i="10"/>
  <c r="DJ607" i="10"/>
  <c r="R606" i="10"/>
  <c r="BN604" i="10"/>
  <c r="DR602" i="10"/>
  <c r="Z601" i="10"/>
  <c r="DJ599" i="10"/>
  <c r="R598" i="10"/>
  <c r="BN596" i="10"/>
  <c r="DR594" i="10"/>
  <c r="Z593" i="10"/>
  <c r="DJ591" i="10"/>
  <c r="R590" i="10"/>
  <c r="BN588" i="10"/>
  <c r="DR586" i="10"/>
  <c r="Z585" i="10"/>
  <c r="DJ583" i="10"/>
  <c r="R582" i="10"/>
  <c r="BN580" i="10"/>
  <c r="DR578" i="10"/>
  <c r="Z577" i="10"/>
  <c r="DJ575" i="10"/>
  <c r="R574" i="10"/>
  <c r="BN572" i="10"/>
  <c r="DR570" i="10"/>
  <c r="Z569" i="10"/>
  <c r="DJ567" i="10"/>
  <c r="R566" i="10"/>
  <c r="BN564" i="10"/>
  <c r="DR562" i="10"/>
  <c r="Z561" i="10"/>
  <c r="DJ559" i="10"/>
  <c r="R558" i="10"/>
  <c r="BN556" i="10"/>
  <c r="DR554" i="10"/>
  <c r="Z553" i="10"/>
  <c r="DJ551" i="10"/>
  <c r="R550" i="10"/>
  <c r="BN548" i="10"/>
  <c r="DR546" i="10"/>
  <c r="Z545" i="10"/>
  <c r="DJ543" i="10"/>
  <c r="R542" i="10"/>
  <c r="BN540" i="10"/>
  <c r="DR538" i="10"/>
  <c r="Z537" i="10"/>
  <c r="DJ535" i="10"/>
  <c r="R534" i="10"/>
  <c r="BN532" i="10"/>
  <c r="DR530" i="10"/>
  <c r="Z529" i="10"/>
  <c r="DJ527" i="10"/>
  <c r="R526" i="10"/>
  <c r="BN524" i="10"/>
  <c r="DR522" i="10"/>
  <c r="Z521" i="10"/>
  <c r="DJ519" i="10"/>
  <c r="R518" i="10"/>
  <c r="BN516" i="10"/>
  <c r="DR514" i="10"/>
  <c r="Z513" i="10"/>
  <c r="DJ511" i="10"/>
  <c r="R510" i="10"/>
  <c r="BN508" i="10"/>
  <c r="DR506" i="10"/>
  <c r="Z505" i="10"/>
  <c r="DJ503" i="10"/>
  <c r="R502" i="10"/>
  <c r="BN500" i="10"/>
  <c r="DR498" i="10"/>
  <c r="Z497" i="10"/>
  <c r="DJ495" i="10"/>
  <c r="Z494" i="10"/>
  <c r="DR492" i="10"/>
  <c r="BV491" i="10"/>
  <c r="Z490" i="10"/>
  <c r="DR488" i="10"/>
  <c r="BV487" i="10"/>
  <c r="Z486" i="10"/>
  <c r="DR484" i="10"/>
  <c r="BV483" i="10"/>
  <c r="Z482" i="10"/>
  <c r="DR480" i="10"/>
  <c r="BV479" i="10"/>
  <c r="Z478" i="10"/>
  <c r="DR476" i="10"/>
  <c r="BV475" i="10"/>
  <c r="Z474" i="10"/>
  <c r="DR472" i="10"/>
  <c r="BV471" i="10"/>
  <c r="Z470" i="10"/>
  <c r="DR468" i="10"/>
  <c r="BV467" i="10"/>
  <c r="Z466" i="10"/>
  <c r="DR464" i="10"/>
  <c r="BV463" i="10"/>
  <c r="Z462" i="10"/>
  <c r="DR460" i="10"/>
  <c r="BV459" i="10"/>
  <c r="Z458" i="10"/>
  <c r="DR456" i="10"/>
  <c r="BV455" i="10"/>
  <c r="Z454" i="10"/>
  <c r="Z452" i="10"/>
  <c r="BV449" i="10"/>
  <c r="DR446" i="10"/>
  <c r="Z444" i="10"/>
  <c r="BV441" i="10"/>
  <c r="DR438" i="10"/>
  <c r="Z436" i="10"/>
  <c r="BV433" i="10"/>
  <c r="DJ445" i="10"/>
  <c r="R435" i="10"/>
  <c r="AP145" i="10"/>
  <c r="BV144" i="10"/>
  <c r="DJ143" i="10"/>
  <c r="DZ142" i="10"/>
  <c r="Z142" i="10"/>
  <c r="AP141" i="10"/>
  <c r="BV134" i="10"/>
  <c r="CD133" i="10"/>
  <c r="DR132" i="10"/>
  <c r="R132" i="10"/>
  <c r="AH131" i="10"/>
  <c r="BV119" i="10"/>
  <c r="DR118" i="10"/>
  <c r="R118" i="10"/>
  <c r="AP117" i="10"/>
  <c r="CD116" i="10"/>
  <c r="DZ115" i="10"/>
  <c r="Z115" i="10"/>
  <c r="BN114" i="10"/>
  <c r="DR94" i="10"/>
  <c r="R94" i="10"/>
  <c r="AP93" i="10"/>
  <c r="CD92" i="10"/>
  <c r="DZ91" i="10"/>
  <c r="Z91" i="10"/>
  <c r="BN90" i="10"/>
  <c r="DJ85" i="10"/>
  <c r="EH84" i="10"/>
  <c r="AH84" i="10"/>
  <c r="BV83" i="10"/>
  <c r="DR79" i="10"/>
  <c r="R79" i="10"/>
  <c r="AP78" i="10"/>
  <c r="CD77" i="10"/>
  <c r="AH67" i="10"/>
  <c r="DZ65" i="10"/>
  <c r="AP64" i="10"/>
  <c r="DZ62" i="10"/>
  <c r="BN61" i="10"/>
  <c r="EH59" i="10"/>
  <c r="BN58" i="10"/>
  <c r="EH56" i="10"/>
  <c r="BV55" i="10"/>
  <c r="R54" i="10"/>
  <c r="EH47" i="10"/>
  <c r="CL47" i="10"/>
  <c r="AP47" i="10"/>
  <c r="EH46" i="10"/>
  <c r="CL46" i="10"/>
  <c r="AP46" i="10"/>
  <c r="EH45" i="10"/>
  <c r="CL45" i="10"/>
  <c r="AP45" i="10"/>
  <c r="EH44" i="10"/>
  <c r="CL44" i="10"/>
  <c r="AP44" i="10"/>
  <c r="EH40" i="10"/>
  <c r="CL40" i="10"/>
  <c r="AP40" i="10"/>
  <c r="EH39" i="10"/>
  <c r="CL39" i="10"/>
  <c r="AP39" i="10"/>
  <c r="EH38" i="10"/>
  <c r="CL38" i="10"/>
  <c r="AP38" i="10"/>
  <c r="EH34" i="10"/>
  <c r="CL34" i="10"/>
  <c r="AP34" i="10"/>
  <c r="EH33" i="10"/>
  <c r="CL33" i="10"/>
  <c r="AP33" i="10"/>
  <c r="EH32" i="10"/>
  <c r="CL32" i="10"/>
  <c r="AP32" i="10"/>
  <c r="EH26" i="10"/>
  <c r="CL26" i="10"/>
  <c r="AX26" i="10"/>
  <c r="R26" i="10"/>
  <c r="DJ25" i="10"/>
  <c r="R32" i="16"/>
  <c r="S32" i="16"/>
  <c r="J32" i="16"/>
  <c r="CL53" i="10"/>
  <c r="R55" i="10"/>
  <c r="BV56" i="10"/>
  <c r="EH57" i="10"/>
  <c r="BV59" i="10"/>
  <c r="EH60" i="10"/>
  <c r="BN62" i="10"/>
  <c r="DZ63" i="10"/>
  <c r="R65" i="10"/>
  <c r="BN66" i="10"/>
  <c r="CD67" i="10"/>
  <c r="AP68" i="10"/>
  <c r="R98" i="10"/>
  <c r="DR98" i="10"/>
  <c r="BV99" i="10"/>
  <c r="AH100" i="10"/>
  <c r="EH100" i="10"/>
  <c r="DJ104" i="10"/>
  <c r="BN105" i="10"/>
  <c r="Z106" i="10"/>
  <c r="DZ106" i="10"/>
  <c r="CD111" i="10"/>
  <c r="AP112" i="10"/>
  <c r="R113" i="10"/>
  <c r="DR113" i="10"/>
  <c r="BN120" i="10"/>
  <c r="AH121" i="10"/>
  <c r="R122" i="10"/>
  <c r="DR122" i="10"/>
  <c r="CD123" i="10"/>
  <c r="BN124" i="10"/>
  <c r="AP135" i="10"/>
  <c r="Z136" i="10"/>
  <c r="DZ136" i="10"/>
  <c r="DJ137" i="10"/>
  <c r="BV138" i="10"/>
  <c r="AP139" i="10"/>
  <c r="BN434" i="10"/>
  <c r="R445" i="10"/>
  <c r="R27" i="10"/>
  <c r="AX27" i="10"/>
  <c r="CL27" i="10"/>
  <c r="EH27" i="10"/>
  <c r="AP28" i="10"/>
  <c r="CD28" i="10"/>
  <c r="DZ28" i="10"/>
  <c r="AH29" i="10"/>
  <c r="CD29" i="10"/>
  <c r="DZ29" i="10"/>
  <c r="AH30" i="10"/>
  <c r="CD30" i="10"/>
  <c r="DZ30" i="10"/>
  <c r="AH31" i="10"/>
  <c r="CD31" i="10"/>
  <c r="DZ31" i="10"/>
  <c r="AH35" i="10"/>
  <c r="CD35" i="10"/>
  <c r="DZ35" i="10"/>
  <c r="AH36" i="10"/>
  <c r="CD36" i="10"/>
  <c r="DZ36" i="10"/>
  <c r="AH37" i="10"/>
  <c r="CD37" i="10"/>
  <c r="DZ37" i="10"/>
  <c r="AH41" i="10"/>
  <c r="CD41" i="10"/>
  <c r="DZ41" i="10"/>
  <c r="AH42" i="10"/>
  <c r="CD42" i="10"/>
  <c r="DZ42" i="10"/>
  <c r="AH43" i="10"/>
  <c r="CD43" i="10"/>
  <c r="DZ43" i="10"/>
  <c r="AH48" i="10"/>
  <c r="DZ53" i="10"/>
  <c r="AP55" i="10"/>
  <c r="DR56" i="10"/>
  <c r="AH58" i="10"/>
  <c r="BN59" i="10"/>
  <c r="DZ60" i="10"/>
  <c r="AP62" i="10"/>
  <c r="DR63" i="10"/>
  <c r="AP65" i="10"/>
  <c r="R67" i="10"/>
  <c r="DJ77" i="10"/>
  <c r="BN78" i="10"/>
  <c r="Z79" i="10"/>
  <c r="DZ79" i="10"/>
  <c r="CD83" i="10"/>
  <c r="AP84" i="10"/>
  <c r="R85" i="10"/>
  <c r="DR85" i="10"/>
  <c r="BV90" i="10"/>
  <c r="AH91" i="10"/>
  <c r="EH91" i="10"/>
  <c r="DJ92" i="10"/>
  <c r="BN93" i="10"/>
  <c r="Z94" i="10"/>
  <c r="DZ94" i="10"/>
  <c r="DJ114" i="10"/>
  <c r="BN115" i="10"/>
  <c r="Z116" i="10"/>
  <c r="DZ116" i="10"/>
  <c r="CD117" i="10"/>
  <c r="AP118" i="10"/>
  <c r="R119" i="10"/>
  <c r="DR119" i="10"/>
  <c r="BV131" i="10"/>
  <c r="AP132" i="10"/>
  <c r="Z133" i="10"/>
  <c r="DZ133" i="10"/>
  <c r="CD134" i="10"/>
  <c r="BN141" i="10"/>
  <c r="AH142" i="10"/>
  <c r="R143" i="10"/>
  <c r="DR143" i="10"/>
  <c r="CD144" i="10"/>
  <c r="BN145" i="10"/>
  <c r="BN436" i="10"/>
  <c r="R447" i="10"/>
  <c r="Z1" i="10"/>
  <c r="BF1" i="10"/>
  <c r="CL1" i="10"/>
  <c r="DR1" i="10"/>
  <c r="EX1" i="10"/>
  <c r="AP2" i="10"/>
  <c r="BV2" i="10"/>
  <c r="DB2" i="10"/>
  <c r="EH2" i="10"/>
  <c r="Z3" i="10"/>
  <c r="BF3" i="10"/>
  <c r="CL3" i="10"/>
  <c r="DR3" i="10"/>
  <c r="EX3" i="10"/>
  <c r="AP4" i="10"/>
  <c r="BV4" i="10"/>
  <c r="DB4" i="10"/>
  <c r="EH4" i="10"/>
  <c r="Z5" i="10"/>
  <c r="BF5" i="10"/>
  <c r="CL5" i="10"/>
  <c r="DR5" i="10"/>
  <c r="EX5" i="10"/>
  <c r="AP6" i="10"/>
  <c r="BV6" i="10"/>
  <c r="DB6" i="10"/>
  <c r="EH6" i="10"/>
  <c r="Z7" i="10"/>
  <c r="BF7" i="10"/>
  <c r="CL7" i="10"/>
  <c r="DR7" i="10"/>
  <c r="EX7" i="10"/>
  <c r="AP8" i="10"/>
  <c r="BV8" i="10"/>
  <c r="DB8" i="10"/>
  <c r="EH8" i="10"/>
  <c r="Z9" i="10"/>
  <c r="BF9" i="10"/>
  <c r="CL9" i="10"/>
  <c r="DR9" i="10"/>
  <c r="EX9" i="10"/>
  <c r="Z54" i="10"/>
  <c r="CD55" i="10"/>
  <c r="R57" i="10"/>
  <c r="BV58" i="10"/>
  <c r="R60" i="10"/>
  <c r="BV61" i="10"/>
  <c r="EH62" i="10"/>
  <c r="BN64" i="10"/>
  <c r="EH65" i="10"/>
  <c r="AP67" i="10"/>
  <c r="R68" i="10"/>
  <c r="DR68" i="10"/>
  <c r="BV98" i="10"/>
  <c r="AH99" i="10"/>
  <c r="EH99" i="10"/>
  <c r="DJ100" i="10"/>
  <c r="BN104" i="10"/>
  <c r="Z105" i="10"/>
  <c r="DZ105" i="10"/>
  <c r="CD106" i="10"/>
  <c r="AP111" i="10"/>
  <c r="R112" i="10"/>
  <c r="DR112" i="10"/>
  <c r="BV113" i="10"/>
  <c r="AP120" i="10"/>
  <c r="Z121" i="10"/>
  <c r="DZ121" i="10"/>
  <c r="DJ122" i="10"/>
  <c r="BV123" i="10"/>
  <c r="AP124" i="10"/>
  <c r="R135" i="10"/>
  <c r="DR135" i="10"/>
  <c r="CD136" i="10"/>
  <c r="BN137" i="10"/>
  <c r="AH138" i="10"/>
  <c r="R139" i="10"/>
  <c r="DR139" i="10"/>
  <c r="R441" i="10"/>
  <c r="DJ451" i="10"/>
  <c r="AP10" i="10"/>
  <c r="BV10" i="10"/>
  <c r="DB10" i="10"/>
  <c r="EH10" i="10"/>
  <c r="Z11" i="10"/>
  <c r="BF11" i="10"/>
  <c r="CL11" i="10"/>
  <c r="DZ11" i="10"/>
  <c r="Z12" i="10"/>
  <c r="BF12" i="10"/>
  <c r="CL12" i="10"/>
  <c r="DZ12" i="10"/>
  <c r="Z13" i="10"/>
  <c r="BF13" i="10"/>
  <c r="CL13" i="10"/>
  <c r="DZ13" i="10"/>
  <c r="Z14" i="10"/>
  <c r="BN14" i="10"/>
  <c r="CT14" i="10"/>
  <c r="EH14" i="10"/>
  <c r="AH15" i="10"/>
  <c r="BV15" i="10"/>
  <c r="DJ15" i="10"/>
  <c r="EP15" i="10"/>
  <c r="AP16" i="10"/>
  <c r="CD16" i="10"/>
  <c r="DZ16" i="10"/>
  <c r="Z17" i="10"/>
  <c r="BN17" i="10"/>
  <c r="DJ17" i="10"/>
  <c r="EP17" i="10"/>
  <c r="AP18" i="10"/>
  <c r="CD18" i="10"/>
  <c r="DZ18" i="10"/>
  <c r="Z19" i="10"/>
  <c r="BN19" i="10"/>
  <c r="DJ19" i="10"/>
  <c r="R20" i="10"/>
  <c r="AX20" i="10"/>
  <c r="CL20" i="10"/>
  <c r="EH20" i="10"/>
  <c r="AP21" i="10"/>
  <c r="CD21" i="10"/>
  <c r="DZ21" i="10"/>
  <c r="AH22" i="10"/>
  <c r="BV22" i="10"/>
  <c r="DR22" i="10"/>
  <c r="Z23" i="10"/>
  <c r="BN23" i="10"/>
  <c r="DJ23" i="10"/>
  <c r="R24" i="10"/>
  <c r="AX24" i="10"/>
  <c r="CL24" i="10"/>
  <c r="EH24" i="10"/>
  <c r="AP25" i="10"/>
  <c r="CL25" i="10"/>
  <c r="AP26" i="10"/>
  <c r="DZ26" i="10"/>
  <c r="CD32" i="10"/>
  <c r="AH33" i="10"/>
  <c r="DZ33" i="10"/>
  <c r="CD34" i="10"/>
  <c r="CD38" i="10"/>
  <c r="DZ39" i="10"/>
  <c r="AH44" i="10"/>
  <c r="CD45" i="10"/>
  <c r="DZ46" i="10"/>
  <c r="DJ53" i="10"/>
  <c r="CD59" i="10"/>
  <c r="BV65" i="10"/>
  <c r="DZ78" i="10"/>
  <c r="DR84" i="10"/>
  <c r="DJ91" i="10"/>
  <c r="CD94" i="10"/>
  <c r="BN116" i="10"/>
  <c r="AP119" i="10"/>
  <c r="BN133" i="10"/>
  <c r="DJ142" i="10"/>
  <c r="DZ145" i="10"/>
  <c r="Z438" i="10"/>
  <c r="DR448" i="10"/>
  <c r="BV456" i="10"/>
  <c r="DR461" i="10"/>
  <c r="Z467" i="10"/>
  <c r="BV472" i="10"/>
  <c r="DR477" i="10"/>
  <c r="Z483" i="10"/>
  <c r="BV488" i="10"/>
  <c r="DR493" i="10"/>
  <c r="R500" i="10"/>
  <c r="BN506" i="10"/>
  <c r="DR512" i="10"/>
  <c r="Z519" i="10"/>
  <c r="DJ525" i="10"/>
  <c r="R532" i="10"/>
  <c r="BN538" i="10"/>
  <c r="DR544" i="10"/>
  <c r="Z551" i="10"/>
  <c r="DJ557" i="10"/>
  <c r="R564" i="10"/>
  <c r="BN570" i="10"/>
  <c r="DR576" i="10"/>
  <c r="Z583" i="10"/>
  <c r="DJ589" i="10"/>
  <c r="R596" i="10"/>
  <c r="BN602" i="10"/>
  <c r="DR608" i="10"/>
  <c r="Z615" i="10"/>
  <c r="DJ621" i="10"/>
  <c r="R628" i="10"/>
  <c r="BN634" i="10"/>
  <c r="DR640" i="10"/>
  <c r="Z647" i="10"/>
  <c r="DJ653" i="10"/>
  <c r="R660" i="10"/>
  <c r="BN666" i="10"/>
  <c r="DR672" i="10"/>
  <c r="Z679" i="10"/>
  <c r="DJ685" i="10"/>
  <c r="R692" i="10"/>
  <c r="BN698" i="10"/>
  <c r="DR704" i="10"/>
  <c r="Z711" i="10"/>
  <c r="R719" i="10"/>
  <c r="R727" i="10"/>
  <c r="R736" i="10"/>
  <c r="R753" i="10"/>
  <c r="R785" i="10"/>
  <c r="R817" i="10"/>
  <c r="DJ868" i="10"/>
  <c r="DJ932" i="10"/>
  <c r="DJ996" i="10"/>
  <c r="DJ1060" i="10"/>
  <c r="DJ1124" i="10"/>
  <c r="DJ1188" i="10"/>
  <c r="R1289" i="10"/>
  <c r="DZ49" i="10"/>
  <c r="BN76" i="10"/>
  <c r="AH88" i="10"/>
  <c r="BN130" i="10"/>
  <c r="DR150" i="10"/>
  <c r="CD157" i="10"/>
  <c r="R177" i="10"/>
  <c r="BV205" i="10"/>
  <c r="AH234" i="10"/>
  <c r="AH266" i="10"/>
  <c r="DJ298" i="10"/>
  <c r="EH53" i="10"/>
  <c r="BN55" i="10"/>
  <c r="DZ56" i="10"/>
  <c r="AP58" i="10"/>
  <c r="DZ59" i="10"/>
  <c r="AP61" i="10"/>
  <c r="DR62" i="10"/>
  <c r="AH64" i="10"/>
  <c r="BN65" i="10"/>
  <c r="DR66" i="10"/>
  <c r="DR67" i="10"/>
  <c r="BV68" i="10"/>
  <c r="AH98" i="10"/>
  <c r="EH98" i="10"/>
  <c r="DJ99" i="10"/>
  <c r="BN100" i="10"/>
  <c r="Z104" i="10"/>
  <c r="DZ104" i="10"/>
  <c r="CD105" i="10"/>
  <c r="AP106" i="10"/>
  <c r="R111" i="10"/>
  <c r="DR111" i="10"/>
  <c r="BV112" i="10"/>
  <c r="AH113" i="10"/>
  <c r="EH113" i="10"/>
  <c r="CD120" i="10"/>
  <c r="BN121" i="10"/>
  <c r="AH122" i="10"/>
  <c r="R123" i="10"/>
  <c r="DR123" i="10"/>
  <c r="CD124" i="10"/>
  <c r="BV135" i="10"/>
  <c r="AP136" i="10"/>
  <c r="Z137" i="10"/>
  <c r="DZ137" i="10"/>
  <c r="DJ138" i="10"/>
  <c r="BV139" i="10"/>
  <c r="R437" i="10"/>
  <c r="DJ447" i="10"/>
  <c r="Z27" i="10"/>
  <c r="BN27" i="10"/>
  <c r="DJ27" i="10"/>
  <c r="R28" i="10"/>
  <c r="AX28" i="10"/>
  <c r="CL28" i="10"/>
  <c r="EH28" i="10"/>
  <c r="AP29" i="10"/>
  <c r="CL29" i="10"/>
  <c r="EH29" i="10"/>
  <c r="AP30" i="10"/>
  <c r="CL30" i="10"/>
  <c r="EH30" i="10"/>
  <c r="AP31" i="10"/>
  <c r="CL31" i="10"/>
  <c r="EH31" i="10"/>
  <c r="AP35" i="10"/>
  <c r="CL35" i="10"/>
  <c r="EH35" i="10"/>
  <c r="AP36" i="10"/>
  <c r="CL36" i="10"/>
  <c r="EH36" i="10"/>
  <c r="AP37" i="10"/>
  <c r="CL37" i="10"/>
  <c r="EH37" i="10"/>
  <c r="AP41" i="10"/>
  <c r="CL41" i="10"/>
  <c r="EH41" i="10"/>
  <c r="AP42" i="10"/>
  <c r="CL42" i="10"/>
  <c r="EH42" i="10"/>
  <c r="AP43" i="10"/>
  <c r="CL43" i="10"/>
  <c r="EH43" i="10"/>
  <c r="AP48" i="10"/>
  <c r="AH54" i="10"/>
  <c r="DJ55" i="10"/>
  <c r="Z57" i="10"/>
  <c r="CD58" i="10"/>
  <c r="DR59" i="10"/>
  <c r="AH61" i="10"/>
  <c r="DJ62" i="10"/>
  <c r="Z64" i="10"/>
  <c r="DJ65" i="10"/>
  <c r="Z77" i="10"/>
  <c r="DZ77" i="10"/>
  <c r="CD78" i="10"/>
  <c r="AP79" i="10"/>
  <c r="R83" i="10"/>
  <c r="DR83" i="10"/>
  <c r="BV84" i="10"/>
  <c r="AH85" i="10"/>
  <c r="EH85" i="10"/>
  <c r="DJ90" i="10"/>
  <c r="BN91" i="10"/>
  <c r="Z92" i="10"/>
  <c r="DZ92" i="10"/>
  <c r="CD93" i="10"/>
  <c r="AP94" i="10"/>
  <c r="Z114" i="10"/>
  <c r="DZ114" i="10"/>
  <c r="CD115" i="10"/>
  <c r="AP116" i="10"/>
  <c r="R117" i="10"/>
  <c r="DR117" i="10"/>
  <c r="BV118" i="10"/>
  <c r="AH119" i="10"/>
  <c r="EH119" i="10"/>
  <c r="DJ131" i="10"/>
  <c r="BV132" i="10"/>
  <c r="AP133" i="10"/>
  <c r="R134" i="10"/>
  <c r="DR134" i="10"/>
  <c r="CD141" i="10"/>
  <c r="BN142" i="10"/>
  <c r="AH143" i="10"/>
  <c r="R144" i="10"/>
  <c r="DR144" i="10"/>
  <c r="CD145" i="10"/>
  <c r="R439" i="10"/>
  <c r="DJ449" i="10"/>
  <c r="AH1" i="10"/>
  <c r="BN1" i="10"/>
  <c r="CT1" i="10"/>
  <c r="DZ1" i="10"/>
  <c r="R2" i="10"/>
  <c r="AX2" i="10"/>
  <c r="CD2" i="10"/>
  <c r="DJ2" i="10"/>
  <c r="EP2" i="10"/>
  <c r="AH3" i="10"/>
  <c r="BN3" i="10"/>
  <c r="CT3" i="10"/>
  <c r="DZ3" i="10"/>
  <c r="R4" i="10"/>
  <c r="AX4" i="10"/>
  <c r="CD4" i="10"/>
  <c r="DJ4" i="10"/>
  <c r="EP4" i="10"/>
  <c r="AH5" i="10"/>
  <c r="BN5" i="10"/>
  <c r="CT5" i="10"/>
  <c r="DZ5" i="10"/>
  <c r="R6" i="10"/>
  <c r="AX6" i="10"/>
  <c r="CD6" i="10"/>
  <c r="DJ6" i="10"/>
  <c r="EP6" i="10"/>
  <c r="AH7" i="10"/>
  <c r="BN7" i="10"/>
  <c r="CT7" i="10"/>
  <c r="DZ7" i="10"/>
  <c r="R8" i="10"/>
  <c r="AX8" i="10"/>
  <c r="CD8" i="10"/>
  <c r="DJ8" i="10"/>
  <c r="EP8" i="10"/>
  <c r="AH9" i="10"/>
  <c r="BN9" i="10"/>
  <c r="CT9" i="10"/>
  <c r="DZ9" i="10"/>
  <c r="Z53" i="10"/>
  <c r="BV54" i="10"/>
  <c r="EH55" i="10"/>
  <c r="BN57" i="10"/>
  <c r="DZ58" i="10"/>
  <c r="BN60" i="10"/>
  <c r="DZ61" i="10"/>
  <c r="AP63" i="10"/>
  <c r="DR64" i="10"/>
  <c r="AH66" i="10"/>
  <c r="BV67" i="10"/>
  <c r="AH68" i="10"/>
  <c r="EH68" i="10"/>
  <c r="DJ98" i="10"/>
  <c r="BN99" i="10"/>
  <c r="Z100" i="10"/>
  <c r="DZ100" i="10"/>
  <c r="CD104" i="10"/>
  <c r="AP105" i="10"/>
  <c r="R106" i="10"/>
  <c r="DR106" i="10"/>
  <c r="BV111" i="10"/>
  <c r="AH112" i="10"/>
  <c r="EH112" i="10"/>
  <c r="DJ113" i="10"/>
  <c r="BV120" i="10"/>
  <c r="AP121" i="10"/>
  <c r="Z122" i="10"/>
  <c r="DZ122" i="10"/>
  <c r="DJ123" i="10"/>
  <c r="BV124" i="10"/>
  <c r="AH135" i="10"/>
  <c r="R136" i="10"/>
  <c r="DR136" i="10"/>
  <c r="CD137" i="10"/>
  <c r="BN138" i="10"/>
  <c r="AH139" i="10"/>
  <c r="R433" i="10"/>
  <c r="DJ443" i="10"/>
  <c r="R10" i="10"/>
  <c r="AX10" i="10"/>
  <c r="CD10" i="10"/>
  <c r="DJ10" i="10"/>
  <c r="EP10" i="10"/>
  <c r="AH11" i="10"/>
  <c r="BN11" i="10"/>
  <c r="CT11" i="10"/>
  <c r="EH11" i="10"/>
  <c r="AH12" i="10"/>
  <c r="BN12" i="10"/>
  <c r="CT12" i="10"/>
  <c r="EH12" i="10"/>
  <c r="AH13" i="10"/>
  <c r="BN13" i="10"/>
  <c r="CT13" i="10"/>
  <c r="EH13" i="10"/>
  <c r="AH14" i="10"/>
  <c r="BV14" i="10"/>
  <c r="DJ14" i="10"/>
  <c r="EP14" i="10"/>
  <c r="AP15" i="10"/>
  <c r="CD15" i="10"/>
  <c r="DR15" i="10"/>
  <c r="R16" i="10"/>
  <c r="AX16" i="10"/>
  <c r="CL16" i="10"/>
  <c r="EH16" i="10"/>
  <c r="AH17" i="10"/>
  <c r="BV17" i="10"/>
  <c r="DR17" i="10"/>
  <c r="R18" i="10"/>
  <c r="AX18" i="10"/>
  <c r="CL18" i="10"/>
  <c r="EH18" i="10"/>
  <c r="AH19" i="10"/>
  <c r="BV19" i="10"/>
  <c r="DR19" i="10"/>
  <c r="Z20" i="10"/>
  <c r="BN20" i="10"/>
  <c r="DJ20" i="10"/>
  <c r="R21" i="10"/>
  <c r="AX21" i="10"/>
  <c r="CL21" i="10"/>
  <c r="EH21" i="10"/>
  <c r="AP22" i="10"/>
  <c r="CD22" i="10"/>
  <c r="DZ22" i="10"/>
  <c r="AH23" i="10"/>
  <c r="BV23" i="10"/>
  <c r="DR23" i="10"/>
  <c r="Z24" i="10"/>
  <c r="BN24" i="10"/>
  <c r="DJ24" i="10"/>
  <c r="R25" i="10"/>
  <c r="AX25" i="10"/>
  <c r="DR25" i="10"/>
  <c r="BN26" i="10"/>
  <c r="R32" i="10"/>
  <c r="DJ32" i="10"/>
  <c r="BN33" i="10"/>
  <c r="R34" i="10"/>
  <c r="DJ34" i="10"/>
  <c r="DZ38" i="10"/>
  <c r="AH40" i="10"/>
  <c r="CD44" i="10"/>
  <c r="DZ45" i="10"/>
  <c r="AH47" i="10"/>
  <c r="Z55" i="10"/>
  <c r="R61" i="10"/>
  <c r="DZ66" i="10"/>
  <c r="CD79" i="10"/>
  <c r="BV85" i="10"/>
  <c r="BN92" i="10"/>
  <c r="AH114" i="10"/>
  <c r="Z117" i="10"/>
  <c r="R131" i="10"/>
  <c r="AP134" i="10"/>
  <c r="BV143" i="10"/>
  <c r="R443" i="10"/>
  <c r="DR440" i="10"/>
  <c r="BV451" i="10"/>
  <c r="DR457" i="10"/>
  <c r="Z463" i="10"/>
  <c r="BV468" i="10"/>
  <c r="DR473" i="10"/>
  <c r="Z479" i="10"/>
  <c r="BV484" i="10"/>
  <c r="DR489" i="10"/>
  <c r="Z495" i="10"/>
  <c r="DJ501" i="10"/>
  <c r="R508" i="10"/>
  <c r="BN514" i="10"/>
  <c r="DR520" i="10"/>
  <c r="Z527" i="10"/>
  <c r="DJ533" i="10"/>
  <c r="R540" i="10"/>
  <c r="BN546" i="10"/>
  <c r="DR552" i="10"/>
  <c r="Z559" i="10"/>
  <c r="DJ565" i="10"/>
  <c r="R572" i="10"/>
  <c r="BN578" i="10"/>
  <c r="DR584" i="10"/>
  <c r="Z591" i="10"/>
  <c r="DJ597" i="10"/>
  <c r="R604" i="10"/>
  <c r="BN610" i="10"/>
  <c r="DR616" i="10"/>
  <c r="Z623" i="10"/>
  <c r="DJ629" i="10"/>
  <c r="R636" i="10"/>
  <c r="BN642" i="10"/>
  <c r="DR648" i="10"/>
  <c r="Z655" i="10"/>
  <c r="DJ661" i="10"/>
  <c r="R668" i="10"/>
  <c r="BN674" i="10"/>
  <c r="DR680" i="10"/>
  <c r="Z687" i="10"/>
  <c r="DJ693" i="10"/>
  <c r="R700" i="10"/>
  <c r="BN706" i="10"/>
  <c r="R713" i="10"/>
  <c r="R721" i="10"/>
  <c r="R729" i="10"/>
  <c r="R740" i="10"/>
  <c r="R761" i="10"/>
  <c r="R793" i="10"/>
  <c r="R827" i="10"/>
  <c r="DJ884" i="10"/>
  <c r="DJ948" i="10"/>
  <c r="DJ1012" i="10"/>
  <c r="DJ1076" i="10"/>
  <c r="DJ1140" i="10"/>
  <c r="DJ1204" i="10"/>
  <c r="R1321" i="10"/>
  <c r="AH51" i="10"/>
  <c r="DZ80" i="10"/>
  <c r="DJ89" i="10"/>
  <c r="R146" i="10"/>
  <c r="BN152" i="10"/>
  <c r="BN159" i="10"/>
  <c r="Z184" i="10"/>
  <c r="CD212" i="10"/>
  <c r="AH242" i="10"/>
  <c r="AH274" i="10"/>
  <c r="BN322" i="10"/>
  <c r="AP54" i="10"/>
  <c r="DR55" i="10"/>
  <c r="AH57" i="10"/>
  <c r="DJ58" i="10"/>
  <c r="AH60" i="10"/>
  <c r="DJ61" i="10"/>
  <c r="Z63" i="10"/>
  <c r="CD64" i="10"/>
  <c r="DR65" i="10"/>
  <c r="Z67" i="10"/>
  <c r="EH67" i="10"/>
  <c r="DJ68" i="10"/>
  <c r="BN98" i="10"/>
  <c r="Z99" i="10"/>
  <c r="DZ99" i="10"/>
  <c r="CD100" i="10"/>
  <c r="AP104" i="10"/>
  <c r="R105" i="10"/>
  <c r="DR105" i="10"/>
  <c r="BV106" i="10"/>
  <c r="AH111" i="10"/>
  <c r="EH111" i="10"/>
  <c r="DJ112" i="10"/>
  <c r="BN113" i="10"/>
  <c r="R120" i="10"/>
  <c r="DR120" i="10"/>
  <c r="CD121" i="10"/>
  <c r="BN122" i="10"/>
  <c r="AH123" i="10"/>
  <c r="R124" i="10"/>
  <c r="DR124" i="10"/>
  <c r="DJ135" i="10"/>
  <c r="BV136" i="10"/>
  <c r="AP137" i="10"/>
  <c r="Z138" i="10"/>
  <c r="DZ138" i="10"/>
  <c r="DJ139" i="10"/>
  <c r="DJ439" i="10"/>
  <c r="BN450" i="10"/>
  <c r="AH27" i="10"/>
  <c r="BV27" i="10"/>
  <c r="DR27" i="10"/>
  <c r="Z28" i="10"/>
  <c r="BN28" i="10"/>
  <c r="DJ28" i="10"/>
  <c r="R29" i="10"/>
  <c r="BN29" i="10"/>
  <c r="DJ29" i="10"/>
  <c r="R30" i="10"/>
  <c r="BN30" i="10"/>
  <c r="DJ30" i="10"/>
  <c r="R31" i="10"/>
  <c r="BN31" i="10"/>
  <c r="DJ31" i="10"/>
  <c r="R35" i="10"/>
  <c r="BN35" i="10"/>
  <c r="DJ35" i="10"/>
  <c r="R36" i="10"/>
  <c r="BN36" i="10"/>
  <c r="DJ36" i="10"/>
  <c r="R37" i="10"/>
  <c r="BN37" i="10"/>
  <c r="DJ37" i="10"/>
  <c r="R41" i="10"/>
  <c r="BN41" i="10"/>
  <c r="DJ41" i="10"/>
  <c r="R42" i="10"/>
  <c r="BN42" i="10"/>
  <c r="DJ42" i="10"/>
  <c r="R43" i="10"/>
  <c r="BN43" i="10"/>
  <c r="DJ43" i="10"/>
  <c r="R48" i="10"/>
  <c r="AH53" i="10"/>
  <c r="CD54" i="10"/>
  <c r="R56" i="10"/>
  <c r="BV57" i="10"/>
  <c r="EH58" i="10"/>
  <c r="Z60" i="10"/>
  <c r="CD61" i="10"/>
  <c r="R63" i="10"/>
  <c r="BV64" i="10"/>
  <c r="AP66" i="10"/>
  <c r="AP77" i="10"/>
  <c r="R78" i="10"/>
  <c r="DR78" i="10"/>
  <c r="BV79" i="10"/>
  <c r="AH83" i="10"/>
  <c r="EH83" i="10"/>
  <c r="DJ84" i="10"/>
  <c r="BN85" i="10"/>
  <c r="Z90" i="10"/>
  <c r="DZ90" i="10"/>
  <c r="CD91" i="10"/>
  <c r="AP92" i="10"/>
  <c r="R93" i="10"/>
  <c r="DR93" i="10"/>
  <c r="BV94" i="10"/>
  <c r="AP114" i="10"/>
  <c r="R115" i="10"/>
  <c r="DR115" i="10"/>
  <c r="BV116" i="10"/>
  <c r="AH117" i="10"/>
  <c r="EH117" i="10"/>
  <c r="DJ118" i="10"/>
  <c r="BN119" i="10"/>
  <c r="Z131" i="10"/>
  <c r="DZ131" i="10"/>
  <c r="DJ132" i="10"/>
  <c r="BV133" i="10"/>
  <c r="AH134" i="10"/>
  <c r="R141" i="10"/>
  <c r="DR141" i="10"/>
  <c r="CD142" i="10"/>
  <c r="BN143" i="10"/>
  <c r="AH144" i="10"/>
  <c r="R145" i="10"/>
  <c r="DR145" i="10"/>
  <c r="DJ441" i="10"/>
  <c r="BN452" i="10"/>
  <c r="AP1" i="10"/>
  <c r="BV1" i="10"/>
  <c r="DB1" i="10"/>
  <c r="EH1" i="10"/>
  <c r="Z2" i="10"/>
  <c r="BF2" i="10"/>
  <c r="CL2" i="10"/>
  <c r="DR2" i="10"/>
  <c r="EX2" i="10"/>
  <c r="AP3" i="10"/>
  <c r="BV3" i="10"/>
  <c r="DB3" i="10"/>
  <c r="EH3" i="10"/>
  <c r="Z4" i="10"/>
  <c r="BF4" i="10"/>
  <c r="CL4" i="10"/>
  <c r="DR4" i="10"/>
  <c r="EX4" i="10"/>
  <c r="AP5" i="10"/>
  <c r="BV5" i="10"/>
  <c r="DB5" i="10"/>
  <c r="EH5" i="10"/>
  <c r="Z6" i="10"/>
  <c r="BF6" i="10"/>
  <c r="CL6" i="10"/>
  <c r="DR6" i="10"/>
  <c r="EX6" i="10"/>
  <c r="AP7" i="10"/>
  <c r="BV7" i="10"/>
  <c r="DB7" i="10"/>
  <c r="EH7" i="10"/>
  <c r="Z8" i="10"/>
  <c r="BF8" i="10"/>
  <c r="CL8" i="10"/>
  <c r="DR8" i="10"/>
  <c r="EX8" i="10"/>
  <c r="AP9" i="10"/>
  <c r="BV9" i="10"/>
  <c r="DB9" i="10"/>
  <c r="EH9" i="10"/>
  <c r="BV53" i="10"/>
  <c r="DZ54" i="10"/>
  <c r="AP56" i="10"/>
  <c r="DR57" i="10"/>
  <c r="AP59" i="10"/>
  <c r="DR60" i="10"/>
  <c r="AH62" i="10"/>
  <c r="DJ63" i="10"/>
  <c r="AH65" i="10"/>
  <c r="CD66" i="10"/>
  <c r="DJ67" i="10"/>
  <c r="BN68" i="10"/>
  <c r="Z98" i="10"/>
  <c r="DZ98" i="10"/>
  <c r="CD99" i="10"/>
  <c r="AP100" i="10"/>
  <c r="R104" i="10"/>
  <c r="DR104" i="10"/>
  <c r="BV105" i="10"/>
  <c r="AH106" i="10"/>
  <c r="EH106" i="10"/>
  <c r="DJ111" i="10"/>
  <c r="BN112" i="10"/>
  <c r="Z113" i="10"/>
  <c r="DZ113" i="10"/>
  <c r="DJ120" i="10"/>
  <c r="BV121" i="10"/>
  <c r="AP122" i="10"/>
  <c r="Z123" i="10"/>
  <c r="DZ123" i="10"/>
  <c r="DJ124" i="10"/>
  <c r="BN135" i="10"/>
  <c r="AH136" i="10"/>
  <c r="R137" i="10"/>
  <c r="DR137" i="10"/>
  <c r="CD138" i="10"/>
  <c r="BN139" i="10"/>
  <c r="DJ435" i="10"/>
  <c r="BN446" i="10"/>
  <c r="Z10" i="10"/>
  <c r="BF10" i="10"/>
  <c r="CL10" i="10"/>
  <c r="DR10" i="10"/>
  <c r="EX10" i="10"/>
  <c r="AP11" i="10"/>
  <c r="BV11" i="10"/>
  <c r="DJ11" i="10"/>
  <c r="EP11" i="10"/>
  <c r="AP12" i="10"/>
  <c r="BV12" i="10"/>
  <c r="DJ12" i="10"/>
  <c r="EP12" i="10"/>
  <c r="AP13" i="10"/>
  <c r="BV13" i="10"/>
  <c r="DJ13" i="10"/>
  <c r="EP13" i="10"/>
  <c r="AP14" i="10"/>
  <c r="CD14" i="10"/>
  <c r="DR14" i="10"/>
  <c r="R15" i="10"/>
  <c r="AX15" i="10"/>
  <c r="CL15" i="10"/>
  <c r="DZ15" i="10"/>
  <c r="Z16" i="10"/>
  <c r="BN16" i="10"/>
  <c r="DJ16" i="10"/>
  <c r="EP16" i="10"/>
  <c r="AP17" i="10"/>
  <c r="CD17" i="10"/>
  <c r="DZ17" i="10"/>
  <c r="Z18" i="10"/>
  <c r="BN18" i="10"/>
  <c r="DJ18" i="10"/>
  <c r="EP18" i="10"/>
  <c r="AP19" i="10"/>
  <c r="CD19" i="10"/>
  <c r="DZ19" i="10"/>
  <c r="AH20" i="10"/>
  <c r="BV20" i="10"/>
  <c r="DR20" i="10"/>
  <c r="Z21" i="10"/>
  <c r="BN21" i="10"/>
  <c r="DJ21" i="10"/>
  <c r="R22" i="10"/>
  <c r="AX22" i="10"/>
  <c r="CL22" i="10"/>
  <c r="EH22" i="10"/>
  <c r="AP23" i="10"/>
  <c r="CD23" i="10"/>
  <c r="DZ23" i="10"/>
  <c r="AH24" i="10"/>
  <c r="BV24" i="10"/>
  <c r="DR24" i="10"/>
  <c r="Z25" i="10"/>
  <c r="BN25" i="10"/>
  <c r="EH25" i="10"/>
  <c r="CD26" i="10"/>
  <c r="AH32" i="10"/>
  <c r="DZ32" i="10"/>
  <c r="CD33" i="10"/>
  <c r="AH34" i="10"/>
  <c r="DZ34" i="10"/>
  <c r="AH39" i="10"/>
  <c r="CD40" i="10"/>
  <c r="DZ44" i="10"/>
  <c r="AH46" i="10"/>
  <c r="CD47" i="10"/>
  <c r="CD56" i="10"/>
  <c r="BV62" i="10"/>
  <c r="BN77" i="10"/>
  <c r="AP83" i="10"/>
  <c r="AH90" i="10"/>
  <c r="Z93" i="10"/>
  <c r="EH114" i="10"/>
  <c r="DZ117" i="10"/>
  <c r="DR131" i="10"/>
  <c r="Z141" i="10"/>
  <c r="AP144" i="10"/>
  <c r="DR432" i="10"/>
  <c r="BV443" i="10"/>
  <c r="DR453" i="10"/>
  <c r="Z459" i="10"/>
  <c r="BV464" i="10"/>
  <c r="DR469" i="10"/>
  <c r="Z475" i="10"/>
  <c r="BV480" i="10"/>
  <c r="DR485" i="10"/>
  <c r="Z491" i="10"/>
  <c r="DR496" i="10"/>
  <c r="Z503" i="10"/>
  <c r="DJ509" i="10"/>
  <c r="R516" i="10"/>
  <c r="BN522" i="10"/>
  <c r="DR528" i="10"/>
  <c r="Z535" i="10"/>
  <c r="DJ541" i="10"/>
  <c r="R548" i="10"/>
  <c r="BN554" i="10"/>
  <c r="DR560" i="10"/>
  <c r="Z567" i="10"/>
  <c r="DJ573" i="10"/>
  <c r="R580" i="10"/>
  <c r="BN586" i="10"/>
  <c r="DR592" i="10"/>
  <c r="Z599" i="10"/>
  <c r="DJ605" i="10"/>
  <c r="R612" i="10"/>
  <c r="BN618" i="10"/>
  <c r="DR624" i="10"/>
  <c r="Z631" i="10"/>
  <c r="DJ637" i="10"/>
  <c r="R644" i="10"/>
  <c r="BN650" i="10"/>
  <c r="DR656" i="10"/>
  <c r="Z663" i="10"/>
  <c r="DJ669" i="10"/>
  <c r="R676" i="10"/>
  <c r="BN682" i="10"/>
  <c r="DR688" i="10"/>
  <c r="Z695" i="10"/>
  <c r="DJ701" i="10"/>
  <c r="R708" i="10"/>
  <c r="R715" i="10"/>
  <c r="R723" i="10"/>
  <c r="R731" i="10"/>
  <c r="R744" i="10"/>
  <c r="R769" i="10"/>
  <c r="R801" i="10"/>
  <c r="DJ837" i="10"/>
  <c r="DJ900" i="10"/>
  <c r="DJ964" i="10"/>
  <c r="DJ1028" i="10"/>
  <c r="DJ1092" i="10"/>
  <c r="DJ1156" i="10"/>
  <c r="R1225" i="10"/>
  <c r="R1353" i="10"/>
  <c r="CD52" i="10"/>
  <c r="AP82" i="10"/>
  <c r="AH127" i="10"/>
  <c r="CD147" i="10"/>
  <c r="R154" i="10"/>
  <c r="DR162" i="10"/>
  <c r="AH191" i="10"/>
  <c r="DJ219" i="10"/>
  <c r="AH250" i="10"/>
  <c r="AH282" i="10"/>
  <c r="AH358" i="10"/>
  <c r="R1302" i="10"/>
  <c r="R1310" i="10"/>
  <c r="R1318" i="10"/>
  <c r="R1326" i="10"/>
  <c r="R1340" i="10"/>
  <c r="R1356" i="10"/>
  <c r="R1372" i="10"/>
  <c r="R1232" i="10"/>
  <c r="R1240" i="10"/>
  <c r="R1248" i="10"/>
  <c r="R1256" i="10"/>
  <c r="R1264" i="10"/>
  <c r="R1272" i="10"/>
  <c r="R1280" i="10"/>
  <c r="R1288" i="10"/>
  <c r="R1296" i="10"/>
  <c r="R1304" i="10"/>
  <c r="R1312" i="10"/>
  <c r="R1320" i="10"/>
  <c r="R1330" i="10"/>
  <c r="R1346" i="10"/>
  <c r="R1362" i="10"/>
  <c r="R1378" i="10"/>
  <c r="Q64" i="16"/>
  <c r="S64" i="16"/>
  <c r="J64" i="16"/>
  <c r="Q60" i="16"/>
  <c r="S60" i="16"/>
  <c r="J60" i="16"/>
  <c r="R1334" i="10"/>
  <c r="R1342" i="10"/>
  <c r="R1350" i="10"/>
  <c r="R1358" i="10"/>
  <c r="R1366" i="10"/>
  <c r="R1374" i="10"/>
  <c r="R1328" i="10"/>
  <c r="R1336" i="10"/>
  <c r="R1344" i="10"/>
  <c r="R1352" i="10"/>
  <c r="R1360" i="10"/>
  <c r="R1368" i="10"/>
  <c r="E62" i="11"/>
  <c r="Q31" i="16"/>
  <c r="S31" i="16"/>
  <c r="J31" i="16"/>
  <c r="R65" i="16"/>
  <c r="S65" i="16"/>
  <c r="J65" i="16"/>
  <c r="R52" i="16"/>
  <c r="S52" i="16"/>
  <c r="J52" i="16"/>
  <c r="S34" i="16"/>
  <c r="J34" i="16"/>
  <c r="S35" i="16"/>
  <c r="J35" i="16"/>
  <c r="Q40" i="16"/>
  <c r="R40" i="16"/>
  <c r="S49" i="16"/>
  <c r="J49" i="16"/>
  <c r="S61" i="16"/>
  <c r="J61" i="16"/>
  <c r="R2" i="16"/>
  <c r="Q2" i="16"/>
  <c r="E38" i="8"/>
  <c r="F38" i="8"/>
  <c r="Q59" i="16"/>
  <c r="R59" i="16"/>
  <c r="R43" i="16"/>
  <c r="Q43" i="16"/>
  <c r="Q56" i="16"/>
  <c r="R56" i="16"/>
  <c r="R1217" i="13"/>
  <c r="R1216" i="13"/>
  <c r="R1215" i="13"/>
  <c r="R1214" i="13"/>
  <c r="R1213" i="13"/>
  <c r="R1212" i="13"/>
  <c r="R1211" i="13"/>
  <c r="R1210" i="13"/>
  <c r="R1209" i="13"/>
  <c r="R1208" i="13"/>
  <c r="R1207" i="13"/>
  <c r="R1206" i="13"/>
  <c r="R1205" i="13"/>
  <c r="R1204" i="13"/>
  <c r="R1203" i="13"/>
  <c r="R1202" i="13"/>
  <c r="R1201" i="13"/>
  <c r="R1200" i="13"/>
  <c r="R1199" i="13"/>
  <c r="R1198" i="13"/>
  <c r="R1197" i="13"/>
  <c r="R1196" i="13"/>
  <c r="R1195" i="13"/>
  <c r="R1194" i="13"/>
  <c r="R1193" i="13"/>
  <c r="R1192" i="13"/>
  <c r="R1191" i="13"/>
  <c r="R1190" i="13"/>
  <c r="R1189" i="13"/>
  <c r="R1188" i="13"/>
  <c r="R1187" i="13"/>
  <c r="R1186" i="13"/>
  <c r="R1185" i="13"/>
  <c r="R1184" i="13"/>
  <c r="R1183" i="13"/>
  <c r="R1182" i="13"/>
  <c r="R1181" i="13"/>
  <c r="R1180" i="13"/>
  <c r="R1179" i="13"/>
  <c r="R1178" i="13"/>
  <c r="R1177" i="13"/>
  <c r="R1176" i="13"/>
  <c r="R1175" i="13"/>
  <c r="R1174" i="13"/>
  <c r="R1173" i="13"/>
  <c r="R1172" i="13"/>
  <c r="R1171" i="13"/>
  <c r="R1170" i="13"/>
  <c r="R1169" i="13"/>
  <c r="R1168" i="13"/>
  <c r="R1167" i="13"/>
  <c r="R1166" i="13"/>
  <c r="R1165" i="13"/>
  <c r="R1164" i="13"/>
  <c r="R1163" i="13"/>
  <c r="R1162" i="13"/>
  <c r="R1161" i="13"/>
  <c r="R1160" i="13"/>
  <c r="R1159" i="13"/>
  <c r="R1158" i="13"/>
  <c r="R1157" i="13"/>
  <c r="R1156" i="13"/>
  <c r="R1155" i="13"/>
  <c r="R1154" i="13"/>
  <c r="R1153" i="13"/>
  <c r="R1152" i="13"/>
  <c r="R1151" i="13"/>
  <c r="R1150" i="13"/>
  <c r="R1149" i="13"/>
  <c r="R1148" i="13"/>
  <c r="R1147" i="13"/>
  <c r="R1146" i="13"/>
  <c r="R1145" i="13"/>
  <c r="R1144" i="13"/>
  <c r="R1143" i="13"/>
  <c r="R1142" i="13"/>
  <c r="R1141" i="13"/>
  <c r="R1140" i="13"/>
  <c r="R1139" i="13"/>
  <c r="R1138" i="13"/>
  <c r="R1137" i="13"/>
  <c r="R1136" i="13"/>
  <c r="R1135" i="13"/>
  <c r="R1134" i="13"/>
  <c r="R1133" i="13"/>
  <c r="R1132" i="13"/>
  <c r="R1131" i="13"/>
  <c r="R1130" i="13"/>
  <c r="R1129" i="13"/>
  <c r="R1128" i="13"/>
  <c r="R1127" i="13"/>
  <c r="R1126" i="13"/>
  <c r="R1125" i="13"/>
  <c r="R1124" i="13"/>
  <c r="R1123" i="13"/>
  <c r="R1122" i="13"/>
  <c r="R1121" i="13"/>
  <c r="R1120" i="13"/>
  <c r="R1119" i="13"/>
  <c r="DJ1118" i="13"/>
  <c r="R1118" i="13"/>
  <c r="DJ1117" i="13"/>
  <c r="R1117" i="13"/>
  <c r="DJ1116" i="13"/>
  <c r="R1116" i="13"/>
  <c r="DJ1115" i="13"/>
  <c r="R1115" i="13"/>
  <c r="DJ1114" i="13"/>
  <c r="R1114" i="13"/>
  <c r="DJ1113" i="13"/>
  <c r="R1113" i="13"/>
  <c r="DJ1112" i="13"/>
  <c r="R1112" i="13"/>
  <c r="DJ1111" i="13"/>
  <c r="R1111" i="13"/>
  <c r="DJ1110" i="13"/>
  <c r="R1110" i="13"/>
  <c r="DJ1109" i="13"/>
  <c r="R1109" i="13"/>
  <c r="DJ1108" i="13"/>
  <c r="R1108" i="13"/>
  <c r="DJ1107" i="13"/>
  <c r="R1107" i="13"/>
  <c r="DJ1106" i="13"/>
  <c r="R1106" i="13"/>
  <c r="DJ1105" i="13"/>
  <c r="R1105" i="13"/>
  <c r="DJ1104" i="13"/>
  <c r="R1104" i="13"/>
  <c r="DJ1103" i="13"/>
  <c r="R1103" i="13"/>
  <c r="DJ1102" i="13"/>
  <c r="R1102" i="13"/>
  <c r="DJ1101" i="13"/>
  <c r="R1101" i="13"/>
  <c r="DJ1100" i="13"/>
  <c r="R1100" i="13"/>
  <c r="DJ1099" i="13"/>
  <c r="R1099" i="13"/>
  <c r="DJ1098" i="13"/>
  <c r="R1098" i="13"/>
  <c r="DJ1097" i="13"/>
  <c r="R1097" i="13"/>
  <c r="DJ1096" i="13"/>
  <c r="R1096" i="13"/>
  <c r="DJ1095" i="13"/>
  <c r="R1095" i="13"/>
  <c r="DJ1094" i="13"/>
  <c r="R1094" i="13"/>
  <c r="DJ1093" i="13"/>
  <c r="R1093" i="13"/>
  <c r="DJ1092" i="13"/>
  <c r="R1092" i="13"/>
  <c r="DJ1091" i="13"/>
  <c r="R1091" i="13"/>
  <c r="DJ1090" i="13"/>
  <c r="R1090" i="13"/>
  <c r="DJ1089" i="13"/>
  <c r="R1089" i="13"/>
  <c r="DJ1088" i="13"/>
  <c r="R1088" i="13"/>
  <c r="DJ1087" i="13"/>
  <c r="R1087" i="13"/>
  <c r="DJ1086" i="13"/>
  <c r="R1086" i="13"/>
  <c r="DJ1085" i="13"/>
  <c r="R1085" i="13"/>
  <c r="DJ1084" i="13"/>
  <c r="R1084" i="13"/>
  <c r="DJ1083" i="13"/>
  <c r="R1083" i="13"/>
  <c r="DJ1082" i="13"/>
  <c r="R1082" i="13"/>
  <c r="DJ1081" i="13"/>
  <c r="R1081" i="13"/>
  <c r="DJ1080" i="13"/>
  <c r="R1080" i="13"/>
  <c r="DJ1079" i="13"/>
  <c r="R1079" i="13"/>
  <c r="DJ1078" i="13"/>
  <c r="R1078" i="13"/>
  <c r="DJ1077" i="13"/>
  <c r="R1077" i="13"/>
  <c r="DJ1076" i="13"/>
  <c r="R1076" i="13"/>
  <c r="DJ1075" i="13"/>
  <c r="R1075" i="13"/>
  <c r="DJ1074" i="13"/>
  <c r="R1074" i="13"/>
  <c r="DJ1073" i="13"/>
  <c r="R1073" i="13"/>
  <c r="DJ1072" i="13"/>
  <c r="R1072" i="13"/>
  <c r="DJ1071" i="13"/>
  <c r="R1071" i="13"/>
  <c r="DJ1070" i="13"/>
  <c r="R1070" i="13"/>
  <c r="DJ1069" i="13"/>
  <c r="R1069" i="13"/>
  <c r="DJ1068" i="13"/>
  <c r="R1068" i="13"/>
  <c r="DJ1067" i="13"/>
  <c r="R1067" i="13"/>
  <c r="DJ1066" i="13"/>
  <c r="R1066" i="13"/>
  <c r="DJ1065" i="13"/>
  <c r="R1065" i="13"/>
  <c r="DJ1064" i="13"/>
  <c r="R1064" i="13"/>
  <c r="DJ1063" i="13"/>
  <c r="R1063" i="13"/>
  <c r="DJ1062" i="13"/>
  <c r="R1062" i="13"/>
  <c r="DJ1061" i="13"/>
  <c r="R1061" i="13"/>
  <c r="DJ1060" i="13"/>
  <c r="R1060" i="13"/>
  <c r="DJ1059" i="13"/>
  <c r="R1059" i="13"/>
  <c r="DJ1058" i="13"/>
  <c r="R1058" i="13"/>
  <c r="DJ1057" i="13"/>
  <c r="R1057" i="13"/>
  <c r="DJ1056" i="13"/>
  <c r="R1056" i="13"/>
  <c r="DJ1055" i="13"/>
  <c r="R1055" i="13"/>
  <c r="DJ1054" i="13"/>
  <c r="R1054" i="13"/>
  <c r="DJ1053" i="13"/>
  <c r="R1053" i="13"/>
  <c r="DJ1052" i="13"/>
  <c r="R1052" i="13"/>
  <c r="DJ1051" i="13"/>
  <c r="R1051" i="13"/>
  <c r="DJ1050" i="13"/>
  <c r="R1050" i="13"/>
  <c r="DJ1049" i="13"/>
  <c r="R1049" i="13"/>
  <c r="DJ1048" i="13"/>
  <c r="R1048" i="13"/>
  <c r="DJ1047" i="13"/>
  <c r="R1047" i="13"/>
  <c r="DJ1046" i="13"/>
  <c r="R1046" i="13"/>
  <c r="DJ1045" i="13"/>
  <c r="R1045" i="13"/>
  <c r="DJ1044" i="13"/>
  <c r="R1044" i="13"/>
  <c r="DJ1043" i="13"/>
  <c r="R1043" i="13"/>
  <c r="DJ1042" i="13"/>
  <c r="R1042" i="13"/>
  <c r="DJ1041" i="13"/>
  <c r="R1041" i="13"/>
  <c r="DJ1040" i="13"/>
  <c r="R1040" i="13"/>
  <c r="DJ1039" i="13"/>
  <c r="R1039" i="13"/>
  <c r="DJ1038" i="13"/>
  <c r="R1038" i="13"/>
  <c r="DJ1037" i="13"/>
  <c r="R1037" i="13"/>
  <c r="DJ1036" i="13"/>
  <c r="R1036" i="13"/>
  <c r="DJ1035" i="13"/>
  <c r="R1035" i="13"/>
  <c r="DJ1034" i="13"/>
  <c r="R1034" i="13"/>
  <c r="DJ1033" i="13"/>
  <c r="R1033" i="13"/>
  <c r="DJ1032" i="13"/>
  <c r="R1032" i="13"/>
  <c r="DJ1031" i="13"/>
  <c r="R1031" i="13"/>
  <c r="DJ1030" i="13"/>
  <c r="R1030" i="13"/>
  <c r="DJ1029" i="13"/>
  <c r="R1029" i="13"/>
  <c r="DJ1028" i="13"/>
  <c r="R1028" i="13"/>
  <c r="DJ1027" i="13"/>
  <c r="R1027" i="13"/>
  <c r="DJ1026" i="13"/>
  <c r="R1026" i="13"/>
  <c r="DJ1025" i="13"/>
  <c r="R1025" i="13"/>
  <c r="DJ1024" i="13"/>
  <c r="R1024" i="13"/>
  <c r="DJ1023" i="13"/>
  <c r="R1023" i="13"/>
  <c r="DJ1022" i="13"/>
  <c r="R1022" i="13"/>
  <c r="DJ1021" i="13"/>
  <c r="R1021" i="13"/>
  <c r="DJ1020" i="13"/>
  <c r="R1020" i="13"/>
  <c r="DJ1019" i="13"/>
  <c r="R1019" i="13"/>
  <c r="DJ1018" i="13"/>
  <c r="R1018" i="13"/>
  <c r="DJ1017" i="13"/>
  <c r="R1017" i="13"/>
  <c r="DJ1016" i="13"/>
  <c r="R1016" i="13"/>
  <c r="DJ1015" i="13"/>
  <c r="R1015" i="13"/>
  <c r="DJ1014" i="13"/>
  <c r="R1014" i="13"/>
  <c r="DJ1013" i="13"/>
  <c r="R1013" i="13"/>
  <c r="DJ1012" i="13"/>
  <c r="R1012" i="13"/>
  <c r="DJ1011" i="13"/>
  <c r="R1011" i="13"/>
  <c r="DJ1010" i="13"/>
  <c r="R1010" i="13"/>
  <c r="DJ1009" i="13"/>
  <c r="R1009" i="13"/>
  <c r="DJ1008" i="13"/>
  <c r="R1008" i="13"/>
  <c r="DJ1007" i="13"/>
  <c r="R1007" i="13"/>
  <c r="DJ1006" i="13"/>
  <c r="R1006" i="13"/>
  <c r="DJ1005" i="13"/>
  <c r="R1005" i="13"/>
  <c r="DJ1004" i="13"/>
  <c r="R1004" i="13"/>
  <c r="DJ1003" i="13"/>
  <c r="R1003" i="13"/>
  <c r="DJ1002" i="13"/>
  <c r="R1002" i="13"/>
  <c r="DJ1001" i="13"/>
  <c r="R1001" i="13"/>
  <c r="DJ1000" i="13"/>
  <c r="R1000" i="13"/>
  <c r="DJ999" i="13"/>
  <c r="R999" i="13"/>
  <c r="DJ998" i="13"/>
  <c r="R998" i="13"/>
  <c r="DJ997" i="13"/>
  <c r="R997" i="13"/>
  <c r="DJ996" i="13"/>
  <c r="R996" i="13"/>
  <c r="DJ995" i="13"/>
  <c r="R995" i="13"/>
  <c r="DJ994" i="13"/>
  <c r="R994" i="13"/>
  <c r="DJ993" i="13"/>
  <c r="R993" i="13"/>
  <c r="DJ992" i="13"/>
  <c r="R992" i="13"/>
  <c r="DJ991" i="13"/>
  <c r="R991" i="13"/>
  <c r="DJ990" i="13"/>
  <c r="R990" i="13"/>
  <c r="DJ989" i="13"/>
  <c r="R989" i="13"/>
  <c r="DJ988" i="13"/>
  <c r="R988" i="13"/>
  <c r="DJ987" i="13"/>
  <c r="R987" i="13"/>
  <c r="DJ986" i="13"/>
  <c r="R986" i="13"/>
  <c r="DJ985" i="13"/>
  <c r="R985" i="13"/>
  <c r="DJ984" i="13"/>
  <c r="R984" i="13"/>
  <c r="DJ983" i="13"/>
  <c r="R983" i="13"/>
  <c r="DJ982" i="13"/>
  <c r="R982" i="13"/>
  <c r="DJ981" i="13"/>
  <c r="R981" i="13"/>
  <c r="DJ980" i="13"/>
  <c r="R980" i="13"/>
  <c r="DJ979" i="13"/>
  <c r="R979" i="13"/>
  <c r="DJ978" i="13"/>
  <c r="R978" i="13"/>
  <c r="DJ977" i="13"/>
  <c r="R977" i="13"/>
  <c r="DJ976" i="13"/>
  <c r="R976" i="13"/>
  <c r="DJ975" i="13"/>
  <c r="R975" i="13"/>
  <c r="DJ974" i="13"/>
  <c r="R974" i="13"/>
  <c r="DJ973" i="13"/>
  <c r="R973" i="13"/>
  <c r="DJ972" i="13"/>
  <c r="R972" i="13"/>
  <c r="DJ971" i="13"/>
  <c r="R971" i="13"/>
  <c r="DJ970" i="13"/>
  <c r="R970" i="13"/>
  <c r="DJ969" i="13"/>
  <c r="R969" i="13"/>
  <c r="DJ968" i="13"/>
  <c r="R968" i="13"/>
  <c r="DJ967" i="13"/>
  <c r="R967" i="13"/>
  <c r="DJ966" i="13"/>
  <c r="R966" i="13"/>
  <c r="DJ965" i="13"/>
  <c r="R965" i="13"/>
  <c r="DJ964" i="13"/>
  <c r="R964" i="13"/>
  <c r="DJ963" i="13"/>
  <c r="R963" i="13"/>
  <c r="DJ962" i="13"/>
  <c r="R962" i="13"/>
  <c r="DJ961" i="13"/>
  <c r="R961" i="13"/>
  <c r="DJ960" i="13"/>
  <c r="R960" i="13"/>
  <c r="DJ959" i="13"/>
  <c r="R959" i="13"/>
  <c r="DJ958" i="13"/>
  <c r="R958" i="13"/>
  <c r="DJ957" i="13"/>
  <c r="R957" i="13"/>
  <c r="DJ956" i="13"/>
  <c r="R956" i="13"/>
  <c r="DJ955" i="13"/>
  <c r="R955" i="13"/>
  <c r="DJ954" i="13"/>
  <c r="R954" i="13"/>
  <c r="DJ953" i="13"/>
  <c r="R953" i="13"/>
  <c r="DJ952" i="13"/>
  <c r="R952" i="13"/>
  <c r="DJ951" i="13"/>
  <c r="R951" i="13"/>
  <c r="DJ950" i="13"/>
  <c r="R950" i="13"/>
  <c r="DJ949" i="13"/>
  <c r="R949" i="13"/>
  <c r="DJ948" i="13"/>
  <c r="R948" i="13"/>
  <c r="DJ947" i="13"/>
  <c r="R947" i="13"/>
  <c r="DJ946" i="13"/>
  <c r="R946" i="13"/>
  <c r="DJ945" i="13"/>
  <c r="R945" i="13"/>
  <c r="DJ944" i="13"/>
  <c r="R944" i="13"/>
  <c r="DJ943" i="13"/>
  <c r="R943" i="13"/>
  <c r="DJ942" i="13"/>
  <c r="R942" i="13"/>
  <c r="DJ941" i="13"/>
  <c r="R941" i="13"/>
  <c r="DJ940" i="13"/>
  <c r="R940" i="13"/>
  <c r="DJ939" i="13"/>
  <c r="R939" i="13"/>
  <c r="DJ938" i="13"/>
  <c r="R938" i="13"/>
  <c r="DJ937" i="13"/>
  <c r="R937" i="13"/>
  <c r="DJ936" i="13"/>
  <c r="R936" i="13"/>
  <c r="DJ935" i="13"/>
  <c r="R935" i="13"/>
  <c r="DJ934" i="13"/>
  <c r="R934" i="13"/>
  <c r="DJ933" i="13"/>
  <c r="R933" i="13"/>
  <c r="DJ932" i="13"/>
  <c r="R932" i="13"/>
  <c r="DJ931" i="13"/>
  <c r="R931" i="13"/>
  <c r="DJ930" i="13"/>
  <c r="R930" i="13"/>
  <c r="DJ929" i="13"/>
  <c r="R929" i="13"/>
  <c r="DJ928" i="13"/>
  <c r="R928" i="13"/>
  <c r="DJ927" i="13"/>
  <c r="R927" i="13"/>
  <c r="DJ926" i="13"/>
  <c r="R926" i="13"/>
  <c r="DJ925" i="13"/>
  <c r="R925" i="13"/>
  <c r="DJ924" i="13"/>
  <c r="R924" i="13"/>
  <c r="DJ923" i="13"/>
  <c r="R923" i="13"/>
  <c r="DJ922" i="13"/>
  <c r="R922" i="13"/>
  <c r="DJ921" i="13"/>
  <c r="R921" i="13"/>
  <c r="DJ920" i="13"/>
  <c r="R920" i="13"/>
  <c r="DJ919" i="13"/>
  <c r="R919" i="13"/>
  <c r="DJ918" i="13"/>
  <c r="R918" i="13"/>
  <c r="DJ917" i="13"/>
  <c r="R917" i="13"/>
  <c r="DJ916" i="13"/>
  <c r="R916" i="13"/>
  <c r="DJ915" i="13"/>
  <c r="R915" i="13"/>
  <c r="DJ914" i="13"/>
  <c r="R914" i="13"/>
  <c r="DJ913" i="13"/>
  <c r="R913" i="13"/>
  <c r="DJ912" i="13"/>
  <c r="R912" i="13"/>
  <c r="DJ911" i="13"/>
  <c r="R911" i="13"/>
  <c r="DJ910" i="13"/>
  <c r="R910" i="13"/>
  <c r="DJ909" i="13"/>
  <c r="R909" i="13"/>
  <c r="DJ908" i="13"/>
  <c r="R908" i="13"/>
  <c r="DJ907" i="13"/>
  <c r="R907" i="13"/>
  <c r="DJ906" i="13"/>
  <c r="R906" i="13"/>
  <c r="DJ905" i="13"/>
  <c r="R905" i="13"/>
  <c r="DJ904" i="13"/>
  <c r="R904" i="13"/>
  <c r="DJ903" i="13"/>
  <c r="R903" i="13"/>
  <c r="DJ902" i="13"/>
  <c r="R902" i="13"/>
  <c r="DJ901" i="13"/>
  <c r="R901" i="13"/>
  <c r="DJ900" i="13"/>
  <c r="R900" i="13"/>
  <c r="DJ899" i="13"/>
  <c r="R899" i="13"/>
  <c r="DJ898" i="13"/>
  <c r="R898" i="13"/>
  <c r="DJ897" i="13"/>
  <c r="R897" i="13"/>
  <c r="DJ896" i="13"/>
  <c r="R896" i="13"/>
  <c r="DJ895" i="13"/>
  <c r="R895" i="13"/>
  <c r="DJ894" i="13"/>
  <c r="R894" i="13"/>
  <c r="DJ893" i="13"/>
  <c r="R893" i="13"/>
  <c r="DJ892" i="13"/>
  <c r="R892" i="13"/>
  <c r="DJ891" i="13"/>
  <c r="R891" i="13"/>
  <c r="DJ890" i="13"/>
  <c r="R890" i="13"/>
  <c r="DJ889" i="13"/>
  <c r="R889" i="13"/>
  <c r="DJ888" i="13"/>
  <c r="R888" i="13"/>
  <c r="DJ887" i="13"/>
  <c r="R887" i="13"/>
  <c r="DJ886" i="13"/>
  <c r="R886" i="13"/>
  <c r="DJ885" i="13"/>
  <c r="R885" i="13"/>
  <c r="DJ884" i="13"/>
  <c r="R884" i="13"/>
  <c r="DJ883" i="13"/>
  <c r="R883" i="13"/>
  <c r="DJ882" i="13"/>
  <c r="R882" i="13"/>
  <c r="DJ881" i="13"/>
  <c r="R881" i="13"/>
  <c r="DJ880" i="13"/>
  <c r="R880" i="13"/>
  <c r="DJ879" i="13"/>
  <c r="R879" i="13"/>
  <c r="DJ878" i="13"/>
  <c r="R878" i="13"/>
  <c r="DJ877" i="13"/>
  <c r="R877" i="13"/>
  <c r="DJ876" i="13"/>
  <c r="R876" i="13"/>
  <c r="DJ875" i="13"/>
  <c r="R875" i="13"/>
  <c r="DJ874" i="13"/>
  <c r="R874" i="13"/>
  <c r="DJ873" i="13"/>
  <c r="R873" i="13"/>
  <c r="DJ872" i="13"/>
  <c r="R872" i="13"/>
  <c r="DJ871" i="13"/>
  <c r="R871" i="13"/>
  <c r="DJ870" i="13"/>
  <c r="R870" i="13"/>
  <c r="DJ869" i="13"/>
  <c r="R869" i="13"/>
  <c r="DJ868" i="13"/>
  <c r="R868" i="13"/>
  <c r="DJ867" i="13"/>
  <c r="R867" i="13"/>
  <c r="DJ866" i="13"/>
  <c r="R866" i="13"/>
  <c r="DJ865" i="13"/>
  <c r="R865" i="13"/>
  <c r="DJ864" i="13"/>
  <c r="R864" i="13"/>
  <c r="DJ863" i="13"/>
  <c r="R863" i="13"/>
  <c r="DJ862" i="13"/>
  <c r="R862" i="13"/>
  <c r="DJ861" i="13"/>
  <c r="R861" i="13"/>
  <c r="DJ860" i="13"/>
  <c r="R860" i="13"/>
  <c r="DJ859" i="13"/>
  <c r="R859" i="13"/>
  <c r="DJ858" i="13"/>
  <c r="R858" i="13"/>
  <c r="DJ857" i="13"/>
  <c r="R857" i="13"/>
  <c r="DJ856" i="13"/>
  <c r="R856" i="13"/>
  <c r="DJ855" i="13"/>
  <c r="R855" i="13"/>
  <c r="DJ854" i="13"/>
  <c r="R854" i="13"/>
  <c r="DJ853" i="13"/>
  <c r="R853" i="13"/>
  <c r="DJ852" i="13"/>
  <c r="R852" i="13"/>
  <c r="DJ851" i="13"/>
  <c r="R851" i="13"/>
  <c r="DJ850" i="13"/>
  <c r="R850" i="13"/>
  <c r="DJ849" i="13"/>
  <c r="R849" i="13"/>
  <c r="DJ848" i="13"/>
  <c r="R848" i="13"/>
  <c r="DJ847" i="13"/>
  <c r="R847" i="13"/>
  <c r="DJ846" i="13"/>
  <c r="R846" i="13"/>
  <c r="DJ845" i="13"/>
  <c r="R845" i="13"/>
  <c r="DJ844" i="13"/>
  <c r="R844" i="13"/>
  <c r="DJ843" i="13"/>
  <c r="R843" i="13"/>
  <c r="DJ842" i="13"/>
  <c r="R842" i="13"/>
  <c r="DJ841" i="13"/>
  <c r="R841" i="13"/>
  <c r="DJ840" i="13"/>
  <c r="R840" i="13"/>
  <c r="DJ839" i="13"/>
  <c r="R839" i="13"/>
  <c r="DJ838" i="13"/>
  <c r="R838" i="13"/>
  <c r="DJ837" i="13"/>
  <c r="R837" i="13"/>
  <c r="DJ836" i="13"/>
  <c r="R836" i="13"/>
  <c r="DJ835" i="13"/>
  <c r="R835" i="13"/>
  <c r="DJ834" i="13"/>
  <c r="R834" i="13"/>
  <c r="DJ833" i="13"/>
  <c r="R833" i="13"/>
  <c r="DJ832" i="13"/>
  <c r="R832" i="13"/>
  <c r="DJ831" i="13"/>
  <c r="R831" i="13"/>
  <c r="DJ830" i="13"/>
  <c r="R830" i="13"/>
  <c r="DJ829" i="13"/>
  <c r="R829" i="13"/>
  <c r="DJ828" i="13"/>
  <c r="R828" i="13"/>
  <c r="DJ827" i="13"/>
  <c r="R827" i="13"/>
  <c r="DJ826" i="13"/>
  <c r="R826" i="13"/>
  <c r="DJ825" i="13"/>
  <c r="R825" i="13"/>
  <c r="DJ824" i="13"/>
  <c r="R824" i="13"/>
  <c r="DJ823" i="13"/>
  <c r="R823" i="13"/>
  <c r="DJ822" i="13"/>
  <c r="R822" i="13"/>
  <c r="DJ821" i="13"/>
  <c r="R821" i="13"/>
  <c r="DJ820" i="13"/>
  <c r="R820" i="13"/>
  <c r="DJ819" i="13"/>
  <c r="R819" i="13"/>
  <c r="DJ818" i="13"/>
  <c r="R818" i="13"/>
  <c r="DJ817" i="13"/>
  <c r="R817" i="13"/>
  <c r="DJ816" i="13"/>
  <c r="R816" i="13"/>
  <c r="DJ815" i="13"/>
  <c r="R815" i="13"/>
  <c r="DJ814" i="13"/>
  <c r="R814" i="13"/>
  <c r="DJ813" i="13"/>
  <c r="R813" i="13"/>
  <c r="DJ812" i="13"/>
  <c r="R812" i="13"/>
  <c r="DJ811" i="13"/>
  <c r="R811" i="13"/>
  <c r="DJ810" i="13"/>
  <c r="R810" i="13"/>
  <c r="DJ809" i="13"/>
  <c r="R809" i="13"/>
  <c r="DJ808" i="13"/>
  <c r="R808" i="13"/>
  <c r="DJ807" i="13"/>
  <c r="R807" i="13"/>
  <c r="DJ806" i="13"/>
  <c r="R806" i="13"/>
  <c r="DJ805" i="13"/>
  <c r="R805" i="13"/>
  <c r="DJ804" i="13"/>
  <c r="R804" i="13"/>
  <c r="DJ803" i="13"/>
  <c r="R803" i="13"/>
  <c r="DJ802" i="13"/>
  <c r="R802" i="13"/>
  <c r="DJ801" i="13"/>
  <c r="R801" i="13"/>
  <c r="DJ800" i="13"/>
  <c r="R800" i="13"/>
  <c r="DJ799" i="13"/>
  <c r="R799" i="13"/>
  <c r="DJ798" i="13"/>
  <c r="R798" i="13"/>
  <c r="DJ797" i="13"/>
  <c r="R797" i="13"/>
  <c r="DJ796" i="13"/>
  <c r="R796" i="13"/>
  <c r="DJ795" i="13"/>
  <c r="R795" i="13"/>
  <c r="DJ794" i="13"/>
  <c r="R794" i="13"/>
  <c r="DJ793" i="13"/>
  <c r="R793" i="13"/>
  <c r="DJ792" i="13"/>
  <c r="R792" i="13"/>
  <c r="DJ791" i="13"/>
  <c r="R791" i="13"/>
  <c r="DJ790" i="13"/>
  <c r="R790" i="13"/>
  <c r="DJ789" i="13"/>
  <c r="R789" i="13"/>
  <c r="DJ788" i="13"/>
  <c r="R788" i="13"/>
  <c r="DJ787" i="13"/>
  <c r="R787" i="13"/>
  <c r="DJ786" i="13"/>
  <c r="R786" i="13"/>
  <c r="DJ785" i="13"/>
  <c r="R785" i="13"/>
  <c r="DJ784" i="13"/>
  <c r="R784" i="13"/>
  <c r="DJ783" i="13"/>
  <c r="R783" i="13"/>
  <c r="DJ782" i="13"/>
  <c r="R782" i="13"/>
  <c r="DJ781" i="13"/>
  <c r="R781" i="13"/>
  <c r="DJ780" i="13"/>
  <c r="R780" i="13"/>
  <c r="DJ779" i="13"/>
  <c r="R779" i="13"/>
  <c r="DJ778" i="13"/>
  <c r="R778" i="13"/>
  <c r="DJ777" i="13"/>
  <c r="R777" i="13"/>
  <c r="DJ776" i="13"/>
  <c r="R776" i="13"/>
  <c r="DJ775" i="13"/>
  <c r="R775" i="13"/>
  <c r="DJ774" i="13"/>
  <c r="R774" i="13"/>
  <c r="DJ773" i="13"/>
  <c r="R773" i="13"/>
  <c r="DJ772" i="13"/>
  <c r="R772" i="13"/>
  <c r="DJ771" i="13"/>
  <c r="R771" i="13"/>
  <c r="DJ770" i="13"/>
  <c r="R770" i="13"/>
  <c r="DJ769" i="13"/>
  <c r="R769" i="13"/>
  <c r="DJ768" i="13"/>
  <c r="R768" i="13"/>
  <c r="DJ767" i="13"/>
  <c r="R767" i="13"/>
  <c r="DJ766" i="13"/>
  <c r="R766" i="13"/>
  <c r="DJ765" i="13"/>
  <c r="R765" i="13"/>
  <c r="DJ764" i="13"/>
  <c r="R764" i="13"/>
  <c r="DJ763" i="13"/>
  <c r="R763" i="13"/>
  <c r="DJ762" i="13"/>
  <c r="R762" i="13"/>
  <c r="DJ761" i="13"/>
  <c r="R761" i="13"/>
  <c r="DJ760" i="13"/>
  <c r="R760" i="13"/>
  <c r="DJ759" i="13"/>
  <c r="R759" i="13"/>
  <c r="DJ758" i="13"/>
  <c r="R758" i="13"/>
  <c r="DJ757" i="13"/>
  <c r="R757" i="13"/>
  <c r="DJ756" i="13"/>
  <c r="R756" i="13"/>
  <c r="DJ755" i="13"/>
  <c r="R755" i="13"/>
  <c r="DJ754" i="13"/>
  <c r="R754" i="13"/>
  <c r="DJ753" i="13"/>
  <c r="R753" i="13"/>
  <c r="DJ752" i="13"/>
  <c r="R752" i="13"/>
  <c r="DJ751" i="13"/>
  <c r="R751" i="13"/>
  <c r="DJ750" i="13"/>
  <c r="R750" i="13"/>
  <c r="DJ749" i="13"/>
  <c r="R749" i="13"/>
  <c r="DJ748" i="13"/>
  <c r="R748" i="13"/>
  <c r="DJ747" i="13"/>
  <c r="R747" i="13"/>
  <c r="DJ746" i="13"/>
  <c r="R746" i="13"/>
  <c r="DJ745" i="13"/>
  <c r="R745" i="13"/>
  <c r="DJ744" i="13"/>
  <c r="R744" i="13"/>
  <c r="DJ743" i="13"/>
  <c r="R743" i="13"/>
  <c r="DJ742" i="13"/>
  <c r="R742" i="13"/>
  <c r="DJ741" i="13"/>
  <c r="R741" i="13"/>
  <c r="DJ740" i="13"/>
  <c r="R740" i="13"/>
  <c r="DJ739" i="13"/>
  <c r="R739" i="13"/>
  <c r="DJ738" i="13"/>
  <c r="R738" i="13"/>
  <c r="DJ737" i="13"/>
  <c r="R737" i="13"/>
  <c r="DJ736" i="13"/>
  <c r="R736" i="13"/>
  <c r="DJ735" i="13"/>
  <c r="R735" i="13"/>
  <c r="DJ734" i="13"/>
  <c r="R734" i="13"/>
  <c r="DJ733" i="13"/>
  <c r="R733" i="13"/>
  <c r="DJ732" i="13"/>
  <c r="R732" i="13"/>
  <c r="DJ731" i="13"/>
  <c r="R731" i="13"/>
  <c r="DJ730" i="13"/>
  <c r="R730" i="13"/>
  <c r="DJ729" i="13"/>
  <c r="R729" i="13"/>
  <c r="DJ728" i="13"/>
  <c r="R728" i="13"/>
  <c r="DJ727" i="13"/>
  <c r="R727" i="13"/>
  <c r="DJ726" i="13"/>
  <c r="R726" i="13"/>
  <c r="DJ725" i="13"/>
  <c r="R725" i="13"/>
  <c r="DJ724" i="13"/>
  <c r="R724" i="13"/>
  <c r="DJ723" i="13"/>
  <c r="R723" i="13"/>
  <c r="DJ722" i="13"/>
  <c r="R722" i="13"/>
  <c r="DJ721" i="13"/>
  <c r="R721" i="13"/>
  <c r="DJ720" i="13"/>
  <c r="R720" i="13"/>
  <c r="DJ719" i="13"/>
  <c r="R719" i="13"/>
  <c r="DJ718" i="13"/>
  <c r="R718" i="13"/>
  <c r="DJ717" i="13"/>
  <c r="R717" i="13"/>
  <c r="DJ716" i="13"/>
  <c r="R716" i="13"/>
  <c r="DJ715" i="13"/>
  <c r="R715" i="13"/>
  <c r="DJ714" i="13"/>
  <c r="R714" i="13"/>
  <c r="DJ713" i="13"/>
  <c r="R713" i="13"/>
  <c r="DJ712" i="13"/>
  <c r="R712" i="13"/>
  <c r="DJ711" i="13"/>
  <c r="R711" i="13"/>
  <c r="DJ710" i="13"/>
  <c r="R710" i="13"/>
  <c r="DJ709" i="13"/>
  <c r="R709" i="13"/>
  <c r="DJ708" i="13"/>
  <c r="R708" i="13"/>
  <c r="DJ707" i="13"/>
  <c r="R707" i="13"/>
  <c r="DJ706" i="13"/>
  <c r="R706" i="13"/>
  <c r="DJ705" i="13"/>
  <c r="R705" i="13"/>
  <c r="DJ704" i="13"/>
  <c r="R704" i="13"/>
  <c r="DJ703" i="13"/>
  <c r="R703" i="13"/>
  <c r="DJ702" i="13"/>
  <c r="R702" i="13"/>
  <c r="DJ701" i="13"/>
  <c r="R701" i="13"/>
  <c r="DJ700" i="13"/>
  <c r="R700" i="13"/>
  <c r="DJ699" i="13"/>
  <c r="R699" i="13"/>
  <c r="DJ698" i="13"/>
  <c r="R698" i="13"/>
  <c r="DJ697" i="13"/>
  <c r="R697" i="13"/>
  <c r="DJ696" i="13"/>
  <c r="R696" i="13"/>
  <c r="DJ695" i="13"/>
  <c r="R695" i="13"/>
  <c r="DJ694" i="13"/>
  <c r="R694" i="13"/>
  <c r="DJ693" i="13"/>
  <c r="R693" i="13"/>
  <c r="DJ692" i="13"/>
  <c r="R692" i="13"/>
  <c r="DJ691" i="13"/>
  <c r="R691" i="13"/>
  <c r="DJ690" i="13"/>
  <c r="R690" i="13"/>
  <c r="DJ689" i="13"/>
  <c r="R689" i="13"/>
  <c r="DJ688" i="13"/>
  <c r="R688" i="13"/>
  <c r="DJ687" i="13"/>
  <c r="R687" i="13"/>
  <c r="DJ686" i="13"/>
  <c r="Z686" i="13"/>
  <c r="R686" i="13"/>
  <c r="DJ685" i="13"/>
  <c r="Z685" i="13"/>
  <c r="R685" i="13"/>
  <c r="DJ684" i="13"/>
  <c r="Z684" i="13"/>
  <c r="R684" i="13"/>
  <c r="DJ683" i="13"/>
  <c r="Z683" i="13"/>
  <c r="R683" i="13"/>
  <c r="DJ682" i="13"/>
  <c r="Z682" i="13"/>
  <c r="R682" i="13"/>
  <c r="DJ681" i="13"/>
  <c r="Z681" i="13"/>
  <c r="R681" i="13"/>
  <c r="DJ680" i="13"/>
  <c r="Z680" i="13"/>
  <c r="R680" i="13"/>
  <c r="DJ679" i="13"/>
  <c r="Z679" i="13"/>
  <c r="R679" i="13"/>
  <c r="DJ678" i="13"/>
  <c r="Z678" i="13"/>
  <c r="R678" i="13"/>
  <c r="DJ677" i="13"/>
  <c r="Z677" i="13"/>
  <c r="R677" i="13"/>
  <c r="DJ676" i="13"/>
  <c r="Z676" i="13"/>
  <c r="R676" i="13"/>
  <c r="DJ675" i="13"/>
  <c r="Z675" i="13"/>
  <c r="R675" i="13"/>
  <c r="DJ674" i="13"/>
  <c r="Z674" i="13"/>
  <c r="R674" i="13"/>
  <c r="DJ673" i="13"/>
  <c r="Z673" i="13"/>
  <c r="R673" i="13"/>
  <c r="DJ672" i="13"/>
  <c r="Z672" i="13"/>
  <c r="R672" i="13"/>
  <c r="DJ671" i="13"/>
  <c r="Z671" i="13"/>
  <c r="R671" i="13"/>
  <c r="DJ670" i="13"/>
  <c r="Z670" i="13"/>
  <c r="R670" i="13"/>
  <c r="DJ669" i="13"/>
  <c r="Z669" i="13"/>
  <c r="R669" i="13"/>
  <c r="DJ668" i="13"/>
  <c r="Z668" i="13"/>
  <c r="R668" i="13"/>
  <c r="DJ667" i="13"/>
  <c r="Z667" i="13"/>
  <c r="R667" i="13"/>
  <c r="DJ666" i="13"/>
  <c r="Z666" i="13"/>
  <c r="R666" i="13"/>
  <c r="DJ665" i="13"/>
  <c r="Z665" i="13"/>
  <c r="R665" i="13"/>
  <c r="DJ664" i="13"/>
  <c r="Z664" i="13"/>
  <c r="R664" i="13"/>
  <c r="DJ663" i="13"/>
  <c r="Z663" i="13"/>
  <c r="R663" i="13"/>
  <c r="DJ662" i="13"/>
  <c r="Z662" i="13"/>
  <c r="R662" i="13"/>
  <c r="DJ661" i="13"/>
  <c r="Z661" i="13"/>
  <c r="R661" i="13"/>
  <c r="DJ660" i="13"/>
  <c r="Z660" i="13"/>
  <c r="R660" i="13"/>
  <c r="DJ659" i="13"/>
  <c r="Z659" i="13"/>
  <c r="R659" i="13"/>
  <c r="DJ658" i="13"/>
  <c r="Z658" i="13"/>
  <c r="R658" i="13"/>
  <c r="DJ657" i="13"/>
  <c r="Z657" i="13"/>
  <c r="R657" i="13"/>
  <c r="DJ656" i="13"/>
  <c r="Z656" i="13"/>
  <c r="R656" i="13"/>
  <c r="DJ655" i="13"/>
  <c r="Z655" i="13"/>
  <c r="R655" i="13"/>
  <c r="DJ654" i="13"/>
  <c r="Z654" i="13"/>
  <c r="R654" i="13"/>
  <c r="DJ653" i="13"/>
  <c r="Z653" i="13"/>
  <c r="R653" i="13"/>
  <c r="DJ652" i="13"/>
  <c r="Z652" i="13"/>
  <c r="R652" i="13"/>
  <c r="DJ651" i="13"/>
  <c r="Z651" i="13"/>
  <c r="R651" i="13"/>
  <c r="DJ650" i="13"/>
  <c r="Z650" i="13"/>
  <c r="R650" i="13"/>
  <c r="DJ649" i="13"/>
  <c r="Z649" i="13"/>
  <c r="R649" i="13"/>
  <c r="DJ648" i="13"/>
  <c r="Z648" i="13"/>
  <c r="R648" i="13"/>
  <c r="DJ647" i="13"/>
  <c r="Z647" i="13"/>
  <c r="R647" i="13"/>
  <c r="DJ646" i="13"/>
  <c r="Z646" i="13"/>
  <c r="R646" i="13"/>
  <c r="DJ645" i="13"/>
  <c r="Z645" i="13"/>
  <c r="R645" i="13"/>
  <c r="DJ644" i="13"/>
  <c r="Z644" i="13"/>
  <c r="R644" i="13"/>
  <c r="DJ643" i="13"/>
  <c r="Z643" i="13"/>
  <c r="R643" i="13"/>
  <c r="DJ642" i="13"/>
  <c r="Z642" i="13"/>
  <c r="R642" i="13"/>
  <c r="DJ641" i="13"/>
  <c r="Z641" i="13"/>
  <c r="R641" i="13"/>
  <c r="DJ640" i="13"/>
  <c r="Z640" i="13"/>
  <c r="R640" i="13"/>
  <c r="DJ639" i="13"/>
  <c r="Z639" i="13"/>
  <c r="R639" i="13"/>
  <c r="DJ638" i="13"/>
  <c r="Z638" i="13"/>
  <c r="R638" i="13"/>
  <c r="DJ637" i="13"/>
  <c r="Z637" i="13"/>
  <c r="R637" i="13"/>
  <c r="DJ636" i="13"/>
  <c r="Z636" i="13"/>
  <c r="R636" i="13"/>
  <c r="DJ635" i="13"/>
  <c r="Z635" i="13"/>
  <c r="R635" i="13"/>
  <c r="DJ634" i="13"/>
  <c r="Z634" i="13"/>
  <c r="R634" i="13"/>
  <c r="DJ633" i="13"/>
  <c r="Z633" i="13"/>
  <c r="R633" i="13"/>
  <c r="DJ632" i="13"/>
  <c r="Z632" i="13"/>
  <c r="R632" i="13"/>
  <c r="DJ631" i="13"/>
  <c r="Z631" i="13"/>
  <c r="R631" i="13"/>
  <c r="DJ630" i="13"/>
  <c r="Z630" i="13"/>
  <c r="R630" i="13"/>
  <c r="DJ629" i="13"/>
  <c r="Z629" i="13"/>
  <c r="R629" i="13"/>
  <c r="DJ628" i="13"/>
  <c r="Z628" i="13"/>
  <c r="R628" i="13"/>
  <c r="DJ627" i="13"/>
  <c r="Z627" i="13"/>
  <c r="R627" i="13"/>
  <c r="DJ626" i="13"/>
  <c r="Z626" i="13"/>
  <c r="R626" i="13"/>
  <c r="DJ625" i="13"/>
  <c r="Z625" i="13"/>
  <c r="R625" i="13"/>
  <c r="DJ624" i="13"/>
  <c r="Z624" i="13"/>
  <c r="R624" i="13"/>
  <c r="DJ623" i="13"/>
  <c r="Z623" i="13"/>
  <c r="R623" i="13"/>
  <c r="DJ622" i="13"/>
  <c r="Z622" i="13"/>
  <c r="R622" i="13"/>
  <c r="DJ621" i="13"/>
  <c r="Z621" i="13"/>
  <c r="R621" i="13"/>
  <c r="DJ620" i="13"/>
  <c r="Z620" i="13"/>
  <c r="R620" i="13"/>
  <c r="DJ619" i="13"/>
  <c r="Z619" i="13"/>
  <c r="R619" i="13"/>
  <c r="DJ618" i="13"/>
  <c r="Z618" i="13"/>
  <c r="R618" i="13"/>
  <c r="DJ617" i="13"/>
  <c r="Z617" i="13"/>
  <c r="R617" i="13"/>
  <c r="DJ616" i="13"/>
  <c r="Z616" i="13"/>
  <c r="R616" i="13"/>
  <c r="DJ615" i="13"/>
  <c r="Z615" i="13"/>
  <c r="R615" i="13"/>
  <c r="DJ614" i="13"/>
  <c r="Z614" i="13"/>
  <c r="R614" i="13"/>
  <c r="DJ613" i="13"/>
  <c r="Z613" i="13"/>
  <c r="R613" i="13"/>
  <c r="DJ612" i="13"/>
  <c r="Z612" i="13"/>
  <c r="R612" i="13"/>
  <c r="DJ611" i="13"/>
  <c r="Z611" i="13"/>
  <c r="R611" i="13"/>
  <c r="DJ610" i="13"/>
  <c r="Z610" i="13"/>
  <c r="R610" i="13"/>
  <c r="DJ609" i="13"/>
  <c r="Z609" i="13"/>
  <c r="R609" i="13"/>
  <c r="DJ608" i="13"/>
  <c r="Z608" i="13"/>
  <c r="R608" i="13"/>
  <c r="DJ607" i="13"/>
  <c r="Z607" i="13"/>
  <c r="R607" i="13"/>
  <c r="DJ606" i="13"/>
  <c r="Z606" i="13"/>
  <c r="R606" i="13"/>
  <c r="DJ605" i="13"/>
  <c r="Z605" i="13"/>
  <c r="R605" i="13"/>
  <c r="DJ604" i="13"/>
  <c r="Z604" i="13"/>
  <c r="R604" i="13"/>
  <c r="DJ603" i="13"/>
  <c r="Z603" i="13"/>
  <c r="R603" i="13"/>
  <c r="DJ602" i="13"/>
  <c r="Z602" i="13"/>
  <c r="R602" i="13"/>
  <c r="DJ601" i="13"/>
  <c r="Z601" i="13"/>
  <c r="R601" i="13"/>
  <c r="DJ600" i="13"/>
  <c r="Z600" i="13"/>
  <c r="R600" i="13"/>
  <c r="DJ599" i="13"/>
  <c r="Z599" i="13"/>
  <c r="R599" i="13"/>
  <c r="DJ598" i="13"/>
  <c r="Z598" i="13"/>
  <c r="R598" i="13"/>
  <c r="DJ597" i="13"/>
  <c r="Z597" i="13"/>
  <c r="R597" i="13"/>
  <c r="DR596" i="13"/>
  <c r="DJ596" i="13"/>
  <c r="Z596" i="13"/>
  <c r="R596" i="13"/>
  <c r="DR595" i="13"/>
  <c r="DJ595" i="13"/>
  <c r="Z595" i="13"/>
  <c r="R595" i="13"/>
  <c r="DR594" i="13"/>
  <c r="DJ594" i="13"/>
  <c r="Z594" i="13"/>
  <c r="R594" i="13"/>
  <c r="DR593" i="13"/>
  <c r="DJ593" i="13"/>
  <c r="Z593" i="13"/>
  <c r="R593" i="13"/>
  <c r="DR592" i="13"/>
  <c r="DJ592" i="13"/>
  <c r="Z592" i="13"/>
  <c r="R592" i="13"/>
  <c r="DR591" i="13"/>
  <c r="DJ591" i="13"/>
  <c r="Z591" i="13"/>
  <c r="R591" i="13"/>
  <c r="DR590" i="13"/>
  <c r="DJ590" i="13"/>
  <c r="Z590" i="13"/>
  <c r="R590" i="13"/>
  <c r="DR589" i="13"/>
  <c r="DJ589" i="13"/>
  <c r="Z589" i="13"/>
  <c r="R589" i="13"/>
  <c r="DR588" i="13"/>
  <c r="DJ588" i="13"/>
  <c r="Z588" i="13"/>
  <c r="R588" i="13"/>
  <c r="DR587" i="13"/>
  <c r="DJ587" i="13"/>
  <c r="Z587" i="13"/>
  <c r="R587" i="13"/>
  <c r="DR586" i="13"/>
  <c r="DJ586" i="13"/>
  <c r="Z586" i="13"/>
  <c r="R586" i="13"/>
  <c r="DR585" i="13"/>
  <c r="DJ585" i="13"/>
  <c r="Z585" i="13"/>
  <c r="R585" i="13"/>
  <c r="DR584" i="13"/>
  <c r="DJ584" i="13"/>
  <c r="Z584" i="13"/>
  <c r="R584" i="13"/>
  <c r="DR583" i="13"/>
  <c r="DJ583" i="13"/>
  <c r="Z583" i="13"/>
  <c r="R583" i="13"/>
  <c r="DR582" i="13"/>
  <c r="DJ582" i="13"/>
  <c r="Z582" i="13"/>
  <c r="R582" i="13"/>
  <c r="DR581" i="13"/>
  <c r="DJ581" i="13"/>
  <c r="Z581" i="13"/>
  <c r="R581" i="13"/>
  <c r="DR580" i="13"/>
  <c r="DJ580" i="13"/>
  <c r="Z580" i="13"/>
  <c r="R580" i="13"/>
  <c r="DR579" i="13"/>
  <c r="DJ579" i="13"/>
  <c r="Z579" i="13"/>
  <c r="R579" i="13"/>
  <c r="DR578" i="13"/>
  <c r="DJ578" i="13"/>
  <c r="Z578" i="13"/>
  <c r="R578" i="13"/>
  <c r="DR577" i="13"/>
  <c r="DJ577" i="13"/>
  <c r="Z577" i="13"/>
  <c r="R577" i="13"/>
  <c r="DR576" i="13"/>
  <c r="DJ576" i="13"/>
  <c r="Z576" i="13"/>
  <c r="R576" i="13"/>
  <c r="DR575" i="13"/>
  <c r="DJ575" i="13"/>
  <c r="Z575" i="13"/>
  <c r="R575" i="13"/>
  <c r="DR574" i="13"/>
  <c r="DJ574" i="13"/>
  <c r="Z574" i="13"/>
  <c r="R574" i="13"/>
  <c r="DR573" i="13"/>
  <c r="DJ573" i="13"/>
  <c r="Z573" i="13"/>
  <c r="R573" i="13"/>
  <c r="DR572" i="13"/>
  <c r="DJ572" i="13"/>
  <c r="Z572" i="13"/>
  <c r="R572" i="13"/>
  <c r="DR571" i="13"/>
  <c r="DJ571" i="13"/>
  <c r="Z571" i="13"/>
  <c r="R571" i="13"/>
  <c r="DR570" i="13"/>
  <c r="DJ570" i="13"/>
  <c r="Z570" i="13"/>
  <c r="R570" i="13"/>
  <c r="DR569" i="13"/>
  <c r="DJ569" i="13"/>
  <c r="Z569" i="13"/>
  <c r="R569" i="13"/>
  <c r="DR568" i="13"/>
  <c r="DJ568" i="13"/>
  <c r="Z568" i="13"/>
  <c r="R568" i="13"/>
  <c r="DR567" i="13"/>
  <c r="DJ567" i="13"/>
  <c r="Z567" i="13"/>
  <c r="R567" i="13"/>
  <c r="DR566" i="13"/>
  <c r="DJ566" i="13"/>
  <c r="Z566" i="13"/>
  <c r="R566" i="13"/>
  <c r="DR565" i="13"/>
  <c r="DJ565" i="13"/>
  <c r="Z565" i="13"/>
  <c r="R565" i="13"/>
  <c r="DR564" i="13"/>
  <c r="DJ564" i="13"/>
  <c r="Z564" i="13"/>
  <c r="R564" i="13"/>
  <c r="DR563" i="13"/>
  <c r="DJ563" i="13"/>
  <c r="Z563" i="13"/>
  <c r="R563" i="13"/>
  <c r="DR562" i="13"/>
  <c r="DJ562" i="13"/>
  <c r="Z562" i="13"/>
  <c r="R562" i="13"/>
  <c r="DR561" i="13"/>
  <c r="DJ561" i="13"/>
  <c r="Z561" i="13"/>
  <c r="R561" i="13"/>
  <c r="DR560" i="13"/>
  <c r="DJ560" i="13"/>
  <c r="Z560" i="13"/>
  <c r="R560" i="13"/>
  <c r="DR559" i="13"/>
  <c r="DJ559" i="13"/>
  <c r="Z559" i="13"/>
  <c r="R559" i="13"/>
  <c r="DR558" i="13"/>
  <c r="DJ558" i="13"/>
  <c r="Z558" i="13"/>
  <c r="R558" i="13"/>
  <c r="DR557" i="13"/>
  <c r="DJ557" i="13"/>
  <c r="Z557" i="13"/>
  <c r="R557" i="13"/>
  <c r="DR556" i="13"/>
  <c r="DJ556" i="13"/>
  <c r="Z556" i="13"/>
  <c r="R556" i="13"/>
  <c r="DR555" i="13"/>
  <c r="DJ555" i="13"/>
  <c r="Z555" i="13"/>
  <c r="R555" i="13"/>
  <c r="DR554" i="13"/>
  <c r="DJ554" i="13"/>
  <c r="Z554" i="13"/>
  <c r="R554" i="13"/>
  <c r="DR553" i="13"/>
  <c r="DJ553" i="13"/>
  <c r="Z553" i="13"/>
  <c r="R553" i="13"/>
  <c r="DR552" i="13"/>
  <c r="DJ552" i="13"/>
  <c r="Z552" i="13"/>
  <c r="R552" i="13"/>
  <c r="DR551" i="13"/>
  <c r="DJ551" i="13"/>
  <c r="Z551" i="13"/>
  <c r="R551" i="13"/>
  <c r="DR550" i="13"/>
  <c r="DJ550" i="13"/>
  <c r="Z550" i="13"/>
  <c r="R550" i="13"/>
  <c r="DR549" i="13"/>
  <c r="DJ549" i="13"/>
  <c r="Z549" i="13"/>
  <c r="R549" i="13"/>
  <c r="DR548" i="13"/>
  <c r="DJ548" i="13"/>
  <c r="Z548" i="13"/>
  <c r="R548" i="13"/>
  <c r="DR547" i="13"/>
  <c r="DJ547" i="13"/>
  <c r="Z547" i="13"/>
  <c r="R547" i="13"/>
  <c r="DR546" i="13"/>
  <c r="DJ546" i="13"/>
  <c r="Z546" i="13"/>
  <c r="R546" i="13"/>
  <c r="DR545" i="13"/>
  <c r="DJ545" i="13"/>
  <c r="Z545" i="13"/>
  <c r="R545" i="13"/>
  <c r="DR544" i="13"/>
  <c r="DJ544" i="13"/>
  <c r="Z544" i="13"/>
  <c r="R544" i="13"/>
  <c r="DR543" i="13"/>
  <c r="DJ543" i="13"/>
  <c r="Z543" i="13"/>
  <c r="R543" i="13"/>
  <c r="DR542" i="13"/>
  <c r="DJ542" i="13"/>
  <c r="Z542" i="13"/>
  <c r="R542" i="13"/>
  <c r="DR541" i="13"/>
  <c r="DJ541" i="13"/>
  <c r="Z541" i="13"/>
  <c r="R541" i="13"/>
  <c r="DR540" i="13"/>
  <c r="DJ540" i="13"/>
  <c r="Z540" i="13"/>
  <c r="R540" i="13"/>
  <c r="DR539" i="13"/>
  <c r="DJ539" i="13"/>
  <c r="Z539" i="13"/>
  <c r="R539" i="13"/>
  <c r="DR538" i="13"/>
  <c r="DJ538" i="13"/>
  <c r="Z538" i="13"/>
  <c r="R538" i="13"/>
  <c r="DR537" i="13"/>
  <c r="DJ537" i="13"/>
  <c r="Z537" i="13"/>
  <c r="R537" i="13"/>
  <c r="DR536" i="13"/>
  <c r="DJ536" i="13"/>
  <c r="Z536" i="13"/>
  <c r="R536" i="13"/>
  <c r="DR535" i="13"/>
  <c r="DJ535" i="13"/>
  <c r="Z535" i="13"/>
  <c r="R535" i="13"/>
  <c r="DR534" i="13"/>
  <c r="DJ534" i="13"/>
  <c r="Z534" i="13"/>
  <c r="R534" i="13"/>
  <c r="DR533" i="13"/>
  <c r="DJ533" i="13"/>
  <c r="Z533" i="13"/>
  <c r="R533" i="13"/>
  <c r="DR532" i="13"/>
  <c r="DJ532" i="13"/>
  <c r="Z532" i="13"/>
  <c r="R532" i="13"/>
  <c r="DR531" i="13"/>
  <c r="DJ531" i="13"/>
  <c r="Z531" i="13"/>
  <c r="R531" i="13"/>
  <c r="DR530" i="13"/>
  <c r="DJ530" i="13"/>
  <c r="Z530" i="13"/>
  <c r="R530" i="13"/>
  <c r="DR529" i="13"/>
  <c r="DJ529" i="13"/>
  <c r="Z529" i="13"/>
  <c r="R529" i="13"/>
  <c r="DR528" i="13"/>
  <c r="DJ528" i="13"/>
  <c r="Z528" i="13"/>
  <c r="R528" i="13"/>
  <c r="DR527" i="13"/>
  <c r="DJ527" i="13"/>
  <c r="Z527" i="13"/>
  <c r="R527" i="13"/>
  <c r="DR526" i="13"/>
  <c r="DJ526" i="13"/>
  <c r="Z526" i="13"/>
  <c r="R526" i="13"/>
  <c r="DR525" i="13"/>
  <c r="DJ525" i="13"/>
  <c r="Z525" i="13"/>
  <c r="R525" i="13"/>
  <c r="DR524" i="13"/>
  <c r="DJ524" i="13"/>
  <c r="Z524" i="13"/>
  <c r="R524" i="13"/>
  <c r="DR523" i="13"/>
  <c r="DJ523" i="13"/>
  <c r="Z523" i="13"/>
  <c r="R523" i="13"/>
  <c r="DR522" i="13"/>
  <c r="DJ522" i="13"/>
  <c r="Z522" i="13"/>
  <c r="R522" i="13"/>
  <c r="DR521" i="13"/>
  <c r="DJ521" i="13"/>
  <c r="Z521" i="13"/>
  <c r="R521" i="13"/>
  <c r="DR520" i="13"/>
  <c r="DJ520" i="13"/>
  <c r="Z520" i="13"/>
  <c r="R520" i="13"/>
  <c r="DR519" i="13"/>
  <c r="DJ519" i="13"/>
  <c r="Z519" i="13"/>
  <c r="R519" i="13"/>
  <c r="DR518" i="13"/>
  <c r="DJ518" i="13"/>
  <c r="Z518" i="13"/>
  <c r="R518" i="13"/>
  <c r="DR517" i="13"/>
  <c r="DJ517" i="13"/>
  <c r="Z517" i="13"/>
  <c r="R517" i="13"/>
  <c r="DR516" i="13"/>
  <c r="DJ516" i="13"/>
  <c r="Z516" i="13"/>
  <c r="R516" i="13"/>
  <c r="DR515" i="13"/>
  <c r="DJ515" i="13"/>
  <c r="Z515" i="13"/>
  <c r="R515" i="13"/>
  <c r="DR514" i="13"/>
  <c r="DJ514" i="13"/>
  <c r="Z514" i="13"/>
  <c r="R514" i="13"/>
  <c r="DR513" i="13"/>
  <c r="DJ513" i="13"/>
  <c r="Z513" i="13"/>
  <c r="R513" i="13"/>
  <c r="DR512" i="13"/>
  <c r="DJ512" i="13"/>
  <c r="Z512" i="13"/>
  <c r="R512" i="13"/>
  <c r="DR511" i="13"/>
  <c r="DJ511" i="13"/>
  <c r="Z511" i="13"/>
  <c r="R511" i="13"/>
  <c r="DR510" i="13"/>
  <c r="DJ510" i="13"/>
  <c r="Z510" i="13"/>
  <c r="R510" i="13"/>
  <c r="DR509" i="13"/>
  <c r="DJ509" i="13"/>
  <c r="Z509" i="13"/>
  <c r="R509" i="13"/>
  <c r="DR508" i="13"/>
  <c r="DJ508" i="13"/>
  <c r="Z508" i="13"/>
  <c r="R508" i="13"/>
  <c r="DR507" i="13"/>
  <c r="DJ507" i="13"/>
  <c r="Z507" i="13"/>
  <c r="R507" i="13"/>
  <c r="DR506" i="13"/>
  <c r="DJ506" i="13"/>
  <c r="Z506" i="13"/>
  <c r="R506" i="13"/>
  <c r="DR505" i="13"/>
  <c r="DJ505" i="13"/>
  <c r="Z505" i="13"/>
  <c r="R505" i="13"/>
  <c r="DR504" i="13"/>
  <c r="DJ504" i="13"/>
  <c r="Z504" i="13"/>
  <c r="R504" i="13"/>
  <c r="DR503" i="13"/>
  <c r="DJ503" i="13"/>
  <c r="Z503" i="13"/>
  <c r="R503" i="13"/>
  <c r="DR502" i="13"/>
  <c r="DJ502" i="13"/>
  <c r="Z502" i="13"/>
  <c r="R502" i="13"/>
  <c r="DR501" i="13"/>
  <c r="DJ501" i="13"/>
  <c r="Z501" i="13"/>
  <c r="R501" i="13"/>
  <c r="DR500" i="13"/>
  <c r="DJ500" i="13"/>
  <c r="Z500" i="13"/>
  <c r="R500" i="13"/>
  <c r="DR499" i="13"/>
  <c r="DJ499" i="13"/>
  <c r="Z499" i="13"/>
  <c r="R499" i="13"/>
  <c r="DR498" i="13"/>
  <c r="DJ498" i="13"/>
  <c r="Z498" i="13"/>
  <c r="R498" i="13"/>
  <c r="DR497" i="13"/>
  <c r="DJ497" i="13"/>
  <c r="Z497" i="13"/>
  <c r="R497" i="13"/>
  <c r="DR496" i="13"/>
  <c r="DJ496" i="13"/>
  <c r="Z496" i="13"/>
  <c r="R496" i="13"/>
  <c r="DR495" i="13"/>
  <c r="DJ495" i="13"/>
  <c r="Z495" i="13"/>
  <c r="R495" i="13"/>
  <c r="DR494" i="13"/>
  <c r="DJ494" i="13"/>
  <c r="Z494" i="13"/>
  <c r="R494" i="13"/>
  <c r="DR493" i="13"/>
  <c r="DJ493" i="13"/>
  <c r="Z493" i="13"/>
  <c r="R493" i="13"/>
  <c r="DR492" i="13"/>
  <c r="DJ492" i="13"/>
  <c r="Z492" i="13"/>
  <c r="R492" i="13"/>
  <c r="DR491" i="13"/>
  <c r="DJ491" i="13"/>
  <c r="Z491" i="13"/>
  <c r="R491" i="13"/>
  <c r="DR490" i="13"/>
  <c r="DJ490" i="13"/>
  <c r="Z490" i="13"/>
  <c r="R490" i="13"/>
  <c r="DR489" i="13"/>
  <c r="DJ489" i="13"/>
  <c r="Z489" i="13"/>
  <c r="R489" i="13"/>
  <c r="DR488" i="13"/>
  <c r="DJ488" i="13"/>
  <c r="Z488" i="13"/>
  <c r="R488" i="13"/>
  <c r="DR487" i="13"/>
  <c r="DJ487" i="13"/>
  <c r="Z487" i="13"/>
  <c r="R487" i="13"/>
  <c r="DR486" i="13"/>
  <c r="DJ486" i="13"/>
  <c r="Z486" i="13"/>
  <c r="R486" i="13"/>
  <c r="DR485" i="13"/>
  <c r="DJ485" i="13"/>
  <c r="Z485" i="13"/>
  <c r="R485" i="13"/>
  <c r="DR484" i="13"/>
  <c r="DJ484" i="13"/>
  <c r="Z484" i="13"/>
  <c r="R484" i="13"/>
  <c r="DR483" i="13"/>
  <c r="DJ483" i="13"/>
  <c r="Z483" i="13"/>
  <c r="R483" i="13"/>
  <c r="DR482" i="13"/>
  <c r="DJ482" i="13"/>
  <c r="Z482" i="13"/>
  <c r="R482" i="13"/>
  <c r="DR481" i="13"/>
  <c r="DJ481" i="13"/>
  <c r="Z481" i="13"/>
  <c r="R481" i="13"/>
  <c r="DR480" i="13"/>
  <c r="DJ480" i="13"/>
  <c r="Z480" i="13"/>
  <c r="R480" i="13"/>
  <c r="DR479" i="13"/>
  <c r="DJ479" i="13"/>
  <c r="Z479" i="13"/>
  <c r="R479" i="13"/>
  <c r="DR478" i="13"/>
  <c r="DJ478" i="13"/>
  <c r="Z478" i="13"/>
  <c r="R478" i="13"/>
  <c r="DR477" i="13"/>
  <c r="DJ477" i="13"/>
  <c r="Z477" i="13"/>
  <c r="R477" i="13"/>
  <c r="DR476" i="13"/>
  <c r="DJ476" i="13"/>
  <c r="Z476" i="13"/>
  <c r="R476" i="13"/>
  <c r="DR475" i="13"/>
  <c r="DJ475" i="13"/>
  <c r="Z475" i="13"/>
  <c r="R475" i="13"/>
  <c r="DR474" i="13"/>
  <c r="DJ474" i="13"/>
  <c r="Z474" i="13"/>
  <c r="R474" i="13"/>
  <c r="DR473" i="13"/>
  <c r="DJ473" i="13"/>
  <c r="Z473" i="13"/>
  <c r="R473" i="13"/>
  <c r="DR472" i="13"/>
  <c r="DJ472" i="13"/>
  <c r="Z472" i="13"/>
  <c r="R472" i="13"/>
  <c r="DR471" i="13"/>
  <c r="DJ471" i="13"/>
  <c r="Z471" i="13"/>
  <c r="R471" i="13"/>
  <c r="DR470" i="13"/>
  <c r="DJ470" i="13"/>
  <c r="Z470" i="13"/>
  <c r="R470" i="13"/>
  <c r="DR469" i="13"/>
  <c r="DJ469" i="13"/>
  <c r="Z469" i="13"/>
  <c r="R469" i="13"/>
  <c r="DR468" i="13"/>
  <c r="DJ468" i="13"/>
  <c r="Z468" i="13"/>
  <c r="R468" i="13"/>
  <c r="DR467" i="13"/>
  <c r="DJ467" i="13"/>
  <c r="Z467" i="13"/>
  <c r="R467" i="13"/>
  <c r="DR466" i="13"/>
  <c r="DJ466" i="13"/>
  <c r="Z466" i="13"/>
  <c r="R466" i="13"/>
  <c r="DR465" i="13"/>
  <c r="DJ465" i="13"/>
  <c r="Z465" i="13"/>
  <c r="R465" i="13"/>
  <c r="DR464" i="13"/>
  <c r="DJ464" i="13"/>
  <c r="Z464" i="13"/>
  <c r="R464" i="13"/>
  <c r="DR463" i="13"/>
  <c r="DJ463" i="13"/>
  <c r="Z463" i="13"/>
  <c r="R463" i="13"/>
  <c r="DR462" i="13"/>
  <c r="DJ462" i="13"/>
  <c r="Z462" i="13"/>
  <c r="R462" i="13"/>
  <c r="DR461" i="13"/>
  <c r="DJ461" i="13"/>
  <c r="Z461" i="13"/>
  <c r="R461" i="13"/>
  <c r="DR460" i="13"/>
  <c r="DJ460" i="13"/>
  <c r="Z460" i="13"/>
  <c r="R460" i="13"/>
  <c r="DR459" i="13"/>
  <c r="DJ459" i="13"/>
  <c r="Z459" i="13"/>
  <c r="R459" i="13"/>
  <c r="DR458" i="13"/>
  <c r="DJ458" i="13"/>
  <c r="Z458" i="13"/>
  <c r="R458" i="13"/>
  <c r="DR457" i="13"/>
  <c r="DJ457" i="13"/>
  <c r="Z457" i="13"/>
  <c r="R457" i="13"/>
  <c r="DR456" i="13"/>
  <c r="DJ456" i="13"/>
  <c r="Z456" i="13"/>
  <c r="R456" i="13"/>
  <c r="DR455" i="13"/>
  <c r="DJ455" i="13"/>
  <c r="Z455" i="13"/>
  <c r="R455" i="13"/>
  <c r="DR454" i="13"/>
  <c r="DJ454" i="13"/>
  <c r="Z454" i="13"/>
  <c r="R454" i="13"/>
  <c r="DR453" i="13"/>
  <c r="DJ453" i="13"/>
  <c r="Z453" i="13"/>
  <c r="R453" i="13"/>
  <c r="DR452" i="13"/>
  <c r="DJ452" i="13"/>
  <c r="Z452" i="13"/>
  <c r="R452" i="13"/>
  <c r="DR451" i="13"/>
  <c r="DJ451" i="13"/>
  <c r="Z451" i="13"/>
  <c r="R451" i="13"/>
  <c r="DR450" i="13"/>
  <c r="DJ450" i="13"/>
  <c r="Z450" i="13"/>
  <c r="R450" i="13"/>
  <c r="DR449" i="13"/>
  <c r="DJ449" i="13"/>
  <c r="Z449" i="13"/>
  <c r="R449" i="13"/>
  <c r="DR448" i="13"/>
  <c r="DJ448" i="13"/>
  <c r="Z448" i="13"/>
  <c r="R448" i="13"/>
  <c r="DR447" i="13"/>
  <c r="DJ447" i="13"/>
  <c r="Z447" i="13"/>
  <c r="R447" i="13"/>
  <c r="DR446" i="13"/>
  <c r="DJ446" i="13"/>
  <c r="Z446" i="13"/>
  <c r="R446" i="13"/>
  <c r="DR445" i="13"/>
  <c r="DJ445" i="13"/>
  <c r="Z445" i="13"/>
  <c r="R445" i="13"/>
  <c r="DR444" i="13"/>
  <c r="DJ444" i="13"/>
  <c r="Z444" i="13"/>
  <c r="R444" i="13"/>
  <c r="DR443" i="13"/>
  <c r="DJ443" i="13"/>
  <c r="Z443" i="13"/>
  <c r="R443" i="13"/>
  <c r="DR442" i="13"/>
  <c r="DJ442" i="13"/>
  <c r="Z442" i="13"/>
  <c r="R442" i="13"/>
  <c r="DR441" i="13"/>
  <c r="DJ441" i="13"/>
  <c r="BN441" i="13"/>
  <c r="Z441" i="13"/>
  <c r="R441" i="13"/>
  <c r="DR440" i="13"/>
  <c r="DJ440" i="13"/>
  <c r="BN440" i="13"/>
  <c r="Z440" i="13"/>
  <c r="R440" i="13"/>
  <c r="DR439" i="13"/>
  <c r="DJ439" i="13"/>
  <c r="BN439" i="13"/>
  <c r="Z439" i="13"/>
  <c r="R439" i="13"/>
  <c r="DR438" i="13"/>
  <c r="DJ438" i="13"/>
  <c r="BN438" i="13"/>
  <c r="Z438" i="13"/>
  <c r="R438" i="13"/>
  <c r="DR437" i="13"/>
  <c r="DJ437" i="13"/>
  <c r="BN437" i="13"/>
  <c r="Z437" i="13"/>
  <c r="R437" i="13"/>
  <c r="DR436" i="13"/>
  <c r="DJ436" i="13"/>
  <c r="BN436" i="13"/>
  <c r="Z436" i="13"/>
  <c r="R436" i="13"/>
  <c r="DR435" i="13"/>
  <c r="DJ435" i="13"/>
  <c r="BN435" i="13"/>
  <c r="Z435" i="13"/>
  <c r="R435" i="13"/>
  <c r="DR434" i="13"/>
  <c r="DJ434" i="13"/>
  <c r="BN434" i="13"/>
  <c r="Z434" i="13"/>
  <c r="R434" i="13"/>
  <c r="DR433" i="13"/>
  <c r="DJ433" i="13"/>
  <c r="BN433" i="13"/>
  <c r="Z433" i="13"/>
  <c r="R433" i="13"/>
  <c r="DR432" i="13"/>
  <c r="DJ432" i="13"/>
  <c r="BN432" i="13"/>
  <c r="Z432" i="13"/>
  <c r="R432" i="13"/>
  <c r="DR431" i="13"/>
  <c r="DJ431" i="13"/>
  <c r="BN431" i="13"/>
  <c r="Z431" i="13"/>
  <c r="R431" i="13"/>
  <c r="DR430" i="13"/>
  <c r="DJ430" i="13"/>
  <c r="BN430" i="13"/>
  <c r="Z430" i="13"/>
  <c r="R430" i="13"/>
  <c r="DR429" i="13"/>
  <c r="DJ429" i="13"/>
  <c r="BN429" i="13"/>
  <c r="Z429" i="13"/>
  <c r="R429" i="13"/>
  <c r="DR428" i="13"/>
  <c r="DJ428" i="13"/>
  <c r="BN428" i="13"/>
  <c r="Z428" i="13"/>
  <c r="R428" i="13"/>
  <c r="DR427" i="13"/>
  <c r="DJ427" i="13"/>
  <c r="BN427" i="13"/>
  <c r="Z427" i="13"/>
  <c r="R427" i="13"/>
  <c r="DR426" i="13"/>
  <c r="DJ426" i="13"/>
  <c r="BN426" i="13"/>
  <c r="Z426" i="13"/>
  <c r="R426" i="13"/>
  <c r="DR425" i="13"/>
  <c r="DJ425" i="13"/>
  <c r="BN425" i="13"/>
  <c r="Z425" i="13"/>
  <c r="R425" i="13"/>
  <c r="DR424" i="13"/>
  <c r="DJ424" i="13"/>
  <c r="BN424" i="13"/>
  <c r="Z424" i="13"/>
  <c r="R424" i="13"/>
  <c r="DR423" i="13"/>
  <c r="DJ423" i="13"/>
  <c r="BN423" i="13"/>
  <c r="Z423" i="13"/>
  <c r="R423" i="13"/>
  <c r="DR422" i="13"/>
  <c r="DJ422" i="13"/>
  <c r="BN422" i="13"/>
  <c r="Z422" i="13"/>
  <c r="R422" i="13"/>
  <c r="DR421" i="13"/>
  <c r="DJ421" i="13"/>
  <c r="BN421" i="13"/>
  <c r="Z421" i="13"/>
  <c r="R421" i="13"/>
  <c r="DR420" i="13"/>
  <c r="DJ420" i="13"/>
  <c r="BN420" i="13"/>
  <c r="Z420" i="13"/>
  <c r="R420" i="13"/>
  <c r="DR419" i="13"/>
  <c r="DJ419" i="13"/>
  <c r="BN419" i="13"/>
  <c r="Z419" i="13"/>
  <c r="R419" i="13"/>
  <c r="DR418" i="13"/>
  <c r="DJ418" i="13"/>
  <c r="BN418" i="13"/>
  <c r="Z418" i="13"/>
  <c r="R418" i="13"/>
  <c r="DR417" i="13"/>
  <c r="DJ417" i="13"/>
  <c r="BN417" i="13"/>
  <c r="Z417" i="13"/>
  <c r="R417" i="13"/>
  <c r="DR416" i="13"/>
  <c r="DJ416" i="13"/>
  <c r="BN416" i="13"/>
  <c r="Z416" i="13"/>
  <c r="R416" i="13"/>
  <c r="DR415" i="13"/>
  <c r="DJ415" i="13"/>
  <c r="BN415" i="13"/>
  <c r="Z415" i="13"/>
  <c r="R415" i="13"/>
  <c r="DR414" i="13"/>
  <c r="DJ414" i="13"/>
  <c r="BN414" i="13"/>
  <c r="Z414" i="13"/>
  <c r="R414" i="13"/>
  <c r="DR413" i="13"/>
  <c r="DJ413" i="13"/>
  <c r="BN413" i="13"/>
  <c r="Z413" i="13"/>
  <c r="R413" i="13"/>
  <c r="DR412" i="13"/>
  <c r="DJ412" i="13"/>
  <c r="BN412" i="13"/>
  <c r="Z412" i="13"/>
  <c r="R412" i="13"/>
  <c r="DR411" i="13"/>
  <c r="DJ411" i="13"/>
  <c r="BN411" i="13"/>
  <c r="Z411" i="13"/>
  <c r="R411" i="13"/>
  <c r="DR410" i="13"/>
  <c r="DJ410" i="13"/>
  <c r="BN410" i="13"/>
  <c r="Z410" i="13"/>
  <c r="R410" i="13"/>
  <c r="DR409" i="13"/>
  <c r="DJ409" i="13"/>
  <c r="BN409" i="13"/>
  <c r="Z409" i="13"/>
  <c r="R409" i="13"/>
  <c r="DR408" i="13"/>
  <c r="DJ408" i="13"/>
  <c r="BN408" i="13"/>
  <c r="Z408" i="13"/>
  <c r="R408" i="13"/>
  <c r="DR407" i="13"/>
  <c r="DJ407" i="13"/>
  <c r="BN407" i="13"/>
  <c r="Z407" i="13"/>
  <c r="R407" i="13"/>
  <c r="DR406" i="13"/>
  <c r="DJ406" i="13"/>
  <c r="BN406" i="13"/>
  <c r="Z406" i="13"/>
  <c r="R406" i="13"/>
  <c r="DR405" i="13"/>
  <c r="DJ405" i="13"/>
  <c r="BN405" i="13"/>
  <c r="Z405" i="13"/>
  <c r="R405" i="13"/>
  <c r="DR404" i="13"/>
  <c r="DJ404" i="13"/>
  <c r="BN404" i="13"/>
  <c r="Z404" i="13"/>
  <c r="R404" i="13"/>
  <c r="DR403" i="13"/>
  <c r="DJ403" i="13"/>
  <c r="BN403" i="13"/>
  <c r="Z403" i="13"/>
  <c r="R403" i="13"/>
  <c r="DR402" i="13"/>
  <c r="DJ402" i="13"/>
  <c r="BN402" i="13"/>
  <c r="Z402" i="13"/>
  <c r="R402" i="13"/>
  <c r="DR401" i="13"/>
  <c r="DJ401" i="13"/>
  <c r="BN401" i="13"/>
  <c r="Z401" i="13"/>
  <c r="R401" i="13"/>
  <c r="DR400" i="13"/>
  <c r="DJ400" i="13"/>
  <c r="BN400" i="13"/>
  <c r="Z400" i="13"/>
  <c r="R400" i="13"/>
  <c r="DR399" i="13"/>
  <c r="DJ399" i="13"/>
  <c r="BN399" i="13"/>
  <c r="Z399" i="13"/>
  <c r="R399" i="13"/>
  <c r="DR398" i="13"/>
  <c r="DJ398" i="13"/>
  <c r="BN398" i="13"/>
  <c r="Z398" i="13"/>
  <c r="R398" i="13"/>
  <c r="DR397" i="13"/>
  <c r="DJ397" i="13"/>
  <c r="BN397" i="13"/>
  <c r="Z397" i="13"/>
  <c r="R397" i="13"/>
  <c r="DR396" i="13"/>
  <c r="DJ396" i="13"/>
  <c r="BN396" i="13"/>
  <c r="Z396" i="13"/>
  <c r="R396" i="13"/>
  <c r="DR395" i="13"/>
  <c r="DJ395" i="13"/>
  <c r="BN395" i="13"/>
  <c r="Z395" i="13"/>
  <c r="R395" i="13"/>
  <c r="DR394" i="13"/>
  <c r="DJ394" i="13"/>
  <c r="BN394" i="13"/>
  <c r="Z394" i="13"/>
  <c r="R394" i="13"/>
  <c r="DR393" i="13"/>
  <c r="DJ393" i="13"/>
  <c r="BN393" i="13"/>
  <c r="Z393" i="13"/>
  <c r="R393" i="13"/>
  <c r="DR392" i="13"/>
  <c r="DJ392" i="13"/>
  <c r="BN392" i="13"/>
  <c r="Z392" i="13"/>
  <c r="R392" i="13"/>
  <c r="DR391" i="13"/>
  <c r="DJ391" i="13"/>
  <c r="BN391" i="13"/>
  <c r="Z391" i="13"/>
  <c r="R391" i="13"/>
  <c r="DR390" i="13"/>
  <c r="DJ390" i="13"/>
  <c r="BN390" i="13"/>
  <c r="Z390" i="13"/>
  <c r="R390" i="13"/>
  <c r="DR389" i="13"/>
  <c r="DJ389" i="13"/>
  <c r="BN389" i="13"/>
  <c r="Z389" i="13"/>
  <c r="R389" i="13"/>
  <c r="DR388" i="13"/>
  <c r="DJ388" i="13"/>
  <c r="BN388" i="13"/>
  <c r="Z388" i="13"/>
  <c r="R388" i="13"/>
  <c r="DR387" i="13"/>
  <c r="DJ387" i="13"/>
  <c r="BN387" i="13"/>
  <c r="Z387" i="13"/>
  <c r="R387" i="13"/>
  <c r="DR386" i="13"/>
  <c r="DJ386" i="13"/>
  <c r="BN386" i="13"/>
  <c r="Z386" i="13"/>
  <c r="R386" i="13"/>
  <c r="DR385" i="13"/>
  <c r="DJ385" i="13"/>
  <c r="BN385" i="13"/>
  <c r="Z385" i="13"/>
  <c r="R385" i="13"/>
  <c r="DR384" i="13"/>
  <c r="DJ384" i="13"/>
  <c r="BN384" i="13"/>
  <c r="Z384" i="13"/>
  <c r="R384" i="13"/>
  <c r="DR383" i="13"/>
  <c r="DJ383" i="13"/>
  <c r="BN383" i="13"/>
  <c r="Z383" i="13"/>
  <c r="R383" i="13"/>
  <c r="DR382" i="13"/>
  <c r="DJ382" i="13"/>
  <c r="BN382" i="13"/>
  <c r="Z382" i="13"/>
  <c r="R382" i="13"/>
  <c r="DR381" i="13"/>
  <c r="DJ381" i="13"/>
  <c r="BN381" i="13"/>
  <c r="Z381" i="13"/>
  <c r="R381" i="13"/>
  <c r="DR380" i="13"/>
  <c r="DJ380" i="13"/>
  <c r="BN380" i="13"/>
  <c r="Z380" i="13"/>
  <c r="R380" i="13"/>
  <c r="DR379" i="13"/>
  <c r="DJ379" i="13"/>
  <c r="BN379" i="13"/>
  <c r="Z379" i="13"/>
  <c r="R379" i="13"/>
  <c r="DR378" i="13"/>
  <c r="DJ378" i="13"/>
  <c r="BN378" i="13"/>
  <c r="Z378" i="13"/>
  <c r="R378" i="13"/>
  <c r="DR377" i="13"/>
  <c r="DJ377" i="13"/>
  <c r="BN377" i="13"/>
  <c r="Z377" i="13"/>
  <c r="R377" i="13"/>
  <c r="DR376" i="13"/>
  <c r="DJ376" i="13"/>
  <c r="BN376" i="13"/>
  <c r="Z376" i="13"/>
  <c r="R376" i="13"/>
  <c r="DR375" i="13"/>
  <c r="DJ375" i="13"/>
  <c r="BN375" i="13"/>
  <c r="Z375" i="13"/>
  <c r="R375" i="13"/>
  <c r="DR374" i="13"/>
  <c r="DJ374" i="13"/>
  <c r="BN374" i="13"/>
  <c r="Z374" i="13"/>
  <c r="R374" i="13"/>
  <c r="DR373" i="13"/>
  <c r="DJ373" i="13"/>
  <c r="BN373" i="13"/>
  <c r="Z373" i="13"/>
  <c r="R373" i="13"/>
  <c r="DR372" i="13"/>
  <c r="DJ372" i="13"/>
  <c r="BN372" i="13"/>
  <c r="Z372" i="13"/>
  <c r="R372" i="13"/>
  <c r="DR371" i="13"/>
  <c r="DJ371" i="13"/>
  <c r="BN371" i="13"/>
  <c r="Z371" i="13"/>
  <c r="R371" i="13"/>
  <c r="DR370" i="13"/>
  <c r="DJ370" i="13"/>
  <c r="BN370" i="13"/>
  <c r="Z370" i="13"/>
  <c r="R370" i="13"/>
  <c r="DR369" i="13"/>
  <c r="DJ369" i="13"/>
  <c r="BN369" i="13"/>
  <c r="Z369" i="13"/>
  <c r="R369" i="13"/>
  <c r="DR368" i="13"/>
  <c r="DJ368" i="13"/>
  <c r="BN368" i="13"/>
  <c r="Z368" i="13"/>
  <c r="R368" i="13"/>
  <c r="DR367" i="13"/>
  <c r="DJ367" i="13"/>
  <c r="BN367" i="13"/>
  <c r="Z367" i="13"/>
  <c r="R367" i="13"/>
  <c r="DR366" i="13"/>
  <c r="DJ366" i="13"/>
  <c r="BN366" i="13"/>
  <c r="Z366" i="13"/>
  <c r="R366" i="13"/>
  <c r="DR365" i="13"/>
  <c r="DJ365" i="13"/>
  <c r="BN365" i="13"/>
  <c r="Z365" i="13"/>
  <c r="R365" i="13"/>
  <c r="DR364" i="13"/>
  <c r="DJ364" i="13"/>
  <c r="BN364" i="13"/>
  <c r="Z364" i="13"/>
  <c r="R364" i="13"/>
  <c r="DR363" i="13"/>
  <c r="DJ363" i="13"/>
  <c r="BN363" i="13"/>
  <c r="Z363" i="13"/>
  <c r="R363" i="13"/>
  <c r="DR362" i="13"/>
  <c r="DJ362" i="13"/>
  <c r="BN362" i="13"/>
  <c r="Z362" i="13"/>
  <c r="R362" i="13"/>
  <c r="DR361" i="13"/>
  <c r="DJ361" i="13"/>
  <c r="BN361" i="13"/>
  <c r="Z361" i="13"/>
  <c r="R361" i="13"/>
  <c r="DR360" i="13"/>
  <c r="DJ360" i="13"/>
  <c r="BN360" i="13"/>
  <c r="Z360" i="13"/>
  <c r="R360" i="13"/>
  <c r="DR359" i="13"/>
  <c r="DJ359" i="13"/>
  <c r="BN359" i="13"/>
  <c r="Z359" i="13"/>
  <c r="R359" i="13"/>
  <c r="DR358" i="13"/>
  <c r="DJ358" i="13"/>
  <c r="BN358" i="13"/>
  <c r="Z358" i="13"/>
  <c r="R358" i="13"/>
  <c r="DR357" i="13"/>
  <c r="DJ357" i="13"/>
  <c r="BN357" i="13"/>
  <c r="Z357" i="13"/>
  <c r="R357" i="13"/>
  <c r="DR356" i="13"/>
  <c r="DJ356" i="13"/>
  <c r="BN356" i="13"/>
  <c r="Z356" i="13"/>
  <c r="R356" i="13"/>
  <c r="DR355" i="13"/>
  <c r="DJ355" i="13"/>
  <c r="BN355" i="13"/>
  <c r="Z355" i="13"/>
  <c r="R355" i="13"/>
  <c r="DR354" i="13"/>
  <c r="DJ354" i="13"/>
  <c r="BN354" i="13"/>
  <c r="Z354" i="13"/>
  <c r="R354" i="13"/>
  <c r="DR353" i="13"/>
  <c r="DJ353" i="13"/>
  <c r="BN353" i="13"/>
  <c r="Z353" i="13"/>
  <c r="R353" i="13"/>
  <c r="DR352" i="13"/>
  <c r="DJ352" i="13"/>
  <c r="BN352" i="13"/>
  <c r="Z352" i="13"/>
  <c r="R352" i="13"/>
  <c r="DR351" i="13"/>
  <c r="DJ351" i="13"/>
  <c r="BN351" i="13"/>
  <c r="Z351" i="13"/>
  <c r="R351" i="13"/>
  <c r="DR350" i="13"/>
  <c r="DJ350" i="13"/>
  <c r="BN350" i="13"/>
  <c r="Z350" i="13"/>
  <c r="R350" i="13"/>
  <c r="DR349" i="13"/>
  <c r="DJ349" i="13"/>
  <c r="BN349" i="13"/>
  <c r="Z349" i="13"/>
  <c r="R349" i="13"/>
  <c r="DR348" i="13"/>
  <c r="DJ348" i="13"/>
  <c r="BN348" i="13"/>
  <c r="Z348" i="13"/>
  <c r="R348" i="13"/>
  <c r="DR347" i="13"/>
  <c r="DJ347" i="13"/>
  <c r="BN347" i="13"/>
  <c r="Z347" i="13"/>
  <c r="R347" i="13"/>
  <c r="DR346" i="13"/>
  <c r="DJ346" i="13"/>
  <c r="BN346" i="13"/>
  <c r="Z346" i="13"/>
  <c r="R346" i="13"/>
  <c r="DR345" i="13"/>
  <c r="DJ345" i="13"/>
  <c r="BN345" i="13"/>
  <c r="Z345" i="13"/>
  <c r="R345" i="13"/>
  <c r="DR344" i="13"/>
  <c r="DJ344" i="13"/>
  <c r="BN344" i="13"/>
  <c r="Z344" i="13"/>
  <c r="R344" i="13"/>
  <c r="DR343" i="13"/>
  <c r="DJ343" i="13"/>
  <c r="BN343" i="13"/>
  <c r="Z343" i="13"/>
  <c r="R343" i="13"/>
  <c r="DR342" i="13"/>
  <c r="DJ342" i="13"/>
  <c r="BN342" i="13"/>
  <c r="Z342" i="13"/>
  <c r="R342" i="13"/>
  <c r="DR341" i="13"/>
  <c r="DJ341" i="13"/>
  <c r="BN341" i="13"/>
  <c r="Z341" i="13"/>
  <c r="R341" i="13"/>
  <c r="DR340" i="13"/>
  <c r="DJ340" i="13"/>
  <c r="BN340" i="13"/>
  <c r="Z340" i="13"/>
  <c r="R340" i="13"/>
  <c r="DR339" i="13"/>
  <c r="DJ339" i="13"/>
  <c r="BN339" i="13"/>
  <c r="Z339" i="13"/>
  <c r="R339" i="13"/>
  <c r="DR338" i="13"/>
  <c r="DJ338" i="13"/>
  <c r="BN338" i="13"/>
  <c r="Z338" i="13"/>
  <c r="R338" i="13"/>
  <c r="DR337" i="13"/>
  <c r="DJ337" i="13"/>
  <c r="BN337" i="13"/>
  <c r="Z337" i="13"/>
  <c r="R337" i="13"/>
  <c r="DR336" i="13"/>
  <c r="DJ336" i="13"/>
  <c r="BN336" i="13"/>
  <c r="Z336" i="13"/>
  <c r="R336" i="13"/>
  <c r="DR335" i="13"/>
  <c r="DJ335" i="13"/>
  <c r="BN335" i="13"/>
  <c r="Z335" i="13"/>
  <c r="R335" i="13"/>
  <c r="DR334" i="13"/>
  <c r="DJ334" i="13"/>
  <c r="BN334" i="13"/>
  <c r="Z334" i="13"/>
  <c r="R334" i="13"/>
  <c r="DR333" i="13"/>
  <c r="DJ333" i="13"/>
  <c r="BN333" i="13"/>
  <c r="Z333" i="13"/>
  <c r="R333" i="13"/>
  <c r="DR332" i="13"/>
  <c r="DJ332" i="13"/>
  <c r="BN332" i="13"/>
  <c r="Z332" i="13"/>
  <c r="R332" i="13"/>
  <c r="DR331" i="13"/>
  <c r="DJ331" i="13"/>
  <c r="BN331" i="13"/>
  <c r="Z331" i="13"/>
  <c r="R331" i="13"/>
  <c r="DR330" i="13"/>
  <c r="DJ330" i="13"/>
  <c r="BN330" i="13"/>
  <c r="Z330" i="13"/>
  <c r="R330" i="13"/>
  <c r="DR329" i="13"/>
  <c r="DJ329" i="13"/>
  <c r="BN329" i="13"/>
  <c r="Z329" i="13"/>
  <c r="R329" i="13"/>
  <c r="DR328" i="13"/>
  <c r="DJ328" i="13"/>
  <c r="BN328" i="13"/>
  <c r="Z328" i="13"/>
  <c r="R328" i="13"/>
  <c r="DR327" i="13"/>
  <c r="DJ327" i="13"/>
  <c r="BN327" i="13"/>
  <c r="Z327" i="13"/>
  <c r="R327" i="13"/>
  <c r="DR326" i="13"/>
  <c r="DJ326" i="13"/>
  <c r="BN326" i="13"/>
  <c r="Z326" i="13"/>
  <c r="R326" i="13"/>
  <c r="DZ116" i="13"/>
  <c r="DR116" i="13"/>
  <c r="DJ116" i="13"/>
  <c r="CD116" i="13"/>
  <c r="BV116" i="13"/>
  <c r="BN116" i="13"/>
  <c r="AP116" i="13"/>
  <c r="AH116" i="13"/>
  <c r="Z116" i="13"/>
  <c r="R116" i="13"/>
  <c r="EH101" i="13"/>
  <c r="DZ101" i="13"/>
  <c r="DR101" i="13"/>
  <c r="DJ101" i="13"/>
  <c r="CD101" i="13"/>
  <c r="BV101" i="13"/>
  <c r="BN101" i="13"/>
  <c r="AP101" i="13"/>
  <c r="AH101" i="13"/>
  <c r="Z101" i="13"/>
  <c r="R101" i="13"/>
  <c r="EH100" i="13"/>
  <c r="DZ100" i="13"/>
  <c r="DR100" i="13"/>
  <c r="DJ100" i="13"/>
  <c r="CD100" i="13"/>
  <c r="BV100" i="13"/>
  <c r="BN100" i="13"/>
  <c r="AP100" i="13"/>
  <c r="AH100" i="13"/>
  <c r="Z100" i="13"/>
  <c r="R100" i="13"/>
  <c r="EH99" i="13"/>
  <c r="DZ99" i="13"/>
  <c r="DR99" i="13"/>
  <c r="DJ99" i="13"/>
  <c r="CD99" i="13"/>
  <c r="BV99" i="13"/>
  <c r="BN99" i="13"/>
  <c r="AP99" i="13"/>
  <c r="AH99" i="13"/>
  <c r="Z99" i="13"/>
  <c r="R99" i="13"/>
  <c r="EH98" i="13"/>
  <c r="DZ98" i="13"/>
  <c r="DR98" i="13"/>
  <c r="DJ98" i="13"/>
  <c r="CD98" i="13"/>
  <c r="BV98" i="13"/>
  <c r="BN98" i="13"/>
  <c r="AP98" i="13"/>
  <c r="AH98" i="13"/>
  <c r="Z98" i="13"/>
  <c r="R98" i="13"/>
  <c r="EH94" i="13"/>
  <c r="DZ94" i="13"/>
  <c r="DR94" i="13"/>
  <c r="DJ94" i="13"/>
  <c r="CD94" i="13"/>
  <c r="BV94" i="13"/>
  <c r="BN94" i="13"/>
  <c r="AP94" i="13"/>
  <c r="AH94" i="13"/>
  <c r="Z94" i="13"/>
  <c r="R94" i="13"/>
  <c r="EH93" i="13"/>
  <c r="DZ93" i="13"/>
  <c r="DR93" i="13"/>
  <c r="DJ93" i="13"/>
  <c r="CD93" i="13"/>
  <c r="BV93" i="13"/>
  <c r="BN93" i="13"/>
  <c r="AP93" i="13"/>
  <c r="AH93" i="13"/>
  <c r="Z93" i="13"/>
  <c r="R93" i="13"/>
  <c r="EH92" i="13"/>
  <c r="DZ92" i="13"/>
  <c r="DR92" i="13"/>
  <c r="DJ92" i="13"/>
  <c r="CD92" i="13"/>
  <c r="BV92" i="13"/>
  <c r="BN92" i="13"/>
  <c r="AP92" i="13"/>
  <c r="AH92" i="13"/>
  <c r="Z92" i="13"/>
  <c r="R92" i="13"/>
  <c r="DR325" i="13"/>
  <c r="DJ325" i="13"/>
  <c r="BN325" i="13"/>
  <c r="Z325" i="13"/>
  <c r="R325" i="13"/>
  <c r="DR324" i="13"/>
  <c r="DJ324" i="13"/>
  <c r="BN324" i="13"/>
  <c r="Z324" i="13"/>
  <c r="R324" i="13"/>
  <c r="DR323" i="13"/>
  <c r="DJ323" i="13"/>
  <c r="BN323" i="13"/>
  <c r="Z323" i="13"/>
  <c r="R323" i="13"/>
  <c r="DR322" i="13"/>
  <c r="DJ322" i="13"/>
  <c r="BN322" i="13"/>
  <c r="Z322" i="13"/>
  <c r="R322" i="13"/>
  <c r="DR321" i="13"/>
  <c r="DJ321" i="13"/>
  <c r="BN321" i="13"/>
  <c r="Z321" i="13"/>
  <c r="R321" i="13"/>
  <c r="DR320" i="13"/>
  <c r="DJ320" i="13"/>
  <c r="BN320" i="13"/>
  <c r="Z320" i="13"/>
  <c r="R320" i="13"/>
  <c r="DR319" i="13"/>
  <c r="DJ319" i="13"/>
  <c r="BN319" i="13"/>
  <c r="Z319" i="13"/>
  <c r="R319" i="13"/>
  <c r="DR318" i="13"/>
  <c r="DJ318" i="13"/>
  <c r="BN318" i="13"/>
  <c r="Z318" i="13"/>
  <c r="R318" i="13"/>
  <c r="DR317" i="13"/>
  <c r="DJ317" i="13"/>
  <c r="BN317" i="13"/>
  <c r="Z317" i="13"/>
  <c r="R317" i="13"/>
  <c r="DR316" i="13"/>
  <c r="DJ316" i="13"/>
  <c r="BN316" i="13"/>
  <c r="Z316" i="13"/>
  <c r="R316" i="13"/>
  <c r="DR315" i="13"/>
  <c r="DJ315" i="13"/>
  <c r="BN315" i="13"/>
  <c r="Z315" i="13"/>
  <c r="R315" i="13"/>
  <c r="DR314" i="13"/>
  <c r="DJ314" i="13"/>
  <c r="BN314" i="13"/>
  <c r="Z314" i="13"/>
  <c r="R314" i="13"/>
  <c r="DZ313" i="13"/>
  <c r="DR313" i="13"/>
  <c r="DJ313" i="13"/>
  <c r="BN313" i="13"/>
  <c r="Z313" i="13"/>
  <c r="R313" i="13"/>
  <c r="DZ312" i="13"/>
  <c r="DR312" i="13"/>
  <c r="DJ312" i="13"/>
  <c r="BN312" i="13"/>
  <c r="Z312" i="13"/>
  <c r="R312" i="13"/>
  <c r="DZ311" i="13"/>
  <c r="DR311" i="13"/>
  <c r="DJ311" i="13"/>
  <c r="BN311" i="13"/>
  <c r="Z311" i="13"/>
  <c r="R311" i="13"/>
  <c r="DZ310" i="13"/>
  <c r="DR310" i="13"/>
  <c r="DJ310" i="13"/>
  <c r="BN310" i="13"/>
  <c r="AH310" i="13"/>
  <c r="Z310" i="13"/>
  <c r="R310" i="13"/>
  <c r="DZ309" i="13"/>
  <c r="DR309" i="13"/>
  <c r="DJ309" i="13"/>
  <c r="BN309" i="13"/>
  <c r="AH309" i="13"/>
  <c r="Z309" i="13"/>
  <c r="R309" i="13"/>
  <c r="DZ308" i="13"/>
  <c r="DR308" i="13"/>
  <c r="DJ308" i="13"/>
  <c r="BN308" i="13"/>
  <c r="AH308" i="13"/>
  <c r="Z308" i="13"/>
  <c r="R308" i="13"/>
  <c r="DZ307" i="13"/>
  <c r="DR307" i="13"/>
  <c r="DJ307" i="13"/>
  <c r="BN307" i="13"/>
  <c r="AH307" i="13"/>
  <c r="Z307" i="13"/>
  <c r="R307" i="13"/>
  <c r="DZ306" i="13"/>
  <c r="DR306" i="13"/>
  <c r="DJ306" i="13"/>
  <c r="BN306" i="13"/>
  <c r="AH306" i="13"/>
  <c r="Z306" i="13"/>
  <c r="R306" i="13"/>
  <c r="DZ305" i="13"/>
  <c r="DR305" i="13"/>
  <c r="DJ305" i="13"/>
  <c r="BN305" i="13"/>
  <c r="AH305" i="13"/>
  <c r="Z305" i="13"/>
  <c r="R305" i="13"/>
  <c r="DZ304" i="13"/>
  <c r="DR304" i="13"/>
  <c r="DJ304" i="13"/>
  <c r="BN304" i="13"/>
  <c r="AH304" i="13"/>
  <c r="Z304" i="13"/>
  <c r="R304" i="13"/>
  <c r="DZ303" i="13"/>
  <c r="DR303" i="13"/>
  <c r="DJ303" i="13"/>
  <c r="BN303" i="13"/>
  <c r="AH303" i="13"/>
  <c r="Z303" i="13"/>
  <c r="R303" i="13"/>
  <c r="DZ302" i="13"/>
  <c r="DR302" i="13"/>
  <c r="DJ302" i="13"/>
  <c r="BN302" i="13"/>
  <c r="AH302" i="13"/>
  <c r="Z302" i="13"/>
  <c r="R302" i="13"/>
  <c r="DZ301" i="13"/>
  <c r="DR301" i="13"/>
  <c r="DJ301" i="13"/>
  <c r="BN301" i="13"/>
  <c r="AH301" i="13"/>
  <c r="Z301" i="13"/>
  <c r="R301" i="13"/>
  <c r="DZ300" i="13"/>
  <c r="DR300" i="13"/>
  <c r="DJ300" i="13"/>
  <c r="BN300" i="13"/>
  <c r="AH300" i="13"/>
  <c r="Z300" i="13"/>
  <c r="R300" i="13"/>
  <c r="DZ299" i="13"/>
  <c r="DR299" i="13"/>
  <c r="DJ299" i="13"/>
  <c r="BN299" i="13"/>
  <c r="AH299" i="13"/>
  <c r="Z299" i="13"/>
  <c r="R299" i="13"/>
  <c r="DZ298" i="13"/>
  <c r="DR298" i="13"/>
  <c r="DJ298" i="13"/>
  <c r="BN298" i="13"/>
  <c r="AH298" i="13"/>
  <c r="Z298" i="13"/>
  <c r="R298" i="13"/>
  <c r="DZ297" i="13"/>
  <c r="DR297" i="13"/>
  <c r="DJ297" i="13"/>
  <c r="BN297" i="13"/>
  <c r="AH297" i="13"/>
  <c r="Z297" i="13"/>
  <c r="R297" i="13"/>
  <c r="DZ296" i="13"/>
  <c r="DR296" i="13"/>
  <c r="DJ296" i="13"/>
  <c r="BN296" i="13"/>
  <c r="AH296" i="13"/>
  <c r="Z296" i="13"/>
  <c r="R296" i="13"/>
  <c r="DZ295" i="13"/>
  <c r="DR295" i="13"/>
  <c r="DJ295" i="13"/>
  <c r="BN295" i="13"/>
  <c r="AH295" i="13"/>
  <c r="Z295" i="13"/>
  <c r="R295" i="13"/>
  <c r="DZ294" i="13"/>
  <c r="DR294" i="13"/>
  <c r="DJ294" i="13"/>
  <c r="BN294" i="13"/>
  <c r="AH294" i="13"/>
  <c r="Z294" i="13"/>
  <c r="R294" i="13"/>
  <c r="DZ293" i="13"/>
  <c r="DR293" i="13"/>
  <c r="DJ293" i="13"/>
  <c r="BN293" i="13"/>
  <c r="AH293" i="13"/>
  <c r="Z293" i="13"/>
  <c r="R293" i="13"/>
  <c r="DZ292" i="13"/>
  <c r="DR292" i="13"/>
  <c r="DJ292" i="13"/>
  <c r="BN292" i="13"/>
  <c r="AH292" i="13"/>
  <c r="Z292" i="13"/>
  <c r="R292" i="13"/>
  <c r="DZ291" i="13"/>
  <c r="DR291" i="13"/>
  <c r="DJ291" i="13"/>
  <c r="BN291" i="13"/>
  <c r="AH291" i="13"/>
  <c r="Z291" i="13"/>
  <c r="R291" i="13"/>
  <c r="DZ290" i="13"/>
  <c r="DR290" i="13"/>
  <c r="DJ290" i="13"/>
  <c r="BN290" i="13"/>
  <c r="AH290" i="13"/>
  <c r="Z290" i="13"/>
  <c r="R290" i="13"/>
  <c r="DZ289" i="13"/>
  <c r="DR289" i="13"/>
  <c r="DJ289" i="13"/>
  <c r="BN289" i="13"/>
  <c r="AH289" i="13"/>
  <c r="Z289" i="13"/>
  <c r="R289" i="13"/>
  <c r="DZ288" i="13"/>
  <c r="DR288" i="13"/>
  <c r="DJ288" i="13"/>
  <c r="BN288" i="13"/>
  <c r="AH288" i="13"/>
  <c r="Z288" i="13"/>
  <c r="R288" i="13"/>
  <c r="DZ287" i="13"/>
  <c r="DR287" i="13"/>
  <c r="DJ287" i="13"/>
  <c r="BV287" i="13"/>
  <c r="BN287" i="13"/>
  <c r="AH287" i="13"/>
  <c r="Z287" i="13"/>
  <c r="R287" i="13"/>
  <c r="DZ286" i="13"/>
  <c r="DR286" i="13"/>
  <c r="DJ286" i="13"/>
  <c r="BV286" i="13"/>
  <c r="BN286" i="13"/>
  <c r="AH286" i="13"/>
  <c r="Z286" i="13"/>
  <c r="R286" i="13"/>
  <c r="DZ285" i="13"/>
  <c r="DR285" i="13"/>
  <c r="DJ285" i="13"/>
  <c r="BV285" i="13"/>
  <c r="BN285" i="13"/>
  <c r="AH285" i="13"/>
  <c r="Z285" i="13"/>
  <c r="R285" i="13"/>
  <c r="DZ284" i="13"/>
  <c r="DR284" i="13"/>
  <c r="DJ284" i="13"/>
  <c r="BV284" i="13"/>
  <c r="BN284" i="13"/>
  <c r="AH284" i="13"/>
  <c r="Z284" i="13"/>
  <c r="R284" i="13"/>
  <c r="DZ283" i="13"/>
  <c r="DR283" i="13"/>
  <c r="DJ283" i="13"/>
  <c r="BV283" i="13"/>
  <c r="BN283" i="13"/>
  <c r="AH283" i="13"/>
  <c r="Z283" i="13"/>
  <c r="R283" i="13"/>
  <c r="DZ282" i="13"/>
  <c r="DR282" i="13"/>
  <c r="DJ282" i="13"/>
  <c r="BV282" i="13"/>
  <c r="BN282" i="13"/>
  <c r="AH282" i="13"/>
  <c r="Z282" i="13"/>
  <c r="R282" i="13"/>
  <c r="DZ281" i="13"/>
  <c r="DR281" i="13"/>
  <c r="DJ281" i="13"/>
  <c r="BV281" i="13"/>
  <c r="BN281" i="13"/>
  <c r="AH281" i="13"/>
  <c r="Z281" i="13"/>
  <c r="R281" i="13"/>
  <c r="DZ280" i="13"/>
  <c r="DR280" i="13"/>
  <c r="DJ280" i="13"/>
  <c r="BV280" i="13"/>
  <c r="BN280" i="13"/>
  <c r="AH280" i="13"/>
  <c r="Z280" i="13"/>
  <c r="R280" i="13"/>
  <c r="DZ279" i="13"/>
  <c r="DR279" i="13"/>
  <c r="DJ279" i="13"/>
  <c r="BV279" i="13"/>
  <c r="BN279" i="13"/>
  <c r="AH279" i="13"/>
  <c r="Z279" i="13"/>
  <c r="R279" i="13"/>
  <c r="DZ278" i="13"/>
  <c r="DR278" i="13"/>
  <c r="DJ278" i="13"/>
  <c r="BV278" i="13"/>
  <c r="BN278" i="13"/>
  <c r="AH278" i="13"/>
  <c r="Z278" i="13"/>
  <c r="R278" i="13"/>
  <c r="DZ277" i="13"/>
  <c r="DR277" i="13"/>
  <c r="DJ277" i="13"/>
  <c r="BV277" i="13"/>
  <c r="BN277" i="13"/>
  <c r="AH277" i="13"/>
  <c r="Z277" i="13"/>
  <c r="R277" i="13"/>
  <c r="DZ276" i="13"/>
  <c r="DR276" i="13"/>
  <c r="DJ276" i="13"/>
  <c r="BV276" i="13"/>
  <c r="BN276" i="13"/>
  <c r="AH276" i="13"/>
  <c r="Z276" i="13"/>
  <c r="R276" i="13"/>
  <c r="DZ275" i="13"/>
  <c r="DR275" i="13"/>
  <c r="DJ275" i="13"/>
  <c r="BV275" i="13"/>
  <c r="BN275" i="13"/>
  <c r="AH275" i="13"/>
  <c r="Z275" i="13"/>
  <c r="R275" i="13"/>
  <c r="DZ274" i="13"/>
  <c r="DR274" i="13"/>
  <c r="DJ274" i="13"/>
  <c r="BV274" i="13"/>
  <c r="BN274" i="13"/>
  <c r="AH274" i="13"/>
  <c r="Z274" i="13"/>
  <c r="R274" i="13"/>
  <c r="DZ273" i="13"/>
  <c r="DR273" i="13"/>
  <c r="DJ273" i="13"/>
  <c r="BV273" i="13"/>
  <c r="BN273" i="13"/>
  <c r="AH273" i="13"/>
  <c r="Z273" i="13"/>
  <c r="R273" i="13"/>
  <c r="DZ272" i="13"/>
  <c r="DR272" i="13"/>
  <c r="DJ272" i="13"/>
  <c r="BV272" i="13"/>
  <c r="BN272" i="13"/>
  <c r="AH272" i="13"/>
  <c r="Z272" i="13"/>
  <c r="R272" i="13"/>
  <c r="DZ271" i="13"/>
  <c r="DR271" i="13"/>
  <c r="DJ271" i="13"/>
  <c r="BV271" i="13"/>
  <c r="BN271" i="13"/>
  <c r="AH271" i="13"/>
  <c r="Z271" i="13"/>
  <c r="R271" i="13"/>
  <c r="DZ270" i="13"/>
  <c r="DR270" i="13"/>
  <c r="DJ270" i="13"/>
  <c r="BV270" i="13"/>
  <c r="BN270" i="13"/>
  <c r="AH270" i="13"/>
  <c r="Z270" i="13"/>
  <c r="R270" i="13"/>
  <c r="DZ269" i="13"/>
  <c r="DR269" i="13"/>
  <c r="DJ269" i="13"/>
  <c r="BV269" i="13"/>
  <c r="BN269" i="13"/>
  <c r="AH269" i="13"/>
  <c r="Z269" i="13"/>
  <c r="R269" i="13"/>
  <c r="DZ268" i="13"/>
  <c r="DR268" i="13"/>
  <c r="DJ268" i="13"/>
  <c r="BV268" i="13"/>
  <c r="BN268" i="13"/>
  <c r="AH268" i="13"/>
  <c r="Z268" i="13"/>
  <c r="R268" i="13"/>
  <c r="DZ267" i="13"/>
  <c r="DR267" i="13"/>
  <c r="DJ267" i="13"/>
  <c r="BV267" i="13"/>
  <c r="BN267" i="13"/>
  <c r="AH267" i="13"/>
  <c r="Z267" i="13"/>
  <c r="R267" i="13"/>
  <c r="DZ266" i="13"/>
  <c r="DR266" i="13"/>
  <c r="DJ266" i="13"/>
  <c r="BV266" i="13"/>
  <c r="BN266" i="13"/>
  <c r="AH266" i="13"/>
  <c r="Z266" i="13"/>
  <c r="R266" i="13"/>
  <c r="DZ265" i="13"/>
  <c r="DR265" i="13"/>
  <c r="DJ265" i="13"/>
  <c r="BV265" i="13"/>
  <c r="BN265" i="13"/>
  <c r="AH265" i="13"/>
  <c r="Z265" i="13"/>
  <c r="R265" i="13"/>
  <c r="DZ264" i="13"/>
  <c r="DR264" i="13"/>
  <c r="DJ264" i="13"/>
  <c r="BV264" i="13"/>
  <c r="BN264" i="13"/>
  <c r="AH264" i="13"/>
  <c r="Z264" i="13"/>
  <c r="R264" i="13"/>
  <c r="DZ263" i="13"/>
  <c r="DR263" i="13"/>
  <c r="DJ263" i="13"/>
  <c r="BV263" i="13"/>
  <c r="BN263" i="13"/>
  <c r="AH263" i="13"/>
  <c r="Z263" i="13"/>
  <c r="R263" i="13"/>
  <c r="DZ262" i="13"/>
  <c r="DR262" i="13"/>
  <c r="DJ262" i="13"/>
  <c r="BV262" i="13"/>
  <c r="BN262" i="13"/>
  <c r="AH262" i="13"/>
  <c r="Z262" i="13"/>
  <c r="R262" i="13"/>
  <c r="DZ261" i="13"/>
  <c r="DR261" i="13"/>
  <c r="DJ261" i="13"/>
  <c r="BV261" i="13"/>
  <c r="BN261" i="13"/>
  <c r="AH261" i="13"/>
  <c r="Z261" i="13"/>
  <c r="R261" i="13"/>
  <c r="DZ260" i="13"/>
  <c r="DR260" i="13"/>
  <c r="DJ260" i="13"/>
  <c r="BV260" i="13"/>
  <c r="BN260" i="13"/>
  <c r="AH260" i="13"/>
  <c r="Z260" i="13"/>
  <c r="R260" i="13"/>
  <c r="DZ259" i="13"/>
  <c r="DR259" i="13"/>
  <c r="DJ259" i="13"/>
  <c r="BV259" i="13"/>
  <c r="BN259" i="13"/>
  <c r="AH259" i="13"/>
  <c r="Z259" i="13"/>
  <c r="R259" i="13"/>
  <c r="DZ258" i="13"/>
  <c r="DR258" i="13"/>
  <c r="DJ258" i="13"/>
  <c r="BV258" i="13"/>
  <c r="BN258" i="13"/>
  <c r="AH258" i="13"/>
  <c r="Z258" i="13"/>
  <c r="R258" i="13"/>
  <c r="DZ257" i="13"/>
  <c r="DR257" i="13"/>
  <c r="DJ257" i="13"/>
  <c r="BV257" i="13"/>
  <c r="BN257" i="13"/>
  <c r="AH257" i="13"/>
  <c r="Z257" i="13"/>
  <c r="R257" i="13"/>
  <c r="DZ256" i="13"/>
  <c r="DR256" i="13"/>
  <c r="DJ256" i="13"/>
  <c r="BV256" i="13"/>
  <c r="BN256" i="13"/>
  <c r="AH256" i="13"/>
  <c r="Z256" i="13"/>
  <c r="R256" i="13"/>
  <c r="DZ255" i="13"/>
  <c r="DR255" i="13"/>
  <c r="DJ255" i="13"/>
  <c r="BV255" i="13"/>
  <c r="BN255" i="13"/>
  <c r="AH255" i="13"/>
  <c r="Z255" i="13"/>
  <c r="R255" i="13"/>
  <c r="DZ254" i="13"/>
  <c r="DR254" i="13"/>
  <c r="DJ254" i="13"/>
  <c r="BV254" i="13"/>
  <c r="BN254" i="13"/>
  <c r="AH254" i="13"/>
  <c r="Z254" i="13"/>
  <c r="R254" i="13"/>
  <c r="DZ253" i="13"/>
  <c r="DR253" i="13"/>
  <c r="DJ253" i="13"/>
  <c r="BV253" i="13"/>
  <c r="BN253" i="13"/>
  <c r="AH253" i="13"/>
  <c r="Z253" i="13"/>
  <c r="R253" i="13"/>
  <c r="DZ252" i="13"/>
  <c r="DR252" i="13"/>
  <c r="DJ252" i="13"/>
  <c r="BV252" i="13"/>
  <c r="BN252" i="13"/>
  <c r="AH252" i="13"/>
  <c r="Z252" i="13"/>
  <c r="R252" i="13"/>
  <c r="DZ251" i="13"/>
  <c r="DR251" i="13"/>
  <c r="DJ251" i="13"/>
  <c r="BV251" i="13"/>
  <c r="BN251" i="13"/>
  <c r="AH251" i="13"/>
  <c r="Z251" i="13"/>
  <c r="R251" i="13"/>
  <c r="DZ250" i="13"/>
  <c r="DR250" i="13"/>
  <c r="DJ250" i="13"/>
  <c r="BV250" i="13"/>
  <c r="BN250" i="13"/>
  <c r="AH250" i="13"/>
  <c r="Z250" i="13"/>
  <c r="R250" i="13"/>
  <c r="DZ249" i="13"/>
  <c r="DR249" i="13"/>
  <c r="DJ249" i="13"/>
  <c r="BV249" i="13"/>
  <c r="BN249" i="13"/>
  <c r="AH249" i="13"/>
  <c r="Z249" i="13"/>
  <c r="R249" i="13"/>
  <c r="DZ248" i="13"/>
  <c r="DR248" i="13"/>
  <c r="DJ248" i="13"/>
  <c r="BV248" i="13"/>
  <c r="BN248" i="13"/>
  <c r="AH248" i="13"/>
  <c r="Z248" i="13"/>
  <c r="R248" i="13"/>
  <c r="DZ247" i="13"/>
  <c r="DR247" i="13"/>
  <c r="DJ247" i="13"/>
  <c r="BV247" i="13"/>
  <c r="BN247" i="13"/>
  <c r="AH247" i="13"/>
  <c r="Z247" i="13"/>
  <c r="R247" i="13"/>
  <c r="DZ246" i="13"/>
  <c r="DR246" i="13"/>
  <c r="DJ246" i="13"/>
  <c r="BV246" i="13"/>
  <c r="BN246" i="13"/>
  <c r="AH246" i="13"/>
  <c r="Z246" i="13"/>
  <c r="R246" i="13"/>
  <c r="DZ245" i="13"/>
  <c r="DR245" i="13"/>
  <c r="DJ245" i="13"/>
  <c r="BV245" i="13"/>
  <c r="BN245" i="13"/>
  <c r="AH245" i="13"/>
  <c r="Z245" i="13"/>
  <c r="R245" i="13"/>
  <c r="DZ244" i="13"/>
  <c r="DR244" i="13"/>
  <c r="DJ244" i="13"/>
  <c r="BV244" i="13"/>
  <c r="BN244" i="13"/>
  <c r="AH244" i="13"/>
  <c r="Z244" i="13"/>
  <c r="R244" i="13"/>
  <c r="DZ243" i="13"/>
  <c r="DR243" i="13"/>
  <c r="DJ243" i="13"/>
  <c r="BV243" i="13"/>
  <c r="BN243" i="13"/>
  <c r="AH243" i="13"/>
  <c r="Z243" i="13"/>
  <c r="R243" i="13"/>
  <c r="DZ242" i="13"/>
  <c r="DR242" i="13"/>
  <c r="DJ242" i="13"/>
  <c r="BV242" i="13"/>
  <c r="BN242" i="13"/>
  <c r="AH242" i="13"/>
  <c r="Z242" i="13"/>
  <c r="R242" i="13"/>
  <c r="DZ241" i="13"/>
  <c r="DR241" i="13"/>
  <c r="DJ241" i="13"/>
  <c r="BV241" i="13"/>
  <c r="BN241" i="13"/>
  <c r="AH241" i="13"/>
  <c r="Z241" i="13"/>
  <c r="R241" i="13"/>
  <c r="DZ240" i="13"/>
  <c r="DR240" i="13"/>
  <c r="DJ240" i="13"/>
  <c r="BV240" i="13"/>
  <c r="BN240" i="13"/>
  <c r="AH240" i="13"/>
  <c r="Z240" i="13"/>
  <c r="R240" i="13"/>
  <c r="DZ239" i="13"/>
  <c r="DR239" i="13"/>
  <c r="DJ239" i="13"/>
  <c r="BV239" i="13"/>
  <c r="BN239" i="13"/>
  <c r="AH239" i="13"/>
  <c r="Z239" i="13"/>
  <c r="R239" i="13"/>
  <c r="DZ238" i="13"/>
  <c r="DR238" i="13"/>
  <c r="DJ238" i="13"/>
  <c r="BV238" i="13"/>
  <c r="BN238" i="13"/>
  <c r="AH238" i="13"/>
  <c r="Z238" i="13"/>
  <c r="R238" i="13"/>
  <c r="DZ237" i="13"/>
  <c r="DR237" i="13"/>
  <c r="DJ237" i="13"/>
  <c r="BV237" i="13"/>
  <c r="BN237" i="13"/>
  <c r="AH237" i="13"/>
  <c r="Z237" i="13"/>
  <c r="R237" i="13"/>
  <c r="DZ236" i="13"/>
  <c r="DR236" i="13"/>
  <c r="DJ236" i="13"/>
  <c r="BV236" i="13"/>
  <c r="BN236" i="13"/>
  <c r="AH236" i="13"/>
  <c r="Z236" i="13"/>
  <c r="R236" i="13"/>
  <c r="DZ235" i="13"/>
  <c r="DR235" i="13"/>
  <c r="DJ235" i="13"/>
  <c r="BV235" i="13"/>
  <c r="BN235" i="13"/>
  <c r="AH235" i="13"/>
  <c r="Z235" i="13"/>
  <c r="R235" i="13"/>
  <c r="DZ234" i="13"/>
  <c r="DR234" i="13"/>
  <c r="DJ234" i="13"/>
  <c r="BV234" i="13"/>
  <c r="BN234" i="13"/>
  <c r="AH234" i="13"/>
  <c r="Z234" i="13"/>
  <c r="R234" i="13"/>
  <c r="DZ233" i="13"/>
  <c r="DR233" i="13"/>
  <c r="DJ233" i="13"/>
  <c r="BV233" i="13"/>
  <c r="BN233" i="13"/>
  <c r="AH233" i="13"/>
  <c r="Z233" i="13"/>
  <c r="R233" i="13"/>
  <c r="DZ232" i="13"/>
  <c r="DR232" i="13"/>
  <c r="DJ232" i="13"/>
  <c r="BV232" i="13"/>
  <c r="BN232" i="13"/>
  <c r="AH232" i="13"/>
  <c r="Z232" i="13"/>
  <c r="R232" i="13"/>
  <c r="DZ231" i="13"/>
  <c r="DR231" i="13"/>
  <c r="DJ231" i="13"/>
  <c r="BV231" i="13"/>
  <c r="BN231" i="13"/>
  <c r="AH231" i="13"/>
  <c r="Z231" i="13"/>
  <c r="R231" i="13"/>
  <c r="DZ230" i="13"/>
  <c r="DR230" i="13"/>
  <c r="DJ230" i="13"/>
  <c r="BV230" i="13"/>
  <c r="BN230" i="13"/>
  <c r="AH230" i="13"/>
  <c r="Z230" i="13"/>
  <c r="R230" i="13"/>
  <c r="DZ229" i="13"/>
  <c r="DR229" i="13"/>
  <c r="DJ229" i="13"/>
  <c r="BV229" i="13"/>
  <c r="BN229" i="13"/>
  <c r="AH229" i="13"/>
  <c r="Z229" i="13"/>
  <c r="R229" i="13"/>
  <c r="DZ228" i="13"/>
  <c r="DR228" i="13"/>
  <c r="DJ228" i="13"/>
  <c r="BV228" i="13"/>
  <c r="BN228" i="13"/>
  <c r="AH228" i="13"/>
  <c r="Z228" i="13"/>
  <c r="R228" i="13"/>
  <c r="DZ227" i="13"/>
  <c r="DR227" i="13"/>
  <c r="DJ227" i="13"/>
  <c r="BV227" i="13"/>
  <c r="BN227" i="13"/>
  <c r="AH227" i="13"/>
  <c r="Z227" i="13"/>
  <c r="R227" i="13"/>
  <c r="DZ226" i="13"/>
  <c r="DR226" i="13"/>
  <c r="DJ226" i="13"/>
  <c r="BV226" i="13"/>
  <c r="BN226" i="13"/>
  <c r="AH226" i="13"/>
  <c r="Z226" i="13"/>
  <c r="R226" i="13"/>
  <c r="DZ225" i="13"/>
  <c r="DR225" i="13"/>
  <c r="DJ225" i="13"/>
  <c r="BV225" i="13"/>
  <c r="BN225" i="13"/>
  <c r="AH225" i="13"/>
  <c r="Z225" i="13"/>
  <c r="R225" i="13"/>
  <c r="DZ224" i="13"/>
  <c r="DR224" i="13"/>
  <c r="DJ224" i="13"/>
  <c r="BV224" i="13"/>
  <c r="BN224" i="13"/>
  <c r="AH224" i="13"/>
  <c r="Z224" i="13"/>
  <c r="R224" i="13"/>
  <c r="DZ223" i="13"/>
  <c r="DR223" i="13"/>
  <c r="DJ223" i="13"/>
  <c r="BV223" i="13"/>
  <c r="BN223" i="13"/>
  <c r="AH223" i="13"/>
  <c r="Z223" i="13"/>
  <c r="R223" i="13"/>
  <c r="DZ222" i="13"/>
  <c r="DR222" i="13"/>
  <c r="DJ222" i="13"/>
  <c r="BV222" i="13"/>
  <c r="BN222" i="13"/>
  <c r="AH222" i="13"/>
  <c r="Z222" i="13"/>
  <c r="R222" i="13"/>
  <c r="DZ221" i="13"/>
  <c r="DR221" i="13"/>
  <c r="DJ221" i="13"/>
  <c r="BV221" i="13"/>
  <c r="BN221" i="13"/>
  <c r="AH221" i="13"/>
  <c r="Z221" i="13"/>
  <c r="R221" i="13"/>
  <c r="DZ220" i="13"/>
  <c r="DR220" i="13"/>
  <c r="DJ220" i="13"/>
  <c r="BV220" i="13"/>
  <c r="BN220" i="13"/>
  <c r="AH220" i="13"/>
  <c r="Z220" i="13"/>
  <c r="R220" i="13"/>
  <c r="DZ219" i="13"/>
  <c r="DR219" i="13"/>
  <c r="DJ219" i="13"/>
  <c r="BV219" i="13"/>
  <c r="BN219" i="13"/>
  <c r="AH219" i="13"/>
  <c r="Z219" i="13"/>
  <c r="R219" i="13"/>
  <c r="DZ218" i="13"/>
  <c r="DR218" i="13"/>
  <c r="DJ218" i="13"/>
  <c r="BV218" i="13"/>
  <c r="BN218" i="13"/>
  <c r="AH218" i="13"/>
  <c r="Z218" i="13"/>
  <c r="R218" i="13"/>
  <c r="DZ217" i="13"/>
  <c r="DR217" i="13"/>
  <c r="DJ217" i="13"/>
  <c r="BV217" i="13"/>
  <c r="BN217" i="13"/>
  <c r="AH217" i="13"/>
  <c r="Z217" i="13"/>
  <c r="R217" i="13"/>
  <c r="DZ216" i="13"/>
  <c r="DR216" i="13"/>
  <c r="DJ216" i="13"/>
  <c r="BV216" i="13"/>
  <c r="BN216" i="13"/>
  <c r="AH216" i="13"/>
  <c r="Z216" i="13"/>
  <c r="R216" i="13"/>
  <c r="DZ215" i="13"/>
  <c r="DR215" i="13"/>
  <c r="DJ215" i="13"/>
  <c r="BV215" i="13"/>
  <c r="BN215" i="13"/>
  <c r="AH215" i="13"/>
  <c r="Z215" i="13"/>
  <c r="R215" i="13"/>
  <c r="DZ214" i="13"/>
  <c r="DR214" i="13"/>
  <c r="DJ214" i="13"/>
  <c r="BV214" i="13"/>
  <c r="BN214" i="13"/>
  <c r="AH214" i="13"/>
  <c r="Z214" i="13"/>
  <c r="R214" i="13"/>
  <c r="DZ213" i="13"/>
  <c r="DR213" i="13"/>
  <c r="DJ213" i="13"/>
  <c r="BV213" i="13"/>
  <c r="BN213" i="13"/>
  <c r="AH213" i="13"/>
  <c r="Z213" i="13"/>
  <c r="R213" i="13"/>
  <c r="DZ212" i="13"/>
  <c r="DR212" i="13"/>
  <c r="DJ212" i="13"/>
  <c r="BV212" i="13"/>
  <c r="BN212" i="13"/>
  <c r="AH212" i="13"/>
  <c r="Z212" i="13"/>
  <c r="R212" i="13"/>
  <c r="DZ211" i="13"/>
  <c r="DR211" i="13"/>
  <c r="DJ211" i="13"/>
  <c r="BV211" i="13"/>
  <c r="BN211" i="13"/>
  <c r="AH211" i="13"/>
  <c r="Z211" i="13"/>
  <c r="R211" i="13"/>
  <c r="DZ210" i="13"/>
  <c r="DR210" i="13"/>
  <c r="DJ210" i="13"/>
  <c r="BV210" i="13"/>
  <c r="BN210" i="13"/>
  <c r="AH210" i="13"/>
  <c r="Z210" i="13"/>
  <c r="R210" i="13"/>
  <c r="DZ209" i="13"/>
  <c r="DR209" i="13"/>
  <c r="DJ209" i="13"/>
  <c r="BV209" i="13"/>
  <c r="BN209" i="13"/>
  <c r="AH209" i="13"/>
  <c r="Z209" i="13"/>
  <c r="R209" i="13"/>
  <c r="DZ208" i="13"/>
  <c r="DR208" i="13"/>
  <c r="DJ208" i="13"/>
  <c r="BV208" i="13"/>
  <c r="BN208" i="13"/>
  <c r="AH208" i="13"/>
  <c r="Z208" i="13"/>
  <c r="R208" i="13"/>
  <c r="DZ207" i="13"/>
  <c r="DR207" i="13"/>
  <c r="DJ207" i="13"/>
  <c r="BV207" i="13"/>
  <c r="BN207" i="13"/>
  <c r="AH207" i="13"/>
  <c r="Z207" i="13"/>
  <c r="R207" i="13"/>
  <c r="DZ206" i="13"/>
  <c r="DR206" i="13"/>
  <c r="DJ206" i="13"/>
  <c r="BV206" i="13"/>
  <c r="BN206" i="13"/>
  <c r="AH206" i="13"/>
  <c r="Z206" i="13"/>
  <c r="R206" i="13"/>
  <c r="DZ205" i="13"/>
  <c r="DR205" i="13"/>
  <c r="DJ205" i="13"/>
  <c r="BV205" i="13"/>
  <c r="BN205" i="13"/>
  <c r="AH205" i="13"/>
  <c r="Z205" i="13"/>
  <c r="R205" i="13"/>
  <c r="DZ204" i="13"/>
  <c r="DR204" i="13"/>
  <c r="DJ204" i="13"/>
  <c r="BV204" i="13"/>
  <c r="BN204" i="13"/>
  <c r="AH204" i="13"/>
  <c r="Z204" i="13"/>
  <c r="R204" i="13"/>
  <c r="DZ203" i="13"/>
  <c r="DR203" i="13"/>
  <c r="DJ203" i="13"/>
  <c r="BV203" i="13"/>
  <c r="BN203" i="13"/>
  <c r="AH203" i="13"/>
  <c r="Z203" i="13"/>
  <c r="R203" i="13"/>
  <c r="DZ202" i="13"/>
  <c r="DR202" i="13"/>
  <c r="DJ202" i="13"/>
  <c r="BV202" i="13"/>
  <c r="BN202" i="13"/>
  <c r="AH202" i="13"/>
  <c r="Z202" i="13"/>
  <c r="R202" i="13"/>
  <c r="DZ201" i="13"/>
  <c r="DR201" i="13"/>
  <c r="DJ201" i="13"/>
  <c r="BV201" i="13"/>
  <c r="BN201" i="13"/>
  <c r="AH201" i="13"/>
  <c r="Z201" i="13"/>
  <c r="R201" i="13"/>
  <c r="DZ200" i="13"/>
  <c r="DR200" i="13"/>
  <c r="DJ200" i="13"/>
  <c r="BV200" i="13"/>
  <c r="BN200" i="13"/>
  <c r="AH200" i="13"/>
  <c r="Z200" i="13"/>
  <c r="R200" i="13"/>
  <c r="DZ199" i="13"/>
  <c r="DR199" i="13"/>
  <c r="DJ199" i="13"/>
  <c r="BV199" i="13"/>
  <c r="BN199" i="13"/>
  <c r="AH199" i="13"/>
  <c r="Z199" i="13"/>
  <c r="R199" i="13"/>
  <c r="DZ198" i="13"/>
  <c r="DR198" i="13"/>
  <c r="DJ198" i="13"/>
  <c r="BV198" i="13"/>
  <c r="BN198" i="13"/>
  <c r="AH198" i="13"/>
  <c r="Z198" i="13"/>
  <c r="R198" i="13"/>
  <c r="DZ197" i="13"/>
  <c r="DR197" i="13"/>
  <c r="DJ197" i="13"/>
  <c r="BV197" i="13"/>
  <c r="BN197" i="13"/>
  <c r="AH197" i="13"/>
  <c r="Z197" i="13"/>
  <c r="R197" i="13"/>
  <c r="DZ196" i="13"/>
  <c r="DR196" i="13"/>
  <c r="DJ196" i="13"/>
  <c r="BV196" i="13"/>
  <c r="BN196" i="13"/>
  <c r="AH196" i="13"/>
  <c r="Z196" i="13"/>
  <c r="R196" i="13"/>
  <c r="DZ195" i="13"/>
  <c r="DR195" i="13"/>
  <c r="DJ195" i="13"/>
  <c r="BV195" i="13"/>
  <c r="BN195" i="13"/>
  <c r="AH195" i="13"/>
  <c r="Z195" i="13"/>
  <c r="R195" i="13"/>
  <c r="DZ194" i="13"/>
  <c r="DR194" i="13"/>
  <c r="DJ194" i="13"/>
  <c r="BV194" i="13"/>
  <c r="BN194" i="13"/>
  <c r="AH194" i="13"/>
  <c r="Z194" i="13"/>
  <c r="R194" i="13"/>
  <c r="DZ193" i="13"/>
  <c r="DR193" i="13"/>
  <c r="DJ193" i="13"/>
  <c r="BV193" i="13"/>
  <c r="BN193" i="13"/>
  <c r="AH193" i="13"/>
  <c r="Z193" i="13"/>
  <c r="R193" i="13"/>
  <c r="DZ192" i="13"/>
  <c r="DR192" i="13"/>
  <c r="DJ192" i="13"/>
  <c r="BV192" i="13"/>
  <c r="BN192" i="13"/>
  <c r="AH192" i="13"/>
  <c r="Z192" i="13"/>
  <c r="R192" i="13"/>
  <c r="DZ191" i="13"/>
  <c r="DR191" i="13"/>
  <c r="DJ191" i="13"/>
  <c r="BV191" i="13"/>
  <c r="BN191" i="13"/>
  <c r="AH191" i="13"/>
  <c r="Z191" i="13"/>
  <c r="R191" i="13"/>
  <c r="DZ190" i="13"/>
  <c r="DR190" i="13"/>
  <c r="DJ190" i="13"/>
  <c r="BV190" i="13"/>
  <c r="BN190" i="13"/>
  <c r="AH190" i="13"/>
  <c r="Z190" i="13"/>
  <c r="R190" i="13"/>
  <c r="DZ189" i="13"/>
  <c r="DR189" i="13"/>
  <c r="DJ189" i="13"/>
  <c r="BV189" i="13"/>
  <c r="BN189" i="13"/>
  <c r="AH189" i="13"/>
  <c r="Z189" i="13"/>
  <c r="R189" i="13"/>
  <c r="DZ188" i="13"/>
  <c r="DR188" i="13"/>
  <c r="DJ188" i="13"/>
  <c r="BV188" i="13"/>
  <c r="BN188" i="13"/>
  <c r="AH188" i="13"/>
  <c r="Z188" i="13"/>
  <c r="R188" i="13"/>
  <c r="DZ187" i="13"/>
  <c r="DR187" i="13"/>
  <c r="DJ187" i="13"/>
  <c r="BV187" i="13"/>
  <c r="BN187" i="13"/>
  <c r="AH187" i="13"/>
  <c r="Z187" i="13"/>
  <c r="R187" i="13"/>
  <c r="DZ186" i="13"/>
  <c r="DR186" i="13"/>
  <c r="DJ186" i="13"/>
  <c r="BV186" i="13"/>
  <c r="BN186" i="13"/>
  <c r="AH186" i="13"/>
  <c r="Z186" i="13"/>
  <c r="R186" i="13"/>
  <c r="DZ185" i="13"/>
  <c r="DR185" i="13"/>
  <c r="DJ185" i="13"/>
  <c r="BV185" i="13"/>
  <c r="BN185" i="13"/>
  <c r="AH185" i="13"/>
  <c r="Z185" i="13"/>
  <c r="R185" i="13"/>
  <c r="DZ184" i="13"/>
  <c r="DR184" i="13"/>
  <c r="DJ184" i="13"/>
  <c r="BV184" i="13"/>
  <c r="BN184" i="13"/>
  <c r="AH184" i="13"/>
  <c r="Z184" i="13"/>
  <c r="R184" i="13"/>
  <c r="DZ183" i="13"/>
  <c r="DR183" i="13"/>
  <c r="DJ183" i="13"/>
  <c r="BV183" i="13"/>
  <c r="BN183" i="13"/>
  <c r="AH183" i="13"/>
  <c r="Z183" i="13"/>
  <c r="R183" i="13"/>
  <c r="DZ182" i="13"/>
  <c r="DR182" i="13"/>
  <c r="DJ182" i="13"/>
  <c r="BV182" i="13"/>
  <c r="BN182" i="13"/>
  <c r="AH182" i="13"/>
  <c r="Z182" i="13"/>
  <c r="R182" i="13"/>
  <c r="DZ181" i="13"/>
  <c r="DR181" i="13"/>
  <c r="DJ181" i="13"/>
  <c r="BV181" i="13"/>
  <c r="BN181" i="13"/>
  <c r="AH181" i="13"/>
  <c r="Z181" i="13"/>
  <c r="R181" i="13"/>
  <c r="DZ180" i="13"/>
  <c r="DR180" i="13"/>
  <c r="DJ180" i="13"/>
  <c r="BV180" i="13"/>
  <c r="BN180" i="13"/>
  <c r="AH180" i="13"/>
  <c r="Z180" i="13"/>
  <c r="R180" i="13"/>
  <c r="DZ179" i="13"/>
  <c r="DR179" i="13"/>
  <c r="DJ179" i="13"/>
  <c r="BV179" i="13"/>
  <c r="BN179" i="13"/>
  <c r="AH179" i="13"/>
  <c r="Z179" i="13"/>
  <c r="R179" i="13"/>
  <c r="DZ178" i="13"/>
  <c r="DR178" i="13"/>
  <c r="DJ178" i="13"/>
  <c r="BV178" i="13"/>
  <c r="BN178" i="13"/>
  <c r="AH178" i="13"/>
  <c r="Z178" i="13"/>
  <c r="R178" i="13"/>
  <c r="DZ177" i="13"/>
  <c r="DR177" i="13"/>
  <c r="DJ177" i="13"/>
  <c r="BV177" i="13"/>
  <c r="BN177" i="13"/>
  <c r="AH177" i="13"/>
  <c r="Z177" i="13"/>
  <c r="R177" i="13"/>
  <c r="DZ176" i="13"/>
  <c r="DR176" i="13"/>
  <c r="DJ176" i="13"/>
  <c r="BV176" i="13"/>
  <c r="BN176" i="13"/>
  <c r="AH176" i="13"/>
  <c r="Z176" i="13"/>
  <c r="R176" i="13"/>
  <c r="DZ175" i="13"/>
  <c r="DR175" i="13"/>
  <c r="DJ175" i="13"/>
  <c r="BV175" i="13"/>
  <c r="BN175" i="13"/>
  <c r="AH175" i="13"/>
  <c r="Z175" i="13"/>
  <c r="R175" i="13"/>
  <c r="DZ174" i="13"/>
  <c r="DR174" i="13"/>
  <c r="DJ174" i="13"/>
  <c r="BV174" i="13"/>
  <c r="BN174" i="13"/>
  <c r="AH174" i="13"/>
  <c r="Z174" i="13"/>
  <c r="R174" i="13"/>
  <c r="DZ173" i="13"/>
  <c r="DR173" i="13"/>
  <c r="DJ173" i="13"/>
  <c r="BV173" i="13"/>
  <c r="BN173" i="13"/>
  <c r="AH173" i="13"/>
  <c r="Z173" i="13"/>
  <c r="R173" i="13"/>
  <c r="DZ172" i="13"/>
  <c r="DR172" i="13"/>
  <c r="DJ172" i="13"/>
  <c r="BV172" i="13"/>
  <c r="BN172" i="13"/>
  <c r="AH172" i="13"/>
  <c r="Z172" i="13"/>
  <c r="R172" i="13"/>
  <c r="DZ171" i="13"/>
  <c r="DR171" i="13"/>
  <c r="DJ171" i="13"/>
  <c r="BV171" i="13"/>
  <c r="BN171" i="13"/>
  <c r="AH171" i="13"/>
  <c r="Z171" i="13"/>
  <c r="R171" i="13"/>
  <c r="DZ170" i="13"/>
  <c r="DR170" i="13"/>
  <c r="DJ170" i="13"/>
  <c r="BV170" i="13"/>
  <c r="BN170" i="13"/>
  <c r="AH170" i="13"/>
  <c r="Z170" i="13"/>
  <c r="R170" i="13"/>
  <c r="DZ169" i="13"/>
  <c r="DR169" i="13"/>
  <c r="DJ169" i="13"/>
  <c r="BV169" i="13"/>
  <c r="BN169" i="13"/>
  <c r="AH169" i="13"/>
  <c r="Z169" i="13"/>
  <c r="R169" i="13"/>
  <c r="DZ168" i="13"/>
  <c r="DR168" i="13"/>
  <c r="DJ168" i="13"/>
  <c r="BV168" i="13"/>
  <c r="BN168" i="13"/>
  <c r="AH168" i="13"/>
  <c r="Z168" i="13"/>
  <c r="R168" i="13"/>
  <c r="DZ167" i="13"/>
  <c r="DR167" i="13"/>
  <c r="DJ167" i="13"/>
  <c r="BV167" i="13"/>
  <c r="BN167" i="13"/>
  <c r="AH167" i="13"/>
  <c r="Z167" i="13"/>
  <c r="R167" i="13"/>
  <c r="DZ166" i="13"/>
  <c r="DR166" i="13"/>
  <c r="DJ166" i="13"/>
  <c r="BV166" i="13"/>
  <c r="BN166" i="13"/>
  <c r="AH166" i="13"/>
  <c r="Z166" i="13"/>
  <c r="R166" i="13"/>
  <c r="DZ165" i="13"/>
  <c r="DR165" i="13"/>
  <c r="DJ165" i="13"/>
  <c r="BV165" i="13"/>
  <c r="BN165" i="13"/>
  <c r="AH165" i="13"/>
  <c r="Z165" i="13"/>
  <c r="R165" i="13"/>
  <c r="DZ164" i="13"/>
  <c r="DR164" i="13"/>
  <c r="DJ164" i="13"/>
  <c r="BV164" i="13"/>
  <c r="BN164" i="13"/>
  <c r="AH164" i="13"/>
  <c r="Z164" i="13"/>
  <c r="R164" i="13"/>
  <c r="DZ163" i="13"/>
  <c r="DR163" i="13"/>
  <c r="DJ163" i="13"/>
  <c r="BV163" i="13"/>
  <c r="BN163" i="13"/>
  <c r="AH163" i="13"/>
  <c r="Z163" i="13"/>
  <c r="R163" i="13"/>
  <c r="DZ162" i="13"/>
  <c r="DR162" i="13"/>
  <c r="DJ162" i="13"/>
  <c r="BV162" i="13"/>
  <c r="BN162" i="13"/>
  <c r="AH162" i="13"/>
  <c r="Z162" i="13"/>
  <c r="R162" i="13"/>
  <c r="DZ161" i="13"/>
  <c r="DR161" i="13"/>
  <c r="DJ161" i="13"/>
  <c r="BV161" i="13"/>
  <c r="BN161" i="13"/>
  <c r="AH161" i="13"/>
  <c r="Z161" i="13"/>
  <c r="R161" i="13"/>
  <c r="DZ160" i="13"/>
  <c r="DR160" i="13"/>
  <c r="DJ160" i="13"/>
  <c r="BV160" i="13"/>
  <c r="BN160" i="13"/>
  <c r="AH160" i="13"/>
  <c r="Z160" i="13"/>
  <c r="R160" i="13"/>
  <c r="DZ159" i="13"/>
  <c r="DR159" i="13"/>
  <c r="DJ159" i="13"/>
  <c r="BV159" i="13"/>
  <c r="BN159" i="13"/>
  <c r="AH159" i="13"/>
  <c r="Z159" i="13"/>
  <c r="R159" i="13"/>
  <c r="DZ158" i="13"/>
  <c r="DR158" i="13"/>
  <c r="DJ158" i="13"/>
  <c r="BV158" i="13"/>
  <c r="BN158" i="13"/>
  <c r="AH158" i="13"/>
  <c r="Z158" i="13"/>
  <c r="R158" i="13"/>
  <c r="DZ157" i="13"/>
  <c r="DR157" i="13"/>
  <c r="DJ157" i="13"/>
  <c r="BV157" i="13"/>
  <c r="BN157" i="13"/>
  <c r="AH157" i="13"/>
  <c r="Z157" i="13"/>
  <c r="R157" i="13"/>
  <c r="DZ156" i="13"/>
  <c r="DR156" i="13"/>
  <c r="DJ156" i="13"/>
  <c r="BV156" i="13"/>
  <c r="BN156" i="13"/>
  <c r="AH156" i="13"/>
  <c r="Z156" i="13"/>
  <c r="R156" i="13"/>
  <c r="DZ155" i="13"/>
  <c r="DR155" i="13"/>
  <c r="DJ155" i="13"/>
  <c r="BV155" i="13"/>
  <c r="BN155" i="13"/>
  <c r="AH155" i="13"/>
  <c r="Z155" i="13"/>
  <c r="R155" i="13"/>
  <c r="DZ154" i="13"/>
  <c r="DR154" i="13"/>
  <c r="DJ154" i="13"/>
  <c r="BV154" i="13"/>
  <c r="BN154" i="13"/>
  <c r="AH154" i="13"/>
  <c r="Z154" i="13"/>
  <c r="R154" i="13"/>
  <c r="DZ153" i="13"/>
  <c r="DR153" i="13"/>
  <c r="DJ153" i="13"/>
  <c r="BV153" i="13"/>
  <c r="BN153" i="13"/>
  <c r="AH153" i="13"/>
  <c r="Z153" i="13"/>
  <c r="R153" i="13"/>
  <c r="DZ152" i="13"/>
  <c r="DR152" i="13"/>
  <c r="DJ152" i="13"/>
  <c r="BV152" i="13"/>
  <c r="BN152" i="13"/>
  <c r="AH152" i="13"/>
  <c r="Z152" i="13"/>
  <c r="R152" i="13"/>
  <c r="DZ151" i="13"/>
  <c r="DR151" i="13"/>
  <c r="DJ151" i="13"/>
  <c r="BV151" i="13"/>
  <c r="BN151" i="13"/>
  <c r="AH151" i="13"/>
  <c r="Z151" i="13"/>
  <c r="R151" i="13"/>
  <c r="DZ150" i="13"/>
  <c r="DR150" i="13"/>
  <c r="DJ150" i="13"/>
  <c r="BV150" i="13"/>
  <c r="BN150" i="13"/>
  <c r="AH150" i="13"/>
  <c r="Z150" i="13"/>
  <c r="R150" i="13"/>
  <c r="DZ149" i="13"/>
  <c r="DR149" i="13"/>
  <c r="DJ149" i="13"/>
  <c r="BV149" i="13"/>
  <c r="BN149" i="13"/>
  <c r="AH149" i="13"/>
  <c r="Z149" i="13"/>
  <c r="R149" i="13"/>
  <c r="DZ148" i="13"/>
  <c r="DR148" i="13"/>
  <c r="DJ148" i="13"/>
  <c r="BV148" i="13"/>
  <c r="BN148" i="13"/>
  <c r="AH148" i="13"/>
  <c r="Z148" i="13"/>
  <c r="R148" i="13"/>
  <c r="DZ147" i="13"/>
  <c r="DR147" i="13"/>
  <c r="DJ147" i="13"/>
  <c r="BV147" i="13"/>
  <c r="BN147" i="13"/>
  <c r="AH147" i="13"/>
  <c r="Z147" i="13"/>
  <c r="R147" i="13"/>
  <c r="DZ146" i="13"/>
  <c r="DR146" i="13"/>
  <c r="DJ146" i="13"/>
  <c r="BV146" i="13"/>
  <c r="BN146" i="13"/>
  <c r="AH146" i="13"/>
  <c r="Z146" i="13"/>
  <c r="R146" i="13"/>
  <c r="DZ145" i="13"/>
  <c r="DR145" i="13"/>
  <c r="DJ145" i="13"/>
  <c r="BV145" i="13"/>
  <c r="BN145" i="13"/>
  <c r="AH145" i="13"/>
  <c r="Z145" i="13"/>
  <c r="R145" i="13"/>
  <c r="DZ144" i="13"/>
  <c r="DR144" i="13"/>
  <c r="DJ144" i="13"/>
  <c r="BV144" i="13"/>
  <c r="BN144" i="13"/>
  <c r="AH144" i="13"/>
  <c r="Z144" i="13"/>
  <c r="R144" i="13"/>
  <c r="DZ143" i="13"/>
  <c r="DR143" i="13"/>
  <c r="DJ143" i="13"/>
  <c r="BV143" i="13"/>
  <c r="BN143" i="13"/>
  <c r="AH143" i="13"/>
  <c r="Z143" i="13"/>
  <c r="R143" i="13"/>
  <c r="DZ142" i="13"/>
  <c r="DR142" i="13"/>
  <c r="DJ142" i="13"/>
  <c r="BV142" i="13"/>
  <c r="BN142" i="13"/>
  <c r="AH142" i="13"/>
  <c r="Z142" i="13"/>
  <c r="R142" i="13"/>
  <c r="DZ141" i="13"/>
  <c r="DR141" i="13"/>
  <c r="DJ141" i="13"/>
  <c r="BV141" i="13"/>
  <c r="BN141" i="13"/>
  <c r="AH141" i="13"/>
  <c r="Z141" i="13"/>
  <c r="R141" i="13"/>
  <c r="DZ140" i="13"/>
  <c r="DR140" i="13"/>
  <c r="DJ140" i="13"/>
  <c r="BV140" i="13"/>
  <c r="BN140" i="13"/>
  <c r="AH140" i="13"/>
  <c r="Z140" i="13"/>
  <c r="R140" i="13"/>
  <c r="DZ139" i="13"/>
  <c r="DR139" i="13"/>
  <c r="DJ139" i="13"/>
  <c r="BV139" i="13"/>
  <c r="BN139" i="13"/>
  <c r="AH139" i="13"/>
  <c r="Z139" i="13"/>
  <c r="R139" i="13"/>
  <c r="DZ138" i="13"/>
  <c r="DR138" i="13"/>
  <c r="DJ138" i="13"/>
  <c r="BV138" i="13"/>
  <c r="BN138" i="13"/>
  <c r="AH138" i="13"/>
  <c r="Z138" i="13"/>
  <c r="R138" i="13"/>
  <c r="DZ137" i="13"/>
  <c r="DR137" i="13"/>
  <c r="DJ137" i="13"/>
  <c r="BV137" i="13"/>
  <c r="BN137" i="13"/>
  <c r="AH137" i="13"/>
  <c r="Z137" i="13"/>
  <c r="R137" i="13"/>
  <c r="DZ131" i="13"/>
  <c r="DR131" i="13"/>
  <c r="DJ131" i="13"/>
  <c r="BV131" i="13"/>
  <c r="BN131" i="13"/>
  <c r="AH131" i="13"/>
  <c r="Z131" i="13"/>
  <c r="R131" i="13"/>
  <c r="DZ121" i="13"/>
  <c r="DR121" i="13"/>
  <c r="DJ121" i="13"/>
  <c r="CD121" i="13"/>
  <c r="BV121" i="13"/>
  <c r="BN121" i="13"/>
  <c r="AP121" i="13"/>
  <c r="AH121" i="13"/>
  <c r="Z121" i="13"/>
  <c r="R121" i="13"/>
  <c r="DZ120" i="13"/>
  <c r="DR120" i="13"/>
  <c r="DJ120" i="13"/>
  <c r="CD120" i="13"/>
  <c r="BV120" i="13"/>
  <c r="BN120" i="13"/>
  <c r="AP120" i="13"/>
  <c r="AH120" i="13"/>
  <c r="Z120" i="13"/>
  <c r="R120" i="13"/>
  <c r="DZ119" i="13"/>
  <c r="DR119" i="13"/>
  <c r="DJ119" i="13"/>
  <c r="CD119" i="13"/>
  <c r="BV119" i="13"/>
  <c r="BN119" i="13"/>
  <c r="AP119" i="13"/>
  <c r="AH119" i="13"/>
  <c r="Z119" i="13"/>
  <c r="R119" i="13"/>
  <c r="DZ118" i="13"/>
  <c r="DR118" i="13"/>
  <c r="DJ118" i="13"/>
  <c r="CD118" i="13"/>
  <c r="BV118" i="13"/>
  <c r="BN118" i="13"/>
  <c r="AP118" i="13"/>
  <c r="AH118" i="13"/>
  <c r="Z118" i="13"/>
  <c r="R118" i="13"/>
  <c r="DZ117" i="13"/>
  <c r="DR117" i="13"/>
  <c r="DJ117" i="13"/>
  <c r="CD117" i="13"/>
  <c r="BV117" i="13"/>
  <c r="BN117" i="13"/>
  <c r="AP117" i="13"/>
  <c r="AH117" i="13"/>
  <c r="Z117" i="13"/>
  <c r="R117" i="13"/>
  <c r="DR130" i="13"/>
  <c r="CD130" i="13"/>
  <c r="BN130" i="13"/>
  <c r="Z130" i="13"/>
  <c r="DZ129" i="13"/>
  <c r="DJ129" i="13"/>
  <c r="BV129" i="13"/>
  <c r="AP129" i="13"/>
  <c r="Z129" i="13"/>
  <c r="DZ128" i="13"/>
  <c r="DJ128" i="13"/>
  <c r="BV128" i="13"/>
  <c r="AP128" i="13"/>
  <c r="Z128" i="13"/>
  <c r="DZ127" i="13"/>
  <c r="DJ127" i="13"/>
  <c r="BV127" i="13"/>
  <c r="AP127" i="13"/>
  <c r="Z127" i="13"/>
  <c r="DZ126" i="13"/>
  <c r="DJ126" i="13"/>
  <c r="BV126" i="13"/>
  <c r="AP126" i="13"/>
  <c r="Z126" i="13"/>
  <c r="DR115" i="13"/>
  <c r="CD115" i="13"/>
  <c r="BN115" i="13"/>
  <c r="AH115" i="13"/>
  <c r="R115" i="13"/>
  <c r="DR114" i="13"/>
  <c r="CD114" i="13"/>
  <c r="BN114" i="13"/>
  <c r="AH114" i="13"/>
  <c r="R114" i="13"/>
  <c r="DR113" i="13"/>
  <c r="CD113" i="13"/>
  <c r="BN113" i="13"/>
  <c r="AH113" i="13"/>
  <c r="R113" i="13"/>
  <c r="DR112" i="13"/>
  <c r="CD112" i="13"/>
  <c r="BN112" i="13"/>
  <c r="AH112" i="13"/>
  <c r="R112" i="13"/>
  <c r="DZ111" i="13"/>
  <c r="DJ111" i="13"/>
  <c r="BV111" i="13"/>
  <c r="AP111" i="13"/>
  <c r="Z111" i="13"/>
  <c r="EH105" i="13"/>
  <c r="DR105" i="13"/>
  <c r="CD105" i="13"/>
  <c r="BN105" i="13"/>
  <c r="AH105" i="13"/>
  <c r="R105" i="13"/>
  <c r="DZ104" i="13"/>
  <c r="DJ104" i="13"/>
  <c r="BV104" i="13"/>
  <c r="AP104" i="13"/>
  <c r="Z104" i="13"/>
  <c r="EH103" i="13"/>
  <c r="DR103" i="13"/>
  <c r="CD103" i="13"/>
  <c r="BN103" i="13"/>
  <c r="AH103" i="13"/>
  <c r="R103" i="13"/>
  <c r="DZ102" i="13"/>
  <c r="DJ102" i="13"/>
  <c r="BV102" i="13"/>
  <c r="AP102" i="13"/>
  <c r="Z102" i="13"/>
  <c r="EH97" i="13"/>
  <c r="DR97" i="13"/>
  <c r="CD97" i="13"/>
  <c r="BN97" i="13"/>
  <c r="AH97" i="13"/>
  <c r="R97" i="13"/>
  <c r="DZ96" i="13"/>
  <c r="DJ96" i="13"/>
  <c r="BV96" i="13"/>
  <c r="AP96" i="13"/>
  <c r="Z96" i="13"/>
  <c r="EH95" i="13"/>
  <c r="DR95" i="13"/>
  <c r="CD95" i="13"/>
  <c r="BN95" i="13"/>
  <c r="AH95" i="13"/>
  <c r="R95" i="13"/>
  <c r="DZ91" i="13"/>
  <c r="DJ91" i="13"/>
  <c r="BV91" i="13"/>
  <c r="AP91" i="13"/>
  <c r="Z91" i="13"/>
  <c r="EH90" i="13"/>
  <c r="DJ90" i="13"/>
  <c r="CD90" i="13"/>
  <c r="BV90" i="13"/>
  <c r="BN90" i="13"/>
  <c r="AP90" i="13"/>
  <c r="AH90" i="13"/>
  <c r="Z90" i="13"/>
  <c r="R90" i="13"/>
  <c r="EH89" i="13"/>
  <c r="DZ89" i="13"/>
  <c r="DR89" i="13"/>
  <c r="DJ89" i="13"/>
  <c r="CD89" i="13"/>
  <c r="BV89" i="13"/>
  <c r="BN89" i="13"/>
  <c r="AP89" i="13"/>
  <c r="AH89" i="13"/>
  <c r="Z89" i="13"/>
  <c r="R89" i="13"/>
  <c r="EH59" i="13"/>
  <c r="DZ59" i="13"/>
  <c r="DR59" i="13"/>
  <c r="DJ59" i="13"/>
  <c r="CD59" i="13"/>
  <c r="BV59" i="13"/>
  <c r="BN59" i="13"/>
  <c r="AP59" i="13"/>
  <c r="AH59" i="13"/>
  <c r="Z59" i="13"/>
  <c r="R59" i="13"/>
  <c r="EH58" i="13"/>
  <c r="DZ58" i="13"/>
  <c r="DR58" i="13"/>
  <c r="DJ58" i="13"/>
  <c r="CD58" i="13"/>
  <c r="BV58" i="13"/>
  <c r="BN58" i="13"/>
  <c r="AP58" i="13"/>
  <c r="AH58" i="13"/>
  <c r="Z58" i="13"/>
  <c r="R58" i="13"/>
  <c r="EH57" i="13"/>
  <c r="DZ57" i="13"/>
  <c r="DR57" i="13"/>
  <c r="DJ57" i="13"/>
  <c r="CD57" i="13"/>
  <c r="BV57" i="13"/>
  <c r="BN57" i="13"/>
  <c r="AP57" i="13"/>
  <c r="AH57" i="13"/>
  <c r="Z57" i="13"/>
  <c r="R57" i="13"/>
  <c r="EH56" i="13"/>
  <c r="DZ56" i="13"/>
  <c r="DR56" i="13"/>
  <c r="DJ56" i="13"/>
  <c r="CD56" i="13"/>
  <c r="BV56" i="13"/>
  <c r="BN56" i="13"/>
  <c r="AP56" i="13"/>
  <c r="AH56" i="13"/>
  <c r="Z56" i="13"/>
  <c r="R56" i="13"/>
  <c r="EH52" i="13"/>
  <c r="DZ52" i="13"/>
  <c r="DR52" i="13"/>
  <c r="DJ52" i="13"/>
  <c r="CD52" i="13"/>
  <c r="BV52" i="13"/>
  <c r="BN52" i="13"/>
  <c r="AP52" i="13"/>
  <c r="AH52" i="13"/>
  <c r="Z52" i="13"/>
  <c r="R52" i="13"/>
  <c r="EH51" i="13"/>
  <c r="DZ51" i="13"/>
  <c r="DR51" i="13"/>
  <c r="DJ51" i="13"/>
  <c r="CD51" i="13"/>
  <c r="BV51" i="13"/>
  <c r="BN51" i="13"/>
  <c r="AP51" i="13"/>
  <c r="AH51" i="13"/>
  <c r="Z51" i="13"/>
  <c r="R51" i="13"/>
  <c r="EH50" i="13"/>
  <c r="DZ50" i="13"/>
  <c r="DR50" i="13"/>
  <c r="DJ50" i="13"/>
  <c r="CD50" i="13"/>
  <c r="BV50" i="13"/>
  <c r="BN50" i="13"/>
  <c r="AP50" i="13"/>
  <c r="AH50" i="13"/>
  <c r="Z50" i="13"/>
  <c r="R50" i="13"/>
  <c r="EH46" i="13"/>
  <c r="DZ46" i="13"/>
  <c r="DR46" i="13"/>
  <c r="DJ46" i="13"/>
  <c r="CD46" i="13"/>
  <c r="BV46" i="13"/>
  <c r="BN46" i="13"/>
  <c r="AP46" i="13"/>
  <c r="AH46" i="13"/>
  <c r="Z46" i="13"/>
  <c r="R46" i="13"/>
  <c r="EH45" i="13"/>
  <c r="DZ45" i="13"/>
  <c r="DR45" i="13"/>
  <c r="DJ45" i="13"/>
  <c r="CD45" i="13"/>
  <c r="BV45" i="13"/>
  <c r="BN45" i="13"/>
  <c r="AP45" i="13"/>
  <c r="AH45" i="13"/>
  <c r="Z45" i="13"/>
  <c r="R45" i="13"/>
  <c r="EH44" i="13"/>
  <c r="DZ44" i="13"/>
  <c r="DR44" i="13"/>
  <c r="DJ44" i="13"/>
  <c r="CD44" i="13"/>
  <c r="BV44" i="13"/>
  <c r="BN44" i="13"/>
  <c r="AP44" i="13"/>
  <c r="AH44" i="13"/>
  <c r="Z44" i="13"/>
  <c r="R44" i="13"/>
  <c r="DR136" i="13"/>
  <c r="BV136" i="13"/>
  <c r="AH136" i="13"/>
  <c r="R136" i="13"/>
  <c r="DR135" i="13"/>
  <c r="BV135" i="13"/>
  <c r="AH135" i="13"/>
  <c r="R135" i="13"/>
  <c r="DR134" i="13"/>
  <c r="BV134" i="13"/>
  <c r="AH134" i="13"/>
  <c r="R134" i="13"/>
  <c r="DR133" i="13"/>
  <c r="BV133" i="13"/>
  <c r="AH133" i="13"/>
  <c r="R133" i="13"/>
  <c r="DR132" i="13"/>
  <c r="BV132" i="13"/>
  <c r="AH132" i="13"/>
  <c r="R132" i="13"/>
  <c r="DZ125" i="13"/>
  <c r="DJ125" i="13"/>
  <c r="BV125" i="13"/>
  <c r="AP125" i="13"/>
  <c r="Z125" i="13"/>
  <c r="DR124" i="13"/>
  <c r="CD124" i="13"/>
  <c r="BN124" i="13"/>
  <c r="AH124" i="13"/>
  <c r="R124" i="13"/>
  <c r="DR123" i="13"/>
  <c r="CD123" i="13"/>
  <c r="BN123" i="13"/>
  <c r="AH123" i="13"/>
  <c r="R123" i="13"/>
  <c r="DR122" i="13"/>
  <c r="CD122" i="13"/>
  <c r="BN122" i="13"/>
  <c r="AH122" i="13"/>
  <c r="R122" i="13"/>
  <c r="EH110" i="13"/>
  <c r="DR110" i="13"/>
  <c r="CD110" i="13"/>
  <c r="BN110" i="13"/>
  <c r="AH110" i="13"/>
  <c r="R110" i="13"/>
  <c r="DZ109" i="13"/>
  <c r="DJ109" i="13"/>
  <c r="BV109" i="13"/>
  <c r="AP109" i="13"/>
  <c r="Z109" i="13"/>
  <c r="EH108" i="13"/>
  <c r="DR108" i="13"/>
  <c r="CD108" i="13"/>
  <c r="BN108" i="13"/>
  <c r="AH108" i="13"/>
  <c r="R108" i="13"/>
  <c r="DZ107" i="13"/>
  <c r="DJ107" i="13"/>
  <c r="BV107" i="13"/>
  <c r="AP107" i="13"/>
  <c r="Z107" i="13"/>
  <c r="EH106" i="13"/>
  <c r="DR106" i="13"/>
  <c r="CD106" i="13"/>
  <c r="BN106" i="13"/>
  <c r="AH106" i="13"/>
  <c r="R106" i="13"/>
  <c r="DR90" i="13"/>
  <c r="EH85" i="13"/>
  <c r="DZ85" i="13"/>
  <c r="DR85" i="13"/>
  <c r="DJ85" i="13"/>
  <c r="CD85" i="13"/>
  <c r="BV85" i="13"/>
  <c r="BN85" i="13"/>
  <c r="AP85" i="13"/>
  <c r="AH85" i="13"/>
  <c r="Z85" i="13"/>
  <c r="R85" i="13"/>
  <c r="EH84" i="13"/>
  <c r="DZ84" i="13"/>
  <c r="DR84" i="13"/>
  <c r="DJ84" i="13"/>
  <c r="CD84" i="13"/>
  <c r="BV84" i="13"/>
  <c r="BN84" i="13"/>
  <c r="AP84" i="13"/>
  <c r="AH84" i="13"/>
  <c r="Z84" i="13"/>
  <c r="R84" i="13"/>
  <c r="EH83" i="13"/>
  <c r="DZ83" i="13"/>
  <c r="DR83" i="13"/>
  <c r="DJ83" i="13"/>
  <c r="CD83" i="13"/>
  <c r="BV83" i="13"/>
  <c r="BN83" i="13"/>
  <c r="AP83" i="13"/>
  <c r="AH83" i="13"/>
  <c r="Z83" i="13"/>
  <c r="R83" i="13"/>
  <c r="EH82" i="13"/>
  <c r="DZ82" i="13"/>
  <c r="DR82" i="13"/>
  <c r="DJ82" i="13"/>
  <c r="CD82" i="13"/>
  <c r="BV82" i="13"/>
  <c r="BN82" i="13"/>
  <c r="AP82" i="13"/>
  <c r="AH82" i="13"/>
  <c r="Z82" i="13"/>
  <c r="R82" i="13"/>
  <c r="EH81" i="13"/>
  <c r="DZ81" i="13"/>
  <c r="DR81" i="13"/>
  <c r="DJ81" i="13"/>
  <c r="CD81" i="13"/>
  <c r="BV81" i="13"/>
  <c r="BN81" i="13"/>
  <c r="AP81" i="13"/>
  <c r="AH81" i="13"/>
  <c r="Z81" i="13"/>
  <c r="R81" i="13"/>
  <c r="EH76" i="13"/>
  <c r="DZ76" i="13"/>
  <c r="DR76" i="13"/>
  <c r="DJ76" i="13"/>
  <c r="CD76" i="13"/>
  <c r="BV76" i="13"/>
  <c r="BN76" i="13"/>
  <c r="AP76" i="13"/>
  <c r="AH76" i="13"/>
  <c r="Z76" i="13"/>
  <c r="R76" i="13"/>
  <c r="EH75" i="13"/>
  <c r="DZ75" i="13"/>
  <c r="DR75" i="13"/>
  <c r="DJ75" i="13"/>
  <c r="CD75" i="13"/>
  <c r="BV75" i="13"/>
  <c r="BN75" i="13"/>
  <c r="AP75" i="13"/>
  <c r="AH75" i="13"/>
  <c r="Z75" i="13"/>
  <c r="R75" i="13"/>
  <c r="EH74" i="13"/>
  <c r="DZ74" i="13"/>
  <c r="DR74" i="13"/>
  <c r="DJ74" i="13"/>
  <c r="CD74" i="13"/>
  <c r="BV74" i="13"/>
  <c r="BN74" i="13"/>
  <c r="AP74" i="13"/>
  <c r="AH74" i="13"/>
  <c r="Z74" i="13"/>
  <c r="R74" i="13"/>
  <c r="EH70" i="13"/>
  <c r="DZ70" i="13"/>
  <c r="DR70" i="13"/>
  <c r="DJ70" i="13"/>
  <c r="CD70" i="13"/>
  <c r="BV70" i="13"/>
  <c r="BN70" i="13"/>
  <c r="AP70" i="13"/>
  <c r="AH70" i="13"/>
  <c r="Z70" i="13"/>
  <c r="R70" i="13"/>
  <c r="EH69" i="13"/>
  <c r="DZ69" i="13"/>
  <c r="DR69" i="13"/>
  <c r="DJ69" i="13"/>
  <c r="CD69" i="13"/>
  <c r="BV69" i="13"/>
  <c r="BN69" i="13"/>
  <c r="AP69" i="13"/>
  <c r="AH69" i="13"/>
  <c r="Z69" i="13"/>
  <c r="R69" i="13"/>
  <c r="EH68" i="13"/>
  <c r="DZ68" i="13"/>
  <c r="DR68" i="13"/>
  <c r="DJ68" i="13"/>
  <c r="CD68" i="13"/>
  <c r="BV68" i="13"/>
  <c r="BN68" i="13"/>
  <c r="AP68" i="13"/>
  <c r="AH68" i="13"/>
  <c r="Z68" i="13"/>
  <c r="R68" i="13"/>
  <c r="EH38" i="13"/>
  <c r="DZ38" i="13"/>
  <c r="DR38" i="13"/>
  <c r="DJ38" i="13"/>
  <c r="CL38" i="13"/>
  <c r="CD38" i="13"/>
  <c r="BV38" i="13"/>
  <c r="BN38" i="13"/>
  <c r="AP38" i="13"/>
  <c r="AH38" i="13"/>
  <c r="Z38" i="13"/>
  <c r="R38" i="13"/>
  <c r="EH37" i="13"/>
  <c r="DZ37" i="13"/>
  <c r="DR37" i="13"/>
  <c r="DJ37" i="13"/>
  <c r="CL37" i="13"/>
  <c r="CD37" i="13"/>
  <c r="BV37" i="13"/>
  <c r="BN37" i="13"/>
  <c r="AP37" i="13"/>
  <c r="AH37" i="13"/>
  <c r="Z37" i="13"/>
  <c r="R37" i="13"/>
  <c r="EH36" i="13"/>
  <c r="DZ36" i="13"/>
  <c r="DR36" i="13"/>
  <c r="DJ36" i="13"/>
  <c r="CL36" i="13"/>
  <c r="CD36" i="13"/>
  <c r="BV36" i="13"/>
  <c r="BN36" i="13"/>
  <c r="AX36" i="13"/>
  <c r="AP36" i="13"/>
  <c r="AH36" i="13"/>
  <c r="Z36" i="13"/>
  <c r="R36" i="13"/>
  <c r="EH35" i="13"/>
  <c r="DZ35" i="13"/>
  <c r="DR35" i="13"/>
  <c r="DJ35" i="13"/>
  <c r="CL35" i="13"/>
  <c r="CD35" i="13"/>
  <c r="BV35" i="13"/>
  <c r="BN35" i="13"/>
  <c r="AX35" i="13"/>
  <c r="AP35" i="13"/>
  <c r="AH35" i="13"/>
  <c r="Z35" i="13"/>
  <c r="R35" i="13"/>
  <c r="EH31" i="13"/>
  <c r="DZ31" i="13"/>
  <c r="DR31" i="13"/>
  <c r="DJ31" i="13"/>
  <c r="CL31" i="13"/>
  <c r="CD31" i="13"/>
  <c r="BV31" i="13"/>
  <c r="BN31" i="13"/>
  <c r="AX31" i="13"/>
  <c r="AP31" i="13"/>
  <c r="AH31" i="13"/>
  <c r="Z31" i="13"/>
  <c r="R31" i="13"/>
  <c r="EH30" i="13"/>
  <c r="DZ30" i="13"/>
  <c r="DR30" i="13"/>
  <c r="DJ30" i="13"/>
  <c r="CL30" i="13"/>
  <c r="CD30" i="13"/>
  <c r="BV30" i="13"/>
  <c r="BN30" i="13"/>
  <c r="AX30" i="13"/>
  <c r="AP30" i="13"/>
  <c r="AH30" i="13"/>
  <c r="Z30" i="13"/>
  <c r="R30" i="13"/>
  <c r="EH29" i="13"/>
  <c r="DZ29" i="13"/>
  <c r="DR29" i="13"/>
  <c r="DJ29" i="13"/>
  <c r="CL29" i="13"/>
  <c r="CD29" i="13"/>
  <c r="BV29" i="13"/>
  <c r="BN29" i="13"/>
  <c r="AX29" i="13"/>
  <c r="AP29" i="13"/>
  <c r="AH29" i="13"/>
  <c r="Z29" i="13"/>
  <c r="R29" i="13"/>
  <c r="EP25" i="13"/>
  <c r="EH25" i="13"/>
  <c r="DZ25" i="13"/>
  <c r="DR25" i="13"/>
  <c r="DJ25" i="13"/>
  <c r="CL25" i="13"/>
  <c r="CD25" i="13"/>
  <c r="BV25" i="13"/>
  <c r="BN25" i="13"/>
  <c r="AX25" i="13"/>
  <c r="AP25" i="13"/>
  <c r="AH25" i="13"/>
  <c r="Z25" i="13"/>
  <c r="R25" i="13"/>
  <c r="EP24" i="13"/>
  <c r="EH24" i="13"/>
  <c r="DZ24" i="13"/>
  <c r="DR24" i="13"/>
  <c r="DJ24" i="13"/>
  <c r="CL24" i="13"/>
  <c r="CD24" i="13"/>
  <c r="BV24" i="13"/>
  <c r="BN24" i="13"/>
  <c r="AX24" i="13"/>
  <c r="AP24" i="13"/>
  <c r="AH24" i="13"/>
  <c r="Z24" i="13"/>
  <c r="R24" i="13"/>
  <c r="EP23" i="13"/>
  <c r="EH23" i="13"/>
  <c r="DZ23" i="13"/>
  <c r="DR23" i="13"/>
  <c r="DJ23" i="13"/>
  <c r="CL23" i="13"/>
  <c r="CD23" i="13"/>
  <c r="BV23" i="13"/>
  <c r="BN23" i="13"/>
  <c r="AX23" i="13"/>
  <c r="AP23" i="13"/>
  <c r="AH23" i="13"/>
  <c r="Z23" i="13"/>
  <c r="R23" i="13"/>
  <c r="EP17" i="13"/>
  <c r="EH17" i="13"/>
  <c r="DZ17" i="13"/>
  <c r="DR17" i="13"/>
  <c r="DJ17" i="13"/>
  <c r="CL17" i="13"/>
  <c r="CD17" i="13"/>
  <c r="BV17" i="13"/>
  <c r="BN17" i="13"/>
  <c r="AX17" i="13"/>
  <c r="AP17" i="13"/>
  <c r="AH17" i="13"/>
  <c r="Z17" i="13"/>
  <c r="R17" i="13"/>
  <c r="EP16" i="13"/>
  <c r="EH16" i="13"/>
  <c r="DZ16" i="13"/>
  <c r="DR16" i="13"/>
  <c r="DJ16" i="13"/>
  <c r="CL16" i="13"/>
  <c r="CD16" i="13"/>
  <c r="BV16" i="13"/>
  <c r="BN16" i="13"/>
  <c r="AX16" i="13"/>
  <c r="AP16" i="13"/>
  <c r="AH16" i="13"/>
  <c r="Z16" i="13"/>
  <c r="R16" i="13"/>
  <c r="EP15" i="13"/>
  <c r="EH15" i="13"/>
  <c r="DZ15" i="13"/>
  <c r="DR15" i="13"/>
  <c r="DJ15" i="13"/>
  <c r="CL15" i="13"/>
  <c r="CD15" i="13"/>
  <c r="BV15" i="13"/>
  <c r="BN15" i="13"/>
  <c r="BF15" i="13"/>
  <c r="AX15" i="13"/>
  <c r="AP15" i="13"/>
  <c r="AH15" i="13"/>
  <c r="Z15" i="13"/>
  <c r="R15" i="13"/>
  <c r="EP14" i="13"/>
  <c r="EH14" i="13"/>
  <c r="DZ14" i="13"/>
  <c r="DR14" i="13"/>
  <c r="DJ14" i="13"/>
  <c r="CL14" i="13"/>
  <c r="CD14" i="13"/>
  <c r="BV14" i="13"/>
  <c r="BN14" i="13"/>
  <c r="BF14" i="13"/>
  <c r="AX14" i="13"/>
  <c r="AP14" i="13"/>
  <c r="AH14" i="13"/>
  <c r="Z14" i="13"/>
  <c r="R14" i="13"/>
  <c r="EP13" i="13"/>
  <c r="EH13" i="13"/>
  <c r="DZ13" i="13"/>
  <c r="DR13" i="13"/>
  <c r="DJ13" i="13"/>
  <c r="CL13" i="13"/>
  <c r="CD13" i="13"/>
  <c r="BV13" i="13"/>
  <c r="BN13" i="13"/>
  <c r="BF13" i="13"/>
  <c r="AX13" i="13"/>
  <c r="AP13" i="13"/>
  <c r="AH13" i="13"/>
  <c r="Z13" i="13"/>
  <c r="R13" i="13"/>
  <c r="EP12" i="13"/>
  <c r="EH12" i="13"/>
  <c r="DZ12" i="13"/>
  <c r="DR12" i="13"/>
  <c r="DJ12" i="13"/>
  <c r="CL12" i="13"/>
  <c r="CD12" i="13"/>
  <c r="BV12" i="13"/>
  <c r="BN12" i="13"/>
  <c r="BF12" i="13"/>
  <c r="AX12" i="13"/>
  <c r="AP12" i="13"/>
  <c r="AH12" i="13"/>
  <c r="Z12" i="13"/>
  <c r="R12" i="13"/>
  <c r="EP11" i="13"/>
  <c r="EH11" i="13"/>
  <c r="DZ11" i="13"/>
  <c r="DR11" i="13"/>
  <c r="DJ11" i="13"/>
  <c r="CT11" i="13"/>
  <c r="CL11" i="13"/>
  <c r="CD11" i="13"/>
  <c r="BV11" i="13"/>
  <c r="BN11" i="13"/>
  <c r="BF11" i="13"/>
  <c r="AX11" i="13"/>
  <c r="AP11" i="13"/>
  <c r="AH11" i="13"/>
  <c r="Z11" i="13"/>
  <c r="R11" i="13"/>
  <c r="EP10" i="13"/>
  <c r="EH10" i="13"/>
  <c r="DZ10" i="13"/>
  <c r="DR10" i="13"/>
  <c r="DJ10" i="13"/>
  <c r="CT10" i="13"/>
  <c r="CL10" i="13"/>
  <c r="CD10" i="13"/>
  <c r="BV10" i="13"/>
  <c r="BN10" i="13"/>
  <c r="BF10" i="13"/>
  <c r="AX10" i="13"/>
  <c r="AP10" i="13"/>
  <c r="AH10" i="13"/>
  <c r="Z10" i="13"/>
  <c r="R10" i="13"/>
  <c r="EX9" i="13"/>
  <c r="EP9" i="13"/>
  <c r="EH9" i="13"/>
  <c r="DZ9" i="13"/>
  <c r="DR9" i="13"/>
  <c r="DJ9" i="13"/>
  <c r="CT9" i="13"/>
  <c r="CL9" i="13"/>
  <c r="CD9" i="13"/>
  <c r="BV9" i="13"/>
  <c r="BN9" i="13"/>
  <c r="BF9" i="13"/>
  <c r="AX9" i="13"/>
  <c r="AP9" i="13"/>
  <c r="AH9" i="13"/>
  <c r="Z9" i="13"/>
  <c r="R9" i="13"/>
  <c r="DZ130" i="13"/>
  <c r="DJ130" i="13"/>
  <c r="BV130" i="13"/>
  <c r="AH130" i="13"/>
  <c r="R130" i="13"/>
  <c r="DR129" i="13"/>
  <c r="CD129" i="13"/>
  <c r="BN129" i="13"/>
  <c r="AH129" i="13"/>
  <c r="R129" i="13"/>
  <c r="DR128" i="13"/>
  <c r="CD128" i="13"/>
  <c r="BN128" i="13"/>
  <c r="AH128" i="13"/>
  <c r="R128" i="13"/>
  <c r="DR127" i="13"/>
  <c r="CD127" i="13"/>
  <c r="BN127" i="13"/>
  <c r="AH127" i="13"/>
  <c r="R127" i="13"/>
  <c r="DR126" i="13"/>
  <c r="CD126" i="13"/>
  <c r="BN126" i="13"/>
  <c r="AH126" i="13"/>
  <c r="R126" i="13"/>
  <c r="DZ115" i="13"/>
  <c r="DJ115" i="13"/>
  <c r="BV115" i="13"/>
  <c r="AP115" i="13"/>
  <c r="Z115" i="13"/>
  <c r="DZ114" i="13"/>
  <c r="DJ114" i="13"/>
  <c r="BV114" i="13"/>
  <c r="AP114" i="13"/>
  <c r="Z114" i="13"/>
  <c r="DZ113" i="13"/>
  <c r="DJ113" i="13"/>
  <c r="BV113" i="13"/>
  <c r="AP113" i="13"/>
  <c r="Z113" i="13"/>
  <c r="DZ112" i="13"/>
  <c r="DJ112" i="13"/>
  <c r="BV112" i="13"/>
  <c r="AP112" i="13"/>
  <c r="Z112" i="13"/>
  <c r="EH111" i="13"/>
  <c r="DR111" i="13"/>
  <c r="CD111" i="13"/>
  <c r="BN111" i="13"/>
  <c r="AH111" i="13"/>
  <c r="R111" i="13"/>
  <c r="DZ105" i="13"/>
  <c r="DJ105" i="13"/>
  <c r="BV105" i="13"/>
  <c r="AP105" i="13"/>
  <c r="Z105" i="13"/>
  <c r="EH104" i="13"/>
  <c r="DR104" i="13"/>
  <c r="CD104" i="13"/>
  <c r="BN104" i="13"/>
  <c r="AH104" i="13"/>
  <c r="R104" i="13"/>
  <c r="DZ103" i="13"/>
  <c r="DJ103" i="13"/>
  <c r="BV103" i="13"/>
  <c r="AP103" i="13"/>
  <c r="Z103" i="13"/>
  <c r="EH102" i="13"/>
  <c r="DR102" i="13"/>
  <c r="CD102" i="13"/>
  <c r="BN102" i="13"/>
  <c r="AH102" i="13"/>
  <c r="R102" i="13"/>
  <c r="DZ97" i="13"/>
  <c r="DJ97" i="13"/>
  <c r="BV97" i="13"/>
  <c r="AP97" i="13"/>
  <c r="Z97" i="13"/>
  <c r="EH96" i="13"/>
  <c r="DR96" i="13"/>
  <c r="CD96" i="13"/>
  <c r="BN96" i="13"/>
  <c r="AH96" i="13"/>
  <c r="R96" i="13"/>
  <c r="DZ95" i="13"/>
  <c r="DJ95" i="13"/>
  <c r="BV95" i="13"/>
  <c r="AP95" i="13"/>
  <c r="Z95" i="13"/>
  <c r="EH91" i="13"/>
  <c r="DR91" i="13"/>
  <c r="CD91" i="13"/>
  <c r="BN91" i="13"/>
  <c r="AH91" i="13"/>
  <c r="R91" i="13"/>
  <c r="DZ90" i="13"/>
  <c r="EH88" i="13"/>
  <c r="DZ88" i="13"/>
  <c r="DR88" i="13"/>
  <c r="DJ88" i="13"/>
  <c r="CD88" i="13"/>
  <c r="BV88" i="13"/>
  <c r="BN88" i="13"/>
  <c r="AP88" i="13"/>
  <c r="AH88" i="13"/>
  <c r="Z88" i="13"/>
  <c r="R88" i="13"/>
  <c r="EH87" i="13"/>
  <c r="DZ87" i="13"/>
  <c r="DR87" i="13"/>
  <c r="DJ87" i="13"/>
  <c r="CD87" i="13"/>
  <c r="BV87" i="13"/>
  <c r="BN87" i="13"/>
  <c r="AP87" i="13"/>
  <c r="AH87" i="13"/>
  <c r="Z87" i="13"/>
  <c r="R87" i="13"/>
  <c r="EH86" i="13"/>
  <c r="DZ86" i="13"/>
  <c r="DR86" i="13"/>
  <c r="DJ86" i="13"/>
  <c r="CD86" i="13"/>
  <c r="BV86" i="13"/>
  <c r="BN86" i="13"/>
  <c r="AP86" i="13"/>
  <c r="AH86" i="13"/>
  <c r="Z86" i="13"/>
  <c r="R86" i="13"/>
  <c r="EH64" i="13"/>
  <c r="DZ64" i="13"/>
  <c r="DR64" i="13"/>
  <c r="DJ64" i="13"/>
  <c r="CD64" i="13"/>
  <c r="BV64" i="13"/>
  <c r="BN64" i="13"/>
  <c r="AP64" i="13"/>
  <c r="AH64" i="13"/>
  <c r="Z64" i="13"/>
  <c r="R64" i="13"/>
  <c r="EH63" i="13"/>
  <c r="DZ63" i="13"/>
  <c r="DR63" i="13"/>
  <c r="DJ63" i="13"/>
  <c r="CD63" i="13"/>
  <c r="BV63" i="13"/>
  <c r="BN63" i="13"/>
  <c r="AP63" i="13"/>
  <c r="AH63" i="13"/>
  <c r="Z63" i="13"/>
  <c r="R63" i="13"/>
  <c r="EH62" i="13"/>
  <c r="DZ62" i="13"/>
  <c r="DR62" i="13"/>
  <c r="DJ62" i="13"/>
  <c r="CD62" i="13"/>
  <c r="BV62" i="13"/>
  <c r="BN62" i="13"/>
  <c r="AP62" i="13"/>
  <c r="AH62" i="13"/>
  <c r="Z62" i="13"/>
  <c r="R62" i="13"/>
  <c r="EH61" i="13"/>
  <c r="DZ61" i="13"/>
  <c r="DR61" i="13"/>
  <c r="DJ61" i="13"/>
  <c r="CD61" i="13"/>
  <c r="BV61" i="13"/>
  <c r="BN61" i="13"/>
  <c r="AP61" i="13"/>
  <c r="AH61" i="13"/>
  <c r="Z61" i="13"/>
  <c r="R61" i="13"/>
  <c r="EH60" i="13"/>
  <c r="DZ60" i="13"/>
  <c r="DR60" i="13"/>
  <c r="DJ60" i="13"/>
  <c r="CD60" i="13"/>
  <c r="BV60" i="13"/>
  <c r="BN60" i="13"/>
  <c r="AP60" i="13"/>
  <c r="AH60" i="13"/>
  <c r="Z60" i="13"/>
  <c r="R60" i="13"/>
  <c r="EH55" i="13"/>
  <c r="DZ55" i="13"/>
  <c r="DR55" i="13"/>
  <c r="DJ55" i="13"/>
  <c r="CD55" i="13"/>
  <c r="BV55" i="13"/>
  <c r="BN55" i="13"/>
  <c r="AP55" i="13"/>
  <c r="AH55" i="13"/>
  <c r="Z55" i="13"/>
  <c r="R55" i="13"/>
  <c r="EH54" i="13"/>
  <c r="DZ54" i="13"/>
  <c r="DR54" i="13"/>
  <c r="DJ54" i="13"/>
  <c r="CD54" i="13"/>
  <c r="BV54" i="13"/>
  <c r="BN54" i="13"/>
  <c r="AP54" i="13"/>
  <c r="AH54" i="13"/>
  <c r="Z54" i="13"/>
  <c r="R54" i="13"/>
  <c r="EH53" i="13"/>
  <c r="DZ53" i="13"/>
  <c r="DR53" i="13"/>
  <c r="DJ53" i="13"/>
  <c r="CD53" i="13"/>
  <c r="BV53" i="13"/>
  <c r="BN53" i="13"/>
  <c r="AP53" i="13"/>
  <c r="AH53" i="13"/>
  <c r="Z53" i="13"/>
  <c r="R53" i="13"/>
  <c r="EH49" i="13"/>
  <c r="DZ49" i="13"/>
  <c r="DR49" i="13"/>
  <c r="DJ49" i="13"/>
  <c r="CD49" i="13"/>
  <c r="BV49" i="13"/>
  <c r="BN49" i="13"/>
  <c r="AP49" i="13"/>
  <c r="AH49" i="13"/>
  <c r="Z49" i="13"/>
  <c r="R49" i="13"/>
  <c r="EH48" i="13"/>
  <c r="DZ48" i="13"/>
  <c r="DR48" i="13"/>
  <c r="DJ48" i="13"/>
  <c r="CD48" i="13"/>
  <c r="BV48" i="13"/>
  <c r="BN48" i="13"/>
  <c r="AP48" i="13"/>
  <c r="AH48" i="13"/>
  <c r="Z48" i="13"/>
  <c r="R48" i="13"/>
  <c r="EH47" i="13"/>
  <c r="DZ47" i="13"/>
  <c r="DR47" i="13"/>
  <c r="DJ47" i="13"/>
  <c r="CD47" i="13"/>
  <c r="BV47" i="13"/>
  <c r="BN47" i="13"/>
  <c r="AP47" i="13"/>
  <c r="AH47" i="13"/>
  <c r="Z47" i="13"/>
  <c r="R47" i="13"/>
  <c r="EX8" i="13"/>
  <c r="EP8" i="13"/>
  <c r="EH8" i="13"/>
  <c r="DZ8" i="13"/>
  <c r="DR8" i="13"/>
  <c r="DJ8" i="13"/>
  <c r="CT8" i="13"/>
  <c r="CL8" i="13"/>
  <c r="CD8" i="13"/>
  <c r="BV8" i="13"/>
  <c r="BN8" i="13"/>
  <c r="BF8" i="13"/>
  <c r="AX8" i="13"/>
  <c r="AP8" i="13"/>
  <c r="AH8" i="13"/>
  <c r="Z8" i="13"/>
  <c r="R8" i="13"/>
  <c r="EX7" i="13"/>
  <c r="EP7" i="13"/>
  <c r="EH7" i="13"/>
  <c r="DZ7" i="13"/>
  <c r="DR7" i="13"/>
  <c r="DJ7" i="13"/>
  <c r="CT7" i="13"/>
  <c r="CL7" i="13"/>
  <c r="CD7" i="13"/>
  <c r="BV7" i="13"/>
  <c r="BN7" i="13"/>
  <c r="BF7" i="13"/>
  <c r="AX7" i="13"/>
  <c r="AP7" i="13"/>
  <c r="AH7" i="13"/>
  <c r="Z7" i="13"/>
  <c r="R7" i="13"/>
  <c r="EX6" i="13"/>
  <c r="EP6" i="13"/>
  <c r="EH6" i="13"/>
  <c r="DZ6" i="13"/>
  <c r="DR6" i="13"/>
  <c r="DJ6" i="13"/>
  <c r="CT6" i="13"/>
  <c r="CL6" i="13"/>
  <c r="CD6" i="13"/>
  <c r="BV6" i="13"/>
  <c r="BN6" i="13"/>
  <c r="BF6" i="13"/>
  <c r="AX6" i="13"/>
  <c r="AP6" i="13"/>
  <c r="AH6" i="13"/>
  <c r="Z6" i="13"/>
  <c r="R6" i="13"/>
  <c r="EX5" i="13"/>
  <c r="EP5" i="13"/>
  <c r="EH5" i="13"/>
  <c r="DZ5" i="13"/>
  <c r="DR5" i="13"/>
  <c r="DJ5" i="13"/>
  <c r="DB5" i="13"/>
  <c r="CT5" i="13"/>
  <c r="CL5" i="13"/>
  <c r="CD5" i="13"/>
  <c r="BV5" i="13"/>
  <c r="BN5" i="13"/>
  <c r="BF5" i="13"/>
  <c r="AX5" i="13"/>
  <c r="AP5" i="13"/>
  <c r="AH5" i="13"/>
  <c r="Z5" i="13"/>
  <c r="R5" i="13"/>
  <c r="EX4" i="13"/>
  <c r="EP4" i="13"/>
  <c r="EH4" i="13"/>
  <c r="DZ4" i="13"/>
  <c r="DR4" i="13"/>
  <c r="DJ4" i="13"/>
  <c r="DB4" i="13"/>
  <c r="CT4" i="13"/>
  <c r="CL4" i="13"/>
  <c r="CD4" i="13"/>
  <c r="BV4" i="13"/>
  <c r="BN4" i="13"/>
  <c r="BF4" i="13"/>
  <c r="AX4" i="13"/>
  <c r="AP4" i="13"/>
  <c r="AH4" i="13"/>
  <c r="Z4" i="13"/>
  <c r="R4" i="13"/>
  <c r="EX3" i="13"/>
  <c r="EP3" i="13"/>
  <c r="EH3" i="13"/>
  <c r="DZ3" i="13"/>
  <c r="DR3" i="13"/>
  <c r="DJ3" i="13"/>
  <c r="DB3" i="13"/>
  <c r="CT3" i="13"/>
  <c r="CL3" i="13"/>
  <c r="CD3" i="13"/>
  <c r="BV3" i="13"/>
  <c r="BN3" i="13"/>
  <c r="BF3" i="13"/>
  <c r="AX3" i="13"/>
  <c r="AP3" i="13"/>
  <c r="AH3" i="13"/>
  <c r="Z3" i="13"/>
  <c r="R3" i="13"/>
  <c r="EX2" i="13"/>
  <c r="EP2" i="13"/>
  <c r="EH2" i="13"/>
  <c r="DZ2" i="13"/>
  <c r="DR2" i="13"/>
  <c r="DJ2" i="13"/>
  <c r="DB2" i="13"/>
  <c r="CT2" i="13"/>
  <c r="CL2" i="13"/>
  <c r="CD2" i="13"/>
  <c r="BV2" i="13"/>
  <c r="BN2" i="13"/>
  <c r="BF2" i="13"/>
  <c r="AX2" i="13"/>
  <c r="AP2" i="13"/>
  <c r="AH2" i="13"/>
  <c r="Z2" i="13"/>
  <c r="R2" i="13"/>
  <c r="EX1" i="13"/>
  <c r="EP1" i="13"/>
  <c r="EH1" i="13"/>
  <c r="DZ1" i="13"/>
  <c r="DR1" i="13"/>
  <c r="DJ1" i="13"/>
  <c r="DB1" i="13"/>
  <c r="CT1" i="13"/>
  <c r="CL1" i="13"/>
  <c r="CD1" i="13"/>
  <c r="BV1" i="13"/>
  <c r="BN1" i="13"/>
  <c r="BF1" i="13"/>
  <c r="AX1" i="13"/>
  <c r="AP1" i="13"/>
  <c r="AH1" i="13"/>
  <c r="Z1" i="13"/>
  <c r="R1" i="13"/>
  <c r="Z136" i="13"/>
  <c r="Z135" i="13"/>
  <c r="Z134" i="13"/>
  <c r="Z133" i="13"/>
  <c r="Z132" i="13"/>
  <c r="CD125" i="13"/>
  <c r="DZ124" i="13"/>
  <c r="Z124" i="13"/>
  <c r="AP123" i="13"/>
  <c r="BV122" i="13"/>
  <c r="DZ110" i="13"/>
  <c r="Z110" i="13"/>
  <c r="BN109" i="13"/>
  <c r="DJ108" i="13"/>
  <c r="EH107" i="13"/>
  <c r="AH107" i="13"/>
  <c r="BV106" i="13"/>
  <c r="DR80" i="13"/>
  <c r="BN80" i="13"/>
  <c r="R80" i="13"/>
  <c r="DJ79" i="13"/>
  <c r="AP79" i="13"/>
  <c r="EH78" i="13"/>
  <c r="CD78" i="13"/>
  <c r="AH78" i="13"/>
  <c r="EH77" i="13"/>
  <c r="CD77" i="13"/>
  <c r="AH77" i="13"/>
  <c r="DZ73" i="13"/>
  <c r="BV73" i="13"/>
  <c r="Z73" i="13"/>
  <c r="DR72" i="13"/>
  <c r="BN72" i="13"/>
  <c r="R72" i="13"/>
  <c r="DJ71" i="13"/>
  <c r="AP71" i="13"/>
  <c r="EH67" i="13"/>
  <c r="CD67" i="13"/>
  <c r="AH67" i="13"/>
  <c r="DZ66" i="13"/>
  <c r="BV66" i="13"/>
  <c r="Z66" i="13"/>
  <c r="DR65" i="13"/>
  <c r="BN65" i="13"/>
  <c r="R65" i="13"/>
  <c r="DR43" i="13"/>
  <c r="BN43" i="13"/>
  <c r="R43" i="13"/>
  <c r="DJ42" i="13"/>
  <c r="AP42" i="13"/>
  <c r="EH41" i="13"/>
  <c r="CL41" i="13"/>
  <c r="AP41" i="13"/>
  <c r="EH40" i="13"/>
  <c r="CL40" i="13"/>
  <c r="AP40" i="13"/>
  <c r="EH39" i="13"/>
  <c r="CL39" i="13"/>
  <c r="AP39" i="13"/>
  <c r="DR34" i="13"/>
  <c r="BV34" i="13"/>
  <c r="AH34" i="13"/>
  <c r="DZ33" i="13"/>
  <c r="CD33" i="13"/>
  <c r="AP33" i="13"/>
  <c r="EH32" i="13"/>
  <c r="CL32" i="13"/>
  <c r="AX32" i="13"/>
  <c r="R32" i="13"/>
  <c r="EH28" i="13"/>
  <c r="CL28" i="13"/>
  <c r="AX28" i="13"/>
  <c r="R28" i="13"/>
  <c r="DR27" i="13"/>
  <c r="BV27" i="13"/>
  <c r="AH27" i="13"/>
  <c r="EH26" i="13"/>
  <c r="CL26" i="13"/>
  <c r="AX26" i="13"/>
  <c r="R26" i="13"/>
  <c r="DZ22" i="13"/>
  <c r="CD22" i="13"/>
  <c r="AP22" i="13"/>
  <c r="EP21" i="13"/>
  <c r="DJ21" i="13"/>
  <c r="BN21" i="13"/>
  <c r="Z21" i="13"/>
  <c r="DZ20" i="13"/>
  <c r="CD20" i="13"/>
  <c r="AP20" i="13"/>
  <c r="EP19" i="13"/>
  <c r="DJ19" i="13"/>
  <c r="BN19" i="13"/>
  <c r="Z19" i="13"/>
  <c r="DZ18" i="13"/>
  <c r="CD18" i="13"/>
  <c r="AP18" i="13"/>
  <c r="DZ136" i="13"/>
  <c r="DZ135" i="13"/>
  <c r="DZ134" i="13"/>
  <c r="DZ133" i="13"/>
  <c r="DZ132" i="13"/>
  <c r="BN125" i="13"/>
  <c r="DJ124" i="13"/>
  <c r="DZ123" i="13"/>
  <c r="Z123" i="13"/>
  <c r="AP122" i="13"/>
  <c r="DJ110" i="13"/>
  <c r="EH109" i="13"/>
  <c r="AH109" i="13"/>
  <c r="BV108" i="13"/>
  <c r="DR107" i="13"/>
  <c r="R107" i="13"/>
  <c r="AP106" i="13"/>
  <c r="DJ80" i="13"/>
  <c r="AP80" i="13"/>
  <c r="EH79" i="13"/>
  <c r="CD79" i="13"/>
  <c r="AH79" i="13"/>
  <c r="DZ78" i="13"/>
  <c r="BV78" i="13"/>
  <c r="Z78" i="13"/>
  <c r="DZ77" i="13"/>
  <c r="BV77" i="13"/>
  <c r="Z77" i="13"/>
  <c r="DR73" i="13"/>
  <c r="BN73" i="13"/>
  <c r="R73" i="13"/>
  <c r="DJ72" i="13"/>
  <c r="AP72" i="13"/>
  <c r="EH71" i="13"/>
  <c r="CD71" i="13"/>
  <c r="AH71" i="13"/>
  <c r="DZ67" i="13"/>
  <c r="BV67" i="13"/>
  <c r="Z67" i="13"/>
  <c r="DR66" i="13"/>
  <c r="BN66" i="13"/>
  <c r="R66" i="13"/>
  <c r="DJ65" i="13"/>
  <c r="AP65" i="13"/>
  <c r="DJ43" i="13"/>
  <c r="AP43" i="13"/>
  <c r="EH42" i="13"/>
  <c r="CD42" i="13"/>
  <c r="AH42" i="13"/>
  <c r="DZ41" i="13"/>
  <c r="CD41" i="13"/>
  <c r="AH41" i="13"/>
  <c r="DZ40" i="13"/>
  <c r="CD40" i="13"/>
  <c r="AH40" i="13"/>
  <c r="DZ39" i="13"/>
  <c r="CD39" i="13"/>
  <c r="AH39" i="13"/>
  <c r="DJ34" i="13"/>
  <c r="BN34" i="13"/>
  <c r="Z34" i="13"/>
  <c r="DR33" i="13"/>
  <c r="BV33" i="13"/>
  <c r="AH33" i="13"/>
  <c r="DZ32" i="13"/>
  <c r="CD32" i="13"/>
  <c r="AP32" i="13"/>
  <c r="DZ28" i="13"/>
  <c r="CD28" i="13"/>
  <c r="AP28" i="13"/>
  <c r="EP27" i="13"/>
  <c r="DJ27" i="13"/>
  <c r="BN27" i="13"/>
  <c r="Z27" i="13"/>
  <c r="DZ26" i="13"/>
  <c r="CD26" i="13"/>
  <c r="AP26" i="13"/>
  <c r="DR22" i="13"/>
  <c r="BV22" i="13"/>
  <c r="AH22" i="13"/>
  <c r="EH21" i="13"/>
  <c r="CL21" i="13"/>
  <c r="AX21" i="13"/>
  <c r="R21" i="13"/>
  <c r="DR20" i="13"/>
  <c r="BV20" i="13"/>
  <c r="AH20" i="13"/>
  <c r="EH19" i="13"/>
  <c r="CL19" i="13"/>
  <c r="AX19" i="13"/>
  <c r="R19" i="13"/>
  <c r="DR18" i="13"/>
  <c r="BV18" i="13"/>
  <c r="AH18" i="13"/>
  <c r="DJ136" i="13"/>
  <c r="DJ135" i="13"/>
  <c r="DJ134" i="13"/>
  <c r="DJ133" i="13"/>
  <c r="DJ132" i="13"/>
  <c r="AH125" i="13"/>
  <c r="BV124" i="13"/>
  <c r="DJ123" i="13"/>
  <c r="DZ122" i="13"/>
  <c r="Z122" i="13"/>
  <c r="BV110" i="13"/>
  <c r="DR109" i="13"/>
  <c r="R109" i="13"/>
  <c r="AP108" i="13"/>
  <c r="CD107" i="13"/>
  <c r="DZ106" i="13"/>
  <c r="Z106" i="13"/>
  <c r="EH80" i="13"/>
  <c r="CD80" i="13"/>
  <c r="AH80" i="13"/>
  <c r="DZ79" i="13"/>
  <c r="BV79" i="13"/>
  <c r="Z79" i="13"/>
  <c r="DR78" i="13"/>
  <c r="BN78" i="13"/>
  <c r="R78" i="13"/>
  <c r="DR77" i="13"/>
  <c r="BN77" i="13"/>
  <c r="R77" i="13"/>
  <c r="DJ73" i="13"/>
  <c r="AP73" i="13"/>
  <c r="EH72" i="13"/>
  <c r="CD72" i="13"/>
  <c r="AH72" i="13"/>
  <c r="DZ71" i="13"/>
  <c r="BV71" i="13"/>
  <c r="Z71" i="13"/>
  <c r="DR67" i="13"/>
  <c r="BN67" i="13"/>
  <c r="R67" i="13"/>
  <c r="DJ66" i="13"/>
  <c r="AP66" i="13"/>
  <c r="EH65" i="13"/>
  <c r="CD65" i="13"/>
  <c r="AH65" i="13"/>
  <c r="EH43" i="13"/>
  <c r="CD43" i="13"/>
  <c r="AH43" i="13"/>
  <c r="DZ42" i="13"/>
  <c r="BV42" i="13"/>
  <c r="Z42" i="13"/>
  <c r="DR41" i="13"/>
  <c r="BV41" i="13"/>
  <c r="Z41" i="13"/>
  <c r="DR40" i="13"/>
  <c r="BV40" i="13"/>
  <c r="Z40" i="13"/>
  <c r="DR39" i="13"/>
  <c r="BV39" i="13"/>
  <c r="Z39" i="13"/>
  <c r="EH34" i="13"/>
  <c r="CL34" i="13"/>
  <c r="AX34" i="13"/>
  <c r="R34" i="13"/>
  <c r="DJ33" i="13"/>
  <c r="BN33" i="13"/>
  <c r="Z33" i="13"/>
  <c r="DR32" i="13"/>
  <c r="BV32" i="13"/>
  <c r="AH32" i="13"/>
  <c r="DR28" i="13"/>
  <c r="BV28" i="13"/>
  <c r="AH28" i="13"/>
  <c r="EH27" i="13"/>
  <c r="CL27" i="13"/>
  <c r="AX27" i="13"/>
  <c r="R27" i="13"/>
  <c r="DR26" i="13"/>
  <c r="BV26" i="13"/>
  <c r="AH26" i="13"/>
  <c r="EP22" i="13"/>
  <c r="DJ22" i="13"/>
  <c r="BN22" i="13"/>
  <c r="Z22" i="13"/>
  <c r="DZ21" i="13"/>
  <c r="CD21" i="13"/>
  <c r="AP21" i="13"/>
  <c r="EP20" i="13"/>
  <c r="DJ20" i="13"/>
  <c r="BN20" i="13"/>
  <c r="Z20" i="13"/>
  <c r="DZ19" i="13"/>
  <c r="CD19" i="13"/>
  <c r="AP19" i="13"/>
  <c r="EP18" i="13"/>
  <c r="DJ18" i="13"/>
  <c r="BN18" i="13"/>
  <c r="Z18" i="13"/>
  <c r="BN136" i="13"/>
  <c r="BN135" i="13"/>
  <c r="BN134" i="13"/>
  <c r="BN133" i="13"/>
  <c r="BN132" i="13"/>
  <c r="DR125" i="13"/>
  <c r="R125" i="13"/>
  <c r="AP124" i="13"/>
  <c r="BV123" i="13"/>
  <c r="DJ122" i="13"/>
  <c r="AP110" i="13"/>
  <c r="CD109" i="13"/>
  <c r="DZ108" i="13"/>
  <c r="Z108" i="13"/>
  <c r="BN107" i="13"/>
  <c r="DJ106" i="13"/>
  <c r="DZ80" i="13"/>
  <c r="BV80" i="13"/>
  <c r="Z80" i="13"/>
  <c r="DR79" i="13"/>
  <c r="BN79" i="13"/>
  <c r="R79" i="13"/>
  <c r="DJ78" i="13"/>
  <c r="AP78" i="13"/>
  <c r="DJ77" i="13"/>
  <c r="AP77" i="13"/>
  <c r="EH73" i="13"/>
  <c r="CD73" i="13"/>
  <c r="AH73" i="13"/>
  <c r="DZ72" i="13"/>
  <c r="BV72" i="13"/>
  <c r="Z72" i="13"/>
  <c r="DR71" i="13"/>
  <c r="BN71" i="13"/>
  <c r="R71" i="13"/>
  <c r="DJ67" i="13"/>
  <c r="AP67" i="13"/>
  <c r="EH66" i="13"/>
  <c r="CD66" i="13"/>
  <c r="AH66" i="13"/>
  <c r="DZ65" i="13"/>
  <c r="BV65" i="13"/>
  <c r="Z65" i="13"/>
  <c r="DZ43" i="13"/>
  <c r="BV43" i="13"/>
  <c r="Z43" i="13"/>
  <c r="DR42" i="13"/>
  <c r="BN42" i="13"/>
  <c r="R42" i="13"/>
  <c r="DJ41" i="13"/>
  <c r="BN41" i="13"/>
  <c r="R41" i="13"/>
  <c r="DJ40" i="13"/>
  <c r="BN40" i="13"/>
  <c r="R40" i="13"/>
  <c r="DJ39" i="13"/>
  <c r="BN39" i="13"/>
  <c r="R39" i="13"/>
  <c r="DZ34" i="13"/>
  <c r="CD34" i="13"/>
  <c r="AP34" i="13"/>
  <c r="EH33" i="13"/>
  <c r="CL33" i="13"/>
  <c r="AX33" i="13"/>
  <c r="R33" i="13"/>
  <c r="DJ32" i="13"/>
  <c r="BN32" i="13"/>
  <c r="Z32" i="13"/>
  <c r="EP28" i="13"/>
  <c r="DJ28" i="13"/>
  <c r="BN28" i="13"/>
  <c r="Z28" i="13"/>
  <c r="DZ27" i="13"/>
  <c r="CD27" i="13"/>
  <c r="AP27" i="13"/>
  <c r="EP26" i="13"/>
  <c r="DJ26" i="13"/>
  <c r="BN26" i="13"/>
  <c r="Z26" i="13"/>
  <c r="EH22" i="13"/>
  <c r="CL22" i="13"/>
  <c r="AX22" i="13"/>
  <c r="R22" i="13"/>
  <c r="DR21" i="13"/>
  <c r="BV21" i="13"/>
  <c r="AH21" i="13"/>
  <c r="EH20" i="13"/>
  <c r="CL20" i="13"/>
  <c r="AX20" i="13"/>
  <c r="R20" i="13"/>
  <c r="DR19" i="13"/>
  <c r="BV19" i="13"/>
  <c r="AH19" i="13"/>
  <c r="EH18" i="13"/>
  <c r="CL18" i="13"/>
  <c r="AX18" i="13"/>
  <c r="R18" i="13"/>
  <c r="S20" i="16"/>
  <c r="J20" i="16"/>
  <c r="D56" i="11"/>
  <c r="F59" i="11"/>
  <c r="R11" i="16"/>
  <c r="Q11" i="16"/>
  <c r="R24" i="16"/>
  <c r="Q24" i="16"/>
  <c r="R44" i="16"/>
  <c r="Q44" i="16"/>
  <c r="S39" i="16"/>
  <c r="J39" i="16"/>
  <c r="R3" i="16"/>
  <c r="Q3" i="16"/>
  <c r="A59" i="11"/>
  <c r="S17" i="16"/>
  <c r="J17" i="16"/>
  <c r="R28" i="16"/>
  <c r="Q28" i="16"/>
  <c r="B59" i="11"/>
  <c r="F56" i="11"/>
  <c r="F62" i="11"/>
  <c r="E59" i="11"/>
  <c r="A56" i="11"/>
  <c r="C56" i="11"/>
  <c r="D62" i="11"/>
  <c r="C62" i="11"/>
  <c r="A62" i="11"/>
  <c r="B62" i="11"/>
  <c r="E52" i="14"/>
  <c r="C49" i="14"/>
  <c r="F49" i="14"/>
  <c r="F46" i="14"/>
  <c r="C59" i="11"/>
  <c r="E56" i="11"/>
  <c r="D59" i="11"/>
  <c r="B56" i="11"/>
  <c r="D46" i="14"/>
  <c r="E49" i="14"/>
  <c r="F52" i="14"/>
  <c r="B58" i="15"/>
  <c r="F61" i="15"/>
  <c r="C46" i="14"/>
  <c r="D58" i="15"/>
  <c r="C58" i="15"/>
  <c r="E61" i="15"/>
  <c r="F55" i="15"/>
  <c r="B55" i="15"/>
  <c r="A55" i="15"/>
  <c r="B49" i="14"/>
  <c r="D52" i="14"/>
  <c r="D49" i="14"/>
  <c r="C52" i="14"/>
  <c r="A46" i="14"/>
  <c r="E46" i="14"/>
  <c r="A61" i="15"/>
  <c r="D61" i="15"/>
  <c r="A52" i="14"/>
  <c r="B52" i="14"/>
  <c r="A49" i="14"/>
  <c r="B46" i="14"/>
  <c r="E55" i="15"/>
  <c r="A58" i="15"/>
  <c r="B61" i="15"/>
  <c r="D55" i="15"/>
  <c r="C61" i="15"/>
  <c r="E58" i="15"/>
  <c r="B59" i="10"/>
  <c r="C59" i="10"/>
  <c r="C55" i="15"/>
  <c r="F58" i="15"/>
  <c r="E59" i="10"/>
  <c r="F62" i="10"/>
  <c r="D62" i="10"/>
  <c r="B56" i="10"/>
  <c r="D56" i="10"/>
  <c r="F56" i="10"/>
  <c r="E56" i="10"/>
  <c r="A59" i="10"/>
  <c r="A62" i="10"/>
  <c r="C62" i="10"/>
  <c r="E62" i="10"/>
  <c r="A56" i="10"/>
  <c r="C56" i="10"/>
  <c r="D59" i="10"/>
  <c r="F59" i="10"/>
  <c r="B62" i="10"/>
  <c r="E50" i="13"/>
  <c r="F50" i="13"/>
  <c r="F47" i="13"/>
  <c r="F53" i="13"/>
  <c r="S3" i="16"/>
  <c r="J3" i="16"/>
  <c r="S11" i="16"/>
  <c r="J11" i="16"/>
  <c r="S40" i="16"/>
  <c r="J40" i="16"/>
  <c r="S2" i="16"/>
  <c r="J2" i="16"/>
  <c r="S44" i="16"/>
  <c r="J44" i="16"/>
  <c r="S28" i="16"/>
  <c r="J28" i="16"/>
  <c r="B47" i="13"/>
  <c r="D50" i="13"/>
  <c r="B53" i="13"/>
  <c r="S43" i="16"/>
  <c r="J43" i="16"/>
  <c r="S24" i="16"/>
  <c r="J24" i="16"/>
  <c r="C47" i="13"/>
  <c r="A50" i="13"/>
  <c r="C53" i="13"/>
  <c r="D47" i="13"/>
  <c r="B50" i="13"/>
  <c r="D53" i="13"/>
  <c r="S56" i="16"/>
  <c r="J56" i="16"/>
  <c r="A47" i="13"/>
  <c r="E47" i="13"/>
  <c r="C50" i="13"/>
  <c r="A53" i="13"/>
  <c r="E53" i="13"/>
  <c r="S59" i="16"/>
  <c r="J59" i="16"/>
  <c r="C65" i="11"/>
  <c r="D65" i="11"/>
  <c r="D66" i="11"/>
  <c r="C66" i="11"/>
  <c r="E65" i="11"/>
  <c r="A65" i="11"/>
  <c r="B65" i="11"/>
  <c r="B66" i="11"/>
  <c r="A66" i="11"/>
  <c r="A55" i="14"/>
  <c r="B55" i="14"/>
  <c r="B56" i="14"/>
  <c r="A56" i="14"/>
  <c r="C55" i="14"/>
  <c r="D55" i="14"/>
  <c r="D56" i="14"/>
  <c r="C56" i="14"/>
  <c r="E64" i="15"/>
  <c r="C64" i="15"/>
  <c r="D64" i="15"/>
  <c r="D65" i="15"/>
  <c r="C65" i="15"/>
  <c r="A64" i="15"/>
  <c r="B64" i="15"/>
  <c r="B65" i="15"/>
  <c r="A65" i="15"/>
  <c r="E55" i="14"/>
  <c r="C65" i="10"/>
  <c r="D65" i="10"/>
  <c r="D66" i="10"/>
  <c r="C66" i="10"/>
  <c r="A65" i="10"/>
  <c r="B65" i="10"/>
  <c r="B66" i="10"/>
  <c r="A66" i="10"/>
  <c r="E65" i="10"/>
  <c r="C56" i="13"/>
  <c r="D56" i="13"/>
  <c r="D57" i="13"/>
  <c r="C57" i="13"/>
  <c r="A56" i="13"/>
  <c r="B56" i="13"/>
  <c r="B57" i="13"/>
  <c r="A57" i="13"/>
  <c r="E56" i="13"/>
  <c r="B69" i="11"/>
  <c r="E69" i="11"/>
  <c r="A69" i="11"/>
  <c r="D69" i="11"/>
  <c r="C69" i="11"/>
  <c r="F69" i="11"/>
  <c r="C68" i="15"/>
  <c r="F68" i="15"/>
  <c r="C59" i="14"/>
  <c r="F59" i="14"/>
  <c r="B68" i="15"/>
  <c r="E68" i="15"/>
  <c r="A59" i="14"/>
  <c r="D59" i="14"/>
  <c r="A68" i="15"/>
  <c r="D68" i="15"/>
  <c r="B59" i="14"/>
  <c r="E59" i="14"/>
  <c r="A69" i="10"/>
  <c r="D69" i="10"/>
  <c r="C69" i="10"/>
  <c r="F69" i="10"/>
  <c r="B69" i="10"/>
  <c r="E69" i="10"/>
  <c r="C60" i="13"/>
  <c r="F60" i="13"/>
  <c r="A60" i="13"/>
  <c r="D60" i="13"/>
  <c r="B60" i="13"/>
  <c r="E60" i="13"/>
  <c r="F65" i="11"/>
  <c r="A74" i="11"/>
  <c r="B74" i="11"/>
  <c r="C74" i="11"/>
  <c r="BO26" i="11"/>
  <c r="CE43" i="11"/>
  <c r="F56" i="13"/>
  <c r="A65" i="13"/>
  <c r="B65" i="13"/>
  <c r="C65" i="13"/>
  <c r="F55" i="14"/>
  <c r="A64" i="14"/>
  <c r="B64" i="14"/>
  <c r="C64" i="14"/>
  <c r="AQ52" i="14"/>
  <c r="F64" i="15"/>
  <c r="A73" i="15"/>
  <c r="B73" i="15"/>
  <c r="C73" i="15"/>
  <c r="EA70" i="14"/>
  <c r="AQ70" i="14"/>
  <c r="EA89" i="14"/>
  <c r="AI90" i="14"/>
  <c r="CE8" i="14"/>
  <c r="EY8" i="14"/>
  <c r="DS41" i="14"/>
  <c r="AQ64" i="14"/>
  <c r="EI10" i="14"/>
  <c r="AY15" i="14"/>
  <c r="BG1" i="14"/>
  <c r="CM1" i="14"/>
  <c r="EY5" i="14"/>
  <c r="DK6" i="14"/>
  <c r="AI45" i="14"/>
  <c r="BW49" i="14"/>
  <c r="EI57" i="14"/>
  <c r="AQ58" i="14"/>
  <c r="AI96" i="14"/>
  <c r="DK96" i="14"/>
  <c r="CE21" i="14"/>
  <c r="DK25" i="14"/>
  <c r="AA42" i="14"/>
  <c r="DK60" i="14"/>
  <c r="EQ30" i="14"/>
  <c r="DS84" i="14"/>
  <c r="AA158" i="14"/>
  <c r="DK161" i="14"/>
  <c r="DK177" i="14"/>
  <c r="DK276" i="14"/>
  <c r="AA35" i="14"/>
  <c r="DK37" i="14"/>
  <c r="BO75" i="14"/>
  <c r="AI81" i="14"/>
  <c r="BW122" i="14"/>
  <c r="AA150" i="14"/>
  <c r="DS154" i="14"/>
  <c r="DS170" i="14"/>
  <c r="DS184" i="14"/>
  <c r="S220" i="14"/>
  <c r="DS36" i="11"/>
  <c r="AA61" i="11"/>
  <c r="AQ107" i="14"/>
  <c r="S132" i="14"/>
  <c r="AA154" i="14"/>
  <c r="S157" i="14"/>
  <c r="AA166" i="14"/>
  <c r="DS178" i="14"/>
  <c r="BO182" i="14"/>
  <c r="S140" i="11"/>
  <c r="DS150" i="11"/>
  <c r="DK657" i="14"/>
  <c r="DK641" i="14"/>
  <c r="S620" i="14"/>
  <c r="S607" i="14"/>
  <c r="S604" i="14"/>
  <c r="S596" i="14"/>
  <c r="DK593" i="14"/>
  <c r="DK585" i="14"/>
  <c r="DK583" i="14"/>
  <c r="DK577" i="14"/>
  <c r="DK575" i="14"/>
  <c r="DK569" i="14"/>
  <c r="DK567" i="14"/>
  <c r="DK561" i="14"/>
  <c r="DK559" i="14"/>
  <c r="DK553" i="14"/>
  <c r="DK551" i="14"/>
  <c r="DK545" i="14"/>
  <c r="DK543" i="14"/>
  <c r="DK537" i="14"/>
  <c r="DK535" i="14"/>
  <c r="DK529" i="14"/>
  <c r="DK527" i="14"/>
  <c r="DK521" i="14"/>
  <c r="DK519" i="14"/>
  <c r="DK513" i="14"/>
  <c r="DK511" i="14"/>
  <c r="DK505" i="14"/>
  <c r="DK503" i="14"/>
  <c r="DK497" i="14"/>
  <c r="DK495" i="14"/>
  <c r="DK489" i="14"/>
  <c r="DK487" i="14"/>
  <c r="DK481" i="14"/>
  <c r="DK479" i="14"/>
  <c r="DK473" i="14"/>
  <c r="DK471" i="14"/>
  <c r="DK465" i="14"/>
  <c r="DK463" i="14"/>
  <c r="DK457" i="14"/>
  <c r="DK455" i="14"/>
  <c r="DK640" i="14"/>
  <c r="DK668" i="14"/>
  <c r="S628" i="14"/>
  <c r="S623" i="14"/>
  <c r="S611" i="14"/>
  <c r="S608" i="14"/>
  <c r="S600" i="14"/>
  <c r="DK597" i="14"/>
  <c r="DK589" i="14"/>
  <c r="S587" i="14"/>
  <c r="DK580" i="14"/>
  <c r="DK578" i="14"/>
  <c r="DK572" i="14"/>
  <c r="DK570" i="14"/>
  <c r="DK564" i="14"/>
  <c r="DK562" i="14"/>
  <c r="DK560" i="14"/>
  <c r="DK558" i="14"/>
  <c r="DK556" i="14"/>
  <c r="DK554" i="14"/>
  <c r="DK552" i="14"/>
  <c r="DK550" i="14"/>
  <c r="DK548" i="14"/>
  <c r="DK546" i="14"/>
  <c r="DK544" i="14"/>
  <c r="DK542" i="14"/>
  <c r="DK540" i="14"/>
  <c r="DK538" i="14"/>
  <c r="DK536" i="14"/>
  <c r="DK534" i="14"/>
  <c r="DK532" i="14"/>
  <c r="DK530" i="14"/>
  <c r="DK528" i="14"/>
  <c r="DK526" i="14"/>
  <c r="DK524" i="14"/>
  <c r="DK522" i="14"/>
  <c r="DK520" i="14"/>
  <c r="DK518" i="14"/>
  <c r="DK516" i="14"/>
  <c r="DK514" i="14"/>
  <c r="DK512" i="14"/>
  <c r="DK510" i="14"/>
  <c r="DK508" i="14"/>
  <c r="DK506" i="14"/>
  <c r="DK504" i="14"/>
  <c r="DK502" i="14"/>
  <c r="DK500" i="14"/>
  <c r="DK498" i="14"/>
  <c r="DK496" i="14"/>
  <c r="DK494" i="14"/>
  <c r="DK492" i="14"/>
  <c r="DK490" i="14"/>
  <c r="DK488" i="14"/>
  <c r="DK486" i="14"/>
  <c r="DK484" i="14"/>
  <c r="DK482" i="14"/>
  <c r="DK480" i="14"/>
  <c r="DK478" i="14"/>
  <c r="DK476" i="14"/>
  <c r="DK474" i="14"/>
  <c r="DK472" i="14"/>
  <c r="DK667" i="14"/>
  <c r="DK627" i="14"/>
  <c r="S617" i="14"/>
  <c r="S610" i="14"/>
  <c r="S605" i="14"/>
  <c r="DK599" i="14"/>
  <c r="S594" i="14"/>
  <c r="S589" i="14"/>
  <c r="S584" i="14"/>
  <c r="S580" i="14"/>
  <c r="S576" i="14"/>
  <c r="S572" i="14"/>
  <c r="S568" i="14"/>
  <c r="S564" i="14"/>
  <c r="S560" i="14"/>
  <c r="S556" i="14"/>
  <c r="S552" i="14"/>
  <c r="S548" i="14"/>
  <c r="S544" i="14"/>
  <c r="S540" i="14"/>
  <c r="S536" i="14"/>
  <c r="S532" i="14"/>
  <c r="S528" i="14"/>
  <c r="S524" i="14"/>
  <c r="S520" i="14"/>
  <c r="S516" i="14"/>
  <c r="S512" i="14"/>
  <c r="S508" i="14"/>
  <c r="S504" i="14"/>
  <c r="S500" i="14"/>
  <c r="S496" i="14"/>
  <c r="S492" i="14"/>
  <c r="S488" i="14"/>
  <c r="S484" i="14"/>
  <c r="S480" i="14"/>
  <c r="S476" i="14"/>
  <c r="S472" i="14"/>
  <c r="S469" i="14"/>
  <c r="DK466" i="14"/>
  <c r="S464" i="14"/>
  <c r="S461" i="14"/>
  <c r="DK458" i="14"/>
  <c r="S456" i="14"/>
  <c r="DK453" i="14"/>
  <c r="DK451" i="14"/>
  <c r="DK449" i="14"/>
  <c r="DK447" i="14"/>
  <c r="DK445" i="14"/>
  <c r="DK443" i="14"/>
  <c r="DK441" i="14"/>
  <c r="DK439" i="14"/>
  <c r="DK437" i="14"/>
  <c r="DK435" i="14"/>
  <c r="DK433" i="14"/>
  <c r="DK431" i="14"/>
  <c r="DK429" i="14"/>
  <c r="DK427" i="14"/>
  <c r="DK425" i="14"/>
  <c r="DK423" i="14"/>
  <c r="DK421" i="14"/>
  <c r="DK419" i="14"/>
  <c r="DK417" i="14"/>
  <c r="DK415" i="14"/>
  <c r="DK413" i="14"/>
  <c r="DK411" i="14"/>
  <c r="DK409" i="14"/>
  <c r="DK407" i="14"/>
  <c r="DK405" i="14"/>
  <c r="DK403" i="14"/>
  <c r="DK401" i="14"/>
  <c r="DK399" i="14"/>
  <c r="DK397" i="14"/>
  <c r="DK395" i="14"/>
  <c r="DK393" i="14"/>
  <c r="DK391" i="14"/>
  <c r="DK389" i="14"/>
  <c r="DK387" i="14"/>
  <c r="DK385" i="14"/>
  <c r="DK383" i="14"/>
  <c r="DS381" i="14"/>
  <c r="DK380" i="14"/>
  <c r="S379" i="14"/>
  <c r="DS377" i="14"/>
  <c r="DK376" i="14"/>
  <c r="S375" i="14"/>
  <c r="DS373" i="14"/>
  <c r="DK372" i="14"/>
  <c r="S371" i="14"/>
  <c r="DS369" i="14"/>
  <c r="DS368" i="14"/>
  <c r="DS367" i="14"/>
  <c r="DS366" i="14"/>
  <c r="DS365" i="14"/>
  <c r="DS364" i="14"/>
  <c r="DS363" i="14"/>
  <c r="DS362" i="14"/>
  <c r="DS361" i="14"/>
  <c r="DK645" i="14"/>
  <c r="S625" i="14"/>
  <c r="S614" i="14"/>
  <c r="S609" i="14"/>
  <c r="DK603" i="14"/>
  <c r="S598" i="14"/>
  <c r="S593" i="14"/>
  <c r="DK587" i="14"/>
  <c r="S583" i="14"/>
  <c r="S579" i="14"/>
  <c r="S575" i="14"/>
  <c r="S571" i="14"/>
  <c r="S567" i="14"/>
  <c r="S563" i="14"/>
  <c r="S559" i="14"/>
  <c r="S555" i="14"/>
  <c r="S551" i="14"/>
  <c r="S547" i="14"/>
  <c r="S543" i="14"/>
  <c r="S539" i="14"/>
  <c r="S535" i="14"/>
  <c r="S531" i="14"/>
  <c r="S527" i="14"/>
  <c r="S523" i="14"/>
  <c r="S519" i="14"/>
  <c r="S515" i="14"/>
  <c r="S511" i="14"/>
  <c r="S507" i="14"/>
  <c r="S503" i="14"/>
  <c r="S499" i="14"/>
  <c r="S495" i="14"/>
  <c r="S491" i="14"/>
  <c r="S487" i="14"/>
  <c r="S483" i="14"/>
  <c r="S479" i="14"/>
  <c r="S475" i="14"/>
  <c r="S471" i="14"/>
  <c r="DK468" i="14"/>
  <c r="S466" i="14"/>
  <c r="S463" i="14"/>
  <c r="DK460" i="14"/>
  <c r="S458" i="14"/>
  <c r="S455" i="14"/>
  <c r="S453" i="14"/>
  <c r="S451" i="14"/>
  <c r="S449" i="14"/>
  <c r="S447" i="14"/>
  <c r="S445" i="14"/>
  <c r="S443" i="14"/>
  <c r="S441" i="14"/>
  <c r="S439" i="14"/>
  <c r="S437" i="14"/>
  <c r="S435" i="14"/>
  <c r="S433" i="14"/>
  <c r="S431" i="14"/>
  <c r="S429" i="14"/>
  <c r="S427" i="14"/>
  <c r="S425" i="14"/>
  <c r="S423" i="14"/>
  <c r="S421" i="14"/>
  <c r="S419" i="14"/>
  <c r="S417" i="14"/>
  <c r="S415" i="14"/>
  <c r="S413" i="14"/>
  <c r="S411" i="14"/>
  <c r="S409" i="14"/>
  <c r="S407" i="14"/>
  <c r="S405" i="14"/>
  <c r="S403" i="14"/>
  <c r="S401" i="14"/>
  <c r="S399" i="14"/>
  <c r="S397" i="14"/>
  <c r="S395" i="14"/>
  <c r="S393" i="14"/>
  <c r="S391" i="14"/>
  <c r="S389" i="14"/>
  <c r="S387" i="14"/>
  <c r="S385" i="14"/>
  <c r="S383" i="14"/>
  <c r="DK381" i="14"/>
  <c r="S380" i="14"/>
  <c r="DK635" i="14"/>
  <c r="S622" i="14"/>
  <c r="S613" i="14"/>
  <c r="DK607" i="14"/>
  <c r="S602" i="14"/>
  <c r="S597" i="14"/>
  <c r="DK591" i="14"/>
  <c r="S586" i="14"/>
  <c r="S582" i="14"/>
  <c r="S578" i="14"/>
  <c r="S574" i="14"/>
  <c r="S570" i="14"/>
  <c r="S566" i="14"/>
  <c r="S562" i="14"/>
  <c r="S558" i="14"/>
  <c r="S554" i="14"/>
  <c r="S550" i="14"/>
  <c r="S546" i="14"/>
  <c r="S542" i="14"/>
  <c r="S538" i="14"/>
  <c r="S534" i="14"/>
  <c r="S530" i="14"/>
  <c r="S526" i="14"/>
  <c r="S522" i="14"/>
  <c r="S518" i="14"/>
  <c r="S514" i="14"/>
  <c r="S510" i="14"/>
  <c r="S506" i="14"/>
  <c r="S502" i="14"/>
  <c r="S498" i="14"/>
  <c r="S494" i="14"/>
  <c r="S490" i="14"/>
  <c r="S486" i="14"/>
  <c r="S482" i="14"/>
  <c r="S478" i="14"/>
  <c r="S474" i="14"/>
  <c r="DK470" i="14"/>
  <c r="S468" i="14"/>
  <c r="S465" i="14"/>
  <c r="DK462" i="14"/>
  <c r="S460" i="14"/>
  <c r="S457" i="14"/>
  <c r="DK454" i="14"/>
  <c r="DK452" i="14"/>
  <c r="DK450" i="14"/>
  <c r="DK448" i="14"/>
  <c r="DK446" i="14"/>
  <c r="DK444" i="14"/>
  <c r="DK442" i="14"/>
  <c r="DK440" i="14"/>
  <c r="DK438" i="14"/>
  <c r="DK436" i="14"/>
  <c r="DK434" i="14"/>
  <c r="DK432" i="14"/>
  <c r="DK430" i="14"/>
  <c r="DK428" i="14"/>
  <c r="DK426" i="14"/>
  <c r="DK424" i="14"/>
  <c r="DK422" i="14"/>
  <c r="DK420" i="14"/>
  <c r="DK418" i="14"/>
  <c r="DK416" i="14"/>
  <c r="DK414" i="14"/>
  <c r="DK412" i="14"/>
  <c r="DK410" i="14"/>
  <c r="DK408" i="14"/>
  <c r="DK406" i="14"/>
  <c r="DK404" i="14"/>
  <c r="DK402" i="14"/>
  <c r="DK400" i="14"/>
  <c r="DK398" i="14"/>
  <c r="DK396" i="14"/>
  <c r="DK394" i="14"/>
  <c r="DK392" i="14"/>
  <c r="DK390" i="14"/>
  <c r="DK388" i="14"/>
  <c r="DK386" i="14"/>
  <c r="DK384" i="14"/>
  <c r="DK382" i="14"/>
  <c r="S381" i="14"/>
  <c r="DS379" i="14"/>
  <c r="DK378" i="14"/>
  <c r="S377" i="14"/>
  <c r="DS375" i="14"/>
  <c r="DK374" i="14"/>
  <c r="S630" i="14"/>
  <c r="S601" i="14"/>
  <c r="S581" i="14"/>
  <c r="S565" i="14"/>
  <c r="S549" i="14"/>
  <c r="S533" i="14"/>
  <c r="S517" i="14"/>
  <c r="S501" i="14"/>
  <c r="S485" i="14"/>
  <c r="S470" i="14"/>
  <c r="S459" i="14"/>
  <c r="S450" i="14"/>
  <c r="S442" i="14"/>
  <c r="S434" i="14"/>
  <c r="S426" i="14"/>
  <c r="S418" i="14"/>
  <c r="S410" i="14"/>
  <c r="S402" i="14"/>
  <c r="S394" i="14"/>
  <c r="S386" i="14"/>
  <c r="DK379" i="14"/>
  <c r="DS376" i="14"/>
  <c r="S374" i="14"/>
  <c r="S372" i="14"/>
  <c r="DK370" i="14"/>
  <c r="S369" i="14"/>
  <c r="DK367" i="14"/>
  <c r="AA366" i="14"/>
  <c r="S365" i="14"/>
  <c r="DK363" i="14"/>
  <c r="AA362" i="14"/>
  <c r="S361" i="14"/>
  <c r="S360" i="14"/>
  <c r="S359" i="14"/>
  <c r="S358" i="14"/>
  <c r="S357" i="14"/>
  <c r="S356" i="14"/>
  <c r="S355" i="14"/>
  <c r="S354" i="14"/>
  <c r="S353" i="14"/>
  <c r="S352" i="14"/>
  <c r="S351" i="14"/>
  <c r="S350" i="14"/>
  <c r="S349" i="14"/>
  <c r="S348" i="14"/>
  <c r="S347" i="14"/>
  <c r="S346" i="14"/>
  <c r="S345" i="14"/>
  <c r="S344" i="14"/>
  <c r="S343" i="14"/>
  <c r="S342" i="14"/>
  <c r="S341" i="14"/>
  <c r="S340" i="14"/>
  <c r="S339" i="14"/>
  <c r="S338" i="14"/>
  <c r="S337" i="14"/>
  <c r="S336" i="14"/>
  <c r="S335" i="14"/>
  <c r="S334" i="14"/>
  <c r="S333" i="14"/>
  <c r="S332" i="14"/>
  <c r="S331" i="14"/>
  <c r="S330" i="14"/>
  <c r="S329" i="14"/>
  <c r="S328" i="14"/>
  <c r="S327" i="14"/>
  <c r="S326" i="14"/>
  <c r="S325" i="14"/>
  <c r="S324" i="14"/>
  <c r="S323" i="14"/>
  <c r="S322" i="14"/>
  <c r="S321" i="14"/>
  <c r="S320" i="14"/>
  <c r="S319" i="14"/>
  <c r="S318" i="14"/>
  <c r="S317" i="14"/>
  <c r="S316" i="14"/>
  <c r="S315" i="14"/>
  <c r="S314" i="14"/>
  <c r="S313" i="14"/>
  <c r="S312" i="14"/>
  <c r="S311" i="14"/>
  <c r="S310" i="14"/>
  <c r="S309" i="14"/>
  <c r="S308" i="14"/>
  <c r="S307" i="14"/>
  <c r="S306" i="14"/>
  <c r="S305" i="14"/>
  <c r="S304" i="14"/>
  <c r="S303" i="14"/>
  <c r="S302" i="14"/>
  <c r="S301" i="14"/>
  <c r="S300" i="14"/>
  <c r="S299" i="14"/>
  <c r="S298" i="14"/>
  <c r="S297" i="14"/>
  <c r="S296" i="14"/>
  <c r="S295" i="14"/>
  <c r="S294" i="14"/>
  <c r="S293" i="14"/>
  <c r="S292" i="14"/>
  <c r="S291" i="14"/>
  <c r="S290" i="14"/>
  <c r="S289" i="14"/>
  <c r="S288" i="14"/>
  <c r="S287" i="14"/>
  <c r="S286" i="14"/>
  <c r="S285" i="14"/>
  <c r="S284" i="14"/>
  <c r="DK619" i="14"/>
  <c r="DK595" i="14"/>
  <c r="S577" i="14"/>
  <c r="S561" i="14"/>
  <c r="S545" i="14"/>
  <c r="S529" i="14"/>
  <c r="S513" i="14"/>
  <c r="S497" i="14"/>
  <c r="S481" i="14"/>
  <c r="S467" i="14"/>
  <c r="DK456" i="14"/>
  <c r="S448" i="14"/>
  <c r="S440" i="14"/>
  <c r="S432" i="14"/>
  <c r="S424" i="14"/>
  <c r="S416" i="14"/>
  <c r="S408" i="14"/>
  <c r="S400" i="14"/>
  <c r="S392" i="14"/>
  <c r="S384" i="14"/>
  <c r="DS378" i="14"/>
  <c r="S376" i="14"/>
  <c r="DK373" i="14"/>
  <c r="DS371" i="14"/>
  <c r="S370" i="14"/>
  <c r="DK368" i="14"/>
  <c r="AA367" i="14"/>
  <c r="S366" i="14"/>
  <c r="DK364" i="14"/>
  <c r="AA363" i="14"/>
  <c r="S362" i="14"/>
  <c r="DS360" i="14"/>
  <c r="DS359" i="14"/>
  <c r="DS358" i="14"/>
  <c r="DS357" i="14"/>
  <c r="DS356" i="14"/>
  <c r="DS355" i="14"/>
  <c r="DS354" i="14"/>
  <c r="DS353" i="14"/>
  <c r="DS352" i="14"/>
  <c r="DS351" i="14"/>
  <c r="DS350" i="14"/>
  <c r="DS349" i="14"/>
  <c r="DS348" i="14"/>
  <c r="DS347" i="14"/>
  <c r="DS346" i="14"/>
  <c r="DS345" i="14"/>
  <c r="DS344" i="14"/>
  <c r="DS343" i="14"/>
  <c r="DS342" i="14"/>
  <c r="DS341" i="14"/>
  <c r="DS340" i="14"/>
  <c r="DS339" i="14"/>
  <c r="DS338" i="14"/>
  <c r="DS337" i="14"/>
  <c r="DS336" i="14"/>
  <c r="DS335" i="14"/>
  <c r="DS334" i="14"/>
  <c r="DS333" i="14"/>
  <c r="DS332" i="14"/>
  <c r="DS331" i="14"/>
  <c r="DS330" i="14"/>
  <c r="DS329" i="14"/>
  <c r="DS328" i="14"/>
  <c r="DS327" i="14"/>
  <c r="DS326" i="14"/>
  <c r="DS325" i="14"/>
  <c r="DS324" i="14"/>
  <c r="DS323" i="14"/>
  <c r="DS322" i="14"/>
  <c r="DS321" i="14"/>
  <c r="DS320" i="14"/>
  <c r="DS319" i="14"/>
  <c r="DS318" i="14"/>
  <c r="DS317" i="14"/>
  <c r="DS316" i="14"/>
  <c r="DS315" i="14"/>
  <c r="DS314" i="14"/>
  <c r="DS313" i="14"/>
  <c r="DS312" i="14"/>
  <c r="DS311" i="14"/>
  <c r="DS310" i="14"/>
  <c r="DS309" i="14"/>
  <c r="DS308" i="14"/>
  <c r="DS307" i="14"/>
  <c r="DK611" i="14"/>
  <c r="S590" i="14"/>
  <c r="S573" i="14"/>
  <c r="S557" i="14"/>
  <c r="S541" i="14"/>
  <c r="S525" i="14"/>
  <c r="S509" i="14"/>
  <c r="S493" i="14"/>
  <c r="S477" i="14"/>
  <c r="DK464" i="14"/>
  <c r="S454" i="14"/>
  <c r="S446" i="14"/>
  <c r="S438" i="14"/>
  <c r="S430" i="14"/>
  <c r="S422" i="14"/>
  <c r="S414" i="14"/>
  <c r="S406" i="14"/>
  <c r="S398" i="14"/>
  <c r="S390" i="14"/>
  <c r="S382" i="14"/>
  <c r="S378" i="14"/>
  <c r="DK375" i="14"/>
  <c r="S373" i="14"/>
  <c r="DK371" i="14"/>
  <c r="DK369" i="14"/>
  <c r="AA368" i="14"/>
  <c r="S367" i="14"/>
  <c r="DK365" i="14"/>
  <c r="AA364" i="14"/>
  <c r="S363" i="14"/>
  <c r="DK361" i="14"/>
  <c r="DK360" i="14"/>
  <c r="DK359" i="14"/>
  <c r="DK358" i="14"/>
  <c r="DK357" i="14"/>
  <c r="DK356" i="14"/>
  <c r="DK355" i="14"/>
  <c r="DK354" i="14"/>
  <c r="DK353" i="14"/>
  <c r="DK352" i="14"/>
  <c r="DK351" i="14"/>
  <c r="DK350" i="14"/>
  <c r="DK349" i="14"/>
  <c r="DK348" i="14"/>
  <c r="DK347" i="14"/>
  <c r="DK346" i="14"/>
  <c r="DK345" i="14"/>
  <c r="DK344" i="14"/>
  <c r="DK343" i="14"/>
  <c r="DK342" i="14"/>
  <c r="DK341" i="14"/>
  <c r="DK340" i="14"/>
  <c r="DK339" i="14"/>
  <c r="DK338" i="14"/>
  <c r="DK337" i="14"/>
  <c r="DK336" i="14"/>
  <c r="DK335" i="14"/>
  <c r="DK334" i="14"/>
  <c r="DK333" i="14"/>
  <c r="DK332" i="14"/>
  <c r="DK331" i="14"/>
  <c r="DK330" i="14"/>
  <c r="DK329" i="14"/>
  <c r="DK328" i="14"/>
  <c r="DK327" i="14"/>
  <c r="DK326" i="14"/>
  <c r="DK325" i="14"/>
  <c r="DK324" i="14"/>
  <c r="DK323" i="14"/>
  <c r="DK322" i="14"/>
  <c r="DK321" i="14"/>
  <c r="DK320" i="14"/>
  <c r="DK319" i="14"/>
  <c r="DK318" i="14"/>
  <c r="DK317" i="14"/>
  <c r="DK316" i="14"/>
  <c r="DK315" i="14"/>
  <c r="S606" i="14"/>
  <c r="S537" i="14"/>
  <c r="S473" i="14"/>
  <c r="S436" i="14"/>
  <c r="S404" i="14"/>
  <c r="DK377" i="14"/>
  <c r="AA369" i="14"/>
  <c r="S364" i="14"/>
  <c r="AA359" i="14"/>
  <c r="AA355" i="14"/>
  <c r="AA351" i="14"/>
  <c r="AA347" i="14"/>
  <c r="AA343" i="14"/>
  <c r="AA339" i="14"/>
  <c r="AA335" i="14"/>
  <c r="AA331" i="14"/>
  <c r="AA327" i="14"/>
  <c r="AA323" i="14"/>
  <c r="AA319" i="14"/>
  <c r="AA315" i="14"/>
  <c r="AA313" i="14"/>
  <c r="AA311" i="14"/>
  <c r="AA309" i="14"/>
  <c r="AA307" i="14"/>
  <c r="DS305" i="14"/>
  <c r="DK304" i="14"/>
  <c r="AA303" i="14"/>
  <c r="DS301" i="14"/>
  <c r="DK300" i="14"/>
  <c r="AA299" i="14"/>
  <c r="DS297" i="14"/>
  <c r="DK296" i="14"/>
  <c r="AA295" i="14"/>
  <c r="DS293" i="14"/>
  <c r="DK292" i="14"/>
  <c r="AA291" i="14"/>
  <c r="DS289" i="14"/>
  <c r="DK288" i="14"/>
  <c r="AA287" i="14"/>
  <c r="DS285" i="14"/>
  <c r="DK284" i="14"/>
  <c r="AA283" i="14"/>
  <c r="AA282" i="14"/>
  <c r="AA281" i="14"/>
  <c r="AA280" i="14"/>
  <c r="AA279" i="14"/>
  <c r="AA278" i="14"/>
  <c r="AA277" i="14"/>
  <c r="AA276" i="14"/>
  <c r="AA275" i="14"/>
  <c r="AA274" i="14"/>
  <c r="AA273" i="14"/>
  <c r="AA272" i="14"/>
  <c r="AA271" i="14"/>
  <c r="AA270" i="14"/>
  <c r="AA269" i="14"/>
  <c r="AA268" i="14"/>
  <c r="AA267" i="14"/>
  <c r="AA266" i="14"/>
  <c r="AA265" i="14"/>
  <c r="AA264" i="14"/>
  <c r="AA263" i="14"/>
  <c r="AA262" i="14"/>
  <c r="AA261" i="14"/>
  <c r="AA260" i="14"/>
  <c r="AA259" i="14"/>
  <c r="AA258" i="14"/>
  <c r="AA257" i="14"/>
  <c r="AA256" i="14"/>
  <c r="AA255" i="14"/>
  <c r="AA254" i="14"/>
  <c r="AA253" i="14"/>
  <c r="AA252" i="14"/>
  <c r="AA251" i="14"/>
  <c r="AA250" i="14"/>
  <c r="BO249" i="14"/>
  <c r="DK248" i="14"/>
  <c r="DS247" i="14"/>
  <c r="S247" i="14"/>
  <c r="AA246" i="14"/>
  <c r="BO245" i="14"/>
  <c r="DK244" i="14"/>
  <c r="DS243" i="14"/>
  <c r="S243" i="14"/>
  <c r="AA242" i="14"/>
  <c r="BO241" i="14"/>
  <c r="DK240" i="14"/>
  <c r="DS239" i="14"/>
  <c r="S239" i="14"/>
  <c r="AA238" i="14"/>
  <c r="BO237" i="14"/>
  <c r="DK236" i="14"/>
  <c r="DS235" i="14"/>
  <c r="S235" i="14"/>
  <c r="AA234" i="14"/>
  <c r="BO233" i="14"/>
  <c r="DK232" i="14"/>
  <c r="DS231" i="14"/>
  <c r="S231" i="14"/>
  <c r="AA230" i="14"/>
  <c r="BO229" i="14"/>
  <c r="DK228" i="14"/>
  <c r="DS227" i="14"/>
  <c r="S227" i="14"/>
  <c r="AA226" i="14"/>
  <c r="BO225" i="14"/>
  <c r="DK224" i="14"/>
  <c r="DS223" i="14"/>
  <c r="S223" i="14"/>
  <c r="AA222" i="14"/>
  <c r="BO221" i="14"/>
  <c r="DK220" i="14"/>
  <c r="DS219" i="14"/>
  <c r="S219" i="14"/>
  <c r="AA218" i="14"/>
  <c r="BO217" i="14"/>
  <c r="DK216" i="14"/>
  <c r="DS215" i="14"/>
  <c r="S215" i="14"/>
  <c r="AA214" i="14"/>
  <c r="BO213" i="14"/>
  <c r="DK212" i="14"/>
  <c r="DS211" i="14"/>
  <c r="S211" i="14"/>
  <c r="AA210" i="14"/>
  <c r="BO209" i="14"/>
  <c r="DK208" i="14"/>
  <c r="DS207" i="14"/>
  <c r="S207" i="14"/>
  <c r="AA206" i="14"/>
  <c r="BO205" i="14"/>
  <c r="DK204" i="14"/>
  <c r="DS203" i="14"/>
  <c r="S203" i="14"/>
  <c r="AA202" i="14"/>
  <c r="BO201" i="14"/>
  <c r="DK200" i="14"/>
  <c r="DS199" i="14"/>
  <c r="S199" i="14"/>
  <c r="AA198" i="14"/>
  <c r="BO197" i="14"/>
  <c r="DK196" i="14"/>
  <c r="DS195" i="14"/>
  <c r="S195" i="14"/>
  <c r="AA194" i="14"/>
  <c r="BO193" i="14"/>
  <c r="DK192" i="14"/>
  <c r="DS191" i="14"/>
  <c r="AA191" i="14"/>
  <c r="DK190" i="14"/>
  <c r="S190" i="14"/>
  <c r="BO189" i="14"/>
  <c r="EA188" i="14"/>
  <c r="AI188" i="14"/>
  <c r="DS187" i="14"/>
  <c r="AA187" i="14"/>
  <c r="DK186" i="14"/>
  <c r="S186" i="14"/>
  <c r="BO185" i="14"/>
  <c r="EA184" i="14"/>
  <c r="AI184" i="14"/>
  <c r="DS183" i="14"/>
  <c r="AA183" i="14"/>
  <c r="DK182" i="14"/>
  <c r="S182" i="14"/>
  <c r="BO181" i="14"/>
  <c r="EA180" i="14"/>
  <c r="AI180" i="14"/>
  <c r="DS179" i="14"/>
  <c r="AA179" i="14"/>
  <c r="S585" i="14"/>
  <c r="S521" i="14"/>
  <c r="S462" i="14"/>
  <c r="S428" i="14"/>
  <c r="S396" i="14"/>
  <c r="DS374" i="14"/>
  <c r="S368" i="14"/>
  <c r="DK362" i="14"/>
  <c r="AA358" i="14"/>
  <c r="AA354" i="14"/>
  <c r="AA350" i="14"/>
  <c r="AA346" i="14"/>
  <c r="AA342" i="14"/>
  <c r="AA338" i="14"/>
  <c r="AA334" i="14"/>
  <c r="AA330" i="14"/>
  <c r="AA326" i="14"/>
  <c r="AA322" i="14"/>
  <c r="AA318" i="14"/>
  <c r="DK314" i="14"/>
  <c r="DK312" i="14"/>
  <c r="DK310" i="14"/>
  <c r="DK308" i="14"/>
  <c r="DS306" i="14"/>
  <c r="DK305" i="14"/>
  <c r="AA304" i="14"/>
  <c r="DS302" i="14"/>
  <c r="DK301" i="14"/>
  <c r="AA300" i="14"/>
  <c r="DS298" i="14"/>
  <c r="DK297" i="14"/>
  <c r="AA296" i="14"/>
  <c r="DS294" i="14"/>
  <c r="DK293" i="14"/>
  <c r="AA292" i="14"/>
  <c r="DS290" i="14"/>
  <c r="DK289" i="14"/>
  <c r="AA288" i="14"/>
  <c r="DS286" i="14"/>
  <c r="DK285" i="14"/>
  <c r="AA284" i="14"/>
  <c r="S283" i="14"/>
  <c r="S282" i="14"/>
  <c r="S281" i="14"/>
  <c r="S280" i="14"/>
  <c r="S279" i="14"/>
  <c r="S278" i="14"/>
  <c r="S277" i="14"/>
  <c r="S276" i="14"/>
  <c r="S275" i="14"/>
  <c r="S274" i="14"/>
  <c r="S273" i="14"/>
  <c r="S272" i="14"/>
  <c r="S271" i="14"/>
  <c r="S270" i="14"/>
  <c r="S269" i="14"/>
  <c r="S268" i="14"/>
  <c r="S267" i="14"/>
  <c r="S266" i="14"/>
  <c r="S265" i="14"/>
  <c r="S264" i="14"/>
  <c r="S263" i="14"/>
  <c r="S262" i="14"/>
  <c r="S261" i="14"/>
  <c r="S260" i="14"/>
  <c r="S259" i="14"/>
  <c r="S258" i="14"/>
  <c r="S257" i="14"/>
  <c r="S256" i="14"/>
  <c r="S255" i="14"/>
  <c r="S254" i="14"/>
  <c r="S253" i="14"/>
  <c r="S252" i="14"/>
  <c r="S251" i="14"/>
  <c r="S250" i="14"/>
  <c r="AA249" i="14"/>
  <c r="BO248" i="14"/>
  <c r="DK247" i="14"/>
  <c r="DS246" i="14"/>
  <c r="S246" i="14"/>
  <c r="AA245" i="14"/>
  <c r="BO244" i="14"/>
  <c r="DK243" i="14"/>
  <c r="DS242" i="14"/>
  <c r="S242" i="14"/>
  <c r="AA241" i="14"/>
  <c r="BO240" i="14"/>
  <c r="DK239" i="14"/>
  <c r="DS238" i="14"/>
  <c r="S238" i="14"/>
  <c r="AA237" i="14"/>
  <c r="BO236" i="14"/>
  <c r="DK235" i="14"/>
  <c r="DS234" i="14"/>
  <c r="S234" i="14"/>
  <c r="AA233" i="14"/>
  <c r="BO232" i="14"/>
  <c r="DK231" i="14"/>
  <c r="DS230" i="14"/>
  <c r="S230" i="14"/>
  <c r="AA229" i="14"/>
  <c r="BO228" i="14"/>
  <c r="DK227" i="14"/>
  <c r="DS226" i="14"/>
  <c r="S226" i="14"/>
  <c r="AA225" i="14"/>
  <c r="BO224" i="14"/>
  <c r="DK223" i="14"/>
  <c r="DS222" i="14"/>
  <c r="S222" i="14"/>
  <c r="AA221" i="14"/>
  <c r="BO220" i="14"/>
  <c r="DK219" i="14"/>
  <c r="DS218" i="14"/>
  <c r="S218" i="14"/>
  <c r="AA217" i="14"/>
  <c r="BO216" i="14"/>
  <c r="DK215" i="14"/>
  <c r="DS214" i="14"/>
  <c r="S214" i="14"/>
  <c r="AA213" i="14"/>
  <c r="BO212" i="14"/>
  <c r="DK211" i="14"/>
  <c r="DS210" i="14"/>
  <c r="S210" i="14"/>
  <c r="AA209" i="14"/>
  <c r="BO208" i="14"/>
  <c r="DK207" i="14"/>
  <c r="DS206" i="14"/>
  <c r="S206" i="14"/>
  <c r="AA205" i="14"/>
  <c r="BO204" i="14"/>
  <c r="DK203" i="14"/>
  <c r="DS202" i="14"/>
  <c r="S202" i="14"/>
  <c r="AA201" i="14"/>
  <c r="BO200" i="14"/>
  <c r="DK199" i="14"/>
  <c r="DS198" i="14"/>
  <c r="S198" i="14"/>
  <c r="AA197" i="14"/>
  <c r="BO196" i="14"/>
  <c r="DK195" i="14"/>
  <c r="DS194" i="14"/>
  <c r="S194" i="14"/>
  <c r="AA193" i="14"/>
  <c r="BO192" i="14"/>
  <c r="DK191" i="14"/>
  <c r="S191" i="14"/>
  <c r="BO190" i="14"/>
  <c r="EA189" i="14"/>
  <c r="AI189" i="14"/>
  <c r="DS188" i="14"/>
  <c r="AA188" i="14"/>
  <c r="DK187" i="14"/>
  <c r="S187" i="14"/>
  <c r="BO186" i="14"/>
  <c r="S569" i="14"/>
  <c r="S505" i="14"/>
  <c r="S452" i="14"/>
  <c r="S420" i="14"/>
  <c r="S388" i="14"/>
  <c r="DS372" i="14"/>
  <c r="DK366" i="14"/>
  <c r="AA361" i="14"/>
  <c r="AA357" i="14"/>
  <c r="AA353" i="14"/>
  <c r="AA349" i="14"/>
  <c r="AA345" i="14"/>
  <c r="AA341" i="14"/>
  <c r="AA337" i="14"/>
  <c r="AA333" i="14"/>
  <c r="AA329" i="14"/>
  <c r="AA325" i="14"/>
  <c r="AA321" i="14"/>
  <c r="AA317" i="14"/>
  <c r="AA314" i="14"/>
  <c r="AA312" i="14"/>
  <c r="AA310" i="14"/>
  <c r="AA308" i="14"/>
  <c r="DK306" i="14"/>
  <c r="AA305" i="14"/>
  <c r="DS303" i="14"/>
  <c r="DK302" i="14"/>
  <c r="AA301" i="14"/>
  <c r="DS299" i="14"/>
  <c r="DK298" i="14"/>
  <c r="AA297" i="14"/>
  <c r="DS295" i="14"/>
  <c r="DK294" i="14"/>
  <c r="AA293" i="14"/>
  <c r="DS291" i="14"/>
  <c r="DK290" i="14"/>
  <c r="AA289" i="14"/>
  <c r="DS287" i="14"/>
  <c r="DK286" i="14"/>
  <c r="AA285" i="14"/>
  <c r="DS283" i="14"/>
  <c r="DS282" i="14"/>
  <c r="DS281" i="14"/>
  <c r="DS280" i="14"/>
  <c r="DS279" i="14"/>
  <c r="DS278" i="14"/>
  <c r="DS277" i="14"/>
  <c r="DS276" i="14"/>
  <c r="DS275" i="14"/>
  <c r="DS274" i="14"/>
  <c r="DS273" i="14"/>
  <c r="DS272" i="14"/>
  <c r="DS271" i="14"/>
  <c r="DS270" i="14"/>
  <c r="DS269" i="14"/>
  <c r="DS268" i="14"/>
  <c r="DS267" i="14"/>
  <c r="DS266" i="14"/>
  <c r="DS265" i="14"/>
  <c r="DS264" i="14"/>
  <c r="DS263" i="14"/>
  <c r="DS262" i="14"/>
  <c r="DS261" i="14"/>
  <c r="DS260" i="14"/>
  <c r="DS259" i="14"/>
  <c r="DS258" i="14"/>
  <c r="DS257" i="14"/>
  <c r="DS256" i="14"/>
  <c r="DS255" i="14"/>
  <c r="DS254" i="14"/>
  <c r="DS253" i="14"/>
  <c r="DS252" i="14"/>
  <c r="DS251" i="14"/>
  <c r="DS250" i="14"/>
  <c r="DS249" i="14"/>
  <c r="S249" i="14"/>
  <c r="AA248" i="14"/>
  <c r="BO247" i="14"/>
  <c r="DK246" i="14"/>
  <c r="DS245" i="14"/>
  <c r="S245" i="14"/>
  <c r="AA244" i="14"/>
  <c r="BO243" i="14"/>
  <c r="DK242" i="14"/>
  <c r="DS241" i="14"/>
  <c r="S241" i="14"/>
  <c r="AA240" i="14"/>
  <c r="BO239" i="14"/>
  <c r="DK238" i="14"/>
  <c r="DS237" i="14"/>
  <c r="S237" i="14"/>
  <c r="AA236" i="14"/>
  <c r="BO235" i="14"/>
  <c r="DK234" i="14"/>
  <c r="DS233" i="14"/>
  <c r="S233" i="14"/>
  <c r="AA232" i="14"/>
  <c r="BO231" i="14"/>
  <c r="DK230" i="14"/>
  <c r="DS229" i="14"/>
  <c r="S229" i="14"/>
  <c r="AA228" i="14"/>
  <c r="BO227" i="14"/>
  <c r="DK226" i="14"/>
  <c r="DS225" i="14"/>
  <c r="S225" i="14"/>
  <c r="AA224" i="14"/>
  <c r="BO223" i="14"/>
  <c r="DK222" i="14"/>
  <c r="DS221" i="14"/>
  <c r="S221" i="14"/>
  <c r="AA220" i="14"/>
  <c r="BO219" i="14"/>
  <c r="DK218" i="14"/>
  <c r="DS217" i="14"/>
  <c r="S217" i="14"/>
  <c r="AA216" i="14"/>
  <c r="BO215" i="14"/>
  <c r="DK214" i="14"/>
  <c r="DS213" i="14"/>
  <c r="S213" i="14"/>
  <c r="AA212" i="14"/>
  <c r="BO211" i="14"/>
  <c r="DK210" i="14"/>
  <c r="DS209" i="14"/>
  <c r="S209" i="14"/>
  <c r="AA208" i="14"/>
  <c r="BO207" i="14"/>
  <c r="DK206" i="14"/>
  <c r="DS205" i="14"/>
  <c r="S205" i="14"/>
  <c r="AA204" i="14"/>
  <c r="BO203" i="14"/>
  <c r="DK202" i="14"/>
  <c r="DS201" i="14"/>
  <c r="S201" i="14"/>
  <c r="AA200" i="14"/>
  <c r="BO199" i="14"/>
  <c r="DK198" i="14"/>
  <c r="DS197" i="14"/>
  <c r="S197" i="14"/>
  <c r="AA196" i="14"/>
  <c r="BO195" i="14"/>
  <c r="DK194" i="14"/>
  <c r="DS193" i="14"/>
  <c r="S193" i="14"/>
  <c r="AA192" i="14"/>
  <c r="BO191" i="14"/>
  <c r="EA190" i="14"/>
  <c r="AI190" i="14"/>
  <c r="DS189" i="14"/>
  <c r="AA189" i="14"/>
  <c r="DK188" i="14"/>
  <c r="S188" i="14"/>
  <c r="BO187" i="14"/>
  <c r="EA186" i="14"/>
  <c r="AI186" i="14"/>
  <c r="S553" i="14"/>
  <c r="DS380" i="14"/>
  <c r="AA356" i="14"/>
  <c r="AA340" i="14"/>
  <c r="AA324" i="14"/>
  <c r="DK311" i="14"/>
  <c r="DS304" i="14"/>
  <c r="DK299" i="14"/>
  <c r="AA294" i="14"/>
  <c r="DS288" i="14"/>
  <c r="DK283" i="14"/>
  <c r="DK279" i="14"/>
  <c r="DK275" i="14"/>
  <c r="DK271" i="14"/>
  <c r="DK267" i="14"/>
  <c r="DK263" i="14"/>
  <c r="DK259" i="14"/>
  <c r="DK255" i="14"/>
  <c r="DK251" i="14"/>
  <c r="S248" i="14"/>
  <c r="DS244" i="14"/>
  <c r="DK241" i="14"/>
  <c r="BO238" i="14"/>
  <c r="AA235" i="14"/>
  <c r="S232" i="14"/>
  <c r="DS228" i="14"/>
  <c r="DK225" i="14"/>
  <c r="BO222" i="14"/>
  <c r="AA219" i="14"/>
  <c r="S216" i="14"/>
  <c r="DS212" i="14"/>
  <c r="DK209" i="14"/>
  <c r="BO206" i="14"/>
  <c r="AA203" i="14"/>
  <c r="S200" i="14"/>
  <c r="DS196" i="14"/>
  <c r="DK193" i="14"/>
  <c r="DS190" i="14"/>
  <c r="BO188" i="14"/>
  <c r="AA186" i="14"/>
  <c r="AI185" i="14"/>
  <c r="DK184" i="14"/>
  <c r="EA183" i="14"/>
  <c r="S183" i="14"/>
  <c r="AI182" i="14"/>
  <c r="DK181" i="14"/>
  <c r="DS180" i="14"/>
  <c r="S180" i="14"/>
  <c r="AI179" i="14"/>
  <c r="DK178" i="14"/>
  <c r="S178" i="14"/>
  <c r="BO177" i="14"/>
  <c r="EA176" i="14"/>
  <c r="AI176" i="14"/>
  <c r="DS175" i="14"/>
  <c r="AA175" i="14"/>
  <c r="DK174" i="14"/>
  <c r="S174" i="14"/>
  <c r="BO173" i="14"/>
  <c r="EA172" i="14"/>
  <c r="AI172" i="14"/>
  <c r="DS171" i="14"/>
  <c r="AA171" i="14"/>
  <c r="DK170" i="14"/>
  <c r="S170" i="14"/>
  <c r="BO169" i="14"/>
  <c r="EA168" i="14"/>
  <c r="AI168" i="14"/>
  <c r="DS167" i="14"/>
  <c r="AA167" i="14"/>
  <c r="DK166" i="14"/>
  <c r="S166" i="14"/>
  <c r="BO165" i="14"/>
  <c r="EA164" i="14"/>
  <c r="AI164" i="14"/>
  <c r="DS163" i="14"/>
  <c r="AA163" i="14"/>
  <c r="DK162" i="14"/>
  <c r="S162" i="14"/>
  <c r="BO161" i="14"/>
  <c r="EA160" i="14"/>
  <c r="AI160" i="14"/>
  <c r="DS159" i="14"/>
  <c r="AA159" i="14"/>
  <c r="DK158" i="14"/>
  <c r="S158" i="14"/>
  <c r="BO157" i="14"/>
  <c r="EA156" i="14"/>
  <c r="AI156" i="14"/>
  <c r="DS155" i="14"/>
  <c r="AA155" i="14"/>
  <c r="DK154" i="14"/>
  <c r="S154" i="14"/>
  <c r="BO153" i="14"/>
  <c r="EA152" i="14"/>
  <c r="AI152" i="14"/>
  <c r="DS151" i="14"/>
  <c r="AA151" i="14"/>
  <c r="DK150" i="14"/>
  <c r="S150" i="14"/>
  <c r="BO149" i="14"/>
  <c r="EA148" i="14"/>
  <c r="AI148" i="14"/>
  <c r="DS147" i="14"/>
  <c r="AA147" i="14"/>
  <c r="EA135" i="14"/>
  <c r="BO135" i="14"/>
  <c r="EA134" i="14"/>
  <c r="BO134" i="14"/>
  <c r="EA133" i="14"/>
  <c r="BO133" i="14"/>
  <c r="EA132" i="14"/>
  <c r="BO132" i="14"/>
  <c r="EA131" i="14"/>
  <c r="BO131" i="14"/>
  <c r="EA124" i="14"/>
  <c r="BO124" i="14"/>
  <c r="EA123" i="14"/>
  <c r="BO123" i="14"/>
  <c r="EA122" i="14"/>
  <c r="BO122" i="14"/>
  <c r="EA121" i="14"/>
  <c r="BO121" i="14"/>
  <c r="EA109" i="14"/>
  <c r="BO109" i="14"/>
  <c r="S109" i="14"/>
  <c r="BW108" i="14"/>
  <c r="AA108" i="14"/>
  <c r="DK107" i="14"/>
  <c r="AI107" i="14"/>
  <c r="DS106" i="14"/>
  <c r="AQ106" i="14"/>
  <c r="EA105" i="14"/>
  <c r="BO105" i="14"/>
  <c r="S105" i="14"/>
  <c r="DK84" i="14"/>
  <c r="AI84" i="14"/>
  <c r="EA83" i="14"/>
  <c r="BO83" i="14"/>
  <c r="S83" i="14"/>
  <c r="DK82" i="14"/>
  <c r="AI82" i="14"/>
  <c r="EA81" i="14"/>
  <c r="BW81" i="14"/>
  <c r="AA81" i="14"/>
  <c r="DS80" i="14"/>
  <c r="BO80" i="14"/>
  <c r="S80" i="14"/>
  <c r="DK75" i="14"/>
  <c r="AQ75" i="14"/>
  <c r="EI74" i="14"/>
  <c r="CE74" i="14"/>
  <c r="AI74" i="14"/>
  <c r="EA73" i="14"/>
  <c r="BW73" i="14"/>
  <c r="AA73" i="14"/>
  <c r="DS69" i="14"/>
  <c r="BO69" i="14"/>
  <c r="S69" i="14"/>
  <c r="DK68" i="14"/>
  <c r="AQ68" i="14"/>
  <c r="EI67" i="14"/>
  <c r="CE67" i="14"/>
  <c r="AI67" i="14"/>
  <c r="EI37" i="14"/>
  <c r="CM37" i="14"/>
  <c r="AY37" i="14"/>
  <c r="S37" i="14"/>
  <c r="DS36" i="14"/>
  <c r="BW36" i="14"/>
  <c r="AI36" i="14"/>
  <c r="S489" i="14"/>
  <c r="DS370" i="14"/>
  <c r="AA352" i="14"/>
  <c r="AA336" i="14"/>
  <c r="AA320" i="14"/>
  <c r="DK309" i="14"/>
  <c r="DK303" i="14"/>
  <c r="AA298" i="14"/>
  <c r="DS292" i="14"/>
  <c r="DK287" i="14"/>
  <c r="DK282" i="14"/>
  <c r="DK278" i="14"/>
  <c r="DK274" i="14"/>
  <c r="DK270" i="14"/>
  <c r="DK266" i="14"/>
  <c r="DK262" i="14"/>
  <c r="DK258" i="14"/>
  <c r="DK254" i="14"/>
  <c r="DK250" i="14"/>
  <c r="AA247" i="14"/>
  <c r="S244" i="14"/>
  <c r="DS240" i="14"/>
  <c r="DK237" i="14"/>
  <c r="BO234" i="14"/>
  <c r="AA231" i="14"/>
  <c r="S228" i="14"/>
  <c r="DS224" i="14"/>
  <c r="DK221" i="14"/>
  <c r="BO218" i="14"/>
  <c r="AA215" i="14"/>
  <c r="S212" i="14"/>
  <c r="DS208" i="14"/>
  <c r="DK205" i="14"/>
  <c r="BO202" i="14"/>
  <c r="AA199" i="14"/>
  <c r="S196" i="14"/>
  <c r="DS192" i="14"/>
  <c r="AA190" i="14"/>
  <c r="EA187" i="14"/>
  <c r="EA185" i="14"/>
  <c r="AA185" i="14"/>
  <c r="BO184" i="14"/>
  <c r="DK183" i="14"/>
  <c r="EA182" i="14"/>
  <c r="AA182" i="14"/>
  <c r="AI181" i="14"/>
  <c r="DK180" i="14"/>
  <c r="EA179" i="14"/>
  <c r="S179" i="14"/>
  <c r="BO178" i="14"/>
  <c r="EA177" i="14"/>
  <c r="AI177" i="14"/>
  <c r="DS176" i="14"/>
  <c r="AA176" i="14"/>
  <c r="DK175" i="14"/>
  <c r="S175" i="14"/>
  <c r="BO174" i="14"/>
  <c r="EA173" i="14"/>
  <c r="AI173" i="14"/>
  <c r="DS172" i="14"/>
  <c r="AA172" i="14"/>
  <c r="DK171" i="14"/>
  <c r="S171" i="14"/>
  <c r="BO170" i="14"/>
  <c r="EA169" i="14"/>
  <c r="AI169" i="14"/>
  <c r="DS168" i="14"/>
  <c r="AA168" i="14"/>
  <c r="DK167" i="14"/>
  <c r="S167" i="14"/>
  <c r="BO166" i="14"/>
  <c r="EA165" i="14"/>
  <c r="AI165" i="14"/>
  <c r="DS164" i="14"/>
  <c r="AA164" i="14"/>
  <c r="DK163" i="14"/>
  <c r="S163" i="14"/>
  <c r="BO162" i="14"/>
  <c r="EA161" i="14"/>
  <c r="AI161" i="14"/>
  <c r="DS160" i="14"/>
  <c r="AA160" i="14"/>
  <c r="DK159" i="14"/>
  <c r="S159" i="14"/>
  <c r="BO158" i="14"/>
  <c r="EA157" i="14"/>
  <c r="AI157" i="14"/>
  <c r="DS156" i="14"/>
  <c r="AA156" i="14"/>
  <c r="DK155" i="14"/>
  <c r="S155" i="14"/>
  <c r="BO154" i="14"/>
  <c r="EA153" i="14"/>
  <c r="AI153" i="14"/>
  <c r="DS152" i="14"/>
  <c r="AA152" i="14"/>
  <c r="DK151" i="14"/>
  <c r="S151" i="14"/>
  <c r="BO150" i="14"/>
  <c r="EA149" i="14"/>
  <c r="AI149" i="14"/>
  <c r="DS148" i="14"/>
  <c r="AA148" i="14"/>
  <c r="DK147" i="14"/>
  <c r="S147" i="14"/>
  <c r="DS135" i="14"/>
  <c r="AI135" i="14"/>
  <c r="DS134" i="14"/>
  <c r="AI134" i="14"/>
  <c r="DS133" i="14"/>
  <c r="AI133" i="14"/>
  <c r="DS132" i="14"/>
  <c r="AI132" i="14"/>
  <c r="DS131" i="14"/>
  <c r="AI131" i="14"/>
  <c r="DS124" i="14"/>
  <c r="AI124" i="14"/>
  <c r="DS123" i="14"/>
  <c r="AI123" i="14"/>
  <c r="DS122" i="14"/>
  <c r="AI122" i="14"/>
  <c r="DS121" i="14"/>
  <c r="AI121" i="14"/>
  <c r="DS109" i="14"/>
  <c r="AQ109" i="14"/>
  <c r="EA108" i="14"/>
  <c r="BO108" i="14"/>
  <c r="S108" i="14"/>
  <c r="BW107" i="14"/>
  <c r="AA107" i="14"/>
  <c r="DK106" i="14"/>
  <c r="AI106" i="14"/>
  <c r="DS105" i="14"/>
  <c r="AQ105" i="14"/>
  <c r="EI84" i="14"/>
  <c r="BW84" i="14"/>
  <c r="AA84" i="14"/>
  <c r="DS83" i="14"/>
  <c r="AQ83" i="14"/>
  <c r="EI82" i="14"/>
  <c r="BW82" i="14"/>
  <c r="AA82" i="14"/>
  <c r="DS81" i="14"/>
  <c r="BO81" i="14"/>
  <c r="S81" i="14"/>
  <c r="DK80" i="14"/>
  <c r="AQ80" i="14"/>
  <c r="EI75" i="14"/>
  <c r="CE75" i="14"/>
  <c r="AI75" i="14"/>
  <c r="EA74" i="14"/>
  <c r="BW74" i="14"/>
  <c r="AA74" i="14"/>
  <c r="DS73" i="14"/>
  <c r="BO73" i="14"/>
  <c r="S73" i="14"/>
  <c r="DK69" i="14"/>
  <c r="AQ69" i="14"/>
  <c r="EI68" i="14"/>
  <c r="CE68" i="14"/>
  <c r="AI68" i="14"/>
  <c r="EA67" i="14"/>
  <c r="BW67" i="14"/>
  <c r="AA67" i="14"/>
  <c r="EA37" i="14"/>
  <c r="CE37" i="14"/>
  <c r="AQ37" i="14"/>
  <c r="EQ36" i="14"/>
  <c r="S444" i="14"/>
  <c r="AA365" i="14"/>
  <c r="AA348" i="14"/>
  <c r="AA332" i="14"/>
  <c r="AA316" i="14"/>
  <c r="DK307" i="14"/>
  <c r="AA302" i="14"/>
  <c r="DS296" i="14"/>
  <c r="DK291" i="14"/>
  <c r="AA286" i="14"/>
  <c r="DK281" i="14"/>
  <c r="DK277" i="14"/>
  <c r="DK273" i="14"/>
  <c r="DK269" i="14"/>
  <c r="DK265" i="14"/>
  <c r="DK261" i="14"/>
  <c r="DK257" i="14"/>
  <c r="DK253" i="14"/>
  <c r="DK249" i="14"/>
  <c r="BO246" i="14"/>
  <c r="AA243" i="14"/>
  <c r="S240" i="14"/>
  <c r="DS236" i="14"/>
  <c r="DK233" i="14"/>
  <c r="BO230" i="14"/>
  <c r="AA227" i="14"/>
  <c r="S224" i="14"/>
  <c r="DS220" i="14"/>
  <c r="DK217" i="14"/>
  <c r="BO214" i="14"/>
  <c r="AA211" i="14"/>
  <c r="S208" i="14"/>
  <c r="DS204" i="14"/>
  <c r="DK201" i="14"/>
  <c r="BO198" i="14"/>
  <c r="AA195" i="14"/>
  <c r="S192" i="14"/>
  <c r="DK189" i="14"/>
  <c r="AI187" i="14"/>
  <c r="DS185" i="14"/>
  <c r="S185" i="14"/>
  <c r="AA184" i="14"/>
  <c r="BO183" i="14"/>
  <c r="DS182" i="14"/>
  <c r="EA181" i="14"/>
  <c r="AA181" i="14"/>
  <c r="BO180" i="14"/>
  <c r="DK179" i="14"/>
  <c r="EA178" i="14"/>
  <c r="AI178" i="14"/>
  <c r="DS177" i="14"/>
  <c r="AA177" i="14"/>
  <c r="DK176" i="14"/>
  <c r="S176" i="14"/>
  <c r="BO175" i="14"/>
  <c r="EA174" i="14"/>
  <c r="AI174" i="14"/>
  <c r="DS173" i="14"/>
  <c r="AA173" i="14"/>
  <c r="DK172" i="14"/>
  <c r="S172" i="14"/>
  <c r="BO171" i="14"/>
  <c r="EA170" i="14"/>
  <c r="AI170" i="14"/>
  <c r="DS169" i="14"/>
  <c r="AA169" i="14"/>
  <c r="DK168" i="14"/>
  <c r="S168" i="14"/>
  <c r="BO167" i="14"/>
  <c r="EA166" i="14"/>
  <c r="AI166" i="14"/>
  <c r="DS165" i="14"/>
  <c r="AA165" i="14"/>
  <c r="DK164" i="14"/>
  <c r="S164" i="14"/>
  <c r="BO163" i="14"/>
  <c r="EA162" i="14"/>
  <c r="AI162" i="14"/>
  <c r="DS161" i="14"/>
  <c r="AA161" i="14"/>
  <c r="DK160" i="14"/>
  <c r="S160" i="14"/>
  <c r="BO159" i="14"/>
  <c r="EA158" i="14"/>
  <c r="AI158" i="14"/>
  <c r="DS157" i="14"/>
  <c r="AA157" i="14"/>
  <c r="DK156" i="14"/>
  <c r="S156" i="14"/>
  <c r="BO155" i="14"/>
  <c r="EA154" i="14"/>
  <c r="AI154" i="14"/>
  <c r="DS153" i="14"/>
  <c r="AA153" i="14"/>
  <c r="DK152" i="14"/>
  <c r="S152" i="14"/>
  <c r="BO151" i="14"/>
  <c r="EA150" i="14"/>
  <c r="AI150" i="14"/>
  <c r="DS149" i="14"/>
  <c r="AA149" i="14"/>
  <c r="DK148" i="14"/>
  <c r="S148" i="14"/>
  <c r="BO147" i="14"/>
  <c r="EA146" i="14"/>
  <c r="DK135" i="14"/>
  <c r="AA135" i="14"/>
  <c r="DK134" i="14"/>
  <c r="AA134" i="14"/>
  <c r="DK133" i="14"/>
  <c r="AA133" i="14"/>
  <c r="DK132" i="14"/>
  <c r="AA132" i="14"/>
  <c r="DK131" i="14"/>
  <c r="AA131" i="14"/>
  <c r="DK124" i="14"/>
  <c r="AA124" i="14"/>
  <c r="DK123" i="14"/>
  <c r="AA123" i="14"/>
  <c r="DK122" i="14"/>
  <c r="AA122" i="14"/>
  <c r="DK121" i="14"/>
  <c r="AA121" i="14"/>
  <c r="DK109" i="14"/>
  <c r="AI109" i="14"/>
  <c r="DS108" i="14"/>
  <c r="AQ108" i="14"/>
  <c r="EA107" i="14"/>
  <c r="BO107" i="14"/>
  <c r="S107" i="14"/>
  <c r="BW106" i="14"/>
  <c r="AA106" i="14"/>
  <c r="DK105" i="14"/>
  <c r="AI105" i="14"/>
  <c r="EA84" i="14"/>
  <c r="BO84" i="14"/>
  <c r="S84" i="14"/>
  <c r="DK83" i="14"/>
  <c r="AI83" i="14"/>
  <c r="EA82" i="14"/>
  <c r="BO82" i="14"/>
  <c r="S82" i="14"/>
  <c r="DK81" i="14"/>
  <c r="AQ81" i="14"/>
  <c r="EI80" i="14"/>
  <c r="CE80" i="14"/>
  <c r="AI80" i="14"/>
  <c r="EA75" i="14"/>
  <c r="BW75" i="14"/>
  <c r="AA75" i="14"/>
  <c r="DS74" i="14"/>
  <c r="BO74" i="14"/>
  <c r="S74" i="14"/>
  <c r="DK73" i="14"/>
  <c r="AQ73" i="14"/>
  <c r="EI69" i="14"/>
  <c r="CE69" i="14"/>
  <c r="AI69" i="14"/>
  <c r="EA68" i="14"/>
  <c r="BW68" i="14"/>
  <c r="AA68" i="14"/>
  <c r="DS67" i="14"/>
  <c r="BO67" i="14"/>
  <c r="S67" i="14"/>
  <c r="DS37" i="14"/>
  <c r="BW37" i="14"/>
  <c r="AI37" i="14"/>
  <c r="EI36" i="14"/>
  <c r="CM36" i="14"/>
  <c r="AY36" i="14"/>
  <c r="DK197" i="14"/>
  <c r="BO210" i="14"/>
  <c r="AA223" i="14"/>
  <c r="S236" i="14"/>
  <c r="DS248" i="14"/>
  <c r="DK264" i="14"/>
  <c r="DK280" i="14"/>
  <c r="DS300" i="14"/>
  <c r="AA344" i="14"/>
  <c r="AI30" i="14"/>
  <c r="BW30" i="14"/>
  <c r="DS30" i="14"/>
  <c r="S34" i="14"/>
  <c r="AY34" i="14"/>
  <c r="CM34" i="14"/>
  <c r="EI34" i="14"/>
  <c r="AI35" i="14"/>
  <c r="BW35" i="14"/>
  <c r="DS35" i="14"/>
  <c r="S36" i="14"/>
  <c r="CE36" i="14"/>
  <c r="BO37" i="14"/>
  <c r="DK67" i="14"/>
  <c r="AA69" i="14"/>
  <c r="CE73" i="14"/>
  <c r="S75" i="14"/>
  <c r="BW80" i="14"/>
  <c r="EI81" i="14"/>
  <c r="BW83" i="14"/>
  <c r="AA105" i="14"/>
  <c r="EA106" i="14"/>
  <c r="DK108" i="14"/>
  <c r="BW121" i="14"/>
  <c r="BW123" i="14"/>
  <c r="BW131" i="14"/>
  <c r="BW133" i="14"/>
  <c r="BW135" i="14"/>
  <c r="BO148" i="14"/>
  <c r="DS150" i="14"/>
  <c r="S153" i="14"/>
  <c r="AI155" i="14"/>
  <c r="DK157" i="14"/>
  <c r="EA159" i="14"/>
  <c r="AA162" i="14"/>
  <c r="BO164" i="14"/>
  <c r="DS166" i="14"/>
  <c r="S169" i="14"/>
  <c r="AI171" i="14"/>
  <c r="DK173" i="14"/>
  <c r="EA175" i="14"/>
  <c r="AA178" i="14"/>
  <c r="S181" i="14"/>
  <c r="S184" i="14"/>
  <c r="S189" i="14"/>
  <c r="DS200" i="14"/>
  <c r="DK213" i="14"/>
  <c r="BO226" i="14"/>
  <c r="AA239" i="14"/>
  <c r="DK252" i="14"/>
  <c r="DK268" i="14"/>
  <c r="DS284" i="14"/>
  <c r="AA306" i="14"/>
  <c r="AA360" i="14"/>
  <c r="AI191" i="14"/>
  <c r="S204" i="14"/>
  <c r="DS216" i="14"/>
  <c r="DK229" i="14"/>
  <c r="BO242" i="14"/>
  <c r="DK256" i="14"/>
  <c r="DK272" i="14"/>
  <c r="AA290" i="14"/>
  <c r="DK313" i="14"/>
  <c r="S412" i="14"/>
  <c r="DS164" i="11"/>
  <c r="DK82" i="11"/>
  <c r="AA171" i="11"/>
  <c r="BO140" i="11"/>
  <c r="DK615" i="14"/>
  <c r="S618" i="14"/>
  <c r="S621" i="14"/>
  <c r="DK623" i="14"/>
  <c r="S626" i="14"/>
  <c r="S629" i="14"/>
  <c r="DK632" i="14"/>
  <c r="DK637" i="14"/>
  <c r="DK643" i="14"/>
  <c r="DK651" i="14"/>
  <c r="DK661" i="14"/>
  <c r="DK672" i="14"/>
  <c r="DK686" i="14"/>
  <c r="S88" i="11"/>
  <c r="DK48" i="11"/>
  <c r="S170" i="11"/>
  <c r="BW42" i="11"/>
  <c r="S616" i="14"/>
  <c r="S619" i="14"/>
  <c r="DK621" i="14"/>
  <c r="S624" i="14"/>
  <c r="S627" i="14"/>
  <c r="DK629" i="14"/>
  <c r="DK633" i="14"/>
  <c r="DK639" i="14"/>
  <c r="DK644" i="14"/>
  <c r="DK652" i="14"/>
  <c r="DK663" i="14"/>
  <c r="DK673" i="14"/>
  <c r="DK688" i="14"/>
  <c r="DS129" i="11"/>
  <c r="AI52" i="11"/>
  <c r="BW35" i="11"/>
  <c r="DS126" i="11"/>
  <c r="DK648" i="14"/>
  <c r="DK653" i="14"/>
  <c r="DK659" i="14"/>
  <c r="DK664" i="14"/>
  <c r="DK669" i="14"/>
  <c r="DK675" i="14"/>
  <c r="DK680" i="14"/>
  <c r="DK690" i="14"/>
  <c r="AA51" i="11"/>
  <c r="S152" i="11"/>
  <c r="AI35" i="11"/>
  <c r="BO82" i="11"/>
  <c r="AA157" i="11"/>
  <c r="AI42" i="11"/>
  <c r="DK157" i="11"/>
  <c r="BO164" i="11"/>
  <c r="DK649" i="14"/>
  <c r="DK655" i="14"/>
  <c r="DK660" i="14"/>
  <c r="DK665" i="14"/>
  <c r="DK671" i="14"/>
  <c r="DK676" i="14"/>
  <c r="DK682" i="14"/>
  <c r="DS75" i="11"/>
  <c r="BO158" i="11"/>
  <c r="AA41" i="11"/>
  <c r="AA126" i="11"/>
  <c r="DK163" i="11"/>
  <c r="DS49" i="11"/>
  <c r="BO170" i="11"/>
  <c r="EA28" i="11"/>
  <c r="S759" i="14"/>
  <c r="S755" i="14"/>
  <c r="S751" i="14"/>
  <c r="S747" i="14"/>
  <c r="DK744" i="14"/>
  <c r="DK742" i="14"/>
  <c r="DK740" i="14"/>
  <c r="DK738" i="14"/>
  <c r="DK736" i="14"/>
  <c r="DK734" i="14"/>
  <c r="DK732" i="14"/>
  <c r="DK730" i="14"/>
  <c r="DK728" i="14"/>
  <c r="DK726" i="14"/>
  <c r="DK724" i="14"/>
  <c r="DK722" i="14"/>
  <c r="DK720" i="14"/>
  <c r="DK718" i="14"/>
  <c r="DK716" i="14"/>
  <c r="DK714" i="14"/>
  <c r="DK712" i="14"/>
  <c r="DK710" i="14"/>
  <c r="DK708" i="14"/>
  <c r="DK706" i="14"/>
  <c r="DK704" i="14"/>
  <c r="DK702" i="14"/>
  <c r="DK700" i="14"/>
  <c r="DK698" i="14"/>
  <c r="DK696" i="14"/>
  <c r="S758" i="14"/>
  <c r="S754" i="14"/>
  <c r="S750" i="14"/>
  <c r="S746" i="14"/>
  <c r="S744" i="14"/>
  <c r="S742" i="14"/>
  <c r="S740" i="14"/>
  <c r="S738" i="14"/>
  <c r="S736" i="14"/>
  <c r="S734" i="14"/>
  <c r="S732" i="14"/>
  <c r="S730" i="14"/>
  <c r="S728" i="14"/>
  <c r="S726" i="14"/>
  <c r="S724" i="14"/>
  <c r="S722" i="14"/>
  <c r="S720" i="14"/>
  <c r="S718" i="14"/>
  <c r="S716" i="14"/>
  <c r="S714" i="14"/>
  <c r="S712" i="14"/>
  <c r="S710" i="14"/>
  <c r="S708" i="14"/>
  <c r="S706" i="14"/>
  <c r="S704" i="14"/>
  <c r="S702" i="14"/>
  <c r="S700" i="14"/>
  <c r="S698" i="14"/>
  <c r="S696" i="14"/>
  <c r="S694" i="14"/>
  <c r="S692" i="14"/>
  <c r="S690" i="14"/>
  <c r="S688" i="14"/>
  <c r="S686" i="14"/>
  <c r="S684" i="14"/>
  <c r="S682" i="14"/>
  <c r="S680" i="14"/>
  <c r="S678" i="14"/>
  <c r="S676" i="14"/>
  <c r="S674" i="14"/>
  <c r="S672" i="14"/>
  <c r="S670" i="14"/>
  <c r="S668" i="14"/>
  <c r="S666" i="14"/>
  <c r="S664" i="14"/>
  <c r="S662" i="14"/>
  <c r="S660" i="14"/>
  <c r="S658" i="14"/>
  <c r="S656" i="14"/>
  <c r="S654" i="14"/>
  <c r="S652" i="14"/>
  <c r="S650" i="14"/>
  <c r="S648" i="14"/>
  <c r="S646" i="14"/>
  <c r="S644" i="14"/>
  <c r="S642" i="14"/>
  <c r="S640" i="14"/>
  <c r="S638" i="14"/>
  <c r="S636" i="14"/>
  <c r="S634" i="14"/>
  <c r="S632" i="14"/>
  <c r="S757" i="14"/>
  <c r="S753" i="14"/>
  <c r="S749" i="14"/>
  <c r="DK745" i="14"/>
  <c r="DK743" i="14"/>
  <c r="DK741" i="14"/>
  <c r="DK739" i="14"/>
  <c r="DK737" i="14"/>
  <c r="DK735" i="14"/>
  <c r="DK733" i="14"/>
  <c r="DK731" i="14"/>
  <c r="DK729" i="14"/>
  <c r="DK727" i="14"/>
  <c r="DK725" i="14"/>
  <c r="DK723" i="14"/>
  <c r="DK721" i="14"/>
  <c r="DK719" i="14"/>
  <c r="DK717" i="14"/>
  <c r="DK715" i="14"/>
  <c r="DK713" i="14"/>
  <c r="DK711" i="14"/>
  <c r="DK709" i="14"/>
  <c r="DK707" i="14"/>
  <c r="DK705" i="14"/>
  <c r="DK703" i="14"/>
  <c r="DK701" i="14"/>
  <c r="DK699" i="14"/>
  <c r="DK697" i="14"/>
  <c r="DK695" i="14"/>
  <c r="DK693" i="14"/>
  <c r="DK691" i="14"/>
  <c r="DK689" i="14"/>
  <c r="DK687" i="14"/>
  <c r="DK685" i="14"/>
  <c r="DK683" i="14"/>
  <c r="DK681" i="14"/>
  <c r="S760" i="14"/>
  <c r="S756" i="14"/>
  <c r="S752" i="14"/>
  <c r="S748" i="14"/>
  <c r="S745" i="14"/>
  <c r="S743" i="14"/>
  <c r="S741" i="14"/>
  <c r="S739" i="14"/>
  <c r="S737" i="14"/>
  <c r="S735" i="14"/>
  <c r="S733" i="14"/>
  <c r="S731" i="14"/>
  <c r="S729" i="14"/>
  <c r="S727" i="14"/>
  <c r="S725" i="14"/>
  <c r="S723" i="14"/>
  <c r="S721" i="14"/>
  <c r="S719" i="14"/>
  <c r="S717" i="14"/>
  <c r="S715" i="14"/>
  <c r="S713" i="14"/>
  <c r="S711" i="14"/>
  <c r="S709" i="14"/>
  <c r="S707" i="14"/>
  <c r="S705" i="14"/>
  <c r="S703" i="14"/>
  <c r="S701" i="14"/>
  <c r="S699" i="14"/>
  <c r="S697" i="14"/>
  <c r="S695" i="14"/>
  <c r="S693" i="14"/>
  <c r="S691" i="14"/>
  <c r="S689" i="14"/>
  <c r="S687" i="14"/>
  <c r="S685" i="14"/>
  <c r="S683" i="14"/>
  <c r="S681" i="14"/>
  <c r="S679" i="14"/>
  <c r="S677" i="14"/>
  <c r="S675" i="14"/>
  <c r="S673" i="14"/>
  <c r="S671" i="14"/>
  <c r="S669" i="14"/>
  <c r="S667" i="14"/>
  <c r="S665" i="14"/>
  <c r="S663" i="14"/>
  <c r="S661" i="14"/>
  <c r="S659" i="14"/>
  <c r="S657" i="14"/>
  <c r="S655" i="14"/>
  <c r="S653" i="14"/>
  <c r="S651" i="14"/>
  <c r="S649" i="14"/>
  <c r="S647" i="14"/>
  <c r="S645" i="14"/>
  <c r="S643" i="14"/>
  <c r="S641" i="14"/>
  <c r="S639" i="14"/>
  <c r="S637" i="14"/>
  <c r="S635" i="14"/>
  <c r="S633" i="14"/>
  <c r="S631" i="14"/>
  <c r="DK586" i="14"/>
  <c r="DK588" i="14"/>
  <c r="DK590" i="14"/>
  <c r="DK592" i="14"/>
  <c r="DK594" i="14"/>
  <c r="DK596" i="14"/>
  <c r="DK598" i="14"/>
  <c r="DK600" i="14"/>
  <c r="DK602" i="14"/>
  <c r="DK604" i="14"/>
  <c r="DK606" i="14"/>
  <c r="DK608" i="14"/>
  <c r="DK610" i="14"/>
  <c r="DK612" i="14"/>
  <c r="DK614" i="14"/>
  <c r="DK616" i="14"/>
  <c r="DK618" i="14"/>
  <c r="DK620" i="14"/>
  <c r="DK622" i="14"/>
  <c r="DK624" i="14"/>
  <c r="DK626" i="14"/>
  <c r="DK628" i="14"/>
  <c r="DK630" i="14"/>
  <c r="DK634" i="14"/>
  <c r="DK638" i="14"/>
  <c r="DK642" i="14"/>
  <c r="DK646" i="14"/>
  <c r="DK650" i="14"/>
  <c r="DK654" i="14"/>
  <c r="DK658" i="14"/>
  <c r="DK662" i="14"/>
  <c r="DK666" i="14"/>
  <c r="DK670" i="14"/>
  <c r="DK674" i="14"/>
  <c r="DK678" i="14"/>
  <c r="DK684" i="14"/>
  <c r="DK692" i="14"/>
  <c r="BW48" i="11"/>
  <c r="DK80" i="11"/>
  <c r="AA147" i="11"/>
  <c r="S160" i="11"/>
  <c r="DS172" i="11"/>
  <c r="S42" i="11"/>
  <c r="DS74" i="11"/>
  <c r="BW127" i="11"/>
  <c r="BO152" i="11"/>
  <c r="AA165" i="11"/>
  <c r="BO36" i="11"/>
  <c r="DK50" i="11"/>
  <c r="AA86" i="11"/>
  <c r="BO146" i="11"/>
  <c r="AA159" i="11"/>
  <c r="S172" i="11"/>
  <c r="EA50" i="11"/>
  <c r="DS146" i="11"/>
  <c r="BO172" i="11"/>
  <c r="EA30" i="11"/>
  <c r="DS99" i="11"/>
  <c r="AA75" i="11"/>
  <c r="BW126" i="11"/>
  <c r="AA151" i="11"/>
  <c r="S164" i="11"/>
  <c r="DK35" i="11"/>
  <c r="AA74" i="11"/>
  <c r="DK151" i="11"/>
  <c r="AA27" i="11"/>
  <c r="DS31" i="11"/>
  <c r="BO106" i="11"/>
  <c r="DK37" i="11"/>
  <c r="S52" i="11"/>
  <c r="BO89" i="11"/>
  <c r="DK153" i="11"/>
  <c r="BO166" i="11"/>
  <c r="AA36" i="11"/>
  <c r="CE49" i="11"/>
  <c r="S87" i="11"/>
  <c r="S146" i="11"/>
  <c r="DS158" i="11"/>
  <c r="DK171" i="11"/>
  <c r="AA43" i="11"/>
  <c r="BW76" i="11"/>
  <c r="DS127" i="11"/>
  <c r="DS152" i="11"/>
  <c r="DK165" i="11"/>
  <c r="CE36" i="11"/>
  <c r="BW86" i="11"/>
  <c r="DK159" i="11"/>
  <c r="AI28" i="11"/>
  <c r="CE55" i="11"/>
  <c r="DK158" i="11"/>
  <c r="BO43" i="11"/>
  <c r="BW75" i="11"/>
  <c r="AA128" i="11"/>
  <c r="AA153" i="11"/>
  <c r="S166" i="11"/>
  <c r="BO27" i="11"/>
  <c r="AA29" i="11"/>
  <c r="DS53" i="11"/>
  <c r="BO61" i="11"/>
  <c r="BO113" i="11"/>
  <c r="S50" i="11"/>
  <c r="DK81" i="11"/>
  <c r="DS140" i="11"/>
  <c r="S158" i="11"/>
  <c r="DS170" i="11"/>
  <c r="S28" i="11"/>
  <c r="DK30" i="11"/>
  <c r="DK54" i="11"/>
  <c r="BW67" i="11"/>
  <c r="DK36" i="11"/>
  <c r="S30" i="11"/>
  <c r="CE53" i="11"/>
  <c r="AA60" i="11"/>
  <c r="AA98" i="11"/>
  <c r="DS120" i="11"/>
  <c r="DS55" i="11"/>
  <c r="DK65" i="11"/>
  <c r="DK104" i="11"/>
  <c r="BW123" i="11"/>
  <c r="DS81" i="11"/>
  <c r="S67" i="11"/>
  <c r="BW99" i="11"/>
  <c r="S106" i="11"/>
  <c r="S114" i="11"/>
  <c r="BO136" i="11"/>
  <c r="BW41" i="11"/>
  <c r="S126" i="11"/>
  <c r="BO171" i="11"/>
  <c r="AA139" i="11"/>
  <c r="S49" i="11"/>
  <c r="DK140" i="11"/>
  <c r="BW31" i="11"/>
  <c r="DS29" i="11"/>
  <c r="CE31" i="11"/>
  <c r="BW54" i="11"/>
  <c r="DK59" i="11"/>
  <c r="BO65" i="11"/>
  <c r="DK68" i="11"/>
  <c r="S104" i="11"/>
  <c r="S112" i="11"/>
  <c r="AA123" i="11"/>
  <c r="DK139" i="11"/>
  <c r="CE52" i="11"/>
  <c r="AA152" i="11"/>
  <c r="AA113" i="11"/>
  <c r="AI41" i="11"/>
  <c r="CE50" i="11"/>
  <c r="AA87" i="11"/>
  <c r="DK148" i="11"/>
  <c r="BO161" i="11"/>
  <c r="AA174" i="11"/>
  <c r="EA53" i="11"/>
  <c r="BO123" i="11"/>
  <c r="F65" i="10"/>
  <c r="A74" i="10"/>
  <c r="B74" i="10"/>
  <c r="C74" i="10"/>
  <c r="BW45" i="10"/>
  <c r="S165" i="11"/>
  <c r="EA27" i="11"/>
  <c r="EA55" i="11"/>
  <c r="BO198" i="11"/>
  <c r="DK111" i="11"/>
  <c r="BW120" i="11"/>
  <c r="S136" i="11"/>
  <c r="BW36" i="11"/>
  <c r="S43" i="11"/>
  <c r="DK75" i="11"/>
  <c r="BO128" i="11"/>
  <c r="S155" i="11"/>
  <c r="DS167" i="11"/>
  <c r="BW29" i="11"/>
  <c r="DS60" i="11"/>
  <c r="DK215" i="11"/>
  <c r="S68" i="11"/>
  <c r="BO182" i="11"/>
  <c r="S255" i="11"/>
  <c r="S99" i="11"/>
  <c r="BO186" i="11"/>
  <c r="DK303" i="11"/>
  <c r="BO202" i="11"/>
  <c r="DK223" i="11"/>
  <c r="DK263" i="11"/>
  <c r="DK327" i="11"/>
  <c r="AI43" i="11"/>
  <c r="DS50" i="11"/>
  <c r="S76" i="11"/>
  <c r="BW87" i="11"/>
  <c r="DK128" i="11"/>
  <c r="S149" i="11"/>
  <c r="BO155" i="11"/>
  <c r="DS161" i="11"/>
  <c r="AA168" i="11"/>
  <c r="DK174" i="11"/>
  <c r="DK29" i="11"/>
  <c r="AA54" i="11"/>
  <c r="BW65" i="11"/>
  <c r="BO99" i="11"/>
  <c r="BO139" i="11"/>
  <c r="BO190" i="11"/>
  <c r="BO206" i="11"/>
  <c r="DK231" i="11"/>
  <c r="DK271" i="11"/>
  <c r="AA95" i="11"/>
  <c r="DS48" i="11"/>
  <c r="BO52" i="11"/>
  <c r="BW81" i="11"/>
  <c r="DS89" i="11"/>
  <c r="AA140" i="11"/>
  <c r="DS151" i="11"/>
  <c r="AA158" i="11"/>
  <c r="DK164" i="11"/>
  <c r="S171" i="11"/>
  <c r="DK27" i="11"/>
  <c r="AI31" i="11"/>
  <c r="DK55" i="11"/>
  <c r="DS65" i="11"/>
  <c r="AA105" i="11"/>
  <c r="S179" i="11"/>
  <c r="BO194" i="11"/>
  <c r="BO210" i="11"/>
  <c r="DK239" i="11"/>
  <c r="DK295" i="11"/>
  <c r="S287" i="11"/>
  <c r="AY1" i="11"/>
  <c r="DS112" i="11"/>
  <c r="S139" i="11"/>
  <c r="AA182" i="11"/>
  <c r="AA190" i="11"/>
  <c r="AA198" i="11"/>
  <c r="AA206" i="11"/>
  <c r="AA215" i="11"/>
  <c r="S231" i="11"/>
  <c r="DK247" i="11"/>
  <c r="S271" i="11"/>
  <c r="DK287" i="11"/>
  <c r="DK311" i="11"/>
  <c r="S339" i="11"/>
  <c r="BW2" i="11"/>
  <c r="CM12" i="11"/>
  <c r="S319" i="11"/>
  <c r="S340" i="11"/>
  <c r="BG5" i="11"/>
  <c r="BW26" i="11"/>
  <c r="BW60" i="11"/>
  <c r="DK67" i="11"/>
  <c r="DS104" i="11"/>
  <c r="S123" i="11"/>
  <c r="DS178" i="11"/>
  <c r="AA186" i="11"/>
  <c r="AA194" i="11"/>
  <c r="AA202" i="11"/>
  <c r="AA210" i="11"/>
  <c r="S223" i="11"/>
  <c r="S239" i="11"/>
  <c r="DK255" i="11"/>
  <c r="DK279" i="11"/>
  <c r="S303" i="11"/>
  <c r="DK319" i="11"/>
  <c r="S356" i="11"/>
  <c r="AA58" i="11"/>
  <c r="AQ1" i="11"/>
  <c r="CM3" i="11"/>
  <c r="DS7" i="11"/>
  <c r="S69" i="11"/>
  <c r="BO107" i="11"/>
  <c r="AI19" i="11"/>
  <c r="BW44" i="11"/>
  <c r="CU3" i="11"/>
  <c r="EA7" i="11"/>
  <c r="AA69" i="11"/>
  <c r="BW107" i="11"/>
  <c r="BO19" i="11"/>
  <c r="CE44" i="11"/>
  <c r="S247" i="11"/>
  <c r="S263" i="11"/>
  <c r="S279" i="11"/>
  <c r="S295" i="11"/>
  <c r="S311" i="11"/>
  <c r="S327" i="11"/>
  <c r="S355" i="11"/>
  <c r="BG2" i="11"/>
  <c r="AY5" i="11"/>
  <c r="S58" i="11"/>
  <c r="S95" i="11"/>
  <c r="CE12" i="11"/>
  <c r="BO161" i="10"/>
  <c r="EA183" i="10"/>
  <c r="DK145" i="11"/>
  <c r="BO134" i="11"/>
  <c r="BO117" i="11"/>
  <c r="DK93" i="11"/>
  <c r="DS90" i="11"/>
  <c r="DK84" i="11"/>
  <c r="BW83" i="11"/>
  <c r="BO79" i="11"/>
  <c r="S78" i="11"/>
  <c r="S77" i="11"/>
  <c r="BW47" i="11"/>
  <c r="S47" i="11"/>
  <c r="CE46" i="11"/>
  <c r="AA46" i="11"/>
  <c r="DK45" i="11"/>
  <c r="AI45" i="11"/>
  <c r="DS44" i="11"/>
  <c r="BO44" i="11"/>
  <c r="EA40" i="11"/>
  <c r="BW40" i="11"/>
  <c r="S40" i="11"/>
  <c r="CE39" i="11"/>
  <c r="AA39" i="11"/>
  <c r="DK38" i="11"/>
  <c r="AI38" i="11"/>
  <c r="DS34" i="11"/>
  <c r="BO34" i="11"/>
  <c r="EA33" i="11"/>
  <c r="BW33" i="11"/>
  <c r="S33" i="11"/>
  <c r="CE32" i="11"/>
  <c r="AA32" i="11"/>
  <c r="DK26" i="11"/>
  <c r="AI26" i="11"/>
  <c r="DS25" i="11"/>
  <c r="BO25" i="11"/>
  <c r="EA24" i="11"/>
  <c r="BW24" i="11"/>
  <c r="S24" i="11"/>
  <c r="CE23" i="11"/>
  <c r="AA23" i="11"/>
  <c r="DK22" i="11"/>
  <c r="AI22" i="11"/>
  <c r="DS21" i="11"/>
  <c r="BO21" i="11"/>
  <c r="EA20" i="11"/>
  <c r="BW20" i="11"/>
  <c r="S20" i="11"/>
  <c r="CE19" i="11"/>
  <c r="AA19" i="11"/>
  <c r="DK18" i="11"/>
  <c r="AI18" i="11"/>
  <c r="DS17" i="11"/>
  <c r="BO17" i="11"/>
  <c r="EA16" i="11"/>
  <c r="BW16" i="11"/>
  <c r="S16" i="11"/>
  <c r="CM15" i="11"/>
  <c r="AI15" i="11"/>
  <c r="DS14" i="11"/>
  <c r="BW14" i="11"/>
  <c r="S14" i="11"/>
  <c r="CM13" i="11"/>
  <c r="AI13" i="11"/>
  <c r="DS12" i="11"/>
  <c r="BW12" i="11"/>
  <c r="S12" i="11"/>
  <c r="CM11" i="11"/>
  <c r="AI11" i="11"/>
  <c r="DS10" i="11"/>
  <c r="BW10" i="11"/>
  <c r="S10" i="11"/>
  <c r="CM9" i="11"/>
  <c r="AQ9" i="11"/>
  <c r="DS125" i="11"/>
  <c r="AA125" i="11"/>
  <c r="BW110" i="11"/>
  <c r="DS109" i="11"/>
  <c r="AA109" i="11"/>
  <c r="BW108" i="11"/>
  <c r="DS107" i="11"/>
  <c r="AA107" i="11"/>
  <c r="BW103" i="11"/>
  <c r="DS102" i="11"/>
  <c r="AA102" i="11"/>
  <c r="BW101" i="11"/>
  <c r="AA134" i="11"/>
  <c r="S117" i="11"/>
  <c r="BW93" i="11"/>
  <c r="BO90" i="11"/>
  <c r="BO84" i="11"/>
  <c r="AA83" i="11"/>
  <c r="DS78" i="11"/>
  <c r="DS77" i="11"/>
  <c r="EA47" i="11"/>
  <c r="BO47" i="11"/>
  <c r="EA46" i="11"/>
  <c r="BW46" i="11"/>
  <c r="S46" i="11"/>
  <c r="CE45" i="11"/>
  <c r="AA45" i="11"/>
  <c r="DK44" i="11"/>
  <c r="AI44" i="11"/>
  <c r="DS40" i="11"/>
  <c r="BO40" i="11"/>
  <c r="EA39" i="11"/>
  <c r="BW39" i="11"/>
  <c r="S39" i="11"/>
  <c r="CE38" i="11"/>
  <c r="AA38" i="11"/>
  <c r="DK34" i="11"/>
  <c r="AI34" i="11"/>
  <c r="DS33" i="11"/>
  <c r="BO33" i="11"/>
  <c r="EA32" i="11"/>
  <c r="BW32" i="11"/>
  <c r="S32" i="11"/>
  <c r="CE26" i="11"/>
  <c r="AA26" i="11"/>
  <c r="DK25" i="11"/>
  <c r="AI25" i="11"/>
  <c r="DS24" i="11"/>
  <c r="BO24" i="11"/>
  <c r="EA23" i="11"/>
  <c r="BW23" i="11"/>
  <c r="S23" i="11"/>
  <c r="CE22" i="11"/>
  <c r="AA22" i="11"/>
  <c r="DK21" i="11"/>
  <c r="AI21" i="11"/>
  <c r="DS20" i="11"/>
  <c r="BO20" i="11"/>
  <c r="EA19" i="11"/>
  <c r="BW19" i="11"/>
  <c r="S19" i="11"/>
  <c r="CE18" i="11"/>
  <c r="AA18" i="11"/>
  <c r="DK17" i="11"/>
  <c r="AI17" i="11"/>
  <c r="DS16" i="11"/>
  <c r="BO16" i="11"/>
  <c r="EA15" i="11"/>
  <c r="CE15" i="11"/>
  <c r="AA15" i="11"/>
  <c r="DK14" i="11"/>
  <c r="BO14" i="11"/>
  <c r="EA13" i="11"/>
  <c r="CE13" i="11"/>
  <c r="AA13" i="11"/>
  <c r="DK12" i="11"/>
  <c r="BO12" i="11"/>
  <c r="EA11" i="11"/>
  <c r="CE11" i="11"/>
  <c r="AA11" i="11"/>
  <c r="DK10" i="11"/>
  <c r="BO10" i="11"/>
  <c r="EA9" i="11"/>
  <c r="CE9" i="11"/>
  <c r="AI9" i="11"/>
  <c r="DK125" i="11"/>
  <c r="S125" i="11"/>
  <c r="BO110" i="11"/>
  <c r="DK109" i="11"/>
  <c r="S109" i="11"/>
  <c r="BO108" i="11"/>
  <c r="DK107" i="11"/>
  <c r="S107" i="11"/>
  <c r="BW119" i="11"/>
  <c r="S92" i="11"/>
  <c r="AA84" i="11"/>
  <c r="DK78" i="11"/>
  <c r="DK47" i="11"/>
  <c r="DS46" i="11"/>
  <c r="EA45" i="11"/>
  <c r="S45" i="11"/>
  <c r="AA44" i="11"/>
  <c r="AI40" i="11"/>
  <c r="BO39" i="11"/>
  <c r="BW38" i="11"/>
  <c r="CE34" i="11"/>
  <c r="DK33" i="11"/>
  <c r="DS32" i="11"/>
  <c r="EA26" i="11"/>
  <c r="S26" i="11"/>
  <c r="AA25" i="11"/>
  <c r="AI24" i="11"/>
  <c r="BO23" i="11"/>
  <c r="BW22" i="11"/>
  <c r="CE21" i="11"/>
  <c r="DK20" i="11"/>
  <c r="DS19" i="11"/>
  <c r="EA18" i="11"/>
  <c r="S18" i="11"/>
  <c r="AA17" i="11"/>
  <c r="AI16" i="11"/>
  <c r="BW15" i="11"/>
  <c r="CM14" i="11"/>
  <c r="DS13" i="11"/>
  <c r="S13" i="11"/>
  <c r="AI12" i="11"/>
  <c r="BW11" i="11"/>
  <c r="CM10" i="11"/>
  <c r="DS9" i="11"/>
  <c r="AA9" i="11"/>
  <c r="DS110" i="11"/>
  <c r="BW109" i="11"/>
  <c r="AA108" i="11"/>
  <c r="DS103" i="11"/>
  <c r="S103" i="11"/>
  <c r="S102" i="11"/>
  <c r="AA101" i="11"/>
  <c r="BW97" i="11"/>
  <c r="DS96" i="11"/>
  <c r="AA96" i="11"/>
  <c r="BW95" i="11"/>
  <c r="DS73" i="11"/>
  <c r="AA73" i="11"/>
  <c r="BW72" i="11"/>
  <c r="DS71" i="11"/>
  <c r="AA71" i="11"/>
  <c r="BW70" i="11"/>
  <c r="S70" i="11"/>
  <c r="BO69" i="11"/>
  <c r="DS64" i="11"/>
  <c r="AI64" i="11"/>
  <c r="DS63" i="11"/>
  <c r="AI63" i="11"/>
  <c r="DS62" i="11"/>
  <c r="AI62" i="11"/>
  <c r="DS58" i="11"/>
  <c r="BO58" i="11"/>
  <c r="EA57" i="11"/>
  <c r="BW57" i="11"/>
  <c r="S57" i="11"/>
  <c r="CE56" i="11"/>
  <c r="AA56" i="11"/>
  <c r="DK8" i="11"/>
  <c r="BO8" i="11"/>
  <c r="S8" i="11"/>
  <c r="DK7" i="11"/>
  <c r="BO7" i="11"/>
  <c r="S7" i="11"/>
  <c r="DK6" i="11"/>
  <c r="BO6" i="11"/>
  <c r="S6" i="11"/>
  <c r="DK5" i="11"/>
  <c r="BW5" i="11"/>
  <c r="AQ5" i="11"/>
  <c r="EI4" i="11"/>
  <c r="DC4" i="11"/>
  <c r="BW4" i="11"/>
  <c r="AQ4" i="11"/>
  <c r="EQ3" i="11"/>
  <c r="DK3" i="11"/>
  <c r="CE3" i="11"/>
  <c r="AY3" i="11"/>
  <c r="S3" i="11"/>
  <c r="EA2" i="11"/>
  <c r="CU2" i="11"/>
  <c r="BO2" i="11"/>
  <c r="AI2" i="11"/>
  <c r="EQ1" i="11"/>
  <c r="DK1" i="11"/>
  <c r="CE1" i="11"/>
  <c r="BO119" i="11"/>
  <c r="DK91" i="11"/>
  <c r="DK83" i="11"/>
  <c r="BW78" i="11"/>
  <c r="CE47" i="11"/>
  <c r="DK46" i="11"/>
  <c r="DS45" i="11"/>
  <c r="EA44" i="11"/>
  <c r="S44" i="11"/>
  <c r="AA40" i="11"/>
  <c r="AI39" i="11"/>
  <c r="BO38" i="11"/>
  <c r="BW34" i="11"/>
  <c r="CE33" i="11"/>
  <c r="DK32" i="11"/>
  <c r="DS26" i="11"/>
  <c r="EA25" i="11"/>
  <c r="S25" i="11"/>
  <c r="AA24" i="11"/>
  <c r="AI23" i="11"/>
  <c r="BO22" i="11"/>
  <c r="BW21" i="11"/>
  <c r="CE20" i="11"/>
  <c r="DK19" i="11"/>
  <c r="DS18" i="11"/>
  <c r="EA17" i="11"/>
  <c r="S17" i="11"/>
  <c r="AA16" i="11"/>
  <c r="BO15" i="11"/>
  <c r="CE14" i="11"/>
  <c r="DK13" i="11"/>
  <c r="EA12" i="11"/>
  <c r="AA12" i="11"/>
  <c r="BO11" i="11"/>
  <c r="CE10" i="11"/>
  <c r="DK9" i="11"/>
  <c r="S9" i="11"/>
  <c r="DK110" i="11"/>
  <c r="BO109" i="11"/>
  <c r="S108" i="11"/>
  <c r="DK103" i="11"/>
  <c r="DK102" i="11"/>
  <c r="DS101" i="11"/>
  <c r="S101" i="11"/>
  <c r="BO97" i="11"/>
  <c r="DK96" i="11"/>
  <c r="S96" i="11"/>
  <c r="BO95" i="11"/>
  <c r="DK73" i="11"/>
  <c r="S73" i="11"/>
  <c r="BO72" i="11"/>
  <c r="DK71" i="11"/>
  <c r="S71" i="11"/>
  <c r="BO70" i="11"/>
  <c r="DS69" i="11"/>
  <c r="AI69" i="11"/>
  <c r="DK64" i="11"/>
  <c r="AA64" i="11"/>
  <c r="DK63" i="11"/>
  <c r="AA63" i="11"/>
  <c r="DK62" i="11"/>
  <c r="AA62" i="11"/>
  <c r="DK58" i="11"/>
  <c r="AI58" i="11"/>
  <c r="DS57" i="11"/>
  <c r="BO57" i="11"/>
  <c r="EA56" i="11"/>
  <c r="BW56" i="11"/>
  <c r="S56" i="11"/>
  <c r="CM8" i="11"/>
  <c r="AQ8" i="11"/>
  <c r="EI7" i="11"/>
  <c r="CM7" i="11"/>
  <c r="AQ7" i="11"/>
  <c r="EI6" i="11"/>
  <c r="CM6" i="11"/>
  <c r="AQ6" i="11"/>
  <c r="EI5" i="11"/>
  <c r="CU5" i="11"/>
  <c r="BO5" i="11"/>
  <c r="AI5" i="11"/>
  <c r="EA4" i="11"/>
  <c r="CU4" i="11"/>
  <c r="BO4" i="11"/>
  <c r="AI4" i="11"/>
  <c r="BW115" i="11"/>
  <c r="DS79" i="11"/>
  <c r="AI47" i="11"/>
  <c r="BW45" i="11"/>
  <c r="DK40" i="11"/>
  <c r="EA38" i="11"/>
  <c r="AA34" i="11"/>
  <c r="BO32" i="11"/>
  <c r="CE25" i="11"/>
  <c r="DS23" i="11"/>
  <c r="S22" i="11"/>
  <c r="AI20" i="11"/>
  <c r="BW18" i="11"/>
  <c r="DK16" i="11"/>
  <c r="S15" i="11"/>
  <c r="BW13" i="11"/>
  <c r="DS11" i="11"/>
  <c r="AI10" i="11"/>
  <c r="BW125" i="11"/>
  <c r="DS108" i="11"/>
  <c r="BO103" i="11"/>
  <c r="DK101" i="11"/>
  <c r="AA97" i="11"/>
  <c r="DS95" i="11"/>
  <c r="BW73" i="11"/>
  <c r="AA72" i="11"/>
  <c r="DS70" i="11"/>
  <c r="DK69" i="11"/>
  <c r="BW64" i="11"/>
  <c r="BW63" i="11"/>
  <c r="BW62" i="11"/>
  <c r="CE58" i="11"/>
  <c r="DK57" i="11"/>
  <c r="DS56" i="11"/>
  <c r="EA8" i="11"/>
  <c r="AI8" i="11"/>
  <c r="CE7" i="11"/>
  <c r="EA6" i="11"/>
  <c r="AI6" i="11"/>
  <c r="CM5" i="11"/>
  <c r="AA5" i="11"/>
  <c r="CM4" i="11"/>
  <c r="AA4" i="11"/>
  <c r="DS3" i="11"/>
  <c r="BW3" i="11"/>
  <c r="AI3" i="11"/>
  <c r="EI2" i="11"/>
  <c r="CM2" i="11"/>
  <c r="AY2" i="11"/>
  <c r="EY1" i="11"/>
  <c r="DC1" i="11"/>
  <c r="BO1" i="11"/>
  <c r="AI1" i="11"/>
  <c r="S366" i="11"/>
  <c r="S362" i="11"/>
  <c r="S358" i="11"/>
  <c r="S354" i="11"/>
  <c r="S350" i="11"/>
  <c r="S346" i="11"/>
  <c r="S342" i="11"/>
  <c r="S338" i="11"/>
  <c r="S334" i="11"/>
  <c r="DK330" i="11"/>
  <c r="DK328" i="11"/>
  <c r="DK326" i="11"/>
  <c r="DK324" i="11"/>
  <c r="DK322" i="11"/>
  <c r="DK320" i="11"/>
  <c r="DK318" i="11"/>
  <c r="DK316" i="11"/>
  <c r="DK314" i="11"/>
  <c r="DK312" i="11"/>
  <c r="DK310" i="11"/>
  <c r="DK308" i="11"/>
  <c r="DK306" i="11"/>
  <c r="DK304" i="11"/>
  <c r="DK302" i="11"/>
  <c r="DK300" i="11"/>
  <c r="DK298" i="11"/>
  <c r="DK296" i="11"/>
  <c r="DK294" i="11"/>
  <c r="DK292" i="11"/>
  <c r="DK290" i="11"/>
  <c r="DK288" i="11"/>
  <c r="DK286" i="11"/>
  <c r="DK284" i="11"/>
  <c r="DK282" i="11"/>
  <c r="DK280" i="11"/>
  <c r="DK278" i="11"/>
  <c r="DK276" i="11"/>
  <c r="DK274" i="11"/>
  <c r="DK272" i="11"/>
  <c r="DK270" i="11"/>
  <c r="DK268" i="11"/>
  <c r="DK266" i="11"/>
  <c r="DK264" i="11"/>
  <c r="DK262" i="11"/>
  <c r="DK260" i="11"/>
  <c r="DK258" i="11"/>
  <c r="DK256" i="11"/>
  <c r="DK254" i="11"/>
  <c r="DK252" i="11"/>
  <c r="DK250" i="11"/>
  <c r="DK248" i="11"/>
  <c r="DK246" i="11"/>
  <c r="DK244" i="11"/>
  <c r="DK242" i="11"/>
  <c r="DK240" i="11"/>
  <c r="DK238" i="11"/>
  <c r="DK236" i="11"/>
  <c r="DK234" i="11"/>
  <c r="DK232" i="11"/>
  <c r="DK230" i="11"/>
  <c r="DK228" i="11"/>
  <c r="DK226" i="11"/>
  <c r="DK224" i="11"/>
  <c r="DK222" i="11"/>
  <c r="DK220" i="11"/>
  <c r="DK218" i="11"/>
  <c r="DK216" i="11"/>
  <c r="S215" i="11"/>
  <c r="DK213" i="11"/>
  <c r="AA212" i="11"/>
  <c r="S211" i="11"/>
  <c r="S210" i="11"/>
  <c r="S209" i="11"/>
  <c r="S208" i="11"/>
  <c r="S207" i="11"/>
  <c r="S206" i="11"/>
  <c r="S205" i="11"/>
  <c r="S204" i="11"/>
  <c r="S203" i="11"/>
  <c r="S202" i="11"/>
  <c r="S201" i="11"/>
  <c r="S200" i="11"/>
  <c r="S199" i="11"/>
  <c r="S198" i="11"/>
  <c r="S197" i="11"/>
  <c r="S196" i="11"/>
  <c r="S195" i="11"/>
  <c r="S194" i="11"/>
  <c r="S193" i="11"/>
  <c r="S192" i="11"/>
  <c r="S191" i="11"/>
  <c r="S190" i="11"/>
  <c r="S189" i="11"/>
  <c r="S188" i="11"/>
  <c r="S187" i="11"/>
  <c r="S186" i="11"/>
  <c r="S185" i="11"/>
  <c r="S184" i="11"/>
  <c r="S183" i="11"/>
  <c r="S182" i="11"/>
  <c r="S181" i="11"/>
  <c r="AA180" i="11"/>
  <c r="BO179" i="11"/>
  <c r="DK178" i="11"/>
  <c r="DS177" i="11"/>
  <c r="S177" i="11"/>
  <c r="AA176" i="11"/>
  <c r="DK138" i="11"/>
  <c r="S137" i="11"/>
  <c r="BO135" i="11"/>
  <c r="S124" i="11"/>
  <c r="DK122" i="11"/>
  <c r="BO121" i="11"/>
  <c r="S120" i="11"/>
  <c r="DS113" i="11"/>
  <c r="BW112" i="11"/>
  <c r="AA111" i="11"/>
  <c r="BO115" i="11"/>
  <c r="BW79" i="11"/>
  <c r="AA47" i="11"/>
  <c r="BO45" i="11"/>
  <c r="CE40" i="11"/>
  <c r="DS38" i="11"/>
  <c r="S34" i="11"/>
  <c r="AI32" i="11"/>
  <c r="BW25" i="11"/>
  <c r="DK23" i="11"/>
  <c r="EA21" i="11"/>
  <c r="AA20" i="11"/>
  <c r="BO18" i="11"/>
  <c r="CE16" i="11"/>
  <c r="EA14" i="11"/>
  <c r="BO13" i="11"/>
  <c r="DK11" i="11"/>
  <c r="AA10" i="11"/>
  <c r="BO125" i="11"/>
  <c r="DK108" i="11"/>
  <c r="AA103" i="11"/>
  <c r="BO101" i="11"/>
  <c r="S97" i="11"/>
  <c r="DK95" i="11"/>
  <c r="BO73" i="11"/>
  <c r="S72" i="11"/>
  <c r="DK70" i="11"/>
  <c r="BW69" i="11"/>
  <c r="BO64" i="11"/>
  <c r="BO63" i="11"/>
  <c r="BO62" i="11"/>
  <c r="BW58" i="11"/>
  <c r="CE57" i="11"/>
  <c r="DK56" i="11"/>
  <c r="DS8" i="11"/>
  <c r="AA8" i="11"/>
  <c r="BW7" i="11"/>
  <c r="DS6" i="11"/>
  <c r="AA6" i="11"/>
  <c r="CE5" i="11"/>
  <c r="S5" i="11"/>
  <c r="CE4" i="11"/>
  <c r="S4" i="11"/>
  <c r="DC3" i="11"/>
  <c r="BO3" i="11"/>
  <c r="AA3" i="11"/>
  <c r="DS2" i="11"/>
  <c r="CE2" i="11"/>
  <c r="AQ2" i="11"/>
  <c r="EI1" i="11"/>
  <c r="CU1" i="11"/>
  <c r="BG1" i="11"/>
  <c r="AA1" i="11"/>
  <c r="S365" i="11"/>
  <c r="S361" i="11"/>
  <c r="S357" i="11"/>
  <c r="S353" i="11"/>
  <c r="S349" i="11"/>
  <c r="S345" i="11"/>
  <c r="S341" i="11"/>
  <c r="S337" i="11"/>
  <c r="S333" i="11"/>
  <c r="S330" i="11"/>
  <c r="S328" i="11"/>
  <c r="S326" i="11"/>
  <c r="S324" i="11"/>
  <c r="S322" i="11"/>
  <c r="S320" i="11"/>
  <c r="S318" i="11"/>
  <c r="S316" i="11"/>
  <c r="S314" i="11"/>
  <c r="S312" i="11"/>
  <c r="S310" i="11"/>
  <c r="S308" i="11"/>
  <c r="S306" i="11"/>
  <c r="S304" i="11"/>
  <c r="S302" i="11"/>
  <c r="S300" i="11"/>
  <c r="S298" i="11"/>
  <c r="S296" i="11"/>
  <c r="S294" i="11"/>
  <c r="S292" i="11"/>
  <c r="S290" i="11"/>
  <c r="S288" i="11"/>
  <c r="S286" i="11"/>
  <c r="S284" i="11"/>
  <c r="S282" i="11"/>
  <c r="S280" i="11"/>
  <c r="S278" i="11"/>
  <c r="S276" i="11"/>
  <c r="S274" i="11"/>
  <c r="S272" i="11"/>
  <c r="S270" i="11"/>
  <c r="S268" i="11"/>
  <c r="S266" i="11"/>
  <c r="S264" i="11"/>
  <c r="S262" i="11"/>
  <c r="S260" i="11"/>
  <c r="S258" i="11"/>
  <c r="S256" i="11"/>
  <c r="S254" i="11"/>
  <c r="S252" i="11"/>
  <c r="S250" i="11"/>
  <c r="S248" i="11"/>
  <c r="S246" i="11"/>
  <c r="S244" i="11"/>
  <c r="S242" i="11"/>
  <c r="S240" i="11"/>
  <c r="S238" i="11"/>
  <c r="S236" i="11"/>
  <c r="S234" i="11"/>
  <c r="S232" i="11"/>
  <c r="S230" i="11"/>
  <c r="S228" i="11"/>
  <c r="S226" i="11"/>
  <c r="S224" i="11"/>
  <c r="S222" i="11"/>
  <c r="S220" i="11"/>
  <c r="S218" i="11"/>
  <c r="S216" i="11"/>
  <c r="DK214" i="11"/>
  <c r="AA213" i="11"/>
  <c r="S212" i="11"/>
  <c r="DK210" i="11"/>
  <c r="DK209" i="11"/>
  <c r="DK208" i="11"/>
  <c r="DK207" i="11"/>
  <c r="DK206" i="11"/>
  <c r="DK205" i="11"/>
  <c r="DK204" i="11"/>
  <c r="DK203" i="11"/>
  <c r="DK202" i="11"/>
  <c r="DK201" i="11"/>
  <c r="DK200" i="11"/>
  <c r="DK199" i="11"/>
  <c r="DK198" i="11"/>
  <c r="DK197" i="11"/>
  <c r="DK196" i="11"/>
  <c r="DK195" i="11"/>
  <c r="DK194" i="11"/>
  <c r="DK193" i="11"/>
  <c r="DK192" i="11"/>
  <c r="DK191" i="11"/>
  <c r="DK190" i="11"/>
  <c r="DK189" i="11"/>
  <c r="DK188" i="11"/>
  <c r="DK187" i="11"/>
  <c r="DK186" i="11"/>
  <c r="DK185" i="11"/>
  <c r="DK184" i="11"/>
  <c r="DK183" i="11"/>
  <c r="DK182" i="11"/>
  <c r="DK181" i="11"/>
  <c r="DS180" i="11"/>
  <c r="S180" i="11"/>
  <c r="AA179" i="11"/>
  <c r="BO178" i="11"/>
  <c r="DK177" i="11"/>
  <c r="DS176" i="11"/>
  <c r="DS139" i="11"/>
  <c r="AA138" i="11"/>
  <c r="DK136" i="11"/>
  <c r="S135" i="11"/>
  <c r="DK123" i="11"/>
  <c r="BO122" i="11"/>
  <c r="S121" i="11"/>
  <c r="DS114" i="11"/>
  <c r="BW113" i="11"/>
  <c r="AA112" i="11"/>
  <c r="DS106" i="11"/>
  <c r="BW85" i="11"/>
  <c r="BO46" i="11"/>
  <c r="DS39" i="11"/>
  <c r="AI33" i="11"/>
  <c r="DK24" i="11"/>
  <c r="AA21" i="11"/>
  <c r="CE17" i="11"/>
  <c r="AI14" i="11"/>
  <c r="S11" i="11"/>
  <c r="AA110" i="11"/>
  <c r="BW102" i="11"/>
  <c r="BW96" i="11"/>
  <c r="DS72" i="11"/>
  <c r="AI70" i="11"/>
  <c r="S64" i="11"/>
  <c r="S62" i="11"/>
  <c r="AI57" i="11"/>
  <c r="CE8" i="11"/>
  <c r="AI7" i="11"/>
  <c r="EA5" i="11"/>
  <c r="DS4" i="11"/>
  <c r="EI3" i="11"/>
  <c r="BG3" i="11"/>
  <c r="DK2" i="11"/>
  <c r="AA2" i="11"/>
  <c r="CM1" i="11"/>
  <c r="S1" i="11"/>
  <c r="S360" i="11"/>
  <c r="S352" i="11"/>
  <c r="S344" i="11"/>
  <c r="S336" i="11"/>
  <c r="DK329" i="11"/>
  <c r="DK325" i="11"/>
  <c r="DK321" i="11"/>
  <c r="DK317" i="11"/>
  <c r="DK313" i="11"/>
  <c r="DK309" i="11"/>
  <c r="DK305" i="11"/>
  <c r="DK301" i="11"/>
  <c r="DK297" i="11"/>
  <c r="DK293" i="11"/>
  <c r="DK289" i="11"/>
  <c r="DK285" i="11"/>
  <c r="DK281" i="11"/>
  <c r="DK277" i="11"/>
  <c r="DK273" i="11"/>
  <c r="DK269" i="11"/>
  <c r="DK265" i="11"/>
  <c r="DK261" i="11"/>
  <c r="DK257" i="11"/>
  <c r="DK253" i="11"/>
  <c r="DK249" i="11"/>
  <c r="DK245" i="11"/>
  <c r="DK241" i="11"/>
  <c r="DK237" i="11"/>
  <c r="DK233" i="11"/>
  <c r="DK229" i="11"/>
  <c r="DK225" i="11"/>
  <c r="DK221" i="11"/>
  <c r="DK217" i="11"/>
  <c r="AA214" i="11"/>
  <c r="DK211" i="11"/>
  <c r="BO209" i="11"/>
  <c r="BO207" i="11"/>
  <c r="BO205" i="11"/>
  <c r="BO203" i="11"/>
  <c r="BO201" i="11"/>
  <c r="BO199" i="11"/>
  <c r="BO197" i="11"/>
  <c r="BO195" i="11"/>
  <c r="BO193" i="11"/>
  <c r="BO191" i="11"/>
  <c r="BO189" i="11"/>
  <c r="BO187" i="11"/>
  <c r="BO185" i="11"/>
  <c r="BO183" i="11"/>
  <c r="BO181" i="11"/>
  <c r="DS179" i="11"/>
  <c r="AA178" i="11"/>
  <c r="DK176" i="11"/>
  <c r="DS137" i="11"/>
  <c r="DK124" i="11"/>
  <c r="S122" i="11"/>
  <c r="BW114" i="11"/>
  <c r="DS111" i="11"/>
  <c r="DS105" i="11"/>
  <c r="BW104" i="11"/>
  <c r="S100" i="11"/>
  <c r="DK98" i="11"/>
  <c r="BW68" i="11"/>
  <c r="BO67" i="11"/>
  <c r="AI66" i="11"/>
  <c r="AI65" i="11"/>
  <c r="AI61" i="11"/>
  <c r="AI60" i="11"/>
  <c r="BO59" i="11"/>
  <c r="BW55" i="11"/>
  <c r="CE54" i="11"/>
  <c r="DK53" i="11"/>
  <c r="EA31" i="11"/>
  <c r="S31" i="11"/>
  <c r="AA30" i="11"/>
  <c r="AI29" i="11"/>
  <c r="BO28" i="11"/>
  <c r="BW27" i="11"/>
  <c r="BO175" i="11"/>
  <c r="DS173" i="11"/>
  <c r="AA172" i="11"/>
  <c r="DK170" i="11"/>
  <c r="S169" i="11"/>
  <c r="BO167" i="11"/>
  <c r="DS165" i="11"/>
  <c r="AA164" i="11"/>
  <c r="DK162" i="11"/>
  <c r="S161" i="11"/>
  <c r="BO159" i="11"/>
  <c r="DS157" i="11"/>
  <c r="AA156" i="11"/>
  <c r="DK154" i="11"/>
  <c r="S153" i="11"/>
  <c r="BO151" i="11"/>
  <c r="DS149" i="11"/>
  <c r="AA148" i="11"/>
  <c r="DK146" i="11"/>
  <c r="DK130" i="11"/>
  <c r="BO129" i="11"/>
  <c r="S128" i="11"/>
  <c r="DK126" i="11"/>
  <c r="BW89" i="11"/>
  <c r="AA88" i="11"/>
  <c r="DK86" i="11"/>
  <c r="BW82" i="11"/>
  <c r="AA81" i="11"/>
  <c r="DK76" i="11"/>
  <c r="BO75" i="11"/>
  <c r="S74" i="11"/>
  <c r="AA52" i="11"/>
  <c r="AI51" i="11"/>
  <c r="BO50" i="11"/>
  <c r="BW49" i="11"/>
  <c r="CE48" i="11"/>
  <c r="DK43" i="11"/>
  <c r="DS42" i="11"/>
  <c r="EA41" i="11"/>
  <c r="S41" i="11"/>
  <c r="AA37" i="11"/>
  <c r="AI36" i="11"/>
  <c r="BO35" i="11"/>
  <c r="DS138" i="11"/>
  <c r="AA137" i="11"/>
  <c r="DK135" i="11"/>
  <c r="AA124" i="11"/>
  <c r="DS122" i="11"/>
  <c r="BW121" i="11"/>
  <c r="AA120" i="11"/>
  <c r="DK113" i="11"/>
  <c r="BO112" i="11"/>
  <c r="S111" i="11"/>
  <c r="DK105" i="11"/>
  <c r="BO104" i="11"/>
  <c r="AA100" i="11"/>
  <c r="DS98" i="11"/>
  <c r="BO68" i="11"/>
  <c r="AI67" i="11"/>
  <c r="AA66" i="11"/>
  <c r="EA61" i="11"/>
  <c r="EA60" i="11"/>
  <c r="EA59" i="11"/>
  <c r="S59" i="11"/>
  <c r="AA55" i="11"/>
  <c r="BO85" i="11"/>
  <c r="AI46" i="11"/>
  <c r="DK39" i="11"/>
  <c r="AA33" i="11"/>
  <c r="CE24" i="11"/>
  <c r="S21" i="11"/>
  <c r="BW17" i="11"/>
  <c r="AA14" i="11"/>
  <c r="EA10" i="11"/>
  <c r="S110" i="11"/>
  <c r="BO102" i="11"/>
  <c r="BO96" i="11"/>
  <c r="DK72" i="11"/>
  <c r="AA70" i="11"/>
  <c r="EA63" i="11"/>
  <c r="EA58" i="11"/>
  <c r="AA57" i="11"/>
  <c r="BW8" i="11"/>
  <c r="AA7" i="11"/>
  <c r="DS5" i="11"/>
  <c r="DK4" i="11"/>
  <c r="EA3" i="11"/>
  <c r="AQ3" i="11"/>
  <c r="DC2" i="11"/>
  <c r="S2" i="11"/>
  <c r="BW1" i="11"/>
  <c r="S367" i="11"/>
  <c r="S359" i="11"/>
  <c r="S351" i="11"/>
  <c r="S343" i="11"/>
  <c r="S335" i="11"/>
  <c r="S329" i="11"/>
  <c r="S325" i="11"/>
  <c r="S321" i="11"/>
  <c r="S317" i="11"/>
  <c r="S313" i="11"/>
  <c r="S309" i="11"/>
  <c r="S305" i="11"/>
  <c r="S301" i="11"/>
  <c r="S297" i="11"/>
  <c r="S293" i="11"/>
  <c r="S289" i="11"/>
  <c r="S285" i="11"/>
  <c r="S281" i="11"/>
  <c r="S277" i="11"/>
  <c r="S273" i="11"/>
  <c r="S269" i="11"/>
  <c r="S265" i="11"/>
  <c r="S261" i="11"/>
  <c r="S257" i="11"/>
  <c r="S253" i="11"/>
  <c r="S249" i="11"/>
  <c r="S245" i="11"/>
  <c r="S241" i="11"/>
  <c r="S237" i="11"/>
  <c r="S233" i="11"/>
  <c r="S229" i="11"/>
  <c r="S225" i="11"/>
  <c r="S221" i="11"/>
  <c r="S217" i="11"/>
  <c r="S214" i="11"/>
  <c r="AA211" i="11"/>
  <c r="AA209" i="11"/>
  <c r="AA207" i="11"/>
  <c r="AA205" i="11"/>
  <c r="AA203" i="11"/>
  <c r="AA201" i="11"/>
  <c r="AA199" i="11"/>
  <c r="AA197" i="11"/>
  <c r="AA195" i="11"/>
  <c r="AA193" i="11"/>
  <c r="AA191" i="11"/>
  <c r="AA189" i="11"/>
  <c r="AA187" i="11"/>
  <c r="AA185" i="11"/>
  <c r="AA183" i="11"/>
  <c r="AA181" i="11"/>
  <c r="DK179" i="11"/>
  <c r="S178" i="11"/>
  <c r="BO176" i="11"/>
  <c r="BO137" i="11"/>
  <c r="BO124" i="11"/>
  <c r="DK121" i="11"/>
  <c r="AA114" i="11"/>
  <c r="BW111" i="11"/>
  <c r="BW105" i="11"/>
  <c r="AA104" i="11"/>
  <c r="DK99" i="11"/>
  <c r="BO98" i="11"/>
  <c r="AI68" i="11"/>
  <c r="AA67" i="11"/>
  <c r="S66" i="11"/>
  <c r="S65" i="11"/>
  <c r="S61" i="11"/>
  <c r="S60" i="11"/>
  <c r="AA59" i="11"/>
  <c r="AI55" i="11"/>
  <c r="BO54" i="11"/>
  <c r="BW53" i="11"/>
  <c r="DK31" i="11"/>
  <c r="DS30" i="11"/>
  <c r="EA29" i="11"/>
  <c r="S29" i="11"/>
  <c r="AA28" i="11"/>
  <c r="AI27" i="11"/>
  <c r="S175" i="11"/>
  <c r="BO173" i="11"/>
  <c r="DS171" i="11"/>
  <c r="AA170" i="11"/>
  <c r="DK168" i="11"/>
  <c r="S167" i="11"/>
  <c r="BO165" i="11"/>
  <c r="DS163" i="11"/>
  <c r="AA162" i="11"/>
  <c r="DK160" i="11"/>
  <c r="S159" i="11"/>
  <c r="BO157" i="11"/>
  <c r="DS155" i="11"/>
  <c r="AA154" i="11"/>
  <c r="DK152" i="11"/>
  <c r="S151" i="11"/>
  <c r="BO149" i="11"/>
  <c r="DS147" i="11"/>
  <c r="AA146" i="11"/>
  <c r="BO130" i="11"/>
  <c r="S129" i="11"/>
  <c r="DK127" i="11"/>
  <c r="BO126" i="11"/>
  <c r="AA89" i="11"/>
  <c r="DS87" i="11"/>
  <c r="BO86" i="11"/>
  <c r="AA82" i="11"/>
  <c r="DS80" i="11"/>
  <c r="BO76" i="11"/>
  <c r="S75" i="11"/>
  <c r="DS52" i="11"/>
  <c r="EA51" i="11"/>
  <c r="S51" i="11"/>
  <c r="AA50" i="11"/>
  <c r="AI49" i="11"/>
  <c r="BO48" i="11"/>
  <c r="BW43" i="11"/>
  <c r="CE42" i="11"/>
  <c r="DK41" i="11"/>
  <c r="DS37" i="11"/>
  <c r="EA36" i="11"/>
  <c r="S36" i="11"/>
  <c r="AA35" i="11"/>
  <c r="BO138" i="11"/>
  <c r="DS136" i="11"/>
  <c r="AA135" i="11"/>
  <c r="DS123" i="11"/>
  <c r="BW122" i="11"/>
  <c r="AA121" i="11"/>
  <c r="S35" i="11"/>
  <c r="DS41" i="11"/>
  <c r="BO49" i="11"/>
  <c r="EA52" i="11"/>
  <c r="S82" i="11"/>
  <c r="AA127" i="11"/>
  <c r="DS148" i="11"/>
  <c r="AA155" i="11"/>
  <c r="DK161" i="11"/>
  <c r="S168" i="11"/>
  <c r="BO174" i="11"/>
  <c r="S37" i="11"/>
  <c r="EA42" i="11"/>
  <c r="BW50" i="11"/>
  <c r="AA76" i="11"/>
  <c r="BO88" i="11"/>
  <c r="DS128" i="11"/>
  <c r="DK147" i="11"/>
  <c r="S154" i="11"/>
  <c r="BO160" i="11"/>
  <c r="DS166" i="11"/>
  <c r="AA173" i="11"/>
  <c r="AI37" i="11"/>
  <c r="S48" i="11"/>
  <c r="CE51" i="11"/>
  <c r="S80" i="11"/>
  <c r="BO87" i="11"/>
  <c r="AA129" i="11"/>
  <c r="S148" i="11"/>
  <c r="BO154" i="11"/>
  <c r="DS160" i="11"/>
  <c r="AA167" i="11"/>
  <c r="DK173" i="11"/>
  <c r="BW37" i="11"/>
  <c r="AI48" i="11"/>
  <c r="DS51" i="11"/>
  <c r="DS76" i="11"/>
  <c r="DK87" i="11"/>
  <c r="BW129" i="11"/>
  <c r="BO148" i="11"/>
  <c r="DS154" i="11"/>
  <c r="AA161" i="11"/>
  <c r="DK167" i="11"/>
  <c r="S174" i="11"/>
  <c r="CE27" i="11"/>
  <c r="BW28" i="11"/>
  <c r="BO29" i="11"/>
  <c r="AI30" i="11"/>
  <c r="AA31" i="11"/>
  <c r="AA53" i="11"/>
  <c r="S54" i="11"/>
  <c r="EA54" i="11"/>
  <c r="AI59" i="11"/>
  <c r="BO60" i="11"/>
  <c r="DK61" i="11"/>
  <c r="BO66" i="11"/>
  <c r="DS67" i="11"/>
  <c r="BW98" i="11"/>
  <c r="BW100" i="11"/>
  <c r="S105" i="11"/>
  <c r="DK106" i="11"/>
  <c r="DK112" i="11"/>
  <c r="BO114" i="11"/>
  <c r="DS121" i="11"/>
  <c r="BW124" i="11"/>
  <c r="DK137" i="11"/>
  <c r="CE35" i="11"/>
  <c r="BO37" i="11"/>
  <c r="AA42" i="11"/>
  <c r="EA43" i="11"/>
  <c r="DK49" i="11"/>
  <c r="BW51" i="11"/>
  <c r="BO74" i="11"/>
  <c r="AA80" i="11"/>
  <c r="DS82" i="11"/>
  <c r="BW88" i="11"/>
  <c r="S127" i="11"/>
  <c r="DK129" i="11"/>
  <c r="S147" i="11"/>
  <c r="AA150" i="11"/>
  <c r="BO153" i="11"/>
  <c r="DK156" i="11"/>
  <c r="DS159" i="11"/>
  <c r="S163" i="11"/>
  <c r="AA166" i="11"/>
  <c r="BO169" i="11"/>
  <c r="DK172" i="11"/>
  <c r="DS175" i="11"/>
  <c r="CE28" i="11"/>
  <c r="BO30" i="11"/>
  <c r="S53" i="11"/>
  <c r="DS54" i="11"/>
  <c r="CE59" i="11"/>
  <c r="BW61" i="11"/>
  <c r="BW66" i="11"/>
  <c r="DS68" i="11"/>
  <c r="BO100" i="11"/>
  <c r="AA106" i="11"/>
  <c r="BO120" i="11"/>
  <c r="DS135" i="11"/>
  <c r="AA177" i="11"/>
  <c r="BO180" i="11"/>
  <c r="AA184" i="11"/>
  <c r="AA188" i="11"/>
  <c r="AA192" i="11"/>
  <c r="AA196" i="11"/>
  <c r="AA200" i="11"/>
  <c r="AA204" i="11"/>
  <c r="AA208" i="11"/>
  <c r="DK212" i="11"/>
  <c r="S219" i="11"/>
  <c r="S227" i="11"/>
  <c r="S235" i="11"/>
  <c r="S243" i="11"/>
  <c r="S251" i="11"/>
  <c r="S259" i="11"/>
  <c r="S267" i="11"/>
  <c r="S275" i="11"/>
  <c r="S283" i="11"/>
  <c r="S291" i="11"/>
  <c r="S299" i="11"/>
  <c r="S307" i="11"/>
  <c r="S315" i="11"/>
  <c r="S323" i="11"/>
  <c r="S331" i="11"/>
  <c r="S347" i="11"/>
  <c r="S363" i="11"/>
  <c r="DS1" i="11"/>
  <c r="EQ2" i="11"/>
  <c r="AY4" i="11"/>
  <c r="BW6" i="11"/>
  <c r="AI56" i="11"/>
  <c r="EA62" i="11"/>
  <c r="BO71" i="11"/>
  <c r="DK97" i="11"/>
  <c r="BO9" i="11"/>
  <c r="DK15" i="11"/>
  <c r="DS22" i="11"/>
  <c r="EA34" i="11"/>
  <c r="AA77" i="11"/>
  <c r="EA35" i="11"/>
  <c r="DK42" i="11"/>
  <c r="AI50" i="11"/>
  <c r="BW74" i="11"/>
  <c r="DS86" i="11"/>
  <c r="BW128" i="11"/>
  <c r="BO150" i="11"/>
  <c r="DS156" i="11"/>
  <c r="AA163" i="11"/>
  <c r="DK169" i="11"/>
  <c r="S176" i="11"/>
  <c r="EA37" i="11"/>
  <c r="DS43" i="11"/>
  <c r="BO51" i="11"/>
  <c r="S81" i="11"/>
  <c r="DK89" i="11"/>
  <c r="AA130" i="11"/>
  <c r="AA149" i="11"/>
  <c r="DK155" i="11"/>
  <c r="S162" i="11"/>
  <c r="BO168" i="11"/>
  <c r="DS174" i="11"/>
  <c r="BO41" i="11"/>
  <c r="EA48" i="11"/>
  <c r="BW52" i="11"/>
  <c r="BO81" i="11"/>
  <c r="DK88" i="11"/>
  <c r="BW130" i="11"/>
  <c r="DK149" i="11"/>
  <c r="S156" i="11"/>
  <c r="BO162" i="11"/>
  <c r="DS168" i="11"/>
  <c r="AA175" i="11"/>
  <c r="CE41" i="11"/>
  <c r="AA49" i="11"/>
  <c r="DK52" i="11"/>
  <c r="BO80" i="11"/>
  <c r="S89" i="11"/>
  <c r="DS130" i="11"/>
  <c r="S150" i="11"/>
  <c r="BO156" i="11"/>
  <c r="DS162" i="11"/>
  <c r="AA169" i="11"/>
  <c r="DK175" i="11"/>
  <c r="DS27" i="11"/>
  <c r="DK28" i="11"/>
  <c r="CE29" i="11"/>
  <c r="BW30" i="11"/>
  <c r="BO31" i="11"/>
  <c r="BO53" i="11"/>
  <c r="AI54" i="11"/>
  <c r="BO55" i="11"/>
  <c r="BW59" i="11"/>
  <c r="DK60" i="11"/>
  <c r="AA65" i="11"/>
  <c r="DK66" i="11"/>
  <c r="AA68" i="11"/>
  <c r="AA99" i="11"/>
  <c r="DS100" i="11"/>
  <c r="BO105" i="11"/>
  <c r="BO111" i="11"/>
  <c r="S113" i="11"/>
  <c r="DK114" i="11"/>
  <c r="AA122" i="11"/>
  <c r="DS124" i="11"/>
  <c r="S138" i="11"/>
  <c r="DS35" i="11"/>
  <c r="CE37" i="11"/>
  <c r="BO42" i="11"/>
  <c r="AA48" i="11"/>
  <c r="EA49" i="11"/>
  <c r="DK51" i="11"/>
  <c r="DK74" i="11"/>
  <c r="BW80" i="11"/>
  <c r="S86" i="11"/>
  <c r="DS88" i="11"/>
  <c r="BO127" i="11"/>
  <c r="S130" i="11"/>
  <c r="BO147" i="11"/>
  <c r="DK150" i="11"/>
  <c r="DS153" i="11"/>
  <c r="S157" i="11"/>
  <c r="AA160" i="11"/>
  <c r="BO163" i="11"/>
  <c r="DK166" i="11"/>
  <c r="DS169" i="11"/>
  <c r="S173" i="11"/>
  <c r="S27" i="11"/>
  <c r="DS28" i="11"/>
  <c r="CE30" i="11"/>
  <c r="AI53" i="11"/>
  <c r="S55" i="11"/>
  <c r="DS59" i="11"/>
  <c r="DS61" i="11"/>
  <c r="DS66" i="11"/>
  <c r="S98" i="11"/>
  <c r="DK100" i="11"/>
  <c r="BW106" i="11"/>
  <c r="DK120" i="11"/>
  <c r="AA136" i="11"/>
  <c r="BO177" i="11"/>
  <c r="DK180" i="11"/>
  <c r="BO184" i="11"/>
  <c r="BO188" i="11"/>
  <c r="BO192" i="11"/>
  <c r="BO196" i="11"/>
  <c r="BO200" i="11"/>
  <c r="BO204" i="11"/>
  <c r="BO208" i="11"/>
  <c r="S213" i="11"/>
  <c r="DK219" i="11"/>
  <c r="DK227" i="11"/>
  <c r="DK235" i="11"/>
  <c r="DK243" i="11"/>
  <c r="DK251" i="11"/>
  <c r="DK259" i="11"/>
  <c r="DK267" i="11"/>
  <c r="DK275" i="11"/>
  <c r="DK283" i="11"/>
  <c r="DK291" i="11"/>
  <c r="DK299" i="11"/>
  <c r="DK307" i="11"/>
  <c r="DK315" i="11"/>
  <c r="DK323" i="11"/>
  <c r="S332" i="11"/>
  <c r="S348" i="11"/>
  <c r="S364" i="11"/>
  <c r="EA1" i="11"/>
  <c r="EY2" i="11"/>
  <c r="BG4" i="11"/>
  <c r="CE6" i="11"/>
  <c r="BO56" i="11"/>
  <c r="S63" i="11"/>
  <c r="BW71" i="11"/>
  <c r="DS97" i="11"/>
  <c r="BW9" i="11"/>
  <c r="DS15" i="11"/>
  <c r="EA22" i="11"/>
  <c r="S38" i="11"/>
  <c r="BW77" i="11"/>
  <c r="S90" i="11"/>
  <c r="S91" i="11"/>
  <c r="DK92" i="11"/>
  <c r="BO94" i="11"/>
  <c r="AA116" i="11"/>
  <c r="AA118" i="11"/>
  <c r="DS131" i="11"/>
  <c r="DS142" i="11"/>
  <c r="DS47" i="11"/>
  <c r="BO77" i="11"/>
  <c r="AA78" i="11"/>
  <c r="AA79" i="11"/>
  <c r="S83" i="11"/>
  <c r="DS83" i="11"/>
  <c r="S85" i="11"/>
  <c r="AA90" i="11"/>
  <c r="BO91" i="11"/>
  <c r="DS92" i="11"/>
  <c r="DK94" i="11"/>
  <c r="BO116" i="11"/>
  <c r="BO118" i="11"/>
  <c r="S132" i="11"/>
  <c r="BO143" i="11"/>
  <c r="AA92" i="11"/>
  <c r="S93" i="11"/>
  <c r="S94" i="11"/>
  <c r="DS94" i="11"/>
  <c r="DK115" i="11"/>
  <c r="DK116" i="11"/>
  <c r="BW117" i="11"/>
  <c r="DK118" i="11"/>
  <c r="S131" i="11"/>
  <c r="DS132" i="11"/>
  <c r="BO141" i="11"/>
  <c r="BO144" i="11"/>
  <c r="DK77" i="11"/>
  <c r="BO78" i="11"/>
  <c r="S79" i="11"/>
  <c r="DK79" i="11"/>
  <c r="BO83" i="11"/>
  <c r="S84" i="11"/>
  <c r="DS84" i="11"/>
  <c r="DK85" i="11"/>
  <c r="DK90" i="11"/>
  <c r="BW91" i="11"/>
  <c r="BO92" i="11"/>
  <c r="BO93" i="11"/>
  <c r="AA94" i="11"/>
  <c r="S115" i="11"/>
  <c r="S116" i="11"/>
  <c r="DS116" i="11"/>
  <c r="DK117" i="11"/>
  <c r="S119" i="11"/>
  <c r="AA131" i="11"/>
  <c r="AA133" i="11"/>
  <c r="DS141" i="11"/>
  <c r="DK144" i="11"/>
  <c r="BO131" i="11"/>
  <c r="BO132" i="11"/>
  <c r="BW133" i="11"/>
  <c r="DK134" i="11"/>
  <c r="AA142" i="11"/>
  <c r="DK143" i="11"/>
  <c r="S145" i="11"/>
  <c r="BW84" i="11"/>
  <c r="AA85" i="11"/>
  <c r="DS85" i="11"/>
  <c r="BW90" i="11"/>
  <c r="AA91" i="11"/>
  <c r="DS91" i="11"/>
  <c r="BW92" i="11"/>
  <c r="AA93" i="11"/>
  <c r="DS93" i="11"/>
  <c r="BW94" i="11"/>
  <c r="AA115" i="11"/>
  <c r="DS115" i="11"/>
  <c r="BW116" i="11"/>
  <c r="AA117" i="11"/>
  <c r="S118" i="11"/>
  <c r="DS118" i="11"/>
  <c r="DK119" i="11"/>
  <c r="DK131" i="11"/>
  <c r="BW132" i="11"/>
  <c r="DK133" i="11"/>
  <c r="AA141" i="11"/>
  <c r="DK142" i="11"/>
  <c r="DS143" i="11"/>
  <c r="DS145" i="11"/>
  <c r="DS117" i="11"/>
  <c r="BW118" i="11"/>
  <c r="AA119" i="11"/>
  <c r="DS119" i="11"/>
  <c r="BW131" i="11"/>
  <c r="AA132" i="11"/>
  <c r="S133" i="11"/>
  <c r="DS133" i="11"/>
  <c r="S141" i="11"/>
  <c r="S142" i="11"/>
  <c r="S143" i="11"/>
  <c r="AA144" i="11"/>
  <c r="BO145" i="11"/>
  <c r="AA145" i="11"/>
  <c r="DK132" i="11"/>
  <c r="BO133" i="11"/>
  <c r="S134" i="11"/>
  <c r="DS134" i="11"/>
  <c r="DK141" i="11"/>
  <c r="BO142" i="11"/>
  <c r="AA143" i="11"/>
  <c r="S144" i="11"/>
  <c r="DS144" i="11"/>
  <c r="S1217" i="13"/>
  <c r="S1216" i="13"/>
  <c r="S1215" i="13"/>
  <c r="S1214" i="13"/>
  <c r="S1213" i="13"/>
  <c r="S1212" i="13"/>
  <c r="S1211" i="13"/>
  <c r="S1210" i="13"/>
  <c r="S1209" i="13"/>
  <c r="S1208" i="13"/>
  <c r="S1207" i="13"/>
  <c r="S1206" i="13"/>
  <c r="S1205" i="13"/>
  <c r="S1204" i="13"/>
  <c r="S1203" i="13"/>
  <c r="S1202" i="13"/>
  <c r="S1201" i="13"/>
  <c r="S1200" i="13"/>
  <c r="S1199" i="13"/>
  <c r="S1198" i="13"/>
  <c r="S1197" i="13"/>
  <c r="S1196" i="13"/>
  <c r="S1195" i="13"/>
  <c r="S1194" i="13"/>
  <c r="S1193" i="13"/>
  <c r="S1192" i="13"/>
  <c r="S1191" i="13"/>
  <c r="S1190" i="13"/>
  <c r="S1189" i="13"/>
  <c r="S1188" i="13"/>
  <c r="S1187" i="13"/>
  <c r="S1186" i="13"/>
  <c r="S1185" i="13"/>
  <c r="S1184" i="13"/>
  <c r="S1183" i="13"/>
  <c r="S1182" i="13"/>
  <c r="S1181" i="13"/>
  <c r="S1180" i="13"/>
  <c r="S1179" i="13"/>
  <c r="S1178" i="13"/>
  <c r="S1177" i="13"/>
  <c r="S1176" i="13"/>
  <c r="S1175" i="13"/>
  <c r="S1174" i="13"/>
  <c r="S1173" i="13"/>
  <c r="S1172" i="13"/>
  <c r="S1171" i="13"/>
  <c r="S1170" i="13"/>
  <c r="S1169" i="13"/>
  <c r="S1168" i="13"/>
  <c r="S1167" i="13"/>
  <c r="S1166" i="13"/>
  <c r="S1165" i="13"/>
  <c r="S1164" i="13"/>
  <c r="S1163" i="13"/>
  <c r="S1162" i="13"/>
  <c r="S1161" i="13"/>
  <c r="S1160" i="13"/>
  <c r="S1159" i="13"/>
  <c r="S1158" i="13"/>
  <c r="S1157" i="13"/>
  <c r="S1156" i="13"/>
  <c r="S1155" i="13"/>
  <c r="S1154" i="13"/>
  <c r="S1153" i="13"/>
  <c r="S1152" i="13"/>
  <c r="S1151" i="13"/>
  <c r="S1150" i="13"/>
  <c r="S1149" i="13"/>
  <c r="S1148" i="13"/>
  <c r="S1147" i="13"/>
  <c r="S1146" i="13"/>
  <c r="S1145" i="13"/>
  <c r="S1144" i="13"/>
  <c r="S1143" i="13"/>
  <c r="S1142" i="13"/>
  <c r="S1141" i="13"/>
  <c r="S1140" i="13"/>
  <c r="S1139" i="13"/>
  <c r="S1138" i="13"/>
  <c r="S1137" i="13"/>
  <c r="S1136" i="13"/>
  <c r="S1135" i="13"/>
  <c r="S1134" i="13"/>
  <c r="S1133" i="13"/>
  <c r="S1132" i="13"/>
  <c r="S1131" i="13"/>
  <c r="S1130" i="13"/>
  <c r="S1129" i="13"/>
  <c r="S1128" i="13"/>
  <c r="S1127" i="13"/>
  <c r="S1126" i="13"/>
  <c r="S1125" i="13"/>
  <c r="S1124" i="13"/>
  <c r="S1123" i="13"/>
  <c r="S1122" i="13"/>
  <c r="S1121" i="13"/>
  <c r="S1120" i="13"/>
  <c r="S1119" i="13"/>
  <c r="DK1118" i="13"/>
  <c r="S1118" i="13"/>
  <c r="DK1117" i="13"/>
  <c r="S1117" i="13"/>
  <c r="DK1116" i="13"/>
  <c r="S1116" i="13"/>
  <c r="DK1115" i="13"/>
  <c r="S1115" i="13"/>
  <c r="DK1114" i="13"/>
  <c r="S1114" i="13"/>
  <c r="DK1113" i="13"/>
  <c r="S1113" i="13"/>
  <c r="DK1112" i="13"/>
  <c r="S1112" i="13"/>
  <c r="DK1111" i="13"/>
  <c r="S1111" i="13"/>
  <c r="DK1110" i="13"/>
  <c r="S1110" i="13"/>
  <c r="DK1109" i="13"/>
  <c r="S1109" i="13"/>
  <c r="DK1108" i="13"/>
  <c r="S1108" i="13"/>
  <c r="DK1107" i="13"/>
  <c r="S1107" i="13"/>
  <c r="DK1106" i="13"/>
  <c r="S1106" i="13"/>
  <c r="DK1105" i="13"/>
  <c r="S1105" i="13"/>
  <c r="DK1104" i="13"/>
  <c r="S1104" i="13"/>
  <c r="DK1103" i="13"/>
  <c r="S1103" i="13"/>
  <c r="DK1102" i="13"/>
  <c r="S1102" i="13"/>
  <c r="DK1101" i="13"/>
  <c r="S1101" i="13"/>
  <c r="DK1100" i="13"/>
  <c r="S1100" i="13"/>
  <c r="DK1099" i="13"/>
  <c r="S1099" i="13"/>
  <c r="DK1098" i="13"/>
  <c r="S1098" i="13"/>
  <c r="DK1097" i="13"/>
  <c r="S1097" i="13"/>
  <c r="DK1096" i="13"/>
  <c r="S1096" i="13"/>
  <c r="DK1095" i="13"/>
  <c r="S1095" i="13"/>
  <c r="DK1094" i="13"/>
  <c r="S1094" i="13"/>
  <c r="DK1093" i="13"/>
  <c r="S1093" i="13"/>
  <c r="DK1092" i="13"/>
  <c r="S1092" i="13"/>
  <c r="DK1091" i="13"/>
  <c r="S1091" i="13"/>
  <c r="DK1090" i="13"/>
  <c r="S1090" i="13"/>
  <c r="DK1089" i="13"/>
  <c r="S1089" i="13"/>
  <c r="DK1088" i="13"/>
  <c r="S1088" i="13"/>
  <c r="DK1087" i="13"/>
  <c r="S1087" i="13"/>
  <c r="DK1086" i="13"/>
  <c r="S1086" i="13"/>
  <c r="DK1085" i="13"/>
  <c r="S1085" i="13"/>
  <c r="DK1084" i="13"/>
  <c r="S1084" i="13"/>
  <c r="DK1083" i="13"/>
  <c r="S1083" i="13"/>
  <c r="DK1082" i="13"/>
  <c r="S1082" i="13"/>
  <c r="DK1081" i="13"/>
  <c r="S1081" i="13"/>
  <c r="DK1080" i="13"/>
  <c r="S1080" i="13"/>
  <c r="DK1079" i="13"/>
  <c r="S1079" i="13"/>
  <c r="DK1078" i="13"/>
  <c r="S1078" i="13"/>
  <c r="DK1077" i="13"/>
  <c r="S1077" i="13"/>
  <c r="DK1076" i="13"/>
  <c r="S1076" i="13"/>
  <c r="DK1075" i="13"/>
  <c r="S1075" i="13"/>
  <c r="DK1074" i="13"/>
  <c r="S1074" i="13"/>
  <c r="DK1073" i="13"/>
  <c r="S1073" i="13"/>
  <c r="DK1072" i="13"/>
  <c r="S1072" i="13"/>
  <c r="DK1071" i="13"/>
  <c r="S1071" i="13"/>
  <c r="DK1070" i="13"/>
  <c r="S1070" i="13"/>
  <c r="DK1069" i="13"/>
  <c r="S1069" i="13"/>
  <c r="DK1068" i="13"/>
  <c r="S1068" i="13"/>
  <c r="DK1067" i="13"/>
  <c r="S1067" i="13"/>
  <c r="DK1066" i="13"/>
  <c r="S1066" i="13"/>
  <c r="DK1065" i="13"/>
  <c r="S1065" i="13"/>
  <c r="DK1064" i="13"/>
  <c r="S1064" i="13"/>
  <c r="DK1063" i="13"/>
  <c r="S1063" i="13"/>
  <c r="DK1062" i="13"/>
  <c r="S1062" i="13"/>
  <c r="DK1061" i="13"/>
  <c r="S1061" i="13"/>
  <c r="DK1060" i="13"/>
  <c r="S1060" i="13"/>
  <c r="DK1059" i="13"/>
  <c r="S1059" i="13"/>
  <c r="DK1058" i="13"/>
  <c r="S1058" i="13"/>
  <c r="DK1057" i="13"/>
  <c r="S1057" i="13"/>
  <c r="DK1056" i="13"/>
  <c r="S1056" i="13"/>
  <c r="DK1055" i="13"/>
  <c r="S1055" i="13"/>
  <c r="DK1054" i="13"/>
  <c r="S1054" i="13"/>
  <c r="DK1053" i="13"/>
  <c r="S1053" i="13"/>
  <c r="DK1052" i="13"/>
  <c r="S1052" i="13"/>
  <c r="DK1051" i="13"/>
  <c r="S1051" i="13"/>
  <c r="DK1050" i="13"/>
  <c r="S1050" i="13"/>
  <c r="DK1049" i="13"/>
  <c r="S1049" i="13"/>
  <c r="DK1048" i="13"/>
  <c r="S1048" i="13"/>
  <c r="DK1047" i="13"/>
  <c r="S1047" i="13"/>
  <c r="DK1046" i="13"/>
  <c r="S1046" i="13"/>
  <c r="DK1045" i="13"/>
  <c r="S1045" i="13"/>
  <c r="DK1044" i="13"/>
  <c r="S1044" i="13"/>
  <c r="DK1043" i="13"/>
  <c r="S1043" i="13"/>
  <c r="DK1042" i="13"/>
  <c r="S1042" i="13"/>
  <c r="DK1041" i="13"/>
  <c r="S1041" i="13"/>
  <c r="DK1040" i="13"/>
  <c r="S1040" i="13"/>
  <c r="DK1039" i="13"/>
  <c r="S1039" i="13"/>
  <c r="DK1038" i="13"/>
  <c r="S1038" i="13"/>
  <c r="DK1037" i="13"/>
  <c r="S1037" i="13"/>
  <c r="DK1036" i="13"/>
  <c r="S1036" i="13"/>
  <c r="DK1035" i="13"/>
  <c r="S1035" i="13"/>
  <c r="DK1034" i="13"/>
  <c r="S1034" i="13"/>
  <c r="DK1033" i="13"/>
  <c r="S1033" i="13"/>
  <c r="DK1032" i="13"/>
  <c r="S1032" i="13"/>
  <c r="DK1031" i="13"/>
  <c r="S1031" i="13"/>
  <c r="DK1030" i="13"/>
  <c r="S1030" i="13"/>
  <c r="DK1029" i="13"/>
  <c r="S1029" i="13"/>
  <c r="DK1028" i="13"/>
  <c r="S1028" i="13"/>
  <c r="DK1027" i="13"/>
  <c r="S1027" i="13"/>
  <c r="DK1026" i="13"/>
  <c r="S1026" i="13"/>
  <c r="DK1025" i="13"/>
  <c r="S1025" i="13"/>
  <c r="DK1024" i="13"/>
  <c r="S1024" i="13"/>
  <c r="DK1023" i="13"/>
  <c r="S1023" i="13"/>
  <c r="DK1022" i="13"/>
  <c r="S1022" i="13"/>
  <c r="DK1021" i="13"/>
  <c r="S1021" i="13"/>
  <c r="DK1020" i="13"/>
  <c r="S1020" i="13"/>
  <c r="DK1019" i="13"/>
  <c r="S1019" i="13"/>
  <c r="DK1018" i="13"/>
  <c r="S1018" i="13"/>
  <c r="DK1017" i="13"/>
  <c r="S1017" i="13"/>
  <c r="DK1016" i="13"/>
  <c r="S1016" i="13"/>
  <c r="DK1015" i="13"/>
  <c r="S1015" i="13"/>
  <c r="DK1014" i="13"/>
  <c r="S1014" i="13"/>
  <c r="DK1013" i="13"/>
  <c r="S1013" i="13"/>
  <c r="DK1012" i="13"/>
  <c r="S1012" i="13"/>
  <c r="DK1011" i="13"/>
  <c r="S1011" i="13"/>
  <c r="DK1010" i="13"/>
  <c r="S1010" i="13"/>
  <c r="DK1009" i="13"/>
  <c r="S1009" i="13"/>
  <c r="DK1008" i="13"/>
  <c r="S1008" i="13"/>
  <c r="DK1007" i="13"/>
  <c r="S1007" i="13"/>
  <c r="DK1006" i="13"/>
  <c r="S1006" i="13"/>
  <c r="DK1005" i="13"/>
  <c r="S1005" i="13"/>
  <c r="DK1004" i="13"/>
  <c r="S1004" i="13"/>
  <c r="DK1003" i="13"/>
  <c r="S1003" i="13"/>
  <c r="DK1002" i="13"/>
  <c r="S1002" i="13"/>
  <c r="DK1001" i="13"/>
  <c r="S1001" i="13"/>
  <c r="DK1000" i="13"/>
  <c r="S1000" i="13"/>
  <c r="DK999" i="13"/>
  <c r="S999" i="13"/>
  <c r="DK998" i="13"/>
  <c r="S998" i="13"/>
  <c r="DK997" i="13"/>
  <c r="S997" i="13"/>
  <c r="DK996" i="13"/>
  <c r="S996" i="13"/>
  <c r="DK995" i="13"/>
  <c r="S995" i="13"/>
  <c r="DK994" i="13"/>
  <c r="S994" i="13"/>
  <c r="DK993" i="13"/>
  <c r="S993" i="13"/>
  <c r="DK992" i="13"/>
  <c r="S992" i="13"/>
  <c r="DK991" i="13"/>
  <c r="S991" i="13"/>
  <c r="DK990" i="13"/>
  <c r="S990" i="13"/>
  <c r="DK989" i="13"/>
  <c r="S989" i="13"/>
  <c r="DK988" i="13"/>
  <c r="S988" i="13"/>
  <c r="DK987" i="13"/>
  <c r="S987" i="13"/>
  <c r="DK986" i="13"/>
  <c r="S986" i="13"/>
  <c r="DK985" i="13"/>
  <c r="S985" i="13"/>
  <c r="DK984" i="13"/>
  <c r="S984" i="13"/>
  <c r="DK983" i="13"/>
  <c r="S983" i="13"/>
  <c r="DK982" i="13"/>
  <c r="S982" i="13"/>
  <c r="DK981" i="13"/>
  <c r="S981" i="13"/>
  <c r="DK980" i="13"/>
  <c r="S980" i="13"/>
  <c r="DK979" i="13"/>
  <c r="S979" i="13"/>
  <c r="DK978" i="13"/>
  <c r="S978" i="13"/>
  <c r="DK977" i="13"/>
  <c r="S977" i="13"/>
  <c r="DK976" i="13"/>
  <c r="S976" i="13"/>
  <c r="DK975" i="13"/>
  <c r="S975" i="13"/>
  <c r="DK974" i="13"/>
  <c r="S974" i="13"/>
  <c r="DK973" i="13"/>
  <c r="S973" i="13"/>
  <c r="DK972" i="13"/>
  <c r="S972" i="13"/>
  <c r="DK971" i="13"/>
  <c r="S971" i="13"/>
  <c r="DK970" i="13"/>
  <c r="S970" i="13"/>
  <c r="DK969" i="13"/>
  <c r="S969" i="13"/>
  <c r="DK968" i="13"/>
  <c r="S968" i="13"/>
  <c r="DK967" i="13"/>
  <c r="S967" i="13"/>
  <c r="DK966" i="13"/>
  <c r="S966" i="13"/>
  <c r="DK965" i="13"/>
  <c r="S965" i="13"/>
  <c r="DK964" i="13"/>
  <c r="S964" i="13"/>
  <c r="DK963" i="13"/>
  <c r="S963" i="13"/>
  <c r="DK962" i="13"/>
  <c r="S962" i="13"/>
  <c r="DK961" i="13"/>
  <c r="S961" i="13"/>
  <c r="DK960" i="13"/>
  <c r="S960" i="13"/>
  <c r="DK959" i="13"/>
  <c r="S959" i="13"/>
  <c r="DK958" i="13"/>
  <c r="S958" i="13"/>
  <c r="DK957" i="13"/>
  <c r="S957" i="13"/>
  <c r="DK956" i="13"/>
  <c r="S956" i="13"/>
  <c r="DK955" i="13"/>
  <c r="S955" i="13"/>
  <c r="DK954" i="13"/>
  <c r="S954" i="13"/>
  <c r="DK953" i="13"/>
  <c r="S953" i="13"/>
  <c r="DK952" i="13"/>
  <c r="S952" i="13"/>
  <c r="DK951" i="13"/>
  <c r="S951" i="13"/>
  <c r="DK950" i="13"/>
  <c r="S950" i="13"/>
  <c r="DK949" i="13"/>
  <c r="S949" i="13"/>
  <c r="DK948" i="13"/>
  <c r="S948" i="13"/>
  <c r="DK947" i="13"/>
  <c r="S947" i="13"/>
  <c r="DK946" i="13"/>
  <c r="S946" i="13"/>
  <c r="DK945" i="13"/>
  <c r="S945" i="13"/>
  <c r="DK944" i="13"/>
  <c r="S944" i="13"/>
  <c r="DK943" i="13"/>
  <c r="S943" i="13"/>
  <c r="DK942" i="13"/>
  <c r="S942" i="13"/>
  <c r="DK941" i="13"/>
  <c r="S941" i="13"/>
  <c r="DK940" i="13"/>
  <c r="S940" i="13"/>
  <c r="DK939" i="13"/>
  <c r="S939" i="13"/>
  <c r="DK938" i="13"/>
  <c r="S938" i="13"/>
  <c r="DK937" i="13"/>
  <c r="S937" i="13"/>
  <c r="DK936" i="13"/>
  <c r="S936" i="13"/>
  <c r="DK935" i="13"/>
  <c r="S935" i="13"/>
  <c r="DK934" i="13"/>
  <c r="S934" i="13"/>
  <c r="DK933" i="13"/>
  <c r="S933" i="13"/>
  <c r="DK932" i="13"/>
  <c r="S932" i="13"/>
  <c r="DK931" i="13"/>
  <c r="S931" i="13"/>
  <c r="DK930" i="13"/>
  <c r="S930" i="13"/>
  <c r="DK929" i="13"/>
  <c r="S929" i="13"/>
  <c r="DK928" i="13"/>
  <c r="S928" i="13"/>
  <c r="DK927" i="13"/>
  <c r="S927" i="13"/>
  <c r="DK926" i="13"/>
  <c r="S926" i="13"/>
  <c r="DK925" i="13"/>
  <c r="S925" i="13"/>
  <c r="DK924" i="13"/>
  <c r="S924" i="13"/>
  <c r="DK923" i="13"/>
  <c r="S923" i="13"/>
  <c r="DK922" i="13"/>
  <c r="S922" i="13"/>
  <c r="DK921" i="13"/>
  <c r="S921" i="13"/>
  <c r="DK920" i="13"/>
  <c r="S920" i="13"/>
  <c r="DK919" i="13"/>
  <c r="S919" i="13"/>
  <c r="DK918" i="13"/>
  <c r="S918" i="13"/>
  <c r="DK917" i="13"/>
  <c r="S917" i="13"/>
  <c r="DK916" i="13"/>
  <c r="S916" i="13"/>
  <c r="DK915" i="13"/>
  <c r="S915" i="13"/>
  <c r="DK914" i="13"/>
  <c r="S914" i="13"/>
  <c r="DK913" i="13"/>
  <c r="S913" i="13"/>
  <c r="DK912" i="13"/>
  <c r="S912" i="13"/>
  <c r="DK911" i="13"/>
  <c r="S911" i="13"/>
  <c r="DK910" i="13"/>
  <c r="S910" i="13"/>
  <c r="DK909" i="13"/>
  <c r="S909" i="13"/>
  <c r="DK908" i="13"/>
  <c r="S908" i="13"/>
  <c r="DK907" i="13"/>
  <c r="S907" i="13"/>
  <c r="DK906" i="13"/>
  <c r="S906" i="13"/>
  <c r="DK905" i="13"/>
  <c r="S905" i="13"/>
  <c r="DK904" i="13"/>
  <c r="S904" i="13"/>
  <c r="DK903" i="13"/>
  <c r="S903" i="13"/>
  <c r="DK902" i="13"/>
  <c r="S902" i="13"/>
  <c r="DK901" i="13"/>
  <c r="S901" i="13"/>
  <c r="DK900" i="13"/>
  <c r="S900" i="13"/>
  <c r="DK899" i="13"/>
  <c r="S899" i="13"/>
  <c r="DK898" i="13"/>
  <c r="S898" i="13"/>
  <c r="DK897" i="13"/>
  <c r="S897" i="13"/>
  <c r="DK896" i="13"/>
  <c r="S896" i="13"/>
  <c r="DK895" i="13"/>
  <c r="S895" i="13"/>
  <c r="DK894" i="13"/>
  <c r="S894" i="13"/>
  <c r="DK893" i="13"/>
  <c r="S893" i="13"/>
  <c r="DK892" i="13"/>
  <c r="S892" i="13"/>
  <c r="DK891" i="13"/>
  <c r="S891" i="13"/>
  <c r="DK890" i="13"/>
  <c r="S890" i="13"/>
  <c r="DK889" i="13"/>
  <c r="S889" i="13"/>
  <c r="DK888" i="13"/>
  <c r="S888" i="13"/>
  <c r="DK887" i="13"/>
  <c r="S887" i="13"/>
  <c r="DK886" i="13"/>
  <c r="S886" i="13"/>
  <c r="DK885" i="13"/>
  <c r="S885" i="13"/>
  <c r="DK884" i="13"/>
  <c r="S884" i="13"/>
  <c r="DK883" i="13"/>
  <c r="S883" i="13"/>
  <c r="DK882" i="13"/>
  <c r="S882" i="13"/>
  <c r="DK881" i="13"/>
  <c r="S881" i="13"/>
  <c r="DK880" i="13"/>
  <c r="S880" i="13"/>
  <c r="DK879" i="13"/>
  <c r="S879" i="13"/>
  <c r="DK878" i="13"/>
  <c r="S878" i="13"/>
  <c r="DK877" i="13"/>
  <c r="S877" i="13"/>
  <c r="DK876" i="13"/>
  <c r="S876" i="13"/>
  <c r="DK875" i="13"/>
  <c r="S875" i="13"/>
  <c r="DK874" i="13"/>
  <c r="S874" i="13"/>
  <c r="DK873" i="13"/>
  <c r="S873" i="13"/>
  <c r="DK872" i="13"/>
  <c r="S872" i="13"/>
  <c r="DK871" i="13"/>
  <c r="S871" i="13"/>
  <c r="DK870" i="13"/>
  <c r="S870" i="13"/>
  <c r="DK869" i="13"/>
  <c r="S869" i="13"/>
  <c r="DK868" i="13"/>
  <c r="S868" i="13"/>
  <c r="DK867" i="13"/>
  <c r="S867" i="13"/>
  <c r="DK866" i="13"/>
  <c r="S866" i="13"/>
  <c r="DK865" i="13"/>
  <c r="S865" i="13"/>
  <c r="DK864" i="13"/>
  <c r="S864" i="13"/>
  <c r="DK863" i="13"/>
  <c r="S863" i="13"/>
  <c r="DK862" i="13"/>
  <c r="S862" i="13"/>
  <c r="DK861" i="13"/>
  <c r="S861" i="13"/>
  <c r="DK860" i="13"/>
  <c r="S860" i="13"/>
  <c r="DK859" i="13"/>
  <c r="S859" i="13"/>
  <c r="DK858" i="13"/>
  <c r="S858" i="13"/>
  <c r="DK857" i="13"/>
  <c r="S857" i="13"/>
  <c r="DK856" i="13"/>
  <c r="S856" i="13"/>
  <c r="DK855" i="13"/>
  <c r="S855" i="13"/>
  <c r="DK854" i="13"/>
  <c r="S854" i="13"/>
  <c r="DK853" i="13"/>
  <c r="S853" i="13"/>
  <c r="DK852" i="13"/>
  <c r="S852" i="13"/>
  <c r="DK851" i="13"/>
  <c r="S851" i="13"/>
  <c r="DK850" i="13"/>
  <c r="S850" i="13"/>
  <c r="DK849" i="13"/>
  <c r="S849" i="13"/>
  <c r="DK848" i="13"/>
  <c r="S848" i="13"/>
  <c r="DK847" i="13"/>
  <c r="S847" i="13"/>
  <c r="DK846" i="13"/>
  <c r="S846" i="13"/>
  <c r="DK845" i="13"/>
  <c r="S845" i="13"/>
  <c r="DK844" i="13"/>
  <c r="S844" i="13"/>
  <c r="DK843" i="13"/>
  <c r="S843" i="13"/>
  <c r="DK842" i="13"/>
  <c r="S842" i="13"/>
  <c r="DK841" i="13"/>
  <c r="S841" i="13"/>
  <c r="DK840" i="13"/>
  <c r="S840" i="13"/>
  <c r="DK839" i="13"/>
  <c r="S839" i="13"/>
  <c r="DK838" i="13"/>
  <c r="S838" i="13"/>
  <c r="DK837" i="13"/>
  <c r="S837" i="13"/>
  <c r="DK836" i="13"/>
  <c r="S836" i="13"/>
  <c r="DK835" i="13"/>
  <c r="S835" i="13"/>
  <c r="DK834" i="13"/>
  <c r="S834" i="13"/>
  <c r="DK833" i="13"/>
  <c r="S833" i="13"/>
  <c r="DK832" i="13"/>
  <c r="S832" i="13"/>
  <c r="DK831" i="13"/>
  <c r="S831" i="13"/>
  <c r="DK830" i="13"/>
  <c r="S830" i="13"/>
  <c r="DK829" i="13"/>
  <c r="S829" i="13"/>
  <c r="DK828" i="13"/>
  <c r="S828" i="13"/>
  <c r="DK827" i="13"/>
  <c r="S827" i="13"/>
  <c r="DK826" i="13"/>
  <c r="S826" i="13"/>
  <c r="DK825" i="13"/>
  <c r="S825" i="13"/>
  <c r="DK824" i="13"/>
  <c r="S824" i="13"/>
  <c r="DK823" i="13"/>
  <c r="S823" i="13"/>
  <c r="DK822" i="13"/>
  <c r="S822" i="13"/>
  <c r="DK821" i="13"/>
  <c r="S821" i="13"/>
  <c r="DK820" i="13"/>
  <c r="S820" i="13"/>
  <c r="DK819" i="13"/>
  <c r="S819" i="13"/>
  <c r="DK818" i="13"/>
  <c r="S818" i="13"/>
  <c r="DK817" i="13"/>
  <c r="S817" i="13"/>
  <c r="DK816" i="13"/>
  <c r="S816" i="13"/>
  <c r="DK815" i="13"/>
  <c r="S815" i="13"/>
  <c r="DK814" i="13"/>
  <c r="S814" i="13"/>
  <c r="DK813" i="13"/>
  <c r="S813" i="13"/>
  <c r="DK812" i="13"/>
  <c r="S812" i="13"/>
  <c r="DK811" i="13"/>
  <c r="S811" i="13"/>
  <c r="DK810" i="13"/>
  <c r="S810" i="13"/>
  <c r="DK809" i="13"/>
  <c r="S809" i="13"/>
  <c r="DK808" i="13"/>
  <c r="S808" i="13"/>
  <c r="DK807" i="13"/>
  <c r="S807" i="13"/>
  <c r="DK806" i="13"/>
  <c r="S806" i="13"/>
  <c r="DK805" i="13"/>
  <c r="S805" i="13"/>
  <c r="DK804" i="13"/>
  <c r="S804" i="13"/>
  <c r="DK803" i="13"/>
  <c r="S803" i="13"/>
  <c r="DK802" i="13"/>
  <c r="S802" i="13"/>
  <c r="DK801" i="13"/>
  <c r="S801" i="13"/>
  <c r="DK800" i="13"/>
  <c r="S800" i="13"/>
  <c r="DK799" i="13"/>
  <c r="S799" i="13"/>
  <c r="DK798" i="13"/>
  <c r="S798" i="13"/>
  <c r="DK797" i="13"/>
  <c r="S797" i="13"/>
  <c r="DK796" i="13"/>
  <c r="S796" i="13"/>
  <c r="DK795" i="13"/>
  <c r="S795" i="13"/>
  <c r="DK794" i="13"/>
  <c r="S794" i="13"/>
  <c r="DK793" i="13"/>
  <c r="S793" i="13"/>
  <c r="DK792" i="13"/>
  <c r="S792" i="13"/>
  <c r="DK791" i="13"/>
  <c r="S791" i="13"/>
  <c r="DK790" i="13"/>
  <c r="S790" i="13"/>
  <c r="DK789" i="13"/>
  <c r="S789" i="13"/>
  <c r="DK788" i="13"/>
  <c r="S788" i="13"/>
  <c r="DK787" i="13"/>
  <c r="S787" i="13"/>
  <c r="DK786" i="13"/>
  <c r="S786" i="13"/>
  <c r="DK785" i="13"/>
  <c r="S785" i="13"/>
  <c r="DK784" i="13"/>
  <c r="S784" i="13"/>
  <c r="DK783" i="13"/>
  <c r="S783" i="13"/>
  <c r="DK782" i="13"/>
  <c r="S782" i="13"/>
  <c r="DK781" i="13"/>
  <c r="S781" i="13"/>
  <c r="DK780" i="13"/>
  <c r="S780" i="13"/>
  <c r="DK779" i="13"/>
  <c r="S779" i="13"/>
  <c r="DK778" i="13"/>
  <c r="S778" i="13"/>
  <c r="DK777" i="13"/>
  <c r="S777" i="13"/>
  <c r="DK776" i="13"/>
  <c r="S776" i="13"/>
  <c r="DK775" i="13"/>
  <c r="S775" i="13"/>
  <c r="DK774" i="13"/>
  <c r="S774" i="13"/>
  <c r="DK773" i="13"/>
  <c r="S773" i="13"/>
  <c r="DK772" i="13"/>
  <c r="S772" i="13"/>
  <c r="DK771" i="13"/>
  <c r="S771" i="13"/>
  <c r="DK770" i="13"/>
  <c r="S770" i="13"/>
  <c r="DK769" i="13"/>
  <c r="S769" i="13"/>
  <c r="DK768" i="13"/>
  <c r="S768" i="13"/>
  <c r="DK767" i="13"/>
  <c r="S767" i="13"/>
  <c r="DK766" i="13"/>
  <c r="S766" i="13"/>
  <c r="DK765" i="13"/>
  <c r="S765" i="13"/>
  <c r="DK764" i="13"/>
  <c r="S764" i="13"/>
  <c r="DK763" i="13"/>
  <c r="S763" i="13"/>
  <c r="DK762" i="13"/>
  <c r="S762" i="13"/>
  <c r="DK761" i="13"/>
  <c r="S761" i="13"/>
  <c r="DK760" i="13"/>
  <c r="S760" i="13"/>
  <c r="DK759" i="13"/>
  <c r="S759" i="13"/>
  <c r="DK758" i="13"/>
  <c r="S758" i="13"/>
  <c r="DK757" i="13"/>
  <c r="S757" i="13"/>
  <c r="DK756" i="13"/>
  <c r="S756" i="13"/>
  <c r="DK755" i="13"/>
  <c r="S755" i="13"/>
  <c r="DK754" i="13"/>
  <c r="S754" i="13"/>
  <c r="DK753" i="13"/>
  <c r="S753" i="13"/>
  <c r="DK752" i="13"/>
  <c r="S752" i="13"/>
  <c r="DK751" i="13"/>
  <c r="S751" i="13"/>
  <c r="DK750" i="13"/>
  <c r="S750" i="13"/>
  <c r="DK749" i="13"/>
  <c r="S749" i="13"/>
  <c r="DK748" i="13"/>
  <c r="S748" i="13"/>
  <c r="DK747" i="13"/>
  <c r="S747" i="13"/>
  <c r="DK746" i="13"/>
  <c r="S746" i="13"/>
  <c r="DK745" i="13"/>
  <c r="S745" i="13"/>
  <c r="DK744" i="13"/>
  <c r="S744" i="13"/>
  <c r="DK743" i="13"/>
  <c r="S743" i="13"/>
  <c r="DK742" i="13"/>
  <c r="S742" i="13"/>
  <c r="DK741" i="13"/>
  <c r="S741" i="13"/>
  <c r="DK740" i="13"/>
  <c r="S740" i="13"/>
  <c r="DK739" i="13"/>
  <c r="S739" i="13"/>
  <c r="DK738" i="13"/>
  <c r="S738" i="13"/>
  <c r="DK737" i="13"/>
  <c r="S737" i="13"/>
  <c r="DK736" i="13"/>
  <c r="S736" i="13"/>
  <c r="DK735" i="13"/>
  <c r="S735" i="13"/>
  <c r="DK734" i="13"/>
  <c r="S734" i="13"/>
  <c r="DK733" i="13"/>
  <c r="S733" i="13"/>
  <c r="DK732" i="13"/>
  <c r="S732" i="13"/>
  <c r="DK731" i="13"/>
  <c r="S731" i="13"/>
  <c r="DK730" i="13"/>
  <c r="S730" i="13"/>
  <c r="DK729" i="13"/>
  <c r="S729" i="13"/>
  <c r="DK728" i="13"/>
  <c r="S728" i="13"/>
  <c r="DK727" i="13"/>
  <c r="S727" i="13"/>
  <c r="DK726" i="13"/>
  <c r="S726" i="13"/>
  <c r="DK725" i="13"/>
  <c r="S725" i="13"/>
  <c r="DK724" i="13"/>
  <c r="S724" i="13"/>
  <c r="DK723" i="13"/>
  <c r="S723" i="13"/>
  <c r="DK722" i="13"/>
  <c r="S722" i="13"/>
  <c r="DK721" i="13"/>
  <c r="S721" i="13"/>
  <c r="DK720" i="13"/>
  <c r="S720" i="13"/>
  <c r="DK719" i="13"/>
  <c r="S719" i="13"/>
  <c r="DK718" i="13"/>
  <c r="S718" i="13"/>
  <c r="DK717" i="13"/>
  <c r="S717" i="13"/>
  <c r="DK716" i="13"/>
  <c r="S716" i="13"/>
  <c r="DK715" i="13"/>
  <c r="S715" i="13"/>
  <c r="DK714" i="13"/>
  <c r="S714" i="13"/>
  <c r="DK713" i="13"/>
  <c r="S713" i="13"/>
  <c r="DK712" i="13"/>
  <c r="S712" i="13"/>
  <c r="DK711" i="13"/>
  <c r="S711" i="13"/>
  <c r="DK710" i="13"/>
  <c r="S710" i="13"/>
  <c r="DK709" i="13"/>
  <c r="S709" i="13"/>
  <c r="DK708" i="13"/>
  <c r="S708" i="13"/>
  <c r="DK707" i="13"/>
  <c r="S707" i="13"/>
  <c r="DK706" i="13"/>
  <c r="S706" i="13"/>
  <c r="DK705" i="13"/>
  <c r="S705" i="13"/>
  <c r="DK704" i="13"/>
  <c r="S704" i="13"/>
  <c r="DK703" i="13"/>
  <c r="S703" i="13"/>
  <c r="DK702" i="13"/>
  <c r="S702" i="13"/>
  <c r="DK701" i="13"/>
  <c r="S701" i="13"/>
  <c r="DK700" i="13"/>
  <c r="S700" i="13"/>
  <c r="DK699" i="13"/>
  <c r="S699" i="13"/>
  <c r="DK698" i="13"/>
  <c r="S698" i="13"/>
  <c r="DK697" i="13"/>
  <c r="S697" i="13"/>
  <c r="DK696" i="13"/>
  <c r="S696" i="13"/>
  <c r="DK695" i="13"/>
  <c r="S695" i="13"/>
  <c r="DK694" i="13"/>
  <c r="S694" i="13"/>
  <c r="DK693" i="13"/>
  <c r="S693" i="13"/>
  <c r="DK692" i="13"/>
  <c r="S692" i="13"/>
  <c r="DK691" i="13"/>
  <c r="S691" i="13"/>
  <c r="DK690" i="13"/>
  <c r="S690" i="13"/>
  <c r="DK689" i="13"/>
  <c r="S689" i="13"/>
  <c r="DK688" i="13"/>
  <c r="S688" i="13"/>
  <c r="DK687" i="13"/>
  <c r="S687" i="13"/>
  <c r="DK686" i="13"/>
  <c r="AA686" i="13"/>
  <c r="S686" i="13"/>
  <c r="DK685" i="13"/>
  <c r="AA685" i="13"/>
  <c r="S685" i="13"/>
  <c r="DK684" i="13"/>
  <c r="AA684" i="13"/>
  <c r="S684" i="13"/>
  <c r="DK683" i="13"/>
  <c r="AA683" i="13"/>
  <c r="S683" i="13"/>
  <c r="DK682" i="13"/>
  <c r="AA682" i="13"/>
  <c r="S682" i="13"/>
  <c r="DK681" i="13"/>
  <c r="AA681" i="13"/>
  <c r="S681" i="13"/>
  <c r="DK680" i="13"/>
  <c r="AA680" i="13"/>
  <c r="S680" i="13"/>
  <c r="DK679" i="13"/>
  <c r="AA679" i="13"/>
  <c r="S679" i="13"/>
  <c r="DK678" i="13"/>
  <c r="AA678" i="13"/>
  <c r="S678" i="13"/>
  <c r="DK677" i="13"/>
  <c r="AA677" i="13"/>
  <c r="S677" i="13"/>
  <c r="DK676" i="13"/>
  <c r="AA676" i="13"/>
  <c r="S676" i="13"/>
  <c r="DK675" i="13"/>
  <c r="AA675" i="13"/>
  <c r="S675" i="13"/>
  <c r="DK674" i="13"/>
  <c r="AA674" i="13"/>
  <c r="S674" i="13"/>
  <c r="DK673" i="13"/>
  <c r="AA673" i="13"/>
  <c r="S673" i="13"/>
  <c r="DK672" i="13"/>
  <c r="AA672" i="13"/>
  <c r="S672" i="13"/>
  <c r="DK671" i="13"/>
  <c r="AA671" i="13"/>
  <c r="S671" i="13"/>
  <c r="DK670" i="13"/>
  <c r="AA670" i="13"/>
  <c r="S670" i="13"/>
  <c r="DK669" i="13"/>
  <c r="AA669" i="13"/>
  <c r="S669" i="13"/>
  <c r="DK668" i="13"/>
  <c r="AA668" i="13"/>
  <c r="S668" i="13"/>
  <c r="DK667" i="13"/>
  <c r="AA667" i="13"/>
  <c r="S667" i="13"/>
  <c r="DK666" i="13"/>
  <c r="AA666" i="13"/>
  <c r="S666" i="13"/>
  <c r="DK665" i="13"/>
  <c r="AA665" i="13"/>
  <c r="S665" i="13"/>
  <c r="DK664" i="13"/>
  <c r="AA664" i="13"/>
  <c r="S664" i="13"/>
  <c r="DK663" i="13"/>
  <c r="AA663" i="13"/>
  <c r="S663" i="13"/>
  <c r="DK662" i="13"/>
  <c r="AA662" i="13"/>
  <c r="S662" i="13"/>
  <c r="DK661" i="13"/>
  <c r="AA661" i="13"/>
  <c r="S661" i="13"/>
  <c r="DK660" i="13"/>
  <c r="AA660" i="13"/>
  <c r="S660" i="13"/>
  <c r="DK659" i="13"/>
  <c r="AA659" i="13"/>
  <c r="S659" i="13"/>
  <c r="DK658" i="13"/>
  <c r="AA658" i="13"/>
  <c r="S658" i="13"/>
  <c r="DK657" i="13"/>
  <c r="AA657" i="13"/>
  <c r="S657" i="13"/>
  <c r="DK656" i="13"/>
  <c r="AA656" i="13"/>
  <c r="S656" i="13"/>
  <c r="DK655" i="13"/>
  <c r="AA655" i="13"/>
  <c r="S655" i="13"/>
  <c r="DK654" i="13"/>
  <c r="AA654" i="13"/>
  <c r="S654" i="13"/>
  <c r="DK653" i="13"/>
  <c r="AA653" i="13"/>
  <c r="S653" i="13"/>
  <c r="DK652" i="13"/>
  <c r="AA652" i="13"/>
  <c r="S652" i="13"/>
  <c r="DK651" i="13"/>
  <c r="AA651" i="13"/>
  <c r="S651" i="13"/>
  <c r="DK650" i="13"/>
  <c r="AA650" i="13"/>
  <c r="S650" i="13"/>
  <c r="DK649" i="13"/>
  <c r="AA649" i="13"/>
  <c r="S649" i="13"/>
  <c r="DK648" i="13"/>
  <c r="AA648" i="13"/>
  <c r="S648" i="13"/>
  <c r="DK647" i="13"/>
  <c r="AA647" i="13"/>
  <c r="S647" i="13"/>
  <c r="DK646" i="13"/>
  <c r="AA646" i="13"/>
  <c r="S646" i="13"/>
  <c r="DK645" i="13"/>
  <c r="AA645" i="13"/>
  <c r="S645" i="13"/>
  <c r="DK644" i="13"/>
  <c r="AA644" i="13"/>
  <c r="S644" i="13"/>
  <c r="DK643" i="13"/>
  <c r="AA643" i="13"/>
  <c r="S643" i="13"/>
  <c r="DK642" i="13"/>
  <c r="AA642" i="13"/>
  <c r="S642" i="13"/>
  <c r="DK641" i="13"/>
  <c r="AA641" i="13"/>
  <c r="S641" i="13"/>
  <c r="DK640" i="13"/>
  <c r="AA640" i="13"/>
  <c r="S640" i="13"/>
  <c r="DK639" i="13"/>
  <c r="AA639" i="13"/>
  <c r="S639" i="13"/>
  <c r="DK638" i="13"/>
  <c r="AA638" i="13"/>
  <c r="S638" i="13"/>
  <c r="DK637" i="13"/>
  <c r="AA637" i="13"/>
  <c r="S637" i="13"/>
  <c r="DK636" i="13"/>
  <c r="AA636" i="13"/>
  <c r="S636" i="13"/>
  <c r="DK635" i="13"/>
  <c r="AA635" i="13"/>
  <c r="S635" i="13"/>
  <c r="DK634" i="13"/>
  <c r="AA634" i="13"/>
  <c r="S634" i="13"/>
  <c r="DK633" i="13"/>
  <c r="AA633" i="13"/>
  <c r="S633" i="13"/>
  <c r="DK632" i="13"/>
  <c r="AA632" i="13"/>
  <c r="S632" i="13"/>
  <c r="DK631" i="13"/>
  <c r="AA631" i="13"/>
  <c r="S631" i="13"/>
  <c r="DK630" i="13"/>
  <c r="AA630" i="13"/>
  <c r="S630" i="13"/>
  <c r="DK629" i="13"/>
  <c r="AA629" i="13"/>
  <c r="S629" i="13"/>
  <c r="DK628" i="13"/>
  <c r="AA628" i="13"/>
  <c r="S628" i="13"/>
  <c r="DK627" i="13"/>
  <c r="AA627" i="13"/>
  <c r="S627" i="13"/>
  <c r="DK626" i="13"/>
  <c r="AA626" i="13"/>
  <c r="S626" i="13"/>
  <c r="DK625" i="13"/>
  <c r="AA625" i="13"/>
  <c r="S625" i="13"/>
  <c r="DK624" i="13"/>
  <c r="AA624" i="13"/>
  <c r="S624" i="13"/>
  <c r="DK623" i="13"/>
  <c r="AA623" i="13"/>
  <c r="S623" i="13"/>
  <c r="DK622" i="13"/>
  <c r="AA622" i="13"/>
  <c r="S622" i="13"/>
  <c r="DK621" i="13"/>
  <c r="AA621" i="13"/>
  <c r="S621" i="13"/>
  <c r="DK620" i="13"/>
  <c r="AA620" i="13"/>
  <c r="S620" i="13"/>
  <c r="DK619" i="13"/>
  <c r="AA619" i="13"/>
  <c r="S619" i="13"/>
  <c r="DK618" i="13"/>
  <c r="AA618" i="13"/>
  <c r="S618" i="13"/>
  <c r="DK617" i="13"/>
  <c r="AA617" i="13"/>
  <c r="S617" i="13"/>
  <c r="DK616" i="13"/>
  <c r="AA616" i="13"/>
  <c r="S616" i="13"/>
  <c r="DK615" i="13"/>
  <c r="AA615" i="13"/>
  <c r="S615" i="13"/>
  <c r="DK614" i="13"/>
  <c r="AA614" i="13"/>
  <c r="S614" i="13"/>
  <c r="DK613" i="13"/>
  <c r="AA613" i="13"/>
  <c r="S613" i="13"/>
  <c r="DK612" i="13"/>
  <c r="AA612" i="13"/>
  <c r="S612" i="13"/>
  <c r="DK611" i="13"/>
  <c r="AA611" i="13"/>
  <c r="S611" i="13"/>
  <c r="DK610" i="13"/>
  <c r="AA610" i="13"/>
  <c r="S610" i="13"/>
  <c r="DK609" i="13"/>
  <c r="AA609" i="13"/>
  <c r="S609" i="13"/>
  <c r="DK608" i="13"/>
  <c r="AA608" i="13"/>
  <c r="S608" i="13"/>
  <c r="DK607" i="13"/>
  <c r="AA607" i="13"/>
  <c r="S607" i="13"/>
  <c r="DK606" i="13"/>
  <c r="AA606" i="13"/>
  <c r="S606" i="13"/>
  <c r="DK605" i="13"/>
  <c r="AA605" i="13"/>
  <c r="S605" i="13"/>
  <c r="DK604" i="13"/>
  <c r="AA604" i="13"/>
  <c r="S604" i="13"/>
  <c r="DK603" i="13"/>
  <c r="AA603" i="13"/>
  <c r="S603" i="13"/>
  <c r="DK602" i="13"/>
  <c r="AA602" i="13"/>
  <c r="S602" i="13"/>
  <c r="DK601" i="13"/>
  <c r="AA601" i="13"/>
  <c r="S601" i="13"/>
  <c r="DK600" i="13"/>
  <c r="AA600" i="13"/>
  <c r="S600" i="13"/>
  <c r="DK599" i="13"/>
  <c r="AA599" i="13"/>
  <c r="S599" i="13"/>
  <c r="DK598" i="13"/>
  <c r="AA598" i="13"/>
  <c r="S598" i="13"/>
  <c r="DK597" i="13"/>
  <c r="AA597" i="13"/>
  <c r="S597" i="13"/>
  <c r="DS596" i="13"/>
  <c r="DK596" i="13"/>
  <c r="AA596" i="13"/>
  <c r="S596" i="13"/>
  <c r="DS595" i="13"/>
  <c r="DK595" i="13"/>
  <c r="AA595" i="13"/>
  <c r="S595" i="13"/>
  <c r="DS594" i="13"/>
  <c r="DK594" i="13"/>
  <c r="AA594" i="13"/>
  <c r="S594" i="13"/>
  <c r="DS593" i="13"/>
  <c r="DK593" i="13"/>
  <c r="AA593" i="13"/>
  <c r="S593" i="13"/>
  <c r="DS592" i="13"/>
  <c r="DK592" i="13"/>
  <c r="AA592" i="13"/>
  <c r="S592" i="13"/>
  <c r="DS591" i="13"/>
  <c r="DK591" i="13"/>
  <c r="AA591" i="13"/>
  <c r="S591" i="13"/>
  <c r="DS590" i="13"/>
  <c r="DK590" i="13"/>
  <c r="AA590" i="13"/>
  <c r="S590" i="13"/>
  <c r="DS589" i="13"/>
  <c r="DK589" i="13"/>
  <c r="AA589" i="13"/>
  <c r="S589" i="13"/>
  <c r="DS588" i="13"/>
  <c r="DK588" i="13"/>
  <c r="AA588" i="13"/>
  <c r="S588" i="13"/>
  <c r="DS587" i="13"/>
  <c r="DK587" i="13"/>
  <c r="AA587" i="13"/>
  <c r="S587" i="13"/>
  <c r="DS586" i="13"/>
  <c r="DK586" i="13"/>
  <c r="AA586" i="13"/>
  <c r="S586" i="13"/>
  <c r="DS585" i="13"/>
  <c r="DK585" i="13"/>
  <c r="AA585" i="13"/>
  <c r="S585" i="13"/>
  <c r="DS584" i="13"/>
  <c r="DK584" i="13"/>
  <c r="AA584" i="13"/>
  <c r="S584" i="13"/>
  <c r="DS583" i="13"/>
  <c r="DK583" i="13"/>
  <c r="AA583" i="13"/>
  <c r="S583" i="13"/>
  <c r="DS582" i="13"/>
  <c r="DK582" i="13"/>
  <c r="AA582" i="13"/>
  <c r="S582" i="13"/>
  <c r="DS581" i="13"/>
  <c r="DK581" i="13"/>
  <c r="AA581" i="13"/>
  <c r="S581" i="13"/>
  <c r="DS580" i="13"/>
  <c r="DK580" i="13"/>
  <c r="AA580" i="13"/>
  <c r="S580" i="13"/>
  <c r="DS579" i="13"/>
  <c r="DK579" i="13"/>
  <c r="AA579" i="13"/>
  <c r="S579" i="13"/>
  <c r="DS578" i="13"/>
  <c r="DK578" i="13"/>
  <c r="AA578" i="13"/>
  <c r="S578" i="13"/>
  <c r="DS577" i="13"/>
  <c r="DK577" i="13"/>
  <c r="AA577" i="13"/>
  <c r="S577" i="13"/>
  <c r="DS576" i="13"/>
  <c r="DK576" i="13"/>
  <c r="AA576" i="13"/>
  <c r="S576" i="13"/>
  <c r="DS575" i="13"/>
  <c r="DK575" i="13"/>
  <c r="AA575" i="13"/>
  <c r="S575" i="13"/>
  <c r="DS574" i="13"/>
  <c r="DK574" i="13"/>
  <c r="AA574" i="13"/>
  <c r="S574" i="13"/>
  <c r="DS573" i="13"/>
  <c r="DK573" i="13"/>
  <c r="AA573" i="13"/>
  <c r="S573" i="13"/>
  <c r="DS572" i="13"/>
  <c r="DK572" i="13"/>
  <c r="AA572" i="13"/>
  <c r="S572" i="13"/>
  <c r="DS571" i="13"/>
  <c r="DK571" i="13"/>
  <c r="AA571" i="13"/>
  <c r="S571" i="13"/>
  <c r="DS570" i="13"/>
  <c r="DK570" i="13"/>
  <c r="AA570" i="13"/>
  <c r="S570" i="13"/>
  <c r="DS569" i="13"/>
  <c r="DK569" i="13"/>
  <c r="AA569" i="13"/>
  <c r="S569" i="13"/>
  <c r="DS568" i="13"/>
  <c r="DK568" i="13"/>
  <c r="AA568" i="13"/>
  <c r="S568" i="13"/>
  <c r="DS567" i="13"/>
  <c r="DK567" i="13"/>
  <c r="AA567" i="13"/>
  <c r="S567" i="13"/>
  <c r="DS566" i="13"/>
  <c r="DK566" i="13"/>
  <c r="AA566" i="13"/>
  <c r="S566" i="13"/>
  <c r="DS565" i="13"/>
  <c r="DK565" i="13"/>
  <c r="AA565" i="13"/>
  <c r="S565" i="13"/>
  <c r="DS564" i="13"/>
  <c r="DK564" i="13"/>
  <c r="AA564" i="13"/>
  <c r="S564" i="13"/>
  <c r="DS563" i="13"/>
  <c r="DK563" i="13"/>
  <c r="AA563" i="13"/>
  <c r="S563" i="13"/>
  <c r="DS562" i="13"/>
  <c r="DK562" i="13"/>
  <c r="AA562" i="13"/>
  <c r="S562" i="13"/>
  <c r="DS561" i="13"/>
  <c r="DK561" i="13"/>
  <c r="AA561" i="13"/>
  <c r="S561" i="13"/>
  <c r="DS560" i="13"/>
  <c r="DK560" i="13"/>
  <c r="AA560" i="13"/>
  <c r="S560" i="13"/>
  <c r="DS559" i="13"/>
  <c r="DK559" i="13"/>
  <c r="AA559" i="13"/>
  <c r="S559" i="13"/>
  <c r="DS558" i="13"/>
  <c r="DK558" i="13"/>
  <c r="AA558" i="13"/>
  <c r="S558" i="13"/>
  <c r="DS557" i="13"/>
  <c r="DK557" i="13"/>
  <c r="AA557" i="13"/>
  <c r="S557" i="13"/>
  <c r="DS556" i="13"/>
  <c r="DK556" i="13"/>
  <c r="AA556" i="13"/>
  <c r="S556" i="13"/>
  <c r="DS555" i="13"/>
  <c r="DK555" i="13"/>
  <c r="AA555" i="13"/>
  <c r="S555" i="13"/>
  <c r="DS554" i="13"/>
  <c r="DK554" i="13"/>
  <c r="AA554" i="13"/>
  <c r="S554" i="13"/>
  <c r="DS553" i="13"/>
  <c r="DK553" i="13"/>
  <c r="AA553" i="13"/>
  <c r="S553" i="13"/>
  <c r="DS552" i="13"/>
  <c r="DK552" i="13"/>
  <c r="AA552" i="13"/>
  <c r="S552" i="13"/>
  <c r="DS551" i="13"/>
  <c r="DK551" i="13"/>
  <c r="AA551" i="13"/>
  <c r="S551" i="13"/>
  <c r="DS550" i="13"/>
  <c r="DK550" i="13"/>
  <c r="AA550" i="13"/>
  <c r="S550" i="13"/>
  <c r="DS549" i="13"/>
  <c r="DK549" i="13"/>
  <c r="AA549" i="13"/>
  <c r="S549" i="13"/>
  <c r="DS548" i="13"/>
  <c r="DK548" i="13"/>
  <c r="AA548" i="13"/>
  <c r="S548" i="13"/>
  <c r="DS547" i="13"/>
  <c r="DK547" i="13"/>
  <c r="AA547" i="13"/>
  <c r="S547" i="13"/>
  <c r="DS546" i="13"/>
  <c r="DK546" i="13"/>
  <c r="AA546" i="13"/>
  <c r="S546" i="13"/>
  <c r="DS545" i="13"/>
  <c r="DK545" i="13"/>
  <c r="AA545" i="13"/>
  <c r="S545" i="13"/>
  <c r="DS544" i="13"/>
  <c r="DK544" i="13"/>
  <c r="AA544" i="13"/>
  <c r="S544" i="13"/>
  <c r="DS543" i="13"/>
  <c r="DK543" i="13"/>
  <c r="AA543" i="13"/>
  <c r="S543" i="13"/>
  <c r="DS542" i="13"/>
  <c r="DK542" i="13"/>
  <c r="AA542" i="13"/>
  <c r="S542" i="13"/>
  <c r="DS541" i="13"/>
  <c r="DK541" i="13"/>
  <c r="AA541" i="13"/>
  <c r="S541" i="13"/>
  <c r="DS540" i="13"/>
  <c r="DK540" i="13"/>
  <c r="AA540" i="13"/>
  <c r="S540" i="13"/>
  <c r="DS539" i="13"/>
  <c r="DK539" i="13"/>
  <c r="AA539" i="13"/>
  <c r="S539" i="13"/>
  <c r="DS538" i="13"/>
  <c r="DK538" i="13"/>
  <c r="AA538" i="13"/>
  <c r="S538" i="13"/>
  <c r="DS537" i="13"/>
  <c r="DK537" i="13"/>
  <c r="AA537" i="13"/>
  <c r="S537" i="13"/>
  <c r="DS536" i="13"/>
  <c r="DK536" i="13"/>
  <c r="AA536" i="13"/>
  <c r="S536" i="13"/>
  <c r="DS535" i="13"/>
  <c r="DK535" i="13"/>
  <c r="AA535" i="13"/>
  <c r="S535" i="13"/>
  <c r="DS534" i="13"/>
  <c r="DK534" i="13"/>
  <c r="AA534" i="13"/>
  <c r="S534" i="13"/>
  <c r="DS533" i="13"/>
  <c r="DK533" i="13"/>
  <c r="AA533" i="13"/>
  <c r="S533" i="13"/>
  <c r="DS532" i="13"/>
  <c r="DK532" i="13"/>
  <c r="AA532" i="13"/>
  <c r="S532" i="13"/>
  <c r="DS531" i="13"/>
  <c r="DK531" i="13"/>
  <c r="AA531" i="13"/>
  <c r="S531" i="13"/>
  <c r="DS530" i="13"/>
  <c r="DK530" i="13"/>
  <c r="AA530" i="13"/>
  <c r="S530" i="13"/>
  <c r="DS529" i="13"/>
  <c r="DK529" i="13"/>
  <c r="AA529" i="13"/>
  <c r="S529" i="13"/>
  <c r="DS528" i="13"/>
  <c r="DK528" i="13"/>
  <c r="AA528" i="13"/>
  <c r="S528" i="13"/>
  <c r="DS527" i="13"/>
  <c r="DK527" i="13"/>
  <c r="AA527" i="13"/>
  <c r="S527" i="13"/>
  <c r="DS526" i="13"/>
  <c r="DK526" i="13"/>
  <c r="AA526" i="13"/>
  <c r="S526" i="13"/>
  <c r="DS525" i="13"/>
  <c r="DK525" i="13"/>
  <c r="AA525" i="13"/>
  <c r="S525" i="13"/>
  <c r="DS524" i="13"/>
  <c r="DK524" i="13"/>
  <c r="AA524" i="13"/>
  <c r="S524" i="13"/>
  <c r="DS523" i="13"/>
  <c r="DK523" i="13"/>
  <c r="AA523" i="13"/>
  <c r="S523" i="13"/>
  <c r="DS522" i="13"/>
  <c r="DK522" i="13"/>
  <c r="AA522" i="13"/>
  <c r="S522" i="13"/>
  <c r="DS521" i="13"/>
  <c r="DK521" i="13"/>
  <c r="AA521" i="13"/>
  <c r="S521" i="13"/>
  <c r="DS520" i="13"/>
  <c r="DK520" i="13"/>
  <c r="AA520" i="13"/>
  <c r="S520" i="13"/>
  <c r="DS519" i="13"/>
  <c r="DK519" i="13"/>
  <c r="AA519" i="13"/>
  <c r="S519" i="13"/>
  <c r="DS518" i="13"/>
  <c r="DK518" i="13"/>
  <c r="AA518" i="13"/>
  <c r="S518" i="13"/>
  <c r="DS517" i="13"/>
  <c r="DK517" i="13"/>
  <c r="AA517" i="13"/>
  <c r="S517" i="13"/>
  <c r="DS516" i="13"/>
  <c r="DK516" i="13"/>
  <c r="AA516" i="13"/>
  <c r="S516" i="13"/>
  <c r="DS515" i="13"/>
  <c r="DK515" i="13"/>
  <c r="AA515" i="13"/>
  <c r="S515" i="13"/>
  <c r="DS514" i="13"/>
  <c r="DK514" i="13"/>
  <c r="AA514" i="13"/>
  <c r="S514" i="13"/>
  <c r="DS513" i="13"/>
  <c r="DK513" i="13"/>
  <c r="AA513" i="13"/>
  <c r="S513" i="13"/>
  <c r="DS512" i="13"/>
  <c r="DK512" i="13"/>
  <c r="AA512" i="13"/>
  <c r="S512" i="13"/>
  <c r="DS511" i="13"/>
  <c r="DK511" i="13"/>
  <c r="AA511" i="13"/>
  <c r="S511" i="13"/>
  <c r="DS510" i="13"/>
  <c r="DK510" i="13"/>
  <c r="AA510" i="13"/>
  <c r="S510" i="13"/>
  <c r="DS509" i="13"/>
  <c r="DK509" i="13"/>
  <c r="AA509" i="13"/>
  <c r="S509" i="13"/>
  <c r="DS508" i="13"/>
  <c r="DK508" i="13"/>
  <c r="AA508" i="13"/>
  <c r="S508" i="13"/>
  <c r="DS507" i="13"/>
  <c r="DK507" i="13"/>
  <c r="AA507" i="13"/>
  <c r="S507" i="13"/>
  <c r="DS506" i="13"/>
  <c r="DK506" i="13"/>
  <c r="AA506" i="13"/>
  <c r="S506" i="13"/>
  <c r="DS505" i="13"/>
  <c r="DK505" i="13"/>
  <c r="AA505" i="13"/>
  <c r="S505" i="13"/>
  <c r="DS504" i="13"/>
  <c r="DK504" i="13"/>
  <c r="AA504" i="13"/>
  <c r="S504" i="13"/>
  <c r="DS503" i="13"/>
  <c r="DK503" i="13"/>
  <c r="AA503" i="13"/>
  <c r="S503" i="13"/>
  <c r="DS502" i="13"/>
  <c r="DK502" i="13"/>
  <c r="AA502" i="13"/>
  <c r="S502" i="13"/>
  <c r="DS501" i="13"/>
  <c r="DK501" i="13"/>
  <c r="AA501" i="13"/>
  <c r="S501" i="13"/>
  <c r="DS500" i="13"/>
  <c r="DK500" i="13"/>
  <c r="AA500" i="13"/>
  <c r="S500" i="13"/>
  <c r="DS499" i="13"/>
  <c r="DK499" i="13"/>
  <c r="AA499" i="13"/>
  <c r="S499" i="13"/>
  <c r="DS498" i="13"/>
  <c r="DK498" i="13"/>
  <c r="AA498" i="13"/>
  <c r="S498" i="13"/>
  <c r="DS497" i="13"/>
  <c r="DK497" i="13"/>
  <c r="AA497" i="13"/>
  <c r="S497" i="13"/>
  <c r="DS496" i="13"/>
  <c r="DK496" i="13"/>
  <c r="AA496" i="13"/>
  <c r="S496" i="13"/>
  <c r="DS495" i="13"/>
  <c r="DK495" i="13"/>
  <c r="AA495" i="13"/>
  <c r="S495" i="13"/>
  <c r="DS494" i="13"/>
  <c r="DK494" i="13"/>
  <c r="AA494" i="13"/>
  <c r="S494" i="13"/>
  <c r="DS493" i="13"/>
  <c r="DK493" i="13"/>
  <c r="AA493" i="13"/>
  <c r="S493" i="13"/>
  <c r="DS492" i="13"/>
  <c r="DK492" i="13"/>
  <c r="AA492" i="13"/>
  <c r="S492" i="13"/>
  <c r="DS491" i="13"/>
  <c r="DK491" i="13"/>
  <c r="AA491" i="13"/>
  <c r="S491" i="13"/>
  <c r="DS490" i="13"/>
  <c r="DK490" i="13"/>
  <c r="AA490" i="13"/>
  <c r="S490" i="13"/>
  <c r="DS489" i="13"/>
  <c r="DK489" i="13"/>
  <c r="AA489" i="13"/>
  <c r="S489" i="13"/>
  <c r="DS488" i="13"/>
  <c r="DK488" i="13"/>
  <c r="AA488" i="13"/>
  <c r="S488" i="13"/>
  <c r="DS487" i="13"/>
  <c r="DK487" i="13"/>
  <c r="AA487" i="13"/>
  <c r="S487" i="13"/>
  <c r="DS486" i="13"/>
  <c r="DK486" i="13"/>
  <c r="AA486" i="13"/>
  <c r="S486" i="13"/>
  <c r="DS485" i="13"/>
  <c r="DK485" i="13"/>
  <c r="AA485" i="13"/>
  <c r="S485" i="13"/>
  <c r="DS484" i="13"/>
  <c r="DK484" i="13"/>
  <c r="AA484" i="13"/>
  <c r="S484" i="13"/>
  <c r="DS483" i="13"/>
  <c r="DK483" i="13"/>
  <c r="AA483" i="13"/>
  <c r="S483" i="13"/>
  <c r="DS482" i="13"/>
  <c r="DK482" i="13"/>
  <c r="AA482" i="13"/>
  <c r="S482" i="13"/>
  <c r="DS481" i="13"/>
  <c r="DK481" i="13"/>
  <c r="AA481" i="13"/>
  <c r="S481" i="13"/>
  <c r="DS480" i="13"/>
  <c r="DK480" i="13"/>
  <c r="AA480" i="13"/>
  <c r="S480" i="13"/>
  <c r="DS479" i="13"/>
  <c r="DK479" i="13"/>
  <c r="AA479" i="13"/>
  <c r="S479" i="13"/>
  <c r="DS478" i="13"/>
  <c r="DK478" i="13"/>
  <c r="AA478" i="13"/>
  <c r="S478" i="13"/>
  <c r="DS477" i="13"/>
  <c r="DK477" i="13"/>
  <c r="AA477" i="13"/>
  <c r="S477" i="13"/>
  <c r="DS476" i="13"/>
  <c r="DK476" i="13"/>
  <c r="AA476" i="13"/>
  <c r="S476" i="13"/>
  <c r="DS475" i="13"/>
  <c r="DK475" i="13"/>
  <c r="AA475" i="13"/>
  <c r="S475" i="13"/>
  <c r="DS474" i="13"/>
  <c r="DK474" i="13"/>
  <c r="AA474" i="13"/>
  <c r="S474" i="13"/>
  <c r="DS473" i="13"/>
  <c r="DK473" i="13"/>
  <c r="AA473" i="13"/>
  <c r="S473" i="13"/>
  <c r="DS472" i="13"/>
  <c r="DK472" i="13"/>
  <c r="AA472" i="13"/>
  <c r="S472" i="13"/>
  <c r="DS471" i="13"/>
  <c r="DK471" i="13"/>
  <c r="AA471" i="13"/>
  <c r="S471" i="13"/>
  <c r="DS470" i="13"/>
  <c r="DK470" i="13"/>
  <c r="AA470" i="13"/>
  <c r="S470" i="13"/>
  <c r="DS469" i="13"/>
  <c r="DK469" i="13"/>
  <c r="AA469" i="13"/>
  <c r="S469" i="13"/>
  <c r="DS468" i="13"/>
  <c r="DK468" i="13"/>
  <c r="AA468" i="13"/>
  <c r="S468" i="13"/>
  <c r="DS467" i="13"/>
  <c r="DK467" i="13"/>
  <c r="AA467" i="13"/>
  <c r="S467" i="13"/>
  <c r="DS466" i="13"/>
  <c r="DK466" i="13"/>
  <c r="AA466" i="13"/>
  <c r="S466" i="13"/>
  <c r="DS465" i="13"/>
  <c r="DK465" i="13"/>
  <c r="AA465" i="13"/>
  <c r="S465" i="13"/>
  <c r="DS464" i="13"/>
  <c r="DK464" i="13"/>
  <c r="AA464" i="13"/>
  <c r="S464" i="13"/>
  <c r="DS463" i="13"/>
  <c r="DK463" i="13"/>
  <c r="AA463" i="13"/>
  <c r="S463" i="13"/>
  <c r="DS462" i="13"/>
  <c r="DK462" i="13"/>
  <c r="AA462" i="13"/>
  <c r="S462" i="13"/>
  <c r="DS461" i="13"/>
  <c r="DK461" i="13"/>
  <c r="AA461" i="13"/>
  <c r="S461" i="13"/>
  <c r="DS460" i="13"/>
  <c r="DK460" i="13"/>
  <c r="AA460" i="13"/>
  <c r="S460" i="13"/>
  <c r="DS459" i="13"/>
  <c r="DK459" i="13"/>
  <c r="AA459" i="13"/>
  <c r="S459" i="13"/>
  <c r="DS458" i="13"/>
  <c r="DK458" i="13"/>
  <c r="AA458" i="13"/>
  <c r="S458" i="13"/>
  <c r="DS457" i="13"/>
  <c r="DK457" i="13"/>
  <c r="AA457" i="13"/>
  <c r="S457" i="13"/>
  <c r="DS456" i="13"/>
  <c r="DK456" i="13"/>
  <c r="AA456" i="13"/>
  <c r="S456" i="13"/>
  <c r="DS455" i="13"/>
  <c r="DK455" i="13"/>
  <c r="AA455" i="13"/>
  <c r="S455" i="13"/>
  <c r="DS454" i="13"/>
  <c r="DK454" i="13"/>
  <c r="AA454" i="13"/>
  <c r="S454" i="13"/>
  <c r="DS453" i="13"/>
  <c r="DK453" i="13"/>
  <c r="AA453" i="13"/>
  <c r="S453" i="13"/>
  <c r="DS452" i="13"/>
  <c r="DK452" i="13"/>
  <c r="AA452" i="13"/>
  <c r="S452" i="13"/>
  <c r="DS451" i="13"/>
  <c r="DK451" i="13"/>
  <c r="AA451" i="13"/>
  <c r="S451" i="13"/>
  <c r="DS450" i="13"/>
  <c r="DK450" i="13"/>
  <c r="AA450" i="13"/>
  <c r="S450" i="13"/>
  <c r="DS449" i="13"/>
  <c r="DK449" i="13"/>
  <c r="AA449" i="13"/>
  <c r="S449" i="13"/>
  <c r="DS448" i="13"/>
  <c r="DK448" i="13"/>
  <c r="AA448" i="13"/>
  <c r="S448" i="13"/>
  <c r="DS447" i="13"/>
  <c r="DK447" i="13"/>
  <c r="AA447" i="13"/>
  <c r="S447" i="13"/>
  <c r="DS446" i="13"/>
  <c r="DK446" i="13"/>
  <c r="AA446" i="13"/>
  <c r="S446" i="13"/>
  <c r="DS445" i="13"/>
  <c r="DK445" i="13"/>
  <c r="AA445" i="13"/>
  <c r="S445" i="13"/>
  <c r="DS444" i="13"/>
  <c r="DK444" i="13"/>
  <c r="AA444" i="13"/>
  <c r="S444" i="13"/>
  <c r="DS443" i="13"/>
  <c r="DK443" i="13"/>
  <c r="AA443" i="13"/>
  <c r="S443" i="13"/>
  <c r="DS442" i="13"/>
  <c r="DK442" i="13"/>
  <c r="AA442" i="13"/>
  <c r="S442" i="13"/>
  <c r="DS441" i="13"/>
  <c r="DK441" i="13"/>
  <c r="BO441" i="13"/>
  <c r="AA441" i="13"/>
  <c r="S441" i="13"/>
  <c r="DS440" i="13"/>
  <c r="DK440" i="13"/>
  <c r="BO440" i="13"/>
  <c r="AA440" i="13"/>
  <c r="S440" i="13"/>
  <c r="DS439" i="13"/>
  <c r="DK439" i="13"/>
  <c r="BO439" i="13"/>
  <c r="AA439" i="13"/>
  <c r="S439" i="13"/>
  <c r="DS438" i="13"/>
  <c r="DK438" i="13"/>
  <c r="BO438" i="13"/>
  <c r="AA438" i="13"/>
  <c r="S438" i="13"/>
  <c r="DS437" i="13"/>
  <c r="DK437" i="13"/>
  <c r="BO437" i="13"/>
  <c r="AA437" i="13"/>
  <c r="S437" i="13"/>
  <c r="DS436" i="13"/>
  <c r="DK436" i="13"/>
  <c r="BO436" i="13"/>
  <c r="AA436" i="13"/>
  <c r="S436" i="13"/>
  <c r="DS435" i="13"/>
  <c r="DK435" i="13"/>
  <c r="BO435" i="13"/>
  <c r="AA435" i="13"/>
  <c r="S435" i="13"/>
  <c r="DS434" i="13"/>
  <c r="DK434" i="13"/>
  <c r="BO434" i="13"/>
  <c r="AA434" i="13"/>
  <c r="S434" i="13"/>
  <c r="DS433" i="13"/>
  <c r="DK433" i="13"/>
  <c r="BO433" i="13"/>
  <c r="AA433" i="13"/>
  <c r="S433" i="13"/>
  <c r="DS432" i="13"/>
  <c r="DK432" i="13"/>
  <c r="BO432" i="13"/>
  <c r="AA432" i="13"/>
  <c r="S432" i="13"/>
  <c r="DS431" i="13"/>
  <c r="DK431" i="13"/>
  <c r="BO431" i="13"/>
  <c r="AA431" i="13"/>
  <c r="S431" i="13"/>
  <c r="DS430" i="13"/>
  <c r="DK430" i="13"/>
  <c r="BO430" i="13"/>
  <c r="AA430" i="13"/>
  <c r="S430" i="13"/>
  <c r="DS429" i="13"/>
  <c r="DK429" i="13"/>
  <c r="BO429" i="13"/>
  <c r="AA429" i="13"/>
  <c r="S429" i="13"/>
  <c r="DS428" i="13"/>
  <c r="DK428" i="13"/>
  <c r="BO428" i="13"/>
  <c r="AA428" i="13"/>
  <c r="S428" i="13"/>
  <c r="DS427" i="13"/>
  <c r="DK427" i="13"/>
  <c r="BO427" i="13"/>
  <c r="AA427" i="13"/>
  <c r="S427" i="13"/>
  <c r="DS426" i="13"/>
  <c r="DK426" i="13"/>
  <c r="BO426" i="13"/>
  <c r="AA426" i="13"/>
  <c r="S426" i="13"/>
  <c r="DS425" i="13"/>
  <c r="DK425" i="13"/>
  <c r="BO425" i="13"/>
  <c r="AA425" i="13"/>
  <c r="S425" i="13"/>
  <c r="DS424" i="13"/>
  <c r="DK424" i="13"/>
  <c r="BO424" i="13"/>
  <c r="AA424" i="13"/>
  <c r="S424" i="13"/>
  <c r="DS423" i="13"/>
  <c r="DK423" i="13"/>
  <c r="BO423" i="13"/>
  <c r="AA423" i="13"/>
  <c r="S423" i="13"/>
  <c r="DS422" i="13"/>
  <c r="DK422" i="13"/>
  <c r="BO422" i="13"/>
  <c r="AA422" i="13"/>
  <c r="S422" i="13"/>
  <c r="DS421" i="13"/>
  <c r="DK421" i="13"/>
  <c r="BO421" i="13"/>
  <c r="AA421" i="13"/>
  <c r="S421" i="13"/>
  <c r="DS420" i="13"/>
  <c r="DK420" i="13"/>
  <c r="BO420" i="13"/>
  <c r="AA420" i="13"/>
  <c r="S420" i="13"/>
  <c r="DS419" i="13"/>
  <c r="DK419" i="13"/>
  <c r="BO419" i="13"/>
  <c r="AA419" i="13"/>
  <c r="S419" i="13"/>
  <c r="DS418" i="13"/>
  <c r="DK418" i="13"/>
  <c r="BO418" i="13"/>
  <c r="AA418" i="13"/>
  <c r="S418" i="13"/>
  <c r="DS417" i="13"/>
  <c r="DK417" i="13"/>
  <c r="BO417" i="13"/>
  <c r="AA417" i="13"/>
  <c r="S417" i="13"/>
  <c r="DS416" i="13"/>
  <c r="DK416" i="13"/>
  <c r="BO416" i="13"/>
  <c r="AA416" i="13"/>
  <c r="S416" i="13"/>
  <c r="DS415" i="13"/>
  <c r="DK415" i="13"/>
  <c r="BO415" i="13"/>
  <c r="AA415" i="13"/>
  <c r="S415" i="13"/>
  <c r="DS414" i="13"/>
  <c r="DK414" i="13"/>
  <c r="BO414" i="13"/>
  <c r="AA414" i="13"/>
  <c r="S414" i="13"/>
  <c r="DS413" i="13"/>
  <c r="DK413" i="13"/>
  <c r="BO413" i="13"/>
  <c r="AA413" i="13"/>
  <c r="S413" i="13"/>
  <c r="DS412" i="13"/>
  <c r="DK412" i="13"/>
  <c r="BO412" i="13"/>
  <c r="AA412" i="13"/>
  <c r="S412" i="13"/>
  <c r="DS411" i="13"/>
  <c r="DK411" i="13"/>
  <c r="BO411" i="13"/>
  <c r="AA411" i="13"/>
  <c r="S411" i="13"/>
  <c r="DS410" i="13"/>
  <c r="DK410" i="13"/>
  <c r="BO410" i="13"/>
  <c r="AA410" i="13"/>
  <c r="S410" i="13"/>
  <c r="DS409" i="13"/>
  <c r="DK409" i="13"/>
  <c r="BO409" i="13"/>
  <c r="AA409" i="13"/>
  <c r="S409" i="13"/>
  <c r="DS408" i="13"/>
  <c r="DK408" i="13"/>
  <c r="BO408" i="13"/>
  <c r="AA408" i="13"/>
  <c r="S408" i="13"/>
  <c r="DS407" i="13"/>
  <c r="DK407" i="13"/>
  <c r="BO407" i="13"/>
  <c r="AA407" i="13"/>
  <c r="S407" i="13"/>
  <c r="DS406" i="13"/>
  <c r="DK406" i="13"/>
  <c r="BO406" i="13"/>
  <c r="AA406" i="13"/>
  <c r="S406" i="13"/>
  <c r="DS405" i="13"/>
  <c r="DK405" i="13"/>
  <c r="BO405" i="13"/>
  <c r="AA405" i="13"/>
  <c r="S405" i="13"/>
  <c r="DS404" i="13"/>
  <c r="DK404" i="13"/>
  <c r="BO404" i="13"/>
  <c r="AA404" i="13"/>
  <c r="S404" i="13"/>
  <c r="DS403" i="13"/>
  <c r="DK403" i="13"/>
  <c r="BO403" i="13"/>
  <c r="AA403" i="13"/>
  <c r="S403" i="13"/>
  <c r="DS402" i="13"/>
  <c r="DK402" i="13"/>
  <c r="BO402" i="13"/>
  <c r="AA402" i="13"/>
  <c r="S402" i="13"/>
  <c r="DS401" i="13"/>
  <c r="DK401" i="13"/>
  <c r="BO401" i="13"/>
  <c r="AA401" i="13"/>
  <c r="S401" i="13"/>
  <c r="DS400" i="13"/>
  <c r="DK400" i="13"/>
  <c r="BO400" i="13"/>
  <c r="AA400" i="13"/>
  <c r="S400" i="13"/>
  <c r="DS399" i="13"/>
  <c r="DK399" i="13"/>
  <c r="BO399" i="13"/>
  <c r="AA399" i="13"/>
  <c r="S399" i="13"/>
  <c r="DS398" i="13"/>
  <c r="DK398" i="13"/>
  <c r="BO398" i="13"/>
  <c r="AA398" i="13"/>
  <c r="S398" i="13"/>
  <c r="DS397" i="13"/>
  <c r="DK397" i="13"/>
  <c r="BO397" i="13"/>
  <c r="AA397" i="13"/>
  <c r="S397" i="13"/>
  <c r="DS396" i="13"/>
  <c r="DK396" i="13"/>
  <c r="BO396" i="13"/>
  <c r="AA396" i="13"/>
  <c r="S396" i="13"/>
  <c r="DS395" i="13"/>
  <c r="DK395" i="13"/>
  <c r="BO395" i="13"/>
  <c r="AA395" i="13"/>
  <c r="S395" i="13"/>
  <c r="DS394" i="13"/>
  <c r="DK394" i="13"/>
  <c r="BO394" i="13"/>
  <c r="AA394" i="13"/>
  <c r="S394" i="13"/>
  <c r="DS393" i="13"/>
  <c r="DK393" i="13"/>
  <c r="BO393" i="13"/>
  <c r="AA393" i="13"/>
  <c r="S393" i="13"/>
  <c r="DS392" i="13"/>
  <c r="DK392" i="13"/>
  <c r="BO392" i="13"/>
  <c r="AA392" i="13"/>
  <c r="S392" i="13"/>
  <c r="DS391" i="13"/>
  <c r="DK391" i="13"/>
  <c r="BO391" i="13"/>
  <c r="AA391" i="13"/>
  <c r="S391" i="13"/>
  <c r="DS390" i="13"/>
  <c r="DK390" i="13"/>
  <c r="BO390" i="13"/>
  <c r="AA390" i="13"/>
  <c r="S390" i="13"/>
  <c r="DS389" i="13"/>
  <c r="DK389" i="13"/>
  <c r="BO389" i="13"/>
  <c r="AA389" i="13"/>
  <c r="S389" i="13"/>
  <c r="DS388" i="13"/>
  <c r="DK388" i="13"/>
  <c r="BO388" i="13"/>
  <c r="AA388" i="13"/>
  <c r="S388" i="13"/>
  <c r="DS387" i="13"/>
  <c r="DK387" i="13"/>
  <c r="BO387" i="13"/>
  <c r="AA387" i="13"/>
  <c r="S387" i="13"/>
  <c r="DS386" i="13"/>
  <c r="DK386" i="13"/>
  <c r="BO386" i="13"/>
  <c r="AA386" i="13"/>
  <c r="S386" i="13"/>
  <c r="DS385" i="13"/>
  <c r="DK385" i="13"/>
  <c r="BO385" i="13"/>
  <c r="AA385" i="13"/>
  <c r="S385" i="13"/>
  <c r="DS384" i="13"/>
  <c r="DK384" i="13"/>
  <c r="BO384" i="13"/>
  <c r="AA384" i="13"/>
  <c r="S384" i="13"/>
  <c r="DS383" i="13"/>
  <c r="DK383" i="13"/>
  <c r="BO383" i="13"/>
  <c r="AA383" i="13"/>
  <c r="S383" i="13"/>
  <c r="DS382" i="13"/>
  <c r="DK382" i="13"/>
  <c r="BO382" i="13"/>
  <c r="AA382" i="13"/>
  <c r="S382" i="13"/>
  <c r="DS381" i="13"/>
  <c r="DK381" i="13"/>
  <c r="BO381" i="13"/>
  <c r="AA381" i="13"/>
  <c r="S381" i="13"/>
  <c r="DS380" i="13"/>
  <c r="DK380" i="13"/>
  <c r="BO380" i="13"/>
  <c r="AA380" i="13"/>
  <c r="S380" i="13"/>
  <c r="DS379" i="13"/>
  <c r="DK379" i="13"/>
  <c r="BO379" i="13"/>
  <c r="AA379" i="13"/>
  <c r="S379" i="13"/>
  <c r="DS378" i="13"/>
  <c r="DK378" i="13"/>
  <c r="BO378" i="13"/>
  <c r="AA378" i="13"/>
  <c r="S378" i="13"/>
  <c r="DS377" i="13"/>
  <c r="DK377" i="13"/>
  <c r="BO377" i="13"/>
  <c r="AA377" i="13"/>
  <c r="S377" i="13"/>
  <c r="DS376" i="13"/>
  <c r="DK376" i="13"/>
  <c r="BO376" i="13"/>
  <c r="AA376" i="13"/>
  <c r="S376" i="13"/>
  <c r="DS375" i="13"/>
  <c r="DK375" i="13"/>
  <c r="BO375" i="13"/>
  <c r="AA375" i="13"/>
  <c r="S375" i="13"/>
  <c r="DS374" i="13"/>
  <c r="DK374" i="13"/>
  <c r="BO374" i="13"/>
  <c r="AA374" i="13"/>
  <c r="S374" i="13"/>
  <c r="DS373" i="13"/>
  <c r="DK373" i="13"/>
  <c r="BO373" i="13"/>
  <c r="AA373" i="13"/>
  <c r="S373" i="13"/>
  <c r="DS372" i="13"/>
  <c r="DK372" i="13"/>
  <c r="BO372" i="13"/>
  <c r="AA372" i="13"/>
  <c r="S372" i="13"/>
  <c r="DS371" i="13"/>
  <c r="DK371" i="13"/>
  <c r="BO371" i="13"/>
  <c r="AA371" i="13"/>
  <c r="S371" i="13"/>
  <c r="DS370" i="13"/>
  <c r="DK370" i="13"/>
  <c r="BO370" i="13"/>
  <c r="AA370" i="13"/>
  <c r="S370" i="13"/>
  <c r="DS369" i="13"/>
  <c r="DK369" i="13"/>
  <c r="BO369" i="13"/>
  <c r="AA369" i="13"/>
  <c r="S369" i="13"/>
  <c r="DS368" i="13"/>
  <c r="DK368" i="13"/>
  <c r="BO368" i="13"/>
  <c r="AA368" i="13"/>
  <c r="S368" i="13"/>
  <c r="DS367" i="13"/>
  <c r="DK367" i="13"/>
  <c r="BO367" i="13"/>
  <c r="AA367" i="13"/>
  <c r="S367" i="13"/>
  <c r="DS366" i="13"/>
  <c r="DK366" i="13"/>
  <c r="BO366" i="13"/>
  <c r="AA366" i="13"/>
  <c r="S366" i="13"/>
  <c r="DS365" i="13"/>
  <c r="DK365" i="13"/>
  <c r="BO365" i="13"/>
  <c r="AA365" i="13"/>
  <c r="S365" i="13"/>
  <c r="DS364" i="13"/>
  <c r="DK364" i="13"/>
  <c r="BO364" i="13"/>
  <c r="AA364" i="13"/>
  <c r="S364" i="13"/>
  <c r="DS363" i="13"/>
  <c r="DK363" i="13"/>
  <c r="BO363" i="13"/>
  <c r="AA363" i="13"/>
  <c r="S363" i="13"/>
  <c r="DS362" i="13"/>
  <c r="DK362" i="13"/>
  <c r="BO362" i="13"/>
  <c r="AA362" i="13"/>
  <c r="S362" i="13"/>
  <c r="DS361" i="13"/>
  <c r="DK361" i="13"/>
  <c r="BO361" i="13"/>
  <c r="AA361" i="13"/>
  <c r="S361" i="13"/>
  <c r="DS360" i="13"/>
  <c r="DK360" i="13"/>
  <c r="BO360" i="13"/>
  <c r="AA360" i="13"/>
  <c r="S360" i="13"/>
  <c r="DS359" i="13"/>
  <c r="DK359" i="13"/>
  <c r="BO359" i="13"/>
  <c r="AA359" i="13"/>
  <c r="S359" i="13"/>
  <c r="DS358" i="13"/>
  <c r="DK358" i="13"/>
  <c r="BO358" i="13"/>
  <c r="AA358" i="13"/>
  <c r="S358" i="13"/>
  <c r="DS357" i="13"/>
  <c r="DK357" i="13"/>
  <c r="BO357" i="13"/>
  <c r="AA357" i="13"/>
  <c r="S357" i="13"/>
  <c r="DS356" i="13"/>
  <c r="DK356" i="13"/>
  <c r="BO356" i="13"/>
  <c r="AA356" i="13"/>
  <c r="S356" i="13"/>
  <c r="DS355" i="13"/>
  <c r="DK355" i="13"/>
  <c r="BO355" i="13"/>
  <c r="AA355" i="13"/>
  <c r="S355" i="13"/>
  <c r="DS354" i="13"/>
  <c r="DK354" i="13"/>
  <c r="BO354" i="13"/>
  <c r="AA354" i="13"/>
  <c r="S354" i="13"/>
  <c r="DS353" i="13"/>
  <c r="DK353" i="13"/>
  <c r="BO353" i="13"/>
  <c r="AA353" i="13"/>
  <c r="S353" i="13"/>
  <c r="DS352" i="13"/>
  <c r="DK352" i="13"/>
  <c r="BO352" i="13"/>
  <c r="AA352" i="13"/>
  <c r="S352" i="13"/>
  <c r="DS351" i="13"/>
  <c r="DK351" i="13"/>
  <c r="BO351" i="13"/>
  <c r="AA351" i="13"/>
  <c r="S351" i="13"/>
  <c r="DS350" i="13"/>
  <c r="DK350" i="13"/>
  <c r="BO350" i="13"/>
  <c r="AA350" i="13"/>
  <c r="S350" i="13"/>
  <c r="DS349" i="13"/>
  <c r="S349" i="13"/>
  <c r="AA348" i="13"/>
  <c r="BO347" i="13"/>
  <c r="DK346" i="13"/>
  <c r="DS345" i="13"/>
  <c r="S345" i="13"/>
  <c r="AA344" i="13"/>
  <c r="BO343" i="13"/>
  <c r="DK342" i="13"/>
  <c r="DS341" i="13"/>
  <c r="S341" i="13"/>
  <c r="AA340" i="13"/>
  <c r="BO339" i="13"/>
  <c r="DK338" i="13"/>
  <c r="DS337" i="13"/>
  <c r="S337" i="13"/>
  <c r="AA336" i="13"/>
  <c r="BO335" i="13"/>
  <c r="DK334" i="13"/>
  <c r="DS333" i="13"/>
  <c r="S333" i="13"/>
  <c r="AA332" i="13"/>
  <c r="BO331" i="13"/>
  <c r="DK330" i="13"/>
  <c r="DS329" i="13"/>
  <c r="S329" i="13"/>
  <c r="AA328" i="13"/>
  <c r="BO327" i="13"/>
  <c r="DK326" i="13"/>
  <c r="DS325" i="13"/>
  <c r="DK325" i="13"/>
  <c r="BO325" i="13"/>
  <c r="AA325" i="13"/>
  <c r="S325" i="13"/>
  <c r="DS324" i="13"/>
  <c r="DK324" i="13"/>
  <c r="BO324" i="13"/>
  <c r="AA324" i="13"/>
  <c r="S324" i="13"/>
  <c r="DS323" i="13"/>
  <c r="DK323" i="13"/>
  <c r="BO323" i="13"/>
  <c r="AA323" i="13"/>
  <c r="S323" i="13"/>
  <c r="DS322" i="13"/>
  <c r="DK322" i="13"/>
  <c r="BO322" i="13"/>
  <c r="AA322" i="13"/>
  <c r="S322" i="13"/>
  <c r="DS321" i="13"/>
  <c r="DK321" i="13"/>
  <c r="BO321" i="13"/>
  <c r="AA321" i="13"/>
  <c r="S321" i="13"/>
  <c r="DS320" i="13"/>
  <c r="DK320" i="13"/>
  <c r="BO320" i="13"/>
  <c r="AA320" i="13"/>
  <c r="S320" i="13"/>
  <c r="DS319" i="13"/>
  <c r="DK319" i="13"/>
  <c r="BO319" i="13"/>
  <c r="AA319" i="13"/>
  <c r="S319" i="13"/>
  <c r="DS318" i="13"/>
  <c r="DK318" i="13"/>
  <c r="BO318" i="13"/>
  <c r="AA318" i="13"/>
  <c r="S318" i="13"/>
  <c r="DS317" i="13"/>
  <c r="DK317" i="13"/>
  <c r="BO317" i="13"/>
  <c r="AA317" i="13"/>
  <c r="S317" i="13"/>
  <c r="DS316" i="13"/>
  <c r="DK316" i="13"/>
  <c r="BO316" i="13"/>
  <c r="AA316" i="13"/>
  <c r="S316" i="13"/>
  <c r="DS315" i="13"/>
  <c r="DK315" i="13"/>
  <c r="BO315" i="13"/>
  <c r="AA315" i="13"/>
  <c r="S315" i="13"/>
  <c r="DS314" i="13"/>
  <c r="DK314" i="13"/>
  <c r="BO314" i="13"/>
  <c r="AA314" i="13"/>
  <c r="S314" i="13"/>
  <c r="EA313" i="13"/>
  <c r="DS313" i="13"/>
  <c r="DK313" i="13"/>
  <c r="BO313" i="13"/>
  <c r="AA313" i="13"/>
  <c r="S313" i="13"/>
  <c r="EA312" i="13"/>
  <c r="DS312" i="13"/>
  <c r="DK312" i="13"/>
  <c r="BO312" i="13"/>
  <c r="AA312" i="13"/>
  <c r="S312" i="13"/>
  <c r="EA311" i="13"/>
  <c r="DS311" i="13"/>
  <c r="DK311" i="13"/>
  <c r="BO311" i="13"/>
  <c r="AA311" i="13"/>
  <c r="S311" i="13"/>
  <c r="EA310" i="13"/>
  <c r="DS310" i="13"/>
  <c r="DK310" i="13"/>
  <c r="BO310" i="13"/>
  <c r="AI310" i="13"/>
  <c r="AA310" i="13"/>
  <c r="S310" i="13"/>
  <c r="EA309" i="13"/>
  <c r="DS309" i="13"/>
  <c r="DK309" i="13"/>
  <c r="BO309" i="13"/>
  <c r="AI309" i="13"/>
  <c r="AA309" i="13"/>
  <c r="S309" i="13"/>
  <c r="EA308" i="13"/>
  <c r="DS308" i="13"/>
  <c r="DK308" i="13"/>
  <c r="BO308" i="13"/>
  <c r="AI308" i="13"/>
  <c r="AA308" i="13"/>
  <c r="S308" i="13"/>
  <c r="EA307" i="13"/>
  <c r="DS307" i="13"/>
  <c r="DK307" i="13"/>
  <c r="BO307" i="13"/>
  <c r="AI307" i="13"/>
  <c r="AA307" i="13"/>
  <c r="S307" i="13"/>
  <c r="EA306" i="13"/>
  <c r="DS306" i="13"/>
  <c r="DK306" i="13"/>
  <c r="BO306" i="13"/>
  <c r="AI306" i="13"/>
  <c r="AA306" i="13"/>
  <c r="S306" i="13"/>
  <c r="EA305" i="13"/>
  <c r="DS305" i="13"/>
  <c r="DK305" i="13"/>
  <c r="BO305" i="13"/>
  <c r="AI305" i="13"/>
  <c r="AA305" i="13"/>
  <c r="S305" i="13"/>
  <c r="EA304" i="13"/>
  <c r="DS304" i="13"/>
  <c r="DK304" i="13"/>
  <c r="BO304" i="13"/>
  <c r="AI304" i="13"/>
  <c r="AA304" i="13"/>
  <c r="S304" i="13"/>
  <c r="EA303" i="13"/>
  <c r="DS303" i="13"/>
  <c r="DK303" i="13"/>
  <c r="BO303" i="13"/>
  <c r="AI303" i="13"/>
  <c r="AA303" i="13"/>
  <c r="S303" i="13"/>
  <c r="EA302" i="13"/>
  <c r="DS302" i="13"/>
  <c r="DK302" i="13"/>
  <c r="BO302" i="13"/>
  <c r="AI302" i="13"/>
  <c r="AA302" i="13"/>
  <c r="S302" i="13"/>
  <c r="EA301" i="13"/>
  <c r="DS301" i="13"/>
  <c r="DK301" i="13"/>
  <c r="BO301" i="13"/>
  <c r="AI301" i="13"/>
  <c r="AA301" i="13"/>
  <c r="S301" i="13"/>
  <c r="EA300" i="13"/>
  <c r="DS300" i="13"/>
  <c r="DK300" i="13"/>
  <c r="BO300" i="13"/>
  <c r="AI300" i="13"/>
  <c r="AA300" i="13"/>
  <c r="S300" i="13"/>
  <c r="EA299" i="13"/>
  <c r="DS299" i="13"/>
  <c r="DK299" i="13"/>
  <c r="BO299" i="13"/>
  <c r="AI299" i="13"/>
  <c r="AA299" i="13"/>
  <c r="S299" i="13"/>
  <c r="EA298" i="13"/>
  <c r="DS298" i="13"/>
  <c r="DK298" i="13"/>
  <c r="BO298" i="13"/>
  <c r="AI298" i="13"/>
  <c r="AA298" i="13"/>
  <c r="S298" i="13"/>
  <c r="EA297" i="13"/>
  <c r="DS297" i="13"/>
  <c r="DK297" i="13"/>
  <c r="BO297" i="13"/>
  <c r="AI297" i="13"/>
  <c r="AA297" i="13"/>
  <c r="S297" i="13"/>
  <c r="EA296" i="13"/>
  <c r="DS296" i="13"/>
  <c r="DK296" i="13"/>
  <c r="BO296" i="13"/>
  <c r="AI296" i="13"/>
  <c r="AA296" i="13"/>
  <c r="S296" i="13"/>
  <c r="EA295" i="13"/>
  <c r="DS295" i="13"/>
  <c r="DK295" i="13"/>
  <c r="BO295" i="13"/>
  <c r="AI295" i="13"/>
  <c r="AA295" i="13"/>
  <c r="S295" i="13"/>
  <c r="EA294" i="13"/>
  <c r="DS294" i="13"/>
  <c r="DK294" i="13"/>
  <c r="BO294" i="13"/>
  <c r="AI294" i="13"/>
  <c r="AA294" i="13"/>
  <c r="S294" i="13"/>
  <c r="EA293" i="13"/>
  <c r="DS293" i="13"/>
  <c r="DK293" i="13"/>
  <c r="BO293" i="13"/>
  <c r="AI293" i="13"/>
  <c r="AA293" i="13"/>
  <c r="S293" i="13"/>
  <c r="EA292" i="13"/>
  <c r="DS292" i="13"/>
  <c r="DK292" i="13"/>
  <c r="BO292" i="13"/>
  <c r="AI292" i="13"/>
  <c r="AA292" i="13"/>
  <c r="S292" i="13"/>
  <c r="EA291" i="13"/>
  <c r="DS291" i="13"/>
  <c r="DK291" i="13"/>
  <c r="BO291" i="13"/>
  <c r="AI291" i="13"/>
  <c r="AA291" i="13"/>
  <c r="S291" i="13"/>
  <c r="EA290" i="13"/>
  <c r="DS290" i="13"/>
  <c r="DK290" i="13"/>
  <c r="BO290" i="13"/>
  <c r="AI290" i="13"/>
  <c r="AA290" i="13"/>
  <c r="S290" i="13"/>
  <c r="EA289" i="13"/>
  <c r="DS289" i="13"/>
  <c r="DK289" i="13"/>
  <c r="BO289" i="13"/>
  <c r="AI289" i="13"/>
  <c r="AA289" i="13"/>
  <c r="S289" i="13"/>
  <c r="EA288" i="13"/>
  <c r="DS288" i="13"/>
  <c r="DK288" i="13"/>
  <c r="BO288" i="13"/>
  <c r="AI288" i="13"/>
  <c r="AA288" i="13"/>
  <c r="S288" i="13"/>
  <c r="EA287" i="13"/>
  <c r="DS287" i="13"/>
  <c r="DK287" i="13"/>
  <c r="BW287" i="13"/>
  <c r="BO287" i="13"/>
  <c r="AI287" i="13"/>
  <c r="AA287" i="13"/>
  <c r="S287" i="13"/>
  <c r="EA286" i="13"/>
  <c r="DS286" i="13"/>
  <c r="DK286" i="13"/>
  <c r="BW286" i="13"/>
  <c r="BO286" i="13"/>
  <c r="AI286" i="13"/>
  <c r="AA286" i="13"/>
  <c r="S286" i="13"/>
  <c r="EA285" i="13"/>
  <c r="DS285" i="13"/>
  <c r="DK285" i="13"/>
  <c r="BW285" i="13"/>
  <c r="BO285" i="13"/>
  <c r="AI285" i="13"/>
  <c r="AA285" i="13"/>
  <c r="S285" i="13"/>
  <c r="EA284" i="13"/>
  <c r="DS284" i="13"/>
  <c r="DK284" i="13"/>
  <c r="BW284" i="13"/>
  <c r="BO284" i="13"/>
  <c r="AI284" i="13"/>
  <c r="AA284" i="13"/>
  <c r="S284" i="13"/>
  <c r="EA283" i="13"/>
  <c r="DS283" i="13"/>
  <c r="DK283" i="13"/>
  <c r="BW283" i="13"/>
  <c r="BO283" i="13"/>
  <c r="AI283" i="13"/>
  <c r="AA283" i="13"/>
  <c r="S283" i="13"/>
  <c r="EA282" i="13"/>
  <c r="DS282" i="13"/>
  <c r="DK282" i="13"/>
  <c r="BW282" i="13"/>
  <c r="BO282" i="13"/>
  <c r="AI282" i="13"/>
  <c r="AA282" i="13"/>
  <c r="S282" i="13"/>
  <c r="EA281" i="13"/>
  <c r="DS281" i="13"/>
  <c r="DK281" i="13"/>
  <c r="BW281" i="13"/>
  <c r="BO281" i="13"/>
  <c r="AI281" i="13"/>
  <c r="AA281" i="13"/>
  <c r="S281" i="13"/>
  <c r="EA280" i="13"/>
  <c r="DS280" i="13"/>
  <c r="DK280" i="13"/>
  <c r="BW280" i="13"/>
  <c r="BO280" i="13"/>
  <c r="AI280" i="13"/>
  <c r="AA280" i="13"/>
  <c r="S280" i="13"/>
  <c r="EA279" i="13"/>
  <c r="DS279" i="13"/>
  <c r="DK279" i="13"/>
  <c r="BW279" i="13"/>
  <c r="BO279" i="13"/>
  <c r="AI279" i="13"/>
  <c r="AA279" i="13"/>
  <c r="S279" i="13"/>
  <c r="EA278" i="13"/>
  <c r="DS278" i="13"/>
  <c r="DK278" i="13"/>
  <c r="BW278" i="13"/>
  <c r="BO278" i="13"/>
  <c r="AI278" i="13"/>
  <c r="AA278" i="13"/>
  <c r="S278" i="13"/>
  <c r="EA277" i="13"/>
  <c r="DS277" i="13"/>
  <c r="DK277" i="13"/>
  <c r="BW277" i="13"/>
  <c r="BO277" i="13"/>
  <c r="AI277" i="13"/>
  <c r="AA277" i="13"/>
  <c r="S277" i="13"/>
  <c r="EA276" i="13"/>
  <c r="DS276" i="13"/>
  <c r="DK276" i="13"/>
  <c r="BW276" i="13"/>
  <c r="BO276" i="13"/>
  <c r="AI276" i="13"/>
  <c r="AA276" i="13"/>
  <c r="S276" i="13"/>
  <c r="EA275" i="13"/>
  <c r="DS275" i="13"/>
  <c r="DK275" i="13"/>
  <c r="BW275" i="13"/>
  <c r="BO275" i="13"/>
  <c r="AI275" i="13"/>
  <c r="AA275" i="13"/>
  <c r="S275" i="13"/>
  <c r="EA274" i="13"/>
  <c r="DS274" i="13"/>
  <c r="DK274" i="13"/>
  <c r="BW274" i="13"/>
  <c r="BO274" i="13"/>
  <c r="AI274" i="13"/>
  <c r="AA274" i="13"/>
  <c r="S274" i="13"/>
  <c r="EA273" i="13"/>
  <c r="DS273" i="13"/>
  <c r="DK273" i="13"/>
  <c r="BW273" i="13"/>
  <c r="BO273" i="13"/>
  <c r="AI273" i="13"/>
  <c r="AA273" i="13"/>
  <c r="S273" i="13"/>
  <c r="EA272" i="13"/>
  <c r="DS272" i="13"/>
  <c r="DK272" i="13"/>
  <c r="BW272" i="13"/>
  <c r="BO272" i="13"/>
  <c r="AI272" i="13"/>
  <c r="AA272" i="13"/>
  <c r="S272" i="13"/>
  <c r="EA271" i="13"/>
  <c r="DS271" i="13"/>
  <c r="DK271" i="13"/>
  <c r="BW271" i="13"/>
  <c r="BO271" i="13"/>
  <c r="AI271" i="13"/>
  <c r="AA271" i="13"/>
  <c r="S271" i="13"/>
  <c r="EA270" i="13"/>
  <c r="DS270" i="13"/>
  <c r="DK270" i="13"/>
  <c r="BW270" i="13"/>
  <c r="BO270" i="13"/>
  <c r="AI270" i="13"/>
  <c r="AA270" i="13"/>
  <c r="S270" i="13"/>
  <c r="EA269" i="13"/>
  <c r="DS269" i="13"/>
  <c r="DK269" i="13"/>
  <c r="BW269" i="13"/>
  <c r="BO269" i="13"/>
  <c r="AI269" i="13"/>
  <c r="AA269" i="13"/>
  <c r="S269" i="13"/>
  <c r="EA268" i="13"/>
  <c r="DS268" i="13"/>
  <c r="DK268" i="13"/>
  <c r="BW268" i="13"/>
  <c r="BO268" i="13"/>
  <c r="AI268" i="13"/>
  <c r="AA268" i="13"/>
  <c r="S268" i="13"/>
  <c r="EA267" i="13"/>
  <c r="DS267" i="13"/>
  <c r="DK267" i="13"/>
  <c r="BW267" i="13"/>
  <c r="BO267" i="13"/>
  <c r="AI267" i="13"/>
  <c r="AA267" i="13"/>
  <c r="S267" i="13"/>
  <c r="EA266" i="13"/>
  <c r="DS266" i="13"/>
  <c r="DK266" i="13"/>
  <c r="BW266" i="13"/>
  <c r="BO266" i="13"/>
  <c r="AI266" i="13"/>
  <c r="AA266" i="13"/>
  <c r="S266" i="13"/>
  <c r="EA265" i="13"/>
  <c r="DS265" i="13"/>
  <c r="DK265" i="13"/>
  <c r="BW265" i="13"/>
  <c r="BO265" i="13"/>
  <c r="AI265" i="13"/>
  <c r="AA265" i="13"/>
  <c r="S265" i="13"/>
  <c r="EA264" i="13"/>
  <c r="DS264" i="13"/>
  <c r="DK264" i="13"/>
  <c r="BW264" i="13"/>
  <c r="BO264" i="13"/>
  <c r="AI264" i="13"/>
  <c r="AA264" i="13"/>
  <c r="S264" i="13"/>
  <c r="EA263" i="13"/>
  <c r="DS263" i="13"/>
  <c r="DK263" i="13"/>
  <c r="BW263" i="13"/>
  <c r="BO263" i="13"/>
  <c r="AI263" i="13"/>
  <c r="AA263" i="13"/>
  <c r="S263" i="13"/>
  <c r="EA262" i="13"/>
  <c r="DS262" i="13"/>
  <c r="DK262" i="13"/>
  <c r="BW262" i="13"/>
  <c r="BO262" i="13"/>
  <c r="AI262" i="13"/>
  <c r="AA262" i="13"/>
  <c r="S262" i="13"/>
  <c r="EA261" i="13"/>
  <c r="DS261" i="13"/>
  <c r="DK261" i="13"/>
  <c r="BW261" i="13"/>
  <c r="BO261" i="13"/>
  <c r="AI261" i="13"/>
  <c r="AA261" i="13"/>
  <c r="S261" i="13"/>
  <c r="EA260" i="13"/>
  <c r="DS260" i="13"/>
  <c r="DK260" i="13"/>
  <c r="BW260" i="13"/>
  <c r="BO260" i="13"/>
  <c r="AI260" i="13"/>
  <c r="AA260" i="13"/>
  <c r="S260" i="13"/>
  <c r="EA259" i="13"/>
  <c r="DS259" i="13"/>
  <c r="DK259" i="13"/>
  <c r="BW259" i="13"/>
  <c r="BO259" i="13"/>
  <c r="AI259" i="13"/>
  <c r="AA259" i="13"/>
  <c r="S259" i="13"/>
  <c r="EA258" i="13"/>
  <c r="DS258" i="13"/>
  <c r="DK258" i="13"/>
  <c r="BW258" i="13"/>
  <c r="BO258" i="13"/>
  <c r="AI258" i="13"/>
  <c r="AA258" i="13"/>
  <c r="S258" i="13"/>
  <c r="EA257" i="13"/>
  <c r="DS257" i="13"/>
  <c r="DK257" i="13"/>
  <c r="BW257" i="13"/>
  <c r="BO257" i="13"/>
  <c r="AI257" i="13"/>
  <c r="AA257" i="13"/>
  <c r="S257" i="13"/>
  <c r="EA256" i="13"/>
  <c r="DS256" i="13"/>
  <c r="DK256" i="13"/>
  <c r="BW256" i="13"/>
  <c r="BO256" i="13"/>
  <c r="AI256" i="13"/>
  <c r="AA256" i="13"/>
  <c r="S256" i="13"/>
  <c r="EA255" i="13"/>
  <c r="DS255" i="13"/>
  <c r="DK255" i="13"/>
  <c r="BW255" i="13"/>
  <c r="BO255" i="13"/>
  <c r="AI255" i="13"/>
  <c r="AA255" i="13"/>
  <c r="S255" i="13"/>
  <c r="EA254" i="13"/>
  <c r="DS254" i="13"/>
  <c r="DK254" i="13"/>
  <c r="BW254" i="13"/>
  <c r="BO254" i="13"/>
  <c r="AI254" i="13"/>
  <c r="AA254" i="13"/>
  <c r="S254" i="13"/>
  <c r="EA253" i="13"/>
  <c r="DS253" i="13"/>
  <c r="DK253" i="13"/>
  <c r="BW253" i="13"/>
  <c r="BO253" i="13"/>
  <c r="AI253" i="13"/>
  <c r="AA253" i="13"/>
  <c r="S253" i="13"/>
  <c r="EA252" i="13"/>
  <c r="DS252" i="13"/>
  <c r="DK252" i="13"/>
  <c r="BW252" i="13"/>
  <c r="BO252" i="13"/>
  <c r="AI252" i="13"/>
  <c r="AA252" i="13"/>
  <c r="S252" i="13"/>
  <c r="EA251" i="13"/>
  <c r="DS251" i="13"/>
  <c r="DK251" i="13"/>
  <c r="BW251" i="13"/>
  <c r="BO251" i="13"/>
  <c r="AI251" i="13"/>
  <c r="AA251" i="13"/>
  <c r="S251" i="13"/>
  <c r="EA250" i="13"/>
  <c r="DS250" i="13"/>
  <c r="DK250" i="13"/>
  <c r="BW250" i="13"/>
  <c r="BO250" i="13"/>
  <c r="AI250" i="13"/>
  <c r="AA250" i="13"/>
  <c r="S250" i="13"/>
  <c r="EA249" i="13"/>
  <c r="DS249" i="13"/>
  <c r="DK249" i="13"/>
  <c r="BW249" i="13"/>
  <c r="BO249" i="13"/>
  <c r="AI249" i="13"/>
  <c r="AA249" i="13"/>
  <c r="S249" i="13"/>
  <c r="EA248" i="13"/>
  <c r="DS248" i="13"/>
  <c r="DK248" i="13"/>
  <c r="BW248" i="13"/>
  <c r="BO248" i="13"/>
  <c r="AI248" i="13"/>
  <c r="AA248" i="13"/>
  <c r="S248" i="13"/>
  <c r="EA247" i="13"/>
  <c r="DS247" i="13"/>
  <c r="DK247" i="13"/>
  <c r="BW247" i="13"/>
  <c r="BO247" i="13"/>
  <c r="AI247" i="13"/>
  <c r="AA247" i="13"/>
  <c r="S247" i="13"/>
  <c r="EA246" i="13"/>
  <c r="DS246" i="13"/>
  <c r="DK246" i="13"/>
  <c r="BW246" i="13"/>
  <c r="BO246" i="13"/>
  <c r="AI246" i="13"/>
  <c r="AA246" i="13"/>
  <c r="S246" i="13"/>
  <c r="EA245" i="13"/>
  <c r="DS245" i="13"/>
  <c r="DK245" i="13"/>
  <c r="BW245" i="13"/>
  <c r="BO245" i="13"/>
  <c r="AI245" i="13"/>
  <c r="AA245" i="13"/>
  <c r="S245" i="13"/>
  <c r="EA244" i="13"/>
  <c r="DS244" i="13"/>
  <c r="DK244" i="13"/>
  <c r="BW244" i="13"/>
  <c r="BO244" i="13"/>
  <c r="AI244" i="13"/>
  <c r="AA244" i="13"/>
  <c r="S244" i="13"/>
  <c r="EA243" i="13"/>
  <c r="DS243" i="13"/>
  <c r="DK243" i="13"/>
  <c r="BW243" i="13"/>
  <c r="BO243" i="13"/>
  <c r="AI243" i="13"/>
  <c r="AA243" i="13"/>
  <c r="S243" i="13"/>
  <c r="EA242" i="13"/>
  <c r="DS242" i="13"/>
  <c r="DK242" i="13"/>
  <c r="BW242" i="13"/>
  <c r="BO242" i="13"/>
  <c r="AI242" i="13"/>
  <c r="AA242" i="13"/>
  <c r="S242" i="13"/>
  <c r="EA241" i="13"/>
  <c r="DS241" i="13"/>
  <c r="DK241" i="13"/>
  <c r="BW241" i="13"/>
  <c r="BO241" i="13"/>
  <c r="AI241" i="13"/>
  <c r="AA241" i="13"/>
  <c r="S241" i="13"/>
  <c r="EA240" i="13"/>
  <c r="DS240" i="13"/>
  <c r="DK240" i="13"/>
  <c r="BW240" i="13"/>
  <c r="BO240" i="13"/>
  <c r="AI240" i="13"/>
  <c r="AA240" i="13"/>
  <c r="S240" i="13"/>
  <c r="EA239" i="13"/>
  <c r="DS239" i="13"/>
  <c r="DK239" i="13"/>
  <c r="BW239" i="13"/>
  <c r="BO239" i="13"/>
  <c r="AI239" i="13"/>
  <c r="AA239" i="13"/>
  <c r="S239" i="13"/>
  <c r="EA238" i="13"/>
  <c r="DS238" i="13"/>
  <c r="DK238" i="13"/>
  <c r="BW238" i="13"/>
  <c r="BO238" i="13"/>
  <c r="AI238" i="13"/>
  <c r="AA238" i="13"/>
  <c r="S238" i="13"/>
  <c r="EA237" i="13"/>
  <c r="DS237" i="13"/>
  <c r="DK237" i="13"/>
  <c r="BW237" i="13"/>
  <c r="BO237" i="13"/>
  <c r="AI237" i="13"/>
  <c r="AA237" i="13"/>
  <c r="S237" i="13"/>
  <c r="EA236" i="13"/>
  <c r="DS236" i="13"/>
  <c r="DK236" i="13"/>
  <c r="BW236" i="13"/>
  <c r="BO236" i="13"/>
  <c r="AI236" i="13"/>
  <c r="AA236" i="13"/>
  <c r="S236" i="13"/>
  <c r="EA235" i="13"/>
  <c r="DS235" i="13"/>
  <c r="DK235" i="13"/>
  <c r="BW235" i="13"/>
  <c r="BO235" i="13"/>
  <c r="AI235" i="13"/>
  <c r="AA235" i="13"/>
  <c r="S235" i="13"/>
  <c r="EA234" i="13"/>
  <c r="DS234" i="13"/>
  <c r="DK234" i="13"/>
  <c r="BW234" i="13"/>
  <c r="BO234" i="13"/>
  <c r="AI234" i="13"/>
  <c r="AA234" i="13"/>
  <c r="S234" i="13"/>
  <c r="EA233" i="13"/>
  <c r="DS233" i="13"/>
  <c r="DK233" i="13"/>
  <c r="BW233" i="13"/>
  <c r="BO233" i="13"/>
  <c r="AI233" i="13"/>
  <c r="AA233" i="13"/>
  <c r="S233" i="13"/>
  <c r="EA232" i="13"/>
  <c r="DS232" i="13"/>
  <c r="DK232" i="13"/>
  <c r="BW232" i="13"/>
  <c r="BO232" i="13"/>
  <c r="AI232" i="13"/>
  <c r="AA232" i="13"/>
  <c r="S232" i="13"/>
  <c r="EA231" i="13"/>
  <c r="DS231" i="13"/>
  <c r="DK231" i="13"/>
  <c r="BW231" i="13"/>
  <c r="BO231" i="13"/>
  <c r="AI231" i="13"/>
  <c r="AA231" i="13"/>
  <c r="S231" i="13"/>
  <c r="EA230" i="13"/>
  <c r="DS230" i="13"/>
  <c r="DK230" i="13"/>
  <c r="BW230" i="13"/>
  <c r="BO230" i="13"/>
  <c r="AI230" i="13"/>
  <c r="AA230" i="13"/>
  <c r="S230" i="13"/>
  <c r="EA229" i="13"/>
  <c r="DS229" i="13"/>
  <c r="DK229" i="13"/>
  <c r="BW229" i="13"/>
  <c r="BO229" i="13"/>
  <c r="AI229" i="13"/>
  <c r="AA229" i="13"/>
  <c r="S229" i="13"/>
  <c r="EA228" i="13"/>
  <c r="DS228" i="13"/>
  <c r="DK228" i="13"/>
  <c r="BW228" i="13"/>
  <c r="BO228" i="13"/>
  <c r="AI228" i="13"/>
  <c r="AA228" i="13"/>
  <c r="S228" i="13"/>
  <c r="EA227" i="13"/>
  <c r="DS227" i="13"/>
  <c r="DK227" i="13"/>
  <c r="BW227" i="13"/>
  <c r="BO227" i="13"/>
  <c r="AI227" i="13"/>
  <c r="AA227" i="13"/>
  <c r="S227" i="13"/>
  <c r="EA226" i="13"/>
  <c r="DS226" i="13"/>
  <c r="DK226" i="13"/>
  <c r="BW226" i="13"/>
  <c r="BO226" i="13"/>
  <c r="AI226" i="13"/>
  <c r="AA226" i="13"/>
  <c r="S226" i="13"/>
  <c r="EA225" i="13"/>
  <c r="DS225" i="13"/>
  <c r="DK225" i="13"/>
  <c r="BW225" i="13"/>
  <c r="BO225" i="13"/>
  <c r="AI225" i="13"/>
  <c r="AA225" i="13"/>
  <c r="S225" i="13"/>
  <c r="EA224" i="13"/>
  <c r="DS224" i="13"/>
  <c r="DK224" i="13"/>
  <c r="BW224" i="13"/>
  <c r="BO224" i="13"/>
  <c r="AI224" i="13"/>
  <c r="AA224" i="13"/>
  <c r="S224" i="13"/>
  <c r="EA223" i="13"/>
  <c r="DS223" i="13"/>
  <c r="DK223" i="13"/>
  <c r="BW223" i="13"/>
  <c r="BO223" i="13"/>
  <c r="AI223" i="13"/>
  <c r="AA223" i="13"/>
  <c r="S223" i="13"/>
  <c r="EA222" i="13"/>
  <c r="DS222" i="13"/>
  <c r="DK222" i="13"/>
  <c r="BW222" i="13"/>
  <c r="BO222" i="13"/>
  <c r="AI222" i="13"/>
  <c r="AA222" i="13"/>
  <c r="S222" i="13"/>
  <c r="EA221" i="13"/>
  <c r="DS221" i="13"/>
  <c r="DK221" i="13"/>
  <c r="BW221" i="13"/>
  <c r="BO221" i="13"/>
  <c r="AI221" i="13"/>
  <c r="AA221" i="13"/>
  <c r="S221" i="13"/>
  <c r="EA220" i="13"/>
  <c r="DS220" i="13"/>
  <c r="DK220" i="13"/>
  <c r="BW220" i="13"/>
  <c r="BO220" i="13"/>
  <c r="AI220" i="13"/>
  <c r="AA220" i="13"/>
  <c r="S220" i="13"/>
  <c r="EA219" i="13"/>
  <c r="DS219" i="13"/>
  <c r="DK219" i="13"/>
  <c r="BW219" i="13"/>
  <c r="BO219" i="13"/>
  <c r="AI219" i="13"/>
  <c r="AA219" i="13"/>
  <c r="S219" i="13"/>
  <c r="EA218" i="13"/>
  <c r="DS218" i="13"/>
  <c r="DK218" i="13"/>
  <c r="BW218" i="13"/>
  <c r="BO218" i="13"/>
  <c r="AI218" i="13"/>
  <c r="AA218" i="13"/>
  <c r="S218" i="13"/>
  <c r="EA217" i="13"/>
  <c r="DS217" i="13"/>
  <c r="DK217" i="13"/>
  <c r="BW217" i="13"/>
  <c r="BO217" i="13"/>
  <c r="AI217" i="13"/>
  <c r="AA217" i="13"/>
  <c r="S217" i="13"/>
  <c r="EA216" i="13"/>
  <c r="DS216" i="13"/>
  <c r="DK216" i="13"/>
  <c r="BW216" i="13"/>
  <c r="BO216" i="13"/>
  <c r="AI216" i="13"/>
  <c r="AA216" i="13"/>
  <c r="S216" i="13"/>
  <c r="EA215" i="13"/>
  <c r="DS215" i="13"/>
  <c r="DK215" i="13"/>
  <c r="BW215" i="13"/>
  <c r="BO215" i="13"/>
  <c r="AI215" i="13"/>
  <c r="AA215" i="13"/>
  <c r="S215" i="13"/>
  <c r="EA214" i="13"/>
  <c r="DS214" i="13"/>
  <c r="DK214" i="13"/>
  <c r="BW214" i="13"/>
  <c r="BO214" i="13"/>
  <c r="AI214" i="13"/>
  <c r="AA214" i="13"/>
  <c r="S214" i="13"/>
  <c r="EA213" i="13"/>
  <c r="DS213" i="13"/>
  <c r="DK213" i="13"/>
  <c r="BW213" i="13"/>
  <c r="BO213" i="13"/>
  <c r="AI213" i="13"/>
  <c r="AA213" i="13"/>
  <c r="S213" i="13"/>
  <c r="EA212" i="13"/>
  <c r="DS212" i="13"/>
  <c r="DK212" i="13"/>
  <c r="BW212" i="13"/>
  <c r="BO212" i="13"/>
  <c r="AI212" i="13"/>
  <c r="AA212" i="13"/>
  <c r="S212" i="13"/>
  <c r="EA211" i="13"/>
  <c r="DS211" i="13"/>
  <c r="DK211" i="13"/>
  <c r="BW211" i="13"/>
  <c r="BO211" i="13"/>
  <c r="AI211" i="13"/>
  <c r="AA211" i="13"/>
  <c r="S211" i="13"/>
  <c r="EA210" i="13"/>
  <c r="DS210" i="13"/>
  <c r="DK210" i="13"/>
  <c r="BW210" i="13"/>
  <c r="BO210" i="13"/>
  <c r="AI210" i="13"/>
  <c r="AA210" i="13"/>
  <c r="S210" i="13"/>
  <c r="EA209" i="13"/>
  <c r="DS209" i="13"/>
  <c r="DK209" i="13"/>
  <c r="BW209" i="13"/>
  <c r="BO209" i="13"/>
  <c r="AI209" i="13"/>
  <c r="AA209" i="13"/>
  <c r="S209" i="13"/>
  <c r="EA208" i="13"/>
  <c r="DS208" i="13"/>
  <c r="DK208" i="13"/>
  <c r="BW208" i="13"/>
  <c r="BO208" i="13"/>
  <c r="AI208" i="13"/>
  <c r="AA208" i="13"/>
  <c r="S208" i="13"/>
  <c r="EA207" i="13"/>
  <c r="DS207" i="13"/>
  <c r="DK207" i="13"/>
  <c r="BW207" i="13"/>
  <c r="BO207" i="13"/>
  <c r="AI207" i="13"/>
  <c r="AA207" i="13"/>
  <c r="S207" i="13"/>
  <c r="EA206" i="13"/>
  <c r="DS206" i="13"/>
  <c r="DK206" i="13"/>
  <c r="BW206" i="13"/>
  <c r="BO206" i="13"/>
  <c r="AI206" i="13"/>
  <c r="AA206" i="13"/>
  <c r="S206" i="13"/>
  <c r="EA205" i="13"/>
  <c r="DS205" i="13"/>
  <c r="DK205" i="13"/>
  <c r="BW205" i="13"/>
  <c r="BO205" i="13"/>
  <c r="AI205" i="13"/>
  <c r="AA205" i="13"/>
  <c r="S205" i="13"/>
  <c r="EA204" i="13"/>
  <c r="DS204" i="13"/>
  <c r="DK204" i="13"/>
  <c r="BW204" i="13"/>
  <c r="BO204" i="13"/>
  <c r="AI204" i="13"/>
  <c r="AA204" i="13"/>
  <c r="S204" i="13"/>
  <c r="EA203" i="13"/>
  <c r="DS203" i="13"/>
  <c r="DK203" i="13"/>
  <c r="BW203" i="13"/>
  <c r="BO203" i="13"/>
  <c r="AI203" i="13"/>
  <c r="AA203" i="13"/>
  <c r="S203" i="13"/>
  <c r="EA202" i="13"/>
  <c r="DS202" i="13"/>
  <c r="DK202" i="13"/>
  <c r="BW202" i="13"/>
  <c r="BO202" i="13"/>
  <c r="AI202" i="13"/>
  <c r="AA202" i="13"/>
  <c r="S202" i="13"/>
  <c r="EA201" i="13"/>
  <c r="DS201" i="13"/>
  <c r="DK201" i="13"/>
  <c r="BW201" i="13"/>
  <c r="BO201" i="13"/>
  <c r="AI201" i="13"/>
  <c r="AA201" i="13"/>
  <c r="S201" i="13"/>
  <c r="EA200" i="13"/>
  <c r="DS200" i="13"/>
  <c r="DK200" i="13"/>
  <c r="BW200" i="13"/>
  <c r="BO200" i="13"/>
  <c r="AI200" i="13"/>
  <c r="AA200" i="13"/>
  <c r="S200" i="13"/>
  <c r="EA199" i="13"/>
  <c r="DS199" i="13"/>
  <c r="DK199" i="13"/>
  <c r="BW199" i="13"/>
  <c r="BO199" i="13"/>
  <c r="AI199" i="13"/>
  <c r="AA199" i="13"/>
  <c r="S199" i="13"/>
  <c r="EA198" i="13"/>
  <c r="DS198" i="13"/>
  <c r="DK198" i="13"/>
  <c r="BW198" i="13"/>
  <c r="BO198" i="13"/>
  <c r="AI198" i="13"/>
  <c r="AA198" i="13"/>
  <c r="S198" i="13"/>
  <c r="EA197" i="13"/>
  <c r="DS197" i="13"/>
  <c r="DK197" i="13"/>
  <c r="BW197" i="13"/>
  <c r="BO197" i="13"/>
  <c r="AI197" i="13"/>
  <c r="AA197" i="13"/>
  <c r="S197" i="13"/>
  <c r="EA196" i="13"/>
  <c r="DS196" i="13"/>
  <c r="DK196" i="13"/>
  <c r="BW196" i="13"/>
  <c r="BO196" i="13"/>
  <c r="AI196" i="13"/>
  <c r="AA196" i="13"/>
  <c r="S196" i="13"/>
  <c r="EA195" i="13"/>
  <c r="DS195" i="13"/>
  <c r="DK195" i="13"/>
  <c r="BW195" i="13"/>
  <c r="BO195" i="13"/>
  <c r="AI195" i="13"/>
  <c r="AA195" i="13"/>
  <c r="S195" i="13"/>
  <c r="EA194" i="13"/>
  <c r="DS194" i="13"/>
  <c r="DK194" i="13"/>
  <c r="BW194" i="13"/>
  <c r="BO194" i="13"/>
  <c r="AI194" i="13"/>
  <c r="AA194" i="13"/>
  <c r="S194" i="13"/>
  <c r="EA193" i="13"/>
  <c r="DS193" i="13"/>
  <c r="DK193" i="13"/>
  <c r="BW193" i="13"/>
  <c r="BO193" i="13"/>
  <c r="AI193" i="13"/>
  <c r="AA193" i="13"/>
  <c r="S193" i="13"/>
  <c r="EA192" i="13"/>
  <c r="DS192" i="13"/>
  <c r="DK192" i="13"/>
  <c r="BW192" i="13"/>
  <c r="BO192" i="13"/>
  <c r="AI192" i="13"/>
  <c r="AA192" i="13"/>
  <c r="S192" i="13"/>
  <c r="EA191" i="13"/>
  <c r="DS191" i="13"/>
  <c r="DK191" i="13"/>
  <c r="BW191" i="13"/>
  <c r="BO191" i="13"/>
  <c r="AI191" i="13"/>
  <c r="AA191" i="13"/>
  <c r="S191" i="13"/>
  <c r="EA190" i="13"/>
  <c r="DS190" i="13"/>
  <c r="DK190" i="13"/>
  <c r="BW190" i="13"/>
  <c r="BO190" i="13"/>
  <c r="AI190" i="13"/>
  <c r="AA190" i="13"/>
  <c r="S190" i="13"/>
  <c r="EA189" i="13"/>
  <c r="DS189" i="13"/>
  <c r="DK189" i="13"/>
  <c r="BW189" i="13"/>
  <c r="BO189" i="13"/>
  <c r="AI189" i="13"/>
  <c r="AA189" i="13"/>
  <c r="S189" i="13"/>
  <c r="EA188" i="13"/>
  <c r="DS188" i="13"/>
  <c r="DK188" i="13"/>
  <c r="BW188" i="13"/>
  <c r="BO188" i="13"/>
  <c r="AI188" i="13"/>
  <c r="AA188" i="13"/>
  <c r="S188" i="13"/>
  <c r="EA187" i="13"/>
  <c r="DS187" i="13"/>
  <c r="DK187" i="13"/>
  <c r="BW187" i="13"/>
  <c r="BO187" i="13"/>
  <c r="AI187" i="13"/>
  <c r="AA187" i="13"/>
  <c r="S187" i="13"/>
  <c r="EA186" i="13"/>
  <c r="DS186" i="13"/>
  <c r="DK186" i="13"/>
  <c r="BW186" i="13"/>
  <c r="BO186" i="13"/>
  <c r="AI186" i="13"/>
  <c r="AA186" i="13"/>
  <c r="S186" i="13"/>
  <c r="EA185" i="13"/>
  <c r="DS185" i="13"/>
  <c r="DK185" i="13"/>
  <c r="BW185" i="13"/>
  <c r="BO185" i="13"/>
  <c r="AI185" i="13"/>
  <c r="AA185" i="13"/>
  <c r="S185" i="13"/>
  <c r="EA184" i="13"/>
  <c r="DS184" i="13"/>
  <c r="DK184" i="13"/>
  <c r="BW184" i="13"/>
  <c r="BO184" i="13"/>
  <c r="AI184" i="13"/>
  <c r="AA184" i="13"/>
  <c r="S184" i="13"/>
  <c r="EA183" i="13"/>
  <c r="DS183" i="13"/>
  <c r="DK183" i="13"/>
  <c r="BW183" i="13"/>
  <c r="BO183" i="13"/>
  <c r="AI183" i="13"/>
  <c r="AA183" i="13"/>
  <c r="S183" i="13"/>
  <c r="EA182" i="13"/>
  <c r="DS182" i="13"/>
  <c r="DK182" i="13"/>
  <c r="BW182" i="13"/>
  <c r="BO182" i="13"/>
  <c r="AI182" i="13"/>
  <c r="AA182" i="13"/>
  <c r="S182" i="13"/>
  <c r="EA181" i="13"/>
  <c r="DS181" i="13"/>
  <c r="DK181" i="13"/>
  <c r="BW181" i="13"/>
  <c r="BO181" i="13"/>
  <c r="AI181" i="13"/>
  <c r="AA181" i="13"/>
  <c r="S181" i="13"/>
  <c r="EA180" i="13"/>
  <c r="DS180" i="13"/>
  <c r="DK180" i="13"/>
  <c r="BW180" i="13"/>
  <c r="BO180" i="13"/>
  <c r="AI180" i="13"/>
  <c r="AA180" i="13"/>
  <c r="S180" i="13"/>
  <c r="EA179" i="13"/>
  <c r="DS179" i="13"/>
  <c r="DK179" i="13"/>
  <c r="BW179" i="13"/>
  <c r="BO179" i="13"/>
  <c r="AI179" i="13"/>
  <c r="AA179" i="13"/>
  <c r="S179" i="13"/>
  <c r="EA178" i="13"/>
  <c r="DS178" i="13"/>
  <c r="DK178" i="13"/>
  <c r="BW178" i="13"/>
  <c r="BO178" i="13"/>
  <c r="AI178" i="13"/>
  <c r="AA178" i="13"/>
  <c r="S178" i="13"/>
  <c r="EA177" i="13"/>
  <c r="DS177" i="13"/>
  <c r="DK177" i="13"/>
  <c r="BW177" i="13"/>
  <c r="BO177" i="13"/>
  <c r="AI177" i="13"/>
  <c r="AA177" i="13"/>
  <c r="S177" i="13"/>
  <c r="EA176" i="13"/>
  <c r="DS176" i="13"/>
  <c r="DK176" i="13"/>
  <c r="BW176" i="13"/>
  <c r="BO176" i="13"/>
  <c r="AI176" i="13"/>
  <c r="AA176" i="13"/>
  <c r="S176" i="13"/>
  <c r="EA175" i="13"/>
  <c r="DS175" i="13"/>
  <c r="DK175" i="13"/>
  <c r="BW175" i="13"/>
  <c r="BO175" i="13"/>
  <c r="AI175" i="13"/>
  <c r="AA175" i="13"/>
  <c r="S175" i="13"/>
  <c r="EA174" i="13"/>
  <c r="DS174" i="13"/>
  <c r="DK174" i="13"/>
  <c r="BW174" i="13"/>
  <c r="BO174" i="13"/>
  <c r="AI174" i="13"/>
  <c r="AA174" i="13"/>
  <c r="S174" i="13"/>
  <c r="EA173" i="13"/>
  <c r="DS173" i="13"/>
  <c r="DK173" i="13"/>
  <c r="BW173" i="13"/>
  <c r="BO173" i="13"/>
  <c r="AI173" i="13"/>
  <c r="AA173" i="13"/>
  <c r="S173" i="13"/>
  <c r="EA172" i="13"/>
  <c r="DS172" i="13"/>
  <c r="DK172" i="13"/>
  <c r="BW172" i="13"/>
  <c r="BO172" i="13"/>
  <c r="AI172" i="13"/>
  <c r="AA172" i="13"/>
  <c r="S172" i="13"/>
  <c r="EA171" i="13"/>
  <c r="DS171" i="13"/>
  <c r="DK171" i="13"/>
  <c r="BW171" i="13"/>
  <c r="BO171" i="13"/>
  <c r="AI171" i="13"/>
  <c r="AA171" i="13"/>
  <c r="S171" i="13"/>
  <c r="EA170" i="13"/>
  <c r="DS170" i="13"/>
  <c r="DK170" i="13"/>
  <c r="BW170" i="13"/>
  <c r="BO170" i="13"/>
  <c r="AI170" i="13"/>
  <c r="AA170" i="13"/>
  <c r="S170" i="13"/>
  <c r="EA169" i="13"/>
  <c r="DS169" i="13"/>
  <c r="DK169" i="13"/>
  <c r="BW169" i="13"/>
  <c r="BO169" i="13"/>
  <c r="AI169" i="13"/>
  <c r="AA169" i="13"/>
  <c r="S169" i="13"/>
  <c r="EA168" i="13"/>
  <c r="DS168" i="13"/>
  <c r="DK168" i="13"/>
  <c r="BW168" i="13"/>
  <c r="BO168" i="13"/>
  <c r="AI168" i="13"/>
  <c r="AA168" i="13"/>
  <c r="S168" i="13"/>
  <c r="EA167" i="13"/>
  <c r="DS167" i="13"/>
  <c r="DK167" i="13"/>
  <c r="BW167" i="13"/>
  <c r="BO167" i="13"/>
  <c r="AI167" i="13"/>
  <c r="AA167" i="13"/>
  <c r="S167" i="13"/>
  <c r="EA166" i="13"/>
  <c r="DS166" i="13"/>
  <c r="DK166" i="13"/>
  <c r="BW166" i="13"/>
  <c r="BO166" i="13"/>
  <c r="AI166" i="13"/>
  <c r="AA166" i="13"/>
  <c r="S166" i="13"/>
  <c r="EA165" i="13"/>
  <c r="DS165" i="13"/>
  <c r="DK165" i="13"/>
  <c r="BW165" i="13"/>
  <c r="BO165" i="13"/>
  <c r="AI165" i="13"/>
  <c r="AA165" i="13"/>
  <c r="S165" i="13"/>
  <c r="EA164" i="13"/>
  <c r="DS164" i="13"/>
  <c r="DK164" i="13"/>
  <c r="BW164" i="13"/>
  <c r="BO164" i="13"/>
  <c r="AI164" i="13"/>
  <c r="AA164" i="13"/>
  <c r="S164" i="13"/>
  <c r="EA163" i="13"/>
  <c r="DS163" i="13"/>
  <c r="DK163" i="13"/>
  <c r="BW163" i="13"/>
  <c r="BO163" i="13"/>
  <c r="AI163" i="13"/>
  <c r="AA163" i="13"/>
  <c r="S163" i="13"/>
  <c r="EA162" i="13"/>
  <c r="DS162" i="13"/>
  <c r="DK162" i="13"/>
  <c r="BW162" i="13"/>
  <c r="BO162" i="13"/>
  <c r="AI162" i="13"/>
  <c r="AA162" i="13"/>
  <c r="S162" i="13"/>
  <c r="EA161" i="13"/>
  <c r="DS161" i="13"/>
  <c r="DK161" i="13"/>
  <c r="BW161" i="13"/>
  <c r="BO161" i="13"/>
  <c r="AI161" i="13"/>
  <c r="AA161" i="13"/>
  <c r="S161" i="13"/>
  <c r="EA160" i="13"/>
  <c r="DS160" i="13"/>
  <c r="DK160" i="13"/>
  <c r="BW160" i="13"/>
  <c r="BO160" i="13"/>
  <c r="AI160" i="13"/>
  <c r="AA160" i="13"/>
  <c r="S160" i="13"/>
  <c r="EA159" i="13"/>
  <c r="DS159" i="13"/>
  <c r="DK159" i="13"/>
  <c r="BW159" i="13"/>
  <c r="BO159" i="13"/>
  <c r="AI159" i="13"/>
  <c r="AA159" i="13"/>
  <c r="S159" i="13"/>
  <c r="EA158" i="13"/>
  <c r="DS158" i="13"/>
  <c r="DK158" i="13"/>
  <c r="BW158" i="13"/>
  <c r="BO158" i="13"/>
  <c r="AI158" i="13"/>
  <c r="AA158" i="13"/>
  <c r="S158" i="13"/>
  <c r="EA157" i="13"/>
  <c r="DS157" i="13"/>
  <c r="DK157" i="13"/>
  <c r="BW157" i="13"/>
  <c r="BO157" i="13"/>
  <c r="AI157" i="13"/>
  <c r="AA157" i="13"/>
  <c r="S157" i="13"/>
  <c r="EA156" i="13"/>
  <c r="DS156" i="13"/>
  <c r="DK156" i="13"/>
  <c r="BW156" i="13"/>
  <c r="BO156" i="13"/>
  <c r="AI156" i="13"/>
  <c r="AA156" i="13"/>
  <c r="S156" i="13"/>
  <c r="EA155" i="13"/>
  <c r="DS155" i="13"/>
  <c r="DK155" i="13"/>
  <c r="BW155" i="13"/>
  <c r="BO155" i="13"/>
  <c r="AI155" i="13"/>
  <c r="AA155" i="13"/>
  <c r="S155" i="13"/>
  <c r="EA154" i="13"/>
  <c r="DS154" i="13"/>
  <c r="DK154" i="13"/>
  <c r="BW154" i="13"/>
  <c r="BO154" i="13"/>
  <c r="AI154" i="13"/>
  <c r="AA154" i="13"/>
  <c r="S154" i="13"/>
  <c r="EA153" i="13"/>
  <c r="DS153" i="13"/>
  <c r="DK153" i="13"/>
  <c r="BW153" i="13"/>
  <c r="BO153" i="13"/>
  <c r="AI153" i="13"/>
  <c r="AA153" i="13"/>
  <c r="S153" i="13"/>
  <c r="EA152" i="13"/>
  <c r="DS152" i="13"/>
  <c r="DK152" i="13"/>
  <c r="BW152" i="13"/>
  <c r="BO152" i="13"/>
  <c r="AI152" i="13"/>
  <c r="AA152" i="13"/>
  <c r="S152" i="13"/>
  <c r="EA151" i="13"/>
  <c r="DS151" i="13"/>
  <c r="DK151" i="13"/>
  <c r="BW151" i="13"/>
  <c r="BO151" i="13"/>
  <c r="AI151" i="13"/>
  <c r="AA151" i="13"/>
  <c r="S151" i="13"/>
  <c r="EA150" i="13"/>
  <c r="DS150" i="13"/>
  <c r="DK150" i="13"/>
  <c r="BW150" i="13"/>
  <c r="BO150" i="13"/>
  <c r="AI150" i="13"/>
  <c r="AA150" i="13"/>
  <c r="S150" i="13"/>
  <c r="EA149" i="13"/>
  <c r="DS149" i="13"/>
  <c r="DK149" i="13"/>
  <c r="BW149" i="13"/>
  <c r="BO149" i="13"/>
  <c r="AI149" i="13"/>
  <c r="AA149" i="13"/>
  <c r="S149" i="13"/>
  <c r="EA148" i="13"/>
  <c r="DS148" i="13"/>
  <c r="DK148" i="13"/>
  <c r="BW148" i="13"/>
  <c r="BO148" i="13"/>
  <c r="AI148" i="13"/>
  <c r="AA148" i="13"/>
  <c r="S148" i="13"/>
  <c r="EA147" i="13"/>
  <c r="DS147" i="13"/>
  <c r="DK147" i="13"/>
  <c r="BW147" i="13"/>
  <c r="BO147" i="13"/>
  <c r="AI147" i="13"/>
  <c r="AA147" i="13"/>
  <c r="S147" i="13"/>
  <c r="EA146" i="13"/>
  <c r="DS146" i="13"/>
  <c r="DK146" i="13"/>
  <c r="BW146" i="13"/>
  <c r="BO146" i="13"/>
  <c r="AI146" i="13"/>
  <c r="AA146" i="13"/>
  <c r="S146" i="13"/>
  <c r="EA145" i="13"/>
  <c r="DS145" i="13"/>
  <c r="DK145" i="13"/>
  <c r="BW145" i="13"/>
  <c r="BO145" i="13"/>
  <c r="AI145" i="13"/>
  <c r="AA145" i="13"/>
  <c r="S145" i="13"/>
  <c r="EA144" i="13"/>
  <c r="DS144" i="13"/>
  <c r="DK144" i="13"/>
  <c r="BW144" i="13"/>
  <c r="BO144" i="13"/>
  <c r="AI144" i="13"/>
  <c r="AA144" i="13"/>
  <c r="S144" i="13"/>
  <c r="EA143" i="13"/>
  <c r="DS143" i="13"/>
  <c r="DK143" i="13"/>
  <c r="BW143" i="13"/>
  <c r="BO143" i="13"/>
  <c r="AI143" i="13"/>
  <c r="AA143" i="13"/>
  <c r="S143" i="13"/>
  <c r="EA142" i="13"/>
  <c r="DS142" i="13"/>
  <c r="DK142" i="13"/>
  <c r="BW142" i="13"/>
  <c r="BO142" i="13"/>
  <c r="AI142" i="13"/>
  <c r="AA142" i="13"/>
  <c r="S142" i="13"/>
  <c r="EA141" i="13"/>
  <c r="DS141" i="13"/>
  <c r="DK141" i="13"/>
  <c r="BW141" i="13"/>
  <c r="BO141" i="13"/>
  <c r="AI141" i="13"/>
  <c r="AA141" i="13"/>
  <c r="S141" i="13"/>
  <c r="EA140" i="13"/>
  <c r="DS140" i="13"/>
  <c r="DK140" i="13"/>
  <c r="BW140" i="13"/>
  <c r="BO140" i="13"/>
  <c r="AI140" i="13"/>
  <c r="AA140" i="13"/>
  <c r="S140" i="13"/>
  <c r="EA139" i="13"/>
  <c r="DS139" i="13"/>
  <c r="DK139" i="13"/>
  <c r="BW139" i="13"/>
  <c r="BO139" i="13"/>
  <c r="AI139" i="13"/>
  <c r="AA139" i="13"/>
  <c r="S139" i="13"/>
  <c r="EA138" i="13"/>
  <c r="DS138" i="13"/>
  <c r="DK138" i="13"/>
  <c r="BW138" i="13"/>
  <c r="BO138" i="13"/>
  <c r="AI138" i="13"/>
  <c r="AA138" i="13"/>
  <c r="S138" i="13"/>
  <c r="EA137" i="13"/>
  <c r="DS137" i="13"/>
  <c r="DK137" i="13"/>
  <c r="BW137" i="13"/>
  <c r="BO137" i="13"/>
  <c r="AI137" i="13"/>
  <c r="AA137" i="13"/>
  <c r="S137" i="13"/>
  <c r="EA131" i="13"/>
  <c r="DS131" i="13"/>
  <c r="DK131" i="13"/>
  <c r="BW131" i="13"/>
  <c r="BO131" i="13"/>
  <c r="AI131" i="13"/>
  <c r="AA131" i="13"/>
  <c r="S131" i="13"/>
  <c r="EA121" i="13"/>
  <c r="DS121" i="13"/>
  <c r="DK121" i="13"/>
  <c r="CE121" i="13"/>
  <c r="BW121" i="13"/>
  <c r="BO121" i="13"/>
  <c r="AQ121" i="13"/>
  <c r="AI121" i="13"/>
  <c r="AA121" i="13"/>
  <c r="S121" i="13"/>
  <c r="EA120" i="13"/>
  <c r="DS120" i="13"/>
  <c r="DK120" i="13"/>
  <c r="CE120" i="13"/>
  <c r="BW120" i="13"/>
  <c r="BO120" i="13"/>
  <c r="AQ120" i="13"/>
  <c r="AI120" i="13"/>
  <c r="AA120" i="13"/>
  <c r="S120" i="13"/>
  <c r="EA119" i="13"/>
  <c r="DS119" i="13"/>
  <c r="DK119" i="13"/>
  <c r="CE119" i="13"/>
  <c r="BW119" i="13"/>
  <c r="BO119" i="13"/>
  <c r="AQ119" i="13"/>
  <c r="AI119" i="13"/>
  <c r="AA119" i="13"/>
  <c r="S119" i="13"/>
  <c r="EA118" i="13"/>
  <c r="DS118" i="13"/>
  <c r="DK118" i="13"/>
  <c r="CE118" i="13"/>
  <c r="BW118" i="13"/>
  <c r="BO118" i="13"/>
  <c r="AQ118" i="13"/>
  <c r="AI118" i="13"/>
  <c r="AA118" i="13"/>
  <c r="S118" i="13"/>
  <c r="EA117" i="13"/>
  <c r="DS117" i="13"/>
  <c r="DK117" i="13"/>
  <c r="CE117" i="13"/>
  <c r="BW117" i="13"/>
  <c r="BO117" i="13"/>
  <c r="AQ117" i="13"/>
  <c r="AI117" i="13"/>
  <c r="AA117" i="13"/>
  <c r="S117" i="13"/>
  <c r="AA349" i="13"/>
  <c r="BO348" i="13"/>
  <c r="DK347" i="13"/>
  <c r="DS346" i="13"/>
  <c r="S346" i="13"/>
  <c r="AA345" i="13"/>
  <c r="BO344" i="13"/>
  <c r="DK343" i="13"/>
  <c r="DS342" i="13"/>
  <c r="S342" i="13"/>
  <c r="AA341" i="13"/>
  <c r="BO340" i="13"/>
  <c r="DK339" i="13"/>
  <c r="DS338" i="13"/>
  <c r="S338" i="13"/>
  <c r="AA337" i="13"/>
  <c r="BO336" i="13"/>
  <c r="DK335" i="13"/>
  <c r="DS334" i="13"/>
  <c r="S334" i="13"/>
  <c r="AA333" i="13"/>
  <c r="BO332" i="13"/>
  <c r="DK331" i="13"/>
  <c r="DS330" i="13"/>
  <c r="S330" i="13"/>
  <c r="AA329" i="13"/>
  <c r="BO328" i="13"/>
  <c r="DK327" i="13"/>
  <c r="DS326" i="13"/>
  <c r="S326" i="13"/>
  <c r="EA130" i="13"/>
  <c r="DS130" i="13"/>
  <c r="DK130" i="13"/>
  <c r="CE130" i="13"/>
  <c r="BW130" i="13"/>
  <c r="BO130" i="13"/>
  <c r="AI130" i="13"/>
  <c r="AA130" i="13"/>
  <c r="S130" i="13"/>
  <c r="EA129" i="13"/>
  <c r="DS129" i="13"/>
  <c r="DK129" i="13"/>
  <c r="CE129" i="13"/>
  <c r="BW129" i="13"/>
  <c r="BO129" i="13"/>
  <c r="AQ129" i="13"/>
  <c r="AI129" i="13"/>
  <c r="AA129" i="13"/>
  <c r="S129" i="13"/>
  <c r="EA128" i="13"/>
  <c r="DS128" i="13"/>
  <c r="DK128" i="13"/>
  <c r="CE128" i="13"/>
  <c r="BW128" i="13"/>
  <c r="BO128" i="13"/>
  <c r="AQ128" i="13"/>
  <c r="AI128" i="13"/>
  <c r="AA128" i="13"/>
  <c r="S128" i="13"/>
  <c r="EA127" i="13"/>
  <c r="DS127" i="13"/>
  <c r="DK127" i="13"/>
  <c r="CE127" i="13"/>
  <c r="BW127" i="13"/>
  <c r="BO127" i="13"/>
  <c r="AQ127" i="13"/>
  <c r="AI127" i="13"/>
  <c r="AA127" i="13"/>
  <c r="S127" i="13"/>
  <c r="EA126" i="13"/>
  <c r="DS126" i="13"/>
  <c r="DK126" i="13"/>
  <c r="CE126" i="13"/>
  <c r="BW126" i="13"/>
  <c r="BO126" i="13"/>
  <c r="AQ126" i="13"/>
  <c r="AI126" i="13"/>
  <c r="AA126" i="13"/>
  <c r="S126" i="13"/>
  <c r="EA115" i="13"/>
  <c r="DS115" i="13"/>
  <c r="DK115" i="13"/>
  <c r="CE115" i="13"/>
  <c r="BW115" i="13"/>
  <c r="BO115" i="13"/>
  <c r="AQ115" i="13"/>
  <c r="AI115" i="13"/>
  <c r="AA115" i="13"/>
  <c r="S115" i="13"/>
  <c r="EA114" i="13"/>
  <c r="DS114" i="13"/>
  <c r="DK114" i="13"/>
  <c r="CE114" i="13"/>
  <c r="BW114" i="13"/>
  <c r="BO114" i="13"/>
  <c r="AQ114" i="13"/>
  <c r="AI114" i="13"/>
  <c r="AA114" i="13"/>
  <c r="S114" i="13"/>
  <c r="EA113" i="13"/>
  <c r="DS113" i="13"/>
  <c r="DK113" i="13"/>
  <c r="CE113" i="13"/>
  <c r="BW113" i="13"/>
  <c r="BO113" i="13"/>
  <c r="AQ113" i="13"/>
  <c r="AI113" i="13"/>
  <c r="AA113" i="13"/>
  <c r="S113" i="13"/>
  <c r="EA112" i="13"/>
  <c r="DS112" i="13"/>
  <c r="DK112" i="13"/>
  <c r="CE112" i="13"/>
  <c r="BW112" i="13"/>
  <c r="BO112" i="13"/>
  <c r="AQ112" i="13"/>
  <c r="AI112" i="13"/>
  <c r="AA112" i="13"/>
  <c r="S112" i="13"/>
  <c r="EI111" i="13"/>
  <c r="EA111" i="13"/>
  <c r="DS111" i="13"/>
  <c r="DK111" i="13"/>
  <c r="CE111" i="13"/>
  <c r="BW111" i="13"/>
  <c r="BO111" i="13"/>
  <c r="AQ111" i="13"/>
  <c r="AI111" i="13"/>
  <c r="AA111" i="13"/>
  <c r="S111" i="13"/>
  <c r="EI105" i="13"/>
  <c r="EA105" i="13"/>
  <c r="DS105" i="13"/>
  <c r="DK105" i="13"/>
  <c r="CE105" i="13"/>
  <c r="BW105" i="13"/>
  <c r="BO105" i="13"/>
  <c r="AQ105" i="13"/>
  <c r="AI105" i="13"/>
  <c r="AA105" i="13"/>
  <c r="S105" i="13"/>
  <c r="EI104" i="13"/>
  <c r="EA104" i="13"/>
  <c r="DS104" i="13"/>
  <c r="DK104" i="13"/>
  <c r="CE104" i="13"/>
  <c r="BW104" i="13"/>
  <c r="BO104" i="13"/>
  <c r="AQ104" i="13"/>
  <c r="AI104" i="13"/>
  <c r="AA104" i="13"/>
  <c r="S104" i="13"/>
  <c r="EI103" i="13"/>
  <c r="EA103" i="13"/>
  <c r="DS103" i="13"/>
  <c r="DK103" i="13"/>
  <c r="CE103" i="13"/>
  <c r="BW103" i="13"/>
  <c r="BO103" i="13"/>
  <c r="AQ103" i="13"/>
  <c r="AI103" i="13"/>
  <c r="AA103" i="13"/>
  <c r="S103" i="13"/>
  <c r="EI102" i="13"/>
  <c r="EA102" i="13"/>
  <c r="DS102" i="13"/>
  <c r="DK102" i="13"/>
  <c r="CE102" i="13"/>
  <c r="BW102" i="13"/>
  <c r="BO102" i="13"/>
  <c r="AQ102" i="13"/>
  <c r="AI102" i="13"/>
  <c r="AA102" i="13"/>
  <c r="S102" i="13"/>
  <c r="EI97" i="13"/>
  <c r="EA97" i="13"/>
  <c r="DS97" i="13"/>
  <c r="DK97" i="13"/>
  <c r="CE97" i="13"/>
  <c r="BW97" i="13"/>
  <c r="BO97" i="13"/>
  <c r="AQ97" i="13"/>
  <c r="AI97" i="13"/>
  <c r="AA97" i="13"/>
  <c r="S97" i="13"/>
  <c r="EI96" i="13"/>
  <c r="EA96" i="13"/>
  <c r="DS96" i="13"/>
  <c r="DK96" i="13"/>
  <c r="CE96" i="13"/>
  <c r="BW96" i="13"/>
  <c r="BO96" i="13"/>
  <c r="AQ96" i="13"/>
  <c r="AI96" i="13"/>
  <c r="AA96" i="13"/>
  <c r="S96" i="13"/>
  <c r="EI95" i="13"/>
  <c r="EA95" i="13"/>
  <c r="DS95" i="13"/>
  <c r="DK95" i="13"/>
  <c r="CE95" i="13"/>
  <c r="BW95" i="13"/>
  <c r="BO95" i="13"/>
  <c r="AQ95" i="13"/>
  <c r="AI95" i="13"/>
  <c r="AA95" i="13"/>
  <c r="S95" i="13"/>
  <c r="EI91" i="13"/>
  <c r="EA91" i="13"/>
  <c r="DS91" i="13"/>
  <c r="DK91" i="13"/>
  <c r="CE91" i="13"/>
  <c r="BW91" i="13"/>
  <c r="BO91" i="13"/>
  <c r="AQ91" i="13"/>
  <c r="AI91" i="13"/>
  <c r="AA91" i="13"/>
  <c r="S91" i="13"/>
  <c r="EI90" i="13"/>
  <c r="EA90" i="13"/>
  <c r="DS90" i="13"/>
  <c r="DK90" i="13"/>
  <c r="BO349" i="13"/>
  <c r="DK348" i="13"/>
  <c r="DS347" i="13"/>
  <c r="S347" i="13"/>
  <c r="AA346" i="13"/>
  <c r="BO345" i="13"/>
  <c r="DK344" i="13"/>
  <c r="DS343" i="13"/>
  <c r="S343" i="13"/>
  <c r="AA342" i="13"/>
  <c r="BO341" i="13"/>
  <c r="DK340" i="13"/>
  <c r="DS339" i="13"/>
  <c r="S339" i="13"/>
  <c r="AA338" i="13"/>
  <c r="BO337" i="13"/>
  <c r="DK336" i="13"/>
  <c r="DS335" i="13"/>
  <c r="S335" i="13"/>
  <c r="AA334" i="13"/>
  <c r="BO333" i="13"/>
  <c r="DK332" i="13"/>
  <c r="DS331" i="13"/>
  <c r="S331" i="13"/>
  <c r="AA330" i="13"/>
  <c r="BO329" i="13"/>
  <c r="DK328" i="13"/>
  <c r="DS327" i="13"/>
  <c r="S327" i="13"/>
  <c r="AA326" i="13"/>
  <c r="DK349" i="13"/>
  <c r="BO346" i="13"/>
  <c r="AA343" i="13"/>
  <c r="S340" i="13"/>
  <c r="DS336" i="13"/>
  <c r="DK333" i="13"/>
  <c r="BO330" i="13"/>
  <c r="AA327" i="13"/>
  <c r="DS136" i="13"/>
  <c r="BW136" i="13"/>
  <c r="AI136" i="13"/>
  <c r="S136" i="13"/>
  <c r="DS135" i="13"/>
  <c r="BW135" i="13"/>
  <c r="AI135" i="13"/>
  <c r="S135" i="13"/>
  <c r="DS134" i="13"/>
  <c r="BW134" i="13"/>
  <c r="AI134" i="13"/>
  <c r="S134" i="13"/>
  <c r="DS133" i="13"/>
  <c r="BW133" i="13"/>
  <c r="AI133" i="13"/>
  <c r="S133" i="13"/>
  <c r="DS132" i="13"/>
  <c r="BW132" i="13"/>
  <c r="AI132" i="13"/>
  <c r="S132" i="13"/>
  <c r="EA125" i="13"/>
  <c r="DK125" i="13"/>
  <c r="BW125" i="13"/>
  <c r="AQ125" i="13"/>
  <c r="AA125" i="13"/>
  <c r="DS124" i="13"/>
  <c r="CE124" i="13"/>
  <c r="BO124" i="13"/>
  <c r="AI124" i="13"/>
  <c r="S124" i="13"/>
  <c r="DS123" i="13"/>
  <c r="CE123" i="13"/>
  <c r="BO123" i="13"/>
  <c r="AI123" i="13"/>
  <c r="S123" i="13"/>
  <c r="DS122" i="13"/>
  <c r="CE122" i="13"/>
  <c r="BO122" i="13"/>
  <c r="AI122" i="13"/>
  <c r="S122" i="13"/>
  <c r="EI110" i="13"/>
  <c r="DS110" i="13"/>
  <c r="CE110" i="13"/>
  <c r="BO110" i="13"/>
  <c r="AI110" i="13"/>
  <c r="S110" i="13"/>
  <c r="EA109" i="13"/>
  <c r="DK109" i="13"/>
  <c r="BW109" i="13"/>
  <c r="AQ109" i="13"/>
  <c r="AA109" i="13"/>
  <c r="EI108" i="13"/>
  <c r="DS108" i="13"/>
  <c r="CE108" i="13"/>
  <c r="BO108" i="13"/>
  <c r="AI108" i="13"/>
  <c r="S108" i="13"/>
  <c r="EA107" i="13"/>
  <c r="DK107" i="13"/>
  <c r="BW107" i="13"/>
  <c r="AQ107" i="13"/>
  <c r="AA107" i="13"/>
  <c r="EI106" i="13"/>
  <c r="DS106" i="13"/>
  <c r="CE106" i="13"/>
  <c r="BO106" i="13"/>
  <c r="AI106" i="13"/>
  <c r="S106" i="13"/>
  <c r="EI85" i="13"/>
  <c r="EA85" i="13"/>
  <c r="DS85" i="13"/>
  <c r="DK85" i="13"/>
  <c r="CE85" i="13"/>
  <c r="BW85" i="13"/>
  <c r="BO85" i="13"/>
  <c r="AQ85" i="13"/>
  <c r="AI85" i="13"/>
  <c r="AA85" i="13"/>
  <c r="S85" i="13"/>
  <c r="EI84" i="13"/>
  <c r="EA84" i="13"/>
  <c r="DS84" i="13"/>
  <c r="DK84" i="13"/>
  <c r="CE84" i="13"/>
  <c r="BW84" i="13"/>
  <c r="BO84" i="13"/>
  <c r="AQ84" i="13"/>
  <c r="AI84" i="13"/>
  <c r="AA84" i="13"/>
  <c r="S84" i="13"/>
  <c r="EI83" i="13"/>
  <c r="EA83" i="13"/>
  <c r="DS83" i="13"/>
  <c r="DK83" i="13"/>
  <c r="CE83" i="13"/>
  <c r="BW83" i="13"/>
  <c r="BO83" i="13"/>
  <c r="AQ83" i="13"/>
  <c r="AI83" i="13"/>
  <c r="AA83" i="13"/>
  <c r="S83" i="13"/>
  <c r="EI82" i="13"/>
  <c r="EA82" i="13"/>
  <c r="DS82" i="13"/>
  <c r="DK82" i="13"/>
  <c r="CE82" i="13"/>
  <c r="BW82" i="13"/>
  <c r="BO82" i="13"/>
  <c r="AQ82" i="13"/>
  <c r="AI82" i="13"/>
  <c r="AA82" i="13"/>
  <c r="S82" i="13"/>
  <c r="EI81" i="13"/>
  <c r="EA81" i="13"/>
  <c r="DS81" i="13"/>
  <c r="DK81" i="13"/>
  <c r="CE81" i="13"/>
  <c r="BW81" i="13"/>
  <c r="BO81" i="13"/>
  <c r="AQ81" i="13"/>
  <c r="AI81" i="13"/>
  <c r="AA81" i="13"/>
  <c r="S81" i="13"/>
  <c r="EI76" i="13"/>
  <c r="EA76" i="13"/>
  <c r="DS76" i="13"/>
  <c r="DK76" i="13"/>
  <c r="CE76" i="13"/>
  <c r="BW76" i="13"/>
  <c r="BO76" i="13"/>
  <c r="AQ76" i="13"/>
  <c r="AI76" i="13"/>
  <c r="AA76" i="13"/>
  <c r="S76" i="13"/>
  <c r="EI75" i="13"/>
  <c r="EA75" i="13"/>
  <c r="DS75" i="13"/>
  <c r="DK75" i="13"/>
  <c r="CE75" i="13"/>
  <c r="BW75" i="13"/>
  <c r="BO75" i="13"/>
  <c r="AQ75" i="13"/>
  <c r="AI75" i="13"/>
  <c r="AA75" i="13"/>
  <c r="S75" i="13"/>
  <c r="EI74" i="13"/>
  <c r="EA74" i="13"/>
  <c r="DS74" i="13"/>
  <c r="DK74" i="13"/>
  <c r="CE74" i="13"/>
  <c r="BW74" i="13"/>
  <c r="BO74" i="13"/>
  <c r="AQ74" i="13"/>
  <c r="AI74" i="13"/>
  <c r="AA74" i="13"/>
  <c r="S74" i="13"/>
  <c r="EI70" i="13"/>
  <c r="EA70" i="13"/>
  <c r="DS70" i="13"/>
  <c r="DK70" i="13"/>
  <c r="CE70" i="13"/>
  <c r="BW70" i="13"/>
  <c r="BO70" i="13"/>
  <c r="AQ70" i="13"/>
  <c r="AI70" i="13"/>
  <c r="AA70" i="13"/>
  <c r="S70" i="13"/>
  <c r="EI69" i="13"/>
  <c r="EA69" i="13"/>
  <c r="DS69" i="13"/>
  <c r="DK69" i="13"/>
  <c r="CE69" i="13"/>
  <c r="BW69" i="13"/>
  <c r="BO69" i="13"/>
  <c r="AQ69" i="13"/>
  <c r="AI69" i="13"/>
  <c r="AA69" i="13"/>
  <c r="S69" i="13"/>
  <c r="EI68" i="13"/>
  <c r="EA68" i="13"/>
  <c r="DS68" i="13"/>
  <c r="DK68" i="13"/>
  <c r="CE68" i="13"/>
  <c r="BW68" i="13"/>
  <c r="BO68" i="13"/>
  <c r="AQ68" i="13"/>
  <c r="AI68" i="13"/>
  <c r="AA68" i="13"/>
  <c r="S68" i="13"/>
  <c r="EI38" i="13"/>
  <c r="EA38" i="13"/>
  <c r="DS38" i="13"/>
  <c r="DK38" i="13"/>
  <c r="CM38" i="13"/>
  <c r="CE38" i="13"/>
  <c r="BW38" i="13"/>
  <c r="BO38" i="13"/>
  <c r="AQ38" i="13"/>
  <c r="AI38" i="13"/>
  <c r="AA38" i="13"/>
  <c r="S38" i="13"/>
  <c r="EI37" i="13"/>
  <c r="EA37" i="13"/>
  <c r="DS37" i="13"/>
  <c r="DK37" i="13"/>
  <c r="CM37" i="13"/>
  <c r="CE37" i="13"/>
  <c r="BW37" i="13"/>
  <c r="BO37" i="13"/>
  <c r="AQ37" i="13"/>
  <c r="AI37" i="13"/>
  <c r="AA37" i="13"/>
  <c r="S37" i="13"/>
  <c r="EI36" i="13"/>
  <c r="EA36" i="13"/>
  <c r="DS36" i="13"/>
  <c r="DK36" i="13"/>
  <c r="CM36" i="13"/>
  <c r="CE36" i="13"/>
  <c r="BW36" i="13"/>
  <c r="BO36" i="13"/>
  <c r="AY36" i="13"/>
  <c r="AQ36" i="13"/>
  <c r="AI36" i="13"/>
  <c r="AA36" i="13"/>
  <c r="S36" i="13"/>
  <c r="EI35" i="13"/>
  <c r="EA35" i="13"/>
  <c r="DS35" i="13"/>
  <c r="DK35" i="13"/>
  <c r="CM35" i="13"/>
  <c r="CE35" i="13"/>
  <c r="BW35" i="13"/>
  <c r="BO35" i="13"/>
  <c r="AY35" i="13"/>
  <c r="AQ35" i="13"/>
  <c r="AI35" i="13"/>
  <c r="AA35" i="13"/>
  <c r="S35" i="13"/>
  <c r="EI31" i="13"/>
  <c r="EA31" i="13"/>
  <c r="DS31" i="13"/>
  <c r="DK31" i="13"/>
  <c r="CM31" i="13"/>
  <c r="CE31" i="13"/>
  <c r="BW31" i="13"/>
  <c r="BO31" i="13"/>
  <c r="AY31" i="13"/>
  <c r="AQ31" i="13"/>
  <c r="AI31" i="13"/>
  <c r="AA31" i="13"/>
  <c r="S31" i="13"/>
  <c r="EI30" i="13"/>
  <c r="EA30" i="13"/>
  <c r="DS30" i="13"/>
  <c r="DK30" i="13"/>
  <c r="CM30" i="13"/>
  <c r="CE30" i="13"/>
  <c r="BW30" i="13"/>
  <c r="BO30" i="13"/>
  <c r="AY30" i="13"/>
  <c r="AQ30" i="13"/>
  <c r="AI30" i="13"/>
  <c r="AA30" i="13"/>
  <c r="S30" i="13"/>
  <c r="EI29" i="13"/>
  <c r="EA29" i="13"/>
  <c r="DS29" i="13"/>
  <c r="DK29" i="13"/>
  <c r="CM29" i="13"/>
  <c r="CE29" i="13"/>
  <c r="BW29" i="13"/>
  <c r="BO29" i="13"/>
  <c r="AY29" i="13"/>
  <c r="AQ29" i="13"/>
  <c r="AI29" i="13"/>
  <c r="AA29" i="13"/>
  <c r="S29" i="13"/>
  <c r="EQ25" i="13"/>
  <c r="EI25" i="13"/>
  <c r="EA25" i="13"/>
  <c r="DS25" i="13"/>
  <c r="DK25" i="13"/>
  <c r="CM25" i="13"/>
  <c r="CE25" i="13"/>
  <c r="BW25" i="13"/>
  <c r="BO25" i="13"/>
  <c r="AY25" i="13"/>
  <c r="AQ25" i="13"/>
  <c r="AI25" i="13"/>
  <c r="AA25" i="13"/>
  <c r="S25" i="13"/>
  <c r="EQ24" i="13"/>
  <c r="EI24" i="13"/>
  <c r="EA24" i="13"/>
  <c r="DS24" i="13"/>
  <c r="DK24" i="13"/>
  <c r="CM24" i="13"/>
  <c r="CE24" i="13"/>
  <c r="BW24" i="13"/>
  <c r="BO24" i="13"/>
  <c r="AY24" i="13"/>
  <c r="AQ24" i="13"/>
  <c r="AI24" i="13"/>
  <c r="AA24" i="13"/>
  <c r="S24" i="13"/>
  <c r="EQ23" i="13"/>
  <c r="EI23" i="13"/>
  <c r="EA23" i="13"/>
  <c r="DS23" i="13"/>
  <c r="DK23" i="13"/>
  <c r="CM23" i="13"/>
  <c r="CE23" i="13"/>
  <c r="BW23" i="13"/>
  <c r="BO23" i="13"/>
  <c r="AY23" i="13"/>
  <c r="AQ23" i="13"/>
  <c r="AI23" i="13"/>
  <c r="AA23" i="13"/>
  <c r="S23" i="13"/>
  <c r="EQ17" i="13"/>
  <c r="EI17" i="13"/>
  <c r="EA17" i="13"/>
  <c r="DS17" i="13"/>
  <c r="DK17" i="13"/>
  <c r="CM17" i="13"/>
  <c r="CE17" i="13"/>
  <c r="BW17" i="13"/>
  <c r="BO17" i="13"/>
  <c r="AY17" i="13"/>
  <c r="AQ17" i="13"/>
  <c r="AI17" i="13"/>
  <c r="AA17" i="13"/>
  <c r="S17" i="13"/>
  <c r="EQ16" i="13"/>
  <c r="EI16" i="13"/>
  <c r="EA16" i="13"/>
  <c r="DS16" i="13"/>
  <c r="DK16" i="13"/>
  <c r="CM16" i="13"/>
  <c r="CE16" i="13"/>
  <c r="BW16" i="13"/>
  <c r="BO16" i="13"/>
  <c r="AY16" i="13"/>
  <c r="AQ16" i="13"/>
  <c r="AI16" i="13"/>
  <c r="AA16" i="13"/>
  <c r="S16" i="13"/>
  <c r="EQ15" i="13"/>
  <c r="EI15" i="13"/>
  <c r="EA15" i="13"/>
  <c r="DS15" i="13"/>
  <c r="DK15" i="13"/>
  <c r="CM15" i="13"/>
  <c r="CE15" i="13"/>
  <c r="BW15" i="13"/>
  <c r="BO15" i="13"/>
  <c r="BG15" i="13"/>
  <c r="AY15" i="13"/>
  <c r="AQ15" i="13"/>
  <c r="AI15" i="13"/>
  <c r="AA15" i="13"/>
  <c r="S15" i="13"/>
  <c r="EQ14" i="13"/>
  <c r="EI14" i="13"/>
  <c r="EA14" i="13"/>
  <c r="DS14" i="13"/>
  <c r="DK14" i="13"/>
  <c r="CM14" i="13"/>
  <c r="CE14" i="13"/>
  <c r="BW14" i="13"/>
  <c r="BO14" i="13"/>
  <c r="BG14" i="13"/>
  <c r="AY14" i="13"/>
  <c r="AQ14" i="13"/>
  <c r="AI14" i="13"/>
  <c r="AA14" i="13"/>
  <c r="S14" i="13"/>
  <c r="EQ13" i="13"/>
  <c r="EI13" i="13"/>
  <c r="EA13" i="13"/>
  <c r="DS13" i="13"/>
  <c r="DK13" i="13"/>
  <c r="CM13" i="13"/>
  <c r="CE13" i="13"/>
  <c r="BW13" i="13"/>
  <c r="BO13" i="13"/>
  <c r="BG13" i="13"/>
  <c r="AY13" i="13"/>
  <c r="AQ13" i="13"/>
  <c r="AI13" i="13"/>
  <c r="AA13" i="13"/>
  <c r="S13" i="13"/>
  <c r="EQ12" i="13"/>
  <c r="EI12" i="13"/>
  <c r="EA12" i="13"/>
  <c r="DS12" i="13"/>
  <c r="DK12" i="13"/>
  <c r="CM12" i="13"/>
  <c r="CE12" i="13"/>
  <c r="BW12" i="13"/>
  <c r="BO12" i="13"/>
  <c r="BG12" i="13"/>
  <c r="AY12" i="13"/>
  <c r="AQ12" i="13"/>
  <c r="AI12" i="13"/>
  <c r="AA12" i="13"/>
  <c r="S12" i="13"/>
  <c r="EQ11" i="13"/>
  <c r="EI11" i="13"/>
  <c r="EA11" i="13"/>
  <c r="DS11" i="13"/>
  <c r="DK11" i="13"/>
  <c r="CU11" i="13"/>
  <c r="CM11" i="13"/>
  <c r="CE11" i="13"/>
  <c r="BW11" i="13"/>
  <c r="BO11" i="13"/>
  <c r="BG11" i="13"/>
  <c r="AY11" i="13"/>
  <c r="AQ11" i="13"/>
  <c r="AI11" i="13"/>
  <c r="AA11" i="13"/>
  <c r="S11" i="13"/>
  <c r="EQ10" i="13"/>
  <c r="EI10" i="13"/>
  <c r="EA10" i="13"/>
  <c r="DS10" i="13"/>
  <c r="DK10" i="13"/>
  <c r="CU10" i="13"/>
  <c r="CM10" i="13"/>
  <c r="CE10" i="13"/>
  <c r="BW10" i="13"/>
  <c r="BO10" i="13"/>
  <c r="BG10" i="13"/>
  <c r="AY10" i="13"/>
  <c r="AQ10" i="13"/>
  <c r="AI10" i="13"/>
  <c r="AA10" i="13"/>
  <c r="S10" i="13"/>
  <c r="EY9" i="13"/>
  <c r="EQ9" i="13"/>
  <c r="EI9" i="13"/>
  <c r="EA9" i="13"/>
  <c r="DS9" i="13"/>
  <c r="DK9" i="13"/>
  <c r="CU9" i="13"/>
  <c r="CM9" i="13"/>
  <c r="CE9" i="13"/>
  <c r="BW9" i="13"/>
  <c r="BO9" i="13"/>
  <c r="BG9" i="13"/>
  <c r="AY9" i="13"/>
  <c r="AQ9" i="13"/>
  <c r="AI9" i="13"/>
  <c r="AA9" i="13"/>
  <c r="S9" i="13"/>
  <c r="AA347" i="13"/>
  <c r="S344" i="13"/>
  <c r="DS340" i="13"/>
  <c r="DK337" i="13"/>
  <c r="BO334" i="13"/>
  <c r="AA331" i="13"/>
  <c r="S328" i="13"/>
  <c r="EA116" i="13"/>
  <c r="DK116" i="13"/>
  <c r="BW116" i="13"/>
  <c r="AQ116" i="13"/>
  <c r="AA116" i="13"/>
  <c r="EA101" i="13"/>
  <c r="DK101" i="13"/>
  <c r="BW101" i="13"/>
  <c r="AQ101" i="13"/>
  <c r="AA101" i="13"/>
  <c r="EI100" i="13"/>
  <c r="DS100" i="13"/>
  <c r="CE100" i="13"/>
  <c r="BO100" i="13"/>
  <c r="AI100" i="13"/>
  <c r="S100" i="13"/>
  <c r="EA99" i="13"/>
  <c r="DK99" i="13"/>
  <c r="BW99" i="13"/>
  <c r="AQ99" i="13"/>
  <c r="AA99" i="13"/>
  <c r="EA98" i="13"/>
  <c r="DK98" i="13"/>
  <c r="BW98" i="13"/>
  <c r="AQ98" i="13"/>
  <c r="AA98" i="13"/>
  <c r="EI94" i="13"/>
  <c r="DS94" i="13"/>
  <c r="CE94" i="13"/>
  <c r="BO94" i="13"/>
  <c r="AI94" i="13"/>
  <c r="S94" i="13"/>
  <c r="EA93" i="13"/>
  <c r="DK93" i="13"/>
  <c r="BW93" i="13"/>
  <c r="AQ93" i="13"/>
  <c r="AA93" i="13"/>
  <c r="EI92" i="13"/>
  <c r="DS92" i="13"/>
  <c r="CE92" i="13"/>
  <c r="BO92" i="13"/>
  <c r="AI92" i="13"/>
  <c r="S92" i="13"/>
  <c r="EI88" i="13"/>
  <c r="EA88" i="13"/>
  <c r="DS88" i="13"/>
  <c r="DK88" i="13"/>
  <c r="CE88" i="13"/>
  <c r="BW88" i="13"/>
  <c r="BO88" i="13"/>
  <c r="AQ88" i="13"/>
  <c r="AI88" i="13"/>
  <c r="AA88" i="13"/>
  <c r="S88" i="13"/>
  <c r="EI87" i="13"/>
  <c r="EA87" i="13"/>
  <c r="DS87" i="13"/>
  <c r="DK87" i="13"/>
  <c r="CE87" i="13"/>
  <c r="BW87" i="13"/>
  <c r="BO87" i="13"/>
  <c r="AQ87" i="13"/>
  <c r="AI87" i="13"/>
  <c r="AA87" i="13"/>
  <c r="S87" i="13"/>
  <c r="EI86" i="13"/>
  <c r="EA86" i="13"/>
  <c r="DS86" i="13"/>
  <c r="DK86" i="13"/>
  <c r="CE86" i="13"/>
  <c r="BW86" i="13"/>
  <c r="BO86" i="13"/>
  <c r="AQ86" i="13"/>
  <c r="AI86" i="13"/>
  <c r="AA86" i="13"/>
  <c r="S86" i="13"/>
  <c r="EI64" i="13"/>
  <c r="EA64" i="13"/>
  <c r="DS64" i="13"/>
  <c r="DK64" i="13"/>
  <c r="CE64" i="13"/>
  <c r="BW64" i="13"/>
  <c r="BO64" i="13"/>
  <c r="AQ64" i="13"/>
  <c r="AI64" i="13"/>
  <c r="AA64" i="13"/>
  <c r="S64" i="13"/>
  <c r="EI63" i="13"/>
  <c r="EA63" i="13"/>
  <c r="DS63" i="13"/>
  <c r="DK63" i="13"/>
  <c r="CE63" i="13"/>
  <c r="BW63" i="13"/>
  <c r="BO63" i="13"/>
  <c r="AQ63" i="13"/>
  <c r="AI63" i="13"/>
  <c r="AA63" i="13"/>
  <c r="S63" i="13"/>
  <c r="EI62" i="13"/>
  <c r="EA62" i="13"/>
  <c r="DS62" i="13"/>
  <c r="DK62" i="13"/>
  <c r="CE62" i="13"/>
  <c r="BW62" i="13"/>
  <c r="BO62" i="13"/>
  <c r="AQ62" i="13"/>
  <c r="AI62" i="13"/>
  <c r="AA62" i="13"/>
  <c r="S62" i="13"/>
  <c r="EI61" i="13"/>
  <c r="EA61" i="13"/>
  <c r="DS61" i="13"/>
  <c r="DK61" i="13"/>
  <c r="CE61" i="13"/>
  <c r="BW61" i="13"/>
  <c r="BO61" i="13"/>
  <c r="AQ61" i="13"/>
  <c r="AI61" i="13"/>
  <c r="AA61" i="13"/>
  <c r="S61" i="13"/>
  <c r="EI60" i="13"/>
  <c r="EA60" i="13"/>
  <c r="DS60" i="13"/>
  <c r="DK60" i="13"/>
  <c r="CE60" i="13"/>
  <c r="BW60" i="13"/>
  <c r="BO60" i="13"/>
  <c r="AQ60" i="13"/>
  <c r="AI60" i="13"/>
  <c r="AA60" i="13"/>
  <c r="S60" i="13"/>
  <c r="EI55" i="13"/>
  <c r="EA55" i="13"/>
  <c r="DS55" i="13"/>
  <c r="DK55" i="13"/>
  <c r="CE55" i="13"/>
  <c r="BW55" i="13"/>
  <c r="BO55" i="13"/>
  <c r="AQ55" i="13"/>
  <c r="AI55" i="13"/>
  <c r="AA55" i="13"/>
  <c r="S55" i="13"/>
  <c r="EI54" i="13"/>
  <c r="EA54" i="13"/>
  <c r="DS54" i="13"/>
  <c r="DK54" i="13"/>
  <c r="CE54" i="13"/>
  <c r="BW54" i="13"/>
  <c r="BO54" i="13"/>
  <c r="AQ54" i="13"/>
  <c r="AI54" i="13"/>
  <c r="AA54" i="13"/>
  <c r="S54" i="13"/>
  <c r="EI53" i="13"/>
  <c r="EA53" i="13"/>
  <c r="DS53" i="13"/>
  <c r="DK53" i="13"/>
  <c r="CE53" i="13"/>
  <c r="BW53" i="13"/>
  <c r="BO53" i="13"/>
  <c r="AQ53" i="13"/>
  <c r="AI53" i="13"/>
  <c r="AA53" i="13"/>
  <c r="S53" i="13"/>
  <c r="EI49" i="13"/>
  <c r="EA49" i="13"/>
  <c r="DS49" i="13"/>
  <c r="DK49" i="13"/>
  <c r="CE49" i="13"/>
  <c r="BW49" i="13"/>
  <c r="BO49" i="13"/>
  <c r="AQ49" i="13"/>
  <c r="AI49" i="13"/>
  <c r="AA49" i="13"/>
  <c r="S49" i="13"/>
  <c r="EI48" i="13"/>
  <c r="EA48" i="13"/>
  <c r="DS48" i="13"/>
  <c r="DK48" i="13"/>
  <c r="CE48" i="13"/>
  <c r="BW48" i="13"/>
  <c r="BO48" i="13"/>
  <c r="AQ48" i="13"/>
  <c r="AI48" i="13"/>
  <c r="AA48" i="13"/>
  <c r="S48" i="13"/>
  <c r="EI47" i="13"/>
  <c r="EA47" i="13"/>
  <c r="DS47" i="13"/>
  <c r="DK47" i="13"/>
  <c r="CE47" i="13"/>
  <c r="BW47" i="13"/>
  <c r="BO47" i="13"/>
  <c r="AQ47" i="13"/>
  <c r="AI47" i="13"/>
  <c r="AA47" i="13"/>
  <c r="S47" i="13"/>
  <c r="EY8" i="13"/>
  <c r="EQ8" i="13"/>
  <c r="EI8" i="13"/>
  <c r="EA8" i="13"/>
  <c r="DS8" i="13"/>
  <c r="DK8" i="13"/>
  <c r="CU8" i="13"/>
  <c r="CM8" i="13"/>
  <c r="CE8" i="13"/>
  <c r="BW8" i="13"/>
  <c r="BO8" i="13"/>
  <c r="BG8" i="13"/>
  <c r="AY8" i="13"/>
  <c r="AQ8" i="13"/>
  <c r="AI8" i="13"/>
  <c r="AA8" i="13"/>
  <c r="S8" i="13"/>
  <c r="EY7" i="13"/>
  <c r="EQ7" i="13"/>
  <c r="EI7" i="13"/>
  <c r="EA7" i="13"/>
  <c r="DS7" i="13"/>
  <c r="DK7" i="13"/>
  <c r="CU7" i="13"/>
  <c r="CM7" i="13"/>
  <c r="CE7" i="13"/>
  <c r="BW7" i="13"/>
  <c r="BO7" i="13"/>
  <c r="BG7" i="13"/>
  <c r="AY7" i="13"/>
  <c r="AQ7" i="13"/>
  <c r="AI7" i="13"/>
  <c r="AA7" i="13"/>
  <c r="S7" i="13"/>
  <c r="EY6" i="13"/>
  <c r="EQ6" i="13"/>
  <c r="EI6" i="13"/>
  <c r="EA6" i="13"/>
  <c r="DS6" i="13"/>
  <c r="DK6" i="13"/>
  <c r="CU6" i="13"/>
  <c r="CM6" i="13"/>
  <c r="CE6" i="13"/>
  <c r="BW6" i="13"/>
  <c r="BO6" i="13"/>
  <c r="BG6" i="13"/>
  <c r="AY6" i="13"/>
  <c r="AQ6" i="13"/>
  <c r="AI6" i="13"/>
  <c r="AA6" i="13"/>
  <c r="S6" i="13"/>
  <c r="EY5" i="13"/>
  <c r="EQ5" i="13"/>
  <c r="EI5" i="13"/>
  <c r="EA5" i="13"/>
  <c r="DS5" i="13"/>
  <c r="DK5" i="13"/>
  <c r="DC5" i="13"/>
  <c r="CU5" i="13"/>
  <c r="CM5" i="13"/>
  <c r="CE5" i="13"/>
  <c r="BW5" i="13"/>
  <c r="BO5" i="13"/>
  <c r="BG5" i="13"/>
  <c r="AY5" i="13"/>
  <c r="AQ5" i="13"/>
  <c r="AI5" i="13"/>
  <c r="AA5" i="13"/>
  <c r="S5" i="13"/>
  <c r="EY4" i="13"/>
  <c r="EQ4" i="13"/>
  <c r="EI4" i="13"/>
  <c r="EA4" i="13"/>
  <c r="DS4" i="13"/>
  <c r="DK4" i="13"/>
  <c r="DC4" i="13"/>
  <c r="CU4" i="13"/>
  <c r="CM4" i="13"/>
  <c r="CE4" i="13"/>
  <c r="BW4" i="13"/>
  <c r="BO4" i="13"/>
  <c r="BG4" i="13"/>
  <c r="AY4" i="13"/>
  <c r="AQ4" i="13"/>
  <c r="AI4" i="13"/>
  <c r="AA4" i="13"/>
  <c r="S4" i="13"/>
  <c r="EY3" i="13"/>
  <c r="EQ3" i="13"/>
  <c r="EI3" i="13"/>
  <c r="EA3" i="13"/>
  <c r="DS3" i="13"/>
  <c r="DK3" i="13"/>
  <c r="DC3" i="13"/>
  <c r="CU3" i="13"/>
  <c r="CM3" i="13"/>
  <c r="CE3" i="13"/>
  <c r="BW3" i="13"/>
  <c r="BO3" i="13"/>
  <c r="BG3" i="13"/>
  <c r="AY3" i="13"/>
  <c r="AQ3" i="13"/>
  <c r="AI3" i="13"/>
  <c r="AA3" i="13"/>
  <c r="S3" i="13"/>
  <c r="EY2" i="13"/>
  <c r="EQ2" i="13"/>
  <c r="EI2" i="13"/>
  <c r="EA2" i="13"/>
  <c r="DS2" i="13"/>
  <c r="DK2" i="13"/>
  <c r="DC2" i="13"/>
  <c r="CU2" i="13"/>
  <c r="CM2" i="13"/>
  <c r="CE2" i="13"/>
  <c r="BW2" i="13"/>
  <c r="BO2" i="13"/>
  <c r="BG2" i="13"/>
  <c r="AY2" i="13"/>
  <c r="AQ2" i="13"/>
  <c r="AI2" i="13"/>
  <c r="AA2" i="13"/>
  <c r="S2" i="13"/>
  <c r="EY1" i="13"/>
  <c r="EQ1" i="13"/>
  <c r="EI1" i="13"/>
  <c r="EA1" i="13"/>
  <c r="DS1" i="13"/>
  <c r="DK1" i="13"/>
  <c r="DC1" i="13"/>
  <c r="CU1" i="13"/>
  <c r="CM1" i="13"/>
  <c r="CE1" i="13"/>
  <c r="BW1" i="13"/>
  <c r="BO1" i="13"/>
  <c r="BG1" i="13"/>
  <c r="AY1" i="13"/>
  <c r="AQ1" i="13"/>
  <c r="AI1" i="13"/>
  <c r="AA1" i="13"/>
  <c r="S1" i="13"/>
  <c r="S348" i="13"/>
  <c r="DS344" i="13"/>
  <c r="DK341" i="13"/>
  <c r="BO338" i="13"/>
  <c r="AA335" i="13"/>
  <c r="S332" i="13"/>
  <c r="DS328" i="13"/>
  <c r="EA136" i="13"/>
  <c r="DK136" i="13"/>
  <c r="BO136" i="13"/>
  <c r="AA136" i="13"/>
  <c r="EA135" i="13"/>
  <c r="DK135" i="13"/>
  <c r="BO135" i="13"/>
  <c r="AA135" i="13"/>
  <c r="EA134" i="13"/>
  <c r="DK134" i="13"/>
  <c r="BO134" i="13"/>
  <c r="AA134" i="13"/>
  <c r="EA133" i="13"/>
  <c r="DK133" i="13"/>
  <c r="BO133" i="13"/>
  <c r="AA133" i="13"/>
  <c r="EA132" i="13"/>
  <c r="DK132" i="13"/>
  <c r="BO132" i="13"/>
  <c r="AA132" i="13"/>
  <c r="DS125" i="13"/>
  <c r="CE125" i="13"/>
  <c r="BO125" i="13"/>
  <c r="AI125" i="13"/>
  <c r="S125" i="13"/>
  <c r="EA124" i="13"/>
  <c r="DK124" i="13"/>
  <c r="BW124" i="13"/>
  <c r="AQ124" i="13"/>
  <c r="AA124" i="13"/>
  <c r="EA123" i="13"/>
  <c r="DK123" i="13"/>
  <c r="BW123" i="13"/>
  <c r="AQ123" i="13"/>
  <c r="AA123" i="13"/>
  <c r="EA122" i="13"/>
  <c r="DK122" i="13"/>
  <c r="BW122" i="13"/>
  <c r="AQ122" i="13"/>
  <c r="AA122" i="13"/>
  <c r="EA110" i="13"/>
  <c r="DK110" i="13"/>
  <c r="BW110" i="13"/>
  <c r="AQ110" i="13"/>
  <c r="AA110" i="13"/>
  <c r="EI109" i="13"/>
  <c r="DS109" i="13"/>
  <c r="CE109" i="13"/>
  <c r="BO109" i="13"/>
  <c r="AI109" i="13"/>
  <c r="S109" i="13"/>
  <c r="EA108" i="13"/>
  <c r="DK108" i="13"/>
  <c r="BW108" i="13"/>
  <c r="AQ108" i="13"/>
  <c r="AA108" i="13"/>
  <c r="EI107" i="13"/>
  <c r="DS107" i="13"/>
  <c r="CE107" i="13"/>
  <c r="BO107" i="13"/>
  <c r="AI107" i="13"/>
  <c r="S107" i="13"/>
  <c r="EA106" i="13"/>
  <c r="DK106" i="13"/>
  <c r="BW106" i="13"/>
  <c r="AQ106" i="13"/>
  <c r="AA106" i="13"/>
  <c r="EI80" i="13"/>
  <c r="EA80" i="13"/>
  <c r="DS80" i="13"/>
  <c r="DK80" i="13"/>
  <c r="CE80" i="13"/>
  <c r="BW80" i="13"/>
  <c r="BO80" i="13"/>
  <c r="AQ80" i="13"/>
  <c r="AI80" i="13"/>
  <c r="AA80" i="13"/>
  <c r="S80" i="13"/>
  <c r="EI79" i="13"/>
  <c r="EA79" i="13"/>
  <c r="DS79" i="13"/>
  <c r="DK79" i="13"/>
  <c r="CE79" i="13"/>
  <c r="BW79" i="13"/>
  <c r="BO79" i="13"/>
  <c r="AQ79" i="13"/>
  <c r="AI79" i="13"/>
  <c r="AA79" i="13"/>
  <c r="S79" i="13"/>
  <c r="EI78" i="13"/>
  <c r="EA78" i="13"/>
  <c r="DS78" i="13"/>
  <c r="DK78" i="13"/>
  <c r="CE78" i="13"/>
  <c r="BW78" i="13"/>
  <c r="BO78" i="13"/>
  <c r="AQ78" i="13"/>
  <c r="AI78" i="13"/>
  <c r="AA78" i="13"/>
  <c r="S78" i="13"/>
  <c r="EI77" i="13"/>
  <c r="EA77" i="13"/>
  <c r="DS77" i="13"/>
  <c r="DK77" i="13"/>
  <c r="CE77" i="13"/>
  <c r="BW77" i="13"/>
  <c r="BO77" i="13"/>
  <c r="AQ77" i="13"/>
  <c r="AI77" i="13"/>
  <c r="AA77" i="13"/>
  <c r="S77" i="13"/>
  <c r="EI73" i="13"/>
  <c r="EA73" i="13"/>
  <c r="DS73" i="13"/>
  <c r="DK73" i="13"/>
  <c r="CE73" i="13"/>
  <c r="BW73" i="13"/>
  <c r="BO73" i="13"/>
  <c r="AQ73" i="13"/>
  <c r="AI73" i="13"/>
  <c r="AA73" i="13"/>
  <c r="S73" i="13"/>
  <c r="EI72" i="13"/>
  <c r="EA72" i="13"/>
  <c r="DS72" i="13"/>
  <c r="DK72" i="13"/>
  <c r="CE72" i="13"/>
  <c r="BW72" i="13"/>
  <c r="BO72" i="13"/>
  <c r="AQ72" i="13"/>
  <c r="AI72" i="13"/>
  <c r="AA72" i="13"/>
  <c r="S72" i="13"/>
  <c r="EI71" i="13"/>
  <c r="EA71" i="13"/>
  <c r="DS71" i="13"/>
  <c r="DK71" i="13"/>
  <c r="CE71" i="13"/>
  <c r="BW71" i="13"/>
  <c r="BO71" i="13"/>
  <c r="AQ71" i="13"/>
  <c r="AI71" i="13"/>
  <c r="AA71" i="13"/>
  <c r="S71" i="13"/>
  <c r="EI67" i="13"/>
  <c r="EA67" i="13"/>
  <c r="DS67" i="13"/>
  <c r="DK67" i="13"/>
  <c r="CE67" i="13"/>
  <c r="BW67" i="13"/>
  <c r="BO67" i="13"/>
  <c r="AQ67" i="13"/>
  <c r="AI67" i="13"/>
  <c r="AA67" i="13"/>
  <c r="S67" i="13"/>
  <c r="EI66" i="13"/>
  <c r="EA66" i="13"/>
  <c r="DS66" i="13"/>
  <c r="DK66" i="13"/>
  <c r="CE66" i="13"/>
  <c r="BW66" i="13"/>
  <c r="BO66" i="13"/>
  <c r="AQ66" i="13"/>
  <c r="AI66" i="13"/>
  <c r="AA66" i="13"/>
  <c r="S66" i="13"/>
  <c r="EI65" i="13"/>
  <c r="EA65" i="13"/>
  <c r="DS65" i="13"/>
  <c r="DK65" i="13"/>
  <c r="CE65" i="13"/>
  <c r="BW65" i="13"/>
  <c r="BO65" i="13"/>
  <c r="AQ65" i="13"/>
  <c r="AI65" i="13"/>
  <c r="AA65" i="13"/>
  <c r="S65" i="13"/>
  <c r="EI43" i="13"/>
  <c r="EA43" i="13"/>
  <c r="DS43" i="13"/>
  <c r="DK43" i="13"/>
  <c r="CE43" i="13"/>
  <c r="BW43" i="13"/>
  <c r="BO43" i="13"/>
  <c r="AQ43" i="13"/>
  <c r="AI43" i="13"/>
  <c r="AA43" i="13"/>
  <c r="S43" i="13"/>
  <c r="EI42" i="13"/>
  <c r="EA42" i="13"/>
  <c r="DS42" i="13"/>
  <c r="DK42" i="13"/>
  <c r="CE42" i="13"/>
  <c r="BW42" i="13"/>
  <c r="BO42" i="13"/>
  <c r="AQ42" i="13"/>
  <c r="AI42" i="13"/>
  <c r="AA42" i="13"/>
  <c r="S42" i="13"/>
  <c r="EI41" i="13"/>
  <c r="EA41" i="13"/>
  <c r="DS41" i="13"/>
  <c r="DK41" i="13"/>
  <c r="CM41" i="13"/>
  <c r="CE41" i="13"/>
  <c r="BW41" i="13"/>
  <c r="BO41" i="13"/>
  <c r="AQ41" i="13"/>
  <c r="AI41" i="13"/>
  <c r="AA41" i="13"/>
  <c r="S41" i="13"/>
  <c r="EI40" i="13"/>
  <c r="EA40" i="13"/>
  <c r="DS40" i="13"/>
  <c r="DK40" i="13"/>
  <c r="CM40" i="13"/>
  <c r="CE40" i="13"/>
  <c r="BW40" i="13"/>
  <c r="BO40" i="13"/>
  <c r="AQ40" i="13"/>
  <c r="AI40" i="13"/>
  <c r="AA40" i="13"/>
  <c r="S40" i="13"/>
  <c r="EI39" i="13"/>
  <c r="EA39" i="13"/>
  <c r="DS39" i="13"/>
  <c r="DK39" i="13"/>
  <c r="CM39" i="13"/>
  <c r="CE39" i="13"/>
  <c r="BW39" i="13"/>
  <c r="BO39" i="13"/>
  <c r="AQ39" i="13"/>
  <c r="AI39" i="13"/>
  <c r="AA39" i="13"/>
  <c r="S39" i="13"/>
  <c r="EI34" i="13"/>
  <c r="EA34" i="13"/>
  <c r="DS34" i="13"/>
  <c r="DK34" i="13"/>
  <c r="CM34" i="13"/>
  <c r="CE34" i="13"/>
  <c r="BW34" i="13"/>
  <c r="BO34" i="13"/>
  <c r="AY34" i="13"/>
  <c r="AQ34" i="13"/>
  <c r="AI34" i="13"/>
  <c r="AA34" i="13"/>
  <c r="S34" i="13"/>
  <c r="EI33" i="13"/>
  <c r="EA33" i="13"/>
  <c r="DS33" i="13"/>
  <c r="DK33" i="13"/>
  <c r="CM33" i="13"/>
  <c r="CE33" i="13"/>
  <c r="BW33" i="13"/>
  <c r="BO33" i="13"/>
  <c r="AY33" i="13"/>
  <c r="AQ33" i="13"/>
  <c r="AI33" i="13"/>
  <c r="AA33" i="13"/>
  <c r="S33" i="13"/>
  <c r="EI32" i="13"/>
  <c r="EA32" i="13"/>
  <c r="DS32" i="13"/>
  <c r="DK32" i="13"/>
  <c r="CM32" i="13"/>
  <c r="CE32" i="13"/>
  <c r="BW32" i="13"/>
  <c r="BO32" i="13"/>
  <c r="AY32" i="13"/>
  <c r="AQ32" i="13"/>
  <c r="AI32" i="13"/>
  <c r="AA32" i="13"/>
  <c r="S32" i="13"/>
  <c r="EQ28" i="13"/>
  <c r="EI28" i="13"/>
  <c r="EA28" i="13"/>
  <c r="DS28" i="13"/>
  <c r="DK28" i="13"/>
  <c r="CM28" i="13"/>
  <c r="CE28" i="13"/>
  <c r="BW28" i="13"/>
  <c r="BO28" i="13"/>
  <c r="AY28" i="13"/>
  <c r="AQ28" i="13"/>
  <c r="AI28" i="13"/>
  <c r="AA28" i="13"/>
  <c r="S28" i="13"/>
  <c r="EQ27" i="13"/>
  <c r="EI27" i="13"/>
  <c r="EA27" i="13"/>
  <c r="DS27" i="13"/>
  <c r="DK27" i="13"/>
  <c r="CM27" i="13"/>
  <c r="CE27" i="13"/>
  <c r="BW27" i="13"/>
  <c r="BO27" i="13"/>
  <c r="AY27" i="13"/>
  <c r="AQ27" i="13"/>
  <c r="AI27" i="13"/>
  <c r="AA27" i="13"/>
  <c r="S27" i="13"/>
  <c r="EQ26" i="13"/>
  <c r="EI26" i="13"/>
  <c r="EA26" i="13"/>
  <c r="DS26" i="13"/>
  <c r="DK26" i="13"/>
  <c r="CM26" i="13"/>
  <c r="CE26" i="13"/>
  <c r="BW26" i="13"/>
  <c r="BO26" i="13"/>
  <c r="AY26" i="13"/>
  <c r="AQ26" i="13"/>
  <c r="AI26" i="13"/>
  <c r="AA26" i="13"/>
  <c r="S26" i="13"/>
  <c r="EQ22" i="13"/>
  <c r="EI22" i="13"/>
  <c r="EA22" i="13"/>
  <c r="DS22" i="13"/>
  <c r="DK22" i="13"/>
  <c r="CM22" i="13"/>
  <c r="CE22" i="13"/>
  <c r="BW22" i="13"/>
  <c r="BO22" i="13"/>
  <c r="AY22" i="13"/>
  <c r="AQ22" i="13"/>
  <c r="AI22" i="13"/>
  <c r="AA22" i="13"/>
  <c r="S22" i="13"/>
  <c r="EQ21" i="13"/>
  <c r="EI21" i="13"/>
  <c r="EA21" i="13"/>
  <c r="DS21" i="13"/>
  <c r="DK21" i="13"/>
  <c r="CM21" i="13"/>
  <c r="CE21" i="13"/>
  <c r="BW21" i="13"/>
  <c r="BO21" i="13"/>
  <c r="AY21" i="13"/>
  <c r="AQ21" i="13"/>
  <c r="AI21" i="13"/>
  <c r="AA21" i="13"/>
  <c r="S21" i="13"/>
  <c r="EQ20" i="13"/>
  <c r="EI20" i="13"/>
  <c r="EA20" i="13"/>
  <c r="DS20" i="13"/>
  <c r="DK20" i="13"/>
  <c r="CM20" i="13"/>
  <c r="CE20" i="13"/>
  <c r="BW20" i="13"/>
  <c r="BO20" i="13"/>
  <c r="AY20" i="13"/>
  <c r="AQ20" i="13"/>
  <c r="AI20" i="13"/>
  <c r="AA20" i="13"/>
  <c r="S20" i="13"/>
  <c r="EQ19" i="13"/>
  <c r="EI19" i="13"/>
  <c r="EA19" i="13"/>
  <c r="DS19" i="13"/>
  <c r="DK19" i="13"/>
  <c r="CM19" i="13"/>
  <c r="CE19" i="13"/>
  <c r="BW19" i="13"/>
  <c r="BO19" i="13"/>
  <c r="AY19" i="13"/>
  <c r="AQ19" i="13"/>
  <c r="AI19" i="13"/>
  <c r="AA19" i="13"/>
  <c r="S19" i="13"/>
  <c r="EQ18" i="13"/>
  <c r="EI18" i="13"/>
  <c r="EA18" i="13"/>
  <c r="DS18" i="13"/>
  <c r="DK18" i="13"/>
  <c r="CM18" i="13"/>
  <c r="CE18" i="13"/>
  <c r="BW18" i="13"/>
  <c r="BO18" i="13"/>
  <c r="AY18" i="13"/>
  <c r="AQ18" i="13"/>
  <c r="AI18" i="13"/>
  <c r="AA18" i="13"/>
  <c r="S18" i="13"/>
  <c r="DS348" i="13"/>
  <c r="S336" i="13"/>
  <c r="AI116" i="13"/>
  <c r="CE101" i="13"/>
  <c r="EA100" i="13"/>
  <c r="AA100" i="13"/>
  <c r="BO99" i="13"/>
  <c r="DS98" i="13"/>
  <c r="S98" i="13"/>
  <c r="DK94" i="13"/>
  <c r="EI93" i="13"/>
  <c r="AI93" i="13"/>
  <c r="BW92" i="13"/>
  <c r="CE90" i="13"/>
  <c r="AI90" i="13"/>
  <c r="EA89" i="13"/>
  <c r="BW89" i="13"/>
  <c r="AA89" i="13"/>
  <c r="DS59" i="13"/>
  <c r="BO59" i="13"/>
  <c r="S59" i="13"/>
  <c r="DK58" i="13"/>
  <c r="AQ58" i="13"/>
  <c r="EI57" i="13"/>
  <c r="CE57" i="13"/>
  <c r="AI57" i="13"/>
  <c r="EI56" i="13"/>
  <c r="CE56" i="13"/>
  <c r="AI56" i="13"/>
  <c r="EA52" i="13"/>
  <c r="BW52" i="13"/>
  <c r="AA52" i="13"/>
  <c r="DS51" i="13"/>
  <c r="BO51" i="13"/>
  <c r="S51" i="13"/>
  <c r="DK50" i="13"/>
  <c r="AQ50" i="13"/>
  <c r="EI46" i="13"/>
  <c r="CE46" i="13"/>
  <c r="AI46" i="13"/>
  <c r="EA45" i="13"/>
  <c r="BW45" i="13"/>
  <c r="AA45" i="13"/>
  <c r="DS44" i="13"/>
  <c r="BO44" i="13"/>
  <c r="S44" i="13"/>
  <c r="AA339" i="13"/>
  <c r="BO326" i="13"/>
  <c r="DS116" i="13"/>
  <c r="S116" i="13"/>
  <c r="BO101" i="13"/>
  <c r="DK100" i="13"/>
  <c r="EI99" i="13"/>
  <c r="AI99" i="13"/>
  <c r="CE98" i="13"/>
  <c r="BW94" i="13"/>
  <c r="DS93" i="13"/>
  <c r="S93" i="13"/>
  <c r="AQ92" i="13"/>
  <c r="BW90" i="13"/>
  <c r="AA90" i="13"/>
  <c r="DS89" i="13"/>
  <c r="BO89" i="13"/>
  <c r="S89" i="13"/>
  <c r="DK59" i="13"/>
  <c r="AQ59" i="13"/>
  <c r="EI58" i="13"/>
  <c r="CE58" i="13"/>
  <c r="AI58" i="13"/>
  <c r="EA57" i="13"/>
  <c r="BW57" i="13"/>
  <c r="AA57" i="13"/>
  <c r="EA56" i="13"/>
  <c r="BW56" i="13"/>
  <c r="AA56" i="13"/>
  <c r="DS52" i="13"/>
  <c r="BO52" i="13"/>
  <c r="S52" i="13"/>
  <c r="DK51" i="13"/>
  <c r="AQ51" i="13"/>
  <c r="EI50" i="13"/>
  <c r="CE50" i="13"/>
  <c r="AI50" i="13"/>
  <c r="EA46" i="13"/>
  <c r="BW46" i="13"/>
  <c r="AA46" i="13"/>
  <c r="DS45" i="13"/>
  <c r="BO45" i="13"/>
  <c r="S45" i="13"/>
  <c r="DK44" i="13"/>
  <c r="AQ44" i="13"/>
  <c r="BO342" i="13"/>
  <c r="DK329" i="13"/>
  <c r="CE116" i="13"/>
  <c r="EI101" i="13"/>
  <c r="AI101" i="13"/>
  <c r="BW100" i="13"/>
  <c r="DS99" i="13"/>
  <c r="S99" i="13"/>
  <c r="BO98" i="13"/>
  <c r="AQ94" i="13"/>
  <c r="CE93" i="13"/>
  <c r="EA92" i="13"/>
  <c r="AA92" i="13"/>
  <c r="BO90" i="13"/>
  <c r="S90" i="13"/>
  <c r="DK89" i="13"/>
  <c r="AQ89" i="13"/>
  <c r="EI59" i="13"/>
  <c r="CE59" i="13"/>
  <c r="AI59" i="13"/>
  <c r="EA58" i="13"/>
  <c r="BW58" i="13"/>
  <c r="AA58" i="13"/>
  <c r="DS57" i="13"/>
  <c r="BO57" i="13"/>
  <c r="S57" i="13"/>
  <c r="DS56" i="13"/>
  <c r="BO56" i="13"/>
  <c r="S56" i="13"/>
  <c r="DK52" i="13"/>
  <c r="AQ52" i="13"/>
  <c r="EI51" i="13"/>
  <c r="CE51" i="13"/>
  <c r="AI51" i="13"/>
  <c r="EA50" i="13"/>
  <c r="BW50" i="13"/>
  <c r="AA50" i="13"/>
  <c r="DS46" i="13"/>
  <c r="BO46" i="13"/>
  <c r="S46" i="13"/>
  <c r="DK45" i="13"/>
  <c r="AQ45" i="13"/>
  <c r="EI44" i="13"/>
  <c r="CE44" i="13"/>
  <c r="AI44" i="13"/>
  <c r="DK345" i="13"/>
  <c r="DS332" i="13"/>
  <c r="BO116" i="13"/>
  <c r="DS101" i="13"/>
  <c r="S101" i="13"/>
  <c r="AQ100" i="13"/>
  <c r="CE99" i="13"/>
  <c r="EI98" i="13"/>
  <c r="AI98" i="13"/>
  <c r="EA94" i="13"/>
  <c r="AA94" i="13"/>
  <c r="BO93" i="13"/>
  <c r="DK92" i="13"/>
  <c r="AQ90" i="13"/>
  <c r="EI89" i="13"/>
  <c r="CE89" i="13"/>
  <c r="AI89" i="13"/>
  <c r="EA59" i="13"/>
  <c r="BW59" i="13"/>
  <c r="AA59" i="13"/>
  <c r="DS58" i="13"/>
  <c r="BO58" i="13"/>
  <c r="S58" i="13"/>
  <c r="DK57" i="13"/>
  <c r="AQ57" i="13"/>
  <c r="DK56" i="13"/>
  <c r="AQ56" i="13"/>
  <c r="EI52" i="13"/>
  <c r="CE52" i="13"/>
  <c r="AI52" i="13"/>
  <c r="EA51" i="13"/>
  <c r="BW51" i="13"/>
  <c r="AA51" i="13"/>
  <c r="DS50" i="13"/>
  <c r="BO50" i="13"/>
  <c r="S50" i="13"/>
  <c r="DK46" i="13"/>
  <c r="AQ46" i="13"/>
  <c r="EI45" i="13"/>
  <c r="CE45" i="13"/>
  <c r="AI45" i="13"/>
  <c r="EA44" i="13"/>
  <c r="BW44" i="13"/>
  <c r="AA44" i="13"/>
  <c r="BW112" i="14"/>
  <c r="BO90" i="14"/>
  <c r="BO55" i="14"/>
  <c r="EA8" i="14"/>
  <c r="AQ4" i="14"/>
  <c r="CM17" i="14"/>
  <c r="BG10" i="14"/>
  <c r="AQ95" i="14"/>
  <c r="AQ10" i="14"/>
  <c r="BG2" i="14"/>
  <c r="EI83" i="14"/>
  <c r="S615" i="14"/>
  <c r="DK169" i="14"/>
  <c r="BW134" i="14"/>
  <c r="AI167" i="14"/>
  <c r="AI108" i="14"/>
  <c r="BO36" i="14"/>
  <c r="AA174" i="14"/>
  <c r="DS82" i="14"/>
  <c r="DK40" i="14"/>
  <c r="BW111" i="14"/>
  <c r="S90" i="14"/>
  <c r="S55" i="14"/>
  <c r="CM8" i="14"/>
  <c r="BG3" i="14"/>
  <c r="EQ15" i="14"/>
  <c r="BO9" i="14"/>
  <c r="EI94" i="14"/>
  <c r="AY9" i="14"/>
  <c r="AA2" i="14"/>
  <c r="AQ101" i="14"/>
  <c r="EA5" i="10"/>
  <c r="S135" i="14"/>
  <c r="EA69" i="14"/>
  <c r="BW116" i="14"/>
  <c r="AQ33" i="14"/>
  <c r="BW127" i="14"/>
  <c r="DK103" i="14"/>
  <c r="S95" i="14"/>
  <c r="EA88" i="14"/>
  <c r="EA56" i="14"/>
  <c r="EI50" i="14"/>
  <c r="EI44" i="14"/>
  <c r="EI7" i="14"/>
  <c r="AA5" i="14"/>
  <c r="AA3" i="14"/>
  <c r="S19" i="14"/>
  <c r="CE11" i="14"/>
  <c r="EQ9" i="14"/>
  <c r="CM14" i="14"/>
  <c r="S129" i="14"/>
  <c r="S56" i="14"/>
  <c r="EQ3" i="14"/>
  <c r="AY41" i="14"/>
  <c r="EA43" i="14"/>
  <c r="CE10" i="14"/>
  <c r="EA25" i="14"/>
  <c r="BW39" i="14"/>
  <c r="EA14" i="10"/>
  <c r="S131" i="14"/>
  <c r="S68" i="14"/>
  <c r="EI71" i="14"/>
  <c r="AA32" i="14"/>
  <c r="BW125" i="14"/>
  <c r="DS102" i="14"/>
  <c r="DK94" i="14"/>
  <c r="BO88" i="14"/>
  <c r="BW56" i="14"/>
  <c r="CE50" i="14"/>
  <c r="EQ43" i="14"/>
  <c r="EQ6" i="14"/>
  <c r="EI4" i="14"/>
  <c r="BW2" i="14"/>
  <c r="EI17" i="14"/>
  <c r="BW10" i="14"/>
  <c r="DK14" i="14"/>
  <c r="AI23" i="14"/>
  <c r="S127" i="14"/>
  <c r="DK55" i="14"/>
  <c r="DK3" i="14"/>
  <c r="AA40" i="14"/>
  <c r="BW43" i="14"/>
  <c r="DS15" i="14"/>
  <c r="AA26" i="14"/>
  <c r="DS39" i="14"/>
  <c r="S14" i="14"/>
  <c r="BW136" i="14"/>
  <c r="AA38" i="14"/>
  <c r="AI104" i="14"/>
  <c r="AA89" i="14"/>
  <c r="S49" i="14"/>
  <c r="BO6" i="14"/>
  <c r="AY1" i="14"/>
  <c r="AI9" i="14"/>
  <c r="S112" i="14"/>
  <c r="AI55" i="14"/>
  <c r="EI5" i="14"/>
  <c r="BO15" i="14"/>
  <c r="AY31" i="14"/>
  <c r="DS104" i="14"/>
  <c r="AY42" i="14"/>
  <c r="AY20" i="14"/>
  <c r="DK78" i="14"/>
  <c r="AA49" i="14"/>
  <c r="DK43" i="14"/>
  <c r="CU7" i="14"/>
  <c r="DS5" i="14"/>
  <c r="EY3" i="14"/>
  <c r="AQ2" i="14"/>
  <c r="DS18" i="14"/>
  <c r="EA14" i="14"/>
  <c r="AI14" i="14"/>
  <c r="CE13" i="14"/>
  <c r="EA9" i="14"/>
  <c r="EI78" i="14"/>
  <c r="EQ32" i="14"/>
  <c r="AQ103" i="14"/>
  <c r="AQ88" i="14"/>
  <c r="DS45" i="14"/>
  <c r="AI6" i="14"/>
  <c r="S1" i="14"/>
  <c r="AI13" i="14"/>
  <c r="S111" i="14"/>
  <c r="EA51" i="14"/>
  <c r="DC5" i="14"/>
  <c r="AQ14" i="14"/>
  <c r="CM31" i="14"/>
  <c r="AI110" i="14"/>
  <c r="DK42" i="14"/>
  <c r="CM20" i="14"/>
  <c r="S79" i="14"/>
  <c r="S526" i="10"/>
  <c r="BW155" i="10"/>
  <c r="DK92" i="10"/>
  <c r="DS132" i="10"/>
  <c r="EA67" i="10"/>
  <c r="DK303" i="10"/>
  <c r="DK74" i="10"/>
  <c r="AQ107" i="10"/>
  <c r="S510" i="10"/>
  <c r="BO72" i="10"/>
  <c r="BO212" i="10"/>
  <c r="BW61" i="10"/>
  <c r="AQ57" i="10"/>
  <c r="DS222" i="10"/>
  <c r="AI201" i="10"/>
  <c r="CE26" i="14"/>
  <c r="AA113" i="14"/>
  <c r="EI96" i="14"/>
  <c r="DS90" i="14"/>
  <c r="EA57" i="14"/>
  <c r="AI51" i="14"/>
  <c r="BW44" i="14"/>
  <c r="CM7" i="14"/>
  <c r="AY5" i="14"/>
  <c r="EA2" i="14"/>
  <c r="CE17" i="14"/>
  <c r="DK9" i="14"/>
  <c r="EA93" i="14"/>
  <c r="AA25" i="14"/>
  <c r="BO96" i="14"/>
  <c r="AA58" i="14"/>
  <c r="AQ49" i="14"/>
  <c r="DS7" i="14"/>
  <c r="AA4" i="14"/>
  <c r="EI18" i="14"/>
  <c r="CE12" i="14"/>
  <c r="DS20" i="14"/>
  <c r="EI39" i="14"/>
  <c r="S48" i="14"/>
  <c r="DS127" i="14"/>
  <c r="BO33" i="14"/>
  <c r="BW117" i="14"/>
  <c r="BO113" i="14"/>
  <c r="EI27" i="14"/>
  <c r="DK72" i="14"/>
  <c r="BW48" i="14"/>
  <c r="BO25" i="14"/>
  <c r="AA112" i="14"/>
  <c r="BW96" i="14"/>
  <c r="AQ90" i="14"/>
  <c r="BW57" i="14"/>
  <c r="BW50" i="14"/>
  <c r="AI44" i="14"/>
  <c r="BG7" i="14"/>
  <c r="EA4" i="14"/>
  <c r="CU2" i="14"/>
  <c r="AQ17" i="14"/>
  <c r="DK16" i="14"/>
  <c r="AI52" i="14"/>
  <c r="EQ20" i="14"/>
  <c r="S96" i="14"/>
  <c r="DS57" i="14"/>
  <c r="EQ45" i="14"/>
  <c r="CE7" i="14"/>
  <c r="EI3" i="14"/>
  <c r="CM18" i="14"/>
  <c r="BW11" i="14"/>
  <c r="S21" i="14"/>
  <c r="AI40" i="14"/>
  <c r="DK52" i="14"/>
  <c r="AI128" i="14"/>
  <c r="DK33" i="14"/>
  <c r="BW119" i="14"/>
  <c r="EA113" i="14"/>
  <c r="AI31" i="14"/>
  <c r="CE78" i="14"/>
  <c r="DK1154" i="10"/>
  <c r="AA478" i="10"/>
  <c r="DK287" i="10"/>
  <c r="DS208" i="10"/>
  <c r="BO180" i="10"/>
  <c r="AA152" i="10"/>
  <c r="BW137" i="10"/>
  <c r="CE55" i="10"/>
  <c r="S4" i="10"/>
  <c r="EA64" i="10"/>
  <c r="EI72" i="10"/>
  <c r="AA46" i="10"/>
  <c r="BO115" i="10"/>
  <c r="AI84" i="10"/>
  <c r="AA454" i="10"/>
  <c r="AA211" i="10"/>
  <c r="AI154" i="10"/>
  <c r="CE54" i="10"/>
  <c r="S14" i="10"/>
  <c r="DS172" i="10"/>
  <c r="S11" i="14"/>
  <c r="CE65" i="14"/>
  <c r="DS136" i="14"/>
  <c r="AA109" i="14"/>
  <c r="AI60" i="14"/>
  <c r="BO46" i="14"/>
  <c r="AA140" i="14"/>
  <c r="DK120" i="14"/>
  <c r="DK116" i="14"/>
  <c r="CE77" i="14"/>
  <c r="CM29" i="14"/>
  <c r="DK146" i="14"/>
  <c r="S118" i="14"/>
  <c r="DK71" i="14"/>
  <c r="AA66" i="14"/>
  <c r="BO42" i="14"/>
  <c r="CM40" i="14"/>
  <c r="AI39" i="14"/>
  <c r="S38" i="14"/>
  <c r="EI32" i="14"/>
  <c r="DS31" i="14"/>
  <c r="CM27" i="14"/>
  <c r="BW26" i="14"/>
  <c r="AY25" i="14"/>
  <c r="AI21" i="14"/>
  <c r="S20" i="14"/>
  <c r="EA128" i="14"/>
  <c r="EA126" i="14"/>
  <c r="EA114" i="14"/>
  <c r="EA112" i="14"/>
  <c r="EA110" i="14"/>
  <c r="S104" i="14"/>
  <c r="AI102" i="14"/>
  <c r="BW28" i="14"/>
  <c r="AI59" i="14"/>
  <c r="S146" i="14"/>
  <c r="BW137" i="14"/>
  <c r="DK79" i="14"/>
  <c r="CE71" i="14"/>
  <c r="BW66" i="14"/>
  <c r="CE64" i="14"/>
  <c r="EI41" i="14"/>
  <c r="CE40" i="14"/>
  <c r="BO39" i="14"/>
  <c r="AQ38" i="14"/>
  <c r="AA33" i="14"/>
  <c r="EQ31" i="14"/>
  <c r="EA27" i="14"/>
  <c r="DK26" i="14"/>
  <c r="CE25" i="14"/>
  <c r="BO21" i="14"/>
  <c r="AQ20" i="14"/>
  <c r="AI129" i="14"/>
  <c r="AI127" i="14"/>
  <c r="AI125" i="14"/>
  <c r="AI113" i="14"/>
  <c r="AI111" i="14"/>
  <c r="AQ104" i="14"/>
  <c r="BW102" i="14"/>
  <c r="DK35" i="14"/>
  <c r="BO61" i="14"/>
  <c r="DK46" i="14"/>
  <c r="S139" i="14"/>
  <c r="S117" i="14"/>
  <c r="S72" i="14"/>
  <c r="EA66" i="14"/>
  <c r="EI64" i="14"/>
  <c r="AI42" i="14"/>
  <c r="DS40" i="14"/>
  <c r="CM39" i="14"/>
  <c r="BW38" i="14"/>
  <c r="AY33" i="14"/>
  <c r="AI32" i="14"/>
  <c r="S31" i="14"/>
  <c r="EI26" i="14"/>
  <c r="DS25" i="14"/>
  <c r="CM21" i="14"/>
  <c r="BW20" i="14"/>
  <c r="DK129" i="14"/>
  <c r="DK127" i="14"/>
  <c r="DK125" i="14"/>
  <c r="EI14" i="14"/>
  <c r="CM16" i="14"/>
  <c r="EQ12" i="14"/>
  <c r="BW9" i="14"/>
  <c r="CM13" i="14"/>
  <c r="AI65" i="14"/>
  <c r="DS130" i="14"/>
  <c r="DS28" i="14"/>
  <c r="BW59" i="14"/>
  <c r="S46" i="14"/>
  <c r="AA139" i="14"/>
  <c r="AA120" i="14"/>
  <c r="AA116" i="14"/>
  <c r="AI77" i="14"/>
  <c r="S22" i="14"/>
  <c r="AI144" i="14"/>
  <c r="S116" i="14"/>
  <c r="S71" i="14"/>
  <c r="AA65" i="14"/>
  <c r="S42" i="14"/>
  <c r="AY40" i="14"/>
  <c r="EI38" i="14"/>
  <c r="DS33" i="14"/>
  <c r="CM32" i="14"/>
  <c r="BW31" i="14"/>
  <c r="AY27" i="14"/>
  <c r="AI26" i="14"/>
  <c r="S25" i="14"/>
  <c r="EI20" i="14"/>
  <c r="DS19" i="14"/>
  <c r="BO128" i="14"/>
  <c r="BO126" i="14"/>
  <c r="BO114" i="14"/>
  <c r="BO112" i="14"/>
  <c r="BO110" i="14"/>
  <c r="BW103" i="14"/>
  <c r="DS101" i="14"/>
  <c r="AA100" i="14"/>
  <c r="AA53" i="14"/>
  <c r="DS143" i="14"/>
  <c r="BW130" i="14"/>
  <c r="AI78" i="14"/>
  <c r="EI70" i="14"/>
  <c r="S66" i="14"/>
  <c r="S64" i="14"/>
  <c r="CE41" i="14"/>
  <c r="AQ40" i="14"/>
  <c r="AA39" i="14"/>
  <c r="EQ33" i="14"/>
  <c r="EA32" i="14"/>
  <c r="DK31" i="14"/>
  <c r="CE27" i="14"/>
  <c r="BO26" i="14"/>
  <c r="AQ25" i="14"/>
  <c r="AA21" i="14"/>
  <c r="EQ19" i="14"/>
  <c r="DS128" i="14"/>
  <c r="DS126" i="14"/>
  <c r="DS114" i="14"/>
  <c r="DS112" i="14"/>
  <c r="DS110" i="14"/>
  <c r="EA103" i="14"/>
  <c r="AA102" i="14"/>
  <c r="AY24" i="14"/>
  <c r="CE54" i="14"/>
  <c r="BO145" i="14"/>
  <c r="S137" i="14"/>
  <c r="AQ79" i="14"/>
  <c r="AQ71" i="14"/>
  <c r="BO66" i="14"/>
  <c r="BO64" i="14"/>
  <c r="EA41" i="14"/>
  <c r="BW40" i="14"/>
  <c r="AY39" i="14"/>
  <c r="AI38" i="14"/>
  <c r="S33" i="14"/>
  <c r="EI31" i="14"/>
  <c r="DS27" i="14"/>
  <c r="CM26" i="14"/>
  <c r="BW25" i="14"/>
  <c r="AY21" i="14"/>
  <c r="AI20" i="14"/>
  <c r="AA129" i="14"/>
  <c r="AA127" i="14"/>
  <c r="BW13" i="14"/>
  <c r="EA11" i="14"/>
  <c r="EI9" i="14"/>
  <c r="AA14" i="14"/>
  <c r="BO10" i="14"/>
  <c r="DS14" i="14"/>
  <c r="EI52" i="14"/>
  <c r="S91" i="14"/>
  <c r="EA143" i="14"/>
  <c r="DK118" i="14"/>
  <c r="AA76" i="14"/>
  <c r="S138" i="14"/>
  <c r="AA70" i="14"/>
  <c r="CM41" i="14"/>
  <c r="CM38" i="14"/>
  <c r="AY32" i="14"/>
  <c r="S27" i="14"/>
  <c r="DS21" i="14"/>
  <c r="EA129" i="14"/>
  <c r="EA125" i="14"/>
  <c r="EA111" i="14"/>
  <c r="AA103" i="14"/>
  <c r="DK87" i="14"/>
  <c r="BW141" i="14"/>
  <c r="DS76" i="14"/>
  <c r="BW65" i="14"/>
  <c r="AI41" i="14"/>
  <c r="EA38" i="14"/>
  <c r="CE32" i="14"/>
  <c r="AQ27" i="14"/>
  <c r="EQ21" i="14"/>
  <c r="DK19" i="14"/>
  <c r="AI126" i="14"/>
  <c r="AI112" i="14"/>
  <c r="BO103" i="14"/>
  <c r="BO98" i="14"/>
  <c r="AA143" i="14"/>
  <c r="EA77" i="14"/>
  <c r="EA65" i="14"/>
  <c r="BW41" i="14"/>
  <c r="S39" i="14"/>
  <c r="DS32" i="14"/>
  <c r="BW27" i="14"/>
  <c r="AI25" i="14"/>
  <c r="EI19" i="14"/>
  <c r="DK126" i="14"/>
  <c r="AY16" i="14"/>
  <c r="AQ15" i="14"/>
  <c r="EI15" i="14"/>
  <c r="S12" i="14"/>
  <c r="CE16" i="14"/>
  <c r="S18" i="14"/>
  <c r="AI19" i="14"/>
  <c r="DC1" i="14"/>
  <c r="CM2" i="14"/>
  <c r="BW3" i="14"/>
  <c r="BG4" i="14"/>
  <c r="AQ5" i="14"/>
  <c r="AA6" i="14"/>
  <c r="S7" i="14"/>
  <c r="EY7" i="14"/>
  <c r="EQ8" i="14"/>
  <c r="AA44" i="14"/>
  <c r="AY45" i="14"/>
  <c r="DK49" i="14"/>
  <c r="AA51" i="14"/>
  <c r="CE55" i="14"/>
  <c r="S57" i="14"/>
  <c r="BW58" i="14"/>
  <c r="S89" i="14"/>
  <c r="DK90" i="14"/>
  <c r="AI95" i="14"/>
  <c r="EA96" i="14"/>
  <c r="AA104" i="14"/>
  <c r="S113" i="14"/>
  <c r="BW128" i="14"/>
  <c r="AQ26" i="14"/>
  <c r="EA33" i="14"/>
  <c r="EI42" i="14"/>
  <c r="BW120" i="14"/>
  <c r="AY10" i="14"/>
  <c r="EI12" i="14"/>
  <c r="AA10" i="14"/>
  <c r="BO14" i="14"/>
  <c r="CU10" i="14"/>
  <c r="S15" i="14"/>
  <c r="AQ11" i="14"/>
  <c r="DK15" i="14"/>
  <c r="EA17" i="14"/>
  <c r="EQ18" i="14"/>
  <c r="CE1" i="14"/>
  <c r="BO2" i="14"/>
  <c r="AY3" i="14"/>
  <c r="AI4" i="14"/>
  <c r="S5" i="14"/>
  <c r="EQ5" i="14"/>
  <c r="EI6" i="14"/>
  <c r="EA7" i="14"/>
  <c r="DS8" i="14"/>
  <c r="EI43" i="14"/>
  <c r="AA45" i="14"/>
  <c r="BO49" i="14"/>
  <c r="EA50" i="14"/>
  <c r="AQ55" i="14"/>
  <c r="DS56" i="14"/>
  <c r="AI58" i="14"/>
  <c r="DS88" i="14"/>
  <c r="BO52" i="14"/>
  <c r="EA63" i="14"/>
  <c r="DS142" i="14"/>
  <c r="AA118" i="14"/>
  <c r="DS72" i="14"/>
  <c r="S136" i="14"/>
  <c r="CE66" i="14"/>
  <c r="EI40" i="14"/>
  <c r="AY38" i="14"/>
  <c r="S32" i="14"/>
  <c r="DS26" i="14"/>
  <c r="BW21" i="14"/>
  <c r="BO129" i="14"/>
  <c r="BO125" i="14"/>
  <c r="BO111" i="14"/>
  <c r="DK102" i="14"/>
  <c r="AA62" i="14"/>
  <c r="BW139" i="14"/>
  <c r="AQ72" i="14"/>
  <c r="S65" i="14"/>
  <c r="EA40" i="14"/>
  <c r="CE38" i="14"/>
  <c r="AQ32" i="14"/>
  <c r="EQ26" i="14"/>
  <c r="DK21" i="14"/>
  <c r="DS129" i="14"/>
  <c r="DS125" i="14"/>
  <c r="DS111" i="14"/>
  <c r="S103" i="14"/>
  <c r="S86" i="14"/>
  <c r="S141" i="14"/>
  <c r="BO76" i="14"/>
  <c r="BO65" i="14"/>
  <c r="S41" i="14"/>
  <c r="DS38" i="14"/>
  <c r="BW32" i="14"/>
  <c r="AI27" i="14"/>
  <c r="EI21" i="14"/>
  <c r="CM19" i="14"/>
  <c r="AA126" i="14"/>
  <c r="AA12" i="14"/>
  <c r="BO16" i="14"/>
  <c r="S9" i="14"/>
  <c r="AA13" i="14"/>
  <c r="AI17" i="14"/>
  <c r="AY18" i="14"/>
  <c r="BW19" i="14"/>
  <c r="EI1" i="14"/>
  <c r="DS2" i="14"/>
  <c r="DC3" i="14"/>
  <c r="CM4" i="14"/>
  <c r="BW5" i="14"/>
  <c r="BG6" i="14"/>
  <c r="AY7" i="14"/>
  <c r="AQ8" i="14"/>
  <c r="AI43" i="14"/>
  <c r="BO44" i="14"/>
  <c r="DK45" i="14"/>
  <c r="S50" i="14"/>
  <c r="BW51" i="14"/>
  <c r="EI55" i="14"/>
  <c r="BO57" i="14"/>
  <c r="EA58" i="14"/>
  <c r="BO89" i="14"/>
  <c r="S94" i="14"/>
  <c r="DK95" i="14"/>
  <c r="BO101" i="14"/>
  <c r="S110" i="14"/>
  <c r="S114" i="14"/>
  <c r="EA19" i="14"/>
  <c r="BO27" i="14"/>
  <c r="EQ38" i="14"/>
  <c r="DS65" i="14"/>
  <c r="DK142" i="14"/>
  <c r="BO12" i="14"/>
  <c r="AA9" i="14"/>
  <c r="AA11" i="14"/>
  <c r="CE15" i="14"/>
  <c r="DK11" i="14"/>
  <c r="AI16" i="14"/>
  <c r="AY12" i="14"/>
  <c r="EA16" i="14"/>
  <c r="AA18" i="14"/>
  <c r="AQ19" i="14"/>
  <c r="DK1" i="14"/>
  <c r="BO735" i="10"/>
  <c r="BO373" i="10"/>
  <c r="DK240" i="10"/>
  <c r="AA198" i="10"/>
  <c r="DK169" i="10"/>
  <c r="BW128" i="10"/>
  <c r="AA112" i="10"/>
  <c r="S73" i="10"/>
  <c r="AA23" i="10"/>
  <c r="AI30" i="10"/>
  <c r="CU14" i="10"/>
  <c r="AQ109" i="10"/>
  <c r="AI32" i="10"/>
  <c r="BO811" i="10"/>
  <c r="AA331" i="10"/>
  <c r="DS189" i="10"/>
  <c r="BW82" i="10"/>
  <c r="DK16" i="10"/>
  <c r="S686" i="10"/>
  <c r="S85" i="10"/>
  <c r="DK566" i="14"/>
  <c r="DK574" i="14"/>
  <c r="DK582" i="14"/>
  <c r="S592" i="14"/>
  <c r="S603" i="14"/>
  <c r="DK613" i="14"/>
  <c r="DK636" i="14"/>
  <c r="DK656" i="14"/>
  <c r="DK459" i="14"/>
  <c r="DK467" i="14"/>
  <c r="DK475" i="14"/>
  <c r="DK483" i="14"/>
  <c r="DK491" i="14"/>
  <c r="DK499" i="14"/>
  <c r="DK507" i="14"/>
  <c r="DK515" i="14"/>
  <c r="DK523" i="14"/>
  <c r="DK531" i="14"/>
  <c r="DK539" i="14"/>
  <c r="DK547" i="14"/>
  <c r="DK555" i="14"/>
  <c r="DK563" i="14"/>
  <c r="DK571" i="14"/>
  <c r="DK579" i="14"/>
  <c r="S588" i="14"/>
  <c r="S599" i="14"/>
  <c r="DK609" i="14"/>
  <c r="DK625" i="14"/>
  <c r="DK679" i="14"/>
  <c r="DS232" i="14"/>
  <c r="AI175" i="14"/>
  <c r="AI163" i="14"/>
  <c r="AI151" i="14"/>
  <c r="S123" i="14"/>
  <c r="BO179" i="14"/>
  <c r="DS162" i="14"/>
  <c r="DS146" i="14"/>
  <c r="BW105" i="14"/>
  <c r="AI73" i="14"/>
  <c r="EI35" i="14"/>
  <c r="AA207" i="14"/>
  <c r="AA170" i="14"/>
  <c r="DK153" i="14"/>
  <c r="S122" i="14"/>
  <c r="EA80" i="14"/>
  <c r="AA37" i="14"/>
  <c r="AQ46" i="14"/>
  <c r="DS66" i="14"/>
  <c r="CE39" i="14"/>
  <c r="EQ27" i="14"/>
  <c r="BO20" i="14"/>
  <c r="BW114" i="14"/>
  <c r="BW110" i="14"/>
  <c r="EA101" i="14"/>
  <c r="EA95" i="14"/>
  <c r="AI94" i="14"/>
  <c r="DK89" i="14"/>
  <c r="S88" i="14"/>
  <c r="CE57" i="14"/>
  <c r="AA56" i="14"/>
  <c r="DK51" i="14"/>
  <c r="AI50" i="14"/>
  <c r="EA45" i="14"/>
  <c r="CE44" i="14"/>
  <c r="AY43" i="14"/>
  <c r="BG8" i="14"/>
  <c r="BO7" i="14"/>
  <c r="BW6" i="14"/>
  <c r="CM5" i="14"/>
  <c r="DC4" i="14"/>
  <c r="DS3" i="14"/>
  <c r="EI2" i="14"/>
  <c r="EY1" i="14"/>
  <c r="AA1" i="14"/>
  <c r="BW18" i="14"/>
  <c r="AY17" i="14"/>
  <c r="DK13" i="14"/>
  <c r="CE9" i="14"/>
  <c r="S13" i="14"/>
  <c r="EQ16" i="14"/>
  <c r="BW12" i="14"/>
  <c r="AY14" i="14"/>
  <c r="CU12" i="14"/>
  <c r="AA54" i="14"/>
  <c r="AI71" i="14"/>
  <c r="BO40" i="14"/>
  <c r="EA31" i="14"/>
  <c r="AQ21" i="14"/>
  <c r="AA125" i="14"/>
  <c r="AA111" i="14"/>
  <c r="BO102" i="14"/>
  <c r="AA96" i="14"/>
  <c r="BW94" i="14"/>
  <c r="EI89" i="14"/>
  <c r="EI58" i="14"/>
  <c r="AA57" i="14"/>
  <c r="EI51" i="14"/>
  <c r="AA50" i="14"/>
  <c r="BO45" i="14"/>
  <c r="CE43" i="14"/>
  <c r="AY8" i="14"/>
  <c r="AA7" i="14"/>
  <c r="DK5" i="14"/>
  <c r="CU4" i="14"/>
  <c r="CE3" i="14"/>
  <c r="AI2" i="14"/>
  <c r="DK18" i="14"/>
  <c r="CE14" i="14"/>
  <c r="EI13" i="14"/>
  <c r="AQ13" i="14"/>
  <c r="S16" i="14"/>
  <c r="BW77" i="14"/>
  <c r="DK32" i="14"/>
  <c r="BW126" i="14"/>
  <c r="AI103" i="14"/>
  <c r="EA94" i="14"/>
  <c r="DK88" i="14"/>
  <c r="DK56" i="14"/>
  <c r="DS50" i="14"/>
  <c r="S45" i="14"/>
  <c r="DK8" i="14"/>
  <c r="EA6" i="14"/>
  <c r="EY4" i="14"/>
  <c r="AQ3" i="14"/>
  <c r="BW1" i="14"/>
  <c r="DS17" i="14"/>
  <c r="EQ10" i="14"/>
  <c r="EI11" i="14"/>
  <c r="AA128" i="14"/>
  <c r="S26" i="14"/>
  <c r="CM33" i="14"/>
  <c r="CM42" i="14"/>
  <c r="S119" i="14"/>
  <c r="AI101" i="14"/>
  <c r="DS113" i="14"/>
  <c r="CE20" i="14"/>
  <c r="AA31" i="14"/>
  <c r="DK39" i="14"/>
  <c r="EI66" i="14"/>
  <c r="EQ46" i="14"/>
  <c r="BO104" i="14"/>
  <c r="BO127" i="14"/>
  <c r="CM25" i="14"/>
  <c r="AI33" i="14"/>
  <c r="AI64" i="14"/>
  <c r="DK53" i="14"/>
  <c r="DK136" i="14"/>
  <c r="CE76" i="14"/>
  <c r="DK679" i="10"/>
  <c r="AA355" i="10"/>
  <c r="DK232" i="10"/>
  <c r="CE194" i="10"/>
  <c r="AA166" i="10"/>
  <c r="BO89" i="10"/>
  <c r="AI105" i="10"/>
  <c r="BW58" i="10"/>
  <c r="DK15" i="10"/>
  <c r="S27" i="10"/>
  <c r="AQ141" i="10"/>
  <c r="EI62" i="10"/>
  <c r="CE10" i="10"/>
  <c r="BO715" i="10"/>
  <c r="DK298" i="10"/>
  <c r="DK182" i="10"/>
  <c r="CE139" i="10"/>
  <c r="AA92" i="10"/>
  <c r="BW483" i="10"/>
  <c r="DS311" i="10"/>
  <c r="DK568" i="14"/>
  <c r="DK576" i="14"/>
  <c r="DK584" i="14"/>
  <c r="S595" i="14"/>
  <c r="DK605" i="14"/>
  <c r="DK617" i="14"/>
  <c r="DK647" i="14"/>
  <c r="DK677" i="14"/>
  <c r="DK461" i="14"/>
  <c r="DK469" i="14"/>
  <c r="DK477" i="14"/>
  <c r="DK485" i="14"/>
  <c r="DK493" i="14"/>
  <c r="DK501" i="14"/>
  <c r="DK509" i="14"/>
  <c r="DK517" i="14"/>
  <c r="DK525" i="14"/>
  <c r="DK533" i="14"/>
  <c r="DK541" i="14"/>
  <c r="DK549" i="14"/>
  <c r="DK557" i="14"/>
  <c r="DK565" i="14"/>
  <c r="DK573" i="14"/>
  <c r="DK581" i="14"/>
  <c r="S591" i="14"/>
  <c r="DK601" i="14"/>
  <c r="S612" i="14"/>
  <c r="DK631" i="14"/>
  <c r="DK694" i="14"/>
  <c r="DS186" i="14"/>
  <c r="BO172" i="14"/>
  <c r="BO160" i="14"/>
  <c r="EA147" i="14"/>
  <c r="BW109" i="14"/>
  <c r="AA328" i="14"/>
  <c r="DS174" i="14"/>
  <c r="DS158" i="14"/>
  <c r="BW132" i="14"/>
  <c r="AA83" i="14"/>
  <c r="BO68" i="14"/>
  <c r="CE35" i="14"/>
  <c r="AI183" i="14"/>
  <c r="DK165" i="14"/>
  <c r="DK149" i="14"/>
  <c r="DS107" i="14"/>
  <c r="DK74" i="14"/>
  <c r="AQ36" i="14"/>
  <c r="BW138" i="14"/>
  <c r="DS64" i="14"/>
  <c r="BO38" i="14"/>
  <c r="EA26" i="14"/>
  <c r="BW129" i="14"/>
  <c r="BW113" i="14"/>
  <c r="BW104" i="14"/>
  <c r="S101" i="14"/>
  <c r="BO95" i="14"/>
  <c r="EA90" i="14"/>
  <c r="AI89" i="14"/>
  <c r="DK58" i="14"/>
  <c r="AI57" i="14"/>
  <c r="DS55" i="14"/>
  <c r="AQ51" i="14"/>
  <c r="EA49" i="14"/>
  <c r="BW45" i="14"/>
  <c r="AQ44" i="14"/>
  <c r="S43" i="14"/>
  <c r="AA8" i="14"/>
  <c r="AI7" i="14"/>
  <c r="AQ6" i="14"/>
  <c r="BG5" i="14"/>
  <c r="BW4" i="14"/>
  <c r="CM3" i="14"/>
  <c r="DC2" i="14"/>
  <c r="DS1" i="14"/>
  <c r="AY19" i="14"/>
  <c r="AI18" i="14"/>
  <c r="S17" i="14"/>
  <c r="CM12" i="14"/>
  <c r="BW16" i="14"/>
  <c r="EQ11" i="14"/>
  <c r="EA15" i="14"/>
  <c r="BO11" i="14"/>
  <c r="S10" i="14"/>
  <c r="EI16" i="14"/>
  <c r="EA144" i="14"/>
  <c r="AI66" i="14"/>
  <c r="AQ39" i="14"/>
  <c r="DK27" i="14"/>
  <c r="AA20" i="14"/>
  <c r="AA114" i="14"/>
  <c r="AA110" i="14"/>
  <c r="BW101" i="14"/>
  <c r="DS95" i="14"/>
  <c r="AA94" i="14"/>
  <c r="BW89" i="14"/>
  <c r="CE58" i="14"/>
  <c r="BO56" i="14"/>
  <c r="CE51" i="14"/>
  <c r="DS49" i="14"/>
  <c r="EA44" i="14"/>
  <c r="AQ43" i="14"/>
  <c r="S8" i="14"/>
  <c r="CU6" i="14"/>
  <c r="CE5" i="14"/>
  <c r="BO4" i="14"/>
  <c r="S3" i="14"/>
  <c r="EQ1" i="14"/>
  <c r="BO18" i="14"/>
  <c r="BO13" i="14"/>
  <c r="DS12" i="14"/>
  <c r="AI12" i="14"/>
  <c r="CM11" i="14"/>
  <c r="DK70" i="14"/>
  <c r="CE31" i="14"/>
  <c r="S125" i="14"/>
  <c r="AQ102" i="14"/>
  <c r="BO94" i="14"/>
  <c r="AI88" i="14"/>
  <c r="AQ56" i="14"/>
  <c r="BO50" i="14"/>
  <c r="DS44" i="14"/>
  <c r="BW8" i="14"/>
  <c r="CM6" i="14"/>
  <c r="DS4" i="14"/>
  <c r="EY2" i="14"/>
  <c r="AQ1" i="14"/>
  <c r="BW17" i="14"/>
  <c r="EY9" i="14"/>
  <c r="EA10" i="14"/>
  <c r="DK128" i="14"/>
  <c r="AY26" i="14"/>
  <c r="EI33" i="14"/>
  <c r="EQ42" i="14"/>
  <c r="S130" i="14"/>
  <c r="DK101" i="14"/>
  <c r="AI114" i="14"/>
  <c r="EA20" i="14"/>
  <c r="BO31" i="14"/>
  <c r="EQ39" i="14"/>
  <c r="BW70" i="14"/>
  <c r="BO48" i="14"/>
  <c r="EA104" i="14"/>
  <c r="EA127" i="14"/>
  <c r="EI25" i="14"/>
  <c r="BW33" i="14"/>
  <c r="DK64" i="14"/>
  <c r="EI59" i="14"/>
  <c r="AA137" i="14"/>
  <c r="EI76" i="14"/>
  <c r="S140" i="14"/>
  <c r="AQ47" i="14"/>
  <c r="EA62" i="14"/>
  <c r="AI159" i="14"/>
  <c r="BW76" i="14"/>
  <c r="EI77" i="14"/>
  <c r="BO79" i="14"/>
  <c r="AA117" i="14"/>
  <c r="AA119" i="14"/>
  <c r="AA130" i="14"/>
  <c r="AA138" i="14"/>
  <c r="DK140" i="14"/>
  <c r="BO144" i="14"/>
  <c r="BO47" i="14"/>
  <c r="AQ53" i="14"/>
  <c r="EI60" i="14"/>
  <c r="BW100" i="14"/>
  <c r="EA167" i="14"/>
  <c r="DS116" i="14"/>
  <c r="EA142" i="14"/>
  <c r="DK97" i="14"/>
  <c r="EA117" i="14"/>
  <c r="S40" i="14"/>
  <c r="AQ41" i="14"/>
  <c r="DS42" i="14"/>
  <c r="DK65" i="14"/>
  <c r="CE70" i="14"/>
  <c r="AA77" i="14"/>
  <c r="S120" i="14"/>
  <c r="S142" i="14"/>
  <c r="DS48" i="14"/>
  <c r="AI92" i="14"/>
  <c r="BO72" i="14"/>
  <c r="EA76" i="14"/>
  <c r="AQ78" i="14"/>
  <c r="DS79" i="14"/>
  <c r="DK117" i="14"/>
  <c r="DK119" i="14"/>
  <c r="AA136" i="14"/>
  <c r="DK138" i="14"/>
  <c r="DK141" i="14"/>
  <c r="AA146" i="14"/>
  <c r="DS47" i="14"/>
  <c r="DS53" i="14"/>
  <c r="AA63" i="14"/>
  <c r="AY22" i="14"/>
  <c r="AA72" i="14"/>
  <c r="AI117" i="14"/>
  <c r="BO143" i="14"/>
  <c r="S115" i="14"/>
  <c r="EA119" i="14"/>
  <c r="BO78" i="14"/>
  <c r="AI119" i="14"/>
  <c r="DS138" i="14"/>
  <c r="BW46" i="14"/>
  <c r="S61" i="14"/>
  <c r="BO176" i="14"/>
  <c r="EI72" i="14"/>
  <c r="DK48" i="14"/>
  <c r="DK130" i="14"/>
  <c r="DK137" i="14"/>
  <c r="DK139" i="14"/>
  <c r="AA142" i="14"/>
  <c r="S145" i="14"/>
  <c r="S47" i="14"/>
  <c r="EA48" i="14"/>
  <c r="AI54" i="14"/>
  <c r="BO62" i="14"/>
  <c r="DK92" i="14"/>
  <c r="EI29" i="14"/>
  <c r="BW72" i="14"/>
  <c r="AA79" i="14"/>
  <c r="DS119" i="14"/>
  <c r="AI139" i="14"/>
  <c r="EA46" i="14"/>
  <c r="DS61" i="14"/>
  <c r="AA41" i="14"/>
  <c r="S77" i="14"/>
  <c r="CE60" i="14"/>
  <c r="AI97" i="14"/>
  <c r="BW23" i="14"/>
  <c r="BO34" i="14"/>
  <c r="BO71" i="14"/>
  <c r="EA72" i="14"/>
  <c r="DK77" i="14"/>
  <c r="BW79" i="14"/>
  <c r="DS117" i="14"/>
  <c r="DS120" i="14"/>
  <c r="AI137" i="14"/>
  <c r="DS140" i="14"/>
  <c r="AA145" i="14"/>
  <c r="EA47" i="14"/>
  <c r="BO54" i="14"/>
  <c r="AI85" i="14"/>
  <c r="S29" i="14"/>
  <c r="AQ42" i="14"/>
  <c r="DS70" i="14"/>
  <c r="EA78" i="14"/>
  <c r="BO141" i="14"/>
  <c r="AQ85" i="14"/>
  <c r="AA141" i="14"/>
  <c r="AI143" i="14"/>
  <c r="DK145" i="14"/>
  <c r="DS46" i="14"/>
  <c r="AA48" i="14"/>
  <c r="DS52" i="14"/>
  <c r="DS54" i="14"/>
  <c r="DK61" i="14"/>
  <c r="BO86" i="14"/>
  <c r="EA98" i="14"/>
  <c r="CM24" i="14"/>
  <c r="DK36" i="14"/>
  <c r="DS71" i="14"/>
  <c r="AI76" i="14"/>
  <c r="S78" i="14"/>
  <c r="EA79" i="14"/>
  <c r="DS118" i="14"/>
  <c r="AI130" i="14"/>
  <c r="DS137" i="14"/>
  <c r="AI141" i="14"/>
  <c r="DS145" i="14"/>
  <c r="AI48" i="14"/>
  <c r="EA54" i="14"/>
  <c r="EA86" i="14"/>
  <c r="AQ30" i="14"/>
  <c r="EA42" i="14"/>
  <c r="AA71" i="14"/>
  <c r="CE79" i="14"/>
  <c r="EA141" i="14"/>
  <c r="AQ99" i="14"/>
  <c r="DK898" i="10"/>
  <c r="BO628" i="10"/>
  <c r="BW435" i="10"/>
  <c r="DS336" i="10"/>
  <c r="DK271" i="10"/>
  <c r="BO225" i="10"/>
  <c r="AI205" i="10"/>
  <c r="S191" i="10"/>
  <c r="DS176" i="10"/>
  <c r="CE162" i="10"/>
  <c r="EA148" i="10"/>
  <c r="BW86" i="10"/>
  <c r="AQ124" i="10"/>
  <c r="AQ99" i="10"/>
  <c r="BW125" i="10"/>
  <c r="BO9" i="10"/>
  <c r="AY2" i="10"/>
  <c r="DS143" i="10"/>
  <c r="CE43" i="10"/>
  <c r="AQ22" i="10"/>
  <c r="DK49" i="10"/>
  <c r="CE116" i="10"/>
  <c r="BW451" i="10"/>
  <c r="S6" i="10"/>
  <c r="BW57" i="10"/>
  <c r="DS70" i="10"/>
  <c r="AQ38" i="10"/>
  <c r="DS650" i="10"/>
  <c r="DS400" i="10"/>
  <c r="DK266" i="10"/>
  <c r="S204" i="10"/>
  <c r="CE175" i="10"/>
  <c r="DS147" i="10"/>
  <c r="AI123" i="10"/>
  <c r="AQ63" i="10"/>
  <c r="EI36" i="10"/>
  <c r="EA85" i="10"/>
  <c r="DS352" i="10"/>
  <c r="AQ140" i="10"/>
  <c r="S1107" i="10"/>
  <c r="BO799" i="10"/>
  <c r="AA577" i="10"/>
  <c r="AI393" i="10"/>
  <c r="DK319" i="10"/>
  <c r="DK255" i="10"/>
  <c r="AI218" i="10"/>
  <c r="DK201" i="10"/>
  <c r="BW187" i="10"/>
  <c r="AI173" i="10"/>
  <c r="S159" i="10"/>
  <c r="DK140" i="10"/>
  <c r="CE80" i="10"/>
  <c r="AA121" i="10"/>
  <c r="BO67" i="10"/>
  <c r="DS102" i="10"/>
  <c r="CU7" i="10"/>
  <c r="BO40" i="10"/>
  <c r="S119" i="10"/>
  <c r="AI37" i="10"/>
  <c r="CM12" i="10"/>
  <c r="CE23" i="10"/>
  <c r="BO90" i="10"/>
  <c r="AA61" i="10"/>
  <c r="AI1" i="10"/>
  <c r="AI36" i="10"/>
  <c r="EA18" i="10"/>
  <c r="DK1010" i="10"/>
  <c r="DS586" i="10"/>
  <c r="DK367" i="10"/>
  <c r="DS237" i="10"/>
  <c r="EA196" i="10"/>
  <c r="BW168" i="10"/>
  <c r="BO127" i="10"/>
  <c r="AA111" i="10"/>
  <c r="BG4" i="10"/>
  <c r="DK21" i="10"/>
  <c r="DK1186" i="10"/>
  <c r="DK253" i="10"/>
  <c r="EI113" i="10"/>
  <c r="DS139" i="14"/>
  <c r="DS141" i="14"/>
  <c r="S144" i="14"/>
  <c r="AI146" i="14"/>
  <c r="AA47" i="14"/>
  <c r="CE48" i="14"/>
  <c r="BO53" i="14"/>
  <c r="CE59" i="14"/>
  <c r="BW62" i="14"/>
  <c r="BO91" i="14"/>
  <c r="CM22" i="14"/>
  <c r="DS34" i="14"/>
  <c r="DK41" i="14"/>
  <c r="AA64" i="14"/>
  <c r="AQ66" i="14"/>
  <c r="AI72" i="14"/>
  <c r="BO77" i="14"/>
  <c r="EI79" i="14"/>
  <c r="BO120" i="14"/>
  <c r="EA145" i="14"/>
  <c r="DK99" i="14"/>
  <c r="DS99" i="14"/>
  <c r="AQ77" i="14"/>
  <c r="DS78" i="14"/>
  <c r="AI116" i="14"/>
  <c r="AI118" i="14"/>
  <c r="AI120" i="14"/>
  <c r="AI136" i="14"/>
  <c r="AI138" i="14"/>
  <c r="AI140" i="14"/>
  <c r="AI142" i="14"/>
  <c r="DK144" i="14"/>
  <c r="AA46" i="14"/>
  <c r="BW47" i="14"/>
  <c r="EI48" i="14"/>
  <c r="EA53" i="14"/>
  <c r="AQ60" i="14"/>
  <c r="AI63" i="14"/>
  <c r="S93" i="14"/>
  <c r="DS23" i="14"/>
  <c r="S133" i="14"/>
  <c r="EQ41" i="14"/>
  <c r="BW64" i="14"/>
  <c r="S70" i="14"/>
  <c r="CE72" i="14"/>
  <c r="AA78" i="14"/>
  <c r="BO117" i="14"/>
  <c r="BO137" i="14"/>
  <c r="AQ48" i="14"/>
  <c r="EI22" i="14"/>
  <c r="AQ84" i="14"/>
  <c r="EA137" i="14"/>
  <c r="BO146" i="14"/>
  <c r="AQ61" i="14"/>
  <c r="DS85" i="14"/>
  <c r="BO152" i="14"/>
  <c r="BO118" i="14"/>
  <c r="BO130" i="14"/>
  <c r="BO139" i="14"/>
  <c r="DK143" i="14"/>
  <c r="EI46" i="14"/>
  <c r="S53" i="14"/>
  <c r="DK85" i="14"/>
  <c r="CM30" i="14"/>
  <c r="EI91" i="14"/>
  <c r="AA24" i="14"/>
  <c r="AI93" i="14"/>
  <c r="AI99" i="14"/>
  <c r="EI24" i="14"/>
  <c r="DS68" i="14"/>
  <c r="BO41" i="14"/>
  <c r="CE42" i="14"/>
  <c r="EA64" i="14"/>
  <c r="DK66" i="14"/>
  <c r="BW71" i="14"/>
  <c r="DK76" i="14"/>
  <c r="BW78" i="14"/>
  <c r="BO116" i="14"/>
  <c r="BO119" i="14"/>
  <c r="EA130" i="14"/>
  <c r="EA139" i="14"/>
  <c r="AA144" i="14"/>
  <c r="AI47" i="14"/>
  <c r="S54" i="14"/>
  <c r="AI87" i="14"/>
  <c r="AQ35" i="14"/>
  <c r="DS92" i="14"/>
  <c r="BO24" i="14"/>
  <c r="EA97" i="14"/>
  <c r="BO136" i="14"/>
  <c r="BO138" i="14"/>
  <c r="BO140" i="14"/>
  <c r="BO142" i="14"/>
  <c r="DS144" i="14"/>
  <c r="AI46" i="14"/>
  <c r="CE47" i="14"/>
  <c r="S52" i="14"/>
  <c r="BW54" i="14"/>
  <c r="S62" i="14"/>
  <c r="BO93" i="14"/>
  <c r="S24" i="14"/>
  <c r="DS75" i="14"/>
  <c r="EI86" i="14"/>
  <c r="AQ97" i="14"/>
  <c r="DK115" i="14"/>
  <c r="EQ29" i="14"/>
  <c r="EA61" i="14"/>
  <c r="EI28" i="14"/>
  <c r="EI65" i="14"/>
  <c r="BO70" i="14"/>
  <c r="EA71" i="14"/>
  <c r="AQ76" i="14"/>
  <c r="DS77" i="14"/>
  <c r="AI79" i="14"/>
  <c r="EA116" i="14"/>
  <c r="EA118" i="14"/>
  <c r="EA120" i="14"/>
  <c r="EA136" i="14"/>
  <c r="EA138" i="14"/>
  <c r="EA140" i="14"/>
  <c r="S143" i="14"/>
  <c r="AI145" i="14"/>
  <c r="CE46" i="14"/>
  <c r="EI47" i="14"/>
  <c r="CE52" i="14"/>
  <c r="AA59" i="14"/>
  <c r="BW63" i="14"/>
  <c r="S98" i="14"/>
  <c r="AI28" i="14"/>
  <c r="EI63" i="14"/>
  <c r="AQ87" i="14"/>
  <c r="DS97" i="14"/>
  <c r="BO22" i="14"/>
  <c r="DK30" i="14"/>
  <c r="EI62" i="14"/>
  <c r="BO30" i="14"/>
  <c r="AA91" i="14"/>
  <c r="AA93" i="14"/>
  <c r="AA98" i="14"/>
  <c r="DK100" i="14"/>
  <c r="EQ22" i="14"/>
  <c r="CE28" i="14"/>
  <c r="AY35" i="14"/>
  <c r="EI54" i="14"/>
  <c r="EA85" i="14"/>
  <c r="AI115" i="14"/>
  <c r="BW52" i="14"/>
  <c r="BW53" i="14"/>
  <c r="EA59" i="14"/>
  <c r="DS62" i="14"/>
  <c r="EA91" i="14"/>
  <c r="BW115" i="14"/>
  <c r="AY29" i="14"/>
  <c r="EA151" i="14"/>
  <c r="BW86" i="14"/>
  <c r="BW91" i="14"/>
  <c r="BW93" i="14"/>
  <c r="EI98" i="14"/>
  <c r="AA115" i="14"/>
  <c r="AQ23" i="14"/>
  <c r="EA28" i="14"/>
  <c r="EA35" i="14"/>
  <c r="S60" i="14"/>
  <c r="S87" i="14"/>
  <c r="AI22" i="14"/>
  <c r="BO63" i="14"/>
  <c r="S645" i="10"/>
  <c r="DK486" i="10"/>
  <c r="S739" i="10"/>
  <c r="AA491" i="10"/>
  <c r="BO645" i="10"/>
  <c r="DS333" i="10"/>
  <c r="DK851" i="10"/>
  <c r="AA533" i="10"/>
  <c r="AI330" i="10"/>
  <c r="BW226" i="10"/>
  <c r="BO410" i="10"/>
  <c r="BW186" i="10"/>
  <c r="S162" i="10"/>
  <c r="S128" i="10"/>
  <c r="CE120" i="10"/>
  <c r="AA55" i="10"/>
  <c r="AQ8" i="10"/>
  <c r="BO144" i="10"/>
  <c r="DS41" i="10"/>
  <c r="AI13" i="10"/>
  <c r="AY22" i="10"/>
  <c r="DK115" i="10"/>
  <c r="EI34" i="10"/>
  <c r="DS551" i="10"/>
  <c r="BO340" i="10"/>
  <c r="DS252" i="10"/>
  <c r="BO805" i="10"/>
  <c r="DK671" i="10"/>
  <c r="DK543" i="10"/>
  <c r="DS428" i="10"/>
  <c r="BW370" i="10"/>
  <c r="AA325" i="10"/>
  <c r="AA285" i="10"/>
  <c r="AA251" i="10"/>
  <c r="AA240" i="10"/>
  <c r="AA232" i="10"/>
  <c r="DS225" i="10"/>
  <c r="CE219" i="10"/>
  <c r="S213" i="10"/>
  <c r="DS210" i="10"/>
  <c r="CE208" i="10"/>
  <c r="EA205" i="10"/>
  <c r="DK203" i="10"/>
  <c r="BW201" i="10"/>
  <c r="DS198" i="10"/>
  <c r="CE196" i="10"/>
  <c r="BO194" i="10"/>
  <c r="DK191" i="10"/>
  <c r="BW189" i="10"/>
  <c r="DK187" i="10"/>
  <c r="EA185" i="10"/>
  <c r="AA184" i="10"/>
  <c r="BO182" i="10"/>
  <c r="CE180" i="10"/>
  <c r="DS178" i="10"/>
  <c r="S177" i="10"/>
  <c r="AI175" i="10"/>
  <c r="BW173" i="10"/>
  <c r="DK171" i="10"/>
  <c r="EA169" i="10"/>
  <c r="AA168" i="10"/>
  <c r="BO166" i="10"/>
  <c r="CE164" i="10"/>
  <c r="DS162" i="10"/>
  <c r="S161" i="10"/>
  <c r="AI159" i="10"/>
  <c r="BW157" i="10"/>
  <c r="DK155" i="10"/>
  <c r="EA153" i="10"/>
  <c r="AQ152" i="10"/>
  <c r="DK150" i="10"/>
  <c r="AA149" i="10"/>
  <c r="BW147" i="10"/>
  <c r="EA140" i="10"/>
  <c r="AQ130" i="10"/>
  <c r="DK128" i="10"/>
  <c r="AA127" i="10"/>
  <c r="CE89" i="10"/>
  <c r="AA88" i="10"/>
  <c r="DK86" i="10"/>
  <c r="AI82" i="10"/>
  <c r="DS80" i="10"/>
  <c r="AQ76" i="10"/>
  <c r="EA74" i="10"/>
  <c r="AQ139" i="10"/>
  <c r="DK137" i="10"/>
  <c r="S553" i="10"/>
  <c r="S644" i="10"/>
  <c r="AI395" i="10"/>
  <c r="S343" i="10"/>
  <c r="BO808" i="10"/>
  <c r="DS398" i="10"/>
  <c r="EA241" i="10"/>
  <c r="AI326" i="10"/>
  <c r="AI176" i="10"/>
  <c r="AI140" i="10"/>
  <c r="DK111" i="10"/>
  <c r="AI69" i="10"/>
  <c r="EA21" i="10"/>
  <c r="BW37" i="10"/>
  <c r="CE70" i="10"/>
  <c r="CE118" i="10"/>
  <c r="AA825" i="10"/>
  <c r="DK427" i="10"/>
  <c r="DS263" i="10"/>
  <c r="BO757" i="10"/>
  <c r="DS594" i="10"/>
  <c r="BW471" i="10"/>
  <c r="DS356" i="10"/>
  <c r="AA305" i="10"/>
  <c r="AA257" i="10"/>
  <c r="AA237" i="10"/>
  <c r="BO229" i="10"/>
  <c r="BO221" i="10"/>
  <c r="CE212" i="10"/>
  <c r="BW209" i="10"/>
  <c r="DS206" i="10"/>
  <c r="AI203" i="10"/>
  <c r="AA200" i="10"/>
  <c r="S197" i="10"/>
  <c r="BW193" i="10"/>
  <c r="DS190" i="10"/>
  <c r="AA188" i="10"/>
  <c r="BW185" i="10"/>
  <c r="AI183" i="10"/>
  <c r="S181" i="10"/>
  <c r="BO178" i="10"/>
  <c r="AA176" i="10"/>
  <c r="EA173" i="10"/>
  <c r="AI171" i="10"/>
  <c r="S169" i="10"/>
  <c r="DS166" i="10"/>
  <c r="AA164" i="10"/>
  <c r="EA161" i="10"/>
  <c r="DK159" i="10"/>
  <c r="S157" i="10"/>
  <c r="DS154" i="10"/>
  <c r="DK152" i="10"/>
  <c r="AQ150" i="10"/>
  <c r="AQ148" i="10"/>
  <c r="AQ146" i="10"/>
  <c r="EA129" i="10"/>
  <c r="EA127" i="10"/>
  <c r="EI89" i="10"/>
  <c r="DS87" i="10"/>
  <c r="EI82" i="10"/>
  <c r="AA81" i="10"/>
  <c r="EI75" i="10"/>
  <c r="AA74" i="10"/>
  <c r="AA138" i="10"/>
  <c r="AA136" i="10"/>
  <c r="BW124" i="10"/>
  <c r="EA122" i="10"/>
  <c r="AQ121" i="10"/>
  <c r="DS113" i="10"/>
  <c r="AQ112" i="10"/>
  <c r="EA106" i="10"/>
  <c r="BO105" i="10"/>
  <c r="EI100" i="10"/>
  <c r="DK1204" i="10"/>
  <c r="DS592" i="10"/>
  <c r="DK756" i="10"/>
  <c r="S269" i="10"/>
  <c r="DK635" i="10"/>
  <c r="DK357" i="10"/>
  <c r="S1302" i="10"/>
  <c r="AI278" i="10"/>
  <c r="BO167" i="10"/>
  <c r="CE81" i="10"/>
  <c r="EA98" i="10"/>
  <c r="AA9" i="10"/>
  <c r="AA132" i="10"/>
  <c r="EA27" i="10"/>
  <c r="BO62" i="10"/>
  <c r="S84" i="10"/>
  <c r="DK727" i="10"/>
  <c r="BW365" i="10"/>
  <c r="DK1114" i="10"/>
  <c r="BO741" i="10"/>
  <c r="S582" i="10"/>
  <c r="BW407" i="10"/>
  <c r="AA343" i="10"/>
  <c r="AA301" i="10"/>
  <c r="AA249" i="10"/>
  <c r="AA236" i="10"/>
  <c r="DK226" i="10"/>
  <c r="DS217" i="10"/>
  <c r="AA212" i="10"/>
  <c r="S209" i="10"/>
  <c r="BW205" i="10"/>
  <c r="BO202" i="10"/>
  <c r="DK199" i="10"/>
  <c r="AA196" i="10"/>
  <c r="S193" i="10"/>
  <c r="EA189" i="10"/>
  <c r="AI187" i="10"/>
  <c r="S185" i="10"/>
  <c r="DS182" i="10"/>
  <c r="AA180" i="10"/>
  <c r="EA177" i="10"/>
  <c r="DK175" i="10"/>
  <c r="S173" i="10"/>
  <c r="DS170" i="10"/>
  <c r="CE168" i="10"/>
  <c r="EA165" i="10"/>
  <c r="DK163" i="10"/>
  <c r="BW161" i="10"/>
  <c r="DS158" i="10"/>
  <c r="CE156" i="10"/>
  <c r="BO154" i="10"/>
  <c r="EA151" i="10"/>
  <c r="EA149" i="10"/>
  <c r="EA147" i="10"/>
  <c r="BW140" i="10"/>
  <c r="BW129" i="10"/>
  <c r="BW127" i="10"/>
  <c r="AI89" i="10"/>
  <c r="BO87" i="10"/>
  <c r="CE82" i="10"/>
  <c r="BO80" i="10"/>
  <c r="CE75" i="10"/>
  <c r="DK139" i="10"/>
  <c r="AQ137" i="10"/>
  <c r="DK135" i="10"/>
  <c r="AA124" i="10"/>
  <c r="BW122" i="10"/>
  <c r="EA120" i="10"/>
  <c r="BO113" i="10"/>
  <c r="EI111" i="10"/>
  <c r="BW106" i="10"/>
  <c r="S105" i="10"/>
  <c r="CE100" i="10"/>
  <c r="AA99" i="10"/>
  <c r="DK68" i="10"/>
  <c r="AI67" i="10"/>
  <c r="DS65" i="10"/>
  <c r="AQ61" i="10"/>
  <c r="EA59" i="10"/>
  <c r="BO55" i="10"/>
  <c r="EI53" i="10"/>
  <c r="AA125" i="10"/>
  <c r="AI108" i="10"/>
  <c r="BO102" i="10"/>
  <c r="BW96" i="10"/>
  <c r="AA831" i="10"/>
  <c r="DS405" i="10"/>
  <c r="S215" i="10"/>
  <c r="EA289" i="10"/>
  <c r="AI180" i="10"/>
  <c r="CE138" i="10"/>
  <c r="EY1" i="10"/>
  <c r="BO103" i="10"/>
  <c r="DK45" i="10"/>
  <c r="DS275" i="10"/>
  <c r="S646" i="10"/>
  <c r="AA375" i="10"/>
  <c r="AA269" i="10"/>
  <c r="AI230" i="10"/>
  <c r="AA215" i="10"/>
  <c r="AI207" i="10"/>
  <c r="CE200" i="10"/>
  <c r="DS194" i="10"/>
  <c r="CE188" i="10"/>
  <c r="DK183" i="10"/>
  <c r="AI179" i="10"/>
  <c r="BO174" i="10"/>
  <c r="BW169" i="10"/>
  <c r="S165" i="10"/>
  <c r="AA160" i="10"/>
  <c r="AI155" i="10"/>
  <c r="AA151" i="10"/>
  <c r="DK146" i="10"/>
  <c r="AQ128" i="10"/>
  <c r="BW88" i="10"/>
  <c r="BW81" i="10"/>
  <c r="BW74" i="10"/>
  <c r="BW136" i="10"/>
  <c r="AQ123" i="10"/>
  <c r="AA120" i="10"/>
  <c r="AI111" i="10"/>
  <c r="AQ104" i="10"/>
  <c r="DS98" i="10"/>
  <c r="EI67" i="10"/>
  <c r="AA66" i="10"/>
  <c r="EI60" i="10"/>
  <c r="AA59" i="10"/>
  <c r="AQ54" i="10"/>
  <c r="BO110" i="10"/>
  <c r="EA103" i="10"/>
  <c r="AI97" i="10"/>
  <c r="DK72" i="10"/>
  <c r="DS69" i="10"/>
  <c r="DS57" i="10"/>
  <c r="AI49" i="10"/>
  <c r="AY9" i="10"/>
  <c r="BO8" i="10"/>
  <c r="CE7" i="10"/>
  <c r="CU6" i="10"/>
  <c r="DK5" i="10"/>
  <c r="EA4" i="10"/>
  <c r="EQ3" i="10"/>
  <c r="S3" i="10"/>
  <c r="AI2" i="10"/>
  <c r="AY1" i="10"/>
  <c r="DS39" i="10"/>
  <c r="CE26" i="10"/>
  <c r="CM22" i="10"/>
  <c r="DK18" i="10"/>
  <c r="AY15" i="10"/>
  <c r="AA12" i="10"/>
  <c r="S145" i="10"/>
  <c r="DS141" i="10"/>
  <c r="DK132" i="10"/>
  <c r="DK118" i="10"/>
  <c r="DS115" i="10"/>
  <c r="DS93" i="10"/>
  <c r="EA90" i="10"/>
  <c r="EI83" i="10"/>
  <c r="S78" i="10"/>
  <c r="AI58" i="10"/>
  <c r="EI49" i="10"/>
  <c r="BO43" i="10"/>
  <c r="S42" i="10"/>
  <c r="DK37" i="10"/>
  <c r="BO36" i="10"/>
  <c r="S35" i="10"/>
  <c r="DK30" i="10"/>
  <c r="BO29" i="10"/>
  <c r="AA28" i="10"/>
  <c r="DK1116" i="10"/>
  <c r="S471" i="10"/>
  <c r="S610" i="10"/>
  <c r="BO649" i="10"/>
  <c r="BW158" i="10"/>
  <c r="EI66" i="10"/>
  <c r="AI93" i="10"/>
  <c r="CM18" i="10"/>
  <c r="BO689" i="10"/>
  <c r="DK986" i="10"/>
  <c r="S518" i="10"/>
  <c r="S334" i="10"/>
  <c r="AA242" i="10"/>
  <c r="EA224" i="10"/>
  <c r="AI211" i="10"/>
  <c r="S205" i="10"/>
  <c r="BO198" i="10"/>
  <c r="CE192" i="10"/>
  <c r="DS186" i="10"/>
  <c r="EA181" i="10"/>
  <c r="BW177" i="10"/>
  <c r="CE172" i="10"/>
  <c r="DK167" i="10"/>
  <c r="AI163" i="10"/>
  <c r="BO158" i="10"/>
  <c r="BW153" i="10"/>
  <c r="BW149" i="10"/>
  <c r="AA140" i="10"/>
  <c r="DK126" i="10"/>
  <c r="S87" i="10"/>
  <c r="S80" i="10"/>
  <c r="EA138" i="10"/>
  <c r="AQ135" i="10"/>
  <c r="AA122" i="10"/>
  <c r="S113" i="10"/>
  <c r="AA106" i="10"/>
  <c r="AI100" i="10"/>
  <c r="BO98" i="10"/>
  <c r="CE67" i="10"/>
  <c r="BO65" i="10"/>
  <c r="CE60" i="10"/>
  <c r="DS55" i="10"/>
  <c r="CM53" i="10"/>
  <c r="DK109" i="10"/>
  <c r="AA103" i="10"/>
  <c r="DS95" i="10"/>
  <c r="EI71" i="10"/>
  <c r="S69" i="10"/>
  <c r="AQ56" i="10"/>
  <c r="EQ9" i="10"/>
  <c r="S9" i="10"/>
  <c r="AI8" i="10"/>
  <c r="AY7" i="10"/>
  <c r="BO6" i="10"/>
  <c r="CE5" i="10"/>
  <c r="CU4" i="10"/>
  <c r="DK3" i="10"/>
  <c r="EA2" i="10"/>
  <c r="EQ1" i="10"/>
  <c r="S1" i="10"/>
  <c r="BW38" i="10"/>
  <c r="BO25" i="10"/>
  <c r="CE21" i="10"/>
  <c r="DK17" i="10"/>
  <c r="CE14" i="10"/>
  <c r="AQ11" i="10"/>
  <c r="AI144" i="10"/>
  <c r="S141" i="10"/>
  <c r="EA131" i="10"/>
  <c r="EI117" i="10"/>
  <c r="S115" i="10"/>
  <c r="S93" i="10"/>
  <c r="S771" i="10"/>
  <c r="BO428" i="10"/>
  <c r="AA420" i="10"/>
  <c r="AA598" i="10"/>
  <c r="CE151" i="10"/>
  <c r="CE110" i="10"/>
  <c r="EI48" i="10"/>
  <c r="AI12" i="10"/>
  <c r="DS519" i="10"/>
  <c r="DK877" i="10"/>
  <c r="AA482" i="10"/>
  <c r="AA309" i="10"/>
  <c r="AA241" i="10"/>
  <c r="AI222" i="10"/>
  <c r="BO210" i="10"/>
  <c r="AA204" i="10"/>
  <c r="EA197" i="10"/>
  <c r="AI191" i="10"/>
  <c r="BO186" i="10"/>
  <c r="BW181" i="10"/>
  <c r="CE176" i="10"/>
  <c r="AA172" i="10"/>
  <c r="AI167" i="10"/>
  <c r="BO162" i="10"/>
  <c r="EA157" i="10"/>
  <c r="AA153" i="10"/>
  <c r="DK148" i="10"/>
  <c r="DK130" i="10"/>
  <c r="AQ126" i="10"/>
  <c r="AQ86" i="10"/>
  <c r="DK76" i="10"/>
  <c r="BW138" i="10"/>
  <c r="EA124" i="10"/>
  <c r="DK121" i="10"/>
  <c r="DK112" i="10"/>
  <c r="DS105" i="10"/>
  <c r="EA99" i="10"/>
  <c r="S98" i="10"/>
  <c r="EA66" i="10"/>
  <c r="S65" i="10"/>
  <c r="AI60" i="10"/>
  <c r="S55" i="10"/>
  <c r="AQ53" i="10"/>
  <c r="EI108" i="10"/>
  <c r="DK101" i="10"/>
  <c r="S95" i="10"/>
  <c r="AI71" i="10"/>
  <c r="DK63" i="10"/>
  <c r="EA51" i="10"/>
  <c r="DK9" i="10"/>
  <c r="EA8" i="10"/>
  <c r="EQ7" i="10"/>
  <c r="S7" i="10"/>
  <c r="AI6" i="10"/>
  <c r="AY5" i="10"/>
  <c r="BO4" i="10"/>
  <c r="CE3" i="10"/>
  <c r="CU2" i="10"/>
  <c r="DK1" i="10"/>
  <c r="DS44" i="10"/>
  <c r="AI34" i="10"/>
  <c r="BW24" i="10"/>
  <c r="CE20" i="10"/>
  <c r="EI16" i="10"/>
  <c r="DK13" i="10"/>
  <c r="CU10" i="10"/>
  <c r="BO143" i="10"/>
  <c r="AI134" i="10"/>
  <c r="AA131" i="10"/>
  <c r="AI117" i="10"/>
  <c r="AQ114" i="10"/>
  <c r="AQ92" i="10"/>
  <c r="BO85" i="10"/>
  <c r="BW79" i="10"/>
  <c r="AA64" i="10"/>
  <c r="CM52" i="10"/>
  <c r="S48" i="10"/>
  <c r="DK42" i="10"/>
  <c r="BO41" i="10"/>
  <c r="S37" i="10"/>
  <c r="DK35" i="10"/>
  <c r="BO31" i="10"/>
  <c r="S30" i="10"/>
  <c r="DK28" i="10"/>
  <c r="BW27" i="10"/>
  <c r="BO38" i="10"/>
  <c r="BW25" i="10"/>
  <c r="EI21" i="10"/>
  <c r="CE18" i="10"/>
  <c r="AI15" i="10"/>
  <c r="AA503" i="10"/>
  <c r="AA80" i="10"/>
  <c r="DS317" i="10"/>
  <c r="AA234" i="10"/>
  <c r="AI195" i="10"/>
  <c r="DS174" i="10"/>
  <c r="AA156" i="10"/>
  <c r="EA88" i="10"/>
  <c r="DK123" i="10"/>
  <c r="BW99" i="10"/>
  <c r="BW59" i="10"/>
  <c r="EI97" i="10"/>
  <c r="CE50" i="10"/>
  <c r="EA6" i="10"/>
  <c r="AY3" i="10"/>
  <c r="EA32" i="10"/>
  <c r="EA12" i="10"/>
  <c r="BO119" i="10"/>
  <c r="AA90" i="10"/>
  <c r="AQ77" i="10"/>
  <c r="CM48" i="10"/>
  <c r="DK41" i="10"/>
  <c r="S36" i="10"/>
  <c r="BO30" i="10"/>
  <c r="DS27" i="10"/>
  <c r="S34" i="10"/>
  <c r="BW23" i="10"/>
  <c r="BO19" i="10"/>
  <c r="BW14" i="10"/>
  <c r="CM11" i="10"/>
  <c r="DK110" i="10"/>
  <c r="DK107" i="10"/>
  <c r="DS101" i="10"/>
  <c r="EA95" i="10"/>
  <c r="EA71" i="10"/>
  <c r="EI64" i="10"/>
  <c r="AA56" i="10"/>
  <c r="AQ45" i="10"/>
  <c r="CE33" i="10"/>
  <c r="S24" i="10"/>
  <c r="AI20" i="10"/>
  <c r="CM16" i="10"/>
  <c r="BW13" i="10"/>
  <c r="CM10" i="10"/>
  <c r="AQ143" i="10"/>
  <c r="AA134" i="10"/>
  <c r="EA119" i="10"/>
  <c r="EI116" i="10"/>
  <c r="S114" i="10"/>
  <c r="AI92" i="10"/>
  <c r="AQ85" i="10"/>
  <c r="BO79" i="10"/>
  <c r="EI63" i="10"/>
  <c r="AA52" i="10"/>
  <c r="CM47" i="10"/>
  <c r="AQ46" i="10"/>
  <c r="BW40" i="10"/>
  <c r="DK26" i="10"/>
  <c r="S1123" i="10"/>
  <c r="S947" i="10"/>
  <c r="S836" i="10"/>
  <c r="DK787" i="10"/>
  <c r="DK743" i="10"/>
  <c r="S699" i="10"/>
  <c r="DS663" i="10"/>
  <c r="S635" i="10"/>
  <c r="S603" i="10"/>
  <c r="DS567" i="10"/>
  <c r="AA526" i="10"/>
  <c r="DK491" i="10"/>
  <c r="BO462" i="10"/>
  <c r="S433" i="10"/>
  <c r="BO406" i="10"/>
  <c r="DS383" i="10"/>
  <c r="AI371" i="10"/>
  <c r="DK358" i="10"/>
  <c r="S345" i="10"/>
  <c r="BO332" i="10"/>
  <c r="DS321" i="10"/>
  <c r="DS309" i="10"/>
  <c r="DS298" i="10"/>
  <c r="DS285" i="10"/>
  <c r="DS273" i="10"/>
  <c r="DS262" i="10"/>
  <c r="DS253" i="10"/>
  <c r="DS243" i="10"/>
  <c r="S245" i="10"/>
  <c r="DS3" i="10"/>
  <c r="BO684" i="10"/>
  <c r="S216" i="10"/>
  <c r="S189" i="10"/>
  <c r="BO170" i="10"/>
  <c r="BW151" i="10"/>
  <c r="EA81" i="10"/>
  <c r="BW120" i="10"/>
  <c r="AQ68" i="10"/>
  <c r="DK54" i="10"/>
  <c r="BO73" i="10"/>
  <c r="CE9" i="10"/>
  <c r="EQ5" i="10"/>
  <c r="BO2" i="10"/>
  <c r="CM23" i="10"/>
  <c r="DS145" i="10"/>
  <c r="BW116" i="10"/>
  <c r="DK84" i="10"/>
  <c r="DK62" i="10"/>
  <c r="DK43" i="10"/>
  <c r="S41" i="10"/>
  <c r="BO35" i="10"/>
  <c r="DK29" i="10"/>
  <c r="AI27" i="10"/>
  <c r="DS32" i="10"/>
  <c r="DK22" i="10"/>
  <c r="EA17" i="10"/>
  <c r="CM13" i="10"/>
  <c r="EA10" i="10"/>
  <c r="EI109" i="10"/>
  <c r="EI103" i="10"/>
  <c r="S101" i="10"/>
  <c r="AA95" i="10"/>
  <c r="AA71" i="10"/>
  <c r="BW63" i="10"/>
  <c r="DK51" i="10"/>
  <c r="CE40" i="10"/>
  <c r="S32" i="10"/>
  <c r="S23" i="10"/>
  <c r="AQ19" i="10"/>
  <c r="EA15" i="10"/>
  <c r="DK12" i="10"/>
  <c r="DK145" i="10"/>
  <c r="BW142" i="10"/>
  <c r="AI133" i="10"/>
  <c r="AA119" i="10"/>
  <c r="AI116" i="10"/>
  <c r="BO94" i="10"/>
  <c r="BW91" i="10"/>
  <c r="CE84" i="10"/>
  <c r="DK78" i="10"/>
  <c r="BW62" i="10"/>
  <c r="DS50" i="10"/>
  <c r="AQ47" i="10"/>
  <c r="EI45" i="10"/>
  <c r="EI38" i="10"/>
  <c r="S1350" i="10"/>
  <c r="S1075" i="10"/>
  <c r="S899" i="10"/>
  <c r="S820" i="10"/>
  <c r="DK775" i="10"/>
  <c r="DK731" i="10"/>
  <c r="DK692" i="10"/>
  <c r="BO657" i="10"/>
  <c r="BO625" i="10"/>
  <c r="DK596" i="10"/>
  <c r="AA558" i="10"/>
  <c r="DK516" i="10"/>
  <c r="BO486" i="10"/>
  <c r="BO454" i="10"/>
  <c r="S425" i="10"/>
  <c r="BO398" i="10"/>
  <c r="BO380" i="10"/>
  <c r="DS367" i="10"/>
  <c r="BO356" i="10"/>
  <c r="BW341" i="10"/>
  <c r="AA330" i="10"/>
  <c r="DS318" i="10"/>
  <c r="DS306" i="10"/>
  <c r="DS295" i="10"/>
  <c r="DS282" i="10"/>
  <c r="DS270" i="10"/>
  <c r="DS259" i="10"/>
  <c r="DS251" i="10"/>
  <c r="EA297" i="10"/>
  <c r="EI22" i="10"/>
  <c r="DS396" i="10"/>
  <c r="DK207" i="10"/>
  <c r="CE184" i="10"/>
  <c r="BW165" i="10"/>
  <c r="AA147" i="10"/>
  <c r="AI75" i="10"/>
  <c r="CE111" i="10"/>
  <c r="BW66" i="10"/>
  <c r="EA125" i="10"/>
  <c r="BW70" i="10"/>
  <c r="CU8" i="10"/>
  <c r="S5" i="10"/>
  <c r="CE1" i="10"/>
  <c r="CM19" i="10"/>
  <c r="CE142" i="10"/>
  <c r="BW94" i="10"/>
  <c r="AI83" i="10"/>
  <c r="DS56" i="10"/>
  <c r="S43" i="10"/>
  <c r="BO37" i="10"/>
  <c r="DK31" i="10"/>
  <c r="S29" i="10"/>
  <c r="EA40" i="10"/>
  <c r="BW26" i="10"/>
  <c r="S21" i="10"/>
  <c r="EQ16" i="10"/>
  <c r="EQ12" i="10"/>
  <c r="AQ10" i="10"/>
  <c r="AI109" i="10"/>
  <c r="AI103" i="10"/>
  <c r="AQ97" i="10"/>
  <c r="AQ73" i="10"/>
  <c r="BO70" i="10"/>
  <c r="S62" i="10"/>
  <c r="BO50" i="10"/>
  <c r="AI39" i="10"/>
  <c r="EA25" i="10"/>
  <c r="S22" i="10"/>
  <c r="BW18" i="10"/>
  <c r="S15" i="10"/>
  <c r="EQ11" i="10"/>
  <c r="EA144" i="10"/>
  <c r="DK141" i="10"/>
  <c r="BO132" i="10"/>
  <c r="BO118" i="10"/>
  <c r="BO230" i="10"/>
  <c r="DK179" i="10"/>
  <c r="DK104" i="10"/>
  <c r="DK7" i="10"/>
  <c r="BW133" i="10"/>
  <c r="BO42" i="10"/>
  <c r="DK39" i="10"/>
  <c r="AY12" i="10"/>
  <c r="CE96" i="10"/>
  <c r="S49" i="10"/>
  <c r="CE17" i="10"/>
  <c r="EA134" i="10"/>
  <c r="DS114" i="10"/>
  <c r="S90" i="10"/>
  <c r="AI77" i="10"/>
  <c r="EI47" i="10"/>
  <c r="DK44" i="10"/>
  <c r="S1171" i="10"/>
  <c r="S858" i="10"/>
  <c r="DK751" i="10"/>
  <c r="BO673" i="10"/>
  <c r="BO609" i="10"/>
  <c r="DS535" i="10"/>
  <c r="DK467" i="10"/>
  <c r="S409" i="10"/>
  <c r="DK374" i="10"/>
  <c r="BW349" i="10"/>
  <c r="DS323" i="10"/>
  <c r="DS301" i="10"/>
  <c r="DS276" i="10"/>
  <c r="DS255" i="10"/>
  <c r="S1286" i="10"/>
  <c r="S1043" i="10"/>
  <c r="S850" i="10"/>
  <c r="DK791" i="10"/>
  <c r="DK735" i="10"/>
  <c r="AA686" i="10"/>
  <c r="DK628" i="10"/>
  <c r="BO577" i="10"/>
  <c r="DK532" i="10"/>
  <c r="S489" i="10"/>
  <c r="DK451" i="10"/>
  <c r="BO414" i="10"/>
  <c r="S385" i="10"/>
  <c r="AA370" i="10"/>
  <c r="AA354" i="10"/>
  <c r="AA338" i="10"/>
  <c r="DS320" i="10"/>
  <c r="DS307" i="10"/>
  <c r="DS290" i="10"/>
  <c r="DS277" i="10"/>
  <c r="DS264" i="10"/>
  <c r="DS246" i="10"/>
  <c r="DS47" i="10"/>
  <c r="DK85" i="10"/>
  <c r="AI131" i="10"/>
  <c r="EA13" i="10"/>
  <c r="AA34" i="10"/>
  <c r="AI72" i="10"/>
  <c r="S125" i="10"/>
  <c r="BW21" i="10"/>
  <c r="CE28" i="10"/>
  <c r="EA36" i="10"/>
  <c r="EI51" i="10"/>
  <c r="EI91" i="10"/>
  <c r="EA133" i="10"/>
  <c r="BW16" i="10"/>
  <c r="AQ44" i="10"/>
  <c r="EA3" i="10"/>
  <c r="BO7" i="10"/>
  <c r="S57" i="10"/>
  <c r="S102" i="10"/>
  <c r="EI55" i="10"/>
  <c r="BO58" i="10"/>
  <c r="CE160" i="10"/>
  <c r="DK61" i="10"/>
  <c r="AI4" i="10"/>
  <c r="CE91" i="10"/>
  <c r="DK36" i="10"/>
  <c r="BO24" i="10"/>
  <c r="BO125" i="10"/>
  <c r="CE72" i="10"/>
  <c r="EA34" i="10"/>
  <c r="AQ14" i="10"/>
  <c r="CE131" i="10"/>
  <c r="DK93" i="10"/>
  <c r="EA83" i="10"/>
  <c r="S58" i="10"/>
  <c r="EI46" i="10"/>
  <c r="DK34" i="10"/>
  <c r="S1027" i="10"/>
  <c r="DK807" i="10"/>
  <c r="DK719" i="10"/>
  <c r="DS647" i="10"/>
  <c r="S587" i="10"/>
  <c r="S507" i="10"/>
  <c r="BO446" i="10"/>
  <c r="BW389" i="10"/>
  <c r="BO364" i="10"/>
  <c r="AI339" i="10"/>
  <c r="DS315" i="10"/>
  <c r="DS292" i="10"/>
  <c r="DS268" i="10"/>
  <c r="DS248" i="10"/>
  <c r="S1203" i="10"/>
  <c r="S979" i="10"/>
  <c r="DK830" i="10"/>
  <c r="DK779" i="10"/>
  <c r="DK715" i="10"/>
  <c r="AA670" i="10"/>
  <c r="DK612" i="10"/>
  <c r="DK564" i="10"/>
  <c r="S523" i="10"/>
  <c r="S481" i="10"/>
  <c r="DK443" i="10"/>
  <c r="DK403" i="10"/>
  <c r="BW381" i="10"/>
  <c r="DK366" i="10"/>
  <c r="DK350" i="10"/>
  <c r="BW333" i="10"/>
  <c r="DS316" i="10"/>
  <c r="DS302" i="10"/>
  <c r="DS287" i="10"/>
  <c r="DS274" i="10"/>
  <c r="DS260" i="10"/>
  <c r="CM32" i="10"/>
  <c r="DS52" i="10"/>
  <c r="CE92" i="10"/>
  <c r="BW134" i="10"/>
  <c r="S17" i="10"/>
  <c r="BO48" i="10"/>
  <c r="AI96" i="10"/>
  <c r="EA11" i="10"/>
  <c r="DK24" i="10"/>
  <c r="EA29" i="10"/>
  <c r="AI41" i="10"/>
  <c r="BO63" i="10"/>
  <c r="EA94" i="10"/>
  <c r="S143" i="10"/>
  <c r="AA20" i="10"/>
  <c r="CU1" i="10"/>
  <c r="DK4" i="10"/>
  <c r="AY8" i="10"/>
  <c r="BO69" i="10"/>
  <c r="EI107" i="10"/>
  <c r="BO60" i="10"/>
  <c r="AI98" i="10"/>
  <c r="EA104" i="10"/>
  <c r="DS111" i="10"/>
  <c r="DK120" i="10"/>
  <c r="EA123" i="10"/>
  <c r="EA137" i="10"/>
  <c r="S75" i="10"/>
  <c r="EI80" i="10"/>
  <c r="EA86" i="10"/>
  <c r="DS89" i="10"/>
  <c r="EA128" i="10"/>
  <c r="AA146" i="10"/>
  <c r="AQ149" i="10"/>
  <c r="BW152" i="10"/>
  <c r="EA155" i="10"/>
  <c r="BW159" i="10"/>
  <c r="S163" i="10"/>
  <c r="CE166" i="10"/>
  <c r="AA170" i="10"/>
  <c r="DK173" i="10"/>
  <c r="AI177" i="10"/>
  <c r="DS180" i="10"/>
  <c r="BO184" i="10"/>
  <c r="EA187" i="10"/>
  <c r="BW191" i="10"/>
  <c r="S195" i="10"/>
  <c r="CE198" i="10"/>
  <c r="AA202" i="10"/>
  <c r="DK205" i="10"/>
  <c r="AI209" i="10"/>
  <c r="DS212" i="10"/>
  <c r="AA219" i="10"/>
  <c r="AI226" i="10"/>
  <c r="DK233" i="10"/>
  <c r="DS241" i="10"/>
  <c r="DK257" i="10"/>
  <c r="DK273" i="10"/>
  <c r="DK289" i="10"/>
  <c r="DK305" i="10"/>
  <c r="DK321" i="10"/>
  <c r="AA339" i="10"/>
  <c r="BO357" i="10"/>
  <c r="DK375" i="10"/>
  <c r="AA398" i="10"/>
  <c r="DS440" i="10"/>
  <c r="AA494" i="10"/>
  <c r="AA545" i="10"/>
  <c r="BO596" i="10"/>
  <c r="DK647" i="10"/>
  <c r="DS698" i="10"/>
  <c r="BO759" i="10"/>
  <c r="S825" i="10"/>
  <c r="DK994" i="10"/>
  <c r="S1285" i="10"/>
  <c r="EA45" i="10"/>
  <c r="BW50" i="10"/>
  <c r="BW78" i="10"/>
  <c r="AQ91" i="10"/>
  <c r="S116" i="10"/>
  <c r="S133" i="10"/>
  <c r="BW145" i="10"/>
  <c r="CU15" i="10"/>
  <c r="DS22" i="10"/>
  <c r="AI40" i="10"/>
  <c r="AA63" i="10"/>
  <c r="EA73" i="10"/>
  <c r="DS103" i="10"/>
  <c r="DC10" i="10"/>
  <c r="DS16" i="10"/>
  <c r="BO23" i="10"/>
  <c r="CM40" i="10"/>
  <c r="AQ29" i="10"/>
  <c r="EI31" i="10"/>
  <c r="CM37" i="10"/>
  <c r="AQ43" i="10"/>
  <c r="EA57" i="10"/>
  <c r="DS83" i="10"/>
  <c r="CE93" i="10"/>
  <c r="BW118" i="10"/>
  <c r="CE141" i="10"/>
  <c r="EI11" i="10"/>
  <c r="BO18" i="10"/>
  <c r="AY26" i="10"/>
  <c r="AQ1" i="10"/>
  <c r="EY2" i="10"/>
  <c r="DS4" i="10"/>
  <c r="CM6" i="10"/>
  <c r="BG8" i="10"/>
  <c r="EA48" i="10"/>
  <c r="CE69" i="10"/>
  <c r="AQ96" i="10"/>
  <c r="S108" i="10"/>
  <c r="EA53" i="10"/>
  <c r="DS59" i="10"/>
  <c r="DK65" i="10"/>
  <c r="CE68" i="10"/>
  <c r="BW100" i="10"/>
  <c r="AA277" i="10"/>
  <c r="AA129" i="10"/>
  <c r="CE107" i="10"/>
  <c r="EI40" i="10"/>
  <c r="DS78" i="10"/>
  <c r="S31" i="10"/>
  <c r="AQ20" i="10"/>
  <c r="BW108" i="10"/>
  <c r="DK69" i="10"/>
  <c r="S25" i="10"/>
  <c r="AY11" i="10"/>
  <c r="DK117" i="10"/>
  <c r="EI92" i="10"/>
  <c r="AA83" i="10"/>
  <c r="CE56" i="10"/>
  <c r="CM46" i="10"/>
  <c r="AQ33" i="10"/>
  <c r="S995" i="10"/>
  <c r="DK799" i="10"/>
  <c r="DK708" i="10"/>
  <c r="BO641" i="10"/>
  <c r="AA574" i="10"/>
  <c r="BO497" i="10"/>
  <c r="BO438" i="10"/>
  <c r="AA386" i="10"/>
  <c r="S361" i="10"/>
  <c r="DS335" i="10"/>
  <c r="DS312" i="10"/>
  <c r="DS288" i="10"/>
  <c r="DS265" i="10"/>
  <c r="DS245" i="10"/>
  <c r="S1155" i="10"/>
  <c r="S915" i="10"/>
  <c r="DK815" i="10"/>
  <c r="DK767" i="10"/>
  <c r="BO705" i="10"/>
  <c r="AA654" i="10"/>
  <c r="DS599" i="10"/>
  <c r="S555" i="10"/>
  <c r="BO513" i="10"/>
  <c r="BO470" i="10"/>
  <c r="BO430" i="10"/>
  <c r="BO393" i="10"/>
  <c r="S377" i="10"/>
  <c r="AI363" i="10"/>
  <c r="AI347" i="10"/>
  <c r="DS327" i="10"/>
  <c r="DS313" i="10"/>
  <c r="DS297" i="10"/>
  <c r="DS283" i="10"/>
  <c r="DS271" i="10"/>
  <c r="DS254" i="10"/>
  <c r="AA44" i="10"/>
  <c r="DK64" i="10"/>
  <c r="BO114" i="10"/>
  <c r="DK143" i="10"/>
  <c r="DK20" i="10"/>
  <c r="EA56" i="10"/>
  <c r="AA102" i="10"/>
  <c r="DS14" i="10"/>
  <c r="CM34" i="10"/>
  <c r="AI31" i="10"/>
  <c r="CE42" i="10"/>
  <c r="AA79" i="10"/>
  <c r="EA116" i="10"/>
  <c r="AY10" i="10"/>
  <c r="AA24" i="10"/>
  <c r="CE2" i="10"/>
  <c r="CU5" i="10"/>
  <c r="AI9" i="10"/>
  <c r="AQ72" i="10"/>
  <c r="DS110" i="10"/>
  <c r="EA61" i="10"/>
  <c r="DK99" i="10"/>
  <c r="CE105" i="10"/>
  <c r="BW112" i="10"/>
  <c r="BW121" i="10"/>
  <c r="DK124" i="10"/>
  <c r="DK138" i="10"/>
  <c r="DS75" i="10"/>
  <c r="DK81" i="10"/>
  <c r="CE87" i="10"/>
  <c r="BW126" i="10"/>
  <c r="DK129" i="10"/>
  <c r="EA146" i="10"/>
  <c r="AA150" i="10"/>
  <c r="AQ153" i="10"/>
  <c r="DS156" i="10"/>
  <c r="BO160" i="10"/>
  <c r="EA163" i="10"/>
  <c r="BW167" i="10"/>
  <c r="S171" i="10"/>
  <c r="CE174" i="10"/>
  <c r="AA178" i="10"/>
  <c r="DK181" i="10"/>
  <c r="AI185" i="10"/>
  <c r="DS188" i="10"/>
  <c r="BO192" i="10"/>
  <c r="EA195" i="10"/>
  <c r="BW199" i="10"/>
  <c r="S203" i="10"/>
  <c r="CE206" i="10"/>
  <c r="AA210" i="10"/>
  <c r="DS213" i="10"/>
  <c r="EA220" i="10"/>
  <c r="S228" i="10"/>
  <c r="DK235" i="10"/>
  <c r="DK245" i="10"/>
  <c r="DK261" i="10"/>
  <c r="DK277" i="10"/>
  <c r="DK293" i="10"/>
  <c r="DK309" i="10"/>
  <c r="DK325" i="10"/>
  <c r="DK343" i="10"/>
  <c r="S362" i="10"/>
  <c r="AI380" i="10"/>
  <c r="DS408" i="10"/>
  <c r="AA462" i="10"/>
  <c r="DS506" i="10"/>
  <c r="S558" i="10"/>
  <c r="AA609" i="10"/>
  <c r="BO660" i="10"/>
  <c r="DK711" i="10"/>
  <c r="BO775" i="10"/>
  <c r="DK849" i="10"/>
  <c r="DK1058" i="10"/>
  <c r="EI32" i="10"/>
  <c r="CE46" i="10"/>
  <c r="AI56" i="10"/>
  <c r="EI79" i="10"/>
  <c r="DS92" i="10"/>
  <c r="BW117" i="10"/>
  <c r="DK134" i="10"/>
  <c r="AA11" i="10"/>
  <c r="AQ17" i="10"/>
  <c r="DS24" i="10"/>
  <c r="DK48" i="10"/>
  <c r="BW69" i="10"/>
  <c r="BO96" i="10"/>
  <c r="AQ108" i="10"/>
  <c r="S12" i="10"/>
  <c r="AY18" i="10"/>
  <c r="EI24" i="10"/>
  <c r="BO27" i="10"/>
  <c r="EI29" i="10"/>
  <c r="CM35" i="10"/>
  <c r="AQ41" i="10"/>
  <c r="EI43" i="10"/>
  <c r="DS63" i="10"/>
  <c r="AI85" i="10"/>
  <c r="AA114" i="10"/>
  <c r="EI119" i="10"/>
  <c r="AI143" i="10"/>
  <c r="CE13" i="10"/>
  <c r="AY20" i="10"/>
  <c r="DS33" i="10"/>
  <c r="DC1" i="10"/>
  <c r="BW3" i="10"/>
  <c r="AQ5" i="10"/>
  <c r="EY6" i="10"/>
  <c r="DS8" i="10"/>
  <c r="CE51" i="10"/>
  <c r="S71" i="10"/>
  <c r="DS97" i="10"/>
  <c r="EA201" i="10"/>
  <c r="AQ51" i="10"/>
  <c r="CE57" i="10"/>
  <c r="DS90" i="10"/>
  <c r="S1222" i="10"/>
  <c r="S619" i="10"/>
  <c r="AA378" i="10"/>
  <c r="DS279" i="10"/>
  <c r="S874" i="10"/>
  <c r="AA638" i="10"/>
  <c r="DK459" i="10"/>
  <c r="DS359" i="10"/>
  <c r="DS293" i="10"/>
  <c r="BW46" i="10"/>
  <c r="CM24" i="10"/>
  <c r="AY27" i="10"/>
  <c r="DS119" i="10"/>
  <c r="CE6" i="10"/>
  <c r="AQ66" i="10"/>
  <c r="AQ106" i="10"/>
  <c r="AQ122" i="10"/>
  <c r="BW139" i="10"/>
  <c r="BO82" i="10"/>
  <c r="AQ127" i="10"/>
  <c r="DK147" i="10"/>
  <c r="AA154" i="10"/>
  <c r="AI161" i="10"/>
  <c r="BO168" i="10"/>
  <c r="BW175" i="10"/>
  <c r="CE182" i="10"/>
  <c r="DK189" i="10"/>
  <c r="DS196" i="10"/>
  <c r="EA203" i="10"/>
  <c r="S211" i="10"/>
  <c r="DK222" i="10"/>
  <c r="DK237" i="10"/>
  <c r="DK265" i="10"/>
  <c r="DK297" i="10"/>
  <c r="S330" i="10"/>
  <c r="BW366" i="10"/>
  <c r="BW419" i="10"/>
  <c r="DK519" i="10"/>
  <c r="S622" i="10"/>
  <c r="BO727" i="10"/>
  <c r="DK881" i="10"/>
  <c r="CM38" i="10"/>
  <c r="AA62" i="10"/>
  <c r="AI94" i="10"/>
  <c r="AQ142" i="10"/>
  <c r="S19" i="10"/>
  <c r="BO51" i="10"/>
  <c r="EA97" i="10"/>
  <c r="BO13" i="10"/>
  <c r="BW32" i="10"/>
  <c r="CM30" i="10"/>
  <c r="EI41" i="10"/>
  <c r="EA77" i="10"/>
  <c r="CE115" i="10"/>
  <c r="DS144" i="10"/>
  <c r="BO22" i="10"/>
  <c r="AA2" i="10"/>
  <c r="DC5" i="10"/>
  <c r="AQ9" i="10"/>
  <c r="BW72" i="10"/>
  <c r="BW109" i="10"/>
  <c r="AQ55" i="10"/>
  <c r="EI61" i="10"/>
  <c r="AQ98" i="10"/>
  <c r="EI104" i="10"/>
  <c r="EA111" i="10"/>
  <c r="DS120" i="10"/>
  <c r="S124" i="10"/>
  <c r="AI137" i="10"/>
  <c r="BO74" i="10"/>
  <c r="AQ80" i="10"/>
  <c r="AI86" i="10"/>
  <c r="AA89" i="10"/>
  <c r="AI128" i="10"/>
  <c r="BO140" i="10"/>
  <c r="CE148" i="10"/>
  <c r="DS151" i="10"/>
  <c r="AA155" i="10"/>
  <c r="DK158" i="10"/>
  <c r="AI162" i="10"/>
  <c r="DS165" i="10"/>
  <c r="BO169" i="10"/>
  <c r="EA172" i="10"/>
  <c r="BW176" i="10"/>
  <c r="S180" i="10"/>
  <c r="CE183" i="10"/>
  <c r="AA187" i="10"/>
  <c r="DK190" i="10"/>
  <c r="AI194" i="10"/>
  <c r="DS197" i="10"/>
  <c r="BO201" i="10"/>
  <c r="EA204" i="10"/>
  <c r="BW208" i="10"/>
  <c r="S212" i="10"/>
  <c r="BW217" i="10"/>
  <c r="CE224" i="10"/>
  <c r="DS231" i="10"/>
  <c r="DS239" i="10"/>
  <c r="DK254" i="10"/>
  <c r="DK270" i="10"/>
  <c r="DK286" i="10"/>
  <c r="DK302" i="10"/>
  <c r="DK318" i="10"/>
  <c r="DK335" i="10"/>
  <c r="S354" i="10"/>
  <c r="AI372" i="10"/>
  <c r="S391" i="10"/>
  <c r="DS432" i="10"/>
  <c r="BW475" i="10"/>
  <c r="DS522" i="10"/>
  <c r="S574" i="10"/>
  <c r="AA625" i="10"/>
  <c r="BO676" i="10"/>
  <c r="BO731" i="10"/>
  <c r="BO795" i="10"/>
  <c r="DK889" i="10"/>
  <c r="DK1138" i="10"/>
  <c r="DS45" i="10"/>
  <c r="AQ78" i="10"/>
  <c r="EA115" i="10"/>
  <c r="AQ145" i="10"/>
  <c r="CE22" i="10"/>
  <c r="DS62" i="10"/>
  <c r="CE103" i="10"/>
  <c r="CE16" i="10"/>
  <c r="AQ40" i="10"/>
  <c r="EA31" i="10"/>
  <c r="AI43" i="10"/>
  <c r="CE83" i="10"/>
  <c r="AQ118" i="10"/>
  <c r="DK11" i="10"/>
  <c r="EI25" i="10"/>
  <c r="BO3" i="10"/>
  <c r="EQ6" i="10"/>
  <c r="AI51" i="10"/>
  <c r="CE97" i="10"/>
  <c r="BW54" i="10"/>
  <c r="CE65" i="10"/>
  <c r="BW135" i="10"/>
  <c r="CM39" i="10"/>
  <c r="BW47" i="10"/>
  <c r="AI63" i="10"/>
  <c r="EI84" i="10"/>
  <c r="DS94" i="10"/>
  <c r="BW119" i="10"/>
  <c r="EA142" i="10"/>
  <c r="AA13" i="10"/>
  <c r="DK19" i="10"/>
  <c r="DK32" i="10"/>
  <c r="BO52" i="10"/>
  <c r="BW71" i="10"/>
  <c r="BO101" i="10"/>
  <c r="AQ110" i="10"/>
  <c r="EQ13" i="10"/>
  <c r="CM20" i="10"/>
  <c r="BO33" i="10"/>
  <c r="AQ28" i="10"/>
  <c r="EA30" i="10"/>
  <c r="CE36" i="10"/>
  <c r="AI42" i="10"/>
  <c r="CM50" i="10"/>
  <c r="BO78" i="10"/>
  <c r="AI91" i="10"/>
  <c r="AA116" i="10"/>
  <c r="AA133" i="10"/>
  <c r="BO145" i="10"/>
  <c r="EA136" i="10"/>
  <c r="BO28" i="10"/>
  <c r="AI21" i="10"/>
  <c r="EI77" i="10"/>
  <c r="S882" i="10"/>
  <c r="DK548" i="10"/>
  <c r="S353" i="10"/>
  <c r="DS257" i="10"/>
  <c r="DK803" i="10"/>
  <c r="AA590" i="10"/>
  <c r="BO422" i="10"/>
  <c r="DS343" i="10"/>
  <c r="DS280" i="10"/>
  <c r="DS79" i="10"/>
  <c r="AQ69" i="10"/>
  <c r="CE35" i="10"/>
  <c r="AQ13" i="10"/>
  <c r="CE48" i="10"/>
  <c r="DS67" i="10"/>
  <c r="S111" i="10"/>
  <c r="AA123" i="10"/>
  <c r="AQ74" i="10"/>
  <c r="AA86" i="10"/>
  <c r="AA128" i="10"/>
  <c r="BW148" i="10"/>
  <c r="S155" i="10"/>
  <c r="AA162" i="10"/>
  <c r="AI169" i="10"/>
  <c r="BO176" i="10"/>
  <c r="BW183" i="10"/>
  <c r="CE190" i="10"/>
  <c r="DK197" i="10"/>
  <c r="DS204" i="10"/>
  <c r="EA211" i="10"/>
  <c r="BW224" i="10"/>
  <c r="DK239" i="10"/>
  <c r="DK269" i="10"/>
  <c r="DK301" i="10"/>
  <c r="AI62" i="10"/>
  <c r="AA16" i="10"/>
  <c r="AA144" i="10"/>
  <c r="BW49" i="10"/>
  <c r="DK763" i="10"/>
  <c r="BO478" i="10"/>
  <c r="DS326" i="10"/>
  <c r="DS240" i="10"/>
  <c r="DK747" i="10"/>
  <c r="BO545" i="10"/>
  <c r="BO388" i="10"/>
  <c r="DS324" i="10"/>
  <c r="DS267" i="10"/>
  <c r="AQ117" i="10"/>
  <c r="AA108" i="10"/>
  <c r="EA43" i="10"/>
  <c r="BW33" i="10"/>
  <c r="AA96" i="10"/>
  <c r="BO100" i="10"/>
  <c r="AI113" i="10"/>
  <c r="AQ136" i="10"/>
  <c r="BW76" i="10"/>
  <c r="AQ88" i="10"/>
  <c r="BW130" i="10"/>
  <c r="EA150" i="10"/>
  <c r="DK157" i="10"/>
  <c r="DS164" i="10"/>
  <c r="EA171" i="10"/>
  <c r="S179" i="10"/>
  <c r="AA186" i="10"/>
  <c r="AI193" i="10"/>
  <c r="BO200" i="10"/>
  <c r="BW207" i="10"/>
  <c r="CE215" i="10"/>
  <c r="DS229" i="10"/>
  <c r="DK249" i="10"/>
  <c r="DK281" i="10"/>
  <c r="DK313" i="10"/>
  <c r="AI348" i="10"/>
  <c r="DS384" i="10"/>
  <c r="DS472" i="10"/>
  <c r="DS570" i="10"/>
  <c r="AA673" i="10"/>
  <c r="BO791" i="10"/>
  <c r="DK1122" i="10"/>
  <c r="AI47" i="10"/>
  <c r="BO84" i="10"/>
  <c r="EI118" i="10"/>
  <c r="CE12" i="10"/>
  <c r="EI26" i="10"/>
  <c r="EI70" i="10"/>
  <c r="DS109" i="10"/>
  <c r="S20" i="10"/>
  <c r="S28" i="10"/>
  <c r="AQ36" i="10"/>
  <c r="CM49" i="10"/>
  <c r="DK90" i="10"/>
  <c r="BW132" i="10"/>
  <c r="AA15" i="10"/>
  <c r="BW39" i="10"/>
  <c r="EI3" i="10"/>
  <c r="BW7" i="10"/>
  <c r="BO57" i="10"/>
  <c r="AI102" i="10"/>
  <c r="AI53" i="10"/>
  <c r="BW60" i="10"/>
  <c r="AA67" i="10"/>
  <c r="DS99" i="10"/>
  <c r="BO106" i="10"/>
  <c r="AQ113" i="10"/>
  <c r="BO122" i="10"/>
  <c r="CE135" i="10"/>
  <c r="DS138" i="10"/>
  <c r="EA75" i="10"/>
  <c r="DS81" i="10"/>
  <c r="DK87" i="10"/>
  <c r="CE126" i="10"/>
  <c r="DS129" i="10"/>
  <c r="S147" i="10"/>
  <c r="AI150" i="10"/>
  <c r="BO153" i="10"/>
  <c r="EA156" i="10"/>
  <c r="BW160" i="10"/>
  <c r="S164" i="10"/>
  <c r="CE167" i="10"/>
  <c r="AA171" i="10"/>
  <c r="DK174" i="10"/>
  <c r="AI178" i="10"/>
  <c r="DS181" i="10"/>
  <c r="BO185" i="10"/>
  <c r="EA188" i="10"/>
  <c r="BW192" i="10"/>
  <c r="S196" i="10"/>
  <c r="CE199" i="10"/>
  <c r="AA203" i="10"/>
  <c r="DK206" i="10"/>
  <c r="AI210" i="10"/>
  <c r="EA213" i="10"/>
  <c r="S221" i="10"/>
  <c r="AA228" i="10"/>
  <c r="DS235" i="10"/>
  <c r="DK246" i="10"/>
  <c r="DK262" i="10"/>
  <c r="DK278" i="10"/>
  <c r="DK294" i="10"/>
  <c r="DK310" i="10"/>
  <c r="DK326" i="10"/>
  <c r="DS344" i="10"/>
  <c r="AA363" i="10"/>
  <c r="DK1090" i="10"/>
  <c r="DK865" i="10"/>
  <c r="BO783" i="10"/>
  <c r="BO719" i="10"/>
  <c r="DS666" i="10"/>
  <c r="DK615" i="10"/>
  <c r="BO564" i="10"/>
  <c r="AA513" i="10"/>
  <c r="BW467" i="10"/>
  <c r="DS424" i="10"/>
  <c r="AA387" i="10"/>
  <c r="DS368" i="10"/>
  <c r="BW350" i="10"/>
  <c r="AI332" i="10"/>
  <c r="DK315" i="10"/>
  <c r="DK299" i="10"/>
  <c r="DK283" i="10"/>
  <c r="DK267" i="10"/>
  <c r="DK251" i="10"/>
  <c r="DK238" i="10"/>
  <c r="DK230" i="10"/>
  <c r="CE223" i="10"/>
  <c r="BW216" i="10"/>
  <c r="BW211" i="10"/>
  <c r="EA207" i="10"/>
  <c r="BO204" i="10"/>
  <c r="DS200" i="10"/>
  <c r="AI197" i="10"/>
  <c r="DK193" i="10"/>
  <c r="AA190" i="10"/>
  <c r="CE186" i="10"/>
  <c r="S183" i="10"/>
  <c r="BW179" i="10"/>
  <c r="EA175" i="10"/>
  <c r="BO172" i="10"/>
  <c r="DS168" i="10"/>
  <c r="AI165" i="10"/>
  <c r="DK161" i="10"/>
  <c r="AA158" i="10"/>
  <c r="CE154" i="10"/>
  <c r="AQ151" i="10"/>
  <c r="AA148" i="10"/>
  <c r="EA130" i="10"/>
  <c r="DK127" i="10"/>
  <c r="DK88" i="10"/>
  <c r="DS82" i="10"/>
  <c r="EA76" i="10"/>
  <c r="EA139" i="10"/>
  <c r="DK136" i="10"/>
  <c r="BW123" i="10"/>
  <c r="AQ120" i="10"/>
  <c r="BO111" i="10"/>
  <c r="BW104" i="10"/>
  <c r="CE98" i="10"/>
  <c r="DK66" i="10"/>
  <c r="DS60" i="10"/>
  <c r="EA54" i="10"/>
  <c r="S110" i="10"/>
  <c r="AQ101" i="10"/>
  <c r="CE71" i="10"/>
  <c r="CE52" i="10"/>
  <c r="EQ8" i="10"/>
  <c r="AI7" i="10"/>
  <c r="BO5" i="10"/>
  <c r="CU3" i="10"/>
  <c r="EA1" i="10"/>
  <c r="DS34" i="10"/>
  <c r="AA21" i="10"/>
  <c r="AA14" i="10"/>
  <c r="AI142" i="10"/>
  <c r="CE117" i="10"/>
  <c r="DS85" i="10"/>
  <c r="EI58" i="10"/>
  <c r="EA42" i="10"/>
  <c r="EA35" i="10"/>
  <c r="CE29" i="10"/>
  <c r="S39" i="10"/>
  <c r="EQ18" i="10"/>
  <c r="AI11" i="10"/>
  <c r="EA102" i="10"/>
  <c r="S70" i="10"/>
  <c r="CM44" i="10"/>
  <c r="CM21" i="10"/>
  <c r="CE11" i="10"/>
  <c r="CE133" i="10"/>
  <c r="AA115" i="10"/>
  <c r="BW83" i="10"/>
  <c r="BW51" i="10"/>
  <c r="AA45" i="10"/>
  <c r="EI98" i="10"/>
  <c r="DK59" i="10"/>
  <c r="BW103" i="10"/>
  <c r="CU9" i="10"/>
  <c r="AI5" i="10"/>
  <c r="AA39" i="10"/>
  <c r="CE144" i="10"/>
  <c r="BO93" i="10"/>
  <c r="AQ49" i="10"/>
  <c r="CE30" i="10"/>
  <c r="AI23" i="10"/>
  <c r="CE109" i="10"/>
  <c r="S51" i="10"/>
  <c r="BW15" i="10"/>
  <c r="DS118" i="10"/>
  <c r="DS58" i="10"/>
  <c r="S1317" i="10"/>
  <c r="DK946" i="10"/>
  <c r="BO779" i="10"/>
  <c r="S702" i="10"/>
  <c r="S638" i="10"/>
  <c r="AA561" i="10"/>
  <c r="AA497" i="10"/>
  <c r="BW443" i="10"/>
  <c r="S386" i="10"/>
  <c r="BW358" i="10"/>
  <c r="DK322" i="10"/>
  <c r="DK290" i="10"/>
  <c r="DK258" i="10"/>
  <c r="DS233" i="10"/>
  <c r="AI219" i="10"/>
  <c r="BO209" i="10"/>
  <c r="AI202" i="10"/>
  <c r="AA195" i="10"/>
  <c r="S188" i="10"/>
  <c r="EA180" i="10"/>
  <c r="DS173" i="10"/>
  <c r="DK166" i="10"/>
  <c r="CE159" i="10"/>
  <c r="CE152" i="10"/>
  <c r="AI146" i="10"/>
  <c r="EA89" i="10"/>
  <c r="S81" i="10"/>
  <c r="S138" i="10"/>
  <c r="CE121" i="10"/>
  <c r="DK105" i="10"/>
  <c r="BO66" i="10"/>
  <c r="EI110" i="10"/>
  <c r="DC9" i="10"/>
  <c r="CM2" i="10"/>
  <c r="BW10" i="10"/>
  <c r="AQ79" i="10"/>
  <c r="AQ31" i="10"/>
  <c r="EQ14" i="10"/>
  <c r="AI57" i="10"/>
  <c r="EA143" i="10"/>
  <c r="S77" i="10"/>
  <c r="DK930" i="10"/>
  <c r="DS634" i="10"/>
  <c r="AA430" i="10"/>
  <c r="BW334" i="10"/>
  <c r="DK231" i="10"/>
  <c r="AA194" i="10"/>
  <c r="DK165" i="10"/>
  <c r="S89" i="10"/>
  <c r="AA104" i="10"/>
  <c r="AQ18" i="10"/>
  <c r="BW373" i="10"/>
  <c r="DS304" i="10"/>
  <c r="BW115" i="10"/>
  <c r="S1349" i="10"/>
  <c r="DK1026" i="10"/>
  <c r="DK835" i="10"/>
  <c r="BO767" i="10"/>
  <c r="AA705" i="10"/>
  <c r="S654" i="10"/>
  <c r="DS602" i="10"/>
  <c r="DK551" i="10"/>
  <c r="BO500" i="10"/>
  <c r="DS456" i="10"/>
  <c r="AA414" i="10"/>
  <c r="BW382" i="10"/>
  <c r="AI364" i="10"/>
  <c r="S346" i="10"/>
  <c r="DK327" i="10"/>
  <c r="DK311" i="10"/>
  <c r="DK295" i="10"/>
  <c r="DK279" i="10"/>
  <c r="DK263" i="10"/>
  <c r="DK247" i="10"/>
  <c r="DK236" i="10"/>
  <c r="EA228" i="10"/>
  <c r="DS221" i="10"/>
  <c r="DK214" i="10"/>
  <c r="CE210" i="10"/>
  <c r="S207" i="10"/>
  <c r="BW203" i="10"/>
  <c r="EA199" i="10"/>
  <c r="BO196" i="10"/>
  <c r="DS192" i="10"/>
  <c r="AI189" i="10"/>
  <c r="DK185" i="10"/>
  <c r="AA182" i="10"/>
  <c r="CE178" i="10"/>
  <c r="S175" i="10"/>
  <c r="BW171" i="10"/>
  <c r="EA167" i="10"/>
  <c r="BO164" i="10"/>
  <c r="DS160" i="10"/>
  <c r="AI157" i="10"/>
  <c r="DK153" i="10"/>
  <c r="BW150" i="10"/>
  <c r="AQ147" i="10"/>
  <c r="AA130" i="10"/>
  <c r="EA126" i="10"/>
  <c r="EI87" i="10"/>
  <c r="S82" i="10"/>
  <c r="AA76" i="10"/>
  <c r="AA139" i="10"/>
  <c r="EA135" i="10"/>
  <c r="DK122" i="10"/>
  <c r="CE113" i="10"/>
  <c r="DK106" i="10"/>
  <c r="DS100" i="10"/>
  <c r="EA68" i="10"/>
  <c r="EI65" i="10"/>
  <c r="S60" i="10"/>
  <c r="AA54" i="10"/>
  <c r="CE108" i="10"/>
  <c r="EA96" i="10"/>
  <c r="AA70" i="10"/>
  <c r="EA49" i="10"/>
  <c r="CE8" i="10"/>
  <c r="DK6" i="10"/>
  <c r="EQ4" i="10"/>
  <c r="AI3" i="10"/>
  <c r="BO1" i="10"/>
  <c r="AA32" i="10"/>
  <c r="AA19" i="10"/>
  <c r="BO12" i="10"/>
  <c r="CE134" i="10"/>
  <c r="DK114" i="10"/>
  <c r="AQ84" i="10"/>
  <c r="S56" i="10"/>
  <c r="CE41" i="10"/>
  <c r="AI35" i="10"/>
  <c r="EA28" i="10"/>
  <c r="S26" i="10"/>
  <c r="BO17" i="10"/>
  <c r="DS125" i="10"/>
  <c r="EI96" i="10"/>
  <c r="AI64" i="10"/>
  <c r="CE38" i="10"/>
  <c r="EI17" i="10"/>
  <c r="AI10" i="10"/>
  <c r="S132" i="10"/>
  <c r="AQ93" i="10"/>
  <c r="S79" i="10"/>
  <c r="DS48" i="10"/>
  <c r="EI33" i="10"/>
  <c r="BW68" i="10"/>
  <c r="AI55" i="10"/>
  <c r="DS73" i="10"/>
  <c r="DK8" i="10"/>
  <c r="AY4" i="10"/>
  <c r="AA22" i="10"/>
  <c r="BO141" i="10"/>
  <c r="BW90" i="10"/>
  <c r="EA41" i="10"/>
  <c r="AI29" i="10"/>
  <c r="DS19" i="10"/>
  <c r="DK97" i="10"/>
  <c r="EA39" i="10"/>
  <c r="BG12" i="10"/>
  <c r="S94" i="10"/>
  <c r="AA50" i="10"/>
  <c r="DK1202" i="10"/>
  <c r="DK857" i="10"/>
  <c r="BO763" i="10"/>
  <c r="AA689" i="10"/>
  <c r="BO612" i="10"/>
  <c r="BO548" i="10"/>
  <c r="AA486" i="10"/>
  <c r="AA422" i="10"/>
  <c r="BO381" i="10"/>
  <c r="BO349" i="10"/>
  <c r="DK314" i="10"/>
  <c r="DK282" i="10"/>
  <c r="DK250" i="10"/>
  <c r="EA229" i="10"/>
  <c r="DK215" i="10"/>
  <c r="CE207" i="10"/>
  <c r="BW200" i="10"/>
  <c r="BO193" i="10"/>
  <c r="AI186" i="10"/>
  <c r="AA179" i="10"/>
  <c r="S172" i="10"/>
  <c r="EA164" i="10"/>
  <c r="DS157" i="10"/>
  <c r="S151" i="10"/>
  <c r="CE130" i="10"/>
  <c r="BO88" i="10"/>
  <c r="CE76" i="10"/>
  <c r="BO136" i="10"/>
  <c r="S120" i="10"/>
  <c r="AI104" i="10"/>
  <c r="AI61" i="10"/>
  <c r="DK103" i="10"/>
  <c r="EI7" i="10"/>
  <c r="CE44" i="10"/>
  <c r="S134" i="10"/>
  <c r="AQ52" i="10"/>
  <c r="CM28" i="10"/>
  <c r="AI125" i="10"/>
  <c r="CE34" i="10"/>
  <c r="BO131" i="10"/>
  <c r="EA47" i="10"/>
  <c r="BO807" i="10"/>
  <c r="DK583" i="10"/>
  <c r="BO389" i="10"/>
  <c r="DK317" i="10"/>
  <c r="BO217" i="10"/>
  <c r="S187" i="10"/>
  <c r="CE158" i="10"/>
  <c r="AI80" i="10"/>
  <c r="DS53" i="10"/>
  <c r="EQ10" i="10"/>
  <c r="DS503" i="10"/>
  <c r="S417" i="10"/>
  <c r="BW102" i="10"/>
  <c r="S1221" i="10"/>
  <c r="DK962" i="10"/>
  <c r="BO815" i="10"/>
  <c r="BO751" i="10"/>
  <c r="BO692" i="10"/>
  <c r="AA641" i="10"/>
  <c r="S590" i="10"/>
  <c r="DS538" i="10"/>
  <c r="DS488" i="10"/>
  <c r="AA446" i="10"/>
  <c r="BW403" i="10"/>
  <c r="S378" i="10"/>
  <c r="DK359" i="10"/>
  <c r="BO341" i="10"/>
  <c r="DK323" i="10"/>
  <c r="DK307" i="10"/>
  <c r="DK291" i="10"/>
  <c r="DK275" i="10"/>
  <c r="DK259" i="10"/>
  <c r="DK243" i="10"/>
  <c r="DK234" i="10"/>
  <c r="AA227" i="10"/>
  <c r="S220" i="10"/>
  <c r="AI213" i="10"/>
  <c r="DK209" i="10"/>
  <c r="AA206" i="10"/>
  <c r="CE202" i="10"/>
  <c r="S199" i="10"/>
  <c r="BW195" i="10"/>
  <c r="EA191" i="10"/>
  <c r="BO188" i="10"/>
  <c r="DS184" i="10"/>
  <c r="AI181" i="10"/>
  <c r="DK177" i="10"/>
  <c r="AA174" i="10"/>
  <c r="CE170" i="10"/>
  <c r="S167" i="10"/>
  <c r="BW163" i="10"/>
  <c r="EA159" i="10"/>
  <c r="BO156" i="10"/>
  <c r="EA152" i="10"/>
  <c r="DK149" i="10"/>
  <c r="BW146" i="10"/>
  <c r="AQ129" i="10"/>
  <c r="AA126" i="10"/>
  <c r="AI87" i="10"/>
  <c r="AQ81" i="10"/>
  <c r="BO75" i="10"/>
  <c r="AQ138" i="10"/>
  <c r="AA135" i="10"/>
  <c r="EA121" i="10"/>
  <c r="EA112" i="10"/>
  <c r="EI105" i="10"/>
  <c r="S100" i="10"/>
  <c r="AA68" i="10"/>
  <c r="AI65" i="10"/>
  <c r="AQ59" i="10"/>
  <c r="BW53" i="10"/>
  <c r="AI107" i="10"/>
  <c r="BO95" i="10"/>
  <c r="BO64" i="10"/>
  <c r="EA9" i="10"/>
  <c r="S8" i="10"/>
  <c r="AY6" i="10"/>
  <c r="CE4" i="10"/>
  <c r="DK2" i="10"/>
  <c r="AI45" i="10"/>
  <c r="AA25" i="10"/>
  <c r="AY17" i="10"/>
  <c r="EI10" i="10"/>
  <c r="BW131" i="10"/>
  <c r="AA94" i="10"/>
  <c r="EA79" i="10"/>
  <c r="AI48" i="10"/>
  <c r="EA37" i="10"/>
  <c r="CE31" i="10"/>
  <c r="CM27" i="10"/>
  <c r="EI23" i="10"/>
  <c r="CM15" i="10"/>
  <c r="EA108" i="10"/>
  <c r="BW95" i="10"/>
  <c r="AQ58" i="10"/>
  <c r="AY25" i="10"/>
  <c r="AI16" i="10"/>
  <c r="BW144" i="10"/>
  <c r="S118" i="10"/>
  <c r="EA91" i="10"/>
  <c r="CE77" i="10"/>
  <c r="DS46" i="10"/>
  <c r="AA26" i="10"/>
  <c r="S67" i="10"/>
  <c r="AA53" i="10"/>
  <c r="EA70" i="10"/>
  <c r="EA7" i="10"/>
  <c r="S2" i="10"/>
  <c r="AI18" i="10"/>
  <c r="AQ132" i="10"/>
  <c r="DK77" i="10"/>
  <c r="CE37" i="10"/>
  <c r="EI27" i="10"/>
  <c r="BG13" i="10"/>
  <c r="DK73" i="10"/>
  <c r="CM26" i="10"/>
  <c r="AA142" i="10"/>
  <c r="AA91" i="10"/>
  <c r="AA47" i="10"/>
  <c r="DK1074" i="10"/>
  <c r="AA830" i="10"/>
  <c r="BO747" i="10"/>
  <c r="DK663" i="10"/>
  <c r="DK599" i="10"/>
  <c r="DK535" i="10"/>
  <c r="DS464" i="10"/>
  <c r="BW411" i="10"/>
  <c r="DS376" i="10"/>
  <c r="AI340" i="10"/>
  <c r="DK306" i="10"/>
  <c r="DK274" i="10"/>
  <c r="DK242" i="10"/>
  <c r="BO226" i="10"/>
  <c r="EA212" i="10"/>
  <c r="DS205" i="10"/>
  <c r="DK198" i="10"/>
  <c r="CE191" i="10"/>
  <c r="BW184" i="10"/>
  <c r="BO177" i="10"/>
  <c r="AI170" i="10"/>
  <c r="AA163" i="10"/>
  <c r="S156" i="10"/>
  <c r="BO149" i="10"/>
  <c r="S129" i="10"/>
  <c r="EI86" i="10"/>
  <c r="AA75" i="10"/>
  <c r="DS124" i="10"/>
  <c r="CE112" i="10"/>
  <c r="S99" i="10"/>
  <c r="S59" i="10"/>
  <c r="EI73" i="10"/>
  <c r="AA6" i="10"/>
  <c r="AQ24" i="10"/>
  <c r="S117" i="10"/>
  <c r="CM42" i="10"/>
  <c r="S38" i="10"/>
  <c r="AQ102" i="10"/>
  <c r="EI20" i="10"/>
  <c r="CE114" i="10"/>
  <c r="BW44" i="10"/>
  <c r="BO743" i="10"/>
  <c r="BO532" i="10"/>
  <c r="AA371" i="10"/>
  <c r="DK285" i="10"/>
  <c r="BO208" i="10"/>
  <c r="EA179" i="10"/>
  <c r="DK151" i="10"/>
  <c r="AA137" i="10"/>
  <c r="EQ2" i="10"/>
  <c r="DS250" i="10"/>
  <c r="DS695" i="10"/>
  <c r="DS679" i="10"/>
  <c r="S16" i="10"/>
  <c r="DK24" i="14"/>
  <c r="BO29" i="14"/>
  <c r="AA34" i="14"/>
  <c r="EA36" i="14"/>
  <c r="S161" i="14"/>
  <c r="BO60" i="14"/>
  <c r="AQ63" i="14"/>
  <c r="DK91" i="14"/>
  <c r="AI98" i="14"/>
  <c r="AY23" i="14"/>
  <c r="EQ37" i="14"/>
  <c r="EI85" i="14"/>
  <c r="DK185" i="14"/>
  <c r="AA86" i="14"/>
  <c r="DS87" i="14"/>
  <c r="AQ92" i="14"/>
  <c r="EI93" i="14"/>
  <c r="BW98" i="14"/>
  <c r="AI100" i="14"/>
  <c r="AA22" i="14"/>
  <c r="CE23" i="14"/>
  <c r="AQ28" i="14"/>
  <c r="DK29" i="14"/>
  <c r="BW34" i="14"/>
  <c r="AA80" i="14"/>
  <c r="BO194" i="14"/>
  <c r="BW61" i="14"/>
  <c r="BO85" i="14"/>
  <c r="S92" i="14"/>
  <c r="BO99" i="14"/>
  <c r="CM28" i="14"/>
  <c r="S106" i="14"/>
  <c r="AA30" i="14"/>
  <c r="S285" i="10"/>
  <c r="AA352" i="10"/>
  <c r="S543" i="10"/>
  <c r="DK788" i="10"/>
  <c r="DS437" i="10"/>
  <c r="BO554" i="10"/>
  <c r="DS656" i="10"/>
  <c r="S812" i="10"/>
  <c r="S430" i="10"/>
  <c r="DS621" i="10"/>
  <c r="AI214" i="10"/>
  <c r="DK218" i="10"/>
  <c r="AA223" i="10"/>
  <c r="BW228" i="10"/>
  <c r="AA233" i="10"/>
  <c r="AA238" i="10"/>
  <c r="AA247" i="10"/>
  <c r="AA261" i="10"/>
  <c r="AA289" i="10"/>
  <c r="AA321" i="10"/>
  <c r="AI352" i="10"/>
  <c r="DK379" i="10"/>
  <c r="AA450" i="10"/>
  <c r="DS530" i="10"/>
  <c r="BO620" i="10"/>
  <c r="BO725" i="10"/>
  <c r="AA822" i="10"/>
  <c r="DK1178" i="10"/>
  <c r="DS305" i="10"/>
  <c r="DK395" i="10"/>
  <c r="DS583" i="10"/>
  <c r="S1091" i="10"/>
  <c r="AA78" i="10"/>
  <c r="EA141" i="10"/>
  <c r="DK50" i="10"/>
  <c r="BO109" i="10"/>
  <c r="AA29" i="10"/>
  <c r="AQ90" i="10"/>
  <c r="EQ17" i="10"/>
  <c r="DC4" i="10"/>
  <c r="EA101" i="10"/>
  <c r="BO68" i="10"/>
  <c r="DS123" i="10"/>
  <c r="BO126" i="10"/>
  <c r="AI153" i="10"/>
  <c r="AA169" i="10"/>
  <c r="AA216" i="10"/>
  <c r="DK362" i="10"/>
  <c r="DK700" i="10"/>
  <c r="EA265" i="10"/>
  <c r="BO339" i="10"/>
  <c r="AA484" i="10"/>
  <c r="BO744" i="10"/>
  <c r="AA222" i="10"/>
  <c r="S301" i="10"/>
  <c r="DK388" i="10"/>
  <c r="DS619" i="10"/>
  <c r="S876" i="10"/>
  <c r="AA459" i="10"/>
  <c r="S580" i="10"/>
  <c r="AA695" i="10"/>
  <c r="DK1032" i="10"/>
  <c r="DK458" i="10"/>
  <c r="AA753" i="10"/>
  <c r="S577" i="10"/>
  <c r="DK472" i="10"/>
  <c r="BO401" i="10"/>
  <c r="DK878" i="10"/>
  <c r="S755" i="10"/>
  <c r="BO682" i="10"/>
  <c r="DK605" i="10"/>
  <c r="DK541" i="10"/>
  <c r="BW480" i="10"/>
  <c r="BW416" i="10"/>
  <c r="S983" i="10"/>
  <c r="DK724" i="10"/>
  <c r="DK568" i="10"/>
  <c r="DK449" i="10"/>
  <c r="BO370" i="10"/>
  <c r="S317" i="10"/>
  <c r="S277" i="10"/>
  <c r="S237" i="10"/>
  <c r="DK934" i="10"/>
  <c r="BO712" i="10"/>
  <c r="BO584" i="10"/>
  <c r="BW441" i="10"/>
  <c r="DS366" i="10"/>
  <c r="EA321" i="10"/>
  <c r="EA273" i="10"/>
  <c r="EA233" i="10"/>
  <c r="S828" i="10"/>
  <c r="DS495" i="10"/>
  <c r="BO344" i="10"/>
  <c r="AI262" i="10"/>
  <c r="CE193" i="10"/>
  <c r="BW174" i="10"/>
  <c r="CE165" i="10"/>
  <c r="EA154" i="10"/>
  <c r="DS146" i="10"/>
  <c r="EI88" i="10"/>
  <c r="AI74" i="10"/>
  <c r="AI122" i="10"/>
  <c r="DS104" i="10"/>
  <c r="S61" i="10"/>
  <c r="DS107" i="10"/>
  <c r="DK56" i="10"/>
  <c r="CM5" i="10"/>
  <c r="AA1" i="10"/>
  <c r="DK14" i="10"/>
  <c r="AI115" i="10"/>
  <c r="AA57" i="10"/>
  <c r="AA36" i="10"/>
  <c r="DS26" i="10"/>
  <c r="BO10" i="10"/>
  <c r="BW73" i="10"/>
  <c r="CE39" i="10"/>
  <c r="AQ15" i="10"/>
  <c r="CE132" i="10"/>
  <c r="EI90" i="10"/>
  <c r="DS49" i="10"/>
  <c r="S1318" i="10"/>
  <c r="DK771" i="10"/>
  <c r="AA622" i="10"/>
  <c r="DK483" i="10"/>
  <c r="AI379" i="10"/>
  <c r="S329" i="10"/>
  <c r="DS286" i="10"/>
  <c r="DS242" i="10"/>
  <c r="DK1050" i="10"/>
  <c r="DK845" i="10"/>
  <c r="BO773" i="10"/>
  <c r="S710" i="10"/>
  <c r="DS658" i="10"/>
  <c r="DK607" i="10"/>
  <c r="BO556" i="10"/>
  <c r="AA505" i="10"/>
  <c r="DS460" i="10"/>
  <c r="AA418" i="10"/>
  <c r="AI384" i="10"/>
  <c r="S366" i="10"/>
  <c r="DK347" i="10"/>
  <c r="BO329" i="10"/>
  <c r="AA313" i="10"/>
  <c r="AA297" i="10"/>
  <c r="AA281" i="10"/>
  <c r="AA265" i="10"/>
  <c r="AA253" i="10"/>
  <c r="AA245" i="10"/>
  <c r="BO667" i="10"/>
  <c r="DK530" i="10"/>
  <c r="S416" i="10"/>
  <c r="DK837" i="10"/>
  <c r="S708" i="10"/>
  <c r="AA631" i="10"/>
  <c r="DS528" i="10"/>
  <c r="BW448" i="10"/>
  <c r="S1111" i="10"/>
  <c r="S671" i="10"/>
  <c r="BO517" i="10"/>
  <c r="BW379" i="10"/>
  <c r="S309" i="10"/>
  <c r="S253" i="10"/>
  <c r="DK1190" i="10"/>
  <c r="DS686" i="10"/>
  <c r="DK507" i="10"/>
  <c r="S376" i="10"/>
  <c r="EA305" i="10"/>
  <c r="EA257" i="10"/>
  <c r="S1003" i="10"/>
  <c r="S453" i="10"/>
  <c r="AI294" i="10"/>
  <c r="DS207" i="10"/>
  <c r="DK172" i="10"/>
  <c r="AI160" i="10"/>
  <c r="BO148" i="10"/>
  <c r="S86" i="10"/>
  <c r="S137" i="10"/>
  <c r="AI106" i="10"/>
  <c r="CE59" i="10"/>
  <c r="AA72" i="10"/>
  <c r="BG7" i="10"/>
  <c r="DS38" i="10"/>
  <c r="AI141" i="10"/>
  <c r="BW77" i="10"/>
  <c r="BW30" i="10"/>
  <c r="CE19" i="10"/>
  <c r="BW97" i="10"/>
  <c r="AI26" i="10"/>
  <c r="AA145" i="10"/>
  <c r="EA93" i="10"/>
  <c r="S47" i="10"/>
  <c r="S931" i="10"/>
  <c r="DK660" i="10"/>
  <c r="S457" i="10"/>
  <c r="DS351" i="10"/>
  <c r="DS296" i="10"/>
  <c r="S1269" i="10"/>
  <c r="DK922" i="10"/>
  <c r="BO789" i="10"/>
  <c r="AA697" i="10"/>
  <c r="AA633" i="10"/>
  <c r="AA569" i="10"/>
  <c r="DS492" i="10"/>
  <c r="BW439" i="10"/>
  <c r="DS388" i="10"/>
  <c r="BO361" i="10"/>
  <c r="BW338" i="10"/>
  <c r="AA317" i="10"/>
  <c r="AA293" i="10"/>
  <c r="AA273" i="10"/>
  <c r="AA255" i="10"/>
  <c r="AA243" i="10"/>
  <c r="AA239" i="10"/>
  <c r="AA235" i="10"/>
  <c r="AA231" i="10"/>
  <c r="CE227" i="10"/>
  <c r="S224" i="10"/>
  <c r="BW220" i="10"/>
  <c r="EA216" i="10"/>
  <c r="BW213" i="10"/>
  <c r="DK211" i="10"/>
  <c r="EA209" i="10"/>
  <c r="AA208" i="10"/>
  <c r="BO206" i="10"/>
  <c r="CE204" i="10"/>
  <c r="DS202" i="10"/>
  <c r="S201" i="10"/>
  <c r="AI199" i="10"/>
  <c r="BW197" i="10"/>
  <c r="DK195" i="10"/>
  <c r="EA193" i="10"/>
  <c r="AA192" i="10"/>
  <c r="BO190" i="10"/>
  <c r="BO87" i="14"/>
  <c r="DK93" i="14"/>
  <c r="EA99" i="14"/>
  <c r="EI23" i="14"/>
  <c r="AI34" i="14"/>
  <c r="CE53" i="14"/>
  <c r="AQ67" i="14"/>
  <c r="S121" i="14"/>
  <c r="BO168" i="14"/>
  <c r="AQ59" i="14"/>
  <c r="DS60" i="14"/>
  <c r="AI62" i="14"/>
  <c r="DK63" i="14"/>
  <c r="AI86" i="14"/>
  <c r="EA87" i="14"/>
  <c r="BO92" i="14"/>
  <c r="S97" i="14"/>
  <c r="DK98" i="14"/>
  <c r="AQ100" i="14"/>
  <c r="BW22" i="14"/>
  <c r="BW24" i="14"/>
  <c r="AI29" i="14"/>
  <c r="EQ34" i="14"/>
  <c r="S124" i="14"/>
  <c r="BO59" i="14"/>
  <c r="AA99" i="14"/>
  <c r="DS94" i="14"/>
  <c r="DK22" i="14"/>
  <c r="EA23" i="14"/>
  <c r="EQ24" i="14"/>
  <c r="AA29" i="14"/>
  <c r="AY30" i="14"/>
  <c r="EA34" i="14"/>
  <c r="BW69" i="14"/>
  <c r="S134" i="14"/>
  <c r="S177" i="14"/>
  <c r="DK59" i="14"/>
  <c r="AA61" i="14"/>
  <c r="CE62" i="14"/>
  <c r="S85" i="14"/>
  <c r="DK86" i="14"/>
  <c r="AI91" i="14"/>
  <c r="EA92" i="14"/>
  <c r="BO97" i="14"/>
  <c r="S99" i="14"/>
  <c r="DS100" i="14"/>
  <c r="DS22" i="14"/>
  <c r="DS24" i="14"/>
  <c r="S30" i="14"/>
  <c r="EQ35" i="14"/>
  <c r="AA52" i="14"/>
  <c r="BW60" i="14"/>
  <c r="BW99" i="14"/>
  <c r="BO1" i="14"/>
  <c r="EI61" i="14"/>
  <c r="AQ86" i="14"/>
  <c r="EA22" i="14"/>
  <c r="DS181" i="14"/>
  <c r="DK17" i="14"/>
  <c r="EA163" i="14"/>
  <c r="S59" i="14"/>
  <c r="AQ62" i="14"/>
  <c r="AQ91" i="14"/>
  <c r="EQ28" i="14"/>
  <c r="S76" i="14"/>
  <c r="AI1" i="14"/>
  <c r="CM23" i="14"/>
  <c r="S28" i="14"/>
  <c r="DS29" i="14"/>
  <c r="CE34" i="14"/>
  <c r="EI73" i="14"/>
  <c r="EA171" i="14"/>
  <c r="EI53" i="14"/>
  <c r="EA60" i="14"/>
  <c r="DS63" i="14"/>
  <c r="EI92" i="14"/>
  <c r="DK23" i="14"/>
  <c r="AQ74" i="14"/>
  <c r="CE56" i="14"/>
  <c r="DS9" i="14"/>
  <c r="AI147" i="14"/>
  <c r="AA180" i="14"/>
  <c r="EA52" i="14"/>
  <c r="AQ54" i="14"/>
  <c r="DS59" i="14"/>
  <c r="AI61" i="14"/>
  <c r="DK62" i="14"/>
  <c r="AA85" i="14"/>
  <c r="DS86" i="14"/>
  <c r="AQ93" i="14"/>
  <c r="EA100" i="14"/>
  <c r="EA24" i="14"/>
  <c r="CE30" i="14"/>
  <c r="BW124" i="14"/>
  <c r="S126" i="14"/>
  <c r="DK50" i="14"/>
  <c r="S102" i="14"/>
  <c r="AA101" i="14"/>
  <c r="DS115" i="14"/>
  <c r="S23" i="14"/>
  <c r="AI24" i="14"/>
  <c r="AY28" i="14"/>
  <c r="BW29" i="14"/>
  <c r="EA30" i="14"/>
  <c r="BO35" i="14"/>
  <c r="CE81" i="14"/>
  <c r="EA155" i="14"/>
  <c r="DK245" i="14"/>
  <c r="AI53" i="14"/>
  <c r="DK54" i="14"/>
  <c r="AA60" i="14"/>
  <c r="CE61" i="14"/>
  <c r="S63" i="14"/>
  <c r="BW85" i="14"/>
  <c r="AA87" i="14"/>
  <c r="BW97" i="14"/>
  <c r="CE22" i="14"/>
  <c r="AA28" i="14"/>
  <c r="DK34" i="14"/>
  <c r="S173" i="14"/>
  <c r="DK111" i="14"/>
  <c r="DS6" i="14"/>
  <c r="EI95" i="14"/>
  <c r="AQ89" i="14"/>
  <c r="EA13" i="14"/>
  <c r="EI45" i="14"/>
  <c r="CE33" i="14"/>
  <c r="AY6" i="14"/>
  <c r="DS91" i="14"/>
  <c r="EI97" i="14"/>
  <c r="BO115" i="14"/>
  <c r="EQ23" i="14"/>
  <c r="AQ29" i="14"/>
  <c r="S35" i="14"/>
  <c r="S149" i="14"/>
  <c r="EQ40" i="14"/>
  <c r="AA90" i="14"/>
  <c r="EA5" i="14"/>
  <c r="BG9" i="14"/>
  <c r="BO8" i="14"/>
  <c r="EQ25" i="14"/>
  <c r="EA1" i="14"/>
  <c r="F67" i="14"/>
  <c r="BW87" i="14"/>
  <c r="AA92" i="14"/>
  <c r="DS93" i="14"/>
  <c r="AQ98" i="14"/>
  <c r="S100" i="14"/>
  <c r="EA115" i="14"/>
  <c r="AA23" i="14"/>
  <c r="AQ24" i="14"/>
  <c r="BO28" i="14"/>
  <c r="CE29" i="14"/>
  <c r="EI30" i="14"/>
  <c r="CM35" i="14"/>
  <c r="AQ82" i="14"/>
  <c r="BO156" i="14"/>
  <c r="DK260" i="14"/>
  <c r="BO32" i="14"/>
  <c r="EA102" i="14"/>
  <c r="BW88" i="14"/>
  <c r="EQ44" i="14"/>
  <c r="EQ4" i="14"/>
  <c r="DK10" i="14"/>
  <c r="DK47" i="14"/>
  <c r="AA88" i="14"/>
  <c r="DK4" i="14"/>
  <c r="AY13" i="14"/>
  <c r="DK38" i="14"/>
  <c r="CE45" i="14"/>
  <c r="AQ18" i="14"/>
  <c r="EI87" i="14"/>
  <c r="BW92" i="14"/>
  <c r="AA97" i="14"/>
  <c r="DS98" i="14"/>
  <c r="BO100" i="14"/>
  <c r="AQ22" i="14"/>
  <c r="BO23" i="14"/>
  <c r="CE24" i="14"/>
  <c r="DK28" i="14"/>
  <c r="EA29" i="14"/>
  <c r="AQ34" i="14"/>
  <c r="AA36" i="14"/>
  <c r="BO106" i="14"/>
  <c r="S165" i="14"/>
  <c r="DK295" i="14"/>
  <c r="EA21" i="14"/>
  <c r="AQ96" i="14"/>
  <c r="S58" i="14"/>
  <c r="DS43" i="14"/>
  <c r="AY2" i="14"/>
  <c r="AI10" i="14"/>
  <c r="AQ31" i="14"/>
  <c r="AQ50" i="14"/>
  <c r="EA3" i="14"/>
  <c r="BW15" i="14"/>
  <c r="DK104" i="14"/>
  <c r="AY44" i="14"/>
  <c r="AQ12" i="14"/>
  <c r="AA55" i="14"/>
  <c r="CU8" i="14"/>
  <c r="AI3" i="14"/>
  <c r="AA15" i="14"/>
  <c r="CU9" i="14"/>
  <c r="DK20" i="14"/>
  <c r="DK57" i="14"/>
  <c r="BW7" i="14"/>
  <c r="CE18" i="14"/>
  <c r="DS13" i="14"/>
  <c r="AA27" i="14"/>
  <c r="AQ57" i="14"/>
  <c r="BO5" i="14"/>
  <c r="AA16" i="14"/>
  <c r="DK694" i="10"/>
  <c r="BO599" i="10"/>
  <c r="AA508" i="10"/>
  <c r="S444" i="10"/>
  <c r="S1361" i="10"/>
  <c r="DK948" i="10"/>
  <c r="S790" i="10"/>
  <c r="S723" i="10"/>
  <c r="DK669" i="10"/>
  <c r="BO618" i="10"/>
  <c r="AA567" i="10"/>
  <c r="S516" i="10"/>
  <c r="DS469" i="10"/>
  <c r="AA427" i="10"/>
  <c r="S1262" i="10"/>
  <c r="AA821" i="10"/>
  <c r="DK696" i="10"/>
  <c r="AA594" i="10"/>
  <c r="BO492" i="10"/>
  <c r="S407" i="10"/>
  <c r="AI361" i="10"/>
  <c r="S325" i="10"/>
  <c r="S293" i="10"/>
  <c r="S261" i="10"/>
  <c r="AI229" i="10"/>
  <c r="DK1062" i="10"/>
  <c r="BO776" i="10"/>
  <c r="AA661" i="10"/>
  <c r="DS558" i="10"/>
  <c r="DS462" i="10"/>
  <c r="AA385" i="10"/>
  <c r="BW348" i="10"/>
  <c r="EA313" i="10"/>
  <c r="EA281" i="10"/>
  <c r="EA249" i="10"/>
  <c r="BO219" i="10"/>
  <c r="DK761" i="10"/>
  <c r="S547" i="10"/>
  <c r="S381" i="10"/>
  <c r="AI310" i="10"/>
  <c r="AI246" i="10"/>
  <c r="DK200" i="10"/>
  <c r="S178" i="10"/>
  <c r="EA170" i="10"/>
  <c r="DS163" i="10"/>
  <c r="DK156" i="10"/>
  <c r="S150" i="10"/>
  <c r="CE129" i="10"/>
  <c r="BW87" i="10"/>
  <c r="DK75" i="10"/>
  <c r="BO135" i="10"/>
  <c r="AA113" i="10"/>
  <c r="AQ100" i="10"/>
  <c r="BW65" i="10"/>
  <c r="DK53" i="10"/>
  <c r="EI95" i="10"/>
  <c r="EY9" i="10"/>
  <c r="BW6" i="10"/>
  <c r="EI2" i="10"/>
  <c r="DK25" i="10"/>
  <c r="BW11" i="10"/>
  <c r="AA118" i="10"/>
  <c r="BO83" i="10"/>
  <c r="AA43" i="10"/>
  <c r="DS31" i="10"/>
  <c r="EI39" i="10"/>
  <c r="AY16" i="10"/>
  <c r="AI70" i="14"/>
  <c r="DK114" i="14"/>
  <c r="AQ94" i="14"/>
  <c r="AI56" i="14"/>
  <c r="DK44" i="14"/>
  <c r="CE6" i="14"/>
  <c r="EQ2" i="14"/>
  <c r="BO17" i="14"/>
  <c r="AQ9" i="14"/>
  <c r="BW118" i="14"/>
  <c r="BW140" i="14"/>
  <c r="CE19" i="14"/>
  <c r="BW95" i="14"/>
  <c r="EA55" i="14"/>
  <c r="AA43" i="14"/>
  <c r="CU3" i="14"/>
  <c r="AA17" i="14"/>
  <c r="CU11" i="14"/>
  <c r="AI49" i="14"/>
  <c r="DK7" i="14"/>
  <c r="S4" i="14"/>
  <c r="EA18" i="14"/>
  <c r="BW14" i="14"/>
  <c r="DS10" i="14"/>
  <c r="EA39" i="14"/>
  <c r="DK110" i="14"/>
  <c r="DS89" i="14"/>
  <c r="DS51" i="14"/>
  <c r="BO43" i="14"/>
  <c r="CU5" i="14"/>
  <c r="S2" i="14"/>
  <c r="EQ13" i="14"/>
  <c r="DK12" i="14"/>
  <c r="BW42" i="14"/>
  <c r="AQ65" i="14"/>
  <c r="DK113" i="14"/>
  <c r="EI90" i="14"/>
  <c r="BO51" i="14"/>
  <c r="AQ7" i="14"/>
  <c r="DK2" i="14"/>
  <c r="EA12" i="14"/>
  <c r="CM9" i="14"/>
  <c r="DS58" i="14"/>
  <c r="EI49" i="14"/>
  <c r="AI8" i="14"/>
  <c r="CE4" i="14"/>
  <c r="BO19" i="14"/>
  <c r="DS16" i="14"/>
  <c r="S1280" i="10"/>
  <c r="DK1117" i="10"/>
  <c r="S1189" i="10"/>
  <c r="S933" i="10"/>
  <c r="AA827" i="10"/>
  <c r="AA804" i="10"/>
  <c r="AA785" i="10"/>
  <c r="AA769" i="10"/>
  <c r="AA748" i="10"/>
  <c r="AA729" i="10"/>
  <c r="DS709" i="10"/>
  <c r="AA700" i="10"/>
  <c r="DS693" i="10"/>
  <c r="DS685" i="10"/>
  <c r="DS677" i="10"/>
  <c r="BO671" i="10"/>
  <c r="DK666" i="10"/>
  <c r="AA660" i="10"/>
  <c r="DK654" i="10"/>
  <c r="S649" i="10"/>
  <c r="DK642" i="10"/>
  <c r="DS637" i="10"/>
  <c r="AA632" i="10"/>
  <c r="DS625" i="10"/>
  <c r="AA620" i="10"/>
  <c r="BO615" i="10"/>
  <c r="S609" i="10"/>
  <c r="BO603" i="10"/>
  <c r="DS597" i="10"/>
  <c r="BO591" i="10"/>
  <c r="DK586" i="10"/>
  <c r="S581" i="10"/>
  <c r="DK574" i="10"/>
  <c r="S569" i="10"/>
  <c r="AA564" i="10"/>
  <c r="DS557" i="10"/>
  <c r="AA552" i="10"/>
  <c r="DK546" i="10"/>
  <c r="AA540" i="10"/>
  <c r="BO535" i="10"/>
  <c r="DS529" i="10"/>
  <c r="BO523" i="10"/>
  <c r="DS517" i="10"/>
  <c r="S513" i="10"/>
  <c r="DK506" i="10"/>
  <c r="S501" i="10"/>
  <c r="BO495" i="10"/>
  <c r="S490" i="10"/>
  <c r="S486" i="10"/>
  <c r="DK482" i="10"/>
  <c r="DK478" i="10"/>
  <c r="BO475" i="10"/>
  <c r="S472" i="10"/>
  <c r="S468" i="10"/>
  <c r="DK464" i="10"/>
  <c r="BO461" i="10"/>
  <c r="BO457" i="10"/>
  <c r="S454" i="10"/>
  <c r="DK450" i="10"/>
  <c r="DK446" i="10"/>
  <c r="BO443" i="10"/>
  <c r="S440" i="10"/>
  <c r="S436" i="10"/>
  <c r="DK432" i="10"/>
  <c r="BO429" i="10"/>
  <c r="BO425" i="10"/>
  <c r="S422" i="10"/>
  <c r="DK418" i="10"/>
  <c r="DK414" i="10"/>
  <c r="BO411" i="10"/>
  <c r="S408" i="10"/>
  <c r="S404" i="10"/>
  <c r="DK400" i="10"/>
  <c r="BO397" i="10"/>
  <c r="DK393" i="10"/>
  <c r="DS390" i="10"/>
  <c r="S1353" i="10"/>
  <c r="S1305" i="10"/>
  <c r="S1265" i="10"/>
  <c r="S1225" i="10"/>
  <c r="DK1196" i="10"/>
  <c r="DK1176" i="10"/>
  <c r="DK1156" i="10"/>
  <c r="DK1132" i="10"/>
  <c r="DK1112" i="10"/>
  <c r="DK1092" i="10"/>
  <c r="DK1068" i="10"/>
  <c r="DK1048" i="10"/>
  <c r="DK1028" i="10"/>
  <c r="DK1004" i="10"/>
  <c r="DK984" i="10"/>
  <c r="DK964" i="10"/>
  <c r="DK940" i="10"/>
  <c r="DK920" i="10"/>
  <c r="DK900" i="10"/>
  <c r="DK886" i="10"/>
  <c r="DK876" i="10"/>
  <c r="DK866" i="10"/>
  <c r="DK854" i="10"/>
  <c r="DK844" i="10"/>
  <c r="AA836" i="10"/>
  <c r="AA828" i="10"/>
  <c r="DK821" i="10"/>
  <c r="S816" i="10"/>
  <c r="S810" i="10"/>
  <c r="S805" i="10"/>
  <c r="S800" i="10"/>
  <c r="S794" i="10"/>
  <c r="S789" i="10"/>
  <c r="S784" i="10"/>
  <c r="S778" i="10"/>
  <c r="S774" i="10"/>
  <c r="S770" i="10"/>
  <c r="S766" i="10"/>
  <c r="S762" i="10"/>
  <c r="S758" i="10"/>
  <c r="S754" i="10"/>
  <c r="S750" i="10"/>
  <c r="S746" i="10"/>
  <c r="S742" i="10"/>
  <c r="S738" i="10"/>
  <c r="S734" i="10"/>
  <c r="S730" i="10"/>
  <c r="S726" i="10"/>
  <c r="S722" i="10"/>
  <c r="S718" i="10"/>
  <c r="S714" i="10"/>
  <c r="BO710" i="10"/>
  <c r="AA707" i="10"/>
  <c r="S704" i="10"/>
  <c r="DS700" i="10"/>
  <c r="DK697" i="10"/>
  <c r="BO694" i="10"/>
  <c r="AA691" i="10"/>
  <c r="S688" i="10"/>
  <c r="DS684" i="10"/>
  <c r="DK681" i="10"/>
  <c r="BO678" i="10"/>
  <c r="AA675" i="10"/>
  <c r="S672" i="10"/>
  <c r="DS668" i="10"/>
  <c r="DK665" i="10"/>
  <c r="BO662" i="10"/>
  <c r="AA659" i="10"/>
  <c r="S656" i="10"/>
  <c r="DS652" i="10"/>
  <c r="DK649" i="10"/>
  <c r="BO646" i="10"/>
  <c r="AA643" i="10"/>
  <c r="S640" i="10"/>
  <c r="DS636" i="10"/>
  <c r="DK633" i="10"/>
  <c r="BO630" i="10"/>
  <c r="AA627" i="10"/>
  <c r="S624" i="10"/>
  <c r="DS620" i="10"/>
  <c r="DK617" i="10"/>
  <c r="BO614" i="10"/>
  <c r="AA611" i="10"/>
  <c r="S608" i="10"/>
  <c r="DS604" i="10"/>
  <c r="DK601" i="10"/>
  <c r="BO598" i="10"/>
  <c r="AA595" i="10"/>
  <c r="S592" i="10"/>
  <c r="DS588" i="10"/>
  <c r="DK585" i="10"/>
  <c r="BO582" i="10"/>
  <c r="AA579" i="10"/>
  <c r="S576" i="10"/>
  <c r="DS572" i="10"/>
  <c r="DK569" i="10"/>
  <c r="BO566" i="10"/>
  <c r="AA563" i="10"/>
  <c r="S560" i="10"/>
  <c r="DS556" i="10"/>
  <c r="DK553" i="10"/>
  <c r="BO550" i="10"/>
  <c r="AA547" i="10"/>
  <c r="S544" i="10"/>
  <c r="DS540" i="10"/>
  <c r="DK537" i="10"/>
  <c r="BO534" i="10"/>
  <c r="AA531" i="10"/>
  <c r="S528" i="10"/>
  <c r="DS524" i="10"/>
  <c r="DK521" i="10"/>
  <c r="BO518" i="10"/>
  <c r="AA515" i="10"/>
  <c r="S512" i="10"/>
  <c r="DS508" i="10"/>
  <c r="DK505" i="10"/>
  <c r="BO502" i="10"/>
  <c r="AA499" i="10"/>
  <c r="S496" i="10"/>
  <c r="AA493" i="10"/>
  <c r="BW490" i="10"/>
  <c r="DS487" i="10"/>
  <c r="AA485" i="10"/>
  <c r="BW482" i="10"/>
  <c r="DS479" i="10"/>
  <c r="AA477" i="10"/>
  <c r="BW474" i="10"/>
  <c r="DS471" i="10"/>
  <c r="AA469" i="10"/>
  <c r="BW466" i="10"/>
  <c r="DS463" i="10"/>
  <c r="AA461" i="10"/>
  <c r="BW458" i="10"/>
  <c r="DS455" i="10"/>
  <c r="AA453" i="10"/>
  <c r="BW450" i="10"/>
  <c r="DS447" i="10"/>
  <c r="AA445" i="10"/>
  <c r="BW442" i="10"/>
  <c r="DS439" i="10"/>
  <c r="AA437" i="10"/>
  <c r="BW434" i="10"/>
  <c r="DS431" i="10"/>
  <c r="AA429" i="10"/>
  <c r="BW426" i="10"/>
  <c r="DS423" i="10"/>
  <c r="AA421" i="10"/>
  <c r="BW418" i="10"/>
  <c r="DS415" i="10"/>
  <c r="AA413" i="10"/>
  <c r="BW410" i="10"/>
  <c r="DS407" i="10"/>
  <c r="AA405" i="10"/>
  <c r="BW402" i="10"/>
  <c r="DS399" i="10"/>
  <c r="AA397" i="10"/>
  <c r="DK394" i="10"/>
  <c r="BO392" i="10"/>
  <c r="S1374" i="10"/>
  <c r="S1310" i="10"/>
  <c r="S1246" i="10"/>
  <c r="S1199" i="10"/>
  <c r="S1167" i="10"/>
  <c r="S1135" i="10"/>
  <c r="S1103" i="10"/>
  <c r="S1071" i="10"/>
  <c r="S1039" i="10"/>
  <c r="S1007" i="10"/>
  <c r="S975" i="10"/>
  <c r="S943" i="10"/>
  <c r="S911" i="10"/>
  <c r="S888" i="10"/>
  <c r="S872" i="10"/>
  <c r="S856" i="10"/>
  <c r="S840" i="10"/>
  <c r="AA829" i="10"/>
  <c r="DK818" i="10"/>
  <c r="DK810" i="10"/>
  <c r="DK802" i="10"/>
  <c r="DK794" i="10"/>
  <c r="DK786" i="10"/>
  <c r="DK778" i="10"/>
  <c r="DK770" i="10"/>
  <c r="DK762" i="10"/>
  <c r="DK754" i="10"/>
  <c r="DK746" i="10"/>
  <c r="DK738" i="10"/>
  <c r="DK730" i="10"/>
  <c r="DK722" i="10"/>
  <c r="DK714" i="10"/>
  <c r="DS707" i="10"/>
  <c r="BO701" i="10"/>
  <c r="S695" i="10"/>
  <c r="DK688" i="10"/>
  <c r="AA682" i="10"/>
  <c r="DS675" i="10"/>
  <c r="BO669" i="10"/>
  <c r="S663" i="10"/>
  <c r="DK656" i="10"/>
  <c r="AA650" i="10"/>
  <c r="DS643" i="10"/>
  <c r="BO637" i="10"/>
  <c r="S631" i="10"/>
  <c r="DK624" i="10"/>
  <c r="AA618" i="10"/>
  <c r="DS611" i="10"/>
  <c r="BO605" i="10"/>
  <c r="S599" i="10"/>
  <c r="DK592" i="10"/>
  <c r="AA586" i="10"/>
  <c r="DS579" i="10"/>
  <c r="BO573" i="10"/>
  <c r="S567" i="10"/>
  <c r="DK560" i="10"/>
  <c r="AA554" i="10"/>
  <c r="DS547" i="10"/>
  <c r="BO541" i="10"/>
  <c r="S535" i="10"/>
  <c r="DK528" i="10"/>
  <c r="AA522" i="10"/>
  <c r="DS515" i="10"/>
  <c r="BO509" i="10"/>
  <c r="S503" i="10"/>
  <c r="DK496" i="10"/>
  <c r="S491" i="10"/>
  <c r="DK485" i="10"/>
  <c r="BO480" i="10"/>
  <c r="S475" i="10"/>
  <c r="DK469" i="10"/>
  <c r="BO464" i="10"/>
  <c r="S459" i="10"/>
  <c r="DK453" i="10"/>
  <c r="BO448" i="10"/>
  <c r="S443" i="10"/>
  <c r="DK437" i="10"/>
  <c r="BO432" i="10"/>
  <c r="S427" i="10"/>
  <c r="DK421" i="10"/>
  <c r="BO416" i="10"/>
  <c r="S411" i="10"/>
  <c r="DK405" i="10"/>
  <c r="BO400" i="10"/>
  <c r="AA395" i="10"/>
  <c r="BW390" i="10"/>
  <c r="AA388" i="10"/>
  <c r="DS385" i="10"/>
  <c r="BW383" i="10"/>
  <c r="AI381" i="10"/>
  <c r="S379" i="10"/>
  <c r="DK376" i="10"/>
  <c r="BO374" i="10"/>
  <c r="AA372" i="10"/>
  <c r="DS369" i="10"/>
  <c r="BW367" i="10"/>
  <c r="AI365" i="10"/>
  <c r="S363" i="10"/>
  <c r="DK360" i="10"/>
  <c r="BO358" i="10"/>
  <c r="AA356" i="10"/>
  <c r="DS353" i="10"/>
  <c r="BW351" i="10"/>
  <c r="AI349" i="10"/>
  <c r="S347" i="10"/>
  <c r="DK344" i="10"/>
  <c r="BO342" i="10"/>
  <c r="AA340" i="10"/>
  <c r="DS337" i="10"/>
  <c r="BW335" i="10"/>
  <c r="AI333" i="10"/>
  <c r="S331" i="10"/>
  <c r="DK328" i="10"/>
  <c r="BW326" i="10"/>
  <c r="BW324" i="10"/>
  <c r="BW322" i="10"/>
  <c r="BW320" i="10"/>
  <c r="BW318" i="10"/>
  <c r="BW316" i="10"/>
  <c r="BW314" i="10"/>
  <c r="BW312" i="10"/>
  <c r="BW310" i="10"/>
  <c r="BW308" i="10"/>
  <c r="BW306" i="10"/>
  <c r="BW304" i="10"/>
  <c r="BW302" i="10"/>
  <c r="BW300" i="10"/>
  <c r="BW298" i="10"/>
  <c r="BW296" i="10"/>
  <c r="BW294" i="10"/>
  <c r="BW292" i="10"/>
  <c r="BW290" i="10"/>
  <c r="BW288" i="10"/>
  <c r="BW286" i="10"/>
  <c r="BW284" i="10"/>
  <c r="BW282" i="10"/>
  <c r="BW280" i="10"/>
  <c r="BW278" i="10"/>
  <c r="BW276" i="10"/>
  <c r="BW274" i="10"/>
  <c r="BW272" i="10"/>
  <c r="BW270" i="10"/>
  <c r="BW268" i="10"/>
  <c r="BW266" i="10"/>
  <c r="BW264" i="10"/>
  <c r="BW262" i="10"/>
  <c r="BW260" i="10"/>
  <c r="BW258" i="10"/>
  <c r="BW256" i="10"/>
  <c r="BW254" i="10"/>
  <c r="BW252" i="10"/>
  <c r="BW250" i="10"/>
  <c r="BW248" i="10"/>
  <c r="BW246" i="10"/>
  <c r="BW244" i="10"/>
  <c r="BW242" i="10"/>
  <c r="BW240" i="10"/>
  <c r="BW238" i="10"/>
  <c r="BW236" i="10"/>
  <c r="BW234" i="10"/>
  <c r="BW232" i="10"/>
  <c r="CE230" i="10"/>
  <c r="DS228" i="10"/>
  <c r="S227" i="10"/>
  <c r="AI225" i="10"/>
  <c r="BW223" i="10"/>
  <c r="DK221" i="10"/>
  <c r="EA219" i="10"/>
  <c r="AA218" i="10"/>
  <c r="BO216" i="10"/>
  <c r="CE214" i="10"/>
  <c r="S1341" i="10"/>
  <c r="S1277" i="10"/>
  <c r="DK1214" i="10"/>
  <c r="DK1182" i="10"/>
  <c r="DK1150" i="10"/>
  <c r="DK1118" i="10"/>
  <c r="DK1086" i="10"/>
  <c r="DK1054" i="10"/>
  <c r="DK1022" i="10"/>
  <c r="DK990" i="10"/>
  <c r="DK958" i="10"/>
  <c r="DK926" i="10"/>
  <c r="DK895" i="10"/>
  <c r="DK879" i="10"/>
  <c r="DK863" i="10"/>
  <c r="DK847" i="10"/>
  <c r="AA834" i="10"/>
  <c r="DK823" i="10"/>
  <c r="BO814" i="10"/>
  <c r="BO806" i="10"/>
  <c r="BO798" i="10"/>
  <c r="BO790" i="10"/>
  <c r="BO782" i="10"/>
  <c r="BO774" i="10"/>
  <c r="BO766" i="10"/>
  <c r="BO758" i="10"/>
  <c r="BO750" i="10"/>
  <c r="BO742" i="10"/>
  <c r="BO734" i="10"/>
  <c r="BO726" i="10"/>
  <c r="BO718" i="10"/>
  <c r="DS710" i="10"/>
  <c r="BO704" i="10"/>
  <c r="S698" i="10"/>
  <c r="DK691" i="10"/>
  <c r="AA685" i="10"/>
  <c r="DS678" i="10"/>
  <c r="BO672" i="10"/>
  <c r="S666" i="10"/>
  <c r="DK659" i="10"/>
  <c r="AA653" i="10"/>
  <c r="DS646" i="10"/>
  <c r="BO640" i="10"/>
  <c r="S634" i="10"/>
  <c r="DK627" i="10"/>
  <c r="AA621" i="10"/>
  <c r="DS614" i="10"/>
  <c r="BO608" i="10"/>
  <c r="S602" i="10"/>
  <c r="DK595" i="10"/>
  <c r="AA589" i="10"/>
  <c r="DS582" i="10"/>
  <c r="BO576" i="10"/>
  <c r="S570" i="10"/>
  <c r="DK563" i="10"/>
  <c r="AA557" i="10"/>
  <c r="DS550" i="10"/>
  <c r="BO544" i="10"/>
  <c r="S538" i="10"/>
  <c r="DK531" i="10"/>
  <c r="AA525" i="10"/>
  <c r="DS518" i="10"/>
  <c r="BO512" i="10"/>
  <c r="S506" i="10"/>
  <c r="DK499" i="10"/>
  <c r="BW493" i="10"/>
  <c r="AA488" i="10"/>
  <c r="DS482" i="10"/>
  <c r="BW477" i="10"/>
  <c r="AA472" i="10"/>
  <c r="DS466" i="10"/>
  <c r="BW461" i="10"/>
  <c r="AA456" i="10"/>
  <c r="DS450" i="10"/>
  <c r="BW445" i="10"/>
  <c r="AA440" i="10"/>
  <c r="DS434" i="10"/>
  <c r="BW429" i="10"/>
  <c r="AA424" i="10"/>
  <c r="DS418" i="10"/>
  <c r="BW413" i="10"/>
  <c r="AA408" i="10"/>
  <c r="DS402" i="10"/>
  <c r="BW397" i="10"/>
  <c r="DK392" i="10"/>
  <c r="AA389" i="10"/>
  <c r="DS386" i="10"/>
  <c r="BW384" i="10"/>
  <c r="AI382" i="10"/>
  <c r="S380" i="10"/>
  <c r="DK377" i="10"/>
  <c r="BO375" i="10"/>
  <c r="AA373" i="10"/>
  <c r="DS370" i="10"/>
  <c r="BW368" i="10"/>
  <c r="AI366" i="10"/>
  <c r="S364" i="10"/>
  <c r="DK361" i="10"/>
  <c r="BO359" i="10"/>
  <c r="AA357" i="10"/>
  <c r="DS354" i="10"/>
  <c r="BW352" i="10"/>
  <c r="AI350" i="10"/>
  <c r="S348" i="10"/>
  <c r="DK345" i="10"/>
  <c r="BO343" i="10"/>
  <c r="AA341" i="10"/>
  <c r="DS338" i="10"/>
  <c r="BW336" i="10"/>
  <c r="AI334" i="10"/>
  <c r="S332" i="10"/>
  <c r="DK329" i="10"/>
  <c r="BO327" i="10"/>
  <c r="BO325" i="10"/>
  <c r="BO323" i="10"/>
  <c r="BO321" i="10"/>
  <c r="BO319" i="10"/>
  <c r="BO317" i="10"/>
  <c r="BO315" i="10"/>
  <c r="BO313" i="10"/>
  <c r="BO311" i="10"/>
  <c r="BO309" i="10"/>
  <c r="BO307" i="10"/>
  <c r="BO305" i="10"/>
  <c r="BO303" i="10"/>
  <c r="BO301" i="10"/>
  <c r="BO299" i="10"/>
  <c r="BO297" i="10"/>
  <c r="BO295" i="10"/>
  <c r="BO293" i="10"/>
  <c r="BO291" i="10"/>
  <c r="BO289" i="10"/>
  <c r="BO287" i="10"/>
  <c r="BO285" i="10"/>
  <c r="BO283" i="10"/>
  <c r="BO281" i="10"/>
  <c r="BO279" i="10"/>
  <c r="BO277" i="10"/>
  <c r="BO275" i="10"/>
  <c r="BO273" i="10"/>
  <c r="BO271" i="10"/>
  <c r="BO269" i="10"/>
  <c r="BO267" i="10"/>
  <c r="BO265" i="10"/>
  <c r="BO263" i="10"/>
  <c r="BO261" i="10"/>
  <c r="BO259" i="10"/>
  <c r="BO257" i="10"/>
  <c r="BO255" i="10"/>
  <c r="BO253" i="10"/>
  <c r="BO251" i="10"/>
  <c r="BO249" i="10"/>
  <c r="BO247" i="10"/>
  <c r="BO245" i="10"/>
  <c r="BO243" i="10"/>
  <c r="BO241" i="10"/>
  <c r="BO239" i="10"/>
  <c r="BO237" i="10"/>
  <c r="BO235" i="10"/>
  <c r="BO233" i="10"/>
  <c r="BO231" i="10"/>
  <c r="CE229" i="10"/>
  <c r="DS227" i="10"/>
  <c r="S226" i="10"/>
  <c r="AI224" i="10"/>
  <c r="BW222" i="10"/>
  <c r="DK220" i="10"/>
  <c r="EA218" i="10"/>
  <c r="AA217" i="10"/>
  <c r="BO215" i="10"/>
  <c r="CE213" i="10"/>
  <c r="S1270" i="10"/>
  <c r="S1179" i="10"/>
  <c r="S1115" i="10"/>
  <c r="S1051" i="10"/>
  <c r="S987" i="10"/>
  <c r="S923" i="10"/>
  <c r="S878" i="10"/>
  <c r="S846" i="10"/>
  <c r="DK822" i="10"/>
  <c r="DK805" i="10"/>
  <c r="DK789" i="10"/>
  <c r="DK773" i="10"/>
  <c r="DK757" i="10"/>
  <c r="DK741" i="10"/>
  <c r="DK725" i="10"/>
  <c r="AA710" i="10"/>
  <c r="BO697" i="10"/>
  <c r="DK684" i="10"/>
  <c r="DS671" i="10"/>
  <c r="S659" i="10"/>
  <c r="AA646" i="10"/>
  <c r="BO633" i="10"/>
  <c r="DK620" i="10"/>
  <c r="DS607" i="10"/>
  <c r="S595" i="10"/>
  <c r="AA582" i="10"/>
  <c r="BO569" i="10"/>
  <c r="DK556" i="10"/>
  <c r="DS543" i="10"/>
  <c r="S531" i="10"/>
  <c r="AA518" i="10"/>
  <c r="BO505" i="10"/>
  <c r="S493" i="10"/>
  <c r="BO482" i="10"/>
  <c r="DK471" i="10"/>
  <c r="S461" i="10"/>
  <c r="BO450" i="10"/>
  <c r="DK439" i="10"/>
  <c r="S429" i="10"/>
  <c r="BO418" i="10"/>
  <c r="DK407" i="10"/>
  <c r="S397" i="10"/>
  <c r="S389" i="10"/>
  <c r="BO384" i="10"/>
  <c r="DS379" i="10"/>
  <c r="AI375" i="10"/>
  <c r="DK370" i="10"/>
  <c r="AA366" i="10"/>
  <c r="BW361" i="10"/>
  <c r="S357" i="10"/>
  <c r="BO352" i="10"/>
  <c r="DS347" i="10"/>
  <c r="AI343" i="10"/>
  <c r="DK338" i="10"/>
  <c r="AA334" i="10"/>
  <c r="BW329" i="10"/>
  <c r="AI325" i="10"/>
  <c r="AI321" i="10"/>
  <c r="AI317" i="10"/>
  <c r="AI313" i="10"/>
  <c r="AI309" i="10"/>
  <c r="AI305" i="10"/>
  <c r="AI301" i="10"/>
  <c r="AI297" i="10"/>
  <c r="AI293" i="10"/>
  <c r="AI289" i="10"/>
  <c r="AI285" i="10"/>
  <c r="AI281" i="10"/>
  <c r="AI277" i="10"/>
  <c r="AI273" i="10"/>
  <c r="AI269" i="10"/>
  <c r="AI265" i="10"/>
  <c r="AI261" i="10"/>
  <c r="AI257" i="10"/>
  <c r="AI253" i="10"/>
  <c r="AI249" i="10"/>
  <c r="AI245" i="10"/>
  <c r="AI241" i="10"/>
  <c r="AI237" i="10"/>
  <c r="AI233" i="10"/>
  <c r="BW229" i="10"/>
  <c r="EA225" i="10"/>
  <c r="BO222" i="10"/>
  <c r="DS218" i="10"/>
  <c r="AI215" i="10"/>
  <c r="DK212" i="10"/>
  <c r="EA210" i="10"/>
  <c r="AA209" i="10"/>
  <c r="BO207" i="10"/>
  <c r="CE205" i="10"/>
  <c r="DS203" i="10"/>
  <c r="S202" i="10"/>
  <c r="AI200" i="10"/>
  <c r="BW198" i="10"/>
  <c r="DK196" i="10"/>
  <c r="EA194" i="10"/>
  <c r="AA193" i="10"/>
  <c r="BO191" i="10"/>
  <c r="CE189" i="10"/>
  <c r="DS187" i="10"/>
  <c r="S186" i="10"/>
  <c r="AI184" i="10"/>
  <c r="BW182" i="10"/>
  <c r="DK180" i="10"/>
  <c r="S1118" i="10"/>
  <c r="DK1023" i="10"/>
  <c r="S1149" i="10"/>
  <c r="S875" i="10"/>
  <c r="AA817" i="10"/>
  <c r="AA801" i="10"/>
  <c r="AA781" i="10"/>
  <c r="AA761" i="10"/>
  <c r="AA741" i="10"/>
  <c r="AA725" i="10"/>
  <c r="DK706" i="10"/>
  <c r="DK698" i="10"/>
  <c r="BO691" i="10"/>
  <c r="DK682" i="10"/>
  <c r="AA676" i="10"/>
  <c r="DK670" i="10"/>
  <c r="AA664" i="10"/>
  <c r="DK658" i="10"/>
  <c r="DS653" i="10"/>
  <c r="BO647" i="10"/>
  <c r="DS641" i="10"/>
  <c r="AA636" i="10"/>
  <c r="DS629" i="10"/>
  <c r="S625" i="10"/>
  <c r="BO619" i="10"/>
  <c r="S613" i="10"/>
  <c r="BO607" i="10"/>
  <c r="DK602" i="10"/>
  <c r="AA596" i="10"/>
  <c r="DK590" i="10"/>
  <c r="S585" i="10"/>
  <c r="DK578" i="10"/>
  <c r="DS573" i="10"/>
  <c r="AA568" i="10"/>
  <c r="DS561" i="10"/>
  <c r="AA556" i="10"/>
  <c r="BO551" i="10"/>
  <c r="S545" i="10"/>
  <c r="BO539" i="10"/>
  <c r="DS533" i="10"/>
  <c r="BO527" i="10"/>
  <c r="DK522" i="10"/>
  <c r="S517" i="10"/>
  <c r="DK510" i="10"/>
  <c r="S505" i="10"/>
  <c r="AA500" i="10"/>
  <c r="S494" i="10"/>
  <c r="BO489" i="10"/>
  <c r="BO485" i="10"/>
  <c r="BO481" i="10"/>
  <c r="S478" i="10"/>
  <c r="DK474" i="10"/>
  <c r="DK470" i="10"/>
  <c r="BO467" i="10"/>
  <c r="S464" i="10"/>
  <c r="S460" i="10"/>
  <c r="DK456" i="10"/>
  <c r="BO453" i="10"/>
  <c r="BO449" i="10"/>
  <c r="S446" i="10"/>
  <c r="DK442" i="10"/>
  <c r="DK438" i="10"/>
  <c r="BO435" i="10"/>
  <c r="S432" i="10"/>
  <c r="S428" i="10"/>
  <c r="DK424" i="10"/>
  <c r="BO421" i="10"/>
  <c r="BO417" i="10"/>
  <c r="S414" i="10"/>
  <c r="DK410" i="10"/>
  <c r="DK406" i="10"/>
  <c r="BO403" i="10"/>
  <c r="S400" i="10"/>
  <c r="S396" i="10"/>
  <c r="AA393" i="10"/>
  <c r="AI390" i="10"/>
  <c r="S1337" i="10"/>
  <c r="S1297" i="10"/>
  <c r="S1257" i="10"/>
  <c r="DK1212" i="10"/>
  <c r="DK1192" i="10"/>
  <c r="DK1172" i="10"/>
  <c r="DK1148" i="10"/>
  <c r="DK1128" i="10"/>
  <c r="DK1108" i="10"/>
  <c r="DK1084" i="10"/>
  <c r="DK1064" i="10"/>
  <c r="DK1044" i="10"/>
  <c r="DK1020" i="10"/>
  <c r="DK1000" i="10"/>
  <c r="DK980" i="10"/>
  <c r="DK956" i="10"/>
  <c r="DK936" i="10"/>
  <c r="DK916" i="10"/>
  <c r="DK894" i="10"/>
  <c r="DK884" i="10"/>
  <c r="DK874" i="10"/>
  <c r="DK862" i="10"/>
  <c r="DK852" i="10"/>
  <c r="DK842" i="10"/>
  <c r="DK833" i="10"/>
  <c r="S827" i="10"/>
  <c r="AA820" i="10"/>
  <c r="S814" i="10"/>
  <c r="S809" i="10"/>
  <c r="S804" i="10"/>
  <c r="S798" i="10"/>
  <c r="S793" i="10"/>
  <c r="S788" i="10"/>
  <c r="S782" i="10"/>
  <c r="S777" i="10"/>
  <c r="S773" i="10"/>
  <c r="S769" i="10"/>
  <c r="S765" i="10"/>
  <c r="S761" i="10"/>
  <c r="S757" i="10"/>
  <c r="S753" i="10"/>
  <c r="S749" i="10"/>
  <c r="S745" i="10"/>
  <c r="S741" i="10"/>
  <c r="S737" i="10"/>
  <c r="S733" i="10"/>
  <c r="S729" i="10"/>
  <c r="S725" i="10"/>
  <c r="S721" i="10"/>
  <c r="S717" i="10"/>
  <c r="S713" i="10"/>
  <c r="DK709" i="10"/>
  <c r="BO706" i="10"/>
  <c r="AA703" i="10"/>
  <c r="S700" i="10"/>
  <c r="DS696" i="10"/>
  <c r="DK693" i="10"/>
  <c r="BO690" i="10"/>
  <c r="AA687" i="10"/>
  <c r="S684" i="10"/>
  <c r="DS680" i="10"/>
  <c r="DK677" i="10"/>
  <c r="BO674" i="10"/>
  <c r="AA671" i="10"/>
  <c r="S668" i="10"/>
  <c r="DS664" i="10"/>
  <c r="DK661" i="10"/>
  <c r="BO658" i="10"/>
  <c r="AA655" i="10"/>
  <c r="S652" i="10"/>
  <c r="DS648" i="10"/>
  <c r="DK645" i="10"/>
  <c r="BO642" i="10"/>
  <c r="AA639" i="10"/>
  <c r="S636" i="10"/>
  <c r="DS632" i="10"/>
  <c r="DK629" i="10"/>
  <c r="BO626" i="10"/>
  <c r="AA623" i="10"/>
  <c r="S620" i="10"/>
  <c r="DS616" i="10"/>
  <c r="DK613" i="10"/>
  <c r="BO610" i="10"/>
  <c r="AA607" i="10"/>
  <c r="S604" i="10"/>
  <c r="DS600" i="10"/>
  <c r="DK597" i="10"/>
  <c r="BO594" i="10"/>
  <c r="AA591" i="10"/>
  <c r="S588" i="10"/>
  <c r="DS584" i="10"/>
  <c r="DK581" i="10"/>
  <c r="BO578" i="10"/>
  <c r="AA575" i="10"/>
  <c r="S572" i="10"/>
  <c r="DS568" i="10"/>
  <c r="DK565" i="10"/>
  <c r="BO562" i="10"/>
  <c r="AA559" i="10"/>
  <c r="S556" i="10"/>
  <c r="DS552" i="10"/>
  <c r="DK549" i="10"/>
  <c r="BO546" i="10"/>
  <c r="AA543" i="10"/>
  <c r="S540" i="10"/>
  <c r="DS536" i="10"/>
  <c r="DK533" i="10"/>
  <c r="BO530" i="10"/>
  <c r="AA527" i="10"/>
  <c r="S524" i="10"/>
  <c r="DS520" i="10"/>
  <c r="DK517" i="10"/>
  <c r="BO514" i="10"/>
  <c r="AA511" i="10"/>
  <c r="S508" i="10"/>
  <c r="DS504" i="10"/>
  <c r="DK501" i="10"/>
  <c r="BO498" i="10"/>
  <c r="AA495" i="10"/>
  <c r="BW492" i="10"/>
  <c r="DS489" i="10"/>
  <c r="AA487" i="10"/>
  <c r="BW484" i="10"/>
  <c r="DS481" i="10"/>
  <c r="AA479" i="10"/>
  <c r="BW476" i="10"/>
  <c r="DS473" i="10"/>
  <c r="AA471" i="10"/>
  <c r="BW468" i="10"/>
  <c r="DS465" i="10"/>
  <c r="AA463" i="10"/>
  <c r="BW460" i="10"/>
  <c r="DS457" i="10"/>
  <c r="AA455" i="10"/>
  <c r="BW452" i="10"/>
  <c r="DS449" i="10"/>
  <c r="AA447" i="10"/>
  <c r="BW444" i="10"/>
  <c r="DS441" i="10"/>
  <c r="AA439" i="10"/>
  <c r="BW436" i="10"/>
  <c r="DS433" i="10"/>
  <c r="AA431" i="10"/>
  <c r="BW428" i="10"/>
  <c r="DS425" i="10"/>
  <c r="AA423" i="10"/>
  <c r="BW420" i="10"/>
  <c r="DS417" i="10"/>
  <c r="AA415" i="10"/>
  <c r="BW412" i="10"/>
  <c r="DS409" i="10"/>
  <c r="AA407" i="10"/>
  <c r="BW404" i="10"/>
  <c r="DS401" i="10"/>
  <c r="AA399" i="10"/>
  <c r="BW396" i="10"/>
  <c r="AA394" i="10"/>
  <c r="DS391" i="10"/>
  <c r="S1358" i="10"/>
  <c r="S1294" i="10"/>
  <c r="S1230" i="10"/>
  <c r="S1191" i="10"/>
  <c r="S1159" i="10"/>
  <c r="S1127" i="10"/>
  <c r="S1095" i="10"/>
  <c r="S1063" i="10"/>
  <c r="S1031" i="10"/>
  <c r="S999" i="10"/>
  <c r="S967" i="10"/>
  <c r="S935" i="10"/>
  <c r="S903" i="10"/>
  <c r="S884" i="10"/>
  <c r="S868" i="10"/>
  <c r="S852" i="10"/>
  <c r="AA837" i="10"/>
  <c r="DK826" i="10"/>
  <c r="DK816" i="10"/>
  <c r="DK808" i="10"/>
  <c r="DK800" i="10"/>
  <c r="DK792" i="10"/>
  <c r="DK784" i="10"/>
  <c r="DK776" i="10"/>
  <c r="DK768" i="10"/>
  <c r="DK760" i="10"/>
  <c r="DK752" i="10"/>
  <c r="DK744" i="10"/>
  <c r="DK736" i="10"/>
  <c r="DK728" i="10"/>
  <c r="DK720" i="10"/>
  <c r="DK712" i="10"/>
  <c r="AA706" i="10"/>
  <c r="DS699" i="10"/>
  <c r="BO693" i="10"/>
  <c r="S687" i="10"/>
  <c r="DK680" i="10"/>
  <c r="AA674" i="10"/>
  <c r="DS667" i="10"/>
  <c r="BO661" i="10"/>
  <c r="S655" i="10"/>
  <c r="DK648" i="10"/>
  <c r="AA642" i="10"/>
  <c r="DS635" i="10"/>
  <c r="BO629" i="10"/>
  <c r="S623" i="10"/>
  <c r="DK616" i="10"/>
  <c r="AA610" i="10"/>
  <c r="DS603" i="10"/>
  <c r="BO597" i="10"/>
  <c r="S591" i="10"/>
  <c r="DK584" i="10"/>
  <c r="AA578" i="10"/>
  <c r="DS571" i="10"/>
  <c r="BO565" i="10"/>
  <c r="S559" i="10"/>
  <c r="DK552" i="10"/>
  <c r="AA546" i="10"/>
  <c r="DS539" i="10"/>
  <c r="BO533" i="10"/>
  <c r="S527" i="10"/>
  <c r="DK520" i="10"/>
  <c r="AA514" i="10"/>
  <c r="DS507" i="10"/>
  <c r="BO501" i="10"/>
  <c r="S495" i="10"/>
  <c r="DK489" i="10"/>
  <c r="BO484" i="10"/>
  <c r="S479" i="10"/>
  <c r="DK473" i="10"/>
  <c r="BO468" i="10"/>
  <c r="S463" i="10"/>
  <c r="DK457" i="10"/>
  <c r="BO452" i="10"/>
  <c r="S447" i="10"/>
  <c r="DK441" i="10"/>
  <c r="BO436" i="10"/>
  <c r="S431" i="10"/>
  <c r="DK425" i="10"/>
  <c r="BO420" i="10"/>
  <c r="S415" i="10"/>
  <c r="DK409" i="10"/>
  <c r="BO404" i="10"/>
  <c r="S399" i="10"/>
  <c r="S394" i="10"/>
  <c r="DS389" i="10"/>
  <c r="BW387" i="10"/>
  <c r="AI385" i="10"/>
  <c r="S383" i="10"/>
  <c r="DK380" i="10"/>
  <c r="BO378" i="10"/>
  <c r="AA376" i="10"/>
  <c r="DS373" i="10"/>
  <c r="BW371" i="10"/>
  <c r="AI369" i="10"/>
  <c r="S367" i="10"/>
  <c r="DK364" i="10"/>
  <c r="BO362" i="10"/>
  <c r="AA360" i="10"/>
  <c r="DS357" i="10"/>
  <c r="BW355" i="10"/>
  <c r="AI353" i="10"/>
  <c r="S351" i="10"/>
  <c r="DK348" i="10"/>
  <c r="BO346" i="10"/>
  <c r="AA344" i="10"/>
  <c r="DS341" i="10"/>
  <c r="BW339" i="10"/>
  <c r="AI337" i="10"/>
  <c r="S335" i="10"/>
  <c r="DK332" i="10"/>
  <c r="BO330" i="10"/>
  <c r="AA328" i="10"/>
  <c r="S326" i="10"/>
  <c r="S324" i="10"/>
  <c r="S322" i="10"/>
  <c r="S320" i="10"/>
  <c r="S318" i="10"/>
  <c r="S316" i="10"/>
  <c r="S314" i="10"/>
  <c r="S312" i="10"/>
  <c r="S310" i="10"/>
  <c r="S308" i="10"/>
  <c r="S306" i="10"/>
  <c r="S304" i="10"/>
  <c r="S302" i="10"/>
  <c r="S300" i="10"/>
  <c r="S298" i="10"/>
  <c r="S296" i="10"/>
  <c r="S294" i="10"/>
  <c r="S292" i="10"/>
  <c r="S290" i="10"/>
  <c r="S288" i="10"/>
  <c r="S286" i="10"/>
  <c r="S284" i="10"/>
  <c r="S282" i="10"/>
  <c r="S280" i="10"/>
  <c r="S278" i="10"/>
  <c r="S276" i="10"/>
  <c r="S274" i="10"/>
  <c r="S272" i="10"/>
  <c r="S270" i="10"/>
  <c r="S268" i="10"/>
  <c r="S266" i="10"/>
  <c r="S264" i="10"/>
  <c r="S262" i="10"/>
  <c r="S260" i="10"/>
  <c r="S258" i="10"/>
  <c r="S256" i="10"/>
  <c r="S254" i="10"/>
  <c r="S252" i="10"/>
  <c r="S250" i="10"/>
  <c r="S248" i="10"/>
  <c r="S246" i="10"/>
  <c r="S244" i="10"/>
  <c r="S242" i="10"/>
  <c r="S240" i="10"/>
  <c r="S238" i="10"/>
  <c r="S236" i="10"/>
  <c r="S234" i="10"/>
  <c r="S232" i="10"/>
  <c r="AA230" i="10"/>
  <c r="BO228" i="10"/>
  <c r="CE226" i="10"/>
  <c r="DS224" i="10"/>
  <c r="S223" i="10"/>
  <c r="AI221" i="10"/>
  <c r="BW219" i="10"/>
  <c r="DK217" i="10"/>
  <c r="EA215" i="10"/>
  <c r="AA214" i="10"/>
  <c r="S1325" i="10"/>
  <c r="S1261" i="10"/>
  <c r="DK1206" i="10"/>
  <c r="DK1174" i="10"/>
  <c r="DK1142" i="10"/>
  <c r="DK1110" i="10"/>
  <c r="DK1078" i="10"/>
  <c r="DK1046" i="10"/>
  <c r="DK1014" i="10"/>
  <c r="DK982" i="10"/>
  <c r="DK950" i="10"/>
  <c r="DK918" i="10"/>
  <c r="DK891" i="10"/>
  <c r="DK875" i="10"/>
  <c r="DK859" i="10"/>
  <c r="DK843" i="10"/>
  <c r="DK831" i="10"/>
  <c r="S821" i="10"/>
  <c r="BO812" i="10"/>
  <c r="BO804" i="10"/>
  <c r="BO796" i="10"/>
  <c r="BO788" i="10"/>
  <c r="BO780" i="10"/>
  <c r="BO772" i="10"/>
  <c r="BO764" i="10"/>
  <c r="BO756" i="10"/>
  <c r="BO748" i="10"/>
  <c r="BO740" i="10"/>
  <c r="BO732" i="10"/>
  <c r="BO724" i="10"/>
  <c r="BO716" i="10"/>
  <c r="AA709" i="10"/>
  <c r="DS702" i="10"/>
  <c r="BO696" i="10"/>
  <c r="S690" i="10"/>
  <c r="DK683" i="10"/>
  <c r="AA677" i="10"/>
  <c r="DS670" i="10"/>
  <c r="BO664" i="10"/>
  <c r="S658" i="10"/>
  <c r="DK651" i="10"/>
  <c r="AA645" i="10"/>
  <c r="DS638" i="10"/>
  <c r="BO632" i="10"/>
  <c r="S626" i="10"/>
  <c r="DK619" i="10"/>
  <c r="AA613" i="10"/>
  <c r="DS606" i="10"/>
  <c r="BO600" i="10"/>
  <c r="S594" i="10"/>
  <c r="DK587" i="10"/>
  <c r="AA581" i="10"/>
  <c r="DS574" i="10"/>
  <c r="BO568" i="10"/>
  <c r="S562" i="10"/>
  <c r="DK555" i="10"/>
  <c r="AA549" i="10"/>
  <c r="DS542" i="10"/>
  <c r="BO536" i="10"/>
  <c r="S530" i="10"/>
  <c r="DK523" i="10"/>
  <c r="AA517" i="10"/>
  <c r="DS510" i="10"/>
  <c r="BO504" i="10"/>
  <c r="S498" i="10"/>
  <c r="AA492" i="10"/>
  <c r="DS486" i="10"/>
  <c r="BW481" i="10"/>
  <c r="AA476" i="10"/>
  <c r="DS470" i="10"/>
  <c r="BW465" i="10"/>
  <c r="AA460" i="10"/>
  <c r="DS454" i="10"/>
  <c r="BW449" i="10"/>
  <c r="AA444" i="10"/>
  <c r="DS438" i="10"/>
  <c r="BW433" i="10"/>
  <c r="AA428" i="10"/>
  <c r="DS422" i="10"/>
  <c r="BW417" i="10"/>
  <c r="AA412" i="10"/>
  <c r="DS406" i="10"/>
  <c r="BW401" i="10"/>
  <c r="AA396" i="10"/>
  <c r="BW391" i="10"/>
  <c r="BW388" i="10"/>
  <c r="AI386" i="10"/>
  <c r="S384" i="10"/>
  <c r="DK381" i="10"/>
  <c r="BO379" i="10"/>
  <c r="AA377" i="10"/>
  <c r="DS374" i="10"/>
  <c r="BW372" i="10"/>
  <c r="AI370" i="10"/>
  <c r="S368" i="10"/>
  <c r="DK365" i="10"/>
  <c r="BO363" i="10"/>
  <c r="AA361" i="10"/>
  <c r="DS358" i="10"/>
  <c r="BW356" i="10"/>
  <c r="AI354" i="10"/>
  <c r="S352" i="10"/>
  <c r="DK349" i="10"/>
  <c r="BO347" i="10"/>
  <c r="AA345" i="10"/>
  <c r="DS342" i="10"/>
  <c r="BW340" i="10"/>
  <c r="AI338" i="10"/>
  <c r="S336" i="10"/>
  <c r="DK333" i="10"/>
  <c r="BO331" i="10"/>
  <c r="AA329" i="10"/>
  <c r="EA326" i="10"/>
  <c r="EA324" i="10"/>
  <c r="EA322" i="10"/>
  <c r="EA320" i="10"/>
  <c r="EA318" i="10"/>
  <c r="EA316" i="10"/>
  <c r="EA314" i="10"/>
  <c r="EA312" i="10"/>
  <c r="EA310" i="10"/>
  <c r="EA308" i="10"/>
  <c r="EA306" i="10"/>
  <c r="EA304" i="10"/>
  <c r="EA302" i="10"/>
  <c r="EA300" i="10"/>
  <c r="EA298" i="10"/>
  <c r="EA296" i="10"/>
  <c r="EA294" i="10"/>
  <c r="EA292" i="10"/>
  <c r="EA290" i="10"/>
  <c r="EA288" i="10"/>
  <c r="EA286" i="10"/>
  <c r="EA284" i="10"/>
  <c r="EA282" i="10"/>
  <c r="EA280" i="10"/>
  <c r="EA278" i="10"/>
  <c r="EA276" i="10"/>
  <c r="EA274" i="10"/>
  <c r="EA272" i="10"/>
  <c r="EA270" i="10"/>
  <c r="EA268" i="10"/>
  <c r="EA266" i="10"/>
  <c r="EA264" i="10"/>
  <c r="EA262" i="10"/>
  <c r="EA260" i="10"/>
  <c r="EA258" i="10"/>
  <c r="EA256" i="10"/>
  <c r="EA254" i="10"/>
  <c r="EA252" i="10"/>
  <c r="EA250" i="10"/>
  <c r="EA248" i="10"/>
  <c r="EA246" i="10"/>
  <c r="EA244" i="10"/>
  <c r="EA242" i="10"/>
  <c r="EA240" i="10"/>
  <c r="EA238" i="10"/>
  <c r="EA236" i="10"/>
  <c r="EA234" i="10"/>
  <c r="EA232" i="10"/>
  <c r="EA230" i="10"/>
  <c r="AA229" i="10"/>
  <c r="BO227" i="10"/>
  <c r="CE225" i="10"/>
  <c r="DS223" i="10"/>
  <c r="S222" i="10"/>
  <c r="AI220" i="10"/>
  <c r="BW218" i="10"/>
  <c r="DK216" i="10"/>
  <c r="EA214" i="10"/>
  <c r="S1366" i="10"/>
  <c r="S1238" i="10"/>
  <c r="S1163" i="10"/>
  <c r="S1099" i="10"/>
  <c r="S1035" i="10"/>
  <c r="S971" i="10"/>
  <c r="S907" i="10"/>
  <c r="S870" i="10"/>
  <c r="DK838" i="10"/>
  <c r="DK817" i="10"/>
  <c r="DK801" i="10"/>
  <c r="DK785" i="10"/>
  <c r="DK769" i="10"/>
  <c r="DK753" i="10"/>
  <c r="DK737" i="10"/>
  <c r="DK721" i="10"/>
  <c r="S707" i="10"/>
  <c r="AA694" i="10"/>
  <c r="BO681" i="10"/>
  <c r="DK668" i="10"/>
  <c r="DS655" i="10"/>
  <c r="S643" i="10"/>
  <c r="AA630" i="10"/>
  <c r="BO617" i="10"/>
  <c r="DK604" i="10"/>
  <c r="DS591" i="10"/>
  <c r="S579" i="10"/>
  <c r="AA566" i="10"/>
  <c r="BO553" i="10"/>
  <c r="DK540" i="10"/>
  <c r="DS527" i="10"/>
  <c r="S515" i="10"/>
  <c r="AA502" i="10"/>
  <c r="BO490" i="10"/>
  <c r="DK479" i="10"/>
  <c r="S469" i="10"/>
  <c r="BO458" i="10"/>
  <c r="DK447" i="10"/>
  <c r="S437" i="10"/>
  <c r="BO426" i="10"/>
  <c r="DK415" i="10"/>
  <c r="S405" i="10"/>
  <c r="BW394" i="10"/>
  <c r="DS387" i="10"/>
  <c r="AI383" i="10"/>
  <c r="DK378" i="10"/>
  <c r="AA374" i="10"/>
  <c r="BW369" i="10"/>
  <c r="S365" i="10"/>
  <c r="BO360" i="10"/>
  <c r="DS355" i="10"/>
  <c r="AI351" i="10"/>
  <c r="DK346" i="10"/>
  <c r="AA342" i="10"/>
  <c r="BW337" i="10"/>
  <c r="S333" i="10"/>
  <c r="BO328" i="10"/>
  <c r="AI324" i="10"/>
  <c r="AI320" i="10"/>
  <c r="AI316" i="10"/>
  <c r="AI312" i="10"/>
  <c r="AI308" i="10"/>
  <c r="AI304" i="10"/>
  <c r="AI300" i="10"/>
  <c r="AI296" i="10"/>
  <c r="AI292" i="10"/>
  <c r="AI288" i="10"/>
  <c r="AI284" i="10"/>
  <c r="AI280" i="10"/>
  <c r="AI276" i="10"/>
  <c r="AI272" i="10"/>
  <c r="AI268" i="10"/>
  <c r="AI264" i="10"/>
  <c r="AI260" i="10"/>
  <c r="AI256" i="10"/>
  <c r="AI252" i="10"/>
  <c r="AI248" i="10"/>
  <c r="AI244" i="10"/>
  <c r="AI240" i="10"/>
  <c r="AI236" i="10"/>
  <c r="AI232" i="10"/>
  <c r="CE228" i="10"/>
  <c r="S225" i="10"/>
  <c r="BW221" i="10"/>
  <c r="EA217" i="10"/>
  <c r="BO214" i="10"/>
  <c r="AI212" i="10"/>
  <c r="BW210" i="10"/>
  <c r="DK208" i="10"/>
  <c r="EA206" i="10"/>
  <c r="AA205" i="10"/>
  <c r="BO203" i="10"/>
  <c r="CE201" i="10"/>
  <c r="DS199" i="10"/>
  <c r="S198" i="10"/>
  <c r="AI196" i="10"/>
  <c r="BW194" i="10"/>
  <c r="DK192" i="10"/>
  <c r="EA190" i="10"/>
  <c r="AA189" i="10"/>
  <c r="BO187" i="10"/>
  <c r="CE185" i="10"/>
  <c r="DS183" i="10"/>
  <c r="S182" i="10"/>
  <c r="S908" i="10"/>
  <c r="DK959" i="10"/>
  <c r="S1105" i="10"/>
  <c r="S843" i="10"/>
  <c r="AA813" i="10"/>
  <c r="AA796" i="10"/>
  <c r="AA773" i="10"/>
  <c r="AA757" i="10"/>
  <c r="AA740" i="10"/>
  <c r="AA717" i="10"/>
  <c r="AA704" i="10"/>
  <c r="DS697" i="10"/>
  <c r="S689" i="10"/>
  <c r="DS681" i="10"/>
  <c r="DK674" i="10"/>
  <c r="AA668" i="10"/>
  <c r="BO663" i="10"/>
  <c r="DS657" i="10"/>
  <c r="BO651" i="10"/>
  <c r="DS645" i="10"/>
  <c r="S641" i="10"/>
  <c r="DK634" i="10"/>
  <c r="S629" i="10"/>
  <c r="BO623" i="10"/>
  <c r="S617" i="10"/>
  <c r="AA612" i="10"/>
  <c r="DK606" i="10"/>
  <c r="AA600" i="10"/>
  <c r="DK594" i="10"/>
  <c r="DS589" i="10"/>
  <c r="BO583" i="10"/>
  <c r="DS577" i="10"/>
  <c r="AA572" i="10"/>
  <c r="DS565" i="10"/>
  <c r="S561" i="10"/>
  <c r="BO555" i="10"/>
  <c r="S549" i="10"/>
  <c r="BO543" i="10"/>
  <c r="DK538" i="10"/>
  <c r="AA532" i="10"/>
  <c r="DK526" i="10"/>
  <c r="S521" i="10"/>
  <c r="DK514" i="10"/>
  <c r="DS509" i="10"/>
  <c r="AA504" i="10"/>
  <c r="DS497" i="10"/>
  <c r="DK492" i="10"/>
  <c r="DK488" i="10"/>
  <c r="S484" i="10"/>
  <c r="DK480" i="10"/>
  <c r="BO477" i="10"/>
  <c r="BO473" i="10"/>
  <c r="S470" i="10"/>
  <c r="DK466" i="10"/>
  <c r="DK462" i="10"/>
  <c r="BO459" i="10"/>
  <c r="S456" i="10"/>
  <c r="S452" i="10"/>
  <c r="DK448" i="10"/>
  <c r="BO445" i="10"/>
  <c r="BO441" i="10"/>
  <c r="S438" i="10"/>
  <c r="DK434" i="10"/>
  <c r="DK430" i="10"/>
  <c r="BO427" i="10"/>
  <c r="S424" i="10"/>
  <c r="S420" i="10"/>
  <c r="DK416" i="10"/>
  <c r="BO413" i="10"/>
  <c r="BO409" i="10"/>
  <c r="S406" i="10"/>
  <c r="DK402" i="10"/>
  <c r="DK398" i="10"/>
  <c r="BO395" i="10"/>
  <c r="BW392" i="10"/>
  <c r="S1369" i="10"/>
  <c r="S1329" i="10"/>
  <c r="S1289" i="10"/>
  <c r="S1241" i="10"/>
  <c r="DK1208" i="10"/>
  <c r="DK1188" i="10"/>
  <c r="DK1164" i="10"/>
  <c r="DK1144" i="10"/>
  <c r="DK1124" i="10"/>
  <c r="DK1100" i="10"/>
  <c r="DK1080" i="10"/>
  <c r="DK1060" i="10"/>
  <c r="DK1036" i="10"/>
  <c r="DK1016" i="10"/>
  <c r="DK996" i="10"/>
  <c r="DK972" i="10"/>
  <c r="DK952" i="10"/>
  <c r="DK932" i="10"/>
  <c r="DK908" i="10"/>
  <c r="DK892" i="10"/>
  <c r="DK882" i="10"/>
  <c r="DK870" i="10"/>
  <c r="DK860" i="10"/>
  <c r="DK850" i="10"/>
  <c r="S839" i="10"/>
  <c r="AA832" i="10"/>
  <c r="DK825" i="10"/>
  <c r="S818" i="10"/>
  <c r="S813" i="10"/>
  <c r="S808" i="10"/>
  <c r="S802" i="10"/>
  <c r="S797" i="10"/>
  <c r="S792" i="10"/>
  <c r="S786" i="10"/>
  <c r="S781" i="10"/>
  <c r="S776" i="10"/>
  <c r="S772" i="10"/>
  <c r="S768" i="10"/>
  <c r="S764" i="10"/>
  <c r="S760" i="10"/>
  <c r="S756" i="10"/>
  <c r="S752" i="10"/>
  <c r="S748" i="10"/>
  <c r="S744" i="10"/>
  <c r="S740" i="10"/>
  <c r="S736" i="10"/>
  <c r="S732" i="10"/>
  <c r="S728" i="10"/>
  <c r="S724" i="10"/>
  <c r="S720" i="10"/>
  <c r="S716" i="10"/>
  <c r="S712" i="10"/>
  <c r="DS708" i="10"/>
  <c r="DK705" i="10"/>
  <c r="BO702" i="10"/>
  <c r="AA699" i="10"/>
  <c r="S696" i="10"/>
  <c r="DS692" i="10"/>
  <c r="DK689" i="10"/>
  <c r="BO686" i="10"/>
  <c r="AA683" i="10"/>
  <c r="S680" i="10"/>
  <c r="DS676" i="10"/>
  <c r="DK673" i="10"/>
  <c r="BO670" i="10"/>
  <c r="AA667" i="10"/>
  <c r="S664" i="10"/>
  <c r="DS660" i="10"/>
  <c r="DK657" i="10"/>
  <c r="BO654" i="10"/>
  <c r="AA651" i="10"/>
  <c r="S648" i="10"/>
  <c r="DS644" i="10"/>
  <c r="DK641" i="10"/>
  <c r="BO638" i="10"/>
  <c r="AA635" i="10"/>
  <c r="S632" i="10"/>
  <c r="DS628" i="10"/>
  <c r="DK625" i="10"/>
  <c r="BO622" i="10"/>
  <c r="AA619" i="10"/>
  <c r="S616" i="10"/>
  <c r="DS612" i="10"/>
  <c r="DK609" i="10"/>
  <c r="BO606" i="10"/>
  <c r="AA603" i="10"/>
  <c r="S600" i="10"/>
  <c r="DS596" i="10"/>
  <c r="DK593" i="10"/>
  <c r="BO590" i="10"/>
  <c r="AA587" i="10"/>
  <c r="S584" i="10"/>
  <c r="DS580" i="10"/>
  <c r="DK577" i="10"/>
  <c r="BO574" i="10"/>
  <c r="AA571" i="10"/>
  <c r="S568" i="10"/>
  <c r="DS564" i="10"/>
  <c r="DK561" i="10"/>
  <c r="BO558" i="10"/>
  <c r="AA555" i="10"/>
  <c r="S552" i="10"/>
  <c r="DS548" i="10"/>
  <c r="DK545" i="10"/>
  <c r="BO542" i="10"/>
  <c r="AA539" i="10"/>
  <c r="S536" i="10"/>
  <c r="DS532" i="10"/>
  <c r="DK529" i="10"/>
  <c r="BO526" i="10"/>
  <c r="AA523" i="10"/>
  <c r="S520" i="10"/>
  <c r="DS516" i="10"/>
  <c r="DK513" i="10"/>
  <c r="BO510" i="10"/>
  <c r="AA507" i="10"/>
  <c r="S504" i="10"/>
  <c r="DS500" i="10"/>
  <c r="DK497" i="10"/>
  <c r="BW494" i="10"/>
  <c r="DS491" i="10"/>
  <c r="AA489" i="10"/>
  <c r="BW486" i="10"/>
  <c r="DS483" i="10"/>
  <c r="AA481" i="10"/>
  <c r="BW478" i="10"/>
  <c r="DS475" i="10"/>
  <c r="AA473" i="10"/>
  <c r="BW470" i="10"/>
  <c r="DS467" i="10"/>
  <c r="AA465" i="10"/>
  <c r="BW462" i="10"/>
  <c r="DS459" i="10"/>
  <c r="AA457" i="10"/>
  <c r="BW454" i="10"/>
  <c r="DS451" i="10"/>
  <c r="AA449" i="10"/>
  <c r="BW446" i="10"/>
  <c r="DS443" i="10"/>
  <c r="AA441" i="10"/>
  <c r="BW438" i="10"/>
  <c r="DS435" i="10"/>
  <c r="AA433" i="10"/>
  <c r="BW430" i="10"/>
  <c r="DS427" i="10"/>
  <c r="AA425" i="10"/>
  <c r="BW422" i="10"/>
  <c r="DS419" i="10"/>
  <c r="AA417" i="10"/>
  <c r="BW414" i="10"/>
  <c r="DS411" i="10"/>
  <c r="AA409" i="10"/>
  <c r="BW406" i="10"/>
  <c r="DS403" i="10"/>
  <c r="AA401" i="10"/>
  <c r="BW398" i="10"/>
  <c r="DS395" i="10"/>
  <c r="BW393" i="10"/>
  <c r="AI391" i="10"/>
  <c r="S1342" i="10"/>
  <c r="S1278" i="10"/>
  <c r="S1215" i="10"/>
  <c r="S1183" i="10"/>
  <c r="S1151" i="10"/>
  <c r="S1119" i="10"/>
  <c r="S1087" i="10"/>
  <c r="S1055" i="10"/>
  <c r="S1023" i="10"/>
  <c r="S991" i="10"/>
  <c r="S959" i="10"/>
  <c r="S927" i="10"/>
  <c r="S896" i="10"/>
  <c r="S880" i="10"/>
  <c r="S864" i="10"/>
  <c r="S848" i="10"/>
  <c r="DK834" i="10"/>
  <c r="S824" i="10"/>
  <c r="DK814" i="10"/>
  <c r="DK806" i="10"/>
  <c r="DK798" i="10"/>
  <c r="DK790" i="10"/>
  <c r="DK782" i="10"/>
  <c r="DK774" i="10"/>
  <c r="DK766" i="10"/>
  <c r="DK758" i="10"/>
  <c r="DK750" i="10"/>
  <c r="DK742" i="10"/>
  <c r="DK734" i="10"/>
  <c r="DK726" i="10"/>
  <c r="DK718" i="10"/>
  <c r="S711" i="10"/>
  <c r="DK704" i="10"/>
  <c r="AA698" i="10"/>
  <c r="DS691" i="10"/>
  <c r="BO685" i="10"/>
  <c r="S679" i="10"/>
  <c r="DK672" i="10"/>
  <c r="AA666" i="10"/>
  <c r="DS659" i="10"/>
  <c r="BO653" i="10"/>
  <c r="S647" i="10"/>
  <c r="DK640" i="10"/>
  <c r="AA634" i="10"/>
  <c r="DS627" i="10"/>
  <c r="BO621" i="10"/>
  <c r="S615" i="10"/>
  <c r="DK608" i="10"/>
  <c r="AA602" i="10"/>
  <c r="DS595" i="10"/>
  <c r="BO589" i="10"/>
  <c r="S583" i="10"/>
  <c r="DK576" i="10"/>
  <c r="AA570" i="10"/>
  <c r="DS563" i="10"/>
  <c r="BO557" i="10"/>
  <c r="S551" i="10"/>
  <c r="DK544" i="10"/>
  <c r="AA538" i="10"/>
  <c r="DS531" i="10"/>
  <c r="BO525" i="10"/>
  <c r="S519" i="10"/>
  <c r="DK512" i="10"/>
  <c r="AA506" i="10"/>
  <c r="DS499" i="10"/>
  <c r="DK493" i="10"/>
  <c r="BO488" i="10"/>
  <c r="S483" i="10"/>
  <c r="DK477" i="10"/>
  <c r="BO472" i="10"/>
  <c r="S467" i="10"/>
  <c r="DK461" i="10"/>
  <c r="BO456" i="10"/>
  <c r="S451" i="10"/>
  <c r="DK445" i="10"/>
  <c r="BO440" i="10"/>
  <c r="S435" i="10"/>
  <c r="DK429" i="10"/>
  <c r="BO424" i="10"/>
  <c r="S419" i="10"/>
  <c r="DK413" i="10"/>
  <c r="BO408" i="10"/>
  <c r="S403" i="10"/>
  <c r="DK397" i="10"/>
  <c r="DS392" i="10"/>
  <c r="AI389" i="10"/>
  <c r="S387" i="10"/>
  <c r="DK384" i="10"/>
  <c r="BO382" i="10"/>
  <c r="AA380" i="10"/>
  <c r="DS377" i="10"/>
  <c r="BW375" i="10"/>
  <c r="AI373" i="10"/>
  <c r="S371" i="10"/>
  <c r="DK368" i="10"/>
  <c r="BO366" i="10"/>
  <c r="AA364" i="10"/>
  <c r="DS361" i="10"/>
  <c r="BW359" i="10"/>
  <c r="AI357" i="10"/>
  <c r="S355" i="10"/>
  <c r="DK352" i="10"/>
  <c r="BO350" i="10"/>
  <c r="AA348" i="10"/>
  <c r="DS345" i="10"/>
  <c r="BW343" i="10"/>
  <c r="AI341" i="10"/>
  <c r="S339" i="10"/>
  <c r="DK336" i="10"/>
  <c r="BO334" i="10"/>
  <c r="AA332" i="10"/>
  <c r="DS329" i="10"/>
  <c r="BW327" i="10"/>
  <c r="BW325" i="10"/>
  <c r="BW323" i="10"/>
  <c r="BW321" i="10"/>
  <c r="BW319" i="10"/>
  <c r="BW317" i="10"/>
  <c r="BW315" i="10"/>
  <c r="BW313" i="10"/>
  <c r="BW311" i="10"/>
  <c r="BW309" i="10"/>
  <c r="BW307" i="10"/>
  <c r="BW305" i="10"/>
  <c r="BW303" i="10"/>
  <c r="BW301" i="10"/>
  <c r="BW299" i="10"/>
  <c r="BW297" i="10"/>
  <c r="BW295" i="10"/>
  <c r="BW293" i="10"/>
  <c r="BW291" i="10"/>
  <c r="BW289" i="10"/>
  <c r="BW287" i="10"/>
  <c r="BW285" i="10"/>
  <c r="BW283" i="10"/>
  <c r="BW281" i="10"/>
  <c r="BW279" i="10"/>
  <c r="BW277" i="10"/>
  <c r="BW275" i="10"/>
  <c r="BW273" i="10"/>
  <c r="BW271" i="10"/>
  <c r="BW269" i="10"/>
  <c r="BW267" i="10"/>
  <c r="BW265" i="10"/>
  <c r="BW263" i="10"/>
  <c r="BW261" i="10"/>
  <c r="BW259" i="10"/>
  <c r="BW257" i="10"/>
  <c r="BW255" i="10"/>
  <c r="BW253" i="10"/>
  <c r="BW251" i="10"/>
  <c r="BW249" i="10"/>
  <c r="BW247" i="10"/>
  <c r="BW245" i="10"/>
  <c r="BW243" i="10"/>
  <c r="BW241" i="10"/>
  <c r="BW239" i="10"/>
  <c r="BW237" i="10"/>
  <c r="BW235" i="10"/>
  <c r="BW233" i="10"/>
  <c r="BW231" i="10"/>
  <c r="DK229" i="10"/>
  <c r="EA227" i="10"/>
  <c r="AA226" i="10"/>
  <c r="BO224" i="10"/>
  <c r="CE222" i="10"/>
  <c r="DS220" i="10"/>
  <c r="S219" i="10"/>
  <c r="AI217" i="10"/>
  <c r="BW215" i="10"/>
  <c r="S1373" i="10"/>
  <c r="S1309" i="10"/>
  <c r="S1245" i="10"/>
  <c r="DK1198" i="10"/>
  <c r="DK1166" i="10"/>
  <c r="DK1134" i="10"/>
  <c r="DK1102" i="10"/>
  <c r="DK1070" i="10"/>
  <c r="DK1038" i="10"/>
  <c r="DK1006" i="10"/>
  <c r="DK974" i="10"/>
  <c r="DK942" i="10"/>
  <c r="DK910" i="10"/>
  <c r="DK887" i="10"/>
  <c r="DK871" i="10"/>
  <c r="DK855" i="10"/>
  <c r="DK839" i="10"/>
  <c r="S829" i="10"/>
  <c r="BO818" i="10"/>
  <c r="BO810" i="10"/>
  <c r="BO802" i="10"/>
  <c r="BO794" i="10"/>
  <c r="BO786" i="10"/>
  <c r="BO778" i="10"/>
  <c r="BO770" i="10"/>
  <c r="BO762" i="10"/>
  <c r="BO754" i="10"/>
  <c r="BO746" i="10"/>
  <c r="BO738" i="10"/>
  <c r="BO730" i="10"/>
  <c r="BO722" i="10"/>
  <c r="BO714" i="10"/>
  <c r="DK707" i="10"/>
  <c r="AA701" i="10"/>
  <c r="DS694" i="10"/>
  <c r="BO688" i="10"/>
  <c r="S682" i="10"/>
  <c r="DK675" i="10"/>
  <c r="AA669" i="10"/>
  <c r="DS662" i="10"/>
  <c r="BO656" i="10"/>
  <c r="S650" i="10"/>
  <c r="DK643" i="10"/>
  <c r="AA637" i="10"/>
  <c r="DS630" i="10"/>
  <c r="BO624" i="10"/>
  <c r="S618" i="10"/>
  <c r="DK611" i="10"/>
  <c r="AA605" i="10"/>
  <c r="DS598" i="10"/>
  <c r="BO592" i="10"/>
  <c r="S586" i="10"/>
  <c r="DK579" i="10"/>
  <c r="AA573" i="10"/>
  <c r="DS566" i="10"/>
  <c r="BO560" i="10"/>
  <c r="S554" i="10"/>
  <c r="DK547" i="10"/>
  <c r="AA541" i="10"/>
  <c r="DS534" i="10"/>
  <c r="BO528" i="10"/>
  <c r="S522" i="10"/>
  <c r="DK515" i="10"/>
  <c r="AA509" i="10"/>
  <c r="DS502" i="10"/>
  <c r="BO496" i="10"/>
  <c r="DS490" i="10"/>
  <c r="BW485" i="10"/>
  <c r="AA480" i="10"/>
  <c r="DS474" i="10"/>
  <c r="BW469" i="10"/>
  <c r="AA464" i="10"/>
  <c r="DS458" i="10"/>
  <c r="BW453" i="10"/>
  <c r="AA448" i="10"/>
  <c r="DS442" i="10"/>
  <c r="BW437" i="10"/>
  <c r="AA432" i="10"/>
  <c r="DS426" i="10"/>
  <c r="BW421" i="10"/>
  <c r="AA416" i="10"/>
  <c r="DS410" i="10"/>
  <c r="BW405" i="10"/>
  <c r="AA400" i="10"/>
  <c r="S395" i="10"/>
  <c r="BO390" i="10"/>
  <c r="S388" i="10"/>
  <c r="DK385" i="10"/>
  <c r="BO383" i="10"/>
  <c r="AA381" i="10"/>
  <c r="DS378" i="10"/>
  <c r="BW376" i="10"/>
  <c r="AI374" i="10"/>
  <c r="S372" i="10"/>
  <c r="DK369" i="10"/>
  <c r="BO367" i="10"/>
  <c r="AA365" i="10"/>
  <c r="DS362" i="10"/>
  <c r="BW360" i="10"/>
  <c r="AI358" i="10"/>
  <c r="S356" i="10"/>
  <c r="DK353" i="10"/>
  <c r="BO351" i="10"/>
  <c r="AA349" i="10"/>
  <c r="DS346" i="10"/>
  <c r="BW344" i="10"/>
  <c r="AI342" i="10"/>
  <c r="S340" i="10"/>
  <c r="DK337" i="10"/>
  <c r="BO335" i="10"/>
  <c r="AA333" i="10"/>
  <c r="DS330" i="10"/>
  <c r="BW328" i="10"/>
  <c r="BO326" i="10"/>
  <c r="BO324" i="10"/>
  <c r="BO322" i="10"/>
  <c r="BO320" i="10"/>
  <c r="BO318" i="10"/>
  <c r="BO316" i="10"/>
  <c r="BO314" i="10"/>
  <c r="BO312" i="10"/>
  <c r="BO310" i="10"/>
  <c r="BO308" i="10"/>
  <c r="BO306" i="10"/>
  <c r="BO304" i="10"/>
  <c r="BO302" i="10"/>
  <c r="BO300" i="10"/>
  <c r="BO298" i="10"/>
  <c r="BO296" i="10"/>
  <c r="BO294" i="10"/>
  <c r="BO292" i="10"/>
  <c r="BO290" i="10"/>
  <c r="BO288" i="10"/>
  <c r="BO286" i="10"/>
  <c r="BO284" i="10"/>
  <c r="BO282" i="10"/>
  <c r="BO280" i="10"/>
  <c r="BO278" i="10"/>
  <c r="BO276" i="10"/>
  <c r="BO274" i="10"/>
  <c r="BO272" i="10"/>
  <c r="BO270" i="10"/>
  <c r="BO268" i="10"/>
  <c r="BO266" i="10"/>
  <c r="BO264" i="10"/>
  <c r="BO262" i="10"/>
  <c r="BO260" i="10"/>
  <c r="BO258" i="10"/>
  <c r="BO256" i="10"/>
  <c r="BO254" i="10"/>
  <c r="BO252" i="10"/>
  <c r="BO250" i="10"/>
  <c r="BO248" i="10"/>
  <c r="BO246" i="10"/>
  <c r="BO244" i="10"/>
  <c r="BO242" i="10"/>
  <c r="BO240" i="10"/>
  <c r="BO238" i="10"/>
  <c r="BO236" i="10"/>
  <c r="BO234" i="10"/>
  <c r="BO232" i="10"/>
  <c r="BW230" i="10"/>
  <c r="DK228" i="10"/>
  <c r="EA226" i="10"/>
  <c r="AA225" i="10"/>
  <c r="BO223" i="10"/>
  <c r="CE221" i="10"/>
  <c r="DS219" i="10"/>
  <c r="S218" i="10"/>
  <c r="AI216" i="10"/>
  <c r="BW214" i="10"/>
  <c r="S1334" i="10"/>
  <c r="S1211" i="10"/>
  <c r="S1147" i="10"/>
  <c r="S1083" i="10"/>
  <c r="S1019" i="10"/>
  <c r="S955" i="10"/>
  <c r="S894" i="10"/>
  <c r="S862" i="10"/>
  <c r="AA833" i="10"/>
  <c r="DK813" i="10"/>
  <c r="DK797" i="10"/>
  <c r="DK781" i="10"/>
  <c r="DK765" i="10"/>
  <c r="DK749" i="10"/>
  <c r="DK733" i="10"/>
  <c r="DK717" i="10"/>
  <c r="DS703" i="10"/>
  <c r="S691" i="10"/>
  <c r="AA678" i="10"/>
  <c r="BO665" i="10"/>
  <c r="DK652" i="10"/>
  <c r="DS639" i="10"/>
  <c r="S627" i="10"/>
  <c r="AA614" i="10"/>
  <c r="BO601" i="10"/>
  <c r="DK588" i="10"/>
  <c r="DS575" i="10"/>
  <c r="S563" i="10"/>
  <c r="AA550" i="10"/>
  <c r="BO537" i="10"/>
  <c r="DK524" i="10"/>
  <c r="DS511" i="10"/>
  <c r="S499" i="10"/>
  <c r="DK487" i="10"/>
  <c r="S477" i="10"/>
  <c r="BO466" i="10"/>
  <c r="DK455" i="10"/>
  <c r="S445" i="10"/>
  <c r="BO434" i="10"/>
  <c r="DK423" i="10"/>
  <c r="S413" i="10"/>
  <c r="BO402" i="10"/>
  <c r="AI392" i="10"/>
  <c r="DK386" i="10"/>
  <c r="AA382" i="10"/>
  <c r="BW377" i="10"/>
  <c r="S373" i="10"/>
  <c r="BO368" i="10"/>
  <c r="DS363" i="10"/>
  <c r="AI359" i="10"/>
  <c r="DK354" i="10"/>
  <c r="AA350" i="10"/>
  <c r="BW345" i="10"/>
  <c r="S341" i="10"/>
  <c r="BO336" i="10"/>
  <c r="DS331" i="10"/>
  <c r="AI327" i="10"/>
  <c r="AI323" i="10"/>
  <c r="AI319" i="10"/>
  <c r="AI315" i="10"/>
  <c r="AI311" i="10"/>
  <c r="AI307" i="10"/>
  <c r="AI303" i="10"/>
  <c r="AI299" i="10"/>
  <c r="AI295" i="10"/>
  <c r="AI291" i="10"/>
  <c r="AI287" i="10"/>
  <c r="AI283" i="10"/>
  <c r="AI279" i="10"/>
  <c r="AI275" i="10"/>
  <c r="AI271" i="10"/>
  <c r="AI267" i="10"/>
  <c r="AI263" i="10"/>
  <c r="AI259" i="10"/>
  <c r="AI255" i="10"/>
  <c r="AI251" i="10"/>
  <c r="AI247" i="10"/>
  <c r="AI243" i="10"/>
  <c r="AI239" i="10"/>
  <c r="AI235" i="10"/>
  <c r="AI231" i="10"/>
  <c r="DK227" i="10"/>
  <c r="AA224" i="10"/>
  <c r="CE220" i="10"/>
  <c r="S217" i="10"/>
  <c r="DK213" i="10"/>
  <c r="DS211" i="10"/>
  <c r="S210" i="10"/>
  <c r="AI208" i="10"/>
  <c r="BW206" i="10"/>
  <c r="DK204" i="10"/>
  <c r="EA202" i="10"/>
  <c r="AA201" i="10"/>
  <c r="BO199" i="10"/>
  <c r="CE197" i="10"/>
  <c r="DS195" i="10"/>
  <c r="S194" i="10"/>
  <c r="AI192" i="10"/>
  <c r="BW190" i="10"/>
  <c r="DK188" i="10"/>
  <c r="EA186" i="10"/>
  <c r="AA185" i="10"/>
  <c r="BO183" i="10"/>
  <c r="CE181" i="10"/>
  <c r="DS179" i="10"/>
  <c r="AA246" i="10"/>
  <c r="AA250" i="10"/>
  <c r="AA254" i="10"/>
  <c r="AA258" i="10"/>
  <c r="AA262" i="10"/>
  <c r="AA266" i="10"/>
  <c r="AA270" i="10"/>
  <c r="AA274" i="10"/>
  <c r="AA278" i="10"/>
  <c r="AA282" i="10"/>
  <c r="AA286" i="10"/>
  <c r="AA290" i="10"/>
  <c r="AA294" i="10"/>
  <c r="AA298" i="10"/>
  <c r="AA302" i="10"/>
  <c r="AA306" i="10"/>
  <c r="AA310" i="10"/>
  <c r="AA314" i="10"/>
  <c r="AA318" i="10"/>
  <c r="AA322" i="10"/>
  <c r="AA326" i="10"/>
  <c r="BW330" i="10"/>
  <c r="AA335" i="10"/>
  <c r="DK339" i="10"/>
  <c r="AI344" i="10"/>
  <c r="DS348" i="10"/>
  <c r="BO353" i="10"/>
  <c r="S358" i="10"/>
  <c r="BW362" i="10"/>
  <c r="AA367" i="10"/>
  <c r="DK371" i="10"/>
  <c r="AI376" i="10"/>
  <c r="DS380" i="10"/>
  <c r="BO385" i="10"/>
  <c r="S390" i="10"/>
  <c r="BW399" i="10"/>
  <c r="AA410" i="10"/>
  <c r="DS420" i="10"/>
  <c r="BW431" i="10"/>
  <c r="AA442" i="10"/>
  <c r="DS452" i="10"/>
  <c r="BW463" i="10"/>
  <c r="AA474" i="10"/>
  <c r="DS484" i="10"/>
  <c r="DK495" i="10"/>
  <c r="BO508" i="10"/>
  <c r="AA521" i="10"/>
  <c r="S534" i="10"/>
  <c r="DS546" i="10"/>
  <c r="DK559" i="10"/>
  <c r="BO572" i="10"/>
  <c r="AA585" i="10"/>
  <c r="S598" i="10"/>
  <c r="DS610" i="10"/>
  <c r="DK623" i="10"/>
  <c r="BO636" i="10"/>
  <c r="AA649" i="10"/>
  <c r="S662" i="10"/>
  <c r="DS674" i="10"/>
  <c r="DK687" i="10"/>
  <c r="BO700" i="10"/>
  <c r="BO713" i="10"/>
  <c r="BO729" i="10"/>
  <c r="BO745" i="10"/>
  <c r="BO761" i="10"/>
  <c r="BO777" i="10"/>
  <c r="BO793" i="10"/>
  <c r="BO809" i="10"/>
  <c r="DK827" i="10"/>
  <c r="DK853" i="10"/>
  <c r="DK885" i="10"/>
  <c r="DK938" i="10"/>
  <c r="DK1002" i="10"/>
  <c r="DK1066" i="10"/>
  <c r="DK1130" i="10"/>
  <c r="DK1194" i="10"/>
  <c r="S1301" i="10"/>
  <c r="DS244" i="10"/>
  <c r="DS256" i="10"/>
  <c r="DS266" i="10"/>
  <c r="DS278" i="10"/>
  <c r="DS289" i="10"/>
  <c r="DS299" i="10"/>
  <c r="DS308" i="10"/>
  <c r="DS319" i="10"/>
  <c r="AI331" i="10"/>
  <c r="DK342" i="10"/>
  <c r="AI355" i="10"/>
  <c r="S369" i="10"/>
  <c r="DK382" i="10"/>
  <c r="S401" i="10"/>
  <c r="DK435" i="10"/>
  <c r="S465" i="10"/>
  <c r="BO494" i="10"/>
  <c r="BO529" i="10"/>
  <c r="BO561" i="10"/>
  <c r="BO593" i="10"/>
  <c r="DS631" i="10"/>
  <c r="S667" i="10"/>
  <c r="AA702" i="10"/>
  <c r="DK739" i="10"/>
  <c r="DK783" i="10"/>
  <c r="S842" i="10"/>
  <c r="S963" i="10"/>
  <c r="S1139" i="10"/>
  <c r="CM25" i="10"/>
  <c r="AQ39" i="10"/>
  <c r="S46" i="10"/>
  <c r="BO47" i="10"/>
  <c r="AA51" i="10"/>
  <c r="EA62" i="10"/>
  <c r="EA78" i="10"/>
  <c r="DS84" i="10"/>
  <c r="DK91" i="10"/>
  <c r="CE94" i="10"/>
  <c r="BO116" i="10"/>
  <c r="AQ119" i="10"/>
  <c r="BO133" i="10"/>
  <c r="DK142" i="10"/>
  <c r="EA145" i="10"/>
  <c r="EI12" i="10"/>
  <c r="EQ15" i="10"/>
  <c r="BW19" i="10"/>
  <c r="AY23" i="10"/>
  <c r="BO32" i="10"/>
  <c r="BO44" i="10"/>
  <c r="S52" i="10"/>
  <c r="EA63" i="10"/>
  <c r="AQ71" i="10"/>
  <c r="AQ95" i="10"/>
  <c r="AI101" i="10"/>
  <c r="AA107" i="10"/>
  <c r="AA110" i="10"/>
  <c r="EY10" i="10"/>
  <c r="DS13" i="10"/>
  <c r="AI17" i="10"/>
  <c r="BO20" i="10"/>
  <c r="DK23" i="10"/>
  <c r="AA33" i="10"/>
  <c r="AI44" i="10"/>
  <c r="AI28" i="10"/>
  <c r="BW29" i="10"/>
  <c r="DS30" i="10"/>
  <c r="AA35" i="10"/>
  <c r="BW36" i="10"/>
  <c r="DS37" i="10"/>
  <c r="AA42" i="10"/>
  <c r="BW43" i="10"/>
  <c r="AQ50" i="10"/>
  <c r="CE58" i="10"/>
  <c r="AI78" i="10"/>
  <c r="AA84" i="10"/>
  <c r="S91" i="10"/>
  <c r="EI93" i="10"/>
  <c r="EI115" i="10"/>
  <c r="EA118" i="10"/>
  <c r="EA132" i="10"/>
  <c r="S142" i="10"/>
  <c r="AI145" i="10"/>
  <c r="AQ12" i="10"/>
  <c r="CE15" i="10"/>
  <c r="EI18" i="10"/>
  <c r="EA22" i="10"/>
  <c r="EA26" i="10"/>
  <c r="AA40" i="10"/>
  <c r="BG1" i="10"/>
  <c r="AQ2" i="10"/>
  <c r="AA3" i="10"/>
  <c r="EY3" i="10"/>
  <c r="EI4" i="10"/>
  <c r="DS5" i="10"/>
  <c r="DC6" i="10"/>
  <c r="CM7" i="10"/>
  <c r="BW8" i="10"/>
  <c r="BG9" i="10"/>
  <c r="CE49" i="10"/>
  <c r="AA58" i="10"/>
  <c r="EI69" i="10"/>
  <c r="EA72" i="10"/>
  <c r="DK96" i="10"/>
  <c r="CE102" i="10"/>
  <c r="BO108" i="10"/>
  <c r="AQ125" i="10"/>
  <c r="S54" i="10"/>
  <c r="BW55" i="10"/>
  <c r="EI59" i="10"/>
  <c r="BO61" i="10"/>
  <c r="EA65" i="10"/>
  <c r="AQ67" i="10"/>
  <c r="DS68" i="10"/>
  <c r="AI99" i="10"/>
  <c r="DK100" i="10"/>
  <c r="AA105" i="10"/>
  <c r="CE106" i="10"/>
  <c r="S112" i="10"/>
  <c r="BW113" i="10"/>
  <c r="S121" i="10"/>
  <c r="CE122" i="10"/>
  <c r="AI124" i="10"/>
  <c r="DS135" i="10"/>
  <c r="BO137" i="10"/>
  <c r="S139" i="10"/>
  <c r="CE74" i="10"/>
  <c r="S76" i="10"/>
  <c r="BW80" i="10"/>
  <c r="EI81" i="10"/>
  <c r="BO86" i="10"/>
  <c r="EA87" i="10"/>
  <c r="AQ89" i="10"/>
  <c r="DS126" i="10"/>
  <c r="BO128" i="10"/>
  <c r="S130" i="10"/>
  <c r="CE140" i="10"/>
  <c r="AI147" i="10"/>
  <c r="DS148" i="10"/>
  <c r="BO150" i="10"/>
  <c r="S152" i="10"/>
  <c r="CE153" i="10"/>
  <c r="BO155" i="10"/>
  <c r="AA157" i="10"/>
  <c r="EA158" i="10"/>
  <c r="DK160" i="10"/>
  <c r="BW162" i="10"/>
  <c r="AI164" i="10"/>
  <c r="S166" i="10"/>
  <c r="DS167" i="10"/>
  <c r="CE169" i="10"/>
  <c r="BO171" i="10"/>
  <c r="AA173" i="10"/>
  <c r="EA174" i="10"/>
  <c r="DK176" i="10"/>
  <c r="BW178" i="10"/>
  <c r="AA181" i="10"/>
  <c r="AI188" i="10"/>
  <c r="BO195" i="10"/>
  <c r="BW202" i="10"/>
  <c r="CE209" i="10"/>
  <c r="DK219" i="10"/>
  <c r="AI234" i="10"/>
  <c r="AI250" i="10"/>
  <c r="AI266" i="10"/>
  <c r="AI282" i="10"/>
  <c r="AI298" i="10"/>
  <c r="AI314" i="10"/>
  <c r="DK330" i="10"/>
  <c r="S349" i="10"/>
  <c r="AI367" i="10"/>
  <c r="BW385" i="10"/>
  <c r="S421" i="10"/>
  <c r="DK463" i="10"/>
  <c r="DK508" i="10"/>
  <c r="DS559" i="10"/>
  <c r="S611" i="10"/>
  <c r="AA662" i="10"/>
  <c r="DK713" i="10"/>
  <c r="DK777" i="10"/>
  <c r="S854" i="10"/>
  <c r="S1067" i="10"/>
  <c r="S214" i="10"/>
  <c r="AA221" i="10"/>
  <c r="AI228" i="10"/>
  <c r="EA235" i="10"/>
  <c r="EA243" i="10"/>
  <c r="EA251" i="10"/>
  <c r="EA259" i="10"/>
  <c r="EA267" i="10"/>
  <c r="EA275" i="10"/>
  <c r="EA283" i="10"/>
  <c r="EA291" i="10"/>
  <c r="EA299" i="10"/>
  <c r="EA307" i="10"/>
  <c r="EA315" i="10"/>
  <c r="EA323" i="10"/>
  <c r="BW332" i="10"/>
  <c r="DK341" i="10"/>
  <c r="DS350" i="10"/>
  <c r="S360" i="10"/>
  <c r="AA369" i="10"/>
  <c r="AI378" i="10"/>
  <c r="BO387" i="10"/>
  <c r="AA404" i="10"/>
  <c r="BW425" i="10"/>
  <c r="DS446" i="10"/>
  <c r="AA468" i="10"/>
  <c r="BW489" i="10"/>
  <c r="S514" i="10"/>
  <c r="DK539" i="10"/>
  <c r="AA565" i="10"/>
  <c r="DS590" i="10"/>
  <c r="BO616" i="10"/>
  <c r="S642" i="10"/>
  <c r="DK667" i="10"/>
  <c r="AA693" i="10"/>
  <c r="BO720" i="10"/>
  <c r="BO752" i="10"/>
  <c r="BO784" i="10"/>
  <c r="BO816" i="10"/>
  <c r="DK867" i="10"/>
  <c r="DK966" i="10"/>
  <c r="DK1094" i="10"/>
  <c r="S1229" i="10"/>
  <c r="DS216" i="10"/>
  <c r="EA223" i="10"/>
  <c r="S231" i="10"/>
  <c r="S239" i="10"/>
  <c r="S247" i="10"/>
  <c r="S255" i="10"/>
  <c r="S263" i="10"/>
  <c r="S271" i="10"/>
  <c r="S279" i="10"/>
  <c r="S287" i="10"/>
  <c r="S295" i="10"/>
  <c r="S303" i="10"/>
  <c r="S311" i="10"/>
  <c r="S319" i="10"/>
  <c r="S327" i="10"/>
  <c r="AA336" i="10"/>
  <c r="AI345" i="10"/>
  <c r="BO354" i="10"/>
  <c r="BW363" i="10"/>
  <c r="DK372" i="10"/>
  <c r="DS381" i="10"/>
  <c r="DK391" i="10"/>
  <c r="BO412" i="10"/>
  <c r="DK433" i="10"/>
  <c r="S455" i="10"/>
  <c r="BO476" i="10"/>
  <c r="AA498" i="10"/>
  <c r="DS523" i="10"/>
  <c r="BO549" i="10"/>
  <c r="S575" i="10"/>
  <c r="DK600" i="10"/>
  <c r="AA626" i="10"/>
  <c r="DS651" i="10"/>
  <c r="BO677" i="10"/>
  <c r="S703" i="10"/>
  <c r="DK732" i="10"/>
  <c r="DK764" i="10"/>
  <c r="DK796" i="10"/>
  <c r="S832" i="10"/>
  <c r="S892" i="10"/>
  <c r="S1015" i="10"/>
  <c r="S1143" i="10"/>
  <c r="S1326" i="10"/>
  <c r="DS397" i="10"/>
  <c r="BW408" i="10"/>
  <c r="AA419" i="10"/>
  <c r="DS429" i="10"/>
  <c r="BW440" i="10"/>
  <c r="AA451" i="10"/>
  <c r="DS461" i="10"/>
  <c r="BW472" i="10"/>
  <c r="AA483" i="10"/>
  <c r="DS493" i="10"/>
  <c r="BO506" i="10"/>
  <c r="AA519" i="10"/>
  <c r="S532" i="10"/>
  <c r="DS544" i="10"/>
  <c r="DK557" i="10"/>
  <c r="BO570" i="10"/>
  <c r="AA583" i="10"/>
  <c r="S596" i="10"/>
  <c r="DS608" i="10"/>
  <c r="DK621" i="10"/>
  <c r="BO634" i="10"/>
  <c r="AA647" i="10"/>
  <c r="S660" i="10"/>
  <c r="DS672" i="10"/>
  <c r="DK685" i="10"/>
  <c r="BO698" i="10"/>
  <c r="AA711" i="10"/>
  <c r="S727" i="10"/>
  <c r="S743" i="10"/>
  <c r="S759" i="10"/>
  <c r="S775" i="10"/>
  <c r="S796" i="10"/>
  <c r="S817" i="10"/>
  <c r="DK846" i="10"/>
  <c r="DK890" i="10"/>
  <c r="DK968" i="10"/>
  <c r="DK1052" i="10"/>
  <c r="DK1140" i="10"/>
  <c r="S1233" i="10"/>
  <c r="BO391" i="10"/>
  <c r="BO405" i="10"/>
  <c r="BO419" i="10"/>
  <c r="BO433" i="10"/>
  <c r="S448" i="10"/>
  <c r="S462" i="10"/>
  <c r="S476" i="10"/>
  <c r="S492" i="10"/>
  <c r="DS513" i="10"/>
  <c r="AA536" i="10"/>
  <c r="BO559" i="10"/>
  <c r="DS581" i="10"/>
  <c r="AA604" i="10"/>
  <c r="AA628" i="10"/>
  <c r="DK650" i="10"/>
  <c r="S673" i="10"/>
  <c r="BO703" i="10"/>
  <c r="AA772" i="10"/>
  <c r="S977" i="10"/>
  <c r="AA259" i="10"/>
  <c r="AA263" i="10"/>
  <c r="AA267" i="10"/>
  <c r="AA271" i="10"/>
  <c r="AA275" i="10"/>
  <c r="AA279" i="10"/>
  <c r="AA283" i="10"/>
  <c r="AA287" i="10"/>
  <c r="AA291" i="10"/>
  <c r="AA295" i="10"/>
  <c r="AA299" i="10"/>
  <c r="AA303" i="10"/>
  <c r="AA307" i="10"/>
  <c r="AA311" i="10"/>
  <c r="AA315" i="10"/>
  <c r="AA319" i="10"/>
  <c r="AA323" i="10"/>
  <c r="AA327" i="10"/>
  <c r="DK331" i="10"/>
  <c r="AI336" i="10"/>
  <c r="DS340" i="10"/>
  <c r="BO345" i="10"/>
  <c r="S350" i="10"/>
  <c r="BW354" i="10"/>
  <c r="AA359" i="10"/>
  <c r="DK363" i="10"/>
  <c r="AI368" i="10"/>
  <c r="DS372" i="10"/>
  <c r="BO377" i="10"/>
  <c r="S382" i="10"/>
  <c r="BW386" i="10"/>
  <c r="AA392" i="10"/>
  <c r="AA402" i="10"/>
  <c r="DS412" i="10"/>
  <c r="BW423" i="10"/>
  <c r="AA434" i="10"/>
  <c r="DS444" i="10"/>
  <c r="BW455" i="10"/>
  <c r="AA466" i="10"/>
  <c r="DS476" i="10"/>
  <c r="BW487" i="10"/>
  <c r="DS498" i="10"/>
  <c r="DK511" i="10"/>
  <c r="BO524" i="10"/>
  <c r="AA537" i="10"/>
  <c r="S550" i="10"/>
  <c r="DS562" i="10"/>
  <c r="DK575" i="10"/>
  <c r="BO588" i="10"/>
  <c r="AA601" i="10"/>
  <c r="S614" i="10"/>
  <c r="DS626" i="10"/>
  <c r="DK639" i="10"/>
  <c r="BO652" i="10"/>
  <c r="AA665" i="10"/>
  <c r="S678" i="10"/>
  <c r="DS690" i="10"/>
  <c r="DK703" i="10"/>
  <c r="BO717" i="10"/>
  <c r="BO733" i="10"/>
  <c r="BO749" i="10"/>
  <c r="BO765" i="10"/>
  <c r="BO781" i="10"/>
  <c r="BO797" i="10"/>
  <c r="BO813" i="10"/>
  <c r="S833" i="10"/>
  <c r="DK861" i="10"/>
  <c r="DK893" i="10"/>
  <c r="DK954" i="10"/>
  <c r="DK1018" i="10"/>
  <c r="DK1082" i="10"/>
  <c r="DK1146" i="10"/>
  <c r="DK1210" i="10"/>
  <c r="S1333" i="10"/>
  <c r="DS247" i="10"/>
  <c r="DS258" i="10"/>
  <c r="DS269" i="10"/>
  <c r="DS281" i="10"/>
  <c r="DS291" i="10"/>
  <c r="DS300" i="10"/>
  <c r="DS310" i="10"/>
  <c r="DS322" i="10"/>
  <c r="DK334" i="10"/>
  <c r="AA346" i="10"/>
  <c r="BW357" i="10"/>
  <c r="BO372" i="10"/>
  <c r="AI387" i="10"/>
  <c r="DK411" i="10"/>
  <c r="S441" i="10"/>
  <c r="S473" i="10"/>
  <c r="DK500" i="10"/>
  <c r="S539" i="10"/>
  <c r="S571" i="10"/>
  <c r="AA606" i="10"/>
  <c r="DK644" i="10"/>
  <c r="DK676" i="10"/>
  <c r="DS711" i="10"/>
  <c r="DK755" i="10"/>
  <c r="DK795" i="10"/>
  <c r="S866" i="10"/>
  <c r="S1011" i="10"/>
  <c r="S1187" i="10"/>
  <c r="AQ32" i="10"/>
  <c r="DS40" i="10"/>
  <c r="BO46" i="10"/>
  <c r="DK47" i="10"/>
  <c r="BW52" i="10"/>
  <c r="AQ64" i="10"/>
  <c r="CE79" i="10"/>
  <c r="BW85" i="10"/>
  <c r="BO92" i="10"/>
  <c r="AI114" i="10"/>
  <c r="AA117" i="10"/>
  <c r="S131" i="10"/>
  <c r="AQ134" i="10"/>
  <c r="BW143" i="10"/>
  <c r="DS10" i="10"/>
  <c r="CU13" i="10"/>
  <c r="EA16" i="10"/>
  <c r="BW20" i="10"/>
  <c r="AY24" i="10"/>
  <c r="EA33" i="10"/>
  <c r="CE45" i="10"/>
  <c r="BW56" i="10"/>
  <c r="AA69" i="10"/>
  <c r="S72" i="10"/>
  <c r="S96" i="10"/>
  <c r="EI101" i="10"/>
  <c r="EA107" i="10"/>
  <c r="EA110" i="10"/>
  <c r="CU11" i="10"/>
  <c r="CM14" i="10"/>
  <c r="S18" i="10"/>
  <c r="AQ21" i="10"/>
  <c r="CE24" i="10"/>
  <c r="AQ34" i="10"/>
  <c r="AQ27" i="10"/>
  <c r="BW28" i="10"/>
  <c r="DS29" i="10"/>
  <c r="AA31" i="10"/>
  <c r="BW35" i="10"/>
  <c r="DS36" i="10"/>
  <c r="AA41" i="10"/>
  <c r="BW42" i="10"/>
  <c r="DS43" i="10"/>
  <c r="CM51" i="10"/>
  <c r="S63" i="10"/>
  <c r="EI78" i="10"/>
  <c r="EA84" i="10"/>
  <c r="DS91" i="10"/>
  <c r="DK94" i="10"/>
  <c r="DK116" i="10"/>
  <c r="CE119" i="10"/>
  <c r="DK133" i="10"/>
  <c r="DS142" i="10"/>
  <c r="AA10" i="10"/>
  <c r="S13" i="10"/>
  <c r="AQ16" i="10"/>
  <c r="EA19" i="10"/>
  <c r="EA23" i="10"/>
  <c r="AI33" i="10"/>
  <c r="S44" i="10"/>
  <c r="CM1" i="10"/>
  <c r="BW2" i="10"/>
  <c r="BG3" i="10"/>
  <c r="AQ4" i="10"/>
  <c r="AA5" i="10"/>
  <c r="EY5" i="10"/>
  <c r="EI6" i="10"/>
  <c r="DS7" i="10"/>
  <c r="DC8" i="10"/>
  <c r="CM9" i="10"/>
  <c r="EA50" i="10"/>
  <c r="CE62" i="10"/>
  <c r="DK70" i="10"/>
  <c r="CE73" i="10"/>
  <c r="BO97" i="10"/>
  <c r="AQ103" i="10"/>
  <c r="AA109" i="10"/>
  <c r="S53" i="10"/>
  <c r="BO54" i="10"/>
  <c r="EA55" i="10"/>
  <c r="AQ60" i="10"/>
  <c r="DS61" i="10"/>
  <c r="AI66" i="10"/>
  <c r="DK67" i="10"/>
  <c r="AA98" i="10"/>
  <c r="CE99" i="10"/>
  <c r="S104" i="10"/>
  <c r="BW105" i="10"/>
  <c r="EI106" i="10"/>
  <c r="BO112" i="10"/>
  <c r="EA113" i="10"/>
  <c r="BO121" i="10"/>
  <c r="S123" i="10"/>
  <c r="CE124" i="10"/>
  <c r="AI136" i="10"/>
  <c r="DS137" i="10"/>
  <c r="BO139" i="10"/>
  <c r="EI74" i="10"/>
  <c r="BO76" i="10"/>
  <c r="EA80" i="10"/>
  <c r="AQ82" i="10"/>
  <c r="DS86" i="10"/>
  <c r="AI88" i="10"/>
  <c r="DK89" i="10"/>
  <c r="AI127" i="10"/>
  <c r="DS128" i="10"/>
  <c r="BO130" i="10"/>
  <c r="S146" i="10"/>
  <c r="CE147" i="10"/>
  <c r="AI149" i="10"/>
  <c r="DS150" i="10"/>
  <c r="BO152" i="10"/>
  <c r="S154" i="10"/>
  <c r="DS155" i="10"/>
  <c r="CE157" i="10"/>
  <c r="BO159" i="10"/>
  <c r="AA161" i="10"/>
  <c r="EA162" i="10"/>
  <c r="DK164" i="10"/>
  <c r="BW166" i="10"/>
  <c r="AI168" i="10"/>
  <c r="S170" i="10"/>
  <c r="DS171" i="10"/>
  <c r="CE173" i="10"/>
  <c r="BO175" i="10"/>
  <c r="AA177" i="10"/>
  <c r="EA178" i="10"/>
  <c r="EA182" i="10"/>
  <c r="S190" i="10"/>
  <c r="AA197" i="10"/>
  <c r="AI204" i="10"/>
  <c r="BO211" i="10"/>
  <c r="AI223" i="10"/>
  <c r="AI238" i="10"/>
  <c r="AI254" i="10"/>
  <c r="AI270" i="10"/>
  <c r="AI286" i="10"/>
  <c r="AI302" i="10"/>
  <c r="AI318" i="10"/>
  <c r="AI335" i="10"/>
  <c r="BW353" i="10"/>
  <c r="DS371" i="10"/>
  <c r="AA390" i="10"/>
  <c r="DK431" i="10"/>
  <c r="BO474" i="10"/>
  <c r="BO521" i="10"/>
  <c r="DK572" i="10"/>
  <c r="DS623" i="10"/>
  <c r="S675" i="10"/>
  <c r="DK729" i="10"/>
  <c r="DK793" i="10"/>
  <c r="S886" i="10"/>
  <c r="S1131" i="10"/>
  <c r="DS215" i="10"/>
  <c r="EA222" i="10"/>
  <c r="S230" i="10"/>
  <c r="EA237" i="10"/>
  <c r="EA245" i="10"/>
  <c r="EA253" i="10"/>
  <c r="EA261" i="10"/>
  <c r="EA269" i="10"/>
  <c r="EA277" i="10"/>
  <c r="EA285" i="10"/>
  <c r="EA293" i="10"/>
  <c r="EA301" i="10"/>
  <c r="EA309" i="10"/>
  <c r="EA317" i="10"/>
  <c r="EA325" i="10"/>
  <c r="DS334" i="10"/>
  <c r="S344" i="10"/>
  <c r="AA353" i="10"/>
  <c r="AI362" i="10"/>
  <c r="BO371" i="10"/>
  <c r="BW380" i="10"/>
  <c r="DK389" i="10"/>
  <c r="BW409" i="10"/>
  <c r="DS430" i="10"/>
  <c r="AA452" i="10"/>
  <c r="BW473" i="10"/>
  <c r="DS494" i="10"/>
  <c r="BO520" i="10"/>
  <c r="S546" i="10"/>
  <c r="DK571" i="10"/>
  <c r="AA597" i="10"/>
  <c r="DS622" i="10"/>
  <c r="BO648" i="10"/>
  <c r="S674" i="10"/>
  <c r="DK699" i="10"/>
  <c r="BO728" i="10"/>
  <c r="BO760" i="10"/>
  <c r="BO792" i="10"/>
  <c r="AA826" i="10"/>
  <c r="DK883" i="10"/>
  <c r="DK998" i="10"/>
  <c r="DK1126" i="10"/>
  <c r="S1293" i="10"/>
  <c r="CE218" i="10"/>
  <c r="DK225" i="10"/>
  <c r="S233" i="10"/>
  <c r="S241" i="10"/>
  <c r="S249" i="10"/>
  <c r="S257" i="10"/>
  <c r="S265" i="10"/>
  <c r="S273" i="10"/>
  <c r="S281" i="10"/>
  <c r="S289" i="10"/>
  <c r="S297" i="10"/>
  <c r="S305" i="10"/>
  <c r="S313" i="10"/>
  <c r="S321" i="10"/>
  <c r="AI329" i="10"/>
  <c r="BO338" i="10"/>
  <c r="BW347" i="10"/>
  <c r="DK356" i="10"/>
  <c r="DS365" i="10"/>
  <c r="S375" i="10"/>
  <c r="AA384" i="10"/>
  <c r="BO396" i="10"/>
  <c r="DK417" i="10"/>
  <c r="S439" i="10"/>
  <c r="BO460" i="10"/>
  <c r="DK481" i="10"/>
  <c r="DK504" i="10"/>
  <c r="AA530" i="10"/>
  <c r="DS555" i="10"/>
  <c r="BO581" i="10"/>
  <c r="S607" i="10"/>
  <c r="DK632" i="10"/>
  <c r="AA658" i="10"/>
  <c r="DS683" i="10"/>
  <c r="BO709" i="10"/>
  <c r="DK740" i="10"/>
  <c r="DK772" i="10"/>
  <c r="DK804" i="10"/>
  <c r="S844" i="10"/>
  <c r="S919" i="10"/>
  <c r="S1047" i="10"/>
  <c r="S1175" i="10"/>
  <c r="DK390" i="10"/>
  <c r="BW400" i="10"/>
  <c r="AA411" i="10"/>
  <c r="DS421" i="10"/>
  <c r="BW432" i="10"/>
  <c r="AA443" i="10"/>
  <c r="DS453" i="10"/>
  <c r="BW464" i="10"/>
  <c r="AA475" i="10"/>
  <c r="DS485" i="10"/>
  <c r="DS496" i="10"/>
  <c r="DK509" i="10"/>
  <c r="BO522" i="10"/>
  <c r="AA535" i="10"/>
  <c r="S548" i="10"/>
  <c r="DS560" i="10"/>
  <c r="DK573" i="10"/>
  <c r="BO586" i="10"/>
  <c r="AA599" i="10"/>
  <c r="S612" i="10"/>
  <c r="DS624" i="10"/>
  <c r="DK637" i="10"/>
  <c r="BO650" i="10"/>
  <c r="AA663" i="10"/>
  <c r="S676" i="10"/>
  <c r="DS688" i="10"/>
  <c r="DK701" i="10"/>
  <c r="S715" i="10"/>
  <c r="S731" i="10"/>
  <c r="S747" i="10"/>
  <c r="S763" i="10"/>
  <c r="S780" i="10"/>
  <c r="S801" i="10"/>
  <c r="S823" i="10"/>
  <c r="DK858" i="10"/>
  <c r="DK904" i="10"/>
  <c r="DK988" i="10"/>
  <c r="DK1076" i="10"/>
  <c r="DK1160" i="10"/>
  <c r="S1273" i="10"/>
  <c r="DS394" i="10"/>
  <c r="DK408" i="10"/>
  <c r="DK422" i="10"/>
  <c r="BO437" i="10"/>
  <c r="BO451" i="10"/>
  <c r="BO465" i="10"/>
  <c r="S480" i="10"/>
  <c r="S497" i="10"/>
  <c r="BO519" i="10"/>
  <c r="DK542" i="10"/>
  <c r="S565" i="10"/>
  <c r="BO587" i="10"/>
  <c r="DK610" i="10"/>
  <c r="S633" i="10"/>
  <c r="BO655" i="10"/>
  <c r="S681" i="10"/>
  <c r="AA716" i="10"/>
  <c r="AA789" i="10"/>
  <c r="DK927" i="10"/>
  <c r="AA244" i="10"/>
  <c r="AA248" i="10"/>
  <c r="AA252" i="10"/>
  <c r="AA256" i="10"/>
  <c r="AA260" i="10"/>
  <c r="AA264" i="10"/>
  <c r="AA268" i="10"/>
  <c r="AA272" i="10"/>
  <c r="AA276" i="10"/>
  <c r="AA280" i="10"/>
  <c r="AA284" i="10"/>
  <c r="AA288" i="10"/>
  <c r="AA292" i="10"/>
  <c r="AA296" i="10"/>
  <c r="AA300" i="10"/>
  <c r="AA304" i="10"/>
  <c r="AA308" i="10"/>
  <c r="AA312" i="10"/>
  <c r="AA316" i="10"/>
  <c r="AA320" i="10"/>
  <c r="AA324" i="10"/>
  <c r="AI328" i="10"/>
  <c r="DS332" i="10"/>
  <c r="BO337" i="10"/>
  <c r="S342" i="10"/>
  <c r="BW346" i="10"/>
  <c r="AA351" i="10"/>
  <c r="DK355" i="10"/>
  <c r="AI360" i="10"/>
  <c r="DS364" i="10"/>
  <c r="BO369" i="10"/>
  <c r="S374" i="10"/>
  <c r="BW378" i="10"/>
  <c r="AA383" i="10"/>
  <c r="DK387" i="10"/>
  <c r="BO394" i="10"/>
  <c r="DS404" i="10"/>
  <c r="BW415" i="10"/>
  <c r="AA426" i="10"/>
  <c r="DS436" i="10"/>
  <c r="BW447" i="10"/>
  <c r="AA458" i="10"/>
  <c r="DS468" i="10"/>
  <c r="BW479" i="10"/>
  <c r="AA490" i="10"/>
  <c r="S502" i="10"/>
  <c r="DS514" i="10"/>
  <c r="DK527" i="10"/>
  <c r="BO540" i="10"/>
  <c r="AA553" i="10"/>
  <c r="S566" i="10"/>
  <c r="DS578" i="10"/>
  <c r="DK591" i="10"/>
  <c r="BO604" i="10"/>
  <c r="AA617" i="10"/>
  <c r="S630" i="10"/>
  <c r="DS642" i="10"/>
  <c r="DK655" i="10"/>
  <c r="BO668" i="10"/>
  <c r="AA681" i="10"/>
  <c r="S694" i="10"/>
  <c r="DS706" i="10"/>
  <c r="BO721" i="10"/>
  <c r="BO737" i="10"/>
  <c r="BO753" i="10"/>
  <c r="BO769" i="10"/>
  <c r="BO785" i="10"/>
  <c r="BO801" i="10"/>
  <c r="BO817" i="10"/>
  <c r="AA838" i="10"/>
  <c r="DK869" i="10"/>
  <c r="DK906" i="10"/>
  <c r="DK970" i="10"/>
  <c r="DK1034" i="10"/>
  <c r="DK1098" i="10"/>
  <c r="DK1162" i="10"/>
  <c r="S1237" i="10"/>
  <c r="S1365" i="10"/>
  <c r="DS249" i="10"/>
  <c r="DS261" i="10"/>
  <c r="DS272" i="10"/>
  <c r="DS284" i="10"/>
  <c r="DS294" i="10"/>
  <c r="DS303" i="10"/>
  <c r="DS314" i="10"/>
  <c r="DS325" i="10"/>
  <c r="S337" i="10"/>
  <c r="BO348" i="10"/>
  <c r="AA362" i="10"/>
  <c r="DS375" i="10"/>
  <c r="AA391" i="10"/>
  <c r="DK419" i="10"/>
  <c r="S449" i="10"/>
  <c r="DK475" i="10"/>
  <c r="AA510" i="10"/>
  <c r="AA542" i="10"/>
  <c r="DK580" i="10"/>
  <c r="DS615" i="10"/>
  <c r="S651" i="10"/>
  <c r="S683" i="10"/>
  <c r="DK723" i="10"/>
  <c r="DK759" i="10"/>
  <c r="DK811" i="10"/>
  <c r="S890" i="10"/>
  <c r="S1059" i="10"/>
  <c r="S1254" i="10"/>
  <c r="CM33" i="10"/>
  <c r="EI44" i="10"/>
  <c r="DK46" i="10"/>
  <c r="BW48" i="10"/>
  <c r="EI56" i="10"/>
  <c r="BO77" i="10"/>
  <c r="AQ83" i="10"/>
  <c r="AI90" i="10"/>
  <c r="AA93" i="10"/>
  <c r="EI114" i="10"/>
  <c r="EA117" i="10"/>
  <c r="DS131" i="10"/>
  <c r="AA141" i="10"/>
  <c r="AQ144" i="10"/>
  <c r="BO11" i="10"/>
  <c r="BO14" i="10"/>
  <c r="DS17" i="10"/>
  <c r="AY21" i="10"/>
  <c r="AI25" i="10"/>
  <c r="AA38" i="10"/>
  <c r="BO49" i="10"/>
  <c r="EI57" i="10"/>
  <c r="EA69" i="10"/>
  <c r="DS72" i="10"/>
  <c r="DS96" i="10"/>
  <c r="DK102" i="10"/>
  <c r="DK108" i="10"/>
  <c r="CE125" i="10"/>
  <c r="BW12" i="10"/>
  <c r="BO15" i="10"/>
  <c r="DS18" i="10"/>
  <c r="AI22" i="10"/>
  <c r="DS25" i="10"/>
  <c r="DK38" i="10"/>
  <c r="CE27" i="10"/>
  <c r="DS28" i="10"/>
  <c r="AA30" i="10"/>
  <c r="BW31" i="10"/>
  <c r="DS35" i="10"/>
  <c r="AA37" i="10"/>
  <c r="BW41" i="10"/>
  <c r="DS42" i="10"/>
  <c r="AA48" i="10"/>
  <c r="EI52" i="10"/>
  <c r="BW64" i="10"/>
  <c r="DK79" i="10"/>
  <c r="CE85" i="10"/>
  <c r="BW92" i="10"/>
  <c r="BW114" i="10"/>
  <c r="BO117" i="10"/>
  <c r="AQ131" i="10"/>
  <c r="BO134" i="10"/>
  <c r="CE143" i="10"/>
  <c r="DK10" i="10"/>
  <c r="EI13" i="10"/>
  <c r="AA17" i="10"/>
  <c r="DS20" i="10"/>
  <c r="EA24" i="10"/>
  <c r="BW34" i="10"/>
  <c r="S45" i="10"/>
  <c r="DS1" i="10"/>
  <c r="DC2" i="10"/>
  <c r="CM3" i="10"/>
  <c r="BW4" i="10"/>
  <c r="BG5" i="10"/>
  <c r="AQ6" i="10"/>
  <c r="AA7" i="10"/>
  <c r="EY7" i="10"/>
  <c r="EI8" i="10"/>
  <c r="DS9" i="10"/>
  <c r="AI52" i="10"/>
  <c r="S64" i="10"/>
  <c r="BO71" i="10"/>
  <c r="AI95" i="10"/>
  <c r="AA101" i="10"/>
  <c r="S107" i="10"/>
  <c r="EA109" i="10"/>
  <c r="BO53" i="10"/>
  <c r="DS54" i="10"/>
  <c r="AI59" i="10"/>
  <c r="DK60" i="10"/>
  <c r="AA65" i="10"/>
  <c r="CE66" i="10"/>
  <c r="S68" i="10"/>
  <c r="BW98" i="10"/>
  <c r="EI99" i="10"/>
  <c r="BO104" i="10"/>
  <c r="EA105" i="10"/>
  <c r="AQ111" i="10"/>
  <c r="DS112" i="10"/>
  <c r="AI120" i="10"/>
  <c r="DS121" i="10"/>
  <c r="BO123" i="10"/>
  <c r="S135" i="10"/>
  <c r="CE136" i="10"/>
  <c r="AI138" i="10"/>
  <c r="DS139" i="10"/>
  <c r="AQ75" i="10"/>
  <c r="DS76" i="10"/>
  <c r="AI81" i="10"/>
  <c r="DK82" i="10"/>
  <c r="AA87" i="10"/>
  <c r="CE88" i="10"/>
  <c r="S126" i="10"/>
  <c r="CE127" i="10"/>
  <c r="AI129" i="10"/>
  <c r="DS130" i="10"/>
  <c r="BO146" i="10"/>
  <c r="S148" i="10"/>
  <c r="CE149" i="10"/>
  <c r="AI151" i="10"/>
  <c r="DS152" i="10"/>
  <c r="BW154" i="10"/>
  <c r="AI156" i="10"/>
  <c r="S158" i="10"/>
  <c r="DS159" i="10"/>
  <c r="CE161" i="10"/>
  <c r="BO163" i="10"/>
  <c r="AA165" i="10"/>
  <c r="EA166" i="10"/>
  <c r="DK168" i="10"/>
  <c r="BW170" i="10"/>
  <c r="AI172" i="10"/>
  <c r="S174" i="10"/>
  <c r="DS175" i="10"/>
  <c r="CE177" i="10"/>
  <c r="BO179" i="10"/>
  <c r="DK184" i="10"/>
  <c r="DS191" i="10"/>
  <c r="EA198" i="10"/>
  <c r="S206" i="10"/>
  <c r="AA213" i="10"/>
  <c r="DS226" i="10"/>
  <c r="AI242" i="10"/>
  <c r="AI258" i="10"/>
  <c r="AI274" i="10"/>
  <c r="AI290" i="10"/>
  <c r="AI306" i="10"/>
  <c r="AI322" i="10"/>
  <c r="DS339" i="10"/>
  <c r="AA358" i="10"/>
  <c r="BO376" i="10"/>
  <c r="DK399" i="10"/>
  <c r="BO442" i="10"/>
  <c r="S485" i="10"/>
  <c r="AA534" i="10"/>
  <c r="BO585" i="10"/>
  <c r="DK636" i="10"/>
  <c r="DS687" i="10"/>
  <c r="DK745" i="10"/>
  <c r="DK809" i="10"/>
  <c r="S939" i="10"/>
  <c r="S1195" i="10"/>
  <c r="CE217" i="10"/>
  <c r="DK224" i="10"/>
  <c r="EA231" i="10"/>
  <c r="EA239" i="10"/>
  <c r="EA247" i="10"/>
  <c r="EA255" i="10"/>
  <c r="EA263" i="10"/>
  <c r="EA271" i="10"/>
  <c r="EA279" i="10"/>
  <c r="EA287" i="10"/>
  <c r="EA295" i="10"/>
  <c r="EA303" i="10"/>
  <c r="EA311" i="10"/>
  <c r="EA319" i="10"/>
  <c r="S328" i="10"/>
  <c r="AA337" i="10"/>
  <c r="AI346" i="10"/>
  <c r="BO355" i="10"/>
  <c r="BW364" i="10"/>
  <c r="DK373" i="10"/>
  <c r="DS382" i="10"/>
  <c r="DS393" i="10"/>
  <c r="DS414" i="10"/>
  <c r="AA436" i="10"/>
  <c r="BW457" i="10"/>
  <c r="DS478" i="10"/>
  <c r="AA501" i="10"/>
  <c r="DS526" i="10"/>
  <c r="BO552" i="10"/>
  <c r="S578" i="10"/>
  <c r="DK603" i="10"/>
  <c r="AA629" i="10"/>
  <c r="DS654" i="10"/>
  <c r="BO680" i="10"/>
  <c r="S706" i="10"/>
  <c r="BO736" i="10"/>
  <c r="BO768" i="10"/>
  <c r="BO800" i="10"/>
  <c r="S837" i="10"/>
  <c r="DK902" i="10"/>
  <c r="DK1030" i="10"/>
  <c r="DK1158" i="10"/>
  <c r="S1357" i="10"/>
  <c r="BO220" i="10"/>
  <c r="BW227" i="10"/>
  <c r="S235" i="10"/>
  <c r="S243" i="10"/>
  <c r="S251" i="10"/>
  <c r="S259" i="10"/>
  <c r="S267" i="10"/>
  <c r="S275" i="10"/>
  <c r="S283" i="10"/>
  <c r="S291" i="10"/>
  <c r="S299" i="10"/>
  <c r="S307" i="10"/>
  <c r="S315" i="10"/>
  <c r="S323" i="10"/>
  <c r="BW331" i="10"/>
  <c r="DK340" i="10"/>
  <c r="DS349" i="10"/>
  <c r="S359" i="10"/>
  <c r="AA368" i="10"/>
  <c r="AI377" i="10"/>
  <c r="BO386" i="10"/>
  <c r="DK401" i="10"/>
  <c r="S423" i="10"/>
  <c r="BO444" i="10"/>
  <c r="DK465" i="10"/>
  <c r="S487" i="10"/>
  <c r="S511" i="10"/>
  <c r="DK536" i="10"/>
  <c r="AA562" i="10"/>
  <c r="DS587" i="10"/>
  <c r="BO613" i="10"/>
  <c r="S639" i="10"/>
  <c r="DK664" i="10"/>
  <c r="AA690" i="10"/>
  <c r="DK716" i="10"/>
  <c r="DK748" i="10"/>
  <c r="DK780" i="10"/>
  <c r="DK812" i="10"/>
  <c r="S860" i="10"/>
  <c r="S951" i="10"/>
  <c r="S1079" i="10"/>
  <c r="S1207" i="10"/>
  <c r="S393" i="10"/>
  <c r="AA403" i="10"/>
  <c r="DS413" i="10"/>
  <c r="BW424" i="10"/>
  <c r="AA435" i="10"/>
  <c r="DS445" i="10"/>
  <c r="BW456" i="10"/>
  <c r="AA467" i="10"/>
  <c r="DS477" i="10"/>
  <c r="BW488" i="10"/>
  <c r="S500" i="10"/>
  <c r="DS512" i="10"/>
  <c r="DK525" i="10"/>
  <c r="BO538" i="10"/>
  <c r="AA551" i="10"/>
  <c r="S564" i="10"/>
  <c r="DS576" i="10"/>
  <c r="DK589" i="10"/>
  <c r="BO602" i="10"/>
  <c r="AA615" i="10"/>
  <c r="S628" i="10"/>
  <c r="DS640" i="10"/>
  <c r="DK653" i="10"/>
  <c r="BO666" i="10"/>
  <c r="AA679" i="10"/>
  <c r="S692" i="10"/>
  <c r="DS704" i="10"/>
  <c r="S719" i="10"/>
  <c r="S735" i="10"/>
  <c r="S751" i="10"/>
  <c r="S767" i="10"/>
  <c r="S785" i="10"/>
  <c r="S806" i="10"/>
  <c r="S831" i="10"/>
  <c r="DK868" i="10"/>
  <c r="DK924" i="10"/>
  <c r="DK1012" i="10"/>
  <c r="DK1096" i="10"/>
  <c r="DK1180" i="10"/>
  <c r="S1321" i="10"/>
  <c r="S398" i="10"/>
  <c r="S412" i="10"/>
  <c r="DK426" i="10"/>
  <c r="DK440" i="10"/>
  <c r="DK454" i="10"/>
  <c r="BO469" i="10"/>
  <c r="BO483" i="10"/>
  <c r="DS501" i="10"/>
  <c r="DS525" i="10"/>
  <c r="AA548" i="10"/>
  <c r="DK570" i="10"/>
  <c r="DS593" i="10"/>
  <c r="AA616" i="10"/>
  <c r="DK638" i="10"/>
  <c r="DS661" i="10"/>
  <c r="BO687" i="10"/>
  <c r="AA732" i="10"/>
  <c r="AA812" i="10"/>
  <c r="S1275" i="10"/>
  <c r="DK1199" i="15"/>
  <c r="DK1183" i="15"/>
  <c r="DK1167" i="15"/>
  <c r="S1152" i="15"/>
  <c r="DK1190" i="15"/>
  <c r="DK1174" i="15"/>
  <c r="DK1158" i="15"/>
  <c r="DK1201" i="15"/>
  <c r="DK1185" i="15"/>
  <c r="DK1169" i="15"/>
  <c r="DK1153" i="15"/>
  <c r="S1149" i="15"/>
  <c r="S1147" i="15"/>
  <c r="S1145" i="15"/>
  <c r="S1143" i="15"/>
  <c r="S1141" i="15"/>
  <c r="S1139" i="15"/>
  <c r="S1137" i="15"/>
  <c r="S1135" i="15"/>
  <c r="S1133" i="15"/>
  <c r="S1131" i="15"/>
  <c r="S1129" i="15"/>
  <c r="S1127" i="15"/>
  <c r="S1125" i="15"/>
  <c r="S1123" i="15"/>
  <c r="S1121" i="15"/>
  <c r="S1119" i="15"/>
  <c r="DK1152" i="15"/>
  <c r="DK1116" i="15"/>
  <c r="DK1114" i="15"/>
  <c r="DK1112" i="15"/>
  <c r="DK1110" i="15"/>
  <c r="DK1108" i="15"/>
  <c r="DK1106" i="15"/>
  <c r="DK1104" i="15"/>
  <c r="DK1102" i="15"/>
  <c r="DK1100" i="15"/>
  <c r="DK1098" i="15"/>
  <c r="DK1096" i="15"/>
  <c r="DK1094" i="15"/>
  <c r="DK1092" i="15"/>
  <c r="DK1090" i="15"/>
  <c r="DK1088" i="15"/>
  <c r="DK1086" i="15"/>
  <c r="DK1084" i="15"/>
  <c r="DK1082" i="15"/>
  <c r="DK1080" i="15"/>
  <c r="DK1078" i="15"/>
  <c r="DK1076" i="15"/>
  <c r="DK1074" i="15"/>
  <c r="DK1072" i="15"/>
  <c r="DK1150" i="15"/>
  <c r="DK1160" i="15"/>
  <c r="DK1071" i="15"/>
  <c r="DK1069" i="15"/>
  <c r="DK1067" i="15"/>
  <c r="DK1065" i="15"/>
  <c r="DK1063" i="15"/>
  <c r="DK1061" i="15"/>
  <c r="DK1059" i="15"/>
  <c r="DK1057" i="15"/>
  <c r="DK1055" i="15"/>
  <c r="DK1053" i="15"/>
  <c r="DK1051" i="15"/>
  <c r="DK1049" i="15"/>
  <c r="DK1047" i="15"/>
  <c r="DK1045" i="15"/>
  <c r="DK1043" i="15"/>
  <c r="DK1041" i="15"/>
  <c r="DK1039" i="15"/>
  <c r="DK1037" i="15"/>
  <c r="DK1035" i="15"/>
  <c r="DK1033" i="15"/>
  <c r="DK1031" i="15"/>
  <c r="DK1029" i="15"/>
  <c r="DK1027" i="15"/>
  <c r="DK1195" i="15"/>
  <c r="DK1179" i="15"/>
  <c r="DK1163" i="15"/>
  <c r="DK1202" i="15"/>
  <c r="DK1186" i="15"/>
  <c r="DK1170" i="15"/>
  <c r="DK1154" i="15"/>
  <c r="DK1197" i="15"/>
  <c r="DK1181" i="15"/>
  <c r="DK1165" i="15"/>
  <c r="S1151" i="15"/>
  <c r="DK1148" i="15"/>
  <c r="DK1146" i="15"/>
  <c r="DK1144" i="15"/>
  <c r="DK1142" i="15"/>
  <c r="DK1140" i="15"/>
  <c r="DK1138" i="15"/>
  <c r="DK1136" i="15"/>
  <c r="DK1134" i="15"/>
  <c r="DK1132" i="15"/>
  <c r="DK1130" i="15"/>
  <c r="DK1128" i="15"/>
  <c r="DK1126" i="15"/>
  <c r="DK1124" i="15"/>
  <c r="DK1122" i="15"/>
  <c r="DK1120" i="15"/>
  <c r="DK1200" i="15"/>
  <c r="S1118" i="15"/>
  <c r="S1116" i="15"/>
  <c r="S1114" i="15"/>
  <c r="S1112" i="15"/>
  <c r="S1110" i="15"/>
  <c r="S1108" i="15"/>
  <c r="S1106" i="15"/>
  <c r="S1104" i="15"/>
  <c r="S1102" i="15"/>
  <c r="S1100" i="15"/>
  <c r="S1098" i="15"/>
  <c r="S1096" i="15"/>
  <c r="S1094" i="15"/>
  <c r="S1092" i="15"/>
  <c r="S1090" i="15"/>
  <c r="S1088" i="15"/>
  <c r="S1086" i="15"/>
  <c r="S1084" i="15"/>
  <c r="S1082" i="15"/>
  <c r="S1080" i="15"/>
  <c r="S1078" i="15"/>
  <c r="S1076" i="15"/>
  <c r="S1074" i="15"/>
  <c r="DK1196" i="15"/>
  <c r="DK1118" i="15"/>
  <c r="DK1156" i="15"/>
  <c r="S1071" i="15"/>
  <c r="S1069" i="15"/>
  <c r="S1067" i="15"/>
  <c r="S1065" i="15"/>
  <c r="S1063" i="15"/>
  <c r="S1061" i="15"/>
  <c r="S1059" i="15"/>
  <c r="S1057" i="15"/>
  <c r="S1055" i="15"/>
  <c r="S1053" i="15"/>
  <c r="S1051" i="15"/>
  <c r="S1049" i="15"/>
  <c r="S1047" i="15"/>
  <c r="S1045" i="15"/>
  <c r="S1043" i="15"/>
  <c r="S1041" i="15"/>
  <c r="S1039" i="15"/>
  <c r="S1037" i="15"/>
  <c r="S1035" i="15"/>
  <c r="S1033" i="15"/>
  <c r="S1031" i="15"/>
  <c r="S1029" i="15"/>
  <c r="S1027" i="15"/>
  <c r="DK1191" i="15"/>
  <c r="DK1175" i="15"/>
  <c r="DK1159" i="15"/>
  <c r="DK1198" i="15"/>
  <c r="DK1182" i="15"/>
  <c r="DK1166" i="15"/>
  <c r="DK1151" i="15"/>
  <c r="DK1193" i="15"/>
  <c r="DK1177" i="15"/>
  <c r="DK1161" i="15"/>
  <c r="S1150" i="15"/>
  <c r="S1148" i="15"/>
  <c r="S1146" i="15"/>
  <c r="S1144" i="15"/>
  <c r="S1142" i="15"/>
  <c r="S1140" i="15"/>
  <c r="S1138" i="15"/>
  <c r="S1136" i="15"/>
  <c r="S1134" i="15"/>
  <c r="S1132" i="15"/>
  <c r="S1130" i="15"/>
  <c r="S1128" i="15"/>
  <c r="S1126" i="15"/>
  <c r="S1124" i="15"/>
  <c r="S1122" i="15"/>
  <c r="S1120" i="15"/>
  <c r="DK1184" i="15"/>
  <c r="DK1117" i="15"/>
  <c r="DK1115" i="15"/>
  <c r="DK1113" i="15"/>
  <c r="DK1111" i="15"/>
  <c r="DK1109" i="15"/>
  <c r="DK1107" i="15"/>
  <c r="DK1105" i="15"/>
  <c r="DK1103" i="15"/>
  <c r="DK1101" i="15"/>
  <c r="DK1099" i="15"/>
  <c r="DK1097" i="15"/>
  <c r="DK1095" i="15"/>
  <c r="DK1093" i="15"/>
  <c r="DK1091" i="15"/>
  <c r="DK1089" i="15"/>
  <c r="DK1087" i="15"/>
  <c r="DK1085" i="15"/>
  <c r="DK1083" i="15"/>
  <c r="DK1081" i="15"/>
  <c r="DK1079" i="15"/>
  <c r="DK1077" i="15"/>
  <c r="DK1075" i="15"/>
  <c r="DK1073" i="15"/>
  <c r="DK1180" i="15"/>
  <c r="DK1192" i="15"/>
  <c r="DK1204" i="15"/>
  <c r="DK1070" i="15"/>
  <c r="DK1068" i="15"/>
  <c r="DK1066" i="15"/>
  <c r="DK1064" i="15"/>
  <c r="DK1062" i="15"/>
  <c r="DK1060" i="15"/>
  <c r="DK1058" i="15"/>
  <c r="DK1056" i="15"/>
  <c r="DK1054" i="15"/>
  <c r="DK1052" i="15"/>
  <c r="DK1050" i="15"/>
  <c r="DK1048" i="15"/>
  <c r="DK1046" i="15"/>
  <c r="DK1044" i="15"/>
  <c r="DK1042" i="15"/>
  <c r="DK1171" i="15"/>
  <c r="DK1162" i="15"/>
  <c r="DK1157" i="15"/>
  <c r="DK1143" i="15"/>
  <c r="DK1135" i="15"/>
  <c r="DK1127" i="15"/>
  <c r="DK1119" i="15"/>
  <c r="S1113" i="15"/>
  <c r="S1105" i="15"/>
  <c r="S1097" i="15"/>
  <c r="S1089" i="15"/>
  <c r="S1081" i="15"/>
  <c r="S1073" i="15"/>
  <c r="S1070" i="15"/>
  <c r="S1062" i="15"/>
  <c r="S1054" i="15"/>
  <c r="S1046" i="15"/>
  <c r="S1040" i="15"/>
  <c r="S1036" i="15"/>
  <c r="S1032" i="15"/>
  <c r="S1028" i="15"/>
  <c r="S1025" i="15"/>
  <c r="S1023" i="15"/>
  <c r="S1021" i="15"/>
  <c r="S1019" i="15"/>
  <c r="DK1188" i="15"/>
  <c r="S1013" i="15"/>
  <c r="S1011" i="15"/>
  <c r="S1009" i="15"/>
  <c r="S1007" i="15"/>
  <c r="S1005" i="15"/>
  <c r="S1003" i="15"/>
  <c r="S1001" i="15"/>
  <c r="S999" i="15"/>
  <c r="S997" i="15"/>
  <c r="S995" i="15"/>
  <c r="S993" i="15"/>
  <c r="S991" i="15"/>
  <c r="S989" i="15"/>
  <c r="S987" i="15"/>
  <c r="S985" i="15"/>
  <c r="S983" i="15"/>
  <c r="S981" i="15"/>
  <c r="S979" i="15"/>
  <c r="S977" i="15"/>
  <c r="S975" i="15"/>
  <c r="S973" i="15"/>
  <c r="S971" i="15"/>
  <c r="S969" i="15"/>
  <c r="S967" i="15"/>
  <c r="S965" i="15"/>
  <c r="S963" i="15"/>
  <c r="S961" i="15"/>
  <c r="S959" i="15"/>
  <c r="S957" i="15"/>
  <c r="S955" i="15"/>
  <c r="S1014" i="15"/>
  <c r="S951" i="15"/>
  <c r="DK951" i="15"/>
  <c r="S950" i="15"/>
  <c r="S948" i="15"/>
  <c r="S946" i="15"/>
  <c r="S944" i="15"/>
  <c r="S942" i="15"/>
  <c r="S940" i="15"/>
  <c r="S938" i="15"/>
  <c r="S936" i="15"/>
  <c r="S934" i="15"/>
  <c r="DK930" i="15"/>
  <c r="DK922" i="15"/>
  <c r="S913" i="15"/>
  <c r="DK906" i="15"/>
  <c r="DK904" i="15"/>
  <c r="DK902" i="15"/>
  <c r="DK900" i="15"/>
  <c r="DK898" i="15"/>
  <c r="DK896" i="15"/>
  <c r="DK894" i="15"/>
  <c r="DK892" i="15"/>
  <c r="DK890" i="15"/>
  <c r="DK888" i="15"/>
  <c r="DK886" i="15"/>
  <c r="DK884" i="15"/>
  <c r="DK1155" i="15"/>
  <c r="DK1205" i="15"/>
  <c r="DK1149" i="15"/>
  <c r="DK1141" i="15"/>
  <c r="DK1133" i="15"/>
  <c r="DK1125" i="15"/>
  <c r="DK1168" i="15"/>
  <c r="S1111" i="15"/>
  <c r="S1103" i="15"/>
  <c r="S1095" i="15"/>
  <c r="S1087" i="15"/>
  <c r="S1079" i="15"/>
  <c r="DK1164" i="15"/>
  <c r="S1068" i="15"/>
  <c r="S1060" i="15"/>
  <c r="S1052" i="15"/>
  <c r="S1044" i="15"/>
  <c r="DK1038" i="15"/>
  <c r="DK1034" i="15"/>
  <c r="DK1030" i="15"/>
  <c r="DK1026" i="15"/>
  <c r="DK1024" i="15"/>
  <c r="DK1022" i="15"/>
  <c r="DK1020" i="15"/>
  <c r="DK1018" i="15"/>
  <c r="DK1172" i="15"/>
  <c r="DK1015" i="15"/>
  <c r="DK1010" i="15"/>
  <c r="DK1008" i="15"/>
  <c r="DK1006" i="15"/>
  <c r="DK1004" i="15"/>
  <c r="DK1002" i="15"/>
  <c r="DK1000" i="15"/>
  <c r="DK998" i="15"/>
  <c r="DK996" i="15"/>
  <c r="DK994" i="15"/>
  <c r="DK992" i="15"/>
  <c r="DK990" i="15"/>
  <c r="DK988" i="15"/>
  <c r="DK986" i="15"/>
  <c r="DK984" i="15"/>
  <c r="DK982" i="15"/>
  <c r="DK980" i="15"/>
  <c r="DK978" i="15"/>
  <c r="DK976" i="15"/>
  <c r="DK974" i="15"/>
  <c r="DK972" i="15"/>
  <c r="DK970" i="15"/>
  <c r="DK968" i="15"/>
  <c r="DK966" i="15"/>
  <c r="DK964" i="15"/>
  <c r="DK962" i="15"/>
  <c r="DK960" i="15"/>
  <c r="DK958" i="15"/>
  <c r="DK956" i="15"/>
  <c r="DK954" i="15"/>
  <c r="S1012" i="15"/>
  <c r="S949" i="15"/>
  <c r="DK949" i="15"/>
  <c r="DK952" i="15"/>
  <c r="DK947" i="15"/>
  <c r="DK945" i="15"/>
  <c r="DK943" i="15"/>
  <c r="DK1203" i="15"/>
  <c r="DK1194" i="15"/>
  <c r="DK1189" i="15"/>
  <c r="DK1147" i="15"/>
  <c r="DK1139" i="15"/>
  <c r="DK1131" i="15"/>
  <c r="DK1123" i="15"/>
  <c r="S1117" i="15"/>
  <c r="S1109" i="15"/>
  <c r="S1101" i="15"/>
  <c r="S1093" i="15"/>
  <c r="S1085" i="15"/>
  <c r="S1077" i="15"/>
  <c r="DK1176" i="15"/>
  <c r="S1066" i="15"/>
  <c r="S1058" i="15"/>
  <c r="S1050" i="15"/>
  <c r="S1042" i="15"/>
  <c r="S1038" i="15"/>
  <c r="S1034" i="15"/>
  <c r="S1030" i="15"/>
  <c r="S1026" i="15"/>
  <c r="S1024" i="15"/>
  <c r="S1022" i="15"/>
  <c r="S1020" i="15"/>
  <c r="S1018" i="15"/>
  <c r="S1017" i="15"/>
  <c r="DK1013" i="15"/>
  <c r="S1010" i="15"/>
  <c r="S1008" i="15"/>
  <c r="S1006" i="15"/>
  <c r="S1004" i="15"/>
  <c r="S1002" i="15"/>
  <c r="S1000" i="15"/>
  <c r="DK1187" i="15"/>
  <c r="DK1137" i="15"/>
  <c r="S1107" i="15"/>
  <c r="S1075" i="15"/>
  <c r="S1048" i="15"/>
  <c r="DK1028" i="15"/>
  <c r="DK1019" i="15"/>
  <c r="DK1009" i="15"/>
  <c r="DK1001" i="15"/>
  <c r="S996" i="15"/>
  <c r="S992" i="15"/>
  <c r="S988" i="15"/>
  <c r="S984" i="15"/>
  <c r="S980" i="15"/>
  <c r="S976" i="15"/>
  <c r="S972" i="15"/>
  <c r="S968" i="15"/>
  <c r="S964" i="15"/>
  <c r="S960" i="15"/>
  <c r="S956" i="15"/>
  <c r="DK1012" i="15"/>
  <c r="DK1016" i="15"/>
  <c r="S947" i="15"/>
  <c r="S943" i="15"/>
  <c r="DK940" i="15"/>
  <c r="DK937" i="15"/>
  <c r="S935" i="15"/>
  <c r="DK932" i="15"/>
  <c r="S919" i="15"/>
  <c r="S909" i="15"/>
  <c r="S905" i="15"/>
  <c r="S902" i="15"/>
  <c r="DK899" i="15"/>
  <c r="S897" i="15"/>
  <c r="S894" i="15"/>
  <c r="DK891" i="15"/>
  <c r="S889" i="15"/>
  <c r="S886" i="15"/>
  <c r="DK883" i="15"/>
  <c r="DK881" i="15"/>
  <c r="DK879" i="15"/>
  <c r="DK877" i="15"/>
  <c r="DK875" i="15"/>
  <c r="DK873" i="15"/>
  <c r="DK871" i="15"/>
  <c r="DK869" i="15"/>
  <c r="DK867" i="15"/>
  <c r="DK865" i="15"/>
  <c r="DK863" i="15"/>
  <c r="DK861" i="15"/>
  <c r="DK859" i="15"/>
  <c r="DK857" i="15"/>
  <c r="DK855" i="15"/>
  <c r="DK853" i="15"/>
  <c r="DK851" i="15"/>
  <c r="DK849" i="15"/>
  <c r="DK847" i="15"/>
  <c r="DK845" i="15"/>
  <c r="DK843" i="15"/>
  <c r="DK841" i="15"/>
  <c r="DK839" i="15"/>
  <c r="DK837" i="15"/>
  <c r="DK835" i="15"/>
  <c r="S926" i="15"/>
  <c r="DK919" i="15"/>
  <c r="DK911" i="15"/>
  <c r="DK929" i="15"/>
  <c r="S920" i="15"/>
  <c r="S912" i="15"/>
  <c r="S929" i="15"/>
  <c r="DK921" i="15"/>
  <c r="DK914" i="15"/>
  <c r="S835" i="15"/>
  <c r="S833" i="15"/>
  <c r="S831" i="15"/>
  <c r="S829" i="15"/>
  <c r="S827" i="15"/>
  <c r="S825" i="15"/>
  <c r="S823" i="15"/>
  <c r="S821" i="15"/>
  <c r="S819" i="15"/>
  <c r="S817" i="15"/>
  <c r="S815" i="15"/>
  <c r="S813" i="15"/>
  <c r="S811" i="15"/>
  <c r="S809" i="15"/>
  <c r="S807" i="15"/>
  <c r="S805" i="15"/>
  <c r="S803" i="15"/>
  <c r="S801" i="15"/>
  <c r="S799" i="15"/>
  <c r="S797" i="15"/>
  <c r="S795" i="15"/>
  <c r="S793" i="15"/>
  <c r="S791" i="15"/>
  <c r="S789" i="15"/>
  <c r="S787" i="15"/>
  <c r="S785" i="15"/>
  <c r="S783" i="15"/>
  <c r="S781" i="15"/>
  <c r="S779" i="15"/>
  <c r="S777" i="15"/>
  <c r="S775" i="15"/>
  <c r="S773" i="15"/>
  <c r="S771" i="15"/>
  <c r="S769" i="15"/>
  <c r="S767" i="15"/>
  <c r="S765" i="15"/>
  <c r="S763" i="15"/>
  <c r="S761" i="15"/>
  <c r="S759" i="15"/>
  <c r="S757" i="15"/>
  <c r="S755" i="15"/>
  <c r="S753" i="15"/>
  <c r="S751" i="15"/>
  <c r="S749" i="15"/>
  <c r="S747" i="15"/>
  <c r="S745" i="15"/>
  <c r="S743" i="15"/>
  <c r="S741" i="15"/>
  <c r="S739" i="15"/>
  <c r="S737" i="15"/>
  <c r="S735" i="15"/>
  <c r="S733" i="15"/>
  <c r="S731" i="15"/>
  <c r="S729" i="15"/>
  <c r="S727" i="15"/>
  <c r="S725" i="15"/>
  <c r="S723" i="15"/>
  <c r="S721" i="15"/>
  <c r="DK1178" i="15"/>
  <c r="DK1129" i="15"/>
  <c r="S1099" i="15"/>
  <c r="S1072" i="15"/>
  <c r="DK1040" i="15"/>
  <c r="DK1025" i="15"/>
  <c r="DK1017" i="15"/>
  <c r="DK1007" i="15"/>
  <c r="DK999" i="15"/>
  <c r="DK995" i="15"/>
  <c r="DK991" i="15"/>
  <c r="DK987" i="15"/>
  <c r="DK983" i="15"/>
  <c r="DK979" i="15"/>
  <c r="DK975" i="15"/>
  <c r="DK971" i="15"/>
  <c r="DK967" i="15"/>
  <c r="DK963" i="15"/>
  <c r="DK959" i="15"/>
  <c r="DK955" i="15"/>
  <c r="S953" i="15"/>
  <c r="S952" i="15"/>
  <c r="DK946" i="15"/>
  <c r="DK942" i="15"/>
  <c r="DK939" i="15"/>
  <c r="S937" i="15"/>
  <c r="DK934" i="15"/>
  <c r="DK928" i="15"/>
  <c r="S917" i="15"/>
  <c r="S907" i="15"/>
  <c r="S904" i="15"/>
  <c r="DK901" i="15"/>
  <c r="S899" i="15"/>
  <c r="S896" i="15"/>
  <c r="DK893" i="15"/>
  <c r="S891" i="15"/>
  <c r="S888" i="15"/>
  <c r="DK885" i="15"/>
  <c r="S883" i="15"/>
  <c r="S881" i="15"/>
  <c r="S879" i="15"/>
  <c r="S877" i="15"/>
  <c r="S875" i="15"/>
  <c r="S873" i="15"/>
  <c r="S871" i="15"/>
  <c r="S869" i="15"/>
  <c r="S867" i="15"/>
  <c r="S865" i="15"/>
  <c r="S863" i="15"/>
  <c r="S861" i="15"/>
  <c r="S859" i="15"/>
  <c r="S857" i="15"/>
  <c r="S855" i="15"/>
  <c r="S853" i="15"/>
  <c r="S851" i="15"/>
  <c r="S849" i="15"/>
  <c r="S847" i="15"/>
  <c r="S845" i="15"/>
  <c r="S843" i="15"/>
  <c r="S841" i="15"/>
  <c r="S839" i="15"/>
  <c r="S837" i="15"/>
  <c r="S932" i="15"/>
  <c r="S924" i="15"/>
  <c r="DK917" i="15"/>
  <c r="DK909" i="15"/>
  <c r="DK927" i="15"/>
  <c r="S918" i="15"/>
  <c r="S910" i="15"/>
  <c r="S927" i="15"/>
  <c r="DK920" i="15"/>
  <c r="DK912" i="15"/>
  <c r="DK834" i="15"/>
  <c r="DK832" i="15"/>
  <c r="DK830" i="15"/>
  <c r="DK828" i="15"/>
  <c r="DK826" i="15"/>
  <c r="DK824" i="15"/>
  <c r="DK822" i="15"/>
  <c r="DK820" i="15"/>
  <c r="DK818" i="15"/>
  <c r="DK816" i="15"/>
  <c r="DK814" i="15"/>
  <c r="DK812" i="15"/>
  <c r="DK810" i="15"/>
  <c r="DK808" i="15"/>
  <c r="DK806" i="15"/>
  <c r="DK804" i="15"/>
  <c r="DK802" i="15"/>
  <c r="DK800" i="15"/>
  <c r="DK798" i="15"/>
  <c r="DK796" i="15"/>
  <c r="DK794" i="15"/>
  <c r="DK792" i="15"/>
  <c r="DK790" i="15"/>
  <c r="DK788" i="15"/>
  <c r="DK786" i="15"/>
  <c r="DK784" i="15"/>
  <c r="DK782" i="15"/>
  <c r="DK780" i="15"/>
  <c r="DK778" i="15"/>
  <c r="DK776" i="15"/>
  <c r="DK774" i="15"/>
  <c r="DK772" i="15"/>
  <c r="DK770" i="15"/>
  <c r="DK768" i="15"/>
  <c r="DK1173" i="15"/>
  <c r="DK1121" i="15"/>
  <c r="S1091" i="15"/>
  <c r="S1064" i="15"/>
  <c r="DK1036" i="15"/>
  <c r="DK1023" i="15"/>
  <c r="S1015" i="15"/>
  <c r="DK1005" i="15"/>
  <c r="S998" i="15"/>
  <c r="S994" i="15"/>
  <c r="S990" i="15"/>
  <c r="S986" i="15"/>
  <c r="S982" i="15"/>
  <c r="S978" i="15"/>
  <c r="S974" i="15"/>
  <c r="S970" i="15"/>
  <c r="S966" i="15"/>
  <c r="S962" i="15"/>
  <c r="S958" i="15"/>
  <c r="S954" i="15"/>
  <c r="DK1014" i="15"/>
  <c r="DK950" i="15"/>
  <c r="S945" i="15"/>
  <c r="DK941" i="15"/>
  <c r="S939" i="15"/>
  <c r="DK936" i="15"/>
  <c r="DK933" i="15"/>
  <c r="DK926" i="15"/>
  <c r="S915" i="15"/>
  <c r="S906" i="15"/>
  <c r="DK903" i="15"/>
  <c r="S901" i="15"/>
  <c r="S898" i="15"/>
  <c r="DK895" i="15"/>
  <c r="S893" i="15"/>
  <c r="S890" i="15"/>
  <c r="DK887" i="15"/>
  <c r="S885" i="15"/>
  <c r="DK882" i="15"/>
  <c r="DK880" i="15"/>
  <c r="DK878" i="15"/>
  <c r="DK876" i="15"/>
  <c r="DK874" i="15"/>
  <c r="DK872" i="15"/>
  <c r="DK870" i="15"/>
  <c r="DK868" i="15"/>
  <c r="DK866" i="15"/>
  <c r="DK864" i="15"/>
  <c r="DK862" i="15"/>
  <c r="DK860" i="15"/>
  <c r="DK858" i="15"/>
  <c r="DK856" i="15"/>
  <c r="DK854" i="15"/>
  <c r="DK852" i="15"/>
  <c r="DK850" i="15"/>
  <c r="DK848" i="15"/>
  <c r="DK846" i="15"/>
  <c r="DK844" i="15"/>
  <c r="DK842" i="15"/>
  <c r="DK840" i="15"/>
  <c r="DK838" i="15"/>
  <c r="DK836" i="15"/>
  <c r="S930" i="15"/>
  <c r="S922" i="15"/>
  <c r="DK915" i="15"/>
  <c r="DK907" i="15"/>
  <c r="DK925" i="15"/>
  <c r="S916" i="15"/>
  <c r="S908" i="15"/>
  <c r="S925" i="15"/>
  <c r="DK918" i="15"/>
  <c r="DK910" i="15"/>
  <c r="S834" i="15"/>
  <c r="S832" i="15"/>
  <c r="S830" i="15"/>
  <c r="S828" i="15"/>
  <c r="S826" i="15"/>
  <c r="S824" i="15"/>
  <c r="S822" i="15"/>
  <c r="S820" i="15"/>
  <c r="S818" i="15"/>
  <c r="S816" i="15"/>
  <c r="S814" i="15"/>
  <c r="S812" i="15"/>
  <c r="S1115" i="15"/>
  <c r="DK1021" i="15"/>
  <c r="DK993" i="15"/>
  <c r="DK977" i="15"/>
  <c r="DK961" i="15"/>
  <c r="DK948" i="15"/>
  <c r="DK935" i="15"/>
  <c r="DK905" i="15"/>
  <c r="S895" i="15"/>
  <c r="S884" i="15"/>
  <c r="S876" i="15"/>
  <c r="S868" i="15"/>
  <c r="S860" i="15"/>
  <c r="S852" i="15"/>
  <c r="S844" i="15"/>
  <c r="S836" i="15"/>
  <c r="DK931" i="15"/>
  <c r="S923" i="15"/>
  <c r="DK831" i="15"/>
  <c r="DK823" i="15"/>
  <c r="DK815" i="15"/>
  <c r="DK809" i="15"/>
  <c r="DK805" i="15"/>
  <c r="DK801" i="15"/>
  <c r="DK797" i="15"/>
  <c r="DK793" i="15"/>
  <c r="DK789" i="15"/>
  <c r="DK785" i="15"/>
  <c r="DK781" i="15"/>
  <c r="DK777" i="15"/>
  <c r="DK773" i="15"/>
  <c r="DK769" i="15"/>
  <c r="S766" i="15"/>
  <c r="DK763" i="15"/>
  <c r="DK760" i="15"/>
  <c r="S758" i="15"/>
  <c r="DK755" i="15"/>
  <c r="DK752" i="15"/>
  <c r="S750" i="15"/>
  <c r="DK747" i="15"/>
  <c r="DK744" i="15"/>
  <c r="S742" i="15"/>
  <c r="DK739" i="15"/>
  <c r="DK736" i="15"/>
  <c r="S734" i="15"/>
  <c r="DK731" i="15"/>
  <c r="DK728" i="15"/>
  <c r="S726" i="15"/>
  <c r="DK723" i="15"/>
  <c r="DK720" i="15"/>
  <c r="DK718" i="15"/>
  <c r="DK716" i="15"/>
  <c r="DK714" i="15"/>
  <c r="DK712" i="15"/>
  <c r="DK710" i="15"/>
  <c r="DK708" i="15"/>
  <c r="DK706" i="15"/>
  <c r="DK704" i="15"/>
  <c r="DK702" i="15"/>
  <c r="DK700" i="15"/>
  <c r="DK698" i="15"/>
  <c r="DK696" i="15"/>
  <c r="DK694" i="15"/>
  <c r="DK692" i="15"/>
  <c r="DK690" i="15"/>
  <c r="DK688" i="15"/>
  <c r="DK686" i="15"/>
  <c r="DK684" i="15"/>
  <c r="DK682" i="15"/>
  <c r="DK680" i="15"/>
  <c r="DK678" i="15"/>
  <c r="DK676" i="15"/>
  <c r="DK674" i="15"/>
  <c r="DK672" i="15"/>
  <c r="DK670" i="15"/>
  <c r="DK668" i="15"/>
  <c r="DK666" i="15"/>
  <c r="DK664" i="15"/>
  <c r="DK662" i="15"/>
  <c r="DK660" i="15"/>
  <c r="DK658" i="15"/>
  <c r="DK656" i="15"/>
  <c r="DK654" i="15"/>
  <c r="DK652" i="15"/>
  <c r="DK650" i="15"/>
  <c r="DK648" i="15"/>
  <c r="DK646" i="15"/>
  <c r="DK644" i="15"/>
  <c r="DK642" i="15"/>
  <c r="AA641" i="15"/>
  <c r="S640" i="15"/>
  <c r="S639" i="15"/>
  <c r="S638" i="15"/>
  <c r="S637" i="15"/>
  <c r="S636" i="15"/>
  <c r="S635" i="15"/>
  <c r="S634" i="15"/>
  <c r="S633" i="15"/>
  <c r="S632" i="15"/>
  <c r="S631" i="15"/>
  <c r="S630" i="15"/>
  <c r="S629" i="15"/>
  <c r="S628" i="15"/>
  <c r="S627" i="15"/>
  <c r="S626" i="15"/>
  <c r="S625" i="15"/>
  <c r="S624" i="15"/>
  <c r="S623" i="15"/>
  <c r="S622" i="15"/>
  <c r="S621" i="15"/>
  <c r="S620" i="15"/>
  <c r="S619" i="15"/>
  <c r="S618" i="15"/>
  <c r="S617" i="15"/>
  <c r="S616" i="15"/>
  <c r="S615" i="15"/>
  <c r="S614" i="15"/>
  <c r="S613" i="15"/>
  <c r="S612" i="15"/>
  <c r="S611" i="15"/>
  <c r="S610" i="15"/>
  <c r="S609" i="15"/>
  <c r="S608" i="15"/>
  <c r="S607" i="15"/>
  <c r="S606" i="15"/>
  <c r="S605" i="15"/>
  <c r="S604" i="15"/>
  <c r="S603" i="15"/>
  <c r="S602" i="15"/>
  <c r="S601" i="15"/>
  <c r="S600" i="15"/>
  <c r="S599" i="15"/>
  <c r="S598" i="15"/>
  <c r="S597" i="15"/>
  <c r="S596" i="15"/>
  <c r="S595" i="15"/>
  <c r="S594" i="15"/>
  <c r="S593" i="15"/>
  <c r="S592" i="15"/>
  <c r="S591" i="15"/>
  <c r="S590" i="15"/>
  <c r="S589" i="15"/>
  <c r="S588" i="15"/>
  <c r="S587" i="15"/>
  <c r="S586" i="15"/>
  <c r="S585" i="15"/>
  <c r="S584" i="15"/>
  <c r="S583" i="15"/>
  <c r="S582" i="15"/>
  <c r="S581" i="15"/>
  <c r="S580" i="15"/>
  <c r="S579" i="15"/>
  <c r="S578" i="15"/>
  <c r="S577" i="15"/>
  <c r="S576" i="15"/>
  <c r="S575" i="15"/>
  <c r="S574" i="15"/>
  <c r="S573" i="15"/>
  <c r="S572" i="15"/>
  <c r="S571" i="15"/>
  <c r="S570" i="15"/>
  <c r="S569" i="15"/>
  <c r="S568" i="15"/>
  <c r="S567" i="15"/>
  <c r="S566" i="15"/>
  <c r="S565" i="15"/>
  <c r="S564" i="15"/>
  <c r="S563" i="15"/>
  <c r="S562" i="15"/>
  <c r="S561" i="15"/>
  <c r="S1083" i="15"/>
  <c r="DK1011" i="15"/>
  <c r="DK989" i="15"/>
  <c r="DK973" i="15"/>
  <c r="DK957" i="15"/>
  <c r="DK944" i="15"/>
  <c r="S933" i="15"/>
  <c r="S903" i="15"/>
  <c r="S892" i="15"/>
  <c r="S882" i="15"/>
  <c r="S874" i="15"/>
  <c r="S866" i="15"/>
  <c r="S858" i="15"/>
  <c r="S850" i="15"/>
  <c r="S842" i="15"/>
  <c r="S928" i="15"/>
  <c r="DK923" i="15"/>
  <c r="DK916" i="15"/>
  <c r="DK829" i="15"/>
  <c r="DK821" i="15"/>
  <c r="DK813" i="15"/>
  <c r="S808" i="15"/>
  <c r="S804" i="15"/>
  <c r="S800" i="15"/>
  <c r="S796" i="15"/>
  <c r="S792" i="15"/>
  <c r="S788" i="15"/>
  <c r="S784" i="15"/>
  <c r="S780" i="15"/>
  <c r="S776" i="15"/>
  <c r="S772" i="15"/>
  <c r="S768" i="15"/>
  <c r="DK765" i="15"/>
  <c r="DK762" i="15"/>
  <c r="S760" i="15"/>
  <c r="DK757" i="15"/>
  <c r="DK754" i="15"/>
  <c r="S752" i="15"/>
  <c r="DK749" i="15"/>
  <c r="DK746" i="15"/>
  <c r="S744" i="15"/>
  <c r="DK741" i="15"/>
  <c r="DK738" i="15"/>
  <c r="S736" i="15"/>
  <c r="DK733" i="15"/>
  <c r="DK730" i="15"/>
  <c r="S728" i="15"/>
  <c r="DK725" i="15"/>
  <c r="DK722" i="15"/>
  <c r="S720" i="15"/>
  <c r="S718" i="15"/>
  <c r="S716" i="15"/>
  <c r="S714" i="15"/>
  <c r="S712" i="15"/>
  <c r="S710" i="15"/>
  <c r="S708" i="15"/>
  <c r="S706" i="15"/>
  <c r="S704" i="15"/>
  <c r="S702" i="15"/>
  <c r="S700" i="15"/>
  <c r="S698" i="15"/>
  <c r="S696" i="15"/>
  <c r="S694" i="15"/>
  <c r="S692" i="15"/>
  <c r="S690" i="15"/>
  <c r="S688" i="15"/>
  <c r="S686" i="15"/>
  <c r="S684" i="15"/>
  <c r="S682" i="15"/>
  <c r="S680" i="15"/>
  <c r="S678" i="15"/>
  <c r="S676" i="15"/>
  <c r="S674" i="15"/>
  <c r="S672" i="15"/>
  <c r="S670" i="15"/>
  <c r="S668" i="15"/>
  <c r="S666" i="15"/>
  <c r="S664" i="15"/>
  <c r="S662" i="15"/>
  <c r="S660" i="15"/>
  <c r="S658" i="15"/>
  <c r="S656" i="15"/>
  <c r="S654" i="15"/>
  <c r="S652" i="15"/>
  <c r="S650" i="15"/>
  <c r="S648" i="15"/>
  <c r="S646" i="15"/>
  <c r="S644" i="15"/>
  <c r="AA642" i="15"/>
  <c r="S641" i="15"/>
  <c r="DS639" i="15"/>
  <c r="DS638" i="15"/>
  <c r="DS637" i="15"/>
  <c r="DS636" i="15"/>
  <c r="DS635" i="15"/>
  <c r="DS634" i="15"/>
  <c r="DS633" i="15"/>
  <c r="DS632" i="15"/>
  <c r="DS631" i="15"/>
  <c r="DS630" i="15"/>
  <c r="DS629" i="15"/>
  <c r="DS628" i="15"/>
  <c r="DS627" i="15"/>
  <c r="DS626" i="15"/>
  <c r="DS625" i="15"/>
  <c r="DS624" i="15"/>
  <c r="DS623" i="15"/>
  <c r="DS622" i="15"/>
  <c r="DS621" i="15"/>
  <c r="DS620" i="15"/>
  <c r="DS619" i="15"/>
  <c r="DS618" i="15"/>
  <c r="DS617" i="15"/>
  <c r="DS616" i="15"/>
  <c r="DS615" i="15"/>
  <c r="DS614" i="15"/>
  <c r="DS613" i="15"/>
  <c r="DS612" i="15"/>
  <c r="DS611" i="15"/>
  <c r="DS610" i="15"/>
  <c r="DS609" i="15"/>
  <c r="DS608" i="15"/>
  <c r="DS607" i="15"/>
  <c r="DS606" i="15"/>
  <c r="DS605" i="15"/>
  <c r="DS604" i="15"/>
  <c r="DS603" i="15"/>
  <c r="DS602" i="15"/>
  <c r="DS601" i="15"/>
  <c r="DS600" i="15"/>
  <c r="DS599" i="15"/>
  <c r="DS598" i="15"/>
  <c r="DS597" i="15"/>
  <c r="DS596" i="15"/>
  <c r="DS595" i="15"/>
  <c r="DS594" i="15"/>
  <c r="DS593" i="15"/>
  <c r="DS592" i="15"/>
  <c r="DS591" i="15"/>
  <c r="DS590" i="15"/>
  <c r="DS589" i="15"/>
  <c r="DS588" i="15"/>
  <c r="DS587" i="15"/>
  <c r="DS586" i="15"/>
  <c r="DS585" i="15"/>
  <c r="DS584" i="15"/>
  <c r="DS583" i="15"/>
  <c r="DS582" i="15"/>
  <c r="DS581" i="15"/>
  <c r="DS580" i="15"/>
  <c r="DS579" i="15"/>
  <c r="DS578" i="15"/>
  <c r="DS577" i="15"/>
  <c r="DS576" i="15"/>
  <c r="DS575" i="15"/>
  <c r="DS574" i="15"/>
  <c r="DS573" i="15"/>
  <c r="DS572" i="15"/>
  <c r="DS571" i="15"/>
  <c r="DS570" i="15"/>
  <c r="DS569" i="15"/>
  <c r="DS568" i="15"/>
  <c r="DS567" i="15"/>
  <c r="DS566" i="15"/>
  <c r="DS565" i="15"/>
  <c r="S1056" i="15"/>
  <c r="DK1003" i="15"/>
  <c r="DK985" i="15"/>
  <c r="DK969" i="15"/>
  <c r="S1016" i="15"/>
  <c r="S941" i="15"/>
  <c r="DK924" i="15"/>
  <c r="S900" i="15"/>
  <c r="DK889" i="15"/>
  <c r="S880" i="15"/>
  <c r="S872" i="15"/>
  <c r="S864" i="15"/>
  <c r="S856" i="15"/>
  <c r="S848" i="15"/>
  <c r="S840" i="15"/>
  <c r="S921" i="15"/>
  <c r="S914" i="15"/>
  <c r="DK908" i="15"/>
  <c r="DK827" i="15"/>
  <c r="DK819" i="15"/>
  <c r="DK811" i="15"/>
  <c r="DK807" i="15"/>
  <c r="DK803" i="15"/>
  <c r="DK799" i="15"/>
  <c r="DK795" i="15"/>
  <c r="DK791" i="15"/>
  <c r="DK787" i="15"/>
  <c r="DK783" i="15"/>
  <c r="DK779" i="15"/>
  <c r="DK775" i="15"/>
  <c r="DK771" i="15"/>
  <c r="DK767" i="15"/>
  <c r="DK764" i="15"/>
  <c r="S762" i="15"/>
  <c r="DK759" i="15"/>
  <c r="DK756" i="15"/>
  <c r="S754" i="15"/>
  <c r="DK751" i="15"/>
  <c r="DK748" i="15"/>
  <c r="S746" i="15"/>
  <c r="DK743" i="15"/>
  <c r="DK740" i="15"/>
  <c r="S738" i="15"/>
  <c r="DK735" i="15"/>
  <c r="DK732" i="15"/>
  <c r="S730" i="15"/>
  <c r="DK727" i="15"/>
  <c r="DK724" i="15"/>
  <c r="S722" i="15"/>
  <c r="DK719" i="15"/>
  <c r="DK717" i="15"/>
  <c r="DK715" i="15"/>
  <c r="DK713" i="15"/>
  <c r="DK711" i="15"/>
  <c r="DK709" i="15"/>
  <c r="DK707" i="15"/>
  <c r="DK705" i="15"/>
  <c r="DK703" i="15"/>
  <c r="DK701" i="15"/>
  <c r="DK699" i="15"/>
  <c r="DK697" i="15"/>
  <c r="DK695" i="15"/>
  <c r="DK693" i="15"/>
  <c r="DK691" i="15"/>
  <c r="DK689" i="15"/>
  <c r="DK687" i="15"/>
  <c r="DK685" i="15"/>
  <c r="DK683" i="15"/>
  <c r="DK681" i="15"/>
  <c r="DK679" i="15"/>
  <c r="DK677" i="15"/>
  <c r="DK675" i="15"/>
  <c r="DK673" i="15"/>
  <c r="DK671" i="15"/>
  <c r="DK669" i="15"/>
  <c r="DK667" i="15"/>
  <c r="DK665" i="15"/>
  <c r="DK663" i="15"/>
  <c r="DK661" i="15"/>
  <c r="DK659" i="15"/>
  <c r="DK657" i="15"/>
  <c r="DK655" i="15"/>
  <c r="DK653" i="15"/>
  <c r="DK651" i="15"/>
  <c r="DK649" i="15"/>
  <c r="DK647" i="15"/>
  <c r="DK645" i="15"/>
  <c r="DK643" i="15"/>
  <c r="S642" i="15"/>
  <c r="DK640" i="15"/>
  <c r="DK639" i="15"/>
  <c r="DK638" i="15"/>
  <c r="DK637" i="15"/>
  <c r="DK636" i="15"/>
  <c r="DK635" i="15"/>
  <c r="DK634" i="15"/>
  <c r="DK633" i="15"/>
  <c r="DK632" i="15"/>
  <c r="DK631" i="15"/>
  <c r="DK630" i="15"/>
  <c r="DK629" i="15"/>
  <c r="DK628" i="15"/>
  <c r="DK627" i="15"/>
  <c r="DK626" i="15"/>
  <c r="DK625" i="15"/>
  <c r="DK624" i="15"/>
  <c r="DK623" i="15"/>
  <c r="DK622" i="15"/>
  <c r="DK621" i="15"/>
  <c r="DK620" i="15"/>
  <c r="DK619" i="15"/>
  <c r="DK618" i="15"/>
  <c r="DK617" i="15"/>
  <c r="DK616" i="15"/>
  <c r="DK615" i="15"/>
  <c r="DK614" i="15"/>
  <c r="DK613" i="15"/>
  <c r="DK612" i="15"/>
  <c r="DK611" i="15"/>
  <c r="DK610" i="15"/>
  <c r="DK609" i="15"/>
  <c r="DK608" i="15"/>
  <c r="DK607" i="15"/>
  <c r="DK606" i="15"/>
  <c r="DK605" i="15"/>
  <c r="DK604" i="15"/>
  <c r="DK603" i="15"/>
  <c r="DK602" i="15"/>
  <c r="DK601" i="15"/>
  <c r="DK600" i="15"/>
  <c r="DK599" i="15"/>
  <c r="DK598" i="15"/>
  <c r="DK597" i="15"/>
  <c r="DK596" i="15"/>
  <c r="DK595" i="15"/>
  <c r="DK997" i="15"/>
  <c r="DK938" i="15"/>
  <c r="S878" i="15"/>
  <c r="S846" i="15"/>
  <c r="DK833" i="15"/>
  <c r="S806" i="15"/>
  <c r="S790" i="15"/>
  <c r="S774" i="15"/>
  <c r="DK761" i="15"/>
  <c r="DK750" i="15"/>
  <c r="S740" i="15"/>
  <c r="DK729" i="15"/>
  <c r="S719" i="15"/>
  <c r="S711" i="15"/>
  <c r="S703" i="15"/>
  <c r="S695" i="15"/>
  <c r="S687" i="15"/>
  <c r="S679" i="15"/>
  <c r="S671" i="15"/>
  <c r="S663" i="15"/>
  <c r="S655" i="15"/>
  <c r="S647" i="15"/>
  <c r="AA640" i="15"/>
  <c r="AA636" i="15"/>
  <c r="AA632" i="15"/>
  <c r="AA628" i="15"/>
  <c r="AA624" i="15"/>
  <c r="AA620" i="15"/>
  <c r="AA616" i="15"/>
  <c r="AA612" i="15"/>
  <c r="AA608" i="15"/>
  <c r="AA604" i="15"/>
  <c r="AA600" i="15"/>
  <c r="AA596" i="15"/>
  <c r="DK593" i="15"/>
  <c r="DK591" i="15"/>
  <c r="DK589" i="15"/>
  <c r="DK587" i="15"/>
  <c r="DK585" i="15"/>
  <c r="DK583" i="15"/>
  <c r="DK581" i="15"/>
  <c r="DK579" i="15"/>
  <c r="DK577" i="15"/>
  <c r="DK575" i="15"/>
  <c r="DK573" i="15"/>
  <c r="DK571" i="15"/>
  <c r="DK569" i="15"/>
  <c r="DK567" i="15"/>
  <c r="DK565" i="15"/>
  <c r="AA564" i="15"/>
  <c r="DS562" i="15"/>
  <c r="DK561" i="15"/>
  <c r="AA560" i="15"/>
  <c r="AA559" i="15"/>
  <c r="AA558" i="15"/>
  <c r="AA557" i="15"/>
  <c r="AA556" i="15"/>
  <c r="AA555" i="15"/>
  <c r="AA554" i="15"/>
  <c r="AA553" i="15"/>
  <c r="AA552" i="15"/>
  <c r="AA551" i="15"/>
  <c r="AA550" i="15"/>
  <c r="AA549" i="15"/>
  <c r="AA548" i="15"/>
  <c r="AA547" i="15"/>
  <c r="AA546" i="15"/>
  <c r="AA545" i="15"/>
  <c r="AA544" i="15"/>
  <c r="AA543" i="15"/>
  <c r="AA542" i="15"/>
  <c r="AA541" i="15"/>
  <c r="AA540" i="15"/>
  <c r="AA539" i="15"/>
  <c r="AA538" i="15"/>
  <c r="AA537" i="15"/>
  <c r="AA536" i="15"/>
  <c r="AA535" i="15"/>
  <c r="AA534" i="15"/>
  <c r="AA533" i="15"/>
  <c r="AA532" i="15"/>
  <c r="AA531" i="15"/>
  <c r="AA530" i="15"/>
  <c r="AA529" i="15"/>
  <c r="AA528" i="15"/>
  <c r="AA527" i="15"/>
  <c r="AA526" i="15"/>
  <c r="AA525" i="15"/>
  <c r="S524" i="15"/>
  <c r="S523" i="15"/>
  <c r="S522" i="15"/>
  <c r="S521" i="15"/>
  <c r="S520" i="15"/>
  <c r="S519" i="15"/>
  <c r="S518" i="15"/>
  <c r="S517" i="15"/>
  <c r="S516" i="15"/>
  <c r="S515" i="15"/>
  <c r="S514" i="15"/>
  <c r="S513" i="15"/>
  <c r="S512" i="15"/>
  <c r="S511" i="15"/>
  <c r="S510" i="15"/>
  <c r="S509" i="15"/>
  <c r="S508" i="15"/>
  <c r="S507" i="15"/>
  <c r="S506" i="15"/>
  <c r="S505" i="15"/>
  <c r="S504" i="15"/>
  <c r="S503" i="15"/>
  <c r="S502" i="15"/>
  <c r="S501" i="15"/>
  <c r="AA500" i="15"/>
  <c r="BO499" i="15"/>
  <c r="DK498" i="15"/>
  <c r="DS497" i="15"/>
  <c r="S497" i="15"/>
  <c r="AA496" i="15"/>
  <c r="BO495" i="15"/>
  <c r="DK494" i="15"/>
  <c r="DS493" i="15"/>
  <c r="S493" i="15"/>
  <c r="AA492" i="15"/>
  <c r="BO491" i="15"/>
  <c r="DK490" i="15"/>
  <c r="DS489" i="15"/>
  <c r="S489" i="15"/>
  <c r="AA488" i="15"/>
  <c r="BO487" i="15"/>
  <c r="DK486" i="15"/>
  <c r="DS485" i="15"/>
  <c r="S485" i="15"/>
  <c r="AA484" i="15"/>
  <c r="BO483" i="15"/>
  <c r="DK482" i="15"/>
  <c r="DS481" i="15"/>
  <c r="S481" i="15"/>
  <c r="AA480" i="15"/>
  <c r="BO479" i="15"/>
  <c r="DK478" i="15"/>
  <c r="DS477" i="15"/>
  <c r="S477" i="15"/>
  <c r="AA476" i="15"/>
  <c r="BO475" i="15"/>
  <c r="DK474" i="15"/>
  <c r="DS473" i="15"/>
  <c r="S473" i="15"/>
  <c r="AA472" i="15"/>
  <c r="BO471" i="15"/>
  <c r="DK470" i="15"/>
  <c r="DS469" i="15"/>
  <c r="S469" i="15"/>
  <c r="AA468" i="15"/>
  <c r="BO467" i="15"/>
  <c r="DK466" i="15"/>
  <c r="DS465" i="15"/>
  <c r="S465" i="15"/>
  <c r="AA464" i="15"/>
  <c r="BO463" i="15"/>
  <c r="DK462" i="15"/>
  <c r="DS461" i="15"/>
  <c r="S461" i="15"/>
  <c r="AA460" i="15"/>
  <c r="BO459" i="15"/>
  <c r="DK458" i="15"/>
  <c r="DS457" i="15"/>
  <c r="S457" i="15"/>
  <c r="AA456" i="15"/>
  <c r="BO455" i="15"/>
  <c r="DK454" i="15"/>
  <c r="DS453" i="15"/>
  <c r="DK981" i="15"/>
  <c r="S911" i="15"/>
  <c r="S870" i="15"/>
  <c r="S838" i="15"/>
  <c r="DK825" i="15"/>
  <c r="S802" i="15"/>
  <c r="S786" i="15"/>
  <c r="S770" i="15"/>
  <c r="DK758" i="15"/>
  <c r="S748" i="15"/>
  <c r="DK737" i="15"/>
  <c r="DK726" i="15"/>
  <c r="S717" i="15"/>
  <c r="S709" i="15"/>
  <c r="S701" i="15"/>
  <c r="S693" i="15"/>
  <c r="S685" i="15"/>
  <c r="S677" i="15"/>
  <c r="S669" i="15"/>
  <c r="S661" i="15"/>
  <c r="S653" i="15"/>
  <c r="S645" i="15"/>
  <c r="AA639" i="15"/>
  <c r="AA635" i="15"/>
  <c r="AA631" i="15"/>
  <c r="AA627" i="15"/>
  <c r="AA623" i="15"/>
  <c r="AA619" i="15"/>
  <c r="AA615" i="15"/>
  <c r="AA611" i="15"/>
  <c r="AA607" i="15"/>
  <c r="AA603" i="15"/>
  <c r="AA599" i="15"/>
  <c r="AA595" i="15"/>
  <c r="AA593" i="15"/>
  <c r="AA591" i="15"/>
  <c r="AA589" i="15"/>
  <c r="AA587" i="15"/>
  <c r="AA585" i="15"/>
  <c r="AA583" i="15"/>
  <c r="AA581" i="15"/>
  <c r="AA579" i="15"/>
  <c r="AA577" i="15"/>
  <c r="AA575" i="15"/>
  <c r="AA573" i="15"/>
  <c r="AA571" i="15"/>
  <c r="AA569" i="15"/>
  <c r="AA567" i="15"/>
  <c r="AA565" i="15"/>
  <c r="DS563" i="15"/>
  <c r="DK562" i="15"/>
  <c r="AA561" i="15"/>
  <c r="S560" i="15"/>
  <c r="S559" i="15"/>
  <c r="S558" i="15"/>
  <c r="S557" i="15"/>
  <c r="S556" i="15"/>
  <c r="S555" i="15"/>
  <c r="S554" i="15"/>
  <c r="S553" i="15"/>
  <c r="S552" i="15"/>
  <c r="S551" i="15"/>
  <c r="S550" i="15"/>
  <c r="S549" i="15"/>
  <c r="S548" i="15"/>
  <c r="S547" i="15"/>
  <c r="S546" i="15"/>
  <c r="S545" i="15"/>
  <c r="S544" i="15"/>
  <c r="S543" i="15"/>
  <c r="S542" i="15"/>
  <c r="S541" i="15"/>
  <c r="S540" i="15"/>
  <c r="S539" i="15"/>
  <c r="S538" i="15"/>
  <c r="S537" i="15"/>
  <c r="S536" i="15"/>
  <c r="S535" i="15"/>
  <c r="S534" i="15"/>
  <c r="S533" i="15"/>
  <c r="S532" i="15"/>
  <c r="S531" i="15"/>
  <c r="S530" i="15"/>
  <c r="S529" i="15"/>
  <c r="S528" i="15"/>
  <c r="S527" i="15"/>
  <c r="S526" i="15"/>
  <c r="DS524" i="15"/>
  <c r="DS523" i="15"/>
  <c r="DS522" i="15"/>
  <c r="DS521" i="15"/>
  <c r="DS520" i="15"/>
  <c r="DS519" i="15"/>
  <c r="DS518" i="15"/>
  <c r="DS517" i="15"/>
  <c r="DS516" i="15"/>
  <c r="DS515" i="15"/>
  <c r="DS514" i="15"/>
  <c r="DS513" i="15"/>
  <c r="DS512" i="15"/>
  <c r="DS511" i="15"/>
  <c r="DS510" i="15"/>
  <c r="DS509" i="15"/>
  <c r="DS508" i="15"/>
  <c r="DS507" i="15"/>
  <c r="DS506" i="15"/>
  <c r="DS505" i="15"/>
  <c r="DS504" i="15"/>
  <c r="DS503" i="15"/>
  <c r="DS502" i="15"/>
  <c r="DS501" i="15"/>
  <c r="DS500" i="15"/>
  <c r="S500" i="15"/>
  <c r="AA499" i="15"/>
  <c r="BO498" i="15"/>
  <c r="DK497" i="15"/>
  <c r="DS496" i="15"/>
  <c r="S496" i="15"/>
  <c r="AA495" i="15"/>
  <c r="BO494" i="15"/>
  <c r="DK493" i="15"/>
  <c r="DS492" i="15"/>
  <c r="S492" i="15"/>
  <c r="AA491" i="15"/>
  <c r="BO490" i="15"/>
  <c r="DK489" i="15"/>
  <c r="DS488" i="15"/>
  <c r="S488" i="15"/>
  <c r="AA487" i="15"/>
  <c r="BO486" i="15"/>
  <c r="DK485" i="15"/>
  <c r="DS484" i="15"/>
  <c r="S484" i="15"/>
  <c r="AA483" i="15"/>
  <c r="BO482" i="15"/>
  <c r="DK481" i="15"/>
  <c r="DS480" i="15"/>
  <c r="S480" i="15"/>
  <c r="AA479" i="15"/>
  <c r="BO478" i="15"/>
  <c r="DK477" i="15"/>
  <c r="DS476" i="15"/>
  <c r="S476" i="15"/>
  <c r="AA475" i="15"/>
  <c r="BO474" i="15"/>
  <c r="DK473" i="15"/>
  <c r="DS472" i="15"/>
  <c r="S472" i="15"/>
  <c r="AA471" i="15"/>
  <c r="BO470" i="15"/>
  <c r="DK469" i="15"/>
  <c r="DS468" i="15"/>
  <c r="S468" i="15"/>
  <c r="AA467" i="15"/>
  <c r="BO466" i="15"/>
  <c r="DK465" i="15"/>
  <c r="DS464" i="15"/>
  <c r="S464" i="15"/>
  <c r="AA463" i="15"/>
  <c r="BO462" i="15"/>
  <c r="DK461" i="15"/>
  <c r="DS460" i="15"/>
  <c r="S460" i="15"/>
  <c r="AA459" i="15"/>
  <c r="BO458" i="15"/>
  <c r="DK457" i="15"/>
  <c r="DS456" i="15"/>
  <c r="S456" i="15"/>
  <c r="AA455" i="15"/>
  <c r="BO454" i="15"/>
  <c r="DK1145" i="15"/>
  <c r="DK965" i="15"/>
  <c r="DK897" i="15"/>
  <c r="S862" i="15"/>
  <c r="DK913" i="15"/>
  <c r="DK817" i="15"/>
  <c r="S798" i="15"/>
  <c r="S782" i="15"/>
  <c r="DK766" i="15"/>
  <c r="S756" i="15"/>
  <c r="DK745" i="15"/>
  <c r="DK734" i="15"/>
  <c r="S724" i="15"/>
  <c r="S715" i="15"/>
  <c r="S707" i="15"/>
  <c r="S699" i="15"/>
  <c r="S691" i="15"/>
  <c r="S683" i="15"/>
  <c r="S675" i="15"/>
  <c r="S667" i="15"/>
  <c r="S659" i="15"/>
  <c r="S651" i="15"/>
  <c r="S643" i="15"/>
  <c r="AA638" i="15"/>
  <c r="AA634" i="15"/>
  <c r="AA630" i="15"/>
  <c r="AA626" i="15"/>
  <c r="AA622" i="15"/>
  <c r="AA618" i="15"/>
  <c r="AA614" i="15"/>
  <c r="AA610" i="15"/>
  <c r="AA606" i="15"/>
  <c r="AA602" i="15"/>
  <c r="AA598" i="15"/>
  <c r="DK594" i="15"/>
  <c r="DK592" i="15"/>
  <c r="DK590" i="15"/>
  <c r="DK588" i="15"/>
  <c r="DK586" i="15"/>
  <c r="DK584" i="15"/>
  <c r="DK582" i="15"/>
  <c r="DK580" i="15"/>
  <c r="DK578" i="15"/>
  <c r="DK576" i="15"/>
  <c r="DK574" i="15"/>
  <c r="DK572" i="15"/>
  <c r="DK570" i="15"/>
  <c r="DK568" i="15"/>
  <c r="DK566" i="15"/>
  <c r="DS564" i="15"/>
  <c r="DK563" i="15"/>
  <c r="AA562" i="15"/>
  <c r="DS560" i="15"/>
  <c r="DS559" i="15"/>
  <c r="DS558" i="15"/>
  <c r="DS557" i="15"/>
  <c r="DS556" i="15"/>
  <c r="DS555" i="15"/>
  <c r="DS554" i="15"/>
  <c r="DS553" i="15"/>
  <c r="DS552" i="15"/>
  <c r="DS551" i="15"/>
  <c r="DS550" i="15"/>
  <c r="DS549" i="15"/>
  <c r="DS548" i="15"/>
  <c r="DS547" i="15"/>
  <c r="DS546" i="15"/>
  <c r="DS545" i="15"/>
  <c r="DS544" i="15"/>
  <c r="DS543" i="15"/>
  <c r="DS542" i="15"/>
  <c r="DS541" i="15"/>
  <c r="DS540" i="15"/>
  <c r="DS539" i="15"/>
  <c r="DS538" i="15"/>
  <c r="DS537" i="15"/>
  <c r="DS536" i="15"/>
  <c r="DS535" i="15"/>
  <c r="DS534" i="15"/>
  <c r="DS533" i="15"/>
  <c r="DS532" i="15"/>
  <c r="DS531" i="15"/>
  <c r="DS530" i="15"/>
  <c r="DS529" i="15"/>
  <c r="DS528" i="15"/>
  <c r="DS527" i="15"/>
  <c r="DS526" i="15"/>
  <c r="DS525" i="15"/>
  <c r="DK524" i="15"/>
  <c r="DK523" i="15"/>
  <c r="DK522" i="15"/>
  <c r="DK521" i="15"/>
  <c r="DK520" i="15"/>
  <c r="DK519" i="15"/>
  <c r="DK518" i="15"/>
  <c r="DK517" i="15"/>
  <c r="DK516" i="15"/>
  <c r="DK515" i="15"/>
  <c r="DK514" i="15"/>
  <c r="DK513" i="15"/>
  <c r="DK512" i="15"/>
  <c r="DK511" i="15"/>
  <c r="DK510" i="15"/>
  <c r="DK509" i="15"/>
  <c r="DK508" i="15"/>
  <c r="DK507" i="15"/>
  <c r="DK506" i="15"/>
  <c r="DK505" i="15"/>
  <c r="DK504" i="15"/>
  <c r="DK503" i="15"/>
  <c r="DK502" i="15"/>
  <c r="DK501" i="15"/>
  <c r="DK500" i="15"/>
  <c r="DS499" i="15"/>
  <c r="S499" i="15"/>
  <c r="AA498" i="15"/>
  <c r="BO497" i="15"/>
  <c r="DK496" i="15"/>
  <c r="DS495" i="15"/>
  <c r="S495" i="15"/>
  <c r="AA494" i="15"/>
  <c r="BO493" i="15"/>
  <c r="DK492" i="15"/>
  <c r="DS491" i="15"/>
  <c r="S491" i="15"/>
  <c r="AA490" i="15"/>
  <c r="BO489" i="15"/>
  <c r="DK488" i="15"/>
  <c r="DS487" i="15"/>
  <c r="S487" i="15"/>
  <c r="AA486" i="15"/>
  <c r="BO485" i="15"/>
  <c r="DK484" i="15"/>
  <c r="DS483" i="15"/>
  <c r="S483" i="15"/>
  <c r="AA482" i="15"/>
  <c r="BO481" i="15"/>
  <c r="DK480" i="15"/>
  <c r="DS479" i="15"/>
  <c r="S479" i="15"/>
  <c r="AA478" i="15"/>
  <c r="BO477" i="15"/>
  <c r="DK476" i="15"/>
  <c r="DS475" i="15"/>
  <c r="S475" i="15"/>
  <c r="AA474" i="15"/>
  <c r="BO473" i="15"/>
  <c r="DK472" i="15"/>
  <c r="DS471" i="15"/>
  <c r="S887" i="15"/>
  <c r="S794" i="15"/>
  <c r="DK742" i="15"/>
  <c r="S705" i="15"/>
  <c r="S673" i="15"/>
  <c r="DK641" i="15"/>
  <c r="AA625" i="15"/>
  <c r="AA609" i="15"/>
  <c r="AA594" i="15"/>
  <c r="AA586" i="15"/>
  <c r="AA578" i="15"/>
  <c r="AA570" i="15"/>
  <c r="AA563" i="15"/>
  <c r="DK558" i="15"/>
  <c r="DK554" i="15"/>
  <c r="DK550" i="15"/>
  <c r="DK546" i="15"/>
  <c r="DK542" i="15"/>
  <c r="DK538" i="15"/>
  <c r="DK534" i="15"/>
  <c r="DK530" i="15"/>
  <c r="DK526" i="15"/>
  <c r="AA522" i="15"/>
  <c r="AA518" i="15"/>
  <c r="AA514" i="15"/>
  <c r="AA510" i="15"/>
  <c r="AA506" i="15"/>
  <c r="AA502" i="15"/>
  <c r="DS498" i="15"/>
  <c r="DK495" i="15"/>
  <c r="BO492" i="15"/>
  <c r="AA489" i="15"/>
  <c r="S486" i="15"/>
  <c r="DS482" i="15"/>
  <c r="DK479" i="15"/>
  <c r="BO476" i="15"/>
  <c r="AA473" i="15"/>
  <c r="DS470" i="15"/>
  <c r="AA469" i="15"/>
  <c r="DK467" i="15"/>
  <c r="S466" i="15"/>
  <c r="BO464" i="15"/>
  <c r="DS462" i="15"/>
  <c r="AA461" i="15"/>
  <c r="DK459" i="15"/>
  <c r="S458" i="15"/>
  <c r="BO456" i="15"/>
  <c r="DS454" i="15"/>
  <c r="BO453" i="15"/>
  <c r="DK452" i="15"/>
  <c r="DS451" i="15"/>
  <c r="S451" i="15"/>
  <c r="AA450" i="15"/>
  <c r="BO449" i="15"/>
  <c r="DK448" i="15"/>
  <c r="DS447" i="15"/>
  <c r="S447" i="15"/>
  <c r="AA446" i="15"/>
  <c r="BO445" i="15"/>
  <c r="DK444" i="15"/>
  <c r="DS443" i="15"/>
  <c r="S443" i="15"/>
  <c r="AA442" i="15"/>
  <c r="BO441" i="15"/>
  <c r="DK440" i="15"/>
  <c r="DS439" i="15"/>
  <c r="S439" i="15"/>
  <c r="AA438" i="15"/>
  <c r="BO437" i="15"/>
  <c r="DK436" i="15"/>
  <c r="DS435" i="15"/>
  <c r="S435" i="15"/>
  <c r="AA434" i="15"/>
  <c r="BO433" i="15"/>
  <c r="DK432" i="15"/>
  <c r="DS431" i="15"/>
  <c r="S431" i="15"/>
  <c r="AA430" i="15"/>
  <c r="BO429" i="15"/>
  <c r="DK428" i="15"/>
  <c r="DS427" i="15"/>
  <c r="S427" i="15"/>
  <c r="AA426" i="15"/>
  <c r="BO425" i="15"/>
  <c r="DK424" i="15"/>
  <c r="DS423" i="15"/>
  <c r="S423" i="15"/>
  <c r="AA422" i="15"/>
  <c r="BO421" i="15"/>
  <c r="DK420" i="15"/>
  <c r="DS419" i="15"/>
  <c r="S419" i="15"/>
  <c r="AA418" i="15"/>
  <c r="BO417" i="15"/>
  <c r="DK416" i="15"/>
  <c r="DS415" i="15"/>
  <c r="S415" i="15"/>
  <c r="AA414" i="15"/>
  <c r="BO413" i="15"/>
  <c r="DK412" i="15"/>
  <c r="DS411" i="15"/>
  <c r="S411" i="15"/>
  <c r="AA410" i="15"/>
  <c r="BO409" i="15"/>
  <c r="DK408" i="15"/>
  <c r="DS407" i="15"/>
  <c r="S407" i="15"/>
  <c r="AA406" i="15"/>
  <c r="BO405" i="15"/>
  <c r="DK404" i="15"/>
  <c r="DS403" i="15"/>
  <c r="S403" i="15"/>
  <c r="AA402" i="15"/>
  <c r="BO401" i="15"/>
  <c r="DK400" i="15"/>
  <c r="DS399" i="15"/>
  <c r="S399" i="15"/>
  <c r="AA398" i="15"/>
  <c r="BO397" i="15"/>
  <c r="DK396" i="15"/>
  <c r="DS395" i="15"/>
  <c r="S395" i="15"/>
  <c r="AA394" i="15"/>
  <c r="BO393" i="15"/>
  <c r="DK392" i="15"/>
  <c r="DS391" i="15"/>
  <c r="S391" i="15"/>
  <c r="AA390" i="15"/>
  <c r="BO389" i="15"/>
  <c r="DK388" i="15"/>
  <c r="DS387" i="15"/>
  <c r="S387" i="15"/>
  <c r="AA386" i="15"/>
  <c r="BO385" i="15"/>
  <c r="S525" i="15"/>
  <c r="DK383" i="15"/>
  <c r="DS382" i="15"/>
  <c r="S382" i="15"/>
  <c r="AA381" i="15"/>
  <c r="BO380" i="15"/>
  <c r="DK379" i="15"/>
  <c r="DS378" i="15"/>
  <c r="S378" i="15"/>
  <c r="AA377" i="15"/>
  <c r="BO376" i="15"/>
  <c r="DK375" i="15"/>
  <c r="DS374" i="15"/>
  <c r="S374" i="15"/>
  <c r="AA373" i="15"/>
  <c r="BO372" i="15"/>
  <c r="DK371" i="15"/>
  <c r="DS370" i="15"/>
  <c r="S370" i="15"/>
  <c r="AA369" i="15"/>
  <c r="BO368" i="15"/>
  <c r="DK367" i="15"/>
  <c r="DS366" i="15"/>
  <c r="S366" i="15"/>
  <c r="AA365" i="15"/>
  <c r="BO364" i="15"/>
  <c r="DK363" i="15"/>
  <c r="DS362" i="15"/>
  <c r="S362" i="15"/>
  <c r="AA361" i="15"/>
  <c r="BO360" i="15"/>
  <c r="DK359" i="15"/>
  <c r="DS358" i="15"/>
  <c r="S358" i="15"/>
  <c r="AA357" i="15"/>
  <c r="BO356" i="15"/>
  <c r="DK355" i="15"/>
  <c r="DS354" i="15"/>
  <c r="S354" i="15"/>
  <c r="AA353" i="15"/>
  <c r="BO352" i="15"/>
  <c r="DK351" i="15"/>
  <c r="DS350" i="15"/>
  <c r="S350" i="15"/>
  <c r="AA349" i="15"/>
  <c r="BO348" i="15"/>
  <c r="DK347" i="15"/>
  <c r="DS346" i="15"/>
  <c r="S346" i="15"/>
  <c r="AA345" i="15"/>
  <c r="BO344" i="15"/>
  <c r="DK343" i="15"/>
  <c r="EA342" i="15"/>
  <c r="AA342" i="15"/>
  <c r="DK341" i="15"/>
  <c r="EA340" i="15"/>
  <c r="AA340" i="15"/>
  <c r="DK339" i="15"/>
  <c r="EA338" i="15"/>
  <c r="AA338" i="15"/>
  <c r="DK337" i="15"/>
  <c r="EA336" i="15"/>
  <c r="AA336" i="15"/>
  <c r="S854" i="15"/>
  <c r="S778" i="15"/>
  <c r="S732" i="15"/>
  <c r="S697" i="15"/>
  <c r="S665" i="15"/>
  <c r="AA637" i="15"/>
  <c r="AA621" i="15"/>
  <c r="AA605" i="15"/>
  <c r="AA592" i="15"/>
  <c r="AA584" i="15"/>
  <c r="AA576" i="15"/>
  <c r="AA568" i="15"/>
  <c r="DS561" i="15"/>
  <c r="DK557" i="15"/>
  <c r="DK553" i="15"/>
  <c r="DK549" i="15"/>
  <c r="DK545" i="15"/>
  <c r="DK541" i="15"/>
  <c r="DK537" i="15"/>
  <c r="DK533" i="15"/>
  <c r="DK529" i="15"/>
  <c r="DK525" i="15"/>
  <c r="AA521" i="15"/>
  <c r="AA517" i="15"/>
  <c r="AA513" i="15"/>
  <c r="AA509" i="15"/>
  <c r="AA505" i="15"/>
  <c r="AA501" i="15"/>
  <c r="S498" i="15"/>
  <c r="DS494" i="15"/>
  <c r="DK491" i="15"/>
  <c r="BO488" i="15"/>
  <c r="AA485" i="15"/>
  <c r="S482" i="15"/>
  <c r="DS478" i="15"/>
  <c r="DK475" i="15"/>
  <c r="BO472" i="15"/>
  <c r="AA470" i="15"/>
  <c r="DK468" i="15"/>
  <c r="S467" i="15"/>
  <c r="BO465" i="15"/>
  <c r="DS463" i="15"/>
  <c r="AA462" i="15"/>
  <c r="DK460" i="15"/>
  <c r="S459" i="15"/>
  <c r="BO457" i="15"/>
  <c r="DS455" i="15"/>
  <c r="AA454" i="15"/>
  <c r="AA453" i="15"/>
  <c r="BO452" i="15"/>
  <c r="DK451" i="15"/>
  <c r="DS450" i="15"/>
  <c r="S450" i="15"/>
  <c r="AA449" i="15"/>
  <c r="BO448" i="15"/>
  <c r="DK447" i="15"/>
  <c r="DS446" i="15"/>
  <c r="S446" i="15"/>
  <c r="AA445" i="15"/>
  <c r="BO444" i="15"/>
  <c r="DK443" i="15"/>
  <c r="DS442" i="15"/>
  <c r="S442" i="15"/>
  <c r="AA441" i="15"/>
  <c r="BO440" i="15"/>
  <c r="DK439" i="15"/>
  <c r="DS438" i="15"/>
  <c r="S438" i="15"/>
  <c r="AA437" i="15"/>
  <c r="BO436" i="15"/>
  <c r="DK435" i="15"/>
  <c r="DS434" i="15"/>
  <c r="S434" i="15"/>
  <c r="AA433" i="15"/>
  <c r="BO432" i="15"/>
  <c r="DK431" i="15"/>
  <c r="DS430" i="15"/>
  <c r="S430" i="15"/>
  <c r="AA429" i="15"/>
  <c r="BO428" i="15"/>
  <c r="DK427" i="15"/>
  <c r="DS426" i="15"/>
  <c r="S426" i="15"/>
  <c r="AA425" i="15"/>
  <c r="BO424" i="15"/>
  <c r="DK423" i="15"/>
  <c r="DS422" i="15"/>
  <c r="S422" i="15"/>
  <c r="AA421" i="15"/>
  <c r="BO420" i="15"/>
  <c r="DK419" i="15"/>
  <c r="DS418" i="15"/>
  <c r="S418" i="15"/>
  <c r="AA417" i="15"/>
  <c r="BO416" i="15"/>
  <c r="DK415" i="15"/>
  <c r="DS414" i="15"/>
  <c r="S414" i="15"/>
  <c r="AA413" i="15"/>
  <c r="BO412" i="15"/>
  <c r="DK411" i="15"/>
  <c r="DS410" i="15"/>
  <c r="S410" i="15"/>
  <c r="AA409" i="15"/>
  <c r="BO408" i="15"/>
  <c r="DK407" i="15"/>
  <c r="DS406" i="15"/>
  <c r="S406" i="15"/>
  <c r="AA405" i="15"/>
  <c r="BO404" i="15"/>
  <c r="DK403" i="15"/>
  <c r="DS402" i="15"/>
  <c r="S402" i="15"/>
  <c r="AA401" i="15"/>
  <c r="BO400" i="15"/>
  <c r="DK399" i="15"/>
  <c r="DS398" i="15"/>
  <c r="S398" i="15"/>
  <c r="AA397" i="15"/>
  <c r="BO396" i="15"/>
  <c r="DK395" i="15"/>
  <c r="DS394" i="15"/>
  <c r="S394" i="15"/>
  <c r="AA393" i="15"/>
  <c r="BO392" i="15"/>
  <c r="DK391" i="15"/>
  <c r="DS390" i="15"/>
  <c r="S390" i="15"/>
  <c r="AA389" i="15"/>
  <c r="BO388" i="15"/>
  <c r="DK387" i="15"/>
  <c r="DS386" i="15"/>
  <c r="S386" i="15"/>
  <c r="AA385" i="15"/>
  <c r="DK384" i="15"/>
  <c r="BO383" i="15"/>
  <c r="DK382" i="15"/>
  <c r="DS381" i="15"/>
  <c r="S381" i="15"/>
  <c r="AA380" i="15"/>
  <c r="BO379" i="15"/>
  <c r="DK378" i="15"/>
  <c r="DS377" i="15"/>
  <c r="S377" i="15"/>
  <c r="AA376" i="15"/>
  <c r="BO375" i="15"/>
  <c r="DK374" i="15"/>
  <c r="DS373" i="15"/>
  <c r="S373" i="15"/>
  <c r="AA372" i="15"/>
  <c r="BO371" i="15"/>
  <c r="DK370" i="15"/>
  <c r="DS369" i="15"/>
  <c r="S369" i="15"/>
  <c r="AA368" i="15"/>
  <c r="BO367" i="15"/>
  <c r="DK366" i="15"/>
  <c r="DS365" i="15"/>
  <c r="S365" i="15"/>
  <c r="AA364" i="15"/>
  <c r="BO363" i="15"/>
  <c r="DK362" i="15"/>
  <c r="DS361" i="15"/>
  <c r="S361" i="15"/>
  <c r="AA360" i="15"/>
  <c r="BO359" i="15"/>
  <c r="DK358" i="15"/>
  <c r="DS357" i="15"/>
  <c r="S357" i="15"/>
  <c r="AA356" i="15"/>
  <c r="BO355" i="15"/>
  <c r="DK354" i="15"/>
  <c r="DS353" i="15"/>
  <c r="S353" i="15"/>
  <c r="AA352" i="15"/>
  <c r="BO351" i="15"/>
  <c r="DK350" i="15"/>
  <c r="DS349" i="15"/>
  <c r="S349" i="15"/>
  <c r="AA348" i="15"/>
  <c r="BO347" i="15"/>
  <c r="DK346" i="15"/>
  <c r="DS345" i="15"/>
  <c r="S345" i="15"/>
  <c r="AA344" i="15"/>
  <c r="BO343" i="15"/>
  <c r="DS342" i="15"/>
  <c r="S342" i="15"/>
  <c r="BO341" i="15"/>
  <c r="DS340" i="15"/>
  <c r="S340" i="15"/>
  <c r="BO339" i="15"/>
  <c r="DS338" i="15"/>
  <c r="S338" i="15"/>
  <c r="BO337" i="15"/>
  <c r="DS336" i="15"/>
  <c r="S336" i="15"/>
  <c r="DK1032" i="15"/>
  <c r="S931" i="15"/>
  <c r="S764" i="15"/>
  <c r="DK721" i="15"/>
  <c r="S689" i="15"/>
  <c r="S657" i="15"/>
  <c r="AA633" i="15"/>
  <c r="AA617" i="15"/>
  <c r="AA601" i="15"/>
  <c r="AA590" i="15"/>
  <c r="AA582" i="15"/>
  <c r="AA574" i="15"/>
  <c r="AA566" i="15"/>
  <c r="DK560" i="15"/>
  <c r="DK556" i="15"/>
  <c r="DK552" i="15"/>
  <c r="DK548" i="15"/>
  <c r="DK544" i="15"/>
  <c r="DK540" i="15"/>
  <c r="DK536" i="15"/>
  <c r="DK532" i="15"/>
  <c r="DK528" i="15"/>
  <c r="AA524" i="15"/>
  <c r="AA520" i="15"/>
  <c r="AA516" i="15"/>
  <c r="AA512" i="15"/>
  <c r="AA508" i="15"/>
  <c r="AA504" i="15"/>
  <c r="BO500" i="15"/>
  <c r="AA497" i="15"/>
  <c r="S494" i="15"/>
  <c r="DS490" i="15"/>
  <c r="DK487" i="15"/>
  <c r="BO484" i="15"/>
  <c r="AA481" i="15"/>
  <c r="S478" i="15"/>
  <c r="DS474" i="15"/>
  <c r="DK471" i="15"/>
  <c r="S470" i="15"/>
  <c r="BO468" i="15"/>
  <c r="DS466" i="15"/>
  <c r="AA465" i="15"/>
  <c r="DK463" i="15"/>
  <c r="S462" i="15"/>
  <c r="BO460" i="15"/>
  <c r="DS458" i="15"/>
  <c r="AA457" i="15"/>
  <c r="DK455" i="15"/>
  <c r="S454" i="15"/>
  <c r="S453" i="15"/>
  <c r="AA452" i="15"/>
  <c r="BO451" i="15"/>
  <c r="DK450" i="15"/>
  <c r="DS449" i="15"/>
  <c r="S449" i="15"/>
  <c r="AA448" i="15"/>
  <c r="BO447" i="15"/>
  <c r="DK446" i="15"/>
  <c r="DS445" i="15"/>
  <c r="S445" i="15"/>
  <c r="AA444" i="15"/>
  <c r="BO443" i="15"/>
  <c r="DK442" i="15"/>
  <c r="DS441" i="15"/>
  <c r="S441" i="15"/>
  <c r="AA440" i="15"/>
  <c r="BO439" i="15"/>
  <c r="DK438" i="15"/>
  <c r="DS437" i="15"/>
  <c r="S437" i="15"/>
  <c r="AA436" i="15"/>
  <c r="BO435" i="15"/>
  <c r="DK434" i="15"/>
  <c r="DS433" i="15"/>
  <c r="S433" i="15"/>
  <c r="AA432" i="15"/>
  <c r="BO431" i="15"/>
  <c r="DK430" i="15"/>
  <c r="DS429" i="15"/>
  <c r="S429" i="15"/>
  <c r="AA428" i="15"/>
  <c r="BO427" i="15"/>
  <c r="DK426" i="15"/>
  <c r="DS425" i="15"/>
  <c r="S425" i="15"/>
  <c r="AA424" i="15"/>
  <c r="BO423" i="15"/>
  <c r="DK422" i="15"/>
  <c r="DS421" i="15"/>
  <c r="S421" i="15"/>
  <c r="AA420" i="15"/>
  <c r="BO419" i="15"/>
  <c r="DK418" i="15"/>
  <c r="DS417" i="15"/>
  <c r="S417" i="15"/>
  <c r="AA416" i="15"/>
  <c r="BO415" i="15"/>
  <c r="DK414" i="15"/>
  <c r="DS413" i="15"/>
  <c r="S413" i="15"/>
  <c r="AA412" i="15"/>
  <c r="BO411" i="15"/>
  <c r="DK410" i="15"/>
  <c r="DS409" i="15"/>
  <c r="S409" i="15"/>
  <c r="AA408" i="15"/>
  <c r="BO407" i="15"/>
  <c r="DK406" i="15"/>
  <c r="DS405" i="15"/>
  <c r="S405" i="15"/>
  <c r="AA404" i="15"/>
  <c r="BO403" i="15"/>
  <c r="DK402" i="15"/>
  <c r="DS401" i="15"/>
  <c r="S401" i="15"/>
  <c r="AA400" i="15"/>
  <c r="BO399" i="15"/>
  <c r="DK398" i="15"/>
  <c r="DS397" i="15"/>
  <c r="S397" i="15"/>
  <c r="AA396" i="15"/>
  <c r="BO395" i="15"/>
  <c r="DK394" i="15"/>
  <c r="DS393" i="15"/>
  <c r="S393" i="15"/>
  <c r="AA392" i="15"/>
  <c r="BO391" i="15"/>
  <c r="DK390" i="15"/>
  <c r="DS389" i="15"/>
  <c r="S389" i="15"/>
  <c r="AA388" i="15"/>
  <c r="BO387" i="15"/>
  <c r="DK386" i="15"/>
  <c r="DS385" i="15"/>
  <c r="S385" i="15"/>
  <c r="AA384" i="15"/>
  <c r="AA383" i="15"/>
  <c r="BO382" i="15"/>
  <c r="DK381" i="15"/>
  <c r="DS380" i="15"/>
  <c r="S380" i="15"/>
  <c r="AA379" i="15"/>
  <c r="BO378" i="15"/>
  <c r="DK377" i="15"/>
  <c r="DS376" i="15"/>
  <c r="S376" i="15"/>
  <c r="AA375" i="15"/>
  <c r="BO374" i="15"/>
  <c r="DK373" i="15"/>
  <c r="DS372" i="15"/>
  <c r="S372" i="15"/>
  <c r="AA371" i="15"/>
  <c r="BO370" i="15"/>
  <c r="DK369" i="15"/>
  <c r="DS368" i="15"/>
  <c r="S368" i="15"/>
  <c r="AA367" i="15"/>
  <c r="BO366" i="15"/>
  <c r="DK365" i="15"/>
  <c r="DS364" i="15"/>
  <c r="S364" i="15"/>
  <c r="AA363" i="15"/>
  <c r="BO362" i="15"/>
  <c r="DK361" i="15"/>
  <c r="DS360" i="15"/>
  <c r="S360" i="15"/>
  <c r="AA359" i="15"/>
  <c r="BO358" i="15"/>
  <c r="DK357" i="15"/>
  <c r="DS356" i="15"/>
  <c r="DK753" i="15"/>
  <c r="AA629" i="15"/>
  <c r="AA580" i="15"/>
  <c r="DK555" i="15"/>
  <c r="DK539" i="15"/>
  <c r="AA523" i="15"/>
  <c r="AA507" i="15"/>
  <c r="AA493" i="15"/>
  <c r="BO480" i="15"/>
  <c r="BO469" i="15"/>
  <c r="S463" i="15"/>
  <c r="DK456" i="15"/>
  <c r="S452" i="15"/>
  <c r="DS448" i="15"/>
  <c r="DK445" i="15"/>
  <c r="BO442" i="15"/>
  <c r="AA439" i="15"/>
  <c r="S436" i="15"/>
  <c r="DS432" i="15"/>
  <c r="DK429" i="15"/>
  <c r="BO426" i="15"/>
  <c r="AA423" i="15"/>
  <c r="S420" i="15"/>
  <c r="DS416" i="15"/>
  <c r="DK413" i="15"/>
  <c r="BO410" i="15"/>
  <c r="AA407" i="15"/>
  <c r="S404" i="15"/>
  <c r="DS400" i="15"/>
  <c r="DK397" i="15"/>
  <c r="BO394" i="15"/>
  <c r="AA391" i="15"/>
  <c r="S388" i="15"/>
  <c r="DS384" i="15"/>
  <c r="BO381" i="15"/>
  <c r="AA378" i="15"/>
  <c r="S375" i="15"/>
  <c r="DS371" i="15"/>
  <c r="DK368" i="15"/>
  <c r="BO365" i="15"/>
  <c r="AA362" i="15"/>
  <c r="S359" i="15"/>
  <c r="S356" i="15"/>
  <c r="BO354" i="15"/>
  <c r="DS352" i="15"/>
  <c r="AA351" i="15"/>
  <c r="DK349" i="15"/>
  <c r="S348" i="15"/>
  <c r="BO346" i="15"/>
  <c r="DS344" i="15"/>
  <c r="AA343" i="15"/>
  <c r="EA341" i="15"/>
  <c r="DK340" i="15"/>
  <c r="AA339" i="15"/>
  <c r="EA337" i="15"/>
  <c r="DK336" i="15"/>
  <c r="DK335" i="15"/>
  <c r="EA334" i="15"/>
  <c r="AA334" i="15"/>
  <c r="DK333" i="15"/>
  <c r="EA332" i="15"/>
  <c r="AA332" i="15"/>
  <c r="DK331" i="15"/>
  <c r="EA330" i="15"/>
  <c r="AA330" i="15"/>
  <c r="DK329" i="15"/>
  <c r="EA328" i="15"/>
  <c r="AA328" i="15"/>
  <c r="DK327" i="15"/>
  <c r="EA326" i="15"/>
  <c r="AA326" i="15"/>
  <c r="DK325" i="15"/>
  <c r="EA324" i="15"/>
  <c r="AA324" i="15"/>
  <c r="DK323" i="15"/>
  <c r="EA322" i="15"/>
  <c r="AA322" i="15"/>
  <c r="DK321" i="15"/>
  <c r="S321" i="15"/>
  <c r="BO320" i="15"/>
  <c r="EA319" i="15"/>
  <c r="AI319" i="15"/>
  <c r="DS318" i="15"/>
  <c r="AA318" i="15"/>
  <c r="DK317" i="15"/>
  <c r="S317" i="15"/>
  <c r="BO316" i="15"/>
  <c r="EA315" i="15"/>
  <c r="AI315" i="15"/>
  <c r="DS314" i="15"/>
  <c r="AA314" i="15"/>
  <c r="DK313" i="15"/>
  <c r="S313" i="15"/>
  <c r="BO312" i="15"/>
  <c r="EA311" i="15"/>
  <c r="AI311" i="15"/>
  <c r="DS310" i="15"/>
  <c r="AA310" i="15"/>
  <c r="DK309" i="15"/>
  <c r="S309" i="15"/>
  <c r="BO308" i="15"/>
  <c r="EA307" i="15"/>
  <c r="AI307" i="15"/>
  <c r="DS306" i="15"/>
  <c r="AA306" i="15"/>
  <c r="DK305" i="15"/>
  <c r="S305" i="15"/>
  <c r="BO304" i="15"/>
  <c r="EA303" i="15"/>
  <c r="AI303" i="15"/>
  <c r="DS302" i="15"/>
  <c r="AA302" i="15"/>
  <c r="DK301" i="15"/>
  <c r="S301" i="15"/>
  <c r="BO300" i="15"/>
  <c r="EA299" i="15"/>
  <c r="AI299" i="15"/>
  <c r="DS298" i="15"/>
  <c r="AA298" i="15"/>
  <c r="DK297" i="15"/>
  <c r="S297" i="15"/>
  <c r="BO296" i="15"/>
  <c r="EA295" i="15"/>
  <c r="AI295" i="15"/>
  <c r="DS294" i="15"/>
  <c r="AA294" i="15"/>
  <c r="DK293" i="15"/>
  <c r="S293" i="15"/>
  <c r="BO292" i="15"/>
  <c r="EA291" i="15"/>
  <c r="AI291" i="15"/>
  <c r="DS290" i="15"/>
  <c r="AA290" i="15"/>
  <c r="DK289" i="15"/>
  <c r="S289" i="15"/>
  <c r="BO288" i="15"/>
  <c r="EA287" i="15"/>
  <c r="AI287" i="15"/>
  <c r="DS286" i="15"/>
  <c r="AA286" i="15"/>
  <c r="DK285" i="15"/>
  <c r="S285" i="15"/>
  <c r="BO284" i="15"/>
  <c r="EA283" i="15"/>
  <c r="AI283" i="15"/>
  <c r="DS282" i="15"/>
  <c r="AA282" i="15"/>
  <c r="DK281" i="15"/>
  <c r="S281" i="15"/>
  <c r="BO280" i="15"/>
  <c r="EA279" i="15"/>
  <c r="AI279" i="15"/>
  <c r="DS278" i="15"/>
  <c r="AA278" i="15"/>
  <c r="DK277" i="15"/>
  <c r="S277" i="15"/>
  <c r="BO276" i="15"/>
  <c r="EA275" i="15"/>
  <c r="AI275" i="15"/>
  <c r="DS274" i="15"/>
  <c r="AA274" i="15"/>
  <c r="S384" i="15"/>
  <c r="DK273" i="15"/>
  <c r="EA271" i="15"/>
  <c r="AI271" i="15"/>
  <c r="DS270" i="15"/>
  <c r="AA270" i="15"/>
  <c r="DK269" i="15"/>
  <c r="S269" i="15"/>
  <c r="BO268" i="15"/>
  <c r="EA267" i="15"/>
  <c r="AI267" i="15"/>
  <c r="DS266" i="15"/>
  <c r="AA266" i="15"/>
  <c r="DK265" i="15"/>
  <c r="S265" i="15"/>
  <c r="BO264" i="15"/>
  <c r="EA263" i="15"/>
  <c r="AI263" i="15"/>
  <c r="DS262" i="15"/>
  <c r="AA262" i="15"/>
  <c r="DK261" i="15"/>
  <c r="S261" i="15"/>
  <c r="BW260" i="15"/>
  <c r="S260" i="15"/>
  <c r="BW259" i="15"/>
  <c r="S259" i="15"/>
  <c r="BW258" i="15"/>
  <c r="S258" i="15"/>
  <c r="BW257" i="15"/>
  <c r="S257" i="15"/>
  <c r="BW256" i="15"/>
  <c r="S256" i="15"/>
  <c r="BW255" i="15"/>
  <c r="S255" i="15"/>
  <c r="BW254" i="15"/>
  <c r="S254" i="15"/>
  <c r="BW253" i="15"/>
  <c r="S253" i="15"/>
  <c r="BW252" i="15"/>
  <c r="S252" i="15"/>
  <c r="BW251" i="15"/>
  <c r="S251" i="15"/>
  <c r="BW250" i="15"/>
  <c r="S250" i="15"/>
  <c r="BW249" i="15"/>
  <c r="S249" i="15"/>
  <c r="BW248" i="15"/>
  <c r="S248" i="15"/>
  <c r="BW247" i="15"/>
  <c r="S247" i="15"/>
  <c r="BW246" i="15"/>
  <c r="S246" i="15"/>
  <c r="BW245" i="15"/>
  <c r="S245" i="15"/>
  <c r="BW244" i="15"/>
  <c r="S244" i="15"/>
  <c r="BW243" i="15"/>
  <c r="S243" i="15"/>
  <c r="BW242" i="15"/>
  <c r="S242" i="15"/>
  <c r="BW241" i="15"/>
  <c r="S241" i="15"/>
  <c r="BW240" i="15"/>
  <c r="S240" i="15"/>
  <c r="BW239" i="15"/>
  <c r="S239" i="15"/>
  <c r="BW238" i="15"/>
  <c r="S238" i="15"/>
  <c r="BW237" i="15"/>
  <c r="S237" i="15"/>
  <c r="BW236" i="15"/>
  <c r="S236" i="15"/>
  <c r="BW235" i="15"/>
  <c r="S235" i="15"/>
  <c r="BW234" i="15"/>
  <c r="S234" i="15"/>
  <c r="BW233" i="15"/>
  <c r="S233" i="15"/>
  <c r="BW232" i="15"/>
  <c r="S232" i="15"/>
  <c r="BW231" i="15"/>
  <c r="S231" i="15"/>
  <c r="BW230" i="15"/>
  <c r="S230" i="15"/>
  <c r="BW229" i="15"/>
  <c r="S229" i="15"/>
  <c r="BW228" i="15"/>
  <c r="S228" i="15"/>
  <c r="BW227" i="15"/>
  <c r="S227" i="15"/>
  <c r="BW226" i="15"/>
  <c r="S226" i="15"/>
  <c r="BW225" i="15"/>
  <c r="S225" i="15"/>
  <c r="BW224" i="15"/>
  <c r="S224" i="15"/>
  <c r="BW223" i="15"/>
  <c r="S223" i="15"/>
  <c r="BW222" i="15"/>
  <c r="S222" i="15"/>
  <c r="BW221" i="15"/>
  <c r="S221" i="15"/>
  <c r="BW220" i="15"/>
  <c r="S220" i="15"/>
  <c r="BW219" i="15"/>
  <c r="S219" i="15"/>
  <c r="BW218" i="15"/>
  <c r="S218" i="15"/>
  <c r="BW217" i="15"/>
  <c r="S217" i="15"/>
  <c r="BW216" i="15"/>
  <c r="S216" i="15"/>
  <c r="BW215" i="15"/>
  <c r="S215" i="15"/>
  <c r="BW214" i="15"/>
  <c r="S214" i="15"/>
  <c r="BW213" i="15"/>
  <c r="S213" i="15"/>
  <c r="BW212" i="15"/>
  <c r="S212" i="15"/>
  <c r="BW211" i="15"/>
  <c r="S211" i="15"/>
  <c r="BW210" i="15"/>
  <c r="S210" i="15"/>
  <c r="BW209" i="15"/>
  <c r="S209" i="15"/>
  <c r="BW208" i="15"/>
  <c r="S208" i="15"/>
  <c r="BW207" i="15"/>
  <c r="S207" i="15"/>
  <c r="BW206" i="15"/>
  <c r="S206" i="15"/>
  <c r="BW205" i="15"/>
  <c r="S205" i="15"/>
  <c r="BW204" i="15"/>
  <c r="S204" i="15"/>
  <c r="BW203" i="15"/>
  <c r="S203" i="15"/>
  <c r="BW202" i="15"/>
  <c r="S202" i="15"/>
  <c r="BW201" i="15"/>
  <c r="S201" i="15"/>
  <c r="BW200" i="15"/>
  <c r="S200" i="15"/>
  <c r="BW199" i="15"/>
  <c r="S199" i="15"/>
  <c r="BW198" i="15"/>
  <c r="S198" i="15"/>
  <c r="BW197" i="15"/>
  <c r="S197" i="15"/>
  <c r="BW196" i="15"/>
  <c r="S196" i="15"/>
  <c r="BW195" i="15"/>
  <c r="S195" i="15"/>
  <c r="BW194" i="15"/>
  <c r="S194" i="15"/>
  <c r="BW193" i="15"/>
  <c r="S193" i="15"/>
  <c r="BW192" i="15"/>
  <c r="S192" i="15"/>
  <c r="BW191" i="15"/>
  <c r="S191" i="15"/>
  <c r="BW190" i="15"/>
  <c r="S190" i="15"/>
  <c r="BW189" i="15"/>
  <c r="S189" i="15"/>
  <c r="BW188" i="15"/>
  <c r="S188" i="15"/>
  <c r="BW187" i="15"/>
  <c r="S187" i="15"/>
  <c r="BW186" i="15"/>
  <c r="S186" i="15"/>
  <c r="EA272" i="15"/>
  <c r="AA272" i="15"/>
  <c r="AI185" i="15"/>
  <c r="DS184" i="15"/>
  <c r="AI184" i="15"/>
  <c r="DS183" i="15"/>
  <c r="AI183" i="15"/>
  <c r="DS182" i="15"/>
  <c r="S713" i="15"/>
  <c r="AA613" i="15"/>
  <c r="AA572" i="15"/>
  <c r="DK551" i="15"/>
  <c r="DK535" i="15"/>
  <c r="AA519" i="15"/>
  <c r="AA503" i="15"/>
  <c r="S490" i="15"/>
  <c r="AA477" i="15"/>
  <c r="DS467" i="15"/>
  <c r="BO461" i="15"/>
  <c r="S455" i="15"/>
  <c r="AA451" i="15"/>
  <c r="S448" i="15"/>
  <c r="DS444" i="15"/>
  <c r="DK441" i="15"/>
  <c r="BO438" i="15"/>
  <c r="AA435" i="15"/>
  <c r="S432" i="15"/>
  <c r="DS428" i="15"/>
  <c r="DK425" i="15"/>
  <c r="BO422" i="15"/>
  <c r="AA419" i="15"/>
  <c r="S416" i="15"/>
  <c r="DS412" i="15"/>
  <c r="DK409" i="15"/>
  <c r="BO406" i="15"/>
  <c r="AA403" i="15"/>
  <c r="S400" i="15"/>
  <c r="DS396" i="15"/>
  <c r="DK393" i="15"/>
  <c r="BO390" i="15"/>
  <c r="AA387" i="15"/>
  <c r="DS383" i="15"/>
  <c r="DK380" i="15"/>
  <c r="BO377" i="15"/>
  <c r="AA374" i="15"/>
  <c r="S371" i="15"/>
  <c r="DS367" i="15"/>
  <c r="DK364" i="15"/>
  <c r="BO361" i="15"/>
  <c r="AA358" i="15"/>
  <c r="DS355" i="15"/>
  <c r="AA354" i="15"/>
  <c r="DK352" i="15"/>
  <c r="S351" i="15"/>
  <c r="BO349" i="15"/>
  <c r="DS347" i="15"/>
  <c r="AA346" i="15"/>
  <c r="DK344" i="15"/>
  <c r="S343" i="15"/>
  <c r="DS341" i="15"/>
  <c r="BO340" i="15"/>
  <c r="S339" i="15"/>
  <c r="DS337" i="15"/>
  <c r="BO336" i="15"/>
  <c r="BO335" i="15"/>
  <c r="DS334" i="15"/>
  <c r="S334" i="15"/>
  <c r="BO333" i="15"/>
  <c r="DS332" i="15"/>
  <c r="S332" i="15"/>
  <c r="BO331" i="15"/>
  <c r="DS330" i="15"/>
  <c r="S330" i="15"/>
  <c r="BO329" i="15"/>
  <c r="DS328" i="15"/>
  <c r="S328" i="15"/>
  <c r="BO327" i="15"/>
  <c r="DS326" i="15"/>
  <c r="S326" i="15"/>
  <c r="BO325" i="15"/>
  <c r="DS324" i="15"/>
  <c r="S324" i="15"/>
  <c r="BO323" i="15"/>
  <c r="DS322" i="15"/>
  <c r="S322" i="15"/>
  <c r="BO321" i="15"/>
  <c r="EA320" i="15"/>
  <c r="AI320" i="15"/>
  <c r="DS319" i="15"/>
  <c r="AA319" i="15"/>
  <c r="DK318" i="15"/>
  <c r="S318" i="15"/>
  <c r="BO317" i="15"/>
  <c r="EA316" i="15"/>
  <c r="AI316" i="15"/>
  <c r="DS315" i="15"/>
  <c r="AA315" i="15"/>
  <c r="DK314" i="15"/>
  <c r="S314" i="15"/>
  <c r="BO313" i="15"/>
  <c r="EA312" i="15"/>
  <c r="AI312" i="15"/>
  <c r="DS311" i="15"/>
  <c r="AA311" i="15"/>
  <c r="DK310" i="15"/>
  <c r="S310" i="15"/>
  <c r="BO309" i="15"/>
  <c r="EA308" i="15"/>
  <c r="AI308" i="15"/>
  <c r="DS307" i="15"/>
  <c r="AA307" i="15"/>
  <c r="DK306" i="15"/>
  <c r="S306" i="15"/>
  <c r="BO305" i="15"/>
  <c r="EA304" i="15"/>
  <c r="AI304" i="15"/>
  <c r="DS303" i="15"/>
  <c r="AA303" i="15"/>
  <c r="DK302" i="15"/>
  <c r="S302" i="15"/>
  <c r="BO301" i="15"/>
  <c r="EA300" i="15"/>
  <c r="AI300" i="15"/>
  <c r="DS299" i="15"/>
  <c r="AA299" i="15"/>
  <c r="DK298" i="15"/>
  <c r="S298" i="15"/>
  <c r="BO297" i="15"/>
  <c r="EA296" i="15"/>
  <c r="AI296" i="15"/>
  <c r="DS295" i="15"/>
  <c r="AA295" i="15"/>
  <c r="DK294" i="15"/>
  <c r="S294" i="15"/>
  <c r="BO293" i="15"/>
  <c r="EA292" i="15"/>
  <c r="AI292" i="15"/>
  <c r="DS291" i="15"/>
  <c r="AA291" i="15"/>
  <c r="DK290" i="15"/>
  <c r="S290" i="15"/>
  <c r="BO289" i="15"/>
  <c r="EA288" i="15"/>
  <c r="AI288" i="15"/>
  <c r="DS287" i="15"/>
  <c r="AA287" i="15"/>
  <c r="DK286" i="15"/>
  <c r="S286" i="15"/>
  <c r="BO285" i="15"/>
  <c r="EA284" i="15"/>
  <c r="AI284" i="15"/>
  <c r="DS283" i="15"/>
  <c r="AA283" i="15"/>
  <c r="DK282" i="15"/>
  <c r="S282" i="15"/>
  <c r="BO281" i="15"/>
  <c r="EA280" i="15"/>
  <c r="AI280" i="15"/>
  <c r="DS279" i="15"/>
  <c r="AA279" i="15"/>
  <c r="DK278" i="15"/>
  <c r="S278" i="15"/>
  <c r="BO277" i="15"/>
  <c r="EA276" i="15"/>
  <c r="AI276" i="15"/>
  <c r="DS275" i="15"/>
  <c r="AA275" i="15"/>
  <c r="DK274" i="15"/>
  <c r="S274" i="15"/>
  <c r="DS273" i="15"/>
  <c r="S273" i="15"/>
  <c r="DS271" i="15"/>
  <c r="AA271" i="15"/>
  <c r="DK270" i="15"/>
  <c r="S270" i="15"/>
  <c r="BO269" i="15"/>
  <c r="EA268" i="15"/>
  <c r="AI268" i="15"/>
  <c r="DS267" i="15"/>
  <c r="AA267" i="15"/>
  <c r="DK266" i="15"/>
  <c r="S266" i="15"/>
  <c r="BO265" i="15"/>
  <c r="EA264" i="15"/>
  <c r="AI264" i="15"/>
  <c r="DS263" i="15"/>
  <c r="AA263" i="15"/>
  <c r="DK262" i="15"/>
  <c r="S262" i="15"/>
  <c r="BO261" i="15"/>
  <c r="EA260" i="15"/>
  <c r="BO260" i="15"/>
  <c r="EA259" i="15"/>
  <c r="BO259" i="15"/>
  <c r="EA258" i="15"/>
  <c r="BO258" i="15"/>
  <c r="EA257" i="15"/>
  <c r="BO257" i="15"/>
  <c r="EA256" i="15"/>
  <c r="BO256" i="15"/>
  <c r="EA255" i="15"/>
  <c r="BO255" i="15"/>
  <c r="EA254" i="15"/>
  <c r="BO254" i="15"/>
  <c r="EA253" i="15"/>
  <c r="BO253" i="15"/>
  <c r="EA252" i="15"/>
  <c r="BO252" i="15"/>
  <c r="EA251" i="15"/>
  <c r="BO251" i="15"/>
  <c r="EA250" i="15"/>
  <c r="BO250" i="15"/>
  <c r="EA249" i="15"/>
  <c r="BO249" i="15"/>
  <c r="EA248" i="15"/>
  <c r="BO248" i="15"/>
  <c r="EA247" i="15"/>
  <c r="BO247" i="15"/>
  <c r="EA246" i="15"/>
  <c r="BO246" i="15"/>
  <c r="EA245" i="15"/>
  <c r="BO245" i="15"/>
  <c r="EA244" i="15"/>
  <c r="BO244" i="15"/>
  <c r="EA243" i="15"/>
  <c r="BO243" i="15"/>
  <c r="EA242" i="15"/>
  <c r="BO242" i="15"/>
  <c r="EA241" i="15"/>
  <c r="BO241" i="15"/>
  <c r="EA240" i="15"/>
  <c r="BO240" i="15"/>
  <c r="EA239" i="15"/>
  <c r="BO239" i="15"/>
  <c r="EA238" i="15"/>
  <c r="BO238" i="15"/>
  <c r="EA237" i="15"/>
  <c r="BO237" i="15"/>
  <c r="EA236" i="15"/>
  <c r="BO236" i="15"/>
  <c r="EA235" i="15"/>
  <c r="BO235" i="15"/>
  <c r="EA234" i="15"/>
  <c r="BO234" i="15"/>
  <c r="EA233" i="15"/>
  <c r="BO233" i="15"/>
  <c r="EA232" i="15"/>
  <c r="BO232" i="15"/>
  <c r="EA231" i="15"/>
  <c r="BO231" i="15"/>
  <c r="EA230" i="15"/>
  <c r="BO230" i="15"/>
  <c r="EA229" i="15"/>
  <c r="BO229" i="15"/>
  <c r="EA228" i="15"/>
  <c r="BO228" i="15"/>
  <c r="EA227" i="15"/>
  <c r="BO227" i="15"/>
  <c r="EA226" i="15"/>
  <c r="BO226" i="15"/>
  <c r="EA225" i="15"/>
  <c r="BO225" i="15"/>
  <c r="EA224" i="15"/>
  <c r="BO224" i="15"/>
  <c r="EA223" i="15"/>
  <c r="BO223" i="15"/>
  <c r="EA222" i="15"/>
  <c r="BO222" i="15"/>
  <c r="EA221" i="15"/>
  <c r="BO221" i="15"/>
  <c r="EA220" i="15"/>
  <c r="BO220" i="15"/>
  <c r="EA219" i="15"/>
  <c r="BO219" i="15"/>
  <c r="EA218" i="15"/>
  <c r="BO218" i="15"/>
  <c r="EA217" i="15"/>
  <c r="BO217" i="15"/>
  <c r="EA216" i="15"/>
  <c r="BO216" i="15"/>
  <c r="EA215" i="15"/>
  <c r="BO215" i="15"/>
  <c r="EA214" i="15"/>
  <c r="BO214" i="15"/>
  <c r="EA213" i="15"/>
  <c r="BO213" i="15"/>
  <c r="EA212" i="15"/>
  <c r="BO212" i="15"/>
  <c r="EA211" i="15"/>
  <c r="BO211" i="15"/>
  <c r="EA210" i="15"/>
  <c r="BO210" i="15"/>
  <c r="EA209" i="15"/>
  <c r="BO209" i="15"/>
  <c r="EA208" i="15"/>
  <c r="BO208" i="15"/>
  <c r="EA207" i="15"/>
  <c r="BO207" i="15"/>
  <c r="EA206" i="15"/>
  <c r="BO206" i="15"/>
  <c r="EA205" i="15"/>
  <c r="BO205" i="15"/>
  <c r="EA204" i="15"/>
  <c r="BO204" i="15"/>
  <c r="EA203" i="15"/>
  <c r="BO203" i="15"/>
  <c r="EA202" i="15"/>
  <c r="BO202" i="15"/>
  <c r="EA201" i="15"/>
  <c r="BO201" i="15"/>
  <c r="EA200" i="15"/>
  <c r="BO200" i="15"/>
  <c r="EA199" i="15"/>
  <c r="BO199" i="15"/>
  <c r="EA198" i="15"/>
  <c r="BO198" i="15"/>
  <c r="EA197" i="15"/>
  <c r="BO197" i="15"/>
  <c r="EA196" i="15"/>
  <c r="BO196" i="15"/>
  <c r="EA195" i="15"/>
  <c r="BO195" i="15"/>
  <c r="EA194" i="15"/>
  <c r="BO194" i="15"/>
  <c r="EA193" i="15"/>
  <c r="BO193" i="15"/>
  <c r="EA192" i="15"/>
  <c r="BO192" i="15"/>
  <c r="EA191" i="15"/>
  <c r="BO191" i="15"/>
  <c r="EA190" i="15"/>
  <c r="BO190" i="15"/>
  <c r="EA189" i="15"/>
  <c r="BO189" i="15"/>
  <c r="EA188" i="15"/>
  <c r="BO188" i="15"/>
  <c r="EA187" i="15"/>
  <c r="BO187" i="15"/>
  <c r="EA186" i="15"/>
  <c r="BO186" i="15"/>
  <c r="EA185" i="15"/>
  <c r="AI272" i="15"/>
  <c r="DK185" i="15"/>
  <c r="AA185" i="15"/>
  <c r="DK184" i="15"/>
  <c r="AA184" i="15"/>
  <c r="DK183" i="15"/>
  <c r="AA183" i="15"/>
  <c r="DK953" i="15"/>
  <c r="S681" i="15"/>
  <c r="AA597" i="15"/>
  <c r="DK564" i="15"/>
  <c r="DK547" i="15"/>
  <c r="DK531" i="15"/>
  <c r="AA515" i="15"/>
  <c r="DK499" i="15"/>
  <c r="DS486" i="15"/>
  <c r="S474" i="15"/>
  <c r="AA466" i="15"/>
  <c r="DS459" i="15"/>
  <c r="DK453" i="15"/>
  <c r="BO450" i="15"/>
  <c r="AA447" i="15"/>
  <c r="S444" i="15"/>
  <c r="DS440" i="15"/>
  <c r="DK437" i="15"/>
  <c r="BO434" i="15"/>
  <c r="AA431" i="15"/>
  <c r="S428" i="15"/>
  <c r="DS424" i="15"/>
  <c r="DK421" i="15"/>
  <c r="BO418" i="15"/>
  <c r="AA415" i="15"/>
  <c r="S412" i="15"/>
  <c r="DS408" i="15"/>
  <c r="DK405" i="15"/>
  <c r="BO402" i="15"/>
  <c r="AA399" i="15"/>
  <c r="S396" i="15"/>
  <c r="DS392" i="15"/>
  <c r="DK389" i="15"/>
  <c r="BO386" i="15"/>
  <c r="S383" i="15"/>
  <c r="DS379" i="15"/>
  <c r="DK376" i="15"/>
  <c r="BO373" i="15"/>
  <c r="AA370" i="15"/>
  <c r="S367" i="15"/>
  <c r="DS363" i="15"/>
  <c r="DK360" i="15"/>
  <c r="BO357" i="15"/>
  <c r="AA355" i="15"/>
  <c r="DK353" i="15"/>
  <c r="S352" i="15"/>
  <c r="BO350" i="15"/>
  <c r="DS348" i="15"/>
  <c r="AA347" i="15"/>
  <c r="DK345" i="15"/>
  <c r="S344" i="15"/>
  <c r="DK342" i="15"/>
  <c r="AA341" i="15"/>
  <c r="EA339" i="15"/>
  <c r="DK338" i="15"/>
  <c r="AA337" i="15"/>
  <c r="EA335" i="15"/>
  <c r="AA335" i="15"/>
  <c r="DK334" i="15"/>
  <c r="EA333" i="15"/>
  <c r="AA333" i="15"/>
  <c r="DK332" i="15"/>
  <c r="EA331" i="15"/>
  <c r="AA331" i="15"/>
  <c r="DK330" i="15"/>
  <c r="EA329" i="15"/>
  <c r="AA329" i="15"/>
  <c r="DK328" i="15"/>
  <c r="EA327" i="15"/>
  <c r="AA327" i="15"/>
  <c r="DK326" i="15"/>
  <c r="EA325" i="15"/>
  <c r="AA325" i="15"/>
  <c r="DK324" i="15"/>
  <c r="EA323" i="15"/>
  <c r="AA323" i="15"/>
  <c r="DK322" i="15"/>
  <c r="EA321" i="15"/>
  <c r="AI321" i="15"/>
  <c r="DS320" i="15"/>
  <c r="AA320" i="15"/>
  <c r="DK319" i="15"/>
  <c r="S319" i="15"/>
  <c r="BO318" i="15"/>
  <c r="EA317" i="15"/>
  <c r="AI317" i="15"/>
  <c r="DS316" i="15"/>
  <c r="AA316" i="15"/>
  <c r="DK315" i="15"/>
  <c r="S315" i="15"/>
  <c r="BO314" i="15"/>
  <c r="EA313" i="15"/>
  <c r="AI313" i="15"/>
  <c r="DS312" i="15"/>
  <c r="AA312" i="15"/>
  <c r="DK311" i="15"/>
  <c r="S311" i="15"/>
  <c r="BO310" i="15"/>
  <c r="EA309" i="15"/>
  <c r="AI309" i="15"/>
  <c r="DS308" i="15"/>
  <c r="AA308" i="15"/>
  <c r="DK307" i="15"/>
  <c r="S307" i="15"/>
  <c r="BO306" i="15"/>
  <c r="EA305" i="15"/>
  <c r="AI305" i="15"/>
  <c r="DS304" i="15"/>
  <c r="AA304" i="15"/>
  <c r="DK303" i="15"/>
  <c r="S303" i="15"/>
  <c r="BO302" i="15"/>
  <c r="EA301" i="15"/>
  <c r="AI301" i="15"/>
  <c r="DS300" i="15"/>
  <c r="AA300" i="15"/>
  <c r="DK299" i="15"/>
  <c r="S299" i="15"/>
  <c r="BO298" i="15"/>
  <c r="EA297" i="15"/>
  <c r="AI297" i="15"/>
  <c r="DS296" i="15"/>
  <c r="AA296" i="15"/>
  <c r="DK295" i="15"/>
  <c r="S295" i="15"/>
  <c r="BO294" i="15"/>
  <c r="EA293" i="15"/>
  <c r="AI293" i="15"/>
  <c r="DS292" i="15"/>
  <c r="AA292" i="15"/>
  <c r="DK291" i="15"/>
  <c r="S291" i="15"/>
  <c r="BO290" i="15"/>
  <c r="EA289" i="15"/>
  <c r="AI289" i="15"/>
  <c r="DS288" i="15"/>
  <c r="AA288" i="15"/>
  <c r="DK287" i="15"/>
  <c r="S287" i="15"/>
  <c r="BO286" i="15"/>
  <c r="EA285" i="15"/>
  <c r="AI285" i="15"/>
  <c r="DS284" i="15"/>
  <c r="AA284" i="15"/>
  <c r="DK283" i="15"/>
  <c r="S283" i="15"/>
  <c r="BO282" i="15"/>
  <c r="EA281" i="15"/>
  <c r="AI281" i="15"/>
  <c r="DS280" i="15"/>
  <c r="AA280" i="15"/>
  <c r="DK279" i="15"/>
  <c r="S279" i="15"/>
  <c r="BO278" i="15"/>
  <c r="EA277" i="15"/>
  <c r="AI277" i="15"/>
  <c r="DS276" i="15"/>
  <c r="AA276" i="15"/>
  <c r="DK275" i="15"/>
  <c r="S275" i="15"/>
  <c r="BO274" i="15"/>
  <c r="EA273" i="15"/>
  <c r="AA273" i="15"/>
  <c r="BO272" i="15"/>
  <c r="DK271" i="15"/>
  <c r="S271" i="15"/>
  <c r="BO270" i="15"/>
  <c r="EA269" i="15"/>
  <c r="AI269" i="15"/>
  <c r="DS268" i="15"/>
  <c r="AA268" i="15"/>
  <c r="DK267" i="15"/>
  <c r="S267" i="15"/>
  <c r="BO266" i="15"/>
  <c r="EA265" i="15"/>
  <c r="AI265" i="15"/>
  <c r="DS264" i="15"/>
  <c r="AA264" i="15"/>
  <c r="DK263" i="15"/>
  <c r="S263" i="15"/>
  <c r="BO262" i="15"/>
  <c r="EA261" i="15"/>
  <c r="AI261" i="15"/>
  <c r="DS260" i="15"/>
  <c r="AI260" i="15"/>
  <c r="DS259" i="15"/>
  <c r="AI259" i="15"/>
  <c r="DS258" i="15"/>
  <c r="AI258" i="15"/>
  <c r="DS257" i="15"/>
  <c r="AI257" i="15"/>
  <c r="DS256" i="15"/>
  <c r="AI256" i="15"/>
  <c r="DS255" i="15"/>
  <c r="AI255" i="15"/>
  <c r="DS254" i="15"/>
  <c r="AI254" i="15"/>
  <c r="DS253" i="15"/>
  <c r="AI253" i="15"/>
  <c r="DS252" i="15"/>
  <c r="AI252" i="15"/>
  <c r="DS251" i="15"/>
  <c r="AI251" i="15"/>
  <c r="DS250" i="15"/>
  <c r="AI250" i="15"/>
  <c r="DS249" i="15"/>
  <c r="AI249" i="15"/>
  <c r="DS248" i="15"/>
  <c r="AI248" i="15"/>
  <c r="DS247" i="15"/>
  <c r="AI247" i="15"/>
  <c r="DS246" i="15"/>
  <c r="AI246" i="15"/>
  <c r="DS245" i="15"/>
  <c r="AI245" i="15"/>
  <c r="DS244" i="15"/>
  <c r="AI244" i="15"/>
  <c r="DS243" i="15"/>
  <c r="AI243" i="15"/>
  <c r="DS242" i="15"/>
  <c r="AI242" i="15"/>
  <c r="DS241" i="15"/>
  <c r="AI241" i="15"/>
  <c r="DS240" i="15"/>
  <c r="AI240" i="15"/>
  <c r="DS239" i="15"/>
  <c r="AI239" i="15"/>
  <c r="DS238" i="15"/>
  <c r="AI238" i="15"/>
  <c r="DS237" i="15"/>
  <c r="AI237" i="15"/>
  <c r="DS236" i="15"/>
  <c r="AI236" i="15"/>
  <c r="DS235" i="15"/>
  <c r="AI235" i="15"/>
  <c r="DS234" i="15"/>
  <c r="AI234" i="15"/>
  <c r="DS233" i="15"/>
  <c r="AI233" i="15"/>
  <c r="DS232" i="15"/>
  <c r="AI232" i="15"/>
  <c r="DS231" i="15"/>
  <c r="AI231" i="15"/>
  <c r="DS230" i="15"/>
  <c r="AI230" i="15"/>
  <c r="DS229" i="15"/>
  <c r="AI229" i="15"/>
  <c r="DS228" i="15"/>
  <c r="AI228" i="15"/>
  <c r="DS227" i="15"/>
  <c r="AI227" i="15"/>
  <c r="DS226" i="15"/>
  <c r="AI226" i="15"/>
  <c r="DS225" i="15"/>
  <c r="AI225" i="15"/>
  <c r="DS224" i="15"/>
  <c r="AI224" i="15"/>
  <c r="DS223" i="15"/>
  <c r="AI223" i="15"/>
  <c r="DS222" i="15"/>
  <c r="AI222" i="15"/>
  <c r="DS221" i="15"/>
  <c r="AI221" i="15"/>
  <c r="DS220" i="15"/>
  <c r="AI220" i="15"/>
  <c r="DS219" i="15"/>
  <c r="AI219" i="15"/>
  <c r="DS218" i="15"/>
  <c r="AI218" i="15"/>
  <c r="DS217" i="15"/>
  <c r="AI217" i="15"/>
  <c r="DS216" i="15"/>
  <c r="AI216" i="15"/>
  <c r="DS215" i="15"/>
  <c r="AI215" i="15"/>
  <c r="DS214" i="15"/>
  <c r="AI214" i="15"/>
  <c r="DS213" i="15"/>
  <c r="AI213" i="15"/>
  <c r="DS212" i="15"/>
  <c r="AI212" i="15"/>
  <c r="DS211" i="15"/>
  <c r="AI211" i="15"/>
  <c r="DS210" i="15"/>
  <c r="AI210" i="15"/>
  <c r="DS209" i="15"/>
  <c r="AI209" i="15"/>
  <c r="DS208" i="15"/>
  <c r="AI208" i="15"/>
  <c r="DS207" i="15"/>
  <c r="AI207" i="15"/>
  <c r="DS206" i="15"/>
  <c r="AI206" i="15"/>
  <c r="DS205" i="15"/>
  <c r="AI205" i="15"/>
  <c r="DS204" i="15"/>
  <c r="AI204" i="15"/>
  <c r="DS203" i="15"/>
  <c r="AI203" i="15"/>
  <c r="DS202" i="15"/>
  <c r="AI202" i="15"/>
  <c r="DS201" i="15"/>
  <c r="AI201" i="15"/>
  <c r="DS200" i="15"/>
  <c r="AI200" i="15"/>
  <c r="DS199" i="15"/>
  <c r="AI199" i="15"/>
  <c r="DS198" i="15"/>
  <c r="AI198" i="15"/>
  <c r="DS197" i="15"/>
  <c r="AI197" i="15"/>
  <c r="DS196" i="15"/>
  <c r="AI196" i="15"/>
  <c r="DS195" i="15"/>
  <c r="AI195" i="15"/>
  <c r="DS194" i="15"/>
  <c r="AI194" i="15"/>
  <c r="DS193" i="15"/>
  <c r="AI193" i="15"/>
  <c r="DS192" i="15"/>
  <c r="AI192" i="15"/>
  <c r="DS191" i="15"/>
  <c r="AI191" i="15"/>
  <c r="DS190" i="15"/>
  <c r="AI190" i="15"/>
  <c r="DS189" i="15"/>
  <c r="AI189" i="15"/>
  <c r="DS188" i="15"/>
  <c r="AI188" i="15"/>
  <c r="DS187" i="15"/>
  <c r="AI187" i="15"/>
  <c r="DS186" i="15"/>
  <c r="AI186" i="15"/>
  <c r="DS185" i="15"/>
  <c r="AI273" i="15"/>
  <c r="BW185" i="15"/>
  <c r="S185" i="15"/>
  <c r="BW184" i="15"/>
  <c r="S184" i="15"/>
  <c r="BW183" i="15"/>
  <c r="S183" i="15"/>
  <c r="AA588" i="15"/>
  <c r="AA511" i="15"/>
  <c r="DK464" i="15"/>
  <c r="BO446" i="15"/>
  <c r="DK433" i="15"/>
  <c r="DS420" i="15"/>
  <c r="S408" i="15"/>
  <c r="AA395" i="15"/>
  <c r="AA382" i="15"/>
  <c r="BO369" i="15"/>
  <c r="DK356" i="15"/>
  <c r="AA350" i="15"/>
  <c r="DS343" i="15"/>
  <c r="BO338" i="15"/>
  <c r="BO334" i="15"/>
  <c r="DS331" i="15"/>
  <c r="S329" i="15"/>
  <c r="BO326" i="15"/>
  <c r="DS323" i="15"/>
  <c r="AA321" i="15"/>
  <c r="EA318" i="15"/>
  <c r="DK316" i="15"/>
  <c r="AI314" i="15"/>
  <c r="S312" i="15"/>
  <c r="DS309" i="15"/>
  <c r="BO307" i="15"/>
  <c r="AA305" i="15"/>
  <c r="EA302" i="15"/>
  <c r="DK300" i="15"/>
  <c r="AI298" i="15"/>
  <c r="S296" i="15"/>
  <c r="DS293" i="15"/>
  <c r="BO291" i="15"/>
  <c r="AA289" i="15"/>
  <c r="EA286" i="15"/>
  <c r="DK284" i="15"/>
  <c r="AI282" i="15"/>
  <c r="S280" i="15"/>
  <c r="DS277" i="15"/>
  <c r="BO275" i="15"/>
  <c r="DK272" i="15"/>
  <c r="AI270" i="15"/>
  <c r="S268" i="15"/>
  <c r="DS265" i="15"/>
  <c r="BO263" i="15"/>
  <c r="AA261" i="15"/>
  <c r="AA259" i="15"/>
  <c r="AA257" i="15"/>
  <c r="AA255" i="15"/>
  <c r="AA253" i="15"/>
  <c r="AA251" i="15"/>
  <c r="AA249" i="15"/>
  <c r="AA247" i="15"/>
  <c r="AA245" i="15"/>
  <c r="AA243" i="15"/>
  <c r="AA241" i="15"/>
  <c r="AA239" i="15"/>
  <c r="AA237" i="15"/>
  <c r="AA235" i="15"/>
  <c r="AA233" i="15"/>
  <c r="AA231" i="15"/>
  <c r="AA229" i="15"/>
  <c r="AA227" i="15"/>
  <c r="AA225" i="15"/>
  <c r="AA223" i="15"/>
  <c r="AA221" i="15"/>
  <c r="AA219" i="15"/>
  <c r="AA217" i="15"/>
  <c r="AA215" i="15"/>
  <c r="AA213" i="15"/>
  <c r="AA211" i="15"/>
  <c r="AA209" i="15"/>
  <c r="AA207" i="15"/>
  <c r="AA205" i="15"/>
  <c r="AA203" i="15"/>
  <c r="AA201" i="15"/>
  <c r="AA199" i="15"/>
  <c r="AA197" i="15"/>
  <c r="AA195" i="15"/>
  <c r="AA193" i="15"/>
  <c r="AA191" i="15"/>
  <c r="AA189" i="15"/>
  <c r="AA187" i="15"/>
  <c r="DS272" i="15"/>
  <c r="EA183" i="15"/>
  <c r="BW182" i="15"/>
  <c r="S182" i="15"/>
  <c r="BW181" i="15"/>
  <c r="S181" i="15"/>
  <c r="BW180" i="15"/>
  <c r="S180" i="15"/>
  <c r="BW179" i="15"/>
  <c r="S179" i="15"/>
  <c r="BW178" i="15"/>
  <c r="S178" i="15"/>
  <c r="BW177" i="15"/>
  <c r="S177" i="15"/>
  <c r="BW176" i="15"/>
  <c r="S176" i="15"/>
  <c r="BW175" i="15"/>
  <c r="S175" i="15"/>
  <c r="BW174" i="15"/>
  <c r="S174" i="15"/>
  <c r="BW173" i="15"/>
  <c r="S173" i="15"/>
  <c r="BW172" i="15"/>
  <c r="S172" i="15"/>
  <c r="BW171" i="15"/>
  <c r="S171" i="15"/>
  <c r="BW170" i="15"/>
  <c r="S170" i="15"/>
  <c r="BW169" i="15"/>
  <c r="S169" i="15"/>
  <c r="BW168" i="15"/>
  <c r="S168" i="15"/>
  <c r="BW167" i="15"/>
  <c r="S167" i="15"/>
  <c r="BW166" i="15"/>
  <c r="S166" i="15"/>
  <c r="BW165" i="15"/>
  <c r="S165" i="15"/>
  <c r="BW164" i="15"/>
  <c r="S164" i="15"/>
  <c r="BW163" i="15"/>
  <c r="S163" i="15"/>
  <c r="BW162" i="15"/>
  <c r="S162" i="15"/>
  <c r="BW161" i="15"/>
  <c r="S161" i="15"/>
  <c r="BW160" i="15"/>
  <c r="S160" i="15"/>
  <c r="BW159" i="15"/>
  <c r="S159" i="15"/>
  <c r="BW158" i="15"/>
  <c r="S158" i="15"/>
  <c r="DK157" i="15"/>
  <c r="AA157" i="15"/>
  <c r="DS156" i="15"/>
  <c r="AI156" i="15"/>
  <c r="EA155" i="15"/>
  <c r="BO155" i="15"/>
  <c r="EI153" i="15"/>
  <c r="BW153" i="15"/>
  <c r="S153" i="15"/>
  <c r="DK152" i="15"/>
  <c r="AA152" i="15"/>
  <c r="DS151" i="15"/>
  <c r="AI151" i="15"/>
  <c r="EA138" i="15"/>
  <c r="BO138" i="15"/>
  <c r="S138" i="15"/>
  <c r="DK137" i="15"/>
  <c r="AI137" i="15"/>
  <c r="EA136" i="15"/>
  <c r="BO136" i="15"/>
  <c r="S136" i="15"/>
  <c r="DK135" i="15"/>
  <c r="AI135" i="15"/>
  <c r="EA134" i="15"/>
  <c r="BO134" i="15"/>
  <c r="S134" i="15"/>
  <c r="DK123" i="15"/>
  <c r="AI123" i="15"/>
  <c r="EA122" i="15"/>
  <c r="BO122" i="15"/>
  <c r="S122" i="15"/>
  <c r="DK121" i="15"/>
  <c r="AI121" i="15"/>
  <c r="EA120" i="15"/>
  <c r="BO120" i="15"/>
  <c r="S120" i="15"/>
  <c r="DK119" i="15"/>
  <c r="AI119" i="15"/>
  <c r="EA113" i="15"/>
  <c r="BO113" i="15"/>
  <c r="S113" i="15"/>
  <c r="DK112" i="15"/>
  <c r="AI112" i="15"/>
  <c r="EA111" i="15"/>
  <c r="BW111" i="15"/>
  <c r="AA111" i="15"/>
  <c r="DS110" i="15"/>
  <c r="BO110" i="15"/>
  <c r="S110" i="15"/>
  <c r="DK105" i="15"/>
  <c r="AQ105" i="15"/>
  <c r="EI104" i="15"/>
  <c r="CE104" i="15"/>
  <c r="AI104" i="15"/>
  <c r="EA103" i="15"/>
  <c r="BW103" i="15"/>
  <c r="AA103" i="15"/>
  <c r="DS99" i="15"/>
  <c r="BO99" i="15"/>
  <c r="S99" i="15"/>
  <c r="DK98" i="15"/>
  <c r="AQ98" i="15"/>
  <c r="EI97" i="15"/>
  <c r="CE97" i="15"/>
  <c r="AI97" i="15"/>
  <c r="EA67" i="15"/>
  <c r="BW67" i="15"/>
  <c r="AI67" i="15"/>
  <c r="EA66" i="15"/>
  <c r="BW66" i="15"/>
  <c r="AI66" i="15"/>
  <c r="EA65" i="15"/>
  <c r="BW65" i="15"/>
  <c r="AI65" i="15"/>
  <c r="EI64" i="15"/>
  <c r="CE64" i="15"/>
  <c r="AQ64" i="15"/>
  <c r="EQ60" i="15"/>
  <c r="DK60" i="15"/>
  <c r="AY60" i="15"/>
  <c r="S60" i="15"/>
  <c r="DS59" i="15"/>
  <c r="BO59" i="15"/>
  <c r="AA59" i="15"/>
  <c r="EA58" i="15"/>
  <c r="CE58" i="15"/>
  <c r="AQ58" i="15"/>
  <c r="EI144" i="15"/>
  <c r="BW144" i="15"/>
  <c r="AA144" i="15"/>
  <c r="DS143" i="15"/>
  <c r="AQ143" i="15"/>
  <c r="EI142" i="15"/>
  <c r="BW142" i="15"/>
  <c r="AA142" i="15"/>
  <c r="DS141" i="15"/>
  <c r="AQ141" i="15"/>
  <c r="EI140" i="15"/>
  <c r="BW140" i="15"/>
  <c r="AA140" i="15"/>
  <c r="DS133" i="15"/>
  <c r="AQ133" i="15"/>
  <c r="EI132" i="15"/>
  <c r="BW132" i="15"/>
  <c r="AA132" i="15"/>
  <c r="DS131" i="15"/>
  <c r="AQ131" i="15"/>
  <c r="EI130" i="15"/>
  <c r="BW130" i="15"/>
  <c r="AA130" i="15"/>
  <c r="DS118" i="15"/>
  <c r="AQ118" i="15"/>
  <c r="EI117" i="15"/>
  <c r="BW117" i="15"/>
  <c r="AA117" i="15"/>
  <c r="DS116" i="15"/>
  <c r="AQ116" i="15"/>
  <c r="EI115" i="15"/>
  <c r="BW115" i="15"/>
  <c r="AA115" i="15"/>
  <c r="DS114" i="15"/>
  <c r="AQ114" i="15"/>
  <c r="EI93" i="15"/>
  <c r="CE93" i="15"/>
  <c r="AI93" i="15"/>
  <c r="EA92" i="15"/>
  <c r="BW92" i="15"/>
  <c r="AA92" i="15"/>
  <c r="DS91" i="15"/>
  <c r="BO91" i="15"/>
  <c r="S91" i="15"/>
  <c r="DK90" i="15"/>
  <c r="AQ90" i="15"/>
  <c r="EI89" i="15"/>
  <c r="CE89" i="15"/>
  <c r="AI89" i="15"/>
  <c r="EA84" i="15"/>
  <c r="BW84" i="15"/>
  <c r="AA84" i="15"/>
  <c r="DS83" i="15"/>
  <c r="BO83" i="15"/>
  <c r="S83" i="15"/>
  <c r="DK82" i="15"/>
  <c r="AQ82" i="15"/>
  <c r="EI78" i="15"/>
  <c r="CE78" i="15"/>
  <c r="AI78" i="15"/>
  <c r="EA77" i="15"/>
  <c r="BW77" i="15"/>
  <c r="AA77" i="15"/>
  <c r="DS76" i="15"/>
  <c r="BO76" i="15"/>
  <c r="S76" i="15"/>
  <c r="DK154" i="15"/>
  <c r="AA154" i="15"/>
  <c r="DS124" i="15"/>
  <c r="AQ124" i="15"/>
  <c r="EI109" i="15"/>
  <c r="CE109" i="15"/>
  <c r="AI109" i="15"/>
  <c r="EA108" i="15"/>
  <c r="BW108" i="15"/>
  <c r="AA108" i="15"/>
  <c r="DS107" i="15"/>
  <c r="BO107" i="15"/>
  <c r="S107" i="15"/>
  <c r="DK106" i="15"/>
  <c r="AQ106" i="15"/>
  <c r="EI102" i="15"/>
  <c r="CE102" i="15"/>
  <c r="AI102" i="15"/>
  <c r="EA101" i="15"/>
  <c r="BW101" i="15"/>
  <c r="AA101" i="15"/>
  <c r="DS100" i="15"/>
  <c r="BO100" i="15"/>
  <c r="S100" i="15"/>
  <c r="DK96" i="15"/>
  <c r="AQ96" i="15"/>
  <c r="EI95" i="15"/>
  <c r="CE95" i="15"/>
  <c r="AI95" i="15"/>
  <c r="EA94" i="15"/>
  <c r="BW94" i="15"/>
  <c r="AA94" i="15"/>
  <c r="DS72" i="15"/>
  <c r="BO72" i="15"/>
  <c r="S72" i="15"/>
  <c r="DK71" i="15"/>
  <c r="AQ71" i="15"/>
  <c r="EI70" i="15"/>
  <c r="CE70" i="15"/>
  <c r="AI70" i="15"/>
  <c r="EA69" i="15"/>
  <c r="BW69" i="15"/>
  <c r="AA69" i="15"/>
  <c r="DS68" i="15"/>
  <c r="BO68" i="15"/>
  <c r="AA68" i="15"/>
  <c r="EA63" i="15"/>
  <c r="BW63" i="15"/>
  <c r="AI63" i="15"/>
  <c r="EI62" i="15"/>
  <c r="CE62" i="15"/>
  <c r="AQ62" i="15"/>
  <c r="EQ61" i="15"/>
  <c r="DK559" i="15"/>
  <c r="BO496" i="15"/>
  <c r="AA458" i="15"/>
  <c r="AA443" i="15"/>
  <c r="BO430" i="15"/>
  <c r="DK417" i="15"/>
  <c r="DS404" i="15"/>
  <c r="S392" i="15"/>
  <c r="S379" i="15"/>
  <c r="AA366" i="15"/>
  <c r="S355" i="15"/>
  <c r="DK348" i="15"/>
  <c r="BO342" i="15"/>
  <c r="S337" i="15"/>
  <c r="DS333" i="15"/>
  <c r="S331" i="15"/>
  <c r="BO328" i="15"/>
  <c r="DS325" i="15"/>
  <c r="S323" i="15"/>
  <c r="DK320" i="15"/>
  <c r="AI318" i="15"/>
  <c r="S316" i="15"/>
  <c r="DS313" i="15"/>
  <c r="BO311" i="15"/>
  <c r="AA309" i="15"/>
  <c r="EA306" i="15"/>
  <c r="DK304" i="15"/>
  <c r="AI302" i="15"/>
  <c r="S300" i="15"/>
  <c r="DS297" i="15"/>
  <c r="BO295" i="15"/>
  <c r="AA293" i="15"/>
  <c r="EA290" i="15"/>
  <c r="DK288" i="15"/>
  <c r="AI286" i="15"/>
  <c r="S284" i="15"/>
  <c r="DS281" i="15"/>
  <c r="BO279" i="15"/>
  <c r="AA277" i="15"/>
  <c r="EA274" i="15"/>
  <c r="S272" i="15"/>
  <c r="DS269" i="15"/>
  <c r="BO267" i="15"/>
  <c r="AA265" i="15"/>
  <c r="EA262" i="15"/>
  <c r="DK260" i="15"/>
  <c r="DK258" i="15"/>
  <c r="DK256" i="15"/>
  <c r="DK254" i="15"/>
  <c r="DK252" i="15"/>
  <c r="DK250" i="15"/>
  <c r="DK248" i="15"/>
  <c r="DK246" i="15"/>
  <c r="DK244" i="15"/>
  <c r="DK242" i="15"/>
  <c r="DK240" i="15"/>
  <c r="DK238" i="15"/>
  <c r="DK236" i="15"/>
  <c r="DK234" i="15"/>
  <c r="DK232" i="15"/>
  <c r="DK230" i="15"/>
  <c r="DK228" i="15"/>
  <c r="DK226" i="15"/>
  <c r="DK224" i="15"/>
  <c r="DK222" i="15"/>
  <c r="DK220" i="15"/>
  <c r="DK218" i="15"/>
  <c r="DK216" i="15"/>
  <c r="DK214" i="15"/>
  <c r="DK212" i="15"/>
  <c r="DK210" i="15"/>
  <c r="DK208" i="15"/>
  <c r="DK206" i="15"/>
  <c r="DK204" i="15"/>
  <c r="DK202" i="15"/>
  <c r="DK200" i="15"/>
  <c r="DK198" i="15"/>
  <c r="DK196" i="15"/>
  <c r="DK194" i="15"/>
  <c r="DK192" i="15"/>
  <c r="DK190" i="15"/>
  <c r="DK188" i="15"/>
  <c r="DK186" i="15"/>
  <c r="BO185" i="15"/>
  <c r="BO183" i="15"/>
  <c r="BO182" i="15"/>
  <c r="EA181" i="15"/>
  <c r="BO181" i="15"/>
  <c r="EA180" i="15"/>
  <c r="BO180" i="15"/>
  <c r="EA179" i="15"/>
  <c r="BO179" i="15"/>
  <c r="EA178" i="15"/>
  <c r="BO178" i="15"/>
  <c r="EA177" i="15"/>
  <c r="BO177" i="15"/>
  <c r="EA176" i="15"/>
  <c r="BO176" i="15"/>
  <c r="EA175" i="15"/>
  <c r="BO175" i="15"/>
  <c r="EA174" i="15"/>
  <c r="BO174" i="15"/>
  <c r="EA173" i="15"/>
  <c r="BO173" i="15"/>
  <c r="EA172" i="15"/>
  <c r="BO172" i="15"/>
  <c r="EA171" i="15"/>
  <c r="BO171" i="15"/>
  <c r="EA170" i="15"/>
  <c r="BO170" i="15"/>
  <c r="EA169" i="15"/>
  <c r="BO169" i="15"/>
  <c r="EA168" i="15"/>
  <c r="BO168" i="15"/>
  <c r="EA167" i="15"/>
  <c r="BO167" i="15"/>
  <c r="EA166" i="15"/>
  <c r="BO166" i="15"/>
  <c r="EA165" i="15"/>
  <c r="BO165" i="15"/>
  <c r="EA164" i="15"/>
  <c r="BO164" i="15"/>
  <c r="EA163" i="15"/>
  <c r="BO163" i="15"/>
  <c r="EA162" i="15"/>
  <c r="BO162" i="15"/>
  <c r="EA161" i="15"/>
  <c r="BO161" i="15"/>
  <c r="EA160" i="15"/>
  <c r="BO160" i="15"/>
  <c r="EA159" i="15"/>
  <c r="BO159" i="15"/>
  <c r="EA158" i="15"/>
  <c r="BO158" i="15"/>
  <c r="EI157" i="15"/>
  <c r="BW157" i="15"/>
  <c r="S157" i="15"/>
  <c r="DK156" i="15"/>
  <c r="AA156" i="15"/>
  <c r="DS155" i="15"/>
  <c r="AI155" i="15"/>
  <c r="EA153" i="15"/>
  <c r="BO153" i="15"/>
  <c r="EI152" i="15"/>
  <c r="BW152" i="15"/>
  <c r="S152" i="15"/>
  <c r="DK151" i="15"/>
  <c r="AA151" i="15"/>
  <c r="DS138" i="15"/>
  <c r="AQ138" i="15"/>
  <c r="EI137" i="15"/>
  <c r="BW137" i="15"/>
  <c r="AA137" i="15"/>
  <c r="DS136" i="15"/>
  <c r="AQ136" i="15"/>
  <c r="EI135" i="15"/>
  <c r="BW135" i="15"/>
  <c r="AA135" i="15"/>
  <c r="DS134" i="15"/>
  <c r="AQ134" i="15"/>
  <c r="EI123" i="15"/>
  <c r="BW123" i="15"/>
  <c r="AA123" i="15"/>
  <c r="DS122" i="15"/>
  <c r="AQ122" i="15"/>
  <c r="EI121" i="15"/>
  <c r="BW121" i="15"/>
  <c r="AA121" i="15"/>
  <c r="DS120" i="15"/>
  <c r="AQ120" i="15"/>
  <c r="EI119" i="15"/>
  <c r="BW119" i="15"/>
  <c r="AA119" i="15"/>
  <c r="DS113" i="15"/>
  <c r="AQ113" i="15"/>
  <c r="EI112" i="15"/>
  <c r="BW112" i="15"/>
  <c r="AA112" i="15"/>
  <c r="DS111" i="15"/>
  <c r="BO111" i="15"/>
  <c r="S111" i="15"/>
  <c r="DK110" i="15"/>
  <c r="AQ110" i="15"/>
  <c r="EI105" i="15"/>
  <c r="CE105" i="15"/>
  <c r="AI105" i="15"/>
  <c r="EA104" i="15"/>
  <c r="BW104" i="15"/>
  <c r="AA104" i="15"/>
  <c r="DS103" i="15"/>
  <c r="BO103" i="15"/>
  <c r="S103" i="15"/>
  <c r="DK99" i="15"/>
  <c r="AQ99" i="15"/>
  <c r="EI98" i="15"/>
  <c r="CE98" i="15"/>
  <c r="AI98" i="15"/>
  <c r="EA97" i="15"/>
  <c r="BW97" i="15"/>
  <c r="AA97" i="15"/>
  <c r="DS67" i="15"/>
  <c r="BO67" i="15"/>
  <c r="AA67" i="15"/>
  <c r="DS66" i="15"/>
  <c r="BO66" i="15"/>
  <c r="AA66" i="15"/>
  <c r="DS65" i="15"/>
  <c r="BO65" i="15"/>
  <c r="AA65" i="15"/>
  <c r="EA64" i="15"/>
  <c r="BW64" i="15"/>
  <c r="AI64" i="15"/>
  <c r="EI60" i="15"/>
  <c r="CE60" i="15"/>
  <c r="AQ60" i="15"/>
  <c r="EQ59" i="15"/>
  <c r="DK59" i="15"/>
  <c r="AY59" i="15"/>
  <c r="S59" i="15"/>
  <c r="DS58" i="15"/>
  <c r="BW58" i="15"/>
  <c r="AI58" i="15"/>
  <c r="EA144" i="15"/>
  <c r="BO144" i="15"/>
  <c r="S144" i="15"/>
  <c r="DK143" i="15"/>
  <c r="AI143" i="15"/>
  <c r="EA142" i="15"/>
  <c r="BO142" i="15"/>
  <c r="S142" i="15"/>
  <c r="DK141" i="15"/>
  <c r="AI141" i="15"/>
  <c r="EA140" i="15"/>
  <c r="BO140" i="15"/>
  <c r="S140" i="15"/>
  <c r="DK133" i="15"/>
  <c r="AI133" i="15"/>
  <c r="EA132" i="15"/>
  <c r="BO132" i="15"/>
  <c r="S132" i="15"/>
  <c r="DK131" i="15"/>
  <c r="AI131" i="15"/>
  <c r="EA130" i="15"/>
  <c r="BO130" i="15"/>
  <c r="S130" i="15"/>
  <c r="DK118" i="15"/>
  <c r="AI118" i="15"/>
  <c r="EA117" i="15"/>
  <c r="BO117" i="15"/>
  <c r="S117" i="15"/>
  <c r="DK116" i="15"/>
  <c r="AI116" i="15"/>
  <c r="EA115" i="15"/>
  <c r="BO115" i="15"/>
  <c r="S115" i="15"/>
  <c r="DK114" i="15"/>
  <c r="AI114" i="15"/>
  <c r="EA93" i="15"/>
  <c r="BW93" i="15"/>
  <c r="AA93" i="15"/>
  <c r="DS92" i="15"/>
  <c r="BO92" i="15"/>
  <c r="S92" i="15"/>
  <c r="DK91" i="15"/>
  <c r="AQ91" i="15"/>
  <c r="EI90" i="15"/>
  <c r="CE90" i="15"/>
  <c r="AI90" i="15"/>
  <c r="EA89" i="15"/>
  <c r="BW89" i="15"/>
  <c r="AA89" i="15"/>
  <c r="DS84" i="15"/>
  <c r="BO84" i="15"/>
  <c r="S84" i="15"/>
  <c r="DK83" i="15"/>
  <c r="AQ83" i="15"/>
  <c r="EI82" i="15"/>
  <c r="CE82" i="15"/>
  <c r="AI82" i="15"/>
  <c r="EA78" i="15"/>
  <c r="BW78" i="15"/>
  <c r="AA78" i="15"/>
  <c r="DS77" i="15"/>
  <c r="BO77" i="15"/>
  <c r="S77" i="15"/>
  <c r="DK76" i="15"/>
  <c r="AQ76" i="15"/>
  <c r="EI154" i="15"/>
  <c r="BW154" i="15"/>
  <c r="S154" i="15"/>
  <c r="DK124" i="15"/>
  <c r="AI124" i="15"/>
  <c r="EA109" i="15"/>
  <c r="BW109" i="15"/>
  <c r="AA109" i="15"/>
  <c r="DS108" i="15"/>
  <c r="BO108" i="15"/>
  <c r="S108" i="15"/>
  <c r="DK107" i="15"/>
  <c r="AQ107" i="15"/>
  <c r="EI106" i="15"/>
  <c r="CE106" i="15"/>
  <c r="AI106" i="15"/>
  <c r="EA102" i="15"/>
  <c r="BW102" i="15"/>
  <c r="AA102" i="15"/>
  <c r="DS101" i="15"/>
  <c r="BO101" i="15"/>
  <c r="S101" i="15"/>
  <c r="DK100" i="15"/>
  <c r="AQ100" i="15"/>
  <c r="EI96" i="15"/>
  <c r="CE96" i="15"/>
  <c r="AI96" i="15"/>
  <c r="EA95" i="15"/>
  <c r="BW95" i="15"/>
  <c r="AA95" i="15"/>
  <c r="DS94" i="15"/>
  <c r="BO94" i="15"/>
  <c r="S94" i="15"/>
  <c r="DK72" i="15"/>
  <c r="AQ72" i="15"/>
  <c r="EI71" i="15"/>
  <c r="CE71" i="15"/>
  <c r="AI71" i="15"/>
  <c r="EA70" i="15"/>
  <c r="BW70" i="15"/>
  <c r="AA70" i="15"/>
  <c r="DS69" i="15"/>
  <c r="BO69" i="15"/>
  <c r="S69" i="15"/>
  <c r="DK68" i="15"/>
  <c r="S810" i="15"/>
  <c r="DK543" i="15"/>
  <c r="DK483" i="15"/>
  <c r="DS452" i="15"/>
  <c r="S440" i="15"/>
  <c r="AA427" i="15"/>
  <c r="BO414" i="15"/>
  <c r="DK401" i="15"/>
  <c r="DS388" i="15"/>
  <c r="DS375" i="15"/>
  <c r="S363" i="15"/>
  <c r="BO353" i="15"/>
  <c r="S347" i="15"/>
  <c r="S341" i="15"/>
  <c r="DS335" i="15"/>
  <c r="S333" i="15"/>
  <c r="BO330" i="15"/>
  <c r="DS327" i="15"/>
  <c r="S325" i="15"/>
  <c r="BO322" i="15"/>
  <c r="S320" i="15"/>
  <c r="DS317" i="15"/>
  <c r="BO315" i="15"/>
  <c r="AA313" i="15"/>
  <c r="EA310" i="15"/>
  <c r="DK308" i="15"/>
  <c r="AI306" i="15"/>
  <c r="S304" i="15"/>
  <c r="DS301" i="15"/>
  <c r="BO299" i="15"/>
  <c r="AA297" i="15"/>
  <c r="EA294" i="15"/>
  <c r="DK292" i="15"/>
  <c r="AI290" i="15"/>
  <c r="S288" i="15"/>
  <c r="DS285" i="15"/>
  <c r="BO283" i="15"/>
  <c r="AA281" i="15"/>
  <c r="EA278" i="15"/>
  <c r="DK276" i="15"/>
  <c r="AI274" i="15"/>
  <c r="BO271" i="15"/>
  <c r="AA269" i="15"/>
  <c r="EA266" i="15"/>
  <c r="DK264" i="15"/>
  <c r="AI262" i="15"/>
  <c r="AA260" i="15"/>
  <c r="AA258" i="15"/>
  <c r="AA256" i="15"/>
  <c r="AA254" i="15"/>
  <c r="AA252" i="15"/>
  <c r="AA250" i="15"/>
  <c r="AA248" i="15"/>
  <c r="AA246" i="15"/>
  <c r="AA244" i="15"/>
  <c r="AA242" i="15"/>
  <c r="AA240" i="15"/>
  <c r="AA238" i="15"/>
  <c r="AA236" i="15"/>
  <c r="AA234" i="15"/>
  <c r="AA232" i="15"/>
  <c r="AA230" i="15"/>
  <c r="AA228" i="15"/>
  <c r="AA226" i="15"/>
  <c r="AA224" i="15"/>
  <c r="AA222" i="15"/>
  <c r="AA220" i="15"/>
  <c r="AA218" i="15"/>
  <c r="AA216" i="15"/>
  <c r="AA214" i="15"/>
  <c r="AA212" i="15"/>
  <c r="AA210" i="15"/>
  <c r="AA208" i="15"/>
  <c r="AA206" i="15"/>
  <c r="AA204" i="15"/>
  <c r="AA202" i="15"/>
  <c r="AA200" i="15"/>
  <c r="AA198" i="15"/>
  <c r="AA196" i="15"/>
  <c r="AA194" i="15"/>
  <c r="AA192" i="15"/>
  <c r="AA190" i="15"/>
  <c r="AA188" i="15"/>
  <c r="AA186" i="15"/>
  <c r="EA184" i="15"/>
  <c r="EA182" i="15"/>
  <c r="AI182" i="15"/>
  <c r="DS181" i="15"/>
  <c r="AI181" i="15"/>
  <c r="DS180" i="15"/>
  <c r="AI180" i="15"/>
  <c r="DS179" i="15"/>
  <c r="AI179" i="15"/>
  <c r="DS178" i="15"/>
  <c r="AI178" i="15"/>
  <c r="DS177" i="15"/>
  <c r="AI177" i="15"/>
  <c r="DS176" i="15"/>
  <c r="AI176" i="15"/>
  <c r="DS175" i="15"/>
  <c r="AI175" i="15"/>
  <c r="DS174" i="15"/>
  <c r="AI174" i="15"/>
  <c r="DS173" i="15"/>
  <c r="AI173" i="15"/>
  <c r="DS172" i="15"/>
  <c r="AI172" i="15"/>
  <c r="DS171" i="15"/>
  <c r="AI171" i="15"/>
  <c r="DS170" i="15"/>
  <c r="AI170" i="15"/>
  <c r="DS169" i="15"/>
  <c r="AI169" i="15"/>
  <c r="DS168" i="15"/>
  <c r="AI168" i="15"/>
  <c r="DS167" i="15"/>
  <c r="AI167" i="15"/>
  <c r="DS166" i="15"/>
  <c r="AI166" i="15"/>
  <c r="DS165" i="15"/>
  <c r="AI165" i="15"/>
  <c r="DS164" i="15"/>
  <c r="AI164" i="15"/>
  <c r="DS163" i="15"/>
  <c r="AI163" i="15"/>
  <c r="DS162" i="15"/>
  <c r="AI162" i="15"/>
  <c r="DS161" i="15"/>
  <c r="AI161" i="15"/>
  <c r="DS160" i="15"/>
  <c r="AI160" i="15"/>
  <c r="DS159" i="15"/>
  <c r="AI159" i="15"/>
  <c r="DS158" i="15"/>
  <c r="AI158" i="15"/>
  <c r="EA157" i="15"/>
  <c r="BO157" i="15"/>
  <c r="EI156" i="15"/>
  <c r="BW156" i="15"/>
  <c r="S156" i="15"/>
  <c r="DK155" i="15"/>
  <c r="AA155" i="15"/>
  <c r="DS153" i="15"/>
  <c r="AI153" i="15"/>
  <c r="EA152" i="15"/>
  <c r="BO152" i="15"/>
  <c r="EI151" i="15"/>
  <c r="BW151" i="15"/>
  <c r="S151" i="15"/>
  <c r="DK138" i="15"/>
  <c r="AI138" i="15"/>
  <c r="EA137" i="15"/>
  <c r="BO137" i="15"/>
  <c r="S137" i="15"/>
  <c r="DK136" i="15"/>
  <c r="AI136" i="15"/>
  <c r="EA135" i="15"/>
  <c r="BO135" i="15"/>
  <c r="S135" i="15"/>
  <c r="DK134" i="15"/>
  <c r="AI134" i="15"/>
  <c r="EA123" i="15"/>
  <c r="BO123" i="15"/>
  <c r="S123" i="15"/>
  <c r="DK122" i="15"/>
  <c r="AI122" i="15"/>
  <c r="EA121" i="15"/>
  <c r="BO121" i="15"/>
  <c r="S121" i="15"/>
  <c r="DK120" i="15"/>
  <c r="AI120" i="15"/>
  <c r="EA119" i="15"/>
  <c r="BO119" i="15"/>
  <c r="S119" i="15"/>
  <c r="DK113" i="15"/>
  <c r="AI113" i="15"/>
  <c r="EA112" i="15"/>
  <c r="BO112" i="15"/>
  <c r="S112" i="15"/>
  <c r="DK111" i="15"/>
  <c r="AQ111" i="15"/>
  <c r="EI110" i="15"/>
  <c r="CE110" i="15"/>
  <c r="AI110" i="15"/>
  <c r="EA105" i="15"/>
  <c r="BW105" i="15"/>
  <c r="AA105" i="15"/>
  <c r="DS104" i="15"/>
  <c r="BO104" i="15"/>
  <c r="S104" i="15"/>
  <c r="DK103" i="15"/>
  <c r="AQ103" i="15"/>
  <c r="EI99" i="15"/>
  <c r="CE99" i="15"/>
  <c r="AI99" i="15"/>
  <c r="EA98" i="15"/>
  <c r="BW98" i="15"/>
  <c r="AA98" i="15"/>
  <c r="DS97" i="15"/>
  <c r="BO97" i="15"/>
  <c r="S97" i="15"/>
  <c r="DK67" i="15"/>
  <c r="AY67" i="15"/>
  <c r="S67" i="15"/>
  <c r="DK66" i="15"/>
  <c r="AY66" i="15"/>
  <c r="S66" i="15"/>
  <c r="DK65" i="15"/>
  <c r="AY65" i="15"/>
  <c r="S65" i="15"/>
  <c r="DS64" i="15"/>
  <c r="BO64" i="15"/>
  <c r="AA64" i="15"/>
  <c r="EA60" i="15"/>
  <c r="BW60" i="15"/>
  <c r="AI60" i="15"/>
  <c r="EI59" i="15"/>
  <c r="CE59" i="15"/>
  <c r="AQ59" i="15"/>
  <c r="EQ58" i="15"/>
  <c r="DK58" i="15"/>
  <c r="BO58" i="15"/>
  <c r="AA58" i="15"/>
  <c r="DS144" i="15"/>
  <c r="AQ144" i="15"/>
  <c r="EI143" i="15"/>
  <c r="BW143" i="15"/>
  <c r="AA143" i="15"/>
  <c r="DS142" i="15"/>
  <c r="AQ142" i="15"/>
  <c r="EI141" i="15"/>
  <c r="BW141" i="15"/>
  <c r="AA141" i="15"/>
  <c r="DS140" i="15"/>
  <c r="AQ140" i="15"/>
  <c r="EI133" i="15"/>
  <c r="BW133" i="15"/>
  <c r="AA133" i="15"/>
  <c r="DS132" i="15"/>
  <c r="AQ132" i="15"/>
  <c r="EI131" i="15"/>
  <c r="BW131" i="15"/>
  <c r="AA131" i="15"/>
  <c r="DS130" i="15"/>
  <c r="AQ130" i="15"/>
  <c r="EI118" i="15"/>
  <c r="BW118" i="15"/>
  <c r="AA118" i="15"/>
  <c r="DS117" i="15"/>
  <c r="AQ117" i="15"/>
  <c r="EI116" i="15"/>
  <c r="BW116" i="15"/>
  <c r="AA116" i="15"/>
  <c r="DS115" i="15"/>
  <c r="AQ115" i="15"/>
  <c r="EI114" i="15"/>
  <c r="BW114" i="15"/>
  <c r="AA114" i="15"/>
  <c r="DS93" i="15"/>
  <c r="BO93" i="15"/>
  <c r="S93" i="15"/>
  <c r="DK92" i="15"/>
  <c r="AQ92" i="15"/>
  <c r="EI91" i="15"/>
  <c r="CE91" i="15"/>
  <c r="AI91" i="15"/>
  <c r="EA90" i="15"/>
  <c r="BW90" i="15"/>
  <c r="AA90" i="15"/>
  <c r="DS89" i="15"/>
  <c r="BO89" i="15"/>
  <c r="S89" i="15"/>
  <c r="DK84" i="15"/>
  <c r="AQ84" i="15"/>
  <c r="EI83" i="15"/>
  <c r="CE83" i="15"/>
  <c r="AI83" i="15"/>
  <c r="EA82" i="15"/>
  <c r="BW82" i="15"/>
  <c r="AA82" i="15"/>
  <c r="DS78" i="15"/>
  <c r="BO78" i="15"/>
  <c r="S78" i="15"/>
  <c r="DK77" i="15"/>
  <c r="AQ77" i="15"/>
  <c r="EI76" i="15"/>
  <c r="CE76" i="15"/>
  <c r="AI76" i="15"/>
  <c r="EA154" i="15"/>
  <c r="BO154" i="15"/>
  <c r="EI124" i="15"/>
  <c r="BW124" i="15"/>
  <c r="AA124" i="15"/>
  <c r="DS109" i="15"/>
  <c r="BO109" i="15"/>
  <c r="S109" i="15"/>
  <c r="DK108" i="15"/>
  <c r="AQ108" i="15"/>
  <c r="EI107" i="15"/>
  <c r="CE107" i="15"/>
  <c r="AI107" i="15"/>
  <c r="EA106" i="15"/>
  <c r="BW106" i="15"/>
  <c r="AA106" i="15"/>
  <c r="DS102" i="15"/>
  <c r="BO102" i="15"/>
  <c r="S102" i="15"/>
  <c r="DK101" i="15"/>
  <c r="AQ101" i="15"/>
  <c r="EI100" i="15"/>
  <c r="CE100" i="15"/>
  <c r="AI100" i="15"/>
  <c r="EA96" i="15"/>
  <c r="BW96" i="15"/>
  <c r="AA96" i="15"/>
  <c r="DS95" i="15"/>
  <c r="BO95" i="15"/>
  <c r="S95" i="15"/>
  <c r="DK94" i="15"/>
  <c r="AQ94" i="15"/>
  <c r="EI72" i="15"/>
  <c r="CE72" i="15"/>
  <c r="AI72" i="15"/>
  <c r="EA71" i="15"/>
  <c r="BW71" i="15"/>
  <c r="AA71" i="15"/>
  <c r="DS70" i="15"/>
  <c r="BO70" i="15"/>
  <c r="S70" i="15"/>
  <c r="DK69" i="15"/>
  <c r="AQ69" i="15"/>
  <c r="EI68" i="15"/>
  <c r="CE68" i="15"/>
  <c r="AQ68" i="15"/>
  <c r="EQ63" i="15"/>
  <c r="DK63" i="15"/>
  <c r="AY63" i="15"/>
  <c r="S63" i="15"/>
  <c r="DS62" i="15"/>
  <c r="BO62" i="15"/>
  <c r="AA62" i="15"/>
  <c r="EA61" i="15"/>
  <c r="BW61" i="15"/>
  <c r="S471" i="15"/>
  <c r="AA411" i="15"/>
  <c r="DS359" i="15"/>
  <c r="S335" i="15"/>
  <c r="BO324" i="15"/>
  <c r="EA314" i="15"/>
  <c r="DS305" i="15"/>
  <c r="DK296" i="15"/>
  <c r="BO287" i="15"/>
  <c r="AI278" i="15"/>
  <c r="DK268" i="15"/>
  <c r="DK259" i="15"/>
  <c r="DK251" i="15"/>
  <c r="DK243" i="15"/>
  <c r="DK235" i="15"/>
  <c r="DK227" i="15"/>
  <c r="DK219" i="15"/>
  <c r="DK211" i="15"/>
  <c r="DK203" i="15"/>
  <c r="DK195" i="15"/>
  <c r="DK187" i="15"/>
  <c r="AA182" i="15"/>
  <c r="AA180" i="15"/>
  <c r="AA178" i="15"/>
  <c r="AA176" i="15"/>
  <c r="AA174" i="15"/>
  <c r="AA172" i="15"/>
  <c r="AA170" i="15"/>
  <c r="AA168" i="15"/>
  <c r="AA166" i="15"/>
  <c r="AA164" i="15"/>
  <c r="AA162" i="15"/>
  <c r="AA160" i="15"/>
  <c r="AA158" i="15"/>
  <c r="BO156" i="15"/>
  <c r="DK153" i="15"/>
  <c r="EA151" i="15"/>
  <c r="AA138" i="15"/>
  <c r="BW136" i="15"/>
  <c r="EI134" i="15"/>
  <c r="AQ123" i="15"/>
  <c r="DS121" i="15"/>
  <c r="AA120" i="15"/>
  <c r="BW113" i="15"/>
  <c r="EI111" i="15"/>
  <c r="BW110" i="15"/>
  <c r="S105" i="15"/>
  <c r="CE103" i="15"/>
  <c r="AA99" i="15"/>
  <c r="DK97" i="15"/>
  <c r="AQ67" i="15"/>
  <c r="EI65" i="15"/>
  <c r="DK64" i="15"/>
  <c r="BO60" i="15"/>
  <c r="AI59" i="15"/>
  <c r="S58" i="15"/>
  <c r="BO143" i="15"/>
  <c r="EA141" i="15"/>
  <c r="AI140" i="15"/>
  <c r="DK132" i="15"/>
  <c r="S131" i="15"/>
  <c r="BO118" i="15"/>
  <c r="EA116" i="15"/>
  <c r="AI115" i="15"/>
  <c r="DK93" i="15"/>
  <c r="AI92" i="15"/>
  <c r="DS90" i="15"/>
  <c r="AQ89" i="15"/>
  <c r="EA83" i="15"/>
  <c r="BO82" i="15"/>
  <c r="EI77" i="15"/>
  <c r="BW76" i="15"/>
  <c r="EA124" i="15"/>
  <c r="AQ109" i="15"/>
  <c r="EA107" i="15"/>
  <c r="BO106" i="15"/>
  <c r="EI101" i="15"/>
  <c r="BW100" i="15"/>
  <c r="S96" i="15"/>
  <c r="CE94" i="15"/>
  <c r="AA72" i="15"/>
  <c r="DK70" i="15"/>
  <c r="AI69" i="15"/>
  <c r="AI68" i="15"/>
  <c r="CE63" i="15"/>
  <c r="EQ62" i="15"/>
  <c r="AY62" i="15"/>
  <c r="DS61" i="15"/>
  <c r="AY61" i="15"/>
  <c r="S61" i="15"/>
  <c r="DS57" i="15"/>
  <c r="BW57" i="15"/>
  <c r="AI57" i="15"/>
  <c r="EI56" i="15"/>
  <c r="CM56" i="15"/>
  <c r="AY56" i="15"/>
  <c r="S56" i="15"/>
  <c r="DS55" i="15"/>
  <c r="BW55" i="15"/>
  <c r="DK150" i="15"/>
  <c r="AA150" i="15"/>
  <c r="DS149" i="15"/>
  <c r="AI149" i="15"/>
  <c r="EA148" i="15"/>
  <c r="BO148" i="15"/>
  <c r="S148" i="15"/>
  <c r="DK147" i="15"/>
  <c r="AI147" i="15"/>
  <c r="EA146" i="15"/>
  <c r="BO146" i="15"/>
  <c r="S146" i="15"/>
  <c r="DK145" i="15"/>
  <c r="AI145" i="15"/>
  <c r="EA139" i="15"/>
  <c r="BO139" i="15"/>
  <c r="S139" i="15"/>
  <c r="DK129" i="15"/>
  <c r="AI129" i="15"/>
  <c r="EA128" i="15"/>
  <c r="BO128" i="15"/>
  <c r="S128" i="15"/>
  <c r="DK127" i="15"/>
  <c r="AI127" i="15"/>
  <c r="EA126" i="15"/>
  <c r="BO126" i="15"/>
  <c r="S126" i="15"/>
  <c r="DK125" i="15"/>
  <c r="AI125" i="15"/>
  <c r="EA88" i="15"/>
  <c r="BW88" i="15"/>
  <c r="AA88" i="15"/>
  <c r="DS87" i="15"/>
  <c r="BO87" i="15"/>
  <c r="S87" i="15"/>
  <c r="DK86" i="15"/>
  <c r="AQ86" i="15"/>
  <c r="EI85" i="15"/>
  <c r="CE85" i="15"/>
  <c r="AI85" i="15"/>
  <c r="EA81" i="15"/>
  <c r="BW81" i="15"/>
  <c r="AA81" i="15"/>
  <c r="DS80" i="15"/>
  <c r="BO80" i="15"/>
  <c r="S80" i="15"/>
  <c r="DK79" i="15"/>
  <c r="AQ79" i="15"/>
  <c r="EI75" i="15"/>
  <c r="CE75" i="15"/>
  <c r="AI75" i="15"/>
  <c r="EA74" i="15"/>
  <c r="BW74" i="15"/>
  <c r="AA74" i="15"/>
  <c r="DS73" i="15"/>
  <c r="BO73" i="15"/>
  <c r="S73" i="15"/>
  <c r="EY8" i="15"/>
  <c r="DS8" i="15"/>
  <c r="CM8" i="15"/>
  <c r="BG8" i="15"/>
  <c r="AA8" i="15"/>
  <c r="EI7" i="15"/>
  <c r="DC7" i="15"/>
  <c r="BW7" i="15"/>
  <c r="AQ7" i="15"/>
  <c r="EY6" i="15"/>
  <c r="DS6" i="15"/>
  <c r="CM6" i="15"/>
  <c r="BG6" i="15"/>
  <c r="AA6" i="15"/>
  <c r="EI5" i="15"/>
  <c r="DC5" i="15"/>
  <c r="BW5" i="15"/>
  <c r="AQ5" i="15"/>
  <c r="EY4" i="15"/>
  <c r="DS4" i="15"/>
  <c r="CM4" i="15"/>
  <c r="BG4" i="15"/>
  <c r="AA4" i="15"/>
  <c r="EI3" i="15"/>
  <c r="DC3" i="15"/>
  <c r="BW3" i="15"/>
  <c r="AQ3" i="15"/>
  <c r="EY2" i="15"/>
  <c r="DS2" i="15"/>
  <c r="CM2" i="15"/>
  <c r="BG2" i="15"/>
  <c r="AA2" i="15"/>
  <c r="EI1" i="15"/>
  <c r="DC1" i="15"/>
  <c r="BW1" i="15"/>
  <c r="AQ1" i="15"/>
  <c r="AY55" i="15"/>
  <c r="EA51" i="15"/>
  <c r="CE51" i="15"/>
  <c r="AQ51" i="15"/>
  <c r="EQ50" i="15"/>
  <c r="DK50" i="15"/>
  <c r="BO50" i="15"/>
  <c r="AA50" i="15"/>
  <c r="EA49" i="15"/>
  <c r="CE49" i="15"/>
  <c r="AQ49" i="15"/>
  <c r="EQ48" i="15"/>
  <c r="DK48" i="15"/>
  <c r="BO48" i="15"/>
  <c r="AA48" i="15"/>
  <c r="EA47" i="15"/>
  <c r="CE47" i="15"/>
  <c r="AQ47" i="15"/>
  <c r="EQ42" i="15"/>
  <c r="DK42" i="15"/>
  <c r="BO42" i="15"/>
  <c r="AA42" i="15"/>
  <c r="EA41" i="15"/>
  <c r="CE41" i="15"/>
  <c r="AQ41" i="15"/>
  <c r="EQ40" i="15"/>
  <c r="DK40" i="15"/>
  <c r="BO40" i="15"/>
  <c r="AA40" i="15"/>
  <c r="EA36" i="15"/>
  <c r="CE36" i="15"/>
  <c r="AQ36" i="15"/>
  <c r="EQ35" i="15"/>
  <c r="DK35" i="15"/>
  <c r="BO35" i="15"/>
  <c r="AA35" i="15"/>
  <c r="EA34" i="15"/>
  <c r="CE34" i="15"/>
  <c r="AQ34" i="15"/>
  <c r="EQ30" i="15"/>
  <c r="DK30" i="15"/>
  <c r="BO30" i="15"/>
  <c r="AA30" i="15"/>
  <c r="EA29" i="15"/>
  <c r="CE29" i="15"/>
  <c r="AQ29" i="15"/>
  <c r="EY28" i="15"/>
  <c r="DS28" i="15"/>
  <c r="BW28" i="15"/>
  <c r="AI28" i="15"/>
  <c r="EQ27" i="15"/>
  <c r="DK27" i="15"/>
  <c r="BO27" i="15"/>
  <c r="AI27" i="15"/>
  <c r="EQ26" i="15"/>
  <c r="DK26" i="15"/>
  <c r="BW26" i="15"/>
  <c r="AQ26" i="15"/>
  <c r="EQ54" i="15"/>
  <c r="DK54" i="15"/>
  <c r="BO54" i="15"/>
  <c r="AA54" i="15"/>
  <c r="EA53" i="15"/>
  <c r="CE53" i="15"/>
  <c r="AQ53" i="15"/>
  <c r="EQ52" i="15"/>
  <c r="DK52" i="15"/>
  <c r="BO52" i="15"/>
  <c r="AA52" i="15"/>
  <c r="EI46" i="15"/>
  <c r="CM46" i="15"/>
  <c r="AY46" i="15"/>
  <c r="S46" i="15"/>
  <c r="DS45" i="15"/>
  <c r="BW45" i="15"/>
  <c r="AI45" i="15"/>
  <c r="EI44" i="15"/>
  <c r="CM44" i="15"/>
  <c r="AY44" i="15"/>
  <c r="S44" i="15"/>
  <c r="DS43" i="15"/>
  <c r="BW43" i="15"/>
  <c r="AI43" i="15"/>
  <c r="EI39" i="15"/>
  <c r="CM39" i="15"/>
  <c r="AY39" i="15"/>
  <c r="S39" i="15"/>
  <c r="DS38" i="15"/>
  <c r="BW38" i="15"/>
  <c r="AI38" i="15"/>
  <c r="EI37" i="15"/>
  <c r="CM37" i="15"/>
  <c r="AY37" i="15"/>
  <c r="S37" i="15"/>
  <c r="DS33" i="15"/>
  <c r="BW33" i="15"/>
  <c r="AI33" i="15"/>
  <c r="EI32" i="15"/>
  <c r="CM32" i="15"/>
  <c r="AY32" i="15"/>
  <c r="S32" i="15"/>
  <c r="DS31" i="15"/>
  <c r="BW31" i="15"/>
  <c r="AI31" i="15"/>
  <c r="EQ25" i="15"/>
  <c r="DK25" i="15"/>
  <c r="BW25" i="15"/>
  <c r="AQ25" i="15"/>
  <c r="EY24" i="15"/>
  <c r="DS24" i="15"/>
  <c r="CE24" i="15"/>
  <c r="AY24" i="15"/>
  <c r="S24" i="15"/>
  <c r="EA23" i="15"/>
  <c r="CM23" i="15"/>
  <c r="BG23" i="15"/>
  <c r="AA23" i="15"/>
  <c r="EI22" i="15"/>
  <c r="CU22" i="15"/>
  <c r="BO22" i="15"/>
  <c r="AI22" i="15"/>
  <c r="EQ21" i="15"/>
  <c r="DK21" i="15"/>
  <c r="BW21" i="15"/>
  <c r="AQ21" i="15"/>
  <c r="EY20" i="15"/>
  <c r="DS20" i="15"/>
  <c r="CE20" i="15"/>
  <c r="AY20" i="15"/>
  <c r="S20" i="15"/>
  <c r="EA19" i="15"/>
  <c r="CM19" i="15"/>
  <c r="BG19" i="15"/>
  <c r="AA19" i="15"/>
  <c r="EI18" i="15"/>
  <c r="CU18" i="15"/>
  <c r="BO18" i="15"/>
  <c r="AI18" i="15"/>
  <c r="EQ17" i="15"/>
  <c r="DK17" i="15"/>
  <c r="BW17" i="15"/>
  <c r="AQ17" i="15"/>
  <c r="EY16" i="15"/>
  <c r="DS16" i="15"/>
  <c r="CE16" i="15"/>
  <c r="AY16" i="15"/>
  <c r="S16" i="15"/>
  <c r="EA15" i="15"/>
  <c r="CM15" i="15"/>
  <c r="BG15" i="15"/>
  <c r="DK449" i="15"/>
  <c r="BO398" i="15"/>
  <c r="DS351" i="15"/>
  <c r="BO332" i="15"/>
  <c r="DS321" i="15"/>
  <c r="DK312" i="15"/>
  <c r="BO303" i="15"/>
  <c r="AI294" i="15"/>
  <c r="AA285" i="15"/>
  <c r="S276" i="15"/>
  <c r="AI266" i="15"/>
  <c r="DK257" i="15"/>
  <c r="DK249" i="15"/>
  <c r="DK241" i="15"/>
  <c r="DK233" i="15"/>
  <c r="DK225" i="15"/>
  <c r="DK217" i="15"/>
  <c r="DK209" i="15"/>
  <c r="DK201" i="15"/>
  <c r="DK193" i="15"/>
  <c r="BO273" i="15"/>
  <c r="DK181" i="15"/>
  <c r="DK179" i="15"/>
  <c r="DK177" i="15"/>
  <c r="DK175" i="15"/>
  <c r="DK173" i="15"/>
  <c r="DK171" i="15"/>
  <c r="DK169" i="15"/>
  <c r="DK167" i="15"/>
  <c r="DK165" i="15"/>
  <c r="DK163" i="15"/>
  <c r="DK161" i="15"/>
  <c r="DK159" i="15"/>
  <c r="DS157" i="15"/>
  <c r="EI155" i="15"/>
  <c r="AA153" i="15"/>
  <c r="BO151" i="15"/>
  <c r="DS137" i="15"/>
  <c r="AA136" i="15"/>
  <c r="BW134" i="15"/>
  <c r="EI122" i="15"/>
  <c r="AQ121" i="15"/>
  <c r="DS119" i="15"/>
  <c r="AA113" i="15"/>
  <c r="CE111" i="15"/>
  <c r="AA110" i="15"/>
  <c r="DK104" i="15"/>
  <c r="AI103" i="15"/>
  <c r="DS98" i="15"/>
  <c r="AQ97" i="15"/>
  <c r="EI66" i="15"/>
  <c r="CE65" i="15"/>
  <c r="AY64" i="15"/>
  <c r="AA60" i="15"/>
  <c r="EI58" i="15"/>
  <c r="DK144" i="15"/>
  <c r="S143" i="15"/>
  <c r="BO141" i="15"/>
  <c r="EA133" i="15"/>
  <c r="AI132" i="15"/>
  <c r="DK130" i="15"/>
  <c r="S118" i="15"/>
  <c r="BO116" i="15"/>
  <c r="EA114" i="15"/>
  <c r="AQ93" i="15"/>
  <c r="EA91" i="15"/>
  <c r="BO90" i="15"/>
  <c r="EI84" i="15"/>
  <c r="BW83" i="15"/>
  <c r="S82" i="15"/>
  <c r="CE77" i="15"/>
  <c r="AA76" i="15"/>
  <c r="BO124" i="15"/>
  <c r="EI108" i="15"/>
  <c r="BW107" i="15"/>
  <c r="S106" i="15"/>
  <c r="CE101" i="15"/>
  <c r="AA100" i="15"/>
  <c r="DK95" i="15"/>
  <c r="AI94" i="15"/>
  <c r="DS71" i="15"/>
  <c r="AQ70" i="15"/>
  <c r="EA68" i="15"/>
  <c r="S68" i="15"/>
  <c r="BO63" i="15"/>
  <c r="EA62" i="15"/>
  <c r="AI62" i="15"/>
  <c r="DK61" i="15"/>
  <c r="AQ61" i="15"/>
  <c r="EQ57" i="15"/>
  <c r="DK57" i="15"/>
  <c r="BO57" i="15"/>
  <c r="AA57" i="15"/>
  <c r="EA56" i="15"/>
  <c r="CE56" i="15"/>
  <c r="AQ56" i="15"/>
  <c r="EQ55" i="15"/>
  <c r="DK55" i="15"/>
  <c r="EI150" i="15"/>
  <c r="BW150" i="15"/>
  <c r="S150" i="15"/>
  <c r="DK149" i="15"/>
  <c r="AA149" i="15"/>
  <c r="DS148" i="15"/>
  <c r="AQ148" i="15"/>
  <c r="EI147" i="15"/>
  <c r="BW147" i="15"/>
  <c r="AA147" i="15"/>
  <c r="DS146" i="15"/>
  <c r="AQ146" i="15"/>
  <c r="EI145" i="15"/>
  <c r="BW145" i="15"/>
  <c r="AA145" i="15"/>
  <c r="DS139" i="15"/>
  <c r="AQ139" i="15"/>
  <c r="EI129" i="15"/>
  <c r="BW129" i="15"/>
  <c r="AA129" i="15"/>
  <c r="DS128" i="15"/>
  <c r="AQ128" i="15"/>
  <c r="EI127" i="15"/>
  <c r="BW127" i="15"/>
  <c r="AA127" i="15"/>
  <c r="DS126" i="15"/>
  <c r="AQ126" i="15"/>
  <c r="EI125" i="15"/>
  <c r="BW125" i="15"/>
  <c r="AA125" i="15"/>
  <c r="DS88" i="15"/>
  <c r="BO88" i="15"/>
  <c r="S88" i="15"/>
  <c r="DK87" i="15"/>
  <c r="AQ87" i="15"/>
  <c r="EI86" i="15"/>
  <c r="CE86" i="15"/>
  <c r="AI86" i="15"/>
  <c r="EA85" i="15"/>
  <c r="BW85" i="15"/>
  <c r="AA85" i="15"/>
  <c r="DS81" i="15"/>
  <c r="BO81" i="15"/>
  <c r="S81" i="15"/>
  <c r="DK80" i="15"/>
  <c r="AQ80" i="15"/>
  <c r="EI79" i="15"/>
  <c r="CE79" i="15"/>
  <c r="AI79" i="15"/>
  <c r="EA75" i="15"/>
  <c r="BW75" i="15"/>
  <c r="AA75" i="15"/>
  <c r="DS74" i="15"/>
  <c r="BO74" i="15"/>
  <c r="S74" i="15"/>
  <c r="DK73" i="15"/>
  <c r="AQ73" i="15"/>
  <c r="BO55" i="15"/>
  <c r="EQ8" i="15"/>
  <c r="DK8" i="15"/>
  <c r="CE8" i="15"/>
  <c r="AY8" i="15"/>
  <c r="S8" i="15"/>
  <c r="EA7" i="15"/>
  <c r="CU7" i="15"/>
  <c r="BO7" i="15"/>
  <c r="AI7" i="15"/>
  <c r="EQ6" i="15"/>
  <c r="DK6" i="15"/>
  <c r="CE6" i="15"/>
  <c r="AY6" i="15"/>
  <c r="S6" i="15"/>
  <c r="EA5" i="15"/>
  <c r="CU5" i="15"/>
  <c r="BO5" i="15"/>
  <c r="AI5" i="15"/>
  <c r="EQ4" i="15"/>
  <c r="DK4" i="15"/>
  <c r="CE4" i="15"/>
  <c r="AY4" i="15"/>
  <c r="S4" i="15"/>
  <c r="EA3" i="15"/>
  <c r="CU3" i="15"/>
  <c r="BO3" i="15"/>
  <c r="AI3" i="15"/>
  <c r="EQ2" i="15"/>
  <c r="DK2" i="15"/>
  <c r="CE2" i="15"/>
  <c r="AY2" i="15"/>
  <c r="S2" i="15"/>
  <c r="EA1" i="15"/>
  <c r="CU1" i="15"/>
  <c r="BO1" i="15"/>
  <c r="AI1" i="15"/>
  <c r="AI55" i="15"/>
  <c r="DS51" i="15"/>
  <c r="BW51" i="15"/>
  <c r="AI51" i="15"/>
  <c r="EI50" i="15"/>
  <c r="CM50" i="15"/>
  <c r="AY50" i="15"/>
  <c r="S50" i="15"/>
  <c r="DS49" i="15"/>
  <c r="BW49" i="15"/>
  <c r="AI49" i="15"/>
  <c r="EI48" i="15"/>
  <c r="CM48" i="15"/>
  <c r="AY48" i="15"/>
  <c r="S48" i="15"/>
  <c r="DS47" i="15"/>
  <c r="BW47" i="15"/>
  <c r="AI47" i="15"/>
  <c r="EI42" i="15"/>
  <c r="CM42" i="15"/>
  <c r="AY42" i="15"/>
  <c r="S42" i="15"/>
  <c r="DS41" i="15"/>
  <c r="BW41" i="15"/>
  <c r="AI41" i="15"/>
  <c r="EI40" i="15"/>
  <c r="CM40" i="15"/>
  <c r="AY40" i="15"/>
  <c r="S40" i="15"/>
  <c r="DS36" i="15"/>
  <c r="BW36" i="15"/>
  <c r="AI36" i="15"/>
  <c r="EI35" i="15"/>
  <c r="CM35" i="15"/>
  <c r="AY35" i="15"/>
  <c r="S35" i="15"/>
  <c r="DS34" i="15"/>
  <c r="BW34" i="15"/>
  <c r="AI34" i="15"/>
  <c r="EI30" i="15"/>
  <c r="CM30" i="15"/>
  <c r="AY30" i="15"/>
  <c r="S30" i="15"/>
  <c r="DS29" i="15"/>
  <c r="BW29" i="15"/>
  <c r="AI29" i="15"/>
  <c r="EQ28" i="15"/>
  <c r="DK28" i="15"/>
  <c r="BO28" i="15"/>
  <c r="AA28" i="15"/>
  <c r="EI27" i="15"/>
  <c r="CM27" i="15"/>
  <c r="BG27" i="15"/>
  <c r="AA27" i="15"/>
  <c r="EI26" i="15"/>
  <c r="CU26" i="15"/>
  <c r="BO26" i="15"/>
  <c r="AI26" i="15"/>
  <c r="EI54" i="15"/>
  <c r="CM54" i="15"/>
  <c r="AY54" i="15"/>
  <c r="S54" i="15"/>
  <c r="DS53" i="15"/>
  <c r="BW53" i="15"/>
  <c r="AI53" i="15"/>
  <c r="EI52" i="15"/>
  <c r="CM52" i="15"/>
  <c r="AY52" i="15"/>
  <c r="S52" i="15"/>
  <c r="EA46" i="15"/>
  <c r="CE46" i="15"/>
  <c r="AQ46" i="15"/>
  <c r="EQ45" i="15"/>
  <c r="DK45" i="15"/>
  <c r="BO45" i="15"/>
  <c r="AA45" i="15"/>
  <c r="EA44" i="15"/>
  <c r="CE44" i="15"/>
  <c r="AQ44" i="15"/>
  <c r="EQ43" i="15"/>
  <c r="DK43" i="15"/>
  <c r="BO43" i="15"/>
  <c r="AA43" i="15"/>
  <c r="EA39" i="15"/>
  <c r="CE39" i="15"/>
  <c r="AQ39" i="15"/>
  <c r="EQ38" i="15"/>
  <c r="DK38" i="15"/>
  <c r="BO38" i="15"/>
  <c r="AA38" i="15"/>
  <c r="EA37" i="15"/>
  <c r="CE37" i="15"/>
  <c r="AQ37" i="15"/>
  <c r="EQ33" i="15"/>
  <c r="DK33" i="15"/>
  <c r="BO33" i="15"/>
  <c r="AA33" i="15"/>
  <c r="EA32" i="15"/>
  <c r="CE32" i="15"/>
  <c r="AQ32" i="15"/>
  <c r="EQ31" i="15"/>
  <c r="DK31" i="15"/>
  <c r="BO31" i="15"/>
  <c r="AA31" i="15"/>
  <c r="EI25" i="15"/>
  <c r="CU25" i="15"/>
  <c r="BO25" i="15"/>
  <c r="AI25" i="15"/>
  <c r="EQ24" i="15"/>
  <c r="DK24" i="15"/>
  <c r="BW24" i="15"/>
  <c r="AQ24" i="15"/>
  <c r="EY23" i="15"/>
  <c r="DS23" i="15"/>
  <c r="CE23" i="15"/>
  <c r="AY23" i="15"/>
  <c r="S23" i="15"/>
  <c r="EA22" i="15"/>
  <c r="CM22" i="15"/>
  <c r="BG22" i="15"/>
  <c r="AA22" i="15"/>
  <c r="EI21" i="15"/>
  <c r="CU21" i="15"/>
  <c r="BO21" i="15"/>
  <c r="AI21" i="15"/>
  <c r="EQ20" i="15"/>
  <c r="DK20" i="15"/>
  <c r="BW20" i="15"/>
  <c r="AQ20" i="15"/>
  <c r="EY19" i="15"/>
  <c r="DS19" i="15"/>
  <c r="CE19" i="15"/>
  <c r="AY19" i="15"/>
  <c r="S19" i="15"/>
  <c r="EA18" i="15"/>
  <c r="CM18" i="15"/>
  <c r="BG18" i="15"/>
  <c r="AA18" i="15"/>
  <c r="EI17" i="15"/>
  <c r="CU17" i="15"/>
  <c r="BO17" i="15"/>
  <c r="AI17" i="15"/>
  <c r="EQ16" i="15"/>
  <c r="DK16" i="15"/>
  <c r="BW16" i="15"/>
  <c r="AQ16" i="15"/>
  <c r="EY15" i="15"/>
  <c r="DS15" i="15"/>
  <c r="CE15" i="15"/>
  <c r="DS436" i="15"/>
  <c r="BO345" i="15"/>
  <c r="BO319" i="15"/>
  <c r="AA301" i="15"/>
  <c r="EA282" i="15"/>
  <c r="S264" i="15"/>
  <c r="DK247" i="15"/>
  <c r="DK231" i="15"/>
  <c r="DK215" i="15"/>
  <c r="DK199" i="15"/>
  <c r="BO184" i="15"/>
  <c r="AA179" i="15"/>
  <c r="AA175" i="15"/>
  <c r="AA171" i="15"/>
  <c r="AA167" i="15"/>
  <c r="AA163" i="15"/>
  <c r="AA159" i="15"/>
  <c r="BW155" i="15"/>
  <c r="EI138" i="15"/>
  <c r="DS135" i="15"/>
  <c r="BW122" i="15"/>
  <c r="AQ119" i="15"/>
  <c r="AI111" i="15"/>
  <c r="AQ104" i="15"/>
  <c r="BO98" i="15"/>
  <c r="CE66" i="15"/>
  <c r="S64" i="15"/>
  <c r="CM58" i="15"/>
  <c r="DK142" i="15"/>
  <c r="BO133" i="15"/>
  <c r="AI130" i="15"/>
  <c r="S116" i="15"/>
  <c r="EI92" i="15"/>
  <c r="S90" i="15"/>
  <c r="AA83" i="15"/>
  <c r="AI77" i="15"/>
  <c r="S124" i="15"/>
  <c r="AA107" i="15"/>
  <c r="AI101" i="15"/>
  <c r="AQ95" i="15"/>
  <c r="BO71" i="15"/>
  <c r="BW68" i="15"/>
  <c r="AQ63" i="15"/>
  <c r="S62" i="15"/>
  <c r="AI61" i="15"/>
  <c r="CM57" i="15"/>
  <c r="S57" i="15"/>
  <c r="BW56" i="15"/>
  <c r="EI55" i="15"/>
  <c r="EA150" i="15"/>
  <c r="EI149" i="15"/>
  <c r="S149" i="15"/>
  <c r="AI148" i="15"/>
  <c r="BO147" i="15"/>
  <c r="DK146" i="15"/>
  <c r="EA145" i="15"/>
  <c r="S145" i="15"/>
  <c r="AI139" i="15"/>
  <c r="BO129" i="15"/>
  <c r="DK128" i="15"/>
  <c r="EA127" i="15"/>
  <c r="S127" i="15"/>
  <c r="AI126" i="15"/>
  <c r="BO125" i="15"/>
  <c r="DK88" i="15"/>
  <c r="EI87" i="15"/>
  <c r="AI87" i="15"/>
  <c r="BW86" i="15"/>
  <c r="DS85" i="15"/>
  <c r="S85" i="15"/>
  <c r="AQ81" i="15"/>
  <c r="CE80" i="15"/>
  <c r="EA79" i="15"/>
  <c r="AA79" i="15"/>
  <c r="BO75" i="15"/>
  <c r="DK74" i="15"/>
  <c r="EI73" i="15"/>
  <c r="AI73" i="15"/>
  <c r="EI8" i="15"/>
  <c r="BW8" i="15"/>
  <c r="EY7" i="15"/>
  <c r="CM7" i="15"/>
  <c r="AA7" i="15"/>
  <c r="DC6" i="15"/>
  <c r="AQ6" i="15"/>
  <c r="DS5" i="15"/>
  <c r="BG5" i="15"/>
  <c r="EI4" i="15"/>
  <c r="BW4" i="15"/>
  <c r="EY3" i="15"/>
  <c r="CM3" i="15"/>
  <c r="AA3" i="15"/>
  <c r="DC2" i="15"/>
  <c r="AQ2" i="15"/>
  <c r="DS1" i="15"/>
  <c r="BG1" i="15"/>
  <c r="EQ51" i="15"/>
  <c r="BO51" i="15"/>
  <c r="EA50" i="15"/>
  <c r="AQ50" i="15"/>
  <c r="DK49" i="15"/>
  <c r="AA49" i="15"/>
  <c r="CE48" i="15"/>
  <c r="EQ47" i="15"/>
  <c r="BO47" i="15"/>
  <c r="EA42" i="15"/>
  <c r="AQ42" i="15"/>
  <c r="DK41" i="15"/>
  <c r="AA41" i="15"/>
  <c r="CE40" i="15"/>
  <c r="EQ36" i="15"/>
  <c r="BO36" i="15"/>
  <c r="EA35" i="15"/>
  <c r="AQ35" i="15"/>
  <c r="DK34" i="15"/>
  <c r="S424" i="15"/>
  <c r="DS339" i="15"/>
  <c r="AA317" i="15"/>
  <c r="EA298" i="15"/>
  <c r="DK280" i="15"/>
  <c r="DS261" i="15"/>
  <c r="DK245" i="15"/>
  <c r="DK229" i="15"/>
  <c r="DK213" i="15"/>
  <c r="DK197" i="15"/>
  <c r="DK182" i="15"/>
  <c r="DK178" i="15"/>
  <c r="DK174" i="15"/>
  <c r="DK170" i="15"/>
  <c r="DK166" i="15"/>
  <c r="DK162" i="15"/>
  <c r="DK158" i="15"/>
  <c r="S155" i="15"/>
  <c r="BW138" i="15"/>
  <c r="AQ135" i="15"/>
  <c r="AA122" i="15"/>
  <c r="EI113" i="15"/>
  <c r="EA110" i="15"/>
  <c r="EI103" i="15"/>
  <c r="S98" i="15"/>
  <c r="AQ66" i="15"/>
  <c r="DS60" i="15"/>
  <c r="AY58" i="15"/>
  <c r="AI142" i="15"/>
  <c r="S133" i="15"/>
  <c r="EA118" i="15"/>
  <c r="DK115" i="15"/>
  <c r="CE92" i="15"/>
  <c r="DK89" i="15"/>
  <c r="DS82" i="15"/>
  <c r="EA76" i="15"/>
  <c r="DK109" i="15"/>
  <c r="DS106" i="15"/>
  <c r="EA100" i="15"/>
  <c r="EI94" i="15"/>
  <c r="S71" i="15"/>
  <c r="AY68" i="15"/>
  <c r="AA63" i="15"/>
  <c r="EI61" i="15"/>
  <c r="AA61" i="15"/>
  <c r="CE57" i="15"/>
  <c r="EQ56" i="15"/>
  <c r="BO56" i="15"/>
  <c r="EA55" i="15"/>
  <c r="DS150" i="15"/>
  <c r="EA149" i="15"/>
  <c r="EI148" i="15"/>
  <c r="AA148" i="15"/>
  <c r="AQ147" i="15"/>
  <c r="BW146" i="15"/>
  <c r="DS145" i="15"/>
  <c r="EI139" i="15"/>
  <c r="AA139" i="15"/>
  <c r="AQ129" i="15"/>
  <c r="BW128" i="15"/>
  <c r="DS127" i="15"/>
  <c r="EI126" i="15"/>
  <c r="AA126" i="15"/>
  <c r="AQ125" i="15"/>
  <c r="CE88" i="15"/>
  <c r="EA87" i="15"/>
  <c r="AA87" i="15"/>
  <c r="BO86" i="15"/>
  <c r="DK85" i="15"/>
  <c r="EI81" i="15"/>
  <c r="AI81" i="15"/>
  <c r="BW80" i="15"/>
  <c r="DS79" i="15"/>
  <c r="S79" i="15"/>
  <c r="AQ75" i="15"/>
  <c r="CE74" i="15"/>
  <c r="EA73" i="15"/>
  <c r="AA73" i="15"/>
  <c r="EA8" i="15"/>
  <c r="BO8" i="15"/>
  <c r="EQ7" i="15"/>
  <c r="CE7" i="15"/>
  <c r="S7" i="15"/>
  <c r="CU6" i="15"/>
  <c r="AI6" i="15"/>
  <c r="DK5" i="15"/>
  <c r="AY5" i="15"/>
  <c r="EA4" i="15"/>
  <c r="BO4" i="15"/>
  <c r="EQ3" i="15"/>
  <c r="CE3" i="15"/>
  <c r="S3" i="15"/>
  <c r="CU2" i="15"/>
  <c r="AI2" i="15"/>
  <c r="DK1" i="15"/>
  <c r="AY1" i="15"/>
  <c r="EI51" i="15"/>
  <c r="AY51" i="15"/>
  <c r="DS50" i="15"/>
  <c r="AI50" i="15"/>
  <c r="CM49" i="15"/>
  <c r="S49" i="15"/>
  <c r="BW48" i="15"/>
  <c r="EI47" i="15"/>
  <c r="AY47" i="15"/>
  <c r="DS42" i="15"/>
  <c r="AI42" i="15"/>
  <c r="CM41" i="15"/>
  <c r="S41" i="15"/>
  <c r="BW40" i="15"/>
  <c r="EI36" i="15"/>
  <c r="AY36" i="15"/>
  <c r="DS35" i="15"/>
  <c r="AI35" i="15"/>
  <c r="CM34" i="15"/>
  <c r="S34" i="15"/>
  <c r="BW30" i="15"/>
  <c r="EI29" i="15"/>
  <c r="AY29" i="15"/>
  <c r="EA28" i="15"/>
  <c r="AQ28" i="15"/>
  <c r="DS27" i="15"/>
  <c r="AQ27" i="15"/>
  <c r="DS26" i="15"/>
  <c r="AY26" i="15"/>
  <c r="DS54" i="15"/>
  <c r="AI54" i="15"/>
  <c r="CM53" i="15"/>
  <c r="S53" i="15"/>
  <c r="BW52" i="15"/>
  <c r="EQ46" i="15"/>
  <c r="BO46" i="15"/>
  <c r="EA45" i="15"/>
  <c r="AQ45" i="15"/>
  <c r="DK44" i="15"/>
  <c r="AA44" i="15"/>
  <c r="CE43" i="15"/>
  <c r="EQ39" i="15"/>
  <c r="BO39" i="15"/>
  <c r="EA38" i="15"/>
  <c r="AQ38" i="15"/>
  <c r="DK37" i="15"/>
  <c r="AA37" i="15"/>
  <c r="CE33" i="15"/>
  <c r="EQ32" i="15"/>
  <c r="BO32" i="15"/>
  <c r="EA31" i="15"/>
  <c r="AQ31" i="15"/>
  <c r="DS25" i="15"/>
  <c r="AY25" i="15"/>
  <c r="EA24" i="15"/>
  <c r="BG24" i="15"/>
  <c r="EI23" i="15"/>
  <c r="BO23" i="15"/>
  <c r="EQ22" i="15"/>
  <c r="BW22" i="15"/>
  <c r="EY21" i="15"/>
  <c r="CE21" i="15"/>
  <c r="S21" i="15"/>
  <c r="CM20" i="15"/>
  <c r="AA20" i="15"/>
  <c r="CU19" i="15"/>
  <c r="AI19" i="15"/>
  <c r="DK18" i="15"/>
  <c r="AQ18" i="15"/>
  <c r="DS17" i="15"/>
  <c r="AY17" i="15"/>
  <c r="EA16" i="15"/>
  <c r="BG16" i="15"/>
  <c r="EI15" i="15"/>
  <c r="BO15" i="15"/>
  <c r="AA15" i="15"/>
  <c r="EI14" i="15"/>
  <c r="CU14" i="15"/>
  <c r="BO14" i="15"/>
  <c r="AI14" i="15"/>
  <c r="EQ13" i="15"/>
  <c r="DK13" i="15"/>
  <c r="BW13" i="15"/>
  <c r="AQ13" i="15"/>
  <c r="EY12" i="15"/>
  <c r="DS12" i="15"/>
  <c r="CE12" i="15"/>
  <c r="AY12" i="15"/>
  <c r="S12" i="15"/>
  <c r="EA11" i="15"/>
  <c r="CU11" i="15"/>
  <c r="BO11" i="15"/>
  <c r="AI11" i="15"/>
  <c r="EQ10" i="15"/>
  <c r="DK10" i="15"/>
  <c r="CE10" i="15"/>
  <c r="AY10" i="15"/>
  <c r="S10" i="15"/>
  <c r="EA9" i="15"/>
  <c r="CU9" i="15"/>
  <c r="BO9" i="15"/>
  <c r="AI9" i="15"/>
  <c r="EA52" i="15"/>
  <c r="BW44" i="15"/>
  <c r="AY43" i="15"/>
  <c r="AI39" i="15"/>
  <c r="S38" i="15"/>
  <c r="EI33" i="15"/>
  <c r="DS32" i="15"/>
  <c r="CM31" i="15"/>
  <c r="CM25" i="15"/>
  <c r="CU24" i="15"/>
  <c r="DK23" i="15"/>
  <c r="DS22" i="15"/>
  <c r="EA21" i="15"/>
  <c r="BG21" i="15"/>
  <c r="BO20" i="15"/>
  <c r="BW19" i="15"/>
  <c r="CE18" i="15"/>
  <c r="CM17" i="15"/>
  <c r="AA17" i="15"/>
  <c r="AI16" i="15"/>
  <c r="AY15" i="15"/>
  <c r="EA14" i="15"/>
  <c r="AA14" i="15"/>
  <c r="EI13" i="15"/>
  <c r="BO13" i="15"/>
  <c r="EQ12" i="15"/>
  <c r="BW12" i="15"/>
  <c r="EY11" i="15"/>
  <c r="CM11" i="15"/>
  <c r="AA11" i="15"/>
  <c r="DC10" i="15"/>
  <c r="AQ10" i="15"/>
  <c r="DS9" i="15"/>
  <c r="BG9" i="15"/>
  <c r="DK527" i="15"/>
  <c r="DK372" i="15"/>
  <c r="S327" i="15"/>
  <c r="S308" i="15"/>
  <c r="EA270" i="15"/>
  <c r="DK237" i="15"/>
  <c r="DK205" i="15"/>
  <c r="DK180" i="15"/>
  <c r="DK172" i="15"/>
  <c r="DK164" i="15"/>
  <c r="EA156" i="15"/>
  <c r="DS123" i="15"/>
  <c r="BW120" i="15"/>
  <c r="BO105" i="15"/>
  <c r="CE67" i="15"/>
  <c r="BW59" i="15"/>
  <c r="DK140" i="15"/>
  <c r="AI117" i="15"/>
  <c r="AA91" i="15"/>
  <c r="AQ78" i="15"/>
  <c r="AI108" i="15"/>
  <c r="BO96" i="15"/>
  <c r="CE69" i="15"/>
  <c r="BW62" i="15"/>
  <c r="EA57" i="15"/>
  <c r="DK56" i="15"/>
  <c r="CE55" i="15"/>
  <c r="BO149" i="15"/>
  <c r="DS147" i="15"/>
  <c r="AA146" i="15"/>
  <c r="BW139" i="15"/>
  <c r="EI128" i="15"/>
  <c r="DS125" i="15"/>
  <c r="AI88" i="15"/>
  <c r="DS86" i="15"/>
  <c r="AQ85" i="15"/>
  <c r="EA80" i="15"/>
  <c r="BO79" i="15"/>
  <c r="EI74" i="15"/>
  <c r="AI74" i="15"/>
  <c r="S55" i="15"/>
  <c r="DK7" i="15"/>
  <c r="EA6" i="15"/>
  <c r="EQ5" i="15"/>
  <c r="S5" i="15"/>
  <c r="AI4" i="15"/>
  <c r="EA2" i="15"/>
  <c r="EQ1" i="15"/>
  <c r="S1" i="15"/>
  <c r="S51" i="15"/>
  <c r="EI49" i="15"/>
  <c r="AY49" i="15"/>
  <c r="AI48" i="15"/>
  <c r="S47" i="15"/>
  <c r="EI41" i="15"/>
  <c r="DS40" i="15"/>
  <c r="CM36" i="15"/>
  <c r="BW35" i="15"/>
  <c r="AY34" i="15"/>
  <c r="AI30" i="15"/>
  <c r="S29" i="15"/>
  <c r="EY27" i="15"/>
  <c r="EY26" i="15"/>
  <c r="S26" i="15"/>
  <c r="EI53" i="15"/>
  <c r="DS52" i="15"/>
  <c r="DK46" i="15"/>
  <c r="CE45" i="15"/>
  <c r="BO44" i="15"/>
  <c r="AQ43" i="15"/>
  <c r="AA39" i="15"/>
  <c r="CE38" i="15"/>
  <c r="BO37" i="15"/>
  <c r="AQ33" i="15"/>
  <c r="AA32" i="15"/>
  <c r="EY25" i="15"/>
  <c r="S25" i="15"/>
  <c r="AA24" i="15"/>
  <c r="AI23" i="15"/>
  <c r="AQ22" i="15"/>
  <c r="AY21" i="15"/>
  <c r="BG20" i="15"/>
  <c r="BO19" i="15"/>
  <c r="BW18" i="15"/>
  <c r="CE17" i="15"/>
  <c r="CM16" i="15"/>
  <c r="CU15" i="15"/>
  <c r="EY14" i="15"/>
  <c r="CE14" i="15"/>
  <c r="S14" i="15"/>
  <c r="CM13" i="15"/>
  <c r="AA13" i="15"/>
  <c r="CU12" i="15"/>
  <c r="EQ11" i="15"/>
  <c r="CE11" i="15"/>
  <c r="S11" i="15"/>
  <c r="CU10" i="15"/>
  <c r="AI10" i="15"/>
  <c r="DK9" i="15"/>
  <c r="AY9" i="15"/>
  <c r="AA34" i="15"/>
  <c r="BO29" i="15"/>
  <c r="AY28" i="15"/>
  <c r="AY27" i="15"/>
  <c r="BG26" i="15"/>
  <c r="AQ54" i="15"/>
  <c r="DK53" i="15"/>
  <c r="AA53" i="15"/>
  <c r="AQ55" i="15"/>
  <c r="EI45" i="15"/>
  <c r="DS44" i="15"/>
  <c r="CM43" i="15"/>
  <c r="BW39" i="15"/>
  <c r="AY38" i="15"/>
  <c r="AI37" i="15"/>
  <c r="S33" i="15"/>
  <c r="EI31" i="15"/>
  <c r="EA25" i="15"/>
  <c r="EI24" i="15"/>
  <c r="EQ23" i="15"/>
  <c r="EY22" i="15"/>
  <c r="S22" i="15"/>
  <c r="AA21" i="15"/>
  <c r="AI20" i="15"/>
  <c r="AQ19" i="15"/>
  <c r="AY18" i="15"/>
  <c r="BG17" i="15"/>
  <c r="BO16" i="15"/>
  <c r="BW15" i="15"/>
  <c r="EQ14" i="15"/>
  <c r="BW14" i="15"/>
  <c r="EY13" i="15"/>
  <c r="CE13" i="15"/>
  <c r="S13" i="15"/>
  <c r="CM12" i="15"/>
  <c r="AA12" i="15"/>
  <c r="DC11" i="15"/>
  <c r="AQ11" i="15"/>
  <c r="DS10" i="15"/>
  <c r="BG10" i="15"/>
  <c r="EI9" i="15"/>
  <c r="BW9" i="15"/>
  <c r="S649" i="15"/>
  <c r="DK385" i="15"/>
  <c r="DS329" i="15"/>
  <c r="AI310" i="15"/>
  <c r="S292" i="15"/>
  <c r="BO384" i="15"/>
  <c r="DK255" i="15"/>
  <c r="DK239" i="15"/>
  <c r="DK223" i="15"/>
  <c r="DK207" i="15"/>
  <c r="DK191" i="15"/>
  <c r="AA181" i="15"/>
  <c r="AA177" i="15"/>
  <c r="AA173" i="15"/>
  <c r="AA169" i="15"/>
  <c r="AA165" i="15"/>
  <c r="AA161" i="15"/>
  <c r="AI157" i="15"/>
  <c r="DS152" i="15"/>
  <c r="AQ137" i="15"/>
  <c r="AA134" i="15"/>
  <c r="EI120" i="15"/>
  <c r="DS112" i="15"/>
  <c r="DS105" i="15"/>
  <c r="EA99" i="15"/>
  <c r="EI67" i="15"/>
  <c r="AQ65" i="15"/>
  <c r="EA59" i="15"/>
  <c r="AI144" i="15"/>
  <c r="S141" i="15"/>
  <c r="EA131" i="15"/>
  <c r="DK117" i="15"/>
  <c r="BO114" i="15"/>
  <c r="BW91" i="15"/>
  <c r="CE84" i="15"/>
  <c r="DK78" i="15"/>
  <c r="DS154" i="15"/>
  <c r="CE108" i="15"/>
  <c r="DK102" i="15"/>
  <c r="DS96" i="15"/>
  <c r="EA72" i="15"/>
  <c r="EI69" i="15"/>
  <c r="EI63" i="15"/>
  <c r="DK62" i="15"/>
  <c r="CE61" i="15"/>
  <c r="EI57" i="15"/>
  <c r="AY57" i="15"/>
  <c r="DS56" i="15"/>
  <c r="AI56" i="15"/>
  <c r="CM55" i="15"/>
  <c r="BO150" i="15"/>
  <c r="BW149" i="15"/>
  <c r="DK148" i="15"/>
  <c r="EA147" i="15"/>
  <c r="S147" i="15"/>
  <c r="AI146" i="15"/>
  <c r="BO145" i="15"/>
  <c r="DK139" i="15"/>
  <c r="EA129" i="15"/>
  <c r="S129" i="15"/>
  <c r="AI128" i="15"/>
  <c r="BO127" i="15"/>
  <c r="DK126" i="15"/>
  <c r="EA125" i="15"/>
  <c r="S125" i="15"/>
  <c r="AQ88" i="15"/>
  <c r="CE87" i="15"/>
  <c r="EA86" i="15"/>
  <c r="AA86" i="15"/>
  <c r="BO85" i="15"/>
  <c r="DK81" i="15"/>
  <c r="EI80" i="15"/>
  <c r="AI80" i="15"/>
  <c r="BW79" i="15"/>
  <c r="DS75" i="15"/>
  <c r="S75" i="15"/>
  <c r="AQ74" i="15"/>
  <c r="CE73" i="15"/>
  <c r="AA55" i="15"/>
  <c r="DC8" i="15"/>
  <c r="AQ8" i="15"/>
  <c r="DS7" i="15"/>
  <c r="BG7" i="15"/>
  <c r="EI6" i="15"/>
  <c r="BW6" i="15"/>
  <c r="EY5" i="15"/>
  <c r="CM5" i="15"/>
  <c r="AA5" i="15"/>
  <c r="DC4" i="15"/>
  <c r="AQ4" i="15"/>
  <c r="DS3" i="15"/>
  <c r="BG3" i="15"/>
  <c r="EI2" i="15"/>
  <c r="BW2" i="15"/>
  <c r="EY1" i="15"/>
  <c r="CM1" i="15"/>
  <c r="AA1" i="15"/>
  <c r="DK51" i="15"/>
  <c r="AA51" i="15"/>
  <c r="CE50" i="15"/>
  <c r="EQ49" i="15"/>
  <c r="BO49" i="15"/>
  <c r="EA48" i="15"/>
  <c r="AQ48" i="15"/>
  <c r="DK47" i="15"/>
  <c r="AA47" i="15"/>
  <c r="CE42" i="15"/>
  <c r="EQ41" i="15"/>
  <c r="BO41" i="15"/>
  <c r="EA40" i="15"/>
  <c r="AQ40" i="15"/>
  <c r="DK36" i="15"/>
  <c r="AA36" i="15"/>
  <c r="CE35" i="15"/>
  <c r="EQ34" i="15"/>
  <c r="BO34" i="15"/>
  <c r="EA30" i="15"/>
  <c r="AQ30" i="15"/>
  <c r="DK29" i="15"/>
  <c r="AA29" i="15"/>
  <c r="CM28" i="15"/>
  <c r="S28" i="15"/>
  <c r="CE27" i="15"/>
  <c r="S27" i="15"/>
  <c r="CM26" i="15"/>
  <c r="AA26" i="15"/>
  <c r="CE54" i="15"/>
  <c r="EQ53" i="15"/>
  <c r="BO53" i="15"/>
  <c r="AQ52" i="15"/>
  <c r="DS46" i="15"/>
  <c r="AI46" i="15"/>
  <c r="CM45" i="15"/>
  <c r="S45" i="15"/>
  <c r="EI43" i="15"/>
  <c r="DS39" i="15"/>
  <c r="CM38" i="15"/>
  <c r="BW37" i="15"/>
  <c r="AY33" i="15"/>
  <c r="AI32" i="15"/>
  <c r="S31" i="15"/>
  <c r="AA25" i="15"/>
  <c r="AI24" i="15"/>
  <c r="AQ23" i="15"/>
  <c r="AY22" i="15"/>
  <c r="EI20" i="15"/>
  <c r="EQ19" i="15"/>
  <c r="EY18" i="15"/>
  <c r="S18" i="15"/>
  <c r="CU16" i="15"/>
  <c r="DK15" i="15"/>
  <c r="S15" i="15"/>
  <c r="CM14" i="15"/>
  <c r="BG14" i="15"/>
  <c r="CU13" i="15"/>
  <c r="AI13" i="15"/>
  <c r="DK12" i="15"/>
  <c r="AQ12" i="15"/>
  <c r="DS11" i="15"/>
  <c r="BG11" i="15"/>
  <c r="EI10" i="15"/>
  <c r="BW10" i="15"/>
  <c r="EY9" i="15"/>
  <c r="CM9" i="15"/>
  <c r="AA9" i="15"/>
  <c r="DS289" i="15"/>
  <c r="DK253" i="15"/>
  <c r="DK221" i="15"/>
  <c r="DK189" i="15"/>
  <c r="DK176" i="15"/>
  <c r="DK168" i="15"/>
  <c r="DK160" i="15"/>
  <c r="AI152" i="15"/>
  <c r="EI136" i="15"/>
  <c r="AQ112" i="15"/>
  <c r="BW99" i="15"/>
  <c r="EQ64" i="15"/>
  <c r="EA143" i="15"/>
  <c r="BO131" i="15"/>
  <c r="S114" i="15"/>
  <c r="AI84" i="15"/>
  <c r="AI154" i="15"/>
  <c r="AQ102" i="15"/>
  <c r="BW72" i="15"/>
  <c r="DS63" i="15"/>
  <c r="BO61" i="15"/>
  <c r="AQ57" i="15"/>
  <c r="AA56" i="15"/>
  <c r="AI150" i="15"/>
  <c r="BW148" i="15"/>
  <c r="EI146" i="15"/>
  <c r="AQ145" i="15"/>
  <c r="DS129" i="15"/>
  <c r="AA128" i="15"/>
  <c r="AQ127" i="15"/>
  <c r="BW126" i="15"/>
  <c r="EI88" i="15"/>
  <c r="BW87" i="15"/>
  <c r="S86" i="15"/>
  <c r="CE81" i="15"/>
  <c r="AA80" i="15"/>
  <c r="DK75" i="15"/>
  <c r="BW73" i="15"/>
  <c r="CU8" i="15"/>
  <c r="AI8" i="15"/>
  <c r="AY7" i="15"/>
  <c r="BO6" i="15"/>
  <c r="CE5" i="15"/>
  <c r="CU4" i="15"/>
  <c r="DK3" i="15"/>
  <c r="AY3" i="15"/>
  <c r="BO2" i="15"/>
  <c r="CE1" i="15"/>
  <c r="CM51" i="15"/>
  <c r="BW50" i="15"/>
  <c r="DS48" i="15"/>
  <c r="CM47" i="15"/>
  <c r="BW42" i="15"/>
  <c r="AY41" i="15"/>
  <c r="AI40" i="15"/>
  <c r="S36" i="15"/>
  <c r="EI34" i="15"/>
  <c r="DS30" i="15"/>
  <c r="CM29" i="15"/>
  <c r="CE28" i="15"/>
  <c r="BW27" i="15"/>
  <c r="CE26" i="15"/>
  <c r="BW54" i="15"/>
  <c r="AY53" i="15"/>
  <c r="AI52" i="15"/>
  <c r="AA46" i="15"/>
  <c r="EQ44" i="15"/>
  <c r="EA43" i="15"/>
  <c r="DK39" i="15"/>
  <c r="EQ37" i="15"/>
  <c r="EA33" i="15"/>
  <c r="DK32" i="15"/>
  <c r="CE31" i="15"/>
  <c r="CE25" i="15"/>
  <c r="CM24" i="15"/>
  <c r="CU23" i="15"/>
  <c r="DK22" i="15"/>
  <c r="DS21" i="15"/>
  <c r="EA20" i="15"/>
  <c r="EI19" i="15"/>
  <c r="EQ18" i="15"/>
  <c r="EY17" i="15"/>
  <c r="S17" i="15"/>
  <c r="AA16" i="15"/>
  <c r="AQ15" i="15"/>
  <c r="DS14" i="15"/>
  <c r="AY14" i="15"/>
  <c r="EA13" i="15"/>
  <c r="BG13" i="15"/>
  <c r="EI12" i="15"/>
  <c r="BO12" i="15"/>
  <c r="AI12" i="15"/>
  <c r="DK11" i="15"/>
  <c r="AY11" i="15"/>
  <c r="EA10" i="15"/>
  <c r="BO10" i="15"/>
  <c r="EQ9" i="15"/>
  <c r="CE9" i="15"/>
  <c r="S9" i="15"/>
  <c r="CE30" i="15"/>
  <c r="EQ29" i="15"/>
  <c r="EI28" i="15"/>
  <c r="EA27" i="15"/>
  <c r="EA26" i="15"/>
  <c r="EA54" i="15"/>
  <c r="CE52" i="15"/>
  <c r="BW46" i="15"/>
  <c r="AY45" i="15"/>
  <c r="AI44" i="15"/>
  <c r="S43" i="15"/>
  <c r="EI38" i="15"/>
  <c r="DS37" i="15"/>
  <c r="CM33" i="15"/>
  <c r="BW32" i="15"/>
  <c r="AY31" i="15"/>
  <c r="BG25" i="15"/>
  <c r="BO24" i="15"/>
  <c r="BW23" i="15"/>
  <c r="CE22" i="15"/>
  <c r="CM21" i="15"/>
  <c r="CU20" i="15"/>
  <c r="DK19" i="15"/>
  <c r="DS18" i="15"/>
  <c r="EA17" i="15"/>
  <c r="EI16" i="15"/>
  <c r="EQ15" i="15"/>
  <c r="AI15" i="15"/>
  <c r="DK14" i="15"/>
  <c r="AQ14" i="15"/>
  <c r="DS13" i="15"/>
  <c r="AY13" i="15"/>
  <c r="EA12" i="15"/>
  <c r="BG12" i="15"/>
  <c r="EI11" i="15"/>
  <c r="BW11" i="15"/>
  <c r="EY10" i="15"/>
  <c r="CM10" i="15"/>
  <c r="AA10" i="15"/>
  <c r="DC9" i="15"/>
  <c r="AQ9" i="15"/>
  <c r="CE63" i="14"/>
  <c r="DS103" i="14"/>
  <c r="EI88" i="14"/>
  <c r="S51" i="14"/>
  <c r="EI8" i="14"/>
  <c r="AI5" i="14"/>
  <c r="CU1" i="14"/>
  <c r="E70" i="14"/>
  <c r="DS11" i="14"/>
  <c r="CM10" i="14"/>
  <c r="DS96" i="14"/>
  <c r="BO58" i="14"/>
  <c r="CE49" i="14"/>
  <c r="EQ7" i="14"/>
  <c r="AY4" i="14"/>
  <c r="AA19" i="14"/>
  <c r="CM15" i="14"/>
  <c r="AI15" i="14"/>
  <c r="S128" i="14"/>
  <c r="AA95" i="14"/>
  <c r="EI56" i="14"/>
  <c r="AQ45" i="14"/>
  <c r="EY6" i="14"/>
  <c r="F73" i="14"/>
  <c r="BO3" i="14"/>
  <c r="EQ17" i="14"/>
  <c r="AI11" i="14"/>
  <c r="AY11" i="14"/>
  <c r="BW55" i="14"/>
  <c r="AQ16" i="14"/>
  <c r="S44" i="14"/>
  <c r="EQ14" i="14"/>
  <c r="DK112" i="14"/>
  <c r="S6" i="14"/>
  <c r="BW90" i="14"/>
  <c r="CE2" i="14"/>
  <c r="F71" i="13"/>
  <c r="AI54" i="10"/>
  <c r="S1036" i="10"/>
  <c r="DK1181" i="10"/>
  <c r="DK991" i="10"/>
  <c r="S1250" i="10"/>
  <c r="S1061" i="10"/>
  <c r="S895" i="10"/>
  <c r="DK832" i="10"/>
  <c r="DK820" i="10"/>
  <c r="AA809" i="10"/>
  <c r="AA797" i="10"/>
  <c r="AA788" i="10"/>
  <c r="AA777" i="10"/>
  <c r="AA765" i="10"/>
  <c r="AA756" i="10"/>
  <c r="AA745" i="10"/>
  <c r="AA733" i="10"/>
  <c r="AA724" i="10"/>
  <c r="AA713" i="10"/>
  <c r="S705" i="10"/>
  <c r="S701" i="10"/>
  <c r="S697" i="10"/>
  <c r="AA692" i="10"/>
  <c r="AA688" i="10"/>
  <c r="AA684" i="10"/>
  <c r="BO679" i="10"/>
  <c r="BO675" i="10"/>
  <c r="AA672" i="10"/>
  <c r="S669" i="10"/>
  <c r="DS665" i="10"/>
  <c r="DK662" i="10"/>
  <c r="BO659" i="10"/>
  <c r="AA656" i="10"/>
  <c r="S653" i="10"/>
  <c r="DS649" i="10"/>
  <c r="DK646" i="10"/>
  <c r="BO643" i="10"/>
  <c r="AA640" i="10"/>
  <c r="S637" i="10"/>
  <c r="DS633" i="10"/>
  <c r="DK630" i="10"/>
  <c r="BO627" i="10"/>
  <c r="AA624" i="10"/>
  <c r="S621" i="10"/>
  <c r="DS617" i="10"/>
  <c r="DK614" i="10"/>
  <c r="BO611" i="10"/>
  <c r="AA608" i="10"/>
  <c r="S605" i="10"/>
  <c r="DS601" i="10"/>
  <c r="DK598" i="10"/>
  <c r="BO595" i="10"/>
  <c r="AA592" i="10"/>
  <c r="S589" i="10"/>
  <c r="DS585" i="10"/>
  <c r="DK582" i="10"/>
  <c r="BO579" i="10"/>
  <c r="AA576" i="10"/>
  <c r="S573" i="10"/>
  <c r="DS569" i="10"/>
  <c r="DK566" i="10"/>
  <c r="BO563" i="10"/>
  <c r="AA560" i="10"/>
  <c r="S557" i="10"/>
  <c r="DS553" i="10"/>
  <c r="DK550" i="10"/>
  <c r="BO547" i="10"/>
  <c r="AA544" i="10"/>
  <c r="S541" i="10"/>
  <c r="DS537" i="10"/>
  <c r="DK534" i="10"/>
  <c r="BO531" i="10"/>
  <c r="AA528" i="10"/>
  <c r="S525" i="10"/>
  <c r="DS521" i="10"/>
  <c r="DK518" i="10"/>
  <c r="BO515" i="10"/>
  <c r="AA512" i="10"/>
  <c r="S509" i="10"/>
  <c r="DS505" i="10"/>
  <c r="DK502" i="10"/>
  <c r="BO499" i="10"/>
  <c r="AA496" i="10"/>
  <c r="BO493" i="10"/>
  <c r="DK490" i="10"/>
  <c r="S488" i="10"/>
  <c r="S779" i="10"/>
  <c r="S783" i="10"/>
  <c r="S787" i="10"/>
  <c r="S791" i="10"/>
  <c r="S795" i="10"/>
  <c r="S799" i="10"/>
  <c r="S803" i="10"/>
  <c r="S807" i="10"/>
  <c r="S811" i="10"/>
  <c r="S815" i="10"/>
  <c r="S819" i="10"/>
  <c r="AA824" i="10"/>
  <c r="DK829" i="10"/>
  <c r="S835" i="10"/>
  <c r="DK840" i="10"/>
  <c r="DK848" i="10"/>
  <c r="DK856" i="10"/>
  <c r="DK864" i="10"/>
  <c r="DK872" i="10"/>
  <c r="DK880" i="10"/>
  <c r="DK888" i="10"/>
  <c r="DK896" i="10"/>
  <c r="DK912" i="10"/>
  <c r="DK928" i="10"/>
  <c r="DK944" i="10"/>
  <c r="DK960" i="10"/>
  <c r="DK976" i="10"/>
  <c r="DK992" i="10"/>
  <c r="DK1008" i="10"/>
  <c r="DK1024" i="10"/>
  <c r="DK1040" i="10"/>
  <c r="DK1056" i="10"/>
  <c r="DK1072" i="10"/>
  <c r="DK1088" i="10"/>
  <c r="DK1104" i="10"/>
  <c r="DK1120" i="10"/>
  <c r="DK1136" i="10"/>
  <c r="DK1152" i="10"/>
  <c r="DK1168" i="10"/>
  <c r="DK1184" i="10"/>
  <c r="DK1200" i="10"/>
  <c r="S1217" i="10"/>
  <c r="S1249" i="10"/>
  <c r="S1281" i="10"/>
  <c r="S1313" i="10"/>
  <c r="S1345" i="10"/>
  <c r="S1377" i="10"/>
  <c r="S392" i="10"/>
  <c r="AI394" i="10"/>
  <c r="DK396" i="10"/>
  <c r="BO399" i="10"/>
  <c r="S402" i="10"/>
  <c r="DK404" i="10"/>
  <c r="BO407" i="10"/>
  <c r="S410" i="10"/>
  <c r="DK412" i="10"/>
  <c r="BO415" i="10"/>
  <c r="S418" i="10"/>
  <c r="DK420" i="10"/>
  <c r="BO423" i="10"/>
  <c r="S426" i="10"/>
  <c r="DK428" i="10"/>
  <c r="BO431" i="10"/>
  <c r="S434" i="10"/>
  <c r="DK436" i="10"/>
  <c r="BO439" i="10"/>
  <c r="S442" i="10"/>
  <c r="DK444" i="10"/>
  <c r="BO447" i="10"/>
  <c r="S450" i="10"/>
  <c r="DK452" i="10"/>
  <c r="BO455" i="10"/>
  <c r="S458" i="10"/>
  <c r="DK460" i="10"/>
  <c r="BO463" i="10"/>
  <c r="S466" i="10"/>
  <c r="DK468" i="10"/>
  <c r="BO471" i="10"/>
  <c r="S474" i="10"/>
  <c r="DK476" i="10"/>
  <c r="BO479" i="10"/>
  <c r="S482" i="10"/>
  <c r="DK484" i="10"/>
  <c r="BO487" i="10"/>
  <c r="BO491" i="10"/>
  <c r="DK494" i="10"/>
  <c r="DK498" i="10"/>
  <c r="BO503" i="10"/>
  <c r="BO507" i="10"/>
  <c r="BO511" i="10"/>
  <c r="AA516" i="10"/>
  <c r="AA520" i="10"/>
  <c r="AA524" i="10"/>
  <c r="S529" i="10"/>
  <c r="S533" i="10"/>
  <c r="S537" i="10"/>
  <c r="DS541" i="10"/>
  <c r="DS545" i="10"/>
  <c r="DS549" i="10"/>
  <c r="DK554" i="10"/>
  <c r="DK558" i="10"/>
  <c r="DK562" i="10"/>
  <c r="BO567" i="10"/>
  <c r="BO571" i="10"/>
  <c r="BO575" i="10"/>
  <c r="AA580" i="10"/>
  <c r="AA584" i="10"/>
  <c r="AA588" i="10"/>
  <c r="S593" i="10"/>
  <c r="S597" i="10"/>
  <c r="S601" i="10"/>
  <c r="DS605" i="10"/>
  <c r="DS609" i="10"/>
  <c r="DS613" i="10"/>
  <c r="DK618" i="10"/>
  <c r="DK622" i="10"/>
  <c r="DK626" i="10"/>
  <c r="BO631" i="10"/>
  <c r="BO635" i="10"/>
  <c r="BO639" i="10"/>
  <c r="AA644" i="10"/>
  <c r="AA648" i="10"/>
  <c r="AA652" i="10"/>
  <c r="S657" i="10"/>
  <c r="S661" i="10"/>
  <c r="S665" i="10"/>
  <c r="DS669" i="10"/>
  <c r="DS673" i="10"/>
  <c r="DK678" i="10"/>
  <c r="S685" i="10"/>
  <c r="DK690" i="10"/>
  <c r="BO695" i="10"/>
  <c r="DS701" i="10"/>
  <c r="S709" i="10"/>
  <c r="AA721" i="10"/>
  <c r="AA737" i="10"/>
  <c r="AA749" i="10"/>
  <c r="AA764" i="10"/>
  <c r="AA780" i="10"/>
  <c r="AA793" i="10"/>
  <c r="AA805" i="10"/>
  <c r="S822" i="10"/>
  <c r="S859" i="10"/>
  <c r="S1021" i="10"/>
  <c r="S1378" i="10"/>
  <c r="DK1055" i="10"/>
  <c r="S972" i="10"/>
  <c r="F70" i="14"/>
  <c r="AI38" i="10"/>
  <c r="C83" i="11"/>
  <c r="E83" i="10"/>
  <c r="S127" i="10"/>
  <c r="BO157" i="10"/>
  <c r="AQ3" i="10"/>
  <c r="DK95" i="10"/>
  <c r="DK244" i="10"/>
  <c r="DK170" i="10"/>
  <c r="EI112" i="10"/>
  <c r="AQ25" i="10"/>
  <c r="S103" i="10"/>
  <c r="S338" i="10"/>
  <c r="AA191" i="10"/>
  <c r="CE86" i="10"/>
  <c r="BW9" i="10"/>
  <c r="EI30" i="10"/>
  <c r="BO516" i="10"/>
  <c r="CE211" i="10"/>
  <c r="DK154" i="10"/>
  <c r="EA60" i="10"/>
  <c r="EA114" i="10"/>
  <c r="S1360" i="10"/>
  <c r="S1320" i="10"/>
  <c r="S1276" i="10"/>
  <c r="S1244" i="10"/>
  <c r="S1214" i="10"/>
  <c r="S1198" i="10"/>
  <c r="S1182" i="10"/>
  <c r="S1166" i="10"/>
  <c r="S1150" i="10"/>
  <c r="S1136" i="10"/>
  <c r="S1126" i="10"/>
  <c r="S1114" i="10"/>
  <c r="S1104" i="10"/>
  <c r="S1094" i="10"/>
  <c r="S1082" i="10"/>
  <c r="S1072" i="10"/>
  <c r="S1062" i="10"/>
  <c r="S1050" i="10"/>
  <c r="S1042" i="10"/>
  <c r="S1034" i="10"/>
  <c r="S1026" i="10"/>
  <c r="S1018" i="10"/>
  <c r="S1010" i="10"/>
  <c r="S1002" i="10"/>
  <c r="S994" i="10"/>
  <c r="S986" i="10"/>
  <c r="S978" i="10"/>
  <c r="S970" i="10"/>
  <c r="S962" i="10"/>
  <c r="S954" i="10"/>
  <c r="S946" i="10"/>
  <c r="S938" i="10"/>
  <c r="S930" i="10"/>
  <c r="S922" i="10"/>
  <c r="S914" i="10"/>
  <c r="S906" i="10"/>
  <c r="S898" i="10"/>
  <c r="S1367" i="10"/>
  <c r="S1351" i="10"/>
  <c r="S1335" i="10"/>
  <c r="S1319" i="10"/>
  <c r="S1303" i="10"/>
  <c r="S1287" i="10"/>
  <c r="S1271" i="10"/>
  <c r="S1255" i="10"/>
  <c r="S1239" i="10"/>
  <c r="S1223" i="10"/>
  <c r="DK1211" i="10"/>
  <c r="DK1203" i="10"/>
  <c r="DK1195" i="10"/>
  <c r="DK1187" i="10"/>
  <c r="DK1179" i="10"/>
  <c r="DK1171" i="10"/>
  <c r="DK1163" i="10"/>
  <c r="DK1155" i="10"/>
  <c r="DK1147" i="10"/>
  <c r="DK1139" i="10"/>
  <c r="DK1131" i="10"/>
  <c r="DK1123" i="10"/>
  <c r="DK1115" i="10"/>
  <c r="DK1107" i="10"/>
  <c r="DK1099" i="10"/>
  <c r="DK1091" i="10"/>
  <c r="DK1083" i="10"/>
  <c r="DK1075" i="10"/>
  <c r="DK1067" i="10"/>
  <c r="DK1059" i="10"/>
  <c r="S136" i="10"/>
  <c r="AY19" i="10"/>
  <c r="BO755" i="10"/>
  <c r="AA220" i="10"/>
  <c r="S160" i="10"/>
  <c r="AI68" i="10"/>
  <c r="DS134" i="10"/>
  <c r="DK1170" i="10"/>
  <c r="DK288" i="10"/>
  <c r="BW180" i="10"/>
  <c r="CE137" i="10"/>
  <c r="AA4" i="10"/>
  <c r="EA20" i="10"/>
  <c r="AI388" i="10"/>
  <c r="EA200" i="10"/>
  <c r="S140" i="10"/>
  <c r="BW101" i="10"/>
  <c r="AQ48" i="10"/>
  <c r="S1344" i="10"/>
  <c r="S1304" i="10"/>
  <c r="S1264" i="10"/>
  <c r="S1232" i="10"/>
  <c r="DS328" i="10"/>
  <c r="DS106" i="10"/>
  <c r="BW84" i="10"/>
  <c r="AA379" i="10"/>
  <c r="AA199" i="10"/>
  <c r="BO129" i="10"/>
  <c r="CE95" i="10"/>
  <c r="EI42" i="10"/>
  <c r="DK631" i="10"/>
  <c r="BW225" i="10"/>
  <c r="DK162" i="10"/>
  <c r="BO99" i="10"/>
  <c r="CE145" i="10"/>
  <c r="DK52" i="10"/>
  <c r="DK300" i="10"/>
  <c r="AA183" i="10"/>
  <c r="S74" i="10"/>
  <c r="BW5" i="10"/>
  <c r="AQ26" i="10"/>
  <c r="S1340" i="10"/>
  <c r="S1296" i="10"/>
  <c r="S1260" i="10"/>
  <c r="S1228" i="10"/>
  <c r="S1206" i="10"/>
  <c r="S1190" i="10"/>
  <c r="S1174" i="10"/>
  <c r="S1158" i="10"/>
  <c r="S1142" i="10"/>
  <c r="S1130" i="10"/>
  <c r="S1120" i="10"/>
  <c r="S1110" i="10"/>
  <c r="S1098" i="10"/>
  <c r="S1088" i="10"/>
  <c r="S1078" i="10"/>
  <c r="S1066" i="10"/>
  <c r="S1056" i="10"/>
  <c r="S1046" i="10"/>
  <c r="S1038" i="10"/>
  <c r="S1030" i="10"/>
  <c r="S1022" i="10"/>
  <c r="S1014" i="10"/>
  <c r="S1006" i="10"/>
  <c r="S998" i="10"/>
  <c r="S990" i="10"/>
  <c r="S982" i="10"/>
  <c r="S974" i="10"/>
  <c r="S966" i="10"/>
  <c r="S958" i="10"/>
  <c r="S950" i="10"/>
  <c r="S942" i="10"/>
  <c r="S934" i="10"/>
  <c r="S926" i="10"/>
  <c r="S918" i="10"/>
  <c r="S910" i="10"/>
  <c r="S902" i="10"/>
  <c r="S1375" i="10"/>
  <c r="S1359" i="10"/>
  <c r="S1343" i="10"/>
  <c r="S1327" i="10"/>
  <c r="S1311" i="10"/>
  <c r="S1295" i="10"/>
  <c r="S1279" i="10"/>
  <c r="S1263" i="10"/>
  <c r="S1247" i="10"/>
  <c r="S1231" i="10"/>
  <c r="DK1215" i="10"/>
  <c r="DK1207" i="10"/>
  <c r="DK1199" i="10"/>
  <c r="DK1191" i="10"/>
  <c r="DK1183" i="10"/>
  <c r="DK1175" i="10"/>
  <c r="DK1167" i="10"/>
  <c r="DK1159" i="10"/>
  <c r="DK1151" i="10"/>
  <c r="DK1143" i="10"/>
  <c r="DK1135" i="10"/>
  <c r="DK1127" i="10"/>
  <c r="DK1119" i="10"/>
  <c r="DK1111" i="10"/>
  <c r="DK1103" i="10"/>
  <c r="DK1095" i="10"/>
  <c r="DK1087" i="10"/>
  <c r="DK1079" i="10"/>
  <c r="DK1071" i="10"/>
  <c r="DK1063" i="10"/>
  <c r="CM17" i="10"/>
  <c r="AA8" i="10"/>
  <c r="AI152" i="10"/>
  <c r="DK252" i="10"/>
  <c r="S109" i="10"/>
  <c r="S1368" i="10"/>
  <c r="S1216" i="10"/>
  <c r="S1184" i="10"/>
  <c r="S1152" i="10"/>
  <c r="S1128" i="10"/>
  <c r="S1106" i="10"/>
  <c r="S1086" i="10"/>
  <c r="S1064" i="10"/>
  <c r="S1044" i="10"/>
  <c r="S1028" i="10"/>
  <c r="S1012" i="10"/>
  <c r="S996" i="10"/>
  <c r="S980" i="10"/>
  <c r="S964" i="10"/>
  <c r="S948" i="10"/>
  <c r="S932" i="10"/>
  <c r="S916" i="10"/>
  <c r="S900" i="10"/>
  <c r="S1355" i="10"/>
  <c r="S1323" i="10"/>
  <c r="S1291" i="10"/>
  <c r="S1259" i="10"/>
  <c r="S1227" i="10"/>
  <c r="DK1205" i="10"/>
  <c r="DK1189" i="10"/>
  <c r="DK1173" i="10"/>
  <c r="DK1157" i="10"/>
  <c r="DK1141" i="10"/>
  <c r="DK1125" i="10"/>
  <c r="DK1109" i="10"/>
  <c r="DK1093" i="10"/>
  <c r="DK1077" i="10"/>
  <c r="DK1061" i="10"/>
  <c r="DK1051" i="10"/>
  <c r="DK1043" i="10"/>
  <c r="DK1035" i="10"/>
  <c r="DK1027" i="10"/>
  <c r="DK1019" i="10"/>
  <c r="DK1011" i="10"/>
  <c r="DK1003" i="10"/>
  <c r="DK995" i="10"/>
  <c r="DK987" i="10"/>
  <c r="DK979" i="10"/>
  <c r="DK971" i="10"/>
  <c r="DK963" i="10"/>
  <c r="DK955" i="10"/>
  <c r="DK947" i="10"/>
  <c r="DK939" i="10"/>
  <c r="DK931" i="10"/>
  <c r="DK923" i="10"/>
  <c r="DK915" i="10"/>
  <c r="DK907" i="10"/>
  <c r="DK899" i="10"/>
  <c r="S1362" i="10"/>
  <c r="S1330" i="10"/>
  <c r="S1298" i="10"/>
  <c r="S1266" i="10"/>
  <c r="S1234" i="10"/>
  <c r="S1209" i="10"/>
  <c r="S1193" i="10"/>
  <c r="S1177" i="10"/>
  <c r="S1161" i="10"/>
  <c r="S1145" i="10"/>
  <c r="S1129" i="10"/>
  <c r="S1113" i="10"/>
  <c r="S1097" i="10"/>
  <c r="S1081" i="10"/>
  <c r="S1065" i="10"/>
  <c r="S1049" i="10"/>
  <c r="S1033" i="10"/>
  <c r="S1017" i="10"/>
  <c r="S1001" i="10"/>
  <c r="S985" i="10"/>
  <c r="S969" i="10"/>
  <c r="S953" i="10"/>
  <c r="S937" i="10"/>
  <c r="S921" i="10"/>
  <c r="S905" i="10"/>
  <c r="S893" i="10"/>
  <c r="S885" i="10"/>
  <c r="DK324" i="10"/>
  <c r="EI28" i="10"/>
  <c r="DK55" i="10"/>
  <c r="BW172" i="10"/>
  <c r="S1324" i="10"/>
  <c r="S1208" i="10"/>
  <c r="S1176" i="10"/>
  <c r="S1144" i="10"/>
  <c r="S1122" i="10"/>
  <c r="S1102" i="10"/>
  <c r="S1080" i="10"/>
  <c r="S1058" i="10"/>
  <c r="S1040" i="10"/>
  <c r="S1024" i="10"/>
  <c r="S1008" i="10"/>
  <c r="S992" i="10"/>
  <c r="S976" i="10"/>
  <c r="S960" i="10"/>
  <c r="S944" i="10"/>
  <c r="S928" i="10"/>
  <c r="S912" i="10"/>
  <c r="S1379" i="10"/>
  <c r="S1347" i="10"/>
  <c r="S1315" i="10"/>
  <c r="S1283" i="10"/>
  <c r="S1251" i="10"/>
  <c r="S1219" i="10"/>
  <c r="DK1201" i="10"/>
  <c r="DK1185" i="10"/>
  <c r="DK1169" i="10"/>
  <c r="DK1153" i="10"/>
  <c r="DK1137" i="10"/>
  <c r="DK1121" i="10"/>
  <c r="DK1105" i="10"/>
  <c r="DK1089" i="10"/>
  <c r="DK1073" i="10"/>
  <c r="DK1057" i="10"/>
  <c r="DK1049" i="10"/>
  <c r="DK1041" i="10"/>
  <c r="DK1033" i="10"/>
  <c r="DK1025" i="10"/>
  <c r="DK1017" i="10"/>
  <c r="DK1009" i="10"/>
  <c r="DK1001" i="10"/>
  <c r="DK993" i="10"/>
  <c r="DK985" i="10"/>
  <c r="DK977" i="10"/>
  <c r="DK969" i="10"/>
  <c r="DK961" i="10"/>
  <c r="DK953" i="10"/>
  <c r="DK945" i="10"/>
  <c r="DK937" i="10"/>
  <c r="DK929" i="10"/>
  <c r="DK921" i="10"/>
  <c r="DK913" i="10"/>
  <c r="DK905" i="10"/>
  <c r="DK897" i="10"/>
  <c r="S1354" i="10"/>
  <c r="S1322" i="10"/>
  <c r="S1290" i="10"/>
  <c r="S1258" i="10"/>
  <c r="BW188" i="10"/>
  <c r="BO91" i="10"/>
  <c r="S1248" i="10"/>
  <c r="S1160" i="10"/>
  <c r="S1112" i="10"/>
  <c r="S1070" i="10"/>
  <c r="S1032" i="10"/>
  <c r="S1000" i="10"/>
  <c r="S968" i="10"/>
  <c r="S936" i="10"/>
  <c r="S904" i="10"/>
  <c r="S1331" i="10"/>
  <c r="S1267" i="10"/>
  <c r="DK1209" i="10"/>
  <c r="DK1177" i="10"/>
  <c r="DK1145" i="10"/>
  <c r="DK1113" i="10"/>
  <c r="DK1081" i="10"/>
  <c r="DK1053" i="10"/>
  <c r="DK1037" i="10"/>
  <c r="DK1021" i="10"/>
  <c r="DK1005" i="10"/>
  <c r="DK989" i="10"/>
  <c r="DK973" i="10"/>
  <c r="DK957" i="10"/>
  <c r="DK941" i="10"/>
  <c r="DK925" i="10"/>
  <c r="DK909" i="10"/>
  <c r="S1370" i="10"/>
  <c r="S1306" i="10"/>
  <c r="S1242" i="10"/>
  <c r="S1205" i="10"/>
  <c r="S1185" i="10"/>
  <c r="S1165" i="10"/>
  <c r="S1141" i="10"/>
  <c r="S1121" i="10"/>
  <c r="S1101" i="10"/>
  <c r="S1077" i="10"/>
  <c r="S1057" i="10"/>
  <c r="S1037" i="10"/>
  <c r="S1013" i="10"/>
  <c r="S993" i="10"/>
  <c r="S973" i="10"/>
  <c r="S949" i="10"/>
  <c r="S929" i="10"/>
  <c r="S909" i="10"/>
  <c r="S891" i="10"/>
  <c r="S881" i="10"/>
  <c r="S873" i="10"/>
  <c r="S865" i="10"/>
  <c r="S857" i="10"/>
  <c r="S849" i="10"/>
  <c r="S841" i="10"/>
  <c r="AA835" i="10"/>
  <c r="S830" i="10"/>
  <c r="DK824" i="10"/>
  <c r="AA819" i="10"/>
  <c r="AA815" i="10"/>
  <c r="AA811" i="10"/>
  <c r="AA807" i="10"/>
  <c r="AA803" i="10"/>
  <c r="AA799" i="10"/>
  <c r="AA795" i="10"/>
  <c r="AA791" i="10"/>
  <c r="AA787" i="10"/>
  <c r="AA783" i="10"/>
  <c r="AA779" i="10"/>
  <c r="AA775" i="10"/>
  <c r="AA771" i="10"/>
  <c r="AA767" i="10"/>
  <c r="AA763" i="10"/>
  <c r="AA759" i="10"/>
  <c r="AA755" i="10"/>
  <c r="AA751" i="10"/>
  <c r="AA747" i="10"/>
  <c r="AA743" i="10"/>
  <c r="AA739" i="10"/>
  <c r="AA735" i="10"/>
  <c r="AA731" i="10"/>
  <c r="AA727" i="10"/>
  <c r="AA723" i="10"/>
  <c r="AA719" i="10"/>
  <c r="AA715" i="10"/>
  <c r="BO711" i="10"/>
  <c r="AA708" i="10"/>
  <c r="BO81" i="10"/>
  <c r="BO787" i="10"/>
  <c r="S1200" i="10"/>
  <c r="S1138" i="10"/>
  <c r="S1096" i="10"/>
  <c r="S1054" i="10"/>
  <c r="S1020" i="10"/>
  <c r="S988" i="10"/>
  <c r="S956" i="10"/>
  <c r="S924" i="10"/>
  <c r="S1371" i="10"/>
  <c r="S1307" i="10"/>
  <c r="S1243" i="10"/>
  <c r="DK1197" i="10"/>
  <c r="DK1165" i="10"/>
  <c r="DK1133" i="10"/>
  <c r="DK1101" i="10"/>
  <c r="DK1069" i="10"/>
  <c r="DK1047" i="10"/>
  <c r="DK1031" i="10"/>
  <c r="DK1015" i="10"/>
  <c r="DK999" i="10"/>
  <c r="DK983" i="10"/>
  <c r="DK967" i="10"/>
  <c r="DK951" i="10"/>
  <c r="DK935" i="10"/>
  <c r="DK919" i="10"/>
  <c r="DK903" i="10"/>
  <c r="S1346" i="10"/>
  <c r="S1282" i="10"/>
  <c r="S1226" i="10"/>
  <c r="S1201" i="10"/>
  <c r="S1181" i="10"/>
  <c r="S1157" i="10"/>
  <c r="S1137" i="10"/>
  <c r="S1117" i="10"/>
  <c r="S1093" i="10"/>
  <c r="S1073" i="10"/>
  <c r="S1053" i="10"/>
  <c r="S1029" i="10"/>
  <c r="S1009" i="10"/>
  <c r="S989" i="10"/>
  <c r="S965" i="10"/>
  <c r="S945" i="10"/>
  <c r="S925" i="10"/>
  <c r="S901" i="10"/>
  <c r="S889" i="10"/>
  <c r="S879" i="10"/>
  <c r="S871" i="10"/>
  <c r="S863" i="10"/>
  <c r="S855" i="10"/>
  <c r="S847" i="10"/>
  <c r="AA839" i="10"/>
  <c r="S834" i="10"/>
  <c r="DK828" i="10"/>
  <c r="AA823" i="10"/>
  <c r="AA818" i="10"/>
  <c r="AA814" i="10"/>
  <c r="AA810" i="10"/>
  <c r="AA806" i="10"/>
  <c r="AA802" i="10"/>
  <c r="AA798" i="10"/>
  <c r="AA794" i="10"/>
  <c r="AA790" i="10"/>
  <c r="AA786" i="10"/>
  <c r="AA782" i="10"/>
  <c r="AA778" i="10"/>
  <c r="AA774" i="10"/>
  <c r="AA770" i="10"/>
  <c r="AA766" i="10"/>
  <c r="AA762" i="10"/>
  <c r="AA758" i="10"/>
  <c r="AA754" i="10"/>
  <c r="AA750" i="10"/>
  <c r="AA746" i="10"/>
  <c r="AA742" i="10"/>
  <c r="AA738" i="10"/>
  <c r="AA734" i="10"/>
  <c r="AA730" i="10"/>
  <c r="AA726" i="10"/>
  <c r="AA722" i="10"/>
  <c r="AA718" i="10"/>
  <c r="AA714" i="10"/>
  <c r="DK710" i="10"/>
  <c r="BO707" i="10"/>
  <c r="S845" i="10"/>
  <c r="S861" i="10"/>
  <c r="S877" i="10"/>
  <c r="S897" i="10"/>
  <c r="S941" i="10"/>
  <c r="S981" i="10"/>
  <c r="S1025" i="10"/>
  <c r="S1069" i="10"/>
  <c r="S1109" i="10"/>
  <c r="S1153" i="10"/>
  <c r="S1197" i="10"/>
  <c r="S1274" i="10"/>
  <c r="DK901" i="10"/>
  <c r="DK933" i="10"/>
  <c r="DK965" i="10"/>
  <c r="DK997" i="10"/>
  <c r="DK1029" i="10"/>
  <c r="DK1065" i="10"/>
  <c r="DK1129" i="10"/>
  <c r="DK1193" i="10"/>
  <c r="S1299" i="10"/>
  <c r="S920" i="10"/>
  <c r="S984" i="10"/>
  <c r="S1048" i="10"/>
  <c r="S1134" i="10"/>
  <c r="BO120" i="10"/>
  <c r="BW196" i="10"/>
  <c r="S677" i="10"/>
  <c r="AA680" i="10"/>
  <c r="BO683" i="10"/>
  <c r="DK686" i="10"/>
  <c r="DS689" i="10"/>
  <c r="S693" i="10"/>
  <c r="AA696" i="10"/>
  <c r="BO699" i="10"/>
  <c r="DK702" i="10"/>
  <c r="DS705" i="10"/>
  <c r="AA712" i="10"/>
  <c r="AA720" i="10"/>
  <c r="AA728" i="10"/>
  <c r="AA736" i="10"/>
  <c r="AA744" i="10"/>
  <c r="AA752" i="10"/>
  <c r="AA760" i="10"/>
  <c r="AA768" i="10"/>
  <c r="AA776" i="10"/>
  <c r="AA784" i="10"/>
  <c r="AA792" i="10"/>
  <c r="AA800" i="10"/>
  <c r="AA808" i="10"/>
  <c r="AA816" i="10"/>
  <c r="S826" i="10"/>
  <c r="DK836" i="10"/>
  <c r="S851" i="10"/>
  <c r="S867" i="10"/>
  <c r="S883" i="10"/>
  <c r="S913" i="10"/>
  <c r="S957" i="10"/>
  <c r="S997" i="10"/>
  <c r="S1041" i="10"/>
  <c r="S1085" i="10"/>
  <c r="S1125" i="10"/>
  <c r="S1169" i="10"/>
  <c r="S1213" i="10"/>
  <c r="S1314" i="10"/>
  <c r="DK911" i="10"/>
  <c r="DK943" i="10"/>
  <c r="DK975" i="10"/>
  <c r="DK1007" i="10"/>
  <c r="DK1039" i="10"/>
  <c r="DK1085" i="10"/>
  <c r="DK1149" i="10"/>
  <c r="DK1213" i="10"/>
  <c r="S1339" i="10"/>
  <c r="S940" i="10"/>
  <c r="S1004" i="10"/>
  <c r="S1074" i="10"/>
  <c r="S1168" i="10"/>
  <c r="EA208" i="10"/>
  <c r="S838" i="10"/>
  <c r="S853" i="10"/>
  <c r="S869" i="10"/>
  <c r="S887" i="10"/>
  <c r="S917" i="10"/>
  <c r="S961" i="10"/>
  <c r="S1005" i="10"/>
  <c r="S1045" i="10"/>
  <c r="S1089" i="10"/>
  <c r="S1133" i="10"/>
  <c r="S1173" i="10"/>
  <c r="S1218" i="10"/>
  <c r="S1338" i="10"/>
  <c r="DK917" i="10"/>
  <c r="DK949" i="10"/>
  <c r="DK981" i="10"/>
  <c r="DK1013" i="10"/>
  <c r="DK1045" i="10"/>
  <c r="DK1097" i="10"/>
  <c r="DK1161" i="10"/>
  <c r="S1235" i="10"/>
  <c r="S1363" i="10"/>
  <c r="S952" i="10"/>
  <c r="S1016" i="10"/>
  <c r="S1090" i="10"/>
  <c r="S1192" i="10"/>
  <c r="DS480" i="10"/>
  <c r="AA593" i="10"/>
  <c r="EI37" i="10"/>
  <c r="AQ70" i="10"/>
  <c r="BO771" i="10"/>
  <c r="DK264" i="10"/>
  <c r="AI182" i="10"/>
  <c r="DS153" i="10"/>
  <c r="AA82" i="10"/>
  <c r="DS122" i="10"/>
  <c r="EI68" i="10"/>
  <c r="DS108" i="10"/>
  <c r="CM8" i="10"/>
  <c r="BW1" i="10"/>
  <c r="BO142" i="10"/>
  <c r="AQ62" i="10"/>
  <c r="CM29" i="10"/>
  <c r="BG11" i="10"/>
  <c r="S1253" i="10"/>
  <c r="DK695" i="10"/>
  <c r="BW491" i="10"/>
  <c r="DS360" i="10"/>
  <c r="DK292" i="10"/>
  <c r="DS234" i="10"/>
  <c r="DS209" i="10"/>
  <c r="CE195" i="10"/>
  <c r="BO181" i="10"/>
  <c r="AA167" i="10"/>
  <c r="S153" i="10"/>
  <c r="AI126" i="10"/>
  <c r="BO138" i="10"/>
  <c r="S106" i="10"/>
  <c r="BO59" i="10"/>
  <c r="DS64" i="10"/>
  <c r="CM4" i="10"/>
  <c r="BW17" i="10"/>
  <c r="EA92" i="10"/>
  <c r="AQ37" i="10"/>
  <c r="BW22" i="10"/>
  <c r="AA73" i="10"/>
  <c r="BO803" i="10"/>
  <c r="BO580" i="10"/>
  <c r="BW395" i="10"/>
  <c r="DK320" i="10"/>
  <c r="DK256" i="10"/>
  <c r="BO218" i="10"/>
  <c r="DS201" i="10"/>
  <c r="CE187" i="10"/>
  <c r="BO173" i="10"/>
  <c r="AA159" i="10"/>
  <c r="DS140" i="10"/>
  <c r="DK80" i="10"/>
  <c r="AI121" i="10"/>
  <c r="BW67" i="10"/>
  <c r="EI102" i="10"/>
  <c r="DC7" i="10"/>
  <c r="DK40" i="10"/>
  <c r="AQ133" i="10"/>
  <c r="EI50" i="10"/>
  <c r="AY28" i="10"/>
  <c r="BW110" i="10"/>
  <c r="DK1106" i="10"/>
  <c r="S670" i="10"/>
  <c r="AA470" i="10"/>
  <c r="DK351" i="10"/>
  <c r="DK284" i="10"/>
  <c r="DS230" i="10"/>
  <c r="S208" i="10"/>
  <c r="DS193" i="10"/>
  <c r="CE179" i="10"/>
  <c r="BO165" i="10"/>
  <c r="BO151" i="10"/>
  <c r="DS88" i="10"/>
  <c r="DS136" i="10"/>
  <c r="CE104" i="10"/>
  <c r="EI54" i="10"/>
  <c r="EA52" i="10"/>
  <c r="DC3" i="10"/>
  <c r="AY14" i="10"/>
  <c r="EI85" i="10"/>
  <c r="EI35" i="10"/>
  <c r="AI19" i="10"/>
  <c r="AI70" i="10"/>
  <c r="S1380" i="10"/>
  <c r="S1364" i="10"/>
  <c r="S1348" i="10"/>
  <c r="S1332" i="10"/>
  <c r="S1316" i="10"/>
  <c r="S1300" i="10"/>
  <c r="S1284" i="10"/>
  <c r="BO708" i="10"/>
  <c r="AA207" i="10"/>
  <c r="CE171" i="10"/>
  <c r="AI130" i="10"/>
  <c r="AI76" i="10"/>
  <c r="DK113" i="10"/>
  <c r="S66" i="10"/>
  <c r="S97" i="10"/>
  <c r="DS6" i="10"/>
  <c r="CE32" i="10"/>
  <c r="AI119" i="10"/>
  <c r="CM43" i="10"/>
  <c r="AA27" i="10"/>
  <c r="BW107" i="10"/>
  <c r="DK978" i="10"/>
  <c r="BO644" i="10"/>
  <c r="DS448" i="10"/>
  <c r="BW342" i="10"/>
  <c r="DK276" i="10"/>
  <c r="AI227" i="10"/>
  <c r="AI206" i="10"/>
  <c r="S192" i="10"/>
  <c r="DS177" i="10"/>
  <c r="CE163" i="10"/>
  <c r="DS149" i="10"/>
  <c r="AQ87" i="10"/>
  <c r="AI135" i="10"/>
  <c r="AA100" i="10"/>
  <c r="CE53" i="10"/>
  <c r="EI9" i="10"/>
  <c r="DS2" i="10"/>
  <c r="S11" i="10"/>
  <c r="S83" i="10"/>
  <c r="CM31" i="10"/>
  <c r="DS15" i="10"/>
  <c r="DK58" i="10"/>
  <c r="BO739" i="10"/>
  <c r="AA529" i="10"/>
  <c r="BW374" i="10"/>
  <c r="DK304" i="10"/>
  <c r="DK241" i="10"/>
  <c r="BW212" i="10"/>
  <c r="AI198" i="10"/>
  <c r="S184" i="10"/>
  <c r="DS169" i="10"/>
  <c r="CE155" i="10"/>
  <c r="CE128" i="10"/>
  <c r="DS74" i="10"/>
  <c r="AI112" i="10"/>
  <c r="CE61" i="10"/>
  <c r="AI73" i="10"/>
  <c r="EI5" i="10"/>
  <c r="AQ23" i="10"/>
  <c r="AQ116" i="10"/>
  <c r="AQ42" i="10"/>
  <c r="DK33" i="10"/>
  <c r="CE101" i="10"/>
  <c r="DK873" i="10"/>
  <c r="DS618" i="10"/>
  <c r="BW427" i="10"/>
  <c r="BO333" i="10"/>
  <c r="DK268" i="10"/>
  <c r="DK223" i="10"/>
  <c r="BW204" i="10"/>
  <c r="AI190" i="10"/>
  <c r="S176" i="10"/>
  <c r="DS161" i="10"/>
  <c r="AI148" i="10"/>
  <c r="EA82" i="10"/>
  <c r="CE123" i="10"/>
  <c r="DK98" i="10"/>
  <c r="AI110" i="10"/>
  <c r="EY8" i="10"/>
  <c r="EI1" i="10"/>
  <c r="S144" i="10"/>
  <c r="AA77" i="10"/>
  <c r="AQ30" i="10"/>
  <c r="DS12" i="10"/>
  <c r="S1146" i="10"/>
  <c r="S1154" i="10"/>
  <c r="S1162" i="10"/>
  <c r="S1170" i="10"/>
  <c r="S1178" i="10"/>
  <c r="S1186" i="10"/>
  <c r="S1194" i="10"/>
  <c r="S1202" i="10"/>
  <c r="S1210" i="10"/>
  <c r="S1220" i="10"/>
  <c r="S1236" i="10"/>
  <c r="S1252" i="10"/>
  <c r="S1268" i="10"/>
  <c r="S1288" i="10"/>
  <c r="S1308" i="10"/>
  <c r="S1328" i="10"/>
  <c r="S1352" i="10"/>
  <c r="S1372" i="10"/>
  <c r="DK27" i="10"/>
  <c r="DK131" i="10"/>
  <c r="AQ7" i="10"/>
  <c r="DS66" i="10"/>
  <c r="EI76" i="10"/>
  <c r="AI158" i="10"/>
  <c r="DK186" i="10"/>
  <c r="CE216" i="10"/>
  <c r="DK316" i="10"/>
  <c r="DK567" i="10"/>
  <c r="DK71" i="10"/>
  <c r="CM36" i="10"/>
  <c r="EI15" i="10"/>
  <c r="EA58" i="10"/>
  <c r="AQ105" i="10"/>
  <c r="BW89" i="10"/>
  <c r="AI166" i="10"/>
  <c r="DK194" i="10"/>
  <c r="DS232" i="10"/>
  <c r="AI356" i="10"/>
  <c r="DS682" i="10"/>
  <c r="S10" i="10"/>
  <c r="BO56" i="10"/>
  <c r="CM45" i="10"/>
  <c r="BO107" i="10"/>
  <c r="S122" i="10"/>
  <c r="CE146" i="10"/>
  <c r="AI174" i="10"/>
  <c r="DK202" i="10"/>
  <c r="DK260" i="10"/>
  <c r="AA406" i="10"/>
  <c r="DK819" i="10"/>
  <c r="AI24" i="10"/>
  <c r="AQ94" i="10"/>
  <c r="EY4" i="10"/>
  <c r="AA60" i="10"/>
  <c r="AI139" i="10"/>
  <c r="S168" i="10"/>
  <c r="DK503" i="10"/>
  <c r="S1052" i="10"/>
  <c r="S1060" i="10"/>
  <c r="S1068" i="10"/>
  <c r="S1076" i="10"/>
  <c r="S1084" i="10"/>
  <c r="S1092" i="10"/>
  <c r="S1100" i="10"/>
  <c r="S1108" i="10"/>
  <c r="S1116" i="10"/>
  <c r="S1124" i="10"/>
  <c r="S1132" i="10"/>
  <c r="S1140" i="10"/>
  <c r="S1148" i="10"/>
  <c r="S1156" i="10"/>
  <c r="S1164" i="10"/>
  <c r="S1172" i="10"/>
  <c r="S1180" i="10"/>
  <c r="S1188" i="10"/>
  <c r="S1196" i="10"/>
  <c r="S1204" i="10"/>
  <c r="S1212" i="10"/>
  <c r="S1224" i="10"/>
  <c r="S1240" i="10"/>
  <c r="S1256" i="10"/>
  <c r="S1272" i="10"/>
  <c r="S1292" i="10"/>
  <c r="S1312" i="10"/>
  <c r="S1336" i="10"/>
  <c r="S1356" i="10"/>
  <c r="S1376" i="10"/>
  <c r="AA97" i="10"/>
  <c r="CM41" i="10"/>
  <c r="BO21" i="10"/>
  <c r="DS71" i="10"/>
  <c r="BW111" i="10"/>
  <c r="DS127" i="10"/>
  <c r="EA168" i="10"/>
  <c r="BO197" i="10"/>
  <c r="DS238" i="10"/>
  <c r="S370" i="10"/>
  <c r="BO723" i="10"/>
  <c r="AI14" i="10"/>
  <c r="CE78" i="10"/>
  <c r="BG2" i="10"/>
  <c r="DK125" i="10"/>
  <c r="BO124" i="10"/>
  <c r="S149" i="10"/>
  <c r="EA176" i="10"/>
  <c r="BO205" i="10"/>
  <c r="DK272" i="10"/>
  <c r="AA438" i="10"/>
  <c r="DK914" i="10"/>
  <c r="BO39" i="10"/>
  <c r="DS117" i="10"/>
  <c r="BG6" i="10"/>
  <c r="AQ65" i="10"/>
  <c r="BW75" i="10"/>
  <c r="BW156" i="10"/>
  <c r="EA184" i="10"/>
  <c r="BO213" i="10"/>
  <c r="DK308" i="10"/>
  <c r="S542" i="10"/>
  <c r="CE64" i="10"/>
  <c r="AQ35" i="10"/>
  <c r="CU12" i="10"/>
  <c r="AI50" i="10"/>
  <c r="EA100" i="10"/>
  <c r="S88" i="10"/>
  <c r="DS185" i="10"/>
  <c r="BO147" i="10"/>
  <c r="EA160" i="10"/>
  <c r="AA175" i="10"/>
  <c r="BO189" i="10"/>
  <c r="DK210" i="10"/>
  <c r="AA347" i="10"/>
  <c r="DK841" i="10"/>
  <c r="CE150" i="10"/>
  <c r="BW164" i="10"/>
  <c r="DK178" i="10"/>
  <c r="EA192" i="10"/>
  <c r="DS236" i="10"/>
  <c r="BW459" i="10"/>
  <c r="S200" i="10"/>
  <c r="EA221" i="10"/>
  <c r="DK280" i="10"/>
  <c r="BO365" i="10"/>
  <c r="S606" i="10"/>
  <c r="DK1042" i="10"/>
  <c r="CE203" i="10"/>
  <c r="S229" i="10"/>
  <c r="DK296" i="10"/>
  <c r="DS416" i="10"/>
  <c r="AA657" i="10"/>
  <c r="B80" i="11"/>
  <c r="A83" i="11"/>
  <c r="A77" i="11"/>
  <c r="B77" i="11"/>
  <c r="C77" i="11"/>
  <c r="C80" i="11"/>
  <c r="A80" i="11"/>
  <c r="B83" i="11"/>
  <c r="DS214" i="10"/>
  <c r="DK248" i="10"/>
  <c r="DK312" i="10"/>
  <c r="DK383" i="10"/>
  <c r="DS554" i="10"/>
  <c r="S50" i="10"/>
  <c r="CE25" i="10"/>
  <c r="AA18" i="10"/>
  <c r="DS11" i="10"/>
  <c r="BW141" i="10"/>
  <c r="AI118" i="10"/>
  <c r="BW93" i="10"/>
  <c r="DK83" i="10"/>
  <c r="DK57" i="10"/>
  <c r="EA46" i="10"/>
  <c r="BO34" i="10"/>
  <c r="EA44" i="10"/>
  <c r="DS23" i="10"/>
  <c r="BO16" i="10"/>
  <c r="BG10" i="10"/>
  <c r="DS133" i="10"/>
  <c r="DS116" i="10"/>
  <c r="S92" i="10"/>
  <c r="AI79" i="10"/>
  <c r="DS51" i="10"/>
  <c r="AI46" i="10"/>
  <c r="BO26" i="10"/>
  <c r="EA38" i="10"/>
  <c r="DS21" i="10"/>
  <c r="EI14" i="10"/>
  <c r="DK144" i="10"/>
  <c r="AI132" i="10"/>
  <c r="AQ115" i="10"/>
  <c r="CE90" i="10"/>
  <c r="DS77" i="10"/>
  <c r="AA49" i="10"/>
  <c r="BO45" i="10"/>
  <c r="S33" i="10"/>
  <c r="EI19" i="10"/>
  <c r="AY13" i="10"/>
  <c r="AA143" i="10"/>
  <c r="DK119" i="10"/>
  <c r="EI94" i="10"/>
  <c r="AA85" i="10"/>
  <c r="CE63" i="10"/>
  <c r="CE47" i="10"/>
  <c r="S40" i="10"/>
  <c r="D80" i="11"/>
  <c r="F77" i="11"/>
  <c r="F83" i="11"/>
  <c r="D77" i="11"/>
  <c r="E80" i="11"/>
  <c r="E77" i="11"/>
  <c r="E83" i="11"/>
  <c r="D83" i="11"/>
  <c r="F80" i="11"/>
  <c r="F68" i="13"/>
  <c r="E71" i="13"/>
  <c r="F74" i="13"/>
  <c r="C68" i="13"/>
  <c r="A71" i="13"/>
  <c r="C74" i="13"/>
  <c r="D68" i="13"/>
  <c r="B71" i="13"/>
  <c r="D74" i="13"/>
  <c r="A68" i="13"/>
  <c r="E68" i="13"/>
  <c r="C71" i="13"/>
  <c r="A74" i="13"/>
  <c r="E74" i="13"/>
  <c r="B68" i="13"/>
  <c r="D71" i="13"/>
  <c r="B74" i="13"/>
  <c r="A73" i="14"/>
  <c r="A70" i="14"/>
  <c r="B70" i="14"/>
  <c r="C70" i="14"/>
  <c r="D70" i="14"/>
  <c r="D73" i="14"/>
  <c r="C73" i="14"/>
  <c r="C67" i="14"/>
  <c r="B67" i="14"/>
  <c r="E79" i="15"/>
  <c r="E67" i="14"/>
  <c r="F82" i="15"/>
  <c r="A76" i="15"/>
  <c r="F76" i="15"/>
  <c r="C82" i="15"/>
  <c r="B79" i="15"/>
  <c r="D79" i="15"/>
  <c r="E73" i="14"/>
  <c r="E82" i="15"/>
  <c r="E76" i="15"/>
  <c r="B82" i="15"/>
  <c r="C76" i="15"/>
  <c r="F79" i="15"/>
  <c r="D76" i="15"/>
  <c r="E80" i="10"/>
  <c r="A67" i="14"/>
  <c r="D67" i="14"/>
  <c r="B73" i="14"/>
  <c r="C79" i="15"/>
  <c r="B76" i="15"/>
  <c r="A82" i="15"/>
  <c r="A79" i="15"/>
  <c r="D82" i="15"/>
  <c r="F83" i="10"/>
  <c r="D80" i="10"/>
  <c r="E77" i="10"/>
  <c r="C83" i="10"/>
  <c r="F77" i="10"/>
  <c r="B80" i="10"/>
  <c r="D77" i="10"/>
  <c r="F80" i="10"/>
  <c r="A86" i="11"/>
  <c r="B86" i="11"/>
  <c r="B87" i="11"/>
  <c r="A87" i="11"/>
  <c r="C77" i="13"/>
  <c r="D77" i="13"/>
  <c r="D78" i="13"/>
  <c r="C78" i="13"/>
  <c r="B77" i="10"/>
  <c r="A80" i="10"/>
  <c r="C80" i="10"/>
  <c r="A77" i="10"/>
  <c r="D83" i="10"/>
  <c r="C77" i="10"/>
  <c r="A83" i="10"/>
  <c r="C86" i="11"/>
  <c r="D86" i="11"/>
  <c r="D87" i="11"/>
  <c r="C87" i="11"/>
  <c r="B83" i="10"/>
  <c r="E86" i="11"/>
  <c r="E77" i="13"/>
  <c r="A77" i="13"/>
  <c r="B77" i="13"/>
  <c r="B78" i="13"/>
  <c r="A78" i="13"/>
  <c r="C76" i="14"/>
  <c r="D76" i="14"/>
  <c r="D77" i="14"/>
  <c r="C77" i="14"/>
  <c r="E85" i="15"/>
  <c r="C85" i="15"/>
  <c r="D85" i="15"/>
  <c r="D86" i="15"/>
  <c r="C86" i="15"/>
  <c r="A76" i="14"/>
  <c r="B76" i="14"/>
  <c r="B77" i="14"/>
  <c r="A77" i="14"/>
  <c r="E76" i="14"/>
  <c r="A85" i="15"/>
  <c r="B85" i="15"/>
  <c r="B86" i="15"/>
  <c r="A86" i="15"/>
  <c r="C81" i="13"/>
  <c r="F81" i="13"/>
  <c r="A86" i="10"/>
  <c r="B86" i="10"/>
  <c r="B87" i="10"/>
  <c r="A87" i="10"/>
  <c r="C86" i="10"/>
  <c r="D86" i="10"/>
  <c r="D87" i="10"/>
  <c r="C87" i="10"/>
  <c r="A90" i="11"/>
  <c r="D90" i="11"/>
  <c r="E86" i="10"/>
  <c r="C90" i="11"/>
  <c r="F90" i="11"/>
  <c r="B90" i="11"/>
  <c r="E90" i="11"/>
  <c r="B81" i="13"/>
  <c r="E81" i="13"/>
  <c r="A81" i="13"/>
  <c r="D81" i="13"/>
  <c r="F77" i="13"/>
  <c r="A86" i="13"/>
  <c r="B86" i="13"/>
  <c r="C86" i="13"/>
  <c r="T1144" i="13"/>
  <c r="B80" i="14"/>
  <c r="E80" i="14"/>
  <c r="A80" i="14"/>
  <c r="D80" i="14"/>
  <c r="C80" i="14"/>
  <c r="F80" i="14"/>
  <c r="B89" i="15"/>
  <c r="E89" i="15"/>
  <c r="C89" i="15"/>
  <c r="F89" i="15"/>
  <c r="A89" i="15"/>
  <c r="D89" i="15"/>
  <c r="A90" i="10"/>
  <c r="D90" i="10"/>
  <c r="C90" i="10"/>
  <c r="F90" i="10"/>
  <c r="B90" i="10"/>
  <c r="E90" i="10"/>
  <c r="F86" i="11"/>
  <c r="A95" i="11"/>
  <c r="B95" i="11"/>
  <c r="C95" i="11"/>
  <c r="T1208" i="13"/>
  <c r="T1176" i="13"/>
  <c r="DL1105" i="13"/>
  <c r="DL1089" i="13"/>
  <c r="DL1073" i="13"/>
  <c r="DL1049" i="13"/>
  <c r="DL1025" i="13"/>
  <c r="DL1017" i="13"/>
  <c r="DL1009" i="13"/>
  <c r="DL1001" i="13"/>
  <c r="DL993" i="13"/>
  <c r="DL985" i="13"/>
  <c r="DL977" i="13"/>
  <c r="DL969" i="13"/>
  <c r="DL961" i="13"/>
  <c r="DL953" i="13"/>
  <c r="DL945" i="13"/>
  <c r="DL937" i="13"/>
  <c r="DL929" i="13"/>
  <c r="DL921" i="13"/>
  <c r="DL913" i="13"/>
  <c r="DL905" i="13"/>
  <c r="DL897" i="13"/>
  <c r="DL889" i="13"/>
  <c r="DL881" i="13"/>
  <c r="DL873" i="13"/>
  <c r="DL865" i="13"/>
  <c r="DL857" i="13"/>
  <c r="DL849" i="13"/>
  <c r="DL841" i="13"/>
  <c r="DL833" i="13"/>
  <c r="DL825" i="13"/>
  <c r="DL817" i="13"/>
  <c r="DL809" i="13"/>
  <c r="DL801" i="13"/>
  <c r="DL793" i="13"/>
  <c r="DL785" i="13"/>
  <c r="DL777" i="13"/>
  <c r="DL769" i="13"/>
  <c r="DL761" i="13"/>
  <c r="DL753" i="13"/>
  <c r="DL745" i="13"/>
  <c r="DL737" i="13"/>
  <c r="DL729" i="13"/>
  <c r="DL721" i="13"/>
  <c r="DL713" i="13"/>
  <c r="DL705" i="13"/>
  <c r="DL697" i="13"/>
  <c r="DL689" i="13"/>
  <c r="AB683" i="13"/>
  <c r="T678" i="13"/>
  <c r="DL672" i="13"/>
  <c r="AB667" i="13"/>
  <c r="T662" i="13"/>
  <c r="DL656" i="13"/>
  <c r="AB651" i="13"/>
  <c r="T646" i="13"/>
  <c r="DL640" i="13"/>
  <c r="AB635" i="13"/>
  <c r="T630" i="13"/>
  <c r="DL624" i="13"/>
  <c r="AB619" i="13"/>
  <c r="T614" i="13"/>
  <c r="DL608" i="13"/>
  <c r="AB603" i="13"/>
  <c r="T598" i="13"/>
  <c r="DT593" i="13"/>
  <c r="DT589" i="13"/>
  <c r="DT585" i="13"/>
  <c r="DT581" i="13"/>
  <c r="DT577" i="13"/>
  <c r="DT573" i="13"/>
  <c r="DT569" i="13"/>
  <c r="DT565" i="13"/>
  <c r="DT561" i="13"/>
  <c r="DT557" i="13"/>
  <c r="DT554" i="13"/>
  <c r="DT553" i="13"/>
  <c r="DT552" i="13"/>
  <c r="DT551" i="13"/>
  <c r="DT550" i="13"/>
  <c r="DT549" i="13"/>
  <c r="DT548" i="13"/>
  <c r="DT547" i="13"/>
  <c r="DT546" i="13"/>
  <c r="DT545" i="13"/>
  <c r="DT544" i="13"/>
  <c r="DT543" i="13"/>
  <c r="DT542" i="13"/>
  <c r="DT541" i="13"/>
  <c r="DT540" i="13"/>
  <c r="DT539" i="13"/>
  <c r="DT538" i="13"/>
  <c r="DT537" i="13"/>
  <c r="DT536" i="13"/>
  <c r="DT535" i="13"/>
  <c r="DT534" i="13"/>
  <c r="DT533" i="13"/>
  <c r="DT532" i="13"/>
  <c r="DT531" i="13"/>
  <c r="DT530" i="13"/>
  <c r="DT529" i="13"/>
  <c r="DT528" i="13"/>
  <c r="DT527" i="13"/>
  <c r="DT526" i="13"/>
  <c r="DT525" i="13"/>
  <c r="DT524" i="13"/>
  <c r="DT523" i="13"/>
  <c r="DT522" i="13"/>
  <c r="DT521" i="13"/>
  <c r="DT520" i="13"/>
  <c r="DT519" i="13"/>
  <c r="DT518" i="13"/>
  <c r="DT517" i="13"/>
  <c r="DT516" i="13"/>
  <c r="DT515" i="13"/>
  <c r="DT514" i="13"/>
  <c r="DT513" i="13"/>
  <c r="DT512" i="13"/>
  <c r="DT511" i="13"/>
  <c r="DT510" i="13"/>
  <c r="DT509" i="13"/>
  <c r="DT508" i="13"/>
  <c r="DT507" i="13"/>
  <c r="DT506" i="13"/>
  <c r="DT505" i="13"/>
  <c r="DT504" i="13"/>
  <c r="DT503" i="13"/>
  <c r="DT502" i="13"/>
  <c r="DT501" i="13"/>
  <c r="DT500" i="13"/>
  <c r="DT499" i="13"/>
  <c r="DT498" i="13"/>
  <c r="DT497" i="13"/>
  <c r="DT496" i="13"/>
  <c r="DT495" i="13"/>
  <c r="DT494" i="13"/>
  <c r="DT493" i="13"/>
  <c r="DT492" i="13"/>
  <c r="DT491" i="13"/>
  <c r="DT490" i="13"/>
  <c r="DT489" i="13"/>
  <c r="DT488" i="13"/>
  <c r="DT487" i="13"/>
  <c r="DT486" i="13"/>
  <c r="DT485" i="13"/>
  <c r="DT484" i="13"/>
  <c r="DT483" i="13"/>
  <c r="DT482" i="13"/>
  <c r="DT481" i="13"/>
  <c r="DT480" i="13"/>
  <c r="DT479" i="13"/>
  <c r="DT478" i="13"/>
  <c r="DT477" i="13"/>
  <c r="DT476" i="13"/>
  <c r="DT475" i="13"/>
  <c r="DT474" i="13"/>
  <c r="DT473" i="13"/>
  <c r="DT472" i="13"/>
  <c r="DT471" i="13"/>
  <c r="DT470" i="13"/>
  <c r="DT469" i="13"/>
  <c r="DT468" i="13"/>
  <c r="DT467" i="13"/>
  <c r="DT466" i="13"/>
  <c r="DT465" i="13"/>
  <c r="DT464" i="13"/>
  <c r="DT463" i="13"/>
  <c r="DT462" i="13"/>
  <c r="DT461" i="13"/>
  <c r="DT460" i="13"/>
  <c r="DT459" i="13"/>
  <c r="DT458" i="13"/>
  <c r="DT457" i="13"/>
  <c r="DT456" i="13"/>
  <c r="DT455" i="13"/>
  <c r="DT454" i="13"/>
  <c r="DT453" i="13"/>
  <c r="DT452" i="13"/>
  <c r="DT451" i="13"/>
  <c r="DT450" i="13"/>
  <c r="DT449" i="13"/>
  <c r="DT448" i="13"/>
  <c r="DT447" i="13"/>
  <c r="DT446" i="13"/>
  <c r="DT445" i="13"/>
  <c r="DT444" i="13"/>
  <c r="DT443" i="13"/>
  <c r="DT442" i="13"/>
  <c r="DT441" i="13"/>
  <c r="T441" i="13"/>
  <c r="AB440" i="13"/>
  <c r="BP439" i="13"/>
  <c r="DL438" i="13"/>
  <c r="DT437" i="13"/>
  <c r="T437" i="13"/>
  <c r="AB436" i="13"/>
  <c r="BP435" i="13"/>
  <c r="DL434" i="13"/>
  <c r="DT433" i="13"/>
  <c r="T433" i="13"/>
  <c r="AB432" i="13"/>
  <c r="BP431" i="13"/>
  <c r="DL430" i="13"/>
  <c r="DT429" i="13"/>
  <c r="T429" i="13"/>
  <c r="AB428" i="13"/>
  <c r="BP427" i="13"/>
  <c r="DL426" i="13"/>
  <c r="DT425" i="13"/>
  <c r="T425" i="13"/>
  <c r="AB424" i="13"/>
  <c r="BP423" i="13"/>
  <c r="DL422" i="13"/>
  <c r="DT421" i="13"/>
  <c r="T421" i="13"/>
  <c r="AB420" i="13"/>
  <c r="BP419" i="13"/>
  <c r="DL418" i="13"/>
  <c r="DT417" i="13"/>
  <c r="T417" i="13"/>
  <c r="AB416" i="13"/>
  <c r="BP415" i="13"/>
  <c r="DL414" i="13"/>
  <c r="DT413" i="13"/>
  <c r="T413" i="13"/>
  <c r="AB412" i="13"/>
  <c r="BP411" i="13"/>
  <c r="DL410" i="13"/>
  <c r="DT409" i="13"/>
  <c r="T409" i="13"/>
  <c r="AB408" i="13"/>
  <c r="BP407" i="13"/>
  <c r="DL406" i="13"/>
  <c r="DT405" i="13"/>
  <c r="T405" i="13"/>
  <c r="AB404" i="13"/>
  <c r="BP403" i="13"/>
  <c r="DL402" i="13"/>
  <c r="DT401" i="13"/>
  <c r="T401" i="13"/>
  <c r="AB400" i="13"/>
  <c r="BP399" i="13"/>
  <c r="DL398" i="13"/>
  <c r="DT397" i="13"/>
  <c r="T397" i="13"/>
  <c r="AB396" i="13"/>
  <c r="BP395" i="13"/>
  <c r="T395" i="13"/>
  <c r="DL394" i="13"/>
  <c r="AB394" i="13"/>
  <c r="DT393" i="13"/>
  <c r="BP393" i="13"/>
  <c r="T393" i="13"/>
  <c r="DL392" i="13"/>
  <c r="AB392" i="13"/>
  <c r="DT391" i="13"/>
  <c r="BP391" i="13"/>
  <c r="T391" i="13"/>
  <c r="DL390" i="13"/>
  <c r="AB390" i="13"/>
  <c r="DT389" i="13"/>
  <c r="BP389" i="13"/>
  <c r="T389" i="13"/>
  <c r="DL388" i="13"/>
  <c r="AB388" i="13"/>
  <c r="DT387" i="13"/>
  <c r="BP387" i="13"/>
  <c r="T387" i="13"/>
  <c r="DL386" i="13"/>
  <c r="AB386" i="13"/>
  <c r="DT385" i="13"/>
  <c r="BP385" i="13"/>
  <c r="T385" i="13"/>
  <c r="DL384" i="13"/>
  <c r="AB384" i="13"/>
  <c r="DT383" i="13"/>
  <c r="BP383" i="13"/>
  <c r="T383" i="13"/>
  <c r="DL382" i="13"/>
  <c r="AB382" i="13"/>
  <c r="DT381" i="13"/>
  <c r="BP381" i="13"/>
  <c r="T381" i="13"/>
  <c r="DL380" i="13"/>
  <c r="AB380" i="13"/>
  <c r="DT379" i="13"/>
  <c r="BP379" i="13"/>
  <c r="T379" i="13"/>
  <c r="DL378" i="13"/>
  <c r="AB378" i="13"/>
  <c r="DT377" i="13"/>
  <c r="BP377" i="13"/>
  <c r="T377" i="13"/>
  <c r="DL376" i="13"/>
  <c r="AB376" i="13"/>
  <c r="DT375" i="13"/>
  <c r="BP375" i="13"/>
  <c r="T375" i="13"/>
  <c r="DL374" i="13"/>
  <c r="AB374" i="13"/>
  <c r="DT373" i="13"/>
  <c r="BP373" i="13"/>
  <c r="T373" i="13"/>
  <c r="DL372" i="13"/>
  <c r="AB372" i="13"/>
  <c r="DT371" i="13"/>
  <c r="BP371" i="13"/>
  <c r="T371" i="13"/>
  <c r="DL370" i="13"/>
  <c r="AB370" i="13"/>
  <c r="DT369" i="13"/>
  <c r="BP369" i="13"/>
  <c r="T369" i="13"/>
  <c r="DL368" i="13"/>
  <c r="AB368" i="13"/>
  <c r="DT367" i="13"/>
  <c r="BP367" i="13"/>
  <c r="T367" i="13"/>
  <c r="DL366" i="13"/>
  <c r="AB366" i="13"/>
  <c r="DT365" i="13"/>
  <c r="BP365" i="13"/>
  <c r="T365" i="13"/>
  <c r="DL364" i="13"/>
  <c r="AB364" i="13"/>
  <c r="DT363" i="13"/>
  <c r="BP363" i="13"/>
  <c r="T363" i="13"/>
  <c r="DL362" i="13"/>
  <c r="AB362" i="13"/>
  <c r="DT361" i="13"/>
  <c r="BP361" i="13"/>
  <c r="T361" i="13"/>
  <c r="DL360" i="13"/>
  <c r="AB360" i="13"/>
  <c r="DT359" i="13"/>
  <c r="BP359" i="13"/>
  <c r="T359" i="13"/>
  <c r="DL358" i="13"/>
  <c r="AB358" i="13"/>
  <c r="DT357" i="13"/>
  <c r="BP357" i="13"/>
  <c r="T357" i="13"/>
  <c r="DL356" i="13"/>
  <c r="AB356" i="13"/>
  <c r="DT355" i="13"/>
  <c r="BP355" i="13"/>
  <c r="T355" i="13"/>
  <c r="DL354" i="13"/>
  <c r="AB354" i="13"/>
  <c r="DT353" i="13"/>
  <c r="BP353" i="13"/>
  <c r="T353" i="13"/>
  <c r="DL352" i="13"/>
  <c r="AB352" i="13"/>
  <c r="DT351" i="13"/>
  <c r="BP351" i="13"/>
  <c r="T351" i="13"/>
  <c r="DL350" i="13"/>
  <c r="AB350" i="13"/>
  <c r="DT349" i="13"/>
  <c r="AB349" i="13"/>
  <c r="BP348" i="13"/>
  <c r="DL347" i="13"/>
  <c r="DT346" i="13"/>
  <c r="T346" i="13"/>
  <c r="AB345" i="13"/>
  <c r="BP344" i="13"/>
  <c r="DL343" i="13"/>
  <c r="DT342" i="13"/>
  <c r="T342" i="13"/>
  <c r="AB341" i="13"/>
  <c r="BP340" i="13"/>
  <c r="DL339" i="13"/>
  <c r="DT338" i="13"/>
  <c r="T338" i="13"/>
  <c r="AB337" i="13"/>
  <c r="BP336" i="13"/>
  <c r="DL335" i="13"/>
  <c r="DT334" i="13"/>
  <c r="T334" i="13"/>
  <c r="AB333" i="13"/>
  <c r="BP332" i="13"/>
  <c r="DL331" i="13"/>
  <c r="DT330" i="13"/>
  <c r="T330" i="13"/>
  <c r="AB329" i="13"/>
  <c r="BP328" i="13"/>
  <c r="DL327" i="13"/>
  <c r="DT326" i="13"/>
  <c r="T326" i="13"/>
  <c r="EB130" i="13"/>
  <c r="DT130" i="13"/>
  <c r="DL130" i="13"/>
  <c r="CF130" i="13"/>
  <c r="BX130" i="13"/>
  <c r="BP130" i="13"/>
  <c r="AJ130" i="13"/>
  <c r="AB130" i="13"/>
  <c r="T130" i="13"/>
  <c r="EB129" i="13"/>
  <c r="DT129" i="13"/>
  <c r="DL129" i="13"/>
  <c r="CF129" i="13"/>
  <c r="BX129" i="13"/>
  <c r="BP129" i="13"/>
  <c r="AR129" i="13"/>
  <c r="AJ129" i="13"/>
  <c r="AB129" i="13"/>
  <c r="T129" i="13"/>
  <c r="EB128" i="13"/>
  <c r="DT128" i="13"/>
  <c r="DL128" i="13"/>
  <c r="CF128" i="13"/>
  <c r="BX128" i="13"/>
  <c r="BP128" i="13"/>
  <c r="AR128" i="13"/>
  <c r="AJ128" i="13"/>
  <c r="AB128" i="13"/>
  <c r="T128" i="13"/>
  <c r="EB127" i="13"/>
  <c r="DT127" i="13"/>
  <c r="DL127" i="13"/>
  <c r="CF127" i="13"/>
  <c r="BX127" i="13"/>
  <c r="BP127" i="13"/>
  <c r="AR127" i="13"/>
  <c r="AJ127" i="13"/>
  <c r="AB127" i="13"/>
  <c r="T127" i="13"/>
  <c r="EB126" i="13"/>
  <c r="DT126" i="13"/>
  <c r="DL126" i="13"/>
  <c r="CF126" i="13"/>
  <c r="BX126" i="13"/>
  <c r="BP126" i="13"/>
  <c r="AR126" i="13"/>
  <c r="AJ126" i="13"/>
  <c r="AB126" i="13"/>
  <c r="T126" i="13"/>
  <c r="EB115" i="13"/>
  <c r="DT115" i="13"/>
  <c r="DL115" i="13"/>
  <c r="CF115" i="13"/>
  <c r="BX115" i="13"/>
  <c r="BP115" i="13"/>
  <c r="AR115" i="13"/>
  <c r="AJ115" i="13"/>
  <c r="AB115" i="13"/>
  <c r="T115" i="13"/>
  <c r="EB114" i="13"/>
  <c r="DT114" i="13"/>
  <c r="DL114" i="13"/>
  <c r="CF114" i="13"/>
  <c r="BX114" i="13"/>
  <c r="BP114" i="13"/>
  <c r="AR114" i="13"/>
  <c r="AJ114" i="13"/>
  <c r="AB114" i="13"/>
  <c r="T114" i="13"/>
  <c r="EB113" i="13"/>
  <c r="DT113" i="13"/>
  <c r="DL113" i="13"/>
  <c r="CF113" i="13"/>
  <c r="BX113" i="13"/>
  <c r="BP113" i="13"/>
  <c r="AR113" i="13"/>
  <c r="AJ113" i="13"/>
  <c r="AB113" i="13"/>
  <c r="T113" i="13"/>
  <c r="EB112" i="13"/>
  <c r="DT112" i="13"/>
  <c r="DL112" i="13"/>
  <c r="CF112" i="13"/>
  <c r="BX112" i="13"/>
  <c r="BP112" i="13"/>
  <c r="AR112" i="13"/>
  <c r="AJ112" i="13"/>
  <c r="AB112" i="13"/>
  <c r="T112" i="13"/>
  <c r="EJ111" i="13"/>
  <c r="EB111" i="13"/>
  <c r="DT111" i="13"/>
  <c r="DL111" i="13"/>
  <c r="CF111" i="13"/>
  <c r="BX111" i="13"/>
  <c r="BP111" i="13"/>
  <c r="AR111" i="13"/>
  <c r="AJ111" i="13"/>
  <c r="AB111" i="13"/>
  <c r="T111" i="13"/>
  <c r="EJ105" i="13"/>
  <c r="EB105" i="13"/>
  <c r="DT105" i="13"/>
  <c r="DL105" i="13"/>
  <c r="CF105" i="13"/>
  <c r="BX105" i="13"/>
  <c r="BP105" i="13"/>
  <c r="AR105" i="13"/>
  <c r="AJ105" i="13"/>
  <c r="AB105" i="13"/>
  <c r="T105" i="13"/>
  <c r="EJ104" i="13"/>
  <c r="EB104" i="13"/>
  <c r="DT104" i="13"/>
  <c r="DL104" i="13"/>
  <c r="CF104" i="13"/>
  <c r="BX104" i="13"/>
  <c r="BP104" i="13"/>
  <c r="AR104" i="13"/>
  <c r="AJ104" i="13"/>
  <c r="AB104" i="13"/>
  <c r="T104" i="13"/>
  <c r="EJ103" i="13"/>
  <c r="EB103" i="13"/>
  <c r="DT103" i="13"/>
  <c r="DL103" i="13"/>
  <c r="CF103" i="13"/>
  <c r="BX103" i="13"/>
  <c r="BP103" i="13"/>
  <c r="AR103" i="13"/>
  <c r="AJ103" i="13"/>
  <c r="AB103" i="13"/>
  <c r="T103" i="13"/>
  <c r="EJ102" i="13"/>
  <c r="EB102" i="13"/>
  <c r="DT102" i="13"/>
  <c r="DL102" i="13"/>
  <c r="CF102" i="13"/>
  <c r="BX102" i="13"/>
  <c r="BP102" i="13"/>
  <c r="AR102" i="13"/>
  <c r="AJ102" i="13"/>
  <c r="AB102" i="13"/>
  <c r="T102" i="13"/>
  <c r="EJ97" i="13"/>
  <c r="EB97" i="13"/>
  <c r="DT97" i="13"/>
  <c r="DL97" i="13"/>
  <c r="CF97" i="13"/>
  <c r="BX97" i="13"/>
  <c r="BP97" i="13"/>
  <c r="AR97" i="13"/>
  <c r="AJ97" i="13"/>
  <c r="AB97" i="13"/>
  <c r="T97" i="13"/>
  <c r="EJ96" i="13"/>
  <c r="EB96" i="13"/>
  <c r="DT96" i="13"/>
  <c r="DL96" i="13"/>
  <c r="CF96" i="13"/>
  <c r="BX96" i="13"/>
  <c r="BP96" i="13"/>
  <c r="AR96" i="13"/>
  <c r="AJ96" i="13"/>
  <c r="AB96" i="13"/>
  <c r="T96" i="13"/>
  <c r="EJ95" i="13"/>
  <c r="EB95" i="13"/>
  <c r="DT95" i="13"/>
  <c r="DL95" i="13"/>
  <c r="CF95" i="13"/>
  <c r="BX95" i="13"/>
  <c r="BP95" i="13"/>
  <c r="AR95" i="13"/>
  <c r="AJ95" i="13"/>
  <c r="AB95" i="13"/>
  <c r="T95" i="13"/>
  <c r="EJ91" i="13"/>
  <c r="EB91" i="13"/>
  <c r="DT91" i="13"/>
  <c r="DL91" i="13"/>
  <c r="CF91" i="13"/>
  <c r="BX91" i="13"/>
  <c r="BP91" i="13"/>
  <c r="AR91" i="13"/>
  <c r="AJ91" i="13"/>
  <c r="AB91" i="13"/>
  <c r="T91" i="13"/>
  <c r="EJ90" i="13"/>
  <c r="EB90" i="13"/>
  <c r="T1215" i="13"/>
  <c r="T1211" i="13"/>
  <c r="T1207" i="13"/>
  <c r="T1203" i="13"/>
  <c r="T1199" i="13"/>
  <c r="T1195" i="13"/>
  <c r="T1191" i="13"/>
  <c r="T1187" i="13"/>
  <c r="T1183" i="13"/>
  <c r="T1179" i="13"/>
  <c r="T1175" i="13"/>
  <c r="T1171" i="13"/>
  <c r="T1167" i="13"/>
  <c r="T1163" i="13"/>
  <c r="T1159" i="13"/>
  <c r="T1155" i="13"/>
  <c r="T1151" i="13"/>
  <c r="T1147" i="13"/>
  <c r="T1143" i="13"/>
  <c r="T1139" i="13"/>
  <c r="T1135" i="13"/>
  <c r="T1131" i="13"/>
  <c r="T1127" i="13"/>
  <c r="T1123" i="13"/>
  <c r="T1119" i="13"/>
  <c r="T1117" i="13"/>
  <c r="T1115" i="13"/>
  <c r="T1113" i="13"/>
  <c r="T1111" i="13"/>
  <c r="T1109" i="13"/>
  <c r="T1107" i="13"/>
  <c r="T1105" i="13"/>
  <c r="T1103" i="13"/>
  <c r="T1101" i="13"/>
  <c r="T1099" i="13"/>
  <c r="T1097" i="13"/>
  <c r="T1095" i="13"/>
  <c r="T1093" i="13"/>
  <c r="T1091" i="13"/>
  <c r="T1089" i="13"/>
  <c r="T1087" i="13"/>
  <c r="T1085" i="13"/>
  <c r="T1083" i="13"/>
  <c r="T1081" i="13"/>
  <c r="T1079" i="13"/>
  <c r="T1077" i="13"/>
  <c r="T1075" i="13"/>
  <c r="T1073" i="13"/>
  <c r="T1071" i="13"/>
  <c r="T1069" i="13"/>
  <c r="T1067" i="13"/>
  <c r="T1065" i="13"/>
  <c r="T1063" i="13"/>
  <c r="T1061" i="13"/>
  <c r="T1059" i="13"/>
  <c r="T1057" i="13"/>
  <c r="T1055" i="13"/>
  <c r="T1053" i="13"/>
  <c r="T1051" i="13"/>
  <c r="T1049" i="13"/>
  <c r="T1047" i="13"/>
  <c r="T1045" i="13"/>
  <c r="T1043" i="13"/>
  <c r="T1041" i="13"/>
  <c r="T1039" i="13"/>
  <c r="T1037" i="13"/>
  <c r="T1035" i="13"/>
  <c r="T1033" i="13"/>
  <c r="T1031" i="13"/>
  <c r="T1029" i="13"/>
  <c r="T1027" i="13"/>
  <c r="T1025" i="13"/>
  <c r="T1023" i="13"/>
  <c r="T1021" i="13"/>
  <c r="T1019" i="13"/>
  <c r="T1017" i="13"/>
  <c r="T1015" i="13"/>
  <c r="T1013" i="13"/>
  <c r="T1011" i="13"/>
  <c r="T1009" i="13"/>
  <c r="T1007" i="13"/>
  <c r="T1005" i="13"/>
  <c r="T1003" i="13"/>
  <c r="T1001" i="13"/>
  <c r="T999" i="13"/>
  <c r="T997" i="13"/>
  <c r="T995" i="13"/>
  <c r="T993" i="13"/>
  <c r="T991" i="13"/>
  <c r="T989" i="13"/>
  <c r="T987" i="13"/>
  <c r="T985" i="13"/>
  <c r="T983" i="13"/>
  <c r="T981" i="13"/>
  <c r="T979" i="13"/>
  <c r="T977" i="13"/>
  <c r="T975" i="13"/>
  <c r="T973" i="13"/>
  <c r="T971" i="13"/>
  <c r="T969" i="13"/>
  <c r="T967" i="13"/>
  <c r="T965" i="13"/>
  <c r="T963" i="13"/>
  <c r="T961" i="13"/>
  <c r="T959" i="13"/>
  <c r="T957" i="13"/>
  <c r="T955" i="13"/>
  <c r="T953" i="13"/>
  <c r="T951" i="13"/>
  <c r="T949" i="13"/>
  <c r="T947" i="13"/>
  <c r="T945" i="13"/>
  <c r="T943" i="13"/>
  <c r="T941" i="13"/>
  <c r="T939" i="13"/>
  <c r="T937" i="13"/>
  <c r="T935" i="13"/>
  <c r="T933" i="13"/>
  <c r="T931" i="13"/>
  <c r="T929" i="13"/>
  <c r="T927" i="13"/>
  <c r="T925" i="13"/>
  <c r="T923" i="13"/>
  <c r="T921" i="13"/>
  <c r="T919" i="13"/>
  <c r="T917" i="13"/>
  <c r="T915" i="13"/>
  <c r="T913" i="13"/>
  <c r="T911" i="13"/>
  <c r="T909" i="13"/>
  <c r="T907" i="13"/>
  <c r="T905" i="13"/>
  <c r="T903" i="13"/>
  <c r="T901" i="13"/>
  <c r="T899" i="13"/>
  <c r="T897" i="13"/>
  <c r="T895" i="13"/>
  <c r="T893" i="13"/>
  <c r="T891" i="13"/>
  <c r="T889" i="13"/>
  <c r="T887" i="13"/>
  <c r="T885" i="13"/>
  <c r="T883" i="13"/>
  <c r="T881" i="13"/>
  <c r="T879" i="13"/>
  <c r="T877" i="13"/>
  <c r="T875" i="13"/>
  <c r="T873" i="13"/>
  <c r="T871" i="13"/>
  <c r="T869" i="13"/>
  <c r="T867" i="13"/>
  <c r="T865" i="13"/>
  <c r="T863" i="13"/>
  <c r="T861" i="13"/>
  <c r="T859" i="13"/>
  <c r="T857" i="13"/>
  <c r="T855" i="13"/>
  <c r="T853" i="13"/>
  <c r="T851" i="13"/>
  <c r="T849" i="13"/>
  <c r="T847" i="13"/>
  <c r="T845" i="13"/>
  <c r="T843" i="13"/>
  <c r="T841" i="13"/>
  <c r="T839" i="13"/>
  <c r="T837" i="13"/>
  <c r="T835" i="13"/>
  <c r="T833" i="13"/>
  <c r="T831" i="13"/>
  <c r="T829" i="13"/>
  <c r="T827" i="13"/>
  <c r="T825" i="13"/>
  <c r="T823" i="13"/>
  <c r="T821" i="13"/>
  <c r="T819" i="13"/>
  <c r="T817" i="13"/>
  <c r="T815" i="13"/>
  <c r="T813" i="13"/>
  <c r="T811" i="13"/>
  <c r="T809" i="13"/>
  <c r="T807" i="13"/>
  <c r="T805" i="13"/>
  <c r="T803" i="13"/>
  <c r="T801" i="13"/>
  <c r="T799" i="13"/>
  <c r="T797" i="13"/>
  <c r="T795" i="13"/>
  <c r="T793" i="13"/>
  <c r="T791" i="13"/>
  <c r="T789" i="13"/>
  <c r="T787" i="13"/>
  <c r="T785" i="13"/>
  <c r="T783" i="13"/>
  <c r="T781" i="13"/>
  <c r="T779" i="13"/>
  <c r="T777" i="13"/>
  <c r="T775" i="13"/>
  <c r="T773" i="13"/>
  <c r="T771" i="13"/>
  <c r="T769" i="13"/>
  <c r="T767" i="13"/>
  <c r="T765" i="13"/>
  <c r="T763" i="13"/>
  <c r="T761" i="13"/>
  <c r="T759" i="13"/>
  <c r="T757" i="13"/>
  <c r="T755" i="13"/>
  <c r="T753" i="13"/>
  <c r="T751" i="13"/>
  <c r="T749" i="13"/>
  <c r="T747" i="13"/>
  <c r="T745" i="13"/>
  <c r="T743" i="13"/>
  <c r="T741" i="13"/>
  <c r="T739" i="13"/>
  <c r="T737" i="13"/>
  <c r="T735" i="13"/>
  <c r="T733" i="13"/>
  <c r="T731" i="13"/>
  <c r="T729" i="13"/>
  <c r="T727" i="13"/>
  <c r="T725" i="13"/>
  <c r="T723" i="13"/>
  <c r="T721" i="13"/>
  <c r="T719" i="13"/>
  <c r="T717" i="13"/>
  <c r="T715" i="13"/>
  <c r="T713" i="13"/>
  <c r="T711" i="13"/>
  <c r="T709" i="13"/>
  <c r="T707" i="13"/>
  <c r="T705" i="13"/>
  <c r="T703" i="13"/>
  <c r="T701" i="13"/>
  <c r="T699" i="13"/>
  <c r="T697" i="13"/>
  <c r="T695" i="13"/>
  <c r="T693" i="13"/>
  <c r="T691" i="13"/>
  <c r="T689" i="13"/>
  <c r="T687" i="13"/>
  <c r="DL685" i="13"/>
  <c r="AB684" i="13"/>
  <c r="T683" i="13"/>
  <c r="DL681" i="13"/>
  <c r="AB680" i="13"/>
  <c r="T679" i="13"/>
  <c r="DL677" i="13"/>
  <c r="AB676" i="13"/>
  <c r="T675" i="13"/>
  <c r="DL673" i="13"/>
  <c r="AB672" i="13"/>
  <c r="T671" i="13"/>
  <c r="DL669" i="13"/>
  <c r="AB668" i="13"/>
  <c r="T667" i="13"/>
  <c r="DL665" i="13"/>
  <c r="AB664" i="13"/>
  <c r="T663" i="13"/>
  <c r="DL661" i="13"/>
  <c r="AB660" i="13"/>
  <c r="T659" i="13"/>
  <c r="DL657" i="13"/>
  <c r="AB656" i="13"/>
  <c r="T655" i="13"/>
  <c r="DL653" i="13"/>
  <c r="AB652" i="13"/>
  <c r="T651" i="13"/>
  <c r="DL649" i="13"/>
  <c r="AB648" i="13"/>
  <c r="T647" i="13"/>
  <c r="DL645" i="13"/>
  <c r="AB644" i="13"/>
  <c r="T643" i="13"/>
  <c r="DL641" i="13"/>
  <c r="AB640" i="13"/>
  <c r="T639" i="13"/>
  <c r="DL637" i="13"/>
  <c r="AB636" i="13"/>
  <c r="T635" i="13"/>
  <c r="DL633" i="13"/>
  <c r="AB632" i="13"/>
  <c r="T631" i="13"/>
  <c r="DL629" i="13"/>
  <c r="AB628" i="13"/>
  <c r="T627" i="13"/>
  <c r="DL625" i="13"/>
  <c r="AB624" i="13"/>
  <c r="T623" i="13"/>
  <c r="DL621" i="13"/>
  <c r="AB620" i="13"/>
  <c r="T619" i="13"/>
  <c r="DL617" i="13"/>
  <c r="AB616" i="13"/>
  <c r="T615" i="13"/>
  <c r="DL613" i="13"/>
  <c r="AB612" i="13"/>
  <c r="T611" i="13"/>
  <c r="DL609" i="13"/>
  <c r="AB608" i="13"/>
  <c r="T607" i="13"/>
  <c r="DL605" i="13"/>
  <c r="AB604" i="13"/>
  <c r="T603" i="13"/>
  <c r="DL601" i="13"/>
  <c r="AB600" i="13"/>
  <c r="T599" i="13"/>
  <c r="DL597" i="13"/>
  <c r="DL596" i="13"/>
  <c r="DL595" i="13"/>
  <c r="DL594" i="13"/>
  <c r="DL593" i="13"/>
  <c r="DL592" i="13"/>
  <c r="DL591" i="13"/>
  <c r="DL590" i="13"/>
  <c r="DL589" i="13"/>
  <c r="DL588" i="13"/>
  <c r="DL587" i="13"/>
  <c r="DL586" i="13"/>
  <c r="DL585" i="13"/>
  <c r="DL584" i="13"/>
  <c r="DL583" i="13"/>
  <c r="DL582" i="13"/>
  <c r="DL581" i="13"/>
  <c r="DL580" i="13"/>
  <c r="DL579" i="13"/>
  <c r="DL578" i="13"/>
  <c r="DL577" i="13"/>
  <c r="DL576" i="13"/>
  <c r="DL575" i="13"/>
  <c r="DL574" i="13"/>
  <c r="DL573" i="13"/>
  <c r="DL572" i="13"/>
  <c r="DL571" i="13"/>
  <c r="DL570" i="13"/>
  <c r="DL569" i="13"/>
  <c r="DL568" i="13"/>
  <c r="DL567" i="13"/>
  <c r="DL566" i="13"/>
  <c r="DL565" i="13"/>
  <c r="DL564" i="13"/>
  <c r="DL563" i="13"/>
  <c r="DL562" i="13"/>
  <c r="DL561" i="13"/>
  <c r="DL560" i="13"/>
  <c r="DL559" i="13"/>
  <c r="DL558" i="13"/>
  <c r="DL557" i="13"/>
  <c r="DL556" i="13"/>
  <c r="DL555" i="13"/>
  <c r="DL554" i="13"/>
  <c r="DL553" i="13"/>
  <c r="DL552" i="13"/>
  <c r="DL551" i="13"/>
  <c r="DL550" i="13"/>
  <c r="DL549" i="13"/>
  <c r="DL548" i="13"/>
  <c r="DL547" i="13"/>
  <c r="DL546" i="13"/>
  <c r="DL545" i="13"/>
  <c r="DL544" i="13"/>
  <c r="DL543" i="13"/>
  <c r="DL542" i="13"/>
  <c r="DL541" i="13"/>
  <c r="DL540" i="13"/>
  <c r="DL539" i="13"/>
  <c r="DL538" i="13"/>
  <c r="DL537" i="13"/>
  <c r="DL536" i="13"/>
  <c r="DL535" i="13"/>
  <c r="DL534" i="13"/>
  <c r="DL533" i="13"/>
  <c r="DL532" i="13"/>
  <c r="DL531" i="13"/>
  <c r="DL530" i="13"/>
  <c r="DL529" i="13"/>
  <c r="DL528" i="13"/>
  <c r="DL527" i="13"/>
  <c r="DL526" i="13"/>
  <c r="DL525" i="13"/>
  <c r="DL524" i="13"/>
  <c r="DL523" i="13"/>
  <c r="DL522" i="13"/>
  <c r="DL521" i="13"/>
  <c r="DL520" i="13"/>
  <c r="DL519" i="13"/>
  <c r="DL518" i="13"/>
  <c r="DL517" i="13"/>
  <c r="DL516" i="13"/>
  <c r="DL515" i="13"/>
  <c r="DL514" i="13"/>
  <c r="DL513" i="13"/>
  <c r="DL512" i="13"/>
  <c r="DL511" i="13"/>
  <c r="DL510" i="13"/>
  <c r="DL509" i="13"/>
  <c r="DL508" i="13"/>
  <c r="DL507" i="13"/>
  <c r="DL506" i="13"/>
  <c r="DL505" i="13"/>
  <c r="DL504" i="13"/>
  <c r="DL503" i="13"/>
  <c r="DL502" i="13"/>
  <c r="DL501" i="13"/>
  <c r="DL500" i="13"/>
  <c r="DL499" i="13"/>
  <c r="DL498" i="13"/>
  <c r="DL497" i="13"/>
  <c r="DL496" i="13"/>
  <c r="DL495" i="13"/>
  <c r="DL494" i="13"/>
  <c r="DL493" i="13"/>
  <c r="DL492" i="13"/>
  <c r="DL491" i="13"/>
  <c r="DL490" i="13"/>
  <c r="DL489" i="13"/>
  <c r="DL488" i="13"/>
  <c r="DL487" i="13"/>
  <c r="DL486" i="13"/>
  <c r="DL485" i="13"/>
  <c r="DL484" i="13"/>
  <c r="DL483" i="13"/>
  <c r="DL482" i="13"/>
  <c r="DL481" i="13"/>
  <c r="DL480" i="13"/>
  <c r="DL479" i="13"/>
  <c r="DL478" i="13"/>
  <c r="DL477" i="13"/>
  <c r="DL476" i="13"/>
  <c r="DL475" i="13"/>
  <c r="DL474" i="13"/>
  <c r="DL473" i="13"/>
  <c r="DL472" i="13"/>
  <c r="DL471" i="13"/>
  <c r="DL470" i="13"/>
  <c r="DL469" i="13"/>
  <c r="DL468" i="13"/>
  <c r="DL467" i="13"/>
  <c r="DL466" i="13"/>
  <c r="DL465" i="13"/>
  <c r="DL464" i="13"/>
  <c r="DL463" i="13"/>
  <c r="DL462" i="13"/>
  <c r="DL461" i="13"/>
  <c r="DL460" i="13"/>
  <c r="DL459" i="13"/>
  <c r="DL458" i="13"/>
  <c r="DL457" i="13"/>
  <c r="DL456" i="13"/>
  <c r="DL455" i="13"/>
  <c r="DL454" i="13"/>
  <c r="DL453" i="13"/>
  <c r="DL452" i="13"/>
  <c r="DL451" i="13"/>
  <c r="DL450" i="13"/>
  <c r="DL449" i="13"/>
  <c r="DL448" i="13"/>
  <c r="DL447" i="13"/>
  <c r="DL446" i="13"/>
  <c r="DL445" i="13"/>
  <c r="DL444" i="13"/>
  <c r="DL443" i="13"/>
  <c r="DL442" i="13"/>
  <c r="DL441" i="13"/>
  <c r="DT440" i="13"/>
  <c r="T440" i="13"/>
  <c r="AB439" i="13"/>
  <c r="BP438" i="13"/>
  <c r="DL437" i="13"/>
  <c r="DT436" i="13"/>
  <c r="T436" i="13"/>
  <c r="AB435" i="13"/>
  <c r="BP434" i="13"/>
  <c r="DL433" i="13"/>
  <c r="DT432" i="13"/>
  <c r="T432" i="13"/>
  <c r="AB431" i="13"/>
  <c r="BP430" i="13"/>
  <c r="DL429" i="13"/>
  <c r="DT428" i="13"/>
  <c r="T428" i="13"/>
  <c r="AB427" i="13"/>
  <c r="BP426" i="13"/>
  <c r="DL425" i="13"/>
  <c r="DT424" i="13"/>
  <c r="T424" i="13"/>
  <c r="AB423" i="13"/>
  <c r="BP422" i="13"/>
  <c r="DL421" i="13"/>
  <c r="DT420" i="13"/>
  <c r="T420" i="13"/>
  <c r="AB419" i="13"/>
  <c r="BP418" i="13"/>
  <c r="DL417" i="13"/>
  <c r="DT416" i="13"/>
  <c r="T416" i="13"/>
  <c r="AB415" i="13"/>
  <c r="BP414" i="13"/>
  <c r="DL413" i="13"/>
  <c r="DT412" i="13"/>
  <c r="T412" i="13"/>
  <c r="AB411" i="13"/>
  <c r="BP410" i="13"/>
  <c r="DL409" i="13"/>
  <c r="DT408" i="13"/>
  <c r="T408" i="13"/>
  <c r="AB407" i="13"/>
  <c r="BP406" i="13"/>
  <c r="DL405" i="13"/>
  <c r="DT404" i="13"/>
  <c r="T404" i="13"/>
  <c r="AB403" i="13"/>
  <c r="BP402" i="13"/>
  <c r="DL401" i="13"/>
  <c r="DT400" i="13"/>
  <c r="T400" i="13"/>
  <c r="AB399" i="13"/>
  <c r="BP398" i="13"/>
  <c r="DL397" i="13"/>
  <c r="DT396" i="13"/>
  <c r="T396" i="13"/>
  <c r="BP349" i="13"/>
  <c r="DL348" i="13"/>
  <c r="DT347" i="13"/>
  <c r="T347" i="13"/>
  <c r="AB346" i="13"/>
  <c r="BP345" i="13"/>
  <c r="DL344" i="13"/>
  <c r="DT343" i="13"/>
  <c r="T343" i="13"/>
  <c r="AB342" i="13"/>
  <c r="BP341" i="13"/>
  <c r="DL340" i="13"/>
  <c r="DT339" i="13"/>
  <c r="T339" i="13"/>
  <c r="AB338" i="13"/>
  <c r="BP337" i="13"/>
  <c r="DL336" i="13"/>
  <c r="DT335" i="13"/>
  <c r="T335" i="13"/>
  <c r="AB334" i="13"/>
  <c r="BP333" i="13"/>
  <c r="DL332" i="13"/>
  <c r="DT331" i="13"/>
  <c r="T331" i="13"/>
  <c r="AB330" i="13"/>
  <c r="BP329" i="13"/>
  <c r="DL328" i="13"/>
  <c r="DT327" i="13"/>
  <c r="T327" i="13"/>
  <c r="AB326" i="13"/>
  <c r="EB136" i="13"/>
  <c r="DT136" i="13"/>
  <c r="DL136" i="13"/>
  <c r="BX136" i="13"/>
  <c r="BP136" i="13"/>
  <c r="AJ136" i="13"/>
  <c r="AB136" i="13"/>
  <c r="T136" i="13"/>
  <c r="EB135" i="13"/>
  <c r="DT135" i="13"/>
  <c r="DL135" i="13"/>
  <c r="BX135" i="13"/>
  <c r="BP135" i="13"/>
  <c r="AJ135" i="13"/>
  <c r="AB135" i="13"/>
  <c r="T135" i="13"/>
  <c r="EB134" i="13"/>
  <c r="DT134" i="13"/>
  <c r="DL134" i="13"/>
  <c r="BX134" i="13"/>
  <c r="BP134" i="13"/>
  <c r="AJ134" i="13"/>
  <c r="AB134" i="13"/>
  <c r="T134" i="13"/>
  <c r="EB133" i="13"/>
  <c r="DT133" i="13"/>
  <c r="DL133" i="13"/>
  <c r="BX133" i="13"/>
  <c r="BP133" i="13"/>
  <c r="AJ133" i="13"/>
  <c r="AB133" i="13"/>
  <c r="T133" i="13"/>
  <c r="EB132" i="13"/>
  <c r="DT132" i="13"/>
  <c r="DL132" i="13"/>
  <c r="BX132" i="13"/>
  <c r="BP132" i="13"/>
  <c r="AJ132" i="13"/>
  <c r="AB132" i="13"/>
  <c r="T132" i="13"/>
  <c r="EB125" i="13"/>
  <c r="DT125" i="13"/>
  <c r="DL125" i="13"/>
  <c r="CF125" i="13"/>
  <c r="BX125" i="13"/>
  <c r="BP125" i="13"/>
  <c r="AR125" i="13"/>
  <c r="AJ125" i="13"/>
  <c r="AB125" i="13"/>
  <c r="T125" i="13"/>
  <c r="EB124" i="13"/>
  <c r="DT124" i="13"/>
  <c r="DL124" i="13"/>
  <c r="CF124" i="13"/>
  <c r="BX124" i="13"/>
  <c r="BP124" i="13"/>
  <c r="AR124" i="13"/>
  <c r="AJ124" i="13"/>
  <c r="AB124" i="13"/>
  <c r="T124" i="13"/>
  <c r="EB123" i="13"/>
  <c r="DT123" i="13"/>
  <c r="DL123" i="13"/>
  <c r="CF123" i="13"/>
  <c r="BX123" i="13"/>
  <c r="BP123" i="13"/>
  <c r="AR123" i="13"/>
  <c r="AJ123" i="13"/>
  <c r="AB123" i="13"/>
  <c r="T123" i="13"/>
  <c r="EB122" i="13"/>
  <c r="DT122" i="13"/>
  <c r="DL122" i="13"/>
  <c r="CF122" i="13"/>
  <c r="BX122" i="13"/>
  <c r="BP122" i="13"/>
  <c r="AR122" i="13"/>
  <c r="AJ122" i="13"/>
  <c r="AB122" i="13"/>
  <c r="T122" i="13"/>
  <c r="EJ110" i="13"/>
  <c r="EB110" i="13"/>
  <c r="DT110" i="13"/>
  <c r="DL110" i="13"/>
  <c r="CF110" i="13"/>
  <c r="BX110" i="13"/>
  <c r="BP110" i="13"/>
  <c r="AR110" i="13"/>
  <c r="AJ110" i="13"/>
  <c r="AB110" i="13"/>
  <c r="T110" i="13"/>
  <c r="EJ109" i="13"/>
  <c r="EB109" i="13"/>
  <c r="DT109" i="13"/>
  <c r="DL109" i="13"/>
  <c r="CF109" i="13"/>
  <c r="BX109" i="13"/>
  <c r="BP109" i="13"/>
  <c r="AR109" i="13"/>
  <c r="AJ109" i="13"/>
  <c r="AB109" i="13"/>
  <c r="T109" i="13"/>
  <c r="EJ108" i="13"/>
  <c r="EB108" i="13"/>
  <c r="DT108" i="13"/>
  <c r="DL108" i="13"/>
  <c r="CF108" i="13"/>
  <c r="BX108" i="13"/>
  <c r="BP108" i="13"/>
  <c r="AR108" i="13"/>
  <c r="AJ108" i="13"/>
  <c r="AB108" i="13"/>
  <c r="T108" i="13"/>
  <c r="EJ107" i="13"/>
  <c r="EB107" i="13"/>
  <c r="DT107" i="13"/>
  <c r="DL107" i="13"/>
  <c r="CF107" i="13"/>
  <c r="BX107" i="13"/>
  <c r="BP107" i="13"/>
  <c r="AR107" i="13"/>
  <c r="AJ107" i="13"/>
  <c r="AB107" i="13"/>
  <c r="T107" i="13"/>
  <c r="EJ106" i="13"/>
  <c r="EB106" i="13"/>
  <c r="DT106" i="13"/>
  <c r="DL106" i="13"/>
  <c r="CF106" i="13"/>
  <c r="BX106" i="13"/>
  <c r="BP106" i="13"/>
  <c r="AR106" i="13"/>
  <c r="AJ106" i="13"/>
  <c r="AB106" i="13"/>
  <c r="T106" i="13"/>
  <c r="T1214" i="13"/>
  <c r="T1210" i="13"/>
  <c r="T1206" i="13"/>
  <c r="T1202" i="13"/>
  <c r="T1198" i="13"/>
  <c r="T1194" i="13"/>
  <c r="T1190" i="13"/>
  <c r="T1186" i="13"/>
  <c r="T1182" i="13"/>
  <c r="T1178" i="13"/>
  <c r="T1174" i="13"/>
  <c r="T1170" i="13"/>
  <c r="T1166" i="13"/>
  <c r="T1162" i="13"/>
  <c r="T1158" i="13"/>
  <c r="T1154" i="13"/>
  <c r="T1150" i="13"/>
  <c r="T1146" i="13"/>
  <c r="T1142" i="13"/>
  <c r="T1138" i="13"/>
  <c r="T1134" i="13"/>
  <c r="T1130" i="13"/>
  <c r="T1126" i="13"/>
  <c r="T1122" i="13"/>
  <c r="DL1118" i="13"/>
  <c r="DL1116" i="13"/>
  <c r="DL1114" i="13"/>
  <c r="DL1112" i="13"/>
  <c r="DL1110" i="13"/>
  <c r="DL1108" i="13"/>
  <c r="DL1106" i="13"/>
  <c r="DL1104" i="13"/>
  <c r="DL1102" i="13"/>
  <c r="DL1100" i="13"/>
  <c r="DL1098" i="13"/>
  <c r="DL1096" i="13"/>
  <c r="DL1094" i="13"/>
  <c r="DL1092" i="13"/>
  <c r="DL1090" i="13"/>
  <c r="DL1088" i="13"/>
  <c r="DL1086" i="13"/>
  <c r="DL1084" i="13"/>
  <c r="DL1082" i="13"/>
  <c r="DL1080" i="13"/>
  <c r="DL1078" i="13"/>
  <c r="DL1076" i="13"/>
  <c r="DL1074" i="13"/>
  <c r="DL1072" i="13"/>
  <c r="DL1070" i="13"/>
  <c r="DL1068" i="13"/>
  <c r="DL1066" i="13"/>
  <c r="DL1064" i="13"/>
  <c r="DL1062" i="13"/>
  <c r="DL1060" i="13"/>
  <c r="DL1058" i="13"/>
  <c r="DL1056" i="13"/>
  <c r="DL1054" i="13"/>
  <c r="DL1052" i="13"/>
  <c r="DL1050" i="13"/>
  <c r="DL1048" i="13"/>
  <c r="DL1046" i="13"/>
  <c r="DL1044" i="13"/>
  <c r="DL1042" i="13"/>
  <c r="DL1040" i="13"/>
  <c r="DL1038" i="13"/>
  <c r="DL1036" i="13"/>
  <c r="DL1034" i="13"/>
  <c r="DL1032" i="13"/>
  <c r="DL1030" i="13"/>
  <c r="DL1028" i="13"/>
  <c r="DL1026" i="13"/>
  <c r="DL1024" i="13"/>
  <c r="DL1022" i="13"/>
  <c r="DL1020" i="13"/>
  <c r="DL1018" i="13"/>
  <c r="DL1016" i="13"/>
  <c r="DL1014" i="13"/>
  <c r="DL1012" i="13"/>
  <c r="DL1010" i="13"/>
  <c r="DL1008" i="13"/>
  <c r="DL1006" i="13"/>
  <c r="DL1004" i="13"/>
  <c r="DL1002" i="13"/>
  <c r="DL1000" i="13"/>
  <c r="DL998" i="13"/>
  <c r="DL996" i="13"/>
  <c r="DL994" i="13"/>
  <c r="DL992" i="13"/>
  <c r="DL990" i="13"/>
  <c r="DL988" i="13"/>
  <c r="DL986" i="13"/>
  <c r="DL984" i="13"/>
  <c r="DL982" i="13"/>
  <c r="DL980" i="13"/>
  <c r="DL978" i="13"/>
  <c r="DL976" i="13"/>
  <c r="DL974" i="13"/>
  <c r="DL972" i="13"/>
  <c r="DL970" i="13"/>
  <c r="DL968" i="13"/>
  <c r="DL966" i="13"/>
  <c r="DL964" i="13"/>
  <c r="DL962" i="13"/>
  <c r="DL960" i="13"/>
  <c r="DL958" i="13"/>
  <c r="DL956" i="13"/>
  <c r="DL954" i="13"/>
  <c r="DL952" i="13"/>
  <c r="DL950" i="13"/>
  <c r="DL948" i="13"/>
  <c r="DL946" i="13"/>
  <c r="DL944" i="13"/>
  <c r="DL942" i="13"/>
  <c r="DL940" i="13"/>
  <c r="DL938" i="13"/>
  <c r="DL936" i="13"/>
  <c r="DL934" i="13"/>
  <c r="DL932" i="13"/>
  <c r="DL930" i="13"/>
  <c r="DL928" i="13"/>
  <c r="DL926" i="13"/>
  <c r="DL924" i="13"/>
  <c r="DL922" i="13"/>
  <c r="DL920" i="13"/>
  <c r="DL918" i="13"/>
  <c r="DL916" i="13"/>
  <c r="DL914" i="13"/>
  <c r="DL912" i="13"/>
  <c r="DL910" i="13"/>
  <c r="DL908" i="13"/>
  <c r="DL906" i="13"/>
  <c r="DL904" i="13"/>
  <c r="DL902" i="13"/>
  <c r="DL900" i="13"/>
  <c r="DL898" i="13"/>
  <c r="DL896" i="13"/>
  <c r="DL894" i="13"/>
  <c r="DL892" i="13"/>
  <c r="DL890" i="13"/>
  <c r="DL888" i="13"/>
  <c r="DL886" i="13"/>
  <c r="DL884" i="13"/>
  <c r="DL882" i="13"/>
  <c r="DL880" i="13"/>
  <c r="DL878" i="13"/>
  <c r="DL876" i="13"/>
  <c r="DL874" i="13"/>
  <c r="DL872" i="13"/>
  <c r="DL870" i="13"/>
  <c r="DL868" i="13"/>
  <c r="DL866" i="13"/>
  <c r="DL864" i="13"/>
  <c r="DL862" i="13"/>
  <c r="DL860" i="13"/>
  <c r="DL858" i="13"/>
  <c r="DL856" i="13"/>
  <c r="DL854" i="13"/>
  <c r="DL852" i="13"/>
  <c r="DL850" i="13"/>
  <c r="DL848" i="13"/>
  <c r="DL846" i="13"/>
  <c r="DL844" i="13"/>
  <c r="DL842" i="13"/>
  <c r="DL840" i="13"/>
  <c r="DL838" i="13"/>
  <c r="DL836" i="13"/>
  <c r="DL834" i="13"/>
  <c r="DL832" i="13"/>
  <c r="DL830" i="13"/>
  <c r="DL828" i="13"/>
  <c r="DL826" i="13"/>
  <c r="DL824" i="13"/>
  <c r="DL822" i="13"/>
  <c r="DL820" i="13"/>
  <c r="DL818" i="13"/>
  <c r="DL816" i="13"/>
  <c r="DL814" i="13"/>
  <c r="DL812" i="13"/>
  <c r="DL810" i="13"/>
  <c r="DL808" i="13"/>
  <c r="DL806" i="13"/>
  <c r="DL804" i="13"/>
  <c r="DL802" i="13"/>
  <c r="DL800" i="13"/>
  <c r="DL798" i="13"/>
  <c r="DL796" i="13"/>
  <c r="DL794" i="13"/>
  <c r="DL792" i="13"/>
  <c r="DL790" i="13"/>
  <c r="DL788" i="13"/>
  <c r="DL786" i="13"/>
  <c r="DL784" i="13"/>
  <c r="DL782" i="13"/>
  <c r="DL780" i="13"/>
  <c r="DL778" i="13"/>
  <c r="DL776" i="13"/>
  <c r="DL774" i="13"/>
  <c r="DL772" i="13"/>
  <c r="DL770" i="13"/>
  <c r="DL768" i="13"/>
  <c r="DL766" i="13"/>
  <c r="DL764" i="13"/>
  <c r="DL762" i="13"/>
  <c r="DL760" i="13"/>
  <c r="DL758" i="13"/>
  <c r="DL756" i="13"/>
  <c r="DL754" i="13"/>
  <c r="DL752" i="13"/>
  <c r="DL750" i="13"/>
  <c r="DL748" i="13"/>
  <c r="DL746" i="13"/>
  <c r="DL744" i="13"/>
  <c r="DL742" i="13"/>
  <c r="DL740" i="13"/>
  <c r="DL738" i="13"/>
  <c r="DL736" i="13"/>
  <c r="DL734" i="13"/>
  <c r="DL732" i="13"/>
  <c r="DL730" i="13"/>
  <c r="DL728" i="13"/>
  <c r="DL726" i="13"/>
  <c r="DL724" i="13"/>
  <c r="DL722" i="13"/>
  <c r="DL720" i="13"/>
  <c r="DL718" i="13"/>
  <c r="DL716" i="13"/>
  <c r="DL714" i="13"/>
  <c r="DL712" i="13"/>
  <c r="DL710" i="13"/>
  <c r="DL708" i="13"/>
  <c r="DL706" i="13"/>
  <c r="DL704" i="13"/>
  <c r="DL702" i="13"/>
  <c r="DL700" i="13"/>
  <c r="DL698" i="13"/>
  <c r="DL696" i="13"/>
  <c r="DL694" i="13"/>
  <c r="DL692" i="13"/>
  <c r="DL690" i="13"/>
  <c r="DL688" i="13"/>
  <c r="DL686" i="13"/>
  <c r="AB685" i="13"/>
  <c r="T684" i="13"/>
  <c r="DL682" i="13"/>
  <c r="AB681" i="13"/>
  <c r="T680" i="13"/>
  <c r="DL678" i="13"/>
  <c r="AB677" i="13"/>
  <c r="T676" i="13"/>
  <c r="DL674" i="13"/>
  <c r="AB673" i="13"/>
  <c r="T672" i="13"/>
  <c r="DL670" i="13"/>
  <c r="AB669" i="13"/>
  <c r="T668" i="13"/>
  <c r="DL666" i="13"/>
  <c r="AB665" i="13"/>
  <c r="T664" i="13"/>
  <c r="DL662" i="13"/>
  <c r="AB661" i="13"/>
  <c r="T660" i="13"/>
  <c r="DL658" i="13"/>
  <c r="AB657" i="13"/>
  <c r="T656" i="13"/>
  <c r="DL654" i="13"/>
  <c r="AB653" i="13"/>
  <c r="T652" i="13"/>
  <c r="DL650" i="13"/>
  <c r="AB649" i="13"/>
  <c r="T648" i="13"/>
  <c r="DL646" i="13"/>
  <c r="AB645" i="13"/>
  <c r="T644" i="13"/>
  <c r="DL642" i="13"/>
  <c r="AB641" i="13"/>
  <c r="T640" i="13"/>
  <c r="DL638" i="13"/>
  <c r="AB637" i="13"/>
  <c r="T636" i="13"/>
  <c r="DL634" i="13"/>
  <c r="AB633" i="13"/>
  <c r="T632" i="13"/>
  <c r="DL630" i="13"/>
  <c r="AB629" i="13"/>
  <c r="T628" i="13"/>
  <c r="DL626" i="13"/>
  <c r="AB625" i="13"/>
  <c r="T624" i="13"/>
  <c r="DL622" i="13"/>
  <c r="AB621" i="13"/>
  <c r="T620" i="13"/>
  <c r="DL618" i="13"/>
  <c r="AB617" i="13"/>
  <c r="T616" i="13"/>
  <c r="DL614" i="13"/>
  <c r="AB613" i="13"/>
  <c r="T612" i="13"/>
  <c r="DL610" i="13"/>
  <c r="AB609" i="13"/>
  <c r="T608" i="13"/>
  <c r="DL606" i="13"/>
  <c r="AB605" i="13"/>
  <c r="T604" i="13"/>
  <c r="DL602" i="13"/>
  <c r="AB601" i="13"/>
  <c r="T600" i="13"/>
  <c r="DL598" i="13"/>
  <c r="AB597" i="13"/>
  <c r="AB596" i="13"/>
  <c r="AB595" i="13"/>
  <c r="AB594" i="13"/>
  <c r="AB593" i="13"/>
  <c r="AB592" i="13"/>
  <c r="AB591" i="13"/>
  <c r="AB590" i="13"/>
  <c r="AB589" i="13"/>
  <c r="AB588" i="13"/>
  <c r="AB587" i="13"/>
  <c r="AB586" i="13"/>
  <c r="AB585" i="13"/>
  <c r="AB584" i="13"/>
  <c r="AB583" i="13"/>
  <c r="AB582" i="13"/>
  <c r="AB581" i="13"/>
  <c r="AB580" i="13"/>
  <c r="AB579" i="13"/>
  <c r="AB578" i="13"/>
  <c r="AB577" i="13"/>
  <c r="AB576" i="13"/>
  <c r="AB575" i="13"/>
  <c r="AB574" i="13"/>
  <c r="AB573" i="13"/>
  <c r="AB572" i="13"/>
  <c r="AB571" i="13"/>
  <c r="AB570" i="13"/>
  <c r="AB569" i="13"/>
  <c r="AB568" i="13"/>
  <c r="AB567" i="13"/>
  <c r="AB566" i="13"/>
  <c r="AB565" i="13"/>
  <c r="AB564" i="13"/>
  <c r="AB563" i="13"/>
  <c r="AB562" i="13"/>
  <c r="AB561" i="13"/>
  <c r="AB560" i="13"/>
  <c r="AB559" i="13"/>
  <c r="AB558" i="13"/>
  <c r="AB557" i="13"/>
  <c r="AB556" i="13"/>
  <c r="AB555" i="13"/>
  <c r="AB554" i="13"/>
  <c r="AB553" i="13"/>
  <c r="AB552" i="13"/>
  <c r="AB551" i="13"/>
  <c r="AB550" i="13"/>
  <c r="AB549" i="13"/>
  <c r="AB548" i="13"/>
  <c r="AB547" i="13"/>
  <c r="AB546" i="13"/>
  <c r="AB545" i="13"/>
  <c r="AB544" i="13"/>
  <c r="AB543" i="13"/>
  <c r="AB542" i="13"/>
  <c r="AB541" i="13"/>
  <c r="AB540" i="13"/>
  <c r="AB539" i="13"/>
  <c r="AB538" i="13"/>
  <c r="AB537" i="13"/>
  <c r="AB536" i="13"/>
  <c r="AB535" i="13"/>
  <c r="AB534" i="13"/>
  <c r="AB533" i="13"/>
  <c r="AB532" i="13"/>
  <c r="AB531" i="13"/>
  <c r="AB530" i="13"/>
  <c r="AB529" i="13"/>
  <c r="AB528" i="13"/>
  <c r="AB527" i="13"/>
  <c r="AB526" i="13"/>
  <c r="AB525" i="13"/>
  <c r="AB524" i="13"/>
  <c r="AB523" i="13"/>
  <c r="AB522" i="13"/>
  <c r="AB521" i="13"/>
  <c r="AB520" i="13"/>
  <c r="AB519" i="13"/>
  <c r="AB518" i="13"/>
  <c r="AB517" i="13"/>
  <c r="AB516" i="13"/>
  <c r="AB515" i="13"/>
  <c r="AB514" i="13"/>
  <c r="AB513" i="13"/>
  <c r="AB512" i="13"/>
  <c r="AB511" i="13"/>
  <c r="AB510" i="13"/>
  <c r="AB509" i="13"/>
  <c r="AB508" i="13"/>
  <c r="AB507" i="13"/>
  <c r="AB506" i="13"/>
  <c r="AB505" i="13"/>
  <c r="AB504" i="13"/>
  <c r="AB503" i="13"/>
  <c r="AB502" i="13"/>
  <c r="AB501" i="13"/>
  <c r="AB500" i="13"/>
  <c r="AB499" i="13"/>
  <c r="AB498" i="13"/>
  <c r="AB497" i="13"/>
  <c r="AB496" i="13"/>
  <c r="AB495" i="13"/>
  <c r="AB494" i="13"/>
  <c r="AB493" i="13"/>
  <c r="AB492" i="13"/>
  <c r="AB491" i="13"/>
  <c r="AB490" i="13"/>
  <c r="AB489" i="13"/>
  <c r="AB488" i="13"/>
  <c r="AB487" i="13"/>
  <c r="AB486" i="13"/>
  <c r="AB485" i="13"/>
  <c r="AB484" i="13"/>
  <c r="AB483" i="13"/>
  <c r="AB482" i="13"/>
  <c r="AB481" i="13"/>
  <c r="AB480" i="13"/>
  <c r="AB479" i="13"/>
  <c r="AB478" i="13"/>
  <c r="AB477" i="13"/>
  <c r="AB476" i="13"/>
  <c r="AB475" i="13"/>
  <c r="AB474" i="13"/>
  <c r="AB473" i="13"/>
  <c r="AB472" i="13"/>
  <c r="AB471" i="13"/>
  <c r="AB470" i="13"/>
  <c r="AB469" i="13"/>
  <c r="AB468" i="13"/>
  <c r="AB467" i="13"/>
  <c r="AB466" i="13"/>
  <c r="AB465" i="13"/>
  <c r="AB464" i="13"/>
  <c r="AB463" i="13"/>
  <c r="AB462" i="13"/>
  <c r="AB461" i="13"/>
  <c r="AB460" i="13"/>
  <c r="AB459" i="13"/>
  <c r="AB458" i="13"/>
  <c r="AB457" i="13"/>
  <c r="AB456" i="13"/>
  <c r="AB455" i="13"/>
  <c r="AB454" i="13"/>
  <c r="AB453" i="13"/>
  <c r="AB452" i="13"/>
  <c r="AB451" i="13"/>
  <c r="AB450" i="13"/>
  <c r="AB449" i="13"/>
  <c r="AB448" i="13"/>
  <c r="AB447" i="13"/>
  <c r="AB446" i="13"/>
  <c r="AB445" i="13"/>
  <c r="AB444" i="13"/>
  <c r="AB443" i="13"/>
  <c r="AB442" i="13"/>
  <c r="BP441" i="13"/>
  <c r="DL440" i="13"/>
  <c r="DT439" i="13"/>
  <c r="T439" i="13"/>
  <c r="AB438" i="13"/>
  <c r="BP437" i="13"/>
  <c r="DL436" i="13"/>
  <c r="DT435" i="13"/>
  <c r="T435" i="13"/>
  <c r="AB434" i="13"/>
  <c r="BP433" i="13"/>
  <c r="DL432" i="13"/>
  <c r="DT431" i="13"/>
  <c r="T431" i="13"/>
  <c r="AB430" i="13"/>
  <c r="BP429" i="13"/>
  <c r="DL428" i="13"/>
  <c r="DT427" i="13"/>
  <c r="T427" i="13"/>
  <c r="AB426" i="13"/>
  <c r="BP425" i="13"/>
  <c r="DL424" i="13"/>
  <c r="DT423" i="13"/>
  <c r="T423" i="13"/>
  <c r="AB422" i="13"/>
  <c r="BP421" i="13"/>
  <c r="DL420" i="13"/>
  <c r="DT419" i="13"/>
  <c r="T419" i="13"/>
  <c r="AB418" i="13"/>
  <c r="BP417" i="13"/>
  <c r="DL416" i="13"/>
  <c r="DT415" i="13"/>
  <c r="T415" i="13"/>
  <c r="AB414" i="13"/>
  <c r="BP413" i="13"/>
  <c r="DL412" i="13"/>
  <c r="DT411" i="13"/>
  <c r="T411" i="13"/>
  <c r="AB410" i="13"/>
  <c r="BP409" i="13"/>
  <c r="DL408" i="13"/>
  <c r="DT407" i="13"/>
  <c r="T407" i="13"/>
  <c r="AB406" i="13"/>
  <c r="BP405" i="13"/>
  <c r="DL404" i="13"/>
  <c r="DT403" i="13"/>
  <c r="T403" i="13"/>
  <c r="AB402" i="13"/>
  <c r="BP401" i="13"/>
  <c r="DL400" i="13"/>
  <c r="DT399" i="13"/>
  <c r="T399" i="13"/>
  <c r="AB398" i="13"/>
  <c r="BP397" i="13"/>
  <c r="DL396" i="13"/>
  <c r="DT395" i="13"/>
  <c r="AB395" i="13"/>
  <c r="DT394" i="13"/>
  <c r="BP394" i="13"/>
  <c r="T394" i="13"/>
  <c r="DL393" i="13"/>
  <c r="AB393" i="13"/>
  <c r="DT392" i="13"/>
  <c r="BP392" i="13"/>
  <c r="T392" i="13"/>
  <c r="DL391" i="13"/>
  <c r="AB391" i="13"/>
  <c r="DT390" i="13"/>
  <c r="BP390" i="13"/>
  <c r="T390" i="13"/>
  <c r="DL389" i="13"/>
  <c r="AB389" i="13"/>
  <c r="DT388" i="13"/>
  <c r="BP388" i="13"/>
  <c r="T388" i="13"/>
  <c r="DL387" i="13"/>
  <c r="AB387" i="13"/>
  <c r="DT386" i="13"/>
  <c r="BP386" i="13"/>
  <c r="T386" i="13"/>
  <c r="DL385" i="13"/>
  <c r="AB385" i="13"/>
  <c r="DT384" i="13"/>
  <c r="BP384" i="13"/>
  <c r="T384" i="13"/>
  <c r="DL383" i="13"/>
  <c r="AB383" i="13"/>
  <c r="DT382" i="13"/>
  <c r="BP382" i="13"/>
  <c r="T382" i="13"/>
  <c r="DL381" i="13"/>
  <c r="AB381" i="13"/>
  <c r="DT380" i="13"/>
  <c r="BP380" i="13"/>
  <c r="T380" i="13"/>
  <c r="DL379" i="13"/>
  <c r="AB379" i="13"/>
  <c r="DT378" i="13"/>
  <c r="BP378" i="13"/>
  <c r="T378" i="13"/>
  <c r="DL377" i="13"/>
  <c r="AB377" i="13"/>
  <c r="DT376" i="13"/>
  <c r="BP376" i="13"/>
  <c r="T376" i="13"/>
  <c r="DL375" i="13"/>
  <c r="AB375" i="13"/>
  <c r="DT374" i="13"/>
  <c r="BP374" i="13"/>
  <c r="T374" i="13"/>
  <c r="DL373" i="13"/>
  <c r="AB373" i="13"/>
  <c r="DT372" i="13"/>
  <c r="BP372" i="13"/>
  <c r="T372" i="13"/>
  <c r="DL371" i="13"/>
  <c r="AB371" i="13"/>
  <c r="DT370" i="13"/>
  <c r="BP370" i="13"/>
  <c r="T370" i="13"/>
  <c r="DL369" i="13"/>
  <c r="AB369" i="13"/>
  <c r="DT368" i="13"/>
  <c r="BP368" i="13"/>
  <c r="T368" i="13"/>
  <c r="DL367" i="13"/>
  <c r="AB367" i="13"/>
  <c r="DT366" i="13"/>
  <c r="BP366" i="13"/>
  <c r="T366" i="13"/>
  <c r="DL365" i="13"/>
  <c r="AB365" i="13"/>
  <c r="DT364" i="13"/>
  <c r="BP364" i="13"/>
  <c r="T364" i="13"/>
  <c r="DL363" i="13"/>
  <c r="AB363" i="13"/>
  <c r="DT362" i="13"/>
  <c r="BP362" i="13"/>
  <c r="T362" i="13"/>
  <c r="DL361" i="13"/>
  <c r="AB361" i="13"/>
  <c r="DT360" i="13"/>
  <c r="BP360" i="13"/>
  <c r="T360" i="13"/>
  <c r="DL359" i="13"/>
  <c r="AB359" i="13"/>
  <c r="DT358" i="13"/>
  <c r="BP358" i="13"/>
  <c r="T358" i="13"/>
  <c r="DL357" i="13"/>
  <c r="AB357" i="13"/>
  <c r="DT356" i="13"/>
  <c r="BP356" i="13"/>
  <c r="T356" i="13"/>
  <c r="DL355" i="13"/>
  <c r="AB355" i="13"/>
  <c r="DT354" i="13"/>
  <c r="BP354" i="13"/>
  <c r="T354" i="13"/>
  <c r="DL353" i="13"/>
  <c r="AB353" i="13"/>
  <c r="DT352" i="13"/>
  <c r="BP352" i="13"/>
  <c r="T352" i="13"/>
  <c r="DL351" i="13"/>
  <c r="AB351" i="13"/>
  <c r="DT350" i="13"/>
  <c r="BP350" i="13"/>
  <c r="T350" i="13"/>
  <c r="DL349" i="13"/>
  <c r="DT348" i="13"/>
  <c r="T348" i="13"/>
  <c r="AB347" i="13"/>
  <c r="BP346" i="13"/>
  <c r="DL345" i="13"/>
  <c r="DT344" i="13"/>
  <c r="T344" i="13"/>
  <c r="AB343" i="13"/>
  <c r="BP342" i="13"/>
  <c r="DL341" i="13"/>
  <c r="DT340" i="13"/>
  <c r="T340" i="13"/>
  <c r="AB339" i="13"/>
  <c r="BP338" i="13"/>
  <c r="DL337" i="13"/>
  <c r="DT336" i="13"/>
  <c r="T336" i="13"/>
  <c r="AB335" i="13"/>
  <c r="BP334" i="13"/>
  <c r="DL333" i="13"/>
  <c r="DT332" i="13"/>
  <c r="T332" i="13"/>
  <c r="AB331" i="13"/>
  <c r="BP330" i="13"/>
  <c r="DL329" i="13"/>
  <c r="DT328" i="13"/>
  <c r="T328" i="13"/>
  <c r="AB327" i="13"/>
  <c r="BP326" i="13"/>
  <c r="T1217" i="13"/>
  <c r="T1201" i="13"/>
  <c r="T1185" i="13"/>
  <c r="T1169" i="13"/>
  <c r="T1153" i="13"/>
  <c r="T1137" i="13"/>
  <c r="T1121" i="13"/>
  <c r="T1112" i="13"/>
  <c r="T1104" i="13"/>
  <c r="T1096" i="13"/>
  <c r="T1088" i="13"/>
  <c r="T1080" i="13"/>
  <c r="T1072" i="13"/>
  <c r="T1064" i="13"/>
  <c r="T1056" i="13"/>
  <c r="T1048" i="13"/>
  <c r="T1040" i="13"/>
  <c r="T1032" i="13"/>
  <c r="T1024" i="13"/>
  <c r="T1016" i="13"/>
  <c r="T1008" i="13"/>
  <c r="T1000" i="13"/>
  <c r="T992" i="13"/>
  <c r="T984" i="13"/>
  <c r="T976" i="13"/>
  <c r="T968" i="13"/>
  <c r="T960" i="13"/>
  <c r="T952" i="13"/>
  <c r="T944" i="13"/>
  <c r="T936" i="13"/>
  <c r="T928" i="13"/>
  <c r="T920" i="13"/>
  <c r="T912" i="13"/>
  <c r="T904" i="13"/>
  <c r="T896" i="13"/>
  <c r="T888" i="13"/>
  <c r="T880" i="13"/>
  <c r="T872" i="13"/>
  <c r="T864" i="13"/>
  <c r="T856" i="13"/>
  <c r="T848" i="13"/>
  <c r="T840" i="13"/>
  <c r="T832" i="13"/>
  <c r="T824" i="13"/>
  <c r="T816" i="13"/>
  <c r="T808" i="13"/>
  <c r="T800" i="13"/>
  <c r="T792" i="13"/>
  <c r="T784" i="13"/>
  <c r="T776" i="13"/>
  <c r="T768" i="13"/>
  <c r="T760" i="13"/>
  <c r="T752" i="13"/>
  <c r="T744" i="13"/>
  <c r="T736" i="13"/>
  <c r="T728" i="13"/>
  <c r="T720" i="13"/>
  <c r="T712" i="13"/>
  <c r="T704" i="13"/>
  <c r="T696" i="13"/>
  <c r="T688" i="13"/>
  <c r="AB682" i="13"/>
  <c r="T677" i="13"/>
  <c r="DL671" i="13"/>
  <c r="AB666" i="13"/>
  <c r="T661" i="13"/>
  <c r="DL655" i="13"/>
  <c r="AB650" i="13"/>
  <c r="T645" i="13"/>
  <c r="DL639" i="13"/>
  <c r="AB634" i="13"/>
  <c r="T629" i="13"/>
  <c r="DL623" i="13"/>
  <c r="AB618" i="13"/>
  <c r="T613" i="13"/>
  <c r="DL607" i="13"/>
  <c r="AB602" i="13"/>
  <c r="T597" i="13"/>
  <c r="T593" i="13"/>
  <c r="T589" i="13"/>
  <c r="T585" i="13"/>
  <c r="T581" i="13"/>
  <c r="T577" i="13"/>
  <c r="T573" i="13"/>
  <c r="T569" i="13"/>
  <c r="T565" i="13"/>
  <c r="T561" i="13"/>
  <c r="T557" i="13"/>
  <c r="T553" i="13"/>
  <c r="T549" i="13"/>
  <c r="T545" i="13"/>
  <c r="T541" i="13"/>
  <c r="T537" i="13"/>
  <c r="T533" i="13"/>
  <c r="T529" i="13"/>
  <c r="T525" i="13"/>
  <c r="T521" i="13"/>
  <c r="T517" i="13"/>
  <c r="T513" i="13"/>
  <c r="T509" i="13"/>
  <c r="T505" i="13"/>
  <c r="T501" i="13"/>
  <c r="T497" i="13"/>
  <c r="T493" i="13"/>
  <c r="T489" i="13"/>
  <c r="T485" i="13"/>
  <c r="T481" i="13"/>
  <c r="T477" i="13"/>
  <c r="T473" i="13"/>
  <c r="T469" i="13"/>
  <c r="T465" i="13"/>
  <c r="T461" i="13"/>
  <c r="T457" i="13"/>
  <c r="T453" i="13"/>
  <c r="T449" i="13"/>
  <c r="T445" i="13"/>
  <c r="AB441" i="13"/>
  <c r="T438" i="13"/>
  <c r="DT434" i="13"/>
  <c r="DL431" i="13"/>
  <c r="BP428" i="13"/>
  <c r="AB425" i="13"/>
  <c r="T422" i="13"/>
  <c r="DT418" i="13"/>
  <c r="DL415" i="13"/>
  <c r="BP412" i="13"/>
  <c r="AB409" i="13"/>
  <c r="T406" i="13"/>
  <c r="DT402" i="13"/>
  <c r="DL399" i="13"/>
  <c r="BP396" i="13"/>
  <c r="BP347" i="13"/>
  <c r="AB344" i="13"/>
  <c r="T341" i="13"/>
  <c r="DT337" i="13"/>
  <c r="DL334" i="13"/>
  <c r="BP331" i="13"/>
  <c r="AB328" i="13"/>
  <c r="AB325" i="13"/>
  <c r="BP324" i="13"/>
  <c r="DL323" i="13"/>
  <c r="DT322" i="13"/>
  <c r="T322" i="13"/>
  <c r="AB321" i="13"/>
  <c r="BP320" i="13"/>
  <c r="DL319" i="13"/>
  <c r="DT318" i="13"/>
  <c r="T318" i="13"/>
  <c r="AB317" i="13"/>
  <c r="BP316" i="13"/>
  <c r="DL315" i="13"/>
  <c r="DT314" i="13"/>
  <c r="T314" i="13"/>
  <c r="BP313" i="13"/>
  <c r="DT312" i="13"/>
  <c r="T312" i="13"/>
  <c r="BP311" i="13"/>
  <c r="DT310" i="13"/>
  <c r="AB310" i="13"/>
  <c r="DL309" i="13"/>
  <c r="T309" i="13"/>
  <c r="BP308" i="13"/>
  <c r="EB307" i="13"/>
  <c r="AJ307" i="13"/>
  <c r="DT306" i="13"/>
  <c r="AB306" i="13"/>
  <c r="DL305" i="13"/>
  <c r="EB116" i="13"/>
  <c r="DL116" i="13"/>
  <c r="BX116" i="13"/>
  <c r="AR116" i="13"/>
  <c r="AB116" i="13"/>
  <c r="EB101" i="13"/>
  <c r="DL101" i="13"/>
  <c r="BX101" i="13"/>
  <c r="AR101" i="13"/>
  <c r="AB101" i="13"/>
  <c r="EJ100" i="13"/>
  <c r="DT100" i="13"/>
  <c r="CF100" i="13"/>
  <c r="BP100" i="13"/>
  <c r="AJ100" i="13"/>
  <c r="T100" i="13"/>
  <c r="EB99" i="13"/>
  <c r="DL99" i="13"/>
  <c r="BX99" i="13"/>
  <c r="AR99" i="13"/>
  <c r="AB99" i="13"/>
  <c r="EB98" i="13"/>
  <c r="DL98" i="13"/>
  <c r="BX98" i="13"/>
  <c r="AR98" i="13"/>
  <c r="AB98" i="13"/>
  <c r="EJ94" i="13"/>
  <c r="DT94" i="13"/>
  <c r="CF94" i="13"/>
  <c r="BP94" i="13"/>
  <c r="AJ94" i="13"/>
  <c r="T94" i="13"/>
  <c r="EB93" i="13"/>
  <c r="DL93" i="13"/>
  <c r="BX93" i="13"/>
  <c r="AR93" i="13"/>
  <c r="AB93" i="13"/>
  <c r="EJ92" i="13"/>
  <c r="DT92" i="13"/>
  <c r="CF92" i="13"/>
  <c r="BP92" i="13"/>
  <c r="AJ92" i="13"/>
  <c r="T92" i="13"/>
  <c r="DT90" i="13"/>
  <c r="EJ88" i="13"/>
  <c r="EB88" i="13"/>
  <c r="DT88" i="13"/>
  <c r="DL88" i="13"/>
  <c r="CF88" i="13"/>
  <c r="BX88" i="13"/>
  <c r="BP88" i="13"/>
  <c r="AR88" i="13"/>
  <c r="AJ88" i="13"/>
  <c r="AB88" i="13"/>
  <c r="T88" i="13"/>
  <c r="EJ87" i="13"/>
  <c r="EB87" i="13"/>
  <c r="DT87" i="13"/>
  <c r="DL87" i="13"/>
  <c r="CF87" i="13"/>
  <c r="BX87" i="13"/>
  <c r="BP87" i="13"/>
  <c r="AR87" i="13"/>
  <c r="AJ87" i="13"/>
  <c r="AB87" i="13"/>
  <c r="T87" i="13"/>
  <c r="EJ86" i="13"/>
  <c r="EB86" i="13"/>
  <c r="DT86" i="13"/>
  <c r="DL86" i="13"/>
  <c r="CF86" i="13"/>
  <c r="BX86" i="13"/>
  <c r="BP86" i="13"/>
  <c r="AR86" i="13"/>
  <c r="AJ86" i="13"/>
  <c r="AB86" i="13"/>
  <c r="T86" i="13"/>
  <c r="EJ64" i="13"/>
  <c r="EB64" i="13"/>
  <c r="DT64" i="13"/>
  <c r="DL64" i="13"/>
  <c r="CF64" i="13"/>
  <c r="BX64" i="13"/>
  <c r="BP64" i="13"/>
  <c r="AR64" i="13"/>
  <c r="AJ64" i="13"/>
  <c r="AB64" i="13"/>
  <c r="T64" i="13"/>
  <c r="EJ63" i="13"/>
  <c r="EB63" i="13"/>
  <c r="DT63" i="13"/>
  <c r="DL63" i="13"/>
  <c r="CF63" i="13"/>
  <c r="BX63" i="13"/>
  <c r="BP63" i="13"/>
  <c r="AR63" i="13"/>
  <c r="AJ63" i="13"/>
  <c r="AB63" i="13"/>
  <c r="T63" i="13"/>
  <c r="EJ62" i="13"/>
  <c r="EB62" i="13"/>
  <c r="DT62" i="13"/>
  <c r="DL62" i="13"/>
  <c r="CF62" i="13"/>
  <c r="BX62" i="13"/>
  <c r="BP62" i="13"/>
  <c r="AR62" i="13"/>
  <c r="AJ62" i="13"/>
  <c r="AB62" i="13"/>
  <c r="T62" i="13"/>
  <c r="EJ61" i="13"/>
  <c r="EB61" i="13"/>
  <c r="DT61" i="13"/>
  <c r="DL61" i="13"/>
  <c r="CF61" i="13"/>
  <c r="BX61" i="13"/>
  <c r="BP61" i="13"/>
  <c r="AR61" i="13"/>
  <c r="AJ61" i="13"/>
  <c r="AB61" i="13"/>
  <c r="T61" i="13"/>
  <c r="EJ60" i="13"/>
  <c r="EB60" i="13"/>
  <c r="DT60" i="13"/>
  <c r="DL60" i="13"/>
  <c r="CF60" i="13"/>
  <c r="BX60" i="13"/>
  <c r="BP60" i="13"/>
  <c r="AR60" i="13"/>
  <c r="AJ60" i="13"/>
  <c r="AB60" i="13"/>
  <c r="T60" i="13"/>
  <c r="EJ55" i="13"/>
  <c r="EB55" i="13"/>
  <c r="DT55" i="13"/>
  <c r="DL55" i="13"/>
  <c r="CF55" i="13"/>
  <c r="BX55" i="13"/>
  <c r="BP55" i="13"/>
  <c r="AR55" i="13"/>
  <c r="AJ55" i="13"/>
  <c r="AB55" i="13"/>
  <c r="T55" i="13"/>
  <c r="EJ54" i="13"/>
  <c r="EB54" i="13"/>
  <c r="DT54" i="13"/>
  <c r="DL54" i="13"/>
  <c r="CF54" i="13"/>
  <c r="BX54" i="13"/>
  <c r="BP54" i="13"/>
  <c r="AR54" i="13"/>
  <c r="AJ54" i="13"/>
  <c r="AB54" i="13"/>
  <c r="T54" i="13"/>
  <c r="EJ53" i="13"/>
  <c r="EB53" i="13"/>
  <c r="DT53" i="13"/>
  <c r="DL53" i="13"/>
  <c r="CF53" i="13"/>
  <c r="BX53" i="13"/>
  <c r="BP53" i="13"/>
  <c r="AR53" i="13"/>
  <c r="AJ53" i="13"/>
  <c r="AB53" i="13"/>
  <c r="T53" i="13"/>
  <c r="EJ49" i="13"/>
  <c r="EB49" i="13"/>
  <c r="DT49" i="13"/>
  <c r="DL49" i="13"/>
  <c r="CF49" i="13"/>
  <c r="BX49" i="13"/>
  <c r="BP49" i="13"/>
  <c r="AR49" i="13"/>
  <c r="AJ49" i="13"/>
  <c r="AB49" i="13"/>
  <c r="T49" i="13"/>
  <c r="EJ48" i="13"/>
  <c r="EB48" i="13"/>
  <c r="DT48" i="13"/>
  <c r="DL48" i="13"/>
  <c r="CF48" i="13"/>
  <c r="BX48" i="13"/>
  <c r="BP48" i="13"/>
  <c r="AR48" i="13"/>
  <c r="AJ48" i="13"/>
  <c r="AB48" i="13"/>
  <c r="T48" i="13"/>
  <c r="EJ47" i="13"/>
  <c r="EB47" i="13"/>
  <c r="DT47" i="13"/>
  <c r="DL47" i="13"/>
  <c r="CF47" i="13"/>
  <c r="BX47" i="13"/>
  <c r="BP47" i="13"/>
  <c r="AR47" i="13"/>
  <c r="AJ47" i="13"/>
  <c r="AB47" i="13"/>
  <c r="T47" i="13"/>
  <c r="EZ8" i="13"/>
  <c r="ER8" i="13"/>
  <c r="EJ8" i="13"/>
  <c r="EB8" i="13"/>
  <c r="DT8" i="13"/>
  <c r="DL8" i="13"/>
  <c r="CV8" i="13"/>
  <c r="CN8" i="13"/>
  <c r="CF8" i="13"/>
  <c r="BX8" i="13"/>
  <c r="BP8" i="13"/>
  <c r="BH8" i="13"/>
  <c r="AZ8" i="13"/>
  <c r="AR8" i="13"/>
  <c r="AJ8" i="13"/>
  <c r="AB8" i="13"/>
  <c r="T8" i="13"/>
  <c r="EZ7" i="13"/>
  <c r="ER7" i="13"/>
  <c r="EJ7" i="13"/>
  <c r="EB7" i="13"/>
  <c r="DT7" i="13"/>
  <c r="DL7" i="13"/>
  <c r="CV7" i="13"/>
  <c r="CN7" i="13"/>
  <c r="CF7" i="13"/>
  <c r="BX7" i="13"/>
  <c r="BP7" i="13"/>
  <c r="BH7" i="13"/>
  <c r="AZ7" i="13"/>
  <c r="AR7" i="13"/>
  <c r="AJ7" i="13"/>
  <c r="AB7" i="13"/>
  <c r="T7" i="13"/>
  <c r="EZ6" i="13"/>
  <c r="ER6" i="13"/>
  <c r="EJ6" i="13"/>
  <c r="EB6" i="13"/>
  <c r="DT6" i="13"/>
  <c r="DL6" i="13"/>
  <c r="CV6" i="13"/>
  <c r="CN6" i="13"/>
  <c r="CF6" i="13"/>
  <c r="BX6" i="13"/>
  <c r="BP6" i="13"/>
  <c r="BH6" i="13"/>
  <c r="AZ6" i="13"/>
  <c r="AR6" i="13"/>
  <c r="AJ6" i="13"/>
  <c r="AB6" i="13"/>
  <c r="T6" i="13"/>
  <c r="EZ5" i="13"/>
  <c r="ER5" i="13"/>
  <c r="EJ5" i="13"/>
  <c r="EB5" i="13"/>
  <c r="DT5" i="13"/>
  <c r="DL5" i="13"/>
  <c r="DD5" i="13"/>
  <c r="CV5" i="13"/>
  <c r="CN5" i="13"/>
  <c r="CF5" i="13"/>
  <c r="BX5" i="13"/>
  <c r="BP5" i="13"/>
  <c r="BH5" i="13"/>
  <c r="AZ5" i="13"/>
  <c r="AR5" i="13"/>
  <c r="AJ5" i="13"/>
  <c r="AB5" i="13"/>
  <c r="T5" i="13"/>
  <c r="EZ4" i="13"/>
  <c r="ER4" i="13"/>
  <c r="EJ4" i="13"/>
  <c r="EB4" i="13"/>
  <c r="DT4" i="13"/>
  <c r="DL4" i="13"/>
  <c r="DD4" i="13"/>
  <c r="CV4" i="13"/>
  <c r="CN4" i="13"/>
  <c r="CF4" i="13"/>
  <c r="BX4" i="13"/>
  <c r="BP4" i="13"/>
  <c r="BH4" i="13"/>
  <c r="AZ4" i="13"/>
  <c r="AR4" i="13"/>
  <c r="AJ4" i="13"/>
  <c r="AB4" i="13"/>
  <c r="T4" i="13"/>
  <c r="EZ3" i="13"/>
  <c r="ER3" i="13"/>
  <c r="EJ3" i="13"/>
  <c r="EB3" i="13"/>
  <c r="DT3" i="13"/>
  <c r="DL3" i="13"/>
  <c r="DD3" i="13"/>
  <c r="CV3" i="13"/>
  <c r="CN3" i="13"/>
  <c r="CF3" i="13"/>
  <c r="BX3" i="13"/>
  <c r="BP3" i="13"/>
  <c r="BH3" i="13"/>
  <c r="AZ3" i="13"/>
  <c r="AR3" i="13"/>
  <c r="AJ3" i="13"/>
  <c r="AB3" i="13"/>
  <c r="T3" i="13"/>
  <c r="EZ2" i="13"/>
  <c r="ER2" i="13"/>
  <c r="EJ2" i="13"/>
  <c r="EB2" i="13"/>
  <c r="DT2" i="13"/>
  <c r="DL2" i="13"/>
  <c r="DD2" i="13"/>
  <c r="CV2" i="13"/>
  <c r="CN2" i="13"/>
  <c r="CF2" i="13"/>
  <c r="BX2" i="13"/>
  <c r="BP2" i="13"/>
  <c r="BH2" i="13"/>
  <c r="AZ2" i="13"/>
  <c r="AR2" i="13"/>
  <c r="AJ2" i="13"/>
  <c r="AB2" i="13"/>
  <c r="T2" i="13"/>
  <c r="EZ1" i="13"/>
  <c r="ER1" i="13"/>
  <c r="EJ1" i="13"/>
  <c r="EB1" i="13"/>
  <c r="DT1" i="13"/>
  <c r="DL1" i="13"/>
  <c r="DD1" i="13"/>
  <c r="CV1" i="13"/>
  <c r="CN1" i="13"/>
  <c r="CF1" i="13"/>
  <c r="BX1" i="13"/>
  <c r="BP1" i="13"/>
  <c r="BH1" i="13"/>
  <c r="AZ1" i="13"/>
  <c r="AR1" i="13"/>
  <c r="AJ1" i="13"/>
  <c r="AB1" i="13"/>
  <c r="T1" i="13"/>
  <c r="T1213" i="13"/>
  <c r="T1197" i="13"/>
  <c r="T1181" i="13"/>
  <c r="T1165" i="13"/>
  <c r="T1149" i="13"/>
  <c r="T1133" i="13"/>
  <c r="T1118" i="13"/>
  <c r="T1110" i="13"/>
  <c r="T1102" i="13"/>
  <c r="T1094" i="13"/>
  <c r="T1086" i="13"/>
  <c r="T1078" i="13"/>
  <c r="T1070" i="13"/>
  <c r="T1062" i="13"/>
  <c r="T1054" i="13"/>
  <c r="T1046" i="13"/>
  <c r="T1038" i="13"/>
  <c r="T1030" i="13"/>
  <c r="T1022" i="13"/>
  <c r="T1014" i="13"/>
  <c r="T1006" i="13"/>
  <c r="T998" i="13"/>
  <c r="T990" i="13"/>
  <c r="T982" i="13"/>
  <c r="T974" i="13"/>
  <c r="T966" i="13"/>
  <c r="T958" i="13"/>
  <c r="T950" i="13"/>
  <c r="T942" i="13"/>
  <c r="T934" i="13"/>
  <c r="T926" i="13"/>
  <c r="T918" i="13"/>
  <c r="T910" i="13"/>
  <c r="T902" i="13"/>
  <c r="T894" i="13"/>
  <c r="T886" i="13"/>
  <c r="T878" i="13"/>
  <c r="T870" i="13"/>
  <c r="T862" i="13"/>
  <c r="T854" i="13"/>
  <c r="T846" i="13"/>
  <c r="T838" i="13"/>
  <c r="T830" i="13"/>
  <c r="T822" i="13"/>
  <c r="T814" i="13"/>
  <c r="T806" i="13"/>
  <c r="T798" i="13"/>
  <c r="T790" i="13"/>
  <c r="T782" i="13"/>
  <c r="T774" i="13"/>
  <c r="T766" i="13"/>
  <c r="T758" i="13"/>
  <c r="T750" i="13"/>
  <c r="T742" i="13"/>
  <c r="T734" i="13"/>
  <c r="T726" i="13"/>
  <c r="T718" i="13"/>
  <c r="T710" i="13"/>
  <c r="T702" i="13"/>
  <c r="T694" i="13"/>
  <c r="AB686" i="13"/>
  <c r="T681" i="13"/>
  <c r="DL675" i="13"/>
  <c r="AB670" i="13"/>
  <c r="T665" i="13"/>
  <c r="DL659" i="13"/>
  <c r="AB654" i="13"/>
  <c r="T649" i="13"/>
  <c r="DL643" i="13"/>
  <c r="AB638" i="13"/>
  <c r="T633" i="13"/>
  <c r="DL627" i="13"/>
  <c r="AB622" i="13"/>
  <c r="T617" i="13"/>
  <c r="DL611" i="13"/>
  <c r="AB606" i="13"/>
  <c r="T601" i="13"/>
  <c r="T596" i="13"/>
  <c r="T592" i="13"/>
  <c r="T588" i="13"/>
  <c r="T584" i="13"/>
  <c r="T580" i="13"/>
  <c r="T576" i="13"/>
  <c r="T572" i="13"/>
  <c r="T568" i="13"/>
  <c r="T564" i="13"/>
  <c r="T560" i="13"/>
  <c r="T556" i="13"/>
  <c r="T552" i="13"/>
  <c r="T548" i="13"/>
  <c r="T544" i="13"/>
  <c r="T540" i="13"/>
  <c r="T536" i="13"/>
  <c r="T532" i="13"/>
  <c r="T528" i="13"/>
  <c r="T524" i="13"/>
  <c r="T520" i="13"/>
  <c r="T516" i="13"/>
  <c r="T512" i="13"/>
  <c r="T508" i="13"/>
  <c r="T504" i="13"/>
  <c r="T500" i="13"/>
  <c r="T496" i="13"/>
  <c r="T492" i="13"/>
  <c r="T488" i="13"/>
  <c r="T484" i="13"/>
  <c r="T480" i="13"/>
  <c r="T476" i="13"/>
  <c r="T472" i="13"/>
  <c r="T468" i="13"/>
  <c r="T464" i="13"/>
  <c r="T460" i="13"/>
  <c r="T456" i="13"/>
  <c r="T452" i="13"/>
  <c r="T448" i="13"/>
  <c r="T444" i="13"/>
  <c r="BP440" i="13"/>
  <c r="AB437" i="13"/>
  <c r="T434" i="13"/>
  <c r="DT430" i="13"/>
  <c r="DL427" i="13"/>
  <c r="BP424" i="13"/>
  <c r="AB421" i="13"/>
  <c r="T418" i="13"/>
  <c r="DT414" i="13"/>
  <c r="DL411" i="13"/>
  <c r="BP408" i="13"/>
  <c r="AB405" i="13"/>
  <c r="T402" i="13"/>
  <c r="DT398" i="13"/>
  <c r="DL395" i="13"/>
  <c r="AB348" i="13"/>
  <c r="T345" i="13"/>
  <c r="DT341" i="13"/>
  <c r="DL338" i="13"/>
  <c r="BP335" i="13"/>
  <c r="AB332" i="13"/>
  <c r="T329" i="13"/>
  <c r="DT325" i="13"/>
  <c r="T325" i="13"/>
  <c r="AB324" i="13"/>
  <c r="BP323" i="13"/>
  <c r="DL322" i="13"/>
  <c r="DT321" i="13"/>
  <c r="T321" i="13"/>
  <c r="AB320" i="13"/>
  <c r="BP319" i="13"/>
  <c r="DL318" i="13"/>
  <c r="DT317" i="13"/>
  <c r="T317" i="13"/>
  <c r="AB316" i="13"/>
  <c r="BP315" i="13"/>
  <c r="DL314" i="13"/>
  <c r="EB313" i="13"/>
  <c r="AB313" i="13"/>
  <c r="DL312" i="13"/>
  <c r="EB311" i="13"/>
  <c r="AB311" i="13"/>
  <c r="DL310" i="13"/>
  <c r="T310" i="13"/>
  <c r="BP309" i="13"/>
  <c r="EB308" i="13"/>
  <c r="AJ308" i="13"/>
  <c r="DT307" i="13"/>
  <c r="AB307" i="13"/>
  <c r="DL306" i="13"/>
  <c r="T306" i="13"/>
  <c r="BP305" i="13"/>
  <c r="AB305" i="13"/>
  <c r="EB304" i="13"/>
  <c r="DL304" i="13"/>
  <c r="AJ304" i="13"/>
  <c r="T304" i="13"/>
  <c r="DT303" i="13"/>
  <c r="BP303" i="13"/>
  <c r="AB303" i="13"/>
  <c r="EB302" i="13"/>
  <c r="DL302" i="13"/>
  <c r="AJ302" i="13"/>
  <c r="T302" i="13"/>
  <c r="DT301" i="13"/>
  <c r="BP301" i="13"/>
  <c r="AB301" i="13"/>
  <c r="EB300" i="13"/>
  <c r="DL300" i="13"/>
  <c r="AJ300" i="13"/>
  <c r="T300" i="13"/>
  <c r="DT299" i="13"/>
  <c r="BP299" i="13"/>
  <c r="AB299" i="13"/>
  <c r="EB298" i="13"/>
  <c r="DL298" i="13"/>
  <c r="AJ298" i="13"/>
  <c r="T298" i="13"/>
  <c r="DT297" i="13"/>
  <c r="BP297" i="13"/>
  <c r="AB297" i="13"/>
  <c r="EB296" i="13"/>
  <c r="DL296" i="13"/>
  <c r="AJ296" i="13"/>
  <c r="T296" i="13"/>
  <c r="DT295" i="13"/>
  <c r="BP295" i="13"/>
  <c r="AB295" i="13"/>
  <c r="EB294" i="13"/>
  <c r="DL294" i="13"/>
  <c r="AJ294" i="13"/>
  <c r="T294" i="13"/>
  <c r="DT293" i="13"/>
  <c r="BP293" i="13"/>
  <c r="AB293" i="13"/>
  <c r="EB292" i="13"/>
  <c r="DL292" i="13"/>
  <c r="AJ292" i="13"/>
  <c r="T292" i="13"/>
  <c r="DT291" i="13"/>
  <c r="BP291" i="13"/>
  <c r="AB291" i="13"/>
  <c r="EB290" i="13"/>
  <c r="DL290" i="13"/>
  <c r="AJ290" i="13"/>
  <c r="T290" i="13"/>
  <c r="DT289" i="13"/>
  <c r="BP289" i="13"/>
  <c r="AB289" i="13"/>
  <c r="EB288" i="13"/>
  <c r="DL288" i="13"/>
  <c r="AJ288" i="13"/>
  <c r="T288" i="13"/>
  <c r="DT287" i="13"/>
  <c r="BX287" i="13"/>
  <c r="AJ287" i="13"/>
  <c r="T287" i="13"/>
  <c r="DT286" i="13"/>
  <c r="BX286" i="13"/>
  <c r="AJ286" i="13"/>
  <c r="T286" i="13"/>
  <c r="DT285" i="13"/>
  <c r="BX285" i="13"/>
  <c r="AJ285" i="13"/>
  <c r="T285" i="13"/>
  <c r="DT284" i="13"/>
  <c r="BX284" i="13"/>
  <c r="AJ284" i="13"/>
  <c r="T284" i="13"/>
  <c r="DT283" i="13"/>
  <c r="BX283" i="13"/>
  <c r="AJ283" i="13"/>
  <c r="T283" i="13"/>
  <c r="DT282" i="13"/>
  <c r="BX282" i="13"/>
  <c r="AJ282" i="13"/>
  <c r="T282" i="13"/>
  <c r="DT281" i="13"/>
  <c r="BX281" i="13"/>
  <c r="AJ281" i="13"/>
  <c r="T281" i="13"/>
  <c r="DT280" i="13"/>
  <c r="BX280" i="13"/>
  <c r="AJ280" i="13"/>
  <c r="T280" i="13"/>
  <c r="DT279" i="13"/>
  <c r="BX279" i="13"/>
  <c r="AJ279" i="13"/>
  <c r="T279" i="13"/>
  <c r="DT278" i="13"/>
  <c r="BX278" i="13"/>
  <c r="AJ278" i="13"/>
  <c r="T278" i="13"/>
  <c r="DT277" i="13"/>
  <c r="BX277" i="13"/>
  <c r="AJ277" i="13"/>
  <c r="T277" i="13"/>
  <c r="DT276" i="13"/>
  <c r="BX276" i="13"/>
  <c r="AJ276" i="13"/>
  <c r="T276" i="13"/>
  <c r="DT275" i="13"/>
  <c r="BX275" i="13"/>
  <c r="AJ275" i="13"/>
  <c r="T275" i="13"/>
  <c r="DT274" i="13"/>
  <c r="BX274" i="13"/>
  <c r="AJ274" i="13"/>
  <c r="T274" i="13"/>
  <c r="DT273" i="13"/>
  <c r="BX273" i="13"/>
  <c r="AJ273" i="13"/>
  <c r="T273" i="13"/>
  <c r="DT272" i="13"/>
  <c r="BX272" i="13"/>
  <c r="AJ272" i="13"/>
  <c r="T272" i="13"/>
  <c r="DT271" i="13"/>
  <c r="BX271" i="13"/>
  <c r="AJ271" i="13"/>
  <c r="T271" i="13"/>
  <c r="DT270" i="13"/>
  <c r="BX270" i="13"/>
  <c r="AJ270" i="13"/>
  <c r="T270" i="13"/>
  <c r="DT269" i="13"/>
  <c r="BX269" i="13"/>
  <c r="AJ269" i="13"/>
  <c r="T269" i="13"/>
  <c r="DT268" i="13"/>
  <c r="BX268" i="13"/>
  <c r="AJ268" i="13"/>
  <c r="T268" i="13"/>
  <c r="DT267" i="13"/>
  <c r="BX267" i="13"/>
  <c r="AJ267" i="13"/>
  <c r="T267" i="13"/>
  <c r="DT266" i="13"/>
  <c r="BX266" i="13"/>
  <c r="AJ266" i="13"/>
  <c r="T266" i="13"/>
  <c r="DT265" i="13"/>
  <c r="BX265" i="13"/>
  <c r="AJ265" i="13"/>
  <c r="T265" i="13"/>
  <c r="DT264" i="13"/>
  <c r="BX264" i="13"/>
  <c r="AJ264" i="13"/>
  <c r="T264" i="13"/>
  <c r="DT263" i="13"/>
  <c r="BX263" i="13"/>
  <c r="AJ263" i="13"/>
  <c r="T263" i="13"/>
  <c r="DT262" i="13"/>
  <c r="BX262" i="13"/>
  <c r="AJ262" i="13"/>
  <c r="T262" i="13"/>
  <c r="DT261" i="13"/>
  <c r="BX261" i="13"/>
  <c r="AJ261" i="13"/>
  <c r="T261" i="13"/>
  <c r="DT260" i="13"/>
  <c r="BX260" i="13"/>
  <c r="AJ260" i="13"/>
  <c r="T260" i="13"/>
  <c r="DT259" i="13"/>
  <c r="BX259" i="13"/>
  <c r="AJ259" i="13"/>
  <c r="T259" i="13"/>
  <c r="DT258" i="13"/>
  <c r="BX258" i="13"/>
  <c r="AJ258" i="13"/>
  <c r="T258" i="13"/>
  <c r="DT257" i="13"/>
  <c r="BX257" i="13"/>
  <c r="AJ257" i="13"/>
  <c r="T257" i="13"/>
  <c r="DT256" i="13"/>
  <c r="BX256" i="13"/>
  <c r="AJ256" i="13"/>
  <c r="T256" i="13"/>
  <c r="DT255" i="13"/>
  <c r="BX255" i="13"/>
  <c r="AJ255" i="13"/>
  <c r="T255" i="13"/>
  <c r="DT254" i="13"/>
  <c r="BX254" i="13"/>
  <c r="AJ254" i="13"/>
  <c r="T254" i="13"/>
  <c r="DT253" i="13"/>
  <c r="BX253" i="13"/>
  <c r="AJ253" i="13"/>
  <c r="T253" i="13"/>
  <c r="DT252" i="13"/>
  <c r="BX252" i="13"/>
  <c r="AJ252" i="13"/>
  <c r="T252" i="13"/>
  <c r="DT251" i="13"/>
  <c r="BX251" i="13"/>
  <c r="AJ251" i="13"/>
  <c r="T251" i="13"/>
  <c r="DT250" i="13"/>
  <c r="BX250" i="13"/>
  <c r="AJ250" i="13"/>
  <c r="T250" i="13"/>
  <c r="DT249" i="13"/>
  <c r="BX249" i="13"/>
  <c r="AJ249" i="13"/>
  <c r="T249" i="13"/>
  <c r="DT248" i="13"/>
  <c r="BX248" i="13"/>
  <c r="AJ248" i="13"/>
  <c r="T248" i="13"/>
  <c r="DT247" i="13"/>
  <c r="BX247" i="13"/>
  <c r="AJ247" i="13"/>
  <c r="T247" i="13"/>
  <c r="DT246" i="13"/>
  <c r="BX246" i="13"/>
  <c r="AJ246" i="13"/>
  <c r="T246" i="13"/>
  <c r="DT245" i="13"/>
  <c r="BX245" i="13"/>
  <c r="AJ245" i="13"/>
  <c r="T245" i="13"/>
  <c r="DT244" i="13"/>
  <c r="BX244" i="13"/>
  <c r="AJ244" i="13"/>
  <c r="T244" i="13"/>
  <c r="DT243" i="13"/>
  <c r="BX243" i="13"/>
  <c r="AJ243" i="13"/>
  <c r="T243" i="13"/>
  <c r="DT242" i="13"/>
  <c r="BX242" i="13"/>
  <c r="AJ242" i="13"/>
  <c r="T242" i="13"/>
  <c r="DT241" i="13"/>
  <c r="BX241" i="13"/>
  <c r="AJ241" i="13"/>
  <c r="T241" i="13"/>
  <c r="DT240" i="13"/>
  <c r="BX240" i="13"/>
  <c r="AJ240" i="13"/>
  <c r="T240" i="13"/>
  <c r="DT239" i="13"/>
  <c r="BX239" i="13"/>
  <c r="AJ239" i="13"/>
  <c r="T239" i="13"/>
  <c r="DT238" i="13"/>
  <c r="BX238" i="13"/>
  <c r="AJ238" i="13"/>
  <c r="T238" i="13"/>
  <c r="DT237" i="13"/>
  <c r="BX237" i="13"/>
  <c r="AJ237" i="13"/>
  <c r="T237" i="13"/>
  <c r="DT236" i="13"/>
  <c r="BX236" i="13"/>
  <c r="AJ236" i="13"/>
  <c r="T236" i="13"/>
  <c r="DT235" i="13"/>
  <c r="BX235" i="13"/>
  <c r="AJ235" i="13"/>
  <c r="T235" i="13"/>
  <c r="DT234" i="13"/>
  <c r="BX234" i="13"/>
  <c r="AJ234" i="13"/>
  <c r="T234" i="13"/>
  <c r="DT233" i="13"/>
  <c r="BX233" i="13"/>
  <c r="AJ233" i="13"/>
  <c r="T233" i="13"/>
  <c r="DT232" i="13"/>
  <c r="BX232" i="13"/>
  <c r="AJ232" i="13"/>
  <c r="T232" i="13"/>
  <c r="DT231" i="13"/>
  <c r="BX231" i="13"/>
  <c r="AJ231" i="13"/>
  <c r="T231" i="13"/>
  <c r="DT230" i="13"/>
  <c r="BX230" i="13"/>
  <c r="AJ230" i="13"/>
  <c r="T230" i="13"/>
  <c r="DT229" i="13"/>
  <c r="BX229" i="13"/>
  <c r="AJ229" i="13"/>
  <c r="T229" i="13"/>
  <c r="DT228" i="13"/>
  <c r="BX228" i="13"/>
  <c r="AJ228" i="13"/>
  <c r="T228" i="13"/>
  <c r="DT227" i="13"/>
  <c r="BX227" i="13"/>
  <c r="AJ227" i="13"/>
  <c r="T227" i="13"/>
  <c r="DT226" i="13"/>
  <c r="BX226" i="13"/>
  <c r="AJ226" i="13"/>
  <c r="T226" i="13"/>
  <c r="DT225" i="13"/>
  <c r="BX225" i="13"/>
  <c r="AJ225" i="13"/>
  <c r="T225" i="13"/>
  <c r="DT224" i="13"/>
  <c r="BX224" i="13"/>
  <c r="AJ224" i="13"/>
  <c r="T224" i="13"/>
  <c r="DT223" i="13"/>
  <c r="BX223" i="13"/>
  <c r="AJ223" i="13"/>
  <c r="T223" i="13"/>
  <c r="DT222" i="13"/>
  <c r="BX222" i="13"/>
  <c r="AJ222" i="13"/>
  <c r="T222" i="13"/>
  <c r="DT221" i="13"/>
  <c r="BX221" i="13"/>
  <c r="AJ221" i="13"/>
  <c r="T221" i="13"/>
  <c r="DT220" i="13"/>
  <c r="BX220" i="13"/>
  <c r="AJ220" i="13"/>
  <c r="T220" i="13"/>
  <c r="DT219" i="13"/>
  <c r="BX219" i="13"/>
  <c r="AJ219" i="13"/>
  <c r="T219" i="13"/>
  <c r="DT218" i="13"/>
  <c r="BX218" i="13"/>
  <c r="AJ218" i="13"/>
  <c r="T218" i="13"/>
  <c r="DT217" i="13"/>
  <c r="BX217" i="13"/>
  <c r="AJ217" i="13"/>
  <c r="T217" i="13"/>
  <c r="DT216" i="13"/>
  <c r="BX216" i="13"/>
  <c r="AJ216" i="13"/>
  <c r="T216" i="13"/>
  <c r="DT215" i="13"/>
  <c r="BX215" i="13"/>
  <c r="AJ215" i="13"/>
  <c r="T215" i="13"/>
  <c r="DT214" i="13"/>
  <c r="BX214" i="13"/>
  <c r="AJ214" i="13"/>
  <c r="T214" i="13"/>
  <c r="DT213" i="13"/>
  <c r="BX213" i="13"/>
  <c r="AJ213" i="13"/>
  <c r="T213" i="13"/>
  <c r="DT212" i="13"/>
  <c r="BX212" i="13"/>
  <c r="AJ212" i="13"/>
  <c r="T212" i="13"/>
  <c r="DT211" i="13"/>
  <c r="BX211" i="13"/>
  <c r="AJ211" i="13"/>
  <c r="T211" i="13"/>
  <c r="DT210" i="13"/>
  <c r="BX210" i="13"/>
  <c r="AJ210" i="13"/>
  <c r="T210" i="13"/>
  <c r="DT209" i="13"/>
  <c r="BX209" i="13"/>
  <c r="AJ209" i="13"/>
  <c r="T209" i="13"/>
  <c r="DT208" i="13"/>
  <c r="BX208" i="13"/>
  <c r="AJ208" i="13"/>
  <c r="T208" i="13"/>
  <c r="DT207" i="13"/>
  <c r="BX207" i="13"/>
  <c r="AJ207" i="13"/>
  <c r="T207" i="13"/>
  <c r="DT206" i="13"/>
  <c r="BX206" i="13"/>
  <c r="AJ206" i="13"/>
  <c r="T206" i="13"/>
  <c r="DT205" i="13"/>
  <c r="BX205" i="13"/>
  <c r="AJ205" i="13"/>
  <c r="T205" i="13"/>
  <c r="DT204" i="13"/>
  <c r="BX204" i="13"/>
  <c r="AJ204" i="13"/>
  <c r="T204" i="13"/>
  <c r="DT203" i="13"/>
  <c r="BX203" i="13"/>
  <c r="AJ203" i="13"/>
  <c r="T203" i="13"/>
  <c r="DT202" i="13"/>
  <c r="BX202" i="13"/>
  <c r="AJ202" i="13"/>
  <c r="T202" i="13"/>
  <c r="DT201" i="13"/>
  <c r="BX201" i="13"/>
  <c r="AJ201" i="13"/>
  <c r="T201" i="13"/>
  <c r="DT200" i="13"/>
  <c r="BX200" i="13"/>
  <c r="AJ200" i="13"/>
  <c r="T200" i="13"/>
  <c r="DT199" i="13"/>
  <c r="BX199" i="13"/>
  <c r="AJ199" i="13"/>
  <c r="T199" i="13"/>
  <c r="DT198" i="13"/>
  <c r="BX198" i="13"/>
  <c r="AJ198" i="13"/>
  <c r="T198" i="13"/>
  <c r="DT197" i="13"/>
  <c r="BX197" i="13"/>
  <c r="AJ197" i="13"/>
  <c r="T197" i="13"/>
  <c r="DT196" i="13"/>
  <c r="BX196" i="13"/>
  <c r="AJ196" i="13"/>
  <c r="T196" i="13"/>
  <c r="DT195" i="13"/>
  <c r="BX195" i="13"/>
  <c r="AJ195" i="13"/>
  <c r="T195" i="13"/>
  <c r="DT194" i="13"/>
  <c r="BX194" i="13"/>
  <c r="AJ194" i="13"/>
  <c r="T194" i="13"/>
  <c r="DT193" i="13"/>
  <c r="BX193" i="13"/>
  <c r="AJ193" i="13"/>
  <c r="T193" i="13"/>
  <c r="DT192" i="13"/>
  <c r="BX192" i="13"/>
  <c r="AJ192" i="13"/>
  <c r="T192" i="13"/>
  <c r="DT191" i="13"/>
  <c r="BX191" i="13"/>
  <c r="AJ191" i="13"/>
  <c r="T191" i="13"/>
  <c r="DT190" i="13"/>
  <c r="BX190" i="13"/>
  <c r="AJ190" i="13"/>
  <c r="T190" i="13"/>
  <c r="DT189" i="13"/>
  <c r="BX189" i="13"/>
  <c r="AJ189" i="13"/>
  <c r="T189" i="13"/>
  <c r="DT188" i="13"/>
  <c r="BX188" i="13"/>
  <c r="AJ188" i="13"/>
  <c r="T188" i="13"/>
  <c r="DT187" i="13"/>
  <c r="BX187" i="13"/>
  <c r="AJ187" i="13"/>
  <c r="T187" i="13"/>
  <c r="DT186" i="13"/>
  <c r="BX186" i="13"/>
  <c r="AJ186" i="13"/>
  <c r="T186" i="13"/>
  <c r="DT185" i="13"/>
  <c r="BX185" i="13"/>
  <c r="AJ185" i="13"/>
  <c r="T185" i="13"/>
  <c r="DT184" i="13"/>
  <c r="BX184" i="13"/>
  <c r="AJ184" i="13"/>
  <c r="T184" i="13"/>
  <c r="DT183" i="13"/>
  <c r="BX183" i="13"/>
  <c r="AJ183" i="13"/>
  <c r="T183" i="13"/>
  <c r="DT182" i="13"/>
  <c r="BX182" i="13"/>
  <c r="AJ182" i="13"/>
  <c r="T182" i="13"/>
  <c r="DT181" i="13"/>
  <c r="BX181" i="13"/>
  <c r="AJ181" i="13"/>
  <c r="T181" i="13"/>
  <c r="DT180" i="13"/>
  <c r="BX180" i="13"/>
  <c r="AJ180" i="13"/>
  <c r="T180" i="13"/>
  <c r="DT179" i="13"/>
  <c r="BX179" i="13"/>
  <c r="AJ179" i="13"/>
  <c r="T179" i="13"/>
  <c r="DT178" i="13"/>
  <c r="BX178" i="13"/>
  <c r="AJ178" i="13"/>
  <c r="T178" i="13"/>
  <c r="DT177" i="13"/>
  <c r="BX177" i="13"/>
  <c r="AJ177" i="13"/>
  <c r="T177" i="13"/>
  <c r="DT176" i="13"/>
  <c r="BX176" i="13"/>
  <c r="AJ176" i="13"/>
  <c r="T176" i="13"/>
  <c r="DT175" i="13"/>
  <c r="BX175" i="13"/>
  <c r="AJ175" i="13"/>
  <c r="T175" i="13"/>
  <c r="DT174" i="13"/>
  <c r="BX174" i="13"/>
  <c r="AJ174" i="13"/>
  <c r="T174" i="13"/>
  <c r="DT173" i="13"/>
  <c r="BX173" i="13"/>
  <c r="AJ173" i="13"/>
  <c r="T173" i="13"/>
  <c r="DT172" i="13"/>
  <c r="BX172" i="13"/>
  <c r="AJ172" i="13"/>
  <c r="T172" i="13"/>
  <c r="DT171" i="13"/>
  <c r="BX171" i="13"/>
  <c r="AJ171" i="13"/>
  <c r="T171" i="13"/>
  <c r="DT170" i="13"/>
  <c r="BX170" i="13"/>
  <c r="AJ170" i="13"/>
  <c r="T170" i="13"/>
  <c r="DT169" i="13"/>
  <c r="BX169" i="13"/>
  <c r="AJ169" i="13"/>
  <c r="T169" i="13"/>
  <c r="DT168" i="13"/>
  <c r="BX168" i="13"/>
  <c r="AJ168" i="13"/>
  <c r="T168" i="13"/>
  <c r="DT167" i="13"/>
  <c r="BX167" i="13"/>
  <c r="AJ167" i="13"/>
  <c r="T167" i="13"/>
  <c r="DT166" i="13"/>
  <c r="BX166" i="13"/>
  <c r="AJ166" i="13"/>
  <c r="T166" i="13"/>
  <c r="DT165" i="13"/>
  <c r="BX165" i="13"/>
  <c r="AJ165" i="13"/>
  <c r="T165" i="13"/>
  <c r="DT164" i="13"/>
  <c r="BX164" i="13"/>
  <c r="AJ164" i="13"/>
  <c r="T164" i="13"/>
  <c r="DT163" i="13"/>
  <c r="BX163" i="13"/>
  <c r="AJ163" i="13"/>
  <c r="T163" i="13"/>
  <c r="DT162" i="13"/>
  <c r="BX162" i="13"/>
  <c r="AJ162" i="13"/>
  <c r="T162" i="13"/>
  <c r="DT161" i="13"/>
  <c r="BX161" i="13"/>
  <c r="AJ161" i="13"/>
  <c r="T161" i="13"/>
  <c r="DT160" i="13"/>
  <c r="BX160" i="13"/>
  <c r="AJ160" i="13"/>
  <c r="T160" i="13"/>
  <c r="DT159" i="13"/>
  <c r="BX159" i="13"/>
  <c r="AJ159" i="13"/>
  <c r="T159" i="13"/>
  <c r="DT158" i="13"/>
  <c r="BX158" i="13"/>
  <c r="AJ158" i="13"/>
  <c r="T158" i="13"/>
  <c r="DT157" i="13"/>
  <c r="BX157" i="13"/>
  <c r="AJ157" i="13"/>
  <c r="T157" i="13"/>
  <c r="DT156" i="13"/>
  <c r="BX156" i="13"/>
  <c r="AJ156" i="13"/>
  <c r="T156" i="13"/>
  <c r="DT155" i="13"/>
  <c r="BX155" i="13"/>
  <c r="AJ155" i="13"/>
  <c r="T155" i="13"/>
  <c r="DT154" i="13"/>
  <c r="BX154" i="13"/>
  <c r="AJ154" i="13"/>
  <c r="T154" i="13"/>
  <c r="DT153" i="13"/>
  <c r="BX153" i="13"/>
  <c r="AJ153" i="13"/>
  <c r="T153" i="13"/>
  <c r="DT152" i="13"/>
  <c r="BX152" i="13"/>
  <c r="AJ152" i="13"/>
  <c r="T152" i="13"/>
  <c r="DT151" i="13"/>
  <c r="BX151" i="13"/>
  <c r="AJ151" i="13"/>
  <c r="T151" i="13"/>
  <c r="DT150" i="13"/>
  <c r="BX150" i="13"/>
  <c r="AJ150" i="13"/>
  <c r="T150" i="13"/>
  <c r="DT149" i="13"/>
  <c r="BX149" i="13"/>
  <c r="AJ149" i="13"/>
  <c r="T149" i="13"/>
  <c r="DT148" i="13"/>
  <c r="BX148" i="13"/>
  <c r="AJ148" i="13"/>
  <c r="T148" i="13"/>
  <c r="DT147" i="13"/>
  <c r="BX147" i="13"/>
  <c r="AJ147" i="13"/>
  <c r="T147" i="13"/>
  <c r="DT146" i="13"/>
  <c r="BX146" i="13"/>
  <c r="AJ146" i="13"/>
  <c r="T146" i="13"/>
  <c r="DT145" i="13"/>
  <c r="BX145" i="13"/>
  <c r="AJ145" i="13"/>
  <c r="T145" i="13"/>
  <c r="DT144" i="13"/>
  <c r="BX144" i="13"/>
  <c r="AJ144" i="13"/>
  <c r="T144" i="13"/>
  <c r="DT143" i="13"/>
  <c r="BX143" i="13"/>
  <c r="AJ143" i="13"/>
  <c r="T143" i="13"/>
  <c r="DT142" i="13"/>
  <c r="BX142" i="13"/>
  <c r="AJ142" i="13"/>
  <c r="T142" i="13"/>
  <c r="DT141" i="13"/>
  <c r="BX141" i="13"/>
  <c r="AJ141" i="13"/>
  <c r="T141" i="13"/>
  <c r="DT140" i="13"/>
  <c r="BX140" i="13"/>
  <c r="AJ140" i="13"/>
  <c r="T140" i="13"/>
  <c r="DT139" i="13"/>
  <c r="BX139" i="13"/>
  <c r="AJ139" i="13"/>
  <c r="T139" i="13"/>
  <c r="DT138" i="13"/>
  <c r="BX138" i="13"/>
  <c r="AJ138" i="13"/>
  <c r="T138" i="13"/>
  <c r="DT137" i="13"/>
  <c r="BX137" i="13"/>
  <c r="AJ137" i="13"/>
  <c r="T137" i="13"/>
  <c r="DT131" i="13"/>
  <c r="BX131" i="13"/>
  <c r="AJ131" i="13"/>
  <c r="T131" i="13"/>
  <c r="DT121" i="13"/>
  <c r="CF121" i="13"/>
  <c r="BP121" i="13"/>
  <c r="AJ121" i="13"/>
  <c r="T121" i="13"/>
  <c r="DT120" i="13"/>
  <c r="CF120" i="13"/>
  <c r="BP120" i="13"/>
  <c r="AJ120" i="13"/>
  <c r="T120" i="13"/>
  <c r="DT119" i="13"/>
  <c r="CF119" i="13"/>
  <c r="BP119" i="13"/>
  <c r="AJ119" i="13"/>
  <c r="T119" i="13"/>
  <c r="DT118" i="13"/>
  <c r="CF118" i="13"/>
  <c r="BP118" i="13"/>
  <c r="AJ118" i="13"/>
  <c r="T118" i="13"/>
  <c r="DT117" i="13"/>
  <c r="CF117" i="13"/>
  <c r="BP117" i="13"/>
  <c r="AJ117" i="13"/>
  <c r="T117" i="13"/>
  <c r="EJ80" i="13"/>
  <c r="EB80" i="13"/>
  <c r="DT80" i="13"/>
  <c r="DL80" i="13"/>
  <c r="CF80" i="13"/>
  <c r="BX80" i="13"/>
  <c r="BP80" i="13"/>
  <c r="AR80" i="13"/>
  <c r="AJ80" i="13"/>
  <c r="AB80" i="13"/>
  <c r="T80" i="13"/>
  <c r="EJ79" i="13"/>
  <c r="EB79" i="13"/>
  <c r="DT79" i="13"/>
  <c r="DL79" i="13"/>
  <c r="CF79" i="13"/>
  <c r="BX79" i="13"/>
  <c r="BP79" i="13"/>
  <c r="AR79" i="13"/>
  <c r="AJ79" i="13"/>
  <c r="AB79" i="13"/>
  <c r="T79" i="13"/>
  <c r="EJ78" i="13"/>
  <c r="EB78" i="13"/>
  <c r="DT78" i="13"/>
  <c r="DL78" i="13"/>
  <c r="CF78" i="13"/>
  <c r="BX78" i="13"/>
  <c r="BP78" i="13"/>
  <c r="AR78" i="13"/>
  <c r="AJ78" i="13"/>
  <c r="AB78" i="13"/>
  <c r="T78" i="13"/>
  <c r="EJ77" i="13"/>
  <c r="EB77" i="13"/>
  <c r="DT77" i="13"/>
  <c r="DL77" i="13"/>
  <c r="CF77" i="13"/>
  <c r="BX77" i="13"/>
  <c r="BP77" i="13"/>
  <c r="AR77" i="13"/>
  <c r="AJ77" i="13"/>
  <c r="AB77" i="13"/>
  <c r="T77" i="13"/>
  <c r="EJ73" i="13"/>
  <c r="EB73" i="13"/>
  <c r="DT73" i="13"/>
  <c r="DL73" i="13"/>
  <c r="CF73" i="13"/>
  <c r="BX73" i="13"/>
  <c r="BP73" i="13"/>
  <c r="AR73" i="13"/>
  <c r="AJ73" i="13"/>
  <c r="AB73" i="13"/>
  <c r="T73" i="13"/>
  <c r="EJ72" i="13"/>
  <c r="EB72" i="13"/>
  <c r="DT72" i="13"/>
  <c r="DL72" i="13"/>
  <c r="CF72" i="13"/>
  <c r="BX72" i="13"/>
  <c r="BP72" i="13"/>
  <c r="AR72" i="13"/>
  <c r="AJ72" i="13"/>
  <c r="AB72" i="13"/>
  <c r="T72" i="13"/>
  <c r="EJ71" i="13"/>
  <c r="EB71" i="13"/>
  <c r="DT71" i="13"/>
  <c r="DL71" i="13"/>
  <c r="CF71" i="13"/>
  <c r="BX71" i="13"/>
  <c r="BP71" i="13"/>
  <c r="AR71" i="13"/>
  <c r="AJ71" i="13"/>
  <c r="AB71" i="13"/>
  <c r="T71" i="13"/>
  <c r="EJ67" i="13"/>
  <c r="EB67" i="13"/>
  <c r="DT67" i="13"/>
  <c r="DL67" i="13"/>
  <c r="CF67" i="13"/>
  <c r="BX67" i="13"/>
  <c r="BP67" i="13"/>
  <c r="AR67" i="13"/>
  <c r="AJ67" i="13"/>
  <c r="AB67" i="13"/>
  <c r="T67" i="13"/>
  <c r="EJ66" i="13"/>
  <c r="EB66" i="13"/>
  <c r="DT66" i="13"/>
  <c r="DL66" i="13"/>
  <c r="CF66" i="13"/>
  <c r="BX66" i="13"/>
  <c r="BP66" i="13"/>
  <c r="AR66" i="13"/>
  <c r="AJ66" i="13"/>
  <c r="AB66" i="13"/>
  <c r="T66" i="13"/>
  <c r="EJ65" i="13"/>
  <c r="EB65" i="13"/>
  <c r="DT65" i="13"/>
  <c r="DL65" i="13"/>
  <c r="CF65" i="13"/>
  <c r="BX65" i="13"/>
  <c r="BP65" i="13"/>
  <c r="AR65" i="13"/>
  <c r="AJ65" i="13"/>
  <c r="AB65" i="13"/>
  <c r="T65" i="13"/>
  <c r="EJ43" i="13"/>
  <c r="EB43" i="13"/>
  <c r="DT43" i="13"/>
  <c r="DL43" i="13"/>
  <c r="CF43" i="13"/>
  <c r="BX43" i="13"/>
  <c r="BP43" i="13"/>
  <c r="AR43" i="13"/>
  <c r="AJ43" i="13"/>
  <c r="AB43" i="13"/>
  <c r="T43" i="13"/>
  <c r="EJ42" i="13"/>
  <c r="EB42" i="13"/>
  <c r="DT42" i="13"/>
  <c r="DL42" i="13"/>
  <c r="CF42" i="13"/>
  <c r="BX42" i="13"/>
  <c r="BP42" i="13"/>
  <c r="AR42" i="13"/>
  <c r="AJ42" i="13"/>
  <c r="AB42" i="13"/>
  <c r="T42" i="13"/>
  <c r="EJ41" i="13"/>
  <c r="EB41" i="13"/>
  <c r="DT41" i="13"/>
  <c r="DL41" i="13"/>
  <c r="CN41" i="13"/>
  <c r="CF41" i="13"/>
  <c r="BX41" i="13"/>
  <c r="BP41" i="13"/>
  <c r="AR41" i="13"/>
  <c r="AJ41" i="13"/>
  <c r="AB41" i="13"/>
  <c r="T41" i="13"/>
  <c r="EJ40" i="13"/>
  <c r="EB40" i="13"/>
  <c r="DT40" i="13"/>
  <c r="DL40" i="13"/>
  <c r="CN40" i="13"/>
  <c r="CF40" i="13"/>
  <c r="BX40" i="13"/>
  <c r="BP40" i="13"/>
  <c r="AR40" i="13"/>
  <c r="AJ40" i="13"/>
  <c r="AB40" i="13"/>
  <c r="T40" i="13"/>
  <c r="EJ39" i="13"/>
  <c r="EB39" i="13"/>
  <c r="DT39" i="13"/>
  <c r="DL39" i="13"/>
  <c r="CN39" i="13"/>
  <c r="CF39" i="13"/>
  <c r="BX39" i="13"/>
  <c r="BP39" i="13"/>
  <c r="AR39" i="13"/>
  <c r="AJ39" i="13"/>
  <c r="AB39" i="13"/>
  <c r="T39" i="13"/>
  <c r="EJ34" i="13"/>
  <c r="EB34" i="13"/>
  <c r="DT34" i="13"/>
  <c r="DL34" i="13"/>
  <c r="CN34" i="13"/>
  <c r="CF34" i="13"/>
  <c r="BX34" i="13"/>
  <c r="BP34" i="13"/>
  <c r="AZ34" i="13"/>
  <c r="AR34" i="13"/>
  <c r="AJ34" i="13"/>
  <c r="AB34" i="13"/>
  <c r="T34" i="13"/>
  <c r="EJ33" i="13"/>
  <c r="EB33" i="13"/>
  <c r="DT33" i="13"/>
  <c r="DL33" i="13"/>
  <c r="CN33" i="13"/>
  <c r="CF33" i="13"/>
  <c r="BX33" i="13"/>
  <c r="BP33" i="13"/>
  <c r="AZ33" i="13"/>
  <c r="AR33" i="13"/>
  <c r="AJ33" i="13"/>
  <c r="AB33" i="13"/>
  <c r="T33" i="13"/>
  <c r="EJ32" i="13"/>
  <c r="EB32" i="13"/>
  <c r="DT32" i="13"/>
  <c r="DL32" i="13"/>
  <c r="CN32" i="13"/>
  <c r="CF32" i="13"/>
  <c r="BX32" i="13"/>
  <c r="BP32" i="13"/>
  <c r="AZ32" i="13"/>
  <c r="AR32" i="13"/>
  <c r="AJ32" i="13"/>
  <c r="AB32" i="13"/>
  <c r="T32" i="13"/>
  <c r="ER28" i="13"/>
  <c r="EJ28" i="13"/>
  <c r="EB28" i="13"/>
  <c r="DT28" i="13"/>
  <c r="DL28" i="13"/>
  <c r="CN28" i="13"/>
  <c r="CF28" i="13"/>
  <c r="BX28" i="13"/>
  <c r="BP28" i="13"/>
  <c r="AZ28" i="13"/>
  <c r="AR28" i="13"/>
  <c r="AJ28" i="13"/>
  <c r="AB28" i="13"/>
  <c r="T28" i="13"/>
  <c r="ER27" i="13"/>
  <c r="EJ27" i="13"/>
  <c r="EB27" i="13"/>
  <c r="DT27" i="13"/>
  <c r="DL27" i="13"/>
  <c r="CN27" i="13"/>
  <c r="CF27" i="13"/>
  <c r="BX27" i="13"/>
  <c r="BP27" i="13"/>
  <c r="AZ27" i="13"/>
  <c r="AR27" i="13"/>
  <c r="AJ27" i="13"/>
  <c r="AB27" i="13"/>
  <c r="T27" i="13"/>
  <c r="ER26" i="13"/>
  <c r="EJ26" i="13"/>
  <c r="EB26" i="13"/>
  <c r="DT26" i="13"/>
  <c r="DL26" i="13"/>
  <c r="CN26" i="13"/>
  <c r="CF26" i="13"/>
  <c r="BX26" i="13"/>
  <c r="BP26" i="13"/>
  <c r="AZ26" i="13"/>
  <c r="AR26" i="13"/>
  <c r="AJ26" i="13"/>
  <c r="AB26" i="13"/>
  <c r="T26" i="13"/>
  <c r="ER22" i="13"/>
  <c r="EJ22" i="13"/>
  <c r="EB22" i="13"/>
  <c r="DT22" i="13"/>
  <c r="DL22" i="13"/>
  <c r="CN22" i="13"/>
  <c r="CF22" i="13"/>
  <c r="BX22" i="13"/>
  <c r="BP22" i="13"/>
  <c r="AZ22" i="13"/>
  <c r="AR22" i="13"/>
  <c r="AJ22" i="13"/>
  <c r="AB22" i="13"/>
  <c r="T22" i="13"/>
  <c r="ER21" i="13"/>
  <c r="EJ21" i="13"/>
  <c r="EB21" i="13"/>
  <c r="DT21" i="13"/>
  <c r="DL21" i="13"/>
  <c r="CN21" i="13"/>
  <c r="CF21" i="13"/>
  <c r="BX21" i="13"/>
  <c r="BP21" i="13"/>
  <c r="AZ21" i="13"/>
  <c r="AR21" i="13"/>
  <c r="AJ21" i="13"/>
  <c r="AB21" i="13"/>
  <c r="T21" i="13"/>
  <c r="ER20" i="13"/>
  <c r="EJ20" i="13"/>
  <c r="EB20" i="13"/>
  <c r="DT20" i="13"/>
  <c r="DL20" i="13"/>
  <c r="CN20" i="13"/>
  <c r="CF20" i="13"/>
  <c r="BX20" i="13"/>
  <c r="BP20" i="13"/>
  <c r="AZ20" i="13"/>
  <c r="AR20" i="13"/>
  <c r="AJ20" i="13"/>
  <c r="AB20" i="13"/>
  <c r="T20" i="13"/>
  <c r="ER19" i="13"/>
  <c r="EJ19" i="13"/>
  <c r="EB19" i="13"/>
  <c r="DT19" i="13"/>
  <c r="DL19" i="13"/>
  <c r="CN19" i="13"/>
  <c r="CF19" i="13"/>
  <c r="BX19" i="13"/>
  <c r="BP19" i="13"/>
  <c r="AZ19" i="13"/>
  <c r="AR19" i="13"/>
  <c r="AJ19" i="13"/>
  <c r="AB19" i="13"/>
  <c r="T19" i="13"/>
  <c r="ER18" i="13"/>
  <c r="EJ18" i="13"/>
  <c r="EB18" i="13"/>
  <c r="DT18" i="13"/>
  <c r="DL18" i="13"/>
  <c r="CN18" i="13"/>
  <c r="CF18" i="13"/>
  <c r="BX18" i="13"/>
  <c r="BP18" i="13"/>
  <c r="AZ18" i="13"/>
  <c r="AR18" i="13"/>
  <c r="AJ18" i="13"/>
  <c r="AB18" i="13"/>
  <c r="T18" i="13"/>
  <c r="T1209" i="13"/>
  <c r="T1193" i="13"/>
  <c r="T1177" i="13"/>
  <c r="T1161" i="13"/>
  <c r="T1145" i="13"/>
  <c r="T1129" i="13"/>
  <c r="T1116" i="13"/>
  <c r="T1108" i="13"/>
  <c r="T1100" i="13"/>
  <c r="T1092" i="13"/>
  <c r="T1084" i="13"/>
  <c r="T1076" i="13"/>
  <c r="T1068" i="13"/>
  <c r="T1060" i="13"/>
  <c r="T1052" i="13"/>
  <c r="T1044" i="13"/>
  <c r="T1036" i="13"/>
  <c r="T1028" i="13"/>
  <c r="T1020" i="13"/>
  <c r="T1012" i="13"/>
  <c r="T1004" i="13"/>
  <c r="T996" i="13"/>
  <c r="T988" i="13"/>
  <c r="T980" i="13"/>
  <c r="T972" i="13"/>
  <c r="T964" i="13"/>
  <c r="T956" i="13"/>
  <c r="T948" i="13"/>
  <c r="T940" i="13"/>
  <c r="T932" i="13"/>
  <c r="T924" i="13"/>
  <c r="T916" i="13"/>
  <c r="T908" i="13"/>
  <c r="T900" i="13"/>
  <c r="T892" i="13"/>
  <c r="T884" i="13"/>
  <c r="T876" i="13"/>
  <c r="T868" i="13"/>
  <c r="T860" i="13"/>
  <c r="T852" i="13"/>
  <c r="T844" i="13"/>
  <c r="T836" i="13"/>
  <c r="T828" i="13"/>
  <c r="T820" i="13"/>
  <c r="T812" i="13"/>
  <c r="T804" i="13"/>
  <c r="T796" i="13"/>
  <c r="T788" i="13"/>
  <c r="T780" i="13"/>
  <c r="T772" i="13"/>
  <c r="T764" i="13"/>
  <c r="T756" i="13"/>
  <c r="T748" i="13"/>
  <c r="T740" i="13"/>
  <c r="T732" i="13"/>
  <c r="T724" i="13"/>
  <c r="T716" i="13"/>
  <c r="T708" i="13"/>
  <c r="T700" i="13"/>
  <c r="T692" i="13"/>
  <c r="T685" i="13"/>
  <c r="DL679" i="13"/>
  <c r="AB674" i="13"/>
  <c r="T669" i="13"/>
  <c r="DL663" i="13"/>
  <c r="AB658" i="13"/>
  <c r="T653" i="13"/>
  <c r="DL647" i="13"/>
  <c r="AB642" i="13"/>
  <c r="T637" i="13"/>
  <c r="DL631" i="13"/>
  <c r="AB626" i="13"/>
  <c r="T621" i="13"/>
  <c r="DL615" i="13"/>
  <c r="AB610" i="13"/>
  <c r="T605" i="13"/>
  <c r="DL599" i="13"/>
  <c r="T595" i="13"/>
  <c r="T591" i="13"/>
  <c r="T587" i="13"/>
  <c r="T583" i="13"/>
  <c r="T579" i="13"/>
  <c r="T575" i="13"/>
  <c r="T571" i="13"/>
  <c r="T567" i="13"/>
  <c r="T563" i="13"/>
  <c r="T559" i="13"/>
  <c r="T555" i="13"/>
  <c r="T551" i="13"/>
  <c r="T547" i="13"/>
  <c r="T543" i="13"/>
  <c r="T539" i="13"/>
  <c r="T535" i="13"/>
  <c r="T531" i="13"/>
  <c r="T527" i="13"/>
  <c r="T523" i="13"/>
  <c r="T519" i="13"/>
  <c r="T515" i="13"/>
  <c r="T511" i="13"/>
  <c r="T507" i="13"/>
  <c r="T503" i="13"/>
  <c r="T499" i="13"/>
  <c r="T495" i="13"/>
  <c r="T491" i="13"/>
  <c r="T487" i="13"/>
  <c r="T483" i="13"/>
  <c r="T479" i="13"/>
  <c r="T475" i="13"/>
  <c r="T471" i="13"/>
  <c r="T467" i="13"/>
  <c r="T463" i="13"/>
  <c r="T459" i="13"/>
  <c r="T455" i="13"/>
  <c r="T451" i="13"/>
  <c r="T447" i="13"/>
  <c r="T443" i="13"/>
  <c r="DL439" i="13"/>
  <c r="BP436" i="13"/>
  <c r="AB433" i="13"/>
  <c r="T430" i="13"/>
  <c r="DT426" i="13"/>
  <c r="DL423" i="13"/>
  <c r="BP420" i="13"/>
  <c r="AB417" i="13"/>
  <c r="T414" i="13"/>
  <c r="DT410" i="13"/>
  <c r="DL407" i="13"/>
  <c r="BP404" i="13"/>
  <c r="AB401" i="13"/>
  <c r="T398" i="13"/>
  <c r="T349" i="13"/>
  <c r="DT345" i="13"/>
  <c r="DL342" i="13"/>
  <c r="BP339" i="13"/>
  <c r="AB336" i="13"/>
  <c r="T333" i="13"/>
  <c r="DT329" i="13"/>
  <c r="DL326" i="13"/>
  <c r="DL325" i="13"/>
  <c r="DT324" i="13"/>
  <c r="T324" i="13"/>
  <c r="AB323" i="13"/>
  <c r="BP322" i="13"/>
  <c r="DL321" i="13"/>
  <c r="DT320" i="13"/>
  <c r="T320" i="13"/>
  <c r="AB319" i="13"/>
  <c r="BP318" i="13"/>
  <c r="DL317" i="13"/>
  <c r="DT316" i="13"/>
  <c r="T316" i="13"/>
  <c r="AB315" i="13"/>
  <c r="BP314" i="13"/>
  <c r="DT313" i="13"/>
  <c r="T313" i="13"/>
  <c r="BP312" i="13"/>
  <c r="DT311" i="13"/>
  <c r="T311" i="13"/>
  <c r="BP310" i="13"/>
  <c r="EB309" i="13"/>
  <c r="AJ309" i="13"/>
  <c r="DT308" i="13"/>
  <c r="AB308" i="13"/>
  <c r="DL307" i="13"/>
  <c r="T307" i="13"/>
  <c r="BP306" i="13"/>
  <c r="EB305" i="13"/>
  <c r="DT116" i="13"/>
  <c r="CF116" i="13"/>
  <c r="BP116" i="13"/>
  <c r="AJ116" i="13"/>
  <c r="T116" i="13"/>
  <c r="EJ101" i="13"/>
  <c r="DT101" i="13"/>
  <c r="CF101" i="13"/>
  <c r="BP101" i="13"/>
  <c r="AJ101" i="13"/>
  <c r="T101" i="13"/>
  <c r="EB100" i="13"/>
  <c r="DL100" i="13"/>
  <c r="BX100" i="13"/>
  <c r="AR100" i="13"/>
  <c r="AB100" i="13"/>
  <c r="EJ99" i="13"/>
  <c r="DT99" i="13"/>
  <c r="CF99" i="13"/>
  <c r="BP99" i="13"/>
  <c r="AJ99" i="13"/>
  <c r="T99" i="13"/>
  <c r="EJ98" i="13"/>
  <c r="DT98" i="13"/>
  <c r="CF98" i="13"/>
  <c r="BP98" i="13"/>
  <c r="AJ98" i="13"/>
  <c r="T98" i="13"/>
  <c r="EB94" i="13"/>
  <c r="DL94" i="13"/>
  <c r="BX94" i="13"/>
  <c r="AR94" i="13"/>
  <c r="AB94" i="13"/>
  <c r="EJ93" i="13"/>
  <c r="DT93" i="13"/>
  <c r="CF93" i="13"/>
  <c r="BP93" i="13"/>
  <c r="AJ93" i="13"/>
  <c r="T93" i="13"/>
  <c r="EB92" i="13"/>
  <c r="DL92" i="13"/>
  <c r="BX92" i="13"/>
  <c r="AR92" i="13"/>
  <c r="AB92" i="13"/>
  <c r="CF90" i="13"/>
  <c r="BX90" i="13"/>
  <c r="BP90" i="13"/>
  <c r="AR90" i="13"/>
  <c r="AJ90" i="13"/>
  <c r="AB90" i="13"/>
  <c r="T90" i="13"/>
  <c r="EJ89" i="13"/>
  <c r="EB89" i="13"/>
  <c r="DT89" i="13"/>
  <c r="DL89" i="13"/>
  <c r="CF89" i="13"/>
  <c r="BX89" i="13"/>
  <c r="BP89" i="13"/>
  <c r="AR89" i="13"/>
  <c r="AJ89" i="13"/>
  <c r="AB89" i="13"/>
  <c r="T89" i="13"/>
  <c r="EJ59" i="13"/>
  <c r="EB59" i="13"/>
  <c r="DT59" i="13"/>
  <c r="DL59" i="13"/>
  <c r="CF59" i="13"/>
  <c r="BX59" i="13"/>
  <c r="BP59" i="13"/>
  <c r="AR59" i="13"/>
  <c r="AJ59" i="13"/>
  <c r="AB59" i="13"/>
  <c r="T59" i="13"/>
  <c r="EJ58" i="13"/>
  <c r="EB58" i="13"/>
  <c r="DT58" i="13"/>
  <c r="DL58" i="13"/>
  <c r="CF58" i="13"/>
  <c r="BX58" i="13"/>
  <c r="BP58" i="13"/>
  <c r="AR58" i="13"/>
  <c r="AJ58" i="13"/>
  <c r="AB58" i="13"/>
  <c r="T58" i="13"/>
  <c r="EJ57" i="13"/>
  <c r="EB57" i="13"/>
  <c r="DT57" i="13"/>
  <c r="DL57" i="13"/>
  <c r="CF57" i="13"/>
  <c r="BX57" i="13"/>
  <c r="BP57" i="13"/>
  <c r="AR57" i="13"/>
  <c r="AJ57" i="13"/>
  <c r="AB57" i="13"/>
  <c r="T57" i="13"/>
  <c r="EJ56" i="13"/>
  <c r="EB56" i="13"/>
  <c r="DT56" i="13"/>
  <c r="DL56" i="13"/>
  <c r="CF56" i="13"/>
  <c r="BX56" i="13"/>
  <c r="BP56" i="13"/>
  <c r="AR56" i="13"/>
  <c r="AJ56" i="13"/>
  <c r="AB56" i="13"/>
  <c r="T56" i="13"/>
  <c r="EJ52" i="13"/>
  <c r="EB52" i="13"/>
  <c r="DT52" i="13"/>
  <c r="DL52" i="13"/>
  <c r="CF52" i="13"/>
  <c r="BX52" i="13"/>
  <c r="BP52" i="13"/>
  <c r="AR52" i="13"/>
  <c r="AJ52" i="13"/>
  <c r="AB52" i="13"/>
  <c r="T52" i="13"/>
  <c r="EJ51" i="13"/>
  <c r="EB51" i="13"/>
  <c r="DT51" i="13"/>
  <c r="DL51" i="13"/>
  <c r="CF51" i="13"/>
  <c r="BX51" i="13"/>
  <c r="BP51" i="13"/>
  <c r="AR51" i="13"/>
  <c r="AJ51" i="13"/>
  <c r="AB51" i="13"/>
  <c r="T51" i="13"/>
  <c r="EJ50" i="13"/>
  <c r="EB50" i="13"/>
  <c r="DT50" i="13"/>
  <c r="DL50" i="13"/>
  <c r="CF50" i="13"/>
  <c r="BX50" i="13"/>
  <c r="BP50" i="13"/>
  <c r="AR50" i="13"/>
  <c r="AJ50" i="13"/>
  <c r="AB50" i="13"/>
  <c r="T50" i="13"/>
  <c r="EJ46" i="13"/>
  <c r="EB46" i="13"/>
  <c r="DT46" i="13"/>
  <c r="DL46" i="13"/>
  <c r="CF46" i="13"/>
  <c r="BX46" i="13"/>
  <c r="BP46" i="13"/>
  <c r="AR46" i="13"/>
  <c r="AJ46" i="13"/>
  <c r="AB46" i="13"/>
  <c r="T46" i="13"/>
  <c r="EJ45" i="13"/>
  <c r="EB45" i="13"/>
  <c r="DT45" i="13"/>
  <c r="DL45" i="13"/>
  <c r="CF45" i="13"/>
  <c r="BX45" i="13"/>
  <c r="BP45" i="13"/>
  <c r="AR45" i="13"/>
  <c r="AJ45" i="13"/>
  <c r="AB45" i="13"/>
  <c r="T45" i="13"/>
  <c r="EJ44" i="13"/>
  <c r="EB44" i="13"/>
  <c r="DT44" i="13"/>
  <c r="DL44" i="13"/>
  <c r="CF44" i="13"/>
  <c r="BX44" i="13"/>
  <c r="BP44" i="13"/>
  <c r="AR44" i="13"/>
  <c r="AJ44" i="13"/>
  <c r="AB44" i="13"/>
  <c r="T44" i="13"/>
  <c r="T1157" i="13"/>
  <c r="T1106" i="13"/>
  <c r="T1074" i="13"/>
  <c r="T1042" i="13"/>
  <c r="T1010" i="13"/>
  <c r="T978" i="13"/>
  <c r="T946" i="13"/>
  <c r="T914" i="13"/>
  <c r="T882" i="13"/>
  <c r="T850" i="13"/>
  <c r="T818" i="13"/>
  <c r="T786" i="13"/>
  <c r="T754" i="13"/>
  <c r="T722" i="13"/>
  <c r="T690" i="13"/>
  <c r="DL667" i="13"/>
  <c r="AB646" i="13"/>
  <c r="T625" i="13"/>
  <c r="DL603" i="13"/>
  <c r="T586" i="13"/>
  <c r="T570" i="13"/>
  <c r="T554" i="13"/>
  <c r="T538" i="13"/>
  <c r="T522" i="13"/>
  <c r="T506" i="13"/>
  <c r="T490" i="13"/>
  <c r="T474" i="13"/>
  <c r="T458" i="13"/>
  <c r="T442" i="13"/>
  <c r="AB429" i="13"/>
  <c r="BP416" i="13"/>
  <c r="DL403" i="13"/>
  <c r="AB340" i="13"/>
  <c r="BP327" i="13"/>
  <c r="DT323" i="13"/>
  <c r="DL320" i="13"/>
  <c r="BP317" i="13"/>
  <c r="AB314" i="13"/>
  <c r="DL311" i="13"/>
  <c r="AB309" i="13"/>
  <c r="EB306" i="13"/>
  <c r="T305" i="13"/>
  <c r="EB303" i="13"/>
  <c r="DT302" i="13"/>
  <c r="DL301" i="13"/>
  <c r="BP300" i="13"/>
  <c r="AJ299" i="13"/>
  <c r="AB298" i="13"/>
  <c r="T297" i="13"/>
  <c r="EB295" i="13"/>
  <c r="DT294" i="13"/>
  <c r="DL293" i="13"/>
  <c r="BP292" i="13"/>
  <c r="AJ291" i="13"/>
  <c r="AB290" i="13"/>
  <c r="T289" i="13"/>
  <c r="EB287" i="13"/>
  <c r="EB286" i="13"/>
  <c r="EB285" i="13"/>
  <c r="EB284" i="13"/>
  <c r="EB283" i="13"/>
  <c r="EB282" i="13"/>
  <c r="EB281" i="13"/>
  <c r="EB280" i="13"/>
  <c r="EB279" i="13"/>
  <c r="EB278" i="13"/>
  <c r="EB277" i="13"/>
  <c r="EB276" i="13"/>
  <c r="EB275" i="13"/>
  <c r="EB274" i="13"/>
  <c r="EB273" i="13"/>
  <c r="EB272" i="13"/>
  <c r="EB271" i="13"/>
  <c r="EB270" i="13"/>
  <c r="EB269" i="13"/>
  <c r="EB268" i="13"/>
  <c r="EB267" i="13"/>
  <c r="EB266" i="13"/>
  <c r="EB265" i="13"/>
  <c r="EB264" i="13"/>
  <c r="EB263" i="13"/>
  <c r="EB262" i="13"/>
  <c r="EB261" i="13"/>
  <c r="EB260" i="13"/>
  <c r="EB259" i="13"/>
  <c r="EB258" i="13"/>
  <c r="EB257" i="13"/>
  <c r="EB256" i="13"/>
  <c r="EB255" i="13"/>
  <c r="EB254" i="13"/>
  <c r="EB253" i="13"/>
  <c r="EB252" i="13"/>
  <c r="EB251" i="13"/>
  <c r="EB250" i="13"/>
  <c r="EB249" i="13"/>
  <c r="EB248" i="13"/>
  <c r="EB247" i="13"/>
  <c r="EB246" i="13"/>
  <c r="EB245" i="13"/>
  <c r="EB244" i="13"/>
  <c r="EB243" i="13"/>
  <c r="EB242" i="13"/>
  <c r="EB241" i="13"/>
  <c r="EB240" i="13"/>
  <c r="EB239" i="13"/>
  <c r="EB238" i="13"/>
  <c r="EB237" i="13"/>
  <c r="EB236" i="13"/>
  <c r="EB235" i="13"/>
  <c r="EB234" i="13"/>
  <c r="EB233" i="13"/>
  <c r="EB232" i="13"/>
  <c r="EB231" i="13"/>
  <c r="EB230" i="13"/>
  <c r="EB229" i="13"/>
  <c r="EB228" i="13"/>
  <c r="EB227" i="13"/>
  <c r="EB226" i="13"/>
  <c r="EB225" i="13"/>
  <c r="EB224" i="13"/>
  <c r="EB223" i="13"/>
  <c r="EB222" i="13"/>
  <c r="EB221" i="13"/>
  <c r="EB220" i="13"/>
  <c r="EB219" i="13"/>
  <c r="EB218" i="13"/>
  <c r="EB217" i="13"/>
  <c r="EB216" i="13"/>
  <c r="EB215" i="13"/>
  <c r="EB214" i="13"/>
  <c r="EB213" i="13"/>
  <c r="EB212" i="13"/>
  <c r="EB211" i="13"/>
  <c r="EB210" i="13"/>
  <c r="EB209" i="13"/>
  <c r="EB208" i="13"/>
  <c r="EB207" i="13"/>
  <c r="EB206" i="13"/>
  <c r="EB205" i="13"/>
  <c r="EB204" i="13"/>
  <c r="EB203" i="13"/>
  <c r="EB202" i="13"/>
  <c r="EB201" i="13"/>
  <c r="EB200" i="13"/>
  <c r="EB199" i="13"/>
  <c r="EB198" i="13"/>
  <c r="EB197" i="13"/>
  <c r="EB196" i="13"/>
  <c r="EB195" i="13"/>
  <c r="EB194" i="13"/>
  <c r="EB193" i="13"/>
  <c r="EB192" i="13"/>
  <c r="EB191" i="13"/>
  <c r="EB190" i="13"/>
  <c r="EB189" i="13"/>
  <c r="EB188" i="13"/>
  <c r="EB187" i="13"/>
  <c r="EB186" i="13"/>
  <c r="EB185" i="13"/>
  <c r="EB184" i="13"/>
  <c r="EB183" i="13"/>
  <c r="EB182" i="13"/>
  <c r="EB181" i="13"/>
  <c r="EB180" i="13"/>
  <c r="EB179" i="13"/>
  <c r="EB178" i="13"/>
  <c r="EB177" i="13"/>
  <c r="EB176" i="13"/>
  <c r="EB175" i="13"/>
  <c r="EB174" i="13"/>
  <c r="EB173" i="13"/>
  <c r="EB172" i="13"/>
  <c r="EB171" i="13"/>
  <c r="EB170" i="13"/>
  <c r="EB169" i="13"/>
  <c r="EB168" i="13"/>
  <c r="EB167" i="13"/>
  <c r="EB166" i="13"/>
  <c r="EB165" i="13"/>
  <c r="EB164" i="13"/>
  <c r="EB163" i="13"/>
  <c r="EB162" i="13"/>
  <c r="EB161" i="13"/>
  <c r="EB160" i="13"/>
  <c r="EB159" i="13"/>
  <c r="EB158" i="13"/>
  <c r="EB157" i="13"/>
  <c r="EB156" i="13"/>
  <c r="EB155" i="13"/>
  <c r="EB154" i="13"/>
  <c r="EB153" i="13"/>
  <c r="EB152" i="13"/>
  <c r="EB151" i="13"/>
  <c r="EB150" i="13"/>
  <c r="EB149" i="13"/>
  <c r="EB148" i="13"/>
  <c r="EB147" i="13"/>
  <c r="EB146" i="13"/>
  <c r="EB145" i="13"/>
  <c r="EB144" i="13"/>
  <c r="EB143" i="13"/>
  <c r="EB142" i="13"/>
  <c r="EB141" i="13"/>
  <c r="EB140" i="13"/>
  <c r="EB139" i="13"/>
  <c r="EB138" i="13"/>
  <c r="EB137" i="13"/>
  <c r="AB131" i="13"/>
  <c r="DL121" i="13"/>
  <c r="EB120" i="13"/>
  <c r="AB120" i="13"/>
  <c r="AR119" i="13"/>
  <c r="BX118" i="13"/>
  <c r="DL117" i="13"/>
  <c r="DL85" i="13"/>
  <c r="AR85" i="13"/>
  <c r="EJ84" i="13"/>
  <c r="CF84" i="13"/>
  <c r="AJ84" i="13"/>
  <c r="EB83" i="13"/>
  <c r="BX83" i="13"/>
  <c r="AB83" i="13"/>
  <c r="DT82" i="13"/>
  <c r="BP82" i="13"/>
  <c r="T82" i="13"/>
  <c r="DL81" i="13"/>
  <c r="AR81" i="13"/>
  <c r="EJ76" i="13"/>
  <c r="CF76" i="13"/>
  <c r="AJ76" i="13"/>
  <c r="EB75" i="13"/>
  <c r="BX75" i="13"/>
  <c r="AB75" i="13"/>
  <c r="DT74" i="13"/>
  <c r="BP74" i="13"/>
  <c r="T74" i="13"/>
  <c r="DL70" i="13"/>
  <c r="AR70" i="13"/>
  <c r="EJ69" i="13"/>
  <c r="CF69" i="13"/>
  <c r="AJ69" i="13"/>
  <c r="EB68" i="13"/>
  <c r="BX68" i="13"/>
  <c r="AB68" i="13"/>
  <c r="DL38" i="13"/>
  <c r="BP38" i="13"/>
  <c r="T38" i="13"/>
  <c r="DL37" i="13"/>
  <c r="BP37" i="13"/>
  <c r="T37" i="13"/>
  <c r="DL36" i="13"/>
  <c r="BP36" i="13"/>
  <c r="AB36" i="13"/>
  <c r="EB35" i="13"/>
  <c r="CF35" i="13"/>
  <c r="AR35" i="13"/>
  <c r="DT31" i="13"/>
  <c r="BX31" i="13"/>
  <c r="AJ31" i="13"/>
  <c r="EB30" i="13"/>
  <c r="CF30" i="13"/>
  <c r="AR30" i="13"/>
  <c r="EJ29" i="13"/>
  <c r="CN29" i="13"/>
  <c r="AZ29" i="13"/>
  <c r="T29" i="13"/>
  <c r="EB25" i="13"/>
  <c r="CF25" i="13"/>
  <c r="AR25" i="13"/>
  <c r="ER24" i="13"/>
  <c r="DL24" i="13"/>
  <c r="BP24" i="13"/>
  <c r="AB24" i="13"/>
  <c r="EB23" i="13"/>
  <c r="CF23" i="13"/>
  <c r="AR23" i="13"/>
  <c r="ER17" i="13"/>
  <c r="DL17" i="13"/>
  <c r="BP17" i="13"/>
  <c r="AB17" i="13"/>
  <c r="EB16" i="13"/>
  <c r="CF16" i="13"/>
  <c r="AR16" i="13"/>
  <c r="ER15" i="13"/>
  <c r="DL15" i="13"/>
  <c r="BP15" i="13"/>
  <c r="AJ15" i="13"/>
  <c r="EJ14" i="13"/>
  <c r="CN14" i="13"/>
  <c r="BH14" i="13"/>
  <c r="AB14" i="13"/>
  <c r="EB13" i="13"/>
  <c r="CF13" i="13"/>
  <c r="AZ13" i="13"/>
  <c r="T13" i="13"/>
  <c r="DT12" i="13"/>
  <c r="BX12" i="13"/>
  <c r="AR12" i="13"/>
  <c r="ER11" i="13"/>
  <c r="DL11" i="13"/>
  <c r="BX11" i="13"/>
  <c r="AR11" i="13"/>
  <c r="ER10" i="13"/>
  <c r="DL10" i="13"/>
  <c r="BX10" i="13"/>
  <c r="AR10" i="13"/>
  <c r="EZ9" i="13"/>
  <c r="DT9" i="13"/>
  <c r="CF9" i="13"/>
  <c r="AZ9" i="13"/>
  <c r="T9" i="13"/>
  <c r="T1205" i="13"/>
  <c r="T1141" i="13"/>
  <c r="T1098" i="13"/>
  <c r="T1066" i="13"/>
  <c r="T1034" i="13"/>
  <c r="T1002" i="13"/>
  <c r="T970" i="13"/>
  <c r="T938" i="13"/>
  <c r="T906" i="13"/>
  <c r="T874" i="13"/>
  <c r="T842" i="13"/>
  <c r="T810" i="13"/>
  <c r="T778" i="13"/>
  <c r="T746" i="13"/>
  <c r="T714" i="13"/>
  <c r="DL683" i="13"/>
  <c r="AB662" i="13"/>
  <c r="T641" i="13"/>
  <c r="DL619" i="13"/>
  <c r="AB598" i="13"/>
  <c r="T582" i="13"/>
  <c r="T566" i="13"/>
  <c r="T550" i="13"/>
  <c r="T534" i="13"/>
  <c r="T518" i="13"/>
  <c r="T502" i="13"/>
  <c r="T486" i="13"/>
  <c r="T470" i="13"/>
  <c r="T454" i="13"/>
  <c r="DT438" i="13"/>
  <c r="T426" i="13"/>
  <c r="AB413" i="13"/>
  <c r="BP400" i="13"/>
  <c r="BP343" i="13"/>
  <c r="DL330" i="13"/>
  <c r="T323" i="13"/>
  <c r="DT319" i="13"/>
  <c r="DL316" i="13"/>
  <c r="DL313" i="13"/>
  <c r="EB310" i="13"/>
  <c r="DL308" i="13"/>
  <c r="AJ306" i="13"/>
  <c r="DT304" i="13"/>
  <c r="DL303" i="13"/>
  <c r="BP302" i="13"/>
  <c r="AJ301" i="13"/>
  <c r="AB300" i="13"/>
  <c r="T299" i="13"/>
  <c r="EB297" i="13"/>
  <c r="DT296" i="13"/>
  <c r="DL295" i="13"/>
  <c r="BP294" i="13"/>
  <c r="AJ293" i="13"/>
  <c r="AB292" i="13"/>
  <c r="T291" i="13"/>
  <c r="EB289" i="13"/>
  <c r="DT288" i="13"/>
  <c r="DL287" i="13"/>
  <c r="DL286" i="13"/>
  <c r="DL285" i="13"/>
  <c r="DL284" i="13"/>
  <c r="DL283" i="13"/>
  <c r="DL282" i="13"/>
  <c r="DL281" i="13"/>
  <c r="DL280" i="13"/>
  <c r="DL279" i="13"/>
  <c r="DL278" i="13"/>
  <c r="DL277" i="13"/>
  <c r="DL276" i="13"/>
  <c r="DL275" i="13"/>
  <c r="DL274" i="13"/>
  <c r="DL273" i="13"/>
  <c r="DL272" i="13"/>
  <c r="DL271" i="13"/>
  <c r="DL270" i="13"/>
  <c r="DL269" i="13"/>
  <c r="DL268" i="13"/>
  <c r="DL267" i="13"/>
  <c r="DL266" i="13"/>
  <c r="DL265" i="13"/>
  <c r="DL264" i="13"/>
  <c r="DL263" i="13"/>
  <c r="DL262" i="13"/>
  <c r="DL261" i="13"/>
  <c r="DL260" i="13"/>
  <c r="DL259" i="13"/>
  <c r="DL258" i="13"/>
  <c r="DL257" i="13"/>
  <c r="DL256" i="13"/>
  <c r="DL255" i="13"/>
  <c r="DL254" i="13"/>
  <c r="DL253" i="13"/>
  <c r="DL252" i="13"/>
  <c r="DL251" i="13"/>
  <c r="DL250" i="13"/>
  <c r="DL249" i="13"/>
  <c r="DL248" i="13"/>
  <c r="DL247" i="13"/>
  <c r="DL246" i="13"/>
  <c r="DL245" i="13"/>
  <c r="DL244" i="13"/>
  <c r="DL243" i="13"/>
  <c r="DL242" i="13"/>
  <c r="DL241" i="13"/>
  <c r="DL240" i="13"/>
  <c r="DL239" i="13"/>
  <c r="DL238" i="13"/>
  <c r="DL237" i="13"/>
  <c r="DL236" i="13"/>
  <c r="DL235" i="13"/>
  <c r="DL234" i="13"/>
  <c r="DL233" i="13"/>
  <c r="DL232" i="13"/>
  <c r="DL231" i="13"/>
  <c r="DL230" i="13"/>
  <c r="DL229" i="13"/>
  <c r="DL228" i="13"/>
  <c r="DL227" i="13"/>
  <c r="DL226" i="13"/>
  <c r="DL225" i="13"/>
  <c r="DL224" i="13"/>
  <c r="DL223" i="13"/>
  <c r="DL222" i="13"/>
  <c r="DL221" i="13"/>
  <c r="DL220" i="13"/>
  <c r="DL219" i="13"/>
  <c r="DL218" i="13"/>
  <c r="DL217" i="13"/>
  <c r="DL216" i="13"/>
  <c r="DL215" i="13"/>
  <c r="DL214" i="13"/>
  <c r="DL213" i="13"/>
  <c r="DL212" i="13"/>
  <c r="DL211" i="13"/>
  <c r="DL210" i="13"/>
  <c r="DL209" i="13"/>
  <c r="DL208" i="13"/>
  <c r="DL207" i="13"/>
  <c r="DL206" i="13"/>
  <c r="DL205" i="13"/>
  <c r="DL204" i="13"/>
  <c r="DL203" i="13"/>
  <c r="DL202" i="13"/>
  <c r="DL201" i="13"/>
  <c r="DL200" i="13"/>
  <c r="DL199" i="13"/>
  <c r="DL198" i="13"/>
  <c r="DL197" i="13"/>
  <c r="DL196" i="13"/>
  <c r="DL195" i="13"/>
  <c r="DL194" i="13"/>
  <c r="DL193" i="13"/>
  <c r="DL192" i="13"/>
  <c r="DL191" i="13"/>
  <c r="DL190" i="13"/>
  <c r="DL189" i="13"/>
  <c r="DL188" i="13"/>
  <c r="DL187" i="13"/>
  <c r="DL186" i="13"/>
  <c r="DL185" i="13"/>
  <c r="DL184" i="13"/>
  <c r="DL183" i="13"/>
  <c r="DL182" i="13"/>
  <c r="DL181" i="13"/>
  <c r="DL180" i="13"/>
  <c r="DL179" i="13"/>
  <c r="DL178" i="13"/>
  <c r="DL177" i="13"/>
  <c r="DL176" i="13"/>
  <c r="DL175" i="13"/>
  <c r="DL174" i="13"/>
  <c r="DL173" i="13"/>
  <c r="DL172" i="13"/>
  <c r="DL171" i="13"/>
  <c r="DL170" i="13"/>
  <c r="DL169" i="13"/>
  <c r="DL168" i="13"/>
  <c r="DL167" i="13"/>
  <c r="DL166" i="13"/>
  <c r="DL165" i="13"/>
  <c r="DL164" i="13"/>
  <c r="DL163" i="13"/>
  <c r="DL162" i="13"/>
  <c r="DL161" i="13"/>
  <c r="DL160" i="13"/>
  <c r="DL159" i="13"/>
  <c r="DL158" i="13"/>
  <c r="DL157" i="13"/>
  <c r="DL156" i="13"/>
  <c r="DL155" i="13"/>
  <c r="DL154" i="13"/>
  <c r="DL153" i="13"/>
  <c r="DL152" i="13"/>
  <c r="DL151" i="13"/>
  <c r="DL150" i="13"/>
  <c r="DL149" i="13"/>
  <c r="DL148" i="13"/>
  <c r="DL147" i="13"/>
  <c r="DL146" i="13"/>
  <c r="DL145" i="13"/>
  <c r="DL144" i="13"/>
  <c r="DL143" i="13"/>
  <c r="DL142" i="13"/>
  <c r="DL141" i="13"/>
  <c r="DL140" i="13"/>
  <c r="DL139" i="13"/>
  <c r="DL138" i="13"/>
  <c r="DL137" i="13"/>
  <c r="EB131" i="13"/>
  <c r="BX121" i="13"/>
  <c r="DL120" i="13"/>
  <c r="EB119" i="13"/>
  <c r="AB119" i="13"/>
  <c r="AR118" i="13"/>
  <c r="BX117" i="13"/>
  <c r="EJ85" i="13"/>
  <c r="CF85" i="13"/>
  <c r="AJ85" i="13"/>
  <c r="EB84" i="13"/>
  <c r="BX84" i="13"/>
  <c r="AB84" i="13"/>
  <c r="DT83" i="13"/>
  <c r="BP83" i="13"/>
  <c r="T83" i="13"/>
  <c r="DL82" i="13"/>
  <c r="AR82" i="13"/>
  <c r="EJ81" i="13"/>
  <c r="CF81" i="13"/>
  <c r="AJ81" i="13"/>
  <c r="EB76" i="13"/>
  <c r="BX76" i="13"/>
  <c r="AB76" i="13"/>
  <c r="DT75" i="13"/>
  <c r="BP75" i="13"/>
  <c r="T75" i="13"/>
  <c r="DL74" i="13"/>
  <c r="AR74" i="13"/>
  <c r="EJ70" i="13"/>
  <c r="CF70" i="13"/>
  <c r="AJ70" i="13"/>
  <c r="EB69" i="13"/>
  <c r="BX69" i="13"/>
  <c r="AB69" i="13"/>
  <c r="DT68" i="13"/>
  <c r="BP68" i="13"/>
  <c r="T68" i="13"/>
  <c r="EJ38" i="13"/>
  <c r="CN38" i="13"/>
  <c r="AR38" i="13"/>
  <c r="EJ37" i="13"/>
  <c r="CN37" i="13"/>
  <c r="AR37" i="13"/>
  <c r="EJ36" i="13"/>
  <c r="CN36" i="13"/>
  <c r="AZ36" i="13"/>
  <c r="T36" i="13"/>
  <c r="DT35" i="13"/>
  <c r="BX35" i="13"/>
  <c r="AJ35" i="13"/>
  <c r="DL31" i="13"/>
  <c r="BP31" i="13"/>
  <c r="AB31" i="13"/>
  <c r="DT30" i="13"/>
  <c r="BX30" i="13"/>
  <c r="AJ30" i="13"/>
  <c r="EB29" i="13"/>
  <c r="CF29" i="13"/>
  <c r="AR29" i="13"/>
  <c r="DT25" i="13"/>
  <c r="BX25" i="13"/>
  <c r="AJ25" i="13"/>
  <c r="EJ24" i="13"/>
  <c r="CN24" i="13"/>
  <c r="AZ24" i="13"/>
  <c r="T24" i="13"/>
  <c r="DT23" i="13"/>
  <c r="BX23" i="13"/>
  <c r="AJ23" i="13"/>
  <c r="EJ17" i="13"/>
  <c r="CN17" i="13"/>
  <c r="AZ17" i="13"/>
  <c r="T17" i="13"/>
  <c r="DT16" i="13"/>
  <c r="BX16" i="13"/>
  <c r="AJ16" i="13"/>
  <c r="EJ15" i="13"/>
  <c r="CN15" i="13"/>
  <c r="BH15" i="13"/>
  <c r="AB15" i="13"/>
  <c r="EB14" i="13"/>
  <c r="CF14" i="13"/>
  <c r="AZ14" i="13"/>
  <c r="T14" i="13"/>
  <c r="DT13" i="13"/>
  <c r="BX13" i="13"/>
  <c r="AR13" i="13"/>
  <c r="ER12" i="13"/>
  <c r="DL12" i="13"/>
  <c r="BP12" i="13"/>
  <c r="AJ12" i="13"/>
  <c r="EJ11" i="13"/>
  <c r="CV11" i="13"/>
  <c r="BP11" i="13"/>
  <c r="AJ11" i="13"/>
  <c r="EJ10" i="13"/>
  <c r="CV10" i="13"/>
  <c r="BP10" i="13"/>
  <c r="AJ10" i="13"/>
  <c r="ER9" i="13"/>
  <c r="DL9" i="13"/>
  <c r="BX9" i="13"/>
  <c r="AR9" i="13"/>
  <c r="T1189" i="13"/>
  <c r="T1125" i="13"/>
  <c r="T1090" i="13"/>
  <c r="T1058" i="13"/>
  <c r="T1026" i="13"/>
  <c r="T994" i="13"/>
  <c r="T962" i="13"/>
  <c r="T930" i="13"/>
  <c r="T898" i="13"/>
  <c r="T866" i="13"/>
  <c r="T834" i="13"/>
  <c r="T802" i="13"/>
  <c r="T770" i="13"/>
  <c r="T738" i="13"/>
  <c r="T706" i="13"/>
  <c r="AB678" i="13"/>
  <c r="T657" i="13"/>
  <c r="DL635" i="13"/>
  <c r="AB614" i="13"/>
  <c r="T594" i="13"/>
  <c r="T578" i="13"/>
  <c r="T562" i="13"/>
  <c r="T546" i="13"/>
  <c r="T530" i="13"/>
  <c r="T514" i="13"/>
  <c r="T498" i="13"/>
  <c r="T482" i="13"/>
  <c r="T466" i="13"/>
  <c r="T450" i="13"/>
  <c r="DL435" i="13"/>
  <c r="DT422" i="13"/>
  <c r="T410" i="13"/>
  <c r="AB397" i="13"/>
  <c r="DL346" i="13"/>
  <c r="DT333" i="13"/>
  <c r="BP325" i="13"/>
  <c r="AB322" i="13"/>
  <c r="T319" i="13"/>
  <c r="DT315" i="13"/>
  <c r="EB312" i="13"/>
  <c r="AJ310" i="13"/>
  <c r="T308" i="13"/>
  <c r="DT305" i="13"/>
  <c r="BP304" i="13"/>
  <c r="AJ303" i="13"/>
  <c r="AB302" i="13"/>
  <c r="T301" i="13"/>
  <c r="EB299" i="13"/>
  <c r="DT298" i="13"/>
  <c r="DL297" i="13"/>
  <c r="BP296" i="13"/>
  <c r="AJ295" i="13"/>
  <c r="AB294" i="13"/>
  <c r="T293" i="13"/>
  <c r="EB291" i="13"/>
  <c r="DT290" i="13"/>
  <c r="DL289" i="13"/>
  <c r="BP288" i="13"/>
  <c r="BP287" i="13"/>
  <c r="BP286" i="13"/>
  <c r="BP285" i="13"/>
  <c r="BP284" i="13"/>
  <c r="BP283" i="13"/>
  <c r="BP282" i="13"/>
  <c r="BP281" i="13"/>
  <c r="BP280" i="13"/>
  <c r="BP279" i="13"/>
  <c r="BP278" i="13"/>
  <c r="BP277" i="13"/>
  <c r="BP276" i="13"/>
  <c r="BP275" i="13"/>
  <c r="BP274" i="13"/>
  <c r="BP273" i="13"/>
  <c r="BP272" i="13"/>
  <c r="BP271" i="13"/>
  <c r="BP270" i="13"/>
  <c r="BP269" i="13"/>
  <c r="BP268" i="13"/>
  <c r="BP267" i="13"/>
  <c r="BP266" i="13"/>
  <c r="BP265" i="13"/>
  <c r="BP264" i="13"/>
  <c r="BP263" i="13"/>
  <c r="BP262" i="13"/>
  <c r="BP261" i="13"/>
  <c r="BP260" i="13"/>
  <c r="BP259" i="13"/>
  <c r="BP258" i="13"/>
  <c r="BP257" i="13"/>
  <c r="BP256" i="13"/>
  <c r="BP255" i="13"/>
  <c r="BP254" i="13"/>
  <c r="BP253" i="13"/>
  <c r="BP252" i="13"/>
  <c r="BP251" i="13"/>
  <c r="BP250" i="13"/>
  <c r="BP249" i="13"/>
  <c r="BP248" i="13"/>
  <c r="BP247" i="13"/>
  <c r="BP246" i="13"/>
  <c r="BP245" i="13"/>
  <c r="BP244" i="13"/>
  <c r="BP243" i="13"/>
  <c r="BP242" i="13"/>
  <c r="BP241" i="13"/>
  <c r="BP240" i="13"/>
  <c r="BP239" i="13"/>
  <c r="BP238" i="13"/>
  <c r="BP237" i="13"/>
  <c r="BP236" i="13"/>
  <c r="BP235" i="13"/>
  <c r="BP234" i="13"/>
  <c r="BP233" i="13"/>
  <c r="BP232" i="13"/>
  <c r="BP231" i="13"/>
  <c r="BP230" i="13"/>
  <c r="BP229" i="13"/>
  <c r="BP228" i="13"/>
  <c r="BP227" i="13"/>
  <c r="BP226" i="13"/>
  <c r="BP225" i="13"/>
  <c r="BP224" i="13"/>
  <c r="BP223" i="13"/>
  <c r="BP222" i="13"/>
  <c r="BP221" i="13"/>
  <c r="BP220" i="13"/>
  <c r="BP219" i="13"/>
  <c r="BP218" i="13"/>
  <c r="BP217" i="13"/>
  <c r="BP216" i="13"/>
  <c r="BP215" i="13"/>
  <c r="BP214" i="13"/>
  <c r="BP213" i="13"/>
  <c r="BP212" i="13"/>
  <c r="BP211" i="13"/>
  <c r="BP210" i="13"/>
  <c r="BP209" i="13"/>
  <c r="BP208" i="13"/>
  <c r="BP207" i="13"/>
  <c r="BP206" i="13"/>
  <c r="BP205" i="13"/>
  <c r="BP204" i="13"/>
  <c r="BP203" i="13"/>
  <c r="BP202" i="13"/>
  <c r="BP201" i="13"/>
  <c r="BP200" i="13"/>
  <c r="BP199" i="13"/>
  <c r="BP198" i="13"/>
  <c r="BP197" i="13"/>
  <c r="BP196" i="13"/>
  <c r="BP195" i="13"/>
  <c r="BP194" i="13"/>
  <c r="BP193" i="13"/>
  <c r="BP192" i="13"/>
  <c r="BP191" i="13"/>
  <c r="BP190" i="13"/>
  <c r="BP189" i="13"/>
  <c r="BP188" i="13"/>
  <c r="BP187" i="13"/>
  <c r="BP186" i="13"/>
  <c r="BP185" i="13"/>
  <c r="BP184" i="13"/>
  <c r="BP183" i="13"/>
  <c r="BP182" i="13"/>
  <c r="BP181" i="13"/>
  <c r="BP180" i="13"/>
  <c r="BP179" i="13"/>
  <c r="BP178" i="13"/>
  <c r="BP177" i="13"/>
  <c r="BP176" i="13"/>
  <c r="BP175" i="13"/>
  <c r="BP174" i="13"/>
  <c r="BP173" i="13"/>
  <c r="BP172" i="13"/>
  <c r="BP171" i="13"/>
  <c r="BP170" i="13"/>
  <c r="BP169" i="13"/>
  <c r="BP168" i="13"/>
  <c r="BP167" i="13"/>
  <c r="BP166" i="13"/>
  <c r="BP165" i="13"/>
  <c r="BP164" i="13"/>
  <c r="BP163" i="13"/>
  <c r="BP162" i="13"/>
  <c r="BP161" i="13"/>
  <c r="BP160" i="13"/>
  <c r="BP159" i="13"/>
  <c r="BP158" i="13"/>
  <c r="BP157" i="13"/>
  <c r="BP156" i="13"/>
  <c r="BP155" i="13"/>
  <c r="BP154" i="13"/>
  <c r="BP153" i="13"/>
  <c r="BP152" i="13"/>
  <c r="BP151" i="13"/>
  <c r="BP150" i="13"/>
  <c r="BP149" i="13"/>
  <c r="BP148" i="13"/>
  <c r="BP147" i="13"/>
  <c r="BP146" i="13"/>
  <c r="BP145" i="13"/>
  <c r="BP144" i="13"/>
  <c r="BP143" i="13"/>
  <c r="BP142" i="13"/>
  <c r="BP141" i="13"/>
  <c r="BP140" i="13"/>
  <c r="BP139" i="13"/>
  <c r="BP138" i="13"/>
  <c r="BP137" i="13"/>
  <c r="DL131" i="13"/>
  <c r="AR121" i="13"/>
  <c r="BX120" i="13"/>
  <c r="DL119" i="13"/>
  <c r="EB118" i="13"/>
  <c r="AB118" i="13"/>
  <c r="AR117" i="13"/>
  <c r="EB85" i="13"/>
  <c r="BX85" i="13"/>
  <c r="AB85" i="13"/>
  <c r="DT84" i="13"/>
  <c r="BP84" i="13"/>
  <c r="T84" i="13"/>
  <c r="DL83" i="13"/>
  <c r="AR83" i="13"/>
  <c r="EJ82" i="13"/>
  <c r="CF82" i="13"/>
  <c r="AJ82" i="13"/>
  <c r="EB81" i="13"/>
  <c r="BX81" i="13"/>
  <c r="AB81" i="13"/>
  <c r="DT76" i="13"/>
  <c r="BP76" i="13"/>
  <c r="T76" i="13"/>
  <c r="DL75" i="13"/>
  <c r="AR75" i="13"/>
  <c r="EJ74" i="13"/>
  <c r="CF74" i="13"/>
  <c r="AJ74" i="13"/>
  <c r="EB70" i="13"/>
  <c r="BX70" i="13"/>
  <c r="AB70" i="13"/>
  <c r="DT69" i="13"/>
  <c r="BP69" i="13"/>
  <c r="T69" i="13"/>
  <c r="DL68" i="13"/>
  <c r="AR68" i="13"/>
  <c r="EB38" i="13"/>
  <c r="CF38" i="13"/>
  <c r="AJ38" i="13"/>
  <c r="EB37" i="13"/>
  <c r="CF37" i="13"/>
  <c r="AJ37" i="13"/>
  <c r="EB36" i="13"/>
  <c r="CF36" i="13"/>
  <c r="AR36" i="13"/>
  <c r="DL35" i="13"/>
  <c r="BP35" i="13"/>
  <c r="AB35" i="13"/>
  <c r="EJ31" i="13"/>
  <c r="CN31" i="13"/>
  <c r="AZ31" i="13"/>
  <c r="T31" i="13"/>
  <c r="DL30" i="13"/>
  <c r="BP30" i="13"/>
  <c r="AB30" i="13"/>
  <c r="DT29" i="13"/>
  <c r="BX29" i="13"/>
  <c r="AJ29" i="13"/>
  <c r="ER25" i="13"/>
  <c r="DL25" i="13"/>
  <c r="BP25" i="13"/>
  <c r="AB25" i="13"/>
  <c r="EB24" i="13"/>
  <c r="CF24" i="13"/>
  <c r="AR24" i="13"/>
  <c r="ER23" i="13"/>
  <c r="DL23" i="13"/>
  <c r="BP23" i="13"/>
  <c r="AB23" i="13"/>
  <c r="EB17" i="13"/>
  <c r="CF17" i="13"/>
  <c r="AR17" i="13"/>
  <c r="ER16" i="13"/>
  <c r="DL16" i="13"/>
  <c r="BP16" i="13"/>
  <c r="AB16" i="13"/>
  <c r="EB15" i="13"/>
  <c r="CF15" i="13"/>
  <c r="AZ15" i="13"/>
  <c r="T15" i="13"/>
  <c r="DT14" i="13"/>
  <c r="BX14" i="13"/>
  <c r="AR14" i="13"/>
  <c r="ER13" i="13"/>
  <c r="DL13" i="13"/>
  <c r="BP13" i="13"/>
  <c r="AJ13" i="13"/>
  <c r="EJ12" i="13"/>
  <c r="CN12" i="13"/>
  <c r="BH12" i="13"/>
  <c r="AB12" i="13"/>
  <c r="EB11" i="13"/>
  <c r="CN11" i="13"/>
  <c r="BH11" i="13"/>
  <c r="AB11" i="13"/>
  <c r="EB10" i="13"/>
  <c r="CN10" i="13"/>
  <c r="BH10" i="13"/>
  <c r="AB10" i="13"/>
  <c r="EJ9" i="13"/>
  <c r="CV9" i="13"/>
  <c r="BP9" i="13"/>
  <c r="AJ9" i="13"/>
  <c r="T1173" i="13"/>
  <c r="T1114" i="13"/>
  <c r="T1082" i="13"/>
  <c r="T1050" i="13"/>
  <c r="T1018" i="13"/>
  <c r="T986" i="13"/>
  <c r="T954" i="13"/>
  <c r="T922" i="13"/>
  <c r="T890" i="13"/>
  <c r="T858" i="13"/>
  <c r="T826" i="13"/>
  <c r="T794" i="13"/>
  <c r="T762" i="13"/>
  <c r="T730" i="13"/>
  <c r="T698" i="13"/>
  <c r="T673" i="13"/>
  <c r="DL651" i="13"/>
  <c r="AB630" i="13"/>
  <c r="T609" i="13"/>
  <c r="T590" i="13"/>
  <c r="T574" i="13"/>
  <c r="T558" i="13"/>
  <c r="T542" i="13"/>
  <c r="T526" i="13"/>
  <c r="T510" i="13"/>
  <c r="T494" i="13"/>
  <c r="T478" i="13"/>
  <c r="T462" i="13"/>
  <c r="T446" i="13"/>
  <c r="BP432" i="13"/>
  <c r="DL419" i="13"/>
  <c r="DT406" i="13"/>
  <c r="T337" i="13"/>
  <c r="DL324" i="13"/>
  <c r="BP321" i="13"/>
  <c r="AB318" i="13"/>
  <c r="T315" i="13"/>
  <c r="AB312" i="13"/>
  <c r="DT309" i="13"/>
  <c r="BP307" i="13"/>
  <c r="AJ305" i="13"/>
  <c r="AB304" i="13"/>
  <c r="T303" i="13"/>
  <c r="EB301" i="13"/>
  <c r="DT300" i="13"/>
  <c r="DL299" i="13"/>
  <c r="BP298" i="13"/>
  <c r="AJ297" i="13"/>
  <c r="AB296" i="13"/>
  <c r="T295" i="13"/>
  <c r="EB293" i="13"/>
  <c r="DT292" i="13"/>
  <c r="DL291" i="13"/>
  <c r="BP290" i="13"/>
  <c r="AJ289" i="13"/>
  <c r="AB288" i="13"/>
  <c r="AB287" i="13"/>
  <c r="AB286" i="13"/>
  <c r="AB285" i="13"/>
  <c r="AB284" i="13"/>
  <c r="AB283" i="13"/>
  <c r="AB282" i="13"/>
  <c r="AB281" i="13"/>
  <c r="AB280" i="13"/>
  <c r="AB279" i="13"/>
  <c r="AB278" i="13"/>
  <c r="AB277" i="13"/>
  <c r="AB276" i="13"/>
  <c r="AB275" i="13"/>
  <c r="AB274" i="13"/>
  <c r="AB273" i="13"/>
  <c r="AB272" i="13"/>
  <c r="AB271" i="13"/>
  <c r="AB270" i="13"/>
  <c r="AB269" i="13"/>
  <c r="AB268" i="13"/>
  <c r="AB267" i="13"/>
  <c r="AB266" i="13"/>
  <c r="AB265" i="13"/>
  <c r="AB264" i="13"/>
  <c r="AB263" i="13"/>
  <c r="AB262" i="13"/>
  <c r="AB261" i="13"/>
  <c r="AB260" i="13"/>
  <c r="AB259" i="13"/>
  <c r="AB258" i="13"/>
  <c r="AB257" i="13"/>
  <c r="AB256" i="13"/>
  <c r="AB255" i="13"/>
  <c r="AB254" i="13"/>
  <c r="AB253" i="13"/>
  <c r="AB252" i="13"/>
  <c r="AB251" i="13"/>
  <c r="AB250" i="13"/>
  <c r="AB249" i="13"/>
  <c r="AB248" i="13"/>
  <c r="AB247" i="13"/>
  <c r="AB246" i="13"/>
  <c r="AB245" i="13"/>
  <c r="AB244" i="13"/>
  <c r="AB243" i="13"/>
  <c r="AB242" i="13"/>
  <c r="AB241" i="13"/>
  <c r="AB240" i="13"/>
  <c r="AB239" i="13"/>
  <c r="AB238" i="13"/>
  <c r="AB237" i="13"/>
  <c r="AB236" i="13"/>
  <c r="AB235" i="13"/>
  <c r="AB234" i="13"/>
  <c r="AB233" i="13"/>
  <c r="AB232" i="13"/>
  <c r="AB231" i="13"/>
  <c r="AB230" i="13"/>
  <c r="AB229" i="13"/>
  <c r="AB228" i="13"/>
  <c r="AB227" i="13"/>
  <c r="AB226" i="13"/>
  <c r="AB225" i="13"/>
  <c r="AB224" i="13"/>
  <c r="AB223" i="13"/>
  <c r="AB222" i="13"/>
  <c r="AB221" i="13"/>
  <c r="AB220" i="13"/>
  <c r="AB219" i="13"/>
  <c r="AB218" i="13"/>
  <c r="AB217" i="13"/>
  <c r="AB216" i="13"/>
  <c r="AB215" i="13"/>
  <c r="AB214" i="13"/>
  <c r="AB213" i="13"/>
  <c r="AB212" i="13"/>
  <c r="AB211" i="13"/>
  <c r="AB210" i="13"/>
  <c r="AB209" i="13"/>
  <c r="AB208" i="13"/>
  <c r="AB207" i="13"/>
  <c r="AB206" i="13"/>
  <c r="AB205" i="13"/>
  <c r="AB204" i="13"/>
  <c r="AB203" i="13"/>
  <c r="AB202" i="13"/>
  <c r="AB201" i="13"/>
  <c r="AB200" i="13"/>
  <c r="AB199" i="13"/>
  <c r="AB198" i="13"/>
  <c r="AB197" i="13"/>
  <c r="AB196" i="13"/>
  <c r="AB195" i="13"/>
  <c r="AB194" i="13"/>
  <c r="AB193" i="13"/>
  <c r="AB192" i="13"/>
  <c r="AB191" i="13"/>
  <c r="AB190" i="13"/>
  <c r="AB189" i="13"/>
  <c r="AB188" i="13"/>
  <c r="AB187" i="13"/>
  <c r="AB186" i="13"/>
  <c r="AB185" i="13"/>
  <c r="AB184" i="13"/>
  <c r="AB183" i="13"/>
  <c r="AB182" i="13"/>
  <c r="AB181" i="13"/>
  <c r="AB180" i="13"/>
  <c r="AB179" i="13"/>
  <c r="AB178" i="13"/>
  <c r="AB177" i="13"/>
  <c r="AB176" i="13"/>
  <c r="AB175" i="13"/>
  <c r="AB174" i="13"/>
  <c r="AB173" i="13"/>
  <c r="AB172" i="13"/>
  <c r="AB171" i="13"/>
  <c r="AB170" i="13"/>
  <c r="AB169" i="13"/>
  <c r="AB168" i="13"/>
  <c r="AB167" i="13"/>
  <c r="AB166" i="13"/>
  <c r="AB165" i="13"/>
  <c r="AB164" i="13"/>
  <c r="AB163" i="13"/>
  <c r="AB162" i="13"/>
  <c r="AB161" i="13"/>
  <c r="AB160" i="13"/>
  <c r="AB159" i="13"/>
  <c r="AB158" i="13"/>
  <c r="AB157" i="13"/>
  <c r="AB156" i="13"/>
  <c r="AB155" i="13"/>
  <c r="AB154" i="13"/>
  <c r="AB153" i="13"/>
  <c r="AB152" i="13"/>
  <c r="AB151" i="13"/>
  <c r="AB150" i="13"/>
  <c r="AB149" i="13"/>
  <c r="AB148" i="13"/>
  <c r="AB147" i="13"/>
  <c r="AB146" i="13"/>
  <c r="AB145" i="13"/>
  <c r="AB144" i="13"/>
  <c r="AB143" i="13"/>
  <c r="AB142" i="13"/>
  <c r="AB141" i="13"/>
  <c r="AB140" i="13"/>
  <c r="AB139" i="13"/>
  <c r="AB138" i="13"/>
  <c r="AB137" i="13"/>
  <c r="BP131" i="13"/>
  <c r="EB121" i="13"/>
  <c r="AB121" i="13"/>
  <c r="AR120" i="13"/>
  <c r="BX119" i="13"/>
  <c r="DL118" i="13"/>
  <c r="EB117" i="13"/>
  <c r="AB117" i="13"/>
  <c r="DL90" i="13"/>
  <c r="DT85" i="13"/>
  <c r="BP85" i="13"/>
  <c r="T85" i="13"/>
  <c r="DL84" i="13"/>
  <c r="AR84" i="13"/>
  <c r="EJ83" i="13"/>
  <c r="CF83" i="13"/>
  <c r="AJ83" i="13"/>
  <c r="EB82" i="13"/>
  <c r="BX82" i="13"/>
  <c r="AB82" i="13"/>
  <c r="DT81" i="13"/>
  <c r="BP81" i="13"/>
  <c r="T81" i="13"/>
  <c r="DL76" i="13"/>
  <c r="AR76" i="13"/>
  <c r="EJ75" i="13"/>
  <c r="CF75" i="13"/>
  <c r="AJ75" i="13"/>
  <c r="EB74" i="13"/>
  <c r="BX74" i="13"/>
  <c r="AB74" i="13"/>
  <c r="DT70" i="13"/>
  <c r="BP70" i="13"/>
  <c r="T70" i="13"/>
  <c r="DL69" i="13"/>
  <c r="AR69" i="13"/>
  <c r="EJ68" i="13"/>
  <c r="CF68" i="13"/>
  <c r="AJ68" i="13"/>
  <c r="DT38" i="13"/>
  <c r="BX38" i="13"/>
  <c r="AB38" i="13"/>
  <c r="DT37" i="13"/>
  <c r="BX37" i="13"/>
  <c r="AB37" i="13"/>
  <c r="DT36" i="13"/>
  <c r="BX36" i="13"/>
  <c r="AJ36" i="13"/>
  <c r="EJ35" i="13"/>
  <c r="CN35" i="13"/>
  <c r="AZ35" i="13"/>
  <c r="T35" i="13"/>
  <c r="EB31" i="13"/>
  <c r="CF31" i="13"/>
  <c r="AR31" i="13"/>
  <c r="EJ30" i="13"/>
  <c r="CN30" i="13"/>
  <c r="AZ30" i="13"/>
  <c r="T30" i="13"/>
  <c r="DL29" i="13"/>
  <c r="BP29" i="13"/>
  <c r="AB29" i="13"/>
  <c r="EJ25" i="13"/>
  <c r="CN25" i="13"/>
  <c r="AZ25" i="13"/>
  <c r="T25" i="13"/>
  <c r="DT24" i="13"/>
  <c r="BX24" i="13"/>
  <c r="AJ24" i="13"/>
  <c r="EJ23" i="13"/>
  <c r="CN23" i="13"/>
  <c r="AZ23" i="13"/>
  <c r="T23" i="13"/>
  <c r="DT17" i="13"/>
  <c r="BX17" i="13"/>
  <c r="AJ17" i="13"/>
  <c r="EJ16" i="13"/>
  <c r="CN16" i="13"/>
  <c r="AZ16" i="13"/>
  <c r="T16" i="13"/>
  <c r="DT15" i="13"/>
  <c r="BX15" i="13"/>
  <c r="AR15" i="13"/>
  <c r="ER14" i="13"/>
  <c r="DL14" i="13"/>
  <c r="BP14" i="13"/>
  <c r="AJ14" i="13"/>
  <c r="EJ13" i="13"/>
  <c r="CN13" i="13"/>
  <c r="BH13" i="13"/>
  <c r="AB13" i="13"/>
  <c r="EB12" i="13"/>
  <c r="CF12" i="13"/>
  <c r="AZ12" i="13"/>
  <c r="T12" i="13"/>
  <c r="DT11" i="13"/>
  <c r="CF11" i="13"/>
  <c r="AZ11" i="13"/>
  <c r="T11" i="13"/>
  <c r="DT10" i="13"/>
  <c r="CF10" i="13"/>
  <c r="AZ10" i="13"/>
  <c r="T10" i="13"/>
  <c r="EB9" i="13"/>
  <c r="CN9" i="13"/>
  <c r="BH9" i="13"/>
  <c r="AB9" i="13"/>
  <c r="DL1057" i="13"/>
  <c r="DL1113" i="13"/>
  <c r="DL1041" i="13"/>
  <c r="DL1081" i="13"/>
  <c r="T1124" i="13"/>
  <c r="DL1033" i="13"/>
  <c r="DL1065" i="13"/>
  <c r="DL1097" i="13"/>
  <c r="T1204" i="13"/>
  <c r="T1196" i="13"/>
  <c r="T1164" i="13"/>
  <c r="T1136" i="13"/>
  <c r="T1120" i="13"/>
  <c r="DL1111" i="13"/>
  <c r="DL1103" i="13"/>
  <c r="DL1095" i="13"/>
  <c r="DL1087" i="13"/>
  <c r="DL1079" i="13"/>
  <c r="DL1071" i="13"/>
  <c r="DL1063" i="13"/>
  <c r="DL1055" i="13"/>
  <c r="DL1047" i="13"/>
  <c r="DL1039" i="13"/>
  <c r="DL1031" i="13"/>
  <c r="DL1023" i="13"/>
  <c r="DL1015" i="13"/>
  <c r="DL1007" i="13"/>
  <c r="DL999" i="13"/>
  <c r="DL991" i="13"/>
  <c r="DL983" i="13"/>
  <c r="DL975" i="13"/>
  <c r="DL967" i="13"/>
  <c r="DL959" i="13"/>
  <c r="DL951" i="13"/>
  <c r="DL943" i="13"/>
  <c r="DL935" i="13"/>
  <c r="DL927" i="13"/>
  <c r="DL919" i="13"/>
  <c r="DL911" i="13"/>
  <c r="DL903" i="13"/>
  <c r="DL895" i="13"/>
  <c r="DL887" i="13"/>
  <c r="DL879" i="13"/>
  <c r="DL871" i="13"/>
  <c r="DL863" i="13"/>
  <c r="DL855" i="13"/>
  <c r="DL847" i="13"/>
  <c r="DL839" i="13"/>
  <c r="DL831" i="13"/>
  <c r="DL823" i="13"/>
  <c r="DL815" i="13"/>
  <c r="DL807" i="13"/>
  <c r="DL799" i="13"/>
  <c r="DL791" i="13"/>
  <c r="DL783" i="13"/>
  <c r="DL775" i="13"/>
  <c r="DL767" i="13"/>
  <c r="DL759" i="13"/>
  <c r="DL751" i="13"/>
  <c r="DL743" i="13"/>
  <c r="DL735" i="13"/>
  <c r="DL727" i="13"/>
  <c r="DL719" i="13"/>
  <c r="DL711" i="13"/>
  <c r="DL703" i="13"/>
  <c r="DL695" i="13"/>
  <c r="DL687" i="13"/>
  <c r="T682" i="13"/>
  <c r="DL676" i="13"/>
  <c r="AB671" i="13"/>
  <c r="T666" i="13"/>
  <c r="DL660" i="13"/>
  <c r="AB655" i="13"/>
  <c r="T650" i="13"/>
  <c r="DL644" i="13"/>
  <c r="AB639" i="13"/>
  <c r="T634" i="13"/>
  <c r="DL628" i="13"/>
  <c r="AB623" i="13"/>
  <c r="T618" i="13"/>
  <c r="DL612" i="13"/>
  <c r="AB607" i="13"/>
  <c r="T602" i="13"/>
  <c r="DT596" i="13"/>
  <c r="DT592" i="13"/>
  <c r="DT588" i="13"/>
  <c r="DT584" i="13"/>
  <c r="DT580" i="13"/>
  <c r="DT576" i="13"/>
  <c r="DT572" i="13"/>
  <c r="DT568" i="13"/>
  <c r="DT564" i="13"/>
  <c r="DT560" i="13"/>
  <c r="DT556" i="13"/>
  <c r="T1192" i="13"/>
  <c r="T1160" i="13"/>
  <c r="T1132" i="13"/>
  <c r="DL1117" i="13"/>
  <c r="DL1109" i="13"/>
  <c r="DL1101" i="13"/>
  <c r="DL1093" i="13"/>
  <c r="DL1085" i="13"/>
  <c r="DL1077" i="13"/>
  <c r="DL1069" i="13"/>
  <c r="DL1061" i="13"/>
  <c r="DL1053" i="13"/>
  <c r="DL1045" i="13"/>
  <c r="DL1037" i="13"/>
  <c r="DL1029" i="13"/>
  <c r="DL1021" i="13"/>
  <c r="DL1013" i="13"/>
  <c r="DL1005" i="13"/>
  <c r="DL997" i="13"/>
  <c r="DL989" i="13"/>
  <c r="DL981" i="13"/>
  <c r="DL973" i="13"/>
  <c r="DL965" i="13"/>
  <c r="DL957" i="13"/>
  <c r="DL949" i="13"/>
  <c r="DL941" i="13"/>
  <c r="DL933" i="13"/>
  <c r="DL925" i="13"/>
  <c r="DL917" i="13"/>
  <c r="DL909" i="13"/>
  <c r="DL901" i="13"/>
  <c r="DL893" i="13"/>
  <c r="DL885" i="13"/>
  <c r="DL877" i="13"/>
  <c r="DL869" i="13"/>
  <c r="DL861" i="13"/>
  <c r="DL853" i="13"/>
  <c r="DL845" i="13"/>
  <c r="DL837" i="13"/>
  <c r="DL829" i="13"/>
  <c r="DL821" i="13"/>
  <c r="DL813" i="13"/>
  <c r="DL805" i="13"/>
  <c r="DL797" i="13"/>
  <c r="DL789" i="13"/>
  <c r="DL781" i="13"/>
  <c r="DL773" i="13"/>
  <c r="DL765" i="13"/>
  <c r="DL757" i="13"/>
  <c r="DL749" i="13"/>
  <c r="DL741" i="13"/>
  <c r="DL733" i="13"/>
  <c r="DL725" i="13"/>
  <c r="DL717" i="13"/>
  <c r="DL709" i="13"/>
  <c r="DL701" i="13"/>
  <c r="DL693" i="13"/>
  <c r="T686" i="13"/>
  <c r="DL680" i="13"/>
  <c r="AB675" i="13"/>
  <c r="T670" i="13"/>
  <c r="DL664" i="13"/>
  <c r="AB659" i="13"/>
  <c r="T654" i="13"/>
  <c r="DL648" i="13"/>
  <c r="AB643" i="13"/>
  <c r="T638" i="13"/>
  <c r="DL632" i="13"/>
  <c r="AB627" i="13"/>
  <c r="T622" i="13"/>
  <c r="DL616" i="13"/>
  <c r="AB611" i="13"/>
  <c r="T606" i="13"/>
  <c r="DL600" i="13"/>
  <c r="DT595" i="13"/>
  <c r="DT591" i="13"/>
  <c r="DT587" i="13"/>
  <c r="DT583" i="13"/>
  <c r="DT579" i="13"/>
  <c r="DT575" i="13"/>
  <c r="DT571" i="13"/>
  <c r="DT567" i="13"/>
  <c r="DT563" i="13"/>
  <c r="DT559" i="13"/>
  <c r="DT555" i="13"/>
  <c r="T1212" i="13"/>
  <c r="T1180" i="13"/>
  <c r="T1148" i="13"/>
  <c r="T1128" i="13"/>
  <c r="DL1115" i="13"/>
  <c r="DL1107" i="13"/>
  <c r="DL1099" i="13"/>
  <c r="DL1091" i="13"/>
  <c r="DL1083" i="13"/>
  <c r="DL1075" i="13"/>
  <c r="DL1067" i="13"/>
  <c r="DL1059" i="13"/>
  <c r="DL1051" i="13"/>
  <c r="DL1043" i="13"/>
  <c r="DL1035" i="13"/>
  <c r="DL1027" i="13"/>
  <c r="DL1019" i="13"/>
  <c r="DL1011" i="13"/>
  <c r="DL1003" i="13"/>
  <c r="DL995" i="13"/>
  <c r="DL987" i="13"/>
  <c r="DL979" i="13"/>
  <c r="DL971" i="13"/>
  <c r="DL963" i="13"/>
  <c r="DL955" i="13"/>
  <c r="DL947" i="13"/>
  <c r="DL939" i="13"/>
  <c r="DL931" i="13"/>
  <c r="DL923" i="13"/>
  <c r="DL915" i="13"/>
  <c r="DL907" i="13"/>
  <c r="DL899" i="13"/>
  <c r="DL891" i="13"/>
  <c r="DL883" i="13"/>
  <c r="DL875" i="13"/>
  <c r="DL867" i="13"/>
  <c r="DL859" i="13"/>
  <c r="DL851" i="13"/>
  <c r="DL843" i="13"/>
  <c r="DL835" i="13"/>
  <c r="DL827" i="13"/>
  <c r="DL819" i="13"/>
  <c r="DL811" i="13"/>
  <c r="DL803" i="13"/>
  <c r="DL795" i="13"/>
  <c r="DL787" i="13"/>
  <c r="DL779" i="13"/>
  <c r="DL771" i="13"/>
  <c r="DL763" i="13"/>
  <c r="DL755" i="13"/>
  <c r="DL747" i="13"/>
  <c r="DL739" i="13"/>
  <c r="DL731" i="13"/>
  <c r="DL723" i="13"/>
  <c r="DL715" i="13"/>
  <c r="DL707" i="13"/>
  <c r="DL699" i="13"/>
  <c r="DL691" i="13"/>
  <c r="DL684" i="13"/>
  <c r="AB679" i="13"/>
  <c r="T674" i="13"/>
  <c r="DL668" i="13"/>
  <c r="AB663" i="13"/>
  <c r="T658" i="13"/>
  <c r="DL652" i="13"/>
  <c r="AB647" i="13"/>
  <c r="T642" i="13"/>
  <c r="DL636" i="13"/>
  <c r="AB631" i="13"/>
  <c r="T626" i="13"/>
  <c r="DL620" i="13"/>
  <c r="AB615" i="13"/>
  <c r="T610" i="13"/>
  <c r="DL604" i="13"/>
  <c r="AB599" i="13"/>
  <c r="DT594" i="13"/>
  <c r="DT590" i="13"/>
  <c r="DT586" i="13"/>
  <c r="DT582" i="13"/>
  <c r="DT578" i="13"/>
  <c r="DT574" i="13"/>
  <c r="DT570" i="13"/>
  <c r="DT566" i="13"/>
  <c r="DT562" i="13"/>
  <c r="DT558" i="13"/>
  <c r="T1152" i="13"/>
  <c r="T1168" i="13"/>
  <c r="T1184" i="13"/>
  <c r="T1200" i="13"/>
  <c r="T1216" i="13"/>
  <c r="T1140" i="13"/>
  <c r="T1156" i="13"/>
  <c r="T1172" i="13"/>
  <c r="T1188" i="13"/>
  <c r="F85" i="15"/>
  <c r="A94" i="15"/>
  <c r="B94" i="15"/>
  <c r="C94" i="15"/>
  <c r="T785" i="15"/>
  <c r="F76" i="14"/>
  <c r="A85" i="14"/>
  <c r="B85" i="14"/>
  <c r="C85" i="14"/>
  <c r="T339" i="15"/>
  <c r="DT438" i="15"/>
  <c r="T369" i="15"/>
  <c r="DT342" i="15"/>
  <c r="T348" i="15"/>
  <c r="EB341" i="15"/>
  <c r="BP333" i="15"/>
  <c r="DT326" i="15"/>
  <c r="DT324" i="15"/>
  <c r="T322" i="15"/>
  <c r="DT319" i="15"/>
  <c r="BP317" i="15"/>
  <c r="EB316" i="15"/>
  <c r="EB312" i="15"/>
  <c r="AJ312" i="15"/>
  <c r="DL310" i="15"/>
  <c r="AJ308" i="15"/>
  <c r="DT307" i="15"/>
  <c r="DL306" i="15"/>
  <c r="BP305" i="15"/>
  <c r="EB304" i="15"/>
  <c r="AJ304" i="15"/>
  <c r="AB303" i="15"/>
  <c r="DL302" i="15"/>
  <c r="T302" i="15"/>
  <c r="EB300" i="15"/>
  <c r="AJ300" i="15"/>
  <c r="DT299" i="15"/>
  <c r="DL298" i="15"/>
  <c r="T298" i="15"/>
  <c r="BP297" i="15"/>
  <c r="AJ296" i="15"/>
  <c r="DT295" i="15"/>
  <c r="AB295" i="15"/>
  <c r="T294" i="15"/>
  <c r="BP293" i="15"/>
  <c r="EB292" i="15"/>
  <c r="DT291" i="15"/>
  <c r="AB291" i="15"/>
  <c r="DL290" i="15"/>
  <c r="BP289" i="15"/>
  <c r="EB288" i="15"/>
  <c r="AJ288" i="15"/>
  <c r="AB287" i="15"/>
  <c r="DL286" i="15"/>
  <c r="T286" i="15"/>
  <c r="EB284" i="15"/>
  <c r="AJ284" i="15"/>
  <c r="DT283" i="15"/>
  <c r="DL282" i="15"/>
  <c r="T282" i="15"/>
  <c r="BP281" i="15"/>
  <c r="AJ280" i="15"/>
  <c r="DT279" i="15"/>
  <c r="AB279" i="15"/>
  <c r="T278" i="15"/>
  <c r="BP277" i="15"/>
  <c r="EB276" i="15"/>
  <c r="DT275" i="15"/>
  <c r="AB275" i="15"/>
  <c r="DL274" i="15"/>
  <c r="T274" i="15"/>
  <c r="BP273" i="15"/>
  <c r="EB272" i="15"/>
  <c r="AJ272" i="15"/>
  <c r="DT271" i="15"/>
  <c r="AB271" i="15"/>
  <c r="DL270" i="15"/>
  <c r="T270" i="15"/>
  <c r="BP269" i="15"/>
  <c r="EB268" i="15"/>
  <c r="AJ268" i="15"/>
  <c r="DT267" i="15"/>
  <c r="AB267" i="15"/>
  <c r="DL266" i="15"/>
  <c r="T266" i="15"/>
  <c r="BP265" i="15"/>
  <c r="EB264" i="15"/>
  <c r="AJ264" i="15"/>
  <c r="DT263" i="15"/>
  <c r="AB263" i="15"/>
  <c r="DL262" i="15"/>
  <c r="T262" i="15"/>
  <c r="BP261" i="15"/>
  <c r="EB260" i="15"/>
  <c r="BP260" i="15"/>
  <c r="EB259" i="15"/>
  <c r="BP259" i="15"/>
  <c r="EB258" i="15"/>
  <c r="BP258" i="15"/>
  <c r="EB257" i="15"/>
  <c r="BP257" i="15"/>
  <c r="EB256" i="15"/>
  <c r="BP256" i="15"/>
  <c r="EB255" i="15"/>
  <c r="BP255" i="15"/>
  <c r="EB254" i="15"/>
  <c r="BP254" i="15"/>
  <c r="EB253" i="15"/>
  <c r="BP253" i="15"/>
  <c r="EB252" i="15"/>
  <c r="BP252" i="15"/>
  <c r="EB251" i="15"/>
  <c r="BP251" i="15"/>
  <c r="EB250" i="15"/>
  <c r="BP250" i="15"/>
  <c r="EB249" i="15"/>
  <c r="BP249" i="15"/>
  <c r="EB248" i="15"/>
  <c r="BP248" i="15"/>
  <c r="EB247" i="15"/>
  <c r="BP247" i="15"/>
  <c r="EB246" i="15"/>
  <c r="BP246" i="15"/>
  <c r="EB245" i="15"/>
  <c r="BP245" i="15"/>
  <c r="BP352" i="15"/>
  <c r="DT350" i="15"/>
  <c r="AB349" i="15"/>
  <c r="DL347" i="15"/>
  <c r="T346" i="15"/>
  <c r="BP344" i="15"/>
  <c r="EB342" i="15"/>
  <c r="DL341" i="15"/>
  <c r="AB340" i="15"/>
  <c r="EB338" i="15"/>
  <c r="DL337" i="15"/>
  <c r="DT336" i="15"/>
  <c r="EB335" i="15"/>
  <c r="EB334" i="15"/>
  <c r="T334" i="15"/>
  <c r="AB333" i="15"/>
  <c r="AB332" i="15"/>
  <c r="BP331" i="15"/>
  <c r="DL330" i="15"/>
  <c r="EB329" i="15"/>
  <c r="AB329" i="15"/>
  <c r="DL328" i="15"/>
  <c r="EB327" i="15"/>
  <c r="AB327" i="15"/>
  <c r="DL326" i="15"/>
  <c r="EB325" i="15"/>
  <c r="AB325" i="15"/>
  <c r="DL324" i="15"/>
  <c r="EB323" i="15"/>
  <c r="AB323" i="15"/>
  <c r="DL322" i="15"/>
  <c r="EB321" i="15"/>
  <c r="AJ321" i="15"/>
  <c r="DT320" i="15"/>
  <c r="AB320" i="15"/>
  <c r="DL319" i="15"/>
  <c r="T319" i="15"/>
  <c r="BP318" i="15"/>
  <c r="EB317" i="15"/>
  <c r="AJ317" i="15"/>
  <c r="DT316" i="15"/>
  <c r="AB316" i="15"/>
  <c r="DL315" i="15"/>
  <c r="T315" i="15"/>
  <c r="BP314" i="15"/>
  <c r="EB313" i="15"/>
  <c r="AJ313" i="15"/>
  <c r="DT312" i="15"/>
  <c r="AB312" i="15"/>
  <c r="DL311" i="15"/>
  <c r="T311" i="15"/>
  <c r="BP310" i="15"/>
  <c r="EB309" i="15"/>
  <c r="AJ309" i="15"/>
  <c r="DT308" i="15"/>
  <c r="AB308" i="15"/>
  <c r="DL307" i="15"/>
  <c r="T307" i="15"/>
  <c r="BP306" i="15"/>
  <c r="EB305" i="15"/>
  <c r="AJ305" i="15"/>
  <c r="DT304" i="15"/>
  <c r="AB304" i="15"/>
  <c r="DL303" i="15"/>
  <c r="T303" i="15"/>
  <c r="BP302" i="15"/>
  <c r="EB301" i="15"/>
  <c r="AJ301" i="15"/>
  <c r="DT300" i="15"/>
  <c r="AB300" i="15"/>
  <c r="DL299" i="15"/>
  <c r="T299" i="15"/>
  <c r="BP298" i="15"/>
  <c r="EB297" i="15"/>
  <c r="AJ297" i="15"/>
  <c r="DT296" i="15"/>
  <c r="AB296" i="15"/>
  <c r="DL295" i="15"/>
  <c r="T295" i="15"/>
  <c r="BP294" i="15"/>
  <c r="EB293" i="15"/>
  <c r="AJ293" i="15"/>
  <c r="DT292" i="15"/>
  <c r="AB292" i="15"/>
  <c r="DL291" i="15"/>
  <c r="T291" i="15"/>
  <c r="BP290" i="15"/>
  <c r="EB289" i="15"/>
  <c r="AJ289" i="15"/>
  <c r="DT288" i="15"/>
  <c r="AB288" i="15"/>
  <c r="DL287" i="15"/>
  <c r="T287" i="15"/>
  <c r="BP286" i="15"/>
  <c r="EB285" i="15"/>
  <c r="AJ285" i="15"/>
  <c r="DT284" i="15"/>
  <c r="AB284" i="15"/>
  <c r="DL283" i="15"/>
  <c r="T283" i="15"/>
  <c r="BP282" i="15"/>
  <c r="EB281" i="15"/>
  <c r="AJ281" i="15"/>
  <c r="DT280" i="15"/>
  <c r="AB280" i="15"/>
  <c r="DL279" i="15"/>
  <c r="T279" i="15"/>
  <c r="BP278" i="15"/>
  <c r="EB277" i="15"/>
  <c r="AJ277" i="15"/>
  <c r="DT276" i="15"/>
  <c r="AB276" i="15"/>
  <c r="DL275" i="15"/>
  <c r="T275" i="15"/>
  <c r="BP274" i="15"/>
  <c r="EB273" i="15"/>
  <c r="AJ273" i="15"/>
  <c r="DT272" i="15"/>
  <c r="AB272" i="15"/>
  <c r="DL271" i="15"/>
  <c r="T271" i="15"/>
  <c r="BP270" i="15"/>
  <c r="EB269" i="15"/>
  <c r="AJ269" i="15"/>
  <c r="DT268" i="15"/>
  <c r="AB268" i="15"/>
  <c r="DL267" i="15"/>
  <c r="T267" i="15"/>
  <c r="BP266" i="15"/>
  <c r="EB265" i="15"/>
  <c r="AJ265" i="15"/>
  <c r="DT264" i="15"/>
  <c r="AB264" i="15"/>
  <c r="DL263" i="15"/>
  <c r="T263" i="15"/>
  <c r="BP262" i="15"/>
  <c r="EB261" i="15"/>
  <c r="AJ261" i="15"/>
  <c r="DT260" i="15"/>
  <c r="AJ260" i="15"/>
  <c r="DT259" i="15"/>
  <c r="AJ259" i="15"/>
  <c r="DT258" i="15"/>
  <c r="AJ258" i="15"/>
  <c r="DT257" i="15"/>
  <c r="AJ257" i="15"/>
  <c r="DT256" i="15"/>
  <c r="AJ256" i="15"/>
  <c r="DT255" i="15"/>
  <c r="AJ255" i="15"/>
  <c r="DT254" i="15"/>
  <c r="AJ254" i="15"/>
  <c r="DT253" i="15"/>
  <c r="AJ253" i="15"/>
  <c r="DT252" i="15"/>
  <c r="AJ252" i="15"/>
  <c r="DT251" i="15"/>
  <c r="AJ251" i="15"/>
  <c r="DT250" i="15"/>
  <c r="AJ250" i="15"/>
  <c r="DT249" i="15"/>
  <c r="AJ249" i="15"/>
  <c r="DT248" i="15"/>
  <c r="AJ248" i="15"/>
  <c r="DT247" i="15"/>
  <c r="AJ247" i="15"/>
  <c r="DT246" i="15"/>
  <c r="AJ246" i="15"/>
  <c r="DT245" i="15"/>
  <c r="AJ245" i="15"/>
  <c r="DT244" i="15"/>
  <c r="AJ244" i="15"/>
  <c r="DT243" i="15"/>
  <c r="AJ243" i="15"/>
  <c r="DT242" i="15"/>
  <c r="AJ242" i="15"/>
  <c r="DT241" i="15"/>
  <c r="DL353" i="15"/>
  <c r="T352" i="15"/>
  <c r="BP350" i="15"/>
  <c r="DT348" i="15"/>
  <c r="AB347" i="15"/>
  <c r="DL345" i="15"/>
  <c r="T344" i="15"/>
  <c r="DL342" i="15"/>
  <c r="AB341" i="15"/>
  <c r="EB339" i="15"/>
  <c r="DL338" i="15"/>
  <c r="BP337" i="15"/>
  <c r="DL336" i="15"/>
  <c r="DL335" i="15"/>
  <c r="DT334" i="15"/>
  <c r="EB333" i="15"/>
  <c r="EB332" i="15"/>
  <c r="T332" i="15"/>
  <c r="AB331" i="15"/>
  <c r="BP330" i="15"/>
  <c r="DT329" i="15"/>
  <c r="T329" i="15"/>
  <c r="BP328" i="15"/>
  <c r="DT327" i="15"/>
  <c r="T327" i="15"/>
  <c r="BP326" i="15"/>
  <c r="DT325" i="15"/>
  <c r="T325" i="15"/>
  <c r="BP324" i="15"/>
  <c r="DT323" i="15"/>
  <c r="T323" i="15"/>
  <c r="BP322" i="15"/>
  <c r="DT321" i="15"/>
  <c r="AB321" i="15"/>
  <c r="DL320" i="15"/>
  <c r="T320" i="15"/>
  <c r="BP319" i="15"/>
  <c r="EB318" i="15"/>
  <c r="AJ318" i="15"/>
  <c r="DT317" i="15"/>
  <c r="AB317" i="15"/>
  <c r="DL316" i="15"/>
  <c r="T316" i="15"/>
  <c r="BP315" i="15"/>
  <c r="EB314" i="15"/>
  <c r="AJ314" i="15"/>
  <c r="DT313" i="15"/>
  <c r="AB313" i="15"/>
  <c r="DL312" i="15"/>
  <c r="T312" i="15"/>
  <c r="BP311" i="15"/>
  <c r="EB310" i="15"/>
  <c r="AJ310" i="15"/>
  <c r="DT309" i="15"/>
  <c r="AB309" i="15"/>
  <c r="DL308" i="15"/>
  <c r="T308" i="15"/>
  <c r="BP307" i="15"/>
  <c r="EB306" i="15"/>
  <c r="AJ306" i="15"/>
  <c r="DT305" i="15"/>
  <c r="AB305" i="15"/>
  <c r="DL304" i="15"/>
  <c r="T304" i="15"/>
  <c r="BP303" i="15"/>
  <c r="EB302" i="15"/>
  <c r="AJ302" i="15"/>
  <c r="DT301" i="15"/>
  <c r="AB301" i="15"/>
  <c r="DL300" i="15"/>
  <c r="T300" i="15"/>
  <c r="BP299" i="15"/>
  <c r="EB298" i="15"/>
  <c r="AJ298" i="15"/>
  <c r="DT297" i="15"/>
  <c r="AB297" i="15"/>
  <c r="DL296" i="15"/>
  <c r="T296" i="15"/>
  <c r="BP295" i="15"/>
  <c r="EB294" i="15"/>
  <c r="AJ294" i="15"/>
  <c r="DT293" i="15"/>
  <c r="AB293" i="15"/>
  <c r="DL292" i="15"/>
  <c r="T292" i="15"/>
  <c r="BP291" i="15"/>
  <c r="EB290" i="15"/>
  <c r="AJ290" i="15"/>
  <c r="DT289" i="15"/>
  <c r="AB289" i="15"/>
  <c r="DL288" i="15"/>
  <c r="T288" i="15"/>
  <c r="BP287" i="15"/>
  <c r="EB286" i="15"/>
  <c r="AJ286" i="15"/>
  <c r="DT285" i="15"/>
  <c r="AB285" i="15"/>
  <c r="DL284" i="15"/>
  <c r="T284" i="15"/>
  <c r="BP283" i="15"/>
  <c r="EB282" i="15"/>
  <c r="AJ282" i="15"/>
  <c r="DT281" i="15"/>
  <c r="AB281" i="15"/>
  <c r="DL280" i="15"/>
  <c r="T280" i="15"/>
  <c r="BP279" i="15"/>
  <c r="EB278" i="15"/>
  <c r="AJ278" i="15"/>
  <c r="DT277" i="15"/>
  <c r="AB277" i="15"/>
  <c r="DL276" i="15"/>
  <c r="T276" i="15"/>
  <c r="BP275" i="15"/>
  <c r="EB274" i="15"/>
  <c r="AJ274" i="15"/>
  <c r="DT273" i="15"/>
  <c r="AB273" i="15"/>
  <c r="DL272" i="15"/>
  <c r="T272" i="15"/>
  <c r="BP271" i="15"/>
  <c r="EB270" i="15"/>
  <c r="AJ270" i="15"/>
  <c r="DT269" i="15"/>
  <c r="AB269" i="15"/>
  <c r="DL268" i="15"/>
  <c r="T268" i="15"/>
  <c r="BP267" i="15"/>
  <c r="EB266" i="15"/>
  <c r="AJ266" i="15"/>
  <c r="DT265" i="15"/>
  <c r="AB265" i="15"/>
  <c r="DL264" i="15"/>
  <c r="T264" i="15"/>
  <c r="BP263" i="15"/>
  <c r="EB262" i="15"/>
  <c r="AJ262" i="15"/>
  <c r="DT261" i="15"/>
  <c r="AB261" i="15"/>
  <c r="DL260" i="15"/>
  <c r="AB260" i="15"/>
  <c r="DL259" i="15"/>
  <c r="AB259" i="15"/>
  <c r="DL258" i="15"/>
  <c r="AB258" i="15"/>
  <c r="DL257" i="15"/>
  <c r="AB257" i="15"/>
  <c r="DL256" i="15"/>
  <c r="AB256" i="15"/>
  <c r="DL255" i="15"/>
  <c r="AB255" i="15"/>
  <c r="DL254" i="15"/>
  <c r="AB254" i="15"/>
  <c r="DL253" i="15"/>
  <c r="AB253" i="15"/>
  <c r="DL252" i="15"/>
  <c r="AB252" i="15"/>
  <c r="DL251" i="15"/>
  <c r="AB251" i="15"/>
  <c r="DL250" i="15"/>
  <c r="AB250" i="15"/>
  <c r="DL249" i="15"/>
  <c r="AB249" i="15"/>
  <c r="DL248" i="15"/>
  <c r="AB248" i="15"/>
  <c r="DL247" i="15"/>
  <c r="AB247" i="15"/>
  <c r="DL246" i="15"/>
  <c r="AB246" i="15"/>
  <c r="DL245" i="15"/>
  <c r="AB353" i="15"/>
  <c r="DL351" i="15"/>
  <c r="T350" i="15"/>
  <c r="BP348" i="15"/>
  <c r="DT346" i="15"/>
  <c r="AB345" i="15"/>
  <c r="DL343" i="15"/>
  <c r="AB342" i="15"/>
  <c r="EB340" i="15"/>
  <c r="DL339" i="15"/>
  <c r="AB338" i="15"/>
  <c r="AB337" i="15"/>
  <c r="AB336" i="15"/>
  <c r="BP335" i="15"/>
  <c r="DL334" i="15"/>
  <c r="DL333" i="15"/>
  <c r="DT332" i="15"/>
  <c r="EB331" i="15"/>
  <c r="EB330" i="15"/>
  <c r="AB330" i="15"/>
  <c r="DL329" i="15"/>
  <c r="EB328" i="15"/>
  <c r="AB328" i="15"/>
  <c r="DL327" i="15"/>
  <c r="EB326" i="15"/>
  <c r="AB326" i="15"/>
  <c r="DL325" i="15"/>
  <c r="EB324" i="15"/>
  <c r="AB324" i="15"/>
  <c r="DL323" i="15"/>
  <c r="EB322" i="15"/>
  <c r="AB322" i="15"/>
  <c r="DL321" i="15"/>
  <c r="T321" i="15"/>
  <c r="BP320" i="15"/>
  <c r="EB319" i="15"/>
  <c r="AJ319" i="15"/>
  <c r="DT318" i="15"/>
  <c r="AB318" i="15"/>
  <c r="DL317" i="15"/>
  <c r="T317" i="15"/>
  <c r="BP316" i="15"/>
  <c r="EB315" i="15"/>
  <c r="AJ315" i="15"/>
  <c r="DT314" i="15"/>
  <c r="AB314" i="15"/>
  <c r="DL313" i="15"/>
  <c r="T313" i="15"/>
  <c r="BP312" i="15"/>
  <c r="EB311" i="15"/>
  <c r="AJ311" i="15"/>
  <c r="DT310" i="15"/>
  <c r="AB310" i="15"/>
  <c r="DL309" i="15"/>
  <c r="T309" i="15"/>
  <c r="BP308" i="15"/>
  <c r="EB307" i="15"/>
  <c r="AJ307" i="15"/>
  <c r="DT306" i="15"/>
  <c r="AB306" i="15"/>
  <c r="DL305" i="15"/>
  <c r="T305" i="15"/>
  <c r="BP304" i="15"/>
  <c r="EB303" i="15"/>
  <c r="AJ303" i="15"/>
  <c r="DT302" i="15"/>
  <c r="AB302" i="15"/>
  <c r="DL301" i="15"/>
  <c r="T301" i="15"/>
  <c r="BP300" i="15"/>
  <c r="EB299" i="15"/>
  <c r="AJ299" i="15"/>
  <c r="DT298" i="15"/>
  <c r="AB298" i="15"/>
  <c r="DL297" i="15"/>
  <c r="T297" i="15"/>
  <c r="BP296" i="15"/>
  <c r="EB295" i="15"/>
  <c r="AJ295" i="15"/>
  <c r="DT294" i="15"/>
  <c r="AB294" i="15"/>
  <c r="DL293" i="15"/>
  <c r="T293" i="15"/>
  <c r="BP292" i="15"/>
  <c r="EB291" i="15"/>
  <c r="AJ291" i="15"/>
  <c r="DT290" i="15"/>
  <c r="AB290" i="15"/>
  <c r="DL289" i="15"/>
  <c r="T289" i="15"/>
  <c r="BP288" i="15"/>
  <c r="EB287" i="15"/>
  <c r="AJ287" i="15"/>
  <c r="DT286" i="15"/>
  <c r="AB286" i="15"/>
  <c r="DL285" i="15"/>
  <c r="T285" i="15"/>
  <c r="BP284" i="15"/>
  <c r="EB283" i="15"/>
  <c r="AJ283" i="15"/>
  <c r="DT282" i="15"/>
  <c r="AB282" i="15"/>
  <c r="DL281" i="15"/>
  <c r="T281" i="15"/>
  <c r="BP280" i="15"/>
  <c r="EB279" i="15"/>
  <c r="AJ279" i="15"/>
  <c r="DT278" i="15"/>
  <c r="AB278" i="15"/>
  <c r="DL277" i="15"/>
  <c r="T277" i="15"/>
  <c r="BP276" i="15"/>
  <c r="EB275" i="15"/>
  <c r="AJ275" i="15"/>
  <c r="DT274" i="15"/>
  <c r="AB274" i="15"/>
  <c r="DL273" i="15"/>
  <c r="T273" i="15"/>
  <c r="BP272" i="15"/>
  <c r="EB271" i="15"/>
  <c r="AJ271" i="15"/>
  <c r="DT270" i="15"/>
  <c r="AB270" i="15"/>
  <c r="DL269" i="15"/>
  <c r="T269" i="15"/>
  <c r="BP268" i="15"/>
  <c r="EB267" i="15"/>
  <c r="AJ267" i="15"/>
  <c r="DT266" i="15"/>
  <c r="AB266" i="15"/>
  <c r="DL265" i="15"/>
  <c r="T265" i="15"/>
  <c r="BP264" i="15"/>
  <c r="EB263" i="15"/>
  <c r="AJ263" i="15"/>
  <c r="DT262" i="15"/>
  <c r="AB262" i="15"/>
  <c r="DL261" i="15"/>
  <c r="T261" i="15"/>
  <c r="BX260" i="15"/>
  <c r="T260" i="15"/>
  <c r="BX259" i="15"/>
  <c r="T259" i="15"/>
  <c r="BX258" i="15"/>
  <c r="T258" i="15"/>
  <c r="BX257" i="15"/>
  <c r="T257" i="15"/>
  <c r="BX256" i="15"/>
  <c r="T256" i="15"/>
  <c r="BX255" i="15"/>
  <c r="T255" i="15"/>
  <c r="BX254" i="15"/>
  <c r="T254" i="15"/>
  <c r="BX253" i="15"/>
  <c r="T253" i="15"/>
  <c r="BX252" i="15"/>
  <c r="T252" i="15"/>
  <c r="BX251" i="15"/>
  <c r="T251" i="15"/>
  <c r="BX250" i="15"/>
  <c r="T250" i="15"/>
  <c r="BX249" i="15"/>
  <c r="T249" i="15"/>
  <c r="BX248" i="15"/>
  <c r="T248" i="15"/>
  <c r="BX247" i="15"/>
  <c r="T247" i="15"/>
  <c r="BX246" i="15"/>
  <c r="T246" i="15"/>
  <c r="BX245" i="15"/>
  <c r="EB244" i="15"/>
  <c r="AB244" i="15"/>
  <c r="BX243" i="15"/>
  <c r="EB242" i="15"/>
  <c r="AB242" i="15"/>
  <c r="BX241" i="15"/>
  <c r="T241" i="15"/>
  <c r="BX240" i="15"/>
  <c r="T240" i="15"/>
  <c r="BX239" i="15"/>
  <c r="T239" i="15"/>
  <c r="BX238" i="15"/>
  <c r="T238" i="15"/>
  <c r="BX237" i="15"/>
  <c r="T237" i="15"/>
  <c r="BX236" i="15"/>
  <c r="T236" i="15"/>
  <c r="BX235" i="15"/>
  <c r="T235" i="15"/>
  <c r="BX234" i="15"/>
  <c r="T234" i="15"/>
  <c r="BX233" i="15"/>
  <c r="T233" i="15"/>
  <c r="BX232" i="15"/>
  <c r="T232" i="15"/>
  <c r="BX231" i="15"/>
  <c r="T231" i="15"/>
  <c r="BX230" i="15"/>
  <c r="T230" i="15"/>
  <c r="BX229" i="15"/>
  <c r="T229" i="15"/>
  <c r="BX228" i="15"/>
  <c r="T228" i="15"/>
  <c r="BX227" i="15"/>
  <c r="T227" i="15"/>
  <c r="BX226" i="15"/>
  <c r="T226" i="15"/>
  <c r="BX225" i="15"/>
  <c r="T225" i="15"/>
  <c r="BX224" i="15"/>
  <c r="T224" i="15"/>
  <c r="BX223" i="15"/>
  <c r="T223" i="15"/>
  <c r="BX222" i="15"/>
  <c r="T222" i="15"/>
  <c r="BX221" i="15"/>
  <c r="T221" i="15"/>
  <c r="BX220" i="15"/>
  <c r="T220" i="15"/>
  <c r="BX219" i="15"/>
  <c r="T219" i="15"/>
  <c r="BX218" i="15"/>
  <c r="T218" i="15"/>
  <c r="BX217" i="15"/>
  <c r="T217" i="15"/>
  <c r="BX216" i="15"/>
  <c r="T216" i="15"/>
  <c r="BX215" i="15"/>
  <c r="T215" i="15"/>
  <c r="BX214" i="15"/>
  <c r="T214" i="15"/>
  <c r="BX213" i="15"/>
  <c r="T213" i="15"/>
  <c r="BX212" i="15"/>
  <c r="T212" i="15"/>
  <c r="BX211" i="15"/>
  <c r="T211" i="15"/>
  <c r="BX210" i="15"/>
  <c r="T210" i="15"/>
  <c r="BX209" i="15"/>
  <c r="T209" i="15"/>
  <c r="BX208" i="15"/>
  <c r="T208" i="15"/>
  <c r="BX207" i="15"/>
  <c r="T207" i="15"/>
  <c r="BX206" i="15"/>
  <c r="T206" i="15"/>
  <c r="BX205" i="15"/>
  <c r="T205" i="15"/>
  <c r="BX204" i="15"/>
  <c r="T204" i="15"/>
  <c r="BX203" i="15"/>
  <c r="T203" i="15"/>
  <c r="BX202" i="15"/>
  <c r="T202" i="15"/>
  <c r="BX201" i="15"/>
  <c r="T201" i="15"/>
  <c r="BX200" i="15"/>
  <c r="T200" i="15"/>
  <c r="BX199" i="15"/>
  <c r="T199" i="15"/>
  <c r="BX198" i="15"/>
  <c r="T198" i="15"/>
  <c r="BX197" i="15"/>
  <c r="T197" i="15"/>
  <c r="BX196" i="15"/>
  <c r="T196" i="15"/>
  <c r="BX195" i="15"/>
  <c r="T195" i="15"/>
  <c r="BX194" i="15"/>
  <c r="T194" i="15"/>
  <c r="BX193" i="15"/>
  <c r="T193" i="15"/>
  <c r="BX192" i="15"/>
  <c r="T192" i="15"/>
  <c r="BX191" i="15"/>
  <c r="T191" i="15"/>
  <c r="BX190" i="15"/>
  <c r="T190" i="15"/>
  <c r="BX189" i="15"/>
  <c r="T189" i="15"/>
  <c r="BX188" i="15"/>
  <c r="T188" i="15"/>
  <c r="BX187" i="15"/>
  <c r="T187" i="15"/>
  <c r="BX186" i="15"/>
  <c r="T186" i="15"/>
  <c r="EB144" i="15"/>
  <c r="BP144" i="15"/>
  <c r="T144" i="15"/>
  <c r="DL143" i="15"/>
  <c r="AJ143" i="15"/>
  <c r="EB142" i="15"/>
  <c r="BP142" i="15"/>
  <c r="T142" i="15"/>
  <c r="DL141" i="15"/>
  <c r="AJ141" i="15"/>
  <c r="EB140" i="15"/>
  <c r="BP140" i="15"/>
  <c r="T140" i="15"/>
  <c r="DL133" i="15"/>
  <c r="AJ133" i="15"/>
  <c r="EB132" i="15"/>
  <c r="BP132" i="15"/>
  <c r="T132" i="15"/>
  <c r="DL131" i="15"/>
  <c r="AJ131" i="15"/>
  <c r="EB130" i="15"/>
  <c r="BP130" i="15"/>
  <c r="T130" i="15"/>
  <c r="DL118" i="15"/>
  <c r="AJ118" i="15"/>
  <c r="EB117" i="15"/>
  <c r="BP117" i="15"/>
  <c r="T117" i="15"/>
  <c r="DL116" i="15"/>
  <c r="AJ116" i="15"/>
  <c r="EB115" i="15"/>
  <c r="BP115" i="15"/>
  <c r="T115" i="15"/>
  <c r="DL114" i="15"/>
  <c r="AJ114" i="15"/>
  <c r="EB93" i="15"/>
  <c r="BX93" i="15"/>
  <c r="AB93" i="15"/>
  <c r="DT92" i="15"/>
  <c r="BP92" i="15"/>
  <c r="T92" i="15"/>
  <c r="DL91" i="15"/>
  <c r="AR91" i="15"/>
  <c r="EJ90" i="15"/>
  <c r="CF90" i="15"/>
  <c r="AJ90" i="15"/>
  <c r="EB89" i="15"/>
  <c r="BX89" i="15"/>
  <c r="AB89" i="15"/>
  <c r="DT84" i="15"/>
  <c r="BP84" i="15"/>
  <c r="T84" i="15"/>
  <c r="DL83" i="15"/>
  <c r="AR83" i="15"/>
  <c r="EJ82" i="15"/>
  <c r="CF82" i="15"/>
  <c r="AJ82" i="15"/>
  <c r="EB78" i="15"/>
  <c r="BX78" i="15"/>
  <c r="AB78" i="15"/>
  <c r="DT77" i="15"/>
  <c r="BP77" i="15"/>
  <c r="T77" i="15"/>
  <c r="DL76" i="15"/>
  <c r="AR76" i="15"/>
  <c r="EJ154" i="15"/>
  <c r="BX154" i="15"/>
  <c r="T154" i="15"/>
  <c r="DL124" i="15"/>
  <c r="AJ124" i="15"/>
  <c r="EB109" i="15"/>
  <c r="BX109" i="15"/>
  <c r="AB109" i="15"/>
  <c r="DT108" i="15"/>
  <c r="BP108" i="15"/>
  <c r="T108" i="15"/>
  <c r="DL107" i="15"/>
  <c r="AR107" i="15"/>
  <c r="EJ106" i="15"/>
  <c r="CF106" i="15"/>
  <c r="AJ106" i="15"/>
  <c r="EB102" i="15"/>
  <c r="BX102" i="15"/>
  <c r="AB102" i="15"/>
  <c r="DT101" i="15"/>
  <c r="BP101" i="15"/>
  <c r="T101" i="15"/>
  <c r="DL100" i="15"/>
  <c r="AR100" i="15"/>
  <c r="EJ96" i="15"/>
  <c r="CF96" i="15"/>
  <c r="AJ96" i="15"/>
  <c r="EB95" i="15"/>
  <c r="BX95" i="15"/>
  <c r="AB95" i="15"/>
  <c r="DT94" i="15"/>
  <c r="BP94" i="15"/>
  <c r="T94" i="15"/>
  <c r="DL72" i="15"/>
  <c r="AR72" i="15"/>
  <c r="EJ71" i="15"/>
  <c r="CF71" i="15"/>
  <c r="AJ71" i="15"/>
  <c r="EB70" i="15"/>
  <c r="BX70" i="15"/>
  <c r="AB70" i="15"/>
  <c r="DT69" i="15"/>
  <c r="BP69" i="15"/>
  <c r="T69" i="15"/>
  <c r="DL68" i="15"/>
  <c r="AZ68" i="15"/>
  <c r="T68" i="15"/>
  <c r="DT63" i="15"/>
  <c r="BP63" i="15"/>
  <c r="AB63" i="15"/>
  <c r="EB62" i="15"/>
  <c r="BX62" i="15"/>
  <c r="AJ62" i="15"/>
  <c r="EJ61" i="15"/>
  <c r="CF61" i="15"/>
  <c r="AR61" i="15"/>
  <c r="ER57" i="15"/>
  <c r="DL57" i="15"/>
  <c r="BP57" i="15"/>
  <c r="AB57" i="15"/>
  <c r="EB56" i="15"/>
  <c r="CF56" i="15"/>
  <c r="AR56" i="15"/>
  <c r="ER55" i="15"/>
  <c r="DL55" i="15"/>
  <c r="BP55" i="15"/>
  <c r="EJ150" i="15"/>
  <c r="BX150" i="15"/>
  <c r="T150" i="15"/>
  <c r="DL149" i="15"/>
  <c r="AB149" i="15"/>
  <c r="DT148" i="15"/>
  <c r="AR148" i="15"/>
  <c r="EJ147" i="15"/>
  <c r="BX147" i="15"/>
  <c r="AB147" i="15"/>
  <c r="DT146" i="15"/>
  <c r="AR146" i="15"/>
  <c r="EJ145" i="15"/>
  <c r="BX145" i="15"/>
  <c r="AB145" i="15"/>
  <c r="DT139" i="15"/>
  <c r="AR139" i="15"/>
  <c r="EJ129" i="15"/>
  <c r="BX129" i="15"/>
  <c r="AB129" i="15"/>
  <c r="DT128" i="15"/>
  <c r="AR128" i="15"/>
  <c r="EJ127" i="15"/>
  <c r="BX127" i="15"/>
  <c r="AB127" i="15"/>
  <c r="DT126" i="15"/>
  <c r="AR126" i="15"/>
  <c r="EJ125" i="15"/>
  <c r="BX125" i="15"/>
  <c r="AB125" i="15"/>
  <c r="DT88" i="15"/>
  <c r="BP88" i="15"/>
  <c r="T88" i="15"/>
  <c r="DL87" i="15"/>
  <c r="AR87" i="15"/>
  <c r="EJ86" i="15"/>
  <c r="CF86" i="15"/>
  <c r="AJ86" i="15"/>
  <c r="EB85" i="15"/>
  <c r="BX85" i="15"/>
  <c r="AB85" i="15"/>
  <c r="DT81" i="15"/>
  <c r="BP81" i="15"/>
  <c r="T81" i="15"/>
  <c r="DL80" i="15"/>
  <c r="AR80" i="15"/>
  <c r="EJ79" i="15"/>
  <c r="CF79" i="15"/>
  <c r="AJ79" i="15"/>
  <c r="EB75" i="15"/>
  <c r="BX75" i="15"/>
  <c r="AB75" i="15"/>
  <c r="DT74" i="15"/>
  <c r="BP74" i="15"/>
  <c r="T74" i="15"/>
  <c r="DL73" i="15"/>
  <c r="AR73" i="15"/>
  <c r="DL185" i="15"/>
  <c r="AB185" i="15"/>
  <c r="DL184" i="15"/>
  <c r="AB184" i="15"/>
  <c r="DL183" i="15"/>
  <c r="AB183" i="15"/>
  <c r="DL182" i="15"/>
  <c r="AB182" i="15"/>
  <c r="DL181" i="15"/>
  <c r="AB181" i="15"/>
  <c r="DL180" i="15"/>
  <c r="AB180" i="15"/>
  <c r="DL179" i="15"/>
  <c r="AB179" i="15"/>
  <c r="DL178" i="15"/>
  <c r="AB178" i="15"/>
  <c r="DL177" i="15"/>
  <c r="AB177" i="15"/>
  <c r="DL176" i="15"/>
  <c r="AB176" i="15"/>
  <c r="DL175" i="15"/>
  <c r="AB175" i="15"/>
  <c r="DL174" i="15"/>
  <c r="AB174" i="15"/>
  <c r="DL173" i="15"/>
  <c r="AB173" i="15"/>
  <c r="DL172" i="15"/>
  <c r="AB172" i="15"/>
  <c r="DL171" i="15"/>
  <c r="AB171" i="15"/>
  <c r="DL170" i="15"/>
  <c r="AB170" i="15"/>
  <c r="DL169" i="15"/>
  <c r="AB169" i="15"/>
  <c r="DL168" i="15"/>
  <c r="AB168" i="15"/>
  <c r="DL244" i="15"/>
  <c r="T244" i="15"/>
  <c r="BP243" i="15"/>
  <c r="DL242" i="15"/>
  <c r="T242" i="15"/>
  <c r="BP241" i="15"/>
  <c r="EB240" i="15"/>
  <c r="BP240" i="15"/>
  <c r="EB239" i="15"/>
  <c r="BP239" i="15"/>
  <c r="EB238" i="15"/>
  <c r="BP238" i="15"/>
  <c r="EB237" i="15"/>
  <c r="BP237" i="15"/>
  <c r="EB236" i="15"/>
  <c r="BP236" i="15"/>
  <c r="EB235" i="15"/>
  <c r="BP235" i="15"/>
  <c r="EB234" i="15"/>
  <c r="BP234" i="15"/>
  <c r="EB233" i="15"/>
  <c r="BP233" i="15"/>
  <c r="EB232" i="15"/>
  <c r="BP232" i="15"/>
  <c r="EB231" i="15"/>
  <c r="BP231" i="15"/>
  <c r="EB230" i="15"/>
  <c r="BP230" i="15"/>
  <c r="EB229" i="15"/>
  <c r="BP229" i="15"/>
  <c r="EB228" i="15"/>
  <c r="BP228" i="15"/>
  <c r="EB227" i="15"/>
  <c r="BP227" i="15"/>
  <c r="EB226" i="15"/>
  <c r="BP226" i="15"/>
  <c r="EB225" i="15"/>
  <c r="BP225" i="15"/>
  <c r="EB224" i="15"/>
  <c r="BP224" i="15"/>
  <c r="EB223" i="15"/>
  <c r="BP223" i="15"/>
  <c r="EB222" i="15"/>
  <c r="BP222" i="15"/>
  <c r="EB221" i="15"/>
  <c r="BP221" i="15"/>
  <c r="EB220" i="15"/>
  <c r="BP220" i="15"/>
  <c r="EB219" i="15"/>
  <c r="BP219" i="15"/>
  <c r="EB218" i="15"/>
  <c r="BP218" i="15"/>
  <c r="EB217" i="15"/>
  <c r="BP217" i="15"/>
  <c r="EB216" i="15"/>
  <c r="BP216" i="15"/>
  <c r="EB215" i="15"/>
  <c r="BP215" i="15"/>
  <c r="EB214" i="15"/>
  <c r="BP214" i="15"/>
  <c r="EB213" i="15"/>
  <c r="BP213" i="15"/>
  <c r="EB212" i="15"/>
  <c r="BP212" i="15"/>
  <c r="EB211" i="15"/>
  <c r="BP211" i="15"/>
  <c r="EB210" i="15"/>
  <c r="BP210" i="15"/>
  <c r="EB209" i="15"/>
  <c r="BP209" i="15"/>
  <c r="EB208" i="15"/>
  <c r="BP208" i="15"/>
  <c r="EB207" i="15"/>
  <c r="BP207" i="15"/>
  <c r="EB206" i="15"/>
  <c r="BP206" i="15"/>
  <c r="EB205" i="15"/>
  <c r="BP205" i="15"/>
  <c r="EB204" i="15"/>
  <c r="BP204" i="15"/>
  <c r="EB203" i="15"/>
  <c r="BP203" i="15"/>
  <c r="EB202" i="15"/>
  <c r="BP202" i="15"/>
  <c r="EB201" i="15"/>
  <c r="BP201" i="15"/>
  <c r="EB200" i="15"/>
  <c r="BP200" i="15"/>
  <c r="EB199" i="15"/>
  <c r="BP199" i="15"/>
  <c r="EB198" i="15"/>
  <c r="BP198" i="15"/>
  <c r="EB197" i="15"/>
  <c r="BP197" i="15"/>
  <c r="EB196" i="15"/>
  <c r="BP196" i="15"/>
  <c r="EB195" i="15"/>
  <c r="BP195" i="15"/>
  <c r="EB194" i="15"/>
  <c r="BP194" i="15"/>
  <c r="EB193" i="15"/>
  <c r="BP193" i="15"/>
  <c r="EB192" i="15"/>
  <c r="BP192" i="15"/>
  <c r="EB191" i="15"/>
  <c r="BP191" i="15"/>
  <c r="EB190" i="15"/>
  <c r="BP190" i="15"/>
  <c r="EB189" i="15"/>
  <c r="BP189" i="15"/>
  <c r="EB188" i="15"/>
  <c r="BP188" i="15"/>
  <c r="EB187" i="15"/>
  <c r="BP187" i="15"/>
  <c r="EB186" i="15"/>
  <c r="BP186" i="15"/>
  <c r="EB185" i="15"/>
  <c r="DT144" i="15"/>
  <c r="AR144" i="15"/>
  <c r="EJ143" i="15"/>
  <c r="BX143" i="15"/>
  <c r="AB143" i="15"/>
  <c r="DT142" i="15"/>
  <c r="AR142" i="15"/>
  <c r="EJ141" i="15"/>
  <c r="BX141" i="15"/>
  <c r="AB141" i="15"/>
  <c r="DT140" i="15"/>
  <c r="AR140" i="15"/>
  <c r="EJ133" i="15"/>
  <c r="BX133" i="15"/>
  <c r="AB133" i="15"/>
  <c r="DT132" i="15"/>
  <c r="AR132" i="15"/>
  <c r="EJ131" i="15"/>
  <c r="BX131" i="15"/>
  <c r="AB131" i="15"/>
  <c r="DT130" i="15"/>
  <c r="AR130" i="15"/>
  <c r="EJ118" i="15"/>
  <c r="BX118" i="15"/>
  <c r="AB118" i="15"/>
  <c r="DT117" i="15"/>
  <c r="AR117" i="15"/>
  <c r="EJ116" i="15"/>
  <c r="BX116" i="15"/>
  <c r="AB116" i="15"/>
  <c r="DT115" i="15"/>
  <c r="AR115" i="15"/>
  <c r="EJ114" i="15"/>
  <c r="BX114" i="15"/>
  <c r="AB114" i="15"/>
  <c r="DT93" i="15"/>
  <c r="BP93" i="15"/>
  <c r="T93" i="15"/>
  <c r="DL92" i="15"/>
  <c r="AR92" i="15"/>
  <c r="EJ91" i="15"/>
  <c r="CF91" i="15"/>
  <c r="AJ91" i="15"/>
  <c r="EB90" i="15"/>
  <c r="BX90" i="15"/>
  <c r="AB90" i="15"/>
  <c r="DT89" i="15"/>
  <c r="BP89" i="15"/>
  <c r="T89" i="15"/>
  <c r="DL84" i="15"/>
  <c r="AR84" i="15"/>
  <c r="EJ83" i="15"/>
  <c r="CF83" i="15"/>
  <c r="AJ83" i="15"/>
  <c r="EB82" i="15"/>
  <c r="BX82" i="15"/>
  <c r="AB82" i="15"/>
  <c r="DT78" i="15"/>
  <c r="BP78" i="15"/>
  <c r="T78" i="15"/>
  <c r="DL77" i="15"/>
  <c r="AR77" i="15"/>
  <c r="EJ76" i="15"/>
  <c r="CF76" i="15"/>
  <c r="AJ76" i="15"/>
  <c r="EB154" i="15"/>
  <c r="BP154" i="15"/>
  <c r="EJ124" i="15"/>
  <c r="BX124" i="15"/>
  <c r="AB124" i="15"/>
  <c r="DT109" i="15"/>
  <c r="BP109" i="15"/>
  <c r="T109" i="15"/>
  <c r="DL108" i="15"/>
  <c r="AR108" i="15"/>
  <c r="EJ107" i="15"/>
  <c r="CF107" i="15"/>
  <c r="AJ107" i="15"/>
  <c r="EB106" i="15"/>
  <c r="BX106" i="15"/>
  <c r="AB106" i="15"/>
  <c r="DT102" i="15"/>
  <c r="BP102" i="15"/>
  <c r="T102" i="15"/>
  <c r="DL101" i="15"/>
  <c r="AR101" i="15"/>
  <c r="EJ100" i="15"/>
  <c r="CF100" i="15"/>
  <c r="AJ100" i="15"/>
  <c r="EB96" i="15"/>
  <c r="BX96" i="15"/>
  <c r="AB96" i="15"/>
  <c r="DT95" i="15"/>
  <c r="BP95" i="15"/>
  <c r="T95" i="15"/>
  <c r="DL94" i="15"/>
  <c r="AR94" i="15"/>
  <c r="EJ72" i="15"/>
  <c r="CF72" i="15"/>
  <c r="AJ72" i="15"/>
  <c r="EB71" i="15"/>
  <c r="BX71" i="15"/>
  <c r="AB71" i="15"/>
  <c r="DT70" i="15"/>
  <c r="BP70" i="15"/>
  <c r="T70" i="15"/>
  <c r="DL69" i="15"/>
  <c r="AR69" i="15"/>
  <c r="EJ68" i="15"/>
  <c r="CF68" i="15"/>
  <c r="AR68" i="15"/>
  <c r="ER63" i="15"/>
  <c r="DL63" i="15"/>
  <c r="AZ63" i="15"/>
  <c r="T63" i="15"/>
  <c r="DT62" i="15"/>
  <c r="BP62" i="15"/>
  <c r="AB62" i="15"/>
  <c r="EB61" i="15"/>
  <c r="BX61" i="15"/>
  <c r="AJ61" i="15"/>
  <c r="EJ57" i="15"/>
  <c r="CN57" i="15"/>
  <c r="AZ57" i="15"/>
  <c r="T57" i="15"/>
  <c r="DT56" i="15"/>
  <c r="BX56" i="15"/>
  <c r="AJ56" i="15"/>
  <c r="EJ55" i="15"/>
  <c r="CN55" i="15"/>
  <c r="AZ55" i="15"/>
  <c r="EB150" i="15"/>
  <c r="BP150" i="15"/>
  <c r="EJ149" i="15"/>
  <c r="BX149" i="15"/>
  <c r="T149" i="15"/>
  <c r="DL148" i="15"/>
  <c r="AJ148" i="15"/>
  <c r="EB147" i="15"/>
  <c r="BP147" i="15"/>
  <c r="T147" i="15"/>
  <c r="DL146" i="15"/>
  <c r="AJ146" i="15"/>
  <c r="EB145" i="15"/>
  <c r="BP145" i="15"/>
  <c r="T145" i="15"/>
  <c r="DL139" i="15"/>
  <c r="AJ139" i="15"/>
  <c r="EB129" i="15"/>
  <c r="BP129" i="15"/>
  <c r="T129" i="15"/>
  <c r="DL128" i="15"/>
  <c r="AJ128" i="15"/>
  <c r="EB127" i="15"/>
  <c r="BP127" i="15"/>
  <c r="T127" i="15"/>
  <c r="DL126" i="15"/>
  <c r="AJ126" i="15"/>
  <c r="EB125" i="15"/>
  <c r="BP125" i="15"/>
  <c r="T125" i="15"/>
  <c r="DL88" i="15"/>
  <c r="AR88" i="15"/>
  <c r="EJ87" i="15"/>
  <c r="CF87" i="15"/>
  <c r="AJ87" i="15"/>
  <c r="EB86" i="15"/>
  <c r="BX86" i="15"/>
  <c r="AB86" i="15"/>
  <c r="DT85" i="15"/>
  <c r="BP85" i="15"/>
  <c r="T85" i="15"/>
  <c r="DL81" i="15"/>
  <c r="AR81" i="15"/>
  <c r="EJ80" i="15"/>
  <c r="CF80" i="15"/>
  <c r="AJ80" i="15"/>
  <c r="EB79" i="15"/>
  <c r="BX79" i="15"/>
  <c r="AB79" i="15"/>
  <c r="DT75" i="15"/>
  <c r="BP75" i="15"/>
  <c r="T75" i="15"/>
  <c r="DL74" i="15"/>
  <c r="AR74" i="15"/>
  <c r="EJ73" i="15"/>
  <c r="CF73" i="15"/>
  <c r="AJ73" i="15"/>
  <c r="BX185" i="15"/>
  <c r="T185" i="15"/>
  <c r="BX184" i="15"/>
  <c r="T184" i="15"/>
  <c r="BX183" i="15"/>
  <c r="T183" i="15"/>
  <c r="BX182" i="15"/>
  <c r="T182" i="15"/>
  <c r="BX181" i="15"/>
  <c r="T181" i="15"/>
  <c r="BX180" i="15"/>
  <c r="T180" i="15"/>
  <c r="BX179" i="15"/>
  <c r="T179" i="15"/>
  <c r="BX178" i="15"/>
  <c r="T178" i="15"/>
  <c r="BX177" i="15"/>
  <c r="T177" i="15"/>
  <c r="BX176" i="15"/>
  <c r="T176" i="15"/>
  <c r="BX175" i="15"/>
  <c r="T175" i="15"/>
  <c r="BX174" i="15"/>
  <c r="T174" i="15"/>
  <c r="BX173" i="15"/>
  <c r="T173" i="15"/>
  <c r="BX172" i="15"/>
  <c r="T172" i="15"/>
  <c r="BX171" i="15"/>
  <c r="T171" i="15"/>
  <c r="BX170" i="15"/>
  <c r="T170" i="15"/>
  <c r="BX169" i="15"/>
  <c r="T169" i="15"/>
  <c r="BX168" i="15"/>
  <c r="T168" i="15"/>
  <c r="AB245" i="15"/>
  <c r="BX244" i="15"/>
  <c r="EB243" i="15"/>
  <c r="AB243" i="15"/>
  <c r="BX242" i="15"/>
  <c r="EB241" i="15"/>
  <c r="AJ241" i="15"/>
  <c r="DT240" i="15"/>
  <c r="AJ240" i="15"/>
  <c r="DT239" i="15"/>
  <c r="AJ239" i="15"/>
  <c r="DT238" i="15"/>
  <c r="AJ238" i="15"/>
  <c r="DT237" i="15"/>
  <c r="AJ237" i="15"/>
  <c r="DT236" i="15"/>
  <c r="AJ236" i="15"/>
  <c r="DT235" i="15"/>
  <c r="AJ235" i="15"/>
  <c r="DT234" i="15"/>
  <c r="AJ234" i="15"/>
  <c r="DT233" i="15"/>
  <c r="AJ233" i="15"/>
  <c r="DT232" i="15"/>
  <c r="AJ232" i="15"/>
  <c r="DT231" i="15"/>
  <c r="AJ231" i="15"/>
  <c r="DT230" i="15"/>
  <c r="AJ230" i="15"/>
  <c r="DT229" i="15"/>
  <c r="AJ229" i="15"/>
  <c r="DT228" i="15"/>
  <c r="AJ228" i="15"/>
  <c r="DT227" i="15"/>
  <c r="AJ227" i="15"/>
  <c r="DT226" i="15"/>
  <c r="AJ226" i="15"/>
  <c r="DT225" i="15"/>
  <c r="AJ225" i="15"/>
  <c r="DT224" i="15"/>
  <c r="AJ224" i="15"/>
  <c r="DT223" i="15"/>
  <c r="AJ223" i="15"/>
  <c r="DT222" i="15"/>
  <c r="AJ222" i="15"/>
  <c r="DT221" i="15"/>
  <c r="AJ221" i="15"/>
  <c r="DT220" i="15"/>
  <c r="AJ220" i="15"/>
  <c r="DT219" i="15"/>
  <c r="AJ219" i="15"/>
  <c r="DT218" i="15"/>
  <c r="AJ218" i="15"/>
  <c r="DT217" i="15"/>
  <c r="AJ217" i="15"/>
  <c r="DT216" i="15"/>
  <c r="AJ216" i="15"/>
  <c r="DT215" i="15"/>
  <c r="AJ215" i="15"/>
  <c r="DT214" i="15"/>
  <c r="AJ214" i="15"/>
  <c r="DT213" i="15"/>
  <c r="AJ213" i="15"/>
  <c r="DT212" i="15"/>
  <c r="AJ212" i="15"/>
  <c r="DT211" i="15"/>
  <c r="AJ211" i="15"/>
  <c r="DT210" i="15"/>
  <c r="AJ210" i="15"/>
  <c r="DT209" i="15"/>
  <c r="AJ209" i="15"/>
  <c r="DT208" i="15"/>
  <c r="AJ208" i="15"/>
  <c r="DT207" i="15"/>
  <c r="AJ207" i="15"/>
  <c r="DT206" i="15"/>
  <c r="AJ206" i="15"/>
  <c r="DT205" i="15"/>
  <c r="AJ205" i="15"/>
  <c r="DT204" i="15"/>
  <c r="AJ204" i="15"/>
  <c r="DT203" i="15"/>
  <c r="AJ203" i="15"/>
  <c r="DT202" i="15"/>
  <c r="AJ202" i="15"/>
  <c r="DT201" i="15"/>
  <c r="AJ201" i="15"/>
  <c r="DT200" i="15"/>
  <c r="AJ200" i="15"/>
  <c r="DT199" i="15"/>
  <c r="AJ199" i="15"/>
  <c r="DT198" i="15"/>
  <c r="AJ198" i="15"/>
  <c r="DT197" i="15"/>
  <c r="AJ197" i="15"/>
  <c r="DT196" i="15"/>
  <c r="AJ196" i="15"/>
  <c r="DT195" i="15"/>
  <c r="AJ195" i="15"/>
  <c r="DT194" i="15"/>
  <c r="AJ194" i="15"/>
  <c r="DT193" i="15"/>
  <c r="AJ193" i="15"/>
  <c r="DT192" i="15"/>
  <c r="AJ192" i="15"/>
  <c r="DT191" i="15"/>
  <c r="AJ191" i="15"/>
  <c r="DT190" i="15"/>
  <c r="AJ190" i="15"/>
  <c r="DT189" i="15"/>
  <c r="AJ189" i="15"/>
  <c r="DT188" i="15"/>
  <c r="AJ188" i="15"/>
  <c r="DT187" i="15"/>
  <c r="AJ187" i="15"/>
  <c r="DT186" i="15"/>
  <c r="AJ186" i="15"/>
  <c r="DT185" i="15"/>
  <c r="DL144" i="15"/>
  <c r="AJ144" i="15"/>
  <c r="EB143" i="15"/>
  <c r="BP143" i="15"/>
  <c r="T143" i="15"/>
  <c r="DL142" i="15"/>
  <c r="AJ142" i="15"/>
  <c r="EB141" i="15"/>
  <c r="BP141" i="15"/>
  <c r="T141" i="15"/>
  <c r="DL140" i="15"/>
  <c r="AJ140" i="15"/>
  <c r="EB133" i="15"/>
  <c r="BP133" i="15"/>
  <c r="T133" i="15"/>
  <c r="DL132" i="15"/>
  <c r="AJ132" i="15"/>
  <c r="EB131" i="15"/>
  <c r="BP131" i="15"/>
  <c r="T131" i="15"/>
  <c r="DL130" i="15"/>
  <c r="AJ130" i="15"/>
  <c r="EB118" i="15"/>
  <c r="BP118" i="15"/>
  <c r="T118" i="15"/>
  <c r="DL117" i="15"/>
  <c r="AJ117" i="15"/>
  <c r="EB116" i="15"/>
  <c r="BP116" i="15"/>
  <c r="T116" i="15"/>
  <c r="DL115" i="15"/>
  <c r="AJ115" i="15"/>
  <c r="EB114" i="15"/>
  <c r="BP114" i="15"/>
  <c r="T114" i="15"/>
  <c r="DL93" i="15"/>
  <c r="AR93" i="15"/>
  <c r="EJ92" i="15"/>
  <c r="CF92" i="15"/>
  <c r="AJ92" i="15"/>
  <c r="EB91" i="15"/>
  <c r="BX91" i="15"/>
  <c r="AB91" i="15"/>
  <c r="DT90" i="15"/>
  <c r="BP90" i="15"/>
  <c r="T90" i="15"/>
  <c r="DL89" i="15"/>
  <c r="AR89" i="15"/>
  <c r="EJ84" i="15"/>
  <c r="CF84" i="15"/>
  <c r="AJ84" i="15"/>
  <c r="EB83" i="15"/>
  <c r="BX83" i="15"/>
  <c r="AB83" i="15"/>
  <c r="DT82" i="15"/>
  <c r="BP82" i="15"/>
  <c r="T82" i="15"/>
  <c r="DL78" i="15"/>
  <c r="AR78" i="15"/>
  <c r="EJ77" i="15"/>
  <c r="CF77" i="15"/>
  <c r="AJ77" i="15"/>
  <c r="EB76" i="15"/>
  <c r="BX76" i="15"/>
  <c r="AB76" i="15"/>
  <c r="DT154" i="15"/>
  <c r="AJ154" i="15"/>
  <c r="EB124" i="15"/>
  <c r="BP124" i="15"/>
  <c r="T124" i="15"/>
  <c r="DL109" i="15"/>
  <c r="AR109" i="15"/>
  <c r="EJ108" i="15"/>
  <c r="CF108" i="15"/>
  <c r="AJ108" i="15"/>
  <c r="EB107" i="15"/>
  <c r="BX107" i="15"/>
  <c r="AB107" i="15"/>
  <c r="DT106" i="15"/>
  <c r="BP106" i="15"/>
  <c r="T106" i="15"/>
  <c r="DL102" i="15"/>
  <c r="AR102" i="15"/>
  <c r="EJ101" i="15"/>
  <c r="CF101" i="15"/>
  <c r="AJ101" i="15"/>
  <c r="EB100" i="15"/>
  <c r="BX100" i="15"/>
  <c r="AB100" i="15"/>
  <c r="DT96" i="15"/>
  <c r="BP96" i="15"/>
  <c r="T96" i="15"/>
  <c r="DL95" i="15"/>
  <c r="AR95" i="15"/>
  <c r="EJ94" i="15"/>
  <c r="CF94" i="15"/>
  <c r="AJ94" i="15"/>
  <c r="EB72" i="15"/>
  <c r="BX72" i="15"/>
  <c r="AB72" i="15"/>
  <c r="DT71" i="15"/>
  <c r="BP71" i="15"/>
  <c r="T71" i="15"/>
  <c r="DL70" i="15"/>
  <c r="AR70" i="15"/>
  <c r="EJ69" i="15"/>
  <c r="CF69" i="15"/>
  <c r="AJ69" i="15"/>
  <c r="EB68" i="15"/>
  <c r="BX68" i="15"/>
  <c r="AJ68" i="15"/>
  <c r="EJ63" i="15"/>
  <c r="CF63" i="15"/>
  <c r="AR63" i="15"/>
  <c r="ER62" i="15"/>
  <c r="DL62" i="15"/>
  <c r="AZ62" i="15"/>
  <c r="T62" i="15"/>
  <c r="DT61" i="15"/>
  <c r="BP61" i="15"/>
  <c r="AB61" i="15"/>
  <c r="EB57" i="15"/>
  <c r="CF57" i="15"/>
  <c r="AR57" i="15"/>
  <c r="ER56" i="15"/>
  <c r="DL56" i="15"/>
  <c r="BP56" i="15"/>
  <c r="AB56" i="15"/>
  <c r="EB55" i="15"/>
  <c r="CF55" i="15"/>
  <c r="AR55" i="15"/>
  <c r="DT150" i="15"/>
  <c r="AJ150" i="15"/>
  <c r="EB149" i="15"/>
  <c r="BP149" i="15"/>
  <c r="EJ148" i="15"/>
  <c r="BX148" i="15"/>
  <c r="AB148" i="15"/>
  <c r="DT147" i="15"/>
  <c r="AR147" i="15"/>
  <c r="EJ146" i="15"/>
  <c r="BX146" i="15"/>
  <c r="AB146" i="15"/>
  <c r="DT145" i="15"/>
  <c r="AR145" i="15"/>
  <c r="EJ139" i="15"/>
  <c r="BX139" i="15"/>
  <c r="AB139" i="15"/>
  <c r="DT129" i="15"/>
  <c r="AR129" i="15"/>
  <c r="EJ128" i="15"/>
  <c r="BX128" i="15"/>
  <c r="AB128" i="15"/>
  <c r="DT127" i="15"/>
  <c r="AR127" i="15"/>
  <c r="EJ126" i="15"/>
  <c r="BX126" i="15"/>
  <c r="AB126" i="15"/>
  <c r="DT125" i="15"/>
  <c r="AR125" i="15"/>
  <c r="EJ88" i="15"/>
  <c r="CF88" i="15"/>
  <c r="AJ88" i="15"/>
  <c r="EB87" i="15"/>
  <c r="BX87" i="15"/>
  <c r="AB87" i="15"/>
  <c r="DT86" i="15"/>
  <c r="BP86" i="15"/>
  <c r="T86" i="15"/>
  <c r="DL85" i="15"/>
  <c r="AR85" i="15"/>
  <c r="EJ81" i="15"/>
  <c r="CF81" i="15"/>
  <c r="AJ81" i="15"/>
  <c r="EB80" i="15"/>
  <c r="BX80" i="15"/>
  <c r="AB80" i="15"/>
  <c r="DT79" i="15"/>
  <c r="BP79" i="15"/>
  <c r="T79" i="15"/>
  <c r="DL75" i="15"/>
  <c r="AR75" i="15"/>
  <c r="EJ74" i="15"/>
  <c r="CF74" i="15"/>
  <c r="AJ74" i="15"/>
  <c r="EB73" i="15"/>
  <c r="BX73" i="15"/>
  <c r="AB73" i="15"/>
  <c r="BP185" i="15"/>
  <c r="EB184" i="15"/>
  <c r="BP184" i="15"/>
  <c r="EB183" i="15"/>
  <c r="BP183" i="15"/>
  <c r="EB182" i="15"/>
  <c r="BP182" i="15"/>
  <c r="EB181" i="15"/>
  <c r="BP181" i="15"/>
  <c r="EB180" i="15"/>
  <c r="BP180" i="15"/>
  <c r="EB179" i="15"/>
  <c r="BP179" i="15"/>
  <c r="EB178" i="15"/>
  <c r="BP178" i="15"/>
  <c r="EB177" i="15"/>
  <c r="BP177" i="15"/>
  <c r="EB176" i="15"/>
  <c r="BP176" i="15"/>
  <c r="EB175" i="15"/>
  <c r="BP175" i="15"/>
  <c r="EB174" i="15"/>
  <c r="BP174" i="15"/>
  <c r="EB173" i="15"/>
  <c r="BP173" i="15"/>
  <c r="EB172" i="15"/>
  <c r="BP172" i="15"/>
  <c r="EB171" i="15"/>
  <c r="BP171" i="15"/>
  <c r="EB170" i="15"/>
  <c r="BP170" i="15"/>
  <c r="EB169" i="15"/>
  <c r="BP169" i="15"/>
  <c r="EB168" i="15"/>
  <c r="BP168" i="15"/>
  <c r="EB167" i="15"/>
  <c r="T245" i="15"/>
  <c r="BP244" i="15"/>
  <c r="DL243" i="15"/>
  <c r="T243" i="15"/>
  <c r="BP242" i="15"/>
  <c r="DL241" i="15"/>
  <c r="AB241" i="15"/>
  <c r="DL240" i="15"/>
  <c r="AB240" i="15"/>
  <c r="DL239" i="15"/>
  <c r="AB239" i="15"/>
  <c r="DL238" i="15"/>
  <c r="AB238" i="15"/>
  <c r="DL237" i="15"/>
  <c r="AB237" i="15"/>
  <c r="DL236" i="15"/>
  <c r="AB236" i="15"/>
  <c r="DL235" i="15"/>
  <c r="AB235" i="15"/>
  <c r="DL234" i="15"/>
  <c r="AB234" i="15"/>
  <c r="DL233" i="15"/>
  <c r="AB233" i="15"/>
  <c r="DL232" i="15"/>
  <c r="AB232" i="15"/>
  <c r="DL231" i="15"/>
  <c r="AB231" i="15"/>
  <c r="DL230" i="15"/>
  <c r="AB230" i="15"/>
  <c r="DL229" i="15"/>
  <c r="AB229" i="15"/>
  <c r="DL228" i="15"/>
  <c r="AB228" i="15"/>
  <c r="DL227" i="15"/>
  <c r="AB227" i="15"/>
  <c r="DL226" i="15"/>
  <c r="AB226" i="15"/>
  <c r="DL225" i="15"/>
  <c r="AB225" i="15"/>
  <c r="DL224" i="15"/>
  <c r="AB224" i="15"/>
  <c r="DL223" i="15"/>
  <c r="AB223" i="15"/>
  <c r="DL222" i="15"/>
  <c r="AB222" i="15"/>
  <c r="DL221" i="15"/>
  <c r="AB221" i="15"/>
  <c r="DL220" i="15"/>
  <c r="AB220" i="15"/>
  <c r="DL219" i="15"/>
  <c r="AB219" i="15"/>
  <c r="DL218" i="15"/>
  <c r="AB218" i="15"/>
  <c r="DL217" i="15"/>
  <c r="AB217" i="15"/>
  <c r="DL216" i="15"/>
  <c r="AB216" i="15"/>
  <c r="DL215" i="15"/>
  <c r="AB215" i="15"/>
  <c r="DL214" i="15"/>
  <c r="AB214" i="15"/>
  <c r="DL213" i="15"/>
  <c r="AB213" i="15"/>
  <c r="DL212" i="15"/>
  <c r="AB212" i="15"/>
  <c r="DL211" i="15"/>
  <c r="AB211" i="15"/>
  <c r="DL210" i="15"/>
  <c r="AB210" i="15"/>
  <c r="DL209" i="15"/>
  <c r="AB209" i="15"/>
  <c r="DL208" i="15"/>
  <c r="AB208" i="15"/>
  <c r="DL207" i="15"/>
  <c r="AB207" i="15"/>
  <c r="DL206" i="15"/>
  <c r="AB206" i="15"/>
  <c r="DL205" i="15"/>
  <c r="AB205" i="15"/>
  <c r="DL204" i="15"/>
  <c r="AB204" i="15"/>
  <c r="DL203" i="15"/>
  <c r="AB203" i="15"/>
  <c r="DL202" i="15"/>
  <c r="AB202" i="15"/>
  <c r="DL201" i="15"/>
  <c r="AB201" i="15"/>
  <c r="DL200" i="15"/>
  <c r="AB200" i="15"/>
  <c r="DL199" i="15"/>
  <c r="AB199" i="15"/>
  <c r="DL198" i="15"/>
  <c r="AB198" i="15"/>
  <c r="DL197" i="15"/>
  <c r="AB197" i="15"/>
  <c r="DL196" i="15"/>
  <c r="AB196" i="15"/>
  <c r="DL195" i="15"/>
  <c r="AB195" i="15"/>
  <c r="DL194" i="15"/>
  <c r="AB194" i="15"/>
  <c r="DL193" i="15"/>
  <c r="AB193" i="15"/>
  <c r="DL192" i="15"/>
  <c r="AB192" i="15"/>
  <c r="DL191" i="15"/>
  <c r="AB191" i="15"/>
  <c r="DL190" i="15"/>
  <c r="AB190" i="15"/>
  <c r="DL189" i="15"/>
  <c r="AB189" i="15"/>
  <c r="DL188" i="15"/>
  <c r="AB188" i="15"/>
  <c r="DL187" i="15"/>
  <c r="AB187" i="15"/>
  <c r="DL186" i="15"/>
  <c r="AB186" i="15"/>
  <c r="EJ144" i="15"/>
  <c r="BX144" i="15"/>
  <c r="AB144" i="15"/>
  <c r="DT143" i="15"/>
  <c r="AR143" i="15"/>
  <c r="EJ142" i="15"/>
  <c r="BX142" i="15"/>
  <c r="AB142" i="15"/>
  <c r="DT141" i="15"/>
  <c r="AR141" i="15"/>
  <c r="EJ140" i="15"/>
  <c r="BX140" i="15"/>
  <c r="AB140" i="15"/>
  <c r="DT133" i="15"/>
  <c r="AR133" i="15"/>
  <c r="EJ132" i="15"/>
  <c r="BX132" i="15"/>
  <c r="AB132" i="15"/>
  <c r="DT131" i="15"/>
  <c r="AR131" i="15"/>
  <c r="EJ130" i="15"/>
  <c r="BX130" i="15"/>
  <c r="AB130" i="15"/>
  <c r="DT118" i="15"/>
  <c r="AR118" i="15"/>
  <c r="EJ117" i="15"/>
  <c r="BX117" i="15"/>
  <c r="AB117" i="15"/>
  <c r="DT116" i="15"/>
  <c r="AR116" i="15"/>
  <c r="EJ115" i="15"/>
  <c r="BX115" i="15"/>
  <c r="AB115" i="15"/>
  <c r="DT114" i="15"/>
  <c r="AR114" i="15"/>
  <c r="EJ93" i="15"/>
  <c r="CF93" i="15"/>
  <c r="AJ93" i="15"/>
  <c r="EB92" i="15"/>
  <c r="BX92" i="15"/>
  <c r="AB92" i="15"/>
  <c r="DT91" i="15"/>
  <c r="BP91" i="15"/>
  <c r="T91" i="15"/>
  <c r="DL90" i="15"/>
  <c r="AR90" i="15"/>
  <c r="EJ89" i="15"/>
  <c r="CF89" i="15"/>
  <c r="AJ89" i="15"/>
  <c r="EB84" i="15"/>
  <c r="BX84" i="15"/>
  <c r="AB84" i="15"/>
  <c r="DT83" i="15"/>
  <c r="BP83" i="15"/>
  <c r="T83" i="15"/>
  <c r="DL82" i="15"/>
  <c r="AR82" i="15"/>
  <c r="EJ78" i="15"/>
  <c r="CF78" i="15"/>
  <c r="AJ78" i="15"/>
  <c r="EB77" i="15"/>
  <c r="BX77" i="15"/>
  <c r="AB77" i="15"/>
  <c r="DT76" i="15"/>
  <c r="BP76" i="15"/>
  <c r="T76" i="15"/>
  <c r="DL154" i="15"/>
  <c r="AB154" i="15"/>
  <c r="DT124" i="15"/>
  <c r="AR124" i="15"/>
  <c r="EJ109" i="15"/>
  <c r="CF109" i="15"/>
  <c r="AJ109" i="15"/>
  <c r="EB108" i="15"/>
  <c r="BX108" i="15"/>
  <c r="AB108" i="15"/>
  <c r="DT107" i="15"/>
  <c r="BP107" i="15"/>
  <c r="T107" i="15"/>
  <c r="DL106" i="15"/>
  <c r="AR106" i="15"/>
  <c r="EJ102" i="15"/>
  <c r="CF102" i="15"/>
  <c r="AJ102" i="15"/>
  <c r="EB101" i="15"/>
  <c r="BX101" i="15"/>
  <c r="AB101" i="15"/>
  <c r="DT100" i="15"/>
  <c r="BP100" i="15"/>
  <c r="T100" i="15"/>
  <c r="DL96" i="15"/>
  <c r="AR96" i="15"/>
  <c r="EJ95" i="15"/>
  <c r="CF95" i="15"/>
  <c r="AJ95" i="15"/>
  <c r="EB94" i="15"/>
  <c r="BX94" i="15"/>
  <c r="AB94" i="15"/>
  <c r="DT72" i="15"/>
  <c r="BP72" i="15"/>
  <c r="T72" i="15"/>
  <c r="DL71" i="15"/>
  <c r="AR71" i="15"/>
  <c r="EJ70" i="15"/>
  <c r="CF70" i="15"/>
  <c r="AJ70" i="15"/>
  <c r="EB69" i="15"/>
  <c r="BX69" i="15"/>
  <c r="AB69" i="15"/>
  <c r="DT68" i="15"/>
  <c r="BP68" i="15"/>
  <c r="AB68" i="15"/>
  <c r="EB63" i="15"/>
  <c r="BX63" i="15"/>
  <c r="AJ63" i="15"/>
  <c r="EJ62" i="15"/>
  <c r="CF62" i="15"/>
  <c r="AR62" i="15"/>
  <c r="ER61" i="15"/>
  <c r="DL61" i="15"/>
  <c r="AZ61" i="15"/>
  <c r="T61" i="15"/>
  <c r="DT57" i="15"/>
  <c r="BX57" i="15"/>
  <c r="AJ57" i="15"/>
  <c r="EJ56" i="15"/>
  <c r="CN56" i="15"/>
  <c r="AZ56" i="15"/>
  <c r="T56" i="15"/>
  <c r="DT55" i="15"/>
  <c r="BX55" i="15"/>
  <c r="AJ55" i="15"/>
  <c r="DL150" i="15"/>
  <c r="AB150" i="15"/>
  <c r="DT149" i="15"/>
  <c r="AJ149" i="15"/>
  <c r="EB148" i="15"/>
  <c r="BP148" i="15"/>
  <c r="T148" i="15"/>
  <c r="DL147" i="15"/>
  <c r="AJ147" i="15"/>
  <c r="EB146" i="15"/>
  <c r="BP146" i="15"/>
  <c r="T146" i="15"/>
  <c r="DL145" i="15"/>
  <c r="AJ145" i="15"/>
  <c r="EB139" i="15"/>
  <c r="BP139" i="15"/>
  <c r="T139" i="15"/>
  <c r="DL129" i="15"/>
  <c r="AJ129" i="15"/>
  <c r="EB128" i="15"/>
  <c r="BP128" i="15"/>
  <c r="T128" i="15"/>
  <c r="DL127" i="15"/>
  <c r="AJ127" i="15"/>
  <c r="EB126" i="15"/>
  <c r="BP126" i="15"/>
  <c r="T126" i="15"/>
  <c r="DL125" i="15"/>
  <c r="AJ125" i="15"/>
  <c r="EB88" i="15"/>
  <c r="BX88" i="15"/>
  <c r="AB88" i="15"/>
  <c r="DT87" i="15"/>
  <c r="BP87" i="15"/>
  <c r="T87" i="15"/>
  <c r="DL86" i="15"/>
  <c r="AR86" i="15"/>
  <c r="EJ85" i="15"/>
  <c r="CF85" i="15"/>
  <c r="AJ85" i="15"/>
  <c r="EB81" i="15"/>
  <c r="BX81" i="15"/>
  <c r="AB81" i="15"/>
  <c r="DT80" i="15"/>
  <c r="BP80" i="15"/>
  <c r="T80" i="15"/>
  <c r="DL79" i="15"/>
  <c r="AR79" i="15"/>
  <c r="EJ75" i="15"/>
  <c r="CF75" i="15"/>
  <c r="AJ75" i="15"/>
  <c r="EB74" i="15"/>
  <c r="BX74" i="15"/>
  <c r="AB74" i="15"/>
  <c r="DT73" i="15"/>
  <c r="BP73" i="15"/>
  <c r="T73" i="15"/>
  <c r="AJ185" i="15"/>
  <c r="DT184" i="15"/>
  <c r="AJ184" i="15"/>
  <c r="DT183" i="15"/>
  <c r="AJ183" i="15"/>
  <c r="DT182" i="15"/>
  <c r="AJ182" i="15"/>
  <c r="DT181" i="15"/>
  <c r="AJ181" i="15"/>
  <c r="DT180" i="15"/>
  <c r="AJ180" i="15"/>
  <c r="DT179" i="15"/>
  <c r="AJ179" i="15"/>
  <c r="DT178" i="15"/>
  <c r="AJ178" i="15"/>
  <c r="DT177" i="15"/>
  <c r="AJ177" i="15"/>
  <c r="DT176" i="15"/>
  <c r="AJ176" i="15"/>
  <c r="DT175" i="15"/>
  <c r="AJ175" i="15"/>
  <c r="DT174" i="15"/>
  <c r="AJ174" i="15"/>
  <c r="DT173" i="15"/>
  <c r="AJ173" i="15"/>
  <c r="DT172" i="15"/>
  <c r="AJ172" i="15"/>
  <c r="DT171" i="15"/>
  <c r="AJ171" i="15"/>
  <c r="DT170" i="15"/>
  <c r="AJ170" i="15"/>
  <c r="DT169" i="15"/>
  <c r="AJ169" i="15"/>
  <c r="DT168" i="15"/>
  <c r="AJ168" i="15"/>
  <c r="BX167" i="15"/>
  <c r="T167" i="15"/>
  <c r="BX166" i="15"/>
  <c r="T166" i="15"/>
  <c r="BX165" i="15"/>
  <c r="T165" i="15"/>
  <c r="BX164" i="15"/>
  <c r="T164" i="15"/>
  <c r="BX163" i="15"/>
  <c r="T163" i="15"/>
  <c r="BX162" i="15"/>
  <c r="T162" i="15"/>
  <c r="BX161" i="15"/>
  <c r="T161" i="15"/>
  <c r="BX160" i="15"/>
  <c r="T160" i="15"/>
  <c r="BX159" i="15"/>
  <c r="T159" i="15"/>
  <c r="BX158" i="15"/>
  <c r="T158" i="15"/>
  <c r="DL157" i="15"/>
  <c r="AB157" i="15"/>
  <c r="DT156" i="15"/>
  <c r="AJ156" i="15"/>
  <c r="EB155" i="15"/>
  <c r="BP155" i="15"/>
  <c r="EJ153" i="15"/>
  <c r="BX153" i="15"/>
  <c r="T153" i="15"/>
  <c r="DL152" i="15"/>
  <c r="AB152" i="15"/>
  <c r="DT151" i="15"/>
  <c r="AJ151" i="15"/>
  <c r="EB138" i="15"/>
  <c r="BP138" i="15"/>
  <c r="T138" i="15"/>
  <c r="DL137" i="15"/>
  <c r="AJ137" i="15"/>
  <c r="EB136" i="15"/>
  <c r="BP136" i="15"/>
  <c r="T136" i="15"/>
  <c r="DL135" i="15"/>
  <c r="AJ135" i="15"/>
  <c r="EB134" i="15"/>
  <c r="BP134" i="15"/>
  <c r="T134" i="15"/>
  <c r="DL123" i="15"/>
  <c r="AJ123" i="15"/>
  <c r="EB122" i="15"/>
  <c r="BP122" i="15"/>
  <c r="T122" i="15"/>
  <c r="DL121" i="15"/>
  <c r="AJ121" i="15"/>
  <c r="EB120" i="15"/>
  <c r="BP120" i="15"/>
  <c r="T120" i="15"/>
  <c r="DL119" i="15"/>
  <c r="AJ119" i="15"/>
  <c r="EB113" i="15"/>
  <c r="BP113" i="15"/>
  <c r="T113" i="15"/>
  <c r="DL112" i="15"/>
  <c r="AJ112" i="15"/>
  <c r="EB111" i="15"/>
  <c r="BX111" i="15"/>
  <c r="AB111" i="15"/>
  <c r="DT110" i="15"/>
  <c r="BP110" i="15"/>
  <c r="T110" i="15"/>
  <c r="DL105" i="15"/>
  <c r="AR105" i="15"/>
  <c r="EJ104" i="15"/>
  <c r="CF104" i="15"/>
  <c r="AJ104" i="15"/>
  <c r="EB103" i="15"/>
  <c r="BX103" i="15"/>
  <c r="AB103" i="15"/>
  <c r="DT99" i="15"/>
  <c r="BP99" i="15"/>
  <c r="T99" i="15"/>
  <c r="DL98" i="15"/>
  <c r="AR98" i="15"/>
  <c r="EJ97" i="15"/>
  <c r="CF97" i="15"/>
  <c r="AJ97" i="15"/>
  <c r="EB67" i="15"/>
  <c r="BX67" i="15"/>
  <c r="AJ67" i="15"/>
  <c r="EB66" i="15"/>
  <c r="BX66" i="15"/>
  <c r="AJ66" i="15"/>
  <c r="EB65" i="15"/>
  <c r="BX65" i="15"/>
  <c r="AJ65" i="15"/>
  <c r="EJ64" i="15"/>
  <c r="CF64" i="15"/>
  <c r="AR64" i="15"/>
  <c r="ER60" i="15"/>
  <c r="DL60" i="15"/>
  <c r="AZ60" i="15"/>
  <c r="T60" i="15"/>
  <c r="DT59" i="15"/>
  <c r="BP59" i="15"/>
  <c r="AB59" i="15"/>
  <c r="EB58" i="15"/>
  <c r="CF58" i="15"/>
  <c r="AR58" i="15"/>
  <c r="ER51" i="15"/>
  <c r="DL51" i="15"/>
  <c r="BP51" i="15"/>
  <c r="AB51" i="15"/>
  <c r="EB50" i="15"/>
  <c r="CF50" i="15"/>
  <c r="AR50" i="15"/>
  <c r="ER49" i="15"/>
  <c r="DL49" i="15"/>
  <c r="BP49" i="15"/>
  <c r="AB49" i="15"/>
  <c r="EB48" i="15"/>
  <c r="CF48" i="15"/>
  <c r="AR48" i="15"/>
  <c r="ER47" i="15"/>
  <c r="DL47" i="15"/>
  <c r="BP47" i="15"/>
  <c r="AB47" i="15"/>
  <c r="EB42" i="15"/>
  <c r="CF42" i="15"/>
  <c r="AR42" i="15"/>
  <c r="ER41" i="15"/>
  <c r="DL41" i="15"/>
  <c r="BP41" i="15"/>
  <c r="AB41" i="15"/>
  <c r="EB40" i="15"/>
  <c r="CF40" i="15"/>
  <c r="AR40" i="15"/>
  <c r="ER36" i="15"/>
  <c r="DL36" i="15"/>
  <c r="BP36" i="15"/>
  <c r="AB36" i="15"/>
  <c r="EB35" i="15"/>
  <c r="CF35" i="15"/>
  <c r="AR35" i="15"/>
  <c r="ER34" i="15"/>
  <c r="DL34" i="15"/>
  <c r="BP34" i="15"/>
  <c r="AB34" i="15"/>
  <c r="EB30" i="15"/>
  <c r="CF30" i="15"/>
  <c r="AR30" i="15"/>
  <c r="ER29" i="15"/>
  <c r="DL29" i="15"/>
  <c r="BP29" i="15"/>
  <c r="AB29" i="15"/>
  <c r="EJ28" i="15"/>
  <c r="CN28" i="15"/>
  <c r="AZ28" i="15"/>
  <c r="T28" i="15"/>
  <c r="EB27" i="15"/>
  <c r="CF27" i="15"/>
  <c r="AZ27" i="15"/>
  <c r="T27" i="15"/>
  <c r="EB26" i="15"/>
  <c r="CN26" i="15"/>
  <c r="BH26" i="15"/>
  <c r="AB26" i="15"/>
  <c r="EB54" i="15"/>
  <c r="CF54" i="15"/>
  <c r="AR54" i="15"/>
  <c r="ER53" i="15"/>
  <c r="DL53" i="15"/>
  <c r="BP53" i="15"/>
  <c r="AB53" i="15"/>
  <c r="EB52" i="15"/>
  <c r="CF52" i="15"/>
  <c r="AR52" i="15"/>
  <c r="ER46" i="15"/>
  <c r="DL46" i="15"/>
  <c r="BP46" i="15"/>
  <c r="AB46" i="15"/>
  <c r="EB45" i="15"/>
  <c r="CF45" i="15"/>
  <c r="AR45" i="15"/>
  <c r="ER44" i="15"/>
  <c r="DL44" i="15"/>
  <c r="BP44" i="15"/>
  <c r="AB44" i="15"/>
  <c r="EB43" i="15"/>
  <c r="CF43" i="15"/>
  <c r="AR43" i="15"/>
  <c r="ER39" i="15"/>
  <c r="DL39" i="15"/>
  <c r="BP39" i="15"/>
  <c r="AB39" i="15"/>
  <c r="EB38" i="15"/>
  <c r="CF38" i="15"/>
  <c r="AR38" i="15"/>
  <c r="ER37" i="15"/>
  <c r="DL37" i="15"/>
  <c r="BP37" i="15"/>
  <c r="AB37" i="15"/>
  <c r="EB33" i="15"/>
  <c r="CF33" i="15"/>
  <c r="AR33" i="15"/>
  <c r="ER32" i="15"/>
  <c r="DL32" i="15"/>
  <c r="BP32" i="15"/>
  <c r="AB32" i="15"/>
  <c r="EB31" i="15"/>
  <c r="CF31" i="15"/>
  <c r="AR31" i="15"/>
  <c r="EZ25" i="15"/>
  <c r="DT25" i="15"/>
  <c r="CF25" i="15"/>
  <c r="AZ25" i="15"/>
  <c r="T25" i="15"/>
  <c r="EB24" i="15"/>
  <c r="CN24" i="15"/>
  <c r="BH24" i="15"/>
  <c r="AB24" i="15"/>
  <c r="EJ23" i="15"/>
  <c r="CV23" i="15"/>
  <c r="BP23" i="15"/>
  <c r="AJ23" i="15"/>
  <c r="ER22" i="15"/>
  <c r="DL22" i="15"/>
  <c r="BX22" i="15"/>
  <c r="AR22" i="15"/>
  <c r="EZ21" i="15"/>
  <c r="DT21" i="15"/>
  <c r="CF21" i="15"/>
  <c r="AZ21" i="15"/>
  <c r="T21" i="15"/>
  <c r="EB20" i="15"/>
  <c r="CN20" i="15"/>
  <c r="BH20" i="15"/>
  <c r="AB20" i="15"/>
  <c r="EJ19" i="15"/>
  <c r="CV19" i="15"/>
  <c r="BP19" i="15"/>
  <c r="AJ19" i="15"/>
  <c r="ER18" i="15"/>
  <c r="DL18" i="15"/>
  <c r="BX18" i="15"/>
  <c r="AR18" i="15"/>
  <c r="EZ17" i="15"/>
  <c r="DT17" i="15"/>
  <c r="CF17" i="15"/>
  <c r="AZ17" i="15"/>
  <c r="T17" i="15"/>
  <c r="EB16" i="15"/>
  <c r="CN16" i="15"/>
  <c r="BH16" i="15"/>
  <c r="AB16" i="15"/>
  <c r="EJ15" i="15"/>
  <c r="CV15" i="15"/>
  <c r="BP15" i="15"/>
  <c r="AJ15" i="15"/>
  <c r="ER14" i="15"/>
  <c r="DL14" i="15"/>
  <c r="BX14" i="15"/>
  <c r="AR14" i="15"/>
  <c r="EZ13" i="15"/>
  <c r="DT13" i="15"/>
  <c r="CF13" i="15"/>
  <c r="AZ13" i="15"/>
  <c r="T13" i="15"/>
  <c r="EB12" i="15"/>
  <c r="CN12" i="15"/>
  <c r="BH12" i="15"/>
  <c r="AB12" i="15"/>
  <c r="EJ11" i="15"/>
  <c r="DD11" i="15"/>
  <c r="BX11" i="15"/>
  <c r="AR11" i="15"/>
  <c r="EZ10" i="15"/>
  <c r="DT10" i="15"/>
  <c r="CN10" i="15"/>
  <c r="BH10" i="15"/>
  <c r="AB10" i="15"/>
  <c r="EJ9" i="15"/>
  <c r="DD9" i="15"/>
  <c r="BX9" i="15"/>
  <c r="AR9" i="15"/>
  <c r="AB55" i="15"/>
  <c r="EJ8" i="15"/>
  <c r="DD8" i="15"/>
  <c r="BX8" i="15"/>
  <c r="AR8" i="15"/>
  <c r="EZ7" i="15"/>
  <c r="DT7" i="15"/>
  <c r="CN7" i="15"/>
  <c r="BH7" i="15"/>
  <c r="AB7" i="15"/>
  <c r="EJ6" i="15"/>
  <c r="DD6" i="15"/>
  <c r="BX6" i="15"/>
  <c r="AR6" i="15"/>
  <c r="EZ5" i="15"/>
  <c r="DT5" i="15"/>
  <c r="CN5" i="15"/>
  <c r="BH5" i="15"/>
  <c r="AB5" i="15"/>
  <c r="EJ4" i="15"/>
  <c r="DD4" i="15"/>
  <c r="BX4" i="15"/>
  <c r="AR4" i="15"/>
  <c r="EZ3" i="15"/>
  <c r="DT3" i="15"/>
  <c r="CN3" i="15"/>
  <c r="BH3" i="15"/>
  <c r="AB3" i="15"/>
  <c r="EJ2" i="15"/>
  <c r="DD2" i="15"/>
  <c r="BX2" i="15"/>
  <c r="AR2" i="15"/>
  <c r="EZ1" i="15"/>
  <c r="DT1" i="15"/>
  <c r="CN1" i="15"/>
  <c r="BH1" i="15"/>
  <c r="AB1" i="15"/>
  <c r="BP167" i="15"/>
  <c r="EB166" i="15"/>
  <c r="BP166" i="15"/>
  <c r="EB165" i="15"/>
  <c r="BP165" i="15"/>
  <c r="EB164" i="15"/>
  <c r="BP164" i="15"/>
  <c r="EB163" i="15"/>
  <c r="BP163" i="15"/>
  <c r="EB162" i="15"/>
  <c r="BP162" i="15"/>
  <c r="EB161" i="15"/>
  <c r="BP161" i="15"/>
  <c r="EB160" i="15"/>
  <c r="BP160" i="15"/>
  <c r="EB159" i="15"/>
  <c r="BP159" i="15"/>
  <c r="EB158" i="15"/>
  <c r="BP158" i="15"/>
  <c r="EJ157" i="15"/>
  <c r="BX157" i="15"/>
  <c r="T157" i="15"/>
  <c r="DL156" i="15"/>
  <c r="AB156" i="15"/>
  <c r="DT155" i="15"/>
  <c r="AJ155" i="15"/>
  <c r="EB153" i="15"/>
  <c r="BP153" i="15"/>
  <c r="EJ152" i="15"/>
  <c r="BX152" i="15"/>
  <c r="T152" i="15"/>
  <c r="DL151" i="15"/>
  <c r="AB151" i="15"/>
  <c r="DT138" i="15"/>
  <c r="AR138" i="15"/>
  <c r="EJ137" i="15"/>
  <c r="BX137" i="15"/>
  <c r="AB137" i="15"/>
  <c r="DT136" i="15"/>
  <c r="AR136" i="15"/>
  <c r="EJ135" i="15"/>
  <c r="BX135" i="15"/>
  <c r="AB135" i="15"/>
  <c r="DT134" i="15"/>
  <c r="AR134" i="15"/>
  <c r="EJ123" i="15"/>
  <c r="BX123" i="15"/>
  <c r="AB123" i="15"/>
  <c r="DT122" i="15"/>
  <c r="AR122" i="15"/>
  <c r="EJ121" i="15"/>
  <c r="BX121" i="15"/>
  <c r="AB121" i="15"/>
  <c r="DT120" i="15"/>
  <c r="AR120" i="15"/>
  <c r="EJ119" i="15"/>
  <c r="BX119" i="15"/>
  <c r="AB119" i="15"/>
  <c r="DT113" i="15"/>
  <c r="AR113" i="15"/>
  <c r="EJ112" i="15"/>
  <c r="BX112" i="15"/>
  <c r="AB112" i="15"/>
  <c r="DT111" i="15"/>
  <c r="BP111" i="15"/>
  <c r="T111" i="15"/>
  <c r="DL110" i="15"/>
  <c r="AR110" i="15"/>
  <c r="EJ105" i="15"/>
  <c r="CF105" i="15"/>
  <c r="AJ105" i="15"/>
  <c r="EB104" i="15"/>
  <c r="BX104" i="15"/>
  <c r="AB104" i="15"/>
  <c r="DT103" i="15"/>
  <c r="BP103" i="15"/>
  <c r="T103" i="15"/>
  <c r="DL99" i="15"/>
  <c r="AR99" i="15"/>
  <c r="EJ98" i="15"/>
  <c r="CF98" i="15"/>
  <c r="AJ98" i="15"/>
  <c r="EB97" i="15"/>
  <c r="BX97" i="15"/>
  <c r="AB97" i="15"/>
  <c r="DT67" i="15"/>
  <c r="BP67" i="15"/>
  <c r="AB67" i="15"/>
  <c r="DT66" i="15"/>
  <c r="BP66" i="15"/>
  <c r="AB66" i="15"/>
  <c r="DT65" i="15"/>
  <c r="BP65" i="15"/>
  <c r="AB65" i="15"/>
  <c r="EB64" i="15"/>
  <c r="BX64" i="15"/>
  <c r="AJ64" i="15"/>
  <c r="EJ60" i="15"/>
  <c r="CF60" i="15"/>
  <c r="AR60" i="15"/>
  <c r="ER59" i="15"/>
  <c r="DL59" i="15"/>
  <c r="AZ59" i="15"/>
  <c r="T59" i="15"/>
  <c r="DT58" i="15"/>
  <c r="BX58" i="15"/>
  <c r="AJ58" i="15"/>
  <c r="EJ51" i="15"/>
  <c r="CN51" i="15"/>
  <c r="AZ51" i="15"/>
  <c r="T51" i="15"/>
  <c r="DT50" i="15"/>
  <c r="BX50" i="15"/>
  <c r="AJ50" i="15"/>
  <c r="EJ49" i="15"/>
  <c r="CN49" i="15"/>
  <c r="AZ49" i="15"/>
  <c r="T49" i="15"/>
  <c r="DT48" i="15"/>
  <c r="BX48" i="15"/>
  <c r="AJ48" i="15"/>
  <c r="EJ47" i="15"/>
  <c r="CN47" i="15"/>
  <c r="AZ47" i="15"/>
  <c r="T47" i="15"/>
  <c r="DT42" i="15"/>
  <c r="BX42" i="15"/>
  <c r="AJ42" i="15"/>
  <c r="EJ41" i="15"/>
  <c r="CN41" i="15"/>
  <c r="AZ41" i="15"/>
  <c r="T41" i="15"/>
  <c r="DT40" i="15"/>
  <c r="BX40" i="15"/>
  <c r="AJ40" i="15"/>
  <c r="EJ36" i="15"/>
  <c r="CN36" i="15"/>
  <c r="AZ36" i="15"/>
  <c r="T36" i="15"/>
  <c r="DT35" i="15"/>
  <c r="BX35" i="15"/>
  <c r="AJ35" i="15"/>
  <c r="EJ34" i="15"/>
  <c r="CN34" i="15"/>
  <c r="AZ34" i="15"/>
  <c r="T34" i="15"/>
  <c r="DT30" i="15"/>
  <c r="BX30" i="15"/>
  <c r="AJ30" i="15"/>
  <c r="EJ29" i="15"/>
  <c r="CN29" i="15"/>
  <c r="AZ29" i="15"/>
  <c r="T29" i="15"/>
  <c r="EB28" i="15"/>
  <c r="CF28" i="15"/>
  <c r="AR28" i="15"/>
  <c r="EZ27" i="15"/>
  <c r="DT27" i="15"/>
  <c r="BX27" i="15"/>
  <c r="AR27" i="15"/>
  <c r="EZ26" i="15"/>
  <c r="DT26" i="15"/>
  <c r="CF26" i="15"/>
  <c r="AZ26" i="15"/>
  <c r="T26" i="15"/>
  <c r="DT54" i="15"/>
  <c r="BX54" i="15"/>
  <c r="AJ54" i="15"/>
  <c r="EJ53" i="15"/>
  <c r="CN53" i="15"/>
  <c r="AZ53" i="15"/>
  <c r="T53" i="15"/>
  <c r="DT52" i="15"/>
  <c r="BX52" i="15"/>
  <c r="AJ52" i="15"/>
  <c r="EJ46" i="15"/>
  <c r="CN46" i="15"/>
  <c r="AZ46" i="15"/>
  <c r="T46" i="15"/>
  <c r="DT45" i="15"/>
  <c r="BX45" i="15"/>
  <c r="AJ45" i="15"/>
  <c r="EJ44" i="15"/>
  <c r="CN44" i="15"/>
  <c r="AZ44" i="15"/>
  <c r="T44" i="15"/>
  <c r="DT43" i="15"/>
  <c r="BX43" i="15"/>
  <c r="AJ43" i="15"/>
  <c r="EJ39" i="15"/>
  <c r="CN39" i="15"/>
  <c r="AZ39" i="15"/>
  <c r="T39" i="15"/>
  <c r="DT38" i="15"/>
  <c r="BX38" i="15"/>
  <c r="AJ38" i="15"/>
  <c r="EJ37" i="15"/>
  <c r="CN37" i="15"/>
  <c r="AZ37" i="15"/>
  <c r="T37" i="15"/>
  <c r="DT33" i="15"/>
  <c r="BX33" i="15"/>
  <c r="AJ33" i="15"/>
  <c r="EJ32" i="15"/>
  <c r="CN32" i="15"/>
  <c r="AZ32" i="15"/>
  <c r="T32" i="15"/>
  <c r="DT31" i="15"/>
  <c r="BX31" i="15"/>
  <c r="AJ31" i="15"/>
  <c r="ER25" i="15"/>
  <c r="DL25" i="15"/>
  <c r="BX25" i="15"/>
  <c r="AR25" i="15"/>
  <c r="EZ24" i="15"/>
  <c r="DT24" i="15"/>
  <c r="CF24" i="15"/>
  <c r="AZ24" i="15"/>
  <c r="T24" i="15"/>
  <c r="EB23" i="15"/>
  <c r="CN23" i="15"/>
  <c r="BH23" i="15"/>
  <c r="AB23" i="15"/>
  <c r="EJ22" i="15"/>
  <c r="CV22" i="15"/>
  <c r="BP22" i="15"/>
  <c r="AJ22" i="15"/>
  <c r="ER21" i="15"/>
  <c r="DL21" i="15"/>
  <c r="BX21" i="15"/>
  <c r="AR21" i="15"/>
  <c r="EZ20" i="15"/>
  <c r="DT20" i="15"/>
  <c r="CF20" i="15"/>
  <c r="AZ20" i="15"/>
  <c r="T20" i="15"/>
  <c r="EB19" i="15"/>
  <c r="CN19" i="15"/>
  <c r="BH19" i="15"/>
  <c r="AB19" i="15"/>
  <c r="EJ18" i="15"/>
  <c r="CV18" i="15"/>
  <c r="BP18" i="15"/>
  <c r="AJ18" i="15"/>
  <c r="ER17" i="15"/>
  <c r="DL17" i="15"/>
  <c r="BX17" i="15"/>
  <c r="AR17" i="15"/>
  <c r="EZ16" i="15"/>
  <c r="DT16" i="15"/>
  <c r="CF16" i="15"/>
  <c r="AZ16" i="15"/>
  <c r="T16" i="15"/>
  <c r="EB15" i="15"/>
  <c r="CN15" i="15"/>
  <c r="BH15" i="15"/>
  <c r="AB15" i="15"/>
  <c r="EJ14" i="15"/>
  <c r="CV14" i="15"/>
  <c r="BP14" i="15"/>
  <c r="AJ14" i="15"/>
  <c r="ER13" i="15"/>
  <c r="DL13" i="15"/>
  <c r="BX13" i="15"/>
  <c r="AR13" i="15"/>
  <c r="EZ12" i="15"/>
  <c r="DT12" i="15"/>
  <c r="CF12" i="15"/>
  <c r="AZ12" i="15"/>
  <c r="T12" i="15"/>
  <c r="EB11" i="15"/>
  <c r="CV11" i="15"/>
  <c r="BP11" i="15"/>
  <c r="AJ11" i="15"/>
  <c r="ER10" i="15"/>
  <c r="DL10" i="15"/>
  <c r="CF10" i="15"/>
  <c r="AZ10" i="15"/>
  <c r="T10" i="15"/>
  <c r="EB9" i="15"/>
  <c r="CV9" i="15"/>
  <c r="BP9" i="15"/>
  <c r="AJ9" i="15"/>
  <c r="T55" i="15"/>
  <c r="EB8" i="15"/>
  <c r="CV8" i="15"/>
  <c r="BP8" i="15"/>
  <c r="AJ8" i="15"/>
  <c r="ER7" i="15"/>
  <c r="DL7" i="15"/>
  <c r="CF7" i="15"/>
  <c r="AZ7" i="15"/>
  <c r="T7" i="15"/>
  <c r="EB6" i="15"/>
  <c r="CV6" i="15"/>
  <c r="BP6" i="15"/>
  <c r="AJ6" i="15"/>
  <c r="ER5" i="15"/>
  <c r="DL5" i="15"/>
  <c r="CF5" i="15"/>
  <c r="AZ5" i="15"/>
  <c r="T5" i="15"/>
  <c r="EB4" i="15"/>
  <c r="CV4" i="15"/>
  <c r="BP4" i="15"/>
  <c r="AJ4" i="15"/>
  <c r="ER3" i="15"/>
  <c r="DL3" i="15"/>
  <c r="CF3" i="15"/>
  <c r="AZ3" i="15"/>
  <c r="T3" i="15"/>
  <c r="EB2" i="15"/>
  <c r="CV2" i="15"/>
  <c r="BP2" i="15"/>
  <c r="AJ2" i="15"/>
  <c r="ER1" i="15"/>
  <c r="DL1" i="15"/>
  <c r="CF1" i="15"/>
  <c r="AZ1" i="15"/>
  <c r="T1" i="15"/>
  <c r="DT167" i="15"/>
  <c r="AJ167" i="15"/>
  <c r="DT166" i="15"/>
  <c r="AJ166" i="15"/>
  <c r="DT165" i="15"/>
  <c r="AJ165" i="15"/>
  <c r="DT164" i="15"/>
  <c r="AJ164" i="15"/>
  <c r="DT163" i="15"/>
  <c r="AJ163" i="15"/>
  <c r="DT162" i="15"/>
  <c r="AJ162" i="15"/>
  <c r="DT161" i="15"/>
  <c r="AJ161" i="15"/>
  <c r="DT160" i="15"/>
  <c r="AJ160" i="15"/>
  <c r="DT159" i="15"/>
  <c r="AJ159" i="15"/>
  <c r="DT158" i="15"/>
  <c r="AJ158" i="15"/>
  <c r="EB157" i="15"/>
  <c r="BP157" i="15"/>
  <c r="EJ156" i="15"/>
  <c r="BX156" i="15"/>
  <c r="T156" i="15"/>
  <c r="DL155" i="15"/>
  <c r="AB155" i="15"/>
  <c r="DT153" i="15"/>
  <c r="AJ153" i="15"/>
  <c r="EB152" i="15"/>
  <c r="BP152" i="15"/>
  <c r="EJ151" i="15"/>
  <c r="BX151" i="15"/>
  <c r="T151" i="15"/>
  <c r="DL138" i="15"/>
  <c r="AJ138" i="15"/>
  <c r="EB137" i="15"/>
  <c r="BP137" i="15"/>
  <c r="T137" i="15"/>
  <c r="DL136" i="15"/>
  <c r="AJ136" i="15"/>
  <c r="EB135" i="15"/>
  <c r="BP135" i="15"/>
  <c r="T135" i="15"/>
  <c r="DL134" i="15"/>
  <c r="AJ134" i="15"/>
  <c r="EB123" i="15"/>
  <c r="BP123" i="15"/>
  <c r="T123" i="15"/>
  <c r="DL122" i="15"/>
  <c r="AJ122" i="15"/>
  <c r="EB121" i="15"/>
  <c r="BP121" i="15"/>
  <c r="T121" i="15"/>
  <c r="DL120" i="15"/>
  <c r="AJ120" i="15"/>
  <c r="EB119" i="15"/>
  <c r="BP119" i="15"/>
  <c r="T119" i="15"/>
  <c r="DL113" i="15"/>
  <c r="AJ113" i="15"/>
  <c r="EB112" i="15"/>
  <c r="BP112" i="15"/>
  <c r="T112" i="15"/>
  <c r="DL111" i="15"/>
  <c r="AR111" i="15"/>
  <c r="EJ110" i="15"/>
  <c r="CF110" i="15"/>
  <c r="AJ110" i="15"/>
  <c r="EB105" i="15"/>
  <c r="BX105" i="15"/>
  <c r="AB105" i="15"/>
  <c r="DT104" i="15"/>
  <c r="BP104" i="15"/>
  <c r="T104" i="15"/>
  <c r="DL103" i="15"/>
  <c r="AR103" i="15"/>
  <c r="EJ99" i="15"/>
  <c r="CF99" i="15"/>
  <c r="AJ99" i="15"/>
  <c r="EB98" i="15"/>
  <c r="BX98" i="15"/>
  <c r="AB98" i="15"/>
  <c r="DT97" i="15"/>
  <c r="BP97" i="15"/>
  <c r="T97" i="15"/>
  <c r="DL67" i="15"/>
  <c r="AZ67" i="15"/>
  <c r="T67" i="15"/>
  <c r="DL66" i="15"/>
  <c r="AZ66" i="15"/>
  <c r="T66" i="15"/>
  <c r="DL65" i="15"/>
  <c r="AZ65" i="15"/>
  <c r="T65" i="15"/>
  <c r="DT64" i="15"/>
  <c r="BP64" i="15"/>
  <c r="AB64" i="15"/>
  <c r="EB60" i="15"/>
  <c r="BX60" i="15"/>
  <c r="AJ60" i="15"/>
  <c r="EJ59" i="15"/>
  <c r="CF59" i="15"/>
  <c r="AR59" i="15"/>
  <c r="ER58" i="15"/>
  <c r="DL58" i="15"/>
  <c r="BP58" i="15"/>
  <c r="AB58" i="15"/>
  <c r="EB51" i="15"/>
  <c r="CF51" i="15"/>
  <c r="AR51" i="15"/>
  <c r="ER50" i="15"/>
  <c r="DL50" i="15"/>
  <c r="BP50" i="15"/>
  <c r="AB50" i="15"/>
  <c r="EB49" i="15"/>
  <c r="CF49" i="15"/>
  <c r="AR49" i="15"/>
  <c r="ER48" i="15"/>
  <c r="DL48" i="15"/>
  <c r="BP48" i="15"/>
  <c r="AB48" i="15"/>
  <c r="EB47" i="15"/>
  <c r="CF47" i="15"/>
  <c r="AR47" i="15"/>
  <c r="ER42" i="15"/>
  <c r="DL42" i="15"/>
  <c r="BP42" i="15"/>
  <c r="AB42" i="15"/>
  <c r="EB41" i="15"/>
  <c r="CF41" i="15"/>
  <c r="AR41" i="15"/>
  <c r="ER40" i="15"/>
  <c r="DL40" i="15"/>
  <c r="BP40" i="15"/>
  <c r="AB40" i="15"/>
  <c r="EB36" i="15"/>
  <c r="CF36" i="15"/>
  <c r="AR36" i="15"/>
  <c r="ER35" i="15"/>
  <c r="DL35" i="15"/>
  <c r="BP35" i="15"/>
  <c r="AB35" i="15"/>
  <c r="EB34" i="15"/>
  <c r="CF34" i="15"/>
  <c r="AR34" i="15"/>
  <c r="ER30" i="15"/>
  <c r="DL30" i="15"/>
  <c r="BP30" i="15"/>
  <c r="AB30" i="15"/>
  <c r="EB29" i="15"/>
  <c r="CF29" i="15"/>
  <c r="AR29" i="15"/>
  <c r="EZ28" i="15"/>
  <c r="DT28" i="15"/>
  <c r="BX28" i="15"/>
  <c r="AJ28" i="15"/>
  <c r="ER27" i="15"/>
  <c r="DL27" i="15"/>
  <c r="BP27" i="15"/>
  <c r="AJ27" i="15"/>
  <c r="ER26" i="15"/>
  <c r="DL26" i="15"/>
  <c r="BX26" i="15"/>
  <c r="AR26" i="15"/>
  <c r="ER54" i="15"/>
  <c r="DL54" i="15"/>
  <c r="BP54" i="15"/>
  <c r="AB54" i="15"/>
  <c r="EB53" i="15"/>
  <c r="CF53" i="15"/>
  <c r="AR53" i="15"/>
  <c r="ER52" i="15"/>
  <c r="DL52" i="15"/>
  <c r="BP52" i="15"/>
  <c r="AB52" i="15"/>
  <c r="EB46" i="15"/>
  <c r="CF46" i="15"/>
  <c r="AR46" i="15"/>
  <c r="ER45" i="15"/>
  <c r="DL45" i="15"/>
  <c r="BP45" i="15"/>
  <c r="AB45" i="15"/>
  <c r="EB44" i="15"/>
  <c r="CF44" i="15"/>
  <c r="AR44" i="15"/>
  <c r="ER43" i="15"/>
  <c r="DL43" i="15"/>
  <c r="BP43" i="15"/>
  <c r="AB43" i="15"/>
  <c r="EB39" i="15"/>
  <c r="CF39" i="15"/>
  <c r="AR39" i="15"/>
  <c r="ER38" i="15"/>
  <c r="DL38" i="15"/>
  <c r="BP38" i="15"/>
  <c r="AB38" i="15"/>
  <c r="EB37" i="15"/>
  <c r="CF37" i="15"/>
  <c r="AR37" i="15"/>
  <c r="ER33" i="15"/>
  <c r="DL33" i="15"/>
  <c r="BP33" i="15"/>
  <c r="AB33" i="15"/>
  <c r="EB32" i="15"/>
  <c r="CF32" i="15"/>
  <c r="AR32" i="15"/>
  <c r="ER31" i="15"/>
  <c r="DL31" i="15"/>
  <c r="BP31" i="15"/>
  <c r="AB31" i="15"/>
  <c r="EJ25" i="15"/>
  <c r="CV25" i="15"/>
  <c r="BP25" i="15"/>
  <c r="AJ25" i="15"/>
  <c r="ER24" i="15"/>
  <c r="DL24" i="15"/>
  <c r="BX24" i="15"/>
  <c r="AR24" i="15"/>
  <c r="EZ23" i="15"/>
  <c r="DT23" i="15"/>
  <c r="CF23" i="15"/>
  <c r="AZ23" i="15"/>
  <c r="T23" i="15"/>
  <c r="EB22" i="15"/>
  <c r="CN22" i="15"/>
  <c r="BH22" i="15"/>
  <c r="AB22" i="15"/>
  <c r="EJ21" i="15"/>
  <c r="CV21" i="15"/>
  <c r="BP21" i="15"/>
  <c r="AJ21" i="15"/>
  <c r="ER20" i="15"/>
  <c r="DL20" i="15"/>
  <c r="BX20" i="15"/>
  <c r="AR20" i="15"/>
  <c r="EZ19" i="15"/>
  <c r="DT19" i="15"/>
  <c r="CF19" i="15"/>
  <c r="AZ19" i="15"/>
  <c r="T19" i="15"/>
  <c r="EB18" i="15"/>
  <c r="CN18" i="15"/>
  <c r="BH18" i="15"/>
  <c r="AB18" i="15"/>
  <c r="EJ17" i="15"/>
  <c r="CV17" i="15"/>
  <c r="BP17" i="15"/>
  <c r="AJ17" i="15"/>
  <c r="ER16" i="15"/>
  <c r="DL16" i="15"/>
  <c r="BX16" i="15"/>
  <c r="AR16" i="15"/>
  <c r="EZ15" i="15"/>
  <c r="DT15" i="15"/>
  <c r="CF15" i="15"/>
  <c r="AZ15" i="15"/>
  <c r="T15" i="15"/>
  <c r="EB14" i="15"/>
  <c r="CN14" i="15"/>
  <c r="BH14" i="15"/>
  <c r="AB14" i="15"/>
  <c r="EJ13" i="15"/>
  <c r="CV13" i="15"/>
  <c r="BP13" i="15"/>
  <c r="AJ13" i="15"/>
  <c r="ER12" i="15"/>
  <c r="DL12" i="15"/>
  <c r="BX12" i="15"/>
  <c r="AR12" i="15"/>
  <c r="EZ11" i="15"/>
  <c r="DT11" i="15"/>
  <c r="CN11" i="15"/>
  <c r="BH11" i="15"/>
  <c r="AB11" i="15"/>
  <c r="EJ10" i="15"/>
  <c r="DD10" i="15"/>
  <c r="BX10" i="15"/>
  <c r="AR10" i="15"/>
  <c r="EZ9" i="15"/>
  <c r="DT9" i="15"/>
  <c r="CN9" i="15"/>
  <c r="BH9" i="15"/>
  <c r="AB9" i="15"/>
  <c r="EZ8" i="15"/>
  <c r="DT8" i="15"/>
  <c r="CN8" i="15"/>
  <c r="BH8" i="15"/>
  <c r="AB8" i="15"/>
  <c r="EJ7" i="15"/>
  <c r="DD7" i="15"/>
  <c r="BX7" i="15"/>
  <c r="AR7" i="15"/>
  <c r="EZ6" i="15"/>
  <c r="DT6" i="15"/>
  <c r="CN6" i="15"/>
  <c r="BH6" i="15"/>
  <c r="AB6" i="15"/>
  <c r="EJ5" i="15"/>
  <c r="DD5" i="15"/>
  <c r="BX5" i="15"/>
  <c r="AR5" i="15"/>
  <c r="EZ4" i="15"/>
  <c r="DT4" i="15"/>
  <c r="CN4" i="15"/>
  <c r="BH4" i="15"/>
  <c r="AB4" i="15"/>
  <c r="EJ3" i="15"/>
  <c r="DD3" i="15"/>
  <c r="BX3" i="15"/>
  <c r="AR3" i="15"/>
  <c r="EZ2" i="15"/>
  <c r="DT2" i="15"/>
  <c r="CN2" i="15"/>
  <c r="BH2" i="15"/>
  <c r="AB2" i="15"/>
  <c r="EJ1" i="15"/>
  <c r="DD1" i="15"/>
  <c r="BX1" i="15"/>
  <c r="AR1" i="15"/>
  <c r="DL167" i="15"/>
  <c r="AB167" i="15"/>
  <c r="DL166" i="15"/>
  <c r="AB166" i="15"/>
  <c r="DL165" i="15"/>
  <c r="AB165" i="15"/>
  <c r="DL164" i="15"/>
  <c r="AB164" i="15"/>
  <c r="DL163" i="15"/>
  <c r="AB163" i="15"/>
  <c r="DL162" i="15"/>
  <c r="AB162" i="15"/>
  <c r="DL161" i="15"/>
  <c r="AB161" i="15"/>
  <c r="DL160" i="15"/>
  <c r="AB160" i="15"/>
  <c r="DL159" i="15"/>
  <c r="AB159" i="15"/>
  <c r="DL158" i="15"/>
  <c r="AB158" i="15"/>
  <c r="DT157" i="15"/>
  <c r="AJ157" i="15"/>
  <c r="EB156" i="15"/>
  <c r="BP156" i="15"/>
  <c r="EJ155" i="15"/>
  <c r="BX155" i="15"/>
  <c r="T155" i="15"/>
  <c r="DL153" i="15"/>
  <c r="AB153" i="15"/>
  <c r="DT152" i="15"/>
  <c r="AJ152" i="15"/>
  <c r="EB151" i="15"/>
  <c r="BP151" i="15"/>
  <c r="EJ138" i="15"/>
  <c r="BX138" i="15"/>
  <c r="AB138" i="15"/>
  <c r="DT137" i="15"/>
  <c r="AR137" i="15"/>
  <c r="EJ136" i="15"/>
  <c r="BX136" i="15"/>
  <c r="AB136" i="15"/>
  <c r="DT135" i="15"/>
  <c r="AR135" i="15"/>
  <c r="EJ134" i="15"/>
  <c r="BX134" i="15"/>
  <c r="AB134" i="15"/>
  <c r="DT123" i="15"/>
  <c r="AR123" i="15"/>
  <c r="EJ122" i="15"/>
  <c r="BX122" i="15"/>
  <c r="AB122" i="15"/>
  <c r="DT121" i="15"/>
  <c r="AR121" i="15"/>
  <c r="EJ120" i="15"/>
  <c r="BX120" i="15"/>
  <c r="AB120" i="15"/>
  <c r="DT119" i="15"/>
  <c r="AR119" i="15"/>
  <c r="EJ113" i="15"/>
  <c r="BX113" i="15"/>
  <c r="AB113" i="15"/>
  <c r="DT112" i="15"/>
  <c r="AR112" i="15"/>
  <c r="EJ111" i="15"/>
  <c r="CF111" i="15"/>
  <c r="AJ111" i="15"/>
  <c r="EB110" i="15"/>
  <c r="BX110" i="15"/>
  <c r="AB110" i="15"/>
  <c r="DT105" i="15"/>
  <c r="BP105" i="15"/>
  <c r="T105" i="15"/>
  <c r="DL104" i="15"/>
  <c r="AR104" i="15"/>
  <c r="EJ103" i="15"/>
  <c r="CF103" i="15"/>
  <c r="AJ103" i="15"/>
  <c r="EB99" i="15"/>
  <c r="BX99" i="15"/>
  <c r="AB99" i="15"/>
  <c r="DT98" i="15"/>
  <c r="BP98" i="15"/>
  <c r="T98" i="15"/>
  <c r="DL97" i="15"/>
  <c r="AR97" i="15"/>
  <c r="EJ67" i="15"/>
  <c r="CF67" i="15"/>
  <c r="AR67" i="15"/>
  <c r="EJ66" i="15"/>
  <c r="CF66" i="15"/>
  <c r="AR66" i="15"/>
  <c r="EJ65" i="15"/>
  <c r="CF65" i="15"/>
  <c r="AR65" i="15"/>
  <c r="ER64" i="15"/>
  <c r="DL64" i="15"/>
  <c r="AZ64" i="15"/>
  <c r="T64" i="15"/>
  <c r="DT60" i="15"/>
  <c r="BP60" i="15"/>
  <c r="AB60" i="15"/>
  <c r="EB59" i="15"/>
  <c r="BX59" i="15"/>
  <c r="AJ59" i="15"/>
  <c r="EJ58" i="15"/>
  <c r="CN58" i="15"/>
  <c r="AZ58" i="15"/>
  <c r="T58" i="15"/>
  <c r="DT51" i="15"/>
  <c r="BX51" i="15"/>
  <c r="AJ51" i="15"/>
  <c r="EJ50" i="15"/>
  <c r="CN50" i="15"/>
  <c r="AZ50" i="15"/>
  <c r="T50" i="15"/>
  <c r="DT49" i="15"/>
  <c r="BX49" i="15"/>
  <c r="AJ49" i="15"/>
  <c r="EJ48" i="15"/>
  <c r="CN48" i="15"/>
  <c r="AZ48" i="15"/>
  <c r="T48" i="15"/>
  <c r="DT47" i="15"/>
  <c r="BX47" i="15"/>
  <c r="AJ47" i="15"/>
  <c r="EJ42" i="15"/>
  <c r="CN42" i="15"/>
  <c r="AZ42" i="15"/>
  <c r="T42" i="15"/>
  <c r="DT41" i="15"/>
  <c r="BX41" i="15"/>
  <c r="AJ41" i="15"/>
  <c r="EJ40" i="15"/>
  <c r="CN40" i="15"/>
  <c r="AZ40" i="15"/>
  <c r="T40" i="15"/>
  <c r="DT36" i="15"/>
  <c r="BX36" i="15"/>
  <c r="AJ36" i="15"/>
  <c r="EJ35" i="15"/>
  <c r="CN35" i="15"/>
  <c r="AZ35" i="15"/>
  <c r="T35" i="15"/>
  <c r="DT34" i="15"/>
  <c r="BX34" i="15"/>
  <c r="AJ34" i="15"/>
  <c r="EJ30" i="15"/>
  <c r="CN30" i="15"/>
  <c r="AZ30" i="15"/>
  <c r="T30" i="15"/>
  <c r="DT29" i="15"/>
  <c r="BX29" i="15"/>
  <c r="AJ29" i="15"/>
  <c r="ER28" i="15"/>
  <c r="DL28" i="15"/>
  <c r="BP28" i="15"/>
  <c r="AB28" i="15"/>
  <c r="EJ27" i="15"/>
  <c r="CN27" i="15"/>
  <c r="BH27" i="15"/>
  <c r="AB27" i="15"/>
  <c r="EJ26" i="15"/>
  <c r="CV26" i="15"/>
  <c r="BP26" i="15"/>
  <c r="AJ26" i="15"/>
  <c r="EJ54" i="15"/>
  <c r="CN54" i="15"/>
  <c r="AZ54" i="15"/>
  <c r="T54" i="15"/>
  <c r="DT53" i="15"/>
  <c r="BX53" i="15"/>
  <c r="AJ53" i="15"/>
  <c r="EJ52" i="15"/>
  <c r="CN52" i="15"/>
  <c r="AZ52" i="15"/>
  <c r="T52" i="15"/>
  <c r="DT46" i="15"/>
  <c r="BX46" i="15"/>
  <c r="AJ46" i="15"/>
  <c r="EJ45" i="15"/>
  <c r="CN45" i="15"/>
  <c r="AZ45" i="15"/>
  <c r="T45" i="15"/>
  <c r="DT44" i="15"/>
  <c r="BX44" i="15"/>
  <c r="AJ44" i="15"/>
  <c r="EJ43" i="15"/>
  <c r="CN43" i="15"/>
  <c r="AZ43" i="15"/>
  <c r="T43" i="15"/>
  <c r="DT39" i="15"/>
  <c r="BX39" i="15"/>
  <c r="AJ39" i="15"/>
  <c r="EJ38" i="15"/>
  <c r="CN38" i="15"/>
  <c r="AZ38" i="15"/>
  <c r="T38" i="15"/>
  <c r="DT37" i="15"/>
  <c r="BX37" i="15"/>
  <c r="AJ37" i="15"/>
  <c r="EJ33" i="15"/>
  <c r="CN33" i="15"/>
  <c r="AZ33" i="15"/>
  <c r="T33" i="15"/>
  <c r="DT32" i="15"/>
  <c r="BX32" i="15"/>
  <c r="AJ32" i="15"/>
  <c r="EJ31" i="15"/>
  <c r="CN31" i="15"/>
  <c r="AZ31" i="15"/>
  <c r="T31" i="15"/>
  <c r="EB25" i="15"/>
  <c r="CN25" i="15"/>
  <c r="BH25" i="15"/>
  <c r="AB25" i="15"/>
  <c r="EJ24" i="15"/>
  <c r="CV24" i="15"/>
  <c r="BP24" i="15"/>
  <c r="AJ24" i="15"/>
  <c r="ER23" i="15"/>
  <c r="DL23" i="15"/>
  <c r="BX23" i="15"/>
  <c r="AR23" i="15"/>
  <c r="EZ22" i="15"/>
  <c r="DT22" i="15"/>
  <c r="CF22" i="15"/>
  <c r="AZ22" i="15"/>
  <c r="T22" i="15"/>
  <c r="EB21" i="15"/>
  <c r="CN21" i="15"/>
  <c r="BH21" i="15"/>
  <c r="AB21" i="15"/>
  <c r="EJ20" i="15"/>
  <c r="CV20" i="15"/>
  <c r="BP20" i="15"/>
  <c r="AJ20" i="15"/>
  <c r="ER19" i="15"/>
  <c r="DL19" i="15"/>
  <c r="BX19" i="15"/>
  <c r="AR19" i="15"/>
  <c r="EZ18" i="15"/>
  <c r="DT18" i="15"/>
  <c r="CF18" i="15"/>
  <c r="AZ18" i="15"/>
  <c r="T18" i="15"/>
  <c r="EB17" i="15"/>
  <c r="CN17" i="15"/>
  <c r="BH17" i="15"/>
  <c r="AB17" i="15"/>
  <c r="EJ16" i="15"/>
  <c r="CV16" i="15"/>
  <c r="BP16" i="15"/>
  <c r="AJ16" i="15"/>
  <c r="ER15" i="15"/>
  <c r="DL15" i="15"/>
  <c r="BX15" i="15"/>
  <c r="AR15" i="15"/>
  <c r="EZ14" i="15"/>
  <c r="DT14" i="15"/>
  <c r="CF14" i="15"/>
  <c r="AZ14" i="15"/>
  <c r="T14" i="15"/>
  <c r="EB13" i="15"/>
  <c r="CN13" i="15"/>
  <c r="BH13" i="15"/>
  <c r="AB13" i="15"/>
  <c r="EJ12" i="15"/>
  <c r="CV12" i="15"/>
  <c r="BP12" i="15"/>
  <c r="AJ12" i="15"/>
  <c r="ER11" i="15"/>
  <c r="DL11" i="15"/>
  <c r="CF11" i="15"/>
  <c r="AZ11" i="15"/>
  <c r="T11" i="15"/>
  <c r="EB10" i="15"/>
  <c r="CV10" i="15"/>
  <c r="BP10" i="15"/>
  <c r="AJ10" i="15"/>
  <c r="ER9" i="15"/>
  <c r="DL9" i="15"/>
  <c r="CF9" i="15"/>
  <c r="AZ9" i="15"/>
  <c r="T9" i="15"/>
  <c r="ER8" i="15"/>
  <c r="DL8" i="15"/>
  <c r="CF8" i="15"/>
  <c r="AZ8" i="15"/>
  <c r="T8" i="15"/>
  <c r="EB7" i="15"/>
  <c r="CV7" i="15"/>
  <c r="BP7" i="15"/>
  <c r="AJ7" i="15"/>
  <c r="ER6" i="15"/>
  <c r="DL6" i="15"/>
  <c r="CF6" i="15"/>
  <c r="AZ6" i="15"/>
  <c r="T6" i="15"/>
  <c r="EB5" i="15"/>
  <c r="CV5" i="15"/>
  <c r="BP5" i="15"/>
  <c r="AJ5" i="15"/>
  <c r="ER4" i="15"/>
  <c r="DL4" i="15"/>
  <c r="CF4" i="15"/>
  <c r="AZ4" i="15"/>
  <c r="T4" i="15"/>
  <c r="EB3" i="15"/>
  <c r="CV3" i="15"/>
  <c r="BP3" i="15"/>
  <c r="AJ3" i="15"/>
  <c r="ER2" i="15"/>
  <c r="DL2" i="15"/>
  <c r="CF2" i="15"/>
  <c r="AZ2" i="15"/>
  <c r="T2" i="15"/>
  <c r="EB1" i="15"/>
  <c r="CV1" i="15"/>
  <c r="BP1" i="15"/>
  <c r="AJ1" i="15"/>
  <c r="T758" i="14"/>
  <c r="T754" i="14"/>
  <c r="T750" i="14"/>
  <c r="T746" i="14"/>
  <c r="T744" i="14"/>
  <c r="T742" i="14"/>
  <c r="T740" i="14"/>
  <c r="T738" i="14"/>
  <c r="T736" i="14"/>
  <c r="T734" i="14"/>
  <c r="T732" i="14"/>
  <c r="T730" i="14"/>
  <c r="T728" i="14"/>
  <c r="T726" i="14"/>
  <c r="T724" i="14"/>
  <c r="T722" i="14"/>
  <c r="T720" i="14"/>
  <c r="T718" i="14"/>
  <c r="T716" i="14"/>
  <c r="T714" i="14"/>
  <c r="T712" i="14"/>
  <c r="T710" i="14"/>
  <c r="T708" i="14"/>
  <c r="T706" i="14"/>
  <c r="T704" i="14"/>
  <c r="T702" i="14"/>
  <c r="T700" i="14"/>
  <c r="T698" i="14"/>
  <c r="T696" i="14"/>
  <c r="T694" i="14"/>
  <c r="T692" i="14"/>
  <c r="T690" i="14"/>
  <c r="T688" i="14"/>
  <c r="T686" i="14"/>
  <c r="T684" i="14"/>
  <c r="T682" i="14"/>
  <c r="T680" i="14"/>
  <c r="T678" i="14"/>
  <c r="T676" i="14"/>
  <c r="T674" i="14"/>
  <c r="T672" i="14"/>
  <c r="T670" i="14"/>
  <c r="T668" i="14"/>
  <c r="T666" i="14"/>
  <c r="T664" i="14"/>
  <c r="T662" i="14"/>
  <c r="T660" i="14"/>
  <c r="T658" i="14"/>
  <c r="T656" i="14"/>
  <c r="T654" i="14"/>
  <c r="T652" i="14"/>
  <c r="T650" i="14"/>
  <c r="T648" i="14"/>
  <c r="T646" i="14"/>
  <c r="T644" i="14"/>
  <c r="T642" i="14"/>
  <c r="T640" i="14"/>
  <c r="T638" i="14"/>
  <c r="T636" i="14"/>
  <c r="T634" i="14"/>
  <c r="T632" i="14"/>
  <c r="T630" i="14"/>
  <c r="T628" i="14"/>
  <c r="T626" i="14"/>
  <c r="T624" i="14"/>
  <c r="T622" i="14"/>
  <c r="T620" i="14"/>
  <c r="T618" i="14"/>
  <c r="T616" i="14"/>
  <c r="T614" i="14"/>
  <c r="T612" i="14"/>
  <c r="T610" i="14"/>
  <c r="T608" i="14"/>
  <c r="T606" i="14"/>
  <c r="T604" i="14"/>
  <c r="T602" i="14"/>
  <c r="T600" i="14"/>
  <c r="T598" i="14"/>
  <c r="T596" i="14"/>
  <c r="T594" i="14"/>
  <c r="T592" i="14"/>
  <c r="T590" i="14"/>
  <c r="T588" i="14"/>
  <c r="T586" i="14"/>
  <c r="T584" i="14"/>
  <c r="T582" i="14"/>
  <c r="T580" i="14"/>
  <c r="T578" i="14"/>
  <c r="T576" i="14"/>
  <c r="T574" i="14"/>
  <c r="T572" i="14"/>
  <c r="T570" i="14"/>
  <c r="T568" i="14"/>
  <c r="T566" i="14"/>
  <c r="T564" i="14"/>
  <c r="T562" i="14"/>
  <c r="T560" i="14"/>
  <c r="T558" i="14"/>
  <c r="T556" i="14"/>
  <c r="T554" i="14"/>
  <c r="T552" i="14"/>
  <c r="T550" i="14"/>
  <c r="T548" i="14"/>
  <c r="T546" i="14"/>
  <c r="T544" i="14"/>
  <c r="T542" i="14"/>
  <c r="T540" i="14"/>
  <c r="T538" i="14"/>
  <c r="T536" i="14"/>
  <c r="T534" i="14"/>
  <c r="T532" i="14"/>
  <c r="T530" i="14"/>
  <c r="T528" i="14"/>
  <c r="T526" i="14"/>
  <c r="T524" i="14"/>
  <c r="T522" i="14"/>
  <c r="T520" i="14"/>
  <c r="T518" i="14"/>
  <c r="T516" i="14"/>
  <c r="T514" i="14"/>
  <c r="T512" i="14"/>
  <c r="T510" i="14"/>
  <c r="T508" i="14"/>
  <c r="T506" i="14"/>
  <c r="T504" i="14"/>
  <c r="T502" i="14"/>
  <c r="T500" i="14"/>
  <c r="T498" i="14"/>
  <c r="T496" i="14"/>
  <c r="T494" i="14"/>
  <c r="T492" i="14"/>
  <c r="T490" i="14"/>
  <c r="T488" i="14"/>
  <c r="T486" i="14"/>
  <c r="T484" i="14"/>
  <c r="T482" i="14"/>
  <c r="T480" i="14"/>
  <c r="T478" i="14"/>
  <c r="T476" i="14"/>
  <c r="T474" i="14"/>
  <c r="T472" i="14"/>
  <c r="T470" i="14"/>
  <c r="T468" i="14"/>
  <c r="T466" i="14"/>
  <c r="T464" i="14"/>
  <c r="T462" i="14"/>
  <c r="T460" i="14"/>
  <c r="T458" i="14"/>
  <c r="T456" i="14"/>
  <c r="T454" i="14"/>
  <c r="T452" i="14"/>
  <c r="T450" i="14"/>
  <c r="T448" i="14"/>
  <c r="T446" i="14"/>
  <c r="T444" i="14"/>
  <c r="T442" i="14"/>
  <c r="T440" i="14"/>
  <c r="T438" i="14"/>
  <c r="T436" i="14"/>
  <c r="T434" i="14"/>
  <c r="T432" i="14"/>
  <c r="T430" i="14"/>
  <c r="T428" i="14"/>
  <c r="T426" i="14"/>
  <c r="T424" i="14"/>
  <c r="T422" i="14"/>
  <c r="T420" i="14"/>
  <c r="T418" i="14"/>
  <c r="T416" i="14"/>
  <c r="T414" i="14"/>
  <c r="T412" i="14"/>
  <c r="T410" i="14"/>
  <c r="T408" i="14"/>
  <c r="T406" i="14"/>
  <c r="T404" i="14"/>
  <c r="T402" i="14"/>
  <c r="T400" i="14"/>
  <c r="T398" i="14"/>
  <c r="T396" i="14"/>
  <c r="T394" i="14"/>
  <c r="T392" i="14"/>
  <c r="T390" i="14"/>
  <c r="T388" i="14"/>
  <c r="T386" i="14"/>
  <c r="T384" i="14"/>
  <c r="T382" i="14"/>
  <c r="DT380" i="14"/>
  <c r="DL379" i="14"/>
  <c r="T378" i="14"/>
  <c r="DT376" i="14"/>
  <c r="DL375" i="14"/>
  <c r="T374" i="14"/>
  <c r="DT372" i="14"/>
  <c r="DL371" i="14"/>
  <c r="T370" i="14"/>
  <c r="T369" i="14"/>
  <c r="T368" i="14"/>
  <c r="T367" i="14"/>
  <c r="T366" i="14"/>
  <c r="T365" i="14"/>
  <c r="T364" i="14"/>
  <c r="T363" i="14"/>
  <c r="T362" i="14"/>
  <c r="T361" i="14"/>
  <c r="T360" i="14"/>
  <c r="T359" i="14"/>
  <c r="T358" i="14"/>
  <c r="T357" i="14"/>
  <c r="T356" i="14"/>
  <c r="T355" i="14"/>
  <c r="T354" i="14"/>
  <c r="T353" i="14"/>
  <c r="T352" i="14"/>
  <c r="T351" i="14"/>
  <c r="T350" i="14"/>
  <c r="T349" i="14"/>
  <c r="T348" i="14"/>
  <c r="T347" i="14"/>
  <c r="T346" i="14"/>
  <c r="T345" i="14"/>
  <c r="T344" i="14"/>
  <c r="T343" i="14"/>
  <c r="T342" i="14"/>
  <c r="T341" i="14"/>
  <c r="T340" i="14"/>
  <c r="T339" i="14"/>
  <c r="T338" i="14"/>
  <c r="T337" i="14"/>
  <c r="T336" i="14"/>
  <c r="T335" i="14"/>
  <c r="T334" i="14"/>
  <c r="T333" i="14"/>
  <c r="T332" i="14"/>
  <c r="T331" i="14"/>
  <c r="T330" i="14"/>
  <c r="T329" i="14"/>
  <c r="T328" i="14"/>
  <c r="T327" i="14"/>
  <c r="T326" i="14"/>
  <c r="T325" i="14"/>
  <c r="T324" i="14"/>
  <c r="T323" i="14"/>
  <c r="T322" i="14"/>
  <c r="T321" i="14"/>
  <c r="T320" i="14"/>
  <c r="T319" i="14"/>
  <c r="T318" i="14"/>
  <c r="T317" i="14"/>
  <c r="T316" i="14"/>
  <c r="T315" i="14"/>
  <c r="T314" i="14"/>
  <c r="T313" i="14"/>
  <c r="T312" i="14"/>
  <c r="T311" i="14"/>
  <c r="T310" i="14"/>
  <c r="T309" i="14"/>
  <c r="T308" i="14"/>
  <c r="T307" i="14"/>
  <c r="T306" i="14"/>
  <c r="T305" i="14"/>
  <c r="T304" i="14"/>
  <c r="T303" i="14"/>
  <c r="T302" i="14"/>
  <c r="T301" i="14"/>
  <c r="T300" i="14"/>
  <c r="T299" i="14"/>
  <c r="T298" i="14"/>
  <c r="T297" i="14"/>
  <c r="T296" i="14"/>
  <c r="T295" i="14"/>
  <c r="T294" i="14"/>
  <c r="T293" i="14"/>
  <c r="T292" i="14"/>
  <c r="T291" i="14"/>
  <c r="T290" i="14"/>
  <c r="T289" i="14"/>
  <c r="T288" i="14"/>
  <c r="T287" i="14"/>
  <c r="T286" i="14"/>
  <c r="T285" i="14"/>
  <c r="T284" i="14"/>
  <c r="T283" i="14"/>
  <c r="T282" i="14"/>
  <c r="T281" i="14"/>
  <c r="T280" i="14"/>
  <c r="T279" i="14"/>
  <c r="T278" i="14"/>
  <c r="T277" i="14"/>
  <c r="T276" i="14"/>
  <c r="T275" i="14"/>
  <c r="T274" i="14"/>
  <c r="T273" i="14"/>
  <c r="T272" i="14"/>
  <c r="T271" i="14"/>
  <c r="T270" i="14"/>
  <c r="T269" i="14"/>
  <c r="T268" i="14"/>
  <c r="T267" i="14"/>
  <c r="T266" i="14"/>
  <c r="T265" i="14"/>
  <c r="T264" i="14"/>
  <c r="T263" i="14"/>
  <c r="T262" i="14"/>
  <c r="T261" i="14"/>
  <c r="T260" i="14"/>
  <c r="T259" i="14"/>
  <c r="T258" i="14"/>
  <c r="T257" i="14"/>
  <c r="T256" i="14"/>
  <c r="T255" i="14"/>
  <c r="T254" i="14"/>
  <c r="T253" i="14"/>
  <c r="T252" i="14"/>
  <c r="T251" i="14"/>
  <c r="T250" i="14"/>
  <c r="AB249" i="14"/>
  <c r="BP248" i="14"/>
  <c r="DL247" i="14"/>
  <c r="DT246" i="14"/>
  <c r="T246" i="14"/>
  <c r="AB245" i="14"/>
  <c r="BP244" i="14"/>
  <c r="DL243" i="14"/>
  <c r="DT242" i="14"/>
  <c r="T242" i="14"/>
  <c r="AB241" i="14"/>
  <c r="BP240" i="14"/>
  <c r="DL239" i="14"/>
  <c r="DT238" i="14"/>
  <c r="T238" i="14"/>
  <c r="AB237" i="14"/>
  <c r="BP236" i="14"/>
  <c r="DL235" i="14"/>
  <c r="DT234" i="14"/>
  <c r="T234" i="14"/>
  <c r="AB233" i="14"/>
  <c r="BP232" i="14"/>
  <c r="DL231" i="14"/>
  <c r="DT230" i="14"/>
  <c r="T230" i="14"/>
  <c r="AB229" i="14"/>
  <c r="BP228" i="14"/>
  <c r="DL227" i="14"/>
  <c r="DT226" i="14"/>
  <c r="T226" i="14"/>
  <c r="AB225" i="14"/>
  <c r="BP224" i="14"/>
  <c r="DL223" i="14"/>
  <c r="DT222" i="14"/>
  <c r="T222" i="14"/>
  <c r="AB221" i="14"/>
  <c r="BP220" i="14"/>
  <c r="DL219" i="14"/>
  <c r="DT218" i="14"/>
  <c r="T218" i="14"/>
  <c r="AB217" i="14"/>
  <c r="BP216" i="14"/>
  <c r="DL215" i="14"/>
  <c r="DT214" i="14"/>
  <c r="T214" i="14"/>
  <c r="AB213" i="14"/>
  <c r="BP212" i="14"/>
  <c r="T757" i="14"/>
  <c r="T753" i="14"/>
  <c r="T749" i="14"/>
  <c r="DL745" i="14"/>
  <c r="DL743" i="14"/>
  <c r="DL741" i="14"/>
  <c r="DL739" i="14"/>
  <c r="DL737" i="14"/>
  <c r="DL735" i="14"/>
  <c r="DL733" i="14"/>
  <c r="DL731" i="14"/>
  <c r="DL729" i="14"/>
  <c r="DL727" i="14"/>
  <c r="DL725" i="14"/>
  <c r="DL723" i="14"/>
  <c r="DL721" i="14"/>
  <c r="DL719" i="14"/>
  <c r="DL717" i="14"/>
  <c r="DL715" i="14"/>
  <c r="DL713" i="14"/>
  <c r="DL711" i="14"/>
  <c r="DL709" i="14"/>
  <c r="DL707" i="14"/>
  <c r="DL705" i="14"/>
  <c r="DL703" i="14"/>
  <c r="DL701" i="14"/>
  <c r="DL699" i="14"/>
  <c r="DL697" i="14"/>
  <c r="DL695" i="14"/>
  <c r="DL693" i="14"/>
  <c r="DL691" i="14"/>
  <c r="DL689" i="14"/>
  <c r="DL687" i="14"/>
  <c r="DL685" i="14"/>
  <c r="DL683" i="14"/>
  <c r="DL681" i="14"/>
  <c r="DL679" i="14"/>
  <c r="DL677" i="14"/>
  <c r="DL675" i="14"/>
  <c r="DL673" i="14"/>
  <c r="DL671" i="14"/>
  <c r="DL669" i="14"/>
  <c r="DL667" i="14"/>
  <c r="DL665" i="14"/>
  <c r="DL663" i="14"/>
  <c r="DL661" i="14"/>
  <c r="DL659" i="14"/>
  <c r="DL657" i="14"/>
  <c r="DL655" i="14"/>
  <c r="DL653" i="14"/>
  <c r="DL651" i="14"/>
  <c r="DL649" i="14"/>
  <c r="DL647" i="14"/>
  <c r="DL645" i="14"/>
  <c r="DL643" i="14"/>
  <c r="DL641" i="14"/>
  <c r="DL639" i="14"/>
  <c r="DL637" i="14"/>
  <c r="DL635" i="14"/>
  <c r="DL633" i="14"/>
  <c r="DL631" i="14"/>
  <c r="DL629" i="14"/>
  <c r="DL627" i="14"/>
  <c r="DL625" i="14"/>
  <c r="DL623" i="14"/>
  <c r="DL621" i="14"/>
  <c r="DL619" i="14"/>
  <c r="DL617" i="14"/>
  <c r="DL615" i="14"/>
  <c r="DL613" i="14"/>
  <c r="DL611" i="14"/>
  <c r="DL609" i="14"/>
  <c r="DL607" i="14"/>
  <c r="DL605" i="14"/>
  <c r="DL603" i="14"/>
  <c r="DL601" i="14"/>
  <c r="DL599" i="14"/>
  <c r="DL597" i="14"/>
  <c r="DL595" i="14"/>
  <c r="DL593" i="14"/>
  <c r="DL591" i="14"/>
  <c r="DL589" i="14"/>
  <c r="DL587" i="14"/>
  <c r="DL585" i="14"/>
  <c r="DL583" i="14"/>
  <c r="DL581" i="14"/>
  <c r="DL579" i="14"/>
  <c r="DL577" i="14"/>
  <c r="DL575" i="14"/>
  <c r="DL573" i="14"/>
  <c r="DL571" i="14"/>
  <c r="DL569" i="14"/>
  <c r="DL567" i="14"/>
  <c r="DL565" i="14"/>
  <c r="DL563" i="14"/>
  <c r="DL561" i="14"/>
  <c r="DL559" i="14"/>
  <c r="DL557" i="14"/>
  <c r="DL555" i="14"/>
  <c r="DL553" i="14"/>
  <c r="DL551" i="14"/>
  <c r="DL549" i="14"/>
  <c r="DL547" i="14"/>
  <c r="DL545" i="14"/>
  <c r="DL543" i="14"/>
  <c r="DL541" i="14"/>
  <c r="DL539" i="14"/>
  <c r="DL537" i="14"/>
  <c r="DL535" i="14"/>
  <c r="DL533" i="14"/>
  <c r="DL531" i="14"/>
  <c r="DL529" i="14"/>
  <c r="DL527" i="14"/>
  <c r="DL525" i="14"/>
  <c r="DL523" i="14"/>
  <c r="DL521" i="14"/>
  <c r="DL519" i="14"/>
  <c r="DL517" i="14"/>
  <c r="DL515" i="14"/>
  <c r="DL513" i="14"/>
  <c r="DL511" i="14"/>
  <c r="DL509" i="14"/>
  <c r="DL507" i="14"/>
  <c r="DL505" i="14"/>
  <c r="DL503" i="14"/>
  <c r="DL501" i="14"/>
  <c r="DL499" i="14"/>
  <c r="DL497" i="14"/>
  <c r="DL495" i="14"/>
  <c r="DL493" i="14"/>
  <c r="DL491" i="14"/>
  <c r="DL489" i="14"/>
  <c r="DL487" i="14"/>
  <c r="DL485" i="14"/>
  <c r="DL483" i="14"/>
  <c r="DL481" i="14"/>
  <c r="DL479" i="14"/>
  <c r="DL477" i="14"/>
  <c r="DL475" i="14"/>
  <c r="DL473" i="14"/>
  <c r="DL471" i="14"/>
  <c r="DL469" i="14"/>
  <c r="DL467" i="14"/>
  <c r="DL465" i="14"/>
  <c r="DL463" i="14"/>
  <c r="DL461" i="14"/>
  <c r="DL459" i="14"/>
  <c r="DL457" i="14"/>
  <c r="DL455" i="14"/>
  <c r="DL453" i="14"/>
  <c r="DL451" i="14"/>
  <c r="DL449" i="14"/>
  <c r="DL447" i="14"/>
  <c r="DL445" i="14"/>
  <c r="DL443" i="14"/>
  <c r="DL441" i="14"/>
  <c r="DL439" i="14"/>
  <c r="DL437" i="14"/>
  <c r="DL435" i="14"/>
  <c r="DL433" i="14"/>
  <c r="DL431" i="14"/>
  <c r="DL429" i="14"/>
  <c r="DL427" i="14"/>
  <c r="DL425" i="14"/>
  <c r="DL423" i="14"/>
  <c r="DL421" i="14"/>
  <c r="DL419" i="14"/>
  <c r="DL417" i="14"/>
  <c r="DL415" i="14"/>
  <c r="DL413" i="14"/>
  <c r="DL411" i="14"/>
  <c r="DL409" i="14"/>
  <c r="DL407" i="14"/>
  <c r="DL405" i="14"/>
  <c r="DL403" i="14"/>
  <c r="DL401" i="14"/>
  <c r="DL399" i="14"/>
  <c r="DL397" i="14"/>
  <c r="DL395" i="14"/>
  <c r="DL393" i="14"/>
  <c r="DL391" i="14"/>
  <c r="DL389" i="14"/>
  <c r="DL387" i="14"/>
  <c r="DL385" i="14"/>
  <c r="DL383" i="14"/>
  <c r="DT381" i="14"/>
  <c r="DL380" i="14"/>
  <c r="T379" i="14"/>
  <c r="DT377" i="14"/>
  <c r="DL376" i="14"/>
  <c r="T375" i="14"/>
  <c r="DT373" i="14"/>
  <c r="DL372" i="14"/>
  <c r="T371" i="14"/>
  <c r="DT369" i="14"/>
  <c r="DT368" i="14"/>
  <c r="DT367" i="14"/>
  <c r="DT366" i="14"/>
  <c r="DT365" i="14"/>
  <c r="DT364" i="14"/>
  <c r="DT363" i="14"/>
  <c r="DT362" i="14"/>
  <c r="DT361" i="14"/>
  <c r="DT360" i="14"/>
  <c r="DT359" i="14"/>
  <c r="DT358" i="14"/>
  <c r="DT357" i="14"/>
  <c r="DT356" i="14"/>
  <c r="DT355" i="14"/>
  <c r="DT354" i="14"/>
  <c r="DT353" i="14"/>
  <c r="DT352" i="14"/>
  <c r="DT351" i="14"/>
  <c r="DT350" i="14"/>
  <c r="DT349" i="14"/>
  <c r="DT348" i="14"/>
  <c r="DT347" i="14"/>
  <c r="DT346" i="14"/>
  <c r="DT345" i="14"/>
  <c r="DT344" i="14"/>
  <c r="DT343" i="14"/>
  <c r="DT342" i="14"/>
  <c r="DT341" i="14"/>
  <c r="DT340" i="14"/>
  <c r="DT339" i="14"/>
  <c r="DT338" i="14"/>
  <c r="DT337" i="14"/>
  <c r="DT336" i="14"/>
  <c r="DT335" i="14"/>
  <c r="DT334" i="14"/>
  <c r="DT333" i="14"/>
  <c r="DT332" i="14"/>
  <c r="DT331" i="14"/>
  <c r="DT330" i="14"/>
  <c r="DT329" i="14"/>
  <c r="DT328" i="14"/>
  <c r="DT327" i="14"/>
  <c r="DT326" i="14"/>
  <c r="DT325" i="14"/>
  <c r="DT324" i="14"/>
  <c r="DT323" i="14"/>
  <c r="DT322" i="14"/>
  <c r="DT321" i="14"/>
  <c r="DT320" i="14"/>
  <c r="DT319" i="14"/>
  <c r="DT318" i="14"/>
  <c r="DT317" i="14"/>
  <c r="DT316" i="14"/>
  <c r="DT315" i="14"/>
  <c r="DT314" i="14"/>
  <c r="DT313" i="14"/>
  <c r="DT312" i="14"/>
  <c r="DT311" i="14"/>
  <c r="DT310" i="14"/>
  <c r="DT309" i="14"/>
  <c r="DT308" i="14"/>
  <c r="DT307" i="14"/>
  <c r="DT306" i="14"/>
  <c r="DT305" i="14"/>
  <c r="DT304" i="14"/>
  <c r="DT303" i="14"/>
  <c r="DT302" i="14"/>
  <c r="DT301" i="14"/>
  <c r="DT300" i="14"/>
  <c r="DT299" i="14"/>
  <c r="DT298" i="14"/>
  <c r="DT297" i="14"/>
  <c r="DT296" i="14"/>
  <c r="DT295" i="14"/>
  <c r="DT294" i="14"/>
  <c r="DT293" i="14"/>
  <c r="DT292" i="14"/>
  <c r="DT291" i="14"/>
  <c r="DT290" i="14"/>
  <c r="DT289" i="14"/>
  <c r="DT288" i="14"/>
  <c r="DT287" i="14"/>
  <c r="DT286" i="14"/>
  <c r="DT285" i="14"/>
  <c r="DT284" i="14"/>
  <c r="DT283" i="14"/>
  <c r="DT282" i="14"/>
  <c r="DT281" i="14"/>
  <c r="DT280" i="14"/>
  <c r="DT279" i="14"/>
  <c r="DT278" i="14"/>
  <c r="DT277" i="14"/>
  <c r="DT276" i="14"/>
  <c r="DT275" i="14"/>
  <c r="DT274" i="14"/>
  <c r="DT273" i="14"/>
  <c r="DT272" i="14"/>
  <c r="DT271" i="14"/>
  <c r="DT270" i="14"/>
  <c r="DT269" i="14"/>
  <c r="DT268" i="14"/>
  <c r="DT267" i="14"/>
  <c r="DT266" i="14"/>
  <c r="DT265" i="14"/>
  <c r="DT264" i="14"/>
  <c r="DT263" i="14"/>
  <c r="DT262" i="14"/>
  <c r="DT261" i="14"/>
  <c r="DT260" i="14"/>
  <c r="DT259" i="14"/>
  <c r="DT258" i="14"/>
  <c r="DT257" i="14"/>
  <c r="DT256" i="14"/>
  <c r="DT255" i="14"/>
  <c r="DT254" i="14"/>
  <c r="DT253" i="14"/>
  <c r="DT252" i="14"/>
  <c r="DT251" i="14"/>
  <c r="DT250" i="14"/>
  <c r="DT249" i="14"/>
  <c r="T249" i="14"/>
  <c r="AB248" i="14"/>
  <c r="BP247" i="14"/>
  <c r="DL246" i="14"/>
  <c r="DT245" i="14"/>
  <c r="T245" i="14"/>
  <c r="AB244" i="14"/>
  <c r="BP243" i="14"/>
  <c r="DL242" i="14"/>
  <c r="DT241" i="14"/>
  <c r="T241" i="14"/>
  <c r="AB240" i="14"/>
  <c r="BP239" i="14"/>
  <c r="DL238" i="14"/>
  <c r="DT237" i="14"/>
  <c r="T237" i="14"/>
  <c r="AB236" i="14"/>
  <c r="BP235" i="14"/>
  <c r="DL234" i="14"/>
  <c r="DT233" i="14"/>
  <c r="T233" i="14"/>
  <c r="AB232" i="14"/>
  <c r="BP231" i="14"/>
  <c r="DL230" i="14"/>
  <c r="DT229" i="14"/>
  <c r="T229" i="14"/>
  <c r="AB228" i="14"/>
  <c r="BP227" i="14"/>
  <c r="DL226" i="14"/>
  <c r="DT225" i="14"/>
  <c r="T225" i="14"/>
  <c r="AB224" i="14"/>
  <c r="BP223" i="14"/>
  <c r="DL222" i="14"/>
  <c r="DT221" i="14"/>
  <c r="T221" i="14"/>
  <c r="AB220" i="14"/>
  <c r="BP219" i="14"/>
  <c r="DL218" i="14"/>
  <c r="DT217" i="14"/>
  <c r="T217" i="14"/>
  <c r="AB216" i="14"/>
  <c r="BP215" i="14"/>
  <c r="DL214" i="14"/>
  <c r="DT213" i="14"/>
  <c r="T213" i="14"/>
  <c r="AB212" i="14"/>
  <c r="T760" i="14"/>
  <c r="T756" i="14"/>
  <c r="T752" i="14"/>
  <c r="T748" i="14"/>
  <c r="T745" i="14"/>
  <c r="T743" i="14"/>
  <c r="T741" i="14"/>
  <c r="T739" i="14"/>
  <c r="T737" i="14"/>
  <c r="T735" i="14"/>
  <c r="T733" i="14"/>
  <c r="T731" i="14"/>
  <c r="T729" i="14"/>
  <c r="T727" i="14"/>
  <c r="T725" i="14"/>
  <c r="T723" i="14"/>
  <c r="T721" i="14"/>
  <c r="T719" i="14"/>
  <c r="T717" i="14"/>
  <c r="T715" i="14"/>
  <c r="T713" i="14"/>
  <c r="T711" i="14"/>
  <c r="T709" i="14"/>
  <c r="T707" i="14"/>
  <c r="T705" i="14"/>
  <c r="T703" i="14"/>
  <c r="T701" i="14"/>
  <c r="T699" i="14"/>
  <c r="T697" i="14"/>
  <c r="T695" i="14"/>
  <c r="T693" i="14"/>
  <c r="T691" i="14"/>
  <c r="T689" i="14"/>
  <c r="T687" i="14"/>
  <c r="T685" i="14"/>
  <c r="T683" i="14"/>
  <c r="T681" i="14"/>
  <c r="T679" i="14"/>
  <c r="T677" i="14"/>
  <c r="T675" i="14"/>
  <c r="T673" i="14"/>
  <c r="T671" i="14"/>
  <c r="T669" i="14"/>
  <c r="T667" i="14"/>
  <c r="T665" i="14"/>
  <c r="T663" i="14"/>
  <c r="T661" i="14"/>
  <c r="T659" i="14"/>
  <c r="T657" i="14"/>
  <c r="T655" i="14"/>
  <c r="T653" i="14"/>
  <c r="T651" i="14"/>
  <c r="T649" i="14"/>
  <c r="T647" i="14"/>
  <c r="T645" i="14"/>
  <c r="T643" i="14"/>
  <c r="T641" i="14"/>
  <c r="T639" i="14"/>
  <c r="T637" i="14"/>
  <c r="T635" i="14"/>
  <c r="T633" i="14"/>
  <c r="T631" i="14"/>
  <c r="T629" i="14"/>
  <c r="T627" i="14"/>
  <c r="T625" i="14"/>
  <c r="T623" i="14"/>
  <c r="T621" i="14"/>
  <c r="T619" i="14"/>
  <c r="T617" i="14"/>
  <c r="T615" i="14"/>
  <c r="T613" i="14"/>
  <c r="T611" i="14"/>
  <c r="T609" i="14"/>
  <c r="T607" i="14"/>
  <c r="T605" i="14"/>
  <c r="T603" i="14"/>
  <c r="T601" i="14"/>
  <c r="T599" i="14"/>
  <c r="T597" i="14"/>
  <c r="T595" i="14"/>
  <c r="T593" i="14"/>
  <c r="T591" i="14"/>
  <c r="T589" i="14"/>
  <c r="T587" i="14"/>
  <c r="T585" i="14"/>
  <c r="T583" i="14"/>
  <c r="T581" i="14"/>
  <c r="T579" i="14"/>
  <c r="T577" i="14"/>
  <c r="T575" i="14"/>
  <c r="T573" i="14"/>
  <c r="T571" i="14"/>
  <c r="T569" i="14"/>
  <c r="T567" i="14"/>
  <c r="T565" i="14"/>
  <c r="T563" i="14"/>
  <c r="T561" i="14"/>
  <c r="T559" i="14"/>
  <c r="T557" i="14"/>
  <c r="T555" i="14"/>
  <c r="T553" i="14"/>
  <c r="T551" i="14"/>
  <c r="T549" i="14"/>
  <c r="T547" i="14"/>
  <c r="T545" i="14"/>
  <c r="T543" i="14"/>
  <c r="T541" i="14"/>
  <c r="T539" i="14"/>
  <c r="T537" i="14"/>
  <c r="T535" i="14"/>
  <c r="T533" i="14"/>
  <c r="T531" i="14"/>
  <c r="T529" i="14"/>
  <c r="T527" i="14"/>
  <c r="T525" i="14"/>
  <c r="T523" i="14"/>
  <c r="T521" i="14"/>
  <c r="T519" i="14"/>
  <c r="T517" i="14"/>
  <c r="T515" i="14"/>
  <c r="T513" i="14"/>
  <c r="T511" i="14"/>
  <c r="T509" i="14"/>
  <c r="T507" i="14"/>
  <c r="T505" i="14"/>
  <c r="T503" i="14"/>
  <c r="T501" i="14"/>
  <c r="T499" i="14"/>
  <c r="T497" i="14"/>
  <c r="T495" i="14"/>
  <c r="T493" i="14"/>
  <c r="T491" i="14"/>
  <c r="T489" i="14"/>
  <c r="T487" i="14"/>
  <c r="T485" i="14"/>
  <c r="T483" i="14"/>
  <c r="T481" i="14"/>
  <c r="T479" i="14"/>
  <c r="T477" i="14"/>
  <c r="T475" i="14"/>
  <c r="T473" i="14"/>
  <c r="T471" i="14"/>
  <c r="T469" i="14"/>
  <c r="T467" i="14"/>
  <c r="T465" i="14"/>
  <c r="T463" i="14"/>
  <c r="T461" i="14"/>
  <c r="T459" i="14"/>
  <c r="T457" i="14"/>
  <c r="T455" i="14"/>
  <c r="T453" i="14"/>
  <c r="T451" i="14"/>
  <c r="T449" i="14"/>
  <c r="T447" i="14"/>
  <c r="T445" i="14"/>
  <c r="T443" i="14"/>
  <c r="T441" i="14"/>
  <c r="T439" i="14"/>
  <c r="T437" i="14"/>
  <c r="T435" i="14"/>
  <c r="T433" i="14"/>
  <c r="T431" i="14"/>
  <c r="T429" i="14"/>
  <c r="T427" i="14"/>
  <c r="T425" i="14"/>
  <c r="T423" i="14"/>
  <c r="T421" i="14"/>
  <c r="T419" i="14"/>
  <c r="T417" i="14"/>
  <c r="T415" i="14"/>
  <c r="T413" i="14"/>
  <c r="T411" i="14"/>
  <c r="T409" i="14"/>
  <c r="T407" i="14"/>
  <c r="T405" i="14"/>
  <c r="T403" i="14"/>
  <c r="T401" i="14"/>
  <c r="T399" i="14"/>
  <c r="T397" i="14"/>
  <c r="T395" i="14"/>
  <c r="T393" i="14"/>
  <c r="T391" i="14"/>
  <c r="T389" i="14"/>
  <c r="T387" i="14"/>
  <c r="T385" i="14"/>
  <c r="T383" i="14"/>
  <c r="DL381" i="14"/>
  <c r="T380" i="14"/>
  <c r="DT378" i="14"/>
  <c r="DL377" i="14"/>
  <c r="T376" i="14"/>
  <c r="DT374" i="14"/>
  <c r="DL373" i="14"/>
  <c r="T372" i="14"/>
  <c r="DT370" i="14"/>
  <c r="DL369" i="14"/>
  <c r="DL368" i="14"/>
  <c r="DL367" i="14"/>
  <c r="DL366" i="14"/>
  <c r="DL365" i="14"/>
  <c r="DL364" i="14"/>
  <c r="DL363" i="14"/>
  <c r="DL362" i="14"/>
  <c r="DL361" i="14"/>
  <c r="DL360" i="14"/>
  <c r="DL359" i="14"/>
  <c r="DL358" i="14"/>
  <c r="DL357" i="14"/>
  <c r="DL356" i="14"/>
  <c r="DL355" i="14"/>
  <c r="DL354" i="14"/>
  <c r="DL353" i="14"/>
  <c r="DL352" i="14"/>
  <c r="DL351" i="14"/>
  <c r="DL350" i="14"/>
  <c r="DL349" i="14"/>
  <c r="DL348" i="14"/>
  <c r="DL347" i="14"/>
  <c r="DL346" i="14"/>
  <c r="DL345" i="14"/>
  <c r="DL344" i="14"/>
  <c r="DL343" i="14"/>
  <c r="DL342" i="14"/>
  <c r="DL341" i="14"/>
  <c r="DL340" i="14"/>
  <c r="DL339" i="14"/>
  <c r="DL338" i="14"/>
  <c r="DL337" i="14"/>
  <c r="DL336" i="14"/>
  <c r="DL335" i="14"/>
  <c r="DL334" i="14"/>
  <c r="DL333" i="14"/>
  <c r="DL332" i="14"/>
  <c r="DL331" i="14"/>
  <c r="DL330" i="14"/>
  <c r="DL329" i="14"/>
  <c r="DL328" i="14"/>
  <c r="DL327" i="14"/>
  <c r="DL326" i="14"/>
  <c r="DL325" i="14"/>
  <c r="DL324" i="14"/>
  <c r="DL323" i="14"/>
  <c r="DL322" i="14"/>
  <c r="DL321" i="14"/>
  <c r="DL320" i="14"/>
  <c r="DL319" i="14"/>
  <c r="DL318" i="14"/>
  <c r="DL317" i="14"/>
  <c r="DL316" i="14"/>
  <c r="DL315" i="14"/>
  <c r="DL314" i="14"/>
  <c r="DL313" i="14"/>
  <c r="DL312" i="14"/>
  <c r="DL311" i="14"/>
  <c r="DL310" i="14"/>
  <c r="DL309" i="14"/>
  <c r="DL308" i="14"/>
  <c r="DL307" i="14"/>
  <c r="DL306" i="14"/>
  <c r="DL305" i="14"/>
  <c r="DL304" i="14"/>
  <c r="DL303" i="14"/>
  <c r="DL302" i="14"/>
  <c r="DL301" i="14"/>
  <c r="DL300" i="14"/>
  <c r="DL299" i="14"/>
  <c r="DL298" i="14"/>
  <c r="DL297" i="14"/>
  <c r="DL296" i="14"/>
  <c r="DL295" i="14"/>
  <c r="DL294" i="14"/>
  <c r="DL293" i="14"/>
  <c r="DL292" i="14"/>
  <c r="DL291" i="14"/>
  <c r="DL290" i="14"/>
  <c r="DL289" i="14"/>
  <c r="DL288" i="14"/>
  <c r="DL287" i="14"/>
  <c r="DL286" i="14"/>
  <c r="DL285" i="14"/>
  <c r="DL284" i="14"/>
  <c r="DL283" i="14"/>
  <c r="DL282" i="14"/>
  <c r="DL281" i="14"/>
  <c r="DL280" i="14"/>
  <c r="DL279" i="14"/>
  <c r="DL278" i="14"/>
  <c r="DL277" i="14"/>
  <c r="DL276" i="14"/>
  <c r="DL275" i="14"/>
  <c r="DL274" i="14"/>
  <c r="DL273" i="14"/>
  <c r="DL272" i="14"/>
  <c r="DL271" i="14"/>
  <c r="DL270" i="14"/>
  <c r="DL269" i="14"/>
  <c r="DL268" i="14"/>
  <c r="DL267" i="14"/>
  <c r="DL266" i="14"/>
  <c r="DL265" i="14"/>
  <c r="DL264" i="14"/>
  <c r="DL263" i="14"/>
  <c r="DL262" i="14"/>
  <c r="DL261" i="14"/>
  <c r="DL260" i="14"/>
  <c r="DL259" i="14"/>
  <c r="DL258" i="14"/>
  <c r="DL257" i="14"/>
  <c r="DL256" i="14"/>
  <c r="DL255" i="14"/>
  <c r="DL254" i="14"/>
  <c r="DL253" i="14"/>
  <c r="DL252" i="14"/>
  <c r="DL251" i="14"/>
  <c r="DL250" i="14"/>
  <c r="DL249" i="14"/>
  <c r="DT248" i="14"/>
  <c r="T248" i="14"/>
  <c r="AB247" i="14"/>
  <c r="BP246" i="14"/>
  <c r="DL245" i="14"/>
  <c r="DT244" i="14"/>
  <c r="T244" i="14"/>
  <c r="AB243" i="14"/>
  <c r="BP242" i="14"/>
  <c r="DL241" i="14"/>
  <c r="DT240" i="14"/>
  <c r="T240" i="14"/>
  <c r="AB239" i="14"/>
  <c r="BP238" i="14"/>
  <c r="DL237" i="14"/>
  <c r="DT236" i="14"/>
  <c r="T236" i="14"/>
  <c r="AB235" i="14"/>
  <c r="BP234" i="14"/>
  <c r="DL233" i="14"/>
  <c r="DT232" i="14"/>
  <c r="T232" i="14"/>
  <c r="AB231" i="14"/>
  <c r="BP230" i="14"/>
  <c r="DL229" i="14"/>
  <c r="DT228" i="14"/>
  <c r="T228" i="14"/>
  <c r="AB227" i="14"/>
  <c r="BP226" i="14"/>
  <c r="DL225" i="14"/>
  <c r="DT224" i="14"/>
  <c r="T224" i="14"/>
  <c r="AB223" i="14"/>
  <c r="BP222" i="14"/>
  <c r="DL221" i="14"/>
  <c r="DT220" i="14"/>
  <c r="T220" i="14"/>
  <c r="AB219" i="14"/>
  <c r="BP218" i="14"/>
  <c r="DL217" i="14"/>
  <c r="DT216" i="14"/>
  <c r="T216" i="14"/>
  <c r="AB215" i="14"/>
  <c r="BP214" i="14"/>
  <c r="DL213" i="14"/>
  <c r="DT212" i="14"/>
  <c r="T759" i="14"/>
  <c r="T755" i="14"/>
  <c r="T751" i="14"/>
  <c r="T747" i="14"/>
  <c r="DL744" i="14"/>
  <c r="DL742" i="14"/>
  <c r="DL740" i="14"/>
  <c r="DL738" i="14"/>
  <c r="DL736" i="14"/>
  <c r="DL734" i="14"/>
  <c r="DL732" i="14"/>
  <c r="DL730" i="14"/>
  <c r="DL728" i="14"/>
  <c r="DL726" i="14"/>
  <c r="DL724" i="14"/>
  <c r="DL722" i="14"/>
  <c r="DL720" i="14"/>
  <c r="DL718" i="14"/>
  <c r="DL716" i="14"/>
  <c r="DL714" i="14"/>
  <c r="DL712" i="14"/>
  <c r="DL710" i="14"/>
  <c r="DL708" i="14"/>
  <c r="DL706" i="14"/>
  <c r="DL704" i="14"/>
  <c r="DL702" i="14"/>
  <c r="DL700" i="14"/>
  <c r="DL698" i="14"/>
  <c r="DL696" i="14"/>
  <c r="DL694" i="14"/>
  <c r="DL692" i="14"/>
  <c r="DL690" i="14"/>
  <c r="DL688" i="14"/>
  <c r="DL686" i="14"/>
  <c r="DL684" i="14"/>
  <c r="DL682" i="14"/>
  <c r="DL680" i="14"/>
  <c r="DL678" i="14"/>
  <c r="DL676" i="14"/>
  <c r="DL674" i="14"/>
  <c r="DL672" i="14"/>
  <c r="DL670" i="14"/>
  <c r="DL668" i="14"/>
  <c r="DL666" i="14"/>
  <c r="DL664" i="14"/>
  <c r="DL662" i="14"/>
  <c r="DL660" i="14"/>
  <c r="DL658" i="14"/>
  <c r="DL656" i="14"/>
  <c r="DL654" i="14"/>
  <c r="DL652" i="14"/>
  <c r="DL650" i="14"/>
  <c r="DL648" i="14"/>
  <c r="DL646" i="14"/>
  <c r="DL644" i="14"/>
  <c r="DL642" i="14"/>
  <c r="DL640" i="14"/>
  <c r="DL638" i="14"/>
  <c r="DL636" i="14"/>
  <c r="DL634" i="14"/>
  <c r="DL632" i="14"/>
  <c r="DL630" i="14"/>
  <c r="DL628" i="14"/>
  <c r="DL626" i="14"/>
  <c r="DL624" i="14"/>
  <c r="DL622" i="14"/>
  <c r="DL620" i="14"/>
  <c r="DL618" i="14"/>
  <c r="DL616" i="14"/>
  <c r="DL614" i="14"/>
  <c r="DL612" i="14"/>
  <c r="DL610" i="14"/>
  <c r="DL608" i="14"/>
  <c r="DL606" i="14"/>
  <c r="DL604" i="14"/>
  <c r="DL602" i="14"/>
  <c r="DL600" i="14"/>
  <c r="DL598" i="14"/>
  <c r="DL596" i="14"/>
  <c r="DL594" i="14"/>
  <c r="DL592" i="14"/>
  <c r="DL590" i="14"/>
  <c r="DL588" i="14"/>
  <c r="DL586" i="14"/>
  <c r="DL584" i="14"/>
  <c r="DL582" i="14"/>
  <c r="DL580" i="14"/>
  <c r="DL578" i="14"/>
  <c r="DL576" i="14"/>
  <c r="DL574" i="14"/>
  <c r="DL572" i="14"/>
  <c r="DL570" i="14"/>
  <c r="DL568" i="14"/>
  <c r="DL566" i="14"/>
  <c r="DL564" i="14"/>
  <c r="DL562" i="14"/>
  <c r="DL560" i="14"/>
  <c r="DL558" i="14"/>
  <c r="DL556" i="14"/>
  <c r="DL554" i="14"/>
  <c r="DL552" i="14"/>
  <c r="DL550" i="14"/>
  <c r="DL548" i="14"/>
  <c r="DL546" i="14"/>
  <c r="DL544" i="14"/>
  <c r="DL542" i="14"/>
  <c r="DL540" i="14"/>
  <c r="DL538" i="14"/>
  <c r="DL536" i="14"/>
  <c r="DL534" i="14"/>
  <c r="DL532" i="14"/>
  <c r="DL530" i="14"/>
  <c r="DL528" i="14"/>
  <c r="DL526" i="14"/>
  <c r="DL524" i="14"/>
  <c r="DL522" i="14"/>
  <c r="DL520" i="14"/>
  <c r="DL518" i="14"/>
  <c r="DL516" i="14"/>
  <c r="DL514" i="14"/>
  <c r="DL512" i="14"/>
  <c r="DL510" i="14"/>
  <c r="DL508" i="14"/>
  <c r="DL506" i="14"/>
  <c r="DL504" i="14"/>
  <c r="DL502" i="14"/>
  <c r="DL500" i="14"/>
  <c r="DL498" i="14"/>
  <c r="DL496" i="14"/>
  <c r="DL494" i="14"/>
  <c r="DL492" i="14"/>
  <c r="DL490" i="14"/>
  <c r="DL488" i="14"/>
  <c r="DL486" i="14"/>
  <c r="DL484" i="14"/>
  <c r="DL482" i="14"/>
  <c r="DL480" i="14"/>
  <c r="DL478" i="14"/>
  <c r="DL476" i="14"/>
  <c r="DL474" i="14"/>
  <c r="DL472" i="14"/>
  <c r="DL470" i="14"/>
  <c r="DL468" i="14"/>
  <c r="DL466" i="14"/>
  <c r="DL464" i="14"/>
  <c r="DL462" i="14"/>
  <c r="DL460" i="14"/>
  <c r="DL458" i="14"/>
  <c r="DL456" i="14"/>
  <c r="DL454" i="14"/>
  <c r="DL452" i="14"/>
  <c r="DL450" i="14"/>
  <c r="DL448" i="14"/>
  <c r="DL446" i="14"/>
  <c r="DL444" i="14"/>
  <c r="DL442" i="14"/>
  <c r="DL440" i="14"/>
  <c r="DL438" i="14"/>
  <c r="DL436" i="14"/>
  <c r="DL434" i="14"/>
  <c r="DL432" i="14"/>
  <c r="DL430" i="14"/>
  <c r="DL428" i="14"/>
  <c r="DL426" i="14"/>
  <c r="DL424" i="14"/>
  <c r="DL422" i="14"/>
  <c r="DL420" i="14"/>
  <c r="DL418" i="14"/>
  <c r="DL416" i="14"/>
  <c r="DL414" i="14"/>
  <c r="DL412" i="14"/>
  <c r="DL410" i="14"/>
  <c r="DL408" i="14"/>
  <c r="DL406" i="14"/>
  <c r="DL404" i="14"/>
  <c r="DL402" i="14"/>
  <c r="DL400" i="14"/>
  <c r="DL398" i="14"/>
  <c r="DL396" i="14"/>
  <c r="DL394" i="14"/>
  <c r="DL392" i="14"/>
  <c r="DL390" i="14"/>
  <c r="DL388" i="14"/>
  <c r="DL386" i="14"/>
  <c r="DL384" i="14"/>
  <c r="DL382" i="14"/>
  <c r="T381" i="14"/>
  <c r="DT379" i="14"/>
  <c r="DL378" i="14"/>
  <c r="T377" i="14"/>
  <c r="DT375" i="14"/>
  <c r="DL374" i="14"/>
  <c r="T373" i="14"/>
  <c r="DT371" i="14"/>
  <c r="DL370" i="14"/>
  <c r="AB369" i="14"/>
  <c r="AB368" i="14"/>
  <c r="AB367" i="14"/>
  <c r="AB366" i="14"/>
  <c r="AB365" i="14"/>
  <c r="AB364" i="14"/>
  <c r="AB363" i="14"/>
  <c r="AB362" i="14"/>
  <c r="AB361" i="14"/>
  <c r="AB360" i="14"/>
  <c r="AB359" i="14"/>
  <c r="AB358" i="14"/>
  <c r="AB357" i="14"/>
  <c r="AB356" i="14"/>
  <c r="AB355" i="14"/>
  <c r="AB354" i="14"/>
  <c r="AB353" i="14"/>
  <c r="AB352" i="14"/>
  <c r="AB351" i="14"/>
  <c r="AB350" i="14"/>
  <c r="AB349" i="14"/>
  <c r="AB348" i="14"/>
  <c r="AB347" i="14"/>
  <c r="AB346" i="14"/>
  <c r="AB345" i="14"/>
  <c r="AB344" i="14"/>
  <c r="AB343" i="14"/>
  <c r="AB342" i="14"/>
  <c r="AB341" i="14"/>
  <c r="AB340" i="14"/>
  <c r="AB339" i="14"/>
  <c r="AB338" i="14"/>
  <c r="AB337" i="14"/>
  <c r="AB336" i="14"/>
  <c r="AB335" i="14"/>
  <c r="AB334" i="14"/>
  <c r="AB333" i="14"/>
  <c r="AB332" i="14"/>
  <c r="AB331" i="14"/>
  <c r="AB330" i="14"/>
  <c r="AB329" i="14"/>
  <c r="AB328" i="14"/>
  <c r="AB327" i="14"/>
  <c r="AB326" i="14"/>
  <c r="AB325" i="14"/>
  <c r="AB324" i="14"/>
  <c r="AB323" i="14"/>
  <c r="AB322" i="14"/>
  <c r="AB321" i="14"/>
  <c r="AB320" i="14"/>
  <c r="AB319" i="14"/>
  <c r="AB318" i="14"/>
  <c r="AB317" i="14"/>
  <c r="AB316" i="14"/>
  <c r="AB315" i="14"/>
  <c r="AB314" i="14"/>
  <c r="AB313" i="14"/>
  <c r="AB312" i="14"/>
  <c r="AB311" i="14"/>
  <c r="AB310" i="14"/>
  <c r="AB309" i="14"/>
  <c r="AB308" i="14"/>
  <c r="AB307" i="14"/>
  <c r="AB306" i="14"/>
  <c r="AB305" i="14"/>
  <c r="AB304" i="14"/>
  <c r="AB303" i="14"/>
  <c r="AB302" i="14"/>
  <c r="AB301" i="14"/>
  <c r="AB300" i="14"/>
  <c r="AB299" i="14"/>
  <c r="AB298" i="14"/>
  <c r="AB297" i="14"/>
  <c r="AB296" i="14"/>
  <c r="AB295" i="14"/>
  <c r="AB294" i="14"/>
  <c r="AB293" i="14"/>
  <c r="AB292" i="14"/>
  <c r="AB291" i="14"/>
  <c r="AB290" i="14"/>
  <c r="AB289" i="14"/>
  <c r="AB288" i="14"/>
  <c r="AB287" i="14"/>
  <c r="AB286" i="14"/>
  <c r="AB285" i="14"/>
  <c r="AB284" i="14"/>
  <c r="AB283" i="14"/>
  <c r="AB282" i="14"/>
  <c r="AB281" i="14"/>
  <c r="AB280" i="14"/>
  <c r="AB279" i="14"/>
  <c r="AB278" i="14"/>
  <c r="AB277" i="14"/>
  <c r="AB276" i="14"/>
  <c r="AB275" i="14"/>
  <c r="AB274" i="14"/>
  <c r="AB273" i="14"/>
  <c r="AB272" i="14"/>
  <c r="AB271" i="14"/>
  <c r="AB270" i="14"/>
  <c r="AB269" i="14"/>
  <c r="AB268" i="14"/>
  <c r="AB267" i="14"/>
  <c r="AB266" i="14"/>
  <c r="AB265" i="14"/>
  <c r="AB264" i="14"/>
  <c r="AB263" i="14"/>
  <c r="AB262" i="14"/>
  <c r="AB261" i="14"/>
  <c r="AB260" i="14"/>
  <c r="AB259" i="14"/>
  <c r="AB258" i="14"/>
  <c r="AB257" i="14"/>
  <c r="AB256" i="14"/>
  <c r="AB255" i="14"/>
  <c r="AB254" i="14"/>
  <c r="AB253" i="14"/>
  <c r="AB252" i="14"/>
  <c r="AB251" i="14"/>
  <c r="AB250" i="14"/>
  <c r="BP249" i="14"/>
  <c r="DL248" i="14"/>
  <c r="DT247" i="14"/>
  <c r="T247" i="14"/>
  <c r="AB246" i="14"/>
  <c r="BP245" i="14"/>
  <c r="DL244" i="14"/>
  <c r="DT243" i="14"/>
  <c r="T243" i="14"/>
  <c r="AB242" i="14"/>
  <c r="BP241" i="14"/>
  <c r="DL240" i="14"/>
  <c r="DT239" i="14"/>
  <c r="T239" i="14"/>
  <c r="AB238" i="14"/>
  <c r="BP237" i="14"/>
  <c r="DL236" i="14"/>
  <c r="DT235" i="14"/>
  <c r="T235" i="14"/>
  <c r="AB234" i="14"/>
  <c r="BP233" i="14"/>
  <c r="DL232" i="14"/>
  <c r="DT231" i="14"/>
  <c r="T231" i="14"/>
  <c r="AB230" i="14"/>
  <c r="BP229" i="14"/>
  <c r="DL228" i="14"/>
  <c r="DT227" i="14"/>
  <c r="T227" i="14"/>
  <c r="AB226" i="14"/>
  <c r="BP225" i="14"/>
  <c r="DL224" i="14"/>
  <c r="DT223" i="14"/>
  <c r="T223" i="14"/>
  <c r="AB222" i="14"/>
  <c r="BP221" i="14"/>
  <c r="DL220" i="14"/>
  <c r="DT219" i="14"/>
  <c r="T219" i="14"/>
  <c r="AB218" i="14"/>
  <c r="BP217" i="14"/>
  <c r="DL216" i="14"/>
  <c r="DT215" i="14"/>
  <c r="T215" i="14"/>
  <c r="AB214" i="14"/>
  <c r="BP213" i="14"/>
  <c r="DL212" i="14"/>
  <c r="DL211" i="14"/>
  <c r="DT210" i="14"/>
  <c r="T210" i="14"/>
  <c r="AB209" i="14"/>
  <c r="BP208" i="14"/>
  <c r="DL207" i="14"/>
  <c r="DT206" i="14"/>
  <c r="T206" i="14"/>
  <c r="AB205" i="14"/>
  <c r="BP204" i="14"/>
  <c r="DL203" i="14"/>
  <c r="DT202" i="14"/>
  <c r="T202" i="14"/>
  <c r="AB201" i="14"/>
  <c r="BP200" i="14"/>
  <c r="DL199" i="14"/>
  <c r="DT198" i="14"/>
  <c r="T198" i="14"/>
  <c r="AB197" i="14"/>
  <c r="BP196" i="14"/>
  <c r="DL195" i="14"/>
  <c r="DT194" i="14"/>
  <c r="T194" i="14"/>
  <c r="AB193" i="14"/>
  <c r="BP192" i="14"/>
  <c r="DL191" i="14"/>
  <c r="T191" i="14"/>
  <c r="BP190" i="14"/>
  <c r="EB189" i="14"/>
  <c r="AJ189" i="14"/>
  <c r="DT188" i="14"/>
  <c r="AB188" i="14"/>
  <c r="DL187" i="14"/>
  <c r="T187" i="14"/>
  <c r="BP186" i="14"/>
  <c r="EB185" i="14"/>
  <c r="AJ185" i="14"/>
  <c r="DT184" i="14"/>
  <c r="AB184" i="14"/>
  <c r="DL183" i="14"/>
  <c r="T183" i="14"/>
  <c r="BP182" i="14"/>
  <c r="EB181" i="14"/>
  <c r="AJ181" i="14"/>
  <c r="DT180" i="14"/>
  <c r="AB180" i="14"/>
  <c r="DL179" i="14"/>
  <c r="T179" i="14"/>
  <c r="BP178" i="14"/>
  <c r="EB177" i="14"/>
  <c r="AJ177" i="14"/>
  <c r="DT176" i="14"/>
  <c r="AB176" i="14"/>
  <c r="DL175" i="14"/>
  <c r="T175" i="14"/>
  <c r="BP174" i="14"/>
  <c r="EB173" i="14"/>
  <c r="AJ173" i="14"/>
  <c r="DT172" i="14"/>
  <c r="AB172" i="14"/>
  <c r="DL171" i="14"/>
  <c r="T171" i="14"/>
  <c r="BP170" i="14"/>
  <c r="EB169" i="14"/>
  <c r="AJ169" i="14"/>
  <c r="DT168" i="14"/>
  <c r="AB168" i="14"/>
  <c r="DL167" i="14"/>
  <c r="T167" i="14"/>
  <c r="BP166" i="14"/>
  <c r="EB165" i="14"/>
  <c r="AJ165" i="14"/>
  <c r="DT164" i="14"/>
  <c r="AB164" i="14"/>
  <c r="DL163" i="14"/>
  <c r="T163" i="14"/>
  <c r="BP162" i="14"/>
  <c r="EB161" i="14"/>
  <c r="AJ161" i="14"/>
  <c r="DT160" i="14"/>
  <c r="AB160" i="14"/>
  <c r="DL159" i="14"/>
  <c r="T159" i="14"/>
  <c r="BP158" i="14"/>
  <c r="EB157" i="14"/>
  <c r="AJ157" i="14"/>
  <c r="DT156" i="14"/>
  <c r="AB156" i="14"/>
  <c r="DL155" i="14"/>
  <c r="T155" i="14"/>
  <c r="BP154" i="14"/>
  <c r="EB153" i="14"/>
  <c r="AJ153" i="14"/>
  <c r="DT152" i="14"/>
  <c r="AB152" i="14"/>
  <c r="DL151" i="14"/>
  <c r="T151" i="14"/>
  <c r="BP150" i="14"/>
  <c r="EB149" i="14"/>
  <c r="AJ149" i="14"/>
  <c r="DT148" i="14"/>
  <c r="AB148" i="14"/>
  <c r="DL147" i="14"/>
  <c r="T147" i="14"/>
  <c r="DT115" i="14"/>
  <c r="AJ115" i="14"/>
  <c r="DT100" i="14"/>
  <c r="AR100" i="14"/>
  <c r="EB99" i="14"/>
  <c r="BP99" i="14"/>
  <c r="T99" i="14"/>
  <c r="DL98" i="14"/>
  <c r="AJ98" i="14"/>
  <c r="EB97" i="14"/>
  <c r="BP97" i="14"/>
  <c r="T97" i="14"/>
  <c r="DL93" i="14"/>
  <c r="AJ93" i="14"/>
  <c r="EB92" i="14"/>
  <c r="BP92" i="14"/>
  <c r="T92" i="14"/>
  <c r="DL91" i="14"/>
  <c r="AJ91" i="14"/>
  <c r="EB87" i="14"/>
  <c r="BP87" i="14"/>
  <c r="T87" i="14"/>
  <c r="DL86" i="14"/>
  <c r="AJ86" i="14"/>
  <c r="EB85" i="14"/>
  <c r="BP85" i="14"/>
  <c r="T85" i="14"/>
  <c r="DL63" i="14"/>
  <c r="AR63" i="14"/>
  <c r="EJ62" i="14"/>
  <c r="CF62" i="14"/>
  <c r="AJ62" i="14"/>
  <c r="EB61" i="14"/>
  <c r="BX61" i="14"/>
  <c r="AB61" i="14"/>
  <c r="DT60" i="14"/>
  <c r="BP60" i="14"/>
  <c r="T60" i="14"/>
  <c r="DL59" i="14"/>
  <c r="AR59" i="14"/>
  <c r="EJ54" i="14"/>
  <c r="CF54" i="14"/>
  <c r="AJ54" i="14"/>
  <c r="EB53" i="14"/>
  <c r="BX53" i="14"/>
  <c r="AB53" i="14"/>
  <c r="DT52" i="14"/>
  <c r="BP52" i="14"/>
  <c r="T52" i="14"/>
  <c r="DL48" i="14"/>
  <c r="AR48" i="14"/>
  <c r="EJ47" i="14"/>
  <c r="CF47" i="14"/>
  <c r="AJ47" i="14"/>
  <c r="EJ46" i="14"/>
  <c r="CF46" i="14"/>
  <c r="AJ46" i="14"/>
  <c r="BP146" i="14"/>
  <c r="EB145" i="14"/>
  <c r="AJ145" i="14"/>
  <c r="DT144" i="14"/>
  <c r="AB144" i="14"/>
  <c r="DL143" i="14"/>
  <c r="T143" i="14"/>
  <c r="BP142" i="14"/>
  <c r="EB141" i="14"/>
  <c r="BP141" i="14"/>
  <c r="EB140" i="14"/>
  <c r="BP140" i="14"/>
  <c r="EB139" i="14"/>
  <c r="BP139" i="14"/>
  <c r="EB138" i="14"/>
  <c r="BP138" i="14"/>
  <c r="EB137" i="14"/>
  <c r="BP137" i="14"/>
  <c r="EB136" i="14"/>
  <c r="BP136" i="14"/>
  <c r="EB130" i="14"/>
  <c r="BP130" i="14"/>
  <c r="EB120" i="14"/>
  <c r="BP120" i="14"/>
  <c r="EB119" i="14"/>
  <c r="BP119" i="14"/>
  <c r="EB118" i="14"/>
  <c r="BP118" i="14"/>
  <c r="EB117" i="14"/>
  <c r="BP117" i="14"/>
  <c r="EB116" i="14"/>
  <c r="BP116" i="14"/>
  <c r="EJ79" i="14"/>
  <c r="CF79" i="14"/>
  <c r="AJ79" i="14"/>
  <c r="EB78" i="14"/>
  <c r="BX78" i="14"/>
  <c r="AB78" i="14"/>
  <c r="DT77" i="14"/>
  <c r="BP77" i="14"/>
  <c r="T77" i="14"/>
  <c r="DL76" i="14"/>
  <c r="AR76" i="14"/>
  <c r="EJ72" i="14"/>
  <c r="CF72" i="14"/>
  <c r="AJ72" i="14"/>
  <c r="EB71" i="14"/>
  <c r="BX71" i="14"/>
  <c r="AB71" i="14"/>
  <c r="DT70" i="14"/>
  <c r="BP70" i="14"/>
  <c r="T70" i="14"/>
  <c r="DL66" i="14"/>
  <c r="AR66" i="14"/>
  <c r="EJ65" i="14"/>
  <c r="CF65" i="14"/>
  <c r="AJ65" i="14"/>
  <c r="EB64" i="14"/>
  <c r="BX64" i="14"/>
  <c r="AB64" i="14"/>
  <c r="EB42" i="14"/>
  <c r="CF42" i="14"/>
  <c r="AR42" i="14"/>
  <c r="ER41" i="14"/>
  <c r="DL41" i="14"/>
  <c r="BP41" i="14"/>
  <c r="AB41" i="14"/>
  <c r="EB40" i="14"/>
  <c r="CF40" i="14"/>
  <c r="AR40" i="14"/>
  <c r="ER39" i="14"/>
  <c r="DL39" i="14"/>
  <c r="BP39" i="14"/>
  <c r="AB39" i="14"/>
  <c r="EB38" i="14"/>
  <c r="CF38" i="14"/>
  <c r="AR38" i="14"/>
  <c r="ER33" i="14"/>
  <c r="DL33" i="14"/>
  <c r="BP33" i="14"/>
  <c r="AB33" i="14"/>
  <c r="EB32" i="14"/>
  <c r="CF32" i="14"/>
  <c r="AR32" i="14"/>
  <c r="ER31" i="14"/>
  <c r="DL31" i="14"/>
  <c r="BP31" i="14"/>
  <c r="AB31" i="14"/>
  <c r="EB27" i="14"/>
  <c r="CF27" i="14"/>
  <c r="AR27" i="14"/>
  <c r="ER26" i="14"/>
  <c r="DL26" i="14"/>
  <c r="BP26" i="14"/>
  <c r="AB26" i="14"/>
  <c r="EB25" i="14"/>
  <c r="CF25" i="14"/>
  <c r="AR25" i="14"/>
  <c r="ER21" i="14"/>
  <c r="DL21" i="14"/>
  <c r="BP21" i="14"/>
  <c r="AB21" i="14"/>
  <c r="EB20" i="14"/>
  <c r="CF20" i="14"/>
  <c r="AR20" i="14"/>
  <c r="ER19" i="14"/>
  <c r="DL19" i="14"/>
  <c r="DT129" i="14"/>
  <c r="AJ129" i="14"/>
  <c r="DT128" i="14"/>
  <c r="AJ128" i="14"/>
  <c r="DT127" i="14"/>
  <c r="AJ127" i="14"/>
  <c r="DT126" i="14"/>
  <c r="AJ126" i="14"/>
  <c r="DT125" i="14"/>
  <c r="AJ125" i="14"/>
  <c r="DT114" i="14"/>
  <c r="AJ114" i="14"/>
  <c r="DT113" i="14"/>
  <c r="AJ113" i="14"/>
  <c r="DT112" i="14"/>
  <c r="AJ112" i="14"/>
  <c r="DT111" i="14"/>
  <c r="AJ111" i="14"/>
  <c r="DT110" i="14"/>
  <c r="AJ110" i="14"/>
  <c r="DT104" i="14"/>
  <c r="AR104" i="14"/>
  <c r="EB103" i="14"/>
  <c r="BP103" i="14"/>
  <c r="T103" i="14"/>
  <c r="BX102" i="14"/>
  <c r="AB102" i="14"/>
  <c r="DL101" i="14"/>
  <c r="AJ101" i="14"/>
  <c r="EB96" i="14"/>
  <c r="BP96" i="14"/>
  <c r="T96" i="14"/>
  <c r="DL95" i="14"/>
  <c r="AJ95" i="14"/>
  <c r="EB94" i="14"/>
  <c r="BP94" i="14"/>
  <c r="T94" i="14"/>
  <c r="DL90" i="14"/>
  <c r="AJ90" i="14"/>
  <c r="EB89" i="14"/>
  <c r="BP89" i="14"/>
  <c r="T89" i="14"/>
  <c r="DL88" i="14"/>
  <c r="AJ88" i="14"/>
  <c r="EB58" i="14"/>
  <c r="BX58" i="14"/>
  <c r="AB58" i="14"/>
  <c r="DT57" i="14"/>
  <c r="BP57" i="14"/>
  <c r="T57" i="14"/>
  <c r="DL56" i="14"/>
  <c r="AR56" i="14"/>
  <c r="EJ55" i="14"/>
  <c r="CF55" i="14"/>
  <c r="AJ55" i="14"/>
  <c r="EB51" i="14"/>
  <c r="BX51" i="14"/>
  <c r="AB51" i="14"/>
  <c r="DT50" i="14"/>
  <c r="BP50" i="14"/>
  <c r="T50" i="14"/>
  <c r="DL49" i="14"/>
  <c r="AR49" i="14"/>
  <c r="ER45" i="14"/>
  <c r="DL45" i="14"/>
  <c r="AZ45" i="14"/>
  <c r="T45" i="14"/>
  <c r="DT44" i="14"/>
  <c r="BP44" i="14"/>
  <c r="AB44" i="14"/>
  <c r="EB43" i="14"/>
  <c r="BX43" i="14"/>
  <c r="AJ43" i="14"/>
  <c r="DT135" i="14"/>
  <c r="AJ135" i="14"/>
  <c r="DT134" i="14"/>
  <c r="AJ134" i="14"/>
  <c r="DT133" i="14"/>
  <c r="AJ133" i="14"/>
  <c r="DT132" i="14"/>
  <c r="AJ132" i="14"/>
  <c r="DT131" i="14"/>
  <c r="AJ131" i="14"/>
  <c r="DT124" i="14"/>
  <c r="AJ124" i="14"/>
  <c r="DT123" i="14"/>
  <c r="AJ123" i="14"/>
  <c r="DT122" i="14"/>
  <c r="AJ122" i="14"/>
  <c r="DT121" i="14"/>
  <c r="AJ121" i="14"/>
  <c r="DT109" i="14"/>
  <c r="AR109" i="14"/>
  <c r="EB108" i="14"/>
  <c r="BP108" i="14"/>
  <c r="T108" i="14"/>
  <c r="BX107" i="14"/>
  <c r="AB107" i="14"/>
  <c r="DL106" i="14"/>
  <c r="AJ106" i="14"/>
  <c r="DT105" i="14"/>
  <c r="AR105" i="14"/>
  <c r="EJ84" i="14"/>
  <c r="BX84" i="14"/>
  <c r="AB84" i="14"/>
  <c r="DT83" i="14"/>
  <c r="AR83" i="14"/>
  <c r="EJ82" i="14"/>
  <c r="BX82" i="14"/>
  <c r="AB82" i="14"/>
  <c r="DT81" i="14"/>
  <c r="BP81" i="14"/>
  <c r="T81" i="14"/>
  <c r="DL80" i="14"/>
  <c r="AR80" i="14"/>
  <c r="EJ75" i="14"/>
  <c r="CF75" i="14"/>
  <c r="AJ75" i="14"/>
  <c r="EB74" i="14"/>
  <c r="BX74" i="14"/>
  <c r="AB74" i="14"/>
  <c r="DT73" i="14"/>
  <c r="BP73" i="14"/>
  <c r="T73" i="14"/>
  <c r="DL69" i="14"/>
  <c r="AR69" i="14"/>
  <c r="EJ68" i="14"/>
  <c r="CF68" i="14"/>
  <c r="AJ68" i="14"/>
  <c r="EB67" i="14"/>
  <c r="BX67" i="14"/>
  <c r="AB67" i="14"/>
  <c r="EB37" i="14"/>
  <c r="CF37" i="14"/>
  <c r="AR37" i="14"/>
  <c r="ER36" i="14"/>
  <c r="DL36" i="14"/>
  <c r="BP36" i="14"/>
  <c r="AB36" i="14"/>
  <c r="EB35" i="14"/>
  <c r="CF35" i="14"/>
  <c r="AR35" i="14"/>
  <c r="ER34" i="14"/>
  <c r="DL34" i="14"/>
  <c r="BP34" i="14"/>
  <c r="AB34" i="14"/>
  <c r="EB30" i="14"/>
  <c r="CF30" i="14"/>
  <c r="AR30" i="14"/>
  <c r="ER29" i="14"/>
  <c r="DL29" i="14"/>
  <c r="BP29" i="14"/>
  <c r="AB29" i="14"/>
  <c r="EB28" i="14"/>
  <c r="CF28" i="14"/>
  <c r="AR28" i="14"/>
  <c r="ER24" i="14"/>
  <c r="DL24" i="14"/>
  <c r="BP24" i="14"/>
  <c r="AB24" i="14"/>
  <c r="EB23" i="14"/>
  <c r="CF23" i="14"/>
  <c r="AR23" i="14"/>
  <c r="ER22" i="14"/>
  <c r="DL22" i="14"/>
  <c r="BP22" i="14"/>
  <c r="AB22" i="14"/>
  <c r="AZ19" i="14"/>
  <c r="T19" i="14"/>
  <c r="DT18" i="14"/>
  <c r="BX18" i="14"/>
  <c r="AJ18" i="14"/>
  <c r="EJ17" i="14"/>
  <c r="CN17" i="14"/>
  <c r="AZ17" i="14"/>
  <c r="T17" i="14"/>
  <c r="DT16" i="14"/>
  <c r="BX16" i="14"/>
  <c r="AJ16" i="14"/>
  <c r="EJ15" i="14"/>
  <c r="CN15" i="14"/>
  <c r="AZ15" i="14"/>
  <c r="T15" i="14"/>
  <c r="DT14" i="14"/>
  <c r="BX14" i="14"/>
  <c r="AJ14" i="14"/>
  <c r="EJ13" i="14"/>
  <c r="CN13" i="14"/>
  <c r="AZ13" i="14"/>
  <c r="T13" i="14"/>
  <c r="DT12" i="14"/>
  <c r="CF12" i="14"/>
  <c r="AR12" i="14"/>
  <c r="ER11" i="14"/>
  <c r="DL11" i="14"/>
  <c r="BX11" i="14"/>
  <c r="AJ11" i="14"/>
  <c r="EJ10" i="14"/>
  <c r="CV10" i="14"/>
  <c r="BP10" i="14"/>
  <c r="AJ10" i="14"/>
  <c r="ER9" i="14"/>
  <c r="DL9" i="14"/>
  <c r="BX9" i="14"/>
  <c r="AR9" i="14"/>
  <c r="EJ8" i="14"/>
  <c r="ER7" i="14"/>
  <c r="EZ6" i="14"/>
  <c r="T6" i="14"/>
  <c r="AJ5" i="14"/>
  <c r="AZ4" i="14"/>
  <c r="BP3" i="14"/>
  <c r="CF2" i="14"/>
  <c r="CV1" i="14"/>
  <c r="CN8" i="14"/>
  <c r="CV7" i="14"/>
  <c r="DL6" i="14"/>
  <c r="DT5" i="14"/>
  <c r="EJ4" i="14"/>
  <c r="EZ3" i="14"/>
  <c r="AB3" i="14"/>
  <c r="AR2" i="14"/>
  <c r="BH1" i="14"/>
  <c r="CF8" i="14"/>
  <c r="CN7" i="14"/>
  <c r="CV6" i="14"/>
  <c r="DL5" i="14"/>
  <c r="EB4" i="14"/>
  <c r="ER3" i="14"/>
  <c r="T3" i="14"/>
  <c r="AJ2" i="14"/>
  <c r="AZ1" i="14"/>
  <c r="BH6" i="14"/>
  <c r="DT2" i="14"/>
  <c r="T7" i="14"/>
  <c r="BX3" i="14"/>
  <c r="DT7" i="14"/>
  <c r="AB4" i="14"/>
  <c r="BX8" i="14"/>
  <c r="EJ3" i="14"/>
  <c r="AB2" i="14"/>
  <c r="BP211" i="14"/>
  <c r="DL210" i="14"/>
  <c r="DT209" i="14"/>
  <c r="T209" i="14"/>
  <c r="AB208" i="14"/>
  <c r="BP207" i="14"/>
  <c r="DL206" i="14"/>
  <c r="DT205" i="14"/>
  <c r="T205" i="14"/>
  <c r="AB204" i="14"/>
  <c r="BP203" i="14"/>
  <c r="DL202" i="14"/>
  <c r="DT201" i="14"/>
  <c r="T201" i="14"/>
  <c r="AB200" i="14"/>
  <c r="BP199" i="14"/>
  <c r="DL198" i="14"/>
  <c r="DT197" i="14"/>
  <c r="T197" i="14"/>
  <c r="AB196" i="14"/>
  <c r="BP195" i="14"/>
  <c r="DL194" i="14"/>
  <c r="DT193" i="14"/>
  <c r="T193" i="14"/>
  <c r="AB192" i="14"/>
  <c r="BP191" i="14"/>
  <c r="EB190" i="14"/>
  <c r="AJ190" i="14"/>
  <c r="DT189" i="14"/>
  <c r="AB189" i="14"/>
  <c r="DL188" i="14"/>
  <c r="T188" i="14"/>
  <c r="BP187" i="14"/>
  <c r="EB186" i="14"/>
  <c r="AJ186" i="14"/>
  <c r="DT185" i="14"/>
  <c r="AB185" i="14"/>
  <c r="DL184" i="14"/>
  <c r="T184" i="14"/>
  <c r="BP183" i="14"/>
  <c r="EB182" i="14"/>
  <c r="AJ182" i="14"/>
  <c r="DT181" i="14"/>
  <c r="AB181" i="14"/>
  <c r="DL180" i="14"/>
  <c r="T180" i="14"/>
  <c r="BP179" i="14"/>
  <c r="EB178" i="14"/>
  <c r="AJ178" i="14"/>
  <c r="DT177" i="14"/>
  <c r="AB177" i="14"/>
  <c r="DL176" i="14"/>
  <c r="T176" i="14"/>
  <c r="BP175" i="14"/>
  <c r="EB174" i="14"/>
  <c r="AJ174" i="14"/>
  <c r="DT173" i="14"/>
  <c r="AB173" i="14"/>
  <c r="DL172" i="14"/>
  <c r="T172" i="14"/>
  <c r="BP171" i="14"/>
  <c r="EB170" i="14"/>
  <c r="AJ170" i="14"/>
  <c r="DT169" i="14"/>
  <c r="AB169" i="14"/>
  <c r="DL168" i="14"/>
  <c r="T168" i="14"/>
  <c r="BP167" i="14"/>
  <c r="EB166" i="14"/>
  <c r="AJ166" i="14"/>
  <c r="DT165" i="14"/>
  <c r="AB165" i="14"/>
  <c r="DL164" i="14"/>
  <c r="T164" i="14"/>
  <c r="BP163" i="14"/>
  <c r="EB162" i="14"/>
  <c r="AJ162" i="14"/>
  <c r="DT161" i="14"/>
  <c r="AB161" i="14"/>
  <c r="DL160" i="14"/>
  <c r="T160" i="14"/>
  <c r="BP159" i="14"/>
  <c r="EB158" i="14"/>
  <c r="AJ158" i="14"/>
  <c r="DT157" i="14"/>
  <c r="AB157" i="14"/>
  <c r="DL156" i="14"/>
  <c r="T156" i="14"/>
  <c r="BP155" i="14"/>
  <c r="EB154" i="14"/>
  <c r="AJ154" i="14"/>
  <c r="DT153" i="14"/>
  <c r="AB153" i="14"/>
  <c r="DL152" i="14"/>
  <c r="T152" i="14"/>
  <c r="BP151" i="14"/>
  <c r="EB150" i="14"/>
  <c r="AJ150" i="14"/>
  <c r="DT149" i="14"/>
  <c r="AB149" i="14"/>
  <c r="DL148" i="14"/>
  <c r="T148" i="14"/>
  <c r="BP147" i="14"/>
  <c r="EB146" i="14"/>
  <c r="DL115" i="14"/>
  <c r="AB115" i="14"/>
  <c r="DL100" i="14"/>
  <c r="AJ100" i="14"/>
  <c r="DT99" i="14"/>
  <c r="AR99" i="14"/>
  <c r="EJ98" i="14"/>
  <c r="BX98" i="14"/>
  <c r="AB98" i="14"/>
  <c r="DT97" i="14"/>
  <c r="AR97" i="14"/>
  <c r="EJ93" i="14"/>
  <c r="BX93" i="14"/>
  <c r="AB93" i="14"/>
  <c r="DT92" i="14"/>
  <c r="AR92" i="14"/>
  <c r="EJ91" i="14"/>
  <c r="BX91" i="14"/>
  <c r="AB91" i="14"/>
  <c r="DT87" i="14"/>
  <c r="AR87" i="14"/>
  <c r="EJ86" i="14"/>
  <c r="BX86" i="14"/>
  <c r="AB86" i="14"/>
  <c r="DT85" i="14"/>
  <c r="AR85" i="14"/>
  <c r="EJ63" i="14"/>
  <c r="CF63" i="14"/>
  <c r="AJ63" i="14"/>
  <c r="EB62" i="14"/>
  <c r="BX62" i="14"/>
  <c r="AB62" i="14"/>
  <c r="DT61" i="14"/>
  <c r="BP61" i="14"/>
  <c r="T61" i="14"/>
  <c r="DL60" i="14"/>
  <c r="AR60" i="14"/>
  <c r="EJ59" i="14"/>
  <c r="CF59" i="14"/>
  <c r="AJ59" i="14"/>
  <c r="EB54" i="14"/>
  <c r="BX54" i="14"/>
  <c r="AB54" i="14"/>
  <c r="DT53" i="14"/>
  <c r="BP53" i="14"/>
  <c r="T53" i="14"/>
  <c r="DL52" i="14"/>
  <c r="AR52" i="14"/>
  <c r="EJ48" i="14"/>
  <c r="CF48" i="14"/>
  <c r="AJ48" i="14"/>
  <c r="EB47" i="14"/>
  <c r="BX47" i="14"/>
  <c r="AB47" i="14"/>
  <c r="EB46" i="14"/>
  <c r="BX46" i="14"/>
  <c r="AB46" i="14"/>
  <c r="AJ146" i="14"/>
  <c r="DT145" i="14"/>
  <c r="AB145" i="14"/>
  <c r="DL144" i="14"/>
  <c r="T144" i="14"/>
  <c r="BP143" i="14"/>
  <c r="EB142" i="14"/>
  <c r="AJ142" i="14"/>
  <c r="DT141" i="14"/>
  <c r="AJ141" i="14"/>
  <c r="DT140" i="14"/>
  <c r="AJ140" i="14"/>
  <c r="DT139" i="14"/>
  <c r="AJ139" i="14"/>
  <c r="DT138" i="14"/>
  <c r="AJ138" i="14"/>
  <c r="DT137" i="14"/>
  <c r="AJ137" i="14"/>
  <c r="DT136" i="14"/>
  <c r="AJ136" i="14"/>
  <c r="DT130" i="14"/>
  <c r="AJ130" i="14"/>
  <c r="DT120" i="14"/>
  <c r="AJ120" i="14"/>
  <c r="DT119" i="14"/>
  <c r="AJ119" i="14"/>
  <c r="DT118" i="14"/>
  <c r="AJ118" i="14"/>
  <c r="DT117" i="14"/>
  <c r="AJ117" i="14"/>
  <c r="DT116" i="14"/>
  <c r="AJ116" i="14"/>
  <c r="EB79" i="14"/>
  <c r="BX79" i="14"/>
  <c r="AB79" i="14"/>
  <c r="DT78" i="14"/>
  <c r="BP78" i="14"/>
  <c r="T78" i="14"/>
  <c r="DL77" i="14"/>
  <c r="AR77" i="14"/>
  <c r="EJ76" i="14"/>
  <c r="CF76" i="14"/>
  <c r="AJ76" i="14"/>
  <c r="EB72" i="14"/>
  <c r="BX72" i="14"/>
  <c r="AB72" i="14"/>
  <c r="DT71" i="14"/>
  <c r="BP71" i="14"/>
  <c r="T71" i="14"/>
  <c r="DL70" i="14"/>
  <c r="AR70" i="14"/>
  <c r="EJ66" i="14"/>
  <c r="CF66" i="14"/>
  <c r="AJ66" i="14"/>
  <c r="EB65" i="14"/>
  <c r="BX65" i="14"/>
  <c r="AB65" i="14"/>
  <c r="DT64" i="14"/>
  <c r="BP64" i="14"/>
  <c r="T64" i="14"/>
  <c r="DT42" i="14"/>
  <c r="BX42" i="14"/>
  <c r="AJ42" i="14"/>
  <c r="EJ41" i="14"/>
  <c r="CN41" i="14"/>
  <c r="AZ41" i="14"/>
  <c r="T41" i="14"/>
  <c r="DT40" i="14"/>
  <c r="BX40" i="14"/>
  <c r="AJ40" i="14"/>
  <c r="EJ39" i="14"/>
  <c r="CN39" i="14"/>
  <c r="AZ39" i="14"/>
  <c r="T39" i="14"/>
  <c r="DT38" i="14"/>
  <c r="BX38" i="14"/>
  <c r="AJ38" i="14"/>
  <c r="EJ33" i="14"/>
  <c r="CN33" i="14"/>
  <c r="AZ33" i="14"/>
  <c r="T33" i="14"/>
  <c r="DT32" i="14"/>
  <c r="BX32" i="14"/>
  <c r="AJ32" i="14"/>
  <c r="EJ31" i="14"/>
  <c r="CN31" i="14"/>
  <c r="AZ31" i="14"/>
  <c r="T31" i="14"/>
  <c r="DT27" i="14"/>
  <c r="BX27" i="14"/>
  <c r="AJ27" i="14"/>
  <c r="EJ26" i="14"/>
  <c r="CN26" i="14"/>
  <c r="AZ26" i="14"/>
  <c r="T26" i="14"/>
  <c r="DT25" i="14"/>
  <c r="BX25" i="14"/>
  <c r="AJ25" i="14"/>
  <c r="EJ21" i="14"/>
  <c r="CN21" i="14"/>
  <c r="AZ21" i="14"/>
  <c r="T21" i="14"/>
  <c r="DT20" i="14"/>
  <c r="BX20" i="14"/>
  <c r="AJ20" i="14"/>
  <c r="EJ19" i="14"/>
  <c r="CN19" i="14"/>
  <c r="DL129" i="14"/>
  <c r="AB129" i="14"/>
  <c r="DL128" i="14"/>
  <c r="AB128" i="14"/>
  <c r="DL127" i="14"/>
  <c r="AB127" i="14"/>
  <c r="DL126" i="14"/>
  <c r="AB126" i="14"/>
  <c r="DL125" i="14"/>
  <c r="AB125" i="14"/>
  <c r="DL114" i="14"/>
  <c r="AB114" i="14"/>
  <c r="DL113" i="14"/>
  <c r="AB113" i="14"/>
  <c r="DL112" i="14"/>
  <c r="AB112" i="14"/>
  <c r="DL111" i="14"/>
  <c r="AB111" i="14"/>
  <c r="DL110" i="14"/>
  <c r="AB110" i="14"/>
  <c r="DL104" i="14"/>
  <c r="AJ104" i="14"/>
  <c r="DT103" i="14"/>
  <c r="AR103" i="14"/>
  <c r="EB102" i="14"/>
  <c r="BP102" i="14"/>
  <c r="T102" i="14"/>
  <c r="BX101" i="14"/>
  <c r="AB101" i="14"/>
  <c r="DT96" i="14"/>
  <c r="AR96" i="14"/>
  <c r="EJ95" i="14"/>
  <c r="BX95" i="14"/>
  <c r="AB95" i="14"/>
  <c r="DT94" i="14"/>
  <c r="AR94" i="14"/>
  <c r="EJ90" i="14"/>
  <c r="BX90" i="14"/>
  <c r="AB90" i="14"/>
  <c r="DT89" i="14"/>
  <c r="AR89" i="14"/>
  <c r="EJ88" i="14"/>
  <c r="BX88" i="14"/>
  <c r="AB88" i="14"/>
  <c r="DT58" i="14"/>
  <c r="BP58" i="14"/>
  <c r="T58" i="14"/>
  <c r="DL57" i="14"/>
  <c r="AR57" i="14"/>
  <c r="EJ56" i="14"/>
  <c r="CF56" i="14"/>
  <c r="AJ56" i="14"/>
  <c r="EB55" i="14"/>
  <c r="BX55" i="14"/>
  <c r="AB55" i="14"/>
  <c r="DT51" i="14"/>
  <c r="BP51" i="14"/>
  <c r="T51" i="14"/>
  <c r="DL50" i="14"/>
  <c r="AR50" i="14"/>
  <c r="EJ49" i="14"/>
  <c r="CF49" i="14"/>
  <c r="AJ49" i="14"/>
  <c r="EJ45" i="14"/>
  <c r="CF45" i="14"/>
  <c r="AR45" i="14"/>
  <c r="ER44" i="14"/>
  <c r="DL44" i="14"/>
  <c r="AZ44" i="14"/>
  <c r="T44" i="14"/>
  <c r="DT43" i="14"/>
  <c r="BP43" i="14"/>
  <c r="AB43" i="14"/>
  <c r="DL135" i="14"/>
  <c r="AB135" i="14"/>
  <c r="DL134" i="14"/>
  <c r="AB134" i="14"/>
  <c r="DL133" i="14"/>
  <c r="AB133" i="14"/>
  <c r="DL132" i="14"/>
  <c r="AB132" i="14"/>
  <c r="DL131" i="14"/>
  <c r="AB131" i="14"/>
  <c r="DL124" i="14"/>
  <c r="AB124" i="14"/>
  <c r="DL123" i="14"/>
  <c r="AB123" i="14"/>
  <c r="DL122" i="14"/>
  <c r="AB122" i="14"/>
  <c r="DL121" i="14"/>
  <c r="AB121" i="14"/>
  <c r="DL109" i="14"/>
  <c r="AJ109" i="14"/>
  <c r="DT108" i="14"/>
  <c r="AR108" i="14"/>
  <c r="EB107" i="14"/>
  <c r="BP107" i="14"/>
  <c r="T107" i="14"/>
  <c r="BX106" i="14"/>
  <c r="AB106" i="14"/>
  <c r="DL105" i="14"/>
  <c r="AJ105" i="14"/>
  <c r="EB84" i="14"/>
  <c r="BP84" i="14"/>
  <c r="T84" i="14"/>
  <c r="DL83" i="14"/>
  <c r="AJ83" i="14"/>
  <c r="EB82" i="14"/>
  <c r="BP82" i="14"/>
  <c r="T82" i="14"/>
  <c r="DL81" i="14"/>
  <c r="AR81" i="14"/>
  <c r="EJ80" i="14"/>
  <c r="CF80" i="14"/>
  <c r="AJ80" i="14"/>
  <c r="EB75" i="14"/>
  <c r="BX75" i="14"/>
  <c r="AB75" i="14"/>
  <c r="DT74" i="14"/>
  <c r="BP74" i="14"/>
  <c r="T74" i="14"/>
  <c r="DL73" i="14"/>
  <c r="AR73" i="14"/>
  <c r="EJ69" i="14"/>
  <c r="CF69" i="14"/>
  <c r="AJ69" i="14"/>
  <c r="EB68" i="14"/>
  <c r="BX68" i="14"/>
  <c r="AB68" i="14"/>
  <c r="DT67" i="14"/>
  <c r="BP67" i="14"/>
  <c r="T67" i="14"/>
  <c r="DT37" i="14"/>
  <c r="BX37" i="14"/>
  <c r="AJ37" i="14"/>
  <c r="EJ36" i="14"/>
  <c r="CN36" i="14"/>
  <c r="AZ36" i="14"/>
  <c r="T36" i="14"/>
  <c r="DT35" i="14"/>
  <c r="BX35" i="14"/>
  <c r="AJ35" i="14"/>
  <c r="EJ34" i="14"/>
  <c r="CN34" i="14"/>
  <c r="AZ34" i="14"/>
  <c r="T34" i="14"/>
  <c r="DT30" i="14"/>
  <c r="BX30" i="14"/>
  <c r="AJ30" i="14"/>
  <c r="EJ29" i="14"/>
  <c r="CN29" i="14"/>
  <c r="AZ29" i="14"/>
  <c r="T29" i="14"/>
  <c r="DT28" i="14"/>
  <c r="BX28" i="14"/>
  <c r="AJ28" i="14"/>
  <c r="EJ24" i="14"/>
  <c r="CN24" i="14"/>
  <c r="AZ24" i="14"/>
  <c r="T24" i="14"/>
  <c r="DT23" i="14"/>
  <c r="BX23" i="14"/>
  <c r="AJ23" i="14"/>
  <c r="EJ22" i="14"/>
  <c r="CN22" i="14"/>
  <c r="AZ22" i="14"/>
  <c r="T22" i="14"/>
  <c r="AR19" i="14"/>
  <c r="ER18" i="14"/>
  <c r="DL18" i="14"/>
  <c r="BP18" i="14"/>
  <c r="AB18" i="14"/>
  <c r="EB17" i="14"/>
  <c r="CF17" i="14"/>
  <c r="AR17" i="14"/>
  <c r="ER16" i="14"/>
  <c r="DL16" i="14"/>
  <c r="BP16" i="14"/>
  <c r="AB16" i="14"/>
  <c r="EB15" i="14"/>
  <c r="CF15" i="14"/>
  <c r="AR15" i="14"/>
  <c r="ER14" i="14"/>
  <c r="DL14" i="14"/>
  <c r="BP14" i="14"/>
  <c r="AB14" i="14"/>
  <c r="EB13" i="14"/>
  <c r="CF13" i="14"/>
  <c r="AR13" i="14"/>
  <c r="ER12" i="14"/>
  <c r="DL12" i="14"/>
  <c r="BX12" i="14"/>
  <c r="AJ12" i="14"/>
  <c r="EJ11" i="14"/>
  <c r="CV11" i="14"/>
  <c r="BP11" i="14"/>
  <c r="AB11" i="14"/>
  <c r="EB10" i="14"/>
  <c r="CN10" i="14"/>
  <c r="BH10" i="14"/>
  <c r="AB10" i="14"/>
  <c r="EJ9" i="14"/>
  <c r="CV9" i="14"/>
  <c r="BP9" i="14"/>
  <c r="AJ9" i="14"/>
  <c r="CV8" i="14"/>
  <c r="DL7" i="14"/>
  <c r="DT6" i="14"/>
  <c r="EB5" i="14"/>
  <c r="ER4" i="14"/>
  <c r="T4" i="14"/>
  <c r="AJ3" i="14"/>
  <c r="AZ2" i="14"/>
  <c r="BP1" i="14"/>
  <c r="BH8" i="14"/>
  <c r="BP7" i="14"/>
  <c r="BX6" i="14"/>
  <c r="CN5" i="14"/>
  <c r="DD4" i="14"/>
  <c r="DT3" i="14"/>
  <c r="EJ2" i="14"/>
  <c r="EZ1" i="14"/>
  <c r="AB1" i="14"/>
  <c r="AZ8" i="14"/>
  <c r="BH7" i="14"/>
  <c r="BP6" i="14"/>
  <c r="CF5" i="14"/>
  <c r="CV4" i="14"/>
  <c r="DL3" i="14"/>
  <c r="EB2" i="14"/>
  <c r="ER1" i="14"/>
  <c r="T1" i="14"/>
  <c r="BX5" i="14"/>
  <c r="EJ1" i="14"/>
  <c r="AB6" i="14"/>
  <c r="CN2" i="14"/>
  <c r="EB6" i="14"/>
  <c r="AR3" i="14"/>
  <c r="DT4" i="14"/>
  <c r="CN6" i="14"/>
  <c r="T212" i="14"/>
  <c r="AB211" i="14"/>
  <c r="BP210" i="14"/>
  <c r="DL209" i="14"/>
  <c r="DT208" i="14"/>
  <c r="T208" i="14"/>
  <c r="AB207" i="14"/>
  <c r="BP206" i="14"/>
  <c r="DL205" i="14"/>
  <c r="DT204" i="14"/>
  <c r="T204" i="14"/>
  <c r="AB203" i="14"/>
  <c r="BP202" i="14"/>
  <c r="DL201" i="14"/>
  <c r="DT200" i="14"/>
  <c r="T200" i="14"/>
  <c r="AB199" i="14"/>
  <c r="BP198" i="14"/>
  <c r="DL197" i="14"/>
  <c r="DT196" i="14"/>
  <c r="T196" i="14"/>
  <c r="AB195" i="14"/>
  <c r="BP194" i="14"/>
  <c r="DL193" i="14"/>
  <c r="DT192" i="14"/>
  <c r="T192" i="14"/>
  <c r="AJ191" i="14"/>
  <c r="DT190" i="14"/>
  <c r="AB190" i="14"/>
  <c r="DL189" i="14"/>
  <c r="T189" i="14"/>
  <c r="BP188" i="14"/>
  <c r="EB187" i="14"/>
  <c r="AJ187" i="14"/>
  <c r="DT186" i="14"/>
  <c r="AB186" i="14"/>
  <c r="DL185" i="14"/>
  <c r="T185" i="14"/>
  <c r="BP184" i="14"/>
  <c r="EB183" i="14"/>
  <c r="AJ183" i="14"/>
  <c r="DT182" i="14"/>
  <c r="AB182" i="14"/>
  <c r="DL181" i="14"/>
  <c r="T181" i="14"/>
  <c r="BP180" i="14"/>
  <c r="EB179" i="14"/>
  <c r="AJ179" i="14"/>
  <c r="DT178" i="14"/>
  <c r="AB178" i="14"/>
  <c r="DL177" i="14"/>
  <c r="T177" i="14"/>
  <c r="BP176" i="14"/>
  <c r="EB175" i="14"/>
  <c r="AJ175" i="14"/>
  <c r="DT174" i="14"/>
  <c r="AB174" i="14"/>
  <c r="DL173" i="14"/>
  <c r="T173" i="14"/>
  <c r="BP172" i="14"/>
  <c r="EB171" i="14"/>
  <c r="AJ171" i="14"/>
  <c r="DT170" i="14"/>
  <c r="AB170" i="14"/>
  <c r="DL169" i="14"/>
  <c r="T169" i="14"/>
  <c r="BP168" i="14"/>
  <c r="EB167" i="14"/>
  <c r="AJ167" i="14"/>
  <c r="DT166" i="14"/>
  <c r="AB166" i="14"/>
  <c r="DL165" i="14"/>
  <c r="T165" i="14"/>
  <c r="BP164" i="14"/>
  <c r="EB163" i="14"/>
  <c r="AJ163" i="14"/>
  <c r="DT162" i="14"/>
  <c r="AB162" i="14"/>
  <c r="DL161" i="14"/>
  <c r="T161" i="14"/>
  <c r="BP160" i="14"/>
  <c r="EB159" i="14"/>
  <c r="AJ159" i="14"/>
  <c r="DT158" i="14"/>
  <c r="AB158" i="14"/>
  <c r="DL157" i="14"/>
  <c r="T157" i="14"/>
  <c r="BP156" i="14"/>
  <c r="EB155" i="14"/>
  <c r="AJ155" i="14"/>
  <c r="DT154" i="14"/>
  <c r="AB154" i="14"/>
  <c r="DL153" i="14"/>
  <c r="T153" i="14"/>
  <c r="BP152" i="14"/>
  <c r="EB151" i="14"/>
  <c r="AJ151" i="14"/>
  <c r="DT150" i="14"/>
  <c r="AB150" i="14"/>
  <c r="DL149" i="14"/>
  <c r="T149" i="14"/>
  <c r="BP148" i="14"/>
  <c r="EB147" i="14"/>
  <c r="AJ147" i="14"/>
  <c r="DT146" i="14"/>
  <c r="BX115" i="14"/>
  <c r="T115" i="14"/>
  <c r="BX100" i="14"/>
  <c r="AB100" i="14"/>
  <c r="DL99" i="14"/>
  <c r="AJ99" i="14"/>
  <c r="EB98" i="14"/>
  <c r="BP98" i="14"/>
  <c r="T98" i="14"/>
  <c r="DL97" i="14"/>
  <c r="AJ97" i="14"/>
  <c r="EB93" i="14"/>
  <c r="BP93" i="14"/>
  <c r="T93" i="14"/>
  <c r="DL92" i="14"/>
  <c r="AJ92" i="14"/>
  <c r="EB91" i="14"/>
  <c r="BP91" i="14"/>
  <c r="T91" i="14"/>
  <c r="DL87" i="14"/>
  <c r="AJ87" i="14"/>
  <c r="EB86" i="14"/>
  <c r="BP86" i="14"/>
  <c r="T86" i="14"/>
  <c r="DL85" i="14"/>
  <c r="AJ85" i="14"/>
  <c r="EB63" i="14"/>
  <c r="BX63" i="14"/>
  <c r="AB63" i="14"/>
  <c r="DT62" i="14"/>
  <c r="BP62" i="14"/>
  <c r="T62" i="14"/>
  <c r="DL61" i="14"/>
  <c r="AR61" i="14"/>
  <c r="EJ60" i="14"/>
  <c r="CF60" i="14"/>
  <c r="AJ60" i="14"/>
  <c r="EB59" i="14"/>
  <c r="BX59" i="14"/>
  <c r="AB59" i="14"/>
  <c r="DT54" i="14"/>
  <c r="BP54" i="14"/>
  <c r="T54" i="14"/>
  <c r="DL53" i="14"/>
  <c r="AR53" i="14"/>
  <c r="EJ52" i="14"/>
  <c r="CF52" i="14"/>
  <c r="AJ52" i="14"/>
  <c r="EB48" i="14"/>
  <c r="BX48" i="14"/>
  <c r="AB48" i="14"/>
  <c r="DT47" i="14"/>
  <c r="BP47" i="14"/>
  <c r="T47" i="14"/>
  <c r="DT46" i="14"/>
  <c r="BP46" i="14"/>
  <c r="T46" i="14"/>
  <c r="AB146" i="14"/>
  <c r="DL145" i="14"/>
  <c r="T145" i="14"/>
  <c r="BP144" i="14"/>
  <c r="EB143" i="14"/>
  <c r="AJ143" i="14"/>
  <c r="DT142" i="14"/>
  <c r="AB142" i="14"/>
  <c r="DL141" i="14"/>
  <c r="AB141" i="14"/>
  <c r="DL140" i="14"/>
  <c r="AB140" i="14"/>
  <c r="DL139" i="14"/>
  <c r="AB139" i="14"/>
  <c r="DL138" i="14"/>
  <c r="AB138" i="14"/>
  <c r="DL137" i="14"/>
  <c r="AB137" i="14"/>
  <c r="DL136" i="14"/>
  <c r="AB136" i="14"/>
  <c r="DL130" i="14"/>
  <c r="AB130" i="14"/>
  <c r="DL120" i="14"/>
  <c r="AB120" i="14"/>
  <c r="DL119" i="14"/>
  <c r="AB119" i="14"/>
  <c r="DL118" i="14"/>
  <c r="AB118" i="14"/>
  <c r="DL117" i="14"/>
  <c r="AB117" i="14"/>
  <c r="DL116" i="14"/>
  <c r="AB116" i="14"/>
  <c r="DT79" i="14"/>
  <c r="BP79" i="14"/>
  <c r="T79" i="14"/>
  <c r="DL78" i="14"/>
  <c r="AR78" i="14"/>
  <c r="EJ77" i="14"/>
  <c r="CF77" i="14"/>
  <c r="AJ77" i="14"/>
  <c r="EB76" i="14"/>
  <c r="BX76" i="14"/>
  <c r="AB76" i="14"/>
  <c r="DT72" i="14"/>
  <c r="BP72" i="14"/>
  <c r="T72" i="14"/>
  <c r="DL71" i="14"/>
  <c r="AR71" i="14"/>
  <c r="EJ70" i="14"/>
  <c r="CF70" i="14"/>
  <c r="AJ70" i="14"/>
  <c r="EB66" i="14"/>
  <c r="BX66" i="14"/>
  <c r="AB66" i="14"/>
  <c r="DT65" i="14"/>
  <c r="BP65" i="14"/>
  <c r="T65" i="14"/>
  <c r="DL64" i="14"/>
  <c r="AR64" i="14"/>
  <c r="ER42" i="14"/>
  <c r="DL42" i="14"/>
  <c r="BP42" i="14"/>
  <c r="AB42" i="14"/>
  <c r="EB41" i="14"/>
  <c r="CF41" i="14"/>
  <c r="AR41" i="14"/>
  <c r="ER40" i="14"/>
  <c r="DL40" i="14"/>
  <c r="BP40" i="14"/>
  <c r="AB40" i="14"/>
  <c r="EB39" i="14"/>
  <c r="CF39" i="14"/>
  <c r="AR39" i="14"/>
  <c r="ER38" i="14"/>
  <c r="DL38" i="14"/>
  <c r="BP38" i="14"/>
  <c r="AB38" i="14"/>
  <c r="EB33" i="14"/>
  <c r="CF33" i="14"/>
  <c r="AR33" i="14"/>
  <c r="ER32" i="14"/>
  <c r="DL32" i="14"/>
  <c r="BP32" i="14"/>
  <c r="AB32" i="14"/>
  <c r="EB31" i="14"/>
  <c r="CF31" i="14"/>
  <c r="AR31" i="14"/>
  <c r="ER27" i="14"/>
  <c r="DL27" i="14"/>
  <c r="BP27" i="14"/>
  <c r="AB27" i="14"/>
  <c r="EB26" i="14"/>
  <c r="CF26" i="14"/>
  <c r="AR26" i="14"/>
  <c r="ER25" i="14"/>
  <c r="DL25" i="14"/>
  <c r="BP25" i="14"/>
  <c r="AB25" i="14"/>
  <c r="EB21" i="14"/>
  <c r="CF21" i="14"/>
  <c r="AR21" i="14"/>
  <c r="ER20" i="14"/>
  <c r="DL20" i="14"/>
  <c r="BP20" i="14"/>
  <c r="AB20" i="14"/>
  <c r="EB19" i="14"/>
  <c r="CF19" i="14"/>
  <c r="BX129" i="14"/>
  <c r="T129" i="14"/>
  <c r="BX128" i="14"/>
  <c r="T128" i="14"/>
  <c r="BX127" i="14"/>
  <c r="T127" i="14"/>
  <c r="BX126" i="14"/>
  <c r="T126" i="14"/>
  <c r="BX125" i="14"/>
  <c r="T125" i="14"/>
  <c r="BX114" i="14"/>
  <c r="T114" i="14"/>
  <c r="BX113" i="14"/>
  <c r="T113" i="14"/>
  <c r="BX112" i="14"/>
  <c r="T112" i="14"/>
  <c r="BX111" i="14"/>
  <c r="T111" i="14"/>
  <c r="BX110" i="14"/>
  <c r="T110" i="14"/>
  <c r="BX104" i="14"/>
  <c r="AB104" i="14"/>
  <c r="DL103" i="14"/>
  <c r="AJ103" i="14"/>
  <c r="DT102" i="14"/>
  <c r="AR102" i="14"/>
  <c r="EB101" i="14"/>
  <c r="BP101" i="14"/>
  <c r="T101" i="14"/>
  <c r="DL96" i="14"/>
  <c r="AJ96" i="14"/>
  <c r="EB95" i="14"/>
  <c r="BP95" i="14"/>
  <c r="T95" i="14"/>
  <c r="DL94" i="14"/>
  <c r="AJ94" i="14"/>
  <c r="EB90" i="14"/>
  <c r="BP90" i="14"/>
  <c r="T90" i="14"/>
  <c r="DL89" i="14"/>
  <c r="AJ89" i="14"/>
  <c r="EB88" i="14"/>
  <c r="BP88" i="14"/>
  <c r="T88" i="14"/>
  <c r="DL58" i="14"/>
  <c r="AR58" i="14"/>
  <c r="EJ57" i="14"/>
  <c r="CF57" i="14"/>
  <c r="AJ57" i="14"/>
  <c r="EB56" i="14"/>
  <c r="BX56" i="14"/>
  <c r="AB56" i="14"/>
  <c r="DT55" i="14"/>
  <c r="BP55" i="14"/>
  <c r="T55" i="14"/>
  <c r="DL51" i="14"/>
  <c r="AR51" i="14"/>
  <c r="EJ50" i="14"/>
  <c r="CF50" i="14"/>
  <c r="AJ50" i="14"/>
  <c r="EB49" i="14"/>
  <c r="BX49" i="14"/>
  <c r="AB49" i="14"/>
  <c r="EB45" i="14"/>
  <c r="BX45" i="14"/>
  <c r="AJ45" i="14"/>
  <c r="EJ44" i="14"/>
  <c r="CF44" i="14"/>
  <c r="AR44" i="14"/>
  <c r="ER43" i="14"/>
  <c r="DL43" i="14"/>
  <c r="AZ43" i="14"/>
  <c r="T43" i="14"/>
  <c r="BX135" i="14"/>
  <c r="T135" i="14"/>
  <c r="BX134" i="14"/>
  <c r="T134" i="14"/>
  <c r="BX133" i="14"/>
  <c r="T133" i="14"/>
  <c r="BX132" i="14"/>
  <c r="T132" i="14"/>
  <c r="BX131" i="14"/>
  <c r="T131" i="14"/>
  <c r="BX124" i="14"/>
  <c r="T124" i="14"/>
  <c r="BX123" i="14"/>
  <c r="T123" i="14"/>
  <c r="BX122" i="14"/>
  <c r="T122" i="14"/>
  <c r="BX121" i="14"/>
  <c r="T121" i="14"/>
  <c r="BX109" i="14"/>
  <c r="AB109" i="14"/>
  <c r="DL108" i="14"/>
  <c r="AJ108" i="14"/>
  <c r="DT107" i="14"/>
  <c r="AR107" i="14"/>
  <c r="EB106" i="14"/>
  <c r="BP106" i="14"/>
  <c r="T106" i="14"/>
  <c r="BX105" i="14"/>
  <c r="AB105" i="14"/>
  <c r="DT84" i="14"/>
  <c r="AR84" i="14"/>
  <c r="EJ83" i="14"/>
  <c r="BX83" i="14"/>
  <c r="AB83" i="14"/>
  <c r="DT82" i="14"/>
  <c r="AR82" i="14"/>
  <c r="EJ81" i="14"/>
  <c r="CF81" i="14"/>
  <c r="AJ81" i="14"/>
  <c r="EB80" i="14"/>
  <c r="BX80" i="14"/>
  <c r="AB80" i="14"/>
  <c r="DT75" i="14"/>
  <c r="BP75" i="14"/>
  <c r="T75" i="14"/>
  <c r="DL74" i="14"/>
  <c r="AR74" i="14"/>
  <c r="EJ73" i="14"/>
  <c r="CF73" i="14"/>
  <c r="AJ73" i="14"/>
  <c r="EB69" i="14"/>
  <c r="BX69" i="14"/>
  <c r="AB69" i="14"/>
  <c r="DT68" i="14"/>
  <c r="BP68" i="14"/>
  <c r="T68" i="14"/>
  <c r="DL67" i="14"/>
  <c r="AR67" i="14"/>
  <c r="ER37" i="14"/>
  <c r="DL37" i="14"/>
  <c r="BP37" i="14"/>
  <c r="AB37" i="14"/>
  <c r="EB36" i="14"/>
  <c r="CF36" i="14"/>
  <c r="AR36" i="14"/>
  <c r="ER35" i="14"/>
  <c r="DL35" i="14"/>
  <c r="BP35" i="14"/>
  <c r="AB35" i="14"/>
  <c r="EB34" i="14"/>
  <c r="CF34" i="14"/>
  <c r="AR34" i="14"/>
  <c r="ER30" i="14"/>
  <c r="DL30" i="14"/>
  <c r="BP30" i="14"/>
  <c r="AB30" i="14"/>
  <c r="EB29" i="14"/>
  <c r="CF29" i="14"/>
  <c r="AR29" i="14"/>
  <c r="ER28" i="14"/>
  <c r="DL28" i="14"/>
  <c r="BP28" i="14"/>
  <c r="AB28" i="14"/>
  <c r="EB24" i="14"/>
  <c r="CF24" i="14"/>
  <c r="AR24" i="14"/>
  <c r="ER23" i="14"/>
  <c r="DL23" i="14"/>
  <c r="BP23" i="14"/>
  <c r="AB23" i="14"/>
  <c r="EB22" i="14"/>
  <c r="CF22" i="14"/>
  <c r="AR22" i="14"/>
  <c r="BX19" i="14"/>
  <c r="AJ19" i="14"/>
  <c r="EJ18" i="14"/>
  <c r="CN18" i="14"/>
  <c r="AZ18" i="14"/>
  <c r="T18" i="14"/>
  <c r="DT17" i="14"/>
  <c r="BX17" i="14"/>
  <c r="AJ17" i="14"/>
  <c r="EJ16" i="14"/>
  <c r="CN16" i="14"/>
  <c r="AZ16" i="14"/>
  <c r="T16" i="14"/>
  <c r="DT15" i="14"/>
  <c r="BX15" i="14"/>
  <c r="AJ15" i="14"/>
  <c r="EJ14" i="14"/>
  <c r="CN14" i="14"/>
  <c r="AZ14" i="14"/>
  <c r="T14" i="14"/>
  <c r="DT13" i="14"/>
  <c r="BX13" i="14"/>
  <c r="AJ13" i="14"/>
  <c r="EJ12" i="14"/>
  <c r="CV12" i="14"/>
  <c r="BP12" i="14"/>
  <c r="AB12" i="14"/>
  <c r="EB11" i="14"/>
  <c r="CN11" i="14"/>
  <c r="AZ11" i="14"/>
  <c r="T11" i="14"/>
  <c r="DT10" i="14"/>
  <c r="CF10" i="14"/>
  <c r="AZ10" i="14"/>
  <c r="T10" i="14"/>
  <c r="EB9" i="14"/>
  <c r="CN9" i="14"/>
  <c r="BH9" i="14"/>
  <c r="AB9" i="14"/>
  <c r="BP8" i="14"/>
  <c r="BX7" i="14"/>
  <c r="CF6" i="14"/>
  <c r="CV5" i="14"/>
  <c r="DL4" i="14"/>
  <c r="EB3" i="14"/>
  <c r="ER2" i="14"/>
  <c r="T2" i="14"/>
  <c r="AJ1" i="14"/>
  <c r="AB8" i="14"/>
  <c r="AJ7" i="14"/>
  <c r="AR6" i="14"/>
  <c r="BH5" i="14"/>
  <c r="BX4" i="14"/>
  <c r="CN3" i="14"/>
  <c r="DD2" i="14"/>
  <c r="DT1" i="14"/>
  <c r="EZ8" i="14"/>
  <c r="T8" i="14"/>
  <c r="AB7" i="14"/>
  <c r="AJ6" i="14"/>
  <c r="AZ5" i="14"/>
  <c r="BP4" i="14"/>
  <c r="CF3" i="14"/>
  <c r="CV2" i="14"/>
  <c r="DL1" i="14"/>
  <c r="AR8" i="14"/>
  <c r="CN4" i="14"/>
  <c r="ER8" i="14"/>
  <c r="AR5" i="14"/>
  <c r="DD1" i="14"/>
  <c r="EJ5" i="14"/>
  <c r="BH2" i="14"/>
  <c r="AR1" i="14"/>
  <c r="EZ2" i="14"/>
  <c r="DT211" i="14"/>
  <c r="T211" i="14"/>
  <c r="AB210" i="14"/>
  <c r="BP209" i="14"/>
  <c r="DL208" i="14"/>
  <c r="DT207" i="14"/>
  <c r="T207" i="14"/>
  <c r="AB206" i="14"/>
  <c r="BP205" i="14"/>
  <c r="DL204" i="14"/>
  <c r="DT203" i="14"/>
  <c r="T203" i="14"/>
  <c r="AB202" i="14"/>
  <c r="BP201" i="14"/>
  <c r="DL200" i="14"/>
  <c r="DT199" i="14"/>
  <c r="T199" i="14"/>
  <c r="AB198" i="14"/>
  <c r="BP197" i="14"/>
  <c r="DL196" i="14"/>
  <c r="DT195" i="14"/>
  <c r="T195" i="14"/>
  <c r="AB194" i="14"/>
  <c r="BP193" i="14"/>
  <c r="DL192" i="14"/>
  <c r="DT191" i="14"/>
  <c r="AB191" i="14"/>
  <c r="DL190" i="14"/>
  <c r="T190" i="14"/>
  <c r="BP189" i="14"/>
  <c r="EB188" i="14"/>
  <c r="AJ188" i="14"/>
  <c r="DT187" i="14"/>
  <c r="AB187" i="14"/>
  <c r="DL186" i="14"/>
  <c r="T186" i="14"/>
  <c r="BP185" i="14"/>
  <c r="EB184" i="14"/>
  <c r="AJ184" i="14"/>
  <c r="DT183" i="14"/>
  <c r="AB183" i="14"/>
  <c r="DL182" i="14"/>
  <c r="T182" i="14"/>
  <c r="BP181" i="14"/>
  <c r="EB180" i="14"/>
  <c r="AJ180" i="14"/>
  <c r="DT179" i="14"/>
  <c r="AB179" i="14"/>
  <c r="DL178" i="14"/>
  <c r="T178" i="14"/>
  <c r="BP177" i="14"/>
  <c r="EB176" i="14"/>
  <c r="AJ176" i="14"/>
  <c r="DT175" i="14"/>
  <c r="AB175" i="14"/>
  <c r="DL174" i="14"/>
  <c r="T174" i="14"/>
  <c r="BP173" i="14"/>
  <c r="EB172" i="14"/>
  <c r="AJ172" i="14"/>
  <c r="DT171" i="14"/>
  <c r="AB171" i="14"/>
  <c r="DL170" i="14"/>
  <c r="T170" i="14"/>
  <c r="BP169" i="14"/>
  <c r="EB168" i="14"/>
  <c r="AJ168" i="14"/>
  <c r="DT167" i="14"/>
  <c r="AB167" i="14"/>
  <c r="DL166" i="14"/>
  <c r="T166" i="14"/>
  <c r="BP165" i="14"/>
  <c r="EB164" i="14"/>
  <c r="AJ164" i="14"/>
  <c r="DT163" i="14"/>
  <c r="AB163" i="14"/>
  <c r="DL162" i="14"/>
  <c r="T162" i="14"/>
  <c r="BP161" i="14"/>
  <c r="EB160" i="14"/>
  <c r="AJ160" i="14"/>
  <c r="DT159" i="14"/>
  <c r="AB159" i="14"/>
  <c r="DL158" i="14"/>
  <c r="T158" i="14"/>
  <c r="BP157" i="14"/>
  <c r="EB156" i="14"/>
  <c r="AJ156" i="14"/>
  <c r="DT155" i="14"/>
  <c r="AB155" i="14"/>
  <c r="DL154" i="14"/>
  <c r="T154" i="14"/>
  <c r="BP153" i="14"/>
  <c r="EB152" i="14"/>
  <c r="AJ152" i="14"/>
  <c r="DT151" i="14"/>
  <c r="AB151" i="14"/>
  <c r="DL150" i="14"/>
  <c r="T150" i="14"/>
  <c r="BP149" i="14"/>
  <c r="EB148" i="14"/>
  <c r="AJ148" i="14"/>
  <c r="DT147" i="14"/>
  <c r="AB147" i="14"/>
  <c r="EB115" i="14"/>
  <c r="BP115" i="14"/>
  <c r="EB100" i="14"/>
  <c r="BP100" i="14"/>
  <c r="T100" i="14"/>
  <c r="BX99" i="14"/>
  <c r="AB99" i="14"/>
  <c r="DT98" i="14"/>
  <c r="AR98" i="14"/>
  <c r="EJ97" i="14"/>
  <c r="BX97" i="14"/>
  <c r="AB97" i="14"/>
  <c r="DT93" i="14"/>
  <c r="AR93" i="14"/>
  <c r="EJ92" i="14"/>
  <c r="BX92" i="14"/>
  <c r="AB92" i="14"/>
  <c r="DT91" i="14"/>
  <c r="AR91" i="14"/>
  <c r="EJ87" i="14"/>
  <c r="BX87" i="14"/>
  <c r="AB87" i="14"/>
  <c r="DT86" i="14"/>
  <c r="AR86" i="14"/>
  <c r="EJ85" i="14"/>
  <c r="BX85" i="14"/>
  <c r="AB85" i="14"/>
  <c r="DT63" i="14"/>
  <c r="BP63" i="14"/>
  <c r="T63" i="14"/>
  <c r="DL62" i="14"/>
  <c r="AR62" i="14"/>
  <c r="EJ61" i="14"/>
  <c r="CF61" i="14"/>
  <c r="AJ61" i="14"/>
  <c r="EB60" i="14"/>
  <c r="BX60" i="14"/>
  <c r="AB60" i="14"/>
  <c r="DT59" i="14"/>
  <c r="BP59" i="14"/>
  <c r="T59" i="14"/>
  <c r="DL54" i="14"/>
  <c r="AR54" i="14"/>
  <c r="EJ53" i="14"/>
  <c r="CF53" i="14"/>
  <c r="AJ53" i="14"/>
  <c r="EB52" i="14"/>
  <c r="BX52" i="14"/>
  <c r="AB52" i="14"/>
  <c r="DT48" i="14"/>
  <c r="BP48" i="14"/>
  <c r="T48" i="14"/>
  <c r="DL47" i="14"/>
  <c r="AR47" i="14"/>
  <c r="ER46" i="14"/>
  <c r="DL46" i="14"/>
  <c r="AR46" i="14"/>
  <c r="DL146" i="14"/>
  <c r="T146" i="14"/>
  <c r="BP145" i="14"/>
  <c r="EB144" i="14"/>
  <c r="AJ144" i="14"/>
  <c r="DT143" i="14"/>
  <c r="AB143" i="14"/>
  <c r="DL142" i="14"/>
  <c r="T142" i="14"/>
  <c r="BX141" i="14"/>
  <c r="T141" i="14"/>
  <c r="BX140" i="14"/>
  <c r="T140" i="14"/>
  <c r="BX139" i="14"/>
  <c r="T139" i="14"/>
  <c r="BX138" i="14"/>
  <c r="T138" i="14"/>
  <c r="BX137" i="14"/>
  <c r="T137" i="14"/>
  <c r="BX136" i="14"/>
  <c r="T136" i="14"/>
  <c r="BX130" i="14"/>
  <c r="T130" i="14"/>
  <c r="BX120" i="14"/>
  <c r="T120" i="14"/>
  <c r="BX119" i="14"/>
  <c r="T119" i="14"/>
  <c r="BX118" i="14"/>
  <c r="T118" i="14"/>
  <c r="BX117" i="14"/>
  <c r="T117" i="14"/>
  <c r="BX116" i="14"/>
  <c r="T116" i="14"/>
  <c r="DL79" i="14"/>
  <c r="AR79" i="14"/>
  <c r="EJ78" i="14"/>
  <c r="CF78" i="14"/>
  <c r="AJ78" i="14"/>
  <c r="EB77" i="14"/>
  <c r="BX77" i="14"/>
  <c r="AB77" i="14"/>
  <c r="DT76" i="14"/>
  <c r="BP76" i="14"/>
  <c r="T76" i="14"/>
  <c r="DL72" i="14"/>
  <c r="AR72" i="14"/>
  <c r="EJ71" i="14"/>
  <c r="CF71" i="14"/>
  <c r="AJ71" i="14"/>
  <c r="EB70" i="14"/>
  <c r="BX70" i="14"/>
  <c r="AB70" i="14"/>
  <c r="DT66" i="14"/>
  <c r="BP66" i="14"/>
  <c r="T66" i="14"/>
  <c r="DL65" i="14"/>
  <c r="AR65" i="14"/>
  <c r="EJ64" i="14"/>
  <c r="CF64" i="14"/>
  <c r="AJ64" i="14"/>
  <c r="EJ42" i="14"/>
  <c r="CN42" i="14"/>
  <c r="AZ42" i="14"/>
  <c r="T42" i="14"/>
  <c r="DT41" i="14"/>
  <c r="BX41" i="14"/>
  <c r="AJ41" i="14"/>
  <c r="EJ40" i="14"/>
  <c r="CN40" i="14"/>
  <c r="AZ40" i="14"/>
  <c r="T40" i="14"/>
  <c r="DT39" i="14"/>
  <c r="BX39" i="14"/>
  <c r="AJ39" i="14"/>
  <c r="EJ38" i="14"/>
  <c r="CN38" i="14"/>
  <c r="AZ38" i="14"/>
  <c r="T38" i="14"/>
  <c r="DT33" i="14"/>
  <c r="BX33" i="14"/>
  <c r="AJ33" i="14"/>
  <c r="EJ32" i="14"/>
  <c r="CN32" i="14"/>
  <c r="AZ32" i="14"/>
  <c r="T32" i="14"/>
  <c r="DT31" i="14"/>
  <c r="BX31" i="14"/>
  <c r="AJ31" i="14"/>
  <c r="EJ27" i="14"/>
  <c r="CN27" i="14"/>
  <c r="AZ27" i="14"/>
  <c r="T27" i="14"/>
  <c r="DT26" i="14"/>
  <c r="BX26" i="14"/>
  <c r="AJ26" i="14"/>
  <c r="EJ25" i="14"/>
  <c r="CN25" i="14"/>
  <c r="AZ25" i="14"/>
  <c r="T25" i="14"/>
  <c r="DT21" i="14"/>
  <c r="BX21" i="14"/>
  <c r="AJ21" i="14"/>
  <c r="EJ20" i="14"/>
  <c r="CN20" i="14"/>
  <c r="AZ20" i="14"/>
  <c r="T20" i="14"/>
  <c r="DT19" i="14"/>
  <c r="EB129" i="14"/>
  <c r="BP129" i="14"/>
  <c r="EB128" i="14"/>
  <c r="BP128" i="14"/>
  <c r="EB127" i="14"/>
  <c r="BP127" i="14"/>
  <c r="EB126" i="14"/>
  <c r="BP126" i="14"/>
  <c r="EB125" i="14"/>
  <c r="BP125" i="14"/>
  <c r="EB114" i="14"/>
  <c r="BP114" i="14"/>
  <c r="EB113" i="14"/>
  <c r="BP113" i="14"/>
  <c r="EB112" i="14"/>
  <c r="BP112" i="14"/>
  <c r="EB111" i="14"/>
  <c r="BP111" i="14"/>
  <c r="EB110" i="14"/>
  <c r="BP110" i="14"/>
  <c r="EB104" i="14"/>
  <c r="BP104" i="14"/>
  <c r="T104" i="14"/>
  <c r="BX103" i="14"/>
  <c r="AB103" i="14"/>
  <c r="DL102" i="14"/>
  <c r="AJ102" i="14"/>
  <c r="DT101" i="14"/>
  <c r="AR101" i="14"/>
  <c r="EJ96" i="14"/>
  <c r="BX96" i="14"/>
  <c r="AB96" i="14"/>
  <c r="DT95" i="14"/>
  <c r="AR95" i="14"/>
  <c r="EJ94" i="14"/>
  <c r="BX94" i="14"/>
  <c r="AB94" i="14"/>
  <c r="DT90" i="14"/>
  <c r="AR90" i="14"/>
  <c r="EJ89" i="14"/>
  <c r="BX89" i="14"/>
  <c r="AB89" i="14"/>
  <c r="DT88" i="14"/>
  <c r="AR88" i="14"/>
  <c r="EJ58" i="14"/>
  <c r="CF58" i="14"/>
  <c r="AJ58" i="14"/>
  <c r="EB57" i="14"/>
  <c r="BX57" i="14"/>
  <c r="AB57" i="14"/>
  <c r="DT56" i="14"/>
  <c r="BP56" i="14"/>
  <c r="T56" i="14"/>
  <c r="DL55" i="14"/>
  <c r="AR55" i="14"/>
  <c r="EJ51" i="14"/>
  <c r="CF51" i="14"/>
  <c r="AJ51" i="14"/>
  <c r="EB50" i="14"/>
  <c r="BX50" i="14"/>
  <c r="AB50" i="14"/>
  <c r="DT49" i="14"/>
  <c r="BP49" i="14"/>
  <c r="T49" i="14"/>
  <c r="DT45" i="14"/>
  <c r="BP45" i="14"/>
  <c r="AB45" i="14"/>
  <c r="EB44" i="14"/>
  <c r="BX44" i="14"/>
  <c r="AJ44" i="14"/>
  <c r="EJ43" i="14"/>
  <c r="CF43" i="14"/>
  <c r="AR43" i="14"/>
  <c r="EB135" i="14"/>
  <c r="BP135" i="14"/>
  <c r="EB134" i="14"/>
  <c r="BP134" i="14"/>
  <c r="EB133" i="14"/>
  <c r="BP133" i="14"/>
  <c r="EB132" i="14"/>
  <c r="BP132" i="14"/>
  <c r="EB131" i="14"/>
  <c r="BP131" i="14"/>
  <c r="EB124" i="14"/>
  <c r="BP124" i="14"/>
  <c r="EB123" i="14"/>
  <c r="BP123" i="14"/>
  <c r="EB122" i="14"/>
  <c r="BP122" i="14"/>
  <c r="EB121" i="14"/>
  <c r="BP121" i="14"/>
  <c r="EB109" i="14"/>
  <c r="BP109" i="14"/>
  <c r="T109" i="14"/>
  <c r="BX108" i="14"/>
  <c r="AB108" i="14"/>
  <c r="DL107" i="14"/>
  <c r="AJ107" i="14"/>
  <c r="DT106" i="14"/>
  <c r="AR106" i="14"/>
  <c r="EB105" i="14"/>
  <c r="BP105" i="14"/>
  <c r="T105" i="14"/>
  <c r="DL84" i="14"/>
  <c r="AJ84" i="14"/>
  <c r="EB83" i="14"/>
  <c r="BP83" i="14"/>
  <c r="T83" i="14"/>
  <c r="DL82" i="14"/>
  <c r="AJ82" i="14"/>
  <c r="EB81" i="14"/>
  <c r="BX81" i="14"/>
  <c r="AB81" i="14"/>
  <c r="DT80" i="14"/>
  <c r="BP80" i="14"/>
  <c r="T80" i="14"/>
  <c r="DL75" i="14"/>
  <c r="AR75" i="14"/>
  <c r="EJ74" i="14"/>
  <c r="CF74" i="14"/>
  <c r="AJ74" i="14"/>
  <c r="EB73" i="14"/>
  <c r="BX73" i="14"/>
  <c r="AB73" i="14"/>
  <c r="DT69" i="14"/>
  <c r="BP69" i="14"/>
  <c r="T69" i="14"/>
  <c r="DL68" i="14"/>
  <c r="AR68" i="14"/>
  <c r="EJ67" i="14"/>
  <c r="CF67" i="14"/>
  <c r="AJ67" i="14"/>
  <c r="EJ37" i="14"/>
  <c r="CN37" i="14"/>
  <c r="AZ37" i="14"/>
  <c r="T37" i="14"/>
  <c r="DT36" i="14"/>
  <c r="BX36" i="14"/>
  <c r="AJ36" i="14"/>
  <c r="EJ35" i="14"/>
  <c r="CN35" i="14"/>
  <c r="AZ35" i="14"/>
  <c r="T35" i="14"/>
  <c r="DT34" i="14"/>
  <c r="BX34" i="14"/>
  <c r="AJ34" i="14"/>
  <c r="EJ30" i="14"/>
  <c r="CN30" i="14"/>
  <c r="AZ30" i="14"/>
  <c r="T30" i="14"/>
  <c r="DT29" i="14"/>
  <c r="BX29" i="14"/>
  <c r="AJ29" i="14"/>
  <c r="EJ28" i="14"/>
  <c r="CN28" i="14"/>
  <c r="AZ28" i="14"/>
  <c r="T28" i="14"/>
  <c r="DT24" i="14"/>
  <c r="BX24" i="14"/>
  <c r="AJ24" i="14"/>
  <c r="EJ23" i="14"/>
  <c r="CN23" i="14"/>
  <c r="AZ23" i="14"/>
  <c r="T23" i="14"/>
  <c r="DT22" i="14"/>
  <c r="BX22" i="14"/>
  <c r="AJ22" i="14"/>
  <c r="BP19" i="14"/>
  <c r="AB19" i="14"/>
  <c r="EB18" i="14"/>
  <c r="CF18" i="14"/>
  <c r="AR18" i="14"/>
  <c r="ER17" i="14"/>
  <c r="DL17" i="14"/>
  <c r="BP17" i="14"/>
  <c r="AB17" i="14"/>
  <c r="EB16" i="14"/>
  <c r="CF16" i="14"/>
  <c r="AR16" i="14"/>
  <c r="ER15" i="14"/>
  <c r="DL15" i="14"/>
  <c r="BP15" i="14"/>
  <c r="AB15" i="14"/>
  <c r="EB14" i="14"/>
  <c r="CF14" i="14"/>
  <c r="AR14" i="14"/>
  <c r="ER13" i="14"/>
  <c r="DL13" i="14"/>
  <c r="BP13" i="14"/>
  <c r="AB13" i="14"/>
  <c r="EB12" i="14"/>
  <c r="CN12" i="14"/>
  <c r="AZ12" i="14"/>
  <c r="T12" i="14"/>
  <c r="DT11" i="14"/>
  <c r="CF11" i="14"/>
  <c r="AR11" i="14"/>
  <c r="ER10" i="14"/>
  <c r="DL10" i="14"/>
  <c r="BX10" i="14"/>
  <c r="AR10" i="14"/>
  <c r="EZ9" i="14"/>
  <c r="DT9" i="14"/>
  <c r="CF9" i="14"/>
  <c r="AZ9" i="14"/>
  <c r="T9" i="14"/>
  <c r="AJ8" i="14"/>
  <c r="AR7" i="14"/>
  <c r="AZ6" i="14"/>
  <c r="BP5" i="14"/>
  <c r="CF4" i="14"/>
  <c r="CV3" i="14"/>
  <c r="DL2" i="14"/>
  <c r="EB1" i="14"/>
  <c r="EB8" i="14"/>
  <c r="EJ7" i="14"/>
  <c r="ER6" i="14"/>
  <c r="EZ5" i="14"/>
  <c r="AB5" i="14"/>
  <c r="AR4" i="14"/>
  <c r="BH3" i="14"/>
  <c r="BX2" i="14"/>
  <c r="CN1" i="14"/>
  <c r="DT8" i="14"/>
  <c r="EB7" i="14"/>
  <c r="EJ6" i="14"/>
  <c r="ER5" i="14"/>
  <c r="T5" i="14"/>
  <c r="AJ4" i="14"/>
  <c r="AZ3" i="14"/>
  <c r="BP2" i="14"/>
  <c r="CF1" i="14"/>
  <c r="AZ7" i="14"/>
  <c r="DD3" i="14"/>
  <c r="EZ7" i="14"/>
  <c r="BH4" i="14"/>
  <c r="DL8" i="14"/>
  <c r="EZ4" i="14"/>
  <c r="BX1" i="14"/>
  <c r="CF7" i="14"/>
  <c r="DD5" i="14"/>
  <c r="DT486" i="15"/>
  <c r="T470" i="15"/>
  <c r="BP456" i="15"/>
  <c r="DL443" i="15"/>
  <c r="AB533" i="15"/>
  <c r="DL495" i="15"/>
  <c r="AB477" i="15"/>
  <c r="T462" i="15"/>
  <c r="AB449" i="15"/>
  <c r="F86" i="10"/>
  <c r="A95" i="10"/>
  <c r="B95" i="10"/>
  <c r="C95" i="10"/>
  <c r="DL480" i="10"/>
  <c r="F92" i="13"/>
  <c r="DL125" i="11"/>
  <c r="T125" i="11"/>
  <c r="BP110" i="11"/>
  <c r="DL109" i="11"/>
  <c r="T109" i="11"/>
  <c r="BP108" i="11"/>
  <c r="DL107" i="11"/>
  <c r="T107" i="11"/>
  <c r="BP103" i="11"/>
  <c r="DL102" i="11"/>
  <c r="T102" i="11"/>
  <c r="BP101" i="11"/>
  <c r="DL97" i="11"/>
  <c r="T97" i="11"/>
  <c r="BP96" i="11"/>
  <c r="DL95" i="11"/>
  <c r="T95" i="11"/>
  <c r="BP73" i="11"/>
  <c r="DL72" i="11"/>
  <c r="T72" i="11"/>
  <c r="BP71" i="11"/>
  <c r="DL70" i="11"/>
  <c r="AB70" i="11"/>
  <c r="BX69" i="11"/>
  <c r="T69" i="11"/>
  <c r="BP64" i="11"/>
  <c r="EB63" i="11"/>
  <c r="BP63" i="11"/>
  <c r="EB62" i="11"/>
  <c r="BP62" i="11"/>
  <c r="EB58" i="11"/>
  <c r="BX58" i="11"/>
  <c r="T58" i="11"/>
  <c r="CF57" i="11"/>
  <c r="AB57" i="11"/>
  <c r="DL56" i="11"/>
  <c r="AJ56" i="11"/>
  <c r="DT8" i="11"/>
  <c r="BX8" i="11"/>
  <c r="AB8" i="11"/>
  <c r="DT7" i="11"/>
  <c r="BX7" i="11"/>
  <c r="AB7" i="11"/>
  <c r="DT6" i="11"/>
  <c r="BX6" i="11"/>
  <c r="AB6" i="11"/>
  <c r="DT5" i="11"/>
  <c r="CF5" i="11"/>
  <c r="AZ5" i="11"/>
  <c r="T5" i="11"/>
  <c r="DL4" i="11"/>
  <c r="CF4" i="11"/>
  <c r="AZ4" i="11"/>
  <c r="T4" i="11"/>
  <c r="DT3" i="11"/>
  <c r="CN3" i="11"/>
  <c r="BH3" i="11"/>
  <c r="AB3" i="11"/>
  <c r="EJ2" i="11"/>
  <c r="DD2" i="11"/>
  <c r="BX2" i="11"/>
  <c r="AR2" i="11"/>
  <c r="EZ1" i="11"/>
  <c r="DT1" i="11"/>
  <c r="CN1" i="11"/>
  <c r="BH1" i="11"/>
  <c r="AB1" i="11"/>
  <c r="T365" i="11"/>
  <c r="T361" i="11"/>
  <c r="T357" i="11"/>
  <c r="T353" i="11"/>
  <c r="T349" i="11"/>
  <c r="T345" i="11"/>
  <c r="T341" i="11"/>
  <c r="T337" i="11"/>
  <c r="T333" i="11"/>
  <c r="T330" i="11"/>
  <c r="T328" i="11"/>
  <c r="T326" i="11"/>
  <c r="T324" i="11"/>
  <c r="T322" i="11"/>
  <c r="T320" i="11"/>
  <c r="T318" i="11"/>
  <c r="T316" i="11"/>
  <c r="BP125" i="11"/>
  <c r="DL110" i="11"/>
  <c r="T110" i="11"/>
  <c r="BP109" i="11"/>
  <c r="DL108" i="11"/>
  <c r="T108" i="11"/>
  <c r="BP107" i="11"/>
  <c r="DL103" i="11"/>
  <c r="T103" i="11"/>
  <c r="BP102" i="11"/>
  <c r="DL101" i="11"/>
  <c r="T101" i="11"/>
  <c r="BP97" i="11"/>
  <c r="DL96" i="11"/>
  <c r="T96" i="11"/>
  <c r="BP95" i="11"/>
  <c r="DL73" i="11"/>
  <c r="T73" i="11"/>
  <c r="BP72" i="11"/>
  <c r="DL71" i="11"/>
  <c r="T71" i="11"/>
  <c r="BP70" i="11"/>
  <c r="DT69" i="11"/>
  <c r="AJ69" i="11"/>
  <c r="DL64" i="11"/>
  <c r="AB64" i="11"/>
  <c r="DL63" i="11"/>
  <c r="AB63" i="11"/>
  <c r="DL62" i="11"/>
  <c r="AB62" i="11"/>
  <c r="DL58" i="11"/>
  <c r="AJ58" i="11"/>
  <c r="DT57" i="11"/>
  <c r="BP57" i="11"/>
  <c r="EB56" i="11"/>
  <c r="BX56" i="11"/>
  <c r="T56" i="11"/>
  <c r="CN8" i="11"/>
  <c r="AR8" i="11"/>
  <c r="EJ7" i="11"/>
  <c r="CN7" i="11"/>
  <c r="AR7" i="11"/>
  <c r="EJ6" i="11"/>
  <c r="CN6" i="11"/>
  <c r="AR6" i="11"/>
  <c r="EJ5" i="11"/>
  <c r="CV5" i="11"/>
  <c r="BP5" i="11"/>
  <c r="AJ5" i="11"/>
  <c r="EB4" i="11"/>
  <c r="CV4" i="11"/>
  <c r="BP4" i="11"/>
  <c r="AJ4" i="11"/>
  <c r="EJ3" i="11"/>
  <c r="DD3" i="11"/>
  <c r="BX3" i="11"/>
  <c r="AR3" i="11"/>
  <c r="EZ2" i="11"/>
  <c r="DT2" i="11"/>
  <c r="CN2" i="11"/>
  <c r="BH2" i="11"/>
  <c r="AB2" i="11"/>
  <c r="EJ1" i="11"/>
  <c r="DD1" i="11"/>
  <c r="BX1" i="11"/>
  <c r="AR1" i="11"/>
  <c r="T367" i="11"/>
  <c r="T363" i="11"/>
  <c r="T359" i="11"/>
  <c r="T355" i="11"/>
  <c r="T351" i="11"/>
  <c r="T347" i="11"/>
  <c r="T343" i="11"/>
  <c r="T339" i="11"/>
  <c r="T335" i="11"/>
  <c r="T331" i="11"/>
  <c r="T329" i="11"/>
  <c r="T327" i="11"/>
  <c r="T325" i="11"/>
  <c r="T323" i="11"/>
  <c r="T321" i="11"/>
  <c r="T319" i="11"/>
  <c r="T317" i="11"/>
  <c r="T315" i="11"/>
  <c r="DT110" i="11"/>
  <c r="BX109" i="11"/>
  <c r="AB108" i="11"/>
  <c r="DT103" i="11"/>
  <c r="BX102" i="11"/>
  <c r="AB101" i="11"/>
  <c r="DT96" i="11"/>
  <c r="BX95" i="11"/>
  <c r="AB73" i="11"/>
  <c r="DT71" i="11"/>
  <c r="BX70" i="11"/>
  <c r="BP69" i="11"/>
  <c r="AJ64" i="11"/>
  <c r="AJ63" i="11"/>
  <c r="AJ62" i="11"/>
  <c r="BP58" i="11"/>
  <c r="BX57" i="11"/>
  <c r="CF56" i="11"/>
  <c r="DL8" i="11"/>
  <c r="T8" i="11"/>
  <c r="BP7" i="11"/>
  <c r="DL6" i="11"/>
  <c r="T6" i="11"/>
  <c r="BX5" i="11"/>
  <c r="EJ4" i="11"/>
  <c r="BX4" i="11"/>
  <c r="ER3" i="11"/>
  <c r="CF3" i="11"/>
  <c r="T3" i="11"/>
  <c r="CV2" i="11"/>
  <c r="AJ2" i="11"/>
  <c r="DL1" i="11"/>
  <c r="AZ1" i="11"/>
  <c r="T364" i="11"/>
  <c r="T356" i="11"/>
  <c r="T348" i="11"/>
  <c r="T340" i="11"/>
  <c r="T332" i="11"/>
  <c r="DL327" i="11"/>
  <c r="DL323" i="11"/>
  <c r="DL319" i="11"/>
  <c r="DL315" i="11"/>
  <c r="T313" i="11"/>
  <c r="T311" i="11"/>
  <c r="T309" i="11"/>
  <c r="T307" i="11"/>
  <c r="T305" i="11"/>
  <c r="T303" i="11"/>
  <c r="T301" i="11"/>
  <c r="T299" i="11"/>
  <c r="T297" i="11"/>
  <c r="T295" i="11"/>
  <c r="T293" i="11"/>
  <c r="T291" i="11"/>
  <c r="T289" i="11"/>
  <c r="T287" i="11"/>
  <c r="T285" i="11"/>
  <c r="T283" i="11"/>
  <c r="T281" i="11"/>
  <c r="T279" i="11"/>
  <c r="T277" i="11"/>
  <c r="T275" i="11"/>
  <c r="T273" i="11"/>
  <c r="T271" i="11"/>
  <c r="T269" i="11"/>
  <c r="T267" i="11"/>
  <c r="T265" i="11"/>
  <c r="T263" i="11"/>
  <c r="T261" i="11"/>
  <c r="T259" i="11"/>
  <c r="T257" i="11"/>
  <c r="T255" i="11"/>
  <c r="T253" i="11"/>
  <c r="T251" i="11"/>
  <c r="T249" i="11"/>
  <c r="T247" i="11"/>
  <c r="T245" i="11"/>
  <c r="T243" i="11"/>
  <c r="T241" i="11"/>
  <c r="T239" i="11"/>
  <c r="T237" i="11"/>
  <c r="T235" i="11"/>
  <c r="T233" i="11"/>
  <c r="T231" i="11"/>
  <c r="T229" i="11"/>
  <c r="BX125" i="11"/>
  <c r="AB110" i="11"/>
  <c r="DT108" i="11"/>
  <c r="BX107" i="11"/>
  <c r="AB103" i="11"/>
  <c r="DT101" i="11"/>
  <c r="BX97" i="11"/>
  <c r="AB96" i="11"/>
  <c r="DT73" i="11"/>
  <c r="BX72" i="11"/>
  <c r="AB71" i="11"/>
  <c r="T70" i="11"/>
  <c r="DT64" i="11"/>
  <c r="DT63" i="11"/>
  <c r="DT62" i="11"/>
  <c r="DT58" i="11"/>
  <c r="EB57" i="11"/>
  <c r="T57" i="11"/>
  <c r="AB56" i="11"/>
  <c r="BP8" i="11"/>
  <c r="DL7" i="11"/>
  <c r="T7" i="11"/>
  <c r="BP6" i="11"/>
  <c r="DL5" i="11"/>
  <c r="AR5" i="11"/>
  <c r="DD4" i="11"/>
  <c r="AR4" i="11"/>
  <c r="DL3" i="11"/>
  <c r="AZ3" i="11"/>
  <c r="EB2" i="11"/>
  <c r="BP2" i="11"/>
  <c r="ER1" i="11"/>
  <c r="CF1" i="11"/>
  <c r="T1" i="11"/>
  <c r="T360" i="11"/>
  <c r="T352" i="11"/>
  <c r="T344" i="11"/>
  <c r="T336" i="11"/>
  <c r="DL329" i="11"/>
  <c r="DL325" i="11"/>
  <c r="DL321" i="11"/>
  <c r="DL317" i="11"/>
  <c r="T314" i="11"/>
  <c r="T312" i="11"/>
  <c r="T310" i="11"/>
  <c r="T308" i="11"/>
  <c r="T306" i="11"/>
  <c r="T304" i="11"/>
  <c r="T302" i="11"/>
  <c r="T300" i="11"/>
  <c r="T298" i="11"/>
  <c r="T296" i="11"/>
  <c r="T294" i="11"/>
  <c r="T292" i="11"/>
  <c r="T290" i="11"/>
  <c r="T288" i="11"/>
  <c r="T286" i="11"/>
  <c r="T284" i="11"/>
  <c r="T282" i="11"/>
  <c r="T280" i="11"/>
  <c r="T278" i="11"/>
  <c r="T276" i="11"/>
  <c r="T274" i="11"/>
  <c r="T272" i="11"/>
  <c r="T270" i="11"/>
  <c r="T268" i="11"/>
  <c r="T266" i="11"/>
  <c r="T264" i="11"/>
  <c r="T262" i="11"/>
  <c r="T260" i="11"/>
  <c r="T258" i="11"/>
  <c r="T256" i="11"/>
  <c r="T254" i="11"/>
  <c r="T252" i="11"/>
  <c r="T250" i="11"/>
  <c r="T248" i="11"/>
  <c r="T246" i="11"/>
  <c r="T244" i="11"/>
  <c r="T242" i="11"/>
  <c r="T240" i="11"/>
  <c r="T238" i="11"/>
  <c r="T236" i="11"/>
  <c r="T234" i="11"/>
  <c r="T232" i="11"/>
  <c r="T230" i="11"/>
  <c r="DT109" i="11"/>
  <c r="AB107" i="11"/>
  <c r="BX101" i="11"/>
  <c r="DT95" i="11"/>
  <c r="AB72" i="11"/>
  <c r="DL69" i="11"/>
  <c r="BX63" i="11"/>
  <c r="CF58" i="11"/>
  <c r="DT56" i="11"/>
  <c r="AJ8" i="11"/>
  <c r="EB6" i="11"/>
  <c r="CN5" i="11"/>
  <c r="CN4" i="11"/>
  <c r="CV3" i="11"/>
  <c r="DL2" i="11"/>
  <c r="EB1" i="11"/>
  <c r="T366" i="11"/>
  <c r="T350" i="11"/>
  <c r="T334" i="11"/>
  <c r="DL324" i="11"/>
  <c r="DL316" i="11"/>
  <c r="DL311" i="11"/>
  <c r="DL307" i="11"/>
  <c r="DL303" i="11"/>
  <c r="DL299" i="11"/>
  <c r="DL295" i="11"/>
  <c r="DL291" i="11"/>
  <c r="DL287" i="11"/>
  <c r="DL283" i="11"/>
  <c r="DL279" i="11"/>
  <c r="DL275" i="11"/>
  <c r="DL271" i="11"/>
  <c r="DL267" i="11"/>
  <c r="DL263" i="11"/>
  <c r="DL259" i="11"/>
  <c r="DL255" i="11"/>
  <c r="DL251" i="11"/>
  <c r="DL247" i="11"/>
  <c r="DL243" i="11"/>
  <c r="DL239" i="11"/>
  <c r="DL235" i="11"/>
  <c r="DL231" i="11"/>
  <c r="T228" i="11"/>
  <c r="T226" i="11"/>
  <c r="T224" i="11"/>
  <c r="T222" i="11"/>
  <c r="T220" i="11"/>
  <c r="T218" i="11"/>
  <c r="T216" i="11"/>
  <c r="DL214" i="11"/>
  <c r="AB213" i="11"/>
  <c r="T212" i="11"/>
  <c r="DL210" i="11"/>
  <c r="DL209" i="11"/>
  <c r="DL208" i="11"/>
  <c r="DL207" i="11"/>
  <c r="DL206" i="11"/>
  <c r="DL205" i="11"/>
  <c r="DL204" i="11"/>
  <c r="DL203" i="11"/>
  <c r="DL202" i="11"/>
  <c r="DL201" i="11"/>
  <c r="DL200" i="11"/>
  <c r="DL199" i="11"/>
  <c r="DL198" i="11"/>
  <c r="DL197" i="11"/>
  <c r="DL196" i="11"/>
  <c r="DL195" i="11"/>
  <c r="DL194" i="11"/>
  <c r="DL193" i="11"/>
  <c r="DL192" i="11"/>
  <c r="DL191" i="11"/>
  <c r="DL190" i="11"/>
  <c r="DL189" i="11"/>
  <c r="DL188" i="11"/>
  <c r="DL187" i="11"/>
  <c r="DL186" i="11"/>
  <c r="DL185" i="11"/>
  <c r="DL184" i="11"/>
  <c r="DL183" i="11"/>
  <c r="DL182" i="11"/>
  <c r="DL181" i="11"/>
  <c r="DT180" i="11"/>
  <c r="T180" i="11"/>
  <c r="AB179" i="11"/>
  <c r="BP178" i="11"/>
  <c r="DL177" i="11"/>
  <c r="DT176" i="11"/>
  <c r="T176" i="11"/>
  <c r="AB175" i="11"/>
  <c r="BP174" i="11"/>
  <c r="DL173" i="11"/>
  <c r="DT172" i="11"/>
  <c r="T172" i="11"/>
  <c r="AB171" i="11"/>
  <c r="BP170" i="11"/>
  <c r="DL169" i="11"/>
  <c r="DT168" i="11"/>
  <c r="T168" i="11"/>
  <c r="AB167" i="11"/>
  <c r="BP166" i="11"/>
  <c r="DL165" i="11"/>
  <c r="DT164" i="11"/>
  <c r="T164" i="11"/>
  <c r="AB163" i="11"/>
  <c r="BP162" i="11"/>
  <c r="DL161" i="11"/>
  <c r="DT160" i="11"/>
  <c r="T160" i="11"/>
  <c r="AB159" i="11"/>
  <c r="BP158" i="11"/>
  <c r="DL157" i="11"/>
  <c r="DT156" i="11"/>
  <c r="T156" i="11"/>
  <c r="AB155" i="11"/>
  <c r="BP154" i="11"/>
  <c r="DL153" i="11"/>
  <c r="DT152" i="11"/>
  <c r="T152" i="11"/>
  <c r="AB151" i="11"/>
  <c r="BP150" i="11"/>
  <c r="DL149" i="11"/>
  <c r="DT148" i="11"/>
  <c r="T148" i="11"/>
  <c r="AB147" i="11"/>
  <c r="BP146" i="11"/>
  <c r="DL140" i="11"/>
  <c r="DT130" i="11"/>
  <c r="AB130" i="11"/>
  <c r="BX129" i="11"/>
  <c r="DT128" i="11"/>
  <c r="AB128" i="11"/>
  <c r="BX127" i="11"/>
  <c r="DT126" i="11"/>
  <c r="AB126" i="11"/>
  <c r="BX89" i="11"/>
  <c r="DT88" i="11"/>
  <c r="AB88" i="11"/>
  <c r="BX87" i="11"/>
  <c r="DT86" i="11"/>
  <c r="AB86" i="11"/>
  <c r="BX82" i="11"/>
  <c r="DT81" i="11"/>
  <c r="AB81" i="11"/>
  <c r="BX80" i="11"/>
  <c r="DT76" i="11"/>
  <c r="AB76" i="11"/>
  <c r="BX75" i="11"/>
  <c r="DT74" i="11"/>
  <c r="AB74" i="11"/>
  <c r="DL52" i="11"/>
  <c r="AJ52" i="11"/>
  <c r="DT51" i="11"/>
  <c r="BP51" i="11"/>
  <c r="EB50" i="11"/>
  <c r="BX50" i="11"/>
  <c r="T50" i="11"/>
  <c r="CF49" i="11"/>
  <c r="AB49" i="11"/>
  <c r="DL48" i="11"/>
  <c r="AJ48" i="11"/>
  <c r="DT43" i="11"/>
  <c r="BP43" i="11"/>
  <c r="EB42" i="11"/>
  <c r="BX42" i="11"/>
  <c r="T42" i="11"/>
  <c r="CF41" i="11"/>
  <c r="AB41" i="11"/>
  <c r="DL37" i="11"/>
  <c r="AJ37" i="11"/>
  <c r="AB125" i="11"/>
  <c r="BX108" i="11"/>
  <c r="DT102" i="11"/>
  <c r="AB97" i="11"/>
  <c r="BX73" i="11"/>
  <c r="DT70" i="11"/>
  <c r="BX64" i="11"/>
  <c r="BX62" i="11"/>
  <c r="DL57" i="11"/>
  <c r="EB8" i="11"/>
  <c r="CF7" i="11"/>
  <c r="AJ6" i="11"/>
  <c r="AB5" i="11"/>
  <c r="AB4" i="11"/>
  <c r="AJ3" i="11"/>
  <c r="AZ2" i="11"/>
  <c r="BP1" i="11"/>
  <c r="T358" i="11"/>
  <c r="T342" i="11"/>
  <c r="DL328" i="11"/>
  <c r="DL320" i="11"/>
  <c r="DL313" i="11"/>
  <c r="DL309" i="11"/>
  <c r="DL305" i="11"/>
  <c r="DL301" i="11"/>
  <c r="DL297" i="11"/>
  <c r="DL293" i="11"/>
  <c r="DL289" i="11"/>
  <c r="DL285" i="11"/>
  <c r="DL281" i="11"/>
  <c r="DL277" i="11"/>
  <c r="DL273" i="11"/>
  <c r="DL269" i="11"/>
  <c r="DL265" i="11"/>
  <c r="DL261" i="11"/>
  <c r="DL257" i="11"/>
  <c r="DL253" i="11"/>
  <c r="DL249" i="11"/>
  <c r="DL245" i="11"/>
  <c r="DL241" i="11"/>
  <c r="DL237" i="11"/>
  <c r="DL233" i="11"/>
  <c r="DL229" i="11"/>
  <c r="T227" i="11"/>
  <c r="T225" i="11"/>
  <c r="T223" i="11"/>
  <c r="T221" i="11"/>
  <c r="T219" i="11"/>
  <c r="T217" i="11"/>
  <c r="AB215" i="11"/>
  <c r="T214" i="11"/>
  <c r="DL212" i="11"/>
  <c r="AB211" i="11"/>
  <c r="AB210" i="11"/>
  <c r="AB209" i="11"/>
  <c r="AB208" i="11"/>
  <c r="AB207" i="11"/>
  <c r="AB206" i="11"/>
  <c r="AB205" i="11"/>
  <c r="AB204" i="11"/>
  <c r="AB203" i="11"/>
  <c r="AB202" i="11"/>
  <c r="AB201" i="11"/>
  <c r="AB200" i="11"/>
  <c r="AB199" i="11"/>
  <c r="AB198" i="11"/>
  <c r="AB197" i="11"/>
  <c r="AB196" i="11"/>
  <c r="AB195" i="11"/>
  <c r="AB194" i="11"/>
  <c r="AB193" i="11"/>
  <c r="AB192" i="11"/>
  <c r="AB191" i="11"/>
  <c r="AB190" i="11"/>
  <c r="AB189" i="11"/>
  <c r="AB188" i="11"/>
  <c r="AB187" i="11"/>
  <c r="AB186" i="11"/>
  <c r="AB185" i="11"/>
  <c r="AB184" i="11"/>
  <c r="AB183" i="11"/>
  <c r="AB182" i="11"/>
  <c r="AB181" i="11"/>
  <c r="BP180" i="11"/>
  <c r="DL179" i="11"/>
  <c r="DT178" i="11"/>
  <c r="T178" i="11"/>
  <c r="AB177" i="11"/>
  <c r="BP176" i="11"/>
  <c r="DL175" i="11"/>
  <c r="DT174" i="11"/>
  <c r="T174" i="11"/>
  <c r="AB173" i="11"/>
  <c r="BP172" i="11"/>
  <c r="DL171" i="11"/>
  <c r="DT170" i="11"/>
  <c r="T170" i="11"/>
  <c r="AB169" i="11"/>
  <c r="BP168" i="11"/>
  <c r="DL167" i="11"/>
  <c r="DT166" i="11"/>
  <c r="T166" i="11"/>
  <c r="AB165" i="11"/>
  <c r="BP164" i="11"/>
  <c r="DL163" i="11"/>
  <c r="DT162" i="11"/>
  <c r="T162" i="11"/>
  <c r="AB161" i="11"/>
  <c r="BP160" i="11"/>
  <c r="DL159" i="11"/>
  <c r="DT158" i="11"/>
  <c r="T158" i="11"/>
  <c r="AB157" i="11"/>
  <c r="BP156" i="11"/>
  <c r="DL155" i="11"/>
  <c r="DT154" i="11"/>
  <c r="T154" i="11"/>
  <c r="AB153" i="11"/>
  <c r="BP152" i="11"/>
  <c r="DL151" i="11"/>
  <c r="DT150" i="11"/>
  <c r="T150" i="11"/>
  <c r="AB149" i="11"/>
  <c r="BP148" i="11"/>
  <c r="DL147" i="11"/>
  <c r="DT146" i="11"/>
  <c r="T146" i="11"/>
  <c r="AB140" i="11"/>
  <c r="BX130" i="11"/>
  <c r="DT129" i="11"/>
  <c r="AB129" i="11"/>
  <c r="BX128" i="11"/>
  <c r="DT127" i="11"/>
  <c r="AB127" i="11"/>
  <c r="BX126" i="11"/>
  <c r="DT89" i="11"/>
  <c r="AB89" i="11"/>
  <c r="BX88" i="11"/>
  <c r="DT87" i="11"/>
  <c r="AB87" i="11"/>
  <c r="BX86" i="11"/>
  <c r="DT82" i="11"/>
  <c r="AB82" i="11"/>
  <c r="BX81" i="11"/>
  <c r="DT80" i="11"/>
  <c r="AB80" i="11"/>
  <c r="BX76" i="11"/>
  <c r="DT75" i="11"/>
  <c r="AB75" i="11"/>
  <c r="BX74" i="11"/>
  <c r="EB52" i="11"/>
  <c r="BX52" i="11"/>
  <c r="T52" i="11"/>
  <c r="CF51" i="11"/>
  <c r="AB51" i="11"/>
  <c r="DL50" i="11"/>
  <c r="AJ50" i="11"/>
  <c r="DT49" i="11"/>
  <c r="BP49" i="11"/>
  <c r="EB48" i="11"/>
  <c r="BX48" i="11"/>
  <c r="T48" i="11"/>
  <c r="CF43" i="11"/>
  <c r="AB43" i="11"/>
  <c r="DL42" i="11"/>
  <c r="AJ42" i="11"/>
  <c r="DT41" i="11"/>
  <c r="BP41" i="11"/>
  <c r="EB37" i="11"/>
  <c r="BX37" i="11"/>
  <c r="DT107" i="11"/>
  <c r="BX96" i="11"/>
  <c r="AJ70" i="11"/>
  <c r="T62" i="11"/>
  <c r="CF8" i="11"/>
  <c r="EB5" i="11"/>
  <c r="EB3" i="11"/>
  <c r="T2" i="11"/>
  <c r="T354" i="11"/>
  <c r="DL326" i="11"/>
  <c r="DL312" i="11"/>
  <c r="DL304" i="11"/>
  <c r="DL296" i="11"/>
  <c r="DL288" i="11"/>
  <c r="DL280" i="11"/>
  <c r="DL272" i="11"/>
  <c r="DL264" i="11"/>
  <c r="DL256" i="11"/>
  <c r="DL248" i="11"/>
  <c r="DL240" i="11"/>
  <c r="DL232" i="11"/>
  <c r="DL226" i="11"/>
  <c r="DL222" i="11"/>
  <c r="DL218" i="11"/>
  <c r="T215" i="11"/>
  <c r="AB212" i="11"/>
  <c r="T210" i="11"/>
  <c r="T208" i="11"/>
  <c r="T206" i="11"/>
  <c r="T204" i="11"/>
  <c r="T202" i="11"/>
  <c r="T200" i="11"/>
  <c r="T198" i="11"/>
  <c r="T196" i="11"/>
  <c r="T194" i="11"/>
  <c r="T192" i="11"/>
  <c r="T190" i="11"/>
  <c r="T188" i="11"/>
  <c r="T186" i="11"/>
  <c r="T184" i="11"/>
  <c r="T182" i="11"/>
  <c r="AB180" i="11"/>
  <c r="DL178" i="11"/>
  <c r="T177" i="11"/>
  <c r="BP175" i="11"/>
  <c r="DT173" i="11"/>
  <c r="AB172" i="11"/>
  <c r="DL170" i="11"/>
  <c r="T169" i="11"/>
  <c r="BP167" i="11"/>
  <c r="DT165" i="11"/>
  <c r="AB164" i="11"/>
  <c r="DL162" i="11"/>
  <c r="T161" i="11"/>
  <c r="BP159" i="11"/>
  <c r="DT157" i="11"/>
  <c r="AB156" i="11"/>
  <c r="DL154" i="11"/>
  <c r="T153" i="11"/>
  <c r="BP151" i="11"/>
  <c r="DT149" i="11"/>
  <c r="AB148" i="11"/>
  <c r="DL146" i="11"/>
  <c r="T140" i="11"/>
  <c r="DL129" i="11"/>
  <c r="BP128" i="11"/>
  <c r="T127" i="11"/>
  <c r="DL89" i="11"/>
  <c r="BP88" i="11"/>
  <c r="T87" i="11"/>
  <c r="DL82" i="11"/>
  <c r="BP81" i="11"/>
  <c r="T80" i="11"/>
  <c r="DL75" i="11"/>
  <c r="BP74" i="11"/>
  <c r="BP52" i="11"/>
  <c r="BX51" i="11"/>
  <c r="CF50" i="11"/>
  <c r="DL49" i="11"/>
  <c r="DT48" i="11"/>
  <c r="EB43" i="11"/>
  <c r="T43" i="11"/>
  <c r="AB42" i="11"/>
  <c r="AJ41" i="11"/>
  <c r="BP37" i="11"/>
  <c r="DT36" i="11"/>
  <c r="BP36" i="11"/>
  <c r="EB35" i="11"/>
  <c r="BX35" i="11"/>
  <c r="T35" i="11"/>
  <c r="CF31" i="11"/>
  <c r="AB31" i="11"/>
  <c r="DL30" i="11"/>
  <c r="AJ30" i="11"/>
  <c r="DT29" i="11"/>
  <c r="BP29" i="11"/>
  <c r="EB28" i="11"/>
  <c r="BX28" i="11"/>
  <c r="T28" i="11"/>
  <c r="CF27" i="11"/>
  <c r="AB27" i="11"/>
  <c r="T145" i="11"/>
  <c r="BP143" i="11"/>
  <c r="DT141" i="11"/>
  <c r="AB134" i="11"/>
  <c r="DL132" i="11"/>
  <c r="BP131" i="11"/>
  <c r="T119" i="11"/>
  <c r="DL117" i="11"/>
  <c r="BP116" i="11"/>
  <c r="T115" i="11"/>
  <c r="DL93" i="11"/>
  <c r="BP92" i="11"/>
  <c r="T91" i="11"/>
  <c r="DL85" i="11"/>
  <c r="BP84" i="11"/>
  <c r="T83" i="11"/>
  <c r="DT78" i="11"/>
  <c r="BX77" i="11"/>
  <c r="BX47" i="11"/>
  <c r="CF46" i="11"/>
  <c r="DL45" i="11"/>
  <c r="EB44" i="11"/>
  <c r="T44" i="11"/>
  <c r="AB40" i="11"/>
  <c r="AJ39" i="11"/>
  <c r="BP38" i="11"/>
  <c r="BX34" i="11"/>
  <c r="CF33" i="11"/>
  <c r="DL32" i="11"/>
  <c r="DL139" i="11"/>
  <c r="T138" i="11"/>
  <c r="BP136" i="11"/>
  <c r="DT124" i="11"/>
  <c r="BX123" i="11"/>
  <c r="AB122" i="11"/>
  <c r="DT120" i="11"/>
  <c r="BP114" i="11"/>
  <c r="T113" i="11"/>
  <c r="DL111" i="11"/>
  <c r="BP106" i="11"/>
  <c r="T105" i="11"/>
  <c r="DT100" i="11"/>
  <c r="BX99" i="11"/>
  <c r="AB98" i="11"/>
  <c r="DT67" i="11"/>
  <c r="DL66" i="11"/>
  <c r="BP65" i="11"/>
  <c r="BP61" i="11"/>
  <c r="BP60" i="11"/>
  <c r="BX59" i="11"/>
  <c r="CF55" i="11"/>
  <c r="DL54" i="11"/>
  <c r="DT53" i="11"/>
  <c r="DT26" i="11"/>
  <c r="EB25" i="11"/>
  <c r="T25" i="11"/>
  <c r="AB24" i="11"/>
  <c r="AJ23" i="11"/>
  <c r="BP22" i="11"/>
  <c r="BX21" i="11"/>
  <c r="CF20" i="11"/>
  <c r="DL19" i="11"/>
  <c r="DT18" i="11"/>
  <c r="EB17" i="11"/>
  <c r="T17" i="11"/>
  <c r="AB16" i="11"/>
  <c r="BP15" i="11"/>
  <c r="CF14" i="11"/>
  <c r="DL13" i="11"/>
  <c r="BX110" i="11"/>
  <c r="AB102" i="11"/>
  <c r="DT72" i="11"/>
  <c r="T64" i="11"/>
  <c r="AJ57" i="11"/>
  <c r="AJ7" i="11"/>
  <c r="DT4" i="11"/>
  <c r="ER2" i="11"/>
  <c r="AJ1" i="11"/>
  <c r="T338" i="11"/>
  <c r="DL318" i="11"/>
  <c r="DL308" i="11"/>
  <c r="DL300" i="11"/>
  <c r="DL292" i="11"/>
  <c r="DL284" i="11"/>
  <c r="DL276" i="11"/>
  <c r="DL268" i="11"/>
  <c r="DL260" i="11"/>
  <c r="DL252" i="11"/>
  <c r="DL244" i="11"/>
  <c r="DL236" i="11"/>
  <c r="DL228" i="11"/>
  <c r="DL224" i="11"/>
  <c r="DL220" i="11"/>
  <c r="DL216" i="11"/>
  <c r="DL213" i="11"/>
  <c r="T211" i="11"/>
  <c r="T209" i="11"/>
  <c r="T207" i="11"/>
  <c r="T205" i="11"/>
  <c r="T203" i="11"/>
  <c r="T201" i="11"/>
  <c r="T199" i="11"/>
  <c r="T197" i="11"/>
  <c r="T195" i="11"/>
  <c r="T193" i="11"/>
  <c r="T191" i="11"/>
  <c r="T189" i="11"/>
  <c r="T187" i="11"/>
  <c r="T185" i="11"/>
  <c r="T183" i="11"/>
  <c r="T181" i="11"/>
  <c r="BP179" i="11"/>
  <c r="DT177" i="11"/>
  <c r="AB176" i="11"/>
  <c r="DL174" i="11"/>
  <c r="T173" i="11"/>
  <c r="BP171" i="11"/>
  <c r="DT169" i="11"/>
  <c r="AB168" i="11"/>
  <c r="DL166" i="11"/>
  <c r="T165" i="11"/>
  <c r="BP163" i="11"/>
  <c r="DT161" i="11"/>
  <c r="AB160" i="11"/>
  <c r="DL158" i="11"/>
  <c r="T157" i="11"/>
  <c r="BP155" i="11"/>
  <c r="DT153" i="11"/>
  <c r="AB152" i="11"/>
  <c r="DL150" i="11"/>
  <c r="T149" i="11"/>
  <c r="BP147" i="11"/>
  <c r="DT140" i="11"/>
  <c r="BP130" i="11"/>
  <c r="T129" i="11"/>
  <c r="DL127" i="11"/>
  <c r="BP126" i="11"/>
  <c r="T89" i="11"/>
  <c r="DL87" i="11"/>
  <c r="BP86" i="11"/>
  <c r="T82" i="11"/>
  <c r="DL80" i="11"/>
  <c r="BP76" i="11"/>
  <c r="T75" i="11"/>
  <c r="DT52" i="11"/>
  <c r="EB51" i="11"/>
  <c r="T51" i="11"/>
  <c r="AB50" i="11"/>
  <c r="AJ49" i="11"/>
  <c r="BP48" i="11"/>
  <c r="BX43" i="11"/>
  <c r="CF42" i="11"/>
  <c r="DL41" i="11"/>
  <c r="DT37" i="11"/>
  <c r="T37" i="11"/>
  <c r="CF36" i="11"/>
  <c r="AB36" i="11"/>
  <c r="DL35" i="11"/>
  <c r="AJ35" i="11"/>
  <c r="DT31" i="11"/>
  <c r="BP31" i="11"/>
  <c r="EB30" i="11"/>
  <c r="BX30" i="11"/>
  <c r="T30" i="11"/>
  <c r="CF29" i="11"/>
  <c r="AB29" i="11"/>
  <c r="DL28" i="11"/>
  <c r="AJ28" i="11"/>
  <c r="DT27" i="11"/>
  <c r="BP27" i="11"/>
  <c r="DT145" i="11"/>
  <c r="AB144" i="11"/>
  <c r="DL142" i="11"/>
  <c r="T141" i="11"/>
  <c r="BP133" i="11"/>
  <c r="T132" i="11"/>
  <c r="DL119" i="11"/>
  <c r="BP118" i="11"/>
  <c r="T117" i="11"/>
  <c r="DL115" i="11"/>
  <c r="BP94" i="11"/>
  <c r="T93" i="11"/>
  <c r="DL91" i="11"/>
  <c r="BP90" i="11"/>
  <c r="T85" i="11"/>
  <c r="DL83" i="11"/>
  <c r="BX79" i="11"/>
  <c r="AB78" i="11"/>
  <c r="EB47" i="11"/>
  <c r="T47" i="11"/>
  <c r="AB46" i="11"/>
  <c r="AJ45" i="11"/>
  <c r="BX44" i="11"/>
  <c r="CF40" i="11"/>
  <c r="DL39" i="11"/>
  <c r="DT38" i="11"/>
  <c r="EB34" i="11"/>
  <c r="T34" i="11"/>
  <c r="AB33" i="11"/>
  <c r="AJ32" i="11"/>
  <c r="DT138" i="11"/>
  <c r="AB137" i="11"/>
  <c r="DL135" i="11"/>
  <c r="AB124" i="11"/>
  <c r="DT122" i="11"/>
  <c r="BX121" i="11"/>
  <c r="AB120" i="11"/>
  <c r="DL113" i="11"/>
  <c r="BP112" i="11"/>
  <c r="T111" i="11"/>
  <c r="DL105" i="11"/>
  <c r="BP104" i="11"/>
  <c r="AB100" i="11"/>
  <c r="DT98" i="11"/>
  <c r="BP68" i="11"/>
  <c r="AJ67" i="11"/>
  <c r="AB66" i="11"/>
  <c r="EB61" i="11"/>
  <c r="EB60" i="11"/>
  <c r="EB59" i="11"/>
  <c r="T59" i="11"/>
  <c r="AB55" i="11"/>
  <c r="AJ54" i="11"/>
  <c r="BP53" i="11"/>
  <c r="BP26" i="11"/>
  <c r="BX25" i="11"/>
  <c r="CF24" i="11"/>
  <c r="DL23" i="11"/>
  <c r="DT22" i="11"/>
  <c r="EB21" i="11"/>
  <c r="T21" i="11"/>
  <c r="AB20" i="11"/>
  <c r="AJ19" i="11"/>
  <c r="BP18" i="11"/>
  <c r="BX17" i="11"/>
  <c r="CF16" i="11"/>
  <c r="DL15" i="11"/>
  <c r="EB14" i="11"/>
  <c r="AB14" i="11"/>
  <c r="BP13" i="11"/>
  <c r="DT97" i="11"/>
  <c r="T63" i="11"/>
  <c r="CF6" i="11"/>
  <c r="CF2" i="11"/>
  <c r="DL330" i="11"/>
  <c r="DL306" i="11"/>
  <c r="DL290" i="11"/>
  <c r="DL274" i="11"/>
  <c r="DL258" i="11"/>
  <c r="DL242" i="11"/>
  <c r="DL227" i="11"/>
  <c r="DL219" i="11"/>
  <c r="T213" i="11"/>
  <c r="BP208" i="11"/>
  <c r="BP204" i="11"/>
  <c r="BP200" i="11"/>
  <c r="BP196" i="11"/>
  <c r="BP192" i="11"/>
  <c r="BP188" i="11"/>
  <c r="BP184" i="11"/>
  <c r="DL180" i="11"/>
  <c r="BP177" i="11"/>
  <c r="AB174" i="11"/>
  <c r="T171" i="11"/>
  <c r="DT167" i="11"/>
  <c r="DL164" i="11"/>
  <c r="BP161" i="11"/>
  <c r="AB158" i="11"/>
  <c r="T155" i="11"/>
  <c r="DT151" i="11"/>
  <c r="DL148" i="11"/>
  <c r="BP140" i="11"/>
  <c r="DL128" i="11"/>
  <c r="T126" i="11"/>
  <c r="BP87" i="11"/>
  <c r="DL81" i="11"/>
  <c r="T76" i="11"/>
  <c r="CF52" i="11"/>
  <c r="DT50" i="11"/>
  <c r="T49" i="11"/>
  <c r="AJ43" i="11"/>
  <c r="BX41" i="11"/>
  <c r="EB36" i="11"/>
  <c r="T36" i="11"/>
  <c r="AB35" i="11"/>
  <c r="AJ31" i="11"/>
  <c r="BP30" i="11"/>
  <c r="BX29" i="11"/>
  <c r="CF28" i="11"/>
  <c r="DL27" i="11"/>
  <c r="BP145" i="11"/>
  <c r="AB142" i="11"/>
  <c r="T133" i="11"/>
  <c r="BP119" i="11"/>
  <c r="DL116" i="11"/>
  <c r="T94" i="11"/>
  <c r="BP91" i="11"/>
  <c r="DL84" i="11"/>
  <c r="AB79" i="11"/>
  <c r="DL47" i="11"/>
  <c r="EB45" i="11"/>
  <c r="AJ44" i="11"/>
  <c r="BX39" i="11"/>
  <c r="DL34" i="11"/>
  <c r="EB32" i="11"/>
  <c r="BP138" i="11"/>
  <c r="AB135" i="11"/>
  <c r="BX122" i="11"/>
  <c r="DL114" i="11"/>
  <c r="T112" i="11"/>
  <c r="BP105" i="11"/>
  <c r="DT99" i="11"/>
  <c r="AB68" i="11"/>
  <c r="DL65" i="11"/>
  <c r="DL60" i="11"/>
  <c r="DT55" i="11"/>
  <c r="T54" i="11"/>
  <c r="AB26" i="11"/>
  <c r="BP24" i="11"/>
  <c r="CF22" i="11"/>
  <c r="DT20" i="11"/>
  <c r="T19" i="11"/>
  <c r="AJ17" i="11"/>
  <c r="CF15" i="11"/>
  <c r="EB13" i="11"/>
  <c r="DL12" i="11"/>
  <c r="EB11" i="11"/>
  <c r="AB11" i="11"/>
  <c r="BP10" i="11"/>
  <c r="CF9" i="11"/>
  <c r="DL145" i="11"/>
  <c r="T144" i="11"/>
  <c r="BP142" i="11"/>
  <c r="DT134" i="11"/>
  <c r="BX133" i="11"/>
  <c r="AB132" i="11"/>
  <c r="DT119" i="11"/>
  <c r="BX118" i="11"/>
  <c r="AB117" i="11"/>
  <c r="DT115" i="11"/>
  <c r="BX94" i="11"/>
  <c r="AB93" i="11"/>
  <c r="DT91" i="11"/>
  <c r="BX90" i="11"/>
  <c r="AB85" i="11"/>
  <c r="DT83" i="11"/>
  <c r="BP79" i="11"/>
  <c r="T78" i="11"/>
  <c r="DT47" i="11"/>
  <c r="EB46" i="11"/>
  <c r="T46" i="11"/>
  <c r="AB45" i="11"/>
  <c r="AB44" i="11"/>
  <c r="AJ40" i="11"/>
  <c r="BP39" i="11"/>
  <c r="BX38" i="11"/>
  <c r="CF34" i="11"/>
  <c r="DL33" i="11"/>
  <c r="DT32" i="11"/>
  <c r="BP139" i="11"/>
  <c r="T123" i="11"/>
  <c r="BX112" i="11"/>
  <c r="BP100" i="11"/>
  <c r="T66" i="11"/>
  <c r="BP59" i="11"/>
  <c r="AJ26" i="11"/>
  <c r="DL22" i="11"/>
  <c r="AB19" i="11"/>
  <c r="CN15" i="11"/>
  <c r="BX12" i="11"/>
  <c r="AR9" i="11"/>
  <c r="T124" i="11"/>
  <c r="DT114" i="11"/>
  <c r="DT104" i="11"/>
  <c r="DT66" i="11"/>
  <c r="AB59" i="11"/>
  <c r="AJ53" i="11"/>
  <c r="AJ24" i="11"/>
  <c r="DL20" i="11"/>
  <c r="AB17" i="11"/>
  <c r="DT13" i="11"/>
  <c r="CN10" i="11"/>
  <c r="T137" i="11"/>
  <c r="T121" i="11"/>
  <c r="DT105" i="11"/>
  <c r="DT68" i="11"/>
  <c r="DT61" i="11"/>
  <c r="DT54" i="11"/>
  <c r="DT25" i="11"/>
  <c r="AJ22" i="11"/>
  <c r="DL18" i="11"/>
  <c r="AJ15" i="11"/>
  <c r="T12" i="11"/>
  <c r="DT139" i="11"/>
  <c r="DL124" i="11"/>
  <c r="AB114" i="11"/>
  <c r="BX105" i="11"/>
  <c r="T98" i="11"/>
  <c r="AJ65" i="11"/>
  <c r="BX55" i="11"/>
  <c r="CF25" i="11"/>
  <c r="T22" i="11"/>
  <c r="BX18" i="11"/>
  <c r="T15" i="11"/>
  <c r="DT11" i="11"/>
  <c r="AB58" i="11"/>
  <c r="DL270" i="11"/>
  <c r="DL217" i="11"/>
  <c r="BP195" i="11"/>
  <c r="DT179" i="11"/>
  <c r="T167" i="11"/>
  <c r="DT147" i="11"/>
  <c r="DL86" i="11"/>
  <c r="DT125" i="11"/>
  <c r="DL322" i="11"/>
  <c r="DL254" i="11"/>
  <c r="BP207" i="11"/>
  <c r="BP191" i="11"/>
  <c r="BP173" i="11"/>
  <c r="DL160" i="11"/>
  <c r="AB154" i="11"/>
  <c r="T128" i="11"/>
  <c r="BP75" i="11"/>
  <c r="AB109" i="11"/>
  <c r="BX71" i="11"/>
  <c r="BP56" i="11"/>
  <c r="BH4" i="11"/>
  <c r="T362" i="11"/>
  <c r="DL314" i="11"/>
  <c r="DL298" i="11"/>
  <c r="DL282" i="11"/>
  <c r="DL266" i="11"/>
  <c r="DL250" i="11"/>
  <c r="DL234" i="11"/>
  <c r="DL223" i="11"/>
  <c r="DL215" i="11"/>
  <c r="BP210" i="11"/>
  <c r="BP206" i="11"/>
  <c r="BP202" i="11"/>
  <c r="BP198" i="11"/>
  <c r="BP194" i="11"/>
  <c r="BP190" i="11"/>
  <c r="BP186" i="11"/>
  <c r="BP182" i="11"/>
  <c r="T179" i="11"/>
  <c r="DT175" i="11"/>
  <c r="DL172" i="11"/>
  <c r="BP169" i="11"/>
  <c r="AB166" i="11"/>
  <c r="T163" i="11"/>
  <c r="DT159" i="11"/>
  <c r="DL156" i="11"/>
  <c r="BP153" i="11"/>
  <c r="AB150" i="11"/>
  <c r="T147" i="11"/>
  <c r="T130" i="11"/>
  <c r="BP127" i="11"/>
  <c r="DL88" i="11"/>
  <c r="T86" i="11"/>
  <c r="BP80" i="11"/>
  <c r="DL74" i="11"/>
  <c r="DL51" i="11"/>
  <c r="EB49" i="11"/>
  <c r="AB48" i="11"/>
  <c r="BP42" i="11"/>
  <c r="CF37" i="11"/>
  <c r="BX36" i="11"/>
  <c r="CF35" i="11"/>
  <c r="DL31" i="11"/>
  <c r="DT30" i="11"/>
  <c r="EB29" i="11"/>
  <c r="T29" i="11"/>
  <c r="AB28" i="11"/>
  <c r="AJ27" i="11"/>
  <c r="DT143" i="11"/>
  <c r="DL134" i="11"/>
  <c r="DL131" i="11"/>
  <c r="T118" i="11"/>
  <c r="BP115" i="11"/>
  <c r="DL92" i="11"/>
  <c r="T90" i="11"/>
  <c r="BP83" i="11"/>
  <c r="DT77" i="11"/>
  <c r="DT46" i="11"/>
  <c r="T45" i="11"/>
  <c r="BP40" i="11"/>
  <c r="CF38" i="11"/>
  <c r="DT33" i="11"/>
  <c r="T32" i="11"/>
  <c r="DT136" i="11"/>
  <c r="DT123" i="11"/>
  <c r="AB121" i="11"/>
  <c r="BP113" i="11"/>
  <c r="DL106" i="11"/>
  <c r="T104" i="11"/>
  <c r="BX98" i="11"/>
  <c r="T67" i="11"/>
  <c r="DL61" i="11"/>
  <c r="DL59" i="11"/>
  <c r="EB54" i="11"/>
  <c r="AB53" i="11"/>
  <c r="AJ25" i="11"/>
  <c r="BX23" i="11"/>
  <c r="DL21" i="11"/>
  <c r="EB19" i="11"/>
  <c r="AB18" i="11"/>
  <c r="BP16" i="11"/>
  <c r="DL14" i="11"/>
  <c r="AB13" i="11"/>
  <c r="BP12" i="11"/>
  <c r="CF11" i="11"/>
  <c r="DL10" i="11"/>
  <c r="EB9" i="11"/>
  <c r="AJ9" i="11"/>
  <c r="DT144" i="11"/>
  <c r="AB143" i="11"/>
  <c r="DL141" i="11"/>
  <c r="T134" i="11"/>
  <c r="DT132" i="11"/>
  <c r="BX131" i="11"/>
  <c r="AB119" i="11"/>
  <c r="DT117" i="11"/>
  <c r="BX116" i="11"/>
  <c r="AB115" i="11"/>
  <c r="DT93" i="11"/>
  <c r="BX92" i="11"/>
  <c r="AB91" i="11"/>
  <c r="DT85" i="11"/>
  <c r="BX84" i="11"/>
  <c r="AB83" i="11"/>
  <c r="DL78" i="11"/>
  <c r="BP77" i="11"/>
  <c r="BP47" i="11"/>
  <c r="BX46" i="11"/>
  <c r="CF45" i="11"/>
  <c r="CF44" i="11"/>
  <c r="DL40" i="11"/>
  <c r="DT39" i="11"/>
  <c r="EB38" i="11"/>
  <c r="T38" i="11"/>
  <c r="AB34" i="11"/>
  <c r="AJ33" i="11"/>
  <c r="BP32" i="11"/>
  <c r="AB136" i="11"/>
  <c r="BP120" i="11"/>
  <c r="BX106" i="11"/>
  <c r="AJ68" i="11"/>
  <c r="AJ61" i="11"/>
  <c r="BP54" i="11"/>
  <c r="BX24" i="11"/>
  <c r="EB20" i="11"/>
  <c r="BP17" i="11"/>
  <c r="T14" i="11"/>
  <c r="DT10" i="11"/>
  <c r="BP137" i="11"/>
  <c r="BP121" i="11"/>
  <c r="AB112" i="11"/>
  <c r="DL98" i="11"/>
  <c r="T61" i="11"/>
  <c r="T55" i="11"/>
  <c r="T26" i="11"/>
  <c r="BX22" i="11"/>
  <c r="EB18" i="11"/>
  <c r="BX15" i="11"/>
  <c r="AJ12" i="11"/>
  <c r="AB9" i="11"/>
  <c r="DL123" i="11"/>
  <c r="AB113" i="11"/>
  <c r="DL99" i="11"/>
  <c r="BX66" i="11"/>
  <c r="DT59" i="11"/>
  <c r="T53" i="11"/>
  <c r="T24" i="11"/>
  <c r="BX20" i="11"/>
  <c r="EB16" i="11"/>
  <c r="CN13" i="11"/>
  <c r="BX10" i="11"/>
  <c r="DL136" i="11"/>
  <c r="T122" i="11"/>
  <c r="BX111" i="11"/>
  <c r="DL100" i="11"/>
  <c r="BP67" i="11"/>
  <c r="BX60" i="11"/>
  <c r="DL53" i="11"/>
  <c r="DT23" i="11"/>
  <c r="AJ20" i="11"/>
  <c r="DL16" i="11"/>
  <c r="BX13" i="11"/>
  <c r="AJ10" i="11"/>
  <c r="BX103" i="11"/>
  <c r="EB7" i="11"/>
  <c r="BP3" i="11"/>
  <c r="T346" i="11"/>
  <c r="DL294" i="11"/>
  <c r="DL262" i="11"/>
  <c r="DL246" i="11"/>
  <c r="AB214" i="11"/>
  <c r="BP205" i="11"/>
  <c r="BP197" i="11"/>
  <c r="BP193" i="11"/>
  <c r="BP185" i="11"/>
  <c r="AB178" i="11"/>
  <c r="DT171" i="11"/>
  <c r="DL168" i="11"/>
  <c r="AB162" i="11"/>
  <c r="DT155" i="11"/>
  <c r="BP149" i="11"/>
  <c r="BP129" i="11"/>
  <c r="T88" i="11"/>
  <c r="DL76" i="11"/>
  <c r="AJ51" i="11"/>
  <c r="BX49" i="11"/>
  <c r="EB41" i="11"/>
  <c r="AJ36" i="11"/>
  <c r="BP35" i="11"/>
  <c r="CF30" i="11"/>
  <c r="DT28" i="11"/>
  <c r="T27" i="11"/>
  <c r="DL133" i="11"/>
  <c r="T131" i="11"/>
  <c r="DL94" i="11"/>
  <c r="BP85" i="11"/>
  <c r="AB77" i="11"/>
  <c r="DL44" i="11"/>
  <c r="AB38" i="11"/>
  <c r="AB139" i="11"/>
  <c r="AB123" i="11"/>
  <c r="BX120" i="11"/>
  <c r="T106" i="11"/>
  <c r="BX100" i="11"/>
  <c r="BP66" i="11"/>
  <c r="AJ59" i="11"/>
  <c r="BX54" i="11"/>
  <c r="DT24" i="11"/>
  <c r="AJ21" i="11"/>
  <c r="DL17" i="11"/>
  <c r="BP14" i="11"/>
  <c r="EB12" i="11"/>
  <c r="BP11" i="11"/>
  <c r="DL9" i="11"/>
  <c r="BP144" i="11"/>
  <c r="AB141" i="11"/>
  <c r="BX132" i="11"/>
  <c r="DT118" i="11"/>
  <c r="BX117" i="11"/>
  <c r="DT94" i="11"/>
  <c r="AB92" i="11"/>
  <c r="DT90" i="11"/>
  <c r="AB84" i="11"/>
  <c r="BP78" i="11"/>
  <c r="AB47" i="11"/>
  <c r="BP45" i="11"/>
  <c r="BX40" i="11"/>
  <c r="DL38" i="11"/>
  <c r="EB33" i="11"/>
  <c r="AB32" i="11"/>
  <c r="DT113" i="11"/>
  <c r="AB105" i="11"/>
  <c r="AJ60" i="11"/>
  <c r="CF23" i="11"/>
  <c r="BX16" i="11"/>
  <c r="AJ13" i="11"/>
  <c r="DT135" i="11"/>
  <c r="AB106" i="11"/>
  <c r="T60" i="11"/>
  <c r="AB25" i="11"/>
  <c r="T18" i="11"/>
  <c r="BX11" i="11"/>
  <c r="DL138" i="11"/>
  <c r="DT111" i="11"/>
  <c r="BX65" i="11"/>
  <c r="DL55" i="11"/>
  <c r="AB23" i="11"/>
  <c r="T16" i="11"/>
  <c r="CN9" i="11"/>
  <c r="T135" i="11"/>
  <c r="DT106" i="11"/>
  <c r="AJ66" i="11"/>
  <c r="BX26" i="11"/>
  <c r="BP19" i="11"/>
  <c r="CN12" i="11"/>
  <c r="BX9" i="11"/>
  <c r="BH5" i="11"/>
  <c r="DL286" i="11"/>
  <c r="DL225" i="11"/>
  <c r="BP199" i="11"/>
  <c r="BP183" i="11"/>
  <c r="AB170" i="11"/>
  <c r="T151" i="11"/>
  <c r="T81" i="11"/>
  <c r="AB52" i="11"/>
  <c r="AB69" i="11"/>
  <c r="DL310" i="11"/>
  <c r="DL278" i="11"/>
  <c r="DL230" i="11"/>
  <c r="DL221" i="11"/>
  <c r="BP209" i="11"/>
  <c r="BP201" i="11"/>
  <c r="BP189" i="11"/>
  <c r="BP181" i="11"/>
  <c r="T175" i="11"/>
  <c r="BP165" i="11"/>
  <c r="T159" i="11"/>
  <c r="DL152" i="11"/>
  <c r="AB146" i="11"/>
  <c r="DL126" i="11"/>
  <c r="BP82" i="11"/>
  <c r="T74" i="11"/>
  <c r="DL43" i="11"/>
  <c r="AB37" i="11"/>
  <c r="BX31" i="11"/>
  <c r="DL29" i="11"/>
  <c r="EB27" i="11"/>
  <c r="T143" i="11"/>
  <c r="BP117" i="11"/>
  <c r="T92" i="11"/>
  <c r="DT79" i="11"/>
  <c r="BP46" i="11"/>
  <c r="EB39" i="11"/>
  <c r="BP33" i="11"/>
  <c r="T136" i="11"/>
  <c r="DL112" i="11"/>
  <c r="DL68" i="11"/>
  <c r="AB61" i="11"/>
  <c r="CF26" i="11"/>
  <c r="T23" i="11"/>
  <c r="BX19" i="11"/>
  <c r="EB15" i="11"/>
  <c r="AB12" i="11"/>
  <c r="CF10" i="11"/>
  <c r="T9" i="11"/>
  <c r="DT142" i="11"/>
  <c r="DT133" i="11"/>
  <c r="AB131" i="11"/>
  <c r="AB116" i="11"/>
  <c r="BX93" i="11"/>
  <c r="BX85" i="11"/>
  <c r="DL79" i="11"/>
  <c r="T77" i="11"/>
  <c r="AJ46" i="11"/>
  <c r="BP44" i="11"/>
  <c r="CF39" i="11"/>
  <c r="DT34" i="11"/>
  <c r="T33" i="11"/>
  <c r="BP124" i="11"/>
  <c r="AB67" i="11"/>
  <c r="BX53" i="11"/>
  <c r="T20" i="11"/>
  <c r="T10" i="11"/>
  <c r="T120" i="11"/>
  <c r="T68" i="11"/>
  <c r="AB54" i="11"/>
  <c r="CF21" i="11"/>
  <c r="CN14" i="11"/>
  <c r="BP122" i="11"/>
  <c r="BP98" i="11"/>
  <c r="DL26" i="11"/>
  <c r="CF19" i="11"/>
  <c r="DT12" i="11"/>
  <c r="DL120" i="11"/>
  <c r="BP99" i="11"/>
  <c r="CF59" i="11"/>
  <c r="EB22" i="11"/>
  <c r="DT15" i="11"/>
  <c r="AB95" i="11"/>
  <c r="CV1" i="11"/>
  <c r="DL302" i="11"/>
  <c r="DL238" i="11"/>
  <c r="DL211" i="11"/>
  <c r="BP203" i="11"/>
  <c r="BP187" i="11"/>
  <c r="DL176" i="11"/>
  <c r="DT163" i="11"/>
  <c r="BP157" i="11"/>
  <c r="DL130" i="11"/>
  <c r="BP89" i="11"/>
  <c r="T41" i="11"/>
  <c r="T31" i="11"/>
  <c r="BX27" i="11"/>
  <c r="DL118" i="11"/>
  <c r="T84" i="11"/>
  <c r="DT40" i="11"/>
  <c r="DL137" i="11"/>
  <c r="BP111" i="11"/>
  <c r="AB65" i="11"/>
  <c r="DL25" i="11"/>
  <c r="CF18" i="11"/>
  <c r="CF12" i="11"/>
  <c r="BP9" i="11"/>
  <c r="BP134" i="11"/>
  <c r="AB118" i="11"/>
  <c r="DT92" i="11"/>
  <c r="BX83" i="11"/>
  <c r="DL46" i="11"/>
  <c r="T40" i="11"/>
  <c r="BX33" i="11"/>
  <c r="AB111" i="11"/>
  <c r="BP25" i="11"/>
  <c r="CN11" i="11"/>
  <c r="T100" i="11"/>
  <c r="BP23" i="11"/>
  <c r="DT9" i="11"/>
  <c r="DL67" i="11"/>
  <c r="BP21" i="11"/>
  <c r="AB138" i="11"/>
  <c r="BX68" i="11"/>
  <c r="AB21" i="11"/>
  <c r="BP50" i="11"/>
  <c r="DL36" i="11"/>
  <c r="AB30" i="11"/>
  <c r="DL144" i="11"/>
  <c r="T116" i="11"/>
  <c r="BX78" i="11"/>
  <c r="T39" i="11"/>
  <c r="BX124" i="11"/>
  <c r="DL104" i="11"/>
  <c r="AB60" i="11"/>
  <c r="EB23" i="11"/>
  <c r="DT16" i="11"/>
  <c r="DL11" i="11"/>
  <c r="AB145" i="11"/>
  <c r="AB133" i="11"/>
  <c r="DT116" i="11"/>
  <c r="BX91" i="11"/>
  <c r="T79" i="11"/>
  <c r="DT45" i="11"/>
  <c r="AB39" i="11"/>
  <c r="CF32" i="11"/>
  <c r="T99" i="11"/>
  <c r="DT21" i="11"/>
  <c r="T139" i="11"/>
  <c r="DT65" i="11"/>
  <c r="DT19" i="11"/>
  <c r="BP135" i="11"/>
  <c r="DT60" i="11"/>
  <c r="DT17" i="11"/>
  <c r="BP123" i="11"/>
  <c r="BX61" i="11"/>
  <c r="CF17" i="11"/>
  <c r="CF48" i="11"/>
  <c r="DT35" i="11"/>
  <c r="AJ29" i="11"/>
  <c r="BP141" i="11"/>
  <c r="BP93" i="11"/>
  <c r="AJ47" i="11"/>
  <c r="AJ34" i="11"/>
  <c r="DT121" i="11"/>
  <c r="AB99" i="11"/>
  <c r="BP55" i="11"/>
  <c r="AB22" i="11"/>
  <c r="AB15" i="11"/>
  <c r="EB10" i="11"/>
  <c r="DL143" i="11"/>
  <c r="DT131" i="11"/>
  <c r="BX115" i="11"/>
  <c r="AB90" i="11"/>
  <c r="DL77" i="11"/>
  <c r="DT44" i="11"/>
  <c r="AJ38" i="11"/>
  <c r="DT137" i="11"/>
  <c r="T65" i="11"/>
  <c r="AJ18" i="11"/>
  <c r="DL122" i="11"/>
  <c r="EB55" i="11"/>
  <c r="AJ16" i="11"/>
  <c r="BX114" i="11"/>
  <c r="EB53" i="11"/>
  <c r="BX14" i="11"/>
  <c r="DT112" i="11"/>
  <c r="CF54" i="11"/>
  <c r="AJ14" i="11"/>
  <c r="DT42" i="11"/>
  <c r="EB31" i="11"/>
  <c r="BP28" i="11"/>
  <c r="BP132" i="11"/>
  <c r="DL90" i="11"/>
  <c r="BX45" i="11"/>
  <c r="BX32" i="11"/>
  <c r="T114" i="11"/>
  <c r="BX67" i="11"/>
  <c r="CF53" i="11"/>
  <c r="BP20" i="11"/>
  <c r="CF13" i="11"/>
  <c r="AB10" i="11"/>
  <c r="T142" i="11"/>
  <c r="BX119" i="11"/>
  <c r="AB94" i="11"/>
  <c r="DT84" i="11"/>
  <c r="CF47" i="11"/>
  <c r="EB40" i="11"/>
  <c r="BP34" i="11"/>
  <c r="DL121" i="11"/>
  <c r="AJ55" i="11"/>
  <c r="DT14" i="11"/>
  <c r="BX113" i="11"/>
  <c r="EB26" i="11"/>
  <c r="T13" i="11"/>
  <c r="BX104" i="11"/>
  <c r="EB24" i="11"/>
  <c r="AJ11" i="11"/>
  <c r="AB104" i="11"/>
  <c r="DL24" i="11"/>
  <c r="T11" i="11"/>
  <c r="B89" i="13"/>
  <c r="F89" i="13"/>
  <c r="D92" i="13"/>
  <c r="B95" i="13"/>
  <c r="F95" i="13"/>
  <c r="C89" i="13"/>
  <c r="A92" i="13"/>
  <c r="E92" i="13"/>
  <c r="C95" i="13"/>
  <c r="D89" i="13"/>
  <c r="B92" i="13"/>
  <c r="D95" i="13"/>
  <c r="A89" i="13"/>
  <c r="E89" i="13"/>
  <c r="C92" i="13"/>
  <c r="A95" i="13"/>
  <c r="E95" i="13"/>
  <c r="AB315" i="15"/>
  <c r="BP321" i="15"/>
  <c r="DL332" i="15"/>
  <c r="DT340" i="15"/>
  <c r="T354" i="15"/>
  <c r="DT361" i="15"/>
  <c r="DT387" i="15"/>
  <c r="T330" i="15"/>
  <c r="DL340" i="15"/>
  <c r="T338" i="15"/>
  <c r="T353" i="15"/>
  <c r="T410" i="15"/>
  <c r="T370" i="15"/>
  <c r="DT356" i="15"/>
  <c r="BP327" i="15"/>
  <c r="EB336" i="15"/>
  <c r="DT352" i="15"/>
  <c r="BP343" i="15"/>
  <c r="T386" i="15"/>
  <c r="DT362" i="15"/>
  <c r="T371" i="15"/>
  <c r="DL346" i="15"/>
  <c r="BP355" i="15"/>
  <c r="DL362" i="15"/>
  <c r="AB373" i="15"/>
  <c r="DT390" i="15"/>
  <c r="AB413" i="15"/>
  <c r="AB461" i="15"/>
  <c r="BP356" i="15"/>
  <c r="DL363" i="15"/>
  <c r="T375" i="15"/>
  <c r="T414" i="15"/>
  <c r="BP345" i="15"/>
  <c r="T390" i="15"/>
  <c r="DL369" i="15"/>
  <c r="T349" i="15"/>
  <c r="AB356" i="15"/>
  <c r="DT365" i="15"/>
  <c r="T378" i="15"/>
  <c r="BP392" i="15"/>
  <c r="T426" i="15"/>
  <c r="AB485" i="15"/>
  <c r="AB357" i="15"/>
  <c r="DT366" i="15"/>
  <c r="DT379" i="15"/>
  <c r="BP444" i="15"/>
  <c r="T355" i="15"/>
  <c r="T418" i="15"/>
  <c r="AB441" i="15"/>
  <c r="DT349" i="15"/>
  <c r="BP359" i="15"/>
  <c r="AB368" i="15"/>
  <c r="DL379" i="15"/>
  <c r="BP400" i="15"/>
  <c r="DL435" i="15"/>
  <c r="AB493" i="15"/>
  <c r="BP360" i="15"/>
  <c r="AB369" i="15"/>
  <c r="BP381" i="15"/>
  <c r="DT331" i="15"/>
  <c r="DT363" i="15"/>
  <c r="DL451" i="15"/>
  <c r="DL392" i="15"/>
  <c r="AB417" i="15"/>
  <c r="DT470" i="15"/>
  <c r="DT333" i="15"/>
  <c r="DT339" i="15"/>
  <c r="DL348" i="15"/>
  <c r="BP357" i="15"/>
  <c r="DL364" i="15"/>
  <c r="AB377" i="15"/>
  <c r="DT394" i="15"/>
  <c r="AB421" i="15"/>
  <c r="BP480" i="15"/>
  <c r="T360" i="15"/>
  <c r="BP385" i="15"/>
  <c r="DL455" i="15"/>
  <c r="AB394" i="15"/>
  <c r="T430" i="15"/>
  <c r="T498" i="15"/>
  <c r="BP334" i="15"/>
  <c r="BP342" i="15"/>
  <c r="T351" i="15"/>
  <c r="AB358" i="15"/>
  <c r="DT367" i="15"/>
  <c r="T382" i="15"/>
  <c r="BP396" i="15"/>
  <c r="T434" i="15"/>
  <c r="AB518" i="15"/>
  <c r="DT364" i="15"/>
  <c r="T387" i="15"/>
  <c r="DT601" i="15"/>
  <c r="BP404" i="15"/>
  <c r="DL439" i="15"/>
  <c r="AB517" i="15"/>
  <c r="T337" i="15"/>
  <c r="DL344" i="15"/>
  <c r="DT351" i="15"/>
  <c r="BP361" i="15"/>
  <c r="AB370" i="15"/>
  <c r="DL383" i="15"/>
  <c r="BP408" i="15"/>
  <c r="AB445" i="15"/>
  <c r="DT547" i="15"/>
  <c r="T368" i="15"/>
  <c r="AB409" i="15"/>
  <c r="DT360" i="15"/>
  <c r="DT375" i="15"/>
  <c r="BP428" i="15"/>
  <c r="T446" i="15"/>
  <c r="AJ276" i="15"/>
  <c r="DL278" i="15"/>
  <c r="EB280" i="15"/>
  <c r="AB283" i="15"/>
  <c r="BP285" i="15"/>
  <c r="DT287" i="15"/>
  <c r="T290" i="15"/>
  <c r="AJ292" i="15"/>
  <c r="DL294" i="15"/>
  <c r="EB296" i="15"/>
  <c r="AB299" i="15"/>
  <c r="BP301" i="15"/>
  <c r="DT303" i="15"/>
  <c r="T306" i="15"/>
  <c r="T310" i="15"/>
  <c r="DL314" i="15"/>
  <c r="AB319" i="15"/>
  <c r="T324" i="15"/>
  <c r="BP329" i="15"/>
  <c r="T336" i="15"/>
  <c r="BP346" i="15"/>
  <c r="T340" i="15"/>
  <c r="DT345" i="15"/>
  <c r="AB352" i="15"/>
  <c r="DL358" i="15"/>
  <c r="T365" i="15"/>
  <c r="DL371" i="15"/>
  <c r="BP384" i="15"/>
  <c r="AB397" i="15"/>
  <c r="DT422" i="15"/>
  <c r="DT454" i="15"/>
  <c r="DT565" i="15"/>
  <c r="DL359" i="15"/>
  <c r="T366" i="15"/>
  <c r="BP373" i="15"/>
  <c r="AB386" i="15"/>
  <c r="AB401" i="15"/>
  <c r="DT426" i="15"/>
  <c r="DL463" i="15"/>
  <c r="T331" i="15"/>
  <c r="BP336" i="15"/>
  <c r="DT341" i="15"/>
  <c r="DT347" i="15"/>
  <c r="AB354" i="15"/>
  <c r="DL360" i="15"/>
  <c r="T367" i="15"/>
  <c r="DL375" i="15"/>
  <c r="BP388" i="15"/>
  <c r="AB405" i="15"/>
  <c r="DT430" i="15"/>
  <c r="BP472" i="15"/>
  <c r="AB355" i="15"/>
  <c r="T364" i="15"/>
  <c r="AB374" i="15"/>
  <c r="DL396" i="15"/>
  <c r="AB531" i="15"/>
  <c r="AB534" i="15"/>
  <c r="AB506" i="15"/>
  <c r="T422" i="15"/>
  <c r="BP393" i="15"/>
  <c r="AB382" i="15"/>
  <c r="BP371" i="15"/>
  <c r="AB367" i="15"/>
  <c r="AB363" i="15"/>
  <c r="BP358" i="15"/>
  <c r="BP354" i="15"/>
  <c r="DL499" i="15"/>
  <c r="BP464" i="15"/>
  <c r="BP440" i="15"/>
  <c r="DL427" i="15"/>
  <c r="DT414" i="15"/>
  <c r="T402" i="15"/>
  <c r="AB393" i="15"/>
  <c r="DT386" i="15"/>
  <c r="BP380" i="15"/>
  <c r="T374" i="15"/>
  <c r="BP369" i="15"/>
  <c r="AB366" i="15"/>
  <c r="T363" i="15"/>
  <c r="DT359" i="15"/>
  <c r="DL356" i="15"/>
  <c r="BP353" i="15"/>
  <c r="AB350" i="15"/>
  <c r="T347" i="15"/>
  <c r="DT343" i="15"/>
  <c r="T341" i="15"/>
  <c r="BP338" i="15"/>
  <c r="DT335" i="15"/>
  <c r="T333" i="15"/>
  <c r="DT613" i="15"/>
  <c r="BP488" i="15"/>
  <c r="AB457" i="15"/>
  <c r="BP436" i="15"/>
  <c r="DL423" i="15"/>
  <c r="DT410" i="15"/>
  <c r="T398" i="15"/>
  <c r="T391" i="15"/>
  <c r="DL384" i="15"/>
  <c r="AB378" i="15"/>
  <c r="DT371" i="15"/>
  <c r="BP368" i="15"/>
  <c r="AB365" i="15"/>
  <c r="T362" i="15"/>
  <c r="DT358" i="15"/>
  <c r="DL355" i="15"/>
  <c r="AB530" i="15"/>
  <c r="BP476" i="15"/>
  <c r="BP448" i="15"/>
  <c r="BP432" i="15"/>
  <c r="DL419" i="15"/>
  <c r="DT406" i="15"/>
  <c r="DL395" i="15"/>
  <c r="AB389" i="15"/>
  <c r="DT382" i="15"/>
  <c r="BP376" i="15"/>
  <c r="DL370" i="15"/>
  <c r="BP367" i="15"/>
  <c r="AB364" i="15"/>
  <c r="T361" i="15"/>
  <c r="DT357" i="15"/>
  <c r="DL354" i="15"/>
  <c r="BP351" i="15"/>
  <c r="AB348" i="15"/>
  <c r="T345" i="15"/>
  <c r="T342" i="15"/>
  <c r="BP339" i="15"/>
  <c r="AB351" i="15"/>
  <c r="DT344" i="15"/>
  <c r="AB339" i="15"/>
  <c r="AB335" i="15"/>
  <c r="DL331" i="15"/>
  <c r="DT328" i="15"/>
  <c r="T326" i="15"/>
  <c r="BP323" i="15"/>
  <c r="EB320" i="15"/>
  <c r="DL318" i="15"/>
  <c r="AJ316" i="15"/>
  <c r="T314" i="15"/>
  <c r="DT311" i="15"/>
  <c r="BP309" i="15"/>
  <c r="AB307" i="15"/>
  <c r="T490" i="15"/>
  <c r="BP496" i="15"/>
  <c r="DL447" i="15"/>
  <c r="BP412" i="15"/>
  <c r="DT391" i="15"/>
  <c r="T379" i="15"/>
  <c r="BP370" i="15"/>
  <c r="BP366" i="15"/>
  <c r="DL361" i="15"/>
  <c r="DL357" i="15"/>
  <c r="DT629" i="15"/>
  <c r="AB489" i="15"/>
  <c r="T458" i="15"/>
  <c r="AB437" i="15"/>
  <c r="BP424" i="15"/>
  <c r="DL411" i="15"/>
  <c r="DT398" i="15"/>
  <c r="DL391" i="15"/>
  <c r="AB385" i="15"/>
  <c r="DT378" i="15"/>
  <c r="BP372" i="15"/>
  <c r="DL368" i="15"/>
  <c r="BP365" i="15"/>
  <c r="AB362" i="15"/>
  <c r="T359" i="15"/>
  <c r="DT355" i="15"/>
  <c r="DL352" i="15"/>
  <c r="BP349" i="15"/>
  <c r="AB346" i="15"/>
  <c r="T343" i="15"/>
  <c r="BP340" i="15"/>
  <c r="DT337" i="15"/>
  <c r="T335" i="15"/>
  <c r="BP332" i="15"/>
  <c r="DT541" i="15"/>
  <c r="DL479" i="15"/>
  <c r="DT450" i="15"/>
  <c r="AB433" i="15"/>
  <c r="BP420" i="15"/>
  <c r="DL407" i="15"/>
  <c r="DT395" i="15"/>
  <c r="BP389" i="15"/>
  <c r="T383" i="15"/>
  <c r="DL376" i="15"/>
  <c r="DT370" i="15"/>
  <c r="DL367" i="15"/>
  <c r="BP364" i="15"/>
  <c r="AB361" i="15"/>
  <c r="T358" i="15"/>
  <c r="DT354" i="15"/>
  <c r="AB509" i="15"/>
  <c r="DL467" i="15"/>
  <c r="T442" i="15"/>
  <c r="AB429" i="15"/>
  <c r="BP416" i="15"/>
  <c r="DL403" i="15"/>
  <c r="T394" i="15"/>
  <c r="DL387" i="15"/>
  <c r="AB381" i="15"/>
  <c r="DT374" i="15"/>
  <c r="DT369" i="15"/>
  <c r="DL366" i="15"/>
  <c r="BP363" i="15"/>
  <c r="AB360" i="15"/>
  <c r="T357" i="15"/>
  <c r="DT353" i="15"/>
  <c r="DL350" i="15"/>
  <c r="BP347" i="15"/>
  <c r="AB344" i="15"/>
  <c r="BP341" i="15"/>
  <c r="DT338" i="15"/>
  <c r="DL349" i="15"/>
  <c r="AB343" i="15"/>
  <c r="EB337" i="15"/>
  <c r="AB334" i="15"/>
  <c r="DT330" i="15"/>
  <c r="T328" i="15"/>
  <c r="BP325" i="15"/>
  <c r="DT322" i="15"/>
  <c r="AJ320" i="15"/>
  <c r="T318" i="15"/>
  <c r="DT315" i="15"/>
  <c r="BP313" i="15"/>
  <c r="AB311" i="15"/>
  <c r="EB308" i="15"/>
  <c r="DT609" i="15"/>
  <c r="DT474" i="15"/>
  <c r="T356" i="15"/>
  <c r="AB359" i="15"/>
  <c r="BP362" i="15"/>
  <c r="DL365" i="15"/>
  <c r="DT368" i="15"/>
  <c r="DL372" i="15"/>
  <c r="DL380" i="15"/>
  <c r="DL388" i="15"/>
  <c r="DT402" i="15"/>
  <c r="AB425" i="15"/>
  <c r="DL475" i="15"/>
  <c r="T450" i="15"/>
  <c r="T714" i="15"/>
  <c r="T650" i="15"/>
  <c r="BP377" i="15"/>
  <c r="DT383" i="15"/>
  <c r="AB390" i="15"/>
  <c r="DL399" i="15"/>
  <c r="DL415" i="15"/>
  <c r="DT434" i="15"/>
  <c r="DL483" i="15"/>
  <c r="AB510" i="15"/>
  <c r="DT498" i="15"/>
  <c r="T690" i="15"/>
  <c r="T466" i="15"/>
  <c r="T395" i="15"/>
  <c r="T406" i="15"/>
  <c r="DT418" i="15"/>
  <c r="DL431" i="15"/>
  <c r="T454" i="15"/>
  <c r="DT563" i="15"/>
  <c r="DT581" i="15"/>
  <c r="DL471" i="15"/>
  <c r="DT551" i="15"/>
  <c r="DT458" i="15"/>
  <c r="DT482" i="15"/>
  <c r="DT466" i="15"/>
  <c r="AB526" i="15"/>
  <c r="AB469" i="15"/>
  <c r="DT478" i="15"/>
  <c r="BP484" i="15"/>
  <c r="AB511" i="15"/>
  <c r="AB512" i="15"/>
  <c r="AB522" i="15"/>
  <c r="AB502" i="15"/>
  <c r="T438" i="15"/>
  <c r="BP460" i="15"/>
  <c r="BP492" i="15"/>
  <c r="DL1104" i="15"/>
  <c r="T486" i="15"/>
  <c r="DT462" i="15"/>
  <c r="DT593" i="15"/>
  <c r="AB529" i="15"/>
  <c r="AB527" i="15"/>
  <c r="AB497" i="15"/>
  <c r="AB473" i="15"/>
  <c r="AB453" i="15"/>
  <c r="DT557" i="15"/>
  <c r="DL487" i="15"/>
  <c r="DT295" i="10"/>
  <c r="AJ110" i="10"/>
  <c r="AZ11" i="10"/>
  <c r="AB1" i="10"/>
  <c r="AB642" i="15"/>
  <c r="AJ278" i="10"/>
  <c r="EJ97" i="10"/>
  <c r="DT625" i="15"/>
  <c r="T747" i="15"/>
  <c r="EB7" i="10"/>
  <c r="AJ375" i="10"/>
  <c r="BP53" i="10"/>
  <c r="DT327" i="10"/>
  <c r="EJ19" i="10"/>
  <c r="AJ310" i="10"/>
  <c r="AB13" i="10"/>
  <c r="DT290" i="10"/>
  <c r="DL10" i="10"/>
  <c r="AJ241" i="10"/>
  <c r="T6" i="10"/>
  <c r="AB505" i="15"/>
  <c r="AB515" i="15"/>
  <c r="CF73" i="10"/>
  <c r="DT401" i="10"/>
  <c r="T64" i="10"/>
  <c r="BP344" i="10"/>
  <c r="AJ50" i="10"/>
  <c r="DT322" i="10"/>
  <c r="DL14" i="10"/>
  <c r="AJ305" i="10"/>
  <c r="BX12" i="10"/>
  <c r="DT539" i="15"/>
  <c r="DT263" i="10"/>
  <c r="DL2" i="10"/>
  <c r="DT102" i="10"/>
  <c r="AB421" i="10"/>
  <c r="DT71" i="10"/>
  <c r="DL358" i="10"/>
  <c r="AR60" i="10"/>
  <c r="DL338" i="10"/>
  <c r="CF199" i="10"/>
  <c r="AR26" i="10"/>
  <c r="T228" i="10"/>
  <c r="EB47" i="10"/>
  <c r="EB319" i="10"/>
  <c r="EB156" i="10"/>
  <c r="DT439" i="10"/>
  <c r="DL16" i="10"/>
  <c r="EB129" i="10"/>
  <c r="DT213" i="10"/>
  <c r="BP355" i="10"/>
  <c r="C97" i="15"/>
  <c r="CF39" i="10"/>
  <c r="AB171" i="10"/>
  <c r="EB287" i="10"/>
  <c r="BP314" i="10"/>
  <c r="E100" i="15"/>
  <c r="F100" i="15"/>
  <c r="C103" i="15"/>
  <c r="AB73" i="10"/>
  <c r="BX8" i="10"/>
  <c r="CN38" i="10"/>
  <c r="BX240" i="10"/>
  <c r="BP211" i="10"/>
  <c r="BX317" i="10"/>
  <c r="AR87" i="10"/>
  <c r="BX51" i="10"/>
  <c r="AB283" i="10"/>
  <c r="T192" i="10"/>
  <c r="CF173" i="10"/>
  <c r="AB37" i="10"/>
  <c r="EB270" i="10"/>
  <c r="DL361" i="10"/>
  <c r="DL282" i="10"/>
  <c r="DT442" i="15"/>
  <c r="T482" i="15"/>
  <c r="DL459" i="15"/>
  <c r="AB525" i="15"/>
  <c r="BP468" i="15"/>
  <c r="DT494" i="15"/>
  <c r="DT577" i="15"/>
  <c r="AB507" i="15"/>
  <c r="DT543" i="15"/>
  <c r="DT617" i="15"/>
  <c r="T759" i="15"/>
  <c r="AB508" i="15"/>
  <c r="AB528" i="15"/>
  <c r="DT553" i="15"/>
  <c r="DT605" i="15"/>
  <c r="T698" i="15"/>
  <c r="DL844" i="15"/>
  <c r="T769" i="15"/>
  <c r="T755" i="15"/>
  <c r="DL743" i="15"/>
  <c r="DL735" i="15"/>
  <c r="DL727" i="15"/>
  <c r="DL719" i="15"/>
  <c r="DL711" i="15"/>
  <c r="DL703" i="15"/>
  <c r="DL695" i="15"/>
  <c r="DL687" i="15"/>
  <c r="DL679" i="15"/>
  <c r="DL671" i="15"/>
  <c r="DL663" i="15"/>
  <c r="DL655" i="15"/>
  <c r="DL647" i="15"/>
  <c r="DL640" i="15"/>
  <c r="DL636" i="15"/>
  <c r="DL632" i="15"/>
  <c r="DL628" i="15"/>
  <c r="DL624" i="15"/>
  <c r="DL620" i="15"/>
  <c r="DL616" i="15"/>
  <c r="DL612" i="15"/>
  <c r="DL608" i="15"/>
  <c r="DL604" i="15"/>
  <c r="DL600" i="15"/>
  <c r="DL596" i="15"/>
  <c r="DL592" i="15"/>
  <c r="DL588" i="15"/>
  <c r="DL584" i="15"/>
  <c r="DL580" i="15"/>
  <c r="DL576" i="15"/>
  <c r="DL572" i="15"/>
  <c r="DL568" i="15"/>
  <c r="DL564" i="15"/>
  <c r="DL560" i="15"/>
  <c r="DL556" i="15"/>
  <c r="DL552" i="15"/>
  <c r="DL548" i="15"/>
  <c r="DL544" i="15"/>
  <c r="DL540" i="15"/>
  <c r="DL536" i="15"/>
  <c r="DL836" i="15"/>
  <c r="DL768" i="15"/>
  <c r="DL753" i="15"/>
  <c r="T743" i="15"/>
  <c r="T735" i="15"/>
  <c r="T727" i="15"/>
  <c r="T719" i="15"/>
  <c r="T711" i="15"/>
  <c r="T703" i="15"/>
  <c r="T695" i="15"/>
  <c r="T687" i="15"/>
  <c r="T679" i="15"/>
  <c r="T671" i="15"/>
  <c r="T663" i="15"/>
  <c r="T655" i="15"/>
  <c r="T647" i="15"/>
  <c r="AB640" i="15"/>
  <c r="AB636" i="15"/>
  <c r="AB632" i="15"/>
  <c r="AB628" i="15"/>
  <c r="AB624" i="15"/>
  <c r="AB620" i="15"/>
  <c r="AB616" i="15"/>
  <c r="AB612" i="15"/>
  <c r="AB608" i="15"/>
  <c r="AB604" i="15"/>
  <c r="AB600" i="15"/>
  <c r="AB501" i="15"/>
  <c r="T474" i="15"/>
  <c r="DT597" i="15"/>
  <c r="T478" i="15"/>
  <c r="AB513" i="15"/>
  <c r="T738" i="15"/>
  <c r="AB519" i="15"/>
  <c r="DT559" i="15"/>
  <c r="DT633" i="15"/>
  <c r="T494" i="15"/>
  <c r="AB516" i="15"/>
  <c r="AB532" i="15"/>
  <c r="DT561" i="15"/>
  <c r="DT621" i="15"/>
  <c r="T730" i="15"/>
  <c r="T813" i="15"/>
  <c r="DL765" i="15"/>
  <c r="DL751" i="15"/>
  <c r="DL741" i="15"/>
  <c r="DL733" i="15"/>
  <c r="DL725" i="15"/>
  <c r="DL717" i="15"/>
  <c r="DL709" i="15"/>
  <c r="DL701" i="15"/>
  <c r="DL693" i="15"/>
  <c r="DL685" i="15"/>
  <c r="DL677" i="15"/>
  <c r="DL669" i="15"/>
  <c r="DL661" i="15"/>
  <c r="DL653" i="15"/>
  <c r="DL645" i="15"/>
  <c r="DL639" i="15"/>
  <c r="DL635" i="15"/>
  <c r="DL631" i="15"/>
  <c r="DL627" i="15"/>
  <c r="DL623" i="15"/>
  <c r="DL619" i="15"/>
  <c r="DL615" i="15"/>
  <c r="DL611" i="15"/>
  <c r="DL607" i="15"/>
  <c r="DL603" i="15"/>
  <c r="DL599" i="15"/>
  <c r="DL595" i="15"/>
  <c r="DL591" i="15"/>
  <c r="DL587" i="15"/>
  <c r="DL583" i="15"/>
  <c r="DL579" i="15"/>
  <c r="DL575" i="15"/>
  <c r="DL571" i="15"/>
  <c r="DL567" i="15"/>
  <c r="DL563" i="15"/>
  <c r="DL559" i="15"/>
  <c r="DL555" i="15"/>
  <c r="DL551" i="15"/>
  <c r="DL547" i="15"/>
  <c r="DL543" i="15"/>
  <c r="DL539" i="15"/>
  <c r="DL535" i="15"/>
  <c r="T809" i="15"/>
  <c r="DL764" i="15"/>
  <c r="T751" i="15"/>
  <c r="T741" i="15"/>
  <c r="T733" i="15"/>
  <c r="T725" i="15"/>
  <c r="T717" i="15"/>
  <c r="T709" i="15"/>
  <c r="T701" i="15"/>
  <c r="T693" i="15"/>
  <c r="T685" i="15"/>
  <c r="T677" i="15"/>
  <c r="T669" i="15"/>
  <c r="T661" i="15"/>
  <c r="T653" i="15"/>
  <c r="T645" i="15"/>
  <c r="AB639" i="15"/>
  <c r="AB635" i="15"/>
  <c r="AB631" i="15"/>
  <c r="AB627" i="15"/>
  <c r="AB623" i="15"/>
  <c r="AB619" i="15"/>
  <c r="AB615" i="15"/>
  <c r="AB611" i="15"/>
  <c r="AB607" i="15"/>
  <c r="BP452" i="15"/>
  <c r="DT549" i="15"/>
  <c r="DL491" i="15"/>
  <c r="T706" i="15"/>
  <c r="AB481" i="15"/>
  <c r="AB521" i="15"/>
  <c r="T682" i="15"/>
  <c r="AB523" i="15"/>
  <c r="DT569" i="15"/>
  <c r="T658" i="15"/>
  <c r="BP500" i="15"/>
  <c r="AB520" i="15"/>
  <c r="DT537" i="15"/>
  <c r="DT573" i="15"/>
  <c r="DT637" i="15"/>
  <c r="T1006" i="15"/>
  <c r="DL796" i="15"/>
  <c r="DL761" i="15"/>
  <c r="T749" i="15"/>
  <c r="DL739" i="15"/>
  <c r="DL731" i="15"/>
  <c r="DL723" i="15"/>
  <c r="DL715" i="15"/>
  <c r="DL707" i="15"/>
  <c r="DL699" i="15"/>
  <c r="DL691" i="15"/>
  <c r="DL683" i="15"/>
  <c r="DL675" i="15"/>
  <c r="DL667" i="15"/>
  <c r="DL659" i="15"/>
  <c r="DL651" i="15"/>
  <c r="DL643" i="15"/>
  <c r="DL638" i="15"/>
  <c r="DL634" i="15"/>
  <c r="DL630" i="15"/>
  <c r="DL626" i="15"/>
  <c r="DL622" i="15"/>
  <c r="DL618" i="15"/>
  <c r="DL614" i="15"/>
  <c r="DL610" i="15"/>
  <c r="DL606" i="15"/>
  <c r="DL602" i="15"/>
  <c r="DL598" i="15"/>
  <c r="DL594" i="15"/>
  <c r="DL590" i="15"/>
  <c r="DL586" i="15"/>
  <c r="DL582" i="15"/>
  <c r="DL578" i="15"/>
  <c r="DL574" i="15"/>
  <c r="DL570" i="15"/>
  <c r="DL566" i="15"/>
  <c r="DL562" i="15"/>
  <c r="DL558" i="15"/>
  <c r="DL554" i="15"/>
  <c r="DL550" i="15"/>
  <c r="DL546" i="15"/>
  <c r="DL542" i="15"/>
  <c r="DL538" i="15"/>
  <c r="DL534" i="15"/>
  <c r="T793" i="15"/>
  <c r="T761" i="15"/>
  <c r="DL748" i="15"/>
  <c r="T739" i="15"/>
  <c r="T731" i="15"/>
  <c r="T723" i="15"/>
  <c r="T715" i="15"/>
  <c r="T707" i="15"/>
  <c r="T699" i="15"/>
  <c r="T691" i="15"/>
  <c r="T683" i="15"/>
  <c r="T675" i="15"/>
  <c r="T667" i="15"/>
  <c r="T659" i="15"/>
  <c r="T651" i="15"/>
  <c r="T643" i="15"/>
  <c r="AB638" i="15"/>
  <c r="AB634" i="15"/>
  <c r="AB630" i="15"/>
  <c r="AB626" i="15"/>
  <c r="AB622" i="15"/>
  <c r="AB618" i="15"/>
  <c r="AB614" i="15"/>
  <c r="AB610" i="15"/>
  <c r="AB606" i="15"/>
  <c r="AB465" i="15"/>
  <c r="DT446" i="15"/>
  <c r="AB514" i="15"/>
  <c r="T674" i="15"/>
  <c r="DT490" i="15"/>
  <c r="DT555" i="15"/>
  <c r="AB503" i="15"/>
  <c r="DT535" i="15"/>
  <c r="DT585" i="15"/>
  <c r="T722" i="15"/>
  <c r="AB504" i="15"/>
  <c r="AB524" i="15"/>
  <c r="DT545" i="15"/>
  <c r="DT589" i="15"/>
  <c r="T666" i="15"/>
  <c r="DL924" i="15"/>
  <c r="DL780" i="15"/>
  <c r="DL758" i="15"/>
  <c r="DL746" i="15"/>
  <c r="DL737" i="15"/>
  <c r="DL729" i="15"/>
  <c r="DL721" i="15"/>
  <c r="DL713" i="15"/>
  <c r="DL705" i="15"/>
  <c r="DL697" i="15"/>
  <c r="DL689" i="15"/>
  <c r="DL681" i="15"/>
  <c r="DL673" i="15"/>
  <c r="DL665" i="15"/>
  <c r="DL657" i="15"/>
  <c r="DL649" i="15"/>
  <c r="T642" i="15"/>
  <c r="DL637" i="15"/>
  <c r="DL633" i="15"/>
  <c r="DL629" i="15"/>
  <c r="DL625" i="15"/>
  <c r="DL621" i="15"/>
  <c r="DL617" i="15"/>
  <c r="DL613" i="15"/>
  <c r="DL609" i="15"/>
  <c r="DL605" i="15"/>
  <c r="DL601" i="15"/>
  <c r="DL597" i="15"/>
  <c r="DL593" i="15"/>
  <c r="DL589" i="15"/>
  <c r="DL585" i="15"/>
  <c r="DL581" i="15"/>
  <c r="DL577" i="15"/>
  <c r="DL573" i="15"/>
  <c r="DL569" i="15"/>
  <c r="DL565" i="15"/>
  <c r="DL561" i="15"/>
  <c r="DL557" i="15"/>
  <c r="DL553" i="15"/>
  <c r="DL549" i="15"/>
  <c r="DL545" i="15"/>
  <c r="DL541" i="15"/>
  <c r="DL537" i="15"/>
  <c r="DL900" i="15"/>
  <c r="T777" i="15"/>
  <c r="DL757" i="15"/>
  <c r="DL745" i="15"/>
  <c r="T737" i="15"/>
  <c r="T729" i="15"/>
  <c r="T721" i="15"/>
  <c r="T713" i="15"/>
  <c r="T705" i="15"/>
  <c r="T697" i="15"/>
  <c r="T689" i="15"/>
  <c r="T681" i="15"/>
  <c r="T673" i="15"/>
  <c r="T665" i="15"/>
  <c r="T657" i="15"/>
  <c r="T649" i="15"/>
  <c r="DL641" i="15"/>
  <c r="AB629" i="15"/>
  <c r="AB613" i="15"/>
  <c r="AB602" i="15"/>
  <c r="AB597" i="15"/>
  <c r="AB593" i="15"/>
  <c r="AB589" i="15"/>
  <c r="AB585" i="15"/>
  <c r="AB581" i="15"/>
  <c r="AB577" i="15"/>
  <c r="AB573" i="15"/>
  <c r="AB569" i="15"/>
  <c r="AB565" i="15"/>
  <c r="AB561" i="15"/>
  <c r="AB557" i="15"/>
  <c r="AB553" i="15"/>
  <c r="AB549" i="15"/>
  <c r="AB545" i="15"/>
  <c r="AB541" i="15"/>
  <c r="AB537" i="15"/>
  <c r="DL804" i="15"/>
  <c r="DL763" i="15"/>
  <c r="DL750" i="15"/>
  <c r="DL740" i="15"/>
  <c r="DL732" i="15"/>
  <c r="DL724" i="15"/>
  <c r="DL716" i="15"/>
  <c r="DL708" i="15"/>
  <c r="DL700" i="15"/>
  <c r="DL692" i="15"/>
  <c r="DL684" i="15"/>
  <c r="DL676" i="15"/>
  <c r="DL668" i="15"/>
  <c r="DL660" i="15"/>
  <c r="DL652" i="15"/>
  <c r="DL644" i="15"/>
  <c r="T639" i="15"/>
  <c r="T635" i="15"/>
  <c r="T631" i="15"/>
  <c r="T627" i="15"/>
  <c r="T623" i="15"/>
  <c r="T619" i="15"/>
  <c r="T615" i="15"/>
  <c r="T611" i="15"/>
  <c r="T607" i="15"/>
  <c r="T603" i="15"/>
  <c r="T599" i="15"/>
  <c r="T595" i="15"/>
  <c r="T591" i="15"/>
  <c r="T587" i="15"/>
  <c r="T583" i="15"/>
  <c r="T579" i="15"/>
  <c r="T575" i="15"/>
  <c r="T571" i="15"/>
  <c r="T567" i="15"/>
  <c r="T399" i="15"/>
  <c r="AB402" i="15"/>
  <c r="BP405" i="15"/>
  <c r="DL408" i="15"/>
  <c r="DT411" i="15"/>
  <c r="T415" i="15"/>
  <c r="AB418" i="15"/>
  <c r="BP421" i="15"/>
  <c r="DL424" i="15"/>
  <c r="DT427" i="15"/>
  <c r="T431" i="15"/>
  <c r="AB434" i="15"/>
  <c r="BP437" i="15"/>
  <c r="DL440" i="15"/>
  <c r="DT443" i="15"/>
  <c r="T447" i="15"/>
  <c r="AB450" i="15"/>
  <c r="BP453" i="15"/>
  <c r="DL456" i="15"/>
  <c r="DT459" i="15"/>
  <c r="T463" i="15"/>
  <c r="AB466" i="15"/>
  <c r="BP469" i="15"/>
  <c r="DL472" i="15"/>
  <c r="DT475" i="15"/>
  <c r="T479" i="15"/>
  <c r="AB482" i="15"/>
  <c r="BP485" i="15"/>
  <c r="DL488" i="15"/>
  <c r="DT491" i="15"/>
  <c r="T495" i="15"/>
  <c r="AB498" i="15"/>
  <c r="AB625" i="15"/>
  <c r="AB609" i="15"/>
  <c r="AB601" i="15"/>
  <c r="AB596" i="15"/>
  <c r="AB592" i="15"/>
  <c r="AB588" i="15"/>
  <c r="AB584" i="15"/>
  <c r="AB580" i="15"/>
  <c r="AB576" i="15"/>
  <c r="AB572" i="15"/>
  <c r="AB568" i="15"/>
  <c r="AB564" i="15"/>
  <c r="AB560" i="15"/>
  <c r="AB556" i="15"/>
  <c r="AB552" i="15"/>
  <c r="AB548" i="15"/>
  <c r="AB544" i="15"/>
  <c r="AB540" i="15"/>
  <c r="AB536" i="15"/>
  <c r="DL788" i="15"/>
  <c r="DL760" i="15"/>
  <c r="DL747" i="15"/>
  <c r="DL738" i="15"/>
  <c r="DL730" i="15"/>
  <c r="DL722" i="15"/>
  <c r="DL714" i="15"/>
  <c r="DL706" i="15"/>
  <c r="DL698" i="15"/>
  <c r="DL690" i="15"/>
  <c r="DL682" i="15"/>
  <c r="DL674" i="15"/>
  <c r="DL666" i="15"/>
  <c r="DL658" i="15"/>
  <c r="DL650" i="15"/>
  <c r="DL642" i="15"/>
  <c r="T638" i="15"/>
  <c r="T634" i="15"/>
  <c r="T630" i="15"/>
  <c r="T626" i="15"/>
  <c r="T622" i="15"/>
  <c r="T618" i="15"/>
  <c r="T614" i="15"/>
  <c r="T610" i="15"/>
  <c r="T606" i="15"/>
  <c r="T602" i="15"/>
  <c r="T598" i="15"/>
  <c r="T594" i="15"/>
  <c r="T590" i="15"/>
  <c r="T586" i="15"/>
  <c r="T582" i="15"/>
  <c r="T578" i="15"/>
  <c r="T574" i="15"/>
  <c r="T570" i="15"/>
  <c r="T566" i="15"/>
  <c r="DT399" i="15"/>
  <c r="T403" i="15"/>
  <c r="AB406" i="15"/>
  <c r="BP409" i="15"/>
  <c r="DL412" i="15"/>
  <c r="DT415" i="15"/>
  <c r="T419" i="15"/>
  <c r="AB422" i="15"/>
  <c r="BP425" i="15"/>
  <c r="DL428" i="15"/>
  <c r="DT431" i="15"/>
  <c r="T435" i="15"/>
  <c r="AB438" i="15"/>
  <c r="BP441" i="15"/>
  <c r="DL444" i="15"/>
  <c r="DT447" i="15"/>
  <c r="T451" i="15"/>
  <c r="AB454" i="15"/>
  <c r="BP457" i="15"/>
  <c r="DL460" i="15"/>
  <c r="DT463" i="15"/>
  <c r="T467" i="15"/>
  <c r="AB470" i="15"/>
  <c r="BP473" i="15"/>
  <c r="DL476" i="15"/>
  <c r="DT479" i="15"/>
  <c r="T483" i="15"/>
  <c r="AB486" i="15"/>
  <c r="BP489" i="15"/>
  <c r="DL492" i="15"/>
  <c r="DT495" i="15"/>
  <c r="AB637" i="15"/>
  <c r="AB621" i="15"/>
  <c r="AB605" i="15"/>
  <c r="AB599" i="15"/>
  <c r="AB595" i="15"/>
  <c r="AB591" i="15"/>
  <c r="AB587" i="15"/>
  <c r="AB583" i="15"/>
  <c r="AB579" i="15"/>
  <c r="AB575" i="15"/>
  <c r="AB571" i="15"/>
  <c r="AB567" i="15"/>
  <c r="AB563" i="15"/>
  <c r="AB559" i="15"/>
  <c r="AB555" i="15"/>
  <c r="AB551" i="15"/>
  <c r="AB547" i="15"/>
  <c r="AB543" i="15"/>
  <c r="AB539" i="15"/>
  <c r="T865" i="15"/>
  <c r="DL772" i="15"/>
  <c r="DL756" i="15"/>
  <c r="T745" i="15"/>
  <c r="DL736" i="15"/>
  <c r="DL728" i="15"/>
  <c r="DL720" i="15"/>
  <c r="DL712" i="15"/>
  <c r="DL704" i="15"/>
  <c r="DL696" i="15"/>
  <c r="DL688" i="15"/>
  <c r="DL680" i="15"/>
  <c r="DL672" i="15"/>
  <c r="DL664" i="15"/>
  <c r="DL656" i="15"/>
  <c r="DL648" i="15"/>
  <c r="AB641" i="15"/>
  <c r="T637" i="15"/>
  <c r="T633" i="15"/>
  <c r="T629" i="15"/>
  <c r="T625" i="15"/>
  <c r="T621" i="15"/>
  <c r="T617" i="15"/>
  <c r="T613" i="15"/>
  <c r="T609" i="15"/>
  <c r="T605" i="15"/>
  <c r="T601" i="15"/>
  <c r="T597" i="15"/>
  <c r="T593" i="15"/>
  <c r="T589" i="15"/>
  <c r="T585" i="15"/>
  <c r="T581" i="15"/>
  <c r="AB633" i="15"/>
  <c r="AB617" i="15"/>
  <c r="AB603" i="15"/>
  <c r="AB598" i="15"/>
  <c r="AB594" i="15"/>
  <c r="AB590" i="15"/>
  <c r="AB586" i="15"/>
  <c r="AB582" i="15"/>
  <c r="AB578" i="15"/>
  <c r="AB574" i="15"/>
  <c r="AB570" i="15"/>
  <c r="AB566" i="15"/>
  <c r="AB562" i="15"/>
  <c r="AB558" i="15"/>
  <c r="AB554" i="15"/>
  <c r="AB550" i="15"/>
  <c r="AB546" i="15"/>
  <c r="AB542" i="15"/>
  <c r="AB538" i="15"/>
  <c r="T823" i="15"/>
  <c r="T767" i="15"/>
  <c r="T753" i="15"/>
  <c r="DL742" i="15"/>
  <c r="DL734" i="15"/>
  <c r="DL726" i="15"/>
  <c r="DL718" i="15"/>
  <c r="DL710" i="15"/>
  <c r="DL702" i="15"/>
  <c r="DL694" i="15"/>
  <c r="DL686" i="15"/>
  <c r="DL678" i="15"/>
  <c r="DL670" i="15"/>
  <c r="DL662" i="15"/>
  <c r="DL654" i="15"/>
  <c r="DL646" i="15"/>
  <c r="T632" i="15"/>
  <c r="T616" i="15"/>
  <c r="T600" i="15"/>
  <c r="T584" i="15"/>
  <c r="T573" i="15"/>
  <c r="BP397" i="15"/>
  <c r="DT403" i="15"/>
  <c r="AB410" i="15"/>
  <c r="DL416" i="15"/>
  <c r="T423" i="15"/>
  <c r="BP429" i="15"/>
  <c r="DT435" i="15"/>
  <c r="AB442" i="15"/>
  <c r="DL448" i="15"/>
  <c r="T455" i="15"/>
  <c r="BP461" i="15"/>
  <c r="DT467" i="15"/>
  <c r="AB474" i="15"/>
  <c r="DL480" i="15"/>
  <c r="T487" i="15"/>
  <c r="BP493" i="15"/>
  <c r="T499" i="15"/>
  <c r="DL502" i="15"/>
  <c r="DL506" i="15"/>
  <c r="DL510" i="15"/>
  <c r="DL514" i="15"/>
  <c r="DL518" i="15"/>
  <c r="DL522" i="15"/>
  <c r="DL526" i="15"/>
  <c r="DL530" i="15"/>
  <c r="DT534" i="15"/>
  <c r="T542" i="15"/>
  <c r="T550" i="15"/>
  <c r="T558" i="15"/>
  <c r="DT566" i="15"/>
  <c r="DT582" i="15"/>
  <c r="DT598" i="15"/>
  <c r="DT614" i="15"/>
  <c r="DT630" i="15"/>
  <c r="T652" i="15"/>
  <c r="T684" i="15"/>
  <c r="T716" i="15"/>
  <c r="DL749" i="15"/>
  <c r="T372" i="15"/>
  <c r="AB375" i="15"/>
  <c r="BP378" i="15"/>
  <c r="DL381" i="15"/>
  <c r="DT384" i="15"/>
  <c r="T388" i="15"/>
  <c r="AB391" i="15"/>
  <c r="BP394" i="15"/>
  <c r="DL397" i="15"/>
  <c r="DT400" i="15"/>
  <c r="T404" i="15"/>
  <c r="AB407" i="15"/>
  <c r="BP410" i="15"/>
  <c r="DL413" i="15"/>
  <c r="DT416" i="15"/>
  <c r="T420" i="15"/>
  <c r="AB423" i="15"/>
  <c r="BP426" i="15"/>
  <c r="DL429" i="15"/>
  <c r="DT432" i="15"/>
  <c r="T436" i="15"/>
  <c r="AB439" i="15"/>
  <c r="BP442" i="15"/>
  <c r="DL445" i="15"/>
  <c r="DT448" i="15"/>
  <c r="T452" i="15"/>
  <c r="AB455" i="15"/>
  <c r="BP458" i="15"/>
  <c r="DL461" i="15"/>
  <c r="DT464" i="15"/>
  <c r="T468" i="15"/>
  <c r="AB471" i="15"/>
  <c r="BP474" i="15"/>
  <c r="DL477" i="15"/>
  <c r="DT480" i="15"/>
  <c r="T484" i="15"/>
  <c r="AB487" i="15"/>
  <c r="BP490" i="15"/>
  <c r="DL493" i="15"/>
  <c r="DT496" i="15"/>
  <c r="T500" i="15"/>
  <c r="DT503" i="15"/>
  <c r="DT507" i="15"/>
  <c r="DT511" i="15"/>
  <c r="DT515" i="15"/>
  <c r="DT519" i="15"/>
  <c r="DT523" i="15"/>
  <c r="DT527" i="15"/>
  <c r="DT531" i="15"/>
  <c r="DT536" i="15"/>
  <c r="DT544" i="15"/>
  <c r="DT552" i="15"/>
  <c r="DT560" i="15"/>
  <c r="DT571" i="15"/>
  <c r="DT587" i="15"/>
  <c r="DT603" i="15"/>
  <c r="DT619" i="15"/>
  <c r="DT635" i="15"/>
  <c r="T662" i="15"/>
  <c r="T628" i="15"/>
  <c r="T612" i="15"/>
  <c r="T596" i="15"/>
  <c r="T580" i="15"/>
  <c r="T572" i="15"/>
  <c r="AB398" i="15"/>
  <c r="DL404" i="15"/>
  <c r="T411" i="15"/>
  <c r="BP417" i="15"/>
  <c r="DT423" i="15"/>
  <c r="AB430" i="15"/>
  <c r="DL436" i="15"/>
  <c r="T443" i="15"/>
  <c r="BP449" i="15"/>
  <c r="DT455" i="15"/>
  <c r="AB462" i="15"/>
  <c r="DL468" i="15"/>
  <c r="T475" i="15"/>
  <c r="BP481" i="15"/>
  <c r="DT487" i="15"/>
  <c r="AB494" i="15"/>
  <c r="DT499" i="15"/>
  <c r="DL503" i="15"/>
  <c r="DL507" i="15"/>
  <c r="DL511" i="15"/>
  <c r="DL515" i="15"/>
  <c r="DL519" i="15"/>
  <c r="DL523" i="15"/>
  <c r="DL527" i="15"/>
  <c r="DL531" i="15"/>
  <c r="T536" i="15"/>
  <c r="T544" i="15"/>
  <c r="T552" i="15"/>
  <c r="T560" i="15"/>
  <c r="DT570" i="15"/>
  <c r="DT586" i="15"/>
  <c r="DT602" i="15"/>
  <c r="DT618" i="15"/>
  <c r="DT634" i="15"/>
  <c r="T660" i="15"/>
  <c r="T692" i="15"/>
  <c r="T724" i="15"/>
  <c r="T763" i="15"/>
  <c r="DT372" i="15"/>
  <c r="T376" i="15"/>
  <c r="AB379" i="15"/>
  <c r="BP382" i="15"/>
  <c r="DL385" i="15"/>
  <c r="DT388" i="15"/>
  <c r="T392" i="15"/>
  <c r="AB395" i="15"/>
  <c r="BP398" i="15"/>
  <c r="DL401" i="15"/>
  <c r="DT404" i="15"/>
  <c r="T408" i="15"/>
  <c r="AB411" i="15"/>
  <c r="BP414" i="15"/>
  <c r="DL417" i="15"/>
  <c r="DT420" i="15"/>
  <c r="T424" i="15"/>
  <c r="AB427" i="15"/>
  <c r="BP430" i="15"/>
  <c r="DL433" i="15"/>
  <c r="DT436" i="15"/>
  <c r="T440" i="15"/>
  <c r="AB443" i="15"/>
  <c r="BP446" i="15"/>
  <c r="DL449" i="15"/>
  <c r="DT452" i="15"/>
  <c r="T456" i="15"/>
  <c r="AB459" i="15"/>
  <c r="BP462" i="15"/>
  <c r="DL465" i="15"/>
  <c r="DT468" i="15"/>
  <c r="T472" i="15"/>
  <c r="AB475" i="15"/>
  <c r="BP478" i="15"/>
  <c r="DL481" i="15"/>
  <c r="DT484" i="15"/>
  <c r="T488" i="15"/>
  <c r="AB491" i="15"/>
  <c r="BP494" i="15"/>
  <c r="DL497" i="15"/>
  <c r="DT500" i="15"/>
  <c r="DT504" i="15"/>
  <c r="T640" i="15"/>
  <c r="T624" i="15"/>
  <c r="T608" i="15"/>
  <c r="T592" i="15"/>
  <c r="T577" i="15"/>
  <c r="T569" i="15"/>
  <c r="DL400" i="15"/>
  <c r="T407" i="15"/>
  <c r="BP413" i="15"/>
  <c r="DT419" i="15"/>
  <c r="AB426" i="15"/>
  <c r="DL432" i="15"/>
  <c r="T439" i="15"/>
  <c r="BP445" i="15"/>
  <c r="DT451" i="15"/>
  <c r="AB458" i="15"/>
  <c r="DL464" i="15"/>
  <c r="T471" i="15"/>
  <c r="BP477" i="15"/>
  <c r="DT483" i="15"/>
  <c r="AB490" i="15"/>
  <c r="DL496" i="15"/>
  <c r="DL500" i="15"/>
  <c r="DL504" i="15"/>
  <c r="DL508" i="15"/>
  <c r="DL512" i="15"/>
  <c r="DL516" i="15"/>
  <c r="DL520" i="15"/>
  <c r="DL524" i="15"/>
  <c r="DL528" i="15"/>
  <c r="DL532" i="15"/>
  <c r="T538" i="15"/>
  <c r="T546" i="15"/>
  <c r="T554" i="15"/>
  <c r="T562" i="15"/>
  <c r="DT574" i="15"/>
  <c r="DT590" i="15"/>
  <c r="DT606" i="15"/>
  <c r="DT622" i="15"/>
  <c r="DT638" i="15"/>
  <c r="T668" i="15"/>
  <c r="T700" i="15"/>
  <c r="T732" i="15"/>
  <c r="T801" i="15"/>
  <c r="DL373" i="15"/>
  <c r="DT376" i="15"/>
  <c r="T380" i="15"/>
  <c r="AB383" i="15"/>
  <c r="BP386" i="15"/>
  <c r="DL389" i="15"/>
  <c r="DT392" i="15"/>
  <c r="T396" i="15"/>
  <c r="AB399" i="15"/>
  <c r="BP402" i="15"/>
  <c r="DL405" i="15"/>
  <c r="DT408" i="15"/>
  <c r="T412" i="15"/>
  <c r="AB415" i="15"/>
  <c r="BP418" i="15"/>
  <c r="DL421" i="15"/>
  <c r="DT424" i="15"/>
  <c r="T428" i="15"/>
  <c r="AB431" i="15"/>
  <c r="BP434" i="15"/>
  <c r="DL437" i="15"/>
  <c r="DT440" i="15"/>
  <c r="T444" i="15"/>
  <c r="AB447" i="15"/>
  <c r="BP450" i="15"/>
  <c r="DL453" i="15"/>
  <c r="DT456" i="15"/>
  <c r="T460" i="15"/>
  <c r="AB463" i="15"/>
  <c r="BP466" i="15"/>
  <c r="DL469" i="15"/>
  <c r="DT472" i="15"/>
  <c r="T476" i="15"/>
  <c r="AB479" i="15"/>
  <c r="BP482" i="15"/>
  <c r="DL485" i="15"/>
  <c r="DT488" i="15"/>
  <c r="T492" i="15"/>
  <c r="AB495" i="15"/>
  <c r="BP498" i="15"/>
  <c r="DT501" i="15"/>
  <c r="T636" i="15"/>
  <c r="T620" i="15"/>
  <c r="T604" i="15"/>
  <c r="T588" i="15"/>
  <c r="T576" i="15"/>
  <c r="T568" i="15"/>
  <c r="BP401" i="15"/>
  <c r="DT407" i="15"/>
  <c r="AB414" i="15"/>
  <c r="DL420" i="15"/>
  <c r="T427" i="15"/>
  <c r="BP433" i="15"/>
  <c r="DT439" i="15"/>
  <c r="AB446" i="15"/>
  <c r="DL452" i="15"/>
  <c r="T459" i="15"/>
  <c r="BP465" i="15"/>
  <c r="DT471" i="15"/>
  <c r="AB478" i="15"/>
  <c r="DL484" i="15"/>
  <c r="T491" i="15"/>
  <c r="BP497" i="15"/>
  <c r="DL501" i="15"/>
  <c r="DL505" i="15"/>
  <c r="DL509" i="15"/>
  <c r="DL513" i="15"/>
  <c r="DL517" i="15"/>
  <c r="DL521" i="15"/>
  <c r="DL525" i="15"/>
  <c r="DL529" i="15"/>
  <c r="DL533" i="15"/>
  <c r="T540" i="15"/>
  <c r="T548" i="15"/>
  <c r="T556" i="15"/>
  <c r="T564" i="15"/>
  <c r="DT578" i="15"/>
  <c r="DT594" i="15"/>
  <c r="DT610" i="15"/>
  <c r="DT626" i="15"/>
  <c r="T644" i="15"/>
  <c r="T676" i="15"/>
  <c r="T708" i="15"/>
  <c r="T740" i="15"/>
  <c r="AB371" i="15"/>
  <c r="BP374" i="15"/>
  <c r="DL377" i="15"/>
  <c r="DT380" i="15"/>
  <c r="T384" i="15"/>
  <c r="AB387" i="15"/>
  <c r="BP390" i="15"/>
  <c r="DL393" i="15"/>
  <c r="DT396" i="15"/>
  <c r="T400" i="15"/>
  <c r="AB403" i="15"/>
  <c r="BP406" i="15"/>
  <c r="DL409" i="15"/>
  <c r="DT412" i="15"/>
  <c r="T416" i="15"/>
  <c r="AB419" i="15"/>
  <c r="DT428" i="15"/>
  <c r="DL441" i="15"/>
  <c r="BP454" i="15"/>
  <c r="AB467" i="15"/>
  <c r="T480" i="15"/>
  <c r="DT492" i="15"/>
  <c r="DT505" i="15"/>
  <c r="DT510" i="15"/>
  <c r="DT516" i="15"/>
  <c r="DT521" i="15"/>
  <c r="DT526" i="15"/>
  <c r="DT532" i="15"/>
  <c r="DT540" i="15"/>
  <c r="DT550" i="15"/>
  <c r="DT562" i="15"/>
  <c r="DT579" i="15"/>
  <c r="DT599" i="15"/>
  <c r="DT623" i="15"/>
  <c r="T646" i="15"/>
  <c r="T686" i="15"/>
  <c r="T718" i="15"/>
  <c r="DL752" i="15"/>
  <c r="T373" i="15"/>
  <c r="AB376" i="15"/>
  <c r="BP379" i="15"/>
  <c r="DL382" i="15"/>
  <c r="DT385" i="15"/>
  <c r="T389" i="15"/>
  <c r="AB392" i="15"/>
  <c r="BP395" i="15"/>
  <c r="DL398" i="15"/>
  <c r="DT401" i="15"/>
  <c r="T405" i="15"/>
  <c r="AB408" i="15"/>
  <c r="BP411" i="15"/>
  <c r="DL414" i="15"/>
  <c r="DT417" i="15"/>
  <c r="T421" i="15"/>
  <c r="AB424" i="15"/>
  <c r="BP427" i="15"/>
  <c r="DL430" i="15"/>
  <c r="DT433" i="15"/>
  <c r="T437" i="15"/>
  <c r="AB440" i="15"/>
  <c r="BP443" i="15"/>
  <c r="DL446" i="15"/>
  <c r="DT449" i="15"/>
  <c r="T453" i="15"/>
  <c r="AB456" i="15"/>
  <c r="BP459" i="15"/>
  <c r="DL462" i="15"/>
  <c r="DT465" i="15"/>
  <c r="T469" i="15"/>
  <c r="AB472" i="15"/>
  <c r="BP475" i="15"/>
  <c r="DL478" i="15"/>
  <c r="DT481" i="15"/>
  <c r="T485" i="15"/>
  <c r="AB488" i="15"/>
  <c r="BP491" i="15"/>
  <c r="DL494" i="15"/>
  <c r="DT497" i="15"/>
  <c r="T501" i="15"/>
  <c r="T505" i="15"/>
  <c r="T509" i="15"/>
  <c r="T513" i="15"/>
  <c r="T517" i="15"/>
  <c r="T521" i="15"/>
  <c r="T525" i="15"/>
  <c r="T529" i="15"/>
  <c r="T533" i="15"/>
  <c r="T539" i="15"/>
  <c r="T547" i="15"/>
  <c r="T555" i="15"/>
  <c r="T563" i="15"/>
  <c r="DT576" i="15"/>
  <c r="DT592" i="15"/>
  <c r="DT608" i="15"/>
  <c r="DT624" i="15"/>
  <c r="T641" i="15"/>
  <c r="T672" i="15"/>
  <c r="T704" i="15"/>
  <c r="T736" i="15"/>
  <c r="T857" i="15"/>
  <c r="T797" i="15"/>
  <c r="T845" i="15"/>
  <c r="DL784" i="15"/>
  <c r="DL818" i="15"/>
  <c r="DL967" i="15"/>
  <c r="T1091" i="15"/>
  <c r="DL782" i="15"/>
  <c r="DL798" i="15"/>
  <c r="T815" i="15"/>
  <c r="T849" i="15"/>
  <c r="T908" i="15"/>
  <c r="DL754" i="15"/>
  <c r="T765" i="15"/>
  <c r="T779" i="15"/>
  <c r="T795" i="15"/>
  <c r="T811" i="15"/>
  <c r="T841" i="15"/>
  <c r="DL898" i="15"/>
  <c r="DL988" i="15"/>
  <c r="DL824" i="15"/>
  <c r="DL856" i="15"/>
  <c r="DL906" i="15"/>
  <c r="T432" i="15"/>
  <c r="DT444" i="15"/>
  <c r="DL457" i="15"/>
  <c r="BP470" i="15"/>
  <c r="AB483" i="15"/>
  <c r="T496" i="15"/>
  <c r="DT506" i="15"/>
  <c r="DT512" i="15"/>
  <c r="DT517" i="15"/>
  <c r="DT522" i="15"/>
  <c r="DT528" i="15"/>
  <c r="DT533" i="15"/>
  <c r="DT542" i="15"/>
  <c r="DT554" i="15"/>
  <c r="DT564" i="15"/>
  <c r="DT583" i="15"/>
  <c r="DT607" i="15"/>
  <c r="DT627" i="15"/>
  <c r="T654" i="15"/>
  <c r="T694" i="15"/>
  <c r="T726" i="15"/>
  <c r="DL766" i="15"/>
  <c r="DT373" i="15"/>
  <c r="T377" i="15"/>
  <c r="AB380" i="15"/>
  <c r="BP383" i="15"/>
  <c r="DL386" i="15"/>
  <c r="DT389" i="15"/>
  <c r="T393" i="15"/>
  <c r="AB396" i="15"/>
  <c r="BP399" i="15"/>
  <c r="DL402" i="15"/>
  <c r="DT405" i="15"/>
  <c r="T409" i="15"/>
  <c r="AB412" i="15"/>
  <c r="BP415" i="15"/>
  <c r="DL418" i="15"/>
  <c r="DT421" i="15"/>
  <c r="T425" i="15"/>
  <c r="AB428" i="15"/>
  <c r="BP431" i="15"/>
  <c r="DL434" i="15"/>
  <c r="DT437" i="15"/>
  <c r="T441" i="15"/>
  <c r="AB444" i="15"/>
  <c r="BP447" i="15"/>
  <c r="DL450" i="15"/>
  <c r="DT453" i="15"/>
  <c r="T457" i="15"/>
  <c r="AB460" i="15"/>
  <c r="BP463" i="15"/>
  <c r="DL466" i="15"/>
  <c r="DT469" i="15"/>
  <c r="T473" i="15"/>
  <c r="AB476" i="15"/>
  <c r="BP479" i="15"/>
  <c r="DL482" i="15"/>
  <c r="DT485" i="15"/>
  <c r="T489" i="15"/>
  <c r="AB492" i="15"/>
  <c r="BP495" i="15"/>
  <c r="DL498" i="15"/>
  <c r="T502" i="15"/>
  <c r="T506" i="15"/>
  <c r="T510" i="15"/>
  <c r="T514" i="15"/>
  <c r="T518" i="15"/>
  <c r="T522" i="15"/>
  <c r="T526" i="15"/>
  <c r="T530" i="15"/>
  <c r="T534" i="15"/>
  <c r="T541" i="15"/>
  <c r="T549" i="15"/>
  <c r="T557" i="15"/>
  <c r="T565" i="15"/>
  <c r="DT580" i="15"/>
  <c r="DT596" i="15"/>
  <c r="DT612" i="15"/>
  <c r="DT628" i="15"/>
  <c r="T648" i="15"/>
  <c r="T680" i="15"/>
  <c r="T712" i="15"/>
  <c r="DL744" i="15"/>
  <c r="T773" i="15"/>
  <c r="T805" i="15"/>
  <c r="DL868" i="15"/>
  <c r="DL792" i="15"/>
  <c r="T833" i="15"/>
  <c r="DL884" i="15"/>
  <c r="T978" i="15"/>
  <c r="DL786" i="15"/>
  <c r="DL802" i="15"/>
  <c r="T821" i="15"/>
  <c r="DL860" i="15"/>
  <c r="T935" i="15"/>
  <c r="T757" i="15"/>
  <c r="DL767" i="15"/>
  <c r="T783" i="15"/>
  <c r="T799" i="15"/>
  <c r="T817" i="15"/>
  <c r="DL852" i="15"/>
  <c r="T916" i="15"/>
  <c r="DL812" i="15"/>
  <c r="DL832" i="15"/>
  <c r="DL864" i="15"/>
  <c r="BP422" i="15"/>
  <c r="AB435" i="15"/>
  <c r="T448" i="15"/>
  <c r="DT460" i="15"/>
  <c r="DL473" i="15"/>
  <c r="BP486" i="15"/>
  <c r="AB499" i="15"/>
  <c r="DT508" i="15"/>
  <c r="DT513" i="15"/>
  <c r="DT518" i="15"/>
  <c r="DT524" i="15"/>
  <c r="DT529" i="15"/>
  <c r="T535" i="15"/>
  <c r="DT546" i="15"/>
  <c r="DT556" i="15"/>
  <c r="DT567" i="15"/>
  <c r="DT591" i="15"/>
  <c r="DT611" i="15"/>
  <c r="DT631" i="15"/>
  <c r="T670" i="15"/>
  <c r="T702" i="15"/>
  <c r="T734" i="15"/>
  <c r="T819" i="15"/>
  <c r="DL374" i="15"/>
  <c r="DT377" i="15"/>
  <c r="T381" i="15"/>
  <c r="AB384" i="15"/>
  <c r="BP387" i="15"/>
  <c r="DL390" i="15"/>
  <c r="DT393" i="15"/>
  <c r="T397" i="15"/>
  <c r="AB400" i="15"/>
  <c r="BP403" i="15"/>
  <c r="DL406" i="15"/>
  <c r="DT409" i="15"/>
  <c r="T413" i="15"/>
  <c r="AB416" i="15"/>
  <c r="BP419" i="15"/>
  <c r="DL422" i="15"/>
  <c r="DT425" i="15"/>
  <c r="T429" i="15"/>
  <c r="AB432" i="15"/>
  <c r="BP435" i="15"/>
  <c r="DL438" i="15"/>
  <c r="DT441" i="15"/>
  <c r="T445" i="15"/>
  <c r="AB448" i="15"/>
  <c r="BP451" i="15"/>
  <c r="DL454" i="15"/>
  <c r="DT457" i="15"/>
  <c r="T461" i="15"/>
  <c r="AB464" i="15"/>
  <c r="BP467" i="15"/>
  <c r="DL470" i="15"/>
  <c r="DT473" i="15"/>
  <c r="T477" i="15"/>
  <c r="AB480" i="15"/>
  <c r="BP483" i="15"/>
  <c r="DL486" i="15"/>
  <c r="DT489" i="15"/>
  <c r="T493" i="15"/>
  <c r="AB496" i="15"/>
  <c r="BP499" i="15"/>
  <c r="T503" i="15"/>
  <c r="T507" i="15"/>
  <c r="T511" i="15"/>
  <c r="T515" i="15"/>
  <c r="T519" i="15"/>
  <c r="T523" i="15"/>
  <c r="T527" i="15"/>
  <c r="T531" i="15"/>
  <c r="AB535" i="15"/>
  <c r="T543" i="15"/>
  <c r="T551" i="15"/>
  <c r="T559" i="15"/>
  <c r="DT568" i="15"/>
  <c r="DT584" i="15"/>
  <c r="DT600" i="15"/>
  <c r="DT616" i="15"/>
  <c r="DT632" i="15"/>
  <c r="T656" i="15"/>
  <c r="T688" i="15"/>
  <c r="T720" i="15"/>
  <c r="DL755" i="15"/>
  <c r="T781" i="15"/>
  <c r="DL814" i="15"/>
  <c r="T1107" i="15"/>
  <c r="DL800" i="15"/>
  <c r="T853" i="15"/>
  <c r="T913" i="15"/>
  <c r="DL774" i="15"/>
  <c r="DL790" i="15"/>
  <c r="DL806" i="15"/>
  <c r="DL828" i="15"/>
  <c r="T869" i="15"/>
  <c r="DL956" i="15"/>
  <c r="DL759" i="15"/>
  <c r="T771" i="15"/>
  <c r="T787" i="15"/>
  <c r="T803" i="15"/>
  <c r="DL822" i="15"/>
  <c r="T861" i="15"/>
  <c r="T946" i="15"/>
  <c r="DL816" i="15"/>
  <c r="DL840" i="15"/>
  <c r="DL874" i="15"/>
  <c r="DL425" i="15"/>
  <c r="BP438" i="15"/>
  <c r="AB451" i="15"/>
  <c r="T464" i="15"/>
  <c r="DT476" i="15"/>
  <c r="DL489" i="15"/>
  <c r="DT502" i="15"/>
  <c r="DT509" i="15"/>
  <c r="DT514" i="15"/>
  <c r="DT520" i="15"/>
  <c r="DT525" i="15"/>
  <c r="DT530" i="15"/>
  <c r="DT538" i="15"/>
  <c r="DT548" i="15"/>
  <c r="DT558" i="15"/>
  <c r="DT575" i="15"/>
  <c r="DT595" i="15"/>
  <c r="DT615" i="15"/>
  <c r="DT639" i="15"/>
  <c r="T678" i="15"/>
  <c r="T710" i="15"/>
  <c r="T742" i="15"/>
  <c r="AB372" i="15"/>
  <c r="BP375" i="15"/>
  <c r="DL378" i="15"/>
  <c r="DT381" i="15"/>
  <c r="T385" i="15"/>
  <c r="AB388" i="15"/>
  <c r="BP391" i="15"/>
  <c r="DL394" i="15"/>
  <c r="DT397" i="15"/>
  <c r="T401" i="15"/>
  <c r="AB404" i="15"/>
  <c r="BP407" i="15"/>
  <c r="DL410" i="15"/>
  <c r="DT413" i="15"/>
  <c r="T417" i="15"/>
  <c r="AB420" i="15"/>
  <c r="BP423" i="15"/>
  <c r="DL426" i="15"/>
  <c r="DT429" i="15"/>
  <c r="T433" i="15"/>
  <c r="AB436" i="15"/>
  <c r="BP439" i="15"/>
  <c r="DL442" i="15"/>
  <c r="DT445" i="15"/>
  <c r="T449" i="15"/>
  <c r="AB452" i="15"/>
  <c r="BP455" i="15"/>
  <c r="DL458" i="15"/>
  <c r="DT461" i="15"/>
  <c r="T465" i="15"/>
  <c r="AB468" i="15"/>
  <c r="BP471" i="15"/>
  <c r="DL474" i="15"/>
  <c r="DT477" i="15"/>
  <c r="T481" i="15"/>
  <c r="AB484" i="15"/>
  <c r="BP487" i="15"/>
  <c r="DL490" i="15"/>
  <c r="DT493" i="15"/>
  <c r="T497" i="15"/>
  <c r="AB500" i="15"/>
  <c r="T504" i="15"/>
  <c r="T508" i="15"/>
  <c r="T512" i="15"/>
  <c r="T516" i="15"/>
  <c r="T520" i="15"/>
  <c r="T524" i="15"/>
  <c r="T528" i="15"/>
  <c r="T532" i="15"/>
  <c r="T537" i="15"/>
  <c r="T545" i="15"/>
  <c r="T553" i="15"/>
  <c r="T561" i="15"/>
  <c r="DT572" i="15"/>
  <c r="DT588" i="15"/>
  <c r="DT604" i="15"/>
  <c r="DT620" i="15"/>
  <c r="DT636" i="15"/>
  <c r="T664" i="15"/>
  <c r="T696" i="15"/>
  <c r="T728" i="15"/>
  <c r="DL770" i="15"/>
  <c r="T789" i="15"/>
  <c r="DL808" i="15"/>
  <c r="DL794" i="15"/>
  <c r="T986" i="15"/>
  <c r="T807" i="15"/>
  <c r="DL820" i="15"/>
  <c r="T943" i="15"/>
  <c r="DL1205" i="15"/>
  <c r="DL1004" i="15"/>
  <c r="T988" i="15"/>
  <c r="DL977" i="15"/>
  <c r="DL966" i="15"/>
  <c r="T956" i="15"/>
  <c r="T1087" i="15"/>
  <c r="T945" i="15"/>
  <c r="DL934" i="15"/>
  <c r="T924" i="15"/>
  <c r="T914" i="15"/>
  <c r="T911" i="15"/>
  <c r="T900" i="15"/>
  <c r="T892" i="15"/>
  <c r="T884" i="15"/>
  <c r="T876" i="15"/>
  <c r="T868" i="15"/>
  <c r="T860" i="15"/>
  <c r="T852" i="15"/>
  <c r="T844" i="15"/>
  <c r="T836" i="15"/>
  <c r="T828" i="15"/>
  <c r="DL1008" i="15"/>
  <c r="T990" i="15"/>
  <c r="DL979" i="15"/>
  <c r="DL968" i="15"/>
  <c r="T958" i="15"/>
  <c r="T1109" i="15"/>
  <c r="T947" i="15"/>
  <c r="DL936" i="15"/>
  <c r="T926" i="15"/>
  <c r="T920" i="15"/>
  <c r="T917" i="15"/>
  <c r="DL901" i="15"/>
  <c r="DL893" i="15"/>
  <c r="DL885" i="15"/>
  <c r="DL877" i="15"/>
  <c r="DL869" i="15"/>
  <c r="DL861" i="15"/>
  <c r="DL853" i="15"/>
  <c r="DL845" i="15"/>
  <c r="DL837" i="15"/>
  <c r="DL829" i="15"/>
  <c r="T1081" i="15"/>
  <c r="T992" i="15"/>
  <c r="DL981" i="15"/>
  <c r="DL970" i="15"/>
  <c r="T960" i="15"/>
  <c r="DL949" i="15"/>
  <c r="T1105" i="15"/>
  <c r="DL938" i="15"/>
  <c r="T928" i="15"/>
  <c r="DL911" i="15"/>
  <c r="DL910" i="15"/>
  <c r="T903" i="15"/>
  <c r="T895" i="15"/>
  <c r="T887" i="15"/>
  <c r="T879" i="15"/>
  <c r="T871" i="15"/>
  <c r="DL775" i="15"/>
  <c r="DL783" i="15"/>
  <c r="DL791" i="15"/>
  <c r="DL799" i="15"/>
  <c r="DL807" i="15"/>
  <c r="DL815" i="15"/>
  <c r="DL823" i="15"/>
  <c r="DL838" i="15"/>
  <c r="DL854" i="15"/>
  <c r="DL870" i="15"/>
  <c r="DL902" i="15"/>
  <c r="T938" i="15"/>
  <c r="T970" i="15"/>
  <c r="T744" i="15"/>
  <c r="T752" i="15"/>
  <c r="T760" i="15"/>
  <c r="T768" i="15"/>
  <c r="T776" i="15"/>
  <c r="T784" i="15"/>
  <c r="T792" i="15"/>
  <c r="T800" i="15"/>
  <c r="T808" i="15"/>
  <c r="T816" i="15"/>
  <c r="T824" i="15"/>
  <c r="T839" i="15"/>
  <c r="T855" i="15"/>
  <c r="DL872" i="15"/>
  <c r="DL904" i="15"/>
  <c r="DL940" i="15"/>
  <c r="DL972" i="15"/>
  <c r="DL1021" i="15"/>
  <c r="DL1027" i="15"/>
  <c r="T1000" i="15"/>
  <c r="DL1010" i="15"/>
  <c r="T1118" i="15"/>
  <c r="DL993" i="15"/>
  <c r="T1004" i="15"/>
  <c r="T1083" i="15"/>
  <c r="DL1026" i="15"/>
  <c r="DL927" i="15"/>
  <c r="DL935" i="15"/>
  <c r="DL943" i="15"/>
  <c r="DL1075" i="15"/>
  <c r="T949" i="15"/>
  <c r="T957" i="15"/>
  <c r="T965" i="15"/>
  <c r="T973" i="15"/>
  <c r="T981" i="15"/>
  <c r="T989" i="15"/>
  <c r="T997" i="15"/>
  <c r="T1005" i="15"/>
  <c r="T1073" i="15"/>
  <c r="T1112" i="15"/>
  <c r="DL1048" i="15"/>
  <c r="T1075" i="15"/>
  <c r="DL1092" i="15"/>
  <c r="DL1024" i="15"/>
  <c r="T1070" i="15"/>
  <c r="DL1076" i="15"/>
  <c r="T1100" i="15"/>
  <c r="T1017" i="15"/>
  <c r="T1029" i="15"/>
  <c r="DL1047" i="15"/>
  <c r="T1138" i="15"/>
  <c r="T1085" i="15"/>
  <c r="DL1080" i="15"/>
  <c r="T1104" i="15"/>
  <c r="DL1018" i="15"/>
  <c r="T1031" i="15"/>
  <c r="DL1050" i="15"/>
  <c r="T1126" i="15"/>
  <c r="T1063" i="15"/>
  <c r="DL1176" i="15"/>
  <c r="T1035" i="15"/>
  <c r="DL1049" i="15"/>
  <c r="DL1065" i="15"/>
  <c r="DL1061" i="15"/>
  <c r="T1084" i="15"/>
  <c r="DL1143" i="15"/>
  <c r="T1012" i="15"/>
  <c r="T1020" i="15"/>
  <c r="T1028" i="15"/>
  <c r="DL1038" i="15"/>
  <c r="T1049" i="15"/>
  <c r="DL1059" i="15"/>
  <c r="T1072" i="15"/>
  <c r="T1130" i="15"/>
  <c r="DL1148" i="15"/>
  <c r="T1036" i="15"/>
  <c r="T1044" i="15"/>
  <c r="T1052" i="15"/>
  <c r="T1060" i="15"/>
  <c r="T1069" i="15"/>
  <c r="DL1114" i="15"/>
  <c r="DL1140" i="15"/>
  <c r="DL1066" i="15"/>
  <c r="T1082" i="15"/>
  <c r="T1123" i="15"/>
  <c r="T1142" i="15"/>
  <c r="DL1121" i="15"/>
  <c r="DL1129" i="15"/>
  <c r="T1140" i="15"/>
  <c r="DL1156" i="15"/>
  <c r="DL1118" i="15"/>
  <c r="DL882" i="15"/>
  <c r="DL810" i="15"/>
  <c r="DL762" i="15"/>
  <c r="T829" i="15"/>
  <c r="DL848" i="15"/>
  <c r="T954" i="15"/>
  <c r="T1047" i="15"/>
  <c r="DL999" i="15"/>
  <c r="DL985" i="15"/>
  <c r="DL974" i="15"/>
  <c r="T964" i="15"/>
  <c r="DL953" i="15"/>
  <c r="T1094" i="15"/>
  <c r="DL942" i="15"/>
  <c r="T932" i="15"/>
  <c r="T1097" i="15"/>
  <c r="DL921" i="15"/>
  <c r="T906" i="15"/>
  <c r="T898" i="15"/>
  <c r="T890" i="15"/>
  <c r="T882" i="15"/>
  <c r="T874" i="15"/>
  <c r="T866" i="15"/>
  <c r="T858" i="15"/>
  <c r="T850" i="15"/>
  <c r="T842" i="15"/>
  <c r="T834" i="15"/>
  <c r="T826" i="15"/>
  <c r="DL1003" i="15"/>
  <c r="DL987" i="15"/>
  <c r="DL976" i="15"/>
  <c r="T966" i="15"/>
  <c r="DL955" i="15"/>
  <c r="DL1073" i="15"/>
  <c r="DL944" i="15"/>
  <c r="T934" i="15"/>
  <c r="T923" i="15"/>
  <c r="T912" i="15"/>
  <c r="T909" i="15"/>
  <c r="DL899" i="15"/>
  <c r="DL891" i="15"/>
  <c r="DL883" i="15"/>
  <c r="DL875" i="15"/>
  <c r="DL867" i="15"/>
  <c r="DL859" i="15"/>
  <c r="DL851" i="15"/>
  <c r="DL843" i="15"/>
  <c r="DL835" i="15"/>
  <c r="DL827" i="15"/>
  <c r="DL1007" i="15"/>
  <c r="DL989" i="15"/>
  <c r="DL978" i="15"/>
  <c r="T968" i="15"/>
  <c r="DL957" i="15"/>
  <c r="T1095" i="15"/>
  <c r="DL946" i="15"/>
  <c r="T936" i="15"/>
  <c r="T925" i="15"/>
  <c r="T918" i="15"/>
  <c r="T915" i="15"/>
  <c r="T901" i="15"/>
  <c r="T893" i="15"/>
  <c r="T885" i="15"/>
  <c r="T877" i="15"/>
  <c r="DL769" i="15"/>
  <c r="DL777" i="15"/>
  <c r="DL785" i="15"/>
  <c r="DL793" i="15"/>
  <c r="DL801" i="15"/>
  <c r="DL809" i="15"/>
  <c r="DL817" i="15"/>
  <c r="DL826" i="15"/>
  <c r="DL842" i="15"/>
  <c r="DL858" i="15"/>
  <c r="DL878" i="15"/>
  <c r="DL908" i="15"/>
  <c r="DL1085" i="15"/>
  <c r="DL980" i="15"/>
  <c r="T746" i="15"/>
  <c r="T754" i="15"/>
  <c r="T762" i="15"/>
  <c r="T770" i="15"/>
  <c r="T778" i="15"/>
  <c r="T786" i="15"/>
  <c r="T794" i="15"/>
  <c r="T802" i="15"/>
  <c r="T810" i="15"/>
  <c r="T818" i="15"/>
  <c r="T827" i="15"/>
  <c r="T843" i="15"/>
  <c r="T859" i="15"/>
  <c r="DL880" i="15"/>
  <c r="DL916" i="15"/>
  <c r="T1093" i="15"/>
  <c r="DL983" i="15"/>
  <c r="T1010" i="15"/>
  <c r="T1037" i="15"/>
  <c r="DL1002" i="15"/>
  <c r="T1079" i="15"/>
  <c r="DL1020" i="15"/>
  <c r="T996" i="15"/>
  <c r="DL1006" i="15"/>
  <c r="DL1078" i="15"/>
  <c r="DL1044" i="15"/>
  <c r="DL929" i="15"/>
  <c r="DL937" i="15"/>
  <c r="DL945" i="15"/>
  <c r="T1099" i="15"/>
  <c r="T951" i="15"/>
  <c r="T959" i="15"/>
  <c r="T967" i="15"/>
  <c r="T975" i="15"/>
  <c r="T983" i="15"/>
  <c r="T991" i="15"/>
  <c r="T999" i="15"/>
  <c r="T1007" i="15"/>
  <c r="DL1101" i="15"/>
  <c r="DL1016" i="15"/>
  <c r="DL1039" i="15"/>
  <c r="DL1097" i="15"/>
  <c r="T1108" i="15"/>
  <c r="DL1032" i="15"/>
  <c r="DL1099" i="15"/>
  <c r="DL1084" i="15"/>
  <c r="T1110" i="15"/>
  <c r="DL1019" i="15"/>
  <c r="DL1033" i="15"/>
  <c r="DL1053" i="15"/>
  <c r="DL1079" i="15"/>
  <c r="DL1103" i="15"/>
  <c r="DL1087" i="15"/>
  <c r="T1116" i="15"/>
  <c r="T1021" i="15"/>
  <c r="DL1036" i="15"/>
  <c r="DL1057" i="15"/>
  <c r="T1051" i="15"/>
  <c r="DL1069" i="15"/>
  <c r="DL1025" i="15"/>
  <c r="T1039" i="15"/>
  <c r="T1053" i="15"/>
  <c r="T1076" i="15"/>
  <c r="DL1064" i="15"/>
  <c r="DL1106" i="15"/>
  <c r="T1098" i="15"/>
  <c r="T1014" i="15"/>
  <c r="T1022" i="15"/>
  <c r="DL1030" i="15"/>
  <c r="T1041" i="15"/>
  <c r="DL1051" i="15"/>
  <c r="DL1062" i="15"/>
  <c r="T1086" i="15"/>
  <c r="DL1144" i="15"/>
  <c r="T1030" i="15"/>
  <c r="T1038" i="15"/>
  <c r="T1046" i="15"/>
  <c r="T1054" i="15"/>
  <c r="T1062" i="15"/>
  <c r="DL1071" i="15"/>
  <c r="T1122" i="15"/>
  <c r="DL1152" i="15"/>
  <c r="DL1068" i="15"/>
  <c r="DL1100" i="15"/>
  <c r="T1127" i="15"/>
  <c r="DL1147" i="15"/>
  <c r="DL1123" i="15"/>
  <c r="T1132" i="15"/>
  <c r="DL1142" i="15"/>
  <c r="DL1172" i="15"/>
  <c r="DL1120" i="15"/>
  <c r="T825" i="15"/>
  <c r="DL932" i="15"/>
  <c r="T837" i="15"/>
  <c r="T775" i="15"/>
  <c r="DL876" i="15"/>
  <c r="DL890" i="15"/>
  <c r="DL975" i="15"/>
  <c r="DL1086" i="15"/>
  <c r="T994" i="15"/>
  <c r="DL982" i="15"/>
  <c r="T972" i="15"/>
  <c r="DL961" i="15"/>
  <c r="DL950" i="15"/>
  <c r="T1113" i="15"/>
  <c r="T940" i="15"/>
  <c r="T929" i="15"/>
  <c r="DL915" i="15"/>
  <c r="DL914" i="15"/>
  <c r="T904" i="15"/>
  <c r="T896" i="15"/>
  <c r="T888" i="15"/>
  <c r="T880" i="15"/>
  <c r="T872" i="15"/>
  <c r="T864" i="15"/>
  <c r="T856" i="15"/>
  <c r="T848" i="15"/>
  <c r="T840" i="15"/>
  <c r="T832" i="15"/>
  <c r="DL1017" i="15"/>
  <c r="T998" i="15"/>
  <c r="DL984" i="15"/>
  <c r="T974" i="15"/>
  <c r="DL963" i="15"/>
  <c r="DL952" i="15"/>
  <c r="T1090" i="15"/>
  <c r="T942" i="15"/>
  <c r="T931" i="15"/>
  <c r="T921" i="15"/>
  <c r="DL920" i="15"/>
  <c r="DL905" i="15"/>
  <c r="DL897" i="15"/>
  <c r="DL889" i="15"/>
  <c r="DL881" i="15"/>
  <c r="DL873" i="15"/>
  <c r="DL865" i="15"/>
  <c r="DL857" i="15"/>
  <c r="DL849" i="15"/>
  <c r="DL841" i="15"/>
  <c r="DL833" i="15"/>
  <c r="DL825" i="15"/>
  <c r="T1002" i="15"/>
  <c r="DL986" i="15"/>
  <c r="T976" i="15"/>
  <c r="DL965" i="15"/>
  <c r="DL954" i="15"/>
  <c r="T1115" i="15"/>
  <c r="T944" i="15"/>
  <c r="T933" i="15"/>
  <c r="DL922" i="15"/>
  <c r="T910" i="15"/>
  <c r="T907" i="15"/>
  <c r="T899" i="15"/>
  <c r="T891" i="15"/>
  <c r="T883" i="15"/>
  <c r="T875" i="15"/>
  <c r="DL771" i="15"/>
  <c r="DL779" i="15"/>
  <c r="DL787" i="15"/>
  <c r="DL795" i="15"/>
  <c r="DL803" i="15"/>
  <c r="DL811" i="15"/>
  <c r="DL819" i="15"/>
  <c r="DL830" i="15"/>
  <c r="DL846" i="15"/>
  <c r="DL862" i="15"/>
  <c r="DL886" i="15"/>
  <c r="DL909" i="15"/>
  <c r="DL948" i="15"/>
  <c r="DL991" i="15"/>
  <c r="T748" i="15"/>
  <c r="T756" i="15"/>
  <c r="T764" i="15"/>
  <c r="T772" i="15"/>
  <c r="T780" i="15"/>
  <c r="T788" i="15"/>
  <c r="T796" i="15"/>
  <c r="T804" i="15"/>
  <c r="T812" i="15"/>
  <c r="T820" i="15"/>
  <c r="T831" i="15"/>
  <c r="T847" i="15"/>
  <c r="T863" i="15"/>
  <c r="DL888" i="15"/>
  <c r="DL917" i="15"/>
  <c r="DL951" i="15"/>
  <c r="DL995" i="15"/>
  <c r="DL1105" i="15"/>
  <c r="DL994" i="15"/>
  <c r="DL1005" i="15"/>
  <c r="DL1109" i="15"/>
  <c r="DL1029" i="15"/>
  <c r="DL998" i="15"/>
  <c r="DL1009" i="15"/>
  <c r="DL1096" i="15"/>
  <c r="DL923" i="15"/>
  <c r="DL931" i="15"/>
  <c r="DL939" i="15"/>
  <c r="DL947" i="15"/>
  <c r="DL1081" i="15"/>
  <c r="T953" i="15"/>
  <c r="T961" i="15"/>
  <c r="T969" i="15"/>
  <c r="T977" i="15"/>
  <c r="T985" i="15"/>
  <c r="T993" i="15"/>
  <c r="T1001" i="15"/>
  <c r="T1009" i="15"/>
  <c r="DL1074" i="15"/>
  <c r="T1023" i="15"/>
  <c r="DL1055" i="15"/>
  <c r="DL1063" i="15"/>
  <c r="DL1113" i="15"/>
  <c r="DL1013" i="15"/>
  <c r="DL1041" i="15"/>
  <c r="DL1107" i="15"/>
  <c r="DL1089" i="15"/>
  <c r="DL1011" i="15"/>
  <c r="DL1022" i="15"/>
  <c r="DL1037" i="15"/>
  <c r="T1061" i="15"/>
  <c r="T1103" i="15"/>
  <c r="DL1111" i="15"/>
  <c r="DL1091" i="15"/>
  <c r="T1013" i="15"/>
  <c r="DL1023" i="15"/>
  <c r="DL1040" i="15"/>
  <c r="T1067" i="15"/>
  <c r="T1055" i="15"/>
  <c r="DL1098" i="15"/>
  <c r="DL1028" i="15"/>
  <c r="DL1042" i="15"/>
  <c r="DL1056" i="15"/>
  <c r="DL1116" i="15"/>
  <c r="DL1067" i="15"/>
  <c r="T1121" i="15"/>
  <c r="T1106" i="15"/>
  <c r="T1016" i="15"/>
  <c r="T1024" i="15"/>
  <c r="T1033" i="15"/>
  <c r="DL1043" i="15"/>
  <c r="DL1054" i="15"/>
  <c r="T1065" i="15"/>
  <c r="DL1112" i="15"/>
  <c r="DL1132" i="15"/>
  <c r="T1032" i="15"/>
  <c r="T1040" i="15"/>
  <c r="T1048" i="15"/>
  <c r="T1056" i="15"/>
  <c r="T1064" i="15"/>
  <c r="T1080" i="15"/>
  <c r="T1128" i="15"/>
  <c r="T1146" i="15"/>
  <c r="DL1070" i="15"/>
  <c r="DL1108" i="15"/>
  <c r="DL1131" i="15"/>
  <c r="DL1168" i="15"/>
  <c r="DL1125" i="15"/>
  <c r="DL1134" i="15"/>
  <c r="DL1145" i="15"/>
  <c r="DL1190" i="15"/>
  <c r="DL776" i="15"/>
  <c r="DL778" i="15"/>
  <c r="DL892" i="15"/>
  <c r="T791" i="15"/>
  <c r="DL964" i="15"/>
  <c r="T922" i="15"/>
  <c r="DL1000" i="15"/>
  <c r="T1088" i="15"/>
  <c r="DL990" i="15"/>
  <c r="T980" i="15"/>
  <c r="DL969" i="15"/>
  <c r="DL958" i="15"/>
  <c r="T1117" i="15"/>
  <c r="T948" i="15"/>
  <c r="T937" i="15"/>
  <c r="DL926" i="15"/>
  <c r="DL907" i="15"/>
  <c r="T919" i="15"/>
  <c r="T902" i="15"/>
  <c r="T894" i="15"/>
  <c r="T886" i="15"/>
  <c r="T878" i="15"/>
  <c r="T870" i="15"/>
  <c r="T862" i="15"/>
  <c r="T854" i="15"/>
  <c r="T846" i="15"/>
  <c r="T838" i="15"/>
  <c r="T830" i="15"/>
  <c r="DL1117" i="15"/>
  <c r="DL992" i="15"/>
  <c r="T982" i="15"/>
  <c r="DL971" i="15"/>
  <c r="DL960" i="15"/>
  <c r="T950" i="15"/>
  <c r="T1089" i="15"/>
  <c r="T939" i="15"/>
  <c r="DL928" i="15"/>
  <c r="DL913" i="15"/>
  <c r="DL912" i="15"/>
  <c r="DL903" i="15"/>
  <c r="DL895" i="15"/>
  <c r="DL887" i="15"/>
  <c r="DL879" i="15"/>
  <c r="DL871" i="15"/>
  <c r="DL863" i="15"/>
  <c r="DL855" i="15"/>
  <c r="DL847" i="15"/>
  <c r="DL839" i="15"/>
  <c r="DL831" i="15"/>
  <c r="DL1012" i="15"/>
  <c r="DL996" i="15"/>
  <c r="T984" i="15"/>
  <c r="DL973" i="15"/>
  <c r="DL962" i="15"/>
  <c r="T952" i="15"/>
  <c r="DL1083" i="15"/>
  <c r="T941" i="15"/>
  <c r="DL930" i="15"/>
  <c r="DL919" i="15"/>
  <c r="DL918" i="15"/>
  <c r="T905" i="15"/>
  <c r="T897" i="15"/>
  <c r="T889" i="15"/>
  <c r="T881" i="15"/>
  <c r="T873" i="15"/>
  <c r="DL773" i="15"/>
  <c r="DL781" i="15"/>
  <c r="DL789" i="15"/>
  <c r="DL797" i="15"/>
  <c r="DL805" i="15"/>
  <c r="DL813" i="15"/>
  <c r="DL821" i="15"/>
  <c r="DL834" i="15"/>
  <c r="DL850" i="15"/>
  <c r="DL866" i="15"/>
  <c r="DL894" i="15"/>
  <c r="T927" i="15"/>
  <c r="DL959" i="15"/>
  <c r="T1111" i="15"/>
  <c r="T750" i="15"/>
  <c r="T758" i="15"/>
  <c r="T766" i="15"/>
  <c r="T774" i="15"/>
  <c r="T782" i="15"/>
  <c r="T790" i="15"/>
  <c r="T798" i="15"/>
  <c r="T806" i="15"/>
  <c r="T814" i="15"/>
  <c r="T822" i="15"/>
  <c r="T835" i="15"/>
  <c r="T851" i="15"/>
  <c r="T867" i="15"/>
  <c r="DL896" i="15"/>
  <c r="T930" i="15"/>
  <c r="T962" i="15"/>
  <c r="DL1094" i="15"/>
  <c r="T1102" i="15"/>
  <c r="DL997" i="15"/>
  <c r="T1008" i="15"/>
  <c r="DL1088" i="15"/>
  <c r="T1059" i="15"/>
  <c r="DL1001" i="15"/>
  <c r="T1096" i="15"/>
  <c r="T1015" i="15"/>
  <c r="DL925" i="15"/>
  <c r="DL933" i="15"/>
  <c r="DL941" i="15"/>
  <c r="DL1077" i="15"/>
  <c r="T1101" i="15"/>
  <c r="T955" i="15"/>
  <c r="T963" i="15"/>
  <c r="T971" i="15"/>
  <c r="T979" i="15"/>
  <c r="T987" i="15"/>
  <c r="T995" i="15"/>
  <c r="T1003" i="15"/>
  <c r="T1011" i="15"/>
  <c r="DL1090" i="15"/>
  <c r="DL1034" i="15"/>
  <c r="T1092" i="15"/>
  <c r="DL1082" i="15"/>
  <c r="T1019" i="15"/>
  <c r="DL1052" i="15"/>
  <c r="DL1115" i="15"/>
  <c r="DL1093" i="15"/>
  <c r="DL1014" i="15"/>
  <c r="T1025" i="15"/>
  <c r="T1043" i="15"/>
  <c r="T1078" i="15"/>
  <c r="T1077" i="15"/>
  <c r="DL1072" i="15"/>
  <c r="DL1095" i="15"/>
  <c r="DL1015" i="15"/>
  <c r="T1027" i="15"/>
  <c r="T1045" i="15"/>
  <c r="T1120" i="15"/>
  <c r="DL1058" i="15"/>
  <c r="T1125" i="15"/>
  <c r="DL1031" i="15"/>
  <c r="DL1045" i="15"/>
  <c r="DL1060" i="15"/>
  <c r="DL1135" i="15"/>
  <c r="T1071" i="15"/>
  <c r="T1129" i="15"/>
  <c r="T1114" i="15"/>
  <c r="T1018" i="15"/>
  <c r="T1026" i="15"/>
  <c r="DL1035" i="15"/>
  <c r="DL1046" i="15"/>
  <c r="T1057" i="15"/>
  <c r="T1068" i="15"/>
  <c r="T1124" i="15"/>
  <c r="DL1139" i="15"/>
  <c r="T1034" i="15"/>
  <c r="T1042" i="15"/>
  <c r="T1050" i="15"/>
  <c r="T1058" i="15"/>
  <c r="T1066" i="15"/>
  <c r="DL1102" i="15"/>
  <c r="T1134" i="15"/>
  <c r="DL1160" i="15"/>
  <c r="T1074" i="15"/>
  <c r="T1119" i="15"/>
  <c r="DL1136" i="15"/>
  <c r="DL1119" i="15"/>
  <c r="DL1127" i="15"/>
  <c r="DL1122" i="15"/>
  <c r="DL1130" i="15"/>
  <c r="DL1141" i="15"/>
  <c r="DL1164" i="15"/>
  <c r="DL1154" i="15"/>
  <c r="DL1186" i="15"/>
  <c r="DL1166" i="15"/>
  <c r="DL1155" i="15"/>
  <c r="DL1171" i="15"/>
  <c r="DL1187" i="15"/>
  <c r="DL1203" i="15"/>
  <c r="DL1200" i="15"/>
  <c r="T1135" i="15"/>
  <c r="T1143" i="15"/>
  <c r="T1151" i="15"/>
  <c r="DL1165" i="15"/>
  <c r="DL1181" i="15"/>
  <c r="DL1197" i="15"/>
  <c r="DL1137" i="15"/>
  <c r="DL1124" i="15"/>
  <c r="DL1133" i="15"/>
  <c r="T1144" i="15"/>
  <c r="DL1180" i="15"/>
  <c r="DL1162" i="15"/>
  <c r="DL1202" i="15"/>
  <c r="DL1174" i="15"/>
  <c r="DL1198" i="15"/>
  <c r="DL1159" i="15"/>
  <c r="DL1175" i="15"/>
  <c r="DL1191" i="15"/>
  <c r="DL1188" i="15"/>
  <c r="DL1204" i="15"/>
  <c r="T1137" i="15"/>
  <c r="T1145" i="15"/>
  <c r="DL1153" i="15"/>
  <c r="DL1169" i="15"/>
  <c r="DL1185" i="15"/>
  <c r="DL1201" i="15"/>
  <c r="T1148" i="15"/>
  <c r="DL1126" i="15"/>
  <c r="T1136" i="15"/>
  <c r="DL1146" i="15"/>
  <c r="DL1184" i="15"/>
  <c r="DL1170" i="15"/>
  <c r="DL1151" i="15"/>
  <c r="DL1182" i="15"/>
  <c r="T1150" i="15"/>
  <c r="DL1163" i="15"/>
  <c r="DL1179" i="15"/>
  <c r="DL1195" i="15"/>
  <c r="DL1192" i="15"/>
  <c r="T1131" i="15"/>
  <c r="T1139" i="15"/>
  <c r="T1147" i="15"/>
  <c r="DL1157" i="15"/>
  <c r="DL1173" i="15"/>
  <c r="DL1189" i="15"/>
  <c r="DL1110" i="15"/>
  <c r="DL1128" i="15"/>
  <c r="DL1138" i="15"/>
  <c r="DL1150" i="15"/>
  <c r="DL1149" i="15"/>
  <c r="DL1178" i="15"/>
  <c r="DL1158" i="15"/>
  <c r="DL1194" i="15"/>
  <c r="T1152" i="15"/>
  <c r="DL1167" i="15"/>
  <c r="DL1183" i="15"/>
  <c r="DL1199" i="15"/>
  <c r="DL1196" i="15"/>
  <c r="T1133" i="15"/>
  <c r="T1141" i="15"/>
  <c r="T1149" i="15"/>
  <c r="DL1161" i="15"/>
  <c r="DL1177" i="15"/>
  <c r="DL1193" i="15"/>
  <c r="C91" i="14"/>
  <c r="F91" i="14"/>
  <c r="E91" i="14"/>
  <c r="C100" i="15"/>
  <c r="D100" i="15"/>
  <c r="B91" i="14"/>
  <c r="D91" i="14"/>
  <c r="D88" i="14"/>
  <c r="A94" i="14"/>
  <c r="A88" i="14"/>
  <c r="D103" i="15"/>
  <c r="C94" i="14"/>
  <c r="B94" i="14"/>
  <c r="C88" i="14"/>
  <c r="E94" i="14"/>
  <c r="B88" i="14"/>
  <c r="E88" i="14"/>
  <c r="D97" i="15"/>
  <c r="E103" i="15"/>
  <c r="F103" i="15"/>
  <c r="D94" i="14"/>
  <c r="F94" i="14"/>
  <c r="A91" i="14"/>
  <c r="F88" i="14"/>
  <c r="B100" i="15"/>
  <c r="E97" i="15"/>
  <c r="F97" i="15"/>
  <c r="DT231" i="10"/>
  <c r="BP364" i="10"/>
  <c r="BP15" i="10"/>
  <c r="AJ246" i="10"/>
  <c r="T381" i="10"/>
  <c r="BP17" i="10"/>
  <c r="DT258" i="10"/>
  <c r="AJ395" i="10"/>
  <c r="AJ19" i="10"/>
  <c r="AJ273" i="10"/>
  <c r="BX414" i="10"/>
  <c r="BP21" i="10"/>
  <c r="DT75" i="10"/>
  <c r="BP185" i="10"/>
  <c r="EB255" i="10"/>
  <c r="T392" i="10"/>
  <c r="BX154" i="10"/>
  <c r="CN23" i="10"/>
  <c r="BP411" i="10"/>
  <c r="BX230" i="10"/>
  <c r="T179" i="10"/>
  <c r="AJ59" i="10"/>
  <c r="DT239" i="10"/>
  <c r="DT303" i="10"/>
  <c r="BX373" i="10"/>
  <c r="CF5" i="10"/>
  <c r="BX16" i="10"/>
  <c r="AB70" i="10"/>
  <c r="AJ254" i="10"/>
  <c r="AJ318" i="10"/>
  <c r="AB390" i="10"/>
  <c r="AR10" i="10"/>
  <c r="CF18" i="10"/>
  <c r="BX55" i="10"/>
  <c r="DT234" i="10"/>
  <c r="DT298" i="10"/>
  <c r="DT367" i="10"/>
  <c r="DL3" i="10"/>
  <c r="DT15" i="10"/>
  <c r="EB103" i="10"/>
  <c r="AJ313" i="10"/>
  <c r="BP384" i="10"/>
  <c r="ER8" i="10"/>
  <c r="EB17" i="10"/>
  <c r="CF32" i="10"/>
  <c r="EB40" i="10"/>
  <c r="AR53" i="10"/>
  <c r="T147" i="10"/>
  <c r="BX160" i="10"/>
  <c r="DL174" i="10"/>
  <c r="EB188" i="10"/>
  <c r="AB203" i="10"/>
  <c r="BP217" i="10"/>
  <c r="EB231" i="10"/>
  <c r="EB263" i="10"/>
  <c r="EB295" i="10"/>
  <c r="T328" i="10"/>
  <c r="BX364" i="10"/>
  <c r="T402" i="10"/>
  <c r="EB2" i="10"/>
  <c r="BX231" i="10"/>
  <c r="EJ46" i="10"/>
  <c r="DL168" i="10"/>
  <c r="CF225" i="10"/>
  <c r="AB349" i="10"/>
  <c r="T67" i="10"/>
  <c r="DL33" i="10"/>
  <c r="DT149" i="10"/>
  <c r="AJ206" i="10"/>
  <c r="EB302" i="10"/>
  <c r="EZ4" i="10"/>
  <c r="AJ22" i="10"/>
  <c r="DT80" i="10"/>
  <c r="DT187" i="10"/>
  <c r="BP261" i="10"/>
  <c r="DL398" i="10"/>
  <c r="AB27" i="10"/>
  <c r="T276" i="10"/>
  <c r="DL241" i="10"/>
  <c r="DL159" i="10"/>
  <c r="BP97" i="10"/>
  <c r="DT271" i="10"/>
  <c r="T337" i="10"/>
  <c r="BX412" i="10"/>
  <c r="AZ12" i="10"/>
  <c r="AJ21" i="10"/>
  <c r="CF108" i="10"/>
  <c r="AJ286" i="10"/>
  <c r="BX353" i="10"/>
  <c r="DT431" i="10"/>
  <c r="AB14" i="10"/>
  <c r="CF95" i="10"/>
  <c r="DT266" i="10"/>
  <c r="AJ331" i="10"/>
  <c r="DT405" i="10"/>
  <c r="CV11" i="10"/>
  <c r="BP20" i="10"/>
  <c r="AB66" i="10"/>
  <c r="AJ249" i="10"/>
  <c r="AJ281" i="10"/>
  <c r="DT347" i="10"/>
  <c r="AB425" i="10"/>
  <c r="BX13" i="10"/>
  <c r="CF22" i="10"/>
  <c r="DL81" i="10"/>
  <c r="AB65" i="10"/>
  <c r="AR103" i="10"/>
  <c r="DT247" i="10"/>
  <c r="DT279" i="10"/>
  <c r="DT311" i="10"/>
  <c r="AB346" i="10"/>
  <c r="DL382" i="10"/>
  <c r="AB423" i="10"/>
  <c r="BH8" i="10"/>
  <c r="AZ13" i="10"/>
  <c r="CN17" i="10"/>
  <c r="CF52" i="10"/>
  <c r="T73" i="10"/>
  <c r="BX125" i="10"/>
  <c r="AJ262" i="10"/>
  <c r="AJ294" i="10"/>
  <c r="AJ326" i="10"/>
  <c r="DL362" i="10"/>
  <c r="DT399" i="10"/>
  <c r="AR2" i="10"/>
  <c r="AB11" i="10"/>
  <c r="AJ15" i="10"/>
  <c r="DL19" i="10"/>
  <c r="BP61" i="10"/>
  <c r="BX101" i="10"/>
  <c r="DT242" i="10"/>
  <c r="DT274" i="10"/>
  <c r="DT306" i="10"/>
  <c r="BP340" i="10"/>
  <c r="T377" i="10"/>
  <c r="BX416" i="10"/>
  <c r="CN6" i="10"/>
  <c r="CV12" i="10"/>
  <c r="EJ16" i="10"/>
  <c r="EB48" i="10"/>
  <c r="AJ71" i="10"/>
  <c r="DL109" i="10"/>
  <c r="AJ257" i="10"/>
  <c r="AJ289" i="10"/>
  <c r="AJ321" i="10"/>
  <c r="T357" i="10"/>
  <c r="BX393" i="10"/>
  <c r="DT445" i="10"/>
  <c r="CN10" i="10"/>
  <c r="CF14" i="10"/>
  <c r="ER18" i="10"/>
  <c r="DT23" i="10"/>
  <c r="EB33" i="10"/>
  <c r="AJ45" i="10"/>
  <c r="AB59" i="10"/>
  <c r="DL87" i="10"/>
  <c r="AJ150" i="10"/>
  <c r="T164" i="10"/>
  <c r="AJ178" i="10"/>
  <c r="BX192" i="10"/>
  <c r="DL206" i="10"/>
  <c r="EB220" i="10"/>
  <c r="EB239" i="10"/>
  <c r="EB271" i="10"/>
  <c r="EB303" i="10"/>
  <c r="AB337" i="10"/>
  <c r="DL373" i="10"/>
  <c r="DL412" i="10"/>
  <c r="EB5" i="10"/>
  <c r="BX263" i="10"/>
  <c r="DT66" i="10"/>
  <c r="EB182" i="10"/>
  <c r="BP250" i="10"/>
  <c r="DL385" i="10"/>
  <c r="DL107" i="10"/>
  <c r="T45" i="10"/>
  <c r="CF163" i="10"/>
  <c r="BX220" i="10"/>
  <c r="T336" i="10"/>
  <c r="DL58" i="10"/>
  <c r="AB32" i="10"/>
  <c r="T146" i="10"/>
  <c r="T202" i="10"/>
  <c r="BP293" i="10"/>
  <c r="EZ1" i="10"/>
  <c r="DT127" i="10"/>
  <c r="AB418" i="10"/>
  <c r="DL375" i="10"/>
  <c r="CF216" i="10"/>
  <c r="DL105" i="10"/>
  <c r="BP83" i="10"/>
  <c r="DL70" i="10"/>
  <c r="AB109" i="10"/>
  <c r="DT255" i="10"/>
  <c r="DT287" i="10"/>
  <c r="DT319" i="10"/>
  <c r="AJ355" i="10"/>
  <c r="DT391" i="10"/>
  <c r="DT437" i="10"/>
  <c r="BP10" i="10"/>
  <c r="AZ14" i="10"/>
  <c r="DT18" i="10"/>
  <c r="AB58" i="10"/>
  <c r="EB96" i="10"/>
  <c r="AJ238" i="10"/>
  <c r="AJ270" i="10"/>
  <c r="AJ302" i="10"/>
  <c r="AJ335" i="10"/>
  <c r="DT371" i="10"/>
  <c r="BX410" i="10"/>
  <c r="ER4" i="10"/>
  <c r="AB12" i="10"/>
  <c r="AR16" i="10"/>
  <c r="EJ20" i="10"/>
  <c r="AJ67" i="10"/>
  <c r="BP107" i="10"/>
  <c r="DT250" i="10"/>
  <c r="DT282" i="10"/>
  <c r="DT314" i="10"/>
  <c r="BX349" i="10"/>
  <c r="AB386" i="10"/>
  <c r="AB427" i="10"/>
  <c r="BX9" i="10"/>
  <c r="CV13" i="10"/>
  <c r="T18" i="10"/>
  <c r="BP54" i="10"/>
  <c r="T95" i="10"/>
  <c r="AJ233" i="10"/>
  <c r="AJ265" i="10"/>
  <c r="AJ297" i="10"/>
  <c r="BX329" i="10"/>
  <c r="AB366" i="10"/>
  <c r="DT403" i="10"/>
  <c r="AR3" i="10"/>
  <c r="BX11" i="10"/>
  <c r="CN15" i="10"/>
  <c r="AJ20" i="10"/>
  <c r="T25" i="10"/>
  <c r="AJ38" i="10"/>
  <c r="CF46" i="10"/>
  <c r="T65" i="10"/>
  <c r="DL126" i="10"/>
  <c r="BP153" i="10"/>
  <c r="CF167" i="10"/>
  <c r="DT181" i="10"/>
  <c r="T196" i="10"/>
  <c r="AJ210" i="10"/>
  <c r="BX224" i="10"/>
  <c r="EB247" i="10"/>
  <c r="EB279" i="10"/>
  <c r="EB311" i="10"/>
  <c r="AJ346" i="10"/>
  <c r="DT382" i="10"/>
  <c r="BP423" i="10"/>
  <c r="T52" i="10"/>
  <c r="BP25" i="10"/>
  <c r="DL127" i="10"/>
  <c r="AB197" i="10"/>
  <c r="BP282" i="10"/>
  <c r="DL426" i="10"/>
  <c r="T252" i="10"/>
  <c r="BP58" i="10"/>
  <c r="DT177" i="10"/>
  <c r="EB238" i="10"/>
  <c r="BX372" i="10"/>
  <c r="BX97" i="10"/>
  <c r="BX40" i="10"/>
  <c r="BP159" i="10"/>
  <c r="AJ216" i="10"/>
  <c r="BP325" i="10"/>
  <c r="AR69" i="10"/>
  <c r="BX197" i="10"/>
  <c r="DT60" i="10"/>
  <c r="AJ365" i="10"/>
  <c r="T317" i="10"/>
  <c r="T1379" i="10"/>
  <c r="T1334" i="10"/>
  <c r="T1242" i="10"/>
  <c r="T1215" i="10"/>
  <c r="T1205" i="10"/>
  <c r="T1197" i="10"/>
  <c r="T1189" i="10"/>
  <c r="T1181" i="10"/>
  <c r="T1173" i="10"/>
  <c r="T1165" i="10"/>
  <c r="T1157" i="10"/>
  <c r="T1149" i="10"/>
  <c r="T1141" i="10"/>
  <c r="T1133" i="10"/>
  <c r="T1365" i="10"/>
  <c r="T1349" i="10"/>
  <c r="T1333" i="10"/>
  <c r="T1317" i="10"/>
  <c r="T1301" i="10"/>
  <c r="T1285" i="10"/>
  <c r="T1269" i="10"/>
  <c r="T1253" i="10"/>
  <c r="T1237" i="10"/>
  <c r="T1221" i="10"/>
  <c r="DL1210" i="10"/>
  <c r="DL1202" i="10"/>
  <c r="DL1194" i="10"/>
  <c r="DL1186" i="10"/>
  <c r="DL1178" i="10"/>
  <c r="DL1170" i="10"/>
  <c r="DL1162" i="10"/>
  <c r="DL1154" i="10"/>
  <c r="DL1146" i="10"/>
  <c r="DL1138" i="10"/>
  <c r="DL1130" i="10"/>
  <c r="T1368" i="10"/>
  <c r="T1352" i="10"/>
  <c r="T1336" i="10"/>
  <c r="T1320" i="10"/>
  <c r="T1304" i="10"/>
  <c r="T1288" i="10"/>
  <c r="T1272" i="10"/>
  <c r="T1256" i="10"/>
  <c r="T1240" i="10"/>
  <c r="T1224" i="10"/>
  <c r="T1212" i="10"/>
  <c r="T1204" i="10"/>
  <c r="T1196" i="10"/>
  <c r="T1188" i="10"/>
  <c r="T1180" i="10"/>
  <c r="T1172" i="10"/>
  <c r="T1164" i="10"/>
  <c r="T1156" i="10"/>
  <c r="T1148" i="10"/>
  <c r="T1140" i="10"/>
  <c r="T1132" i="10"/>
  <c r="T1125" i="10"/>
  <c r="T1117" i="10"/>
  <c r="T1109" i="10"/>
  <c r="T1101" i="10"/>
  <c r="T1093" i="10"/>
  <c r="T1085" i="10"/>
  <c r="T1077" i="10"/>
  <c r="T1069" i="10"/>
  <c r="T1061" i="10"/>
  <c r="T1053" i="10"/>
  <c r="T1045" i="10"/>
  <c r="T1037" i="10"/>
  <c r="T1029" i="10"/>
  <c r="T1021" i="10"/>
  <c r="T1013" i="10"/>
  <c r="T1005" i="10"/>
  <c r="T997" i="10"/>
  <c r="T989" i="10"/>
  <c r="T981" i="10"/>
  <c r="DL1126" i="10"/>
  <c r="DL1118" i="10"/>
  <c r="DL1110" i="10"/>
  <c r="DL1102" i="10"/>
  <c r="DL1094" i="10"/>
  <c r="DL1086" i="10"/>
  <c r="DL1078" i="10"/>
  <c r="DL1070" i="10"/>
  <c r="DL1062" i="10"/>
  <c r="DL1054" i="10"/>
  <c r="DL1046" i="10"/>
  <c r="T1326" i="10"/>
  <c r="T1230" i="10"/>
  <c r="T1213" i="10"/>
  <c r="T1203" i="10"/>
  <c r="T1195" i="10"/>
  <c r="T1187" i="10"/>
  <c r="T1179" i="10"/>
  <c r="T1171" i="10"/>
  <c r="T1163" i="10"/>
  <c r="T1155" i="10"/>
  <c r="T1147" i="10"/>
  <c r="T1139" i="10"/>
  <c r="T1377" i="10"/>
  <c r="T1361" i="10"/>
  <c r="T1345" i="10"/>
  <c r="T1329" i="10"/>
  <c r="T1313" i="10"/>
  <c r="T1297" i="10"/>
  <c r="T1281" i="10"/>
  <c r="T1265" i="10"/>
  <c r="T1249" i="10"/>
  <c r="T1233" i="10"/>
  <c r="T1217" i="10"/>
  <c r="DL1208" i="10"/>
  <c r="DL1200" i="10"/>
  <c r="DL1192" i="10"/>
  <c r="DL1184" i="10"/>
  <c r="DL1176" i="10"/>
  <c r="DL1168" i="10"/>
  <c r="DL1160" i="10"/>
  <c r="DL1152" i="10"/>
  <c r="DL1144" i="10"/>
  <c r="DL1136" i="10"/>
  <c r="T1380" i="10"/>
  <c r="T1364" i="10"/>
  <c r="T1348" i="10"/>
  <c r="T1332" i="10"/>
  <c r="T1316" i="10"/>
  <c r="T1300" i="10"/>
  <c r="T1284" i="10"/>
  <c r="T1268" i="10"/>
  <c r="T1252" i="10"/>
  <c r="T1236" i="10"/>
  <c r="T1220" i="10"/>
  <c r="T1210" i="10"/>
  <c r="T1202" i="10"/>
  <c r="T1194" i="10"/>
  <c r="T1186" i="10"/>
  <c r="T1178" i="10"/>
  <c r="T1170" i="10"/>
  <c r="T1162" i="10"/>
  <c r="T1154" i="10"/>
  <c r="T1146" i="10"/>
  <c r="T1138" i="10"/>
  <c r="T1130" i="10"/>
  <c r="T1123" i="10"/>
  <c r="T1115" i="10"/>
  <c r="T1107" i="10"/>
  <c r="T1099" i="10"/>
  <c r="T1091" i="10"/>
  <c r="T1083" i="10"/>
  <c r="T1075" i="10"/>
  <c r="T1067" i="10"/>
  <c r="T1059" i="10"/>
  <c r="T1051" i="10"/>
  <c r="T1043" i="10"/>
  <c r="T1035" i="10"/>
  <c r="T1027" i="10"/>
  <c r="T1019" i="10"/>
  <c r="T1011" i="10"/>
  <c r="T1003" i="10"/>
  <c r="T995" i="10"/>
  <c r="T987" i="10"/>
  <c r="T979" i="10"/>
  <c r="DL1124" i="10"/>
  <c r="DL1116" i="10"/>
  <c r="DL1108" i="10"/>
  <c r="DL1100" i="10"/>
  <c r="DL1092" i="10"/>
  <c r="DL1084" i="10"/>
  <c r="DL1076" i="10"/>
  <c r="DL1068" i="10"/>
  <c r="DL1060" i="10"/>
  <c r="DL1052" i="10"/>
  <c r="DL1044" i="10"/>
  <c r="T1278" i="10"/>
  <c r="T1226" i="10"/>
  <c r="T1211" i="10"/>
  <c r="T1201" i="10"/>
  <c r="T1193" i="10"/>
  <c r="T1185" i="10"/>
  <c r="T1177" i="10"/>
  <c r="T1169" i="10"/>
  <c r="T1161" i="10"/>
  <c r="T1153" i="10"/>
  <c r="T1145" i="10"/>
  <c r="T1137" i="10"/>
  <c r="T1373" i="10"/>
  <c r="T1357" i="10"/>
  <c r="T1341" i="10"/>
  <c r="T1325" i="10"/>
  <c r="T1309" i="10"/>
  <c r="T1293" i="10"/>
  <c r="T1277" i="10"/>
  <c r="T1261" i="10"/>
  <c r="T1245" i="10"/>
  <c r="T1229" i="10"/>
  <c r="DL1214" i="10"/>
  <c r="DL1206" i="10"/>
  <c r="DL1198" i="10"/>
  <c r="DL1190" i="10"/>
  <c r="DL1182" i="10"/>
  <c r="DL1174" i="10"/>
  <c r="DL1166" i="10"/>
  <c r="DL1158" i="10"/>
  <c r="DL1150" i="10"/>
  <c r="DL1142" i="10"/>
  <c r="DL1134" i="10"/>
  <c r="T1376" i="10"/>
  <c r="T1360" i="10"/>
  <c r="T1344" i="10"/>
  <c r="T1328" i="10"/>
  <c r="T1312" i="10"/>
  <c r="T1296" i="10"/>
  <c r="T1280" i="10"/>
  <c r="T1264" i="10"/>
  <c r="T1248" i="10"/>
  <c r="T1232" i="10"/>
  <c r="T1216" i="10"/>
  <c r="T1208" i="10"/>
  <c r="T1200" i="10"/>
  <c r="T1192" i="10"/>
  <c r="T1184" i="10"/>
  <c r="T1176" i="10"/>
  <c r="T1168" i="10"/>
  <c r="T1160" i="10"/>
  <c r="T1152" i="10"/>
  <c r="T1144" i="10"/>
  <c r="T1136" i="10"/>
  <c r="T1129" i="10"/>
  <c r="T1121" i="10"/>
  <c r="T1113" i="10"/>
  <c r="T1105" i="10"/>
  <c r="T1097" i="10"/>
  <c r="T1089" i="10"/>
  <c r="T1081" i="10"/>
  <c r="T1073" i="10"/>
  <c r="T1065" i="10"/>
  <c r="T1057" i="10"/>
  <c r="T1049" i="10"/>
  <c r="T1041" i="10"/>
  <c r="T1033" i="10"/>
  <c r="T1025" i="10"/>
  <c r="T1017" i="10"/>
  <c r="T1009" i="10"/>
  <c r="T1001" i="10"/>
  <c r="T993" i="10"/>
  <c r="T985" i="10"/>
  <c r="T977" i="10"/>
  <c r="DL1122" i="10"/>
  <c r="DL1114" i="10"/>
  <c r="DL1106" i="10"/>
  <c r="DL1098" i="10"/>
  <c r="DL1090" i="10"/>
  <c r="DL1082" i="10"/>
  <c r="DL1074" i="10"/>
  <c r="DL1066" i="10"/>
  <c r="DL1058" i="10"/>
  <c r="DL1050" i="10"/>
  <c r="DL1042" i="10"/>
  <c r="T1258" i="10"/>
  <c r="T1191" i="10"/>
  <c r="T1159" i="10"/>
  <c r="T1369" i="10"/>
  <c r="T1305" i="10"/>
  <c r="T1241" i="10"/>
  <c r="DL1196" i="10"/>
  <c r="DL1164" i="10"/>
  <c r="DL1132" i="10"/>
  <c r="T1324" i="10"/>
  <c r="T1260" i="10"/>
  <c r="T1206" i="10"/>
  <c r="T1174" i="10"/>
  <c r="T1142" i="10"/>
  <c r="T1111" i="10"/>
  <c r="T1079" i="10"/>
  <c r="T1047" i="10"/>
  <c r="T1015" i="10"/>
  <c r="T983" i="10"/>
  <c r="DL1104" i="10"/>
  <c r="DL1072" i="10"/>
  <c r="DL1040" i="10"/>
  <c r="DL1032" i="10"/>
  <c r="DL1024" i="10"/>
  <c r="DL1016" i="10"/>
  <c r="DL1008" i="10"/>
  <c r="DL1000" i="10"/>
  <c r="DL992" i="10"/>
  <c r="DL984" i="10"/>
  <c r="DL976" i="10"/>
  <c r="DL968" i="10"/>
  <c r="T1131" i="10"/>
  <c r="T1122" i="10"/>
  <c r="T1114" i="10"/>
  <c r="T1106" i="10"/>
  <c r="T1098" i="10"/>
  <c r="T1090" i="10"/>
  <c r="T1082" i="10"/>
  <c r="T1074" i="10"/>
  <c r="T1066" i="10"/>
  <c r="T1058" i="10"/>
  <c r="T1050" i="10"/>
  <c r="T1042" i="10"/>
  <c r="T1034" i="10"/>
  <c r="T1026" i="10"/>
  <c r="T1018" i="10"/>
  <c r="T1010" i="10"/>
  <c r="T1002" i="10"/>
  <c r="T994" i="10"/>
  <c r="T986" i="10"/>
  <c r="T978" i="10"/>
  <c r="DL1125" i="10"/>
  <c r="DL1117" i="10"/>
  <c r="DL1109" i="10"/>
  <c r="DL1101" i="10"/>
  <c r="DL1093" i="10"/>
  <c r="DL1085" i="10"/>
  <c r="DL1077" i="10"/>
  <c r="DL1069" i="10"/>
  <c r="DL1061" i="10"/>
  <c r="DL1053" i="10"/>
  <c r="DL1045" i="10"/>
  <c r="DL1037" i="10"/>
  <c r="DL1029" i="10"/>
  <c r="DL1021" i="10"/>
  <c r="DL1013" i="10"/>
  <c r="DL1005" i="10"/>
  <c r="DL997" i="10"/>
  <c r="DL989" i="10"/>
  <c r="DL981" i="10"/>
  <c r="DL973" i="10"/>
  <c r="DL965" i="10"/>
  <c r="T969" i="10"/>
  <c r="T957" i="10"/>
  <c r="T949" i="10"/>
  <c r="T941" i="10"/>
  <c r="T933" i="10"/>
  <c r="T925" i="10"/>
  <c r="T917" i="10"/>
  <c r="T909" i="10"/>
  <c r="T901" i="10"/>
  <c r="T893" i="10"/>
  <c r="T885" i="10"/>
  <c r="T877" i="10"/>
  <c r="T869" i="10"/>
  <c r="T861" i="10"/>
  <c r="T1222" i="10"/>
  <c r="T1183" i="10"/>
  <c r="T1151" i="10"/>
  <c r="T1353" i="10"/>
  <c r="T1289" i="10"/>
  <c r="T1225" i="10"/>
  <c r="DL1188" i="10"/>
  <c r="DL1156" i="10"/>
  <c r="T1372" i="10"/>
  <c r="T1308" i="10"/>
  <c r="T1244" i="10"/>
  <c r="T1198" i="10"/>
  <c r="T1166" i="10"/>
  <c r="T1134" i="10"/>
  <c r="T1103" i="10"/>
  <c r="T1071" i="10"/>
  <c r="T1039" i="10"/>
  <c r="T1007" i="10"/>
  <c r="DL1128" i="10"/>
  <c r="DL1096" i="10"/>
  <c r="DL1064" i="10"/>
  <c r="DL1038" i="10"/>
  <c r="DL1030" i="10"/>
  <c r="DL1022" i="10"/>
  <c r="DL1014" i="10"/>
  <c r="DL1006" i="10"/>
  <c r="DL998" i="10"/>
  <c r="DL990" i="10"/>
  <c r="DL982" i="10"/>
  <c r="DL974" i="10"/>
  <c r="DL966" i="10"/>
  <c r="T1128" i="10"/>
  <c r="T1120" i="10"/>
  <c r="T1112" i="10"/>
  <c r="T1104" i="10"/>
  <c r="T1096" i="10"/>
  <c r="T1088" i="10"/>
  <c r="T1080" i="10"/>
  <c r="T1072" i="10"/>
  <c r="T1064" i="10"/>
  <c r="T1056" i="10"/>
  <c r="T1048" i="10"/>
  <c r="T1040" i="10"/>
  <c r="T1032" i="10"/>
  <c r="T1024" i="10"/>
  <c r="T1016" i="10"/>
  <c r="T1008" i="10"/>
  <c r="T1000" i="10"/>
  <c r="T992" i="10"/>
  <c r="T984" i="10"/>
  <c r="T976" i="10"/>
  <c r="DL1123" i="10"/>
  <c r="DL1115" i="10"/>
  <c r="DL1107" i="10"/>
  <c r="DL1099" i="10"/>
  <c r="DL1091" i="10"/>
  <c r="DL1083" i="10"/>
  <c r="DL1075" i="10"/>
  <c r="DL1067" i="10"/>
  <c r="DL1059" i="10"/>
  <c r="DL1051" i="10"/>
  <c r="DL1043" i="10"/>
  <c r="DL1035" i="10"/>
  <c r="DL1027" i="10"/>
  <c r="DL1019" i="10"/>
  <c r="DL1011" i="10"/>
  <c r="DL1003" i="10"/>
  <c r="DL995" i="10"/>
  <c r="DL987" i="10"/>
  <c r="DL979" i="10"/>
  <c r="DL971" i="10"/>
  <c r="DL963" i="10"/>
  <c r="T965" i="10"/>
  <c r="T955" i="10"/>
  <c r="T947" i="10"/>
  <c r="T939" i="10"/>
  <c r="T931" i="10"/>
  <c r="T923" i="10"/>
  <c r="T915" i="10"/>
  <c r="T907" i="10"/>
  <c r="T899" i="10"/>
  <c r="T891" i="10"/>
  <c r="T883" i="10"/>
  <c r="T875" i="10"/>
  <c r="T867" i="10"/>
  <c r="T1207" i="10"/>
  <c r="T1175" i="10"/>
  <c r="T1143" i="10"/>
  <c r="T1337" i="10"/>
  <c r="T1273" i="10"/>
  <c r="DL1212" i="10"/>
  <c r="DL1180" i="10"/>
  <c r="DL1148" i="10"/>
  <c r="T1356" i="10"/>
  <c r="T1292" i="10"/>
  <c r="T1228" i="10"/>
  <c r="T1190" i="10"/>
  <c r="T1158" i="10"/>
  <c r="T1127" i="10"/>
  <c r="T1095" i="10"/>
  <c r="T1063" i="10"/>
  <c r="T1031" i="10"/>
  <c r="T999" i="10"/>
  <c r="DL1120" i="10"/>
  <c r="DL1088" i="10"/>
  <c r="DL1056" i="10"/>
  <c r="DL1036" i="10"/>
  <c r="DL1028" i="10"/>
  <c r="DL1020" i="10"/>
  <c r="DL1012" i="10"/>
  <c r="DL1004" i="10"/>
  <c r="DL996" i="10"/>
  <c r="DL988" i="10"/>
  <c r="DL980" i="10"/>
  <c r="DL972" i="10"/>
  <c r="DL964" i="10"/>
  <c r="T1126" i="10"/>
  <c r="T1118" i="10"/>
  <c r="T1110" i="10"/>
  <c r="T1102" i="10"/>
  <c r="T1094" i="10"/>
  <c r="T1086" i="10"/>
  <c r="T1078" i="10"/>
  <c r="T1070" i="10"/>
  <c r="T1062" i="10"/>
  <c r="T1054" i="10"/>
  <c r="T1046" i="10"/>
  <c r="T1038" i="10"/>
  <c r="T1030" i="10"/>
  <c r="T1022" i="10"/>
  <c r="T1014" i="10"/>
  <c r="T1006" i="10"/>
  <c r="T998" i="10"/>
  <c r="T990" i="10"/>
  <c r="T982" i="10"/>
  <c r="DL1129" i="10"/>
  <c r="DL1121" i="10"/>
  <c r="DL1113" i="10"/>
  <c r="DL1105" i="10"/>
  <c r="DL1097" i="10"/>
  <c r="DL1089" i="10"/>
  <c r="DL1081" i="10"/>
  <c r="DL1073" i="10"/>
  <c r="DL1065" i="10"/>
  <c r="DL1057" i="10"/>
  <c r="DL1049" i="10"/>
  <c r="DL1041" i="10"/>
  <c r="DL1033" i="10"/>
  <c r="DL1025" i="10"/>
  <c r="DL1017" i="10"/>
  <c r="DL1009" i="10"/>
  <c r="DL1001" i="10"/>
  <c r="DL993" i="10"/>
  <c r="DL985" i="10"/>
  <c r="DL977" i="10"/>
  <c r="DL969" i="10"/>
  <c r="DL961" i="10"/>
  <c r="T961" i="10"/>
  <c r="T953" i="10"/>
  <c r="T945" i="10"/>
  <c r="T1199" i="10"/>
  <c r="T1257" i="10"/>
  <c r="T1340" i="10"/>
  <c r="T1150" i="10"/>
  <c r="T1023" i="10"/>
  <c r="DL1048" i="10"/>
  <c r="DL1010" i="10"/>
  <c r="DL978" i="10"/>
  <c r="T1116" i="10"/>
  <c r="T1084" i="10"/>
  <c r="T1052" i="10"/>
  <c r="T1020" i="10"/>
  <c r="T988" i="10"/>
  <c r="DL1111" i="10"/>
  <c r="DL1079" i="10"/>
  <c r="DL1047" i="10"/>
  <c r="DL1015" i="10"/>
  <c r="DL983" i="10"/>
  <c r="T959" i="10"/>
  <c r="T935" i="10"/>
  <c r="T919" i="10"/>
  <c r="T903" i="10"/>
  <c r="T887" i="10"/>
  <c r="T871" i="10"/>
  <c r="T857" i="10"/>
  <c r="T849" i="10"/>
  <c r="T841" i="10"/>
  <c r="AB835" i="10"/>
  <c r="T830" i="10"/>
  <c r="DL824" i="10"/>
  <c r="AB819" i="10"/>
  <c r="AB815" i="10"/>
  <c r="T964" i="10"/>
  <c r="DL954" i="10"/>
  <c r="DL946" i="10"/>
  <c r="DL938" i="10"/>
  <c r="DL930" i="10"/>
  <c r="DL922" i="10"/>
  <c r="DL914" i="10"/>
  <c r="DL906" i="10"/>
  <c r="DL898" i="10"/>
  <c r="DL890" i="10"/>
  <c r="DL882" i="10"/>
  <c r="DL874" i="10"/>
  <c r="DL866" i="10"/>
  <c r="DL858" i="10"/>
  <c r="DL850" i="10"/>
  <c r="DL842" i="10"/>
  <c r="AB836" i="10"/>
  <c r="T831" i="10"/>
  <c r="DL825" i="10"/>
  <c r="AB820" i="10"/>
  <c r="T816" i="10"/>
  <c r="T967" i="10"/>
  <c r="T956" i="10"/>
  <c r="T948" i="10"/>
  <c r="T940" i="10"/>
  <c r="T932" i="10"/>
  <c r="T924" i="10"/>
  <c r="T916" i="10"/>
  <c r="T908" i="10"/>
  <c r="T900" i="10"/>
  <c r="T892" i="10"/>
  <c r="T884" i="10"/>
  <c r="T876" i="10"/>
  <c r="T868" i="10"/>
  <c r="T860" i="10"/>
  <c r="T852" i="10"/>
  <c r="T844" i="10"/>
  <c r="AB837" i="10"/>
  <c r="T832" i="10"/>
  <c r="DL826" i="10"/>
  <c r="AB821" i="10"/>
  <c r="DL816" i="10"/>
  <c r="T970" i="10"/>
  <c r="DL957" i="10"/>
  <c r="DL949" i="10"/>
  <c r="DL941" i="10"/>
  <c r="DL933" i="10"/>
  <c r="DL925" i="10"/>
  <c r="DL917" i="10"/>
  <c r="DL909" i="10"/>
  <c r="DL901" i="10"/>
  <c r="DL893" i="10"/>
  <c r="DL885" i="10"/>
  <c r="DL877" i="10"/>
  <c r="DL869" i="10"/>
  <c r="DL861" i="10"/>
  <c r="DL853" i="10"/>
  <c r="DL845" i="10"/>
  <c r="DL823" i="10"/>
  <c r="AB812" i="10"/>
  <c r="AB808" i="10"/>
  <c r="AB804" i="10"/>
  <c r="AB800" i="10"/>
  <c r="T1167" i="10"/>
  <c r="DL1204" i="10"/>
  <c r="T1276" i="10"/>
  <c r="T1119" i="10"/>
  <c r="T991" i="10"/>
  <c r="DL1034" i="10"/>
  <c r="DL1002" i="10"/>
  <c r="DL970" i="10"/>
  <c r="T1108" i="10"/>
  <c r="T1076" i="10"/>
  <c r="T1044" i="10"/>
  <c r="T1012" i="10"/>
  <c r="T980" i="10"/>
  <c r="DL1103" i="10"/>
  <c r="DL1071" i="10"/>
  <c r="DL1039" i="10"/>
  <c r="DL1007" i="10"/>
  <c r="DL975" i="10"/>
  <c r="T951" i="10"/>
  <c r="T929" i="10"/>
  <c r="T913" i="10"/>
  <c r="T897" i="10"/>
  <c r="T881" i="10"/>
  <c r="T865" i="10"/>
  <c r="T855" i="10"/>
  <c r="T847" i="10"/>
  <c r="AB839" i="10"/>
  <c r="T834" i="10"/>
  <c r="DL828" i="10"/>
  <c r="AB823" i="10"/>
  <c r="AB818" i="10"/>
  <c r="AB814" i="10"/>
  <c r="DL960" i="10"/>
  <c r="DL952" i="10"/>
  <c r="DL944" i="10"/>
  <c r="DL936" i="10"/>
  <c r="DL928" i="10"/>
  <c r="DL920" i="10"/>
  <c r="DL912" i="10"/>
  <c r="DL904" i="10"/>
  <c r="DL896" i="10"/>
  <c r="DL888" i="10"/>
  <c r="DL880" i="10"/>
  <c r="DL872" i="10"/>
  <c r="DL864" i="10"/>
  <c r="DL856" i="10"/>
  <c r="DL848" i="10"/>
  <c r="DL840" i="10"/>
  <c r="T835" i="10"/>
  <c r="DL829" i="10"/>
  <c r="AB824" i="10"/>
  <c r="T819" i="10"/>
  <c r="T815" i="10"/>
  <c r="T963" i="10"/>
  <c r="T954" i="10"/>
  <c r="T946" i="10"/>
  <c r="T938" i="10"/>
  <c r="T930" i="10"/>
  <c r="T922" i="10"/>
  <c r="T914" i="10"/>
  <c r="T906" i="10"/>
  <c r="T898" i="10"/>
  <c r="T890" i="10"/>
  <c r="T882" i="10"/>
  <c r="T874" i="10"/>
  <c r="T866" i="10"/>
  <c r="T858" i="10"/>
  <c r="T850" i="10"/>
  <c r="T842" i="10"/>
  <c r="T836" i="10"/>
  <c r="DL830" i="10"/>
  <c r="AB825" i="10"/>
  <c r="T820" i="10"/>
  <c r="DL815" i="10"/>
  <c r="T966" i="10"/>
  <c r="DL955" i="10"/>
  <c r="DL947" i="10"/>
  <c r="DL939" i="10"/>
  <c r="DL931" i="10"/>
  <c r="DL923" i="10"/>
  <c r="DL915" i="10"/>
  <c r="DL907" i="10"/>
  <c r="DL899" i="10"/>
  <c r="DL891" i="10"/>
  <c r="DL883" i="10"/>
  <c r="DL875" i="10"/>
  <c r="DL867" i="10"/>
  <c r="DL859" i="10"/>
  <c r="DL851" i="10"/>
  <c r="DL839" i="10"/>
  <c r="BP818" i="10"/>
  <c r="AB811" i="10"/>
  <c r="AB807" i="10"/>
  <c r="AB803" i="10"/>
  <c r="AB799" i="10"/>
  <c r="T1135" i="10"/>
  <c r="DL1172" i="10"/>
  <c r="T1214" i="10"/>
  <c r="T1087" i="10"/>
  <c r="DL1112" i="10"/>
  <c r="DL1026" i="10"/>
  <c r="DL994" i="10"/>
  <c r="DL962" i="10"/>
  <c r="T1100" i="10"/>
  <c r="T1068" i="10"/>
  <c r="T1036" i="10"/>
  <c r="T1004" i="10"/>
  <c r="DL1127" i="10"/>
  <c r="DL1095" i="10"/>
  <c r="DL1063" i="10"/>
  <c r="DL1031" i="10"/>
  <c r="DL999" i="10"/>
  <c r="DL967" i="10"/>
  <c r="T943" i="10"/>
  <c r="T927" i="10"/>
  <c r="T911" i="10"/>
  <c r="T895" i="10"/>
  <c r="T879" i="10"/>
  <c r="T863" i="10"/>
  <c r="T853" i="10"/>
  <c r="T845" i="10"/>
  <c r="T838" i="10"/>
  <c r="DL832" i="10"/>
  <c r="AB827" i="10"/>
  <c r="T822" i="10"/>
  <c r="AB817" i="10"/>
  <c r="T972" i="10"/>
  <c r="DL958" i="10"/>
  <c r="DL950" i="10"/>
  <c r="DL942" i="10"/>
  <c r="DL934" i="10"/>
  <c r="DL926" i="10"/>
  <c r="DL918" i="10"/>
  <c r="DL910" i="10"/>
  <c r="DL902" i="10"/>
  <c r="DL894" i="10"/>
  <c r="DL886" i="10"/>
  <c r="DL878" i="10"/>
  <c r="DL870" i="10"/>
  <c r="DL862" i="10"/>
  <c r="DL854" i="10"/>
  <c r="DL846" i="10"/>
  <c r="T839" i="10"/>
  <c r="DL833" i="10"/>
  <c r="AB828" i="10"/>
  <c r="T823" i="10"/>
  <c r="T818" i="10"/>
  <c r="T975" i="10"/>
  <c r="T960" i="10"/>
  <c r="T952" i="10"/>
  <c r="T944" i="10"/>
  <c r="T936" i="10"/>
  <c r="T928" i="10"/>
  <c r="T920" i="10"/>
  <c r="T912" i="10"/>
  <c r="T904" i="10"/>
  <c r="T896" i="10"/>
  <c r="T888" i="10"/>
  <c r="T880" i="10"/>
  <c r="T872" i="10"/>
  <c r="T864" i="10"/>
  <c r="T856" i="10"/>
  <c r="T848" i="10"/>
  <c r="T840" i="10"/>
  <c r="DL834" i="10"/>
  <c r="AB829" i="10"/>
  <c r="T824" i="10"/>
  <c r="DL818" i="10"/>
  <c r="DL814" i="10"/>
  <c r="T962" i="10"/>
  <c r="DL953" i="10"/>
  <c r="DL945" i="10"/>
  <c r="DL937" i="10"/>
  <c r="DL929" i="10"/>
  <c r="DL921" i="10"/>
  <c r="DL913" i="10"/>
  <c r="DL905" i="10"/>
  <c r="DL897" i="10"/>
  <c r="DL889" i="10"/>
  <c r="DL881" i="10"/>
  <c r="T1321" i="10"/>
  <c r="DL1080" i="10"/>
  <c r="T1092" i="10"/>
  <c r="DL1119" i="10"/>
  <c r="DL991" i="10"/>
  <c r="T905" i="10"/>
  <c r="T851" i="10"/>
  <c r="T826" i="10"/>
  <c r="DL956" i="10"/>
  <c r="DL924" i="10"/>
  <c r="DL892" i="10"/>
  <c r="DL860" i="10"/>
  <c r="AB832" i="10"/>
  <c r="T971" i="10"/>
  <c r="T934" i="10"/>
  <c r="T902" i="10"/>
  <c r="T870" i="10"/>
  <c r="DL838" i="10"/>
  <c r="DL817" i="10"/>
  <c r="DL943" i="10"/>
  <c r="DL911" i="10"/>
  <c r="DL879" i="10"/>
  <c r="DL863" i="10"/>
  <c r="DL847" i="10"/>
  <c r="AB813" i="10"/>
  <c r="AB805" i="10"/>
  <c r="AB797" i="10"/>
  <c r="AB793" i="10"/>
  <c r="AB789" i="10"/>
  <c r="AB785" i="10"/>
  <c r="AB781" i="10"/>
  <c r="AB777" i="10"/>
  <c r="AB773" i="10"/>
  <c r="AB769" i="10"/>
  <c r="AB765" i="10"/>
  <c r="AB761" i="10"/>
  <c r="AB757" i="10"/>
  <c r="AB753" i="10"/>
  <c r="AB749" i="10"/>
  <c r="AB745" i="10"/>
  <c r="AB741" i="10"/>
  <c r="AB737" i="10"/>
  <c r="AB733" i="10"/>
  <c r="AB729" i="10"/>
  <c r="T833" i="10"/>
  <c r="T814" i="10"/>
  <c r="T810" i="10"/>
  <c r="T806" i="10"/>
  <c r="T802" i="10"/>
  <c r="T798" i="10"/>
  <c r="T794" i="10"/>
  <c r="T790" i="10"/>
  <c r="T786" i="10"/>
  <c r="T782" i="10"/>
  <c r="T778" i="10"/>
  <c r="T774" i="10"/>
  <c r="T770" i="10"/>
  <c r="T766" i="10"/>
  <c r="T762" i="10"/>
  <c r="T758" i="10"/>
  <c r="T754" i="10"/>
  <c r="T750" i="10"/>
  <c r="T746" i="10"/>
  <c r="T742" i="10"/>
  <c r="T738" i="10"/>
  <c r="DL843" i="10"/>
  <c r="T821" i="10"/>
  <c r="DL811" i="10"/>
  <c r="DL807" i="10"/>
  <c r="DL803" i="10"/>
  <c r="DL799" i="10"/>
  <c r="DL795" i="10"/>
  <c r="DL791" i="10"/>
  <c r="DL787" i="10"/>
  <c r="DL783" i="10"/>
  <c r="DL779" i="10"/>
  <c r="DL775" i="10"/>
  <c r="DL771" i="10"/>
  <c r="DL767" i="10"/>
  <c r="DL763" i="10"/>
  <c r="DL759" i="10"/>
  <c r="DL755" i="10"/>
  <c r="DL751" i="10"/>
  <c r="DL747" i="10"/>
  <c r="DL743" i="10"/>
  <c r="DL739" i="10"/>
  <c r="DL735" i="10"/>
  <c r="DL731" i="10"/>
  <c r="DL727" i="10"/>
  <c r="AB830" i="10"/>
  <c r="BP813" i="10"/>
  <c r="BP809" i="10"/>
  <c r="BP805" i="10"/>
  <c r="BP801" i="10"/>
  <c r="BP797" i="10"/>
  <c r="BP793" i="10"/>
  <c r="BP789" i="10"/>
  <c r="BP785" i="10"/>
  <c r="BP781" i="10"/>
  <c r="BP777" i="10"/>
  <c r="BP773" i="10"/>
  <c r="BP769" i="10"/>
  <c r="BP765" i="10"/>
  <c r="BP761" i="10"/>
  <c r="BP757" i="10"/>
  <c r="BP751" i="10"/>
  <c r="BP735" i="10"/>
  <c r="T727" i="10"/>
  <c r="DL722" i="10"/>
  <c r="DL718" i="10"/>
  <c r="DL714" i="10"/>
  <c r="T711" i="10"/>
  <c r="DT707" i="10"/>
  <c r="DL704" i="10"/>
  <c r="BP701" i="10"/>
  <c r="AB698" i="10"/>
  <c r="T695" i="10"/>
  <c r="DT691" i="10"/>
  <c r="DL688" i="10"/>
  <c r="BP685" i="10"/>
  <c r="AB682" i="10"/>
  <c r="T679" i="10"/>
  <c r="DT675" i="10"/>
  <c r="DL672" i="10"/>
  <c r="BP669" i="10"/>
  <c r="AB666" i="10"/>
  <c r="T663" i="10"/>
  <c r="DT659" i="10"/>
  <c r="DL656" i="10"/>
  <c r="BP653" i="10"/>
  <c r="AB650" i="10"/>
  <c r="T647" i="10"/>
  <c r="DT643" i="10"/>
  <c r="DL640" i="10"/>
  <c r="BP637" i="10"/>
  <c r="AB634" i="10"/>
  <c r="T631" i="10"/>
  <c r="DT627" i="10"/>
  <c r="DL624" i="10"/>
  <c r="BP621" i="10"/>
  <c r="AB618" i="10"/>
  <c r="T615" i="10"/>
  <c r="DT611" i="10"/>
  <c r="DL608" i="10"/>
  <c r="BP605" i="10"/>
  <c r="AB602" i="10"/>
  <c r="T599" i="10"/>
  <c r="DT595" i="10"/>
  <c r="BP742" i="10"/>
  <c r="BP730" i="10"/>
  <c r="BP724" i="10"/>
  <c r="BP720" i="10"/>
  <c r="BP716" i="10"/>
  <c r="BP712" i="10"/>
  <c r="AB709" i="10"/>
  <c r="T706" i="10"/>
  <c r="DT702" i="10"/>
  <c r="DL699" i="10"/>
  <c r="BP696" i="10"/>
  <c r="AB693" i="10"/>
  <c r="T690" i="10"/>
  <c r="DT686" i="10"/>
  <c r="DL683" i="10"/>
  <c r="BP680" i="10"/>
  <c r="AB677" i="10"/>
  <c r="T674" i="10"/>
  <c r="DT670" i="10"/>
  <c r="DL667" i="10"/>
  <c r="BP664" i="10"/>
  <c r="AB661" i="10"/>
  <c r="DL1140" i="10"/>
  <c r="DL1018" i="10"/>
  <c r="T1060" i="10"/>
  <c r="DL1087" i="10"/>
  <c r="T973" i="10"/>
  <c r="T889" i="10"/>
  <c r="T843" i="10"/>
  <c r="DL820" i="10"/>
  <c r="DL948" i="10"/>
  <c r="DL916" i="10"/>
  <c r="DL884" i="10"/>
  <c r="DL852" i="10"/>
  <c r="T827" i="10"/>
  <c r="T958" i="10"/>
  <c r="T926" i="10"/>
  <c r="T894" i="10"/>
  <c r="T862" i="10"/>
  <c r="AB833" i="10"/>
  <c r="T974" i="10"/>
  <c r="DL935" i="10"/>
  <c r="DL903" i="10"/>
  <c r="DL873" i="10"/>
  <c r="DL857" i="10"/>
  <c r="AB834" i="10"/>
  <c r="AB810" i="10"/>
  <c r="AB802" i="10"/>
  <c r="AB796" i="10"/>
  <c r="AB792" i="10"/>
  <c r="AB788" i="10"/>
  <c r="AB784" i="10"/>
  <c r="AB780" i="10"/>
  <c r="AB776" i="10"/>
  <c r="AB772" i="10"/>
  <c r="AB768" i="10"/>
  <c r="AB764" i="10"/>
  <c r="AB760" i="10"/>
  <c r="AB756" i="10"/>
  <c r="AB752" i="10"/>
  <c r="AB748" i="10"/>
  <c r="AB744" i="10"/>
  <c r="AB740" i="10"/>
  <c r="AB736" i="10"/>
  <c r="AB732" i="10"/>
  <c r="AB728" i="10"/>
  <c r="DL827" i="10"/>
  <c r="T813" i="10"/>
  <c r="T809" i="10"/>
  <c r="T805" i="10"/>
  <c r="T801" i="10"/>
  <c r="T797" i="10"/>
  <c r="T793" i="10"/>
  <c r="T789" i="10"/>
  <c r="T785" i="10"/>
  <c r="T781" i="10"/>
  <c r="T777" i="10"/>
  <c r="T773" i="10"/>
  <c r="T769" i="10"/>
  <c r="T765" i="10"/>
  <c r="T761" i="10"/>
  <c r="T757" i="10"/>
  <c r="T753" i="10"/>
  <c r="T749" i="10"/>
  <c r="T745" i="10"/>
  <c r="T741" i="10"/>
  <c r="T737" i="10"/>
  <c r="T837" i="10"/>
  <c r="BP816" i="10"/>
  <c r="DL810" i="10"/>
  <c r="DL806" i="10"/>
  <c r="DL802" i="10"/>
  <c r="DL798" i="10"/>
  <c r="DL794" i="10"/>
  <c r="DL790" i="10"/>
  <c r="DL786" i="10"/>
  <c r="DL782" i="10"/>
  <c r="DL778" i="10"/>
  <c r="DL774" i="10"/>
  <c r="DL770" i="10"/>
  <c r="DL766" i="10"/>
  <c r="DL762" i="10"/>
  <c r="DL758" i="10"/>
  <c r="DL754" i="10"/>
  <c r="DL750" i="10"/>
  <c r="DL746" i="10"/>
  <c r="DL742" i="10"/>
  <c r="DL738" i="10"/>
  <c r="DL734" i="10"/>
  <c r="DL730" i="10"/>
  <c r="DL726" i="10"/>
  <c r="T825" i="10"/>
  <c r="BP812" i="10"/>
  <c r="BP808" i="10"/>
  <c r="BP804" i="10"/>
  <c r="BP800" i="10"/>
  <c r="BP796" i="10"/>
  <c r="BP792" i="10"/>
  <c r="BP788" i="10"/>
  <c r="BP784" i="10"/>
  <c r="BP780" i="10"/>
  <c r="BP776" i="10"/>
  <c r="BP772" i="10"/>
  <c r="BP768" i="10"/>
  <c r="BP764" i="10"/>
  <c r="BP760" i="10"/>
  <c r="BP756" i="10"/>
  <c r="BP747" i="10"/>
  <c r="T733" i="10"/>
  <c r="DL725" i="10"/>
  <c r="DL721" i="10"/>
  <c r="DL717" i="10"/>
  <c r="DL713" i="10"/>
  <c r="AB710" i="10"/>
  <c r="T707" i="10"/>
  <c r="DT703" i="10"/>
  <c r="DL700" i="10"/>
  <c r="BP697" i="10"/>
  <c r="AB694" i="10"/>
  <c r="T691" i="10"/>
  <c r="DT687" i="10"/>
  <c r="DL684" i="10"/>
  <c r="BP681" i="10"/>
  <c r="AB678" i="10"/>
  <c r="T675" i="10"/>
  <c r="DT671" i="10"/>
  <c r="DL668" i="10"/>
  <c r="BP665" i="10"/>
  <c r="AB662" i="10"/>
  <c r="T659" i="10"/>
  <c r="DT655" i="10"/>
  <c r="DL652" i="10"/>
  <c r="BP649" i="10"/>
  <c r="AB646" i="10"/>
  <c r="T643" i="10"/>
  <c r="DT639" i="10"/>
  <c r="DL636" i="10"/>
  <c r="BP633" i="10"/>
  <c r="AB630" i="10"/>
  <c r="T627" i="10"/>
  <c r="DT623" i="10"/>
  <c r="DL620" i="10"/>
  <c r="BP617" i="10"/>
  <c r="AB614" i="10"/>
  <c r="T611" i="10"/>
  <c r="DT607" i="10"/>
  <c r="DL604" i="10"/>
  <c r="BP601" i="10"/>
  <c r="AB598" i="10"/>
  <c r="T595" i="10"/>
  <c r="BP738" i="10"/>
  <c r="BP728" i="10"/>
  <c r="BP723" i="10"/>
  <c r="BP719" i="10"/>
  <c r="BP715" i="10"/>
  <c r="DL711" i="10"/>
  <c r="BP708" i="10"/>
  <c r="AB705" i="10"/>
  <c r="T702" i="10"/>
  <c r="DT698" i="10"/>
  <c r="DL695" i="10"/>
  <c r="BP692" i="10"/>
  <c r="AB689" i="10"/>
  <c r="T686" i="10"/>
  <c r="DT682" i="10"/>
  <c r="DL679" i="10"/>
  <c r="BP676" i="10"/>
  <c r="AB673" i="10"/>
  <c r="T670" i="10"/>
  <c r="DT666" i="10"/>
  <c r="DL663" i="10"/>
  <c r="BP660" i="10"/>
  <c r="T1182" i="10"/>
  <c r="DL986" i="10"/>
  <c r="T1028" i="10"/>
  <c r="DL1055" i="10"/>
  <c r="T937" i="10"/>
  <c r="T873" i="10"/>
  <c r="DL836" i="10"/>
  <c r="AB816" i="10"/>
  <c r="DL940" i="10"/>
  <c r="DL908" i="10"/>
  <c r="DL876" i="10"/>
  <c r="DL844" i="10"/>
  <c r="DL821" i="10"/>
  <c r="T950" i="10"/>
  <c r="T918" i="10"/>
  <c r="T886" i="10"/>
  <c r="T854" i="10"/>
  <c r="T828" i="10"/>
  <c r="DL959" i="10"/>
  <c r="DL927" i="10"/>
  <c r="DL895" i="10"/>
  <c r="DL871" i="10"/>
  <c r="DL855" i="10"/>
  <c r="T829" i="10"/>
  <c r="AB809" i="10"/>
  <c r="AB801" i="10"/>
  <c r="AB795" i="10"/>
  <c r="AB791" i="10"/>
  <c r="AB787" i="10"/>
  <c r="AB783" i="10"/>
  <c r="AB779" i="10"/>
  <c r="AB775" i="10"/>
  <c r="AB771" i="10"/>
  <c r="AB767" i="10"/>
  <c r="AB763" i="10"/>
  <c r="AB759" i="10"/>
  <c r="AB755" i="10"/>
  <c r="AB751" i="10"/>
  <c r="AB747" i="10"/>
  <c r="AB743" i="10"/>
  <c r="AB739" i="10"/>
  <c r="AB735" i="10"/>
  <c r="AB731" i="10"/>
  <c r="AB727" i="10"/>
  <c r="AB822" i="10"/>
  <c r="T812" i="10"/>
  <c r="T808" i="10"/>
  <c r="T804" i="10"/>
  <c r="T800" i="10"/>
  <c r="T796" i="10"/>
  <c r="T792" i="10"/>
  <c r="T788" i="10"/>
  <c r="T784" i="10"/>
  <c r="T780" i="10"/>
  <c r="T776" i="10"/>
  <c r="T772" i="10"/>
  <c r="T768" i="10"/>
  <c r="T764" i="10"/>
  <c r="T760" i="10"/>
  <c r="T756" i="10"/>
  <c r="T752" i="10"/>
  <c r="T748" i="10"/>
  <c r="T744" i="10"/>
  <c r="T740" i="10"/>
  <c r="T736" i="10"/>
  <c r="DL831" i="10"/>
  <c r="DL813" i="10"/>
  <c r="DL809" i="10"/>
  <c r="DL805" i="10"/>
  <c r="DL801" i="10"/>
  <c r="DL797" i="10"/>
  <c r="DL793" i="10"/>
  <c r="DL789" i="10"/>
  <c r="DL785" i="10"/>
  <c r="DL781" i="10"/>
  <c r="DL777" i="10"/>
  <c r="DL773" i="10"/>
  <c r="DL769" i="10"/>
  <c r="DL765" i="10"/>
  <c r="DL761" i="10"/>
  <c r="DL757" i="10"/>
  <c r="DL753" i="10"/>
  <c r="DL749" i="10"/>
  <c r="DL745" i="10"/>
  <c r="DL741" i="10"/>
  <c r="DL737" i="10"/>
  <c r="DL733" i="10"/>
  <c r="DL729" i="10"/>
  <c r="DL841" i="10"/>
  <c r="DL819" i="10"/>
  <c r="BP811" i="10"/>
  <c r="BP807" i="10"/>
  <c r="BP803" i="10"/>
  <c r="BP799" i="10"/>
  <c r="BP795" i="10"/>
  <c r="BP791" i="10"/>
  <c r="BP787" i="10"/>
  <c r="BP783" i="10"/>
  <c r="BP779" i="10"/>
  <c r="BP775" i="10"/>
  <c r="BP771" i="10"/>
  <c r="BP767" i="10"/>
  <c r="BP763" i="10"/>
  <c r="BP759" i="10"/>
  <c r="BP755" i="10"/>
  <c r="BP743" i="10"/>
  <c r="T731" i="10"/>
  <c r="DL724" i="10"/>
  <c r="DL720" i="10"/>
  <c r="DL716" i="10"/>
  <c r="DL712" i="10"/>
  <c r="BP709" i="10"/>
  <c r="AB706" i="10"/>
  <c r="T703" i="10"/>
  <c r="DT699" i="10"/>
  <c r="DL696" i="10"/>
  <c r="BP693" i="10"/>
  <c r="AB690" i="10"/>
  <c r="T687" i="10"/>
  <c r="DT683" i="10"/>
  <c r="DL680" i="10"/>
  <c r="BP677" i="10"/>
  <c r="AB674" i="10"/>
  <c r="T671" i="10"/>
  <c r="DT667" i="10"/>
  <c r="DL664" i="10"/>
  <c r="BP661" i="10"/>
  <c r="AB658" i="10"/>
  <c r="T655" i="10"/>
  <c r="DT651" i="10"/>
  <c r="DL648" i="10"/>
  <c r="BP645" i="10"/>
  <c r="AB642" i="10"/>
  <c r="T639" i="10"/>
  <c r="DT635" i="10"/>
  <c r="DL632" i="10"/>
  <c r="BP629" i="10"/>
  <c r="AB626" i="10"/>
  <c r="T623" i="10"/>
  <c r="DT619" i="10"/>
  <c r="DL616" i="10"/>
  <c r="T1055" i="10"/>
  <c r="T921" i="10"/>
  <c r="DL932" i="10"/>
  <c r="T817" i="10"/>
  <c r="T846" i="10"/>
  <c r="DL887" i="10"/>
  <c r="AB806" i="10"/>
  <c r="AB786" i="10"/>
  <c r="AB770" i="10"/>
  <c r="AB754" i="10"/>
  <c r="AB738" i="10"/>
  <c r="BP817" i="10"/>
  <c r="T799" i="10"/>
  <c r="T783" i="10"/>
  <c r="T767" i="10"/>
  <c r="T751" i="10"/>
  <c r="T735" i="10"/>
  <c r="DL804" i="10"/>
  <c r="DL788" i="10"/>
  <c r="DL772" i="10"/>
  <c r="DL756" i="10"/>
  <c r="DL740" i="10"/>
  <c r="DL835" i="10"/>
  <c r="BP802" i="10"/>
  <c r="BP786" i="10"/>
  <c r="BP770" i="10"/>
  <c r="BP754" i="10"/>
  <c r="DL719" i="10"/>
  <c r="BP705" i="10"/>
  <c r="DL692" i="10"/>
  <c r="DT679" i="10"/>
  <c r="T667" i="10"/>
  <c r="AB654" i="10"/>
  <c r="BP641" i="10"/>
  <c r="DL628" i="10"/>
  <c r="DT615" i="10"/>
  <c r="BP609" i="10"/>
  <c r="T603" i="10"/>
  <c r="DL596" i="10"/>
  <c r="BP732" i="10"/>
  <c r="BP721" i="10"/>
  <c r="BP713" i="10"/>
  <c r="DT706" i="10"/>
  <c r="BP700" i="10"/>
  <c r="T694" i="10"/>
  <c r="DL687" i="10"/>
  <c r="AB681" i="10"/>
  <c r="DT674" i="10"/>
  <c r="BP668" i="10"/>
  <c r="T662" i="10"/>
  <c r="AB657" i="10"/>
  <c r="T654" i="10"/>
  <c r="DT650" i="10"/>
  <c r="DL647" i="10"/>
  <c r="BP644" i="10"/>
  <c r="AB641" i="10"/>
  <c r="T638" i="10"/>
  <c r="DT634" i="10"/>
  <c r="DL631" i="10"/>
  <c r="BP628" i="10"/>
  <c r="AB625" i="10"/>
  <c r="T622" i="10"/>
  <c r="DT618" i="10"/>
  <c r="DL615" i="10"/>
  <c r="BP612" i="10"/>
  <c r="AB609" i="10"/>
  <c r="T606" i="10"/>
  <c r="DT602" i="10"/>
  <c r="DL599" i="10"/>
  <c r="BP596" i="10"/>
  <c r="BP745" i="10"/>
  <c r="T732" i="10"/>
  <c r="AB725" i="10"/>
  <c r="AB721" i="10"/>
  <c r="AB717" i="10"/>
  <c r="AB713" i="10"/>
  <c r="DT709" i="10"/>
  <c r="DL706" i="10"/>
  <c r="BP703" i="10"/>
  <c r="AB700" i="10"/>
  <c r="T697" i="10"/>
  <c r="DT693" i="10"/>
  <c r="DL690" i="10"/>
  <c r="BP687" i="10"/>
  <c r="AB684" i="10"/>
  <c r="T681" i="10"/>
  <c r="DT677" i="10"/>
  <c r="DL674" i="10"/>
  <c r="BP671" i="10"/>
  <c r="AB668" i="10"/>
  <c r="T665" i="10"/>
  <c r="DT661" i="10"/>
  <c r="DL658" i="10"/>
  <c r="BP655" i="10"/>
  <c r="AB652" i="10"/>
  <c r="T649" i="10"/>
  <c r="DT645" i="10"/>
  <c r="DL642" i="10"/>
  <c r="BP639" i="10"/>
  <c r="AB636" i="10"/>
  <c r="T633" i="10"/>
  <c r="DT629" i="10"/>
  <c r="DL626" i="10"/>
  <c r="BP623" i="10"/>
  <c r="AB620" i="10"/>
  <c r="T617" i="10"/>
  <c r="DT613" i="10"/>
  <c r="DL610" i="10"/>
  <c r="BP607" i="10"/>
  <c r="AB604" i="10"/>
  <c r="T601" i="10"/>
  <c r="DT597" i="10"/>
  <c r="BP752" i="10"/>
  <c r="BP736" i="10"/>
  <c r="BP727" i="10"/>
  <c r="T723" i="10"/>
  <c r="T719" i="10"/>
  <c r="T715" i="10"/>
  <c r="AB711" i="10"/>
  <c r="T708" i="10"/>
  <c r="DT704" i="10"/>
  <c r="DL701" i="10"/>
  <c r="BP698" i="10"/>
  <c r="AB695" i="10"/>
  <c r="T692" i="10"/>
  <c r="DT688" i="10"/>
  <c r="DL685" i="10"/>
  <c r="BP682" i="10"/>
  <c r="AB679" i="10"/>
  <c r="T676" i="10"/>
  <c r="DT672" i="10"/>
  <c r="DL669" i="10"/>
  <c r="BP666" i="10"/>
  <c r="AB663" i="10"/>
  <c r="T660" i="10"/>
  <c r="DT656" i="10"/>
  <c r="DL653" i="10"/>
  <c r="BP650" i="10"/>
  <c r="AB647" i="10"/>
  <c r="T644" i="10"/>
  <c r="DT640" i="10"/>
  <c r="DL637" i="10"/>
  <c r="BP634" i="10"/>
  <c r="AB631" i="10"/>
  <c r="T628" i="10"/>
  <c r="DT624" i="10"/>
  <c r="DL621" i="10"/>
  <c r="BP618" i="10"/>
  <c r="AB615" i="10"/>
  <c r="T612" i="10"/>
  <c r="DT608" i="10"/>
  <c r="DL605" i="10"/>
  <c r="BP602" i="10"/>
  <c r="AB599" i="10"/>
  <c r="T596" i="10"/>
  <c r="DT592" i="10"/>
  <c r="DL589" i="10"/>
  <c r="BP586" i="10"/>
  <c r="AB583" i="10"/>
  <c r="T580" i="10"/>
  <c r="DT576" i="10"/>
  <c r="DL573" i="10"/>
  <c r="BP570" i="10"/>
  <c r="AB567" i="10"/>
  <c r="T564" i="10"/>
  <c r="DT560" i="10"/>
  <c r="DL557" i="10"/>
  <c r="BP554" i="10"/>
  <c r="AB551" i="10"/>
  <c r="T548" i="10"/>
  <c r="DT544" i="10"/>
  <c r="T1124" i="10"/>
  <c r="T859" i="10"/>
  <c r="DL900" i="10"/>
  <c r="T942" i="10"/>
  <c r="DL822" i="10"/>
  <c r="DL865" i="10"/>
  <c r="AB798" i="10"/>
  <c r="AB782" i="10"/>
  <c r="AB766" i="10"/>
  <c r="AB750" i="10"/>
  <c r="AB734" i="10"/>
  <c r="T811" i="10"/>
  <c r="T795" i="10"/>
  <c r="T779" i="10"/>
  <c r="T763" i="10"/>
  <c r="T747" i="10"/>
  <c r="AB826" i="10"/>
  <c r="DL800" i="10"/>
  <c r="DL784" i="10"/>
  <c r="DL768" i="10"/>
  <c r="DL752" i="10"/>
  <c r="DL736" i="10"/>
  <c r="BP815" i="10"/>
  <c r="BP798" i="10"/>
  <c r="BP782" i="10"/>
  <c r="BP766" i="10"/>
  <c r="BP739" i="10"/>
  <c r="DL715" i="10"/>
  <c r="AB702" i="10"/>
  <c r="BP689" i="10"/>
  <c r="DL676" i="10"/>
  <c r="DT663" i="10"/>
  <c r="T651" i="10"/>
  <c r="AB638" i="10"/>
  <c r="BP625" i="10"/>
  <c r="BP613" i="10"/>
  <c r="T607" i="10"/>
  <c r="DL600" i="10"/>
  <c r="BP750" i="10"/>
  <c r="BP726" i="10"/>
  <c r="BP718" i="10"/>
  <c r="DT710" i="10"/>
  <c r="BP704" i="10"/>
  <c r="T698" i="10"/>
  <c r="DL691" i="10"/>
  <c r="AB685" i="10"/>
  <c r="DT678" i="10"/>
  <c r="BP672" i="10"/>
  <c r="T666" i="10"/>
  <c r="DL659" i="10"/>
  <c r="BP656" i="10"/>
  <c r="AB653" i="10"/>
  <c r="T650" i="10"/>
  <c r="DT646" i="10"/>
  <c r="DL643" i="10"/>
  <c r="BP640" i="10"/>
  <c r="AB637" i="10"/>
  <c r="T634" i="10"/>
  <c r="DT630" i="10"/>
  <c r="DL627" i="10"/>
  <c r="BP624" i="10"/>
  <c r="AB621" i="10"/>
  <c r="T618" i="10"/>
  <c r="DT614" i="10"/>
  <c r="DL611" i="10"/>
  <c r="BP608" i="10"/>
  <c r="AB605" i="10"/>
  <c r="T602" i="10"/>
  <c r="DT598" i="10"/>
  <c r="DL595" i="10"/>
  <c r="BP741" i="10"/>
  <c r="T730" i="10"/>
  <c r="AB724" i="10"/>
  <c r="AB720" i="10"/>
  <c r="AB716" i="10"/>
  <c r="AB712" i="10"/>
  <c r="T709" i="10"/>
  <c r="DT705" i="10"/>
  <c r="DL702" i="10"/>
  <c r="BP699" i="10"/>
  <c r="AB696" i="10"/>
  <c r="T693" i="10"/>
  <c r="DT689" i="10"/>
  <c r="DL686" i="10"/>
  <c r="BP683" i="10"/>
  <c r="AB680" i="10"/>
  <c r="T677" i="10"/>
  <c r="DT673" i="10"/>
  <c r="DL670" i="10"/>
  <c r="BP667" i="10"/>
  <c r="AB664" i="10"/>
  <c r="T661" i="10"/>
  <c r="DT657" i="10"/>
  <c r="DL654" i="10"/>
  <c r="BP651" i="10"/>
  <c r="AB648" i="10"/>
  <c r="T645" i="10"/>
  <c r="DT641" i="10"/>
  <c r="DL638" i="10"/>
  <c r="BP635" i="10"/>
  <c r="AB632" i="10"/>
  <c r="T629" i="10"/>
  <c r="DT625" i="10"/>
  <c r="DL622" i="10"/>
  <c r="BP619" i="10"/>
  <c r="AB616" i="10"/>
  <c r="T613" i="10"/>
  <c r="DT609" i="10"/>
  <c r="DL606" i="10"/>
  <c r="BP603" i="10"/>
  <c r="AB600" i="10"/>
  <c r="T597" i="10"/>
  <c r="BP748" i="10"/>
  <c r="BP733" i="10"/>
  <c r="T726" i="10"/>
  <c r="T722" i="10"/>
  <c r="T718" i="10"/>
  <c r="T714" i="10"/>
  <c r="BP710" i="10"/>
  <c r="AB707" i="10"/>
  <c r="T704" i="10"/>
  <c r="DT700" i="10"/>
  <c r="DL697" i="10"/>
  <c r="BP694" i="10"/>
  <c r="AB691" i="10"/>
  <c r="T688" i="10"/>
  <c r="DT684" i="10"/>
  <c r="DL681" i="10"/>
  <c r="BP678" i="10"/>
  <c r="AB675" i="10"/>
  <c r="T672" i="10"/>
  <c r="DT668" i="10"/>
  <c r="DL665" i="10"/>
  <c r="BP662" i="10"/>
  <c r="AB659" i="10"/>
  <c r="T656" i="10"/>
  <c r="DT652" i="10"/>
  <c r="DL649" i="10"/>
  <c r="BP646" i="10"/>
  <c r="AB643" i="10"/>
  <c r="T640" i="10"/>
  <c r="DT636" i="10"/>
  <c r="DL633" i="10"/>
  <c r="BP630" i="10"/>
  <c r="AB627" i="10"/>
  <c r="T624" i="10"/>
  <c r="DT620" i="10"/>
  <c r="DL617" i="10"/>
  <c r="BP614" i="10"/>
  <c r="AB611" i="10"/>
  <c r="T608" i="10"/>
  <c r="DT604" i="10"/>
  <c r="DL601" i="10"/>
  <c r="BP598" i="10"/>
  <c r="AB595" i="10"/>
  <c r="T592" i="10"/>
  <c r="DT588" i="10"/>
  <c r="DL585" i="10"/>
  <c r="BP582" i="10"/>
  <c r="AB579" i="10"/>
  <c r="T576" i="10"/>
  <c r="DT572" i="10"/>
  <c r="DL569" i="10"/>
  <c r="BP566" i="10"/>
  <c r="AB563" i="10"/>
  <c r="T560" i="10"/>
  <c r="DT556" i="10"/>
  <c r="DL553" i="10"/>
  <c r="BP550" i="10"/>
  <c r="AB547" i="10"/>
  <c r="T996" i="10"/>
  <c r="AB831" i="10"/>
  <c r="DL868" i="10"/>
  <c r="T910" i="10"/>
  <c r="DL951" i="10"/>
  <c r="DL849" i="10"/>
  <c r="AB794" i="10"/>
  <c r="AB778" i="10"/>
  <c r="AB762" i="10"/>
  <c r="AB746" i="10"/>
  <c r="AB730" i="10"/>
  <c r="T807" i="10"/>
  <c r="T791" i="10"/>
  <c r="T775" i="10"/>
  <c r="T759" i="10"/>
  <c r="T743" i="10"/>
  <c r="DL812" i="10"/>
  <c r="DL796" i="10"/>
  <c r="DL780" i="10"/>
  <c r="DL764" i="10"/>
  <c r="DL748" i="10"/>
  <c r="DL732" i="10"/>
  <c r="BP810" i="10"/>
  <c r="BP794" i="10"/>
  <c r="BP778" i="10"/>
  <c r="BP762" i="10"/>
  <c r="T729" i="10"/>
  <c r="DT711" i="10"/>
  <c r="T699" i="10"/>
  <c r="AB686" i="10"/>
  <c r="BP673" i="10"/>
  <c r="DL660" i="10"/>
  <c r="DT647" i="10"/>
  <c r="T635" i="10"/>
  <c r="AB622" i="10"/>
  <c r="DL612" i="10"/>
  <c r="AB606" i="10"/>
  <c r="DT599" i="10"/>
  <c r="BP746" i="10"/>
  <c r="BP725" i="10"/>
  <c r="BP717" i="10"/>
  <c r="T710" i="10"/>
  <c r="DL703" i="10"/>
  <c r="AB697" i="10"/>
  <c r="DT690" i="10"/>
  <c r="BP684" i="10"/>
  <c r="T678" i="10"/>
  <c r="DL671" i="10"/>
  <c r="AB665" i="10"/>
  <c r="DT658" i="10"/>
  <c r="DL655" i="10"/>
  <c r="BP652" i="10"/>
  <c r="AB649" i="10"/>
  <c r="T646" i="10"/>
  <c r="DT642" i="10"/>
  <c r="DL639" i="10"/>
  <c r="BP636" i="10"/>
  <c r="AB633" i="10"/>
  <c r="T630" i="10"/>
  <c r="DT626" i="10"/>
  <c r="DL623" i="10"/>
  <c r="BP620" i="10"/>
  <c r="AB617" i="10"/>
  <c r="T614" i="10"/>
  <c r="DT610" i="10"/>
  <c r="DL607" i="10"/>
  <c r="BP604" i="10"/>
  <c r="AB601" i="10"/>
  <c r="T598" i="10"/>
  <c r="BP753" i="10"/>
  <c r="BP737" i="10"/>
  <c r="T728" i="10"/>
  <c r="AB723" i="10"/>
  <c r="AB719" i="10"/>
  <c r="AB715" i="10"/>
  <c r="BP711" i="10"/>
  <c r="AB708" i="10"/>
  <c r="T705" i="10"/>
  <c r="DT701" i="10"/>
  <c r="DL698" i="10"/>
  <c r="BP695" i="10"/>
  <c r="AB692" i="10"/>
  <c r="T689" i="10"/>
  <c r="DT685" i="10"/>
  <c r="DL682" i="10"/>
  <c r="BP679" i="10"/>
  <c r="AB676" i="10"/>
  <c r="T673" i="10"/>
  <c r="DT669" i="10"/>
  <c r="DL666" i="10"/>
  <c r="BP663" i="10"/>
  <c r="AB660" i="10"/>
  <c r="T657" i="10"/>
  <c r="DT653" i="10"/>
  <c r="DL650" i="10"/>
  <c r="BP647" i="10"/>
  <c r="AB644" i="10"/>
  <c r="T641" i="10"/>
  <c r="DT637" i="10"/>
  <c r="DL634" i="10"/>
  <c r="BP631" i="10"/>
  <c r="AB628" i="10"/>
  <c r="T625" i="10"/>
  <c r="DT621" i="10"/>
  <c r="DL618" i="10"/>
  <c r="BP615" i="10"/>
  <c r="AB612" i="10"/>
  <c r="T609" i="10"/>
  <c r="DT605" i="10"/>
  <c r="DL602" i="10"/>
  <c r="BP599" i="10"/>
  <c r="AB596" i="10"/>
  <c r="BP744" i="10"/>
  <c r="BP731" i="10"/>
  <c r="T725" i="10"/>
  <c r="T721" i="10"/>
  <c r="T717" i="10"/>
  <c r="T713" i="10"/>
  <c r="DL709" i="10"/>
  <c r="BP706" i="10"/>
  <c r="AB703" i="10"/>
  <c r="T700" i="10"/>
  <c r="DT696" i="10"/>
  <c r="DL693" i="10"/>
  <c r="BP690" i="10"/>
  <c r="AB687" i="10"/>
  <c r="T684" i="10"/>
  <c r="DT680" i="10"/>
  <c r="DL677" i="10"/>
  <c r="BP674" i="10"/>
  <c r="AB671" i="10"/>
  <c r="T668" i="10"/>
  <c r="DT664" i="10"/>
  <c r="DL661" i="10"/>
  <c r="BP658" i="10"/>
  <c r="AB655" i="10"/>
  <c r="T652" i="10"/>
  <c r="DT648" i="10"/>
  <c r="DL645" i="10"/>
  <c r="BP642" i="10"/>
  <c r="AB639" i="10"/>
  <c r="T636" i="10"/>
  <c r="DT632" i="10"/>
  <c r="DL629" i="10"/>
  <c r="BP626" i="10"/>
  <c r="AB623" i="10"/>
  <c r="T620" i="10"/>
  <c r="DT616" i="10"/>
  <c r="DL613" i="10"/>
  <c r="BP610" i="10"/>
  <c r="AB607" i="10"/>
  <c r="T604" i="10"/>
  <c r="DT600" i="10"/>
  <c r="DL597" i="10"/>
  <c r="BP594" i="10"/>
  <c r="AB591" i="10"/>
  <c r="T588" i="10"/>
  <c r="DT584" i="10"/>
  <c r="DL581" i="10"/>
  <c r="BP578" i="10"/>
  <c r="AB575" i="10"/>
  <c r="T572" i="10"/>
  <c r="DT568" i="10"/>
  <c r="DL565" i="10"/>
  <c r="BP562" i="10"/>
  <c r="AB559" i="10"/>
  <c r="T556" i="10"/>
  <c r="DT552" i="10"/>
  <c r="DL549" i="10"/>
  <c r="BP546" i="10"/>
  <c r="DL1023" i="10"/>
  <c r="DL919" i="10"/>
  <c r="AB758" i="10"/>
  <c r="T787" i="10"/>
  <c r="DL808" i="10"/>
  <c r="DL744" i="10"/>
  <c r="BP774" i="10"/>
  <c r="DT695" i="10"/>
  <c r="DL644" i="10"/>
  <c r="DT603" i="10"/>
  <c r="BP714" i="10"/>
  <c r="BP688" i="10"/>
  <c r="DT662" i="10"/>
  <c r="BP648" i="10"/>
  <c r="DL635" i="10"/>
  <c r="DT622" i="10"/>
  <c r="T610" i="10"/>
  <c r="AB597" i="10"/>
  <c r="AB722" i="10"/>
  <c r="BP707" i="10"/>
  <c r="DL694" i="10"/>
  <c r="DT681" i="10"/>
  <c r="T669" i="10"/>
  <c r="AB656" i="10"/>
  <c r="BP643" i="10"/>
  <c r="DL630" i="10"/>
  <c r="DT617" i="10"/>
  <c r="T605" i="10"/>
  <c r="BP740" i="10"/>
  <c r="T716" i="10"/>
  <c r="BP702" i="10"/>
  <c r="DL689" i="10"/>
  <c r="DT676" i="10"/>
  <c r="T664" i="10"/>
  <c r="AB651" i="10"/>
  <c r="BP638" i="10"/>
  <c r="DL625" i="10"/>
  <c r="DT612" i="10"/>
  <c r="T600" i="10"/>
  <c r="AB587" i="10"/>
  <c r="BP574" i="10"/>
  <c r="DL561" i="10"/>
  <c r="DT548" i="10"/>
  <c r="BP542" i="10"/>
  <c r="AB539" i="10"/>
  <c r="T536" i="10"/>
  <c r="DT532" i="10"/>
  <c r="DL529" i="10"/>
  <c r="BP526" i="10"/>
  <c r="AB523" i="10"/>
  <c r="T520" i="10"/>
  <c r="DT516" i="10"/>
  <c r="DL513" i="10"/>
  <c r="BP510" i="10"/>
  <c r="AB507" i="10"/>
  <c r="T504" i="10"/>
  <c r="DT500" i="10"/>
  <c r="DL497" i="10"/>
  <c r="BX494" i="10"/>
  <c r="DT491" i="10"/>
  <c r="AB489" i="10"/>
  <c r="BX486" i="10"/>
  <c r="DT483" i="10"/>
  <c r="AB481" i="10"/>
  <c r="BX478" i="10"/>
  <c r="DT475" i="10"/>
  <c r="AB473" i="10"/>
  <c r="BX470" i="10"/>
  <c r="DT467" i="10"/>
  <c r="AB465" i="10"/>
  <c r="DT591" i="10"/>
  <c r="DL588" i="10"/>
  <c r="BP585" i="10"/>
  <c r="AB582" i="10"/>
  <c r="T579" i="10"/>
  <c r="DT575" i="10"/>
  <c r="DL572" i="10"/>
  <c r="BP569" i="10"/>
  <c r="AB566" i="10"/>
  <c r="T563" i="10"/>
  <c r="DT559" i="10"/>
  <c r="DL556" i="10"/>
  <c r="BP553" i="10"/>
  <c r="AB550" i="10"/>
  <c r="T547" i="10"/>
  <c r="DT543" i="10"/>
  <c r="DL540" i="10"/>
  <c r="BP537" i="10"/>
  <c r="AB534" i="10"/>
  <c r="T531" i="10"/>
  <c r="DT527" i="10"/>
  <c r="DL524" i="10"/>
  <c r="BP521" i="10"/>
  <c r="AB518" i="10"/>
  <c r="T515" i="10"/>
  <c r="DT511" i="10"/>
  <c r="DL508" i="10"/>
  <c r="BP505" i="10"/>
  <c r="AB502" i="10"/>
  <c r="T499" i="10"/>
  <c r="DT495" i="10"/>
  <c r="T493" i="10"/>
  <c r="BP490" i="10"/>
  <c r="DL487" i="10"/>
  <c r="T485" i="10"/>
  <c r="BP482" i="10"/>
  <c r="DL479" i="10"/>
  <c r="T477" i="10"/>
  <c r="BP474" i="10"/>
  <c r="DL471" i="10"/>
  <c r="T469" i="10"/>
  <c r="BP466" i="10"/>
  <c r="T594" i="10"/>
  <c r="DT590" i="10"/>
  <c r="DL587" i="10"/>
  <c r="BP584" i="10"/>
  <c r="AB581" i="10"/>
  <c r="T578" i="10"/>
  <c r="DT574" i="10"/>
  <c r="DL571" i="10"/>
  <c r="BP568" i="10"/>
  <c r="AB565" i="10"/>
  <c r="T562" i="10"/>
  <c r="DT558" i="10"/>
  <c r="DL555" i="10"/>
  <c r="BP552" i="10"/>
  <c r="AB549" i="10"/>
  <c r="T546" i="10"/>
  <c r="DT542" i="10"/>
  <c r="DL539" i="10"/>
  <c r="BP536" i="10"/>
  <c r="AB533" i="10"/>
  <c r="T530" i="10"/>
  <c r="DT526" i="10"/>
  <c r="DL523" i="10"/>
  <c r="BP520" i="10"/>
  <c r="AB517" i="10"/>
  <c r="T514" i="10"/>
  <c r="DT510" i="10"/>
  <c r="DL507" i="10"/>
  <c r="BP504" i="10"/>
  <c r="AB501" i="10"/>
  <c r="T498" i="10"/>
  <c r="DT494" i="10"/>
  <c r="AB492" i="10"/>
  <c r="BX489" i="10"/>
  <c r="DT486" i="10"/>
  <c r="AB484" i="10"/>
  <c r="BX481" i="10"/>
  <c r="DT478" i="10"/>
  <c r="AB476" i="10"/>
  <c r="BX473" i="10"/>
  <c r="DT470" i="10"/>
  <c r="AB468" i="10"/>
  <c r="BX465" i="10"/>
  <c r="T593" i="10"/>
  <c r="DT589" i="10"/>
  <c r="DL586" i="10"/>
  <c r="BP583" i="10"/>
  <c r="AB580" i="10"/>
  <c r="T577" i="10"/>
  <c r="DT573" i="10"/>
  <c r="DL570" i="10"/>
  <c r="BP567" i="10"/>
  <c r="AB564" i="10"/>
  <c r="T561" i="10"/>
  <c r="DT557" i="10"/>
  <c r="DL554" i="10"/>
  <c r="BP551" i="10"/>
  <c r="AB548" i="10"/>
  <c r="T545" i="10"/>
  <c r="T968" i="10"/>
  <c r="BP814" i="10"/>
  <c r="AB742" i="10"/>
  <c r="T771" i="10"/>
  <c r="DL792" i="10"/>
  <c r="DL728" i="10"/>
  <c r="BP758" i="10"/>
  <c r="T683" i="10"/>
  <c r="DT631" i="10"/>
  <c r="BP597" i="10"/>
  <c r="DL707" i="10"/>
  <c r="T682" i="10"/>
  <c r="T658" i="10"/>
  <c r="AB645" i="10"/>
  <c r="BP632" i="10"/>
  <c r="DL619" i="10"/>
  <c r="DT606" i="10"/>
  <c r="BP749" i="10"/>
  <c r="AB718" i="10"/>
  <c r="AB704" i="10"/>
  <c r="BP691" i="10"/>
  <c r="DL678" i="10"/>
  <c r="DT665" i="10"/>
  <c r="T653" i="10"/>
  <c r="AB640" i="10"/>
  <c r="BP627" i="10"/>
  <c r="DL614" i="10"/>
  <c r="DT601" i="10"/>
  <c r="BP729" i="10"/>
  <c r="T712" i="10"/>
  <c r="AB699" i="10"/>
  <c r="BP686" i="10"/>
  <c r="DL673" i="10"/>
  <c r="DT660" i="10"/>
  <c r="T648" i="10"/>
  <c r="AB635" i="10"/>
  <c r="BP622" i="10"/>
  <c r="DL609" i="10"/>
  <c r="DT596" i="10"/>
  <c r="T584" i="10"/>
  <c r="AB571" i="10"/>
  <c r="BP558" i="10"/>
  <c r="DL545" i="10"/>
  <c r="DL541" i="10"/>
  <c r="BP538" i="10"/>
  <c r="AB535" i="10"/>
  <c r="T532" i="10"/>
  <c r="DT528" i="10"/>
  <c r="DL525" i="10"/>
  <c r="BP522" i="10"/>
  <c r="AB519" i="10"/>
  <c r="T516" i="10"/>
  <c r="DT512" i="10"/>
  <c r="DL509" i="10"/>
  <c r="BP506" i="10"/>
  <c r="AB503" i="10"/>
  <c r="T500" i="10"/>
  <c r="DT496" i="10"/>
  <c r="DT493" i="10"/>
  <c r="AB491" i="10"/>
  <c r="BX488" i="10"/>
  <c r="DT485" i="10"/>
  <c r="AB483" i="10"/>
  <c r="BX480" i="10"/>
  <c r="DT477" i="10"/>
  <c r="AB475" i="10"/>
  <c r="BX472" i="10"/>
  <c r="DT469" i="10"/>
  <c r="AB467" i="10"/>
  <c r="AB594" i="10"/>
  <c r="T591" i="10"/>
  <c r="DT587" i="10"/>
  <c r="DL584" i="10"/>
  <c r="BP581" i="10"/>
  <c r="AB578" i="10"/>
  <c r="T575" i="10"/>
  <c r="DT571" i="10"/>
  <c r="DL568" i="10"/>
  <c r="BP565" i="10"/>
  <c r="AB562" i="10"/>
  <c r="T559" i="10"/>
  <c r="DT555" i="10"/>
  <c r="DL552" i="10"/>
  <c r="BP549" i="10"/>
  <c r="AB546" i="10"/>
  <c r="T543" i="10"/>
  <c r="DT539" i="10"/>
  <c r="DL536" i="10"/>
  <c r="BP533" i="10"/>
  <c r="AB530" i="10"/>
  <c r="T527" i="10"/>
  <c r="DT523" i="10"/>
  <c r="DL520" i="10"/>
  <c r="BP517" i="10"/>
  <c r="AB514" i="10"/>
  <c r="T511" i="10"/>
  <c r="DT507" i="10"/>
  <c r="DL504" i="10"/>
  <c r="BP501" i="10"/>
  <c r="AB498" i="10"/>
  <c r="T495" i="10"/>
  <c r="BP492" i="10"/>
  <c r="DL489" i="10"/>
  <c r="T487" i="10"/>
  <c r="BP484" i="10"/>
  <c r="DL481" i="10"/>
  <c r="T479" i="10"/>
  <c r="BP476" i="10"/>
  <c r="DL473" i="10"/>
  <c r="T471" i="10"/>
  <c r="BP468" i="10"/>
  <c r="DL465" i="10"/>
  <c r="AB593" i="10"/>
  <c r="T590" i="10"/>
  <c r="DT586" i="10"/>
  <c r="DL583" i="10"/>
  <c r="BP580" i="10"/>
  <c r="AB577" i="10"/>
  <c r="T574" i="10"/>
  <c r="DT570" i="10"/>
  <c r="DL567" i="10"/>
  <c r="BP564" i="10"/>
  <c r="AB561" i="10"/>
  <c r="T558" i="10"/>
  <c r="DT554" i="10"/>
  <c r="DL551" i="10"/>
  <c r="BP548" i="10"/>
  <c r="AB545" i="10"/>
  <c r="T542" i="10"/>
  <c r="DT538" i="10"/>
  <c r="DL535" i="10"/>
  <c r="BP532" i="10"/>
  <c r="AB529" i="10"/>
  <c r="T526" i="10"/>
  <c r="DT522" i="10"/>
  <c r="DL519" i="10"/>
  <c r="BP516" i="10"/>
  <c r="AB513" i="10"/>
  <c r="T510" i="10"/>
  <c r="DT506" i="10"/>
  <c r="DL503" i="10"/>
  <c r="BP500" i="10"/>
  <c r="AB497" i="10"/>
  <c r="AB494" i="10"/>
  <c r="BX491" i="10"/>
  <c r="DT488" i="10"/>
  <c r="AB486" i="10"/>
  <c r="BX483" i="10"/>
  <c r="DT480" i="10"/>
  <c r="AB478" i="10"/>
  <c r="BX475" i="10"/>
  <c r="DT472" i="10"/>
  <c r="AB470" i="10"/>
  <c r="BX467" i="10"/>
  <c r="DT464" i="10"/>
  <c r="AB592" i="10"/>
  <c r="T589" i="10"/>
  <c r="DT585" i="10"/>
  <c r="DL582" i="10"/>
  <c r="BP579" i="10"/>
  <c r="AB576" i="10"/>
  <c r="T573" i="10"/>
  <c r="DT569" i="10"/>
  <c r="DL566" i="10"/>
  <c r="BP563" i="10"/>
  <c r="AB560" i="10"/>
  <c r="T557" i="10"/>
  <c r="DT553" i="10"/>
  <c r="DL837" i="10"/>
  <c r="AB790" i="10"/>
  <c r="AB838" i="10"/>
  <c r="T755" i="10"/>
  <c r="DL776" i="10"/>
  <c r="BP806" i="10"/>
  <c r="DL723" i="10"/>
  <c r="AB670" i="10"/>
  <c r="T619" i="10"/>
  <c r="BP734" i="10"/>
  <c r="AB701" i="10"/>
  <c r="DL675" i="10"/>
  <c r="DT654" i="10"/>
  <c r="T642" i="10"/>
  <c r="AB629" i="10"/>
  <c r="BP616" i="10"/>
  <c r="DL603" i="10"/>
  <c r="T734" i="10"/>
  <c r="AB714" i="10"/>
  <c r="T701" i="10"/>
  <c r="AB688" i="10"/>
  <c r="BP675" i="10"/>
  <c r="DL662" i="10"/>
  <c r="DT649" i="10"/>
  <c r="T637" i="10"/>
  <c r="AB624" i="10"/>
  <c r="BP611" i="10"/>
  <c r="DL598" i="10"/>
  <c r="T724" i="10"/>
  <c r="DT708" i="10"/>
  <c r="T696" i="10"/>
  <c r="AB683" i="10"/>
  <c r="BP670" i="10"/>
  <c r="DL657" i="10"/>
  <c r="DT644" i="10"/>
  <c r="T632" i="10"/>
  <c r="AB619" i="10"/>
  <c r="BP606" i="10"/>
  <c r="DL593" i="10"/>
  <c r="DT580" i="10"/>
  <c r="T568" i="10"/>
  <c r="AB555" i="10"/>
  <c r="T544" i="10"/>
  <c r="DT540" i="10"/>
  <c r="DL537" i="10"/>
  <c r="BP534" i="10"/>
  <c r="AB531" i="10"/>
  <c r="T528" i="10"/>
  <c r="DT524" i="10"/>
  <c r="DL521" i="10"/>
  <c r="BP518" i="10"/>
  <c r="AB515" i="10"/>
  <c r="T512" i="10"/>
  <c r="DT508" i="10"/>
  <c r="DL505" i="10"/>
  <c r="BP502" i="10"/>
  <c r="AB499" i="10"/>
  <c r="T496" i="10"/>
  <c r="AB493" i="10"/>
  <c r="BX490" i="10"/>
  <c r="DT487" i="10"/>
  <c r="AB485" i="10"/>
  <c r="BX482" i="10"/>
  <c r="DT479" i="10"/>
  <c r="AB477" i="10"/>
  <c r="BX474" i="10"/>
  <c r="DT471" i="10"/>
  <c r="AB469" i="10"/>
  <c r="BX466" i="10"/>
  <c r="BP593" i="10"/>
  <c r="AB590" i="10"/>
  <c r="T587" i="10"/>
  <c r="DT583" i="10"/>
  <c r="DL580" i="10"/>
  <c r="BP577" i="10"/>
  <c r="AB574" i="10"/>
  <c r="T571" i="10"/>
  <c r="DT567" i="10"/>
  <c r="DL564" i="10"/>
  <c r="BP561" i="10"/>
  <c r="AB558" i="10"/>
  <c r="T555" i="10"/>
  <c r="DT551" i="10"/>
  <c r="DL548" i="10"/>
  <c r="BP545" i="10"/>
  <c r="AB542" i="10"/>
  <c r="T539" i="10"/>
  <c r="DT535" i="10"/>
  <c r="DL532" i="10"/>
  <c r="BP529" i="10"/>
  <c r="AB526" i="10"/>
  <c r="T523" i="10"/>
  <c r="DT519" i="10"/>
  <c r="DL516" i="10"/>
  <c r="BP513" i="10"/>
  <c r="AB510" i="10"/>
  <c r="T507" i="10"/>
  <c r="DT503" i="10"/>
  <c r="DL500" i="10"/>
  <c r="BP497" i="10"/>
  <c r="BP494" i="10"/>
  <c r="DL491" i="10"/>
  <c r="T489" i="10"/>
  <c r="BP486" i="10"/>
  <c r="DL483" i="10"/>
  <c r="T481" i="10"/>
  <c r="BP478" i="10"/>
  <c r="DL475" i="10"/>
  <c r="T473" i="10"/>
  <c r="BP470" i="10"/>
  <c r="DL467" i="10"/>
  <c r="T465" i="10"/>
  <c r="BP592" i="10"/>
  <c r="AB589" i="10"/>
  <c r="T586" i="10"/>
  <c r="DT582" i="10"/>
  <c r="DL579" i="10"/>
  <c r="BP576" i="10"/>
  <c r="AB573" i="10"/>
  <c r="T570" i="10"/>
  <c r="DT566" i="10"/>
  <c r="DL563" i="10"/>
  <c r="BP560" i="10"/>
  <c r="AB557" i="10"/>
  <c r="T554" i="10"/>
  <c r="DT550" i="10"/>
  <c r="DL547" i="10"/>
  <c r="BP544" i="10"/>
  <c r="AB541" i="10"/>
  <c r="T538" i="10"/>
  <c r="DT534" i="10"/>
  <c r="DL531" i="10"/>
  <c r="BP528" i="10"/>
  <c r="AB525" i="10"/>
  <c r="T522" i="10"/>
  <c r="DT518" i="10"/>
  <c r="DL515" i="10"/>
  <c r="BP512" i="10"/>
  <c r="AB509" i="10"/>
  <c r="T506" i="10"/>
  <c r="DT502" i="10"/>
  <c r="DL499" i="10"/>
  <c r="BP496" i="10"/>
  <c r="BX493" i="10"/>
  <c r="DT490" i="10"/>
  <c r="AB488" i="10"/>
  <c r="BX485" i="10"/>
  <c r="DT482" i="10"/>
  <c r="AB480" i="10"/>
  <c r="BX477" i="10"/>
  <c r="DT474" i="10"/>
  <c r="AB472" i="10"/>
  <c r="BX469" i="10"/>
  <c r="DT466" i="10"/>
  <c r="DL594" i="10"/>
  <c r="BP591" i="10"/>
  <c r="AB588" i="10"/>
  <c r="T585" i="10"/>
  <c r="DT581" i="10"/>
  <c r="DL578" i="10"/>
  <c r="BP575" i="10"/>
  <c r="AB572" i="10"/>
  <c r="T569" i="10"/>
  <c r="DT565" i="10"/>
  <c r="DL562" i="10"/>
  <c r="BP559" i="10"/>
  <c r="AB556" i="10"/>
  <c r="T553" i="10"/>
  <c r="DT549" i="10"/>
  <c r="DL546" i="10"/>
  <c r="T878" i="10"/>
  <c r="DL760" i="10"/>
  <c r="AB610" i="10"/>
  <c r="DL651" i="10"/>
  <c r="BP600" i="10"/>
  <c r="T685" i="10"/>
  <c r="DT633" i="10"/>
  <c r="T720" i="10"/>
  <c r="AB667" i="10"/>
  <c r="T616" i="10"/>
  <c r="DT564" i="10"/>
  <c r="DT536" i="10"/>
  <c r="T524" i="10"/>
  <c r="AB511" i="10"/>
  <c r="BP498" i="10"/>
  <c r="AB487" i="10"/>
  <c r="BX476" i="10"/>
  <c r="DT465" i="10"/>
  <c r="T583" i="10"/>
  <c r="AB570" i="10"/>
  <c r="BP557" i="10"/>
  <c r="DL544" i="10"/>
  <c r="DT531" i="10"/>
  <c r="T519" i="10"/>
  <c r="AB506" i="10"/>
  <c r="DL493" i="10"/>
  <c r="T483" i="10"/>
  <c r="BP472" i="10"/>
  <c r="DL591" i="10"/>
  <c r="DT578" i="10"/>
  <c r="T566" i="10"/>
  <c r="AB553" i="10"/>
  <c r="BP540" i="10"/>
  <c r="DL527" i="10"/>
  <c r="DT514" i="10"/>
  <c r="T502" i="10"/>
  <c r="AB490" i="10"/>
  <c r="BX479" i="10"/>
  <c r="DT468" i="10"/>
  <c r="BP587" i="10"/>
  <c r="DL574" i="10"/>
  <c r="DT561" i="10"/>
  <c r="DL550" i="10"/>
  <c r="AB544" i="10"/>
  <c r="T541" i="10"/>
  <c r="DT537" i="10"/>
  <c r="DL534" i="10"/>
  <c r="BP531" i="10"/>
  <c r="AB528" i="10"/>
  <c r="T525" i="10"/>
  <c r="DT521" i="10"/>
  <c r="DL518" i="10"/>
  <c r="BP515" i="10"/>
  <c r="AB512" i="10"/>
  <c r="T509" i="10"/>
  <c r="DT505" i="10"/>
  <c r="DL502" i="10"/>
  <c r="BP499" i="10"/>
  <c r="AB496" i="10"/>
  <c r="BP493" i="10"/>
  <c r="DL490" i="10"/>
  <c r="T488" i="10"/>
  <c r="BP485" i="10"/>
  <c r="DL482" i="10"/>
  <c r="T480" i="10"/>
  <c r="BP477" i="10"/>
  <c r="DL474" i="10"/>
  <c r="T472" i="10"/>
  <c r="BP469" i="10"/>
  <c r="DL466" i="10"/>
  <c r="DL463" i="10"/>
  <c r="T461" i="10"/>
  <c r="BP458" i="10"/>
  <c r="DL455" i="10"/>
  <c r="T452" i="10"/>
  <c r="BP441" i="10"/>
  <c r="DL139" i="10"/>
  <c r="AB138" i="10"/>
  <c r="BX136" i="10"/>
  <c r="EB124" i="10"/>
  <c r="AR123" i="10"/>
  <c r="DL121" i="10"/>
  <c r="AB120" i="10"/>
  <c r="DL112" i="10"/>
  <c r="AJ111" i="10"/>
  <c r="DT105" i="10"/>
  <c r="AR104" i="10"/>
  <c r="EB99" i="10"/>
  <c r="BP98" i="10"/>
  <c r="EJ67" i="10"/>
  <c r="BX447" i="10"/>
  <c r="DT436" i="10"/>
  <c r="T145" i="10"/>
  <c r="BP143" i="10"/>
  <c r="DT141" i="10"/>
  <c r="AJ134" i="10"/>
  <c r="CF132" i="10"/>
  <c r="T131" i="10"/>
  <c r="CF118" i="10"/>
  <c r="AB117" i="10"/>
  <c r="DL115" i="10"/>
  <c r="AJ114" i="10"/>
  <c r="DT93" i="10"/>
  <c r="AR92" i="10"/>
  <c r="EB90" i="10"/>
  <c r="BP85" i="10"/>
  <c r="EJ83" i="10"/>
  <c r="BX79" i="10"/>
  <c r="T78" i="10"/>
  <c r="BP450" i="10"/>
  <c r="DL439" i="10"/>
  <c r="BX438" i="10"/>
  <c r="DL423" i="10"/>
  <c r="DT462" i="10"/>
  <c r="AB460" i="10"/>
  <c r="BX457" i="10"/>
  <c r="DT454" i="10"/>
  <c r="DL448" i="10"/>
  <c r="T438" i="10"/>
  <c r="AJ139" i="10"/>
  <c r="CF137" i="10"/>
  <c r="T136" i="10"/>
  <c r="BP124" i="10"/>
  <c r="DT122" i="10"/>
  <c r="AJ121" i="10"/>
  <c r="DL113" i="10"/>
  <c r="AJ112" i="10"/>
  <c r="DT106" i="10"/>
  <c r="AR105" i="10"/>
  <c r="EB100" i="10"/>
  <c r="BP99" i="10"/>
  <c r="EJ68" i="10"/>
  <c r="BX67" i="10"/>
  <c r="AB444" i="10"/>
  <c r="BX433" i="10"/>
  <c r="BX144" i="10"/>
  <c r="EB142" i="10"/>
  <c r="AR141" i="10"/>
  <c r="DL133" i="10"/>
  <c r="AB132" i="10"/>
  <c r="CF119" i="10"/>
  <c r="AB118" i="10"/>
  <c r="DL116" i="10"/>
  <c r="AJ115" i="10"/>
  <c r="DT94" i="10"/>
  <c r="AR93" i="10"/>
  <c r="EB91" i="10"/>
  <c r="BP90" i="10"/>
  <c r="EJ84" i="10"/>
  <c r="BX83" i="10"/>
  <c r="T79" i="10"/>
  <c r="CF77" i="10"/>
  <c r="T447" i="10"/>
  <c r="BP436" i="10"/>
  <c r="T431" i="10"/>
  <c r="DL464" i="10"/>
  <c r="T462" i="10"/>
  <c r="BP459" i="10"/>
  <c r="DL456" i="10"/>
  <c r="T454" i="10"/>
  <c r="BP445" i="10"/>
  <c r="DL434" i="10"/>
  <c r="DL138" i="10"/>
  <c r="AB137" i="10"/>
  <c r="BX135" i="10"/>
  <c r="EB123" i="10"/>
  <c r="AR122" i="10"/>
  <c r="DL120" i="10"/>
  <c r="AJ113" i="10"/>
  <c r="DT111" i="10"/>
  <c r="AR106" i="10"/>
  <c r="EB104" i="10"/>
  <c r="BP100" i="10"/>
  <c r="EJ98" i="10"/>
  <c r="BX68" i="10"/>
  <c r="BX451" i="10"/>
  <c r="DT440" i="10"/>
  <c r="CF145" i="10"/>
  <c r="T144" i="10"/>
  <c r="BP142" i="10"/>
  <c r="DT134" i="10"/>
  <c r="AJ133" i="10"/>
  <c r="CF131" i="10"/>
  <c r="AB119" i="10"/>
  <c r="DL117" i="10"/>
  <c r="AJ116" i="10"/>
  <c r="DT114" i="10"/>
  <c r="AR94" i="10"/>
  <c r="EB92" i="10"/>
  <c r="BP91" i="10"/>
  <c r="EJ85" i="10"/>
  <c r="BX84" i="10"/>
  <c r="T83" i="10"/>
  <c r="CF78" i="10"/>
  <c r="AB77" i="10"/>
  <c r="DL443" i="10"/>
  <c r="T433" i="10"/>
  <c r="DL427" i="10"/>
  <c r="DT463" i="10"/>
  <c r="AB461" i="10"/>
  <c r="BX458" i="10"/>
  <c r="DT455" i="10"/>
  <c r="DL452" i="10"/>
  <c r="T442" i="10"/>
  <c r="DT139" i="10"/>
  <c r="AJ138" i="10"/>
  <c r="CF136" i="10"/>
  <c r="T135" i="10"/>
  <c r="BP123" i="10"/>
  <c r="DT121" i="10"/>
  <c r="AJ120" i="10"/>
  <c r="DT112" i="10"/>
  <c r="AR111" i="10"/>
  <c r="EB105" i="10"/>
  <c r="BP104" i="10"/>
  <c r="EJ99" i="10"/>
  <c r="BX98" i="10"/>
  <c r="T68" i="10"/>
  <c r="AB448" i="10"/>
  <c r="BX437" i="10"/>
  <c r="AB145" i="10"/>
  <c r="BX143" i="10"/>
  <c r="EB141" i="10"/>
  <c r="AR134" i="10"/>
  <c r="DL132" i="10"/>
  <c r="AB131" i="10"/>
  <c r="DL118" i="10"/>
  <c r="AJ117" i="10"/>
  <c r="DT115" i="10"/>
  <c r="AR114" i="10"/>
  <c r="EB93" i="10"/>
  <c r="BP92" i="10"/>
  <c r="EJ90" i="10"/>
  <c r="BX85" i="10"/>
  <c r="T84" i="10"/>
  <c r="CF79" i="10"/>
  <c r="AB78" i="10"/>
  <c r="T451" i="10"/>
  <c r="BP440" i="10"/>
  <c r="AB441" i="10"/>
  <c r="BP424" i="10"/>
  <c r="DL413" i="10"/>
  <c r="T403" i="10"/>
  <c r="DT392" i="10"/>
  <c r="DL383" i="10"/>
  <c r="BX374" i="10"/>
  <c r="BP365" i="10"/>
  <c r="AJ356" i="10"/>
  <c r="AB347" i="10"/>
  <c r="T338" i="10"/>
  <c r="DT328" i="10"/>
  <c r="DL320" i="10"/>
  <c r="DL312" i="10"/>
  <c r="DL304" i="10"/>
  <c r="DL296" i="10"/>
  <c r="DL288" i="10"/>
  <c r="DL280" i="10"/>
  <c r="DL272" i="10"/>
  <c r="DL264" i="10"/>
  <c r="DL256" i="10"/>
  <c r="DL248" i="10"/>
  <c r="DL240" i="10"/>
  <c r="DL232" i="10"/>
  <c r="BP228" i="10"/>
  <c r="DT224" i="10"/>
  <c r="AJ221" i="10"/>
  <c r="DL217" i="10"/>
  <c r="AB214" i="10"/>
  <c r="CF210" i="10"/>
  <c r="T207" i="10"/>
  <c r="BX203" i="10"/>
  <c r="EB199" i="10"/>
  <c r="BP196" i="10"/>
  <c r="DT192" i="10"/>
  <c r="AJ189" i="10"/>
  <c r="DL185" i="10"/>
  <c r="AB182" i="10"/>
  <c r="CF178" i="10"/>
  <c r="T175" i="10"/>
  <c r="BX171" i="10"/>
  <c r="EB167" i="10"/>
  <c r="BP164" i="10"/>
  <c r="DT160" i="10"/>
  <c r="AJ157" i="10"/>
  <c r="DL153" i="10"/>
  <c r="BX150" i="10"/>
  <c r="AR147" i="10"/>
  <c r="T130" i="10"/>
  <c r="DT126" i="10"/>
  <c r="EJ87" i="10"/>
  <c r="AB82" i="10"/>
  <c r="AJ76" i="10"/>
  <c r="EJ65" i="10"/>
  <c r="T60" i="10"/>
  <c r="BX54" i="10"/>
  <c r="AR49" i="10"/>
  <c r="AJ43" i="10"/>
  <c r="EB41" i="10"/>
  <c r="CF37" i="10"/>
  <c r="AJ36" i="10"/>
  <c r="EB31" i="10"/>
  <c r="CF30" i="10"/>
  <c r="AJ29" i="10"/>
  <c r="EJ27" i="10"/>
  <c r="CF9" i="10"/>
  <c r="DD6" i="10"/>
  <c r="DT3" i="10"/>
  <c r="T1" i="10"/>
  <c r="BX427" i="10"/>
  <c r="DT416" i="10"/>
  <c r="AB406" i="10"/>
  <c r="BX395" i="10"/>
  <c r="BP386" i="10"/>
  <c r="AJ377" i="10"/>
  <c r="AB368" i="10"/>
  <c r="T359" i="10"/>
  <c r="DT349" i="10"/>
  <c r="DL340" i="10"/>
  <c r="BX331" i="10"/>
  <c r="T323" i="10"/>
  <c r="T315" i="10"/>
  <c r="T307" i="10"/>
  <c r="T299" i="10"/>
  <c r="T291" i="10"/>
  <c r="T283" i="10"/>
  <c r="T275" i="10"/>
  <c r="DL415" i="10"/>
  <c r="T405" i="10"/>
  <c r="BX394" i="10"/>
  <c r="BP385" i="10"/>
  <c r="AJ376" i="10"/>
  <c r="AB367" i="10"/>
  <c r="T358" i="10"/>
  <c r="DT348" i="10"/>
  <c r="DL339" i="10"/>
  <c r="BX330" i="10"/>
  <c r="AB322" i="10"/>
  <c r="AB314" i="10"/>
  <c r="AB306" i="10"/>
  <c r="AB298" i="10"/>
  <c r="AB290" i="10"/>
  <c r="AB774" i="10"/>
  <c r="BP790" i="10"/>
  <c r="BP722" i="10"/>
  <c r="DT638" i="10"/>
  <c r="AB726" i="10"/>
  <c r="AB672" i="10"/>
  <c r="T621" i="10"/>
  <c r="DL705" i="10"/>
  <c r="BP654" i="10"/>
  <c r="AB603" i="10"/>
  <c r="T552" i="10"/>
  <c r="DL533" i="10"/>
  <c r="DT520" i="10"/>
  <c r="T508" i="10"/>
  <c r="AB495" i="10"/>
  <c r="BX484" i="10"/>
  <c r="DT473" i="10"/>
  <c r="DL592" i="10"/>
  <c r="DT579" i="10"/>
  <c r="T567" i="10"/>
  <c r="AB554" i="10"/>
  <c r="BP541" i="10"/>
  <c r="DL528" i="10"/>
  <c r="DT515" i="10"/>
  <c r="T503" i="10"/>
  <c r="T491" i="10"/>
  <c r="BP480" i="10"/>
  <c r="DL469" i="10"/>
  <c r="BP588" i="10"/>
  <c r="DL575" i="10"/>
  <c r="DT562" i="10"/>
  <c r="T550" i="10"/>
  <c r="AB537" i="10"/>
  <c r="BP524" i="10"/>
  <c r="DL511" i="10"/>
  <c r="DT498" i="10"/>
  <c r="BX487" i="10"/>
  <c r="DT476" i="10"/>
  <c r="AB466" i="10"/>
  <c r="AB584" i="10"/>
  <c r="BP571" i="10"/>
  <c r="DL558" i="10"/>
  <c r="T549" i="10"/>
  <c r="BP543" i="10"/>
  <c r="AB540" i="10"/>
  <c r="T537" i="10"/>
  <c r="DT533" i="10"/>
  <c r="DL530" i="10"/>
  <c r="BP527" i="10"/>
  <c r="AB524" i="10"/>
  <c r="T521" i="10"/>
  <c r="DT517" i="10"/>
  <c r="DL514" i="10"/>
  <c r="BP511" i="10"/>
  <c r="AB508" i="10"/>
  <c r="T505" i="10"/>
  <c r="DT501" i="10"/>
  <c r="DL498" i="10"/>
  <c r="BP495" i="10"/>
  <c r="DL492" i="10"/>
  <c r="T490" i="10"/>
  <c r="BP487" i="10"/>
  <c r="DL484" i="10"/>
  <c r="T482" i="10"/>
  <c r="BP479" i="10"/>
  <c r="DL476" i="10"/>
  <c r="T474" i="10"/>
  <c r="BP471" i="10"/>
  <c r="DL468" i="10"/>
  <c r="T466" i="10"/>
  <c r="T463" i="10"/>
  <c r="BP460" i="10"/>
  <c r="DL457" i="10"/>
  <c r="T455" i="10"/>
  <c r="BP449" i="10"/>
  <c r="DL438" i="10"/>
  <c r="AR139" i="10"/>
  <c r="DL137" i="10"/>
  <c r="AB136" i="10"/>
  <c r="BX124" i="10"/>
  <c r="EB122" i="10"/>
  <c r="AR121" i="10"/>
  <c r="DT113" i="10"/>
  <c r="AR112" i="10"/>
  <c r="EB106" i="10"/>
  <c r="BP105" i="10"/>
  <c r="EJ100" i="10"/>
  <c r="BX99" i="10"/>
  <c r="T98" i="10"/>
  <c r="CF67" i="10"/>
  <c r="DT444" i="10"/>
  <c r="AB434" i="10"/>
  <c r="CF144" i="10"/>
  <c r="T143" i="10"/>
  <c r="BP141" i="10"/>
  <c r="DT133" i="10"/>
  <c r="AJ132" i="10"/>
  <c r="DL119" i="10"/>
  <c r="AJ118" i="10"/>
  <c r="DT116" i="10"/>
  <c r="AR115" i="10"/>
  <c r="EB94" i="10"/>
  <c r="BP93" i="10"/>
  <c r="EJ91" i="10"/>
  <c r="BX90" i="10"/>
  <c r="T85" i="10"/>
  <c r="CF83" i="10"/>
  <c r="AB79" i="10"/>
  <c r="DL77" i="10"/>
  <c r="DL447" i="10"/>
  <c r="T437" i="10"/>
  <c r="DL431" i="10"/>
  <c r="T421" i="10"/>
  <c r="AB462" i="10"/>
  <c r="BX459" i="10"/>
  <c r="DT456" i="10"/>
  <c r="AB454" i="10"/>
  <c r="T446" i="10"/>
  <c r="BP435" i="10"/>
  <c r="DT138" i="10"/>
  <c r="AJ137" i="10"/>
  <c r="CF135" i="10"/>
  <c r="T124" i="10"/>
  <c r="BP122" i="10"/>
  <c r="DT120" i="10"/>
  <c r="AR113" i="10"/>
  <c r="EB111" i="10"/>
  <c r="BP106" i="10"/>
  <c r="EJ104" i="10"/>
  <c r="BX100" i="10"/>
  <c r="T99" i="10"/>
  <c r="CF68" i="10"/>
  <c r="AB452" i="10"/>
  <c r="BX441" i="10"/>
  <c r="DL145" i="10"/>
  <c r="AB144" i="10"/>
  <c r="BX142" i="10"/>
  <c r="EB134" i="10"/>
  <c r="AR133" i="10"/>
  <c r="DL131" i="10"/>
  <c r="AJ119" i="10"/>
  <c r="DT117" i="10"/>
  <c r="AR116" i="10"/>
  <c r="EB114" i="10"/>
  <c r="BP94" i="10"/>
  <c r="EJ92" i="10"/>
  <c r="BX91" i="10"/>
  <c r="T90" i="10"/>
  <c r="CF84" i="10"/>
  <c r="AB83" i="10"/>
  <c r="DL78" i="10"/>
  <c r="AJ77" i="10"/>
  <c r="BP444" i="10"/>
  <c r="DL433" i="10"/>
  <c r="BP428" i="10"/>
  <c r="T464" i="10"/>
  <c r="BP461" i="10"/>
  <c r="DL458" i="10"/>
  <c r="T456" i="10"/>
  <c r="BP453" i="10"/>
  <c r="DL442" i="10"/>
  <c r="EB139" i="10"/>
  <c r="AR138" i="10"/>
  <c r="DL136" i="10"/>
  <c r="AB135" i="10"/>
  <c r="BX123" i="10"/>
  <c r="EB121" i="10"/>
  <c r="AR120" i="10"/>
  <c r="EB112" i="10"/>
  <c r="BP111" i="10"/>
  <c r="EJ105" i="10"/>
  <c r="BX104" i="10"/>
  <c r="T100" i="10"/>
  <c r="CF98" i="10"/>
  <c r="AB68" i="10"/>
  <c r="DT448" i="10"/>
  <c r="AB438" i="10"/>
  <c r="AJ145" i="10"/>
  <c r="CF143" i="10"/>
  <c r="T142" i="10"/>
  <c r="BP134" i="10"/>
  <c r="DT132" i="10"/>
  <c r="AJ131" i="10"/>
  <c r="DT118" i="10"/>
  <c r="AR117" i="10"/>
  <c r="EB115" i="10"/>
  <c r="BP114" i="10"/>
  <c r="EJ93" i="10"/>
  <c r="BX92" i="10"/>
  <c r="T91" i="10"/>
  <c r="CF85" i="10"/>
  <c r="AB84" i="10"/>
  <c r="DL79" i="10"/>
  <c r="AJ78" i="10"/>
  <c r="DL451" i="10"/>
  <c r="T441" i="10"/>
  <c r="DT443" i="10"/>
  <c r="T425" i="10"/>
  <c r="AB463" i="10"/>
  <c r="BX460" i="10"/>
  <c r="DT457" i="10"/>
  <c r="AB455" i="10"/>
  <c r="T450" i="10"/>
  <c r="BP439" i="10"/>
  <c r="BP139" i="10"/>
  <c r="DT137" i="10"/>
  <c r="AJ136" i="10"/>
  <c r="CF124" i="10"/>
  <c r="T123" i="10"/>
  <c r="BP121" i="10"/>
  <c r="EB113" i="10"/>
  <c r="BP112" i="10"/>
  <c r="EJ106" i="10"/>
  <c r="BX105" i="10"/>
  <c r="T104" i="10"/>
  <c r="CF99" i="10"/>
  <c r="AB98" i="10"/>
  <c r="DL67" i="10"/>
  <c r="BX445" i="10"/>
  <c r="DT434" i="10"/>
  <c r="DL144" i="10"/>
  <c r="AB143" i="10"/>
  <c r="BX141" i="10"/>
  <c r="EB133" i="10"/>
  <c r="AR132" i="10"/>
  <c r="DT119" i="10"/>
  <c r="AR118" i="10"/>
  <c r="EB116" i="10"/>
  <c r="BP115" i="10"/>
  <c r="EJ94" i="10"/>
  <c r="BX93" i="10"/>
  <c r="T92" i="10"/>
  <c r="CF90" i="10"/>
  <c r="AB85" i="10"/>
  <c r="DL83" i="10"/>
  <c r="AJ79" i="10"/>
  <c r="DT77" i="10"/>
  <c r="BP448" i="10"/>
  <c r="DL437" i="10"/>
  <c r="BP432" i="10"/>
  <c r="DL421" i="10"/>
  <c r="T411" i="10"/>
  <c r="BP400" i="10"/>
  <c r="BX390" i="10"/>
  <c r="BP381" i="10"/>
  <c r="AJ372" i="10"/>
  <c r="AB363" i="10"/>
  <c r="T354" i="10"/>
  <c r="DT344" i="10"/>
  <c r="DL335" i="10"/>
  <c r="DL326" i="10"/>
  <c r="DL318" i="10"/>
  <c r="DL310" i="10"/>
  <c r="DL302" i="10"/>
  <c r="DL294" i="10"/>
  <c r="DL286" i="10"/>
  <c r="DL278" i="10"/>
  <c r="DL270" i="10"/>
  <c r="DL262" i="10"/>
  <c r="DL254" i="10"/>
  <c r="DL246" i="10"/>
  <c r="DL238" i="10"/>
  <c r="T231" i="10"/>
  <c r="BX227" i="10"/>
  <c r="EB223" i="10"/>
  <c r="BP220" i="10"/>
  <c r="DT216" i="10"/>
  <c r="AJ213" i="10"/>
  <c r="DL209" i="10"/>
  <c r="AB206" i="10"/>
  <c r="CF202" i="10"/>
  <c r="T199" i="10"/>
  <c r="BX195" i="10"/>
  <c r="EB191" i="10"/>
  <c r="BP188" i="10"/>
  <c r="DT184" i="10"/>
  <c r="AJ181" i="10"/>
  <c r="DL177" i="10"/>
  <c r="AB174" i="10"/>
  <c r="CF170" i="10"/>
  <c r="T167" i="10"/>
  <c r="BX163" i="10"/>
  <c r="EB159" i="10"/>
  <c r="BP156" i="10"/>
  <c r="EB152" i="10"/>
  <c r="DL149" i="10"/>
  <c r="BX146" i="10"/>
  <c r="AJ129" i="10"/>
  <c r="T126" i="10"/>
  <c r="AJ87" i="10"/>
  <c r="BP81" i="10"/>
  <c r="BX75" i="10"/>
  <c r="BX64" i="10"/>
  <c r="CF58" i="10"/>
  <c r="AB53" i="10"/>
  <c r="AJ48" i="10"/>
  <c r="EB42" i="10"/>
  <c r="CF41" i="10"/>
  <c r="AJ37" i="10"/>
  <c r="EB35" i="10"/>
  <c r="CF31" i="10"/>
  <c r="AJ30" i="10"/>
  <c r="EB28" i="10"/>
  <c r="CN27" i="10"/>
  <c r="DD8" i="10"/>
  <c r="ER5" i="10"/>
  <c r="AB3" i="10"/>
  <c r="BX444" i="10"/>
  <c r="DT424" i="10"/>
  <c r="AB414" i="10"/>
  <c r="BX403" i="10"/>
  <c r="AJ393" i="10"/>
  <c r="AB384" i="10"/>
  <c r="T375" i="10"/>
  <c r="DT365" i="10"/>
  <c r="DL356" i="10"/>
  <c r="BX347" i="10"/>
  <c r="BP338" i="10"/>
  <c r="AJ329" i="10"/>
  <c r="T321" i="10"/>
  <c r="T313" i="10"/>
  <c r="T305" i="10"/>
  <c r="T297" i="10"/>
  <c r="T289" i="10"/>
  <c r="T281" i="10"/>
  <c r="T273" i="10"/>
  <c r="T413" i="10"/>
  <c r="BP402" i="10"/>
  <c r="AJ392" i="10"/>
  <c r="AB383" i="10"/>
  <c r="T374" i="10"/>
  <c r="DT364" i="10"/>
  <c r="DL355" i="10"/>
  <c r="BX346" i="10"/>
  <c r="BP337" i="10"/>
  <c r="AJ328" i="10"/>
  <c r="AB320" i="10"/>
  <c r="AB312" i="10"/>
  <c r="AB304" i="10"/>
  <c r="AB296" i="10"/>
  <c r="AB288" i="10"/>
  <c r="T803" i="10"/>
  <c r="DL708" i="10"/>
  <c r="DT694" i="10"/>
  <c r="T626" i="10"/>
  <c r="DL710" i="10"/>
  <c r="BP659" i="10"/>
  <c r="AB608" i="10"/>
  <c r="DT692" i="10"/>
  <c r="DL641" i="10"/>
  <c r="BP590" i="10"/>
  <c r="AB543" i="10"/>
  <c r="BP530" i="10"/>
  <c r="DL517" i="10"/>
  <c r="DT504" i="10"/>
  <c r="BX492" i="10"/>
  <c r="DT481" i="10"/>
  <c r="AB471" i="10"/>
  <c r="BP589" i="10"/>
  <c r="DL576" i="10"/>
  <c r="DT563" i="10"/>
  <c r="T551" i="10"/>
  <c r="AB538" i="10"/>
  <c r="BP525" i="10"/>
  <c r="DL512" i="10"/>
  <c r="DT499" i="10"/>
  <c r="BP488" i="10"/>
  <c r="DL477" i="10"/>
  <c r="T467" i="10"/>
  <c r="AB585" i="10"/>
  <c r="BP572" i="10"/>
  <c r="DL559" i="10"/>
  <c r="DT546" i="10"/>
  <c r="T534" i="10"/>
  <c r="AB521" i="10"/>
  <c r="BP508" i="10"/>
  <c r="DL495" i="10"/>
  <c r="DT484" i="10"/>
  <c r="AB474" i="10"/>
  <c r="DT593" i="10"/>
  <c r="T581" i="10"/>
  <c r="AB568" i="10"/>
  <c r="BP555" i="10"/>
  <c r="BP547" i="10"/>
  <c r="DL542" i="10"/>
  <c r="BP539" i="10"/>
  <c r="AB536" i="10"/>
  <c r="T533" i="10"/>
  <c r="DT529" i="10"/>
  <c r="DL526" i="10"/>
  <c r="BP523" i="10"/>
  <c r="AB520" i="10"/>
  <c r="T517" i="10"/>
  <c r="DT513" i="10"/>
  <c r="DL510" i="10"/>
  <c r="BP507" i="10"/>
  <c r="AB504" i="10"/>
  <c r="T501" i="10"/>
  <c r="DT497" i="10"/>
  <c r="DL494" i="10"/>
  <c r="T492" i="10"/>
  <c r="BP489" i="10"/>
  <c r="DL486" i="10"/>
  <c r="T484" i="10"/>
  <c r="BP481" i="10"/>
  <c r="DL478" i="10"/>
  <c r="T476" i="10"/>
  <c r="BP473" i="10"/>
  <c r="DL470" i="10"/>
  <c r="T468" i="10"/>
  <c r="BP465" i="10"/>
  <c r="BP462" i="10"/>
  <c r="DL459" i="10"/>
  <c r="T457" i="10"/>
  <c r="BP454" i="10"/>
  <c r="DL446" i="10"/>
  <c r="T436" i="10"/>
  <c r="EB138" i="10"/>
  <c r="AR137" i="10"/>
  <c r="DL135" i="10"/>
  <c r="AB124" i="10"/>
  <c r="BX122" i="10"/>
  <c r="EB120" i="10"/>
  <c r="BP113" i="10"/>
  <c r="EJ111" i="10"/>
  <c r="BX106" i="10"/>
  <c r="T105" i="10"/>
  <c r="CF100" i="10"/>
  <c r="AB99" i="10"/>
  <c r="DL68" i="10"/>
  <c r="DT452" i="10"/>
  <c r="AB442" i="10"/>
  <c r="DT145" i="10"/>
  <c r="AJ144" i="10"/>
  <c r="CF142" i="10"/>
  <c r="T141" i="10"/>
  <c r="BP133" i="10"/>
  <c r="DT131" i="10"/>
  <c r="AR119" i="10"/>
  <c r="EB117" i="10"/>
  <c r="BP116" i="10"/>
  <c r="EJ114" i="10"/>
  <c r="BX94" i="10"/>
  <c r="T93" i="10"/>
  <c r="CF91" i="10"/>
  <c r="AB90" i="10"/>
  <c r="DL84" i="10"/>
  <c r="AJ83" i="10"/>
  <c r="DT78" i="10"/>
  <c r="AR77" i="10"/>
  <c r="T445" i="10"/>
  <c r="BP434" i="10"/>
  <c r="T429" i="10"/>
  <c r="AB464" i="10"/>
  <c r="BX461" i="10"/>
  <c r="DT458" i="10"/>
  <c r="AB456" i="10"/>
  <c r="BX453" i="10"/>
  <c r="BP443" i="10"/>
  <c r="DL432" i="10"/>
  <c r="BP138" i="10"/>
  <c r="DT136" i="10"/>
  <c r="AJ135" i="10"/>
  <c r="CF123" i="10"/>
  <c r="T122" i="10"/>
  <c r="BP120" i="10"/>
  <c r="EJ112" i="10"/>
  <c r="BX111" i="10"/>
  <c r="T106" i="10"/>
  <c r="CF104" i="10"/>
  <c r="AB100" i="10"/>
  <c r="DL98" i="10"/>
  <c r="AJ68" i="10"/>
  <c r="BX449" i="10"/>
  <c r="DT438" i="10"/>
  <c r="AR145" i="10"/>
  <c r="DL143" i="10"/>
  <c r="AB142" i="10"/>
  <c r="BX134" i="10"/>
  <c r="EB132" i="10"/>
  <c r="AR131" i="10"/>
  <c r="EB118" i="10"/>
  <c r="BP117" i="10"/>
  <c r="EJ115" i="10"/>
  <c r="BX114" i="10"/>
  <c r="T94" i="10"/>
  <c r="CF92" i="10"/>
  <c r="AB91" i="10"/>
  <c r="DL85" i="10"/>
  <c r="AJ84" i="10"/>
  <c r="DT79" i="10"/>
  <c r="AR78" i="10"/>
  <c r="BP452" i="10"/>
  <c r="DL441" i="10"/>
  <c r="BX446" i="10"/>
  <c r="DL425" i="10"/>
  <c r="BP463" i="10"/>
  <c r="DL460" i="10"/>
  <c r="T458" i="10"/>
  <c r="BP455" i="10"/>
  <c r="DL450" i="10"/>
  <c r="T440" i="10"/>
  <c r="BX139" i="10"/>
  <c r="EB137" i="10"/>
  <c r="AR136" i="10"/>
  <c r="DL124" i="10"/>
  <c r="AB123" i="10"/>
  <c r="BX121" i="10"/>
  <c r="EJ113" i="10"/>
  <c r="BX112" i="10"/>
  <c r="T111" i="10"/>
  <c r="CF105" i="10"/>
  <c r="AB104" i="10"/>
  <c r="DL99" i="10"/>
  <c r="AJ98" i="10"/>
  <c r="DT67" i="10"/>
  <c r="AB446" i="10"/>
  <c r="BX435" i="10"/>
  <c r="DT144" i="10"/>
  <c r="AJ143" i="10"/>
  <c r="CF141" i="10"/>
  <c r="T134" i="10"/>
  <c r="BP132" i="10"/>
  <c r="EB119" i="10"/>
  <c r="BP118" i="10"/>
  <c r="EJ116" i="10"/>
  <c r="BX115" i="10"/>
  <c r="T114" i="10"/>
  <c r="CF93" i="10"/>
  <c r="AB92" i="10"/>
  <c r="DL90" i="10"/>
  <c r="AJ85" i="10"/>
  <c r="DT83" i="10"/>
  <c r="AR79" i="10"/>
  <c r="EB77" i="10"/>
  <c r="T449" i="10"/>
  <c r="BP438" i="10"/>
  <c r="AB433" i="10"/>
  <c r="BP422" i="10"/>
  <c r="BX462" i="10"/>
  <c r="DT459" i="10"/>
  <c r="AB457" i="10"/>
  <c r="BX454" i="10"/>
  <c r="BP447" i="10"/>
  <c r="DL436" i="10"/>
  <c r="T139" i="10"/>
  <c r="BP137" i="10"/>
  <c r="DT135" i="10"/>
  <c r="AJ124" i="10"/>
  <c r="CF122" i="10"/>
  <c r="T121" i="10"/>
  <c r="BX113" i="10"/>
  <c r="T112" i="10"/>
  <c r="CF106" i="10"/>
  <c r="AB105" i="10"/>
  <c r="DL100" i="10"/>
  <c r="AJ99" i="10"/>
  <c r="DT68" i="10"/>
  <c r="AR67" i="10"/>
  <c r="DT442" i="10"/>
  <c r="EB145" i="10"/>
  <c r="AR144" i="10"/>
  <c r="DL142" i="10"/>
  <c r="AB141" i="10"/>
  <c r="BX133" i="10"/>
  <c r="EB131" i="10"/>
  <c r="BP119" i="10"/>
  <c r="EJ117" i="10"/>
  <c r="BX116" i="10"/>
  <c r="T115" i="10"/>
  <c r="CF94" i="10"/>
  <c r="AB93" i="10"/>
  <c r="DL91" i="10"/>
  <c r="AJ90" i="10"/>
  <c r="DT84" i="10"/>
  <c r="AR83" i="10"/>
  <c r="EB78" i="10"/>
  <c r="BP77" i="10"/>
  <c r="DL445" i="10"/>
  <c r="T435" i="10"/>
  <c r="DL429" i="10"/>
  <c r="T419" i="10"/>
  <c r="BP408" i="10"/>
  <c r="DL397" i="10"/>
  <c r="AJ388" i="10"/>
  <c r="AB379" i="10"/>
  <c r="T370" i="10"/>
  <c r="DT360" i="10"/>
  <c r="DL351" i="10"/>
  <c r="BX342" i="10"/>
  <c r="BP333" i="10"/>
  <c r="DL324" i="10"/>
  <c r="DL316" i="10"/>
  <c r="DL308" i="10"/>
  <c r="DL300" i="10"/>
  <c r="DL292" i="10"/>
  <c r="DL284" i="10"/>
  <c r="DL276" i="10"/>
  <c r="DL268" i="10"/>
  <c r="DL260" i="10"/>
  <c r="DL252" i="10"/>
  <c r="DL244" i="10"/>
  <c r="DL236" i="10"/>
  <c r="AB230" i="10"/>
  <c r="CF226" i="10"/>
  <c r="T223" i="10"/>
  <c r="BX219" i="10"/>
  <c r="EB215" i="10"/>
  <c r="BP212" i="10"/>
  <c r="DT208" i="10"/>
  <c r="AJ205" i="10"/>
  <c r="DL201" i="10"/>
  <c r="AB198" i="10"/>
  <c r="CF194" i="10"/>
  <c r="T191" i="10"/>
  <c r="BX187" i="10"/>
  <c r="EB183" i="10"/>
  <c r="BP180" i="10"/>
  <c r="DT176" i="10"/>
  <c r="AJ173" i="10"/>
  <c r="DL169" i="10"/>
  <c r="AB166" i="10"/>
  <c r="CF162" i="10"/>
  <c r="T159" i="10"/>
  <c r="BX155" i="10"/>
  <c r="AB152" i="10"/>
  <c r="EB148" i="10"/>
  <c r="DL140" i="10"/>
  <c r="BP128" i="10"/>
  <c r="BP89" i="10"/>
  <c r="CF86" i="10"/>
  <c r="DL80" i="10"/>
  <c r="DT74" i="10"/>
  <c r="T63" i="10"/>
  <c r="AB57" i="10"/>
  <c r="EJ51" i="10"/>
  <c r="EB43" i="10"/>
  <c r="CF42" i="10"/>
  <c r="AJ41" i="10"/>
  <c r="EB36" i="10"/>
  <c r="CF35" i="10"/>
  <c r="AJ31" i="10"/>
  <c r="EB29" i="10"/>
  <c r="CF28" i="10"/>
  <c r="AZ27" i="10"/>
  <c r="T8" i="10"/>
  <c r="AR5" i="10"/>
  <c r="BP2" i="10"/>
  <c r="DT433" i="10"/>
  <c r="AB422" i="10"/>
  <c r="BX411" i="10"/>
  <c r="DT400" i="10"/>
  <c r="T391" i="10"/>
  <c r="DT381" i="10"/>
  <c r="DL372" i="10"/>
  <c r="BX363" i="10"/>
  <c r="BP354" i="10"/>
  <c r="AJ345" i="10"/>
  <c r="AB336" i="10"/>
  <c r="T327" i="10"/>
  <c r="T319" i="10"/>
  <c r="T311" i="10"/>
  <c r="T303" i="10"/>
  <c r="T295" i="10"/>
  <c r="T287" i="10"/>
  <c r="T279" i="10"/>
  <c r="T271" i="10"/>
  <c r="BP410" i="10"/>
  <c r="DL399" i="10"/>
  <c r="T390" i="10"/>
  <c r="DT380" i="10"/>
  <c r="DL371" i="10"/>
  <c r="BX362" i="10"/>
  <c r="BP353" i="10"/>
  <c r="AJ344" i="10"/>
  <c r="AB335" i="10"/>
  <c r="AB326" i="10"/>
  <c r="AB318" i="10"/>
  <c r="AB310" i="10"/>
  <c r="AB302" i="10"/>
  <c r="AB294" i="10"/>
  <c r="AB286" i="10"/>
  <c r="T739" i="10"/>
  <c r="DT697" i="10"/>
  <c r="DT628" i="10"/>
  <c r="BP514" i="10"/>
  <c r="BX468" i="10"/>
  <c r="DT547" i="10"/>
  <c r="DL496" i="10"/>
  <c r="T582" i="10"/>
  <c r="DT530" i="10"/>
  <c r="AB482" i="10"/>
  <c r="T565" i="10"/>
  <c r="DL538" i="10"/>
  <c r="DT525" i="10"/>
  <c r="T513" i="10"/>
  <c r="AB500" i="10"/>
  <c r="DL488" i="10"/>
  <c r="T478" i="10"/>
  <c r="BP467" i="10"/>
  <c r="BP456" i="10"/>
  <c r="BX138" i="10"/>
  <c r="AB122" i="10"/>
  <c r="AB106" i="10"/>
  <c r="AR68" i="10"/>
  <c r="DT143" i="10"/>
  <c r="BP131" i="10"/>
  <c r="CF114" i="10"/>
  <c r="DT85" i="10"/>
  <c r="T453" i="10"/>
  <c r="BX463" i="10"/>
  <c r="BP451" i="10"/>
  <c r="BP136" i="10"/>
  <c r="T120" i="10"/>
  <c r="AJ104" i="10"/>
  <c r="DT446" i="10"/>
  <c r="DL141" i="10"/>
  <c r="BX118" i="10"/>
  <c r="DL93" i="10"/>
  <c r="EB83" i="10"/>
  <c r="T439" i="10"/>
  <c r="T460" i="10"/>
  <c r="BP437" i="10"/>
  <c r="AR124" i="10"/>
  <c r="AB112" i="10"/>
  <c r="AR99" i="10"/>
  <c r="DT432" i="10"/>
  <c r="CF133" i="10"/>
  <c r="CF116" i="10"/>
  <c r="DT91" i="10"/>
  <c r="EJ78" i="10"/>
  <c r="BP430" i="10"/>
  <c r="BX456" i="10"/>
  <c r="CF138" i="10"/>
  <c r="AJ122" i="10"/>
  <c r="AJ106" i="10"/>
  <c r="BP68" i="10"/>
  <c r="EB143" i="10"/>
  <c r="BX131" i="10"/>
  <c r="DL114" i="10"/>
  <c r="EB85" i="10"/>
  <c r="T77" i="10"/>
  <c r="BP416" i="10"/>
  <c r="DT376" i="10"/>
  <c r="AJ340" i="10"/>
  <c r="DL306" i="10"/>
  <c r="DL274" i="10"/>
  <c r="DL242" i="10"/>
  <c r="AB222" i="10"/>
  <c r="EB207" i="10"/>
  <c r="DL193" i="10"/>
  <c r="BX179" i="10"/>
  <c r="AJ165" i="10"/>
  <c r="AR151" i="10"/>
  <c r="DL88" i="10"/>
  <c r="BX61" i="10"/>
  <c r="AJ42" i="10"/>
  <c r="EB30" i="10"/>
  <c r="BH7" i="10"/>
  <c r="BX419" i="10"/>
  <c r="BX379" i="10"/>
  <c r="T343" i="10"/>
  <c r="T309" i="10"/>
  <c r="T277" i="10"/>
  <c r="DL387" i="10"/>
  <c r="AB351" i="10"/>
  <c r="AB316" i="10"/>
  <c r="AB284" i="10"/>
  <c r="AB276" i="10"/>
  <c r="AB268" i="10"/>
  <c r="AB260" i="10"/>
  <c r="AB252" i="10"/>
  <c r="AB244" i="10"/>
  <c r="AB236" i="10"/>
  <c r="EB229" i="10"/>
  <c r="BP226" i="10"/>
  <c r="DT222" i="10"/>
  <c r="AJ219" i="10"/>
  <c r="DL215" i="10"/>
  <c r="AB212" i="10"/>
  <c r="CF208" i="10"/>
  <c r="T205" i="10"/>
  <c r="BX201" i="10"/>
  <c r="EB197" i="10"/>
  <c r="BP194" i="10"/>
  <c r="DT190" i="10"/>
  <c r="AJ187" i="10"/>
  <c r="DL183" i="10"/>
  <c r="AB180" i="10"/>
  <c r="CF176" i="10"/>
  <c r="T173" i="10"/>
  <c r="BX169" i="10"/>
  <c r="EB165" i="10"/>
  <c r="BP162" i="10"/>
  <c r="DT158" i="10"/>
  <c r="AJ155" i="10"/>
  <c r="EB151" i="10"/>
  <c r="DL148" i="10"/>
  <c r="BX140" i="10"/>
  <c r="AJ128" i="10"/>
  <c r="AJ89" i="10"/>
  <c r="BP86" i="10"/>
  <c r="BX80" i="10"/>
  <c r="CF74" i="10"/>
  <c r="DL62" i="10"/>
  <c r="DT56" i="10"/>
  <c r="CN51" i="10"/>
  <c r="DT43" i="10"/>
  <c r="BX42" i="10"/>
  <c r="AB41" i="10"/>
  <c r="DT36" i="10"/>
  <c r="BX35" i="10"/>
  <c r="AB31" i="10"/>
  <c r="DT29" i="10"/>
  <c r="BX28" i="10"/>
  <c r="AR27" i="10"/>
  <c r="EJ7" i="10"/>
  <c r="T5" i="10"/>
  <c r="AZ2" i="10"/>
  <c r="AB432" i="10"/>
  <c r="BX421" i="10"/>
  <c r="DT410" i="10"/>
  <c r="AB400" i="10"/>
  <c r="BP390" i="10"/>
  <c r="AJ381" i="10"/>
  <c r="AB372" i="10"/>
  <c r="T363" i="10"/>
  <c r="DT353" i="10"/>
  <c r="DL344" i="10"/>
  <c r="BX335" i="10"/>
  <c r="BX326" i="10"/>
  <c r="BX318" i="10"/>
  <c r="BX310" i="10"/>
  <c r="BX302" i="10"/>
  <c r="BX294" i="10"/>
  <c r="BX286" i="10"/>
  <c r="BX278" i="10"/>
  <c r="BX270" i="10"/>
  <c r="BP412" i="10"/>
  <c r="DL401" i="10"/>
  <c r="DL391" i="10"/>
  <c r="BX382" i="10"/>
  <c r="BP373" i="10"/>
  <c r="AJ364" i="10"/>
  <c r="AB355" i="10"/>
  <c r="T346" i="10"/>
  <c r="DT336" i="10"/>
  <c r="DL327" i="10"/>
  <c r="DL319" i="10"/>
  <c r="DL311" i="10"/>
  <c r="DL303" i="10"/>
  <c r="DL295" i="10"/>
  <c r="DL287" i="10"/>
  <c r="DL279" i="10"/>
  <c r="DL271" i="10"/>
  <c r="DL263" i="10"/>
  <c r="DL255" i="10"/>
  <c r="DL247" i="10"/>
  <c r="DL239" i="10"/>
  <c r="DL231" i="10"/>
  <c r="EB227" i="10"/>
  <c r="BP224" i="10"/>
  <c r="DT220" i="10"/>
  <c r="AJ217" i="10"/>
  <c r="DL213" i="10"/>
  <c r="AB210" i="10"/>
  <c r="CF206" i="10"/>
  <c r="T203" i="10"/>
  <c r="BX199" i="10"/>
  <c r="EB195" i="10"/>
  <c r="BP192" i="10"/>
  <c r="DT188" i="10"/>
  <c r="AJ185" i="10"/>
  <c r="DL181" i="10"/>
  <c r="AB178" i="10"/>
  <c r="CF174" i="10"/>
  <c r="T171" i="10"/>
  <c r="BX167" i="10"/>
  <c r="EB163" i="10"/>
  <c r="BP160" i="10"/>
  <c r="DT156" i="10"/>
  <c r="AR153" i="10"/>
  <c r="AB150" i="10"/>
  <c r="EB146" i="10"/>
  <c r="CF129" i="10"/>
  <c r="BP126" i="10"/>
  <c r="CF87" i="10"/>
  <c r="DT81" i="10"/>
  <c r="EB75" i="10"/>
  <c r="AJ65" i="10"/>
  <c r="AR59" i="10"/>
  <c r="DT53" i="10"/>
  <c r="CN48" i="10"/>
  <c r="T43" i="10"/>
  <c r="DL41" i="10"/>
  <c r="BP37" i="10"/>
  <c r="T36" i="10"/>
  <c r="DL31" i="10"/>
  <c r="BP30" i="10"/>
  <c r="T29" i="10"/>
  <c r="DT27" i="10"/>
  <c r="AB9" i="10"/>
  <c r="AZ6" i="10"/>
  <c r="BX3" i="10"/>
  <c r="DT449" i="10"/>
  <c r="AB426" i="10"/>
  <c r="BX415" i="10"/>
  <c r="DT404" i="10"/>
  <c r="BP394" i="10"/>
  <c r="AJ385" i="10"/>
  <c r="AB376" i="10"/>
  <c r="T367" i="10"/>
  <c r="DT357" i="10"/>
  <c r="DL348" i="10"/>
  <c r="BX339" i="10"/>
  <c r="BP330" i="10"/>
  <c r="T322" i="10"/>
  <c r="T314" i="10"/>
  <c r="T306" i="10"/>
  <c r="T298" i="10"/>
  <c r="T290" i="10"/>
  <c r="T282" i="10"/>
  <c r="T274" i="10"/>
  <c r="BP414" i="10"/>
  <c r="DL403" i="10"/>
  <c r="BP393" i="10"/>
  <c r="AJ384" i="10"/>
  <c r="AB375" i="10"/>
  <c r="T366" i="10"/>
  <c r="DT356" i="10"/>
  <c r="DL347" i="10"/>
  <c r="BX338" i="10"/>
  <c r="BP329" i="10"/>
  <c r="AB321" i="10"/>
  <c r="AB313" i="10"/>
  <c r="AB305" i="10"/>
  <c r="AB297" i="10"/>
  <c r="AB289" i="10"/>
  <c r="AB281" i="10"/>
  <c r="AB273" i="10"/>
  <c r="AB265" i="10"/>
  <c r="AB257" i="10"/>
  <c r="AB249" i="10"/>
  <c r="AB241" i="10"/>
  <c r="AB233" i="10"/>
  <c r="CF228" i="10"/>
  <c r="T225" i="10"/>
  <c r="BX221" i="10"/>
  <c r="EB217" i="10"/>
  <c r="BP214" i="10"/>
  <c r="DT210" i="10"/>
  <c r="AJ207" i="10"/>
  <c r="DL203" i="10"/>
  <c r="AB200" i="10"/>
  <c r="CF196" i="10"/>
  <c r="T193" i="10"/>
  <c r="BX189" i="10"/>
  <c r="EB185" i="10"/>
  <c r="BP182" i="10"/>
  <c r="DT178" i="10"/>
  <c r="AJ175" i="10"/>
  <c r="DL171" i="10"/>
  <c r="AB168" i="10"/>
  <c r="CF164" i="10"/>
  <c r="T161" i="10"/>
  <c r="BX157" i="10"/>
  <c r="EB153" i="10"/>
  <c r="DL150" i="10"/>
  <c r="BX147" i="10"/>
  <c r="AJ130" i="10"/>
  <c r="T127" i="10"/>
  <c r="AB88" i="10"/>
  <c r="AR82" i="10"/>
  <c r="BP76" i="10"/>
  <c r="AJ66" i="10"/>
  <c r="BP60" i="10"/>
  <c r="EB54" i="10"/>
  <c r="CN49" i="10"/>
  <c r="AR43" i="10"/>
  <c r="EJ41" i="10"/>
  <c r="CN37" i="10"/>
  <c r="AR36" i="10"/>
  <c r="EJ31" i="10"/>
  <c r="CN30" i="10"/>
  <c r="AR29" i="10"/>
  <c r="T28" i="10"/>
  <c r="DD9" i="10"/>
  <c r="DT6" i="10"/>
  <c r="EZ3" i="10"/>
  <c r="AZ1" i="10"/>
  <c r="AB428" i="10"/>
  <c r="BX417" i="10"/>
  <c r="DT406" i="10"/>
  <c r="AB396" i="10"/>
  <c r="T387" i="10"/>
  <c r="DT377" i="10"/>
  <c r="DL368" i="10"/>
  <c r="BX359" i="10"/>
  <c r="BP350" i="10"/>
  <c r="AJ341" i="10"/>
  <c r="AB332" i="10"/>
  <c r="BX323" i="10"/>
  <c r="BX315" i="10"/>
  <c r="BX307" i="10"/>
  <c r="BX299" i="10"/>
  <c r="BX291" i="10"/>
  <c r="BX283" i="10"/>
  <c r="BX275" i="10"/>
  <c r="T267" i="10"/>
  <c r="T259" i="10"/>
  <c r="T251" i="10"/>
  <c r="T243" i="10"/>
  <c r="T235" i="10"/>
  <c r="AR110" i="10"/>
  <c r="AR107" i="10"/>
  <c r="BP101" i="10"/>
  <c r="BX95" i="10"/>
  <c r="BX71" i="10"/>
  <c r="AR66" i="10"/>
  <c r="BX60" i="10"/>
  <c r="CF54" i="10"/>
  <c r="T49" i="10"/>
  <c r="AB8" i="10"/>
  <c r="DL5" i="10"/>
  <c r="BP657" i="10"/>
  <c r="DL646" i="10"/>
  <c r="DL577" i="10"/>
  <c r="DL501" i="10"/>
  <c r="AB586" i="10"/>
  <c r="T535" i="10"/>
  <c r="DL485" i="10"/>
  <c r="AB569" i="10"/>
  <c r="T518" i="10"/>
  <c r="BX471" i="10"/>
  <c r="AB552" i="10"/>
  <c r="BP535" i="10"/>
  <c r="DL522" i="10"/>
  <c r="DT509" i="10"/>
  <c r="T497" i="10"/>
  <c r="T486" i="10"/>
  <c r="BP475" i="10"/>
  <c r="BP464" i="10"/>
  <c r="DL453" i="10"/>
  <c r="EB136" i="10"/>
  <c r="BX120" i="10"/>
  <c r="DL104" i="10"/>
  <c r="AB450" i="10"/>
  <c r="AJ142" i="10"/>
  <c r="EJ118" i="10"/>
  <c r="AB94" i="10"/>
  <c r="AR84" i="10"/>
  <c r="BP442" i="10"/>
  <c r="DT460" i="10"/>
  <c r="DL440" i="10"/>
  <c r="DT124" i="10"/>
  <c r="CF112" i="10"/>
  <c r="DT99" i="10"/>
  <c r="AB436" i="10"/>
  <c r="AB134" i="10"/>
  <c r="T117" i="10"/>
  <c r="AJ92" i="10"/>
  <c r="BP79" i="10"/>
  <c r="DT435" i="10"/>
  <c r="BP457" i="10"/>
  <c r="AB139" i="10"/>
  <c r="DL122" i="10"/>
  <c r="DL106" i="10"/>
  <c r="EB68" i="10"/>
  <c r="BP144" i="10"/>
  <c r="T132" i="10"/>
  <c r="AB115" i="10"/>
  <c r="AR90" i="10"/>
  <c r="BX77" i="10"/>
  <c r="BX464" i="10"/>
  <c r="DT453" i="10"/>
  <c r="T137" i="10"/>
  <c r="CF120" i="10"/>
  <c r="DT104" i="10"/>
  <c r="DT450" i="10"/>
  <c r="AR142" i="10"/>
  <c r="T119" i="10"/>
  <c r="AJ94" i="10"/>
  <c r="BP84" i="10"/>
  <c r="T443" i="10"/>
  <c r="DL405" i="10"/>
  <c r="DL367" i="10"/>
  <c r="AB331" i="10"/>
  <c r="DL298" i="10"/>
  <c r="DL266" i="10"/>
  <c r="DL234" i="10"/>
  <c r="CF218" i="10"/>
  <c r="BP204" i="10"/>
  <c r="AB190" i="10"/>
  <c r="EB175" i="10"/>
  <c r="DL161" i="10"/>
  <c r="AB148" i="10"/>
  <c r="EB82" i="10"/>
  <c r="EJ55" i="10"/>
  <c r="EB37" i="10"/>
  <c r="CF29" i="10"/>
  <c r="CF4" i="10"/>
  <c r="DT408" i="10"/>
  <c r="BP370" i="10"/>
  <c r="DT333" i="10"/>
  <c r="T301" i="10"/>
  <c r="BP418" i="10"/>
  <c r="BX378" i="10"/>
  <c r="T342" i="10"/>
  <c r="AB308" i="10"/>
  <c r="AB282" i="10"/>
  <c r="AB274" i="10"/>
  <c r="AB266" i="10"/>
  <c r="AB258" i="10"/>
  <c r="AB250" i="10"/>
  <c r="AB242" i="10"/>
  <c r="AB234" i="10"/>
  <c r="T229" i="10"/>
  <c r="BX225" i="10"/>
  <c r="EB221" i="10"/>
  <c r="BP218" i="10"/>
  <c r="DT214" i="10"/>
  <c r="AJ211" i="10"/>
  <c r="DL207" i="10"/>
  <c r="AB204" i="10"/>
  <c r="CF200" i="10"/>
  <c r="T197" i="10"/>
  <c r="BX193" i="10"/>
  <c r="EB189" i="10"/>
  <c r="BP186" i="10"/>
  <c r="DT182" i="10"/>
  <c r="AJ179" i="10"/>
  <c r="DL175" i="10"/>
  <c r="AB172" i="10"/>
  <c r="CF168" i="10"/>
  <c r="T165" i="10"/>
  <c r="BX161" i="10"/>
  <c r="EB157" i="10"/>
  <c r="BP154" i="10"/>
  <c r="AB151" i="10"/>
  <c r="EB147" i="10"/>
  <c r="CF130" i="10"/>
  <c r="BP127" i="10"/>
  <c r="BX88" i="10"/>
  <c r="DL82" i="10"/>
  <c r="DT76" i="10"/>
  <c r="EJ66" i="10"/>
  <c r="AB61" i="10"/>
  <c r="CF55" i="10"/>
  <c r="AR50" i="10"/>
  <c r="BX43" i="10"/>
  <c r="AB42" i="10"/>
  <c r="DT37" i="10"/>
  <c r="BX36" i="10"/>
  <c r="AB35" i="10"/>
  <c r="DT30" i="10"/>
  <c r="BX29" i="10"/>
  <c r="AJ28" i="10"/>
  <c r="ER9" i="10"/>
  <c r="AJ7" i="10"/>
  <c r="AZ4" i="10"/>
  <c r="CV1" i="10"/>
  <c r="BX429" i="10"/>
  <c r="DT418" i="10"/>
  <c r="AB408" i="10"/>
  <c r="BX397" i="10"/>
  <c r="AB388" i="10"/>
  <c r="T379" i="10"/>
  <c r="DT369" i="10"/>
  <c r="DL360" i="10"/>
  <c r="BX351" i="10"/>
  <c r="BP342" i="10"/>
  <c r="AJ333" i="10"/>
  <c r="BX324" i="10"/>
  <c r="BX316" i="10"/>
  <c r="BX308" i="10"/>
  <c r="BX300" i="10"/>
  <c r="BX292" i="10"/>
  <c r="BX284" i="10"/>
  <c r="BX276" i="10"/>
  <c r="BP420" i="10"/>
  <c r="DL409" i="10"/>
  <c r="T399" i="10"/>
  <c r="BP389" i="10"/>
  <c r="AJ380" i="10"/>
  <c r="AB371" i="10"/>
  <c r="T362" i="10"/>
  <c r="DT352" i="10"/>
  <c r="DL343" i="10"/>
  <c r="BX334" i="10"/>
  <c r="DL325" i="10"/>
  <c r="DL317" i="10"/>
  <c r="DL309" i="10"/>
  <c r="DL301" i="10"/>
  <c r="DL293" i="10"/>
  <c r="DL285" i="10"/>
  <c r="DL277" i="10"/>
  <c r="DL269" i="10"/>
  <c r="DL261" i="10"/>
  <c r="DL253" i="10"/>
  <c r="DL245" i="10"/>
  <c r="DL237" i="10"/>
  <c r="CF230" i="10"/>
  <c r="T227" i="10"/>
  <c r="BX223" i="10"/>
  <c r="EB219" i="10"/>
  <c r="BP216" i="10"/>
  <c r="DT212" i="10"/>
  <c r="AJ209" i="10"/>
  <c r="DL205" i="10"/>
  <c r="AB202" i="10"/>
  <c r="CF198" i="10"/>
  <c r="T195" i="10"/>
  <c r="BX191" i="10"/>
  <c r="EB187" i="10"/>
  <c r="BP184" i="10"/>
  <c r="DT180" i="10"/>
  <c r="AJ177" i="10"/>
  <c r="DL173" i="10"/>
  <c r="AB170" i="10"/>
  <c r="CF166" i="10"/>
  <c r="T163" i="10"/>
  <c r="BX159" i="10"/>
  <c r="EB155" i="10"/>
  <c r="BX152" i="10"/>
  <c r="AR149" i="10"/>
  <c r="AB146" i="10"/>
  <c r="DT128" i="10"/>
  <c r="DT89" i="10"/>
  <c r="EJ86" i="10"/>
  <c r="T81" i="10"/>
  <c r="AB75" i="10"/>
  <c r="DT63" i="10"/>
  <c r="EB57" i="10"/>
  <c r="CN52" i="10"/>
  <c r="T48" i="10"/>
  <c r="DL42" i="10"/>
  <c r="BP41" i="10"/>
  <c r="T37" i="10"/>
  <c r="DL35" i="10"/>
  <c r="BP31" i="10"/>
  <c r="T30" i="10"/>
  <c r="DL28" i="10"/>
  <c r="BX27" i="10"/>
  <c r="BP8" i="10"/>
  <c r="CN5" i="10"/>
  <c r="DT2" i="10"/>
  <c r="AB439" i="10"/>
  <c r="BX423" i="10"/>
  <c r="DT412" i="10"/>
  <c r="AB402" i="10"/>
  <c r="AB392" i="10"/>
  <c r="T383" i="10"/>
  <c r="DT373" i="10"/>
  <c r="DL364" i="10"/>
  <c r="BX355" i="10"/>
  <c r="BP346" i="10"/>
  <c r="AJ337" i="10"/>
  <c r="AB328" i="10"/>
  <c r="T320" i="10"/>
  <c r="T312" i="10"/>
  <c r="T304" i="10"/>
  <c r="T296" i="10"/>
  <c r="T288" i="10"/>
  <c r="T280" i="10"/>
  <c r="T272" i="10"/>
  <c r="DL411" i="10"/>
  <c r="T401" i="10"/>
  <c r="AB391" i="10"/>
  <c r="T382" i="10"/>
  <c r="DT372" i="10"/>
  <c r="DL363" i="10"/>
  <c r="BX354" i="10"/>
  <c r="BP345" i="10"/>
  <c r="AJ336" i="10"/>
  <c r="AB327" i="10"/>
  <c r="AB319" i="10"/>
  <c r="AB311" i="10"/>
  <c r="AB303" i="10"/>
  <c r="AB295" i="10"/>
  <c r="AB287" i="10"/>
  <c r="AB279" i="10"/>
  <c r="AB271" i="10"/>
  <c r="AB263" i="10"/>
  <c r="AB255" i="10"/>
  <c r="AB247" i="10"/>
  <c r="AB239" i="10"/>
  <c r="AJ231" i="10"/>
  <c r="DL227" i="10"/>
  <c r="AB224" i="10"/>
  <c r="CF220" i="10"/>
  <c r="T217" i="10"/>
  <c r="BX213" i="10"/>
  <c r="EB209" i="10"/>
  <c r="BP206" i="10"/>
  <c r="DT202" i="10"/>
  <c r="AJ199" i="10"/>
  <c r="DL195" i="10"/>
  <c r="AB192" i="10"/>
  <c r="CF188" i="10"/>
  <c r="T185" i="10"/>
  <c r="BX181" i="10"/>
  <c r="EB177" i="10"/>
  <c r="BP174" i="10"/>
  <c r="DT170" i="10"/>
  <c r="AJ167" i="10"/>
  <c r="DL163" i="10"/>
  <c r="AB160" i="10"/>
  <c r="CF156" i="10"/>
  <c r="AB153" i="10"/>
  <c r="EB149" i="10"/>
  <c r="DL146" i="10"/>
  <c r="BP129" i="10"/>
  <c r="AJ126" i="10"/>
  <c r="BP87" i="10"/>
  <c r="CF81" i="10"/>
  <c r="DL75" i="10"/>
  <c r="EB64" i="10"/>
  <c r="EJ58" i="10"/>
  <c r="BX53" i="10"/>
  <c r="AR48" i="10"/>
  <c r="EJ42" i="10"/>
  <c r="CN41" i="10"/>
  <c r="AR37" i="10"/>
  <c r="EJ35" i="10"/>
  <c r="CN31" i="10"/>
  <c r="AR30" i="10"/>
  <c r="EJ28" i="10"/>
  <c r="DL27" i="10"/>
  <c r="EJ8" i="10"/>
  <c r="AB6" i="10"/>
  <c r="AZ3" i="10"/>
  <c r="AB447" i="10"/>
  <c r="BX425" i="10"/>
  <c r="DT414" i="10"/>
  <c r="AB404" i="10"/>
  <c r="DT393" i="10"/>
  <c r="DL384" i="10"/>
  <c r="BX375" i="10"/>
  <c r="BP366" i="10"/>
  <c r="AJ357" i="10"/>
  <c r="AB348" i="10"/>
  <c r="T339" i="10"/>
  <c r="DT329" i="10"/>
  <c r="BX321" i="10"/>
  <c r="BX313" i="10"/>
  <c r="BX305" i="10"/>
  <c r="BX297" i="10"/>
  <c r="BX289" i="10"/>
  <c r="BX281" i="10"/>
  <c r="BX273" i="10"/>
  <c r="T265" i="10"/>
  <c r="T257" i="10"/>
  <c r="T249" i="10"/>
  <c r="T241" i="10"/>
  <c r="T233" i="10"/>
  <c r="CF109" i="10"/>
  <c r="CF103" i="10"/>
  <c r="DL97" i="10"/>
  <c r="DL73" i="10"/>
  <c r="DT70" i="10"/>
  <c r="AB669" i="10"/>
  <c r="BP595" i="10"/>
  <c r="T540" i="10"/>
  <c r="DT489" i="10"/>
  <c r="BP573" i="10"/>
  <c r="AB522" i="10"/>
  <c r="T475" i="10"/>
  <c r="BP556" i="10"/>
  <c r="AB505" i="10"/>
  <c r="DL590" i="10"/>
  <c r="DT545" i="10"/>
  <c r="AB532" i="10"/>
  <c r="BP519" i="10"/>
  <c r="DL506" i="10"/>
  <c r="T494" i="10"/>
  <c r="BP483" i="10"/>
  <c r="DL472" i="10"/>
  <c r="DL461" i="10"/>
  <c r="T444" i="10"/>
  <c r="AR135" i="10"/>
  <c r="T113" i="10"/>
  <c r="AJ100" i="10"/>
  <c r="BX439" i="10"/>
  <c r="CF134" i="10"/>
  <c r="BX117" i="10"/>
  <c r="DL92" i="10"/>
  <c r="EB79" i="10"/>
  <c r="AB449" i="10"/>
  <c r="AB458" i="10"/>
  <c r="CF139" i="10"/>
  <c r="AJ123" i="10"/>
  <c r="AB111" i="10"/>
  <c r="AR98" i="10"/>
  <c r="EB144" i="10"/>
  <c r="BX132" i="10"/>
  <c r="CF115" i="10"/>
  <c r="DT90" i="10"/>
  <c r="EJ77" i="10"/>
  <c r="T423" i="10"/>
  <c r="DL454" i="10"/>
  <c r="BX137" i="10"/>
  <c r="AB121" i="10"/>
  <c r="AJ105" i="10"/>
  <c r="BP67" i="10"/>
  <c r="DT142" i="10"/>
  <c r="BX119" i="10"/>
  <c r="DL94" i="10"/>
  <c r="EB84" i="10"/>
  <c r="BP446" i="10"/>
  <c r="DT461" i="10"/>
  <c r="DL444" i="10"/>
  <c r="BP135" i="10"/>
  <c r="AB113" i="10"/>
  <c r="AR100" i="10"/>
  <c r="AB440" i="10"/>
  <c r="DL134" i="10"/>
  <c r="CF117" i="10"/>
  <c r="DT92" i="10"/>
  <c r="EJ79" i="10"/>
  <c r="DT451" i="10"/>
  <c r="AB395" i="10"/>
  <c r="BX358" i="10"/>
  <c r="DL322" i="10"/>
  <c r="DL290" i="10"/>
  <c r="DL258" i="10"/>
  <c r="AJ229" i="10"/>
  <c r="T215" i="10"/>
  <c r="DT200" i="10"/>
  <c r="CF186" i="10"/>
  <c r="BP172" i="10"/>
  <c r="AB158" i="10"/>
  <c r="DT130" i="10"/>
  <c r="EJ76" i="10"/>
  <c r="CN50" i="10"/>
  <c r="CF36" i="10"/>
  <c r="AR28" i="10"/>
  <c r="DT1" i="10"/>
  <c r="AB398" i="10"/>
  <c r="AJ361" i="10"/>
  <c r="T325" i="10"/>
  <c r="T293" i="10"/>
  <c r="DL407" i="10"/>
  <c r="BP369" i="10"/>
  <c r="DT332" i="10"/>
  <c r="AB300" i="10"/>
  <c r="AB280" i="10"/>
  <c r="AB272" i="10"/>
  <c r="AB264" i="10"/>
  <c r="AB256" i="10"/>
  <c r="AB248" i="10"/>
  <c r="AB240" i="10"/>
  <c r="AB232" i="10"/>
  <c r="AB228" i="10"/>
  <c r="CF224" i="10"/>
  <c r="T221" i="10"/>
  <c r="BX217" i="10"/>
  <c r="EB213" i="10"/>
  <c r="BP210" i="10"/>
  <c r="DT206" i="10"/>
  <c r="AJ203" i="10"/>
  <c r="DL199" i="10"/>
  <c r="AB196" i="10"/>
  <c r="CF192" i="10"/>
  <c r="T189" i="10"/>
  <c r="BX185" i="10"/>
  <c r="EB181" i="10"/>
  <c r="BP178" i="10"/>
  <c r="DT174" i="10"/>
  <c r="AJ171" i="10"/>
  <c r="DL167" i="10"/>
  <c r="AB164" i="10"/>
  <c r="CF160" i="10"/>
  <c r="T157" i="10"/>
  <c r="BX153" i="10"/>
  <c r="AR150" i="10"/>
  <c r="AB147" i="10"/>
  <c r="DT129" i="10"/>
  <c r="CF126" i="10"/>
  <c r="DT87" i="10"/>
  <c r="EJ81" i="10"/>
  <c r="T76" i="10"/>
  <c r="CF65" i="10"/>
  <c r="DL59" i="10"/>
  <c r="AB54" i="10"/>
  <c r="EJ48" i="10"/>
  <c r="AB43" i="10"/>
  <c r="DT41" i="10"/>
  <c r="BX37" i="10"/>
  <c r="AB36" i="10"/>
  <c r="DT31" i="10"/>
  <c r="BX30" i="10"/>
  <c r="AB29" i="10"/>
  <c r="EB27" i="10"/>
  <c r="BH9" i="10"/>
  <c r="BX6" i="10"/>
  <c r="CV3" i="10"/>
  <c r="BX452" i="10"/>
  <c r="DT426" i="10"/>
  <c r="AB416" i="10"/>
  <c r="BX405" i="10"/>
  <c r="T395" i="10"/>
  <c r="DT385" i="10"/>
  <c r="DL376" i="10"/>
  <c r="BX367" i="10"/>
  <c r="BP358" i="10"/>
  <c r="AJ349" i="10"/>
  <c r="AB340" i="10"/>
  <c r="T331" i="10"/>
  <c r="BX322" i="10"/>
  <c r="BX314" i="10"/>
  <c r="BX306" i="10"/>
  <c r="BX298" i="10"/>
  <c r="BX290" i="10"/>
  <c r="BX282" i="10"/>
  <c r="BX274" i="10"/>
  <c r="DL417" i="10"/>
  <c r="T407" i="10"/>
  <c r="BP396" i="10"/>
  <c r="AB387" i="10"/>
  <c r="T378" i="10"/>
  <c r="DT368" i="10"/>
  <c r="DL359" i="10"/>
  <c r="BX350" i="10"/>
  <c r="BP341" i="10"/>
  <c r="AJ332" i="10"/>
  <c r="DL323" i="10"/>
  <c r="DL315" i="10"/>
  <c r="DL307" i="10"/>
  <c r="DL299" i="10"/>
  <c r="DL291" i="10"/>
  <c r="DL283" i="10"/>
  <c r="DL275" i="10"/>
  <c r="DL267" i="10"/>
  <c r="DL259" i="10"/>
  <c r="DL251" i="10"/>
  <c r="DL243" i="10"/>
  <c r="DL235" i="10"/>
  <c r="DL229" i="10"/>
  <c r="AB226" i="10"/>
  <c r="CF222" i="10"/>
  <c r="T219" i="10"/>
  <c r="BX215" i="10"/>
  <c r="EB211" i="10"/>
  <c r="BP208" i="10"/>
  <c r="DT204" i="10"/>
  <c r="AJ201" i="10"/>
  <c r="DL197" i="10"/>
  <c r="AB194" i="10"/>
  <c r="CF190" i="10"/>
  <c r="T187" i="10"/>
  <c r="BX183" i="10"/>
  <c r="EB179" i="10"/>
  <c r="BP176" i="10"/>
  <c r="DT172" i="10"/>
  <c r="AJ169" i="10"/>
  <c r="DL165" i="10"/>
  <c r="AB162" i="10"/>
  <c r="CF158" i="10"/>
  <c r="T155" i="10"/>
  <c r="DL151" i="10"/>
  <c r="BX148" i="10"/>
  <c r="AR140" i="10"/>
  <c r="T128" i="10"/>
  <c r="T89" i="10"/>
  <c r="AJ86" i="10"/>
  <c r="AR80" i="10"/>
  <c r="BP74" i="10"/>
  <c r="AR62" i="10"/>
  <c r="BP56" i="10"/>
  <c r="AR51" i="10"/>
  <c r="DL43" i="10"/>
  <c r="BP42" i="10"/>
  <c r="T41" i="10"/>
  <c r="DL36" i="10"/>
  <c r="BP35" i="10"/>
  <c r="T31" i="10"/>
  <c r="DL29" i="10"/>
  <c r="BP28" i="10"/>
  <c r="AJ27" i="10"/>
  <c r="DL7" i="10"/>
  <c r="EB4" i="10"/>
  <c r="AB2" i="10"/>
  <c r="BX431" i="10"/>
  <c r="DT420" i="10"/>
  <c r="AB410" i="10"/>
  <c r="BX399" i="10"/>
  <c r="DT389" i="10"/>
  <c r="DL380" i="10"/>
  <c r="BX371" i="10"/>
  <c r="BP362" i="10"/>
  <c r="AJ353" i="10"/>
  <c r="AB344" i="10"/>
  <c r="T335" i="10"/>
  <c r="T326" i="10"/>
  <c r="T318" i="10"/>
  <c r="T310" i="10"/>
  <c r="T302" i="10"/>
  <c r="T294" i="10"/>
  <c r="T286" i="10"/>
  <c r="T278" i="10"/>
  <c r="DL419" i="10"/>
  <c r="T409" i="10"/>
  <c r="BP398" i="10"/>
  <c r="DT388" i="10"/>
  <c r="DL379" i="10"/>
  <c r="BX370" i="10"/>
  <c r="BP361" i="10"/>
  <c r="AJ352" i="10"/>
  <c r="AB343" i="10"/>
  <c r="T334" i="10"/>
  <c r="AB325" i="10"/>
  <c r="AB317" i="10"/>
  <c r="AB309" i="10"/>
  <c r="AB301" i="10"/>
  <c r="AB293" i="10"/>
  <c r="AB285" i="10"/>
  <c r="AB277" i="10"/>
  <c r="AB269" i="10"/>
  <c r="AB261" i="10"/>
  <c r="AB253" i="10"/>
  <c r="AB245" i="10"/>
  <c r="AB237" i="10"/>
  <c r="BP230" i="10"/>
  <c r="DT226" i="10"/>
  <c r="AJ223" i="10"/>
  <c r="DL219" i="10"/>
  <c r="AB216" i="10"/>
  <c r="CF212" i="10"/>
  <c r="T209" i="10"/>
  <c r="BX205" i="10"/>
  <c r="EB201" i="10"/>
  <c r="BP198" i="10"/>
  <c r="DT194" i="10"/>
  <c r="AJ191" i="10"/>
  <c r="DL187" i="10"/>
  <c r="AB184" i="10"/>
  <c r="CF180" i="10"/>
  <c r="T177" i="10"/>
  <c r="BX173" i="10"/>
  <c r="EB169" i="10"/>
  <c r="BP166" i="10"/>
  <c r="DT162" i="10"/>
  <c r="AJ159" i="10"/>
  <c r="DL155" i="10"/>
  <c r="AR152" i="10"/>
  <c r="AB149" i="10"/>
  <c r="EB140" i="10"/>
  <c r="CF128" i="10"/>
  <c r="CF89" i="10"/>
  <c r="DT86" i="10"/>
  <c r="EB80" i="10"/>
  <c r="EJ74" i="10"/>
  <c r="BP63" i="10"/>
  <c r="BX57" i="10"/>
  <c r="AR52" i="10"/>
  <c r="EJ43" i="10"/>
  <c r="CN42" i="10"/>
  <c r="AR41" i="10"/>
  <c r="EJ36" i="10"/>
  <c r="CN35" i="10"/>
  <c r="AR31" i="10"/>
  <c r="EJ29" i="10"/>
  <c r="CN28" i="10"/>
  <c r="BP27" i="10"/>
  <c r="AR8" i="10"/>
  <c r="BP5" i="10"/>
  <c r="CV2" i="10"/>
  <c r="BX436" i="10"/>
  <c r="DT422" i="10"/>
  <c r="AB412" i="10"/>
  <c r="BX401" i="10"/>
  <c r="BX391" i="10"/>
  <c r="BP382" i="10"/>
  <c r="AJ373" i="10"/>
  <c r="AB364" i="10"/>
  <c r="T355" i="10"/>
  <c r="DT345" i="10"/>
  <c r="DL336" i="10"/>
  <c r="BX327" i="10"/>
  <c r="BX319" i="10"/>
  <c r="BX311" i="10"/>
  <c r="BX303" i="10"/>
  <c r="BX295" i="10"/>
  <c r="BX287" i="10"/>
  <c r="BX279" i="10"/>
  <c r="BX271" i="10"/>
  <c r="T263" i="10"/>
  <c r="T255" i="10"/>
  <c r="T247" i="10"/>
  <c r="T239" i="10"/>
  <c r="DT125" i="10"/>
  <c r="EB108" i="10"/>
  <c r="EB102" i="10"/>
  <c r="EJ96" i="10"/>
  <c r="EJ72" i="10"/>
  <c r="T70" i="10"/>
  <c r="AB63" i="10"/>
  <c r="CF57" i="10"/>
  <c r="DL51" i="10"/>
  <c r="AZ9" i="10"/>
  <c r="EJ6" i="10"/>
  <c r="AB613" i="10"/>
  <c r="DL560" i="10"/>
  <c r="DT492" i="10"/>
  <c r="AB516" i="10"/>
  <c r="T470" i="10"/>
  <c r="CF111" i="10"/>
  <c r="T116" i="10"/>
  <c r="BX455" i="10"/>
  <c r="EB67" i="10"/>
  <c r="AR85" i="10"/>
  <c r="EB135" i="10"/>
  <c r="AJ141" i="10"/>
  <c r="DL435" i="10"/>
  <c r="DL111" i="10"/>
  <c r="AB116" i="10"/>
  <c r="T386" i="10"/>
  <c r="DL250" i="10"/>
  <c r="T183" i="10"/>
  <c r="T74" i="10"/>
  <c r="AB430" i="10"/>
  <c r="T285" i="10"/>
  <c r="AB292" i="10"/>
  <c r="AB254" i="10"/>
  <c r="AJ227" i="10"/>
  <c r="T213" i="10"/>
  <c r="DT198" i="10"/>
  <c r="CF184" i="10"/>
  <c r="BP170" i="10"/>
  <c r="AB156" i="10"/>
  <c r="T129" i="10"/>
  <c r="AR75" i="10"/>
  <c r="AB48" i="10"/>
  <c r="DT35" i="10"/>
  <c r="CF27" i="10"/>
  <c r="DT441" i="10"/>
  <c r="DL392" i="10"/>
  <c r="AB356" i="10"/>
  <c r="BX320" i="10"/>
  <c r="BX288" i="10"/>
  <c r="BP404" i="10"/>
  <c r="BX366" i="10"/>
  <c r="T330" i="10"/>
  <c r="DL297" i="10"/>
  <c r="DL265" i="10"/>
  <c r="DL233" i="10"/>
  <c r="AB218" i="10"/>
  <c r="EB203" i="10"/>
  <c r="DL189" i="10"/>
  <c r="BX175" i="10"/>
  <c r="AJ161" i="10"/>
  <c r="DL147" i="10"/>
  <c r="BX82" i="10"/>
  <c r="AJ55" i="10"/>
  <c r="DL37" i="10"/>
  <c r="BP29" i="10"/>
  <c r="AJ4" i="10"/>
  <c r="BX407" i="10"/>
  <c r="AJ369" i="10"/>
  <c r="DL332" i="10"/>
  <c r="T300" i="10"/>
  <c r="T417" i="10"/>
  <c r="BP377" i="10"/>
  <c r="DT340" i="10"/>
  <c r="AB307" i="10"/>
  <c r="AB275" i="10"/>
  <c r="AB243" i="10"/>
  <c r="BP222" i="10"/>
  <c r="AB208" i="10"/>
  <c r="EB193" i="10"/>
  <c r="DL179" i="10"/>
  <c r="BX165" i="10"/>
  <c r="BX151" i="10"/>
  <c r="EB88" i="10"/>
  <c r="EB61" i="10"/>
  <c r="AR42" i="10"/>
  <c r="EJ30" i="10"/>
  <c r="CN7" i="10"/>
  <c r="AB420" i="10"/>
  <c r="AB380" i="10"/>
  <c r="BX343" i="10"/>
  <c r="BX309" i="10"/>
  <c r="BX277" i="10"/>
  <c r="T245" i="10"/>
  <c r="AB102" i="10"/>
  <c r="CF64" i="10"/>
  <c r="AJ53" i="10"/>
  <c r="BX7" i="10"/>
  <c r="ER3" i="10"/>
  <c r="BH1" i="10"/>
  <c r="T428" i="10"/>
  <c r="BP417" i="10"/>
  <c r="DL406" i="10"/>
  <c r="T396" i="10"/>
  <c r="DT386" i="10"/>
  <c r="DL377" i="10"/>
  <c r="BX368" i="10"/>
  <c r="BP359" i="10"/>
  <c r="AJ350" i="10"/>
  <c r="AB341" i="10"/>
  <c r="T332" i="10"/>
  <c r="BP323" i="10"/>
  <c r="BP315" i="10"/>
  <c r="BP307" i="10"/>
  <c r="BP299" i="10"/>
  <c r="BP291" i="10"/>
  <c r="BP283" i="10"/>
  <c r="BP275" i="10"/>
  <c r="BP267" i="10"/>
  <c r="BP259" i="10"/>
  <c r="BP251" i="10"/>
  <c r="BP243" i="10"/>
  <c r="BP235" i="10"/>
  <c r="CF229" i="10"/>
  <c r="T226" i="10"/>
  <c r="BX222" i="10"/>
  <c r="EB218" i="10"/>
  <c r="BP215" i="10"/>
  <c r="DT211" i="10"/>
  <c r="AJ208" i="10"/>
  <c r="DL204" i="10"/>
  <c r="AB201" i="10"/>
  <c r="CF197" i="10"/>
  <c r="T194" i="10"/>
  <c r="BX190" i="10"/>
  <c r="EB186" i="10"/>
  <c r="BP183" i="10"/>
  <c r="DT179" i="10"/>
  <c r="AJ176" i="10"/>
  <c r="DL172" i="10"/>
  <c r="AB169" i="10"/>
  <c r="CF165" i="10"/>
  <c r="T162" i="10"/>
  <c r="BX158" i="10"/>
  <c r="EB154" i="10"/>
  <c r="CF151" i="10"/>
  <c r="BP148" i="10"/>
  <c r="AJ140" i="10"/>
  <c r="AB128" i="10"/>
  <c r="EJ88" i="10"/>
  <c r="EJ82" i="10"/>
  <c r="T80" i="10"/>
  <c r="AB74" i="10"/>
  <c r="DL61" i="10"/>
  <c r="DT55" i="10"/>
  <c r="AB50" i="10"/>
  <c r="AB47" i="10"/>
  <c r="DT45" i="10"/>
  <c r="BX44" i="10"/>
  <c r="AB40" i="10"/>
  <c r="DT38" i="10"/>
  <c r="BX34" i="10"/>
  <c r="AB33" i="10"/>
  <c r="DT26" i="10"/>
  <c r="CF25" i="10"/>
  <c r="AZ24" i="10"/>
  <c r="AB23" i="10"/>
  <c r="EB21" i="10"/>
  <c r="BX262" i="10"/>
  <c r="BX254" i="10"/>
  <c r="BX246" i="10"/>
  <c r="BX238" i="10"/>
  <c r="CF125" i="10"/>
  <c r="DL108" i="10"/>
  <c r="DL102" i="10"/>
  <c r="DT96" i="10"/>
  <c r="DT72" i="10"/>
  <c r="EB69" i="10"/>
  <c r="DT62" i="10"/>
  <c r="AJ57" i="10"/>
  <c r="BP51" i="10"/>
  <c r="AJ9" i="10"/>
  <c r="DL6" i="10"/>
  <c r="BP4" i="10"/>
  <c r="EB1" i="10"/>
  <c r="T430" i="10"/>
  <c r="BP419" i="10"/>
  <c r="DL408" i="10"/>
  <c r="T398" i="10"/>
  <c r="BX388" i="10"/>
  <c r="BP379" i="10"/>
  <c r="AJ370" i="10"/>
  <c r="AB361" i="10"/>
  <c r="T352" i="10"/>
  <c r="DT342" i="10"/>
  <c r="DL333" i="10"/>
  <c r="EB324" i="10"/>
  <c r="EB316" i="10"/>
  <c r="EB308" i="10"/>
  <c r="EB300" i="10"/>
  <c r="EB292" i="10"/>
  <c r="EB284" i="10"/>
  <c r="EB276" i="10"/>
  <c r="EB268" i="10"/>
  <c r="EB260" i="10"/>
  <c r="EB252" i="10"/>
  <c r="EB244" i="10"/>
  <c r="EB236" i="10"/>
  <c r="AJ230" i="10"/>
  <c r="DL226" i="10"/>
  <c r="AB223" i="10"/>
  <c r="CF219" i="10"/>
  <c r="T216" i="10"/>
  <c r="BX212" i="10"/>
  <c r="EB208" i="10"/>
  <c r="BP205" i="10"/>
  <c r="DT201" i="10"/>
  <c r="AJ198" i="10"/>
  <c r="DL194" i="10"/>
  <c r="AB191" i="10"/>
  <c r="CF187" i="10"/>
  <c r="T184" i="10"/>
  <c r="BX180" i="10"/>
  <c r="EB176" i="10"/>
  <c r="BP173" i="10"/>
  <c r="DT169" i="10"/>
  <c r="AJ166" i="10"/>
  <c r="DL162" i="10"/>
  <c r="AB159" i="10"/>
  <c r="CF155" i="10"/>
  <c r="AJ152" i="10"/>
  <c r="T149" i="10"/>
  <c r="DT140" i="10"/>
  <c r="DL128" i="10"/>
  <c r="BX89" i="10"/>
  <c r="BX86" i="10"/>
  <c r="CF80" i="10"/>
  <c r="DL74" i="10"/>
  <c r="EB62" i="10"/>
  <c r="EJ56" i="10"/>
  <c r="AB51" i="10"/>
  <c r="BP47" i="10"/>
  <c r="T46" i="10"/>
  <c r="DL44" i="10"/>
  <c r="BP40" i="10"/>
  <c r="T39" i="10"/>
  <c r="DL34" i="10"/>
  <c r="BP33" i="10"/>
  <c r="T32" i="10"/>
  <c r="DT25" i="10"/>
  <c r="CF24" i="10"/>
  <c r="AZ23" i="10"/>
  <c r="AB22" i="10"/>
  <c r="T266" i="10"/>
  <c r="T258" i="10"/>
  <c r="T250" i="10"/>
  <c r="T242" i="10"/>
  <c r="T234" i="10"/>
  <c r="EJ109" i="10"/>
  <c r="EJ103" i="10"/>
  <c r="T101" i="10"/>
  <c r="AB95" i="10"/>
  <c r="AB71" i="10"/>
  <c r="AR65" i="10"/>
  <c r="DT59" i="10"/>
  <c r="EB53" i="10"/>
  <c r="BP48" i="10"/>
  <c r="DT7" i="10"/>
  <c r="BX5" i="10"/>
  <c r="EZ2" i="10"/>
  <c r="BX442" i="10"/>
  <c r="T424" i="10"/>
  <c r="BP413" i="10"/>
  <c r="DL402" i="10"/>
  <c r="BX392" i="10"/>
  <c r="BP383" i="10"/>
  <c r="AJ374" i="10"/>
  <c r="AB365" i="10"/>
  <c r="T356" i="10"/>
  <c r="DT346" i="10"/>
  <c r="DL337" i="10"/>
  <c r="BX328" i="10"/>
  <c r="BP320" i="10"/>
  <c r="BP312" i="10"/>
  <c r="BP304" i="10"/>
  <c r="BP296" i="10"/>
  <c r="BP288" i="10"/>
  <c r="BP280" i="10"/>
  <c r="BP272" i="10"/>
  <c r="BP264" i="10"/>
  <c r="BP256" i="10"/>
  <c r="BP248" i="10"/>
  <c r="BP240" i="10"/>
  <c r="BP232" i="10"/>
  <c r="AJ228" i="10"/>
  <c r="DL224" i="10"/>
  <c r="AB221" i="10"/>
  <c r="CF217" i="10"/>
  <c r="T214" i="10"/>
  <c r="BX210" i="10"/>
  <c r="EB206" i="10"/>
  <c r="BP203" i="10"/>
  <c r="DT199" i="10"/>
  <c r="AJ196" i="10"/>
  <c r="DL192" i="10"/>
  <c r="AB189" i="10"/>
  <c r="CF185" i="10"/>
  <c r="T182" i="10"/>
  <c r="BX178" i="10"/>
  <c r="EB174" i="10"/>
  <c r="BP171" i="10"/>
  <c r="DT167" i="10"/>
  <c r="AJ164" i="10"/>
  <c r="DL160" i="10"/>
  <c r="AB157" i="10"/>
  <c r="CF153" i="10"/>
  <c r="BP150" i="10"/>
  <c r="AJ147" i="10"/>
  <c r="AB130" i="10"/>
  <c r="EB126" i="10"/>
  <c r="EB87" i="10"/>
  <c r="EB81" i="10"/>
  <c r="EJ75" i="10"/>
  <c r="BP65" i="10"/>
  <c r="BX59" i="10"/>
  <c r="CN53" i="10"/>
  <c r="EJ47" i="10"/>
  <c r="CN46" i="10"/>
  <c r="AR45" i="10"/>
  <c r="EJ40" i="10"/>
  <c r="CN39" i="10"/>
  <c r="AR38" i="10"/>
  <c r="EJ33" i="10"/>
  <c r="CN32" i="10"/>
  <c r="AZ26" i="10"/>
  <c r="AB25" i="10"/>
  <c r="EB23" i="10"/>
  <c r="CN22" i="10"/>
  <c r="BX269" i="10"/>
  <c r="BX261" i="10"/>
  <c r="BX253" i="10"/>
  <c r="BX245" i="10"/>
  <c r="BX237" i="10"/>
  <c r="AJ125" i="10"/>
  <c r="AR108" i="10"/>
  <c r="AR102" i="10"/>
  <c r="BP96" i="10"/>
  <c r="BP72" i="10"/>
  <c r="BX69" i="10"/>
  <c r="T62" i="10"/>
  <c r="BX56" i="10"/>
  <c r="DL50" i="10"/>
  <c r="EB8" i="10"/>
  <c r="CF6" i="10"/>
  <c r="T680" i="10"/>
  <c r="BP509" i="10"/>
  <c r="DT577" i="10"/>
  <c r="BP503" i="10"/>
  <c r="T459" i="10"/>
  <c r="DT98" i="10"/>
  <c r="AJ91" i="10"/>
  <c r="T138" i="10"/>
  <c r="AR143" i="10"/>
  <c r="DL449" i="10"/>
  <c r="CF113" i="10"/>
  <c r="T118" i="10"/>
  <c r="AB459" i="10"/>
  <c r="EB98" i="10"/>
  <c r="AR91" i="10"/>
  <c r="BP349" i="10"/>
  <c r="DL225" i="10"/>
  <c r="DT168" i="10"/>
  <c r="CF43" i="10"/>
  <c r="DL388" i="10"/>
  <c r="T397" i="10"/>
  <c r="AB278" i="10"/>
  <c r="AB246" i="10"/>
  <c r="DL223" i="10"/>
  <c r="BX209" i="10"/>
  <c r="AJ195" i="10"/>
  <c r="T181" i="10"/>
  <c r="DT166" i="10"/>
  <c r="DL152" i="10"/>
  <c r="EJ89" i="10"/>
  <c r="AB64" i="10"/>
  <c r="DT42" i="10"/>
  <c r="BX31" i="10"/>
  <c r="CF8" i="10"/>
  <c r="AB424" i="10"/>
  <c r="BX383" i="10"/>
  <c r="T347" i="10"/>
  <c r="BX312" i="10"/>
  <c r="BX280" i="10"/>
  <c r="T394" i="10"/>
  <c r="BP357" i="10"/>
  <c r="DL321" i="10"/>
  <c r="DL289" i="10"/>
  <c r="DL257" i="10"/>
  <c r="DT228" i="10"/>
  <c r="CF214" i="10"/>
  <c r="BP200" i="10"/>
  <c r="AB186" i="10"/>
  <c r="EB171" i="10"/>
  <c r="DL157" i="10"/>
  <c r="BP130" i="10"/>
  <c r="CF76" i="10"/>
  <c r="EJ49" i="10"/>
  <c r="BP36" i="10"/>
  <c r="AB28" i="10"/>
  <c r="BX1" i="10"/>
  <c r="DT396" i="10"/>
  <c r="AB360" i="10"/>
  <c r="T324" i="10"/>
  <c r="T292" i="10"/>
  <c r="BP406" i="10"/>
  <c r="AJ368" i="10"/>
  <c r="DL331" i="10"/>
  <c r="AB299" i="10"/>
  <c r="AB267" i="10"/>
  <c r="AB235" i="10"/>
  <c r="DT218" i="10"/>
  <c r="CF204" i="10"/>
  <c r="BP190" i="10"/>
  <c r="AB176" i="10"/>
  <c r="EB161" i="10"/>
  <c r="AR148" i="10"/>
  <c r="T86" i="10"/>
  <c r="T56" i="10"/>
  <c r="EJ37" i="10"/>
  <c r="CN29" i="10"/>
  <c r="DD4" i="10"/>
  <c r="BX409" i="10"/>
  <c r="T371" i="10"/>
  <c r="BP334" i="10"/>
  <c r="BX301" i="10"/>
  <c r="T269" i="10"/>
  <c r="T237" i="10"/>
  <c r="AJ96" i="10"/>
  <c r="EJ61" i="10"/>
  <c r="BP50" i="10"/>
  <c r="BH6" i="10"/>
  <c r="BH3" i="10"/>
  <c r="DT447" i="10"/>
  <c r="BP425" i="10"/>
  <c r="DL414" i="10"/>
  <c r="T404" i="10"/>
  <c r="DL393" i="10"/>
  <c r="BX384" i="10"/>
  <c r="BP375" i="10"/>
  <c r="AJ366" i="10"/>
  <c r="AB357" i="10"/>
  <c r="T348" i="10"/>
  <c r="DT338" i="10"/>
  <c r="DL329" i="10"/>
  <c r="BP321" i="10"/>
  <c r="BP313" i="10"/>
  <c r="BP305" i="10"/>
  <c r="BP297" i="10"/>
  <c r="BP289" i="10"/>
  <c r="BP281" i="10"/>
  <c r="BP273" i="10"/>
  <c r="BP265" i="10"/>
  <c r="BP257" i="10"/>
  <c r="BP249" i="10"/>
  <c r="BP241" i="10"/>
  <c r="BP233" i="10"/>
  <c r="DL228" i="10"/>
  <c r="AB225" i="10"/>
  <c r="CF221" i="10"/>
  <c r="T218" i="10"/>
  <c r="BX214" i="10"/>
  <c r="EB210" i="10"/>
  <c r="BP207" i="10"/>
  <c r="DT203" i="10"/>
  <c r="AJ200" i="10"/>
  <c r="DL196" i="10"/>
  <c r="AB193" i="10"/>
  <c r="CF189" i="10"/>
  <c r="T186" i="10"/>
  <c r="BX182" i="10"/>
  <c r="EB178" i="10"/>
  <c r="BP175" i="10"/>
  <c r="DT171" i="10"/>
  <c r="AJ168" i="10"/>
  <c r="DL164" i="10"/>
  <c r="AB161" i="10"/>
  <c r="CF157" i="10"/>
  <c r="T154" i="10"/>
  <c r="DT150" i="10"/>
  <c r="CF147" i="10"/>
  <c r="BX130" i="10"/>
  <c r="AR127" i="10"/>
  <c r="AJ88" i="10"/>
  <c r="AJ82" i="10"/>
  <c r="AR76" i="10"/>
  <c r="T66" i="10"/>
  <c r="AJ60" i="10"/>
  <c r="AR54" i="10"/>
  <c r="DT48" i="10"/>
  <c r="DT46" i="10"/>
  <c r="BX45" i="10"/>
  <c r="AB44" i="10"/>
  <c r="DT39" i="10"/>
  <c r="BX38" i="10"/>
  <c r="AB34" i="10"/>
  <c r="DT32" i="10"/>
  <c r="BX26" i="10"/>
  <c r="AR25" i="10"/>
  <c r="T24" i="10"/>
  <c r="DT22" i="10"/>
  <c r="BX268" i="10"/>
  <c r="BX260" i="10"/>
  <c r="BX252" i="10"/>
  <c r="BX244" i="10"/>
  <c r="BX236" i="10"/>
  <c r="EB110" i="10"/>
  <c r="EB107" i="10"/>
  <c r="EJ101" i="10"/>
  <c r="T96" i="10"/>
  <c r="T72" i="10"/>
  <c r="AB69" i="10"/>
  <c r="CF61" i="10"/>
  <c r="DL55" i="10"/>
  <c r="T50" i="10"/>
  <c r="CV8" i="10"/>
  <c r="AJ6" i="10"/>
  <c r="EB3" i="10"/>
  <c r="AJ1" i="10"/>
  <c r="BP427" i="10"/>
  <c r="DL416" i="10"/>
  <c r="T406" i="10"/>
  <c r="BP395" i="10"/>
  <c r="AJ386" i="10"/>
  <c r="AB377" i="10"/>
  <c r="T368" i="10"/>
  <c r="DT358" i="10"/>
  <c r="DL349" i="10"/>
  <c r="BX340" i="10"/>
  <c r="BP331" i="10"/>
  <c r="EB322" i="10"/>
  <c r="EB314" i="10"/>
  <c r="EB306" i="10"/>
  <c r="EB298" i="10"/>
  <c r="EB290" i="10"/>
  <c r="EB282" i="10"/>
  <c r="EB274" i="10"/>
  <c r="EB266" i="10"/>
  <c r="EB258" i="10"/>
  <c r="EB250" i="10"/>
  <c r="EB242" i="10"/>
  <c r="EB234" i="10"/>
  <c r="BP229" i="10"/>
  <c r="DT225" i="10"/>
  <c r="AJ222" i="10"/>
  <c r="DL218" i="10"/>
  <c r="AB215" i="10"/>
  <c r="CF211" i="10"/>
  <c r="T208" i="10"/>
  <c r="BX204" i="10"/>
  <c r="EB200" i="10"/>
  <c r="BP197" i="10"/>
  <c r="DT193" i="10"/>
  <c r="AJ190" i="10"/>
  <c r="DL186" i="10"/>
  <c r="AB183" i="10"/>
  <c r="CF179" i="10"/>
  <c r="T176" i="10"/>
  <c r="BX172" i="10"/>
  <c r="EB168" i="10"/>
  <c r="BP165" i="10"/>
  <c r="DT161" i="10"/>
  <c r="AJ158" i="10"/>
  <c r="DL154" i="10"/>
  <c r="BP151" i="10"/>
  <c r="AJ148" i="10"/>
  <c r="T140" i="10"/>
  <c r="EB127" i="10"/>
  <c r="DT88" i="10"/>
  <c r="DT82" i="10"/>
  <c r="EB76" i="10"/>
  <c r="AB67" i="10"/>
  <c r="AR61" i="10"/>
  <c r="BP55" i="10"/>
  <c r="DT49" i="10"/>
  <c r="T47" i="10"/>
  <c r="DL45" i="10"/>
  <c r="BP44" i="10"/>
  <c r="T40" i="10"/>
  <c r="DL38" i="10"/>
  <c r="BP34" i="10"/>
  <c r="T33" i="10"/>
  <c r="DL26" i="10"/>
  <c r="BX25" i="10"/>
  <c r="AR24" i="10"/>
  <c r="T23" i="10"/>
  <c r="DT21" i="10"/>
  <c r="T264" i="10"/>
  <c r="T256" i="10"/>
  <c r="T248" i="10"/>
  <c r="T240" i="10"/>
  <c r="T232" i="10"/>
  <c r="AJ109" i="10"/>
  <c r="AJ103" i="10"/>
  <c r="AR97" i="10"/>
  <c r="AR73" i="10"/>
  <c r="BP70" i="10"/>
  <c r="EB63" i="10"/>
  <c r="AR58" i="10"/>
  <c r="BP52" i="10"/>
  <c r="CN9" i="10"/>
  <c r="AR7" i="10"/>
  <c r="EJ4" i="10"/>
  <c r="BH2" i="10"/>
  <c r="T432" i="10"/>
  <c r="BP421" i="10"/>
  <c r="DL410" i="10"/>
  <c r="T400" i="10"/>
  <c r="AJ390" i="10"/>
  <c r="AB381" i="10"/>
  <c r="T372" i="10"/>
  <c r="DT362" i="10"/>
  <c r="DL353" i="10"/>
  <c r="BX344" i="10"/>
  <c r="BP335" i="10"/>
  <c r="BP326" i="10"/>
  <c r="BP318" i="10"/>
  <c r="BP310" i="10"/>
  <c r="BP302" i="10"/>
  <c r="BP294" i="10"/>
  <c r="BP286" i="10"/>
  <c r="BP278" i="10"/>
  <c r="BP270" i="10"/>
  <c r="BP262" i="10"/>
  <c r="BP254" i="10"/>
  <c r="BP246" i="10"/>
  <c r="BP238" i="10"/>
  <c r="EB230" i="10"/>
  <c r="BP227" i="10"/>
  <c r="DT223" i="10"/>
  <c r="AJ220" i="10"/>
  <c r="DL216" i="10"/>
  <c r="AB213" i="10"/>
  <c r="CF209" i="10"/>
  <c r="T206" i="10"/>
  <c r="BX202" i="10"/>
  <c r="EB198" i="10"/>
  <c r="BP195" i="10"/>
  <c r="DT191" i="10"/>
  <c r="AJ188" i="10"/>
  <c r="DL184" i="10"/>
  <c r="AB181" i="10"/>
  <c r="CF177" i="10"/>
  <c r="T174" i="10"/>
  <c r="BX170" i="10"/>
  <c r="EB166" i="10"/>
  <c r="BP163" i="10"/>
  <c r="DT159" i="10"/>
  <c r="AJ156" i="10"/>
  <c r="DT152" i="10"/>
  <c r="CF149" i="10"/>
  <c r="BP146" i="10"/>
  <c r="AR129" i="10"/>
  <c r="AB126" i="10"/>
  <c r="AB87" i="10"/>
  <c r="AB81" i="10"/>
  <c r="AJ75" i="10"/>
  <c r="EJ63" i="10"/>
  <c r="T58" i="10"/>
  <c r="AB52" i="10"/>
  <c r="CN47" i="10"/>
  <c r="AR46" i="10"/>
  <c r="EJ44" i="10"/>
  <c r="CN40" i="10"/>
  <c r="AR39" i="10"/>
  <c r="EJ34" i="10"/>
  <c r="CN33" i="10"/>
  <c r="AR32" i="10"/>
  <c r="T26" i="10"/>
  <c r="DT24" i="10"/>
  <c r="CF23" i="10"/>
  <c r="AZ22" i="10"/>
  <c r="BX267" i="10"/>
  <c r="BX259" i="10"/>
  <c r="BX251" i="10"/>
  <c r="BX243" i="10"/>
  <c r="BX235" i="10"/>
  <c r="BX110" i="10"/>
  <c r="BX107" i="10"/>
  <c r="CF101" i="10"/>
  <c r="DL95" i="10"/>
  <c r="DL71" i="10"/>
  <c r="DL66" i="10"/>
  <c r="EB60" i="10"/>
  <c r="EJ54" i="10"/>
  <c r="BP49" i="10"/>
  <c r="AB527" i="10"/>
  <c r="DT594" i="10"/>
  <c r="DT541" i="10"/>
  <c r="BP491" i="10"/>
  <c r="BP433" i="10"/>
  <c r="BP145" i="10"/>
  <c r="BP78" i="10"/>
  <c r="CF121" i="10"/>
  <c r="EJ119" i="10"/>
  <c r="DL462" i="10"/>
  <c r="DT100" i="10"/>
  <c r="AJ93" i="10"/>
  <c r="T434" i="10"/>
  <c r="BX145" i="10"/>
  <c r="BX78" i="10"/>
  <c r="DL314" i="10"/>
  <c r="BX211" i="10"/>
  <c r="CF154" i="10"/>
  <c r="AJ35" i="10"/>
  <c r="AB352" i="10"/>
  <c r="AJ360" i="10"/>
  <c r="AB270" i="10"/>
  <c r="AB238" i="10"/>
  <c r="AB220" i="10"/>
  <c r="EB205" i="10"/>
  <c r="DL191" i="10"/>
  <c r="BX177" i="10"/>
  <c r="AJ163" i="10"/>
  <c r="BX149" i="10"/>
  <c r="T87" i="10"/>
  <c r="AJ58" i="10"/>
  <c r="BX41" i="10"/>
  <c r="AB30" i="10"/>
  <c r="DT5" i="10"/>
  <c r="BX413" i="10"/>
  <c r="BP374" i="10"/>
  <c r="DT337" i="10"/>
  <c r="BX304" i="10"/>
  <c r="BX272" i="10"/>
  <c r="DT384" i="10"/>
  <c r="AJ348" i="10"/>
  <c r="DL313" i="10"/>
  <c r="DL281" i="10"/>
  <c r="DL249" i="10"/>
  <c r="AJ225" i="10"/>
  <c r="T211" i="10"/>
  <c r="DT196" i="10"/>
  <c r="CF182" i="10"/>
  <c r="BP168" i="10"/>
  <c r="AB154" i="10"/>
  <c r="AJ127" i="10"/>
  <c r="CF66" i="10"/>
  <c r="BP43" i="10"/>
  <c r="T35" i="10"/>
  <c r="EB9" i="10"/>
  <c r="DT428" i="10"/>
  <c r="BX387" i="10"/>
  <c r="T351" i="10"/>
  <c r="T316" i="10"/>
  <c r="T284" i="10"/>
  <c r="DL395" i="10"/>
  <c r="AB359" i="10"/>
  <c r="AB323" i="10"/>
  <c r="AB291" i="10"/>
  <c r="AB259" i="10"/>
  <c r="BX229" i="10"/>
  <c r="AJ215" i="10"/>
  <c r="T201" i="10"/>
  <c r="DT186" i="10"/>
  <c r="CF172" i="10"/>
  <c r="BP158" i="10"/>
  <c r="AB140" i="10"/>
  <c r="AB80" i="10"/>
  <c r="EJ50" i="10"/>
  <c r="CN36" i="10"/>
  <c r="AZ28" i="10"/>
  <c r="ER1" i="10"/>
  <c r="DT398" i="10"/>
  <c r="DT361" i="10"/>
  <c r="BX325" i="10"/>
  <c r="BX293" i="10"/>
  <c r="T261" i="10"/>
  <c r="T125" i="10"/>
  <c r="AJ72" i="10"/>
  <c r="T59" i="10"/>
  <c r="EJ9" i="10"/>
  <c r="AB5" i="10"/>
  <c r="DD2" i="10"/>
  <c r="AB437" i="10"/>
  <c r="DL422" i="10"/>
  <c r="T412" i="10"/>
  <c r="BP401" i="10"/>
  <c r="BP391" i="10"/>
  <c r="AJ382" i="10"/>
  <c r="AB373" i="10"/>
  <c r="T364" i="10"/>
  <c r="DT354" i="10"/>
  <c r="DL345" i="10"/>
  <c r="BX336" i="10"/>
  <c r="BP327" i="10"/>
  <c r="BP319" i="10"/>
  <c r="BP311" i="10"/>
  <c r="BP303" i="10"/>
  <c r="BP295" i="10"/>
  <c r="BP287" i="10"/>
  <c r="BP279" i="10"/>
  <c r="BP271" i="10"/>
  <c r="BP263" i="10"/>
  <c r="BP255" i="10"/>
  <c r="BP247" i="10"/>
  <c r="BP239" i="10"/>
  <c r="BP231" i="10"/>
  <c r="DT227" i="10"/>
  <c r="AJ224" i="10"/>
  <c r="DL220" i="10"/>
  <c r="AB217" i="10"/>
  <c r="CF213" i="10"/>
  <c r="T210" i="10"/>
  <c r="BX206" i="10"/>
  <c r="EB202" i="10"/>
  <c r="BP199" i="10"/>
  <c r="DT195" i="10"/>
  <c r="AJ192" i="10"/>
  <c r="DL188" i="10"/>
  <c r="AB185" i="10"/>
  <c r="CF181" i="10"/>
  <c r="T178" i="10"/>
  <c r="BX174" i="10"/>
  <c r="EB170" i="10"/>
  <c r="BP167" i="10"/>
  <c r="DT163" i="10"/>
  <c r="AJ160" i="10"/>
  <c r="DL156" i="10"/>
  <c r="AJ153" i="10"/>
  <c r="T150" i="10"/>
  <c r="DT146" i="10"/>
  <c r="DL129" i="10"/>
  <c r="BX126" i="10"/>
  <c r="BX87" i="10"/>
  <c r="BX81" i="10"/>
  <c r="CF75" i="10"/>
  <c r="DL64" i="10"/>
  <c r="DT58" i="10"/>
  <c r="DT52" i="10"/>
  <c r="DT47" i="10"/>
  <c r="BX46" i="10"/>
  <c r="AB45" i="10"/>
  <c r="DT40" i="10"/>
  <c r="BX39" i="10"/>
  <c r="AB38" i="10"/>
  <c r="DT33" i="10"/>
  <c r="BX32" i="10"/>
  <c r="AJ26" i="10"/>
  <c r="EJ24" i="10"/>
  <c r="DL23" i="10"/>
  <c r="BX22" i="10"/>
  <c r="BX266" i="10"/>
  <c r="BX258" i="10"/>
  <c r="BX250" i="10"/>
  <c r="BX242" i="10"/>
  <c r="BX234" i="10"/>
  <c r="AB110" i="10"/>
  <c r="AB107" i="10"/>
  <c r="AJ101" i="10"/>
  <c r="AR95" i="10"/>
  <c r="AR71" i="10"/>
  <c r="DL65" i="10"/>
  <c r="AB60" i="10"/>
  <c r="AJ54" i="10"/>
  <c r="DL48" i="10"/>
  <c r="ER7" i="10"/>
  <c r="CV5" i="10"/>
  <c r="AJ3" i="10"/>
  <c r="AB445" i="10"/>
  <c r="DL424" i="10"/>
  <c r="T414" i="10"/>
  <c r="BP403" i="10"/>
  <c r="AB393" i="10"/>
  <c r="T384" i="10"/>
  <c r="DT374" i="10"/>
  <c r="DL365" i="10"/>
  <c r="BX356" i="10"/>
  <c r="BP347" i="10"/>
  <c r="AJ338" i="10"/>
  <c r="AB329" i="10"/>
  <c r="EB320" i="10"/>
  <c r="EB312" i="10"/>
  <c r="EB304" i="10"/>
  <c r="EB296" i="10"/>
  <c r="EB288" i="10"/>
  <c r="EB280" i="10"/>
  <c r="EB272" i="10"/>
  <c r="EB264" i="10"/>
  <c r="EB256" i="10"/>
  <c r="EB248" i="10"/>
  <c r="EB240" i="10"/>
  <c r="EB232" i="10"/>
  <c r="BX228" i="10"/>
  <c r="EB224" i="10"/>
  <c r="BP221" i="10"/>
  <c r="DT217" i="10"/>
  <c r="AJ214" i="10"/>
  <c r="DL210" i="10"/>
  <c r="AB207" i="10"/>
  <c r="CF203" i="10"/>
  <c r="T200" i="10"/>
  <c r="BX196" i="10"/>
  <c r="EB192" i="10"/>
  <c r="BP189" i="10"/>
  <c r="DT185" i="10"/>
  <c r="AJ182" i="10"/>
  <c r="DL178" i="10"/>
  <c r="AB175" i="10"/>
  <c r="CF171" i="10"/>
  <c r="T168" i="10"/>
  <c r="BX164" i="10"/>
  <c r="EB160" i="10"/>
  <c r="BP157" i="10"/>
  <c r="DT153" i="10"/>
  <c r="CF150" i="10"/>
  <c r="BP147" i="10"/>
  <c r="AR130" i="10"/>
  <c r="AB127" i="10"/>
  <c r="T88" i="10"/>
  <c r="T82" i="10"/>
  <c r="AB76" i="10"/>
  <c r="DT65" i="10"/>
  <c r="EB59" i="10"/>
  <c r="EJ53" i="10"/>
  <c r="BX48" i="10"/>
  <c r="DL46" i="10"/>
  <c r="BP45" i="10"/>
  <c r="T44" i="10"/>
  <c r="DL39" i="10"/>
  <c r="BP38" i="10"/>
  <c r="T34" i="10"/>
  <c r="DL32" i="10"/>
  <c r="BP26" i="10"/>
  <c r="AJ25" i="10"/>
  <c r="EJ23" i="10"/>
  <c r="DL22" i="10"/>
  <c r="T270" i="10"/>
  <c r="T262" i="10"/>
  <c r="T254" i="10"/>
  <c r="T246" i="10"/>
  <c r="T238" i="10"/>
  <c r="BP125" i="10"/>
  <c r="BX108" i="10"/>
  <c r="BX102" i="10"/>
  <c r="CF96" i="10"/>
  <c r="CF72" i="10"/>
  <c r="DL69" i="10"/>
  <c r="BP62" i="10"/>
  <c r="EB56" i="10"/>
  <c r="T51" i="10"/>
  <c r="EZ8" i="10"/>
  <c r="CV6" i="10"/>
  <c r="AR4" i="10"/>
  <c r="DD1" i="10"/>
  <c r="BP429" i="10"/>
  <c r="DL418" i="10"/>
  <c r="T408" i="10"/>
  <c r="BP397" i="10"/>
  <c r="T388" i="10"/>
  <c r="DT378" i="10"/>
  <c r="DL369" i="10"/>
  <c r="BX360" i="10"/>
  <c r="BP351" i="10"/>
  <c r="AJ342" i="10"/>
  <c r="AB333" i="10"/>
  <c r="BP324" i="10"/>
  <c r="BP316" i="10"/>
  <c r="BP308" i="10"/>
  <c r="BP300" i="10"/>
  <c r="BP292" i="10"/>
  <c r="BP284" i="10"/>
  <c r="BP276" i="10"/>
  <c r="BP268" i="10"/>
  <c r="BP260" i="10"/>
  <c r="BP252" i="10"/>
  <c r="BP244" i="10"/>
  <c r="BP236" i="10"/>
  <c r="T230" i="10"/>
  <c r="BX226" i="10"/>
  <c r="EB222" i="10"/>
  <c r="BP219" i="10"/>
  <c r="DT215" i="10"/>
  <c r="AJ212" i="10"/>
  <c r="DL208" i="10"/>
  <c r="AB205" i="10"/>
  <c r="CF201" i="10"/>
  <c r="T198" i="10"/>
  <c r="BX194" i="10"/>
  <c r="EB190" i="10"/>
  <c r="BP187" i="10"/>
  <c r="DT183" i="10"/>
  <c r="AJ180" i="10"/>
  <c r="DL176" i="10"/>
  <c r="AB173" i="10"/>
  <c r="CF169" i="10"/>
  <c r="T166" i="10"/>
  <c r="BX162" i="10"/>
  <c r="EB158" i="10"/>
  <c r="BP155" i="10"/>
  <c r="T152" i="10"/>
  <c r="DT148" i="10"/>
  <c r="CF140" i="10"/>
  <c r="BX128" i="10"/>
  <c r="AR89" i="10"/>
  <c r="AR86" i="10"/>
  <c r="BP80" i="10"/>
  <c r="BX74" i="10"/>
  <c r="BX62" i="10"/>
  <c r="CF56" i="10"/>
  <c r="DT50" i="10"/>
  <c r="AR47" i="10"/>
  <c r="EJ45" i="10"/>
  <c r="CN44" i="10"/>
  <c r="AR40" i="10"/>
  <c r="EJ38" i="10"/>
  <c r="CN34" i="10"/>
  <c r="AR33" i="10"/>
  <c r="EJ26" i="10"/>
  <c r="DL25" i="10"/>
  <c r="BX24" i="10"/>
  <c r="AR23" i="10"/>
  <c r="T22" i="10"/>
  <c r="BX265" i="10"/>
  <c r="BX257" i="10"/>
  <c r="BX249" i="10"/>
  <c r="BX241" i="10"/>
  <c r="BX233" i="10"/>
  <c r="DT109" i="10"/>
  <c r="DT103" i="10"/>
  <c r="EB97" i="10"/>
  <c r="EB73" i="10"/>
  <c r="EJ70" i="10"/>
  <c r="EJ64" i="10"/>
  <c r="BP59" i="10"/>
  <c r="CF53" i="10"/>
  <c r="EZ9" i="10"/>
  <c r="CV7" i="10"/>
  <c r="AZ5" i="10"/>
  <c r="AJ49" i="10"/>
  <c r="DT54" i="10"/>
  <c r="DL60" i="10"/>
  <c r="BX66" i="10"/>
  <c r="BP71" i="10"/>
  <c r="AJ95" i="10"/>
  <c r="AB101" i="10"/>
  <c r="T107" i="10"/>
  <c r="EB109" i="10"/>
  <c r="DT233" i="10"/>
  <c r="DT241" i="10"/>
  <c r="DT249" i="10"/>
  <c r="DT257" i="10"/>
  <c r="DT265" i="10"/>
  <c r="DT273" i="10"/>
  <c r="DT281" i="10"/>
  <c r="DT289" i="10"/>
  <c r="DT297" i="10"/>
  <c r="DT305" i="10"/>
  <c r="DT313" i="10"/>
  <c r="DT321" i="10"/>
  <c r="AB330" i="10"/>
  <c r="AJ339" i="10"/>
  <c r="BP348" i="10"/>
  <c r="BX357" i="10"/>
  <c r="DL366" i="10"/>
  <c r="DT375" i="10"/>
  <c r="T385" i="10"/>
  <c r="AB394" i="10"/>
  <c r="BX404" i="10"/>
  <c r="AB415" i="10"/>
  <c r="DT425" i="10"/>
  <c r="BX448" i="10"/>
  <c r="BP3" i="10"/>
  <c r="AR6" i="10"/>
  <c r="T9" i="10"/>
  <c r="CV10" i="10"/>
  <c r="CF11" i="10"/>
  <c r="CF12" i="10"/>
  <c r="CF13" i="10"/>
  <c r="CN14" i="10"/>
  <c r="CV15" i="10"/>
  <c r="DT16" i="10"/>
  <c r="EJ17" i="10"/>
  <c r="T19" i="10"/>
  <c r="AR20" i="10"/>
  <c r="BX21" i="10"/>
  <c r="DL53" i="10"/>
  <c r="CF59" i="10"/>
  <c r="BX65" i="10"/>
  <c r="EB70" i="10"/>
  <c r="DT73" i="10"/>
  <c r="CF97" i="10"/>
  <c r="BX103" i="10"/>
  <c r="AR109" i="10"/>
  <c r="AJ232" i="10"/>
  <c r="AJ240" i="10"/>
  <c r="AJ248" i="10"/>
  <c r="AJ256" i="10"/>
  <c r="AJ264" i="10"/>
  <c r="AJ272" i="10"/>
  <c r="AJ280" i="10"/>
  <c r="AJ288" i="10"/>
  <c r="AJ296" i="10"/>
  <c r="AJ304" i="10"/>
  <c r="AJ312" i="10"/>
  <c r="AJ320" i="10"/>
  <c r="BP328" i="10"/>
  <c r="BX337" i="10"/>
  <c r="DL346" i="10"/>
  <c r="DT355" i="10"/>
  <c r="T365" i="10"/>
  <c r="AB374" i="10"/>
  <c r="AJ383" i="10"/>
  <c r="BP392" i="10"/>
  <c r="BX402" i="10"/>
  <c r="AB413" i="10"/>
  <c r="DT423" i="10"/>
  <c r="BX440" i="10"/>
  <c r="EJ2" i="10"/>
  <c r="DD5" i="10"/>
  <c r="CN8" i="10"/>
  <c r="BX10" i="10"/>
  <c r="BH11" i="10"/>
  <c r="BH12" i="10"/>
  <c r="BH13" i="10"/>
  <c r="BP14" i="10"/>
  <c r="BX15" i="10"/>
  <c r="CF16" i="10"/>
  <c r="DL17" i="10"/>
  <c r="EB18" i="10"/>
  <c r="T20" i="10"/>
  <c r="AR21" i="10"/>
  <c r="CF51" i="10"/>
  <c r="T57" i="10"/>
  <c r="EJ62" i="10"/>
  <c r="CF69" i="10"/>
  <c r="BX72" i="10"/>
  <c r="AR96" i="10"/>
  <c r="AJ102" i="10"/>
  <c r="T108" i="10"/>
  <c r="EJ110" i="10"/>
  <c r="DT236" i="10"/>
  <c r="DT244" i="10"/>
  <c r="DT252" i="10"/>
  <c r="DT260" i="10"/>
  <c r="DT268" i="10"/>
  <c r="DT276" i="10"/>
  <c r="DT284" i="10"/>
  <c r="DT292" i="10"/>
  <c r="DT300" i="10"/>
  <c r="DT308" i="10"/>
  <c r="DT316" i="10"/>
  <c r="DT324" i="10"/>
  <c r="BX333" i="10"/>
  <c r="DL342" i="10"/>
  <c r="DT351" i="10"/>
  <c r="T361" i="10"/>
  <c r="AB370" i="10"/>
  <c r="AJ379" i="10"/>
  <c r="BP388" i="10"/>
  <c r="DT397" i="10"/>
  <c r="BX408" i="10"/>
  <c r="AB419" i="10"/>
  <c r="DT429" i="10"/>
  <c r="DL1" i="10"/>
  <c r="BX4" i="10"/>
  <c r="AZ7" i="10"/>
  <c r="T10" i="10"/>
  <c r="ER10" i="10"/>
  <c r="EJ11" i="10"/>
  <c r="EJ12" i="10"/>
  <c r="EJ13" i="10"/>
  <c r="ER14" i="10"/>
  <c r="T16" i="10"/>
  <c r="AJ17" i="10"/>
  <c r="AZ18" i="10"/>
  <c r="BX19" i="10"/>
  <c r="DL20" i="10"/>
  <c r="CF50" i="10"/>
  <c r="EB55" i="10"/>
  <c r="DT61" i="10"/>
  <c r="T69" i="10"/>
  <c r="EJ71" i="10"/>
  <c r="DT95" i="10"/>
  <c r="DL101" i="10"/>
  <c r="CF107" i="10"/>
  <c r="BP110" i="10"/>
  <c r="AJ235" i="10"/>
  <c r="AJ243" i="10"/>
  <c r="AJ251" i="10"/>
  <c r="AJ259" i="10"/>
  <c r="AJ267" i="10"/>
  <c r="AJ275" i="10"/>
  <c r="AJ283" i="10"/>
  <c r="AJ291" i="10"/>
  <c r="AJ299" i="10"/>
  <c r="AJ307" i="10"/>
  <c r="AJ315" i="10"/>
  <c r="AJ323" i="10"/>
  <c r="DT331" i="10"/>
  <c r="T341" i="10"/>
  <c r="AB350" i="10"/>
  <c r="AJ359" i="10"/>
  <c r="BP368" i="10"/>
  <c r="BX377" i="10"/>
  <c r="DL386" i="10"/>
  <c r="DT395" i="10"/>
  <c r="BX406" i="10"/>
  <c r="AB417" i="10"/>
  <c r="DT427" i="10"/>
  <c r="AR1" i="10"/>
  <c r="EJ3" i="10"/>
  <c r="EB6" i="10"/>
  <c r="CV9" i="10"/>
  <c r="DT10" i="10"/>
  <c r="DL11" i="10"/>
  <c r="DL12" i="10"/>
  <c r="DL13" i="10"/>
  <c r="DT14" i="10"/>
  <c r="EB15" i="10"/>
  <c r="ER16" i="10"/>
  <c r="AB18" i="10"/>
  <c r="AR19" i="10"/>
  <c r="BX20" i="10"/>
  <c r="CN21" i="10"/>
  <c r="EB22" i="10"/>
  <c r="AB24" i="10"/>
  <c r="AZ25" i="10"/>
  <c r="CF26" i="10"/>
  <c r="EB32" i="10"/>
  <c r="AJ34" i="10"/>
  <c r="CF38" i="10"/>
  <c r="EB39" i="10"/>
  <c r="AJ44" i="10"/>
  <c r="CF45" i="10"/>
  <c r="EB46" i="10"/>
  <c r="AB49" i="10"/>
  <c r="DL54" i="10"/>
  <c r="CF60" i="10"/>
  <c r="BP66" i="10"/>
  <c r="BX76" i="10"/>
  <c r="BP82" i="10"/>
  <c r="BP88" i="10"/>
  <c r="BX127" i="10"/>
  <c r="DL130" i="10"/>
  <c r="DT147" i="10"/>
  <c r="T151" i="10"/>
  <c r="AJ154" i="10"/>
  <c r="DT157" i="10"/>
  <c r="BP161" i="10"/>
  <c r="EB164" i="10"/>
  <c r="BX168" i="10"/>
  <c r="T172" i="10"/>
  <c r="CF175" i="10"/>
  <c r="AB179" i="10"/>
  <c r="DL182" i="10"/>
  <c r="AJ186" i="10"/>
  <c r="DT189" i="10"/>
  <c r="BP193" i="10"/>
  <c r="EB196" i="10"/>
  <c r="BX200" i="10"/>
  <c r="T204" i="10"/>
  <c r="CF207" i="10"/>
  <c r="AB211" i="10"/>
  <c r="DL214" i="10"/>
  <c r="AJ218" i="10"/>
  <c r="DT221" i="10"/>
  <c r="BP225" i="10"/>
  <c r="EB228" i="10"/>
  <c r="EB233" i="10"/>
  <c r="EB241" i="10"/>
  <c r="EB249" i="10"/>
  <c r="EB257" i="10"/>
  <c r="EB265" i="10"/>
  <c r="EB273" i="10"/>
  <c r="EB281" i="10"/>
  <c r="EB289" i="10"/>
  <c r="EB297" i="10"/>
  <c r="EB305" i="10"/>
  <c r="EB313" i="10"/>
  <c r="EB321" i="10"/>
  <c r="AJ330" i="10"/>
  <c r="BP339" i="10"/>
  <c r="BX348" i="10"/>
  <c r="DL357" i="10"/>
  <c r="DT366" i="10"/>
  <c r="T376" i="10"/>
  <c r="AB385" i="10"/>
  <c r="AJ394" i="10"/>
  <c r="DL404" i="10"/>
  <c r="BP415" i="10"/>
  <c r="T426" i="10"/>
  <c r="BX450" i="10"/>
  <c r="CF3" i="10"/>
  <c r="T7" i="10"/>
  <c r="EJ57" i="10"/>
  <c r="AB97" i="10"/>
  <c r="BX239" i="10"/>
  <c r="DL21" i="10"/>
  <c r="CN26" i="10"/>
  <c r="EJ39" i="10"/>
  <c r="BX49" i="10"/>
  <c r="DL76" i="10"/>
  <c r="EB130" i="10"/>
  <c r="T158" i="10"/>
  <c r="AJ172" i="10"/>
  <c r="BX186" i="10"/>
  <c r="DL200" i="10"/>
  <c r="EB214" i="10"/>
  <c r="AB229" i="10"/>
  <c r="BP258" i="10"/>
  <c r="BP290" i="10"/>
  <c r="BP322" i="10"/>
  <c r="AJ358" i="10"/>
  <c r="DT394" i="10"/>
  <c r="AB453" i="10"/>
  <c r="DL49" i="10"/>
  <c r="EB71" i="10"/>
  <c r="DL110" i="10"/>
  <c r="T260" i="10"/>
  <c r="EB24" i="10"/>
  <c r="T38" i="10"/>
  <c r="BP46" i="10"/>
  <c r="AR64" i="10"/>
  <c r="AR126" i="10"/>
  <c r="T153" i="10"/>
  <c r="AB167" i="10"/>
  <c r="BP181" i="10"/>
  <c r="CF195" i="10"/>
  <c r="DT209" i="10"/>
  <c r="T224" i="10"/>
  <c r="EB246" i="10"/>
  <c r="EB278" i="10"/>
  <c r="EB310" i="10"/>
  <c r="AB345" i="10"/>
  <c r="DL381" i="10"/>
  <c r="T422" i="10"/>
  <c r="BP7" i="10"/>
  <c r="AJ64" i="10"/>
  <c r="BP103" i="10"/>
  <c r="BX248" i="10"/>
  <c r="BP23" i="10"/>
  <c r="BX33" i="10"/>
  <c r="DT44" i="10"/>
  <c r="AR57" i="10"/>
  <c r="DL86" i="10"/>
  <c r="AJ149" i="10"/>
  <c r="EB162" i="10"/>
  <c r="AB177" i="10"/>
  <c r="BP191" i="10"/>
  <c r="CF205" i="10"/>
  <c r="DT219" i="10"/>
  <c r="BP237" i="10"/>
  <c r="BP269" i="10"/>
  <c r="BP301" i="10"/>
  <c r="AJ334" i="10"/>
  <c r="DT370" i="10"/>
  <c r="BP409" i="10"/>
  <c r="CN4" i="10"/>
  <c r="AB108" i="10"/>
  <c r="DL352" i="10"/>
  <c r="AR35" i="10"/>
  <c r="DT154" i="10"/>
  <c r="DL211" i="10"/>
  <c r="AB315" i="10"/>
  <c r="T308" i="10"/>
  <c r="ER6" i="10"/>
  <c r="AR88" i="10"/>
  <c r="AJ193" i="10"/>
  <c r="DL273" i="10"/>
  <c r="T415" i="10"/>
  <c r="DT402" i="10"/>
  <c r="EJ52" i="10"/>
  <c r="EB173" i="10"/>
  <c r="DT230" i="10"/>
  <c r="T27" i="10"/>
  <c r="T427" i="10"/>
  <c r="BX443" i="10"/>
  <c r="BP426" i="10"/>
  <c r="T529" i="10"/>
  <c r="EB50" i="10"/>
  <c r="AR56" i="10"/>
  <c r="AJ62" i="10"/>
  <c r="AJ69" i="10"/>
  <c r="AB72" i="10"/>
  <c r="EJ95" i="10"/>
  <c r="EB101" i="10"/>
  <c r="DT107" i="10"/>
  <c r="CF110" i="10"/>
  <c r="DT235" i="10"/>
  <c r="DT243" i="10"/>
  <c r="DT251" i="10"/>
  <c r="DT259" i="10"/>
  <c r="DT267" i="10"/>
  <c r="DT275" i="10"/>
  <c r="DT283" i="10"/>
  <c r="DT291" i="10"/>
  <c r="DT299" i="10"/>
  <c r="DT307" i="10"/>
  <c r="DT315" i="10"/>
  <c r="DT323" i="10"/>
  <c r="BP332" i="10"/>
  <c r="BX341" i="10"/>
  <c r="DL350" i="10"/>
  <c r="DT359" i="10"/>
  <c r="T369" i="10"/>
  <c r="AB378" i="10"/>
  <c r="AJ387" i="10"/>
  <c r="BX396" i="10"/>
  <c r="AB407" i="10"/>
  <c r="DT417" i="10"/>
  <c r="BX428" i="10"/>
  <c r="BP1" i="10"/>
  <c r="AB4" i="10"/>
  <c r="EZ6" i="10"/>
  <c r="DT9" i="10"/>
  <c r="EB10" i="10"/>
  <c r="DT11" i="10"/>
  <c r="DT12" i="10"/>
  <c r="DT13" i="10"/>
  <c r="EB14" i="10"/>
  <c r="EJ15" i="10"/>
  <c r="T17" i="10"/>
  <c r="AJ18" i="10"/>
  <c r="AZ19" i="10"/>
  <c r="CF20" i="10"/>
  <c r="CF49" i="10"/>
  <c r="AB55" i="10"/>
  <c r="T61" i="10"/>
  <c r="EB66" i="10"/>
  <c r="CF71" i="10"/>
  <c r="BP95" i="10"/>
  <c r="AR101" i="10"/>
  <c r="AJ107" i="10"/>
  <c r="T110" i="10"/>
  <c r="AJ234" i="10"/>
  <c r="AJ242" i="10"/>
  <c r="AJ250" i="10"/>
  <c r="AJ258" i="10"/>
  <c r="AJ266" i="10"/>
  <c r="AJ274" i="10"/>
  <c r="AJ282" i="10"/>
  <c r="AJ290" i="10"/>
  <c r="AJ298" i="10"/>
  <c r="AJ306" i="10"/>
  <c r="AJ314" i="10"/>
  <c r="AJ322" i="10"/>
  <c r="DL330" i="10"/>
  <c r="DT339" i="10"/>
  <c r="T349" i="10"/>
  <c r="AB358" i="10"/>
  <c r="AJ367" i="10"/>
  <c r="BP376" i="10"/>
  <c r="BX385" i="10"/>
  <c r="DL394" i="10"/>
  <c r="AB405" i="10"/>
  <c r="DT415" i="10"/>
  <c r="BX426" i="10"/>
  <c r="AB451" i="10"/>
  <c r="CN3" i="10"/>
  <c r="BP6" i="10"/>
  <c r="AR9" i="10"/>
  <c r="DD10" i="10"/>
  <c r="CN11" i="10"/>
  <c r="CN12" i="10"/>
  <c r="CN13" i="10"/>
  <c r="CV14" i="10"/>
  <c r="DL15" i="10"/>
  <c r="EB16" i="10"/>
  <c r="ER17" i="10"/>
  <c r="AB19" i="10"/>
  <c r="AZ20" i="10"/>
  <c r="CF21" i="10"/>
  <c r="EB52" i="10"/>
  <c r="BX58" i="10"/>
  <c r="BP64" i="10"/>
  <c r="AR70" i="10"/>
  <c r="AJ73" i="10"/>
  <c r="T97" i="10"/>
  <c r="EJ102" i="10"/>
  <c r="DT108" i="10"/>
  <c r="DL125" i="10"/>
  <c r="DT238" i="10"/>
  <c r="DT246" i="10"/>
  <c r="DT254" i="10"/>
  <c r="DT262" i="10"/>
  <c r="DT270" i="10"/>
  <c r="DT278" i="10"/>
  <c r="DT286" i="10"/>
  <c r="DT294" i="10"/>
  <c r="DT302" i="10"/>
  <c r="DT310" i="10"/>
  <c r="DT318" i="10"/>
  <c r="DT326" i="10"/>
  <c r="DT335" i="10"/>
  <c r="T345" i="10"/>
  <c r="AB354" i="10"/>
  <c r="AJ363" i="10"/>
  <c r="BP372" i="10"/>
  <c r="BX381" i="10"/>
  <c r="DL390" i="10"/>
  <c r="BX400" i="10"/>
  <c r="AB411" i="10"/>
  <c r="DT421" i="10"/>
  <c r="BX432" i="10"/>
  <c r="BX2" i="10"/>
  <c r="AJ5" i="10"/>
  <c r="EZ7" i="10"/>
  <c r="AZ10" i="10"/>
  <c r="AJ11" i="10"/>
  <c r="AJ12" i="10"/>
  <c r="AJ13" i="10"/>
  <c r="AJ14" i="10"/>
  <c r="AR15" i="10"/>
  <c r="AZ16" i="10"/>
  <c r="BX17" i="10"/>
  <c r="CN18" i="10"/>
  <c r="DT19" i="10"/>
  <c r="T21" i="10"/>
  <c r="EB51" i="10"/>
  <c r="BP57" i="10"/>
  <c r="AR63" i="10"/>
  <c r="DT69" i="10"/>
  <c r="DL72" i="10"/>
  <c r="BX96" i="10"/>
  <c r="BP102" i="10"/>
  <c r="AJ108" i="10"/>
  <c r="AB125" i="10"/>
  <c r="AJ237" i="10"/>
  <c r="AJ245" i="10"/>
  <c r="AJ253" i="10"/>
  <c r="AJ261" i="10"/>
  <c r="AJ269" i="10"/>
  <c r="AJ277" i="10"/>
  <c r="AJ285" i="10"/>
  <c r="AJ293" i="10"/>
  <c r="AJ301" i="10"/>
  <c r="AJ309" i="10"/>
  <c r="AJ317" i="10"/>
  <c r="AJ325" i="10"/>
  <c r="AB334" i="10"/>
  <c r="AJ343" i="10"/>
  <c r="BP352" i="10"/>
  <c r="BX361" i="10"/>
  <c r="DL370" i="10"/>
  <c r="DT379" i="10"/>
  <c r="T389" i="10"/>
  <c r="BX398" i="10"/>
  <c r="AB409" i="10"/>
  <c r="DT419" i="10"/>
  <c r="BX430" i="10"/>
  <c r="EJ1" i="10"/>
  <c r="CV4" i="10"/>
  <c r="CF7" i="10"/>
  <c r="AB10" i="10"/>
  <c r="EZ10" i="10"/>
  <c r="ER11" i="10"/>
  <c r="ER12" i="10"/>
  <c r="ER13" i="10"/>
  <c r="T15" i="10"/>
  <c r="AB16" i="10"/>
  <c r="AR17" i="10"/>
  <c r="BP18" i="10"/>
  <c r="CF19" i="10"/>
  <c r="DT20" i="10"/>
  <c r="EJ21" i="10"/>
  <c r="AJ23" i="10"/>
  <c r="BP24" i="10"/>
  <c r="CN25" i="10"/>
  <c r="EB26" i="10"/>
  <c r="AJ33" i="10"/>
  <c r="CF34" i="10"/>
  <c r="EB38" i="10"/>
  <c r="AJ40" i="10"/>
  <c r="CF44" i="10"/>
  <c r="EB45" i="10"/>
  <c r="AJ47" i="10"/>
  <c r="BX50" i="10"/>
  <c r="AJ56" i="10"/>
  <c r="AB62" i="10"/>
  <c r="AR74" i="10"/>
  <c r="AJ80" i="10"/>
  <c r="AB86" i="10"/>
  <c r="AB89" i="10"/>
  <c r="AR128" i="10"/>
  <c r="BP140" i="10"/>
  <c r="CF148" i="10"/>
  <c r="DT151" i="10"/>
  <c r="AB155" i="10"/>
  <c r="DL158" i="10"/>
  <c r="AJ162" i="10"/>
  <c r="DT165" i="10"/>
  <c r="BP169" i="10"/>
  <c r="EB172" i="10"/>
  <c r="BX176" i="10"/>
  <c r="T180" i="10"/>
  <c r="CF183" i="10"/>
  <c r="AB187" i="10"/>
  <c r="DL190" i="10"/>
  <c r="AJ194" i="10"/>
  <c r="DT197" i="10"/>
  <c r="BP201" i="10"/>
  <c r="EB204" i="10"/>
  <c r="BX208" i="10"/>
  <c r="T212" i="10"/>
  <c r="CF215" i="10"/>
  <c r="AB219" i="10"/>
  <c r="DL222" i="10"/>
  <c r="AJ226" i="10"/>
  <c r="DT229" i="10"/>
  <c r="EB235" i="10"/>
  <c r="EB243" i="10"/>
  <c r="EB251" i="10"/>
  <c r="EB259" i="10"/>
  <c r="EB267" i="10"/>
  <c r="EB275" i="10"/>
  <c r="EB283" i="10"/>
  <c r="EB291" i="10"/>
  <c r="EB299" i="10"/>
  <c r="EB307" i="10"/>
  <c r="EB315" i="10"/>
  <c r="EB323" i="10"/>
  <c r="BX332" i="10"/>
  <c r="DL341" i="10"/>
  <c r="DT350" i="10"/>
  <c r="T360" i="10"/>
  <c r="AB369" i="10"/>
  <c r="AJ378" i="10"/>
  <c r="BP387" i="10"/>
  <c r="DL396" i="10"/>
  <c r="BP407" i="10"/>
  <c r="T418" i="10"/>
  <c r="DL428" i="10"/>
  <c r="CF1" i="10"/>
  <c r="T4" i="10"/>
  <c r="AZ8" i="10"/>
  <c r="BX63" i="10"/>
  <c r="T103" i="10"/>
  <c r="BX247" i="10"/>
  <c r="EJ22" i="10"/>
  <c r="EJ32" i="10"/>
  <c r="AR44" i="10"/>
  <c r="T55" i="10"/>
  <c r="CF82" i="10"/>
  <c r="T148" i="10"/>
  <c r="CF161" i="10"/>
  <c r="DT175" i="10"/>
  <c r="T190" i="10"/>
  <c r="AJ204" i="10"/>
  <c r="BX218" i="10"/>
  <c r="BP234" i="10"/>
  <c r="BP266" i="10"/>
  <c r="BP298" i="10"/>
  <c r="DT330" i="10"/>
  <c r="BP367" i="10"/>
  <c r="BP405" i="10"/>
  <c r="DD3" i="10"/>
  <c r="AR55" i="10"/>
  <c r="EB95" i="10"/>
  <c r="T236" i="10"/>
  <c r="T268" i="10"/>
  <c r="AB26" i="10"/>
  <c r="BP39" i="10"/>
  <c r="DL47" i="10"/>
  <c r="BP75" i="10"/>
  <c r="BX129" i="10"/>
  <c r="BX156" i="10"/>
  <c r="DL170" i="10"/>
  <c r="EB184" i="10"/>
  <c r="AB199" i="10"/>
  <c r="BP213" i="10"/>
  <c r="CF227" i="10"/>
  <c r="EB254" i="10"/>
  <c r="EB286" i="10"/>
  <c r="EB318" i="10"/>
  <c r="AJ354" i="10"/>
  <c r="DT390" i="10"/>
  <c r="BX434" i="10"/>
  <c r="DL9" i="10"/>
  <c r="CF70" i="10"/>
  <c r="BP109" i="10"/>
  <c r="BX256" i="10"/>
  <c r="CN24" i="10"/>
  <c r="DT34" i="10"/>
  <c r="AB46" i="10"/>
  <c r="AJ63" i="10"/>
  <c r="DL89" i="10"/>
  <c r="BP152" i="10"/>
  <c r="BX166" i="10"/>
  <c r="DL180" i="10"/>
  <c r="EB194" i="10"/>
  <c r="AB209" i="10"/>
  <c r="BP223" i="10"/>
  <c r="BP245" i="10"/>
  <c r="BP277" i="10"/>
  <c r="BP309" i="10"/>
  <c r="BP343" i="10"/>
  <c r="T380" i="10"/>
  <c r="T420" i="10"/>
  <c r="DL8" i="10"/>
  <c r="T253" i="10"/>
  <c r="AJ389" i="10"/>
  <c r="CN43" i="10"/>
  <c r="T169" i="10"/>
  <c r="EB225" i="10"/>
  <c r="T350" i="10"/>
  <c r="DT341" i="10"/>
  <c r="DL30" i="10"/>
  <c r="EB150" i="10"/>
  <c r="BX207" i="10"/>
  <c r="DL305" i="10"/>
  <c r="BX296" i="10"/>
  <c r="ER2" i="10"/>
  <c r="AJ81" i="10"/>
  <c r="AB188" i="10"/>
  <c r="AB262" i="10"/>
  <c r="CF127" i="10"/>
  <c r="AB133" i="10"/>
  <c r="T448" i="10"/>
  <c r="T133" i="10"/>
  <c r="DL543" i="10"/>
  <c r="AJ52" i="10"/>
  <c r="DT57" i="10"/>
  <c r="DL63" i="10"/>
  <c r="EJ69" i="10"/>
  <c r="EB72" i="10"/>
  <c r="DL96" i="10"/>
  <c r="CF102" i="10"/>
  <c r="BP108" i="10"/>
  <c r="AR125" i="10"/>
  <c r="DT237" i="10"/>
  <c r="DT245" i="10"/>
  <c r="DT253" i="10"/>
  <c r="DT261" i="10"/>
  <c r="DT269" i="10"/>
  <c r="DT277" i="10"/>
  <c r="DT285" i="10"/>
  <c r="DT293" i="10"/>
  <c r="DT301" i="10"/>
  <c r="DT309" i="10"/>
  <c r="DT317" i="10"/>
  <c r="DT325" i="10"/>
  <c r="DL334" i="10"/>
  <c r="DT343" i="10"/>
  <c r="T353" i="10"/>
  <c r="AB362" i="10"/>
  <c r="AJ371" i="10"/>
  <c r="BP380" i="10"/>
  <c r="BX389" i="10"/>
  <c r="AB399" i="10"/>
  <c r="DT409" i="10"/>
  <c r="BX420" i="10"/>
  <c r="AB431" i="10"/>
  <c r="T2" i="10"/>
  <c r="DT4" i="10"/>
  <c r="DD7" i="10"/>
  <c r="AJ10" i="10"/>
  <c r="T11" i="10"/>
  <c r="T12" i="10"/>
  <c r="T13" i="10"/>
  <c r="T14" i="10"/>
  <c r="AB15" i="10"/>
  <c r="AJ16" i="10"/>
  <c r="AZ17" i="10"/>
  <c r="BX18" i="10"/>
  <c r="CN19" i="10"/>
  <c r="EB20" i="10"/>
  <c r="AJ51" i="10"/>
  <c r="DL56" i="10"/>
  <c r="CF62" i="10"/>
  <c r="BP69" i="10"/>
  <c r="AR72" i="10"/>
  <c r="AB96" i="10"/>
  <c r="T102" i="10"/>
  <c r="EJ107" i="10"/>
  <c r="DT110" i="10"/>
  <c r="AJ236" i="10"/>
  <c r="AJ244" i="10"/>
  <c r="AJ252" i="10"/>
  <c r="AJ260" i="10"/>
  <c r="AJ268" i="10"/>
  <c r="AJ276" i="10"/>
  <c r="AJ284" i="10"/>
  <c r="AJ292" i="10"/>
  <c r="AJ300" i="10"/>
  <c r="AJ308" i="10"/>
  <c r="AJ316" i="10"/>
  <c r="AJ324" i="10"/>
  <c r="T333" i="10"/>
  <c r="AB342" i="10"/>
  <c r="AJ351" i="10"/>
  <c r="BP360" i="10"/>
  <c r="BX369" i="10"/>
  <c r="DL378" i="10"/>
  <c r="DT387" i="10"/>
  <c r="AB397" i="10"/>
  <c r="DT407" i="10"/>
  <c r="BX418" i="10"/>
  <c r="AB429" i="10"/>
  <c r="CN1" i="10"/>
  <c r="BH4" i="10"/>
  <c r="AB7" i="10"/>
  <c r="EB49" i="10"/>
  <c r="EJ10" i="10"/>
  <c r="EB11" i="10"/>
  <c r="EB12" i="10"/>
  <c r="EB13" i="10"/>
  <c r="EJ14" i="10"/>
  <c r="ER15" i="10"/>
  <c r="AB17" i="10"/>
  <c r="AR18" i="10"/>
  <c r="BP19" i="10"/>
  <c r="CN20" i="10"/>
  <c r="CF48" i="10"/>
  <c r="T54" i="10"/>
  <c r="EJ59" i="10"/>
  <c r="EB65" i="10"/>
  <c r="T71" i="10"/>
  <c r="EJ73" i="10"/>
  <c r="DT97" i="10"/>
  <c r="DL103" i="10"/>
  <c r="BX109" i="10"/>
  <c r="DT232" i="10"/>
  <c r="DT240" i="10"/>
  <c r="DT248" i="10"/>
  <c r="DT256" i="10"/>
  <c r="DT264" i="10"/>
  <c r="DT272" i="10"/>
  <c r="DT280" i="10"/>
  <c r="DT288" i="10"/>
  <c r="DT296" i="10"/>
  <c r="DT304" i="10"/>
  <c r="DT312" i="10"/>
  <c r="DT320" i="10"/>
  <c r="T329" i="10"/>
  <c r="AB338" i="10"/>
  <c r="AJ347" i="10"/>
  <c r="BP356" i="10"/>
  <c r="BX365" i="10"/>
  <c r="DL374" i="10"/>
  <c r="DT383" i="10"/>
  <c r="T393" i="10"/>
  <c r="AB403" i="10"/>
  <c r="DT413" i="10"/>
  <c r="BX424" i="10"/>
  <c r="AB443" i="10"/>
  <c r="T3" i="10"/>
  <c r="EJ5" i="10"/>
  <c r="DT8" i="10"/>
  <c r="CF10" i="10"/>
  <c r="BP11" i="10"/>
  <c r="BP12" i="10"/>
  <c r="BP13" i="10"/>
  <c r="BX14" i="10"/>
  <c r="CF15" i="10"/>
  <c r="CN16" i="10"/>
  <c r="DT17" i="10"/>
  <c r="EJ18" i="10"/>
  <c r="AB20" i="10"/>
  <c r="AZ21" i="10"/>
  <c r="T53" i="10"/>
  <c r="EB58" i="10"/>
  <c r="DT64" i="10"/>
  <c r="BX70" i="10"/>
  <c r="BP73" i="10"/>
  <c r="AJ97" i="10"/>
  <c r="AB103" i="10"/>
  <c r="EJ108" i="10"/>
  <c r="EB125" i="10"/>
  <c r="AJ239" i="10"/>
  <c r="AJ247" i="10"/>
  <c r="AJ255" i="10"/>
  <c r="AJ263" i="10"/>
  <c r="AJ271" i="10"/>
  <c r="AJ279" i="10"/>
  <c r="AJ287" i="10"/>
  <c r="AJ295" i="10"/>
  <c r="AJ303" i="10"/>
  <c r="AJ311" i="10"/>
  <c r="AJ319" i="10"/>
  <c r="AJ327" i="10"/>
  <c r="BP336" i="10"/>
  <c r="BX345" i="10"/>
  <c r="DL354" i="10"/>
  <c r="DT363" i="10"/>
  <c r="T373" i="10"/>
  <c r="AB382" i="10"/>
  <c r="AJ391" i="10"/>
  <c r="AB401" i="10"/>
  <c r="DT411" i="10"/>
  <c r="BX422" i="10"/>
  <c r="AB435" i="10"/>
  <c r="CN2" i="10"/>
  <c r="BH5" i="10"/>
  <c r="AJ8" i="10"/>
  <c r="BH10" i="10"/>
  <c r="AR11" i="10"/>
  <c r="AR12" i="10"/>
  <c r="AR13" i="10"/>
  <c r="AR14" i="10"/>
  <c r="AZ15" i="10"/>
  <c r="BP16" i="10"/>
  <c r="CF17" i="10"/>
  <c r="DL18" i="10"/>
  <c r="EB19" i="10"/>
  <c r="AB21" i="10"/>
  <c r="AR22" i="10"/>
  <c r="BX23" i="10"/>
  <c r="DL24" i="10"/>
  <c r="EJ25" i="10"/>
  <c r="AJ32" i="10"/>
  <c r="CF33" i="10"/>
  <c r="EB34" i="10"/>
  <c r="AJ39" i="10"/>
  <c r="CF40" i="10"/>
  <c r="EB44" i="10"/>
  <c r="AJ46" i="10"/>
  <c r="CF47" i="10"/>
  <c r="DT51" i="10"/>
  <c r="DL57" i="10"/>
  <c r="CF63" i="10"/>
  <c r="T75" i="10"/>
  <c r="EJ80" i="10"/>
  <c r="EB86" i="10"/>
  <c r="EB89" i="10"/>
  <c r="AB129" i="10"/>
  <c r="AJ146" i="10"/>
  <c r="BP149" i="10"/>
  <c r="CF152" i="10"/>
  <c r="T156" i="10"/>
  <c r="CF159" i="10"/>
  <c r="AB163" i="10"/>
  <c r="DL166" i="10"/>
  <c r="AJ170" i="10"/>
  <c r="DT173" i="10"/>
  <c r="BP177" i="10"/>
  <c r="EB180" i="10"/>
  <c r="BX184" i="10"/>
  <c r="T188" i="10"/>
  <c r="CF191" i="10"/>
  <c r="AB195" i="10"/>
  <c r="DL198" i="10"/>
  <c r="AJ202" i="10"/>
  <c r="DT205" i="10"/>
  <c r="BP209" i="10"/>
  <c r="EB212" i="10"/>
  <c r="BX216" i="10"/>
  <c r="T220" i="10"/>
  <c r="CF223" i="10"/>
  <c r="AB227" i="10"/>
  <c r="DL230" i="10"/>
  <c r="EB237" i="10"/>
  <c r="EB245" i="10"/>
  <c r="EB253" i="10"/>
  <c r="EB261" i="10"/>
  <c r="EB269" i="10"/>
  <c r="EB277" i="10"/>
  <c r="EB285" i="10"/>
  <c r="EB293" i="10"/>
  <c r="EB301" i="10"/>
  <c r="EB309" i="10"/>
  <c r="EB317" i="10"/>
  <c r="EB325" i="10"/>
  <c r="DT334" i="10"/>
  <c r="T344" i="10"/>
  <c r="AB353" i="10"/>
  <c r="AJ362" i="10"/>
  <c r="BP371" i="10"/>
  <c r="BX380" i="10"/>
  <c r="DL389" i="10"/>
  <c r="BP399" i="10"/>
  <c r="T410" i="10"/>
  <c r="DL420" i="10"/>
  <c r="BP431" i="10"/>
  <c r="AJ2" i="10"/>
  <c r="DL4" i="10"/>
  <c r="BP9" i="10"/>
  <c r="AJ70" i="10"/>
  <c r="T109" i="10"/>
  <c r="BX255" i="10"/>
  <c r="AJ24" i="10"/>
  <c r="AR34" i="10"/>
  <c r="CN45" i="10"/>
  <c r="EJ60" i="10"/>
  <c r="CF88" i="10"/>
  <c r="AJ151" i="10"/>
  <c r="AB165" i="10"/>
  <c r="BP179" i="10"/>
  <c r="CF193" i="10"/>
  <c r="DT207" i="10"/>
  <c r="T222" i="10"/>
  <c r="BP242" i="10"/>
  <c r="BP274" i="10"/>
  <c r="BP306" i="10"/>
  <c r="T340" i="10"/>
  <c r="BX376" i="10"/>
  <c r="T416" i="10"/>
  <c r="EZ5" i="10"/>
  <c r="AJ61" i="10"/>
  <c r="DT101" i="10"/>
  <c r="T244" i="10"/>
  <c r="BP22" i="10"/>
  <c r="BP32" i="10"/>
  <c r="DL40" i="10"/>
  <c r="BX52" i="10"/>
  <c r="AR81" i="10"/>
  <c r="CF146" i="10"/>
  <c r="T160" i="10"/>
  <c r="AJ174" i="10"/>
  <c r="BX188" i="10"/>
  <c r="DL202" i="10"/>
  <c r="EB216" i="10"/>
  <c r="AB231" i="10"/>
  <c r="EB262" i="10"/>
  <c r="EB294" i="10"/>
  <c r="EB326" i="10"/>
  <c r="BP363" i="10"/>
  <c r="DL400" i="10"/>
  <c r="CF2" i="10"/>
  <c r="DL52" i="10"/>
  <c r="BX73" i="10"/>
  <c r="BX232" i="10"/>
  <c r="BX264" i="10"/>
  <c r="EB25" i="10"/>
  <c r="AB39" i="10"/>
  <c r="BX47" i="10"/>
  <c r="EB74" i="10"/>
  <c r="EB128" i="10"/>
  <c r="DT155" i="10"/>
  <c r="T170" i="10"/>
  <c r="AJ184" i="10"/>
  <c r="BX198" i="10"/>
  <c r="DL212" i="10"/>
  <c r="EB226" i="10"/>
  <c r="BP253" i="10"/>
  <c r="BP285" i="10"/>
  <c r="BP317" i="10"/>
  <c r="BX352" i="10"/>
  <c r="AB389" i="10"/>
  <c r="DL430" i="10"/>
  <c r="AB56" i="10"/>
  <c r="BX285" i="10"/>
  <c r="DT430" i="10"/>
  <c r="AJ74" i="10"/>
  <c r="AJ183" i="10"/>
  <c r="AB251" i="10"/>
  <c r="BX386" i="10"/>
  <c r="BP378" i="10"/>
  <c r="T42" i="10"/>
  <c r="DT164" i="10"/>
  <c r="DL221" i="10"/>
  <c r="AB339" i="10"/>
  <c r="DL328" i="10"/>
  <c r="DT28" i="10"/>
  <c r="AR146" i="10"/>
  <c r="BP202" i="10"/>
  <c r="AB324" i="10"/>
  <c r="AJ197" i="10"/>
  <c r="DT123" i="10"/>
  <c r="AB114" i="10"/>
  <c r="DL123" i="10"/>
  <c r="AB479" i="10"/>
  <c r="T1209" i="10"/>
  <c r="T1218" i="10"/>
  <c r="T1238" i="10"/>
  <c r="T1302" i="10"/>
  <c r="T1286" i="10"/>
  <c r="T1358" i="10"/>
  <c r="T1262" i="10"/>
  <c r="T1306" i="10"/>
  <c r="T1366" i="10"/>
  <c r="DL1151" i="10"/>
  <c r="T1246" i="10"/>
  <c r="T1270" i="10"/>
  <c r="T1290" i="10"/>
  <c r="T1310" i="10"/>
  <c r="T1342" i="10"/>
  <c r="T1374" i="10"/>
  <c r="DL1191" i="10"/>
  <c r="T1254" i="10"/>
  <c r="T1274" i="10"/>
  <c r="T1294" i="10"/>
  <c r="T1318" i="10"/>
  <c r="T1350" i="10"/>
  <c r="DL1135" i="10"/>
  <c r="T1255" i="10"/>
  <c r="DL1167" i="10"/>
  <c r="DL1139" i="10"/>
  <c r="DL1171" i="10"/>
  <c r="T1271" i="10"/>
  <c r="DL1131" i="10"/>
  <c r="DL1155" i="10"/>
  <c r="DL1195" i="10"/>
  <c r="DL1143" i="10"/>
  <c r="DL1159" i="10"/>
  <c r="DL1175" i="10"/>
  <c r="DL1207" i="10"/>
  <c r="T1319" i="10"/>
  <c r="DL1147" i="10"/>
  <c r="DL1163" i="10"/>
  <c r="DL1179" i="10"/>
  <c r="DL1211" i="10"/>
  <c r="T1335" i="10"/>
  <c r="DL1183" i="10"/>
  <c r="DL1199" i="10"/>
  <c r="T1223" i="10"/>
  <c r="T1287" i="10"/>
  <c r="T1351" i="10"/>
  <c r="DL1187" i="10"/>
  <c r="DL1203" i="10"/>
  <c r="T1239" i="10"/>
  <c r="T1303" i="10"/>
  <c r="T1367" i="10"/>
  <c r="T1322" i="10"/>
  <c r="T1338" i="10"/>
  <c r="T1354" i="10"/>
  <c r="T1370" i="10"/>
  <c r="DL1133" i="10"/>
  <c r="DL1141" i="10"/>
  <c r="DL1149" i="10"/>
  <c r="DL1157" i="10"/>
  <c r="DL1165" i="10"/>
  <c r="DL1173" i="10"/>
  <c r="DL1181" i="10"/>
  <c r="DL1189" i="10"/>
  <c r="DL1197" i="10"/>
  <c r="DL1205" i="10"/>
  <c r="DL1213" i="10"/>
  <c r="T1227" i="10"/>
  <c r="T1243" i="10"/>
  <c r="T1259" i="10"/>
  <c r="T1275" i="10"/>
  <c r="T1291" i="10"/>
  <c r="T1307" i="10"/>
  <c r="T1323" i="10"/>
  <c r="T1339" i="10"/>
  <c r="T1355" i="10"/>
  <c r="T1371" i="10"/>
  <c r="DL1215" i="10"/>
  <c r="T1231" i="10"/>
  <c r="T1247" i="10"/>
  <c r="T1263" i="10"/>
  <c r="T1279" i="10"/>
  <c r="T1295" i="10"/>
  <c r="T1311" i="10"/>
  <c r="T1327" i="10"/>
  <c r="T1343" i="10"/>
  <c r="T1359" i="10"/>
  <c r="T1375" i="10"/>
  <c r="T1234" i="10"/>
  <c r="T1250" i="10"/>
  <c r="T1266" i="10"/>
  <c r="T1282" i="10"/>
  <c r="T1298" i="10"/>
  <c r="T1314" i="10"/>
  <c r="T1330" i="10"/>
  <c r="T1346" i="10"/>
  <c r="T1362" i="10"/>
  <c r="T1378" i="10"/>
  <c r="DL1137" i="10"/>
  <c r="DL1145" i="10"/>
  <c r="DL1153" i="10"/>
  <c r="DL1161" i="10"/>
  <c r="DL1169" i="10"/>
  <c r="DL1177" i="10"/>
  <c r="DL1185" i="10"/>
  <c r="DL1193" i="10"/>
  <c r="DL1201" i="10"/>
  <c r="DL1209" i="10"/>
  <c r="T1219" i="10"/>
  <c r="T1235" i="10"/>
  <c r="T1251" i="10"/>
  <c r="T1267" i="10"/>
  <c r="T1283" i="10"/>
  <c r="T1299" i="10"/>
  <c r="T1315" i="10"/>
  <c r="T1331" i="10"/>
  <c r="T1347" i="10"/>
  <c r="T1363" i="10"/>
  <c r="A104" i="11"/>
  <c r="F101" i="11"/>
  <c r="B104" i="11"/>
  <c r="A98" i="11"/>
  <c r="D104" i="11"/>
  <c r="B98" i="11"/>
  <c r="F104" i="11"/>
  <c r="D98" i="11"/>
  <c r="F98" i="11"/>
  <c r="C104" i="11"/>
  <c r="C101" i="11"/>
  <c r="E101" i="11"/>
  <c r="C98" i="11"/>
  <c r="A101" i="11"/>
  <c r="E104" i="11"/>
  <c r="E98" i="11"/>
  <c r="B101" i="11"/>
  <c r="D101" i="11"/>
  <c r="C98" i="13"/>
  <c r="D98" i="13"/>
  <c r="D99" i="13"/>
  <c r="C99" i="13"/>
  <c r="A98" i="13"/>
  <c r="B98" i="13"/>
  <c r="B99" i="13"/>
  <c r="A99" i="13"/>
  <c r="E98" i="13"/>
  <c r="E98" i="10"/>
  <c r="B103" i="15"/>
  <c r="A100" i="15"/>
  <c r="C106" i="15"/>
  <c r="D106" i="15"/>
  <c r="D107" i="15"/>
  <c r="C107" i="15"/>
  <c r="B97" i="15"/>
  <c r="A103" i="15"/>
  <c r="A97" i="15"/>
  <c r="A97" i="14"/>
  <c r="B97" i="14"/>
  <c r="B98" i="14"/>
  <c r="A98" i="14"/>
  <c r="C97" i="14"/>
  <c r="D97" i="14"/>
  <c r="D98" i="14"/>
  <c r="C98" i="14"/>
  <c r="E97" i="14"/>
  <c r="D104" i="10"/>
  <c r="F101" i="10"/>
  <c r="F104" i="10"/>
  <c r="E104" i="10"/>
  <c r="D101" i="10"/>
  <c r="A98" i="10"/>
  <c r="D98" i="10"/>
  <c r="C104" i="10"/>
  <c r="B98" i="10"/>
  <c r="C98" i="10"/>
  <c r="B104" i="10"/>
  <c r="E101" i="10"/>
  <c r="F98" i="10"/>
  <c r="C101" i="10"/>
  <c r="B101" i="10"/>
  <c r="A101" i="10"/>
  <c r="A104" i="10"/>
  <c r="E107" i="11"/>
  <c r="C107" i="11"/>
  <c r="D107" i="11"/>
  <c r="D108" i="11"/>
  <c r="C108" i="11"/>
  <c r="A107" i="11"/>
  <c r="B107" i="11"/>
  <c r="B108" i="11"/>
  <c r="A108" i="11"/>
  <c r="B102" i="13"/>
  <c r="E102" i="13"/>
  <c r="A102" i="13"/>
  <c r="D102" i="13"/>
  <c r="C102" i="13"/>
  <c r="F102" i="13"/>
  <c r="E107" i="10"/>
  <c r="A106" i="15"/>
  <c r="B106" i="15"/>
  <c r="B107" i="15"/>
  <c r="A107" i="15"/>
  <c r="C107" i="10"/>
  <c r="D107" i="10"/>
  <c r="D108" i="10"/>
  <c r="C108" i="10"/>
  <c r="E106" i="15"/>
  <c r="C110" i="15"/>
  <c r="F110" i="15"/>
  <c r="A107" i="10"/>
  <c r="B107" i="10"/>
  <c r="B108" i="10"/>
  <c r="A108" i="10"/>
  <c r="C101" i="14"/>
  <c r="F101" i="14"/>
  <c r="B101" i="14"/>
  <c r="E101" i="14"/>
  <c r="A101" i="14"/>
  <c r="D101" i="14"/>
  <c r="C111" i="11"/>
  <c r="F111" i="11"/>
  <c r="B111" i="11"/>
  <c r="E111" i="11"/>
  <c r="A111" i="11"/>
  <c r="D111" i="11"/>
  <c r="C116" i="13"/>
  <c r="F98" i="13"/>
  <c r="A116" i="13"/>
  <c r="C111" i="10"/>
  <c r="F111" i="10"/>
  <c r="B110" i="15"/>
  <c r="E110" i="15"/>
  <c r="B111" i="10"/>
  <c r="E111" i="10"/>
  <c r="A110" i="15"/>
  <c r="D110" i="15"/>
  <c r="A111" i="10"/>
  <c r="D111" i="10"/>
  <c r="A115" i="14"/>
  <c r="C115" i="14"/>
  <c r="F97" i="14"/>
  <c r="C125" i="11"/>
  <c r="F107" i="11"/>
  <c r="A125" i="11"/>
  <c r="B122" i="13"/>
  <c r="C125" i="13"/>
  <c r="C117" i="13"/>
  <c r="A117" i="13"/>
  <c r="B117" i="13"/>
  <c r="A122" i="13"/>
  <c r="A125" i="13"/>
  <c r="D106" i="13"/>
  <c r="D6" i="16"/>
  <c r="C106" i="13"/>
  <c r="E6" i="16"/>
  <c r="A137" i="13"/>
  <c r="F107" i="10"/>
  <c r="F106" i="15"/>
  <c r="D114" i="15"/>
  <c r="D8" i="16"/>
  <c r="A124" i="15"/>
  <c r="A125" i="15"/>
  <c r="B125" i="15"/>
  <c r="A125" i="10"/>
  <c r="A126" i="10"/>
  <c r="B126" i="10"/>
  <c r="C124" i="15"/>
  <c r="C125" i="10"/>
  <c r="C126" i="10"/>
  <c r="A136" i="14"/>
  <c r="D105" i="14"/>
  <c r="D7" i="16"/>
  <c r="C105" i="14"/>
  <c r="E7" i="16"/>
  <c r="C116" i="14"/>
  <c r="B121" i="14"/>
  <c r="C124" i="14"/>
  <c r="A121" i="14"/>
  <c r="A124" i="14"/>
  <c r="A116" i="14"/>
  <c r="B116" i="14"/>
  <c r="C114" i="10"/>
  <c r="E4" i="16"/>
  <c r="A146" i="10"/>
  <c r="D114" i="10"/>
  <c r="D4" i="16"/>
  <c r="A126" i="11"/>
  <c r="B126" i="11"/>
  <c r="A131" i="11"/>
  <c r="A134" i="11"/>
  <c r="C115" i="11"/>
  <c r="E5" i="16"/>
  <c r="D115" i="11"/>
  <c r="D5" i="16"/>
  <c r="A146" i="11"/>
  <c r="C126" i="11"/>
  <c r="B131" i="11"/>
  <c r="C134" i="11"/>
  <c r="C131" i="13"/>
  <c r="D131" i="13"/>
  <c r="C6" i="16"/>
  <c r="D125" i="13"/>
  <c r="A131" i="13"/>
  <c r="B131" i="13"/>
  <c r="B132" i="13"/>
  <c r="E131" i="13"/>
  <c r="E132" i="13"/>
  <c r="B125" i="13"/>
  <c r="B126" i="13"/>
  <c r="E137" i="13"/>
  <c r="B137" i="13"/>
  <c r="C137" i="13"/>
  <c r="K31" i="2"/>
  <c r="J31" i="2"/>
  <c r="B130" i="15"/>
  <c r="C133" i="15"/>
  <c r="C114" i="15"/>
  <c r="E8" i="16"/>
  <c r="A145" i="15"/>
  <c r="E145" i="15"/>
  <c r="B131" i="10"/>
  <c r="C134" i="10"/>
  <c r="C125" i="15"/>
  <c r="A131" i="10"/>
  <c r="A134" i="10"/>
  <c r="B134" i="10"/>
  <c r="B135" i="10"/>
  <c r="A130" i="15"/>
  <c r="A133" i="15"/>
  <c r="A139" i="15"/>
  <c r="B139" i="15"/>
  <c r="B140" i="15"/>
  <c r="E139" i="15"/>
  <c r="E140" i="15"/>
  <c r="B145" i="15"/>
  <c r="C145" i="15"/>
  <c r="D145" i="15"/>
  <c r="B6" i="16"/>
  <c r="G6" i="16"/>
  <c r="D133" i="15"/>
  <c r="A130" i="14"/>
  <c r="B130" i="14"/>
  <c r="B131" i="14"/>
  <c r="E130" i="14"/>
  <c r="E131" i="14"/>
  <c r="B124" i="14"/>
  <c r="B125" i="14"/>
  <c r="C130" i="14"/>
  <c r="D130" i="14"/>
  <c r="C7" i="16"/>
  <c r="D124" i="14"/>
  <c r="B136" i="14"/>
  <c r="C136" i="14"/>
  <c r="E136" i="14"/>
  <c r="J32" i="2"/>
  <c r="J35" i="2"/>
  <c r="D134" i="10"/>
  <c r="B146" i="10"/>
  <c r="C146" i="10"/>
  <c r="D146" i="10"/>
  <c r="F146" i="10"/>
  <c r="F4" i="16"/>
  <c r="E146" i="10"/>
  <c r="D134" i="11"/>
  <c r="C140" i="11"/>
  <c r="D140" i="11"/>
  <c r="C5" i="16"/>
  <c r="A140" i="11"/>
  <c r="B140" i="11"/>
  <c r="B141" i="11"/>
  <c r="E140" i="11"/>
  <c r="E141" i="11"/>
  <c r="B134" i="11"/>
  <c r="B135" i="11"/>
  <c r="B146" i="11"/>
  <c r="C146" i="11"/>
  <c r="E146" i="11"/>
  <c r="D137" i="13"/>
  <c r="F137" i="13"/>
  <c r="F6" i="16"/>
  <c r="L6" i="16"/>
  <c r="M6" i="16"/>
  <c r="I12" i="2"/>
  <c r="G12" i="2"/>
  <c r="K34" i="2"/>
  <c r="K32" i="2"/>
  <c r="K35" i="2"/>
  <c r="L35" i="2"/>
  <c r="C140" i="10"/>
  <c r="D140" i="10"/>
  <c r="C4" i="16"/>
  <c r="A140" i="10"/>
  <c r="B140" i="10"/>
  <c r="B141" i="10"/>
  <c r="E140" i="10"/>
  <c r="E141" i="10"/>
  <c r="B4" i="16"/>
  <c r="C139" i="15"/>
  <c r="D139" i="15"/>
  <c r="C8" i="16"/>
  <c r="L8" i="16"/>
  <c r="C154" i="15"/>
  <c r="C155" i="15"/>
  <c r="C150" i="15"/>
  <c r="D151" i="15"/>
  <c r="D150" i="15"/>
  <c r="B133" i="15"/>
  <c r="B134" i="15"/>
  <c r="B154" i="15"/>
  <c r="B155" i="15"/>
  <c r="E155" i="15"/>
  <c r="E154" i="15"/>
  <c r="H6" i="16"/>
  <c r="P6" i="16"/>
  <c r="I6" i="16"/>
  <c r="K6" i="16"/>
  <c r="B5" i="16"/>
  <c r="G5" i="16"/>
  <c r="B7" i="16"/>
  <c r="G7" i="16"/>
  <c r="B8" i="16"/>
  <c r="G8" i="16"/>
  <c r="L7" i="16"/>
  <c r="M7" i="16"/>
  <c r="F136" i="14"/>
  <c r="F7" i="16"/>
  <c r="D136" i="14"/>
  <c r="H12" i="2"/>
  <c r="G11" i="2"/>
  <c r="I13" i="2"/>
  <c r="I14" i="2"/>
  <c r="I11" i="2"/>
  <c r="G4" i="16"/>
  <c r="H4" i="16"/>
  <c r="P4" i="16"/>
  <c r="L4" i="16"/>
  <c r="M4" i="16"/>
  <c r="M5" i="16"/>
  <c r="L5" i="16"/>
  <c r="F146" i="11"/>
  <c r="F5" i="16"/>
  <c r="D146" i="11"/>
  <c r="M8" i="16"/>
  <c r="D155" i="15"/>
  <c r="D154" i="15"/>
  <c r="F154" i="15"/>
  <c r="F145" i="15"/>
  <c r="F8" i="16"/>
  <c r="F155" i="15"/>
  <c r="H8" i="16"/>
  <c r="P8" i="16"/>
  <c r="I8" i="16"/>
  <c r="K8" i="16"/>
  <c r="H7" i="16"/>
  <c r="P7" i="16"/>
  <c r="I7" i="16"/>
  <c r="K7" i="16"/>
  <c r="H5" i="16"/>
  <c r="P5" i="16"/>
  <c r="I5" i="16"/>
  <c r="K5" i="16"/>
  <c r="K4" i="16"/>
  <c r="F23" i="2"/>
  <c r="H11" i="2"/>
  <c r="I4" i="16"/>
  <c r="R6" i="16"/>
  <c r="Q6" i="16"/>
  <c r="B88" i="16"/>
  <c r="R8" i="16"/>
  <c r="Q8" i="16"/>
  <c r="Q7" i="16"/>
  <c r="R7" i="16"/>
  <c r="F25" i="2"/>
  <c r="H23" i="2"/>
  <c r="F22" i="2"/>
  <c r="R4" i="16"/>
  <c r="Q4" i="16"/>
  <c r="Q5" i="16"/>
  <c r="R5" i="16"/>
  <c r="S6" i="16"/>
  <c r="J6" i="16"/>
  <c r="B90" i="16"/>
  <c r="S8" i="16"/>
  <c r="J8" i="16"/>
  <c r="S7" i="16"/>
  <c r="J7" i="16"/>
  <c r="S4" i="16"/>
  <c r="J4" i="16"/>
  <c r="H25" i="2"/>
  <c r="E38" i="2"/>
  <c r="E39" i="2"/>
  <c r="H24" i="2"/>
  <c r="H22" i="2"/>
  <c r="M22" i="2"/>
  <c r="S5" i="16"/>
  <c r="J5" i="16"/>
  <c r="B91" i="16"/>
  <c r="B89" i="16"/>
  <c r="K22" i="2"/>
  <c r="G23" i="2"/>
  <c r="G22" i="2"/>
  <c r="D3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Bill Lawrence</author>
  </authors>
  <commentList>
    <comment ref="F7" authorId="0" shapeId="0" xr:uid="{00000000-0006-0000-0400-000001000000}">
      <text>
        <r>
          <rPr>
            <sz val="9"/>
            <color indexed="81"/>
            <rFont val="Tahoma"/>
            <family val="2"/>
          </rPr>
          <t>Julian Day
(includes day fraction)</t>
        </r>
      </text>
    </comment>
    <comment ref="F8" authorId="0" shapeId="0" xr:uid="{00000000-0006-0000-0400-000002000000}">
      <text>
        <r>
          <rPr>
            <sz val="9"/>
            <color indexed="81"/>
            <rFont val="Tahoma"/>
            <family val="2"/>
          </rPr>
          <t xml:space="preserve">Meeus 7.1
(incl Y, M, A, B)
</t>
        </r>
      </text>
    </comment>
    <comment ref="C9" authorId="0" shapeId="0" xr:uid="{00000000-0006-0000-0400-000003000000}">
      <text>
        <r>
          <rPr>
            <sz val="9"/>
            <color indexed="81"/>
            <rFont val="Tahoma"/>
            <family val="2"/>
          </rPr>
          <t>Unit is Julian Centuries from 2000.0</t>
        </r>
      </text>
    </comment>
    <comment ref="A10" authorId="0" shapeId="0" xr:uid="{00000000-0006-0000-0400-000004000000}">
      <text>
        <r>
          <rPr>
            <sz val="9"/>
            <color indexed="81"/>
            <rFont val="Tahoma"/>
            <family val="2"/>
          </rPr>
          <t xml:space="preserve">Calculated on sheet "Delta_T".
</t>
        </r>
      </text>
    </comment>
    <comment ref="C10" authorId="0" shapeId="0" xr:uid="{00000000-0006-0000-0400-000005000000}">
      <text>
        <r>
          <rPr>
            <sz val="9"/>
            <color indexed="81"/>
            <rFont val="Tahoma"/>
            <family val="2"/>
          </rPr>
          <t>Meeus 21.1</t>
        </r>
      </text>
    </comment>
    <comment ref="D10" authorId="0" shapeId="0" xr:uid="{00000000-0006-0000-0400-000006000000}">
      <text>
        <r>
          <rPr>
            <sz val="9"/>
            <color indexed="81"/>
            <rFont val="Tahoma"/>
            <family val="2"/>
          </rPr>
          <t xml:space="preserve">Meeus 11.4
</t>
        </r>
      </text>
    </comment>
    <comment ref="E10" authorId="0" shapeId="0" xr:uid="{00000000-0006-0000-0400-000007000000}">
      <text>
        <r>
          <rPr>
            <sz val="9"/>
            <color indexed="81"/>
            <rFont val="Tahoma"/>
            <charset val="1"/>
          </rPr>
          <t xml:space="preserve">(1) Meeus P84 line 10
(2) http://www2.arnes.si/~gljsentvid10/sidereal.htm 
(Note misprint in this article (2)'s example which quotes 175.77111 instead of 174.77111.)
</t>
        </r>
      </text>
    </comment>
    <comment ref="A14" authorId="0" shapeId="0" xr:uid="{00000000-0006-0000-0400-000008000000}">
      <text>
        <r>
          <rPr>
            <sz val="9"/>
            <color indexed="81"/>
            <rFont val="Tahoma"/>
            <family val="2"/>
          </rPr>
          <t xml:space="preserve">Meeus 20.3 as Epoch is J2000.0.
</t>
        </r>
      </text>
    </comment>
    <comment ref="A17" authorId="0" shapeId="0" xr:uid="{00000000-0006-0000-0400-000009000000}">
      <text>
        <r>
          <rPr>
            <sz val="9"/>
            <color indexed="81"/>
            <rFont val="Tahoma"/>
            <family val="2"/>
          </rPr>
          <t xml:space="preserve">L is the geometric mean longitude of the Sun referred to the mean equinox of that date.
</t>
        </r>
      </text>
    </comment>
    <comment ref="B17" authorId="0" shapeId="0" xr:uid="{00000000-0006-0000-0400-00000A000000}">
      <text>
        <r>
          <rPr>
            <sz val="9"/>
            <color indexed="81"/>
            <rFont val="Tahoma"/>
            <family val="2"/>
          </rPr>
          <t xml:space="preserve">Mean anomaly of sun
</t>
        </r>
      </text>
    </comment>
    <comment ref="A18" authorId="0" shapeId="0" xr:uid="{00000000-0006-0000-0400-00000B000000}">
      <text>
        <r>
          <rPr>
            <sz val="9"/>
            <color indexed="81"/>
            <rFont val="Tahoma"/>
            <family val="2"/>
          </rPr>
          <t>Meeus 24.2.
More accurate formula in 27.2, but such formula uses Tau (=T/10) so decimals displaced accordingly.</t>
        </r>
      </text>
    </comment>
    <comment ref="B18" authorId="0" shapeId="0" xr:uid="{00000000-0006-0000-0400-00000C000000}">
      <text>
        <r>
          <rPr>
            <sz val="9"/>
            <color indexed="81"/>
            <rFont val="Tahoma"/>
            <family val="2"/>
          </rPr>
          <t xml:space="preserve">Meeus 24.3
T^3 term added in V0.93
</t>
        </r>
      </text>
    </comment>
    <comment ref="C18" authorId="0" shapeId="0" xr:uid="{00000000-0006-0000-0400-00000D000000}">
      <text>
        <r>
          <rPr>
            <sz val="9"/>
            <color indexed="81"/>
            <rFont val="Tahoma"/>
            <family val="2"/>
          </rPr>
          <t>Meeus 24.4
1st term was 1.914602</t>
        </r>
      </text>
    </comment>
    <comment ref="E18" authorId="0" shapeId="0" xr:uid="{00000000-0006-0000-0400-00000E000000}">
      <text>
        <r>
          <rPr>
            <sz val="9"/>
            <color indexed="81"/>
            <rFont val="Tahoma"/>
            <family val="2"/>
          </rPr>
          <t>Meeus 24.4.
Was .000289</t>
        </r>
      </text>
    </comment>
    <comment ref="A19" authorId="0" shapeId="0" xr:uid="{00000000-0006-0000-0400-00000F000000}">
      <text>
        <r>
          <rPr>
            <sz val="9"/>
            <color indexed="81"/>
            <rFont val="Tahoma"/>
            <family val="2"/>
          </rPr>
          <t xml:space="preserve">Sun's equation of centre.
</t>
        </r>
      </text>
    </comment>
    <comment ref="B19" authorId="0" shapeId="0" xr:uid="{00000000-0006-0000-0400-000010000000}">
      <text>
        <r>
          <rPr>
            <sz val="9"/>
            <color indexed="81"/>
            <rFont val="Tahoma"/>
            <family val="2"/>
          </rPr>
          <t xml:space="preserve">Sun's true longitude
</t>
        </r>
      </text>
    </comment>
    <comment ref="A20" authorId="0" shapeId="0" xr:uid="{00000000-0006-0000-0400-000011000000}">
      <text>
        <r>
          <rPr>
            <sz val="9"/>
            <color indexed="81"/>
            <rFont val="Tahoma"/>
            <family val="2"/>
          </rPr>
          <t>Meeus 24.4</t>
        </r>
      </text>
    </comment>
    <comment ref="B20" authorId="0" shapeId="0" xr:uid="{00000000-0006-0000-0400-000012000000}">
      <text>
        <r>
          <rPr>
            <sz val="9"/>
            <color indexed="81"/>
            <rFont val="Tahoma"/>
            <family val="2"/>
          </rPr>
          <t>Meeus 24.4</t>
        </r>
      </text>
    </comment>
    <comment ref="A23" authorId="0" shapeId="0" xr:uid="{00000000-0006-0000-0400-000013000000}">
      <text>
        <r>
          <rPr>
            <sz val="9"/>
            <color indexed="81"/>
            <rFont val="Tahoma"/>
            <family val="2"/>
          </rPr>
          <t>The mean longitude
of the Sun</t>
        </r>
      </text>
    </comment>
    <comment ref="B23" authorId="0" shapeId="0" xr:uid="{00000000-0006-0000-0400-000014000000}">
      <text>
        <r>
          <rPr>
            <sz val="9"/>
            <color indexed="81"/>
            <rFont val="Tahoma"/>
            <family val="2"/>
          </rPr>
          <t>The mean longitude of the Moon</t>
        </r>
      </text>
    </comment>
    <comment ref="C23" authorId="0" shapeId="0" xr:uid="{00000000-0006-0000-0400-000015000000}">
      <text>
        <r>
          <rPr>
            <sz val="9"/>
            <color indexed="81"/>
            <rFont val="Tahoma"/>
            <family val="2"/>
          </rPr>
          <t>Omega is Longitude of ascending node of Moon's mean orbit on the ecliptic.</t>
        </r>
      </text>
    </comment>
    <comment ref="D23" authorId="0" shapeId="0" xr:uid="{00000000-0006-0000-0400-000016000000}">
      <text>
        <r>
          <rPr>
            <sz val="9"/>
            <color indexed="81"/>
            <rFont val="Tahoma"/>
            <family val="2"/>
          </rPr>
          <t xml:space="preserve">Δ Psi is "Nutation in Longitude". The change in ecliptic longitude of a body due to the earth's
nutation.
</t>
        </r>
      </text>
    </comment>
    <comment ref="E23" authorId="0" shapeId="0" xr:uid="{00000000-0006-0000-0400-000017000000}">
      <text>
        <r>
          <rPr>
            <sz val="9"/>
            <color indexed="81"/>
            <rFont val="Tahoma"/>
            <family val="2"/>
          </rPr>
          <t xml:space="preserve">Δ Psi is "Nutation in Longitude". The change in ecliptic longitude of a body due to the earth's
nutation.
</t>
        </r>
      </text>
    </comment>
    <comment ref="B24" authorId="0" shapeId="0" xr:uid="{00000000-0006-0000-0400-000018000000}">
      <text>
        <r>
          <rPr>
            <sz val="9"/>
            <color indexed="81"/>
            <rFont val="Tahoma"/>
            <family val="2"/>
          </rPr>
          <t xml:space="preserve">Meeus P132 bottom line
</t>
        </r>
      </text>
    </comment>
    <comment ref="C24" authorId="0" shapeId="0" xr:uid="{00000000-0006-0000-0400-000019000000}">
      <text>
        <r>
          <rPr>
            <sz val="9"/>
            <color indexed="81"/>
            <rFont val="Tahoma"/>
            <family val="2"/>
          </rPr>
          <t>Meeus P132. 
3rd &amp; 4th terms unnecessary. See text.</t>
        </r>
      </text>
    </comment>
    <comment ref="D24" authorId="0" shapeId="0" xr:uid="{00000000-0006-0000-0400-00001A000000}">
      <text>
        <r>
          <rPr>
            <sz val="9"/>
            <color indexed="81"/>
            <rFont val="Tahoma"/>
            <family val="2"/>
          </rPr>
          <t xml:space="preserve">Meeus P132 near bottom. </t>
        </r>
      </text>
    </comment>
    <comment ref="A25" authorId="0" shapeId="0" xr:uid="{00000000-0006-0000-0400-00001B000000}">
      <text>
        <r>
          <rPr>
            <sz val="9"/>
            <color indexed="81"/>
            <rFont val="Tahoma"/>
            <family val="2"/>
          </rPr>
          <t xml:space="preserve">Epsilon 0 is mean obliquity of ecliptic.
</t>
        </r>
      </text>
    </comment>
    <comment ref="B25" authorId="0" shapeId="0" xr:uid="{00000000-0006-0000-0400-00001C000000}">
      <text>
        <r>
          <rPr>
            <sz val="9"/>
            <color indexed="81"/>
            <rFont val="Tahoma"/>
            <family val="2"/>
          </rPr>
          <t>Δ Epsilon is "Nutation in obliquity". Component perpendicular to the ecliptic.</t>
        </r>
      </text>
    </comment>
    <comment ref="C25" authorId="0" shapeId="0" xr:uid="{00000000-0006-0000-0400-00001D000000}">
      <text>
        <r>
          <rPr>
            <sz val="9"/>
            <color indexed="81"/>
            <rFont val="Tahoma"/>
            <family val="2"/>
          </rPr>
          <t>Δ Epsilon is "Nutation in obliquity". Component perpendicular to the ecliptic.</t>
        </r>
      </text>
    </comment>
    <comment ref="D25" authorId="0" shapeId="0" xr:uid="{00000000-0006-0000-0400-00001E000000}">
      <text>
        <r>
          <rPr>
            <sz val="9"/>
            <color indexed="81"/>
            <rFont val="Tahoma"/>
            <family val="2"/>
          </rPr>
          <t xml:space="preserve">Epsilon: True obliquity of ecliptic.
</t>
        </r>
      </text>
    </comment>
    <comment ref="A26" authorId="0" shapeId="0" xr:uid="{00000000-0006-0000-0400-00001F000000}">
      <text>
        <r>
          <rPr>
            <sz val="9"/>
            <color indexed="81"/>
            <rFont val="Tahoma"/>
            <family val="2"/>
          </rPr>
          <t xml:space="preserve">Meeus 21.2 P135.
</t>
        </r>
      </text>
    </comment>
    <comment ref="B26" authorId="0" shapeId="0" xr:uid="{00000000-0006-0000-0400-000020000000}">
      <text>
        <r>
          <rPr>
            <sz val="9"/>
            <color indexed="81"/>
            <rFont val="Tahoma"/>
            <family val="2"/>
          </rPr>
          <t>Meeus P132 near bottom.
Sign of 3rd term changed  to "+" as Meeus. (Was
-0.1*COS(2*B42))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" authorId="0" shapeId="0" xr:uid="{00000000-0006-0000-0400-000021000000}">
      <text>
        <r>
          <rPr>
            <sz val="9"/>
            <color indexed="81"/>
            <rFont val="Tahoma"/>
            <family val="2"/>
          </rPr>
          <t>Eccentricity of earth orbit</t>
        </r>
      </text>
    </comment>
    <comment ref="B29" authorId="0" shapeId="0" xr:uid="{00000000-0006-0000-0400-000022000000}">
      <text>
        <r>
          <rPr>
            <sz val="9"/>
            <color indexed="81"/>
            <rFont val="Tahoma"/>
            <family val="2"/>
          </rPr>
          <t>Longitude of perihelion of this orbit.</t>
        </r>
      </text>
    </comment>
    <comment ref="A30" authorId="0" shapeId="0" xr:uid="{00000000-0006-0000-0400-000023000000}">
      <text>
        <r>
          <rPr>
            <sz val="9"/>
            <color indexed="81"/>
            <rFont val="Tahoma"/>
            <family val="2"/>
          </rPr>
          <t>Meeus 22.2 intro.
First term changed from 0.016708634 2/11/15
3rd term changed from 0.0000001267</t>
        </r>
      </text>
    </comment>
    <comment ref="B30" authorId="0" shapeId="0" xr:uid="{00000000-0006-0000-0400-000024000000}">
      <text>
        <r>
          <rPr>
            <sz val="9"/>
            <color indexed="81"/>
            <rFont val="Tahoma"/>
            <family val="2"/>
          </rPr>
          <t xml:space="preserve">Meeus 22.2 intro.
2nd was 1.71946 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Bill Lawrence</author>
  </authors>
  <commentList>
    <comment ref="B3" authorId="0" shapeId="0" xr:uid="{00000000-0006-0000-0500-000001000000}">
      <text>
        <r>
          <rPr>
            <sz val="9"/>
            <color indexed="81"/>
            <rFont val="Tahoma"/>
            <family val="2"/>
          </rPr>
          <t xml:space="preserve">= Year + (Month - 0.5)/12
</t>
        </r>
      </text>
    </comment>
    <comment ref="D4" authorId="0" shapeId="0" xr:uid="{00000000-0006-0000-0500-000002000000}">
      <text>
        <r>
          <rPr>
            <sz val="9"/>
            <color indexed="81"/>
            <rFont val="Tahoma"/>
            <family val="2"/>
          </rPr>
          <t>Note that below "u" values change with 
chosen ye</t>
        </r>
        <r>
          <rPr>
            <b/>
            <sz val="9"/>
            <color indexed="81"/>
            <rFont val="Tahoma"/>
            <family val="2"/>
          </rPr>
          <t>ar.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" authorId="0" shapeId="0" xr:uid="{00000000-0006-0000-0500-000003000000}">
      <text>
        <r>
          <rPr>
            <sz val="9"/>
            <color indexed="81"/>
            <rFont val="Tahoma"/>
            <family val="2"/>
          </rPr>
          <t>Note that below "t" values change with 
chosen year.</t>
        </r>
      </text>
    </comment>
    <comment ref="F4" authorId="0" shapeId="0" xr:uid="{00000000-0006-0000-0500-000004000000}">
      <text>
        <r>
          <rPr>
            <sz val="9"/>
            <color indexed="81"/>
            <rFont val="Tahoma"/>
            <family val="2"/>
          </rPr>
          <t xml:space="preserve">http://eclipse.gsfc.nasa.gov/SEhelp/deltatpoly2004.html
</t>
        </r>
      </text>
    </comment>
    <comment ref="F6" authorId="0" shapeId="0" xr:uid="{00000000-0006-0000-0500-000005000000}">
      <text>
        <r>
          <rPr>
            <sz val="9"/>
            <color indexed="81"/>
            <rFont val="Tahoma"/>
            <family val="2"/>
          </rPr>
          <t xml:space="preserve">http://eclipse.gsfc.nasa.gov/SEhelp/deltatpoly2004.html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Bill Lawrence</author>
  </authors>
  <commentList>
    <comment ref="C3" authorId="0" shapeId="0" xr:uid="{00000000-0006-0000-0600-000001000000}">
      <text>
        <r>
          <rPr>
            <sz val="9"/>
            <color indexed="81"/>
            <rFont val="Tahoma"/>
            <family val="2"/>
          </rPr>
          <t>IPNEWCAT - Hipparcos New Astrometric Catalog
star positions adjusted to Epoch J2000.0 (from J1991.25) using J1991.25 pm's.</t>
        </r>
      </text>
    </comment>
    <comment ref="E3" authorId="0" shapeId="0" xr:uid="{00000000-0006-0000-0600-000002000000}">
      <text>
        <r>
          <rPr>
            <sz val="9"/>
            <color indexed="81"/>
            <rFont val="Tahoma"/>
            <family val="2"/>
          </rPr>
          <t xml:space="preserve">PM's from Hipparcos New Astrometric Catalog Epoch J1991.25
Units: mas/yr MilliArcSeconds per year.
</t>
        </r>
      </text>
    </comment>
    <comment ref="I3" authorId="0" shapeId="0" xr:uid="{00000000-0006-0000-0600-000003000000}">
      <text>
        <r>
          <rPr>
            <sz val="9"/>
            <color indexed="81"/>
            <rFont val="Tahoma"/>
            <family val="2"/>
          </rPr>
          <t xml:space="preserve">Meeus 20.4
</t>
        </r>
      </text>
    </comment>
    <comment ref="V3" authorId="0" shapeId="0" xr:uid="{00000000-0006-0000-0600-000004000000}">
      <text>
        <r>
          <rPr>
            <sz val="9"/>
            <color indexed="81"/>
            <rFont val="Tahoma"/>
            <family val="2"/>
          </rPr>
          <t xml:space="preserve">Original RA &amp; Dec from HIPNEWCAT - Hipparcos New Astrometric Catalog. Published 2007, Reference Equinox J2000.0, Positions measured / adjusted at/to Epoch J1991.25
</t>
        </r>
      </text>
    </comment>
    <comment ref="L4" authorId="0" shapeId="0" xr:uid="{00000000-0006-0000-0600-000005000000}">
      <text>
        <r>
          <rPr>
            <sz val="9"/>
            <color indexed="81"/>
            <rFont val="Tahoma"/>
            <family val="2"/>
          </rPr>
          <t xml:space="preserve">Meeus 20.4 line 4.
1. Note ATAN2(B/A)
2. Note 'Z' is added here.
3. Variables A,B &amp; C in hidden columns.
</t>
        </r>
      </text>
    </comment>
    <comment ref="M4" authorId="0" shapeId="0" xr:uid="{00000000-0006-0000-0600-000006000000}">
      <text>
        <r>
          <rPr>
            <sz val="9"/>
            <color indexed="81"/>
            <rFont val="Tahoma"/>
            <family val="2"/>
          </rPr>
          <t xml:space="preserve">Meeus 20.4 line 4.
</t>
        </r>
      </text>
    </comment>
    <comment ref="N4" authorId="0" shapeId="0" xr:uid="{00000000-0006-0000-0600-000007000000}">
      <text>
        <r>
          <rPr>
            <sz val="9"/>
            <color indexed="81"/>
            <rFont val="Tahoma"/>
            <family val="2"/>
          </rPr>
          <t>Meeus 22.1</t>
        </r>
      </text>
    </comment>
    <comment ref="O4" authorId="0" shapeId="0" xr:uid="{00000000-0006-0000-0600-000008000000}">
      <text>
        <r>
          <rPr>
            <sz val="9"/>
            <color indexed="81"/>
            <rFont val="Tahoma"/>
            <family val="2"/>
          </rPr>
          <t xml:space="preserve">Meeus 22.1
</t>
        </r>
      </text>
    </comment>
    <comment ref="P4" authorId="0" shapeId="0" xr:uid="{00000000-0006-0000-0600-000009000000}">
      <text>
        <r>
          <rPr>
            <sz val="9"/>
            <color indexed="81"/>
            <rFont val="Tahoma"/>
            <family val="2"/>
          </rPr>
          <t xml:space="preserve">Meeus 22.3 part 1 Page 140
Coded exactly as text. Simplifications avoided.
</t>
        </r>
      </text>
    </comment>
    <comment ref="Q4" authorId="0" shapeId="0" xr:uid="{00000000-0006-0000-0600-00000A000000}">
      <text>
        <r>
          <rPr>
            <sz val="9"/>
            <color indexed="81"/>
            <rFont val="Tahoma"/>
            <family val="2"/>
          </rPr>
          <t xml:space="preserve">Meeus 22.3 part 2 Page 140
Coded exactly as text. Simplifications avoided.
</t>
        </r>
      </text>
    </comment>
    <comment ref="V4" authorId="0" shapeId="0" xr:uid="{00000000-0006-0000-0600-00000B000000}">
      <text>
        <r>
          <rPr>
            <sz val="9"/>
            <color indexed="81"/>
            <rFont val="Tahoma"/>
            <family val="2"/>
          </rPr>
          <t>Converted to D.d format.</t>
        </r>
      </text>
    </comment>
    <comment ref="C64" authorId="0" shapeId="0" xr:uid="{00000000-0006-0000-0600-00000C000000}">
      <text>
        <r>
          <rPr>
            <sz val="9"/>
            <color indexed="81"/>
            <rFont val="Tahoma"/>
            <family val="2"/>
          </rPr>
          <t>IPNEWCAT - Hipparcos New Astrometric Catalog
star positions adjusted to Epoch J2000.0 (from J1991.25) using J1991.25 pm's.</t>
        </r>
      </text>
    </comment>
    <comment ref="E64" authorId="0" shapeId="0" xr:uid="{00000000-0006-0000-0600-00000D000000}">
      <text>
        <r>
          <rPr>
            <sz val="9"/>
            <color indexed="81"/>
            <rFont val="Tahoma"/>
            <family val="2"/>
          </rPr>
          <t xml:space="preserve">PM's from Hipparcos New Astrometric Catalog Epoch J1991.25
Units: mas/yr MilliArcSeconds per year.
</t>
        </r>
      </text>
    </comment>
    <comment ref="I64" authorId="0" shapeId="0" xr:uid="{00000000-0006-0000-0600-00000E000000}">
      <text>
        <r>
          <rPr>
            <sz val="9"/>
            <color indexed="81"/>
            <rFont val="Tahoma"/>
            <family val="2"/>
          </rPr>
          <t xml:space="preserve">Meeus 20.4
</t>
        </r>
      </text>
    </comment>
    <comment ref="V64" authorId="0" shapeId="0" xr:uid="{00000000-0006-0000-0600-00000F000000}">
      <text>
        <r>
          <rPr>
            <sz val="9"/>
            <color indexed="81"/>
            <rFont val="Tahoma"/>
            <family val="2"/>
          </rPr>
          <t xml:space="preserve">Original RA &amp; Dec from HIPNEWCAT - Hipparcos New Astrometric Catalog. Published 2007, Reference Equinox J2000.0, Positions measured / adjusted at/to Epoch J1991.25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Bill Lawrence</author>
  </authors>
  <commentList>
    <comment ref="A36" authorId="0" shapeId="0" xr:uid="{00000000-0006-0000-0800-000001000000}">
      <text>
        <r>
          <rPr>
            <sz val="9"/>
            <color indexed="81"/>
            <rFont val="Tahoma"/>
            <family val="2"/>
          </rPr>
          <t xml:space="preserve">This is Meeus P316 46.4 Small time differences between when this is zero/180 and when GHA difference (below) is 0/180. . </t>
        </r>
      </text>
    </comment>
    <comment ref="B39" authorId="0" shapeId="0" xr:uid="{00000000-0006-0000-0800-000002000000}">
      <text>
        <r>
          <rPr>
            <sz val="9"/>
            <color indexed="81"/>
            <rFont val="Tahoma"/>
            <charset val="1"/>
          </rPr>
          <t xml:space="preserve">Difference between apparent longitudes of sun and moon. Includes aberation of sun and light time of moon.
</t>
        </r>
      </text>
    </comment>
    <comment ref="C39" authorId="0" shapeId="0" xr:uid="{00000000-0006-0000-0800-000003000000}">
      <text>
        <r>
          <rPr>
            <sz val="9"/>
            <color indexed="81"/>
            <rFont val="Tahoma"/>
            <charset val="1"/>
          </rPr>
          <t xml:space="preserve">Waxing when GHA difference &lt; 180.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Bill Lawrence</author>
  </authors>
  <commentList>
    <comment ref="F9" authorId="0" shapeId="0" xr:uid="{00000000-0006-0000-0F00-000001000000}">
      <text>
        <r>
          <rPr>
            <sz val="9"/>
            <color indexed="81"/>
            <rFont val="Tahoma"/>
            <family val="2"/>
          </rPr>
          <t xml:space="preserve">Star Magnitudes are all constants.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arth_B05" type="6" refreshedVersion="0" deleted="1" background="1" saveData="1">
    <textPr fileType="mac" firstRow="2" sourceFile="Macintosh HD:Users:hakel:Documents:Navigation:Almanac:Earth_B0.txt" space="1" consecutive="1">
      <textFields count="3">
        <textField/>
        <textField/>
        <textField/>
      </textFields>
    </textPr>
  </connection>
  <connection id="2" xr16:uid="{00000000-0015-0000-FFFF-FFFF01000000}" name="Earth_B15" type="6" refreshedVersion="0" deleted="1" background="1" saveData="1">
    <textPr fileType="mac" firstRow="2" sourceFile="Macintosh HD:Users:hakel:Documents:Navigation:Almanac:Earth_B1.txt" space="1" consecutive="1">
      <textFields count="3">
        <textField/>
        <textField/>
        <textField/>
      </textFields>
    </textPr>
  </connection>
  <connection id="3" xr16:uid="{00000000-0015-0000-FFFF-FFFF02000000}" name="Earth_B25" type="6" refreshedVersion="0" deleted="1" background="1" saveData="1">
    <textPr fileType="mac" firstRow="2" sourceFile="Macintosh HD:Users:hakel:Documents:Navigation:Almanac:Earth_B2.txt" space="1" consecutive="1">
      <textFields count="3">
        <textField/>
        <textField/>
        <textField/>
      </textFields>
    </textPr>
  </connection>
  <connection id="4" xr16:uid="{00000000-0015-0000-FFFF-FFFF03000000}" name="Earth_B35" type="6" refreshedVersion="0" deleted="1" background="1" saveData="1">
    <textPr fileType="mac" firstRow="2" sourceFile="Macintosh HD:Users:hakel:Documents:Navigation:Almanac:Earth_B3.txt" space="1" consecutive="1">
      <textFields count="3">
        <textField/>
        <textField/>
        <textField/>
      </textFields>
    </textPr>
  </connection>
  <connection id="5" xr16:uid="{00000000-0015-0000-FFFF-FFFF04000000}" name="Earth_B45" type="6" refreshedVersion="0" deleted="1" background="1" saveData="1">
    <textPr fileType="mac" firstRow="2" sourceFile="Macintosh HD:Users:hakel:Documents:Navigation:Almanac:Earth_B4.txt" space="1" consecutive="1">
      <textFields count="3">
        <textField/>
        <textField/>
        <textField/>
      </textFields>
    </textPr>
  </connection>
  <connection id="6" xr16:uid="{00000000-0015-0000-FFFF-FFFF05000000}" name="Earth_L05" type="6" refreshedVersion="0" deleted="1" background="1" saveData="1">
    <textPr fileType="mac" firstRow="2" sourceFile="Macintosh HD:Users:hakel:Documents:Navigation:Almanac:Earth_L0.txt" space="1" consecutive="1">
      <textFields count="3">
        <textField/>
        <textField/>
        <textField/>
      </textFields>
    </textPr>
  </connection>
  <connection id="7" xr16:uid="{00000000-0015-0000-FFFF-FFFF06000000}" name="Earth_L15" type="6" refreshedVersion="0" deleted="1" background="1" saveData="1">
    <textPr fileType="mac" firstRow="2" sourceFile="Macintosh HD:Users:hakel:Documents:Navigation:Almanac:Earth_L1.txt" space="1" consecutive="1">
      <textFields count="3">
        <textField/>
        <textField/>
        <textField/>
      </textFields>
    </textPr>
  </connection>
  <connection id="8" xr16:uid="{00000000-0015-0000-FFFF-FFFF07000000}" name="Earth_L25" type="6" refreshedVersion="0" deleted="1" background="1" saveData="1">
    <textPr fileType="mac" firstRow="2" sourceFile="Macintosh HD:Users:hakel:Documents:Navigation:Almanac:Earth_L2.txt" space="1" consecutive="1">
      <textFields count="3">
        <textField/>
        <textField/>
        <textField/>
      </textFields>
    </textPr>
  </connection>
  <connection id="9" xr16:uid="{00000000-0015-0000-FFFF-FFFF08000000}" name="Earth_L35" type="6" refreshedVersion="0" deleted="1" background="1" saveData="1">
    <textPr fileType="mac" firstRow="2" sourceFile="Macintosh HD:Users:hakel:Documents:Navigation:Almanac:Earth_L3.txt" space="1" consecutive="1">
      <textFields count="3">
        <textField/>
        <textField/>
        <textField/>
      </textFields>
    </textPr>
  </connection>
  <connection id="10" xr16:uid="{00000000-0015-0000-FFFF-FFFF09000000}" name="Earth_L45" type="6" refreshedVersion="0" deleted="1" background="1" saveData="1">
    <textPr fileType="mac" firstRow="2" sourceFile="Macintosh HD:Users:hakel:Documents:Navigation:Almanac:Earth_L4.txt" space="1" consecutive="1">
      <textFields count="3">
        <textField/>
        <textField/>
        <textField/>
      </textFields>
    </textPr>
  </connection>
  <connection id="11" xr16:uid="{00000000-0015-0000-FFFF-FFFF0A000000}" name="Earth_L55" type="6" refreshedVersion="0" deleted="1" background="1" saveData="1">
    <textPr fileType="mac" firstRow="2" sourceFile="Macintosh HD:Users:hakel:Documents:Navigation:Almanac:Earth_L5.txt" space="1" consecutive="1">
      <textFields count="3">
        <textField/>
        <textField/>
        <textField/>
      </textFields>
    </textPr>
  </connection>
  <connection id="12" xr16:uid="{00000000-0015-0000-FFFF-FFFF0B000000}" name="Earth_R05" type="6" refreshedVersion="0" deleted="1" background="1" saveData="1">
    <textPr fileType="mac" firstRow="2" sourceFile="Macintosh HD:Users:hakel:Documents:Navigation:Almanac:Earth_R0.txt" space="1" consecutive="1">
      <textFields count="3">
        <textField/>
        <textField/>
        <textField/>
      </textFields>
    </textPr>
  </connection>
  <connection id="13" xr16:uid="{00000000-0015-0000-FFFF-FFFF0C000000}" name="Earth_R15" type="6" refreshedVersion="0" deleted="1" background="1" saveData="1">
    <textPr fileType="mac" firstRow="2" sourceFile="Macintosh HD:Users:hakel:Documents:Navigation:Almanac:Earth_R1.txt" space="1" consecutive="1">
      <textFields count="3">
        <textField/>
        <textField/>
        <textField/>
      </textFields>
    </textPr>
  </connection>
  <connection id="14" xr16:uid="{00000000-0015-0000-FFFF-FFFF0D000000}" name="Earth_R25" type="6" refreshedVersion="0" deleted="1" background="1" saveData="1">
    <textPr fileType="mac" firstRow="2" sourceFile="Macintosh HD:Users:hakel:Documents:Navigation:Almanac:Earth_R2.txt" space="1" consecutive="1">
      <textFields count="3">
        <textField/>
        <textField/>
        <textField/>
      </textFields>
    </textPr>
  </connection>
  <connection id="15" xr16:uid="{00000000-0015-0000-FFFF-FFFF0E000000}" name="Earth_R35" type="6" refreshedVersion="0" deleted="1" background="1" saveData="1">
    <textPr fileType="mac" firstRow="2" sourceFile="Macintosh HD:Users:hakel:Documents:Navigation:Almanac:Earth_R3.txt" space="1" consecutive="1">
      <textFields count="3">
        <textField/>
        <textField/>
        <textField/>
      </textFields>
    </textPr>
  </connection>
  <connection id="16" xr16:uid="{00000000-0015-0000-FFFF-FFFF0F000000}" name="Earth_R45" type="6" refreshedVersion="0" deleted="1" background="1" saveData="1">
    <textPr fileType="mac" firstRow="2" sourceFile="Macintosh HD:Users:hakel:Documents:Navigation:Almanac:Earth_R4.txt" space="1" consecutive="1">
      <textFields count="3">
        <textField/>
        <textField/>
        <textField/>
      </textFields>
    </textPr>
  </connection>
  <connection id="17" xr16:uid="{00000000-0015-0000-FFFF-FFFF10000000}" name="Earth_R55" type="6" refreshedVersion="0" deleted="1" background="1" saveData="1">
    <textPr fileType="mac" firstRow="2" sourceFile="Macintosh HD:Users:hakel:Documents:Navigation:Almanac:Earth_R5.txt" space="1" consecutive="1">
      <textFields count="3">
        <textField/>
        <textField/>
        <textField/>
      </textFields>
    </textPr>
  </connection>
  <connection id="18" xr16:uid="{00000000-0015-0000-FFFF-FFFF11000000}" name="moonlat" type="6" refreshedVersion="0" deleted="1" saveData="1">
    <textPr fileType="mac" sourceFile="Macintosh HD:Users:hakel:Documents:Navigation:Almanac:moonlat.txt" space="1" consecutive="1">
      <textFields count="6">
        <textField type="skip"/>
        <textField/>
        <textField/>
        <textField/>
        <textField/>
        <textField/>
      </textFields>
    </textPr>
  </connection>
  <connection id="19" xr16:uid="{00000000-0015-0000-FFFF-FFFF12000000}" name="moonlon" type="6" refreshedVersion="0" deleted="1" background="1" saveData="1">
    <textPr fileType="mac" sourceFile="Macintosh HD:Users:hakel:Documents:Navigation:Almanac:moonlon.txt" space="1" consecutive="1">
      <textFields count="7">
        <textField type="skip"/>
        <textField/>
        <textField/>
        <textField/>
        <textField/>
        <textField/>
        <textField/>
      </textFields>
    </textPr>
  </connection>
  <connection id="20" xr16:uid="{00000000-0015-0000-FFFF-FFFF13000000}" name="moonlon1" type="6" refreshedVersion="0" deleted="1" background="1" saveData="1">
    <textPr fileType="mac" sourceFile="Macintosh HD:Users:hakel:Documents:Navigation:Almanac:moonlon.txt" space="1" consecutive="1">
      <textFields count="7">
        <textField type="skip"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<sst xmlns="http://schemas.openxmlformats.org/spreadsheetml/2006/main" count="2346" uniqueCount="768">
  <si>
    <t>GHA</t>
  </si>
  <si>
    <t>Degrees</t>
  </si>
  <si>
    <t>Minutes</t>
  </si>
  <si>
    <t>N</t>
  </si>
  <si>
    <t>W</t>
  </si>
  <si>
    <t>Hc</t>
  </si>
  <si>
    <t>D.d</t>
  </si>
  <si>
    <t>sin</t>
  </si>
  <si>
    <t>cos</t>
  </si>
  <si>
    <t>Azimuth</t>
  </si>
  <si>
    <t>n</t>
  </si>
  <si>
    <t>S</t>
  </si>
  <si>
    <t>s</t>
  </si>
  <si>
    <t>E</t>
  </si>
  <si>
    <t>e</t>
  </si>
  <si>
    <t>w</t>
  </si>
  <si>
    <t>Assumed Latitude</t>
  </si>
  <si>
    <t>Assumed Longitude</t>
  </si>
  <si>
    <t>N/S or E/W</t>
  </si>
  <si>
    <t>Observed</t>
  </si>
  <si>
    <t>Year</t>
  </si>
  <si>
    <t>Month</t>
  </si>
  <si>
    <t>Day</t>
  </si>
  <si>
    <t>Hours</t>
  </si>
  <si>
    <t>Seconds</t>
  </si>
  <si>
    <t>Y =</t>
  </si>
  <si>
    <t>#########</t>
  </si>
  <si>
    <t>Magnitude</t>
  </si>
  <si>
    <t>J2000.0</t>
  </si>
  <si>
    <t>Proper</t>
  </si>
  <si>
    <t>motion</t>
  </si>
  <si>
    <t>Equinox</t>
  </si>
  <si>
    <t>Acamar</t>
  </si>
  <si>
    <t>Right Asc</t>
  </si>
  <si>
    <t>Declination</t>
  </si>
  <si>
    <t>mu_Dec</t>
  </si>
  <si>
    <t>Dec Rad</t>
  </si>
  <si>
    <t>SHA</t>
  </si>
  <si>
    <t>Aldebaran</t>
  </si>
  <si>
    <t>Alkaid</t>
  </si>
  <si>
    <t>Al Na'ir</t>
  </si>
  <si>
    <t>Alnilam</t>
  </si>
  <si>
    <t>Alphard</t>
  </si>
  <si>
    <t>Alphecca</t>
  </si>
  <si>
    <t>Alpheratz</t>
  </si>
  <si>
    <t>Ankaa</t>
  </si>
  <si>
    <t>Atria</t>
  </si>
  <si>
    <t>Avior</t>
  </si>
  <si>
    <t>Bellatrix</t>
  </si>
  <si>
    <t>Denebola</t>
  </si>
  <si>
    <t>Diphda</t>
  </si>
  <si>
    <t>Dubhe</t>
  </si>
  <si>
    <t>Elnath</t>
  </si>
  <si>
    <t>Eltanin</t>
  </si>
  <si>
    <t>Enif</t>
  </si>
  <si>
    <t>Gacrux</t>
  </si>
  <si>
    <t>Gienah</t>
  </si>
  <si>
    <t>Hamal</t>
  </si>
  <si>
    <t>Kaus Aust.</t>
  </si>
  <si>
    <t>Kochab</t>
  </si>
  <si>
    <t>Markab</t>
  </si>
  <si>
    <t>Menkar</t>
  </si>
  <si>
    <t>Menkent</t>
  </si>
  <si>
    <t>Miaplacidus</t>
  </si>
  <si>
    <t>Mirfak</t>
  </si>
  <si>
    <t>Nunki</t>
  </si>
  <si>
    <t>Peacock</t>
  </si>
  <si>
    <t>Rasalhague</t>
  </si>
  <si>
    <t>Sabik</t>
  </si>
  <si>
    <t>Schedar</t>
  </si>
  <si>
    <t>Shaula</t>
  </si>
  <si>
    <t>Sirius</t>
  </si>
  <si>
    <t>Suhail</t>
  </si>
  <si>
    <t>Zuben'ubi</t>
  </si>
  <si>
    <t>JD</t>
  </si>
  <si>
    <t>JDE</t>
  </si>
  <si>
    <t>l0</t>
  </si>
  <si>
    <t>Precession</t>
  </si>
  <si>
    <t>Sun longitude</t>
  </si>
  <si>
    <t>C</t>
  </si>
  <si>
    <t>Aberration</t>
  </si>
  <si>
    <t>Longitude</t>
  </si>
  <si>
    <t>Altitude (Ho)</t>
  </si>
  <si>
    <t>Latitude</t>
  </si>
  <si>
    <t>Polaris</t>
  </si>
  <si>
    <t>Earth_L0</t>
  </si>
  <si>
    <t>Earth_L1</t>
  </si>
  <si>
    <t>Earth_L2</t>
  </si>
  <si>
    <t>Earth_L3</t>
  </si>
  <si>
    <t>Earth_L4</t>
  </si>
  <si>
    <t>Earth_L5</t>
  </si>
  <si>
    <t>Earth_B0</t>
  </si>
  <si>
    <t>Earth_B1</t>
  </si>
  <si>
    <t>Earth_B2</t>
  </si>
  <si>
    <t>Earth_B3</t>
  </si>
  <si>
    <t>Earth_B4</t>
  </si>
  <si>
    <t>Earth_R0</t>
  </si>
  <si>
    <t>Earth_R1</t>
  </si>
  <si>
    <t>Earth_R2</t>
  </si>
  <si>
    <t>Earth_R3</t>
  </si>
  <si>
    <t>Earth_R4</t>
  </si>
  <si>
    <t>Earth_R5</t>
  </si>
  <si>
    <t>SD</t>
  </si>
  <si>
    <t>Eq of Time</t>
  </si>
  <si>
    <t>Earth</t>
  </si>
  <si>
    <t>Ear_L0</t>
  </si>
  <si>
    <t>Ear_L1</t>
  </si>
  <si>
    <t>Ear_L2</t>
  </si>
  <si>
    <t>Ear_L3</t>
  </si>
  <si>
    <t>Ear_L4</t>
  </si>
  <si>
    <t>Ear_L5</t>
  </si>
  <si>
    <t>Ear_B0</t>
  </si>
  <si>
    <t>Ear_B1</t>
  </si>
  <si>
    <t>Ear_B2</t>
  </si>
  <si>
    <t>Ear_B3</t>
  </si>
  <si>
    <t>Ear_B4</t>
  </si>
  <si>
    <t>Ear_B5</t>
  </si>
  <si>
    <t>Ear_R0</t>
  </si>
  <si>
    <t>Ear_R1</t>
  </si>
  <si>
    <t>Ear_R2</t>
  </si>
  <si>
    <t>Ear_R3</t>
  </si>
  <si>
    <t>Ear_R4</t>
  </si>
  <si>
    <t>Ear_R5</t>
  </si>
  <si>
    <t>Ear_L_Rad</t>
  </si>
  <si>
    <t>Ear_L_Deg</t>
  </si>
  <si>
    <t>Ear_B_Rad</t>
  </si>
  <si>
    <t>Ear_B_Deg</t>
  </si>
  <si>
    <t>Sun</t>
  </si>
  <si>
    <t>Sun_L_Rad</t>
  </si>
  <si>
    <t>Sun_L_Deg</t>
  </si>
  <si>
    <t>SD_arcmin</t>
  </si>
  <si>
    <t>dl rad</t>
  </si>
  <si>
    <t>db rad</t>
  </si>
  <si>
    <t>Sun_Lambda</t>
  </si>
  <si>
    <t>Sun_Beta</t>
  </si>
  <si>
    <t>Equatorial</t>
  </si>
  <si>
    <t>Coordinates</t>
  </si>
  <si>
    <t>Alpha</t>
  </si>
  <si>
    <t>Delta</t>
  </si>
  <si>
    <t>l0 0-360</t>
  </si>
  <si>
    <t>eot_deg</t>
  </si>
  <si>
    <t>eot_minutes</t>
  </si>
  <si>
    <t>EoT minutes</t>
  </si>
  <si>
    <t>Table 47.A</t>
  </si>
  <si>
    <t>Table 47.B</t>
  </si>
  <si>
    <t>MoonLon</t>
  </si>
  <si>
    <t>MoonLat</t>
  </si>
  <si>
    <t xml:space="preserve">SD (') </t>
  </si>
  <si>
    <t>HP (')</t>
  </si>
  <si>
    <t>Phase (%)</t>
  </si>
  <si>
    <t>L'</t>
  </si>
  <si>
    <t>D</t>
  </si>
  <si>
    <t>M</t>
  </si>
  <si>
    <t>M'</t>
  </si>
  <si>
    <t>F</t>
  </si>
  <si>
    <t>Radians</t>
  </si>
  <si>
    <t>A1</t>
  </si>
  <si>
    <t>A2</t>
  </si>
  <si>
    <t>A3</t>
  </si>
  <si>
    <t>SumL</t>
  </si>
  <si>
    <t>SumR</t>
  </si>
  <si>
    <t>SumB</t>
  </si>
  <si>
    <t>Lambda</t>
  </si>
  <si>
    <t>Beta</t>
  </si>
  <si>
    <t>Distance</t>
  </si>
  <si>
    <t>km</t>
  </si>
  <si>
    <t>Rad w/ Nut</t>
  </si>
  <si>
    <t>Ecliptical</t>
  </si>
  <si>
    <t>To</t>
  </si>
  <si>
    <t>RAsc Rad</t>
  </si>
  <si>
    <t>Rasc Deg</t>
  </si>
  <si>
    <t>Dec Deg</t>
  </si>
  <si>
    <t>GHA Deg</t>
  </si>
  <si>
    <t>Phase</t>
  </si>
  <si>
    <t>I Degrees</t>
  </si>
  <si>
    <t>I Radians</t>
  </si>
  <si>
    <t>Age (days)</t>
  </si>
  <si>
    <t>Venus_L0</t>
  </si>
  <si>
    <t>Venus_L1</t>
  </si>
  <si>
    <t>Venus_L2</t>
  </si>
  <si>
    <t>Venus_L3</t>
  </si>
  <si>
    <t>Venus_L4</t>
  </si>
  <si>
    <t>Venus_L5</t>
  </si>
  <si>
    <t>Venus_B0</t>
  </si>
  <si>
    <t>Venus_B1</t>
  </si>
  <si>
    <t>Venus_B2</t>
  </si>
  <si>
    <t>Venus_B3</t>
  </si>
  <si>
    <t>Venus_B4</t>
  </si>
  <si>
    <t>Venus_B5</t>
  </si>
  <si>
    <t>Venus_R0</t>
  </si>
  <si>
    <t>Venus_R1</t>
  </si>
  <si>
    <t>Venus_R2</t>
  </si>
  <si>
    <t>Venus_R3</t>
  </si>
  <si>
    <t>Venus_R4</t>
  </si>
  <si>
    <t>Venus_R5</t>
  </si>
  <si>
    <t>SD (')</t>
  </si>
  <si>
    <t>Ear_R_AU</t>
  </si>
  <si>
    <t>x_AU</t>
  </si>
  <si>
    <t>y_AU</t>
  </si>
  <si>
    <t>z_AU</t>
  </si>
  <si>
    <t>Light-time</t>
  </si>
  <si>
    <t>Iter 1</t>
  </si>
  <si>
    <t>distance_AU</t>
  </si>
  <si>
    <t>light-time_d</t>
  </si>
  <si>
    <t>taux_ret</t>
  </si>
  <si>
    <t>Pla_L0</t>
  </si>
  <si>
    <t>Pla_L1</t>
  </si>
  <si>
    <t>Pla_L2</t>
  </si>
  <si>
    <t>Pla_L3</t>
  </si>
  <si>
    <t>Pla_L4</t>
  </si>
  <si>
    <t>Pla_L5</t>
  </si>
  <si>
    <t>Pla_B0</t>
  </si>
  <si>
    <t>Pla_B1</t>
  </si>
  <si>
    <t>Pla_B2</t>
  </si>
  <si>
    <t>Pla_B3</t>
  </si>
  <si>
    <t>Pla_B4</t>
  </si>
  <si>
    <t>Pla_B5</t>
  </si>
  <si>
    <t>Pla_R0</t>
  </si>
  <si>
    <t>Pla_R1</t>
  </si>
  <si>
    <t>Pla_R2</t>
  </si>
  <si>
    <t>Pla_R3</t>
  </si>
  <si>
    <t>Pla_R4</t>
  </si>
  <si>
    <t>Pla_R5</t>
  </si>
  <si>
    <t>Pla_L_Rad</t>
  </si>
  <si>
    <t>Pla_L_Deg</t>
  </si>
  <si>
    <t>Pla_B_Rad</t>
  </si>
  <si>
    <t>Pla_B_Deg</t>
  </si>
  <si>
    <t>Pla_R_AU</t>
  </si>
  <si>
    <t>Distance_AU</t>
  </si>
  <si>
    <t>dx_AU</t>
  </si>
  <si>
    <t>dy_AU</t>
  </si>
  <si>
    <t>dz_AU</t>
  </si>
  <si>
    <t>Iter 2</t>
  </si>
  <si>
    <t>Iter 3</t>
  </si>
  <si>
    <t>Iter 4</t>
  </si>
  <si>
    <t>cos I</t>
  </si>
  <si>
    <t>I radians</t>
  </si>
  <si>
    <t>I degrees</t>
  </si>
  <si>
    <t>I/100 deg</t>
  </si>
  <si>
    <t>k</t>
  </si>
  <si>
    <t>Mars_L0</t>
  </si>
  <si>
    <t>Mars_L1</t>
  </si>
  <si>
    <t>Mars_L2</t>
  </si>
  <si>
    <t>Mars_L3</t>
  </si>
  <si>
    <t>Mars_L4</t>
  </si>
  <si>
    <t>Mars_L5</t>
  </si>
  <si>
    <t>Mars_B0</t>
  </si>
  <si>
    <t>Mars_B1</t>
  </si>
  <si>
    <t>Mars_B2</t>
  </si>
  <si>
    <t>Mars_B3</t>
  </si>
  <si>
    <t>Mars_B4</t>
  </si>
  <si>
    <t>Mars_B5</t>
  </si>
  <si>
    <t>Mars_R0</t>
  </si>
  <si>
    <t>Mars_R1</t>
  </si>
  <si>
    <t>Mars_R2</t>
  </si>
  <si>
    <t>Mars_R3</t>
  </si>
  <si>
    <t>Mars_R4</t>
  </si>
  <si>
    <t>Mars_R5</t>
  </si>
  <si>
    <t>Jupiter_L0</t>
  </si>
  <si>
    <t>Jupiter_L1</t>
  </si>
  <si>
    <t>Jupiter_L2</t>
  </si>
  <si>
    <t>Jupiter_L3</t>
  </si>
  <si>
    <t>Jupiter_L4</t>
  </si>
  <si>
    <t>Jupiter_L5</t>
  </si>
  <si>
    <t>Jupiter_B0</t>
  </si>
  <si>
    <t>Jupiter_B1</t>
  </si>
  <si>
    <t>Jupiter_B2</t>
  </si>
  <si>
    <t>Jupiter_B3</t>
  </si>
  <si>
    <t>Jupiter_B4</t>
  </si>
  <si>
    <t>Jupiter_B5</t>
  </si>
  <si>
    <t>Jupiter_R0</t>
  </si>
  <si>
    <t>Jupiter_R1</t>
  </si>
  <si>
    <t>Jupiter_R2</t>
  </si>
  <si>
    <t>Jupiter_R3</t>
  </si>
  <si>
    <t>Jupiter_R4</t>
  </si>
  <si>
    <t>Jupiter_R5</t>
  </si>
  <si>
    <t>Saturn_L0</t>
  </si>
  <si>
    <t>Saturn_L1</t>
  </si>
  <si>
    <t>Saturn_L2</t>
  </si>
  <si>
    <t>Saturn_L3</t>
  </si>
  <si>
    <t>Saturn_L4</t>
  </si>
  <si>
    <t>Saturn_L5</t>
  </si>
  <si>
    <t>Saturn_B0</t>
  </si>
  <si>
    <t>Saturn_B1</t>
  </si>
  <si>
    <t>Saturn_B2</t>
  </si>
  <si>
    <t>Saturn_B3</t>
  </si>
  <si>
    <t>Saturn_B4</t>
  </si>
  <si>
    <t>Saturn_B5</t>
  </si>
  <si>
    <t>Saturn_R0</t>
  </si>
  <si>
    <t>Saturn_R1</t>
  </si>
  <si>
    <t>Saturn_R2</t>
  </si>
  <si>
    <t>Saturn_R3</t>
  </si>
  <si>
    <t>Saturn_R4</t>
  </si>
  <si>
    <t>Saturn_R5</t>
  </si>
  <si>
    <t>Ring</t>
  </si>
  <si>
    <t>I</t>
  </si>
  <si>
    <t>Omega</t>
  </si>
  <si>
    <t>sin B</t>
  </si>
  <si>
    <t>B</t>
  </si>
  <si>
    <t>l'</t>
  </si>
  <si>
    <t>b'</t>
  </si>
  <si>
    <t>U1</t>
  </si>
  <si>
    <t>U2</t>
  </si>
  <si>
    <t>delta U</t>
  </si>
  <si>
    <t>Moon</t>
  </si>
  <si>
    <t>Venus</t>
  </si>
  <si>
    <t>Mars</t>
  </si>
  <si>
    <t>Jupiter</t>
  </si>
  <si>
    <t>Saturn</t>
  </si>
  <si>
    <t>HP</t>
  </si>
  <si>
    <t>App Mag</t>
  </si>
  <si>
    <t>c</t>
  </si>
  <si>
    <t>U</t>
  </si>
  <si>
    <t>Part 1</t>
  </si>
  <si>
    <t>Part 2</t>
  </si>
  <si>
    <t>Limb</t>
  </si>
  <si>
    <t>u</t>
  </si>
  <si>
    <t>L</t>
  </si>
  <si>
    <t>(else 0.0)</t>
  </si>
  <si>
    <t>SHA of star</t>
  </si>
  <si>
    <t>of body</t>
  </si>
  <si>
    <t>LHA</t>
  </si>
  <si>
    <t>Horizontal</t>
  </si>
  <si>
    <t xml:space="preserve">Pressure (hPa)         </t>
  </si>
  <si>
    <t>(std = 1010)</t>
  </si>
  <si>
    <t xml:space="preserve">Temp (°C)  </t>
  </si>
  <si>
    <t xml:space="preserve">Height of </t>
  </si>
  <si>
    <t>Eye (m)</t>
  </si>
  <si>
    <t xml:space="preserve">Index Error </t>
  </si>
  <si>
    <t>(mins)</t>
  </si>
  <si>
    <t>GHA of body</t>
  </si>
  <si>
    <t>(GHA  ♈ if ☆)</t>
  </si>
  <si>
    <t>Body</t>
  </si>
  <si>
    <t>Minute</t>
  </si>
  <si>
    <t>Second</t>
  </si>
  <si>
    <t>Diameter (')</t>
  </si>
  <si>
    <t>Semi-</t>
  </si>
  <si>
    <t>Altitude (Hc)</t>
  </si>
  <si>
    <t xml:space="preserve"> Intercept</t>
  </si>
  <si>
    <t xml:space="preserve"> Azimuth</t>
  </si>
  <si>
    <t>Calculate Apparent Position</t>
  </si>
  <si>
    <t>Reduce Sight</t>
  </si>
  <si>
    <t>Azimuth (Zn)</t>
  </si>
  <si>
    <t>Select from list</t>
  </si>
  <si>
    <t>SHA (D.d)</t>
  </si>
  <si>
    <t>Dec(D.d)</t>
  </si>
  <si>
    <t>Sun UL</t>
  </si>
  <si>
    <t xml:space="preserve">1994.6.16  </t>
  </si>
  <si>
    <t>08:15:23Z</t>
  </si>
  <si>
    <t xml:space="preserve">30N </t>
  </si>
  <si>
    <t>44 42.1W</t>
  </si>
  <si>
    <t>Zn 064.5</t>
  </si>
  <si>
    <t>Hs 03 20.2</t>
  </si>
  <si>
    <t>IE 0</t>
  </si>
  <si>
    <t xml:space="preserve">HoE 5.5 </t>
  </si>
  <si>
    <t>T 31C</t>
  </si>
  <si>
    <t>Ho 02 48.2</t>
  </si>
  <si>
    <r>
      <t xml:space="preserve">GHA 303 </t>
    </r>
    <r>
      <rPr>
        <sz val="10"/>
        <color rgb="FFFF0000"/>
        <rFont val="Arial"/>
        <family val="2"/>
      </rPr>
      <t>41.9</t>
    </r>
  </si>
  <si>
    <t>Bowditch P303 Low altitude hot temp sun example</t>
  </si>
  <si>
    <t>Bowditch</t>
  </si>
  <si>
    <t>Umland</t>
  </si>
  <si>
    <t>303 42.1</t>
  </si>
  <si>
    <t>02 39.6</t>
  </si>
  <si>
    <t>23 20.55</t>
  </si>
  <si>
    <t>2 48.2</t>
  </si>
  <si>
    <t>Parallax (')</t>
  </si>
  <si>
    <t>diameter (')</t>
  </si>
  <si>
    <t xml:space="preserve">Enter Almanac </t>
  </si>
  <si>
    <t>HP for ☾ ♀ ♂</t>
  </si>
  <si>
    <t>else enter 0'</t>
  </si>
  <si>
    <t>Enter Almanac</t>
  </si>
  <si>
    <t>SD for ☉ ☾ only,</t>
  </si>
  <si>
    <t>Computed</t>
  </si>
  <si>
    <t xml:space="preserve"> are correct before using result.</t>
  </si>
  <si>
    <t>Calculate Almanac Data</t>
  </si>
  <si>
    <t>Enter Almanac Data</t>
  </si>
  <si>
    <t>l</t>
  </si>
  <si>
    <t>(std = 10)</t>
  </si>
  <si>
    <t>GHA body</t>
  </si>
  <si>
    <t>sin(Dec)</t>
  </si>
  <si>
    <t>cos(Dec)</t>
  </si>
  <si>
    <t>sin(Alat)</t>
  </si>
  <si>
    <t>cos(Alat)</t>
  </si>
  <si>
    <t>LHA body</t>
  </si>
  <si>
    <t>cos(LHA)</t>
  </si>
  <si>
    <t>sin(Hc)</t>
  </si>
  <si>
    <t>cos(Hc)</t>
  </si>
  <si>
    <t>Bearing</t>
  </si>
  <si>
    <t>Ho</t>
  </si>
  <si>
    <t>Ho (°)</t>
  </si>
  <si>
    <t>Az(α)</t>
  </si>
  <si>
    <t>Ass Lat</t>
  </si>
  <si>
    <t>Ass Lng</t>
  </si>
  <si>
    <t>Rad</t>
  </si>
  <si>
    <t xml:space="preserve">//************Unknown Body logic***************** </t>
  </si>
  <si>
    <t>From Sheet 1</t>
  </si>
  <si>
    <t>Body Lat</t>
  </si>
  <si>
    <t>Body d.Lng</t>
  </si>
  <si>
    <t>The Lat of where it is overhead …. Ie Declination</t>
  </si>
  <si>
    <t>Basic d.Lng - But Excel atan2 returns angle positive anticlockwise from East (090)</t>
  </si>
  <si>
    <t>Now positive clockwise from 090</t>
  </si>
  <si>
    <t>Now positive clockwise from 000</t>
  </si>
  <si>
    <t>Body Lng(0-360)</t>
  </si>
  <si>
    <t>// Part 1. Where is it overhead?</t>
  </si>
  <si>
    <t>// Angle between = arccos(sin lat1 . sin lat2 + cos lat1 . cos lat 2.  cos (lng 1 - lng 2)</t>
  </si>
  <si>
    <t>// Body 1 is listed body, body 2 is unknown body.</t>
  </si>
  <si>
    <t>The Lng of where it is overhead …. (Ie GHA) but E of Greenwich</t>
  </si>
  <si>
    <t>Match Row</t>
  </si>
  <si>
    <t>Azm</t>
  </si>
  <si>
    <t>Arc from unknown (radians)</t>
  </si>
  <si>
    <t>Mercury_L0</t>
  </si>
  <si>
    <t>Mercury_L1</t>
  </si>
  <si>
    <t>Mercury_L2</t>
  </si>
  <si>
    <t>Mercury_L3</t>
  </si>
  <si>
    <t>Mercury_L4</t>
  </si>
  <si>
    <t>Mercury_L5</t>
  </si>
  <si>
    <t>Mercury_B0</t>
  </si>
  <si>
    <t>Mercury_B1</t>
  </si>
  <si>
    <t>Mercury_B2</t>
  </si>
  <si>
    <t>Mercury_B3</t>
  </si>
  <si>
    <t>Mercury_B4</t>
  </si>
  <si>
    <t>Mercury_B5</t>
  </si>
  <si>
    <t>Mercury_R0</t>
  </si>
  <si>
    <t>Mercury_R1</t>
  </si>
  <si>
    <t>Mercury_R2</t>
  </si>
  <si>
    <t>Mercury_R3</t>
  </si>
  <si>
    <t>Mercury_R4</t>
  </si>
  <si>
    <t>Mercury_R5</t>
  </si>
  <si>
    <t>Mercury</t>
  </si>
  <si>
    <t>Sextant</t>
  </si>
  <si>
    <t>Reading (Hs)</t>
  </si>
  <si>
    <t>Limb (U/L/C)</t>
  </si>
  <si>
    <t>C for ☆, planets</t>
  </si>
  <si>
    <t xml:space="preserve">U/L for ☉, ☽      </t>
  </si>
  <si>
    <t>GHA of</t>
  </si>
  <si>
    <t>LHA of</t>
  </si>
  <si>
    <t>C for stars.</t>
  </si>
  <si>
    <t>U/L/C for</t>
  </si>
  <si>
    <t xml:space="preserve">☉, ☽ &amp; planets. </t>
  </si>
  <si>
    <t>Assumed</t>
  </si>
  <si>
    <t>Enter 0.14' for ☉</t>
  </si>
  <si>
    <t>N/S</t>
  </si>
  <si>
    <t>Feet</t>
  </si>
  <si>
    <t>Fahrenheit</t>
  </si>
  <si>
    <t>Inches Hg</t>
  </si>
  <si>
    <t xml:space="preserve">Time Zone (+E/-W) </t>
  </si>
  <si>
    <t xml:space="preserve">       GMT Time &amp; Date</t>
  </si>
  <si>
    <t>Ship's Time &amp; Date</t>
  </si>
  <si>
    <t xml:space="preserve">Ensure </t>
  </si>
  <si>
    <t>ALL input fields</t>
  </si>
  <si>
    <t>Interim Ship's Time</t>
  </si>
  <si>
    <t>Daylight Saving (always +)</t>
  </si>
  <si>
    <t>ACHERNAR</t>
  </si>
  <si>
    <t>ACRUX</t>
  </si>
  <si>
    <t>ADHARA</t>
  </si>
  <si>
    <t>ALIOTH</t>
  </si>
  <si>
    <t>ALTAIR</t>
  </si>
  <si>
    <t>ANTARES</t>
  </si>
  <si>
    <t>ARCTURUS</t>
  </si>
  <si>
    <t>BETELGEUSE</t>
  </si>
  <si>
    <t>CANOPUS</t>
  </si>
  <si>
    <t>CAPELLA</t>
  </si>
  <si>
    <t>DENEB</t>
  </si>
  <si>
    <t>FOMALHAUT</t>
  </si>
  <si>
    <t>HADAR</t>
  </si>
  <si>
    <t>POLLUX</t>
  </si>
  <si>
    <t>PROCYON</t>
  </si>
  <si>
    <t>REGULUS</t>
  </si>
  <si>
    <t>RIGEL</t>
  </si>
  <si>
    <t>SIRIUS</t>
  </si>
  <si>
    <t>SPICA</t>
  </si>
  <si>
    <t>VEGA</t>
  </si>
  <si>
    <t>Nutation</t>
  </si>
  <si>
    <t>Δ RA (rad)</t>
  </si>
  <si>
    <t>Δ Dec (rad)</t>
  </si>
  <si>
    <t xml:space="preserve"> </t>
  </si>
  <si>
    <t xml:space="preserve">Time </t>
  </si>
  <si>
    <t>NAMED CONSTANTS</t>
  </si>
  <si>
    <t>Day_Fraction</t>
  </si>
  <si>
    <t>var_Y</t>
  </si>
  <si>
    <t>var_M</t>
  </si>
  <si>
    <t>EPOCH</t>
  </si>
  <si>
    <t>JDofEPOCH</t>
  </si>
  <si>
    <t>Delta_T</t>
  </si>
  <si>
    <r>
      <t xml:space="preserve">T </t>
    </r>
    <r>
      <rPr>
        <sz val="10"/>
        <rFont val="Verdana"/>
        <family val="2"/>
      </rPr>
      <t>(100's)</t>
    </r>
  </si>
  <si>
    <r>
      <t xml:space="preserve">GMST </t>
    </r>
    <r>
      <rPr>
        <sz val="10"/>
        <rFont val="Verdana"/>
        <family val="2"/>
      </rPr>
      <t>(Deg)</t>
    </r>
  </si>
  <si>
    <r>
      <t xml:space="preserve">GAST </t>
    </r>
    <r>
      <rPr>
        <sz val="10"/>
        <rFont val="Verdana"/>
        <family val="2"/>
      </rPr>
      <t>(deg)</t>
    </r>
  </si>
  <si>
    <t>DAYSinYEAR</t>
  </si>
  <si>
    <t>DAYSinCENTURY</t>
  </si>
  <si>
    <t>YEARSinCENTURY</t>
  </si>
  <si>
    <t>KAPPA</t>
  </si>
  <si>
    <t>(radians)</t>
  </si>
  <si>
    <r>
      <t xml:space="preserve">Zeta </t>
    </r>
    <r>
      <rPr>
        <sz val="10"/>
        <rFont val="Verdana"/>
        <family val="2"/>
      </rPr>
      <t>(rad)</t>
    </r>
  </si>
  <si>
    <r>
      <t xml:space="preserve">Z </t>
    </r>
    <r>
      <rPr>
        <sz val="10"/>
        <rFont val="Verdana"/>
        <family val="2"/>
      </rPr>
      <t>(rad)</t>
    </r>
  </si>
  <si>
    <r>
      <t xml:space="preserve">Theta </t>
    </r>
    <r>
      <rPr>
        <sz val="10"/>
        <rFont val="Verdana"/>
        <family val="2"/>
      </rPr>
      <t>(rad)</t>
    </r>
  </si>
  <si>
    <t>SECSinMINUTE</t>
  </si>
  <si>
    <t>SECSinHOUR</t>
  </si>
  <si>
    <t>SECSinDAY</t>
  </si>
  <si>
    <t>SECSinDEGREE</t>
  </si>
  <si>
    <r>
      <rPr>
        <sz val="10"/>
        <rFont val="Verdana"/>
        <family val="2"/>
      </rPr>
      <t xml:space="preserve">var </t>
    </r>
    <r>
      <rPr>
        <i/>
        <sz val="10"/>
        <rFont val="Verdana"/>
        <family val="2"/>
      </rPr>
      <t>c_1</t>
    </r>
  </si>
  <si>
    <r>
      <rPr>
        <sz val="10"/>
        <rFont val="Verdana"/>
        <family val="2"/>
      </rPr>
      <t xml:space="preserve">var </t>
    </r>
    <r>
      <rPr>
        <i/>
        <sz val="10"/>
        <rFont val="Verdana"/>
        <family val="2"/>
      </rPr>
      <t>c_2</t>
    </r>
  </si>
  <si>
    <r>
      <rPr>
        <sz val="10"/>
        <rFont val="Verdana"/>
        <family val="2"/>
      </rPr>
      <t xml:space="preserve">var </t>
    </r>
    <r>
      <rPr>
        <i/>
        <sz val="10"/>
        <rFont val="Verdana"/>
        <family val="2"/>
      </rPr>
      <t>c_3</t>
    </r>
  </si>
  <si>
    <t>MINSinHOUR</t>
  </si>
  <si>
    <t>MINSinDEGREE</t>
  </si>
  <si>
    <t>DEGSinCIRCLE</t>
  </si>
  <si>
    <t>GREGORIAN_START</t>
  </si>
  <si>
    <t>Varies by country</t>
  </si>
  <si>
    <r>
      <t>L_Moon</t>
    </r>
    <r>
      <rPr>
        <sz val="10"/>
        <rFont val="Verdana"/>
        <family val="2"/>
      </rPr>
      <t>(rad)</t>
    </r>
  </si>
  <si>
    <r>
      <t xml:space="preserve">Omega </t>
    </r>
    <r>
      <rPr>
        <sz val="10"/>
        <rFont val="Verdana"/>
        <family val="2"/>
      </rPr>
      <t>(rad)</t>
    </r>
  </si>
  <si>
    <r>
      <rPr>
        <i/>
        <sz val="10"/>
        <rFont val="Verdana"/>
        <family val="2"/>
      </rPr>
      <t>d_Psi</t>
    </r>
    <r>
      <rPr>
        <sz val="10"/>
        <rFont val="Arial"/>
        <family val="2"/>
      </rPr>
      <t xml:space="preserve"> (deg)</t>
    </r>
  </si>
  <si>
    <r>
      <rPr>
        <i/>
        <sz val="10"/>
        <rFont val="Verdana"/>
        <family val="2"/>
      </rPr>
      <t>Δ_Psi</t>
    </r>
    <r>
      <rPr>
        <sz val="10"/>
        <rFont val="Arial"/>
        <family val="2"/>
      </rPr>
      <t xml:space="preserve"> (rad)</t>
    </r>
  </si>
  <si>
    <r>
      <t xml:space="preserve">Eps0 </t>
    </r>
    <r>
      <rPr>
        <sz val="10"/>
        <rFont val="Verdana"/>
        <family val="2"/>
      </rPr>
      <t>(rad)</t>
    </r>
  </si>
  <si>
    <r>
      <t xml:space="preserve">d_Eps </t>
    </r>
    <r>
      <rPr>
        <sz val="10"/>
        <rFont val="Verdana"/>
        <family val="2"/>
      </rPr>
      <t>(deg)</t>
    </r>
  </si>
  <si>
    <r>
      <t xml:space="preserve">Δ_Eps </t>
    </r>
    <r>
      <rPr>
        <sz val="10"/>
        <rFont val="Verdana"/>
        <family val="2"/>
      </rPr>
      <t>(rad)</t>
    </r>
  </si>
  <si>
    <r>
      <t xml:space="preserve">Eps </t>
    </r>
    <r>
      <rPr>
        <sz val="10"/>
        <rFont val="Verdana"/>
        <family val="2"/>
      </rPr>
      <t>(rad)</t>
    </r>
  </si>
  <si>
    <r>
      <t xml:space="preserve">p </t>
    </r>
    <r>
      <rPr>
        <sz val="10"/>
        <rFont val="Verdana"/>
        <family val="2"/>
      </rPr>
      <t>(rad)</t>
    </r>
  </si>
  <si>
    <r>
      <rPr>
        <i/>
        <sz val="10"/>
        <rFont val="Arial"/>
        <family val="2"/>
      </rPr>
      <t xml:space="preserve">Year </t>
    </r>
    <r>
      <rPr>
        <sz val="10"/>
        <rFont val="Arial"/>
        <family val="2"/>
      </rPr>
      <t>(GMT)</t>
    </r>
  </si>
  <si>
    <r>
      <rPr>
        <i/>
        <sz val="10"/>
        <rFont val="Arial"/>
        <family val="2"/>
      </rPr>
      <t>Month</t>
    </r>
    <r>
      <rPr>
        <sz val="10"/>
        <rFont val="Arial"/>
        <family val="2"/>
      </rPr>
      <t xml:space="preserve"> (GMT)</t>
    </r>
  </si>
  <si>
    <r>
      <rPr>
        <i/>
        <sz val="10"/>
        <rFont val="Arial"/>
        <family val="2"/>
      </rPr>
      <t>Day</t>
    </r>
    <r>
      <rPr>
        <sz val="10"/>
        <rFont val="Arial"/>
        <family val="2"/>
      </rPr>
      <t xml:space="preserve"> (GMT)</t>
    </r>
  </si>
  <si>
    <r>
      <rPr>
        <i/>
        <sz val="10"/>
        <rFont val="Arial"/>
        <family val="2"/>
      </rPr>
      <t>Hour</t>
    </r>
    <r>
      <rPr>
        <sz val="10"/>
        <rFont val="Arial"/>
        <family val="2"/>
      </rPr>
      <t xml:space="preserve"> (GMT)</t>
    </r>
  </si>
  <si>
    <t>Start</t>
  </si>
  <si>
    <t>End</t>
  </si>
  <si>
    <t>t</t>
  </si>
  <si>
    <t>Example</t>
  </si>
  <si>
    <t>dT_Values</t>
  </si>
  <si>
    <t>After</t>
  </si>
  <si>
    <t>Delta T calculation</t>
  </si>
  <si>
    <t>Wanted</t>
  </si>
  <si>
    <t>Year?</t>
  </si>
  <si>
    <t>dT</t>
  </si>
  <si>
    <t>Results</t>
  </si>
  <si>
    <t>Extended range algorithms taken from http://eclipse.gsfc.nasa.gov/SEhelp/deltatpoly2004.html</t>
  </si>
  <si>
    <t>Year and Month inherited from Computer Almanac sheet.</t>
  </si>
  <si>
    <r>
      <t xml:space="preserve">Names of variables are that part of field name in </t>
    </r>
    <r>
      <rPr>
        <i/>
        <sz val="10"/>
        <rFont val="Verdana"/>
        <family val="2"/>
      </rPr>
      <t>italics</t>
    </r>
  </si>
  <si>
    <t>DAYSinMILLENNIUM</t>
  </si>
  <si>
    <t>Tau</t>
  </si>
  <si>
    <t>seconds</t>
  </si>
  <si>
    <t>(Workbook Scope)</t>
  </si>
  <si>
    <t>MOON_RADIUS</t>
  </si>
  <si>
    <t>Km</t>
  </si>
  <si>
    <t>AV_MOON_DISTANCE</t>
  </si>
  <si>
    <t>EQ_EARTH_RADIUS</t>
  </si>
  <si>
    <t>(This sheet only scope)</t>
  </si>
  <si>
    <t>seconds of arc</t>
  </si>
  <si>
    <t>SD_AT_1_AU</t>
  </si>
  <si>
    <t>KMSinAU</t>
  </si>
  <si>
    <t>Kms</t>
  </si>
  <si>
    <t>&lt;&lt;&lt; These appear unused!</t>
  </si>
  <si>
    <t>289° 42.3'</t>
  </si>
  <si>
    <t>N21° 15.7'</t>
  </si>
  <si>
    <t>MERCURY</t>
  </si>
  <si>
    <t>264° 18.5'</t>
  </si>
  <si>
    <t>N21° 48.7'</t>
  </si>
  <si>
    <t>VENUS</t>
  </si>
  <si>
    <t>343° 10.7'</t>
  </si>
  <si>
    <t>N16° 26.1'</t>
  </si>
  <si>
    <t>174° 56.1'</t>
  </si>
  <si>
    <t>S12° 02.8'</t>
  </si>
  <si>
    <t>343° 42.7'</t>
  </si>
  <si>
    <t>S40° 19.5'</t>
  </si>
  <si>
    <t>303° 42.1'</t>
  </si>
  <si>
    <t>N23° 20.6'</t>
  </si>
  <si>
    <t>220° 27.7'</t>
  </si>
  <si>
    <t>N00° 07.6'</t>
  </si>
  <si>
    <t>JUPITER</t>
  </si>
  <si>
    <t>SATURN</t>
  </si>
  <si>
    <t>MARS</t>
  </si>
  <si>
    <t>EARTH</t>
  </si>
  <si>
    <t>These 5 tems (only) posted to worksheet scope named variables.</t>
  </si>
  <si>
    <t>MOON</t>
  </si>
  <si>
    <t>SUN</t>
  </si>
  <si>
    <t>Such variables used by all other body sheets except Moon.</t>
  </si>
  <si>
    <t>X-Check values for 1994.06.16.08.15.23</t>
  </si>
  <si>
    <t xml:space="preserve">var_A </t>
  </si>
  <si>
    <t>var_B</t>
  </si>
  <si>
    <t>Brg (°T)</t>
  </si>
  <si>
    <t>Degs</t>
  </si>
  <si>
    <t>Mins</t>
  </si>
  <si>
    <t>or E/W</t>
  </si>
  <si>
    <t>Conversions</t>
  </si>
  <si>
    <t>Version 0.20</t>
  </si>
  <si>
    <t>StarPilot</t>
  </si>
  <si>
    <t>GHA 303 42.1</t>
  </si>
  <si>
    <t>Dec 23 20.6</t>
  </si>
  <si>
    <t>Hc 02 39.6</t>
  </si>
  <si>
    <t>hPa 982</t>
  </si>
  <si>
    <t>Int 8.6T</t>
  </si>
  <si>
    <r>
      <t xml:space="preserve">Hc 02 </t>
    </r>
    <r>
      <rPr>
        <sz val="10"/>
        <color rgb="FFFF0000"/>
        <rFont val="Arial"/>
        <family val="2"/>
      </rPr>
      <t>39.4</t>
    </r>
  </si>
  <si>
    <r>
      <t xml:space="preserve">Int </t>
    </r>
    <r>
      <rPr>
        <sz val="10"/>
        <color rgb="FFFF0000"/>
        <rFont val="Arial"/>
        <family val="2"/>
      </rPr>
      <t>8.8T</t>
    </r>
  </si>
  <si>
    <t xml:space="preserve"> Version  0.05</t>
  </si>
  <si>
    <r>
      <t>220° 27.</t>
    </r>
    <r>
      <rPr>
        <sz val="10"/>
        <color theme="5"/>
        <rFont val="Arial"/>
        <family val="2"/>
      </rPr>
      <t>6</t>
    </r>
    <r>
      <rPr>
        <sz val="10"/>
        <rFont val="Arial"/>
        <family val="2"/>
      </rPr>
      <t>'</t>
    </r>
  </si>
  <si>
    <r>
      <t>N00° 07.</t>
    </r>
    <r>
      <rPr>
        <sz val="10"/>
        <color theme="5"/>
        <rFont val="Arial"/>
        <family val="2"/>
      </rPr>
      <t>5</t>
    </r>
    <r>
      <rPr>
        <sz val="10"/>
        <rFont val="Arial"/>
        <family val="2"/>
      </rPr>
      <t>'</t>
    </r>
  </si>
  <si>
    <r>
      <t>289° 42.</t>
    </r>
    <r>
      <rPr>
        <sz val="10"/>
        <color rgb="FFFF0000"/>
        <rFont val="Arial"/>
        <family val="2"/>
      </rPr>
      <t>6</t>
    </r>
    <r>
      <rPr>
        <sz val="10"/>
        <rFont val="Arial"/>
        <family val="2"/>
      </rPr>
      <t>'</t>
    </r>
  </si>
  <si>
    <r>
      <t>N21° 15.</t>
    </r>
    <r>
      <rPr>
        <sz val="10"/>
        <color theme="5"/>
        <rFont val="Arial"/>
        <family val="2"/>
      </rPr>
      <t>8</t>
    </r>
    <r>
      <rPr>
        <sz val="10"/>
        <rFont val="Arial"/>
        <family val="2"/>
      </rPr>
      <t>'</t>
    </r>
  </si>
  <si>
    <r>
      <t>264° 18.</t>
    </r>
    <r>
      <rPr>
        <sz val="10"/>
        <color rgb="FFFF0000"/>
        <rFont val="Arial"/>
        <family val="2"/>
      </rPr>
      <t>3</t>
    </r>
    <r>
      <rPr>
        <sz val="10"/>
        <rFont val="Arial"/>
        <family val="2"/>
      </rPr>
      <t>'</t>
    </r>
  </si>
  <si>
    <r>
      <t>343° 10.</t>
    </r>
    <r>
      <rPr>
        <sz val="10"/>
        <color rgb="FFFF0000"/>
        <rFont val="Arial"/>
        <family val="2"/>
      </rPr>
      <t>3</t>
    </r>
    <r>
      <rPr>
        <sz val="10"/>
        <rFont val="Arial"/>
        <family val="2"/>
      </rPr>
      <t>'</t>
    </r>
  </si>
  <si>
    <r>
      <t xml:space="preserve">174° </t>
    </r>
    <r>
      <rPr>
        <sz val="10"/>
        <color rgb="FFFF0000"/>
        <rFont val="Arial"/>
        <family val="2"/>
      </rPr>
      <t>55.8</t>
    </r>
    <r>
      <rPr>
        <sz val="10"/>
        <rFont val="Arial"/>
        <family val="2"/>
      </rPr>
      <t>'</t>
    </r>
  </si>
  <si>
    <t>043° 48.5'</t>
  </si>
  <si>
    <t>S08° 31.8'</t>
  </si>
  <si>
    <r>
      <t>043° 48.</t>
    </r>
    <r>
      <rPr>
        <sz val="10"/>
        <color rgb="FFFF0000"/>
        <rFont val="Arial"/>
        <family val="2"/>
      </rPr>
      <t>1'</t>
    </r>
  </si>
  <si>
    <t>Dec N23 20.6</t>
  </si>
  <si>
    <r>
      <t>343° 42</t>
    </r>
    <r>
      <rPr>
        <sz val="10"/>
        <color rgb="FFFF0000"/>
        <rFont val="Arial"/>
        <family val="2"/>
      </rPr>
      <t>.5'</t>
    </r>
  </si>
  <si>
    <t>S16° 42.6'</t>
  </si>
  <si>
    <t>286° 59.8'</t>
  </si>
  <si>
    <r>
      <t>286° 59.</t>
    </r>
    <r>
      <rPr>
        <sz val="10"/>
        <color theme="5"/>
        <rFont val="Arial"/>
        <family val="2"/>
      </rPr>
      <t>7</t>
    </r>
    <r>
      <rPr>
        <sz val="10"/>
        <rFont val="Arial"/>
        <family val="2"/>
      </rPr>
      <t>'</t>
    </r>
  </si>
  <si>
    <t xml:space="preserve">                   StarPilot</t>
  </si>
  <si>
    <t xml:space="preserve">           Umland</t>
  </si>
  <si>
    <t>Aries</t>
  </si>
  <si>
    <t>N89 14.1</t>
  </si>
  <si>
    <t>028 13.2</t>
  </si>
  <si>
    <t>351° 52.3'</t>
  </si>
  <si>
    <t>N89° 14.1'</t>
  </si>
  <si>
    <t>~~~~~~~~</t>
  </si>
  <si>
    <t>028° 13.2'</t>
  </si>
  <si>
    <t>S08° 31.85'</t>
  </si>
  <si>
    <t>~~~~~~~</t>
  </si>
  <si>
    <t>~~~~~~</t>
  </si>
  <si>
    <r>
      <t>351° 52.</t>
    </r>
    <r>
      <rPr>
        <sz val="10"/>
        <color theme="5"/>
        <rFont val="Arial"/>
        <family val="2"/>
      </rPr>
      <t>4</t>
    </r>
    <r>
      <rPr>
        <sz val="10"/>
        <rFont val="Arial"/>
        <family val="2"/>
      </rPr>
      <t>'</t>
    </r>
  </si>
  <si>
    <r>
      <t>028° 13.</t>
    </r>
    <r>
      <rPr>
        <sz val="10"/>
        <color theme="5"/>
        <rFont val="Arial"/>
        <family val="2"/>
      </rPr>
      <t>1</t>
    </r>
    <r>
      <rPr>
        <sz val="10"/>
        <rFont val="Arial"/>
        <family val="2"/>
      </rPr>
      <t>'</t>
    </r>
  </si>
  <si>
    <r>
      <t>*1. Umland 52.</t>
    </r>
    <r>
      <rPr>
        <sz val="10"/>
        <color rgb="FFFF0000"/>
        <rFont val="Arial"/>
        <family val="2"/>
      </rPr>
      <t>9</t>
    </r>
    <r>
      <rPr>
        <sz val="10"/>
        <rFont val="Arial"/>
        <family val="2"/>
      </rPr>
      <t xml:space="preserve"> in longterm114.htm</t>
    </r>
  </si>
  <si>
    <r>
      <t>043° 48.</t>
    </r>
    <r>
      <rPr>
        <sz val="10"/>
        <color rgb="FFFF0000"/>
        <rFont val="Arial"/>
        <family val="2"/>
      </rPr>
      <t>2</t>
    </r>
    <r>
      <rPr>
        <sz val="10"/>
        <rFont val="Arial"/>
        <family val="2"/>
      </rPr>
      <t>'</t>
    </r>
  </si>
  <si>
    <r>
      <t>174° 5</t>
    </r>
    <r>
      <rPr>
        <sz val="10"/>
        <color rgb="FFFF0000"/>
        <rFont val="Arial"/>
        <family val="2"/>
      </rPr>
      <t>5.9</t>
    </r>
    <r>
      <rPr>
        <sz val="10"/>
        <rFont val="Arial"/>
        <family val="2"/>
      </rPr>
      <t>'</t>
    </r>
  </si>
  <si>
    <r>
      <t>343° 10.</t>
    </r>
    <r>
      <rPr>
        <sz val="10"/>
        <color rgb="FFFF0000"/>
        <rFont val="Arial"/>
        <family val="2"/>
      </rPr>
      <t>5</t>
    </r>
    <r>
      <rPr>
        <sz val="10"/>
        <rFont val="Arial"/>
        <family val="2"/>
      </rPr>
      <t>'</t>
    </r>
  </si>
  <si>
    <r>
      <t>289° 42.</t>
    </r>
    <r>
      <rPr>
        <sz val="10"/>
        <color rgb="FFFF0000"/>
        <rFont val="Arial"/>
        <family val="2"/>
      </rPr>
      <t>0</t>
    </r>
    <r>
      <rPr>
        <sz val="10"/>
        <rFont val="Arial"/>
        <family val="2"/>
      </rPr>
      <t>'</t>
    </r>
  </si>
  <si>
    <r>
      <t>220° 27.</t>
    </r>
    <r>
      <rPr>
        <sz val="10"/>
        <color rgb="FFFF0000"/>
        <rFont val="Arial"/>
        <family val="2"/>
      </rPr>
      <t>5</t>
    </r>
    <r>
      <rPr>
        <sz val="10"/>
        <rFont val="Arial"/>
        <family val="2"/>
      </rPr>
      <t>'</t>
    </r>
  </si>
  <si>
    <r>
      <t>343° 42.</t>
    </r>
    <r>
      <rPr>
        <sz val="10"/>
        <color rgb="FFFF0000"/>
        <rFont val="Arial"/>
        <family val="2"/>
      </rPr>
      <t>5</t>
    </r>
    <r>
      <rPr>
        <sz val="10"/>
        <rFont val="Arial"/>
        <family val="2"/>
      </rPr>
      <t>'</t>
    </r>
  </si>
  <si>
    <r>
      <t>303° 4</t>
    </r>
    <r>
      <rPr>
        <sz val="10"/>
        <color rgb="FFFF0000"/>
        <rFont val="Arial"/>
        <family val="2"/>
      </rPr>
      <t>1.9'</t>
    </r>
  </si>
  <si>
    <r>
      <t>286° 59</t>
    </r>
    <r>
      <rPr>
        <sz val="10"/>
        <color rgb="FFFF0000"/>
        <rFont val="Arial"/>
        <family val="2"/>
      </rPr>
      <t>.6</t>
    </r>
    <r>
      <rPr>
        <sz val="10"/>
        <rFont val="Arial"/>
        <family val="2"/>
      </rPr>
      <t>'</t>
    </r>
  </si>
  <si>
    <r>
      <t>028° 13</t>
    </r>
    <r>
      <rPr>
        <sz val="10"/>
        <color rgb="FFFF0000"/>
        <rFont val="Arial"/>
        <family val="2"/>
      </rPr>
      <t>.0</t>
    </r>
    <r>
      <rPr>
        <sz val="10"/>
        <rFont val="Arial"/>
        <family val="2"/>
      </rPr>
      <t>'</t>
    </r>
  </si>
  <si>
    <r>
      <t>351° 5</t>
    </r>
    <r>
      <rPr>
        <sz val="10"/>
        <color rgb="FFFF0000"/>
        <rFont val="Arial"/>
        <family val="2"/>
      </rPr>
      <t>1.9</t>
    </r>
    <r>
      <rPr>
        <sz val="10"/>
        <rFont val="Arial"/>
        <family val="2"/>
      </rPr>
      <t>'</t>
    </r>
  </si>
  <si>
    <t xml:space="preserve">       Version  0.05</t>
  </si>
  <si>
    <t xml:space="preserve">           Bowditch</t>
  </si>
  <si>
    <t>8.6T</t>
  </si>
  <si>
    <r>
      <t>N 23 20.</t>
    </r>
    <r>
      <rPr>
        <sz val="10"/>
        <color theme="5"/>
        <rFont val="Arial"/>
        <family val="2"/>
      </rPr>
      <t>5</t>
    </r>
  </si>
  <si>
    <r>
      <t>2 48.</t>
    </r>
    <r>
      <rPr>
        <sz val="10"/>
        <color theme="5"/>
        <rFont val="Arial"/>
        <family val="2"/>
      </rPr>
      <t>1</t>
    </r>
  </si>
  <si>
    <r>
      <t>8.</t>
    </r>
    <r>
      <rPr>
        <sz val="10"/>
        <color theme="5"/>
        <rFont val="Arial"/>
        <family val="2"/>
      </rPr>
      <t>5</t>
    </r>
    <r>
      <rPr>
        <sz val="10"/>
        <rFont val="Arial"/>
        <family val="2"/>
      </rPr>
      <t>T</t>
    </r>
  </si>
  <si>
    <r>
      <t>2 39.</t>
    </r>
    <r>
      <rPr>
        <sz val="10"/>
        <color theme="5"/>
        <rFont val="Arial"/>
        <family val="2"/>
      </rPr>
      <t>5</t>
    </r>
  </si>
  <si>
    <r>
      <t>351 52.</t>
    </r>
    <r>
      <rPr>
        <sz val="10"/>
        <color rgb="FFFF0000"/>
        <rFont val="Arial"/>
        <family val="2"/>
      </rPr>
      <t>6</t>
    </r>
    <r>
      <rPr>
        <sz val="10"/>
        <rFont val="Arial"/>
        <family val="2"/>
      </rPr>
      <t>(*1)</t>
    </r>
  </si>
  <si>
    <r>
      <t>8.</t>
    </r>
    <r>
      <rPr>
        <sz val="10"/>
        <color theme="5"/>
        <rFont val="Arial"/>
        <family val="2"/>
      </rPr>
      <t>7</t>
    </r>
    <r>
      <rPr>
        <sz val="10"/>
        <rFont val="Arial"/>
        <family val="2"/>
      </rPr>
      <t>T</t>
    </r>
  </si>
  <si>
    <r>
      <t>343° 42.</t>
    </r>
    <r>
      <rPr>
        <sz val="10"/>
        <color theme="5"/>
        <rFont val="Arial"/>
        <family val="2"/>
      </rPr>
      <t>6</t>
    </r>
    <r>
      <rPr>
        <sz val="10"/>
        <rFont val="Arial"/>
        <family val="2"/>
      </rPr>
      <t>'</t>
    </r>
  </si>
  <si>
    <t>Part 3</t>
  </si>
  <si>
    <t>Using example in (2) above, about 3/4 way through.</t>
  </si>
  <si>
    <t>1994.06.16.18.00.00</t>
  </si>
  <si>
    <t>GAST values.</t>
  </si>
  <si>
    <t>V0.05</t>
  </si>
  <si>
    <t xml:space="preserve">(2) </t>
  </si>
  <si>
    <t>Meeus P84 line 10</t>
  </si>
  <si>
    <t>http://www2.arnes.si/~gljsentvid10/sidereal.htm</t>
  </si>
  <si>
    <t>(11h 39m 05s.8974)</t>
  </si>
  <si>
    <t xml:space="preserve"> (174° 46' 28.5'')</t>
  </si>
  <si>
    <t>StarPllot</t>
  </si>
  <si>
    <t>(174   46.2)</t>
  </si>
  <si>
    <t>GAST (=SHA) degrees</t>
  </si>
  <si>
    <t>(1)</t>
  </si>
  <si>
    <t>V0.20</t>
  </si>
  <si>
    <t>Difference from ICE (Deg)</t>
  </si>
  <si>
    <t>ditto (secs of arc)</t>
  </si>
  <si>
    <t>ICE (The Gospel)</t>
  </si>
  <si>
    <t>MASinDEGREE</t>
  </si>
  <si>
    <t>J1991.25</t>
  </si>
  <si>
    <t xml:space="preserve">Astron </t>
  </si>
  <si>
    <t>var B</t>
  </si>
  <si>
    <t>var C</t>
  </si>
  <si>
    <t>var A</t>
  </si>
  <si>
    <t>Rt Asc</t>
  </si>
  <si>
    <t>Dec</t>
  </si>
  <si>
    <t>mu_RA</t>
  </si>
  <si>
    <t>RA (rad)</t>
  </si>
  <si>
    <t>Dec (rad)</t>
  </si>
  <si>
    <t>Star</t>
  </si>
  <si>
    <t>HIP No</t>
  </si>
  <si>
    <r>
      <t>S16° 42.</t>
    </r>
    <r>
      <rPr>
        <sz val="10"/>
        <color theme="5"/>
        <rFont val="Arial"/>
        <family val="2"/>
      </rPr>
      <t>7</t>
    </r>
    <r>
      <rPr>
        <sz val="10"/>
        <rFont val="Arial"/>
        <family val="2"/>
      </rPr>
      <t>'</t>
    </r>
  </si>
  <si>
    <t>DEC</t>
  </si>
  <si>
    <t>Deg</t>
  </si>
  <si>
    <t>// Part 2 How far is that position from each listed body?</t>
  </si>
  <si>
    <t xml:space="preserve">"Improvements" over V0.05 thought due to correction in "Time" sheet cell labelled "GAST" See embedded comment to that cell. </t>
  </si>
  <si>
    <t>The above cells are for development information only. Working cell values are inherited from Computer Almanac page - do not change here!</t>
  </si>
  <si>
    <t xml:space="preserve">               STARS IN</t>
  </si>
  <si>
    <t xml:space="preserve">  STARS IN ORDER OF DECLINATION</t>
  </si>
  <si>
    <t>Locator Row</t>
  </si>
  <si>
    <t>Input Validation Tables</t>
  </si>
  <si>
    <t xml:space="preserve"> Manual Almanac. Reduce sight using data extracted from a printed almanac.</t>
  </si>
  <si>
    <t xml:space="preserve"> Computer Almanac. Reduce sight using calculated almanac data.</t>
  </si>
  <si>
    <t>Version 0.90</t>
  </si>
  <si>
    <t xml:space="preserve">   θ Eridani</t>
  </si>
  <si>
    <t xml:space="preserve">   α Eridani</t>
  </si>
  <si>
    <t xml:space="preserve">   α Crucis</t>
  </si>
  <si>
    <t xml:space="preserve">   ε Canis Major</t>
  </si>
  <si>
    <t xml:space="preserve">    α Tauri </t>
  </si>
  <si>
    <t xml:space="preserve">    ε Ursae Majoris </t>
  </si>
  <si>
    <t xml:space="preserve">   η Ursae Majoris </t>
  </si>
  <si>
    <t xml:space="preserve">   α Gruis </t>
  </si>
  <si>
    <t xml:space="preserve">   ε Orionis</t>
  </si>
  <si>
    <t xml:space="preserve">   α Hydrae</t>
  </si>
  <si>
    <t xml:space="preserve">   α Coronae Borealis</t>
  </si>
  <si>
    <t xml:space="preserve">   α Andromedae </t>
  </si>
  <si>
    <t xml:space="preserve">   α Aquilae</t>
  </si>
  <si>
    <t xml:space="preserve">   α Phoenicis</t>
  </si>
  <si>
    <t xml:space="preserve">   α Scorpii</t>
  </si>
  <si>
    <t xml:space="preserve">   α Boötis</t>
  </si>
  <si>
    <t xml:space="preserve">   α Trianguli Australis </t>
  </si>
  <si>
    <t xml:space="preserve">   ε Carinae</t>
  </si>
  <si>
    <t xml:space="preserve">   γ Orionis</t>
  </si>
  <si>
    <t xml:space="preserve">   α Orionis</t>
  </si>
  <si>
    <t xml:space="preserve">   α Carinae</t>
  </si>
  <si>
    <t xml:space="preserve">   α Aurigae</t>
  </si>
  <si>
    <t xml:space="preserve">   α Cygni</t>
  </si>
  <si>
    <t xml:space="preserve">   β Leonis</t>
  </si>
  <si>
    <t xml:space="preserve">   β Ceti</t>
  </si>
  <si>
    <t xml:space="preserve">   α Ursae Majoris</t>
  </si>
  <si>
    <t xml:space="preserve">   β Tauri</t>
  </si>
  <si>
    <t xml:space="preserve">   γ Draconis</t>
  </si>
  <si>
    <t xml:space="preserve">   ε Pegasi</t>
  </si>
  <si>
    <t xml:space="preserve">   α Piscis Austrini</t>
  </si>
  <si>
    <t xml:space="preserve">   γ Crucis</t>
  </si>
  <si>
    <t xml:space="preserve">   ε Cygni</t>
  </si>
  <si>
    <t xml:space="preserve">   β Centauri</t>
  </si>
  <si>
    <t xml:space="preserve">   α Arietis</t>
  </si>
  <si>
    <t xml:space="preserve">   ε Sagittarii</t>
  </si>
  <si>
    <t xml:space="preserve">   β Ursae Minoris</t>
  </si>
  <si>
    <t xml:space="preserve">   α Pegasi</t>
  </si>
  <si>
    <t xml:space="preserve">   α Ceti</t>
  </si>
  <si>
    <t xml:space="preserve">   θ Centauri</t>
  </si>
  <si>
    <t xml:space="preserve">   β Carinae</t>
  </si>
  <si>
    <t xml:space="preserve">   α Persei</t>
  </si>
  <si>
    <t xml:space="preserve">   σ   Sagittarii</t>
  </si>
  <si>
    <t xml:space="preserve">   α Pavonis</t>
  </si>
  <si>
    <t xml:space="preserve">   α Ursae Minoris</t>
  </si>
  <si>
    <t xml:space="preserve">   β Geminorum</t>
  </si>
  <si>
    <t xml:space="preserve">   α Canis Minoris</t>
  </si>
  <si>
    <t xml:space="preserve">   α Ophiuchi</t>
  </si>
  <si>
    <t xml:space="preserve">   α Leonis</t>
  </si>
  <si>
    <t xml:space="preserve">   β Orionis</t>
  </si>
  <si>
    <t xml:space="preserve">   α Centauri</t>
  </si>
  <si>
    <t xml:space="preserve">   η Ophiuchi</t>
  </si>
  <si>
    <t xml:space="preserve">   α Cassiopeiae</t>
  </si>
  <si>
    <t xml:space="preserve">   λ Scorpii</t>
  </si>
  <si>
    <t xml:space="preserve">   α Canis Majoris</t>
  </si>
  <si>
    <t xml:space="preserve">   α Virginis</t>
  </si>
  <si>
    <t xml:space="preserve">   λ Velorum</t>
  </si>
  <si>
    <t xml:space="preserve">   α Lyrae</t>
  </si>
  <si>
    <t xml:space="preserve">   α Librae</t>
  </si>
  <si>
    <t xml:space="preserve">  Common Name</t>
  </si>
  <si>
    <t xml:space="preserve">   Bayer Name</t>
  </si>
  <si>
    <t xml:space="preserve">                                                                 STARS  IN COMMON NAME ORDER</t>
  </si>
  <si>
    <t>App RA (deg)</t>
  </si>
  <si>
    <t>App SHA (deg)</t>
  </si>
  <si>
    <t>App Dec (deg)</t>
  </si>
  <si>
    <t xml:space="preserve">  after Proper</t>
  </si>
  <si>
    <t>Motion</t>
  </si>
  <si>
    <t xml:space="preserve">       after </t>
  </si>
  <si>
    <t xml:space="preserve">   Nutation</t>
  </si>
  <si>
    <t xml:space="preserve">Nutation </t>
  </si>
  <si>
    <t>ORDER OF MAGNITUDE</t>
  </si>
  <si>
    <t>L_Sun_deg</t>
  </si>
  <si>
    <t>L_Sun_rad</t>
  </si>
  <si>
    <r>
      <t xml:space="preserve">Sun_anom </t>
    </r>
    <r>
      <rPr>
        <sz val="10"/>
        <rFont val="Verdana"/>
        <family val="2"/>
      </rPr>
      <t>(rad)</t>
    </r>
  </si>
  <si>
    <r>
      <t xml:space="preserve">Eq_of_ctr </t>
    </r>
    <r>
      <rPr>
        <sz val="10"/>
        <rFont val="Verdana"/>
        <family val="2"/>
      </rPr>
      <t>(deg)</t>
    </r>
  </si>
  <si>
    <t>Sun_True_Lng (rad)</t>
  </si>
  <si>
    <t>Local DayNo</t>
  </si>
  <si>
    <t>Entered DayNo</t>
  </si>
  <si>
    <t>Unidentified body?</t>
  </si>
  <si>
    <t>RIGIL KENT.</t>
  </si>
  <si>
    <t>GHA Sun</t>
  </si>
  <si>
    <t>GHA Difference</t>
  </si>
  <si>
    <t>Waxing?</t>
  </si>
  <si>
    <t>Ver 1.00</t>
  </si>
  <si>
    <t xml:space="preserve">   STARS IN ORDER OF SHA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</si>
</sst>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-&quot;£&quot;* #,##0.00_-;\-&quot;£&quot;* #,##0.00_-;_-&quot;£&quot;* &quot;-&quot;??_-;_-@_-"/>
    <numFmt numFmtId="165" formatCode="_-* #,##0.00_-;\-* #,##0.00_-;_-* &quot;-&quot;??_-;_-@_-"/>
    <numFmt numFmtId="166" formatCode="00.0"/>
    <numFmt numFmtId="167" formatCode="00"/>
    <numFmt numFmtId="168" formatCode="0.0"/>
    <numFmt numFmtId="169" formatCode="0.0000"/>
    <numFmt numFmtId="170" formatCode="0.0000_ ;\-0.0000\ "/>
    <numFmt numFmtId="171" formatCode="0.00_ ;\-0.00\ "/>
    <numFmt numFmtId="172" formatCode="0.0_ ;\-0.0\ "/>
    <numFmt numFmtId="173" formatCode="000"/>
    <numFmt numFmtId="174" formatCode="0.0000000"/>
    <numFmt numFmtId="175" formatCode="0.000000"/>
    <numFmt numFmtId="176" formatCode="0.00000000"/>
    <numFmt numFmtId="177" formatCode="0.000000000"/>
    <numFmt numFmtId="178" formatCode="0_ ;\-0\ "/>
    <numFmt numFmtId="179" formatCode="#0.0"/>
  </numFmts>
  <fonts count="43">
    <font>
      <sz val="10"/>
      <name val="Arial"/>
      <family val="2"/>
    </font>
    <font>
      <sz val="10"/>
      <color theme="1"/>
      <name val="Arial"/>
      <family val="2"/>
    </font>
    <font>
      <sz val="11"/>
      <color rgb="FFB2B2B2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0" tint="-0.24994659260841701"/>
      <name val="Verdana"/>
      <family val="2"/>
    </font>
    <font>
      <b/>
      <sz val="10"/>
      <color theme="0"/>
      <name val="Arial"/>
      <family val="2"/>
    </font>
    <font>
      <b/>
      <i/>
      <sz val="10"/>
      <name val="Verdana"/>
      <family val="2"/>
    </font>
    <font>
      <i/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i/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color rgb="FFFF0000"/>
      <name val="Arial"/>
      <family val="2"/>
    </font>
    <font>
      <b/>
      <sz val="14"/>
      <name val="Arial"/>
      <family val="2"/>
    </font>
    <font>
      <sz val="10"/>
      <color theme="2" tint="-0.499984740745262"/>
      <name val="Arial"/>
      <family val="2"/>
    </font>
    <font>
      <sz val="10"/>
      <name val="Arial Unicode MS"/>
      <family val="2"/>
    </font>
    <font>
      <u/>
      <sz val="10"/>
      <color theme="10"/>
      <name val="Arial"/>
      <family val="2"/>
    </font>
    <font>
      <sz val="10"/>
      <color theme="2" tint="-0.749992370372631"/>
      <name val="Arial"/>
      <family val="2"/>
    </font>
    <font>
      <b/>
      <sz val="10"/>
      <color theme="5" tint="-0.49998474074526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theme="0" tint="-0.34998626667073579"/>
      <name val="Arial"/>
      <family val="2"/>
    </font>
    <font>
      <sz val="10"/>
      <color theme="5"/>
      <name val="Arial"/>
      <family val="2"/>
    </font>
    <font>
      <sz val="10"/>
      <color theme="9" tint="-0.249977111117893"/>
      <name val="Arial"/>
      <family val="2"/>
    </font>
    <font>
      <sz val="12"/>
      <color theme="1"/>
      <name val="Arial"/>
      <family val="2"/>
      <scheme val="minor"/>
    </font>
    <font>
      <sz val="9"/>
      <color indexed="81"/>
      <name val="Tahoma"/>
      <charset val="1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DB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/>
      <bottom/>
      <diagonal/>
    </border>
  </borders>
  <cellStyleXfs count="54">
    <xf numFmtId="0" fontId="0" fillId="39" borderId="0">
      <alignment horizontal="center"/>
      <protection hidden="1"/>
    </xf>
    <xf numFmtId="0" fontId="3" fillId="35" borderId="8">
      <alignment horizontal="right"/>
    </xf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" fillId="34" borderId="4">
      <alignment horizontal="right"/>
      <protection locked="0"/>
    </xf>
    <xf numFmtId="0" fontId="11" fillId="5" borderId="5" applyNumberFormat="0" applyAlignment="0" applyProtection="0"/>
    <xf numFmtId="0" fontId="3" fillId="32" borderId="4" applyNumberFormat="0">
      <alignment horizontal="right"/>
    </xf>
    <xf numFmtId="0" fontId="12" fillId="0" borderId="6" applyNumberFormat="0" applyFill="0" applyAlignment="0" applyProtection="0"/>
    <xf numFmtId="0" fontId="13" fillId="6" borderId="7" applyNumberFormat="0" applyAlignment="0" applyProtection="0"/>
    <xf numFmtId="0" fontId="14" fillId="0" borderId="0" applyNumberFormat="0" applyFill="0" applyBorder="0" applyAlignment="0" applyProtection="0"/>
    <xf numFmtId="0" fontId="18" fillId="7" borderId="8" applyProtection="0">
      <alignment horizontal="right"/>
    </xf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Protection="0">
      <alignment horizontal="right"/>
    </xf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7" fillId="31" borderId="0" applyNumberFormat="0" applyBorder="0" applyAlignment="0" applyProtection="0"/>
    <xf numFmtId="0" fontId="3" fillId="37" borderId="0">
      <alignment horizontal="center"/>
    </xf>
    <xf numFmtId="0" fontId="3" fillId="33" borderId="4">
      <alignment horizontal="right" wrapText="1"/>
    </xf>
    <xf numFmtId="0" fontId="19" fillId="38" borderId="0">
      <alignment horizontal="right"/>
    </xf>
    <xf numFmtId="164" fontId="3" fillId="0" borderId="0" applyFont="0" applyFill="0" applyBorder="0" applyAlignment="0" applyProtection="0"/>
    <xf numFmtId="0" fontId="28" fillId="39" borderId="0">
      <alignment horizontal="left"/>
    </xf>
    <xf numFmtId="165" fontId="3" fillId="0" borderId="0" applyFont="0" applyFill="0" applyBorder="0" applyAlignment="0" applyProtection="0"/>
    <xf numFmtId="0" fontId="1" fillId="34" borderId="4">
      <alignment horizontal="center"/>
      <protection locked="0"/>
    </xf>
    <xf numFmtId="0" fontId="19" fillId="38" borderId="0">
      <alignment horizontal="center"/>
    </xf>
    <xf numFmtId="0" fontId="3" fillId="33" borderId="4">
      <alignment horizontal="right" wrapText="1"/>
    </xf>
    <xf numFmtId="0" fontId="31" fillId="36" borderId="0" applyNumberFormat="0" applyFill="0" applyBorder="0" applyAlignment="0" applyProtection="0">
      <alignment horizontal="center"/>
      <protection hidden="1"/>
    </xf>
    <xf numFmtId="0" fontId="41" fillId="2" borderId="0" applyNumberFormat="0" applyBorder="0" applyAlignment="0" applyProtection="0"/>
    <xf numFmtId="0" fontId="10" fillId="4" borderId="0" applyNumberFormat="0" applyBorder="0" applyAlignment="0" applyProtection="0"/>
  </cellStyleXfs>
  <cellXfs count="254">
    <xf numFmtId="0" fontId="0" fillId="39" borderId="0" xfId="0">
      <alignment horizontal="center"/>
      <protection hidden="1"/>
    </xf>
    <xf numFmtId="0" fontId="3" fillId="35" borderId="8" xfId="1">
      <alignment horizontal="right"/>
    </xf>
    <xf numFmtId="0" fontId="0" fillId="39" borderId="0" xfId="0">
      <alignment horizontal="center"/>
      <protection hidden="1"/>
    </xf>
    <xf numFmtId="0" fontId="28" fillId="39" borderId="0" xfId="46">
      <alignment horizontal="left"/>
    </xf>
    <xf numFmtId="0" fontId="3" fillId="35" borderId="8" xfId="1" applyAlignment="1">
      <alignment horizontal="left"/>
    </xf>
    <xf numFmtId="0" fontId="0" fillId="35" borderId="8" xfId="1" applyFont="1">
      <alignment horizontal="right"/>
    </xf>
    <xf numFmtId="0" fontId="0" fillId="39" borderId="0" xfId="0" applyProtection="1">
      <alignment horizontal="center"/>
      <protection hidden="1"/>
    </xf>
    <xf numFmtId="0" fontId="28" fillId="39" borderId="0" xfId="46" applyProtection="1">
      <alignment horizontal="left"/>
      <protection hidden="1"/>
    </xf>
    <xf numFmtId="0" fontId="1" fillId="39" borderId="0" xfId="0" applyFont="1" applyProtection="1">
      <alignment horizontal="center"/>
      <protection hidden="1"/>
    </xf>
    <xf numFmtId="0" fontId="3" fillId="33" borderId="4" xfId="43" applyProtection="1">
      <alignment horizontal="right" wrapText="1"/>
      <protection hidden="1"/>
    </xf>
    <xf numFmtId="0" fontId="0" fillId="33" borderId="4" xfId="43" applyFont="1" applyAlignment="1" applyProtection="1">
      <alignment horizontal="center" wrapText="1"/>
      <protection hidden="1"/>
    </xf>
    <xf numFmtId="0" fontId="29" fillId="39" borderId="0" xfId="0" applyFont="1" applyAlignment="1" applyProtection="1">
      <alignment horizontal="center"/>
      <protection hidden="1"/>
    </xf>
    <xf numFmtId="0" fontId="3" fillId="32" borderId="4" xfId="11" applyProtection="1">
      <alignment horizontal="right"/>
      <protection hidden="1"/>
    </xf>
    <xf numFmtId="0" fontId="3" fillId="33" borderId="4" xfId="43" applyAlignment="1" applyProtection="1">
      <alignment horizontal="center" wrapText="1"/>
      <protection hidden="1"/>
    </xf>
    <xf numFmtId="0" fontId="19" fillId="38" borderId="0" xfId="44" applyProtection="1">
      <alignment horizontal="right"/>
      <protection hidden="1"/>
    </xf>
    <xf numFmtId="0" fontId="3" fillId="35" borderId="8" xfId="1" applyProtection="1">
      <alignment horizontal="right"/>
      <protection hidden="1"/>
    </xf>
    <xf numFmtId="0" fontId="0" fillId="39" borderId="0" xfId="0" applyAlignment="1" applyProtection="1">
      <alignment horizontal="center"/>
      <protection hidden="1"/>
    </xf>
    <xf numFmtId="0" fontId="3" fillId="35" borderId="8" xfId="1" applyAlignment="1" applyProtection="1">
      <alignment horizontal="left"/>
      <protection hidden="1"/>
    </xf>
    <xf numFmtId="0" fontId="0" fillId="39" borderId="0" xfId="0" applyAlignment="1" applyProtection="1">
      <alignment horizontal="right"/>
      <protection hidden="1"/>
    </xf>
    <xf numFmtId="0" fontId="0" fillId="33" borderId="4" xfId="43" applyFont="1" applyProtection="1">
      <alignment horizontal="right" wrapText="1"/>
      <protection hidden="1"/>
    </xf>
    <xf numFmtId="0" fontId="29" fillId="39" borderId="0" xfId="0" applyFont="1" applyAlignment="1" applyProtection="1">
      <alignment horizontal="left"/>
      <protection hidden="1"/>
    </xf>
    <xf numFmtId="0" fontId="1" fillId="36" borderId="0" xfId="0" applyFont="1" applyFill="1" applyAlignment="1" applyProtection="1">
      <alignment horizontal="center"/>
      <protection hidden="1"/>
    </xf>
    <xf numFmtId="2" fontId="3" fillId="35" borderId="8" xfId="1" applyNumberFormat="1" applyAlignment="1" applyProtection="1">
      <alignment horizontal="right"/>
      <protection hidden="1"/>
    </xf>
    <xf numFmtId="0" fontId="2" fillId="39" borderId="0" xfId="0" applyFont="1" applyAlignment="1" applyProtection="1">
      <alignment horizontal="right"/>
      <protection hidden="1"/>
    </xf>
    <xf numFmtId="0" fontId="19" fillId="38" borderId="0" xfId="44" applyAlignment="1" applyProtection="1">
      <alignment horizontal="center"/>
      <protection hidden="1"/>
    </xf>
    <xf numFmtId="0" fontId="19" fillId="38" borderId="0" xfId="49" applyAlignment="1" applyProtection="1">
      <alignment horizontal="center"/>
      <protection hidden="1"/>
    </xf>
    <xf numFmtId="0" fontId="1" fillId="39" borderId="0" xfId="0" applyFont="1" applyAlignment="1" applyProtection="1">
      <alignment horizontal="right"/>
      <protection hidden="1"/>
    </xf>
    <xf numFmtId="0" fontId="0" fillId="39" borderId="0" xfId="0" applyAlignment="1" applyProtection="1">
      <alignment horizontal="left"/>
      <protection hidden="1"/>
    </xf>
    <xf numFmtId="0" fontId="1" fillId="34" borderId="4" xfId="47" applyNumberFormat="1" applyFont="1" applyFill="1" applyBorder="1" applyAlignment="1" applyProtection="1">
      <alignment horizontal="right"/>
      <protection locked="0"/>
    </xf>
    <xf numFmtId="0" fontId="1" fillId="34" borderId="4" xfId="48" applyProtection="1">
      <alignment horizontal="center"/>
      <protection locked="0"/>
    </xf>
    <xf numFmtId="0" fontId="0" fillId="39" borderId="0" xfId="0" applyAlignment="1" applyProtection="1">
      <protection hidden="1"/>
    </xf>
    <xf numFmtId="49" fontId="0" fillId="39" borderId="0" xfId="0" applyNumberFormat="1" applyAlignment="1" applyProtection="1">
      <protection hidden="1"/>
    </xf>
    <xf numFmtId="11" fontId="0" fillId="39" borderId="0" xfId="0" applyNumberFormat="1" applyAlignment="1" applyProtection="1">
      <protection hidden="1"/>
    </xf>
    <xf numFmtId="49" fontId="25" fillId="39" borderId="0" xfId="0" applyNumberFormat="1" applyFont="1" applyAlignment="1" applyProtection="1">
      <alignment horizontal="center"/>
      <protection hidden="1"/>
    </xf>
    <xf numFmtId="49" fontId="25" fillId="39" borderId="0" xfId="0" applyNumberFormat="1" applyFont="1" applyAlignment="1" applyProtection="1">
      <protection hidden="1"/>
    </xf>
    <xf numFmtId="0" fontId="0" fillId="39" borderId="0" xfId="0" applyNumberFormat="1" applyAlignment="1" applyProtection="1">
      <protection hidden="1"/>
    </xf>
    <xf numFmtId="0" fontId="24" fillId="39" borderId="0" xfId="0" applyFont="1" applyAlignment="1" applyProtection="1">
      <protection hidden="1"/>
    </xf>
    <xf numFmtId="0" fontId="26" fillId="39" borderId="0" xfId="0" applyFont="1" applyAlignment="1" applyProtection="1">
      <protection hidden="1"/>
    </xf>
    <xf numFmtId="0" fontId="25" fillId="39" borderId="0" xfId="0" applyFont="1" applyAlignment="1" applyProtection="1">
      <protection hidden="1"/>
    </xf>
    <xf numFmtId="1" fontId="0" fillId="39" borderId="0" xfId="0" applyNumberFormat="1" applyAlignment="1" applyProtection="1">
      <protection hidden="1"/>
    </xf>
    <xf numFmtId="168" fontId="26" fillId="39" borderId="0" xfId="0" applyNumberFormat="1" applyFont="1" applyAlignment="1" applyProtection="1">
      <alignment horizontal="left"/>
      <protection hidden="1"/>
    </xf>
    <xf numFmtId="0" fontId="24" fillId="39" borderId="0" xfId="0" applyFont="1" applyAlignment="1" applyProtection="1">
      <alignment horizontal="center"/>
      <protection hidden="1"/>
    </xf>
    <xf numFmtId="49" fontId="26" fillId="39" borderId="0" xfId="0" applyNumberFormat="1" applyFont="1" applyAlignment="1" applyProtection="1">
      <protection hidden="1"/>
    </xf>
    <xf numFmtId="49" fontId="26" fillId="39" borderId="0" xfId="0" applyNumberFormat="1" applyFont="1" applyAlignment="1" applyProtection="1">
      <alignment horizontal="center"/>
      <protection hidden="1"/>
    </xf>
    <xf numFmtId="0" fontId="0" fillId="32" borderId="4" xfId="11" applyFont="1" applyAlignment="1" applyProtection="1">
      <alignment horizontal="left"/>
      <protection hidden="1"/>
    </xf>
    <xf numFmtId="170" fontId="0" fillId="32" borderId="4" xfId="11" applyNumberFormat="1" applyFont="1" applyAlignment="1" applyProtection="1">
      <alignment horizontal="right"/>
      <protection hidden="1"/>
    </xf>
    <xf numFmtId="171" fontId="3" fillId="32" borderId="4" xfId="11" applyNumberFormat="1" applyAlignment="1" applyProtection="1">
      <alignment horizontal="right"/>
      <protection hidden="1"/>
    </xf>
    <xf numFmtId="172" fontId="3" fillId="32" borderId="4" xfId="11" applyNumberFormat="1" applyAlignment="1" applyProtection="1">
      <alignment horizontal="right"/>
      <protection hidden="1"/>
    </xf>
    <xf numFmtId="0" fontId="3" fillId="33" borderId="4" xfId="43" applyAlignment="1" applyProtection="1">
      <alignment horizontal="left" wrapText="1"/>
      <protection hidden="1"/>
    </xf>
    <xf numFmtId="169" fontId="3" fillId="33" borderId="4" xfId="43" applyNumberFormat="1" applyAlignment="1" applyProtection="1">
      <alignment wrapText="1"/>
      <protection hidden="1"/>
    </xf>
    <xf numFmtId="170" fontId="3" fillId="33" borderId="4" xfId="43" applyNumberFormat="1" applyAlignment="1" applyProtection="1">
      <alignment wrapText="1"/>
      <protection hidden="1"/>
    </xf>
    <xf numFmtId="171" fontId="3" fillId="33" borderId="4" xfId="43" applyNumberFormat="1" applyAlignment="1" applyProtection="1">
      <alignment wrapText="1"/>
      <protection hidden="1"/>
    </xf>
    <xf numFmtId="172" fontId="3" fillId="33" borderId="4" xfId="43" applyNumberFormat="1" applyAlignment="1" applyProtection="1">
      <alignment horizontal="right" wrapText="1"/>
      <protection hidden="1"/>
    </xf>
    <xf numFmtId="0" fontId="0" fillId="39" borderId="0" xfId="0" applyAlignment="1" applyProtection="1">
      <alignment horizontal="left" vertical="top"/>
      <protection hidden="1"/>
    </xf>
    <xf numFmtId="170" fontId="0" fillId="39" borderId="0" xfId="0" applyNumberFormat="1" applyAlignment="1" applyProtection="1">
      <alignment horizontal="right"/>
      <protection hidden="1"/>
    </xf>
    <xf numFmtId="171" fontId="0" fillId="39" borderId="0" xfId="0" applyNumberFormat="1" applyAlignment="1" applyProtection="1">
      <alignment horizontal="right"/>
      <protection hidden="1"/>
    </xf>
    <xf numFmtId="172" fontId="0" fillId="39" borderId="0" xfId="0" applyNumberFormat="1" applyAlignment="1" applyProtection="1">
      <alignment horizontal="right"/>
      <protection hidden="1"/>
    </xf>
    <xf numFmtId="169" fontId="0" fillId="39" borderId="0" xfId="0" applyNumberFormat="1" applyAlignment="1" applyProtection="1">
      <protection hidden="1"/>
    </xf>
    <xf numFmtId="170" fontId="0" fillId="39" borderId="0" xfId="0" applyNumberFormat="1" applyAlignment="1" applyProtection="1">
      <protection hidden="1"/>
    </xf>
    <xf numFmtId="171" fontId="0" fillId="39" borderId="0" xfId="0" applyNumberFormat="1" applyAlignment="1" applyProtection="1">
      <protection hidden="1"/>
    </xf>
    <xf numFmtId="166" fontId="1" fillId="34" borderId="4" xfId="47" applyNumberFormat="1" applyFont="1" applyFill="1" applyBorder="1" applyAlignment="1" applyProtection="1">
      <alignment horizontal="right"/>
      <protection locked="0"/>
    </xf>
    <xf numFmtId="0" fontId="1" fillId="34" borderId="4" xfId="48" applyAlignment="1" applyProtection="1">
      <alignment horizontal="center"/>
      <protection locked="0"/>
    </xf>
    <xf numFmtId="167" fontId="1" fillId="34" borderId="4" xfId="48" applyNumberFormat="1" applyAlignment="1" applyProtection="1">
      <alignment horizontal="center"/>
      <protection locked="0"/>
    </xf>
    <xf numFmtId="167" fontId="1" fillId="34" borderId="4" xfId="47" applyNumberFormat="1" applyFont="1" applyFill="1" applyBorder="1" applyAlignment="1" applyProtection="1">
      <alignment horizontal="right"/>
      <protection locked="0"/>
    </xf>
    <xf numFmtId="173" fontId="1" fillId="34" borderId="4" xfId="47" applyNumberFormat="1" applyFont="1" applyFill="1" applyBorder="1" applyAlignment="1" applyProtection="1">
      <alignment horizontal="right"/>
      <protection locked="0"/>
    </xf>
    <xf numFmtId="49" fontId="1" fillId="34" borderId="4" xfId="48" applyNumberFormat="1" applyProtection="1">
      <alignment horizontal="center"/>
      <protection locked="0"/>
    </xf>
    <xf numFmtId="173" fontId="1" fillId="34" borderId="4" xfId="48" applyNumberFormat="1" applyAlignment="1" applyProtection="1">
      <alignment horizontal="right"/>
      <protection locked="0"/>
    </xf>
    <xf numFmtId="166" fontId="1" fillId="34" borderId="4" xfId="47" applyNumberFormat="1" applyFont="1" applyFill="1" applyBorder="1" applyAlignment="1" applyProtection="1">
      <alignment horizontal="center"/>
      <protection locked="0"/>
    </xf>
    <xf numFmtId="168" fontId="1" fillId="34" borderId="4" xfId="48" applyNumberFormat="1" applyAlignment="1" applyProtection="1">
      <alignment horizontal="right"/>
      <protection locked="0"/>
    </xf>
    <xf numFmtId="0" fontId="3" fillId="32" borderId="4" xfId="11">
      <alignment horizontal="right"/>
    </xf>
    <xf numFmtId="0" fontId="3" fillId="33" borderId="4" xfId="50">
      <alignment horizontal="right" wrapText="1"/>
    </xf>
    <xf numFmtId="0" fontId="29" fillId="39" borderId="0" xfId="0" applyFont="1" applyAlignment="1" applyProtection="1">
      <alignment horizontal="right"/>
      <protection hidden="1"/>
    </xf>
    <xf numFmtId="0" fontId="0" fillId="39" borderId="0" xfId="0" applyAlignment="1">
      <alignment horizontal="center" vertical="center" wrapText="1"/>
      <protection hidden="1"/>
    </xf>
    <xf numFmtId="0" fontId="30" fillId="39" borderId="0" xfId="0" applyFont="1" applyAlignment="1">
      <alignment horizontal="center" vertical="center"/>
      <protection hidden="1"/>
    </xf>
    <xf numFmtId="171" fontId="27" fillId="39" borderId="0" xfId="0" applyNumberFormat="1" applyFont="1" applyAlignment="1" applyProtection="1">
      <protection hidden="1"/>
    </xf>
    <xf numFmtId="171" fontId="27" fillId="39" borderId="0" xfId="0" applyNumberFormat="1" applyFont="1" applyAlignment="1" applyProtection="1">
      <alignment horizontal="right"/>
      <protection hidden="1"/>
    </xf>
    <xf numFmtId="172" fontId="0" fillId="32" borderId="4" xfId="11" applyNumberFormat="1" applyFont="1" applyAlignment="1" applyProtection="1">
      <alignment horizontal="center" wrapText="1"/>
      <protection hidden="1"/>
    </xf>
    <xf numFmtId="0" fontId="0" fillId="39" borderId="0" xfId="0" applyAlignment="1" applyProtection="1"/>
    <xf numFmtId="0" fontId="24" fillId="39" borderId="0" xfId="0" applyFont="1" applyAlignment="1" applyProtection="1"/>
    <xf numFmtId="0" fontId="0" fillId="39" borderId="0" xfId="0" applyAlignment="1" applyProtection="1">
      <alignment horizontal="center"/>
    </xf>
    <xf numFmtId="49" fontId="25" fillId="39" borderId="0" xfId="0" applyNumberFormat="1" applyFont="1" applyAlignment="1" applyProtection="1">
      <alignment horizontal="center"/>
    </xf>
    <xf numFmtId="0" fontId="24" fillId="39" borderId="0" xfId="0" applyFont="1" applyAlignment="1" applyProtection="1">
      <alignment horizontal="center"/>
    </xf>
    <xf numFmtId="0" fontId="25" fillId="39" borderId="0" xfId="0" applyFont="1" applyAlignment="1" applyProtection="1"/>
    <xf numFmtId="49" fontId="25" fillId="39" borderId="0" xfId="0" applyNumberFormat="1" applyFont="1" applyAlignment="1" applyProtection="1"/>
    <xf numFmtId="0" fontId="26" fillId="39" borderId="0" xfId="0" applyFont="1" applyAlignment="1" applyProtection="1"/>
    <xf numFmtId="0" fontId="0" fillId="39" borderId="0" xfId="0" applyNumberFormat="1" applyAlignment="1" applyProtection="1"/>
    <xf numFmtId="49" fontId="26" fillId="39" borderId="0" xfId="0" applyNumberFormat="1" applyFont="1" applyAlignment="1" applyProtection="1"/>
    <xf numFmtId="49" fontId="26" fillId="39" borderId="0" xfId="0" applyNumberFormat="1" applyFont="1" applyAlignment="1" applyProtection="1">
      <alignment horizontal="center"/>
    </xf>
    <xf numFmtId="11" fontId="0" fillId="39" borderId="0" xfId="0" applyNumberFormat="1" applyAlignment="1" applyProtection="1"/>
    <xf numFmtId="0" fontId="0" fillId="33" borderId="4" xfId="43" applyFont="1" applyAlignment="1" applyProtection="1">
      <alignment horizontal="left" wrapText="1"/>
      <protection hidden="1"/>
    </xf>
    <xf numFmtId="0" fontId="19" fillId="38" borderId="0" xfId="49" applyAlignment="1" applyProtection="1">
      <alignment horizontal="right"/>
      <protection hidden="1"/>
    </xf>
    <xf numFmtId="0" fontId="19" fillId="38" borderId="0" xfId="44" applyAlignment="1" applyProtection="1">
      <alignment horizontal="right"/>
      <protection hidden="1"/>
    </xf>
    <xf numFmtId="0" fontId="0" fillId="39" borderId="0" xfId="0" applyAlignment="1" applyProtection="1">
      <alignment horizontal="right" vertical="center"/>
      <protection hidden="1"/>
    </xf>
    <xf numFmtId="0" fontId="19" fillId="38" borderId="0" xfId="49" applyAlignment="1" applyProtection="1">
      <alignment horizontal="right" vertical="center"/>
      <protection hidden="1"/>
    </xf>
    <xf numFmtId="0" fontId="19" fillId="38" borderId="0" xfId="44" applyAlignment="1" applyProtection="1">
      <alignment horizontal="right" vertical="center"/>
      <protection hidden="1"/>
    </xf>
    <xf numFmtId="0" fontId="0" fillId="33" borderId="4" xfId="43" applyFont="1" applyAlignment="1" applyProtection="1">
      <alignment horizontal="right" vertical="center" wrapText="1"/>
      <protection hidden="1"/>
    </xf>
    <xf numFmtId="0" fontId="0" fillId="33" borderId="4" xfId="43" applyFont="1" applyAlignment="1">
      <alignment horizontal="center" vertical="center" wrapText="1"/>
    </xf>
    <xf numFmtId="0" fontId="0" fillId="33" borderId="4" xfId="43" applyFont="1" applyAlignment="1" applyProtection="1">
      <alignment horizontal="center"/>
      <protection hidden="1"/>
    </xf>
    <xf numFmtId="0" fontId="0" fillId="33" borderId="4" xfId="43" applyFont="1" applyAlignment="1">
      <alignment horizontal="center" wrapText="1"/>
    </xf>
    <xf numFmtId="0" fontId="32" fillId="39" borderId="0" xfId="0" applyFont="1" applyProtection="1">
      <alignment horizontal="center"/>
      <protection hidden="1"/>
    </xf>
    <xf numFmtId="0" fontId="0" fillId="39" borderId="0" xfId="0" applyAlignment="1">
      <alignment horizontal="center"/>
      <protection hidden="1"/>
    </xf>
    <xf numFmtId="168" fontId="3" fillId="32" borderId="4" xfId="11" applyNumberFormat="1" applyProtection="1">
      <alignment horizontal="right"/>
      <protection hidden="1"/>
    </xf>
    <xf numFmtId="0" fontId="3" fillId="33" borderId="4" xfId="43" applyAlignment="1" applyProtection="1">
      <alignment horizontal="center" wrapText="1"/>
      <protection locked="0"/>
    </xf>
    <xf numFmtId="0" fontId="29" fillId="35" borderId="8" xfId="1" applyFont="1">
      <alignment horizontal="right"/>
    </xf>
    <xf numFmtId="0" fontId="29" fillId="39" borderId="0" xfId="0" applyFont="1" applyAlignment="1">
      <alignment horizontal="right"/>
      <protection hidden="1"/>
    </xf>
    <xf numFmtId="0" fontId="3" fillId="33" borderId="4" xfId="50" applyAlignment="1" applyProtection="1">
      <alignment horizontal="right" wrapText="1"/>
      <protection locked="0"/>
    </xf>
    <xf numFmtId="0" fontId="33" fillId="39" borderId="0" xfId="0" applyFont="1" applyProtection="1">
      <alignment horizontal="center"/>
      <protection hidden="1"/>
    </xf>
    <xf numFmtId="0" fontId="33" fillId="39" borderId="0" xfId="0" applyFont="1" applyAlignment="1" applyProtection="1">
      <alignment horizontal="right"/>
      <protection hidden="1"/>
    </xf>
    <xf numFmtId="0" fontId="0" fillId="34" borderId="0" xfId="0" applyFill="1" applyAlignment="1" applyProtection="1">
      <alignment horizontal="left"/>
      <protection hidden="1"/>
    </xf>
    <xf numFmtId="2" fontId="23" fillId="39" borderId="0" xfId="0" applyNumberFormat="1" applyFont="1" applyAlignment="1" applyProtection="1">
      <alignment horizontal="left"/>
    </xf>
    <xf numFmtId="2" fontId="23" fillId="39" borderId="0" xfId="0" applyNumberFormat="1" applyFont="1" applyAlignment="1" applyProtection="1">
      <alignment horizontal="right"/>
    </xf>
    <xf numFmtId="0" fontId="23" fillId="39" borderId="0" xfId="0" applyFont="1" applyAlignment="1" applyProtection="1">
      <alignment horizontal="right"/>
    </xf>
    <xf numFmtId="0" fontId="23" fillId="39" borderId="0" xfId="0" applyFont="1" applyAlignment="1" applyProtection="1">
      <alignment horizontal="center"/>
    </xf>
    <xf numFmtId="0" fontId="23" fillId="39" borderId="0" xfId="0" applyFont="1" applyAlignment="1" applyProtection="1"/>
    <xf numFmtId="0" fontId="0" fillId="39" borderId="0" xfId="0" applyAlignment="1" applyProtection="1">
      <alignment horizontal="right"/>
    </xf>
    <xf numFmtId="0" fontId="41" fillId="2" borderId="0" xfId="52"/>
    <xf numFmtId="175" fontId="41" fillId="2" borderId="0" xfId="52" applyNumberFormat="1"/>
    <xf numFmtId="49" fontId="22" fillId="39" borderId="0" xfId="0" applyNumberFormat="1" applyFont="1" applyAlignment="1" applyProtection="1"/>
    <xf numFmtId="0" fontId="22" fillId="39" borderId="0" xfId="0" applyFont="1" applyAlignment="1" applyProtection="1"/>
    <xf numFmtId="0" fontId="41" fillId="2" borderId="0" xfId="52" applyAlignment="1">
      <alignment horizontal="right"/>
    </xf>
    <xf numFmtId="0" fontId="21" fillId="39" borderId="0" xfId="0" applyFont="1" applyAlignment="1" applyProtection="1">
      <alignment horizontal="right"/>
    </xf>
    <xf numFmtId="175" fontId="23" fillId="39" borderId="0" xfId="0" applyNumberFormat="1" applyFont="1" applyAlignment="1" applyProtection="1">
      <alignment horizontal="right"/>
    </xf>
    <xf numFmtId="168" fontId="41" fillId="2" borderId="0" xfId="52" applyNumberFormat="1"/>
    <xf numFmtId="2" fontId="41" fillId="2" borderId="0" xfId="52" applyNumberFormat="1"/>
    <xf numFmtId="3" fontId="41" fillId="2" borderId="0" xfId="52" applyNumberFormat="1"/>
    <xf numFmtId="0" fontId="23" fillId="39" borderId="0" xfId="0" applyFont="1" applyAlignment="1" applyProtection="1">
      <alignment horizontal="left"/>
    </xf>
    <xf numFmtId="176" fontId="41" fillId="2" borderId="0" xfId="52" applyNumberFormat="1" applyAlignment="1">
      <alignment horizontal="right"/>
    </xf>
    <xf numFmtId="174" fontId="41" fillId="2" borderId="0" xfId="52" applyNumberFormat="1" applyAlignment="1">
      <alignment horizontal="right"/>
    </xf>
    <xf numFmtId="49" fontId="20" fillId="39" borderId="0" xfId="0" applyNumberFormat="1" applyFont="1" applyAlignment="1" applyProtection="1">
      <alignment horizontal="center"/>
    </xf>
    <xf numFmtId="0" fontId="37" fillId="33" borderId="4" xfId="43" applyFont="1" applyAlignment="1" applyProtection="1">
      <alignment horizontal="center" wrapText="1"/>
      <protection hidden="1"/>
    </xf>
    <xf numFmtId="169" fontId="3" fillId="33" borderId="4" xfId="50" applyNumberFormat="1">
      <alignment horizontal="right" wrapText="1"/>
    </xf>
    <xf numFmtId="49" fontId="10" fillId="4" borderId="0" xfId="53" applyNumberFormat="1" applyAlignment="1" applyProtection="1"/>
    <xf numFmtId="49" fontId="10" fillId="4" borderId="0" xfId="53" applyNumberFormat="1" applyAlignment="1" applyProtection="1">
      <alignment horizontal="center"/>
    </xf>
    <xf numFmtId="0" fontId="10" fillId="4" borderId="0" xfId="53" applyAlignment="1" applyProtection="1"/>
    <xf numFmtId="0" fontId="10" fillId="4" borderId="0" xfId="53" applyAlignment="1" applyProtection="1">
      <alignment horizontal="center"/>
    </xf>
    <xf numFmtId="0" fontId="0" fillId="39" borderId="0" xfId="0" applyFont="1">
      <alignment horizontal="center"/>
      <protection hidden="1"/>
    </xf>
    <xf numFmtId="0" fontId="0" fillId="39" borderId="0" xfId="0" applyAlignment="1">
      <alignment horizontal="right"/>
      <protection hidden="1"/>
    </xf>
    <xf numFmtId="0" fontId="37" fillId="39" borderId="0" xfId="0" applyFont="1" applyAlignment="1">
      <alignment horizontal="right"/>
      <protection hidden="1"/>
    </xf>
    <xf numFmtId="0" fontId="41" fillId="2" borderId="0" xfId="52" applyAlignment="1">
      <alignment horizontal="left"/>
    </xf>
    <xf numFmtId="0" fontId="0" fillId="39" borderId="0" xfId="0" applyFont="1" applyAlignment="1" applyProtection="1"/>
    <xf numFmtId="0" fontId="41" fillId="2" borderId="0" xfId="52" applyAlignment="1" applyProtection="1">
      <alignment horizontal="center"/>
      <protection hidden="1"/>
    </xf>
    <xf numFmtId="0" fontId="41" fillId="2" borderId="0" xfId="52" applyAlignment="1" applyProtection="1">
      <alignment horizontal="right"/>
      <protection hidden="1"/>
    </xf>
    <xf numFmtId="0" fontId="41" fillId="2" borderId="0" xfId="52" applyAlignment="1" applyProtection="1">
      <alignment horizontal="right"/>
    </xf>
    <xf numFmtId="0" fontId="41" fillId="2" borderId="0" xfId="52" applyAlignment="1" applyProtection="1">
      <alignment horizontal="right" vertical="center"/>
      <protection hidden="1"/>
    </xf>
    <xf numFmtId="0" fontId="41" fillId="2" borderId="0" xfId="52" applyAlignment="1" applyProtection="1">
      <alignment horizontal="center" vertical="center"/>
      <protection hidden="1"/>
    </xf>
    <xf numFmtId="168" fontId="0" fillId="39" borderId="0" xfId="0" applyNumberFormat="1" applyAlignment="1">
      <protection hidden="1"/>
    </xf>
    <xf numFmtId="168" fontId="0" fillId="39" borderId="0" xfId="0" applyNumberFormat="1" applyAlignment="1">
      <alignment horizontal="right"/>
      <protection hidden="1"/>
    </xf>
    <xf numFmtId="168" fontId="30" fillId="39" borderId="0" xfId="0" applyNumberFormat="1" applyFont="1" applyAlignment="1">
      <alignment horizontal="right" vertical="center"/>
      <protection hidden="1"/>
    </xf>
    <xf numFmtId="0" fontId="0" fillId="39" borderId="0" xfId="0" applyAlignment="1">
      <alignment horizontal="left"/>
      <protection hidden="1"/>
    </xf>
    <xf numFmtId="0" fontId="10" fillId="4" borderId="0" xfId="53" applyAlignment="1" applyProtection="1">
      <alignment horizontal="right"/>
      <protection hidden="1"/>
    </xf>
    <xf numFmtId="0" fontId="10" fillId="4" borderId="0" xfId="53" applyAlignment="1" applyProtection="1">
      <alignment horizontal="left"/>
      <protection hidden="1"/>
    </xf>
    <xf numFmtId="0" fontId="10" fillId="4" borderId="0" xfId="53" applyAlignment="1" applyProtection="1">
      <alignment horizontal="center"/>
      <protection hidden="1"/>
    </xf>
    <xf numFmtId="0" fontId="0" fillId="39" borderId="0" xfId="0" applyAlignment="1">
      <protection hidden="1"/>
    </xf>
    <xf numFmtId="177" fontId="41" fillId="2" borderId="0" xfId="52" applyNumberFormat="1"/>
    <xf numFmtId="0" fontId="23" fillId="39" borderId="0" xfId="0" applyFont="1" applyAlignment="1" applyProtection="1">
      <alignment horizontal="right"/>
      <protection hidden="1"/>
    </xf>
    <xf numFmtId="49" fontId="22" fillId="39" borderId="0" xfId="0" applyNumberFormat="1" applyFont="1" applyAlignment="1" applyProtection="1">
      <alignment horizontal="center"/>
      <protection hidden="1"/>
    </xf>
    <xf numFmtId="0" fontId="22" fillId="39" borderId="0" xfId="0" applyFont="1" applyAlignment="1" applyProtection="1">
      <protection hidden="1"/>
    </xf>
    <xf numFmtId="49" fontId="22" fillId="39" borderId="0" xfId="0" applyNumberFormat="1" applyFont="1" applyAlignment="1" applyProtection="1">
      <protection hidden="1"/>
    </xf>
    <xf numFmtId="0" fontId="23" fillId="39" borderId="0" xfId="0" applyFont="1" applyAlignment="1" applyProtection="1">
      <protection hidden="1"/>
    </xf>
    <xf numFmtId="0" fontId="25" fillId="39" borderId="0" xfId="0" applyFont="1" applyAlignment="1" applyProtection="1">
      <alignment horizontal="right"/>
    </xf>
    <xf numFmtId="0" fontId="0" fillId="39" borderId="0" xfId="0" applyProtection="1">
      <alignment horizontal="center"/>
      <protection locked="0" hidden="1"/>
    </xf>
    <xf numFmtId="0" fontId="0" fillId="39" borderId="0" xfId="0" applyAlignment="1" applyProtection="1">
      <protection locked="0"/>
    </xf>
    <xf numFmtId="0" fontId="24" fillId="39" borderId="0" xfId="0" applyFont="1" applyAlignment="1" applyProtection="1">
      <protection locked="0"/>
    </xf>
    <xf numFmtId="0" fontId="0" fillId="39" borderId="0" xfId="0" applyAlignment="1" applyProtection="1">
      <alignment horizontal="center"/>
      <protection locked="0"/>
    </xf>
    <xf numFmtId="0" fontId="0" fillId="39" borderId="0" xfId="0" applyAlignment="1" applyProtection="1">
      <alignment horizontal="left"/>
      <protection locked="0"/>
    </xf>
    <xf numFmtId="49" fontId="25" fillId="39" borderId="0" xfId="0" applyNumberFormat="1" applyFont="1" applyAlignment="1" applyProtection="1">
      <protection locked="0"/>
    </xf>
    <xf numFmtId="49" fontId="25" fillId="39" borderId="0" xfId="0" applyNumberFormat="1" applyFont="1" applyAlignment="1" applyProtection="1">
      <alignment horizontal="center"/>
      <protection locked="0"/>
    </xf>
    <xf numFmtId="0" fontId="25" fillId="39" borderId="0" xfId="0" applyFont="1" applyAlignment="1" applyProtection="1">
      <protection locked="0"/>
    </xf>
    <xf numFmtId="0" fontId="26" fillId="39" borderId="0" xfId="0" applyFont="1" applyAlignment="1" applyProtection="1">
      <protection locked="0"/>
    </xf>
    <xf numFmtId="0" fontId="25" fillId="39" borderId="0" xfId="0" applyFont="1" applyAlignment="1" applyProtection="1">
      <alignment horizontal="right"/>
      <protection locked="0"/>
    </xf>
    <xf numFmtId="0" fontId="0" fillId="39" borderId="0" xfId="0" applyAlignment="1" applyProtection="1">
      <alignment horizontal="right"/>
      <protection locked="0"/>
    </xf>
    <xf numFmtId="0" fontId="0" fillId="39" borderId="0" xfId="0" applyNumberFormat="1" applyAlignment="1" applyProtection="1">
      <protection locked="0"/>
    </xf>
    <xf numFmtId="49" fontId="26" fillId="39" borderId="0" xfId="0" applyNumberFormat="1" applyFont="1" applyAlignment="1" applyProtection="1">
      <protection locked="0"/>
    </xf>
    <xf numFmtId="49" fontId="26" fillId="39" borderId="0" xfId="0" applyNumberFormat="1" applyFont="1" applyAlignment="1" applyProtection="1">
      <alignment horizontal="center"/>
      <protection locked="0"/>
    </xf>
    <xf numFmtId="11" fontId="0" fillId="39" borderId="0" xfId="0" applyNumberFormat="1" applyAlignment="1" applyProtection="1">
      <protection locked="0"/>
    </xf>
    <xf numFmtId="0" fontId="36" fillId="39" borderId="0" xfId="0" applyFont="1" applyAlignment="1" applyProtection="1">
      <protection locked="0"/>
    </xf>
    <xf numFmtId="0" fontId="23" fillId="39" borderId="0" xfId="0" applyFont="1" applyAlignment="1" applyProtection="1">
      <protection locked="0"/>
    </xf>
    <xf numFmtId="0" fontId="41" fillId="2" borderId="0" xfId="52" applyAlignment="1" applyProtection="1">
      <protection hidden="1"/>
    </xf>
    <xf numFmtId="0" fontId="38" fillId="39" borderId="0" xfId="0" applyFont="1" applyProtection="1">
      <alignment horizontal="center"/>
      <protection hidden="1"/>
    </xf>
    <xf numFmtId="0" fontId="1" fillId="34" borderId="4" xfId="48" applyAlignment="1" applyProtection="1">
      <alignment horizontal="right"/>
      <protection locked="0"/>
    </xf>
    <xf numFmtId="0" fontId="10" fillId="4" borderId="8" xfId="53" applyBorder="1" applyAlignment="1">
      <alignment horizontal="left"/>
    </xf>
    <xf numFmtId="0" fontId="10" fillId="4" borderId="8" xfId="53" applyBorder="1" applyAlignment="1">
      <alignment horizontal="right"/>
    </xf>
    <xf numFmtId="0" fontId="39" fillId="39" borderId="0" xfId="0" applyFont="1">
      <alignment horizontal="center"/>
      <protection hidden="1"/>
    </xf>
    <xf numFmtId="0" fontId="40" fillId="39" borderId="0" xfId="0" applyFont="1">
      <alignment horizontal="center"/>
      <protection hidden="1"/>
    </xf>
    <xf numFmtId="0" fontId="40" fillId="39" borderId="0" xfId="0" applyFont="1" applyAlignment="1">
      <alignment horizontal="right"/>
      <protection hidden="1"/>
    </xf>
    <xf numFmtId="0" fontId="36" fillId="39" borderId="0" xfId="0" applyFont="1">
      <alignment horizontal="center"/>
      <protection hidden="1"/>
    </xf>
    <xf numFmtId="0" fontId="36" fillId="39" borderId="0" xfId="0" applyFont="1" applyAlignment="1">
      <alignment horizontal="right"/>
      <protection hidden="1"/>
    </xf>
    <xf numFmtId="0" fontId="36" fillId="39" borderId="0" xfId="0" applyFont="1" applyAlignment="1">
      <alignment horizontal="left"/>
      <protection hidden="1"/>
    </xf>
    <xf numFmtId="49" fontId="0" fillId="39" borderId="0" xfId="0" applyNumberFormat="1" applyAlignment="1">
      <alignment horizontal="left"/>
      <protection hidden="1"/>
    </xf>
    <xf numFmtId="0" fontId="31" fillId="36" borderId="0" xfId="51" applyAlignment="1">
      <alignment horizontal="left"/>
      <protection hidden="1"/>
    </xf>
    <xf numFmtId="175" fontId="30" fillId="39" borderId="0" xfId="0" applyNumberFormat="1" applyFont="1" applyAlignment="1">
      <alignment horizontal="right" vertical="center"/>
      <protection hidden="1"/>
    </xf>
    <xf numFmtId="175" fontId="0" fillId="39" borderId="0" xfId="0" applyNumberFormat="1" applyAlignment="1">
      <alignment horizontal="right"/>
      <protection hidden="1"/>
    </xf>
    <xf numFmtId="2" fontId="41" fillId="2" borderId="0" xfId="52" applyNumberFormat="1" applyAlignment="1" applyProtection="1">
      <alignment horizontal="right"/>
      <protection hidden="1"/>
    </xf>
    <xf numFmtId="2" fontId="3" fillId="33" borderId="4" xfId="43" applyNumberFormat="1" applyAlignment="1">
      <alignment horizontal="right" wrapText="1"/>
    </xf>
    <xf numFmtId="2" fontId="0" fillId="39" borderId="0" xfId="0" applyNumberFormat="1" applyAlignment="1">
      <alignment horizontal="right"/>
      <protection hidden="1"/>
    </xf>
    <xf numFmtId="175" fontId="0" fillId="39" borderId="0" xfId="0" applyNumberFormat="1" applyProtection="1">
      <alignment horizontal="center"/>
      <protection hidden="1"/>
    </xf>
    <xf numFmtId="0" fontId="0" fillId="35" borderId="8" xfId="1" applyFont="1" applyAlignment="1">
      <alignment horizontal="left"/>
    </xf>
    <xf numFmtId="0" fontId="36" fillId="35" borderId="8" xfId="1" applyFont="1" applyAlignment="1">
      <alignment horizontal="right"/>
    </xf>
    <xf numFmtId="2" fontId="36" fillId="39" borderId="0" xfId="0" applyNumberFormat="1" applyFont="1" applyAlignment="1" applyProtection="1">
      <alignment horizontal="left"/>
    </xf>
    <xf numFmtId="2" fontId="36" fillId="39" borderId="0" xfId="0" applyNumberFormat="1" applyFont="1" applyAlignment="1" applyProtection="1">
      <alignment horizontal="right"/>
    </xf>
    <xf numFmtId="0" fontId="36" fillId="39" borderId="0" xfId="0" applyFont="1" applyAlignment="1" applyProtection="1">
      <alignment horizontal="right"/>
    </xf>
    <xf numFmtId="15" fontId="3" fillId="35" borderId="8" xfId="1" applyNumberFormat="1">
      <alignment horizontal="right"/>
    </xf>
    <xf numFmtId="0" fontId="36" fillId="35" borderId="10" xfId="1" applyFont="1" applyBorder="1" applyAlignment="1">
      <alignment horizontal="right"/>
    </xf>
    <xf numFmtId="176" fontId="3" fillId="35" borderId="8" xfId="1" applyNumberFormat="1">
      <alignment horizontal="right"/>
    </xf>
    <xf numFmtId="176" fontId="41" fillId="2" borderId="0" xfId="52" applyNumberFormat="1" applyAlignment="1" applyProtection="1">
      <alignment horizontal="right"/>
    </xf>
    <xf numFmtId="176" fontId="41" fillId="2" borderId="0" xfId="52" applyNumberFormat="1" applyAlignment="1" applyProtection="1">
      <alignment horizontal="center"/>
      <protection hidden="1"/>
    </xf>
    <xf numFmtId="176" fontId="41" fillId="2" borderId="0" xfId="52" applyNumberFormat="1"/>
    <xf numFmtId="169" fontId="41" fillId="2" borderId="0" xfId="52" applyNumberFormat="1"/>
    <xf numFmtId="169" fontId="41" fillId="2" borderId="0" xfId="52" applyNumberFormat="1" applyAlignment="1"/>
    <xf numFmtId="169" fontId="41" fillId="2" borderId="0" xfId="52" applyNumberFormat="1" applyAlignment="1" applyProtection="1">
      <alignment horizontal="right"/>
    </xf>
    <xf numFmtId="175" fontId="41" fillId="2" borderId="8" xfId="52" applyNumberFormat="1" applyBorder="1"/>
    <xf numFmtId="175" fontId="41" fillId="2" borderId="0" xfId="52" applyNumberFormat="1" applyAlignment="1" applyProtection="1"/>
    <xf numFmtId="175" fontId="41" fillId="2" borderId="0" xfId="52" applyNumberFormat="1" applyAlignment="1" applyProtection="1">
      <alignment horizontal="right"/>
    </xf>
    <xf numFmtId="0" fontId="0" fillId="39" borderId="0" xfId="0" applyAlignment="1" applyProtection="1">
      <alignment horizontal="left"/>
    </xf>
    <xf numFmtId="176" fontId="41" fillId="2" borderId="0" xfId="52" applyNumberFormat="1" applyAlignment="1" applyProtection="1"/>
    <xf numFmtId="0" fontId="36" fillId="39" borderId="0" xfId="0" applyFont="1" applyAlignment="1" applyProtection="1">
      <alignment horizontal="left"/>
    </xf>
    <xf numFmtId="0" fontId="0" fillId="39" borderId="0" xfId="0">
      <alignment horizontal="center"/>
      <protection hidden="1"/>
    </xf>
    <xf numFmtId="0" fontId="36" fillId="35" borderId="8" xfId="1" applyFont="1" applyBorder="1" applyAlignment="1">
      <alignment horizontal="right"/>
    </xf>
    <xf numFmtId="0" fontId="0" fillId="39" borderId="0" xfId="0" applyBorder="1">
      <alignment horizontal="center"/>
      <protection hidden="1"/>
    </xf>
    <xf numFmtId="0" fontId="3" fillId="35" borderId="8" xfId="1" applyBorder="1">
      <alignment horizontal="right"/>
    </xf>
    <xf numFmtId="0" fontId="0" fillId="35" borderId="8" xfId="1" applyFont="1" applyBorder="1">
      <alignment horizontal="right"/>
    </xf>
    <xf numFmtId="176" fontId="3" fillId="35" borderId="8" xfId="1" applyNumberFormat="1" applyBorder="1">
      <alignment horizontal="right"/>
    </xf>
    <xf numFmtId="0" fontId="0" fillId="39" borderId="0" xfId="0" applyBorder="1" applyAlignment="1" applyProtection="1"/>
    <xf numFmtId="2" fontId="23" fillId="39" borderId="0" xfId="0" applyNumberFormat="1" applyFont="1" applyBorder="1" applyAlignment="1" applyProtection="1">
      <alignment horizontal="right"/>
    </xf>
    <xf numFmtId="0" fontId="0" fillId="39" borderId="0" xfId="0" applyBorder="1" applyAlignment="1" applyProtection="1">
      <alignment horizontal="right"/>
    </xf>
    <xf numFmtId="2" fontId="23" fillId="39" borderId="0" xfId="0" applyNumberFormat="1" applyFont="1" applyBorder="1" applyAlignment="1" applyProtection="1">
      <alignment horizontal="left"/>
    </xf>
    <xf numFmtId="175" fontId="41" fillId="2" borderId="0" xfId="52" applyNumberFormat="1" applyBorder="1" applyAlignment="1" applyProtection="1">
      <alignment horizontal="right"/>
    </xf>
    <xf numFmtId="175" fontId="41" fillId="2" borderId="0" xfId="52" applyNumberFormat="1" applyBorder="1" applyAlignment="1" applyProtection="1"/>
    <xf numFmtId="1" fontId="41" fillId="2" borderId="0" xfId="52" applyNumberFormat="1" applyAlignment="1" applyProtection="1">
      <alignment horizontal="right"/>
      <protection hidden="1"/>
    </xf>
    <xf numFmtId="178" fontId="0" fillId="39" borderId="0" xfId="0" applyNumberFormat="1" applyAlignment="1" applyProtection="1">
      <alignment horizontal="right"/>
      <protection hidden="1"/>
    </xf>
    <xf numFmtId="0" fontId="3" fillId="33" borderId="4" xfId="43" applyAlignment="1" applyProtection="1">
      <alignment horizontal="right" wrapText="1"/>
      <protection hidden="1"/>
    </xf>
    <xf numFmtId="0" fontId="0" fillId="33" borderId="4" xfId="43" applyFont="1" applyAlignment="1" applyProtection="1">
      <alignment horizontal="right" wrapText="1"/>
      <protection hidden="1"/>
    </xf>
    <xf numFmtId="173" fontId="29" fillId="39" borderId="0" xfId="0" applyNumberFormat="1" applyFont="1" applyAlignment="1">
      <alignment horizontal="right"/>
      <protection hidden="1"/>
    </xf>
    <xf numFmtId="167" fontId="29" fillId="39" borderId="0" xfId="0" applyNumberFormat="1" applyFont="1" applyAlignment="1">
      <alignment horizontal="right"/>
      <protection hidden="1"/>
    </xf>
    <xf numFmtId="0" fontId="29" fillId="39" borderId="0" xfId="0" applyFont="1" applyAlignment="1">
      <alignment horizontal="center"/>
      <protection hidden="1"/>
    </xf>
    <xf numFmtId="0" fontId="3" fillId="33" borderId="4" xfId="43" applyAlignment="1" applyProtection="1">
      <alignment horizontal="right" wrapText="1"/>
      <protection locked="0"/>
    </xf>
    <xf numFmtId="0" fontId="41" fillId="2" borderId="0" xfId="52" applyAlignment="1" applyProtection="1"/>
    <xf numFmtId="173" fontId="41" fillId="2" borderId="0" xfId="52" applyNumberFormat="1" applyAlignment="1" applyProtection="1">
      <alignment horizontal="right"/>
      <protection hidden="1"/>
    </xf>
    <xf numFmtId="168" fontId="41" fillId="2" borderId="0" xfId="52" applyNumberFormat="1" applyAlignment="1" applyProtection="1">
      <alignment horizontal="right"/>
      <protection hidden="1"/>
    </xf>
    <xf numFmtId="0" fontId="41" fillId="2" borderId="0" xfId="52" applyAlignment="1" applyProtection="1">
      <protection locked="0"/>
    </xf>
    <xf numFmtId="0" fontId="28" fillId="35" borderId="8" xfId="1" applyFont="1" applyAlignment="1">
      <alignment horizontal="left"/>
    </xf>
    <xf numFmtId="0" fontId="41" fillId="2" borderId="4" xfId="52" applyBorder="1" applyAlignment="1">
      <alignment horizontal="right" wrapText="1"/>
    </xf>
    <xf numFmtId="0" fontId="41" fillId="2" borderId="0" xfId="52" applyAlignment="1" applyProtection="1">
      <alignment horizontal="left"/>
      <protection hidden="1"/>
    </xf>
    <xf numFmtId="167" fontId="41" fillId="2" borderId="0" xfId="52" applyNumberFormat="1" applyAlignment="1" applyProtection="1">
      <alignment horizontal="right"/>
      <protection hidden="1"/>
    </xf>
    <xf numFmtId="2" fontId="36" fillId="39" borderId="0" xfId="0" applyNumberFormat="1" applyFont="1" applyBorder="1" applyAlignment="1" applyProtection="1">
      <alignment horizontal="right"/>
    </xf>
    <xf numFmtId="0" fontId="36" fillId="39" borderId="0" xfId="0" applyFont="1" applyBorder="1" applyAlignment="1" applyProtection="1">
      <alignment horizontal="right"/>
    </xf>
    <xf numFmtId="2" fontId="36" fillId="39" borderId="0" xfId="0" applyNumberFormat="1" applyFont="1" applyBorder="1" applyAlignment="1" applyProtection="1">
      <alignment horizontal="left"/>
    </xf>
    <xf numFmtId="0" fontId="36" fillId="39" borderId="0" xfId="0" applyFont="1" applyBorder="1" applyAlignment="1" applyProtection="1">
      <alignment horizontal="left"/>
    </xf>
    <xf numFmtId="173" fontId="41" fillId="2" borderId="0" xfId="52" applyNumberFormat="1" applyAlignment="1" applyProtection="1">
      <alignment horizontal="left"/>
      <protection hidden="1"/>
    </xf>
    <xf numFmtId="0" fontId="21" fillId="39" borderId="0" xfId="0" applyFont="1" applyAlignment="1" applyProtection="1">
      <alignment horizontal="left"/>
    </xf>
    <xf numFmtId="0" fontId="1" fillId="34" borderId="4" xfId="48">
      <alignment horizontal="center"/>
      <protection locked="0"/>
    </xf>
    <xf numFmtId="168" fontId="3" fillId="32" borderId="4" xfId="11" applyNumberFormat="1" applyAlignment="1" applyProtection="1">
      <alignment horizontal="center"/>
      <protection hidden="1"/>
    </xf>
    <xf numFmtId="179" fontId="1" fillId="34" borderId="4" xfId="48" applyNumberFormat="1" applyProtection="1">
      <alignment horizontal="center"/>
      <protection locked="0"/>
    </xf>
    <xf numFmtId="49" fontId="22" fillId="39" borderId="0" xfId="0" applyNumberFormat="1" applyFont="1" applyAlignment="1" applyProtection="1">
      <alignment horizontal="left"/>
      <protection hidden="1"/>
    </xf>
  </cellXfs>
  <cellStyles count="54">
    <cellStyle name="20% - Accent1" xfId="19" builtinId="30" hidden="1"/>
    <cellStyle name="20% - Accent2" xfId="23" builtinId="34" hidden="1"/>
    <cellStyle name="20% - Accent3" xfId="27" builtinId="38" hidden="1"/>
    <cellStyle name="20% - Accent4" xfId="31" builtinId="42" hidden="1"/>
    <cellStyle name="20% - Accent5" xfId="35" builtinId="46" hidden="1"/>
    <cellStyle name="20% - Accent6" xfId="39" builtinId="50" hidden="1"/>
    <cellStyle name="40% - Accent1" xfId="20" builtinId="31" hidden="1"/>
    <cellStyle name="40% - Accent2" xfId="24" builtinId="35" hidden="1"/>
    <cellStyle name="40% - Accent3" xfId="28" builtinId="39" hidden="1"/>
    <cellStyle name="40% - Accent4" xfId="32" builtinId="43" hidden="1"/>
    <cellStyle name="40% - Accent5" xfId="36" builtinId="47" hidden="1"/>
    <cellStyle name="40% - Accent6" xfId="40" builtinId="51" hidden="1"/>
    <cellStyle name="60% - Accent1" xfId="21" builtinId="32" hidden="1"/>
    <cellStyle name="60% - Accent2" xfId="25" builtinId="36" hidden="1"/>
    <cellStyle name="60% - Accent3" xfId="29" builtinId="40" hidden="1"/>
    <cellStyle name="60% - Accent4" xfId="33" builtinId="44" hidden="1"/>
    <cellStyle name="60% - Accent5" xfId="37" builtinId="48" hidden="1"/>
    <cellStyle name="60% - Accent6" xfId="41" builtinId="52" hidden="1"/>
    <cellStyle name="Accent1" xfId="18" builtinId="29" hidden="1"/>
    <cellStyle name="Accent2" xfId="22" builtinId="33" hidden="1" customBuiltin="1"/>
    <cellStyle name="Accent3" xfId="26" builtinId="37" hidden="1"/>
    <cellStyle name="Accent4" xfId="30" builtinId="41" hidden="1"/>
    <cellStyle name="Accent5" xfId="34" builtinId="45" hidden="1"/>
    <cellStyle name="Accent6" xfId="38" builtinId="49" hidden="1"/>
    <cellStyle name="Answer Centre" xfId="49" xr:uid="{00000000-0005-0000-0000-000018000000}"/>
    <cellStyle name="Answer Right" xfId="44" xr:uid="{00000000-0005-0000-0000-000019000000}"/>
    <cellStyle name="Bad" xfId="7" builtinId="27" hidden="1"/>
    <cellStyle name="Calculation" xfId="11" builtinId="22" customBuiltin="1"/>
    <cellStyle name="Check Cell" xfId="13" builtinId="23" hidden="1"/>
    <cellStyle name="Comma" xfId="47" builtinId="3"/>
    <cellStyle name="Currency" xfId="45" builtinId="4" hidden="1"/>
    <cellStyle name="Explanatory Text" xfId="16" builtinId="53" hidden="1"/>
    <cellStyle name="Good" xfId="6" builtinId="26" hidden="1"/>
    <cellStyle name="Good" xfId="52" builtinId="26" customBuiltin="1"/>
    <cellStyle name="Heading 1" xfId="2" builtinId="16" hidden="1"/>
    <cellStyle name="Heading 2" xfId="3" builtinId="17" hidden="1"/>
    <cellStyle name="Heading 3" xfId="4" builtinId="18" hidden="1"/>
    <cellStyle name="Heading 4" xfId="5" builtinId="19" hidden="1"/>
    <cellStyle name="Hyperlink" xfId="51" builtinId="8"/>
    <cellStyle name="Input" xfId="9" builtinId="20" hidden="1" customBuiltin="1"/>
    <cellStyle name="Input Centre" xfId="48" xr:uid="{00000000-0005-0000-0000-000028000000}"/>
    <cellStyle name="Input Header" xfId="43" xr:uid="{00000000-0005-0000-0000-000029000000}"/>
    <cellStyle name="INtermediate" xfId="1" xr:uid="{00000000-0005-0000-0000-00002A000000}"/>
    <cellStyle name="Linked Cell" xfId="12" builtinId="24" hidden="1"/>
    <cellStyle name="Neutral" xfId="8" builtinId="28" hidden="1"/>
    <cellStyle name="Neutral" xfId="53" builtinId="28"/>
    <cellStyle name="Normal" xfId="0" builtinId="0" customBuiltin="1"/>
    <cellStyle name="Note" xfId="15" builtinId="10" hidden="1" customBuiltin="1"/>
    <cellStyle name="Note header" xfId="50" xr:uid="{00000000-0005-0000-0000-000030000000}"/>
    <cellStyle name="Output" xfId="10" builtinId="21" hidden="1"/>
    <cellStyle name="Title" xfId="42" builtinId="15" hidden="1" customBuiltin="1"/>
    <cellStyle name="Title" xfId="46" xr:uid="{00000000-0005-0000-0000-000033000000}"/>
    <cellStyle name="Total" xfId="17" builtinId="25" hidden="1"/>
    <cellStyle name="Warning Text" xfId="14" builtinId="11" hidden="1"/>
  </cellStyles>
  <dxfs count="1">
    <dxf>
      <font>
        <b/>
        <i val="0"/>
        <color theme="9"/>
      </font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DB"/>
      <color rgb="FFF4DCDC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oonlon_2" connectionId="19" xr16:uid="{00000000-0016-0000-0800-000002000000}" autoFormatId="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arth_B1" connectionId="2" xr16:uid="{00000000-0016-0000-0B00-00000A000000}" autoFormatId="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arth_B3" connectionId="4" xr16:uid="{00000000-0016-0000-0B00-00000F000000}" autoFormatId="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arth_L4" connectionId="10" xr16:uid="{00000000-0016-0000-0B00-000013000000}" autoFormatId="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arth_L1" connectionId="7" xr16:uid="{00000000-0016-0000-0B00-000004000000}" autoFormatId="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arth_R4" connectionId="16" xr16:uid="{00000000-0016-0000-0B00-000009000000}" autoFormatId="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arth_L5" connectionId="11" xr16:uid="{00000000-0016-0000-0B00-00000E000000}" autoFormatId="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arth_R5" connectionId="17" xr16:uid="{00000000-0016-0000-0B00-000008000000}" autoFormatId="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arth_R0" connectionId="12" xr16:uid="{00000000-0016-0000-0B00-00000D000000}" autoFormatId="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arth_L2" connectionId="8" xr16:uid="{00000000-0016-0000-0B00-000012000000}" autoFormatId="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arth_R3" connectionId="15" xr16:uid="{00000000-0016-0000-0B00-000003000000}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oonlon_1" connectionId="20" xr16:uid="{00000000-0016-0000-0800-000001000000}" autoFormatId="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arth_R1" connectionId="13" xr16:uid="{00000000-0016-0000-0B00-00000C000000}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oonlat" backgroundRefresh="0" connectionId="18" xr16:uid="{00000000-0016-0000-0800-000000000000}" autoFormatId="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arth_B0" connectionId="1" xr16:uid="{00000000-0016-0000-0B00-000007000000}" autoFormatId="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arth_L3" connectionId="9" xr16:uid="{00000000-0016-0000-0B00-000011000000}" autoFormatId="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arth_R2" connectionId="14" xr16:uid="{00000000-0016-0000-0B00-00000B000000}" autoFormatId="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arth_B4" connectionId="5" xr16:uid="{00000000-0016-0000-0B00-000010000000}" autoFormatId="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arth_L0" connectionId="6" xr16:uid="{00000000-0016-0000-0B00-000006000000}" autoFormatId="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arth_B2" connectionId="3" xr16:uid="{00000000-0016-0000-0B00-000005000000}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2.arnes.si/~gljsentvid10/sidereal.htm" TargetMode="Externa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9.xml"/><Relationship Id="rId13" Type="http://schemas.openxmlformats.org/officeDocument/2006/relationships/queryTable" Target="../queryTables/queryTable14.xml"/><Relationship Id="rId18" Type="http://schemas.openxmlformats.org/officeDocument/2006/relationships/queryTable" Target="../queryTables/queryTable19.xml"/><Relationship Id="rId3" Type="http://schemas.openxmlformats.org/officeDocument/2006/relationships/queryTable" Target="../queryTables/queryTable4.xml"/><Relationship Id="rId7" Type="http://schemas.openxmlformats.org/officeDocument/2006/relationships/queryTable" Target="../queryTables/queryTable8.xml"/><Relationship Id="rId12" Type="http://schemas.openxmlformats.org/officeDocument/2006/relationships/queryTable" Target="../queryTables/queryTable13.xml"/><Relationship Id="rId17" Type="http://schemas.openxmlformats.org/officeDocument/2006/relationships/queryTable" Target="../queryTables/queryTable18.xml"/><Relationship Id="rId2" Type="http://schemas.openxmlformats.org/officeDocument/2006/relationships/printerSettings" Target="../printerSettings/printerSettings20.bin"/><Relationship Id="rId16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9.bin"/><Relationship Id="rId6" Type="http://schemas.openxmlformats.org/officeDocument/2006/relationships/queryTable" Target="../queryTables/queryTable7.xml"/><Relationship Id="rId11" Type="http://schemas.openxmlformats.org/officeDocument/2006/relationships/queryTable" Target="../queryTables/queryTable12.xml"/><Relationship Id="rId5" Type="http://schemas.openxmlformats.org/officeDocument/2006/relationships/queryTable" Target="../queryTables/queryTable6.xml"/><Relationship Id="rId15" Type="http://schemas.openxmlformats.org/officeDocument/2006/relationships/queryTable" Target="../queryTables/queryTable16.xml"/><Relationship Id="rId10" Type="http://schemas.openxmlformats.org/officeDocument/2006/relationships/queryTable" Target="../queryTables/queryTable11.xml"/><Relationship Id="rId19" Type="http://schemas.openxmlformats.org/officeDocument/2006/relationships/queryTable" Target="../queryTables/queryTable20.xml"/><Relationship Id="rId4" Type="http://schemas.openxmlformats.org/officeDocument/2006/relationships/queryTable" Target="../queryTables/queryTable5.xml"/><Relationship Id="rId9" Type="http://schemas.openxmlformats.org/officeDocument/2006/relationships/queryTable" Target="../queryTables/queryTable10.xml"/><Relationship Id="rId14" Type="http://schemas.openxmlformats.org/officeDocument/2006/relationships/queryTable" Target="../queryTables/queryTable1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6.bin"/><Relationship Id="rId6" Type="http://schemas.openxmlformats.org/officeDocument/2006/relationships/comments" Target="../comments4.xml"/><Relationship Id="rId5" Type="http://schemas.openxmlformats.org/officeDocument/2006/relationships/queryTable" Target="../queryTables/queryTable3.xml"/><Relationship Id="rId4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41"/>
  <sheetViews>
    <sheetView zoomScale="145" zoomScaleNormal="145" workbookViewId="0">
      <selection activeCell="D18" sqref="D18"/>
    </sheetView>
  </sheetViews>
  <sheetFormatPr defaultColWidth="9.28515625" defaultRowHeight="12.75"/>
  <cols>
    <col min="1" max="4" width="9.28515625" customWidth="1"/>
    <col min="5" max="5" width="11.140625" customWidth="1"/>
    <col min="6" max="6" width="14.85546875" customWidth="1"/>
    <col min="7" max="7" width="14.28515625" customWidth="1"/>
    <col min="8" max="8" width="11.7109375" customWidth="1"/>
    <col min="9" max="9" width="10.7109375" customWidth="1"/>
    <col min="10" max="10" width="9.28515625" customWidth="1"/>
    <col min="11" max="11" width="12.140625" bestFit="1" customWidth="1"/>
    <col min="12" max="12" width="9.28515625" customWidth="1"/>
    <col min="13" max="13" width="11.140625" customWidth="1"/>
    <col min="14" max="26" width="9.28515625" customWidth="1"/>
  </cols>
  <sheetData>
    <row r="1" spans="1:13" ht="18">
      <c r="A1" s="3" t="s">
        <v>313</v>
      </c>
    </row>
    <row r="2" spans="1:13">
      <c r="A2" s="4" t="s">
        <v>572</v>
      </c>
      <c r="B2" s="4"/>
      <c r="C2" s="4"/>
      <c r="D2" s="4"/>
    </row>
    <row r="3" spans="1:13">
      <c r="B3" s="185" t="s">
        <v>683</v>
      </c>
      <c r="C3" s="185"/>
      <c r="D3" s="185"/>
      <c r="E3" s="187" t="s">
        <v>630</v>
      </c>
      <c r="F3" s="185"/>
      <c r="G3" s="185" t="s">
        <v>631</v>
      </c>
      <c r="H3" s="185"/>
      <c r="I3" s="187" t="s">
        <v>606</v>
      </c>
      <c r="J3" s="185"/>
      <c r="K3" s="185"/>
      <c r="L3" s="187" t="s">
        <v>605</v>
      </c>
      <c r="M3" s="185"/>
    </row>
    <row r="4" spans="1:13">
      <c r="A4" s="136" t="s">
        <v>127</v>
      </c>
      <c r="B4" s="2" t="s">
        <v>560</v>
      </c>
      <c r="C4" s="2" t="s">
        <v>561</v>
      </c>
      <c r="D4" s="2"/>
      <c r="E4" t="s">
        <v>626</v>
      </c>
      <c r="F4" s="183" t="s">
        <v>561</v>
      </c>
      <c r="G4" s="183" t="s">
        <v>361</v>
      </c>
      <c r="H4" s="135" t="s">
        <v>633</v>
      </c>
      <c r="I4" s="183" t="s">
        <v>560</v>
      </c>
      <c r="J4" s="183" t="s">
        <v>561</v>
      </c>
      <c r="L4" s="183" t="s">
        <v>560</v>
      </c>
      <c r="M4" s="183" t="s">
        <v>561</v>
      </c>
    </row>
    <row r="5" spans="1:13">
      <c r="A5" s="136" t="s">
        <v>304</v>
      </c>
      <c r="B5" s="2" t="s">
        <v>562</v>
      </c>
      <c r="C5" s="2" t="s">
        <v>563</v>
      </c>
      <c r="D5" s="2"/>
      <c r="E5" t="s">
        <v>624</v>
      </c>
      <c r="F5" s="183" t="s">
        <v>563</v>
      </c>
      <c r="I5" s="183" t="s">
        <v>562</v>
      </c>
      <c r="J5" s="183" t="s">
        <v>563</v>
      </c>
      <c r="L5" s="2" t="s">
        <v>590</v>
      </c>
      <c r="M5" s="2" t="s">
        <v>591</v>
      </c>
    </row>
    <row r="6" spans="1:13">
      <c r="A6" s="136" t="s">
        <v>428</v>
      </c>
      <c r="B6" s="2" t="s">
        <v>548</v>
      </c>
      <c r="C6" s="2" t="s">
        <v>549</v>
      </c>
      <c r="D6" s="2"/>
      <c r="E6" t="s">
        <v>623</v>
      </c>
      <c r="F6" s="183" t="s">
        <v>549</v>
      </c>
      <c r="I6" t="s">
        <v>615</v>
      </c>
      <c r="J6" t="s">
        <v>616</v>
      </c>
      <c r="L6" s="2" t="s">
        <v>592</v>
      </c>
      <c r="M6" s="2" t="s">
        <v>593</v>
      </c>
    </row>
    <row r="7" spans="1:13">
      <c r="A7" s="136" t="s">
        <v>305</v>
      </c>
      <c r="B7" s="2" t="s">
        <v>551</v>
      </c>
      <c r="C7" s="2" t="s">
        <v>552</v>
      </c>
      <c r="D7" s="2"/>
      <c r="E7" t="s">
        <v>594</v>
      </c>
      <c r="F7" s="183" t="s">
        <v>552</v>
      </c>
      <c r="I7" s="183" t="s">
        <v>551</v>
      </c>
      <c r="J7" s="183" t="s">
        <v>552</v>
      </c>
      <c r="L7" s="2" t="s">
        <v>594</v>
      </c>
      <c r="M7" s="183" t="s">
        <v>552</v>
      </c>
    </row>
    <row r="8" spans="1:13">
      <c r="A8" s="136" t="s">
        <v>306</v>
      </c>
      <c r="B8" s="2" t="s">
        <v>554</v>
      </c>
      <c r="C8" s="2" t="s">
        <v>555</v>
      </c>
      <c r="D8" s="2"/>
      <c r="E8" s="135" t="s">
        <v>622</v>
      </c>
      <c r="F8" s="183" t="s">
        <v>555</v>
      </c>
      <c r="I8" s="183" t="s">
        <v>554</v>
      </c>
      <c r="J8" s="183" t="s">
        <v>555</v>
      </c>
      <c r="L8" s="2" t="s">
        <v>595</v>
      </c>
      <c r="M8" s="183" t="s">
        <v>555</v>
      </c>
    </row>
    <row r="9" spans="1:13">
      <c r="A9" s="136" t="s">
        <v>307</v>
      </c>
      <c r="B9" s="2" t="s">
        <v>556</v>
      </c>
      <c r="C9" s="2" t="s">
        <v>557</v>
      </c>
      <c r="D9" s="2"/>
      <c r="E9" t="s">
        <v>621</v>
      </c>
      <c r="F9" s="183" t="s">
        <v>557</v>
      </c>
      <c r="I9" s="183" t="s">
        <v>556</v>
      </c>
      <c r="J9" s="183" t="s">
        <v>557</v>
      </c>
      <c r="L9" s="2" t="s">
        <v>596</v>
      </c>
      <c r="M9" s="183" t="s">
        <v>557</v>
      </c>
    </row>
    <row r="10" spans="1:13">
      <c r="A10" s="136" t="s">
        <v>308</v>
      </c>
      <c r="B10" s="2" t="s">
        <v>597</v>
      </c>
      <c r="C10" s="2" t="s">
        <v>598</v>
      </c>
      <c r="D10" s="2"/>
      <c r="E10" t="s">
        <v>620</v>
      </c>
      <c r="F10" s="183" t="s">
        <v>598</v>
      </c>
      <c r="I10" s="183" t="s">
        <v>597</v>
      </c>
      <c r="J10" s="183" t="s">
        <v>614</v>
      </c>
      <c r="L10" s="2" t="s">
        <v>599</v>
      </c>
      <c r="M10" s="183" t="s">
        <v>598</v>
      </c>
    </row>
    <row r="11" spans="1:13">
      <c r="A11" s="136" t="s">
        <v>32</v>
      </c>
      <c r="B11" s="2" t="s">
        <v>558</v>
      </c>
      <c r="C11" s="2" t="s">
        <v>559</v>
      </c>
      <c r="D11" s="2"/>
      <c r="E11" t="s">
        <v>625</v>
      </c>
      <c r="F11" s="183" t="s">
        <v>559</v>
      </c>
      <c r="I11" t="s">
        <v>639</v>
      </c>
      <c r="J11" s="183" t="s">
        <v>559</v>
      </c>
      <c r="L11" t="s">
        <v>601</v>
      </c>
      <c r="M11" s="183" t="s">
        <v>559</v>
      </c>
    </row>
    <row r="12" spans="1:13">
      <c r="A12" s="136" t="s">
        <v>71</v>
      </c>
      <c r="B12" t="s">
        <v>603</v>
      </c>
      <c r="C12" t="s">
        <v>602</v>
      </c>
      <c r="E12" t="s">
        <v>627</v>
      </c>
      <c r="F12" t="s">
        <v>671</v>
      </c>
      <c r="I12" s="183" t="s">
        <v>603</v>
      </c>
      <c r="J12" s="183" t="s">
        <v>602</v>
      </c>
      <c r="L12" t="s">
        <v>604</v>
      </c>
      <c r="M12" s="183" t="s">
        <v>602</v>
      </c>
    </row>
    <row r="13" spans="1:13" s="2" customFormat="1">
      <c r="A13" s="136" t="s">
        <v>84</v>
      </c>
      <c r="B13" s="2" t="s">
        <v>610</v>
      </c>
      <c r="C13" s="2" t="s">
        <v>611</v>
      </c>
      <c r="E13" s="2" t="s">
        <v>629</v>
      </c>
      <c r="F13" s="183" t="s">
        <v>611</v>
      </c>
      <c r="I13" s="2" t="s">
        <v>637</v>
      </c>
      <c r="J13" s="183" t="s">
        <v>608</v>
      </c>
      <c r="L13" s="2" t="s">
        <v>617</v>
      </c>
      <c r="M13" s="183" t="s">
        <v>611</v>
      </c>
    </row>
    <row r="14" spans="1:13" s="2" customFormat="1">
      <c r="A14" s="136" t="s">
        <v>607</v>
      </c>
      <c r="B14" s="2" t="s">
        <v>613</v>
      </c>
      <c r="C14" s="2" t="s">
        <v>612</v>
      </c>
      <c r="E14" s="2" t="s">
        <v>628</v>
      </c>
      <c r="F14" s="2" t="s">
        <v>612</v>
      </c>
      <c r="I14" s="183" t="s">
        <v>609</v>
      </c>
      <c r="J14" s="2" t="s">
        <v>612</v>
      </c>
      <c r="L14" s="2" t="s">
        <v>618</v>
      </c>
      <c r="M14" s="2" t="s">
        <v>615</v>
      </c>
    </row>
    <row r="15" spans="1:13" s="2" customFormat="1"/>
    <row r="16" spans="1:13">
      <c r="A16" s="148" t="s">
        <v>619</v>
      </c>
      <c r="E16" s="182"/>
      <c r="G16" s="135"/>
    </row>
    <row r="17" spans="1:13" s="2" customFormat="1">
      <c r="A17" s="148"/>
      <c r="E17" s="182"/>
      <c r="G17" s="135"/>
    </row>
    <row r="18" spans="1:13" s="2" customFormat="1">
      <c r="A18" s="148"/>
      <c r="E18" s="182"/>
      <c r="G18" s="135"/>
    </row>
    <row r="19" spans="1:13" s="2" customFormat="1">
      <c r="A19" s="148"/>
      <c r="E19" s="182"/>
      <c r="G19" s="135"/>
    </row>
    <row r="20" spans="1:13" ht="18">
      <c r="A20" s="3" t="s">
        <v>314</v>
      </c>
    </row>
    <row r="21" spans="1:13" s="2" customFormat="1">
      <c r="A21" s="4" t="s">
        <v>358</v>
      </c>
      <c r="B21" s="1"/>
      <c r="C21" s="1"/>
      <c r="D21" s="1"/>
      <c r="E21" s="1"/>
    </row>
    <row r="22" spans="1:13" s="2" customFormat="1">
      <c r="A22" s="1" t="s">
        <v>347</v>
      </c>
      <c r="B22" s="1" t="s">
        <v>348</v>
      </c>
      <c r="C22" s="1" t="s">
        <v>349</v>
      </c>
      <c r="D22" s="1" t="s">
        <v>350</v>
      </c>
      <c r="E22" s="1" t="s">
        <v>346</v>
      </c>
    </row>
    <row r="23" spans="1:13" s="2" customFormat="1">
      <c r="A23" s="1" t="s">
        <v>352</v>
      </c>
      <c r="B23" s="1" t="s">
        <v>353</v>
      </c>
      <c r="C23" s="1" t="s">
        <v>354</v>
      </c>
      <c r="D23" s="1" t="s">
        <v>355</v>
      </c>
      <c r="E23" s="1" t="s">
        <v>585</v>
      </c>
    </row>
    <row r="24" spans="1:13">
      <c r="A24" s="185"/>
      <c r="B24" s="186" t="s">
        <v>580</v>
      </c>
      <c r="C24" s="185"/>
      <c r="D24" s="185"/>
      <c r="E24" s="186" t="s">
        <v>589</v>
      </c>
      <c r="F24" s="185"/>
      <c r="G24" s="186" t="s">
        <v>359</v>
      </c>
      <c r="H24" s="185"/>
      <c r="I24" s="186" t="s">
        <v>360</v>
      </c>
      <c r="J24" s="185"/>
      <c r="K24" s="186" t="s">
        <v>581</v>
      </c>
      <c r="L24" s="185"/>
    </row>
    <row r="25" spans="1:13">
      <c r="A25" s="2"/>
      <c r="B25" s="136" t="s">
        <v>582</v>
      </c>
      <c r="C25" s="2"/>
      <c r="D25" s="2"/>
      <c r="E25" s="136" t="s">
        <v>357</v>
      </c>
      <c r="G25" s="184" t="s">
        <v>361</v>
      </c>
      <c r="H25" s="183"/>
      <c r="I25" s="184" t="s">
        <v>361</v>
      </c>
      <c r="J25" s="183"/>
      <c r="K25" s="184" t="s">
        <v>560</v>
      </c>
      <c r="L25" s="183"/>
    </row>
    <row r="26" spans="1:13">
      <c r="A26" s="2"/>
      <c r="B26" s="136" t="s">
        <v>583</v>
      </c>
      <c r="C26" s="2"/>
      <c r="D26" s="2"/>
      <c r="E26" s="184" t="s">
        <v>600</v>
      </c>
      <c r="G26" s="136" t="s">
        <v>633</v>
      </c>
      <c r="H26" s="2"/>
      <c r="I26" s="184" t="s">
        <v>363</v>
      </c>
      <c r="J26" s="2"/>
      <c r="K26" s="184" t="s">
        <v>561</v>
      </c>
      <c r="L26" s="2"/>
    </row>
    <row r="27" spans="1:13">
      <c r="A27" s="2"/>
      <c r="B27" s="136" t="s">
        <v>584</v>
      </c>
      <c r="C27" s="2"/>
      <c r="D27" s="2"/>
      <c r="E27" s="136" t="s">
        <v>587</v>
      </c>
      <c r="G27" s="184" t="s">
        <v>362</v>
      </c>
      <c r="H27" s="2"/>
      <c r="I27" s="136" t="s">
        <v>636</v>
      </c>
      <c r="J27" s="2"/>
      <c r="K27" s="136"/>
      <c r="L27" s="2"/>
    </row>
    <row r="28" spans="1:13">
      <c r="A28" s="2"/>
      <c r="B28" s="136" t="s">
        <v>351</v>
      </c>
      <c r="C28" s="2"/>
      <c r="D28" s="2"/>
      <c r="E28" s="184" t="s">
        <v>351</v>
      </c>
      <c r="G28" s="136">
        <v>64.7</v>
      </c>
      <c r="H28" s="2"/>
      <c r="I28" s="184">
        <v>64.45</v>
      </c>
      <c r="J28" s="2"/>
      <c r="K28" s="184">
        <v>64.5</v>
      </c>
      <c r="L28" s="2"/>
    </row>
    <row r="29" spans="1:13">
      <c r="A29" s="2"/>
      <c r="B29" s="136" t="s">
        <v>356</v>
      </c>
      <c r="C29" s="2"/>
      <c r="D29" s="2"/>
      <c r="E29" s="184" t="s">
        <v>356</v>
      </c>
      <c r="G29" s="136" t="s">
        <v>634</v>
      </c>
      <c r="H29" s="2"/>
      <c r="I29" s="184" t="s">
        <v>364</v>
      </c>
      <c r="J29" s="2"/>
      <c r="K29" s="136"/>
      <c r="L29" s="2"/>
    </row>
    <row r="30" spans="1:13">
      <c r="A30" s="2"/>
      <c r="B30" s="136" t="s">
        <v>586</v>
      </c>
      <c r="C30" s="2"/>
      <c r="D30" s="2"/>
      <c r="E30" s="136" t="s">
        <v>588</v>
      </c>
      <c r="G30" s="136" t="s">
        <v>635</v>
      </c>
      <c r="H30" s="2"/>
      <c r="I30" s="184" t="s">
        <v>632</v>
      </c>
      <c r="J30" s="2"/>
      <c r="K30" s="136" t="s">
        <v>638</v>
      </c>
      <c r="L30" s="2"/>
    </row>
    <row r="31" spans="1:13">
      <c r="A31" s="148" t="s">
        <v>675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</row>
    <row r="33" spans="1:14" ht="18">
      <c r="A33" s="3" t="s">
        <v>640</v>
      </c>
    </row>
    <row r="34" spans="1:14">
      <c r="A34" s="188" t="s">
        <v>653</v>
      </c>
      <c r="B34" s="148" t="s">
        <v>646</v>
      </c>
    </row>
    <row r="35" spans="1:14">
      <c r="A35" s="188" t="s">
        <v>645</v>
      </c>
      <c r="B35" s="189" t="s">
        <v>647</v>
      </c>
    </row>
    <row r="36" spans="1:14">
      <c r="A36" s="148" t="s">
        <v>641</v>
      </c>
    </row>
    <row r="37" spans="1:14">
      <c r="A37" s="148" t="s">
        <v>642</v>
      </c>
      <c r="D37" t="s">
        <v>643</v>
      </c>
      <c r="F37" s="186" t="s">
        <v>523</v>
      </c>
      <c r="G37" s="186" t="s">
        <v>654</v>
      </c>
      <c r="H37" s="186" t="s">
        <v>644</v>
      </c>
      <c r="I37" s="186" t="s">
        <v>360</v>
      </c>
      <c r="J37" s="186"/>
      <c r="K37" s="186" t="s">
        <v>650</v>
      </c>
      <c r="L37" s="186"/>
      <c r="M37" s="186" t="s">
        <v>657</v>
      </c>
      <c r="N37" s="185"/>
    </row>
    <row r="38" spans="1:14">
      <c r="I38" s="148" t="s">
        <v>649</v>
      </c>
      <c r="K38" s="136" t="s">
        <v>651</v>
      </c>
      <c r="M38" s="136" t="s">
        <v>648</v>
      </c>
    </row>
    <row r="39" spans="1:14">
      <c r="D39" s="185"/>
      <c r="E39" s="186" t="s">
        <v>652</v>
      </c>
      <c r="F39" s="190">
        <v>174.77457000000001</v>
      </c>
      <c r="G39" s="191">
        <v>174.774573</v>
      </c>
      <c r="H39" s="191">
        <v>174.77111600000001</v>
      </c>
      <c r="I39" s="191">
        <f>174+46/60+28.5/3600</f>
        <v>174.77458333333334</v>
      </c>
      <c r="J39" s="191"/>
      <c r="K39" s="191">
        <f>174 +  46.2/60</f>
        <v>174.77</v>
      </c>
      <c r="L39" s="191"/>
      <c r="M39" s="191">
        <f>(11 +39/60 + 5.8974/3600)*15</f>
        <v>174.7745725</v>
      </c>
    </row>
    <row r="40" spans="1:14">
      <c r="D40" s="185"/>
      <c r="E40" s="186" t="s">
        <v>655</v>
      </c>
      <c r="F40" s="191">
        <f>F39-M39</f>
        <v>-2.4999999936881068E-6</v>
      </c>
      <c r="G40" s="191">
        <f>G39-M39</f>
        <v>4.9999999873762135E-7</v>
      </c>
      <c r="H40" s="191">
        <f>H39-M39</f>
        <v>-3.4564999999986412E-3</v>
      </c>
      <c r="I40" s="191">
        <f>I39-M39</f>
        <v>1.0833333334403505E-5</v>
      </c>
      <c r="J40" s="191"/>
      <c r="K40" s="191">
        <f>K39-M39</f>
        <v>-4.5724999999947613E-3</v>
      </c>
      <c r="L40" s="191"/>
      <c r="M40" s="191">
        <f>M39-M39</f>
        <v>0</v>
      </c>
    </row>
    <row r="41" spans="1:14" ht="15">
      <c r="D41" s="185"/>
      <c r="E41" s="186" t="s">
        <v>656</v>
      </c>
      <c r="F41" s="192">
        <f>F40*3600</f>
        <v>-8.9999999772771844E-3</v>
      </c>
      <c r="G41" s="192">
        <f>G40*3600</f>
        <v>1.7999999954554369E-3</v>
      </c>
      <c r="H41" s="193">
        <f>H40*3600</f>
        <v>-12.443399999995108</v>
      </c>
      <c r="I41" s="192">
        <f>I40*3600</f>
        <v>3.900000000385262E-2</v>
      </c>
      <c r="J41" s="194"/>
      <c r="K41" s="193">
        <f>K40*3600</f>
        <v>-16.460999999981141</v>
      </c>
      <c r="L41" s="194"/>
      <c r="M41" s="192">
        <f>M40*3600</f>
        <v>0</v>
      </c>
    </row>
  </sheetData>
  <sheetProtection sheet="1" objects="1" scenarios="1"/>
  <customSheetViews>
    <customSheetView guid="{CF7DD578-E3A2-43CE-B6A7-FBD754B1EE99}" scale="145" hiddenRows="1" hiddenColumns="1">
      <selection activeCell="C6" sqref="C6"/>
      <pageMargins left="0.7" right="0.7" top="0.75" bottom="0.75" header="0.3" footer="0.3"/>
      <pageSetup paperSize="9" orientation="portrait" horizontalDpi="0" verticalDpi="0" r:id="rId1"/>
    </customSheetView>
  </customSheetViews>
  <hyperlinks>
    <hyperlink ref="B35" r:id="rId2" xr:uid="{00000000-0004-0000-0000-000000000000}"/>
  </hyperlinks>
  <pageMargins left="0.7" right="0.7" top="0.75" bottom="0.75" header="0.3" footer="0.3"/>
  <pageSetup paperSize="9" orientation="portrait" horizontalDpi="0" verticalDpi="0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Z1380"/>
  <sheetViews>
    <sheetView zoomScale="130" zoomScaleNormal="130" workbookViewId="0"/>
  </sheetViews>
  <sheetFormatPr defaultRowHeight="12.6" customHeight="1"/>
  <cols>
    <col min="1" max="1" width="13.42578125" customWidth="1"/>
    <col min="2" max="2" width="12.85546875" customWidth="1"/>
    <col min="3" max="3" width="12" customWidth="1"/>
    <col min="4" max="4" width="12.28515625" customWidth="1"/>
    <col min="5" max="6" width="12.85546875" customWidth="1"/>
    <col min="7" max="11" width="13.140625" customWidth="1"/>
    <col min="12" max="12" width="14.140625" customWidth="1"/>
    <col min="13" max="13" width="13.140625" customWidth="1"/>
    <col min="14" max="16" width="13.42578125" customWidth="1"/>
    <col min="17" max="20" width="15" bestFit="1" customWidth="1"/>
    <col min="21" max="21" width="13.140625" customWidth="1"/>
    <col min="22" max="24" width="13.42578125" customWidth="1"/>
    <col min="25" max="29" width="13.140625" customWidth="1"/>
    <col min="30" max="32" width="13.42578125" customWidth="1"/>
    <col min="33" max="33" width="15" bestFit="1" customWidth="1"/>
    <col min="34" max="37" width="13.140625" customWidth="1"/>
    <col min="38" max="40" width="13.42578125" customWidth="1"/>
    <col min="41" max="42" width="15" bestFit="1" customWidth="1"/>
    <col min="43" max="44" width="13.85546875" bestFit="1" customWidth="1"/>
    <col min="45" max="45" width="13.140625" customWidth="1"/>
    <col min="46" max="48" width="13.42578125" customWidth="1"/>
    <col min="49" max="51" width="15" bestFit="1" customWidth="1"/>
    <col min="52" max="53" width="13.140625" customWidth="1"/>
    <col min="54" max="54" width="10.140625" customWidth="1"/>
    <col min="55" max="56" width="13.42578125" customWidth="1"/>
    <col min="57" max="61" width="13.140625" customWidth="1"/>
    <col min="62" max="64" width="13.42578125" customWidth="1"/>
    <col min="65" max="69" width="13.140625" customWidth="1"/>
    <col min="70" max="72" width="13.42578125" customWidth="1"/>
    <col min="73" max="77" width="13.140625" customWidth="1"/>
    <col min="78" max="80" width="13.42578125" customWidth="1"/>
    <col min="81" max="85" width="13.140625" customWidth="1"/>
    <col min="86" max="88" width="13.42578125" customWidth="1"/>
    <col min="89" max="89" width="15" bestFit="1" customWidth="1"/>
    <col min="90" max="90" width="13.85546875" bestFit="1" customWidth="1"/>
    <col min="91" max="92" width="15" bestFit="1" customWidth="1"/>
    <col min="93" max="93" width="13.140625" customWidth="1"/>
    <col min="94" max="94" width="11.28515625" customWidth="1"/>
    <col min="95" max="96" width="13.42578125" customWidth="1"/>
    <col min="97" max="97" width="14.140625" bestFit="1" customWidth="1"/>
    <col min="98" max="100" width="15" bestFit="1" customWidth="1"/>
    <col min="101" max="101" width="13.140625" customWidth="1"/>
    <col min="102" max="102" width="10.140625" customWidth="1"/>
    <col min="103" max="104" width="13.42578125" customWidth="1"/>
    <col min="105" max="105" width="14.140625" bestFit="1" customWidth="1"/>
    <col min="106" max="106" width="13" bestFit="1" customWidth="1"/>
    <col min="107" max="108" width="14.140625" bestFit="1" customWidth="1"/>
    <col min="109" max="109" width="13.140625" customWidth="1"/>
    <col min="110" max="112" width="13.42578125" customWidth="1"/>
    <col min="113" max="117" width="13.140625" customWidth="1"/>
    <col min="118" max="120" width="13.42578125" customWidth="1"/>
    <col min="121" max="121" width="13.140625" customWidth="1"/>
    <col min="122" max="122" width="13.85546875" bestFit="1" customWidth="1"/>
    <col min="123" max="124" width="15" bestFit="1" customWidth="1"/>
    <col min="125" max="125" width="13.140625" customWidth="1"/>
    <col min="126" max="128" width="13.42578125" customWidth="1"/>
    <col min="129" max="132" width="15" bestFit="1" customWidth="1"/>
    <col min="133" max="133" width="13.140625" customWidth="1"/>
    <col min="134" max="134" width="12.42578125" customWidth="1"/>
    <col min="135" max="136" width="13.42578125" customWidth="1"/>
    <col min="137" max="137" width="15" bestFit="1" customWidth="1"/>
    <col min="138" max="140" width="14.140625" bestFit="1" customWidth="1"/>
    <col min="141" max="141" width="13.140625" customWidth="1"/>
    <col min="142" max="142" width="10.140625" customWidth="1"/>
    <col min="143" max="144" width="13.42578125" customWidth="1"/>
    <col min="145" max="145" width="14.140625" bestFit="1" customWidth="1"/>
    <col min="146" max="148" width="15" bestFit="1" customWidth="1"/>
    <col min="149" max="149" width="13.140625" customWidth="1"/>
    <col min="150" max="150" width="6.7109375" customWidth="1"/>
    <col min="151" max="152" width="13.42578125" customWidth="1"/>
    <col min="153" max="153" width="14.140625" bestFit="1" customWidth="1"/>
    <col min="154" max="156" width="15" bestFit="1" customWidth="1"/>
    <col min="157" max="256" width="9.28515625" customWidth="1"/>
    <col min="257" max="257" width="14.140625" customWidth="1"/>
    <col min="258" max="258" width="14.140625" bestFit="1" customWidth="1"/>
    <col min="259" max="259" width="13.140625" customWidth="1"/>
    <col min="260" max="260" width="11.85546875" customWidth="1"/>
    <col min="261" max="262" width="14.140625" customWidth="1"/>
    <col min="263" max="263" width="14.140625" bestFit="1" customWidth="1"/>
    <col min="264" max="264" width="13.140625" customWidth="1"/>
    <col min="265" max="265" width="9.42578125" customWidth="1"/>
    <col min="266" max="267" width="14.140625" customWidth="1"/>
    <col min="268" max="268" width="15" bestFit="1" customWidth="1"/>
    <col min="269" max="269" width="13.140625" customWidth="1"/>
    <col min="270" max="272" width="13.42578125" customWidth="1"/>
    <col min="273" max="276" width="15" bestFit="1" customWidth="1"/>
    <col min="277" max="277" width="13.140625" customWidth="1"/>
    <col min="278" max="280" width="13.42578125" customWidth="1"/>
    <col min="281" max="285" width="13.140625" customWidth="1"/>
    <col min="286" max="288" width="13.42578125" customWidth="1"/>
    <col min="289" max="289" width="15" bestFit="1" customWidth="1"/>
    <col min="290" max="293" width="13.140625" customWidth="1"/>
    <col min="294" max="296" width="13.42578125" customWidth="1"/>
    <col min="297" max="298" width="15" bestFit="1" customWidth="1"/>
    <col min="299" max="300" width="13.85546875" bestFit="1" customWidth="1"/>
    <col min="301" max="301" width="13.140625" customWidth="1"/>
    <col min="302" max="304" width="13.42578125" customWidth="1"/>
    <col min="305" max="307" width="15" bestFit="1" customWidth="1"/>
    <col min="308" max="309" width="13.140625" customWidth="1"/>
    <col min="310" max="310" width="10.140625" customWidth="1"/>
    <col min="311" max="312" width="13.42578125" customWidth="1"/>
    <col min="313" max="317" width="13.140625" customWidth="1"/>
    <col min="318" max="320" width="13.42578125" customWidth="1"/>
    <col min="321" max="325" width="13.140625" customWidth="1"/>
    <col min="326" max="328" width="13.42578125" customWidth="1"/>
    <col min="329" max="333" width="13.140625" customWidth="1"/>
    <col min="334" max="336" width="13.42578125" customWidth="1"/>
    <col min="337" max="341" width="13.140625" customWidth="1"/>
    <col min="342" max="344" width="13.42578125" customWidth="1"/>
    <col min="345" max="345" width="15" bestFit="1" customWidth="1"/>
    <col min="346" max="346" width="13.85546875" bestFit="1" customWidth="1"/>
    <col min="347" max="348" width="15" bestFit="1" customWidth="1"/>
    <col min="349" max="349" width="13.140625" customWidth="1"/>
    <col min="350" max="350" width="11.28515625" customWidth="1"/>
    <col min="351" max="352" width="13.42578125" customWidth="1"/>
    <col min="353" max="353" width="14.140625" bestFit="1" customWidth="1"/>
    <col min="354" max="356" width="15" bestFit="1" customWidth="1"/>
    <col min="357" max="357" width="13.140625" customWidth="1"/>
    <col min="358" max="358" width="10.140625" customWidth="1"/>
    <col min="359" max="360" width="13.42578125" customWidth="1"/>
    <col min="361" max="361" width="14.140625" bestFit="1" customWidth="1"/>
    <col min="362" max="362" width="13" bestFit="1" customWidth="1"/>
    <col min="363" max="364" width="14.140625" bestFit="1" customWidth="1"/>
    <col min="365" max="365" width="13.140625" customWidth="1"/>
    <col min="366" max="368" width="13.42578125" customWidth="1"/>
    <col min="369" max="373" width="13.140625" customWidth="1"/>
    <col min="374" max="376" width="13.42578125" customWidth="1"/>
    <col min="377" max="377" width="13.140625" customWidth="1"/>
    <col min="378" max="378" width="13.85546875" bestFit="1" customWidth="1"/>
    <col min="379" max="380" width="15" bestFit="1" customWidth="1"/>
    <col min="381" max="381" width="13.140625" customWidth="1"/>
    <col min="382" max="384" width="13.42578125" customWidth="1"/>
    <col min="385" max="388" width="15" bestFit="1" customWidth="1"/>
    <col min="389" max="389" width="13.140625" customWidth="1"/>
    <col min="390" max="390" width="12.42578125" customWidth="1"/>
    <col min="391" max="392" width="13.42578125" customWidth="1"/>
    <col min="393" max="393" width="15" bestFit="1" customWidth="1"/>
    <col min="394" max="396" width="14.140625" bestFit="1" customWidth="1"/>
    <col min="397" max="397" width="13.140625" customWidth="1"/>
    <col min="398" max="398" width="10.140625" customWidth="1"/>
    <col min="399" max="400" width="13.42578125" customWidth="1"/>
    <col min="401" max="401" width="14.140625" bestFit="1" customWidth="1"/>
    <col min="402" max="404" width="15" bestFit="1" customWidth="1"/>
    <col min="405" max="405" width="13.140625" customWidth="1"/>
    <col min="406" max="406" width="6.7109375" customWidth="1"/>
    <col min="407" max="408" width="13.42578125" customWidth="1"/>
    <col min="409" max="409" width="14.140625" bestFit="1" customWidth="1"/>
    <col min="410" max="412" width="15" bestFit="1" customWidth="1"/>
    <col min="413" max="428" width="13.140625" customWidth="1"/>
    <col min="429" max="429" width="13.42578125" customWidth="1"/>
    <col min="430" max="430" width="12.85546875" customWidth="1"/>
    <col min="431" max="431" width="12" customWidth="1"/>
    <col min="432" max="432" width="12.28515625" customWidth="1"/>
    <col min="433" max="434" width="12.85546875" customWidth="1"/>
    <col min="435" max="440" width="13.140625" customWidth="1"/>
    <col min="441" max="443" width="14.140625" customWidth="1"/>
    <col min="444" max="445" width="13.140625" customWidth="1"/>
    <col min="446" max="448" width="14.140625" customWidth="1"/>
    <col min="449" max="449" width="12.85546875" customWidth="1"/>
    <col min="450" max="450" width="13.140625" customWidth="1"/>
    <col min="451" max="453" width="14.140625" customWidth="1"/>
    <col min="454" max="455" width="13.140625" customWidth="1"/>
    <col min="456" max="458" width="14.140625" customWidth="1"/>
    <col min="459" max="459" width="15" bestFit="1" customWidth="1"/>
    <col min="460" max="460" width="13.140625" customWidth="1"/>
    <col min="461" max="463" width="14.140625" customWidth="1"/>
    <col min="464" max="464" width="15" bestFit="1" customWidth="1"/>
    <col min="465" max="465" width="13.140625" customWidth="1"/>
    <col min="466" max="466" width="10.5703125" customWidth="1"/>
    <col min="467" max="468" width="14.140625" customWidth="1"/>
    <col min="469" max="470" width="13.140625" customWidth="1"/>
    <col min="471" max="473" width="14.140625" customWidth="1"/>
    <col min="474" max="474" width="15" bestFit="1" customWidth="1"/>
    <col min="475" max="475" width="13.140625" customWidth="1"/>
    <col min="476" max="478" width="14.140625" customWidth="1"/>
    <col min="479" max="479" width="15" bestFit="1" customWidth="1"/>
    <col min="480" max="480" width="13.140625" customWidth="1"/>
    <col min="481" max="481" width="11.85546875" customWidth="1"/>
    <col min="482" max="483" width="14.140625" customWidth="1"/>
    <col min="484" max="484" width="15" bestFit="1" customWidth="1"/>
    <col min="485" max="485" width="13.140625" customWidth="1"/>
    <col min="486" max="486" width="9.42578125" customWidth="1"/>
    <col min="487" max="488" width="14.140625" customWidth="1"/>
    <col min="489" max="489" width="14.140625" bestFit="1" customWidth="1"/>
    <col min="490" max="490" width="13.140625" customWidth="1"/>
    <col min="491" max="491" width="7.140625" customWidth="1"/>
    <col min="492" max="493" width="14.140625" customWidth="1"/>
    <col min="494" max="494" width="14.140625" bestFit="1" customWidth="1"/>
    <col min="495" max="495" width="13.140625" customWidth="1"/>
    <col min="496" max="498" width="14.140625" customWidth="1"/>
    <col min="499" max="500" width="13.140625" customWidth="1"/>
    <col min="501" max="503" width="14.140625" customWidth="1"/>
    <col min="504" max="505" width="13.140625" customWidth="1"/>
    <col min="506" max="508" width="14.140625" customWidth="1"/>
    <col min="509" max="509" width="15" bestFit="1" customWidth="1"/>
    <col min="510" max="510" width="13.140625" customWidth="1"/>
    <col min="511" max="513" width="14.140625" customWidth="1"/>
    <col min="514" max="514" width="14.140625" bestFit="1" customWidth="1"/>
    <col min="515" max="515" width="13.140625" customWidth="1"/>
    <col min="516" max="516" width="11.85546875" customWidth="1"/>
    <col min="517" max="518" width="14.140625" customWidth="1"/>
    <col min="519" max="519" width="14.140625" bestFit="1" customWidth="1"/>
    <col min="520" max="520" width="13.140625" customWidth="1"/>
    <col min="521" max="521" width="9.42578125" customWidth="1"/>
    <col min="522" max="523" width="14.140625" customWidth="1"/>
    <col min="524" max="524" width="15" bestFit="1" customWidth="1"/>
    <col min="525" max="525" width="13.140625" customWidth="1"/>
    <col min="526" max="528" width="13.42578125" customWidth="1"/>
    <col min="529" max="532" width="15" bestFit="1" customWidth="1"/>
    <col min="533" max="533" width="13.140625" customWidth="1"/>
    <col min="534" max="536" width="13.42578125" customWidth="1"/>
    <col min="537" max="541" width="13.140625" customWidth="1"/>
    <col min="542" max="544" width="13.42578125" customWidth="1"/>
    <col min="545" max="545" width="15" bestFit="1" customWidth="1"/>
    <col min="546" max="549" width="13.140625" customWidth="1"/>
    <col min="550" max="552" width="13.42578125" customWidth="1"/>
    <col min="553" max="554" width="15" bestFit="1" customWidth="1"/>
    <col min="555" max="556" width="13.85546875" bestFit="1" customWidth="1"/>
    <col min="557" max="557" width="13.140625" customWidth="1"/>
    <col min="558" max="560" width="13.42578125" customWidth="1"/>
    <col min="561" max="563" width="15" bestFit="1" customWidth="1"/>
    <col min="564" max="565" width="13.140625" customWidth="1"/>
    <col min="566" max="566" width="10.140625" customWidth="1"/>
    <col min="567" max="568" width="13.42578125" customWidth="1"/>
    <col min="569" max="573" width="13.140625" customWidth="1"/>
    <col min="574" max="576" width="13.42578125" customWidth="1"/>
    <col min="577" max="581" width="13.140625" customWidth="1"/>
    <col min="582" max="584" width="13.42578125" customWidth="1"/>
    <col min="585" max="589" width="13.140625" customWidth="1"/>
    <col min="590" max="592" width="13.42578125" customWidth="1"/>
    <col min="593" max="597" width="13.140625" customWidth="1"/>
    <col min="598" max="600" width="13.42578125" customWidth="1"/>
    <col min="601" max="601" width="15" bestFit="1" customWidth="1"/>
    <col min="602" max="602" width="13.85546875" bestFit="1" customWidth="1"/>
    <col min="603" max="604" width="15" bestFit="1" customWidth="1"/>
    <col min="605" max="605" width="13.140625" customWidth="1"/>
    <col min="606" max="606" width="11.28515625" customWidth="1"/>
    <col min="607" max="608" width="13.42578125" customWidth="1"/>
    <col min="609" max="609" width="14.140625" bestFit="1" customWidth="1"/>
    <col min="610" max="612" width="15" bestFit="1" customWidth="1"/>
    <col min="613" max="613" width="13.140625" customWidth="1"/>
    <col min="614" max="614" width="10.140625" customWidth="1"/>
    <col min="615" max="616" width="13.42578125" customWidth="1"/>
    <col min="617" max="617" width="14.140625" bestFit="1" customWidth="1"/>
    <col min="618" max="618" width="13" bestFit="1" customWidth="1"/>
    <col min="619" max="620" width="14.140625" bestFit="1" customWidth="1"/>
    <col min="621" max="621" width="13.140625" customWidth="1"/>
    <col min="622" max="624" width="13.42578125" customWidth="1"/>
    <col min="625" max="629" width="13.140625" customWidth="1"/>
    <col min="630" max="632" width="13.42578125" customWidth="1"/>
    <col min="633" max="633" width="13.140625" customWidth="1"/>
    <col min="634" max="634" width="13.85546875" bestFit="1" customWidth="1"/>
    <col min="635" max="636" width="15" bestFit="1" customWidth="1"/>
    <col min="637" max="637" width="13.140625" customWidth="1"/>
    <col min="638" max="640" width="13.42578125" customWidth="1"/>
    <col min="641" max="644" width="15" bestFit="1" customWidth="1"/>
    <col min="645" max="645" width="13.140625" customWidth="1"/>
    <col min="646" max="646" width="12.42578125" customWidth="1"/>
    <col min="647" max="648" width="13.42578125" customWidth="1"/>
    <col min="649" max="649" width="15" bestFit="1" customWidth="1"/>
    <col min="650" max="652" width="14.140625" bestFit="1" customWidth="1"/>
    <col min="653" max="653" width="13.140625" customWidth="1"/>
    <col min="654" max="654" width="10.140625" customWidth="1"/>
    <col min="655" max="656" width="13.42578125" customWidth="1"/>
    <col min="657" max="657" width="14.140625" bestFit="1" customWidth="1"/>
    <col min="658" max="660" width="15" bestFit="1" customWidth="1"/>
    <col min="661" max="661" width="13.140625" customWidth="1"/>
    <col min="662" max="662" width="6.7109375" customWidth="1"/>
    <col min="663" max="664" width="13.42578125" customWidth="1"/>
    <col min="665" max="665" width="14.140625" bestFit="1" customWidth="1"/>
    <col min="666" max="668" width="15" bestFit="1" customWidth="1"/>
    <col min="669" max="684" width="13.140625" customWidth="1"/>
    <col min="685" max="685" width="13.42578125" customWidth="1"/>
    <col min="686" max="686" width="12.85546875" customWidth="1"/>
    <col min="687" max="687" width="12" customWidth="1"/>
    <col min="688" max="688" width="12.28515625" customWidth="1"/>
    <col min="689" max="690" width="12.85546875" customWidth="1"/>
    <col min="691" max="696" width="13.140625" customWidth="1"/>
    <col min="697" max="699" width="14.140625" customWidth="1"/>
    <col min="700" max="701" width="13.140625" customWidth="1"/>
    <col min="702" max="704" width="14.140625" customWidth="1"/>
    <col min="705" max="705" width="12.85546875" customWidth="1"/>
    <col min="706" max="706" width="13.140625" customWidth="1"/>
    <col min="707" max="709" width="14.140625" customWidth="1"/>
    <col min="710" max="711" width="13.140625" customWidth="1"/>
    <col min="712" max="714" width="14.140625" customWidth="1"/>
    <col min="715" max="715" width="15" bestFit="1" customWidth="1"/>
    <col min="716" max="716" width="13.140625" customWidth="1"/>
    <col min="717" max="719" width="14.140625" customWidth="1"/>
    <col min="720" max="720" width="15" bestFit="1" customWidth="1"/>
    <col min="721" max="721" width="13.140625" customWidth="1"/>
    <col min="722" max="722" width="10.5703125" customWidth="1"/>
    <col min="723" max="724" width="14.140625" customWidth="1"/>
    <col min="725" max="726" width="13.140625" customWidth="1"/>
    <col min="727" max="729" width="14.140625" customWidth="1"/>
    <col min="730" max="730" width="15" bestFit="1" customWidth="1"/>
    <col min="731" max="731" width="13.140625" customWidth="1"/>
    <col min="732" max="734" width="14.140625" customWidth="1"/>
    <col min="735" max="735" width="15" bestFit="1" customWidth="1"/>
    <col min="736" max="736" width="13.140625" customWidth="1"/>
    <col min="737" max="737" width="11.85546875" customWidth="1"/>
    <col min="738" max="739" width="14.140625" customWidth="1"/>
    <col min="740" max="740" width="15" bestFit="1" customWidth="1"/>
    <col min="741" max="741" width="13.140625" customWidth="1"/>
    <col min="742" max="742" width="9.42578125" customWidth="1"/>
    <col min="743" max="744" width="14.140625" customWidth="1"/>
    <col min="745" max="745" width="14.140625" bestFit="1" customWidth="1"/>
    <col min="746" max="746" width="13.140625" customWidth="1"/>
    <col min="747" max="747" width="7.140625" customWidth="1"/>
    <col min="748" max="749" width="14.140625" customWidth="1"/>
    <col min="750" max="750" width="14.140625" bestFit="1" customWidth="1"/>
    <col min="751" max="751" width="13.140625" customWidth="1"/>
    <col min="752" max="754" width="14.140625" customWidth="1"/>
    <col min="755" max="756" width="13.140625" customWidth="1"/>
    <col min="757" max="759" width="14.140625" customWidth="1"/>
    <col min="760" max="761" width="13.140625" customWidth="1"/>
    <col min="762" max="764" width="14.140625" customWidth="1"/>
    <col min="765" max="765" width="15" bestFit="1" customWidth="1"/>
    <col min="766" max="766" width="13.140625" customWidth="1"/>
    <col min="767" max="769" width="14.140625" customWidth="1"/>
    <col min="770" max="770" width="14.140625" bestFit="1" customWidth="1"/>
    <col min="771" max="771" width="13.140625" customWidth="1"/>
    <col min="772" max="772" width="11.85546875" customWidth="1"/>
    <col min="773" max="774" width="14.140625" customWidth="1"/>
    <col min="775" max="775" width="14.140625" bestFit="1" customWidth="1"/>
    <col min="776" max="776" width="13.140625" customWidth="1"/>
    <col min="777" max="777" width="9.42578125" customWidth="1"/>
    <col min="778" max="779" width="14.140625" customWidth="1"/>
    <col min="780" max="780" width="15" bestFit="1" customWidth="1"/>
    <col min="781" max="781" width="13.140625" customWidth="1"/>
    <col min="782" max="784" width="13.42578125" customWidth="1"/>
    <col min="785" max="788" width="15" bestFit="1" customWidth="1"/>
    <col min="789" max="789" width="13.140625" customWidth="1"/>
    <col min="790" max="792" width="13.42578125" customWidth="1"/>
    <col min="793" max="797" width="13.140625" customWidth="1"/>
    <col min="798" max="800" width="13.42578125" customWidth="1"/>
    <col min="801" max="801" width="15" bestFit="1" customWidth="1"/>
    <col min="802" max="805" width="13.140625" customWidth="1"/>
    <col min="806" max="808" width="13.42578125" customWidth="1"/>
    <col min="809" max="810" width="15" bestFit="1" customWidth="1"/>
    <col min="811" max="812" width="13.85546875" bestFit="1" customWidth="1"/>
    <col min="813" max="813" width="13.140625" customWidth="1"/>
    <col min="814" max="816" width="13.42578125" customWidth="1"/>
    <col min="817" max="819" width="15" bestFit="1" customWidth="1"/>
    <col min="820" max="821" width="13.140625" customWidth="1"/>
    <col min="822" max="822" width="10.140625" customWidth="1"/>
    <col min="823" max="824" width="13.42578125" customWidth="1"/>
    <col min="825" max="829" width="13.140625" customWidth="1"/>
    <col min="830" max="832" width="13.42578125" customWidth="1"/>
    <col min="833" max="837" width="13.140625" customWidth="1"/>
    <col min="838" max="840" width="13.42578125" customWidth="1"/>
    <col min="841" max="845" width="13.140625" customWidth="1"/>
    <col min="846" max="848" width="13.42578125" customWidth="1"/>
    <col min="849" max="853" width="13.140625" customWidth="1"/>
    <col min="854" max="856" width="13.42578125" customWidth="1"/>
    <col min="857" max="857" width="15" bestFit="1" customWidth="1"/>
    <col min="858" max="858" width="13.85546875" bestFit="1" customWidth="1"/>
    <col min="859" max="860" width="15" bestFit="1" customWidth="1"/>
    <col min="861" max="861" width="13.140625" customWidth="1"/>
    <col min="862" max="862" width="11.28515625" customWidth="1"/>
    <col min="863" max="864" width="13.42578125" customWidth="1"/>
    <col min="865" max="865" width="14.140625" bestFit="1" customWidth="1"/>
    <col min="866" max="868" width="15" bestFit="1" customWidth="1"/>
    <col min="869" max="869" width="13.140625" customWidth="1"/>
    <col min="870" max="870" width="10.140625" customWidth="1"/>
    <col min="871" max="872" width="13.42578125" customWidth="1"/>
    <col min="873" max="873" width="14.140625" bestFit="1" customWidth="1"/>
    <col min="874" max="874" width="13" bestFit="1" customWidth="1"/>
    <col min="875" max="876" width="14.140625" bestFit="1" customWidth="1"/>
    <col min="877" max="877" width="13.140625" customWidth="1"/>
    <col min="878" max="880" width="13.42578125" customWidth="1"/>
    <col min="881" max="885" width="13.140625" customWidth="1"/>
    <col min="886" max="888" width="13.42578125" customWidth="1"/>
    <col min="889" max="889" width="13.140625" customWidth="1"/>
    <col min="890" max="890" width="13.85546875" bestFit="1" customWidth="1"/>
    <col min="891" max="892" width="15" bestFit="1" customWidth="1"/>
    <col min="893" max="893" width="13.140625" customWidth="1"/>
    <col min="894" max="896" width="13.42578125" customWidth="1"/>
    <col min="897" max="900" width="15" bestFit="1" customWidth="1"/>
    <col min="901" max="901" width="13.140625" customWidth="1"/>
    <col min="902" max="902" width="12.42578125" customWidth="1"/>
    <col min="903" max="904" width="13.42578125" customWidth="1"/>
    <col min="905" max="905" width="15" bestFit="1" customWidth="1"/>
    <col min="906" max="908" width="14.140625" bestFit="1" customWidth="1"/>
    <col min="909" max="909" width="13.140625" customWidth="1"/>
    <col min="910" max="910" width="10.140625" customWidth="1"/>
    <col min="911" max="912" width="13.42578125" customWidth="1"/>
    <col min="913" max="913" width="14.140625" bestFit="1" customWidth="1"/>
    <col min="914" max="916" width="15" bestFit="1" customWidth="1"/>
    <col min="917" max="917" width="13.140625" customWidth="1"/>
    <col min="918" max="918" width="6.7109375" customWidth="1"/>
    <col min="919" max="920" width="13.42578125" customWidth="1"/>
    <col min="921" max="921" width="14.140625" bestFit="1" customWidth="1"/>
    <col min="922" max="924" width="15" bestFit="1" customWidth="1"/>
    <col min="925" max="940" width="13.140625" customWidth="1"/>
    <col min="941" max="941" width="13.42578125" customWidth="1"/>
    <col min="942" max="942" width="12.85546875" customWidth="1"/>
    <col min="943" max="943" width="12" customWidth="1"/>
    <col min="944" max="944" width="12.28515625" customWidth="1"/>
    <col min="945" max="946" width="12.85546875" customWidth="1"/>
    <col min="947" max="952" width="13.140625" customWidth="1"/>
    <col min="953" max="955" width="14.140625" customWidth="1"/>
    <col min="956" max="957" width="13.140625" customWidth="1"/>
    <col min="958" max="960" width="14.140625" customWidth="1"/>
    <col min="961" max="961" width="12.85546875" customWidth="1"/>
    <col min="962" max="962" width="13.140625" customWidth="1"/>
    <col min="963" max="965" width="14.140625" customWidth="1"/>
    <col min="966" max="967" width="13.140625" customWidth="1"/>
    <col min="968" max="970" width="14.140625" customWidth="1"/>
    <col min="971" max="971" width="15" bestFit="1" customWidth="1"/>
    <col min="972" max="972" width="13.140625" customWidth="1"/>
    <col min="973" max="975" width="14.140625" customWidth="1"/>
    <col min="976" max="976" width="15" bestFit="1" customWidth="1"/>
    <col min="977" max="977" width="13.140625" customWidth="1"/>
    <col min="978" max="978" width="10.5703125" customWidth="1"/>
    <col min="979" max="980" width="14.140625" customWidth="1"/>
    <col min="981" max="982" width="13.140625" customWidth="1"/>
    <col min="983" max="985" width="14.140625" customWidth="1"/>
    <col min="986" max="986" width="15" bestFit="1" customWidth="1"/>
    <col min="987" max="987" width="13.140625" customWidth="1"/>
    <col min="988" max="990" width="14.140625" customWidth="1"/>
    <col min="991" max="991" width="15" bestFit="1" customWidth="1"/>
    <col min="992" max="992" width="13.140625" customWidth="1"/>
    <col min="993" max="993" width="11.85546875" customWidth="1"/>
    <col min="994" max="995" width="14.140625" customWidth="1"/>
    <col min="996" max="996" width="15" bestFit="1" customWidth="1"/>
    <col min="997" max="997" width="13.140625" customWidth="1"/>
    <col min="998" max="998" width="9.42578125" customWidth="1"/>
    <col min="999" max="1000" width="14.140625" customWidth="1"/>
    <col min="1001" max="1001" width="14.140625" bestFit="1" customWidth="1"/>
    <col min="1002" max="1002" width="13.140625" customWidth="1"/>
    <col min="1003" max="1003" width="7.140625" customWidth="1"/>
    <col min="1004" max="1005" width="14.140625" customWidth="1"/>
    <col min="1006" max="1006" width="14.140625" bestFit="1" customWidth="1"/>
    <col min="1007" max="1007" width="13.140625" customWidth="1"/>
    <col min="1008" max="1010" width="14.140625" customWidth="1"/>
    <col min="1011" max="1012" width="13.140625" customWidth="1"/>
    <col min="1013" max="1015" width="14.140625" customWidth="1"/>
    <col min="1016" max="1017" width="13.140625" customWidth="1"/>
    <col min="1018" max="1020" width="14.140625" customWidth="1"/>
    <col min="1021" max="1021" width="15" bestFit="1" customWidth="1"/>
    <col min="1022" max="1022" width="13.140625" customWidth="1"/>
    <col min="1023" max="1025" width="14.140625" customWidth="1"/>
    <col min="1026" max="1026" width="14.140625" bestFit="1" customWidth="1"/>
    <col min="1027" max="1027" width="13.140625" customWidth="1"/>
    <col min="1028" max="1028" width="11.85546875" customWidth="1"/>
    <col min="1029" max="1030" width="14.140625" customWidth="1"/>
    <col min="1031" max="1031" width="14.140625" bestFit="1" customWidth="1"/>
    <col min="1032" max="1032" width="13.140625" customWidth="1"/>
    <col min="1033" max="1033" width="9.42578125" customWidth="1"/>
    <col min="1034" max="1035" width="14.140625" customWidth="1"/>
    <col min="1036" max="1036" width="15" bestFit="1" customWidth="1"/>
    <col min="1037" max="1037" width="13.140625" customWidth="1"/>
    <col min="1038" max="1040" width="13.42578125" customWidth="1"/>
    <col min="1041" max="1044" width="15" bestFit="1" customWidth="1"/>
    <col min="1045" max="1045" width="13.140625" customWidth="1"/>
    <col min="1046" max="1048" width="13.42578125" customWidth="1"/>
    <col min="1049" max="1053" width="13.140625" customWidth="1"/>
    <col min="1054" max="1056" width="13.42578125" customWidth="1"/>
    <col min="1057" max="1057" width="15" bestFit="1" customWidth="1"/>
    <col min="1058" max="1061" width="13.140625" customWidth="1"/>
    <col min="1062" max="1064" width="13.42578125" customWidth="1"/>
    <col min="1065" max="1066" width="15" bestFit="1" customWidth="1"/>
    <col min="1067" max="1068" width="13.85546875" bestFit="1" customWidth="1"/>
    <col min="1069" max="1069" width="13.140625" customWidth="1"/>
    <col min="1070" max="1072" width="13.42578125" customWidth="1"/>
    <col min="1073" max="1075" width="15" bestFit="1" customWidth="1"/>
    <col min="1076" max="1077" width="13.140625" customWidth="1"/>
    <col min="1078" max="1078" width="10.140625" customWidth="1"/>
    <col min="1079" max="1080" width="13.42578125" customWidth="1"/>
    <col min="1081" max="1085" width="13.140625" customWidth="1"/>
    <col min="1086" max="1088" width="13.42578125" customWidth="1"/>
    <col min="1089" max="1093" width="13.140625" customWidth="1"/>
    <col min="1094" max="1096" width="13.42578125" customWidth="1"/>
    <col min="1097" max="1101" width="13.140625" customWidth="1"/>
    <col min="1102" max="1104" width="13.42578125" customWidth="1"/>
    <col min="1105" max="1109" width="13.140625" customWidth="1"/>
    <col min="1110" max="1112" width="13.42578125" customWidth="1"/>
    <col min="1113" max="1113" width="15" bestFit="1" customWidth="1"/>
    <col min="1114" max="1114" width="13.85546875" bestFit="1" customWidth="1"/>
    <col min="1115" max="1116" width="15" bestFit="1" customWidth="1"/>
    <col min="1117" max="1117" width="13.140625" customWidth="1"/>
    <col min="1118" max="1118" width="11.28515625" customWidth="1"/>
    <col min="1119" max="1120" width="13.42578125" customWidth="1"/>
    <col min="1121" max="1121" width="14.140625" bestFit="1" customWidth="1"/>
    <col min="1122" max="1124" width="15" bestFit="1" customWidth="1"/>
    <col min="1125" max="1125" width="13.140625" customWidth="1"/>
    <col min="1126" max="1126" width="10.140625" customWidth="1"/>
    <col min="1127" max="1128" width="13.42578125" customWidth="1"/>
    <col min="1129" max="1129" width="14.140625" bestFit="1" customWidth="1"/>
    <col min="1130" max="1130" width="13" bestFit="1" customWidth="1"/>
    <col min="1131" max="1132" width="14.140625" bestFit="1" customWidth="1"/>
    <col min="1133" max="1133" width="13.140625" customWidth="1"/>
    <col min="1134" max="1136" width="13.42578125" customWidth="1"/>
    <col min="1137" max="1141" width="13.140625" customWidth="1"/>
    <col min="1142" max="1144" width="13.42578125" customWidth="1"/>
    <col min="1145" max="1145" width="13.140625" customWidth="1"/>
    <col min="1146" max="1146" width="13.85546875" bestFit="1" customWidth="1"/>
    <col min="1147" max="1148" width="15" bestFit="1" customWidth="1"/>
    <col min="1149" max="1149" width="13.140625" customWidth="1"/>
    <col min="1150" max="1152" width="13.42578125" customWidth="1"/>
    <col min="1153" max="1156" width="15" bestFit="1" customWidth="1"/>
    <col min="1157" max="1157" width="13.140625" customWidth="1"/>
    <col min="1158" max="1158" width="12.42578125" customWidth="1"/>
    <col min="1159" max="1160" width="13.42578125" customWidth="1"/>
    <col min="1161" max="1161" width="15" bestFit="1" customWidth="1"/>
    <col min="1162" max="1164" width="14.140625" bestFit="1" customWidth="1"/>
    <col min="1165" max="1165" width="13.140625" customWidth="1"/>
    <col min="1166" max="1166" width="10.140625" customWidth="1"/>
    <col min="1167" max="1168" width="13.42578125" customWidth="1"/>
    <col min="1169" max="1169" width="14.140625" bestFit="1" customWidth="1"/>
    <col min="1170" max="1172" width="15" bestFit="1" customWidth="1"/>
    <col min="1173" max="1173" width="13.140625" customWidth="1"/>
    <col min="1174" max="1174" width="6.7109375" customWidth="1"/>
    <col min="1175" max="1176" width="13.42578125" customWidth="1"/>
    <col min="1177" max="1177" width="14.140625" bestFit="1" customWidth="1"/>
    <col min="1178" max="1180" width="15" bestFit="1" customWidth="1"/>
    <col min="1181" max="1196" width="13.140625" customWidth="1"/>
    <col min="1197" max="1197" width="13.42578125" customWidth="1"/>
    <col min="1198" max="1198" width="12.85546875" customWidth="1"/>
    <col min="1199" max="1199" width="12" customWidth="1"/>
    <col min="1200" max="1200" width="12.28515625" customWidth="1"/>
    <col min="1201" max="1202" width="12.85546875" customWidth="1"/>
    <col min="1203" max="1208" width="13.140625" customWidth="1"/>
    <col min="1209" max="1211" width="14.140625" customWidth="1"/>
    <col min="1212" max="1213" width="13.140625" customWidth="1"/>
    <col min="1214" max="1216" width="14.140625" customWidth="1"/>
    <col min="1217" max="1217" width="12.85546875" customWidth="1"/>
    <col min="1218" max="1218" width="13.140625" customWidth="1"/>
    <col min="1219" max="1221" width="14.140625" customWidth="1"/>
    <col min="1222" max="1223" width="13.140625" customWidth="1"/>
    <col min="1224" max="1226" width="14.140625" customWidth="1"/>
    <col min="1227" max="1227" width="15" bestFit="1" customWidth="1"/>
    <col min="1228" max="1228" width="13.140625" customWidth="1"/>
    <col min="1229" max="1231" width="14.140625" customWidth="1"/>
    <col min="1232" max="1232" width="15" bestFit="1" customWidth="1"/>
    <col min="1233" max="1233" width="13.140625" customWidth="1"/>
    <col min="1234" max="1234" width="10.5703125" customWidth="1"/>
    <col min="1235" max="1236" width="14.140625" customWidth="1"/>
    <col min="1237" max="1238" width="13.140625" customWidth="1"/>
    <col min="1239" max="1241" width="14.140625" customWidth="1"/>
    <col min="1242" max="1242" width="15" bestFit="1" customWidth="1"/>
    <col min="1243" max="1243" width="13.140625" customWidth="1"/>
    <col min="1244" max="1246" width="14.140625" customWidth="1"/>
    <col min="1247" max="1247" width="15" bestFit="1" customWidth="1"/>
    <col min="1248" max="1248" width="13.140625" customWidth="1"/>
    <col min="1249" max="1249" width="11.85546875" customWidth="1"/>
    <col min="1250" max="1251" width="14.140625" customWidth="1"/>
    <col min="1252" max="1252" width="15" bestFit="1" customWidth="1"/>
    <col min="1253" max="1253" width="13.140625" customWidth="1"/>
    <col min="1254" max="1254" width="9.42578125" customWidth="1"/>
    <col min="1255" max="1256" width="14.140625" customWidth="1"/>
    <col min="1257" max="1257" width="14.140625" bestFit="1" customWidth="1"/>
    <col min="1258" max="1258" width="13.140625" customWidth="1"/>
    <col min="1259" max="1259" width="7.140625" customWidth="1"/>
    <col min="1260" max="1261" width="14.140625" customWidth="1"/>
    <col min="1262" max="1262" width="14.140625" bestFit="1" customWidth="1"/>
    <col min="1263" max="1263" width="13.140625" customWidth="1"/>
    <col min="1264" max="1266" width="14.140625" customWidth="1"/>
    <col min="1267" max="1268" width="13.140625" customWidth="1"/>
    <col min="1269" max="1271" width="14.140625" customWidth="1"/>
    <col min="1272" max="1273" width="13.140625" customWidth="1"/>
    <col min="1274" max="1276" width="14.140625" customWidth="1"/>
    <col min="1277" max="1277" width="15" bestFit="1" customWidth="1"/>
    <col min="1278" max="1278" width="13.140625" customWidth="1"/>
    <col min="1279" max="1281" width="14.140625" customWidth="1"/>
    <col min="1282" max="1282" width="14.140625" bestFit="1" customWidth="1"/>
    <col min="1283" max="1283" width="13.140625" customWidth="1"/>
    <col min="1284" max="1284" width="11.85546875" customWidth="1"/>
    <col min="1285" max="1286" width="14.140625" customWidth="1"/>
    <col min="1287" max="1287" width="14.140625" bestFit="1" customWidth="1"/>
    <col min="1288" max="1288" width="13.140625" customWidth="1"/>
    <col min="1289" max="1289" width="9.42578125" customWidth="1"/>
    <col min="1290" max="1291" width="14.140625" customWidth="1"/>
    <col min="1292" max="1292" width="15" bestFit="1" customWidth="1"/>
    <col min="1293" max="1293" width="13.140625" customWidth="1"/>
    <col min="1294" max="1296" width="13.42578125" customWidth="1"/>
    <col min="1297" max="1300" width="15" bestFit="1" customWidth="1"/>
    <col min="1301" max="1301" width="13.140625" customWidth="1"/>
    <col min="1302" max="1304" width="13.42578125" customWidth="1"/>
    <col min="1305" max="1309" width="13.140625" customWidth="1"/>
    <col min="1310" max="1312" width="13.42578125" customWidth="1"/>
    <col min="1313" max="1313" width="15" bestFit="1" customWidth="1"/>
    <col min="1314" max="1317" width="13.140625" customWidth="1"/>
    <col min="1318" max="1320" width="13.42578125" customWidth="1"/>
    <col min="1321" max="1322" width="15" bestFit="1" customWidth="1"/>
    <col min="1323" max="1324" width="13.85546875" bestFit="1" customWidth="1"/>
    <col min="1325" max="1325" width="13.140625" customWidth="1"/>
    <col min="1326" max="1328" width="13.42578125" customWidth="1"/>
    <col min="1329" max="1331" width="15" bestFit="1" customWidth="1"/>
    <col min="1332" max="1333" width="13.140625" customWidth="1"/>
    <col min="1334" max="1334" width="10.140625" customWidth="1"/>
    <col min="1335" max="1336" width="13.42578125" customWidth="1"/>
    <col min="1337" max="1341" width="13.140625" customWidth="1"/>
    <col min="1342" max="1344" width="13.42578125" customWidth="1"/>
    <col min="1345" max="1349" width="13.140625" customWidth="1"/>
    <col min="1350" max="1352" width="13.42578125" customWidth="1"/>
    <col min="1353" max="1357" width="13.140625" customWidth="1"/>
    <col min="1358" max="1360" width="13.42578125" customWidth="1"/>
    <col min="1361" max="1365" width="13.140625" customWidth="1"/>
    <col min="1366" max="1368" width="13.42578125" customWidth="1"/>
    <col min="1369" max="1369" width="15" bestFit="1" customWidth="1"/>
    <col min="1370" max="1370" width="13.85546875" bestFit="1" customWidth="1"/>
    <col min="1371" max="1372" width="15" bestFit="1" customWidth="1"/>
    <col min="1373" max="1373" width="13.140625" customWidth="1"/>
    <col min="1374" max="1374" width="11.28515625" customWidth="1"/>
    <col min="1375" max="1376" width="13.42578125" customWidth="1"/>
    <col min="1377" max="1377" width="14.140625" bestFit="1" customWidth="1"/>
    <col min="1378" max="1380" width="15" bestFit="1" customWidth="1"/>
    <col min="1381" max="1381" width="13.140625" customWidth="1"/>
    <col min="1382" max="1382" width="10.140625" customWidth="1"/>
    <col min="1383" max="1384" width="13.42578125" customWidth="1"/>
    <col min="1385" max="1385" width="14.140625" bestFit="1" customWidth="1"/>
    <col min="1386" max="1386" width="13" bestFit="1" customWidth="1"/>
    <col min="1387" max="1388" width="14.140625" bestFit="1" customWidth="1"/>
    <col min="1389" max="1389" width="13.140625" customWidth="1"/>
    <col min="1390" max="1392" width="13.42578125" customWidth="1"/>
    <col min="1393" max="1397" width="13.140625" customWidth="1"/>
    <col min="1398" max="1400" width="13.42578125" customWidth="1"/>
    <col min="1401" max="1401" width="13.140625" customWidth="1"/>
    <col min="1402" max="1402" width="13.85546875" bestFit="1" customWidth="1"/>
    <col min="1403" max="1404" width="15" bestFit="1" customWidth="1"/>
    <col min="1405" max="1405" width="13.140625" customWidth="1"/>
    <col min="1406" max="1408" width="13.42578125" customWidth="1"/>
    <col min="1409" max="1412" width="15" bestFit="1" customWidth="1"/>
    <col min="1413" max="1413" width="13.140625" customWidth="1"/>
    <col min="1414" max="1414" width="12.42578125" customWidth="1"/>
    <col min="1415" max="1416" width="13.42578125" customWidth="1"/>
    <col min="1417" max="1417" width="15" bestFit="1" customWidth="1"/>
    <col min="1418" max="1420" width="14.140625" bestFit="1" customWidth="1"/>
    <col min="1421" max="1421" width="13.140625" customWidth="1"/>
    <col min="1422" max="1422" width="10.140625" customWidth="1"/>
    <col min="1423" max="1424" width="13.42578125" customWidth="1"/>
    <col min="1425" max="1425" width="14.140625" bestFit="1" customWidth="1"/>
    <col min="1426" max="1428" width="15" bestFit="1" customWidth="1"/>
    <col min="1429" max="1429" width="13.140625" customWidth="1"/>
    <col min="1430" max="1430" width="6.7109375" customWidth="1"/>
    <col min="1431" max="1432" width="13.42578125" customWidth="1"/>
    <col min="1433" max="1433" width="14.140625" bestFit="1" customWidth="1"/>
    <col min="1434" max="1436" width="15" bestFit="1" customWidth="1"/>
    <col min="1437" max="1452" width="13.140625" customWidth="1"/>
    <col min="1453" max="1453" width="13.42578125" customWidth="1"/>
    <col min="1454" max="1454" width="12.85546875" customWidth="1"/>
    <col min="1455" max="1455" width="12" customWidth="1"/>
    <col min="1456" max="1456" width="12.28515625" customWidth="1"/>
    <col min="1457" max="1458" width="12.85546875" customWidth="1"/>
    <col min="1459" max="1464" width="13.140625" customWidth="1"/>
    <col min="1465" max="1467" width="14.140625" customWidth="1"/>
    <col min="1468" max="1469" width="13.140625" customWidth="1"/>
    <col min="1470" max="1472" width="14.140625" customWidth="1"/>
    <col min="1473" max="1473" width="12.85546875" customWidth="1"/>
    <col min="1474" max="1474" width="13.140625" customWidth="1"/>
    <col min="1475" max="1477" width="14.140625" customWidth="1"/>
    <col min="1478" max="1479" width="13.140625" customWidth="1"/>
    <col min="1480" max="1482" width="14.140625" customWidth="1"/>
    <col min="1483" max="1483" width="15" bestFit="1" customWidth="1"/>
    <col min="1484" max="1484" width="13.140625" customWidth="1"/>
    <col min="1485" max="1487" width="14.140625" customWidth="1"/>
    <col min="1488" max="1488" width="15" bestFit="1" customWidth="1"/>
    <col min="1489" max="1489" width="13.140625" customWidth="1"/>
    <col min="1490" max="1490" width="10.5703125" customWidth="1"/>
    <col min="1491" max="1492" width="14.140625" customWidth="1"/>
    <col min="1493" max="1494" width="13.140625" customWidth="1"/>
    <col min="1495" max="1497" width="14.140625" customWidth="1"/>
    <col min="1498" max="1498" width="15" bestFit="1" customWidth="1"/>
    <col min="1499" max="1499" width="13.140625" customWidth="1"/>
    <col min="1500" max="1502" width="14.140625" customWidth="1"/>
    <col min="1503" max="1503" width="15" bestFit="1" customWidth="1"/>
    <col min="1504" max="1504" width="13.140625" customWidth="1"/>
    <col min="1505" max="1505" width="11.85546875" customWidth="1"/>
    <col min="1506" max="1507" width="14.140625" customWidth="1"/>
    <col min="1508" max="1508" width="15" bestFit="1" customWidth="1"/>
    <col min="1509" max="1509" width="13.140625" customWidth="1"/>
    <col min="1510" max="1510" width="9.42578125" customWidth="1"/>
    <col min="1511" max="1512" width="14.140625" customWidth="1"/>
    <col min="1513" max="1513" width="14.140625" bestFit="1" customWidth="1"/>
    <col min="1514" max="1514" width="13.140625" customWidth="1"/>
    <col min="1515" max="1515" width="7.140625" customWidth="1"/>
    <col min="1516" max="1517" width="14.140625" customWidth="1"/>
    <col min="1518" max="1518" width="14.140625" bestFit="1" customWidth="1"/>
    <col min="1519" max="1519" width="13.140625" customWidth="1"/>
    <col min="1520" max="1522" width="14.140625" customWidth="1"/>
    <col min="1523" max="1524" width="13.140625" customWidth="1"/>
    <col min="1525" max="1527" width="14.140625" customWidth="1"/>
    <col min="1528" max="1529" width="13.140625" customWidth="1"/>
    <col min="1530" max="1532" width="14.140625" customWidth="1"/>
    <col min="1533" max="1533" width="15" bestFit="1" customWidth="1"/>
    <col min="1534" max="1534" width="13.140625" customWidth="1"/>
    <col min="1535" max="1537" width="14.140625" customWidth="1"/>
    <col min="1538" max="1538" width="14.140625" bestFit="1" customWidth="1"/>
    <col min="1539" max="1539" width="13.140625" customWidth="1"/>
    <col min="1540" max="1540" width="11.85546875" customWidth="1"/>
    <col min="1541" max="1542" width="14.140625" customWidth="1"/>
    <col min="1543" max="1543" width="14.140625" bestFit="1" customWidth="1"/>
    <col min="1544" max="1544" width="13.140625" customWidth="1"/>
    <col min="1545" max="1545" width="9.42578125" customWidth="1"/>
    <col min="1546" max="1547" width="14.140625" customWidth="1"/>
    <col min="1548" max="1548" width="15" bestFit="1" customWidth="1"/>
    <col min="1549" max="1549" width="13.140625" customWidth="1"/>
    <col min="1550" max="1552" width="13.42578125" customWidth="1"/>
    <col min="1553" max="1556" width="15" bestFit="1" customWidth="1"/>
    <col min="1557" max="1557" width="13.140625" customWidth="1"/>
    <col min="1558" max="1560" width="13.42578125" customWidth="1"/>
    <col min="1561" max="1565" width="13.140625" customWidth="1"/>
    <col min="1566" max="1568" width="13.42578125" customWidth="1"/>
    <col min="1569" max="1569" width="15" bestFit="1" customWidth="1"/>
    <col min="1570" max="1573" width="13.140625" customWidth="1"/>
    <col min="1574" max="1576" width="13.42578125" customWidth="1"/>
    <col min="1577" max="1578" width="15" bestFit="1" customWidth="1"/>
    <col min="1579" max="1580" width="13.85546875" bestFit="1" customWidth="1"/>
    <col min="1581" max="1581" width="13.140625" customWidth="1"/>
    <col min="1582" max="1584" width="13.42578125" customWidth="1"/>
    <col min="1585" max="1587" width="15" bestFit="1" customWidth="1"/>
    <col min="1588" max="1589" width="13.140625" customWidth="1"/>
    <col min="1590" max="1590" width="10.140625" customWidth="1"/>
    <col min="1591" max="1592" width="13.42578125" customWidth="1"/>
    <col min="1593" max="1597" width="13.140625" customWidth="1"/>
    <col min="1598" max="1600" width="13.42578125" customWidth="1"/>
    <col min="1601" max="1605" width="13.140625" customWidth="1"/>
    <col min="1606" max="1608" width="13.42578125" customWidth="1"/>
    <col min="1609" max="1613" width="13.140625" customWidth="1"/>
    <col min="1614" max="1616" width="13.42578125" customWidth="1"/>
    <col min="1617" max="1621" width="13.140625" customWidth="1"/>
    <col min="1622" max="1624" width="13.42578125" customWidth="1"/>
    <col min="1625" max="1625" width="15" bestFit="1" customWidth="1"/>
    <col min="1626" max="1626" width="13.85546875" bestFit="1" customWidth="1"/>
    <col min="1627" max="1628" width="15" bestFit="1" customWidth="1"/>
    <col min="1629" max="1629" width="13.140625" customWidth="1"/>
    <col min="1630" max="1630" width="11.28515625" customWidth="1"/>
    <col min="1631" max="1632" width="13.42578125" customWidth="1"/>
    <col min="1633" max="1633" width="14.140625" bestFit="1" customWidth="1"/>
    <col min="1634" max="1636" width="15" bestFit="1" customWidth="1"/>
    <col min="1637" max="1637" width="13.140625" customWidth="1"/>
    <col min="1638" max="1638" width="10.140625" customWidth="1"/>
    <col min="1639" max="1640" width="13.42578125" customWidth="1"/>
    <col min="1641" max="1641" width="14.140625" bestFit="1" customWidth="1"/>
    <col min="1642" max="1642" width="13" bestFit="1" customWidth="1"/>
    <col min="1643" max="1644" width="14.140625" bestFit="1" customWidth="1"/>
    <col min="1645" max="1645" width="13.140625" customWidth="1"/>
    <col min="1646" max="1648" width="13.42578125" customWidth="1"/>
    <col min="1649" max="1653" width="13.140625" customWidth="1"/>
    <col min="1654" max="1656" width="13.42578125" customWidth="1"/>
    <col min="1657" max="1657" width="13.140625" customWidth="1"/>
    <col min="1658" max="1658" width="13.85546875" bestFit="1" customWidth="1"/>
    <col min="1659" max="1660" width="15" bestFit="1" customWidth="1"/>
    <col min="1661" max="1661" width="13.140625" customWidth="1"/>
    <col min="1662" max="1664" width="13.42578125" customWidth="1"/>
    <col min="1665" max="1668" width="15" bestFit="1" customWidth="1"/>
    <col min="1669" max="1669" width="13.140625" customWidth="1"/>
    <col min="1670" max="1670" width="12.42578125" customWidth="1"/>
    <col min="1671" max="1672" width="13.42578125" customWidth="1"/>
    <col min="1673" max="1673" width="15" bestFit="1" customWidth="1"/>
    <col min="1674" max="1676" width="14.140625" bestFit="1" customWidth="1"/>
    <col min="1677" max="1677" width="13.140625" customWidth="1"/>
    <col min="1678" max="1678" width="10.140625" customWidth="1"/>
    <col min="1679" max="1680" width="13.42578125" customWidth="1"/>
    <col min="1681" max="1681" width="14.140625" bestFit="1" customWidth="1"/>
    <col min="1682" max="1684" width="15" bestFit="1" customWidth="1"/>
    <col min="1685" max="1685" width="13.140625" customWidth="1"/>
    <col min="1686" max="1686" width="6.7109375" customWidth="1"/>
    <col min="1687" max="1688" width="13.42578125" customWidth="1"/>
    <col min="1689" max="1689" width="14.140625" bestFit="1" customWidth="1"/>
    <col min="1690" max="1692" width="15" bestFit="1" customWidth="1"/>
    <col min="1693" max="1708" width="13.140625" customWidth="1"/>
    <col min="1709" max="1709" width="13.42578125" customWidth="1"/>
    <col min="1710" max="1710" width="12.85546875" customWidth="1"/>
    <col min="1711" max="1711" width="12" customWidth="1"/>
    <col min="1712" max="1712" width="12.28515625" customWidth="1"/>
    <col min="1713" max="1714" width="12.85546875" customWidth="1"/>
    <col min="1715" max="1720" width="13.140625" customWidth="1"/>
    <col min="1721" max="1723" width="14.140625" customWidth="1"/>
    <col min="1724" max="1725" width="13.140625" customWidth="1"/>
    <col min="1726" max="1728" width="14.140625" customWidth="1"/>
    <col min="1729" max="1729" width="12.85546875" customWidth="1"/>
    <col min="1730" max="1730" width="13.140625" customWidth="1"/>
    <col min="1731" max="1733" width="14.140625" customWidth="1"/>
    <col min="1734" max="1735" width="13.140625" customWidth="1"/>
    <col min="1736" max="1738" width="14.140625" customWidth="1"/>
    <col min="1739" max="1739" width="15" bestFit="1" customWidth="1"/>
    <col min="1740" max="1740" width="13.140625" customWidth="1"/>
    <col min="1741" max="1743" width="14.140625" customWidth="1"/>
    <col min="1744" max="1744" width="15" bestFit="1" customWidth="1"/>
    <col min="1745" max="1745" width="13.140625" customWidth="1"/>
    <col min="1746" max="1746" width="10.5703125" customWidth="1"/>
    <col min="1747" max="1748" width="14.140625" customWidth="1"/>
    <col min="1749" max="1750" width="13.140625" customWidth="1"/>
    <col min="1751" max="1753" width="14.140625" customWidth="1"/>
    <col min="1754" max="1754" width="15" bestFit="1" customWidth="1"/>
    <col min="1755" max="1755" width="13.140625" customWidth="1"/>
    <col min="1756" max="1758" width="14.140625" customWidth="1"/>
    <col min="1759" max="1759" width="15" bestFit="1" customWidth="1"/>
    <col min="1760" max="1760" width="13.140625" customWidth="1"/>
    <col min="1761" max="1761" width="11.85546875" customWidth="1"/>
    <col min="1762" max="1763" width="14.140625" customWidth="1"/>
    <col min="1764" max="1764" width="15" bestFit="1" customWidth="1"/>
    <col min="1765" max="1765" width="13.140625" customWidth="1"/>
    <col min="1766" max="1766" width="9.42578125" customWidth="1"/>
    <col min="1767" max="1768" width="14.140625" customWidth="1"/>
    <col min="1769" max="1769" width="14.140625" bestFit="1" customWidth="1"/>
    <col min="1770" max="1770" width="13.140625" customWidth="1"/>
    <col min="1771" max="1771" width="7.140625" customWidth="1"/>
    <col min="1772" max="1773" width="14.140625" customWidth="1"/>
    <col min="1774" max="1774" width="14.140625" bestFit="1" customWidth="1"/>
    <col min="1775" max="1775" width="13.140625" customWidth="1"/>
    <col min="1776" max="1778" width="14.140625" customWidth="1"/>
    <col min="1779" max="1780" width="13.140625" customWidth="1"/>
    <col min="1781" max="1783" width="14.140625" customWidth="1"/>
    <col min="1784" max="1785" width="13.140625" customWidth="1"/>
    <col min="1786" max="1788" width="14.140625" customWidth="1"/>
    <col min="1789" max="1789" width="15" bestFit="1" customWidth="1"/>
    <col min="1790" max="1790" width="13.140625" customWidth="1"/>
    <col min="1791" max="1793" width="14.140625" customWidth="1"/>
    <col min="1794" max="1794" width="14.140625" bestFit="1" customWidth="1"/>
    <col min="1795" max="1795" width="13.140625" customWidth="1"/>
    <col min="1796" max="1796" width="11.85546875" customWidth="1"/>
    <col min="1797" max="1798" width="14.140625" customWidth="1"/>
    <col min="1799" max="1799" width="14.140625" bestFit="1" customWidth="1"/>
    <col min="1800" max="1800" width="13.140625" customWidth="1"/>
    <col min="1801" max="1801" width="9.42578125" customWidth="1"/>
    <col min="1802" max="1803" width="14.140625" customWidth="1"/>
    <col min="1804" max="1804" width="15" bestFit="1" customWidth="1"/>
    <col min="1805" max="1805" width="13.140625" customWidth="1"/>
    <col min="1806" max="1808" width="13.42578125" customWidth="1"/>
    <col min="1809" max="1812" width="15" bestFit="1" customWidth="1"/>
    <col min="1813" max="1813" width="13.140625" customWidth="1"/>
    <col min="1814" max="1816" width="13.42578125" customWidth="1"/>
    <col min="1817" max="1821" width="13.140625" customWidth="1"/>
    <col min="1822" max="1824" width="13.42578125" customWidth="1"/>
    <col min="1825" max="1825" width="15" bestFit="1" customWidth="1"/>
    <col min="1826" max="1829" width="13.140625" customWidth="1"/>
    <col min="1830" max="1832" width="13.42578125" customWidth="1"/>
    <col min="1833" max="1834" width="15" bestFit="1" customWidth="1"/>
    <col min="1835" max="1836" width="13.85546875" bestFit="1" customWidth="1"/>
    <col min="1837" max="1837" width="13.140625" customWidth="1"/>
    <col min="1838" max="1840" width="13.42578125" customWidth="1"/>
    <col min="1841" max="1843" width="15" bestFit="1" customWidth="1"/>
    <col min="1844" max="1845" width="13.140625" customWidth="1"/>
    <col min="1846" max="1846" width="10.140625" customWidth="1"/>
    <col min="1847" max="1848" width="13.42578125" customWidth="1"/>
    <col min="1849" max="1853" width="13.140625" customWidth="1"/>
    <col min="1854" max="1856" width="13.42578125" customWidth="1"/>
    <col min="1857" max="1861" width="13.140625" customWidth="1"/>
    <col min="1862" max="1864" width="13.42578125" customWidth="1"/>
    <col min="1865" max="1869" width="13.140625" customWidth="1"/>
    <col min="1870" max="1872" width="13.42578125" customWidth="1"/>
    <col min="1873" max="1877" width="13.140625" customWidth="1"/>
    <col min="1878" max="1880" width="13.42578125" customWidth="1"/>
    <col min="1881" max="1881" width="15" bestFit="1" customWidth="1"/>
    <col min="1882" max="1882" width="13.85546875" bestFit="1" customWidth="1"/>
    <col min="1883" max="1884" width="15" bestFit="1" customWidth="1"/>
    <col min="1885" max="1885" width="13.140625" customWidth="1"/>
    <col min="1886" max="1886" width="11.28515625" customWidth="1"/>
    <col min="1887" max="1888" width="13.42578125" customWidth="1"/>
    <col min="1889" max="1889" width="14.140625" bestFit="1" customWidth="1"/>
    <col min="1890" max="1892" width="15" bestFit="1" customWidth="1"/>
    <col min="1893" max="1893" width="13.140625" customWidth="1"/>
    <col min="1894" max="1894" width="10.140625" customWidth="1"/>
    <col min="1895" max="1896" width="13.42578125" customWidth="1"/>
    <col min="1897" max="1897" width="14.140625" bestFit="1" customWidth="1"/>
    <col min="1898" max="1898" width="13" bestFit="1" customWidth="1"/>
    <col min="1899" max="1900" width="14.140625" bestFit="1" customWidth="1"/>
    <col min="1901" max="1901" width="13.140625" customWidth="1"/>
    <col min="1902" max="1904" width="13.42578125" customWidth="1"/>
    <col min="1905" max="1909" width="13.140625" customWidth="1"/>
    <col min="1910" max="1912" width="13.42578125" customWidth="1"/>
    <col min="1913" max="1913" width="13.140625" customWidth="1"/>
    <col min="1914" max="1914" width="13.85546875" bestFit="1" customWidth="1"/>
    <col min="1915" max="1916" width="15" bestFit="1" customWidth="1"/>
    <col min="1917" max="1917" width="13.140625" customWidth="1"/>
    <col min="1918" max="1920" width="13.42578125" customWidth="1"/>
    <col min="1921" max="1924" width="15" bestFit="1" customWidth="1"/>
    <col min="1925" max="1925" width="13.140625" customWidth="1"/>
    <col min="1926" max="1926" width="12.42578125" customWidth="1"/>
    <col min="1927" max="1928" width="13.42578125" customWidth="1"/>
    <col min="1929" max="1929" width="15" bestFit="1" customWidth="1"/>
    <col min="1930" max="1932" width="14.140625" bestFit="1" customWidth="1"/>
    <col min="1933" max="1933" width="13.140625" customWidth="1"/>
    <col min="1934" max="1934" width="10.140625" customWidth="1"/>
    <col min="1935" max="1936" width="13.42578125" customWidth="1"/>
    <col min="1937" max="1937" width="14.140625" bestFit="1" customWidth="1"/>
    <col min="1938" max="1940" width="15" bestFit="1" customWidth="1"/>
    <col min="1941" max="1941" width="13.140625" customWidth="1"/>
    <col min="1942" max="1942" width="6.7109375" customWidth="1"/>
    <col min="1943" max="1944" width="13.42578125" customWidth="1"/>
    <col min="1945" max="1945" width="14.140625" bestFit="1" customWidth="1"/>
    <col min="1946" max="1948" width="15" bestFit="1" customWidth="1"/>
    <col min="1949" max="1964" width="13.140625" customWidth="1"/>
    <col min="1965" max="1965" width="13.42578125" customWidth="1"/>
    <col min="1966" max="1966" width="12.85546875" customWidth="1"/>
    <col min="1967" max="1967" width="12" customWidth="1"/>
    <col min="1968" max="1968" width="12.28515625" customWidth="1"/>
    <col min="1969" max="1970" width="12.85546875" customWidth="1"/>
    <col min="1971" max="1976" width="13.140625" customWidth="1"/>
    <col min="1977" max="1979" width="14.140625" customWidth="1"/>
    <col min="1980" max="1981" width="13.140625" customWidth="1"/>
    <col min="1982" max="1984" width="14.140625" customWidth="1"/>
    <col min="1985" max="1985" width="12.85546875" customWidth="1"/>
    <col min="1986" max="1986" width="13.140625" customWidth="1"/>
    <col min="1987" max="1989" width="14.140625" customWidth="1"/>
    <col min="1990" max="1991" width="13.140625" customWidth="1"/>
    <col min="1992" max="1994" width="14.140625" customWidth="1"/>
    <col min="1995" max="1995" width="15" bestFit="1" customWidth="1"/>
    <col min="1996" max="1996" width="13.140625" customWidth="1"/>
    <col min="1997" max="1999" width="14.140625" customWidth="1"/>
    <col min="2000" max="2000" width="15" bestFit="1" customWidth="1"/>
    <col min="2001" max="2001" width="13.140625" customWidth="1"/>
    <col min="2002" max="2002" width="10.5703125" customWidth="1"/>
    <col min="2003" max="2004" width="14.140625" customWidth="1"/>
    <col min="2005" max="2006" width="13.140625" customWidth="1"/>
    <col min="2007" max="2009" width="14.140625" customWidth="1"/>
    <col min="2010" max="2010" width="15" bestFit="1" customWidth="1"/>
    <col min="2011" max="2011" width="13.140625" customWidth="1"/>
    <col min="2012" max="2014" width="14.140625" customWidth="1"/>
    <col min="2015" max="2015" width="15" bestFit="1" customWidth="1"/>
    <col min="2016" max="2016" width="13.140625" customWidth="1"/>
    <col min="2017" max="2017" width="11.85546875" customWidth="1"/>
    <col min="2018" max="2019" width="14.140625" customWidth="1"/>
    <col min="2020" max="2020" width="15" bestFit="1" customWidth="1"/>
    <col min="2021" max="2021" width="13.140625" customWidth="1"/>
    <col min="2022" max="2022" width="9.42578125" customWidth="1"/>
    <col min="2023" max="2024" width="14.140625" customWidth="1"/>
    <col min="2025" max="2025" width="14.140625" bestFit="1" customWidth="1"/>
    <col min="2026" max="2026" width="13.140625" customWidth="1"/>
    <col min="2027" max="2027" width="7.140625" customWidth="1"/>
    <col min="2028" max="2029" width="14.140625" customWidth="1"/>
    <col min="2030" max="2030" width="14.140625" bestFit="1" customWidth="1"/>
    <col min="2031" max="2031" width="13.140625" customWidth="1"/>
    <col min="2032" max="2034" width="14.140625" customWidth="1"/>
    <col min="2035" max="2036" width="13.140625" customWidth="1"/>
    <col min="2037" max="2039" width="14.140625" customWidth="1"/>
    <col min="2040" max="2041" width="13.140625" customWidth="1"/>
    <col min="2042" max="2044" width="14.140625" customWidth="1"/>
    <col min="2045" max="2045" width="15" bestFit="1" customWidth="1"/>
    <col min="2046" max="2046" width="13.140625" customWidth="1"/>
    <col min="2047" max="2049" width="14.140625" customWidth="1"/>
    <col min="2050" max="2050" width="14.140625" bestFit="1" customWidth="1"/>
    <col min="2051" max="2051" width="13.140625" customWidth="1"/>
    <col min="2052" max="2052" width="11.85546875" customWidth="1"/>
    <col min="2053" max="2054" width="14.140625" customWidth="1"/>
    <col min="2055" max="2055" width="14.140625" bestFit="1" customWidth="1"/>
    <col min="2056" max="2056" width="13.140625" customWidth="1"/>
    <col min="2057" max="2057" width="9.42578125" customWidth="1"/>
    <col min="2058" max="2059" width="14.140625" customWidth="1"/>
    <col min="2060" max="2060" width="15" bestFit="1" customWidth="1"/>
    <col min="2061" max="2061" width="13.140625" customWidth="1"/>
    <col min="2062" max="2064" width="13.42578125" customWidth="1"/>
    <col min="2065" max="2068" width="15" bestFit="1" customWidth="1"/>
    <col min="2069" max="2069" width="13.140625" customWidth="1"/>
    <col min="2070" max="2072" width="13.42578125" customWidth="1"/>
    <col min="2073" max="2077" width="13.140625" customWidth="1"/>
    <col min="2078" max="2080" width="13.42578125" customWidth="1"/>
    <col min="2081" max="2081" width="15" bestFit="1" customWidth="1"/>
    <col min="2082" max="2085" width="13.140625" customWidth="1"/>
    <col min="2086" max="2088" width="13.42578125" customWidth="1"/>
    <col min="2089" max="2090" width="15" bestFit="1" customWidth="1"/>
    <col min="2091" max="2092" width="13.85546875" bestFit="1" customWidth="1"/>
    <col min="2093" max="2093" width="13.140625" customWidth="1"/>
    <col min="2094" max="2096" width="13.42578125" customWidth="1"/>
    <col min="2097" max="2099" width="15" bestFit="1" customWidth="1"/>
    <col min="2100" max="2101" width="13.140625" customWidth="1"/>
    <col min="2102" max="2102" width="10.140625" customWidth="1"/>
    <col min="2103" max="2104" width="13.42578125" customWidth="1"/>
    <col min="2105" max="2109" width="13.140625" customWidth="1"/>
    <col min="2110" max="2112" width="13.42578125" customWidth="1"/>
    <col min="2113" max="2117" width="13.140625" customWidth="1"/>
    <col min="2118" max="2120" width="13.42578125" customWidth="1"/>
    <col min="2121" max="2125" width="13.140625" customWidth="1"/>
    <col min="2126" max="2128" width="13.42578125" customWidth="1"/>
    <col min="2129" max="2133" width="13.140625" customWidth="1"/>
    <col min="2134" max="2136" width="13.42578125" customWidth="1"/>
    <col min="2137" max="2137" width="15" bestFit="1" customWidth="1"/>
    <col min="2138" max="2138" width="13.85546875" bestFit="1" customWidth="1"/>
    <col min="2139" max="2140" width="15" bestFit="1" customWidth="1"/>
    <col min="2141" max="2141" width="13.140625" customWidth="1"/>
    <col min="2142" max="2142" width="11.28515625" customWidth="1"/>
    <col min="2143" max="2144" width="13.42578125" customWidth="1"/>
    <col min="2145" max="2145" width="14.140625" bestFit="1" customWidth="1"/>
    <col min="2146" max="2148" width="15" bestFit="1" customWidth="1"/>
    <col min="2149" max="2149" width="13.140625" customWidth="1"/>
    <col min="2150" max="2150" width="10.140625" customWidth="1"/>
    <col min="2151" max="2152" width="13.42578125" customWidth="1"/>
    <col min="2153" max="2153" width="14.140625" bestFit="1" customWidth="1"/>
    <col min="2154" max="2154" width="13" bestFit="1" customWidth="1"/>
    <col min="2155" max="2156" width="14.140625" bestFit="1" customWidth="1"/>
    <col min="2157" max="2157" width="13.140625" customWidth="1"/>
    <col min="2158" max="2160" width="13.42578125" customWidth="1"/>
    <col min="2161" max="2165" width="13.140625" customWidth="1"/>
    <col min="2166" max="2168" width="13.42578125" customWidth="1"/>
    <col min="2169" max="2169" width="13.140625" customWidth="1"/>
    <col min="2170" max="2170" width="13.85546875" bestFit="1" customWidth="1"/>
    <col min="2171" max="2172" width="15" bestFit="1" customWidth="1"/>
    <col min="2173" max="2173" width="13.140625" customWidth="1"/>
    <col min="2174" max="2176" width="13.42578125" customWidth="1"/>
    <col min="2177" max="2180" width="15" bestFit="1" customWidth="1"/>
    <col min="2181" max="2181" width="13.140625" customWidth="1"/>
    <col min="2182" max="2182" width="12.42578125" customWidth="1"/>
    <col min="2183" max="2184" width="13.42578125" customWidth="1"/>
    <col min="2185" max="2185" width="15" bestFit="1" customWidth="1"/>
    <col min="2186" max="2188" width="14.140625" bestFit="1" customWidth="1"/>
    <col min="2189" max="2189" width="13.140625" customWidth="1"/>
    <col min="2190" max="2190" width="10.140625" customWidth="1"/>
    <col min="2191" max="2192" width="13.42578125" customWidth="1"/>
    <col min="2193" max="2193" width="14.140625" bestFit="1" customWidth="1"/>
    <col min="2194" max="2196" width="15" bestFit="1" customWidth="1"/>
    <col min="2197" max="2197" width="13.140625" customWidth="1"/>
    <col min="2198" max="2198" width="6.7109375" customWidth="1"/>
    <col min="2199" max="2200" width="13.42578125" customWidth="1"/>
    <col min="2201" max="2201" width="14.140625" bestFit="1" customWidth="1"/>
    <col min="2202" max="2204" width="15" bestFit="1" customWidth="1"/>
    <col min="2205" max="2220" width="13.140625" customWidth="1"/>
    <col min="2221" max="2221" width="13.42578125" customWidth="1"/>
    <col min="2222" max="2222" width="12.85546875" customWidth="1"/>
    <col min="2223" max="2223" width="12" customWidth="1"/>
    <col min="2224" max="2224" width="12.28515625" customWidth="1"/>
    <col min="2225" max="2226" width="12.85546875" customWidth="1"/>
    <col min="2227" max="2232" width="13.140625" customWidth="1"/>
    <col min="2233" max="2235" width="14.140625" customWidth="1"/>
    <col min="2236" max="2237" width="13.140625" customWidth="1"/>
    <col min="2238" max="2240" width="14.140625" customWidth="1"/>
    <col min="2241" max="2241" width="12.85546875" customWidth="1"/>
    <col min="2242" max="2242" width="13.140625" customWidth="1"/>
    <col min="2243" max="2245" width="14.140625" customWidth="1"/>
    <col min="2246" max="2247" width="13.140625" customWidth="1"/>
    <col min="2248" max="2250" width="14.140625" customWidth="1"/>
    <col min="2251" max="2251" width="15" bestFit="1" customWidth="1"/>
    <col min="2252" max="2252" width="13.140625" customWidth="1"/>
    <col min="2253" max="2255" width="14.140625" customWidth="1"/>
    <col min="2256" max="2256" width="15" bestFit="1" customWidth="1"/>
    <col min="2257" max="2257" width="13.140625" customWidth="1"/>
    <col min="2258" max="2258" width="10.5703125" customWidth="1"/>
    <col min="2259" max="2260" width="14.140625" customWidth="1"/>
    <col min="2261" max="2262" width="13.140625" customWidth="1"/>
    <col min="2263" max="2265" width="14.140625" customWidth="1"/>
    <col min="2266" max="2266" width="15" bestFit="1" customWidth="1"/>
    <col min="2267" max="2267" width="13.140625" customWidth="1"/>
    <col min="2268" max="2270" width="14.140625" customWidth="1"/>
    <col min="2271" max="2271" width="15" bestFit="1" customWidth="1"/>
    <col min="2272" max="2272" width="13.140625" customWidth="1"/>
    <col min="2273" max="2273" width="11.85546875" customWidth="1"/>
    <col min="2274" max="2275" width="14.140625" customWidth="1"/>
    <col min="2276" max="2276" width="15" bestFit="1" customWidth="1"/>
    <col min="2277" max="2277" width="13.140625" customWidth="1"/>
    <col min="2278" max="2278" width="9.42578125" customWidth="1"/>
    <col min="2279" max="2280" width="14.140625" customWidth="1"/>
    <col min="2281" max="2281" width="14.140625" bestFit="1" customWidth="1"/>
    <col min="2282" max="2282" width="13.140625" customWidth="1"/>
    <col min="2283" max="2283" width="7.140625" customWidth="1"/>
    <col min="2284" max="2285" width="14.140625" customWidth="1"/>
    <col min="2286" max="2286" width="14.140625" bestFit="1" customWidth="1"/>
    <col min="2287" max="2287" width="13.140625" customWidth="1"/>
    <col min="2288" max="2290" width="14.140625" customWidth="1"/>
    <col min="2291" max="2292" width="13.140625" customWidth="1"/>
    <col min="2293" max="2295" width="14.140625" customWidth="1"/>
    <col min="2296" max="2297" width="13.140625" customWidth="1"/>
    <col min="2298" max="2300" width="14.140625" customWidth="1"/>
    <col min="2301" max="2301" width="15" bestFit="1" customWidth="1"/>
    <col min="2302" max="2302" width="13.140625" customWidth="1"/>
    <col min="2303" max="2305" width="14.140625" customWidth="1"/>
    <col min="2306" max="2306" width="14.140625" bestFit="1" customWidth="1"/>
    <col min="2307" max="2307" width="13.140625" customWidth="1"/>
    <col min="2308" max="2308" width="11.85546875" customWidth="1"/>
    <col min="2309" max="2310" width="14.140625" customWidth="1"/>
    <col min="2311" max="2311" width="14.140625" bestFit="1" customWidth="1"/>
    <col min="2312" max="2312" width="13.140625" customWidth="1"/>
    <col min="2313" max="2313" width="9.42578125" customWidth="1"/>
    <col min="2314" max="2315" width="14.140625" customWidth="1"/>
    <col min="2316" max="2316" width="15" bestFit="1" customWidth="1"/>
    <col min="2317" max="2317" width="13.140625" customWidth="1"/>
    <col min="2318" max="2320" width="13.42578125" customWidth="1"/>
    <col min="2321" max="2324" width="15" bestFit="1" customWidth="1"/>
    <col min="2325" max="2325" width="13.140625" customWidth="1"/>
    <col min="2326" max="2328" width="13.42578125" customWidth="1"/>
    <col min="2329" max="2333" width="13.140625" customWidth="1"/>
    <col min="2334" max="2336" width="13.42578125" customWidth="1"/>
    <col min="2337" max="2337" width="15" bestFit="1" customWidth="1"/>
    <col min="2338" max="2341" width="13.140625" customWidth="1"/>
    <col min="2342" max="2344" width="13.42578125" customWidth="1"/>
    <col min="2345" max="2346" width="15" bestFit="1" customWidth="1"/>
    <col min="2347" max="2348" width="13.85546875" bestFit="1" customWidth="1"/>
    <col min="2349" max="2349" width="13.140625" customWidth="1"/>
    <col min="2350" max="2352" width="13.42578125" customWidth="1"/>
    <col min="2353" max="2355" width="15" bestFit="1" customWidth="1"/>
    <col min="2356" max="2357" width="13.140625" customWidth="1"/>
    <col min="2358" max="2358" width="10.140625" customWidth="1"/>
    <col min="2359" max="2360" width="13.42578125" customWidth="1"/>
    <col min="2361" max="2365" width="13.140625" customWidth="1"/>
    <col min="2366" max="2368" width="13.42578125" customWidth="1"/>
    <col min="2369" max="2373" width="13.140625" customWidth="1"/>
    <col min="2374" max="2376" width="13.42578125" customWidth="1"/>
    <col min="2377" max="2381" width="13.140625" customWidth="1"/>
    <col min="2382" max="2384" width="13.42578125" customWidth="1"/>
    <col min="2385" max="2389" width="13.140625" customWidth="1"/>
    <col min="2390" max="2392" width="13.42578125" customWidth="1"/>
    <col min="2393" max="2393" width="15" bestFit="1" customWidth="1"/>
    <col min="2394" max="2394" width="13.85546875" bestFit="1" customWidth="1"/>
    <col min="2395" max="2396" width="15" bestFit="1" customWidth="1"/>
    <col min="2397" max="2397" width="13.140625" customWidth="1"/>
    <col min="2398" max="2398" width="11.28515625" customWidth="1"/>
    <col min="2399" max="2400" width="13.42578125" customWidth="1"/>
    <col min="2401" max="2401" width="14.140625" bestFit="1" customWidth="1"/>
    <col min="2402" max="2404" width="15" bestFit="1" customWidth="1"/>
    <col min="2405" max="2405" width="13.140625" customWidth="1"/>
    <col min="2406" max="2406" width="10.140625" customWidth="1"/>
    <col min="2407" max="2408" width="13.42578125" customWidth="1"/>
    <col min="2409" max="2409" width="14.140625" bestFit="1" customWidth="1"/>
    <col min="2410" max="2410" width="13" bestFit="1" customWidth="1"/>
    <col min="2411" max="2412" width="14.140625" bestFit="1" customWidth="1"/>
    <col min="2413" max="2413" width="13.140625" customWidth="1"/>
    <col min="2414" max="2416" width="13.42578125" customWidth="1"/>
    <col min="2417" max="2421" width="13.140625" customWidth="1"/>
    <col min="2422" max="2424" width="13.42578125" customWidth="1"/>
    <col min="2425" max="2425" width="13.140625" customWidth="1"/>
    <col min="2426" max="2426" width="13.85546875" bestFit="1" customWidth="1"/>
    <col min="2427" max="2428" width="15" bestFit="1" customWidth="1"/>
    <col min="2429" max="2429" width="13.140625" customWidth="1"/>
    <col min="2430" max="2432" width="13.42578125" customWidth="1"/>
    <col min="2433" max="2436" width="15" bestFit="1" customWidth="1"/>
    <col min="2437" max="2437" width="13.140625" customWidth="1"/>
    <col min="2438" max="2438" width="12.42578125" customWidth="1"/>
    <col min="2439" max="2440" width="13.42578125" customWidth="1"/>
    <col min="2441" max="2441" width="15" bestFit="1" customWidth="1"/>
    <col min="2442" max="2444" width="14.140625" bestFit="1" customWidth="1"/>
    <col min="2445" max="2445" width="13.140625" customWidth="1"/>
    <col min="2446" max="2446" width="10.140625" customWidth="1"/>
    <col min="2447" max="2448" width="13.42578125" customWidth="1"/>
    <col min="2449" max="2449" width="14.140625" bestFit="1" customWidth="1"/>
    <col min="2450" max="2452" width="15" bestFit="1" customWidth="1"/>
    <col min="2453" max="2453" width="13.140625" customWidth="1"/>
    <col min="2454" max="2454" width="6.7109375" customWidth="1"/>
    <col min="2455" max="2456" width="13.42578125" customWidth="1"/>
    <col min="2457" max="2457" width="14.140625" bestFit="1" customWidth="1"/>
    <col min="2458" max="2460" width="15" bestFit="1" customWidth="1"/>
    <col min="2461" max="2476" width="13.140625" customWidth="1"/>
    <col min="2477" max="2477" width="13.42578125" customWidth="1"/>
    <col min="2478" max="2478" width="12.85546875" customWidth="1"/>
    <col min="2479" max="2479" width="12" customWidth="1"/>
    <col min="2480" max="2480" width="12.28515625" customWidth="1"/>
    <col min="2481" max="2482" width="12.85546875" customWidth="1"/>
    <col min="2483" max="2488" width="13.140625" customWidth="1"/>
    <col min="2489" max="2491" width="14.140625" customWidth="1"/>
    <col min="2492" max="2493" width="13.140625" customWidth="1"/>
    <col min="2494" max="2496" width="14.140625" customWidth="1"/>
    <col min="2497" max="2497" width="12.85546875" customWidth="1"/>
    <col min="2498" max="2498" width="13.140625" customWidth="1"/>
    <col min="2499" max="2501" width="14.140625" customWidth="1"/>
    <col min="2502" max="2503" width="13.140625" customWidth="1"/>
    <col min="2504" max="2506" width="14.140625" customWidth="1"/>
    <col min="2507" max="2507" width="15" bestFit="1" customWidth="1"/>
    <col min="2508" max="2508" width="13.140625" customWidth="1"/>
    <col min="2509" max="2511" width="14.140625" customWidth="1"/>
    <col min="2512" max="2512" width="15" bestFit="1" customWidth="1"/>
    <col min="2513" max="2513" width="13.140625" customWidth="1"/>
    <col min="2514" max="2514" width="10.5703125" customWidth="1"/>
    <col min="2515" max="2516" width="14.140625" customWidth="1"/>
    <col min="2517" max="2518" width="13.140625" customWidth="1"/>
    <col min="2519" max="2521" width="14.140625" customWidth="1"/>
    <col min="2522" max="2522" width="15" bestFit="1" customWidth="1"/>
    <col min="2523" max="2523" width="13.140625" customWidth="1"/>
    <col min="2524" max="2526" width="14.140625" customWidth="1"/>
    <col min="2527" max="2527" width="15" bestFit="1" customWidth="1"/>
    <col min="2528" max="2528" width="13.140625" customWidth="1"/>
    <col min="2529" max="2529" width="11.85546875" customWidth="1"/>
    <col min="2530" max="2531" width="14.140625" customWidth="1"/>
    <col min="2532" max="2532" width="15" bestFit="1" customWidth="1"/>
    <col min="2533" max="2533" width="13.140625" customWidth="1"/>
    <col min="2534" max="2534" width="9.42578125" customWidth="1"/>
    <col min="2535" max="2536" width="14.140625" customWidth="1"/>
    <col min="2537" max="2537" width="14.140625" bestFit="1" customWidth="1"/>
    <col min="2538" max="2538" width="13.140625" customWidth="1"/>
    <col min="2539" max="2539" width="7.140625" customWidth="1"/>
    <col min="2540" max="2541" width="14.140625" customWidth="1"/>
    <col min="2542" max="2542" width="14.140625" bestFit="1" customWidth="1"/>
    <col min="2543" max="2543" width="13.140625" customWidth="1"/>
    <col min="2544" max="2546" width="14.140625" customWidth="1"/>
    <col min="2547" max="2548" width="13.140625" customWidth="1"/>
    <col min="2549" max="2551" width="14.140625" customWidth="1"/>
    <col min="2552" max="2553" width="13.140625" customWidth="1"/>
    <col min="2554" max="2556" width="14.140625" customWidth="1"/>
    <col min="2557" max="2557" width="15" bestFit="1" customWidth="1"/>
    <col min="2558" max="2558" width="13.140625" customWidth="1"/>
    <col min="2559" max="2561" width="14.140625" customWidth="1"/>
    <col min="2562" max="2562" width="14.140625" bestFit="1" customWidth="1"/>
    <col min="2563" max="2563" width="13.140625" customWidth="1"/>
    <col min="2564" max="2564" width="11.85546875" customWidth="1"/>
    <col min="2565" max="2566" width="14.140625" customWidth="1"/>
    <col min="2567" max="2567" width="14.140625" bestFit="1" customWidth="1"/>
    <col min="2568" max="2568" width="13.140625" customWidth="1"/>
    <col min="2569" max="2569" width="9.42578125" customWidth="1"/>
    <col min="2570" max="2571" width="14.140625" customWidth="1"/>
    <col min="2572" max="2572" width="15" bestFit="1" customWidth="1"/>
    <col min="2573" max="2573" width="13.140625" customWidth="1"/>
    <col min="2574" max="2576" width="13.42578125" customWidth="1"/>
    <col min="2577" max="2580" width="15" bestFit="1" customWidth="1"/>
    <col min="2581" max="2581" width="13.140625" customWidth="1"/>
    <col min="2582" max="2584" width="13.42578125" customWidth="1"/>
    <col min="2585" max="2589" width="13.140625" customWidth="1"/>
    <col min="2590" max="2592" width="13.42578125" customWidth="1"/>
    <col min="2593" max="2593" width="15" bestFit="1" customWidth="1"/>
    <col min="2594" max="2597" width="13.140625" customWidth="1"/>
    <col min="2598" max="2600" width="13.42578125" customWidth="1"/>
    <col min="2601" max="2602" width="15" bestFit="1" customWidth="1"/>
    <col min="2603" max="2604" width="13.85546875" bestFit="1" customWidth="1"/>
    <col min="2605" max="2605" width="13.140625" customWidth="1"/>
    <col min="2606" max="2608" width="13.42578125" customWidth="1"/>
    <col min="2609" max="2611" width="15" bestFit="1" customWidth="1"/>
    <col min="2612" max="2613" width="13.140625" customWidth="1"/>
    <col min="2614" max="2614" width="10.140625" customWidth="1"/>
    <col min="2615" max="2616" width="13.42578125" customWidth="1"/>
    <col min="2617" max="2621" width="13.140625" customWidth="1"/>
    <col min="2622" max="2624" width="13.42578125" customWidth="1"/>
    <col min="2625" max="2629" width="13.140625" customWidth="1"/>
    <col min="2630" max="2632" width="13.42578125" customWidth="1"/>
    <col min="2633" max="2637" width="13.140625" customWidth="1"/>
    <col min="2638" max="2640" width="13.42578125" customWidth="1"/>
    <col min="2641" max="2645" width="13.140625" customWidth="1"/>
    <col min="2646" max="2648" width="13.42578125" customWidth="1"/>
    <col min="2649" max="2649" width="15" bestFit="1" customWidth="1"/>
    <col min="2650" max="2650" width="13.85546875" bestFit="1" customWidth="1"/>
    <col min="2651" max="2652" width="15" bestFit="1" customWidth="1"/>
    <col min="2653" max="2653" width="13.140625" customWidth="1"/>
    <col min="2654" max="2654" width="11.28515625" customWidth="1"/>
    <col min="2655" max="2656" width="13.42578125" customWidth="1"/>
    <col min="2657" max="2657" width="14.140625" bestFit="1" customWidth="1"/>
    <col min="2658" max="2660" width="15" bestFit="1" customWidth="1"/>
    <col min="2661" max="2661" width="13.140625" customWidth="1"/>
    <col min="2662" max="2662" width="10.140625" customWidth="1"/>
    <col min="2663" max="2664" width="13.42578125" customWidth="1"/>
    <col min="2665" max="2665" width="14.140625" bestFit="1" customWidth="1"/>
    <col min="2666" max="2666" width="13" bestFit="1" customWidth="1"/>
    <col min="2667" max="2668" width="14.140625" bestFit="1" customWidth="1"/>
    <col min="2669" max="2669" width="13.140625" customWidth="1"/>
    <col min="2670" max="2672" width="13.42578125" customWidth="1"/>
    <col min="2673" max="2677" width="13.140625" customWidth="1"/>
    <col min="2678" max="2680" width="13.42578125" customWidth="1"/>
    <col min="2681" max="2681" width="13.140625" customWidth="1"/>
    <col min="2682" max="2682" width="13.85546875" bestFit="1" customWidth="1"/>
    <col min="2683" max="2684" width="15" bestFit="1" customWidth="1"/>
    <col min="2685" max="2685" width="13.140625" customWidth="1"/>
    <col min="2686" max="2688" width="13.42578125" customWidth="1"/>
    <col min="2689" max="2692" width="15" bestFit="1" customWidth="1"/>
    <col min="2693" max="2693" width="13.140625" customWidth="1"/>
    <col min="2694" max="2694" width="12.42578125" customWidth="1"/>
    <col min="2695" max="2696" width="13.42578125" customWidth="1"/>
    <col min="2697" max="2697" width="15" bestFit="1" customWidth="1"/>
    <col min="2698" max="2700" width="14.140625" bestFit="1" customWidth="1"/>
    <col min="2701" max="2701" width="13.140625" customWidth="1"/>
    <col min="2702" max="2702" width="10.140625" customWidth="1"/>
    <col min="2703" max="2704" width="13.42578125" customWidth="1"/>
    <col min="2705" max="2705" width="14.140625" bestFit="1" customWidth="1"/>
    <col min="2706" max="2708" width="15" bestFit="1" customWidth="1"/>
    <col min="2709" max="2709" width="13.140625" customWidth="1"/>
    <col min="2710" max="2710" width="6.7109375" customWidth="1"/>
    <col min="2711" max="2712" width="13.42578125" customWidth="1"/>
    <col min="2713" max="2713" width="14.140625" bestFit="1" customWidth="1"/>
    <col min="2714" max="2716" width="15" bestFit="1" customWidth="1"/>
    <col min="2717" max="2732" width="13.140625" customWidth="1"/>
    <col min="2733" max="2733" width="13.42578125" customWidth="1"/>
    <col min="2734" max="2734" width="12.85546875" customWidth="1"/>
    <col min="2735" max="2735" width="12" customWidth="1"/>
    <col min="2736" max="2736" width="12.28515625" customWidth="1"/>
    <col min="2737" max="2738" width="12.85546875" customWidth="1"/>
    <col min="2739" max="2744" width="13.140625" customWidth="1"/>
    <col min="2745" max="2747" width="14.140625" customWidth="1"/>
    <col min="2748" max="2749" width="13.140625" customWidth="1"/>
    <col min="2750" max="2752" width="14.140625" customWidth="1"/>
    <col min="2753" max="2753" width="12.85546875" customWidth="1"/>
    <col min="2754" max="2754" width="13.140625" customWidth="1"/>
    <col min="2755" max="2757" width="14.140625" customWidth="1"/>
    <col min="2758" max="2759" width="13.140625" customWidth="1"/>
    <col min="2760" max="2762" width="14.140625" customWidth="1"/>
    <col min="2763" max="2763" width="15" bestFit="1" customWidth="1"/>
    <col min="2764" max="2764" width="13.140625" customWidth="1"/>
    <col min="2765" max="2767" width="14.140625" customWidth="1"/>
    <col min="2768" max="2768" width="15" bestFit="1" customWidth="1"/>
    <col min="2769" max="2769" width="13.140625" customWidth="1"/>
    <col min="2770" max="2770" width="10.5703125" customWidth="1"/>
    <col min="2771" max="2772" width="14.140625" customWidth="1"/>
    <col min="2773" max="2774" width="13.140625" customWidth="1"/>
    <col min="2775" max="2777" width="14.140625" customWidth="1"/>
    <col min="2778" max="2778" width="15" bestFit="1" customWidth="1"/>
    <col min="2779" max="2779" width="13.140625" customWidth="1"/>
    <col min="2780" max="2782" width="14.140625" customWidth="1"/>
    <col min="2783" max="2783" width="15" bestFit="1" customWidth="1"/>
    <col min="2784" max="2784" width="13.140625" customWidth="1"/>
    <col min="2785" max="2785" width="11.85546875" customWidth="1"/>
    <col min="2786" max="2787" width="14.140625" customWidth="1"/>
    <col min="2788" max="2788" width="15" bestFit="1" customWidth="1"/>
    <col min="2789" max="2789" width="13.140625" customWidth="1"/>
    <col min="2790" max="2790" width="9.42578125" customWidth="1"/>
    <col min="2791" max="2792" width="14.140625" customWidth="1"/>
    <col min="2793" max="2793" width="14.140625" bestFit="1" customWidth="1"/>
    <col min="2794" max="2794" width="13.140625" customWidth="1"/>
    <col min="2795" max="2795" width="7.140625" customWidth="1"/>
    <col min="2796" max="2797" width="14.140625" customWidth="1"/>
    <col min="2798" max="2798" width="14.140625" bestFit="1" customWidth="1"/>
    <col min="2799" max="2799" width="13.140625" customWidth="1"/>
    <col min="2800" max="2802" width="14.140625" customWidth="1"/>
    <col min="2803" max="2804" width="13.140625" customWidth="1"/>
    <col min="2805" max="2807" width="14.140625" customWidth="1"/>
    <col min="2808" max="2809" width="13.140625" customWidth="1"/>
    <col min="2810" max="2812" width="14.140625" customWidth="1"/>
    <col min="2813" max="2813" width="15" bestFit="1" customWidth="1"/>
    <col min="2814" max="2814" width="13.140625" customWidth="1"/>
    <col min="2815" max="2817" width="14.140625" customWidth="1"/>
    <col min="2818" max="2818" width="14.140625" bestFit="1" customWidth="1"/>
    <col min="2819" max="2819" width="13.140625" customWidth="1"/>
    <col min="2820" max="2820" width="11.85546875" customWidth="1"/>
    <col min="2821" max="2822" width="14.140625" customWidth="1"/>
    <col min="2823" max="2823" width="14.140625" bestFit="1" customWidth="1"/>
    <col min="2824" max="2824" width="13.140625" customWidth="1"/>
    <col min="2825" max="2825" width="9.42578125" customWidth="1"/>
    <col min="2826" max="2827" width="14.140625" customWidth="1"/>
    <col min="2828" max="2828" width="15" bestFit="1" customWidth="1"/>
    <col min="2829" max="2829" width="13.140625" customWidth="1"/>
    <col min="2830" max="2832" width="13.42578125" customWidth="1"/>
    <col min="2833" max="2836" width="15" bestFit="1" customWidth="1"/>
    <col min="2837" max="2837" width="13.140625" customWidth="1"/>
    <col min="2838" max="2840" width="13.42578125" customWidth="1"/>
    <col min="2841" max="2845" width="13.140625" customWidth="1"/>
    <col min="2846" max="2848" width="13.42578125" customWidth="1"/>
    <col min="2849" max="2849" width="15" bestFit="1" customWidth="1"/>
    <col min="2850" max="2853" width="13.140625" customWidth="1"/>
    <col min="2854" max="2856" width="13.42578125" customWidth="1"/>
    <col min="2857" max="2858" width="15" bestFit="1" customWidth="1"/>
    <col min="2859" max="2860" width="13.85546875" bestFit="1" customWidth="1"/>
    <col min="2861" max="2861" width="13.140625" customWidth="1"/>
    <col min="2862" max="2864" width="13.42578125" customWidth="1"/>
    <col min="2865" max="2867" width="15" bestFit="1" customWidth="1"/>
    <col min="2868" max="2869" width="13.140625" customWidth="1"/>
    <col min="2870" max="2870" width="10.140625" customWidth="1"/>
    <col min="2871" max="2872" width="13.42578125" customWidth="1"/>
    <col min="2873" max="2877" width="13.140625" customWidth="1"/>
    <col min="2878" max="2880" width="13.42578125" customWidth="1"/>
    <col min="2881" max="2885" width="13.140625" customWidth="1"/>
    <col min="2886" max="2888" width="13.42578125" customWidth="1"/>
    <col min="2889" max="2893" width="13.140625" customWidth="1"/>
    <col min="2894" max="2896" width="13.42578125" customWidth="1"/>
    <col min="2897" max="2901" width="13.140625" customWidth="1"/>
    <col min="2902" max="2904" width="13.42578125" customWidth="1"/>
    <col min="2905" max="2905" width="15" bestFit="1" customWidth="1"/>
    <col min="2906" max="2906" width="13.85546875" bestFit="1" customWidth="1"/>
    <col min="2907" max="2908" width="15" bestFit="1" customWidth="1"/>
    <col min="2909" max="2909" width="13.140625" customWidth="1"/>
    <col min="2910" max="2910" width="11.28515625" customWidth="1"/>
    <col min="2911" max="2912" width="13.42578125" customWidth="1"/>
    <col min="2913" max="2913" width="14.140625" bestFit="1" customWidth="1"/>
    <col min="2914" max="2916" width="15" bestFit="1" customWidth="1"/>
    <col min="2917" max="2917" width="13.140625" customWidth="1"/>
    <col min="2918" max="2918" width="10.140625" customWidth="1"/>
    <col min="2919" max="2920" width="13.42578125" customWidth="1"/>
    <col min="2921" max="2921" width="14.140625" bestFit="1" customWidth="1"/>
    <col min="2922" max="2922" width="13" bestFit="1" customWidth="1"/>
    <col min="2923" max="2924" width="14.140625" bestFit="1" customWidth="1"/>
    <col min="2925" max="2925" width="13.140625" customWidth="1"/>
    <col min="2926" max="2928" width="13.42578125" customWidth="1"/>
    <col min="2929" max="2933" width="13.140625" customWidth="1"/>
    <col min="2934" max="2936" width="13.42578125" customWidth="1"/>
    <col min="2937" max="2937" width="13.140625" customWidth="1"/>
    <col min="2938" max="2938" width="13.85546875" bestFit="1" customWidth="1"/>
    <col min="2939" max="2940" width="15" bestFit="1" customWidth="1"/>
    <col min="2941" max="2941" width="13.140625" customWidth="1"/>
    <col min="2942" max="2944" width="13.42578125" customWidth="1"/>
    <col min="2945" max="2948" width="15" bestFit="1" customWidth="1"/>
    <col min="2949" max="2949" width="13.140625" customWidth="1"/>
    <col min="2950" max="2950" width="12.42578125" customWidth="1"/>
    <col min="2951" max="2952" width="13.42578125" customWidth="1"/>
    <col min="2953" max="2953" width="15" bestFit="1" customWidth="1"/>
    <col min="2954" max="2956" width="14.140625" bestFit="1" customWidth="1"/>
    <col min="2957" max="2957" width="13.140625" customWidth="1"/>
    <col min="2958" max="2958" width="10.140625" customWidth="1"/>
    <col min="2959" max="2960" width="13.42578125" customWidth="1"/>
    <col min="2961" max="2961" width="14.140625" bestFit="1" customWidth="1"/>
    <col min="2962" max="2964" width="15" bestFit="1" customWidth="1"/>
    <col min="2965" max="2965" width="13.140625" customWidth="1"/>
    <col min="2966" max="2966" width="6.7109375" customWidth="1"/>
    <col min="2967" max="2968" width="13.42578125" customWidth="1"/>
    <col min="2969" max="2969" width="14.140625" bestFit="1" customWidth="1"/>
    <col min="2970" max="2972" width="15" bestFit="1" customWidth="1"/>
    <col min="2973" max="2988" width="13.140625" customWidth="1"/>
    <col min="2989" max="2989" width="13.42578125" customWidth="1"/>
    <col min="2990" max="2990" width="12.85546875" customWidth="1"/>
    <col min="2991" max="2991" width="12" customWidth="1"/>
    <col min="2992" max="2992" width="12.28515625" customWidth="1"/>
    <col min="2993" max="2994" width="12.85546875" customWidth="1"/>
    <col min="2995" max="3000" width="13.140625" customWidth="1"/>
    <col min="3001" max="3003" width="14.140625" customWidth="1"/>
    <col min="3004" max="3005" width="13.140625" customWidth="1"/>
    <col min="3006" max="3008" width="14.140625" customWidth="1"/>
    <col min="3009" max="3009" width="12.85546875" customWidth="1"/>
    <col min="3010" max="3010" width="13.140625" customWidth="1"/>
    <col min="3011" max="3013" width="14.140625" customWidth="1"/>
    <col min="3014" max="3015" width="13.140625" customWidth="1"/>
    <col min="3016" max="3018" width="14.140625" customWidth="1"/>
    <col min="3019" max="3019" width="15" bestFit="1" customWidth="1"/>
    <col min="3020" max="3020" width="13.140625" customWidth="1"/>
    <col min="3021" max="3023" width="14.140625" customWidth="1"/>
    <col min="3024" max="3024" width="15" bestFit="1" customWidth="1"/>
    <col min="3025" max="3025" width="13.140625" customWidth="1"/>
    <col min="3026" max="3026" width="10.5703125" customWidth="1"/>
    <col min="3027" max="3028" width="14.140625" customWidth="1"/>
    <col min="3029" max="3030" width="13.140625" customWidth="1"/>
    <col min="3031" max="3033" width="14.140625" customWidth="1"/>
    <col min="3034" max="3034" width="15" bestFit="1" customWidth="1"/>
    <col min="3035" max="3035" width="13.140625" customWidth="1"/>
    <col min="3036" max="3038" width="14.140625" customWidth="1"/>
    <col min="3039" max="3039" width="15" bestFit="1" customWidth="1"/>
    <col min="3040" max="3040" width="13.140625" customWidth="1"/>
    <col min="3041" max="3041" width="11.85546875" customWidth="1"/>
    <col min="3042" max="3043" width="14.140625" customWidth="1"/>
    <col min="3044" max="3044" width="15" bestFit="1" customWidth="1"/>
    <col min="3045" max="3045" width="13.140625" customWidth="1"/>
    <col min="3046" max="3046" width="9.42578125" customWidth="1"/>
    <col min="3047" max="3048" width="14.140625" customWidth="1"/>
    <col min="3049" max="3049" width="14.140625" bestFit="1" customWidth="1"/>
    <col min="3050" max="3050" width="13.140625" customWidth="1"/>
    <col min="3051" max="3051" width="7.140625" customWidth="1"/>
    <col min="3052" max="3053" width="14.140625" customWidth="1"/>
    <col min="3054" max="3054" width="14.140625" bestFit="1" customWidth="1"/>
    <col min="3055" max="3055" width="13.140625" customWidth="1"/>
    <col min="3056" max="3058" width="14.140625" customWidth="1"/>
    <col min="3059" max="3060" width="13.140625" customWidth="1"/>
    <col min="3061" max="3063" width="14.140625" customWidth="1"/>
    <col min="3064" max="3065" width="13.140625" customWidth="1"/>
    <col min="3066" max="3068" width="14.140625" customWidth="1"/>
    <col min="3069" max="3069" width="15" bestFit="1" customWidth="1"/>
    <col min="3070" max="3070" width="13.140625" customWidth="1"/>
    <col min="3071" max="3073" width="14.140625" customWidth="1"/>
    <col min="3074" max="3074" width="14.140625" bestFit="1" customWidth="1"/>
    <col min="3075" max="3075" width="13.140625" customWidth="1"/>
    <col min="3076" max="3076" width="11.85546875" customWidth="1"/>
    <col min="3077" max="3078" width="14.140625" customWidth="1"/>
    <col min="3079" max="3079" width="14.140625" bestFit="1" customWidth="1"/>
    <col min="3080" max="3080" width="13.140625" customWidth="1"/>
    <col min="3081" max="3081" width="9.42578125" customWidth="1"/>
    <col min="3082" max="3083" width="14.140625" customWidth="1"/>
    <col min="3084" max="3084" width="15" bestFit="1" customWidth="1"/>
    <col min="3085" max="3085" width="13.140625" customWidth="1"/>
    <col min="3086" max="3088" width="13.42578125" customWidth="1"/>
    <col min="3089" max="3092" width="15" bestFit="1" customWidth="1"/>
    <col min="3093" max="3093" width="13.140625" customWidth="1"/>
    <col min="3094" max="3096" width="13.42578125" customWidth="1"/>
    <col min="3097" max="3101" width="13.140625" customWidth="1"/>
    <col min="3102" max="3104" width="13.42578125" customWidth="1"/>
    <col min="3105" max="3105" width="15" bestFit="1" customWidth="1"/>
    <col min="3106" max="3109" width="13.140625" customWidth="1"/>
    <col min="3110" max="3112" width="13.42578125" customWidth="1"/>
    <col min="3113" max="3114" width="15" bestFit="1" customWidth="1"/>
    <col min="3115" max="3116" width="13.85546875" bestFit="1" customWidth="1"/>
    <col min="3117" max="3117" width="13.140625" customWidth="1"/>
    <col min="3118" max="3120" width="13.42578125" customWidth="1"/>
    <col min="3121" max="3123" width="15" bestFit="1" customWidth="1"/>
    <col min="3124" max="3125" width="13.140625" customWidth="1"/>
    <col min="3126" max="3126" width="10.140625" customWidth="1"/>
    <col min="3127" max="3128" width="13.42578125" customWidth="1"/>
    <col min="3129" max="3133" width="13.140625" customWidth="1"/>
    <col min="3134" max="3136" width="13.42578125" customWidth="1"/>
    <col min="3137" max="3141" width="13.140625" customWidth="1"/>
    <col min="3142" max="3144" width="13.42578125" customWidth="1"/>
    <col min="3145" max="3149" width="13.140625" customWidth="1"/>
    <col min="3150" max="3152" width="13.42578125" customWidth="1"/>
    <col min="3153" max="3157" width="13.140625" customWidth="1"/>
    <col min="3158" max="3160" width="13.42578125" customWidth="1"/>
    <col min="3161" max="3161" width="15" bestFit="1" customWidth="1"/>
    <col min="3162" max="3162" width="13.85546875" bestFit="1" customWidth="1"/>
    <col min="3163" max="3164" width="15" bestFit="1" customWidth="1"/>
    <col min="3165" max="3165" width="13.140625" customWidth="1"/>
    <col min="3166" max="3166" width="11.28515625" customWidth="1"/>
    <col min="3167" max="3168" width="13.42578125" customWidth="1"/>
    <col min="3169" max="3169" width="14.140625" bestFit="1" customWidth="1"/>
    <col min="3170" max="3172" width="15" bestFit="1" customWidth="1"/>
    <col min="3173" max="3173" width="13.140625" customWidth="1"/>
    <col min="3174" max="3174" width="10.140625" customWidth="1"/>
    <col min="3175" max="3176" width="13.42578125" customWidth="1"/>
    <col min="3177" max="3177" width="14.140625" bestFit="1" customWidth="1"/>
    <col min="3178" max="3178" width="13" bestFit="1" customWidth="1"/>
    <col min="3179" max="3180" width="14.140625" bestFit="1" customWidth="1"/>
    <col min="3181" max="3181" width="13.140625" customWidth="1"/>
    <col min="3182" max="3184" width="13.42578125" customWidth="1"/>
    <col min="3185" max="3189" width="13.140625" customWidth="1"/>
    <col min="3190" max="3192" width="13.42578125" customWidth="1"/>
    <col min="3193" max="3193" width="13.140625" customWidth="1"/>
    <col min="3194" max="3194" width="13.85546875" bestFit="1" customWidth="1"/>
    <col min="3195" max="3196" width="15" bestFit="1" customWidth="1"/>
    <col min="3197" max="3197" width="13.140625" customWidth="1"/>
    <col min="3198" max="3200" width="13.42578125" customWidth="1"/>
    <col min="3201" max="3204" width="15" bestFit="1" customWidth="1"/>
    <col min="3205" max="3205" width="13.140625" customWidth="1"/>
    <col min="3206" max="3206" width="12.42578125" customWidth="1"/>
    <col min="3207" max="3208" width="13.42578125" customWidth="1"/>
    <col min="3209" max="3209" width="15" bestFit="1" customWidth="1"/>
    <col min="3210" max="3212" width="14.140625" bestFit="1" customWidth="1"/>
    <col min="3213" max="3213" width="13.140625" customWidth="1"/>
    <col min="3214" max="3214" width="10.140625" customWidth="1"/>
    <col min="3215" max="3216" width="13.42578125" customWidth="1"/>
    <col min="3217" max="3217" width="14.140625" bestFit="1" customWidth="1"/>
    <col min="3218" max="3220" width="15" bestFit="1" customWidth="1"/>
    <col min="3221" max="3221" width="13.140625" customWidth="1"/>
    <col min="3222" max="3222" width="6.7109375" customWidth="1"/>
    <col min="3223" max="3224" width="13.42578125" customWidth="1"/>
    <col min="3225" max="3225" width="14.140625" bestFit="1" customWidth="1"/>
    <col min="3226" max="3228" width="15" bestFit="1" customWidth="1"/>
    <col min="3229" max="3244" width="13.140625" customWidth="1"/>
    <col min="3245" max="3245" width="13.42578125" customWidth="1"/>
    <col min="3246" max="3246" width="12.85546875" customWidth="1"/>
    <col min="3247" max="3247" width="12" customWidth="1"/>
    <col min="3248" max="3248" width="12.28515625" customWidth="1"/>
    <col min="3249" max="3250" width="12.85546875" customWidth="1"/>
    <col min="3251" max="3256" width="13.140625" customWidth="1"/>
    <col min="3257" max="3259" width="14.140625" customWidth="1"/>
    <col min="3260" max="3261" width="13.140625" customWidth="1"/>
    <col min="3262" max="3264" width="14.140625" customWidth="1"/>
    <col min="3265" max="3265" width="12.85546875" customWidth="1"/>
    <col min="3266" max="3266" width="13.140625" customWidth="1"/>
    <col min="3267" max="3269" width="14.140625" customWidth="1"/>
    <col min="3270" max="3271" width="13.140625" customWidth="1"/>
    <col min="3272" max="3274" width="14.140625" customWidth="1"/>
    <col min="3275" max="3275" width="15" bestFit="1" customWidth="1"/>
    <col min="3276" max="3276" width="13.140625" customWidth="1"/>
    <col min="3277" max="3279" width="14.140625" customWidth="1"/>
    <col min="3280" max="3280" width="15" bestFit="1" customWidth="1"/>
    <col min="3281" max="3281" width="13.140625" customWidth="1"/>
    <col min="3282" max="3282" width="10.5703125" customWidth="1"/>
    <col min="3283" max="3284" width="14.140625" customWidth="1"/>
    <col min="3285" max="3286" width="13.140625" customWidth="1"/>
    <col min="3287" max="3289" width="14.140625" customWidth="1"/>
    <col min="3290" max="3290" width="15" bestFit="1" customWidth="1"/>
    <col min="3291" max="3291" width="13.140625" customWidth="1"/>
    <col min="3292" max="3294" width="14.140625" customWidth="1"/>
    <col min="3295" max="3295" width="15" bestFit="1" customWidth="1"/>
    <col min="3296" max="3296" width="13.140625" customWidth="1"/>
    <col min="3297" max="3297" width="11.85546875" customWidth="1"/>
    <col min="3298" max="3299" width="14.140625" customWidth="1"/>
    <col min="3300" max="3300" width="15" bestFit="1" customWidth="1"/>
    <col min="3301" max="3301" width="13.140625" customWidth="1"/>
    <col min="3302" max="3302" width="9.42578125" customWidth="1"/>
    <col min="3303" max="3304" width="14.140625" customWidth="1"/>
    <col min="3305" max="3305" width="14.140625" bestFit="1" customWidth="1"/>
    <col min="3306" max="3306" width="13.140625" customWidth="1"/>
    <col min="3307" max="3307" width="7.140625" customWidth="1"/>
    <col min="3308" max="3309" width="14.140625" customWidth="1"/>
    <col min="3310" max="3310" width="14.140625" bestFit="1" customWidth="1"/>
    <col min="3311" max="3311" width="13.140625" customWidth="1"/>
    <col min="3312" max="3314" width="14.140625" customWidth="1"/>
    <col min="3315" max="3316" width="13.140625" customWidth="1"/>
    <col min="3317" max="3319" width="14.140625" customWidth="1"/>
    <col min="3320" max="3321" width="13.140625" customWidth="1"/>
    <col min="3322" max="3324" width="14.140625" customWidth="1"/>
    <col min="3325" max="3325" width="15" bestFit="1" customWidth="1"/>
    <col min="3326" max="3326" width="13.140625" customWidth="1"/>
    <col min="3327" max="3329" width="14.140625" customWidth="1"/>
    <col min="3330" max="3330" width="14.140625" bestFit="1" customWidth="1"/>
    <col min="3331" max="3331" width="13.140625" customWidth="1"/>
    <col min="3332" max="3332" width="11.85546875" customWidth="1"/>
    <col min="3333" max="3334" width="14.140625" customWidth="1"/>
    <col min="3335" max="3335" width="14.140625" bestFit="1" customWidth="1"/>
    <col min="3336" max="3336" width="13.140625" customWidth="1"/>
    <col min="3337" max="3337" width="9.42578125" customWidth="1"/>
    <col min="3338" max="3339" width="14.140625" customWidth="1"/>
    <col min="3340" max="3340" width="15" bestFit="1" customWidth="1"/>
    <col min="3341" max="3341" width="13.140625" customWidth="1"/>
    <col min="3342" max="3344" width="13.42578125" customWidth="1"/>
    <col min="3345" max="3348" width="15" bestFit="1" customWidth="1"/>
    <col min="3349" max="3349" width="13.140625" customWidth="1"/>
    <col min="3350" max="3352" width="13.42578125" customWidth="1"/>
    <col min="3353" max="3357" width="13.140625" customWidth="1"/>
    <col min="3358" max="3360" width="13.42578125" customWidth="1"/>
    <col min="3361" max="3361" width="15" bestFit="1" customWidth="1"/>
    <col min="3362" max="3365" width="13.140625" customWidth="1"/>
    <col min="3366" max="3368" width="13.42578125" customWidth="1"/>
    <col min="3369" max="3370" width="15" bestFit="1" customWidth="1"/>
    <col min="3371" max="3372" width="13.85546875" bestFit="1" customWidth="1"/>
    <col min="3373" max="3373" width="13.140625" customWidth="1"/>
    <col min="3374" max="3376" width="13.42578125" customWidth="1"/>
    <col min="3377" max="3379" width="15" bestFit="1" customWidth="1"/>
    <col min="3380" max="3381" width="13.140625" customWidth="1"/>
    <col min="3382" max="3382" width="10.140625" customWidth="1"/>
    <col min="3383" max="3384" width="13.42578125" customWidth="1"/>
    <col min="3385" max="3389" width="13.140625" customWidth="1"/>
    <col min="3390" max="3392" width="13.42578125" customWidth="1"/>
    <col min="3393" max="3397" width="13.140625" customWidth="1"/>
    <col min="3398" max="3400" width="13.42578125" customWidth="1"/>
    <col min="3401" max="3405" width="13.140625" customWidth="1"/>
    <col min="3406" max="3408" width="13.42578125" customWidth="1"/>
    <col min="3409" max="3413" width="13.140625" customWidth="1"/>
    <col min="3414" max="3416" width="13.42578125" customWidth="1"/>
    <col min="3417" max="3417" width="15" bestFit="1" customWidth="1"/>
    <col min="3418" max="3418" width="13.85546875" bestFit="1" customWidth="1"/>
    <col min="3419" max="3420" width="15" bestFit="1" customWidth="1"/>
    <col min="3421" max="3421" width="13.140625" customWidth="1"/>
    <col min="3422" max="3422" width="11.28515625" customWidth="1"/>
    <col min="3423" max="3424" width="13.42578125" customWidth="1"/>
    <col min="3425" max="3425" width="14.140625" bestFit="1" customWidth="1"/>
    <col min="3426" max="3428" width="15" bestFit="1" customWidth="1"/>
    <col min="3429" max="3429" width="13.140625" customWidth="1"/>
    <col min="3430" max="3430" width="10.140625" customWidth="1"/>
    <col min="3431" max="3432" width="13.42578125" customWidth="1"/>
    <col min="3433" max="3433" width="14.140625" bestFit="1" customWidth="1"/>
    <col min="3434" max="3434" width="13" bestFit="1" customWidth="1"/>
    <col min="3435" max="3436" width="14.140625" bestFit="1" customWidth="1"/>
    <col min="3437" max="3437" width="13.140625" customWidth="1"/>
    <col min="3438" max="3440" width="13.42578125" customWidth="1"/>
    <col min="3441" max="3445" width="13.140625" customWidth="1"/>
    <col min="3446" max="3448" width="13.42578125" customWidth="1"/>
    <col min="3449" max="3449" width="13.140625" customWidth="1"/>
    <col min="3450" max="3450" width="13.85546875" bestFit="1" customWidth="1"/>
    <col min="3451" max="3452" width="15" bestFit="1" customWidth="1"/>
    <col min="3453" max="3453" width="13.140625" customWidth="1"/>
    <col min="3454" max="3456" width="13.42578125" customWidth="1"/>
    <col min="3457" max="3460" width="15" bestFit="1" customWidth="1"/>
    <col min="3461" max="3461" width="13.140625" customWidth="1"/>
    <col min="3462" max="3462" width="12.42578125" customWidth="1"/>
    <col min="3463" max="3464" width="13.42578125" customWidth="1"/>
    <col min="3465" max="3465" width="15" bestFit="1" customWidth="1"/>
    <col min="3466" max="3468" width="14.140625" bestFit="1" customWidth="1"/>
    <col min="3469" max="3469" width="13.140625" customWidth="1"/>
    <col min="3470" max="3470" width="10.140625" customWidth="1"/>
    <col min="3471" max="3472" width="13.42578125" customWidth="1"/>
    <col min="3473" max="3473" width="14.140625" bestFit="1" customWidth="1"/>
    <col min="3474" max="3476" width="15" bestFit="1" customWidth="1"/>
    <col min="3477" max="3477" width="13.140625" customWidth="1"/>
    <col min="3478" max="3478" width="6.7109375" customWidth="1"/>
    <col min="3479" max="3480" width="13.42578125" customWidth="1"/>
    <col min="3481" max="3481" width="14.140625" bestFit="1" customWidth="1"/>
    <col min="3482" max="3484" width="15" bestFit="1" customWidth="1"/>
    <col min="3485" max="3500" width="13.140625" customWidth="1"/>
    <col min="3501" max="3501" width="13.42578125" customWidth="1"/>
    <col min="3502" max="3502" width="12.85546875" customWidth="1"/>
    <col min="3503" max="3503" width="12" customWidth="1"/>
    <col min="3504" max="3504" width="12.28515625" customWidth="1"/>
    <col min="3505" max="3506" width="12.85546875" customWidth="1"/>
    <col min="3507" max="3512" width="13.140625" customWidth="1"/>
    <col min="3513" max="3515" width="14.140625" customWidth="1"/>
    <col min="3516" max="3517" width="13.140625" customWidth="1"/>
    <col min="3518" max="3520" width="14.140625" customWidth="1"/>
    <col min="3521" max="3521" width="12.85546875" customWidth="1"/>
    <col min="3522" max="3522" width="13.140625" customWidth="1"/>
    <col min="3523" max="3525" width="14.140625" customWidth="1"/>
    <col min="3526" max="3527" width="13.140625" customWidth="1"/>
    <col min="3528" max="3530" width="14.140625" customWidth="1"/>
    <col min="3531" max="3531" width="15" bestFit="1" customWidth="1"/>
    <col min="3532" max="3532" width="13.140625" customWidth="1"/>
    <col min="3533" max="3535" width="14.140625" customWidth="1"/>
    <col min="3536" max="3536" width="15" bestFit="1" customWidth="1"/>
    <col min="3537" max="3537" width="13.140625" customWidth="1"/>
    <col min="3538" max="3538" width="10.5703125" customWidth="1"/>
    <col min="3539" max="3540" width="14.140625" customWidth="1"/>
    <col min="3541" max="3542" width="13.140625" customWidth="1"/>
    <col min="3543" max="3545" width="14.140625" customWidth="1"/>
    <col min="3546" max="3546" width="15" bestFit="1" customWidth="1"/>
    <col min="3547" max="3547" width="13.140625" customWidth="1"/>
    <col min="3548" max="3550" width="14.140625" customWidth="1"/>
    <col min="3551" max="3551" width="15" bestFit="1" customWidth="1"/>
    <col min="3552" max="3552" width="13.140625" customWidth="1"/>
    <col min="3553" max="3553" width="11.85546875" customWidth="1"/>
    <col min="3554" max="3555" width="14.140625" customWidth="1"/>
    <col min="3556" max="3556" width="15" bestFit="1" customWidth="1"/>
    <col min="3557" max="3557" width="13.140625" customWidth="1"/>
    <col min="3558" max="3558" width="9.42578125" customWidth="1"/>
    <col min="3559" max="3560" width="14.140625" customWidth="1"/>
    <col min="3561" max="3561" width="14.140625" bestFit="1" customWidth="1"/>
    <col min="3562" max="3562" width="13.140625" customWidth="1"/>
    <col min="3563" max="3563" width="7.140625" customWidth="1"/>
    <col min="3564" max="3565" width="14.140625" customWidth="1"/>
    <col min="3566" max="3566" width="14.140625" bestFit="1" customWidth="1"/>
    <col min="3567" max="3567" width="13.140625" customWidth="1"/>
    <col min="3568" max="3570" width="14.140625" customWidth="1"/>
    <col min="3571" max="3572" width="13.140625" customWidth="1"/>
    <col min="3573" max="3575" width="14.140625" customWidth="1"/>
    <col min="3576" max="3577" width="13.140625" customWidth="1"/>
    <col min="3578" max="3580" width="14.140625" customWidth="1"/>
    <col min="3581" max="3581" width="15" bestFit="1" customWidth="1"/>
    <col min="3582" max="3582" width="13.140625" customWidth="1"/>
    <col min="3583" max="3585" width="14.140625" customWidth="1"/>
    <col min="3586" max="3586" width="14.140625" bestFit="1" customWidth="1"/>
    <col min="3587" max="3587" width="13.140625" customWidth="1"/>
    <col min="3588" max="3588" width="11.85546875" customWidth="1"/>
    <col min="3589" max="3590" width="14.140625" customWidth="1"/>
    <col min="3591" max="3591" width="14.140625" bestFit="1" customWidth="1"/>
    <col min="3592" max="3592" width="13.140625" customWidth="1"/>
    <col min="3593" max="3593" width="9.42578125" customWidth="1"/>
    <col min="3594" max="3595" width="14.140625" customWidth="1"/>
    <col min="3596" max="3596" width="15" bestFit="1" customWidth="1"/>
    <col min="3597" max="3597" width="13.140625" customWidth="1"/>
    <col min="3598" max="3600" width="13.42578125" customWidth="1"/>
    <col min="3601" max="3604" width="15" bestFit="1" customWidth="1"/>
    <col min="3605" max="3605" width="13.140625" customWidth="1"/>
    <col min="3606" max="3608" width="13.42578125" customWidth="1"/>
    <col min="3609" max="3613" width="13.140625" customWidth="1"/>
    <col min="3614" max="3616" width="13.42578125" customWidth="1"/>
    <col min="3617" max="3617" width="15" bestFit="1" customWidth="1"/>
    <col min="3618" max="3621" width="13.140625" customWidth="1"/>
    <col min="3622" max="3624" width="13.42578125" customWidth="1"/>
    <col min="3625" max="3626" width="15" bestFit="1" customWidth="1"/>
    <col min="3627" max="3628" width="13.85546875" bestFit="1" customWidth="1"/>
    <col min="3629" max="3629" width="13.140625" customWidth="1"/>
    <col min="3630" max="3632" width="13.42578125" customWidth="1"/>
    <col min="3633" max="3635" width="15" bestFit="1" customWidth="1"/>
    <col min="3636" max="3637" width="13.140625" customWidth="1"/>
    <col min="3638" max="3638" width="10.140625" customWidth="1"/>
    <col min="3639" max="3640" width="13.42578125" customWidth="1"/>
    <col min="3641" max="3645" width="13.140625" customWidth="1"/>
    <col min="3646" max="3648" width="13.42578125" customWidth="1"/>
    <col min="3649" max="3653" width="13.140625" customWidth="1"/>
    <col min="3654" max="3656" width="13.42578125" customWidth="1"/>
    <col min="3657" max="3661" width="13.140625" customWidth="1"/>
    <col min="3662" max="3664" width="13.42578125" customWidth="1"/>
    <col min="3665" max="3669" width="13.140625" customWidth="1"/>
    <col min="3670" max="3672" width="13.42578125" customWidth="1"/>
    <col min="3673" max="3673" width="15" bestFit="1" customWidth="1"/>
    <col min="3674" max="3674" width="13.85546875" bestFit="1" customWidth="1"/>
    <col min="3675" max="3676" width="15" bestFit="1" customWidth="1"/>
    <col min="3677" max="3677" width="13.140625" customWidth="1"/>
    <col min="3678" max="3678" width="11.28515625" customWidth="1"/>
    <col min="3679" max="3680" width="13.42578125" customWidth="1"/>
    <col min="3681" max="3681" width="14.140625" bestFit="1" customWidth="1"/>
    <col min="3682" max="3684" width="15" bestFit="1" customWidth="1"/>
    <col min="3685" max="3685" width="13.140625" customWidth="1"/>
    <col min="3686" max="3686" width="10.140625" customWidth="1"/>
    <col min="3687" max="3688" width="13.42578125" customWidth="1"/>
    <col min="3689" max="3689" width="14.140625" bestFit="1" customWidth="1"/>
    <col min="3690" max="3690" width="13" bestFit="1" customWidth="1"/>
    <col min="3691" max="3692" width="14.140625" bestFit="1" customWidth="1"/>
    <col min="3693" max="3693" width="13.140625" customWidth="1"/>
    <col min="3694" max="3696" width="13.42578125" customWidth="1"/>
    <col min="3697" max="3701" width="13.140625" customWidth="1"/>
    <col min="3702" max="3704" width="13.42578125" customWidth="1"/>
    <col min="3705" max="3705" width="13.140625" customWidth="1"/>
    <col min="3706" max="3706" width="13.85546875" bestFit="1" customWidth="1"/>
    <col min="3707" max="3708" width="15" bestFit="1" customWidth="1"/>
    <col min="3709" max="3709" width="13.140625" customWidth="1"/>
    <col min="3710" max="3712" width="13.42578125" customWidth="1"/>
    <col min="3713" max="3716" width="15" bestFit="1" customWidth="1"/>
    <col min="3717" max="3717" width="13.140625" customWidth="1"/>
    <col min="3718" max="3718" width="12.42578125" customWidth="1"/>
    <col min="3719" max="3720" width="13.42578125" customWidth="1"/>
    <col min="3721" max="3721" width="15" bestFit="1" customWidth="1"/>
    <col min="3722" max="3724" width="14.140625" bestFit="1" customWidth="1"/>
    <col min="3725" max="3725" width="13.140625" customWidth="1"/>
    <col min="3726" max="3726" width="10.140625" customWidth="1"/>
    <col min="3727" max="3728" width="13.42578125" customWidth="1"/>
    <col min="3729" max="3729" width="14.140625" bestFit="1" customWidth="1"/>
    <col min="3730" max="3732" width="15" bestFit="1" customWidth="1"/>
    <col min="3733" max="3733" width="13.140625" customWidth="1"/>
    <col min="3734" max="3734" width="6.7109375" customWidth="1"/>
    <col min="3735" max="3736" width="13.42578125" customWidth="1"/>
    <col min="3737" max="3737" width="14.140625" bestFit="1" customWidth="1"/>
    <col min="3738" max="3740" width="15" bestFit="1" customWidth="1"/>
    <col min="3741" max="3756" width="13.140625" customWidth="1"/>
    <col min="3757" max="3757" width="13.42578125" customWidth="1"/>
    <col min="3758" max="3758" width="12.85546875" customWidth="1"/>
    <col min="3759" max="3759" width="12" customWidth="1"/>
    <col min="3760" max="3760" width="12.28515625" customWidth="1"/>
    <col min="3761" max="3762" width="12.85546875" customWidth="1"/>
    <col min="3763" max="3768" width="13.140625" customWidth="1"/>
    <col min="3769" max="3771" width="14.140625" customWidth="1"/>
    <col min="3772" max="3773" width="13.140625" customWidth="1"/>
    <col min="3774" max="3776" width="14.140625" customWidth="1"/>
    <col min="3777" max="3777" width="12.85546875" customWidth="1"/>
    <col min="3778" max="3778" width="13.140625" customWidth="1"/>
    <col min="3779" max="3781" width="14.140625" customWidth="1"/>
    <col min="3782" max="3783" width="13.140625" customWidth="1"/>
    <col min="3784" max="3786" width="14.140625" customWidth="1"/>
    <col min="3787" max="3787" width="15" bestFit="1" customWidth="1"/>
    <col min="3788" max="3788" width="13.140625" customWidth="1"/>
    <col min="3789" max="3791" width="14.140625" customWidth="1"/>
    <col min="3792" max="3792" width="15" bestFit="1" customWidth="1"/>
    <col min="3793" max="3793" width="13.140625" customWidth="1"/>
    <col min="3794" max="3794" width="10.5703125" customWidth="1"/>
    <col min="3795" max="3796" width="14.140625" customWidth="1"/>
    <col min="3797" max="3798" width="13.140625" customWidth="1"/>
    <col min="3799" max="3801" width="14.140625" customWidth="1"/>
    <col min="3802" max="3802" width="15" bestFit="1" customWidth="1"/>
    <col min="3803" max="3803" width="13.140625" customWidth="1"/>
    <col min="3804" max="3806" width="14.140625" customWidth="1"/>
    <col min="3807" max="3807" width="15" bestFit="1" customWidth="1"/>
    <col min="3808" max="3808" width="13.140625" customWidth="1"/>
    <col min="3809" max="3809" width="11.85546875" customWidth="1"/>
    <col min="3810" max="3811" width="14.140625" customWidth="1"/>
    <col min="3812" max="3812" width="15" bestFit="1" customWidth="1"/>
    <col min="3813" max="3813" width="13.140625" customWidth="1"/>
    <col min="3814" max="3814" width="9.42578125" customWidth="1"/>
    <col min="3815" max="3816" width="14.140625" customWidth="1"/>
    <col min="3817" max="3817" width="14.140625" bestFit="1" customWidth="1"/>
    <col min="3818" max="3818" width="13.140625" customWidth="1"/>
    <col min="3819" max="3819" width="7.140625" customWidth="1"/>
    <col min="3820" max="3821" width="14.140625" customWidth="1"/>
    <col min="3822" max="3822" width="14.140625" bestFit="1" customWidth="1"/>
    <col min="3823" max="3823" width="13.140625" customWidth="1"/>
    <col min="3824" max="3826" width="14.140625" customWidth="1"/>
    <col min="3827" max="3828" width="13.140625" customWidth="1"/>
    <col min="3829" max="3831" width="14.140625" customWidth="1"/>
    <col min="3832" max="3833" width="13.140625" customWidth="1"/>
    <col min="3834" max="3836" width="14.140625" customWidth="1"/>
    <col min="3837" max="3837" width="15" bestFit="1" customWidth="1"/>
    <col min="3838" max="3838" width="13.140625" customWidth="1"/>
    <col min="3839" max="3841" width="14.140625" customWidth="1"/>
    <col min="3842" max="3842" width="14.140625" bestFit="1" customWidth="1"/>
    <col min="3843" max="3843" width="13.140625" customWidth="1"/>
    <col min="3844" max="3844" width="11.85546875" customWidth="1"/>
    <col min="3845" max="3846" width="14.140625" customWidth="1"/>
    <col min="3847" max="3847" width="14.140625" bestFit="1" customWidth="1"/>
    <col min="3848" max="3848" width="13.140625" customWidth="1"/>
    <col min="3849" max="3849" width="9.42578125" customWidth="1"/>
    <col min="3850" max="3851" width="14.140625" customWidth="1"/>
    <col min="3852" max="3852" width="15" bestFit="1" customWidth="1"/>
    <col min="3853" max="3853" width="13.140625" customWidth="1"/>
    <col min="3854" max="3856" width="13.42578125" customWidth="1"/>
    <col min="3857" max="3860" width="15" bestFit="1" customWidth="1"/>
    <col min="3861" max="3861" width="13.140625" customWidth="1"/>
    <col min="3862" max="3864" width="13.42578125" customWidth="1"/>
    <col min="3865" max="3869" width="13.140625" customWidth="1"/>
    <col min="3870" max="3872" width="13.42578125" customWidth="1"/>
    <col min="3873" max="3873" width="15" bestFit="1" customWidth="1"/>
    <col min="3874" max="3877" width="13.140625" customWidth="1"/>
    <col min="3878" max="3880" width="13.42578125" customWidth="1"/>
    <col min="3881" max="3882" width="15" bestFit="1" customWidth="1"/>
    <col min="3883" max="3884" width="13.85546875" bestFit="1" customWidth="1"/>
    <col min="3885" max="3885" width="13.140625" customWidth="1"/>
    <col min="3886" max="3888" width="13.42578125" customWidth="1"/>
    <col min="3889" max="3891" width="15" bestFit="1" customWidth="1"/>
    <col min="3892" max="3893" width="13.140625" customWidth="1"/>
    <col min="3894" max="3894" width="10.140625" customWidth="1"/>
    <col min="3895" max="3896" width="13.42578125" customWidth="1"/>
    <col min="3897" max="3901" width="13.140625" customWidth="1"/>
    <col min="3902" max="3904" width="13.42578125" customWidth="1"/>
    <col min="3905" max="3909" width="13.140625" customWidth="1"/>
    <col min="3910" max="3912" width="13.42578125" customWidth="1"/>
    <col min="3913" max="3917" width="13.140625" customWidth="1"/>
    <col min="3918" max="3920" width="13.42578125" customWidth="1"/>
    <col min="3921" max="3925" width="13.140625" customWidth="1"/>
    <col min="3926" max="3928" width="13.42578125" customWidth="1"/>
    <col min="3929" max="3929" width="15" bestFit="1" customWidth="1"/>
    <col min="3930" max="3930" width="13.85546875" bestFit="1" customWidth="1"/>
    <col min="3931" max="3932" width="15" bestFit="1" customWidth="1"/>
    <col min="3933" max="3933" width="13.140625" customWidth="1"/>
    <col min="3934" max="3934" width="11.28515625" customWidth="1"/>
    <col min="3935" max="3936" width="13.42578125" customWidth="1"/>
    <col min="3937" max="3937" width="14.140625" bestFit="1" customWidth="1"/>
    <col min="3938" max="3940" width="15" bestFit="1" customWidth="1"/>
    <col min="3941" max="3941" width="13.140625" customWidth="1"/>
    <col min="3942" max="3942" width="10.140625" customWidth="1"/>
    <col min="3943" max="3944" width="13.42578125" customWidth="1"/>
    <col min="3945" max="3945" width="14.140625" bestFit="1" customWidth="1"/>
    <col min="3946" max="3946" width="13" bestFit="1" customWidth="1"/>
    <col min="3947" max="3948" width="14.140625" bestFit="1" customWidth="1"/>
    <col min="3949" max="3949" width="13.140625" customWidth="1"/>
    <col min="3950" max="3952" width="13.42578125" customWidth="1"/>
    <col min="3953" max="3957" width="13.140625" customWidth="1"/>
    <col min="3958" max="3960" width="13.42578125" customWidth="1"/>
    <col min="3961" max="3961" width="13.140625" customWidth="1"/>
    <col min="3962" max="3962" width="13.85546875" bestFit="1" customWidth="1"/>
    <col min="3963" max="3964" width="15" bestFit="1" customWidth="1"/>
    <col min="3965" max="3965" width="13.140625" customWidth="1"/>
    <col min="3966" max="3968" width="13.42578125" customWidth="1"/>
    <col min="3969" max="3972" width="15" bestFit="1" customWidth="1"/>
    <col min="3973" max="3973" width="13.140625" customWidth="1"/>
    <col min="3974" max="3974" width="12.42578125" customWidth="1"/>
    <col min="3975" max="3976" width="13.42578125" customWidth="1"/>
    <col min="3977" max="3977" width="15" bestFit="1" customWidth="1"/>
    <col min="3978" max="3980" width="14.140625" bestFit="1" customWidth="1"/>
    <col min="3981" max="3981" width="13.140625" customWidth="1"/>
    <col min="3982" max="3982" width="10.140625" customWidth="1"/>
    <col min="3983" max="3984" width="13.42578125" customWidth="1"/>
    <col min="3985" max="3985" width="14.140625" bestFit="1" customWidth="1"/>
    <col min="3986" max="3988" width="15" bestFit="1" customWidth="1"/>
    <col min="3989" max="3989" width="13.140625" customWidth="1"/>
    <col min="3990" max="3990" width="6.7109375" customWidth="1"/>
    <col min="3991" max="3992" width="13.42578125" customWidth="1"/>
    <col min="3993" max="3993" width="14.140625" bestFit="1" customWidth="1"/>
    <col min="3994" max="3996" width="15" bestFit="1" customWidth="1"/>
    <col min="3997" max="4012" width="13.140625" customWidth="1"/>
    <col min="4013" max="4013" width="13.42578125" customWidth="1"/>
    <col min="4014" max="4014" width="12.85546875" customWidth="1"/>
    <col min="4015" max="4015" width="12" customWidth="1"/>
    <col min="4016" max="4016" width="12.28515625" customWidth="1"/>
    <col min="4017" max="4018" width="12.85546875" customWidth="1"/>
    <col min="4019" max="4024" width="13.140625" customWidth="1"/>
    <col min="4025" max="4027" width="14.140625" customWidth="1"/>
    <col min="4028" max="4029" width="13.140625" customWidth="1"/>
    <col min="4030" max="4032" width="14.140625" customWidth="1"/>
    <col min="4033" max="4033" width="12.85546875" customWidth="1"/>
    <col min="4034" max="4034" width="13.140625" customWidth="1"/>
    <col min="4035" max="4037" width="14.140625" customWidth="1"/>
    <col min="4038" max="4039" width="13.140625" customWidth="1"/>
    <col min="4040" max="4042" width="14.140625" customWidth="1"/>
    <col min="4043" max="4043" width="15" bestFit="1" customWidth="1"/>
    <col min="4044" max="4044" width="13.140625" customWidth="1"/>
    <col min="4045" max="4047" width="14.140625" customWidth="1"/>
    <col min="4048" max="4048" width="15" bestFit="1" customWidth="1"/>
    <col min="4049" max="4049" width="13.140625" customWidth="1"/>
    <col min="4050" max="4050" width="10.5703125" customWidth="1"/>
    <col min="4051" max="4052" width="14.140625" customWidth="1"/>
    <col min="4053" max="4054" width="13.140625" customWidth="1"/>
    <col min="4055" max="4057" width="14.140625" customWidth="1"/>
    <col min="4058" max="4058" width="15" bestFit="1" customWidth="1"/>
    <col min="4059" max="4059" width="13.140625" customWidth="1"/>
    <col min="4060" max="4062" width="14.140625" customWidth="1"/>
    <col min="4063" max="4063" width="15" bestFit="1" customWidth="1"/>
    <col min="4064" max="4064" width="13.140625" customWidth="1"/>
    <col min="4065" max="4065" width="11.85546875" customWidth="1"/>
    <col min="4066" max="4067" width="14.140625" customWidth="1"/>
    <col min="4068" max="4068" width="15" bestFit="1" customWidth="1"/>
    <col min="4069" max="4069" width="13.140625" customWidth="1"/>
    <col min="4070" max="4070" width="9.42578125" customWidth="1"/>
    <col min="4071" max="4072" width="14.140625" customWidth="1"/>
    <col min="4073" max="4073" width="14.140625" bestFit="1" customWidth="1"/>
    <col min="4074" max="4074" width="13.140625" customWidth="1"/>
    <col min="4075" max="4075" width="7.140625" customWidth="1"/>
    <col min="4076" max="4077" width="14.140625" customWidth="1"/>
    <col min="4078" max="4078" width="14.140625" bestFit="1" customWidth="1"/>
    <col min="4079" max="4079" width="13.140625" customWidth="1"/>
    <col min="4080" max="4082" width="14.140625" customWidth="1"/>
    <col min="4083" max="4084" width="13.140625" customWidth="1"/>
    <col min="4085" max="4087" width="14.140625" customWidth="1"/>
    <col min="4088" max="4089" width="13.140625" customWidth="1"/>
    <col min="4090" max="4092" width="14.140625" customWidth="1"/>
    <col min="4093" max="4093" width="15" bestFit="1" customWidth="1"/>
    <col min="4094" max="4094" width="13.140625" customWidth="1"/>
    <col min="4095" max="4097" width="14.140625" customWidth="1"/>
    <col min="4098" max="4098" width="14.140625" bestFit="1" customWidth="1"/>
    <col min="4099" max="4099" width="13.140625" customWidth="1"/>
    <col min="4100" max="4100" width="11.85546875" customWidth="1"/>
    <col min="4101" max="4102" width="14.140625" customWidth="1"/>
    <col min="4103" max="4103" width="14.140625" bestFit="1" customWidth="1"/>
    <col min="4104" max="4104" width="13.140625" customWidth="1"/>
    <col min="4105" max="4105" width="9.42578125" customWidth="1"/>
    <col min="4106" max="4107" width="14.140625" customWidth="1"/>
    <col min="4108" max="4108" width="15" bestFit="1" customWidth="1"/>
    <col min="4109" max="4109" width="13.140625" customWidth="1"/>
    <col min="4110" max="4112" width="13.42578125" customWidth="1"/>
    <col min="4113" max="4116" width="15" bestFit="1" customWidth="1"/>
    <col min="4117" max="4117" width="13.140625" customWidth="1"/>
    <col min="4118" max="4120" width="13.42578125" customWidth="1"/>
    <col min="4121" max="4125" width="13.140625" customWidth="1"/>
    <col min="4126" max="4128" width="13.42578125" customWidth="1"/>
    <col min="4129" max="4129" width="15" bestFit="1" customWidth="1"/>
    <col min="4130" max="4133" width="13.140625" customWidth="1"/>
    <col min="4134" max="4136" width="13.42578125" customWidth="1"/>
    <col min="4137" max="4138" width="15" bestFit="1" customWidth="1"/>
    <col min="4139" max="4140" width="13.85546875" bestFit="1" customWidth="1"/>
    <col min="4141" max="4141" width="13.140625" customWidth="1"/>
    <col min="4142" max="4144" width="13.42578125" customWidth="1"/>
    <col min="4145" max="4147" width="15" bestFit="1" customWidth="1"/>
    <col min="4148" max="4149" width="13.140625" customWidth="1"/>
    <col min="4150" max="4150" width="10.140625" customWidth="1"/>
    <col min="4151" max="4152" width="13.42578125" customWidth="1"/>
    <col min="4153" max="4157" width="13.140625" customWidth="1"/>
    <col min="4158" max="4160" width="13.42578125" customWidth="1"/>
    <col min="4161" max="4165" width="13.140625" customWidth="1"/>
    <col min="4166" max="4168" width="13.42578125" customWidth="1"/>
    <col min="4169" max="4173" width="13.140625" customWidth="1"/>
    <col min="4174" max="4176" width="13.42578125" customWidth="1"/>
    <col min="4177" max="4181" width="13.140625" customWidth="1"/>
    <col min="4182" max="4184" width="13.42578125" customWidth="1"/>
    <col min="4185" max="4185" width="15" bestFit="1" customWidth="1"/>
    <col min="4186" max="4186" width="13.85546875" bestFit="1" customWidth="1"/>
    <col min="4187" max="4188" width="15" bestFit="1" customWidth="1"/>
    <col min="4189" max="4189" width="13.140625" customWidth="1"/>
    <col min="4190" max="4190" width="11.28515625" customWidth="1"/>
    <col min="4191" max="4192" width="13.42578125" customWidth="1"/>
    <col min="4193" max="4193" width="14.140625" bestFit="1" customWidth="1"/>
    <col min="4194" max="4196" width="15" bestFit="1" customWidth="1"/>
    <col min="4197" max="4197" width="13.140625" customWidth="1"/>
    <col min="4198" max="4198" width="10.140625" customWidth="1"/>
    <col min="4199" max="4200" width="13.42578125" customWidth="1"/>
    <col min="4201" max="4201" width="14.140625" bestFit="1" customWidth="1"/>
    <col min="4202" max="4202" width="13" bestFit="1" customWidth="1"/>
    <col min="4203" max="4204" width="14.140625" bestFit="1" customWidth="1"/>
    <col min="4205" max="4205" width="13.140625" customWidth="1"/>
    <col min="4206" max="4208" width="13.42578125" customWidth="1"/>
    <col min="4209" max="4213" width="13.140625" customWidth="1"/>
    <col min="4214" max="4216" width="13.42578125" customWidth="1"/>
    <col min="4217" max="4217" width="13.140625" customWidth="1"/>
    <col min="4218" max="4218" width="13.85546875" bestFit="1" customWidth="1"/>
    <col min="4219" max="4220" width="15" bestFit="1" customWidth="1"/>
    <col min="4221" max="4221" width="13.140625" customWidth="1"/>
    <col min="4222" max="4224" width="13.42578125" customWidth="1"/>
    <col min="4225" max="4228" width="15" bestFit="1" customWidth="1"/>
    <col min="4229" max="4229" width="13.140625" customWidth="1"/>
    <col min="4230" max="4230" width="12.42578125" customWidth="1"/>
    <col min="4231" max="4232" width="13.42578125" customWidth="1"/>
    <col min="4233" max="4233" width="15" bestFit="1" customWidth="1"/>
    <col min="4234" max="4236" width="14.140625" bestFit="1" customWidth="1"/>
    <col min="4237" max="4237" width="13.140625" customWidth="1"/>
    <col min="4238" max="4238" width="10.140625" customWidth="1"/>
    <col min="4239" max="4240" width="13.42578125" customWidth="1"/>
    <col min="4241" max="4241" width="14.140625" bestFit="1" customWidth="1"/>
    <col min="4242" max="4244" width="15" bestFit="1" customWidth="1"/>
    <col min="4245" max="4245" width="13.140625" customWidth="1"/>
    <col min="4246" max="4246" width="6.7109375" customWidth="1"/>
    <col min="4247" max="4248" width="13.42578125" customWidth="1"/>
    <col min="4249" max="4249" width="14.140625" bestFit="1" customWidth="1"/>
    <col min="4250" max="4252" width="15" bestFit="1" customWidth="1"/>
    <col min="4253" max="4268" width="13.140625" customWidth="1"/>
    <col min="4269" max="4269" width="13.42578125" customWidth="1"/>
    <col min="4270" max="4270" width="12.85546875" customWidth="1"/>
    <col min="4271" max="4271" width="12" customWidth="1"/>
    <col min="4272" max="4272" width="12.28515625" customWidth="1"/>
    <col min="4273" max="4274" width="12.85546875" customWidth="1"/>
    <col min="4275" max="4280" width="13.140625" customWidth="1"/>
    <col min="4281" max="4283" width="14.140625" customWidth="1"/>
    <col min="4284" max="4285" width="13.140625" customWidth="1"/>
    <col min="4286" max="4288" width="14.140625" customWidth="1"/>
    <col min="4289" max="4289" width="12.85546875" customWidth="1"/>
    <col min="4290" max="4290" width="13.140625" customWidth="1"/>
    <col min="4291" max="4293" width="14.140625" customWidth="1"/>
    <col min="4294" max="4295" width="13.140625" customWidth="1"/>
    <col min="4296" max="4298" width="14.140625" customWidth="1"/>
    <col min="4299" max="4299" width="15" bestFit="1" customWidth="1"/>
    <col min="4300" max="4300" width="13.140625" customWidth="1"/>
    <col min="4301" max="4303" width="14.140625" customWidth="1"/>
    <col min="4304" max="4304" width="15" bestFit="1" customWidth="1"/>
    <col min="4305" max="4305" width="13.140625" customWidth="1"/>
    <col min="4306" max="4306" width="10.5703125" customWidth="1"/>
    <col min="4307" max="4308" width="14.140625" customWidth="1"/>
    <col min="4309" max="4310" width="13.140625" customWidth="1"/>
    <col min="4311" max="4313" width="14.140625" customWidth="1"/>
    <col min="4314" max="4314" width="15" bestFit="1" customWidth="1"/>
    <col min="4315" max="4315" width="13.140625" customWidth="1"/>
    <col min="4316" max="4318" width="14.140625" customWidth="1"/>
    <col min="4319" max="4319" width="15" bestFit="1" customWidth="1"/>
    <col min="4320" max="4320" width="13.140625" customWidth="1"/>
    <col min="4321" max="4321" width="11.85546875" customWidth="1"/>
    <col min="4322" max="4323" width="14.140625" customWidth="1"/>
    <col min="4324" max="4324" width="15" bestFit="1" customWidth="1"/>
    <col min="4325" max="4325" width="13.140625" customWidth="1"/>
    <col min="4326" max="4326" width="9.42578125" customWidth="1"/>
    <col min="4327" max="4328" width="14.140625" customWidth="1"/>
    <col min="4329" max="4329" width="14.140625" bestFit="1" customWidth="1"/>
    <col min="4330" max="4330" width="13.140625" customWidth="1"/>
    <col min="4331" max="4331" width="7.140625" customWidth="1"/>
    <col min="4332" max="4333" width="14.140625" customWidth="1"/>
    <col min="4334" max="4334" width="14.140625" bestFit="1" customWidth="1"/>
    <col min="4335" max="4335" width="13.140625" customWidth="1"/>
    <col min="4336" max="4338" width="14.140625" customWidth="1"/>
    <col min="4339" max="4340" width="13.140625" customWidth="1"/>
    <col min="4341" max="4343" width="14.140625" customWidth="1"/>
    <col min="4344" max="4345" width="13.140625" customWidth="1"/>
    <col min="4346" max="4348" width="14.140625" customWidth="1"/>
    <col min="4349" max="4349" width="15" bestFit="1" customWidth="1"/>
    <col min="4350" max="4350" width="13.140625" customWidth="1"/>
    <col min="4351" max="4353" width="14.140625" customWidth="1"/>
    <col min="4354" max="4354" width="14.140625" bestFit="1" customWidth="1"/>
    <col min="4355" max="4355" width="13.140625" customWidth="1"/>
    <col min="4356" max="4356" width="11.85546875" customWidth="1"/>
    <col min="4357" max="4358" width="14.140625" customWidth="1"/>
    <col min="4359" max="4359" width="14.140625" bestFit="1" customWidth="1"/>
    <col min="4360" max="4360" width="13.140625" customWidth="1"/>
    <col min="4361" max="4361" width="9.42578125" customWidth="1"/>
    <col min="4362" max="4363" width="14.140625" customWidth="1"/>
    <col min="4364" max="4364" width="15" bestFit="1" customWidth="1"/>
    <col min="4365" max="4365" width="13.140625" customWidth="1"/>
    <col min="4366" max="4368" width="13.42578125" customWidth="1"/>
    <col min="4369" max="4372" width="15" bestFit="1" customWidth="1"/>
    <col min="4373" max="4373" width="13.140625" customWidth="1"/>
    <col min="4374" max="4376" width="13.42578125" customWidth="1"/>
    <col min="4377" max="4381" width="13.140625" customWidth="1"/>
    <col min="4382" max="4384" width="13.42578125" customWidth="1"/>
    <col min="4385" max="4385" width="15" bestFit="1" customWidth="1"/>
    <col min="4386" max="4389" width="13.140625" customWidth="1"/>
    <col min="4390" max="4392" width="13.42578125" customWidth="1"/>
    <col min="4393" max="4394" width="15" bestFit="1" customWidth="1"/>
    <col min="4395" max="4396" width="13.85546875" bestFit="1" customWidth="1"/>
    <col min="4397" max="4397" width="13.140625" customWidth="1"/>
    <col min="4398" max="4400" width="13.42578125" customWidth="1"/>
    <col min="4401" max="4403" width="15" bestFit="1" customWidth="1"/>
    <col min="4404" max="4405" width="13.140625" customWidth="1"/>
    <col min="4406" max="4406" width="10.140625" customWidth="1"/>
    <col min="4407" max="4408" width="13.42578125" customWidth="1"/>
    <col min="4409" max="4413" width="13.140625" customWidth="1"/>
    <col min="4414" max="4416" width="13.42578125" customWidth="1"/>
    <col min="4417" max="4421" width="13.140625" customWidth="1"/>
    <col min="4422" max="4424" width="13.42578125" customWidth="1"/>
    <col min="4425" max="4429" width="13.140625" customWidth="1"/>
    <col min="4430" max="4432" width="13.42578125" customWidth="1"/>
    <col min="4433" max="4437" width="13.140625" customWidth="1"/>
    <col min="4438" max="4440" width="13.42578125" customWidth="1"/>
    <col min="4441" max="4441" width="15" bestFit="1" customWidth="1"/>
    <col min="4442" max="4442" width="13.85546875" bestFit="1" customWidth="1"/>
    <col min="4443" max="4444" width="15" bestFit="1" customWidth="1"/>
    <col min="4445" max="4445" width="13.140625" customWidth="1"/>
    <col min="4446" max="4446" width="11.28515625" customWidth="1"/>
    <col min="4447" max="4448" width="13.42578125" customWidth="1"/>
    <col min="4449" max="4449" width="14.140625" bestFit="1" customWidth="1"/>
    <col min="4450" max="4452" width="15" bestFit="1" customWidth="1"/>
    <col min="4453" max="4453" width="13.140625" customWidth="1"/>
    <col min="4454" max="4454" width="10.140625" customWidth="1"/>
    <col min="4455" max="4456" width="13.42578125" customWidth="1"/>
    <col min="4457" max="4457" width="14.140625" bestFit="1" customWidth="1"/>
    <col min="4458" max="4458" width="13" bestFit="1" customWidth="1"/>
    <col min="4459" max="4460" width="14.140625" bestFit="1" customWidth="1"/>
    <col min="4461" max="4461" width="13.140625" customWidth="1"/>
    <col min="4462" max="4464" width="13.42578125" customWidth="1"/>
    <col min="4465" max="4469" width="13.140625" customWidth="1"/>
    <col min="4470" max="4472" width="13.42578125" customWidth="1"/>
    <col min="4473" max="4473" width="13.140625" customWidth="1"/>
    <col min="4474" max="4474" width="13.85546875" bestFit="1" customWidth="1"/>
    <col min="4475" max="4476" width="15" bestFit="1" customWidth="1"/>
    <col min="4477" max="4477" width="13.140625" customWidth="1"/>
    <col min="4478" max="4480" width="13.42578125" customWidth="1"/>
    <col min="4481" max="4484" width="15" bestFit="1" customWidth="1"/>
    <col min="4485" max="4485" width="13.140625" customWidth="1"/>
    <col min="4486" max="4486" width="12.42578125" customWidth="1"/>
    <col min="4487" max="4488" width="13.42578125" customWidth="1"/>
    <col min="4489" max="4489" width="15" bestFit="1" customWidth="1"/>
    <col min="4490" max="4492" width="14.140625" bestFit="1" customWidth="1"/>
    <col min="4493" max="4493" width="13.140625" customWidth="1"/>
    <col min="4494" max="4494" width="10.140625" customWidth="1"/>
    <col min="4495" max="4496" width="13.42578125" customWidth="1"/>
    <col min="4497" max="4497" width="14.140625" bestFit="1" customWidth="1"/>
    <col min="4498" max="4500" width="15" bestFit="1" customWidth="1"/>
    <col min="4501" max="4501" width="13.140625" customWidth="1"/>
    <col min="4502" max="4502" width="6.7109375" customWidth="1"/>
    <col min="4503" max="4504" width="13.42578125" customWidth="1"/>
    <col min="4505" max="4505" width="14.140625" bestFit="1" customWidth="1"/>
    <col min="4506" max="4508" width="15" bestFit="1" customWidth="1"/>
    <col min="4509" max="4524" width="13.140625" customWidth="1"/>
    <col min="4525" max="4525" width="13.42578125" customWidth="1"/>
    <col min="4526" max="4526" width="12.85546875" customWidth="1"/>
    <col min="4527" max="4527" width="12" customWidth="1"/>
    <col min="4528" max="4528" width="12.28515625" customWidth="1"/>
    <col min="4529" max="4530" width="12.85546875" customWidth="1"/>
    <col min="4531" max="4536" width="13.140625" customWidth="1"/>
    <col min="4537" max="4539" width="14.140625" customWidth="1"/>
    <col min="4540" max="4541" width="13.140625" customWidth="1"/>
    <col min="4542" max="4544" width="14.140625" customWidth="1"/>
    <col min="4545" max="4545" width="12.85546875" customWidth="1"/>
    <col min="4546" max="4546" width="13.140625" customWidth="1"/>
    <col min="4547" max="4549" width="14.140625" customWidth="1"/>
    <col min="4550" max="4551" width="13.140625" customWidth="1"/>
    <col min="4552" max="4554" width="14.140625" customWidth="1"/>
    <col min="4555" max="4555" width="15" bestFit="1" customWidth="1"/>
    <col min="4556" max="4556" width="13.140625" customWidth="1"/>
    <col min="4557" max="4559" width="14.140625" customWidth="1"/>
    <col min="4560" max="4560" width="15" bestFit="1" customWidth="1"/>
    <col min="4561" max="4561" width="13.140625" customWidth="1"/>
    <col min="4562" max="4562" width="10.5703125" customWidth="1"/>
    <col min="4563" max="4564" width="14.140625" customWidth="1"/>
    <col min="4565" max="4566" width="13.140625" customWidth="1"/>
    <col min="4567" max="4569" width="14.140625" customWidth="1"/>
    <col min="4570" max="4570" width="15" bestFit="1" customWidth="1"/>
    <col min="4571" max="4571" width="13.140625" customWidth="1"/>
    <col min="4572" max="4574" width="14.140625" customWidth="1"/>
    <col min="4575" max="4575" width="15" bestFit="1" customWidth="1"/>
    <col min="4576" max="4576" width="13.140625" customWidth="1"/>
    <col min="4577" max="4577" width="11.85546875" customWidth="1"/>
    <col min="4578" max="4579" width="14.140625" customWidth="1"/>
    <col min="4580" max="4580" width="15" bestFit="1" customWidth="1"/>
    <col min="4581" max="4581" width="13.140625" customWidth="1"/>
    <col min="4582" max="4582" width="9.42578125" customWidth="1"/>
    <col min="4583" max="4584" width="14.140625" customWidth="1"/>
    <col min="4585" max="4585" width="14.140625" bestFit="1" customWidth="1"/>
    <col min="4586" max="4586" width="13.140625" customWidth="1"/>
    <col min="4587" max="4587" width="7.140625" customWidth="1"/>
    <col min="4588" max="4589" width="14.140625" customWidth="1"/>
    <col min="4590" max="4590" width="14.140625" bestFit="1" customWidth="1"/>
    <col min="4591" max="4591" width="13.140625" customWidth="1"/>
    <col min="4592" max="4594" width="14.140625" customWidth="1"/>
    <col min="4595" max="4596" width="13.140625" customWidth="1"/>
    <col min="4597" max="4599" width="14.140625" customWidth="1"/>
    <col min="4600" max="4601" width="13.140625" customWidth="1"/>
    <col min="4602" max="4604" width="14.140625" customWidth="1"/>
    <col min="4605" max="4605" width="15" bestFit="1" customWidth="1"/>
    <col min="4606" max="4606" width="13.140625" customWidth="1"/>
    <col min="4607" max="4609" width="14.140625" customWidth="1"/>
    <col min="4610" max="4610" width="14.140625" bestFit="1" customWidth="1"/>
    <col min="4611" max="4611" width="13.140625" customWidth="1"/>
    <col min="4612" max="4612" width="11.85546875" customWidth="1"/>
    <col min="4613" max="4614" width="14.140625" customWidth="1"/>
    <col min="4615" max="4615" width="14.140625" bestFit="1" customWidth="1"/>
    <col min="4616" max="4616" width="13.140625" customWidth="1"/>
    <col min="4617" max="4617" width="9.42578125" customWidth="1"/>
    <col min="4618" max="4619" width="14.140625" customWidth="1"/>
    <col min="4620" max="4620" width="15" bestFit="1" customWidth="1"/>
    <col min="4621" max="4621" width="13.140625" customWidth="1"/>
    <col min="4622" max="4624" width="13.42578125" customWidth="1"/>
    <col min="4625" max="4628" width="15" bestFit="1" customWidth="1"/>
    <col min="4629" max="4629" width="13.140625" customWidth="1"/>
    <col min="4630" max="4632" width="13.42578125" customWidth="1"/>
    <col min="4633" max="4637" width="13.140625" customWidth="1"/>
    <col min="4638" max="4640" width="13.42578125" customWidth="1"/>
    <col min="4641" max="4641" width="15" bestFit="1" customWidth="1"/>
    <col min="4642" max="4645" width="13.140625" customWidth="1"/>
    <col min="4646" max="4648" width="13.42578125" customWidth="1"/>
    <col min="4649" max="4650" width="15" bestFit="1" customWidth="1"/>
    <col min="4651" max="4652" width="13.85546875" bestFit="1" customWidth="1"/>
    <col min="4653" max="4653" width="13.140625" customWidth="1"/>
    <col min="4654" max="4656" width="13.42578125" customWidth="1"/>
    <col min="4657" max="4659" width="15" bestFit="1" customWidth="1"/>
    <col min="4660" max="4661" width="13.140625" customWidth="1"/>
    <col min="4662" max="4662" width="10.140625" customWidth="1"/>
    <col min="4663" max="4664" width="13.42578125" customWidth="1"/>
    <col min="4665" max="4669" width="13.140625" customWidth="1"/>
    <col min="4670" max="4672" width="13.42578125" customWidth="1"/>
    <col min="4673" max="4677" width="13.140625" customWidth="1"/>
    <col min="4678" max="4680" width="13.42578125" customWidth="1"/>
    <col min="4681" max="4685" width="13.140625" customWidth="1"/>
    <col min="4686" max="4688" width="13.42578125" customWidth="1"/>
    <col min="4689" max="4693" width="13.140625" customWidth="1"/>
    <col min="4694" max="4696" width="13.42578125" customWidth="1"/>
    <col min="4697" max="4697" width="15" bestFit="1" customWidth="1"/>
    <col min="4698" max="4698" width="13.85546875" bestFit="1" customWidth="1"/>
    <col min="4699" max="4700" width="15" bestFit="1" customWidth="1"/>
    <col min="4701" max="4701" width="13.140625" customWidth="1"/>
    <col min="4702" max="4702" width="11.28515625" customWidth="1"/>
    <col min="4703" max="4704" width="13.42578125" customWidth="1"/>
    <col min="4705" max="4705" width="14.140625" bestFit="1" customWidth="1"/>
    <col min="4706" max="4708" width="15" bestFit="1" customWidth="1"/>
    <col min="4709" max="4709" width="13.140625" customWidth="1"/>
    <col min="4710" max="4710" width="10.140625" customWidth="1"/>
    <col min="4711" max="4712" width="13.42578125" customWidth="1"/>
    <col min="4713" max="4713" width="14.140625" bestFit="1" customWidth="1"/>
    <col min="4714" max="4714" width="13" bestFit="1" customWidth="1"/>
    <col min="4715" max="4716" width="14.140625" bestFit="1" customWidth="1"/>
    <col min="4717" max="4717" width="13.140625" customWidth="1"/>
    <col min="4718" max="4720" width="13.42578125" customWidth="1"/>
    <col min="4721" max="4725" width="13.140625" customWidth="1"/>
    <col min="4726" max="4728" width="13.42578125" customWidth="1"/>
    <col min="4729" max="4729" width="13.140625" customWidth="1"/>
    <col min="4730" max="4730" width="13.85546875" bestFit="1" customWidth="1"/>
    <col min="4731" max="4732" width="15" bestFit="1" customWidth="1"/>
    <col min="4733" max="4733" width="13.140625" customWidth="1"/>
    <col min="4734" max="4736" width="13.42578125" customWidth="1"/>
    <col min="4737" max="4740" width="15" bestFit="1" customWidth="1"/>
    <col min="4741" max="4741" width="13.140625" customWidth="1"/>
    <col min="4742" max="4742" width="12.42578125" customWidth="1"/>
    <col min="4743" max="4744" width="13.42578125" customWidth="1"/>
    <col min="4745" max="4745" width="15" bestFit="1" customWidth="1"/>
    <col min="4746" max="4748" width="14.140625" bestFit="1" customWidth="1"/>
    <col min="4749" max="4749" width="13.140625" customWidth="1"/>
    <col min="4750" max="4750" width="10.140625" customWidth="1"/>
    <col min="4751" max="4752" width="13.42578125" customWidth="1"/>
    <col min="4753" max="4753" width="14.140625" bestFit="1" customWidth="1"/>
    <col min="4754" max="4756" width="15" bestFit="1" customWidth="1"/>
    <col min="4757" max="4757" width="13.140625" customWidth="1"/>
    <col min="4758" max="4758" width="6.7109375" customWidth="1"/>
    <col min="4759" max="4760" width="13.42578125" customWidth="1"/>
    <col min="4761" max="4761" width="14.140625" bestFit="1" customWidth="1"/>
    <col min="4762" max="4764" width="15" bestFit="1" customWidth="1"/>
    <col min="4765" max="4780" width="13.140625" customWidth="1"/>
    <col min="4781" max="4781" width="13.42578125" customWidth="1"/>
    <col min="4782" max="4782" width="12.85546875" customWidth="1"/>
    <col min="4783" max="4783" width="12" customWidth="1"/>
    <col min="4784" max="4784" width="12.28515625" customWidth="1"/>
    <col min="4785" max="4786" width="12.85546875" customWidth="1"/>
    <col min="4787" max="4792" width="13.140625" customWidth="1"/>
    <col min="4793" max="4795" width="14.140625" customWidth="1"/>
    <col min="4796" max="4797" width="13.140625" customWidth="1"/>
    <col min="4798" max="4800" width="14.140625" customWidth="1"/>
    <col min="4801" max="4801" width="12.85546875" customWidth="1"/>
    <col min="4802" max="4802" width="13.140625" customWidth="1"/>
    <col min="4803" max="4805" width="14.140625" customWidth="1"/>
    <col min="4806" max="4807" width="13.140625" customWidth="1"/>
    <col min="4808" max="4810" width="14.140625" customWidth="1"/>
    <col min="4811" max="4811" width="15" bestFit="1" customWidth="1"/>
    <col min="4812" max="4812" width="13.140625" customWidth="1"/>
    <col min="4813" max="4815" width="14.140625" customWidth="1"/>
    <col min="4816" max="4816" width="15" bestFit="1" customWidth="1"/>
    <col min="4817" max="4817" width="13.140625" customWidth="1"/>
    <col min="4818" max="4818" width="10.5703125" customWidth="1"/>
    <col min="4819" max="4820" width="14.140625" customWidth="1"/>
    <col min="4821" max="4822" width="13.140625" customWidth="1"/>
    <col min="4823" max="4825" width="14.140625" customWidth="1"/>
    <col min="4826" max="4826" width="15" bestFit="1" customWidth="1"/>
    <col min="4827" max="4827" width="13.140625" customWidth="1"/>
    <col min="4828" max="4830" width="14.140625" customWidth="1"/>
    <col min="4831" max="4831" width="15" bestFit="1" customWidth="1"/>
    <col min="4832" max="4832" width="13.140625" customWidth="1"/>
    <col min="4833" max="4833" width="11.85546875" customWidth="1"/>
    <col min="4834" max="4835" width="14.140625" customWidth="1"/>
    <col min="4836" max="4836" width="15" bestFit="1" customWidth="1"/>
    <col min="4837" max="4837" width="13.140625" customWidth="1"/>
    <col min="4838" max="4838" width="9.42578125" customWidth="1"/>
    <col min="4839" max="4840" width="14.140625" customWidth="1"/>
    <col min="4841" max="4841" width="14.140625" bestFit="1" customWidth="1"/>
    <col min="4842" max="4842" width="13.140625" customWidth="1"/>
    <col min="4843" max="4843" width="7.140625" customWidth="1"/>
    <col min="4844" max="4845" width="14.140625" customWidth="1"/>
    <col min="4846" max="4846" width="14.140625" bestFit="1" customWidth="1"/>
    <col min="4847" max="4847" width="13.140625" customWidth="1"/>
    <col min="4848" max="4850" width="14.140625" customWidth="1"/>
    <col min="4851" max="4852" width="13.140625" customWidth="1"/>
    <col min="4853" max="4855" width="14.140625" customWidth="1"/>
    <col min="4856" max="4857" width="13.140625" customWidth="1"/>
    <col min="4858" max="4860" width="14.140625" customWidth="1"/>
    <col min="4861" max="4861" width="15" bestFit="1" customWidth="1"/>
    <col min="4862" max="4862" width="13.140625" customWidth="1"/>
    <col min="4863" max="4865" width="14.140625" customWidth="1"/>
    <col min="4866" max="4866" width="14.140625" bestFit="1" customWidth="1"/>
    <col min="4867" max="4867" width="13.140625" customWidth="1"/>
    <col min="4868" max="4868" width="11.85546875" customWidth="1"/>
    <col min="4869" max="4870" width="14.140625" customWidth="1"/>
    <col min="4871" max="4871" width="14.140625" bestFit="1" customWidth="1"/>
    <col min="4872" max="4872" width="13.140625" customWidth="1"/>
    <col min="4873" max="4873" width="9.42578125" customWidth="1"/>
    <col min="4874" max="4875" width="14.140625" customWidth="1"/>
    <col min="4876" max="4876" width="15" bestFit="1" customWidth="1"/>
    <col min="4877" max="4877" width="13.140625" customWidth="1"/>
    <col min="4878" max="4880" width="13.42578125" customWidth="1"/>
    <col min="4881" max="4884" width="15" bestFit="1" customWidth="1"/>
    <col min="4885" max="4885" width="13.140625" customWidth="1"/>
    <col min="4886" max="4888" width="13.42578125" customWidth="1"/>
    <col min="4889" max="4893" width="13.140625" customWidth="1"/>
    <col min="4894" max="4896" width="13.42578125" customWidth="1"/>
    <col min="4897" max="4897" width="15" bestFit="1" customWidth="1"/>
    <col min="4898" max="4901" width="13.140625" customWidth="1"/>
    <col min="4902" max="4904" width="13.42578125" customWidth="1"/>
    <col min="4905" max="4906" width="15" bestFit="1" customWidth="1"/>
    <col min="4907" max="4908" width="13.85546875" bestFit="1" customWidth="1"/>
    <col min="4909" max="4909" width="13.140625" customWidth="1"/>
    <col min="4910" max="4912" width="13.42578125" customWidth="1"/>
    <col min="4913" max="4915" width="15" bestFit="1" customWidth="1"/>
    <col min="4916" max="4917" width="13.140625" customWidth="1"/>
    <col min="4918" max="4918" width="10.140625" customWidth="1"/>
    <col min="4919" max="4920" width="13.42578125" customWidth="1"/>
    <col min="4921" max="4925" width="13.140625" customWidth="1"/>
    <col min="4926" max="4928" width="13.42578125" customWidth="1"/>
    <col min="4929" max="4933" width="13.140625" customWidth="1"/>
    <col min="4934" max="4936" width="13.42578125" customWidth="1"/>
    <col min="4937" max="4941" width="13.140625" customWidth="1"/>
    <col min="4942" max="4944" width="13.42578125" customWidth="1"/>
    <col min="4945" max="4949" width="13.140625" customWidth="1"/>
    <col min="4950" max="4952" width="13.42578125" customWidth="1"/>
    <col min="4953" max="4953" width="15" bestFit="1" customWidth="1"/>
    <col min="4954" max="4954" width="13.85546875" bestFit="1" customWidth="1"/>
    <col min="4955" max="4956" width="15" bestFit="1" customWidth="1"/>
    <col min="4957" max="4957" width="13.140625" customWidth="1"/>
    <col min="4958" max="4958" width="11.28515625" customWidth="1"/>
    <col min="4959" max="4960" width="13.42578125" customWidth="1"/>
    <col min="4961" max="4961" width="14.140625" bestFit="1" customWidth="1"/>
    <col min="4962" max="4964" width="15" bestFit="1" customWidth="1"/>
    <col min="4965" max="4965" width="13.140625" customWidth="1"/>
    <col min="4966" max="4966" width="10.140625" customWidth="1"/>
    <col min="4967" max="4968" width="13.42578125" customWidth="1"/>
    <col min="4969" max="4969" width="14.140625" bestFit="1" customWidth="1"/>
    <col min="4970" max="4970" width="13" bestFit="1" customWidth="1"/>
    <col min="4971" max="4972" width="14.140625" bestFit="1" customWidth="1"/>
    <col min="4973" max="4973" width="13.140625" customWidth="1"/>
    <col min="4974" max="4976" width="13.42578125" customWidth="1"/>
    <col min="4977" max="4981" width="13.140625" customWidth="1"/>
    <col min="4982" max="4984" width="13.42578125" customWidth="1"/>
    <col min="4985" max="4985" width="13.140625" customWidth="1"/>
    <col min="4986" max="4986" width="13.85546875" bestFit="1" customWidth="1"/>
    <col min="4987" max="4988" width="15" bestFit="1" customWidth="1"/>
    <col min="4989" max="4989" width="13.140625" customWidth="1"/>
    <col min="4990" max="4992" width="13.42578125" customWidth="1"/>
    <col min="4993" max="4996" width="15" bestFit="1" customWidth="1"/>
    <col min="4997" max="4997" width="13.140625" customWidth="1"/>
    <col min="4998" max="4998" width="12.42578125" customWidth="1"/>
    <col min="4999" max="5000" width="13.42578125" customWidth="1"/>
    <col min="5001" max="5001" width="15" bestFit="1" customWidth="1"/>
    <col min="5002" max="5004" width="14.140625" bestFit="1" customWidth="1"/>
    <col min="5005" max="5005" width="13.140625" customWidth="1"/>
    <col min="5006" max="5006" width="10.140625" customWidth="1"/>
    <col min="5007" max="5008" width="13.42578125" customWidth="1"/>
    <col min="5009" max="5009" width="14.140625" bestFit="1" customWidth="1"/>
    <col min="5010" max="5012" width="15" bestFit="1" customWidth="1"/>
    <col min="5013" max="5013" width="13.140625" customWidth="1"/>
    <col min="5014" max="5014" width="6.7109375" customWidth="1"/>
    <col min="5015" max="5016" width="13.42578125" customWidth="1"/>
    <col min="5017" max="5017" width="14.140625" bestFit="1" customWidth="1"/>
    <col min="5018" max="5020" width="15" bestFit="1" customWidth="1"/>
    <col min="5021" max="5036" width="13.140625" customWidth="1"/>
    <col min="5037" max="5037" width="13.42578125" customWidth="1"/>
    <col min="5038" max="5038" width="12.85546875" customWidth="1"/>
    <col min="5039" max="5039" width="12" customWidth="1"/>
    <col min="5040" max="5040" width="12.28515625" customWidth="1"/>
    <col min="5041" max="5042" width="12.85546875" customWidth="1"/>
    <col min="5043" max="5048" width="13.140625" customWidth="1"/>
    <col min="5049" max="5051" width="14.140625" customWidth="1"/>
    <col min="5052" max="5053" width="13.140625" customWidth="1"/>
    <col min="5054" max="5056" width="14.140625" customWidth="1"/>
    <col min="5057" max="5057" width="12.85546875" customWidth="1"/>
    <col min="5058" max="5058" width="13.140625" customWidth="1"/>
    <col min="5059" max="5061" width="14.140625" customWidth="1"/>
    <col min="5062" max="5063" width="13.140625" customWidth="1"/>
    <col min="5064" max="5066" width="14.140625" customWidth="1"/>
    <col min="5067" max="5067" width="15" bestFit="1" customWidth="1"/>
    <col min="5068" max="5068" width="13.140625" customWidth="1"/>
    <col min="5069" max="5071" width="14.140625" customWidth="1"/>
    <col min="5072" max="5072" width="15" bestFit="1" customWidth="1"/>
    <col min="5073" max="5073" width="13.140625" customWidth="1"/>
    <col min="5074" max="5074" width="10.5703125" customWidth="1"/>
    <col min="5075" max="5076" width="14.140625" customWidth="1"/>
    <col min="5077" max="5078" width="13.140625" customWidth="1"/>
    <col min="5079" max="5081" width="14.140625" customWidth="1"/>
    <col min="5082" max="5082" width="15" bestFit="1" customWidth="1"/>
    <col min="5083" max="5083" width="13.140625" customWidth="1"/>
    <col min="5084" max="5086" width="14.140625" customWidth="1"/>
    <col min="5087" max="5087" width="15" bestFit="1" customWidth="1"/>
    <col min="5088" max="5088" width="13.140625" customWidth="1"/>
    <col min="5089" max="5089" width="11.85546875" customWidth="1"/>
    <col min="5090" max="5091" width="14.140625" customWidth="1"/>
    <col min="5092" max="5092" width="15" bestFit="1" customWidth="1"/>
    <col min="5093" max="5093" width="13.140625" customWidth="1"/>
    <col min="5094" max="5094" width="9.42578125" customWidth="1"/>
    <col min="5095" max="5096" width="14.140625" customWidth="1"/>
    <col min="5097" max="5097" width="14.140625" bestFit="1" customWidth="1"/>
    <col min="5098" max="5098" width="13.140625" customWidth="1"/>
    <col min="5099" max="5099" width="7.140625" customWidth="1"/>
    <col min="5100" max="5101" width="14.140625" customWidth="1"/>
    <col min="5102" max="5102" width="14.140625" bestFit="1" customWidth="1"/>
    <col min="5103" max="5103" width="13.140625" customWidth="1"/>
    <col min="5104" max="5106" width="14.140625" customWidth="1"/>
    <col min="5107" max="5108" width="13.140625" customWidth="1"/>
    <col min="5109" max="5111" width="14.140625" customWidth="1"/>
    <col min="5112" max="5113" width="13.140625" customWidth="1"/>
    <col min="5114" max="5116" width="14.140625" customWidth="1"/>
    <col min="5117" max="5117" width="15" bestFit="1" customWidth="1"/>
    <col min="5118" max="5118" width="13.140625" customWidth="1"/>
    <col min="5119" max="5121" width="14.140625" customWidth="1"/>
    <col min="5122" max="5122" width="14.140625" bestFit="1" customWidth="1"/>
    <col min="5123" max="5123" width="13.140625" customWidth="1"/>
    <col min="5124" max="5124" width="11.85546875" customWidth="1"/>
    <col min="5125" max="5126" width="14.140625" customWidth="1"/>
    <col min="5127" max="5127" width="14.140625" bestFit="1" customWidth="1"/>
    <col min="5128" max="5128" width="13.140625" customWidth="1"/>
    <col min="5129" max="5129" width="9.42578125" customWidth="1"/>
    <col min="5130" max="5131" width="14.140625" customWidth="1"/>
    <col min="5132" max="5132" width="15" bestFit="1" customWidth="1"/>
    <col min="5133" max="5133" width="13.140625" customWidth="1"/>
    <col min="5134" max="5136" width="13.42578125" customWidth="1"/>
    <col min="5137" max="5140" width="15" bestFit="1" customWidth="1"/>
    <col min="5141" max="5141" width="13.140625" customWidth="1"/>
    <col min="5142" max="5144" width="13.42578125" customWidth="1"/>
    <col min="5145" max="5149" width="13.140625" customWidth="1"/>
    <col min="5150" max="5152" width="13.42578125" customWidth="1"/>
    <col min="5153" max="5153" width="15" bestFit="1" customWidth="1"/>
    <col min="5154" max="5157" width="13.140625" customWidth="1"/>
    <col min="5158" max="5160" width="13.42578125" customWidth="1"/>
    <col min="5161" max="5162" width="15" bestFit="1" customWidth="1"/>
    <col min="5163" max="5164" width="13.85546875" bestFit="1" customWidth="1"/>
    <col min="5165" max="5165" width="13.140625" customWidth="1"/>
    <col min="5166" max="5168" width="13.42578125" customWidth="1"/>
    <col min="5169" max="5171" width="15" bestFit="1" customWidth="1"/>
    <col min="5172" max="5173" width="13.140625" customWidth="1"/>
    <col min="5174" max="5174" width="10.140625" customWidth="1"/>
    <col min="5175" max="5176" width="13.42578125" customWidth="1"/>
    <col min="5177" max="5181" width="13.140625" customWidth="1"/>
    <col min="5182" max="5184" width="13.42578125" customWidth="1"/>
    <col min="5185" max="5189" width="13.140625" customWidth="1"/>
    <col min="5190" max="5192" width="13.42578125" customWidth="1"/>
    <col min="5193" max="5197" width="13.140625" customWidth="1"/>
    <col min="5198" max="5200" width="13.42578125" customWidth="1"/>
    <col min="5201" max="5205" width="13.140625" customWidth="1"/>
    <col min="5206" max="5208" width="13.42578125" customWidth="1"/>
    <col min="5209" max="5209" width="15" bestFit="1" customWidth="1"/>
    <col min="5210" max="5210" width="13.85546875" bestFit="1" customWidth="1"/>
    <col min="5211" max="5212" width="15" bestFit="1" customWidth="1"/>
    <col min="5213" max="5213" width="13.140625" customWidth="1"/>
    <col min="5214" max="5214" width="11.28515625" customWidth="1"/>
    <col min="5215" max="5216" width="13.42578125" customWidth="1"/>
    <col min="5217" max="5217" width="14.140625" bestFit="1" customWidth="1"/>
    <col min="5218" max="5220" width="15" bestFit="1" customWidth="1"/>
    <col min="5221" max="5221" width="13.140625" customWidth="1"/>
    <col min="5222" max="5222" width="10.140625" customWidth="1"/>
    <col min="5223" max="5224" width="13.42578125" customWidth="1"/>
    <col min="5225" max="5225" width="14.140625" bestFit="1" customWidth="1"/>
    <col min="5226" max="5226" width="13" bestFit="1" customWidth="1"/>
    <col min="5227" max="5228" width="14.140625" bestFit="1" customWidth="1"/>
    <col min="5229" max="5229" width="13.140625" customWidth="1"/>
    <col min="5230" max="5232" width="13.42578125" customWidth="1"/>
    <col min="5233" max="5237" width="13.140625" customWidth="1"/>
    <col min="5238" max="5240" width="13.42578125" customWidth="1"/>
    <col min="5241" max="5241" width="13.140625" customWidth="1"/>
    <col min="5242" max="5242" width="13.85546875" bestFit="1" customWidth="1"/>
    <col min="5243" max="5244" width="15" bestFit="1" customWidth="1"/>
    <col min="5245" max="5245" width="13.140625" customWidth="1"/>
    <col min="5246" max="5248" width="13.42578125" customWidth="1"/>
    <col min="5249" max="5252" width="15" bestFit="1" customWidth="1"/>
    <col min="5253" max="5253" width="13.140625" customWidth="1"/>
    <col min="5254" max="5254" width="12.42578125" customWidth="1"/>
    <col min="5255" max="5256" width="13.42578125" customWidth="1"/>
    <col min="5257" max="5257" width="15" bestFit="1" customWidth="1"/>
    <col min="5258" max="5260" width="14.140625" bestFit="1" customWidth="1"/>
    <col min="5261" max="5261" width="13.140625" customWidth="1"/>
    <col min="5262" max="5262" width="10.140625" customWidth="1"/>
    <col min="5263" max="5264" width="13.42578125" customWidth="1"/>
    <col min="5265" max="5265" width="14.140625" bestFit="1" customWidth="1"/>
    <col min="5266" max="5268" width="15" bestFit="1" customWidth="1"/>
    <col min="5269" max="5269" width="13.140625" customWidth="1"/>
    <col min="5270" max="5270" width="6.7109375" customWidth="1"/>
    <col min="5271" max="5272" width="13.42578125" customWidth="1"/>
    <col min="5273" max="5273" width="14.140625" bestFit="1" customWidth="1"/>
    <col min="5274" max="5276" width="15" bestFit="1" customWidth="1"/>
    <col min="5277" max="5292" width="13.140625" customWidth="1"/>
    <col min="5293" max="5293" width="13.42578125" customWidth="1"/>
    <col min="5294" max="5294" width="12.85546875" customWidth="1"/>
    <col min="5295" max="5295" width="12" customWidth="1"/>
    <col min="5296" max="5296" width="12.28515625" customWidth="1"/>
    <col min="5297" max="5298" width="12.85546875" customWidth="1"/>
    <col min="5299" max="5304" width="13.140625" customWidth="1"/>
    <col min="5305" max="5307" width="14.140625" customWidth="1"/>
    <col min="5308" max="5309" width="13.140625" customWidth="1"/>
    <col min="5310" max="5312" width="14.140625" customWidth="1"/>
    <col min="5313" max="5313" width="12.85546875" customWidth="1"/>
    <col min="5314" max="5314" width="13.140625" customWidth="1"/>
    <col min="5315" max="5317" width="14.140625" customWidth="1"/>
    <col min="5318" max="5319" width="13.140625" customWidth="1"/>
    <col min="5320" max="5322" width="14.140625" customWidth="1"/>
    <col min="5323" max="5323" width="15" bestFit="1" customWidth="1"/>
    <col min="5324" max="5324" width="13.140625" customWidth="1"/>
    <col min="5325" max="5327" width="14.140625" customWidth="1"/>
    <col min="5328" max="5328" width="15" bestFit="1" customWidth="1"/>
    <col min="5329" max="5329" width="13.140625" customWidth="1"/>
    <col min="5330" max="5330" width="10.5703125" customWidth="1"/>
    <col min="5331" max="5332" width="14.140625" customWidth="1"/>
    <col min="5333" max="5334" width="13.140625" customWidth="1"/>
    <col min="5335" max="5337" width="14.140625" customWidth="1"/>
    <col min="5338" max="5338" width="15" bestFit="1" customWidth="1"/>
    <col min="5339" max="5339" width="13.140625" customWidth="1"/>
    <col min="5340" max="5342" width="14.140625" customWidth="1"/>
    <col min="5343" max="5343" width="15" bestFit="1" customWidth="1"/>
    <col min="5344" max="5344" width="13.140625" customWidth="1"/>
    <col min="5345" max="5345" width="11.85546875" customWidth="1"/>
    <col min="5346" max="5347" width="14.140625" customWidth="1"/>
    <col min="5348" max="5348" width="15" bestFit="1" customWidth="1"/>
    <col min="5349" max="5349" width="13.140625" customWidth="1"/>
    <col min="5350" max="5350" width="9.42578125" customWidth="1"/>
    <col min="5351" max="5352" width="14.140625" customWidth="1"/>
    <col min="5353" max="5353" width="14.140625" bestFit="1" customWidth="1"/>
    <col min="5354" max="5354" width="13.140625" customWidth="1"/>
    <col min="5355" max="5355" width="7.140625" customWidth="1"/>
    <col min="5356" max="5357" width="14.140625" customWidth="1"/>
    <col min="5358" max="5358" width="14.140625" bestFit="1" customWidth="1"/>
    <col min="5359" max="5359" width="13.140625" customWidth="1"/>
    <col min="5360" max="5362" width="14.140625" customWidth="1"/>
    <col min="5363" max="5364" width="13.140625" customWidth="1"/>
    <col min="5365" max="5367" width="14.140625" customWidth="1"/>
    <col min="5368" max="5369" width="13.140625" customWidth="1"/>
    <col min="5370" max="5372" width="14.140625" customWidth="1"/>
    <col min="5373" max="5373" width="15" bestFit="1" customWidth="1"/>
    <col min="5374" max="5374" width="13.140625" customWidth="1"/>
    <col min="5375" max="5377" width="14.140625" customWidth="1"/>
    <col min="5378" max="5378" width="14.140625" bestFit="1" customWidth="1"/>
    <col min="5379" max="5379" width="13.140625" customWidth="1"/>
    <col min="5380" max="5380" width="11.85546875" customWidth="1"/>
    <col min="5381" max="5382" width="14.140625" customWidth="1"/>
    <col min="5383" max="5383" width="14.140625" bestFit="1" customWidth="1"/>
    <col min="5384" max="5384" width="13.140625" customWidth="1"/>
    <col min="5385" max="5385" width="9.42578125" customWidth="1"/>
    <col min="5386" max="5387" width="14.140625" customWidth="1"/>
    <col min="5388" max="5388" width="15" bestFit="1" customWidth="1"/>
    <col min="5389" max="5389" width="13.140625" customWidth="1"/>
    <col min="5390" max="5392" width="13.42578125" customWidth="1"/>
    <col min="5393" max="5396" width="15" bestFit="1" customWidth="1"/>
    <col min="5397" max="5397" width="13.140625" customWidth="1"/>
    <col min="5398" max="5400" width="13.42578125" customWidth="1"/>
    <col min="5401" max="5405" width="13.140625" customWidth="1"/>
    <col min="5406" max="5408" width="13.42578125" customWidth="1"/>
    <col min="5409" max="5409" width="15" bestFit="1" customWidth="1"/>
    <col min="5410" max="5413" width="13.140625" customWidth="1"/>
    <col min="5414" max="5416" width="13.42578125" customWidth="1"/>
    <col min="5417" max="5418" width="15" bestFit="1" customWidth="1"/>
    <col min="5419" max="5420" width="13.85546875" bestFit="1" customWidth="1"/>
    <col min="5421" max="5421" width="13.140625" customWidth="1"/>
    <col min="5422" max="5424" width="13.42578125" customWidth="1"/>
    <col min="5425" max="5427" width="15" bestFit="1" customWidth="1"/>
    <col min="5428" max="5429" width="13.140625" customWidth="1"/>
    <col min="5430" max="5430" width="10.140625" customWidth="1"/>
    <col min="5431" max="5432" width="13.42578125" customWidth="1"/>
    <col min="5433" max="5437" width="13.140625" customWidth="1"/>
    <col min="5438" max="5440" width="13.42578125" customWidth="1"/>
    <col min="5441" max="5445" width="13.140625" customWidth="1"/>
    <col min="5446" max="5448" width="13.42578125" customWidth="1"/>
    <col min="5449" max="5453" width="13.140625" customWidth="1"/>
    <col min="5454" max="5456" width="13.42578125" customWidth="1"/>
    <col min="5457" max="5461" width="13.140625" customWidth="1"/>
    <col min="5462" max="5464" width="13.42578125" customWidth="1"/>
    <col min="5465" max="5465" width="15" bestFit="1" customWidth="1"/>
    <col min="5466" max="5466" width="13.85546875" bestFit="1" customWidth="1"/>
    <col min="5467" max="5468" width="15" bestFit="1" customWidth="1"/>
    <col min="5469" max="5469" width="13.140625" customWidth="1"/>
    <col min="5470" max="5470" width="11.28515625" customWidth="1"/>
    <col min="5471" max="5472" width="13.42578125" customWidth="1"/>
    <col min="5473" max="5473" width="14.140625" bestFit="1" customWidth="1"/>
    <col min="5474" max="5476" width="15" bestFit="1" customWidth="1"/>
    <col min="5477" max="5477" width="13.140625" customWidth="1"/>
    <col min="5478" max="5478" width="10.140625" customWidth="1"/>
    <col min="5479" max="5480" width="13.42578125" customWidth="1"/>
    <col min="5481" max="5481" width="14.140625" bestFit="1" customWidth="1"/>
    <col min="5482" max="5482" width="13" bestFit="1" customWidth="1"/>
    <col min="5483" max="5484" width="14.140625" bestFit="1" customWidth="1"/>
    <col min="5485" max="5485" width="13.140625" customWidth="1"/>
    <col min="5486" max="5488" width="13.42578125" customWidth="1"/>
    <col min="5489" max="5493" width="13.140625" customWidth="1"/>
    <col min="5494" max="5496" width="13.42578125" customWidth="1"/>
    <col min="5497" max="5497" width="13.140625" customWidth="1"/>
    <col min="5498" max="5498" width="13.85546875" bestFit="1" customWidth="1"/>
    <col min="5499" max="5500" width="15" bestFit="1" customWidth="1"/>
    <col min="5501" max="5501" width="13.140625" customWidth="1"/>
    <col min="5502" max="5504" width="13.42578125" customWidth="1"/>
    <col min="5505" max="5508" width="15" bestFit="1" customWidth="1"/>
    <col min="5509" max="5509" width="13.140625" customWidth="1"/>
    <col min="5510" max="5510" width="12.42578125" customWidth="1"/>
    <col min="5511" max="5512" width="13.42578125" customWidth="1"/>
    <col min="5513" max="5513" width="15" bestFit="1" customWidth="1"/>
    <col min="5514" max="5516" width="14.140625" bestFit="1" customWidth="1"/>
    <col min="5517" max="5517" width="13.140625" customWidth="1"/>
    <col min="5518" max="5518" width="10.140625" customWidth="1"/>
    <col min="5519" max="5520" width="13.42578125" customWidth="1"/>
    <col min="5521" max="5521" width="14.140625" bestFit="1" customWidth="1"/>
    <col min="5522" max="5524" width="15" bestFit="1" customWidth="1"/>
    <col min="5525" max="5525" width="13.140625" customWidth="1"/>
    <col min="5526" max="5526" width="6.7109375" customWidth="1"/>
    <col min="5527" max="5528" width="13.42578125" customWidth="1"/>
    <col min="5529" max="5529" width="14.140625" bestFit="1" customWidth="1"/>
    <col min="5530" max="5532" width="15" bestFit="1" customWidth="1"/>
    <col min="5533" max="5548" width="13.140625" customWidth="1"/>
    <col min="5549" max="5549" width="13.42578125" customWidth="1"/>
    <col min="5550" max="5550" width="12.85546875" customWidth="1"/>
    <col min="5551" max="5551" width="12" customWidth="1"/>
    <col min="5552" max="5552" width="12.28515625" customWidth="1"/>
    <col min="5553" max="5554" width="12.85546875" customWidth="1"/>
    <col min="5555" max="5560" width="13.140625" customWidth="1"/>
    <col min="5561" max="5563" width="14.140625" customWidth="1"/>
    <col min="5564" max="5565" width="13.140625" customWidth="1"/>
    <col min="5566" max="5568" width="14.140625" customWidth="1"/>
    <col min="5569" max="5569" width="12.85546875" customWidth="1"/>
    <col min="5570" max="5570" width="13.140625" customWidth="1"/>
    <col min="5571" max="5573" width="14.140625" customWidth="1"/>
    <col min="5574" max="5575" width="13.140625" customWidth="1"/>
    <col min="5576" max="5578" width="14.140625" customWidth="1"/>
    <col min="5579" max="5579" width="15" bestFit="1" customWidth="1"/>
    <col min="5580" max="5580" width="13.140625" customWidth="1"/>
    <col min="5581" max="5583" width="14.140625" customWidth="1"/>
    <col min="5584" max="5584" width="15" bestFit="1" customWidth="1"/>
    <col min="5585" max="5585" width="13.140625" customWidth="1"/>
    <col min="5586" max="5586" width="10.5703125" customWidth="1"/>
    <col min="5587" max="5588" width="14.140625" customWidth="1"/>
    <col min="5589" max="5590" width="13.140625" customWidth="1"/>
    <col min="5591" max="5593" width="14.140625" customWidth="1"/>
    <col min="5594" max="5594" width="15" bestFit="1" customWidth="1"/>
    <col min="5595" max="5595" width="13.140625" customWidth="1"/>
    <col min="5596" max="5598" width="14.140625" customWidth="1"/>
    <col min="5599" max="5599" width="15" bestFit="1" customWidth="1"/>
    <col min="5600" max="5600" width="13.140625" customWidth="1"/>
    <col min="5601" max="5601" width="11.85546875" customWidth="1"/>
    <col min="5602" max="5603" width="14.140625" customWidth="1"/>
    <col min="5604" max="5604" width="15" bestFit="1" customWidth="1"/>
    <col min="5605" max="5605" width="13.140625" customWidth="1"/>
    <col min="5606" max="5606" width="9.42578125" customWidth="1"/>
    <col min="5607" max="5608" width="14.140625" customWidth="1"/>
    <col min="5609" max="5609" width="14.140625" bestFit="1" customWidth="1"/>
    <col min="5610" max="5610" width="13.140625" customWidth="1"/>
    <col min="5611" max="5611" width="7.140625" customWidth="1"/>
    <col min="5612" max="5613" width="14.140625" customWidth="1"/>
    <col min="5614" max="5614" width="14.140625" bestFit="1" customWidth="1"/>
    <col min="5615" max="5615" width="13.140625" customWidth="1"/>
    <col min="5616" max="5618" width="14.140625" customWidth="1"/>
    <col min="5619" max="5620" width="13.140625" customWidth="1"/>
    <col min="5621" max="5623" width="14.140625" customWidth="1"/>
    <col min="5624" max="5625" width="13.140625" customWidth="1"/>
    <col min="5626" max="5628" width="14.140625" customWidth="1"/>
    <col min="5629" max="5629" width="15" bestFit="1" customWidth="1"/>
    <col min="5630" max="5630" width="13.140625" customWidth="1"/>
    <col min="5631" max="5633" width="14.140625" customWidth="1"/>
    <col min="5634" max="5634" width="14.140625" bestFit="1" customWidth="1"/>
    <col min="5635" max="5635" width="13.140625" customWidth="1"/>
    <col min="5636" max="5636" width="11.85546875" customWidth="1"/>
    <col min="5637" max="5638" width="14.140625" customWidth="1"/>
    <col min="5639" max="5639" width="14.140625" bestFit="1" customWidth="1"/>
    <col min="5640" max="5640" width="13.140625" customWidth="1"/>
    <col min="5641" max="5641" width="9.42578125" customWidth="1"/>
    <col min="5642" max="5643" width="14.140625" customWidth="1"/>
    <col min="5644" max="5644" width="15" bestFit="1" customWidth="1"/>
    <col min="5645" max="5645" width="13.140625" customWidth="1"/>
    <col min="5646" max="5648" width="13.42578125" customWidth="1"/>
    <col min="5649" max="5652" width="15" bestFit="1" customWidth="1"/>
    <col min="5653" max="5653" width="13.140625" customWidth="1"/>
    <col min="5654" max="5656" width="13.42578125" customWidth="1"/>
    <col min="5657" max="5661" width="13.140625" customWidth="1"/>
    <col min="5662" max="5664" width="13.42578125" customWidth="1"/>
    <col min="5665" max="5665" width="15" bestFit="1" customWidth="1"/>
    <col min="5666" max="5669" width="13.140625" customWidth="1"/>
    <col min="5670" max="5672" width="13.42578125" customWidth="1"/>
    <col min="5673" max="5674" width="15" bestFit="1" customWidth="1"/>
    <col min="5675" max="5676" width="13.85546875" bestFit="1" customWidth="1"/>
    <col min="5677" max="5677" width="13.140625" customWidth="1"/>
    <col min="5678" max="5680" width="13.42578125" customWidth="1"/>
    <col min="5681" max="5683" width="15" bestFit="1" customWidth="1"/>
    <col min="5684" max="5685" width="13.140625" customWidth="1"/>
    <col min="5686" max="5686" width="10.140625" customWidth="1"/>
    <col min="5687" max="5688" width="13.42578125" customWidth="1"/>
    <col min="5689" max="5693" width="13.140625" customWidth="1"/>
    <col min="5694" max="5696" width="13.42578125" customWidth="1"/>
    <col min="5697" max="5701" width="13.140625" customWidth="1"/>
    <col min="5702" max="5704" width="13.42578125" customWidth="1"/>
    <col min="5705" max="5709" width="13.140625" customWidth="1"/>
    <col min="5710" max="5712" width="13.42578125" customWidth="1"/>
    <col min="5713" max="5717" width="13.140625" customWidth="1"/>
    <col min="5718" max="5720" width="13.42578125" customWidth="1"/>
    <col min="5721" max="5721" width="15" bestFit="1" customWidth="1"/>
    <col min="5722" max="5722" width="13.85546875" bestFit="1" customWidth="1"/>
    <col min="5723" max="5724" width="15" bestFit="1" customWidth="1"/>
    <col min="5725" max="5725" width="13.140625" customWidth="1"/>
    <col min="5726" max="5726" width="11.28515625" customWidth="1"/>
    <col min="5727" max="5728" width="13.42578125" customWidth="1"/>
    <col min="5729" max="5729" width="14.140625" bestFit="1" customWidth="1"/>
    <col min="5730" max="5732" width="15" bestFit="1" customWidth="1"/>
    <col min="5733" max="5733" width="13.140625" customWidth="1"/>
    <col min="5734" max="5734" width="10.140625" customWidth="1"/>
    <col min="5735" max="5736" width="13.42578125" customWidth="1"/>
    <col min="5737" max="5737" width="14.140625" bestFit="1" customWidth="1"/>
    <col min="5738" max="5738" width="13" bestFit="1" customWidth="1"/>
    <col min="5739" max="5740" width="14.140625" bestFit="1" customWidth="1"/>
    <col min="5741" max="5741" width="13.140625" customWidth="1"/>
    <col min="5742" max="5744" width="13.42578125" customWidth="1"/>
    <col min="5745" max="5749" width="13.140625" customWidth="1"/>
    <col min="5750" max="5752" width="13.42578125" customWidth="1"/>
    <col min="5753" max="5753" width="13.140625" customWidth="1"/>
    <col min="5754" max="5754" width="13.85546875" bestFit="1" customWidth="1"/>
    <col min="5755" max="5756" width="15" bestFit="1" customWidth="1"/>
    <col min="5757" max="5757" width="13.140625" customWidth="1"/>
    <col min="5758" max="5760" width="13.42578125" customWidth="1"/>
    <col min="5761" max="5764" width="15" bestFit="1" customWidth="1"/>
    <col min="5765" max="5765" width="13.140625" customWidth="1"/>
    <col min="5766" max="5766" width="12.42578125" customWidth="1"/>
    <col min="5767" max="5768" width="13.42578125" customWidth="1"/>
    <col min="5769" max="5769" width="15" bestFit="1" customWidth="1"/>
    <col min="5770" max="5772" width="14.140625" bestFit="1" customWidth="1"/>
    <col min="5773" max="5773" width="13.140625" customWidth="1"/>
    <col min="5774" max="5774" width="10.140625" customWidth="1"/>
    <col min="5775" max="5776" width="13.42578125" customWidth="1"/>
    <col min="5777" max="5777" width="14.140625" bestFit="1" customWidth="1"/>
    <col min="5778" max="5780" width="15" bestFit="1" customWidth="1"/>
    <col min="5781" max="5781" width="13.140625" customWidth="1"/>
    <col min="5782" max="5782" width="6.7109375" customWidth="1"/>
    <col min="5783" max="5784" width="13.42578125" customWidth="1"/>
    <col min="5785" max="5785" width="14.140625" bestFit="1" customWidth="1"/>
    <col min="5786" max="5788" width="15" bestFit="1" customWidth="1"/>
    <col min="5789" max="5804" width="13.140625" customWidth="1"/>
    <col min="5805" max="5805" width="13.42578125" customWidth="1"/>
    <col min="5806" max="5806" width="12.85546875" customWidth="1"/>
    <col min="5807" max="5807" width="12" customWidth="1"/>
    <col min="5808" max="5808" width="12.28515625" customWidth="1"/>
    <col min="5809" max="5810" width="12.85546875" customWidth="1"/>
    <col min="5811" max="5816" width="13.140625" customWidth="1"/>
    <col min="5817" max="5819" width="14.140625" customWidth="1"/>
    <col min="5820" max="5821" width="13.140625" customWidth="1"/>
    <col min="5822" max="5824" width="14.140625" customWidth="1"/>
    <col min="5825" max="5825" width="12.85546875" customWidth="1"/>
    <col min="5826" max="5826" width="13.140625" customWidth="1"/>
    <col min="5827" max="5829" width="14.140625" customWidth="1"/>
    <col min="5830" max="5831" width="13.140625" customWidth="1"/>
    <col min="5832" max="5834" width="14.140625" customWidth="1"/>
    <col min="5835" max="5835" width="15" bestFit="1" customWidth="1"/>
    <col min="5836" max="5836" width="13.140625" customWidth="1"/>
    <col min="5837" max="5839" width="14.140625" customWidth="1"/>
    <col min="5840" max="5840" width="15" bestFit="1" customWidth="1"/>
    <col min="5841" max="5841" width="13.140625" customWidth="1"/>
    <col min="5842" max="5842" width="10.5703125" customWidth="1"/>
    <col min="5843" max="5844" width="14.140625" customWidth="1"/>
    <col min="5845" max="5846" width="13.140625" customWidth="1"/>
    <col min="5847" max="5849" width="14.140625" customWidth="1"/>
    <col min="5850" max="5850" width="15" bestFit="1" customWidth="1"/>
    <col min="5851" max="5851" width="13.140625" customWidth="1"/>
    <col min="5852" max="5854" width="14.140625" customWidth="1"/>
    <col min="5855" max="5855" width="15" bestFit="1" customWidth="1"/>
    <col min="5856" max="5856" width="13.140625" customWidth="1"/>
    <col min="5857" max="5857" width="11.85546875" customWidth="1"/>
    <col min="5858" max="5859" width="14.140625" customWidth="1"/>
    <col min="5860" max="5860" width="15" bestFit="1" customWidth="1"/>
    <col min="5861" max="5861" width="13.140625" customWidth="1"/>
    <col min="5862" max="5862" width="9.42578125" customWidth="1"/>
    <col min="5863" max="5864" width="14.140625" customWidth="1"/>
    <col min="5865" max="5865" width="14.140625" bestFit="1" customWidth="1"/>
    <col min="5866" max="5866" width="13.140625" customWidth="1"/>
    <col min="5867" max="5867" width="7.140625" customWidth="1"/>
    <col min="5868" max="5869" width="14.140625" customWidth="1"/>
    <col min="5870" max="5870" width="14.140625" bestFit="1" customWidth="1"/>
    <col min="5871" max="5871" width="13.140625" customWidth="1"/>
    <col min="5872" max="5874" width="14.140625" customWidth="1"/>
    <col min="5875" max="5876" width="13.140625" customWidth="1"/>
    <col min="5877" max="5879" width="14.140625" customWidth="1"/>
    <col min="5880" max="5881" width="13.140625" customWidth="1"/>
    <col min="5882" max="5884" width="14.140625" customWidth="1"/>
    <col min="5885" max="5885" width="15" bestFit="1" customWidth="1"/>
    <col min="5886" max="5886" width="13.140625" customWidth="1"/>
    <col min="5887" max="5889" width="14.140625" customWidth="1"/>
    <col min="5890" max="5890" width="14.140625" bestFit="1" customWidth="1"/>
    <col min="5891" max="5891" width="13.140625" customWidth="1"/>
    <col min="5892" max="5892" width="11.85546875" customWidth="1"/>
    <col min="5893" max="5894" width="14.140625" customWidth="1"/>
    <col min="5895" max="5895" width="14.140625" bestFit="1" customWidth="1"/>
    <col min="5896" max="5896" width="13.140625" customWidth="1"/>
    <col min="5897" max="5897" width="9.42578125" customWidth="1"/>
    <col min="5898" max="5899" width="14.140625" customWidth="1"/>
    <col min="5900" max="5900" width="15" bestFit="1" customWidth="1"/>
    <col min="5901" max="5901" width="13.140625" customWidth="1"/>
    <col min="5902" max="5904" width="13.42578125" customWidth="1"/>
    <col min="5905" max="5908" width="15" bestFit="1" customWidth="1"/>
    <col min="5909" max="5909" width="13.140625" customWidth="1"/>
    <col min="5910" max="5912" width="13.42578125" customWidth="1"/>
    <col min="5913" max="5917" width="13.140625" customWidth="1"/>
    <col min="5918" max="5920" width="13.42578125" customWidth="1"/>
    <col min="5921" max="5921" width="15" bestFit="1" customWidth="1"/>
    <col min="5922" max="5925" width="13.140625" customWidth="1"/>
    <col min="5926" max="5928" width="13.42578125" customWidth="1"/>
    <col min="5929" max="5930" width="15" bestFit="1" customWidth="1"/>
    <col min="5931" max="5932" width="13.85546875" bestFit="1" customWidth="1"/>
    <col min="5933" max="5933" width="13.140625" customWidth="1"/>
    <col min="5934" max="5936" width="13.42578125" customWidth="1"/>
    <col min="5937" max="5939" width="15" bestFit="1" customWidth="1"/>
    <col min="5940" max="5941" width="13.140625" customWidth="1"/>
    <col min="5942" max="5942" width="10.140625" customWidth="1"/>
    <col min="5943" max="5944" width="13.42578125" customWidth="1"/>
    <col min="5945" max="5949" width="13.140625" customWidth="1"/>
    <col min="5950" max="5952" width="13.42578125" customWidth="1"/>
    <col min="5953" max="5957" width="13.140625" customWidth="1"/>
    <col min="5958" max="5960" width="13.42578125" customWidth="1"/>
    <col min="5961" max="5965" width="13.140625" customWidth="1"/>
    <col min="5966" max="5968" width="13.42578125" customWidth="1"/>
    <col min="5969" max="5973" width="13.140625" customWidth="1"/>
    <col min="5974" max="5976" width="13.42578125" customWidth="1"/>
    <col min="5977" max="5977" width="15" bestFit="1" customWidth="1"/>
    <col min="5978" max="5978" width="13.85546875" bestFit="1" customWidth="1"/>
    <col min="5979" max="5980" width="15" bestFit="1" customWidth="1"/>
    <col min="5981" max="5981" width="13.140625" customWidth="1"/>
    <col min="5982" max="5982" width="11.28515625" customWidth="1"/>
    <col min="5983" max="5984" width="13.42578125" customWidth="1"/>
    <col min="5985" max="5985" width="14.140625" bestFit="1" customWidth="1"/>
    <col min="5986" max="5988" width="15" bestFit="1" customWidth="1"/>
    <col min="5989" max="5989" width="13.140625" customWidth="1"/>
    <col min="5990" max="5990" width="10.140625" customWidth="1"/>
    <col min="5991" max="5992" width="13.42578125" customWidth="1"/>
    <col min="5993" max="5993" width="14.140625" bestFit="1" customWidth="1"/>
    <col min="5994" max="5994" width="13" bestFit="1" customWidth="1"/>
    <col min="5995" max="5996" width="14.140625" bestFit="1" customWidth="1"/>
    <col min="5997" max="5997" width="13.140625" customWidth="1"/>
    <col min="5998" max="6000" width="13.42578125" customWidth="1"/>
    <col min="6001" max="6005" width="13.140625" customWidth="1"/>
    <col min="6006" max="6008" width="13.42578125" customWidth="1"/>
    <col min="6009" max="6009" width="13.140625" customWidth="1"/>
    <col min="6010" max="6010" width="13.85546875" bestFit="1" customWidth="1"/>
    <col min="6011" max="6012" width="15" bestFit="1" customWidth="1"/>
    <col min="6013" max="6013" width="13.140625" customWidth="1"/>
    <col min="6014" max="6016" width="13.42578125" customWidth="1"/>
    <col min="6017" max="6020" width="15" bestFit="1" customWidth="1"/>
    <col min="6021" max="6021" width="13.140625" customWidth="1"/>
    <col min="6022" max="6022" width="12.42578125" customWidth="1"/>
    <col min="6023" max="6024" width="13.42578125" customWidth="1"/>
    <col min="6025" max="6025" width="15" bestFit="1" customWidth="1"/>
    <col min="6026" max="6028" width="14.140625" bestFit="1" customWidth="1"/>
    <col min="6029" max="6029" width="13.140625" customWidth="1"/>
    <col min="6030" max="6030" width="10.140625" customWidth="1"/>
    <col min="6031" max="6032" width="13.42578125" customWidth="1"/>
    <col min="6033" max="6033" width="14.140625" bestFit="1" customWidth="1"/>
    <col min="6034" max="6036" width="15" bestFit="1" customWidth="1"/>
    <col min="6037" max="6037" width="13.140625" customWidth="1"/>
    <col min="6038" max="6038" width="6.7109375" customWidth="1"/>
    <col min="6039" max="6040" width="13.42578125" customWidth="1"/>
    <col min="6041" max="6041" width="14.140625" bestFit="1" customWidth="1"/>
    <col min="6042" max="6044" width="15" bestFit="1" customWidth="1"/>
    <col min="6045" max="6060" width="13.140625" customWidth="1"/>
    <col min="6061" max="6061" width="13.42578125" customWidth="1"/>
    <col min="6062" max="6062" width="12.85546875" customWidth="1"/>
    <col min="6063" max="6063" width="12" customWidth="1"/>
    <col min="6064" max="6064" width="12.28515625" customWidth="1"/>
    <col min="6065" max="6066" width="12.85546875" customWidth="1"/>
    <col min="6067" max="6072" width="13.140625" customWidth="1"/>
    <col min="6073" max="6075" width="14.140625" customWidth="1"/>
    <col min="6076" max="6077" width="13.140625" customWidth="1"/>
    <col min="6078" max="6080" width="14.140625" customWidth="1"/>
    <col min="6081" max="6081" width="12.85546875" customWidth="1"/>
    <col min="6082" max="6082" width="13.140625" customWidth="1"/>
    <col min="6083" max="6085" width="14.140625" customWidth="1"/>
    <col min="6086" max="6087" width="13.140625" customWidth="1"/>
    <col min="6088" max="6090" width="14.140625" customWidth="1"/>
    <col min="6091" max="6091" width="15" bestFit="1" customWidth="1"/>
    <col min="6092" max="6092" width="13.140625" customWidth="1"/>
    <col min="6093" max="6095" width="14.140625" customWidth="1"/>
    <col min="6096" max="6096" width="15" bestFit="1" customWidth="1"/>
    <col min="6097" max="6097" width="13.140625" customWidth="1"/>
    <col min="6098" max="6098" width="10.5703125" customWidth="1"/>
    <col min="6099" max="6100" width="14.140625" customWidth="1"/>
    <col min="6101" max="6102" width="13.140625" customWidth="1"/>
    <col min="6103" max="6105" width="14.140625" customWidth="1"/>
    <col min="6106" max="6106" width="15" bestFit="1" customWidth="1"/>
    <col min="6107" max="6107" width="13.140625" customWidth="1"/>
    <col min="6108" max="6110" width="14.140625" customWidth="1"/>
    <col min="6111" max="6111" width="15" bestFit="1" customWidth="1"/>
    <col min="6112" max="6112" width="13.140625" customWidth="1"/>
    <col min="6113" max="6113" width="11.85546875" customWidth="1"/>
    <col min="6114" max="6115" width="14.140625" customWidth="1"/>
    <col min="6116" max="6116" width="15" bestFit="1" customWidth="1"/>
    <col min="6117" max="6117" width="13.140625" customWidth="1"/>
    <col min="6118" max="6118" width="9.42578125" customWidth="1"/>
    <col min="6119" max="6120" width="14.140625" customWidth="1"/>
    <col min="6121" max="6121" width="14.140625" bestFit="1" customWidth="1"/>
    <col min="6122" max="6122" width="13.140625" customWidth="1"/>
    <col min="6123" max="6123" width="7.140625" customWidth="1"/>
    <col min="6124" max="6125" width="14.140625" customWidth="1"/>
    <col min="6126" max="6126" width="14.140625" bestFit="1" customWidth="1"/>
    <col min="6127" max="6127" width="13.140625" customWidth="1"/>
    <col min="6128" max="6130" width="14.140625" customWidth="1"/>
    <col min="6131" max="6132" width="13.140625" customWidth="1"/>
    <col min="6133" max="6135" width="14.140625" customWidth="1"/>
    <col min="6136" max="6137" width="13.140625" customWidth="1"/>
    <col min="6138" max="6140" width="14.140625" customWidth="1"/>
    <col min="6141" max="6141" width="15" bestFit="1" customWidth="1"/>
    <col min="6142" max="6142" width="13.140625" customWidth="1"/>
    <col min="6143" max="6145" width="14.140625" customWidth="1"/>
    <col min="6146" max="6146" width="14.140625" bestFit="1" customWidth="1"/>
    <col min="6147" max="6147" width="13.140625" customWidth="1"/>
    <col min="6148" max="6148" width="11.85546875" customWidth="1"/>
    <col min="6149" max="6150" width="14.140625" customWidth="1"/>
    <col min="6151" max="6151" width="14.140625" bestFit="1" customWidth="1"/>
    <col min="6152" max="6152" width="13.140625" customWidth="1"/>
    <col min="6153" max="6153" width="9.42578125" customWidth="1"/>
    <col min="6154" max="6155" width="14.140625" customWidth="1"/>
    <col min="6156" max="6156" width="15" bestFit="1" customWidth="1"/>
    <col min="6157" max="6157" width="13.140625" customWidth="1"/>
    <col min="6158" max="6160" width="13.42578125" customWidth="1"/>
    <col min="6161" max="6164" width="15" bestFit="1" customWidth="1"/>
    <col min="6165" max="6165" width="13.140625" customWidth="1"/>
    <col min="6166" max="6168" width="13.42578125" customWidth="1"/>
    <col min="6169" max="6173" width="13.140625" customWidth="1"/>
    <col min="6174" max="6176" width="13.42578125" customWidth="1"/>
    <col min="6177" max="6177" width="15" bestFit="1" customWidth="1"/>
    <col min="6178" max="6181" width="13.140625" customWidth="1"/>
    <col min="6182" max="6184" width="13.42578125" customWidth="1"/>
    <col min="6185" max="6186" width="15" bestFit="1" customWidth="1"/>
    <col min="6187" max="6188" width="13.85546875" bestFit="1" customWidth="1"/>
    <col min="6189" max="6189" width="13.140625" customWidth="1"/>
    <col min="6190" max="6192" width="13.42578125" customWidth="1"/>
    <col min="6193" max="6195" width="15" bestFit="1" customWidth="1"/>
    <col min="6196" max="6197" width="13.140625" customWidth="1"/>
    <col min="6198" max="6198" width="10.140625" customWidth="1"/>
    <col min="6199" max="6200" width="13.42578125" customWidth="1"/>
    <col min="6201" max="6205" width="13.140625" customWidth="1"/>
    <col min="6206" max="6208" width="13.42578125" customWidth="1"/>
    <col min="6209" max="6213" width="13.140625" customWidth="1"/>
    <col min="6214" max="6216" width="13.42578125" customWidth="1"/>
    <col min="6217" max="6221" width="13.140625" customWidth="1"/>
    <col min="6222" max="6224" width="13.42578125" customWidth="1"/>
    <col min="6225" max="6229" width="13.140625" customWidth="1"/>
    <col min="6230" max="6232" width="13.42578125" customWidth="1"/>
    <col min="6233" max="6233" width="15" bestFit="1" customWidth="1"/>
    <col min="6234" max="6234" width="13.85546875" bestFit="1" customWidth="1"/>
    <col min="6235" max="6236" width="15" bestFit="1" customWidth="1"/>
    <col min="6237" max="6237" width="13.140625" customWidth="1"/>
    <col min="6238" max="6238" width="11.28515625" customWidth="1"/>
    <col min="6239" max="6240" width="13.42578125" customWidth="1"/>
    <col min="6241" max="6241" width="14.140625" bestFit="1" customWidth="1"/>
    <col min="6242" max="6244" width="15" bestFit="1" customWidth="1"/>
    <col min="6245" max="6245" width="13.140625" customWidth="1"/>
    <col min="6246" max="6246" width="10.140625" customWidth="1"/>
    <col min="6247" max="6248" width="13.42578125" customWidth="1"/>
    <col min="6249" max="6249" width="14.140625" bestFit="1" customWidth="1"/>
    <col min="6250" max="6250" width="13" bestFit="1" customWidth="1"/>
    <col min="6251" max="6252" width="14.140625" bestFit="1" customWidth="1"/>
    <col min="6253" max="6253" width="13.140625" customWidth="1"/>
    <col min="6254" max="6256" width="13.42578125" customWidth="1"/>
    <col min="6257" max="6261" width="13.140625" customWidth="1"/>
    <col min="6262" max="6264" width="13.42578125" customWidth="1"/>
    <col min="6265" max="6265" width="13.140625" customWidth="1"/>
    <col min="6266" max="6266" width="13.85546875" bestFit="1" customWidth="1"/>
    <col min="6267" max="6268" width="15" bestFit="1" customWidth="1"/>
    <col min="6269" max="6269" width="13.140625" customWidth="1"/>
    <col min="6270" max="6272" width="13.42578125" customWidth="1"/>
    <col min="6273" max="6276" width="15" bestFit="1" customWidth="1"/>
    <col min="6277" max="6277" width="13.140625" customWidth="1"/>
    <col min="6278" max="6278" width="12.42578125" customWidth="1"/>
    <col min="6279" max="6280" width="13.42578125" customWidth="1"/>
    <col min="6281" max="6281" width="15" bestFit="1" customWidth="1"/>
    <col min="6282" max="6284" width="14.140625" bestFit="1" customWidth="1"/>
    <col min="6285" max="6285" width="13.140625" customWidth="1"/>
    <col min="6286" max="6286" width="10.140625" customWidth="1"/>
    <col min="6287" max="6288" width="13.42578125" customWidth="1"/>
    <col min="6289" max="6289" width="14.140625" bestFit="1" customWidth="1"/>
    <col min="6290" max="6292" width="15" bestFit="1" customWidth="1"/>
    <col min="6293" max="6293" width="13.140625" customWidth="1"/>
    <col min="6294" max="6294" width="6.7109375" customWidth="1"/>
    <col min="6295" max="6296" width="13.42578125" customWidth="1"/>
    <col min="6297" max="6297" width="14.140625" bestFit="1" customWidth="1"/>
    <col min="6298" max="6300" width="15" bestFit="1" customWidth="1"/>
    <col min="6301" max="6316" width="13.140625" customWidth="1"/>
    <col min="6317" max="6317" width="13.42578125" customWidth="1"/>
    <col min="6318" max="6318" width="12.85546875" customWidth="1"/>
    <col min="6319" max="6319" width="12" customWidth="1"/>
    <col min="6320" max="6320" width="12.28515625" customWidth="1"/>
    <col min="6321" max="6322" width="12.85546875" customWidth="1"/>
    <col min="6323" max="6328" width="13.140625" customWidth="1"/>
    <col min="6329" max="6331" width="14.140625" customWidth="1"/>
    <col min="6332" max="6333" width="13.140625" customWidth="1"/>
    <col min="6334" max="6336" width="14.140625" customWidth="1"/>
    <col min="6337" max="6337" width="12.85546875" customWidth="1"/>
    <col min="6338" max="6338" width="13.140625" customWidth="1"/>
    <col min="6339" max="6341" width="14.140625" customWidth="1"/>
    <col min="6342" max="6343" width="13.140625" customWidth="1"/>
    <col min="6344" max="6346" width="14.140625" customWidth="1"/>
    <col min="6347" max="6347" width="15" bestFit="1" customWidth="1"/>
    <col min="6348" max="6348" width="13.140625" customWidth="1"/>
    <col min="6349" max="6351" width="14.140625" customWidth="1"/>
    <col min="6352" max="6352" width="15" bestFit="1" customWidth="1"/>
    <col min="6353" max="6353" width="13.140625" customWidth="1"/>
    <col min="6354" max="6354" width="10.5703125" customWidth="1"/>
    <col min="6355" max="6356" width="14.140625" customWidth="1"/>
    <col min="6357" max="6358" width="13.140625" customWidth="1"/>
    <col min="6359" max="6361" width="14.140625" customWidth="1"/>
    <col min="6362" max="6362" width="15" bestFit="1" customWidth="1"/>
    <col min="6363" max="6363" width="13.140625" customWidth="1"/>
    <col min="6364" max="6366" width="14.140625" customWidth="1"/>
    <col min="6367" max="6367" width="15" bestFit="1" customWidth="1"/>
    <col min="6368" max="6368" width="13.140625" customWidth="1"/>
    <col min="6369" max="6369" width="11.85546875" customWidth="1"/>
    <col min="6370" max="6371" width="14.140625" customWidth="1"/>
    <col min="6372" max="6372" width="15" bestFit="1" customWidth="1"/>
    <col min="6373" max="6373" width="13.140625" customWidth="1"/>
    <col min="6374" max="6374" width="9.42578125" customWidth="1"/>
    <col min="6375" max="6376" width="14.140625" customWidth="1"/>
    <col min="6377" max="6377" width="14.140625" bestFit="1" customWidth="1"/>
    <col min="6378" max="6378" width="13.140625" customWidth="1"/>
    <col min="6379" max="6379" width="7.140625" customWidth="1"/>
    <col min="6380" max="6381" width="14.140625" customWidth="1"/>
    <col min="6382" max="6382" width="14.140625" bestFit="1" customWidth="1"/>
    <col min="6383" max="6383" width="13.140625" customWidth="1"/>
    <col min="6384" max="6386" width="14.140625" customWidth="1"/>
    <col min="6387" max="6388" width="13.140625" customWidth="1"/>
    <col min="6389" max="6391" width="14.140625" customWidth="1"/>
    <col min="6392" max="6393" width="13.140625" customWidth="1"/>
    <col min="6394" max="6396" width="14.140625" customWidth="1"/>
    <col min="6397" max="6397" width="15" bestFit="1" customWidth="1"/>
    <col min="6398" max="6398" width="13.140625" customWidth="1"/>
    <col min="6399" max="6401" width="14.140625" customWidth="1"/>
    <col min="6402" max="6402" width="14.140625" bestFit="1" customWidth="1"/>
    <col min="6403" max="6403" width="13.140625" customWidth="1"/>
    <col min="6404" max="6404" width="11.85546875" customWidth="1"/>
    <col min="6405" max="6406" width="14.140625" customWidth="1"/>
    <col min="6407" max="6407" width="14.140625" bestFit="1" customWidth="1"/>
    <col min="6408" max="6408" width="13.140625" customWidth="1"/>
    <col min="6409" max="6409" width="9.42578125" customWidth="1"/>
    <col min="6410" max="6411" width="14.140625" customWidth="1"/>
    <col min="6412" max="6412" width="15" bestFit="1" customWidth="1"/>
    <col min="6413" max="6413" width="13.140625" customWidth="1"/>
    <col min="6414" max="6416" width="13.42578125" customWidth="1"/>
    <col min="6417" max="6420" width="15" bestFit="1" customWidth="1"/>
    <col min="6421" max="6421" width="13.140625" customWidth="1"/>
    <col min="6422" max="6424" width="13.42578125" customWidth="1"/>
    <col min="6425" max="6429" width="13.140625" customWidth="1"/>
    <col min="6430" max="6432" width="13.42578125" customWidth="1"/>
    <col min="6433" max="6433" width="15" bestFit="1" customWidth="1"/>
    <col min="6434" max="6437" width="13.140625" customWidth="1"/>
    <col min="6438" max="6440" width="13.42578125" customWidth="1"/>
    <col min="6441" max="6442" width="15" bestFit="1" customWidth="1"/>
    <col min="6443" max="6444" width="13.85546875" bestFit="1" customWidth="1"/>
    <col min="6445" max="6445" width="13.140625" customWidth="1"/>
    <col min="6446" max="6448" width="13.42578125" customWidth="1"/>
    <col min="6449" max="6451" width="15" bestFit="1" customWidth="1"/>
    <col min="6452" max="6453" width="13.140625" customWidth="1"/>
    <col min="6454" max="6454" width="10.140625" customWidth="1"/>
    <col min="6455" max="6456" width="13.42578125" customWidth="1"/>
    <col min="6457" max="6461" width="13.140625" customWidth="1"/>
    <col min="6462" max="6464" width="13.42578125" customWidth="1"/>
    <col min="6465" max="6469" width="13.140625" customWidth="1"/>
    <col min="6470" max="6472" width="13.42578125" customWidth="1"/>
    <col min="6473" max="6477" width="13.140625" customWidth="1"/>
    <col min="6478" max="6480" width="13.42578125" customWidth="1"/>
    <col min="6481" max="6485" width="13.140625" customWidth="1"/>
    <col min="6486" max="6488" width="13.42578125" customWidth="1"/>
    <col min="6489" max="6489" width="15" bestFit="1" customWidth="1"/>
    <col min="6490" max="6490" width="13.85546875" bestFit="1" customWidth="1"/>
    <col min="6491" max="6492" width="15" bestFit="1" customWidth="1"/>
    <col min="6493" max="6493" width="13.140625" customWidth="1"/>
    <col min="6494" max="6494" width="11.28515625" customWidth="1"/>
    <col min="6495" max="6496" width="13.42578125" customWidth="1"/>
    <col min="6497" max="6497" width="14.140625" bestFit="1" customWidth="1"/>
    <col min="6498" max="6500" width="15" bestFit="1" customWidth="1"/>
    <col min="6501" max="6501" width="13.140625" customWidth="1"/>
    <col min="6502" max="6502" width="10.140625" customWidth="1"/>
    <col min="6503" max="6504" width="13.42578125" customWidth="1"/>
    <col min="6505" max="6505" width="14.140625" bestFit="1" customWidth="1"/>
    <col min="6506" max="6506" width="13" bestFit="1" customWidth="1"/>
    <col min="6507" max="6508" width="14.140625" bestFit="1" customWidth="1"/>
    <col min="6509" max="6509" width="13.140625" customWidth="1"/>
    <col min="6510" max="6512" width="13.42578125" customWidth="1"/>
    <col min="6513" max="6517" width="13.140625" customWidth="1"/>
    <col min="6518" max="6520" width="13.42578125" customWidth="1"/>
    <col min="6521" max="6521" width="13.140625" customWidth="1"/>
    <col min="6522" max="6522" width="13.85546875" bestFit="1" customWidth="1"/>
    <col min="6523" max="6524" width="15" bestFit="1" customWidth="1"/>
    <col min="6525" max="6525" width="13.140625" customWidth="1"/>
    <col min="6526" max="6528" width="13.42578125" customWidth="1"/>
    <col min="6529" max="6532" width="15" bestFit="1" customWidth="1"/>
    <col min="6533" max="6533" width="13.140625" customWidth="1"/>
    <col min="6534" max="6534" width="12.42578125" customWidth="1"/>
    <col min="6535" max="6536" width="13.42578125" customWidth="1"/>
    <col min="6537" max="6537" width="15" bestFit="1" customWidth="1"/>
    <col min="6538" max="6540" width="14.140625" bestFit="1" customWidth="1"/>
    <col min="6541" max="6541" width="13.140625" customWidth="1"/>
    <col min="6542" max="6542" width="10.140625" customWidth="1"/>
    <col min="6543" max="6544" width="13.42578125" customWidth="1"/>
    <col min="6545" max="6545" width="14.140625" bestFit="1" customWidth="1"/>
    <col min="6546" max="6548" width="15" bestFit="1" customWidth="1"/>
    <col min="6549" max="6549" width="13.140625" customWidth="1"/>
    <col min="6550" max="6550" width="6.7109375" customWidth="1"/>
    <col min="6551" max="6552" width="13.42578125" customWidth="1"/>
    <col min="6553" max="6553" width="14.140625" bestFit="1" customWidth="1"/>
    <col min="6554" max="6556" width="15" bestFit="1" customWidth="1"/>
    <col min="6557" max="6572" width="13.140625" customWidth="1"/>
    <col min="6573" max="6573" width="13.42578125" customWidth="1"/>
    <col min="6574" max="6574" width="12.85546875" customWidth="1"/>
    <col min="6575" max="6575" width="12" customWidth="1"/>
    <col min="6576" max="6576" width="12.28515625" customWidth="1"/>
    <col min="6577" max="6578" width="12.85546875" customWidth="1"/>
    <col min="6579" max="6584" width="13.140625" customWidth="1"/>
    <col min="6585" max="6587" width="14.140625" customWidth="1"/>
    <col min="6588" max="6589" width="13.140625" customWidth="1"/>
    <col min="6590" max="6592" width="14.140625" customWidth="1"/>
    <col min="6593" max="6593" width="12.85546875" customWidth="1"/>
    <col min="6594" max="6594" width="13.140625" customWidth="1"/>
    <col min="6595" max="6597" width="14.140625" customWidth="1"/>
    <col min="6598" max="6599" width="13.140625" customWidth="1"/>
    <col min="6600" max="6602" width="14.140625" customWidth="1"/>
    <col min="6603" max="6603" width="15" bestFit="1" customWidth="1"/>
    <col min="6604" max="6604" width="13.140625" customWidth="1"/>
    <col min="6605" max="6607" width="14.140625" customWidth="1"/>
    <col min="6608" max="6608" width="15" bestFit="1" customWidth="1"/>
    <col min="6609" max="6609" width="13.140625" customWidth="1"/>
    <col min="6610" max="6610" width="10.5703125" customWidth="1"/>
    <col min="6611" max="6612" width="14.140625" customWidth="1"/>
    <col min="6613" max="6614" width="13.140625" customWidth="1"/>
    <col min="6615" max="6617" width="14.140625" customWidth="1"/>
    <col min="6618" max="6618" width="15" bestFit="1" customWidth="1"/>
    <col min="6619" max="6619" width="13.140625" customWidth="1"/>
    <col min="6620" max="6622" width="14.140625" customWidth="1"/>
    <col min="6623" max="6623" width="15" bestFit="1" customWidth="1"/>
    <col min="6624" max="6624" width="13.140625" customWidth="1"/>
    <col min="6625" max="6625" width="11.85546875" customWidth="1"/>
    <col min="6626" max="6627" width="14.140625" customWidth="1"/>
    <col min="6628" max="6628" width="15" bestFit="1" customWidth="1"/>
    <col min="6629" max="6629" width="13.140625" customWidth="1"/>
    <col min="6630" max="6630" width="9.42578125" customWidth="1"/>
    <col min="6631" max="6632" width="14.140625" customWidth="1"/>
    <col min="6633" max="6633" width="14.140625" bestFit="1" customWidth="1"/>
    <col min="6634" max="6634" width="13.140625" customWidth="1"/>
    <col min="6635" max="6635" width="7.140625" customWidth="1"/>
    <col min="6636" max="6637" width="14.140625" customWidth="1"/>
    <col min="6638" max="6638" width="14.140625" bestFit="1" customWidth="1"/>
    <col min="6639" max="6639" width="13.140625" customWidth="1"/>
    <col min="6640" max="6642" width="14.140625" customWidth="1"/>
    <col min="6643" max="6644" width="13.140625" customWidth="1"/>
    <col min="6645" max="6647" width="14.140625" customWidth="1"/>
    <col min="6648" max="6649" width="13.140625" customWidth="1"/>
    <col min="6650" max="6652" width="14.140625" customWidth="1"/>
    <col min="6653" max="6653" width="15" bestFit="1" customWidth="1"/>
    <col min="6654" max="6654" width="13.140625" customWidth="1"/>
    <col min="6655" max="6657" width="14.140625" customWidth="1"/>
    <col min="6658" max="6658" width="14.140625" bestFit="1" customWidth="1"/>
    <col min="6659" max="6659" width="13.140625" customWidth="1"/>
    <col min="6660" max="6660" width="11.85546875" customWidth="1"/>
    <col min="6661" max="6662" width="14.140625" customWidth="1"/>
    <col min="6663" max="6663" width="14.140625" bestFit="1" customWidth="1"/>
    <col min="6664" max="6664" width="13.140625" customWidth="1"/>
    <col min="6665" max="6665" width="9.42578125" customWidth="1"/>
    <col min="6666" max="6667" width="14.140625" customWidth="1"/>
    <col min="6668" max="6668" width="15" bestFit="1" customWidth="1"/>
    <col min="6669" max="6669" width="13.140625" customWidth="1"/>
    <col min="6670" max="6672" width="13.42578125" customWidth="1"/>
    <col min="6673" max="6676" width="15" bestFit="1" customWidth="1"/>
    <col min="6677" max="6677" width="13.140625" customWidth="1"/>
    <col min="6678" max="6680" width="13.42578125" customWidth="1"/>
    <col min="6681" max="6685" width="13.140625" customWidth="1"/>
    <col min="6686" max="6688" width="13.42578125" customWidth="1"/>
    <col min="6689" max="6689" width="15" bestFit="1" customWidth="1"/>
    <col min="6690" max="6693" width="13.140625" customWidth="1"/>
    <col min="6694" max="6696" width="13.42578125" customWidth="1"/>
    <col min="6697" max="6698" width="15" bestFit="1" customWidth="1"/>
    <col min="6699" max="6700" width="13.85546875" bestFit="1" customWidth="1"/>
    <col min="6701" max="6701" width="13.140625" customWidth="1"/>
    <col min="6702" max="6704" width="13.42578125" customWidth="1"/>
    <col min="6705" max="6707" width="15" bestFit="1" customWidth="1"/>
    <col min="6708" max="6709" width="13.140625" customWidth="1"/>
    <col min="6710" max="6710" width="10.140625" customWidth="1"/>
    <col min="6711" max="6712" width="13.42578125" customWidth="1"/>
    <col min="6713" max="6717" width="13.140625" customWidth="1"/>
    <col min="6718" max="6720" width="13.42578125" customWidth="1"/>
    <col min="6721" max="6725" width="13.140625" customWidth="1"/>
    <col min="6726" max="6728" width="13.42578125" customWidth="1"/>
    <col min="6729" max="6733" width="13.140625" customWidth="1"/>
    <col min="6734" max="6736" width="13.42578125" customWidth="1"/>
    <col min="6737" max="6741" width="13.140625" customWidth="1"/>
    <col min="6742" max="6744" width="13.42578125" customWidth="1"/>
    <col min="6745" max="6745" width="15" bestFit="1" customWidth="1"/>
    <col min="6746" max="6746" width="13.85546875" bestFit="1" customWidth="1"/>
    <col min="6747" max="6748" width="15" bestFit="1" customWidth="1"/>
    <col min="6749" max="6749" width="13.140625" customWidth="1"/>
    <col min="6750" max="6750" width="11.28515625" customWidth="1"/>
    <col min="6751" max="6752" width="13.42578125" customWidth="1"/>
    <col min="6753" max="6753" width="14.140625" bestFit="1" customWidth="1"/>
    <col min="6754" max="6756" width="15" bestFit="1" customWidth="1"/>
    <col min="6757" max="6757" width="13.140625" customWidth="1"/>
    <col min="6758" max="6758" width="10.140625" customWidth="1"/>
    <col min="6759" max="6760" width="13.42578125" customWidth="1"/>
    <col min="6761" max="6761" width="14.140625" bestFit="1" customWidth="1"/>
    <col min="6762" max="6762" width="13" bestFit="1" customWidth="1"/>
    <col min="6763" max="6764" width="14.140625" bestFit="1" customWidth="1"/>
    <col min="6765" max="6765" width="13.140625" customWidth="1"/>
    <col min="6766" max="6768" width="13.42578125" customWidth="1"/>
    <col min="6769" max="6773" width="13.140625" customWidth="1"/>
    <col min="6774" max="6776" width="13.42578125" customWidth="1"/>
    <col min="6777" max="6777" width="13.140625" customWidth="1"/>
    <col min="6778" max="6778" width="13.85546875" bestFit="1" customWidth="1"/>
    <col min="6779" max="6780" width="15" bestFit="1" customWidth="1"/>
    <col min="6781" max="6781" width="13.140625" customWidth="1"/>
    <col min="6782" max="6784" width="13.42578125" customWidth="1"/>
    <col min="6785" max="6788" width="15" bestFit="1" customWidth="1"/>
    <col min="6789" max="6789" width="13.140625" customWidth="1"/>
    <col min="6790" max="6790" width="12.42578125" customWidth="1"/>
    <col min="6791" max="6792" width="13.42578125" customWidth="1"/>
    <col min="6793" max="6793" width="15" bestFit="1" customWidth="1"/>
    <col min="6794" max="6796" width="14.140625" bestFit="1" customWidth="1"/>
    <col min="6797" max="6797" width="13.140625" customWidth="1"/>
    <col min="6798" max="6798" width="10.140625" customWidth="1"/>
    <col min="6799" max="6800" width="13.42578125" customWidth="1"/>
    <col min="6801" max="6801" width="14.140625" bestFit="1" customWidth="1"/>
    <col min="6802" max="6804" width="15" bestFit="1" customWidth="1"/>
    <col min="6805" max="6805" width="13.140625" customWidth="1"/>
    <col min="6806" max="6806" width="6.7109375" customWidth="1"/>
    <col min="6807" max="6808" width="13.42578125" customWidth="1"/>
    <col min="6809" max="6809" width="14.140625" bestFit="1" customWidth="1"/>
    <col min="6810" max="6812" width="15" bestFit="1" customWidth="1"/>
    <col min="6813" max="6828" width="13.140625" customWidth="1"/>
    <col min="6829" max="6829" width="13.42578125" customWidth="1"/>
    <col min="6830" max="6830" width="12.85546875" customWidth="1"/>
    <col min="6831" max="6831" width="12" customWidth="1"/>
    <col min="6832" max="6832" width="12.28515625" customWidth="1"/>
    <col min="6833" max="6834" width="12.85546875" customWidth="1"/>
    <col min="6835" max="6840" width="13.140625" customWidth="1"/>
    <col min="6841" max="6843" width="14.140625" customWidth="1"/>
    <col min="6844" max="6845" width="13.140625" customWidth="1"/>
    <col min="6846" max="6848" width="14.140625" customWidth="1"/>
    <col min="6849" max="6849" width="12.85546875" customWidth="1"/>
    <col min="6850" max="6850" width="13.140625" customWidth="1"/>
    <col min="6851" max="6853" width="14.140625" customWidth="1"/>
    <col min="6854" max="6855" width="13.140625" customWidth="1"/>
    <col min="6856" max="6858" width="14.140625" customWidth="1"/>
    <col min="6859" max="6859" width="15" bestFit="1" customWidth="1"/>
    <col min="6860" max="6860" width="13.140625" customWidth="1"/>
    <col min="6861" max="6863" width="14.140625" customWidth="1"/>
    <col min="6864" max="6864" width="15" bestFit="1" customWidth="1"/>
    <col min="6865" max="6865" width="13.140625" customWidth="1"/>
    <col min="6866" max="6866" width="10.5703125" customWidth="1"/>
    <col min="6867" max="6868" width="14.140625" customWidth="1"/>
    <col min="6869" max="6870" width="13.140625" customWidth="1"/>
    <col min="6871" max="6873" width="14.140625" customWidth="1"/>
    <col min="6874" max="6874" width="15" bestFit="1" customWidth="1"/>
    <col min="6875" max="6875" width="13.140625" customWidth="1"/>
    <col min="6876" max="6878" width="14.140625" customWidth="1"/>
    <col min="6879" max="6879" width="15" bestFit="1" customWidth="1"/>
    <col min="6880" max="6880" width="13.140625" customWidth="1"/>
    <col min="6881" max="6881" width="11.85546875" customWidth="1"/>
    <col min="6882" max="6883" width="14.140625" customWidth="1"/>
    <col min="6884" max="6884" width="15" bestFit="1" customWidth="1"/>
    <col min="6885" max="6885" width="13.140625" customWidth="1"/>
    <col min="6886" max="6886" width="9.42578125" customWidth="1"/>
    <col min="6887" max="6888" width="14.140625" customWidth="1"/>
    <col min="6889" max="6889" width="14.140625" bestFit="1" customWidth="1"/>
    <col min="6890" max="6890" width="13.140625" customWidth="1"/>
    <col min="6891" max="6891" width="7.140625" customWidth="1"/>
    <col min="6892" max="6893" width="14.140625" customWidth="1"/>
    <col min="6894" max="6894" width="14.140625" bestFit="1" customWidth="1"/>
    <col min="6895" max="6895" width="13.140625" customWidth="1"/>
    <col min="6896" max="6898" width="14.140625" customWidth="1"/>
    <col min="6899" max="6900" width="13.140625" customWidth="1"/>
    <col min="6901" max="6903" width="14.140625" customWidth="1"/>
    <col min="6904" max="6905" width="13.140625" customWidth="1"/>
    <col min="6906" max="6908" width="14.140625" customWidth="1"/>
    <col min="6909" max="6909" width="15" bestFit="1" customWidth="1"/>
    <col min="6910" max="6910" width="13.140625" customWidth="1"/>
    <col min="6911" max="6913" width="14.140625" customWidth="1"/>
    <col min="6914" max="6914" width="14.140625" bestFit="1" customWidth="1"/>
    <col min="6915" max="6915" width="13.140625" customWidth="1"/>
    <col min="6916" max="6916" width="11.85546875" customWidth="1"/>
    <col min="6917" max="6918" width="14.140625" customWidth="1"/>
    <col min="6919" max="6919" width="14.140625" bestFit="1" customWidth="1"/>
    <col min="6920" max="6920" width="13.140625" customWidth="1"/>
    <col min="6921" max="6921" width="9.42578125" customWidth="1"/>
    <col min="6922" max="6923" width="14.140625" customWidth="1"/>
    <col min="6924" max="6924" width="15" bestFit="1" customWidth="1"/>
    <col min="6925" max="6925" width="13.140625" customWidth="1"/>
    <col min="6926" max="6928" width="13.42578125" customWidth="1"/>
    <col min="6929" max="6932" width="15" bestFit="1" customWidth="1"/>
    <col min="6933" max="6933" width="13.140625" customWidth="1"/>
    <col min="6934" max="6936" width="13.42578125" customWidth="1"/>
    <col min="6937" max="6941" width="13.140625" customWidth="1"/>
    <col min="6942" max="6944" width="13.42578125" customWidth="1"/>
    <col min="6945" max="6945" width="15" bestFit="1" customWidth="1"/>
    <col min="6946" max="6949" width="13.140625" customWidth="1"/>
    <col min="6950" max="6952" width="13.42578125" customWidth="1"/>
    <col min="6953" max="6954" width="15" bestFit="1" customWidth="1"/>
    <col min="6955" max="6956" width="13.85546875" bestFit="1" customWidth="1"/>
    <col min="6957" max="6957" width="13.140625" customWidth="1"/>
    <col min="6958" max="6960" width="13.42578125" customWidth="1"/>
    <col min="6961" max="6963" width="15" bestFit="1" customWidth="1"/>
    <col min="6964" max="6965" width="13.140625" customWidth="1"/>
    <col min="6966" max="6966" width="10.140625" customWidth="1"/>
    <col min="6967" max="6968" width="13.42578125" customWidth="1"/>
    <col min="6969" max="6973" width="13.140625" customWidth="1"/>
    <col min="6974" max="6976" width="13.42578125" customWidth="1"/>
    <col min="6977" max="6981" width="13.140625" customWidth="1"/>
    <col min="6982" max="6984" width="13.42578125" customWidth="1"/>
    <col min="6985" max="6989" width="13.140625" customWidth="1"/>
    <col min="6990" max="6992" width="13.42578125" customWidth="1"/>
    <col min="6993" max="6997" width="13.140625" customWidth="1"/>
    <col min="6998" max="7000" width="13.42578125" customWidth="1"/>
    <col min="7001" max="7001" width="15" bestFit="1" customWidth="1"/>
    <col min="7002" max="7002" width="13.85546875" bestFit="1" customWidth="1"/>
    <col min="7003" max="7004" width="15" bestFit="1" customWidth="1"/>
    <col min="7005" max="7005" width="13.140625" customWidth="1"/>
    <col min="7006" max="7006" width="11.28515625" customWidth="1"/>
    <col min="7007" max="7008" width="13.42578125" customWidth="1"/>
    <col min="7009" max="7009" width="14.140625" bestFit="1" customWidth="1"/>
    <col min="7010" max="7012" width="15" bestFit="1" customWidth="1"/>
    <col min="7013" max="7013" width="13.140625" customWidth="1"/>
    <col min="7014" max="7014" width="10.140625" customWidth="1"/>
    <col min="7015" max="7016" width="13.42578125" customWidth="1"/>
    <col min="7017" max="7017" width="14.140625" bestFit="1" customWidth="1"/>
    <col min="7018" max="7018" width="13" bestFit="1" customWidth="1"/>
    <col min="7019" max="7020" width="14.140625" bestFit="1" customWidth="1"/>
    <col min="7021" max="7021" width="13.140625" customWidth="1"/>
    <col min="7022" max="7024" width="13.42578125" customWidth="1"/>
    <col min="7025" max="7029" width="13.140625" customWidth="1"/>
    <col min="7030" max="7032" width="13.42578125" customWidth="1"/>
    <col min="7033" max="7033" width="13.140625" customWidth="1"/>
    <col min="7034" max="7034" width="13.85546875" bestFit="1" customWidth="1"/>
    <col min="7035" max="7036" width="15" bestFit="1" customWidth="1"/>
    <col min="7037" max="7037" width="13.140625" customWidth="1"/>
    <col min="7038" max="7040" width="13.42578125" customWidth="1"/>
    <col min="7041" max="7044" width="15" bestFit="1" customWidth="1"/>
    <col min="7045" max="7045" width="13.140625" customWidth="1"/>
    <col min="7046" max="7046" width="12.42578125" customWidth="1"/>
    <col min="7047" max="7048" width="13.42578125" customWidth="1"/>
    <col min="7049" max="7049" width="15" bestFit="1" customWidth="1"/>
    <col min="7050" max="7052" width="14.140625" bestFit="1" customWidth="1"/>
    <col min="7053" max="7053" width="13.140625" customWidth="1"/>
    <col min="7054" max="7054" width="10.140625" customWidth="1"/>
    <col min="7055" max="7056" width="13.42578125" customWidth="1"/>
    <col min="7057" max="7057" width="14.140625" bestFit="1" customWidth="1"/>
    <col min="7058" max="7060" width="15" bestFit="1" customWidth="1"/>
    <col min="7061" max="7061" width="13.140625" customWidth="1"/>
    <col min="7062" max="7062" width="6.7109375" customWidth="1"/>
    <col min="7063" max="7064" width="13.42578125" customWidth="1"/>
    <col min="7065" max="7065" width="14.140625" bestFit="1" customWidth="1"/>
    <col min="7066" max="7068" width="15" bestFit="1" customWidth="1"/>
    <col min="7069" max="7084" width="13.140625" customWidth="1"/>
    <col min="7085" max="7085" width="13.42578125" customWidth="1"/>
    <col min="7086" max="7086" width="12.85546875" customWidth="1"/>
    <col min="7087" max="7087" width="12" customWidth="1"/>
    <col min="7088" max="7088" width="12.28515625" customWidth="1"/>
    <col min="7089" max="7090" width="12.85546875" customWidth="1"/>
    <col min="7091" max="7096" width="13.140625" customWidth="1"/>
    <col min="7097" max="7099" width="14.140625" customWidth="1"/>
    <col min="7100" max="7101" width="13.140625" customWidth="1"/>
    <col min="7102" max="7104" width="14.140625" customWidth="1"/>
    <col min="7105" max="7105" width="12.85546875" customWidth="1"/>
    <col min="7106" max="7106" width="13.140625" customWidth="1"/>
    <col min="7107" max="7109" width="14.140625" customWidth="1"/>
    <col min="7110" max="7111" width="13.140625" customWidth="1"/>
    <col min="7112" max="7114" width="14.140625" customWidth="1"/>
    <col min="7115" max="7115" width="15" bestFit="1" customWidth="1"/>
    <col min="7116" max="7116" width="13.140625" customWidth="1"/>
    <col min="7117" max="7119" width="14.140625" customWidth="1"/>
    <col min="7120" max="7120" width="15" bestFit="1" customWidth="1"/>
    <col min="7121" max="7121" width="13.140625" customWidth="1"/>
    <col min="7122" max="7122" width="10.5703125" customWidth="1"/>
    <col min="7123" max="7124" width="14.140625" customWidth="1"/>
    <col min="7125" max="7126" width="13.140625" customWidth="1"/>
    <col min="7127" max="7129" width="14.140625" customWidth="1"/>
    <col min="7130" max="7130" width="15" bestFit="1" customWidth="1"/>
    <col min="7131" max="7131" width="13.140625" customWidth="1"/>
    <col min="7132" max="7134" width="14.140625" customWidth="1"/>
    <col min="7135" max="7135" width="15" bestFit="1" customWidth="1"/>
    <col min="7136" max="7136" width="13.140625" customWidth="1"/>
    <col min="7137" max="7137" width="11.85546875" customWidth="1"/>
    <col min="7138" max="7139" width="14.140625" customWidth="1"/>
    <col min="7140" max="7140" width="15" bestFit="1" customWidth="1"/>
    <col min="7141" max="7141" width="13.140625" customWidth="1"/>
    <col min="7142" max="7142" width="9.42578125" customWidth="1"/>
    <col min="7143" max="7144" width="14.140625" customWidth="1"/>
    <col min="7145" max="7145" width="14.140625" bestFit="1" customWidth="1"/>
    <col min="7146" max="7146" width="13.140625" customWidth="1"/>
    <col min="7147" max="7147" width="7.140625" customWidth="1"/>
    <col min="7148" max="7149" width="14.140625" customWidth="1"/>
    <col min="7150" max="7150" width="14.140625" bestFit="1" customWidth="1"/>
    <col min="7151" max="7151" width="13.140625" customWidth="1"/>
    <col min="7152" max="7154" width="14.140625" customWidth="1"/>
    <col min="7155" max="7156" width="13.140625" customWidth="1"/>
    <col min="7157" max="7159" width="14.140625" customWidth="1"/>
    <col min="7160" max="7161" width="13.140625" customWidth="1"/>
    <col min="7162" max="7164" width="14.140625" customWidth="1"/>
    <col min="7165" max="7165" width="15" bestFit="1" customWidth="1"/>
    <col min="7166" max="7166" width="13.140625" customWidth="1"/>
    <col min="7167" max="7169" width="14.140625" customWidth="1"/>
    <col min="7170" max="7170" width="14.140625" bestFit="1" customWidth="1"/>
    <col min="7171" max="7171" width="13.140625" customWidth="1"/>
    <col min="7172" max="7172" width="11.85546875" customWidth="1"/>
    <col min="7173" max="7174" width="14.140625" customWidth="1"/>
    <col min="7175" max="7175" width="14.140625" bestFit="1" customWidth="1"/>
    <col min="7176" max="7176" width="13.140625" customWidth="1"/>
    <col min="7177" max="7177" width="9.42578125" customWidth="1"/>
    <col min="7178" max="7179" width="14.140625" customWidth="1"/>
    <col min="7180" max="7180" width="15" bestFit="1" customWidth="1"/>
    <col min="7181" max="7181" width="13.140625" customWidth="1"/>
    <col min="7182" max="7184" width="13.42578125" customWidth="1"/>
    <col min="7185" max="7188" width="15" bestFit="1" customWidth="1"/>
    <col min="7189" max="7189" width="13.140625" customWidth="1"/>
    <col min="7190" max="7192" width="13.42578125" customWidth="1"/>
    <col min="7193" max="7197" width="13.140625" customWidth="1"/>
    <col min="7198" max="7200" width="13.42578125" customWidth="1"/>
    <col min="7201" max="7201" width="15" bestFit="1" customWidth="1"/>
    <col min="7202" max="7205" width="13.140625" customWidth="1"/>
    <col min="7206" max="7208" width="13.42578125" customWidth="1"/>
    <col min="7209" max="7210" width="15" bestFit="1" customWidth="1"/>
    <col min="7211" max="7212" width="13.85546875" bestFit="1" customWidth="1"/>
    <col min="7213" max="7213" width="13.140625" customWidth="1"/>
    <col min="7214" max="7216" width="13.42578125" customWidth="1"/>
    <col min="7217" max="7219" width="15" bestFit="1" customWidth="1"/>
    <col min="7220" max="7221" width="13.140625" customWidth="1"/>
    <col min="7222" max="7222" width="10.140625" customWidth="1"/>
    <col min="7223" max="7224" width="13.42578125" customWidth="1"/>
    <col min="7225" max="7229" width="13.140625" customWidth="1"/>
    <col min="7230" max="7232" width="13.42578125" customWidth="1"/>
    <col min="7233" max="7237" width="13.140625" customWidth="1"/>
    <col min="7238" max="7240" width="13.42578125" customWidth="1"/>
    <col min="7241" max="7245" width="13.140625" customWidth="1"/>
    <col min="7246" max="7248" width="13.42578125" customWidth="1"/>
    <col min="7249" max="7253" width="13.140625" customWidth="1"/>
    <col min="7254" max="7256" width="13.42578125" customWidth="1"/>
    <col min="7257" max="7257" width="15" bestFit="1" customWidth="1"/>
    <col min="7258" max="7258" width="13.85546875" bestFit="1" customWidth="1"/>
    <col min="7259" max="7260" width="15" bestFit="1" customWidth="1"/>
    <col min="7261" max="7261" width="13.140625" customWidth="1"/>
    <col min="7262" max="7262" width="11.28515625" customWidth="1"/>
    <col min="7263" max="7264" width="13.42578125" customWidth="1"/>
    <col min="7265" max="7265" width="14.140625" bestFit="1" customWidth="1"/>
    <col min="7266" max="7268" width="15" bestFit="1" customWidth="1"/>
    <col min="7269" max="7269" width="13.140625" customWidth="1"/>
    <col min="7270" max="7270" width="10.140625" customWidth="1"/>
    <col min="7271" max="7272" width="13.42578125" customWidth="1"/>
    <col min="7273" max="7273" width="14.140625" bestFit="1" customWidth="1"/>
    <col min="7274" max="7274" width="13" bestFit="1" customWidth="1"/>
    <col min="7275" max="7276" width="14.140625" bestFit="1" customWidth="1"/>
    <col min="7277" max="7277" width="13.140625" customWidth="1"/>
    <col min="7278" max="7280" width="13.42578125" customWidth="1"/>
    <col min="7281" max="7285" width="13.140625" customWidth="1"/>
    <col min="7286" max="7288" width="13.42578125" customWidth="1"/>
    <col min="7289" max="7289" width="13.140625" customWidth="1"/>
    <col min="7290" max="7290" width="13.85546875" bestFit="1" customWidth="1"/>
    <col min="7291" max="7292" width="15" bestFit="1" customWidth="1"/>
    <col min="7293" max="7293" width="13.140625" customWidth="1"/>
    <col min="7294" max="7296" width="13.42578125" customWidth="1"/>
    <col min="7297" max="7300" width="15" bestFit="1" customWidth="1"/>
    <col min="7301" max="7301" width="13.140625" customWidth="1"/>
    <col min="7302" max="7302" width="12.42578125" customWidth="1"/>
    <col min="7303" max="7304" width="13.42578125" customWidth="1"/>
    <col min="7305" max="7305" width="15" bestFit="1" customWidth="1"/>
    <col min="7306" max="7308" width="14.140625" bestFit="1" customWidth="1"/>
    <col min="7309" max="7309" width="13.140625" customWidth="1"/>
    <col min="7310" max="7310" width="10.140625" customWidth="1"/>
    <col min="7311" max="7312" width="13.42578125" customWidth="1"/>
    <col min="7313" max="7313" width="14.140625" bestFit="1" customWidth="1"/>
    <col min="7314" max="7316" width="15" bestFit="1" customWidth="1"/>
    <col min="7317" max="7317" width="13.140625" customWidth="1"/>
    <col min="7318" max="7318" width="6.7109375" customWidth="1"/>
    <col min="7319" max="7320" width="13.42578125" customWidth="1"/>
    <col min="7321" max="7321" width="14.140625" bestFit="1" customWidth="1"/>
    <col min="7322" max="7324" width="15" bestFit="1" customWidth="1"/>
    <col min="7325" max="7340" width="13.140625" customWidth="1"/>
    <col min="7341" max="7341" width="13.42578125" customWidth="1"/>
    <col min="7342" max="7342" width="12.85546875" customWidth="1"/>
    <col min="7343" max="7343" width="12" customWidth="1"/>
    <col min="7344" max="7344" width="12.28515625" customWidth="1"/>
    <col min="7345" max="7346" width="12.85546875" customWidth="1"/>
    <col min="7347" max="7352" width="13.140625" customWidth="1"/>
    <col min="7353" max="7355" width="14.140625" customWidth="1"/>
    <col min="7356" max="7357" width="13.140625" customWidth="1"/>
    <col min="7358" max="7360" width="14.140625" customWidth="1"/>
    <col min="7361" max="7361" width="12.85546875" customWidth="1"/>
    <col min="7362" max="7362" width="13.140625" customWidth="1"/>
    <col min="7363" max="7365" width="14.140625" customWidth="1"/>
    <col min="7366" max="7367" width="13.140625" customWidth="1"/>
    <col min="7368" max="7370" width="14.140625" customWidth="1"/>
    <col min="7371" max="7371" width="15" bestFit="1" customWidth="1"/>
    <col min="7372" max="7372" width="13.140625" customWidth="1"/>
    <col min="7373" max="7375" width="14.140625" customWidth="1"/>
    <col min="7376" max="7376" width="15" bestFit="1" customWidth="1"/>
    <col min="7377" max="7377" width="13.140625" customWidth="1"/>
    <col min="7378" max="7378" width="10.5703125" customWidth="1"/>
    <col min="7379" max="7380" width="14.140625" customWidth="1"/>
    <col min="7381" max="7382" width="13.140625" customWidth="1"/>
    <col min="7383" max="7385" width="14.140625" customWidth="1"/>
    <col min="7386" max="7386" width="15" bestFit="1" customWidth="1"/>
    <col min="7387" max="7387" width="13.140625" customWidth="1"/>
    <col min="7388" max="7390" width="14.140625" customWidth="1"/>
    <col min="7391" max="7391" width="15" bestFit="1" customWidth="1"/>
    <col min="7392" max="7392" width="13.140625" customWidth="1"/>
    <col min="7393" max="7393" width="11.85546875" customWidth="1"/>
    <col min="7394" max="7395" width="14.140625" customWidth="1"/>
    <col min="7396" max="7396" width="15" bestFit="1" customWidth="1"/>
    <col min="7397" max="7397" width="13.140625" customWidth="1"/>
    <col min="7398" max="7398" width="9.42578125" customWidth="1"/>
    <col min="7399" max="7400" width="14.140625" customWidth="1"/>
    <col min="7401" max="7401" width="14.140625" bestFit="1" customWidth="1"/>
    <col min="7402" max="7402" width="13.140625" customWidth="1"/>
    <col min="7403" max="7403" width="7.140625" customWidth="1"/>
    <col min="7404" max="7405" width="14.140625" customWidth="1"/>
    <col min="7406" max="7406" width="14.140625" bestFit="1" customWidth="1"/>
    <col min="7407" max="7407" width="13.140625" customWidth="1"/>
    <col min="7408" max="7410" width="14.140625" customWidth="1"/>
    <col min="7411" max="7412" width="13.140625" customWidth="1"/>
    <col min="7413" max="7415" width="14.140625" customWidth="1"/>
    <col min="7416" max="7417" width="13.140625" customWidth="1"/>
    <col min="7418" max="7420" width="14.140625" customWidth="1"/>
    <col min="7421" max="7421" width="15" bestFit="1" customWidth="1"/>
    <col min="7422" max="7422" width="13.140625" customWidth="1"/>
    <col min="7423" max="7425" width="14.140625" customWidth="1"/>
    <col min="7426" max="7426" width="14.140625" bestFit="1" customWidth="1"/>
    <col min="7427" max="7427" width="13.140625" customWidth="1"/>
    <col min="7428" max="7428" width="11.85546875" customWidth="1"/>
    <col min="7429" max="7430" width="14.140625" customWidth="1"/>
    <col min="7431" max="7431" width="14.140625" bestFit="1" customWidth="1"/>
    <col min="7432" max="7432" width="13.140625" customWidth="1"/>
    <col min="7433" max="7433" width="9.42578125" customWidth="1"/>
    <col min="7434" max="7435" width="14.140625" customWidth="1"/>
    <col min="7436" max="7436" width="15" bestFit="1" customWidth="1"/>
    <col min="7437" max="7437" width="13.140625" customWidth="1"/>
    <col min="7438" max="7440" width="13.42578125" customWidth="1"/>
    <col min="7441" max="7444" width="15" bestFit="1" customWidth="1"/>
    <col min="7445" max="7445" width="13.140625" customWidth="1"/>
    <col min="7446" max="7448" width="13.42578125" customWidth="1"/>
    <col min="7449" max="7453" width="13.140625" customWidth="1"/>
    <col min="7454" max="7456" width="13.42578125" customWidth="1"/>
    <col min="7457" max="7457" width="15" bestFit="1" customWidth="1"/>
    <col min="7458" max="7461" width="13.140625" customWidth="1"/>
    <col min="7462" max="7464" width="13.42578125" customWidth="1"/>
    <col min="7465" max="7466" width="15" bestFit="1" customWidth="1"/>
    <col min="7467" max="7468" width="13.85546875" bestFit="1" customWidth="1"/>
    <col min="7469" max="7469" width="13.140625" customWidth="1"/>
    <col min="7470" max="7472" width="13.42578125" customWidth="1"/>
    <col min="7473" max="7475" width="15" bestFit="1" customWidth="1"/>
    <col min="7476" max="7477" width="13.140625" customWidth="1"/>
    <col min="7478" max="7478" width="10.140625" customWidth="1"/>
    <col min="7479" max="7480" width="13.42578125" customWidth="1"/>
    <col min="7481" max="7485" width="13.140625" customWidth="1"/>
    <col min="7486" max="7488" width="13.42578125" customWidth="1"/>
    <col min="7489" max="7493" width="13.140625" customWidth="1"/>
    <col min="7494" max="7496" width="13.42578125" customWidth="1"/>
    <col min="7497" max="7501" width="13.140625" customWidth="1"/>
    <col min="7502" max="7504" width="13.42578125" customWidth="1"/>
    <col min="7505" max="7509" width="13.140625" customWidth="1"/>
    <col min="7510" max="7512" width="13.42578125" customWidth="1"/>
    <col min="7513" max="7513" width="15" bestFit="1" customWidth="1"/>
    <col min="7514" max="7514" width="13.85546875" bestFit="1" customWidth="1"/>
    <col min="7515" max="7516" width="15" bestFit="1" customWidth="1"/>
    <col min="7517" max="7517" width="13.140625" customWidth="1"/>
    <col min="7518" max="7518" width="11.28515625" customWidth="1"/>
    <col min="7519" max="7520" width="13.42578125" customWidth="1"/>
    <col min="7521" max="7521" width="14.140625" bestFit="1" customWidth="1"/>
    <col min="7522" max="7524" width="15" bestFit="1" customWidth="1"/>
    <col min="7525" max="7525" width="13.140625" customWidth="1"/>
    <col min="7526" max="7526" width="10.140625" customWidth="1"/>
    <col min="7527" max="7528" width="13.42578125" customWidth="1"/>
    <col min="7529" max="7529" width="14.140625" bestFit="1" customWidth="1"/>
    <col min="7530" max="7530" width="13" bestFit="1" customWidth="1"/>
    <col min="7531" max="7532" width="14.140625" bestFit="1" customWidth="1"/>
    <col min="7533" max="7533" width="13.140625" customWidth="1"/>
    <col min="7534" max="7536" width="13.42578125" customWidth="1"/>
    <col min="7537" max="7541" width="13.140625" customWidth="1"/>
    <col min="7542" max="7544" width="13.42578125" customWidth="1"/>
    <col min="7545" max="7545" width="13.140625" customWidth="1"/>
    <col min="7546" max="7546" width="13.85546875" bestFit="1" customWidth="1"/>
    <col min="7547" max="7548" width="15" bestFit="1" customWidth="1"/>
    <col min="7549" max="7549" width="13.140625" customWidth="1"/>
    <col min="7550" max="7552" width="13.42578125" customWidth="1"/>
    <col min="7553" max="7556" width="15" bestFit="1" customWidth="1"/>
    <col min="7557" max="7557" width="13.140625" customWidth="1"/>
    <col min="7558" max="7558" width="12.42578125" customWidth="1"/>
    <col min="7559" max="7560" width="13.42578125" customWidth="1"/>
    <col min="7561" max="7561" width="15" bestFit="1" customWidth="1"/>
    <col min="7562" max="7564" width="14.140625" bestFit="1" customWidth="1"/>
    <col min="7565" max="7565" width="13.140625" customWidth="1"/>
    <col min="7566" max="7566" width="10.140625" customWidth="1"/>
    <col min="7567" max="7568" width="13.42578125" customWidth="1"/>
    <col min="7569" max="7569" width="14.140625" bestFit="1" customWidth="1"/>
    <col min="7570" max="7572" width="15" bestFit="1" customWidth="1"/>
    <col min="7573" max="7573" width="13.140625" customWidth="1"/>
    <col min="7574" max="7574" width="6.7109375" customWidth="1"/>
    <col min="7575" max="7576" width="13.42578125" customWidth="1"/>
    <col min="7577" max="7577" width="14.140625" bestFit="1" customWidth="1"/>
    <col min="7578" max="7580" width="15" bestFit="1" customWidth="1"/>
    <col min="7581" max="7596" width="13.140625" customWidth="1"/>
    <col min="7597" max="7597" width="13.42578125" customWidth="1"/>
    <col min="7598" max="7598" width="12.85546875" customWidth="1"/>
    <col min="7599" max="7599" width="12" customWidth="1"/>
    <col min="7600" max="7600" width="12.28515625" customWidth="1"/>
    <col min="7601" max="7602" width="12.85546875" customWidth="1"/>
    <col min="7603" max="7608" width="13.140625" customWidth="1"/>
    <col min="7609" max="7611" width="14.140625" customWidth="1"/>
    <col min="7612" max="7613" width="13.140625" customWidth="1"/>
    <col min="7614" max="7616" width="14.140625" customWidth="1"/>
    <col min="7617" max="7617" width="12.85546875" customWidth="1"/>
    <col min="7618" max="7618" width="13.140625" customWidth="1"/>
    <col min="7619" max="7621" width="14.140625" customWidth="1"/>
    <col min="7622" max="7623" width="13.140625" customWidth="1"/>
    <col min="7624" max="7626" width="14.140625" customWidth="1"/>
    <col min="7627" max="7627" width="15" bestFit="1" customWidth="1"/>
    <col min="7628" max="7628" width="13.140625" customWidth="1"/>
    <col min="7629" max="7631" width="14.140625" customWidth="1"/>
    <col min="7632" max="7632" width="15" bestFit="1" customWidth="1"/>
    <col min="7633" max="7633" width="13.140625" customWidth="1"/>
    <col min="7634" max="7634" width="10.5703125" customWidth="1"/>
    <col min="7635" max="7636" width="14.140625" customWidth="1"/>
    <col min="7637" max="7638" width="13.140625" customWidth="1"/>
    <col min="7639" max="7641" width="14.140625" customWidth="1"/>
    <col min="7642" max="7642" width="15" bestFit="1" customWidth="1"/>
    <col min="7643" max="7643" width="13.140625" customWidth="1"/>
    <col min="7644" max="7646" width="14.140625" customWidth="1"/>
    <col min="7647" max="7647" width="15" bestFit="1" customWidth="1"/>
    <col min="7648" max="7648" width="13.140625" customWidth="1"/>
    <col min="7649" max="7649" width="11.85546875" customWidth="1"/>
    <col min="7650" max="7651" width="14.140625" customWidth="1"/>
    <col min="7652" max="7652" width="15" bestFit="1" customWidth="1"/>
    <col min="7653" max="7653" width="13.140625" customWidth="1"/>
    <col min="7654" max="7654" width="9.42578125" customWidth="1"/>
    <col min="7655" max="7656" width="14.140625" customWidth="1"/>
    <col min="7657" max="7657" width="14.140625" bestFit="1" customWidth="1"/>
    <col min="7658" max="7658" width="13.140625" customWidth="1"/>
    <col min="7659" max="7659" width="7.140625" customWidth="1"/>
    <col min="7660" max="7661" width="14.140625" customWidth="1"/>
    <col min="7662" max="7662" width="14.140625" bestFit="1" customWidth="1"/>
    <col min="7663" max="7663" width="13.140625" customWidth="1"/>
    <col min="7664" max="7666" width="14.140625" customWidth="1"/>
    <col min="7667" max="7668" width="13.140625" customWidth="1"/>
    <col min="7669" max="7671" width="14.140625" customWidth="1"/>
    <col min="7672" max="7673" width="13.140625" customWidth="1"/>
    <col min="7674" max="7676" width="14.140625" customWidth="1"/>
    <col min="7677" max="7677" width="15" bestFit="1" customWidth="1"/>
    <col min="7678" max="7678" width="13.140625" customWidth="1"/>
    <col min="7679" max="7681" width="14.140625" customWidth="1"/>
    <col min="7682" max="7682" width="14.140625" bestFit="1" customWidth="1"/>
    <col min="7683" max="7683" width="13.140625" customWidth="1"/>
    <col min="7684" max="7684" width="11.85546875" customWidth="1"/>
    <col min="7685" max="7686" width="14.140625" customWidth="1"/>
    <col min="7687" max="7687" width="14.140625" bestFit="1" customWidth="1"/>
    <col min="7688" max="7688" width="13.140625" customWidth="1"/>
    <col min="7689" max="7689" width="9.42578125" customWidth="1"/>
    <col min="7690" max="7691" width="14.140625" customWidth="1"/>
    <col min="7692" max="7692" width="15" bestFit="1" customWidth="1"/>
    <col min="7693" max="7693" width="13.140625" customWidth="1"/>
    <col min="7694" max="7696" width="13.42578125" customWidth="1"/>
    <col min="7697" max="7700" width="15" bestFit="1" customWidth="1"/>
    <col min="7701" max="7701" width="13.140625" customWidth="1"/>
    <col min="7702" max="7704" width="13.42578125" customWidth="1"/>
    <col min="7705" max="7709" width="13.140625" customWidth="1"/>
    <col min="7710" max="7712" width="13.42578125" customWidth="1"/>
    <col min="7713" max="7713" width="15" bestFit="1" customWidth="1"/>
    <col min="7714" max="7717" width="13.140625" customWidth="1"/>
    <col min="7718" max="7720" width="13.42578125" customWidth="1"/>
    <col min="7721" max="7722" width="15" bestFit="1" customWidth="1"/>
    <col min="7723" max="7724" width="13.85546875" bestFit="1" customWidth="1"/>
    <col min="7725" max="7725" width="13.140625" customWidth="1"/>
    <col min="7726" max="7728" width="13.42578125" customWidth="1"/>
    <col min="7729" max="7731" width="15" bestFit="1" customWidth="1"/>
    <col min="7732" max="7733" width="13.140625" customWidth="1"/>
    <col min="7734" max="7734" width="10.140625" customWidth="1"/>
    <col min="7735" max="7736" width="13.42578125" customWidth="1"/>
    <col min="7737" max="7741" width="13.140625" customWidth="1"/>
    <col min="7742" max="7744" width="13.42578125" customWidth="1"/>
    <col min="7745" max="7749" width="13.140625" customWidth="1"/>
    <col min="7750" max="7752" width="13.42578125" customWidth="1"/>
    <col min="7753" max="7757" width="13.140625" customWidth="1"/>
    <col min="7758" max="7760" width="13.42578125" customWidth="1"/>
    <col min="7761" max="7765" width="13.140625" customWidth="1"/>
    <col min="7766" max="7768" width="13.42578125" customWidth="1"/>
    <col min="7769" max="7769" width="15" bestFit="1" customWidth="1"/>
    <col min="7770" max="7770" width="13.85546875" bestFit="1" customWidth="1"/>
    <col min="7771" max="7772" width="15" bestFit="1" customWidth="1"/>
    <col min="7773" max="7773" width="13.140625" customWidth="1"/>
    <col min="7774" max="7774" width="11.28515625" customWidth="1"/>
    <col min="7775" max="7776" width="13.42578125" customWidth="1"/>
    <col min="7777" max="7777" width="14.140625" bestFit="1" customWidth="1"/>
    <col min="7778" max="7780" width="15" bestFit="1" customWidth="1"/>
    <col min="7781" max="7781" width="13.140625" customWidth="1"/>
    <col min="7782" max="7782" width="10.140625" customWidth="1"/>
    <col min="7783" max="7784" width="13.42578125" customWidth="1"/>
    <col min="7785" max="7785" width="14.140625" bestFit="1" customWidth="1"/>
    <col min="7786" max="7786" width="13" bestFit="1" customWidth="1"/>
    <col min="7787" max="7788" width="14.140625" bestFit="1" customWidth="1"/>
    <col min="7789" max="7789" width="13.140625" customWidth="1"/>
    <col min="7790" max="7792" width="13.42578125" customWidth="1"/>
    <col min="7793" max="7797" width="13.140625" customWidth="1"/>
    <col min="7798" max="7800" width="13.42578125" customWidth="1"/>
    <col min="7801" max="7801" width="13.140625" customWidth="1"/>
    <col min="7802" max="7802" width="13.85546875" bestFit="1" customWidth="1"/>
    <col min="7803" max="7804" width="15" bestFit="1" customWidth="1"/>
    <col min="7805" max="7805" width="13.140625" customWidth="1"/>
    <col min="7806" max="7808" width="13.42578125" customWidth="1"/>
    <col min="7809" max="7812" width="15" bestFit="1" customWidth="1"/>
    <col min="7813" max="7813" width="13.140625" customWidth="1"/>
    <col min="7814" max="7814" width="12.42578125" customWidth="1"/>
    <col min="7815" max="7816" width="13.42578125" customWidth="1"/>
    <col min="7817" max="7817" width="15" bestFit="1" customWidth="1"/>
    <col min="7818" max="7820" width="14.140625" bestFit="1" customWidth="1"/>
    <col min="7821" max="7821" width="13.140625" customWidth="1"/>
    <col min="7822" max="7822" width="10.140625" customWidth="1"/>
    <col min="7823" max="7824" width="13.42578125" customWidth="1"/>
    <col min="7825" max="7825" width="14.140625" bestFit="1" customWidth="1"/>
    <col min="7826" max="7828" width="15" bestFit="1" customWidth="1"/>
    <col min="7829" max="7829" width="13.140625" customWidth="1"/>
    <col min="7830" max="7830" width="6.7109375" customWidth="1"/>
    <col min="7831" max="7832" width="13.42578125" customWidth="1"/>
    <col min="7833" max="7833" width="14.140625" bestFit="1" customWidth="1"/>
    <col min="7834" max="7836" width="15" bestFit="1" customWidth="1"/>
    <col min="7837" max="7852" width="13.140625" customWidth="1"/>
    <col min="7853" max="7853" width="13.42578125" customWidth="1"/>
    <col min="7854" max="7854" width="12.85546875" customWidth="1"/>
    <col min="7855" max="7855" width="12" customWidth="1"/>
    <col min="7856" max="7856" width="12.28515625" customWidth="1"/>
    <col min="7857" max="7858" width="12.85546875" customWidth="1"/>
    <col min="7859" max="7864" width="13.140625" customWidth="1"/>
    <col min="7865" max="7867" width="14.140625" customWidth="1"/>
    <col min="7868" max="7869" width="13.140625" customWidth="1"/>
    <col min="7870" max="7872" width="14.140625" customWidth="1"/>
    <col min="7873" max="7873" width="12.85546875" customWidth="1"/>
    <col min="7874" max="7874" width="13.140625" customWidth="1"/>
    <col min="7875" max="7877" width="14.140625" customWidth="1"/>
    <col min="7878" max="7879" width="13.140625" customWidth="1"/>
    <col min="7880" max="7882" width="14.140625" customWidth="1"/>
    <col min="7883" max="7883" width="15" bestFit="1" customWidth="1"/>
    <col min="7884" max="7884" width="13.140625" customWidth="1"/>
    <col min="7885" max="7887" width="14.140625" customWidth="1"/>
    <col min="7888" max="7888" width="15" bestFit="1" customWidth="1"/>
    <col min="7889" max="7889" width="13.140625" customWidth="1"/>
    <col min="7890" max="7890" width="10.5703125" customWidth="1"/>
    <col min="7891" max="7892" width="14.140625" customWidth="1"/>
    <col min="7893" max="7894" width="13.140625" customWidth="1"/>
    <col min="7895" max="7897" width="14.140625" customWidth="1"/>
    <col min="7898" max="7898" width="15" bestFit="1" customWidth="1"/>
    <col min="7899" max="7899" width="13.140625" customWidth="1"/>
    <col min="7900" max="7902" width="14.140625" customWidth="1"/>
    <col min="7903" max="7903" width="15" bestFit="1" customWidth="1"/>
    <col min="7904" max="7904" width="13.140625" customWidth="1"/>
    <col min="7905" max="7905" width="11.85546875" customWidth="1"/>
    <col min="7906" max="7907" width="14.140625" customWidth="1"/>
    <col min="7908" max="7908" width="15" bestFit="1" customWidth="1"/>
    <col min="7909" max="7909" width="13.140625" customWidth="1"/>
    <col min="7910" max="7910" width="9.42578125" customWidth="1"/>
    <col min="7911" max="7912" width="14.140625" customWidth="1"/>
    <col min="7913" max="7913" width="14.140625" bestFit="1" customWidth="1"/>
    <col min="7914" max="7914" width="13.140625" customWidth="1"/>
    <col min="7915" max="7915" width="7.140625" customWidth="1"/>
    <col min="7916" max="7917" width="14.140625" customWidth="1"/>
    <col min="7918" max="7918" width="14.140625" bestFit="1" customWidth="1"/>
    <col min="7919" max="7919" width="13.140625" customWidth="1"/>
    <col min="7920" max="7922" width="14.140625" customWidth="1"/>
    <col min="7923" max="7924" width="13.140625" customWidth="1"/>
    <col min="7925" max="7927" width="14.140625" customWidth="1"/>
    <col min="7928" max="7929" width="13.140625" customWidth="1"/>
    <col min="7930" max="7932" width="14.140625" customWidth="1"/>
    <col min="7933" max="7933" width="15" bestFit="1" customWidth="1"/>
    <col min="7934" max="7934" width="13.140625" customWidth="1"/>
    <col min="7935" max="7937" width="14.140625" customWidth="1"/>
    <col min="7938" max="7938" width="14.140625" bestFit="1" customWidth="1"/>
    <col min="7939" max="7939" width="13.140625" customWidth="1"/>
    <col min="7940" max="7940" width="11.85546875" customWidth="1"/>
    <col min="7941" max="7942" width="14.140625" customWidth="1"/>
    <col min="7943" max="7943" width="14.140625" bestFit="1" customWidth="1"/>
    <col min="7944" max="7944" width="13.140625" customWidth="1"/>
    <col min="7945" max="7945" width="9.42578125" customWidth="1"/>
    <col min="7946" max="7947" width="14.140625" customWidth="1"/>
    <col min="7948" max="7948" width="15" bestFit="1" customWidth="1"/>
    <col min="7949" max="7949" width="13.140625" customWidth="1"/>
    <col min="7950" max="7952" width="13.42578125" customWidth="1"/>
    <col min="7953" max="7956" width="15" bestFit="1" customWidth="1"/>
    <col min="7957" max="7957" width="13.140625" customWidth="1"/>
    <col min="7958" max="7960" width="13.42578125" customWidth="1"/>
    <col min="7961" max="7965" width="13.140625" customWidth="1"/>
    <col min="7966" max="7968" width="13.42578125" customWidth="1"/>
    <col min="7969" max="7969" width="15" bestFit="1" customWidth="1"/>
    <col min="7970" max="7973" width="13.140625" customWidth="1"/>
    <col min="7974" max="7976" width="13.42578125" customWidth="1"/>
    <col min="7977" max="7978" width="15" bestFit="1" customWidth="1"/>
    <col min="7979" max="7980" width="13.85546875" bestFit="1" customWidth="1"/>
    <col min="7981" max="7981" width="13.140625" customWidth="1"/>
    <col min="7982" max="7984" width="13.42578125" customWidth="1"/>
    <col min="7985" max="7987" width="15" bestFit="1" customWidth="1"/>
    <col min="7988" max="7989" width="13.140625" customWidth="1"/>
    <col min="7990" max="7990" width="10.140625" customWidth="1"/>
    <col min="7991" max="7992" width="13.42578125" customWidth="1"/>
    <col min="7993" max="7997" width="13.140625" customWidth="1"/>
    <col min="7998" max="8000" width="13.42578125" customWidth="1"/>
    <col min="8001" max="8005" width="13.140625" customWidth="1"/>
    <col min="8006" max="8008" width="13.42578125" customWidth="1"/>
    <col min="8009" max="8013" width="13.140625" customWidth="1"/>
    <col min="8014" max="8016" width="13.42578125" customWidth="1"/>
    <col min="8017" max="8021" width="13.140625" customWidth="1"/>
    <col min="8022" max="8024" width="13.42578125" customWidth="1"/>
    <col min="8025" max="8025" width="15" bestFit="1" customWidth="1"/>
    <col min="8026" max="8026" width="13.85546875" bestFit="1" customWidth="1"/>
    <col min="8027" max="8028" width="15" bestFit="1" customWidth="1"/>
    <col min="8029" max="8029" width="13.140625" customWidth="1"/>
    <col min="8030" max="8030" width="11.28515625" customWidth="1"/>
    <col min="8031" max="8032" width="13.42578125" customWidth="1"/>
    <col min="8033" max="8033" width="14.140625" bestFit="1" customWidth="1"/>
    <col min="8034" max="8036" width="15" bestFit="1" customWidth="1"/>
    <col min="8037" max="8037" width="13.140625" customWidth="1"/>
    <col min="8038" max="8038" width="10.140625" customWidth="1"/>
    <col min="8039" max="8040" width="13.42578125" customWidth="1"/>
    <col min="8041" max="8041" width="14.140625" bestFit="1" customWidth="1"/>
    <col min="8042" max="8042" width="13" bestFit="1" customWidth="1"/>
    <col min="8043" max="8044" width="14.140625" bestFit="1" customWidth="1"/>
    <col min="8045" max="8045" width="13.140625" customWidth="1"/>
    <col min="8046" max="8048" width="13.42578125" customWidth="1"/>
    <col min="8049" max="8053" width="13.140625" customWidth="1"/>
    <col min="8054" max="8056" width="13.42578125" customWidth="1"/>
    <col min="8057" max="8057" width="13.140625" customWidth="1"/>
    <col min="8058" max="8058" width="13.85546875" bestFit="1" customWidth="1"/>
    <col min="8059" max="8060" width="15" bestFit="1" customWidth="1"/>
    <col min="8061" max="8061" width="13.140625" customWidth="1"/>
    <col min="8062" max="8064" width="13.42578125" customWidth="1"/>
    <col min="8065" max="8068" width="15" bestFit="1" customWidth="1"/>
    <col min="8069" max="8069" width="13.140625" customWidth="1"/>
    <col min="8070" max="8070" width="12.42578125" customWidth="1"/>
    <col min="8071" max="8072" width="13.42578125" customWidth="1"/>
    <col min="8073" max="8073" width="15" bestFit="1" customWidth="1"/>
    <col min="8074" max="8076" width="14.140625" bestFit="1" customWidth="1"/>
    <col min="8077" max="8077" width="13.140625" customWidth="1"/>
    <col min="8078" max="8078" width="10.140625" customWidth="1"/>
    <col min="8079" max="8080" width="13.42578125" customWidth="1"/>
    <col min="8081" max="8081" width="14.140625" bestFit="1" customWidth="1"/>
    <col min="8082" max="8084" width="15" bestFit="1" customWidth="1"/>
    <col min="8085" max="8085" width="13.140625" customWidth="1"/>
    <col min="8086" max="8086" width="6.7109375" customWidth="1"/>
    <col min="8087" max="8088" width="13.42578125" customWidth="1"/>
    <col min="8089" max="8089" width="14.140625" bestFit="1" customWidth="1"/>
    <col min="8090" max="8092" width="15" bestFit="1" customWidth="1"/>
    <col min="8093" max="8108" width="13.140625" customWidth="1"/>
    <col min="8109" max="8109" width="13.42578125" customWidth="1"/>
    <col min="8110" max="8110" width="12.85546875" customWidth="1"/>
    <col min="8111" max="8111" width="12" customWidth="1"/>
    <col min="8112" max="8112" width="12.28515625" customWidth="1"/>
    <col min="8113" max="8114" width="12.85546875" customWidth="1"/>
    <col min="8115" max="8120" width="13.140625" customWidth="1"/>
    <col min="8121" max="8123" width="14.140625" customWidth="1"/>
    <col min="8124" max="8125" width="13.140625" customWidth="1"/>
    <col min="8126" max="8128" width="14.140625" customWidth="1"/>
    <col min="8129" max="8129" width="12.85546875" customWidth="1"/>
    <col min="8130" max="8130" width="13.140625" customWidth="1"/>
    <col min="8131" max="8133" width="14.140625" customWidth="1"/>
    <col min="8134" max="8135" width="13.140625" customWidth="1"/>
    <col min="8136" max="8138" width="14.140625" customWidth="1"/>
    <col min="8139" max="8139" width="15" bestFit="1" customWidth="1"/>
    <col min="8140" max="8140" width="13.140625" customWidth="1"/>
    <col min="8141" max="8143" width="14.140625" customWidth="1"/>
    <col min="8144" max="8144" width="15" bestFit="1" customWidth="1"/>
    <col min="8145" max="8145" width="13.140625" customWidth="1"/>
    <col min="8146" max="8146" width="10.5703125" customWidth="1"/>
    <col min="8147" max="8148" width="14.140625" customWidth="1"/>
    <col min="8149" max="8150" width="13.140625" customWidth="1"/>
    <col min="8151" max="8153" width="14.140625" customWidth="1"/>
    <col min="8154" max="8154" width="15" bestFit="1" customWidth="1"/>
    <col min="8155" max="8155" width="13.140625" customWidth="1"/>
    <col min="8156" max="8158" width="14.140625" customWidth="1"/>
    <col min="8159" max="8159" width="15" bestFit="1" customWidth="1"/>
    <col min="8160" max="8160" width="13.140625" customWidth="1"/>
    <col min="8161" max="8161" width="11.85546875" customWidth="1"/>
    <col min="8162" max="8163" width="14.140625" customWidth="1"/>
    <col min="8164" max="8164" width="15" bestFit="1" customWidth="1"/>
    <col min="8165" max="8165" width="13.140625" customWidth="1"/>
    <col min="8166" max="8166" width="9.42578125" customWidth="1"/>
    <col min="8167" max="8168" width="14.140625" customWidth="1"/>
    <col min="8169" max="8169" width="14.140625" bestFit="1" customWidth="1"/>
    <col min="8170" max="8170" width="13.140625" customWidth="1"/>
    <col min="8171" max="8171" width="7.140625" customWidth="1"/>
    <col min="8172" max="8173" width="14.140625" customWidth="1"/>
    <col min="8174" max="8174" width="14.140625" bestFit="1" customWidth="1"/>
    <col min="8175" max="8175" width="13.140625" customWidth="1"/>
    <col min="8176" max="8178" width="14.140625" customWidth="1"/>
    <col min="8179" max="8180" width="13.140625" customWidth="1"/>
    <col min="8181" max="8183" width="14.140625" customWidth="1"/>
    <col min="8184" max="8185" width="13.140625" customWidth="1"/>
    <col min="8186" max="8188" width="14.140625" customWidth="1"/>
    <col min="8189" max="8189" width="15" bestFit="1" customWidth="1"/>
    <col min="8190" max="8190" width="13.140625" customWidth="1"/>
    <col min="8191" max="8193" width="14.140625" customWidth="1"/>
    <col min="8194" max="8194" width="14.140625" bestFit="1" customWidth="1"/>
    <col min="8195" max="8195" width="13.140625" customWidth="1"/>
    <col min="8196" max="8196" width="11.85546875" customWidth="1"/>
    <col min="8197" max="8198" width="14.140625" customWidth="1"/>
    <col min="8199" max="8199" width="14.140625" bestFit="1" customWidth="1"/>
    <col min="8200" max="8200" width="13.140625" customWidth="1"/>
    <col min="8201" max="8201" width="9.42578125" customWidth="1"/>
    <col min="8202" max="8203" width="14.140625" customWidth="1"/>
    <col min="8204" max="8204" width="15" bestFit="1" customWidth="1"/>
    <col min="8205" max="8205" width="13.140625" customWidth="1"/>
    <col min="8206" max="8208" width="13.42578125" customWidth="1"/>
    <col min="8209" max="8212" width="15" bestFit="1" customWidth="1"/>
    <col min="8213" max="8213" width="13.140625" customWidth="1"/>
    <col min="8214" max="8216" width="13.42578125" customWidth="1"/>
    <col min="8217" max="8221" width="13.140625" customWidth="1"/>
    <col min="8222" max="8224" width="13.42578125" customWidth="1"/>
    <col min="8225" max="8225" width="15" bestFit="1" customWidth="1"/>
    <col min="8226" max="8229" width="13.140625" customWidth="1"/>
    <col min="8230" max="8232" width="13.42578125" customWidth="1"/>
    <col min="8233" max="8234" width="15" bestFit="1" customWidth="1"/>
    <col min="8235" max="8236" width="13.85546875" bestFit="1" customWidth="1"/>
    <col min="8237" max="8237" width="13.140625" customWidth="1"/>
    <col min="8238" max="8240" width="13.42578125" customWidth="1"/>
    <col min="8241" max="8243" width="15" bestFit="1" customWidth="1"/>
    <col min="8244" max="8245" width="13.140625" customWidth="1"/>
    <col min="8246" max="8246" width="10.140625" customWidth="1"/>
    <col min="8247" max="8248" width="13.42578125" customWidth="1"/>
    <col min="8249" max="8253" width="13.140625" customWidth="1"/>
    <col min="8254" max="8256" width="13.42578125" customWidth="1"/>
    <col min="8257" max="8261" width="13.140625" customWidth="1"/>
    <col min="8262" max="8264" width="13.42578125" customWidth="1"/>
    <col min="8265" max="8269" width="13.140625" customWidth="1"/>
    <col min="8270" max="8272" width="13.42578125" customWidth="1"/>
    <col min="8273" max="8277" width="13.140625" customWidth="1"/>
    <col min="8278" max="8280" width="13.42578125" customWidth="1"/>
    <col min="8281" max="8281" width="15" bestFit="1" customWidth="1"/>
    <col min="8282" max="8282" width="13.85546875" bestFit="1" customWidth="1"/>
    <col min="8283" max="8284" width="15" bestFit="1" customWidth="1"/>
    <col min="8285" max="8285" width="13.140625" customWidth="1"/>
    <col min="8286" max="8286" width="11.28515625" customWidth="1"/>
    <col min="8287" max="8288" width="13.42578125" customWidth="1"/>
    <col min="8289" max="8289" width="14.140625" bestFit="1" customWidth="1"/>
    <col min="8290" max="8292" width="15" bestFit="1" customWidth="1"/>
    <col min="8293" max="8293" width="13.140625" customWidth="1"/>
    <col min="8294" max="8294" width="10.140625" customWidth="1"/>
    <col min="8295" max="8296" width="13.42578125" customWidth="1"/>
    <col min="8297" max="8297" width="14.140625" bestFit="1" customWidth="1"/>
    <col min="8298" max="8298" width="13" bestFit="1" customWidth="1"/>
    <col min="8299" max="8300" width="14.140625" bestFit="1" customWidth="1"/>
    <col min="8301" max="8301" width="13.140625" customWidth="1"/>
    <col min="8302" max="8304" width="13.42578125" customWidth="1"/>
    <col min="8305" max="8309" width="13.140625" customWidth="1"/>
    <col min="8310" max="8312" width="13.42578125" customWidth="1"/>
    <col min="8313" max="8313" width="13.140625" customWidth="1"/>
    <col min="8314" max="8314" width="13.85546875" bestFit="1" customWidth="1"/>
    <col min="8315" max="8316" width="15" bestFit="1" customWidth="1"/>
    <col min="8317" max="8317" width="13.140625" customWidth="1"/>
    <col min="8318" max="8320" width="13.42578125" customWidth="1"/>
    <col min="8321" max="8324" width="15" bestFit="1" customWidth="1"/>
    <col min="8325" max="8325" width="13.140625" customWidth="1"/>
    <col min="8326" max="8326" width="12.42578125" customWidth="1"/>
    <col min="8327" max="8328" width="13.42578125" customWidth="1"/>
    <col min="8329" max="8329" width="15" bestFit="1" customWidth="1"/>
    <col min="8330" max="8332" width="14.140625" bestFit="1" customWidth="1"/>
    <col min="8333" max="8333" width="13.140625" customWidth="1"/>
    <col min="8334" max="8334" width="10.140625" customWidth="1"/>
    <col min="8335" max="8336" width="13.42578125" customWidth="1"/>
    <col min="8337" max="8337" width="14.140625" bestFit="1" customWidth="1"/>
    <col min="8338" max="8340" width="15" bestFit="1" customWidth="1"/>
    <col min="8341" max="8341" width="13.140625" customWidth="1"/>
    <col min="8342" max="8342" width="6.7109375" customWidth="1"/>
    <col min="8343" max="8344" width="13.42578125" customWidth="1"/>
    <col min="8345" max="8345" width="14.140625" bestFit="1" customWidth="1"/>
    <col min="8346" max="8348" width="15" bestFit="1" customWidth="1"/>
    <col min="8349" max="8364" width="13.140625" customWidth="1"/>
    <col min="8365" max="8365" width="13.42578125" customWidth="1"/>
    <col min="8366" max="8366" width="12.85546875" customWidth="1"/>
    <col min="8367" max="8367" width="12" customWidth="1"/>
    <col min="8368" max="8368" width="12.28515625" customWidth="1"/>
    <col min="8369" max="8370" width="12.85546875" customWidth="1"/>
    <col min="8371" max="8376" width="13.140625" customWidth="1"/>
    <col min="8377" max="8379" width="14.140625" customWidth="1"/>
    <col min="8380" max="8381" width="13.140625" customWidth="1"/>
    <col min="8382" max="8384" width="14.140625" customWidth="1"/>
    <col min="8385" max="8385" width="12.85546875" customWidth="1"/>
    <col min="8386" max="8386" width="13.140625" customWidth="1"/>
    <col min="8387" max="8389" width="14.140625" customWidth="1"/>
    <col min="8390" max="8391" width="13.140625" customWidth="1"/>
    <col min="8392" max="8394" width="14.140625" customWidth="1"/>
    <col min="8395" max="8395" width="15" bestFit="1" customWidth="1"/>
    <col min="8396" max="8396" width="13.140625" customWidth="1"/>
    <col min="8397" max="8399" width="14.140625" customWidth="1"/>
    <col min="8400" max="8400" width="15" bestFit="1" customWidth="1"/>
    <col min="8401" max="8401" width="13.140625" customWidth="1"/>
    <col min="8402" max="8402" width="10.5703125" customWidth="1"/>
    <col min="8403" max="8404" width="14.140625" customWidth="1"/>
    <col min="8405" max="8406" width="13.140625" customWidth="1"/>
    <col min="8407" max="8409" width="14.140625" customWidth="1"/>
    <col min="8410" max="8410" width="15" bestFit="1" customWidth="1"/>
    <col min="8411" max="8411" width="13.140625" customWidth="1"/>
    <col min="8412" max="8414" width="14.140625" customWidth="1"/>
    <col min="8415" max="8415" width="15" bestFit="1" customWidth="1"/>
    <col min="8416" max="8416" width="13.140625" customWidth="1"/>
    <col min="8417" max="8417" width="11.85546875" customWidth="1"/>
    <col min="8418" max="8419" width="14.140625" customWidth="1"/>
    <col min="8420" max="8420" width="15" bestFit="1" customWidth="1"/>
    <col min="8421" max="8421" width="13.140625" customWidth="1"/>
    <col min="8422" max="8422" width="9.42578125" customWidth="1"/>
    <col min="8423" max="8424" width="14.140625" customWidth="1"/>
    <col min="8425" max="8425" width="14.140625" bestFit="1" customWidth="1"/>
    <col min="8426" max="8426" width="13.140625" customWidth="1"/>
    <col min="8427" max="8427" width="7.140625" customWidth="1"/>
    <col min="8428" max="8429" width="14.140625" customWidth="1"/>
    <col min="8430" max="8430" width="14.140625" bestFit="1" customWidth="1"/>
    <col min="8431" max="8431" width="13.140625" customWidth="1"/>
    <col min="8432" max="8434" width="14.140625" customWidth="1"/>
    <col min="8435" max="8436" width="13.140625" customWidth="1"/>
    <col min="8437" max="8439" width="14.140625" customWidth="1"/>
    <col min="8440" max="8441" width="13.140625" customWidth="1"/>
    <col min="8442" max="8444" width="14.140625" customWidth="1"/>
    <col min="8445" max="8445" width="15" bestFit="1" customWidth="1"/>
    <col min="8446" max="8446" width="13.140625" customWidth="1"/>
    <col min="8447" max="8449" width="14.140625" customWidth="1"/>
    <col min="8450" max="8450" width="14.140625" bestFit="1" customWidth="1"/>
    <col min="8451" max="8451" width="13.140625" customWidth="1"/>
    <col min="8452" max="8452" width="11.85546875" customWidth="1"/>
    <col min="8453" max="8454" width="14.140625" customWidth="1"/>
    <col min="8455" max="8455" width="14.140625" bestFit="1" customWidth="1"/>
    <col min="8456" max="8456" width="13.140625" customWidth="1"/>
    <col min="8457" max="8457" width="9.42578125" customWidth="1"/>
    <col min="8458" max="8459" width="14.140625" customWidth="1"/>
    <col min="8460" max="8460" width="15" bestFit="1" customWidth="1"/>
    <col min="8461" max="8461" width="13.140625" customWidth="1"/>
    <col min="8462" max="8464" width="13.42578125" customWidth="1"/>
    <col min="8465" max="8468" width="15" bestFit="1" customWidth="1"/>
    <col min="8469" max="8469" width="13.140625" customWidth="1"/>
    <col min="8470" max="8472" width="13.42578125" customWidth="1"/>
    <col min="8473" max="8477" width="13.140625" customWidth="1"/>
    <col min="8478" max="8480" width="13.42578125" customWidth="1"/>
    <col min="8481" max="8481" width="15" bestFit="1" customWidth="1"/>
    <col min="8482" max="8485" width="13.140625" customWidth="1"/>
    <col min="8486" max="8488" width="13.42578125" customWidth="1"/>
    <col min="8489" max="8490" width="15" bestFit="1" customWidth="1"/>
    <col min="8491" max="8492" width="13.85546875" bestFit="1" customWidth="1"/>
    <col min="8493" max="8493" width="13.140625" customWidth="1"/>
    <col min="8494" max="8496" width="13.42578125" customWidth="1"/>
    <col min="8497" max="8499" width="15" bestFit="1" customWidth="1"/>
    <col min="8500" max="8501" width="13.140625" customWidth="1"/>
    <col min="8502" max="8502" width="10.140625" customWidth="1"/>
    <col min="8503" max="8504" width="13.42578125" customWidth="1"/>
    <col min="8505" max="8509" width="13.140625" customWidth="1"/>
    <col min="8510" max="8512" width="13.42578125" customWidth="1"/>
    <col min="8513" max="8517" width="13.140625" customWidth="1"/>
    <col min="8518" max="8520" width="13.42578125" customWidth="1"/>
    <col min="8521" max="8525" width="13.140625" customWidth="1"/>
    <col min="8526" max="8528" width="13.42578125" customWidth="1"/>
    <col min="8529" max="8533" width="13.140625" customWidth="1"/>
    <col min="8534" max="8536" width="13.42578125" customWidth="1"/>
    <col min="8537" max="8537" width="15" bestFit="1" customWidth="1"/>
    <col min="8538" max="8538" width="13.85546875" bestFit="1" customWidth="1"/>
    <col min="8539" max="8540" width="15" bestFit="1" customWidth="1"/>
    <col min="8541" max="8541" width="13.140625" customWidth="1"/>
    <col min="8542" max="8542" width="11.28515625" customWidth="1"/>
    <col min="8543" max="8544" width="13.42578125" customWidth="1"/>
    <col min="8545" max="8545" width="14.140625" bestFit="1" customWidth="1"/>
    <col min="8546" max="8548" width="15" bestFit="1" customWidth="1"/>
    <col min="8549" max="8549" width="13.140625" customWidth="1"/>
    <col min="8550" max="8550" width="10.140625" customWidth="1"/>
    <col min="8551" max="8552" width="13.42578125" customWidth="1"/>
    <col min="8553" max="8553" width="14.140625" bestFit="1" customWidth="1"/>
    <col min="8554" max="8554" width="13" bestFit="1" customWidth="1"/>
    <col min="8555" max="8556" width="14.140625" bestFit="1" customWidth="1"/>
    <col min="8557" max="8557" width="13.140625" customWidth="1"/>
    <col min="8558" max="8560" width="13.42578125" customWidth="1"/>
    <col min="8561" max="8565" width="13.140625" customWidth="1"/>
    <col min="8566" max="8568" width="13.42578125" customWidth="1"/>
    <col min="8569" max="8569" width="13.140625" customWidth="1"/>
    <col min="8570" max="8570" width="13.85546875" bestFit="1" customWidth="1"/>
    <col min="8571" max="8572" width="15" bestFit="1" customWidth="1"/>
    <col min="8573" max="8573" width="13.140625" customWidth="1"/>
    <col min="8574" max="8576" width="13.42578125" customWidth="1"/>
    <col min="8577" max="8580" width="15" bestFit="1" customWidth="1"/>
    <col min="8581" max="8581" width="13.140625" customWidth="1"/>
    <col min="8582" max="8582" width="12.42578125" customWidth="1"/>
    <col min="8583" max="8584" width="13.42578125" customWidth="1"/>
    <col min="8585" max="8585" width="15" bestFit="1" customWidth="1"/>
    <col min="8586" max="8588" width="14.140625" bestFit="1" customWidth="1"/>
    <col min="8589" max="8589" width="13.140625" customWidth="1"/>
    <col min="8590" max="8590" width="10.140625" customWidth="1"/>
    <col min="8591" max="8592" width="13.42578125" customWidth="1"/>
    <col min="8593" max="8593" width="14.140625" bestFit="1" customWidth="1"/>
    <col min="8594" max="8596" width="15" bestFit="1" customWidth="1"/>
    <col min="8597" max="8597" width="13.140625" customWidth="1"/>
    <col min="8598" max="8598" width="6.7109375" customWidth="1"/>
    <col min="8599" max="8600" width="13.42578125" customWidth="1"/>
    <col min="8601" max="8601" width="14.140625" bestFit="1" customWidth="1"/>
    <col min="8602" max="8604" width="15" bestFit="1" customWidth="1"/>
    <col min="8605" max="8620" width="13.140625" customWidth="1"/>
    <col min="8621" max="8621" width="13.42578125" customWidth="1"/>
    <col min="8622" max="8622" width="12.85546875" customWidth="1"/>
    <col min="8623" max="8623" width="12" customWidth="1"/>
    <col min="8624" max="8624" width="12.28515625" customWidth="1"/>
    <col min="8625" max="8626" width="12.85546875" customWidth="1"/>
    <col min="8627" max="8632" width="13.140625" customWidth="1"/>
    <col min="8633" max="8635" width="14.140625" customWidth="1"/>
    <col min="8636" max="8637" width="13.140625" customWidth="1"/>
    <col min="8638" max="8640" width="14.140625" customWidth="1"/>
    <col min="8641" max="8641" width="12.85546875" customWidth="1"/>
    <col min="8642" max="8642" width="13.140625" customWidth="1"/>
    <col min="8643" max="8645" width="14.140625" customWidth="1"/>
    <col min="8646" max="8647" width="13.140625" customWidth="1"/>
    <col min="8648" max="8650" width="14.140625" customWidth="1"/>
    <col min="8651" max="8651" width="15" bestFit="1" customWidth="1"/>
    <col min="8652" max="8652" width="13.140625" customWidth="1"/>
    <col min="8653" max="8655" width="14.140625" customWidth="1"/>
    <col min="8656" max="8656" width="15" bestFit="1" customWidth="1"/>
    <col min="8657" max="8657" width="13.140625" customWidth="1"/>
    <col min="8658" max="8658" width="10.5703125" customWidth="1"/>
    <col min="8659" max="8660" width="14.140625" customWidth="1"/>
    <col min="8661" max="8662" width="13.140625" customWidth="1"/>
    <col min="8663" max="8665" width="14.140625" customWidth="1"/>
    <col min="8666" max="8666" width="15" bestFit="1" customWidth="1"/>
    <col min="8667" max="8667" width="13.140625" customWidth="1"/>
    <col min="8668" max="8670" width="14.140625" customWidth="1"/>
    <col min="8671" max="8671" width="15" bestFit="1" customWidth="1"/>
    <col min="8672" max="8672" width="13.140625" customWidth="1"/>
    <col min="8673" max="8673" width="11.85546875" customWidth="1"/>
    <col min="8674" max="8675" width="14.140625" customWidth="1"/>
    <col min="8676" max="8676" width="15" bestFit="1" customWidth="1"/>
    <col min="8677" max="8677" width="13.140625" customWidth="1"/>
    <col min="8678" max="8678" width="9.42578125" customWidth="1"/>
    <col min="8679" max="8680" width="14.140625" customWidth="1"/>
    <col min="8681" max="8681" width="14.140625" bestFit="1" customWidth="1"/>
    <col min="8682" max="8682" width="13.140625" customWidth="1"/>
    <col min="8683" max="8683" width="7.140625" customWidth="1"/>
    <col min="8684" max="8685" width="14.140625" customWidth="1"/>
    <col min="8686" max="8686" width="14.140625" bestFit="1" customWidth="1"/>
    <col min="8687" max="8687" width="13.140625" customWidth="1"/>
    <col min="8688" max="8690" width="14.140625" customWidth="1"/>
    <col min="8691" max="8692" width="13.140625" customWidth="1"/>
    <col min="8693" max="8695" width="14.140625" customWidth="1"/>
    <col min="8696" max="8697" width="13.140625" customWidth="1"/>
    <col min="8698" max="8700" width="14.140625" customWidth="1"/>
    <col min="8701" max="8701" width="15" bestFit="1" customWidth="1"/>
    <col min="8702" max="8702" width="13.140625" customWidth="1"/>
    <col min="8703" max="8705" width="14.140625" customWidth="1"/>
    <col min="8706" max="8706" width="14.140625" bestFit="1" customWidth="1"/>
    <col min="8707" max="8707" width="13.140625" customWidth="1"/>
    <col min="8708" max="8708" width="11.85546875" customWidth="1"/>
    <col min="8709" max="8710" width="14.140625" customWidth="1"/>
    <col min="8711" max="8711" width="14.140625" bestFit="1" customWidth="1"/>
    <col min="8712" max="8712" width="13.140625" customWidth="1"/>
    <col min="8713" max="8713" width="9.42578125" customWidth="1"/>
    <col min="8714" max="8715" width="14.140625" customWidth="1"/>
    <col min="8716" max="8716" width="15" bestFit="1" customWidth="1"/>
    <col min="8717" max="8717" width="13.140625" customWidth="1"/>
    <col min="8718" max="8720" width="13.42578125" customWidth="1"/>
    <col min="8721" max="8724" width="15" bestFit="1" customWidth="1"/>
    <col min="8725" max="8725" width="13.140625" customWidth="1"/>
    <col min="8726" max="8728" width="13.42578125" customWidth="1"/>
    <col min="8729" max="8733" width="13.140625" customWidth="1"/>
    <col min="8734" max="8736" width="13.42578125" customWidth="1"/>
    <col min="8737" max="8737" width="15" bestFit="1" customWidth="1"/>
    <col min="8738" max="8741" width="13.140625" customWidth="1"/>
    <col min="8742" max="8744" width="13.42578125" customWidth="1"/>
    <col min="8745" max="8746" width="15" bestFit="1" customWidth="1"/>
    <col min="8747" max="8748" width="13.85546875" bestFit="1" customWidth="1"/>
    <col min="8749" max="8749" width="13.140625" customWidth="1"/>
    <col min="8750" max="8752" width="13.42578125" customWidth="1"/>
    <col min="8753" max="8755" width="15" bestFit="1" customWidth="1"/>
    <col min="8756" max="8757" width="13.140625" customWidth="1"/>
    <col min="8758" max="8758" width="10.140625" customWidth="1"/>
    <col min="8759" max="8760" width="13.42578125" customWidth="1"/>
    <col min="8761" max="8765" width="13.140625" customWidth="1"/>
    <col min="8766" max="8768" width="13.42578125" customWidth="1"/>
    <col min="8769" max="8773" width="13.140625" customWidth="1"/>
    <col min="8774" max="8776" width="13.42578125" customWidth="1"/>
    <col min="8777" max="8781" width="13.140625" customWidth="1"/>
    <col min="8782" max="8784" width="13.42578125" customWidth="1"/>
    <col min="8785" max="8789" width="13.140625" customWidth="1"/>
    <col min="8790" max="8792" width="13.42578125" customWidth="1"/>
    <col min="8793" max="8793" width="15" bestFit="1" customWidth="1"/>
    <col min="8794" max="8794" width="13.85546875" bestFit="1" customWidth="1"/>
    <col min="8795" max="8796" width="15" bestFit="1" customWidth="1"/>
    <col min="8797" max="8797" width="13.140625" customWidth="1"/>
    <col min="8798" max="8798" width="11.28515625" customWidth="1"/>
    <col min="8799" max="8800" width="13.42578125" customWidth="1"/>
    <col min="8801" max="8801" width="14.140625" bestFit="1" customWidth="1"/>
    <col min="8802" max="8804" width="15" bestFit="1" customWidth="1"/>
    <col min="8805" max="8805" width="13.140625" customWidth="1"/>
    <col min="8806" max="8806" width="10.140625" customWidth="1"/>
    <col min="8807" max="8808" width="13.42578125" customWidth="1"/>
    <col min="8809" max="8809" width="14.140625" bestFit="1" customWidth="1"/>
    <col min="8810" max="8810" width="13" bestFit="1" customWidth="1"/>
    <col min="8811" max="8812" width="14.140625" bestFit="1" customWidth="1"/>
    <col min="8813" max="8813" width="13.140625" customWidth="1"/>
    <col min="8814" max="8816" width="13.42578125" customWidth="1"/>
    <col min="8817" max="8821" width="13.140625" customWidth="1"/>
    <col min="8822" max="8824" width="13.42578125" customWidth="1"/>
    <col min="8825" max="8825" width="13.140625" customWidth="1"/>
    <col min="8826" max="8826" width="13.85546875" bestFit="1" customWidth="1"/>
    <col min="8827" max="8828" width="15" bestFit="1" customWidth="1"/>
    <col min="8829" max="8829" width="13.140625" customWidth="1"/>
    <col min="8830" max="8832" width="13.42578125" customWidth="1"/>
    <col min="8833" max="8836" width="15" bestFit="1" customWidth="1"/>
    <col min="8837" max="8837" width="13.140625" customWidth="1"/>
    <col min="8838" max="8838" width="12.42578125" customWidth="1"/>
    <col min="8839" max="8840" width="13.42578125" customWidth="1"/>
    <col min="8841" max="8841" width="15" bestFit="1" customWidth="1"/>
    <col min="8842" max="8844" width="14.140625" bestFit="1" customWidth="1"/>
    <col min="8845" max="8845" width="13.140625" customWidth="1"/>
    <col min="8846" max="8846" width="10.140625" customWidth="1"/>
    <col min="8847" max="8848" width="13.42578125" customWidth="1"/>
    <col min="8849" max="8849" width="14.140625" bestFit="1" customWidth="1"/>
    <col min="8850" max="8852" width="15" bestFit="1" customWidth="1"/>
    <col min="8853" max="8853" width="13.140625" customWidth="1"/>
    <col min="8854" max="8854" width="6.7109375" customWidth="1"/>
    <col min="8855" max="8856" width="13.42578125" customWidth="1"/>
    <col min="8857" max="8857" width="14.140625" bestFit="1" customWidth="1"/>
    <col min="8858" max="8860" width="15" bestFit="1" customWidth="1"/>
    <col min="8861" max="8876" width="13.140625" customWidth="1"/>
    <col min="8877" max="8877" width="13.42578125" customWidth="1"/>
    <col min="8878" max="8878" width="12.85546875" customWidth="1"/>
    <col min="8879" max="8879" width="12" customWidth="1"/>
    <col min="8880" max="8880" width="12.28515625" customWidth="1"/>
    <col min="8881" max="8882" width="12.85546875" customWidth="1"/>
    <col min="8883" max="8888" width="13.140625" customWidth="1"/>
    <col min="8889" max="8891" width="14.140625" customWidth="1"/>
    <col min="8892" max="8893" width="13.140625" customWidth="1"/>
    <col min="8894" max="8896" width="14.140625" customWidth="1"/>
    <col min="8897" max="8897" width="12.85546875" customWidth="1"/>
    <col min="8898" max="8898" width="13.140625" customWidth="1"/>
    <col min="8899" max="8901" width="14.140625" customWidth="1"/>
    <col min="8902" max="8903" width="13.140625" customWidth="1"/>
    <col min="8904" max="8906" width="14.140625" customWidth="1"/>
    <col min="8907" max="8907" width="15" bestFit="1" customWidth="1"/>
    <col min="8908" max="8908" width="13.140625" customWidth="1"/>
    <col min="8909" max="8911" width="14.140625" customWidth="1"/>
    <col min="8912" max="8912" width="15" bestFit="1" customWidth="1"/>
    <col min="8913" max="8913" width="13.140625" customWidth="1"/>
    <col min="8914" max="8914" width="10.5703125" customWidth="1"/>
    <col min="8915" max="8916" width="14.140625" customWidth="1"/>
    <col min="8917" max="8918" width="13.140625" customWidth="1"/>
    <col min="8919" max="8921" width="14.140625" customWidth="1"/>
    <col min="8922" max="8922" width="15" bestFit="1" customWidth="1"/>
    <col min="8923" max="8923" width="13.140625" customWidth="1"/>
    <col min="8924" max="8926" width="14.140625" customWidth="1"/>
    <col min="8927" max="8927" width="15" bestFit="1" customWidth="1"/>
    <col min="8928" max="8928" width="13.140625" customWidth="1"/>
    <col min="8929" max="8929" width="11.85546875" customWidth="1"/>
    <col min="8930" max="8931" width="14.140625" customWidth="1"/>
    <col min="8932" max="8932" width="15" bestFit="1" customWidth="1"/>
    <col min="8933" max="8933" width="13.140625" customWidth="1"/>
    <col min="8934" max="8934" width="9.42578125" customWidth="1"/>
    <col min="8935" max="8936" width="14.140625" customWidth="1"/>
    <col min="8937" max="8937" width="14.140625" bestFit="1" customWidth="1"/>
    <col min="8938" max="8938" width="13.140625" customWidth="1"/>
    <col min="8939" max="8939" width="7.140625" customWidth="1"/>
    <col min="8940" max="8941" width="14.140625" customWidth="1"/>
    <col min="8942" max="8942" width="14.140625" bestFit="1" customWidth="1"/>
    <col min="8943" max="8943" width="13.140625" customWidth="1"/>
    <col min="8944" max="8946" width="14.140625" customWidth="1"/>
    <col min="8947" max="8948" width="13.140625" customWidth="1"/>
    <col min="8949" max="8951" width="14.140625" customWidth="1"/>
    <col min="8952" max="8953" width="13.140625" customWidth="1"/>
    <col min="8954" max="8956" width="14.140625" customWidth="1"/>
    <col min="8957" max="8957" width="15" bestFit="1" customWidth="1"/>
    <col min="8958" max="8958" width="13.140625" customWidth="1"/>
    <col min="8959" max="8961" width="14.140625" customWidth="1"/>
    <col min="8962" max="8962" width="14.140625" bestFit="1" customWidth="1"/>
    <col min="8963" max="8963" width="13.140625" customWidth="1"/>
    <col min="8964" max="8964" width="11.85546875" customWidth="1"/>
    <col min="8965" max="8966" width="14.140625" customWidth="1"/>
    <col min="8967" max="8967" width="14.140625" bestFit="1" customWidth="1"/>
    <col min="8968" max="8968" width="13.140625" customWidth="1"/>
    <col min="8969" max="8969" width="9.42578125" customWidth="1"/>
    <col min="8970" max="8971" width="14.140625" customWidth="1"/>
    <col min="8972" max="8972" width="15" bestFit="1" customWidth="1"/>
    <col min="8973" max="8973" width="13.140625" customWidth="1"/>
    <col min="8974" max="8976" width="13.42578125" customWidth="1"/>
    <col min="8977" max="8980" width="15" bestFit="1" customWidth="1"/>
    <col min="8981" max="8981" width="13.140625" customWidth="1"/>
    <col min="8982" max="8984" width="13.42578125" customWidth="1"/>
    <col min="8985" max="8989" width="13.140625" customWidth="1"/>
    <col min="8990" max="8992" width="13.42578125" customWidth="1"/>
    <col min="8993" max="8993" width="15" bestFit="1" customWidth="1"/>
    <col min="8994" max="8997" width="13.140625" customWidth="1"/>
    <col min="8998" max="9000" width="13.42578125" customWidth="1"/>
    <col min="9001" max="9002" width="15" bestFit="1" customWidth="1"/>
    <col min="9003" max="9004" width="13.85546875" bestFit="1" customWidth="1"/>
    <col min="9005" max="9005" width="13.140625" customWidth="1"/>
    <col min="9006" max="9008" width="13.42578125" customWidth="1"/>
    <col min="9009" max="9011" width="15" bestFit="1" customWidth="1"/>
    <col min="9012" max="9013" width="13.140625" customWidth="1"/>
    <col min="9014" max="9014" width="10.140625" customWidth="1"/>
    <col min="9015" max="9016" width="13.42578125" customWidth="1"/>
    <col min="9017" max="9021" width="13.140625" customWidth="1"/>
    <col min="9022" max="9024" width="13.42578125" customWidth="1"/>
    <col min="9025" max="9029" width="13.140625" customWidth="1"/>
    <col min="9030" max="9032" width="13.42578125" customWidth="1"/>
    <col min="9033" max="9037" width="13.140625" customWidth="1"/>
    <col min="9038" max="9040" width="13.42578125" customWidth="1"/>
    <col min="9041" max="9045" width="13.140625" customWidth="1"/>
    <col min="9046" max="9048" width="13.42578125" customWidth="1"/>
    <col min="9049" max="9049" width="15" bestFit="1" customWidth="1"/>
    <col min="9050" max="9050" width="13.85546875" bestFit="1" customWidth="1"/>
    <col min="9051" max="9052" width="15" bestFit="1" customWidth="1"/>
    <col min="9053" max="9053" width="13.140625" customWidth="1"/>
    <col min="9054" max="9054" width="11.28515625" customWidth="1"/>
    <col min="9055" max="9056" width="13.42578125" customWidth="1"/>
    <col min="9057" max="9057" width="14.140625" bestFit="1" customWidth="1"/>
    <col min="9058" max="9060" width="15" bestFit="1" customWidth="1"/>
    <col min="9061" max="9061" width="13.140625" customWidth="1"/>
    <col min="9062" max="9062" width="10.140625" customWidth="1"/>
    <col min="9063" max="9064" width="13.42578125" customWidth="1"/>
    <col min="9065" max="9065" width="14.140625" bestFit="1" customWidth="1"/>
    <col min="9066" max="9066" width="13" bestFit="1" customWidth="1"/>
    <col min="9067" max="9068" width="14.140625" bestFit="1" customWidth="1"/>
    <col min="9069" max="9069" width="13.140625" customWidth="1"/>
    <col min="9070" max="9072" width="13.42578125" customWidth="1"/>
    <col min="9073" max="9077" width="13.140625" customWidth="1"/>
    <col min="9078" max="9080" width="13.42578125" customWidth="1"/>
    <col min="9081" max="9081" width="13.140625" customWidth="1"/>
    <col min="9082" max="9082" width="13.85546875" bestFit="1" customWidth="1"/>
    <col min="9083" max="9084" width="15" bestFit="1" customWidth="1"/>
    <col min="9085" max="9085" width="13.140625" customWidth="1"/>
    <col min="9086" max="9088" width="13.42578125" customWidth="1"/>
    <col min="9089" max="9092" width="15" bestFit="1" customWidth="1"/>
    <col min="9093" max="9093" width="13.140625" customWidth="1"/>
    <col min="9094" max="9094" width="12.42578125" customWidth="1"/>
    <col min="9095" max="9096" width="13.42578125" customWidth="1"/>
    <col min="9097" max="9097" width="15" bestFit="1" customWidth="1"/>
    <col min="9098" max="9100" width="14.140625" bestFit="1" customWidth="1"/>
    <col min="9101" max="9101" width="13.140625" customWidth="1"/>
    <col min="9102" max="9102" width="10.140625" customWidth="1"/>
    <col min="9103" max="9104" width="13.42578125" customWidth="1"/>
    <col min="9105" max="9105" width="14.140625" bestFit="1" customWidth="1"/>
    <col min="9106" max="9108" width="15" bestFit="1" customWidth="1"/>
    <col min="9109" max="9109" width="13.140625" customWidth="1"/>
    <col min="9110" max="9110" width="6.7109375" customWidth="1"/>
    <col min="9111" max="9112" width="13.42578125" customWidth="1"/>
    <col min="9113" max="9113" width="14.140625" bestFit="1" customWidth="1"/>
    <col min="9114" max="9116" width="15" bestFit="1" customWidth="1"/>
    <col min="9117" max="9132" width="13.140625" customWidth="1"/>
    <col min="9133" max="9133" width="13.42578125" customWidth="1"/>
    <col min="9134" max="9134" width="12.85546875" customWidth="1"/>
    <col min="9135" max="9135" width="12" customWidth="1"/>
    <col min="9136" max="9136" width="12.28515625" customWidth="1"/>
    <col min="9137" max="9138" width="12.85546875" customWidth="1"/>
    <col min="9139" max="9144" width="13.140625" customWidth="1"/>
    <col min="9145" max="9147" width="14.140625" customWidth="1"/>
    <col min="9148" max="9149" width="13.140625" customWidth="1"/>
    <col min="9150" max="9152" width="14.140625" customWidth="1"/>
    <col min="9153" max="9153" width="12.85546875" customWidth="1"/>
    <col min="9154" max="9154" width="13.140625" customWidth="1"/>
    <col min="9155" max="9157" width="14.140625" customWidth="1"/>
    <col min="9158" max="9159" width="13.140625" customWidth="1"/>
    <col min="9160" max="9162" width="14.140625" customWidth="1"/>
    <col min="9163" max="9163" width="15" bestFit="1" customWidth="1"/>
    <col min="9164" max="9164" width="13.140625" customWidth="1"/>
    <col min="9165" max="9167" width="14.140625" customWidth="1"/>
    <col min="9168" max="9168" width="15" bestFit="1" customWidth="1"/>
    <col min="9169" max="9169" width="13.140625" customWidth="1"/>
    <col min="9170" max="9170" width="10.5703125" customWidth="1"/>
    <col min="9171" max="9172" width="14.140625" customWidth="1"/>
    <col min="9173" max="9174" width="13.140625" customWidth="1"/>
    <col min="9175" max="9177" width="14.140625" customWidth="1"/>
    <col min="9178" max="9178" width="15" bestFit="1" customWidth="1"/>
    <col min="9179" max="9179" width="13.140625" customWidth="1"/>
    <col min="9180" max="9182" width="14.140625" customWidth="1"/>
    <col min="9183" max="9183" width="15" bestFit="1" customWidth="1"/>
    <col min="9184" max="9184" width="13.140625" customWidth="1"/>
    <col min="9185" max="9185" width="11.85546875" customWidth="1"/>
    <col min="9186" max="9187" width="14.140625" customWidth="1"/>
    <col min="9188" max="9188" width="15" bestFit="1" customWidth="1"/>
    <col min="9189" max="9189" width="13.140625" customWidth="1"/>
    <col min="9190" max="9190" width="9.42578125" customWidth="1"/>
    <col min="9191" max="9192" width="14.140625" customWidth="1"/>
    <col min="9193" max="9193" width="14.140625" bestFit="1" customWidth="1"/>
    <col min="9194" max="9194" width="13.140625" customWidth="1"/>
    <col min="9195" max="9195" width="7.140625" customWidth="1"/>
    <col min="9196" max="9197" width="14.140625" customWidth="1"/>
    <col min="9198" max="9198" width="14.140625" bestFit="1" customWidth="1"/>
    <col min="9199" max="9199" width="13.140625" customWidth="1"/>
    <col min="9200" max="9202" width="14.140625" customWidth="1"/>
    <col min="9203" max="9204" width="13.140625" customWidth="1"/>
    <col min="9205" max="9207" width="14.140625" customWidth="1"/>
    <col min="9208" max="9209" width="13.140625" customWidth="1"/>
    <col min="9210" max="9212" width="14.140625" customWidth="1"/>
    <col min="9213" max="9213" width="15" bestFit="1" customWidth="1"/>
    <col min="9214" max="9214" width="13.140625" customWidth="1"/>
    <col min="9215" max="9217" width="14.140625" customWidth="1"/>
    <col min="9218" max="9218" width="14.140625" bestFit="1" customWidth="1"/>
    <col min="9219" max="9219" width="13.140625" customWidth="1"/>
    <col min="9220" max="9220" width="11.85546875" customWidth="1"/>
    <col min="9221" max="9222" width="14.140625" customWidth="1"/>
    <col min="9223" max="9223" width="14.140625" bestFit="1" customWidth="1"/>
    <col min="9224" max="9224" width="13.140625" customWidth="1"/>
    <col min="9225" max="9225" width="9.42578125" customWidth="1"/>
    <col min="9226" max="9227" width="14.140625" customWidth="1"/>
    <col min="9228" max="9228" width="15" bestFit="1" customWidth="1"/>
    <col min="9229" max="9229" width="13.140625" customWidth="1"/>
    <col min="9230" max="9232" width="13.42578125" customWidth="1"/>
    <col min="9233" max="9236" width="15" bestFit="1" customWidth="1"/>
    <col min="9237" max="9237" width="13.140625" customWidth="1"/>
    <col min="9238" max="9240" width="13.42578125" customWidth="1"/>
    <col min="9241" max="9245" width="13.140625" customWidth="1"/>
    <col min="9246" max="9248" width="13.42578125" customWidth="1"/>
    <col min="9249" max="9249" width="15" bestFit="1" customWidth="1"/>
    <col min="9250" max="9253" width="13.140625" customWidth="1"/>
    <col min="9254" max="9256" width="13.42578125" customWidth="1"/>
    <col min="9257" max="9258" width="15" bestFit="1" customWidth="1"/>
    <col min="9259" max="9260" width="13.85546875" bestFit="1" customWidth="1"/>
    <col min="9261" max="9261" width="13.140625" customWidth="1"/>
    <col min="9262" max="9264" width="13.42578125" customWidth="1"/>
    <col min="9265" max="9267" width="15" bestFit="1" customWidth="1"/>
    <col min="9268" max="9269" width="13.140625" customWidth="1"/>
    <col min="9270" max="9270" width="10.140625" customWidth="1"/>
    <col min="9271" max="9272" width="13.42578125" customWidth="1"/>
    <col min="9273" max="9277" width="13.140625" customWidth="1"/>
    <col min="9278" max="9280" width="13.42578125" customWidth="1"/>
    <col min="9281" max="9285" width="13.140625" customWidth="1"/>
    <col min="9286" max="9288" width="13.42578125" customWidth="1"/>
    <col min="9289" max="9293" width="13.140625" customWidth="1"/>
    <col min="9294" max="9296" width="13.42578125" customWidth="1"/>
    <col min="9297" max="9301" width="13.140625" customWidth="1"/>
    <col min="9302" max="9304" width="13.42578125" customWidth="1"/>
    <col min="9305" max="9305" width="15" bestFit="1" customWidth="1"/>
    <col min="9306" max="9306" width="13.85546875" bestFit="1" customWidth="1"/>
    <col min="9307" max="9308" width="15" bestFit="1" customWidth="1"/>
    <col min="9309" max="9309" width="13.140625" customWidth="1"/>
    <col min="9310" max="9310" width="11.28515625" customWidth="1"/>
    <col min="9311" max="9312" width="13.42578125" customWidth="1"/>
    <col min="9313" max="9313" width="14.140625" bestFit="1" customWidth="1"/>
    <col min="9314" max="9316" width="15" bestFit="1" customWidth="1"/>
    <col min="9317" max="9317" width="13.140625" customWidth="1"/>
    <col min="9318" max="9318" width="10.140625" customWidth="1"/>
    <col min="9319" max="9320" width="13.42578125" customWidth="1"/>
    <col min="9321" max="9321" width="14.140625" bestFit="1" customWidth="1"/>
    <col min="9322" max="9322" width="13" bestFit="1" customWidth="1"/>
    <col min="9323" max="9324" width="14.140625" bestFit="1" customWidth="1"/>
    <col min="9325" max="9325" width="13.140625" customWidth="1"/>
    <col min="9326" max="9328" width="13.42578125" customWidth="1"/>
    <col min="9329" max="9333" width="13.140625" customWidth="1"/>
    <col min="9334" max="9336" width="13.42578125" customWidth="1"/>
    <col min="9337" max="9337" width="13.140625" customWidth="1"/>
    <col min="9338" max="9338" width="13.85546875" bestFit="1" customWidth="1"/>
    <col min="9339" max="9340" width="15" bestFit="1" customWidth="1"/>
    <col min="9341" max="9341" width="13.140625" customWidth="1"/>
    <col min="9342" max="9344" width="13.42578125" customWidth="1"/>
    <col min="9345" max="9348" width="15" bestFit="1" customWidth="1"/>
    <col min="9349" max="9349" width="13.140625" customWidth="1"/>
    <col min="9350" max="9350" width="12.42578125" customWidth="1"/>
    <col min="9351" max="9352" width="13.42578125" customWidth="1"/>
    <col min="9353" max="9353" width="15" bestFit="1" customWidth="1"/>
    <col min="9354" max="9356" width="14.140625" bestFit="1" customWidth="1"/>
    <col min="9357" max="9357" width="13.140625" customWidth="1"/>
    <col min="9358" max="9358" width="10.140625" customWidth="1"/>
    <col min="9359" max="9360" width="13.42578125" customWidth="1"/>
    <col min="9361" max="9361" width="14.140625" bestFit="1" customWidth="1"/>
    <col min="9362" max="9364" width="15" bestFit="1" customWidth="1"/>
    <col min="9365" max="9365" width="13.140625" customWidth="1"/>
    <col min="9366" max="9366" width="6.7109375" customWidth="1"/>
    <col min="9367" max="9368" width="13.42578125" customWidth="1"/>
    <col min="9369" max="9369" width="14.140625" bestFit="1" customWidth="1"/>
    <col min="9370" max="9372" width="15" bestFit="1" customWidth="1"/>
    <col min="9373" max="9388" width="13.140625" customWidth="1"/>
    <col min="9389" max="9389" width="13.42578125" customWidth="1"/>
    <col min="9390" max="9390" width="12.85546875" customWidth="1"/>
    <col min="9391" max="9391" width="12" customWidth="1"/>
    <col min="9392" max="9392" width="12.28515625" customWidth="1"/>
    <col min="9393" max="9394" width="12.85546875" customWidth="1"/>
    <col min="9395" max="9400" width="13.140625" customWidth="1"/>
    <col min="9401" max="9403" width="14.140625" customWidth="1"/>
    <col min="9404" max="9405" width="13.140625" customWidth="1"/>
    <col min="9406" max="9408" width="14.140625" customWidth="1"/>
    <col min="9409" max="9409" width="12.85546875" customWidth="1"/>
    <col min="9410" max="9410" width="13.140625" customWidth="1"/>
    <col min="9411" max="9413" width="14.140625" customWidth="1"/>
    <col min="9414" max="9415" width="13.140625" customWidth="1"/>
    <col min="9416" max="9418" width="14.140625" customWidth="1"/>
    <col min="9419" max="9419" width="15" bestFit="1" customWidth="1"/>
    <col min="9420" max="9420" width="13.140625" customWidth="1"/>
    <col min="9421" max="9423" width="14.140625" customWidth="1"/>
    <col min="9424" max="9424" width="15" bestFit="1" customWidth="1"/>
    <col min="9425" max="9425" width="13.140625" customWidth="1"/>
    <col min="9426" max="9426" width="10.5703125" customWidth="1"/>
    <col min="9427" max="9428" width="14.140625" customWidth="1"/>
    <col min="9429" max="9430" width="13.140625" customWidth="1"/>
    <col min="9431" max="9433" width="14.140625" customWidth="1"/>
    <col min="9434" max="9434" width="15" bestFit="1" customWidth="1"/>
    <col min="9435" max="9435" width="13.140625" customWidth="1"/>
    <col min="9436" max="9438" width="14.140625" customWidth="1"/>
    <col min="9439" max="9439" width="15" bestFit="1" customWidth="1"/>
    <col min="9440" max="9440" width="13.140625" customWidth="1"/>
    <col min="9441" max="9441" width="11.85546875" customWidth="1"/>
    <col min="9442" max="9443" width="14.140625" customWidth="1"/>
    <col min="9444" max="9444" width="15" bestFit="1" customWidth="1"/>
    <col min="9445" max="9445" width="13.140625" customWidth="1"/>
    <col min="9446" max="9446" width="9.42578125" customWidth="1"/>
    <col min="9447" max="9448" width="14.140625" customWidth="1"/>
    <col min="9449" max="9449" width="14.140625" bestFit="1" customWidth="1"/>
    <col min="9450" max="9450" width="13.140625" customWidth="1"/>
    <col min="9451" max="9451" width="7.140625" customWidth="1"/>
    <col min="9452" max="9453" width="14.140625" customWidth="1"/>
    <col min="9454" max="9454" width="14.140625" bestFit="1" customWidth="1"/>
    <col min="9455" max="9455" width="13.140625" customWidth="1"/>
    <col min="9456" max="9458" width="14.140625" customWidth="1"/>
    <col min="9459" max="9460" width="13.140625" customWidth="1"/>
    <col min="9461" max="9463" width="14.140625" customWidth="1"/>
    <col min="9464" max="9465" width="13.140625" customWidth="1"/>
    <col min="9466" max="9468" width="14.140625" customWidth="1"/>
    <col min="9469" max="9469" width="15" bestFit="1" customWidth="1"/>
    <col min="9470" max="9470" width="13.140625" customWidth="1"/>
    <col min="9471" max="9473" width="14.140625" customWidth="1"/>
    <col min="9474" max="9474" width="14.140625" bestFit="1" customWidth="1"/>
    <col min="9475" max="9475" width="13.140625" customWidth="1"/>
    <col min="9476" max="9476" width="11.85546875" customWidth="1"/>
    <col min="9477" max="9478" width="14.140625" customWidth="1"/>
    <col min="9479" max="9479" width="14.140625" bestFit="1" customWidth="1"/>
    <col min="9480" max="9480" width="13.140625" customWidth="1"/>
    <col min="9481" max="9481" width="9.42578125" customWidth="1"/>
    <col min="9482" max="9483" width="14.140625" customWidth="1"/>
    <col min="9484" max="9484" width="15" bestFit="1" customWidth="1"/>
    <col min="9485" max="9485" width="13.140625" customWidth="1"/>
    <col min="9486" max="9488" width="13.42578125" customWidth="1"/>
    <col min="9489" max="9492" width="15" bestFit="1" customWidth="1"/>
    <col min="9493" max="9493" width="13.140625" customWidth="1"/>
    <col min="9494" max="9496" width="13.42578125" customWidth="1"/>
    <col min="9497" max="9501" width="13.140625" customWidth="1"/>
    <col min="9502" max="9504" width="13.42578125" customWidth="1"/>
    <col min="9505" max="9505" width="15" bestFit="1" customWidth="1"/>
    <col min="9506" max="9509" width="13.140625" customWidth="1"/>
    <col min="9510" max="9512" width="13.42578125" customWidth="1"/>
    <col min="9513" max="9514" width="15" bestFit="1" customWidth="1"/>
    <col min="9515" max="9516" width="13.85546875" bestFit="1" customWidth="1"/>
    <col min="9517" max="9517" width="13.140625" customWidth="1"/>
    <col min="9518" max="9520" width="13.42578125" customWidth="1"/>
    <col min="9521" max="9523" width="15" bestFit="1" customWidth="1"/>
    <col min="9524" max="9525" width="13.140625" customWidth="1"/>
    <col min="9526" max="9526" width="10.140625" customWidth="1"/>
    <col min="9527" max="9528" width="13.42578125" customWidth="1"/>
    <col min="9529" max="9533" width="13.140625" customWidth="1"/>
    <col min="9534" max="9536" width="13.42578125" customWidth="1"/>
    <col min="9537" max="9541" width="13.140625" customWidth="1"/>
    <col min="9542" max="9544" width="13.42578125" customWidth="1"/>
    <col min="9545" max="9549" width="13.140625" customWidth="1"/>
    <col min="9550" max="9552" width="13.42578125" customWidth="1"/>
    <col min="9553" max="9557" width="13.140625" customWidth="1"/>
    <col min="9558" max="9560" width="13.42578125" customWidth="1"/>
    <col min="9561" max="9561" width="15" bestFit="1" customWidth="1"/>
    <col min="9562" max="9562" width="13.85546875" bestFit="1" customWidth="1"/>
    <col min="9563" max="9564" width="15" bestFit="1" customWidth="1"/>
    <col min="9565" max="9565" width="13.140625" customWidth="1"/>
    <col min="9566" max="9566" width="11.28515625" customWidth="1"/>
    <col min="9567" max="9568" width="13.42578125" customWidth="1"/>
    <col min="9569" max="9569" width="14.140625" bestFit="1" customWidth="1"/>
    <col min="9570" max="9572" width="15" bestFit="1" customWidth="1"/>
    <col min="9573" max="9573" width="13.140625" customWidth="1"/>
    <col min="9574" max="9574" width="10.140625" customWidth="1"/>
    <col min="9575" max="9576" width="13.42578125" customWidth="1"/>
    <col min="9577" max="9577" width="14.140625" bestFit="1" customWidth="1"/>
    <col min="9578" max="9578" width="13" bestFit="1" customWidth="1"/>
    <col min="9579" max="9580" width="14.140625" bestFit="1" customWidth="1"/>
    <col min="9581" max="9581" width="13.140625" customWidth="1"/>
    <col min="9582" max="9584" width="13.42578125" customWidth="1"/>
    <col min="9585" max="9589" width="13.140625" customWidth="1"/>
    <col min="9590" max="9592" width="13.42578125" customWidth="1"/>
    <col min="9593" max="9593" width="13.140625" customWidth="1"/>
    <col min="9594" max="9594" width="13.85546875" bestFit="1" customWidth="1"/>
    <col min="9595" max="9596" width="15" bestFit="1" customWidth="1"/>
    <col min="9597" max="9597" width="13.140625" customWidth="1"/>
    <col min="9598" max="9600" width="13.42578125" customWidth="1"/>
    <col min="9601" max="9604" width="15" bestFit="1" customWidth="1"/>
    <col min="9605" max="9605" width="13.140625" customWidth="1"/>
    <col min="9606" max="9606" width="12.42578125" customWidth="1"/>
    <col min="9607" max="9608" width="13.42578125" customWidth="1"/>
    <col min="9609" max="9609" width="15" bestFit="1" customWidth="1"/>
    <col min="9610" max="9612" width="14.140625" bestFit="1" customWidth="1"/>
    <col min="9613" max="9613" width="13.140625" customWidth="1"/>
    <col min="9614" max="9614" width="10.140625" customWidth="1"/>
    <col min="9615" max="9616" width="13.42578125" customWidth="1"/>
    <col min="9617" max="9617" width="14.140625" bestFit="1" customWidth="1"/>
    <col min="9618" max="9620" width="15" bestFit="1" customWidth="1"/>
    <col min="9621" max="9621" width="13.140625" customWidth="1"/>
    <col min="9622" max="9622" width="6.7109375" customWidth="1"/>
    <col min="9623" max="9624" width="13.42578125" customWidth="1"/>
    <col min="9625" max="9625" width="14.140625" bestFit="1" customWidth="1"/>
    <col min="9626" max="9628" width="15" bestFit="1" customWidth="1"/>
    <col min="9629" max="9644" width="13.140625" customWidth="1"/>
    <col min="9645" max="9645" width="13.42578125" customWidth="1"/>
    <col min="9646" max="9646" width="12.85546875" customWidth="1"/>
    <col min="9647" max="9647" width="12" customWidth="1"/>
    <col min="9648" max="9648" width="12.28515625" customWidth="1"/>
    <col min="9649" max="9650" width="12.85546875" customWidth="1"/>
    <col min="9651" max="9656" width="13.140625" customWidth="1"/>
    <col min="9657" max="9659" width="14.140625" customWidth="1"/>
    <col min="9660" max="9661" width="13.140625" customWidth="1"/>
    <col min="9662" max="9664" width="14.140625" customWidth="1"/>
    <col min="9665" max="9665" width="12.85546875" customWidth="1"/>
    <col min="9666" max="9666" width="13.140625" customWidth="1"/>
    <col min="9667" max="9669" width="14.140625" customWidth="1"/>
    <col min="9670" max="9671" width="13.140625" customWidth="1"/>
    <col min="9672" max="9674" width="14.140625" customWidth="1"/>
    <col min="9675" max="9675" width="15" bestFit="1" customWidth="1"/>
    <col min="9676" max="9676" width="13.140625" customWidth="1"/>
    <col min="9677" max="9679" width="14.140625" customWidth="1"/>
    <col min="9680" max="9680" width="15" bestFit="1" customWidth="1"/>
    <col min="9681" max="9681" width="13.140625" customWidth="1"/>
    <col min="9682" max="9682" width="10.5703125" customWidth="1"/>
    <col min="9683" max="9684" width="14.140625" customWidth="1"/>
    <col min="9685" max="9686" width="13.140625" customWidth="1"/>
    <col min="9687" max="9689" width="14.140625" customWidth="1"/>
    <col min="9690" max="9690" width="15" bestFit="1" customWidth="1"/>
    <col min="9691" max="9691" width="13.140625" customWidth="1"/>
    <col min="9692" max="9694" width="14.140625" customWidth="1"/>
    <col min="9695" max="9695" width="15" bestFit="1" customWidth="1"/>
    <col min="9696" max="9696" width="13.140625" customWidth="1"/>
    <col min="9697" max="9697" width="11.85546875" customWidth="1"/>
    <col min="9698" max="9699" width="14.140625" customWidth="1"/>
    <col min="9700" max="9700" width="15" bestFit="1" customWidth="1"/>
    <col min="9701" max="9701" width="13.140625" customWidth="1"/>
    <col min="9702" max="9702" width="9.42578125" customWidth="1"/>
    <col min="9703" max="9704" width="14.140625" customWidth="1"/>
    <col min="9705" max="9705" width="14.140625" bestFit="1" customWidth="1"/>
    <col min="9706" max="9706" width="13.140625" customWidth="1"/>
    <col min="9707" max="9707" width="7.140625" customWidth="1"/>
    <col min="9708" max="9709" width="14.140625" customWidth="1"/>
    <col min="9710" max="9710" width="14.140625" bestFit="1" customWidth="1"/>
    <col min="9711" max="9711" width="13.140625" customWidth="1"/>
    <col min="9712" max="9714" width="14.140625" customWidth="1"/>
    <col min="9715" max="9716" width="13.140625" customWidth="1"/>
    <col min="9717" max="9719" width="14.140625" customWidth="1"/>
    <col min="9720" max="9721" width="13.140625" customWidth="1"/>
    <col min="9722" max="9724" width="14.140625" customWidth="1"/>
    <col min="9725" max="9725" width="15" bestFit="1" customWidth="1"/>
    <col min="9726" max="9726" width="13.140625" customWidth="1"/>
    <col min="9727" max="9729" width="14.140625" customWidth="1"/>
    <col min="9730" max="9730" width="14.140625" bestFit="1" customWidth="1"/>
    <col min="9731" max="9731" width="13.140625" customWidth="1"/>
    <col min="9732" max="9732" width="11.85546875" customWidth="1"/>
    <col min="9733" max="9734" width="14.140625" customWidth="1"/>
    <col min="9735" max="9735" width="14.140625" bestFit="1" customWidth="1"/>
    <col min="9736" max="9736" width="13.140625" customWidth="1"/>
    <col min="9737" max="9737" width="9.42578125" customWidth="1"/>
    <col min="9738" max="9739" width="14.140625" customWidth="1"/>
    <col min="9740" max="9740" width="15" bestFit="1" customWidth="1"/>
    <col min="9741" max="9741" width="13.140625" customWidth="1"/>
    <col min="9742" max="9744" width="13.42578125" customWidth="1"/>
    <col min="9745" max="9748" width="15" bestFit="1" customWidth="1"/>
    <col min="9749" max="9749" width="13.140625" customWidth="1"/>
    <col min="9750" max="9752" width="13.42578125" customWidth="1"/>
    <col min="9753" max="9757" width="13.140625" customWidth="1"/>
    <col min="9758" max="9760" width="13.42578125" customWidth="1"/>
    <col min="9761" max="9761" width="15" bestFit="1" customWidth="1"/>
    <col min="9762" max="9765" width="13.140625" customWidth="1"/>
    <col min="9766" max="9768" width="13.42578125" customWidth="1"/>
    <col min="9769" max="9770" width="15" bestFit="1" customWidth="1"/>
    <col min="9771" max="9772" width="13.85546875" bestFit="1" customWidth="1"/>
    <col min="9773" max="9773" width="13.140625" customWidth="1"/>
    <col min="9774" max="9776" width="13.42578125" customWidth="1"/>
    <col min="9777" max="9779" width="15" bestFit="1" customWidth="1"/>
    <col min="9780" max="9781" width="13.140625" customWidth="1"/>
    <col min="9782" max="9782" width="10.140625" customWidth="1"/>
    <col min="9783" max="9784" width="13.42578125" customWidth="1"/>
    <col min="9785" max="9789" width="13.140625" customWidth="1"/>
    <col min="9790" max="9792" width="13.42578125" customWidth="1"/>
    <col min="9793" max="9797" width="13.140625" customWidth="1"/>
    <col min="9798" max="9800" width="13.42578125" customWidth="1"/>
    <col min="9801" max="9805" width="13.140625" customWidth="1"/>
    <col min="9806" max="9808" width="13.42578125" customWidth="1"/>
    <col min="9809" max="9813" width="13.140625" customWidth="1"/>
    <col min="9814" max="9816" width="13.42578125" customWidth="1"/>
    <col min="9817" max="9817" width="15" bestFit="1" customWidth="1"/>
    <col min="9818" max="9818" width="13.85546875" bestFit="1" customWidth="1"/>
    <col min="9819" max="9820" width="15" bestFit="1" customWidth="1"/>
    <col min="9821" max="9821" width="13.140625" customWidth="1"/>
    <col min="9822" max="9822" width="11.28515625" customWidth="1"/>
    <col min="9823" max="9824" width="13.42578125" customWidth="1"/>
    <col min="9825" max="9825" width="14.140625" bestFit="1" customWidth="1"/>
    <col min="9826" max="9828" width="15" bestFit="1" customWidth="1"/>
    <col min="9829" max="9829" width="13.140625" customWidth="1"/>
    <col min="9830" max="9830" width="10.140625" customWidth="1"/>
    <col min="9831" max="9832" width="13.42578125" customWidth="1"/>
    <col min="9833" max="9833" width="14.140625" bestFit="1" customWidth="1"/>
    <col min="9834" max="9834" width="13" bestFit="1" customWidth="1"/>
    <col min="9835" max="9836" width="14.140625" bestFit="1" customWidth="1"/>
    <col min="9837" max="9837" width="13.140625" customWidth="1"/>
    <col min="9838" max="9840" width="13.42578125" customWidth="1"/>
    <col min="9841" max="9845" width="13.140625" customWidth="1"/>
    <col min="9846" max="9848" width="13.42578125" customWidth="1"/>
    <col min="9849" max="9849" width="13.140625" customWidth="1"/>
    <col min="9850" max="9850" width="13.85546875" bestFit="1" customWidth="1"/>
    <col min="9851" max="9852" width="15" bestFit="1" customWidth="1"/>
    <col min="9853" max="9853" width="13.140625" customWidth="1"/>
    <col min="9854" max="9856" width="13.42578125" customWidth="1"/>
    <col min="9857" max="9860" width="15" bestFit="1" customWidth="1"/>
    <col min="9861" max="9861" width="13.140625" customWidth="1"/>
    <col min="9862" max="9862" width="12.42578125" customWidth="1"/>
    <col min="9863" max="9864" width="13.42578125" customWidth="1"/>
    <col min="9865" max="9865" width="15" bestFit="1" customWidth="1"/>
    <col min="9866" max="9868" width="14.140625" bestFit="1" customWidth="1"/>
    <col min="9869" max="9869" width="13.140625" customWidth="1"/>
    <col min="9870" max="9870" width="10.140625" customWidth="1"/>
    <col min="9871" max="9872" width="13.42578125" customWidth="1"/>
    <col min="9873" max="9873" width="14.140625" bestFit="1" customWidth="1"/>
    <col min="9874" max="9876" width="15" bestFit="1" customWidth="1"/>
    <col min="9877" max="9877" width="13.140625" customWidth="1"/>
    <col min="9878" max="9878" width="6.7109375" customWidth="1"/>
    <col min="9879" max="9880" width="13.42578125" customWidth="1"/>
    <col min="9881" max="9881" width="14.140625" bestFit="1" customWidth="1"/>
    <col min="9882" max="9884" width="15" bestFit="1" customWidth="1"/>
    <col min="9885" max="9900" width="13.140625" customWidth="1"/>
    <col min="9901" max="9901" width="13.42578125" customWidth="1"/>
    <col min="9902" max="9902" width="12.85546875" customWidth="1"/>
    <col min="9903" max="9903" width="12" customWidth="1"/>
    <col min="9904" max="9904" width="12.28515625" customWidth="1"/>
    <col min="9905" max="9906" width="12.85546875" customWidth="1"/>
    <col min="9907" max="9912" width="13.140625" customWidth="1"/>
    <col min="9913" max="9915" width="14.140625" customWidth="1"/>
    <col min="9916" max="9917" width="13.140625" customWidth="1"/>
    <col min="9918" max="9920" width="14.140625" customWidth="1"/>
    <col min="9921" max="9921" width="12.85546875" customWidth="1"/>
    <col min="9922" max="9922" width="13.140625" customWidth="1"/>
    <col min="9923" max="9925" width="14.140625" customWidth="1"/>
    <col min="9926" max="9927" width="13.140625" customWidth="1"/>
    <col min="9928" max="9930" width="14.140625" customWidth="1"/>
    <col min="9931" max="9931" width="15" bestFit="1" customWidth="1"/>
    <col min="9932" max="9932" width="13.140625" customWidth="1"/>
    <col min="9933" max="9935" width="14.140625" customWidth="1"/>
    <col min="9936" max="9936" width="15" bestFit="1" customWidth="1"/>
    <col min="9937" max="9937" width="13.140625" customWidth="1"/>
    <col min="9938" max="9938" width="10.5703125" customWidth="1"/>
    <col min="9939" max="9940" width="14.140625" customWidth="1"/>
    <col min="9941" max="9942" width="13.140625" customWidth="1"/>
    <col min="9943" max="9945" width="14.140625" customWidth="1"/>
    <col min="9946" max="9946" width="15" bestFit="1" customWidth="1"/>
    <col min="9947" max="9947" width="13.140625" customWidth="1"/>
    <col min="9948" max="9950" width="14.140625" customWidth="1"/>
    <col min="9951" max="9951" width="15" bestFit="1" customWidth="1"/>
    <col min="9952" max="9952" width="13.140625" customWidth="1"/>
    <col min="9953" max="9953" width="11.85546875" customWidth="1"/>
    <col min="9954" max="9955" width="14.140625" customWidth="1"/>
    <col min="9956" max="9956" width="15" bestFit="1" customWidth="1"/>
    <col min="9957" max="9957" width="13.140625" customWidth="1"/>
    <col min="9958" max="9958" width="9.42578125" customWidth="1"/>
    <col min="9959" max="9960" width="14.140625" customWidth="1"/>
    <col min="9961" max="9961" width="14.140625" bestFit="1" customWidth="1"/>
    <col min="9962" max="9962" width="13.140625" customWidth="1"/>
    <col min="9963" max="9963" width="7.140625" customWidth="1"/>
    <col min="9964" max="9965" width="14.140625" customWidth="1"/>
    <col min="9966" max="9966" width="14.140625" bestFit="1" customWidth="1"/>
    <col min="9967" max="9967" width="13.140625" customWidth="1"/>
    <col min="9968" max="9970" width="14.140625" customWidth="1"/>
    <col min="9971" max="9972" width="13.140625" customWidth="1"/>
    <col min="9973" max="9975" width="14.140625" customWidth="1"/>
    <col min="9976" max="9977" width="13.140625" customWidth="1"/>
    <col min="9978" max="9980" width="14.140625" customWidth="1"/>
    <col min="9981" max="9981" width="15" bestFit="1" customWidth="1"/>
    <col min="9982" max="9982" width="13.140625" customWidth="1"/>
    <col min="9983" max="9985" width="14.140625" customWidth="1"/>
    <col min="9986" max="9986" width="14.140625" bestFit="1" customWidth="1"/>
    <col min="9987" max="9987" width="13.140625" customWidth="1"/>
    <col min="9988" max="9988" width="11.85546875" customWidth="1"/>
    <col min="9989" max="9990" width="14.140625" customWidth="1"/>
    <col min="9991" max="9991" width="14.140625" bestFit="1" customWidth="1"/>
    <col min="9992" max="9992" width="13.140625" customWidth="1"/>
    <col min="9993" max="9993" width="9.42578125" customWidth="1"/>
    <col min="9994" max="9995" width="14.140625" customWidth="1"/>
    <col min="9996" max="9996" width="15" bestFit="1" customWidth="1"/>
    <col min="9997" max="9997" width="13.140625" customWidth="1"/>
    <col min="9998" max="10000" width="13.42578125" customWidth="1"/>
    <col min="10001" max="10004" width="15" bestFit="1" customWidth="1"/>
    <col min="10005" max="10005" width="13.140625" customWidth="1"/>
    <col min="10006" max="10008" width="13.42578125" customWidth="1"/>
    <col min="10009" max="10013" width="13.140625" customWidth="1"/>
    <col min="10014" max="10016" width="13.42578125" customWidth="1"/>
    <col min="10017" max="10017" width="15" bestFit="1" customWidth="1"/>
    <col min="10018" max="10021" width="13.140625" customWidth="1"/>
    <col min="10022" max="10024" width="13.42578125" customWidth="1"/>
    <col min="10025" max="10026" width="15" bestFit="1" customWidth="1"/>
    <col min="10027" max="10028" width="13.85546875" bestFit="1" customWidth="1"/>
    <col min="10029" max="10029" width="13.140625" customWidth="1"/>
    <col min="10030" max="10032" width="13.42578125" customWidth="1"/>
    <col min="10033" max="10035" width="15" bestFit="1" customWidth="1"/>
    <col min="10036" max="10037" width="13.140625" customWidth="1"/>
    <col min="10038" max="10038" width="10.140625" customWidth="1"/>
    <col min="10039" max="10040" width="13.42578125" customWidth="1"/>
    <col min="10041" max="10045" width="13.140625" customWidth="1"/>
    <col min="10046" max="10048" width="13.42578125" customWidth="1"/>
    <col min="10049" max="10053" width="13.140625" customWidth="1"/>
    <col min="10054" max="10056" width="13.42578125" customWidth="1"/>
    <col min="10057" max="10061" width="13.140625" customWidth="1"/>
    <col min="10062" max="10064" width="13.42578125" customWidth="1"/>
    <col min="10065" max="10069" width="13.140625" customWidth="1"/>
    <col min="10070" max="10072" width="13.42578125" customWidth="1"/>
    <col min="10073" max="10073" width="15" bestFit="1" customWidth="1"/>
    <col min="10074" max="10074" width="13.85546875" bestFit="1" customWidth="1"/>
    <col min="10075" max="10076" width="15" bestFit="1" customWidth="1"/>
    <col min="10077" max="10077" width="13.140625" customWidth="1"/>
    <col min="10078" max="10078" width="11.28515625" customWidth="1"/>
    <col min="10079" max="10080" width="13.42578125" customWidth="1"/>
    <col min="10081" max="10081" width="14.140625" bestFit="1" customWidth="1"/>
    <col min="10082" max="10084" width="15" bestFit="1" customWidth="1"/>
    <col min="10085" max="10085" width="13.140625" customWidth="1"/>
    <col min="10086" max="10086" width="10.140625" customWidth="1"/>
    <col min="10087" max="10088" width="13.42578125" customWidth="1"/>
    <col min="10089" max="10089" width="14.140625" bestFit="1" customWidth="1"/>
    <col min="10090" max="10090" width="13" bestFit="1" customWidth="1"/>
    <col min="10091" max="10092" width="14.140625" bestFit="1" customWidth="1"/>
    <col min="10093" max="10093" width="13.140625" customWidth="1"/>
    <col min="10094" max="10096" width="13.42578125" customWidth="1"/>
    <col min="10097" max="10101" width="13.140625" customWidth="1"/>
    <col min="10102" max="10104" width="13.42578125" customWidth="1"/>
    <col min="10105" max="10105" width="13.140625" customWidth="1"/>
    <col min="10106" max="10106" width="13.85546875" bestFit="1" customWidth="1"/>
    <col min="10107" max="10108" width="15" bestFit="1" customWidth="1"/>
    <col min="10109" max="10109" width="13.140625" customWidth="1"/>
    <col min="10110" max="10112" width="13.42578125" customWidth="1"/>
    <col min="10113" max="10116" width="15" bestFit="1" customWidth="1"/>
    <col min="10117" max="10117" width="13.140625" customWidth="1"/>
    <col min="10118" max="10118" width="12.42578125" customWidth="1"/>
    <col min="10119" max="10120" width="13.42578125" customWidth="1"/>
    <col min="10121" max="10121" width="15" bestFit="1" customWidth="1"/>
    <col min="10122" max="10124" width="14.140625" bestFit="1" customWidth="1"/>
    <col min="10125" max="10125" width="13.140625" customWidth="1"/>
    <col min="10126" max="10126" width="10.140625" customWidth="1"/>
    <col min="10127" max="10128" width="13.42578125" customWidth="1"/>
    <col min="10129" max="10129" width="14.140625" bestFit="1" customWidth="1"/>
    <col min="10130" max="10132" width="15" bestFit="1" customWidth="1"/>
    <col min="10133" max="10133" width="13.140625" customWidth="1"/>
    <col min="10134" max="10134" width="6.7109375" customWidth="1"/>
    <col min="10135" max="10136" width="13.42578125" customWidth="1"/>
    <col min="10137" max="10137" width="14.140625" bestFit="1" customWidth="1"/>
    <col min="10138" max="10140" width="15" bestFit="1" customWidth="1"/>
    <col min="10141" max="10156" width="13.140625" customWidth="1"/>
    <col min="10157" max="10157" width="13.42578125" customWidth="1"/>
    <col min="10158" max="10158" width="12.85546875" customWidth="1"/>
    <col min="10159" max="10159" width="12" customWidth="1"/>
    <col min="10160" max="10160" width="12.28515625" customWidth="1"/>
    <col min="10161" max="10162" width="12.85546875" customWidth="1"/>
    <col min="10163" max="10168" width="13.140625" customWidth="1"/>
    <col min="10169" max="10171" width="14.140625" customWidth="1"/>
    <col min="10172" max="10173" width="13.140625" customWidth="1"/>
    <col min="10174" max="10176" width="14.140625" customWidth="1"/>
    <col min="10177" max="10177" width="12.85546875" customWidth="1"/>
    <col min="10178" max="10178" width="13.140625" customWidth="1"/>
    <col min="10179" max="10181" width="14.140625" customWidth="1"/>
    <col min="10182" max="10183" width="13.140625" customWidth="1"/>
    <col min="10184" max="10186" width="14.140625" customWidth="1"/>
    <col min="10187" max="10187" width="15" bestFit="1" customWidth="1"/>
    <col min="10188" max="10188" width="13.140625" customWidth="1"/>
    <col min="10189" max="10191" width="14.140625" customWidth="1"/>
    <col min="10192" max="10192" width="15" bestFit="1" customWidth="1"/>
    <col min="10193" max="10193" width="13.140625" customWidth="1"/>
    <col min="10194" max="10194" width="10.5703125" customWidth="1"/>
    <col min="10195" max="10196" width="14.140625" customWidth="1"/>
    <col min="10197" max="10198" width="13.140625" customWidth="1"/>
    <col min="10199" max="10201" width="14.140625" customWidth="1"/>
    <col min="10202" max="10202" width="15" bestFit="1" customWidth="1"/>
    <col min="10203" max="10203" width="13.140625" customWidth="1"/>
    <col min="10204" max="10206" width="14.140625" customWidth="1"/>
    <col min="10207" max="10207" width="15" bestFit="1" customWidth="1"/>
    <col min="10208" max="10208" width="13.140625" customWidth="1"/>
    <col min="10209" max="10209" width="11.85546875" customWidth="1"/>
    <col min="10210" max="10211" width="14.140625" customWidth="1"/>
    <col min="10212" max="10212" width="15" bestFit="1" customWidth="1"/>
    <col min="10213" max="10213" width="13.140625" customWidth="1"/>
    <col min="10214" max="10214" width="9.42578125" customWidth="1"/>
    <col min="10215" max="10216" width="14.140625" customWidth="1"/>
    <col min="10217" max="10217" width="14.140625" bestFit="1" customWidth="1"/>
    <col min="10218" max="10218" width="13.140625" customWidth="1"/>
    <col min="10219" max="10219" width="7.140625" customWidth="1"/>
    <col min="10220" max="10221" width="14.140625" customWidth="1"/>
    <col min="10222" max="10222" width="14.140625" bestFit="1" customWidth="1"/>
    <col min="10223" max="10223" width="13.140625" customWidth="1"/>
    <col min="10224" max="10226" width="14.140625" customWidth="1"/>
    <col min="10227" max="10228" width="13.140625" customWidth="1"/>
    <col min="10229" max="10231" width="14.140625" customWidth="1"/>
    <col min="10232" max="10233" width="13.140625" customWidth="1"/>
    <col min="10234" max="10236" width="14.140625" customWidth="1"/>
    <col min="10237" max="10237" width="15" bestFit="1" customWidth="1"/>
    <col min="10238" max="10238" width="13.140625" customWidth="1"/>
    <col min="10239" max="10241" width="14.140625" customWidth="1"/>
    <col min="10242" max="10242" width="14.140625" bestFit="1" customWidth="1"/>
    <col min="10243" max="10243" width="13.140625" customWidth="1"/>
    <col min="10244" max="10244" width="11.85546875" customWidth="1"/>
    <col min="10245" max="10246" width="14.140625" customWidth="1"/>
    <col min="10247" max="10247" width="14.140625" bestFit="1" customWidth="1"/>
    <col min="10248" max="10248" width="13.140625" customWidth="1"/>
    <col min="10249" max="10249" width="9.42578125" customWidth="1"/>
    <col min="10250" max="10251" width="14.140625" customWidth="1"/>
    <col min="10252" max="10252" width="15" bestFit="1" customWidth="1"/>
    <col min="10253" max="10253" width="13.140625" customWidth="1"/>
    <col min="10254" max="10256" width="13.42578125" customWidth="1"/>
    <col min="10257" max="10260" width="15" bestFit="1" customWidth="1"/>
    <col min="10261" max="10261" width="13.140625" customWidth="1"/>
    <col min="10262" max="10264" width="13.42578125" customWidth="1"/>
    <col min="10265" max="10269" width="13.140625" customWidth="1"/>
    <col min="10270" max="10272" width="13.42578125" customWidth="1"/>
    <col min="10273" max="10273" width="15" bestFit="1" customWidth="1"/>
    <col min="10274" max="10277" width="13.140625" customWidth="1"/>
    <col min="10278" max="10280" width="13.42578125" customWidth="1"/>
    <col min="10281" max="10282" width="15" bestFit="1" customWidth="1"/>
    <col min="10283" max="10284" width="13.85546875" bestFit="1" customWidth="1"/>
    <col min="10285" max="10285" width="13.140625" customWidth="1"/>
    <col min="10286" max="10288" width="13.42578125" customWidth="1"/>
    <col min="10289" max="10291" width="15" bestFit="1" customWidth="1"/>
    <col min="10292" max="10293" width="13.140625" customWidth="1"/>
    <col min="10294" max="10294" width="10.140625" customWidth="1"/>
    <col min="10295" max="10296" width="13.42578125" customWidth="1"/>
    <col min="10297" max="10301" width="13.140625" customWidth="1"/>
    <col min="10302" max="10304" width="13.42578125" customWidth="1"/>
    <col min="10305" max="10309" width="13.140625" customWidth="1"/>
    <col min="10310" max="10312" width="13.42578125" customWidth="1"/>
    <col min="10313" max="10317" width="13.140625" customWidth="1"/>
    <col min="10318" max="10320" width="13.42578125" customWidth="1"/>
    <col min="10321" max="10325" width="13.140625" customWidth="1"/>
    <col min="10326" max="10328" width="13.42578125" customWidth="1"/>
    <col min="10329" max="10329" width="15" bestFit="1" customWidth="1"/>
    <col min="10330" max="10330" width="13.85546875" bestFit="1" customWidth="1"/>
    <col min="10331" max="10332" width="15" bestFit="1" customWidth="1"/>
    <col min="10333" max="10333" width="13.140625" customWidth="1"/>
    <col min="10334" max="10334" width="11.28515625" customWidth="1"/>
    <col min="10335" max="10336" width="13.42578125" customWidth="1"/>
    <col min="10337" max="10337" width="14.140625" bestFit="1" customWidth="1"/>
    <col min="10338" max="10340" width="15" bestFit="1" customWidth="1"/>
    <col min="10341" max="10341" width="13.140625" customWidth="1"/>
    <col min="10342" max="10342" width="10.140625" customWidth="1"/>
    <col min="10343" max="10344" width="13.42578125" customWidth="1"/>
    <col min="10345" max="10345" width="14.140625" bestFit="1" customWidth="1"/>
    <col min="10346" max="10346" width="13" bestFit="1" customWidth="1"/>
    <col min="10347" max="10348" width="14.140625" bestFit="1" customWidth="1"/>
    <col min="10349" max="10349" width="13.140625" customWidth="1"/>
    <col min="10350" max="10352" width="13.42578125" customWidth="1"/>
    <col min="10353" max="10357" width="13.140625" customWidth="1"/>
    <col min="10358" max="10360" width="13.42578125" customWidth="1"/>
    <col min="10361" max="10361" width="13.140625" customWidth="1"/>
    <col min="10362" max="10362" width="13.85546875" bestFit="1" customWidth="1"/>
    <col min="10363" max="10364" width="15" bestFit="1" customWidth="1"/>
    <col min="10365" max="10365" width="13.140625" customWidth="1"/>
    <col min="10366" max="10368" width="13.42578125" customWidth="1"/>
    <col min="10369" max="10372" width="15" bestFit="1" customWidth="1"/>
    <col min="10373" max="10373" width="13.140625" customWidth="1"/>
    <col min="10374" max="10374" width="12.42578125" customWidth="1"/>
    <col min="10375" max="10376" width="13.42578125" customWidth="1"/>
    <col min="10377" max="10377" width="15" bestFit="1" customWidth="1"/>
    <col min="10378" max="10380" width="14.140625" bestFit="1" customWidth="1"/>
    <col min="10381" max="10381" width="13.140625" customWidth="1"/>
    <col min="10382" max="10382" width="10.140625" customWidth="1"/>
    <col min="10383" max="10384" width="13.42578125" customWidth="1"/>
    <col min="10385" max="10385" width="14.140625" bestFit="1" customWidth="1"/>
    <col min="10386" max="10388" width="15" bestFit="1" customWidth="1"/>
    <col min="10389" max="10389" width="13.140625" customWidth="1"/>
    <col min="10390" max="10390" width="6.7109375" customWidth="1"/>
    <col min="10391" max="10392" width="13.42578125" customWidth="1"/>
    <col min="10393" max="10393" width="14.140625" bestFit="1" customWidth="1"/>
    <col min="10394" max="10396" width="15" bestFit="1" customWidth="1"/>
    <col min="10397" max="10412" width="13.140625" customWidth="1"/>
    <col min="10413" max="10413" width="13.42578125" customWidth="1"/>
    <col min="10414" max="10414" width="12.85546875" customWidth="1"/>
    <col min="10415" max="10415" width="12" customWidth="1"/>
    <col min="10416" max="10416" width="12.28515625" customWidth="1"/>
    <col min="10417" max="10418" width="12.85546875" customWidth="1"/>
    <col min="10419" max="10424" width="13.140625" customWidth="1"/>
    <col min="10425" max="10427" width="14.140625" customWidth="1"/>
    <col min="10428" max="10429" width="13.140625" customWidth="1"/>
    <col min="10430" max="10432" width="14.140625" customWidth="1"/>
    <col min="10433" max="10433" width="12.85546875" customWidth="1"/>
    <col min="10434" max="10434" width="13.140625" customWidth="1"/>
    <col min="10435" max="10437" width="14.140625" customWidth="1"/>
    <col min="10438" max="10439" width="13.140625" customWidth="1"/>
    <col min="10440" max="10442" width="14.140625" customWidth="1"/>
    <col min="10443" max="10443" width="15" bestFit="1" customWidth="1"/>
    <col min="10444" max="10444" width="13.140625" customWidth="1"/>
    <col min="10445" max="10447" width="14.140625" customWidth="1"/>
    <col min="10448" max="10448" width="15" bestFit="1" customWidth="1"/>
    <col min="10449" max="10449" width="13.140625" customWidth="1"/>
    <col min="10450" max="10450" width="10.5703125" customWidth="1"/>
    <col min="10451" max="10452" width="14.140625" customWidth="1"/>
    <col min="10453" max="10454" width="13.140625" customWidth="1"/>
    <col min="10455" max="10457" width="14.140625" customWidth="1"/>
    <col min="10458" max="10458" width="15" bestFit="1" customWidth="1"/>
    <col min="10459" max="10459" width="13.140625" customWidth="1"/>
    <col min="10460" max="10462" width="14.140625" customWidth="1"/>
    <col min="10463" max="10463" width="15" bestFit="1" customWidth="1"/>
    <col min="10464" max="10464" width="13.140625" customWidth="1"/>
    <col min="10465" max="10465" width="11.85546875" customWidth="1"/>
    <col min="10466" max="10467" width="14.140625" customWidth="1"/>
    <col min="10468" max="10468" width="15" bestFit="1" customWidth="1"/>
    <col min="10469" max="10469" width="13.140625" customWidth="1"/>
    <col min="10470" max="10470" width="9.42578125" customWidth="1"/>
    <col min="10471" max="10472" width="14.140625" customWidth="1"/>
    <col min="10473" max="10473" width="14.140625" bestFit="1" customWidth="1"/>
    <col min="10474" max="10474" width="13.140625" customWidth="1"/>
    <col min="10475" max="10475" width="7.140625" customWidth="1"/>
    <col min="10476" max="10477" width="14.140625" customWidth="1"/>
    <col min="10478" max="10478" width="14.140625" bestFit="1" customWidth="1"/>
    <col min="10479" max="10479" width="13.140625" customWidth="1"/>
    <col min="10480" max="10482" width="14.140625" customWidth="1"/>
    <col min="10483" max="10484" width="13.140625" customWidth="1"/>
    <col min="10485" max="10487" width="14.140625" customWidth="1"/>
    <col min="10488" max="10489" width="13.140625" customWidth="1"/>
    <col min="10490" max="10492" width="14.140625" customWidth="1"/>
    <col min="10493" max="10493" width="15" bestFit="1" customWidth="1"/>
    <col min="10494" max="10494" width="13.140625" customWidth="1"/>
    <col min="10495" max="10497" width="14.140625" customWidth="1"/>
    <col min="10498" max="10498" width="14.140625" bestFit="1" customWidth="1"/>
    <col min="10499" max="10499" width="13.140625" customWidth="1"/>
    <col min="10500" max="10500" width="11.85546875" customWidth="1"/>
    <col min="10501" max="10502" width="14.140625" customWidth="1"/>
    <col min="10503" max="10503" width="14.140625" bestFit="1" customWidth="1"/>
    <col min="10504" max="10504" width="13.140625" customWidth="1"/>
    <col min="10505" max="10505" width="9.42578125" customWidth="1"/>
    <col min="10506" max="10507" width="14.140625" customWidth="1"/>
    <col min="10508" max="10508" width="15" bestFit="1" customWidth="1"/>
    <col min="10509" max="10509" width="13.140625" customWidth="1"/>
    <col min="10510" max="10512" width="13.42578125" customWidth="1"/>
    <col min="10513" max="10516" width="15" bestFit="1" customWidth="1"/>
    <col min="10517" max="10517" width="13.140625" customWidth="1"/>
    <col min="10518" max="10520" width="13.42578125" customWidth="1"/>
    <col min="10521" max="10525" width="13.140625" customWidth="1"/>
    <col min="10526" max="10528" width="13.42578125" customWidth="1"/>
    <col min="10529" max="10529" width="15" bestFit="1" customWidth="1"/>
    <col min="10530" max="10533" width="13.140625" customWidth="1"/>
    <col min="10534" max="10536" width="13.42578125" customWidth="1"/>
    <col min="10537" max="10538" width="15" bestFit="1" customWidth="1"/>
    <col min="10539" max="10540" width="13.85546875" bestFit="1" customWidth="1"/>
    <col min="10541" max="10541" width="13.140625" customWidth="1"/>
    <col min="10542" max="10544" width="13.42578125" customWidth="1"/>
    <col min="10545" max="10547" width="15" bestFit="1" customWidth="1"/>
    <col min="10548" max="10549" width="13.140625" customWidth="1"/>
    <col min="10550" max="10550" width="10.140625" customWidth="1"/>
    <col min="10551" max="10552" width="13.42578125" customWidth="1"/>
    <col min="10553" max="10557" width="13.140625" customWidth="1"/>
    <col min="10558" max="10560" width="13.42578125" customWidth="1"/>
    <col min="10561" max="10565" width="13.140625" customWidth="1"/>
    <col min="10566" max="10568" width="13.42578125" customWidth="1"/>
    <col min="10569" max="10573" width="13.140625" customWidth="1"/>
    <col min="10574" max="10576" width="13.42578125" customWidth="1"/>
    <col min="10577" max="10581" width="13.140625" customWidth="1"/>
    <col min="10582" max="10584" width="13.42578125" customWidth="1"/>
    <col min="10585" max="10585" width="15" bestFit="1" customWidth="1"/>
    <col min="10586" max="10586" width="13.85546875" bestFit="1" customWidth="1"/>
    <col min="10587" max="10588" width="15" bestFit="1" customWidth="1"/>
    <col min="10589" max="10589" width="13.140625" customWidth="1"/>
    <col min="10590" max="10590" width="11.28515625" customWidth="1"/>
    <col min="10591" max="10592" width="13.42578125" customWidth="1"/>
    <col min="10593" max="10593" width="14.140625" bestFit="1" customWidth="1"/>
    <col min="10594" max="10596" width="15" bestFit="1" customWidth="1"/>
    <col min="10597" max="10597" width="13.140625" customWidth="1"/>
    <col min="10598" max="10598" width="10.140625" customWidth="1"/>
    <col min="10599" max="10600" width="13.42578125" customWidth="1"/>
    <col min="10601" max="10601" width="14.140625" bestFit="1" customWidth="1"/>
    <col min="10602" max="10602" width="13" bestFit="1" customWidth="1"/>
    <col min="10603" max="10604" width="14.140625" bestFit="1" customWidth="1"/>
    <col min="10605" max="10605" width="13.140625" customWidth="1"/>
    <col min="10606" max="10608" width="13.42578125" customWidth="1"/>
    <col min="10609" max="10613" width="13.140625" customWidth="1"/>
    <col min="10614" max="10616" width="13.42578125" customWidth="1"/>
    <col min="10617" max="10617" width="13.140625" customWidth="1"/>
    <col min="10618" max="10618" width="13.85546875" bestFit="1" customWidth="1"/>
    <col min="10619" max="10620" width="15" bestFit="1" customWidth="1"/>
    <col min="10621" max="10621" width="13.140625" customWidth="1"/>
    <col min="10622" max="10624" width="13.42578125" customWidth="1"/>
    <col min="10625" max="10628" width="15" bestFit="1" customWidth="1"/>
    <col min="10629" max="10629" width="13.140625" customWidth="1"/>
    <col min="10630" max="10630" width="12.42578125" customWidth="1"/>
    <col min="10631" max="10632" width="13.42578125" customWidth="1"/>
    <col min="10633" max="10633" width="15" bestFit="1" customWidth="1"/>
    <col min="10634" max="10636" width="14.140625" bestFit="1" customWidth="1"/>
    <col min="10637" max="10637" width="13.140625" customWidth="1"/>
    <col min="10638" max="10638" width="10.140625" customWidth="1"/>
    <col min="10639" max="10640" width="13.42578125" customWidth="1"/>
    <col min="10641" max="10641" width="14.140625" bestFit="1" customWidth="1"/>
    <col min="10642" max="10644" width="15" bestFit="1" customWidth="1"/>
    <col min="10645" max="10645" width="13.140625" customWidth="1"/>
    <col min="10646" max="10646" width="6.7109375" customWidth="1"/>
    <col min="10647" max="10648" width="13.42578125" customWidth="1"/>
    <col min="10649" max="10649" width="14.140625" bestFit="1" customWidth="1"/>
    <col min="10650" max="10652" width="15" bestFit="1" customWidth="1"/>
    <col min="10653" max="10668" width="13.140625" customWidth="1"/>
    <col min="10669" max="10669" width="13.42578125" customWidth="1"/>
    <col min="10670" max="10670" width="12.85546875" customWidth="1"/>
    <col min="10671" max="10671" width="12" customWidth="1"/>
    <col min="10672" max="10672" width="12.28515625" customWidth="1"/>
    <col min="10673" max="10674" width="12.85546875" customWidth="1"/>
    <col min="10675" max="10680" width="13.140625" customWidth="1"/>
    <col min="10681" max="10683" width="14.140625" customWidth="1"/>
    <col min="10684" max="10685" width="13.140625" customWidth="1"/>
    <col min="10686" max="10688" width="14.140625" customWidth="1"/>
    <col min="10689" max="10689" width="12.85546875" customWidth="1"/>
    <col min="10690" max="10690" width="13.140625" customWidth="1"/>
    <col min="10691" max="10693" width="14.140625" customWidth="1"/>
    <col min="10694" max="10695" width="13.140625" customWidth="1"/>
    <col min="10696" max="10698" width="14.140625" customWidth="1"/>
    <col min="10699" max="10699" width="15" bestFit="1" customWidth="1"/>
    <col min="10700" max="10700" width="13.140625" customWidth="1"/>
    <col min="10701" max="10703" width="14.140625" customWidth="1"/>
    <col min="10704" max="10704" width="15" bestFit="1" customWidth="1"/>
    <col min="10705" max="10705" width="13.140625" customWidth="1"/>
    <col min="10706" max="10706" width="10.5703125" customWidth="1"/>
    <col min="10707" max="10708" width="14.140625" customWidth="1"/>
    <col min="10709" max="10710" width="13.140625" customWidth="1"/>
    <col min="10711" max="10713" width="14.140625" customWidth="1"/>
    <col min="10714" max="10714" width="15" bestFit="1" customWidth="1"/>
    <col min="10715" max="10715" width="13.140625" customWidth="1"/>
    <col min="10716" max="10718" width="14.140625" customWidth="1"/>
    <col min="10719" max="10719" width="15" bestFit="1" customWidth="1"/>
    <col min="10720" max="10720" width="13.140625" customWidth="1"/>
    <col min="10721" max="10721" width="11.85546875" customWidth="1"/>
    <col min="10722" max="10723" width="14.140625" customWidth="1"/>
    <col min="10724" max="10724" width="15" bestFit="1" customWidth="1"/>
    <col min="10725" max="10725" width="13.140625" customWidth="1"/>
    <col min="10726" max="10726" width="9.42578125" customWidth="1"/>
    <col min="10727" max="10728" width="14.140625" customWidth="1"/>
    <col min="10729" max="10729" width="14.140625" bestFit="1" customWidth="1"/>
    <col min="10730" max="10730" width="13.140625" customWidth="1"/>
    <col min="10731" max="10731" width="7.140625" customWidth="1"/>
    <col min="10732" max="10733" width="14.140625" customWidth="1"/>
    <col min="10734" max="10734" width="14.140625" bestFit="1" customWidth="1"/>
    <col min="10735" max="10735" width="13.140625" customWidth="1"/>
    <col min="10736" max="10738" width="14.140625" customWidth="1"/>
    <col min="10739" max="10740" width="13.140625" customWidth="1"/>
    <col min="10741" max="10743" width="14.140625" customWidth="1"/>
    <col min="10744" max="10745" width="13.140625" customWidth="1"/>
    <col min="10746" max="10748" width="14.140625" customWidth="1"/>
    <col min="10749" max="10749" width="15" bestFit="1" customWidth="1"/>
    <col min="10750" max="10750" width="13.140625" customWidth="1"/>
    <col min="10751" max="10753" width="14.140625" customWidth="1"/>
    <col min="10754" max="10754" width="14.140625" bestFit="1" customWidth="1"/>
    <col min="10755" max="10755" width="13.140625" customWidth="1"/>
    <col min="10756" max="10756" width="11.85546875" customWidth="1"/>
    <col min="10757" max="10758" width="14.140625" customWidth="1"/>
    <col min="10759" max="10759" width="14.140625" bestFit="1" customWidth="1"/>
    <col min="10760" max="10760" width="13.140625" customWidth="1"/>
    <col min="10761" max="10761" width="9.42578125" customWidth="1"/>
    <col min="10762" max="10763" width="14.140625" customWidth="1"/>
    <col min="10764" max="10764" width="15" bestFit="1" customWidth="1"/>
    <col min="10765" max="10765" width="13.140625" customWidth="1"/>
    <col min="10766" max="10768" width="13.42578125" customWidth="1"/>
    <col min="10769" max="10772" width="15" bestFit="1" customWidth="1"/>
    <col min="10773" max="10773" width="13.140625" customWidth="1"/>
    <col min="10774" max="10776" width="13.42578125" customWidth="1"/>
    <col min="10777" max="10781" width="13.140625" customWidth="1"/>
    <col min="10782" max="10784" width="13.42578125" customWidth="1"/>
    <col min="10785" max="10785" width="15" bestFit="1" customWidth="1"/>
    <col min="10786" max="10789" width="13.140625" customWidth="1"/>
    <col min="10790" max="10792" width="13.42578125" customWidth="1"/>
    <col min="10793" max="10794" width="15" bestFit="1" customWidth="1"/>
    <col min="10795" max="10796" width="13.85546875" bestFit="1" customWidth="1"/>
    <col min="10797" max="10797" width="13.140625" customWidth="1"/>
    <col min="10798" max="10800" width="13.42578125" customWidth="1"/>
    <col min="10801" max="10803" width="15" bestFit="1" customWidth="1"/>
    <col min="10804" max="10805" width="13.140625" customWidth="1"/>
    <col min="10806" max="10806" width="10.140625" customWidth="1"/>
    <col min="10807" max="10808" width="13.42578125" customWidth="1"/>
    <col min="10809" max="10813" width="13.140625" customWidth="1"/>
    <col min="10814" max="10816" width="13.42578125" customWidth="1"/>
    <col min="10817" max="10821" width="13.140625" customWidth="1"/>
    <col min="10822" max="10824" width="13.42578125" customWidth="1"/>
    <col min="10825" max="10829" width="13.140625" customWidth="1"/>
    <col min="10830" max="10832" width="13.42578125" customWidth="1"/>
    <col min="10833" max="10837" width="13.140625" customWidth="1"/>
    <col min="10838" max="10840" width="13.42578125" customWidth="1"/>
    <col min="10841" max="10841" width="15" bestFit="1" customWidth="1"/>
    <col min="10842" max="10842" width="13.85546875" bestFit="1" customWidth="1"/>
    <col min="10843" max="10844" width="15" bestFit="1" customWidth="1"/>
    <col min="10845" max="10845" width="13.140625" customWidth="1"/>
    <col min="10846" max="10846" width="11.28515625" customWidth="1"/>
    <col min="10847" max="10848" width="13.42578125" customWidth="1"/>
    <col min="10849" max="10849" width="14.140625" bestFit="1" customWidth="1"/>
    <col min="10850" max="10852" width="15" bestFit="1" customWidth="1"/>
    <col min="10853" max="10853" width="13.140625" customWidth="1"/>
    <col min="10854" max="10854" width="10.140625" customWidth="1"/>
    <col min="10855" max="10856" width="13.42578125" customWidth="1"/>
    <col min="10857" max="10857" width="14.140625" bestFit="1" customWidth="1"/>
    <col min="10858" max="10858" width="13" bestFit="1" customWidth="1"/>
    <col min="10859" max="10860" width="14.140625" bestFit="1" customWidth="1"/>
    <col min="10861" max="10861" width="13.140625" customWidth="1"/>
    <col min="10862" max="10864" width="13.42578125" customWidth="1"/>
    <col min="10865" max="10869" width="13.140625" customWidth="1"/>
    <col min="10870" max="10872" width="13.42578125" customWidth="1"/>
    <col min="10873" max="10873" width="13.140625" customWidth="1"/>
    <col min="10874" max="10874" width="13.85546875" bestFit="1" customWidth="1"/>
    <col min="10875" max="10876" width="15" bestFit="1" customWidth="1"/>
    <col min="10877" max="10877" width="13.140625" customWidth="1"/>
    <col min="10878" max="10880" width="13.42578125" customWidth="1"/>
    <col min="10881" max="10884" width="15" bestFit="1" customWidth="1"/>
    <col min="10885" max="10885" width="13.140625" customWidth="1"/>
    <col min="10886" max="10886" width="12.42578125" customWidth="1"/>
    <col min="10887" max="10888" width="13.42578125" customWidth="1"/>
    <col min="10889" max="10889" width="15" bestFit="1" customWidth="1"/>
    <col min="10890" max="10892" width="14.140625" bestFit="1" customWidth="1"/>
    <col min="10893" max="10893" width="13.140625" customWidth="1"/>
    <col min="10894" max="10894" width="10.140625" customWidth="1"/>
    <col min="10895" max="10896" width="13.42578125" customWidth="1"/>
    <col min="10897" max="10897" width="14.140625" bestFit="1" customWidth="1"/>
    <col min="10898" max="10900" width="15" bestFit="1" customWidth="1"/>
    <col min="10901" max="10901" width="13.140625" customWidth="1"/>
    <col min="10902" max="10902" width="6.7109375" customWidth="1"/>
    <col min="10903" max="10904" width="13.42578125" customWidth="1"/>
    <col min="10905" max="10905" width="14.140625" bestFit="1" customWidth="1"/>
    <col min="10906" max="10908" width="15" bestFit="1" customWidth="1"/>
    <col min="10909" max="10924" width="13.140625" customWidth="1"/>
    <col min="10925" max="10925" width="13.42578125" customWidth="1"/>
    <col min="10926" max="10926" width="12.85546875" customWidth="1"/>
    <col min="10927" max="10927" width="12" customWidth="1"/>
    <col min="10928" max="10928" width="12.28515625" customWidth="1"/>
    <col min="10929" max="10930" width="12.85546875" customWidth="1"/>
    <col min="10931" max="10936" width="13.140625" customWidth="1"/>
    <col min="10937" max="10939" width="14.140625" customWidth="1"/>
    <col min="10940" max="10941" width="13.140625" customWidth="1"/>
    <col min="10942" max="10944" width="14.140625" customWidth="1"/>
    <col min="10945" max="10945" width="12.85546875" customWidth="1"/>
    <col min="10946" max="10946" width="13.140625" customWidth="1"/>
    <col min="10947" max="10949" width="14.140625" customWidth="1"/>
    <col min="10950" max="10951" width="13.140625" customWidth="1"/>
    <col min="10952" max="10954" width="14.140625" customWidth="1"/>
    <col min="10955" max="10955" width="15" bestFit="1" customWidth="1"/>
    <col min="10956" max="10956" width="13.140625" customWidth="1"/>
    <col min="10957" max="10959" width="14.140625" customWidth="1"/>
    <col min="10960" max="10960" width="15" bestFit="1" customWidth="1"/>
    <col min="10961" max="10961" width="13.140625" customWidth="1"/>
    <col min="10962" max="10962" width="10.5703125" customWidth="1"/>
    <col min="10963" max="10964" width="14.140625" customWidth="1"/>
    <col min="10965" max="10966" width="13.140625" customWidth="1"/>
    <col min="10967" max="10969" width="14.140625" customWidth="1"/>
    <col min="10970" max="10970" width="15" bestFit="1" customWidth="1"/>
    <col min="10971" max="10971" width="13.140625" customWidth="1"/>
    <col min="10972" max="10974" width="14.140625" customWidth="1"/>
    <col min="10975" max="10975" width="15" bestFit="1" customWidth="1"/>
    <col min="10976" max="10976" width="13.140625" customWidth="1"/>
    <col min="10977" max="10977" width="11.85546875" customWidth="1"/>
    <col min="10978" max="10979" width="14.140625" customWidth="1"/>
    <col min="10980" max="10980" width="15" bestFit="1" customWidth="1"/>
    <col min="10981" max="10981" width="13.140625" customWidth="1"/>
    <col min="10982" max="10982" width="9.42578125" customWidth="1"/>
    <col min="10983" max="10984" width="14.140625" customWidth="1"/>
    <col min="10985" max="10985" width="14.140625" bestFit="1" customWidth="1"/>
    <col min="10986" max="10986" width="13.140625" customWidth="1"/>
    <col min="10987" max="10987" width="7.140625" customWidth="1"/>
    <col min="10988" max="10989" width="14.140625" customWidth="1"/>
    <col min="10990" max="10990" width="14.140625" bestFit="1" customWidth="1"/>
    <col min="10991" max="10991" width="13.140625" customWidth="1"/>
    <col min="10992" max="10994" width="14.140625" customWidth="1"/>
    <col min="10995" max="10996" width="13.140625" customWidth="1"/>
    <col min="10997" max="10999" width="14.140625" customWidth="1"/>
    <col min="11000" max="11001" width="13.140625" customWidth="1"/>
    <col min="11002" max="11004" width="14.140625" customWidth="1"/>
    <col min="11005" max="11005" width="15" bestFit="1" customWidth="1"/>
    <col min="11006" max="11006" width="13.140625" customWidth="1"/>
    <col min="11007" max="11009" width="14.140625" customWidth="1"/>
    <col min="11010" max="11010" width="14.140625" bestFit="1" customWidth="1"/>
    <col min="11011" max="11011" width="13.140625" customWidth="1"/>
    <col min="11012" max="11012" width="11.85546875" customWidth="1"/>
    <col min="11013" max="11014" width="14.140625" customWidth="1"/>
    <col min="11015" max="11015" width="14.140625" bestFit="1" customWidth="1"/>
    <col min="11016" max="11016" width="13.140625" customWidth="1"/>
    <col min="11017" max="11017" width="9.42578125" customWidth="1"/>
    <col min="11018" max="11019" width="14.140625" customWidth="1"/>
    <col min="11020" max="11020" width="15" bestFit="1" customWidth="1"/>
    <col min="11021" max="11021" width="13.140625" customWidth="1"/>
    <col min="11022" max="11024" width="13.42578125" customWidth="1"/>
    <col min="11025" max="11028" width="15" bestFit="1" customWidth="1"/>
    <col min="11029" max="11029" width="13.140625" customWidth="1"/>
    <col min="11030" max="11032" width="13.42578125" customWidth="1"/>
    <col min="11033" max="11037" width="13.140625" customWidth="1"/>
    <col min="11038" max="11040" width="13.42578125" customWidth="1"/>
    <col min="11041" max="11041" width="15" bestFit="1" customWidth="1"/>
    <col min="11042" max="11045" width="13.140625" customWidth="1"/>
    <col min="11046" max="11048" width="13.42578125" customWidth="1"/>
    <col min="11049" max="11050" width="15" bestFit="1" customWidth="1"/>
    <col min="11051" max="11052" width="13.85546875" bestFit="1" customWidth="1"/>
    <col min="11053" max="11053" width="13.140625" customWidth="1"/>
    <col min="11054" max="11056" width="13.42578125" customWidth="1"/>
    <col min="11057" max="11059" width="15" bestFit="1" customWidth="1"/>
    <col min="11060" max="11061" width="13.140625" customWidth="1"/>
    <col min="11062" max="11062" width="10.140625" customWidth="1"/>
    <col min="11063" max="11064" width="13.42578125" customWidth="1"/>
    <col min="11065" max="11069" width="13.140625" customWidth="1"/>
    <col min="11070" max="11072" width="13.42578125" customWidth="1"/>
    <col min="11073" max="11077" width="13.140625" customWidth="1"/>
    <col min="11078" max="11080" width="13.42578125" customWidth="1"/>
    <col min="11081" max="11085" width="13.140625" customWidth="1"/>
    <col min="11086" max="11088" width="13.42578125" customWidth="1"/>
    <col min="11089" max="11093" width="13.140625" customWidth="1"/>
    <col min="11094" max="11096" width="13.42578125" customWidth="1"/>
    <col min="11097" max="11097" width="15" bestFit="1" customWidth="1"/>
    <col min="11098" max="11098" width="13.85546875" bestFit="1" customWidth="1"/>
    <col min="11099" max="11100" width="15" bestFit="1" customWidth="1"/>
    <col min="11101" max="11101" width="13.140625" customWidth="1"/>
    <col min="11102" max="11102" width="11.28515625" customWidth="1"/>
    <col min="11103" max="11104" width="13.42578125" customWidth="1"/>
    <col min="11105" max="11105" width="14.140625" bestFit="1" customWidth="1"/>
    <col min="11106" max="11108" width="15" bestFit="1" customWidth="1"/>
    <col min="11109" max="11109" width="13.140625" customWidth="1"/>
    <col min="11110" max="11110" width="10.140625" customWidth="1"/>
    <col min="11111" max="11112" width="13.42578125" customWidth="1"/>
    <col min="11113" max="11113" width="14.140625" bestFit="1" customWidth="1"/>
    <col min="11114" max="11114" width="13" bestFit="1" customWidth="1"/>
    <col min="11115" max="11116" width="14.140625" bestFit="1" customWidth="1"/>
    <col min="11117" max="11117" width="13.140625" customWidth="1"/>
    <col min="11118" max="11120" width="13.42578125" customWidth="1"/>
    <col min="11121" max="11125" width="13.140625" customWidth="1"/>
    <col min="11126" max="11128" width="13.42578125" customWidth="1"/>
    <col min="11129" max="11129" width="13.140625" customWidth="1"/>
    <col min="11130" max="11130" width="13.85546875" bestFit="1" customWidth="1"/>
    <col min="11131" max="11132" width="15" bestFit="1" customWidth="1"/>
    <col min="11133" max="11133" width="13.140625" customWidth="1"/>
    <col min="11134" max="11136" width="13.42578125" customWidth="1"/>
    <col min="11137" max="11140" width="15" bestFit="1" customWidth="1"/>
    <col min="11141" max="11141" width="13.140625" customWidth="1"/>
    <col min="11142" max="11142" width="12.42578125" customWidth="1"/>
    <col min="11143" max="11144" width="13.42578125" customWidth="1"/>
    <col min="11145" max="11145" width="15" bestFit="1" customWidth="1"/>
    <col min="11146" max="11148" width="14.140625" bestFit="1" customWidth="1"/>
    <col min="11149" max="11149" width="13.140625" customWidth="1"/>
    <col min="11150" max="11150" width="10.140625" customWidth="1"/>
    <col min="11151" max="11152" width="13.42578125" customWidth="1"/>
    <col min="11153" max="11153" width="14.140625" bestFit="1" customWidth="1"/>
    <col min="11154" max="11156" width="15" bestFit="1" customWidth="1"/>
    <col min="11157" max="11157" width="13.140625" customWidth="1"/>
    <col min="11158" max="11158" width="6.7109375" customWidth="1"/>
    <col min="11159" max="11160" width="13.42578125" customWidth="1"/>
    <col min="11161" max="11161" width="14.140625" bestFit="1" customWidth="1"/>
    <col min="11162" max="11164" width="15" bestFit="1" customWidth="1"/>
    <col min="11165" max="11180" width="13.140625" customWidth="1"/>
    <col min="11181" max="11181" width="13.42578125" customWidth="1"/>
    <col min="11182" max="11182" width="12.85546875" customWidth="1"/>
    <col min="11183" max="11183" width="12" customWidth="1"/>
    <col min="11184" max="11184" width="12.28515625" customWidth="1"/>
    <col min="11185" max="11186" width="12.85546875" customWidth="1"/>
    <col min="11187" max="11192" width="13.140625" customWidth="1"/>
    <col min="11193" max="11195" width="14.140625" customWidth="1"/>
    <col min="11196" max="11197" width="13.140625" customWidth="1"/>
    <col min="11198" max="11200" width="14.140625" customWidth="1"/>
    <col min="11201" max="11201" width="12.85546875" customWidth="1"/>
    <col min="11202" max="11202" width="13.140625" customWidth="1"/>
    <col min="11203" max="11205" width="14.140625" customWidth="1"/>
    <col min="11206" max="11207" width="13.140625" customWidth="1"/>
    <col min="11208" max="11210" width="14.140625" customWidth="1"/>
    <col min="11211" max="11211" width="15" bestFit="1" customWidth="1"/>
    <col min="11212" max="11212" width="13.140625" customWidth="1"/>
    <col min="11213" max="11215" width="14.140625" customWidth="1"/>
    <col min="11216" max="11216" width="15" bestFit="1" customWidth="1"/>
    <col min="11217" max="11217" width="13.140625" customWidth="1"/>
    <col min="11218" max="11218" width="10.5703125" customWidth="1"/>
    <col min="11219" max="11220" width="14.140625" customWidth="1"/>
    <col min="11221" max="11222" width="13.140625" customWidth="1"/>
    <col min="11223" max="11225" width="14.140625" customWidth="1"/>
    <col min="11226" max="11226" width="15" bestFit="1" customWidth="1"/>
    <col min="11227" max="11227" width="13.140625" customWidth="1"/>
    <col min="11228" max="11230" width="14.140625" customWidth="1"/>
    <col min="11231" max="11231" width="15" bestFit="1" customWidth="1"/>
    <col min="11232" max="11232" width="13.140625" customWidth="1"/>
    <col min="11233" max="11233" width="11.85546875" customWidth="1"/>
    <col min="11234" max="11235" width="14.140625" customWidth="1"/>
    <col min="11236" max="11236" width="15" bestFit="1" customWidth="1"/>
    <col min="11237" max="11237" width="13.140625" customWidth="1"/>
    <col min="11238" max="11238" width="9.42578125" customWidth="1"/>
    <col min="11239" max="11240" width="14.140625" customWidth="1"/>
    <col min="11241" max="11241" width="14.140625" bestFit="1" customWidth="1"/>
    <col min="11242" max="11242" width="13.140625" customWidth="1"/>
    <col min="11243" max="11243" width="7.140625" customWidth="1"/>
    <col min="11244" max="11245" width="14.140625" customWidth="1"/>
    <col min="11246" max="11246" width="14.140625" bestFit="1" customWidth="1"/>
    <col min="11247" max="11247" width="13.140625" customWidth="1"/>
    <col min="11248" max="11250" width="14.140625" customWidth="1"/>
    <col min="11251" max="11252" width="13.140625" customWidth="1"/>
    <col min="11253" max="11255" width="14.140625" customWidth="1"/>
    <col min="11256" max="11257" width="13.140625" customWidth="1"/>
    <col min="11258" max="11260" width="14.140625" customWidth="1"/>
    <col min="11261" max="11261" width="15" bestFit="1" customWidth="1"/>
    <col min="11262" max="11262" width="13.140625" customWidth="1"/>
    <col min="11263" max="11265" width="14.140625" customWidth="1"/>
    <col min="11266" max="11266" width="14.140625" bestFit="1" customWidth="1"/>
    <col min="11267" max="11267" width="13.140625" customWidth="1"/>
    <col min="11268" max="11268" width="11.85546875" customWidth="1"/>
    <col min="11269" max="11270" width="14.140625" customWidth="1"/>
    <col min="11271" max="11271" width="14.140625" bestFit="1" customWidth="1"/>
    <col min="11272" max="11272" width="13.140625" customWidth="1"/>
    <col min="11273" max="11273" width="9.42578125" customWidth="1"/>
    <col min="11274" max="11275" width="14.140625" customWidth="1"/>
    <col min="11276" max="11276" width="15" bestFit="1" customWidth="1"/>
    <col min="11277" max="11277" width="13.140625" customWidth="1"/>
    <col min="11278" max="11280" width="13.42578125" customWidth="1"/>
    <col min="11281" max="11284" width="15" bestFit="1" customWidth="1"/>
    <col min="11285" max="11285" width="13.140625" customWidth="1"/>
    <col min="11286" max="11288" width="13.42578125" customWidth="1"/>
    <col min="11289" max="11293" width="13.140625" customWidth="1"/>
    <col min="11294" max="11296" width="13.42578125" customWidth="1"/>
    <col min="11297" max="11297" width="15" bestFit="1" customWidth="1"/>
    <col min="11298" max="11301" width="13.140625" customWidth="1"/>
    <col min="11302" max="11304" width="13.42578125" customWidth="1"/>
    <col min="11305" max="11306" width="15" bestFit="1" customWidth="1"/>
    <col min="11307" max="11308" width="13.85546875" bestFit="1" customWidth="1"/>
    <col min="11309" max="11309" width="13.140625" customWidth="1"/>
    <col min="11310" max="11312" width="13.42578125" customWidth="1"/>
    <col min="11313" max="11315" width="15" bestFit="1" customWidth="1"/>
    <col min="11316" max="11317" width="13.140625" customWidth="1"/>
    <col min="11318" max="11318" width="10.140625" customWidth="1"/>
    <col min="11319" max="11320" width="13.42578125" customWidth="1"/>
    <col min="11321" max="11325" width="13.140625" customWidth="1"/>
    <col min="11326" max="11328" width="13.42578125" customWidth="1"/>
    <col min="11329" max="11333" width="13.140625" customWidth="1"/>
    <col min="11334" max="11336" width="13.42578125" customWidth="1"/>
    <col min="11337" max="11341" width="13.140625" customWidth="1"/>
    <col min="11342" max="11344" width="13.42578125" customWidth="1"/>
    <col min="11345" max="11349" width="13.140625" customWidth="1"/>
    <col min="11350" max="11352" width="13.42578125" customWidth="1"/>
    <col min="11353" max="11353" width="15" bestFit="1" customWidth="1"/>
    <col min="11354" max="11354" width="13.85546875" bestFit="1" customWidth="1"/>
    <col min="11355" max="11356" width="15" bestFit="1" customWidth="1"/>
    <col min="11357" max="11357" width="13.140625" customWidth="1"/>
    <col min="11358" max="11358" width="11.28515625" customWidth="1"/>
    <col min="11359" max="11360" width="13.42578125" customWidth="1"/>
    <col min="11361" max="11361" width="14.140625" bestFit="1" customWidth="1"/>
    <col min="11362" max="11364" width="15" bestFit="1" customWidth="1"/>
    <col min="11365" max="11365" width="13.140625" customWidth="1"/>
    <col min="11366" max="11366" width="10.140625" customWidth="1"/>
    <col min="11367" max="11368" width="13.42578125" customWidth="1"/>
    <col min="11369" max="11369" width="14.140625" bestFit="1" customWidth="1"/>
    <col min="11370" max="11370" width="13" bestFit="1" customWidth="1"/>
    <col min="11371" max="11372" width="14.140625" bestFit="1" customWidth="1"/>
    <col min="11373" max="11373" width="13.140625" customWidth="1"/>
    <col min="11374" max="11376" width="13.42578125" customWidth="1"/>
    <col min="11377" max="11381" width="13.140625" customWidth="1"/>
    <col min="11382" max="11384" width="13.42578125" customWidth="1"/>
    <col min="11385" max="11385" width="13.140625" customWidth="1"/>
    <col min="11386" max="11386" width="13.85546875" bestFit="1" customWidth="1"/>
    <col min="11387" max="11388" width="15" bestFit="1" customWidth="1"/>
    <col min="11389" max="11389" width="13.140625" customWidth="1"/>
    <col min="11390" max="11392" width="13.42578125" customWidth="1"/>
    <col min="11393" max="11396" width="15" bestFit="1" customWidth="1"/>
    <col min="11397" max="11397" width="13.140625" customWidth="1"/>
    <col min="11398" max="11398" width="12.42578125" customWidth="1"/>
    <col min="11399" max="11400" width="13.42578125" customWidth="1"/>
    <col min="11401" max="11401" width="15" bestFit="1" customWidth="1"/>
    <col min="11402" max="11404" width="14.140625" bestFit="1" customWidth="1"/>
    <col min="11405" max="11405" width="13.140625" customWidth="1"/>
    <col min="11406" max="11406" width="10.140625" customWidth="1"/>
    <col min="11407" max="11408" width="13.42578125" customWidth="1"/>
    <col min="11409" max="11409" width="14.140625" bestFit="1" customWidth="1"/>
    <col min="11410" max="11412" width="15" bestFit="1" customWidth="1"/>
    <col min="11413" max="11413" width="13.140625" customWidth="1"/>
    <col min="11414" max="11414" width="6.7109375" customWidth="1"/>
    <col min="11415" max="11416" width="13.42578125" customWidth="1"/>
    <col min="11417" max="11417" width="14.140625" bestFit="1" customWidth="1"/>
    <col min="11418" max="11420" width="15" bestFit="1" customWidth="1"/>
    <col min="11421" max="11436" width="13.140625" customWidth="1"/>
    <col min="11437" max="11437" width="13.42578125" customWidth="1"/>
    <col min="11438" max="11438" width="12.85546875" customWidth="1"/>
    <col min="11439" max="11439" width="12" customWidth="1"/>
    <col min="11440" max="11440" width="12.28515625" customWidth="1"/>
    <col min="11441" max="11442" width="12.85546875" customWidth="1"/>
    <col min="11443" max="11448" width="13.140625" customWidth="1"/>
    <col min="11449" max="11451" width="14.140625" customWidth="1"/>
    <col min="11452" max="11453" width="13.140625" customWidth="1"/>
    <col min="11454" max="11456" width="14.140625" customWidth="1"/>
    <col min="11457" max="11457" width="12.85546875" customWidth="1"/>
    <col min="11458" max="11458" width="13.140625" customWidth="1"/>
    <col min="11459" max="11461" width="14.140625" customWidth="1"/>
    <col min="11462" max="11463" width="13.140625" customWidth="1"/>
    <col min="11464" max="11466" width="14.140625" customWidth="1"/>
    <col min="11467" max="11467" width="15" bestFit="1" customWidth="1"/>
    <col min="11468" max="11468" width="13.140625" customWidth="1"/>
    <col min="11469" max="11471" width="14.140625" customWidth="1"/>
    <col min="11472" max="11472" width="15" bestFit="1" customWidth="1"/>
    <col min="11473" max="11473" width="13.140625" customWidth="1"/>
    <col min="11474" max="11474" width="10.5703125" customWidth="1"/>
    <col min="11475" max="11476" width="14.140625" customWidth="1"/>
    <col min="11477" max="11478" width="13.140625" customWidth="1"/>
    <col min="11479" max="11481" width="14.140625" customWidth="1"/>
    <col min="11482" max="11482" width="15" bestFit="1" customWidth="1"/>
    <col min="11483" max="11483" width="13.140625" customWidth="1"/>
    <col min="11484" max="11486" width="14.140625" customWidth="1"/>
    <col min="11487" max="11487" width="15" bestFit="1" customWidth="1"/>
    <col min="11488" max="11488" width="13.140625" customWidth="1"/>
    <col min="11489" max="11489" width="11.85546875" customWidth="1"/>
    <col min="11490" max="11491" width="14.140625" customWidth="1"/>
    <col min="11492" max="11492" width="15" bestFit="1" customWidth="1"/>
    <col min="11493" max="11493" width="13.140625" customWidth="1"/>
    <col min="11494" max="11494" width="9.42578125" customWidth="1"/>
    <col min="11495" max="11496" width="14.140625" customWidth="1"/>
    <col min="11497" max="11497" width="14.140625" bestFit="1" customWidth="1"/>
    <col min="11498" max="11498" width="13.140625" customWidth="1"/>
    <col min="11499" max="11499" width="7.140625" customWidth="1"/>
    <col min="11500" max="11501" width="14.140625" customWidth="1"/>
    <col min="11502" max="11502" width="14.140625" bestFit="1" customWidth="1"/>
    <col min="11503" max="11503" width="13.140625" customWidth="1"/>
    <col min="11504" max="11506" width="14.140625" customWidth="1"/>
    <col min="11507" max="11508" width="13.140625" customWidth="1"/>
    <col min="11509" max="11511" width="14.140625" customWidth="1"/>
    <col min="11512" max="11513" width="13.140625" customWidth="1"/>
    <col min="11514" max="11516" width="14.140625" customWidth="1"/>
    <col min="11517" max="11517" width="15" bestFit="1" customWidth="1"/>
    <col min="11518" max="11518" width="13.140625" customWidth="1"/>
    <col min="11519" max="11521" width="14.140625" customWidth="1"/>
    <col min="11522" max="11522" width="14.140625" bestFit="1" customWidth="1"/>
    <col min="11523" max="11523" width="13.140625" customWidth="1"/>
    <col min="11524" max="11524" width="11.85546875" customWidth="1"/>
    <col min="11525" max="11526" width="14.140625" customWidth="1"/>
    <col min="11527" max="11527" width="14.140625" bestFit="1" customWidth="1"/>
    <col min="11528" max="11528" width="13.140625" customWidth="1"/>
    <col min="11529" max="11529" width="9.42578125" customWidth="1"/>
    <col min="11530" max="11531" width="14.140625" customWidth="1"/>
    <col min="11532" max="11532" width="15" bestFit="1" customWidth="1"/>
    <col min="11533" max="11533" width="13.140625" customWidth="1"/>
    <col min="11534" max="11536" width="13.42578125" customWidth="1"/>
    <col min="11537" max="11540" width="15" bestFit="1" customWidth="1"/>
    <col min="11541" max="11541" width="13.140625" customWidth="1"/>
    <col min="11542" max="11544" width="13.42578125" customWidth="1"/>
    <col min="11545" max="11549" width="13.140625" customWidth="1"/>
    <col min="11550" max="11552" width="13.42578125" customWidth="1"/>
    <col min="11553" max="11553" width="15" bestFit="1" customWidth="1"/>
    <col min="11554" max="11557" width="13.140625" customWidth="1"/>
    <col min="11558" max="11560" width="13.42578125" customWidth="1"/>
    <col min="11561" max="11562" width="15" bestFit="1" customWidth="1"/>
    <col min="11563" max="11564" width="13.85546875" bestFit="1" customWidth="1"/>
    <col min="11565" max="11565" width="13.140625" customWidth="1"/>
    <col min="11566" max="11568" width="13.42578125" customWidth="1"/>
    <col min="11569" max="11571" width="15" bestFit="1" customWidth="1"/>
    <col min="11572" max="11573" width="13.140625" customWidth="1"/>
    <col min="11574" max="11574" width="10.140625" customWidth="1"/>
    <col min="11575" max="11576" width="13.42578125" customWidth="1"/>
    <col min="11577" max="11581" width="13.140625" customWidth="1"/>
    <col min="11582" max="11584" width="13.42578125" customWidth="1"/>
    <col min="11585" max="11589" width="13.140625" customWidth="1"/>
    <col min="11590" max="11592" width="13.42578125" customWidth="1"/>
    <col min="11593" max="11597" width="13.140625" customWidth="1"/>
    <col min="11598" max="11600" width="13.42578125" customWidth="1"/>
    <col min="11601" max="11605" width="13.140625" customWidth="1"/>
    <col min="11606" max="11608" width="13.42578125" customWidth="1"/>
    <col min="11609" max="11609" width="15" bestFit="1" customWidth="1"/>
    <col min="11610" max="11610" width="13.85546875" bestFit="1" customWidth="1"/>
    <col min="11611" max="11612" width="15" bestFit="1" customWidth="1"/>
    <col min="11613" max="11613" width="13.140625" customWidth="1"/>
    <col min="11614" max="11614" width="11.28515625" customWidth="1"/>
    <col min="11615" max="11616" width="13.42578125" customWidth="1"/>
    <col min="11617" max="11617" width="14.140625" bestFit="1" customWidth="1"/>
    <col min="11618" max="11620" width="15" bestFit="1" customWidth="1"/>
    <col min="11621" max="11621" width="13.140625" customWidth="1"/>
    <col min="11622" max="11622" width="10.140625" customWidth="1"/>
    <col min="11623" max="11624" width="13.42578125" customWidth="1"/>
    <col min="11625" max="11625" width="14.140625" bestFit="1" customWidth="1"/>
    <col min="11626" max="11626" width="13" bestFit="1" customWidth="1"/>
    <col min="11627" max="11628" width="14.140625" bestFit="1" customWidth="1"/>
    <col min="11629" max="11629" width="13.140625" customWidth="1"/>
    <col min="11630" max="11632" width="13.42578125" customWidth="1"/>
    <col min="11633" max="11637" width="13.140625" customWidth="1"/>
    <col min="11638" max="11640" width="13.42578125" customWidth="1"/>
    <col min="11641" max="11641" width="13.140625" customWidth="1"/>
    <col min="11642" max="11642" width="13.85546875" bestFit="1" customWidth="1"/>
    <col min="11643" max="11644" width="15" bestFit="1" customWidth="1"/>
    <col min="11645" max="11645" width="13.140625" customWidth="1"/>
    <col min="11646" max="11648" width="13.42578125" customWidth="1"/>
    <col min="11649" max="11652" width="15" bestFit="1" customWidth="1"/>
    <col min="11653" max="11653" width="13.140625" customWidth="1"/>
    <col min="11654" max="11654" width="12.42578125" customWidth="1"/>
    <col min="11655" max="11656" width="13.42578125" customWidth="1"/>
    <col min="11657" max="11657" width="15" bestFit="1" customWidth="1"/>
    <col min="11658" max="11660" width="14.140625" bestFit="1" customWidth="1"/>
    <col min="11661" max="11661" width="13.140625" customWidth="1"/>
    <col min="11662" max="11662" width="10.140625" customWidth="1"/>
    <col min="11663" max="11664" width="13.42578125" customWidth="1"/>
    <col min="11665" max="11665" width="14.140625" bestFit="1" customWidth="1"/>
    <col min="11666" max="11668" width="15" bestFit="1" customWidth="1"/>
    <col min="11669" max="11669" width="13.140625" customWidth="1"/>
    <col min="11670" max="11670" width="6.7109375" customWidth="1"/>
    <col min="11671" max="11672" width="13.42578125" customWidth="1"/>
    <col min="11673" max="11673" width="14.140625" bestFit="1" customWidth="1"/>
    <col min="11674" max="11676" width="15" bestFit="1" customWidth="1"/>
    <col min="11677" max="11692" width="13.140625" customWidth="1"/>
    <col min="11693" max="11693" width="13.42578125" customWidth="1"/>
    <col min="11694" max="11694" width="12.85546875" customWidth="1"/>
    <col min="11695" max="11695" width="12" customWidth="1"/>
    <col min="11696" max="11696" width="12.28515625" customWidth="1"/>
    <col min="11697" max="11698" width="12.85546875" customWidth="1"/>
    <col min="11699" max="11704" width="13.140625" customWidth="1"/>
    <col min="11705" max="11707" width="14.140625" customWidth="1"/>
    <col min="11708" max="11709" width="13.140625" customWidth="1"/>
    <col min="11710" max="11712" width="14.140625" customWidth="1"/>
    <col min="11713" max="11713" width="12.85546875" customWidth="1"/>
    <col min="11714" max="11714" width="13.140625" customWidth="1"/>
    <col min="11715" max="11717" width="14.140625" customWidth="1"/>
    <col min="11718" max="11719" width="13.140625" customWidth="1"/>
    <col min="11720" max="11722" width="14.140625" customWidth="1"/>
    <col min="11723" max="11723" width="15" bestFit="1" customWidth="1"/>
    <col min="11724" max="11724" width="13.140625" customWidth="1"/>
    <col min="11725" max="11727" width="14.140625" customWidth="1"/>
    <col min="11728" max="11728" width="15" bestFit="1" customWidth="1"/>
    <col min="11729" max="11729" width="13.140625" customWidth="1"/>
    <col min="11730" max="11730" width="10.5703125" customWidth="1"/>
    <col min="11731" max="11732" width="14.140625" customWidth="1"/>
    <col min="11733" max="11734" width="13.140625" customWidth="1"/>
    <col min="11735" max="11737" width="14.140625" customWidth="1"/>
    <col min="11738" max="11738" width="15" bestFit="1" customWidth="1"/>
    <col min="11739" max="11739" width="13.140625" customWidth="1"/>
    <col min="11740" max="11742" width="14.140625" customWidth="1"/>
    <col min="11743" max="11743" width="15" bestFit="1" customWidth="1"/>
    <col min="11744" max="11744" width="13.140625" customWidth="1"/>
    <col min="11745" max="11745" width="11.85546875" customWidth="1"/>
    <col min="11746" max="11747" width="14.140625" customWidth="1"/>
    <col min="11748" max="11748" width="15" bestFit="1" customWidth="1"/>
    <col min="11749" max="11749" width="13.140625" customWidth="1"/>
    <col min="11750" max="11750" width="9.42578125" customWidth="1"/>
    <col min="11751" max="11752" width="14.140625" customWidth="1"/>
    <col min="11753" max="11753" width="14.140625" bestFit="1" customWidth="1"/>
    <col min="11754" max="11754" width="13.140625" customWidth="1"/>
    <col min="11755" max="11755" width="7.140625" customWidth="1"/>
    <col min="11756" max="11757" width="14.140625" customWidth="1"/>
    <col min="11758" max="11758" width="14.140625" bestFit="1" customWidth="1"/>
    <col min="11759" max="11759" width="13.140625" customWidth="1"/>
    <col min="11760" max="11762" width="14.140625" customWidth="1"/>
    <col min="11763" max="11764" width="13.140625" customWidth="1"/>
    <col min="11765" max="11767" width="14.140625" customWidth="1"/>
    <col min="11768" max="11769" width="13.140625" customWidth="1"/>
    <col min="11770" max="11772" width="14.140625" customWidth="1"/>
    <col min="11773" max="11773" width="15" bestFit="1" customWidth="1"/>
    <col min="11774" max="11774" width="13.140625" customWidth="1"/>
    <col min="11775" max="11777" width="14.140625" customWidth="1"/>
    <col min="11778" max="11778" width="14.140625" bestFit="1" customWidth="1"/>
    <col min="11779" max="11779" width="13.140625" customWidth="1"/>
    <col min="11780" max="11780" width="11.85546875" customWidth="1"/>
    <col min="11781" max="11782" width="14.140625" customWidth="1"/>
    <col min="11783" max="11783" width="14.140625" bestFit="1" customWidth="1"/>
    <col min="11784" max="11784" width="13.140625" customWidth="1"/>
    <col min="11785" max="11785" width="9.42578125" customWidth="1"/>
    <col min="11786" max="11787" width="14.140625" customWidth="1"/>
    <col min="11788" max="11788" width="15" bestFit="1" customWidth="1"/>
    <col min="11789" max="11789" width="13.140625" customWidth="1"/>
    <col min="11790" max="11792" width="13.42578125" customWidth="1"/>
    <col min="11793" max="11796" width="15" bestFit="1" customWidth="1"/>
    <col min="11797" max="11797" width="13.140625" customWidth="1"/>
    <col min="11798" max="11800" width="13.42578125" customWidth="1"/>
    <col min="11801" max="11805" width="13.140625" customWidth="1"/>
    <col min="11806" max="11808" width="13.42578125" customWidth="1"/>
    <col min="11809" max="11809" width="15" bestFit="1" customWidth="1"/>
    <col min="11810" max="11813" width="13.140625" customWidth="1"/>
    <col min="11814" max="11816" width="13.42578125" customWidth="1"/>
    <col min="11817" max="11818" width="15" bestFit="1" customWidth="1"/>
    <col min="11819" max="11820" width="13.85546875" bestFit="1" customWidth="1"/>
    <col min="11821" max="11821" width="13.140625" customWidth="1"/>
    <col min="11822" max="11824" width="13.42578125" customWidth="1"/>
    <col min="11825" max="11827" width="15" bestFit="1" customWidth="1"/>
    <col min="11828" max="11829" width="13.140625" customWidth="1"/>
    <col min="11830" max="11830" width="10.140625" customWidth="1"/>
    <col min="11831" max="11832" width="13.42578125" customWidth="1"/>
    <col min="11833" max="11837" width="13.140625" customWidth="1"/>
    <col min="11838" max="11840" width="13.42578125" customWidth="1"/>
    <col min="11841" max="11845" width="13.140625" customWidth="1"/>
    <col min="11846" max="11848" width="13.42578125" customWidth="1"/>
    <col min="11849" max="11853" width="13.140625" customWidth="1"/>
    <col min="11854" max="11856" width="13.42578125" customWidth="1"/>
    <col min="11857" max="11861" width="13.140625" customWidth="1"/>
    <col min="11862" max="11864" width="13.42578125" customWidth="1"/>
    <col min="11865" max="11865" width="15" bestFit="1" customWidth="1"/>
    <col min="11866" max="11866" width="13.85546875" bestFit="1" customWidth="1"/>
    <col min="11867" max="11868" width="15" bestFit="1" customWidth="1"/>
    <col min="11869" max="11869" width="13.140625" customWidth="1"/>
    <col min="11870" max="11870" width="11.28515625" customWidth="1"/>
    <col min="11871" max="11872" width="13.42578125" customWidth="1"/>
    <col min="11873" max="11873" width="14.140625" bestFit="1" customWidth="1"/>
    <col min="11874" max="11876" width="15" bestFit="1" customWidth="1"/>
    <col min="11877" max="11877" width="13.140625" customWidth="1"/>
    <col min="11878" max="11878" width="10.140625" customWidth="1"/>
    <col min="11879" max="11880" width="13.42578125" customWidth="1"/>
    <col min="11881" max="11881" width="14.140625" bestFit="1" customWidth="1"/>
    <col min="11882" max="11882" width="13" bestFit="1" customWidth="1"/>
    <col min="11883" max="11884" width="14.140625" bestFit="1" customWidth="1"/>
    <col min="11885" max="11885" width="13.140625" customWidth="1"/>
    <col min="11886" max="11888" width="13.42578125" customWidth="1"/>
    <col min="11889" max="11893" width="13.140625" customWidth="1"/>
    <col min="11894" max="11896" width="13.42578125" customWidth="1"/>
    <col min="11897" max="11897" width="13.140625" customWidth="1"/>
    <col min="11898" max="11898" width="13.85546875" bestFit="1" customWidth="1"/>
    <col min="11899" max="11900" width="15" bestFit="1" customWidth="1"/>
    <col min="11901" max="11901" width="13.140625" customWidth="1"/>
    <col min="11902" max="11904" width="13.42578125" customWidth="1"/>
    <col min="11905" max="11908" width="15" bestFit="1" customWidth="1"/>
    <col min="11909" max="11909" width="13.140625" customWidth="1"/>
    <col min="11910" max="11910" width="12.42578125" customWidth="1"/>
    <col min="11911" max="11912" width="13.42578125" customWidth="1"/>
    <col min="11913" max="11913" width="15" bestFit="1" customWidth="1"/>
    <col min="11914" max="11916" width="14.140625" bestFit="1" customWidth="1"/>
    <col min="11917" max="11917" width="13.140625" customWidth="1"/>
    <col min="11918" max="11918" width="10.140625" customWidth="1"/>
    <col min="11919" max="11920" width="13.42578125" customWidth="1"/>
    <col min="11921" max="11921" width="14.140625" bestFit="1" customWidth="1"/>
    <col min="11922" max="11924" width="15" bestFit="1" customWidth="1"/>
    <col min="11925" max="11925" width="13.140625" customWidth="1"/>
    <col min="11926" max="11926" width="6.7109375" customWidth="1"/>
    <col min="11927" max="11928" width="13.42578125" customWidth="1"/>
    <col min="11929" max="11929" width="14.140625" bestFit="1" customWidth="1"/>
    <col min="11930" max="11932" width="15" bestFit="1" customWidth="1"/>
    <col min="11933" max="11948" width="13.140625" customWidth="1"/>
    <col min="11949" max="11949" width="13.42578125" customWidth="1"/>
    <col min="11950" max="11950" width="12.85546875" customWidth="1"/>
    <col min="11951" max="11951" width="12" customWidth="1"/>
    <col min="11952" max="11952" width="12.28515625" customWidth="1"/>
    <col min="11953" max="11954" width="12.85546875" customWidth="1"/>
    <col min="11955" max="11960" width="13.140625" customWidth="1"/>
    <col min="11961" max="11963" width="14.140625" customWidth="1"/>
    <col min="11964" max="11965" width="13.140625" customWidth="1"/>
    <col min="11966" max="11968" width="14.140625" customWidth="1"/>
    <col min="11969" max="11969" width="12.85546875" customWidth="1"/>
    <col min="11970" max="11970" width="13.140625" customWidth="1"/>
    <col min="11971" max="11973" width="14.140625" customWidth="1"/>
    <col min="11974" max="11975" width="13.140625" customWidth="1"/>
    <col min="11976" max="11978" width="14.140625" customWidth="1"/>
    <col min="11979" max="11979" width="15" bestFit="1" customWidth="1"/>
    <col min="11980" max="11980" width="13.140625" customWidth="1"/>
    <col min="11981" max="11983" width="14.140625" customWidth="1"/>
    <col min="11984" max="11984" width="15" bestFit="1" customWidth="1"/>
    <col min="11985" max="11985" width="13.140625" customWidth="1"/>
    <col min="11986" max="11986" width="10.5703125" customWidth="1"/>
    <col min="11987" max="11988" width="14.140625" customWidth="1"/>
    <col min="11989" max="11990" width="13.140625" customWidth="1"/>
    <col min="11991" max="11993" width="14.140625" customWidth="1"/>
    <col min="11994" max="11994" width="15" bestFit="1" customWidth="1"/>
    <col min="11995" max="11995" width="13.140625" customWidth="1"/>
    <col min="11996" max="11998" width="14.140625" customWidth="1"/>
    <col min="11999" max="11999" width="15" bestFit="1" customWidth="1"/>
    <col min="12000" max="12000" width="13.140625" customWidth="1"/>
    <col min="12001" max="12001" width="11.85546875" customWidth="1"/>
    <col min="12002" max="12003" width="14.140625" customWidth="1"/>
    <col min="12004" max="12004" width="15" bestFit="1" customWidth="1"/>
    <col min="12005" max="12005" width="13.140625" customWidth="1"/>
    <col min="12006" max="12006" width="9.42578125" customWidth="1"/>
    <col min="12007" max="12008" width="14.140625" customWidth="1"/>
    <col min="12009" max="12009" width="14.140625" bestFit="1" customWidth="1"/>
    <col min="12010" max="12010" width="13.140625" customWidth="1"/>
    <col min="12011" max="12011" width="7.140625" customWidth="1"/>
    <col min="12012" max="12013" width="14.140625" customWidth="1"/>
    <col min="12014" max="12014" width="14.140625" bestFit="1" customWidth="1"/>
    <col min="12015" max="12015" width="13.140625" customWidth="1"/>
    <col min="12016" max="12018" width="14.140625" customWidth="1"/>
    <col min="12019" max="12020" width="13.140625" customWidth="1"/>
    <col min="12021" max="12023" width="14.140625" customWidth="1"/>
    <col min="12024" max="12025" width="13.140625" customWidth="1"/>
    <col min="12026" max="12028" width="14.140625" customWidth="1"/>
    <col min="12029" max="12029" width="15" bestFit="1" customWidth="1"/>
    <col min="12030" max="12030" width="13.140625" customWidth="1"/>
    <col min="12031" max="12033" width="14.140625" customWidth="1"/>
    <col min="12034" max="12034" width="14.140625" bestFit="1" customWidth="1"/>
    <col min="12035" max="12035" width="13.140625" customWidth="1"/>
    <col min="12036" max="12036" width="11.85546875" customWidth="1"/>
    <col min="12037" max="12038" width="14.140625" customWidth="1"/>
    <col min="12039" max="12039" width="14.140625" bestFit="1" customWidth="1"/>
    <col min="12040" max="12040" width="13.140625" customWidth="1"/>
    <col min="12041" max="12041" width="9.42578125" customWidth="1"/>
    <col min="12042" max="12043" width="14.140625" customWidth="1"/>
    <col min="12044" max="12044" width="15" bestFit="1" customWidth="1"/>
    <col min="12045" max="12045" width="13.140625" customWidth="1"/>
    <col min="12046" max="12048" width="13.42578125" customWidth="1"/>
    <col min="12049" max="12052" width="15" bestFit="1" customWidth="1"/>
    <col min="12053" max="12053" width="13.140625" customWidth="1"/>
    <col min="12054" max="12056" width="13.42578125" customWidth="1"/>
    <col min="12057" max="12061" width="13.140625" customWidth="1"/>
    <col min="12062" max="12064" width="13.42578125" customWidth="1"/>
    <col min="12065" max="12065" width="15" bestFit="1" customWidth="1"/>
    <col min="12066" max="12069" width="13.140625" customWidth="1"/>
    <col min="12070" max="12072" width="13.42578125" customWidth="1"/>
    <col min="12073" max="12074" width="15" bestFit="1" customWidth="1"/>
    <col min="12075" max="12076" width="13.85546875" bestFit="1" customWidth="1"/>
    <col min="12077" max="12077" width="13.140625" customWidth="1"/>
    <col min="12078" max="12080" width="13.42578125" customWidth="1"/>
    <col min="12081" max="12083" width="15" bestFit="1" customWidth="1"/>
    <col min="12084" max="12085" width="13.140625" customWidth="1"/>
    <col min="12086" max="12086" width="10.140625" customWidth="1"/>
    <col min="12087" max="12088" width="13.42578125" customWidth="1"/>
    <col min="12089" max="12093" width="13.140625" customWidth="1"/>
    <col min="12094" max="12096" width="13.42578125" customWidth="1"/>
    <col min="12097" max="12101" width="13.140625" customWidth="1"/>
    <col min="12102" max="12104" width="13.42578125" customWidth="1"/>
    <col min="12105" max="12109" width="13.140625" customWidth="1"/>
    <col min="12110" max="12112" width="13.42578125" customWidth="1"/>
    <col min="12113" max="12117" width="13.140625" customWidth="1"/>
    <col min="12118" max="12120" width="13.42578125" customWidth="1"/>
    <col min="12121" max="12121" width="15" bestFit="1" customWidth="1"/>
    <col min="12122" max="12122" width="13.85546875" bestFit="1" customWidth="1"/>
    <col min="12123" max="12124" width="15" bestFit="1" customWidth="1"/>
    <col min="12125" max="12125" width="13.140625" customWidth="1"/>
    <col min="12126" max="12126" width="11.28515625" customWidth="1"/>
    <col min="12127" max="12128" width="13.42578125" customWidth="1"/>
    <col min="12129" max="12129" width="14.140625" bestFit="1" customWidth="1"/>
    <col min="12130" max="12132" width="15" bestFit="1" customWidth="1"/>
    <col min="12133" max="12133" width="13.140625" customWidth="1"/>
    <col min="12134" max="12134" width="10.140625" customWidth="1"/>
    <col min="12135" max="12136" width="13.42578125" customWidth="1"/>
    <col min="12137" max="12137" width="14.140625" bestFit="1" customWidth="1"/>
    <col min="12138" max="12138" width="13" bestFit="1" customWidth="1"/>
    <col min="12139" max="12140" width="14.140625" bestFit="1" customWidth="1"/>
    <col min="12141" max="12141" width="13.140625" customWidth="1"/>
    <col min="12142" max="12144" width="13.42578125" customWidth="1"/>
    <col min="12145" max="12149" width="13.140625" customWidth="1"/>
    <col min="12150" max="12152" width="13.42578125" customWidth="1"/>
    <col min="12153" max="12153" width="13.140625" customWidth="1"/>
    <col min="12154" max="12154" width="13.85546875" bestFit="1" customWidth="1"/>
    <col min="12155" max="12156" width="15" bestFit="1" customWidth="1"/>
    <col min="12157" max="12157" width="13.140625" customWidth="1"/>
    <col min="12158" max="12160" width="13.42578125" customWidth="1"/>
    <col min="12161" max="12164" width="15" bestFit="1" customWidth="1"/>
    <col min="12165" max="12165" width="13.140625" customWidth="1"/>
    <col min="12166" max="12166" width="12.42578125" customWidth="1"/>
    <col min="12167" max="12168" width="13.42578125" customWidth="1"/>
    <col min="12169" max="12169" width="15" bestFit="1" customWidth="1"/>
    <col min="12170" max="12172" width="14.140625" bestFit="1" customWidth="1"/>
    <col min="12173" max="12173" width="13.140625" customWidth="1"/>
    <col min="12174" max="12174" width="10.140625" customWidth="1"/>
    <col min="12175" max="12176" width="13.42578125" customWidth="1"/>
    <col min="12177" max="12177" width="14.140625" bestFit="1" customWidth="1"/>
    <col min="12178" max="12180" width="15" bestFit="1" customWidth="1"/>
    <col min="12181" max="12181" width="13.140625" customWidth="1"/>
    <col min="12182" max="12182" width="6.7109375" customWidth="1"/>
    <col min="12183" max="12184" width="13.42578125" customWidth="1"/>
    <col min="12185" max="12185" width="14.140625" bestFit="1" customWidth="1"/>
    <col min="12186" max="12188" width="15" bestFit="1" customWidth="1"/>
    <col min="12189" max="12204" width="13.140625" customWidth="1"/>
    <col min="12205" max="12205" width="13.42578125" customWidth="1"/>
    <col min="12206" max="12206" width="12.85546875" customWidth="1"/>
    <col min="12207" max="12207" width="12" customWidth="1"/>
    <col min="12208" max="12208" width="12.28515625" customWidth="1"/>
    <col min="12209" max="12210" width="12.85546875" customWidth="1"/>
    <col min="12211" max="12216" width="13.140625" customWidth="1"/>
    <col min="12217" max="12219" width="14.140625" customWidth="1"/>
    <col min="12220" max="12221" width="13.140625" customWidth="1"/>
    <col min="12222" max="12224" width="14.140625" customWidth="1"/>
    <col min="12225" max="12225" width="12.85546875" customWidth="1"/>
    <col min="12226" max="12226" width="13.140625" customWidth="1"/>
    <col min="12227" max="12229" width="14.140625" customWidth="1"/>
    <col min="12230" max="12231" width="13.140625" customWidth="1"/>
    <col min="12232" max="12234" width="14.140625" customWidth="1"/>
    <col min="12235" max="12235" width="15" bestFit="1" customWidth="1"/>
    <col min="12236" max="12236" width="13.140625" customWidth="1"/>
    <col min="12237" max="12239" width="14.140625" customWidth="1"/>
    <col min="12240" max="12240" width="15" bestFit="1" customWidth="1"/>
    <col min="12241" max="12241" width="13.140625" customWidth="1"/>
    <col min="12242" max="12242" width="10.5703125" customWidth="1"/>
    <col min="12243" max="12244" width="14.140625" customWidth="1"/>
    <col min="12245" max="12246" width="13.140625" customWidth="1"/>
    <col min="12247" max="12249" width="14.140625" customWidth="1"/>
    <col min="12250" max="12250" width="15" bestFit="1" customWidth="1"/>
    <col min="12251" max="12251" width="13.140625" customWidth="1"/>
    <col min="12252" max="12254" width="14.140625" customWidth="1"/>
    <col min="12255" max="12255" width="15" bestFit="1" customWidth="1"/>
    <col min="12256" max="12256" width="13.140625" customWidth="1"/>
    <col min="12257" max="12257" width="11.85546875" customWidth="1"/>
    <col min="12258" max="12259" width="14.140625" customWidth="1"/>
    <col min="12260" max="12260" width="15" bestFit="1" customWidth="1"/>
    <col min="12261" max="12261" width="13.140625" customWidth="1"/>
    <col min="12262" max="12262" width="9.42578125" customWidth="1"/>
    <col min="12263" max="12264" width="14.140625" customWidth="1"/>
    <col min="12265" max="12265" width="14.140625" bestFit="1" customWidth="1"/>
    <col min="12266" max="12266" width="13.140625" customWidth="1"/>
    <col min="12267" max="12267" width="7.140625" customWidth="1"/>
    <col min="12268" max="12269" width="14.140625" customWidth="1"/>
    <col min="12270" max="12270" width="14.140625" bestFit="1" customWidth="1"/>
    <col min="12271" max="12271" width="13.140625" customWidth="1"/>
    <col min="12272" max="12274" width="14.140625" customWidth="1"/>
    <col min="12275" max="12276" width="13.140625" customWidth="1"/>
    <col min="12277" max="12279" width="14.140625" customWidth="1"/>
    <col min="12280" max="12281" width="13.140625" customWidth="1"/>
    <col min="12282" max="12284" width="14.140625" customWidth="1"/>
    <col min="12285" max="12285" width="15" bestFit="1" customWidth="1"/>
    <col min="12286" max="12286" width="13.140625" customWidth="1"/>
    <col min="12287" max="12289" width="14.140625" customWidth="1"/>
    <col min="12290" max="12290" width="14.140625" bestFit="1" customWidth="1"/>
    <col min="12291" max="12291" width="13.140625" customWidth="1"/>
    <col min="12292" max="12292" width="11.85546875" customWidth="1"/>
    <col min="12293" max="12294" width="14.140625" customWidth="1"/>
    <col min="12295" max="12295" width="14.140625" bestFit="1" customWidth="1"/>
    <col min="12296" max="12296" width="13.140625" customWidth="1"/>
    <col min="12297" max="12297" width="9.42578125" customWidth="1"/>
    <col min="12298" max="12299" width="14.140625" customWidth="1"/>
    <col min="12300" max="12300" width="15" bestFit="1" customWidth="1"/>
    <col min="12301" max="12301" width="13.140625" customWidth="1"/>
    <col min="12302" max="12304" width="13.42578125" customWidth="1"/>
    <col min="12305" max="12308" width="15" bestFit="1" customWidth="1"/>
    <col min="12309" max="12309" width="13.140625" customWidth="1"/>
    <col min="12310" max="12312" width="13.42578125" customWidth="1"/>
    <col min="12313" max="12317" width="13.140625" customWidth="1"/>
    <col min="12318" max="12320" width="13.42578125" customWidth="1"/>
    <col min="12321" max="12321" width="15" bestFit="1" customWidth="1"/>
    <col min="12322" max="12325" width="13.140625" customWidth="1"/>
    <col min="12326" max="12328" width="13.42578125" customWidth="1"/>
    <col min="12329" max="12330" width="15" bestFit="1" customWidth="1"/>
    <col min="12331" max="12332" width="13.85546875" bestFit="1" customWidth="1"/>
    <col min="12333" max="12333" width="13.140625" customWidth="1"/>
    <col min="12334" max="12336" width="13.42578125" customWidth="1"/>
    <col min="12337" max="12339" width="15" bestFit="1" customWidth="1"/>
    <col min="12340" max="12341" width="13.140625" customWidth="1"/>
    <col min="12342" max="12342" width="10.140625" customWidth="1"/>
    <col min="12343" max="12344" width="13.42578125" customWidth="1"/>
    <col min="12345" max="12349" width="13.140625" customWidth="1"/>
    <col min="12350" max="12352" width="13.42578125" customWidth="1"/>
    <col min="12353" max="12357" width="13.140625" customWidth="1"/>
    <col min="12358" max="12360" width="13.42578125" customWidth="1"/>
    <col min="12361" max="12365" width="13.140625" customWidth="1"/>
    <col min="12366" max="12368" width="13.42578125" customWidth="1"/>
    <col min="12369" max="12373" width="13.140625" customWidth="1"/>
    <col min="12374" max="12376" width="13.42578125" customWidth="1"/>
    <col min="12377" max="12377" width="15" bestFit="1" customWidth="1"/>
    <col min="12378" max="12378" width="13.85546875" bestFit="1" customWidth="1"/>
    <col min="12379" max="12380" width="15" bestFit="1" customWidth="1"/>
    <col min="12381" max="12381" width="13.140625" customWidth="1"/>
    <col min="12382" max="12382" width="11.28515625" customWidth="1"/>
    <col min="12383" max="12384" width="13.42578125" customWidth="1"/>
    <col min="12385" max="12385" width="14.140625" bestFit="1" customWidth="1"/>
    <col min="12386" max="12388" width="15" bestFit="1" customWidth="1"/>
    <col min="12389" max="12389" width="13.140625" customWidth="1"/>
    <col min="12390" max="12390" width="10.140625" customWidth="1"/>
    <col min="12391" max="12392" width="13.42578125" customWidth="1"/>
    <col min="12393" max="12393" width="14.140625" bestFit="1" customWidth="1"/>
    <col min="12394" max="12394" width="13" bestFit="1" customWidth="1"/>
    <col min="12395" max="12396" width="14.140625" bestFit="1" customWidth="1"/>
    <col min="12397" max="12397" width="13.140625" customWidth="1"/>
    <col min="12398" max="12400" width="13.42578125" customWidth="1"/>
    <col min="12401" max="12405" width="13.140625" customWidth="1"/>
    <col min="12406" max="12408" width="13.42578125" customWidth="1"/>
    <col min="12409" max="12409" width="13.140625" customWidth="1"/>
    <col min="12410" max="12410" width="13.85546875" bestFit="1" customWidth="1"/>
    <col min="12411" max="12412" width="15" bestFit="1" customWidth="1"/>
    <col min="12413" max="12413" width="13.140625" customWidth="1"/>
    <col min="12414" max="12416" width="13.42578125" customWidth="1"/>
    <col min="12417" max="12420" width="15" bestFit="1" customWidth="1"/>
    <col min="12421" max="12421" width="13.140625" customWidth="1"/>
    <col min="12422" max="12422" width="12.42578125" customWidth="1"/>
    <col min="12423" max="12424" width="13.42578125" customWidth="1"/>
    <col min="12425" max="12425" width="15" bestFit="1" customWidth="1"/>
    <col min="12426" max="12428" width="14.140625" bestFit="1" customWidth="1"/>
    <col min="12429" max="12429" width="13.140625" customWidth="1"/>
    <col min="12430" max="12430" width="10.140625" customWidth="1"/>
    <col min="12431" max="12432" width="13.42578125" customWidth="1"/>
    <col min="12433" max="12433" width="14.140625" bestFit="1" customWidth="1"/>
    <col min="12434" max="12436" width="15" bestFit="1" customWidth="1"/>
    <col min="12437" max="12437" width="13.140625" customWidth="1"/>
    <col min="12438" max="12438" width="6.7109375" customWidth="1"/>
    <col min="12439" max="12440" width="13.42578125" customWidth="1"/>
    <col min="12441" max="12441" width="14.140625" bestFit="1" customWidth="1"/>
    <col min="12442" max="12444" width="15" bestFit="1" customWidth="1"/>
    <col min="12445" max="12460" width="13.140625" customWidth="1"/>
    <col min="12461" max="12461" width="13.42578125" customWidth="1"/>
    <col min="12462" max="12462" width="12.85546875" customWidth="1"/>
    <col min="12463" max="12463" width="12" customWidth="1"/>
    <col min="12464" max="12464" width="12.28515625" customWidth="1"/>
    <col min="12465" max="12466" width="12.85546875" customWidth="1"/>
    <col min="12467" max="12472" width="13.140625" customWidth="1"/>
    <col min="12473" max="12475" width="14.140625" customWidth="1"/>
    <col min="12476" max="12477" width="13.140625" customWidth="1"/>
    <col min="12478" max="12480" width="14.140625" customWidth="1"/>
    <col min="12481" max="12481" width="12.85546875" customWidth="1"/>
    <col min="12482" max="12482" width="13.140625" customWidth="1"/>
    <col min="12483" max="12485" width="14.140625" customWidth="1"/>
    <col min="12486" max="12487" width="13.140625" customWidth="1"/>
    <col min="12488" max="12490" width="14.140625" customWidth="1"/>
    <col min="12491" max="12491" width="15" bestFit="1" customWidth="1"/>
    <col min="12492" max="12492" width="13.140625" customWidth="1"/>
    <col min="12493" max="12495" width="14.140625" customWidth="1"/>
    <col min="12496" max="12496" width="15" bestFit="1" customWidth="1"/>
    <col min="12497" max="12497" width="13.140625" customWidth="1"/>
    <col min="12498" max="12498" width="10.5703125" customWidth="1"/>
    <col min="12499" max="12500" width="14.140625" customWidth="1"/>
    <col min="12501" max="12502" width="13.140625" customWidth="1"/>
    <col min="12503" max="12505" width="14.140625" customWidth="1"/>
    <col min="12506" max="12506" width="15" bestFit="1" customWidth="1"/>
    <col min="12507" max="12507" width="13.140625" customWidth="1"/>
    <col min="12508" max="12510" width="14.140625" customWidth="1"/>
    <col min="12511" max="12511" width="15" bestFit="1" customWidth="1"/>
    <col min="12512" max="12512" width="13.140625" customWidth="1"/>
    <col min="12513" max="12513" width="11.85546875" customWidth="1"/>
    <col min="12514" max="12515" width="14.140625" customWidth="1"/>
    <col min="12516" max="12516" width="15" bestFit="1" customWidth="1"/>
    <col min="12517" max="12517" width="13.140625" customWidth="1"/>
    <col min="12518" max="12518" width="9.42578125" customWidth="1"/>
    <col min="12519" max="12520" width="14.140625" customWidth="1"/>
    <col min="12521" max="12521" width="14.140625" bestFit="1" customWidth="1"/>
    <col min="12522" max="12522" width="13.140625" customWidth="1"/>
    <col min="12523" max="12523" width="7.140625" customWidth="1"/>
    <col min="12524" max="12525" width="14.140625" customWidth="1"/>
    <col min="12526" max="12526" width="14.140625" bestFit="1" customWidth="1"/>
    <col min="12527" max="12527" width="13.140625" customWidth="1"/>
    <col min="12528" max="12530" width="14.140625" customWidth="1"/>
    <col min="12531" max="12532" width="13.140625" customWidth="1"/>
    <col min="12533" max="12535" width="14.140625" customWidth="1"/>
    <col min="12536" max="12537" width="13.140625" customWidth="1"/>
    <col min="12538" max="12540" width="14.140625" customWidth="1"/>
    <col min="12541" max="12541" width="15" bestFit="1" customWidth="1"/>
    <col min="12542" max="12542" width="13.140625" customWidth="1"/>
    <col min="12543" max="12545" width="14.140625" customWidth="1"/>
    <col min="12546" max="12546" width="14.140625" bestFit="1" customWidth="1"/>
    <col min="12547" max="12547" width="13.140625" customWidth="1"/>
    <col min="12548" max="12548" width="11.85546875" customWidth="1"/>
    <col min="12549" max="12550" width="14.140625" customWidth="1"/>
    <col min="12551" max="12551" width="14.140625" bestFit="1" customWidth="1"/>
    <col min="12552" max="12552" width="13.140625" customWidth="1"/>
    <col min="12553" max="12553" width="9.42578125" customWidth="1"/>
    <col min="12554" max="12555" width="14.140625" customWidth="1"/>
    <col min="12556" max="12556" width="15" bestFit="1" customWidth="1"/>
    <col min="12557" max="12557" width="13.140625" customWidth="1"/>
    <col min="12558" max="12560" width="13.42578125" customWidth="1"/>
    <col min="12561" max="12564" width="15" bestFit="1" customWidth="1"/>
    <col min="12565" max="12565" width="13.140625" customWidth="1"/>
    <col min="12566" max="12568" width="13.42578125" customWidth="1"/>
    <col min="12569" max="12573" width="13.140625" customWidth="1"/>
    <col min="12574" max="12576" width="13.42578125" customWidth="1"/>
    <col min="12577" max="12577" width="15" bestFit="1" customWidth="1"/>
    <col min="12578" max="12581" width="13.140625" customWidth="1"/>
    <col min="12582" max="12584" width="13.42578125" customWidth="1"/>
    <col min="12585" max="12586" width="15" bestFit="1" customWidth="1"/>
    <col min="12587" max="12588" width="13.85546875" bestFit="1" customWidth="1"/>
    <col min="12589" max="12589" width="13.140625" customWidth="1"/>
    <col min="12590" max="12592" width="13.42578125" customWidth="1"/>
    <col min="12593" max="12595" width="15" bestFit="1" customWidth="1"/>
    <col min="12596" max="12597" width="13.140625" customWidth="1"/>
    <col min="12598" max="12598" width="10.140625" customWidth="1"/>
    <col min="12599" max="12600" width="13.42578125" customWidth="1"/>
    <col min="12601" max="12605" width="13.140625" customWidth="1"/>
    <col min="12606" max="12608" width="13.42578125" customWidth="1"/>
    <col min="12609" max="12613" width="13.140625" customWidth="1"/>
    <col min="12614" max="12616" width="13.42578125" customWidth="1"/>
    <col min="12617" max="12621" width="13.140625" customWidth="1"/>
    <col min="12622" max="12624" width="13.42578125" customWidth="1"/>
    <col min="12625" max="12629" width="13.140625" customWidth="1"/>
    <col min="12630" max="12632" width="13.42578125" customWidth="1"/>
    <col min="12633" max="12633" width="15" bestFit="1" customWidth="1"/>
    <col min="12634" max="12634" width="13.85546875" bestFit="1" customWidth="1"/>
    <col min="12635" max="12636" width="15" bestFit="1" customWidth="1"/>
    <col min="12637" max="12637" width="13.140625" customWidth="1"/>
    <col min="12638" max="12638" width="11.28515625" customWidth="1"/>
    <col min="12639" max="12640" width="13.42578125" customWidth="1"/>
    <col min="12641" max="12641" width="14.140625" bestFit="1" customWidth="1"/>
    <col min="12642" max="12644" width="15" bestFit="1" customWidth="1"/>
    <col min="12645" max="12645" width="13.140625" customWidth="1"/>
    <col min="12646" max="12646" width="10.140625" customWidth="1"/>
    <col min="12647" max="12648" width="13.42578125" customWidth="1"/>
    <col min="12649" max="12649" width="14.140625" bestFit="1" customWidth="1"/>
    <col min="12650" max="12650" width="13" bestFit="1" customWidth="1"/>
    <col min="12651" max="12652" width="14.140625" bestFit="1" customWidth="1"/>
    <col min="12653" max="12653" width="13.140625" customWidth="1"/>
    <col min="12654" max="12656" width="13.42578125" customWidth="1"/>
    <col min="12657" max="12661" width="13.140625" customWidth="1"/>
    <col min="12662" max="12664" width="13.42578125" customWidth="1"/>
    <col min="12665" max="12665" width="13.140625" customWidth="1"/>
    <col min="12666" max="12666" width="13.85546875" bestFit="1" customWidth="1"/>
    <col min="12667" max="12668" width="15" bestFit="1" customWidth="1"/>
    <col min="12669" max="12669" width="13.140625" customWidth="1"/>
    <col min="12670" max="12672" width="13.42578125" customWidth="1"/>
    <col min="12673" max="12676" width="15" bestFit="1" customWidth="1"/>
    <col min="12677" max="12677" width="13.140625" customWidth="1"/>
    <col min="12678" max="12678" width="12.42578125" customWidth="1"/>
    <col min="12679" max="12680" width="13.42578125" customWidth="1"/>
    <col min="12681" max="12681" width="15" bestFit="1" customWidth="1"/>
    <col min="12682" max="12684" width="14.140625" bestFit="1" customWidth="1"/>
    <col min="12685" max="12685" width="13.140625" customWidth="1"/>
    <col min="12686" max="12686" width="10.140625" customWidth="1"/>
    <col min="12687" max="12688" width="13.42578125" customWidth="1"/>
    <col min="12689" max="12689" width="14.140625" bestFit="1" customWidth="1"/>
    <col min="12690" max="12692" width="15" bestFit="1" customWidth="1"/>
    <col min="12693" max="12693" width="13.140625" customWidth="1"/>
    <col min="12694" max="12694" width="6.7109375" customWidth="1"/>
    <col min="12695" max="12696" width="13.42578125" customWidth="1"/>
    <col min="12697" max="12697" width="14.140625" bestFit="1" customWidth="1"/>
    <col min="12698" max="12700" width="15" bestFit="1" customWidth="1"/>
    <col min="12701" max="12716" width="13.140625" customWidth="1"/>
    <col min="12717" max="12717" width="13.42578125" customWidth="1"/>
    <col min="12718" max="12718" width="12.85546875" customWidth="1"/>
    <col min="12719" max="12719" width="12" customWidth="1"/>
    <col min="12720" max="12720" width="12.28515625" customWidth="1"/>
    <col min="12721" max="12722" width="12.85546875" customWidth="1"/>
    <col min="12723" max="12728" width="13.140625" customWidth="1"/>
    <col min="12729" max="12731" width="14.140625" customWidth="1"/>
    <col min="12732" max="12733" width="13.140625" customWidth="1"/>
    <col min="12734" max="12736" width="14.140625" customWidth="1"/>
    <col min="12737" max="12737" width="12.85546875" customWidth="1"/>
    <col min="12738" max="12738" width="13.140625" customWidth="1"/>
    <col min="12739" max="12741" width="14.140625" customWidth="1"/>
    <col min="12742" max="12743" width="13.140625" customWidth="1"/>
    <col min="12744" max="12746" width="14.140625" customWidth="1"/>
    <col min="12747" max="12747" width="15" bestFit="1" customWidth="1"/>
    <col min="12748" max="12748" width="13.140625" customWidth="1"/>
    <col min="12749" max="12751" width="14.140625" customWidth="1"/>
    <col min="12752" max="12752" width="15" bestFit="1" customWidth="1"/>
    <col min="12753" max="12753" width="13.140625" customWidth="1"/>
    <col min="12754" max="12754" width="10.5703125" customWidth="1"/>
    <col min="12755" max="12756" width="14.140625" customWidth="1"/>
    <col min="12757" max="12758" width="13.140625" customWidth="1"/>
    <col min="12759" max="12761" width="14.140625" customWidth="1"/>
    <col min="12762" max="12762" width="15" bestFit="1" customWidth="1"/>
    <col min="12763" max="12763" width="13.140625" customWidth="1"/>
    <col min="12764" max="12766" width="14.140625" customWidth="1"/>
    <col min="12767" max="12767" width="15" bestFit="1" customWidth="1"/>
    <col min="12768" max="12768" width="13.140625" customWidth="1"/>
    <col min="12769" max="12769" width="11.85546875" customWidth="1"/>
    <col min="12770" max="12771" width="14.140625" customWidth="1"/>
    <col min="12772" max="12772" width="15" bestFit="1" customWidth="1"/>
    <col min="12773" max="12773" width="13.140625" customWidth="1"/>
    <col min="12774" max="12774" width="9.42578125" customWidth="1"/>
    <col min="12775" max="12776" width="14.140625" customWidth="1"/>
    <col min="12777" max="12777" width="14.140625" bestFit="1" customWidth="1"/>
    <col min="12778" max="12778" width="13.140625" customWidth="1"/>
    <col min="12779" max="12779" width="7.140625" customWidth="1"/>
    <col min="12780" max="12781" width="14.140625" customWidth="1"/>
    <col min="12782" max="12782" width="14.140625" bestFit="1" customWidth="1"/>
    <col min="12783" max="12783" width="13.140625" customWidth="1"/>
    <col min="12784" max="12786" width="14.140625" customWidth="1"/>
    <col min="12787" max="12788" width="13.140625" customWidth="1"/>
    <col min="12789" max="12791" width="14.140625" customWidth="1"/>
    <col min="12792" max="12793" width="13.140625" customWidth="1"/>
    <col min="12794" max="12796" width="14.140625" customWidth="1"/>
    <col min="12797" max="12797" width="15" bestFit="1" customWidth="1"/>
    <col min="12798" max="12798" width="13.140625" customWidth="1"/>
    <col min="12799" max="12801" width="14.140625" customWidth="1"/>
    <col min="12802" max="12802" width="14.140625" bestFit="1" customWidth="1"/>
    <col min="12803" max="12803" width="13.140625" customWidth="1"/>
    <col min="12804" max="12804" width="11.85546875" customWidth="1"/>
    <col min="12805" max="12806" width="14.140625" customWidth="1"/>
    <col min="12807" max="12807" width="14.140625" bestFit="1" customWidth="1"/>
    <col min="12808" max="12808" width="13.140625" customWidth="1"/>
    <col min="12809" max="12809" width="9.42578125" customWidth="1"/>
    <col min="12810" max="12811" width="14.140625" customWidth="1"/>
    <col min="12812" max="12812" width="15" bestFit="1" customWidth="1"/>
    <col min="12813" max="12813" width="13.140625" customWidth="1"/>
    <col min="12814" max="12816" width="13.42578125" customWidth="1"/>
    <col min="12817" max="12820" width="15" bestFit="1" customWidth="1"/>
    <col min="12821" max="12821" width="13.140625" customWidth="1"/>
    <col min="12822" max="12824" width="13.42578125" customWidth="1"/>
    <col min="12825" max="12829" width="13.140625" customWidth="1"/>
    <col min="12830" max="12832" width="13.42578125" customWidth="1"/>
    <col min="12833" max="12833" width="15" bestFit="1" customWidth="1"/>
    <col min="12834" max="12837" width="13.140625" customWidth="1"/>
    <col min="12838" max="12840" width="13.42578125" customWidth="1"/>
    <col min="12841" max="12842" width="15" bestFit="1" customWidth="1"/>
    <col min="12843" max="12844" width="13.85546875" bestFit="1" customWidth="1"/>
    <col min="12845" max="12845" width="13.140625" customWidth="1"/>
    <col min="12846" max="12848" width="13.42578125" customWidth="1"/>
    <col min="12849" max="12851" width="15" bestFit="1" customWidth="1"/>
    <col min="12852" max="12853" width="13.140625" customWidth="1"/>
    <col min="12854" max="12854" width="10.140625" customWidth="1"/>
    <col min="12855" max="12856" width="13.42578125" customWidth="1"/>
    <col min="12857" max="12861" width="13.140625" customWidth="1"/>
    <col min="12862" max="12864" width="13.42578125" customWidth="1"/>
    <col min="12865" max="12869" width="13.140625" customWidth="1"/>
    <col min="12870" max="12872" width="13.42578125" customWidth="1"/>
    <col min="12873" max="12877" width="13.140625" customWidth="1"/>
    <col min="12878" max="12880" width="13.42578125" customWidth="1"/>
    <col min="12881" max="12885" width="13.140625" customWidth="1"/>
    <col min="12886" max="12888" width="13.42578125" customWidth="1"/>
    <col min="12889" max="12889" width="15" bestFit="1" customWidth="1"/>
    <col min="12890" max="12890" width="13.85546875" bestFit="1" customWidth="1"/>
    <col min="12891" max="12892" width="15" bestFit="1" customWidth="1"/>
    <col min="12893" max="12893" width="13.140625" customWidth="1"/>
    <col min="12894" max="12894" width="11.28515625" customWidth="1"/>
    <col min="12895" max="12896" width="13.42578125" customWidth="1"/>
    <col min="12897" max="12897" width="14.140625" bestFit="1" customWidth="1"/>
    <col min="12898" max="12900" width="15" bestFit="1" customWidth="1"/>
    <col min="12901" max="12901" width="13.140625" customWidth="1"/>
    <col min="12902" max="12902" width="10.140625" customWidth="1"/>
    <col min="12903" max="12904" width="13.42578125" customWidth="1"/>
    <col min="12905" max="12905" width="14.140625" bestFit="1" customWidth="1"/>
    <col min="12906" max="12906" width="13" bestFit="1" customWidth="1"/>
    <col min="12907" max="12908" width="14.140625" bestFit="1" customWidth="1"/>
    <col min="12909" max="12909" width="13.140625" customWidth="1"/>
    <col min="12910" max="12912" width="13.42578125" customWidth="1"/>
    <col min="12913" max="12917" width="13.140625" customWidth="1"/>
    <col min="12918" max="12920" width="13.42578125" customWidth="1"/>
    <col min="12921" max="12921" width="13.140625" customWidth="1"/>
    <col min="12922" max="12922" width="13.85546875" bestFit="1" customWidth="1"/>
    <col min="12923" max="12924" width="15" bestFit="1" customWidth="1"/>
    <col min="12925" max="12925" width="13.140625" customWidth="1"/>
    <col min="12926" max="12928" width="13.42578125" customWidth="1"/>
    <col min="12929" max="12932" width="15" bestFit="1" customWidth="1"/>
    <col min="12933" max="12933" width="13.140625" customWidth="1"/>
    <col min="12934" max="12934" width="12.42578125" customWidth="1"/>
    <col min="12935" max="12936" width="13.42578125" customWidth="1"/>
    <col min="12937" max="12937" width="15" bestFit="1" customWidth="1"/>
    <col min="12938" max="12940" width="14.140625" bestFit="1" customWidth="1"/>
    <col min="12941" max="12941" width="13.140625" customWidth="1"/>
    <col min="12942" max="12942" width="10.140625" customWidth="1"/>
    <col min="12943" max="12944" width="13.42578125" customWidth="1"/>
    <col min="12945" max="12945" width="14.140625" bestFit="1" customWidth="1"/>
    <col min="12946" max="12948" width="15" bestFit="1" customWidth="1"/>
    <col min="12949" max="12949" width="13.140625" customWidth="1"/>
    <col min="12950" max="12950" width="6.7109375" customWidth="1"/>
    <col min="12951" max="12952" width="13.42578125" customWidth="1"/>
    <col min="12953" max="12953" width="14.140625" bestFit="1" customWidth="1"/>
    <col min="12954" max="12956" width="15" bestFit="1" customWidth="1"/>
    <col min="12957" max="12972" width="13.140625" customWidth="1"/>
    <col min="12973" max="12973" width="13.42578125" customWidth="1"/>
    <col min="12974" max="12974" width="12.85546875" customWidth="1"/>
    <col min="12975" max="12975" width="12" customWidth="1"/>
    <col min="12976" max="12976" width="12.28515625" customWidth="1"/>
    <col min="12977" max="12978" width="12.85546875" customWidth="1"/>
    <col min="12979" max="12984" width="13.140625" customWidth="1"/>
    <col min="12985" max="12987" width="14.140625" customWidth="1"/>
    <col min="12988" max="12989" width="13.140625" customWidth="1"/>
    <col min="12990" max="12992" width="14.140625" customWidth="1"/>
    <col min="12993" max="12993" width="12.85546875" customWidth="1"/>
    <col min="12994" max="12994" width="13.140625" customWidth="1"/>
    <col min="12995" max="12997" width="14.140625" customWidth="1"/>
    <col min="12998" max="12999" width="13.140625" customWidth="1"/>
    <col min="13000" max="13002" width="14.140625" customWidth="1"/>
    <col min="13003" max="13003" width="15" bestFit="1" customWidth="1"/>
    <col min="13004" max="13004" width="13.140625" customWidth="1"/>
    <col min="13005" max="13007" width="14.140625" customWidth="1"/>
    <col min="13008" max="13008" width="15" bestFit="1" customWidth="1"/>
    <col min="13009" max="13009" width="13.140625" customWidth="1"/>
    <col min="13010" max="13010" width="10.5703125" customWidth="1"/>
    <col min="13011" max="13012" width="14.140625" customWidth="1"/>
    <col min="13013" max="13014" width="13.140625" customWidth="1"/>
    <col min="13015" max="13017" width="14.140625" customWidth="1"/>
    <col min="13018" max="13018" width="15" bestFit="1" customWidth="1"/>
    <col min="13019" max="13019" width="13.140625" customWidth="1"/>
    <col min="13020" max="13022" width="14.140625" customWidth="1"/>
    <col min="13023" max="13023" width="15" bestFit="1" customWidth="1"/>
    <col min="13024" max="13024" width="13.140625" customWidth="1"/>
    <col min="13025" max="13025" width="11.85546875" customWidth="1"/>
    <col min="13026" max="13027" width="14.140625" customWidth="1"/>
    <col min="13028" max="13028" width="15" bestFit="1" customWidth="1"/>
    <col min="13029" max="13029" width="13.140625" customWidth="1"/>
    <col min="13030" max="13030" width="9.42578125" customWidth="1"/>
    <col min="13031" max="13032" width="14.140625" customWidth="1"/>
    <col min="13033" max="13033" width="14.140625" bestFit="1" customWidth="1"/>
    <col min="13034" max="13034" width="13.140625" customWidth="1"/>
    <col min="13035" max="13035" width="7.140625" customWidth="1"/>
    <col min="13036" max="13037" width="14.140625" customWidth="1"/>
    <col min="13038" max="13038" width="14.140625" bestFit="1" customWidth="1"/>
    <col min="13039" max="13039" width="13.140625" customWidth="1"/>
    <col min="13040" max="13042" width="14.140625" customWidth="1"/>
    <col min="13043" max="13044" width="13.140625" customWidth="1"/>
    <col min="13045" max="13047" width="14.140625" customWidth="1"/>
    <col min="13048" max="13049" width="13.140625" customWidth="1"/>
    <col min="13050" max="13052" width="14.140625" customWidth="1"/>
    <col min="13053" max="13053" width="15" bestFit="1" customWidth="1"/>
    <col min="13054" max="13054" width="13.140625" customWidth="1"/>
    <col min="13055" max="13057" width="14.140625" customWidth="1"/>
    <col min="13058" max="13058" width="14.140625" bestFit="1" customWidth="1"/>
    <col min="13059" max="13059" width="13.140625" customWidth="1"/>
    <col min="13060" max="13060" width="11.85546875" customWidth="1"/>
    <col min="13061" max="13062" width="14.140625" customWidth="1"/>
    <col min="13063" max="13063" width="14.140625" bestFit="1" customWidth="1"/>
    <col min="13064" max="13064" width="13.140625" customWidth="1"/>
    <col min="13065" max="13065" width="9.42578125" customWidth="1"/>
    <col min="13066" max="13067" width="14.140625" customWidth="1"/>
    <col min="13068" max="13068" width="15" bestFit="1" customWidth="1"/>
    <col min="13069" max="13069" width="13.140625" customWidth="1"/>
    <col min="13070" max="13072" width="13.42578125" customWidth="1"/>
    <col min="13073" max="13076" width="15" bestFit="1" customWidth="1"/>
    <col min="13077" max="13077" width="13.140625" customWidth="1"/>
    <col min="13078" max="13080" width="13.42578125" customWidth="1"/>
    <col min="13081" max="13085" width="13.140625" customWidth="1"/>
    <col min="13086" max="13088" width="13.42578125" customWidth="1"/>
    <col min="13089" max="13089" width="15" bestFit="1" customWidth="1"/>
    <col min="13090" max="13093" width="13.140625" customWidth="1"/>
    <col min="13094" max="13096" width="13.42578125" customWidth="1"/>
    <col min="13097" max="13098" width="15" bestFit="1" customWidth="1"/>
    <col min="13099" max="13100" width="13.85546875" bestFit="1" customWidth="1"/>
    <col min="13101" max="13101" width="13.140625" customWidth="1"/>
    <col min="13102" max="13104" width="13.42578125" customWidth="1"/>
    <col min="13105" max="13107" width="15" bestFit="1" customWidth="1"/>
    <col min="13108" max="13109" width="13.140625" customWidth="1"/>
    <col min="13110" max="13110" width="10.140625" customWidth="1"/>
    <col min="13111" max="13112" width="13.42578125" customWidth="1"/>
    <col min="13113" max="13117" width="13.140625" customWidth="1"/>
    <col min="13118" max="13120" width="13.42578125" customWidth="1"/>
    <col min="13121" max="13125" width="13.140625" customWidth="1"/>
    <col min="13126" max="13128" width="13.42578125" customWidth="1"/>
    <col min="13129" max="13133" width="13.140625" customWidth="1"/>
    <col min="13134" max="13136" width="13.42578125" customWidth="1"/>
    <col min="13137" max="13141" width="13.140625" customWidth="1"/>
    <col min="13142" max="13144" width="13.42578125" customWidth="1"/>
    <col min="13145" max="13145" width="15" bestFit="1" customWidth="1"/>
    <col min="13146" max="13146" width="13.85546875" bestFit="1" customWidth="1"/>
    <col min="13147" max="13148" width="15" bestFit="1" customWidth="1"/>
    <col min="13149" max="13149" width="13.140625" customWidth="1"/>
    <col min="13150" max="13150" width="11.28515625" customWidth="1"/>
    <col min="13151" max="13152" width="13.42578125" customWidth="1"/>
    <col min="13153" max="13153" width="14.140625" bestFit="1" customWidth="1"/>
    <col min="13154" max="13156" width="15" bestFit="1" customWidth="1"/>
    <col min="13157" max="13157" width="13.140625" customWidth="1"/>
    <col min="13158" max="13158" width="10.140625" customWidth="1"/>
    <col min="13159" max="13160" width="13.42578125" customWidth="1"/>
    <col min="13161" max="13161" width="14.140625" bestFit="1" customWidth="1"/>
    <col min="13162" max="13162" width="13" bestFit="1" customWidth="1"/>
    <col min="13163" max="13164" width="14.140625" bestFit="1" customWidth="1"/>
    <col min="13165" max="13165" width="13.140625" customWidth="1"/>
    <col min="13166" max="13168" width="13.42578125" customWidth="1"/>
    <col min="13169" max="13173" width="13.140625" customWidth="1"/>
    <col min="13174" max="13176" width="13.42578125" customWidth="1"/>
    <col min="13177" max="13177" width="13.140625" customWidth="1"/>
    <col min="13178" max="13178" width="13.85546875" bestFit="1" customWidth="1"/>
    <col min="13179" max="13180" width="15" bestFit="1" customWidth="1"/>
    <col min="13181" max="13181" width="13.140625" customWidth="1"/>
    <col min="13182" max="13184" width="13.42578125" customWidth="1"/>
    <col min="13185" max="13188" width="15" bestFit="1" customWidth="1"/>
    <col min="13189" max="13189" width="13.140625" customWidth="1"/>
    <col min="13190" max="13190" width="12.42578125" customWidth="1"/>
    <col min="13191" max="13192" width="13.42578125" customWidth="1"/>
    <col min="13193" max="13193" width="15" bestFit="1" customWidth="1"/>
    <col min="13194" max="13196" width="14.140625" bestFit="1" customWidth="1"/>
    <col min="13197" max="13197" width="13.140625" customWidth="1"/>
    <col min="13198" max="13198" width="10.140625" customWidth="1"/>
    <col min="13199" max="13200" width="13.42578125" customWidth="1"/>
    <col min="13201" max="13201" width="14.140625" bestFit="1" customWidth="1"/>
    <col min="13202" max="13204" width="15" bestFit="1" customWidth="1"/>
    <col min="13205" max="13205" width="13.140625" customWidth="1"/>
    <col min="13206" max="13206" width="6.7109375" customWidth="1"/>
    <col min="13207" max="13208" width="13.42578125" customWidth="1"/>
    <col min="13209" max="13209" width="14.140625" bestFit="1" customWidth="1"/>
    <col min="13210" max="13212" width="15" bestFit="1" customWidth="1"/>
    <col min="13213" max="13228" width="13.140625" customWidth="1"/>
    <col min="13229" max="13229" width="13.42578125" customWidth="1"/>
    <col min="13230" max="13230" width="12.85546875" customWidth="1"/>
    <col min="13231" max="13231" width="12" customWidth="1"/>
    <col min="13232" max="13232" width="12.28515625" customWidth="1"/>
    <col min="13233" max="13234" width="12.85546875" customWidth="1"/>
    <col min="13235" max="13240" width="13.140625" customWidth="1"/>
    <col min="13241" max="13243" width="14.140625" customWidth="1"/>
    <col min="13244" max="13245" width="13.140625" customWidth="1"/>
    <col min="13246" max="13248" width="14.140625" customWidth="1"/>
    <col min="13249" max="13249" width="12.85546875" customWidth="1"/>
    <col min="13250" max="13250" width="13.140625" customWidth="1"/>
    <col min="13251" max="13253" width="14.140625" customWidth="1"/>
    <col min="13254" max="13255" width="13.140625" customWidth="1"/>
    <col min="13256" max="13258" width="14.140625" customWidth="1"/>
    <col min="13259" max="13259" width="15" bestFit="1" customWidth="1"/>
    <col min="13260" max="13260" width="13.140625" customWidth="1"/>
    <col min="13261" max="13263" width="14.140625" customWidth="1"/>
    <col min="13264" max="13264" width="15" bestFit="1" customWidth="1"/>
    <col min="13265" max="13265" width="13.140625" customWidth="1"/>
    <col min="13266" max="13266" width="10.5703125" customWidth="1"/>
    <col min="13267" max="13268" width="14.140625" customWidth="1"/>
    <col min="13269" max="13270" width="13.140625" customWidth="1"/>
    <col min="13271" max="13273" width="14.140625" customWidth="1"/>
    <col min="13274" max="13274" width="15" bestFit="1" customWidth="1"/>
    <col min="13275" max="13275" width="13.140625" customWidth="1"/>
    <col min="13276" max="13278" width="14.140625" customWidth="1"/>
    <col min="13279" max="13279" width="15" bestFit="1" customWidth="1"/>
    <col min="13280" max="13280" width="13.140625" customWidth="1"/>
    <col min="13281" max="13281" width="11.85546875" customWidth="1"/>
    <col min="13282" max="13283" width="14.140625" customWidth="1"/>
    <col min="13284" max="13284" width="15" bestFit="1" customWidth="1"/>
    <col min="13285" max="13285" width="13.140625" customWidth="1"/>
    <col min="13286" max="13286" width="9.42578125" customWidth="1"/>
    <col min="13287" max="13288" width="14.140625" customWidth="1"/>
    <col min="13289" max="13289" width="14.140625" bestFit="1" customWidth="1"/>
    <col min="13290" max="13290" width="13.140625" customWidth="1"/>
    <col min="13291" max="13291" width="7.140625" customWidth="1"/>
    <col min="13292" max="13293" width="14.140625" customWidth="1"/>
    <col min="13294" max="13294" width="14.140625" bestFit="1" customWidth="1"/>
    <col min="13295" max="13295" width="13.140625" customWidth="1"/>
    <col min="13296" max="13298" width="14.140625" customWidth="1"/>
    <col min="13299" max="13300" width="13.140625" customWidth="1"/>
    <col min="13301" max="13303" width="14.140625" customWidth="1"/>
    <col min="13304" max="13305" width="13.140625" customWidth="1"/>
    <col min="13306" max="13308" width="14.140625" customWidth="1"/>
    <col min="13309" max="13309" width="15" bestFit="1" customWidth="1"/>
    <col min="13310" max="13310" width="13.140625" customWidth="1"/>
    <col min="13311" max="13313" width="14.140625" customWidth="1"/>
    <col min="13314" max="13314" width="14.140625" bestFit="1" customWidth="1"/>
    <col min="13315" max="13315" width="13.140625" customWidth="1"/>
    <col min="13316" max="13316" width="11.85546875" customWidth="1"/>
    <col min="13317" max="13318" width="14.140625" customWidth="1"/>
    <col min="13319" max="13319" width="14.140625" bestFit="1" customWidth="1"/>
    <col min="13320" max="13320" width="13.140625" customWidth="1"/>
    <col min="13321" max="13321" width="9.42578125" customWidth="1"/>
    <col min="13322" max="13323" width="14.140625" customWidth="1"/>
    <col min="13324" max="13324" width="15" bestFit="1" customWidth="1"/>
    <col min="13325" max="13325" width="13.140625" customWidth="1"/>
    <col min="13326" max="13328" width="13.42578125" customWidth="1"/>
    <col min="13329" max="13332" width="15" bestFit="1" customWidth="1"/>
    <col min="13333" max="13333" width="13.140625" customWidth="1"/>
    <col min="13334" max="13336" width="13.42578125" customWidth="1"/>
    <col min="13337" max="13341" width="13.140625" customWidth="1"/>
    <col min="13342" max="13344" width="13.42578125" customWidth="1"/>
    <col min="13345" max="13345" width="15" bestFit="1" customWidth="1"/>
    <col min="13346" max="13349" width="13.140625" customWidth="1"/>
    <col min="13350" max="13352" width="13.42578125" customWidth="1"/>
    <col min="13353" max="13354" width="15" bestFit="1" customWidth="1"/>
    <col min="13355" max="13356" width="13.85546875" bestFit="1" customWidth="1"/>
    <col min="13357" max="13357" width="13.140625" customWidth="1"/>
    <col min="13358" max="13360" width="13.42578125" customWidth="1"/>
    <col min="13361" max="13363" width="15" bestFit="1" customWidth="1"/>
    <col min="13364" max="13365" width="13.140625" customWidth="1"/>
    <col min="13366" max="13366" width="10.140625" customWidth="1"/>
    <col min="13367" max="13368" width="13.42578125" customWidth="1"/>
    <col min="13369" max="13373" width="13.140625" customWidth="1"/>
    <col min="13374" max="13376" width="13.42578125" customWidth="1"/>
    <col min="13377" max="13381" width="13.140625" customWidth="1"/>
    <col min="13382" max="13384" width="13.42578125" customWidth="1"/>
    <col min="13385" max="13389" width="13.140625" customWidth="1"/>
    <col min="13390" max="13392" width="13.42578125" customWidth="1"/>
    <col min="13393" max="13397" width="13.140625" customWidth="1"/>
    <col min="13398" max="13400" width="13.42578125" customWidth="1"/>
    <col min="13401" max="13401" width="15" bestFit="1" customWidth="1"/>
    <col min="13402" max="13402" width="13.85546875" bestFit="1" customWidth="1"/>
    <col min="13403" max="13404" width="15" bestFit="1" customWidth="1"/>
    <col min="13405" max="13405" width="13.140625" customWidth="1"/>
    <col min="13406" max="13406" width="11.28515625" customWidth="1"/>
    <col min="13407" max="13408" width="13.42578125" customWidth="1"/>
    <col min="13409" max="13409" width="14.140625" bestFit="1" customWidth="1"/>
    <col min="13410" max="13412" width="15" bestFit="1" customWidth="1"/>
    <col min="13413" max="13413" width="13.140625" customWidth="1"/>
    <col min="13414" max="13414" width="10.140625" customWidth="1"/>
    <col min="13415" max="13416" width="13.42578125" customWidth="1"/>
    <col min="13417" max="13417" width="14.140625" bestFit="1" customWidth="1"/>
    <col min="13418" max="13418" width="13" bestFit="1" customWidth="1"/>
    <col min="13419" max="13420" width="14.140625" bestFit="1" customWidth="1"/>
    <col min="13421" max="13421" width="13.140625" customWidth="1"/>
    <col min="13422" max="13424" width="13.42578125" customWidth="1"/>
    <col min="13425" max="13429" width="13.140625" customWidth="1"/>
    <col min="13430" max="13432" width="13.42578125" customWidth="1"/>
    <col min="13433" max="13433" width="13.140625" customWidth="1"/>
    <col min="13434" max="13434" width="13.85546875" bestFit="1" customWidth="1"/>
    <col min="13435" max="13436" width="15" bestFit="1" customWidth="1"/>
    <col min="13437" max="13437" width="13.140625" customWidth="1"/>
    <col min="13438" max="13440" width="13.42578125" customWidth="1"/>
    <col min="13441" max="13444" width="15" bestFit="1" customWidth="1"/>
    <col min="13445" max="13445" width="13.140625" customWidth="1"/>
    <col min="13446" max="13446" width="12.42578125" customWidth="1"/>
    <col min="13447" max="13448" width="13.42578125" customWidth="1"/>
    <col min="13449" max="13449" width="15" bestFit="1" customWidth="1"/>
    <col min="13450" max="13452" width="14.140625" bestFit="1" customWidth="1"/>
    <col min="13453" max="13453" width="13.140625" customWidth="1"/>
    <col min="13454" max="13454" width="10.140625" customWidth="1"/>
    <col min="13455" max="13456" width="13.42578125" customWidth="1"/>
    <col min="13457" max="13457" width="14.140625" bestFit="1" customWidth="1"/>
    <col min="13458" max="13460" width="15" bestFit="1" customWidth="1"/>
    <col min="13461" max="13461" width="13.140625" customWidth="1"/>
    <col min="13462" max="13462" width="6.7109375" customWidth="1"/>
    <col min="13463" max="13464" width="13.42578125" customWidth="1"/>
    <col min="13465" max="13465" width="14.140625" bestFit="1" customWidth="1"/>
    <col min="13466" max="13468" width="15" bestFit="1" customWidth="1"/>
    <col min="13469" max="13484" width="13.140625" customWidth="1"/>
    <col min="13485" max="13485" width="13.42578125" customWidth="1"/>
    <col min="13486" max="13486" width="12.85546875" customWidth="1"/>
    <col min="13487" max="13487" width="12" customWidth="1"/>
    <col min="13488" max="13488" width="12.28515625" customWidth="1"/>
    <col min="13489" max="13490" width="12.85546875" customWidth="1"/>
    <col min="13491" max="13496" width="13.140625" customWidth="1"/>
    <col min="13497" max="13499" width="14.140625" customWidth="1"/>
    <col min="13500" max="13501" width="13.140625" customWidth="1"/>
    <col min="13502" max="13504" width="14.140625" customWidth="1"/>
    <col min="13505" max="13505" width="12.85546875" customWidth="1"/>
    <col min="13506" max="13506" width="13.140625" customWidth="1"/>
    <col min="13507" max="13509" width="14.140625" customWidth="1"/>
    <col min="13510" max="13511" width="13.140625" customWidth="1"/>
    <col min="13512" max="13514" width="14.140625" customWidth="1"/>
    <col min="13515" max="13515" width="15" bestFit="1" customWidth="1"/>
    <col min="13516" max="13516" width="13.140625" customWidth="1"/>
    <col min="13517" max="13519" width="14.140625" customWidth="1"/>
    <col min="13520" max="13520" width="15" bestFit="1" customWidth="1"/>
    <col min="13521" max="13521" width="13.140625" customWidth="1"/>
    <col min="13522" max="13522" width="10.5703125" customWidth="1"/>
    <col min="13523" max="13524" width="14.140625" customWidth="1"/>
    <col min="13525" max="13526" width="13.140625" customWidth="1"/>
    <col min="13527" max="13529" width="14.140625" customWidth="1"/>
    <col min="13530" max="13530" width="15" bestFit="1" customWidth="1"/>
    <col min="13531" max="13531" width="13.140625" customWidth="1"/>
    <col min="13532" max="13534" width="14.140625" customWidth="1"/>
    <col min="13535" max="13535" width="15" bestFit="1" customWidth="1"/>
    <col min="13536" max="13536" width="13.140625" customWidth="1"/>
    <col min="13537" max="13537" width="11.85546875" customWidth="1"/>
    <col min="13538" max="13539" width="14.140625" customWidth="1"/>
    <col min="13540" max="13540" width="15" bestFit="1" customWidth="1"/>
    <col min="13541" max="13541" width="13.140625" customWidth="1"/>
    <col min="13542" max="13542" width="9.42578125" customWidth="1"/>
    <col min="13543" max="13544" width="14.140625" customWidth="1"/>
    <col min="13545" max="13545" width="14.140625" bestFit="1" customWidth="1"/>
    <col min="13546" max="13546" width="13.140625" customWidth="1"/>
    <col min="13547" max="13547" width="7.140625" customWidth="1"/>
    <col min="13548" max="13549" width="14.140625" customWidth="1"/>
    <col min="13550" max="13550" width="14.140625" bestFit="1" customWidth="1"/>
    <col min="13551" max="13551" width="13.140625" customWidth="1"/>
    <col min="13552" max="13554" width="14.140625" customWidth="1"/>
    <col min="13555" max="13556" width="13.140625" customWidth="1"/>
    <col min="13557" max="13559" width="14.140625" customWidth="1"/>
    <col min="13560" max="13561" width="13.140625" customWidth="1"/>
    <col min="13562" max="13564" width="14.140625" customWidth="1"/>
    <col min="13565" max="13565" width="15" bestFit="1" customWidth="1"/>
    <col min="13566" max="13566" width="13.140625" customWidth="1"/>
    <col min="13567" max="13569" width="14.140625" customWidth="1"/>
    <col min="13570" max="13570" width="14.140625" bestFit="1" customWidth="1"/>
    <col min="13571" max="13571" width="13.140625" customWidth="1"/>
    <col min="13572" max="13572" width="11.85546875" customWidth="1"/>
    <col min="13573" max="13574" width="14.140625" customWidth="1"/>
    <col min="13575" max="13575" width="14.140625" bestFit="1" customWidth="1"/>
    <col min="13576" max="13576" width="13.140625" customWidth="1"/>
    <col min="13577" max="13577" width="9.42578125" customWidth="1"/>
    <col min="13578" max="13579" width="14.140625" customWidth="1"/>
    <col min="13580" max="13580" width="15" bestFit="1" customWidth="1"/>
    <col min="13581" max="13581" width="13.140625" customWidth="1"/>
    <col min="13582" max="13584" width="13.42578125" customWidth="1"/>
    <col min="13585" max="13588" width="15" bestFit="1" customWidth="1"/>
    <col min="13589" max="13589" width="13.140625" customWidth="1"/>
    <col min="13590" max="13592" width="13.42578125" customWidth="1"/>
    <col min="13593" max="13597" width="13.140625" customWidth="1"/>
    <col min="13598" max="13600" width="13.42578125" customWidth="1"/>
    <col min="13601" max="13601" width="15" bestFit="1" customWidth="1"/>
    <col min="13602" max="13605" width="13.140625" customWidth="1"/>
    <col min="13606" max="13608" width="13.42578125" customWidth="1"/>
    <col min="13609" max="13610" width="15" bestFit="1" customWidth="1"/>
    <col min="13611" max="13612" width="13.85546875" bestFit="1" customWidth="1"/>
    <col min="13613" max="13613" width="13.140625" customWidth="1"/>
    <col min="13614" max="13616" width="13.42578125" customWidth="1"/>
    <col min="13617" max="13619" width="15" bestFit="1" customWidth="1"/>
    <col min="13620" max="13621" width="13.140625" customWidth="1"/>
    <col min="13622" max="13622" width="10.140625" customWidth="1"/>
    <col min="13623" max="13624" width="13.42578125" customWidth="1"/>
    <col min="13625" max="13629" width="13.140625" customWidth="1"/>
    <col min="13630" max="13632" width="13.42578125" customWidth="1"/>
    <col min="13633" max="13637" width="13.140625" customWidth="1"/>
    <col min="13638" max="13640" width="13.42578125" customWidth="1"/>
    <col min="13641" max="13645" width="13.140625" customWidth="1"/>
    <col min="13646" max="13648" width="13.42578125" customWidth="1"/>
    <col min="13649" max="13653" width="13.140625" customWidth="1"/>
    <col min="13654" max="13656" width="13.42578125" customWidth="1"/>
    <col min="13657" max="13657" width="15" bestFit="1" customWidth="1"/>
    <col min="13658" max="13658" width="13.85546875" bestFit="1" customWidth="1"/>
    <col min="13659" max="13660" width="15" bestFit="1" customWidth="1"/>
    <col min="13661" max="13661" width="13.140625" customWidth="1"/>
    <col min="13662" max="13662" width="11.28515625" customWidth="1"/>
    <col min="13663" max="13664" width="13.42578125" customWidth="1"/>
    <col min="13665" max="13665" width="14.140625" bestFit="1" customWidth="1"/>
    <col min="13666" max="13668" width="15" bestFit="1" customWidth="1"/>
    <col min="13669" max="13669" width="13.140625" customWidth="1"/>
    <col min="13670" max="13670" width="10.140625" customWidth="1"/>
    <col min="13671" max="13672" width="13.42578125" customWidth="1"/>
    <col min="13673" max="13673" width="14.140625" bestFit="1" customWidth="1"/>
    <col min="13674" max="13674" width="13" bestFit="1" customWidth="1"/>
    <col min="13675" max="13676" width="14.140625" bestFit="1" customWidth="1"/>
    <col min="13677" max="13677" width="13.140625" customWidth="1"/>
    <col min="13678" max="13680" width="13.42578125" customWidth="1"/>
    <col min="13681" max="13685" width="13.140625" customWidth="1"/>
    <col min="13686" max="13688" width="13.42578125" customWidth="1"/>
    <col min="13689" max="13689" width="13.140625" customWidth="1"/>
    <col min="13690" max="13690" width="13.85546875" bestFit="1" customWidth="1"/>
    <col min="13691" max="13692" width="15" bestFit="1" customWidth="1"/>
    <col min="13693" max="13693" width="13.140625" customWidth="1"/>
    <col min="13694" max="13696" width="13.42578125" customWidth="1"/>
    <col min="13697" max="13700" width="15" bestFit="1" customWidth="1"/>
    <col min="13701" max="13701" width="13.140625" customWidth="1"/>
    <col min="13702" max="13702" width="12.42578125" customWidth="1"/>
    <col min="13703" max="13704" width="13.42578125" customWidth="1"/>
    <col min="13705" max="13705" width="15" bestFit="1" customWidth="1"/>
    <col min="13706" max="13708" width="14.140625" bestFit="1" customWidth="1"/>
    <col min="13709" max="13709" width="13.140625" customWidth="1"/>
    <col min="13710" max="13710" width="10.140625" customWidth="1"/>
    <col min="13711" max="13712" width="13.42578125" customWidth="1"/>
    <col min="13713" max="13713" width="14.140625" bestFit="1" customWidth="1"/>
    <col min="13714" max="13716" width="15" bestFit="1" customWidth="1"/>
    <col min="13717" max="13717" width="13.140625" customWidth="1"/>
    <col min="13718" max="13718" width="6.7109375" customWidth="1"/>
    <col min="13719" max="13720" width="13.42578125" customWidth="1"/>
    <col min="13721" max="13721" width="14.140625" bestFit="1" customWidth="1"/>
    <col min="13722" max="13724" width="15" bestFit="1" customWidth="1"/>
    <col min="13725" max="13740" width="13.140625" customWidth="1"/>
    <col min="13741" max="13741" width="13.42578125" customWidth="1"/>
    <col min="13742" max="13742" width="12.85546875" customWidth="1"/>
    <col min="13743" max="13743" width="12" customWidth="1"/>
    <col min="13744" max="13744" width="12.28515625" customWidth="1"/>
    <col min="13745" max="13746" width="12.85546875" customWidth="1"/>
    <col min="13747" max="13752" width="13.140625" customWidth="1"/>
    <col min="13753" max="13755" width="14.140625" customWidth="1"/>
    <col min="13756" max="13757" width="13.140625" customWidth="1"/>
    <col min="13758" max="13760" width="14.140625" customWidth="1"/>
    <col min="13761" max="13761" width="12.85546875" customWidth="1"/>
    <col min="13762" max="13762" width="13.140625" customWidth="1"/>
    <col min="13763" max="13765" width="14.140625" customWidth="1"/>
    <col min="13766" max="13767" width="13.140625" customWidth="1"/>
    <col min="13768" max="13770" width="14.140625" customWidth="1"/>
    <col min="13771" max="13771" width="15" bestFit="1" customWidth="1"/>
    <col min="13772" max="13772" width="13.140625" customWidth="1"/>
    <col min="13773" max="13775" width="14.140625" customWidth="1"/>
    <col min="13776" max="13776" width="15" bestFit="1" customWidth="1"/>
    <col min="13777" max="13777" width="13.140625" customWidth="1"/>
    <col min="13778" max="13778" width="10.5703125" customWidth="1"/>
    <col min="13779" max="13780" width="14.140625" customWidth="1"/>
    <col min="13781" max="13782" width="13.140625" customWidth="1"/>
    <col min="13783" max="13785" width="14.140625" customWidth="1"/>
    <col min="13786" max="13786" width="15" bestFit="1" customWidth="1"/>
    <col min="13787" max="13787" width="13.140625" customWidth="1"/>
    <col min="13788" max="13790" width="14.140625" customWidth="1"/>
    <col min="13791" max="13791" width="15" bestFit="1" customWidth="1"/>
    <col min="13792" max="13792" width="13.140625" customWidth="1"/>
    <col min="13793" max="13793" width="11.85546875" customWidth="1"/>
    <col min="13794" max="13795" width="14.140625" customWidth="1"/>
    <col min="13796" max="13796" width="15" bestFit="1" customWidth="1"/>
    <col min="13797" max="13797" width="13.140625" customWidth="1"/>
    <col min="13798" max="13798" width="9.42578125" customWidth="1"/>
    <col min="13799" max="13800" width="14.140625" customWidth="1"/>
    <col min="13801" max="13801" width="14.140625" bestFit="1" customWidth="1"/>
    <col min="13802" max="13802" width="13.140625" customWidth="1"/>
    <col min="13803" max="13803" width="7.140625" customWidth="1"/>
    <col min="13804" max="13805" width="14.140625" customWidth="1"/>
    <col min="13806" max="13806" width="14.140625" bestFit="1" customWidth="1"/>
    <col min="13807" max="13807" width="13.140625" customWidth="1"/>
    <col min="13808" max="13810" width="14.140625" customWidth="1"/>
    <col min="13811" max="13812" width="13.140625" customWidth="1"/>
    <col min="13813" max="13815" width="14.140625" customWidth="1"/>
    <col min="13816" max="13817" width="13.140625" customWidth="1"/>
    <col min="13818" max="13820" width="14.140625" customWidth="1"/>
    <col min="13821" max="13821" width="15" bestFit="1" customWidth="1"/>
    <col min="13822" max="13822" width="13.140625" customWidth="1"/>
    <col min="13823" max="13825" width="14.140625" customWidth="1"/>
    <col min="13826" max="13826" width="14.140625" bestFit="1" customWidth="1"/>
    <col min="13827" max="13827" width="13.140625" customWidth="1"/>
    <col min="13828" max="13828" width="11.85546875" customWidth="1"/>
    <col min="13829" max="13830" width="14.140625" customWidth="1"/>
    <col min="13831" max="13831" width="14.140625" bestFit="1" customWidth="1"/>
    <col min="13832" max="13832" width="13.140625" customWidth="1"/>
    <col min="13833" max="13833" width="9.42578125" customWidth="1"/>
    <col min="13834" max="13835" width="14.140625" customWidth="1"/>
    <col min="13836" max="13836" width="15" bestFit="1" customWidth="1"/>
    <col min="13837" max="13837" width="13.140625" customWidth="1"/>
    <col min="13838" max="13840" width="13.42578125" customWidth="1"/>
    <col min="13841" max="13844" width="15" bestFit="1" customWidth="1"/>
    <col min="13845" max="13845" width="13.140625" customWidth="1"/>
    <col min="13846" max="13848" width="13.42578125" customWidth="1"/>
    <col min="13849" max="13853" width="13.140625" customWidth="1"/>
    <col min="13854" max="13856" width="13.42578125" customWidth="1"/>
    <col min="13857" max="13857" width="15" bestFit="1" customWidth="1"/>
    <col min="13858" max="13861" width="13.140625" customWidth="1"/>
    <col min="13862" max="13864" width="13.42578125" customWidth="1"/>
    <col min="13865" max="13866" width="15" bestFit="1" customWidth="1"/>
    <col min="13867" max="13868" width="13.85546875" bestFit="1" customWidth="1"/>
    <col min="13869" max="13869" width="13.140625" customWidth="1"/>
    <col min="13870" max="13872" width="13.42578125" customWidth="1"/>
    <col min="13873" max="13875" width="15" bestFit="1" customWidth="1"/>
    <col min="13876" max="13877" width="13.140625" customWidth="1"/>
    <col min="13878" max="13878" width="10.140625" customWidth="1"/>
    <col min="13879" max="13880" width="13.42578125" customWidth="1"/>
    <col min="13881" max="13885" width="13.140625" customWidth="1"/>
    <col min="13886" max="13888" width="13.42578125" customWidth="1"/>
    <col min="13889" max="13893" width="13.140625" customWidth="1"/>
    <col min="13894" max="13896" width="13.42578125" customWidth="1"/>
    <col min="13897" max="13901" width="13.140625" customWidth="1"/>
    <col min="13902" max="13904" width="13.42578125" customWidth="1"/>
    <col min="13905" max="13909" width="13.140625" customWidth="1"/>
    <col min="13910" max="13912" width="13.42578125" customWidth="1"/>
    <col min="13913" max="13913" width="15" bestFit="1" customWidth="1"/>
    <col min="13914" max="13914" width="13.85546875" bestFit="1" customWidth="1"/>
    <col min="13915" max="13916" width="15" bestFit="1" customWidth="1"/>
    <col min="13917" max="13917" width="13.140625" customWidth="1"/>
    <col min="13918" max="13918" width="11.28515625" customWidth="1"/>
    <col min="13919" max="13920" width="13.42578125" customWidth="1"/>
    <col min="13921" max="13921" width="14.140625" bestFit="1" customWidth="1"/>
    <col min="13922" max="13924" width="15" bestFit="1" customWidth="1"/>
    <col min="13925" max="13925" width="13.140625" customWidth="1"/>
    <col min="13926" max="13926" width="10.140625" customWidth="1"/>
    <col min="13927" max="13928" width="13.42578125" customWidth="1"/>
    <col min="13929" max="13929" width="14.140625" bestFit="1" customWidth="1"/>
    <col min="13930" max="13930" width="13" bestFit="1" customWidth="1"/>
    <col min="13931" max="13932" width="14.140625" bestFit="1" customWidth="1"/>
    <col min="13933" max="13933" width="13.140625" customWidth="1"/>
    <col min="13934" max="13936" width="13.42578125" customWidth="1"/>
    <col min="13937" max="13941" width="13.140625" customWidth="1"/>
    <col min="13942" max="13944" width="13.42578125" customWidth="1"/>
    <col min="13945" max="13945" width="13.140625" customWidth="1"/>
    <col min="13946" max="13946" width="13.85546875" bestFit="1" customWidth="1"/>
    <col min="13947" max="13948" width="15" bestFit="1" customWidth="1"/>
    <col min="13949" max="13949" width="13.140625" customWidth="1"/>
    <col min="13950" max="13952" width="13.42578125" customWidth="1"/>
    <col min="13953" max="13956" width="15" bestFit="1" customWidth="1"/>
    <col min="13957" max="13957" width="13.140625" customWidth="1"/>
    <col min="13958" max="13958" width="12.42578125" customWidth="1"/>
    <col min="13959" max="13960" width="13.42578125" customWidth="1"/>
    <col min="13961" max="13961" width="15" bestFit="1" customWidth="1"/>
    <col min="13962" max="13964" width="14.140625" bestFit="1" customWidth="1"/>
    <col min="13965" max="13965" width="13.140625" customWidth="1"/>
    <col min="13966" max="13966" width="10.140625" customWidth="1"/>
    <col min="13967" max="13968" width="13.42578125" customWidth="1"/>
    <col min="13969" max="13969" width="14.140625" bestFit="1" customWidth="1"/>
    <col min="13970" max="13972" width="15" bestFit="1" customWidth="1"/>
    <col min="13973" max="13973" width="13.140625" customWidth="1"/>
    <col min="13974" max="13974" width="6.7109375" customWidth="1"/>
    <col min="13975" max="13976" width="13.42578125" customWidth="1"/>
    <col min="13977" max="13977" width="14.140625" bestFit="1" customWidth="1"/>
    <col min="13978" max="13980" width="15" bestFit="1" customWidth="1"/>
    <col min="13981" max="13996" width="13.140625" customWidth="1"/>
    <col min="13997" max="13997" width="13.42578125" customWidth="1"/>
    <col min="13998" max="13998" width="12.85546875" customWidth="1"/>
    <col min="13999" max="13999" width="12" customWidth="1"/>
    <col min="14000" max="14000" width="12.28515625" customWidth="1"/>
    <col min="14001" max="14002" width="12.85546875" customWidth="1"/>
    <col min="14003" max="14008" width="13.140625" customWidth="1"/>
    <col min="14009" max="14011" width="14.140625" customWidth="1"/>
    <col min="14012" max="14013" width="13.140625" customWidth="1"/>
    <col min="14014" max="14016" width="14.140625" customWidth="1"/>
    <col min="14017" max="14017" width="12.85546875" customWidth="1"/>
    <col min="14018" max="14018" width="13.140625" customWidth="1"/>
    <col min="14019" max="14021" width="14.140625" customWidth="1"/>
    <col min="14022" max="14023" width="13.140625" customWidth="1"/>
    <col min="14024" max="14026" width="14.140625" customWidth="1"/>
    <col min="14027" max="14027" width="15" bestFit="1" customWidth="1"/>
    <col min="14028" max="14028" width="13.140625" customWidth="1"/>
    <col min="14029" max="14031" width="14.140625" customWidth="1"/>
    <col min="14032" max="14032" width="15" bestFit="1" customWidth="1"/>
    <col min="14033" max="14033" width="13.140625" customWidth="1"/>
    <col min="14034" max="14034" width="10.5703125" customWidth="1"/>
    <col min="14035" max="14036" width="14.140625" customWidth="1"/>
    <col min="14037" max="14038" width="13.140625" customWidth="1"/>
    <col min="14039" max="14041" width="14.140625" customWidth="1"/>
    <col min="14042" max="14042" width="15" bestFit="1" customWidth="1"/>
    <col min="14043" max="14043" width="13.140625" customWidth="1"/>
    <col min="14044" max="14046" width="14.140625" customWidth="1"/>
    <col min="14047" max="14047" width="15" bestFit="1" customWidth="1"/>
    <col min="14048" max="14048" width="13.140625" customWidth="1"/>
    <col min="14049" max="14049" width="11.85546875" customWidth="1"/>
    <col min="14050" max="14051" width="14.140625" customWidth="1"/>
    <col min="14052" max="14052" width="15" bestFit="1" customWidth="1"/>
    <col min="14053" max="14053" width="13.140625" customWidth="1"/>
    <col min="14054" max="14054" width="9.42578125" customWidth="1"/>
    <col min="14055" max="14056" width="14.140625" customWidth="1"/>
    <col min="14057" max="14057" width="14.140625" bestFit="1" customWidth="1"/>
    <col min="14058" max="14058" width="13.140625" customWidth="1"/>
    <col min="14059" max="14059" width="7.140625" customWidth="1"/>
    <col min="14060" max="14061" width="14.140625" customWidth="1"/>
    <col min="14062" max="14062" width="14.140625" bestFit="1" customWidth="1"/>
    <col min="14063" max="14063" width="13.140625" customWidth="1"/>
    <col min="14064" max="14066" width="14.140625" customWidth="1"/>
    <col min="14067" max="14068" width="13.140625" customWidth="1"/>
    <col min="14069" max="14071" width="14.140625" customWidth="1"/>
    <col min="14072" max="14073" width="13.140625" customWidth="1"/>
    <col min="14074" max="14076" width="14.140625" customWidth="1"/>
    <col min="14077" max="14077" width="15" bestFit="1" customWidth="1"/>
    <col min="14078" max="14078" width="13.140625" customWidth="1"/>
    <col min="14079" max="14081" width="14.140625" customWidth="1"/>
    <col min="14082" max="14082" width="14.140625" bestFit="1" customWidth="1"/>
    <col min="14083" max="14083" width="13.140625" customWidth="1"/>
    <col min="14084" max="14084" width="11.85546875" customWidth="1"/>
    <col min="14085" max="14086" width="14.140625" customWidth="1"/>
    <col min="14087" max="14087" width="14.140625" bestFit="1" customWidth="1"/>
    <col min="14088" max="14088" width="13.140625" customWidth="1"/>
    <col min="14089" max="14089" width="9.42578125" customWidth="1"/>
    <col min="14090" max="14091" width="14.140625" customWidth="1"/>
    <col min="14092" max="14092" width="15" bestFit="1" customWidth="1"/>
    <col min="14093" max="14093" width="13.140625" customWidth="1"/>
    <col min="14094" max="14096" width="13.42578125" customWidth="1"/>
    <col min="14097" max="14100" width="15" bestFit="1" customWidth="1"/>
    <col min="14101" max="14101" width="13.140625" customWidth="1"/>
    <col min="14102" max="14104" width="13.42578125" customWidth="1"/>
    <col min="14105" max="14109" width="13.140625" customWidth="1"/>
    <col min="14110" max="14112" width="13.42578125" customWidth="1"/>
    <col min="14113" max="14113" width="15" bestFit="1" customWidth="1"/>
    <col min="14114" max="14117" width="13.140625" customWidth="1"/>
    <col min="14118" max="14120" width="13.42578125" customWidth="1"/>
    <col min="14121" max="14122" width="15" bestFit="1" customWidth="1"/>
    <col min="14123" max="14124" width="13.85546875" bestFit="1" customWidth="1"/>
    <col min="14125" max="14125" width="13.140625" customWidth="1"/>
    <col min="14126" max="14128" width="13.42578125" customWidth="1"/>
    <col min="14129" max="14131" width="15" bestFit="1" customWidth="1"/>
    <col min="14132" max="14133" width="13.140625" customWidth="1"/>
    <col min="14134" max="14134" width="10.140625" customWidth="1"/>
    <col min="14135" max="14136" width="13.42578125" customWidth="1"/>
    <col min="14137" max="14141" width="13.140625" customWidth="1"/>
    <col min="14142" max="14144" width="13.42578125" customWidth="1"/>
    <col min="14145" max="14149" width="13.140625" customWidth="1"/>
    <col min="14150" max="14152" width="13.42578125" customWidth="1"/>
    <col min="14153" max="14157" width="13.140625" customWidth="1"/>
    <col min="14158" max="14160" width="13.42578125" customWidth="1"/>
    <col min="14161" max="14165" width="13.140625" customWidth="1"/>
    <col min="14166" max="14168" width="13.42578125" customWidth="1"/>
    <col min="14169" max="14169" width="15" bestFit="1" customWidth="1"/>
    <col min="14170" max="14170" width="13.85546875" bestFit="1" customWidth="1"/>
    <col min="14171" max="14172" width="15" bestFit="1" customWidth="1"/>
    <col min="14173" max="14173" width="13.140625" customWidth="1"/>
    <col min="14174" max="14174" width="11.28515625" customWidth="1"/>
    <col min="14175" max="14176" width="13.42578125" customWidth="1"/>
    <col min="14177" max="14177" width="14.140625" bestFit="1" customWidth="1"/>
    <col min="14178" max="14180" width="15" bestFit="1" customWidth="1"/>
    <col min="14181" max="14181" width="13.140625" customWidth="1"/>
    <col min="14182" max="14182" width="10.140625" customWidth="1"/>
    <col min="14183" max="14184" width="13.42578125" customWidth="1"/>
    <col min="14185" max="14185" width="14.140625" bestFit="1" customWidth="1"/>
    <col min="14186" max="14186" width="13" bestFit="1" customWidth="1"/>
    <col min="14187" max="14188" width="14.140625" bestFit="1" customWidth="1"/>
    <col min="14189" max="14189" width="13.140625" customWidth="1"/>
    <col min="14190" max="14192" width="13.42578125" customWidth="1"/>
    <col min="14193" max="14197" width="13.140625" customWidth="1"/>
    <col min="14198" max="14200" width="13.42578125" customWidth="1"/>
    <col min="14201" max="14201" width="13.140625" customWidth="1"/>
    <col min="14202" max="14202" width="13.85546875" bestFit="1" customWidth="1"/>
    <col min="14203" max="14204" width="15" bestFit="1" customWidth="1"/>
    <col min="14205" max="14205" width="13.140625" customWidth="1"/>
    <col min="14206" max="14208" width="13.42578125" customWidth="1"/>
    <col min="14209" max="14212" width="15" bestFit="1" customWidth="1"/>
    <col min="14213" max="14213" width="13.140625" customWidth="1"/>
    <col min="14214" max="14214" width="12.42578125" customWidth="1"/>
    <col min="14215" max="14216" width="13.42578125" customWidth="1"/>
    <col min="14217" max="14217" width="15" bestFit="1" customWidth="1"/>
    <col min="14218" max="14220" width="14.140625" bestFit="1" customWidth="1"/>
    <col min="14221" max="14221" width="13.140625" customWidth="1"/>
    <col min="14222" max="14222" width="10.140625" customWidth="1"/>
    <col min="14223" max="14224" width="13.42578125" customWidth="1"/>
    <col min="14225" max="14225" width="14.140625" bestFit="1" customWidth="1"/>
    <col min="14226" max="14228" width="15" bestFit="1" customWidth="1"/>
    <col min="14229" max="14229" width="13.140625" customWidth="1"/>
    <col min="14230" max="14230" width="6.7109375" customWidth="1"/>
    <col min="14231" max="14232" width="13.42578125" customWidth="1"/>
    <col min="14233" max="14233" width="14.140625" bestFit="1" customWidth="1"/>
    <col min="14234" max="14236" width="15" bestFit="1" customWidth="1"/>
    <col min="14237" max="14252" width="13.140625" customWidth="1"/>
    <col min="14253" max="14253" width="13.42578125" customWidth="1"/>
    <col min="14254" max="14254" width="12.85546875" customWidth="1"/>
    <col min="14255" max="14255" width="12" customWidth="1"/>
    <col min="14256" max="14256" width="12.28515625" customWidth="1"/>
    <col min="14257" max="14258" width="12.85546875" customWidth="1"/>
    <col min="14259" max="14264" width="13.140625" customWidth="1"/>
    <col min="14265" max="14267" width="14.140625" customWidth="1"/>
    <col min="14268" max="14269" width="13.140625" customWidth="1"/>
    <col min="14270" max="14272" width="14.140625" customWidth="1"/>
    <col min="14273" max="14273" width="12.85546875" customWidth="1"/>
    <col min="14274" max="14274" width="13.140625" customWidth="1"/>
    <col min="14275" max="14277" width="14.140625" customWidth="1"/>
    <col min="14278" max="14279" width="13.140625" customWidth="1"/>
    <col min="14280" max="14282" width="14.140625" customWidth="1"/>
    <col min="14283" max="14283" width="15" bestFit="1" customWidth="1"/>
    <col min="14284" max="14284" width="13.140625" customWidth="1"/>
    <col min="14285" max="14287" width="14.140625" customWidth="1"/>
    <col min="14288" max="14288" width="15" bestFit="1" customWidth="1"/>
    <col min="14289" max="14289" width="13.140625" customWidth="1"/>
    <col min="14290" max="14290" width="10.5703125" customWidth="1"/>
    <col min="14291" max="14292" width="14.140625" customWidth="1"/>
    <col min="14293" max="14294" width="13.140625" customWidth="1"/>
    <col min="14295" max="14297" width="14.140625" customWidth="1"/>
    <col min="14298" max="14298" width="15" bestFit="1" customWidth="1"/>
    <col min="14299" max="14299" width="13.140625" customWidth="1"/>
    <col min="14300" max="14302" width="14.140625" customWidth="1"/>
    <col min="14303" max="14303" width="15" bestFit="1" customWidth="1"/>
    <col min="14304" max="14304" width="13.140625" customWidth="1"/>
    <col min="14305" max="14305" width="11.85546875" customWidth="1"/>
    <col min="14306" max="14307" width="14.140625" customWidth="1"/>
    <col min="14308" max="14308" width="15" bestFit="1" customWidth="1"/>
    <col min="14309" max="14309" width="13.140625" customWidth="1"/>
    <col min="14310" max="14310" width="9.42578125" customWidth="1"/>
    <col min="14311" max="14312" width="14.140625" customWidth="1"/>
    <col min="14313" max="14313" width="14.140625" bestFit="1" customWidth="1"/>
    <col min="14314" max="14314" width="13.140625" customWidth="1"/>
    <col min="14315" max="14315" width="7.140625" customWidth="1"/>
    <col min="14316" max="14317" width="14.140625" customWidth="1"/>
    <col min="14318" max="14318" width="14.140625" bestFit="1" customWidth="1"/>
    <col min="14319" max="14319" width="13.140625" customWidth="1"/>
    <col min="14320" max="14322" width="14.140625" customWidth="1"/>
    <col min="14323" max="14324" width="13.140625" customWidth="1"/>
    <col min="14325" max="14327" width="14.140625" customWidth="1"/>
    <col min="14328" max="14329" width="13.140625" customWidth="1"/>
    <col min="14330" max="14332" width="14.140625" customWidth="1"/>
    <col min="14333" max="14333" width="15" bestFit="1" customWidth="1"/>
    <col min="14334" max="14334" width="13.140625" customWidth="1"/>
    <col min="14335" max="14337" width="14.140625" customWidth="1"/>
    <col min="14338" max="14338" width="14.140625" bestFit="1" customWidth="1"/>
    <col min="14339" max="14339" width="13.140625" customWidth="1"/>
    <col min="14340" max="14340" width="11.85546875" customWidth="1"/>
    <col min="14341" max="14342" width="14.140625" customWidth="1"/>
    <col min="14343" max="14343" width="14.140625" bestFit="1" customWidth="1"/>
    <col min="14344" max="14344" width="13.140625" customWidth="1"/>
    <col min="14345" max="14345" width="9.42578125" customWidth="1"/>
    <col min="14346" max="14347" width="14.140625" customWidth="1"/>
    <col min="14348" max="14348" width="15" bestFit="1" customWidth="1"/>
    <col min="14349" max="14349" width="13.140625" customWidth="1"/>
    <col min="14350" max="14352" width="13.42578125" customWidth="1"/>
    <col min="14353" max="14356" width="15" bestFit="1" customWidth="1"/>
    <col min="14357" max="14357" width="13.140625" customWidth="1"/>
    <col min="14358" max="14360" width="13.42578125" customWidth="1"/>
    <col min="14361" max="14365" width="13.140625" customWidth="1"/>
    <col min="14366" max="14368" width="13.42578125" customWidth="1"/>
    <col min="14369" max="14369" width="15" bestFit="1" customWidth="1"/>
    <col min="14370" max="14373" width="13.140625" customWidth="1"/>
    <col min="14374" max="14376" width="13.42578125" customWidth="1"/>
    <col min="14377" max="14378" width="15" bestFit="1" customWidth="1"/>
    <col min="14379" max="14380" width="13.85546875" bestFit="1" customWidth="1"/>
    <col min="14381" max="14381" width="13.140625" customWidth="1"/>
    <col min="14382" max="14384" width="13.42578125" customWidth="1"/>
    <col min="14385" max="14387" width="15" bestFit="1" customWidth="1"/>
    <col min="14388" max="14389" width="13.140625" customWidth="1"/>
    <col min="14390" max="14390" width="10.140625" customWidth="1"/>
    <col min="14391" max="14392" width="13.42578125" customWidth="1"/>
    <col min="14393" max="14397" width="13.140625" customWidth="1"/>
    <col min="14398" max="14400" width="13.42578125" customWidth="1"/>
    <col min="14401" max="14405" width="13.140625" customWidth="1"/>
    <col min="14406" max="14408" width="13.42578125" customWidth="1"/>
    <col min="14409" max="14413" width="13.140625" customWidth="1"/>
    <col min="14414" max="14416" width="13.42578125" customWidth="1"/>
    <col min="14417" max="14421" width="13.140625" customWidth="1"/>
    <col min="14422" max="14424" width="13.42578125" customWidth="1"/>
    <col min="14425" max="14425" width="15" bestFit="1" customWidth="1"/>
    <col min="14426" max="14426" width="13.85546875" bestFit="1" customWidth="1"/>
    <col min="14427" max="14428" width="15" bestFit="1" customWidth="1"/>
    <col min="14429" max="14429" width="13.140625" customWidth="1"/>
    <col min="14430" max="14430" width="11.28515625" customWidth="1"/>
    <col min="14431" max="14432" width="13.42578125" customWidth="1"/>
    <col min="14433" max="14433" width="14.140625" bestFit="1" customWidth="1"/>
    <col min="14434" max="14436" width="15" bestFit="1" customWidth="1"/>
    <col min="14437" max="14437" width="13.140625" customWidth="1"/>
    <col min="14438" max="14438" width="10.140625" customWidth="1"/>
    <col min="14439" max="14440" width="13.42578125" customWidth="1"/>
    <col min="14441" max="14441" width="14.140625" bestFit="1" customWidth="1"/>
    <col min="14442" max="14442" width="13" bestFit="1" customWidth="1"/>
    <col min="14443" max="14444" width="14.140625" bestFit="1" customWidth="1"/>
    <col min="14445" max="14445" width="13.140625" customWidth="1"/>
    <col min="14446" max="14448" width="13.42578125" customWidth="1"/>
    <col min="14449" max="14453" width="13.140625" customWidth="1"/>
    <col min="14454" max="14456" width="13.42578125" customWidth="1"/>
    <col min="14457" max="14457" width="13.140625" customWidth="1"/>
    <col min="14458" max="14458" width="13.85546875" bestFit="1" customWidth="1"/>
    <col min="14459" max="14460" width="15" bestFit="1" customWidth="1"/>
    <col min="14461" max="14461" width="13.140625" customWidth="1"/>
    <col min="14462" max="14464" width="13.42578125" customWidth="1"/>
    <col min="14465" max="14468" width="15" bestFit="1" customWidth="1"/>
    <col min="14469" max="14469" width="13.140625" customWidth="1"/>
    <col min="14470" max="14470" width="12.42578125" customWidth="1"/>
    <col min="14471" max="14472" width="13.42578125" customWidth="1"/>
    <col min="14473" max="14473" width="15" bestFit="1" customWidth="1"/>
    <col min="14474" max="14476" width="14.140625" bestFit="1" customWidth="1"/>
    <col min="14477" max="14477" width="13.140625" customWidth="1"/>
    <col min="14478" max="14478" width="10.140625" customWidth="1"/>
    <col min="14479" max="14480" width="13.42578125" customWidth="1"/>
    <col min="14481" max="14481" width="14.140625" bestFit="1" customWidth="1"/>
    <col min="14482" max="14484" width="15" bestFit="1" customWidth="1"/>
    <col min="14485" max="14485" width="13.140625" customWidth="1"/>
    <col min="14486" max="14486" width="6.7109375" customWidth="1"/>
    <col min="14487" max="14488" width="13.42578125" customWidth="1"/>
    <col min="14489" max="14489" width="14.140625" bestFit="1" customWidth="1"/>
    <col min="14490" max="14492" width="15" bestFit="1" customWidth="1"/>
    <col min="14493" max="14508" width="13.140625" customWidth="1"/>
    <col min="14509" max="14509" width="13.42578125" customWidth="1"/>
    <col min="14510" max="14510" width="12.85546875" customWidth="1"/>
    <col min="14511" max="14511" width="12" customWidth="1"/>
    <col min="14512" max="14512" width="12.28515625" customWidth="1"/>
    <col min="14513" max="14514" width="12.85546875" customWidth="1"/>
    <col min="14515" max="14520" width="13.140625" customWidth="1"/>
    <col min="14521" max="14523" width="14.140625" customWidth="1"/>
    <col min="14524" max="14525" width="13.140625" customWidth="1"/>
    <col min="14526" max="14528" width="14.140625" customWidth="1"/>
    <col min="14529" max="14529" width="12.85546875" customWidth="1"/>
    <col min="14530" max="14530" width="13.140625" customWidth="1"/>
    <col min="14531" max="14533" width="14.140625" customWidth="1"/>
    <col min="14534" max="14535" width="13.140625" customWidth="1"/>
    <col min="14536" max="14538" width="14.140625" customWidth="1"/>
    <col min="14539" max="14539" width="15" bestFit="1" customWidth="1"/>
    <col min="14540" max="14540" width="13.140625" customWidth="1"/>
    <col min="14541" max="14543" width="14.140625" customWidth="1"/>
    <col min="14544" max="14544" width="15" bestFit="1" customWidth="1"/>
    <col min="14545" max="14545" width="13.140625" customWidth="1"/>
    <col min="14546" max="14546" width="10.5703125" customWidth="1"/>
    <col min="14547" max="14548" width="14.140625" customWidth="1"/>
    <col min="14549" max="14550" width="13.140625" customWidth="1"/>
    <col min="14551" max="14553" width="14.140625" customWidth="1"/>
    <col min="14554" max="14554" width="15" bestFit="1" customWidth="1"/>
    <col min="14555" max="14555" width="13.140625" customWidth="1"/>
    <col min="14556" max="14558" width="14.140625" customWidth="1"/>
    <col min="14559" max="14559" width="15" bestFit="1" customWidth="1"/>
    <col min="14560" max="14560" width="13.140625" customWidth="1"/>
    <col min="14561" max="14561" width="11.85546875" customWidth="1"/>
    <col min="14562" max="14563" width="14.140625" customWidth="1"/>
    <col min="14564" max="14564" width="15" bestFit="1" customWidth="1"/>
    <col min="14565" max="14565" width="13.140625" customWidth="1"/>
    <col min="14566" max="14566" width="9.42578125" customWidth="1"/>
    <col min="14567" max="14568" width="14.140625" customWidth="1"/>
    <col min="14569" max="14569" width="14.140625" bestFit="1" customWidth="1"/>
    <col min="14570" max="14570" width="13.140625" customWidth="1"/>
    <col min="14571" max="14571" width="7.140625" customWidth="1"/>
    <col min="14572" max="14573" width="14.140625" customWidth="1"/>
    <col min="14574" max="14574" width="14.140625" bestFit="1" customWidth="1"/>
    <col min="14575" max="14575" width="13.140625" customWidth="1"/>
    <col min="14576" max="14578" width="14.140625" customWidth="1"/>
    <col min="14579" max="14580" width="13.140625" customWidth="1"/>
    <col min="14581" max="14583" width="14.140625" customWidth="1"/>
    <col min="14584" max="14585" width="13.140625" customWidth="1"/>
    <col min="14586" max="14588" width="14.140625" customWidth="1"/>
    <col min="14589" max="14589" width="15" bestFit="1" customWidth="1"/>
    <col min="14590" max="14590" width="13.140625" customWidth="1"/>
    <col min="14591" max="14593" width="14.140625" customWidth="1"/>
    <col min="14594" max="14594" width="14.140625" bestFit="1" customWidth="1"/>
    <col min="14595" max="14595" width="13.140625" customWidth="1"/>
    <col min="14596" max="14596" width="11.85546875" customWidth="1"/>
    <col min="14597" max="14598" width="14.140625" customWidth="1"/>
    <col min="14599" max="14599" width="14.140625" bestFit="1" customWidth="1"/>
    <col min="14600" max="14600" width="13.140625" customWidth="1"/>
    <col min="14601" max="14601" width="9.42578125" customWidth="1"/>
    <col min="14602" max="14603" width="14.140625" customWidth="1"/>
    <col min="14604" max="14604" width="15" bestFit="1" customWidth="1"/>
    <col min="14605" max="14605" width="13.140625" customWidth="1"/>
    <col min="14606" max="14608" width="13.42578125" customWidth="1"/>
    <col min="14609" max="14612" width="15" bestFit="1" customWidth="1"/>
    <col min="14613" max="14613" width="13.140625" customWidth="1"/>
    <col min="14614" max="14616" width="13.42578125" customWidth="1"/>
    <col min="14617" max="14621" width="13.140625" customWidth="1"/>
    <col min="14622" max="14624" width="13.42578125" customWidth="1"/>
    <col min="14625" max="14625" width="15" bestFit="1" customWidth="1"/>
    <col min="14626" max="14629" width="13.140625" customWidth="1"/>
    <col min="14630" max="14632" width="13.42578125" customWidth="1"/>
    <col min="14633" max="14634" width="15" bestFit="1" customWidth="1"/>
    <col min="14635" max="14636" width="13.85546875" bestFit="1" customWidth="1"/>
    <col min="14637" max="14637" width="13.140625" customWidth="1"/>
    <col min="14638" max="14640" width="13.42578125" customWidth="1"/>
    <col min="14641" max="14643" width="15" bestFit="1" customWidth="1"/>
    <col min="14644" max="14645" width="13.140625" customWidth="1"/>
    <col min="14646" max="14646" width="10.140625" customWidth="1"/>
    <col min="14647" max="14648" width="13.42578125" customWidth="1"/>
    <col min="14649" max="14653" width="13.140625" customWidth="1"/>
    <col min="14654" max="14656" width="13.42578125" customWidth="1"/>
    <col min="14657" max="14661" width="13.140625" customWidth="1"/>
    <col min="14662" max="14664" width="13.42578125" customWidth="1"/>
    <col min="14665" max="14669" width="13.140625" customWidth="1"/>
    <col min="14670" max="14672" width="13.42578125" customWidth="1"/>
    <col min="14673" max="14677" width="13.140625" customWidth="1"/>
    <col min="14678" max="14680" width="13.42578125" customWidth="1"/>
    <col min="14681" max="14681" width="15" bestFit="1" customWidth="1"/>
    <col min="14682" max="14682" width="13.85546875" bestFit="1" customWidth="1"/>
    <col min="14683" max="14684" width="15" bestFit="1" customWidth="1"/>
    <col min="14685" max="14685" width="13.140625" customWidth="1"/>
    <col min="14686" max="14686" width="11.28515625" customWidth="1"/>
    <col min="14687" max="14688" width="13.42578125" customWidth="1"/>
    <col min="14689" max="14689" width="14.140625" bestFit="1" customWidth="1"/>
    <col min="14690" max="14692" width="15" bestFit="1" customWidth="1"/>
    <col min="14693" max="14693" width="13.140625" customWidth="1"/>
    <col min="14694" max="14694" width="10.140625" customWidth="1"/>
    <col min="14695" max="14696" width="13.42578125" customWidth="1"/>
    <col min="14697" max="14697" width="14.140625" bestFit="1" customWidth="1"/>
    <col min="14698" max="14698" width="13" bestFit="1" customWidth="1"/>
    <col min="14699" max="14700" width="14.140625" bestFit="1" customWidth="1"/>
    <col min="14701" max="14701" width="13.140625" customWidth="1"/>
    <col min="14702" max="14704" width="13.42578125" customWidth="1"/>
    <col min="14705" max="14709" width="13.140625" customWidth="1"/>
    <col min="14710" max="14712" width="13.42578125" customWidth="1"/>
    <col min="14713" max="14713" width="13.140625" customWidth="1"/>
    <col min="14714" max="14714" width="13.85546875" bestFit="1" customWidth="1"/>
    <col min="14715" max="14716" width="15" bestFit="1" customWidth="1"/>
    <col min="14717" max="14717" width="13.140625" customWidth="1"/>
    <col min="14718" max="14720" width="13.42578125" customWidth="1"/>
    <col min="14721" max="14724" width="15" bestFit="1" customWidth="1"/>
    <col min="14725" max="14725" width="13.140625" customWidth="1"/>
    <col min="14726" max="14726" width="12.42578125" customWidth="1"/>
    <col min="14727" max="14728" width="13.42578125" customWidth="1"/>
    <col min="14729" max="14729" width="15" bestFit="1" customWidth="1"/>
    <col min="14730" max="14732" width="14.140625" bestFit="1" customWidth="1"/>
    <col min="14733" max="14733" width="13.140625" customWidth="1"/>
    <col min="14734" max="14734" width="10.140625" customWidth="1"/>
    <col min="14735" max="14736" width="13.42578125" customWidth="1"/>
    <col min="14737" max="14737" width="14.140625" bestFit="1" customWidth="1"/>
    <col min="14738" max="14740" width="15" bestFit="1" customWidth="1"/>
    <col min="14741" max="14741" width="13.140625" customWidth="1"/>
    <col min="14742" max="14742" width="6.7109375" customWidth="1"/>
    <col min="14743" max="14744" width="13.42578125" customWidth="1"/>
    <col min="14745" max="14745" width="14.140625" bestFit="1" customWidth="1"/>
    <col min="14746" max="14748" width="15" bestFit="1" customWidth="1"/>
    <col min="14749" max="14764" width="13.140625" customWidth="1"/>
    <col min="14765" max="14765" width="13.42578125" customWidth="1"/>
    <col min="14766" max="14766" width="12.85546875" customWidth="1"/>
    <col min="14767" max="14767" width="12" customWidth="1"/>
    <col min="14768" max="14768" width="12.28515625" customWidth="1"/>
    <col min="14769" max="14770" width="12.85546875" customWidth="1"/>
    <col min="14771" max="14776" width="13.140625" customWidth="1"/>
    <col min="14777" max="14779" width="14.140625" customWidth="1"/>
    <col min="14780" max="14781" width="13.140625" customWidth="1"/>
    <col min="14782" max="14784" width="14.140625" customWidth="1"/>
    <col min="14785" max="14785" width="12.85546875" customWidth="1"/>
    <col min="14786" max="14786" width="13.140625" customWidth="1"/>
    <col min="14787" max="14789" width="14.140625" customWidth="1"/>
    <col min="14790" max="14791" width="13.140625" customWidth="1"/>
    <col min="14792" max="14794" width="14.140625" customWidth="1"/>
    <col min="14795" max="14795" width="15" bestFit="1" customWidth="1"/>
    <col min="14796" max="14796" width="13.140625" customWidth="1"/>
    <col min="14797" max="14799" width="14.140625" customWidth="1"/>
    <col min="14800" max="14800" width="15" bestFit="1" customWidth="1"/>
    <col min="14801" max="14801" width="13.140625" customWidth="1"/>
    <col min="14802" max="14802" width="10.5703125" customWidth="1"/>
    <col min="14803" max="14804" width="14.140625" customWidth="1"/>
    <col min="14805" max="14806" width="13.140625" customWidth="1"/>
    <col min="14807" max="14809" width="14.140625" customWidth="1"/>
    <col min="14810" max="14810" width="15" bestFit="1" customWidth="1"/>
    <col min="14811" max="14811" width="13.140625" customWidth="1"/>
    <col min="14812" max="14814" width="14.140625" customWidth="1"/>
    <col min="14815" max="14815" width="15" bestFit="1" customWidth="1"/>
    <col min="14816" max="14816" width="13.140625" customWidth="1"/>
    <col min="14817" max="14817" width="11.85546875" customWidth="1"/>
    <col min="14818" max="14819" width="14.140625" customWidth="1"/>
    <col min="14820" max="14820" width="15" bestFit="1" customWidth="1"/>
    <col min="14821" max="14821" width="13.140625" customWidth="1"/>
    <col min="14822" max="14822" width="9.42578125" customWidth="1"/>
    <col min="14823" max="14824" width="14.140625" customWidth="1"/>
    <col min="14825" max="14825" width="14.140625" bestFit="1" customWidth="1"/>
    <col min="14826" max="14826" width="13.140625" customWidth="1"/>
    <col min="14827" max="14827" width="7.140625" customWidth="1"/>
    <col min="14828" max="14829" width="14.140625" customWidth="1"/>
    <col min="14830" max="14830" width="14.140625" bestFit="1" customWidth="1"/>
    <col min="14831" max="14831" width="13.140625" customWidth="1"/>
    <col min="14832" max="14834" width="14.140625" customWidth="1"/>
    <col min="14835" max="14836" width="13.140625" customWidth="1"/>
    <col min="14837" max="14839" width="14.140625" customWidth="1"/>
    <col min="14840" max="14841" width="13.140625" customWidth="1"/>
    <col min="14842" max="14844" width="14.140625" customWidth="1"/>
    <col min="14845" max="14845" width="15" bestFit="1" customWidth="1"/>
    <col min="14846" max="14846" width="13.140625" customWidth="1"/>
    <col min="14847" max="14849" width="14.140625" customWidth="1"/>
    <col min="14850" max="14850" width="14.140625" bestFit="1" customWidth="1"/>
    <col min="14851" max="14851" width="13.140625" customWidth="1"/>
    <col min="14852" max="14852" width="11.85546875" customWidth="1"/>
    <col min="14853" max="14854" width="14.140625" customWidth="1"/>
    <col min="14855" max="14855" width="14.140625" bestFit="1" customWidth="1"/>
    <col min="14856" max="14856" width="13.140625" customWidth="1"/>
    <col min="14857" max="14857" width="9.42578125" customWidth="1"/>
    <col min="14858" max="14859" width="14.140625" customWidth="1"/>
    <col min="14860" max="14860" width="15" bestFit="1" customWidth="1"/>
    <col min="14861" max="14861" width="13.140625" customWidth="1"/>
    <col min="14862" max="14864" width="13.42578125" customWidth="1"/>
    <col min="14865" max="14868" width="15" bestFit="1" customWidth="1"/>
    <col min="14869" max="14869" width="13.140625" customWidth="1"/>
    <col min="14870" max="14872" width="13.42578125" customWidth="1"/>
    <col min="14873" max="14877" width="13.140625" customWidth="1"/>
    <col min="14878" max="14880" width="13.42578125" customWidth="1"/>
    <col min="14881" max="14881" width="15" bestFit="1" customWidth="1"/>
    <col min="14882" max="14885" width="13.140625" customWidth="1"/>
    <col min="14886" max="14888" width="13.42578125" customWidth="1"/>
    <col min="14889" max="14890" width="15" bestFit="1" customWidth="1"/>
    <col min="14891" max="14892" width="13.85546875" bestFit="1" customWidth="1"/>
    <col min="14893" max="14893" width="13.140625" customWidth="1"/>
    <col min="14894" max="14896" width="13.42578125" customWidth="1"/>
    <col min="14897" max="14899" width="15" bestFit="1" customWidth="1"/>
    <col min="14900" max="14901" width="13.140625" customWidth="1"/>
    <col min="14902" max="14902" width="10.140625" customWidth="1"/>
    <col min="14903" max="14904" width="13.42578125" customWidth="1"/>
    <col min="14905" max="14909" width="13.140625" customWidth="1"/>
    <col min="14910" max="14912" width="13.42578125" customWidth="1"/>
    <col min="14913" max="14917" width="13.140625" customWidth="1"/>
    <col min="14918" max="14920" width="13.42578125" customWidth="1"/>
    <col min="14921" max="14925" width="13.140625" customWidth="1"/>
    <col min="14926" max="14928" width="13.42578125" customWidth="1"/>
    <col min="14929" max="14933" width="13.140625" customWidth="1"/>
    <col min="14934" max="14936" width="13.42578125" customWidth="1"/>
    <col min="14937" max="14937" width="15" bestFit="1" customWidth="1"/>
    <col min="14938" max="14938" width="13.85546875" bestFit="1" customWidth="1"/>
    <col min="14939" max="14940" width="15" bestFit="1" customWidth="1"/>
    <col min="14941" max="14941" width="13.140625" customWidth="1"/>
    <col min="14942" max="14942" width="11.28515625" customWidth="1"/>
    <col min="14943" max="14944" width="13.42578125" customWidth="1"/>
    <col min="14945" max="14945" width="14.140625" bestFit="1" customWidth="1"/>
    <col min="14946" max="14948" width="15" bestFit="1" customWidth="1"/>
    <col min="14949" max="14949" width="13.140625" customWidth="1"/>
    <col min="14950" max="14950" width="10.140625" customWidth="1"/>
    <col min="14951" max="14952" width="13.42578125" customWidth="1"/>
    <col min="14953" max="14953" width="14.140625" bestFit="1" customWidth="1"/>
    <col min="14954" max="14954" width="13" bestFit="1" customWidth="1"/>
    <col min="14955" max="14956" width="14.140625" bestFit="1" customWidth="1"/>
    <col min="14957" max="14957" width="13.140625" customWidth="1"/>
    <col min="14958" max="14960" width="13.42578125" customWidth="1"/>
    <col min="14961" max="14965" width="13.140625" customWidth="1"/>
    <col min="14966" max="14968" width="13.42578125" customWidth="1"/>
    <col min="14969" max="14969" width="13.140625" customWidth="1"/>
    <col min="14970" max="14970" width="13.85546875" bestFit="1" customWidth="1"/>
    <col min="14971" max="14972" width="15" bestFit="1" customWidth="1"/>
    <col min="14973" max="14973" width="13.140625" customWidth="1"/>
    <col min="14974" max="14976" width="13.42578125" customWidth="1"/>
    <col min="14977" max="14980" width="15" bestFit="1" customWidth="1"/>
    <col min="14981" max="14981" width="13.140625" customWidth="1"/>
    <col min="14982" max="14982" width="12.42578125" customWidth="1"/>
    <col min="14983" max="14984" width="13.42578125" customWidth="1"/>
    <col min="14985" max="14985" width="15" bestFit="1" customWidth="1"/>
    <col min="14986" max="14988" width="14.140625" bestFit="1" customWidth="1"/>
    <col min="14989" max="14989" width="13.140625" customWidth="1"/>
    <col min="14990" max="14990" width="10.140625" customWidth="1"/>
    <col min="14991" max="14992" width="13.42578125" customWidth="1"/>
    <col min="14993" max="14993" width="14.140625" bestFit="1" customWidth="1"/>
    <col min="14994" max="14996" width="15" bestFit="1" customWidth="1"/>
    <col min="14997" max="14997" width="13.140625" customWidth="1"/>
    <col min="14998" max="14998" width="6.7109375" customWidth="1"/>
    <col min="14999" max="15000" width="13.42578125" customWidth="1"/>
    <col min="15001" max="15001" width="14.140625" bestFit="1" customWidth="1"/>
    <col min="15002" max="15004" width="15" bestFit="1" customWidth="1"/>
    <col min="15005" max="15020" width="13.140625" customWidth="1"/>
    <col min="15021" max="15021" width="13.42578125" customWidth="1"/>
    <col min="15022" max="15022" width="12.85546875" customWidth="1"/>
    <col min="15023" max="15023" width="12" customWidth="1"/>
    <col min="15024" max="15024" width="12.28515625" customWidth="1"/>
    <col min="15025" max="15026" width="12.85546875" customWidth="1"/>
    <col min="15027" max="15032" width="13.140625" customWidth="1"/>
    <col min="15033" max="15035" width="14.140625" customWidth="1"/>
    <col min="15036" max="15037" width="13.140625" customWidth="1"/>
    <col min="15038" max="15040" width="14.140625" customWidth="1"/>
    <col min="15041" max="15041" width="12.85546875" customWidth="1"/>
    <col min="15042" max="15042" width="13.140625" customWidth="1"/>
    <col min="15043" max="15045" width="14.140625" customWidth="1"/>
    <col min="15046" max="15047" width="13.140625" customWidth="1"/>
    <col min="15048" max="15050" width="14.140625" customWidth="1"/>
    <col min="15051" max="15051" width="15" bestFit="1" customWidth="1"/>
    <col min="15052" max="15052" width="13.140625" customWidth="1"/>
    <col min="15053" max="15055" width="14.140625" customWidth="1"/>
    <col min="15056" max="15056" width="15" bestFit="1" customWidth="1"/>
    <col min="15057" max="15057" width="13.140625" customWidth="1"/>
    <col min="15058" max="15058" width="10.5703125" customWidth="1"/>
    <col min="15059" max="15060" width="14.140625" customWidth="1"/>
    <col min="15061" max="15062" width="13.140625" customWidth="1"/>
    <col min="15063" max="15065" width="14.140625" customWidth="1"/>
    <col min="15066" max="15066" width="15" bestFit="1" customWidth="1"/>
    <col min="15067" max="15067" width="13.140625" customWidth="1"/>
    <col min="15068" max="15070" width="14.140625" customWidth="1"/>
    <col min="15071" max="15071" width="15" bestFit="1" customWidth="1"/>
    <col min="15072" max="15072" width="13.140625" customWidth="1"/>
    <col min="15073" max="15073" width="11.85546875" customWidth="1"/>
    <col min="15074" max="15075" width="14.140625" customWidth="1"/>
    <col min="15076" max="15076" width="15" bestFit="1" customWidth="1"/>
    <col min="15077" max="15077" width="13.140625" customWidth="1"/>
    <col min="15078" max="15078" width="9.42578125" customWidth="1"/>
    <col min="15079" max="15080" width="14.140625" customWidth="1"/>
    <col min="15081" max="15081" width="14.140625" bestFit="1" customWidth="1"/>
    <col min="15082" max="15082" width="13.140625" customWidth="1"/>
    <col min="15083" max="15083" width="7.140625" customWidth="1"/>
    <col min="15084" max="15085" width="14.140625" customWidth="1"/>
    <col min="15086" max="15086" width="14.140625" bestFit="1" customWidth="1"/>
    <col min="15087" max="15087" width="13.140625" customWidth="1"/>
    <col min="15088" max="15090" width="14.140625" customWidth="1"/>
    <col min="15091" max="15092" width="13.140625" customWidth="1"/>
    <col min="15093" max="15095" width="14.140625" customWidth="1"/>
    <col min="15096" max="15097" width="13.140625" customWidth="1"/>
    <col min="15098" max="15100" width="14.140625" customWidth="1"/>
    <col min="15101" max="15101" width="15" bestFit="1" customWidth="1"/>
    <col min="15102" max="15102" width="13.140625" customWidth="1"/>
    <col min="15103" max="15105" width="14.140625" customWidth="1"/>
    <col min="15106" max="15106" width="14.140625" bestFit="1" customWidth="1"/>
    <col min="15107" max="15107" width="13.140625" customWidth="1"/>
    <col min="15108" max="15108" width="11.85546875" customWidth="1"/>
    <col min="15109" max="15110" width="14.140625" customWidth="1"/>
    <col min="15111" max="15111" width="14.140625" bestFit="1" customWidth="1"/>
    <col min="15112" max="15112" width="13.140625" customWidth="1"/>
    <col min="15113" max="15113" width="9.42578125" customWidth="1"/>
    <col min="15114" max="15115" width="14.140625" customWidth="1"/>
    <col min="15116" max="15116" width="15" bestFit="1" customWidth="1"/>
    <col min="15117" max="15117" width="13.140625" customWidth="1"/>
    <col min="15118" max="15120" width="13.42578125" customWidth="1"/>
    <col min="15121" max="15124" width="15" bestFit="1" customWidth="1"/>
    <col min="15125" max="15125" width="13.140625" customWidth="1"/>
    <col min="15126" max="15128" width="13.42578125" customWidth="1"/>
    <col min="15129" max="15133" width="13.140625" customWidth="1"/>
    <col min="15134" max="15136" width="13.42578125" customWidth="1"/>
    <col min="15137" max="15137" width="15" bestFit="1" customWidth="1"/>
    <col min="15138" max="15141" width="13.140625" customWidth="1"/>
    <col min="15142" max="15144" width="13.42578125" customWidth="1"/>
    <col min="15145" max="15146" width="15" bestFit="1" customWidth="1"/>
    <col min="15147" max="15148" width="13.85546875" bestFit="1" customWidth="1"/>
    <col min="15149" max="15149" width="13.140625" customWidth="1"/>
    <col min="15150" max="15152" width="13.42578125" customWidth="1"/>
    <col min="15153" max="15155" width="15" bestFit="1" customWidth="1"/>
    <col min="15156" max="15157" width="13.140625" customWidth="1"/>
    <col min="15158" max="15158" width="10.140625" customWidth="1"/>
    <col min="15159" max="15160" width="13.42578125" customWidth="1"/>
    <col min="15161" max="15165" width="13.140625" customWidth="1"/>
    <col min="15166" max="15168" width="13.42578125" customWidth="1"/>
    <col min="15169" max="15173" width="13.140625" customWidth="1"/>
    <col min="15174" max="15176" width="13.42578125" customWidth="1"/>
    <col min="15177" max="15181" width="13.140625" customWidth="1"/>
    <col min="15182" max="15184" width="13.42578125" customWidth="1"/>
    <col min="15185" max="15189" width="13.140625" customWidth="1"/>
    <col min="15190" max="15192" width="13.42578125" customWidth="1"/>
    <col min="15193" max="15193" width="15" bestFit="1" customWidth="1"/>
    <col min="15194" max="15194" width="13.85546875" bestFit="1" customWidth="1"/>
    <col min="15195" max="15196" width="15" bestFit="1" customWidth="1"/>
    <col min="15197" max="15197" width="13.140625" customWidth="1"/>
    <col min="15198" max="15198" width="11.28515625" customWidth="1"/>
    <col min="15199" max="15200" width="13.42578125" customWidth="1"/>
    <col min="15201" max="15201" width="14.140625" bestFit="1" customWidth="1"/>
    <col min="15202" max="15204" width="15" bestFit="1" customWidth="1"/>
    <col min="15205" max="15205" width="13.140625" customWidth="1"/>
    <col min="15206" max="15206" width="10.140625" customWidth="1"/>
    <col min="15207" max="15208" width="13.42578125" customWidth="1"/>
    <col min="15209" max="15209" width="14.140625" bestFit="1" customWidth="1"/>
    <col min="15210" max="15210" width="13" bestFit="1" customWidth="1"/>
    <col min="15211" max="15212" width="14.140625" bestFit="1" customWidth="1"/>
    <col min="15213" max="15213" width="13.140625" customWidth="1"/>
    <col min="15214" max="15216" width="13.42578125" customWidth="1"/>
    <col min="15217" max="15221" width="13.140625" customWidth="1"/>
    <col min="15222" max="15224" width="13.42578125" customWidth="1"/>
    <col min="15225" max="15225" width="13.140625" customWidth="1"/>
    <col min="15226" max="15226" width="13.85546875" bestFit="1" customWidth="1"/>
    <col min="15227" max="15228" width="15" bestFit="1" customWidth="1"/>
    <col min="15229" max="15229" width="13.140625" customWidth="1"/>
    <col min="15230" max="15232" width="13.42578125" customWidth="1"/>
    <col min="15233" max="15236" width="15" bestFit="1" customWidth="1"/>
    <col min="15237" max="15237" width="13.140625" customWidth="1"/>
    <col min="15238" max="15238" width="12.42578125" customWidth="1"/>
    <col min="15239" max="15240" width="13.42578125" customWidth="1"/>
    <col min="15241" max="15241" width="15" bestFit="1" customWidth="1"/>
    <col min="15242" max="15244" width="14.140625" bestFit="1" customWidth="1"/>
    <col min="15245" max="15245" width="13.140625" customWidth="1"/>
    <col min="15246" max="15246" width="10.140625" customWidth="1"/>
    <col min="15247" max="15248" width="13.42578125" customWidth="1"/>
    <col min="15249" max="15249" width="14.140625" bestFit="1" customWidth="1"/>
    <col min="15250" max="15252" width="15" bestFit="1" customWidth="1"/>
    <col min="15253" max="15253" width="13.140625" customWidth="1"/>
    <col min="15254" max="15254" width="6.7109375" customWidth="1"/>
    <col min="15255" max="15256" width="13.42578125" customWidth="1"/>
    <col min="15257" max="15257" width="14.140625" bestFit="1" customWidth="1"/>
    <col min="15258" max="15260" width="15" bestFit="1" customWidth="1"/>
    <col min="15261" max="15276" width="13.140625" customWidth="1"/>
    <col min="15277" max="15277" width="13.42578125" customWidth="1"/>
    <col min="15278" max="15278" width="12.85546875" customWidth="1"/>
    <col min="15279" max="15279" width="12" customWidth="1"/>
    <col min="15280" max="15280" width="12.28515625" customWidth="1"/>
    <col min="15281" max="15282" width="12.85546875" customWidth="1"/>
    <col min="15283" max="15288" width="13.140625" customWidth="1"/>
    <col min="15289" max="15291" width="14.140625" customWidth="1"/>
    <col min="15292" max="15293" width="13.140625" customWidth="1"/>
    <col min="15294" max="15296" width="14.140625" customWidth="1"/>
    <col min="15297" max="15297" width="12.85546875" customWidth="1"/>
    <col min="15298" max="15298" width="13.140625" customWidth="1"/>
    <col min="15299" max="15301" width="14.140625" customWidth="1"/>
    <col min="15302" max="15303" width="13.140625" customWidth="1"/>
    <col min="15304" max="15306" width="14.140625" customWidth="1"/>
    <col min="15307" max="15307" width="15" bestFit="1" customWidth="1"/>
    <col min="15308" max="15308" width="13.140625" customWidth="1"/>
    <col min="15309" max="15311" width="14.140625" customWidth="1"/>
    <col min="15312" max="15312" width="15" bestFit="1" customWidth="1"/>
    <col min="15313" max="15313" width="13.140625" customWidth="1"/>
    <col min="15314" max="15314" width="10.5703125" customWidth="1"/>
    <col min="15315" max="15316" width="14.140625" customWidth="1"/>
    <col min="15317" max="15318" width="13.140625" customWidth="1"/>
    <col min="15319" max="15321" width="14.140625" customWidth="1"/>
    <col min="15322" max="15322" width="15" bestFit="1" customWidth="1"/>
    <col min="15323" max="15323" width="13.140625" customWidth="1"/>
    <col min="15324" max="15326" width="14.140625" customWidth="1"/>
    <col min="15327" max="15327" width="15" bestFit="1" customWidth="1"/>
    <col min="15328" max="15328" width="13.140625" customWidth="1"/>
    <col min="15329" max="15329" width="11.85546875" customWidth="1"/>
    <col min="15330" max="15331" width="14.140625" customWidth="1"/>
    <col min="15332" max="15332" width="15" bestFit="1" customWidth="1"/>
    <col min="15333" max="15333" width="13.140625" customWidth="1"/>
    <col min="15334" max="15334" width="9.42578125" customWidth="1"/>
    <col min="15335" max="15336" width="14.140625" customWidth="1"/>
    <col min="15337" max="15337" width="14.140625" bestFit="1" customWidth="1"/>
    <col min="15338" max="15338" width="13.140625" customWidth="1"/>
    <col min="15339" max="15339" width="7.140625" customWidth="1"/>
    <col min="15340" max="15341" width="14.140625" customWidth="1"/>
    <col min="15342" max="15342" width="14.140625" bestFit="1" customWidth="1"/>
    <col min="15343" max="15343" width="13.140625" customWidth="1"/>
    <col min="15344" max="15346" width="14.140625" customWidth="1"/>
    <col min="15347" max="15348" width="13.140625" customWidth="1"/>
    <col min="15349" max="15351" width="14.140625" customWidth="1"/>
    <col min="15352" max="15353" width="13.140625" customWidth="1"/>
    <col min="15354" max="15356" width="14.140625" customWidth="1"/>
    <col min="15357" max="15357" width="15" bestFit="1" customWidth="1"/>
    <col min="15358" max="15358" width="13.140625" customWidth="1"/>
    <col min="15359" max="15361" width="14.140625" customWidth="1"/>
    <col min="15362" max="15362" width="14.140625" bestFit="1" customWidth="1"/>
    <col min="15363" max="15363" width="13.140625" customWidth="1"/>
    <col min="15364" max="15364" width="11.85546875" customWidth="1"/>
    <col min="15365" max="15366" width="14.140625" customWidth="1"/>
    <col min="15367" max="15367" width="14.140625" bestFit="1" customWidth="1"/>
    <col min="15368" max="15368" width="13.140625" customWidth="1"/>
    <col min="15369" max="15369" width="9.42578125" customWidth="1"/>
    <col min="15370" max="15371" width="14.140625" customWidth="1"/>
    <col min="15372" max="15372" width="15" bestFit="1" customWidth="1"/>
    <col min="15373" max="15373" width="13.140625" customWidth="1"/>
    <col min="15374" max="15376" width="13.42578125" customWidth="1"/>
    <col min="15377" max="15380" width="15" bestFit="1" customWidth="1"/>
    <col min="15381" max="15381" width="13.140625" customWidth="1"/>
    <col min="15382" max="15384" width="13.42578125" customWidth="1"/>
    <col min="15385" max="15389" width="13.140625" customWidth="1"/>
    <col min="15390" max="15392" width="13.42578125" customWidth="1"/>
    <col min="15393" max="15393" width="15" bestFit="1" customWidth="1"/>
    <col min="15394" max="15397" width="13.140625" customWidth="1"/>
    <col min="15398" max="15400" width="13.42578125" customWidth="1"/>
    <col min="15401" max="15402" width="15" bestFit="1" customWidth="1"/>
    <col min="15403" max="15404" width="13.85546875" bestFit="1" customWidth="1"/>
    <col min="15405" max="15405" width="13.140625" customWidth="1"/>
    <col min="15406" max="15408" width="13.42578125" customWidth="1"/>
    <col min="15409" max="15411" width="15" bestFit="1" customWidth="1"/>
    <col min="15412" max="15413" width="13.140625" customWidth="1"/>
    <col min="15414" max="15414" width="10.140625" customWidth="1"/>
    <col min="15415" max="15416" width="13.42578125" customWidth="1"/>
    <col min="15417" max="15421" width="13.140625" customWidth="1"/>
    <col min="15422" max="15424" width="13.42578125" customWidth="1"/>
    <col min="15425" max="15429" width="13.140625" customWidth="1"/>
    <col min="15430" max="15432" width="13.42578125" customWidth="1"/>
    <col min="15433" max="15437" width="13.140625" customWidth="1"/>
    <col min="15438" max="15440" width="13.42578125" customWidth="1"/>
    <col min="15441" max="15445" width="13.140625" customWidth="1"/>
    <col min="15446" max="15448" width="13.42578125" customWidth="1"/>
    <col min="15449" max="15449" width="15" bestFit="1" customWidth="1"/>
    <col min="15450" max="15450" width="13.85546875" bestFit="1" customWidth="1"/>
    <col min="15451" max="15452" width="15" bestFit="1" customWidth="1"/>
    <col min="15453" max="15453" width="13.140625" customWidth="1"/>
    <col min="15454" max="15454" width="11.28515625" customWidth="1"/>
    <col min="15455" max="15456" width="13.42578125" customWidth="1"/>
    <col min="15457" max="15457" width="14.140625" bestFit="1" customWidth="1"/>
    <col min="15458" max="15460" width="15" bestFit="1" customWidth="1"/>
    <col min="15461" max="15461" width="13.140625" customWidth="1"/>
    <col min="15462" max="15462" width="10.140625" customWidth="1"/>
    <col min="15463" max="15464" width="13.42578125" customWidth="1"/>
    <col min="15465" max="15465" width="14.140625" bestFit="1" customWidth="1"/>
    <col min="15466" max="15466" width="13" bestFit="1" customWidth="1"/>
    <col min="15467" max="15468" width="14.140625" bestFit="1" customWidth="1"/>
    <col min="15469" max="15469" width="13.140625" customWidth="1"/>
    <col min="15470" max="15472" width="13.42578125" customWidth="1"/>
    <col min="15473" max="15477" width="13.140625" customWidth="1"/>
    <col min="15478" max="15480" width="13.42578125" customWidth="1"/>
    <col min="15481" max="15481" width="13.140625" customWidth="1"/>
    <col min="15482" max="15482" width="13.85546875" bestFit="1" customWidth="1"/>
    <col min="15483" max="15484" width="15" bestFit="1" customWidth="1"/>
    <col min="15485" max="15485" width="13.140625" customWidth="1"/>
    <col min="15486" max="15488" width="13.42578125" customWidth="1"/>
    <col min="15489" max="15492" width="15" bestFit="1" customWidth="1"/>
    <col min="15493" max="15493" width="13.140625" customWidth="1"/>
    <col min="15494" max="15494" width="12.42578125" customWidth="1"/>
    <col min="15495" max="15496" width="13.42578125" customWidth="1"/>
    <col min="15497" max="15497" width="15" bestFit="1" customWidth="1"/>
    <col min="15498" max="15500" width="14.140625" bestFit="1" customWidth="1"/>
    <col min="15501" max="15501" width="13.140625" customWidth="1"/>
    <col min="15502" max="15502" width="10.140625" customWidth="1"/>
    <col min="15503" max="15504" width="13.42578125" customWidth="1"/>
    <col min="15505" max="15505" width="14.140625" bestFit="1" customWidth="1"/>
    <col min="15506" max="15508" width="15" bestFit="1" customWidth="1"/>
    <col min="15509" max="15509" width="13.140625" customWidth="1"/>
    <col min="15510" max="15510" width="6.7109375" customWidth="1"/>
    <col min="15511" max="15512" width="13.42578125" customWidth="1"/>
    <col min="15513" max="15513" width="14.140625" bestFit="1" customWidth="1"/>
    <col min="15514" max="15516" width="15" bestFit="1" customWidth="1"/>
    <col min="15517" max="15532" width="13.140625" customWidth="1"/>
    <col min="15533" max="15533" width="13.42578125" customWidth="1"/>
    <col min="15534" max="15534" width="12.85546875" customWidth="1"/>
    <col min="15535" max="15535" width="12" customWidth="1"/>
    <col min="15536" max="15536" width="12.28515625" customWidth="1"/>
    <col min="15537" max="15538" width="12.85546875" customWidth="1"/>
    <col min="15539" max="15544" width="13.140625" customWidth="1"/>
    <col min="15545" max="15547" width="14.140625" customWidth="1"/>
    <col min="15548" max="15549" width="13.140625" customWidth="1"/>
    <col min="15550" max="15552" width="14.140625" customWidth="1"/>
    <col min="15553" max="15553" width="12.85546875" customWidth="1"/>
    <col min="15554" max="15554" width="13.140625" customWidth="1"/>
    <col min="15555" max="15557" width="14.140625" customWidth="1"/>
    <col min="15558" max="15559" width="13.140625" customWidth="1"/>
    <col min="15560" max="15562" width="14.140625" customWidth="1"/>
    <col min="15563" max="15563" width="15" bestFit="1" customWidth="1"/>
    <col min="15564" max="15564" width="13.140625" customWidth="1"/>
    <col min="15565" max="15567" width="14.140625" customWidth="1"/>
    <col min="15568" max="15568" width="15" bestFit="1" customWidth="1"/>
    <col min="15569" max="15569" width="13.140625" customWidth="1"/>
    <col min="15570" max="15570" width="10.5703125" customWidth="1"/>
    <col min="15571" max="15572" width="14.140625" customWidth="1"/>
    <col min="15573" max="15574" width="13.140625" customWidth="1"/>
    <col min="15575" max="15577" width="14.140625" customWidth="1"/>
    <col min="15578" max="15578" width="15" bestFit="1" customWidth="1"/>
    <col min="15579" max="15579" width="13.140625" customWidth="1"/>
    <col min="15580" max="15582" width="14.140625" customWidth="1"/>
    <col min="15583" max="15583" width="15" bestFit="1" customWidth="1"/>
    <col min="15584" max="15584" width="13.140625" customWidth="1"/>
    <col min="15585" max="15585" width="11.85546875" customWidth="1"/>
    <col min="15586" max="15587" width="14.140625" customWidth="1"/>
    <col min="15588" max="15588" width="15" bestFit="1" customWidth="1"/>
    <col min="15589" max="15589" width="13.140625" customWidth="1"/>
    <col min="15590" max="15590" width="9.42578125" customWidth="1"/>
    <col min="15591" max="15592" width="14.140625" customWidth="1"/>
    <col min="15593" max="15593" width="14.140625" bestFit="1" customWidth="1"/>
    <col min="15594" max="15594" width="13.140625" customWidth="1"/>
    <col min="15595" max="15595" width="7.140625" customWidth="1"/>
    <col min="15596" max="15597" width="14.140625" customWidth="1"/>
    <col min="15598" max="15598" width="14.140625" bestFit="1" customWidth="1"/>
    <col min="15599" max="15599" width="13.140625" customWidth="1"/>
    <col min="15600" max="15602" width="14.140625" customWidth="1"/>
    <col min="15603" max="15604" width="13.140625" customWidth="1"/>
    <col min="15605" max="15607" width="14.140625" customWidth="1"/>
    <col min="15608" max="15609" width="13.140625" customWidth="1"/>
    <col min="15610" max="15612" width="14.140625" customWidth="1"/>
    <col min="15613" max="15613" width="15" bestFit="1" customWidth="1"/>
    <col min="15614" max="15614" width="13.140625" customWidth="1"/>
    <col min="15615" max="15617" width="14.140625" customWidth="1"/>
    <col min="15618" max="15618" width="14.140625" bestFit="1" customWidth="1"/>
    <col min="15619" max="15619" width="13.140625" customWidth="1"/>
    <col min="15620" max="15620" width="11.85546875" customWidth="1"/>
    <col min="15621" max="15622" width="14.140625" customWidth="1"/>
    <col min="15623" max="15623" width="14.140625" bestFit="1" customWidth="1"/>
    <col min="15624" max="15624" width="13.140625" customWidth="1"/>
    <col min="15625" max="15625" width="9.42578125" customWidth="1"/>
    <col min="15626" max="15627" width="14.140625" customWidth="1"/>
    <col min="15628" max="15628" width="15" bestFit="1" customWidth="1"/>
    <col min="15629" max="15629" width="13.140625" customWidth="1"/>
    <col min="15630" max="15632" width="13.42578125" customWidth="1"/>
    <col min="15633" max="15636" width="15" bestFit="1" customWidth="1"/>
    <col min="15637" max="15637" width="13.140625" customWidth="1"/>
    <col min="15638" max="15640" width="13.42578125" customWidth="1"/>
    <col min="15641" max="15645" width="13.140625" customWidth="1"/>
    <col min="15646" max="15648" width="13.42578125" customWidth="1"/>
    <col min="15649" max="15649" width="15" bestFit="1" customWidth="1"/>
    <col min="15650" max="15653" width="13.140625" customWidth="1"/>
    <col min="15654" max="15656" width="13.42578125" customWidth="1"/>
    <col min="15657" max="15658" width="15" bestFit="1" customWidth="1"/>
    <col min="15659" max="15660" width="13.85546875" bestFit="1" customWidth="1"/>
    <col min="15661" max="15661" width="13.140625" customWidth="1"/>
    <col min="15662" max="15664" width="13.42578125" customWidth="1"/>
    <col min="15665" max="15667" width="15" bestFit="1" customWidth="1"/>
    <col min="15668" max="15669" width="13.140625" customWidth="1"/>
    <col min="15670" max="15670" width="10.140625" customWidth="1"/>
    <col min="15671" max="15672" width="13.42578125" customWidth="1"/>
    <col min="15673" max="15677" width="13.140625" customWidth="1"/>
    <col min="15678" max="15680" width="13.42578125" customWidth="1"/>
    <col min="15681" max="15685" width="13.140625" customWidth="1"/>
    <col min="15686" max="15688" width="13.42578125" customWidth="1"/>
    <col min="15689" max="15693" width="13.140625" customWidth="1"/>
    <col min="15694" max="15696" width="13.42578125" customWidth="1"/>
    <col min="15697" max="15701" width="13.140625" customWidth="1"/>
    <col min="15702" max="15704" width="13.42578125" customWidth="1"/>
    <col min="15705" max="15705" width="15" bestFit="1" customWidth="1"/>
    <col min="15706" max="15706" width="13.85546875" bestFit="1" customWidth="1"/>
    <col min="15707" max="15708" width="15" bestFit="1" customWidth="1"/>
    <col min="15709" max="15709" width="13.140625" customWidth="1"/>
    <col min="15710" max="15710" width="11.28515625" customWidth="1"/>
    <col min="15711" max="15712" width="13.42578125" customWidth="1"/>
    <col min="15713" max="15713" width="14.140625" bestFit="1" customWidth="1"/>
    <col min="15714" max="15716" width="15" bestFit="1" customWidth="1"/>
    <col min="15717" max="15717" width="13.140625" customWidth="1"/>
    <col min="15718" max="15718" width="10.140625" customWidth="1"/>
    <col min="15719" max="15720" width="13.42578125" customWidth="1"/>
    <col min="15721" max="15721" width="14.140625" bestFit="1" customWidth="1"/>
    <col min="15722" max="15722" width="13" bestFit="1" customWidth="1"/>
    <col min="15723" max="15724" width="14.140625" bestFit="1" customWidth="1"/>
    <col min="15725" max="15725" width="13.140625" customWidth="1"/>
    <col min="15726" max="15728" width="13.42578125" customWidth="1"/>
    <col min="15729" max="15733" width="13.140625" customWidth="1"/>
    <col min="15734" max="15736" width="13.42578125" customWidth="1"/>
    <col min="15737" max="15737" width="13.140625" customWidth="1"/>
    <col min="15738" max="15738" width="13.85546875" bestFit="1" customWidth="1"/>
    <col min="15739" max="15740" width="15" bestFit="1" customWidth="1"/>
    <col min="15741" max="15741" width="13.140625" customWidth="1"/>
    <col min="15742" max="15744" width="13.42578125" customWidth="1"/>
    <col min="15745" max="15748" width="15" bestFit="1" customWidth="1"/>
    <col min="15749" max="15749" width="13.140625" customWidth="1"/>
    <col min="15750" max="15750" width="12.42578125" customWidth="1"/>
    <col min="15751" max="15752" width="13.42578125" customWidth="1"/>
    <col min="15753" max="15753" width="15" bestFit="1" customWidth="1"/>
    <col min="15754" max="15756" width="14.140625" bestFit="1" customWidth="1"/>
    <col min="15757" max="15757" width="13.140625" customWidth="1"/>
    <col min="15758" max="15758" width="10.140625" customWidth="1"/>
    <col min="15759" max="15760" width="13.42578125" customWidth="1"/>
    <col min="15761" max="15761" width="14.140625" bestFit="1" customWidth="1"/>
    <col min="15762" max="15764" width="15" bestFit="1" customWidth="1"/>
    <col min="15765" max="15765" width="13.140625" customWidth="1"/>
    <col min="15766" max="15766" width="6.7109375" customWidth="1"/>
    <col min="15767" max="15768" width="13.42578125" customWidth="1"/>
    <col min="15769" max="15769" width="14.140625" bestFit="1" customWidth="1"/>
    <col min="15770" max="15772" width="15" bestFit="1" customWidth="1"/>
    <col min="15773" max="15788" width="13.140625" customWidth="1"/>
    <col min="15789" max="15789" width="13.42578125" customWidth="1"/>
    <col min="15790" max="15790" width="12.85546875" customWidth="1"/>
    <col min="15791" max="15791" width="12" customWidth="1"/>
    <col min="15792" max="15792" width="12.28515625" customWidth="1"/>
    <col min="15793" max="15794" width="12.85546875" customWidth="1"/>
    <col min="15795" max="15800" width="13.140625" customWidth="1"/>
    <col min="15801" max="15803" width="14.140625" customWidth="1"/>
    <col min="15804" max="15805" width="13.140625" customWidth="1"/>
    <col min="15806" max="15808" width="14.140625" customWidth="1"/>
    <col min="15809" max="15809" width="12.85546875" customWidth="1"/>
    <col min="15810" max="15810" width="13.140625" customWidth="1"/>
    <col min="15811" max="15813" width="14.140625" customWidth="1"/>
    <col min="15814" max="15815" width="13.140625" customWidth="1"/>
    <col min="15816" max="15818" width="14.140625" customWidth="1"/>
    <col min="15819" max="15819" width="15" bestFit="1" customWidth="1"/>
    <col min="15820" max="15820" width="13.140625" customWidth="1"/>
    <col min="15821" max="15823" width="14.140625" customWidth="1"/>
    <col min="15824" max="15824" width="15" bestFit="1" customWidth="1"/>
    <col min="15825" max="15825" width="13.140625" customWidth="1"/>
    <col min="15826" max="15826" width="10.5703125" customWidth="1"/>
    <col min="15827" max="15828" width="14.140625" customWidth="1"/>
    <col min="15829" max="15830" width="13.140625" customWidth="1"/>
    <col min="15831" max="15833" width="14.140625" customWidth="1"/>
    <col min="15834" max="15834" width="15" bestFit="1" customWidth="1"/>
    <col min="15835" max="15835" width="13.140625" customWidth="1"/>
    <col min="15836" max="15838" width="14.140625" customWidth="1"/>
    <col min="15839" max="15839" width="15" bestFit="1" customWidth="1"/>
    <col min="15840" max="15840" width="13.140625" customWidth="1"/>
    <col min="15841" max="15841" width="11.85546875" customWidth="1"/>
    <col min="15842" max="15843" width="14.140625" customWidth="1"/>
    <col min="15844" max="15844" width="15" bestFit="1" customWidth="1"/>
    <col min="15845" max="15845" width="13.140625" customWidth="1"/>
    <col min="15846" max="15846" width="9.42578125" customWidth="1"/>
    <col min="15847" max="15848" width="14.140625" customWidth="1"/>
    <col min="15849" max="15849" width="14.140625" bestFit="1" customWidth="1"/>
    <col min="15850" max="15850" width="13.140625" customWidth="1"/>
    <col min="15851" max="15851" width="7.140625" customWidth="1"/>
    <col min="15852" max="15853" width="14.140625" customWidth="1"/>
    <col min="15854" max="15854" width="14.140625" bestFit="1" customWidth="1"/>
    <col min="15855" max="15855" width="13.140625" customWidth="1"/>
    <col min="15856" max="15858" width="14.140625" customWidth="1"/>
    <col min="15859" max="15860" width="13.140625" customWidth="1"/>
    <col min="15861" max="15863" width="14.140625" customWidth="1"/>
    <col min="15864" max="15865" width="13.140625" customWidth="1"/>
    <col min="15866" max="15868" width="14.140625" customWidth="1"/>
    <col min="15869" max="15869" width="15" bestFit="1" customWidth="1"/>
    <col min="15870" max="15870" width="13.140625" customWidth="1"/>
    <col min="15871" max="15873" width="14.140625" customWidth="1"/>
    <col min="15874" max="15874" width="14.140625" bestFit="1" customWidth="1"/>
    <col min="15875" max="15875" width="13.140625" customWidth="1"/>
    <col min="15876" max="15876" width="11.85546875" customWidth="1"/>
    <col min="15877" max="15878" width="14.140625" customWidth="1"/>
    <col min="15879" max="15879" width="14.140625" bestFit="1" customWidth="1"/>
    <col min="15880" max="15880" width="13.140625" customWidth="1"/>
    <col min="15881" max="15881" width="9.42578125" customWidth="1"/>
    <col min="15882" max="15883" width="14.140625" customWidth="1"/>
    <col min="15884" max="15884" width="15" bestFit="1" customWidth="1"/>
    <col min="15885" max="15885" width="13.140625" customWidth="1"/>
    <col min="15886" max="15888" width="13.42578125" customWidth="1"/>
    <col min="15889" max="15892" width="15" bestFit="1" customWidth="1"/>
    <col min="15893" max="15893" width="13.140625" customWidth="1"/>
    <col min="15894" max="15896" width="13.42578125" customWidth="1"/>
    <col min="15897" max="15901" width="13.140625" customWidth="1"/>
    <col min="15902" max="15904" width="13.42578125" customWidth="1"/>
    <col min="15905" max="15905" width="15" bestFit="1" customWidth="1"/>
    <col min="15906" max="15909" width="13.140625" customWidth="1"/>
    <col min="15910" max="15912" width="13.42578125" customWidth="1"/>
    <col min="15913" max="15914" width="15" bestFit="1" customWidth="1"/>
    <col min="15915" max="15916" width="13.85546875" bestFit="1" customWidth="1"/>
    <col min="15917" max="15917" width="13.140625" customWidth="1"/>
    <col min="15918" max="15920" width="13.42578125" customWidth="1"/>
    <col min="15921" max="15923" width="15" bestFit="1" customWidth="1"/>
    <col min="15924" max="15925" width="13.140625" customWidth="1"/>
    <col min="15926" max="15926" width="10.140625" customWidth="1"/>
    <col min="15927" max="15928" width="13.42578125" customWidth="1"/>
    <col min="15929" max="15933" width="13.140625" customWidth="1"/>
    <col min="15934" max="15936" width="13.42578125" customWidth="1"/>
    <col min="15937" max="15941" width="13.140625" customWidth="1"/>
    <col min="15942" max="15944" width="13.42578125" customWidth="1"/>
    <col min="15945" max="15949" width="13.140625" customWidth="1"/>
    <col min="15950" max="15952" width="13.42578125" customWidth="1"/>
    <col min="15953" max="15957" width="13.140625" customWidth="1"/>
    <col min="15958" max="15960" width="13.42578125" customWidth="1"/>
    <col min="15961" max="15961" width="15" bestFit="1" customWidth="1"/>
    <col min="15962" max="15962" width="13.85546875" bestFit="1" customWidth="1"/>
    <col min="15963" max="15964" width="15" bestFit="1" customWidth="1"/>
    <col min="15965" max="15965" width="13.140625" customWidth="1"/>
    <col min="15966" max="15966" width="11.28515625" customWidth="1"/>
    <col min="15967" max="15968" width="13.42578125" customWidth="1"/>
    <col min="15969" max="15969" width="14.140625" bestFit="1" customWidth="1"/>
    <col min="15970" max="15972" width="15" bestFit="1" customWidth="1"/>
    <col min="15973" max="15973" width="13.140625" customWidth="1"/>
    <col min="15974" max="15974" width="10.140625" customWidth="1"/>
    <col min="15975" max="15976" width="13.42578125" customWidth="1"/>
    <col min="15977" max="15977" width="14.140625" bestFit="1" customWidth="1"/>
    <col min="15978" max="15978" width="13" bestFit="1" customWidth="1"/>
    <col min="15979" max="15980" width="14.140625" bestFit="1" customWidth="1"/>
    <col min="15981" max="15981" width="13.140625" customWidth="1"/>
    <col min="15982" max="15984" width="13.42578125" customWidth="1"/>
    <col min="15985" max="15989" width="13.140625" customWidth="1"/>
    <col min="15990" max="15992" width="13.42578125" customWidth="1"/>
    <col min="15993" max="15993" width="13.140625" customWidth="1"/>
    <col min="15994" max="15994" width="13.85546875" bestFit="1" customWidth="1"/>
    <col min="15995" max="15996" width="15" bestFit="1" customWidth="1"/>
    <col min="15997" max="15997" width="13.140625" customWidth="1"/>
    <col min="15998" max="16000" width="13.42578125" customWidth="1"/>
    <col min="16001" max="16004" width="15" bestFit="1" customWidth="1"/>
    <col min="16005" max="16005" width="13.140625" customWidth="1"/>
    <col min="16006" max="16006" width="12.42578125" customWidth="1"/>
    <col min="16007" max="16008" width="13.42578125" customWidth="1"/>
    <col min="16009" max="16009" width="15" bestFit="1" customWidth="1"/>
    <col min="16010" max="16012" width="14.140625" bestFit="1" customWidth="1"/>
    <col min="16013" max="16013" width="13.140625" customWidth="1"/>
    <col min="16014" max="16014" width="10.140625" customWidth="1"/>
    <col min="16015" max="16016" width="13.42578125" customWidth="1"/>
    <col min="16017" max="16017" width="14.140625" bestFit="1" customWidth="1"/>
    <col min="16018" max="16020" width="15" bestFit="1" customWidth="1"/>
    <col min="16021" max="16021" width="13.140625" customWidth="1"/>
    <col min="16022" max="16022" width="6.7109375" customWidth="1"/>
    <col min="16023" max="16024" width="13.42578125" customWidth="1"/>
    <col min="16025" max="16025" width="14.140625" bestFit="1" customWidth="1"/>
    <col min="16026" max="16028" width="15" bestFit="1" customWidth="1"/>
    <col min="16029" max="16044" width="13.140625" customWidth="1"/>
    <col min="16045" max="16045" width="13.42578125" customWidth="1"/>
    <col min="16046" max="16046" width="12.85546875" customWidth="1"/>
    <col min="16047" max="16047" width="12" customWidth="1"/>
    <col min="16048" max="16048" width="12.28515625" customWidth="1"/>
    <col min="16049" max="16050" width="12.85546875" customWidth="1"/>
    <col min="16051" max="16056" width="13.140625" customWidth="1"/>
    <col min="16057" max="16059" width="14.140625" customWidth="1"/>
    <col min="16060" max="16061" width="13.140625" customWidth="1"/>
    <col min="16062" max="16064" width="14.140625" customWidth="1"/>
    <col min="16065" max="16065" width="12.85546875" customWidth="1"/>
    <col min="16066" max="16066" width="13.140625" customWidth="1"/>
    <col min="16067" max="16069" width="14.140625" customWidth="1"/>
    <col min="16070" max="16071" width="13.140625" customWidth="1"/>
    <col min="16072" max="16074" width="14.140625" customWidth="1"/>
    <col min="16075" max="16075" width="15" bestFit="1" customWidth="1"/>
    <col min="16076" max="16076" width="13.140625" customWidth="1"/>
    <col min="16077" max="16079" width="14.140625" customWidth="1"/>
    <col min="16080" max="16080" width="15" bestFit="1" customWidth="1"/>
    <col min="16081" max="16081" width="13.140625" customWidth="1"/>
    <col min="16082" max="16082" width="10.5703125" customWidth="1"/>
    <col min="16083" max="16084" width="14.140625" customWidth="1"/>
    <col min="16085" max="16086" width="13.140625" customWidth="1"/>
    <col min="16087" max="16089" width="14.140625" customWidth="1"/>
    <col min="16090" max="16090" width="15" bestFit="1" customWidth="1"/>
    <col min="16091" max="16091" width="13.140625" customWidth="1"/>
    <col min="16092" max="16094" width="14.140625" customWidth="1"/>
    <col min="16095" max="16095" width="15" bestFit="1" customWidth="1"/>
    <col min="16096" max="16096" width="13.140625" customWidth="1"/>
    <col min="16097" max="16097" width="11.85546875" customWidth="1"/>
    <col min="16098" max="16099" width="14.140625" customWidth="1"/>
    <col min="16100" max="16100" width="15" bestFit="1" customWidth="1"/>
    <col min="16101" max="16101" width="13.140625" customWidth="1"/>
    <col min="16102" max="16102" width="9.42578125" customWidth="1"/>
    <col min="16103" max="16104" width="14.140625" customWidth="1"/>
    <col min="16105" max="16105" width="14.140625" bestFit="1" customWidth="1"/>
    <col min="16106" max="16106" width="13.140625" customWidth="1"/>
    <col min="16107" max="16107" width="7.140625" customWidth="1"/>
    <col min="16108" max="16109" width="14.140625" customWidth="1"/>
    <col min="16110" max="16110" width="14.140625" bestFit="1" customWidth="1"/>
    <col min="16111" max="16111" width="13.140625" customWidth="1"/>
    <col min="16112" max="16114" width="14.140625" customWidth="1"/>
    <col min="16115" max="16116" width="13.140625" customWidth="1"/>
    <col min="16117" max="16119" width="14.140625" customWidth="1"/>
    <col min="16120" max="16121" width="13.140625" customWidth="1"/>
    <col min="16122" max="16124" width="14.140625" customWidth="1"/>
    <col min="16125" max="16125" width="15" bestFit="1" customWidth="1"/>
    <col min="16126" max="16126" width="13.140625" customWidth="1"/>
    <col min="16127" max="16129" width="14.140625" customWidth="1"/>
    <col min="16130" max="16130" width="14.140625" bestFit="1" customWidth="1"/>
    <col min="16131" max="16131" width="13.140625" customWidth="1"/>
    <col min="16132" max="16132" width="11.85546875" customWidth="1"/>
    <col min="16133" max="16134" width="14.140625" customWidth="1"/>
    <col min="16135" max="16135" width="14.140625" bestFit="1" customWidth="1"/>
    <col min="16136" max="16136" width="13.140625" customWidth="1"/>
    <col min="16137" max="16137" width="9.42578125" customWidth="1"/>
    <col min="16138" max="16139" width="14.140625" customWidth="1"/>
    <col min="16140" max="16140" width="15" bestFit="1" customWidth="1"/>
    <col min="16141" max="16141" width="13.140625" customWidth="1"/>
    <col min="16142" max="16144" width="13.42578125" customWidth="1"/>
    <col min="16145" max="16148" width="15" bestFit="1" customWidth="1"/>
    <col min="16149" max="16149" width="13.140625" customWidth="1"/>
    <col min="16150" max="16152" width="13.42578125" customWidth="1"/>
    <col min="16153" max="16157" width="13.140625" customWidth="1"/>
    <col min="16158" max="16160" width="13.42578125" customWidth="1"/>
    <col min="16161" max="16161" width="15" bestFit="1" customWidth="1"/>
    <col min="16162" max="16165" width="13.140625" customWidth="1"/>
    <col min="16166" max="16168" width="13.42578125" customWidth="1"/>
    <col min="16169" max="16170" width="15" bestFit="1" customWidth="1"/>
    <col min="16171" max="16172" width="13.85546875" bestFit="1" customWidth="1"/>
    <col min="16173" max="16173" width="13.140625" customWidth="1"/>
    <col min="16174" max="16176" width="13.42578125" customWidth="1"/>
    <col min="16177" max="16179" width="15" bestFit="1" customWidth="1"/>
    <col min="16180" max="16181" width="13.140625" customWidth="1"/>
    <col min="16182" max="16182" width="10.140625" customWidth="1"/>
    <col min="16183" max="16184" width="13.42578125" customWidth="1"/>
    <col min="16185" max="16189" width="13.140625" customWidth="1"/>
    <col min="16190" max="16192" width="13.42578125" customWidth="1"/>
    <col min="16193" max="16197" width="13.140625" customWidth="1"/>
    <col min="16198" max="16200" width="13.42578125" customWidth="1"/>
    <col min="16201" max="16205" width="13.140625" customWidth="1"/>
    <col min="16206" max="16208" width="13.42578125" customWidth="1"/>
    <col min="16209" max="16213" width="13.140625" customWidth="1"/>
    <col min="16214" max="16216" width="13.42578125" customWidth="1"/>
    <col min="16217" max="16217" width="15" bestFit="1" customWidth="1"/>
    <col min="16218" max="16218" width="13.85546875" bestFit="1" customWidth="1"/>
    <col min="16219" max="16220" width="15" bestFit="1" customWidth="1"/>
    <col min="16221" max="16221" width="13.140625" customWidth="1"/>
    <col min="16222" max="16222" width="11.28515625" customWidth="1"/>
    <col min="16223" max="16224" width="13.42578125" customWidth="1"/>
    <col min="16225" max="16225" width="14.140625" bestFit="1" customWidth="1"/>
    <col min="16226" max="16228" width="15" bestFit="1" customWidth="1"/>
    <col min="16229" max="16229" width="13.140625" customWidth="1"/>
    <col min="16230" max="16230" width="10.140625" customWidth="1"/>
    <col min="16231" max="16232" width="13.42578125" customWidth="1"/>
    <col min="16233" max="16233" width="14.140625" bestFit="1" customWidth="1"/>
    <col min="16234" max="16234" width="13" bestFit="1" customWidth="1"/>
    <col min="16235" max="16236" width="14.140625" bestFit="1" customWidth="1"/>
    <col min="16237" max="16237" width="13.140625" customWidth="1"/>
    <col min="16238" max="16240" width="13.42578125" customWidth="1"/>
    <col min="16241" max="16245" width="13.140625" customWidth="1"/>
    <col min="16246" max="16248" width="13.42578125" customWidth="1"/>
    <col min="16249" max="16249" width="13.140625" customWidth="1"/>
    <col min="16250" max="16250" width="13.85546875" bestFit="1" customWidth="1"/>
    <col min="16251" max="16252" width="15" bestFit="1" customWidth="1"/>
    <col min="16253" max="16253" width="13.140625" customWidth="1"/>
    <col min="16254" max="16256" width="13.42578125" customWidth="1"/>
    <col min="16257" max="16260" width="15" bestFit="1" customWidth="1"/>
    <col min="16261" max="16261" width="13.140625" customWidth="1"/>
    <col min="16262" max="16262" width="12.42578125" customWidth="1"/>
    <col min="16263" max="16264" width="13.42578125" customWidth="1"/>
    <col min="16265" max="16265" width="15" bestFit="1" customWidth="1"/>
    <col min="16266" max="16268" width="14.140625" bestFit="1" customWidth="1"/>
    <col min="16269" max="16269" width="13.140625" customWidth="1"/>
    <col min="16270" max="16270" width="10.140625" customWidth="1"/>
    <col min="16271" max="16272" width="13.42578125" customWidth="1"/>
    <col min="16273" max="16273" width="14.140625" bestFit="1" customWidth="1"/>
    <col min="16274" max="16276" width="15" bestFit="1" customWidth="1"/>
    <col min="16277" max="16277" width="13.140625" customWidth="1"/>
    <col min="16278" max="16278" width="6.7109375" customWidth="1"/>
    <col min="16279" max="16280" width="13.42578125" customWidth="1"/>
    <col min="16281" max="16281" width="14.140625" bestFit="1" customWidth="1"/>
    <col min="16282" max="16284" width="15" bestFit="1" customWidth="1"/>
    <col min="16285" max="16384" width="13.140625" customWidth="1"/>
  </cols>
  <sheetData>
    <row r="1" spans="1:156" s="77" customFormat="1" ht="18">
      <c r="A1" s="3" t="s">
        <v>550</v>
      </c>
      <c r="B1" s="2"/>
      <c r="C1" s="2"/>
      <c r="D1" s="2"/>
      <c r="E1" s="2"/>
      <c r="F1" s="2"/>
      <c r="L1" s="78"/>
      <c r="M1" s="114" t="s">
        <v>410</v>
      </c>
      <c r="N1" s="78">
        <v>4.4025071014400003</v>
      </c>
      <c r="O1" s="78">
        <v>0</v>
      </c>
      <c r="P1" s="78">
        <v>0</v>
      </c>
      <c r="Q1" s="77">
        <f t="shared" ref="Q1:Q64" si="0">N1*COS(O1+P1*$C$32)</f>
        <v>4.4025071014400003</v>
      </c>
      <c r="R1" s="77">
        <f t="shared" ref="R1:R64" si="1">N1*COS(O1+P1*$C$53)</f>
        <v>4.4025071014400003</v>
      </c>
      <c r="S1" s="77">
        <f t="shared" ref="S1:S64" si="2">N1*COS(O1+P1*$C$74)</f>
        <v>4.4025071014400003</v>
      </c>
      <c r="T1" s="77">
        <f t="shared" ref="T1:T64" si="3">N1*COS(O1+P1*$C$95)</f>
        <v>4.4025071014400003</v>
      </c>
      <c r="U1" s="77" t="s">
        <v>411</v>
      </c>
      <c r="V1" s="78">
        <v>26088.147062227399</v>
      </c>
      <c r="W1" s="78">
        <v>0</v>
      </c>
      <c r="X1" s="78">
        <v>0</v>
      </c>
      <c r="Y1" s="77">
        <f t="shared" ref="Y1:Y64" si="4">V1*COS(W1+X1*$C$32)</f>
        <v>26088.147062227399</v>
      </c>
      <c r="Z1" s="77">
        <f t="shared" ref="Z1:Z64" si="5">V1*COS(W1+X1*$C$53)</f>
        <v>26088.147062227399</v>
      </c>
      <c r="AA1" s="77">
        <f t="shared" ref="AA1:AA64" si="6">V1*COS(W1+X1*$C$74)</f>
        <v>26088.147062227399</v>
      </c>
      <c r="AB1" s="77">
        <f t="shared" ref="AB1:AB64" si="7">V1*COS(W1+X1*$C$95)</f>
        <v>26088.147062227399</v>
      </c>
      <c r="AC1" s="77" t="s">
        <v>412</v>
      </c>
      <c r="AD1" s="78">
        <v>5.3049844999999995E-4</v>
      </c>
      <c r="AE1" s="78">
        <v>0</v>
      </c>
      <c r="AF1" s="78">
        <v>0</v>
      </c>
      <c r="AG1" s="77">
        <f t="shared" ref="AG1:AG64" si="8">AD1*COS(AE1+AF1*$C$32)</f>
        <v>5.3049844999999995E-4</v>
      </c>
      <c r="AH1" s="77">
        <f t="shared" ref="AH1:AH64" si="9">AD1*COS(AE1+AF1*$C$53)</f>
        <v>5.3049844999999995E-4</v>
      </c>
      <c r="AI1" s="77">
        <f t="shared" ref="AI1:AI64" si="10">AD1*COS(AE1+AF1*$C$74)</f>
        <v>5.3049844999999995E-4</v>
      </c>
      <c r="AJ1" s="77">
        <f t="shared" ref="AJ1:AJ64" si="11">AD1*COS(AE1+AF1*$C$95)</f>
        <v>5.3049844999999995E-4</v>
      </c>
      <c r="AK1" s="77" t="s">
        <v>413</v>
      </c>
      <c r="AL1" s="78">
        <v>1.8807700000000001E-6</v>
      </c>
      <c r="AM1" s="78">
        <v>3.4668301169999999E-2</v>
      </c>
      <c r="AN1" s="78">
        <v>52175.806283148399</v>
      </c>
      <c r="AO1" s="77">
        <f t="shared" ref="AO1:AO32" si="12">AL1*COS(AM1+AN1*$C$32)</f>
        <v>1.8306517173911259E-6</v>
      </c>
      <c r="AP1" s="77">
        <f t="shared" ref="AP1:AP32" si="13">AL1*COS(AM1+AN1*$C$53)</f>
        <v>1.8304433143173096E-6</v>
      </c>
      <c r="AQ1" s="77">
        <f t="shared" ref="AQ1:AQ32" si="14">AL1*COS(AM1+AN1*$C$74)</f>
        <v>1.8304433004213854E-6</v>
      </c>
      <c r="AR1" s="77">
        <f t="shared" ref="AR1:AR32" si="15">AL1*COS(AM1+AN1*$C$95)</f>
        <v>1.8304433004204765E-6</v>
      </c>
      <c r="AS1" s="77" t="s">
        <v>414</v>
      </c>
      <c r="AT1" s="78">
        <v>1.14078E-6</v>
      </c>
      <c r="AU1" s="78">
        <v>3.1415926535900001</v>
      </c>
      <c r="AV1" s="78">
        <v>0</v>
      </c>
      <c r="AW1" s="77">
        <f t="shared" ref="AW1:AW28" si="16">AT1*COS(AU1+AV1*$C$32)</f>
        <v>-1.14078E-6</v>
      </c>
      <c r="AX1" s="77">
        <f t="shared" ref="AX1:AX28" si="17">AT1*COS(AU1+AV1*$C$53)</f>
        <v>-1.14078E-6</v>
      </c>
      <c r="AY1" s="77">
        <f t="shared" ref="AY1:AY28" si="18">AT1*COS(AU1+AV1*$C$74)</f>
        <v>-1.14078E-6</v>
      </c>
      <c r="AZ1" s="77">
        <f t="shared" ref="AZ1:AZ28" si="19">AT1*COS(AU1+AV1*$C$95)</f>
        <v>-1.14078E-6</v>
      </c>
      <c r="BA1" s="77" t="s">
        <v>415</v>
      </c>
      <c r="BB1" s="78">
        <v>8.7700000000000001E-9</v>
      </c>
      <c r="BC1" s="78">
        <v>3.1415926535900001</v>
      </c>
      <c r="BD1" s="78">
        <v>0</v>
      </c>
      <c r="BE1" s="77">
        <f t="shared" ref="BE1:BE13" si="20">BB1*COS(BC1+BD1*$C$32)</f>
        <v>-8.7700000000000001E-9</v>
      </c>
      <c r="BF1" s="77">
        <f t="shared" ref="BF1:BF13" si="21">BB1*COS(BC1+BD1*$C$53)</f>
        <v>-8.7700000000000001E-9</v>
      </c>
      <c r="BG1" s="77">
        <f t="shared" ref="BG1:BG13" si="22">BB1*COS(BC1+BD1*$C$74)</f>
        <v>-8.7700000000000001E-9</v>
      </c>
      <c r="BH1" s="77">
        <f t="shared" ref="BH1:BH13" si="23">BB1*COS(BC1+BD1*$C$95)</f>
        <v>-8.7700000000000001E-9</v>
      </c>
      <c r="BI1" s="77" t="s">
        <v>416</v>
      </c>
      <c r="BJ1" s="78">
        <v>0.11737528962</v>
      </c>
      <c r="BK1" s="78">
        <v>1.98357498767</v>
      </c>
      <c r="BL1" s="78">
        <v>26087.903141574199</v>
      </c>
      <c r="BM1" s="77">
        <f t="shared" ref="BM1:BM64" si="24">BJ1*COS(BK1+BL1*$C$32)</f>
        <v>-3.2409974005003506E-2</v>
      </c>
      <c r="BN1" s="77">
        <f t="shared" ref="BN1:BN64" si="25">BJ1*COS(BK1+BL1*$C$53)</f>
        <v>-3.2382745008291726E-2</v>
      </c>
      <c r="BO1" s="77">
        <f t="shared" ref="BO1:BO64" si="26">BJ1*COS(BK1+BL1*$C$74)</f>
        <v>-3.2382743194506868E-2</v>
      </c>
      <c r="BP1" s="77">
        <f t="shared" ref="BP1:BP64" si="27">BJ1*COS(BK1+BL1*$C$95)</f>
        <v>-3.2382743194388226E-2</v>
      </c>
      <c r="BQ1" s="77" t="s">
        <v>417</v>
      </c>
      <c r="BR1" s="78">
        <v>4.2915136200000004E-3</v>
      </c>
      <c r="BS1" s="78">
        <v>3.50169780393</v>
      </c>
      <c r="BT1" s="78">
        <v>26087.903141574199</v>
      </c>
      <c r="BU1" s="77">
        <f t="shared" ref="BU1:BU64" si="28">BR1*COS(BS1+BT1*$C$32)</f>
        <v>-4.1813377109663676E-3</v>
      </c>
      <c r="BV1" s="77">
        <f t="shared" ref="BV1:BV64" si="29">BR1*COS(BS1+BT1*$C$53)</f>
        <v>-4.1815707842210292E-3</v>
      </c>
      <c r="BW1" s="77">
        <f t="shared" ref="BW1:BW64" si="30">BR1*COS(BS1+BT1*$C$74)</f>
        <v>-4.181570799737913E-3</v>
      </c>
      <c r="BX1" s="77">
        <f t="shared" ref="BX1:BX64" si="31">BR1*COS(BS1+BT1*$C$95)</f>
        <v>-4.1815707997389278E-3</v>
      </c>
      <c r="BY1" s="77" t="s">
        <v>418</v>
      </c>
      <c r="BZ1" s="78">
        <v>1.1830934000000001E-4</v>
      </c>
      <c r="CA1" s="78">
        <v>4.79065585784</v>
      </c>
      <c r="CB1" s="78">
        <v>26087.903141574199</v>
      </c>
      <c r="CC1" s="77">
        <f t="shared" ref="CC1:CC64" si="32">BZ1*COS(CA1+CB1*$C$32)</f>
        <v>-6.4747008255531065E-6</v>
      </c>
      <c r="CD1" s="77">
        <f t="shared" ref="CD1:CD64" si="33">BZ1*COS(CA1+CB1*$C$53)</f>
        <v>-6.5032127165218653E-6</v>
      </c>
      <c r="CE1" s="77">
        <f t="shared" ref="CE1:CE64" si="34">BZ1*COS(CA1+CB1*$C$74)</f>
        <v>-6.5032146156847974E-6</v>
      </c>
      <c r="CF1" s="77">
        <f t="shared" ref="CF1:CF64" si="35">BZ1*COS(CA1+CB1*$C$95)</f>
        <v>-6.5032146158090232E-6</v>
      </c>
      <c r="CG1" s="77" t="s">
        <v>419</v>
      </c>
      <c r="CH1" s="78">
        <v>2.3542299999999998E-6</v>
      </c>
      <c r="CI1" s="78">
        <v>0.35387524603999998</v>
      </c>
      <c r="CJ1" s="78">
        <v>26087.903141574199</v>
      </c>
      <c r="CK1" s="77">
        <f t="shared" ref="CK1:CK32" si="36">CH1*COS(CI1+CJ1*$C$32)</f>
        <v>2.2970473911426436E-6</v>
      </c>
      <c r="CL1" s="77">
        <f t="shared" ref="CL1:CL32" si="37">CH1*COS(CI1+CJ1*$C$53)</f>
        <v>2.2971717984257185E-6</v>
      </c>
      <c r="CM1" s="77">
        <f t="shared" ref="CM1:CM32" si="38">CH1*COS(CI1+CJ1*$C$74)</f>
        <v>2.2971718067080245E-6</v>
      </c>
      <c r="CN1" s="77">
        <f t="shared" ref="CN1:CN32" si="39">CH1*COS(CI1+CJ1*$C$95)</f>
        <v>2.2971718067085657E-6</v>
      </c>
      <c r="CO1" s="77" t="s">
        <v>420</v>
      </c>
      <c r="CP1" s="78">
        <v>4.276E-8</v>
      </c>
      <c r="CQ1" s="78">
        <v>1.74579932115</v>
      </c>
      <c r="CR1" s="78">
        <v>26087.903141574199</v>
      </c>
      <c r="CS1" s="77">
        <f t="shared" ref="CS1:CS15" si="40">CP1*COS(CQ1+CR1*$C$32)</f>
        <v>-1.7946180811132487E-9</v>
      </c>
      <c r="CT1" s="77">
        <f t="shared" ref="CT1:CT15" si="41">CP1*COS(CQ1+CR1*$C$53)</f>
        <v>-1.7843066660341614E-9</v>
      </c>
      <c r="CU1" s="77">
        <f t="shared" ref="CU1:CU15" si="42">CP1*COS(CQ1+CR1*$C$74)</f>
        <v>-1.7843059791878866E-9</v>
      </c>
      <c r="CV1" s="77">
        <f t="shared" ref="CV1:CV15" si="43">CP1*COS(CQ1+CR1*$C$95)</f>
        <v>-1.7843059791429593E-9</v>
      </c>
      <c r="CW1" s="77" t="s">
        <v>421</v>
      </c>
      <c r="CX1" s="78">
        <v>1.0600000000000001E-9</v>
      </c>
      <c r="CY1" s="78">
        <v>3.94555784256</v>
      </c>
      <c r="CZ1" s="78">
        <v>26087.903141574199</v>
      </c>
      <c r="DA1" s="77">
        <f t="shared" ref="DA1:DA10" si="44">CX1*COS(CY1+CZ1*$C$32)</f>
        <v>-8.3022916061574282E-10</v>
      </c>
      <c r="DB1" s="77">
        <f t="shared" ref="DB1:DB10" si="45">CX1*COS(CY1+CZ1*$C$53)</f>
        <v>-8.3038819823134114E-10</v>
      </c>
      <c r="DC1" s="77">
        <f t="shared" ref="DC1:DC10" si="46">CX1*COS(CY1+CZ1*$C$74)</f>
        <v>-8.3038820882321714E-10</v>
      </c>
      <c r="DD1" s="77">
        <f t="shared" ref="DD1:DD10" si="47">CX1*COS(CY1+CZ1*$C$95)</f>
        <v>-8.303882088239099E-10</v>
      </c>
      <c r="DE1" s="114" t="s">
        <v>422</v>
      </c>
      <c r="DF1" s="78">
        <v>0.39528271652000002</v>
      </c>
      <c r="DG1" s="78">
        <v>0</v>
      </c>
      <c r="DH1" s="78">
        <v>0</v>
      </c>
      <c r="DI1" s="77">
        <f t="shared" ref="DI1:DI64" si="48">DF1*COS(DG1+DH1*$C$32)</f>
        <v>0.39528271652000002</v>
      </c>
      <c r="DJ1" s="77">
        <f t="shared" ref="DJ1:DJ64" si="49">DF1*COS(DG1+DH1*$C$53)</f>
        <v>0.39528271652000002</v>
      </c>
      <c r="DK1" s="77">
        <f t="shared" ref="DK1:DK64" si="50">DF1*COS(DG1+DH1*$C$74)</f>
        <v>0.39528271652000002</v>
      </c>
      <c r="DL1" s="77">
        <f t="shared" ref="DL1:DL64" si="51">DF1*COS(DG1+DH1*$C$95)</f>
        <v>0.39528271652000002</v>
      </c>
      <c r="DM1" s="114" t="s">
        <v>423</v>
      </c>
      <c r="DN1" s="78">
        <v>2.1734773899999998E-3</v>
      </c>
      <c r="DO1" s="78">
        <v>4.6561715866300002</v>
      </c>
      <c r="DP1" s="78">
        <v>26087.903141574199</v>
      </c>
      <c r="DQ1" s="77">
        <f t="shared" ref="DQ1:DQ64" si="52">DN1*COS(DO1+DP1*$C$32)</f>
        <v>-4.0885511024168976E-4</v>
      </c>
      <c r="DR1" s="77">
        <f t="shared" ref="DR1:DR64" si="53">DN1*COS(DO1+DP1*$C$53)</f>
        <v>-4.0937031886403819E-4</v>
      </c>
      <c r="DS1" s="77">
        <f t="shared" ref="DS1:DS64" si="54">DN1*COS(DO1+DP1*$C$74)</f>
        <v>-4.0937035318126298E-4</v>
      </c>
      <c r="DT1" s="77">
        <f t="shared" ref="DT1:DT64" si="55">DN1*COS(DO1+DP1*$C$95)</f>
        <v>-4.0937035318350771E-4</v>
      </c>
      <c r="DU1" s="77" t="s">
        <v>424</v>
      </c>
      <c r="DV1" s="78">
        <v>3.1178669999999998E-5</v>
      </c>
      <c r="DW1" s="78">
        <v>3.0823184029599999</v>
      </c>
      <c r="DX1" s="78">
        <v>26087.903141574199</v>
      </c>
      <c r="DY1" s="77">
        <f t="shared" ref="DY1:DY64" si="56">DV1*COS(DW1+DX1*$C$32)</f>
        <v>-3.060398940615607E-5</v>
      </c>
      <c r="DZ1" s="77">
        <f t="shared" ref="DZ1:DZ64" si="57">DV1*COS(DW1+DX1*$C$53)</f>
        <v>-3.0602550352903193E-5</v>
      </c>
      <c r="EA1" s="77">
        <f t="shared" ref="EA1:EA64" si="58">DV1*COS(DW1+DX1*$C$74)</f>
        <v>-3.060255025698855E-5</v>
      </c>
      <c r="EB1" s="77">
        <f t="shared" ref="EB1:EB64" si="59">DV1*COS(DW1+DX1*$C$95)</f>
        <v>-3.0602550256982275E-5</v>
      </c>
      <c r="EC1" s="77" t="s">
        <v>425</v>
      </c>
      <c r="ED1" s="78">
        <v>3.2676E-7</v>
      </c>
      <c r="EE1" s="78">
        <v>1.6797163535899999</v>
      </c>
      <c r="EF1" s="78">
        <v>26087.903141574199</v>
      </c>
      <c r="EG1" s="77">
        <f t="shared" ref="EG1:EG32" si="60">ED1*COS(EE1+EF1*$C$32)</f>
        <v>7.8745077368948308E-9</v>
      </c>
      <c r="EH1" s="77">
        <f t="shared" ref="EH1:EH32" si="61">ED1*COS(EE1+EF1*$C$53)</f>
        <v>7.9533506532705913E-9</v>
      </c>
      <c r="EI1" s="77">
        <f t="shared" ref="EI1:EI32" si="62">ED1*COS(EE1+EF1*$C$74)</f>
        <v>7.9533559049776498E-9</v>
      </c>
      <c r="EJ1" s="77">
        <f t="shared" ref="EJ1:EJ32" si="63">ED1*COS(EE1+EF1*$C$95)</f>
        <v>7.9533559053211696E-9</v>
      </c>
      <c r="EK1" s="77" t="s">
        <v>426</v>
      </c>
      <c r="EL1" s="78">
        <v>3.94E-9</v>
      </c>
      <c r="EM1" s="78">
        <v>0.36735403840000003</v>
      </c>
      <c r="EN1" s="78">
        <v>26087.903141574199</v>
      </c>
      <c r="EO1" s="77">
        <f t="shared" ref="EO1:EO18" si="64">EL1*COS(EM1+EN1*$C$32)</f>
        <v>3.8323176251639422E-9</v>
      </c>
      <c r="EP1" s="77">
        <f t="shared" ref="EP1:EP18" si="65">EL1*COS(EM1+EN1*$C$53)</f>
        <v>3.8325383184800102E-9</v>
      </c>
      <c r="EQ1" s="77">
        <f t="shared" ref="EQ1:EQ18" si="66">EL1*COS(EM1+EN1*$C$74)</f>
        <v>3.8325383331729439E-9</v>
      </c>
      <c r="ER1" s="77">
        <f t="shared" ref="ER1:ER18" si="67">EL1*COS(EM1+EN1*$C$95)</f>
        <v>3.8325383331739051E-9</v>
      </c>
      <c r="ES1" s="77" t="s">
        <v>427</v>
      </c>
      <c r="ET1" s="78">
        <v>6E-11</v>
      </c>
      <c r="EU1" s="78">
        <v>3.98900269603</v>
      </c>
      <c r="EV1" s="78">
        <v>26087.903141574199</v>
      </c>
      <c r="EW1" s="77">
        <f t="shared" ref="EW1:EW10" si="68">ET1*COS(EU1+EV1*$C$32)</f>
        <v>-4.5329623625660244E-11</v>
      </c>
      <c r="EX1" s="77">
        <f t="shared" ref="EX1:EX10" si="69">ET1*COS(EU1+EV1*$C$53)</f>
        <v>-4.5339109921278086E-11</v>
      </c>
      <c r="EY1" s="77">
        <f t="shared" ref="EY1:EY10" si="70">ET1*COS(EU1+EV1*$C$74)</f>
        <v>-4.5339110553071768E-11</v>
      </c>
      <c r="EZ1" s="77">
        <f t="shared" ref="EZ1:EZ10" si="71">ET1*COS(EU1+EV1*$C$95)</f>
        <v>-4.5339110553113095E-11</v>
      </c>
    </row>
    <row r="2" spans="1:156" s="77" customFormat="1" ht="12.75">
      <c r="A2" s="2"/>
      <c r="B2" s="2"/>
      <c r="C2" s="2"/>
      <c r="D2" s="2"/>
      <c r="E2" s="2"/>
      <c r="F2" s="2"/>
      <c r="L2" s="78"/>
      <c r="N2" s="78">
        <v>0.40989414975999999</v>
      </c>
      <c r="O2" s="78">
        <v>1.4830203419400001</v>
      </c>
      <c r="P2" s="78">
        <v>26087.903141574199</v>
      </c>
      <c r="Q2" s="77">
        <f t="shared" si="0"/>
        <v>8.9769867191832817E-2</v>
      </c>
      <c r="R2" s="77">
        <f t="shared" si="1"/>
        <v>8.9866393964024349E-2</v>
      </c>
      <c r="S2" s="77">
        <f t="shared" si="2"/>
        <v>8.9866400393493168E-2</v>
      </c>
      <c r="T2" s="77">
        <f t="shared" si="3"/>
        <v>8.986640039391372E-2</v>
      </c>
      <c r="V2" s="78">
        <v>1.126007832E-2</v>
      </c>
      <c r="W2" s="78">
        <v>6.2170397099599999</v>
      </c>
      <c r="X2" s="78">
        <v>26087.903141574199</v>
      </c>
      <c r="Y2" s="77">
        <f t="shared" si="4"/>
        <v>1.1037486695261566E-2</v>
      </c>
      <c r="Z2" s="77">
        <f t="shared" si="5"/>
        <v>1.1036948668458868E-2</v>
      </c>
      <c r="AA2" s="77">
        <f t="shared" si="6"/>
        <v>1.1036948632599516E-2</v>
      </c>
      <c r="AB2" s="77">
        <f t="shared" si="7"/>
        <v>1.103694863259717E-2</v>
      </c>
      <c r="AD2" s="78">
        <v>1.6903658E-4</v>
      </c>
      <c r="AE2" s="78">
        <v>4.6907230064899998</v>
      </c>
      <c r="AF2" s="78">
        <v>26087.903141574199</v>
      </c>
      <c r="AG2" s="77">
        <f t="shared" si="8"/>
        <v>-2.6043622669741785E-5</v>
      </c>
      <c r="AH2" s="77">
        <f t="shared" si="9"/>
        <v>-2.6083933055271359E-5</v>
      </c>
      <c r="AI2" s="77">
        <f t="shared" si="10"/>
        <v>-2.6083935740293394E-5</v>
      </c>
      <c r="AJ2" s="77">
        <f t="shared" si="11"/>
        <v>-2.6083935740469028E-5</v>
      </c>
      <c r="AL2" s="78">
        <v>1.42152E-6</v>
      </c>
      <c r="AM2" s="78">
        <v>3.125054526</v>
      </c>
      <c r="AN2" s="78">
        <v>26087.903141574199</v>
      </c>
      <c r="AO2" s="77">
        <f t="shared" si="12"/>
        <v>-1.4056513569091998E-6</v>
      </c>
      <c r="AP2" s="77">
        <f t="shared" si="13"/>
        <v>-1.405600194046277E-6</v>
      </c>
      <c r="AQ2" s="77">
        <f t="shared" si="14"/>
        <v>-1.405600190635594E-6</v>
      </c>
      <c r="AR2" s="77">
        <f t="shared" si="15"/>
        <v>-1.405600190635371E-6</v>
      </c>
      <c r="AT2" s="78">
        <v>3.2469999999999999E-8</v>
      </c>
      <c r="AU2" s="78">
        <v>2.0284800761900001</v>
      </c>
      <c r="AV2" s="78">
        <v>26087.903141574199</v>
      </c>
      <c r="AW2" s="77">
        <f t="shared" si="16"/>
        <v>-1.0357575010809941E-8</v>
      </c>
      <c r="AX2" s="77">
        <f t="shared" si="17"/>
        <v>-1.0350147235306815E-8</v>
      </c>
      <c r="AY2" s="77">
        <f t="shared" si="18"/>
        <v>-1.0350146740523001E-8</v>
      </c>
      <c r="AZ2" s="77">
        <f t="shared" si="19"/>
        <v>-1.0350146740490637E-8</v>
      </c>
      <c r="BB2" s="78">
        <v>5.9000000000000003E-10</v>
      </c>
      <c r="BC2" s="78">
        <v>3.3751328969199998</v>
      </c>
      <c r="BD2" s="78">
        <v>52175.806283148399</v>
      </c>
      <c r="BE2" s="77">
        <f t="shared" si="20"/>
        <v>-5.8968839575816743E-10</v>
      </c>
      <c r="BF2" s="77">
        <f t="shared" si="21"/>
        <v>-5.8967907205325022E-10</v>
      </c>
      <c r="BG2" s="77">
        <f t="shared" si="22"/>
        <v>-5.896790714276222E-10</v>
      </c>
      <c r="BH2" s="77">
        <f t="shared" si="23"/>
        <v>-5.8967907142758125E-10</v>
      </c>
      <c r="BJ2" s="78">
        <v>2.3880769959999999E-2</v>
      </c>
      <c r="BK2" s="78">
        <v>5.0373895968499998</v>
      </c>
      <c r="BL2" s="78">
        <v>52175.806283148399</v>
      </c>
      <c r="BM2" s="77">
        <f t="shared" si="24"/>
        <v>1.4071563127244558E-3</v>
      </c>
      <c r="BN2" s="77">
        <f t="shared" si="25"/>
        <v>1.3956485622896042E-3</v>
      </c>
      <c r="BO2" s="77">
        <f t="shared" si="26"/>
        <v>1.3956477957481025E-3</v>
      </c>
      <c r="BP2" s="77">
        <f t="shared" si="27"/>
        <v>1.395647795697962E-3</v>
      </c>
      <c r="BR2" s="78">
        <v>1.4623366799999999E-3</v>
      </c>
      <c r="BS2" s="78">
        <v>3.1415926535900001</v>
      </c>
      <c r="BT2" s="78">
        <v>0</v>
      </c>
      <c r="BU2" s="77">
        <f t="shared" si="28"/>
        <v>-1.4623366799999999E-3</v>
      </c>
      <c r="BV2" s="77">
        <f t="shared" si="29"/>
        <v>-1.4623366799999999E-3</v>
      </c>
      <c r="BW2" s="77">
        <f t="shared" si="30"/>
        <v>-1.4623366799999999E-3</v>
      </c>
      <c r="BX2" s="77">
        <f t="shared" si="31"/>
        <v>-1.4623366799999999E-3</v>
      </c>
      <c r="BZ2" s="78">
        <v>1.913516E-5</v>
      </c>
      <c r="CA2" s="78">
        <v>0</v>
      </c>
      <c r="CB2" s="78">
        <v>0</v>
      </c>
      <c r="CC2" s="77">
        <f t="shared" si="32"/>
        <v>1.913516E-5</v>
      </c>
      <c r="CD2" s="77">
        <f t="shared" si="33"/>
        <v>1.913516E-5</v>
      </c>
      <c r="CE2" s="77">
        <f t="shared" si="34"/>
        <v>1.913516E-5</v>
      </c>
      <c r="CF2" s="77">
        <f t="shared" si="35"/>
        <v>1.913516E-5</v>
      </c>
      <c r="CH2" s="78">
        <v>1.6053699999999999E-6</v>
      </c>
      <c r="CI2" s="78">
        <v>0</v>
      </c>
      <c r="CJ2" s="78">
        <v>0</v>
      </c>
      <c r="CK2" s="77">
        <f t="shared" si="36"/>
        <v>1.6053699999999999E-6</v>
      </c>
      <c r="CL2" s="77">
        <f t="shared" si="37"/>
        <v>1.6053699999999999E-6</v>
      </c>
      <c r="CM2" s="77">
        <f t="shared" si="38"/>
        <v>1.6053699999999999E-6</v>
      </c>
      <c r="CN2" s="77">
        <f t="shared" si="39"/>
        <v>1.6053699999999999E-6</v>
      </c>
      <c r="CP2" s="78">
        <v>1.023E-8</v>
      </c>
      <c r="CQ2" s="78">
        <v>3.1415926535900001</v>
      </c>
      <c r="CR2" s="78">
        <v>0</v>
      </c>
      <c r="CS2" s="77">
        <f t="shared" si="40"/>
        <v>-1.023E-8</v>
      </c>
      <c r="CT2" s="77">
        <f t="shared" si="41"/>
        <v>-1.023E-8</v>
      </c>
      <c r="CU2" s="77">
        <f t="shared" si="42"/>
        <v>-1.023E-8</v>
      </c>
      <c r="CV2" s="77">
        <f t="shared" si="43"/>
        <v>-1.023E-8</v>
      </c>
      <c r="CX2" s="78">
        <v>7.5E-10</v>
      </c>
      <c r="CY2" s="78">
        <v>3.1415926535900001</v>
      </c>
      <c r="CZ2" s="78">
        <v>0</v>
      </c>
      <c r="DA2" s="77">
        <f t="shared" si="44"/>
        <v>-7.5E-10</v>
      </c>
      <c r="DB2" s="77">
        <f t="shared" si="45"/>
        <v>-7.5E-10</v>
      </c>
      <c r="DC2" s="77">
        <f t="shared" si="46"/>
        <v>-7.5E-10</v>
      </c>
      <c r="DD2" s="77">
        <f t="shared" si="47"/>
        <v>-7.5E-10</v>
      </c>
      <c r="DF2" s="78">
        <v>7.8341318169999993E-2</v>
      </c>
      <c r="DG2" s="78">
        <v>6.1923372259900002</v>
      </c>
      <c r="DH2" s="78">
        <v>26087.903141574199</v>
      </c>
      <c r="DI2" s="77">
        <f t="shared" si="48"/>
        <v>7.6386371233815378E-2</v>
      </c>
      <c r="DJ2" s="77">
        <f t="shared" si="49"/>
        <v>7.6382171296257448E-2</v>
      </c>
      <c r="DK2" s="77">
        <f t="shared" si="50"/>
        <v>7.6382171016351627E-2</v>
      </c>
      <c r="DL2" s="77">
        <f t="shared" si="51"/>
        <v>7.6382171016333322E-2</v>
      </c>
      <c r="DN2" s="78">
        <v>4.4141826E-4</v>
      </c>
      <c r="DO2" s="78">
        <v>1.4238554397500001</v>
      </c>
      <c r="DP2" s="78">
        <v>52175.806283148399</v>
      </c>
      <c r="DQ2" s="77">
        <f t="shared" si="52"/>
        <v>1.7716031451453683E-4</v>
      </c>
      <c r="DR2" s="77">
        <f t="shared" si="53"/>
        <v>1.7735545919409223E-4</v>
      </c>
      <c r="DS2" s="77">
        <f t="shared" si="54"/>
        <v>1.7735547219129293E-4</v>
      </c>
      <c r="DT2" s="77">
        <f t="shared" si="55"/>
        <v>1.773554721921431E-4</v>
      </c>
      <c r="DV2" s="78">
        <v>1.245396E-5</v>
      </c>
      <c r="DW2" s="78">
        <v>6.1518331742300001</v>
      </c>
      <c r="DX2" s="78">
        <v>52175.806283148399</v>
      </c>
      <c r="DY2" s="77">
        <f t="shared" si="56"/>
        <v>1.1483454685606652E-5</v>
      </c>
      <c r="DZ2" s="77">
        <f t="shared" si="57"/>
        <v>1.1481126709981761E-5</v>
      </c>
      <c r="EA2" s="77">
        <f t="shared" si="58"/>
        <v>1.1481126554826318E-5</v>
      </c>
      <c r="EB2" s="77">
        <f t="shared" si="59"/>
        <v>1.1481126554816169E-5</v>
      </c>
      <c r="ED2" s="78">
        <v>2.4166000000000001E-7</v>
      </c>
      <c r="EE2" s="78">
        <v>4.6340316899699996</v>
      </c>
      <c r="EF2" s="78">
        <v>52175.806283148399</v>
      </c>
      <c r="EG2" s="77">
        <f t="shared" si="60"/>
        <v>-8.1592031021812899E-8</v>
      </c>
      <c r="EH2" s="77">
        <f t="shared" si="61"/>
        <v>-8.1701824471925448E-8</v>
      </c>
      <c r="EI2" s="77">
        <f t="shared" si="62"/>
        <v>-8.1701831784627472E-8</v>
      </c>
      <c r="EJ2" s="77">
        <f t="shared" si="63"/>
        <v>-8.1701831785105808E-8</v>
      </c>
      <c r="EL2" s="78">
        <v>3.8700000000000001E-9</v>
      </c>
      <c r="EM2" s="78">
        <v>3.1856877150699998</v>
      </c>
      <c r="EN2" s="78">
        <v>52175.806283148399</v>
      </c>
      <c r="EO2" s="77">
        <f t="shared" si="64"/>
        <v>-3.7750714993746212E-9</v>
      </c>
      <c r="EP2" s="77">
        <f t="shared" si="65"/>
        <v>-3.7746598338311194E-9</v>
      </c>
      <c r="EQ2" s="77">
        <f t="shared" si="66"/>
        <v>-3.7746598063808032E-9</v>
      </c>
      <c r="ER2" s="77">
        <f t="shared" si="67"/>
        <v>-3.7746598063790074E-9</v>
      </c>
      <c r="ET2" s="78">
        <v>6E-11</v>
      </c>
      <c r="EU2" s="78">
        <v>1.55248278782</v>
      </c>
      <c r="EV2" s="78">
        <v>52175.806283148399</v>
      </c>
      <c r="EW2" s="77">
        <f t="shared" si="68"/>
        <v>1.6832348436601611E-11</v>
      </c>
      <c r="EX2" s="77">
        <f t="shared" si="69"/>
        <v>1.6860146325308884E-11</v>
      </c>
      <c r="EY2" s="77">
        <f t="shared" si="70"/>
        <v>1.6860148176793983E-11</v>
      </c>
      <c r="EZ2" s="77">
        <f t="shared" si="71"/>
        <v>1.6860148176915091E-11</v>
      </c>
    </row>
    <row r="3" spans="1:156" s="77" customFormat="1" ht="12.75">
      <c r="A3" s="38"/>
      <c r="B3" s="38"/>
      <c r="C3" s="30"/>
      <c r="D3" s="2"/>
      <c r="E3" s="30"/>
      <c r="F3" s="30"/>
      <c r="L3" s="78"/>
      <c r="N3" s="78">
        <v>5.0462941990000003E-2</v>
      </c>
      <c r="O3" s="78">
        <v>4.4778548954000001</v>
      </c>
      <c r="P3" s="78">
        <v>52175.806283148399</v>
      </c>
      <c r="Q3" s="77">
        <f t="shared" si="0"/>
        <v>-2.4218741066945416E-2</v>
      </c>
      <c r="R3" s="77">
        <f t="shared" si="1"/>
        <v>-2.4240108756423236E-2</v>
      </c>
      <c r="S3" s="77">
        <f t="shared" si="2"/>
        <v>-2.4240110179535816E-2</v>
      </c>
      <c r="T3" s="77">
        <f t="shared" si="3"/>
        <v>-2.4240110179628904E-2</v>
      </c>
      <c r="V3" s="78">
        <v>3.0347139500000002E-3</v>
      </c>
      <c r="W3" s="78">
        <v>3.05565472363</v>
      </c>
      <c r="X3" s="78">
        <v>52175.806283148399</v>
      </c>
      <c r="Y3" s="77">
        <f t="shared" si="4"/>
        <v>-2.8486613496834915E-3</v>
      </c>
      <c r="Z3" s="77">
        <f t="shared" si="5"/>
        <v>-2.8481559817987549E-3</v>
      </c>
      <c r="AA3" s="77">
        <f t="shared" si="6"/>
        <v>-2.8481559481141213E-3</v>
      </c>
      <c r="AB3" s="77">
        <f t="shared" si="7"/>
        <v>-2.8481559481119182E-3</v>
      </c>
      <c r="AD3" s="78">
        <v>7.3967109999999999E-5</v>
      </c>
      <c r="AE3" s="78">
        <v>1.34735624669</v>
      </c>
      <c r="AF3" s="78">
        <v>52175.806283148399</v>
      </c>
      <c r="AG3" s="77">
        <f t="shared" si="8"/>
        <v>3.4777045280694676E-5</v>
      </c>
      <c r="AH3" s="77">
        <f t="shared" si="9"/>
        <v>3.4808553676523584E-5</v>
      </c>
      <c r="AI3" s="77">
        <f t="shared" si="10"/>
        <v>3.4808555775026068E-5</v>
      </c>
      <c r="AJ3" s="77">
        <f t="shared" si="11"/>
        <v>3.4808555775163334E-5</v>
      </c>
      <c r="AL3" s="78">
        <v>9.6876999999999996E-7</v>
      </c>
      <c r="AM3" s="78">
        <v>3.00378171915</v>
      </c>
      <c r="AN3" s="78">
        <v>78263.709424722503</v>
      </c>
      <c r="AO3" s="77">
        <f t="shared" si="12"/>
        <v>-8.3247524165246572E-7</v>
      </c>
      <c r="AP3" s="77">
        <f t="shared" si="13"/>
        <v>-8.3211625978597368E-7</v>
      </c>
      <c r="AQ3" s="77">
        <f t="shared" si="14"/>
        <v>-8.321162358597203E-7</v>
      </c>
      <c r="AR3" s="77">
        <f t="shared" si="15"/>
        <v>-8.3211623585814111E-7</v>
      </c>
      <c r="AT3" s="78">
        <v>1.9140000000000001E-8</v>
      </c>
      <c r="AU3" s="78">
        <v>1.4173180375800001</v>
      </c>
      <c r="AV3" s="78">
        <v>78263.709424722503</v>
      </c>
      <c r="AW3" s="77">
        <f t="shared" si="16"/>
        <v>1.0045673642786747E-8</v>
      </c>
      <c r="AX3" s="77">
        <f t="shared" si="17"/>
        <v>1.005746749252675E-8</v>
      </c>
      <c r="AY3" s="77">
        <f t="shared" si="18"/>
        <v>1.0057468277937501E-8</v>
      </c>
      <c r="AZ3" s="77">
        <f t="shared" si="19"/>
        <v>1.005746827798934E-8</v>
      </c>
      <c r="BB3" s="78">
        <v>4.2E-10</v>
      </c>
      <c r="BC3" s="78">
        <v>2.4330993820000001E-2</v>
      </c>
      <c r="BD3" s="78">
        <v>78263.709424722503</v>
      </c>
      <c r="BE3" s="77">
        <f t="shared" si="20"/>
        <v>3.9085436287649766E-10</v>
      </c>
      <c r="BF3" s="77">
        <f t="shared" si="21"/>
        <v>3.9074294876566728E-10</v>
      </c>
      <c r="BG3" s="77">
        <f t="shared" si="22"/>
        <v>3.9074294133756853E-10</v>
      </c>
      <c r="BH3" s="77">
        <f t="shared" si="23"/>
        <v>3.9074294133707827E-10</v>
      </c>
      <c r="BJ3" s="78">
        <v>1.222839532E-2</v>
      </c>
      <c r="BK3" s="78">
        <v>3.1415926535900001</v>
      </c>
      <c r="BL3" s="78">
        <v>0</v>
      </c>
      <c r="BM3" s="77">
        <f t="shared" si="24"/>
        <v>-1.222839532E-2</v>
      </c>
      <c r="BN3" s="77">
        <f t="shared" si="25"/>
        <v>-1.222839532E-2</v>
      </c>
      <c r="BO3" s="77">
        <f t="shared" si="26"/>
        <v>-1.222839532E-2</v>
      </c>
      <c r="BP3" s="77">
        <f t="shared" si="27"/>
        <v>-1.222839532E-2</v>
      </c>
      <c r="BR3" s="78">
        <v>2.2675295000000001E-4</v>
      </c>
      <c r="BS3" s="78">
        <v>1.5153668800000001E-2</v>
      </c>
      <c r="BT3" s="78">
        <v>52175.806283148399</v>
      </c>
      <c r="BU3" s="77">
        <f t="shared" si="28"/>
        <v>2.1965381578334424E-4</v>
      </c>
      <c r="BV3" s="77">
        <f t="shared" si="29"/>
        <v>2.1962661583604042E-4</v>
      </c>
      <c r="BW3" s="77">
        <f t="shared" si="30"/>
        <v>2.1962661402254879E-4</v>
      </c>
      <c r="BX3" s="77">
        <f t="shared" si="31"/>
        <v>2.1962661402243015E-4</v>
      </c>
      <c r="BZ3" s="78">
        <v>1.044801E-5</v>
      </c>
      <c r="CA3" s="78">
        <v>1.2121654053599999</v>
      </c>
      <c r="CB3" s="78">
        <v>52175.806283148399</v>
      </c>
      <c r="CC3" s="77">
        <f t="shared" si="32"/>
        <v>6.1103323846727944E-6</v>
      </c>
      <c r="CD3" s="77">
        <f t="shared" si="33"/>
        <v>6.114422661185021E-6</v>
      </c>
      <c r="CE3" s="77">
        <f t="shared" si="34"/>
        <v>6.1144229335906762E-6</v>
      </c>
      <c r="CF3" s="77">
        <f t="shared" si="35"/>
        <v>6.1144229336084961E-6</v>
      </c>
      <c r="CH3" s="78">
        <v>1.8904E-7</v>
      </c>
      <c r="CI3" s="78">
        <v>4.3627546026099999</v>
      </c>
      <c r="CJ3" s="78">
        <v>52175.806283148399</v>
      </c>
      <c r="CK3" s="77">
        <f t="shared" si="36"/>
        <v>-1.0917268287121864E-7</v>
      </c>
      <c r="CL3" s="77">
        <f t="shared" si="37"/>
        <v>-1.0924716715236062E-7</v>
      </c>
      <c r="CM3" s="77">
        <f t="shared" si="38"/>
        <v>-1.0924717211290692E-7</v>
      </c>
      <c r="CN3" s="77">
        <f t="shared" si="39"/>
        <v>-1.0924717211323139E-7</v>
      </c>
      <c r="CP3" s="78">
        <v>4.25E-9</v>
      </c>
      <c r="CQ3" s="78">
        <v>4.03419509143</v>
      </c>
      <c r="CR3" s="78">
        <v>52175.806283148399</v>
      </c>
      <c r="CS3" s="77">
        <f t="shared" si="40"/>
        <v>-3.4427093305338373E-9</v>
      </c>
      <c r="CT3" s="77">
        <f t="shared" si="41"/>
        <v>-3.4439118745467147E-9</v>
      </c>
      <c r="CU3" s="77">
        <f t="shared" si="42"/>
        <v>-3.4439119546213817E-9</v>
      </c>
      <c r="CV3" s="77">
        <f t="shared" si="43"/>
        <v>-3.4439119546266194E-9</v>
      </c>
      <c r="CX3" s="78">
        <v>2.1999999999999999E-10</v>
      </c>
      <c r="CY3" s="78">
        <v>1.3051487454599999</v>
      </c>
      <c r="CZ3" s="78">
        <v>52175.806283148399</v>
      </c>
      <c r="DA3" s="77">
        <f t="shared" si="44"/>
        <v>1.1153793028718346E-10</v>
      </c>
      <c r="DB3" s="77">
        <f t="shared" si="45"/>
        <v>1.1162945430571528E-10</v>
      </c>
      <c r="DC3" s="77">
        <f t="shared" si="46"/>
        <v>1.1162946040125913E-10</v>
      </c>
      <c r="DD3" s="77">
        <f t="shared" si="47"/>
        <v>1.1162946040165784E-10</v>
      </c>
      <c r="DF3" s="78">
        <v>7.9552555699999999E-3</v>
      </c>
      <c r="DG3" s="78">
        <v>2.95989690096</v>
      </c>
      <c r="DH3" s="78">
        <v>52175.806283148399</v>
      </c>
      <c r="DI3" s="77">
        <f t="shared" si="48"/>
        <v>-7.1710956970217916E-3</v>
      </c>
      <c r="DJ3" s="77">
        <f t="shared" si="49"/>
        <v>-7.1694323656405594E-3</v>
      </c>
      <c r="DK3" s="77">
        <f t="shared" si="50"/>
        <v>-7.1694322547904976E-3</v>
      </c>
      <c r="DL3" s="77">
        <f t="shared" si="51"/>
        <v>-7.1694322547832465E-3</v>
      </c>
      <c r="DN3" s="78">
        <v>1.0094479E-4</v>
      </c>
      <c r="DO3" s="78">
        <v>4.4746632631600001</v>
      </c>
      <c r="DP3" s="78">
        <v>78263.709424722503</v>
      </c>
      <c r="DQ3" s="77">
        <f t="shared" si="52"/>
        <v>-6.0023475766244649E-5</v>
      </c>
      <c r="DR3" s="77">
        <f t="shared" si="53"/>
        <v>-6.0082226195431768E-5</v>
      </c>
      <c r="DS3" s="77">
        <f t="shared" si="54"/>
        <v>-6.008223010773896E-5</v>
      </c>
      <c r="DT3" s="77">
        <f t="shared" si="55"/>
        <v>-6.0082230107997169E-5</v>
      </c>
      <c r="DV3" s="78">
        <v>4.24822E-6</v>
      </c>
      <c r="DW3" s="78">
        <v>2.9258335296000002</v>
      </c>
      <c r="DX3" s="78">
        <v>78263.709424722503</v>
      </c>
      <c r="DY3" s="77">
        <f t="shared" si="56"/>
        <v>-3.4702684075442414E-6</v>
      </c>
      <c r="DZ3" s="77">
        <f t="shared" si="57"/>
        <v>-3.4684932068947307E-6</v>
      </c>
      <c r="EA3" s="77">
        <f t="shared" si="58"/>
        <v>-3.4684930885883413E-6</v>
      </c>
      <c r="EB3" s="77">
        <f t="shared" si="59"/>
        <v>-3.4684930885805333E-6</v>
      </c>
      <c r="ED3" s="78">
        <v>1.2132999999999999E-7</v>
      </c>
      <c r="EE3" s="78">
        <v>1.38983781545</v>
      </c>
      <c r="EF3" s="78">
        <v>78263.709424722503</v>
      </c>
      <c r="EG3" s="77">
        <f t="shared" si="60"/>
        <v>6.6493961032393217E-8</v>
      </c>
      <c r="EH3" s="77">
        <f t="shared" si="61"/>
        <v>6.6567427291871066E-8</v>
      </c>
      <c r="EI3" s="77">
        <f t="shared" si="62"/>
        <v>6.6567432184284017E-8</v>
      </c>
      <c r="EJ3" s="77">
        <f t="shared" si="63"/>
        <v>6.6567432184606935E-8</v>
      </c>
      <c r="EL3" s="78">
        <v>2.7000000000000002E-9</v>
      </c>
      <c r="EM3" s="78">
        <v>6.1698361644400004</v>
      </c>
      <c r="EN3" s="78">
        <v>78263.709424722503</v>
      </c>
      <c r="EO3" s="77">
        <f t="shared" si="64"/>
        <v>2.3532234858172888E-9</v>
      </c>
      <c r="EP3" s="77">
        <f t="shared" si="65"/>
        <v>2.3522643702733432E-9</v>
      </c>
      <c r="EQ3" s="77">
        <f t="shared" si="66"/>
        <v>2.3522643063457397E-9</v>
      </c>
      <c r="ER3" s="77">
        <f t="shared" si="67"/>
        <v>2.3522643063415202E-9</v>
      </c>
      <c r="ET3" s="78">
        <v>5.0000000000000002E-11</v>
      </c>
      <c r="EU3" s="78">
        <v>4.6546172111599997</v>
      </c>
      <c r="EV3" s="78">
        <v>78263.709424722503</v>
      </c>
      <c r="EW3" s="77">
        <f t="shared" si="68"/>
        <v>-2.2055498623541701E-11</v>
      </c>
      <c r="EX3" s="77">
        <f t="shared" si="69"/>
        <v>-2.208798392346315E-11</v>
      </c>
      <c r="EY3" s="77">
        <f t="shared" si="70"/>
        <v>-2.2087986086917898E-11</v>
      </c>
      <c r="EZ3" s="77">
        <f t="shared" si="71"/>
        <v>-2.2087986087060687E-11</v>
      </c>
    </row>
    <row r="4" spans="1:156" s="77" customFormat="1" ht="12.75">
      <c r="A4" s="30"/>
      <c r="B4" s="30"/>
      <c r="C4" s="2"/>
      <c r="D4" s="30"/>
      <c r="E4" s="30"/>
      <c r="F4" s="30"/>
      <c r="L4" s="78"/>
      <c r="N4" s="78">
        <v>8.5534684300000007E-3</v>
      </c>
      <c r="O4" s="78">
        <v>1.1652032235100001</v>
      </c>
      <c r="P4" s="78">
        <v>78263.709424722503</v>
      </c>
      <c r="Q4" s="77">
        <f t="shared" si="0"/>
        <v>6.1635649569116721E-3</v>
      </c>
      <c r="R4" s="77">
        <f t="shared" si="1"/>
        <v>6.1678575458591969E-3</v>
      </c>
      <c r="S4" s="77">
        <f t="shared" si="2"/>
        <v>6.1678578316801316E-3</v>
      </c>
      <c r="T4" s="77">
        <f t="shared" si="3"/>
        <v>6.1678578316989958E-3</v>
      </c>
      <c r="V4" s="78">
        <v>8.0538452000000001E-4</v>
      </c>
      <c r="W4" s="78">
        <v>6.1045474336599996</v>
      </c>
      <c r="X4" s="78">
        <v>78263.709424722503</v>
      </c>
      <c r="Y4" s="77">
        <f t="shared" si="4"/>
        <v>6.7468690799049917E-4</v>
      </c>
      <c r="Z4" s="77">
        <f t="shared" si="5"/>
        <v>6.7436826915109362E-4</v>
      </c>
      <c r="AA4" s="77">
        <f t="shared" si="6"/>
        <v>6.7436824791483726E-4</v>
      </c>
      <c r="AB4" s="77">
        <f t="shared" si="7"/>
        <v>6.7436824791343561E-4</v>
      </c>
      <c r="AD4" s="78">
        <v>3.018297E-5</v>
      </c>
      <c r="AE4" s="78">
        <v>4.4564353970499999</v>
      </c>
      <c r="AF4" s="78">
        <v>78263.709424722503</v>
      </c>
      <c r="AG4" s="77">
        <f t="shared" si="8"/>
        <v>-1.8386640049096961E-5</v>
      </c>
      <c r="AH4" s="77">
        <f t="shared" si="9"/>
        <v>-1.8403966810409007E-5</v>
      </c>
      <c r="AI4" s="77">
        <f t="shared" si="10"/>
        <v>-1.8403967964220333E-5</v>
      </c>
      <c r="AJ4" s="77">
        <f t="shared" si="11"/>
        <v>-1.8403967964296485E-5</v>
      </c>
      <c r="AL4" s="78">
        <v>4.3668999999999997E-7</v>
      </c>
      <c r="AM4" s="78">
        <v>6.01867965826</v>
      </c>
      <c r="AN4" s="78">
        <v>104351.612566296</v>
      </c>
      <c r="AO4" s="77">
        <f t="shared" si="12"/>
        <v>3.0531127772182607E-7</v>
      </c>
      <c r="AP4" s="77">
        <f t="shared" si="13"/>
        <v>3.05009705785705E-7</v>
      </c>
      <c r="AQ4" s="77">
        <f t="shared" si="14"/>
        <v>3.0500968568854257E-7</v>
      </c>
      <c r="AR4" s="77">
        <f t="shared" si="15"/>
        <v>3.0500968568722798E-7</v>
      </c>
      <c r="AT4" s="78">
        <v>1.7269999999999998E-8</v>
      </c>
      <c r="AU4" s="78">
        <v>4.5013764380100003</v>
      </c>
      <c r="AV4" s="78">
        <v>52175.806283148399</v>
      </c>
      <c r="AW4" s="77">
        <f t="shared" si="16"/>
        <v>-7.9297755194332007E-9</v>
      </c>
      <c r="AX4" s="77">
        <f t="shared" si="17"/>
        <v>-7.9371803307229634E-9</v>
      </c>
      <c r="AY4" s="77">
        <f t="shared" si="18"/>
        <v>-7.9371808238954644E-9</v>
      </c>
      <c r="AZ4" s="77">
        <f t="shared" si="19"/>
        <v>-7.9371808239277245E-9</v>
      </c>
      <c r="BB4" s="78">
        <v>4.3000000000000001E-10</v>
      </c>
      <c r="BC4" s="78">
        <v>4.6507140604600004</v>
      </c>
      <c r="BD4" s="78">
        <v>26087.903141574199</v>
      </c>
      <c r="BE4" s="77">
        <f t="shared" si="20"/>
        <v>-8.3191376484301045E-11</v>
      </c>
      <c r="BF4" s="77">
        <f t="shared" si="21"/>
        <v>-8.3293197045173711E-11</v>
      </c>
      <c r="BG4" s="77">
        <f t="shared" si="22"/>
        <v>-8.3293203827274276E-11</v>
      </c>
      <c r="BH4" s="77">
        <f t="shared" si="23"/>
        <v>-8.3293203827717903E-11</v>
      </c>
      <c r="BJ4" s="78">
        <v>5.4325181000000004E-3</v>
      </c>
      <c r="BK4" s="78">
        <v>1.7964436396300001</v>
      </c>
      <c r="BL4" s="78">
        <v>78263.709424722503</v>
      </c>
      <c r="BM4" s="77">
        <f t="shared" si="24"/>
        <v>9.3737084733340709E-4</v>
      </c>
      <c r="BN4" s="77">
        <f t="shared" si="25"/>
        <v>9.412451430849593E-4</v>
      </c>
      <c r="BO4" s="77">
        <f t="shared" si="26"/>
        <v>9.4124540113472185E-4</v>
      </c>
      <c r="BP4" s="77">
        <f t="shared" si="27"/>
        <v>9.4124540115175315E-4</v>
      </c>
      <c r="BR4" s="78">
        <v>1.0894981000000001E-4</v>
      </c>
      <c r="BS4" s="78">
        <v>0.48540174005999998</v>
      </c>
      <c r="BT4" s="78">
        <v>78263.709424722503</v>
      </c>
      <c r="BU4" s="77">
        <f t="shared" si="28"/>
        <v>1.0854398877139502E-4</v>
      </c>
      <c r="BV4" s="77">
        <f t="shared" si="29"/>
        <v>1.0855076289105788E-4</v>
      </c>
      <c r="BW4" s="77">
        <f t="shared" si="30"/>
        <v>1.0855076334038532E-4</v>
      </c>
      <c r="BX4" s="77">
        <f t="shared" si="31"/>
        <v>1.0855076334041499E-4</v>
      </c>
      <c r="BZ4" s="78">
        <v>2.6621299999999999E-6</v>
      </c>
      <c r="CA4" s="78">
        <v>4.43418336532</v>
      </c>
      <c r="CB4" s="78">
        <v>78263.709424722503</v>
      </c>
      <c r="CC4" s="77">
        <f t="shared" si="32"/>
        <v>-1.6682692579594674E-6</v>
      </c>
      <c r="CD4" s="77">
        <f t="shared" si="33"/>
        <v>-1.669770956311198E-6</v>
      </c>
      <c r="CE4" s="77">
        <f t="shared" si="34"/>
        <v>-1.6697710563099185E-6</v>
      </c>
      <c r="CF4" s="77">
        <f t="shared" si="35"/>
        <v>-1.6697710563165186E-6</v>
      </c>
      <c r="CH4" s="78">
        <v>6.3759999999999997E-8</v>
      </c>
      <c r="CI4" s="78">
        <v>2.5071538143900001</v>
      </c>
      <c r="CJ4" s="78">
        <v>78263.709424722503</v>
      </c>
      <c r="CK4" s="77">
        <f t="shared" si="36"/>
        <v>-3.2633215143677319E-8</v>
      </c>
      <c r="CL4" s="77">
        <f t="shared" si="37"/>
        <v>-3.2593544755656589E-8</v>
      </c>
      <c r="CM4" s="77">
        <f t="shared" si="38"/>
        <v>-3.2593542112649446E-8</v>
      </c>
      <c r="CN4" s="77">
        <f t="shared" si="39"/>
        <v>-3.2593542112475004E-8</v>
      </c>
      <c r="CP4" s="78">
        <v>2.57E-9</v>
      </c>
      <c r="CQ4" s="78">
        <v>0.20643590425</v>
      </c>
      <c r="CR4" s="78">
        <v>78263.709424722503</v>
      </c>
      <c r="CS4" s="77">
        <f t="shared" si="40"/>
        <v>2.5224669070472042E-9</v>
      </c>
      <c r="CT4" s="77">
        <f t="shared" si="41"/>
        <v>2.5221100042590096E-9</v>
      </c>
      <c r="CU4" s="77">
        <f t="shared" si="42"/>
        <v>2.5221099804417322E-9</v>
      </c>
      <c r="CV4" s="77">
        <f t="shared" si="43"/>
        <v>2.5221099804401602E-9</v>
      </c>
      <c r="CX4" s="78">
        <v>7.0000000000000004E-11</v>
      </c>
      <c r="CY4" s="78">
        <v>4.9971713685700001</v>
      </c>
      <c r="CZ4" s="78">
        <v>78263.709424722503</v>
      </c>
      <c r="DA4" s="77">
        <f t="shared" si="44"/>
        <v>-7.9822646211989813E-12</v>
      </c>
      <c r="DB4" s="77">
        <f t="shared" si="45"/>
        <v>-8.0326170295979542E-12</v>
      </c>
      <c r="DC4" s="77">
        <f t="shared" si="46"/>
        <v>-8.0326203834232755E-12</v>
      </c>
      <c r="DD4" s="77">
        <f t="shared" si="47"/>
        <v>-8.0326203836446303E-12</v>
      </c>
      <c r="DF4" s="78">
        <v>1.21281763E-3</v>
      </c>
      <c r="DG4" s="78">
        <v>6.0106415380499998</v>
      </c>
      <c r="DH4" s="78">
        <v>78263.709424722503</v>
      </c>
      <c r="DI4" s="77">
        <f t="shared" si="48"/>
        <v>9.4942113177384963E-4</v>
      </c>
      <c r="DJ4" s="77">
        <f t="shared" si="49"/>
        <v>9.4887444696549917E-4</v>
      </c>
      <c r="DK4" s="77">
        <f t="shared" si="50"/>
        <v>9.4887441053434496E-4</v>
      </c>
      <c r="DL4" s="77">
        <f t="shared" si="51"/>
        <v>9.4887441053194052E-4</v>
      </c>
      <c r="DN4" s="78">
        <v>2.4328040000000001E-5</v>
      </c>
      <c r="DO4" s="78">
        <v>1.2422608343499999</v>
      </c>
      <c r="DP4" s="78">
        <v>104351.612566296</v>
      </c>
      <c r="DQ4" s="77">
        <f t="shared" si="52"/>
        <v>1.8446660567346756E-5</v>
      </c>
      <c r="DR4" s="77">
        <f t="shared" si="53"/>
        <v>1.8461964756832228E-5</v>
      </c>
      <c r="DS4" s="77">
        <f t="shared" si="54"/>
        <v>1.8461965775670494E-5</v>
      </c>
      <c r="DT4" s="77">
        <f t="shared" si="55"/>
        <v>1.8461965775737135E-5</v>
      </c>
      <c r="DV4" s="78">
        <v>1.3613E-6</v>
      </c>
      <c r="DW4" s="78">
        <v>5.9798392584200002</v>
      </c>
      <c r="DX4" s="78">
        <v>104351.612566296</v>
      </c>
      <c r="DY4" s="77">
        <f t="shared" si="56"/>
        <v>9.1323967479898333E-7</v>
      </c>
      <c r="DZ4" s="77">
        <f t="shared" si="57"/>
        <v>9.1226462737837041E-7</v>
      </c>
      <c r="EA4" s="77">
        <f t="shared" si="58"/>
        <v>9.1226456240218334E-7</v>
      </c>
      <c r="EB4" s="77">
        <f t="shared" si="59"/>
        <v>9.1226456239793324E-7</v>
      </c>
      <c r="ED4" s="78">
        <v>5.1399999999999997E-8</v>
      </c>
      <c r="EE4" s="78">
        <v>4.4391538693000001</v>
      </c>
      <c r="EF4" s="78">
        <v>104351.612566296</v>
      </c>
      <c r="EG4" s="77">
        <f t="shared" si="60"/>
        <v>-3.7062077534803129E-8</v>
      </c>
      <c r="EH4" s="77">
        <f t="shared" si="61"/>
        <v>-3.7096443187062299E-8</v>
      </c>
      <c r="EI4" s="77">
        <f t="shared" si="62"/>
        <v>-3.7096445475005287E-8</v>
      </c>
      <c r="EJ4" s="77">
        <f t="shared" si="63"/>
        <v>-3.709644547515494E-8</v>
      </c>
      <c r="EL4" s="78">
        <v>1.49E-9</v>
      </c>
      <c r="EM4" s="78">
        <v>2.91591904641</v>
      </c>
      <c r="EN4" s="78">
        <v>104351.612566296</v>
      </c>
      <c r="EO4" s="77">
        <f t="shared" si="64"/>
        <v>-1.0823042864202249E-9</v>
      </c>
      <c r="EP4" s="77">
        <f t="shared" si="65"/>
        <v>-1.0813151142747483E-9</v>
      </c>
      <c r="EQ4" s="77">
        <f t="shared" si="66"/>
        <v>-1.0813150483524659E-9</v>
      </c>
      <c r="ER4" s="77">
        <f t="shared" si="67"/>
        <v>-1.0813150483481538E-9</v>
      </c>
      <c r="ET4" s="78">
        <v>3.9999999999999998E-11</v>
      </c>
      <c r="EU4" s="78">
        <v>1.4023836649200001</v>
      </c>
      <c r="EV4" s="78">
        <v>104351.612566296</v>
      </c>
      <c r="EW4" s="77">
        <f t="shared" si="68"/>
        <v>2.5783912549649901E-11</v>
      </c>
      <c r="EX4" s="77">
        <f t="shared" si="69"/>
        <v>2.5813424249843883E-11</v>
      </c>
      <c r="EY4" s="77">
        <f t="shared" si="70"/>
        <v>2.5813426214815596E-11</v>
      </c>
      <c r="EZ4" s="77">
        <f t="shared" si="71"/>
        <v>2.5813426214944129E-11</v>
      </c>
    </row>
    <row r="5" spans="1:156" s="77" customFormat="1" ht="12.75">
      <c r="L5" s="78"/>
      <c r="N5" s="78">
        <v>1.6559036199999999E-3</v>
      </c>
      <c r="O5" s="78">
        <v>4.1196916318100003</v>
      </c>
      <c r="P5" s="78">
        <v>104351.612566296</v>
      </c>
      <c r="Q5" s="77">
        <f t="shared" si="0"/>
        <v>-1.4939123411634038E-3</v>
      </c>
      <c r="R5" s="77">
        <f t="shared" si="1"/>
        <v>-1.4946012644620158E-3</v>
      </c>
      <c r="S5" s="77">
        <f t="shared" si="2"/>
        <v>-1.4946013103047681E-3</v>
      </c>
      <c r="T5" s="77">
        <f t="shared" si="3"/>
        <v>-1.4946013103077668E-3</v>
      </c>
      <c r="V5" s="78">
        <v>2.1245035E-4</v>
      </c>
      <c r="W5" s="78">
        <v>2.8353193445199998</v>
      </c>
      <c r="X5" s="78">
        <v>104351.612566296</v>
      </c>
      <c r="Y5" s="77">
        <f t="shared" si="4"/>
        <v>-1.4206232287873808E-4</v>
      </c>
      <c r="Z5" s="77">
        <f t="shared" si="5"/>
        <v>-1.4190975085711188E-4</v>
      </c>
      <c r="AA5" s="77">
        <f t="shared" si="6"/>
        <v>-1.4190974068989065E-4</v>
      </c>
      <c r="AB5" s="77">
        <f t="shared" si="7"/>
        <v>-1.419097406892256E-4</v>
      </c>
      <c r="AD5" s="78">
        <v>1.1074190000000001E-5</v>
      </c>
      <c r="AE5" s="78">
        <v>1.26226537554</v>
      </c>
      <c r="AF5" s="78">
        <v>104351.612566296</v>
      </c>
      <c r="AG5" s="77">
        <f t="shared" si="8"/>
        <v>8.2508665789942377E-6</v>
      </c>
      <c r="AH5" s="77">
        <f t="shared" si="9"/>
        <v>8.2579939209662659E-6</v>
      </c>
      <c r="AI5" s="77">
        <f t="shared" si="10"/>
        <v>8.2579943954618444E-6</v>
      </c>
      <c r="AJ5" s="77">
        <f t="shared" si="11"/>
        <v>8.2579943954928813E-6</v>
      </c>
      <c r="AL5" s="78">
        <v>3.5395000000000002E-7</v>
      </c>
      <c r="AM5" s="78">
        <v>0</v>
      </c>
      <c r="AN5" s="78">
        <v>0</v>
      </c>
      <c r="AO5" s="77">
        <f t="shared" si="12"/>
        <v>3.5395000000000002E-7</v>
      </c>
      <c r="AP5" s="77">
        <f t="shared" si="13"/>
        <v>3.5395000000000002E-7</v>
      </c>
      <c r="AQ5" s="77">
        <f t="shared" si="14"/>
        <v>3.5395000000000002E-7</v>
      </c>
      <c r="AR5" s="77">
        <f t="shared" si="15"/>
        <v>3.5395000000000002E-7</v>
      </c>
      <c r="AT5" s="78">
        <v>1.2369999999999999E-8</v>
      </c>
      <c r="AU5" s="78">
        <v>4.4997018105700004</v>
      </c>
      <c r="AV5" s="78">
        <v>104351.612566296</v>
      </c>
      <c r="AW5" s="77">
        <f t="shared" si="16"/>
        <v>-8.3844343355352609E-9</v>
      </c>
      <c r="AX5" s="77">
        <f t="shared" si="17"/>
        <v>-8.3932109749952058E-9</v>
      </c>
      <c r="AY5" s="77">
        <f t="shared" si="18"/>
        <v>-8.393211559346221E-9</v>
      </c>
      <c r="AZ5" s="77">
        <f t="shared" si="19"/>
        <v>-8.3932115593844433E-9</v>
      </c>
      <c r="BB5" s="78">
        <v>3.1000000000000002E-10</v>
      </c>
      <c r="BC5" s="78">
        <v>2.9811220494400001</v>
      </c>
      <c r="BD5" s="78">
        <v>104351.612566296</v>
      </c>
      <c r="BE5" s="77">
        <f t="shared" si="20"/>
        <v>-2.3858130638138541E-10</v>
      </c>
      <c r="BF5" s="77">
        <f t="shared" si="21"/>
        <v>-2.3839010096201278E-10</v>
      </c>
      <c r="BG5" s="77">
        <f t="shared" si="22"/>
        <v>-2.3839008821842742E-10</v>
      </c>
      <c r="BH5" s="77">
        <f t="shared" si="23"/>
        <v>-2.3839008821759383E-10</v>
      </c>
      <c r="BJ5" s="78">
        <v>1.2977876999999999E-3</v>
      </c>
      <c r="BK5" s="78">
        <v>4.8323250396099997</v>
      </c>
      <c r="BL5" s="78">
        <v>104351.612566296</v>
      </c>
      <c r="BM5" s="77">
        <f t="shared" si="24"/>
        <v>-5.198661529168939E-4</v>
      </c>
      <c r="BN5" s="77">
        <f t="shared" si="25"/>
        <v>-5.2101391786702953E-4</v>
      </c>
      <c r="BO5" s="77">
        <f t="shared" si="26"/>
        <v>-5.2101399430342884E-4</v>
      </c>
      <c r="BP5" s="77">
        <f t="shared" si="27"/>
        <v>-5.2101399430842864E-4</v>
      </c>
      <c r="BR5" s="78">
        <v>6.3534619999999994E-5</v>
      </c>
      <c r="BS5" s="78">
        <v>3.42943919982</v>
      </c>
      <c r="BT5" s="78">
        <v>104351.612566296</v>
      </c>
      <c r="BU5" s="77">
        <f t="shared" si="28"/>
        <v>-6.1649032965112918E-5</v>
      </c>
      <c r="BV5" s="77">
        <f t="shared" si="29"/>
        <v>-6.1634171602598721E-5</v>
      </c>
      <c r="BW5" s="77">
        <f t="shared" si="30"/>
        <v>-6.1634170610770628E-5</v>
      </c>
      <c r="BX5" s="77">
        <f t="shared" si="31"/>
        <v>-6.1634170610705739E-5</v>
      </c>
      <c r="BZ5" s="78">
        <v>1.7028E-6</v>
      </c>
      <c r="CA5" s="78">
        <v>1.6225563871399999</v>
      </c>
      <c r="CB5" s="78">
        <v>104351.612566296</v>
      </c>
      <c r="CC5" s="77">
        <f t="shared" si="32"/>
        <v>7.8680747686119941E-7</v>
      </c>
      <c r="CD5" s="77">
        <f t="shared" si="33"/>
        <v>7.8826502629142773E-7</v>
      </c>
      <c r="CE5" s="77">
        <f t="shared" si="34"/>
        <v>7.882651233542612E-7</v>
      </c>
      <c r="CF5" s="77">
        <f t="shared" si="35"/>
        <v>7.8826512336061024E-7</v>
      </c>
      <c r="CH5" s="78">
        <v>4.58E-8</v>
      </c>
      <c r="CI5" s="78">
        <v>6.1425781757099998</v>
      </c>
      <c r="CJ5" s="78">
        <v>104351.612566296</v>
      </c>
      <c r="CK5" s="77">
        <f t="shared" si="36"/>
        <v>3.5822350882714753E-8</v>
      </c>
      <c r="CL5" s="77">
        <f t="shared" si="37"/>
        <v>3.5794783034605443E-8</v>
      </c>
      <c r="CM5" s="77">
        <f t="shared" si="38"/>
        <v>3.5794781197201053E-8</v>
      </c>
      <c r="CN5" s="77">
        <f t="shared" si="39"/>
        <v>3.5794781197080867E-8</v>
      </c>
      <c r="CP5" s="78">
        <v>1.1599999999999999E-9</v>
      </c>
      <c r="CQ5" s="78">
        <v>3.7523735402399998</v>
      </c>
      <c r="CR5" s="78">
        <v>104351.612566296</v>
      </c>
      <c r="CS5" s="77">
        <f t="shared" si="40"/>
        <v>-1.1564098378155176E-9</v>
      </c>
      <c r="CT5" s="77">
        <f t="shared" si="41"/>
        <v>-1.1564973400775383E-9</v>
      </c>
      <c r="CU5" s="77">
        <f t="shared" si="42"/>
        <v>-1.1564973458701578E-9</v>
      </c>
      <c r="CV5" s="77">
        <f t="shared" si="43"/>
        <v>-1.1564973458705366E-9</v>
      </c>
      <c r="CX5" s="78">
        <v>3.9999999999999998E-11</v>
      </c>
      <c r="CY5" s="78">
        <v>2.0566254527800001</v>
      </c>
      <c r="CZ5" s="78">
        <v>104351.612566296</v>
      </c>
      <c r="DA5" s="77">
        <f t="shared" si="44"/>
        <v>1.8495529447400029E-12</v>
      </c>
      <c r="DB5" s="77">
        <f t="shared" si="45"/>
        <v>1.8881280084918228E-12</v>
      </c>
      <c r="DC5" s="77">
        <f t="shared" si="46"/>
        <v>1.8881305779165373E-12</v>
      </c>
      <c r="DD5" s="77">
        <f t="shared" si="47"/>
        <v>1.8881305780846065E-12</v>
      </c>
      <c r="DF5" s="78">
        <v>2.1921969E-4</v>
      </c>
      <c r="DG5" s="78">
        <v>2.77820093975</v>
      </c>
      <c r="DH5" s="78">
        <v>104351.612566296</v>
      </c>
      <c r="DI5" s="77">
        <f t="shared" si="48"/>
        <v>-1.3704458509571264E-4</v>
      </c>
      <c r="DJ5" s="77">
        <f t="shared" si="49"/>
        <v>-1.3687933364541245E-4</v>
      </c>
      <c r="DK5" s="77">
        <f t="shared" si="50"/>
        <v>-1.3687932263377117E-4</v>
      </c>
      <c r="DL5" s="77">
        <f t="shared" si="51"/>
        <v>-1.3687932263305088E-4</v>
      </c>
      <c r="DN5" s="78">
        <v>1.624367E-5</v>
      </c>
      <c r="DO5" s="78">
        <v>0</v>
      </c>
      <c r="DP5" s="78">
        <v>0</v>
      </c>
      <c r="DQ5" s="77">
        <f t="shared" si="52"/>
        <v>1.624367E-5</v>
      </c>
      <c r="DR5" s="77">
        <f t="shared" si="53"/>
        <v>1.624367E-5</v>
      </c>
      <c r="DS5" s="77">
        <f t="shared" si="54"/>
        <v>1.624367E-5</v>
      </c>
      <c r="DT5" s="77">
        <f t="shared" si="55"/>
        <v>1.624367E-5</v>
      </c>
      <c r="DV5" s="78">
        <v>4.2174999999999997E-7</v>
      </c>
      <c r="DW5" s="78">
        <v>2.7493698062899998</v>
      </c>
      <c r="DX5" s="78">
        <v>130439.51570787</v>
      </c>
      <c r="DY5" s="77">
        <f t="shared" si="56"/>
        <v>-2.0716398774717591E-7</v>
      </c>
      <c r="DZ5" s="77">
        <f t="shared" si="57"/>
        <v>-2.0672050657510352E-7</v>
      </c>
      <c r="EA5" s="77">
        <f t="shared" si="58"/>
        <v>-2.0672047702482238E-7</v>
      </c>
      <c r="EB5" s="77">
        <f t="shared" si="59"/>
        <v>-2.067204770228999E-7</v>
      </c>
      <c r="ED5" s="78">
        <v>1.981E-8</v>
      </c>
      <c r="EE5" s="78">
        <v>1.20733880274</v>
      </c>
      <c r="EF5" s="78">
        <v>130439.51570787</v>
      </c>
      <c r="EG5" s="77">
        <f t="shared" si="60"/>
        <v>1.696842089778752E-8</v>
      </c>
      <c r="EH5" s="77">
        <f t="shared" si="61"/>
        <v>1.6980745483783668E-8</v>
      </c>
      <c r="EI5" s="77">
        <f t="shared" si="62"/>
        <v>1.6980746303899914E-8</v>
      </c>
      <c r="EJ5" s="77">
        <f t="shared" si="63"/>
        <v>1.6980746303953267E-8</v>
      </c>
      <c r="EL5" s="78">
        <v>7.1000000000000003E-10</v>
      </c>
      <c r="EM5" s="78">
        <v>5.9586788964100004</v>
      </c>
      <c r="EN5" s="78">
        <v>130439.51570787</v>
      </c>
      <c r="EO5" s="77">
        <f t="shared" si="64"/>
        <v>3.898001018186207E-10</v>
      </c>
      <c r="EP5" s="77">
        <f t="shared" si="65"/>
        <v>3.8908367691467905E-10</v>
      </c>
      <c r="EQ5" s="77">
        <f t="shared" si="66"/>
        <v>3.8908362917478679E-10</v>
      </c>
      <c r="ER5" s="77">
        <f t="shared" si="67"/>
        <v>3.8908362917168098E-10</v>
      </c>
      <c r="ET5" s="78">
        <v>1.9999999999999999E-11</v>
      </c>
      <c r="EU5" s="78">
        <v>4.4423148866300002</v>
      </c>
      <c r="EV5" s="78">
        <v>130439.51570787</v>
      </c>
      <c r="EW5" s="77">
        <f t="shared" si="68"/>
        <v>-1.6094114849652124E-11</v>
      </c>
      <c r="EX5" s="77">
        <f t="shared" si="69"/>
        <v>-1.6108431904542313E-11</v>
      </c>
      <c r="EY5" s="77">
        <f t="shared" si="70"/>
        <v>-1.6108432857419104E-11</v>
      </c>
      <c r="EZ5" s="77">
        <f t="shared" si="71"/>
        <v>-1.6108432857481094E-11</v>
      </c>
    </row>
    <row r="6" spans="1:156" s="77" customFormat="1" ht="12.75">
      <c r="A6" s="83" t="s">
        <v>26</v>
      </c>
      <c r="B6" s="80" t="s">
        <v>104</v>
      </c>
      <c r="C6" s="83" t="s">
        <v>26</v>
      </c>
      <c r="D6" s="83" t="s">
        <v>26</v>
      </c>
      <c r="E6" s="83" t="s">
        <v>26</v>
      </c>
      <c r="F6" s="83" t="s">
        <v>26</v>
      </c>
      <c r="H6" s="117" t="s">
        <v>477</v>
      </c>
      <c r="I6" s="117"/>
      <c r="J6" s="77" t="s">
        <v>542</v>
      </c>
      <c r="L6" s="78"/>
      <c r="N6" s="78">
        <v>3.4561896999999998E-4</v>
      </c>
      <c r="O6" s="78">
        <v>0.77930765817000003</v>
      </c>
      <c r="P6" s="78">
        <v>130439.51570787</v>
      </c>
      <c r="Q6" s="77">
        <f t="shared" si="0"/>
        <v>3.4336761626908651E-4</v>
      </c>
      <c r="R6" s="77">
        <f t="shared" si="1"/>
        <v>3.4341489520419501E-4</v>
      </c>
      <c r="S6" s="77">
        <f t="shared" si="2"/>
        <v>3.4341489833678409E-4</v>
      </c>
      <c r="T6" s="77">
        <f t="shared" si="3"/>
        <v>3.4341489833698792E-4</v>
      </c>
      <c r="V6" s="78">
        <v>5.5920939999999998E-5</v>
      </c>
      <c r="W6" s="78">
        <v>5.8267567332799999</v>
      </c>
      <c r="X6" s="78">
        <v>130439.51570787</v>
      </c>
      <c r="Y6" s="77">
        <f t="shared" si="4"/>
        <v>2.4286523860426871E-5</v>
      </c>
      <c r="Z6" s="77">
        <f t="shared" si="5"/>
        <v>2.4225718098275947E-5</v>
      </c>
      <c r="AA6" s="77">
        <f t="shared" si="6"/>
        <v>2.4225714046832729E-5</v>
      </c>
      <c r="AB6" s="77">
        <f t="shared" si="7"/>
        <v>2.4225714046569149E-5</v>
      </c>
      <c r="AD6" s="78">
        <v>3.7817300000000001E-6</v>
      </c>
      <c r="AE6" s="78">
        <v>4.3199805590000002</v>
      </c>
      <c r="AF6" s="78">
        <v>130439.51570787</v>
      </c>
      <c r="AG6" s="77">
        <f t="shared" si="8"/>
        <v>-3.2944065879323008E-6</v>
      </c>
      <c r="AH6" s="77">
        <f t="shared" si="9"/>
        <v>-3.2966451683527332E-6</v>
      </c>
      <c r="AI6" s="77">
        <f t="shared" si="10"/>
        <v>-3.2966453173045302E-6</v>
      </c>
      <c r="AJ6" s="77">
        <f t="shared" si="11"/>
        <v>-3.2966453173142203E-6</v>
      </c>
      <c r="AL6" s="78">
        <v>1.8045E-7</v>
      </c>
      <c r="AM6" s="78">
        <v>2.7753837399100001</v>
      </c>
      <c r="AN6" s="78">
        <v>130439.51570787</v>
      </c>
      <c r="AO6" s="77">
        <f t="shared" si="12"/>
        <v>-9.2695632955636521E-8</v>
      </c>
      <c r="AP6" s="77">
        <f t="shared" si="13"/>
        <v>-9.2508728578503774E-8</v>
      </c>
      <c r="AQ6" s="77">
        <f t="shared" si="14"/>
        <v>-9.2508716124327324E-8</v>
      </c>
      <c r="AR6" s="77">
        <f t="shared" si="15"/>
        <v>-9.2508716123517084E-8</v>
      </c>
      <c r="AT6" s="78">
        <v>6.4499999999999999E-9</v>
      </c>
      <c r="AU6" s="78">
        <v>1.2659177698599999</v>
      </c>
      <c r="AV6" s="78">
        <v>130439.51570787</v>
      </c>
      <c r="AW6" s="77">
        <f t="shared" si="16"/>
        <v>5.3204549110726728E-9</v>
      </c>
      <c r="AX6" s="77">
        <f t="shared" si="17"/>
        <v>5.3248513087918061E-9</v>
      </c>
      <c r="AY6" s="77">
        <f t="shared" si="18"/>
        <v>5.3248516013772999E-9</v>
      </c>
      <c r="AZ6" s="77">
        <f t="shared" si="19"/>
        <v>5.324851601396335E-9</v>
      </c>
      <c r="BB6" s="78">
        <v>1.8999999999999999E-10</v>
      </c>
      <c r="BC6" s="78">
        <v>6.0099246758199998</v>
      </c>
      <c r="BD6" s="78">
        <v>130439.51570787</v>
      </c>
      <c r="BE6" s="77">
        <f t="shared" si="20"/>
        <v>1.1231026133260541E-10</v>
      </c>
      <c r="BF6" s="77">
        <f t="shared" si="21"/>
        <v>1.1212523592110832E-10</v>
      </c>
      <c r="BG6" s="77">
        <f t="shared" si="22"/>
        <v>1.1212522359113813E-10</v>
      </c>
      <c r="BH6" s="77">
        <f t="shared" si="23"/>
        <v>1.1212522359033596E-10</v>
      </c>
      <c r="BJ6" s="78">
        <v>3.1866927E-4</v>
      </c>
      <c r="BK6" s="78">
        <v>1.5808849566700001</v>
      </c>
      <c r="BL6" s="78">
        <v>130439.51570787</v>
      </c>
      <c r="BM6" s="77">
        <f t="shared" si="24"/>
        <v>1.9412460808540205E-4</v>
      </c>
      <c r="BN6" s="77">
        <f t="shared" si="25"/>
        <v>1.9442944231918305E-4</v>
      </c>
      <c r="BO6" s="77">
        <f t="shared" si="26"/>
        <v>1.9442946261474166E-4</v>
      </c>
      <c r="BP6" s="77">
        <f t="shared" si="27"/>
        <v>1.9442946261606205E-4</v>
      </c>
      <c r="BR6" s="78">
        <v>2.4957430000000001E-5</v>
      </c>
      <c r="BS6" s="78">
        <v>0.16051210665000001</v>
      </c>
      <c r="BT6" s="78">
        <v>130439.51570787</v>
      </c>
      <c r="BU6" s="77">
        <f t="shared" si="28"/>
        <v>2.1847012850852296E-5</v>
      </c>
      <c r="BV6" s="77">
        <f t="shared" si="29"/>
        <v>2.1832436185226224E-5</v>
      </c>
      <c r="BW6" s="77">
        <f t="shared" si="30"/>
        <v>2.1832435213216398E-5</v>
      </c>
      <c r="BX6" s="77">
        <f t="shared" si="31"/>
        <v>2.1832435213153161E-5</v>
      </c>
      <c r="BZ6" s="78">
        <v>9.6299999999999993E-7</v>
      </c>
      <c r="CA6" s="78">
        <v>4.8002369201699997</v>
      </c>
      <c r="CB6" s="78">
        <v>130439.51570787</v>
      </c>
      <c r="CC6" s="77">
        <f t="shared" si="32"/>
        <v>-5.2553603945586377E-7</v>
      </c>
      <c r="CD6" s="77">
        <f t="shared" si="33"/>
        <v>-5.26509484023476E-7</v>
      </c>
      <c r="CE6" s="77">
        <f t="shared" si="34"/>
        <v>-5.2650954883902009E-7</v>
      </c>
      <c r="CF6" s="77">
        <f t="shared" si="35"/>
        <v>-5.2650954884323694E-7</v>
      </c>
      <c r="CH6" s="78">
        <v>3.0610000000000001E-8</v>
      </c>
      <c r="CI6" s="78">
        <v>3.1249755268100001</v>
      </c>
      <c r="CJ6" s="78">
        <v>130439.51570787</v>
      </c>
      <c r="CK6" s="77">
        <f t="shared" si="36"/>
        <v>-2.3768308598501146E-8</v>
      </c>
      <c r="CL6" s="77">
        <f t="shared" si="37"/>
        <v>-2.374501436158328E-8</v>
      </c>
      <c r="CM6" s="77">
        <f t="shared" si="38"/>
        <v>-2.3745012808803788E-8</v>
      </c>
      <c r="CN6" s="77">
        <f t="shared" si="39"/>
        <v>-2.3745012808702773E-8</v>
      </c>
      <c r="CP6" s="78">
        <v>7.2999999999999996E-10</v>
      </c>
      <c r="CQ6" s="78">
        <v>1.1821037540199999</v>
      </c>
      <c r="CR6" s="78">
        <v>130439.51570787</v>
      </c>
      <c r="CS6" s="77">
        <f t="shared" si="40"/>
        <v>6.3459396523733627E-10</v>
      </c>
      <c r="CT6" s="77">
        <f t="shared" si="41"/>
        <v>6.3502893555487424E-10</v>
      </c>
      <c r="CU6" s="77">
        <f t="shared" si="42"/>
        <v>6.3502896449741744E-10</v>
      </c>
      <c r="CV6" s="77">
        <f t="shared" si="43"/>
        <v>6.3502896449930041E-10</v>
      </c>
      <c r="CX6" s="78">
        <v>1.9999999999999999E-11</v>
      </c>
      <c r="CY6" s="78">
        <v>5.4316205863200002</v>
      </c>
      <c r="CZ6" s="78">
        <v>130439.51570787</v>
      </c>
      <c r="DA6" s="77">
        <f t="shared" si="44"/>
        <v>1.0819925785152171E-12</v>
      </c>
      <c r="DB6" s="77">
        <f t="shared" si="45"/>
        <v>1.0578913696972882E-12</v>
      </c>
      <c r="DC6" s="77">
        <f t="shared" si="46"/>
        <v>1.0578897642659229E-12</v>
      </c>
      <c r="DD6" s="77">
        <f t="shared" si="47"/>
        <v>1.0578897641614774E-12</v>
      </c>
      <c r="DF6" s="78">
        <v>4.3540649999999998E-5</v>
      </c>
      <c r="DG6" s="78">
        <v>5.8289454325700003</v>
      </c>
      <c r="DH6" s="78">
        <v>130439.51570787</v>
      </c>
      <c r="DI6" s="77">
        <f t="shared" si="48"/>
        <v>1.8995546171049085E-5</v>
      </c>
      <c r="DJ6" s="77">
        <f t="shared" si="49"/>
        <v>1.8948252142692361E-5</v>
      </c>
      <c r="DK6" s="77">
        <f t="shared" si="50"/>
        <v>1.8948248991520899E-5</v>
      </c>
      <c r="DL6" s="77">
        <f t="shared" si="51"/>
        <v>1.8948248991315893E-5</v>
      </c>
      <c r="DN6" s="78">
        <v>6.0399600000000004E-6</v>
      </c>
      <c r="DO6" s="78">
        <v>4.2930311656100004</v>
      </c>
      <c r="DP6" s="78">
        <v>130439.51570787</v>
      </c>
      <c r="DQ6" s="77">
        <f t="shared" si="52"/>
        <v>-5.3396431063256519E-6</v>
      </c>
      <c r="DR6" s="77">
        <f t="shared" si="53"/>
        <v>-5.3430459814872203E-6</v>
      </c>
      <c r="DS6" s="77">
        <f t="shared" si="54"/>
        <v>-5.3430462078933546E-6</v>
      </c>
      <c r="DT6" s="77">
        <f t="shared" si="55"/>
        <v>-5.3430462079080845E-6</v>
      </c>
      <c r="DV6" s="78">
        <v>2.1759E-7</v>
      </c>
      <c r="DW6" s="78">
        <v>3.1415926535900001</v>
      </c>
      <c r="DX6" s="78">
        <v>0</v>
      </c>
      <c r="DY6" s="77">
        <f t="shared" si="56"/>
        <v>-2.1759E-7</v>
      </c>
      <c r="DZ6" s="77">
        <f t="shared" si="57"/>
        <v>-2.1759E-7</v>
      </c>
      <c r="EA6" s="77">
        <f t="shared" si="58"/>
        <v>-2.1759E-7</v>
      </c>
      <c r="EB6" s="77">
        <f t="shared" si="59"/>
        <v>-2.1759E-7</v>
      </c>
      <c r="ED6" s="78">
        <v>1.46E-8</v>
      </c>
      <c r="EE6" s="78">
        <v>3.1415926535900001</v>
      </c>
      <c r="EF6" s="78">
        <v>0</v>
      </c>
      <c r="EG6" s="77">
        <f t="shared" si="60"/>
        <v>-1.46E-8</v>
      </c>
      <c r="EH6" s="77">
        <f t="shared" si="61"/>
        <v>-1.46E-8</v>
      </c>
      <c r="EI6" s="77">
        <f t="shared" si="62"/>
        <v>-1.46E-8</v>
      </c>
      <c r="EJ6" s="77">
        <f t="shared" si="63"/>
        <v>-1.46E-8</v>
      </c>
      <c r="EL6" s="78">
        <v>3.1000000000000002E-10</v>
      </c>
      <c r="EM6" s="78">
        <v>2.7238670004399999</v>
      </c>
      <c r="EN6" s="78">
        <v>156527.41884944501</v>
      </c>
      <c r="EO6" s="77">
        <f t="shared" si="64"/>
        <v>-1.0773673854601943E-10</v>
      </c>
      <c r="EP6" s="77">
        <f t="shared" si="65"/>
        <v>-1.0731568369095031E-10</v>
      </c>
      <c r="EQ6" s="77">
        <f t="shared" si="66"/>
        <v>-1.0731565563705282E-10</v>
      </c>
      <c r="ER6" s="77">
        <f t="shared" si="67"/>
        <v>-1.0731565563520124E-10</v>
      </c>
      <c r="ET6" s="78">
        <v>9.9999999999999994E-12</v>
      </c>
      <c r="EU6" s="78">
        <v>3.1415926535900001</v>
      </c>
      <c r="EV6" s="78">
        <v>0</v>
      </c>
      <c r="EW6" s="77">
        <f t="shared" si="68"/>
        <v>-9.9999999999999994E-12</v>
      </c>
      <c r="EX6" s="77">
        <f t="shared" si="69"/>
        <v>-9.9999999999999994E-12</v>
      </c>
      <c r="EY6" s="77">
        <f t="shared" si="70"/>
        <v>-9.9999999999999994E-12</v>
      </c>
      <c r="EZ6" s="77">
        <f t="shared" si="71"/>
        <v>-9.9999999999999994E-12</v>
      </c>
    </row>
    <row r="7" spans="1:156" s="77" customFormat="1" ht="15">
      <c r="H7" s="121" t="s">
        <v>544</v>
      </c>
      <c r="I7" s="122">
        <v>3.36</v>
      </c>
      <c r="J7" s="77" t="s">
        <v>543</v>
      </c>
      <c r="L7" s="78"/>
      <c r="N7" s="78">
        <v>7.5834760000000005E-5</v>
      </c>
      <c r="O7" s="78">
        <v>3.7134840051000002</v>
      </c>
      <c r="P7" s="78">
        <v>156527.41884944501</v>
      </c>
      <c r="Q7" s="77">
        <f t="shared" si="0"/>
        <v>-7.3902320253894392E-5</v>
      </c>
      <c r="R7" s="77">
        <f t="shared" si="1"/>
        <v>-7.3877609044626863E-5</v>
      </c>
      <c r="S7" s="77">
        <f t="shared" si="2"/>
        <v>-7.3877607393456573E-5</v>
      </c>
      <c r="T7" s="77">
        <f t="shared" si="3"/>
        <v>-7.3877607393347598E-5</v>
      </c>
      <c r="V7" s="78">
        <v>1.472233E-5</v>
      </c>
      <c r="W7" s="78">
        <v>2.5184545839500001</v>
      </c>
      <c r="X7" s="78">
        <v>156527.41884944501</v>
      </c>
      <c r="Y7" s="77">
        <f t="shared" si="4"/>
        <v>-2.1932586662922958E-6</v>
      </c>
      <c r="Z7" s="77">
        <f t="shared" si="5"/>
        <v>-2.1721741969142684E-6</v>
      </c>
      <c r="AA7" s="77">
        <f t="shared" si="6"/>
        <v>-2.1721727923291597E-6</v>
      </c>
      <c r="AB7" s="77">
        <f t="shared" si="7"/>
        <v>-2.1721727922364561E-6</v>
      </c>
      <c r="AD7" s="78">
        <v>1.22998E-6</v>
      </c>
      <c r="AE7" s="78">
        <v>1.0686854105200001</v>
      </c>
      <c r="AF7" s="78">
        <v>156527.41884944501</v>
      </c>
      <c r="AG7" s="77">
        <f t="shared" si="8"/>
        <v>1.1852354314259769E-6</v>
      </c>
      <c r="AH7" s="77">
        <f t="shared" si="9"/>
        <v>1.1857102472188212E-6</v>
      </c>
      <c r="AI7" s="77">
        <f t="shared" si="10"/>
        <v>1.1857102787634098E-6</v>
      </c>
      <c r="AJ7" s="77">
        <f t="shared" si="11"/>
        <v>1.1857102787654918E-6</v>
      </c>
      <c r="AL7" s="78">
        <v>6.9709999999999994E-8</v>
      </c>
      <c r="AM7" s="78">
        <v>5.8180866574200003</v>
      </c>
      <c r="AN7" s="78">
        <v>156527.41884944501</v>
      </c>
      <c r="AO7" s="77">
        <f t="shared" si="12"/>
        <v>2.1104321446328806E-8</v>
      </c>
      <c r="AP7" s="77">
        <f t="shared" si="13"/>
        <v>2.1008086489048338E-8</v>
      </c>
      <c r="AQ7" s="77">
        <f t="shared" si="14"/>
        <v>2.1008080077384676E-8</v>
      </c>
      <c r="AR7" s="77">
        <f t="shared" si="15"/>
        <v>2.1008080076961504E-8</v>
      </c>
      <c r="AT7" s="78">
        <v>2.98E-9</v>
      </c>
      <c r="AU7" s="78">
        <v>4.3060098498099997</v>
      </c>
      <c r="AV7" s="78">
        <v>156527.41884944501</v>
      </c>
      <c r="AW7" s="77">
        <f t="shared" si="16"/>
        <v>-2.7823137391176748E-9</v>
      </c>
      <c r="AX7" s="77">
        <f t="shared" si="17"/>
        <v>-2.7838564284060912E-9</v>
      </c>
      <c r="AY7" s="77">
        <f t="shared" si="18"/>
        <v>-2.7838565309699458E-9</v>
      </c>
      <c r="AZ7" s="77">
        <f t="shared" si="19"/>
        <v>-2.783856530976715E-9</v>
      </c>
      <c r="BB7" s="78">
        <v>1E-10</v>
      </c>
      <c r="BC7" s="78">
        <v>2.7569979191999998</v>
      </c>
      <c r="BD7" s="78">
        <v>156527.41884944501</v>
      </c>
      <c r="BE7" s="77">
        <f t="shared" si="20"/>
        <v>-3.7840719633046606E-11</v>
      </c>
      <c r="BF7" s="77">
        <f t="shared" si="21"/>
        <v>-3.7706633892938272E-11</v>
      </c>
      <c r="BG7" s="77">
        <f t="shared" si="22"/>
        <v>-3.7706624958873195E-11</v>
      </c>
      <c r="BH7" s="77">
        <f t="shared" si="23"/>
        <v>-3.7706624958283545E-11</v>
      </c>
      <c r="BJ7" s="78">
        <v>7.9633010000000002E-5</v>
      </c>
      <c r="BK7" s="78">
        <v>4.60972126348</v>
      </c>
      <c r="BL7" s="78">
        <v>156527.41884944501</v>
      </c>
      <c r="BM7" s="77">
        <f t="shared" si="24"/>
        <v>-6.241798229165353E-5</v>
      </c>
      <c r="BN7" s="77">
        <f t="shared" si="25"/>
        <v>-6.2489529254645444E-5</v>
      </c>
      <c r="BO7" s="77">
        <f t="shared" si="26"/>
        <v>-6.2489534016013204E-5</v>
      </c>
      <c r="BP7" s="77">
        <f t="shared" si="27"/>
        <v>-6.248953401632746E-5</v>
      </c>
      <c r="BR7" s="78">
        <v>8.59585E-6</v>
      </c>
      <c r="BS7" s="78">
        <v>3.18452433647</v>
      </c>
      <c r="BT7" s="78">
        <v>156527.41884944501</v>
      </c>
      <c r="BU7" s="77">
        <f t="shared" si="28"/>
        <v>-6.2589642668542042E-6</v>
      </c>
      <c r="BV7" s="77">
        <f t="shared" si="29"/>
        <v>-6.2504254326424883E-6</v>
      </c>
      <c r="BW7" s="77">
        <f t="shared" si="30"/>
        <v>-6.2504248634354177E-6</v>
      </c>
      <c r="BX7" s="77">
        <f t="shared" si="31"/>
        <v>-6.2504248633978493E-6</v>
      </c>
      <c r="BZ7" s="78">
        <v>4.4691999999999998E-7</v>
      </c>
      <c r="CA7" s="78">
        <v>1.60758267772</v>
      </c>
      <c r="CB7" s="78">
        <v>156527.41884944501</v>
      </c>
      <c r="CC7" s="77">
        <f t="shared" si="32"/>
        <v>3.0832668129602895E-7</v>
      </c>
      <c r="CD7" s="77">
        <f t="shared" si="33"/>
        <v>3.0879487770387597E-7</v>
      </c>
      <c r="CE7" s="77">
        <f t="shared" si="34"/>
        <v>3.0879490886880028E-7</v>
      </c>
      <c r="CF7" s="77">
        <f t="shared" si="35"/>
        <v>3.087949088708572E-7</v>
      </c>
      <c r="CH7" s="78">
        <v>1.7319999999999999E-8</v>
      </c>
      <c r="CI7" s="78">
        <v>6.26642412058</v>
      </c>
      <c r="CJ7" s="78">
        <v>156527.41884944501</v>
      </c>
      <c r="CK7" s="77">
        <f t="shared" si="36"/>
        <v>1.1880654064290788E-8</v>
      </c>
      <c r="CL7" s="77">
        <f t="shared" si="37"/>
        <v>1.1862390805496588E-8</v>
      </c>
      <c r="CM7" s="77">
        <f t="shared" si="38"/>
        <v>1.1862389588155042E-8</v>
      </c>
      <c r="CN7" s="77">
        <f t="shared" si="39"/>
        <v>1.1862389588074697E-8</v>
      </c>
      <c r="CP7" s="78">
        <v>5.1E-10</v>
      </c>
      <c r="CQ7" s="78">
        <v>4.5458108619399997</v>
      </c>
      <c r="CR7" s="78">
        <v>156527.41884944501</v>
      </c>
      <c r="CS7" s="77">
        <f t="shared" si="40"/>
        <v>-4.1915919692204464E-10</v>
      </c>
      <c r="CT7" s="77">
        <f t="shared" si="41"/>
        <v>-4.1957948195387497E-10</v>
      </c>
      <c r="CU7" s="77">
        <f t="shared" si="42"/>
        <v>-4.1957950991969136E-10</v>
      </c>
      <c r="CV7" s="77">
        <f t="shared" si="43"/>
        <v>-4.1957950992153711E-10</v>
      </c>
      <c r="CX7" s="78">
        <v>9.9999999999999994E-12</v>
      </c>
      <c r="CY7" s="78">
        <v>2.68052517331</v>
      </c>
      <c r="CZ7" s="78">
        <v>156527.41884944501</v>
      </c>
      <c r="DA7" s="77">
        <f t="shared" si="44"/>
        <v>-3.0658405720135695E-12</v>
      </c>
      <c r="DB7" s="77">
        <f t="shared" si="45"/>
        <v>-3.0520532738678632E-12</v>
      </c>
      <c r="DC7" s="77">
        <f t="shared" si="46"/>
        <v>-3.0520523552847909E-12</v>
      </c>
      <c r="DD7" s="77">
        <f t="shared" si="47"/>
        <v>-3.052052355224164E-12</v>
      </c>
      <c r="DF7" s="78">
        <v>9.1822800000000005E-6</v>
      </c>
      <c r="DG7" s="78">
        <v>2.5965056259799999</v>
      </c>
      <c r="DH7" s="78">
        <v>156527.41884944501</v>
      </c>
      <c r="DI7" s="77">
        <f t="shared" si="48"/>
        <v>-2.0717349709082298E-6</v>
      </c>
      <c r="DJ7" s="77">
        <f t="shared" si="49"/>
        <v>-2.0587783928667943E-6</v>
      </c>
      <c r="DK7" s="77">
        <f t="shared" si="50"/>
        <v>-2.0587775296872446E-6</v>
      </c>
      <c r="DL7" s="77">
        <f t="shared" si="51"/>
        <v>-2.0587775296302745E-6</v>
      </c>
      <c r="DN7" s="78">
        <v>1.5285099999999999E-6</v>
      </c>
      <c r="DO7" s="78">
        <v>1.0606077980999999</v>
      </c>
      <c r="DP7" s="78">
        <v>156527.41884944501</v>
      </c>
      <c r="DQ7" s="77">
        <f t="shared" si="52"/>
        <v>1.4761572373921307E-6</v>
      </c>
      <c r="DR7" s="77">
        <f t="shared" si="53"/>
        <v>1.4767300444024841E-6</v>
      </c>
      <c r="DS7" s="77">
        <f t="shared" si="54"/>
        <v>1.4767300824539256E-6</v>
      </c>
      <c r="DT7" s="77">
        <f t="shared" si="55"/>
        <v>1.4767300824564373E-6</v>
      </c>
      <c r="DV7" s="78">
        <v>1.2793000000000001E-7</v>
      </c>
      <c r="DW7" s="78">
        <v>5.80143162209</v>
      </c>
      <c r="DX7" s="78">
        <v>156527.41884944501</v>
      </c>
      <c r="DY7" s="77">
        <f t="shared" si="56"/>
        <v>3.6694140895374516E-8</v>
      </c>
      <c r="DZ7" s="77">
        <f t="shared" si="57"/>
        <v>3.6516625513726407E-8</v>
      </c>
      <c r="EA7" s="77">
        <f t="shared" si="58"/>
        <v>3.6516613686902448E-8</v>
      </c>
      <c r="EB7" s="77">
        <f t="shared" si="59"/>
        <v>3.6516613686121868E-8</v>
      </c>
      <c r="ED7" s="78">
        <v>7.1900000000000002E-9</v>
      </c>
      <c r="EE7" s="78">
        <v>4.25913631362</v>
      </c>
      <c r="EF7" s="78">
        <v>156527.41884944501</v>
      </c>
      <c r="EG7" s="77">
        <f t="shared" si="60"/>
        <v>-6.8263200939042609E-9</v>
      </c>
      <c r="EH7" s="77">
        <f t="shared" si="61"/>
        <v>-6.8295824934306745E-9</v>
      </c>
      <c r="EI7" s="77">
        <f t="shared" si="62"/>
        <v>-6.8295827102615816E-9</v>
      </c>
      <c r="EJ7" s="77">
        <f t="shared" si="63"/>
        <v>-6.8295827102758926E-9</v>
      </c>
      <c r="EL7" s="78">
        <v>1.7000000000000001E-10</v>
      </c>
      <c r="EM7" s="78">
        <v>0</v>
      </c>
      <c r="EN7" s="78">
        <v>0</v>
      </c>
      <c r="EO7" s="77">
        <f t="shared" si="64"/>
        <v>1.7000000000000001E-10</v>
      </c>
      <c r="EP7" s="77">
        <f t="shared" si="65"/>
        <v>1.7000000000000001E-10</v>
      </c>
      <c r="EQ7" s="77">
        <f t="shared" si="66"/>
        <v>1.7000000000000001E-10</v>
      </c>
      <c r="ER7" s="77">
        <f t="shared" si="67"/>
        <v>1.7000000000000001E-10</v>
      </c>
      <c r="ET7" s="78">
        <v>9.9999999999999994E-12</v>
      </c>
      <c r="EU7" s="78">
        <v>1.21278177664</v>
      </c>
      <c r="EV7" s="78">
        <v>156527.41884944501</v>
      </c>
      <c r="EW7" s="77">
        <f t="shared" si="68"/>
        <v>9.1525532085664917E-12</v>
      </c>
      <c r="EX7" s="77">
        <f t="shared" si="69"/>
        <v>9.1583778189157703E-12</v>
      </c>
      <c r="EY7" s="77">
        <f t="shared" si="70"/>
        <v>9.1583782062524965E-12</v>
      </c>
      <c r="EZ7" s="77">
        <f t="shared" si="71"/>
        <v>9.1583782062780615E-12</v>
      </c>
    </row>
    <row r="8" spans="1:156" s="77" customFormat="1" ht="12.75">
      <c r="L8" s="78"/>
      <c r="N8" s="78">
        <v>3.5597399999999999E-5</v>
      </c>
      <c r="O8" s="78">
        <v>1.51202669419</v>
      </c>
      <c r="P8" s="78">
        <v>1109.3785520934</v>
      </c>
      <c r="Q8" s="77">
        <f t="shared" si="0"/>
        <v>-2.609982367500968E-6</v>
      </c>
      <c r="R8" s="77">
        <f t="shared" si="1"/>
        <v>-2.6096179915018337E-6</v>
      </c>
      <c r="S8" s="77">
        <f t="shared" si="2"/>
        <v>-2.6096179672307902E-6</v>
      </c>
      <c r="T8" s="77">
        <f t="shared" si="3"/>
        <v>-2.6096179672291822E-6</v>
      </c>
      <c r="V8" s="78">
        <v>3.5224400000000002E-6</v>
      </c>
      <c r="W8" s="78">
        <v>3.0523809440299998</v>
      </c>
      <c r="X8" s="78">
        <v>1109.3785520934</v>
      </c>
      <c r="Y8" s="77">
        <f t="shared" si="4"/>
        <v>-3.5191925948185855E-6</v>
      </c>
      <c r="Z8" s="77">
        <f t="shared" si="5"/>
        <v>-3.5191941466868335E-6</v>
      </c>
      <c r="AA8" s="77">
        <f t="shared" si="6"/>
        <v>-3.519194146790191E-6</v>
      </c>
      <c r="AB8" s="77">
        <f t="shared" si="7"/>
        <v>-3.5191941467901977E-6</v>
      </c>
      <c r="AD8" s="78">
        <v>3.8663000000000002E-7</v>
      </c>
      <c r="AE8" s="78">
        <v>4.0801161018199998</v>
      </c>
      <c r="AF8" s="78">
        <v>182615.32199101901</v>
      </c>
      <c r="AG8" s="77">
        <f t="shared" si="8"/>
        <v>-3.866194836006689E-7</v>
      </c>
      <c r="AH8" s="77">
        <f t="shared" si="9"/>
        <v>-3.8662374965304212E-7</v>
      </c>
      <c r="AI8" s="77">
        <f t="shared" si="10"/>
        <v>-3.8662374990044615E-7</v>
      </c>
      <c r="AJ8" s="77">
        <f t="shared" si="11"/>
        <v>-3.8662374990046262E-7</v>
      </c>
      <c r="AL8" s="78">
        <v>2.5559999999999999E-8</v>
      </c>
      <c r="AM8" s="78">
        <v>2.5701436445399999</v>
      </c>
      <c r="AN8" s="78">
        <v>182615.32199101901</v>
      </c>
      <c r="AO8" s="77">
        <f t="shared" si="12"/>
        <v>-1.7418293521092367E-9</v>
      </c>
      <c r="AP8" s="77">
        <f t="shared" si="13"/>
        <v>-1.6987435509800398E-9</v>
      </c>
      <c r="AQ8" s="77">
        <f t="shared" si="14"/>
        <v>-1.6987406808764386E-9</v>
      </c>
      <c r="AR8" s="77">
        <f t="shared" si="15"/>
        <v>-1.6987406806850774E-9</v>
      </c>
      <c r="AT8" s="78">
        <v>1.2799999999999999E-9</v>
      </c>
      <c r="AU8" s="78">
        <v>1.0570250503900001</v>
      </c>
      <c r="AV8" s="78">
        <v>182615.32199101901</v>
      </c>
      <c r="AW8" s="77">
        <f t="shared" si="16"/>
        <v>1.2698725263434632E-9</v>
      </c>
      <c r="AX8" s="77">
        <f t="shared" si="17"/>
        <v>1.2701422133419063E-9</v>
      </c>
      <c r="AY8" s="77">
        <f t="shared" si="18"/>
        <v>1.2701422311849819E-9</v>
      </c>
      <c r="AZ8" s="77">
        <f t="shared" si="19"/>
        <v>1.2701422311861715E-9</v>
      </c>
      <c r="BB8" s="78">
        <v>5.0000000000000002E-11</v>
      </c>
      <c r="BC8" s="78">
        <v>5.7908235972400002</v>
      </c>
      <c r="BD8" s="78">
        <v>182615.32199101901</v>
      </c>
      <c r="BE8" s="77">
        <f t="shared" si="20"/>
        <v>7.3377447343437628E-12</v>
      </c>
      <c r="BF8" s="77">
        <f t="shared" si="21"/>
        <v>7.2541737200385292E-12</v>
      </c>
      <c r="BG8" s="77">
        <f t="shared" si="22"/>
        <v>7.2541681526896356E-12</v>
      </c>
      <c r="BH8" s="77">
        <f t="shared" si="23"/>
        <v>7.2541681523184383E-12</v>
      </c>
      <c r="BJ8" s="78">
        <v>2.014189E-5</v>
      </c>
      <c r="BK8" s="78">
        <v>1.3532416469399999</v>
      </c>
      <c r="BL8" s="78">
        <v>182615.32199101901</v>
      </c>
      <c r="BM8" s="77">
        <f t="shared" si="24"/>
        <v>1.8374099572742054E-5</v>
      </c>
      <c r="BN8" s="77">
        <f t="shared" si="25"/>
        <v>1.8388014382100021E-5</v>
      </c>
      <c r="BO8" s="77">
        <f t="shared" si="26"/>
        <v>1.8388015307216267E-5</v>
      </c>
      <c r="BP8" s="77">
        <f t="shared" si="27"/>
        <v>1.8388015307277948E-5</v>
      </c>
      <c r="BR8" s="78">
        <v>2.7750300000000001E-6</v>
      </c>
      <c r="BS8" s="78">
        <v>6.2102077418399997</v>
      </c>
      <c r="BT8" s="78">
        <v>182615.32199101901</v>
      </c>
      <c r="BU8" s="77">
        <f t="shared" si="28"/>
        <v>1.4897092677731682E-6</v>
      </c>
      <c r="BV8" s="77">
        <f t="shared" si="29"/>
        <v>1.4857515537614017E-6</v>
      </c>
      <c r="BW8" s="77">
        <f t="shared" si="30"/>
        <v>1.4857512899971029E-6</v>
      </c>
      <c r="BX8" s="77">
        <f t="shared" si="31"/>
        <v>1.4857512899795168E-6</v>
      </c>
      <c r="BZ8" s="78">
        <v>1.8316000000000001E-7</v>
      </c>
      <c r="CA8" s="78">
        <v>4.6690465537700003</v>
      </c>
      <c r="CB8" s="78">
        <v>182615.32199101901</v>
      </c>
      <c r="CC8" s="77">
        <f t="shared" si="32"/>
        <v>-1.5154945912578315E-7</v>
      </c>
      <c r="CD8" s="77">
        <f t="shared" si="33"/>
        <v>-1.517230265149356E-7</v>
      </c>
      <c r="CE8" s="77">
        <f t="shared" si="34"/>
        <v>-1.517230380618221E-7</v>
      </c>
      <c r="CF8" s="77">
        <f t="shared" si="35"/>
        <v>-1.5172303806259197E-7</v>
      </c>
      <c r="CH8" s="78">
        <v>8.57E-9</v>
      </c>
      <c r="CI8" s="78">
        <v>3.0767316670499998</v>
      </c>
      <c r="CJ8" s="78">
        <v>182615.32199101901</v>
      </c>
      <c r="CK8" s="77">
        <f t="shared" si="36"/>
        <v>-4.6591362553131549E-9</v>
      </c>
      <c r="CL8" s="77">
        <f t="shared" si="37"/>
        <v>-4.6469772317567487E-9</v>
      </c>
      <c r="CM8" s="77">
        <f t="shared" si="38"/>
        <v>-4.6469764214032687E-9</v>
      </c>
      <c r="CN8" s="77">
        <f t="shared" si="39"/>
        <v>-4.6469764213492389E-9</v>
      </c>
      <c r="CP8" s="78">
        <v>3.1000000000000002E-10</v>
      </c>
      <c r="CQ8" s="78">
        <v>1.4422694275600001</v>
      </c>
      <c r="CR8" s="78">
        <v>182615.32199101901</v>
      </c>
      <c r="CS8" s="77">
        <f t="shared" si="40"/>
        <v>2.703808817935524E-10</v>
      </c>
      <c r="CT8" s="77">
        <f t="shared" si="41"/>
        <v>2.7063668933413201E-10</v>
      </c>
      <c r="CU8" s="77">
        <f t="shared" si="42"/>
        <v>2.7063670634772358E-10</v>
      </c>
      <c r="CV8" s="77">
        <f t="shared" si="43"/>
        <v>2.7063670634885795E-10</v>
      </c>
      <c r="CX8" s="78">
        <v>9.9999999999999994E-12</v>
      </c>
      <c r="CY8" s="78">
        <v>6.0084187028400002</v>
      </c>
      <c r="CZ8" s="78">
        <v>182615.32199101901</v>
      </c>
      <c r="DA8" s="77">
        <f t="shared" si="44"/>
        <v>3.5683901748235638E-12</v>
      </c>
      <c r="DB8" s="77">
        <f t="shared" si="45"/>
        <v>3.5526023185890196E-12</v>
      </c>
      <c r="DC8" s="77">
        <f t="shared" si="46"/>
        <v>3.5526012666233018E-12</v>
      </c>
      <c r="DD8" s="77">
        <f t="shared" si="47"/>
        <v>3.5526012665531635E-12</v>
      </c>
      <c r="DF8" s="78">
        <v>2.6003299999999999E-6</v>
      </c>
      <c r="DG8" s="78">
        <v>3.0281775348200002</v>
      </c>
      <c r="DH8" s="78">
        <v>27197.281693667599</v>
      </c>
      <c r="DI8" s="77">
        <f t="shared" si="48"/>
        <v>-2.5833680434643972E-6</v>
      </c>
      <c r="DJ8" s="77">
        <f t="shared" si="49"/>
        <v>-2.5832933502563614E-6</v>
      </c>
      <c r="DK8" s="77">
        <f t="shared" si="50"/>
        <v>-2.5832933452756133E-6</v>
      </c>
      <c r="DL8" s="77">
        <f t="shared" si="51"/>
        <v>-2.5832933452752838E-6</v>
      </c>
      <c r="DN8" s="78">
        <v>3.9201999999999999E-7</v>
      </c>
      <c r="DO8" s="78">
        <v>4.1113675141600003</v>
      </c>
      <c r="DP8" s="78">
        <v>182615.32199101901</v>
      </c>
      <c r="DQ8" s="77">
        <f t="shared" si="52"/>
        <v>-3.9172757928101084E-7</v>
      </c>
      <c r="DR8" s="77">
        <f t="shared" si="53"/>
        <v>-3.9175259729776103E-7</v>
      </c>
      <c r="DS8" s="77">
        <f t="shared" si="54"/>
        <v>-3.9175259892696432E-7</v>
      </c>
      <c r="DT8" s="77">
        <f t="shared" si="55"/>
        <v>-3.9175259892707295E-7</v>
      </c>
      <c r="DV8" s="78">
        <v>3.8250000000000002E-8</v>
      </c>
      <c r="DW8" s="78">
        <v>2.5699359958399999</v>
      </c>
      <c r="DX8" s="78">
        <v>182615.32199101901</v>
      </c>
      <c r="DY8" s="77">
        <f t="shared" si="56"/>
        <v>-2.5986866712796957E-9</v>
      </c>
      <c r="DZ8" s="77">
        <f t="shared" si="57"/>
        <v>-2.5342087783932426E-9</v>
      </c>
      <c r="EA8" s="77">
        <f t="shared" si="58"/>
        <v>-2.5342044832845269E-9</v>
      </c>
      <c r="EB8" s="77">
        <f t="shared" si="59"/>
        <v>-2.5342044829981549E-9</v>
      </c>
      <c r="ED8" s="78">
        <v>2.5000000000000001E-9</v>
      </c>
      <c r="EE8" s="78">
        <v>1.02794425848</v>
      </c>
      <c r="EF8" s="78">
        <v>182615.32199101901</v>
      </c>
      <c r="EG8" s="77">
        <f t="shared" si="60"/>
        <v>2.4882971924717165E-9</v>
      </c>
      <c r="EH8" s="77">
        <f t="shared" si="61"/>
        <v>2.488701847940169E-9</v>
      </c>
      <c r="EI8" s="77">
        <f t="shared" si="62"/>
        <v>2.4887018746576325E-9</v>
      </c>
      <c r="EJ8" s="77">
        <f t="shared" si="63"/>
        <v>2.4887018746594138E-9</v>
      </c>
      <c r="EL8" s="78">
        <v>1.2E-10</v>
      </c>
      <c r="EM8" s="78">
        <v>5.7777533405600003</v>
      </c>
      <c r="EN8" s="78">
        <v>182615.32199101901</v>
      </c>
      <c r="EO8" s="77">
        <f t="shared" si="64"/>
        <v>1.605767810925305E-11</v>
      </c>
      <c r="EP8" s="77">
        <f t="shared" si="65"/>
        <v>1.585673815057395E-11</v>
      </c>
      <c r="EQ8" s="77">
        <f t="shared" si="66"/>
        <v>1.5856724764470292E-11</v>
      </c>
      <c r="ER8" s="77">
        <f t="shared" si="67"/>
        <v>1.5856724763577784E-11</v>
      </c>
      <c r="ET8" s="78">
        <v>9.9999999999999994E-12</v>
      </c>
      <c r="EU8" s="78">
        <v>4.2614902633999998</v>
      </c>
      <c r="EV8" s="78">
        <v>182615.32199101901</v>
      </c>
      <c r="EW8" s="77">
        <f t="shared" si="68"/>
        <v>-9.8223957224164328E-12</v>
      </c>
      <c r="EX8" s="77">
        <f t="shared" si="69"/>
        <v>-9.8255517370505159E-12</v>
      </c>
      <c r="EY8" s="77">
        <f t="shared" si="70"/>
        <v>-9.8255519463382792E-12</v>
      </c>
      <c r="EZ8" s="77">
        <f t="shared" si="71"/>
        <v>-9.8255519463522347E-12</v>
      </c>
    </row>
    <row r="9" spans="1:156" s="77" customFormat="1" ht="12.75">
      <c r="A9" s="159" t="s">
        <v>124</v>
      </c>
      <c r="B9" s="159" t="s">
        <v>196</v>
      </c>
      <c r="C9" s="114" t="s">
        <v>197</v>
      </c>
      <c r="D9" s="114" t="s">
        <v>198</v>
      </c>
      <c r="E9" s="114" t="s">
        <v>199</v>
      </c>
      <c r="K9" s="2"/>
      <c r="L9" s="78"/>
      <c r="N9" s="78">
        <v>1.7260119999999999E-5</v>
      </c>
      <c r="O9" s="78">
        <v>0.35832239908000002</v>
      </c>
      <c r="P9" s="78">
        <v>182615.32199101901</v>
      </c>
      <c r="Q9" s="77">
        <f t="shared" si="0"/>
        <v>1.4504938033195023E-5</v>
      </c>
      <c r="R9" s="77">
        <f t="shared" si="1"/>
        <v>1.4489111803559522E-5</v>
      </c>
      <c r="S9" s="77">
        <f t="shared" si="2"/>
        <v>1.4489110747997989E-5</v>
      </c>
      <c r="T9" s="77">
        <f t="shared" si="3"/>
        <v>1.4489110747927611E-5</v>
      </c>
      <c r="V9" s="78">
        <v>3.8831799999999998E-6</v>
      </c>
      <c r="W9" s="78">
        <v>5.4803922589100003</v>
      </c>
      <c r="X9" s="78">
        <v>182615.32199101901</v>
      </c>
      <c r="Y9" s="77">
        <f t="shared" si="4"/>
        <v>-6.3071287294322694E-7</v>
      </c>
      <c r="Z9" s="77">
        <f t="shared" si="5"/>
        <v>-6.3718550212165981E-7</v>
      </c>
      <c r="AA9" s="77">
        <f t="shared" si="6"/>
        <v>-6.3718593320244217E-7</v>
      </c>
      <c r="AB9" s="77">
        <f t="shared" si="7"/>
        <v>-6.3718593323118401E-7</v>
      </c>
      <c r="AD9" s="78">
        <v>1.4898E-7</v>
      </c>
      <c r="AE9" s="78">
        <v>4.6334308580999997</v>
      </c>
      <c r="AF9" s="78">
        <v>1109.3785520934</v>
      </c>
      <c r="AG9" s="77">
        <f t="shared" si="8"/>
        <v>7.9215258761724048E-9</v>
      </c>
      <c r="AH9" s="77">
        <f t="shared" si="9"/>
        <v>7.9199989603676151E-9</v>
      </c>
      <c r="AI9" s="77">
        <f t="shared" si="10"/>
        <v>7.9199988586599387E-9</v>
      </c>
      <c r="AJ9" s="77">
        <f t="shared" si="11"/>
        <v>7.9199988586532005E-9</v>
      </c>
      <c r="AL9" s="78">
        <v>8.9999999999999995E-9</v>
      </c>
      <c r="AM9" s="78">
        <v>5.5930888893899997</v>
      </c>
      <c r="AN9" s="78">
        <v>208703.22513259301</v>
      </c>
      <c r="AO9" s="77">
        <f t="shared" si="12"/>
        <v>-1.6419727693324559E-9</v>
      </c>
      <c r="AP9" s="77">
        <f t="shared" si="13"/>
        <v>-1.6590557985075134E-9</v>
      </c>
      <c r="AQ9" s="77">
        <f t="shared" si="14"/>
        <v>-1.6590569362018628E-9</v>
      </c>
      <c r="AR9" s="77">
        <f t="shared" si="15"/>
        <v>-1.6590569362762807E-9</v>
      </c>
      <c r="AT9" s="78">
        <v>5.1E-10</v>
      </c>
      <c r="AU9" s="78">
        <v>4.0856619193399997</v>
      </c>
      <c r="AV9" s="78">
        <v>208703.22513259301</v>
      </c>
      <c r="AW9" s="77">
        <f t="shared" si="16"/>
        <v>-5.0632631974110735E-10</v>
      </c>
      <c r="AX9" s="77">
        <f t="shared" si="17"/>
        <v>-5.0620739323084837E-10</v>
      </c>
      <c r="AY9" s="77">
        <f t="shared" si="18"/>
        <v>-5.062073852462958E-10</v>
      </c>
      <c r="AZ9" s="77">
        <f t="shared" si="19"/>
        <v>-5.0620738524577354E-10</v>
      </c>
      <c r="BB9" s="78">
        <v>1.9999999999999999E-11</v>
      </c>
      <c r="BC9" s="78">
        <v>2.5143544822999999</v>
      </c>
      <c r="BD9" s="78">
        <v>208703.22513259301</v>
      </c>
      <c r="BE9" s="77">
        <f t="shared" si="20"/>
        <v>2.4063704343570039E-12</v>
      </c>
      <c r="BF9" s="77">
        <f t="shared" si="21"/>
        <v>2.4447026198243194E-12</v>
      </c>
      <c r="BG9" s="77">
        <f t="shared" si="22"/>
        <v>2.4447051728271521E-12</v>
      </c>
      <c r="BH9" s="77">
        <f t="shared" si="23"/>
        <v>2.4447051729941468E-12</v>
      </c>
      <c r="BJ9" s="78">
        <v>5.1395300000000001E-6</v>
      </c>
      <c r="BK9" s="78">
        <v>4.3783540930899996</v>
      </c>
      <c r="BL9" s="78">
        <v>208703.22513259301</v>
      </c>
      <c r="BM9" s="77">
        <f t="shared" si="24"/>
        <v>-5.0631711835101199E-6</v>
      </c>
      <c r="BN9" s="77">
        <f t="shared" si="25"/>
        <v>-5.0648660140139017E-6</v>
      </c>
      <c r="BO9" s="77">
        <f t="shared" si="26"/>
        <v>-5.0648661262776021E-6</v>
      </c>
      <c r="BP9" s="77">
        <f t="shared" si="27"/>
        <v>-5.064866126284945E-6</v>
      </c>
      <c r="BR9" s="78">
        <v>8.6232999999999997E-7</v>
      </c>
      <c r="BS9" s="78">
        <v>2.9524439182200002</v>
      </c>
      <c r="BT9" s="78">
        <v>208703.22513259301</v>
      </c>
      <c r="BU9" s="77">
        <f t="shared" si="28"/>
        <v>-2.6919550742126925E-7</v>
      </c>
      <c r="BV9" s="77">
        <f t="shared" si="29"/>
        <v>-2.67613176050631E-7</v>
      </c>
      <c r="BW9" s="77">
        <f t="shared" si="30"/>
        <v>-2.6761307061832634E-7</v>
      </c>
      <c r="BX9" s="77">
        <f t="shared" si="31"/>
        <v>-2.6761307061142985E-7</v>
      </c>
      <c r="BZ9" s="78">
        <v>6.9269999999999998E-8</v>
      </c>
      <c r="CA9" s="78">
        <v>1.4340488893000001</v>
      </c>
      <c r="CB9" s="78">
        <v>208703.22513259301</v>
      </c>
      <c r="CC9" s="77">
        <f t="shared" si="32"/>
        <v>6.4585320531299459E-8</v>
      </c>
      <c r="CD9" s="77">
        <f t="shared" si="33"/>
        <v>6.4633551495647398E-8</v>
      </c>
      <c r="CE9" s="77">
        <f t="shared" si="34"/>
        <v>6.4633554700285368E-8</v>
      </c>
      <c r="CF9" s="77">
        <f t="shared" si="35"/>
        <v>6.4633554700494982E-8</v>
      </c>
      <c r="CH9" s="78">
        <v>3.84E-9</v>
      </c>
      <c r="CI9" s="78">
        <v>6.1481531993200003</v>
      </c>
      <c r="CJ9" s="78">
        <v>208703.22513259301</v>
      </c>
      <c r="CK9" s="77">
        <f t="shared" si="36"/>
        <v>1.3943130059337779E-9</v>
      </c>
      <c r="CL9" s="77">
        <f t="shared" si="37"/>
        <v>1.387401947462055E-9</v>
      </c>
      <c r="CM9" s="77">
        <f t="shared" si="38"/>
        <v>1.3874014869442513E-9</v>
      </c>
      <c r="CN9" s="77">
        <f t="shared" si="39"/>
        <v>1.3874014869141281E-9</v>
      </c>
      <c r="CP9" s="78">
        <v>1.5999999999999999E-10</v>
      </c>
      <c r="CQ9" s="78">
        <v>4.56372679459</v>
      </c>
      <c r="CR9" s="78">
        <v>208703.22513259301</v>
      </c>
      <c r="CS9" s="77">
        <f t="shared" si="40"/>
        <v>-1.4985786774698964E-10</v>
      </c>
      <c r="CT9" s="77">
        <f t="shared" si="41"/>
        <v>-1.4996583064748396E-10</v>
      </c>
      <c r="CU9" s="77">
        <f t="shared" si="42"/>
        <v>-1.4996583782026915E-10</v>
      </c>
      <c r="CV9" s="77">
        <f t="shared" si="43"/>
        <v>-1.4996583782073834E-10</v>
      </c>
      <c r="CX9" s="78">
        <v>0</v>
      </c>
      <c r="CY9" s="78">
        <v>2.8594173470099999</v>
      </c>
      <c r="CZ9" s="78">
        <v>208703.22513259301</v>
      </c>
      <c r="DA9" s="77">
        <f t="shared" si="44"/>
        <v>0</v>
      </c>
      <c r="DB9" s="77">
        <f t="shared" si="45"/>
        <v>0</v>
      </c>
      <c r="DC9" s="77">
        <f t="shared" si="46"/>
        <v>0</v>
      </c>
      <c r="DD9" s="77">
        <f t="shared" si="47"/>
        <v>0</v>
      </c>
      <c r="DF9" s="78">
        <v>2.89955E-6</v>
      </c>
      <c r="DG9" s="78">
        <v>1.42441936951</v>
      </c>
      <c r="DH9" s="78">
        <v>25028.521211384999</v>
      </c>
      <c r="DI9" s="77">
        <f t="shared" si="48"/>
        <v>1.8429035721077221E-6</v>
      </c>
      <c r="DJ9" s="77">
        <f t="shared" si="49"/>
        <v>1.8434218733028063E-6</v>
      </c>
      <c r="DK9" s="77">
        <f t="shared" si="50"/>
        <v>1.8434219078234742E-6</v>
      </c>
      <c r="DL9" s="77">
        <f t="shared" si="51"/>
        <v>1.8434219078257639E-6</v>
      </c>
      <c r="DN9" s="78">
        <v>1.776E-7</v>
      </c>
      <c r="DO9" s="78">
        <v>4.5442465308499997</v>
      </c>
      <c r="DP9" s="78">
        <v>27197.281693667599</v>
      </c>
      <c r="DQ9" s="77">
        <f t="shared" si="52"/>
        <v>-2.9873237815757167E-8</v>
      </c>
      <c r="DR9" s="77">
        <f t="shared" si="53"/>
        <v>-2.9917288112195398E-8</v>
      </c>
      <c r="DS9" s="77">
        <f t="shared" si="54"/>
        <v>-2.9917291046314318E-8</v>
      </c>
      <c r="DT9" s="77">
        <f t="shared" si="55"/>
        <v>-2.9917291046508368E-8</v>
      </c>
      <c r="DV9" s="78">
        <v>1.042E-8</v>
      </c>
      <c r="DW9" s="78">
        <v>3.1464812007899998</v>
      </c>
      <c r="DX9" s="78">
        <v>24978.524589480799</v>
      </c>
      <c r="DY9" s="77">
        <f t="shared" si="56"/>
        <v>-1.0069012972843971E-8</v>
      </c>
      <c r="DZ9" s="77">
        <f t="shared" si="57"/>
        <v>-1.0068392984907212E-8</v>
      </c>
      <c r="EA9" s="77">
        <f t="shared" si="58"/>
        <v>-1.0068392943592E-8</v>
      </c>
      <c r="EB9" s="77">
        <f t="shared" si="59"/>
        <v>-1.0068392943589254E-8</v>
      </c>
      <c r="ED9" s="78">
        <v>8.3999999999999999E-10</v>
      </c>
      <c r="EE9" s="78">
        <v>4.0800861881300001</v>
      </c>
      <c r="EF9" s="78">
        <v>208703.22513259301</v>
      </c>
      <c r="EG9" s="77">
        <f t="shared" si="60"/>
        <v>-8.333751232118613E-10</v>
      </c>
      <c r="EH9" s="77">
        <f t="shared" si="61"/>
        <v>-8.3317027012728272E-10</v>
      </c>
      <c r="EI9" s="77">
        <f t="shared" si="62"/>
        <v>-8.3317025637856083E-10</v>
      </c>
      <c r="EJ9" s="77">
        <f t="shared" si="63"/>
        <v>-8.3317025637766148E-10</v>
      </c>
      <c r="EL9" s="78">
        <v>5.0000000000000002E-11</v>
      </c>
      <c r="EM9" s="78">
        <v>2.5450644264700002</v>
      </c>
      <c r="EN9" s="78">
        <v>208703.22513259301</v>
      </c>
      <c r="EO9" s="77">
        <f t="shared" si="64"/>
        <v>4.4889867451163155E-12</v>
      </c>
      <c r="EP9" s="77">
        <f t="shared" si="65"/>
        <v>4.5851315325720706E-12</v>
      </c>
      <c r="EQ9" s="77">
        <f t="shared" si="66"/>
        <v>4.5851379362058263E-12</v>
      </c>
      <c r="ER9" s="77">
        <f t="shared" si="67"/>
        <v>4.5851379366246955E-12</v>
      </c>
      <c r="ET9" s="78">
        <v>0</v>
      </c>
      <c r="EU9" s="78">
        <v>0.99831133594999999</v>
      </c>
      <c r="EV9" s="78">
        <v>208703.22513259301</v>
      </c>
      <c r="EW9" s="77">
        <f t="shared" si="68"/>
        <v>0</v>
      </c>
      <c r="EX9" s="77">
        <f t="shared" si="69"/>
        <v>0</v>
      </c>
      <c r="EY9" s="77">
        <f t="shared" si="70"/>
        <v>0</v>
      </c>
      <c r="EZ9" s="77">
        <f t="shared" si="71"/>
        <v>0</v>
      </c>
    </row>
    <row r="10" spans="1:156" s="79" customFormat="1" ht="15">
      <c r="A10" s="236">
        <f>Ear_L_Deg</f>
        <v>264.97000229851483</v>
      </c>
      <c r="B10" s="236">
        <f>Ear_R_AU</f>
        <v>1.0158699707851773</v>
      </c>
      <c r="C10" s="236">
        <f>x_AU</f>
        <v>-8.9068733282363602E-2</v>
      </c>
      <c r="D10" s="236">
        <f>y_AU</f>
        <v>-1.0119577848327264</v>
      </c>
      <c r="E10" s="236">
        <f>z_AU</f>
        <v>3.3157071766230258E-6</v>
      </c>
      <c r="F10" s="77"/>
      <c r="G10" s="77"/>
      <c r="K10" s="2"/>
      <c r="L10" s="78"/>
      <c r="N10" s="81">
        <v>1.803463E-5</v>
      </c>
      <c r="O10" s="81">
        <v>4.1033317840999999</v>
      </c>
      <c r="P10" s="81">
        <v>5661.3320491521999</v>
      </c>
      <c r="Q10" s="77">
        <f t="shared" si="0"/>
        <v>-9.9256005046427841E-6</v>
      </c>
      <c r="R10" s="77">
        <f t="shared" si="1"/>
        <v>-9.9263891613048687E-6</v>
      </c>
      <c r="S10" s="77">
        <f t="shared" si="2"/>
        <v>-9.9263892138362749E-6</v>
      </c>
      <c r="T10" s="77">
        <f t="shared" si="3"/>
        <v>-9.9263892138397528E-6</v>
      </c>
      <c r="V10" s="81">
        <v>9.3539999999999997E-7</v>
      </c>
      <c r="W10" s="81">
        <v>6.1179116393099999</v>
      </c>
      <c r="X10" s="81">
        <v>27197.281693667599</v>
      </c>
      <c r="Y10" s="77">
        <f t="shared" si="4"/>
        <v>9.2252000505178272E-7</v>
      </c>
      <c r="Z10" s="77">
        <f t="shared" si="5"/>
        <v>9.2248105172107125E-7</v>
      </c>
      <c r="AA10" s="77">
        <f t="shared" si="6"/>
        <v>9.2248104912445183E-7</v>
      </c>
      <c r="AB10" s="77">
        <f t="shared" si="7"/>
        <v>9.224810491242802E-7</v>
      </c>
      <c r="AD10" s="81">
        <v>1.1861E-7</v>
      </c>
      <c r="AE10" s="81">
        <v>0.79187646439000003</v>
      </c>
      <c r="AF10" s="81">
        <v>208703.22513259301</v>
      </c>
      <c r="AG10" s="77">
        <f t="shared" si="8"/>
        <v>1.142400403900029E-7</v>
      </c>
      <c r="AH10" s="77">
        <f t="shared" si="9"/>
        <v>1.1417823493922679E-7</v>
      </c>
      <c r="AI10" s="77">
        <f t="shared" si="10"/>
        <v>1.1417823080818817E-7</v>
      </c>
      <c r="AJ10" s="77">
        <f t="shared" si="11"/>
        <v>1.1417823080791795E-7</v>
      </c>
      <c r="AL10" s="78">
        <v>3.0699999999999999E-9</v>
      </c>
      <c r="AM10" s="78">
        <v>2.3218900249300001</v>
      </c>
      <c r="AN10" s="78">
        <v>234791.12827416699</v>
      </c>
      <c r="AO10" s="77">
        <f t="shared" si="12"/>
        <v>1.324542752008528E-9</v>
      </c>
      <c r="AP10" s="77">
        <f t="shared" si="13"/>
        <v>1.3305557240337758E-9</v>
      </c>
      <c r="AQ10" s="77">
        <f t="shared" si="14"/>
        <v>1.3305561243483304E-9</v>
      </c>
      <c r="AR10" s="77">
        <f t="shared" si="15"/>
        <v>1.3305561243747513E-9</v>
      </c>
      <c r="AT10" s="78">
        <v>2.0000000000000001E-10</v>
      </c>
      <c r="AU10" s="78">
        <v>0.82130394680999996</v>
      </c>
      <c r="AV10" s="78">
        <v>234791.12827416699</v>
      </c>
      <c r="AW10" s="77">
        <f t="shared" si="16"/>
        <v>1.8603654433069516E-10</v>
      </c>
      <c r="AX10" s="77">
        <f t="shared" si="17"/>
        <v>1.8587662255218122E-10</v>
      </c>
      <c r="AY10" s="77">
        <f t="shared" si="18"/>
        <v>1.8587661187058965E-10</v>
      </c>
      <c r="AZ10" s="77">
        <f t="shared" si="19"/>
        <v>1.8587661186988466E-10</v>
      </c>
      <c r="BB10" s="78">
        <v>9.9999999999999994E-12</v>
      </c>
      <c r="BC10" s="78">
        <v>5.4941147093199998</v>
      </c>
      <c r="BD10" s="78">
        <v>234791.12827416699</v>
      </c>
      <c r="BE10" s="77">
        <f t="shared" si="20"/>
        <v>-4.0361474419088816E-12</v>
      </c>
      <c r="BF10" s="77">
        <f t="shared" si="21"/>
        <v>-4.0560121711393165E-12</v>
      </c>
      <c r="BG10" s="77">
        <f t="shared" si="22"/>
        <v>-4.0560134936901607E-12</v>
      </c>
      <c r="BH10" s="77">
        <f t="shared" si="23"/>
        <v>-4.05601349377745E-12</v>
      </c>
      <c r="BJ10" s="81">
        <v>2.0767400000000002E-6</v>
      </c>
      <c r="BK10" s="81">
        <v>4.9177256407299996</v>
      </c>
      <c r="BL10" s="81">
        <v>27197.281693667599</v>
      </c>
      <c r="BM10" s="77">
        <f t="shared" si="24"/>
        <v>4.2167939422543954E-7</v>
      </c>
      <c r="BN10" s="77">
        <f t="shared" si="25"/>
        <v>4.2116771418167012E-7</v>
      </c>
      <c r="BO10" s="77">
        <f t="shared" si="26"/>
        <v>4.211676800978699E-7</v>
      </c>
      <c r="BP10" s="77">
        <f t="shared" si="27"/>
        <v>4.2116768009561579E-7</v>
      </c>
      <c r="BR10" s="81">
        <v>2.6133000000000002E-7</v>
      </c>
      <c r="BS10" s="81">
        <v>5.9770896269199998</v>
      </c>
      <c r="BT10" s="81">
        <v>234791.12827416699</v>
      </c>
      <c r="BU10" s="77">
        <f t="shared" si="28"/>
        <v>1.7629160124198542E-8</v>
      </c>
      <c r="BV10" s="77">
        <f t="shared" si="29"/>
        <v>1.7062745978138487E-8</v>
      </c>
      <c r="BW10" s="77">
        <f t="shared" si="30"/>
        <v>1.7062708246648339E-8</v>
      </c>
      <c r="BX10" s="77">
        <f t="shared" si="31"/>
        <v>1.7062708244158043E-8</v>
      </c>
      <c r="BZ10" s="81">
        <v>2.4789999999999999E-8</v>
      </c>
      <c r="CA10" s="81">
        <v>4.4749520295499998</v>
      </c>
      <c r="CB10" s="81">
        <v>234791.12827416699</v>
      </c>
      <c r="CC10" s="77">
        <f t="shared" si="32"/>
        <v>-2.4560525573108056E-8</v>
      </c>
      <c r="CD10" s="77">
        <f t="shared" si="33"/>
        <v>-2.4567777611995357E-8</v>
      </c>
      <c r="CE10" s="77">
        <f t="shared" si="34"/>
        <v>-2.4567778091192084E-8</v>
      </c>
      <c r="CF10" s="77">
        <f t="shared" si="35"/>
        <v>-2.4567778091223709E-8</v>
      </c>
      <c r="CH10" s="81">
        <v>1.5900000000000001E-9</v>
      </c>
      <c r="CI10" s="81">
        <v>2.9243737832000001</v>
      </c>
      <c r="CJ10" s="81">
        <v>234791.12827416699</v>
      </c>
      <c r="CK10" s="77">
        <f t="shared" si="36"/>
        <v>-2.4764373752527847E-10</v>
      </c>
      <c r="CL10" s="77">
        <f t="shared" si="37"/>
        <v>-2.4423147609655451E-10</v>
      </c>
      <c r="CM10" s="77">
        <f t="shared" si="38"/>
        <v>-2.4423124876766429E-10</v>
      </c>
      <c r="CN10" s="77">
        <f t="shared" si="39"/>
        <v>-2.4423124875266047E-10</v>
      </c>
      <c r="CP10" s="78">
        <v>7.9999999999999995E-11</v>
      </c>
      <c r="CQ10" s="78">
        <v>1.3468462263500001</v>
      </c>
      <c r="CR10" s="78">
        <v>234791.12827416699</v>
      </c>
      <c r="CS10" s="77">
        <f t="shared" si="40"/>
        <v>7.9105791330066396E-11</v>
      </c>
      <c r="CT10" s="77">
        <f t="shared" si="41"/>
        <v>7.9131514602405911E-11</v>
      </c>
      <c r="CU10" s="77">
        <f t="shared" si="42"/>
        <v>7.9131516303394971E-11</v>
      </c>
      <c r="CV10" s="77">
        <f t="shared" si="43"/>
        <v>7.9131516303507235E-11</v>
      </c>
      <c r="CX10" s="78">
        <v>0</v>
      </c>
      <c r="CY10" s="78">
        <v>5.9696210861400001</v>
      </c>
      <c r="CZ10" s="78">
        <v>234791.12827416699</v>
      </c>
      <c r="DA10" s="77">
        <f t="shared" si="44"/>
        <v>0</v>
      </c>
      <c r="DB10" s="77">
        <f t="shared" si="45"/>
        <v>0</v>
      </c>
      <c r="DC10" s="77">
        <f t="shared" si="46"/>
        <v>0</v>
      </c>
      <c r="DD10" s="77">
        <f t="shared" si="47"/>
        <v>0</v>
      </c>
      <c r="DF10" s="81">
        <v>2.0185499999999999E-6</v>
      </c>
      <c r="DG10" s="81">
        <v>5.6472504035000002</v>
      </c>
      <c r="DH10" s="81">
        <v>182615.32199101901</v>
      </c>
      <c r="DI10" s="77">
        <f t="shared" si="48"/>
        <v>7.4961697217805515E-9</v>
      </c>
      <c r="DJ10" s="77">
        <f t="shared" si="49"/>
        <v>4.0858356971396019E-9</v>
      </c>
      <c r="DK10" s="77">
        <f t="shared" si="50"/>
        <v>4.0856085346484355E-9</v>
      </c>
      <c r="DL10" s="77">
        <f t="shared" si="51"/>
        <v>4.0856085195026162E-9</v>
      </c>
      <c r="DN10" s="81">
        <v>1.7999000000000001E-7</v>
      </c>
      <c r="DO10" s="81">
        <v>4.7119372580999999</v>
      </c>
      <c r="DP10" s="81">
        <v>24978.524589480799</v>
      </c>
      <c r="DQ10" s="77">
        <f t="shared" si="52"/>
        <v>-4.7250090039936206E-8</v>
      </c>
      <c r="DR10" s="77">
        <f t="shared" si="53"/>
        <v>-4.729022458955401E-8</v>
      </c>
      <c r="DS10" s="77">
        <f t="shared" si="54"/>
        <v>-4.7290227262826116E-8</v>
      </c>
      <c r="DT10" s="77">
        <f t="shared" si="55"/>
        <v>-4.7290227263003801E-8</v>
      </c>
      <c r="DV10" s="81">
        <v>1.131E-8</v>
      </c>
      <c r="DW10" s="81">
        <v>5.6214219697000001</v>
      </c>
      <c r="DX10" s="81">
        <v>208703.22513259301</v>
      </c>
      <c r="DY10" s="77">
        <f t="shared" si="56"/>
        <v>-1.7475574528573264E-9</v>
      </c>
      <c r="DZ10" s="77">
        <f t="shared" si="57"/>
        <v>-1.7691299657518019E-9</v>
      </c>
      <c r="EA10" s="77">
        <f t="shared" si="58"/>
        <v>-1.7691314024769383E-9</v>
      </c>
      <c r="EB10" s="77">
        <f t="shared" si="59"/>
        <v>-1.7691314025709161E-9</v>
      </c>
      <c r="ED10" s="78">
        <v>2.8000000000000002E-10</v>
      </c>
      <c r="EE10" s="78">
        <v>0.85051616237000005</v>
      </c>
      <c r="EF10" s="78">
        <v>234791.12827416699</v>
      </c>
      <c r="EG10" s="77">
        <f t="shared" si="60"/>
        <v>2.6334225399757177E-10</v>
      </c>
      <c r="EH10" s="77">
        <f t="shared" si="61"/>
        <v>2.6313497660166319E-10</v>
      </c>
      <c r="EI10" s="77">
        <f t="shared" si="62"/>
        <v>2.6313496275357504E-10</v>
      </c>
      <c r="EJ10" s="77">
        <f t="shared" si="63"/>
        <v>2.6313496275266106E-10</v>
      </c>
      <c r="EL10" s="78">
        <v>1.9999999999999999E-11</v>
      </c>
      <c r="EM10" s="78">
        <v>5.5997844385100004</v>
      </c>
      <c r="EN10" s="78">
        <v>234791.12827416699</v>
      </c>
      <c r="EO10" s="77">
        <f t="shared" si="64"/>
        <v>-6.0972592077388237E-12</v>
      </c>
      <c r="EP10" s="77">
        <f t="shared" si="65"/>
        <v>-6.1386210639541102E-12</v>
      </c>
      <c r="EQ10" s="77">
        <f t="shared" si="66"/>
        <v>-6.1386238180998449E-12</v>
      </c>
      <c r="ER10" s="77">
        <f t="shared" si="67"/>
        <v>-6.1386238182816194E-12</v>
      </c>
      <c r="ET10" s="78">
        <v>0</v>
      </c>
      <c r="EU10" s="78">
        <v>4.0026706421</v>
      </c>
      <c r="EV10" s="78">
        <v>234791.12827416699</v>
      </c>
      <c r="EW10" s="77">
        <f t="shared" si="68"/>
        <v>0</v>
      </c>
      <c r="EX10" s="77">
        <f t="shared" si="69"/>
        <v>0</v>
      </c>
      <c r="EY10" s="77">
        <f t="shared" si="70"/>
        <v>0</v>
      </c>
      <c r="EZ10" s="77">
        <f t="shared" si="71"/>
        <v>0</v>
      </c>
    </row>
    <row r="11" spans="1:156" s="77" customFormat="1" ht="12.75">
      <c r="L11" s="78"/>
      <c r="N11" s="78">
        <v>1.3646819999999999E-5</v>
      </c>
      <c r="O11" s="78">
        <v>4.5991831874500004</v>
      </c>
      <c r="P11" s="78">
        <v>27197.281693667599</v>
      </c>
      <c r="Q11" s="77">
        <f t="shared" si="0"/>
        <v>-1.5533455082771737E-6</v>
      </c>
      <c r="R11" s="77">
        <f t="shared" si="1"/>
        <v>-1.5567569736842984E-6</v>
      </c>
      <c r="S11" s="77">
        <f t="shared" si="2"/>
        <v>-1.5567572009180885E-6</v>
      </c>
      <c r="T11" s="77">
        <f t="shared" si="3"/>
        <v>-1.5567572009331165E-6</v>
      </c>
      <c r="V11" s="78">
        <v>9.0579000000000001E-7</v>
      </c>
      <c r="W11" s="78">
        <v>4.5481668999999998E-4</v>
      </c>
      <c r="X11" s="78">
        <v>24978.524589480799</v>
      </c>
      <c r="Y11" s="77">
        <f t="shared" si="4"/>
        <v>8.7423723321497081E-7</v>
      </c>
      <c r="Z11" s="77">
        <f t="shared" si="5"/>
        <v>8.7418244263057513E-7</v>
      </c>
      <c r="AA11" s="77">
        <f t="shared" si="6"/>
        <v>8.7418243897942776E-7</v>
      </c>
      <c r="AB11" s="77">
        <f t="shared" si="7"/>
        <v>8.7418243897918508E-7</v>
      </c>
      <c r="AD11" s="78">
        <v>5.243E-8</v>
      </c>
      <c r="AE11" s="78">
        <v>4.7179977279100003</v>
      </c>
      <c r="AF11" s="78">
        <v>24978.524589480799</v>
      </c>
      <c r="AG11" s="77">
        <f t="shared" si="8"/>
        <v>-1.3456808733915887E-8</v>
      </c>
      <c r="AH11" s="77">
        <f t="shared" si="9"/>
        <v>-1.3468518755753689E-8</v>
      </c>
      <c r="AI11" s="77">
        <f t="shared" si="10"/>
        <v>-1.3468519535732497E-8</v>
      </c>
      <c r="AJ11" s="77">
        <f t="shared" si="11"/>
        <v>-1.3468519535784342E-8</v>
      </c>
      <c r="AL11" s="78">
        <v>1.1700000000000001E-9</v>
      </c>
      <c r="AM11" s="78">
        <v>3.1656732416</v>
      </c>
      <c r="AN11" s="78">
        <v>24978.524589480799</v>
      </c>
      <c r="AO11" s="77">
        <f t="shared" si="12"/>
        <v>-1.136160084762716E-9</v>
      </c>
      <c r="AP11" s="77">
        <f t="shared" si="13"/>
        <v>-1.1360954967068751E-9</v>
      </c>
      <c r="AQ11" s="77">
        <f t="shared" si="14"/>
        <v>-1.1360954924026538E-9</v>
      </c>
      <c r="AR11" s="77">
        <f t="shared" si="15"/>
        <v>-1.1360954924023678E-9</v>
      </c>
      <c r="AT11" s="78">
        <v>7.9999999999999995E-11</v>
      </c>
      <c r="AU11" s="78">
        <v>3.82199615635</v>
      </c>
      <c r="AV11" s="78">
        <v>260879.03141574099</v>
      </c>
      <c r="AW11" s="77">
        <f t="shared" si="16"/>
        <v>-6.3696017609552707E-11</v>
      </c>
      <c r="AX11" s="77">
        <f t="shared" si="17"/>
        <v>-6.3579008641448151E-11</v>
      </c>
      <c r="AY11" s="77">
        <f t="shared" si="18"/>
        <v>-6.3579000835146239E-11</v>
      </c>
      <c r="AZ11" s="77">
        <f t="shared" si="19"/>
        <v>-6.3579000834638376E-11</v>
      </c>
      <c r="BB11" s="78">
        <v>9.9999999999999994E-12</v>
      </c>
      <c r="BC11" s="78">
        <v>2.2368850466799999</v>
      </c>
      <c r="BD11" s="78">
        <v>260879.03141574099</v>
      </c>
      <c r="BE11" s="77">
        <f t="shared" si="20"/>
        <v>6.16368285565841E-12</v>
      </c>
      <c r="BF11" s="77">
        <f t="shared" si="21"/>
        <v>6.1826707921472832E-12</v>
      </c>
      <c r="BG11" s="77">
        <f t="shared" si="22"/>
        <v>6.182672055733896E-12</v>
      </c>
      <c r="BH11" s="77">
        <f t="shared" si="23"/>
        <v>6.1826720558161019E-12</v>
      </c>
      <c r="BJ11" s="78">
        <v>2.0858399999999998E-6</v>
      </c>
      <c r="BK11" s="78">
        <v>2.02020294153</v>
      </c>
      <c r="BL11" s="78">
        <v>24978.524589480799</v>
      </c>
      <c r="BM11" s="77">
        <f t="shared" si="24"/>
        <v>-3.821053708206473E-7</v>
      </c>
      <c r="BN11" s="77">
        <f t="shared" si="25"/>
        <v>-3.8163149242679356E-7</v>
      </c>
      <c r="BO11" s="77">
        <f t="shared" si="26"/>
        <v>-3.8163146086114739E-7</v>
      </c>
      <c r="BP11" s="77">
        <f t="shared" si="27"/>
        <v>-3.8163146085904923E-7</v>
      </c>
      <c r="BR11" s="78">
        <v>2.7696000000000001E-7</v>
      </c>
      <c r="BS11" s="78">
        <v>0.29068938889000001</v>
      </c>
      <c r="BT11" s="78">
        <v>27197.281693667599</v>
      </c>
      <c r="BU11" s="77">
        <f t="shared" si="28"/>
        <v>2.6540921950622434E-7</v>
      </c>
      <c r="BV11" s="77">
        <f t="shared" si="29"/>
        <v>2.6542912703968617E-7</v>
      </c>
      <c r="BW11" s="77">
        <f t="shared" si="30"/>
        <v>2.654291283651635E-7</v>
      </c>
      <c r="BX11" s="77">
        <f t="shared" si="31"/>
        <v>2.6542912836525117E-7</v>
      </c>
      <c r="BZ11" s="78">
        <v>1.7389999999999999E-8</v>
      </c>
      <c r="CA11" s="78">
        <v>1.8308003960000001</v>
      </c>
      <c r="CB11" s="78">
        <v>27197.281693667599</v>
      </c>
      <c r="CC11" s="77">
        <f t="shared" si="32"/>
        <v>-4.4561412329625616E-9</v>
      </c>
      <c r="CD11" s="77">
        <f t="shared" si="33"/>
        <v>-4.4519114952541586E-9</v>
      </c>
      <c r="CE11" s="77">
        <f t="shared" si="34"/>
        <v>-4.4519112135027323E-9</v>
      </c>
      <c r="CF11" s="77">
        <f t="shared" si="35"/>
        <v>-4.4519112134840984E-9</v>
      </c>
      <c r="CH11" s="78">
        <v>6.2000000000000003E-10</v>
      </c>
      <c r="CI11" s="78">
        <v>5.9729243209699998</v>
      </c>
      <c r="CJ11" s="78">
        <v>260879.03141574099</v>
      </c>
      <c r="CK11" s="77">
        <f t="shared" si="36"/>
        <v>-4.3164029531437606E-11</v>
      </c>
      <c r="CL11" s="77">
        <f t="shared" si="37"/>
        <v>-4.4656689390657647E-11</v>
      </c>
      <c r="CM11" s="77">
        <f t="shared" si="38"/>
        <v>-4.4656788808047749E-11</v>
      </c>
      <c r="CN11" s="77">
        <f t="shared" si="39"/>
        <v>-4.4656788814515597E-11</v>
      </c>
      <c r="CP11" s="78">
        <v>3E-11</v>
      </c>
      <c r="CQ11" s="78">
        <v>4.4026942266900004</v>
      </c>
      <c r="CR11" s="78">
        <v>260879.03141574099</v>
      </c>
      <c r="CS11" s="77">
        <f t="shared" si="40"/>
        <v>-2.992838659801379E-11</v>
      </c>
      <c r="CT11" s="77">
        <f t="shared" si="41"/>
        <v>-2.9923299377673403E-11</v>
      </c>
      <c r="CU11" s="77">
        <f t="shared" si="42"/>
        <v>-2.9923299033007812E-11</v>
      </c>
      <c r="CV11" s="77">
        <f t="shared" si="43"/>
        <v>-2.9923299032985394E-11</v>
      </c>
      <c r="CX11" s="78"/>
      <c r="CY11" s="78"/>
      <c r="CZ11" s="78"/>
      <c r="DF11" s="78">
        <v>2.0149899999999999E-6</v>
      </c>
      <c r="DG11" s="78">
        <v>5.5922772420199998</v>
      </c>
      <c r="DH11" s="78">
        <v>31749.235190726398</v>
      </c>
      <c r="DI11" s="77">
        <f t="shared" si="48"/>
        <v>1.4072191276900626E-6</v>
      </c>
      <c r="DJ11" s="77">
        <f t="shared" si="49"/>
        <v>1.4067954449811401E-6</v>
      </c>
      <c r="DK11" s="77">
        <f t="shared" si="50"/>
        <v>1.4067954167556666E-6</v>
      </c>
      <c r="DL11" s="77">
        <f t="shared" si="51"/>
        <v>1.4067954167537805E-6</v>
      </c>
      <c r="DN11" s="78">
        <v>1.0153999999999999E-7</v>
      </c>
      <c r="DO11" s="78">
        <v>0.87893548493999996</v>
      </c>
      <c r="DP11" s="78">
        <v>208703.22513259301</v>
      </c>
      <c r="DQ11" s="77">
        <f t="shared" si="52"/>
        <v>9.9802984753928203E-8</v>
      </c>
      <c r="DR11" s="77">
        <f t="shared" si="53"/>
        <v>9.976668925028285E-8</v>
      </c>
      <c r="DS11" s="77">
        <f t="shared" si="54"/>
        <v>9.9766686820251097E-8</v>
      </c>
      <c r="DT11" s="77">
        <f t="shared" si="55"/>
        <v>9.9766686820092146E-8</v>
      </c>
      <c r="DV11" s="78">
        <v>4.8300000000000001E-9</v>
      </c>
      <c r="DW11" s="78">
        <v>6.1430765451999996</v>
      </c>
      <c r="DX11" s="78">
        <v>27197.281693667599</v>
      </c>
      <c r="DY11" s="77">
        <f t="shared" si="56"/>
        <v>4.7820838972679661E-9</v>
      </c>
      <c r="DZ11" s="77">
        <f t="shared" si="57"/>
        <v>4.7819129815970013E-9</v>
      </c>
      <c r="EA11" s="77">
        <f t="shared" si="58"/>
        <v>4.7819129702022567E-9</v>
      </c>
      <c r="EB11" s="77">
        <f t="shared" si="59"/>
        <v>4.7819129702015031E-9</v>
      </c>
      <c r="ED11" s="78">
        <v>2.3000000000000001E-10</v>
      </c>
      <c r="EE11" s="78">
        <v>1.6002945101399999</v>
      </c>
      <c r="EF11" s="78">
        <v>24978.524589480799</v>
      </c>
      <c r="EG11" s="77">
        <f t="shared" si="60"/>
        <v>5.3705500629769876E-11</v>
      </c>
      <c r="EH11" s="77">
        <f t="shared" si="61"/>
        <v>5.3757181523901037E-11</v>
      </c>
      <c r="EI11" s="77">
        <f t="shared" si="62"/>
        <v>5.3757184966261869E-11</v>
      </c>
      <c r="EJ11" s="77">
        <f t="shared" si="63"/>
        <v>5.3757184966490681E-11</v>
      </c>
      <c r="EL11" s="78">
        <v>9.9999999999999994E-12</v>
      </c>
      <c r="EM11" s="78">
        <v>2.3378516087099999</v>
      </c>
      <c r="EN11" s="78">
        <v>260879.03141574099</v>
      </c>
      <c r="EO11" s="77">
        <f t="shared" si="64"/>
        <v>5.338573359076992E-12</v>
      </c>
      <c r="EP11" s="77">
        <f t="shared" si="65"/>
        <v>5.3589663851437838E-12</v>
      </c>
      <c r="EQ11" s="77">
        <f t="shared" si="66"/>
        <v>5.3589677424832168E-12</v>
      </c>
      <c r="ER11" s="77">
        <f t="shared" si="67"/>
        <v>5.3589677425715215E-12</v>
      </c>
      <c r="ET11" s="78"/>
      <c r="EU11" s="78"/>
      <c r="EV11" s="78"/>
    </row>
    <row r="12" spans="1:156" s="77" customFormat="1" ht="12.75">
      <c r="L12" s="78"/>
      <c r="N12" s="78">
        <v>1.5899230000000001E-5</v>
      </c>
      <c r="O12" s="78">
        <v>2.9951041781500001</v>
      </c>
      <c r="P12" s="78">
        <v>25028.521211384999</v>
      </c>
      <c r="Q12" s="77">
        <f t="shared" si="0"/>
        <v>-1.227360103397015E-5</v>
      </c>
      <c r="R12" s="77">
        <f t="shared" si="1"/>
        <v>-1.227126044474535E-5</v>
      </c>
      <c r="S12" s="77">
        <f t="shared" si="2"/>
        <v>-1.227126028881716E-5</v>
      </c>
      <c r="T12" s="77">
        <f t="shared" si="3"/>
        <v>-1.2271260288806816E-5</v>
      </c>
      <c r="V12" s="78">
        <v>1.0274300000000001E-6</v>
      </c>
      <c r="W12" s="78">
        <v>2.1487917377699999</v>
      </c>
      <c r="X12" s="78">
        <v>208703.22513259301</v>
      </c>
      <c r="Y12" s="77">
        <f t="shared" si="4"/>
        <v>4.8006274337967312E-7</v>
      </c>
      <c r="Z12" s="77">
        <f t="shared" si="5"/>
        <v>4.8181580146163605E-7</v>
      </c>
      <c r="AA12" s="77">
        <f t="shared" si="6"/>
        <v>4.8181591817298321E-7</v>
      </c>
      <c r="AB12" s="77">
        <f t="shared" si="7"/>
        <v>4.8181591818061741E-7</v>
      </c>
      <c r="AD12" s="78">
        <v>3.5749999999999999E-8</v>
      </c>
      <c r="AE12" s="78">
        <v>3.7731751303199998</v>
      </c>
      <c r="AF12" s="78">
        <v>234791.12827416699</v>
      </c>
      <c r="AG12" s="77">
        <f t="shared" si="8"/>
        <v>-3.0182408320308966E-8</v>
      </c>
      <c r="AH12" s="77">
        <f t="shared" si="9"/>
        <v>-3.0140718601548831E-8</v>
      </c>
      <c r="AI12" s="77">
        <f t="shared" si="10"/>
        <v>-3.014071581986249E-8</v>
      </c>
      <c r="AJ12" s="77">
        <f t="shared" si="11"/>
        <v>-3.0140715819678902E-8</v>
      </c>
      <c r="AL12" s="78">
        <v>1.02E-9</v>
      </c>
      <c r="AM12" s="78">
        <v>5.32134064237</v>
      </c>
      <c r="AN12" s="78">
        <v>260879.03141574099</v>
      </c>
      <c r="AO12" s="77">
        <f t="shared" si="12"/>
        <v>-6.7353762560090763E-10</v>
      </c>
      <c r="AP12" s="77">
        <f t="shared" si="13"/>
        <v>-6.7538444811652667E-10</v>
      </c>
      <c r="AQ12" s="77">
        <f t="shared" si="14"/>
        <v>-6.7538457100230911E-10</v>
      </c>
      <c r="AR12" s="77">
        <f t="shared" si="15"/>
        <v>-6.7538457101030381E-10</v>
      </c>
      <c r="AT12" s="78">
        <v>3E-11</v>
      </c>
      <c r="AU12" s="78">
        <v>0.54824060574</v>
      </c>
      <c r="AV12" s="78">
        <v>286966.93455731601</v>
      </c>
      <c r="AW12" s="77">
        <f t="shared" si="16"/>
        <v>1.8293916747115647E-11</v>
      </c>
      <c r="AX12" s="77">
        <f t="shared" si="17"/>
        <v>1.8230726690600179E-11</v>
      </c>
      <c r="AY12" s="77">
        <f t="shared" si="18"/>
        <v>1.8230722477233629E-11</v>
      </c>
      <c r="AZ12" s="77">
        <f t="shared" si="19"/>
        <v>1.8230722476951935E-11</v>
      </c>
      <c r="BB12" s="78">
        <v>9.9999999999999994E-12</v>
      </c>
      <c r="BC12" s="78">
        <v>5.1871858913300004</v>
      </c>
      <c r="BD12" s="78">
        <v>286966.93455731601</v>
      </c>
      <c r="BE12" s="77">
        <f t="shared" si="20"/>
        <v>-8.3516642322222811E-12</v>
      </c>
      <c r="BF12" s="77">
        <f t="shared" si="21"/>
        <v>-8.3662368520969415E-12</v>
      </c>
      <c r="BG12" s="77">
        <f t="shared" si="22"/>
        <v>-8.3662378208142654E-12</v>
      </c>
      <c r="BH12" s="77">
        <f t="shared" si="23"/>
        <v>-8.3662378208790311E-12</v>
      </c>
      <c r="BJ12" s="78">
        <v>1.3201300000000001E-6</v>
      </c>
      <c r="BK12" s="78">
        <v>1.1190849228299999</v>
      </c>
      <c r="BL12" s="78">
        <v>234791.12827416699</v>
      </c>
      <c r="BM12" s="77">
        <f t="shared" si="24"/>
        <v>1.3161053845823121E-6</v>
      </c>
      <c r="BN12" s="77">
        <f t="shared" si="25"/>
        <v>1.3158785323113689E-6</v>
      </c>
      <c r="BO12" s="77">
        <f t="shared" si="26"/>
        <v>1.3158785169939491E-6</v>
      </c>
      <c r="BP12" s="77">
        <f t="shared" si="27"/>
        <v>1.3158785169929384E-6</v>
      </c>
      <c r="BR12" s="78">
        <v>1.2830999999999999E-7</v>
      </c>
      <c r="BS12" s="78">
        <v>3.3774432055800001</v>
      </c>
      <c r="BT12" s="78">
        <v>53285.184835241802</v>
      </c>
      <c r="BU12" s="77">
        <f t="shared" si="28"/>
        <v>-1.2764358952913848E-7</v>
      </c>
      <c r="BV12" s="77">
        <f t="shared" si="29"/>
        <v>-1.2765001244909216E-7</v>
      </c>
      <c r="BW12" s="77">
        <f t="shared" si="30"/>
        <v>-1.2765001287588845E-7</v>
      </c>
      <c r="BX12" s="77">
        <f t="shared" si="31"/>
        <v>-1.2765001287591727E-7</v>
      </c>
      <c r="BZ12" s="78">
        <v>8.5199999999999995E-9</v>
      </c>
      <c r="CA12" s="78">
        <v>1.22749255198</v>
      </c>
      <c r="CB12" s="78">
        <v>260879.03141574099</v>
      </c>
      <c r="CC12" s="77">
        <f t="shared" si="32"/>
        <v>8.4750918156120176E-9</v>
      </c>
      <c r="CD12" s="77">
        <f t="shared" si="33"/>
        <v>8.4729585736845831E-9</v>
      </c>
      <c r="CE12" s="77">
        <f t="shared" si="34"/>
        <v>8.4729584299453899E-9</v>
      </c>
      <c r="CF12" s="77">
        <f t="shared" si="35"/>
        <v>8.4729584299360377E-9</v>
      </c>
      <c r="CH12" s="78">
        <v>5.4E-10</v>
      </c>
      <c r="CI12" s="78">
        <v>3.3161252996099999</v>
      </c>
      <c r="CJ12" s="78">
        <v>27197.281693667599</v>
      </c>
      <c r="CK12" s="77">
        <f t="shared" si="36"/>
        <v>-5.3187723312543566E-10</v>
      </c>
      <c r="CL12" s="77">
        <f t="shared" si="37"/>
        <v>-5.3190069487975305E-10</v>
      </c>
      <c r="CM12" s="77">
        <f t="shared" si="38"/>
        <v>-5.3190069644141442E-10</v>
      </c>
      <c r="CN12" s="77">
        <f t="shared" si="39"/>
        <v>-5.3190069644151771E-10</v>
      </c>
      <c r="CP12" s="78">
        <v>9.9999999999999994E-12</v>
      </c>
      <c r="CQ12" s="78">
        <v>4.6909656668700004</v>
      </c>
      <c r="CR12" s="78">
        <v>27197.281693667599</v>
      </c>
      <c r="CS12" s="77">
        <f t="shared" si="40"/>
        <v>-2.2287629067603282E-13</v>
      </c>
      <c r="CT12" s="77">
        <f t="shared" si="41"/>
        <v>-2.2539187231789459E-13</v>
      </c>
      <c r="CU12" s="77">
        <f t="shared" si="42"/>
        <v>-2.2539203987984214E-13</v>
      </c>
      <c r="CV12" s="77">
        <f t="shared" si="43"/>
        <v>-2.2539203989092381E-13</v>
      </c>
      <c r="CX12" s="78"/>
      <c r="CY12" s="78"/>
      <c r="CZ12" s="78"/>
      <c r="DF12" s="78">
        <v>1.4197999999999999E-6</v>
      </c>
      <c r="DG12" s="78">
        <v>6.2526420264500002</v>
      </c>
      <c r="DH12" s="78">
        <v>24978.524589480799</v>
      </c>
      <c r="DI12" s="77">
        <f t="shared" si="48"/>
        <v>1.3581703918430735E-6</v>
      </c>
      <c r="DJ12" s="77">
        <f t="shared" si="49"/>
        <v>1.3580747358893836E-6</v>
      </c>
      <c r="DK12" s="77">
        <f t="shared" si="50"/>
        <v>1.3580747295153396E-6</v>
      </c>
      <c r="DL12" s="77">
        <f t="shared" si="51"/>
        <v>1.3580747295149159E-6</v>
      </c>
      <c r="DN12" s="78">
        <v>8.0859999999999997E-8</v>
      </c>
      <c r="DO12" s="78">
        <v>3.0054085489000002</v>
      </c>
      <c r="DP12" s="78">
        <v>25028.521211384999</v>
      </c>
      <c r="DQ12" s="77">
        <f t="shared" si="52"/>
        <v>-6.2947168670284609E-8</v>
      </c>
      <c r="DR12" s="77">
        <f t="shared" si="53"/>
        <v>-6.2935414500445561E-8</v>
      </c>
      <c r="DS12" s="77">
        <f t="shared" si="54"/>
        <v>-6.2935413717389793E-8</v>
      </c>
      <c r="DT12" s="77">
        <f t="shared" si="55"/>
        <v>-6.2935413717337847E-8</v>
      </c>
      <c r="DV12" s="78">
        <v>3.3200000000000001E-9</v>
      </c>
      <c r="DW12" s="78">
        <v>2.3899257566999998</v>
      </c>
      <c r="DX12" s="78">
        <v>234791.12827416699</v>
      </c>
      <c r="DY12" s="77">
        <f t="shared" si="56"/>
        <v>1.2254740446864969E-9</v>
      </c>
      <c r="DZ12" s="77">
        <f t="shared" si="57"/>
        <v>1.2321736382641209E-9</v>
      </c>
      <c r="EA12" s="77">
        <f t="shared" si="58"/>
        <v>1.2321740843299531E-9</v>
      </c>
      <c r="EB12" s="77">
        <f t="shared" si="59"/>
        <v>1.2321740843593937E-9</v>
      </c>
      <c r="ED12" s="78">
        <v>1.0999999999999999E-10</v>
      </c>
      <c r="EE12" s="78">
        <v>4.58074493182</v>
      </c>
      <c r="EF12" s="78">
        <v>27197.281693667599</v>
      </c>
      <c r="EG12" s="77">
        <f t="shared" si="60"/>
        <v>-1.4533503587282052E-11</v>
      </c>
      <c r="EH12" s="77">
        <f t="shared" si="61"/>
        <v>-1.4560938832068941E-11</v>
      </c>
      <c r="EI12" s="77">
        <f t="shared" si="62"/>
        <v>-1.4560940659494761E-11</v>
      </c>
      <c r="EJ12" s="77">
        <f t="shared" si="63"/>
        <v>-1.4560940659615617E-11</v>
      </c>
      <c r="EL12" s="78">
        <v>0</v>
      </c>
      <c r="EM12" s="78">
        <v>5.3794391689300003</v>
      </c>
      <c r="EN12" s="78">
        <v>286966.93455731601</v>
      </c>
      <c r="EO12" s="77">
        <f t="shared" si="64"/>
        <v>0</v>
      </c>
      <c r="EP12" s="77">
        <f t="shared" si="65"/>
        <v>0</v>
      </c>
      <c r="EQ12" s="77">
        <f t="shared" si="66"/>
        <v>0</v>
      </c>
      <c r="ER12" s="77">
        <f t="shared" si="67"/>
        <v>0</v>
      </c>
      <c r="ET12" s="78"/>
      <c r="EU12" s="78"/>
      <c r="EV12" s="78"/>
    </row>
    <row r="13" spans="1:156" s="77" customFormat="1" ht="12.75">
      <c r="L13" s="78"/>
      <c r="N13" s="78">
        <v>1.0173319999999999E-5</v>
      </c>
      <c r="O13" s="78">
        <v>0.88031439040000004</v>
      </c>
      <c r="P13" s="78">
        <v>31749.235190726398</v>
      </c>
      <c r="Q13" s="77">
        <f t="shared" si="0"/>
        <v>7.2783405070618215E-6</v>
      </c>
      <c r="R13" s="77">
        <f t="shared" si="1"/>
        <v>7.2804280292464804E-6</v>
      </c>
      <c r="S13" s="77">
        <f t="shared" si="2"/>
        <v>7.2804281682750446E-6</v>
      </c>
      <c r="T13" s="77">
        <f t="shared" si="3"/>
        <v>7.2804281682843349E-6</v>
      </c>
      <c r="V13" s="78">
        <v>5.1941000000000002E-7</v>
      </c>
      <c r="W13" s="78">
        <v>5.6210755405199997</v>
      </c>
      <c r="X13" s="78">
        <v>5661.3320491521999</v>
      </c>
      <c r="Y13" s="77">
        <f t="shared" si="4"/>
        <v>4.1789963215636937E-7</v>
      </c>
      <c r="Z13" s="77">
        <f t="shared" si="5"/>
        <v>4.1788347545085831E-7</v>
      </c>
      <c r="AA13" s="77">
        <f t="shared" si="6"/>
        <v>4.1788347437462413E-7</v>
      </c>
      <c r="AB13" s="77">
        <f t="shared" si="7"/>
        <v>4.1788347437455287E-7</v>
      </c>
      <c r="AD13" s="78">
        <v>2.5659999999999999E-8</v>
      </c>
      <c r="AE13" s="78">
        <v>1.44059109766</v>
      </c>
      <c r="AF13" s="78">
        <v>27197.281693667599</v>
      </c>
      <c r="AG13" s="77">
        <f t="shared" si="8"/>
        <v>3.3536700806610505E-9</v>
      </c>
      <c r="AH13" s="77">
        <f t="shared" si="9"/>
        <v>3.3600711969750732E-9</v>
      </c>
      <c r="AI13" s="77">
        <f t="shared" si="10"/>
        <v>3.3600716233451487E-9</v>
      </c>
      <c r="AJ13" s="77">
        <f t="shared" si="11"/>
        <v>3.3600716233733469E-9</v>
      </c>
      <c r="AL13" s="78">
        <v>7.7000000000000003E-10</v>
      </c>
      <c r="AM13" s="78">
        <v>6.24155593431</v>
      </c>
      <c r="AN13" s="78">
        <v>51066.427731055002</v>
      </c>
      <c r="AO13" s="77">
        <f t="shared" si="12"/>
        <v>6.9671565937389898E-10</v>
      </c>
      <c r="AP13" s="77">
        <f t="shared" si="13"/>
        <v>6.9656068709742912E-10</v>
      </c>
      <c r="AQ13" s="77">
        <f t="shared" si="14"/>
        <v>6.9656067676955329E-10</v>
      </c>
      <c r="AR13" s="77">
        <f t="shared" si="15"/>
        <v>6.9656067676888172E-10</v>
      </c>
      <c r="AT13" s="78">
        <v>1.9999999999999999E-11</v>
      </c>
      <c r="AU13" s="78">
        <v>3.5213413896399999</v>
      </c>
      <c r="AV13" s="78">
        <v>313054.83769889001</v>
      </c>
      <c r="AW13" s="77">
        <f t="shared" si="16"/>
        <v>-6.9385235453154765E-12</v>
      </c>
      <c r="AX13" s="77">
        <f t="shared" si="17"/>
        <v>-6.8841662986189574E-12</v>
      </c>
      <c r="AY13" s="77">
        <f t="shared" si="18"/>
        <v>-6.8841626759635858E-12</v>
      </c>
      <c r="AZ13" s="77">
        <f t="shared" si="19"/>
        <v>-6.8841626757244886E-12</v>
      </c>
      <c r="BB13" s="78">
        <v>0</v>
      </c>
      <c r="BC13" s="78">
        <v>2.1131549649100001</v>
      </c>
      <c r="BD13" s="78">
        <v>313054.83769889001</v>
      </c>
      <c r="BE13" s="77">
        <f t="shared" si="20"/>
        <v>0</v>
      </c>
      <c r="BF13" s="77">
        <f t="shared" si="21"/>
        <v>0</v>
      </c>
      <c r="BG13" s="77">
        <f t="shared" si="22"/>
        <v>0</v>
      </c>
      <c r="BH13" s="77">
        <f t="shared" si="23"/>
        <v>0</v>
      </c>
      <c r="BJ13" s="78">
        <v>1.0045399999999999E-6</v>
      </c>
      <c r="BK13" s="78">
        <v>5.6568473420599998</v>
      </c>
      <c r="BL13" s="78">
        <v>20426.571092422</v>
      </c>
      <c r="BM13" s="77">
        <f t="shared" si="24"/>
        <v>7.101617040329339E-7</v>
      </c>
      <c r="BN13" s="77">
        <f t="shared" si="25"/>
        <v>7.1002742577466228E-7</v>
      </c>
      <c r="BO13" s="77">
        <f t="shared" si="26"/>
        <v>7.100274168295646E-7</v>
      </c>
      <c r="BP13" s="77">
        <f t="shared" si="27"/>
        <v>7.1002741682896881E-7</v>
      </c>
      <c r="BR13" s="78">
        <v>1.272E-7</v>
      </c>
      <c r="BS13" s="78">
        <v>0.53792661683999998</v>
      </c>
      <c r="BT13" s="78">
        <v>24978.524589480799</v>
      </c>
      <c r="BU13" s="77">
        <f t="shared" si="28"/>
        <v>1.2249787284622152E-7</v>
      </c>
      <c r="BV13" s="77">
        <f t="shared" si="29"/>
        <v>1.2250578808428462E-7</v>
      </c>
      <c r="BW13" s="77">
        <f t="shared" si="30"/>
        <v>1.2250578861129949E-7</v>
      </c>
      <c r="BX13" s="77">
        <f t="shared" si="31"/>
        <v>1.2250578861133454E-7</v>
      </c>
      <c r="BZ13" s="78">
        <v>6.41E-9</v>
      </c>
      <c r="CA13" s="78">
        <v>4.8735864225299999</v>
      </c>
      <c r="CB13" s="78">
        <v>53285.184835241802</v>
      </c>
      <c r="CC13" s="77">
        <f t="shared" si="32"/>
        <v>1.7503643239365182E-10</v>
      </c>
      <c r="CD13" s="77">
        <f t="shared" si="33"/>
        <v>1.7187759357464108E-10</v>
      </c>
      <c r="CE13" s="77">
        <f t="shared" si="34"/>
        <v>1.7187738316355504E-10</v>
      </c>
      <c r="CF13" s="77">
        <f t="shared" si="35"/>
        <v>1.7187738314934986E-10</v>
      </c>
      <c r="CH13" s="78">
        <v>2.3000000000000001E-10</v>
      </c>
      <c r="CI13" s="78">
        <v>2.7428767945199999</v>
      </c>
      <c r="CJ13" s="78">
        <v>286966.93455731601</v>
      </c>
      <c r="CK13" s="77">
        <f t="shared" si="36"/>
        <v>6.6022808886433771E-11</v>
      </c>
      <c r="CL13" s="77">
        <f t="shared" si="37"/>
        <v>6.6607511308740492E-11</v>
      </c>
      <c r="CM13" s="77">
        <f t="shared" si="38"/>
        <v>6.6607550240101914E-11</v>
      </c>
      <c r="CN13" s="77">
        <f t="shared" si="39"/>
        <v>6.660755024270478E-11</v>
      </c>
      <c r="CP13" s="78">
        <v>9.9999999999999994E-12</v>
      </c>
      <c r="CQ13" s="78">
        <v>1.1608290375600001</v>
      </c>
      <c r="CR13" s="78">
        <v>286966.93455731601</v>
      </c>
      <c r="CS13" s="77">
        <f t="shared" si="40"/>
        <v>9.5462354339698409E-12</v>
      </c>
      <c r="CT13" s="77">
        <f t="shared" si="41"/>
        <v>9.5382949992930512E-12</v>
      </c>
      <c r="CU13" s="77">
        <f t="shared" si="42"/>
        <v>9.5382944681417748E-12</v>
      </c>
      <c r="CV13" s="77">
        <f t="shared" si="43"/>
        <v>9.5382944681062642E-12</v>
      </c>
      <c r="CX13" s="78"/>
      <c r="CY13" s="78"/>
      <c r="CZ13" s="78"/>
      <c r="DF13" s="78">
        <v>1.0014400000000001E-6</v>
      </c>
      <c r="DG13" s="78">
        <v>3.7343560868900001</v>
      </c>
      <c r="DH13" s="78">
        <v>21535.9496445154</v>
      </c>
      <c r="DI13" s="77">
        <f t="shared" si="48"/>
        <v>-8.45461735829428E-7</v>
      </c>
      <c r="DJ13" s="77">
        <f t="shared" si="49"/>
        <v>-8.4556865900159827E-7</v>
      </c>
      <c r="DK13" s="77">
        <f t="shared" si="50"/>
        <v>-8.4556866612262078E-7</v>
      </c>
      <c r="DL13" s="77">
        <f t="shared" si="51"/>
        <v>-8.4556866612309353E-7</v>
      </c>
      <c r="DN13" s="78">
        <v>4.444E-8</v>
      </c>
      <c r="DO13" s="78">
        <v>2.1363905812300001</v>
      </c>
      <c r="DP13" s="78">
        <v>20426.571092422</v>
      </c>
      <c r="DQ13" s="77">
        <f t="shared" si="52"/>
        <v>-1.7563905380857301E-8</v>
      </c>
      <c r="DR13" s="77">
        <f t="shared" si="53"/>
        <v>-1.7556190526026055E-8</v>
      </c>
      <c r="DS13" s="77">
        <f t="shared" si="54"/>
        <v>-1.7556190012119939E-8</v>
      </c>
      <c r="DT13" s="77">
        <f t="shared" si="55"/>
        <v>-1.755619001208571E-8</v>
      </c>
      <c r="DV13" s="78">
        <v>3.2000000000000001E-9</v>
      </c>
      <c r="DW13" s="78">
        <v>6.20674766565</v>
      </c>
      <c r="DX13" s="78">
        <v>51066.427731055002</v>
      </c>
      <c r="DY13" s="77">
        <f t="shared" si="56"/>
        <v>2.8462709658959346E-9</v>
      </c>
      <c r="DZ13" s="77">
        <f t="shared" si="57"/>
        <v>2.845579714097812E-9</v>
      </c>
      <c r="EA13" s="77">
        <f t="shared" si="58"/>
        <v>2.845579668032402E-9</v>
      </c>
      <c r="EB13" s="77">
        <f t="shared" si="59"/>
        <v>2.8455796680294064E-9</v>
      </c>
      <c r="ED13" s="78">
        <v>1.2E-10</v>
      </c>
      <c r="EE13" s="78">
        <v>4.6587866039000003</v>
      </c>
      <c r="EF13" s="78">
        <v>51066.427731055002</v>
      </c>
      <c r="EG13" s="77">
        <f t="shared" si="60"/>
        <v>-5.2390227092456085E-11</v>
      </c>
      <c r="EH13" s="77">
        <f t="shared" si="61"/>
        <v>-5.2441226926838498E-11</v>
      </c>
      <c r="EI13" s="77">
        <f t="shared" si="62"/>
        <v>-5.2441230323545565E-11</v>
      </c>
      <c r="EJ13" s="77">
        <f t="shared" si="63"/>
        <v>-5.2441230323766442E-11</v>
      </c>
      <c r="EL13" s="78">
        <v>0</v>
      </c>
      <c r="EM13" s="78">
        <v>3.09643524101</v>
      </c>
      <c r="EN13" s="78">
        <v>51066.427731055002</v>
      </c>
      <c r="EO13" s="77">
        <f t="shared" si="64"/>
        <v>0</v>
      </c>
      <c r="EP13" s="77">
        <f t="shared" si="65"/>
        <v>0</v>
      </c>
      <c r="EQ13" s="77">
        <f t="shared" si="66"/>
        <v>0</v>
      </c>
      <c r="ER13" s="77">
        <f t="shared" si="67"/>
        <v>0</v>
      </c>
      <c r="ET13" s="78"/>
      <c r="EU13" s="78"/>
      <c r="EV13" s="78"/>
    </row>
    <row r="14" spans="1:156" s="77" customFormat="1" ht="12.75">
      <c r="H14" s="2"/>
      <c r="I14" s="2"/>
      <c r="J14" s="2"/>
      <c r="K14" s="2"/>
      <c r="L14" s="78"/>
      <c r="N14" s="78">
        <v>7.1418199999999997E-6</v>
      </c>
      <c r="O14" s="78">
        <v>1.54144865265</v>
      </c>
      <c r="P14" s="78">
        <v>24978.524589480799</v>
      </c>
      <c r="Q14" s="77">
        <f t="shared" si="0"/>
        <v>2.0731569688639728E-6</v>
      </c>
      <c r="R14" s="77">
        <f t="shared" si="1"/>
        <v>2.0747362790080335E-6</v>
      </c>
      <c r="S14" s="77">
        <f t="shared" si="2"/>
        <v>2.0747363842019505E-6</v>
      </c>
      <c r="T14" s="77">
        <f t="shared" si="3"/>
        <v>2.0747363842089428E-6</v>
      </c>
      <c r="V14" s="78">
        <v>4.4369999999999998E-7</v>
      </c>
      <c r="W14" s="78">
        <v>4.5734850046400002</v>
      </c>
      <c r="X14" s="78">
        <v>25028.521211384999</v>
      </c>
      <c r="Y14" s="77">
        <f t="shared" si="4"/>
        <v>-2.7944027867111598E-7</v>
      </c>
      <c r="Z14" s="77">
        <f t="shared" si="5"/>
        <v>-2.7952007690238402E-7</v>
      </c>
      <c r="AA14" s="77">
        <f t="shared" si="6"/>
        <v>-2.7952008221723228E-7</v>
      </c>
      <c r="AB14" s="77">
        <f t="shared" si="7"/>
        <v>-2.7952008221758485E-7</v>
      </c>
      <c r="AD14" s="78">
        <v>2.0450000000000001E-8</v>
      </c>
      <c r="AE14" s="78">
        <v>1.4957054487599999</v>
      </c>
      <c r="AF14" s="78">
        <v>51066.427731055002</v>
      </c>
      <c r="AG14" s="77">
        <f t="shared" si="8"/>
        <v>9.3214239427168797E-9</v>
      </c>
      <c r="AH14" s="77">
        <f t="shared" si="9"/>
        <v>9.3300224795472103E-9</v>
      </c>
      <c r="AI14" s="77">
        <f t="shared" si="10"/>
        <v>9.330023052226042E-9</v>
      </c>
      <c r="AJ14" s="77">
        <f t="shared" si="11"/>
        <v>9.3300230522632817E-9</v>
      </c>
      <c r="AL14" s="78">
        <v>5.7E-10</v>
      </c>
      <c r="AM14" s="78">
        <v>6.1122233083099999</v>
      </c>
      <c r="AN14" s="78">
        <v>27197.281693667599</v>
      </c>
      <c r="AO14" s="77">
        <f t="shared" si="12"/>
        <v>5.6160608177751787E-10</v>
      </c>
      <c r="AP14" s="77">
        <f t="shared" si="13"/>
        <v>5.6158154077691158E-10</v>
      </c>
      <c r="AQ14" s="77">
        <f t="shared" si="14"/>
        <v>5.6158153914105593E-10</v>
      </c>
      <c r="AR14" s="77">
        <f t="shared" si="15"/>
        <v>5.6158153914094768E-10</v>
      </c>
      <c r="AT14" s="78">
        <v>9.9999999999999994E-12</v>
      </c>
      <c r="AU14" s="78">
        <v>1.6743511853999999</v>
      </c>
      <c r="AV14" s="78">
        <v>24978.524589480799</v>
      </c>
      <c r="AW14" s="77">
        <f t="shared" si="16"/>
        <v>1.6091849071163693E-12</v>
      </c>
      <c r="AX14" s="77">
        <f t="shared" si="17"/>
        <v>1.6114656880210484E-12</v>
      </c>
      <c r="AY14" s="77">
        <f t="shared" si="18"/>
        <v>1.6114658399406493E-12</v>
      </c>
      <c r="AZ14" s="77">
        <f t="shared" si="19"/>
        <v>1.6114658399507474E-12</v>
      </c>
      <c r="BB14" s="78"/>
      <c r="BC14" s="78"/>
      <c r="BD14" s="78"/>
      <c r="BJ14" s="78">
        <v>1.21395E-6</v>
      </c>
      <c r="BK14" s="78">
        <v>1.8127175205899999</v>
      </c>
      <c r="BL14" s="78">
        <v>53285.184835241802</v>
      </c>
      <c r="BM14" s="77">
        <f t="shared" si="24"/>
        <v>-1.3089281711063204E-7</v>
      </c>
      <c r="BN14" s="77">
        <f t="shared" si="25"/>
        <v>-1.3029783821889805E-7</v>
      </c>
      <c r="BO14" s="77">
        <f t="shared" si="26"/>
        <v>-1.3029779858640467E-7</v>
      </c>
      <c r="BP14" s="77">
        <f t="shared" si="27"/>
        <v>-1.30297798583729E-7</v>
      </c>
      <c r="BR14" s="78">
        <v>7.7810000000000007E-8</v>
      </c>
      <c r="BS14" s="78">
        <v>2.7176860926800002</v>
      </c>
      <c r="BT14" s="78">
        <v>260879.03141574099</v>
      </c>
      <c r="BU14" s="77">
        <f t="shared" si="28"/>
        <v>1.4184471899235524E-8</v>
      </c>
      <c r="BV14" s="77">
        <f t="shared" si="29"/>
        <v>1.4369084001657991E-8</v>
      </c>
      <c r="BW14" s="77">
        <f t="shared" si="30"/>
        <v>1.4369096295879857E-8</v>
      </c>
      <c r="BX14" s="77">
        <f t="shared" si="31"/>
        <v>1.4369096296679689E-8</v>
      </c>
      <c r="BZ14" s="78">
        <v>3.0100000000000002E-9</v>
      </c>
      <c r="CA14" s="78">
        <v>1.9609892443000001</v>
      </c>
      <c r="CB14" s="78">
        <v>51066.427731055002</v>
      </c>
      <c r="CC14" s="77">
        <f t="shared" si="32"/>
        <v>2.4092544102596209E-11</v>
      </c>
      <c r="CD14" s="77">
        <f t="shared" si="33"/>
        <v>2.5514575732745724E-11</v>
      </c>
      <c r="CE14" s="77">
        <f t="shared" si="34"/>
        <v>2.5514670454026312E-11</v>
      </c>
      <c r="CF14" s="77">
        <f t="shared" si="35"/>
        <v>2.5514670460185641E-11</v>
      </c>
      <c r="CH14" s="78">
        <v>1.7000000000000001E-10</v>
      </c>
      <c r="CI14" s="78">
        <v>0.77798463434999998</v>
      </c>
      <c r="CJ14" s="78">
        <v>24978.524589480799</v>
      </c>
      <c r="CK14" s="77">
        <f t="shared" si="36"/>
        <v>1.4813289747922951E-10</v>
      </c>
      <c r="CL14" s="77">
        <f t="shared" si="37"/>
        <v>1.4815216827231547E-10</v>
      </c>
      <c r="CM14" s="77">
        <f t="shared" si="38"/>
        <v>1.481521695556765E-10</v>
      </c>
      <c r="CN14" s="77">
        <f t="shared" si="39"/>
        <v>1.481521695557618E-10</v>
      </c>
      <c r="CP14" s="78">
        <v>0</v>
      </c>
      <c r="CQ14" s="78">
        <v>1.4491812878100001</v>
      </c>
      <c r="CR14" s="78">
        <v>24978.524589480799</v>
      </c>
      <c r="CS14" s="77">
        <f t="shared" si="40"/>
        <v>0</v>
      </c>
      <c r="CT14" s="77">
        <f t="shared" si="41"/>
        <v>0</v>
      </c>
      <c r="CU14" s="77">
        <f t="shared" si="42"/>
        <v>0</v>
      </c>
      <c r="CV14" s="77">
        <f t="shared" si="43"/>
        <v>0</v>
      </c>
      <c r="CX14" s="78"/>
      <c r="CY14" s="78"/>
      <c r="CZ14" s="78"/>
      <c r="DF14" s="78">
        <v>7.7560999999999999E-7</v>
      </c>
      <c r="DG14" s="78">
        <v>3.6697252697599998</v>
      </c>
      <c r="DH14" s="78">
        <v>20426.571092422</v>
      </c>
      <c r="DI14" s="77">
        <f t="shared" si="48"/>
        <v>-7.2344342962080603E-7</v>
      </c>
      <c r="DJ14" s="77">
        <f t="shared" si="49"/>
        <v>-7.2349626392869691E-7</v>
      </c>
      <c r="DK14" s="77">
        <f t="shared" si="50"/>
        <v>-7.23496267447121E-7</v>
      </c>
      <c r="DL14" s="77">
        <f t="shared" si="51"/>
        <v>-7.2349626744735531E-7</v>
      </c>
      <c r="DN14" s="78">
        <v>4.3929999999999997E-8</v>
      </c>
      <c r="DO14" s="78">
        <v>1.4807447516500001</v>
      </c>
      <c r="DP14" s="78">
        <v>51066.427731055002</v>
      </c>
      <c r="DQ14" s="77">
        <f t="shared" si="52"/>
        <v>2.0606683432512743E-8</v>
      </c>
      <c r="DR14" s="77">
        <f t="shared" si="53"/>
        <v>2.0625010858547061E-8</v>
      </c>
      <c r="DS14" s="77">
        <f t="shared" si="54"/>
        <v>2.0625012079182845E-8</v>
      </c>
      <c r="DT14" s="77">
        <f t="shared" si="55"/>
        <v>2.0625012079262218E-8</v>
      </c>
      <c r="DV14" s="78">
        <v>1.2E-9</v>
      </c>
      <c r="DW14" s="78">
        <v>0.56745598887000004</v>
      </c>
      <c r="DX14" s="78">
        <v>20426.571092422</v>
      </c>
      <c r="DY14" s="77">
        <f t="shared" si="56"/>
        <v>1.1014150984392874E-9</v>
      </c>
      <c r="DZ14" s="77">
        <f t="shared" si="57"/>
        <v>1.1015050948691876E-9</v>
      </c>
      <c r="EA14" s="77">
        <f t="shared" si="58"/>
        <v>1.1015051008625249E-9</v>
      </c>
      <c r="EB14" s="77">
        <f t="shared" si="59"/>
        <v>1.1015051008629241E-9</v>
      </c>
      <c r="ED14" s="78">
        <v>8.9999999999999999E-11</v>
      </c>
      <c r="EE14" s="78">
        <v>3.9062233266700002</v>
      </c>
      <c r="EF14" s="78">
        <v>260879.03141574099</v>
      </c>
      <c r="EG14" s="77">
        <f t="shared" si="60"/>
        <v>-7.5984991700310595E-11</v>
      </c>
      <c r="EH14" s="77">
        <f t="shared" si="61"/>
        <v>-7.5868359955864604E-11</v>
      </c>
      <c r="EI14" s="77">
        <f t="shared" si="62"/>
        <v>-7.5868352172305105E-11</v>
      </c>
      <c r="EJ14" s="77">
        <f t="shared" si="63"/>
        <v>-7.5868352171798716E-11</v>
      </c>
      <c r="EL14" s="78">
        <v>0</v>
      </c>
      <c r="EM14" s="78">
        <v>9.3428587499999993E-2</v>
      </c>
      <c r="EN14" s="78">
        <v>24978.524589480799</v>
      </c>
      <c r="EO14" s="77">
        <f t="shared" si="64"/>
        <v>0</v>
      </c>
      <c r="EP14" s="77">
        <f t="shared" si="65"/>
        <v>0</v>
      </c>
      <c r="EQ14" s="77">
        <f t="shared" si="66"/>
        <v>0</v>
      </c>
      <c r="ER14" s="77">
        <f t="shared" si="67"/>
        <v>0</v>
      </c>
      <c r="ET14" s="78"/>
      <c r="EU14" s="78"/>
      <c r="EV14" s="78"/>
    </row>
    <row r="15" spans="1:156" s="77" customFormat="1" ht="12.75">
      <c r="H15" s="2"/>
      <c r="I15" s="2"/>
      <c r="L15" s="78"/>
      <c r="N15" s="78">
        <v>6.4375900000000001E-6</v>
      </c>
      <c r="O15" s="78">
        <v>5.3026611078699997</v>
      </c>
      <c r="P15" s="78">
        <v>21535.9496445154</v>
      </c>
      <c r="Q15" s="77">
        <f t="shared" si="0"/>
        <v>3.4367131964463115E-6</v>
      </c>
      <c r="R15" s="77">
        <f t="shared" si="1"/>
        <v>3.4356285437925802E-6</v>
      </c>
      <c r="S15" s="77">
        <f t="shared" si="2"/>
        <v>3.4356284715394455E-6</v>
      </c>
      <c r="T15" s="77">
        <f t="shared" si="3"/>
        <v>3.4356284715346487E-6</v>
      </c>
      <c r="V15" s="78">
        <v>2.8070000000000002E-7</v>
      </c>
      <c r="W15" s="78">
        <v>3.0419543098899999</v>
      </c>
      <c r="X15" s="78">
        <v>51066.427731055002</v>
      </c>
      <c r="Y15" s="77">
        <f t="shared" si="4"/>
        <v>-2.4662813298940561E-7</v>
      </c>
      <c r="Z15" s="77">
        <f t="shared" si="5"/>
        <v>-2.4656477744125061E-7</v>
      </c>
      <c r="AA15" s="77">
        <f t="shared" si="6"/>
        <v>-2.46564773219307E-7</v>
      </c>
      <c r="AB15" s="77">
        <f t="shared" si="7"/>
        <v>-2.4656477321903246E-7</v>
      </c>
      <c r="AD15" s="78">
        <v>1.064E-8</v>
      </c>
      <c r="AE15" s="78">
        <v>0.46023695674999998</v>
      </c>
      <c r="AF15" s="78">
        <v>260879.03141574099</v>
      </c>
      <c r="AG15" s="77">
        <f t="shared" si="8"/>
        <v>6.8611646959231822E-9</v>
      </c>
      <c r="AH15" s="77">
        <f t="shared" si="9"/>
        <v>6.8415168384614012E-9</v>
      </c>
      <c r="AI15" s="77">
        <f t="shared" si="10"/>
        <v>6.8415155283904264E-9</v>
      </c>
      <c r="AJ15" s="77">
        <f t="shared" si="11"/>
        <v>6.8415155283051962E-9</v>
      </c>
      <c r="AL15" s="78">
        <v>3.4000000000000001E-10</v>
      </c>
      <c r="AM15" s="78">
        <v>2.0324461246699999</v>
      </c>
      <c r="AN15" s="78">
        <v>286966.93455731601</v>
      </c>
      <c r="AO15" s="77">
        <f t="shared" si="12"/>
        <v>2.8639047110144321E-10</v>
      </c>
      <c r="AP15" s="77">
        <f t="shared" si="13"/>
        <v>2.8687597756254666E-10</v>
      </c>
      <c r="AQ15" s="77">
        <f t="shared" si="14"/>
        <v>2.8687600983475729E-10</v>
      </c>
      <c r="AR15" s="77">
        <f t="shared" si="15"/>
        <v>2.8687600983691494E-10</v>
      </c>
      <c r="AT15" s="78">
        <v>1.9999999999999999E-11</v>
      </c>
      <c r="AU15" s="78">
        <v>4.6071820361200002</v>
      </c>
      <c r="AV15" s="78">
        <v>51066.427731055002</v>
      </c>
      <c r="AW15" s="77">
        <f t="shared" si="16"/>
        <v>-9.648202935178397E-12</v>
      </c>
      <c r="AX15" s="77">
        <f t="shared" si="17"/>
        <v>-9.656478698322759E-12</v>
      </c>
      <c r="AY15" s="77">
        <f t="shared" si="18"/>
        <v>-9.6564792494992201E-12</v>
      </c>
      <c r="AZ15" s="77">
        <f t="shared" si="19"/>
        <v>-9.6564792495350603E-12</v>
      </c>
      <c r="BB15" s="78"/>
      <c r="BC15" s="78"/>
      <c r="BD15" s="78"/>
      <c r="BJ15" s="78">
        <v>9.1566000000000003E-7</v>
      </c>
      <c r="BK15" s="78">
        <v>2.2816312869200002</v>
      </c>
      <c r="BL15" s="78">
        <v>25028.521211384999</v>
      </c>
      <c r="BM15" s="77">
        <f t="shared" si="24"/>
        <v>-1.5351359025516185E-7</v>
      </c>
      <c r="BN15" s="77">
        <f t="shared" si="25"/>
        <v>-1.5330456003166143E-7</v>
      </c>
      <c r="BO15" s="77">
        <f t="shared" si="26"/>
        <v>-1.533045461079178E-7</v>
      </c>
      <c r="BP15" s="77">
        <f t="shared" si="27"/>
        <v>-1.5330454610699413E-7</v>
      </c>
      <c r="BR15" s="78">
        <v>7.5269999999999998E-8</v>
      </c>
      <c r="BS15" s="78">
        <v>3.58305121268</v>
      </c>
      <c r="BT15" s="78">
        <v>51066.427731055002</v>
      </c>
      <c r="BU15" s="77">
        <f t="shared" si="28"/>
        <v>-7.5199575285168761E-8</v>
      </c>
      <c r="BV15" s="77">
        <f t="shared" si="29"/>
        <v>-7.5201104850192876E-8</v>
      </c>
      <c r="BW15" s="77">
        <f t="shared" si="30"/>
        <v>-7.5201104951518054E-8</v>
      </c>
      <c r="BX15" s="77">
        <f t="shared" si="31"/>
        <v>-7.5201104951524645E-8</v>
      </c>
      <c r="BZ15" s="78">
        <v>3.0600000000000002E-9</v>
      </c>
      <c r="CA15" s="78">
        <v>5.0391269367099998</v>
      </c>
      <c r="CB15" s="78">
        <v>24978.524589480799</v>
      </c>
      <c r="CC15" s="77">
        <f t="shared" si="32"/>
        <v>1.8826043674139267E-10</v>
      </c>
      <c r="CD15" s="77">
        <f t="shared" si="33"/>
        <v>1.8755462342048369E-10</v>
      </c>
      <c r="CE15" s="77">
        <f t="shared" si="34"/>
        <v>1.8755457640603269E-10</v>
      </c>
      <c r="CF15" s="77">
        <f t="shared" si="35"/>
        <v>1.8755457640290765E-10</v>
      </c>
      <c r="CH15" s="78">
        <v>1.2E-10</v>
      </c>
      <c r="CI15" s="78">
        <v>6.2411613341500001</v>
      </c>
      <c r="CJ15" s="78">
        <v>53285.184835241802</v>
      </c>
      <c r="CK15" s="77">
        <f t="shared" si="36"/>
        <v>1.1814809699571692E-10</v>
      </c>
      <c r="CL15" s="77">
        <f t="shared" si="37"/>
        <v>1.1813772975936113E-10</v>
      </c>
      <c r="CM15" s="77">
        <f t="shared" si="38"/>
        <v>1.1813772906784509E-10</v>
      </c>
      <c r="CN15" s="77">
        <f t="shared" si="39"/>
        <v>1.1813772906779838E-10</v>
      </c>
      <c r="CP15" s="78">
        <v>0</v>
      </c>
      <c r="CQ15" s="78">
        <v>4.1804627868999997</v>
      </c>
      <c r="CR15" s="78">
        <v>313054.83769889001</v>
      </c>
      <c r="CS15" s="77">
        <f t="shared" si="40"/>
        <v>0</v>
      </c>
      <c r="CT15" s="77">
        <f t="shared" si="41"/>
        <v>0</v>
      </c>
      <c r="CU15" s="77">
        <f t="shared" si="42"/>
        <v>0</v>
      </c>
      <c r="CV15" s="77">
        <f t="shared" si="43"/>
        <v>0</v>
      </c>
      <c r="CX15" s="78"/>
      <c r="CY15" s="78"/>
      <c r="CZ15" s="78"/>
      <c r="DF15" s="78">
        <v>6.3277000000000002E-7</v>
      </c>
      <c r="DG15" s="78">
        <v>4.2990591810499996</v>
      </c>
      <c r="DH15" s="78">
        <v>25558.212176479599</v>
      </c>
      <c r="DI15" s="77">
        <f t="shared" si="48"/>
        <v>4.3179875668561126E-7</v>
      </c>
      <c r="DJ15" s="77">
        <f t="shared" si="49"/>
        <v>4.3190811665533478E-7</v>
      </c>
      <c r="DK15" s="77">
        <f t="shared" si="50"/>
        <v>4.3190812393899312E-7</v>
      </c>
      <c r="DL15" s="77">
        <f t="shared" si="51"/>
        <v>4.3190812393946624E-7</v>
      </c>
      <c r="DN15" s="78">
        <v>3.5100000000000003E-8</v>
      </c>
      <c r="DO15" s="78">
        <v>3.21171223697</v>
      </c>
      <c r="DP15" s="78">
        <v>1059.3819301891999</v>
      </c>
      <c r="DQ15" s="77">
        <f t="shared" si="52"/>
        <v>-3.1141873880962689E-8</v>
      </c>
      <c r="DR15" s="77">
        <f t="shared" si="53"/>
        <v>-3.1142032582677199E-8</v>
      </c>
      <c r="DS15" s="77">
        <f t="shared" si="54"/>
        <v>-3.1142032593248197E-8</v>
      </c>
      <c r="DT15" s="77">
        <f t="shared" si="55"/>
        <v>-3.1142032593248898E-8</v>
      </c>
      <c r="DV15" s="78">
        <v>1.13E-9</v>
      </c>
      <c r="DW15" s="78">
        <v>3.2804890794300001</v>
      </c>
      <c r="DX15" s="78">
        <v>24498.830246290399</v>
      </c>
      <c r="DY15" s="77">
        <f t="shared" si="56"/>
        <v>9.2738405769337517E-10</v>
      </c>
      <c r="DZ15" s="77">
        <f t="shared" si="57"/>
        <v>9.2723769427038768E-10</v>
      </c>
      <c r="EA15" s="77">
        <f t="shared" si="58"/>
        <v>9.2723768451955594E-10</v>
      </c>
      <c r="EB15" s="77">
        <f t="shared" si="59"/>
        <v>9.2723768451891354E-10</v>
      </c>
      <c r="ED15" s="78">
        <v>5.0000000000000002E-11</v>
      </c>
      <c r="EE15" s="78">
        <v>1.43247327249</v>
      </c>
      <c r="EF15" s="78">
        <v>77154.3308726291</v>
      </c>
      <c r="EG15" s="77">
        <f t="shared" si="60"/>
        <v>3.1031320519585619E-11</v>
      </c>
      <c r="EH15" s="77">
        <f t="shared" si="61"/>
        <v>3.1059297742885495E-11</v>
      </c>
      <c r="EI15" s="77">
        <f t="shared" si="62"/>
        <v>3.1059299605918991E-11</v>
      </c>
      <c r="EJ15" s="77">
        <f t="shared" si="63"/>
        <v>3.1059299606041491E-11</v>
      </c>
      <c r="EL15" s="78">
        <v>0</v>
      </c>
      <c r="EM15" s="78">
        <v>6.0283711567499996</v>
      </c>
      <c r="EN15" s="78">
        <v>53285.184835241802</v>
      </c>
      <c r="EO15" s="77">
        <f t="shared" si="64"/>
        <v>0</v>
      </c>
      <c r="EP15" s="77">
        <f t="shared" si="65"/>
        <v>0</v>
      </c>
      <c r="EQ15" s="77">
        <f t="shared" si="66"/>
        <v>0</v>
      </c>
      <c r="ER15" s="77">
        <f t="shared" si="67"/>
        <v>0</v>
      </c>
      <c r="ET15" s="78"/>
      <c r="EU15" s="78"/>
      <c r="EV15" s="78"/>
    </row>
    <row r="16" spans="1:156" s="77" customFormat="1" ht="12.75">
      <c r="H16" s="2"/>
      <c r="I16" s="2"/>
      <c r="L16" s="78"/>
      <c r="N16" s="78">
        <v>4.0419999999999996E-6</v>
      </c>
      <c r="O16" s="78">
        <v>3.2822884702500001</v>
      </c>
      <c r="P16" s="78">
        <v>208703.22513259301</v>
      </c>
      <c r="Q16" s="77">
        <f t="shared" si="0"/>
        <v>-2.4375415607634405E-6</v>
      </c>
      <c r="R16" s="77">
        <f t="shared" si="1"/>
        <v>-2.4313113296814912E-6</v>
      </c>
      <c r="S16" s="77">
        <f t="shared" si="2"/>
        <v>-2.4313109143839621E-6</v>
      </c>
      <c r="T16" s="77">
        <f t="shared" si="3"/>
        <v>-2.4313109143567973E-6</v>
      </c>
      <c r="V16" s="78">
        <v>2.2002999999999999E-7</v>
      </c>
      <c r="W16" s="78">
        <v>0.86475371242999999</v>
      </c>
      <c r="X16" s="78">
        <v>955.59974160859997</v>
      </c>
      <c r="Y16" s="77">
        <f t="shared" si="4"/>
        <v>-6.0542196517193867E-8</v>
      </c>
      <c r="Z16" s="77">
        <f t="shared" si="5"/>
        <v>-6.0540326331805215E-8</v>
      </c>
      <c r="AA16" s="77">
        <f t="shared" si="6"/>
        <v>-6.0540326207232251E-8</v>
      </c>
      <c r="AB16" s="77">
        <f t="shared" si="7"/>
        <v>-6.054032620722398E-8</v>
      </c>
      <c r="AD16" s="78">
        <v>9.7200000000000003E-9</v>
      </c>
      <c r="AE16" s="78">
        <v>1.80344701358</v>
      </c>
      <c r="AF16" s="78">
        <v>955.59974160859997</v>
      </c>
      <c r="AG16" s="77">
        <f t="shared" si="8"/>
        <v>-9.1194765263332437E-9</v>
      </c>
      <c r="AH16" s="77">
        <f t="shared" si="9"/>
        <v>-9.119446788955447E-9</v>
      </c>
      <c r="AI16" s="77">
        <f t="shared" si="10"/>
        <v>-9.1194467869746191E-9</v>
      </c>
      <c r="AJ16" s="77">
        <f t="shared" si="11"/>
        <v>-9.1194467869744884E-9</v>
      </c>
      <c r="AL16" s="78">
        <v>3.7999999999999998E-10</v>
      </c>
      <c r="AM16" s="78">
        <v>2.9991291222599998</v>
      </c>
      <c r="AN16" s="78">
        <v>77154.3308726291</v>
      </c>
      <c r="AO16" s="77">
        <f t="shared" si="12"/>
        <v>-2.9698140173150541E-10</v>
      </c>
      <c r="AP16" s="77">
        <f t="shared" si="13"/>
        <v>-2.9681210346884386E-10</v>
      </c>
      <c r="AQ16" s="77">
        <f t="shared" si="14"/>
        <v>-2.9681209218686307E-10</v>
      </c>
      <c r="AR16" s="77">
        <f t="shared" si="15"/>
        <v>-2.9681209218612125E-10</v>
      </c>
      <c r="AT16" s="78">
        <v>9.9999999999999994E-12</v>
      </c>
      <c r="AU16" s="78">
        <v>1.11396201203</v>
      </c>
      <c r="AV16" s="78">
        <v>129330.137155777</v>
      </c>
      <c r="AW16" s="77">
        <f t="shared" si="16"/>
        <v>9.5026784700833955E-12</v>
      </c>
      <c r="AX16" s="77">
        <f t="shared" si="17"/>
        <v>9.5063980501892786E-12</v>
      </c>
      <c r="AY16" s="77">
        <f t="shared" si="18"/>
        <v>9.5063982974968075E-12</v>
      </c>
      <c r="AZ16" s="77">
        <f t="shared" si="19"/>
        <v>9.5063982975130344E-12</v>
      </c>
      <c r="BB16" s="78"/>
      <c r="BC16" s="78"/>
      <c r="BD16" s="78"/>
      <c r="BJ16" s="78">
        <v>9.9214000000000004E-7</v>
      </c>
      <c r="BK16" s="78">
        <v>9.3918870969999999E-2</v>
      </c>
      <c r="BL16" s="78">
        <v>51116.424352959199</v>
      </c>
      <c r="BM16" s="77">
        <f t="shared" si="24"/>
        <v>8.2907796560133107E-7</v>
      </c>
      <c r="BN16" s="77">
        <f t="shared" si="25"/>
        <v>8.2882015778553705E-7</v>
      </c>
      <c r="BO16" s="77">
        <f t="shared" si="26"/>
        <v>8.2882014060679557E-7</v>
      </c>
      <c r="BP16" s="77">
        <f t="shared" si="27"/>
        <v>8.288201406056796E-7</v>
      </c>
      <c r="BR16" s="78">
        <v>6.1830000000000005E-8</v>
      </c>
      <c r="BS16" s="78">
        <v>2.9238320500400001</v>
      </c>
      <c r="BT16" s="78">
        <v>31749.235190726398</v>
      </c>
      <c r="BU16" s="77">
        <f t="shared" si="28"/>
        <v>-5.8602636237204511E-8</v>
      </c>
      <c r="BV16" s="77">
        <f t="shared" si="29"/>
        <v>-5.859684273862447E-8</v>
      </c>
      <c r="BW16" s="77">
        <f t="shared" si="30"/>
        <v>-5.859684235255216E-8</v>
      </c>
      <c r="BX16" s="77">
        <f t="shared" si="31"/>
        <v>-5.8596842352526359E-8</v>
      </c>
      <c r="BZ16" s="78">
        <v>2.8400000000000001E-9</v>
      </c>
      <c r="CA16" s="78">
        <v>4.2587490194299997</v>
      </c>
      <c r="CB16" s="78">
        <v>286966.93455731601</v>
      </c>
      <c r="CC16" s="77">
        <f t="shared" si="32"/>
        <v>-2.6716194079697435E-9</v>
      </c>
      <c r="CD16" s="77">
        <f t="shared" si="33"/>
        <v>-2.6690523546867184E-9</v>
      </c>
      <c r="CE16" s="77">
        <f t="shared" si="34"/>
        <v>-2.6690521830688105E-9</v>
      </c>
      <c r="CF16" s="77">
        <f t="shared" si="35"/>
        <v>-2.6690521830573367E-9</v>
      </c>
      <c r="CH16" s="78">
        <v>7.9999999999999995E-11</v>
      </c>
      <c r="CI16" s="78">
        <v>5.79551081392</v>
      </c>
      <c r="CJ16" s="78">
        <v>313054.83769889001</v>
      </c>
      <c r="CK16" s="77">
        <f t="shared" si="36"/>
        <v>-3.9272627362438667E-11</v>
      </c>
      <c r="CL16" s="77">
        <f t="shared" si="37"/>
        <v>-3.9474325044063927E-11</v>
      </c>
      <c r="CM16" s="77">
        <f t="shared" si="38"/>
        <v>-3.94743384681017E-11</v>
      </c>
      <c r="CN16" s="77">
        <f t="shared" si="39"/>
        <v>-3.9474338468987694E-11</v>
      </c>
      <c r="CP16" s="78"/>
      <c r="CQ16" s="78"/>
      <c r="CR16" s="78"/>
      <c r="CX16" s="81"/>
      <c r="CY16" s="81"/>
      <c r="CZ16" s="81"/>
      <c r="DF16" s="78">
        <v>6.2951000000000003E-7</v>
      </c>
      <c r="DG16" s="78">
        <v>4.7658889993300004</v>
      </c>
      <c r="DH16" s="78">
        <v>1059.3819301891999</v>
      </c>
      <c r="DI16" s="77">
        <f t="shared" si="48"/>
        <v>2.8108463247840404E-7</v>
      </c>
      <c r="DJ16" s="77">
        <f t="shared" si="49"/>
        <v>2.8107911179195905E-7</v>
      </c>
      <c r="DK16" s="77">
        <f t="shared" si="50"/>
        <v>2.8107911142422616E-7</v>
      </c>
      <c r="DL16" s="77">
        <f t="shared" si="51"/>
        <v>2.8107911142420165E-7</v>
      </c>
      <c r="DN16" s="78">
        <v>3.1330000000000003E-8</v>
      </c>
      <c r="DO16" s="78">
        <v>5.2384633685499997</v>
      </c>
      <c r="DP16" s="78">
        <v>21535.9496445154</v>
      </c>
      <c r="DQ16" s="77">
        <f t="shared" si="52"/>
        <v>1.4991537367512714E-8</v>
      </c>
      <c r="DR16" s="77">
        <f t="shared" si="53"/>
        <v>1.4986055775485199E-8</v>
      </c>
      <c r="DS16" s="77">
        <f t="shared" si="54"/>
        <v>1.4986055410337154E-8</v>
      </c>
      <c r="DT16" s="77">
        <f t="shared" si="55"/>
        <v>1.4986055410312911E-8</v>
      </c>
      <c r="DV16" s="78">
        <v>1.0500000000000001E-9</v>
      </c>
      <c r="DW16" s="78">
        <v>4.36663468239</v>
      </c>
      <c r="DX16" s="78">
        <v>25028.521211384999</v>
      </c>
      <c r="DY16" s="77">
        <f t="shared" si="56"/>
        <v>-8.1469486629291366E-10</v>
      </c>
      <c r="DZ16" s="77">
        <f t="shared" si="57"/>
        <v>-8.1484822730308278E-10</v>
      </c>
      <c r="EA16" s="77">
        <f t="shared" si="58"/>
        <v>-8.1484823751697994E-10</v>
      </c>
      <c r="EB16" s="77">
        <f t="shared" si="59"/>
        <v>-8.148482375176574E-10</v>
      </c>
      <c r="ED16" s="78">
        <v>3.9999999999999998E-11</v>
      </c>
      <c r="EE16" s="78">
        <v>1.37106678794</v>
      </c>
      <c r="EF16" s="78">
        <v>53285.184835241802</v>
      </c>
      <c r="EG16" s="77">
        <f t="shared" si="60"/>
        <v>1.3098502296119933E-11</v>
      </c>
      <c r="EH16" s="77">
        <f t="shared" si="61"/>
        <v>1.3117132635007993E-11</v>
      </c>
      <c r="EI16" s="77">
        <f t="shared" si="62"/>
        <v>1.3117133875865392E-11</v>
      </c>
      <c r="EJ16" s="77">
        <f t="shared" si="63"/>
        <v>1.3117133875949162E-11</v>
      </c>
      <c r="EL16" s="78">
        <v>0</v>
      </c>
      <c r="EM16" s="78">
        <v>6.1360000466800004</v>
      </c>
      <c r="EN16" s="78">
        <v>77154.3308726291</v>
      </c>
      <c r="EO16" s="77">
        <f t="shared" si="64"/>
        <v>0</v>
      </c>
      <c r="EP16" s="77">
        <f t="shared" si="65"/>
        <v>0</v>
      </c>
      <c r="EQ16" s="77">
        <f t="shared" si="66"/>
        <v>0</v>
      </c>
      <c r="ER16" s="77">
        <f t="shared" si="67"/>
        <v>0</v>
      </c>
      <c r="ET16" s="78"/>
      <c r="EU16" s="78"/>
      <c r="EV16" s="78"/>
    </row>
    <row r="17" spans="1:152" s="77" customFormat="1" ht="12.75">
      <c r="A17" s="82"/>
      <c r="C17" s="82"/>
      <c r="D17" s="82"/>
      <c r="F17" s="82"/>
      <c r="G17" s="82"/>
      <c r="H17" s="2"/>
      <c r="I17" s="2"/>
      <c r="L17" s="78"/>
      <c r="N17" s="78">
        <v>3.5244099999999999E-6</v>
      </c>
      <c r="O17" s="78">
        <v>5.2415629710099996</v>
      </c>
      <c r="P17" s="78">
        <v>20426.571092422</v>
      </c>
      <c r="Q17" s="77">
        <f t="shared" si="0"/>
        <v>1.2741364200051554E-6</v>
      </c>
      <c r="R17" s="77">
        <f t="shared" si="1"/>
        <v>1.2735153995265921E-6</v>
      </c>
      <c r="S17" s="77">
        <f t="shared" si="2"/>
        <v>1.2735153581590039E-6</v>
      </c>
      <c r="T17" s="77">
        <f t="shared" si="3"/>
        <v>1.2735153581562485E-6</v>
      </c>
      <c r="V17" s="78">
        <v>2.7295000000000002E-7</v>
      </c>
      <c r="W17" s="78">
        <v>5.0921013883699997</v>
      </c>
      <c r="X17" s="78">
        <v>234791.12827416699</v>
      </c>
      <c r="Y17" s="77">
        <f t="shared" si="4"/>
        <v>-1.9909591553939234E-7</v>
      </c>
      <c r="Z17" s="77">
        <f t="shared" si="5"/>
        <v>-1.9950103163123594E-7</v>
      </c>
      <c r="AA17" s="77">
        <f t="shared" si="6"/>
        <v>-1.9950105858463803E-7</v>
      </c>
      <c r="AB17" s="77">
        <f t="shared" si="7"/>
        <v>-1.9950105858641698E-7</v>
      </c>
      <c r="AD17" s="78">
        <v>6.2799999999999998E-9</v>
      </c>
      <c r="AE17" s="78">
        <v>6.1848316814900004</v>
      </c>
      <c r="AF17" s="78">
        <v>529.69096509459996</v>
      </c>
      <c r="AG17" s="77">
        <f t="shared" si="8"/>
        <v>-6.2445331731236362E-9</v>
      </c>
      <c r="AH17" s="77">
        <f t="shared" si="9"/>
        <v>-6.2445364392017553E-9</v>
      </c>
      <c r="AI17" s="77">
        <f t="shared" si="10"/>
        <v>-6.244536439419303E-9</v>
      </c>
      <c r="AJ17" s="77">
        <f t="shared" si="11"/>
        <v>-6.2445364394193179E-9</v>
      </c>
      <c r="AL17" s="78">
        <v>3.1000000000000002E-10</v>
      </c>
      <c r="AM17" s="78">
        <v>3.1148347198400002</v>
      </c>
      <c r="AN17" s="78">
        <v>53285.184835241802</v>
      </c>
      <c r="AO17" s="77">
        <f t="shared" si="12"/>
        <v>-3.0600852832622079E-10</v>
      </c>
      <c r="AP17" s="77">
        <f t="shared" si="13"/>
        <v>-3.0598404623540897E-10</v>
      </c>
      <c r="AQ17" s="77">
        <f t="shared" si="14"/>
        <v>-3.0598404460218438E-10</v>
      </c>
      <c r="AR17" s="77">
        <f t="shared" si="15"/>
        <v>-3.0598404460207411E-10</v>
      </c>
      <c r="AT17" s="78">
        <v>9.9999999999999994E-12</v>
      </c>
      <c r="AU17" s="78">
        <v>4.35040700322</v>
      </c>
      <c r="AV17" s="78">
        <v>103242.234014203</v>
      </c>
      <c r="AW17" s="77">
        <f t="shared" si="16"/>
        <v>-8.5534756293306842E-12</v>
      </c>
      <c r="AX17" s="77">
        <f t="shared" si="17"/>
        <v>-8.5584200144193961E-12</v>
      </c>
      <c r="AY17" s="77">
        <f t="shared" si="18"/>
        <v>-8.5584203435043348E-12</v>
      </c>
      <c r="AZ17" s="77">
        <f t="shared" si="19"/>
        <v>-8.5584203435260919E-12</v>
      </c>
      <c r="BB17" s="78"/>
      <c r="BC17" s="78"/>
      <c r="BD17" s="78"/>
      <c r="BJ17" s="78">
        <v>9.4574000000000005E-7</v>
      </c>
      <c r="BK17" s="78">
        <v>1.2418490923400001</v>
      </c>
      <c r="BL17" s="78">
        <v>31749.235190726398</v>
      </c>
      <c r="BM17" s="77">
        <f t="shared" si="24"/>
        <v>3.9915401698485673E-7</v>
      </c>
      <c r="BN17" s="77">
        <f t="shared" si="25"/>
        <v>3.9940584200312985E-7</v>
      </c>
      <c r="BO17" s="77">
        <f t="shared" si="26"/>
        <v>3.9940585877600226E-7</v>
      </c>
      <c r="BP17" s="77">
        <f t="shared" si="27"/>
        <v>3.9940585877712304E-7</v>
      </c>
      <c r="BR17" s="78">
        <v>5.4529999999999999E-8</v>
      </c>
      <c r="BS17" s="78">
        <v>1.97318763801</v>
      </c>
      <c r="BT17" s="78">
        <v>51116.424352959199</v>
      </c>
      <c r="BU17" s="77">
        <f t="shared" si="28"/>
        <v>1.470329138352551E-8</v>
      </c>
      <c r="BV17" s="77">
        <f t="shared" si="29"/>
        <v>1.4728122624518718E-8</v>
      </c>
      <c r="BW17" s="77">
        <f t="shared" si="30"/>
        <v>1.4728124278416895E-8</v>
      </c>
      <c r="BX17" s="77">
        <f t="shared" si="31"/>
        <v>1.4728124278524338E-8</v>
      </c>
      <c r="BZ17" s="78">
        <v>2.3499999999999999E-9</v>
      </c>
      <c r="CA17" s="78">
        <v>3.1454943237099999</v>
      </c>
      <c r="CB17" s="78">
        <v>51116.424352959199</v>
      </c>
      <c r="CC17" s="77">
        <f t="shared" si="32"/>
        <v>-1.8397819435660209E-9</v>
      </c>
      <c r="CD17" s="77">
        <f t="shared" si="33"/>
        <v>-1.8390902952786942E-9</v>
      </c>
      <c r="CE17" s="77">
        <f t="shared" si="34"/>
        <v>-1.8390902491943323E-9</v>
      </c>
      <c r="CF17" s="77">
        <f t="shared" si="35"/>
        <v>-1.8390902491913385E-9</v>
      </c>
      <c r="CH17" s="78">
        <v>6E-11</v>
      </c>
      <c r="CI17" s="78">
        <v>5.8155517507300001</v>
      </c>
      <c r="CJ17" s="78">
        <v>31749.235190726398</v>
      </c>
      <c r="CK17" s="77">
        <f t="shared" si="36"/>
        <v>5.0371207888196914E-11</v>
      </c>
      <c r="CL17" s="77">
        <f t="shared" si="37"/>
        <v>5.0361630046815726E-11</v>
      </c>
      <c r="CM17" s="77">
        <f t="shared" si="38"/>
        <v>5.0361629408692671E-11</v>
      </c>
      <c r="CN17" s="77">
        <f t="shared" si="39"/>
        <v>5.0361629408650026E-11</v>
      </c>
      <c r="CP17" s="78"/>
      <c r="CQ17" s="78"/>
      <c r="CR17" s="78"/>
      <c r="CX17" s="78"/>
      <c r="CY17" s="78"/>
      <c r="CZ17" s="78"/>
      <c r="DF17" s="78">
        <v>6.6754000000000001E-7</v>
      </c>
      <c r="DG17" s="78">
        <v>2.5252030918199999</v>
      </c>
      <c r="DH17" s="78">
        <v>5661.3320491521999</v>
      </c>
      <c r="DI17" s="77">
        <f t="shared" si="48"/>
        <v>-5.5463718494831082E-7</v>
      </c>
      <c r="DJ17" s="77">
        <f t="shared" si="49"/>
        <v>-5.5461772789303646E-7</v>
      </c>
      <c r="DK17" s="77">
        <f t="shared" si="50"/>
        <v>-5.5461772659695397E-7</v>
      </c>
      <c r="DL17" s="77">
        <f t="shared" si="51"/>
        <v>-5.5461772659686821E-7</v>
      </c>
      <c r="DN17" s="78">
        <v>2.6499999999999999E-8</v>
      </c>
      <c r="DO17" s="78">
        <v>3.9296888142299999</v>
      </c>
      <c r="DP17" s="78">
        <v>234791.12827416699</v>
      </c>
      <c r="DQ17" s="77">
        <f t="shared" si="52"/>
        <v>-2.4313263788117917E-8</v>
      </c>
      <c r="DR17" s="77">
        <f t="shared" si="53"/>
        <v>-2.4290308818554161E-8</v>
      </c>
      <c r="DS17" s="77">
        <f t="shared" si="54"/>
        <v>-2.4290307285707674E-8</v>
      </c>
      <c r="DT17" s="77">
        <f t="shared" si="55"/>
        <v>-2.4290307285606503E-8</v>
      </c>
      <c r="DV17" s="78">
        <v>9.6999999999999996E-10</v>
      </c>
      <c r="DW17" s="78">
        <v>5.4412888402600004</v>
      </c>
      <c r="DX17" s="78">
        <v>260879.03141574099</v>
      </c>
      <c r="DY17" s="77">
        <f t="shared" si="56"/>
        <v>-5.487524790932784E-10</v>
      </c>
      <c r="DZ17" s="77">
        <f t="shared" si="57"/>
        <v>-5.5068139478714969E-10</v>
      </c>
      <c r="EA17" s="77">
        <f t="shared" si="58"/>
        <v>-5.5068152316535339E-10</v>
      </c>
      <c r="EB17" s="77">
        <f t="shared" si="59"/>
        <v>-5.5068152317370543E-10</v>
      </c>
      <c r="ED17" s="78">
        <v>3E-11</v>
      </c>
      <c r="EE17" s="78">
        <v>0.67217979274999995</v>
      </c>
      <c r="EF17" s="78">
        <v>286966.93455731601</v>
      </c>
      <c r="EG17" s="77">
        <f t="shared" si="60"/>
        <v>2.1092920013753071E-11</v>
      </c>
      <c r="EH17" s="77">
        <f t="shared" si="61"/>
        <v>2.1036208521651431E-11</v>
      </c>
      <c r="EI17" s="77">
        <f t="shared" si="62"/>
        <v>2.1036204739163085E-11</v>
      </c>
      <c r="EJ17" s="77">
        <f t="shared" si="63"/>
        <v>2.1036204738910197E-11</v>
      </c>
      <c r="EL17" s="78">
        <v>0</v>
      </c>
      <c r="EM17" s="78">
        <v>2.9331041626599998</v>
      </c>
      <c r="EN17" s="78">
        <v>27197.281693667599</v>
      </c>
      <c r="EO17" s="77">
        <f t="shared" si="64"/>
        <v>0</v>
      </c>
      <c r="EP17" s="77">
        <f t="shared" si="65"/>
        <v>0</v>
      </c>
      <c r="EQ17" s="77">
        <f t="shared" si="66"/>
        <v>0</v>
      </c>
      <c r="ER17" s="77">
        <f t="shared" si="67"/>
        <v>0</v>
      </c>
      <c r="ET17" s="78"/>
      <c r="EU17" s="78"/>
      <c r="EV17" s="78"/>
    </row>
    <row r="18" spans="1:152" s="77" customFormat="1" ht="12.75">
      <c r="L18" s="78"/>
      <c r="N18" s="78">
        <v>3.4331300000000002E-6</v>
      </c>
      <c r="O18" s="78">
        <v>5.7653188533500002</v>
      </c>
      <c r="P18" s="78">
        <v>955.59974160859997</v>
      </c>
      <c r="Q18" s="77">
        <f t="shared" si="0"/>
        <v>3.0656343593430595E-6</v>
      </c>
      <c r="R18" s="77">
        <f t="shared" si="1"/>
        <v>3.0656480220180768E-6</v>
      </c>
      <c r="S18" s="77">
        <f t="shared" si="2"/>
        <v>3.0656480229281375E-6</v>
      </c>
      <c r="T18" s="77">
        <f t="shared" si="3"/>
        <v>3.065648022928198E-6</v>
      </c>
      <c r="V18" s="78">
        <v>2.0424999999999999E-7</v>
      </c>
      <c r="W18" s="78">
        <v>3.7150962270200001</v>
      </c>
      <c r="X18" s="78">
        <v>20426.571092422</v>
      </c>
      <c r="Y18" s="77">
        <f t="shared" si="4"/>
        <v>-1.8697629899891865E-7</v>
      </c>
      <c r="Z18" s="77">
        <f t="shared" si="5"/>
        <v>-1.8699183112375247E-7</v>
      </c>
      <c r="AA18" s="77">
        <f t="shared" si="6"/>
        <v>-1.8699183215812235E-7</v>
      </c>
      <c r="AB18" s="77">
        <f t="shared" si="7"/>
        <v>-1.8699183215819125E-7</v>
      </c>
      <c r="AD18" s="78">
        <v>6.2799999999999998E-9</v>
      </c>
      <c r="AE18" s="78">
        <v>4.8493010531999996</v>
      </c>
      <c r="AF18" s="78">
        <v>24498.830246290399</v>
      </c>
      <c r="AG18" s="77">
        <f t="shared" si="8"/>
        <v>3.5984123536991704E-9</v>
      </c>
      <c r="AH18" s="77">
        <f t="shared" si="9"/>
        <v>3.5995788209180652E-9</v>
      </c>
      <c r="AI18" s="77">
        <f t="shared" si="10"/>
        <v>3.599578898610108E-9</v>
      </c>
      <c r="AJ18" s="77">
        <f t="shared" si="11"/>
        <v>3.599578898615227E-9</v>
      </c>
      <c r="AL18" s="78">
        <v>1.7000000000000001E-10</v>
      </c>
      <c r="AM18" s="78">
        <v>6.0295022671399998</v>
      </c>
      <c r="AN18" s="78">
        <v>103242.234014203</v>
      </c>
      <c r="AO18" s="77">
        <f t="shared" si="12"/>
        <v>1.0327020002052407E-10</v>
      </c>
      <c r="AP18" s="77">
        <f t="shared" si="13"/>
        <v>1.0314116904001039E-10</v>
      </c>
      <c r="AQ18" s="77">
        <f t="shared" si="14"/>
        <v>1.0314116044213512E-10</v>
      </c>
      <c r="AR18" s="77">
        <f t="shared" si="15"/>
        <v>1.0314116044156668E-10</v>
      </c>
      <c r="AT18" s="78">
        <v>9.9999999999999994E-12</v>
      </c>
      <c r="AU18" s="78">
        <v>4.1743486584399996</v>
      </c>
      <c r="AV18" s="78">
        <v>79373.087976815907</v>
      </c>
      <c r="AW18" s="77">
        <f t="shared" si="16"/>
        <v>-7.2079508833119776E-12</v>
      </c>
      <c r="AX18" s="77">
        <f t="shared" si="17"/>
        <v>-7.2130389819796684E-12</v>
      </c>
      <c r="AY18" s="77">
        <f t="shared" si="18"/>
        <v>-7.2130393207678921E-12</v>
      </c>
      <c r="AZ18" s="77">
        <f t="shared" si="19"/>
        <v>-7.2130393207903342E-12</v>
      </c>
      <c r="BB18" s="81"/>
      <c r="BC18" s="81"/>
      <c r="BD18" s="81"/>
      <c r="BJ18" s="78">
        <v>7.8785E-7</v>
      </c>
      <c r="BK18" s="78">
        <v>4.4072588000000001</v>
      </c>
      <c r="BL18" s="78">
        <v>57837.138332300601</v>
      </c>
      <c r="BM18" s="77">
        <f t="shared" si="24"/>
        <v>-4.0837818562174769E-7</v>
      </c>
      <c r="BN18" s="77">
        <f t="shared" si="25"/>
        <v>-4.0873864402229406E-7</v>
      </c>
      <c r="BO18" s="77">
        <f t="shared" si="26"/>
        <v>-4.0873866802846839E-7</v>
      </c>
      <c r="BP18" s="77">
        <f t="shared" si="27"/>
        <v>-4.0873866803007642E-7</v>
      </c>
      <c r="BR18" s="78">
        <v>3.3939999999999998E-8</v>
      </c>
      <c r="BS18" s="78">
        <v>0.34761695274999999</v>
      </c>
      <c r="BT18" s="78">
        <v>77154.3308726291</v>
      </c>
      <c r="BU18" s="77">
        <f t="shared" si="28"/>
        <v>3.3369555823045054E-8</v>
      </c>
      <c r="BV18" s="77">
        <f t="shared" si="29"/>
        <v>3.3365124216820272E-8</v>
      </c>
      <c r="BW18" s="77">
        <f t="shared" si="30"/>
        <v>3.3365123921065107E-8</v>
      </c>
      <c r="BX18" s="77">
        <f t="shared" si="31"/>
        <v>3.3365123921045658E-8</v>
      </c>
      <c r="BZ18" s="78">
        <v>2.3199999999999998E-9</v>
      </c>
      <c r="CA18" s="78">
        <v>4.2284784911899997</v>
      </c>
      <c r="CB18" s="78">
        <v>31749.235190726398</v>
      </c>
      <c r="CC18" s="77">
        <f t="shared" si="32"/>
        <v>-1.2920563009081259E-9</v>
      </c>
      <c r="CD18" s="77">
        <f t="shared" si="33"/>
        <v>-1.2926222461886544E-9</v>
      </c>
      <c r="CE18" s="77">
        <f t="shared" si="34"/>
        <v>-1.2926222838824554E-9</v>
      </c>
      <c r="CF18" s="77">
        <f t="shared" si="35"/>
        <v>-1.2926222838849739E-9</v>
      </c>
      <c r="CH18" s="78">
        <v>3.9999999999999998E-11</v>
      </c>
      <c r="CI18" s="78">
        <v>4.6721219569299999</v>
      </c>
      <c r="CJ18" s="78">
        <v>51116.424352959199</v>
      </c>
      <c r="CK18" s="77">
        <f t="shared" si="36"/>
        <v>-2.6245051446726915E-11</v>
      </c>
      <c r="CL18" s="77">
        <f t="shared" si="37"/>
        <v>-2.6259323925135239E-11</v>
      </c>
      <c r="CM18" s="77">
        <f t="shared" si="38"/>
        <v>-2.6259324875628803E-11</v>
      </c>
      <c r="CN18" s="77">
        <f t="shared" si="39"/>
        <v>-2.6259324875690548E-11</v>
      </c>
      <c r="CP18" s="78"/>
      <c r="CQ18" s="78"/>
      <c r="CR18" s="78"/>
      <c r="CX18" s="78"/>
      <c r="CY18" s="78"/>
      <c r="CZ18" s="78"/>
      <c r="DF18" s="78">
        <v>7.5499999999999997E-7</v>
      </c>
      <c r="DG18" s="78">
        <v>4.4742864296200002</v>
      </c>
      <c r="DH18" s="78">
        <v>51116.424352959199</v>
      </c>
      <c r="DI18" s="77">
        <f t="shared" si="48"/>
        <v>-5.9769793946718764E-7</v>
      </c>
      <c r="DJ18" s="77">
        <f t="shared" si="49"/>
        <v>-5.9791602006113419E-7</v>
      </c>
      <c r="DK18" s="77">
        <f t="shared" si="50"/>
        <v>-5.979160345830193E-7</v>
      </c>
      <c r="DL18" s="77">
        <f t="shared" si="51"/>
        <v>-5.9791603458396268E-7</v>
      </c>
      <c r="DN18" s="78">
        <v>2.4979999999999999E-8</v>
      </c>
      <c r="DO18" s="78">
        <v>2.0262395039499999</v>
      </c>
      <c r="DP18" s="78">
        <v>24498.830246290399</v>
      </c>
      <c r="DQ18" s="77">
        <f t="shared" si="52"/>
        <v>-7.1819803125473974E-9</v>
      </c>
      <c r="DR18" s="77">
        <f t="shared" si="53"/>
        <v>-7.1874029408254713E-9</v>
      </c>
      <c r="DS18" s="77">
        <f t="shared" si="54"/>
        <v>-7.1874033020136095E-9</v>
      </c>
      <c r="DT18" s="77">
        <f t="shared" si="55"/>
        <v>-7.1874033020374075E-9</v>
      </c>
      <c r="DV18" s="78">
        <v>9.5000000000000003E-10</v>
      </c>
      <c r="DW18" s="78">
        <v>1.70276410782</v>
      </c>
      <c r="DX18" s="78">
        <v>1059.3819301891999</v>
      </c>
      <c r="DY18" s="77">
        <f t="shared" si="56"/>
        <v>-4.895146321588883E-10</v>
      </c>
      <c r="DZ18" s="77">
        <f t="shared" si="57"/>
        <v>-4.8950665236209951E-10</v>
      </c>
      <c r="EA18" s="77">
        <f t="shared" si="58"/>
        <v>-4.8950665183056503E-10</v>
      </c>
      <c r="EB18" s="77">
        <f t="shared" si="59"/>
        <v>-4.8950665183052957E-10</v>
      </c>
      <c r="ED18" s="78">
        <v>1.9999999999999999E-11</v>
      </c>
      <c r="EE18" s="78">
        <v>5.3113512181800004</v>
      </c>
      <c r="EF18" s="78">
        <v>20426.571092422</v>
      </c>
      <c r="EG18" s="77">
        <f t="shared" si="60"/>
        <v>8.5130594370457185E-12</v>
      </c>
      <c r="EH18" s="77">
        <f t="shared" si="61"/>
        <v>8.5096391630461311E-12</v>
      </c>
      <c r="EI18" s="77">
        <f t="shared" si="62"/>
        <v>8.5096389352121124E-12</v>
      </c>
      <c r="EJ18" s="77">
        <f t="shared" si="63"/>
        <v>8.5096389351971941E-12</v>
      </c>
      <c r="EL18" s="78">
        <v>0</v>
      </c>
      <c r="EM18" s="78">
        <v>2.8989792203900002</v>
      </c>
      <c r="EN18" s="78">
        <v>103242.234014203</v>
      </c>
      <c r="EO18" s="77">
        <f t="shared" si="64"/>
        <v>0</v>
      </c>
      <c r="EP18" s="77">
        <f t="shared" si="65"/>
        <v>0</v>
      </c>
      <c r="EQ18" s="77">
        <f t="shared" si="66"/>
        <v>0</v>
      </c>
      <c r="ER18" s="77">
        <f t="shared" si="67"/>
        <v>0</v>
      </c>
      <c r="ET18" s="81"/>
      <c r="EU18" s="81"/>
      <c r="EV18" s="81"/>
    </row>
    <row r="19" spans="1:152" s="77" customFormat="1" ht="12.75">
      <c r="L19" s="78"/>
      <c r="N19" s="78">
        <v>3.3921399999999999E-6</v>
      </c>
      <c r="O19" s="78">
        <v>5.8632776499999997</v>
      </c>
      <c r="P19" s="78">
        <v>25558.212176479599</v>
      </c>
      <c r="Q19" s="77">
        <f t="shared" si="0"/>
        <v>-2.4643206295939158E-6</v>
      </c>
      <c r="R19" s="77">
        <f t="shared" si="1"/>
        <v>-2.4637693700654363E-6</v>
      </c>
      <c r="S19" s="77">
        <f t="shared" si="2"/>
        <v>-2.4637693333414759E-6</v>
      </c>
      <c r="T19" s="77">
        <f t="shared" si="3"/>
        <v>-2.4637693333390898E-6</v>
      </c>
      <c r="V19" s="78">
        <v>2.0221000000000001E-7</v>
      </c>
      <c r="W19" s="78">
        <v>0.51934047294999997</v>
      </c>
      <c r="X19" s="78">
        <v>21535.9496445154</v>
      </c>
      <c r="Y19" s="77">
        <f t="shared" si="4"/>
        <v>1.7820515026821138E-7</v>
      </c>
      <c r="Z19" s="77">
        <f t="shared" si="5"/>
        <v>1.782241866218407E-7</v>
      </c>
      <c r="AA19" s="77">
        <f t="shared" si="6"/>
        <v>1.7822418788961442E-7</v>
      </c>
      <c r="AB19" s="77">
        <f t="shared" si="7"/>
        <v>1.7822418788969859E-7</v>
      </c>
      <c r="AD19" s="78">
        <v>7.6299999999999995E-9</v>
      </c>
      <c r="AE19" s="78">
        <v>4.5429933736599999</v>
      </c>
      <c r="AF19" s="78">
        <v>77154.3308726291</v>
      </c>
      <c r="AG19" s="77">
        <f t="shared" si="8"/>
        <v>-4.918962519869486E-9</v>
      </c>
      <c r="AH19" s="77">
        <f t="shared" si="9"/>
        <v>-4.9231247226757425E-9</v>
      </c>
      <c r="AI19" s="77">
        <f t="shared" si="10"/>
        <v>-4.9231249998361882E-9</v>
      </c>
      <c r="AJ19" s="77">
        <f t="shared" si="11"/>
        <v>-4.9231249998544119E-9</v>
      </c>
      <c r="AL19" s="78">
        <v>1.0999999999999999E-10</v>
      </c>
      <c r="AM19" s="78">
        <v>5.0010929388200003</v>
      </c>
      <c r="AN19" s="78">
        <v>313054.83769889001</v>
      </c>
      <c r="AO19" s="77">
        <f t="shared" si="12"/>
        <v>-1.0621051709839388E-10</v>
      </c>
      <c r="AP19" s="77">
        <f t="shared" si="13"/>
        <v>-1.0629297462107392E-10</v>
      </c>
      <c r="AQ19" s="77">
        <f t="shared" si="14"/>
        <v>-1.0629298008386507E-10</v>
      </c>
      <c r="AR19" s="77">
        <f t="shared" si="15"/>
        <v>-1.0629298008422561E-10</v>
      </c>
      <c r="AT19" s="78">
        <v>9.9999999999999994E-12</v>
      </c>
      <c r="AU19" s="78">
        <v>1.20388630609</v>
      </c>
      <c r="AV19" s="78">
        <v>77154.3308726291</v>
      </c>
      <c r="AW19" s="77">
        <f t="shared" si="16"/>
        <v>7.821620718825631E-12</v>
      </c>
      <c r="AX19" s="77">
        <f t="shared" si="17"/>
        <v>7.8260662947342776E-12</v>
      </c>
      <c r="AY19" s="77">
        <f t="shared" si="18"/>
        <v>7.8260665907209169E-12</v>
      </c>
      <c r="AZ19" s="77">
        <f t="shared" si="19"/>
        <v>7.8260665907403799E-12</v>
      </c>
      <c r="BB19" s="78"/>
      <c r="BC19" s="78"/>
      <c r="BD19" s="78"/>
      <c r="BJ19" s="78">
        <v>7.7746999999999999E-7</v>
      </c>
      <c r="BK19" s="78">
        <v>0.52557061749</v>
      </c>
      <c r="BL19" s="78">
        <v>1059.3819301891999</v>
      </c>
      <c r="BM19" s="77">
        <f t="shared" si="24"/>
        <v>4.6171636759895228E-7</v>
      </c>
      <c r="BN19" s="77">
        <f t="shared" si="25"/>
        <v>4.6172249837586493E-7</v>
      </c>
      <c r="BO19" s="77">
        <f t="shared" si="26"/>
        <v>4.6172249878423354E-7</v>
      </c>
      <c r="BP19" s="77">
        <f t="shared" si="27"/>
        <v>4.617224987842607E-7</v>
      </c>
      <c r="BR19" s="78">
        <v>3.4809999999999999E-8</v>
      </c>
      <c r="BS19" s="78">
        <v>0.10739761667</v>
      </c>
      <c r="BT19" s="78">
        <v>79373.087976815907</v>
      </c>
      <c r="BU19" s="77">
        <f t="shared" si="28"/>
        <v>3.4368090850593036E-8</v>
      </c>
      <c r="BV19" s="77">
        <f t="shared" si="29"/>
        <v>3.436402139693517E-8</v>
      </c>
      <c r="BW19" s="77">
        <f t="shared" si="30"/>
        <v>3.4364021125252032E-8</v>
      </c>
      <c r="BX19" s="77">
        <f t="shared" si="31"/>
        <v>3.4364021125234032E-8</v>
      </c>
      <c r="BZ19" s="78">
        <v>1.86E-9</v>
      </c>
      <c r="CA19" s="78">
        <v>5.0520777244200001</v>
      </c>
      <c r="CB19" s="78">
        <v>77154.3308726291</v>
      </c>
      <c r="CC19" s="77">
        <f t="shared" si="32"/>
        <v>-3.5407087453907461E-10</v>
      </c>
      <c r="CD19" s="77">
        <f t="shared" si="33"/>
        <v>-3.5537419217915515E-10</v>
      </c>
      <c r="CE19" s="77">
        <f t="shared" si="34"/>
        <v>-3.5537427898700756E-10</v>
      </c>
      <c r="CF19" s="77">
        <f t="shared" si="35"/>
        <v>-3.5537427899271552E-10</v>
      </c>
      <c r="CH19" s="78">
        <v>3.9999999999999998E-11</v>
      </c>
      <c r="CI19" s="78">
        <v>3.3683371899900001</v>
      </c>
      <c r="CJ19" s="78">
        <v>77154.3308726291</v>
      </c>
      <c r="CK19" s="77">
        <f t="shared" si="36"/>
        <v>-3.8160194055556374E-11</v>
      </c>
      <c r="CL19" s="77">
        <f t="shared" si="37"/>
        <v>-3.8151624582861457E-11</v>
      </c>
      <c r="CM19" s="77">
        <f t="shared" si="38"/>
        <v>-3.8151624011402102E-11</v>
      </c>
      <c r="CN19" s="77">
        <f t="shared" si="39"/>
        <v>-3.8151624011364524E-11</v>
      </c>
      <c r="CP19" s="78"/>
      <c r="CQ19" s="78"/>
      <c r="CR19" s="78"/>
      <c r="CX19" s="78"/>
      <c r="CY19" s="78"/>
      <c r="CZ19" s="78"/>
      <c r="DF19" s="78">
        <v>4.8266000000000001E-7</v>
      </c>
      <c r="DG19" s="78">
        <v>6.0682447877800003</v>
      </c>
      <c r="DH19" s="78">
        <v>53285.184835241802</v>
      </c>
      <c r="DI19" s="77">
        <f t="shared" si="48"/>
        <v>4.535913261948347E-7</v>
      </c>
      <c r="DJ19" s="77">
        <f t="shared" si="49"/>
        <v>4.5350994359560376E-7</v>
      </c>
      <c r="DK19" s="77">
        <f t="shared" si="50"/>
        <v>4.535099381710523E-7</v>
      </c>
      <c r="DL19" s="77">
        <f t="shared" si="51"/>
        <v>4.5350993817068606E-7</v>
      </c>
      <c r="DN19" s="78">
        <v>2.0109999999999999E-8</v>
      </c>
      <c r="DO19" s="78">
        <v>1.2391136058800001</v>
      </c>
      <c r="DP19" s="78">
        <v>53285.184835241802</v>
      </c>
      <c r="DQ19" s="77">
        <f t="shared" si="52"/>
        <v>9.0280265470904113E-9</v>
      </c>
      <c r="DR19" s="77">
        <f t="shared" si="53"/>
        <v>9.0368840912414556E-9</v>
      </c>
      <c r="DS19" s="77">
        <f t="shared" si="54"/>
        <v>9.0368846811677541E-9</v>
      </c>
      <c r="DT19" s="77">
        <f t="shared" si="55"/>
        <v>9.0368846812075812E-9</v>
      </c>
      <c r="DV19" s="78">
        <v>1.03E-9</v>
      </c>
      <c r="DW19" s="78">
        <v>2.9803819030500001</v>
      </c>
      <c r="DX19" s="78">
        <v>77154.3308726291</v>
      </c>
      <c r="DY19" s="77">
        <f t="shared" si="56"/>
        <v>-7.9278849955804489E-10</v>
      </c>
      <c r="DZ19" s="77">
        <f t="shared" si="57"/>
        <v>-7.9231892435789793E-10</v>
      </c>
      <c r="EA19" s="77">
        <f t="shared" si="58"/>
        <v>-7.9231889306608528E-10</v>
      </c>
      <c r="EB19" s="77">
        <f t="shared" si="59"/>
        <v>-7.9231889306402777E-10</v>
      </c>
      <c r="ED19" s="78">
        <v>1.9999999999999999E-11</v>
      </c>
      <c r="EE19" s="78">
        <v>1.5481292101699999</v>
      </c>
      <c r="EF19" s="78">
        <v>1109.3785520934</v>
      </c>
      <c r="EG19" s="77">
        <f t="shared" si="60"/>
        <v>-2.1853842941346184E-12</v>
      </c>
      <c r="EH19" s="77">
        <f t="shared" si="61"/>
        <v>-2.1851802501718439E-12</v>
      </c>
      <c r="EI19" s="77">
        <f t="shared" si="62"/>
        <v>-2.1851802365804962E-12</v>
      </c>
      <c r="EJ19" s="77">
        <f t="shared" si="63"/>
        <v>-2.1851802365795955E-12</v>
      </c>
      <c r="EL19" s="78"/>
      <c r="EM19" s="78"/>
      <c r="EN19" s="78"/>
      <c r="ET19" s="78"/>
      <c r="EU19" s="78"/>
      <c r="EV19" s="78"/>
    </row>
    <row r="20" spans="1:152" s="77" customFormat="1" ht="12.75">
      <c r="L20" s="78"/>
      <c r="N20" s="78">
        <v>4.5113700000000001E-6</v>
      </c>
      <c r="O20" s="78">
        <v>6.0498927528899999</v>
      </c>
      <c r="P20" s="78">
        <v>51116.424352959199</v>
      </c>
      <c r="Q20" s="77">
        <f t="shared" si="0"/>
        <v>2.773463353281753E-6</v>
      </c>
      <c r="R20" s="77">
        <f t="shared" si="1"/>
        <v>2.7717803477109807E-6</v>
      </c>
      <c r="S20" s="77">
        <f t="shared" si="2"/>
        <v>2.7717802355854055E-6</v>
      </c>
      <c r="T20" s="77">
        <f t="shared" si="3"/>
        <v>2.7717802355781214E-6</v>
      </c>
      <c r="V20" s="78">
        <v>1.7496E-7</v>
      </c>
      <c r="W20" s="78">
        <v>5.7266360862000001</v>
      </c>
      <c r="X20" s="78">
        <v>4551.9534970588002</v>
      </c>
      <c r="Y20" s="77">
        <f t="shared" si="4"/>
        <v>1.3795419852123109E-7</v>
      </c>
      <c r="Z20" s="77">
        <f t="shared" si="5"/>
        <v>1.3794966663379465E-7</v>
      </c>
      <c r="AA20" s="77">
        <f t="shared" si="6"/>
        <v>1.3794966633191835E-7</v>
      </c>
      <c r="AB20" s="77">
        <f t="shared" si="7"/>
        <v>1.379496663318981E-7</v>
      </c>
      <c r="AD20" s="78">
        <v>6.5400000000000002E-9</v>
      </c>
      <c r="AE20" s="78">
        <v>0.98170349539000001</v>
      </c>
      <c r="AF20" s="78">
        <v>5661.3320491521999</v>
      </c>
      <c r="AG20" s="77">
        <f t="shared" si="8"/>
        <v>3.4896530331413018E-9</v>
      </c>
      <c r="AH20" s="77">
        <f t="shared" si="9"/>
        <v>3.4899427348519044E-9</v>
      </c>
      <c r="AI20" s="77">
        <f t="shared" si="10"/>
        <v>3.4899427541485772E-9</v>
      </c>
      <c r="AJ20" s="77">
        <f t="shared" si="11"/>
        <v>3.4899427541498544E-9</v>
      </c>
      <c r="AL20" s="78">
        <v>8.9999999999999999E-11</v>
      </c>
      <c r="AM20" s="78">
        <v>0.59396483404</v>
      </c>
      <c r="AN20" s="78">
        <v>20426.571092422</v>
      </c>
      <c r="AO20" s="77">
        <f t="shared" si="12"/>
        <v>8.1630210135022318E-11</v>
      </c>
      <c r="AP20" s="77">
        <f t="shared" si="13"/>
        <v>8.1637371292955064E-11</v>
      </c>
      <c r="AQ20" s="77">
        <f t="shared" si="14"/>
        <v>8.163737176986151E-11</v>
      </c>
      <c r="AR20" s="77">
        <f t="shared" si="15"/>
        <v>8.1637371769893279E-11</v>
      </c>
      <c r="AT20" s="78">
        <v>9.9999999999999994E-12</v>
      </c>
      <c r="AU20" s="78">
        <v>4.8467708474000002</v>
      </c>
      <c r="AV20" s="78">
        <v>27197.281693667599</v>
      </c>
      <c r="AW20" s="77">
        <f t="shared" si="16"/>
        <v>1.3311937425117484E-12</v>
      </c>
      <c r="AX20" s="77">
        <f t="shared" si="17"/>
        <v>1.3286998809195657E-12</v>
      </c>
      <c r="AY20" s="77">
        <f t="shared" si="18"/>
        <v>1.3286997148011095E-12</v>
      </c>
      <c r="AZ20" s="77">
        <f t="shared" si="19"/>
        <v>1.3286997147901233E-12</v>
      </c>
      <c r="BB20" s="78"/>
      <c r="BC20" s="78"/>
      <c r="BD20" s="78"/>
      <c r="BJ20" s="78">
        <v>8.4264000000000003E-7</v>
      </c>
      <c r="BK20" s="78">
        <v>5.0851038831400004</v>
      </c>
      <c r="BL20" s="78">
        <v>51066.427731055002</v>
      </c>
      <c r="BM20" s="77">
        <f t="shared" si="24"/>
        <v>-2.1470054292241127E-8</v>
      </c>
      <c r="BN20" s="77">
        <f t="shared" si="25"/>
        <v>-2.1868029420903652E-8</v>
      </c>
      <c r="BO20" s="77">
        <f t="shared" si="26"/>
        <v>-2.1868055929848548E-8</v>
      </c>
      <c r="BP20" s="77">
        <f t="shared" si="27"/>
        <v>-2.1868055931572317E-8</v>
      </c>
      <c r="BR20" s="78">
        <v>2.932E-8</v>
      </c>
      <c r="BS20" s="78">
        <v>5.9543001316900002</v>
      </c>
      <c r="BT20" s="78">
        <v>57837.138332300601</v>
      </c>
      <c r="BU20" s="77">
        <f t="shared" si="28"/>
        <v>2.4705563730113435E-8</v>
      </c>
      <c r="BV20" s="77">
        <f t="shared" si="29"/>
        <v>2.4697111534096018E-8</v>
      </c>
      <c r="BW20" s="77">
        <f t="shared" si="30"/>
        <v>2.4697110970861162E-8</v>
      </c>
      <c r="BX20" s="77">
        <f t="shared" si="31"/>
        <v>2.4697110970823432E-8</v>
      </c>
      <c r="BZ20" s="78">
        <v>1.43E-9</v>
      </c>
      <c r="CA20" s="78">
        <v>5.7107496149200001</v>
      </c>
      <c r="CB20" s="78">
        <v>21535.9496445154</v>
      </c>
      <c r="CC20" s="77">
        <f t="shared" si="32"/>
        <v>1.1805854019522291E-9</v>
      </c>
      <c r="CD20" s="77">
        <f t="shared" si="33"/>
        <v>1.180424604471863E-9</v>
      </c>
      <c r="CE20" s="77">
        <f t="shared" si="34"/>
        <v>1.1804245937596001E-9</v>
      </c>
      <c r="CF20" s="77">
        <f t="shared" si="35"/>
        <v>1.1804245937588887E-9</v>
      </c>
      <c r="CH20" s="78">
        <v>3E-11</v>
      </c>
      <c r="CI20" s="78">
        <v>0.26522113545999998</v>
      </c>
      <c r="CJ20" s="78">
        <v>103242.234014203</v>
      </c>
      <c r="CK20" s="77">
        <f t="shared" si="36"/>
        <v>2.7643285775146019E-11</v>
      </c>
      <c r="CL20" s="77">
        <f t="shared" si="37"/>
        <v>2.7632140293829026E-11</v>
      </c>
      <c r="CM20" s="77">
        <f t="shared" si="38"/>
        <v>2.7632139550589924E-11</v>
      </c>
      <c r="CN20" s="77">
        <f t="shared" si="39"/>
        <v>2.7632139550540787E-11</v>
      </c>
      <c r="CP20" s="81"/>
      <c r="CQ20" s="81"/>
      <c r="CR20" s="81"/>
      <c r="CX20" s="78"/>
      <c r="CY20" s="78"/>
      <c r="CZ20" s="78"/>
      <c r="DF20" s="78">
        <v>4.5747999999999999E-7</v>
      </c>
      <c r="DG20" s="78">
        <v>2.4148095164800001</v>
      </c>
      <c r="DH20" s="78">
        <v>208703.22513259301</v>
      </c>
      <c r="DI20" s="77">
        <f t="shared" si="48"/>
        <v>9.9905197159309421E-8</v>
      </c>
      <c r="DJ20" s="77">
        <f t="shared" si="49"/>
        <v>1.0076702050359828E-7</v>
      </c>
      <c r="DK20" s="77">
        <f t="shared" si="50"/>
        <v>1.0076707789712782E-7</v>
      </c>
      <c r="DL20" s="77">
        <f t="shared" si="51"/>
        <v>1.0076707790088199E-7</v>
      </c>
      <c r="DN20" s="78">
        <v>1.9630000000000001E-8</v>
      </c>
      <c r="DO20" s="78">
        <v>4.0452490296199999</v>
      </c>
      <c r="DP20" s="78">
        <v>5661.3320491521999</v>
      </c>
      <c r="DQ20" s="77">
        <f t="shared" si="52"/>
        <v>-1.1736832204286661E-8</v>
      </c>
      <c r="DR20" s="77">
        <f t="shared" si="53"/>
        <v>-1.1737656329448439E-8</v>
      </c>
      <c r="DS20" s="77">
        <f t="shared" si="54"/>
        <v>-1.1737656384342231E-8</v>
      </c>
      <c r="DT20" s="77">
        <f t="shared" si="55"/>
        <v>-1.1737656384345867E-8</v>
      </c>
      <c r="DV20" s="78">
        <v>7.4000000000000003E-10</v>
      </c>
      <c r="DW20" s="78">
        <v>1.2863038179999999</v>
      </c>
      <c r="DX20" s="78">
        <v>26617.594106668799</v>
      </c>
      <c r="DY20" s="77">
        <f t="shared" si="56"/>
        <v>-1.5630875480024515E-10</v>
      </c>
      <c r="DZ20" s="77">
        <f t="shared" si="57"/>
        <v>-1.564868694653305E-10</v>
      </c>
      <c r="EA20" s="77">
        <f t="shared" si="58"/>
        <v>-1.564868813292215E-10</v>
      </c>
      <c r="EB20" s="77">
        <f t="shared" si="59"/>
        <v>-1.5648688133000264E-10</v>
      </c>
      <c r="ED20" s="78">
        <v>1.9999999999999999E-11</v>
      </c>
      <c r="EE20" s="78">
        <v>4.4822214602199999</v>
      </c>
      <c r="EF20" s="78">
        <v>103242.234014203</v>
      </c>
      <c r="EG20" s="77">
        <f t="shared" si="60"/>
        <v>-1.5596759121363196E-11</v>
      </c>
      <c r="EH20" s="77">
        <f t="shared" si="61"/>
        <v>-1.5608710344195772E-11</v>
      </c>
      <c r="EI20" s="77">
        <f t="shared" si="62"/>
        <v>-1.5608711139791249E-11</v>
      </c>
      <c r="EJ20" s="77">
        <f t="shared" si="63"/>
        <v>-1.560871113984385E-11</v>
      </c>
      <c r="EL20" s="78"/>
      <c r="EM20" s="78"/>
      <c r="EN20" s="78"/>
      <c r="ET20" s="78"/>
      <c r="EU20" s="78"/>
      <c r="EV20" s="78"/>
    </row>
    <row r="21" spans="1:152" s="77" customFormat="1" ht="12.75">
      <c r="L21" s="78"/>
      <c r="N21" s="78">
        <v>3.2533499999999999E-6</v>
      </c>
      <c r="O21" s="78">
        <v>1.3367433477999999</v>
      </c>
      <c r="P21" s="78">
        <v>53285.184835241802</v>
      </c>
      <c r="Q21" s="77">
        <f t="shared" si="0"/>
        <v>1.1702114691871903E-6</v>
      </c>
      <c r="R21" s="77">
        <f t="shared" si="1"/>
        <v>1.1717078162359746E-6</v>
      </c>
      <c r="S21" s="77">
        <f t="shared" si="2"/>
        <v>1.1717079158979023E-6</v>
      </c>
      <c r="T21" s="77">
        <f t="shared" si="3"/>
        <v>1.1717079159046305E-6</v>
      </c>
      <c r="V21" s="78">
        <v>1.6680000000000001E-7</v>
      </c>
      <c r="W21" s="78">
        <v>1.3513442817300001</v>
      </c>
      <c r="X21" s="78">
        <v>529.69096509459996</v>
      </c>
      <c r="Y21" s="77">
        <f t="shared" si="4"/>
        <v>-2.4634814853105184E-9</v>
      </c>
      <c r="Z21" s="77">
        <f t="shared" si="5"/>
        <v>-2.4642988074391577E-9</v>
      </c>
      <c r="AA21" s="77">
        <f t="shared" si="6"/>
        <v>-2.4642988618808492E-9</v>
      </c>
      <c r="AB21" s="77">
        <f t="shared" si="7"/>
        <v>-2.4642988618844785E-9</v>
      </c>
      <c r="AD21" s="78">
        <v>5.7200000000000001E-9</v>
      </c>
      <c r="AE21" s="78">
        <v>5.9284193730899997</v>
      </c>
      <c r="AF21" s="78">
        <v>25028.521211384999</v>
      </c>
      <c r="AG21" s="77">
        <f t="shared" si="8"/>
        <v>3.5683558020059094E-9</v>
      </c>
      <c r="AH21" s="77">
        <f t="shared" si="9"/>
        <v>3.5673205358850242E-9</v>
      </c>
      <c r="AI21" s="77">
        <f t="shared" si="10"/>
        <v>3.5673204669197418E-9</v>
      </c>
      <c r="AJ21" s="77">
        <f t="shared" si="11"/>
        <v>3.5673204669151671E-9</v>
      </c>
      <c r="AL21" s="78">
        <v>8.9999999999999999E-11</v>
      </c>
      <c r="AM21" s="78">
        <v>3.6519047734200001</v>
      </c>
      <c r="AN21" s="78">
        <v>46514.474233996203</v>
      </c>
      <c r="AO21" s="77">
        <f t="shared" si="12"/>
        <v>-8.7869639751362887E-11</v>
      </c>
      <c r="AP21" s="77">
        <f t="shared" si="13"/>
        <v>-8.7878008596836026E-11</v>
      </c>
      <c r="AQ21" s="77">
        <f t="shared" si="14"/>
        <v>-8.7878009153742495E-11</v>
      </c>
      <c r="AR21" s="77">
        <f t="shared" si="15"/>
        <v>-8.7878009153778943E-11</v>
      </c>
      <c r="AT21" s="78">
        <v>9.9999999999999994E-12</v>
      </c>
      <c r="AU21" s="78">
        <v>0.29913093642999999</v>
      </c>
      <c r="AV21" s="78">
        <v>339142.74084046402</v>
      </c>
      <c r="AW21" s="77">
        <f t="shared" si="16"/>
        <v>1.4018952389149934E-12</v>
      </c>
      <c r="AX21" s="77">
        <f t="shared" si="17"/>
        <v>1.3708217375647317E-12</v>
      </c>
      <c r="AY21" s="77">
        <f t="shared" si="18"/>
        <v>1.37081966731011E-12</v>
      </c>
      <c r="AZ21" s="77">
        <f t="shared" si="19"/>
        <v>1.3708196671727215E-12</v>
      </c>
      <c r="BB21" s="78"/>
      <c r="BC21" s="78"/>
      <c r="BD21" s="78"/>
      <c r="BJ21" s="78">
        <v>4.9948000000000002E-7</v>
      </c>
      <c r="BK21" s="78">
        <v>3.4975299368799999</v>
      </c>
      <c r="BL21" s="78">
        <v>5661.3320491521999</v>
      </c>
      <c r="BM21" s="77">
        <f t="shared" si="24"/>
        <v>-4.6344162561338366E-7</v>
      </c>
      <c r="BN21" s="77">
        <f t="shared" si="25"/>
        <v>-4.6345138203209013E-7</v>
      </c>
      <c r="BO21" s="77">
        <f t="shared" si="26"/>
        <v>-4.6345138268192152E-7</v>
      </c>
      <c r="BP21" s="77">
        <f t="shared" si="27"/>
        <v>-4.6345138268196456E-7</v>
      </c>
      <c r="BR21" s="78">
        <v>2.742E-8</v>
      </c>
      <c r="BS21" s="78">
        <v>0.98758439377999996</v>
      </c>
      <c r="BT21" s="78">
        <v>25028.521211384999</v>
      </c>
      <c r="BU21" s="77">
        <f t="shared" si="28"/>
        <v>2.4747242042487356E-8</v>
      </c>
      <c r="BV21" s="77">
        <f t="shared" si="29"/>
        <v>2.4749975614880124E-8</v>
      </c>
      <c r="BW21" s="77">
        <f t="shared" si="30"/>
        <v>2.4749975796918744E-8</v>
      </c>
      <c r="BX21" s="77">
        <f t="shared" si="31"/>
        <v>2.4749975796930818E-8</v>
      </c>
      <c r="BZ21" s="78">
        <v>1.14E-9</v>
      </c>
      <c r="CA21" s="78">
        <v>5.6223246077000004</v>
      </c>
      <c r="CB21" s="78">
        <v>27043.502883182799</v>
      </c>
      <c r="CC21" s="77">
        <f t="shared" si="32"/>
        <v>1.1192882306057927E-9</v>
      </c>
      <c r="CD21" s="77">
        <f t="shared" si="33"/>
        <v>1.1193423182647775E-9</v>
      </c>
      <c r="CE21" s="77">
        <f t="shared" si="34"/>
        <v>1.1193423218652143E-9</v>
      </c>
      <c r="CF21" s="77">
        <f t="shared" si="35"/>
        <v>1.1193423218654538E-9</v>
      </c>
      <c r="CH21" s="78">
        <v>3E-11</v>
      </c>
      <c r="CI21" s="78">
        <v>0.79794705473000005</v>
      </c>
      <c r="CJ21" s="78">
        <v>27043.502883182799</v>
      </c>
      <c r="CK21" s="77">
        <f t="shared" si="36"/>
        <v>-2.3652150111763105E-12</v>
      </c>
      <c r="CL21" s="77">
        <f t="shared" si="37"/>
        <v>-2.3577323417076146E-12</v>
      </c>
      <c r="CM21" s="77">
        <f t="shared" si="38"/>
        <v>-2.3577318432832172E-12</v>
      </c>
      <c r="CN21" s="77">
        <f t="shared" si="39"/>
        <v>-2.357731843250067E-12</v>
      </c>
      <c r="CP21" s="78"/>
      <c r="CQ21" s="78"/>
      <c r="CR21" s="78"/>
      <c r="CX21" s="78"/>
      <c r="CY21" s="78"/>
      <c r="CZ21" s="78"/>
      <c r="DF21" s="78">
        <v>3.5223999999999998E-7</v>
      </c>
      <c r="DG21" s="78">
        <v>1.0591780267399999</v>
      </c>
      <c r="DH21" s="78">
        <v>27043.502883182799</v>
      </c>
      <c r="DI21" s="77">
        <f t="shared" si="48"/>
        <v>-1.1751842513904713E-7</v>
      </c>
      <c r="DJ21" s="77">
        <f t="shared" si="49"/>
        <v>-1.1743534102499075E-7</v>
      </c>
      <c r="DK21" s="77">
        <f t="shared" si="50"/>
        <v>-1.1743533549052562E-7</v>
      </c>
      <c r="DL21" s="77">
        <f t="shared" si="51"/>
        <v>-1.1743533549015754E-7</v>
      </c>
      <c r="DN21" s="78">
        <v>1.5460000000000001E-8</v>
      </c>
      <c r="DO21" s="78">
        <v>2.61849590442</v>
      </c>
      <c r="DP21" s="78">
        <v>26617.594106668799</v>
      </c>
      <c r="DQ21" s="77">
        <f t="shared" si="52"/>
        <v>1.3911245250464585E-8</v>
      </c>
      <c r="DR21" s="77">
        <f t="shared" si="53"/>
        <v>1.3909583929241968E-8</v>
      </c>
      <c r="DS21" s="77">
        <f t="shared" si="54"/>
        <v>1.3909583818553368E-8</v>
      </c>
      <c r="DT21" s="77">
        <f t="shared" si="55"/>
        <v>1.3909583818546079E-8</v>
      </c>
      <c r="DV21" s="78">
        <v>5.7E-10</v>
      </c>
      <c r="DW21" s="78">
        <v>2.9675336298000001</v>
      </c>
      <c r="DX21" s="78">
        <v>1109.3785520934</v>
      </c>
      <c r="DY21" s="77">
        <f t="shared" si="56"/>
        <v>-5.6949962706182753E-10</v>
      </c>
      <c r="DZ21" s="77">
        <f t="shared" si="57"/>
        <v>-5.6949938195300153E-10</v>
      </c>
      <c r="EA21" s="77">
        <f t="shared" si="58"/>
        <v>-5.6949938193667288E-10</v>
      </c>
      <c r="EB21" s="77">
        <f t="shared" si="59"/>
        <v>-5.6949938193667174E-10</v>
      </c>
      <c r="ED21" s="78">
        <v>1.9999999999999999E-11</v>
      </c>
      <c r="EE21" s="78">
        <v>0.20057520755</v>
      </c>
      <c r="EF21" s="78">
        <v>1059.3819301891999</v>
      </c>
      <c r="EG21" s="77">
        <f t="shared" si="60"/>
        <v>1.6393646892731043E-11</v>
      </c>
      <c r="EH21" s="77">
        <f t="shared" si="61"/>
        <v>1.6393759176882079E-11</v>
      </c>
      <c r="EI21" s="77">
        <f t="shared" si="62"/>
        <v>1.6393759184361258E-11</v>
      </c>
      <c r="EJ21" s="77">
        <f t="shared" si="63"/>
        <v>1.6393759184361756E-11</v>
      </c>
      <c r="EL21" s="78"/>
      <c r="EM21" s="78"/>
      <c r="EN21" s="78"/>
      <c r="ET21" s="78"/>
      <c r="EU21" s="78"/>
      <c r="EV21" s="78"/>
    </row>
    <row r="22" spans="1:152" s="77" customFormat="1" ht="12.75">
      <c r="L22" s="78"/>
      <c r="N22" s="78">
        <v>2.59587E-6</v>
      </c>
      <c r="O22" s="78">
        <v>0.98732428183999998</v>
      </c>
      <c r="P22" s="78">
        <v>4551.9534970588002</v>
      </c>
      <c r="Q22" s="77">
        <f t="shared" si="0"/>
        <v>1.6511046241367823E-6</v>
      </c>
      <c r="R22" s="77">
        <f t="shared" si="1"/>
        <v>1.6511889797774309E-6</v>
      </c>
      <c r="S22" s="77">
        <f t="shared" si="2"/>
        <v>1.651188985396246E-6</v>
      </c>
      <c r="T22" s="77">
        <f t="shared" si="3"/>
        <v>1.6511889853966233E-6</v>
      </c>
      <c r="V22" s="78">
        <v>1.5306E-7</v>
      </c>
      <c r="W22" s="78">
        <v>1.7918436065200001</v>
      </c>
      <c r="X22" s="78">
        <v>11322.6640983044</v>
      </c>
      <c r="Y22" s="77">
        <f t="shared" si="4"/>
        <v>-4.1351218375528465E-8</v>
      </c>
      <c r="Z22" s="77">
        <f t="shared" si="5"/>
        <v>-4.133578071963891E-8</v>
      </c>
      <c r="AA22" s="77">
        <f t="shared" si="6"/>
        <v>-4.1335779691323621E-8</v>
      </c>
      <c r="AB22" s="77">
        <f t="shared" si="7"/>
        <v>-4.1335779691255554E-8</v>
      </c>
      <c r="AD22" s="78">
        <v>5.52E-9</v>
      </c>
      <c r="AE22" s="78">
        <v>2.1322864657</v>
      </c>
      <c r="AF22" s="78">
        <v>20426.571092422</v>
      </c>
      <c r="AG22" s="77">
        <f t="shared" si="8"/>
        <v>-2.1608266529109979E-9</v>
      </c>
      <c r="AH22" s="77">
        <f t="shared" si="9"/>
        <v>-2.1598666884707832E-9</v>
      </c>
      <c r="AI22" s="77">
        <f t="shared" si="10"/>
        <v>-2.159866624525138E-9</v>
      </c>
      <c r="AJ22" s="77">
        <f t="shared" si="11"/>
        <v>-2.1598666245208789E-9</v>
      </c>
      <c r="AL22" s="78">
        <v>8.9999999999999999E-11</v>
      </c>
      <c r="AM22" s="78">
        <v>6.28305510644</v>
      </c>
      <c r="AN22" s="78">
        <v>79373.087976815907</v>
      </c>
      <c r="AO22" s="77">
        <f t="shared" si="12"/>
        <v>8.6810091489464174E-11</v>
      </c>
      <c r="AP22" s="77">
        <f t="shared" si="13"/>
        <v>8.6792628427525388E-11</v>
      </c>
      <c r="AQ22" s="77">
        <f t="shared" si="14"/>
        <v>8.6792627262753601E-11</v>
      </c>
      <c r="AR22" s="77">
        <f t="shared" si="15"/>
        <v>8.6792627262676441E-11</v>
      </c>
      <c r="AT22" s="78">
        <v>0</v>
      </c>
      <c r="AU22" s="78">
        <v>4.1158712581500003</v>
      </c>
      <c r="AV22" s="78">
        <v>155418.04029735099</v>
      </c>
      <c r="AW22" s="77">
        <f t="shared" si="16"/>
        <v>0</v>
      </c>
      <c r="AX22" s="77">
        <f t="shared" si="17"/>
        <v>0</v>
      </c>
      <c r="AY22" s="77">
        <f t="shared" si="18"/>
        <v>0</v>
      </c>
      <c r="AZ22" s="77">
        <f t="shared" si="19"/>
        <v>0</v>
      </c>
      <c r="BB22" s="78"/>
      <c r="BC22" s="78"/>
      <c r="BD22" s="78"/>
      <c r="BJ22" s="78">
        <v>4.6454E-7</v>
      </c>
      <c r="BK22" s="78">
        <v>3.2373927082899998</v>
      </c>
      <c r="BL22" s="78">
        <v>77204.327494533296</v>
      </c>
      <c r="BM22" s="77">
        <f t="shared" si="24"/>
        <v>-3.5149240007190341E-7</v>
      </c>
      <c r="BN22" s="77">
        <f t="shared" si="25"/>
        <v>-3.5127536622381308E-7</v>
      </c>
      <c r="BO22" s="77">
        <f t="shared" si="26"/>
        <v>-3.5127535176125448E-7</v>
      </c>
      <c r="BP22" s="77">
        <f t="shared" si="27"/>
        <v>-3.5127535176028685E-7</v>
      </c>
      <c r="BR22" s="78">
        <v>2.126E-8</v>
      </c>
      <c r="BS22" s="78">
        <v>4.1635281801800001</v>
      </c>
      <c r="BT22" s="78">
        <v>47623.852786089599</v>
      </c>
      <c r="BU22" s="77">
        <f t="shared" si="28"/>
        <v>-1.3841950340939741E-8</v>
      </c>
      <c r="BV22" s="77">
        <f t="shared" si="29"/>
        <v>-1.3849058791686483E-8</v>
      </c>
      <c r="BW22" s="77">
        <f t="shared" si="30"/>
        <v>-1.3849059265090516E-8</v>
      </c>
      <c r="BX22" s="77">
        <f t="shared" si="31"/>
        <v>-1.3849059265121691E-8</v>
      </c>
      <c r="BZ22" s="78">
        <v>1.2300000000000001E-9</v>
      </c>
      <c r="CA22" s="78">
        <v>1.5106613741899999</v>
      </c>
      <c r="CB22" s="78">
        <v>79373.087976815907</v>
      </c>
      <c r="CC22" s="77">
        <f t="shared" si="32"/>
        <v>3.9513071734873969E-10</v>
      </c>
      <c r="CD22" s="77">
        <f t="shared" si="33"/>
        <v>3.9598597026672018E-10</v>
      </c>
      <c r="CE22" s="77">
        <f t="shared" si="34"/>
        <v>3.9598602722792477E-10</v>
      </c>
      <c r="CF22" s="77">
        <f t="shared" si="35"/>
        <v>3.9598602723169795E-10</v>
      </c>
      <c r="CH22" s="78">
        <v>3.9999999999999998E-11</v>
      </c>
      <c r="CI22" s="78">
        <v>0.82832725002999996</v>
      </c>
      <c r="CJ22" s="78">
        <v>21535.9496445154</v>
      </c>
      <c r="CK22" s="77">
        <f t="shared" si="36"/>
        <v>2.7833719525973708E-11</v>
      </c>
      <c r="CL22" s="77">
        <f t="shared" si="37"/>
        <v>2.7839442817435012E-11</v>
      </c>
      <c r="CM22" s="77">
        <f t="shared" si="38"/>
        <v>2.7839443198626007E-11</v>
      </c>
      <c r="CN22" s="77">
        <f t="shared" si="39"/>
        <v>2.7839443198651314E-11</v>
      </c>
      <c r="CP22" s="78"/>
      <c r="CQ22" s="78"/>
      <c r="CR22" s="78"/>
      <c r="CX22" s="78"/>
      <c r="CY22" s="78"/>
      <c r="CZ22" s="78"/>
      <c r="DF22" s="78">
        <v>4.0815000000000001E-7</v>
      </c>
      <c r="DG22" s="78">
        <v>2.35882016415</v>
      </c>
      <c r="DH22" s="78">
        <v>57837.138332300601</v>
      </c>
      <c r="DI22" s="77">
        <f t="shared" si="48"/>
        <v>-2.1272183843623289E-7</v>
      </c>
      <c r="DJ22" s="77">
        <f t="shared" si="49"/>
        <v>-2.1253541765902694E-7</v>
      </c>
      <c r="DK22" s="77">
        <f t="shared" si="50"/>
        <v>-2.1253540523954402E-7</v>
      </c>
      <c r="DL22" s="77">
        <f t="shared" si="51"/>
        <v>-2.1253540523871213E-7</v>
      </c>
      <c r="DN22" s="78">
        <v>1.5419999999999998E-8</v>
      </c>
      <c r="DO22" s="78">
        <v>2.3565953746499999</v>
      </c>
      <c r="DP22" s="78">
        <v>27043.502883182799</v>
      </c>
      <c r="DQ22" s="77">
        <f t="shared" si="52"/>
        <v>-1.5385635266440182E-8</v>
      </c>
      <c r="DR22" s="77">
        <f t="shared" si="53"/>
        <v>-1.5385892213327592E-8</v>
      </c>
      <c r="DS22" s="77">
        <f t="shared" si="54"/>
        <v>-1.5385892230410705E-8</v>
      </c>
      <c r="DT22" s="77">
        <f t="shared" si="55"/>
        <v>-1.5385892230411839E-8</v>
      </c>
      <c r="DV22" s="78">
        <v>6.6E-10</v>
      </c>
      <c r="DW22" s="78">
        <v>5.68201233964</v>
      </c>
      <c r="DX22" s="78">
        <v>25132.3033999656</v>
      </c>
      <c r="DY22" s="77">
        <f t="shared" si="56"/>
        <v>-9.7448173089096408E-11</v>
      </c>
      <c r="DZ22" s="77">
        <f t="shared" si="57"/>
        <v>-9.7599949582743592E-11</v>
      </c>
      <c r="EA22" s="77">
        <f t="shared" si="58"/>
        <v>-9.7599959692370994E-11</v>
      </c>
      <c r="EB22" s="77">
        <f t="shared" si="59"/>
        <v>-9.7599959693038878E-11</v>
      </c>
      <c r="ED22" s="78">
        <v>1.9999999999999999E-11</v>
      </c>
      <c r="EE22" s="78">
        <v>4.2186519705599999</v>
      </c>
      <c r="EF22" s="78">
        <v>25132.3033999656</v>
      </c>
      <c r="EG22" s="77">
        <f t="shared" si="60"/>
        <v>-1.9983392939015336E-11</v>
      </c>
      <c r="EH22" s="77">
        <f t="shared" si="61"/>
        <v>-1.9983202928788883E-11</v>
      </c>
      <c r="EI22" s="77">
        <f t="shared" si="62"/>
        <v>-1.9983202916096356E-11</v>
      </c>
      <c r="EJ22" s="77">
        <f t="shared" si="63"/>
        <v>-1.9983202916095519E-11</v>
      </c>
      <c r="EL22" s="78"/>
      <c r="EM22" s="78"/>
      <c r="EN22" s="78"/>
      <c r="ET22" s="78"/>
      <c r="EU22" s="78"/>
      <c r="EV22" s="78"/>
    </row>
    <row r="23" spans="1:152" s="77" customFormat="1" ht="12.75">
      <c r="L23" s="78"/>
      <c r="N23" s="78">
        <v>3.4521200000000001E-6</v>
      </c>
      <c r="O23" s="78">
        <v>2.79211901539</v>
      </c>
      <c r="P23" s="78">
        <v>15874.617595363199</v>
      </c>
      <c r="Q23" s="77">
        <f t="shared" si="0"/>
        <v>-3.1757616691400632E-6</v>
      </c>
      <c r="R23" s="77">
        <f t="shared" si="1"/>
        <v>-3.1755628657504763E-6</v>
      </c>
      <c r="S23" s="77">
        <f t="shared" si="2"/>
        <v>-3.1755628525059358E-6</v>
      </c>
      <c r="T23" s="77">
        <f t="shared" si="3"/>
        <v>-3.1755628525050511E-6</v>
      </c>
      <c r="V23" s="78">
        <v>1.5398000000000001E-7</v>
      </c>
      <c r="W23" s="78">
        <v>5.7426345398900001</v>
      </c>
      <c r="X23" s="78">
        <v>19.669760899789999</v>
      </c>
      <c r="Y23" s="77">
        <f t="shared" si="4"/>
        <v>1.2261720569992436E-7</v>
      </c>
      <c r="Z23" s="77">
        <f t="shared" si="5"/>
        <v>1.2261718875059834E-7</v>
      </c>
      <c r="AA23" s="77">
        <f t="shared" si="6"/>
        <v>1.226171887494694E-7</v>
      </c>
      <c r="AB23" s="77">
        <f t="shared" si="7"/>
        <v>1.226171887494693E-7</v>
      </c>
      <c r="AD23" s="78">
        <v>5.0700000000000001E-9</v>
      </c>
      <c r="AE23" s="78">
        <v>4.1146689078599996</v>
      </c>
      <c r="AF23" s="78">
        <v>4551.9534970588002</v>
      </c>
      <c r="AG23" s="77">
        <f t="shared" si="8"/>
        <v>-3.2801891214615122E-9</v>
      </c>
      <c r="AH23" s="77">
        <f t="shared" si="9"/>
        <v>-3.2803519249913571E-9</v>
      </c>
      <c r="AI23" s="77">
        <f t="shared" si="10"/>
        <v>-3.2803519358354741E-9</v>
      </c>
      <c r="AJ23" s="77">
        <f t="shared" si="11"/>
        <v>-3.280351935836202E-9</v>
      </c>
      <c r="AL23" s="78">
        <v>7.9999999999999995E-11</v>
      </c>
      <c r="AM23" s="78">
        <v>2.7413810930500002</v>
      </c>
      <c r="AN23" s="78">
        <v>129330.137155777</v>
      </c>
      <c r="AO23" s="77">
        <f t="shared" si="12"/>
        <v>-2.9177018449892937E-11</v>
      </c>
      <c r="AP23" s="77">
        <f t="shared" si="13"/>
        <v>-2.9087868909255667E-11</v>
      </c>
      <c r="AQ23" s="77">
        <f t="shared" si="14"/>
        <v>-2.9087862969627024E-11</v>
      </c>
      <c r="AR23" s="77">
        <f t="shared" si="15"/>
        <v>-2.9087862969237289E-11</v>
      </c>
      <c r="AT23" s="78">
        <v>0</v>
      </c>
      <c r="AU23" s="78">
        <v>0.73293870975999997</v>
      </c>
      <c r="AV23" s="78">
        <v>46514.474233996203</v>
      </c>
      <c r="AW23" s="77">
        <f t="shared" si="16"/>
        <v>0</v>
      </c>
      <c r="AX23" s="77">
        <f t="shared" si="17"/>
        <v>0</v>
      </c>
      <c r="AY23" s="77">
        <f t="shared" si="18"/>
        <v>0</v>
      </c>
      <c r="AZ23" s="77">
        <f t="shared" si="19"/>
        <v>0</v>
      </c>
      <c r="BB23" s="78"/>
      <c r="BC23" s="78"/>
      <c r="BD23" s="78"/>
      <c r="BJ23" s="78">
        <v>4.4766999999999998E-7</v>
      </c>
      <c r="BK23" s="78">
        <v>4.8784981673400001</v>
      </c>
      <c r="BL23" s="78">
        <v>79373.087976815907</v>
      </c>
      <c r="BM23" s="77">
        <f t="shared" si="24"/>
        <v>-4.5048399675354674E-8</v>
      </c>
      <c r="BN23" s="77">
        <f t="shared" si="25"/>
        <v>-4.5375459400171304E-8</v>
      </c>
      <c r="BO23" s="77">
        <f t="shared" si="26"/>
        <v>-4.5375481184774009E-8</v>
      </c>
      <c r="BP23" s="77">
        <f t="shared" si="27"/>
        <v>-4.5375481186217016E-8</v>
      </c>
      <c r="BR23" s="78">
        <v>2.2860000000000001E-8</v>
      </c>
      <c r="BS23" s="78">
        <v>5.7403649639600003</v>
      </c>
      <c r="BT23" s="78">
        <v>286966.93455731601</v>
      </c>
      <c r="BU23" s="77">
        <f t="shared" si="28"/>
        <v>-9.6387534233489896E-9</v>
      </c>
      <c r="BV23" s="77">
        <f t="shared" si="29"/>
        <v>-9.6937524209613815E-9</v>
      </c>
      <c r="BW23" s="77">
        <f t="shared" si="30"/>
        <v>-9.6937560821660313E-9</v>
      </c>
      <c r="BX23" s="77">
        <f t="shared" si="31"/>
        <v>-9.6937560824108106E-9</v>
      </c>
      <c r="BZ23" s="78">
        <v>9.2999999999999999E-10</v>
      </c>
      <c r="CA23" s="78">
        <v>1.8377622648900001</v>
      </c>
      <c r="CB23" s="78">
        <v>103242.234014203</v>
      </c>
      <c r="CC23" s="77">
        <f t="shared" si="32"/>
        <v>3.5982219148344404E-10</v>
      </c>
      <c r="CD23" s="77">
        <f t="shared" si="33"/>
        <v>3.6064115093952892E-10</v>
      </c>
      <c r="CE23" s="77">
        <f t="shared" si="34"/>
        <v>3.606412054793796E-10</v>
      </c>
      <c r="CF23" s="77">
        <f t="shared" si="35"/>
        <v>3.6064120548298538E-10</v>
      </c>
      <c r="CH23" s="78">
        <v>1.9999999999999999E-11</v>
      </c>
      <c r="CI23" s="78">
        <v>2.5706869758200002</v>
      </c>
      <c r="CJ23" s="78">
        <v>339142.74084046402</v>
      </c>
      <c r="CK23" s="77">
        <f t="shared" si="36"/>
        <v>1.3328206459011255E-11</v>
      </c>
      <c r="CL23" s="77">
        <f t="shared" si="37"/>
        <v>1.3374928489409072E-11</v>
      </c>
      <c r="CM23" s="77">
        <f t="shared" si="38"/>
        <v>1.3374931597176618E-11</v>
      </c>
      <c r="CN23" s="77">
        <f t="shared" si="39"/>
        <v>1.3374931597382857E-11</v>
      </c>
      <c r="CP23" s="78"/>
      <c r="CQ23" s="78"/>
      <c r="CR23" s="78"/>
      <c r="CX23" s="78"/>
      <c r="CY23" s="78"/>
      <c r="CZ23" s="78"/>
      <c r="DF23" s="78">
        <v>4.4233999999999998E-7</v>
      </c>
      <c r="DG23" s="78">
        <v>1.2195731487399999</v>
      </c>
      <c r="DH23" s="78">
        <v>15874.617595363199</v>
      </c>
      <c r="DI23" s="77">
        <f t="shared" si="48"/>
        <v>1.741295961825356E-7</v>
      </c>
      <c r="DJ23" s="77">
        <f t="shared" si="49"/>
        <v>1.7418931418697598E-7</v>
      </c>
      <c r="DK23" s="77">
        <f t="shared" si="50"/>
        <v>1.7418931816465658E-7</v>
      </c>
      <c r="DL23" s="77">
        <f t="shared" si="51"/>
        <v>1.7418931816492238E-7</v>
      </c>
      <c r="DN23" s="78">
        <v>1.417E-8</v>
      </c>
      <c r="DO23" s="78">
        <v>1.3787632353299999</v>
      </c>
      <c r="DP23" s="78">
        <v>1109.3785520934</v>
      </c>
      <c r="DQ23" s="77">
        <f t="shared" si="52"/>
        <v>8.4796634600233308E-10</v>
      </c>
      <c r="DR23" s="77">
        <f t="shared" si="53"/>
        <v>8.4811152122149971E-10</v>
      </c>
      <c r="DS23" s="77">
        <f t="shared" si="54"/>
        <v>8.4811153089159789E-10</v>
      </c>
      <c r="DT23" s="77">
        <f t="shared" si="55"/>
        <v>8.4811153089223855E-10</v>
      </c>
      <c r="DV23" s="78">
        <v>5.3000000000000003E-10</v>
      </c>
      <c r="DW23" s="78">
        <v>3.6369939816199999</v>
      </c>
      <c r="DX23" s="78">
        <v>46514.474233996203</v>
      </c>
      <c r="DY23" s="77">
        <f t="shared" si="56"/>
        <v>-5.1910623293522252E-10</v>
      </c>
      <c r="DZ23" s="77">
        <f t="shared" si="57"/>
        <v>-5.1915219027885907E-10</v>
      </c>
      <c r="EA23" s="77">
        <f t="shared" si="58"/>
        <v>-5.1915219333687404E-10</v>
      </c>
      <c r="EB23" s="77">
        <f t="shared" si="59"/>
        <v>-5.1915219333707411E-10</v>
      </c>
      <c r="ED23" s="78">
        <v>9.9999999999999994E-12</v>
      </c>
      <c r="EE23" s="78">
        <v>2.1199733401800001</v>
      </c>
      <c r="EF23" s="78">
        <v>46514.474233996203</v>
      </c>
      <c r="EG23" s="77">
        <f t="shared" si="60"/>
        <v>-2.5406130076059667E-12</v>
      </c>
      <c r="EH23" s="77">
        <f t="shared" si="61"/>
        <v>-2.536450590157359E-12</v>
      </c>
      <c r="EI23" s="77">
        <f t="shared" si="62"/>
        <v>-2.5364503128832265E-12</v>
      </c>
      <c r="EJ23" s="77">
        <f t="shared" si="63"/>
        <v>-2.5364503128650814E-12</v>
      </c>
      <c r="EL23" s="78"/>
      <c r="EM23" s="78"/>
      <c r="EN23" s="78"/>
      <c r="ET23" s="78"/>
      <c r="EU23" s="78"/>
      <c r="EV23" s="78"/>
    </row>
    <row r="24" spans="1:152" s="77" customFormat="1" ht="12.75">
      <c r="A24" s="83" t="s">
        <v>26</v>
      </c>
      <c r="B24" s="80" t="s">
        <v>127</v>
      </c>
      <c r="C24" s="83" t="s">
        <v>26</v>
      </c>
      <c r="D24" s="83" t="s">
        <v>26</v>
      </c>
      <c r="E24" s="83" t="s">
        <v>26</v>
      </c>
      <c r="F24" s="83" t="s">
        <v>26</v>
      </c>
      <c r="L24" s="78"/>
      <c r="N24" s="78">
        <v>2.7294699999999999E-6</v>
      </c>
      <c r="O24" s="78">
        <v>2.4945116397499998</v>
      </c>
      <c r="P24" s="78">
        <v>529.69096509459996</v>
      </c>
      <c r="Q24" s="77">
        <f t="shared" si="0"/>
        <v>2.4666968591595863E-6</v>
      </c>
      <c r="R24" s="77">
        <f t="shared" si="1"/>
        <v>2.4666911327965973E-6</v>
      </c>
      <c r="S24" s="77">
        <f t="shared" si="2"/>
        <v>2.4666911324151631E-6</v>
      </c>
      <c r="T24" s="77">
        <f t="shared" si="3"/>
        <v>2.4666911324151377E-6</v>
      </c>
      <c r="V24" s="78">
        <v>1.3964E-7</v>
      </c>
      <c r="W24" s="78">
        <v>3.5942693808300001</v>
      </c>
      <c r="X24" s="78">
        <v>24498.830246290399</v>
      </c>
      <c r="Y24" s="77">
        <f t="shared" si="4"/>
        <v>1.336325232936815E-7</v>
      </c>
      <c r="Z24" s="77">
        <f t="shared" si="5"/>
        <v>1.3362333629393534E-7</v>
      </c>
      <c r="AA24" s="77">
        <f t="shared" si="6"/>
        <v>1.3362333568176208E-7</v>
      </c>
      <c r="AB24" s="77">
        <f t="shared" si="7"/>
        <v>1.3362333568172174E-7</v>
      </c>
      <c r="AD24" s="78">
        <v>6.0799999999999997E-9</v>
      </c>
      <c r="AE24" s="78">
        <v>4.5415231008600001</v>
      </c>
      <c r="AF24" s="78">
        <v>2218.7571041868</v>
      </c>
      <c r="AG24" s="77">
        <f t="shared" si="8"/>
        <v>5.6731318570706479E-10</v>
      </c>
      <c r="AH24" s="77">
        <f t="shared" si="9"/>
        <v>5.6718892410708743E-10</v>
      </c>
      <c r="AI24" s="77">
        <f t="shared" si="10"/>
        <v>5.671889158300316E-10</v>
      </c>
      <c r="AJ24" s="77">
        <f t="shared" si="11"/>
        <v>5.6718891582948318E-10</v>
      </c>
      <c r="AL24" s="78">
        <v>7.0000000000000004E-11</v>
      </c>
      <c r="AM24" s="78">
        <v>5.7901863264399998</v>
      </c>
      <c r="AN24" s="78">
        <v>25132.3033999656</v>
      </c>
      <c r="AO24" s="77">
        <f t="shared" si="12"/>
        <v>-2.8004111905677868E-12</v>
      </c>
      <c r="AP24" s="77">
        <f t="shared" si="13"/>
        <v>-2.8166742603137818E-12</v>
      </c>
      <c r="AQ24" s="77">
        <f t="shared" si="14"/>
        <v>-2.8166753435886703E-12</v>
      </c>
      <c r="AR24" s="77">
        <f t="shared" si="15"/>
        <v>-2.8166753436602348E-12</v>
      </c>
      <c r="AT24" s="78">
        <v>0</v>
      </c>
      <c r="AU24" s="78">
        <v>3.6882242728299999</v>
      </c>
      <c r="AV24" s="78">
        <v>21535.9496445154</v>
      </c>
      <c r="AW24" s="77">
        <f t="shared" si="16"/>
        <v>0</v>
      </c>
      <c r="AX24" s="77">
        <f t="shared" si="17"/>
        <v>0</v>
      </c>
      <c r="AY24" s="77">
        <f t="shared" si="18"/>
        <v>0</v>
      </c>
      <c r="AZ24" s="77">
        <f t="shared" si="19"/>
        <v>0</v>
      </c>
      <c r="BB24" s="78"/>
      <c r="BC24" s="78"/>
      <c r="BD24" s="78"/>
      <c r="BJ24" s="78">
        <v>4.0765999999999999E-7</v>
      </c>
      <c r="BK24" s="78">
        <v>2.46558332165</v>
      </c>
      <c r="BL24" s="78">
        <v>46514.474233996203</v>
      </c>
      <c r="BM24" s="77">
        <f t="shared" si="24"/>
        <v>-2.3101821026546881E-7</v>
      </c>
      <c r="BN24" s="77">
        <f t="shared" si="25"/>
        <v>-2.3087364559174332E-7</v>
      </c>
      <c r="BO24" s="77">
        <f t="shared" si="26"/>
        <v>-2.3087363596087116E-7</v>
      </c>
      <c r="BP24" s="77">
        <f t="shared" si="27"/>
        <v>-2.3087363596024087E-7</v>
      </c>
      <c r="BR24" s="78">
        <v>2.3800000000000001E-8</v>
      </c>
      <c r="BS24" s="78">
        <v>4.0021366655000001</v>
      </c>
      <c r="BT24" s="78">
        <v>21535.9496445154</v>
      </c>
      <c r="BU24" s="77">
        <f t="shared" si="28"/>
        <v>-1.6001882970546063E-8</v>
      </c>
      <c r="BV24" s="77">
        <f t="shared" si="29"/>
        <v>-1.600539286001732E-8</v>
      </c>
      <c r="BW24" s="77">
        <f t="shared" si="30"/>
        <v>-1.6005393093789503E-8</v>
      </c>
      <c r="BX24" s="77">
        <f t="shared" si="31"/>
        <v>-1.6005393093805024E-8</v>
      </c>
      <c r="BZ24" s="78">
        <v>8.0999999999999999E-10</v>
      </c>
      <c r="CA24" s="78">
        <v>0.85802178989</v>
      </c>
      <c r="CB24" s="78">
        <v>57837.138332300601</v>
      </c>
      <c r="CC24" s="77">
        <f t="shared" si="32"/>
        <v>6.6007010732179613E-10</v>
      </c>
      <c r="CD24" s="77">
        <f t="shared" si="33"/>
        <v>6.603212257303484E-10</v>
      </c>
      <c r="CE24" s="77">
        <f t="shared" si="34"/>
        <v>6.6032124245100542E-10</v>
      </c>
      <c r="CF24" s="77">
        <f t="shared" si="35"/>
        <v>6.6032124245212532E-10</v>
      </c>
      <c r="CH24" s="78">
        <v>1.9999999999999999E-11</v>
      </c>
      <c r="CI24" s="78">
        <v>1.8230939704</v>
      </c>
      <c r="CJ24" s="78">
        <v>1109.3785520934</v>
      </c>
      <c r="CK24" s="77">
        <f t="shared" si="36"/>
        <v>-7.5010348908419761E-12</v>
      </c>
      <c r="CL24" s="77">
        <f t="shared" si="37"/>
        <v>-7.5008446015958976E-12</v>
      </c>
      <c r="CM24" s="77">
        <f t="shared" si="38"/>
        <v>-7.5008445889207134E-12</v>
      </c>
      <c r="CN24" s="77">
        <f t="shared" si="39"/>
        <v>-7.5008445889198894E-12</v>
      </c>
      <c r="CP24" s="78"/>
      <c r="CQ24" s="78"/>
      <c r="CR24" s="78"/>
      <c r="CX24" s="78"/>
      <c r="CY24" s="78"/>
      <c r="CZ24" s="78"/>
      <c r="DF24" s="78">
        <v>3.3873000000000002E-7</v>
      </c>
      <c r="DG24" s="78">
        <v>0.86381554651000003</v>
      </c>
      <c r="DH24" s="78">
        <v>25661.304950698199</v>
      </c>
      <c r="DI24" s="77">
        <f t="shared" si="48"/>
        <v>-3.3837953411832139E-7</v>
      </c>
      <c r="DJ24" s="77">
        <f t="shared" si="49"/>
        <v>-3.3837586734513255E-7</v>
      </c>
      <c r="DK24" s="77">
        <f t="shared" si="50"/>
        <v>-3.3837586710025385E-7</v>
      </c>
      <c r="DL24" s="77">
        <f t="shared" si="51"/>
        <v>-3.3837586710023802E-7</v>
      </c>
      <c r="DN24" s="78">
        <v>1.295E-8</v>
      </c>
      <c r="DO24" s="78">
        <v>5.1909485093500001</v>
      </c>
      <c r="DP24" s="78">
        <v>46514.474233996203</v>
      </c>
      <c r="DQ24" s="77">
        <f t="shared" si="52"/>
        <v>2.3981385613168632E-9</v>
      </c>
      <c r="DR24" s="77">
        <f t="shared" si="53"/>
        <v>2.3926618463409191E-9</v>
      </c>
      <c r="DS24" s="77">
        <f t="shared" si="54"/>
        <v>2.3926614815223584E-9</v>
      </c>
      <c r="DT24" s="77">
        <f t="shared" si="55"/>
        <v>2.3926614814984847E-9</v>
      </c>
      <c r="DV24" s="78">
        <v>5.9000000000000003E-10</v>
      </c>
      <c r="DW24" s="78">
        <v>3.1092297972399998</v>
      </c>
      <c r="DX24" s="78">
        <v>27043.502883182799</v>
      </c>
      <c r="DY24" s="77">
        <f t="shared" si="56"/>
        <v>-4.0276546203780652E-10</v>
      </c>
      <c r="DZ24" s="77">
        <f t="shared" si="57"/>
        <v>-4.0287331958151044E-10</v>
      </c>
      <c r="EA24" s="77">
        <f t="shared" si="58"/>
        <v>-4.0287332676504507E-10</v>
      </c>
      <c r="EB24" s="77">
        <f t="shared" si="59"/>
        <v>-4.0287332676552287E-10</v>
      </c>
      <c r="ED24" s="78">
        <v>9.9999999999999994E-12</v>
      </c>
      <c r="EE24" s="78">
        <v>3.2426783397499999</v>
      </c>
      <c r="EF24" s="78">
        <v>27147.285071763301</v>
      </c>
      <c r="EG24" s="77">
        <f t="shared" si="60"/>
        <v>-9.2961503798357313E-12</v>
      </c>
      <c r="EH24" s="77">
        <f t="shared" si="61"/>
        <v>-9.2970756874048518E-12</v>
      </c>
      <c r="EI24" s="77">
        <f t="shared" si="62"/>
        <v>-9.2970757490199927E-12</v>
      </c>
      <c r="EJ24" s="77">
        <f t="shared" si="63"/>
        <v>-9.2970757490240753E-12</v>
      </c>
      <c r="EL24" s="78"/>
      <c r="EM24" s="78"/>
      <c r="EN24" s="78"/>
      <c r="ET24" s="78"/>
      <c r="EU24" s="78"/>
      <c r="EV24" s="78"/>
    </row>
    <row r="25" spans="1:152" s="77" customFormat="1" ht="12.75">
      <c r="L25" s="78"/>
      <c r="N25" s="78">
        <v>2.3483E-6</v>
      </c>
      <c r="O25" s="78">
        <v>0.26672118900000003</v>
      </c>
      <c r="P25" s="78">
        <v>11322.6640983044</v>
      </c>
      <c r="Q25" s="77">
        <f t="shared" si="0"/>
        <v>2.2296527268577346E-6</v>
      </c>
      <c r="R25" s="77">
        <f t="shared" si="1"/>
        <v>2.229729917803955E-6</v>
      </c>
      <c r="S25" s="77">
        <f t="shared" si="2"/>
        <v>2.2297299229448186E-6</v>
      </c>
      <c r="T25" s="77">
        <f t="shared" si="3"/>
        <v>2.2297299229451591E-6</v>
      </c>
      <c r="V25" s="78">
        <v>1.2821999999999999E-7</v>
      </c>
      <c r="W25" s="78">
        <v>2.69591798562</v>
      </c>
      <c r="X25" s="78">
        <v>53285.184835241802</v>
      </c>
      <c r="Y25" s="77">
        <f t="shared" si="4"/>
        <v>-1.0728201214233158E-7</v>
      </c>
      <c r="Z25" s="77">
        <f t="shared" si="5"/>
        <v>-1.0724738179949455E-7</v>
      </c>
      <c r="AA25" s="77">
        <f t="shared" si="6"/>
        <v>-1.0724737949190543E-7</v>
      </c>
      <c r="AB25" s="77">
        <f t="shared" si="7"/>
        <v>-1.0724737949174963E-7</v>
      </c>
      <c r="AD25" s="78">
        <v>4.3899999999999999E-9</v>
      </c>
      <c r="AE25" s="78">
        <v>3.4070599671899999</v>
      </c>
      <c r="AF25" s="78">
        <v>11322.6640983044</v>
      </c>
      <c r="AG25" s="77">
        <f t="shared" si="8"/>
        <v>-4.1699206122812207E-9</v>
      </c>
      <c r="AH25" s="77">
        <f t="shared" si="9"/>
        <v>-4.1700643683190679E-9</v>
      </c>
      <c r="AI25" s="77">
        <f t="shared" si="10"/>
        <v>-4.1700643778931144E-9</v>
      </c>
      <c r="AJ25" s="77">
        <f t="shared" si="11"/>
        <v>-4.170064377893748E-9</v>
      </c>
      <c r="AL25" s="78">
        <v>5.0000000000000002E-11</v>
      </c>
      <c r="AM25" s="78">
        <v>0.33554769834999998</v>
      </c>
      <c r="AN25" s="78">
        <v>72602.377375570301</v>
      </c>
      <c r="AO25" s="77">
        <f t="shared" si="12"/>
        <v>4.9798653736861113E-11</v>
      </c>
      <c r="AP25" s="77">
        <f t="shared" si="13"/>
        <v>4.9795631529136662E-11</v>
      </c>
      <c r="AQ25" s="77">
        <f t="shared" si="14"/>
        <v>4.9795631327079347E-11</v>
      </c>
      <c r="AR25" s="77">
        <f t="shared" si="15"/>
        <v>4.9795631327065996E-11</v>
      </c>
      <c r="AT25" s="78">
        <v>0</v>
      </c>
      <c r="AU25" s="78">
        <v>3.8381692004499999</v>
      </c>
      <c r="AV25" s="78">
        <v>20426.571092422</v>
      </c>
      <c r="AW25" s="77">
        <f t="shared" si="16"/>
        <v>0</v>
      </c>
      <c r="AX25" s="77">
        <f t="shared" si="17"/>
        <v>0</v>
      </c>
      <c r="AY25" s="77">
        <f t="shared" si="18"/>
        <v>0</v>
      </c>
      <c r="AZ25" s="77">
        <f t="shared" si="19"/>
        <v>0</v>
      </c>
      <c r="BB25" s="78"/>
      <c r="BC25" s="78"/>
      <c r="BD25" s="78"/>
      <c r="BJ25" s="78">
        <v>3.7378E-7</v>
      </c>
      <c r="BK25" s="78">
        <v>4.4576879794400002</v>
      </c>
      <c r="BL25" s="78">
        <v>4551.9534970588002</v>
      </c>
      <c r="BM25" s="77">
        <f t="shared" si="24"/>
        <v>-1.3188229881576683E-7</v>
      </c>
      <c r="BN25" s="77">
        <f t="shared" si="25"/>
        <v>-1.3189702745274641E-7</v>
      </c>
      <c r="BO25" s="77">
        <f t="shared" si="26"/>
        <v>-1.3189702843381023E-7</v>
      </c>
      <c r="BP25" s="77">
        <f t="shared" si="27"/>
        <v>-1.3189702843387606E-7</v>
      </c>
      <c r="BR25" s="78">
        <v>1.651E-8</v>
      </c>
      <c r="BS25" s="78">
        <v>4.43606584681</v>
      </c>
      <c r="BT25" s="78">
        <v>27043.502883182799</v>
      </c>
      <c r="BU25" s="77">
        <f t="shared" si="28"/>
        <v>8.9849261056204907E-9</v>
      </c>
      <c r="BV25" s="77">
        <f t="shared" si="29"/>
        <v>8.9814603137687214E-9</v>
      </c>
      <c r="BW25" s="77">
        <f t="shared" si="30"/>
        <v>8.9814600828941255E-9</v>
      </c>
      <c r="BX25" s="77">
        <f t="shared" si="31"/>
        <v>8.9814600828787681E-9</v>
      </c>
      <c r="BZ25" s="78">
        <v>7.8999999999999996E-10</v>
      </c>
      <c r="CA25" s="78">
        <v>5.5002715275199998</v>
      </c>
      <c r="CB25" s="78">
        <v>47623.852786089599</v>
      </c>
      <c r="CC25" s="77">
        <f t="shared" si="32"/>
        <v>4.6397893199058365E-10</v>
      </c>
      <c r="CD25" s="77">
        <f t="shared" si="33"/>
        <v>4.6369716901836318E-10</v>
      </c>
      <c r="CE25" s="77">
        <f t="shared" si="34"/>
        <v>4.636971502471463E-10</v>
      </c>
      <c r="CF25" s="77">
        <f t="shared" si="35"/>
        <v>4.6369715024591013E-10</v>
      </c>
      <c r="CH25" s="78">
        <v>1.9999999999999999E-11</v>
      </c>
      <c r="CI25" s="78">
        <v>0.74986942696000003</v>
      </c>
      <c r="CJ25" s="78">
        <v>47623.852786089599</v>
      </c>
      <c r="CK25" s="77">
        <f t="shared" si="36"/>
        <v>1.6621879639166723E-11</v>
      </c>
      <c r="CL25" s="77">
        <f t="shared" si="37"/>
        <v>1.6626778684038788E-11</v>
      </c>
      <c r="CM25" s="77">
        <f t="shared" si="38"/>
        <v>1.6626779010256436E-11</v>
      </c>
      <c r="CN25" s="77">
        <f t="shared" si="39"/>
        <v>1.6626779010277916E-11</v>
      </c>
      <c r="CP25" s="78"/>
      <c r="CQ25" s="78"/>
      <c r="CR25" s="78"/>
      <c r="CX25" s="78"/>
      <c r="CY25" s="78"/>
      <c r="CZ25" s="78"/>
      <c r="DF25" s="78">
        <v>3.7202999999999998E-7</v>
      </c>
      <c r="DG25" s="78">
        <v>0.51733821469999997</v>
      </c>
      <c r="DH25" s="78">
        <v>47623.852786089599</v>
      </c>
      <c r="DI25" s="77">
        <f t="shared" si="48"/>
        <v>3.4854817484168836E-7</v>
      </c>
      <c r="DJ25" s="77">
        <f t="shared" si="49"/>
        <v>3.4860545399401748E-7</v>
      </c>
      <c r="DK25" s="77">
        <f t="shared" si="50"/>
        <v>3.4860545780712513E-7</v>
      </c>
      <c r="DL25" s="77">
        <f t="shared" si="51"/>
        <v>3.4860545780737622E-7</v>
      </c>
      <c r="DN25" s="78">
        <v>1.241E-8</v>
      </c>
      <c r="DO25" s="78">
        <v>0.21246226134999999</v>
      </c>
      <c r="DP25" s="78">
        <v>11322.6640983044</v>
      </c>
      <c r="DQ25" s="77">
        <f t="shared" si="52"/>
        <v>1.1976870165428086E-8</v>
      </c>
      <c r="DR25" s="77">
        <f t="shared" si="53"/>
        <v>1.1977210553163177E-8</v>
      </c>
      <c r="DS25" s="77">
        <f t="shared" si="54"/>
        <v>1.1977210575831981E-8</v>
      </c>
      <c r="DT25" s="77">
        <f t="shared" si="55"/>
        <v>1.1977210575833481E-8</v>
      </c>
      <c r="DV25" s="78">
        <v>5.3000000000000003E-10</v>
      </c>
      <c r="DW25" s="78">
        <v>0.66673109494000005</v>
      </c>
      <c r="DX25" s="78">
        <v>21535.9496445154</v>
      </c>
      <c r="DY25" s="77">
        <f t="shared" si="56"/>
        <v>4.252350529631678E-10</v>
      </c>
      <c r="DZ25" s="77">
        <f t="shared" si="57"/>
        <v>4.2529807479450158E-10</v>
      </c>
      <c r="EA25" s="77">
        <f t="shared" si="58"/>
        <v>4.2529807899181634E-10</v>
      </c>
      <c r="EB25" s="77">
        <f t="shared" si="59"/>
        <v>4.25298078992095E-10</v>
      </c>
      <c r="ED25" s="78">
        <v>9.9999999999999994E-12</v>
      </c>
      <c r="EE25" s="78">
        <v>1.33238537892</v>
      </c>
      <c r="EF25" s="78">
        <v>1589.0728952838001</v>
      </c>
      <c r="EG25" s="77">
        <f t="shared" si="60"/>
        <v>3.6686458847885457E-12</v>
      </c>
      <c r="EH25" s="77">
        <f t="shared" si="61"/>
        <v>3.6685091187840988E-12</v>
      </c>
      <c r="EI25" s="77">
        <f t="shared" si="62"/>
        <v>3.6685091096740986E-12</v>
      </c>
      <c r="EJ25" s="77">
        <f t="shared" si="63"/>
        <v>3.668509109673504E-12</v>
      </c>
      <c r="EL25" s="81"/>
      <c r="EM25" s="81"/>
      <c r="EN25" s="81"/>
      <c r="ET25" s="78"/>
      <c r="EU25" s="78"/>
      <c r="EV25" s="78"/>
    </row>
    <row r="26" spans="1:152" s="77" customFormat="1" ht="12.75">
      <c r="A26" s="77" t="s">
        <v>128</v>
      </c>
      <c r="B26" s="77" t="s">
        <v>129</v>
      </c>
      <c r="L26" s="78"/>
      <c r="N26" s="78">
        <v>2.38793E-6</v>
      </c>
      <c r="O26" s="78">
        <v>0.11343953378</v>
      </c>
      <c r="P26" s="78">
        <v>1059.3819301891999</v>
      </c>
      <c r="Q26" s="77">
        <f t="shared" si="0"/>
        <v>2.0689558433573298E-6</v>
      </c>
      <c r="R26" s="77">
        <f t="shared" si="1"/>
        <v>2.0689675293175618E-6</v>
      </c>
      <c r="S26" s="77">
        <f t="shared" si="2"/>
        <v>2.0689675300959555E-6</v>
      </c>
      <c r="T26" s="77">
        <f t="shared" si="3"/>
        <v>2.0689675300960071E-6</v>
      </c>
      <c r="V26" s="78">
        <v>1.2620999999999999E-7</v>
      </c>
      <c r="W26" s="78">
        <v>3.8953064188900002</v>
      </c>
      <c r="X26" s="78">
        <v>3.8813353579999998</v>
      </c>
      <c r="Y26" s="77">
        <f t="shared" si="4"/>
        <v>-9.3863624843542548E-8</v>
      </c>
      <c r="Z26" s="77">
        <f t="shared" si="5"/>
        <v>-9.3863627873245159E-8</v>
      </c>
      <c r="AA26" s="77">
        <f t="shared" si="6"/>
        <v>-9.3863627873447004E-8</v>
      </c>
      <c r="AB26" s="77">
        <f t="shared" si="7"/>
        <v>-9.3863627873447004E-8</v>
      </c>
      <c r="AD26" s="78">
        <v>3.8099999999999999E-9</v>
      </c>
      <c r="AE26" s="78">
        <v>2.8344239150399999</v>
      </c>
      <c r="AF26" s="78">
        <v>26617.594106668799</v>
      </c>
      <c r="AG26" s="77">
        <f t="shared" si="8"/>
        <v>3.7048290198450315E-9</v>
      </c>
      <c r="AH26" s="77">
        <f t="shared" si="9"/>
        <v>3.7046099810065585E-9</v>
      </c>
      <c r="AI26" s="77">
        <f t="shared" si="10"/>
        <v>3.7046099664089122E-9</v>
      </c>
      <c r="AJ26" s="77">
        <f t="shared" si="11"/>
        <v>3.704609966407951E-9</v>
      </c>
      <c r="AL26" s="78">
        <v>5.0000000000000002E-11</v>
      </c>
      <c r="AM26" s="78">
        <v>1.3111581034999999</v>
      </c>
      <c r="AN26" s="78">
        <v>26617.594106668799</v>
      </c>
      <c r="AO26" s="77">
        <f t="shared" si="12"/>
        <v>-9.3435908234826416E-12</v>
      </c>
      <c r="AP26" s="77">
        <f t="shared" si="13"/>
        <v>-9.3556865531981098E-12</v>
      </c>
      <c r="AQ26" s="77">
        <f t="shared" si="14"/>
        <v>-9.3556873588750362E-12</v>
      </c>
      <c r="AR26" s="77">
        <f t="shared" si="15"/>
        <v>-9.3556873589280841E-12</v>
      </c>
      <c r="AT26" s="78">
        <v>0</v>
      </c>
      <c r="AU26" s="78">
        <v>4.7308607896200003</v>
      </c>
      <c r="AV26" s="78">
        <v>1059.3819301891999</v>
      </c>
      <c r="AW26" s="77">
        <f t="shared" si="16"/>
        <v>0</v>
      </c>
      <c r="AX26" s="77">
        <f t="shared" si="17"/>
        <v>0</v>
      </c>
      <c r="AY26" s="77">
        <f t="shared" si="18"/>
        <v>0</v>
      </c>
      <c r="AZ26" s="77">
        <f t="shared" si="19"/>
        <v>0</v>
      </c>
      <c r="BB26" s="78"/>
      <c r="BC26" s="78"/>
      <c r="BD26" s="78"/>
      <c r="BJ26" s="78">
        <v>3.4082E-7</v>
      </c>
      <c r="BK26" s="78">
        <v>4.1420921057499998</v>
      </c>
      <c r="BL26" s="78">
        <v>260879.03141574099</v>
      </c>
      <c r="BM26" s="77">
        <f t="shared" si="24"/>
        <v>-3.224619832395166E-7</v>
      </c>
      <c r="BN26" s="77">
        <f t="shared" si="25"/>
        <v>-3.2219471237110424E-7</v>
      </c>
      <c r="BO26" s="77">
        <f t="shared" si="26"/>
        <v>-3.2219469450568077E-7</v>
      </c>
      <c r="BP26" s="77">
        <f t="shared" si="27"/>
        <v>-3.2219469450451853E-7</v>
      </c>
      <c r="BR26" s="78">
        <v>1.5230000000000001E-8</v>
      </c>
      <c r="BS26" s="78">
        <v>1.9792679718099999</v>
      </c>
      <c r="BT26" s="78">
        <v>5661.3320491521999</v>
      </c>
      <c r="BU26" s="77">
        <f t="shared" si="28"/>
        <v>-6.4143427873575581E-9</v>
      </c>
      <c r="BV26" s="77">
        <f t="shared" si="29"/>
        <v>-6.4136192757714164E-9</v>
      </c>
      <c r="BW26" s="77">
        <f t="shared" si="30"/>
        <v>-6.4136192275778217E-9</v>
      </c>
      <c r="BX26" s="77">
        <f t="shared" si="31"/>
        <v>-6.4136192275746321E-9</v>
      </c>
      <c r="BZ26" s="78">
        <v>9.2999999999999999E-10</v>
      </c>
      <c r="CA26" s="78">
        <v>1.0104017038299999</v>
      </c>
      <c r="CB26" s="78">
        <v>313054.83769889001</v>
      </c>
      <c r="CC26" s="77">
        <f t="shared" si="32"/>
        <v>7.7491461188197096E-10</v>
      </c>
      <c r="CD26" s="77">
        <f t="shared" si="33"/>
        <v>7.734220739987645E-10</v>
      </c>
      <c r="CE26" s="77">
        <f t="shared" si="34"/>
        <v>7.7342197436484059E-10</v>
      </c>
      <c r="CF26" s="77">
        <f t="shared" si="35"/>
        <v>7.7342197435826481E-10</v>
      </c>
      <c r="CH26" s="78">
        <v>1.9999999999999999E-11</v>
      </c>
      <c r="CI26" s="78">
        <v>3.6169208315399999</v>
      </c>
      <c r="CJ26" s="78">
        <v>50586.7333878645</v>
      </c>
      <c r="CK26" s="77">
        <f t="shared" si="36"/>
        <v>1.8383928099420607E-11</v>
      </c>
      <c r="CL26" s="77">
        <f t="shared" si="37"/>
        <v>1.8380240015006861E-11</v>
      </c>
      <c r="CM26" s="77">
        <f t="shared" si="38"/>
        <v>1.8380239769210281E-11</v>
      </c>
      <c r="CN26" s="77">
        <f t="shared" si="39"/>
        <v>1.8380239769193249E-11</v>
      </c>
      <c r="CP26" s="78"/>
      <c r="CQ26" s="78"/>
      <c r="CR26" s="78"/>
      <c r="CX26" s="78"/>
      <c r="CY26" s="78"/>
      <c r="CZ26" s="78"/>
      <c r="DF26" s="78">
        <v>3.0092000000000002E-7</v>
      </c>
      <c r="DG26" s="78">
        <v>1.79500530627</v>
      </c>
      <c r="DH26" s="78">
        <v>37410.567239878597</v>
      </c>
      <c r="DI26" s="77">
        <f t="shared" si="48"/>
        <v>-4.3094542450495786E-8</v>
      </c>
      <c r="DJ26" s="77">
        <f t="shared" si="49"/>
        <v>-4.2991461481769089E-8</v>
      </c>
      <c r="DK26" s="77">
        <f t="shared" si="50"/>
        <v>-4.2991454615384256E-8</v>
      </c>
      <c r="DL26" s="77">
        <f t="shared" si="51"/>
        <v>-4.299145461493562E-8</v>
      </c>
      <c r="DN26" s="78">
        <v>1.09E-8</v>
      </c>
      <c r="DO26" s="78">
        <v>6.2373326392499999</v>
      </c>
      <c r="DP26" s="78">
        <v>27147.285071763301</v>
      </c>
      <c r="DQ26" s="77">
        <f t="shared" si="52"/>
        <v>1.0611742088251923E-8</v>
      </c>
      <c r="DR26" s="77">
        <f t="shared" si="53"/>
        <v>1.0612367180861941E-8</v>
      </c>
      <c r="DS26" s="77">
        <f t="shared" si="54"/>
        <v>1.0612367222477021E-8</v>
      </c>
      <c r="DT26" s="77">
        <f t="shared" si="55"/>
        <v>1.0612367222479779E-8</v>
      </c>
      <c r="DV26" s="78">
        <v>4.3000000000000001E-10</v>
      </c>
      <c r="DW26" s="78">
        <v>4.6927060569799997</v>
      </c>
      <c r="DX26" s="78">
        <v>27147.285071763301</v>
      </c>
      <c r="DY26" s="77">
        <f t="shared" si="56"/>
        <v>1.0915644127709621E-10</v>
      </c>
      <c r="DZ26" s="77">
        <f t="shared" si="57"/>
        <v>1.090519772399498E-10</v>
      </c>
      <c r="EA26" s="77">
        <f t="shared" si="58"/>
        <v>1.0905197028137823E-10</v>
      </c>
      <c r="EB26" s="77">
        <f t="shared" si="59"/>
        <v>1.0905197028091718E-10</v>
      </c>
      <c r="ED26" s="78">
        <v>9.9999999999999994E-12</v>
      </c>
      <c r="EE26" s="78">
        <v>5.1440549879299997</v>
      </c>
      <c r="EF26" s="78">
        <v>72602.377375570301</v>
      </c>
      <c r="EG26" s="77">
        <f t="shared" si="60"/>
        <v>6.3448757251835943E-14</v>
      </c>
      <c r="EH26" s="77">
        <f t="shared" si="61"/>
        <v>5.6731916917019769E-14</v>
      </c>
      <c r="EI26" s="77">
        <f t="shared" si="62"/>
        <v>5.6731469507964686E-14</v>
      </c>
      <c r="EJ26" s="77">
        <f t="shared" si="63"/>
        <v>5.6731469478406579E-14</v>
      </c>
      <c r="EL26" s="78"/>
      <c r="EM26" s="78"/>
      <c r="EN26" s="78"/>
      <c r="ET26" s="78"/>
      <c r="EU26" s="78"/>
      <c r="EV26" s="78"/>
    </row>
    <row r="27" spans="1:152" s="77" customFormat="1" ht="12.75">
      <c r="A27" s="77">
        <f>RADIANS(B27)</f>
        <v>7.7661916127158195</v>
      </c>
      <c r="B27" s="77">
        <f>A10+180</f>
        <v>444.97000229851483</v>
      </c>
      <c r="L27" s="78"/>
      <c r="N27" s="78">
        <v>2.6433600000000001E-6</v>
      </c>
      <c r="O27" s="78">
        <v>3.9170509401300002</v>
      </c>
      <c r="P27" s="78">
        <v>57837.138332300601</v>
      </c>
      <c r="Q27" s="77">
        <f t="shared" si="0"/>
        <v>-2.2730910607325663E-6</v>
      </c>
      <c r="R27" s="77">
        <f t="shared" si="1"/>
        <v>-2.2738126956000933E-6</v>
      </c>
      <c r="S27" s="77">
        <f t="shared" si="2"/>
        <v>-2.2738127436463839E-6</v>
      </c>
      <c r="T27" s="77">
        <f t="shared" si="3"/>
        <v>-2.2738127436496022E-6</v>
      </c>
      <c r="V27" s="78">
        <v>1.2566E-7</v>
      </c>
      <c r="W27" s="78">
        <v>4.7053743666300001</v>
      </c>
      <c r="X27" s="78">
        <v>1059.3819301891999</v>
      </c>
      <c r="Y27" s="77">
        <f t="shared" si="4"/>
        <v>4.9206193255998089E-8</v>
      </c>
      <c r="Z27" s="77">
        <f t="shared" si="5"/>
        <v>4.920506000011097E-8</v>
      </c>
      <c r="AA27" s="77">
        <f t="shared" si="6"/>
        <v>4.920505992462483E-8</v>
      </c>
      <c r="AB27" s="77">
        <f t="shared" si="7"/>
        <v>4.9205059924619801E-8</v>
      </c>
      <c r="AD27" s="78">
        <v>3.7E-9</v>
      </c>
      <c r="AE27" s="78">
        <v>0.82360646559999995</v>
      </c>
      <c r="AF27" s="78">
        <v>6770.7106012455997</v>
      </c>
      <c r="AG27" s="77">
        <f t="shared" si="8"/>
        <v>2.0547746309138105E-9</v>
      </c>
      <c r="AH27" s="77">
        <f t="shared" si="9"/>
        <v>2.0549673718918998E-9</v>
      </c>
      <c r="AI27" s="77">
        <f t="shared" si="10"/>
        <v>2.0549673847301007E-9</v>
      </c>
      <c r="AJ27" s="77">
        <f t="shared" si="11"/>
        <v>2.0549673847309535E-9</v>
      </c>
      <c r="AL27" s="78">
        <v>3.9999999999999998E-11</v>
      </c>
      <c r="AM27" s="78">
        <v>2.4641491442499999</v>
      </c>
      <c r="AN27" s="78">
        <v>51220.206541539701</v>
      </c>
      <c r="AO27" s="77">
        <f t="shared" si="12"/>
        <v>1.3996668439286526E-11</v>
      </c>
      <c r="AP27" s="77">
        <f t="shared" si="13"/>
        <v>1.4014423529455701E-11</v>
      </c>
      <c r="AQ27" s="77">
        <f t="shared" si="14"/>
        <v>1.4014424712016388E-11</v>
      </c>
      <c r="AR27" s="77">
        <f t="shared" si="15"/>
        <v>1.4014424712095182E-11</v>
      </c>
      <c r="AT27" s="78">
        <v>0</v>
      </c>
      <c r="AU27" s="78">
        <v>0.40939402953999998</v>
      </c>
      <c r="AV27" s="78">
        <v>24498.830246290399</v>
      </c>
      <c r="AW27" s="77">
        <f t="shared" si="16"/>
        <v>0</v>
      </c>
      <c r="AX27" s="77">
        <f t="shared" si="17"/>
        <v>0</v>
      </c>
      <c r="AY27" s="77">
        <f t="shared" si="18"/>
        <v>0</v>
      </c>
      <c r="AZ27" s="77">
        <f t="shared" si="19"/>
        <v>0</v>
      </c>
      <c r="BB27" s="78"/>
      <c r="BC27" s="78"/>
      <c r="BD27" s="78"/>
      <c r="BJ27" s="78">
        <v>3.5910999999999999E-7</v>
      </c>
      <c r="BK27" s="78">
        <v>1.0905731786899999</v>
      </c>
      <c r="BL27" s="78">
        <v>1109.3785520934</v>
      </c>
      <c r="BM27" s="77">
        <f t="shared" si="24"/>
        <v>1.2248613203423737E-7</v>
      </c>
      <c r="BN27" s="77">
        <f t="shared" si="25"/>
        <v>1.224895967830804E-7</v>
      </c>
      <c r="BO27" s="77">
        <f t="shared" si="26"/>
        <v>1.2248959701386641E-7</v>
      </c>
      <c r="BP27" s="77">
        <f t="shared" si="27"/>
        <v>1.2248959701388171E-7</v>
      </c>
      <c r="BR27" s="78">
        <v>1.5180000000000001E-8</v>
      </c>
      <c r="BS27" s="78">
        <v>5.0163647984799997</v>
      </c>
      <c r="BT27" s="78">
        <v>77204.327494533296</v>
      </c>
      <c r="BU27" s="77">
        <f t="shared" si="28"/>
        <v>-7.3369206619630336E-9</v>
      </c>
      <c r="BV27" s="77">
        <f t="shared" si="29"/>
        <v>-7.346410871519051E-9</v>
      </c>
      <c r="BW27" s="77">
        <f t="shared" si="30"/>
        <v>-7.3464115035355359E-9</v>
      </c>
      <c r="BX27" s="77">
        <f t="shared" si="31"/>
        <v>-7.3464115035778214E-9</v>
      </c>
      <c r="BZ27" s="78">
        <v>5.7999999999999996E-10</v>
      </c>
      <c r="CA27" s="78">
        <v>2.3594414710499998</v>
      </c>
      <c r="CB27" s="78">
        <v>53131.406024757001</v>
      </c>
      <c r="CC27" s="77">
        <f t="shared" si="32"/>
        <v>-5.7883469540999567E-10</v>
      </c>
      <c r="CD27" s="77">
        <f t="shared" si="33"/>
        <v>-5.7881656190000807E-10</v>
      </c>
      <c r="CE27" s="77">
        <f t="shared" si="34"/>
        <v>-5.7881656068747948E-10</v>
      </c>
      <c r="CF27" s="77">
        <f t="shared" si="35"/>
        <v>-5.7881656068739955E-10</v>
      </c>
      <c r="CH27" s="78">
        <v>1.9999999999999999E-11</v>
      </c>
      <c r="CI27" s="78">
        <v>4.7076624122600004</v>
      </c>
      <c r="CJ27" s="78">
        <v>51066.427731055002</v>
      </c>
      <c r="CK27" s="77">
        <f t="shared" si="36"/>
        <v>-7.8421923121819206E-12</v>
      </c>
      <c r="CL27" s="77">
        <f t="shared" si="37"/>
        <v>-7.8508837797180713E-12</v>
      </c>
      <c r="CM27" s="77">
        <f t="shared" si="38"/>
        <v>-7.8508843585980116E-12</v>
      </c>
      <c r="CN27" s="77">
        <f t="shared" si="39"/>
        <v>-7.8508843586356532E-12</v>
      </c>
      <c r="CP27" s="78"/>
      <c r="CQ27" s="78"/>
      <c r="CR27" s="78"/>
      <c r="CX27" s="78"/>
      <c r="CY27" s="78"/>
      <c r="CZ27" s="78"/>
      <c r="DF27" s="78">
        <v>2.8416999999999998E-7</v>
      </c>
      <c r="DG27" s="78">
        <v>3.02063625668</v>
      </c>
      <c r="DH27" s="78">
        <v>51066.427731055002</v>
      </c>
      <c r="DI27" s="77">
        <f t="shared" si="48"/>
        <v>-2.4672760289256078E-7</v>
      </c>
      <c r="DJ27" s="77">
        <f t="shared" si="49"/>
        <v>-2.4666096454883988E-7</v>
      </c>
      <c r="DK27" s="77">
        <f t="shared" si="50"/>
        <v>-2.4666096010822868E-7</v>
      </c>
      <c r="DL27" s="77">
        <f t="shared" si="51"/>
        <v>-2.466609601079399E-7</v>
      </c>
      <c r="DN27" s="78">
        <v>1.2709999999999999E-8</v>
      </c>
      <c r="DO27" s="78">
        <v>0.56437938715000002</v>
      </c>
      <c r="DP27" s="78">
        <v>25132.3033999656</v>
      </c>
      <c r="DQ27" s="77">
        <f t="shared" si="52"/>
        <v>1.0812706130553772E-8</v>
      </c>
      <c r="DR27" s="77">
        <f t="shared" si="53"/>
        <v>1.0811152502773183E-8</v>
      </c>
      <c r="DS27" s="77">
        <f t="shared" si="54"/>
        <v>1.0811152399266867E-8</v>
      </c>
      <c r="DT27" s="77">
        <f t="shared" si="55"/>
        <v>1.0811152399260028E-8</v>
      </c>
      <c r="DV27" s="78">
        <v>4.2E-10</v>
      </c>
      <c r="DW27" s="78">
        <v>2.7737251002800001</v>
      </c>
      <c r="DX27" s="78">
        <v>1589.0728952838001</v>
      </c>
      <c r="DY27" s="77">
        <f t="shared" si="56"/>
        <v>4.0733720751720384E-10</v>
      </c>
      <c r="DZ27" s="77">
        <f t="shared" si="57"/>
        <v>4.0733871224924921E-10</v>
      </c>
      <c r="EA27" s="77">
        <f t="shared" si="58"/>
        <v>4.0733871234947636E-10</v>
      </c>
      <c r="EB27" s="77">
        <f t="shared" si="59"/>
        <v>4.0733871234948287E-10</v>
      </c>
      <c r="ED27" s="78">
        <v>9.9999999999999994E-12</v>
      </c>
      <c r="EE27" s="78">
        <v>6.1459565254099999</v>
      </c>
      <c r="EF27" s="78">
        <v>26617.594106668799</v>
      </c>
      <c r="EG27" s="77">
        <f t="shared" si="60"/>
        <v>-9.9785122421549461E-12</v>
      </c>
      <c r="EH27" s="77">
        <f t="shared" si="61"/>
        <v>-9.978350589970251E-12</v>
      </c>
      <c r="EI27" s="77">
        <f t="shared" si="62"/>
        <v>-9.9783505791824539E-12</v>
      </c>
      <c r="EJ27" s="77">
        <f t="shared" si="63"/>
        <v>-9.978350579181743E-12</v>
      </c>
      <c r="EL27" s="78"/>
      <c r="EM27" s="78"/>
      <c r="EN27" s="78"/>
      <c r="ET27" s="78"/>
      <c r="EU27" s="78"/>
      <c r="EV27" s="78"/>
    </row>
    <row r="28" spans="1:152" s="77" customFormat="1" ht="12.75">
      <c r="L28" s="78"/>
      <c r="N28" s="78">
        <v>2.1664499999999998E-6</v>
      </c>
      <c r="O28" s="78">
        <v>0.65987207347999999</v>
      </c>
      <c r="P28" s="78">
        <v>13521.751441591399</v>
      </c>
      <c r="Q28" s="77">
        <f t="shared" si="0"/>
        <v>1.0100907244243179E-6</v>
      </c>
      <c r="R28" s="77">
        <f t="shared" si="1"/>
        <v>1.0103304775458357E-6</v>
      </c>
      <c r="S28" s="77">
        <f t="shared" si="2"/>
        <v>1.010330493515228E-6</v>
      </c>
      <c r="T28" s="77">
        <f t="shared" si="3"/>
        <v>1.0103304935162901E-6</v>
      </c>
      <c r="V28" s="78">
        <v>7.9739999999999998E-8</v>
      </c>
      <c r="W28" s="78">
        <v>4.1768232450499996</v>
      </c>
      <c r="X28" s="78">
        <v>26617.594106668799</v>
      </c>
      <c r="Y28" s="77">
        <f t="shared" si="4"/>
        <v>3.5679126495326569E-8</v>
      </c>
      <c r="Z28" s="77">
        <f t="shared" si="5"/>
        <v>3.5696686697580678E-8</v>
      </c>
      <c r="AA28" s="77">
        <f t="shared" si="6"/>
        <v>3.5696687867192584E-8</v>
      </c>
      <c r="AB28" s="77">
        <f t="shared" si="7"/>
        <v>3.5696687867269598E-8</v>
      </c>
      <c r="AD28" s="78">
        <v>3.12E-9</v>
      </c>
      <c r="AE28" s="78">
        <v>5.1878582962999999</v>
      </c>
      <c r="AF28" s="78">
        <v>46514.474233996203</v>
      </c>
      <c r="AG28" s="77">
        <f t="shared" si="8"/>
        <v>5.6829802059553216E-10</v>
      </c>
      <c r="AH28" s="77">
        <f t="shared" si="9"/>
        <v>5.6697777288430914E-10</v>
      </c>
      <c r="AI28" s="77">
        <f t="shared" si="10"/>
        <v>5.6697768493915587E-10</v>
      </c>
      <c r="AJ28" s="77">
        <f t="shared" si="11"/>
        <v>5.6697768493340076E-10</v>
      </c>
      <c r="AL28" s="78">
        <v>3.9999999999999998E-11</v>
      </c>
      <c r="AM28" s="78">
        <v>1.7452896472099999</v>
      </c>
      <c r="AN28" s="78">
        <v>339142.74084046402</v>
      </c>
      <c r="AO28" s="77">
        <f t="shared" si="12"/>
        <v>3.999487037044272E-11</v>
      </c>
      <c r="AP28" s="77">
        <f t="shared" si="13"/>
        <v>3.9996683414889564E-11</v>
      </c>
      <c r="AQ28" s="77">
        <f t="shared" si="14"/>
        <v>3.9996683522541336E-11</v>
      </c>
      <c r="AR28" s="77">
        <f t="shared" si="15"/>
        <v>3.9996683522548477E-11</v>
      </c>
      <c r="AT28" s="78">
        <v>0</v>
      </c>
      <c r="AU28" s="78">
        <v>3.3067822014599999</v>
      </c>
      <c r="AV28" s="78">
        <v>365230.64398203802</v>
      </c>
      <c r="AW28" s="77">
        <f t="shared" si="16"/>
        <v>0</v>
      </c>
      <c r="AX28" s="77">
        <f t="shared" si="17"/>
        <v>0</v>
      </c>
      <c r="AY28" s="77">
        <f t="shared" si="18"/>
        <v>0</v>
      </c>
      <c r="AZ28" s="77">
        <f t="shared" si="19"/>
        <v>0</v>
      </c>
      <c r="BB28" s="78"/>
      <c r="BC28" s="78"/>
      <c r="BD28" s="78"/>
      <c r="BJ28" s="78">
        <v>3.1953E-7</v>
      </c>
      <c r="BK28" s="78">
        <v>1.1851638974700001</v>
      </c>
      <c r="BL28" s="78">
        <v>83925.041473874706</v>
      </c>
      <c r="BM28" s="77">
        <f t="shared" si="24"/>
        <v>2.1976903182116458E-7</v>
      </c>
      <c r="BN28" s="77">
        <f t="shared" si="25"/>
        <v>2.1994906349615574E-7</v>
      </c>
      <c r="BO28" s="77">
        <f t="shared" si="26"/>
        <v>2.1994907548363219E-7</v>
      </c>
      <c r="BP28" s="77">
        <f t="shared" si="27"/>
        <v>2.1994907548442268E-7</v>
      </c>
      <c r="BR28" s="78">
        <v>1.398E-8</v>
      </c>
      <c r="BS28" s="78">
        <v>0.66375029293999999</v>
      </c>
      <c r="BT28" s="78">
        <v>20426.571092422</v>
      </c>
      <c r="BU28" s="77">
        <f t="shared" si="28"/>
        <v>1.2238512529443457E-8</v>
      </c>
      <c r="BV28" s="77">
        <f t="shared" si="29"/>
        <v>1.2239789283861522E-8</v>
      </c>
      <c r="BW28" s="77">
        <f t="shared" si="30"/>
        <v>1.223978936889137E-8</v>
      </c>
      <c r="BX28" s="77">
        <f t="shared" si="31"/>
        <v>1.2239789368897033E-8</v>
      </c>
      <c r="BZ28" s="78">
        <v>7.4000000000000003E-10</v>
      </c>
      <c r="CA28" s="78">
        <v>2.2864515534300001</v>
      </c>
      <c r="CB28" s="78">
        <v>50586.7333878645</v>
      </c>
      <c r="CC28" s="77">
        <f t="shared" si="32"/>
        <v>-1.2113377138809165E-10</v>
      </c>
      <c r="CD28" s="77">
        <f t="shared" si="33"/>
        <v>-1.2147541672011704E-10</v>
      </c>
      <c r="CE28" s="77">
        <f t="shared" si="34"/>
        <v>-1.2147543947615077E-10</v>
      </c>
      <c r="CF28" s="77">
        <f t="shared" si="35"/>
        <v>-1.2147543947768601E-10</v>
      </c>
      <c r="CH28" s="78">
        <v>9.9999999999999994E-12</v>
      </c>
      <c r="CI28" s="78">
        <v>3.3368854908999999</v>
      </c>
      <c r="CJ28" s="78">
        <v>129330.137155777</v>
      </c>
      <c r="CK28" s="77">
        <f t="shared" si="36"/>
        <v>-8.2422299081407562E-12</v>
      </c>
      <c r="CL28" s="77">
        <f t="shared" si="37"/>
        <v>-8.2354485031454496E-12</v>
      </c>
      <c r="CM28" s="77">
        <f t="shared" si="38"/>
        <v>-8.2354480510440648E-12</v>
      </c>
      <c r="CN28" s="77">
        <f t="shared" si="39"/>
        <v>-8.2354480510143994E-12</v>
      </c>
      <c r="CP28" s="78"/>
      <c r="CQ28" s="78"/>
      <c r="CR28" s="78"/>
      <c r="CX28" s="78"/>
      <c r="CY28" s="78"/>
      <c r="CZ28" s="78"/>
      <c r="DF28" s="78">
        <v>3.0903000000000001E-7</v>
      </c>
      <c r="DG28" s="78">
        <v>0.88366335531999995</v>
      </c>
      <c r="DH28" s="78">
        <v>24498.830246290399</v>
      </c>
      <c r="DI28" s="77">
        <f t="shared" si="48"/>
        <v>-3.0615151141228365E-7</v>
      </c>
      <c r="DJ28" s="77">
        <f t="shared" si="49"/>
        <v>-3.0616104141550222E-7</v>
      </c>
      <c r="DK28" s="77">
        <f t="shared" si="50"/>
        <v>-3.0616104204977039E-7</v>
      </c>
      <c r="DL28" s="77">
        <f t="shared" si="51"/>
        <v>-3.0616104204981216E-7</v>
      </c>
      <c r="DN28" s="78">
        <v>1.1199999999999999E-8</v>
      </c>
      <c r="DO28" s="78">
        <v>0.86374628387999997</v>
      </c>
      <c r="DP28" s="78">
        <v>57837.138332300601</v>
      </c>
      <c r="DQ28" s="77">
        <f t="shared" si="52"/>
        <v>9.0895853258613014E-9</v>
      </c>
      <c r="DR28" s="77">
        <f t="shared" si="53"/>
        <v>9.0930854855720691E-9</v>
      </c>
      <c r="DS28" s="77">
        <f t="shared" si="54"/>
        <v>9.093085718630392E-9</v>
      </c>
      <c r="DT28" s="77">
        <f t="shared" si="55"/>
        <v>9.0930857186460026E-9</v>
      </c>
      <c r="DV28" s="78">
        <v>3.6E-10</v>
      </c>
      <c r="DW28" s="78">
        <v>4.3974124805799999</v>
      </c>
      <c r="DX28" s="78">
        <v>14765.239043269799</v>
      </c>
      <c r="DY28" s="77">
        <f t="shared" si="56"/>
        <v>-1.7275528280667295E-10</v>
      </c>
      <c r="DZ28" s="77">
        <f t="shared" si="57"/>
        <v>-1.7279842626525707E-10</v>
      </c>
      <c r="EA28" s="77">
        <f t="shared" si="58"/>
        <v>-1.727984291389336E-10</v>
      </c>
      <c r="EB28" s="77">
        <f t="shared" si="59"/>
        <v>-1.7279842913912209E-10</v>
      </c>
      <c r="ED28" s="78">
        <v>9.9999999999999994E-12</v>
      </c>
      <c r="EE28" s="78">
        <v>3.9049498893600001</v>
      </c>
      <c r="EF28" s="78">
        <v>4551.9534970588002</v>
      </c>
      <c r="EG28" s="77">
        <f t="shared" si="60"/>
        <v>-7.9154697136156359E-12</v>
      </c>
      <c r="EH28" s="77">
        <f t="shared" si="61"/>
        <v>-7.9157270648216296E-12</v>
      </c>
      <c r="EI28" s="77">
        <f t="shared" si="62"/>
        <v>-7.915727081963274E-12</v>
      </c>
      <c r="EJ28" s="77">
        <f t="shared" si="63"/>
        <v>-7.9157270819644243E-12</v>
      </c>
      <c r="EL28" s="78"/>
      <c r="EM28" s="78"/>
      <c r="EN28" s="78"/>
      <c r="ET28" s="78"/>
      <c r="EU28" s="78"/>
      <c r="EV28" s="78"/>
    </row>
    <row r="29" spans="1:152" s="77" customFormat="1" ht="12.75">
      <c r="A29" s="83" t="s">
        <v>26</v>
      </c>
      <c r="B29" s="80" t="s">
        <v>200</v>
      </c>
      <c r="C29" s="83" t="s">
        <v>201</v>
      </c>
      <c r="D29" s="83" t="s">
        <v>26</v>
      </c>
      <c r="E29" s="83" t="s">
        <v>26</v>
      </c>
      <c r="F29" s="83" t="s">
        <v>26</v>
      </c>
      <c r="L29" s="78"/>
      <c r="N29" s="78">
        <v>1.83359E-6</v>
      </c>
      <c r="O29" s="78">
        <v>2.6287867078399998</v>
      </c>
      <c r="P29" s="78">
        <v>27043.502883182799</v>
      </c>
      <c r="Q29" s="77">
        <f t="shared" si="0"/>
        <v>-1.7292570349620709E-6</v>
      </c>
      <c r="R29" s="77">
        <f t="shared" si="1"/>
        <v>-1.7294095245575541E-6</v>
      </c>
      <c r="S29" s="77">
        <f t="shared" si="2"/>
        <v>-1.7294095347112569E-6</v>
      </c>
      <c r="T29" s="77">
        <f t="shared" si="3"/>
        <v>-1.7294095347119324E-6</v>
      </c>
      <c r="V29" s="78">
        <v>7.9290000000000004E-8</v>
      </c>
      <c r="W29" s="78">
        <v>0.50426804317999996</v>
      </c>
      <c r="X29" s="78">
        <v>46514.474233996203</v>
      </c>
      <c r="Y29" s="77">
        <f t="shared" si="4"/>
        <v>7.7515391351594673E-8</v>
      </c>
      <c r="Z29" s="77">
        <f t="shared" si="5"/>
        <v>7.7522562809922619E-8</v>
      </c>
      <c r="AA29" s="77">
        <f t="shared" si="6"/>
        <v>7.7522563287135052E-8</v>
      </c>
      <c r="AB29" s="77">
        <f t="shared" si="7"/>
        <v>7.7522563287166273E-8</v>
      </c>
      <c r="AD29" s="78">
        <v>3.1399999999999999E-9</v>
      </c>
      <c r="AE29" s="78">
        <v>3.4200289581600001</v>
      </c>
      <c r="AF29" s="78">
        <v>286966.93455731601</v>
      </c>
      <c r="AG29" s="77">
        <f t="shared" si="8"/>
        <v>-1.1821664549987517E-9</v>
      </c>
      <c r="AH29" s="77">
        <f t="shared" si="9"/>
        <v>-1.1744391824378276E-9</v>
      </c>
      <c r="AI29" s="77">
        <f t="shared" si="10"/>
        <v>-1.1744386674488654E-9</v>
      </c>
      <c r="AJ29" s="77">
        <f t="shared" si="11"/>
        <v>-1.1744386674144344E-9</v>
      </c>
      <c r="AL29" s="78">
        <v>3.9999999999999998E-11</v>
      </c>
      <c r="AM29" s="78">
        <v>4.3114196310499997</v>
      </c>
      <c r="AN29" s="78">
        <v>52705.4972482429</v>
      </c>
      <c r="AO29" s="77">
        <f t="shared" si="12"/>
        <v>1.7841357159742853E-11</v>
      </c>
      <c r="AP29" s="77">
        <f t="shared" si="13"/>
        <v>1.7858812003865983E-11</v>
      </c>
      <c r="AQ29" s="77">
        <f t="shared" si="14"/>
        <v>1.7858813166389745E-11</v>
      </c>
      <c r="AR29" s="77">
        <f t="shared" si="15"/>
        <v>1.7858813166467058E-11</v>
      </c>
      <c r="AT29" s="78"/>
      <c r="AU29" s="78"/>
      <c r="AV29" s="78"/>
      <c r="BB29" s="78"/>
      <c r="BC29" s="78"/>
      <c r="BD29" s="78"/>
      <c r="BJ29" s="78">
        <v>3.0954E-7</v>
      </c>
      <c r="BK29" s="78">
        <v>3.5032802721</v>
      </c>
      <c r="BL29" s="78">
        <v>21535.9496445154</v>
      </c>
      <c r="BM29" s="77">
        <f t="shared" si="24"/>
        <v>-2.9237714048088313E-7</v>
      </c>
      <c r="BN29" s="77">
        <f t="shared" si="25"/>
        <v>-2.9239738580622453E-7</v>
      </c>
      <c r="BO29" s="77">
        <f t="shared" si="26"/>
        <v>-2.9239738715437678E-7</v>
      </c>
      <c r="BP29" s="77">
        <f t="shared" si="27"/>
        <v>-2.9239738715446625E-7</v>
      </c>
      <c r="BR29" s="78">
        <v>1.345E-8</v>
      </c>
      <c r="BS29" s="78">
        <v>3.3919394338800002</v>
      </c>
      <c r="BT29" s="78">
        <v>103242.234014203</v>
      </c>
      <c r="BU29" s="77">
        <f t="shared" si="28"/>
        <v>-1.2314312226157076E-8</v>
      </c>
      <c r="BV29" s="77">
        <f t="shared" si="29"/>
        <v>-1.2309139850818302E-8</v>
      </c>
      <c r="BW29" s="77">
        <f t="shared" si="30"/>
        <v>-1.2309139505912839E-8</v>
      </c>
      <c r="BX29" s="77">
        <f t="shared" si="31"/>
        <v>-1.2309139505890037E-8</v>
      </c>
      <c r="BZ29" s="78">
        <v>4.8999999999999996E-10</v>
      </c>
      <c r="CA29" s="78">
        <v>1.7819375356</v>
      </c>
      <c r="CB29" s="78">
        <v>28306.660245760901</v>
      </c>
      <c r="CC29" s="77">
        <f t="shared" si="32"/>
        <v>-1.6453072820032834E-10</v>
      </c>
      <c r="CD29" s="77">
        <f t="shared" si="33"/>
        <v>-1.6440984917574976E-10</v>
      </c>
      <c r="CE29" s="77">
        <f t="shared" si="34"/>
        <v>-1.6440984112363368E-10</v>
      </c>
      <c r="CF29" s="77">
        <f t="shared" si="35"/>
        <v>-1.6440984112309578E-10</v>
      </c>
      <c r="CH29" s="78">
        <v>9.9999999999999994E-12</v>
      </c>
      <c r="CI29" s="78">
        <v>2.6464119261199999</v>
      </c>
      <c r="CJ29" s="78">
        <v>57837.138332300601</v>
      </c>
      <c r="CK29" s="77">
        <f t="shared" si="36"/>
        <v>-7.4185409549338801E-12</v>
      </c>
      <c r="CL29" s="77">
        <f t="shared" si="37"/>
        <v>-7.4149517699415949E-12</v>
      </c>
      <c r="CM29" s="77">
        <f t="shared" si="38"/>
        <v>-7.4149515307958814E-12</v>
      </c>
      <c r="CN29" s="77">
        <f t="shared" si="39"/>
        <v>-7.4149515307798644E-12</v>
      </c>
      <c r="CP29" s="78"/>
      <c r="CQ29" s="78"/>
      <c r="CR29" s="78"/>
      <c r="CX29" s="78"/>
      <c r="CY29" s="78"/>
      <c r="CZ29" s="78"/>
      <c r="DF29" s="78">
        <v>2.6105000000000002E-7</v>
      </c>
      <c r="DG29" s="78">
        <v>2.1502196317400002</v>
      </c>
      <c r="DH29" s="78">
        <v>39609.654583165597</v>
      </c>
      <c r="DI29" s="77">
        <f t="shared" si="48"/>
        <v>-1.9991269558872131E-7</v>
      </c>
      <c r="DJ29" s="77">
        <f t="shared" si="49"/>
        <v>-1.9985116318764876E-7</v>
      </c>
      <c r="DK29" s="77">
        <f t="shared" si="50"/>
        <v>-1.9985115908809164E-7</v>
      </c>
      <c r="DL29" s="77">
        <f t="shared" si="51"/>
        <v>-1.9985115908781956E-7</v>
      </c>
      <c r="DN29" s="78">
        <v>1.0050000000000001E-8</v>
      </c>
      <c r="DO29" s="78">
        <v>3.2827228442699998</v>
      </c>
      <c r="DP29" s="78">
        <v>37410.567239878597</v>
      </c>
      <c r="DQ29" s="77">
        <f t="shared" si="52"/>
        <v>-1.0031537064439598E-8</v>
      </c>
      <c r="DR29" s="77">
        <f t="shared" si="53"/>
        <v>-1.0031747212412471E-8</v>
      </c>
      <c r="DS29" s="77">
        <f t="shared" si="54"/>
        <v>-1.0031747226370381E-8</v>
      </c>
      <c r="DT29" s="77">
        <f t="shared" si="55"/>
        <v>-1.0031747226371294E-8</v>
      </c>
      <c r="DV29" s="78">
        <v>3.4999999999999998E-10</v>
      </c>
      <c r="DW29" s="78">
        <v>1.80468389323</v>
      </c>
      <c r="DX29" s="78">
        <v>11322.6640983044</v>
      </c>
      <c r="DY29" s="77">
        <f t="shared" si="56"/>
        <v>-9.8876280241796445E-11</v>
      </c>
      <c r="DZ29" s="77">
        <f t="shared" si="57"/>
        <v>-9.8841109255282275E-11</v>
      </c>
      <c r="EA29" s="77">
        <f t="shared" si="58"/>
        <v>-9.8841106912511463E-11</v>
      </c>
      <c r="EB29" s="77">
        <f t="shared" si="59"/>
        <v>-9.8841106912356405E-11</v>
      </c>
      <c r="ED29" s="78">
        <v>9.9999999999999994E-12</v>
      </c>
      <c r="EE29" s="78">
        <v>2.8513461446699999</v>
      </c>
      <c r="EF29" s="78">
        <v>14765.239043269799</v>
      </c>
      <c r="EG29" s="77">
        <f t="shared" si="60"/>
        <v>-8.889342913296101E-12</v>
      </c>
      <c r="EH29" s="77">
        <f t="shared" si="61"/>
        <v>-8.8887171378771839E-12</v>
      </c>
      <c r="EI29" s="77">
        <f t="shared" si="62"/>
        <v>-8.8887170961887852E-12</v>
      </c>
      <c r="EJ29" s="77">
        <f t="shared" si="63"/>
        <v>-8.8887170961860516E-12</v>
      </c>
      <c r="EL29" s="78"/>
      <c r="EM29" s="78"/>
      <c r="EN29" s="78"/>
      <c r="ET29" s="78"/>
      <c r="EU29" s="78"/>
      <c r="EV29" s="78"/>
    </row>
    <row r="30" spans="1:152" s="77" customFormat="1" ht="12.75">
      <c r="L30" s="78"/>
      <c r="N30" s="78">
        <v>1.75965E-6</v>
      </c>
      <c r="O30" s="78">
        <v>4.5363682985800002</v>
      </c>
      <c r="P30" s="78">
        <v>51066.427731055002</v>
      </c>
      <c r="Q30" s="77">
        <f t="shared" si="0"/>
        <v>-9.5580361119642831E-7</v>
      </c>
      <c r="R30" s="77">
        <f t="shared" si="1"/>
        <v>-9.5650152027177378E-7</v>
      </c>
      <c r="S30" s="77">
        <f t="shared" si="2"/>
        <v>-9.5650156675235842E-7</v>
      </c>
      <c r="T30" s="77">
        <f t="shared" si="3"/>
        <v>-9.5650156675538084E-7</v>
      </c>
      <c r="V30" s="78">
        <v>8.0239999999999996E-8</v>
      </c>
      <c r="W30" s="78">
        <v>3.92723313702</v>
      </c>
      <c r="X30" s="78">
        <v>27043.502883182799</v>
      </c>
      <c r="Y30" s="77">
        <f t="shared" si="4"/>
        <v>5.3413020519265309E-9</v>
      </c>
      <c r="Z30" s="77">
        <f t="shared" si="5"/>
        <v>5.3212704733484958E-9</v>
      </c>
      <c r="AA30" s="77">
        <f t="shared" si="6"/>
        <v>5.3212691390369815E-9</v>
      </c>
      <c r="AB30" s="77">
        <f t="shared" si="7"/>
        <v>5.3212691389482358E-9</v>
      </c>
      <c r="AD30" s="78">
        <v>3.0699999999999999E-9</v>
      </c>
      <c r="AE30" s="78">
        <v>3.2050735121699998</v>
      </c>
      <c r="AF30" s="78">
        <v>1059.3819301891999</v>
      </c>
      <c r="AG30" s="77">
        <f t="shared" si="8"/>
        <v>-2.7331469791213791E-9</v>
      </c>
      <c r="AH30" s="77">
        <f t="shared" si="9"/>
        <v>-2.7331606823354057E-9</v>
      </c>
      <c r="AI30" s="77">
        <f t="shared" si="10"/>
        <v>-2.733160683248166E-9</v>
      </c>
      <c r="AJ30" s="77">
        <f t="shared" si="11"/>
        <v>-2.7331606832482268E-9</v>
      </c>
      <c r="AL30" s="78">
        <v>3.9999999999999998E-11</v>
      </c>
      <c r="AM30" s="78">
        <v>3.0709334950599998</v>
      </c>
      <c r="AN30" s="78">
        <v>27043.502883182799</v>
      </c>
      <c r="AO30" s="77">
        <f t="shared" si="12"/>
        <v>-2.8405227441564717E-11</v>
      </c>
      <c r="AP30" s="77">
        <f t="shared" si="13"/>
        <v>-2.8412272846076101E-11</v>
      </c>
      <c r="AQ30" s="77">
        <f t="shared" si="14"/>
        <v>-2.8412273315310188E-11</v>
      </c>
      <c r="AR30" s="77">
        <f t="shared" si="15"/>
        <v>-2.8412273315341398E-11</v>
      </c>
      <c r="AT30" s="78"/>
      <c r="AU30" s="78"/>
      <c r="AV30" s="78"/>
      <c r="BB30" s="78"/>
      <c r="BC30" s="78"/>
      <c r="BD30" s="78"/>
      <c r="BJ30" s="78">
        <v>3.1808E-7</v>
      </c>
      <c r="BK30" s="78">
        <v>2.4147458843899998</v>
      </c>
      <c r="BL30" s="78">
        <v>47623.852786089599</v>
      </c>
      <c r="BM30" s="77">
        <f t="shared" si="24"/>
        <v>-2.0094601055320869E-7</v>
      </c>
      <c r="BN30" s="77">
        <f t="shared" si="25"/>
        <v>-2.0083735284518704E-7</v>
      </c>
      <c r="BO30" s="77">
        <f t="shared" si="26"/>
        <v>-2.008373456062035E-7</v>
      </c>
      <c r="BP30" s="77">
        <f t="shared" si="27"/>
        <v>-2.0083734560572678E-7</v>
      </c>
      <c r="BR30" s="78">
        <v>1.297E-8</v>
      </c>
      <c r="BS30" s="78">
        <v>5.3425132774400002</v>
      </c>
      <c r="BT30" s="78">
        <v>37410.567239878597</v>
      </c>
      <c r="BU30" s="77">
        <f t="shared" si="28"/>
        <v>6.7750367597905755E-9</v>
      </c>
      <c r="BV30" s="77">
        <f t="shared" si="29"/>
        <v>6.7712084180882613E-9</v>
      </c>
      <c r="BW30" s="77">
        <f t="shared" si="30"/>
        <v>6.7712081630557771E-9</v>
      </c>
      <c r="BX30" s="77">
        <f t="shared" si="31"/>
        <v>6.7712081630391128E-9</v>
      </c>
      <c r="BZ30" s="78">
        <v>5.7999999999999996E-10</v>
      </c>
      <c r="CA30" s="78">
        <v>5.8838713251200003</v>
      </c>
      <c r="CB30" s="78">
        <v>77204.327494533296</v>
      </c>
      <c r="CC30" s="77">
        <f t="shared" si="32"/>
        <v>2.0597595086430295E-10</v>
      </c>
      <c r="CD30" s="77">
        <f t="shared" si="33"/>
        <v>2.0558862459705767E-10</v>
      </c>
      <c r="CE30" s="77">
        <f t="shared" si="34"/>
        <v>2.0558859879382426E-10</v>
      </c>
      <c r="CF30" s="77">
        <f t="shared" si="35"/>
        <v>2.0558859879209786E-10</v>
      </c>
      <c r="CH30" s="78">
        <v>9.9999999999999994E-12</v>
      </c>
      <c r="CI30" s="78">
        <v>4.9324755598700003</v>
      </c>
      <c r="CJ30" s="78">
        <v>25558.212176479599</v>
      </c>
      <c r="CK30" s="77">
        <f t="shared" si="36"/>
        <v>1.1734597237270001E-12</v>
      </c>
      <c r="CL30" s="77">
        <f t="shared" si="37"/>
        <v>1.175807926083541E-12</v>
      </c>
      <c r="CM30" s="77">
        <f t="shared" si="38"/>
        <v>1.1758080824950045E-12</v>
      </c>
      <c r="CN30" s="77">
        <f t="shared" si="39"/>
        <v>1.1758080825051653E-12</v>
      </c>
      <c r="CP30" s="78"/>
      <c r="CQ30" s="78"/>
      <c r="CR30" s="78"/>
      <c r="CX30" s="78"/>
      <c r="CY30" s="78"/>
      <c r="CZ30" s="78"/>
      <c r="DF30" s="78">
        <v>1.8699000000000001E-7</v>
      </c>
      <c r="DG30" s="78">
        <v>4.9649600840300003</v>
      </c>
      <c r="DH30" s="78">
        <v>11322.6640983044</v>
      </c>
      <c r="DI30" s="77">
        <f t="shared" si="48"/>
        <v>5.6167269961614316E-8</v>
      </c>
      <c r="DJ30" s="77">
        <f t="shared" si="49"/>
        <v>5.6148586254461187E-8</v>
      </c>
      <c r="DK30" s="77">
        <f t="shared" si="50"/>
        <v>5.6148585009922712E-8</v>
      </c>
      <c r="DL30" s="77">
        <f t="shared" si="51"/>
        <v>5.6148585009839067E-8</v>
      </c>
      <c r="DN30" s="78">
        <v>1.1770000000000001E-8</v>
      </c>
      <c r="DO30" s="78">
        <v>4.5319402222700003</v>
      </c>
      <c r="DP30" s="78">
        <v>77154.3308726291</v>
      </c>
      <c r="DQ30" s="77">
        <f t="shared" si="52"/>
        <v>-7.6869526740308064E-9</v>
      </c>
      <c r="DR30" s="77">
        <f t="shared" si="53"/>
        <v>-7.6933129831513867E-9</v>
      </c>
      <c r="DS30" s="77">
        <f t="shared" si="54"/>
        <v>-7.6933134066805046E-9</v>
      </c>
      <c r="DT30" s="77">
        <f t="shared" si="55"/>
        <v>-7.6933134067083525E-9</v>
      </c>
      <c r="DV30" s="78">
        <v>4.3000000000000001E-10</v>
      </c>
      <c r="DW30" s="78">
        <v>6.0742625499000003</v>
      </c>
      <c r="DX30" s="78">
        <v>28306.660245760901</v>
      </c>
      <c r="DY30" s="77">
        <f t="shared" si="56"/>
        <v>4.2870483856714774E-10</v>
      </c>
      <c r="DZ30" s="77">
        <f t="shared" si="57"/>
        <v>4.2869609024053526E-10</v>
      </c>
      <c r="EA30" s="77">
        <f t="shared" si="58"/>
        <v>4.2869608965683072E-10</v>
      </c>
      <c r="EB30" s="77">
        <f t="shared" si="59"/>
        <v>4.2869608965679179E-10</v>
      </c>
      <c r="ED30" s="78">
        <v>9.9999999999999994E-12</v>
      </c>
      <c r="EE30" s="78">
        <v>3.7433995927899999</v>
      </c>
      <c r="EF30" s="78">
        <v>313054.83769889001</v>
      </c>
      <c r="EG30" s="77">
        <f t="shared" si="60"/>
        <v>-5.4496715372436033E-12</v>
      </c>
      <c r="EH30" s="77">
        <f t="shared" si="61"/>
        <v>-5.4253645335008475E-12</v>
      </c>
      <c r="EI30" s="77">
        <f t="shared" si="62"/>
        <v>-5.4253629128973963E-12</v>
      </c>
      <c r="EJ30" s="77">
        <f t="shared" si="63"/>
        <v>-5.4253629127904356E-12</v>
      </c>
      <c r="EL30" s="78"/>
      <c r="EM30" s="78"/>
      <c r="EN30" s="78"/>
      <c r="ET30" s="78"/>
      <c r="EU30" s="78"/>
      <c r="EV30" s="78"/>
    </row>
    <row r="31" spans="1:152" s="77" customFormat="1" ht="12.75">
      <c r="A31" s="77" t="s">
        <v>202</v>
      </c>
      <c r="B31" s="77" t="s">
        <v>203</v>
      </c>
      <c r="C31" s="77" t="s">
        <v>204</v>
      </c>
      <c r="G31" s="79"/>
      <c r="L31" s="78"/>
      <c r="N31" s="78">
        <v>1.81629E-6</v>
      </c>
      <c r="O31" s="78">
        <v>2.4341350246600002</v>
      </c>
      <c r="P31" s="78">
        <v>25661.304950698199</v>
      </c>
      <c r="Q31" s="77">
        <f t="shared" si="0"/>
        <v>-8.3465916344427486E-8</v>
      </c>
      <c r="R31" s="77">
        <f t="shared" si="1"/>
        <v>-8.3896665599082927E-8</v>
      </c>
      <c r="S31" s="77">
        <f t="shared" si="2"/>
        <v>-8.3896694291097512E-8</v>
      </c>
      <c r="T31" s="77">
        <f t="shared" si="3"/>
        <v>-8.389669429295393E-8</v>
      </c>
      <c r="V31" s="78">
        <v>7.6650000000000001E-8</v>
      </c>
      <c r="W31" s="78">
        <v>2.4815830535500001</v>
      </c>
      <c r="X31" s="78">
        <v>57837.138332300601</v>
      </c>
      <c r="Y31" s="77">
        <f t="shared" si="4"/>
        <v>-4.7658767900686838E-8</v>
      </c>
      <c r="Z31" s="77">
        <f t="shared" si="5"/>
        <v>-4.7626638305000766E-8</v>
      </c>
      <c r="AA31" s="77">
        <f t="shared" si="6"/>
        <v>-4.7626636164399702E-8</v>
      </c>
      <c r="AB31" s="77">
        <f t="shared" si="7"/>
        <v>-4.7626636164256321E-8</v>
      </c>
      <c r="AD31" s="78">
        <v>3.3200000000000001E-9</v>
      </c>
      <c r="AE31" s="78">
        <v>0.97416155324999998</v>
      </c>
      <c r="AF31" s="78">
        <v>25132.3033999656</v>
      </c>
      <c r="AG31" s="77">
        <f t="shared" si="8"/>
        <v>3.2858031137461343E-9</v>
      </c>
      <c r="AH31" s="77">
        <f t="shared" si="9"/>
        <v>3.2856925126753336E-9</v>
      </c>
      <c r="AI31" s="77">
        <f t="shared" si="10"/>
        <v>3.285692505302301E-9</v>
      </c>
      <c r="AJ31" s="77">
        <f t="shared" si="11"/>
        <v>3.2856925053018142E-9</v>
      </c>
      <c r="AL31" s="78">
        <v>3.9999999999999998E-11</v>
      </c>
      <c r="AM31" s="78">
        <v>5.6801370125000004</v>
      </c>
      <c r="AN31" s="78">
        <v>30639.856638632999</v>
      </c>
      <c r="AO31" s="77">
        <f t="shared" si="12"/>
        <v>2.6639884927594977E-11</v>
      </c>
      <c r="AP31" s="77">
        <f t="shared" si="13"/>
        <v>2.6631425598371202E-11</v>
      </c>
      <c r="AQ31" s="77">
        <f t="shared" si="14"/>
        <v>2.6631425034825375E-11</v>
      </c>
      <c r="AR31" s="77">
        <f t="shared" si="15"/>
        <v>2.6631425034788048E-11</v>
      </c>
      <c r="AT31" s="78"/>
      <c r="AU31" s="78"/>
      <c r="AV31" s="78"/>
      <c r="BB31" s="78"/>
      <c r="BC31" s="78"/>
      <c r="BD31" s="78"/>
      <c r="BJ31" s="78">
        <v>2.8691000000000002E-7</v>
      </c>
      <c r="BK31" s="78">
        <v>1.8482861426899999</v>
      </c>
      <c r="BL31" s="78">
        <v>77154.3308726291</v>
      </c>
      <c r="BM31" s="77">
        <f t="shared" si="24"/>
        <v>7.2018652649459613E-8</v>
      </c>
      <c r="BN31" s="77">
        <f t="shared" si="25"/>
        <v>7.2216876376070576E-8</v>
      </c>
      <c r="BO31" s="77">
        <f t="shared" si="26"/>
        <v>7.2216889578511511E-8</v>
      </c>
      <c r="BP31" s="77">
        <f t="shared" si="27"/>
        <v>7.221688957937964E-8</v>
      </c>
      <c r="BR31" s="78">
        <v>1.076E-8</v>
      </c>
      <c r="BS31" s="78">
        <v>0.95624460335000006</v>
      </c>
      <c r="BT31" s="78">
        <v>50586.7333878645</v>
      </c>
      <c r="BU31" s="77">
        <f t="shared" si="28"/>
        <v>-1.0728813250160733E-8</v>
      </c>
      <c r="BV31" s="77">
        <f t="shared" si="29"/>
        <v>-1.0729195208480617E-8</v>
      </c>
      <c r="BW31" s="77">
        <f t="shared" si="30"/>
        <v>-1.0729195233844502E-8</v>
      </c>
      <c r="BX31" s="77">
        <f t="shared" si="31"/>
        <v>-1.0729195233846213E-8</v>
      </c>
      <c r="BZ31" s="78">
        <v>6E-10</v>
      </c>
      <c r="CA31" s="78">
        <v>0.54679388546999996</v>
      </c>
      <c r="CB31" s="78">
        <v>37410.567239878597</v>
      </c>
      <c r="CC31" s="77">
        <f t="shared" si="32"/>
        <v>5.3594587519174856E-10</v>
      </c>
      <c r="CD31" s="77">
        <f t="shared" si="33"/>
        <v>5.3603920477658556E-10</v>
      </c>
      <c r="CE31" s="77">
        <f t="shared" si="34"/>
        <v>5.3603921099112123E-10</v>
      </c>
      <c r="CF31" s="77">
        <f t="shared" si="35"/>
        <v>5.3603921099152738E-10</v>
      </c>
      <c r="CH31" s="78">
        <v>1.9999999999999999E-11</v>
      </c>
      <c r="CI31" s="78">
        <v>5.00344393497</v>
      </c>
      <c r="CJ31" s="78">
        <v>20426.571092422</v>
      </c>
      <c r="CK31" s="77">
        <f t="shared" si="36"/>
        <v>2.6279007365773064E-12</v>
      </c>
      <c r="CL31" s="77">
        <f t="shared" si="37"/>
        <v>2.6241538441729961E-12</v>
      </c>
      <c r="CM31" s="77">
        <f t="shared" si="38"/>
        <v>2.624153594589979E-12</v>
      </c>
      <c r="CN31" s="77">
        <f t="shared" si="39"/>
        <v>2.624153594573355E-12</v>
      </c>
      <c r="CP31" s="78"/>
      <c r="CQ31" s="78"/>
      <c r="CR31" s="78"/>
      <c r="CX31" s="78"/>
      <c r="CY31" s="78"/>
      <c r="CZ31" s="78"/>
      <c r="DF31" s="78">
        <v>2.1269999999999999E-7</v>
      </c>
      <c r="DG31" s="78">
        <v>5.3685713984100003</v>
      </c>
      <c r="DH31" s="78">
        <v>13521.751441591399</v>
      </c>
      <c r="DI31" s="77">
        <f t="shared" si="48"/>
        <v>1.8779937011398651E-7</v>
      </c>
      <c r="DJ31" s="77">
        <f t="shared" si="49"/>
        <v>1.8778687580772843E-7</v>
      </c>
      <c r="DK31" s="77">
        <f t="shared" si="50"/>
        <v>1.8778687497538671E-7</v>
      </c>
      <c r="DL31" s="77">
        <f t="shared" si="51"/>
        <v>1.8778687497533137E-7</v>
      </c>
      <c r="DN31" s="78">
        <v>8.4100000000000005E-9</v>
      </c>
      <c r="DO31" s="78">
        <v>5.9626103541899997</v>
      </c>
      <c r="DP31" s="78">
        <v>14765.239043269799</v>
      </c>
      <c r="DQ31" s="77">
        <f t="shared" si="52"/>
        <v>7.3556899689331512E-9</v>
      </c>
      <c r="DR31" s="77">
        <f t="shared" si="53"/>
        <v>7.3551329670184831E-9</v>
      </c>
      <c r="DS31" s="77">
        <f t="shared" si="54"/>
        <v>7.3551329299120377E-9</v>
      </c>
      <c r="DT31" s="77">
        <f t="shared" si="55"/>
        <v>7.3551329299096033E-9</v>
      </c>
      <c r="DV31" s="78">
        <v>3.3E-10</v>
      </c>
      <c r="DW31" s="78">
        <v>5.3457258165699999</v>
      </c>
      <c r="DX31" s="78">
        <v>25448.0058552601</v>
      </c>
      <c r="DY31" s="77">
        <f t="shared" si="56"/>
        <v>-2.5986243726485041E-10</v>
      </c>
      <c r="DZ31" s="77">
        <f t="shared" si="57"/>
        <v>-2.5981454208579228E-10</v>
      </c>
      <c r="EA31" s="77">
        <f t="shared" si="58"/>
        <v>-2.5981453889502527E-10</v>
      </c>
      <c r="EB31" s="77">
        <f t="shared" si="59"/>
        <v>-2.5981453889481129E-10</v>
      </c>
      <c r="ED31" s="78">
        <v>9.9999999999999994E-12</v>
      </c>
      <c r="EE31" s="78">
        <v>2.8223441058100001</v>
      </c>
      <c r="EF31" s="78">
        <v>52705.4972482429</v>
      </c>
      <c r="EG31" s="77">
        <f t="shared" si="60"/>
        <v>9.2843882007077006E-12</v>
      </c>
      <c r="EH31" s="77">
        <f t="shared" si="61"/>
        <v>9.2825756750573781E-12</v>
      </c>
      <c r="EI31" s="77">
        <f t="shared" si="62"/>
        <v>9.2825755542517355E-12</v>
      </c>
      <c r="EJ31" s="77">
        <f t="shared" si="63"/>
        <v>9.2825755542437028E-12</v>
      </c>
      <c r="EL31" s="78"/>
      <c r="EM31" s="78"/>
      <c r="EN31" s="78"/>
      <c r="ET31" s="78"/>
      <c r="EU31" s="78"/>
      <c r="EV31" s="78"/>
    </row>
    <row r="32" spans="1:152" s="77" customFormat="1" ht="12.75">
      <c r="A32" s="77">
        <v>0</v>
      </c>
      <c r="B32" s="77">
        <f xml:space="preserve"> 0.0057755183 * A32</f>
        <v>0</v>
      </c>
      <c r="C32" s="77">
        <f xml:space="preserve"> Tau - B32/DAYSinMILLENNIUM</f>
        <v>-5.5445729919609181E-3</v>
      </c>
      <c r="L32" s="78"/>
      <c r="N32" s="78">
        <v>2.0899500000000002E-6</v>
      </c>
      <c r="O32" s="78">
        <v>2.09178234008</v>
      </c>
      <c r="P32" s="78">
        <v>47623.852786089599</v>
      </c>
      <c r="Q32" s="77">
        <f t="shared" si="0"/>
        <v>-7.378802190318822E-7</v>
      </c>
      <c r="R32" s="77">
        <f t="shared" si="1"/>
        <v>-7.3701861273004199E-7</v>
      </c>
      <c r="S32" s="77">
        <f t="shared" si="2"/>
        <v>-7.3701855533372004E-7</v>
      </c>
      <c r="T32" s="77">
        <f t="shared" si="3"/>
        <v>-7.3701855532994037E-7</v>
      </c>
      <c r="V32" s="78">
        <v>8.6389999999999995E-8</v>
      </c>
      <c r="W32" s="78">
        <v>6.0636028279299996</v>
      </c>
      <c r="X32" s="78">
        <v>77154.3308726291</v>
      </c>
      <c r="Y32" s="77">
        <f t="shared" si="4"/>
        <v>6.3163426935519109E-8</v>
      </c>
      <c r="Z32" s="77">
        <f t="shared" si="5"/>
        <v>6.3121340791042391E-8</v>
      </c>
      <c r="AA32" s="77">
        <f t="shared" si="6"/>
        <v>6.3121337986616451E-8</v>
      </c>
      <c r="AB32" s="77">
        <f t="shared" si="7"/>
        <v>6.3121337986432049E-8</v>
      </c>
      <c r="AD32" s="78">
        <v>3.2700000000000001E-9</v>
      </c>
      <c r="AE32" s="78">
        <v>2.22989850002</v>
      </c>
      <c r="AF32" s="78">
        <v>21535.9496445154</v>
      </c>
      <c r="AG32" s="77">
        <f t="shared" si="8"/>
        <v>-1.9317266280514135E-9</v>
      </c>
      <c r="AH32" s="77">
        <f t="shared" si="9"/>
        <v>-1.9312008966564706E-9</v>
      </c>
      <c r="AI32" s="77">
        <f t="shared" si="10"/>
        <v>-1.9312008616350079E-9</v>
      </c>
      <c r="AJ32" s="77">
        <f t="shared" si="11"/>
        <v>-1.9312008616326831E-9</v>
      </c>
      <c r="AL32" s="78">
        <v>3E-11</v>
      </c>
      <c r="AM32" s="78">
        <v>5.8066264093699997</v>
      </c>
      <c r="AN32" s="78">
        <v>155418.04029735099</v>
      </c>
      <c r="AO32" s="77">
        <f t="shared" si="12"/>
        <v>4.8966671930159267E-12</v>
      </c>
      <c r="AP32" s="77">
        <f t="shared" si="13"/>
        <v>4.8541041537622974E-12</v>
      </c>
      <c r="AQ32" s="77">
        <f t="shared" si="14"/>
        <v>4.8541013183084954E-12</v>
      </c>
      <c r="AR32" s="77">
        <f t="shared" si="15"/>
        <v>4.8541013181233847E-12</v>
      </c>
      <c r="AT32" s="78"/>
      <c r="AU32" s="78"/>
      <c r="AV32" s="78"/>
      <c r="BB32" s="78"/>
      <c r="BC32" s="78"/>
      <c r="BD32" s="78"/>
      <c r="BJ32" s="78">
        <v>2.5764999999999998E-7</v>
      </c>
      <c r="BK32" s="78">
        <v>2.77593370583</v>
      </c>
      <c r="BL32" s="78">
        <v>27043.502883182799</v>
      </c>
      <c r="BM32" s="77">
        <f t="shared" si="24"/>
        <v>-2.2780269994910808E-7</v>
      </c>
      <c r="BN32" s="77">
        <f t="shared" si="25"/>
        <v>-2.2783280976686614E-7</v>
      </c>
      <c r="BO32" s="77">
        <f t="shared" si="26"/>
        <v>-2.2783281177200153E-7</v>
      </c>
      <c r="BP32" s="77">
        <f t="shared" si="27"/>
        <v>-2.2783281177213488E-7</v>
      </c>
      <c r="BR32" s="78">
        <v>1.05E-8</v>
      </c>
      <c r="BS32" s="78">
        <v>3.0094415115199999</v>
      </c>
      <c r="BT32" s="78">
        <v>26107.572902473901</v>
      </c>
      <c r="BU32" s="77">
        <f t="shared" si="28"/>
        <v>-9.7732781690236166E-9</v>
      </c>
      <c r="BV32" s="77">
        <f t="shared" si="29"/>
        <v>-9.7723507667684547E-9</v>
      </c>
      <c r="BW32" s="77">
        <f t="shared" si="30"/>
        <v>-9.7723507049753018E-9</v>
      </c>
      <c r="BX32" s="77">
        <f t="shared" si="31"/>
        <v>-9.7723507049711544E-9</v>
      </c>
      <c r="BZ32" s="78">
        <v>4.6000000000000001E-10</v>
      </c>
      <c r="CA32" s="78">
        <v>5.7718229298199999</v>
      </c>
      <c r="CB32" s="78">
        <v>529.69096509459996</v>
      </c>
      <c r="CC32" s="77">
        <f t="shared" si="32"/>
        <v>-4.3853692045994235E-10</v>
      </c>
      <c r="CD32" s="77">
        <f t="shared" si="33"/>
        <v>-4.3853623990696448E-10</v>
      </c>
      <c r="CE32" s="77">
        <f t="shared" si="34"/>
        <v>-4.3853623986163266E-10</v>
      </c>
      <c r="CF32" s="77">
        <f t="shared" si="35"/>
        <v>-4.3853623986162966E-10</v>
      </c>
      <c r="CH32" s="78">
        <v>1.9999999999999999E-11</v>
      </c>
      <c r="CI32" s="78">
        <v>4.8084141588899998</v>
      </c>
      <c r="CJ32" s="78">
        <v>25028.521211384999</v>
      </c>
      <c r="CK32" s="77">
        <f t="shared" si="36"/>
        <v>-8.6337150956057655E-12</v>
      </c>
      <c r="CL32" s="77">
        <f t="shared" si="37"/>
        <v>-8.6378922571671534E-12</v>
      </c>
      <c r="CM32" s="77">
        <f t="shared" si="38"/>
        <v>-8.637892535391792E-12</v>
      </c>
      <c r="CN32" s="77">
        <f t="shared" si="39"/>
        <v>-8.6378925354102485E-12</v>
      </c>
      <c r="CP32" s="78"/>
      <c r="CQ32" s="78"/>
      <c r="CR32" s="78"/>
      <c r="CX32" s="78"/>
      <c r="CY32" s="78"/>
      <c r="CZ32" s="78"/>
      <c r="DF32" s="78">
        <v>1.9422E-7</v>
      </c>
      <c r="DG32" s="78">
        <v>4.9837864765499997</v>
      </c>
      <c r="DH32" s="78">
        <v>10213.285546211</v>
      </c>
      <c r="DI32" s="77">
        <f t="shared" si="48"/>
        <v>3.7015423872057527E-8</v>
      </c>
      <c r="DJ32" s="77">
        <f t="shared" si="49"/>
        <v>3.6997408166960929E-8</v>
      </c>
      <c r="DK32" s="77">
        <f t="shared" si="50"/>
        <v>3.6997406966926736E-8</v>
      </c>
      <c r="DL32" s="77">
        <f t="shared" si="51"/>
        <v>3.6997406966846811E-8</v>
      </c>
      <c r="DN32" s="78">
        <v>9.3499999999999994E-9</v>
      </c>
      <c r="DO32" s="78">
        <v>2.3727749761100001</v>
      </c>
      <c r="DP32" s="78">
        <v>25661.304950698199</v>
      </c>
      <c r="DQ32" s="77">
        <f t="shared" si="52"/>
        <v>-1.0016127229912771E-9</v>
      </c>
      <c r="DR32" s="77">
        <f t="shared" si="53"/>
        <v>-1.0038197137401928E-9</v>
      </c>
      <c r="DS32" s="77">
        <f t="shared" si="54"/>
        <v>-1.0038198607457788E-9</v>
      </c>
      <c r="DT32" s="77">
        <f t="shared" si="55"/>
        <v>-1.0038198607552903E-9</v>
      </c>
      <c r="DV32" s="78">
        <v>3.1000000000000002E-10</v>
      </c>
      <c r="DW32" s="78">
        <v>5.6648907506999997</v>
      </c>
      <c r="DX32" s="78">
        <v>30639.856638632999</v>
      </c>
      <c r="DY32" s="77">
        <f t="shared" si="56"/>
        <v>2.0290961513016071E-10</v>
      </c>
      <c r="DZ32" s="77">
        <f t="shared" si="57"/>
        <v>2.028431708340761E-10</v>
      </c>
      <c r="EA32" s="77">
        <f t="shared" si="58"/>
        <v>2.0284316640768941E-10</v>
      </c>
      <c r="EB32" s="77">
        <f t="shared" si="59"/>
        <v>2.0284316640739622E-10</v>
      </c>
      <c r="ED32" s="78">
        <v>9.9999999999999994E-12</v>
      </c>
      <c r="EE32" s="78">
        <v>1.7013262527299999</v>
      </c>
      <c r="EF32" s="78">
        <v>23869.1460373874</v>
      </c>
      <c r="EG32" s="77">
        <f t="shared" si="60"/>
        <v>2.6364705445278827E-12</v>
      </c>
      <c r="EH32" s="77">
        <f t="shared" si="61"/>
        <v>2.6386006529647515E-12</v>
      </c>
      <c r="EI32" s="77">
        <f t="shared" si="62"/>
        <v>2.6386007948467041E-12</v>
      </c>
      <c r="EJ32" s="77">
        <f t="shared" si="63"/>
        <v>2.6386007948560252E-12</v>
      </c>
      <c r="EL32" s="78"/>
      <c r="EM32" s="78"/>
      <c r="EN32" s="78"/>
      <c r="ET32" s="78"/>
      <c r="EU32" s="78"/>
      <c r="EV32" s="78"/>
    </row>
    <row r="33" spans="1:152" s="77" customFormat="1" ht="12.75">
      <c r="L33" s="78"/>
      <c r="N33" s="78">
        <v>1.7264300000000001E-6</v>
      </c>
      <c r="O33" s="78">
        <v>2.4520016417299999</v>
      </c>
      <c r="P33" s="78">
        <v>24498.830246290399</v>
      </c>
      <c r="Q33" s="77">
        <f t="shared" si="0"/>
        <v>2.3088414214177392E-7</v>
      </c>
      <c r="R33" s="77">
        <f t="shared" si="1"/>
        <v>2.3049634540278691E-7</v>
      </c>
      <c r="S33" s="77">
        <f t="shared" si="2"/>
        <v>2.3049631957131133E-7</v>
      </c>
      <c r="T33" s="77">
        <f t="shared" si="3"/>
        <v>2.3049631956960932E-7</v>
      </c>
      <c r="V33" s="78">
        <v>6.8379999999999994E-8</v>
      </c>
      <c r="W33" s="78">
        <v>2.7738706531199999</v>
      </c>
      <c r="X33" s="78">
        <v>7.1135470007999997</v>
      </c>
      <c r="Y33" s="77">
        <f t="shared" si="4"/>
        <v>-6.2789781494568385E-8</v>
      </c>
      <c r="Z33" s="77">
        <f t="shared" si="5"/>
        <v>-6.2789779712437652E-8</v>
      </c>
      <c r="AA33" s="77">
        <f t="shared" si="6"/>
        <v>-6.2789779712318949E-8</v>
      </c>
      <c r="AB33" s="77">
        <f t="shared" si="7"/>
        <v>-6.2789779712318936E-8</v>
      </c>
      <c r="AD33" s="78">
        <v>3.0300000000000001E-9</v>
      </c>
      <c r="AE33" s="78">
        <v>4.6848205824400004</v>
      </c>
      <c r="AF33" s="78">
        <v>27043.502883182799</v>
      </c>
      <c r="AG33" s="77">
        <f t="shared" si="8"/>
        <v>2.2240409961973101E-9</v>
      </c>
      <c r="AH33" s="77">
        <f t="shared" si="9"/>
        <v>2.2235260677431139E-9</v>
      </c>
      <c r="AI33" s="77">
        <f t="shared" si="10"/>
        <v>2.2235260334391717E-9</v>
      </c>
      <c r="AJ33" s="77">
        <f t="shared" si="11"/>
        <v>2.2235260334368899E-9</v>
      </c>
      <c r="AL33" s="78">
        <v>3E-11</v>
      </c>
      <c r="AM33" s="78">
        <v>4.6451908806000004</v>
      </c>
      <c r="AN33" s="78">
        <v>27147.285071763301</v>
      </c>
      <c r="AO33" s="77">
        <f t="shared" ref="AO33:AO64" si="72">AL33*COS(AM33+AN33*$C$32)</f>
        <v>6.2287275459915939E-12</v>
      </c>
      <c r="AP33" s="77">
        <f t="shared" ref="AP33:AP64" si="73">AL33*COS(AM33+AN33*$C$53)</f>
        <v>6.221356777651724E-12</v>
      </c>
      <c r="AQ33" s="77">
        <f t="shared" ref="AQ33:AQ64" si="74">AL33*COS(AM33+AN33*$C$74)</f>
        <v>6.2213562866722729E-12</v>
      </c>
      <c r="AR33" s="77">
        <f t="shared" ref="AR33:AR64" si="75">AL33*COS(AM33+AN33*$C$95)</f>
        <v>6.2213562866397422E-12</v>
      </c>
      <c r="AT33" s="81"/>
      <c r="AU33" s="81"/>
      <c r="AV33" s="81"/>
      <c r="BB33" s="78"/>
      <c r="BC33" s="78"/>
      <c r="BD33" s="78"/>
      <c r="BJ33" s="78">
        <v>2.5199000000000002E-7</v>
      </c>
      <c r="BK33" s="78">
        <v>3.5906226646000001</v>
      </c>
      <c r="BL33" s="78">
        <v>27147.285071763301</v>
      </c>
      <c r="BM33" s="77">
        <f t="shared" si="24"/>
        <v>-1.8855189799972874E-7</v>
      </c>
      <c r="BN33" s="77">
        <f t="shared" si="25"/>
        <v>-1.8859387927369343E-7</v>
      </c>
      <c r="BO33" s="77">
        <f t="shared" si="26"/>
        <v>-1.88593882069667E-7</v>
      </c>
      <c r="BP33" s="77">
        <f t="shared" si="27"/>
        <v>-1.8859388206985224E-7</v>
      </c>
      <c r="BR33" s="78">
        <v>9.1800000000000001E-9</v>
      </c>
      <c r="BS33" s="78">
        <v>1.8998887116600001</v>
      </c>
      <c r="BT33" s="78">
        <v>1059.3819301891999</v>
      </c>
      <c r="BU33" s="77">
        <f t="shared" si="28"/>
        <v>-6.1794971716851551E-9</v>
      </c>
      <c r="BV33" s="77">
        <f t="shared" si="29"/>
        <v>-6.1794306348637853E-9</v>
      </c>
      <c r="BW33" s="77">
        <f t="shared" si="30"/>
        <v>-6.1794306304317582E-9</v>
      </c>
      <c r="BX33" s="77">
        <f t="shared" si="31"/>
        <v>-6.1794306304314629E-9</v>
      </c>
      <c r="BZ33" s="78">
        <v>5.1999999999999996E-10</v>
      </c>
      <c r="CA33" s="78">
        <v>3.5848873729399999</v>
      </c>
      <c r="CB33" s="78">
        <v>25558.212176479599</v>
      </c>
      <c r="CC33" s="77">
        <f t="shared" si="32"/>
        <v>5.171038234223457E-10</v>
      </c>
      <c r="CD33" s="77">
        <f t="shared" si="33"/>
        <v>5.1711676810480985E-10</v>
      </c>
      <c r="CE33" s="77">
        <f t="shared" si="34"/>
        <v>5.171167689660916E-10</v>
      </c>
      <c r="CF33" s="77">
        <f t="shared" si="35"/>
        <v>5.1711676896614754E-10</v>
      </c>
      <c r="CH33" s="78">
        <v>1.9999999999999999E-11</v>
      </c>
      <c r="CI33" s="78">
        <v>5.8503933871599996</v>
      </c>
      <c r="CJ33" s="78">
        <v>1059.3819301891999</v>
      </c>
      <c r="CK33" s="77">
        <f t="shared" ref="CK33:CK53" si="76">CH33*COS(CI33+CJ33*$C$32)</f>
        <v>1.9994511983753944E-11</v>
      </c>
      <c r="CL33" s="77">
        <f t="shared" ref="CL33:CL53" si="77">CH33*COS(CI33+CJ33*$C$53)</f>
        <v>1.9994507390998622E-11</v>
      </c>
      <c r="CM33" s="77">
        <f t="shared" ref="CM33:CM53" si="78">CH33*COS(CI33+CJ33*$C$74)</f>
        <v>1.9994507390692633E-11</v>
      </c>
      <c r="CN33" s="77">
        <f t="shared" ref="CN33:CN53" si="79">CH33*COS(CI33+CJ33*$C$95)</f>
        <v>1.9994507390692613E-11</v>
      </c>
      <c r="CP33" s="78"/>
      <c r="CQ33" s="78"/>
      <c r="CR33" s="78"/>
      <c r="CX33" s="78"/>
      <c r="CY33" s="78"/>
      <c r="CZ33" s="78"/>
      <c r="DF33" s="78">
        <v>1.6941000000000001E-7</v>
      </c>
      <c r="DG33" s="78">
        <v>3.8876539340199998</v>
      </c>
      <c r="DH33" s="78">
        <v>26617.594106668799</v>
      </c>
      <c r="DI33" s="77">
        <f t="shared" si="48"/>
        <v>1.1585688077018786E-7</v>
      </c>
      <c r="DJ33" s="77">
        <f t="shared" si="49"/>
        <v>1.1588731475090385E-7</v>
      </c>
      <c r="DK33" s="77">
        <f t="shared" si="50"/>
        <v>1.158873167778754E-7</v>
      </c>
      <c r="DL33" s="77">
        <f t="shared" si="51"/>
        <v>1.1588731677800886E-7</v>
      </c>
      <c r="DN33" s="78">
        <v>7.4199999999999996E-9</v>
      </c>
      <c r="DO33" s="78">
        <v>0.77751594919</v>
      </c>
      <c r="DP33" s="78">
        <v>32858.613742819703</v>
      </c>
      <c r="DQ33" s="77">
        <f t="shared" si="52"/>
        <v>5.1540657214946725E-9</v>
      </c>
      <c r="DR33" s="77">
        <f t="shared" si="53"/>
        <v>5.1556881629528781E-9</v>
      </c>
      <c r="DS33" s="77">
        <f t="shared" si="54"/>
        <v>5.1556882710076792E-9</v>
      </c>
      <c r="DT33" s="77">
        <f t="shared" si="55"/>
        <v>5.155688271014807E-9</v>
      </c>
      <c r="DV33" s="78">
        <v>3.1000000000000002E-10</v>
      </c>
      <c r="DW33" s="78">
        <v>2.3610456522600001</v>
      </c>
      <c r="DX33" s="78">
        <v>32858.613742819703</v>
      </c>
      <c r="DY33" s="77">
        <f t="shared" si="56"/>
        <v>-2.2573116153695581E-10</v>
      </c>
      <c r="DZ33" s="77">
        <f t="shared" si="57"/>
        <v>-2.2566655918253386E-10</v>
      </c>
      <c r="EA33" s="77">
        <f t="shared" si="58"/>
        <v>-2.2566655487868258E-10</v>
      </c>
      <c r="EB33" s="77">
        <f t="shared" si="59"/>
        <v>-2.2566655487839862E-10</v>
      </c>
      <c r="ED33" s="78">
        <v>9.9999999999999994E-12</v>
      </c>
      <c r="EE33" s="78">
        <v>1.4410244446</v>
      </c>
      <c r="EF33" s="78">
        <v>27043.502883182799</v>
      </c>
      <c r="EG33" s="77">
        <f t="shared" ref="EG33:EG64" si="80">ED33*COS(EE33+EF33*$C$32)</f>
        <v>-6.6088681056136317E-12</v>
      </c>
      <c r="EH33" s="77">
        <f t="shared" ref="EH33:EH64" si="81">ED33*COS(EE33+EF33*$C$53)</f>
        <v>-6.6069901938973357E-12</v>
      </c>
      <c r="EI33" s="77">
        <f t="shared" ref="EI33:EI64" si="82">ED33*COS(EE33+EF33*$C$74)</f>
        <v>-6.6069900687961458E-12</v>
      </c>
      <c r="EJ33" s="77">
        <f t="shared" ref="EJ33:EJ64" si="83">ED33*COS(EE33+EF33*$C$95)</f>
        <v>-6.6069900687878247E-12</v>
      </c>
      <c r="EL33" s="78"/>
      <c r="EM33" s="78"/>
      <c r="EN33" s="78"/>
      <c r="ET33" s="78"/>
      <c r="EU33" s="78"/>
      <c r="EV33" s="78"/>
    </row>
    <row r="34" spans="1:152" s="77" customFormat="1" ht="12.75">
      <c r="A34" s="77" t="s">
        <v>205</v>
      </c>
      <c r="B34" s="77" t="s">
        <v>206</v>
      </c>
      <c r="C34" s="77" t="s">
        <v>207</v>
      </c>
      <c r="D34" s="77" t="s">
        <v>208</v>
      </c>
      <c r="E34" s="77" t="s">
        <v>209</v>
      </c>
      <c r="F34" s="77" t="s">
        <v>210</v>
      </c>
      <c r="L34" s="78"/>
      <c r="N34" s="78">
        <v>1.4231599999999999E-6</v>
      </c>
      <c r="O34" s="78">
        <v>3.36003948842</v>
      </c>
      <c r="P34" s="78">
        <v>37410.567239878597</v>
      </c>
      <c r="Q34" s="77">
        <f t="shared" si="0"/>
        <v>-1.4096416640795499E-6</v>
      </c>
      <c r="R34" s="77">
        <f t="shared" si="1"/>
        <v>-1.4097093104175262E-6</v>
      </c>
      <c r="S34" s="77">
        <f t="shared" si="2"/>
        <v>-1.4097093149178173E-6</v>
      </c>
      <c r="T34" s="77">
        <f t="shared" si="3"/>
        <v>-1.4097093149181114E-6</v>
      </c>
      <c r="V34" s="78">
        <v>6.5540000000000003E-8</v>
      </c>
      <c r="W34" s="78">
        <v>5.5347899898900002</v>
      </c>
      <c r="X34" s="78">
        <v>6770.7106012455997</v>
      </c>
      <c r="Y34" s="77">
        <f t="shared" si="4"/>
        <v>5.4460486197686798E-8</v>
      </c>
      <c r="Z34" s="77">
        <f t="shared" si="5"/>
        <v>5.4458202027531101E-8</v>
      </c>
      <c r="AA34" s="77">
        <f t="shared" si="6"/>
        <v>5.4458201875375495E-8</v>
      </c>
      <c r="AB34" s="77">
        <f t="shared" si="7"/>
        <v>5.445820187536539E-8</v>
      </c>
      <c r="AD34" s="78">
        <v>2.4699999999999999E-9</v>
      </c>
      <c r="AE34" s="78">
        <v>5.8761246939799996</v>
      </c>
      <c r="AF34" s="78">
        <v>16983.996147456601</v>
      </c>
      <c r="AG34" s="77">
        <f t="shared" si="8"/>
        <v>2.3380919501584791E-9</v>
      </c>
      <c r="AH34" s="77">
        <f t="shared" si="9"/>
        <v>2.3379667848114859E-9</v>
      </c>
      <c r="AI34" s="77">
        <f t="shared" si="10"/>
        <v>2.337966776472325E-9</v>
      </c>
      <c r="AJ34" s="77">
        <f t="shared" si="11"/>
        <v>2.3379667764717699E-9</v>
      </c>
      <c r="AL34" s="78">
        <v>3.9999999999999998E-11</v>
      </c>
      <c r="AM34" s="78">
        <v>3.0289359295499998</v>
      </c>
      <c r="AN34" s="78">
        <v>23869.1460373874</v>
      </c>
      <c r="AO34" s="77">
        <f t="shared" si="72"/>
        <v>-3.4910019835422023E-11</v>
      </c>
      <c r="AP34" s="77">
        <f t="shared" si="73"/>
        <v>-3.4905706903200858E-11</v>
      </c>
      <c r="AQ34" s="77">
        <f t="shared" si="74"/>
        <v>-3.4905706615860324E-11</v>
      </c>
      <c r="AR34" s="77">
        <f t="shared" si="75"/>
        <v>-3.4905706615841448E-11</v>
      </c>
      <c r="AT34" s="78"/>
      <c r="AU34" s="78"/>
      <c r="AV34" s="78"/>
      <c r="BB34" s="78"/>
      <c r="BC34" s="78"/>
      <c r="BD34" s="78"/>
      <c r="BJ34" s="78">
        <v>2.0244E-7</v>
      </c>
      <c r="BK34" s="78">
        <v>3.0683379722900002</v>
      </c>
      <c r="BL34" s="78">
        <v>51646.1153180537</v>
      </c>
      <c r="BM34" s="77">
        <f t="shared" si="24"/>
        <v>1.73218995687463E-7</v>
      </c>
      <c r="BN34" s="77">
        <f t="shared" si="25"/>
        <v>1.7316891438120926E-7</v>
      </c>
      <c r="BO34" s="77">
        <f t="shared" si="26"/>
        <v>1.7316891104398195E-7</v>
      </c>
      <c r="BP34" s="77">
        <f t="shared" si="27"/>
        <v>1.7316891104376143E-7</v>
      </c>
      <c r="BR34" s="78">
        <v>1.063E-8</v>
      </c>
      <c r="BS34" s="78">
        <v>1.28486292967</v>
      </c>
      <c r="BT34" s="78">
        <v>53131.406024757001</v>
      </c>
      <c r="BU34" s="77">
        <f t="shared" si="28"/>
        <v>-4.4585393728560475E-9</v>
      </c>
      <c r="BV34" s="77">
        <f t="shared" si="29"/>
        <v>-4.4537954215799137E-9</v>
      </c>
      <c r="BW34" s="77">
        <f t="shared" si="30"/>
        <v>-4.4537951055502286E-9</v>
      </c>
      <c r="BX34" s="77">
        <f t="shared" si="31"/>
        <v>-4.4537951055293804E-9</v>
      </c>
      <c r="BZ34" s="78">
        <v>6.0999999999999996E-10</v>
      </c>
      <c r="CA34" s="78">
        <v>1.6489117465700001</v>
      </c>
      <c r="CB34" s="78">
        <v>20426.571092422</v>
      </c>
      <c r="CC34" s="77">
        <f t="shared" si="32"/>
        <v>4.9455363855410783E-11</v>
      </c>
      <c r="CD34" s="77">
        <f t="shared" si="33"/>
        <v>4.9570261721900029E-11</v>
      </c>
      <c r="CE34" s="77">
        <f t="shared" si="34"/>
        <v>4.9570269375169315E-11</v>
      </c>
      <c r="CF34" s="77">
        <f t="shared" si="35"/>
        <v>4.9570269375679071E-11</v>
      </c>
      <c r="CH34" s="78">
        <v>9.9999999999999994E-12</v>
      </c>
      <c r="CI34" s="78">
        <v>1.85116662745</v>
      </c>
      <c r="CJ34" s="78">
        <v>37410.567239878597</v>
      </c>
      <c r="CK34" s="77">
        <f t="shared" si="76"/>
        <v>-1.9853673127396773E-12</v>
      </c>
      <c r="CL34" s="77">
        <f t="shared" si="77"/>
        <v>-1.9819749754467813E-12</v>
      </c>
      <c r="CM34" s="77">
        <f t="shared" si="78"/>
        <v>-1.9819747494756166E-12</v>
      </c>
      <c r="CN34" s="77">
        <f t="shared" si="79"/>
        <v>-1.9819747494608517E-12</v>
      </c>
      <c r="CP34" s="78"/>
      <c r="CQ34" s="78"/>
      <c r="CR34" s="78"/>
      <c r="CX34" s="78"/>
      <c r="CY34" s="78"/>
      <c r="CZ34" s="78"/>
      <c r="DF34" s="78">
        <v>1.5109000000000001E-7</v>
      </c>
      <c r="DG34" s="78">
        <v>0.44510589948000001</v>
      </c>
      <c r="DH34" s="78">
        <v>46514.474233996203</v>
      </c>
      <c r="DI34" s="77">
        <f t="shared" si="48"/>
        <v>1.4932948036391367E-7</v>
      </c>
      <c r="DJ34" s="77">
        <f t="shared" si="49"/>
        <v>1.4933936333263061E-7</v>
      </c>
      <c r="DK34" s="77">
        <f t="shared" si="50"/>
        <v>1.4933936399001368E-7</v>
      </c>
      <c r="DL34" s="77">
        <f t="shared" si="51"/>
        <v>1.4933936399005669E-7</v>
      </c>
      <c r="DN34" s="78">
        <v>7.3600000000000002E-9</v>
      </c>
      <c r="DO34" s="78">
        <v>4.0688529656999997</v>
      </c>
      <c r="DP34" s="78">
        <v>1589.0728952838001</v>
      </c>
      <c r="DQ34" s="77">
        <f t="shared" si="52"/>
        <v>2.1700546169094944E-10</v>
      </c>
      <c r="DR34" s="77">
        <f t="shared" si="53"/>
        <v>2.1711361871199341E-10</v>
      </c>
      <c r="DS34" s="77">
        <f t="shared" si="54"/>
        <v>2.1711362591632316E-10</v>
      </c>
      <c r="DT34" s="77">
        <f t="shared" si="55"/>
        <v>2.1711362591679362E-10</v>
      </c>
      <c r="DV34" s="78">
        <v>3.1000000000000002E-10</v>
      </c>
      <c r="DW34" s="78">
        <v>4.2740314336600003</v>
      </c>
      <c r="DX34" s="78">
        <v>16983.996147456601</v>
      </c>
      <c r="DY34" s="77">
        <f t="shared" si="56"/>
        <v>-1.0908438906080415E-10</v>
      </c>
      <c r="DZ34" s="77">
        <f t="shared" si="57"/>
        <v>-1.0912998295308434E-10</v>
      </c>
      <c r="EA34" s="77">
        <f t="shared" si="58"/>
        <v>-1.0912998598999453E-10</v>
      </c>
      <c r="EB34" s="77">
        <f t="shared" si="59"/>
        <v>-1.0912998599019659E-10</v>
      </c>
      <c r="ED34" s="78">
        <v>9.9999999999999994E-12</v>
      </c>
      <c r="EE34" s="78">
        <v>1.2535842334</v>
      </c>
      <c r="EF34" s="78">
        <v>129330.137155777</v>
      </c>
      <c r="EG34" s="77">
        <f t="shared" si="80"/>
        <v>8.9767851131089998E-12</v>
      </c>
      <c r="EH34" s="77">
        <f t="shared" si="81"/>
        <v>8.9820511850566082E-12</v>
      </c>
      <c r="EI34" s="77">
        <f t="shared" si="82"/>
        <v>8.9820515354008012E-12</v>
      </c>
      <c r="EJ34" s="77">
        <f t="shared" si="83"/>
        <v>8.9820515354237893E-12</v>
      </c>
      <c r="EL34" s="78"/>
      <c r="EM34" s="78"/>
      <c r="EN34" s="78"/>
      <c r="ET34" s="78"/>
      <c r="EU34" s="78"/>
      <c r="EV34" s="78"/>
    </row>
    <row r="35" spans="1:152" s="77" customFormat="1" ht="12.75">
      <c r="A35" s="77">
        <f>SUM(Q1:Q1380)</f>
        <v>4.4730016245874298</v>
      </c>
      <c r="B35" s="77">
        <f>SUM(Y1:Y839)</f>
        <v>26088.155803797679</v>
      </c>
      <c r="C35" s="77">
        <f>SUM(AG1:AG395)</f>
        <v>5.2668245764394997E-4</v>
      </c>
      <c r="D35" s="77">
        <f>SUM(AO1:AO153)</f>
        <v>1.773285688682546E-7</v>
      </c>
      <c r="E35" s="77">
        <f>SUM(AW1:AW28)</f>
        <v>-1.153974470980882E-6</v>
      </c>
      <c r="F35" s="77">
        <f>SUM(BE1:BE13)</f>
        <v>-9.2126171876975677E-9</v>
      </c>
      <c r="L35" s="78"/>
      <c r="N35" s="78">
        <v>1.37942E-6</v>
      </c>
      <c r="O35" s="78">
        <v>0.29098447848999998</v>
      </c>
      <c r="P35" s="78">
        <v>10213.285546211</v>
      </c>
      <c r="Q35" s="77">
        <f t="shared" si="0"/>
        <v>1.3487274115653639E-6</v>
      </c>
      <c r="R35" s="77">
        <f t="shared" si="1"/>
        <v>1.3487547480417954E-6</v>
      </c>
      <c r="S35" s="77">
        <f t="shared" si="2"/>
        <v>1.3487547498622725E-6</v>
      </c>
      <c r="T35" s="77">
        <f t="shared" si="3"/>
        <v>1.3487547498623939E-6</v>
      </c>
      <c r="V35" s="78">
        <v>5.8460000000000002E-8</v>
      </c>
      <c r="W35" s="78">
        <v>4.2813965979999997</v>
      </c>
      <c r="X35" s="78">
        <v>16983.996147456601</v>
      </c>
      <c r="Y35" s="77">
        <f t="shared" si="4"/>
        <v>-2.0167620379151356E-8</v>
      </c>
      <c r="Z35" s="77">
        <f t="shared" si="5"/>
        <v>-2.0176242083296045E-8</v>
      </c>
      <c r="AA35" s="77">
        <f t="shared" si="6"/>
        <v>-2.0176242657569421E-8</v>
      </c>
      <c r="AB35" s="77">
        <f t="shared" si="7"/>
        <v>-2.0176242657607627E-8</v>
      </c>
      <c r="AD35" s="78">
        <v>3.1099999999999998E-9</v>
      </c>
      <c r="AE35" s="78">
        <v>4.2242200800500003</v>
      </c>
      <c r="AF35" s="78">
        <v>3442.5749449653999</v>
      </c>
      <c r="AG35" s="77">
        <f t="shared" si="8"/>
        <v>-2.0651920693880087E-9</v>
      </c>
      <c r="AH35" s="77">
        <f t="shared" si="9"/>
        <v>-2.0652661288852874E-9</v>
      </c>
      <c r="AI35" s="77">
        <f t="shared" si="10"/>
        <v>-2.0652661338183151E-9</v>
      </c>
      <c r="AJ35" s="77">
        <f t="shared" si="11"/>
        <v>-2.0652661338186377E-9</v>
      </c>
      <c r="AL35" s="78">
        <v>3E-11</v>
      </c>
      <c r="AM35" s="78">
        <v>4.3519934507500002</v>
      </c>
      <c r="AN35" s="78">
        <v>79323.091354911696</v>
      </c>
      <c r="AO35" s="77">
        <f t="shared" si="72"/>
        <v>-1.0289582993842428E-11</v>
      </c>
      <c r="AP35" s="77">
        <f t="shared" si="73"/>
        <v>-1.0310260955477598E-11</v>
      </c>
      <c r="AQ35" s="77">
        <f t="shared" si="74"/>
        <v>-1.0310262332649786E-11</v>
      </c>
      <c r="AR35" s="77">
        <f t="shared" si="75"/>
        <v>-1.0310262332741066E-11</v>
      </c>
      <c r="AT35" s="78"/>
      <c r="AU35" s="78"/>
      <c r="AV35" s="78"/>
      <c r="BB35" s="78"/>
      <c r="BC35" s="78"/>
      <c r="BD35" s="78"/>
      <c r="BJ35" s="78">
        <v>1.8591E-7</v>
      </c>
      <c r="BK35" s="78">
        <v>5.5842727443999998</v>
      </c>
      <c r="BL35" s="78">
        <v>73711.755927663704</v>
      </c>
      <c r="BM35" s="77">
        <f t="shared" si="24"/>
        <v>1.0168362824276503E-7</v>
      </c>
      <c r="BN35" s="77">
        <f t="shared" si="25"/>
        <v>1.0157746622343404E-7</v>
      </c>
      <c r="BO35" s="77">
        <f t="shared" si="26"/>
        <v>1.0157745915042649E-7</v>
      </c>
      <c r="BP35" s="77">
        <f t="shared" si="27"/>
        <v>1.0157745914995741E-7</v>
      </c>
      <c r="BR35" s="78">
        <v>9.05E-9</v>
      </c>
      <c r="BS35" s="78">
        <v>3.3477656270199998</v>
      </c>
      <c r="BT35" s="78">
        <v>25558.212176479599</v>
      </c>
      <c r="BU35" s="77">
        <f t="shared" si="28"/>
        <v>8.9718289780965909E-9</v>
      </c>
      <c r="BV35" s="77">
        <f t="shared" si="29"/>
        <v>8.9715480709604655E-9</v>
      </c>
      <c r="BW35" s="77">
        <f t="shared" si="30"/>
        <v>8.9715480522325471E-9</v>
      </c>
      <c r="BX35" s="77">
        <f t="shared" si="31"/>
        <v>8.9715480522313295E-9</v>
      </c>
      <c r="BZ35" s="78">
        <v>4.3000000000000001E-10</v>
      </c>
      <c r="CA35" s="78">
        <v>6.1553823629400002</v>
      </c>
      <c r="CB35" s="78">
        <v>51646.1153180537</v>
      </c>
      <c r="CC35" s="77">
        <f t="shared" si="32"/>
        <v>-3.5525142286291889E-10</v>
      </c>
      <c r="CD35" s="77">
        <f t="shared" si="33"/>
        <v>-3.5513562044675948E-10</v>
      </c>
      <c r="CE35" s="77">
        <f t="shared" si="34"/>
        <v>-3.5513561273047234E-10</v>
      </c>
      <c r="CF35" s="77">
        <f t="shared" si="35"/>
        <v>-3.5513561272996244E-10</v>
      </c>
      <c r="CH35" s="78">
        <v>1.9999999999999999E-11</v>
      </c>
      <c r="CI35" s="78">
        <v>3.9731784282499998</v>
      </c>
      <c r="CJ35" s="78">
        <v>25132.3033999656</v>
      </c>
      <c r="CK35" s="77">
        <f t="shared" si="76"/>
        <v>-1.9186312652724409E-11</v>
      </c>
      <c r="CL35" s="77">
        <f t="shared" si="77"/>
        <v>-1.918499917768359E-11</v>
      </c>
      <c r="CM35" s="77">
        <f t="shared" si="78"/>
        <v>-1.9184999090158724E-11</v>
      </c>
      <c r="CN35" s="77">
        <f t="shared" si="79"/>
        <v>-1.9184999090152941E-11</v>
      </c>
      <c r="CP35" s="78"/>
      <c r="CQ35" s="78"/>
      <c r="CR35" s="78"/>
      <c r="CX35" s="78"/>
      <c r="CY35" s="78"/>
      <c r="CZ35" s="78"/>
      <c r="DF35" s="78">
        <v>1.7086999999999999E-7</v>
      </c>
      <c r="DG35" s="78">
        <v>1.2407776419400001</v>
      </c>
      <c r="DH35" s="78">
        <v>77204.327494533296</v>
      </c>
      <c r="DI35" s="77">
        <f t="shared" si="48"/>
        <v>1.551471967489652E-7</v>
      </c>
      <c r="DJ35" s="77">
        <f t="shared" si="49"/>
        <v>1.5519829577793252E-7</v>
      </c>
      <c r="DK35" s="77">
        <f t="shared" si="50"/>
        <v>1.5519829917899332E-7</v>
      </c>
      <c r="DL35" s="77">
        <f t="shared" si="51"/>
        <v>1.5519829917922085E-7</v>
      </c>
      <c r="DN35" s="78">
        <v>7.1200000000000002E-9</v>
      </c>
      <c r="DO35" s="78">
        <v>2.70884051645</v>
      </c>
      <c r="DP35" s="78">
        <v>16983.996147456601</v>
      </c>
      <c r="DQ35" s="77">
        <f t="shared" si="52"/>
        <v>-6.6785666705290294E-9</v>
      </c>
      <c r="DR35" s="77">
        <f t="shared" si="53"/>
        <v>-6.6781787848164359E-9</v>
      </c>
      <c r="DS35" s="77">
        <f t="shared" si="54"/>
        <v>-6.6781787589739553E-9</v>
      </c>
      <c r="DT35" s="77">
        <f t="shared" si="55"/>
        <v>-6.6781787589722356E-9</v>
      </c>
      <c r="DV35" s="78">
        <v>3.3E-10</v>
      </c>
      <c r="DW35" s="78">
        <v>3.2297605274399999</v>
      </c>
      <c r="DX35" s="78">
        <v>23869.1460373874</v>
      </c>
      <c r="DY35" s="77">
        <f t="shared" si="56"/>
        <v>-3.1435421461469386E-10</v>
      </c>
      <c r="DZ35" s="77">
        <f t="shared" si="57"/>
        <v>-3.1433203418084584E-10</v>
      </c>
      <c r="EA35" s="77">
        <f t="shared" si="58"/>
        <v>-3.1433203270289954E-10</v>
      </c>
      <c r="EB35" s="77">
        <f t="shared" si="59"/>
        <v>-3.1433203270280245E-10</v>
      </c>
      <c r="ED35" s="78">
        <v>9.9999999999999994E-12</v>
      </c>
      <c r="EE35" s="78">
        <v>0.32054002272999998</v>
      </c>
      <c r="EF35" s="78">
        <v>9103.9069941176003</v>
      </c>
      <c r="EG35" s="77">
        <f t="shared" si="80"/>
        <v>9.9409301755593258E-12</v>
      </c>
      <c r="EH35" s="77">
        <f t="shared" si="81"/>
        <v>9.9410215527568767E-12</v>
      </c>
      <c r="EI35" s="77">
        <f t="shared" si="82"/>
        <v>9.9410215588411456E-12</v>
      </c>
      <c r="EJ35" s="77">
        <f t="shared" si="83"/>
        <v>9.9410215588415527E-12</v>
      </c>
      <c r="EL35" s="78"/>
      <c r="EM35" s="78"/>
      <c r="EN35" s="78"/>
      <c r="ET35" s="78"/>
      <c r="EU35" s="78"/>
      <c r="EV35" s="78"/>
    </row>
    <row r="36" spans="1:152" s="77" customFormat="1" ht="12.75">
      <c r="G36" s="79"/>
      <c r="L36" s="78"/>
      <c r="N36" s="78">
        <v>1.1823300000000001E-6</v>
      </c>
      <c r="O36" s="78">
        <v>2.7814978636899998</v>
      </c>
      <c r="P36" s="78">
        <v>77204.327494533296</v>
      </c>
      <c r="Q36" s="77">
        <f t="shared" si="0"/>
        <v>-4.6289545569693318E-7</v>
      </c>
      <c r="R36" s="77">
        <f t="shared" si="1"/>
        <v>-4.6211824641176453E-7</v>
      </c>
      <c r="S36" s="77">
        <f t="shared" si="2"/>
        <v>-4.6211819463412738E-7</v>
      </c>
      <c r="T36" s="77">
        <f t="shared" si="3"/>
        <v>-4.6211819463066306E-7</v>
      </c>
      <c r="V36" s="78">
        <v>7.2849999999999994E-8</v>
      </c>
      <c r="W36" s="78">
        <v>1.7458186895400001</v>
      </c>
      <c r="X36" s="78">
        <v>260879.03141574099</v>
      </c>
      <c r="Y36" s="77">
        <f t="shared" si="4"/>
        <v>6.6648365445913788E-8</v>
      </c>
      <c r="Z36" s="77">
        <f t="shared" si="5"/>
        <v>6.671916152552913E-8</v>
      </c>
      <c r="AA36" s="77">
        <f t="shared" si="6"/>
        <v>6.671916622830984E-8</v>
      </c>
      <c r="AB36" s="77">
        <f t="shared" si="7"/>
        <v>6.6719166228615791E-8</v>
      </c>
      <c r="AD36" s="78">
        <v>2.3699999999999999E-9</v>
      </c>
      <c r="AE36" s="78">
        <v>4.37101224231</v>
      </c>
      <c r="AF36" s="78">
        <v>114.43928868521</v>
      </c>
      <c r="AG36" s="77">
        <f t="shared" si="8"/>
        <v>-1.9628413203808628E-9</v>
      </c>
      <c r="AH36" s="77">
        <f t="shared" si="9"/>
        <v>-1.9628427266391116E-9</v>
      </c>
      <c r="AI36" s="77">
        <f t="shared" si="10"/>
        <v>-1.9628427267327823E-9</v>
      </c>
      <c r="AJ36" s="77">
        <f t="shared" si="11"/>
        <v>-1.9628427267327881E-9</v>
      </c>
      <c r="AL36" s="78">
        <v>3E-11</v>
      </c>
      <c r="AM36" s="78">
        <v>1.2904063028699999</v>
      </c>
      <c r="AN36" s="78">
        <v>53235.188213337497</v>
      </c>
      <c r="AO36" s="77">
        <f t="shared" si="72"/>
        <v>4.0991576300042366E-12</v>
      </c>
      <c r="AP36" s="77">
        <f t="shared" si="73"/>
        <v>4.1137940487504309E-12</v>
      </c>
      <c r="AQ36" s="77">
        <f t="shared" si="74"/>
        <v>4.1137950236481923E-12</v>
      </c>
      <c r="AR36" s="77">
        <f t="shared" si="75"/>
        <v>4.1137950237123803E-12</v>
      </c>
      <c r="AT36" s="78"/>
      <c r="AU36" s="78"/>
      <c r="AV36" s="78"/>
      <c r="BB36" s="78"/>
      <c r="BC36" s="78"/>
      <c r="BD36" s="78"/>
      <c r="BJ36" s="78">
        <v>1.6971E-7</v>
      </c>
      <c r="BK36" s="78">
        <v>2.791276551E-2</v>
      </c>
      <c r="BL36" s="78">
        <v>103292.23063610699</v>
      </c>
      <c r="BM36" s="77">
        <f t="shared" si="24"/>
        <v>1.0368429077951725E-7</v>
      </c>
      <c r="BN36" s="77">
        <f t="shared" si="25"/>
        <v>1.0355585057367054E-7</v>
      </c>
      <c r="BO36" s="77">
        <f t="shared" si="26"/>
        <v>1.0355584201513128E-7</v>
      </c>
      <c r="BP36" s="77">
        <f t="shared" si="27"/>
        <v>1.0355584201456571E-7</v>
      </c>
      <c r="BR36" s="78">
        <v>9.2900000000000008E-9</v>
      </c>
      <c r="BS36" s="78">
        <v>4.8115965240899996</v>
      </c>
      <c r="BT36" s="78">
        <v>51646.1153180537</v>
      </c>
      <c r="BU36" s="77">
        <f t="shared" si="28"/>
        <v>3.3725436842423516E-9</v>
      </c>
      <c r="BV36" s="77">
        <f t="shared" si="29"/>
        <v>3.3766793673926517E-9</v>
      </c>
      <c r="BW36" s="77">
        <f t="shared" si="30"/>
        <v>3.3766796428443884E-9</v>
      </c>
      <c r="BX36" s="77">
        <f t="shared" si="31"/>
        <v>3.3766796428625909E-9</v>
      </c>
      <c r="BZ36" s="78">
        <v>4.2E-10</v>
      </c>
      <c r="CA36" s="78">
        <v>4.8987594052799999</v>
      </c>
      <c r="CB36" s="78">
        <v>129330.137155777</v>
      </c>
      <c r="CC36" s="77">
        <f t="shared" si="32"/>
        <v>-2.4091064888348619E-10</v>
      </c>
      <c r="CD36" s="77">
        <f t="shared" si="33"/>
        <v>-2.4132212624428737E-10</v>
      </c>
      <c r="CE36" s="77">
        <f t="shared" si="34"/>
        <v>-2.4132215364124395E-10</v>
      </c>
      <c r="CF36" s="77">
        <f t="shared" si="35"/>
        <v>-2.4132215364304162E-10</v>
      </c>
      <c r="CH36" s="78">
        <v>9.9999999999999994E-12</v>
      </c>
      <c r="CI36" s="78">
        <v>2.144942913</v>
      </c>
      <c r="CJ36" s="78">
        <v>79373.087976815907</v>
      </c>
      <c r="CK36" s="77">
        <f t="shared" si="76"/>
        <v>-3.0242732530934821E-12</v>
      </c>
      <c r="CL36" s="77">
        <f t="shared" si="77"/>
        <v>-3.0172729420003422E-12</v>
      </c>
      <c r="CM36" s="77">
        <f t="shared" si="78"/>
        <v>-3.0172724756560818E-12</v>
      </c>
      <c r="CN36" s="77">
        <f t="shared" si="79"/>
        <v>-3.0172724756251914E-12</v>
      </c>
      <c r="CP36" s="78"/>
      <c r="CQ36" s="78"/>
      <c r="CR36" s="78"/>
      <c r="CX36" s="78"/>
      <c r="CY36" s="78"/>
      <c r="CZ36" s="78"/>
      <c r="DF36" s="78">
        <v>1.3939999999999999E-7</v>
      </c>
      <c r="DG36" s="78">
        <v>1.62573946865</v>
      </c>
      <c r="DH36" s="78">
        <v>27147.285071763301</v>
      </c>
      <c r="DI36" s="77">
        <f t="shared" si="48"/>
        <v>-4.5341274921233407E-8</v>
      </c>
      <c r="DJ36" s="77">
        <f t="shared" si="49"/>
        <v>-4.5308165720120427E-8</v>
      </c>
      <c r="DK36" s="77">
        <f t="shared" si="50"/>
        <v>-4.5308163514623596E-8</v>
      </c>
      <c r="DL36" s="77">
        <f t="shared" si="51"/>
        <v>-4.5308163514477463E-8</v>
      </c>
      <c r="DN36" s="78">
        <v>8.6300000000000002E-9</v>
      </c>
      <c r="DO36" s="78">
        <v>5.5530868228100001</v>
      </c>
      <c r="DP36" s="78">
        <v>25558.212176479599</v>
      </c>
      <c r="DQ36" s="77">
        <f t="shared" si="52"/>
        <v>-4.1601012405601724E-9</v>
      </c>
      <c r="DR36" s="77">
        <f t="shared" si="53"/>
        <v>-4.1583132443944159E-9</v>
      </c>
      <c r="DS36" s="77">
        <f t="shared" si="54"/>
        <v>-4.1583131252883279E-9</v>
      </c>
      <c r="DT36" s="77">
        <f t="shared" si="55"/>
        <v>-4.1583131252805896E-9</v>
      </c>
      <c r="DV36" s="78">
        <v>3.1000000000000002E-10</v>
      </c>
      <c r="DW36" s="78">
        <v>0.50041076120000005</v>
      </c>
      <c r="DX36" s="78">
        <v>22645.328196608702</v>
      </c>
      <c r="DY36" s="77">
        <f t="shared" si="56"/>
        <v>2.5489773031766102E-10</v>
      </c>
      <c r="DZ36" s="77">
        <f t="shared" si="57"/>
        <v>2.5493468798686524E-10</v>
      </c>
      <c r="EA36" s="77">
        <f t="shared" si="58"/>
        <v>2.5493469044823788E-10</v>
      </c>
      <c r="EB36" s="77">
        <f t="shared" si="59"/>
        <v>2.5493469044840078E-10</v>
      </c>
      <c r="ED36" s="78">
        <v>9.9999999999999994E-12</v>
      </c>
      <c r="EE36" s="78">
        <v>0.90273607508999998</v>
      </c>
      <c r="EF36" s="78">
        <v>51220.206541539701</v>
      </c>
      <c r="EG36" s="77">
        <f t="shared" si="80"/>
        <v>9.4002288610553731E-12</v>
      </c>
      <c r="EH36" s="77">
        <f t="shared" si="81"/>
        <v>9.3986113657574442E-12</v>
      </c>
      <c r="EI36" s="77">
        <f t="shared" si="82"/>
        <v>9.3986112579458832E-12</v>
      </c>
      <c r="EJ36" s="77">
        <f t="shared" si="83"/>
        <v>9.3986112579387003E-12</v>
      </c>
      <c r="EL36" s="78"/>
      <c r="EM36" s="78"/>
      <c r="EN36" s="78"/>
      <c r="ET36" s="78"/>
      <c r="EU36" s="78"/>
      <c r="EV36" s="78"/>
    </row>
    <row r="37" spans="1:152" s="77" customFormat="1" ht="12.75">
      <c r="A37" s="77" t="s">
        <v>211</v>
      </c>
      <c r="B37" s="77" t="s">
        <v>212</v>
      </c>
      <c r="C37" s="77" t="s">
        <v>213</v>
      </c>
      <c r="D37" s="77" t="s">
        <v>214</v>
      </c>
      <c r="E37" s="77" t="s">
        <v>215</v>
      </c>
      <c r="F37" s="77" t="s">
        <v>216</v>
      </c>
      <c r="L37" s="78"/>
      <c r="N37" s="78">
        <v>9.6859999999999993E-7</v>
      </c>
      <c r="O37" s="78">
        <v>6.2039820274000004</v>
      </c>
      <c r="P37" s="78">
        <v>234791.12827416699</v>
      </c>
      <c r="Q37" s="77">
        <f t="shared" si="0"/>
        <v>2.8105734221755289E-7</v>
      </c>
      <c r="R37" s="77">
        <f t="shared" si="1"/>
        <v>2.7904319286836052E-7</v>
      </c>
      <c r="S37" s="77">
        <f t="shared" si="2"/>
        <v>2.7904305866215177E-7</v>
      </c>
      <c r="T37" s="77">
        <f t="shared" si="3"/>
        <v>2.7904305865329414E-7</v>
      </c>
      <c r="V37" s="78">
        <v>7.1789999999999996E-8</v>
      </c>
      <c r="W37" s="78">
        <v>2.97766079692</v>
      </c>
      <c r="X37" s="78">
        <v>2218.7571041868</v>
      </c>
      <c r="Y37" s="77">
        <f t="shared" si="4"/>
        <v>-7.1428634477859917E-8</v>
      </c>
      <c r="Z37" s="77">
        <f t="shared" si="5"/>
        <v>-7.1428782137108761E-8</v>
      </c>
      <c r="AA37" s="77">
        <f t="shared" si="6"/>
        <v>-7.1428782146943329E-8</v>
      </c>
      <c r="AB37" s="77">
        <f t="shared" si="7"/>
        <v>-7.1428782146943978E-8</v>
      </c>
      <c r="AD37" s="78">
        <v>2.3400000000000002E-9</v>
      </c>
      <c r="AE37" s="78">
        <v>0.93917232374000004</v>
      </c>
      <c r="AF37" s="78">
        <v>30639.856638632999</v>
      </c>
      <c r="AG37" s="77">
        <f t="shared" si="8"/>
        <v>1.7893477309171854E-9</v>
      </c>
      <c r="AH37" s="77">
        <f t="shared" si="9"/>
        <v>1.7897751118579851E-9</v>
      </c>
      <c r="AI37" s="77">
        <f t="shared" si="10"/>
        <v>1.7897751403209703E-9</v>
      </c>
      <c r="AJ37" s="77">
        <f t="shared" si="11"/>
        <v>1.7897751403228555E-9</v>
      </c>
      <c r="AL37" s="78">
        <v>3E-11</v>
      </c>
      <c r="AM37" s="78">
        <v>4.3401767605900003</v>
      </c>
      <c r="AN37" s="78">
        <v>14765.239043269799</v>
      </c>
      <c r="AO37" s="77">
        <f t="shared" si="72"/>
        <v>-1.5878326546011444E-11</v>
      </c>
      <c r="AP37" s="77">
        <f t="shared" si="73"/>
        <v>-1.5881803435402304E-11</v>
      </c>
      <c r="AQ37" s="77">
        <f t="shared" si="74"/>
        <v>-1.5881803666987886E-11</v>
      </c>
      <c r="AR37" s="77">
        <f t="shared" si="75"/>
        <v>-1.5881803667003076E-11</v>
      </c>
      <c r="AT37" s="78"/>
      <c r="AU37" s="78"/>
      <c r="AV37" s="78"/>
      <c r="BB37" s="78"/>
      <c r="BC37" s="78"/>
      <c r="BD37" s="78"/>
      <c r="BJ37" s="78">
        <v>2.0099E-7</v>
      </c>
      <c r="BK37" s="78">
        <v>4.0659304030100003</v>
      </c>
      <c r="BL37" s="78">
        <v>25132.3033999656</v>
      </c>
      <c r="BM37" s="77">
        <f t="shared" si="24"/>
        <v>-1.972398886925019E-7</v>
      </c>
      <c r="BN37" s="77">
        <f t="shared" si="25"/>
        <v>-1.9723089783838508E-7</v>
      </c>
      <c r="BO37" s="77">
        <f t="shared" si="26"/>
        <v>-1.9723089723915088E-7</v>
      </c>
      <c r="BP37" s="77">
        <f t="shared" si="27"/>
        <v>-1.9723089723911128E-7</v>
      </c>
      <c r="BR37" s="78">
        <v>7.8199999999999999E-9</v>
      </c>
      <c r="BS37" s="78">
        <v>6.0881783927099997</v>
      </c>
      <c r="BT37" s="78">
        <v>529.69096509459996</v>
      </c>
      <c r="BU37" s="77">
        <f t="shared" si="28"/>
        <v>-7.8196339655205303E-9</v>
      </c>
      <c r="BV37" s="77">
        <f t="shared" si="29"/>
        <v>-7.8196343362088428E-9</v>
      </c>
      <c r="BW37" s="77">
        <f t="shared" si="30"/>
        <v>-7.8196343362335291E-9</v>
      </c>
      <c r="BX37" s="77">
        <f t="shared" si="31"/>
        <v>-7.8196343362335308E-9</v>
      </c>
      <c r="BZ37" s="78">
        <v>3.6E-10</v>
      </c>
      <c r="CA37" s="78">
        <v>5.6109480624800003</v>
      </c>
      <c r="CB37" s="78">
        <v>22645.328196608702</v>
      </c>
      <c r="CC37" s="77">
        <f t="shared" si="32"/>
        <v>3.0362590943437017E-10</v>
      </c>
      <c r="CD37" s="77">
        <f t="shared" si="33"/>
        <v>3.0358537972412242E-10</v>
      </c>
      <c r="CE37" s="77">
        <f t="shared" si="34"/>
        <v>3.0358537702400002E-10</v>
      </c>
      <c r="CF37" s="77">
        <f t="shared" si="35"/>
        <v>3.035853770238213E-10</v>
      </c>
      <c r="CH37" s="78">
        <v>9.9999999999999994E-12</v>
      </c>
      <c r="CI37" s="78">
        <v>2.5322370141600001</v>
      </c>
      <c r="CJ37" s="78">
        <v>46514.474233996203</v>
      </c>
      <c r="CK37" s="77">
        <f t="shared" si="76"/>
        <v>-6.2031222668029879E-12</v>
      </c>
      <c r="CL37" s="77">
        <f t="shared" si="77"/>
        <v>-6.1997463114658865E-12</v>
      </c>
      <c r="CM37" s="77">
        <f t="shared" si="78"/>
        <v>-6.1997460865553729E-12</v>
      </c>
      <c r="CN37" s="77">
        <f t="shared" si="79"/>
        <v>-6.1997460865406549E-12</v>
      </c>
      <c r="CP37" s="78"/>
      <c r="CQ37" s="78"/>
      <c r="CR37" s="78"/>
      <c r="CX37" s="78"/>
      <c r="CY37" s="78"/>
      <c r="CZ37" s="78"/>
      <c r="DF37" s="78">
        <v>1.3381999999999999E-7</v>
      </c>
      <c r="DG37" s="78">
        <v>1.0765789047700001</v>
      </c>
      <c r="DH37" s="78">
        <v>51646.1153180537</v>
      </c>
      <c r="DI37" s="77">
        <f t="shared" si="48"/>
        <v>-1.100021721541624E-7</v>
      </c>
      <c r="DJ37" s="77">
        <f t="shared" si="49"/>
        <v>-1.1003857183312818E-7</v>
      </c>
      <c r="DK37" s="77">
        <f t="shared" si="50"/>
        <v>-1.1003857425687015E-7</v>
      </c>
      <c r="DL37" s="77">
        <f t="shared" si="51"/>
        <v>-1.1003857425703031E-7</v>
      </c>
      <c r="DN37" s="78">
        <v>7.0699999999999998E-9</v>
      </c>
      <c r="DO37" s="78">
        <v>0.92992556567999995</v>
      </c>
      <c r="DP37" s="78">
        <v>30639.856638632999</v>
      </c>
      <c r="DQ37" s="77">
        <f t="shared" si="52"/>
        <v>5.4481735551609189E-9</v>
      </c>
      <c r="DR37" s="77">
        <f t="shared" si="53"/>
        <v>5.449450602489526E-9</v>
      </c>
      <c r="DS37" s="77">
        <f t="shared" si="54"/>
        <v>5.4494506875388569E-9</v>
      </c>
      <c r="DT37" s="77">
        <f t="shared" si="55"/>
        <v>5.4494506875444891E-9</v>
      </c>
      <c r="DV37" s="78">
        <v>2.8000000000000002E-10</v>
      </c>
      <c r="DW37" s="78">
        <v>2.2139039357699999</v>
      </c>
      <c r="DX37" s="78">
        <v>286966.93455731601</v>
      </c>
      <c r="DY37" s="77">
        <f t="shared" si="56"/>
        <v>2.0474463338567122E-10</v>
      </c>
      <c r="DZ37" s="77">
        <f t="shared" si="57"/>
        <v>2.0525099429678778E-10</v>
      </c>
      <c r="EA37" s="77">
        <f t="shared" si="58"/>
        <v>2.0525102797727553E-10</v>
      </c>
      <c r="EB37" s="77">
        <f t="shared" si="59"/>
        <v>2.0525102797952737E-10</v>
      </c>
      <c r="ED37" s="78">
        <v>9.9999999999999994E-12</v>
      </c>
      <c r="EE37" s="78">
        <v>4.2893560542499998</v>
      </c>
      <c r="EF37" s="78">
        <v>27676.976036857999</v>
      </c>
      <c r="EG37" s="77">
        <f t="shared" si="80"/>
        <v>-5.7960764776309445E-13</v>
      </c>
      <c r="EH37" s="77">
        <f t="shared" si="81"/>
        <v>-5.7705133981833635E-13</v>
      </c>
      <c r="EI37" s="77">
        <f t="shared" si="82"/>
        <v>-5.7705116954187864E-13</v>
      </c>
      <c r="EJ37" s="77">
        <f t="shared" si="83"/>
        <v>-5.7705116953052894E-13</v>
      </c>
      <c r="EL37" s="78"/>
      <c r="EM37" s="78"/>
      <c r="EN37" s="78"/>
      <c r="ET37" s="78"/>
      <c r="EU37" s="78"/>
      <c r="EV37" s="78"/>
    </row>
    <row r="38" spans="1:152" s="82" customFormat="1" ht="12.75">
      <c r="A38" s="77">
        <f>SUM(BM1:BM818)</f>
        <v>-4.2667238096811916E-2</v>
      </c>
      <c r="B38" s="77">
        <f>SUM(BU1:BU494)</f>
        <v>-5.3600900348188488E-3</v>
      </c>
      <c r="C38" s="77">
        <f>SUM(CC1:CC230)</f>
        <v>1.7563927610613519E-5</v>
      </c>
      <c r="D38" s="77">
        <f>SUM(CK1:CK53)</f>
        <v>3.7807947757196494E-6</v>
      </c>
      <c r="E38" s="77">
        <f>SUM(CS1:CS15)</f>
        <v>-1.37068117961782E-8</v>
      </c>
      <c r="F38" s="77">
        <f>SUM(DA1:DA10)</f>
        <v>-1.4732393998236931E-9</v>
      </c>
      <c r="G38" s="77"/>
      <c r="J38" s="84"/>
      <c r="K38" s="84"/>
      <c r="L38" s="78"/>
      <c r="N38" s="78">
        <v>1.25219E-6</v>
      </c>
      <c r="O38" s="78">
        <v>3.7207980442499999</v>
      </c>
      <c r="P38" s="78">
        <v>39609.654583165597</v>
      </c>
      <c r="Q38" s="77">
        <f t="shared" si="0"/>
        <v>-8.0546234532842744E-7</v>
      </c>
      <c r="R38" s="77">
        <f t="shared" si="1"/>
        <v>-8.0581363359099531E-7</v>
      </c>
      <c r="S38" s="77">
        <f t="shared" si="2"/>
        <v>-8.058136569866448E-7</v>
      </c>
      <c r="T38" s="77">
        <f t="shared" si="3"/>
        <v>-8.0581365698819751E-7</v>
      </c>
      <c r="V38" s="78">
        <v>6.3640000000000006E-8</v>
      </c>
      <c r="W38" s="78">
        <v>2.1380561937999998</v>
      </c>
      <c r="X38" s="78">
        <v>25132.3033999656</v>
      </c>
      <c r="Y38" s="77">
        <f t="shared" si="4"/>
        <v>3.3293868974679718E-8</v>
      </c>
      <c r="Z38" s="77">
        <f t="shared" si="5"/>
        <v>3.3306478907258513E-8</v>
      </c>
      <c r="AA38" s="77">
        <f t="shared" si="6"/>
        <v>3.3306479747143726E-8</v>
      </c>
      <c r="AB38" s="77">
        <f t="shared" si="7"/>
        <v>3.3306479747199213E-8</v>
      </c>
      <c r="AD38" s="78">
        <v>2.7299999999999999E-9</v>
      </c>
      <c r="AE38" s="78">
        <v>1.2908626455600001</v>
      </c>
      <c r="AF38" s="78">
        <v>103242.234014203</v>
      </c>
      <c r="AG38" s="77">
        <f t="shared" si="8"/>
        <v>2.2113335516543492E-9</v>
      </c>
      <c r="AH38" s="77">
        <f t="shared" si="9"/>
        <v>2.212861676826516E-9</v>
      </c>
      <c r="AI38" s="77">
        <f t="shared" si="10"/>
        <v>2.2128617785475414E-9</v>
      </c>
      <c r="AJ38" s="77">
        <f t="shared" si="11"/>
        <v>2.2128617785542668E-9</v>
      </c>
      <c r="AL38" s="78">
        <v>3E-11</v>
      </c>
      <c r="AM38" s="78">
        <v>2.86652251194</v>
      </c>
      <c r="AN38" s="78">
        <v>105460.99111839</v>
      </c>
      <c r="AO38" s="77">
        <f t="shared" si="72"/>
        <v>-2.3421215387778121E-11</v>
      </c>
      <c r="AP38" s="77">
        <f t="shared" si="73"/>
        <v>-2.3402912983524158E-11</v>
      </c>
      <c r="AQ38" s="77">
        <f t="shared" si="74"/>
        <v>-2.3402911763660911E-11</v>
      </c>
      <c r="AR38" s="77">
        <f t="shared" si="75"/>
        <v>-2.3402911763581957E-11</v>
      </c>
      <c r="AT38" s="78"/>
      <c r="AU38" s="78"/>
      <c r="AV38" s="78"/>
      <c r="BB38" s="78"/>
      <c r="BC38" s="78"/>
      <c r="BD38" s="78"/>
      <c r="BJ38" s="78">
        <v>1.7002000000000001E-7</v>
      </c>
      <c r="BK38" s="78">
        <v>6.1373939219300002</v>
      </c>
      <c r="BL38" s="78">
        <v>41962.520736937397</v>
      </c>
      <c r="BM38" s="77">
        <f t="shared" si="24"/>
        <v>1.6072484687930361E-7</v>
      </c>
      <c r="BN38" s="77">
        <f t="shared" si="25"/>
        <v>1.6070330901146392E-7</v>
      </c>
      <c r="BO38" s="77">
        <f t="shared" si="26"/>
        <v>1.6070330757602349E-7</v>
      </c>
      <c r="BP38" s="77">
        <f t="shared" si="27"/>
        <v>1.6070330757592725E-7</v>
      </c>
      <c r="BR38" s="78">
        <v>7.8299999999999996E-9</v>
      </c>
      <c r="BS38" s="78">
        <v>1.5096269941</v>
      </c>
      <c r="BT38" s="78">
        <v>41962.520736937397</v>
      </c>
      <c r="BU38" s="77">
        <f t="shared" si="28"/>
        <v>1.9187479909519113E-9</v>
      </c>
      <c r="BV38" s="77">
        <f t="shared" si="29"/>
        <v>1.9216949658783784E-9</v>
      </c>
      <c r="BW38" s="77">
        <f t="shared" si="30"/>
        <v>1.9216951621662252E-9</v>
      </c>
      <c r="BX38" s="77">
        <f t="shared" si="31"/>
        <v>1.9216951621793852E-9</v>
      </c>
      <c r="BZ38" s="78">
        <v>3.3E-10</v>
      </c>
      <c r="CA38" s="78">
        <v>4.3418917531199996</v>
      </c>
      <c r="CB38" s="78">
        <v>32858.613742819703</v>
      </c>
      <c r="CC38" s="77">
        <f t="shared" si="32"/>
        <v>-1.1163770702243111E-10</v>
      </c>
      <c r="CD38" s="77">
        <f t="shared" si="33"/>
        <v>-1.1173210646445259E-10</v>
      </c>
      <c r="CE38" s="77">
        <f t="shared" si="34"/>
        <v>-1.1173211275204647E-10</v>
      </c>
      <c r="CF38" s="77">
        <f t="shared" si="35"/>
        <v>-1.1173211275246126E-10</v>
      </c>
      <c r="CH38" s="78">
        <v>9.9999999999999994E-12</v>
      </c>
      <c r="CI38" s="78">
        <v>5.8492163243000004</v>
      </c>
      <c r="CJ38" s="78">
        <v>5661.3320491521999</v>
      </c>
      <c r="CK38" s="77">
        <f t="shared" si="76"/>
        <v>9.1803074682852126E-12</v>
      </c>
      <c r="CL38" s="77">
        <f t="shared" si="77"/>
        <v>9.1800997760485204E-12</v>
      </c>
      <c r="CM38" s="77">
        <f t="shared" si="78"/>
        <v>9.180099762213314E-12</v>
      </c>
      <c r="CN38" s="77">
        <f t="shared" si="79"/>
        <v>9.1800997622124125E-12</v>
      </c>
      <c r="CP38" s="78"/>
      <c r="CQ38" s="78"/>
      <c r="CR38" s="78"/>
      <c r="CX38" s="78"/>
      <c r="CY38" s="78"/>
      <c r="CZ38" s="78"/>
      <c r="DF38" s="78">
        <v>1.5012E-7</v>
      </c>
      <c r="DG38" s="78">
        <v>4.2817346350700003</v>
      </c>
      <c r="DH38" s="78">
        <v>41962.520736937397</v>
      </c>
      <c r="DI38" s="77">
        <f t="shared" si="48"/>
        <v>-8.6865063203848558E-8</v>
      </c>
      <c r="DJ38" s="77">
        <f t="shared" si="49"/>
        <v>-8.6912589227055887E-8</v>
      </c>
      <c r="DK38" s="77">
        <f t="shared" si="50"/>
        <v>-8.6912592392319821E-8</v>
      </c>
      <c r="DL38" s="77">
        <f t="shared" si="51"/>
        <v>-8.6912592392532029E-8</v>
      </c>
      <c r="DN38" s="78">
        <v>6.96E-9</v>
      </c>
      <c r="DO38" s="78">
        <v>0.69734796212000005</v>
      </c>
      <c r="DP38" s="78">
        <v>260879.03141574099</v>
      </c>
      <c r="DQ38" s="77">
        <f t="shared" si="52"/>
        <v>5.6121082543263786E-9</v>
      </c>
      <c r="DR38" s="77">
        <f t="shared" si="53"/>
        <v>5.6021563481585054E-9</v>
      </c>
      <c r="DS38" s="77">
        <f t="shared" si="54"/>
        <v>5.6021556841751939E-9</v>
      </c>
      <c r="DT38" s="77">
        <f t="shared" si="55"/>
        <v>5.6021556841319969E-9</v>
      </c>
      <c r="DV38" s="78">
        <v>3.3E-10</v>
      </c>
      <c r="DW38" s="78">
        <v>6.0368288549300004</v>
      </c>
      <c r="DX38" s="78">
        <v>103242.234014203</v>
      </c>
      <c r="DY38" s="77">
        <f t="shared" si="56"/>
        <v>2.023808224964097E-10</v>
      </c>
      <c r="DZ38" s="77">
        <f t="shared" si="57"/>
        <v>2.0213175930895327E-10</v>
      </c>
      <c r="EA38" s="77">
        <f t="shared" si="58"/>
        <v>2.0213174271273629E-10</v>
      </c>
      <c r="EB38" s="77">
        <f t="shared" si="59"/>
        <v>2.0213174271163908E-10</v>
      </c>
      <c r="ED38" s="78">
        <v>9.9999999999999994E-12</v>
      </c>
      <c r="EE38" s="78">
        <v>4.41206223998</v>
      </c>
      <c r="EF38" s="78">
        <v>79373.087976815907</v>
      </c>
      <c r="EG38" s="77">
        <f t="shared" si="80"/>
        <v>-5.3730223612156391E-12</v>
      </c>
      <c r="EH38" s="77">
        <f t="shared" si="81"/>
        <v>-5.3792142336468522E-12</v>
      </c>
      <c r="EI38" s="77">
        <f t="shared" si="82"/>
        <v>-5.3792146459902799E-12</v>
      </c>
      <c r="EJ38" s="77">
        <f t="shared" si="83"/>
        <v>-5.3792146460175938E-12</v>
      </c>
      <c r="EL38" s="78"/>
      <c r="EM38" s="78"/>
      <c r="EN38" s="78"/>
      <c r="ET38" s="78"/>
      <c r="EU38" s="78"/>
      <c r="EV38" s="78"/>
    </row>
    <row r="39" spans="1:152" s="77" customFormat="1" ht="12.75">
      <c r="J39" s="84"/>
      <c r="L39" s="78"/>
      <c r="N39" s="78">
        <v>8.6819000000000005E-7</v>
      </c>
      <c r="O39" s="78">
        <v>2.6421934938499998</v>
      </c>
      <c r="P39" s="78">
        <v>51646.1153180537</v>
      </c>
      <c r="Q39" s="77">
        <f t="shared" si="0"/>
        <v>4.9069872497438546E-7</v>
      </c>
      <c r="R39" s="77">
        <f t="shared" si="1"/>
        <v>4.9035644919899005E-7</v>
      </c>
      <c r="S39" s="77">
        <f t="shared" si="2"/>
        <v>4.9035642639630841E-7</v>
      </c>
      <c r="T39" s="77">
        <f t="shared" si="3"/>
        <v>4.9035642639480154E-7</v>
      </c>
      <c r="V39" s="78">
        <v>5.8829999999999998E-8</v>
      </c>
      <c r="W39" s="78">
        <v>2.1954523040899998</v>
      </c>
      <c r="X39" s="78">
        <v>13521.751441591399</v>
      </c>
      <c r="Y39" s="77">
        <f t="shared" si="4"/>
        <v>-5.1046360976769385E-8</v>
      </c>
      <c r="Z39" s="77">
        <f t="shared" si="5"/>
        <v>-5.104270211611031E-8</v>
      </c>
      <c r="AA39" s="77">
        <f t="shared" si="6"/>
        <v>-5.1042701872367554E-8</v>
      </c>
      <c r="AB39" s="77">
        <f t="shared" si="7"/>
        <v>-5.1042701872351341E-8</v>
      </c>
      <c r="AD39" s="78">
        <v>2.09E-9</v>
      </c>
      <c r="AE39" s="78">
        <v>3.30158370895</v>
      </c>
      <c r="AF39" s="78">
        <v>213.29909543799999</v>
      </c>
      <c r="AG39" s="77">
        <f t="shared" si="8"/>
        <v>-1.0890913592826173E-9</v>
      </c>
      <c r="AH39" s="77">
        <f t="shared" si="9"/>
        <v>-1.0890878391418505E-9</v>
      </c>
      <c r="AI39" s="77">
        <f t="shared" si="10"/>
        <v>-1.0890878389073739E-9</v>
      </c>
      <c r="AJ39" s="77">
        <f t="shared" si="11"/>
        <v>-1.089087838907358E-9</v>
      </c>
      <c r="AL39" s="78">
        <v>3E-11</v>
      </c>
      <c r="AM39" s="78">
        <v>6.2387536896300002</v>
      </c>
      <c r="AN39" s="78">
        <v>28306.660245760901</v>
      </c>
      <c r="AO39" s="77">
        <f t="shared" si="72"/>
        <v>2.9886908603723294E-11</v>
      </c>
      <c r="AP39" s="77">
        <f t="shared" si="73"/>
        <v>2.9887589118907747E-11</v>
      </c>
      <c r="AQ39" s="77">
        <f t="shared" si="74"/>
        <v>2.988758916416853E-11</v>
      </c>
      <c r="AR39" s="77">
        <f t="shared" si="75"/>
        <v>2.9887589164171555E-11</v>
      </c>
      <c r="AT39" s="78"/>
      <c r="AU39" s="78"/>
      <c r="AV39" s="78"/>
      <c r="BB39" s="78"/>
      <c r="BC39" s="78"/>
      <c r="BD39" s="78"/>
      <c r="BJ39" s="78">
        <v>1.4984E-7</v>
      </c>
      <c r="BK39" s="78">
        <v>1.64717994813</v>
      </c>
      <c r="BL39" s="78">
        <v>105460.99111839</v>
      </c>
      <c r="BM39" s="77">
        <f t="shared" si="24"/>
        <v>4.7638697541478305E-8</v>
      </c>
      <c r="BN39" s="77">
        <f t="shared" si="25"/>
        <v>4.7777287288559317E-8</v>
      </c>
      <c r="BO39" s="77">
        <f t="shared" si="26"/>
        <v>4.7777296518492677E-8</v>
      </c>
      <c r="BP39" s="77">
        <f t="shared" si="27"/>
        <v>4.777729651909006E-8</v>
      </c>
      <c r="BR39" s="78">
        <v>7.9400000000000003E-9</v>
      </c>
      <c r="BS39" s="78">
        <v>2.1686839618299998</v>
      </c>
      <c r="BT39" s="78">
        <v>63498.470381452702</v>
      </c>
      <c r="BU39" s="77">
        <f t="shared" si="28"/>
        <v>-2.9772361564629652E-9</v>
      </c>
      <c r="BV39" s="77">
        <f t="shared" si="29"/>
        <v>-2.9729114660546967E-9</v>
      </c>
      <c r="BW39" s="77">
        <f t="shared" si="30"/>
        <v>-2.9729111779532248E-9</v>
      </c>
      <c r="BX39" s="77">
        <f t="shared" si="31"/>
        <v>-2.9729111779339738E-9</v>
      </c>
      <c r="BZ39" s="78">
        <v>3.7000000000000001E-10</v>
      </c>
      <c r="CA39" s="78">
        <v>4.5051206884699999</v>
      </c>
      <c r="CB39" s="78">
        <v>26107.572902473901</v>
      </c>
      <c r="CC39" s="77">
        <f t="shared" si="32"/>
        <v>-1.6072059861846489E-10</v>
      </c>
      <c r="CD39" s="77">
        <f t="shared" si="33"/>
        <v>-1.6080109186546625E-10</v>
      </c>
      <c r="CE39" s="77">
        <f t="shared" si="34"/>
        <v>-1.6080109722680006E-10</v>
      </c>
      <c r="CF39" s="77">
        <f t="shared" si="35"/>
        <v>-1.6080109722715994E-10</v>
      </c>
      <c r="CH39" s="78">
        <v>9.9999999999999994E-12</v>
      </c>
      <c r="CI39" s="78">
        <v>3.8195847027599998</v>
      </c>
      <c r="CJ39" s="78">
        <v>53131.406024757001</v>
      </c>
      <c r="CK39" s="77">
        <f t="shared" si="76"/>
        <v>-1.7317622286434299E-12</v>
      </c>
      <c r="CL39" s="77">
        <f t="shared" si="77"/>
        <v>-1.7366033131010582E-12</v>
      </c>
      <c r="CM39" s="77">
        <f t="shared" si="78"/>
        <v>-1.7366036355509492E-12</v>
      </c>
      <c r="CN39" s="77">
        <f t="shared" si="79"/>
        <v>-1.7366036355722212E-12</v>
      </c>
      <c r="CP39" s="78"/>
      <c r="CQ39" s="78"/>
      <c r="CR39" s="78"/>
      <c r="CX39" s="78"/>
      <c r="CY39" s="78"/>
      <c r="CZ39" s="78"/>
      <c r="DF39" s="78">
        <v>1.3976999999999999E-7</v>
      </c>
      <c r="DG39" s="78">
        <v>4.7705684879300003</v>
      </c>
      <c r="DH39" s="78">
        <v>33326.578733174203</v>
      </c>
      <c r="DI39" s="77">
        <f t="shared" si="48"/>
        <v>-8.2400963095211145E-8</v>
      </c>
      <c r="DJ39" s="77">
        <f t="shared" si="49"/>
        <v>-8.2366149886821707E-8</v>
      </c>
      <c r="DK39" s="77">
        <f t="shared" si="50"/>
        <v>-8.2366147567655384E-8</v>
      </c>
      <c r="DL39" s="77">
        <f t="shared" si="51"/>
        <v>-8.2366147567501343E-8</v>
      </c>
      <c r="DN39" s="78">
        <v>6.7800000000000002E-9</v>
      </c>
      <c r="DO39" s="78">
        <v>2.0219388593000001</v>
      </c>
      <c r="DP39" s="78">
        <v>26068.233380674399</v>
      </c>
      <c r="DQ39" s="77">
        <f t="shared" si="52"/>
        <v>-2.8090051611242881E-9</v>
      </c>
      <c r="DR39" s="77">
        <f t="shared" si="53"/>
        <v>-2.8075168493929984E-9</v>
      </c>
      <c r="DS39" s="77">
        <f t="shared" si="54"/>
        <v>-2.8075167502512826E-9</v>
      </c>
      <c r="DT39" s="77">
        <f t="shared" si="55"/>
        <v>-2.8075167502447926E-9</v>
      </c>
      <c r="DV39" s="78">
        <v>2.5000000000000002E-10</v>
      </c>
      <c r="DW39" s="78">
        <v>4.2393410545699997</v>
      </c>
      <c r="DX39" s="78">
        <v>52705.4972482429</v>
      </c>
      <c r="DY39" s="77">
        <f t="shared" si="56"/>
        <v>1.27332855906391E-10</v>
      </c>
      <c r="DZ39" s="77">
        <f t="shared" si="57"/>
        <v>1.2743774774443771E-10</v>
      </c>
      <c r="EA39" s="77">
        <f t="shared" si="58"/>
        <v>1.2743775473026196E-10</v>
      </c>
      <c r="EB39" s="77">
        <f t="shared" si="59"/>
        <v>1.2743775473072653E-10</v>
      </c>
      <c r="ED39" s="78">
        <v>9.9999999999999994E-12</v>
      </c>
      <c r="EE39" s="78">
        <v>3.2351892916199998</v>
      </c>
      <c r="EF39" s="78">
        <v>26301.202237012199</v>
      </c>
      <c r="EG39" s="77">
        <f t="shared" si="80"/>
        <v>-3.4169461339810457E-12</v>
      </c>
      <c r="EH39" s="77">
        <f t="shared" si="81"/>
        <v>-3.4146591802327735E-12</v>
      </c>
      <c r="EI39" s="77">
        <f t="shared" si="82"/>
        <v>-3.4146590278921378E-12</v>
      </c>
      <c r="EJ39" s="77">
        <f t="shared" si="83"/>
        <v>-3.4146590278819863E-12</v>
      </c>
      <c r="EL39" s="78"/>
      <c r="EM39" s="78"/>
      <c r="EN39" s="78"/>
      <c r="ET39" s="78"/>
      <c r="EU39" s="78"/>
      <c r="EV39" s="78"/>
    </row>
    <row r="40" spans="1:152" s="77" customFormat="1" ht="12.75">
      <c r="A40" s="77" t="s">
        <v>217</v>
      </c>
      <c r="B40" s="77" t="s">
        <v>218</v>
      </c>
      <c r="C40" s="77" t="s">
        <v>219</v>
      </c>
      <c r="D40" s="77" t="s">
        <v>220</v>
      </c>
      <c r="E40" s="77" t="s">
        <v>221</v>
      </c>
      <c r="F40" s="77" t="s">
        <v>222</v>
      </c>
      <c r="L40" s="78"/>
      <c r="N40" s="78">
        <v>8.6723000000000002E-7</v>
      </c>
      <c r="O40" s="78">
        <v>1.9595304265</v>
      </c>
      <c r="P40" s="78">
        <v>46514.474233996203</v>
      </c>
      <c r="Q40" s="77">
        <f t="shared" si="0"/>
        <v>-8.3501002047971124E-8</v>
      </c>
      <c r="R40" s="77">
        <f t="shared" si="1"/>
        <v>-8.3129525877047521E-8</v>
      </c>
      <c r="S40" s="77">
        <f t="shared" si="2"/>
        <v>-8.3129501132519397E-8</v>
      </c>
      <c r="T40" s="77">
        <f t="shared" si="3"/>
        <v>-8.3129501130900121E-8</v>
      </c>
      <c r="V40" s="78">
        <v>4.9689999999999997E-8</v>
      </c>
      <c r="W40" s="78">
        <v>2.4775213418000002</v>
      </c>
      <c r="X40" s="78">
        <v>30639.856638632999</v>
      </c>
      <c r="Y40" s="77">
        <f t="shared" si="4"/>
        <v>-3.0771295177316173E-8</v>
      </c>
      <c r="Z40" s="77">
        <f t="shared" si="5"/>
        <v>-3.0760234123370541E-8</v>
      </c>
      <c r="AA40" s="77">
        <f t="shared" si="6"/>
        <v>-3.0760233386513201E-8</v>
      </c>
      <c r="AB40" s="77">
        <f t="shared" si="7"/>
        <v>-3.0760233386464397E-8</v>
      </c>
      <c r="AD40" s="78">
        <v>1.97E-9</v>
      </c>
      <c r="AE40" s="78">
        <v>2.0779260506199999</v>
      </c>
      <c r="AF40" s="78">
        <v>22645.328196608702</v>
      </c>
      <c r="AG40" s="77">
        <f t="shared" si="8"/>
        <v>-1.1320352435608649E-9</v>
      </c>
      <c r="AH40" s="77">
        <f t="shared" si="9"/>
        <v>-1.1316974364162484E-9</v>
      </c>
      <c r="AI40" s="77">
        <f t="shared" si="10"/>
        <v>-1.1316974139133052E-9</v>
      </c>
      <c r="AJ40" s="77">
        <f t="shared" si="11"/>
        <v>-1.1316974139118157E-9</v>
      </c>
      <c r="AL40" s="78">
        <v>3E-11</v>
      </c>
      <c r="AM40" s="78">
        <v>3.37815322354</v>
      </c>
      <c r="AN40" s="78">
        <v>98690.280517144507</v>
      </c>
      <c r="AO40" s="77">
        <f t="shared" si="72"/>
        <v>-2.8460204120308928E-11</v>
      </c>
      <c r="AP40" s="77">
        <f t="shared" si="73"/>
        <v>-2.8451529460975474E-11</v>
      </c>
      <c r="AQ40" s="77">
        <f t="shared" si="74"/>
        <v>-2.8451528882367789E-11</v>
      </c>
      <c r="AR40" s="77">
        <f t="shared" si="75"/>
        <v>-2.845152888232885E-11</v>
      </c>
      <c r="AT40" s="78"/>
      <c r="AU40" s="78"/>
      <c r="AV40" s="78"/>
      <c r="BB40" s="78"/>
      <c r="BC40" s="78"/>
      <c r="BD40" s="78"/>
      <c r="BJ40" s="78">
        <v>1.4186E-7</v>
      </c>
      <c r="BK40" s="78">
        <v>0.33074185469</v>
      </c>
      <c r="BL40" s="78">
        <v>10213.285546211</v>
      </c>
      <c r="BM40" s="77">
        <f t="shared" si="24"/>
        <v>1.3741114127477507E-7</v>
      </c>
      <c r="BN40" s="77">
        <f t="shared" si="25"/>
        <v>1.3741447127948144E-7</v>
      </c>
      <c r="BO40" s="77">
        <f t="shared" si="26"/>
        <v>1.3741447150125166E-7</v>
      </c>
      <c r="BP40" s="77">
        <f t="shared" si="27"/>
        <v>1.3741447150126643E-7</v>
      </c>
      <c r="BR40" s="78">
        <v>7.3099999999999998E-9</v>
      </c>
      <c r="BS40" s="78">
        <v>0.92148918837000005</v>
      </c>
      <c r="BT40" s="78">
        <v>73711.755927663704</v>
      </c>
      <c r="BU40" s="77">
        <f t="shared" si="28"/>
        <v>5.9138948172039874E-9</v>
      </c>
      <c r="BV40" s="77">
        <f t="shared" si="29"/>
        <v>5.9168236437328075E-9</v>
      </c>
      <c r="BW40" s="77">
        <f t="shared" si="30"/>
        <v>5.9168238387297918E-9</v>
      </c>
      <c r="BX40" s="77">
        <f t="shared" si="31"/>
        <v>5.9168238387427256E-9</v>
      </c>
      <c r="BZ40" s="78">
        <v>3.1999999999999998E-10</v>
      </c>
      <c r="CA40" s="78">
        <v>1.9946666442700001</v>
      </c>
      <c r="CB40" s="78">
        <v>25132.3033999656</v>
      </c>
      <c r="CC40" s="77">
        <f t="shared" si="32"/>
        <v>2.0466358285586885E-10</v>
      </c>
      <c r="CD40" s="77">
        <f t="shared" si="33"/>
        <v>2.0472077495029739E-10</v>
      </c>
      <c r="CE40" s="77">
        <f t="shared" si="34"/>
        <v>2.0472077875948321E-10</v>
      </c>
      <c r="CF40" s="77">
        <f t="shared" si="35"/>
        <v>2.0472077875973485E-10</v>
      </c>
      <c r="CH40" s="78">
        <v>9.9999999999999994E-12</v>
      </c>
      <c r="CI40" s="78">
        <v>1.0541066993699999</v>
      </c>
      <c r="CJ40" s="78">
        <v>1589.0728952838001</v>
      </c>
      <c r="CK40" s="77">
        <f t="shared" si="76"/>
        <v>9.7203947705385277E-13</v>
      </c>
      <c r="CL40" s="77">
        <f t="shared" si="77"/>
        <v>9.7189315672442243E-13</v>
      </c>
      <c r="CM40" s="77">
        <f t="shared" si="78"/>
        <v>9.7189314697802873E-13</v>
      </c>
      <c r="CN40" s="77">
        <f t="shared" si="79"/>
        <v>9.7189314697739239E-13</v>
      </c>
      <c r="CP40" s="78"/>
      <c r="CQ40" s="78"/>
      <c r="CR40" s="78"/>
      <c r="CX40" s="78"/>
      <c r="CY40" s="78"/>
      <c r="CZ40" s="78"/>
      <c r="DF40" s="78">
        <v>1.2793999999999999E-7</v>
      </c>
      <c r="DG40" s="78">
        <v>6.0643713876599996</v>
      </c>
      <c r="DH40" s="78">
        <v>1109.3785520934</v>
      </c>
      <c r="DI40" s="77">
        <f t="shared" si="48"/>
        <v>1.2745990012500948E-7</v>
      </c>
      <c r="DJ40" s="77">
        <f t="shared" si="49"/>
        <v>1.2745978646606762E-7</v>
      </c>
      <c r="DK40" s="77">
        <f t="shared" si="50"/>
        <v>1.2745978645849636E-7</v>
      </c>
      <c r="DL40" s="77">
        <f t="shared" si="51"/>
        <v>1.2745978645849586E-7</v>
      </c>
      <c r="DN40" s="78">
        <v>6.0799999999999997E-9</v>
      </c>
      <c r="DO40" s="78">
        <v>0.85708468483</v>
      </c>
      <c r="DP40" s="78">
        <v>4551.9534970588002</v>
      </c>
      <c r="DQ40" s="77">
        <f t="shared" si="52"/>
        <v>4.4437437840609254E-9</v>
      </c>
      <c r="DR40" s="77">
        <f t="shared" si="53"/>
        <v>4.4439185355331641E-9</v>
      </c>
      <c r="DS40" s="77">
        <f t="shared" si="54"/>
        <v>4.4439185471730627E-9</v>
      </c>
      <c r="DT40" s="77">
        <f t="shared" si="55"/>
        <v>4.4439185471738436E-9</v>
      </c>
      <c r="DV40" s="78">
        <v>2.3000000000000001E-10</v>
      </c>
      <c r="DW40" s="78">
        <v>2.5971155695800001</v>
      </c>
      <c r="DX40" s="78">
        <v>23969.139281195799</v>
      </c>
      <c r="DY40" s="77">
        <f t="shared" si="56"/>
        <v>-1.7134840866974755E-11</v>
      </c>
      <c r="DZ40" s="77">
        <f t="shared" si="57"/>
        <v>-1.708397840889668E-11</v>
      </c>
      <c r="EA40" s="77">
        <f t="shared" si="58"/>
        <v>-1.7083975020927868E-11</v>
      </c>
      <c r="EB40" s="77">
        <f t="shared" si="59"/>
        <v>-1.7083975020706222E-11</v>
      </c>
      <c r="ED40" s="78">
        <v>9.9999999999999994E-12</v>
      </c>
      <c r="EE40" s="78">
        <v>2.2566725566799999</v>
      </c>
      <c r="EF40" s="78">
        <v>21535.9496445154</v>
      </c>
      <c r="EG40" s="77">
        <f t="shared" si="80"/>
        <v>-6.1213071045252408E-12</v>
      </c>
      <c r="EH40" s="77">
        <f t="shared" si="81"/>
        <v>-6.1197314450336155E-12</v>
      </c>
      <c r="EI40" s="77">
        <f t="shared" si="82"/>
        <v>-6.1197313400710213E-12</v>
      </c>
      <c r="EJ40" s="77">
        <f t="shared" si="83"/>
        <v>-6.1197313400640525E-12</v>
      </c>
      <c r="EL40" s="78"/>
      <c r="EM40" s="78"/>
      <c r="EN40" s="78"/>
      <c r="ET40" s="78"/>
      <c r="EU40" s="78"/>
      <c r="EV40" s="78"/>
    </row>
    <row r="41" spans="1:152" s="77" customFormat="1" ht="12.75">
      <c r="A41" s="77">
        <f>SUM(DI1:DI1215)</f>
        <v>0.46532765846349811</v>
      </c>
      <c r="B41" s="77">
        <f>SUM(DQ1:DQ711)</f>
        <v>-2.6132859449163785E-4</v>
      </c>
      <c r="C41" s="77">
        <f>SUM(DY1:DY326)</f>
        <v>-2.2071890778401609E-5</v>
      </c>
      <c r="D41" s="77">
        <f>SUM(EG1:EG119)</f>
        <v>-4.6877918923420024E-8</v>
      </c>
      <c r="E41" s="77">
        <f>SUM(EO1:EO18)</f>
        <v>1.8000166674646939E-9</v>
      </c>
      <c r="F41" s="77">
        <f>SUM(EW1:EW10)</f>
        <v>-5.15328186264525E-11</v>
      </c>
      <c r="L41" s="78"/>
      <c r="N41" s="78">
        <v>8.8329000000000002E-7</v>
      </c>
      <c r="O41" s="78">
        <v>5.4133879596299996</v>
      </c>
      <c r="P41" s="78">
        <v>26617.594106668799</v>
      </c>
      <c r="Q41" s="77">
        <f t="shared" si="0"/>
        <v>-6.1657407734180441E-7</v>
      </c>
      <c r="R41" s="77">
        <f t="shared" si="1"/>
        <v>-6.1641830391449366E-7</v>
      </c>
      <c r="S41" s="77">
        <f t="shared" si="2"/>
        <v>-6.1641829353719E-7</v>
      </c>
      <c r="T41" s="77">
        <f t="shared" si="3"/>
        <v>-6.1641829353650676E-7</v>
      </c>
      <c r="V41" s="78">
        <v>4.5779999999999997E-8</v>
      </c>
      <c r="W41" s="78">
        <v>1.55845855383</v>
      </c>
      <c r="X41" s="78">
        <v>27147.285071763301</v>
      </c>
      <c r="Y41" s="77">
        <f t="shared" si="4"/>
        <v>-1.1946282890657361E-8</v>
      </c>
      <c r="Z41" s="77">
        <f t="shared" si="5"/>
        <v>-1.1935182843424262E-8</v>
      </c>
      <c r="AA41" s="77">
        <f t="shared" si="6"/>
        <v>-1.1935182104025791E-8</v>
      </c>
      <c r="AB41" s="77">
        <f t="shared" si="7"/>
        <v>-1.1935182103976801E-8</v>
      </c>
      <c r="AD41" s="78">
        <v>1.8199999999999999E-9</v>
      </c>
      <c r="AE41" s="78">
        <v>0.62534354988999996</v>
      </c>
      <c r="AF41" s="78">
        <v>25448.0058552601</v>
      </c>
      <c r="AG41" s="77">
        <f t="shared" si="8"/>
        <v>-1.1332010556498726E-9</v>
      </c>
      <c r="AH41" s="77">
        <f t="shared" si="9"/>
        <v>-1.1335363269816938E-9</v>
      </c>
      <c r="AI41" s="77">
        <f t="shared" si="10"/>
        <v>-1.133536349311951E-9</v>
      </c>
      <c r="AJ41" s="77">
        <f t="shared" si="11"/>
        <v>-1.1335363493134484E-9</v>
      </c>
      <c r="AL41" s="78">
        <v>1.9999999999999999E-11</v>
      </c>
      <c r="AM41" s="78">
        <v>5.3746611926199996</v>
      </c>
      <c r="AN41" s="78">
        <v>110012.944615448</v>
      </c>
      <c r="AO41" s="77">
        <f t="shared" si="72"/>
        <v>3.1161627117252725E-12</v>
      </c>
      <c r="AP41" s="77">
        <f t="shared" si="73"/>
        <v>3.0960535458317932E-12</v>
      </c>
      <c r="AQ41" s="77">
        <f t="shared" si="74"/>
        <v>3.096052206256673E-12</v>
      </c>
      <c r="AR41" s="77">
        <f t="shared" si="75"/>
        <v>3.0960522061668197E-12</v>
      </c>
      <c r="AT41" s="78"/>
      <c r="AU41" s="78"/>
      <c r="AV41" s="78"/>
      <c r="BB41" s="78"/>
      <c r="BC41" s="78"/>
      <c r="BD41" s="78"/>
      <c r="BJ41" s="78">
        <v>1.5577E-7</v>
      </c>
      <c r="BK41" s="78">
        <v>6.0769364320400001</v>
      </c>
      <c r="BL41" s="78">
        <v>53131.406024757001</v>
      </c>
      <c r="BM41" s="77">
        <f t="shared" si="24"/>
        <v>1.3575674961396948E-7</v>
      </c>
      <c r="BN41" s="77">
        <f t="shared" si="25"/>
        <v>1.3579427987553991E-7</v>
      </c>
      <c r="BO41" s="77">
        <f t="shared" si="26"/>
        <v>1.3579428237433181E-7</v>
      </c>
      <c r="BP41" s="77">
        <f t="shared" si="27"/>
        <v>1.3579428237449663E-7</v>
      </c>
      <c r="BR41" s="78">
        <v>7.5499999999999998E-9</v>
      </c>
      <c r="BS41" s="78">
        <v>4.1091063739000004</v>
      </c>
      <c r="BT41" s="78">
        <v>26068.233380674399</v>
      </c>
      <c r="BU41" s="77">
        <f t="shared" si="28"/>
        <v>-4.43120844829287E-9</v>
      </c>
      <c r="BV41" s="77">
        <f t="shared" si="29"/>
        <v>-4.4326825897150096E-9</v>
      </c>
      <c r="BW41" s="77">
        <f t="shared" si="30"/>
        <v>-4.4326826878988155E-9</v>
      </c>
      <c r="BX41" s="77">
        <f t="shared" si="31"/>
        <v>-4.4326826879052418E-9</v>
      </c>
      <c r="BZ41" s="78">
        <v>3E-10</v>
      </c>
      <c r="CA41" s="78">
        <v>0.7660773863</v>
      </c>
      <c r="CB41" s="78">
        <v>5661.3320491521999</v>
      </c>
      <c r="CC41" s="77">
        <f t="shared" si="32"/>
        <v>2.1065538630570392E-10</v>
      </c>
      <c r="CD41" s="77">
        <f t="shared" si="33"/>
        <v>2.1066657366507403E-10</v>
      </c>
      <c r="CE41" s="77">
        <f t="shared" si="34"/>
        <v>2.1066657441024328E-10</v>
      </c>
      <c r="CF41" s="77">
        <f t="shared" si="35"/>
        <v>2.1066657441029263E-10</v>
      </c>
      <c r="CH41" s="78">
        <v>9.9999999999999994E-12</v>
      </c>
      <c r="CI41" s="78">
        <v>1.39436798574</v>
      </c>
      <c r="CJ41" s="78">
        <v>51646.1153180537</v>
      </c>
      <c r="CK41" s="77">
        <f t="shared" si="76"/>
        <v>-6.0291750284149387E-12</v>
      </c>
      <c r="CL41" s="77">
        <f t="shared" si="77"/>
        <v>-6.0329863642309954E-12</v>
      </c>
      <c r="CM41" s="77">
        <f t="shared" si="78"/>
        <v>-6.0329866180577916E-12</v>
      </c>
      <c r="CN41" s="77">
        <f t="shared" si="79"/>
        <v>-6.0329866180745646E-12</v>
      </c>
      <c r="CP41" s="78"/>
      <c r="CQ41" s="78"/>
      <c r="CR41" s="78"/>
      <c r="CX41" s="78"/>
      <c r="CY41" s="78"/>
      <c r="CZ41" s="78"/>
      <c r="DF41" s="78">
        <v>1.3937999999999999E-7</v>
      </c>
      <c r="DG41" s="78">
        <v>1.9998487657799999</v>
      </c>
      <c r="DH41" s="78">
        <v>25132.3033999656</v>
      </c>
      <c r="DI41" s="77">
        <f t="shared" si="48"/>
        <v>8.8587346044813491E-8</v>
      </c>
      <c r="DJ41" s="77">
        <f t="shared" si="49"/>
        <v>8.8612363868532039E-8</v>
      </c>
      <c r="DK41" s="77">
        <f t="shared" si="50"/>
        <v>8.8612365534804917E-8</v>
      </c>
      <c r="DL41" s="77">
        <f t="shared" si="51"/>
        <v>8.8612365534914991E-8</v>
      </c>
      <c r="DN41" s="78">
        <v>5.4599999999999998E-9</v>
      </c>
      <c r="DO41" s="78">
        <v>5.38138962861</v>
      </c>
      <c r="DP41" s="78">
        <v>26091.7844769322</v>
      </c>
      <c r="DQ41" s="77">
        <f t="shared" si="52"/>
        <v>2.6866700649155233E-9</v>
      </c>
      <c r="DR41" s="77">
        <f t="shared" si="53"/>
        <v>2.6855225818865251E-9</v>
      </c>
      <c r="DS41" s="77">
        <f t="shared" si="54"/>
        <v>2.6855225054475501E-9</v>
      </c>
      <c r="DT41" s="77">
        <f t="shared" si="55"/>
        <v>2.6855225054425511E-9</v>
      </c>
      <c r="DV41" s="78">
        <v>2.7E-10</v>
      </c>
      <c r="DW41" s="78">
        <v>2.1066552190099999</v>
      </c>
      <c r="DX41" s="78">
        <v>25558.212176479599</v>
      </c>
      <c r="DY41" s="77">
        <f t="shared" si="56"/>
        <v>5.3152500048993676E-11</v>
      </c>
      <c r="DZ41" s="77">
        <f t="shared" si="57"/>
        <v>5.3089904453023083E-11</v>
      </c>
      <c r="EA41" s="77">
        <f t="shared" si="58"/>
        <v>5.3089900283434382E-11</v>
      </c>
      <c r="EB41" s="77">
        <f t="shared" si="59"/>
        <v>5.3089900283163512E-11</v>
      </c>
      <c r="ED41" s="78">
        <v>9.9999999999999994E-12</v>
      </c>
      <c r="EE41" s="78">
        <v>4.7041420387299997</v>
      </c>
      <c r="EF41" s="78">
        <v>50586.7333878645</v>
      </c>
      <c r="EG41" s="77">
        <f t="shared" si="80"/>
        <v>7.7602362451870043E-12</v>
      </c>
      <c r="EH41" s="77">
        <f t="shared" si="81"/>
        <v>7.7631871762616037E-12</v>
      </c>
      <c r="EI41" s="77">
        <f t="shared" si="82"/>
        <v>7.7631873727658335E-12</v>
      </c>
      <c r="EJ41" s="77">
        <f t="shared" si="83"/>
        <v>7.763187372779091E-12</v>
      </c>
      <c r="EL41" s="78"/>
      <c r="EM41" s="78"/>
      <c r="EN41" s="78"/>
      <c r="ET41" s="78"/>
      <c r="EU41" s="78"/>
      <c r="EV41" s="78"/>
    </row>
    <row r="42" spans="1:152" s="77" customFormat="1" ht="12.75">
      <c r="L42" s="78"/>
      <c r="N42" s="78">
        <v>1.06422E-6</v>
      </c>
      <c r="O42" s="78">
        <v>4.2057211625399997</v>
      </c>
      <c r="P42" s="78">
        <v>19804.827291582798</v>
      </c>
      <c r="Q42" s="77">
        <f t="shared" si="0"/>
        <v>3.7513178591786667E-7</v>
      </c>
      <c r="R42" s="77">
        <f t="shared" si="1"/>
        <v>3.7531425907594946E-7</v>
      </c>
      <c r="S42" s="77">
        <f t="shared" si="2"/>
        <v>3.7531427123003681E-7</v>
      </c>
      <c r="T42" s="77">
        <f t="shared" si="3"/>
        <v>3.753142712308435E-7</v>
      </c>
      <c r="V42" s="78">
        <v>4.8569999999999998E-8</v>
      </c>
      <c r="W42" s="78">
        <v>4.8475795232400003</v>
      </c>
      <c r="X42" s="78">
        <v>37410.567239878597</v>
      </c>
      <c r="Y42" s="77">
        <f t="shared" si="4"/>
        <v>2.6547243099489883E-9</v>
      </c>
      <c r="Z42" s="77">
        <f t="shared" si="5"/>
        <v>2.6379386336526282E-9</v>
      </c>
      <c r="AA42" s="77">
        <f t="shared" si="6"/>
        <v>2.6379375155498388E-9</v>
      </c>
      <c r="AB42" s="77">
        <f t="shared" si="7"/>
        <v>2.6379375154767835E-9</v>
      </c>
      <c r="AD42" s="78">
        <v>2.1900000000000001E-9</v>
      </c>
      <c r="AE42" s="78">
        <v>1.3418873834</v>
      </c>
      <c r="AF42" s="78">
        <v>28306.660245760901</v>
      </c>
      <c r="AG42" s="77">
        <f t="shared" si="8"/>
        <v>2.1344874561742471E-10</v>
      </c>
      <c r="AH42" s="77">
        <f t="shared" si="9"/>
        <v>2.1401953588971089E-10</v>
      </c>
      <c r="AI42" s="77">
        <f t="shared" si="10"/>
        <v>2.1401957390950869E-10</v>
      </c>
      <c r="AJ42" s="77">
        <f t="shared" si="11"/>
        <v>2.1401957391204847E-10</v>
      </c>
      <c r="AL42" s="78">
        <v>1.9999999999999999E-11</v>
      </c>
      <c r="AM42" s="78">
        <v>0.16040583555999999</v>
      </c>
      <c r="AN42" s="78">
        <v>50586.7333878645</v>
      </c>
      <c r="AO42" s="77">
        <f t="shared" si="72"/>
        <v>-1.5040285245294036E-11</v>
      </c>
      <c r="AP42" s="77">
        <f t="shared" si="73"/>
        <v>-1.5034113801906582E-11</v>
      </c>
      <c r="AQ42" s="77">
        <f t="shared" si="74"/>
        <v>-1.5034113390718421E-11</v>
      </c>
      <c r="AR42" s="77">
        <f t="shared" si="75"/>
        <v>-1.5034113390690682E-11</v>
      </c>
      <c r="AT42" s="78"/>
      <c r="AU42" s="78"/>
      <c r="AV42" s="78"/>
      <c r="BB42" s="78"/>
      <c r="BC42" s="78"/>
      <c r="BD42" s="78"/>
      <c r="BJ42" s="78">
        <v>1.5795000000000001E-7</v>
      </c>
      <c r="BK42" s="78">
        <v>3.7962954725800002</v>
      </c>
      <c r="BL42" s="78">
        <v>529.69096509459996</v>
      </c>
      <c r="BM42" s="77">
        <f t="shared" si="24"/>
        <v>1.0312606454162302E-7</v>
      </c>
      <c r="BN42" s="77">
        <f t="shared" si="25"/>
        <v>1.0312665083138794E-7</v>
      </c>
      <c r="BO42" s="77">
        <f t="shared" si="26"/>
        <v>1.0312665087044051E-7</v>
      </c>
      <c r="BP42" s="77">
        <f t="shared" si="27"/>
        <v>1.0312665087044312E-7</v>
      </c>
      <c r="BR42" s="78">
        <v>7.0299999999999999E-9</v>
      </c>
      <c r="BS42" s="78">
        <v>2.2246653062099999</v>
      </c>
      <c r="BT42" s="78">
        <v>10213.285546211</v>
      </c>
      <c r="BU42" s="77">
        <f t="shared" si="28"/>
        <v>-3.8186121300244962E-9</v>
      </c>
      <c r="BV42" s="77">
        <f t="shared" si="29"/>
        <v>-3.8180543868654263E-9</v>
      </c>
      <c r="BW42" s="77">
        <f t="shared" si="30"/>
        <v>-3.8180543497131096E-9</v>
      </c>
      <c r="BX42" s="77">
        <f t="shared" si="31"/>
        <v>-3.8180543497106346E-9</v>
      </c>
      <c r="BZ42" s="78">
        <v>2.7E-10</v>
      </c>
      <c r="CA42" s="78">
        <v>4.8718083816000002</v>
      </c>
      <c r="CB42" s="78">
        <v>54394.563387335103</v>
      </c>
      <c r="CC42" s="77">
        <f t="shared" si="32"/>
        <v>4.2399288999619045E-11</v>
      </c>
      <c r="CD42" s="77">
        <f t="shared" si="33"/>
        <v>4.2265093883625289E-11</v>
      </c>
      <c r="CE42" s="77">
        <f t="shared" si="34"/>
        <v>4.2265084944556901E-11</v>
      </c>
      <c r="CF42" s="77">
        <f t="shared" si="35"/>
        <v>4.2265084943965719E-11</v>
      </c>
      <c r="CH42" s="78">
        <v>9.9999999999999994E-12</v>
      </c>
      <c r="CI42" s="78">
        <v>0.36358097173999998</v>
      </c>
      <c r="CJ42" s="78">
        <v>22645.328196608702</v>
      </c>
      <c r="CK42" s="77">
        <f t="shared" si="76"/>
        <v>8.9219603428529663E-12</v>
      </c>
      <c r="CL42" s="77">
        <f t="shared" si="77"/>
        <v>8.922906386560513E-12</v>
      </c>
      <c r="CM42" s="77">
        <f t="shared" si="78"/>
        <v>8.9229064495633124E-12</v>
      </c>
      <c r="CN42" s="77">
        <f t="shared" si="79"/>
        <v>8.9229064495674822E-12</v>
      </c>
      <c r="CP42" s="78"/>
      <c r="CQ42" s="78"/>
      <c r="CR42" s="78"/>
      <c r="CX42" s="78"/>
      <c r="CY42" s="78"/>
      <c r="CZ42" s="78"/>
      <c r="DF42" s="78">
        <v>1.6297000000000001E-7</v>
      </c>
      <c r="DG42" s="78">
        <v>2.6329358781700001</v>
      </c>
      <c r="DH42" s="78">
        <v>19804.827291582798</v>
      </c>
      <c r="DI42" s="77">
        <f t="shared" si="48"/>
        <v>1.523950243811501E-7</v>
      </c>
      <c r="DJ42" s="77">
        <f t="shared" si="49"/>
        <v>1.5238444051052119E-7</v>
      </c>
      <c r="DK42" s="77">
        <f t="shared" si="50"/>
        <v>1.5238443980536091E-7</v>
      </c>
      <c r="DL42" s="77">
        <f t="shared" si="51"/>
        <v>1.5238443980531411E-7</v>
      </c>
      <c r="DN42" s="78">
        <v>6.0799999999999997E-9</v>
      </c>
      <c r="DO42" s="78">
        <v>3.6599397313300002</v>
      </c>
      <c r="DP42" s="78">
        <v>25448.0058552601</v>
      </c>
      <c r="DQ42" s="77">
        <f t="shared" si="52"/>
        <v>4.2720721185359603E-9</v>
      </c>
      <c r="DR42" s="77">
        <f t="shared" si="53"/>
        <v>4.2730905445673535E-9</v>
      </c>
      <c r="DS42" s="77">
        <f t="shared" si="54"/>
        <v>4.2730906123965989E-9</v>
      </c>
      <c r="DT42" s="77">
        <f t="shared" si="55"/>
        <v>4.2730906124011475E-9</v>
      </c>
      <c r="DV42" s="78">
        <v>2.1E-10</v>
      </c>
      <c r="DW42" s="78">
        <v>0.40892383580000002</v>
      </c>
      <c r="DX42" s="78">
        <v>72602.377375570301</v>
      </c>
      <c r="DY42" s="77">
        <f t="shared" si="56"/>
        <v>2.0997176929087406E-10</v>
      </c>
      <c r="DZ42" s="77">
        <f t="shared" si="57"/>
        <v>2.0996940909340737E-10</v>
      </c>
      <c r="EA42" s="77">
        <f t="shared" si="58"/>
        <v>2.0996940893303951E-10</v>
      </c>
      <c r="EB42" s="77">
        <f t="shared" si="59"/>
        <v>2.0996940893302891E-10</v>
      </c>
      <c r="ED42" s="78">
        <v>9.9999999999999994E-12</v>
      </c>
      <c r="EE42" s="78">
        <v>1.88608259832</v>
      </c>
      <c r="EF42" s="78">
        <v>98690.280517144507</v>
      </c>
      <c r="EG42" s="77">
        <f t="shared" si="80"/>
        <v>2.4066985105606494E-12</v>
      </c>
      <c r="EH42" s="77">
        <f t="shared" si="81"/>
        <v>2.4155596715457649E-12</v>
      </c>
      <c r="EI42" s="77">
        <f t="shared" si="82"/>
        <v>2.4155602617192049E-12</v>
      </c>
      <c r="EJ42" s="77">
        <f t="shared" si="83"/>
        <v>2.4155602617589201E-12</v>
      </c>
      <c r="EL42" s="78"/>
      <c r="EM42" s="78"/>
      <c r="EN42" s="78"/>
      <c r="ET42" s="78"/>
      <c r="EU42" s="78"/>
      <c r="EV42" s="78"/>
    </row>
    <row r="43" spans="1:152" s="77" customFormat="1" ht="12.75">
      <c r="A43" s="82" t="s">
        <v>223</v>
      </c>
      <c r="B43" s="82" t="s">
        <v>224</v>
      </c>
      <c r="C43" s="82" t="s">
        <v>225</v>
      </c>
      <c r="D43" s="82" t="s">
        <v>226</v>
      </c>
      <c r="E43" s="82" t="s">
        <v>227</v>
      </c>
      <c r="F43" s="82" t="s">
        <v>228</v>
      </c>
      <c r="L43" s="78"/>
      <c r="N43" s="78">
        <v>8.9986999999999997E-7</v>
      </c>
      <c r="O43" s="78">
        <v>5.8524363109399999</v>
      </c>
      <c r="P43" s="78">
        <v>41962.520736937397</v>
      </c>
      <c r="Q43" s="77">
        <f t="shared" si="0"/>
        <v>7.3387104165542315E-7</v>
      </c>
      <c r="R43" s="77">
        <f t="shared" si="1"/>
        <v>7.3366881115153971E-7</v>
      </c>
      <c r="S43" s="77">
        <f t="shared" si="2"/>
        <v>7.3366879767731757E-7</v>
      </c>
      <c r="T43" s="77">
        <f t="shared" si="3"/>
        <v>7.3366879767641421E-7</v>
      </c>
      <c r="V43" s="78">
        <v>5.0220000000000002E-8</v>
      </c>
      <c r="W43" s="78">
        <v>3.9412467599199998</v>
      </c>
      <c r="X43" s="78">
        <v>25661.304950698199</v>
      </c>
      <c r="Y43" s="77">
        <f t="shared" si="4"/>
        <v>4.9918375099594731E-8</v>
      </c>
      <c r="Z43" s="77">
        <f t="shared" si="5"/>
        <v>4.991706892078646E-8</v>
      </c>
      <c r="AA43" s="77">
        <f t="shared" si="6"/>
        <v>4.9917068833688292E-8</v>
      </c>
      <c r="AB43" s="77">
        <f t="shared" si="7"/>
        <v>4.9917068833682654E-8</v>
      </c>
      <c r="AD43" s="78">
        <v>1.68E-9</v>
      </c>
      <c r="AE43" s="78">
        <v>6.2080648382200003</v>
      </c>
      <c r="AF43" s="78">
        <v>27147.285071763301</v>
      </c>
      <c r="AG43" s="77">
        <f t="shared" si="8"/>
        <v>1.6461023283834885E-9</v>
      </c>
      <c r="AH43" s="77">
        <f t="shared" si="9"/>
        <v>1.6461866101674117E-9</v>
      </c>
      <c r="AI43" s="77">
        <f t="shared" si="10"/>
        <v>1.646186615777957E-9</v>
      </c>
      <c r="AJ43" s="77">
        <f t="shared" si="11"/>
        <v>1.6461866157783286E-9</v>
      </c>
      <c r="AL43" s="78">
        <v>1.9999999999999999E-11</v>
      </c>
      <c r="AM43" s="78">
        <v>0.35038889635999998</v>
      </c>
      <c r="AN43" s="78">
        <v>19317.1925403286</v>
      </c>
      <c r="AO43" s="77">
        <f t="shared" si="72"/>
        <v>1.9965253052755873E-11</v>
      </c>
      <c r="AP43" s="77">
        <f t="shared" si="73"/>
        <v>1.9965463337444358E-11</v>
      </c>
      <c r="AQ43" s="77">
        <f t="shared" si="74"/>
        <v>1.996546335143015E-11</v>
      </c>
      <c r="AR43" s="77">
        <f t="shared" si="75"/>
        <v>1.9965463351431071E-11</v>
      </c>
      <c r="AT43" s="78"/>
      <c r="AU43" s="78"/>
      <c r="AV43" s="78"/>
      <c r="BB43" s="78"/>
      <c r="BC43" s="78"/>
      <c r="BD43" s="78"/>
      <c r="BJ43" s="78">
        <v>1.4011E-7</v>
      </c>
      <c r="BK43" s="78">
        <v>5.5278645272300002</v>
      </c>
      <c r="BL43" s="78">
        <v>72602.377375570301</v>
      </c>
      <c r="BM43" s="77">
        <f t="shared" si="24"/>
        <v>5.3288214214291139E-8</v>
      </c>
      <c r="BN43" s="77">
        <f t="shared" si="25"/>
        <v>5.3201163286186251E-8</v>
      </c>
      <c r="BO43" s="77">
        <f t="shared" si="26"/>
        <v>5.3201157486931357E-8</v>
      </c>
      <c r="BP43" s="77">
        <f t="shared" si="27"/>
        <v>5.3201157486548227E-8</v>
      </c>
      <c r="BR43" s="78">
        <v>9.2199999999999992E-9</v>
      </c>
      <c r="BS43" s="78">
        <v>2.3026824709199998</v>
      </c>
      <c r="BT43" s="78">
        <v>1109.3785520934</v>
      </c>
      <c r="BU43" s="77">
        <f t="shared" si="28"/>
        <v>-7.0115604016359919E-9</v>
      </c>
      <c r="BV43" s="77">
        <f t="shared" si="29"/>
        <v>-7.011498950869218E-9</v>
      </c>
      <c r="BW43" s="77">
        <f t="shared" si="30"/>
        <v>-7.0114989467759661E-9</v>
      </c>
      <c r="BX43" s="77">
        <f t="shared" si="31"/>
        <v>-7.0114989467756948E-9</v>
      </c>
      <c r="BZ43" s="78">
        <v>2.8999999999999998E-10</v>
      </c>
      <c r="CA43" s="78">
        <v>5.6616850555399996</v>
      </c>
      <c r="CB43" s="78">
        <v>26068.233380674399</v>
      </c>
      <c r="CC43" s="77">
        <f t="shared" si="32"/>
        <v>2.3165854454023317E-10</v>
      </c>
      <c r="CD43" s="77">
        <f t="shared" si="33"/>
        <v>2.3161646364618497E-10</v>
      </c>
      <c r="CE43" s="77">
        <f t="shared" si="34"/>
        <v>2.3161646084273264E-10</v>
      </c>
      <c r="CF43" s="77">
        <f t="shared" si="35"/>
        <v>2.3161646084254916E-10</v>
      </c>
      <c r="CH43" s="78">
        <v>9.9999999999999994E-12</v>
      </c>
      <c r="CI43" s="78">
        <v>2.7660997226999999</v>
      </c>
      <c r="CJ43" s="78">
        <v>28306.660245760901</v>
      </c>
      <c r="CK43" s="77">
        <f t="shared" si="76"/>
        <v>-9.7033005794665322E-12</v>
      </c>
      <c r="CL43" s="77">
        <f t="shared" si="77"/>
        <v>-9.7026670502306697E-12</v>
      </c>
      <c r="CM43" s="77">
        <f t="shared" si="78"/>
        <v>-9.7026670080091821E-12</v>
      </c>
      <c r="CN43" s="77">
        <f t="shared" si="79"/>
        <v>-9.7026670080063613E-12</v>
      </c>
      <c r="CP43" s="78"/>
      <c r="CQ43" s="78"/>
      <c r="CR43" s="78"/>
      <c r="CX43" s="78"/>
      <c r="CY43" s="78"/>
      <c r="CZ43" s="78"/>
      <c r="DF43" s="78">
        <v>1.1933E-7</v>
      </c>
      <c r="DG43" s="78">
        <v>2.3650093913400001</v>
      </c>
      <c r="DH43" s="78">
        <v>4551.9534970588002</v>
      </c>
      <c r="DI43" s="77">
        <f t="shared" si="48"/>
        <v>-7.5802879389638602E-8</v>
      </c>
      <c r="DJ43" s="77">
        <f t="shared" si="49"/>
        <v>-7.5798998131160784E-8</v>
      </c>
      <c r="DK43" s="77">
        <f t="shared" si="50"/>
        <v>-7.579899787262645E-8</v>
      </c>
      <c r="DL43" s="77">
        <f t="shared" si="51"/>
        <v>-7.5798997872609086E-8</v>
      </c>
      <c r="DN43" s="78">
        <v>5.9699999999999999E-9</v>
      </c>
      <c r="DO43" s="78">
        <v>4.6486795404799999</v>
      </c>
      <c r="DP43" s="78">
        <v>26080.7895945733</v>
      </c>
      <c r="DQ43" s="77">
        <f t="shared" si="52"/>
        <v>-9.3514809237985921E-10</v>
      </c>
      <c r="DR43" s="77">
        <f t="shared" si="53"/>
        <v>-9.3657079556042678E-10</v>
      </c>
      <c r="DS43" s="77">
        <f t="shared" si="54"/>
        <v>-9.3657089032483449E-10</v>
      </c>
      <c r="DT43" s="77">
        <f t="shared" si="55"/>
        <v>-9.3657089033103482E-10</v>
      </c>
      <c r="DV43" s="78">
        <v>2.5000000000000002E-10</v>
      </c>
      <c r="DW43" s="78">
        <v>5.6951349980200003</v>
      </c>
      <c r="DX43" s="78">
        <v>5661.3320491521999</v>
      </c>
      <c r="DY43" s="77">
        <f t="shared" si="56"/>
        <v>2.1157539292079221E-10</v>
      </c>
      <c r="DZ43" s="77">
        <f t="shared" si="57"/>
        <v>2.1156841726937766E-10</v>
      </c>
      <c r="EA43" s="77">
        <f t="shared" si="58"/>
        <v>2.1156841680471065E-10</v>
      </c>
      <c r="EB43" s="77">
        <f t="shared" si="59"/>
        <v>2.1156841680468038E-10</v>
      </c>
      <c r="ED43" s="78">
        <v>9.9999999999999994E-12</v>
      </c>
      <c r="EE43" s="78">
        <v>5.9042089305600003</v>
      </c>
      <c r="EF43" s="78">
        <v>40853.142184844</v>
      </c>
      <c r="EG43" s="77">
        <f t="shared" si="80"/>
        <v>7.6642842835968281E-12</v>
      </c>
      <c r="EH43" s="77">
        <f t="shared" si="81"/>
        <v>7.6618559775550352E-12</v>
      </c>
      <c r="EI43" s="77">
        <f t="shared" si="82"/>
        <v>7.6618558157695047E-12</v>
      </c>
      <c r="EJ43" s="77">
        <f t="shared" si="83"/>
        <v>7.6618558157587287E-12</v>
      </c>
      <c r="EL43" s="78"/>
      <c r="EM43" s="78"/>
      <c r="EN43" s="78"/>
      <c r="ET43" s="78"/>
      <c r="EU43" s="78"/>
      <c r="EV43" s="78"/>
    </row>
    <row r="44" spans="1:152" s="77" customFormat="1" ht="12.75">
      <c r="A44" s="77">
        <f>((((F35*C32+E35)*C32+D35)*C32+C35)*C32+B35)*C32 + A35</f>
        <v>-140.17468243902627</v>
      </c>
      <c r="B44" s="77">
        <f>DEGREES(A44)</f>
        <v>-8031.4176983427815</v>
      </c>
      <c r="C44" s="77">
        <f>((((F38*C32+E38)*C32+D38)*C32+C38)*C32+B38)*C32 + A38</f>
        <v>-4.2637518147059489E-2</v>
      </c>
      <c r="D44" s="77">
        <f>DEGREES(C44)</f>
        <v>-2.4429498387389668</v>
      </c>
      <c r="E44" s="77">
        <f>((((F41*C32+E41)*C32+D41)*C32+C41)*C32+B41)*C32 + A41</f>
        <v>0.46532910674043271</v>
      </c>
      <c r="F44" s="77">
        <f>SQRT(D48*D48+E48*E48+F48*F48)</f>
        <v>0.58508813670073911</v>
      </c>
      <c r="L44" s="78"/>
      <c r="N44" s="78">
        <v>8.4970999999999995E-7</v>
      </c>
      <c r="O44" s="78">
        <v>4.3310036495800004</v>
      </c>
      <c r="P44" s="78">
        <v>79373.087976815907</v>
      </c>
      <c r="Q44" s="77">
        <f t="shared" si="0"/>
        <v>-5.1307799142213814E-7</v>
      </c>
      <c r="R44" s="77">
        <f t="shared" si="1"/>
        <v>-5.1357523171465015E-7</v>
      </c>
      <c r="S44" s="77">
        <f t="shared" si="2"/>
        <v>-5.1357526482655518E-7</v>
      </c>
      <c r="T44" s="77">
        <f t="shared" si="3"/>
        <v>-5.1357526482874857E-7</v>
      </c>
      <c r="V44" s="78">
        <v>4.381E-8</v>
      </c>
      <c r="W44" s="78">
        <v>4.9447145671200001</v>
      </c>
      <c r="X44" s="78">
        <v>213.29909543799999</v>
      </c>
      <c r="Y44" s="77">
        <f t="shared" si="4"/>
        <v>-3.5644059815409998E-8</v>
      </c>
      <c r="Z44" s="77">
        <f t="shared" si="5"/>
        <v>-3.5644110081093187E-8</v>
      </c>
      <c r="AA44" s="77">
        <f t="shared" si="6"/>
        <v>-3.5644110084441376E-8</v>
      </c>
      <c r="AB44" s="77">
        <f t="shared" si="7"/>
        <v>-3.5644110084441608E-8</v>
      </c>
      <c r="AD44" s="78">
        <v>1.56E-9</v>
      </c>
      <c r="AE44" s="78">
        <v>3.9199944844100001</v>
      </c>
      <c r="AF44" s="78">
        <v>32858.613742819703</v>
      </c>
      <c r="AG44" s="77">
        <f t="shared" si="8"/>
        <v>-1.0826095251722359E-9</v>
      </c>
      <c r="AH44" s="77">
        <f t="shared" si="9"/>
        <v>-1.082950923196406E-9</v>
      </c>
      <c r="AI44" s="77">
        <f t="shared" si="10"/>
        <v>-1.0829509459335625E-9</v>
      </c>
      <c r="AJ44" s="77">
        <f t="shared" si="11"/>
        <v>-1.0829509459350624E-9</v>
      </c>
      <c r="AL44" s="78">
        <v>1.9999999999999999E-11</v>
      </c>
      <c r="AM44" s="78">
        <v>6.2327164965000001</v>
      </c>
      <c r="AN44" s="78">
        <v>49957.049178961599</v>
      </c>
      <c r="AO44" s="77">
        <f t="shared" si="72"/>
        <v>1.6720249570751979E-11</v>
      </c>
      <c r="AP44" s="77">
        <f t="shared" si="73"/>
        <v>1.6715175635850442E-11</v>
      </c>
      <c r="AQ44" s="77">
        <f t="shared" si="74"/>
        <v>1.6715175297757476E-11</v>
      </c>
      <c r="AR44" s="77">
        <f t="shared" si="75"/>
        <v>1.6715175297735003E-11</v>
      </c>
      <c r="AT44" s="78"/>
      <c r="AU44" s="78"/>
      <c r="AV44" s="78"/>
      <c r="BB44" s="78"/>
      <c r="BC44" s="78"/>
      <c r="BD44" s="78"/>
      <c r="BJ44" s="78">
        <v>1.2309E-7</v>
      </c>
      <c r="BK44" s="78">
        <v>3.1662629886699998</v>
      </c>
      <c r="BL44" s="78">
        <v>14765.239043269799</v>
      </c>
      <c r="BM44" s="77">
        <f t="shared" si="24"/>
        <v>-1.2150077234007157E-7</v>
      </c>
      <c r="BN44" s="77">
        <f t="shared" si="25"/>
        <v>-1.2149807796303023E-7</v>
      </c>
      <c r="BO44" s="77">
        <f t="shared" si="26"/>
        <v>-1.2149807778348238E-7</v>
      </c>
      <c r="BP44" s="77">
        <f t="shared" si="27"/>
        <v>-1.214980777834706E-7</v>
      </c>
      <c r="BR44" s="78">
        <v>7.3900000000000003E-9</v>
      </c>
      <c r="BS44" s="78">
        <v>3.0584274894700001</v>
      </c>
      <c r="BT44" s="78">
        <v>105460.99111839</v>
      </c>
      <c r="BU44" s="77">
        <f t="shared" si="28"/>
        <v>-6.5443004429848115E-9</v>
      </c>
      <c r="BV44" s="77">
        <f t="shared" si="29"/>
        <v>-6.5409479477659047E-9</v>
      </c>
      <c r="BW44" s="77">
        <f t="shared" si="30"/>
        <v>-6.5409477242491582E-9</v>
      </c>
      <c r="BX44" s="77">
        <f t="shared" si="31"/>
        <v>-6.5409477242346908E-9</v>
      </c>
      <c r="BZ44" s="78">
        <v>2.5000000000000002E-10</v>
      </c>
      <c r="CA44" s="78">
        <v>3.3111521823899999</v>
      </c>
      <c r="CB44" s="78">
        <v>1059.3819301891999</v>
      </c>
      <c r="CC44" s="77">
        <f t="shared" si="32"/>
        <v>-2.0926290543958637E-10</v>
      </c>
      <c r="CD44" s="77">
        <f t="shared" si="33"/>
        <v>-2.0926424603289384E-10</v>
      </c>
      <c r="CE44" s="77">
        <f t="shared" si="34"/>
        <v>-2.0926424612218987E-10</v>
      </c>
      <c r="CF44" s="77">
        <f t="shared" si="35"/>
        <v>-2.0926424612219582E-10</v>
      </c>
      <c r="CH44" s="78">
        <v>9.9999999999999994E-12</v>
      </c>
      <c r="CI44" s="78">
        <v>3.6768905530899998</v>
      </c>
      <c r="CJ44" s="78">
        <v>4551.9534970588002</v>
      </c>
      <c r="CK44" s="77">
        <f t="shared" si="76"/>
        <v>-9.0921541386706829E-12</v>
      </c>
      <c r="CL44" s="77">
        <f t="shared" si="77"/>
        <v>-9.0923294594537616E-12</v>
      </c>
      <c r="CM44" s="77">
        <f t="shared" si="78"/>
        <v>-9.0923294711313078E-12</v>
      </c>
      <c r="CN44" s="77">
        <f t="shared" si="79"/>
        <v>-9.0923294711320913E-12</v>
      </c>
      <c r="CP44" s="78"/>
      <c r="CQ44" s="78"/>
      <c r="CR44" s="78"/>
      <c r="CX44" s="78"/>
      <c r="CY44" s="78"/>
      <c r="CZ44" s="78"/>
      <c r="DF44" s="78">
        <v>1.0612E-7</v>
      </c>
      <c r="DG44" s="78">
        <v>5.4655546093199998</v>
      </c>
      <c r="DH44" s="78">
        <v>234791.12827416699</v>
      </c>
      <c r="DI44" s="77">
        <f t="shared" si="48"/>
        <v>-4.5586717373669805E-8</v>
      </c>
      <c r="DJ44" s="77">
        <f t="shared" si="49"/>
        <v>-4.5794772512542986E-8</v>
      </c>
      <c r="DK44" s="77">
        <f t="shared" si="50"/>
        <v>-4.5794786363884771E-8</v>
      </c>
      <c r="DL44" s="77">
        <f t="shared" si="51"/>
        <v>-4.5794786364798964E-8</v>
      </c>
      <c r="DN44" s="78">
        <v>5.7200000000000001E-9</v>
      </c>
      <c r="DO44" s="78">
        <v>3.5012564952099998</v>
      </c>
      <c r="DP44" s="78">
        <v>10213.285546211</v>
      </c>
      <c r="DQ44" s="77">
        <f t="shared" si="52"/>
        <v>-5.4971985231916917E-9</v>
      </c>
      <c r="DR44" s="77">
        <f t="shared" si="53"/>
        <v>-5.4973478773736237E-9</v>
      </c>
      <c r="DS44" s="77">
        <f t="shared" si="54"/>
        <v>-5.4973478873204458E-9</v>
      </c>
      <c r="DT44" s="77">
        <f t="shared" si="55"/>
        <v>-5.4973478873211092E-9</v>
      </c>
      <c r="DV44" s="78">
        <v>2.1999999999999999E-10</v>
      </c>
      <c r="DW44" s="78">
        <v>4.8606460832699998</v>
      </c>
      <c r="DX44" s="78">
        <v>26301.202237012199</v>
      </c>
      <c r="DY44" s="77">
        <f t="shared" si="56"/>
        <v>-2.023426975794228E-10</v>
      </c>
      <c r="DZ44" s="77">
        <f t="shared" si="57"/>
        <v>-2.0236370479423125E-10</v>
      </c>
      <c r="EA44" s="77">
        <f t="shared" si="58"/>
        <v>-2.0236370619312195E-10</v>
      </c>
      <c r="EB44" s="77">
        <f t="shared" si="59"/>
        <v>-2.0236370619321517E-10</v>
      </c>
      <c r="ED44" s="78">
        <v>9.9999999999999994E-12</v>
      </c>
      <c r="EE44" s="78">
        <v>4.4689285335599997</v>
      </c>
      <c r="EF44" s="78">
        <v>53131.406024757001</v>
      </c>
      <c r="EG44" s="77">
        <f t="shared" si="80"/>
        <v>4.5759643027837926E-12</v>
      </c>
      <c r="EH44" s="77">
        <f t="shared" si="81"/>
        <v>4.5715930273709788E-12</v>
      </c>
      <c r="EI44" s="77">
        <f t="shared" si="82"/>
        <v>4.571592736164226E-12</v>
      </c>
      <c r="EJ44" s="77">
        <f t="shared" si="83"/>
        <v>4.5715927361450142E-12</v>
      </c>
      <c r="EL44" s="78"/>
      <c r="EM44" s="78"/>
      <c r="EN44" s="78"/>
      <c r="ET44" s="78"/>
      <c r="EU44" s="78"/>
      <c r="EV44" s="78"/>
    </row>
    <row r="45" spans="1:152" s="77" customFormat="1" ht="12.75">
      <c r="A45" s="77">
        <f>RADIANS(B45)</f>
        <v>4.3385796261042202</v>
      </c>
      <c r="B45" s="77">
        <f>B44 - INT( B44 / 360 ) * 360</f>
        <v>248.58230165721852</v>
      </c>
      <c r="C45" s="77">
        <f>RADIANS(D45)</f>
        <v>6.2405477890325267</v>
      </c>
      <c r="D45" s="77">
        <f>D44 - INT( D44 / 360 ) * 360</f>
        <v>357.55705016126103</v>
      </c>
      <c r="L45" s="78"/>
      <c r="N45" s="78">
        <v>6.9246999999999995E-7</v>
      </c>
      <c r="O45" s="78">
        <v>4.1944643749599999</v>
      </c>
      <c r="P45" s="78">
        <v>19.669760899789999</v>
      </c>
      <c r="Q45" s="77">
        <f t="shared" si="0"/>
        <v>-4.0627623847953862E-7</v>
      </c>
      <c r="R45" s="77">
        <f t="shared" si="1"/>
        <v>-4.0627634052645037E-7</v>
      </c>
      <c r="S45" s="77">
        <f t="shared" si="2"/>
        <v>-4.0627634053324739E-7</v>
      </c>
      <c r="T45" s="77">
        <f t="shared" si="3"/>
        <v>-4.0627634053324787E-7</v>
      </c>
      <c r="V45" s="78">
        <v>4.2109999999999998E-8</v>
      </c>
      <c r="W45" s="78">
        <v>5.5388678814799999</v>
      </c>
      <c r="X45" s="78">
        <v>83925.041473874706</v>
      </c>
      <c r="Y45" s="77">
        <f t="shared" si="4"/>
        <v>1.8455559338438355E-8</v>
      </c>
      <c r="Z45" s="77">
        <f t="shared" si="5"/>
        <v>1.8426164913843073E-8</v>
      </c>
      <c r="AA45" s="77">
        <f t="shared" si="6"/>
        <v>1.8426162955513202E-8</v>
      </c>
      <c r="AB45" s="77">
        <f t="shared" si="7"/>
        <v>1.842616295538406E-8</v>
      </c>
      <c r="AD45" s="78">
        <v>1.6000000000000001E-9</v>
      </c>
      <c r="AE45" s="78">
        <v>5.7937744941</v>
      </c>
      <c r="AF45" s="78">
        <v>52705.4972482429</v>
      </c>
      <c r="AG45" s="77">
        <f t="shared" si="8"/>
        <v>-1.363394378158775E-9</v>
      </c>
      <c r="AH45" s="77">
        <f t="shared" si="9"/>
        <v>-1.3629859106135602E-9</v>
      </c>
      <c r="AI45" s="77">
        <f t="shared" si="10"/>
        <v>-1.3629858833947891E-9</v>
      </c>
      <c r="AJ45" s="77">
        <f t="shared" si="11"/>
        <v>-1.3629858833929788E-9</v>
      </c>
      <c r="AL45" s="78">
        <v>1.9999999999999999E-11</v>
      </c>
      <c r="AM45" s="78">
        <v>2.52219274566</v>
      </c>
      <c r="AN45" s="78">
        <v>181505.94343892499</v>
      </c>
      <c r="AO45" s="77">
        <f t="shared" si="72"/>
        <v>2.2334576591412221E-12</v>
      </c>
      <c r="AP45" s="77">
        <f t="shared" si="73"/>
        <v>2.2668292308446307E-12</v>
      </c>
      <c r="AQ45" s="77">
        <f t="shared" si="74"/>
        <v>2.2668314535109168E-12</v>
      </c>
      <c r="AR45" s="77">
        <f t="shared" si="75"/>
        <v>2.2668314536577575E-12</v>
      </c>
      <c r="AT45" s="78"/>
      <c r="AU45" s="78"/>
      <c r="AV45" s="78"/>
      <c r="BB45" s="78"/>
      <c r="BC45" s="78"/>
      <c r="BD45" s="78"/>
      <c r="BJ45" s="78">
        <v>1.1261E-7</v>
      </c>
      <c r="BK45" s="78">
        <v>0.11326534696</v>
      </c>
      <c r="BL45" s="78">
        <v>13521.751441591399</v>
      </c>
      <c r="BM45" s="77">
        <f t="shared" si="24"/>
        <v>9.6635683464732853E-8</v>
      </c>
      <c r="BN45" s="77">
        <f t="shared" si="25"/>
        <v>9.6642915307385222E-8</v>
      </c>
      <c r="BO45" s="77">
        <f t="shared" si="26"/>
        <v>9.6642915789046789E-8</v>
      </c>
      <c r="BP45" s="77">
        <f t="shared" si="27"/>
        <v>9.6642915789078831E-8</v>
      </c>
      <c r="BR45" s="78">
        <v>6.8100000000000003E-9</v>
      </c>
      <c r="BS45" s="78">
        <v>1.4069556752600001</v>
      </c>
      <c r="BT45" s="78">
        <v>51749.208092272303</v>
      </c>
      <c r="BU45" s="77">
        <f t="shared" si="28"/>
        <v>-6.3622924486229659E-9</v>
      </c>
      <c r="BV45" s="77">
        <f t="shared" si="29"/>
        <v>-6.3634543818098878E-9</v>
      </c>
      <c r="BW45" s="77">
        <f t="shared" si="30"/>
        <v>-6.3634544591574599E-9</v>
      </c>
      <c r="BX45" s="77">
        <f t="shared" si="31"/>
        <v>-6.3634544591626984E-9</v>
      </c>
      <c r="BZ45" s="78">
        <v>2.8999999999999998E-10</v>
      </c>
      <c r="CA45" s="78">
        <v>2.7028042591500001</v>
      </c>
      <c r="CB45" s="78">
        <v>41962.520736937397</v>
      </c>
      <c r="CC45" s="77">
        <f t="shared" si="32"/>
        <v>-2.3514686103811641E-10</v>
      </c>
      <c r="CD45" s="77">
        <f t="shared" si="33"/>
        <v>-2.3508095252684939E-10</v>
      </c>
      <c r="CE45" s="77">
        <f t="shared" si="34"/>
        <v>-2.3508094813551471E-10</v>
      </c>
      <c r="CF45" s="77">
        <f t="shared" si="35"/>
        <v>-2.3508094813522028E-10</v>
      </c>
      <c r="CH45" s="78">
        <v>9.9999999999999994E-12</v>
      </c>
      <c r="CI45" s="78">
        <v>5.39398540975</v>
      </c>
      <c r="CJ45" s="78">
        <v>32858.613742819703</v>
      </c>
      <c r="CK45" s="77">
        <f t="shared" si="76"/>
        <v>6.4954665140352424E-12</v>
      </c>
      <c r="CL45" s="77">
        <f t="shared" si="77"/>
        <v>6.4931548481603257E-12</v>
      </c>
      <c r="CM45" s="77">
        <f t="shared" si="78"/>
        <v>6.4931546941604962E-12</v>
      </c>
      <c r="CN45" s="77">
        <f t="shared" si="79"/>
        <v>6.4931546941503382E-12</v>
      </c>
      <c r="CP45" s="78"/>
      <c r="CQ45" s="78"/>
      <c r="CR45" s="78"/>
      <c r="CX45" s="78"/>
      <c r="CY45" s="78"/>
      <c r="CZ45" s="78"/>
      <c r="DF45" s="78">
        <v>1.2753999999999999E-7</v>
      </c>
      <c r="DG45" s="78">
        <v>2.0761372122199999</v>
      </c>
      <c r="DH45" s="78">
        <v>529.69096509459996</v>
      </c>
      <c r="DI45" s="77">
        <f t="shared" si="48"/>
        <v>8.3137134665254232E-8</v>
      </c>
      <c r="DJ45" s="77">
        <f t="shared" si="49"/>
        <v>8.3136660685587021E-8</v>
      </c>
      <c r="DK45" s="77">
        <f t="shared" si="50"/>
        <v>8.3136660654015258E-8</v>
      </c>
      <c r="DL45" s="77">
        <f t="shared" si="51"/>
        <v>8.313666065401314E-8</v>
      </c>
      <c r="DN45" s="78">
        <v>5.1499999999999998E-9</v>
      </c>
      <c r="DO45" s="78">
        <v>4.8366292256200003</v>
      </c>
      <c r="DP45" s="78">
        <v>50586.7333878645</v>
      </c>
      <c r="DQ45" s="77">
        <f t="shared" si="52"/>
        <v>3.5324206755049738E-9</v>
      </c>
      <c r="DR45" s="77">
        <f t="shared" si="53"/>
        <v>3.5341742170299954E-9</v>
      </c>
      <c r="DS45" s="77">
        <f t="shared" si="54"/>
        <v>3.534174333807225E-9</v>
      </c>
      <c r="DT45" s="77">
        <f t="shared" si="55"/>
        <v>3.5341743338151035E-9</v>
      </c>
      <c r="DV45" s="78">
        <v>2.4E-10</v>
      </c>
      <c r="DW45" s="78">
        <v>0.66522740623999999</v>
      </c>
      <c r="DX45" s="78">
        <v>19317.1925403286</v>
      </c>
      <c r="DY45" s="77">
        <f t="shared" si="56"/>
        <v>2.2342771679703595E-10</v>
      </c>
      <c r="DZ45" s="77">
        <f t="shared" si="57"/>
        <v>2.2344337526477133E-10</v>
      </c>
      <c r="EA45" s="77">
        <f t="shared" si="58"/>
        <v>2.2344337630754202E-10</v>
      </c>
      <c r="EB45" s="77">
        <f t="shared" si="59"/>
        <v>2.2344337630761047E-10</v>
      </c>
      <c r="ED45" s="78">
        <v>9.9999999999999994E-12</v>
      </c>
      <c r="EE45" s="78">
        <v>3.8368489983699998</v>
      </c>
      <c r="EF45" s="78">
        <v>77308.1096831139</v>
      </c>
      <c r="EG45" s="77">
        <f t="shared" si="80"/>
        <v>-7.7213655356613428E-12</v>
      </c>
      <c r="EH45" s="77">
        <f t="shared" si="81"/>
        <v>-7.7168185702831171E-12</v>
      </c>
      <c r="EI45" s="77">
        <f t="shared" si="82"/>
        <v>-7.7168182672786919E-12</v>
      </c>
      <c r="EJ45" s="77">
        <f t="shared" si="83"/>
        <v>-7.7168182672588073E-12</v>
      </c>
      <c r="EL45" s="78"/>
      <c r="EM45" s="78"/>
      <c r="EN45" s="78"/>
      <c r="ET45" s="78"/>
      <c r="EU45" s="78"/>
      <c r="EV45" s="78"/>
    </row>
    <row r="46" spans="1:152" s="77" customFormat="1" ht="12.75">
      <c r="L46" s="78"/>
      <c r="N46" s="78">
        <v>6.3463000000000001E-7</v>
      </c>
      <c r="O46" s="78">
        <v>3.1470087772199999</v>
      </c>
      <c r="P46" s="78">
        <v>7238.6755916000002</v>
      </c>
      <c r="Q46" s="77">
        <f t="shared" si="0"/>
        <v>4.8096655574320539E-7</v>
      </c>
      <c r="R46" s="77">
        <f t="shared" si="1"/>
        <v>4.8099428275811984E-7</v>
      </c>
      <c r="S46" s="77">
        <f t="shared" si="2"/>
        <v>4.8099428460494124E-7</v>
      </c>
      <c r="T46" s="77">
        <f t="shared" si="3"/>
        <v>4.8099428460506173E-7</v>
      </c>
      <c r="V46" s="78">
        <v>4.2990000000000003E-8</v>
      </c>
      <c r="W46" s="78">
        <v>5.0907056080200004</v>
      </c>
      <c r="X46" s="78">
        <v>10213.285546211</v>
      </c>
      <c r="Y46" s="77">
        <f t="shared" si="4"/>
        <v>1.2650075035477166E-8</v>
      </c>
      <c r="Z46" s="77">
        <f t="shared" si="5"/>
        <v>1.2646192683309657E-8</v>
      </c>
      <c r="AA46" s="77">
        <f t="shared" si="6"/>
        <v>1.2646192424703051E-8</v>
      </c>
      <c r="AB46" s="77">
        <f t="shared" si="7"/>
        <v>1.2646192424685825E-8</v>
      </c>
      <c r="AD46" s="78">
        <v>1.5300000000000001E-9</v>
      </c>
      <c r="AE46" s="78">
        <v>4.3393601563399997</v>
      </c>
      <c r="AF46" s="78">
        <v>1589.0728952838001</v>
      </c>
      <c r="AG46" s="77">
        <f t="shared" si="8"/>
        <v>-3.6519843957207617E-10</v>
      </c>
      <c r="AH46" s="77">
        <f t="shared" si="9"/>
        <v>-3.6517659618641296E-10</v>
      </c>
      <c r="AI46" s="77">
        <f t="shared" si="10"/>
        <v>-3.6517659473142402E-10</v>
      </c>
      <c r="AJ46" s="77">
        <f t="shared" si="11"/>
        <v>-3.65176594731329E-10</v>
      </c>
      <c r="AL46" s="78">
        <v>1.9999999999999999E-11</v>
      </c>
      <c r="AM46" s="78">
        <v>5.0535890323199997</v>
      </c>
      <c r="AN46" s="78">
        <v>162188.75089859701</v>
      </c>
      <c r="AO46" s="77">
        <f t="shared" si="72"/>
        <v>-8.3495734834191662E-12</v>
      </c>
      <c r="AP46" s="77">
        <f t="shared" si="73"/>
        <v>-8.376834186409412E-12</v>
      </c>
      <c r="AQ46" s="77">
        <f t="shared" si="74"/>
        <v>-8.3768360016146778E-12</v>
      </c>
      <c r="AR46" s="77">
        <f t="shared" si="75"/>
        <v>-8.3768360017344299E-12</v>
      </c>
      <c r="AT46" s="78"/>
      <c r="AU46" s="78"/>
      <c r="AV46" s="78"/>
      <c r="BB46" s="78"/>
      <c r="BC46" s="78"/>
      <c r="BD46" s="78"/>
      <c r="BJ46" s="78">
        <v>1.2447999999999999E-7</v>
      </c>
      <c r="BK46" s="78">
        <v>4.0510933102899997</v>
      </c>
      <c r="BL46" s="78">
        <v>39609.654583165597</v>
      </c>
      <c r="BM46" s="77">
        <f t="shared" si="24"/>
        <v>-4.483173481567119E-8</v>
      </c>
      <c r="BN46" s="77">
        <f t="shared" si="25"/>
        <v>-4.4874287214321568E-8</v>
      </c>
      <c r="BO46" s="77">
        <f t="shared" si="26"/>
        <v>-4.487429004852918E-8</v>
      </c>
      <c r="BP46" s="77">
        <f t="shared" si="27"/>
        <v>-4.4874290048713978E-8</v>
      </c>
      <c r="BR46" s="78">
        <v>8.4100000000000005E-9</v>
      </c>
      <c r="BS46" s="78">
        <v>5.9320678780999998</v>
      </c>
      <c r="BT46" s="78">
        <v>26084.021806216198</v>
      </c>
      <c r="BU46" s="77">
        <f t="shared" si="28"/>
        <v>7.5260003940979414E-9</v>
      </c>
      <c r="BV46" s="77">
        <f t="shared" si="29"/>
        <v>7.525094416734982E-9</v>
      </c>
      <c r="BW46" s="77">
        <f t="shared" si="30"/>
        <v>7.525094356373371E-9</v>
      </c>
      <c r="BX46" s="77">
        <f t="shared" si="31"/>
        <v>7.5250943563695296E-9</v>
      </c>
      <c r="BZ46" s="78">
        <v>2.8999999999999998E-10</v>
      </c>
      <c r="CA46" s="78">
        <v>3.5694060699399999</v>
      </c>
      <c r="CB46" s="78">
        <v>63498.470381452702</v>
      </c>
      <c r="CC46" s="77">
        <f t="shared" si="32"/>
        <v>-2.8336721399616796E-10</v>
      </c>
      <c r="CD46" s="77">
        <f t="shared" si="33"/>
        <v>-2.8340339354308901E-10</v>
      </c>
      <c r="CE46" s="77">
        <f t="shared" si="34"/>
        <v>-2.8340339594974815E-10</v>
      </c>
      <c r="CF46" s="77">
        <f t="shared" si="35"/>
        <v>-2.8340339594990893E-10</v>
      </c>
      <c r="CH46" s="78">
        <v>9.9999999999999994E-12</v>
      </c>
      <c r="CI46" s="78">
        <v>3.7357912717000001</v>
      </c>
      <c r="CJ46" s="78">
        <v>24498.830246290399</v>
      </c>
      <c r="CK46" s="77">
        <f t="shared" si="76"/>
        <v>9.8833814998604322E-12</v>
      </c>
      <c r="CL46" s="77">
        <f t="shared" si="77"/>
        <v>9.8830361052515634E-12</v>
      </c>
      <c r="CM46" s="77">
        <f t="shared" si="78"/>
        <v>9.8830360822279717E-12</v>
      </c>
      <c r="CN46" s="77">
        <f t="shared" si="79"/>
        <v>9.8830360822264546E-12</v>
      </c>
      <c r="CP46" s="78"/>
      <c r="CQ46" s="78"/>
      <c r="CR46" s="78"/>
      <c r="CX46" s="78"/>
      <c r="CY46" s="78"/>
      <c r="CZ46" s="78"/>
      <c r="DF46" s="78">
        <v>1.2069E-7</v>
      </c>
      <c r="DG46" s="78">
        <v>2.84997619452</v>
      </c>
      <c r="DH46" s="78">
        <v>79373.087976815907</v>
      </c>
      <c r="DI46" s="77">
        <f t="shared" si="48"/>
        <v>-1.0234967880198418E-7</v>
      </c>
      <c r="DJ46" s="77">
        <f t="shared" si="49"/>
        <v>-1.0230268453217855E-7</v>
      </c>
      <c r="DK46" s="77">
        <f t="shared" si="50"/>
        <v>-1.0230268140005719E-7</v>
      </c>
      <c r="DL46" s="77">
        <f t="shared" si="51"/>
        <v>-1.0230268139984971E-7</v>
      </c>
      <c r="DN46" s="78">
        <v>5.3199999999999998E-9</v>
      </c>
      <c r="DO46" s="78">
        <v>5.2185538121299997</v>
      </c>
      <c r="DP46" s="78">
        <v>22645.328196608702</v>
      </c>
      <c r="DQ46" s="77">
        <f t="shared" si="52"/>
        <v>3.052867297806164E-9</v>
      </c>
      <c r="DR46" s="77">
        <f t="shared" si="53"/>
        <v>3.0519544295622573E-9</v>
      </c>
      <c r="DS46" s="77">
        <f t="shared" si="54"/>
        <v>3.0519543687517648E-9</v>
      </c>
      <c r="DT46" s="77">
        <f t="shared" si="55"/>
        <v>3.0519543687477394E-9</v>
      </c>
      <c r="DV46" s="78">
        <v>2.0000000000000001E-10</v>
      </c>
      <c r="DW46" s="78">
        <v>5.6184781068799996</v>
      </c>
      <c r="DX46" s="78">
        <v>4551.9534970588002</v>
      </c>
      <c r="DY46" s="77">
        <f t="shared" si="56"/>
        <v>1.4349795998399934E-10</v>
      </c>
      <c r="DZ46" s="77">
        <f t="shared" si="57"/>
        <v>1.4349209288504273E-10</v>
      </c>
      <c r="EA46" s="77">
        <f t="shared" si="58"/>
        <v>1.4349209249422843E-10</v>
      </c>
      <c r="EB46" s="77">
        <f t="shared" si="59"/>
        <v>1.434920924942017E-10</v>
      </c>
      <c r="ED46" s="78">
        <v>9.9999999999999994E-12</v>
      </c>
      <c r="EE46" s="78">
        <v>1.3197460349800001</v>
      </c>
      <c r="EF46" s="78">
        <v>54394.563387335103</v>
      </c>
      <c r="EG46" s="77">
        <f t="shared" si="80"/>
        <v>2.5009910734353895E-12</v>
      </c>
      <c r="EH46" s="77">
        <f t="shared" si="81"/>
        <v>2.5058632547112458E-12</v>
      </c>
      <c r="EI46" s="77">
        <f t="shared" si="82"/>
        <v>2.5058635792252027E-12</v>
      </c>
      <c r="EJ46" s="77">
        <f t="shared" si="83"/>
        <v>2.5058635792466641E-12</v>
      </c>
      <c r="EL46" s="78"/>
      <c r="EM46" s="78"/>
      <c r="EN46" s="78"/>
      <c r="ET46" s="78"/>
      <c r="EU46" s="78"/>
      <c r="EV46" s="78"/>
    </row>
    <row r="47" spans="1:152" s="77" customFormat="1" ht="12.75">
      <c r="A47" s="77" t="s">
        <v>197</v>
      </c>
      <c r="B47" s="77" t="s">
        <v>198</v>
      </c>
      <c r="C47" s="77" t="s">
        <v>199</v>
      </c>
      <c r="D47" s="77" t="s">
        <v>229</v>
      </c>
      <c r="E47" s="77" t="s">
        <v>230</v>
      </c>
      <c r="F47" s="77" t="s">
        <v>231</v>
      </c>
      <c r="L47" s="78"/>
      <c r="N47" s="78">
        <v>6.8492999999999998E-7</v>
      </c>
      <c r="O47" s="78">
        <v>0.63424819266999999</v>
      </c>
      <c r="P47" s="78">
        <v>83925.041473874706</v>
      </c>
      <c r="Q47" s="77">
        <f t="shared" si="0"/>
        <v>6.6165477959434398E-7</v>
      </c>
      <c r="R47" s="77">
        <f t="shared" si="1"/>
        <v>6.6179204045232204E-7</v>
      </c>
      <c r="S47" s="77">
        <f t="shared" si="2"/>
        <v>6.6179204958196618E-7</v>
      </c>
      <c r="T47" s="77">
        <f t="shared" si="3"/>
        <v>6.6179204958256821E-7</v>
      </c>
      <c r="V47" s="78">
        <v>4.5930000000000002E-8</v>
      </c>
      <c r="W47" s="78">
        <v>0.81920676332999998</v>
      </c>
      <c r="X47" s="78">
        <v>25558.212176479599</v>
      </c>
      <c r="Y47" s="77">
        <f t="shared" si="4"/>
        <v>-4.0707748250188653E-8</v>
      </c>
      <c r="Z47" s="77">
        <f t="shared" si="5"/>
        <v>-4.0712776729905552E-8</v>
      </c>
      <c r="AA47" s="77">
        <f t="shared" si="6"/>
        <v>-4.0712777064776541E-8</v>
      </c>
      <c r="AB47" s="77">
        <f t="shared" si="7"/>
        <v>-4.0712777064798292E-8</v>
      </c>
      <c r="AD47" s="78">
        <v>1.61E-9</v>
      </c>
      <c r="AE47" s="78">
        <v>4.8010523320300003</v>
      </c>
      <c r="AF47" s="78">
        <v>23869.1460373874</v>
      </c>
      <c r="AG47" s="77">
        <f t="shared" si="8"/>
        <v>-4.8910114606033029E-10</v>
      </c>
      <c r="AH47" s="77">
        <f t="shared" si="9"/>
        <v>-4.8943986814622968E-10</v>
      </c>
      <c r="AI47" s="77">
        <f t="shared" si="10"/>
        <v>-4.8943989070766753E-10</v>
      </c>
      <c r="AJ47" s="77">
        <f t="shared" si="11"/>
        <v>-4.8943989070914964E-10</v>
      </c>
      <c r="AL47" s="78">
        <v>1.9999999999999999E-11</v>
      </c>
      <c r="AM47" s="78">
        <v>0.15071040296999999</v>
      </c>
      <c r="AN47" s="78">
        <v>124778.183658718</v>
      </c>
      <c r="AO47" s="77">
        <f t="shared" si="72"/>
        <v>1.7147456308165377E-11</v>
      </c>
      <c r="AP47" s="77">
        <f t="shared" si="73"/>
        <v>1.7135561466595095E-11</v>
      </c>
      <c r="AQ47" s="77">
        <f t="shared" si="74"/>
        <v>1.7135560673520939E-11</v>
      </c>
      <c r="AR47" s="77">
        <f t="shared" si="75"/>
        <v>1.7135560673468177E-11</v>
      </c>
      <c r="AT47" s="78"/>
      <c r="AU47" s="78"/>
      <c r="AV47" s="78"/>
      <c r="BB47" s="78"/>
      <c r="BC47" s="78"/>
      <c r="BD47" s="78"/>
      <c r="BJ47" s="78">
        <v>1.3044E-7</v>
      </c>
      <c r="BK47" s="78">
        <v>3.4801643362400001</v>
      </c>
      <c r="BL47" s="78">
        <v>37410.567239878597</v>
      </c>
      <c r="BM47" s="77">
        <f t="shared" si="24"/>
        <v>-1.2612052400836433E-7</v>
      </c>
      <c r="BN47" s="77">
        <f t="shared" si="25"/>
        <v>-1.2613203842484805E-7</v>
      </c>
      <c r="BO47" s="77">
        <f t="shared" si="26"/>
        <v>-1.2613203919131895E-7</v>
      </c>
      <c r="BP47" s="77">
        <f t="shared" si="27"/>
        <v>-1.2613203919136903E-7</v>
      </c>
      <c r="BR47" s="78">
        <v>6.1600000000000002E-9</v>
      </c>
      <c r="BS47" s="78">
        <v>5.9536898242999996</v>
      </c>
      <c r="BT47" s="78">
        <v>39609.654583165597</v>
      </c>
      <c r="BU47" s="77">
        <f t="shared" si="28"/>
        <v>6.1558676806393694E-9</v>
      </c>
      <c r="BV47" s="77">
        <f t="shared" si="29"/>
        <v>6.1557845964282852E-9</v>
      </c>
      <c r="BW47" s="77">
        <f t="shared" si="30"/>
        <v>6.1557845908665263E-9</v>
      </c>
      <c r="BX47" s="77">
        <f t="shared" si="31"/>
        <v>6.1557845908661574E-9</v>
      </c>
      <c r="BZ47" s="78">
        <v>2.8999999999999998E-10</v>
      </c>
      <c r="CA47" s="78">
        <v>4.0194717028599998</v>
      </c>
      <c r="CB47" s="78">
        <v>339142.74084046402</v>
      </c>
      <c r="CC47" s="77">
        <f t="shared" si="32"/>
        <v>-1.9109091112164906E-10</v>
      </c>
      <c r="CD47" s="77">
        <f t="shared" si="33"/>
        <v>-1.9040553027224865E-10</v>
      </c>
      <c r="CE47" s="77">
        <f t="shared" si="34"/>
        <v>-1.9040548455661316E-10</v>
      </c>
      <c r="CF47" s="77">
        <f t="shared" si="35"/>
        <v>-1.9040548455357932E-10</v>
      </c>
      <c r="CH47" s="78">
        <v>9.9999999999999994E-12</v>
      </c>
      <c r="CI47" s="78">
        <v>0.60289607513999999</v>
      </c>
      <c r="CJ47" s="78">
        <v>26068.233380674399</v>
      </c>
      <c r="CK47" s="77">
        <f t="shared" si="76"/>
        <v>8.3704560773927104E-12</v>
      </c>
      <c r="CL47" s="77">
        <f t="shared" si="77"/>
        <v>8.3717753863317401E-12</v>
      </c>
      <c r="CM47" s="77">
        <f t="shared" si="78"/>
        <v>8.3717754741945401E-12</v>
      </c>
      <c r="CN47" s="77">
        <f t="shared" si="79"/>
        <v>8.3717754742002915E-12</v>
      </c>
      <c r="CP47" s="78"/>
      <c r="CQ47" s="78"/>
      <c r="CR47" s="78"/>
      <c r="CX47" s="78"/>
      <c r="CY47" s="78"/>
      <c r="CZ47" s="78"/>
      <c r="DF47" s="78">
        <v>9.069E-8</v>
      </c>
      <c r="DG47" s="78">
        <v>1.21263611811</v>
      </c>
      <c r="DH47" s="78">
        <v>14765.239043269799</v>
      </c>
      <c r="DI47" s="77">
        <f t="shared" si="48"/>
        <v>4.6914234304182555E-8</v>
      </c>
      <c r="DJ47" s="77">
        <f t="shared" si="49"/>
        <v>4.6924836049254462E-8</v>
      </c>
      <c r="DK47" s="77">
        <f t="shared" si="50"/>
        <v>4.6924836755407083E-8</v>
      </c>
      <c r="DL47" s="77">
        <f t="shared" si="51"/>
        <v>4.6924836755453398E-8</v>
      </c>
      <c r="DN47" s="78">
        <v>5.7200000000000001E-9</v>
      </c>
      <c r="DO47" s="78">
        <v>0.62751016416000005</v>
      </c>
      <c r="DP47" s="78">
        <v>13521.751441591399</v>
      </c>
      <c r="DQ47" s="77">
        <f t="shared" si="52"/>
        <v>2.8292401980851581E-9</v>
      </c>
      <c r="DR47" s="77">
        <f t="shared" si="53"/>
        <v>2.8298620819402416E-9</v>
      </c>
      <c r="DS47" s="77">
        <f t="shared" si="54"/>
        <v>2.8298621233623559E-9</v>
      </c>
      <c r="DT47" s="77">
        <f t="shared" si="55"/>
        <v>2.8298621233651104E-9</v>
      </c>
      <c r="DV47" s="78">
        <v>2.1E-10</v>
      </c>
      <c r="DW47" s="78">
        <v>2.3008390482699999</v>
      </c>
      <c r="DX47" s="78">
        <v>51220.206541539701</v>
      </c>
      <c r="DY47" s="77">
        <f t="shared" si="56"/>
        <v>1.0448918441316941E-10</v>
      </c>
      <c r="DZ47" s="77">
        <f t="shared" si="57"/>
        <v>1.045754933285752E-10</v>
      </c>
      <c r="EA47" s="77">
        <f t="shared" si="58"/>
        <v>1.0457549907682478E-10</v>
      </c>
      <c r="EB47" s="77">
        <f t="shared" si="59"/>
        <v>1.0457549907720781E-10</v>
      </c>
      <c r="ED47" s="78">
        <v>9.9999999999999994E-12</v>
      </c>
      <c r="EE47" s="78">
        <v>0.74728939442999998</v>
      </c>
      <c r="EF47" s="78">
        <v>32858.613742819703</v>
      </c>
      <c r="EG47" s="77">
        <f t="shared" si="80"/>
        <v>7.1604175952392934E-12</v>
      </c>
      <c r="EH47" s="77">
        <f t="shared" si="81"/>
        <v>7.1625393476705317E-12</v>
      </c>
      <c r="EI47" s="77">
        <f t="shared" si="82"/>
        <v>7.1625394889782109E-12</v>
      </c>
      <c r="EJ47" s="77">
        <f t="shared" si="83"/>
        <v>7.1625394889875337E-12</v>
      </c>
      <c r="EL47" s="78"/>
      <c r="EM47" s="78"/>
      <c r="EN47" s="78"/>
      <c r="ET47" s="78"/>
      <c r="EU47" s="78"/>
      <c r="EV47" s="78"/>
    </row>
    <row r="48" spans="1:152" s="77" customFormat="1" ht="12.75">
      <c r="A48" s="77">
        <f>E44*COS(C45)*COS(A45)</f>
        <v>-0.16976717591938534</v>
      </c>
      <c r="B48" s="77">
        <f>E44*COS(C45)*SIN(A45)</f>
        <v>-0.43280119855306964</v>
      </c>
      <c r="C48" s="77">
        <f>E44*SIN(C45)</f>
        <v>-1.9834467253543434E-2</v>
      </c>
      <c r="D48" s="77">
        <f>A48-$C$10</f>
        <v>-8.0698442637021736E-2</v>
      </c>
      <c r="E48" s="77">
        <f>B48-$D$10</f>
        <v>0.57915658627965672</v>
      </c>
      <c r="F48" s="77">
        <f>C48-$E$10</f>
        <v>-1.9837782960720057E-2</v>
      </c>
      <c r="L48" s="78"/>
      <c r="N48" s="78">
        <v>6.9729000000000002E-7</v>
      </c>
      <c r="O48" s="78">
        <v>3.5720170967099998</v>
      </c>
      <c r="P48" s="78">
        <v>25132.3033999656</v>
      </c>
      <c r="Q48" s="77">
        <f t="shared" si="0"/>
        <v>-5.389389925370781E-7</v>
      </c>
      <c r="R48" s="77">
        <f t="shared" si="1"/>
        <v>-5.3883610193766305E-7</v>
      </c>
      <c r="S48" s="77">
        <f t="shared" si="2"/>
        <v>-5.3883609508316963E-7</v>
      </c>
      <c r="T48" s="77">
        <f t="shared" si="3"/>
        <v>-5.3883609508271679E-7</v>
      </c>
      <c r="V48" s="78">
        <v>3.571E-8</v>
      </c>
      <c r="W48" s="78">
        <v>2.3434188462900001</v>
      </c>
      <c r="X48" s="78">
        <v>32858.613742819703</v>
      </c>
      <c r="Y48" s="77">
        <f t="shared" si="4"/>
        <v>-2.5567327929712159E-8</v>
      </c>
      <c r="Z48" s="77">
        <f t="shared" si="5"/>
        <v>-2.5559748002095749E-8</v>
      </c>
      <c r="AA48" s="77">
        <f t="shared" si="6"/>
        <v>-2.5559747497118823E-8</v>
      </c>
      <c r="AB48" s="77">
        <f t="shared" si="7"/>
        <v>-2.5559747497085511E-8</v>
      </c>
      <c r="AD48" s="78">
        <v>1.4800000000000001E-9</v>
      </c>
      <c r="AE48" s="78">
        <v>1.97575825359</v>
      </c>
      <c r="AF48" s="78">
        <v>72602.377375570301</v>
      </c>
      <c r="AG48" s="77">
        <f t="shared" si="8"/>
        <v>3.0129478907326949E-11</v>
      </c>
      <c r="AH48" s="77">
        <f t="shared" si="9"/>
        <v>3.1123376352046907E-11</v>
      </c>
      <c r="AI48" s="77">
        <f t="shared" si="10"/>
        <v>3.1123442555009254E-11</v>
      </c>
      <c r="AJ48" s="77">
        <f t="shared" si="11"/>
        <v>3.1123442559382958E-11</v>
      </c>
      <c r="AL48" s="78">
        <v>1.9999999999999999E-11</v>
      </c>
      <c r="AM48" s="78">
        <v>2.2902435036100002</v>
      </c>
      <c r="AN48" s="78">
        <v>56727.759780207198</v>
      </c>
      <c r="AO48" s="77">
        <f t="shared" si="72"/>
        <v>-6.8111121297389049E-12</v>
      </c>
      <c r="AP48" s="77">
        <f t="shared" si="73"/>
        <v>-6.8012420553733255E-12</v>
      </c>
      <c r="AQ48" s="77">
        <f t="shared" si="74"/>
        <v>-6.8012413978658201E-12</v>
      </c>
      <c r="AR48" s="77">
        <f t="shared" si="75"/>
        <v>-6.8012413978230555E-12</v>
      </c>
      <c r="AT48" s="78"/>
      <c r="AU48" s="78"/>
      <c r="AV48" s="78"/>
      <c r="BB48" s="78"/>
      <c r="BC48" s="78"/>
      <c r="BD48" s="78"/>
      <c r="BJ48" s="78">
        <v>1.1042000000000001E-7</v>
      </c>
      <c r="BK48" s="78">
        <v>4.2319266237699997</v>
      </c>
      <c r="BL48" s="78">
        <v>110012.944615448</v>
      </c>
      <c r="BM48" s="77">
        <f t="shared" si="24"/>
        <v>-9.2088520039022666E-8</v>
      </c>
      <c r="BN48" s="77">
        <f t="shared" si="25"/>
        <v>-9.215048582841838E-8</v>
      </c>
      <c r="BO48" s="77">
        <f t="shared" si="26"/>
        <v>-9.2150489952770044E-8</v>
      </c>
      <c r="BP48" s="77">
        <f t="shared" si="27"/>
        <v>-9.2150489953046693E-8</v>
      </c>
      <c r="BR48" s="78">
        <v>6.1E-9</v>
      </c>
      <c r="BS48" s="78">
        <v>2.9679643379699998</v>
      </c>
      <c r="BT48" s="78">
        <v>25132.3033999656</v>
      </c>
      <c r="BU48" s="77">
        <f t="shared" si="28"/>
        <v>-1.6819826258773415E-9</v>
      </c>
      <c r="BV48" s="77">
        <f t="shared" si="29"/>
        <v>-1.6806192122093274E-9</v>
      </c>
      <c r="BW48" s="77">
        <f t="shared" si="30"/>
        <v>-1.6806191213895782E-9</v>
      </c>
      <c r="BX48" s="77">
        <f t="shared" si="31"/>
        <v>-1.6806191213835782E-9</v>
      </c>
      <c r="BZ48" s="78">
        <v>2.8000000000000002E-10</v>
      </c>
      <c r="CA48" s="78">
        <v>0.80200569506999997</v>
      </c>
      <c r="CB48" s="78">
        <v>39609.654583165597</v>
      </c>
      <c r="CC48" s="77">
        <f t="shared" si="32"/>
        <v>1.2828526199030394E-10</v>
      </c>
      <c r="CD48" s="77">
        <f t="shared" si="33"/>
        <v>1.2837645841165751E-10</v>
      </c>
      <c r="CE48" s="77">
        <f t="shared" si="34"/>
        <v>1.2837646448566206E-10</v>
      </c>
      <c r="CF48" s="77">
        <f t="shared" si="35"/>
        <v>1.2837646448606516E-10</v>
      </c>
      <c r="CH48" s="78">
        <v>9.9999999999999994E-12</v>
      </c>
      <c r="CI48" s="78">
        <v>5.7816732467299996</v>
      </c>
      <c r="CJ48" s="78">
        <v>26107.572902473901</v>
      </c>
      <c r="CK48" s="77">
        <f t="shared" si="76"/>
        <v>7.3604067732351543E-12</v>
      </c>
      <c r="CL48" s="77">
        <f t="shared" si="77"/>
        <v>7.3587714861621111E-12</v>
      </c>
      <c r="CM48" s="77">
        <f t="shared" si="78"/>
        <v>7.3587713772215197E-12</v>
      </c>
      <c r="CN48" s="77">
        <f t="shared" si="79"/>
        <v>7.3587713772142059E-12</v>
      </c>
      <c r="CP48" s="78"/>
      <c r="CQ48" s="78"/>
      <c r="CR48" s="78"/>
      <c r="CX48" s="78"/>
      <c r="CY48" s="78"/>
      <c r="CZ48" s="78"/>
      <c r="DF48" s="78">
        <v>9.4909999999999994E-8</v>
      </c>
      <c r="DG48" s="78">
        <v>0.83697007534000001</v>
      </c>
      <c r="DH48" s="78">
        <v>12566.1516999828</v>
      </c>
      <c r="DI48" s="77">
        <f t="shared" si="48"/>
        <v>9.1264402635383387E-8</v>
      </c>
      <c r="DJ48" s="77">
        <f t="shared" si="49"/>
        <v>9.1267430805144485E-8</v>
      </c>
      <c r="DK48" s="77">
        <f t="shared" si="50"/>
        <v>9.12674310068092E-8</v>
      </c>
      <c r="DL48" s="77">
        <f t="shared" si="51"/>
        <v>9.1267431006822527E-8</v>
      </c>
      <c r="DN48" s="78">
        <v>5.1600000000000004E-9</v>
      </c>
      <c r="DO48" s="78">
        <v>3.8942100008899998</v>
      </c>
      <c r="DP48" s="78">
        <v>83925.041473874706</v>
      </c>
      <c r="DQ48" s="77">
        <f t="shared" si="52"/>
        <v>-4.7922696910228983E-9</v>
      </c>
      <c r="DR48" s="77">
        <f t="shared" si="53"/>
        <v>-4.7937536324811234E-9</v>
      </c>
      <c r="DS48" s="77">
        <f t="shared" si="54"/>
        <v>-4.7937537312300657E-9</v>
      </c>
      <c r="DT48" s="77">
        <f t="shared" si="55"/>
        <v>-4.7937537312365781E-9</v>
      </c>
      <c r="DV48" s="78">
        <v>1.8E-10</v>
      </c>
      <c r="DW48" s="78">
        <v>0.4883903725</v>
      </c>
      <c r="DX48" s="78">
        <v>26068.233380674399</v>
      </c>
      <c r="DY48" s="77">
        <f t="shared" si="56"/>
        <v>1.6093388908459852E-10</v>
      </c>
      <c r="DZ48" s="77">
        <f t="shared" si="57"/>
        <v>1.60953329038142E-10</v>
      </c>
      <c r="EA48" s="77">
        <f t="shared" si="58"/>
        <v>1.6095333033272329E-10</v>
      </c>
      <c r="EB48" s="77">
        <f t="shared" si="59"/>
        <v>1.6095333033280802E-10</v>
      </c>
      <c r="ED48" s="78">
        <v>9.9999999999999994E-12</v>
      </c>
      <c r="EE48" s="78">
        <v>6.2767397027699996</v>
      </c>
      <c r="EF48" s="78">
        <v>53235.188213337497</v>
      </c>
      <c r="EG48" s="77">
        <f t="shared" si="80"/>
        <v>9.9064695388059526E-12</v>
      </c>
      <c r="EH48" s="77">
        <f t="shared" si="81"/>
        <v>9.9071403762735632E-12</v>
      </c>
      <c r="EI48" s="77">
        <f t="shared" si="82"/>
        <v>9.9071404208779643E-12</v>
      </c>
      <c r="EJ48" s="77">
        <f t="shared" si="83"/>
        <v>9.9071404208808998E-12</v>
      </c>
      <c r="EL48" s="78"/>
      <c r="EM48" s="78"/>
      <c r="EN48" s="78"/>
      <c r="ET48" s="78"/>
      <c r="EU48" s="78"/>
      <c r="EV48" s="78"/>
    </row>
    <row r="49" spans="1:152" s="77" customFormat="1" ht="12.75">
      <c r="L49" s="78"/>
      <c r="N49" s="78">
        <v>5.9480999999999996E-7</v>
      </c>
      <c r="O49" s="78">
        <v>2.7469275199999998</v>
      </c>
      <c r="P49" s="78">
        <v>16983.996147456601</v>
      </c>
      <c r="Q49" s="77">
        <f t="shared" si="0"/>
        <v>-5.6537861543583048E-7</v>
      </c>
      <c r="R49" s="77">
        <f t="shared" si="1"/>
        <v>-5.6534957280573707E-7</v>
      </c>
      <c r="S49" s="77">
        <f t="shared" si="2"/>
        <v>-5.6534957087074843E-7</v>
      </c>
      <c r="T49" s="77">
        <f t="shared" si="3"/>
        <v>-5.6534957087061958E-7</v>
      </c>
      <c r="V49" s="78">
        <v>4.454E-8</v>
      </c>
      <c r="W49" s="78">
        <v>5.7915915617999998</v>
      </c>
      <c r="X49" s="78">
        <v>3442.5749449653999</v>
      </c>
      <c r="Y49" s="77">
        <f t="shared" si="4"/>
        <v>3.3200583810796722E-8</v>
      </c>
      <c r="Z49" s="77">
        <f t="shared" si="5"/>
        <v>3.3199638156465934E-8</v>
      </c>
      <c r="AA49" s="77">
        <f t="shared" si="6"/>
        <v>3.3199638093474847E-8</v>
      </c>
      <c r="AB49" s="77">
        <f t="shared" si="7"/>
        <v>3.3199638093470731E-8</v>
      </c>
      <c r="AD49" s="78">
        <v>1.45E-9</v>
      </c>
      <c r="AE49" s="78">
        <v>5.9602475668499997</v>
      </c>
      <c r="AF49" s="78">
        <v>14765.239043269799</v>
      </c>
      <c r="AG49" s="77">
        <f t="shared" si="8"/>
        <v>1.2665579935371907E-9</v>
      </c>
      <c r="AH49" s="77">
        <f t="shared" si="9"/>
        <v>1.2664615496697854E-9</v>
      </c>
      <c r="AI49" s="77">
        <f t="shared" si="10"/>
        <v>1.2664615432448765E-9</v>
      </c>
      <c r="AJ49" s="77">
        <f t="shared" si="11"/>
        <v>1.2664615432444551E-9</v>
      </c>
      <c r="AL49" s="78">
        <v>1.9999999999999999E-11</v>
      </c>
      <c r="AM49" s="78">
        <v>0.42411179784000003</v>
      </c>
      <c r="AN49" s="78">
        <v>71492.998823476897</v>
      </c>
      <c r="AO49" s="77">
        <f t="shared" si="72"/>
        <v>1.9822403255321901E-11</v>
      </c>
      <c r="AP49" s="77">
        <f t="shared" si="73"/>
        <v>1.9820639915560902E-11</v>
      </c>
      <c r="AQ49" s="77">
        <f t="shared" si="74"/>
        <v>1.9820639797816301E-11</v>
      </c>
      <c r="AR49" s="77">
        <f t="shared" si="75"/>
        <v>1.982063979780855E-11</v>
      </c>
      <c r="AT49" s="78"/>
      <c r="AU49" s="78"/>
      <c r="AV49" s="78"/>
      <c r="BB49" s="78"/>
      <c r="BC49" s="78"/>
      <c r="BD49" s="78"/>
      <c r="BJ49" s="78">
        <v>1.1152E-7</v>
      </c>
      <c r="BK49" s="78">
        <v>0.55658461820000005</v>
      </c>
      <c r="BL49" s="78">
        <v>63498.470381452702</v>
      </c>
      <c r="BM49" s="77">
        <f t="shared" si="24"/>
        <v>1.0502178369057399E-7</v>
      </c>
      <c r="BN49" s="77">
        <f t="shared" si="25"/>
        <v>1.0504380260533663E-7</v>
      </c>
      <c r="BO49" s="77">
        <f t="shared" si="26"/>
        <v>1.0504380407080738E-7</v>
      </c>
      <c r="BP49" s="77">
        <f t="shared" si="27"/>
        <v>1.0504380407090531E-7</v>
      </c>
      <c r="BR49" s="78">
        <v>7.2099999999999997E-9</v>
      </c>
      <c r="BS49" s="78">
        <v>1.1647261477799999</v>
      </c>
      <c r="BT49" s="78">
        <v>46514.474233996203</v>
      </c>
      <c r="BU49" s="77">
        <f t="shared" si="28"/>
        <v>4.6358155747232581E-9</v>
      </c>
      <c r="BV49" s="77">
        <f t="shared" si="29"/>
        <v>4.638191506638637E-9</v>
      </c>
      <c r="BW49" s="77">
        <f t="shared" si="30"/>
        <v>4.6381916648707733E-9</v>
      </c>
      <c r="BX49" s="77">
        <f t="shared" si="31"/>
        <v>4.6381916648811279E-9</v>
      </c>
      <c r="BZ49" s="78">
        <v>2.3000000000000001E-10</v>
      </c>
      <c r="CA49" s="78">
        <v>5.3082049788500001</v>
      </c>
      <c r="CB49" s="78">
        <v>23869.1460373874</v>
      </c>
      <c r="CC49" s="77">
        <f t="shared" si="32"/>
        <v>4.5352387132956519E-11</v>
      </c>
      <c r="CD49" s="77">
        <f t="shared" si="33"/>
        <v>4.5302592237309644E-11</v>
      </c>
      <c r="CE49" s="77">
        <f t="shared" si="34"/>
        <v>4.530258892040471E-11</v>
      </c>
      <c r="CF49" s="77">
        <f t="shared" si="35"/>
        <v>4.5302588920186806E-11</v>
      </c>
      <c r="CH49" s="78">
        <v>9.9999999999999994E-12</v>
      </c>
      <c r="CI49" s="78">
        <v>3.8191336179499999</v>
      </c>
      <c r="CJ49" s="78">
        <v>26091.7844769322</v>
      </c>
      <c r="CK49" s="77">
        <f t="shared" si="76"/>
        <v>-8.6632488274706394E-12</v>
      </c>
      <c r="CL49" s="77">
        <f t="shared" si="77"/>
        <v>-8.6644542902198413E-12</v>
      </c>
      <c r="CM49" s="77">
        <f t="shared" si="78"/>
        <v>-8.6644543704988119E-12</v>
      </c>
      <c r="CN49" s="77">
        <f t="shared" si="79"/>
        <v>-8.6644543705040625E-12</v>
      </c>
      <c r="CP49" s="78"/>
      <c r="CQ49" s="78"/>
      <c r="CR49" s="78"/>
      <c r="CX49" s="78"/>
      <c r="CY49" s="78"/>
      <c r="CZ49" s="78"/>
      <c r="DF49" s="78">
        <v>9.3789999999999995E-8</v>
      </c>
      <c r="DG49" s="78">
        <v>5.4119528650299999</v>
      </c>
      <c r="DH49" s="78">
        <v>83925.041473874706</v>
      </c>
      <c r="DI49" s="77">
        <f t="shared" si="48"/>
        <v>3.0104203588837934E-8</v>
      </c>
      <c r="DJ49" s="77">
        <f t="shared" si="49"/>
        <v>3.0035224496324814E-8</v>
      </c>
      <c r="DK49" s="77">
        <f t="shared" si="50"/>
        <v>3.0035219901030806E-8</v>
      </c>
      <c r="DL49" s="77">
        <f t="shared" si="51"/>
        <v>3.0035219900727766E-8</v>
      </c>
      <c r="DN49" s="78">
        <v>5.0700000000000001E-9</v>
      </c>
      <c r="DO49" s="78">
        <v>5.5546602027600001</v>
      </c>
      <c r="DP49" s="78">
        <v>12566.1516999828</v>
      </c>
      <c r="DQ49" s="77">
        <f t="shared" si="52"/>
        <v>1.4175077688750259E-9</v>
      </c>
      <c r="DR49" s="77">
        <f t="shared" si="53"/>
        <v>1.4169418355389862E-9</v>
      </c>
      <c r="DS49" s="77">
        <f t="shared" si="54"/>
        <v>1.4169417978416372E-9</v>
      </c>
      <c r="DT49" s="77">
        <f t="shared" si="55"/>
        <v>1.416941797839147E-9</v>
      </c>
      <c r="DV49" s="78">
        <v>1.5999999999999999E-10</v>
      </c>
      <c r="DW49" s="78">
        <v>6.0777902234200001</v>
      </c>
      <c r="DX49" s="78">
        <v>50586.7333878645</v>
      </c>
      <c r="DY49" s="77">
        <f t="shared" si="56"/>
        <v>-7.463745703534394E-11</v>
      </c>
      <c r="DZ49" s="77">
        <f t="shared" si="57"/>
        <v>-7.4571213334184925E-11</v>
      </c>
      <c r="EA49" s="77">
        <f t="shared" si="58"/>
        <v>-7.4571208921162619E-11</v>
      </c>
      <c r="EB49" s="77">
        <f t="shared" si="59"/>
        <v>-7.4571208920864898E-11</v>
      </c>
      <c r="ED49" s="78">
        <v>9.9999999999999994E-12</v>
      </c>
      <c r="EE49" s="78">
        <v>4.1481457860999997</v>
      </c>
      <c r="EF49" s="78">
        <v>29530.478086539599</v>
      </c>
      <c r="EG49" s="77">
        <f t="shared" si="80"/>
        <v>-8.0478694925146377E-12</v>
      </c>
      <c r="EH49" s="77">
        <f t="shared" si="81"/>
        <v>-8.049490852515289E-12</v>
      </c>
      <c r="EI49" s="77">
        <f t="shared" si="82"/>
        <v>-8.049490960493997E-12</v>
      </c>
      <c r="EJ49" s="77">
        <f t="shared" si="83"/>
        <v>-8.0494909605010813E-12</v>
      </c>
      <c r="EL49" s="78"/>
      <c r="EM49" s="78"/>
      <c r="EN49" s="78"/>
      <c r="ET49" s="78"/>
      <c r="EU49" s="78"/>
      <c r="EV49" s="78"/>
    </row>
    <row r="50" spans="1:152" s="77" customFormat="1" ht="12.75">
      <c r="A50" s="83" t="s">
        <v>26</v>
      </c>
      <c r="B50" s="80" t="s">
        <v>200</v>
      </c>
      <c r="C50" s="83" t="s">
        <v>232</v>
      </c>
      <c r="D50" s="83" t="s">
        <v>26</v>
      </c>
      <c r="E50" s="83" t="s">
        <v>26</v>
      </c>
      <c r="F50" s="83" t="s">
        <v>26</v>
      </c>
      <c r="L50" s="78"/>
      <c r="N50" s="78">
        <v>6.483E-7</v>
      </c>
      <c r="O50" s="78">
        <v>4.7629258100000002E-2</v>
      </c>
      <c r="P50" s="78">
        <v>33326.578733174203</v>
      </c>
      <c r="Q50" s="77">
        <f t="shared" si="0"/>
        <v>-5.2765719320309201E-7</v>
      </c>
      <c r="R50" s="77">
        <f t="shared" si="1"/>
        <v>-5.277733020805238E-7</v>
      </c>
      <c r="S50" s="77">
        <f t="shared" si="2"/>
        <v>-5.2777330981285729E-7</v>
      </c>
      <c r="T50" s="77">
        <f t="shared" si="3"/>
        <v>-5.2777330981337091E-7</v>
      </c>
      <c r="V50" s="78">
        <v>3.5469999999999999E-8</v>
      </c>
      <c r="W50" s="78">
        <v>3.5941389623900002</v>
      </c>
      <c r="X50" s="78">
        <v>26068.233380674399</v>
      </c>
      <c r="Y50" s="77">
        <f t="shared" si="4"/>
        <v>-3.2261896435458779E-8</v>
      </c>
      <c r="Z50" s="77">
        <f t="shared" si="5"/>
        <v>-3.2265450618593815E-8</v>
      </c>
      <c r="AA50" s="77">
        <f t="shared" si="6"/>
        <v>-3.2265450855275044E-8</v>
      </c>
      <c r="AB50" s="77">
        <f t="shared" si="7"/>
        <v>-3.2265450855290542E-8</v>
      </c>
      <c r="AD50" s="78">
        <v>1.2900000000000001E-9</v>
      </c>
      <c r="AE50" s="78">
        <v>4.1621327713699996</v>
      </c>
      <c r="AF50" s="78">
        <v>23969.139281195799</v>
      </c>
      <c r="AG50" s="77">
        <f t="shared" si="8"/>
        <v>-1.28694908683271E-9</v>
      </c>
      <c r="AH50" s="77">
        <f t="shared" si="9"/>
        <v>-1.2869687178513572E-9</v>
      </c>
      <c r="AI50" s="77">
        <f t="shared" si="10"/>
        <v>-1.2869687191568685E-9</v>
      </c>
      <c r="AJ50" s="77">
        <f t="shared" si="11"/>
        <v>-1.2869687191569541E-9</v>
      </c>
      <c r="AL50" s="78">
        <v>1.9999999999999999E-11</v>
      </c>
      <c r="AM50" s="78">
        <v>6.1126269446799997</v>
      </c>
      <c r="AN50" s="78">
        <v>57837.138332300601</v>
      </c>
      <c r="AO50" s="77">
        <f t="shared" si="72"/>
        <v>1.8339682306288598E-11</v>
      </c>
      <c r="AP50" s="77">
        <f t="shared" si="73"/>
        <v>1.8335410459506645E-11</v>
      </c>
      <c r="AQ50" s="77">
        <f t="shared" si="74"/>
        <v>1.8335410174784803E-11</v>
      </c>
      <c r="AR50" s="77">
        <f t="shared" si="75"/>
        <v>1.8335410174765732E-11</v>
      </c>
      <c r="AT50" s="78"/>
      <c r="AU50" s="78"/>
      <c r="AV50" s="78"/>
      <c r="BB50" s="78"/>
      <c r="BC50" s="78"/>
      <c r="BD50" s="78"/>
      <c r="BJ50" s="78">
        <v>1.0717E-7</v>
      </c>
      <c r="BK50" s="78">
        <v>1.5368624098599999</v>
      </c>
      <c r="BL50" s="78">
        <v>25661.304950698199</v>
      </c>
      <c r="BM50" s="77">
        <f t="shared" si="24"/>
        <v>-8.6750520388071757E-8</v>
      </c>
      <c r="BN50" s="77">
        <f t="shared" si="25"/>
        <v>-8.6765457406188244E-8</v>
      </c>
      <c r="BO50" s="77">
        <f t="shared" si="26"/>
        <v>-8.6765458400978889E-8</v>
      </c>
      <c r="BP50" s="77">
        <f t="shared" si="27"/>
        <v>-8.6765458401043264E-8</v>
      </c>
      <c r="BR50" s="78">
        <v>6.3799999999999999E-9</v>
      </c>
      <c r="BS50" s="78">
        <v>1.16941585214</v>
      </c>
      <c r="BT50" s="78">
        <v>26091.7844769322</v>
      </c>
      <c r="BU50" s="77">
        <f t="shared" si="28"/>
        <v>3.3668958795865551E-9</v>
      </c>
      <c r="BV50" s="77">
        <f t="shared" si="29"/>
        <v>3.3682039570874667E-9</v>
      </c>
      <c r="BW50" s="77">
        <f t="shared" si="30"/>
        <v>3.368204044211879E-9</v>
      </c>
      <c r="BX50" s="77">
        <f t="shared" si="31"/>
        <v>3.3682040442175766E-9</v>
      </c>
      <c r="BZ50" s="78">
        <v>2.4E-10</v>
      </c>
      <c r="CA50" s="78">
        <v>4.8636944532999999</v>
      </c>
      <c r="CB50" s="78">
        <v>46514.474233996203</v>
      </c>
      <c r="CC50" s="77">
        <f t="shared" si="32"/>
        <v>-3.3726677046104434E-11</v>
      </c>
      <c r="CD50" s="77">
        <f t="shared" si="33"/>
        <v>-3.3828930259825777E-11</v>
      </c>
      <c r="CE50" s="77">
        <f t="shared" si="34"/>
        <v>-3.3828937070700266E-11</v>
      </c>
      <c r="CF50" s="77">
        <f t="shared" si="35"/>
        <v>-3.3828937071145974E-11</v>
      </c>
      <c r="CH50" s="78">
        <v>9.9999999999999994E-12</v>
      </c>
      <c r="CI50" s="78">
        <v>5.6445535109399998</v>
      </c>
      <c r="CJ50" s="78">
        <v>365230.64398203802</v>
      </c>
      <c r="CK50" s="77">
        <f t="shared" si="76"/>
        <v>-8.0169826037005362E-12</v>
      </c>
      <c r="CL50" s="77">
        <f t="shared" si="77"/>
        <v>-8.0371341076414206E-12</v>
      </c>
      <c r="CM50" s="77">
        <f t="shared" si="78"/>
        <v>-8.0371354468771036E-12</v>
      </c>
      <c r="CN50" s="77">
        <f t="shared" si="79"/>
        <v>-8.0371354469663955E-12</v>
      </c>
      <c r="CP50" s="78"/>
      <c r="CQ50" s="78"/>
      <c r="CR50" s="78"/>
      <c r="CX50" s="78"/>
      <c r="CY50" s="78"/>
      <c r="CZ50" s="78"/>
      <c r="DF50" s="78">
        <v>7.4989999999999999E-8</v>
      </c>
      <c r="DG50" s="78">
        <v>2.44636811119</v>
      </c>
      <c r="DH50" s="78">
        <v>30639.856638632999</v>
      </c>
      <c r="DI50" s="77">
        <f t="shared" si="48"/>
        <v>-4.4582145511324698E-8</v>
      </c>
      <c r="DJ50" s="77">
        <f t="shared" si="49"/>
        <v>-4.4565050784547199E-8</v>
      </c>
      <c r="DK50" s="77">
        <f t="shared" si="50"/>
        <v>-4.4565049645750941E-8</v>
      </c>
      <c r="DL50" s="77">
        <f t="shared" si="51"/>
        <v>-4.4565049645675522E-8</v>
      </c>
      <c r="DN50" s="78">
        <v>6.0600000000000002E-9</v>
      </c>
      <c r="DO50" s="78">
        <v>4.5021556630099999</v>
      </c>
      <c r="DP50" s="78">
        <v>28306.660245760901</v>
      </c>
      <c r="DQ50" s="77">
        <f t="shared" si="52"/>
        <v>-4.7790708028087319E-10</v>
      </c>
      <c r="DR50" s="77">
        <f t="shared" si="53"/>
        <v>-4.7948914433565049E-10</v>
      </c>
      <c r="DS50" s="77">
        <f t="shared" si="54"/>
        <v>-4.7948924971569403E-10</v>
      </c>
      <c r="DT50" s="77">
        <f t="shared" si="55"/>
        <v>-4.7948924972273354E-10</v>
      </c>
      <c r="DV50" s="78">
        <v>1.5999999999999999E-10</v>
      </c>
      <c r="DW50" s="78">
        <v>1.4721884592100001</v>
      </c>
      <c r="DX50" s="78">
        <v>53235.188213337497</v>
      </c>
      <c r="DY50" s="77">
        <f t="shared" si="56"/>
        <v>-7.1519809882276404E-12</v>
      </c>
      <c r="DZ50" s="77">
        <f t="shared" si="57"/>
        <v>-7.0732562428068474E-12</v>
      </c>
      <c r="EA50" s="77">
        <f t="shared" si="58"/>
        <v>-7.0732509988990086E-12</v>
      </c>
      <c r="EB50" s="77">
        <f t="shared" si="59"/>
        <v>-7.0732509985537391E-12</v>
      </c>
      <c r="ED50" s="78">
        <v>9.9999999999999994E-12</v>
      </c>
      <c r="EE50" s="78">
        <v>0.87302135775</v>
      </c>
      <c r="EF50" s="78">
        <v>83925.041473874706</v>
      </c>
      <c r="EG50" s="77">
        <f t="shared" si="80"/>
        <v>8.7747908919832342E-12</v>
      </c>
      <c r="EH50" s="77">
        <f t="shared" si="81"/>
        <v>8.7785122172923109E-12</v>
      </c>
      <c r="EI50" s="77">
        <f t="shared" si="82"/>
        <v>8.7785124649931689E-12</v>
      </c>
      <c r="EJ50" s="77">
        <f t="shared" si="83"/>
        <v>8.7785124650095025E-12</v>
      </c>
      <c r="EL50" s="78"/>
      <c r="EM50" s="78"/>
      <c r="EN50" s="78"/>
      <c r="ET50" s="78"/>
      <c r="EU50" s="78"/>
      <c r="EV50" s="78"/>
    </row>
    <row r="51" spans="1:152" s="77" customFormat="1" ht="12.75">
      <c r="L51" s="78"/>
      <c r="N51" s="78">
        <v>5.5375999999999995E-7</v>
      </c>
      <c r="O51" s="78">
        <v>4.0531266301900004</v>
      </c>
      <c r="P51" s="78">
        <v>30639.856638632999</v>
      </c>
      <c r="Q51" s="77">
        <f t="shared" si="0"/>
        <v>-4.3314813113132746E-7</v>
      </c>
      <c r="R51" s="77">
        <f t="shared" si="1"/>
        <v>-4.3324591446863145E-7</v>
      </c>
      <c r="S51" s="77">
        <f t="shared" si="2"/>
        <v>-4.3324592098080413E-7</v>
      </c>
      <c r="T51" s="77">
        <f t="shared" si="3"/>
        <v>-4.3324592098123543E-7</v>
      </c>
      <c r="V51" s="78">
        <v>3.6640000000000003E-8</v>
      </c>
      <c r="W51" s="78">
        <v>1.3995293128099999</v>
      </c>
      <c r="X51" s="78">
        <v>77204.327494533296</v>
      </c>
      <c r="Y51" s="77">
        <f t="shared" si="4"/>
        <v>3.0423201780343173E-8</v>
      </c>
      <c r="Z51" s="77">
        <f t="shared" si="5"/>
        <v>3.0437778439775258E-8</v>
      </c>
      <c r="AA51" s="77">
        <f t="shared" si="6"/>
        <v>3.0437779410206956E-8</v>
      </c>
      <c r="AB51" s="77">
        <f t="shared" si="7"/>
        <v>3.0437779410271886E-8</v>
      </c>
      <c r="AD51" s="78">
        <v>1.3500000000000001E-9</v>
      </c>
      <c r="AE51" s="78">
        <v>3.8677543707000002</v>
      </c>
      <c r="AF51" s="78">
        <v>51220.206541539701</v>
      </c>
      <c r="AG51" s="77">
        <f t="shared" si="8"/>
        <v>-1.1684083212785607E-9</v>
      </c>
      <c r="AH51" s="77">
        <f t="shared" si="9"/>
        <v>-1.1680877296800861E-9</v>
      </c>
      <c r="AI51" s="77">
        <f t="shared" si="10"/>
        <v>-1.1680877083167621E-9</v>
      </c>
      <c r="AJ51" s="77">
        <f t="shared" si="11"/>
        <v>-1.1680877083153387E-9</v>
      </c>
      <c r="AL51" s="78">
        <v>1.9999999999999999E-11</v>
      </c>
      <c r="AM51" s="78">
        <v>2.1719853194800001</v>
      </c>
      <c r="AN51" s="78">
        <v>108903.566063355</v>
      </c>
      <c r="AO51" s="77">
        <f t="shared" si="72"/>
        <v>7.3568681445332668E-13</v>
      </c>
      <c r="AP51" s="77">
        <f t="shared" si="73"/>
        <v>7.5582368525487936E-13</v>
      </c>
      <c r="AQ51" s="77">
        <f t="shared" si="74"/>
        <v>7.5582502654425046E-13</v>
      </c>
      <c r="AR51" s="77">
        <f t="shared" si="75"/>
        <v>7.5582502663286289E-13</v>
      </c>
      <c r="AT51" s="78"/>
      <c r="AU51" s="78"/>
      <c r="AV51" s="78"/>
      <c r="BB51" s="78"/>
      <c r="BC51" s="78"/>
      <c r="BD51" s="78"/>
      <c r="BJ51" s="78">
        <v>1.0213E-7</v>
      </c>
      <c r="BK51" s="78">
        <v>2.8788101716600001</v>
      </c>
      <c r="BL51" s="78">
        <v>12566.1516999828</v>
      </c>
      <c r="BM51" s="77">
        <f t="shared" si="24"/>
        <v>-6.9548999422933655E-8</v>
      </c>
      <c r="BN51" s="77">
        <f t="shared" si="25"/>
        <v>-6.954030404224331E-8</v>
      </c>
      <c r="BO51" s="77">
        <f t="shared" si="26"/>
        <v>-6.9540303463014361E-8</v>
      </c>
      <c r="BP51" s="77">
        <f t="shared" si="27"/>
        <v>-6.9540303462976099E-8</v>
      </c>
      <c r="BR51" s="78">
        <v>6.3300000000000003E-9</v>
      </c>
      <c r="BS51" s="78">
        <v>3.0742702406400002</v>
      </c>
      <c r="BT51" s="78">
        <v>30639.856638632999</v>
      </c>
      <c r="BU51" s="77">
        <f t="shared" si="28"/>
        <v>-6.0354881423822349E-9</v>
      </c>
      <c r="BV51" s="77">
        <f t="shared" si="29"/>
        <v>-6.0349469391079409E-9</v>
      </c>
      <c r="BW51" s="77">
        <f t="shared" si="30"/>
        <v>-6.0349469030423252E-9</v>
      </c>
      <c r="BX51" s="77">
        <f t="shared" si="31"/>
        <v>-6.0349469030399379E-9</v>
      </c>
      <c r="BZ51" s="78">
        <v>2.7E-10</v>
      </c>
      <c r="CA51" s="78">
        <v>3.32081057071</v>
      </c>
      <c r="CB51" s="78">
        <v>10213.285546211</v>
      </c>
      <c r="CC51" s="77">
        <f t="shared" si="32"/>
        <v>-2.6866246275763139E-10</v>
      </c>
      <c r="CD51" s="77">
        <f t="shared" si="33"/>
        <v>-2.6866499784764624E-10</v>
      </c>
      <c r="CE51" s="77">
        <f t="shared" si="34"/>
        <v>-2.6866499801642826E-10</v>
      </c>
      <c r="CF51" s="77">
        <f t="shared" si="35"/>
        <v>-2.6866499801643947E-10</v>
      </c>
      <c r="CH51" s="78">
        <v>9.9999999999999994E-12</v>
      </c>
      <c r="CI51" s="78">
        <v>4.8798115747099997</v>
      </c>
      <c r="CJ51" s="78">
        <v>10213.285546211</v>
      </c>
      <c r="CK51" s="77">
        <f t="shared" si="76"/>
        <v>8.7670462535536337E-13</v>
      </c>
      <c r="CL51" s="77">
        <f t="shared" si="77"/>
        <v>8.7576335615830091E-13</v>
      </c>
      <c r="CM51" s="77">
        <f t="shared" si="78"/>
        <v>8.757632934602524E-13</v>
      </c>
      <c r="CN51" s="77">
        <f t="shared" si="79"/>
        <v>8.7576329345607631E-13</v>
      </c>
      <c r="CP51" s="78"/>
      <c r="CQ51" s="78"/>
      <c r="CR51" s="78"/>
      <c r="CX51" s="78"/>
      <c r="CY51" s="78"/>
      <c r="CZ51" s="78"/>
      <c r="DF51" s="78">
        <v>7.4630000000000001E-8</v>
      </c>
      <c r="DG51" s="78">
        <v>5.5323394319799997</v>
      </c>
      <c r="DH51" s="78">
        <v>32858.613742819703</v>
      </c>
      <c r="DI51" s="77">
        <f t="shared" si="48"/>
        <v>5.583802393675225E-8</v>
      </c>
      <c r="DJ51" s="77">
        <f t="shared" si="49"/>
        <v>5.5822968825619087E-8</v>
      </c>
      <c r="DK51" s="77">
        <f t="shared" si="50"/>
        <v>5.5822967822627747E-8</v>
      </c>
      <c r="DL51" s="77">
        <f t="shared" si="51"/>
        <v>5.5822967822561579E-8</v>
      </c>
      <c r="DN51" s="78">
        <v>5.3300000000000004E-9</v>
      </c>
      <c r="DO51" s="78">
        <v>0.93587795381000005</v>
      </c>
      <c r="DP51" s="78">
        <v>26107.572902473901</v>
      </c>
      <c r="DQ51" s="77">
        <f t="shared" si="52"/>
        <v>4.0978313952089837E-9</v>
      </c>
      <c r="DR51" s="77">
        <f t="shared" si="53"/>
        <v>4.098654521427815E-9</v>
      </c>
      <c r="DS51" s="77">
        <f t="shared" si="54"/>
        <v>4.0986545762481968E-9</v>
      </c>
      <c r="DT51" s="77">
        <f t="shared" si="55"/>
        <v>4.098654576251877E-9</v>
      </c>
      <c r="DV51" s="78">
        <v>1.7000000000000001E-10</v>
      </c>
      <c r="DW51" s="78">
        <v>2.94277588966</v>
      </c>
      <c r="DX51" s="78">
        <v>53285.184835241802</v>
      </c>
      <c r="DY51" s="77">
        <f t="shared" si="56"/>
        <v>-1.6067765255155881E-10</v>
      </c>
      <c r="DZ51" s="77">
        <f t="shared" si="57"/>
        <v>-1.6065026184467569E-10</v>
      </c>
      <c r="EA51" s="77">
        <f t="shared" si="58"/>
        <v>-1.6065026001888516E-10</v>
      </c>
      <c r="EB51" s="77">
        <f t="shared" si="59"/>
        <v>-1.6065026001876191E-10</v>
      </c>
      <c r="ED51" s="78">
        <v>9.9999999999999994E-12</v>
      </c>
      <c r="EE51" s="78">
        <v>5.2033956642700003</v>
      </c>
      <c r="EF51" s="78">
        <v>26068.233380674399</v>
      </c>
      <c r="EG51" s="77">
        <f t="shared" si="80"/>
        <v>4.5025061908477593E-12</v>
      </c>
      <c r="EH51" s="77">
        <f t="shared" si="81"/>
        <v>4.5003525963155976E-12</v>
      </c>
      <c r="EI51" s="77">
        <f t="shared" si="82"/>
        <v>4.5003524528561905E-12</v>
      </c>
      <c r="EJ51" s="77">
        <f t="shared" si="83"/>
        <v>4.5003524528467991E-12</v>
      </c>
      <c r="EL51" s="78"/>
      <c r="EM51" s="78"/>
      <c r="EN51" s="78"/>
      <c r="ET51" s="78"/>
      <c r="EU51" s="78"/>
      <c r="EV51" s="78"/>
    </row>
    <row r="52" spans="1:152" s="79" customFormat="1" ht="12.75">
      <c r="A52" s="77" t="s">
        <v>202</v>
      </c>
      <c r="B52" s="77" t="s">
        <v>203</v>
      </c>
      <c r="C52" s="77" t="s">
        <v>204</v>
      </c>
      <c r="D52" s="77"/>
      <c r="E52" s="77"/>
      <c r="F52" s="77"/>
      <c r="G52" s="77"/>
      <c r="L52" s="78"/>
      <c r="N52" s="81">
        <v>5.4441999999999995E-7</v>
      </c>
      <c r="O52" s="81">
        <v>3.1433154245299999</v>
      </c>
      <c r="P52" s="81">
        <v>27147.285071763301</v>
      </c>
      <c r="Q52" s="77">
        <f t="shared" si="0"/>
        <v>-5.2350772108669901E-7</v>
      </c>
      <c r="R52" s="77">
        <f t="shared" si="1"/>
        <v>-5.2354523815958634E-7</v>
      </c>
      <c r="S52" s="77">
        <f t="shared" si="2"/>
        <v>-5.2354524065749603E-7</v>
      </c>
      <c r="T52" s="77">
        <f t="shared" si="3"/>
        <v>-5.2354524065766152E-7</v>
      </c>
      <c r="V52" s="81">
        <v>3.4170000000000001E-8</v>
      </c>
      <c r="W52" s="81">
        <v>0.49855041138</v>
      </c>
      <c r="X52" s="81">
        <v>22645.328196608702</v>
      </c>
      <c r="Y52" s="77">
        <f t="shared" si="4"/>
        <v>2.813243749722997E-8</v>
      </c>
      <c r="Z52" s="77">
        <f t="shared" si="5"/>
        <v>2.8136500227519087E-8</v>
      </c>
      <c r="AA52" s="77">
        <f t="shared" si="6"/>
        <v>2.8136500498095874E-8</v>
      </c>
      <c r="AB52" s="77">
        <f t="shared" si="7"/>
        <v>2.8136500498113784E-8</v>
      </c>
      <c r="AD52" s="81">
        <v>1.3999999999999999E-9</v>
      </c>
      <c r="AE52" s="81">
        <v>3.6664246873800002</v>
      </c>
      <c r="AF52" s="81">
        <v>25558.212176479599</v>
      </c>
      <c r="AG52" s="77">
        <f t="shared" si="8"/>
        <v>1.375559494691891E-9</v>
      </c>
      <c r="AH52" s="77">
        <f t="shared" si="9"/>
        <v>1.3756210423590429E-9</v>
      </c>
      <c r="AI52" s="77">
        <f t="shared" si="10"/>
        <v>1.3756210464561686E-9</v>
      </c>
      <c r="AJ52" s="77">
        <f t="shared" si="11"/>
        <v>1.3756210464564347E-9</v>
      </c>
      <c r="AL52" s="78">
        <v>1.9999999999999999E-11</v>
      </c>
      <c r="AM52" s="78">
        <v>2.92723030315</v>
      </c>
      <c r="AN52" s="78">
        <v>54394.563387335103</v>
      </c>
      <c r="AO52" s="77">
        <f t="shared" si="72"/>
        <v>-1.953484526558533E-11</v>
      </c>
      <c r="AP52" s="77">
        <f t="shared" si="73"/>
        <v>-1.9532684718346958E-11</v>
      </c>
      <c r="AQ52" s="77">
        <f t="shared" si="74"/>
        <v>-1.9532684574268542E-11</v>
      </c>
      <c r="AR52" s="77">
        <f t="shared" si="75"/>
        <v>-1.9532684574259016E-11</v>
      </c>
      <c r="AT52" s="78"/>
      <c r="AU52" s="78"/>
      <c r="AV52" s="78"/>
      <c r="BB52" s="78"/>
      <c r="BC52" s="78"/>
      <c r="BD52" s="78"/>
      <c r="BJ52" s="81">
        <v>9.9239999999999994E-8</v>
      </c>
      <c r="BK52" s="81">
        <v>0.94824584865999995</v>
      </c>
      <c r="BL52" s="81">
        <v>65697.557724739701</v>
      </c>
      <c r="BM52" s="77">
        <f t="shared" si="24"/>
        <v>4.4297953939280161E-8</v>
      </c>
      <c r="BN52" s="77">
        <f t="shared" si="25"/>
        <v>4.4351922542485898E-8</v>
      </c>
      <c r="BO52" s="77">
        <f t="shared" si="26"/>
        <v>4.4351926136780001E-8</v>
      </c>
      <c r="BP52" s="77">
        <f t="shared" si="27"/>
        <v>4.4351926137017183E-8</v>
      </c>
      <c r="BR52" s="81">
        <v>6.65E-9</v>
      </c>
      <c r="BS52" s="81">
        <v>2.47994200156</v>
      </c>
      <c r="BT52" s="81">
        <v>313054.83769889001</v>
      </c>
      <c r="BU52" s="77">
        <f t="shared" si="28"/>
        <v>4.2181203408701913E-9</v>
      </c>
      <c r="BV52" s="77">
        <f t="shared" si="29"/>
        <v>4.2329924914988868E-9</v>
      </c>
      <c r="BW52" s="77">
        <f t="shared" si="30"/>
        <v>4.2329934809489901E-9</v>
      </c>
      <c r="BX52" s="77">
        <f t="shared" si="31"/>
        <v>4.2329934810142935E-9</v>
      </c>
      <c r="BZ52" s="81">
        <v>3E-10</v>
      </c>
      <c r="CA52" s="81">
        <v>1.15631768661</v>
      </c>
      <c r="CB52" s="81">
        <v>26084.021806216198</v>
      </c>
      <c r="CC52" s="77">
        <f t="shared" si="32"/>
        <v>1.5061807963902742E-10</v>
      </c>
      <c r="CD52" s="77">
        <f t="shared" si="33"/>
        <v>1.5068068614771826E-10</v>
      </c>
      <c r="CE52" s="77">
        <f t="shared" si="34"/>
        <v>1.50680690317636E-10</v>
      </c>
      <c r="CF52" s="77">
        <f t="shared" si="35"/>
        <v>1.5068069031790879E-10</v>
      </c>
      <c r="CH52" s="78">
        <v>9.9999999999999994E-12</v>
      </c>
      <c r="CI52" s="78">
        <v>2.4481656596599999</v>
      </c>
      <c r="CJ52" s="78">
        <v>26084.021806216198</v>
      </c>
      <c r="CK52" s="77">
        <f t="shared" si="76"/>
        <v>-6.9316330799003526E-12</v>
      </c>
      <c r="CL52" s="77">
        <f t="shared" si="77"/>
        <v>-6.9298934773155003E-12</v>
      </c>
      <c r="CM52" s="77">
        <f t="shared" si="78"/>
        <v>-6.9298933614273955E-12</v>
      </c>
      <c r="CN52" s="77">
        <f t="shared" si="79"/>
        <v>-6.9298933614198136E-12</v>
      </c>
      <c r="CP52" s="78"/>
      <c r="CQ52" s="78"/>
      <c r="CR52" s="78"/>
      <c r="CX52" s="78"/>
      <c r="CY52" s="78"/>
      <c r="CZ52" s="78"/>
      <c r="DF52" s="81">
        <v>7.2149999999999994E-8</v>
      </c>
      <c r="DG52" s="81">
        <v>1.1710196069100001</v>
      </c>
      <c r="DH52" s="81">
        <v>16983.996147456601</v>
      </c>
      <c r="DI52" s="77">
        <f t="shared" si="48"/>
        <v>2.276468931821287E-8</v>
      </c>
      <c r="DJ52" s="77">
        <f t="shared" si="49"/>
        <v>2.2775446937685054E-8</v>
      </c>
      <c r="DK52" s="77">
        <f t="shared" si="50"/>
        <v>2.2775447654229181E-8</v>
      </c>
      <c r="DL52" s="77">
        <f t="shared" si="51"/>
        <v>2.2775447654276853E-8</v>
      </c>
      <c r="DN52" s="81">
        <v>4.3500000000000001E-9</v>
      </c>
      <c r="DO52" s="81">
        <v>5.79043985706</v>
      </c>
      <c r="DP52" s="81">
        <v>43071.8992890308</v>
      </c>
      <c r="DQ52" s="77">
        <f t="shared" si="52"/>
        <v>3.7153012277293115E-9</v>
      </c>
      <c r="DR52" s="77">
        <f t="shared" si="53"/>
        <v>3.7143993404996401E-9</v>
      </c>
      <c r="DS52" s="77">
        <f t="shared" si="54"/>
        <v>3.7143992804053855E-9</v>
      </c>
      <c r="DT52" s="77">
        <f t="shared" si="55"/>
        <v>3.7143992804013964E-9</v>
      </c>
      <c r="DV52" s="81">
        <v>1.5E-10</v>
      </c>
      <c r="DW52" s="81">
        <v>2.39097980793</v>
      </c>
      <c r="DX52" s="81">
        <v>83925.041473874706</v>
      </c>
      <c r="DY52" s="77">
        <f t="shared" si="56"/>
        <v>-6.4890447849015933E-11</v>
      </c>
      <c r="DZ52" s="77">
        <f t="shared" si="57"/>
        <v>-6.4785422978685447E-11</v>
      </c>
      <c r="EA52" s="77">
        <f t="shared" si="58"/>
        <v>-6.4785415981687766E-11</v>
      </c>
      <c r="EB52" s="77">
        <f t="shared" si="59"/>
        <v>-6.4785415981226354E-11</v>
      </c>
      <c r="ED52" s="78">
        <v>9.9999999999999994E-12</v>
      </c>
      <c r="EE52" s="78">
        <v>2.8863107959700001</v>
      </c>
      <c r="EF52" s="78">
        <v>79323.091354911696</v>
      </c>
      <c r="EG52" s="77">
        <f t="shared" si="80"/>
        <v>-9.7014209821060047E-12</v>
      </c>
      <c r="EH52" s="77">
        <f t="shared" si="81"/>
        <v>-9.6996384514582249E-12</v>
      </c>
      <c r="EI52" s="77">
        <f t="shared" si="82"/>
        <v>-9.6996383325500263E-12</v>
      </c>
      <c r="EJ52" s="77">
        <f t="shared" si="83"/>
        <v>-9.6996383325421455E-12</v>
      </c>
      <c r="EL52" s="78"/>
      <c r="EM52" s="78"/>
      <c r="EN52" s="78"/>
      <c r="ET52" s="78"/>
      <c r="EU52" s="78"/>
      <c r="EV52" s="78"/>
    </row>
    <row r="53" spans="1:152" s="77" customFormat="1" ht="12.75">
      <c r="A53" s="77">
        <f>F44</f>
        <v>0.58508813670073911</v>
      </c>
      <c r="B53" s="77">
        <f xml:space="preserve"> 0.0057755183 * A53</f>
        <v>3.3791872406280202E-3</v>
      </c>
      <c r="C53" s="77">
        <f xml:space="preserve"> Tau - B53/DAYSinMILLENNIUM</f>
        <v>-5.5445822436713645E-3</v>
      </c>
      <c r="L53" s="78"/>
      <c r="N53" s="78">
        <v>4.756E-7</v>
      </c>
      <c r="O53" s="78">
        <v>5.4972209921099999</v>
      </c>
      <c r="P53" s="78">
        <v>3.8813353579999998</v>
      </c>
      <c r="Q53" s="77">
        <f t="shared" si="0"/>
        <v>3.2879087727282606E-7</v>
      </c>
      <c r="R53" s="77">
        <f t="shared" si="1"/>
        <v>3.2879086493287887E-7</v>
      </c>
      <c r="S53" s="77">
        <f t="shared" si="2"/>
        <v>3.2879086493205688E-7</v>
      </c>
      <c r="T53" s="77">
        <f t="shared" si="3"/>
        <v>3.2879086493205688E-7</v>
      </c>
      <c r="V53" s="78">
        <v>3.1949999999999998E-8</v>
      </c>
      <c r="W53" s="78">
        <v>1.2574302424599999</v>
      </c>
      <c r="X53" s="78">
        <v>14765.239043269799</v>
      </c>
      <c r="Y53" s="77">
        <f t="shared" si="4"/>
        <v>1.5286870093431782E-8</v>
      </c>
      <c r="Z53" s="77">
        <f t="shared" si="5"/>
        <v>1.5290702443709953E-8</v>
      </c>
      <c r="AA53" s="77">
        <f t="shared" si="6"/>
        <v>1.5290702698973135E-8</v>
      </c>
      <c r="AB53" s="77">
        <f t="shared" si="7"/>
        <v>1.5290702698989877E-8</v>
      </c>
      <c r="AD53" s="78">
        <v>1.08E-9</v>
      </c>
      <c r="AE53" s="78">
        <v>1.39723983534</v>
      </c>
      <c r="AF53" s="78">
        <v>50586.7333878645</v>
      </c>
      <c r="AG53" s="77">
        <f t="shared" si="8"/>
        <v>-9.3877013662892163E-10</v>
      </c>
      <c r="AH53" s="77">
        <f t="shared" si="9"/>
        <v>-9.3901993329919832E-10</v>
      </c>
      <c r="AI53" s="77">
        <f t="shared" si="10"/>
        <v>-9.3901994993124879E-10</v>
      </c>
      <c r="AJ53" s="77">
        <f t="shared" si="11"/>
        <v>-9.3901994993237087E-10</v>
      </c>
      <c r="AL53" s="78">
        <v>1.9999999999999999E-11</v>
      </c>
      <c r="AM53" s="78">
        <v>2.4041118860899999</v>
      </c>
      <c r="AN53" s="78">
        <v>83925.041473874706</v>
      </c>
      <c r="AO53" s="77">
        <f t="shared" si="72"/>
        <v>-8.8881004570038189E-12</v>
      </c>
      <c r="AP53" s="77">
        <f t="shared" si="73"/>
        <v>-8.8741864943683256E-12</v>
      </c>
      <c r="AQ53" s="77">
        <f t="shared" si="74"/>
        <v>-8.8741855673823831E-12</v>
      </c>
      <c r="AR53" s="77">
        <f t="shared" si="75"/>
        <v>-8.8741855673212525E-12</v>
      </c>
      <c r="AT53" s="78"/>
      <c r="AU53" s="78"/>
      <c r="AV53" s="78"/>
      <c r="BB53" s="78"/>
      <c r="BC53" s="78"/>
      <c r="BD53" s="78"/>
      <c r="BJ53" s="78">
        <v>1.1047E-7</v>
      </c>
      <c r="BK53" s="78">
        <v>5.7974151030899996</v>
      </c>
      <c r="BL53" s="78">
        <v>51749.208092272303</v>
      </c>
      <c r="BM53" s="77">
        <f t="shared" si="24"/>
        <v>-4.7152003589430108E-9</v>
      </c>
      <c r="BN53" s="77">
        <f t="shared" si="25"/>
        <v>-4.6623584437563497E-9</v>
      </c>
      <c r="BO53" s="77">
        <f t="shared" si="26"/>
        <v>-4.6623549239305415E-9</v>
      </c>
      <c r="BP53" s="77">
        <f t="shared" si="27"/>
        <v>-4.662354923692134E-9</v>
      </c>
      <c r="BR53" s="78">
        <v>6.6899999999999999E-9</v>
      </c>
      <c r="BS53" s="78">
        <v>4.1031017963099998</v>
      </c>
      <c r="BT53" s="78">
        <v>72602.377375570301</v>
      </c>
      <c r="BU53" s="77">
        <f t="shared" si="28"/>
        <v>-5.7511408129437991E-9</v>
      </c>
      <c r="BV53" s="77">
        <f t="shared" si="29"/>
        <v>-5.753435152336624E-9</v>
      </c>
      <c r="BW53" s="77">
        <f t="shared" si="30"/>
        <v>-5.7534353050759294E-9</v>
      </c>
      <c r="BX53" s="77">
        <f t="shared" si="31"/>
        <v>-5.7534353050860202E-9</v>
      </c>
      <c r="BZ53" s="78">
        <v>2.4E-10</v>
      </c>
      <c r="CA53" s="78">
        <v>2.71284750937</v>
      </c>
      <c r="CB53" s="78">
        <v>26091.7844769322</v>
      </c>
      <c r="CC53" s="77">
        <f t="shared" si="32"/>
        <v>-2.0031767975755439E-10</v>
      </c>
      <c r="CD53" s="77">
        <f t="shared" si="33"/>
        <v>-2.0028576534683584E-10</v>
      </c>
      <c r="CE53" s="77">
        <f t="shared" si="34"/>
        <v>-2.002857632206305E-10</v>
      </c>
      <c r="CF53" s="77">
        <f t="shared" si="35"/>
        <v>-2.0028576322049143E-10</v>
      </c>
      <c r="CH53" s="78">
        <v>0</v>
      </c>
      <c r="CI53" s="78">
        <v>3.4528406771100002</v>
      </c>
      <c r="CJ53" s="78">
        <v>105460.99111839</v>
      </c>
      <c r="CK53" s="77">
        <f t="shared" si="76"/>
        <v>0</v>
      </c>
      <c r="CL53" s="77">
        <f t="shared" si="77"/>
        <v>0</v>
      </c>
      <c r="CM53" s="77">
        <f t="shared" si="78"/>
        <v>0</v>
      </c>
      <c r="CN53" s="77">
        <f t="shared" si="79"/>
        <v>0</v>
      </c>
      <c r="CP53" s="78"/>
      <c r="CQ53" s="78"/>
      <c r="CR53" s="78"/>
      <c r="CX53" s="78"/>
      <c r="CY53" s="78"/>
      <c r="CZ53" s="78"/>
      <c r="DF53" s="78">
        <v>8.4919999999999995E-8</v>
      </c>
      <c r="DG53" s="78">
        <v>3.5662293063499999</v>
      </c>
      <c r="DH53" s="78">
        <v>73711.755927663704</v>
      </c>
      <c r="DI53" s="77">
        <f t="shared" si="48"/>
        <v>-8.4187156791656271E-8</v>
      </c>
      <c r="DJ53" s="77">
        <f t="shared" si="49"/>
        <v>-8.419472902439757E-8</v>
      </c>
      <c r="DK53" s="77">
        <f t="shared" si="50"/>
        <v>-8.4194729527478522E-8</v>
      </c>
      <c r="DL53" s="77">
        <f t="shared" si="51"/>
        <v>-8.4194729527511887E-8</v>
      </c>
      <c r="DN53" s="78">
        <v>4.3599999999999998E-9</v>
      </c>
      <c r="DO53" s="78">
        <v>5.8665916096100004</v>
      </c>
      <c r="DP53" s="78">
        <v>25035.634758385801</v>
      </c>
      <c r="DQ53" s="77">
        <f t="shared" si="52"/>
        <v>2.361507227008694E-9</v>
      </c>
      <c r="DR53" s="77">
        <f t="shared" si="53"/>
        <v>2.3606582466026251E-9</v>
      </c>
      <c r="DS53" s="77">
        <f t="shared" si="54"/>
        <v>2.3606581900479827E-9</v>
      </c>
      <c r="DT53" s="77">
        <f t="shared" si="55"/>
        <v>2.3606581900442322E-9</v>
      </c>
      <c r="DV53" s="78">
        <v>1.5E-10</v>
      </c>
      <c r="DW53" s="78">
        <v>3.8550295002800001</v>
      </c>
      <c r="DX53" s="78">
        <v>26091.7844769322</v>
      </c>
      <c r="DY53" s="77">
        <f t="shared" si="56"/>
        <v>-1.2717620222075226E-10</v>
      </c>
      <c r="DZ53" s="77">
        <f t="shared" si="57"/>
        <v>-1.2719539836099333E-10</v>
      </c>
      <c r="EA53" s="77">
        <f t="shared" si="58"/>
        <v>-1.2719539963940001E-10</v>
      </c>
      <c r="EB53" s="77">
        <f t="shared" si="59"/>
        <v>-1.2719539963948361E-10</v>
      </c>
      <c r="ED53" s="78">
        <v>9.9999999999999994E-12</v>
      </c>
      <c r="EE53" s="78">
        <v>5.3985367284899999</v>
      </c>
      <c r="EF53" s="78">
        <v>19317.1925403286</v>
      </c>
      <c r="EG53" s="77">
        <f t="shared" si="80"/>
        <v>3.8454413194070387E-12</v>
      </c>
      <c r="EH53" s="77">
        <f t="shared" si="81"/>
        <v>3.8437915089022738E-12</v>
      </c>
      <c r="EI53" s="77">
        <f t="shared" si="82"/>
        <v>3.8437913990045359E-12</v>
      </c>
      <c r="EJ53" s="77">
        <f t="shared" si="83"/>
        <v>3.8437913989973199E-12</v>
      </c>
      <c r="EL53" s="78"/>
      <c r="EM53" s="78"/>
      <c r="EN53" s="78"/>
      <c r="ET53" s="78"/>
      <c r="EU53" s="78"/>
      <c r="EV53" s="78"/>
    </row>
    <row r="54" spans="1:152" s="77" customFormat="1" ht="12.75">
      <c r="L54" s="78"/>
      <c r="N54" s="78">
        <v>4.9566999999999999E-7</v>
      </c>
      <c r="O54" s="78">
        <v>3.9898586387399999</v>
      </c>
      <c r="P54" s="78">
        <v>6770.7106012455997</v>
      </c>
      <c r="Q54" s="77">
        <f t="shared" si="0"/>
        <v>-2.6502006325702801E-7</v>
      </c>
      <c r="R54" s="77">
        <f t="shared" si="1"/>
        <v>-2.6504630110541948E-7</v>
      </c>
      <c r="S54" s="77">
        <f t="shared" si="2"/>
        <v>-2.6504630285308694E-7</v>
      </c>
      <c r="T54" s="77">
        <f t="shared" si="3"/>
        <v>-2.6504630285320299E-7</v>
      </c>
      <c r="V54" s="78">
        <v>3.0309999999999998E-8</v>
      </c>
      <c r="W54" s="78">
        <v>4.4520703047700003</v>
      </c>
      <c r="X54" s="78">
        <v>7238.6755916000002</v>
      </c>
      <c r="Y54" s="77">
        <f t="shared" si="4"/>
        <v>-1.3047742974436011E-8</v>
      </c>
      <c r="Z54" s="77">
        <f t="shared" si="5"/>
        <v>-1.3045910785721597E-8</v>
      </c>
      <c r="AA54" s="77">
        <f t="shared" si="6"/>
        <v>-1.3045910663677771E-8</v>
      </c>
      <c r="AB54" s="77">
        <f t="shared" si="7"/>
        <v>-1.3045910663669608E-8</v>
      </c>
      <c r="AD54" s="78">
        <v>1.15E-9</v>
      </c>
      <c r="AE54" s="78">
        <v>0.15124159675000001</v>
      </c>
      <c r="AF54" s="78">
        <v>26301.202237012199</v>
      </c>
      <c r="AG54" s="77">
        <f t="shared" si="8"/>
        <v>4.5456328877948033E-10</v>
      </c>
      <c r="AH54" s="77">
        <f t="shared" si="9"/>
        <v>4.5430623286702472E-10</v>
      </c>
      <c r="AI54" s="77">
        <f t="shared" si="10"/>
        <v>4.5430621574364421E-10</v>
      </c>
      <c r="AJ54" s="77">
        <f t="shared" si="11"/>
        <v>4.5430621574250327E-10</v>
      </c>
      <c r="AL54" s="78">
        <v>1.9999999999999999E-11</v>
      </c>
      <c r="AM54" s="78">
        <v>3.4361333620500001</v>
      </c>
      <c r="AN54" s="78">
        <v>78267.590760080493</v>
      </c>
      <c r="AO54" s="77">
        <f t="shared" si="72"/>
        <v>-1.9841341911077737E-11</v>
      </c>
      <c r="AP54" s="77">
        <f t="shared" si="73"/>
        <v>-1.9839516161693807E-11</v>
      </c>
      <c r="AQ54" s="77">
        <f t="shared" si="74"/>
        <v>-1.9839516039734475E-11</v>
      </c>
      <c r="AR54" s="77">
        <f t="shared" si="75"/>
        <v>-1.9839516039726426E-11</v>
      </c>
      <c r="AT54" s="78"/>
      <c r="AU54" s="78"/>
      <c r="AV54" s="78"/>
      <c r="BB54" s="78"/>
      <c r="BC54" s="78"/>
      <c r="BD54" s="78"/>
      <c r="BJ54" s="78">
        <v>1.046E-7</v>
      </c>
      <c r="BK54" s="78">
        <v>5.8296216377699999</v>
      </c>
      <c r="BL54" s="78">
        <v>50586.7333878645</v>
      </c>
      <c r="BM54" s="77">
        <f t="shared" si="24"/>
        <v>-2.457333038959742E-8</v>
      </c>
      <c r="BN54" s="77">
        <f t="shared" si="25"/>
        <v>-2.4525743533396243E-8</v>
      </c>
      <c r="BO54" s="77">
        <f t="shared" si="26"/>
        <v>-2.4525740363467354E-8</v>
      </c>
      <c r="BP54" s="77">
        <f t="shared" si="27"/>
        <v>-2.4525740363253495E-8</v>
      </c>
      <c r="BR54" s="78">
        <v>4.9499999999999997E-9</v>
      </c>
      <c r="BS54" s="78">
        <v>0.14776350456000001</v>
      </c>
      <c r="BT54" s="78">
        <v>129330.137155777</v>
      </c>
      <c r="BU54" s="77">
        <f t="shared" si="28"/>
        <v>3.9421211351364524E-9</v>
      </c>
      <c r="BV54" s="77">
        <f t="shared" si="29"/>
        <v>3.9385362889811601E-9</v>
      </c>
      <c r="BW54" s="77">
        <f t="shared" si="30"/>
        <v>3.9385360500071236E-9</v>
      </c>
      <c r="BX54" s="77">
        <f t="shared" si="31"/>
        <v>3.9385360499914436E-9</v>
      </c>
      <c r="BZ54" s="78">
        <v>2.1E-10</v>
      </c>
      <c r="CA54" s="78">
        <v>5.8511925152900002</v>
      </c>
      <c r="CB54" s="78">
        <v>25874.604046136199</v>
      </c>
      <c r="CC54" s="77">
        <f t="shared" si="32"/>
        <v>1.7120214295096144E-10</v>
      </c>
      <c r="CD54" s="77">
        <f t="shared" si="33"/>
        <v>1.7123125039644936E-10</v>
      </c>
      <c r="CE54" s="77">
        <f t="shared" si="34"/>
        <v>1.712312523349675E-10</v>
      </c>
      <c r="CF54" s="77">
        <f t="shared" si="35"/>
        <v>1.7123125233509535E-10</v>
      </c>
      <c r="CH54" s="78"/>
      <c r="CI54" s="78"/>
      <c r="CJ54" s="78"/>
      <c r="CP54" s="78"/>
      <c r="CQ54" s="78"/>
      <c r="CR54" s="78"/>
      <c r="CX54" s="78"/>
      <c r="CY54" s="78"/>
      <c r="CZ54" s="78"/>
      <c r="DF54" s="78">
        <v>7.1089999999999997E-8</v>
      </c>
      <c r="DG54" s="78">
        <v>5.3262526462400004</v>
      </c>
      <c r="DH54" s="78">
        <v>426.59819087599999</v>
      </c>
      <c r="DI54" s="77">
        <f t="shared" si="48"/>
        <v>-6.9933226884352393E-8</v>
      </c>
      <c r="DJ54" s="77">
        <f t="shared" si="49"/>
        <v>-6.9933176474531863E-8</v>
      </c>
      <c r="DK54" s="77">
        <f t="shared" si="50"/>
        <v>-6.9933176471174026E-8</v>
      </c>
      <c r="DL54" s="77">
        <f t="shared" si="51"/>
        <v>-6.9933176471173801E-8</v>
      </c>
      <c r="DN54" s="78">
        <v>4.2899999999999999E-9</v>
      </c>
      <c r="DO54" s="78">
        <v>0.26260280461000002</v>
      </c>
      <c r="DP54" s="78">
        <v>36301.188687785099</v>
      </c>
      <c r="DQ54" s="77">
        <f t="shared" si="52"/>
        <v>4.2846509900251692E-9</v>
      </c>
      <c r="DR54" s="77">
        <f t="shared" si="53"/>
        <v>4.2847226746971068E-9</v>
      </c>
      <c r="DS54" s="77">
        <f t="shared" si="54"/>
        <v>4.2847226794559199E-9</v>
      </c>
      <c r="DT54" s="77">
        <f t="shared" si="55"/>
        <v>4.2847226794562342E-9</v>
      </c>
      <c r="DV54" s="78">
        <v>1.4000000000000001E-10</v>
      </c>
      <c r="DW54" s="78">
        <v>4.1375396860300002</v>
      </c>
      <c r="DX54" s="78">
        <v>12566.1516999828</v>
      </c>
      <c r="DY54" s="77">
        <f t="shared" si="56"/>
        <v>-1.268411821058666E-10</v>
      </c>
      <c r="DZ54" s="77">
        <f t="shared" si="57"/>
        <v>-1.2684807029643402E-10</v>
      </c>
      <c r="EA54" s="77">
        <f t="shared" si="58"/>
        <v>-1.2684807075519798E-10</v>
      </c>
      <c r="EB54" s="77">
        <f t="shared" si="59"/>
        <v>-1.2684807075522827E-10</v>
      </c>
      <c r="ED54" s="78">
        <v>9.9999999999999994E-12</v>
      </c>
      <c r="EE54" s="78">
        <v>5.7372159658599999</v>
      </c>
      <c r="EF54" s="78">
        <v>78793.400389817107</v>
      </c>
      <c r="EG54" s="77">
        <f t="shared" si="80"/>
        <v>-7.3823235186753601E-12</v>
      </c>
      <c r="EH54" s="77">
        <f t="shared" si="81"/>
        <v>-7.3774042907909487E-12</v>
      </c>
      <c r="EI54" s="77">
        <f t="shared" si="82"/>
        <v>-7.3774039629912337E-12</v>
      </c>
      <c r="EJ54" s="77">
        <f t="shared" si="83"/>
        <v>-7.3774039629693603E-12</v>
      </c>
      <c r="EL54" s="78"/>
      <c r="EM54" s="78"/>
      <c r="EN54" s="78"/>
      <c r="ET54" s="78"/>
      <c r="EU54" s="78"/>
      <c r="EV54" s="78"/>
    </row>
    <row r="55" spans="1:152" s="77" customFormat="1" ht="12.75">
      <c r="A55" s="77" t="s">
        <v>205</v>
      </c>
      <c r="B55" s="77" t="s">
        <v>206</v>
      </c>
      <c r="C55" s="77" t="s">
        <v>207</v>
      </c>
      <c r="D55" s="77" t="s">
        <v>208</v>
      </c>
      <c r="E55" s="77" t="s">
        <v>209</v>
      </c>
      <c r="F55" s="77" t="s">
        <v>210</v>
      </c>
      <c r="L55" s="78"/>
      <c r="N55" s="78">
        <v>5.6530999999999997E-7</v>
      </c>
      <c r="O55" s="78">
        <v>5.1192055767499998</v>
      </c>
      <c r="P55" s="78">
        <v>73711.755927663704</v>
      </c>
      <c r="Q55" s="77">
        <f t="shared" si="0"/>
        <v>6.410952032688476E-8</v>
      </c>
      <c r="R55" s="77">
        <f t="shared" si="1"/>
        <v>6.3726473824967798E-8</v>
      </c>
      <c r="S55" s="77">
        <f t="shared" si="2"/>
        <v>6.3726448309318203E-8</v>
      </c>
      <c r="T55" s="77">
        <f t="shared" si="3"/>
        <v>6.372644830762595E-8</v>
      </c>
      <c r="V55" s="78">
        <v>3.2840000000000002E-8</v>
      </c>
      <c r="W55" s="78">
        <v>5.2299670763500004</v>
      </c>
      <c r="X55" s="78">
        <v>25448.0058552601</v>
      </c>
      <c r="Y55" s="77">
        <f t="shared" si="4"/>
        <v>-2.334929236458225E-8</v>
      </c>
      <c r="Z55" s="77">
        <f t="shared" si="5"/>
        <v>-2.3343854810964729E-8</v>
      </c>
      <c r="AA55" s="77">
        <f t="shared" si="6"/>
        <v>-2.3343854448727377E-8</v>
      </c>
      <c r="AB55" s="77">
        <f t="shared" si="7"/>
        <v>-2.3343854448703081E-8</v>
      </c>
      <c r="AD55" s="78">
        <v>1.13E-9</v>
      </c>
      <c r="AE55" s="78">
        <v>4.9813748525000001</v>
      </c>
      <c r="AF55" s="78">
        <v>79373.087976815907</v>
      </c>
      <c r="AG55" s="77">
        <f t="shared" si="8"/>
        <v>2.3475618926857302E-12</v>
      </c>
      <c r="AH55" s="77">
        <f t="shared" si="9"/>
        <v>1.5177625102838838E-12</v>
      </c>
      <c r="AI55" s="77">
        <f t="shared" si="10"/>
        <v>1.5177072373973608E-12</v>
      </c>
      <c r="AJ55" s="77">
        <f t="shared" si="11"/>
        <v>1.5177072337360796E-12</v>
      </c>
      <c r="AL55" s="78">
        <v>1.9999999999999999E-11</v>
      </c>
      <c r="AM55" s="78">
        <v>4.7787351069500001</v>
      </c>
      <c r="AN55" s="78">
        <v>365230.64398203802</v>
      </c>
      <c r="AO55" s="77">
        <f t="shared" si="72"/>
        <v>-1.9495198787492707E-11</v>
      </c>
      <c r="AP55" s="77">
        <f t="shared" si="73"/>
        <v>-1.9479999871634135E-11</v>
      </c>
      <c r="AQ55" s="77">
        <f t="shared" si="74"/>
        <v>-1.9479998851825925E-11</v>
      </c>
      <c r="AR55" s="77">
        <f t="shared" si="75"/>
        <v>-1.9479998851757931E-11</v>
      </c>
      <c r="AT55" s="78"/>
      <c r="AU55" s="78"/>
      <c r="AV55" s="78"/>
      <c r="BB55" s="78"/>
      <c r="BC55" s="78"/>
      <c r="BD55" s="78"/>
      <c r="BJ55" s="78">
        <v>9.774E-8</v>
      </c>
      <c r="BK55" s="78">
        <v>1.6627176265000001</v>
      </c>
      <c r="BL55" s="78">
        <v>24498.830246290399</v>
      </c>
      <c r="BM55" s="77">
        <f t="shared" si="24"/>
        <v>-5.9550626984956674E-8</v>
      </c>
      <c r="BN55" s="77">
        <f t="shared" si="25"/>
        <v>-5.9568192150382848E-8</v>
      </c>
      <c r="BO55" s="77">
        <f t="shared" si="26"/>
        <v>-5.9568193320293895E-8</v>
      </c>
      <c r="BP55" s="77">
        <f t="shared" si="27"/>
        <v>-5.9568193320370982E-8</v>
      </c>
      <c r="BR55" s="78">
        <v>4.7399999999999998E-9</v>
      </c>
      <c r="BS55" s="78">
        <v>2.6146682395799998</v>
      </c>
      <c r="BT55" s="78">
        <v>32858.613742819703</v>
      </c>
      <c r="BU55" s="77">
        <f t="shared" si="28"/>
        <v>-4.1562531653767489E-9</v>
      </c>
      <c r="BV55" s="77">
        <f t="shared" si="29"/>
        <v>-4.1555602064754185E-9</v>
      </c>
      <c r="BW55" s="77">
        <f t="shared" si="30"/>
        <v>-4.1555601603047006E-9</v>
      </c>
      <c r="BX55" s="77">
        <f t="shared" si="31"/>
        <v>-4.1555601603016549E-9</v>
      </c>
      <c r="BZ55" s="78">
        <v>2.5999999999999998E-10</v>
      </c>
      <c r="CA55" s="78">
        <v>3.1197179426499999</v>
      </c>
      <c r="CB55" s="78">
        <v>43071.8992890308</v>
      </c>
      <c r="CC55" s="77">
        <f t="shared" si="32"/>
        <v>-2.5924706017868E-10</v>
      </c>
      <c r="CD55" s="77">
        <f t="shared" si="33"/>
        <v>-2.5923916037582564E-10</v>
      </c>
      <c r="CE55" s="77">
        <f t="shared" si="34"/>
        <v>-2.5923915984824954E-10</v>
      </c>
      <c r="CF55" s="77">
        <f t="shared" si="35"/>
        <v>-2.5923915984821448E-10</v>
      </c>
      <c r="CH55" s="78"/>
      <c r="CI55" s="78"/>
      <c r="CJ55" s="78"/>
      <c r="CP55" s="78"/>
      <c r="CQ55" s="78"/>
      <c r="CR55" s="78"/>
      <c r="CX55" s="78"/>
      <c r="CY55" s="78"/>
      <c r="CZ55" s="78"/>
      <c r="DF55" s="78">
        <v>6.863E-8</v>
      </c>
      <c r="DG55" s="78">
        <v>1.8231399270699999</v>
      </c>
      <c r="DH55" s="78">
        <v>36301.188687785099</v>
      </c>
      <c r="DI55" s="77">
        <f t="shared" si="48"/>
        <v>-2.7227333762953797E-9</v>
      </c>
      <c r="DJ55" s="77">
        <f t="shared" si="49"/>
        <v>-2.6997021149579206E-9</v>
      </c>
      <c r="DK55" s="77">
        <f t="shared" si="50"/>
        <v>-2.6997005808373717E-9</v>
      </c>
      <c r="DL55" s="77">
        <f t="shared" si="51"/>
        <v>-2.6997005807360201E-9</v>
      </c>
      <c r="DN55" s="78">
        <v>4.7200000000000002E-9</v>
      </c>
      <c r="DO55" s="78">
        <v>6.00507778421</v>
      </c>
      <c r="DP55" s="78">
        <v>77204.327494533296</v>
      </c>
      <c r="DQ55" s="77">
        <f t="shared" si="52"/>
        <v>2.1974153820562797E-9</v>
      </c>
      <c r="DR55" s="77">
        <f t="shared" si="53"/>
        <v>2.1944310989479104E-9</v>
      </c>
      <c r="DS55" s="77">
        <f t="shared" si="54"/>
        <v>2.1944309001280063E-9</v>
      </c>
      <c r="DT55" s="77">
        <f t="shared" si="55"/>
        <v>2.194430900114704E-9</v>
      </c>
      <c r="DV55" s="78">
        <v>1.5E-10</v>
      </c>
      <c r="DW55" s="78">
        <v>5.5154580130399999</v>
      </c>
      <c r="DX55" s="78">
        <v>6770.7106012455997</v>
      </c>
      <c r="DY55" s="77">
        <f t="shared" si="56"/>
        <v>1.2300607140352738E-10</v>
      </c>
      <c r="DZ55" s="77">
        <f t="shared" si="57"/>
        <v>1.2300069372331591E-10</v>
      </c>
      <c r="EA55" s="77">
        <f t="shared" si="58"/>
        <v>1.2300069336509273E-10</v>
      </c>
      <c r="EB55" s="77">
        <f t="shared" si="59"/>
        <v>1.2300069336506833E-10</v>
      </c>
      <c r="ED55" s="78">
        <v>0</v>
      </c>
      <c r="EE55" s="78">
        <v>1.8524161102200001</v>
      </c>
      <c r="EF55" s="78">
        <v>25973.463852888901</v>
      </c>
      <c r="EG55" s="77">
        <f t="shared" si="80"/>
        <v>0</v>
      </c>
      <c r="EH55" s="77">
        <f t="shared" si="81"/>
        <v>0</v>
      </c>
      <c r="EI55" s="77">
        <f t="shared" si="82"/>
        <v>0</v>
      </c>
      <c r="EJ55" s="77">
        <f t="shared" si="83"/>
        <v>0</v>
      </c>
      <c r="EL55" s="78"/>
      <c r="EM55" s="78"/>
      <c r="EN55" s="78"/>
      <c r="ET55" s="78"/>
      <c r="EU55" s="78"/>
      <c r="EV55" s="78"/>
    </row>
    <row r="56" spans="1:152" s="77" customFormat="1" ht="12.75">
      <c r="A56" s="77">
        <f>SUM(R1:R1380)</f>
        <v>4.473080448373822</v>
      </c>
      <c r="B56" s="77">
        <f>SUM(Z1:Z839)</f>
        <v>26088.155803554077</v>
      </c>
      <c r="C56" s="77">
        <f>SUM(AH1:AH395)</f>
        <v>5.2666165299928127E-4</v>
      </c>
      <c r="D56" s="77">
        <f>SUM(AP1:AP153)</f>
        <v>1.7734989968519416E-7</v>
      </c>
      <c r="E56" s="77">
        <f>SUM(AX1:AX28)</f>
        <v>-1.1539682816597422E-6</v>
      </c>
      <c r="F56" s="77">
        <f>SUM(BF1:BF13)</f>
        <v>-9.2127415211578274E-9</v>
      </c>
      <c r="L56" s="78"/>
      <c r="N56" s="78">
        <v>4.1764000000000003E-7</v>
      </c>
      <c r="O56" s="78">
        <v>5.6418515956600004</v>
      </c>
      <c r="P56" s="78">
        <v>53131.406024757001</v>
      </c>
      <c r="Q56" s="77">
        <f t="shared" si="0"/>
        <v>4.1638908950830422E-7</v>
      </c>
      <c r="R56" s="77">
        <f t="shared" si="1"/>
        <v>4.164049165169739E-7</v>
      </c>
      <c r="S56" s="77">
        <f t="shared" si="2"/>
        <v>4.1640491756785718E-7</v>
      </c>
      <c r="T56" s="77">
        <f t="shared" si="3"/>
        <v>4.1640491756792653E-7</v>
      </c>
      <c r="V56" s="78">
        <v>2.974E-8</v>
      </c>
      <c r="W56" s="78">
        <v>0.14234349726000001</v>
      </c>
      <c r="X56" s="78">
        <v>50586.7333878645</v>
      </c>
      <c r="Y56" s="77">
        <f t="shared" si="4"/>
        <v>-2.2007198755286537E-8</v>
      </c>
      <c r="Z56" s="77">
        <f t="shared" si="5"/>
        <v>-2.1997834304957923E-8</v>
      </c>
      <c r="AA56" s="77">
        <f t="shared" si="6"/>
        <v>-2.1997833681033474E-8</v>
      </c>
      <c r="AB56" s="77">
        <f t="shared" si="7"/>
        <v>-2.1997833680991381E-8</v>
      </c>
      <c r="AD56" s="78">
        <v>1.15E-9</v>
      </c>
      <c r="AE56" s="78">
        <v>3.0523035946700001</v>
      </c>
      <c r="AF56" s="78">
        <v>53285.184835241802</v>
      </c>
      <c r="AG56" s="77">
        <f t="shared" si="8"/>
        <v>-1.1214792618350902E-9</v>
      </c>
      <c r="AH56" s="77">
        <f t="shared" si="9"/>
        <v>-1.1213536488098672E-9</v>
      </c>
      <c r="AI56" s="77">
        <f t="shared" si="10"/>
        <v>-1.1213536404337288E-9</v>
      </c>
      <c r="AJ56" s="77">
        <f t="shared" si="11"/>
        <v>-1.1213536404331634E-9</v>
      </c>
      <c r="AL56" s="78">
        <v>1.9999999999999999E-11</v>
      </c>
      <c r="AM56" s="78">
        <v>3.5404380845099999</v>
      </c>
      <c r="AN56" s="78">
        <v>64741.957983131098</v>
      </c>
      <c r="AO56" s="77">
        <f t="shared" si="72"/>
        <v>-1.821166166529441E-11</v>
      </c>
      <c r="AP56" s="77">
        <f t="shared" si="73"/>
        <v>-1.8206706968433282E-11</v>
      </c>
      <c r="AQ56" s="77">
        <f t="shared" si="74"/>
        <v>-1.8206706638183736E-11</v>
      </c>
      <c r="AR56" s="77">
        <f t="shared" si="75"/>
        <v>-1.8206706638162094E-11</v>
      </c>
      <c r="AT56" s="78"/>
      <c r="AU56" s="78"/>
      <c r="AV56" s="78"/>
      <c r="BB56" s="78"/>
      <c r="BC56" s="78"/>
      <c r="BD56" s="78"/>
      <c r="BJ56" s="78">
        <v>9.4119999999999998E-8</v>
      </c>
      <c r="BK56" s="78">
        <v>1.8236488604500001</v>
      </c>
      <c r="BL56" s="78">
        <v>15874.617595363199</v>
      </c>
      <c r="BM56" s="77">
        <f t="shared" si="24"/>
        <v>-1.8649944622266971E-8</v>
      </c>
      <c r="BN56" s="77">
        <f t="shared" si="25"/>
        <v>-1.8636395356298036E-8</v>
      </c>
      <c r="BO56" s="77">
        <f t="shared" si="26"/>
        <v>-1.8636394453770435E-8</v>
      </c>
      <c r="BP56" s="77">
        <f t="shared" si="27"/>
        <v>-1.8636394453710126E-8</v>
      </c>
      <c r="BR56" s="78">
        <v>4.6999999999999999E-9</v>
      </c>
      <c r="BS56" s="78">
        <v>5.0443614821100002</v>
      </c>
      <c r="BT56" s="78">
        <v>13521.751441591399</v>
      </c>
      <c r="BU56" s="77">
        <f t="shared" si="28"/>
        <v>3.2306273189256066E-9</v>
      </c>
      <c r="BV56" s="77">
        <f t="shared" si="29"/>
        <v>3.2302002475749806E-9</v>
      </c>
      <c r="BW56" s="77">
        <f t="shared" si="30"/>
        <v>3.2302002191261387E-9</v>
      </c>
      <c r="BX56" s="77">
        <f t="shared" si="31"/>
        <v>3.2302002191242469E-9</v>
      </c>
      <c r="BZ56" s="78">
        <v>2.3000000000000001E-10</v>
      </c>
      <c r="CA56" s="78">
        <v>1.1425826685</v>
      </c>
      <c r="CB56" s="78">
        <v>58946.516884393903</v>
      </c>
      <c r="CC56" s="77">
        <f t="shared" si="32"/>
        <v>1.1743022894828728E-10</v>
      </c>
      <c r="CD56" s="77">
        <f t="shared" si="33"/>
        <v>1.175380626532421E-10</v>
      </c>
      <c r="CE56" s="77">
        <f t="shared" si="34"/>
        <v>1.1753806983486161E-10</v>
      </c>
      <c r="CF56" s="77">
        <f t="shared" si="35"/>
        <v>1.1753806983533359E-10</v>
      </c>
      <c r="CH56" s="78"/>
      <c r="CI56" s="78"/>
      <c r="CJ56" s="78"/>
      <c r="CP56" s="78"/>
      <c r="CQ56" s="78"/>
      <c r="CR56" s="78"/>
      <c r="CX56" s="78"/>
      <c r="CY56" s="78"/>
      <c r="CZ56" s="78"/>
      <c r="DF56" s="78">
        <v>6.5600000000000005E-8</v>
      </c>
      <c r="DG56" s="78">
        <v>4.2781814921299999</v>
      </c>
      <c r="DH56" s="78">
        <v>43071.8992890308</v>
      </c>
      <c r="DI56" s="77">
        <f t="shared" si="48"/>
        <v>-3.0783614128473076E-8</v>
      </c>
      <c r="DJ56" s="77">
        <f t="shared" si="49"/>
        <v>-3.0806695600628414E-8</v>
      </c>
      <c r="DK56" s="77">
        <f t="shared" si="50"/>
        <v>-3.0806697137919786E-8</v>
      </c>
      <c r="DL56" s="77">
        <f t="shared" si="51"/>
        <v>-3.080669713802184E-8</v>
      </c>
      <c r="DN56" s="78">
        <v>4.4299999999999998E-9</v>
      </c>
      <c r="DO56" s="78">
        <v>3.86758570847</v>
      </c>
      <c r="DP56" s="78">
        <v>26084.021806216198</v>
      </c>
      <c r="DQ56" s="77">
        <f t="shared" si="52"/>
        <v>-3.6196035687434491E-9</v>
      </c>
      <c r="DR56" s="77">
        <f t="shared" si="53"/>
        <v>-3.6202198207107799E-9</v>
      </c>
      <c r="DS56" s="77">
        <f t="shared" si="54"/>
        <v>-3.6202198617522075E-9</v>
      </c>
      <c r="DT56" s="77">
        <f t="shared" si="55"/>
        <v>-3.6202198617548926E-9</v>
      </c>
      <c r="DV56" s="78">
        <v>1.4000000000000001E-10</v>
      </c>
      <c r="DW56" s="78">
        <v>5.6770850504899997</v>
      </c>
      <c r="DX56" s="78">
        <v>57837.138332300601</v>
      </c>
      <c r="DY56" s="77">
        <f t="shared" si="56"/>
        <v>9.2829698881630227E-11</v>
      </c>
      <c r="DZ56" s="77">
        <f t="shared" si="57"/>
        <v>9.2773608908432672E-11</v>
      </c>
      <c r="EA56" s="77">
        <f t="shared" si="58"/>
        <v>9.2773605171404412E-11</v>
      </c>
      <c r="EB56" s="77">
        <f t="shared" si="59"/>
        <v>9.2773605171154086E-11</v>
      </c>
      <c r="ED56" s="78">
        <v>0</v>
      </c>
      <c r="EE56" s="78">
        <v>4.3113443484699996</v>
      </c>
      <c r="EF56" s="78">
        <v>26202.342430259399</v>
      </c>
      <c r="EG56" s="77">
        <f t="shared" si="80"/>
        <v>0</v>
      </c>
      <c r="EH56" s="77">
        <f t="shared" si="81"/>
        <v>0</v>
      </c>
      <c r="EI56" s="77">
        <f t="shared" si="82"/>
        <v>0</v>
      </c>
      <c r="EJ56" s="77">
        <f t="shared" si="83"/>
        <v>0</v>
      </c>
      <c r="EL56" s="78"/>
      <c r="EM56" s="78"/>
      <c r="EN56" s="78"/>
      <c r="ET56" s="78"/>
      <c r="EU56" s="78"/>
      <c r="EV56" s="78"/>
    </row>
    <row r="57" spans="1:152" s="79" customFormat="1" ht="12.75">
      <c r="A57" s="77"/>
      <c r="B57" s="77"/>
      <c r="C57" s="77"/>
      <c r="D57" s="77"/>
      <c r="E57" s="77"/>
      <c r="F57" s="77"/>
      <c r="G57" s="77"/>
      <c r="L57" s="78"/>
      <c r="N57" s="81">
        <v>5.1457999999999999E-7</v>
      </c>
      <c r="O57" s="81">
        <v>5.4778646349400004</v>
      </c>
      <c r="P57" s="81">
        <v>50586.7333878645</v>
      </c>
      <c r="Q57" s="77">
        <f t="shared" si="0"/>
        <v>5.8848964078427232E-8</v>
      </c>
      <c r="R57" s="77">
        <f t="shared" si="1"/>
        <v>5.9088208085861791E-8</v>
      </c>
      <c r="S57" s="77">
        <f t="shared" si="2"/>
        <v>5.9088224021421097E-8</v>
      </c>
      <c r="T57" s="77">
        <f t="shared" si="3"/>
        <v>5.9088224022496201E-8</v>
      </c>
      <c r="V57" s="81">
        <v>2.8550000000000001E-8</v>
      </c>
      <c r="W57" s="81">
        <v>0.67083991525999997</v>
      </c>
      <c r="X57" s="81">
        <v>26091.7844769322</v>
      </c>
      <c r="Y57" s="77">
        <f t="shared" si="4"/>
        <v>2.4828577540074525E-8</v>
      </c>
      <c r="Z57" s="77">
        <f t="shared" si="5"/>
        <v>2.4831979047669578E-8</v>
      </c>
      <c r="AA57" s="77">
        <f t="shared" si="6"/>
        <v>2.4831979274195563E-8</v>
      </c>
      <c r="AB57" s="77">
        <f t="shared" si="7"/>
        <v>2.4831979274210377E-8</v>
      </c>
      <c r="AD57" s="81">
        <v>9.900000000000001E-10</v>
      </c>
      <c r="AE57" s="81">
        <v>3.9963523680700002</v>
      </c>
      <c r="AF57" s="81">
        <v>56727.759780207198</v>
      </c>
      <c r="AG57" s="77">
        <f t="shared" si="8"/>
        <v>-8.7683214989861973E-10</v>
      </c>
      <c r="AH57" s="77">
        <f t="shared" si="9"/>
        <v>-8.7707325941508973E-10</v>
      </c>
      <c r="AI57" s="77">
        <f t="shared" si="10"/>
        <v>-8.7707327546733478E-10</v>
      </c>
      <c r="AJ57" s="77">
        <f t="shared" si="11"/>
        <v>-8.7707327546837878E-10</v>
      </c>
      <c r="AL57" s="78">
        <v>1.9999999999999999E-11</v>
      </c>
      <c r="AM57" s="78">
        <v>1.60502923885</v>
      </c>
      <c r="AN57" s="78">
        <v>77734.0184596279</v>
      </c>
      <c r="AO57" s="77">
        <f t="shared" si="72"/>
        <v>-1.0784437120336642E-11</v>
      </c>
      <c r="AP57" s="77">
        <f t="shared" si="73"/>
        <v>-1.079654755284708E-11</v>
      </c>
      <c r="AQ57" s="77">
        <f t="shared" si="74"/>
        <v>-1.0796548359335493E-11</v>
      </c>
      <c r="AR57" s="77">
        <f t="shared" si="75"/>
        <v>-1.0796548359389085E-11</v>
      </c>
      <c r="AT57" s="78"/>
      <c r="AU57" s="78"/>
      <c r="AV57" s="78"/>
      <c r="BB57" s="78"/>
      <c r="BC57" s="78"/>
      <c r="BD57" s="78"/>
      <c r="BJ57" s="81">
        <v>1.2865999999999999E-7</v>
      </c>
      <c r="BK57" s="81">
        <v>4.8165080401799996</v>
      </c>
      <c r="BL57" s="81">
        <v>30639.856638632999</v>
      </c>
      <c r="BM57" s="77">
        <f t="shared" si="24"/>
        <v>-1.7290794615963355E-8</v>
      </c>
      <c r="BN57" s="77">
        <f t="shared" si="25"/>
        <v>-1.7326934453783263E-8</v>
      </c>
      <c r="BO57" s="77">
        <f t="shared" si="26"/>
        <v>-1.7326936861005642E-8</v>
      </c>
      <c r="BP57" s="77">
        <f t="shared" si="27"/>
        <v>-1.732693686116507E-8</v>
      </c>
      <c r="BR57" s="81">
        <v>4.9399999999999999E-9</v>
      </c>
      <c r="BS57" s="81">
        <v>7.4305564500000004E-2</v>
      </c>
      <c r="BT57" s="81">
        <v>28306.660245760901</v>
      </c>
      <c r="BU57" s="77">
        <f t="shared" si="28"/>
        <v>4.8359627152471613E-9</v>
      </c>
      <c r="BV57" s="77">
        <f t="shared" si="29"/>
        <v>4.8362266594657732E-9</v>
      </c>
      <c r="BW57" s="77">
        <f t="shared" si="30"/>
        <v>4.8362266770360258E-9</v>
      </c>
      <c r="BX57" s="77">
        <f t="shared" si="31"/>
        <v>4.8362266770371996E-9</v>
      </c>
      <c r="BZ57" s="81">
        <v>2.1E-10</v>
      </c>
      <c r="CA57" s="81">
        <v>4.7896522612499997</v>
      </c>
      <c r="CB57" s="81">
        <v>51220.206541539701</v>
      </c>
      <c r="CC57" s="77">
        <f t="shared" si="32"/>
        <v>-1.9364902992065357E-10</v>
      </c>
      <c r="CD57" s="77">
        <f t="shared" si="33"/>
        <v>-1.9368750607976086E-10</v>
      </c>
      <c r="CE57" s="77">
        <f t="shared" si="34"/>
        <v>-1.936875086412069E-10</v>
      </c>
      <c r="CF57" s="77">
        <f t="shared" si="35"/>
        <v>-1.9368750864137756E-10</v>
      </c>
      <c r="CH57" s="78"/>
      <c r="CI57" s="78"/>
      <c r="CJ57" s="78"/>
      <c r="CP57" s="78"/>
      <c r="CQ57" s="78"/>
      <c r="CR57" s="78"/>
      <c r="CX57" s="78"/>
      <c r="CY57" s="78"/>
      <c r="CZ57" s="78"/>
      <c r="DF57" s="81">
        <v>8.8529999999999999E-8</v>
      </c>
      <c r="DG57" s="81">
        <v>3.8773769407400001</v>
      </c>
      <c r="DH57" s="81">
        <v>50586.7333878645</v>
      </c>
      <c r="DI57" s="77">
        <f t="shared" si="48"/>
        <v>8.7609824049926635E-8</v>
      </c>
      <c r="DJ57" s="77">
        <f t="shared" si="49"/>
        <v>8.7603856148114552E-8</v>
      </c>
      <c r="DK57" s="77">
        <f t="shared" si="50"/>
        <v>8.7603855749954817E-8</v>
      </c>
      <c r="DL57" s="77">
        <f t="shared" si="51"/>
        <v>8.7603855749927963E-8</v>
      </c>
      <c r="DN57" s="81">
        <v>4.8699999999999999E-9</v>
      </c>
      <c r="DO57" s="81">
        <v>4.2395019575599999</v>
      </c>
      <c r="DP57" s="81">
        <v>26095.016688575</v>
      </c>
      <c r="DQ57" s="77">
        <f t="shared" si="52"/>
        <v>-2.929197168802516E-9</v>
      </c>
      <c r="DR57" s="77">
        <f t="shared" si="53"/>
        <v>-2.9301363638490752E-9</v>
      </c>
      <c r="DS57" s="77">
        <f t="shared" si="54"/>
        <v>-2.9301364264030928E-9</v>
      </c>
      <c r="DT57" s="77">
        <f t="shared" si="55"/>
        <v>-2.9301364264071832E-9</v>
      </c>
      <c r="DV57" s="81">
        <v>1.4000000000000001E-10</v>
      </c>
      <c r="DW57" s="81">
        <v>5.7377508081500004</v>
      </c>
      <c r="DX57" s="81">
        <v>27676.976036857999</v>
      </c>
      <c r="DY57" s="77">
        <f t="shared" si="56"/>
        <v>-1.3970971028079003E-10</v>
      </c>
      <c r="DZ57" s="77">
        <f t="shared" si="57"/>
        <v>-1.3970739836772825E-10</v>
      </c>
      <c r="EA57" s="77">
        <f t="shared" si="58"/>
        <v>-1.3970739821342706E-10</v>
      </c>
      <c r="EB57" s="77">
        <f t="shared" si="59"/>
        <v>-1.3970739821341677E-10</v>
      </c>
      <c r="ED57" s="78">
        <v>0</v>
      </c>
      <c r="EE57" s="78">
        <v>4.7430520577999999</v>
      </c>
      <c r="EF57" s="78">
        <v>49957.049178961599</v>
      </c>
      <c r="EG57" s="77">
        <f t="shared" si="80"/>
        <v>0</v>
      </c>
      <c r="EH57" s="77">
        <f t="shared" si="81"/>
        <v>0</v>
      </c>
      <c r="EI57" s="77">
        <f t="shared" si="82"/>
        <v>0</v>
      </c>
      <c r="EJ57" s="77">
        <f t="shared" si="83"/>
        <v>0</v>
      </c>
      <c r="EL57" s="78"/>
      <c r="EM57" s="78"/>
      <c r="EN57" s="78"/>
      <c r="ET57" s="78"/>
      <c r="EU57" s="78"/>
      <c r="EV57" s="78"/>
    </row>
    <row r="58" spans="1:152" s="77" customFormat="1" ht="12.75">
      <c r="A58" s="77" t="s">
        <v>211</v>
      </c>
      <c r="B58" s="77" t="s">
        <v>212</v>
      </c>
      <c r="C58" s="77" t="s">
        <v>213</v>
      </c>
      <c r="D58" s="77" t="s">
        <v>214</v>
      </c>
      <c r="E58" s="77" t="s">
        <v>215</v>
      </c>
      <c r="F58" s="77" t="s">
        <v>216</v>
      </c>
      <c r="L58" s="78"/>
      <c r="N58" s="78">
        <v>4.4743999999999999E-7</v>
      </c>
      <c r="O58" s="78">
        <v>1.22366857463</v>
      </c>
      <c r="P58" s="78">
        <v>77154.3308726291</v>
      </c>
      <c r="Q58" s="77">
        <f t="shared" si="0"/>
        <v>3.4438740819437961E-7</v>
      </c>
      <c r="R58" s="77">
        <f t="shared" si="1"/>
        <v>3.4459122506015452E-7</v>
      </c>
      <c r="S58" s="77">
        <f t="shared" si="2"/>
        <v>3.4459123863053157E-7</v>
      </c>
      <c r="T58" s="77">
        <f t="shared" si="3"/>
        <v>3.4459123863142392E-7</v>
      </c>
      <c r="V58" s="78">
        <v>2.7730000000000001E-8</v>
      </c>
      <c r="W58" s="78">
        <v>3.5435119819900001</v>
      </c>
      <c r="X58" s="78">
        <v>72602.377375570301</v>
      </c>
      <c r="Y58" s="77">
        <f t="shared" si="4"/>
        <v>-2.7722407284491827E-8</v>
      </c>
      <c r="Z58" s="77">
        <f t="shared" si="5"/>
        <v>-2.7721965186115569E-8</v>
      </c>
      <c r="AA58" s="77">
        <f t="shared" si="6"/>
        <v>-2.7721965156250841E-8</v>
      </c>
      <c r="AB58" s="77">
        <f t="shared" si="7"/>
        <v>-2.7721965156248869E-8</v>
      </c>
      <c r="AD58" s="78">
        <v>9.900000000000001E-10</v>
      </c>
      <c r="AE58" s="78">
        <v>3.8424276830599999</v>
      </c>
      <c r="AF58" s="78">
        <v>83925.041473874706</v>
      </c>
      <c r="AG58" s="77">
        <f t="shared" si="8"/>
        <v>-9.3721225708023819E-10</v>
      </c>
      <c r="AH58" s="77">
        <f t="shared" si="9"/>
        <v>-9.3745962829971701E-10</v>
      </c>
      <c r="AI58" s="77">
        <f t="shared" si="10"/>
        <v>-9.3745964475826656E-10</v>
      </c>
      <c r="AJ58" s="77">
        <f t="shared" si="11"/>
        <v>-9.3745964475935202E-10</v>
      </c>
      <c r="AL58" s="78">
        <v>1.9999999999999999E-11</v>
      </c>
      <c r="AM58" s="78">
        <v>3.1180051093199999</v>
      </c>
      <c r="AN58" s="78">
        <v>150866.08680029199</v>
      </c>
      <c r="AO58" s="77">
        <f t="shared" si="72"/>
        <v>-1.3230108209601423E-11</v>
      </c>
      <c r="AP58" s="77">
        <f t="shared" si="73"/>
        <v>-1.3209160452842565E-11</v>
      </c>
      <c r="AQ58" s="77">
        <f t="shared" si="74"/>
        <v>-1.3209159056658484E-11</v>
      </c>
      <c r="AR58" s="77">
        <f t="shared" si="75"/>
        <v>-1.320915905656629E-11</v>
      </c>
      <c r="AT58" s="78"/>
      <c r="AU58" s="78"/>
      <c r="AV58" s="78"/>
      <c r="BB58" s="78"/>
      <c r="BC58" s="78"/>
      <c r="BD58" s="78"/>
      <c r="BJ58" s="78">
        <v>9.1230000000000004E-8</v>
      </c>
      <c r="BK58" s="78">
        <v>4.8860439410999996</v>
      </c>
      <c r="BL58" s="78">
        <v>103242.234014203</v>
      </c>
      <c r="BM58" s="77">
        <f t="shared" si="24"/>
        <v>-4.2982236332545595E-8</v>
      </c>
      <c r="BN58" s="77">
        <f t="shared" si="25"/>
        <v>-4.3059079137458708E-8</v>
      </c>
      <c r="BO58" s="77">
        <f t="shared" si="26"/>
        <v>-4.3059084254642002E-8</v>
      </c>
      <c r="BP58" s="77">
        <f t="shared" si="27"/>
        <v>-4.3059084254980312E-8</v>
      </c>
      <c r="BR58" s="78">
        <v>4.5900000000000001E-9</v>
      </c>
      <c r="BS58" s="78">
        <v>5.8161157900399996</v>
      </c>
      <c r="BT58" s="78">
        <v>51220.206541539701</v>
      </c>
      <c r="BU58" s="77">
        <f t="shared" si="28"/>
        <v>-6.7279386254054188E-10</v>
      </c>
      <c r="BV58" s="77">
        <f t="shared" si="29"/>
        <v>-6.7494537807517401E-10</v>
      </c>
      <c r="BW58" s="77">
        <f t="shared" si="30"/>
        <v>-6.7494552138244848E-10</v>
      </c>
      <c r="BX58" s="77">
        <f t="shared" si="31"/>
        <v>-6.7494552139199735E-10</v>
      </c>
      <c r="BZ58" s="78">
        <v>2.5000000000000002E-10</v>
      </c>
      <c r="CA58" s="78">
        <v>5.1715343690699997</v>
      </c>
      <c r="CB58" s="78">
        <v>76674.636529438707</v>
      </c>
      <c r="CC58" s="77">
        <f t="shared" si="32"/>
        <v>1.3151589514490503E-10</v>
      </c>
      <c r="CD58" s="77">
        <f t="shared" si="33"/>
        <v>1.3166668245413943E-10</v>
      </c>
      <c r="CE58" s="77">
        <f t="shared" si="34"/>
        <v>1.3166669249585719E-10</v>
      </c>
      <c r="CF58" s="77">
        <f t="shared" si="35"/>
        <v>1.3166669249652162E-10</v>
      </c>
      <c r="CH58" s="78"/>
      <c r="CI58" s="78"/>
      <c r="CJ58" s="78"/>
      <c r="CP58" s="78"/>
      <c r="CQ58" s="78"/>
      <c r="CR58" s="78"/>
      <c r="CX58" s="81"/>
      <c r="CY58" s="81"/>
      <c r="CZ58" s="81"/>
      <c r="DF58" s="78">
        <v>6.8849999999999998E-8</v>
      </c>
      <c r="DG58" s="78">
        <v>5.3110852663000001</v>
      </c>
      <c r="DH58" s="78">
        <v>1589.0728952838001</v>
      </c>
      <c r="DI58" s="77">
        <f t="shared" si="48"/>
        <v>-6.4483603175187152E-8</v>
      </c>
      <c r="DJ58" s="77">
        <f t="shared" si="49"/>
        <v>-6.4483248438755796E-8</v>
      </c>
      <c r="DK58" s="77">
        <f t="shared" si="50"/>
        <v>-6.448324841512637E-8</v>
      </c>
      <c r="DL58" s="77">
        <f t="shared" si="51"/>
        <v>-6.4483248415124821E-8</v>
      </c>
      <c r="DN58" s="78">
        <v>4.0599999999999996E-9</v>
      </c>
      <c r="DO58" s="78">
        <v>5.6032465235200002</v>
      </c>
      <c r="DP58" s="78">
        <v>52705.4972482429</v>
      </c>
      <c r="DQ58" s="77">
        <f t="shared" si="52"/>
        <v>-2.9946248439447162E-9</v>
      </c>
      <c r="DR58" s="77">
        <f t="shared" si="53"/>
        <v>-2.9932876887384341E-9</v>
      </c>
      <c r="DS58" s="77">
        <f t="shared" si="54"/>
        <v>-2.9932875996469719E-9</v>
      </c>
      <c r="DT58" s="77">
        <f t="shared" si="55"/>
        <v>-2.9932875996410468E-9</v>
      </c>
      <c r="DV58" s="78">
        <v>1.5999999999999999E-10</v>
      </c>
      <c r="DW58" s="78">
        <v>5.6929830067899996</v>
      </c>
      <c r="DX58" s="78">
        <v>26107.572902473901</v>
      </c>
      <c r="DY58" s="77">
        <f t="shared" si="56"/>
        <v>1.0771018996581988E-10</v>
      </c>
      <c r="DZ58" s="77">
        <f t="shared" si="57"/>
        <v>1.0768160897659989E-10</v>
      </c>
      <c r="EA58" s="77">
        <f t="shared" si="58"/>
        <v>1.076816070726141E-10</v>
      </c>
      <c r="EB58" s="77">
        <f t="shared" si="59"/>
        <v>1.0768160707248629E-10</v>
      </c>
      <c r="ED58" s="78">
        <v>9.9999999999999994E-12</v>
      </c>
      <c r="EE58" s="78">
        <v>3.8780252438699998</v>
      </c>
      <c r="EF58" s="78">
        <v>82815.662921781302</v>
      </c>
      <c r="EG58" s="77">
        <f t="shared" si="80"/>
        <v>-9.733297419924836E-12</v>
      </c>
      <c r="EH58" s="77">
        <f t="shared" si="81"/>
        <v>-9.7350522757833767E-12</v>
      </c>
      <c r="EI58" s="77">
        <f t="shared" si="82"/>
        <v>-9.7350523924836945E-12</v>
      </c>
      <c r="EJ58" s="77">
        <f t="shared" si="83"/>
        <v>-9.7350523924914946E-12</v>
      </c>
      <c r="EL58" s="78"/>
      <c r="EM58" s="78"/>
      <c r="EN58" s="78"/>
      <c r="ET58" s="78"/>
      <c r="EU58" s="78"/>
      <c r="EV58" s="78"/>
    </row>
    <row r="59" spans="1:152" s="77" customFormat="1" ht="12.75">
      <c r="A59" s="77">
        <f>SUM(BN1:BN818)</f>
        <v>-4.2648544744191545E-2</v>
      </c>
      <c r="B59" s="77">
        <f>SUM(BV1:BV494)</f>
        <v>-5.3603374806677146E-3</v>
      </c>
      <c r="C59" s="77">
        <f>SUM(CD1:CD230)</f>
        <v>1.7538824942196629E-5</v>
      </c>
      <c r="D59" s="77">
        <f>SUM(CL1:CL53)</f>
        <v>3.7808693832026345E-6</v>
      </c>
      <c r="E59" s="77">
        <f>SUM(CT1:CT15)</f>
        <v>-1.3697964445760048E-8</v>
      </c>
      <c r="F59" s="77">
        <f>SUM(DB1:DB10)</f>
        <v>-1.4733447925323136E-9</v>
      </c>
      <c r="L59" s="78"/>
      <c r="N59" s="78">
        <v>4.1881999999999999E-7</v>
      </c>
      <c r="O59" s="78">
        <v>5.1930929852799999</v>
      </c>
      <c r="P59" s="78">
        <v>6283.0758499914</v>
      </c>
      <c r="Q59" s="77">
        <f t="shared" si="0"/>
        <v>-8.3719930866847121E-8</v>
      </c>
      <c r="R59" s="77">
        <f t="shared" si="1"/>
        <v>-8.3696076414186334E-8</v>
      </c>
      <c r="S59" s="77">
        <f t="shared" si="2"/>
        <v>-8.3696074825236408E-8</v>
      </c>
      <c r="T59" s="77">
        <f t="shared" si="3"/>
        <v>-8.3696074825131429E-8</v>
      </c>
      <c r="V59" s="78">
        <v>3.1319999999999999E-8</v>
      </c>
      <c r="W59" s="78">
        <v>6.2136534475899996</v>
      </c>
      <c r="X59" s="78">
        <v>26080.7895945733</v>
      </c>
      <c r="Y59" s="77">
        <f t="shared" si="4"/>
        <v>3.0904283520981879E-8</v>
      </c>
      <c r="Z59" s="77">
        <f t="shared" si="5"/>
        <v>3.090305540440654E-8</v>
      </c>
      <c r="AA59" s="77">
        <f t="shared" si="6"/>
        <v>3.0903055322541798E-8</v>
      </c>
      <c r="AB59" s="77">
        <f t="shared" si="7"/>
        <v>3.0903055322536445E-8</v>
      </c>
      <c r="AD59" s="78">
        <v>9.2999999999999999E-10</v>
      </c>
      <c r="AE59" s="78">
        <v>2.0499862708399998</v>
      </c>
      <c r="AF59" s="78">
        <v>26068.233380674399</v>
      </c>
      <c r="AG59" s="77">
        <f t="shared" si="8"/>
        <v>-4.0889145974017958E-10</v>
      </c>
      <c r="AH59" s="77">
        <f t="shared" si="9"/>
        <v>-4.08689996393041E-10</v>
      </c>
      <c r="AI59" s="77">
        <f t="shared" si="10"/>
        <v>-4.0868998297279843E-10</v>
      </c>
      <c r="AJ59" s="77">
        <f t="shared" si="11"/>
        <v>-4.0868998297191992E-10</v>
      </c>
      <c r="AL59" s="78">
        <v>1.9999999999999999E-11</v>
      </c>
      <c r="AM59" s="78">
        <v>1.0209874609</v>
      </c>
      <c r="AN59" s="78">
        <v>78793.400389817107</v>
      </c>
      <c r="AO59" s="77">
        <f t="shared" si="72"/>
        <v>-1.3547519852136568E-11</v>
      </c>
      <c r="AP59" s="77">
        <f t="shared" si="73"/>
        <v>-1.3558241452173799E-11</v>
      </c>
      <c r="AQ59" s="77">
        <f t="shared" si="74"/>
        <v>-1.355824216609823E-11</v>
      </c>
      <c r="AR59" s="77">
        <f t="shared" si="75"/>
        <v>-1.3558242166145867E-11</v>
      </c>
      <c r="AT59" s="78"/>
      <c r="AU59" s="78"/>
      <c r="AV59" s="78"/>
      <c r="BB59" s="78"/>
      <c r="BC59" s="78"/>
      <c r="BD59" s="78"/>
      <c r="BJ59" s="78">
        <v>9.0110000000000004E-8</v>
      </c>
      <c r="BK59" s="78">
        <v>1.04262074744</v>
      </c>
      <c r="BL59" s="78">
        <v>426.59819087599999</v>
      </c>
      <c r="BM59" s="77">
        <f t="shared" si="24"/>
        <v>2.2128715605783992E-8</v>
      </c>
      <c r="BN59" s="77">
        <f t="shared" si="25"/>
        <v>2.2128370853394142E-8</v>
      </c>
      <c r="BO59" s="77">
        <f t="shared" si="26"/>
        <v>2.2128370830430188E-8</v>
      </c>
      <c r="BP59" s="77">
        <f t="shared" si="27"/>
        <v>2.2128370830428673E-8</v>
      </c>
      <c r="BR59" s="78">
        <v>4.6699999999999998E-9</v>
      </c>
      <c r="BS59" s="78">
        <v>5.5662211473500003</v>
      </c>
      <c r="BT59" s="78">
        <v>4551.9534970588002</v>
      </c>
      <c r="BU59" s="77">
        <f t="shared" si="28"/>
        <v>3.1761900642776696E-9</v>
      </c>
      <c r="BV59" s="77">
        <f t="shared" si="29"/>
        <v>3.176045884146428E-9</v>
      </c>
      <c r="BW59" s="77">
        <f t="shared" si="30"/>
        <v>3.1760458745424297E-9</v>
      </c>
      <c r="BX59" s="77">
        <f t="shared" si="31"/>
        <v>3.1760458745417853E-9</v>
      </c>
      <c r="BZ59" s="78">
        <v>2.0000000000000001E-10</v>
      </c>
      <c r="CA59" s="78">
        <v>6.0565996683199996</v>
      </c>
      <c r="CB59" s="78">
        <v>25028.521211384999</v>
      </c>
      <c r="CC59" s="77">
        <f t="shared" si="32"/>
        <v>1.4372523652447133E-10</v>
      </c>
      <c r="CD59" s="77">
        <f t="shared" si="33"/>
        <v>1.436930279335141E-10</v>
      </c>
      <c r="CE59" s="77">
        <f t="shared" si="34"/>
        <v>1.4369302578784841E-10</v>
      </c>
      <c r="CF59" s="77">
        <f t="shared" si="35"/>
        <v>1.4369302578770606E-10</v>
      </c>
      <c r="CH59" s="78"/>
      <c r="CI59" s="78"/>
      <c r="CJ59" s="78"/>
      <c r="CP59" s="78"/>
      <c r="CQ59" s="78"/>
      <c r="CR59" s="78"/>
      <c r="CX59" s="78"/>
      <c r="CY59" s="78"/>
      <c r="CZ59" s="78"/>
      <c r="DF59" s="78">
        <v>5.9429999999999997E-8</v>
      </c>
      <c r="DG59" s="78">
        <v>4.0689315725400004</v>
      </c>
      <c r="DH59" s="78">
        <v>53131.406024757001</v>
      </c>
      <c r="DI59" s="77">
        <f t="shared" si="48"/>
        <v>4.4704458218516455E-9</v>
      </c>
      <c r="DJ59" s="77">
        <f t="shared" si="49"/>
        <v>4.4413148535911493E-9</v>
      </c>
      <c r="DK59" s="77">
        <f t="shared" si="50"/>
        <v>4.4413129131462346E-9</v>
      </c>
      <c r="DL59" s="77">
        <f t="shared" si="51"/>
        <v>4.4413129130182218E-9</v>
      </c>
      <c r="DN59" s="78">
        <v>5.2300000000000003E-9</v>
      </c>
      <c r="DO59" s="78">
        <v>6.4399412619999999E-2</v>
      </c>
      <c r="DP59" s="78">
        <v>25021.407664384202</v>
      </c>
      <c r="DQ59" s="77">
        <f t="shared" si="52"/>
        <v>4.7350874696318187E-9</v>
      </c>
      <c r="DR59" s="77">
        <f t="shared" si="53"/>
        <v>4.7345732534782344E-9</v>
      </c>
      <c r="DS59" s="77">
        <f t="shared" si="54"/>
        <v>4.7345732192179131E-9</v>
      </c>
      <c r="DT59" s="77">
        <f t="shared" si="55"/>
        <v>4.73457321921564E-9</v>
      </c>
      <c r="DV59" s="78">
        <v>1.4000000000000001E-10</v>
      </c>
      <c r="DW59" s="78">
        <v>5.0083704688399999</v>
      </c>
      <c r="DX59" s="78">
        <v>37410.567239878597</v>
      </c>
      <c r="DY59" s="77">
        <f t="shared" si="56"/>
        <v>2.9933727678333099E-11</v>
      </c>
      <c r="DZ59" s="77">
        <f t="shared" si="57"/>
        <v>2.9886390792059968E-11</v>
      </c>
      <c r="EA59" s="77">
        <f t="shared" si="58"/>
        <v>2.9886387638835337E-11</v>
      </c>
      <c r="EB59" s="77">
        <f t="shared" si="59"/>
        <v>2.988638763862931E-11</v>
      </c>
      <c r="ED59" s="78">
        <v>0</v>
      </c>
      <c r="EE59" s="78">
        <v>4.2893769165200002</v>
      </c>
      <c r="EF59" s="78">
        <v>155418.04029735099</v>
      </c>
      <c r="EG59" s="77">
        <f t="shared" si="80"/>
        <v>0</v>
      </c>
      <c r="EH59" s="77">
        <f t="shared" si="81"/>
        <v>0</v>
      </c>
      <c r="EI59" s="77">
        <f t="shared" si="82"/>
        <v>0</v>
      </c>
      <c r="EJ59" s="77">
        <f t="shared" si="83"/>
        <v>0</v>
      </c>
      <c r="EL59" s="78"/>
      <c r="EM59" s="78"/>
      <c r="EN59" s="78"/>
      <c r="ET59" s="78"/>
      <c r="EU59" s="78"/>
      <c r="EV59" s="78"/>
    </row>
    <row r="60" spans="1:152" s="77" customFormat="1" ht="12.75">
      <c r="L60" s="78"/>
      <c r="N60" s="78">
        <v>3.8045E-7</v>
      </c>
      <c r="O60" s="78">
        <v>2.4311732752299999</v>
      </c>
      <c r="P60" s="78">
        <v>12566.1516999828</v>
      </c>
      <c r="Q60" s="77">
        <f t="shared" si="0"/>
        <v>-1.1296482343893636E-7</v>
      </c>
      <c r="R60" s="77">
        <f t="shared" si="1"/>
        <v>-1.1292258691824222E-7</v>
      </c>
      <c r="S60" s="77">
        <f t="shared" si="2"/>
        <v>-1.1292258410482486E-7</v>
      </c>
      <c r="T60" s="77">
        <f t="shared" si="3"/>
        <v>-1.1292258410463899E-7</v>
      </c>
      <c r="V60" s="78">
        <v>2.7319999999999999E-8</v>
      </c>
      <c r="W60" s="78">
        <v>5.6417176190399996</v>
      </c>
      <c r="X60" s="78">
        <v>1589.0728952838001</v>
      </c>
      <c r="Y60" s="77">
        <f t="shared" si="4"/>
        <v>-2.7309729996807567E-8</v>
      </c>
      <c r="Z60" s="77">
        <f t="shared" si="5"/>
        <v>-2.7309718981869773E-8</v>
      </c>
      <c r="AA60" s="77">
        <f t="shared" si="6"/>
        <v>-2.7309718981135872E-8</v>
      </c>
      <c r="AB60" s="77">
        <f t="shared" si="7"/>
        <v>-2.7309718981135826E-8</v>
      </c>
      <c r="AD60" s="78">
        <v>9.2000000000000003E-10</v>
      </c>
      <c r="AE60" s="78">
        <v>8.6280059980000004E-2</v>
      </c>
      <c r="AF60" s="78">
        <v>313054.83769889001</v>
      </c>
      <c r="AG60" s="77">
        <f t="shared" si="8"/>
        <v>5.592272014798201E-11</v>
      </c>
      <c r="AH60" s="77">
        <f t="shared" si="9"/>
        <v>5.3262827248224076E-11</v>
      </c>
      <c r="AI60" s="77">
        <f t="shared" si="10"/>
        <v>5.3262650058084484E-11</v>
      </c>
      <c r="AJ60" s="77">
        <f t="shared" si="11"/>
        <v>5.3262650046389843E-11</v>
      </c>
      <c r="AL60" s="78">
        <v>1.9999999999999999E-11</v>
      </c>
      <c r="AM60" s="78">
        <v>4.3943908568200003</v>
      </c>
      <c r="AN60" s="78">
        <v>88476.994970933505</v>
      </c>
      <c r="AO60" s="77">
        <f t="shared" si="72"/>
        <v>-1.4301073571677597E-11</v>
      </c>
      <c r="AP60" s="77">
        <f t="shared" si="73"/>
        <v>-1.431251343611322E-11</v>
      </c>
      <c r="AQ60" s="77">
        <f t="shared" si="74"/>
        <v>-1.4312514197802103E-11</v>
      </c>
      <c r="AR60" s="77">
        <f t="shared" si="75"/>
        <v>-1.4312514197852133E-11</v>
      </c>
      <c r="AT60" s="78"/>
      <c r="AU60" s="78"/>
      <c r="AV60" s="78"/>
      <c r="BB60" s="81"/>
      <c r="BC60" s="81"/>
      <c r="BD60" s="81"/>
      <c r="BJ60" s="78">
        <v>8.7349999999999998E-8</v>
      </c>
      <c r="BK60" s="78">
        <v>3.0413255265200001</v>
      </c>
      <c r="BL60" s="78">
        <v>68050.423878511501</v>
      </c>
      <c r="BM60" s="77">
        <f t="shared" si="24"/>
        <v>-7.9769320177008247E-8</v>
      </c>
      <c r="BN60" s="77">
        <f t="shared" si="25"/>
        <v>-7.9746895482876075E-8</v>
      </c>
      <c r="BO60" s="77">
        <f t="shared" si="26"/>
        <v>-7.9746893988116107E-8</v>
      </c>
      <c r="BP60" s="77">
        <f t="shared" si="27"/>
        <v>-7.9746893988016832E-8</v>
      </c>
      <c r="BR60" s="78">
        <v>4.3299999999999997E-9</v>
      </c>
      <c r="BS60" s="78">
        <v>2.1019718442199999</v>
      </c>
      <c r="BT60" s="78">
        <v>24498.830246290399</v>
      </c>
      <c r="BU60" s="77">
        <f t="shared" si="28"/>
        <v>-9.2757122251048736E-10</v>
      </c>
      <c r="BV60" s="77">
        <f t="shared" si="29"/>
        <v>-9.2852983633209278E-10</v>
      </c>
      <c r="BW60" s="77">
        <f t="shared" si="30"/>
        <v>-9.2852990018362331E-10</v>
      </c>
      <c r="BX60" s="77">
        <f t="shared" si="31"/>
        <v>-9.2852990018783045E-10</v>
      </c>
      <c r="BZ60" s="78">
        <v>1.7000000000000001E-10</v>
      </c>
      <c r="CA60" s="78">
        <v>4.0637534816400001</v>
      </c>
      <c r="CB60" s="78">
        <v>51535.908996834303</v>
      </c>
      <c r="CC60" s="77">
        <f t="shared" si="32"/>
        <v>8.2739743667238756E-11</v>
      </c>
      <c r="CD60" s="77">
        <f t="shared" si="33"/>
        <v>8.2810541388739104E-11</v>
      </c>
      <c r="CE60" s="77">
        <f t="shared" si="34"/>
        <v>8.2810546103938877E-11</v>
      </c>
      <c r="CF60" s="77">
        <f t="shared" si="35"/>
        <v>8.2810546104251138E-11</v>
      </c>
      <c r="CH60" s="78"/>
      <c r="CI60" s="78"/>
      <c r="CJ60" s="78"/>
      <c r="CP60" s="78"/>
      <c r="CQ60" s="78"/>
      <c r="CR60" s="78"/>
      <c r="CX60" s="78"/>
      <c r="CY60" s="78"/>
      <c r="CZ60" s="78"/>
      <c r="DF60" s="78">
        <v>7.6529999999999998E-8</v>
      </c>
      <c r="DG60" s="78">
        <v>3.9150503188900001</v>
      </c>
      <c r="DH60" s="78">
        <v>51749.208092272303</v>
      </c>
      <c r="DI60" s="77">
        <f t="shared" si="48"/>
        <v>7.3780357416830566E-8</v>
      </c>
      <c r="DJ60" s="77">
        <f t="shared" si="49"/>
        <v>7.3770615701436281E-8</v>
      </c>
      <c r="DK60" s="77">
        <f t="shared" si="50"/>
        <v>7.3770615051979208E-8</v>
      </c>
      <c r="DL60" s="77">
        <f t="shared" si="51"/>
        <v>7.3770615051935215E-8</v>
      </c>
      <c r="DN60" s="78">
        <v>3.7900000000000004E-9</v>
      </c>
      <c r="DO60" s="78">
        <v>1.9564762658499999</v>
      </c>
      <c r="DP60" s="78">
        <v>72602.377375570301</v>
      </c>
      <c r="DQ60" s="77">
        <f t="shared" si="52"/>
        <v>1.502006139566801E-10</v>
      </c>
      <c r="DR60" s="77">
        <f t="shared" si="53"/>
        <v>1.5274430843491467E-10</v>
      </c>
      <c r="DS60" s="77">
        <f t="shared" si="54"/>
        <v>1.5274447786790698E-10</v>
      </c>
      <c r="DT60" s="77">
        <f t="shared" si="55"/>
        <v>1.5274447787910059E-10</v>
      </c>
      <c r="DV60" s="78">
        <v>1.5E-10</v>
      </c>
      <c r="DW60" s="78">
        <v>5.7232197821200002</v>
      </c>
      <c r="DX60" s="78">
        <v>29530.478086539599</v>
      </c>
      <c r="DY60" s="77">
        <f t="shared" si="56"/>
        <v>8.9550143364377366E-11</v>
      </c>
      <c r="DZ60" s="77">
        <f t="shared" si="57"/>
        <v>8.9517263311576624E-11</v>
      </c>
      <c r="EA60" s="77">
        <f t="shared" si="58"/>
        <v>8.9517261121215144E-11</v>
      </c>
      <c r="EB60" s="77">
        <f t="shared" si="59"/>
        <v>8.9517261121071473E-11</v>
      </c>
      <c r="ED60" s="78">
        <v>9.9999999999999994E-12</v>
      </c>
      <c r="EE60" s="78">
        <v>3.3562539738899999</v>
      </c>
      <c r="EF60" s="78">
        <v>37410.567239878597</v>
      </c>
      <c r="EG60" s="77">
        <f t="shared" si="80"/>
        <v>-9.9101460926079714E-12</v>
      </c>
      <c r="EH60" s="77">
        <f t="shared" si="81"/>
        <v>-9.9106084361627582E-12</v>
      </c>
      <c r="EI60" s="77">
        <f t="shared" si="82"/>
        <v>-9.9106084669198746E-12</v>
      </c>
      <c r="EJ60" s="77">
        <f t="shared" si="83"/>
        <v>-9.9106084669218844E-12</v>
      </c>
      <c r="EL60" s="78"/>
      <c r="EM60" s="78"/>
      <c r="EN60" s="78"/>
      <c r="ET60" s="81"/>
      <c r="EU60" s="81"/>
      <c r="EV60" s="81"/>
    </row>
    <row r="61" spans="1:152" s="77" customFormat="1" ht="12.75">
      <c r="A61" s="77" t="s">
        <v>217</v>
      </c>
      <c r="B61" s="77" t="s">
        <v>218</v>
      </c>
      <c r="C61" s="77" t="s">
        <v>219</v>
      </c>
      <c r="D61" s="77" t="s">
        <v>220</v>
      </c>
      <c r="E61" s="77" t="s">
        <v>221</v>
      </c>
      <c r="F61" s="77" t="s">
        <v>222</v>
      </c>
      <c r="L61" s="78"/>
      <c r="N61" s="78">
        <v>3.5627E-7</v>
      </c>
      <c r="O61" s="78">
        <v>0.81390126585</v>
      </c>
      <c r="P61" s="78">
        <v>32858.613742819703</v>
      </c>
      <c r="Q61" s="77">
        <f t="shared" si="0"/>
        <v>2.3798452087279575E-7</v>
      </c>
      <c r="R61" s="77">
        <f t="shared" si="1"/>
        <v>2.3806510768336665E-7</v>
      </c>
      <c r="S61" s="77">
        <f t="shared" si="2"/>
        <v>2.3806511305051362E-7</v>
      </c>
      <c r="T61" s="77">
        <f t="shared" si="3"/>
        <v>2.3806511305086766E-7</v>
      </c>
      <c r="V61" s="78">
        <v>2.6519999999999999E-8</v>
      </c>
      <c r="W61" s="78">
        <v>0.88219699366000004</v>
      </c>
      <c r="X61" s="78">
        <v>52705.4972482429</v>
      </c>
      <c r="Y61" s="77">
        <f t="shared" si="4"/>
        <v>-1.8076266644685711E-8</v>
      </c>
      <c r="Z61" s="77">
        <f t="shared" si="5"/>
        <v>-1.8085726746097367E-8</v>
      </c>
      <c r="AA61" s="77">
        <f t="shared" si="6"/>
        <v>-1.8085727376090424E-8</v>
      </c>
      <c r="AB61" s="77">
        <f t="shared" si="7"/>
        <v>-1.8085727376132319E-8</v>
      </c>
      <c r="AD61" s="78">
        <v>9.4000000000000006E-10</v>
      </c>
      <c r="AE61" s="78">
        <v>4.3096825938299999</v>
      </c>
      <c r="AF61" s="78">
        <v>129330.137155777</v>
      </c>
      <c r="AG61" s="77">
        <f t="shared" si="8"/>
        <v>-8.7610546204819301E-10</v>
      </c>
      <c r="AH61" s="77">
        <f t="shared" si="9"/>
        <v>-8.7651242541243748E-10</v>
      </c>
      <c r="AI61" s="77">
        <f t="shared" si="10"/>
        <v>-8.7651245247842829E-10</v>
      </c>
      <c r="AJ61" s="77">
        <f t="shared" si="11"/>
        <v>-8.7651245248020414E-10</v>
      </c>
      <c r="AL61" s="78">
        <v>1.9999999999999999E-11</v>
      </c>
      <c r="AM61" s="78">
        <v>1.4991232940400001</v>
      </c>
      <c r="AN61" s="78">
        <v>43071.8992890308</v>
      </c>
      <c r="AO61" s="77">
        <f t="shared" si="72"/>
        <v>2.5117673161682467E-12</v>
      </c>
      <c r="AP61" s="77">
        <f t="shared" si="73"/>
        <v>2.5196737901529618E-12</v>
      </c>
      <c r="AQ61" s="77">
        <f t="shared" si="74"/>
        <v>2.5196743167889932E-12</v>
      </c>
      <c r="AR61" s="77">
        <f t="shared" si="75"/>
        <v>2.5196743168239554E-12</v>
      </c>
      <c r="AT61" s="78"/>
      <c r="AU61" s="78"/>
      <c r="AV61" s="78"/>
      <c r="BB61" s="78"/>
      <c r="BC61" s="78"/>
      <c r="BD61" s="78"/>
      <c r="BJ61" s="78">
        <v>8.4909999999999997E-8</v>
      </c>
      <c r="BK61" s="78">
        <v>1.05130498445</v>
      </c>
      <c r="BL61" s="78">
        <v>1589.0728952838001</v>
      </c>
      <c r="BM61" s="77">
        <f t="shared" si="24"/>
        <v>8.0167880509587794E-9</v>
      </c>
      <c r="BN61" s="77">
        <f t="shared" si="25"/>
        <v>8.0155453099801205E-9</v>
      </c>
      <c r="BO61" s="77">
        <f t="shared" si="26"/>
        <v>8.0155452272011771E-9</v>
      </c>
      <c r="BP61" s="77">
        <f t="shared" si="27"/>
        <v>8.0155452271957706E-9</v>
      </c>
      <c r="BR61" s="78">
        <v>4.2999999999999996E-9</v>
      </c>
      <c r="BS61" s="78">
        <v>3.9104637763499999</v>
      </c>
      <c r="BT61" s="78">
        <v>76674.636529438707</v>
      </c>
      <c r="BU61" s="77">
        <f t="shared" si="28"/>
        <v>4.1723824738824806E-9</v>
      </c>
      <c r="BV61" s="77">
        <f t="shared" si="29"/>
        <v>4.1716438058351039E-9</v>
      </c>
      <c r="BW61" s="77">
        <f t="shared" si="30"/>
        <v>4.1716437565625952E-9</v>
      </c>
      <c r="BX61" s="77">
        <f t="shared" si="31"/>
        <v>4.1716437565593353E-9</v>
      </c>
      <c r="BZ61" s="78">
        <v>1.8999999999999999E-10</v>
      </c>
      <c r="CA61" s="78">
        <v>2.2658968969200002</v>
      </c>
      <c r="CB61" s="78">
        <v>72602.377375570301</v>
      </c>
      <c r="CC61" s="77">
        <f t="shared" si="32"/>
        <v>-5.0638591055571331E-11</v>
      </c>
      <c r="CD61" s="77">
        <f t="shared" si="33"/>
        <v>-5.0515573505342486E-11</v>
      </c>
      <c r="CE61" s="77">
        <f t="shared" si="34"/>
        <v>-5.0515565310394099E-11</v>
      </c>
      <c r="CF61" s="77">
        <f t="shared" si="35"/>
        <v>-5.0515565309852709E-11</v>
      </c>
      <c r="CH61" s="78"/>
      <c r="CI61" s="78"/>
      <c r="CJ61" s="78"/>
      <c r="CP61" s="78"/>
      <c r="CQ61" s="78"/>
      <c r="CR61" s="78"/>
      <c r="CX61" s="78"/>
      <c r="CY61" s="78"/>
      <c r="CZ61" s="78"/>
      <c r="DF61" s="78">
        <v>6.4599999999999996E-8</v>
      </c>
      <c r="DG61" s="78">
        <v>6.0712744928299998</v>
      </c>
      <c r="DH61" s="78">
        <v>77154.3308726291</v>
      </c>
      <c r="DI61" s="77">
        <f t="shared" si="48"/>
        <v>4.7568535309928357E-8</v>
      </c>
      <c r="DJ61" s="77">
        <f t="shared" si="49"/>
        <v>4.7537323964697567E-8</v>
      </c>
      <c r="DK61" s="77">
        <f t="shared" si="50"/>
        <v>4.7537321884905627E-8</v>
      </c>
      <c r="DL61" s="77">
        <f t="shared" si="51"/>
        <v>4.7537321884768871E-8</v>
      </c>
      <c r="DN61" s="78">
        <v>3.9000000000000002E-9</v>
      </c>
      <c r="DO61" s="78">
        <v>3.8199618588100002</v>
      </c>
      <c r="DP61" s="78">
        <v>426.59819087599999</v>
      </c>
      <c r="DQ61" s="77">
        <f t="shared" si="52"/>
        <v>4.519256198180261E-10</v>
      </c>
      <c r="DR61" s="77">
        <f t="shared" si="53"/>
        <v>4.5194090849786856E-10</v>
      </c>
      <c r="DS61" s="77">
        <f t="shared" si="54"/>
        <v>4.5194090951624665E-10</v>
      </c>
      <c r="DT61" s="77">
        <f t="shared" si="55"/>
        <v>4.519409095163137E-10</v>
      </c>
      <c r="DV61" s="78">
        <v>1.2E-10</v>
      </c>
      <c r="DW61" s="78">
        <v>1.18827026407</v>
      </c>
      <c r="DX61" s="78">
        <v>40853.142184844</v>
      </c>
      <c r="DY61" s="77">
        <f t="shared" si="56"/>
        <v>7.7405549277913057E-11</v>
      </c>
      <c r="DZ61" s="77">
        <f t="shared" si="57"/>
        <v>7.744020176335555E-11</v>
      </c>
      <c r="EA61" s="77">
        <f t="shared" si="58"/>
        <v>7.7440204071183565E-11</v>
      </c>
      <c r="EB61" s="77">
        <f t="shared" si="59"/>
        <v>7.7440204071337278E-11</v>
      </c>
      <c r="ED61" s="78">
        <v>0</v>
      </c>
      <c r="EE61" s="78">
        <v>2.0031330184599998</v>
      </c>
      <c r="EF61" s="78">
        <v>22645.328196608702</v>
      </c>
      <c r="EG61" s="77">
        <f t="shared" si="80"/>
        <v>0</v>
      </c>
      <c r="EH61" s="77">
        <f t="shared" si="81"/>
        <v>0</v>
      </c>
      <c r="EI61" s="77">
        <f t="shared" si="82"/>
        <v>0</v>
      </c>
      <c r="EJ61" s="77">
        <f t="shared" si="83"/>
        <v>0</v>
      </c>
      <c r="EL61" s="78"/>
      <c r="EM61" s="78"/>
      <c r="EN61" s="78"/>
      <c r="ET61" s="78"/>
      <c r="EU61" s="78"/>
      <c r="EV61" s="78"/>
    </row>
    <row r="62" spans="1:152" s="77" customFormat="1" ht="12.75">
      <c r="A62" s="77">
        <f>SUM(DJ1:DJ1215)</f>
        <v>0.46532470363387696</v>
      </c>
      <c r="B62" s="77">
        <f>SUM(DR1:DR711)</f>
        <v>-2.6169503898205407E-4</v>
      </c>
      <c r="C62" s="77">
        <f>SUM(DZ1:DZ326)</f>
        <v>-2.2071665949404406E-5</v>
      </c>
      <c r="D62" s="77">
        <f>SUM(EH1:EH119)</f>
        <v>-4.6860191129832365E-8</v>
      </c>
      <c r="E62" s="77">
        <f>SUM(EP1:EP18)</f>
        <v>1.8002579488755502E-9</v>
      </c>
      <c r="F62" s="77">
        <f>SUM(EX1:EX10)</f>
        <v>-5.1529129092265532E-11</v>
      </c>
      <c r="L62" s="78"/>
      <c r="N62" s="78">
        <v>4.8006999999999998E-7</v>
      </c>
      <c r="O62" s="78">
        <v>5.4926055491200003</v>
      </c>
      <c r="P62" s="78">
        <v>51749.208092272303</v>
      </c>
      <c r="Q62" s="77">
        <f t="shared" si="0"/>
        <v>1.2439690969581471E-7</v>
      </c>
      <c r="R62" s="77">
        <f t="shared" si="1"/>
        <v>1.2461888752543158E-7</v>
      </c>
      <c r="S62" s="77">
        <f t="shared" si="2"/>
        <v>1.2461890231038241E-7</v>
      </c>
      <c r="T62" s="77">
        <f t="shared" si="3"/>
        <v>1.2461890231138382E-7</v>
      </c>
      <c r="V62" s="78">
        <v>3.1249999999999999E-8</v>
      </c>
      <c r="W62" s="78">
        <v>6.0716075176600004</v>
      </c>
      <c r="X62" s="78">
        <v>28306.660245760901</v>
      </c>
      <c r="Y62" s="77">
        <f t="shared" si="4"/>
        <v>3.1149330288312971E-8</v>
      </c>
      <c r="Z62" s="77">
        <f t="shared" si="5"/>
        <v>3.114867284815934E-8</v>
      </c>
      <c r="AA62" s="77">
        <f t="shared" si="6"/>
        <v>3.1148672804296156E-8</v>
      </c>
      <c r="AB62" s="77">
        <f t="shared" si="7"/>
        <v>3.1148672804293224E-8</v>
      </c>
      <c r="AD62" s="78">
        <v>8.4999999999999996E-10</v>
      </c>
      <c r="AE62" s="78">
        <v>3.01984486981</v>
      </c>
      <c r="AF62" s="78">
        <v>53235.188213337497</v>
      </c>
      <c r="AG62" s="77">
        <f t="shared" si="8"/>
        <v>-8.4980218090131739E-10</v>
      </c>
      <c r="AH62" s="77">
        <f t="shared" si="9"/>
        <v>-8.4981110921183271E-10</v>
      </c>
      <c r="AI62" s="77">
        <f t="shared" si="10"/>
        <v>-8.4981110979968102E-10</v>
      </c>
      <c r="AJ62" s="77">
        <f t="shared" si="11"/>
        <v>-8.4981110979971969E-10</v>
      </c>
      <c r="AL62" s="78">
        <v>1.9999999999999999E-11</v>
      </c>
      <c r="AM62" s="78">
        <v>1.96277160647</v>
      </c>
      <c r="AN62" s="78">
        <v>25558.212176479599</v>
      </c>
      <c r="AO62" s="77">
        <f t="shared" si="72"/>
        <v>1.0849019287494018E-12</v>
      </c>
      <c r="AP62" s="77">
        <f t="shared" si="73"/>
        <v>1.0801797178429391E-12</v>
      </c>
      <c r="AQ62" s="77">
        <f t="shared" si="74"/>
        <v>1.0801794032946717E-12</v>
      </c>
      <c r="AR62" s="77">
        <f t="shared" si="75"/>
        <v>1.0801794032742377E-12</v>
      </c>
      <c r="AT62" s="78"/>
      <c r="AU62" s="78"/>
      <c r="AV62" s="78"/>
      <c r="BB62" s="78"/>
      <c r="BC62" s="78"/>
      <c r="BD62" s="78"/>
      <c r="BJ62" s="78">
        <v>8.8349999999999994E-8</v>
      </c>
      <c r="BK62" s="78">
        <v>0.88128343812999999</v>
      </c>
      <c r="BL62" s="78">
        <v>286966.93455731601</v>
      </c>
      <c r="BM62" s="77">
        <f t="shared" si="24"/>
        <v>7.3806979095808939E-8</v>
      </c>
      <c r="BN62" s="77">
        <f t="shared" si="25"/>
        <v>7.367779059764621E-8</v>
      </c>
      <c r="BO62" s="77">
        <f t="shared" si="26"/>
        <v>7.3677781975109377E-8</v>
      </c>
      <c r="BP62" s="77">
        <f t="shared" si="27"/>
        <v>7.3677781974532892E-8</v>
      </c>
      <c r="BR62" s="78">
        <v>4.3599999999999998E-9</v>
      </c>
      <c r="BS62" s="78">
        <v>1.4621378572699999</v>
      </c>
      <c r="BT62" s="78">
        <v>43071.8992890308</v>
      </c>
      <c r="BU62" s="77">
        <f t="shared" si="28"/>
        <v>7.0713407918537764E-10</v>
      </c>
      <c r="BV62" s="77">
        <f t="shared" si="29"/>
        <v>7.0884843073565631E-10</v>
      </c>
      <c r="BW62" s="77">
        <f t="shared" si="30"/>
        <v>7.0884854492467437E-10</v>
      </c>
      <c r="BX62" s="77">
        <f t="shared" si="31"/>
        <v>7.0884854493225506E-10</v>
      </c>
      <c r="BZ62" s="78">
        <v>1.8999999999999999E-10</v>
      </c>
      <c r="CA62" s="78">
        <v>2.0280208487800002</v>
      </c>
      <c r="CB62" s="78">
        <v>73711.755927663704</v>
      </c>
      <c r="CC62" s="77">
        <f t="shared" si="32"/>
        <v>-3.1031451538388208E-11</v>
      </c>
      <c r="CD62" s="77">
        <f t="shared" si="33"/>
        <v>-3.0903611788629022E-11</v>
      </c>
      <c r="CE62" s="77">
        <f t="shared" si="34"/>
        <v>-3.0903603272766294E-11</v>
      </c>
      <c r="CF62" s="77">
        <f t="shared" si="35"/>
        <v>-3.0903603272201504E-11</v>
      </c>
      <c r="CH62" s="78"/>
      <c r="CI62" s="78"/>
      <c r="CJ62" s="78"/>
      <c r="CP62" s="81"/>
      <c r="CQ62" s="81"/>
      <c r="CR62" s="81"/>
      <c r="CX62" s="78"/>
      <c r="CY62" s="78"/>
      <c r="CZ62" s="78"/>
      <c r="DF62" s="78">
        <v>5.4149999999999999E-8</v>
      </c>
      <c r="DG62" s="78">
        <v>5.2002810780699997</v>
      </c>
      <c r="DH62" s="78">
        <v>65697.557724739701</v>
      </c>
      <c r="DI62" s="77">
        <f t="shared" si="48"/>
        <v>3.2673151320442969E-8</v>
      </c>
      <c r="DJ62" s="77">
        <f t="shared" si="49"/>
        <v>3.2646898610807576E-8</v>
      </c>
      <c r="DK62" s="77">
        <f t="shared" si="50"/>
        <v>3.2646896861717158E-8</v>
      </c>
      <c r="DL62" s="77">
        <f t="shared" si="51"/>
        <v>3.2646896861601736E-8</v>
      </c>
      <c r="DN62" s="78">
        <v>4.18E-9</v>
      </c>
      <c r="DO62" s="78">
        <v>2.7752141866</v>
      </c>
      <c r="DP62" s="78">
        <v>41962.520736937397</v>
      </c>
      <c r="DQ62" s="77">
        <f t="shared" si="52"/>
        <v>-3.5574621529611073E-9</v>
      </c>
      <c r="DR62" s="77">
        <f t="shared" si="53"/>
        <v>-3.5566098335824792E-9</v>
      </c>
      <c r="DS62" s="77">
        <f t="shared" si="54"/>
        <v>-3.5566097767917776E-9</v>
      </c>
      <c r="DT62" s="77">
        <f t="shared" si="55"/>
        <v>-3.55660977678797E-9</v>
      </c>
      <c r="DV62" s="78">
        <v>1.2999999999999999E-10</v>
      </c>
      <c r="DW62" s="78">
        <v>2.34101240702</v>
      </c>
      <c r="DX62" s="78">
        <v>26084.021806216198</v>
      </c>
      <c r="DY62" s="77">
        <f t="shared" si="56"/>
        <v>-7.9573189361669435E-11</v>
      </c>
      <c r="DZ62" s="77">
        <f t="shared" si="57"/>
        <v>-7.9548378848081883E-11</v>
      </c>
      <c r="EA62" s="77">
        <f t="shared" si="58"/>
        <v>-7.9548377195303055E-11</v>
      </c>
      <c r="EB62" s="77">
        <f t="shared" si="59"/>
        <v>-7.9548377195194927E-11</v>
      </c>
      <c r="ED62" s="78">
        <v>0</v>
      </c>
      <c r="EE62" s="78">
        <v>2.4923682995699998</v>
      </c>
      <c r="EF62" s="78">
        <v>25028.521211384999</v>
      </c>
      <c r="EG62" s="77">
        <f t="shared" si="80"/>
        <v>0</v>
      </c>
      <c r="EH62" s="77">
        <f t="shared" si="81"/>
        <v>0</v>
      </c>
      <c r="EI62" s="77">
        <f t="shared" si="82"/>
        <v>0</v>
      </c>
      <c r="EJ62" s="77">
        <f t="shared" si="83"/>
        <v>0</v>
      </c>
      <c r="EL62" s="78"/>
      <c r="EM62" s="78"/>
      <c r="EN62" s="78"/>
      <c r="ET62" s="78"/>
      <c r="EU62" s="78"/>
      <c r="EV62" s="78"/>
    </row>
    <row r="63" spans="1:152" s="77" customFormat="1" ht="12.75">
      <c r="J63" s="79"/>
      <c r="K63" s="79"/>
      <c r="L63" s="78"/>
      <c r="N63" s="78">
        <v>3.5391999999999998E-7</v>
      </c>
      <c r="O63" s="78">
        <v>3.36964859355</v>
      </c>
      <c r="P63" s="78">
        <v>36301.188687785099</v>
      </c>
      <c r="Q63" s="77">
        <f t="shared" si="0"/>
        <v>-3.5387805808818453E-7</v>
      </c>
      <c r="R63" s="77">
        <f t="shared" si="1"/>
        <v>-3.5387986800655126E-7</v>
      </c>
      <c r="S63" s="77">
        <f t="shared" si="2"/>
        <v>-3.5387986812578025E-7</v>
      </c>
      <c r="T63" s="77">
        <f t="shared" si="3"/>
        <v>-3.5387986812578814E-7</v>
      </c>
      <c r="V63" s="78">
        <v>2.7990000000000001E-8</v>
      </c>
      <c r="W63" s="78">
        <v>2.5115239137600001</v>
      </c>
      <c r="X63" s="78">
        <v>26107.572902473901</v>
      </c>
      <c r="Y63" s="77">
        <f t="shared" si="4"/>
        <v>-1.8002651306108251E-8</v>
      </c>
      <c r="Z63" s="77">
        <f t="shared" si="5"/>
        <v>-1.7997474023038576E-8</v>
      </c>
      <c r="AA63" s="77">
        <f t="shared" si="6"/>
        <v>-1.7997473678145352E-8</v>
      </c>
      <c r="AB63" s="77">
        <f t="shared" si="7"/>
        <v>-1.79974736781222E-8</v>
      </c>
      <c r="AD63" s="78">
        <v>1.0500000000000001E-9</v>
      </c>
      <c r="AE63" s="78">
        <v>5.3236318998499996</v>
      </c>
      <c r="AF63" s="78">
        <v>7238.6755916000002</v>
      </c>
      <c r="AG63" s="77">
        <f t="shared" si="8"/>
        <v>-1.0162543000657071E-9</v>
      </c>
      <c r="AH63" s="77">
        <f t="shared" si="9"/>
        <v>-1.0162366137157166E-9</v>
      </c>
      <c r="AI63" s="77">
        <f t="shared" si="10"/>
        <v>-1.0162366125374791E-9</v>
      </c>
      <c r="AJ63" s="77">
        <f t="shared" si="11"/>
        <v>-1.0162366125374022E-9</v>
      </c>
      <c r="AL63" s="78">
        <v>1.9999999999999999E-11</v>
      </c>
      <c r="AM63" s="78">
        <v>4.7677416520399998</v>
      </c>
      <c r="AN63" s="78">
        <v>77204.327494533296</v>
      </c>
      <c r="AO63" s="77">
        <f t="shared" si="72"/>
        <v>-1.3677717258374518E-11</v>
      </c>
      <c r="AP63" s="77">
        <f t="shared" si="73"/>
        <v>-1.3688136269678323E-11</v>
      </c>
      <c r="AQ63" s="77">
        <f t="shared" si="74"/>
        <v>-1.3688136963454379E-11</v>
      </c>
      <c r="AR63" s="77">
        <f t="shared" si="75"/>
        <v>-1.3688136963500795E-11</v>
      </c>
      <c r="AT63" s="78"/>
      <c r="AU63" s="78"/>
      <c r="AV63" s="78"/>
      <c r="BB63" s="78"/>
      <c r="BC63" s="78"/>
      <c r="BD63" s="78"/>
      <c r="BJ63" s="78">
        <v>8.8230000000000003E-8</v>
      </c>
      <c r="BK63" s="78">
        <v>5.8134366206700001</v>
      </c>
      <c r="BL63" s="78">
        <v>11322.6640983044</v>
      </c>
      <c r="BM63" s="77">
        <f t="shared" si="24"/>
        <v>8.0661070095014742E-8</v>
      </c>
      <c r="BN63" s="77">
        <f t="shared" si="25"/>
        <v>8.0657324312526322E-8</v>
      </c>
      <c r="BO63" s="77">
        <f t="shared" si="26"/>
        <v>8.0657324062990521E-8</v>
      </c>
      <c r="BP63" s="77">
        <f t="shared" si="27"/>
        <v>8.0657324062974256E-8</v>
      </c>
      <c r="BR63" s="78">
        <v>3.8300000000000002E-9</v>
      </c>
      <c r="BS63" s="78">
        <v>6.0553783085299999</v>
      </c>
      <c r="BT63" s="78">
        <v>52195.476044048097</v>
      </c>
      <c r="BU63" s="77">
        <f t="shared" si="28"/>
        <v>3.1547296917522605E-9</v>
      </c>
      <c r="BV63" s="77">
        <f t="shared" si="29"/>
        <v>3.1536805822987266E-9</v>
      </c>
      <c r="BW63" s="77">
        <f t="shared" si="30"/>
        <v>3.1536805123931351E-9</v>
      </c>
      <c r="BX63" s="77">
        <f t="shared" si="31"/>
        <v>3.1536805123884408E-9</v>
      </c>
      <c r="BZ63" s="78">
        <v>2.0000000000000001E-10</v>
      </c>
      <c r="CA63" s="78">
        <v>2.44092663198</v>
      </c>
      <c r="CB63" s="78">
        <v>51749.208092272303</v>
      </c>
      <c r="CC63" s="77">
        <f t="shared" si="32"/>
        <v>-3.4269997965444769E-11</v>
      </c>
      <c r="CD63" s="77">
        <f t="shared" si="33"/>
        <v>-3.4364331595435305E-11</v>
      </c>
      <c r="CE63" s="77">
        <f t="shared" si="34"/>
        <v>-3.4364337878718625E-11</v>
      </c>
      <c r="CF63" s="77">
        <f t="shared" si="35"/>
        <v>-3.4364337879144209E-11</v>
      </c>
      <c r="CH63" s="78"/>
      <c r="CI63" s="78"/>
      <c r="CJ63" s="78"/>
      <c r="CP63" s="78"/>
      <c r="CQ63" s="78"/>
      <c r="CR63" s="78"/>
      <c r="CX63" s="81"/>
      <c r="CY63" s="81"/>
      <c r="CZ63" s="81"/>
      <c r="DF63" s="78">
        <v>5.1860000000000002E-8</v>
      </c>
      <c r="DG63" s="78">
        <v>3.5674321490400001</v>
      </c>
      <c r="DH63" s="78">
        <v>6283.0758499914</v>
      </c>
      <c r="DI63" s="77">
        <f t="shared" si="48"/>
        <v>5.1305341016008229E-8</v>
      </c>
      <c r="DJ63" s="77">
        <f t="shared" si="49"/>
        <v>5.1305780647353479E-8</v>
      </c>
      <c r="DK63" s="77">
        <f t="shared" si="50"/>
        <v>5.1305780676631464E-8</v>
      </c>
      <c r="DL63" s="77">
        <f t="shared" si="51"/>
        <v>5.1305780676633403E-8</v>
      </c>
      <c r="DN63" s="78">
        <v>4.5299999999999999E-9</v>
      </c>
      <c r="DO63" s="78">
        <v>0.72803137250000005</v>
      </c>
      <c r="DP63" s="78">
        <v>529.69096509459996</v>
      </c>
      <c r="DQ63" s="77">
        <f t="shared" si="52"/>
        <v>-2.698323228133404E-9</v>
      </c>
      <c r="DR63" s="77">
        <f t="shared" si="53"/>
        <v>-2.6983410595977497E-9</v>
      </c>
      <c r="DS63" s="77">
        <f t="shared" si="54"/>
        <v>-2.6983410607855E-9</v>
      </c>
      <c r="DT63" s="77">
        <f t="shared" si="55"/>
        <v>-2.6983410607855777E-9</v>
      </c>
      <c r="DV63" s="78">
        <v>1.2E-10</v>
      </c>
      <c r="DW63" s="78">
        <v>2.43920574243</v>
      </c>
      <c r="DX63" s="78">
        <v>56727.759780207198</v>
      </c>
      <c r="DY63" s="77">
        <f t="shared" si="56"/>
        <v>-5.7158963285958285E-11</v>
      </c>
      <c r="DZ63" s="77">
        <f t="shared" si="57"/>
        <v>-5.7103579503242577E-11</v>
      </c>
      <c r="EA63" s="77">
        <f t="shared" si="58"/>
        <v>-5.7103575813607979E-11</v>
      </c>
      <c r="EB63" s="77">
        <f t="shared" si="59"/>
        <v>-5.7103575813368006E-11</v>
      </c>
      <c r="ED63" s="78">
        <v>0</v>
      </c>
      <c r="EE63" s="78">
        <v>1.9477877269999999E-2</v>
      </c>
      <c r="EF63" s="78">
        <v>25558.212176479599</v>
      </c>
      <c r="EG63" s="77">
        <f t="shared" si="80"/>
        <v>0</v>
      </c>
      <c r="EH63" s="77">
        <f t="shared" si="81"/>
        <v>0</v>
      </c>
      <c r="EI63" s="77">
        <f t="shared" si="82"/>
        <v>0</v>
      </c>
      <c r="EJ63" s="77">
        <f t="shared" si="83"/>
        <v>0</v>
      </c>
      <c r="EL63" s="78"/>
      <c r="EM63" s="78"/>
      <c r="EN63" s="78"/>
      <c r="ET63" s="78"/>
      <c r="EU63" s="78"/>
      <c r="EV63" s="78"/>
    </row>
    <row r="64" spans="1:152" s="77" customFormat="1" ht="12.75">
      <c r="A64" s="82" t="s">
        <v>223</v>
      </c>
      <c r="B64" s="82" t="s">
        <v>224</v>
      </c>
      <c r="C64" s="82" t="s">
        <v>225</v>
      </c>
      <c r="D64" s="82" t="s">
        <v>226</v>
      </c>
      <c r="E64" s="82" t="s">
        <v>227</v>
      </c>
      <c r="F64" s="82" t="s">
        <v>228</v>
      </c>
      <c r="L64" s="78"/>
      <c r="N64" s="78">
        <v>3.3951E-7</v>
      </c>
      <c r="O64" s="78">
        <v>2.7861809104900002</v>
      </c>
      <c r="P64" s="78">
        <v>14765.239043269799</v>
      </c>
      <c r="Q64" s="77">
        <f t="shared" si="0"/>
        <v>-2.910350015972268E-7</v>
      </c>
      <c r="R64" s="77">
        <f t="shared" si="1"/>
        <v>-2.9101111639981859E-7</v>
      </c>
      <c r="S64" s="77">
        <f t="shared" si="2"/>
        <v>-2.9101111480864571E-7</v>
      </c>
      <c r="T64" s="77">
        <f t="shared" si="3"/>
        <v>-2.9101111480854136E-7</v>
      </c>
      <c r="V64" s="78">
        <v>2.4030000000000001E-8</v>
      </c>
      <c r="W64" s="78">
        <v>1.1551513036000001</v>
      </c>
      <c r="X64" s="78">
        <v>25035.634758385801</v>
      </c>
      <c r="Y64" s="77">
        <f t="shared" si="4"/>
        <v>2.0187668590905826E-8</v>
      </c>
      <c r="Z64" s="77">
        <f t="shared" si="5"/>
        <v>2.0190687138730366E-8</v>
      </c>
      <c r="AA64" s="77">
        <f t="shared" si="6"/>
        <v>2.0190687339759184E-8</v>
      </c>
      <c r="AB64" s="77">
        <f t="shared" si="7"/>
        <v>2.0190687339772518E-8</v>
      </c>
      <c r="AD64" s="78">
        <v>9.5000000000000003E-10</v>
      </c>
      <c r="AE64" s="78">
        <v>2.24093904831</v>
      </c>
      <c r="AF64" s="78">
        <v>19317.1925403286</v>
      </c>
      <c r="AG64" s="77">
        <f t="shared" si="8"/>
        <v>-3.5123510708941726E-10</v>
      </c>
      <c r="AH64" s="77">
        <f t="shared" si="9"/>
        <v>-3.5107735049197624E-10</v>
      </c>
      <c r="AI64" s="77">
        <f t="shared" si="10"/>
        <v>-3.5107733998345771E-10</v>
      </c>
      <c r="AJ64" s="77">
        <f t="shared" si="11"/>
        <v>-3.5107733998276779E-10</v>
      </c>
      <c r="AL64" s="78">
        <v>1.9999999999999999E-11</v>
      </c>
      <c r="AM64" s="78">
        <v>0.61066658116000005</v>
      </c>
      <c r="AN64" s="78">
        <v>155468.03691925501</v>
      </c>
      <c r="AO64" s="77">
        <f t="shared" si="72"/>
        <v>1.6542484387763777E-11</v>
      </c>
      <c r="AP64" s="77">
        <f t="shared" si="73"/>
        <v>1.6526299729847281E-11</v>
      </c>
      <c r="AQ64" s="77">
        <f t="shared" si="74"/>
        <v>1.6526298650650171E-11</v>
      </c>
      <c r="AR64" s="77">
        <f t="shared" si="75"/>
        <v>1.6526298650578459E-11</v>
      </c>
      <c r="AT64" s="78"/>
      <c r="AU64" s="78"/>
      <c r="AV64" s="78"/>
      <c r="BB64" s="78"/>
      <c r="BC64" s="78"/>
      <c r="BD64" s="78"/>
      <c r="BJ64" s="78">
        <v>8.1960000000000001E-8</v>
      </c>
      <c r="BK64" s="78">
        <v>0.84015129448000003</v>
      </c>
      <c r="BL64" s="78">
        <v>51220.206541539701</v>
      </c>
      <c r="BM64" s="77">
        <f t="shared" si="24"/>
        <v>7.5144868077184077E-8</v>
      </c>
      <c r="BN64" s="77">
        <f t="shared" si="25"/>
        <v>7.5129353800114953E-8</v>
      </c>
      <c r="BO64" s="77">
        <f t="shared" si="26"/>
        <v>7.5129352766147948E-8</v>
      </c>
      <c r="BP64" s="77">
        <f t="shared" si="27"/>
        <v>7.5129352766079047E-8</v>
      </c>
      <c r="BR64" s="78">
        <v>3.3499999999999998E-9</v>
      </c>
      <c r="BS64" s="78">
        <v>0.55996605330000004</v>
      </c>
      <c r="BT64" s="78">
        <v>23869.1460373874</v>
      </c>
      <c r="BU64" s="77">
        <f t="shared" si="28"/>
        <v>3.3057935540786071E-9</v>
      </c>
      <c r="BV64" s="77">
        <f t="shared" si="29"/>
        <v>3.30591325825112E-9</v>
      </c>
      <c r="BW64" s="77">
        <f t="shared" si="30"/>
        <v>3.3059132662192293E-9</v>
      </c>
      <c r="BX64" s="77">
        <f t="shared" si="31"/>
        <v>3.3059132662197529E-9</v>
      </c>
      <c r="BZ64" s="78">
        <v>1.7000000000000001E-10</v>
      </c>
      <c r="CA64" s="78">
        <v>1.67702029587</v>
      </c>
      <c r="CB64" s="78">
        <v>155418.04029735099</v>
      </c>
      <c r="CC64" s="77">
        <f t="shared" si="32"/>
        <v>1.2476436231655847E-10</v>
      </c>
      <c r="CD64" s="77">
        <f t="shared" si="33"/>
        <v>1.2493026891848551E-10</v>
      </c>
      <c r="CE64" s="77">
        <f t="shared" si="34"/>
        <v>1.2493027996090365E-10</v>
      </c>
      <c r="CF64" s="77">
        <f t="shared" si="35"/>
        <v>1.2493027996162451E-10</v>
      </c>
      <c r="CH64" s="78"/>
      <c r="CI64" s="78"/>
      <c r="CJ64" s="78"/>
      <c r="CP64" s="78"/>
      <c r="CQ64" s="78"/>
      <c r="CR64" s="78"/>
      <c r="CX64" s="78"/>
      <c r="CY64" s="78"/>
      <c r="CZ64" s="78"/>
      <c r="DF64" s="78">
        <v>4.0900000000000002E-8</v>
      </c>
      <c r="DG64" s="78">
        <v>3.6759365870999998</v>
      </c>
      <c r="DH64" s="78">
        <v>22645.328196608702</v>
      </c>
      <c r="DI64" s="77">
        <f t="shared" si="48"/>
        <v>-3.2820976773848565E-8</v>
      </c>
      <c r="DJ64" s="77">
        <f t="shared" si="49"/>
        <v>-3.2826089051462775E-8</v>
      </c>
      <c r="DK64" s="77">
        <f t="shared" si="50"/>
        <v>-3.2826089391942908E-8</v>
      </c>
      <c r="DL64" s="77">
        <f t="shared" si="51"/>
        <v>-3.2826089391965447E-8</v>
      </c>
      <c r="DN64" s="78">
        <v>3.58E-9</v>
      </c>
      <c r="DO64" s="78">
        <v>6.0016533561600003</v>
      </c>
      <c r="DP64" s="78">
        <v>33326.578733174203</v>
      </c>
      <c r="DQ64" s="77">
        <f t="shared" si="52"/>
        <v>-3.4297071204674018E-9</v>
      </c>
      <c r="DR64" s="77">
        <f t="shared" si="53"/>
        <v>-3.430023426968593E-9</v>
      </c>
      <c r="DS64" s="77">
        <f t="shared" si="54"/>
        <v>-3.4300234480268876E-9</v>
      </c>
      <c r="DT64" s="77">
        <f t="shared" si="55"/>
        <v>-3.4300234480282864E-9</v>
      </c>
      <c r="DV64" s="78">
        <v>1.2E-10</v>
      </c>
      <c r="DW64" s="78">
        <v>1.12086684687</v>
      </c>
      <c r="DX64" s="78">
        <v>43071.8992890308</v>
      </c>
      <c r="DY64" s="77">
        <f t="shared" si="56"/>
        <v>5.7970474317289374E-11</v>
      </c>
      <c r="DZ64" s="77">
        <f t="shared" si="57"/>
        <v>5.8012338393023308E-11</v>
      </c>
      <c r="EA64" s="77">
        <f t="shared" si="58"/>
        <v>5.8012341181277939E-11</v>
      </c>
      <c r="EB64" s="77">
        <f t="shared" si="59"/>
        <v>5.8012341181463047E-11</v>
      </c>
      <c r="ED64" s="78">
        <v>9.9999999999999994E-12</v>
      </c>
      <c r="EE64" s="78">
        <v>4.1382501988099998</v>
      </c>
      <c r="EF64" s="78">
        <v>3442.5749449653999</v>
      </c>
      <c r="EG64" s="77">
        <f t="shared" si="80"/>
        <v>-7.2579607258471064E-12</v>
      </c>
      <c r="EH64" s="77">
        <f t="shared" si="81"/>
        <v>-7.258179819457568E-12</v>
      </c>
      <c r="EI64" s="77">
        <f t="shared" si="82"/>
        <v>-7.258179834051131E-12</v>
      </c>
      <c r="EJ64" s="77">
        <f t="shared" si="83"/>
        <v>-7.258179834052085E-12</v>
      </c>
      <c r="EL64" s="78"/>
      <c r="EM64" s="78"/>
      <c r="EN64" s="78"/>
      <c r="ET64" s="78"/>
      <c r="EU64" s="78"/>
      <c r="EV64" s="78"/>
    </row>
    <row r="65" spans="1:152" s="77" customFormat="1" ht="12.75">
      <c r="A65" s="77">
        <f>((((F56*C53+E56)*C53+D56)*C53+C56)*C53+B56)*C53 + A56</f>
        <v>-140.17484497395336</v>
      </c>
      <c r="B65" s="77">
        <f>DEGREES(A65)</f>
        <v>-8031.4270109081272</v>
      </c>
      <c r="C65" s="77">
        <f>((((F59*C53+E59)*C53+D59)*C53+C59)*C53+B59)*C53 + A59</f>
        <v>-4.2618823373635192E-2</v>
      </c>
      <c r="D65" s="77">
        <f>DEGREES(C65)</f>
        <v>-2.4418787071228012</v>
      </c>
      <c r="E65" s="77">
        <f>((((F62*C53+E62)*C53+D62)*C53+C62)*C53+B62)*C53 + A62</f>
        <v>0.46532615394501553</v>
      </c>
      <c r="F65" s="77">
        <f>SQRT(D69*D69+E69*E69+F69*F69)</f>
        <v>0.58512710931817502</v>
      </c>
      <c r="L65" s="78"/>
      <c r="N65" s="78">
        <v>3.0559999999999998E-7</v>
      </c>
      <c r="O65" s="78">
        <v>5.8404507418199998</v>
      </c>
      <c r="P65" s="78">
        <v>43071.8992890308</v>
      </c>
      <c r="Q65" s="77">
        <f t="shared" ref="Q65:Q128" si="84">N65*COS(O65+P65*$C$32)</f>
        <v>2.6863012471227833E-7</v>
      </c>
      <c r="R65" s="77">
        <f t="shared" ref="R65:R128" si="85">N65*COS(O65+P65*$C$53)</f>
        <v>2.6857204258305558E-7</v>
      </c>
      <c r="S65" s="77">
        <f t="shared" ref="S65:S128" si="86">N65*COS(O65+P65*$C$74)</f>
        <v>2.6857203871279094E-7</v>
      </c>
      <c r="T65" s="77">
        <f t="shared" ref="T65:T128" si="87">N65*COS(O65+P65*$C$95)</f>
        <v>2.6857203871253402E-7</v>
      </c>
      <c r="V65" s="78">
        <v>2.274E-8</v>
      </c>
      <c r="W65" s="78">
        <v>1.8516707319300001</v>
      </c>
      <c r="X65" s="78">
        <v>36301.188687785099</v>
      </c>
      <c r="Y65" s="77">
        <f t="shared" ref="Y65:Y128" si="88">V65*COS(W65+X65*$C$32)</f>
        <v>-1.5499804915094584E-9</v>
      </c>
      <c r="Z65" s="77">
        <f t="shared" ref="Z65:Z128" si="89">V65*COS(W65+X65*$C$53)</f>
        <v>-1.5423609802719328E-9</v>
      </c>
      <c r="AA65" s="77">
        <f t="shared" ref="AA65:AA128" si="90">V65*COS(W65+X65*$C$74)</f>
        <v>-1.5423604727311275E-9</v>
      </c>
      <c r="AB65" s="77">
        <f t="shared" ref="AB65:AB128" si="91">V65*COS(W65+X65*$C$95)</f>
        <v>-1.5423604726975967E-9</v>
      </c>
      <c r="AD65" s="78">
        <v>9.900000000000001E-10</v>
      </c>
      <c r="AE65" s="78">
        <v>1.0021824877300001</v>
      </c>
      <c r="AF65" s="78">
        <v>29530.478086539599</v>
      </c>
      <c r="AG65" s="77">
        <f t="shared" ref="AG65:AG128" si="92">AD65*COS(AE65+AF65*$C$32)</f>
        <v>7.9929977561782921E-10</v>
      </c>
      <c r="AH65" s="77">
        <f t="shared" ref="AH65:AH128" si="93">AD65*COS(AE65+AF65*$C$53)</f>
        <v>7.9945933725169593E-10</v>
      </c>
      <c r="AI65" s="77">
        <f t="shared" ref="AI65:AI128" si="94">AD65*COS(AE65+AF65*$C$74)</f>
        <v>7.9945934787810207E-10</v>
      </c>
      <c r="AJ65" s="77">
        <f t="shared" ref="AJ65:AJ128" si="95">AD65*COS(AE65+AF65*$C$95)</f>
        <v>7.9945934787879908E-10</v>
      </c>
      <c r="AL65" s="78">
        <v>1.9999999999999999E-11</v>
      </c>
      <c r="AM65" s="78">
        <v>5.2687530816099999</v>
      </c>
      <c r="AN65" s="78">
        <v>77308.1096831139</v>
      </c>
      <c r="AO65" s="77">
        <f t="shared" ref="AO65:AO96" si="96">AL65*COS(AM65+AN65*$C$32)</f>
        <v>-1.4724729531854404E-11</v>
      </c>
      <c r="AP65" s="77">
        <f t="shared" ref="AP65:AP96" si="97">AL65*COS(AM65+AN65*$C$53)</f>
        <v>-1.4734406066342943E-11</v>
      </c>
      <c r="AQ65" s="77">
        <f t="shared" ref="AQ65:AQ96" si="98">AL65*COS(AM65+AN65*$C$74)</f>
        <v>-1.4734406710644953E-11</v>
      </c>
      <c r="AR65" s="77">
        <f t="shared" ref="AR65:AR96" si="99">AL65*COS(AM65+AN65*$C$95)</f>
        <v>-1.4734406710687233E-11</v>
      </c>
      <c r="AT65" s="78"/>
      <c r="AU65" s="78"/>
      <c r="AV65" s="78"/>
      <c r="BB65" s="81"/>
      <c r="BC65" s="81"/>
      <c r="BD65" s="81"/>
      <c r="BJ65" s="78">
        <v>7.6399999999999996E-8</v>
      </c>
      <c r="BK65" s="78">
        <v>3.4358403523100001</v>
      </c>
      <c r="BL65" s="78">
        <v>36301.188687785099</v>
      </c>
      <c r="BM65" s="77">
        <f t="shared" ref="BM65:BM128" si="100">BJ65*COS(BK65+BL65*$C$32)</f>
        <v>-7.6145864103603348E-8</v>
      </c>
      <c r="BN65" s="77">
        <f t="shared" ref="BN65:BN128" si="101">BJ65*COS(BK65+BL65*$C$53)</f>
        <v>-7.6147950915434781E-8</v>
      </c>
      <c r="BO65" s="77">
        <f t="shared" ref="BO65:BO128" si="102">BJ65*COS(BK65+BL65*$C$74)</f>
        <v>-7.6147951054151063E-8</v>
      </c>
      <c r="BP65" s="77">
        <f t="shared" ref="BP65:BP128" si="103">BJ65*COS(BK65+BL65*$C$95)</f>
        <v>-7.6147951054160235E-8</v>
      </c>
      <c r="BR65" s="78">
        <v>3.6899999999999999E-9</v>
      </c>
      <c r="BS65" s="78">
        <v>4.4321799520600003</v>
      </c>
      <c r="BT65" s="78">
        <v>22645.328196608702</v>
      </c>
      <c r="BU65" s="77">
        <f t="shared" ref="BU65:BU128" si="104">BR65*COS(BS65+BT65*$C$32)</f>
        <v>-6.4310579741486865E-10</v>
      </c>
      <c r="BV65" s="77">
        <f t="shared" ref="BV65:BV128" si="105">BR65*COS(BS65+BT65*$C$53)</f>
        <v>-6.4386703623886106E-10</v>
      </c>
      <c r="BW65" s="77">
        <f t="shared" ref="BW65:BW128" si="106">BR65*COS(BS65+BT65*$C$74)</f>
        <v>-6.4386708694393546E-10</v>
      </c>
      <c r="BX65" s="77">
        <f t="shared" ref="BX65:BX128" si="107">BR65*COS(BS65+BT65*$C$95)</f>
        <v>-6.4386708694729174E-10</v>
      </c>
      <c r="BZ65" s="78">
        <v>1.8E-10</v>
      </c>
      <c r="CA65" s="78">
        <v>2.1119134012599998</v>
      </c>
      <c r="CB65" s="78">
        <v>26617.594106668799</v>
      </c>
      <c r="CC65" s="77">
        <f t="shared" ref="CC65:CC128" si="108">BZ65*COS(CA65+CB65*$C$32)</f>
        <v>1.0352565985778279E-10</v>
      </c>
      <c r="CD65" s="77">
        <f t="shared" ref="CD65:CD128" si="109">BZ65*COS(CA65+CB65*$C$53)</f>
        <v>1.0348939529263762E-10</v>
      </c>
      <c r="CE65" s="77">
        <f t="shared" ref="CE65:CE128" si="110">BZ65*COS(CA65+CB65*$C$74)</f>
        <v>1.034893928768481E-10</v>
      </c>
      <c r="CF65" s="77">
        <f t="shared" ref="CF65:CF128" si="111">BZ65*COS(CA65+CB65*$C$95)</f>
        <v>1.0348939287668905E-10</v>
      </c>
      <c r="CH65" s="78"/>
      <c r="CI65" s="78"/>
      <c r="CJ65" s="78"/>
      <c r="CP65" s="78"/>
      <c r="CQ65" s="78"/>
      <c r="CR65" s="78"/>
      <c r="CX65" s="78"/>
      <c r="CY65" s="78"/>
      <c r="CZ65" s="78"/>
      <c r="DF65" s="78">
        <v>4.0749999999999998E-8</v>
      </c>
      <c r="DG65" s="78">
        <v>4.29142111073</v>
      </c>
      <c r="DH65" s="78">
        <v>103292.23063610699</v>
      </c>
      <c r="DI65" s="77">
        <f t="shared" ref="DI65:DI128" si="112">DF65*COS(DG65+DH65*$C$32)</f>
        <v>-3.9868476150161282E-8</v>
      </c>
      <c r="DJ65" s="77">
        <f t="shared" ref="DJ65:DJ128" si="113">DF65*COS(DG65+DH65*$C$53)</f>
        <v>-3.9876514028949625E-8</v>
      </c>
      <c r="DK65" s="77">
        <f t="shared" ref="DK65:DK128" si="114">DF65*COS(DG65+DH65*$C$74)</f>
        <v>-3.9876514563139007E-8</v>
      </c>
      <c r="DL65" s="77">
        <f t="shared" ref="DL65:DL128" si="115">DF65*COS(DG65+DH65*$C$95)</f>
        <v>-3.9876514563174304E-8</v>
      </c>
      <c r="DN65" s="78">
        <v>3.4699999999999998E-9</v>
      </c>
      <c r="DO65" s="78">
        <v>1.39524259509</v>
      </c>
      <c r="DP65" s="78">
        <v>23969.139281195799</v>
      </c>
      <c r="DQ65" s="77">
        <f t="shared" ref="DQ65:DQ128" si="116">DN65*COS(DO65+DP65*$C$32)</f>
        <v>3.1343083066131485E-9</v>
      </c>
      <c r="DR65" s="77">
        <f t="shared" ref="DR65:DR128" si="117">DN65*COS(DO65+DP65*$C$53)</f>
        <v>3.1346384153798284E-9</v>
      </c>
      <c r="DS65" s="77">
        <f t="shared" ref="DS65:DS128" si="118">DN65*COS(DO65+DP65*$C$74)</f>
        <v>3.1346384373631905E-9</v>
      </c>
      <c r="DT65" s="77">
        <f t="shared" ref="DT65:DT128" si="119">DN65*COS(DO65+DP65*$C$95)</f>
        <v>3.1346384373646285E-9</v>
      </c>
      <c r="DV65" s="78">
        <v>1.2E-10</v>
      </c>
      <c r="DW65" s="78">
        <v>1.8697577835600001</v>
      </c>
      <c r="DX65" s="78">
        <v>9103.9069941176003</v>
      </c>
      <c r="DY65" s="77">
        <f t="shared" ref="DY65:DY128" si="120">DV65*COS(DW65+DX65*$C$32)</f>
        <v>-1.0446807746062897E-11</v>
      </c>
      <c r="DZ65" s="77">
        <f t="shared" ref="DZ65:DZ128" si="121">DV65*COS(DW65+DX65*$C$53)</f>
        <v>-1.0436738877111505E-11</v>
      </c>
      <c r="EA65" s="77">
        <f t="shared" ref="EA65:EA128" si="122">DV65*COS(DW65+DX65*$C$74)</f>
        <v>-1.0436738206423661E-11</v>
      </c>
      <c r="EB65" s="77">
        <f t="shared" ref="EB65:EB128" si="123">DV65*COS(DW65+DX65*$C$95)</f>
        <v>-1.0436738206378643E-11</v>
      </c>
      <c r="ED65" s="78">
        <v>0</v>
      </c>
      <c r="EE65" s="78">
        <v>2.8183238830500001</v>
      </c>
      <c r="EF65" s="78">
        <v>25874.604046136199</v>
      </c>
      <c r="EG65" s="77">
        <f t="shared" ref="EG65:EG96" si="124">ED65*COS(EE65+EF65*$C$32)</f>
        <v>0</v>
      </c>
      <c r="EH65" s="77">
        <f t="shared" ref="EH65:EH96" si="125">ED65*COS(EE65+EF65*$C$53)</f>
        <v>0</v>
      </c>
      <c r="EI65" s="77">
        <f t="shared" ref="EI65:EI96" si="126">ED65*COS(EE65+EF65*$C$74)</f>
        <v>0</v>
      </c>
      <c r="EJ65" s="77">
        <f t="shared" ref="EJ65:EJ96" si="127">ED65*COS(EE65+EF65*$C$95)</f>
        <v>0</v>
      </c>
      <c r="EL65" s="78"/>
      <c r="EM65" s="78"/>
      <c r="EN65" s="78"/>
      <c r="ET65" s="81"/>
      <c r="EU65" s="81"/>
      <c r="EV65" s="81"/>
    </row>
    <row r="66" spans="1:152" s="77" customFormat="1" ht="12.75">
      <c r="A66" s="77">
        <f>RADIANS(B66)</f>
        <v>4.3384170911771305</v>
      </c>
      <c r="B66" s="77">
        <f>B65 - INT( B65 / 360 ) * 360</f>
        <v>248.57298909187284</v>
      </c>
      <c r="C66" s="77">
        <f>RADIANS(D66)</f>
        <v>6.2405664838059511</v>
      </c>
      <c r="D66" s="77">
        <f>D65 - INT( D65 / 360 ) * 360</f>
        <v>357.55812129287722</v>
      </c>
      <c r="L66" s="78"/>
      <c r="N66" s="78">
        <v>3.5964000000000001E-7</v>
      </c>
      <c r="O66" s="78">
        <v>1.4238083863</v>
      </c>
      <c r="P66" s="78">
        <v>2218.7571041868</v>
      </c>
      <c r="Q66" s="77">
        <f t="shared" si="84"/>
        <v>-4.2096940282301381E-8</v>
      </c>
      <c r="R66" s="77">
        <f t="shared" si="85"/>
        <v>-4.2089608585194605E-8</v>
      </c>
      <c r="S66" s="77">
        <f t="shared" si="86"/>
        <v>-4.2089608096830685E-8</v>
      </c>
      <c r="T66" s="77">
        <f t="shared" si="87"/>
        <v>-4.2089608096798332E-8</v>
      </c>
      <c r="V66" s="78">
        <v>2.501E-8</v>
      </c>
      <c r="W66" s="78">
        <v>4.3472346504799999</v>
      </c>
      <c r="X66" s="78">
        <v>41962.520736937397</v>
      </c>
      <c r="Y66" s="77">
        <f t="shared" si="88"/>
        <v>-1.3105592017344076E-8</v>
      </c>
      <c r="Z66" s="77">
        <f t="shared" si="89"/>
        <v>-1.3113860712028031E-8</v>
      </c>
      <c r="AA66" s="77">
        <f t="shared" si="90"/>
        <v>-1.3113861262738531E-8</v>
      </c>
      <c r="AB66" s="77">
        <f t="shared" si="91"/>
        <v>-1.3113861262775456E-8</v>
      </c>
      <c r="AD66" s="78">
        <v>7.5E-10</v>
      </c>
      <c r="AE66" s="78">
        <v>5.4026935620899996</v>
      </c>
      <c r="AF66" s="78">
        <v>26091.7844769322</v>
      </c>
      <c r="AG66" s="77">
        <f t="shared" si="92"/>
        <v>3.8287303689272357E-10</v>
      </c>
      <c r="AH66" s="77">
        <f t="shared" si="93"/>
        <v>3.8271734869538892E-10</v>
      </c>
      <c r="AI66" s="77">
        <f t="shared" si="94"/>
        <v>3.8271733832426648E-10</v>
      </c>
      <c r="AJ66" s="77">
        <f t="shared" si="95"/>
        <v>3.827173383235882E-10</v>
      </c>
      <c r="AL66" s="78">
        <v>1.9999999999999999E-11</v>
      </c>
      <c r="AM66" s="78">
        <v>0.52736095019999996</v>
      </c>
      <c r="AN66" s="78">
        <v>94138.327020085693</v>
      </c>
      <c r="AO66" s="77">
        <f t="shared" si="96"/>
        <v>1.9943902260381685E-11</v>
      </c>
      <c r="AP66" s="77">
        <f t="shared" si="97"/>
        <v>1.9945198422442373E-11</v>
      </c>
      <c r="AQ66" s="77">
        <f t="shared" si="98"/>
        <v>1.994519850827569E-11</v>
      </c>
      <c r="AR66" s="77">
        <f t="shared" si="99"/>
        <v>1.9945198508281409E-11</v>
      </c>
      <c r="AT66" s="78"/>
      <c r="AU66" s="78"/>
      <c r="AV66" s="78"/>
      <c r="BB66" s="78"/>
      <c r="BC66" s="78"/>
      <c r="BD66" s="78"/>
      <c r="BJ66" s="78">
        <v>9.1749999999999998E-8</v>
      </c>
      <c r="BK66" s="78">
        <v>6.1605971907099999</v>
      </c>
      <c r="BL66" s="78">
        <v>77734.0184596279</v>
      </c>
      <c r="BM66" s="77">
        <f t="shared" si="100"/>
        <v>-6.8593603912224085E-8</v>
      </c>
      <c r="BN66" s="77">
        <f t="shared" si="101"/>
        <v>-6.8549763949156509E-8</v>
      </c>
      <c r="BO66" s="77">
        <f t="shared" si="102"/>
        <v>-6.8549761027801112E-8</v>
      </c>
      <c r="BP66" s="77">
        <f t="shared" si="103"/>
        <v>-6.8549761027606996E-8</v>
      </c>
      <c r="BR66" s="78">
        <v>3.29E-9</v>
      </c>
      <c r="BS66" s="78">
        <v>2.5950844211200002</v>
      </c>
      <c r="BT66" s="78">
        <v>65697.557724739701</v>
      </c>
      <c r="BU66" s="77">
        <f t="shared" si="104"/>
        <v>-3.0471058396926204E-9</v>
      </c>
      <c r="BV66" s="77">
        <f t="shared" si="105"/>
        <v>-3.0463511832458408E-9</v>
      </c>
      <c r="BW66" s="77">
        <f t="shared" si="106"/>
        <v>-3.046351132940813E-9</v>
      </c>
      <c r="BX66" s="77">
        <f t="shared" si="107"/>
        <v>-3.0463511329374931E-9</v>
      </c>
      <c r="BZ66" s="78">
        <v>1.8999999999999999E-10</v>
      </c>
      <c r="CA66" s="78">
        <v>0.32685450394999999</v>
      </c>
      <c r="CB66" s="78">
        <v>4551.9534970588002</v>
      </c>
      <c r="CC66" s="77">
        <f t="shared" si="108"/>
        <v>1.8538073677698401E-10</v>
      </c>
      <c r="CD66" s="77">
        <f t="shared" si="109"/>
        <v>1.853824902596692E-10</v>
      </c>
      <c r="CE66" s="77">
        <f t="shared" si="110"/>
        <v>1.8538249037645738E-10</v>
      </c>
      <c r="CF66" s="77">
        <f t="shared" si="111"/>
        <v>1.8538249037646521E-10</v>
      </c>
      <c r="CH66" s="78"/>
      <c r="CI66" s="78"/>
      <c r="CJ66" s="78"/>
      <c r="CP66" s="78"/>
      <c r="CQ66" s="78"/>
      <c r="CR66" s="78"/>
      <c r="CX66" s="78"/>
      <c r="CY66" s="78"/>
      <c r="CZ66" s="78"/>
      <c r="DF66" s="78">
        <v>4.4279999999999997E-8</v>
      </c>
      <c r="DG66" s="78">
        <v>5.6910952737900002</v>
      </c>
      <c r="DH66" s="78">
        <v>45892.730433156903</v>
      </c>
      <c r="DI66" s="77">
        <f t="shared" si="112"/>
        <v>-3.7070595194968735E-8</v>
      </c>
      <c r="DJ66" s="77">
        <f t="shared" si="113"/>
        <v>-3.7060309418151848E-8</v>
      </c>
      <c r="DK66" s="77">
        <f t="shared" si="114"/>
        <v>-3.7060308732794746E-8</v>
      </c>
      <c r="DL66" s="77">
        <f t="shared" si="115"/>
        <v>-3.7060308732749291E-8</v>
      </c>
      <c r="DN66" s="78">
        <v>3.3999999999999998E-9</v>
      </c>
      <c r="DO66" s="78">
        <v>0.24111380317</v>
      </c>
      <c r="DP66" s="78">
        <v>26301.202237012199</v>
      </c>
      <c r="DQ66" s="77">
        <f t="shared" si="116"/>
        <v>1.6188062009342471E-9</v>
      </c>
      <c r="DR66" s="77">
        <f t="shared" si="117"/>
        <v>1.6180786187840624E-9</v>
      </c>
      <c r="DS66" s="77">
        <f t="shared" si="118"/>
        <v>1.6180785703166521E-9</v>
      </c>
      <c r="DT66" s="77">
        <f t="shared" si="119"/>
        <v>1.6180785703134226E-9</v>
      </c>
      <c r="DV66" s="78">
        <v>1.2E-10</v>
      </c>
      <c r="DW66" s="78">
        <v>4.9023641695000002</v>
      </c>
      <c r="DX66" s="78">
        <v>36301.188687785099</v>
      </c>
      <c r="DY66" s="77">
        <f t="shared" si="120"/>
        <v>-2.7220091778311274E-12</v>
      </c>
      <c r="DZ66" s="77">
        <f t="shared" si="121"/>
        <v>-2.7623004242400326E-12</v>
      </c>
      <c r="EA66" s="77">
        <f t="shared" si="122"/>
        <v>-2.7623031080262351E-12</v>
      </c>
      <c r="EB66" s="77">
        <f t="shared" si="123"/>
        <v>-2.7623031082035397E-12</v>
      </c>
      <c r="ED66" s="78">
        <v>0</v>
      </c>
      <c r="EE66" s="78">
        <v>2.5341625304200002</v>
      </c>
      <c r="EF66" s="78">
        <v>12566.1516999828</v>
      </c>
      <c r="EG66" s="77">
        <f t="shared" si="124"/>
        <v>0</v>
      </c>
      <c r="EH66" s="77">
        <f t="shared" si="125"/>
        <v>0</v>
      </c>
      <c r="EI66" s="77">
        <f t="shared" si="126"/>
        <v>0</v>
      </c>
      <c r="EJ66" s="77">
        <f t="shared" si="127"/>
        <v>0</v>
      </c>
      <c r="EL66" s="78"/>
      <c r="EM66" s="78"/>
      <c r="EN66" s="78"/>
      <c r="ET66" s="78"/>
      <c r="EU66" s="78"/>
      <c r="EV66" s="78"/>
    </row>
    <row r="67" spans="1:152" s="77" customFormat="1" ht="12.75">
      <c r="L67" s="78"/>
      <c r="N67" s="78">
        <v>3.4044E-7</v>
      </c>
      <c r="O67" s="78">
        <v>0.47470299167000002</v>
      </c>
      <c r="P67" s="78">
        <v>65697.557724739701</v>
      </c>
      <c r="Q67" s="77">
        <f t="shared" si="84"/>
        <v>2.7417013842455038E-7</v>
      </c>
      <c r="R67" s="77">
        <f t="shared" si="85"/>
        <v>2.7429275516925639E-7</v>
      </c>
      <c r="S67" s="77">
        <f t="shared" si="86"/>
        <v>2.7429276333336254E-7</v>
      </c>
      <c r="T67" s="77">
        <f t="shared" si="87"/>
        <v>2.7429276333390131E-7</v>
      </c>
      <c r="V67" s="78">
        <v>2.3210000000000001E-8</v>
      </c>
      <c r="W67" s="78">
        <v>5.4426237830400002</v>
      </c>
      <c r="X67" s="78">
        <v>26084.021806216198</v>
      </c>
      <c r="Y67" s="77">
        <f t="shared" si="88"/>
        <v>1.3461901128015621E-8</v>
      </c>
      <c r="Z67" s="77">
        <f t="shared" si="89"/>
        <v>1.3457338021919735E-8</v>
      </c>
      <c r="AA67" s="77">
        <f t="shared" si="90"/>
        <v>1.3457337717945828E-8</v>
      </c>
      <c r="AB67" s="77">
        <f t="shared" si="91"/>
        <v>1.3457337717925941E-8</v>
      </c>
      <c r="AD67" s="78">
        <v>7.4000000000000003E-10</v>
      </c>
      <c r="AE67" s="78">
        <v>4.3101737575600003</v>
      </c>
      <c r="AF67" s="78">
        <v>2333.1963928720002</v>
      </c>
      <c r="AG67" s="77">
        <f t="shared" si="92"/>
        <v>-5.1642542739774062E-10</v>
      </c>
      <c r="AH67" s="77">
        <f t="shared" si="93"/>
        <v>-5.1643686798516674E-10</v>
      </c>
      <c r="AI67" s="77">
        <f t="shared" si="94"/>
        <v>-5.1643686874721433E-10</v>
      </c>
      <c r="AJ67" s="77">
        <f t="shared" si="95"/>
        <v>-5.1643686874726509E-10</v>
      </c>
      <c r="AL67" s="78">
        <v>1.9999999999999999E-11</v>
      </c>
      <c r="AM67" s="78">
        <v>2.0579385422900001</v>
      </c>
      <c r="AN67" s="78">
        <v>103396.012824688</v>
      </c>
      <c r="AO67" s="77">
        <f t="shared" si="96"/>
        <v>1.7143250800237166E-11</v>
      </c>
      <c r="AP67" s="77">
        <f t="shared" si="97"/>
        <v>1.7153096711880043E-11</v>
      </c>
      <c r="AQ67" s="77">
        <f t="shared" si="98"/>
        <v>1.7153097367192955E-11</v>
      </c>
      <c r="AR67" s="77">
        <f t="shared" si="99"/>
        <v>1.7153097367236217E-11</v>
      </c>
      <c r="AT67" s="78"/>
      <c r="AU67" s="78"/>
      <c r="AV67" s="78"/>
      <c r="BB67" s="78"/>
      <c r="BC67" s="78"/>
      <c r="BD67" s="78"/>
      <c r="BJ67" s="78">
        <v>8.8969999999999995E-8</v>
      </c>
      <c r="BK67" s="78">
        <v>0.39691733778999999</v>
      </c>
      <c r="BL67" s="78">
        <v>53235.188213337497</v>
      </c>
      <c r="BM67" s="77">
        <f t="shared" si="100"/>
        <v>7.6299361599111816E-8</v>
      </c>
      <c r="BN67" s="77">
        <f t="shared" si="101"/>
        <v>7.6321890389525331E-8</v>
      </c>
      <c r="BO67" s="77">
        <f t="shared" si="102"/>
        <v>7.6321891889550099E-8</v>
      </c>
      <c r="BP67" s="77">
        <f t="shared" si="103"/>
        <v>7.6321891889648871E-8</v>
      </c>
      <c r="BR67" s="78">
        <v>3.46E-9</v>
      </c>
      <c r="BS67" s="78">
        <v>2.0317008530499998</v>
      </c>
      <c r="BT67" s="78">
        <v>27147.285071763301</v>
      </c>
      <c r="BU67" s="77">
        <f t="shared" si="104"/>
        <v>-2.3259964389593302E-9</v>
      </c>
      <c r="BV67" s="77">
        <f t="shared" si="105"/>
        <v>-2.3253530194246482E-9</v>
      </c>
      <c r="BW67" s="77">
        <f t="shared" si="106"/>
        <v>-2.3253529765616311E-9</v>
      </c>
      <c r="BX67" s="77">
        <f t="shared" si="107"/>
        <v>-2.3253529765587906E-9</v>
      </c>
      <c r="BZ67" s="78">
        <v>1.5999999999999999E-10</v>
      </c>
      <c r="CA67" s="78">
        <v>4.0210564377000004</v>
      </c>
      <c r="CB67" s="78">
        <v>105460.99111839</v>
      </c>
      <c r="CC67" s="77">
        <f t="shared" si="108"/>
        <v>-1.4195358098196005E-10</v>
      </c>
      <c r="CD67" s="77">
        <f t="shared" si="109"/>
        <v>-1.4202553777589854E-10</v>
      </c>
      <c r="CE67" s="77">
        <f t="shared" si="110"/>
        <v>-1.4202554256442961E-10</v>
      </c>
      <c r="CF67" s="77">
        <f t="shared" si="111"/>
        <v>-1.4202554256473954E-10</v>
      </c>
      <c r="CH67" s="78"/>
      <c r="CI67" s="78"/>
      <c r="CJ67" s="78"/>
      <c r="CP67" s="81"/>
      <c r="CQ67" s="81"/>
      <c r="CR67" s="81"/>
      <c r="CX67" s="78"/>
      <c r="CY67" s="78"/>
      <c r="CZ67" s="78"/>
      <c r="DF67" s="78">
        <v>3.4259999999999997E-8</v>
      </c>
      <c r="DG67" s="78">
        <v>0.64911736233999995</v>
      </c>
      <c r="DH67" s="78">
        <v>52705.4972482429</v>
      </c>
      <c r="DI67" s="77">
        <f t="shared" si="112"/>
        <v>-2.8510698744247695E-8</v>
      </c>
      <c r="DJ67" s="77">
        <f t="shared" si="113"/>
        <v>-2.8519958616689289E-8</v>
      </c>
      <c r="DK67" s="77">
        <f t="shared" si="114"/>
        <v>-2.8519959233262484E-8</v>
      </c>
      <c r="DL67" s="77">
        <f t="shared" si="115"/>
        <v>-2.8519959233303489E-8</v>
      </c>
      <c r="DN67" s="78">
        <v>3.2500000000000002E-9</v>
      </c>
      <c r="DO67" s="78">
        <v>4.7874774913199998</v>
      </c>
      <c r="DP67" s="78">
        <v>23869.1460373874</v>
      </c>
      <c r="DQ67" s="77">
        <f t="shared" si="116"/>
        <v>-1.0292568869604297E-9</v>
      </c>
      <c r="DR67" s="77">
        <f t="shared" si="117"/>
        <v>-1.0299376190764191E-9</v>
      </c>
      <c r="DS67" s="77">
        <f t="shared" si="118"/>
        <v>-1.0299376644182216E-9</v>
      </c>
      <c r="DT67" s="77">
        <f t="shared" si="119"/>
        <v>-1.0299376644212003E-9</v>
      </c>
      <c r="DV67" s="78">
        <v>1E-10</v>
      </c>
      <c r="DW67" s="78">
        <v>2.3329757068500001</v>
      </c>
      <c r="DX67" s="78">
        <v>426.59819087599999</v>
      </c>
      <c r="DY67" s="77">
        <f t="shared" si="120"/>
        <v>9.9947746013827674E-11</v>
      </c>
      <c r="DZ67" s="77">
        <f t="shared" si="121"/>
        <v>9.994773325574211E-11</v>
      </c>
      <c r="EA67" s="77">
        <f t="shared" si="122"/>
        <v>9.9947733254892246E-11</v>
      </c>
      <c r="EB67" s="77">
        <f t="shared" si="123"/>
        <v>9.9947733254892195E-11</v>
      </c>
      <c r="ED67" s="78">
        <v>9.9999999999999994E-12</v>
      </c>
      <c r="EE67" s="78">
        <v>4.4616910273099997</v>
      </c>
      <c r="EF67" s="78">
        <v>28306.660245760901</v>
      </c>
      <c r="EG67" s="77">
        <f t="shared" si="124"/>
        <v>-1.1912560018358989E-12</v>
      </c>
      <c r="EH67" s="77">
        <f t="shared" si="125"/>
        <v>-1.1938561628708182E-12</v>
      </c>
      <c r="EI67" s="77">
        <f t="shared" si="126"/>
        <v>-1.1938563360645747E-12</v>
      </c>
      <c r="EJ67" s="77">
        <f t="shared" si="127"/>
        <v>-1.1938563360761441E-12</v>
      </c>
      <c r="EL67" s="81"/>
      <c r="EM67" s="81"/>
      <c r="EN67" s="81"/>
      <c r="ET67" s="78"/>
      <c r="EU67" s="78"/>
      <c r="EV67" s="78"/>
    </row>
    <row r="68" spans="1:152" s="77" customFormat="1" ht="12.75">
      <c r="A68" s="77" t="s">
        <v>197</v>
      </c>
      <c r="B68" s="77" t="s">
        <v>198</v>
      </c>
      <c r="C68" s="77" t="s">
        <v>199</v>
      </c>
      <c r="D68" s="77" t="s">
        <v>229</v>
      </c>
      <c r="E68" s="77" t="s">
        <v>230</v>
      </c>
      <c r="F68" s="77" t="s">
        <v>231</v>
      </c>
      <c r="L68" s="78"/>
      <c r="N68" s="78">
        <v>3.0800000000000001E-7</v>
      </c>
      <c r="O68" s="78">
        <v>5.7701731019100002</v>
      </c>
      <c r="P68" s="78">
        <v>103292.23063610699</v>
      </c>
      <c r="Q68" s="77">
        <f t="shared" si="84"/>
        <v>3.5750354509462828E-8</v>
      </c>
      <c r="R68" s="77">
        <f t="shared" si="85"/>
        <v>3.5457993730175633E-8</v>
      </c>
      <c r="S68" s="77">
        <f t="shared" si="86"/>
        <v>3.5457974254974543E-8</v>
      </c>
      <c r="T68" s="77">
        <f t="shared" si="87"/>
        <v>3.5457974253687576E-8</v>
      </c>
      <c r="V68" s="78">
        <v>2.5349999999999999E-8</v>
      </c>
      <c r="W68" s="78">
        <v>5.8010139234600002</v>
      </c>
      <c r="X68" s="78">
        <v>26095.016688575</v>
      </c>
      <c r="Y68" s="77">
        <f t="shared" si="88"/>
        <v>2.0109414316105299E-8</v>
      </c>
      <c r="Z68" s="77">
        <f t="shared" si="89"/>
        <v>2.010568739899145E-8</v>
      </c>
      <c r="AA68" s="77">
        <f t="shared" si="90"/>
        <v>2.0105687150702773E-8</v>
      </c>
      <c r="AB68" s="77">
        <f t="shared" si="91"/>
        <v>2.0105687150686537E-8</v>
      </c>
      <c r="AD68" s="78">
        <v>8.6000000000000003E-10</v>
      </c>
      <c r="AE68" s="78">
        <v>0.78555390902</v>
      </c>
      <c r="AF68" s="78">
        <v>57837.138332300601</v>
      </c>
      <c r="AG68" s="77">
        <f t="shared" si="92"/>
        <v>7.3506620312185579E-10</v>
      </c>
      <c r="AH68" s="77">
        <f t="shared" si="93"/>
        <v>7.3530496597679704E-10</v>
      </c>
      <c r="AI68" s="77">
        <f t="shared" si="94"/>
        <v>7.3530498187373758E-10</v>
      </c>
      <c r="AJ68" s="77">
        <f t="shared" si="95"/>
        <v>7.3530498187480237E-10</v>
      </c>
      <c r="AL68" s="78">
        <v>1.9999999999999999E-11</v>
      </c>
      <c r="AM68" s="78">
        <v>4.1269834957700002</v>
      </c>
      <c r="AN68" s="78">
        <v>66941.045326418098</v>
      </c>
      <c r="AO68" s="77">
        <f t="shared" si="96"/>
        <v>-1.7217474312361619E-11</v>
      </c>
      <c r="AP68" s="77">
        <f t="shared" si="97"/>
        <v>-1.7223773433218233E-11</v>
      </c>
      <c r="AQ68" s="77">
        <f t="shared" si="98"/>
        <v>-1.7223773852581617E-11</v>
      </c>
      <c r="AR68" s="77">
        <f t="shared" si="99"/>
        <v>-1.7223773852609353E-11</v>
      </c>
      <c r="AT68" s="78"/>
      <c r="AU68" s="78"/>
      <c r="AV68" s="78"/>
      <c r="BB68" s="78"/>
      <c r="BC68" s="78"/>
      <c r="BD68" s="78"/>
      <c r="BJ68" s="78">
        <v>7.2530000000000002E-8</v>
      </c>
      <c r="BK68" s="78">
        <v>2.3717997082800002</v>
      </c>
      <c r="BL68" s="78">
        <v>99799.659069237896</v>
      </c>
      <c r="BM68" s="77">
        <f t="shared" si="100"/>
        <v>-2.6553336824415329E-8</v>
      </c>
      <c r="BN68" s="77">
        <f t="shared" si="101"/>
        <v>-2.6491006564919109E-8</v>
      </c>
      <c r="BO68" s="77">
        <f t="shared" si="102"/>
        <v>-2.6491002412354729E-8</v>
      </c>
      <c r="BP68" s="77">
        <f t="shared" si="103"/>
        <v>-2.6491002412078395E-8</v>
      </c>
      <c r="BR68" s="78">
        <v>4.2400000000000002E-9</v>
      </c>
      <c r="BS68" s="78">
        <v>0.29775934660999998</v>
      </c>
      <c r="BT68" s="78">
        <v>1589.0728952838001</v>
      </c>
      <c r="BU68" s="77">
        <f t="shared" si="104"/>
        <v>-2.5962299810602741E-9</v>
      </c>
      <c r="BV68" s="77">
        <f t="shared" si="105"/>
        <v>-2.5962792635045294E-9</v>
      </c>
      <c r="BW68" s="77">
        <f t="shared" si="106"/>
        <v>-2.5962792667872106E-9</v>
      </c>
      <c r="BX68" s="77">
        <f t="shared" si="107"/>
        <v>-2.5962792667874252E-9</v>
      </c>
      <c r="BZ68" s="78">
        <v>1.4000000000000001E-10</v>
      </c>
      <c r="CA68" s="78">
        <v>2.35860855509</v>
      </c>
      <c r="CB68" s="78">
        <v>26080.7895945733</v>
      </c>
      <c r="CC68" s="77">
        <f t="shared" si="108"/>
        <v>-8.9571429107148684E-11</v>
      </c>
      <c r="CD68" s="77">
        <f t="shared" si="109"/>
        <v>-8.954546438803382E-11</v>
      </c>
      <c r="CE68" s="77">
        <f t="shared" si="110"/>
        <v>-8.9545462658350873E-11</v>
      </c>
      <c r="CF68" s="77">
        <f t="shared" si="111"/>
        <v>-8.9545462658237704E-11</v>
      </c>
      <c r="CH68" s="78"/>
      <c r="CI68" s="78"/>
      <c r="CJ68" s="78"/>
      <c r="CP68" s="78"/>
      <c r="CQ68" s="78"/>
      <c r="CR68" s="78"/>
      <c r="CX68" s="78"/>
      <c r="CY68" s="78"/>
      <c r="CZ68" s="78"/>
      <c r="DF68" s="78">
        <v>3.3540000000000001E-8</v>
      </c>
      <c r="DG68" s="78">
        <v>3.49345105494</v>
      </c>
      <c r="DH68" s="78">
        <v>72602.377375570301</v>
      </c>
      <c r="DI68" s="77">
        <f t="shared" si="112"/>
        <v>-3.3449536920564562E-8</v>
      </c>
      <c r="DJ68" s="77">
        <f t="shared" si="113"/>
        <v>-3.3447875845005586E-8</v>
      </c>
      <c r="DK68" s="77">
        <f t="shared" si="114"/>
        <v>-3.3447875733858843E-8</v>
      </c>
      <c r="DL68" s="77">
        <f t="shared" si="115"/>
        <v>-3.3447875733851498E-8</v>
      </c>
      <c r="DN68" s="78">
        <v>2.8999999999999999E-9</v>
      </c>
      <c r="DO68" s="78">
        <v>3.0404485960100001</v>
      </c>
      <c r="DP68" s="78">
        <v>53235.188213337497</v>
      </c>
      <c r="DQ68" s="77">
        <f t="shared" si="116"/>
        <v>-2.8974207838725791E-9</v>
      </c>
      <c r="DR68" s="77">
        <f t="shared" si="117"/>
        <v>-2.8974806581872885E-9</v>
      </c>
      <c r="DS68" s="77">
        <f t="shared" si="118"/>
        <v>-2.8974806621521034E-9</v>
      </c>
      <c r="DT68" s="77">
        <f t="shared" si="119"/>
        <v>-2.8974806621523639E-9</v>
      </c>
      <c r="DV68" s="78">
        <v>1.0999999999999999E-10</v>
      </c>
      <c r="DW68" s="78">
        <v>2.8039077400300001</v>
      </c>
      <c r="DX68" s="78">
        <v>129330.137155777</v>
      </c>
      <c r="DY68" s="77">
        <f t="shared" si="120"/>
        <v>-4.6440010603281519E-11</v>
      </c>
      <c r="DZ68" s="77">
        <f t="shared" si="121"/>
        <v>-4.6320664434780887E-11</v>
      </c>
      <c r="EA68" s="77">
        <f t="shared" si="122"/>
        <v>-4.6320656482936268E-11</v>
      </c>
      <c r="EB68" s="77">
        <f t="shared" si="123"/>
        <v>-4.6320656482414504E-11</v>
      </c>
      <c r="ED68" s="78">
        <v>9.9999999999999994E-12</v>
      </c>
      <c r="EE68" s="78">
        <v>2.1698659280900001</v>
      </c>
      <c r="EF68" s="78">
        <v>45405.0956819028</v>
      </c>
      <c r="EG68" s="77">
        <f t="shared" si="124"/>
        <v>-1.737286831503778E-12</v>
      </c>
      <c r="EH68" s="77">
        <f t="shared" si="125"/>
        <v>-1.7331498088075288E-12</v>
      </c>
      <c r="EI68" s="77">
        <f t="shared" si="126"/>
        <v>-1.7331495332309046E-12</v>
      </c>
      <c r="EJ68" s="77">
        <f t="shared" si="127"/>
        <v>-1.7331495332127098E-12</v>
      </c>
      <c r="EL68" s="78"/>
      <c r="EM68" s="78"/>
      <c r="EN68" s="78"/>
      <c r="ET68" s="78"/>
      <c r="EU68" s="78"/>
      <c r="EV68" s="78"/>
    </row>
    <row r="69" spans="1:152" s="77" customFormat="1" ht="12.75">
      <c r="A69" s="77">
        <f>E65*COS(C66)*COS(A66)</f>
        <v>-0.16983657669466776</v>
      </c>
      <c r="B69" s="77">
        <f>E65*COS(C66)*SIN(A66)</f>
        <v>-0.43277119862453706</v>
      </c>
      <c r="C69" s="77">
        <f>E65*SIN(C66)</f>
        <v>-1.9825650127498682E-2</v>
      </c>
      <c r="D69" s="77">
        <f>A69-$C$10</f>
        <v>-8.0767843412304155E-2</v>
      </c>
      <c r="E69" s="77">
        <f>B69-$D$10</f>
        <v>0.5791865862081893</v>
      </c>
      <c r="F69" s="77">
        <f>C69-$E$10</f>
        <v>-1.9828965834675305E-2</v>
      </c>
      <c r="L69" s="78"/>
      <c r="N69" s="78">
        <v>2.8495999999999998E-7</v>
      </c>
      <c r="O69" s="78">
        <v>0.65048992658000004</v>
      </c>
      <c r="P69" s="78">
        <v>426.59819087599999</v>
      </c>
      <c r="Q69" s="77">
        <f t="shared" si="84"/>
        <v>-4.0897805094910334E-8</v>
      </c>
      <c r="R69" s="77">
        <f t="shared" si="85"/>
        <v>-4.0898918120725576E-8</v>
      </c>
      <c r="S69" s="77">
        <f t="shared" si="86"/>
        <v>-4.089891819486416E-8</v>
      </c>
      <c r="T69" s="77">
        <f t="shared" si="87"/>
        <v>-4.0898918194869037E-8</v>
      </c>
      <c r="V69" s="78">
        <v>2.8719999999999998E-8</v>
      </c>
      <c r="W69" s="78">
        <v>1.63503968499</v>
      </c>
      <c r="X69" s="78">
        <v>25021.407664384202</v>
      </c>
      <c r="Y69" s="77">
        <f t="shared" si="88"/>
        <v>1.2199218358307017E-8</v>
      </c>
      <c r="Z69" s="77">
        <f t="shared" si="89"/>
        <v>1.2205236870450607E-8</v>
      </c>
      <c r="AA69" s="77">
        <f t="shared" si="90"/>
        <v>1.2205237271321134E-8</v>
      </c>
      <c r="AB69" s="77">
        <f t="shared" si="91"/>
        <v>1.2205237271347734E-8</v>
      </c>
      <c r="AD69" s="78">
        <v>8.0999999999999999E-10</v>
      </c>
      <c r="AE69" s="78">
        <v>0.95889229789999997</v>
      </c>
      <c r="AF69" s="78">
        <v>26107.572902473901</v>
      </c>
      <c r="AG69" s="77">
        <f t="shared" si="92"/>
        <v>6.106629176635072E-10</v>
      </c>
      <c r="AH69" s="77">
        <f t="shared" si="93"/>
        <v>6.1079143683189672E-10</v>
      </c>
      <c r="AI69" s="77">
        <f t="shared" si="94"/>
        <v>6.1079144539135749E-10</v>
      </c>
      <c r="AJ69" s="77">
        <f t="shared" si="95"/>
        <v>6.1079144539193207E-10</v>
      </c>
      <c r="AL69" s="78">
        <v>1.9999999999999999E-11</v>
      </c>
      <c r="AM69" s="78">
        <v>5.4333687076199997</v>
      </c>
      <c r="AN69" s="78">
        <v>78283.379185622296</v>
      </c>
      <c r="AO69" s="77">
        <f t="shared" si="96"/>
        <v>4.2250454683851286E-12</v>
      </c>
      <c r="AP69" s="77">
        <f t="shared" si="97"/>
        <v>4.2108861643836743E-12</v>
      </c>
      <c r="AQ69" s="77">
        <f t="shared" si="98"/>
        <v>4.2108852211603695E-12</v>
      </c>
      <c r="AR69" s="77">
        <f t="shared" si="99"/>
        <v>4.2108852210981322E-12</v>
      </c>
      <c r="AT69" s="78"/>
      <c r="AU69" s="78"/>
      <c r="AV69" s="78"/>
      <c r="BB69" s="78"/>
      <c r="BC69" s="78"/>
      <c r="BD69" s="78"/>
      <c r="BJ69" s="78">
        <v>7.1040000000000006E-8</v>
      </c>
      <c r="BK69" s="78">
        <v>5.7355715352300001</v>
      </c>
      <c r="BL69" s="78">
        <v>26617.594106668799</v>
      </c>
      <c r="BM69" s="77">
        <f t="shared" si="100"/>
        <v>-6.3144381901408563E-8</v>
      </c>
      <c r="BN69" s="77">
        <f t="shared" si="101"/>
        <v>-6.3136364408159304E-8</v>
      </c>
      <c r="BO69" s="77">
        <f t="shared" si="102"/>
        <v>-6.3136363873987028E-8</v>
      </c>
      <c r="BP69" s="77">
        <f t="shared" si="103"/>
        <v>-6.313636387395185E-8</v>
      </c>
      <c r="BR69" s="78">
        <v>3.7799999999999998E-9</v>
      </c>
      <c r="BS69" s="78">
        <v>5.0981017857699999</v>
      </c>
      <c r="BT69" s="78">
        <v>53235.188213337497</v>
      </c>
      <c r="BU69" s="77">
        <f t="shared" si="104"/>
        <v>1.9077693580469264E-9</v>
      </c>
      <c r="BV69" s="77">
        <f t="shared" si="105"/>
        <v>1.9061619209332531E-9</v>
      </c>
      <c r="BW69" s="77">
        <f t="shared" si="106"/>
        <v>1.9061618138465602E-9</v>
      </c>
      <c r="BX69" s="77">
        <f t="shared" si="107"/>
        <v>1.9061618138395093E-9</v>
      </c>
      <c r="BZ69" s="78">
        <v>1.2999999999999999E-10</v>
      </c>
      <c r="CA69" s="78">
        <v>3.2842645022400001</v>
      </c>
      <c r="CB69" s="78">
        <v>25661.304950698199</v>
      </c>
      <c r="CC69" s="77">
        <f t="shared" si="108"/>
        <v>9.3632192347098972E-11</v>
      </c>
      <c r="CD69" s="77">
        <f t="shared" si="109"/>
        <v>9.3610779224252636E-11</v>
      </c>
      <c r="CE69" s="77">
        <f t="shared" si="110"/>
        <v>9.3610777797750563E-11</v>
      </c>
      <c r="CF69" s="77">
        <f t="shared" si="111"/>
        <v>9.3610777797658255E-11</v>
      </c>
      <c r="CH69" s="78"/>
      <c r="CI69" s="78"/>
      <c r="CJ69" s="78"/>
      <c r="CP69" s="78"/>
      <c r="CQ69" s="78"/>
      <c r="CR69" s="78"/>
      <c r="CX69" s="78"/>
      <c r="CY69" s="78"/>
      <c r="CZ69" s="78"/>
      <c r="DF69" s="78">
        <v>4.1199999999999998E-8</v>
      </c>
      <c r="DG69" s="78">
        <v>1.65386255382</v>
      </c>
      <c r="DH69" s="78">
        <v>25448.0058552601</v>
      </c>
      <c r="DI69" s="77">
        <f t="shared" si="112"/>
        <v>1.4375165975636272E-8</v>
      </c>
      <c r="DJ69" s="77">
        <f t="shared" si="113"/>
        <v>1.4366075141715331E-8</v>
      </c>
      <c r="DK69" s="77">
        <f t="shared" si="114"/>
        <v>1.436607453615035E-8</v>
      </c>
      <c r="DL69" s="77">
        <f t="shared" si="115"/>
        <v>1.4366074536109744E-8</v>
      </c>
      <c r="DN69" s="78">
        <v>3.2599999999999999E-9</v>
      </c>
      <c r="DO69" s="78">
        <v>1.3003383395699999</v>
      </c>
      <c r="DP69" s="78">
        <v>103242.234014203</v>
      </c>
      <c r="DQ69" s="77">
        <f t="shared" si="116"/>
        <v>2.6224070457681967E-9</v>
      </c>
      <c r="DR69" s="77">
        <f t="shared" si="117"/>
        <v>2.624255666006361E-9</v>
      </c>
      <c r="DS69" s="77">
        <f t="shared" si="118"/>
        <v>2.62425578906303E-9</v>
      </c>
      <c r="DT69" s="77">
        <f t="shared" si="119"/>
        <v>2.6242557890711658E-9</v>
      </c>
      <c r="DV69" s="78">
        <v>1E-10</v>
      </c>
      <c r="DW69" s="78">
        <v>5.8638288618900001</v>
      </c>
      <c r="DX69" s="78">
        <v>26202.342430259399</v>
      </c>
      <c r="DY69" s="77">
        <f t="shared" si="120"/>
        <v>3.745410834824615E-11</v>
      </c>
      <c r="DZ69" s="77">
        <f t="shared" si="121"/>
        <v>3.7431630141286834E-11</v>
      </c>
      <c r="EA69" s="77">
        <f t="shared" si="122"/>
        <v>3.7431628643942287E-11</v>
      </c>
      <c r="EB69" s="77">
        <f t="shared" si="123"/>
        <v>3.743162864384477E-11</v>
      </c>
      <c r="ED69" s="78">
        <v>0</v>
      </c>
      <c r="EE69" s="78">
        <v>2.27621739263</v>
      </c>
      <c r="EF69" s="78">
        <v>26091.7844769322</v>
      </c>
      <c r="EG69" s="77">
        <f t="shared" si="124"/>
        <v>0</v>
      </c>
      <c r="EH69" s="77">
        <f t="shared" si="125"/>
        <v>0</v>
      </c>
      <c r="EI69" s="77">
        <f t="shared" si="126"/>
        <v>0</v>
      </c>
      <c r="EJ69" s="77">
        <f t="shared" si="127"/>
        <v>0</v>
      </c>
      <c r="EL69" s="78"/>
      <c r="EM69" s="78"/>
      <c r="EN69" s="78"/>
      <c r="ET69" s="78"/>
      <c r="EU69" s="78"/>
      <c r="EV69" s="78"/>
    </row>
    <row r="70" spans="1:152" s="77" customFormat="1" ht="12.75">
      <c r="L70" s="78"/>
      <c r="N70" s="78">
        <v>2.6215E-7</v>
      </c>
      <c r="O70" s="78">
        <v>5.2415861871900002</v>
      </c>
      <c r="P70" s="78">
        <v>22645.328196608702</v>
      </c>
      <c r="Q70" s="77">
        <f t="shared" si="84"/>
        <v>1.5533855894684585E-7</v>
      </c>
      <c r="R70" s="77">
        <f t="shared" si="85"/>
        <v>1.5529431383582441E-7</v>
      </c>
      <c r="S70" s="77">
        <f t="shared" si="86"/>
        <v>1.5529431088843647E-7</v>
      </c>
      <c r="T70" s="77">
        <f t="shared" si="87"/>
        <v>1.5529431088824137E-7</v>
      </c>
      <c r="V70" s="78">
        <v>2.0660000000000001E-8</v>
      </c>
      <c r="W70" s="78">
        <v>1.0723184562999999</v>
      </c>
      <c r="X70" s="78">
        <v>43071.8992890308</v>
      </c>
      <c r="Y70" s="77">
        <f t="shared" si="88"/>
        <v>1.0846686299362102E-8</v>
      </c>
      <c r="Z70" s="77">
        <f t="shared" si="89"/>
        <v>1.0853692327351139E-8</v>
      </c>
      <c r="AA70" s="77">
        <f t="shared" si="90"/>
        <v>1.0853692793964485E-8</v>
      </c>
      <c r="AB70" s="77">
        <f t="shared" si="91"/>
        <v>1.0853692793995462E-8</v>
      </c>
      <c r="AD70" s="78">
        <v>8.4999999999999996E-10</v>
      </c>
      <c r="AE70" s="78">
        <v>3.2856116688500001</v>
      </c>
      <c r="AF70" s="78">
        <v>12432.0426503978</v>
      </c>
      <c r="AG70" s="77">
        <f t="shared" si="92"/>
        <v>-8.044962665164341E-10</v>
      </c>
      <c r="AH70" s="77">
        <f t="shared" si="93"/>
        <v>-8.0452782002795955E-10</v>
      </c>
      <c r="AI70" s="77">
        <f t="shared" si="94"/>
        <v>-8.0452782212938088E-10</v>
      </c>
      <c r="AJ70" s="77">
        <f t="shared" si="95"/>
        <v>-8.0452782212952119E-10</v>
      </c>
      <c r="AL70" s="78">
        <v>1.9999999999999999E-11</v>
      </c>
      <c r="AM70" s="78">
        <v>1.97520131105</v>
      </c>
      <c r="AN70" s="78">
        <v>136100.847757023</v>
      </c>
      <c r="AO70" s="77">
        <f t="shared" si="96"/>
        <v>4.6460214975649544E-12</v>
      </c>
      <c r="AP70" s="77">
        <f t="shared" si="97"/>
        <v>4.6705122041455959E-12</v>
      </c>
      <c r="AQ70" s="77">
        <f t="shared" si="98"/>
        <v>4.6705138352233338E-12</v>
      </c>
      <c r="AR70" s="77">
        <f t="shared" si="99"/>
        <v>4.6705138353316662E-12</v>
      </c>
      <c r="AT70" s="78"/>
      <c r="AU70" s="78"/>
      <c r="AV70" s="78"/>
      <c r="BB70" s="78"/>
      <c r="BC70" s="78"/>
      <c r="BD70" s="78"/>
      <c r="BJ70" s="78">
        <v>8.322E-8</v>
      </c>
      <c r="BK70" s="78">
        <v>5.2715712879999996</v>
      </c>
      <c r="BL70" s="78">
        <v>25558.212176479599</v>
      </c>
      <c r="BM70" s="77">
        <f t="shared" si="100"/>
        <v>-1.8281145836008344E-8</v>
      </c>
      <c r="BN70" s="77">
        <f t="shared" si="101"/>
        <v>-1.8261948019168192E-8</v>
      </c>
      <c r="BO70" s="77">
        <f t="shared" si="102"/>
        <v>-1.8261946740368468E-8</v>
      </c>
      <c r="BP70" s="77">
        <f t="shared" si="103"/>
        <v>-1.8261946740285396E-8</v>
      </c>
      <c r="BR70" s="78">
        <v>3.0800000000000001E-9</v>
      </c>
      <c r="BS70" s="78">
        <v>3.3022501595499998</v>
      </c>
      <c r="BT70" s="78">
        <v>54394.563387335103</v>
      </c>
      <c r="BU70" s="77">
        <f t="shared" si="104"/>
        <v>-3.0411856888265677E-9</v>
      </c>
      <c r="BV70" s="77">
        <f t="shared" si="105"/>
        <v>-3.041430600161462E-9</v>
      </c>
      <c r="BW70" s="77">
        <f t="shared" si="106"/>
        <v>-3.0414306164493059E-9</v>
      </c>
      <c r="BX70" s="77">
        <f t="shared" si="107"/>
        <v>-3.0414306164503829E-9</v>
      </c>
      <c r="BZ70" s="78">
        <v>1.5999999999999999E-10</v>
      </c>
      <c r="CA70" s="78">
        <v>2.0922332090900002</v>
      </c>
      <c r="CB70" s="78">
        <v>103292.23063610699</v>
      </c>
      <c r="CC70" s="77">
        <f t="shared" si="108"/>
        <v>6.5243488248703958E-11</v>
      </c>
      <c r="CD70" s="77">
        <f t="shared" si="109"/>
        <v>6.5383069663031136E-11</v>
      </c>
      <c r="CE70" s="77">
        <f t="shared" si="110"/>
        <v>6.5383078958546566E-11</v>
      </c>
      <c r="CF70" s="77">
        <f t="shared" si="111"/>
        <v>6.5383078959160825E-11</v>
      </c>
      <c r="CH70" s="78"/>
      <c r="CI70" s="78"/>
      <c r="CJ70" s="78"/>
      <c r="CP70" s="78"/>
      <c r="CQ70" s="78"/>
      <c r="CR70" s="78"/>
      <c r="CX70" s="78"/>
      <c r="CY70" s="78"/>
      <c r="CZ70" s="78"/>
      <c r="DF70" s="78">
        <v>3.2609999999999999E-8</v>
      </c>
      <c r="DG70" s="78">
        <v>1.03195890028</v>
      </c>
      <c r="DH70" s="78">
        <v>68050.423878511501</v>
      </c>
      <c r="DI70" s="77">
        <f t="shared" si="112"/>
        <v>2.4676216595285161E-8</v>
      </c>
      <c r="DJ70" s="77">
        <f t="shared" si="113"/>
        <v>2.4689633730854319E-8</v>
      </c>
      <c r="DK70" s="77">
        <f t="shared" si="114"/>
        <v>2.4689634624242719E-8</v>
      </c>
      <c r="DL70" s="77">
        <f t="shared" si="115"/>
        <v>2.4689634624302058E-8</v>
      </c>
      <c r="DN70" s="78">
        <v>3.1599999999999998E-9</v>
      </c>
      <c r="DO70" s="78">
        <v>2.22791434675</v>
      </c>
      <c r="DP70" s="78">
        <v>19317.1925403286</v>
      </c>
      <c r="DQ70" s="77">
        <f t="shared" si="116"/>
        <v>-1.1299791562647634E-9</v>
      </c>
      <c r="DR70" s="77">
        <f t="shared" si="117"/>
        <v>-1.1294517336621345E-9</v>
      </c>
      <c r="DS70" s="77">
        <f t="shared" si="118"/>
        <v>-1.1294516985293866E-9</v>
      </c>
      <c r="DT70" s="77">
        <f t="shared" si="119"/>
        <v>-1.1294516985270798E-9</v>
      </c>
      <c r="DV70" s="78">
        <v>8.9999999999999999E-11</v>
      </c>
      <c r="DW70" s="78">
        <v>3.545904481E-2</v>
      </c>
      <c r="DX70" s="78">
        <v>25234.7067598221</v>
      </c>
      <c r="DY70" s="77">
        <f t="shared" si="120"/>
        <v>-7.1332392591962285E-12</v>
      </c>
      <c r="DZ70" s="77">
        <f t="shared" si="121"/>
        <v>-7.1541847420744364E-12</v>
      </c>
      <c r="EA70" s="77">
        <f t="shared" si="122"/>
        <v>-7.1541861372376731E-12</v>
      </c>
      <c r="EB70" s="77">
        <f t="shared" si="123"/>
        <v>-7.1541861373320177E-12</v>
      </c>
      <c r="ED70" s="78">
        <v>0</v>
      </c>
      <c r="EE70" s="78">
        <v>1.9503476453899999</v>
      </c>
      <c r="EF70" s="78">
        <v>52156.136522248598</v>
      </c>
      <c r="EG70" s="77">
        <f t="shared" si="124"/>
        <v>0</v>
      </c>
      <c r="EH70" s="77">
        <f t="shared" si="125"/>
        <v>0</v>
      </c>
      <c r="EI70" s="77">
        <f t="shared" si="126"/>
        <v>0</v>
      </c>
      <c r="EJ70" s="77">
        <f t="shared" si="127"/>
        <v>0</v>
      </c>
      <c r="EL70" s="78"/>
      <c r="EM70" s="78"/>
      <c r="EN70" s="78"/>
      <c r="ET70" s="78"/>
      <c r="EU70" s="78"/>
      <c r="EV70" s="78"/>
    </row>
    <row r="71" spans="1:152" s="77" customFormat="1" ht="12.75">
      <c r="A71" s="83" t="s">
        <v>26</v>
      </c>
      <c r="B71" s="80" t="s">
        <v>200</v>
      </c>
      <c r="C71" s="83" t="s">
        <v>233</v>
      </c>
      <c r="D71" s="83" t="s">
        <v>26</v>
      </c>
      <c r="E71" s="83" t="s">
        <v>26</v>
      </c>
      <c r="F71" s="83" t="s">
        <v>26</v>
      </c>
      <c r="L71" s="78"/>
      <c r="N71" s="78">
        <v>2.6253000000000001E-7</v>
      </c>
      <c r="O71" s="78">
        <v>0.64807043101999995</v>
      </c>
      <c r="P71" s="78">
        <v>1589.0728952838001</v>
      </c>
      <c r="Q71" s="77">
        <f t="shared" si="84"/>
        <v>-7.9756600797163878E-8</v>
      </c>
      <c r="R71" s="77">
        <f t="shared" si="85"/>
        <v>-7.9760277988919628E-8</v>
      </c>
      <c r="S71" s="77">
        <f t="shared" si="86"/>
        <v>-7.9760278233856516E-8</v>
      </c>
      <c r="T71" s="77">
        <f t="shared" si="87"/>
        <v>-7.9760278233872517E-8</v>
      </c>
      <c r="V71" s="78">
        <v>2.6160000000000001E-8</v>
      </c>
      <c r="W71" s="78">
        <v>2.7832224328300001</v>
      </c>
      <c r="X71" s="78">
        <v>103242.234014203</v>
      </c>
      <c r="Y71" s="77">
        <f t="shared" si="88"/>
        <v>-1.3633035483682903E-8</v>
      </c>
      <c r="Z71" s="77">
        <f t="shared" si="89"/>
        <v>-1.3611703440817629E-8</v>
      </c>
      <c r="AA71" s="77">
        <f t="shared" si="90"/>
        <v>-1.3611702019478705E-8</v>
      </c>
      <c r="AB71" s="77">
        <f t="shared" si="91"/>
        <v>-1.3611702019384733E-8</v>
      </c>
      <c r="AD71" s="78">
        <v>6.9999999999999996E-10</v>
      </c>
      <c r="AE71" s="78">
        <v>3.5553307265699998</v>
      </c>
      <c r="AF71" s="78">
        <v>13521.751441591399</v>
      </c>
      <c r="AG71" s="77">
        <f t="shared" si="92"/>
        <v>-4.6741998093974846E-10</v>
      </c>
      <c r="AH71" s="77">
        <f t="shared" si="93"/>
        <v>-4.6748516334361981E-10</v>
      </c>
      <c r="AI71" s="77">
        <f t="shared" si="94"/>
        <v>-4.6748516768516617E-10</v>
      </c>
      <c r="AJ71" s="77">
        <f t="shared" si="95"/>
        <v>-4.6748516768545486E-10</v>
      </c>
      <c r="AL71" s="78">
        <v>1.9999999999999999E-11</v>
      </c>
      <c r="AM71" s="78">
        <v>5.5434311158499998</v>
      </c>
      <c r="AN71" s="78">
        <v>81706.284369687899</v>
      </c>
      <c r="AO71" s="77">
        <f t="shared" si="96"/>
        <v>3.8542685707565952E-12</v>
      </c>
      <c r="AP71" s="77">
        <f t="shared" si="97"/>
        <v>3.8394324075357673E-12</v>
      </c>
      <c r="AQ71" s="77">
        <f t="shared" si="98"/>
        <v>3.8394314192270648E-12</v>
      </c>
      <c r="AR71" s="77">
        <f t="shared" si="99"/>
        <v>3.8394314191623525E-12</v>
      </c>
      <c r="AT71" s="78"/>
      <c r="AU71" s="78"/>
      <c r="AV71" s="78"/>
      <c r="BB71" s="78"/>
      <c r="BC71" s="78"/>
      <c r="BD71" s="78"/>
      <c r="BJ71" s="78">
        <v>6.5779999999999997E-8</v>
      </c>
      <c r="BK71" s="78">
        <v>2.6674192505700001</v>
      </c>
      <c r="BL71" s="78">
        <v>52705.4972482429</v>
      </c>
      <c r="BM71" s="77">
        <f t="shared" si="100"/>
        <v>5.6570580626353643E-8</v>
      </c>
      <c r="BN71" s="77">
        <f t="shared" si="101"/>
        <v>5.6554205846107379E-8</v>
      </c>
      <c r="BO71" s="77">
        <f t="shared" si="102"/>
        <v>5.6554204754937236E-8</v>
      </c>
      <c r="BP71" s="77">
        <f t="shared" si="103"/>
        <v>5.6554204754864675E-8</v>
      </c>
      <c r="BR71" s="78">
        <v>3.1399999999999999E-9</v>
      </c>
      <c r="BS71" s="78">
        <v>2.4093251960200002</v>
      </c>
      <c r="BT71" s="78">
        <v>83925.041473874706</v>
      </c>
      <c r="BU71" s="77">
        <f t="shared" si="104"/>
        <v>-1.4100772283442828E-9</v>
      </c>
      <c r="BV71" s="77">
        <f t="shared" si="105"/>
        <v>-1.407898409983613E-9</v>
      </c>
      <c r="BW71" s="77">
        <f t="shared" si="106"/>
        <v>-1.407898264824455E-9</v>
      </c>
      <c r="BX71" s="77">
        <f t="shared" si="107"/>
        <v>-1.4078982648148825E-9</v>
      </c>
      <c r="BZ71" s="78">
        <v>1.2999999999999999E-10</v>
      </c>
      <c r="CA71" s="78">
        <v>2.0847510006599999</v>
      </c>
      <c r="CB71" s="78">
        <v>49957.049178961599</v>
      </c>
      <c r="CC71" s="77">
        <f t="shared" si="108"/>
        <v>2.1315724511748269E-12</v>
      </c>
      <c r="CD71" s="77">
        <f t="shared" si="109"/>
        <v>2.1916486038969564E-12</v>
      </c>
      <c r="CE71" s="77">
        <f t="shared" si="110"/>
        <v>2.1916526055448151E-12</v>
      </c>
      <c r="CF71" s="77">
        <f t="shared" si="111"/>
        <v>2.1916526058108042E-12</v>
      </c>
      <c r="CH71" s="78"/>
      <c r="CI71" s="78"/>
      <c r="CJ71" s="78"/>
      <c r="CP71" s="78"/>
      <c r="CQ71" s="78"/>
      <c r="CR71" s="78"/>
      <c r="CX71" s="78"/>
      <c r="CY71" s="78"/>
      <c r="CZ71" s="78"/>
      <c r="DF71" s="78">
        <v>3.278E-8</v>
      </c>
      <c r="DG71" s="78">
        <v>3.1386352955199999</v>
      </c>
      <c r="DH71" s="78">
        <v>25874.604046136199</v>
      </c>
      <c r="DI71" s="77">
        <f t="shared" si="112"/>
        <v>-1.6404862327948343E-8</v>
      </c>
      <c r="DJ71" s="77">
        <f t="shared" si="113"/>
        <v>-1.6411655520137635E-8</v>
      </c>
      <c r="DK71" s="77">
        <f t="shared" si="114"/>
        <v>-1.6411655972600381E-8</v>
      </c>
      <c r="DL71" s="77">
        <f t="shared" si="115"/>
        <v>-1.6411655972630219E-8</v>
      </c>
      <c r="DN71" s="78">
        <v>2.64E-9</v>
      </c>
      <c r="DO71" s="78">
        <v>3.9316076369599999</v>
      </c>
      <c r="DP71" s="78">
        <v>6770.7106012455997</v>
      </c>
      <c r="DQ71" s="77">
        <f t="shared" si="116"/>
        <v>-1.5390178608806668E-9</v>
      </c>
      <c r="DR71" s="77">
        <f t="shared" si="117"/>
        <v>-1.5391522220497037E-9</v>
      </c>
      <c r="DS71" s="77">
        <f t="shared" si="118"/>
        <v>-1.5391522309992952E-9</v>
      </c>
      <c r="DT71" s="77">
        <f t="shared" si="119"/>
        <v>-1.5391522309998895E-9</v>
      </c>
      <c r="DV71" s="78">
        <v>1.0999999999999999E-10</v>
      </c>
      <c r="DW71" s="78">
        <v>0.92571990716999997</v>
      </c>
      <c r="DX71" s="78">
        <v>639.89728631399998</v>
      </c>
      <c r="DY71" s="77">
        <f t="shared" si="120"/>
        <v>-9.5495324473539764E-11</v>
      </c>
      <c r="DZ71" s="77">
        <f t="shared" si="121"/>
        <v>-9.5495647683721471E-11</v>
      </c>
      <c r="EA71" s="77">
        <f t="shared" si="122"/>
        <v>-9.5495647705250346E-11</v>
      </c>
      <c r="EB71" s="77">
        <f t="shared" si="123"/>
        <v>-9.5495647705251781E-11</v>
      </c>
      <c r="ED71" s="78">
        <v>0</v>
      </c>
      <c r="EE71" s="78">
        <v>4.0305407867799996</v>
      </c>
      <c r="EF71" s="78">
        <v>30639.856638632999</v>
      </c>
      <c r="EG71" s="77">
        <f t="shared" si="124"/>
        <v>0</v>
      </c>
      <c r="EH71" s="77">
        <f t="shared" si="125"/>
        <v>0</v>
      </c>
      <c r="EI71" s="77">
        <f t="shared" si="126"/>
        <v>0</v>
      </c>
      <c r="EJ71" s="77">
        <f t="shared" si="127"/>
        <v>0</v>
      </c>
      <c r="EL71" s="78"/>
      <c r="EM71" s="78"/>
      <c r="EN71" s="78"/>
      <c r="ET71" s="78"/>
      <c r="EU71" s="78"/>
      <c r="EV71" s="78"/>
    </row>
    <row r="72" spans="1:152" s="77" customFormat="1" ht="12.75">
      <c r="L72" s="78"/>
      <c r="N72" s="78">
        <v>2.9537999999999999E-7</v>
      </c>
      <c r="O72" s="78">
        <v>0.69771244087999995</v>
      </c>
      <c r="P72" s="78">
        <v>213.29909543799999</v>
      </c>
      <c r="Q72" s="77">
        <f t="shared" si="84"/>
        <v>2.6132355362388247E-7</v>
      </c>
      <c r="R72" s="77">
        <f t="shared" si="85"/>
        <v>2.613232819026846E-7</v>
      </c>
      <c r="S72" s="77">
        <f t="shared" si="86"/>
        <v>2.613232818845852E-7</v>
      </c>
      <c r="T72" s="77">
        <f t="shared" si="87"/>
        <v>2.6132328188458404E-7</v>
      </c>
      <c r="V72" s="78">
        <v>1.9869999999999999E-8</v>
      </c>
      <c r="W72" s="78">
        <v>2.9592321470599998</v>
      </c>
      <c r="X72" s="78">
        <v>23969.139281195799</v>
      </c>
      <c r="Y72" s="77">
        <f t="shared" si="88"/>
        <v>-8.4037751395995345E-9</v>
      </c>
      <c r="Z72" s="77">
        <f t="shared" si="89"/>
        <v>-8.3997821418166095E-9</v>
      </c>
      <c r="AA72" s="77">
        <f t="shared" si="90"/>
        <v>-8.3997818758298577E-9</v>
      </c>
      <c r="AB72" s="77">
        <f t="shared" si="91"/>
        <v>-8.3997818758124571E-9</v>
      </c>
      <c r="AD72" s="78">
        <v>7.7999999999999999E-10</v>
      </c>
      <c r="AE72" s="78">
        <v>0.27707431029000001</v>
      </c>
      <c r="AF72" s="78">
        <v>37410.567239878597</v>
      </c>
      <c r="AG72" s="77">
        <f t="shared" si="92"/>
        <v>7.6497914850358211E-10</v>
      </c>
      <c r="AH72" s="77">
        <f t="shared" si="93"/>
        <v>7.6503182869344711E-10</v>
      </c>
      <c r="AI72" s="77">
        <f t="shared" si="94"/>
        <v>7.6503183219941698E-10</v>
      </c>
      <c r="AJ72" s="77">
        <f t="shared" si="95"/>
        <v>7.6503183219964611E-10</v>
      </c>
      <c r="AL72" s="78">
        <v>1.9999999999999999E-11</v>
      </c>
      <c r="AM72" s="78">
        <v>1.2544421965100001</v>
      </c>
      <c r="AN72" s="78">
        <v>40853.142184844</v>
      </c>
      <c r="AO72" s="77">
        <f t="shared" si="96"/>
        <v>1.1862131167651646E-11</v>
      </c>
      <c r="AP72" s="77">
        <f t="shared" si="97"/>
        <v>1.1868216436579947E-11</v>
      </c>
      <c r="AQ72" s="77">
        <f t="shared" si="98"/>
        <v>1.186821684186226E-11</v>
      </c>
      <c r="AR72" s="77">
        <f t="shared" si="99"/>
        <v>1.1868216841889253E-11</v>
      </c>
      <c r="AT72" s="78"/>
      <c r="AU72" s="78"/>
      <c r="AV72" s="78"/>
      <c r="BB72" s="78"/>
      <c r="BC72" s="78"/>
      <c r="BD72" s="78"/>
      <c r="BJ72" s="78">
        <v>5.8250000000000002E-8</v>
      </c>
      <c r="BK72" s="78">
        <v>6.2507262741399998</v>
      </c>
      <c r="BL72" s="78">
        <v>33326.578733174203</v>
      </c>
      <c r="BM72" s="77">
        <f t="shared" si="100"/>
        <v>-4.9965747819962311E-8</v>
      </c>
      <c r="BN72" s="77">
        <f t="shared" si="101"/>
        <v>-4.9974977207899921E-8</v>
      </c>
      <c r="BO72" s="77">
        <f t="shared" si="102"/>
        <v>-4.9974977822510601E-8</v>
      </c>
      <c r="BP72" s="77">
        <f t="shared" si="103"/>
        <v>-4.997497782255143E-8</v>
      </c>
      <c r="BR72" s="78">
        <v>3.6399999999999998E-9</v>
      </c>
      <c r="BS72" s="78">
        <v>5.8778480936099999</v>
      </c>
      <c r="BT72" s="78">
        <v>58946.516884393903</v>
      </c>
      <c r="BU72" s="77">
        <f t="shared" si="104"/>
        <v>3.1715042637015861E-9</v>
      </c>
      <c r="BV72" s="77">
        <f t="shared" si="105"/>
        <v>3.1705295777862566E-9</v>
      </c>
      <c r="BW72" s="77">
        <f t="shared" si="106"/>
        <v>3.1705295128311951E-9</v>
      </c>
      <c r="BX72" s="77">
        <f t="shared" si="107"/>
        <v>3.1705295128269256E-9</v>
      </c>
      <c r="BZ72" s="78">
        <v>1.4000000000000001E-10</v>
      </c>
      <c r="CA72" s="78">
        <v>5.66400816218</v>
      </c>
      <c r="CB72" s="78">
        <v>48733.231338182901</v>
      </c>
      <c r="CC72" s="77">
        <f t="shared" si="108"/>
        <v>1.116912942707088E-10</v>
      </c>
      <c r="CD72" s="77">
        <f t="shared" si="109"/>
        <v>1.1165322532427506E-10</v>
      </c>
      <c r="CE72" s="77">
        <f t="shared" si="110"/>
        <v>1.1165322278774875E-10</v>
      </c>
      <c r="CF72" s="77">
        <f t="shared" si="111"/>
        <v>1.1165322278758072E-10</v>
      </c>
      <c r="CH72" s="78"/>
      <c r="CI72" s="78"/>
      <c r="CJ72" s="78"/>
      <c r="CP72" s="78"/>
      <c r="CQ72" s="78"/>
      <c r="CR72" s="78"/>
      <c r="CX72" s="78"/>
      <c r="CY72" s="78"/>
      <c r="CZ72" s="78"/>
      <c r="DF72" s="78">
        <v>3.0540000000000001E-8</v>
      </c>
      <c r="DG72" s="78">
        <v>4.1257832452200001</v>
      </c>
      <c r="DH72" s="78">
        <v>77734.0184596279</v>
      </c>
      <c r="DI72" s="77">
        <f t="shared" si="112"/>
        <v>2.8356376220011236E-8</v>
      </c>
      <c r="DJ72" s="77">
        <f t="shared" si="113"/>
        <v>2.8364524682061704E-8</v>
      </c>
      <c r="DK72" s="77">
        <f t="shared" si="114"/>
        <v>2.836452522434112E-8</v>
      </c>
      <c r="DL72" s="77">
        <f t="shared" si="115"/>
        <v>2.8364525224377152E-8</v>
      </c>
      <c r="DN72" s="78">
        <v>3.3200000000000001E-9</v>
      </c>
      <c r="DO72" s="78">
        <v>3.59235758173</v>
      </c>
      <c r="DP72" s="78">
        <v>51220.206541539701</v>
      </c>
      <c r="DQ72" s="77">
        <f t="shared" si="116"/>
        <v>-2.3128993613152724E-9</v>
      </c>
      <c r="DR72" s="77">
        <f t="shared" si="117"/>
        <v>-2.3117704347676596E-9</v>
      </c>
      <c r="DS72" s="77">
        <f t="shared" si="118"/>
        <v>-2.3117703595526385E-9</v>
      </c>
      <c r="DT72" s="77">
        <f t="shared" si="119"/>
        <v>-2.3117703595476266E-9</v>
      </c>
      <c r="DV72" s="78">
        <v>1E-10</v>
      </c>
      <c r="DW72" s="78">
        <v>3.9482781505100002</v>
      </c>
      <c r="DX72" s="78">
        <v>25661.304950698199</v>
      </c>
      <c r="DY72" s="77">
        <f t="shared" si="120"/>
        <v>9.9473883256153595E-11</v>
      </c>
      <c r="DZ72" s="77">
        <f t="shared" si="121"/>
        <v>9.9471448333624574E-11</v>
      </c>
      <c r="EA72" s="77">
        <f t="shared" si="122"/>
        <v>9.9471448171247844E-11</v>
      </c>
      <c r="EB72" s="77">
        <f t="shared" si="123"/>
        <v>9.9471448171237349E-11</v>
      </c>
      <c r="ED72" s="78">
        <v>0</v>
      </c>
      <c r="EE72" s="78">
        <v>5.7672241874300001</v>
      </c>
      <c r="EF72" s="78">
        <v>43071.8992890308</v>
      </c>
      <c r="EG72" s="77">
        <f t="shared" si="124"/>
        <v>0</v>
      </c>
      <c r="EH72" s="77">
        <f t="shared" si="125"/>
        <v>0</v>
      </c>
      <c r="EI72" s="77">
        <f t="shared" si="126"/>
        <v>0</v>
      </c>
      <c r="EJ72" s="77">
        <f t="shared" si="127"/>
        <v>0</v>
      </c>
      <c r="EL72" s="81"/>
      <c r="EM72" s="81"/>
      <c r="EN72" s="81"/>
      <c r="ET72" s="78"/>
      <c r="EU72" s="78"/>
      <c r="EV72" s="78"/>
    </row>
    <row r="73" spans="1:152" s="77" customFormat="1" ht="12.75">
      <c r="A73" s="77" t="s">
        <v>202</v>
      </c>
      <c r="B73" s="77" t="s">
        <v>203</v>
      </c>
      <c r="C73" s="77" t="s">
        <v>204</v>
      </c>
      <c r="L73" s="78"/>
      <c r="N73" s="78">
        <v>2.7504000000000001E-7</v>
      </c>
      <c r="O73" s="78">
        <v>0.98010127839000005</v>
      </c>
      <c r="P73" s="78">
        <v>45892.730433156903</v>
      </c>
      <c r="Q73" s="77">
        <f t="shared" si="84"/>
        <v>-1.5010305625569587E-7</v>
      </c>
      <c r="R73" s="77">
        <f t="shared" si="85"/>
        <v>-1.5020089679736654E-7</v>
      </c>
      <c r="S73" s="77">
        <f t="shared" si="86"/>
        <v>-1.5020090331361339E-7</v>
      </c>
      <c r="T73" s="77">
        <f t="shared" si="87"/>
        <v>-1.5020090331404565E-7</v>
      </c>
      <c r="V73" s="78">
        <v>1.9790000000000001E-8</v>
      </c>
      <c r="W73" s="78">
        <v>4.44092591248</v>
      </c>
      <c r="X73" s="78">
        <v>103292.23063610699</v>
      </c>
      <c r="Y73" s="77">
        <f t="shared" si="88"/>
        <v>-1.8536108735536428E-8</v>
      </c>
      <c r="Z73" s="77">
        <f t="shared" si="89"/>
        <v>-1.8542724982492541E-8</v>
      </c>
      <c r="AA73" s="77">
        <f t="shared" si="90"/>
        <v>-1.854272542263608E-8</v>
      </c>
      <c r="AB73" s="77">
        <f t="shared" si="91"/>
        <v>-1.8542725422665167E-8</v>
      </c>
      <c r="AD73" s="78">
        <v>6.3E-10</v>
      </c>
      <c r="AE73" s="78">
        <v>0.65828525439999996</v>
      </c>
      <c r="AF73" s="78">
        <v>110012.944615448</v>
      </c>
      <c r="AG73" s="77">
        <f t="shared" si="92"/>
        <v>6.2269243209498702E-10</v>
      </c>
      <c r="AH73" s="77">
        <f t="shared" si="93"/>
        <v>6.2278949060001043E-10</v>
      </c>
      <c r="AI73" s="77">
        <f t="shared" si="94"/>
        <v>6.2278949704357307E-10</v>
      </c>
      <c r="AJ73" s="77">
        <f t="shared" si="95"/>
        <v>6.2278949704400517E-10</v>
      </c>
      <c r="AL73" s="78">
        <v>1.9999999999999999E-11</v>
      </c>
      <c r="AM73" s="78">
        <v>1.0768418012300001</v>
      </c>
      <c r="AN73" s="78">
        <v>103292.23063610699</v>
      </c>
      <c r="AO73" s="77">
        <f t="shared" si="96"/>
        <v>1.9816968590045554E-11</v>
      </c>
      <c r="AP73" s="77">
        <f t="shared" si="97"/>
        <v>1.9819539344264646E-11</v>
      </c>
      <c r="AQ73" s="77">
        <f t="shared" si="98"/>
        <v>1.9819539514899479E-11</v>
      </c>
      <c r="AR73" s="77">
        <f t="shared" si="99"/>
        <v>1.9819539514910756E-11</v>
      </c>
      <c r="AT73" s="78"/>
      <c r="AU73" s="78"/>
      <c r="AV73" s="78"/>
      <c r="BB73" s="78"/>
      <c r="BC73" s="78"/>
      <c r="BD73" s="78"/>
      <c r="BJ73" s="78">
        <v>5.6249999999999997E-8</v>
      </c>
      <c r="BK73" s="78">
        <v>3.0803000023</v>
      </c>
      <c r="BL73" s="78">
        <v>129380.133777681</v>
      </c>
      <c r="BM73" s="77">
        <f t="shared" si="100"/>
        <v>-2.3706031396015558E-8</v>
      </c>
      <c r="BN73" s="77">
        <f t="shared" si="101"/>
        <v>-2.3644955313725376E-8</v>
      </c>
      <c r="BO73" s="77">
        <f t="shared" si="102"/>
        <v>-2.3644951244325617E-8</v>
      </c>
      <c r="BP73" s="77">
        <f t="shared" si="103"/>
        <v>-2.3644951244058705E-8</v>
      </c>
      <c r="BR73" s="78">
        <v>3.5199999999999998E-9</v>
      </c>
      <c r="BS73" s="78">
        <v>0.87939481900000005</v>
      </c>
      <c r="BT73" s="78">
        <v>52156.136522248598</v>
      </c>
      <c r="BU73" s="77">
        <f t="shared" si="104"/>
        <v>2.6407477590954093E-9</v>
      </c>
      <c r="BV73" s="77">
        <f t="shared" si="105"/>
        <v>2.6418705062960884E-9</v>
      </c>
      <c r="BW73" s="77">
        <f t="shared" si="106"/>
        <v>2.6418705810616344E-9</v>
      </c>
      <c r="BX73" s="77">
        <f t="shared" si="107"/>
        <v>2.6418705810666587E-9</v>
      </c>
      <c r="BZ73" s="78">
        <v>1.2999999999999999E-10</v>
      </c>
      <c r="CA73" s="78">
        <v>1.65023710844</v>
      </c>
      <c r="CB73" s="78">
        <v>26095.016688575</v>
      </c>
      <c r="CC73" s="77">
        <f t="shared" si="108"/>
        <v>1.2075415719560594E-11</v>
      </c>
      <c r="CD73" s="77">
        <f t="shared" si="109"/>
        <v>1.2106664736588552E-11</v>
      </c>
      <c r="CE73" s="77">
        <f t="shared" si="110"/>
        <v>1.2106666818059538E-11</v>
      </c>
      <c r="CF73" s="77">
        <f t="shared" si="111"/>
        <v>1.2106666818195653E-11</v>
      </c>
      <c r="CH73" s="78"/>
      <c r="CI73" s="78"/>
      <c r="CJ73" s="78"/>
      <c r="CP73" s="78"/>
      <c r="CQ73" s="78"/>
      <c r="CR73" s="78"/>
      <c r="CX73" s="78"/>
      <c r="CY73" s="78"/>
      <c r="CZ73" s="78"/>
      <c r="DF73" s="78">
        <v>3.6139999999999998E-8</v>
      </c>
      <c r="DG73" s="78">
        <v>2.95861599353</v>
      </c>
      <c r="DH73" s="78">
        <v>28306.660245760901</v>
      </c>
      <c r="DI73" s="77">
        <f t="shared" si="112"/>
        <v>-3.6091734282914303E-8</v>
      </c>
      <c r="DJ73" s="77">
        <f t="shared" si="113"/>
        <v>-3.6091244061921537E-8</v>
      </c>
      <c r="DK73" s="77">
        <f t="shared" si="114"/>
        <v>-3.609124402918552E-8</v>
      </c>
      <c r="DL73" s="77">
        <f t="shared" si="115"/>
        <v>-3.6091244029183329E-8</v>
      </c>
      <c r="DN73" s="78">
        <v>2.23E-9</v>
      </c>
      <c r="DO73" s="78">
        <v>2.7652883151599998</v>
      </c>
      <c r="DP73" s="78">
        <v>103292.23063610699</v>
      </c>
      <c r="DQ73" s="77">
        <f t="shared" si="116"/>
        <v>-5.5828250113059566E-10</v>
      </c>
      <c r="DR73" s="77">
        <f t="shared" si="117"/>
        <v>-5.5621905512328589E-10</v>
      </c>
      <c r="DS73" s="77">
        <f t="shared" si="118"/>
        <v>-5.5621891766043298E-10</v>
      </c>
      <c r="DT73" s="77">
        <f t="shared" si="119"/>
        <v>-5.5621891765134919E-10</v>
      </c>
      <c r="DV73" s="78">
        <v>8.9999999999999999E-11</v>
      </c>
      <c r="DW73" s="78">
        <v>1.4519576799999999E-3</v>
      </c>
      <c r="DX73" s="78">
        <v>49957.049178961599</v>
      </c>
      <c r="DY73" s="77">
        <f t="shared" si="120"/>
        <v>7.7702629793435469E-11</v>
      </c>
      <c r="DZ73" s="77">
        <f t="shared" si="121"/>
        <v>7.7681632343930889E-11</v>
      </c>
      <c r="EA73" s="77">
        <f t="shared" si="122"/>
        <v>7.7681630944741248E-11</v>
      </c>
      <c r="EB73" s="77">
        <f t="shared" si="123"/>
        <v>7.7681630944648241E-11</v>
      </c>
      <c r="ED73" s="78">
        <v>0</v>
      </c>
      <c r="EE73" s="78">
        <v>4.1273970458100004</v>
      </c>
      <c r="EF73" s="78">
        <v>26107.572902473901</v>
      </c>
      <c r="EG73" s="77">
        <f t="shared" si="124"/>
        <v>0</v>
      </c>
      <c r="EH73" s="77">
        <f t="shared" si="125"/>
        <v>0</v>
      </c>
      <c r="EI73" s="77">
        <f t="shared" si="126"/>
        <v>0</v>
      </c>
      <c r="EJ73" s="77">
        <f t="shared" si="127"/>
        <v>0</v>
      </c>
      <c r="EL73" s="78"/>
      <c r="EM73" s="78"/>
      <c r="EN73" s="78"/>
      <c r="ET73" s="78"/>
      <c r="EU73" s="78"/>
      <c r="EV73" s="78"/>
    </row>
    <row r="74" spans="1:152" s="77" customFormat="1" ht="12.75">
      <c r="A74" s="77">
        <f>F65</f>
        <v>0.58512710931817502</v>
      </c>
      <c r="B74" s="77">
        <f xml:space="preserve"> 0.0057755183 * A74</f>
        <v>3.3794123276932203E-3</v>
      </c>
      <c r="C74" s="77">
        <f xml:space="preserve"> Tau - B74/DAYSinMILLENNIUM</f>
        <v>-5.5445822442876198E-3</v>
      </c>
      <c r="L74" s="78"/>
      <c r="N74" s="78">
        <v>2.2347E-7</v>
      </c>
      <c r="O74" s="78">
        <v>5.6533512583799999</v>
      </c>
      <c r="P74" s="78">
        <v>77734.0184596279</v>
      </c>
      <c r="Q74" s="77">
        <f t="shared" si="84"/>
        <v>-7.3937654554722498E-8</v>
      </c>
      <c r="R74" s="77">
        <f t="shared" si="85"/>
        <v>-7.3785973441565122E-8</v>
      </c>
      <c r="S74" s="77">
        <f t="shared" si="86"/>
        <v>-7.3785963336833922E-8</v>
      </c>
      <c r="T74" s="77">
        <f t="shared" si="87"/>
        <v>-7.3785963336162463E-8</v>
      </c>
      <c r="V74" s="78">
        <v>1.974E-8</v>
      </c>
      <c r="W74" s="78">
        <v>0.83681704900999998</v>
      </c>
      <c r="X74" s="78">
        <v>12566.1516999828</v>
      </c>
      <c r="Y74" s="77">
        <f t="shared" si="88"/>
        <v>1.8982593866109153E-8</v>
      </c>
      <c r="Z74" s="77">
        <f t="shared" si="89"/>
        <v>1.8983223346870286E-8</v>
      </c>
      <c r="AA74" s="77">
        <f t="shared" si="90"/>
        <v>1.8983223388791333E-8</v>
      </c>
      <c r="AB74" s="77">
        <f t="shared" si="91"/>
        <v>1.8983223388794105E-8</v>
      </c>
      <c r="AD74" s="78">
        <v>6.3999999999999996E-10</v>
      </c>
      <c r="AE74" s="78">
        <v>2.6843700299700002</v>
      </c>
      <c r="AF74" s="78">
        <v>43071.8992890308</v>
      </c>
      <c r="AG74" s="77">
        <f t="shared" si="92"/>
        <v>-5.5809645993456868E-10</v>
      </c>
      <c r="AH74" s="77">
        <f t="shared" si="93"/>
        <v>-5.5797158726137419E-10</v>
      </c>
      <c r="AI74" s="77">
        <f t="shared" si="94"/>
        <v>-5.5797157894066814E-10</v>
      </c>
      <c r="AJ74" s="77">
        <f t="shared" si="95"/>
        <v>-5.5797157894011579E-10</v>
      </c>
      <c r="AL74" s="78">
        <v>9.9999999999999994E-12</v>
      </c>
      <c r="AM74" s="78">
        <v>3.2397932249200001</v>
      </c>
      <c r="AN74" s="78">
        <v>52156.136522248598</v>
      </c>
      <c r="AO74" s="77">
        <f t="shared" si="96"/>
        <v>-9.9827288119734546E-12</v>
      </c>
      <c r="AP74" s="77">
        <f t="shared" si="97"/>
        <v>-9.9824441740289857E-12</v>
      </c>
      <c r="AQ74" s="77">
        <f t="shared" si="98"/>
        <v>-9.9824441549918763E-12</v>
      </c>
      <c r="AR74" s="77">
        <f t="shared" si="99"/>
        <v>-9.9824441549905983E-12</v>
      </c>
      <c r="AT74" s="78"/>
      <c r="AU74" s="78"/>
      <c r="AV74" s="78"/>
      <c r="BB74" s="78"/>
      <c r="BC74" s="78"/>
      <c r="BD74" s="78"/>
      <c r="BJ74" s="78">
        <v>5.2950000000000001E-8</v>
      </c>
      <c r="BK74" s="78">
        <v>1.35863387771</v>
      </c>
      <c r="BL74" s="78">
        <v>45892.730433156903</v>
      </c>
      <c r="BM74" s="77">
        <f t="shared" si="100"/>
        <v>-1.0454726754551829E-8</v>
      </c>
      <c r="BN74" s="77">
        <f t="shared" si="101"/>
        <v>-1.047676507415493E-8</v>
      </c>
      <c r="BO74" s="77">
        <f t="shared" si="102"/>
        <v>-1.0476766542062298E-8</v>
      </c>
      <c r="BP74" s="77">
        <f t="shared" si="103"/>
        <v>-1.0476766542159659E-8</v>
      </c>
      <c r="BR74" s="78">
        <v>3.5199999999999998E-9</v>
      </c>
      <c r="BS74" s="78">
        <v>5.9267529308400002</v>
      </c>
      <c r="BT74" s="78">
        <v>25661.304950698199</v>
      </c>
      <c r="BU74" s="77">
        <f t="shared" si="104"/>
        <v>-1.0572166193659034E-9</v>
      </c>
      <c r="BV74" s="77">
        <f t="shared" si="105"/>
        <v>-1.0564194862736896E-9</v>
      </c>
      <c r="BW74" s="77">
        <f t="shared" si="106"/>
        <v>-1.0564194331747373E-9</v>
      </c>
      <c r="BX74" s="77">
        <f t="shared" si="107"/>
        <v>-1.0564194331713018E-9</v>
      </c>
      <c r="BZ74" s="78">
        <v>1.5E-10</v>
      </c>
      <c r="CA74" s="78">
        <v>5.4379229129800004</v>
      </c>
      <c r="CB74" s="78">
        <v>25973.463852888901</v>
      </c>
      <c r="CC74" s="77">
        <f t="shared" si="108"/>
        <v>1.4122378454319371E-10</v>
      </c>
      <c r="CD74" s="77">
        <f t="shared" si="109"/>
        <v>1.4121163206929657E-10</v>
      </c>
      <c r="CE74" s="77">
        <f t="shared" si="110"/>
        <v>1.4121163125955029E-10</v>
      </c>
      <c r="CF74" s="77">
        <f t="shared" si="111"/>
        <v>1.4121163125949709E-10</v>
      </c>
      <c r="CH74" s="78"/>
      <c r="CI74" s="78"/>
      <c r="CJ74" s="78"/>
      <c r="CP74" s="78"/>
      <c r="CQ74" s="78"/>
      <c r="CR74" s="78"/>
      <c r="CX74" s="78"/>
      <c r="CY74" s="78"/>
      <c r="CZ74" s="78"/>
      <c r="DF74" s="78">
        <v>2.8200000000000001E-8</v>
      </c>
      <c r="DG74" s="78">
        <v>4.6262843607399997</v>
      </c>
      <c r="DH74" s="78">
        <v>18849.227549974199</v>
      </c>
      <c r="DI74" s="77">
        <f t="shared" si="112"/>
        <v>2.2512023169977722E-8</v>
      </c>
      <c r="DJ74" s="77">
        <f t="shared" si="113"/>
        <v>2.251498458836389E-8</v>
      </c>
      <c r="DK74" s="77">
        <f t="shared" si="114"/>
        <v>2.2514984785600836E-8</v>
      </c>
      <c r="DL74" s="77">
        <f t="shared" si="115"/>
        <v>2.2514984785613869E-8</v>
      </c>
      <c r="DN74" s="78">
        <v>2.1499999999999998E-9</v>
      </c>
      <c r="DO74" s="78">
        <v>3.9799600977299998</v>
      </c>
      <c r="DP74" s="78">
        <v>56727.759780207198</v>
      </c>
      <c r="DQ74" s="77">
        <f t="shared" si="116"/>
        <v>-1.9203376291739299E-9</v>
      </c>
      <c r="DR74" s="77">
        <f t="shared" si="117"/>
        <v>-1.9208447966219512E-9</v>
      </c>
      <c r="DS74" s="77">
        <f t="shared" si="118"/>
        <v>-1.9208448303867243E-9</v>
      </c>
      <c r="DT74" s="77">
        <f t="shared" si="119"/>
        <v>-1.9208448303889204E-9</v>
      </c>
      <c r="DV74" s="78">
        <v>7.9999999999999995E-11</v>
      </c>
      <c r="DW74" s="78">
        <v>5.4270200339899999</v>
      </c>
      <c r="DX74" s="78">
        <v>110012.944615448</v>
      </c>
      <c r="DY74" s="77">
        <f t="shared" si="120"/>
        <v>1.6583230972894086E-11</v>
      </c>
      <c r="DZ74" s="77">
        <f t="shared" si="121"/>
        <v>1.6503566351634099E-11</v>
      </c>
      <c r="EA74" s="77">
        <f t="shared" si="122"/>
        <v>1.6503561044617097E-11</v>
      </c>
      <c r="EB74" s="77">
        <f t="shared" si="123"/>
        <v>1.6503561044261125E-11</v>
      </c>
      <c r="ED74" s="78">
        <v>0</v>
      </c>
      <c r="EE74" s="78">
        <v>1.3771313866499999</v>
      </c>
      <c r="EF74" s="78">
        <v>31749.235190726398</v>
      </c>
      <c r="EG74" s="77">
        <f t="shared" si="124"/>
        <v>0</v>
      </c>
      <c r="EH74" s="77">
        <f t="shared" si="125"/>
        <v>0</v>
      </c>
      <c r="EI74" s="77">
        <f t="shared" si="126"/>
        <v>0</v>
      </c>
      <c r="EJ74" s="77">
        <f t="shared" si="127"/>
        <v>0</v>
      </c>
      <c r="EL74" s="78"/>
      <c r="EM74" s="78"/>
      <c r="EN74" s="78"/>
      <c r="ET74" s="78"/>
      <c r="EU74" s="78"/>
      <c r="EV74" s="78"/>
    </row>
    <row r="75" spans="1:152" s="77" customFormat="1" ht="12.75">
      <c r="L75" s="78"/>
      <c r="N75" s="78">
        <v>2.2046999999999999E-7</v>
      </c>
      <c r="O75" s="78">
        <v>4.9339822519299998</v>
      </c>
      <c r="P75" s="78">
        <v>72602.377375570301</v>
      </c>
      <c r="Q75" s="77">
        <f t="shared" si="84"/>
        <v>-4.4605810402689305E-8</v>
      </c>
      <c r="R75" s="77">
        <f t="shared" si="85"/>
        <v>-4.4750826583627524E-8</v>
      </c>
      <c r="S75" s="77">
        <f t="shared" si="86"/>
        <v>-4.4750836242471356E-8</v>
      </c>
      <c r="T75" s="77">
        <f t="shared" si="87"/>
        <v>-4.4750836243109463E-8</v>
      </c>
      <c r="V75" s="78">
        <v>1.7E-8</v>
      </c>
      <c r="W75" s="78">
        <v>2.2860373273599999</v>
      </c>
      <c r="X75" s="78">
        <v>110012.944615448</v>
      </c>
      <c r="Y75" s="77">
        <f t="shared" si="88"/>
        <v>-3.5340798014643725E-9</v>
      </c>
      <c r="Z75" s="77">
        <f t="shared" si="89"/>
        <v>-3.5171532550319479E-9</v>
      </c>
      <c r="AA75" s="77">
        <f t="shared" si="90"/>
        <v>-3.5171521274360666E-9</v>
      </c>
      <c r="AB75" s="77">
        <f t="shared" si="91"/>
        <v>-3.5171521273604325E-9</v>
      </c>
      <c r="AD75" s="78">
        <v>6.6999999999999996E-10</v>
      </c>
      <c r="AE75" s="78">
        <v>3.8921657878000002</v>
      </c>
      <c r="AF75" s="78">
        <v>26084.021806216198</v>
      </c>
      <c r="AG75" s="77">
        <f t="shared" si="92"/>
        <v>-5.3777509035513213E-10</v>
      </c>
      <c r="AH75" s="77">
        <f t="shared" si="93"/>
        <v>-5.3787151226557101E-10</v>
      </c>
      <c r="AI75" s="77">
        <f t="shared" si="94"/>
        <v>-5.3787151868717656E-10</v>
      </c>
      <c r="AJ75" s="77">
        <f t="shared" si="95"/>
        <v>-5.3787151868759656E-10</v>
      </c>
      <c r="AL75" s="78">
        <v>1.9999999999999999E-11</v>
      </c>
      <c r="AM75" s="78">
        <v>5.3383489147500001</v>
      </c>
      <c r="AN75" s="78">
        <v>52182.9198301492</v>
      </c>
      <c r="AO75" s="77">
        <f t="shared" si="96"/>
        <v>6.3003697396664935E-12</v>
      </c>
      <c r="AP75" s="77">
        <f t="shared" si="97"/>
        <v>6.2912049914896348E-12</v>
      </c>
      <c r="AQ75" s="77">
        <f t="shared" si="98"/>
        <v>6.2912043809775163E-12</v>
      </c>
      <c r="AR75" s="77">
        <f t="shared" si="99"/>
        <v>6.291204380937587E-12</v>
      </c>
      <c r="AT75" s="81"/>
      <c r="AU75" s="81"/>
      <c r="AV75" s="81"/>
      <c r="BB75" s="78"/>
      <c r="BC75" s="78"/>
      <c r="BD75" s="78"/>
      <c r="BJ75" s="78">
        <v>5.1160000000000003E-8</v>
      </c>
      <c r="BK75" s="78">
        <v>2.67576280851</v>
      </c>
      <c r="BL75" s="78">
        <v>76674.636529438707</v>
      </c>
      <c r="BM75" s="77">
        <f t="shared" si="100"/>
        <v>4.6927394578173067E-9</v>
      </c>
      <c r="BN75" s="77">
        <f t="shared" si="101"/>
        <v>4.6565998292280354E-9</v>
      </c>
      <c r="BO75" s="77">
        <f t="shared" si="102"/>
        <v>4.6565974218936715E-9</v>
      </c>
      <c r="BP75" s="77">
        <f t="shared" si="103"/>
        <v>4.6565974217343896E-9</v>
      </c>
      <c r="BR75" s="78">
        <v>3.1E-9</v>
      </c>
      <c r="BS75" s="78">
        <v>2.69873876637</v>
      </c>
      <c r="BT75" s="78">
        <v>52171.924947790401</v>
      </c>
      <c r="BU75" s="77">
        <f t="shared" si="104"/>
        <v>-2.3960327275480171E-9</v>
      </c>
      <c r="BV75" s="77">
        <f t="shared" si="105"/>
        <v>-2.3950830253968284E-9</v>
      </c>
      <c r="BW75" s="77">
        <f t="shared" si="106"/>
        <v>-2.3950829621187341E-9</v>
      </c>
      <c r="BX75" s="77">
        <f t="shared" si="107"/>
        <v>-2.3950829621144824E-9</v>
      </c>
      <c r="BZ75" s="78">
        <v>1.2E-10</v>
      </c>
      <c r="CA75" s="78">
        <v>5.1554156684499999</v>
      </c>
      <c r="CB75" s="78">
        <v>79219.309166331106</v>
      </c>
      <c r="CC75" s="77">
        <f t="shared" si="108"/>
        <v>1.0279895595168794E-10</v>
      </c>
      <c r="CD75" s="77">
        <f t="shared" si="109"/>
        <v>1.0275355643578645E-10</v>
      </c>
      <c r="CE75" s="77">
        <f t="shared" si="110"/>
        <v>1.0275355340988998E-10</v>
      </c>
      <c r="CF75" s="77">
        <f t="shared" si="111"/>
        <v>1.0275355340968915E-10</v>
      </c>
      <c r="CH75" s="78"/>
      <c r="CI75" s="78"/>
      <c r="CJ75" s="78"/>
      <c r="CP75" s="78"/>
      <c r="CQ75" s="78"/>
      <c r="CR75" s="78"/>
      <c r="CX75" s="78"/>
      <c r="CY75" s="78"/>
      <c r="CZ75" s="78"/>
      <c r="DF75" s="78">
        <v>2.7459999999999999E-8</v>
      </c>
      <c r="DG75" s="78">
        <v>4.6788052920499998</v>
      </c>
      <c r="DH75" s="78">
        <v>53235.188213337497</v>
      </c>
      <c r="DI75" s="77">
        <f t="shared" si="112"/>
        <v>3.0073871893787485E-9</v>
      </c>
      <c r="DJ75" s="77">
        <f t="shared" si="113"/>
        <v>2.9939436744611622E-9</v>
      </c>
      <c r="DK75" s="77">
        <f t="shared" si="114"/>
        <v>2.9939427789652298E-9</v>
      </c>
      <c r="DL75" s="77">
        <f t="shared" si="115"/>
        <v>2.9939427789062684E-9</v>
      </c>
      <c r="DN75" s="78">
        <v>2.3499999999999999E-9</v>
      </c>
      <c r="DO75" s="78">
        <v>2.2405050325999998</v>
      </c>
      <c r="DP75" s="78">
        <v>25874.604046136199</v>
      </c>
      <c r="DQ75" s="77">
        <f t="shared" si="116"/>
        <v>-2.3241210015187503E-9</v>
      </c>
      <c r="DR75" s="77">
        <f t="shared" si="117"/>
        <v>-2.3242041916760265E-9</v>
      </c>
      <c r="DS75" s="77">
        <f t="shared" si="118"/>
        <v>-2.3242041972128811E-9</v>
      </c>
      <c r="DT75" s="77">
        <f t="shared" si="119"/>
        <v>-2.3242041972132463E-9</v>
      </c>
      <c r="DV75" s="78">
        <v>7.9999999999999995E-11</v>
      </c>
      <c r="DW75" s="78">
        <v>3.39306818321</v>
      </c>
      <c r="DX75" s="78">
        <v>25973.463852888901</v>
      </c>
      <c r="DY75" s="77">
        <f t="shared" si="120"/>
        <v>-5.8372817169220712E-11</v>
      </c>
      <c r="DZ75" s="77">
        <f t="shared" si="121"/>
        <v>-5.8385960988652393E-11</v>
      </c>
      <c r="EA75" s="77">
        <f t="shared" si="122"/>
        <v>-5.8385961864048188E-11</v>
      </c>
      <c r="EB75" s="77">
        <f t="shared" si="123"/>
        <v>-5.8385961864105703E-11</v>
      </c>
      <c r="ED75" s="78">
        <v>9.9999999999999994E-12</v>
      </c>
      <c r="EE75" s="78">
        <v>3.5471689655600001</v>
      </c>
      <c r="EF75" s="78">
        <v>51646.1153180537</v>
      </c>
      <c r="EG75" s="77">
        <f t="shared" si="124"/>
        <v>9.9787859715005787E-12</v>
      </c>
      <c r="EH75" s="77">
        <f t="shared" si="125"/>
        <v>9.9784737640570493E-12</v>
      </c>
      <c r="EI75" s="77">
        <f t="shared" si="126"/>
        <v>9.9784737431850659E-12</v>
      </c>
      <c r="EJ75" s="77">
        <f t="shared" si="127"/>
        <v>9.9784737431836862E-12</v>
      </c>
      <c r="EL75" s="78"/>
      <c r="EM75" s="78"/>
      <c r="EN75" s="78"/>
      <c r="ET75" s="78"/>
      <c r="EU75" s="78"/>
      <c r="EV75" s="78"/>
    </row>
    <row r="76" spans="1:152" s="77" customFormat="1" ht="12.75">
      <c r="A76" s="77" t="s">
        <v>205</v>
      </c>
      <c r="B76" s="77" t="s">
        <v>206</v>
      </c>
      <c r="C76" s="77" t="s">
        <v>207</v>
      </c>
      <c r="D76" s="77" t="s">
        <v>208</v>
      </c>
      <c r="E76" s="77" t="s">
        <v>209</v>
      </c>
      <c r="F76" s="77" t="s">
        <v>210</v>
      </c>
      <c r="L76" s="78"/>
      <c r="N76" s="78">
        <v>2.2275000000000001E-7</v>
      </c>
      <c r="O76" s="78">
        <v>2.1790984257599999</v>
      </c>
      <c r="P76" s="78">
        <v>52705.4972482429</v>
      </c>
      <c r="Q76" s="77">
        <f t="shared" si="84"/>
        <v>1.1584738248817701E-7</v>
      </c>
      <c r="R76" s="77">
        <f t="shared" si="85"/>
        <v>1.1575459736117137E-7</v>
      </c>
      <c r="S76" s="77">
        <f t="shared" si="86"/>
        <v>1.1575459117984785E-7</v>
      </c>
      <c r="T76" s="77">
        <f t="shared" si="87"/>
        <v>1.1575459117943676E-7</v>
      </c>
      <c r="V76" s="78">
        <v>1.6770000000000001E-8</v>
      </c>
      <c r="W76" s="78">
        <v>4.63366122462</v>
      </c>
      <c r="X76" s="78">
        <v>53235.188213337497</v>
      </c>
      <c r="Y76" s="77">
        <f t="shared" si="88"/>
        <v>1.082503182273141E-9</v>
      </c>
      <c r="Z76" s="77">
        <f t="shared" si="89"/>
        <v>1.074260774218829E-9</v>
      </c>
      <c r="AA76" s="77">
        <f t="shared" si="90"/>
        <v>1.074260225183831E-9</v>
      </c>
      <c r="AB76" s="77">
        <f t="shared" si="91"/>
        <v>1.0742602251476814E-9</v>
      </c>
      <c r="AD76" s="78">
        <v>6.3999999999999996E-10</v>
      </c>
      <c r="AE76" s="78">
        <v>2.7595886798799998</v>
      </c>
      <c r="AF76" s="78">
        <v>40853.142184844</v>
      </c>
      <c r="AG76" s="77">
        <f t="shared" si="92"/>
        <v>-4.8926732997154168E-10</v>
      </c>
      <c r="AH76" s="77">
        <f t="shared" si="93"/>
        <v>-4.8911135788418308E-10</v>
      </c>
      <c r="AI76" s="77">
        <f t="shared" si="94"/>
        <v>-4.8911134749258033E-10</v>
      </c>
      <c r="AJ76" s="77">
        <f t="shared" si="95"/>
        <v>-4.8911134749188819E-10</v>
      </c>
      <c r="AL76" s="78">
        <v>1.9999999999999999E-11</v>
      </c>
      <c r="AM76" s="78">
        <v>3.3686786620400002</v>
      </c>
      <c r="AN76" s="78">
        <v>99799.659069237896</v>
      </c>
      <c r="AO76" s="77">
        <f t="shared" si="96"/>
        <v>-1.9604894752906007E-11</v>
      </c>
      <c r="AP76" s="77">
        <f t="shared" si="97"/>
        <v>-1.9601233966531013E-11</v>
      </c>
      <c r="AQ76" s="77">
        <f t="shared" si="98"/>
        <v>-1.9601233722129835E-11</v>
      </c>
      <c r="AR76" s="77">
        <f t="shared" si="99"/>
        <v>-1.9601233722113569E-11</v>
      </c>
      <c r="AT76" s="78"/>
      <c r="AU76" s="78"/>
      <c r="AV76" s="78"/>
      <c r="BB76" s="78"/>
      <c r="BC76" s="78"/>
      <c r="BD76" s="78"/>
      <c r="BJ76" s="78">
        <v>5.0349999999999998E-8</v>
      </c>
      <c r="BK76" s="78">
        <v>2.6661467625699999</v>
      </c>
      <c r="BL76" s="78">
        <v>77837.111233846503</v>
      </c>
      <c r="BM76" s="77">
        <f t="shared" si="100"/>
        <v>-4.0237420748487867E-9</v>
      </c>
      <c r="BN76" s="77">
        <f t="shared" si="101"/>
        <v>-4.0598834263582522E-9</v>
      </c>
      <c r="BO76" s="77">
        <f t="shared" si="102"/>
        <v>-4.0598858336571863E-9</v>
      </c>
      <c r="BP76" s="77">
        <f t="shared" si="103"/>
        <v>-4.0598858338169405E-9</v>
      </c>
      <c r="BR76" s="78">
        <v>3.4499999999999999E-9</v>
      </c>
      <c r="BS76" s="78">
        <v>0.84406679212000002</v>
      </c>
      <c r="BT76" s="78">
        <v>98690.280517144507</v>
      </c>
      <c r="BU76" s="77">
        <f t="shared" si="104"/>
        <v>3.3101289829341536E-9</v>
      </c>
      <c r="BV76" s="77">
        <f t="shared" si="105"/>
        <v>3.3110154493046689E-9</v>
      </c>
      <c r="BW76" s="77">
        <f t="shared" si="106"/>
        <v>3.311015508260115E-9</v>
      </c>
      <c r="BX76" s="77">
        <f t="shared" si="107"/>
        <v>3.3110155082640821E-9</v>
      </c>
      <c r="BZ76" s="78">
        <v>1.2E-10</v>
      </c>
      <c r="CA76" s="78">
        <v>2.9376660672799999</v>
      </c>
      <c r="CB76" s="78">
        <v>33326.578733174203</v>
      </c>
      <c r="CC76" s="77">
        <f t="shared" si="108"/>
        <v>1.1194893066315778E-10</v>
      </c>
      <c r="CD76" s="77">
        <f t="shared" si="109"/>
        <v>1.1196224937574702E-10</v>
      </c>
      <c r="CE76" s="77">
        <f t="shared" si="110"/>
        <v>1.1196225026255107E-10</v>
      </c>
      <c r="CF76" s="77">
        <f t="shared" si="111"/>
        <v>1.1196225026260998E-10</v>
      </c>
      <c r="CH76" s="78"/>
      <c r="CI76" s="78"/>
      <c r="CJ76" s="78"/>
      <c r="CP76" s="78"/>
      <c r="CQ76" s="78"/>
      <c r="CR76" s="78"/>
      <c r="CX76" s="78"/>
      <c r="CY76" s="78"/>
      <c r="CZ76" s="78"/>
      <c r="DF76" s="78">
        <v>2.7129999999999999E-8</v>
      </c>
      <c r="DG76" s="78">
        <v>3.5687491398</v>
      </c>
      <c r="DH76" s="78">
        <v>26068.233380674399</v>
      </c>
      <c r="DI76" s="77">
        <f t="shared" si="112"/>
        <v>-2.4954493842171304E-8</v>
      </c>
      <c r="DJ76" s="77">
        <f t="shared" si="113"/>
        <v>-2.4957060365525814E-8</v>
      </c>
      <c r="DK76" s="77">
        <f t="shared" si="114"/>
        <v>-2.4957060536433293E-8</v>
      </c>
      <c r="DL76" s="77">
        <f t="shared" si="115"/>
        <v>-2.4957060536444483E-8</v>
      </c>
      <c r="DN76" s="78">
        <v>2.1499999999999998E-9</v>
      </c>
      <c r="DO76" s="78">
        <v>6.1666000849599998</v>
      </c>
      <c r="DP76" s="78">
        <v>51646.1153180537</v>
      </c>
      <c r="DQ76" s="77">
        <f t="shared" si="116"/>
        <v>-1.7897338521077742E-9</v>
      </c>
      <c r="DR76" s="77">
        <f t="shared" si="117"/>
        <v>-1.7891643954348926E-9</v>
      </c>
      <c r="DS76" s="77">
        <f t="shared" si="118"/>
        <v>-1.7891643574898388E-9</v>
      </c>
      <c r="DT76" s="77">
        <f t="shared" si="119"/>
        <v>-1.7891643574873314E-9</v>
      </c>
      <c r="DV76" s="78">
        <v>8.9999999999999999E-11</v>
      </c>
      <c r="DW76" s="78">
        <v>4.8349987041800002</v>
      </c>
      <c r="DX76" s="78">
        <v>38519.945791972001</v>
      </c>
      <c r="DY76" s="77">
        <f t="shared" si="120"/>
        <v>1.5604063582473875E-11</v>
      </c>
      <c r="DZ76" s="77">
        <f t="shared" si="121"/>
        <v>1.5572474556453695E-11</v>
      </c>
      <c r="EA76" s="77">
        <f t="shared" si="122"/>
        <v>1.5572472452246304E-11</v>
      </c>
      <c r="EB76" s="77">
        <f t="shared" si="123"/>
        <v>1.5572472452107739E-11</v>
      </c>
      <c r="ED76" s="78">
        <v>0</v>
      </c>
      <c r="EE76" s="78">
        <v>3.3916159585000001</v>
      </c>
      <c r="EF76" s="78">
        <v>36301.188687785099</v>
      </c>
      <c r="EG76" s="77">
        <f t="shared" si="124"/>
        <v>0</v>
      </c>
      <c r="EH76" s="77">
        <f t="shared" si="125"/>
        <v>0</v>
      </c>
      <c r="EI76" s="77">
        <f t="shared" si="126"/>
        <v>0</v>
      </c>
      <c r="EJ76" s="77">
        <f t="shared" si="127"/>
        <v>0</v>
      </c>
      <c r="EL76" s="78"/>
      <c r="EM76" s="78"/>
      <c r="EN76" s="78"/>
      <c r="ET76" s="78"/>
      <c r="EU76" s="78"/>
      <c r="EV76" s="78"/>
    </row>
    <row r="77" spans="1:152" s="77" customFormat="1" ht="12.75">
      <c r="A77" s="77">
        <f>SUM(S1:S1380)</f>
        <v>4.4730804536242168</v>
      </c>
      <c r="B77" s="77">
        <f>SUM(AA1:AA839)</f>
        <v>26088.155803554062</v>
      </c>
      <c r="C77" s="77">
        <f>SUM(AI1:AI395)</f>
        <v>5.2666165161343583E-4</v>
      </c>
      <c r="D77" s="77">
        <f>SUM(AQ1:AQ153)</f>
        <v>1.773499011028461E-7</v>
      </c>
      <c r="E77" s="77">
        <f>SUM(AY1:AY28)</f>
        <v>-1.1539682812474477E-6</v>
      </c>
      <c r="F77" s="77">
        <f>SUM(BG1:BG13)</f>
        <v>-9.2127415294367472E-9</v>
      </c>
      <c r="L77" s="78"/>
      <c r="N77" s="78">
        <v>2.4251999999999998E-7</v>
      </c>
      <c r="O77" s="78">
        <v>4.3999417060899999</v>
      </c>
      <c r="P77" s="78">
        <v>7.1135470007999997</v>
      </c>
      <c r="Q77" s="77">
        <f t="shared" si="84"/>
        <v>-8.3589740288770359E-8</v>
      </c>
      <c r="R77" s="77">
        <f t="shared" si="85"/>
        <v>-8.358975527158528E-8</v>
      </c>
      <c r="S77" s="77">
        <f t="shared" si="86"/>
        <v>-8.3589755272583349E-8</v>
      </c>
      <c r="T77" s="77">
        <f t="shared" si="87"/>
        <v>-8.3589755272583349E-8</v>
      </c>
      <c r="V77" s="78">
        <v>1.9540000000000002E-8</v>
      </c>
      <c r="W77" s="78">
        <v>4.6773372797599997</v>
      </c>
      <c r="X77" s="78">
        <v>286966.93455731601</v>
      </c>
      <c r="Y77" s="77">
        <f t="shared" si="88"/>
        <v>-1.9488651360342051E-8</v>
      </c>
      <c r="Z77" s="77">
        <f t="shared" si="89"/>
        <v>-1.949234113307994E-8</v>
      </c>
      <c r="AA77" s="77">
        <f t="shared" si="90"/>
        <v>-1.9492341374279269E-8</v>
      </c>
      <c r="AB77" s="77">
        <f t="shared" si="91"/>
        <v>-1.9492341374295395E-8</v>
      </c>
      <c r="AD77" s="78">
        <v>6.0999999999999996E-10</v>
      </c>
      <c r="AE77" s="78">
        <v>5.7783669448100001</v>
      </c>
      <c r="AF77" s="78">
        <v>12566.1516999828</v>
      </c>
      <c r="AG77" s="77">
        <f t="shared" si="92"/>
        <v>2.9622752946439081E-10</v>
      </c>
      <c r="AH77" s="77">
        <f t="shared" si="93"/>
        <v>2.9616553336048412E-10</v>
      </c>
      <c r="AI77" s="77">
        <f t="shared" si="94"/>
        <v>2.9616552923080223E-10</v>
      </c>
      <c r="AJ77" s="77">
        <f t="shared" si="95"/>
        <v>2.9616552923052941E-10</v>
      </c>
      <c r="AL77" s="78">
        <v>1.9999999999999999E-11</v>
      </c>
      <c r="AM77" s="78">
        <v>5.4069790666999999</v>
      </c>
      <c r="AN77" s="78">
        <v>82815.662921781302</v>
      </c>
      <c r="AO77" s="77">
        <f t="shared" si="96"/>
        <v>3.7699022260341216E-12</v>
      </c>
      <c r="AP77" s="77">
        <f t="shared" si="97"/>
        <v>3.7548520815195091E-12</v>
      </c>
      <c r="AQ77" s="77">
        <f t="shared" si="98"/>
        <v>3.7548510789583966E-12</v>
      </c>
      <c r="AR77" s="77">
        <f t="shared" si="99"/>
        <v>3.7548510788913974E-12</v>
      </c>
      <c r="AT77" s="78"/>
      <c r="AU77" s="78"/>
      <c r="AV77" s="78"/>
      <c r="BB77" s="78"/>
      <c r="BC77" s="78"/>
      <c r="BD77" s="78"/>
      <c r="BJ77" s="78">
        <v>4.7619999999999999E-8</v>
      </c>
      <c r="BK77" s="78">
        <v>4.6898319623800004</v>
      </c>
      <c r="BL77" s="78">
        <v>131548.894259964</v>
      </c>
      <c r="BM77" s="77">
        <f t="shared" si="100"/>
        <v>-2.5113581302190721E-8</v>
      </c>
      <c r="BN77" s="77">
        <f t="shared" si="101"/>
        <v>-2.5162804036867154E-8</v>
      </c>
      <c r="BO77" s="77">
        <f t="shared" si="102"/>
        <v>-2.5162807314351211E-8</v>
      </c>
      <c r="BP77" s="77">
        <f t="shared" si="103"/>
        <v>-2.5162807314567231E-8</v>
      </c>
      <c r="BR77" s="78">
        <v>3.58E-9</v>
      </c>
      <c r="BS77" s="78">
        <v>6.1489003826299999</v>
      </c>
      <c r="BT77" s="78">
        <v>56727.759780207198</v>
      </c>
      <c r="BU77" s="77">
        <f t="shared" si="104"/>
        <v>3.1310016808896895E-9</v>
      </c>
      <c r="BV77" s="77">
        <f t="shared" si="105"/>
        <v>3.1300902175856E-9</v>
      </c>
      <c r="BW77" s="77">
        <f t="shared" si="106"/>
        <v>3.1300901568443628E-9</v>
      </c>
      <c r="BX77" s="77">
        <f t="shared" si="107"/>
        <v>3.1300901568404122E-9</v>
      </c>
      <c r="BZ77" s="78">
        <v>1.0999999999999999E-10</v>
      </c>
      <c r="CA77" s="78">
        <v>5.16599347976</v>
      </c>
      <c r="CB77" s="78">
        <v>15874.617595363199</v>
      </c>
      <c r="CC77" s="77">
        <f t="shared" si="108"/>
        <v>4.2858592276509737E-11</v>
      </c>
      <c r="CD77" s="77">
        <f t="shared" si="109"/>
        <v>4.2843713098352436E-11</v>
      </c>
      <c r="CE77" s="77">
        <f t="shared" si="110"/>
        <v>4.2843712107222228E-11</v>
      </c>
      <c r="CF77" s="77">
        <f t="shared" si="111"/>
        <v>4.2843712107155996E-11</v>
      </c>
      <c r="CH77" s="78"/>
      <c r="CI77" s="78"/>
      <c r="CJ77" s="78"/>
      <c r="CP77" s="78"/>
      <c r="CQ77" s="78"/>
      <c r="CR77" s="78"/>
      <c r="CX77" s="78"/>
      <c r="CY77" s="78"/>
      <c r="CZ77" s="78"/>
      <c r="DF77" s="78">
        <v>2.5069999999999999E-8</v>
      </c>
      <c r="DG77" s="78">
        <v>2.2331208562699998</v>
      </c>
      <c r="DH77" s="78">
        <v>260879.03141574099</v>
      </c>
      <c r="DI77" s="77">
        <f t="shared" si="112"/>
        <v>1.5526554308895155E-8</v>
      </c>
      <c r="DJ77" s="77">
        <f t="shared" si="113"/>
        <v>1.5574016125286423E-8</v>
      </c>
      <c r="DK77" s="77">
        <f t="shared" si="114"/>
        <v>1.5574019283695657E-8</v>
      </c>
      <c r="DL77" s="77">
        <f t="shared" si="115"/>
        <v>1.5574019283901132E-8</v>
      </c>
      <c r="DN77" s="78">
        <v>2.0799999999999998E-9</v>
      </c>
      <c r="DO77" s="78">
        <v>2.7455189992900002</v>
      </c>
      <c r="DP77" s="78">
        <v>40853.142184844</v>
      </c>
      <c r="DQ77" s="77">
        <f t="shared" si="116"/>
        <v>-1.5710965017509294E-9</v>
      </c>
      <c r="DR77" s="77">
        <f t="shared" si="117"/>
        <v>-1.5705811883369512E-9</v>
      </c>
      <c r="DS77" s="77">
        <f t="shared" si="118"/>
        <v>-1.5705811540045347E-9</v>
      </c>
      <c r="DT77" s="77">
        <f t="shared" si="119"/>
        <v>-1.570581154002248E-9</v>
      </c>
      <c r="DV77" s="78">
        <v>7.9999999999999995E-11</v>
      </c>
      <c r="DW77" s="78">
        <v>5.6514871876799999</v>
      </c>
      <c r="DX77" s="78">
        <v>53131.406024757001</v>
      </c>
      <c r="DY77" s="77">
        <f t="shared" si="120"/>
        <v>7.9697066229183216E-11</v>
      </c>
      <c r="DZ77" s="77">
        <f t="shared" si="121"/>
        <v>7.970047557341215E-11</v>
      </c>
      <c r="EA77" s="77">
        <f t="shared" si="122"/>
        <v>7.9700475799866595E-11</v>
      </c>
      <c r="EB77" s="77">
        <f t="shared" si="123"/>
        <v>7.9700475799881536E-11</v>
      </c>
      <c r="ED77" s="78">
        <v>0</v>
      </c>
      <c r="EE77" s="78">
        <v>4.3441086343600004</v>
      </c>
      <c r="EF77" s="78">
        <v>57837.138332300601</v>
      </c>
      <c r="EG77" s="77">
        <f t="shared" si="124"/>
        <v>0</v>
      </c>
      <c r="EH77" s="77">
        <f t="shared" si="125"/>
        <v>0</v>
      </c>
      <c r="EI77" s="77">
        <f t="shared" si="126"/>
        <v>0</v>
      </c>
      <c r="EJ77" s="77">
        <f t="shared" si="127"/>
        <v>0</v>
      </c>
      <c r="EL77" s="78"/>
      <c r="EM77" s="78"/>
      <c r="EN77" s="78"/>
      <c r="ET77" s="78"/>
      <c r="EU77" s="78"/>
      <c r="EV77" s="78"/>
    </row>
    <row r="78" spans="1:152" s="77" customFormat="1" ht="12.75">
      <c r="L78" s="78"/>
      <c r="N78" s="78">
        <v>2.6750999999999999E-7</v>
      </c>
      <c r="O78" s="78">
        <v>1.06145361792</v>
      </c>
      <c r="P78" s="78">
        <v>3442.5749449653999</v>
      </c>
      <c r="Q78" s="77">
        <f t="shared" si="84"/>
        <v>1.8183464983601449E-7</v>
      </c>
      <c r="R78" s="77">
        <f t="shared" si="85"/>
        <v>1.8184089892570216E-7</v>
      </c>
      <c r="S78" s="77">
        <f t="shared" si="86"/>
        <v>1.8184089934194741E-7</v>
      </c>
      <c r="T78" s="77">
        <f t="shared" si="87"/>
        <v>1.8184089934197459E-7</v>
      </c>
      <c r="V78" s="78">
        <v>1.653E-8</v>
      </c>
      <c r="W78" s="78">
        <v>1.2551827601100001</v>
      </c>
      <c r="X78" s="78">
        <v>33326.578733174203</v>
      </c>
      <c r="Y78" s="77">
        <f t="shared" si="88"/>
        <v>4.19687700594074E-9</v>
      </c>
      <c r="Z78" s="77">
        <f t="shared" si="89"/>
        <v>4.1919471548897658E-9</v>
      </c>
      <c r="AA78" s="77">
        <f t="shared" si="90"/>
        <v>4.1919468264994406E-9</v>
      </c>
      <c r="AB78" s="77">
        <f t="shared" si="91"/>
        <v>4.1919468264776271E-9</v>
      </c>
      <c r="AD78" s="78">
        <v>6.9E-10</v>
      </c>
      <c r="AE78" s="78">
        <v>3.4481386279500001</v>
      </c>
      <c r="AF78" s="78">
        <v>10213.285546211</v>
      </c>
      <c r="AG78" s="77">
        <f t="shared" si="92"/>
        <v>-6.7231321235375583E-10</v>
      </c>
      <c r="AH78" s="77">
        <f t="shared" si="93"/>
        <v>-6.7232787666239412E-10</v>
      </c>
      <c r="AI78" s="77">
        <f t="shared" si="94"/>
        <v>-6.7232787763898133E-10</v>
      </c>
      <c r="AJ78" s="77">
        <f t="shared" si="95"/>
        <v>-6.7232787763904637E-10</v>
      </c>
      <c r="AL78" s="78">
        <v>9.9999999999999994E-12</v>
      </c>
      <c r="AM78" s="78">
        <v>5.8085305794700002</v>
      </c>
      <c r="AN78" s="78">
        <v>4551.9534970588002</v>
      </c>
      <c r="AO78" s="77">
        <f t="shared" si="96"/>
        <v>8.3616005746365508E-12</v>
      </c>
      <c r="AP78" s="77">
        <f t="shared" si="97"/>
        <v>8.3613695815665447E-12</v>
      </c>
      <c r="AQ78" s="77">
        <f t="shared" si="98"/>
        <v>8.3613695661796282E-12</v>
      </c>
      <c r="AR78" s="77">
        <f t="shared" si="99"/>
        <v>8.3613695661786153E-12</v>
      </c>
      <c r="AT78" s="78"/>
      <c r="AU78" s="78"/>
      <c r="AV78" s="78"/>
      <c r="BB78" s="78"/>
      <c r="BC78" s="78"/>
      <c r="BD78" s="78"/>
      <c r="BJ78" s="78">
        <v>5.7140000000000001E-8</v>
      </c>
      <c r="BK78" s="78">
        <v>2.87339047644</v>
      </c>
      <c r="BL78" s="78">
        <v>79219.309166331106</v>
      </c>
      <c r="BM78" s="77">
        <f t="shared" si="100"/>
        <v>-5.428359141884431E-8</v>
      </c>
      <c r="BN78" s="77">
        <f t="shared" si="101"/>
        <v>-5.4296652142968026E-8</v>
      </c>
      <c r="BO78" s="77">
        <f t="shared" si="102"/>
        <v>-5.4296653011970361E-8</v>
      </c>
      <c r="BP78" s="77">
        <f t="shared" si="103"/>
        <v>-5.4296653012028032E-8</v>
      </c>
      <c r="BR78" s="78">
        <v>2.4800000000000001E-9</v>
      </c>
      <c r="BS78" s="78">
        <v>2.3439684006000001</v>
      </c>
      <c r="BT78" s="78">
        <v>51535.908996834303</v>
      </c>
      <c r="BU78" s="77">
        <f t="shared" si="104"/>
        <v>1.9632761146763247E-9</v>
      </c>
      <c r="BV78" s="77">
        <f t="shared" si="105"/>
        <v>1.9625534330656031E-9</v>
      </c>
      <c r="BW78" s="77">
        <f t="shared" si="106"/>
        <v>1.9625533849130167E-9</v>
      </c>
      <c r="BX78" s="77">
        <f t="shared" si="107"/>
        <v>1.9625533849098283E-9</v>
      </c>
      <c r="BZ78" s="78">
        <v>1.5E-10</v>
      </c>
      <c r="CA78" s="78">
        <v>3.4952146903400001</v>
      </c>
      <c r="CB78" s="78">
        <v>83925.041473874706</v>
      </c>
      <c r="CC78" s="77">
        <f t="shared" si="108"/>
        <v>-1.499724002389468E-10</v>
      </c>
      <c r="CD78" s="77">
        <f t="shared" si="109"/>
        <v>-1.4997012090976583E-10</v>
      </c>
      <c r="CE78" s="77">
        <f t="shared" si="110"/>
        <v>-1.4997012075492852E-10</v>
      </c>
      <c r="CF78" s="77">
        <f t="shared" si="111"/>
        <v>-1.4997012075491831E-10</v>
      </c>
      <c r="CH78" s="78"/>
      <c r="CI78" s="78"/>
      <c r="CJ78" s="78"/>
      <c r="CP78" s="78"/>
      <c r="CQ78" s="78"/>
      <c r="CR78" s="78"/>
      <c r="CX78" s="78"/>
      <c r="CY78" s="78"/>
      <c r="CZ78" s="78"/>
      <c r="DF78" s="78">
        <v>3.044E-8</v>
      </c>
      <c r="DG78" s="78">
        <v>5.9061331018100001</v>
      </c>
      <c r="DH78" s="78">
        <v>105460.99111839</v>
      </c>
      <c r="DI78" s="77">
        <f t="shared" si="112"/>
        <v>2.170472470627187E-8</v>
      </c>
      <c r="DJ78" s="77">
        <f t="shared" si="113"/>
        <v>2.1683890703764993E-8</v>
      </c>
      <c r="DK78" s="77">
        <f t="shared" si="114"/>
        <v>2.1683889315326764E-8</v>
      </c>
      <c r="DL78" s="77">
        <f t="shared" si="115"/>
        <v>2.1683889315236899E-8</v>
      </c>
      <c r="DN78" s="78">
        <v>2.04E-9</v>
      </c>
      <c r="DO78" s="78">
        <v>3.4465478259700002</v>
      </c>
      <c r="DP78" s="78">
        <v>9103.9069941176003</v>
      </c>
      <c r="DQ78" s="77">
        <f t="shared" si="116"/>
        <v>-2.0311538894352504E-9</v>
      </c>
      <c r="DR78" s="77">
        <f t="shared" si="117"/>
        <v>-2.0311698662053612E-9</v>
      </c>
      <c r="DS78" s="77">
        <f t="shared" si="118"/>
        <v>-2.0311698672690907E-9</v>
      </c>
      <c r="DT78" s="77">
        <f t="shared" si="119"/>
        <v>-2.0311698672691622E-9</v>
      </c>
      <c r="DV78" s="78">
        <v>8.9999999999999999E-11</v>
      </c>
      <c r="DW78" s="78">
        <v>5.7381231420400001</v>
      </c>
      <c r="DX78" s="78">
        <v>51116.424352959199</v>
      </c>
      <c r="DY78" s="77">
        <f t="shared" si="120"/>
        <v>3.0888452821017562E-11</v>
      </c>
      <c r="DZ78" s="77">
        <f t="shared" si="121"/>
        <v>3.0848472288193938E-11</v>
      </c>
      <c r="EA78" s="77">
        <f t="shared" si="122"/>
        <v>3.0848469624862578E-11</v>
      </c>
      <c r="EB78" s="77">
        <f t="shared" si="123"/>
        <v>3.0848469624689562E-11</v>
      </c>
      <c r="ED78" s="78">
        <v>0</v>
      </c>
      <c r="EE78" s="78">
        <v>5.6208296069000001</v>
      </c>
      <c r="EF78" s="78">
        <v>639.89728631399998</v>
      </c>
      <c r="EG78" s="77">
        <f t="shared" si="124"/>
        <v>0</v>
      </c>
      <c r="EH78" s="77">
        <f t="shared" si="125"/>
        <v>0</v>
      </c>
      <c r="EI78" s="77">
        <f t="shared" si="126"/>
        <v>0</v>
      </c>
      <c r="EJ78" s="77">
        <f t="shared" si="127"/>
        <v>0</v>
      </c>
      <c r="EL78" s="78"/>
      <c r="EM78" s="78"/>
      <c r="EN78" s="78"/>
      <c r="ET78" s="78"/>
      <c r="EU78" s="78"/>
      <c r="EV78" s="78"/>
    </row>
    <row r="79" spans="1:152" s="77" customFormat="1" ht="12.75">
      <c r="A79" s="77" t="s">
        <v>211</v>
      </c>
      <c r="B79" s="77" t="s">
        <v>212</v>
      </c>
      <c r="C79" s="77" t="s">
        <v>213</v>
      </c>
      <c r="D79" s="77" t="s">
        <v>214</v>
      </c>
      <c r="E79" s="77" t="s">
        <v>215</v>
      </c>
      <c r="F79" s="77" t="s">
        <v>216</v>
      </c>
      <c r="L79" s="78"/>
      <c r="N79" s="78">
        <v>2.3656E-7</v>
      </c>
      <c r="O79" s="78">
        <v>2.84168536986</v>
      </c>
      <c r="P79" s="78">
        <v>260879.03141574099</v>
      </c>
      <c r="Q79" s="77">
        <f t="shared" si="84"/>
        <v>1.4024997760962985E-8</v>
      </c>
      <c r="R79" s="77">
        <f t="shared" si="85"/>
        <v>1.4594907861190517E-8</v>
      </c>
      <c r="S79" s="77">
        <f t="shared" si="86"/>
        <v>1.4594945820063413E-8</v>
      </c>
      <c r="T79" s="77">
        <f t="shared" si="87"/>
        <v>1.4594945822532925E-8</v>
      </c>
      <c r="V79" s="78">
        <v>1.7850000000000001E-8</v>
      </c>
      <c r="W79" s="78">
        <v>1.80830270808</v>
      </c>
      <c r="X79" s="78">
        <v>26301.202237012199</v>
      </c>
      <c r="Y79" s="77">
        <f t="shared" si="88"/>
        <v>1.5727500120947176E-8</v>
      </c>
      <c r="Z79" s="77">
        <f t="shared" si="89"/>
        <v>1.5729553869147339E-8</v>
      </c>
      <c r="AA79" s="77">
        <f t="shared" si="90"/>
        <v>1.5729554005916409E-8</v>
      </c>
      <c r="AB79" s="77">
        <f t="shared" si="91"/>
        <v>1.5729554005925521E-8</v>
      </c>
      <c r="AD79" s="78">
        <v>6E-10</v>
      </c>
      <c r="AE79" s="78">
        <v>0.79452201416000001</v>
      </c>
      <c r="AF79" s="78">
        <v>53131.406024757001</v>
      </c>
      <c r="AG79" s="77">
        <f t="shared" si="92"/>
        <v>3.4495215632692544E-11</v>
      </c>
      <c r="AH79" s="77">
        <f t="shared" si="93"/>
        <v>3.4789657453101092E-11</v>
      </c>
      <c r="AI79" s="77">
        <f t="shared" si="94"/>
        <v>3.4789677065544013E-11</v>
      </c>
      <c r="AJ79" s="77">
        <f t="shared" si="95"/>
        <v>3.4789677066837865E-11</v>
      </c>
      <c r="AL79" s="78">
        <v>9.9999999999999994E-12</v>
      </c>
      <c r="AM79" s="78">
        <v>4.9590938511999996</v>
      </c>
      <c r="AN79" s="78">
        <v>129483.91596626199</v>
      </c>
      <c r="AO79" s="77">
        <f t="shared" si="96"/>
        <v>-9.8598748920793959E-12</v>
      </c>
      <c r="AP79" s="77">
        <f t="shared" si="97"/>
        <v>-9.8618662244407638E-12</v>
      </c>
      <c r="AQ79" s="77">
        <f t="shared" si="98"/>
        <v>-9.8618663566119036E-12</v>
      </c>
      <c r="AR79" s="77">
        <f t="shared" si="99"/>
        <v>-9.8618663566205648E-12</v>
      </c>
      <c r="AT79" s="78"/>
      <c r="AU79" s="78"/>
      <c r="AV79" s="78"/>
      <c r="BB79" s="78"/>
      <c r="BC79" s="78"/>
      <c r="BD79" s="78"/>
      <c r="BJ79" s="78">
        <v>5.6010000000000003E-8</v>
      </c>
      <c r="BK79" s="78">
        <v>5.3719088514999997</v>
      </c>
      <c r="BL79" s="78">
        <v>955.59974160859997</v>
      </c>
      <c r="BM79" s="77">
        <f t="shared" si="100"/>
        <v>5.5858710899584232E-8</v>
      </c>
      <c r="BN79" s="77">
        <f t="shared" si="101"/>
        <v>5.5858747268480843E-8</v>
      </c>
      <c r="BO79" s="77">
        <f t="shared" si="102"/>
        <v>5.5858747270903225E-8</v>
      </c>
      <c r="BP79" s="77">
        <f t="shared" si="103"/>
        <v>5.5858747270903391E-8</v>
      </c>
      <c r="BR79" s="78">
        <v>2.86E-9</v>
      </c>
      <c r="BS79" s="78">
        <v>2.3964828016299999</v>
      </c>
      <c r="BT79" s="78">
        <v>19804.827291582798</v>
      </c>
      <c r="BU79" s="77">
        <f t="shared" si="104"/>
        <v>2.3625934891099808E-9</v>
      </c>
      <c r="BV79" s="77">
        <f t="shared" si="105"/>
        <v>2.3622981300805229E-9</v>
      </c>
      <c r="BW79" s="77">
        <f t="shared" si="106"/>
        <v>2.362298110404065E-9</v>
      </c>
      <c r="BX79" s="77">
        <f t="shared" si="107"/>
        <v>2.3622981104027588E-9</v>
      </c>
      <c r="BZ79" s="78">
        <v>1.2E-10</v>
      </c>
      <c r="CA79" s="78">
        <v>1.3398002714799999</v>
      </c>
      <c r="CB79" s="78">
        <v>77308.1096831139</v>
      </c>
      <c r="CC79" s="77">
        <f t="shared" si="108"/>
        <v>1.1988356376549773E-10</v>
      </c>
      <c r="CD79" s="77">
        <f t="shared" si="109"/>
        <v>1.1987975310558052E-10</v>
      </c>
      <c r="CE79" s="77">
        <f t="shared" si="110"/>
        <v>1.1987975284971021E-10</v>
      </c>
      <c r="CF79" s="77">
        <f t="shared" si="111"/>
        <v>1.1987975284969343E-10</v>
      </c>
      <c r="CH79" s="78"/>
      <c r="CI79" s="78"/>
      <c r="CJ79" s="78"/>
      <c r="CP79" s="78"/>
      <c r="CQ79" s="78"/>
      <c r="CR79" s="78"/>
      <c r="CX79" s="78"/>
      <c r="CY79" s="78"/>
      <c r="CZ79" s="78"/>
      <c r="DF79" s="78">
        <v>2.7549999999999999E-8</v>
      </c>
      <c r="DG79" s="78">
        <v>5.6758708763200003</v>
      </c>
      <c r="DH79" s="78">
        <v>26107.572902473901</v>
      </c>
      <c r="DI79" s="77">
        <f t="shared" si="112"/>
        <v>1.8195034502247901E-8</v>
      </c>
      <c r="DJ79" s="77">
        <f t="shared" si="113"/>
        <v>1.8190037290737843E-8</v>
      </c>
      <c r="DK79" s="77">
        <f t="shared" si="114"/>
        <v>1.8190036957838794E-8</v>
      </c>
      <c r="DL79" s="77">
        <f t="shared" si="115"/>
        <v>1.8190036957816447E-8</v>
      </c>
      <c r="DN79" s="78">
        <v>1.97E-9</v>
      </c>
      <c r="DO79" s="78">
        <v>0.80026289238000003</v>
      </c>
      <c r="DP79" s="78">
        <v>27676.976036857999</v>
      </c>
      <c r="DQ79" s="77">
        <f t="shared" si="116"/>
        <v>-5.6239561519888074E-10</v>
      </c>
      <c r="DR79" s="77">
        <f t="shared" si="117"/>
        <v>-5.6287904139893766E-10</v>
      </c>
      <c r="DS79" s="77">
        <f t="shared" si="118"/>
        <v>-5.628790735986378E-10</v>
      </c>
      <c r="DT79" s="77">
        <f t="shared" si="119"/>
        <v>-5.6287907360078412E-10</v>
      </c>
      <c r="DV79" s="78">
        <v>7.9999999999999995E-11</v>
      </c>
      <c r="DW79" s="78">
        <v>1.9805048133700001</v>
      </c>
      <c r="DX79" s="78">
        <v>13521.751441591399</v>
      </c>
      <c r="DY79" s="77">
        <f t="shared" si="120"/>
        <v>-5.9335622312884936E-11</v>
      </c>
      <c r="DZ79" s="77">
        <f t="shared" si="121"/>
        <v>-5.9328909148785468E-11</v>
      </c>
      <c r="EA79" s="77">
        <f t="shared" si="122"/>
        <v>-5.9328908701591686E-11</v>
      </c>
      <c r="EB79" s="77">
        <f t="shared" si="123"/>
        <v>-5.9328908701561947E-11</v>
      </c>
      <c r="ED79" s="78">
        <v>0</v>
      </c>
      <c r="EE79" s="78">
        <v>3.16268062826</v>
      </c>
      <c r="EF79" s="78">
        <v>529.69096509459996</v>
      </c>
      <c r="EG79" s="77">
        <f t="shared" si="124"/>
        <v>0</v>
      </c>
      <c r="EH79" s="77">
        <f t="shared" si="125"/>
        <v>0</v>
      </c>
      <c r="EI79" s="77">
        <f t="shared" si="126"/>
        <v>0</v>
      </c>
      <c r="EJ79" s="77">
        <f t="shared" si="127"/>
        <v>0</v>
      </c>
      <c r="EL79" s="78"/>
      <c r="EM79" s="78"/>
      <c r="EN79" s="78"/>
      <c r="ET79" s="78"/>
      <c r="EU79" s="78"/>
      <c r="EV79" s="78"/>
    </row>
    <row r="80" spans="1:152" s="77" customFormat="1" ht="12.75">
      <c r="A80" s="77">
        <f>SUM(BO1:BO818)</f>
        <v>-4.2648543498983407E-2</v>
      </c>
      <c r="B80" s="77">
        <f>SUM(BW1:BW494)</f>
        <v>-5.3603374971443862E-3</v>
      </c>
      <c r="C80" s="77">
        <f>SUM(CE1:CE230)</f>
        <v>1.7538823270092276E-5</v>
      </c>
      <c r="D80" s="77">
        <f>SUM(CM1:CM53)</f>
        <v>3.7808693881687133E-6</v>
      </c>
      <c r="E80" s="77">
        <f>SUM(CU1:CU15)</f>
        <v>-1.3697963856433863E-8</v>
      </c>
      <c r="F80" s="77">
        <f>SUM(DC1:DC10)</f>
        <v>-1.4733447995518605E-9</v>
      </c>
      <c r="L80" s="78"/>
      <c r="N80" s="78">
        <v>2.2908000000000001E-7</v>
      </c>
      <c r="O80" s="78">
        <v>2.5846202651399999</v>
      </c>
      <c r="P80" s="78">
        <v>68050.423878511501</v>
      </c>
      <c r="Q80" s="77">
        <f t="shared" si="84"/>
        <v>-1.4659390983101649E-7</v>
      </c>
      <c r="R80" s="77">
        <f t="shared" si="85"/>
        <v>-1.4648305297734365E-7</v>
      </c>
      <c r="S80" s="77">
        <f t="shared" si="86"/>
        <v>-1.4648304559124338E-7</v>
      </c>
      <c r="T80" s="77">
        <f t="shared" si="87"/>
        <v>-1.4648304559075281E-7</v>
      </c>
      <c r="V80" s="78">
        <v>1.784E-8</v>
      </c>
      <c r="W80" s="78">
        <v>5.1792627326899998</v>
      </c>
      <c r="X80" s="78">
        <v>426.59819087599999</v>
      </c>
      <c r="Y80" s="77">
        <f t="shared" si="88"/>
        <v>-1.6891021649090809E-8</v>
      </c>
      <c r="Z80" s="77">
        <f t="shared" si="89"/>
        <v>-1.6890998990625309E-8</v>
      </c>
      <c r="AA80" s="77">
        <f t="shared" si="90"/>
        <v>-1.6890998989116022E-8</v>
      </c>
      <c r="AB80" s="77">
        <f t="shared" si="91"/>
        <v>-1.6890998989115923E-8</v>
      </c>
      <c r="AD80" s="78">
        <v>6.3E-10</v>
      </c>
      <c r="AE80" s="78">
        <v>5.0210692824800001</v>
      </c>
      <c r="AF80" s="78">
        <v>98690.280517144507</v>
      </c>
      <c r="AG80" s="77">
        <f t="shared" si="92"/>
        <v>-1.5565810276110029E-10</v>
      </c>
      <c r="AH80" s="77">
        <f t="shared" si="93"/>
        <v>-1.5621542752124353E-10</v>
      </c>
      <c r="AI80" s="77">
        <f t="shared" si="94"/>
        <v>-1.5621546464021884E-10</v>
      </c>
      <c r="AJ80" s="77">
        <f t="shared" si="95"/>
        <v>-1.5621546464271672E-10</v>
      </c>
      <c r="AL80" s="78">
        <v>9.9999999999999994E-12</v>
      </c>
      <c r="AM80" s="78">
        <v>3.1748124558800002</v>
      </c>
      <c r="AN80" s="78">
        <v>76674.636529438707</v>
      </c>
      <c r="AO80" s="77">
        <f t="shared" si="96"/>
        <v>5.5711320665763318E-12</v>
      </c>
      <c r="AP80" s="77">
        <f t="shared" si="97"/>
        <v>5.565239784794359E-12</v>
      </c>
      <c r="AQ80" s="77">
        <f t="shared" si="98"/>
        <v>5.5652393922169016E-12</v>
      </c>
      <c r="AR80" s="77">
        <f t="shared" si="99"/>
        <v>5.565239392190927E-12</v>
      </c>
      <c r="AT80" s="81"/>
      <c r="AU80" s="81"/>
      <c r="AV80" s="81"/>
      <c r="BB80" s="78"/>
      <c r="BC80" s="78"/>
      <c r="BD80" s="78"/>
      <c r="BJ80" s="78">
        <v>4.9649999999999998E-8</v>
      </c>
      <c r="BK80" s="78">
        <v>3.47619946892</v>
      </c>
      <c r="BL80" s="78">
        <v>59414.481874748402</v>
      </c>
      <c r="BM80" s="77">
        <f t="shared" si="100"/>
        <v>3.5509062245371267E-8</v>
      </c>
      <c r="BN80" s="77">
        <f t="shared" si="101"/>
        <v>3.552813207043136E-8</v>
      </c>
      <c r="BO80" s="77">
        <f t="shared" si="102"/>
        <v>3.5528133340312763E-8</v>
      </c>
      <c r="BP80" s="77">
        <f t="shared" si="103"/>
        <v>3.5528133340397539E-8</v>
      </c>
      <c r="BR80" s="78">
        <v>3.3799999999999999E-9</v>
      </c>
      <c r="BS80" s="78">
        <v>1.5518920032500001</v>
      </c>
      <c r="BT80" s="78">
        <v>52705.4972482429</v>
      </c>
      <c r="BU80" s="77">
        <f t="shared" si="104"/>
        <v>-2.7100149347448346E-10</v>
      </c>
      <c r="BV80" s="77">
        <f t="shared" si="105"/>
        <v>-2.7264429718380764E-10</v>
      </c>
      <c r="BW80" s="77">
        <f t="shared" si="106"/>
        <v>-2.7264440660861781E-10</v>
      </c>
      <c r="BX80" s="77">
        <f t="shared" si="107"/>
        <v>-2.7264440661589503E-10</v>
      </c>
      <c r="BZ80" s="78">
        <v>1.2E-10</v>
      </c>
      <c r="CA80" s="78">
        <v>2.7447665578199998</v>
      </c>
      <c r="CB80" s="78">
        <v>19317.1925403286</v>
      </c>
      <c r="CC80" s="77">
        <f t="shared" si="108"/>
        <v>-9.2682297200948083E-11</v>
      </c>
      <c r="CD80" s="77">
        <f t="shared" si="109"/>
        <v>-9.2668673315520178E-11</v>
      </c>
      <c r="CE80" s="77">
        <f t="shared" si="110"/>
        <v>-9.2668672407936473E-11</v>
      </c>
      <c r="CF80" s="77">
        <f t="shared" si="111"/>
        <v>-9.266867240787689E-11</v>
      </c>
      <c r="CH80" s="78"/>
      <c r="CI80" s="78"/>
      <c r="CJ80" s="78"/>
      <c r="CP80" s="78"/>
      <c r="CQ80" s="78"/>
      <c r="CR80" s="78"/>
      <c r="CX80" s="78"/>
      <c r="CY80" s="78"/>
      <c r="CZ80" s="78"/>
      <c r="DF80" s="78">
        <v>2.2670000000000001E-8</v>
      </c>
      <c r="DG80" s="78">
        <v>2.1794134003700001</v>
      </c>
      <c r="DH80" s="78">
        <v>110012.944615448</v>
      </c>
      <c r="DI80" s="77">
        <f t="shared" si="112"/>
        <v>-2.3261567562199337E-9</v>
      </c>
      <c r="DJ80" s="77">
        <f t="shared" si="113"/>
        <v>-2.3032036395414836E-9</v>
      </c>
      <c r="DK80" s="77">
        <f t="shared" si="114"/>
        <v>-2.3032021105586172E-9</v>
      </c>
      <c r="DL80" s="77">
        <f t="shared" si="115"/>
        <v>-2.3032021104560596E-9</v>
      </c>
      <c r="DN80" s="78">
        <v>2.0500000000000002E-9</v>
      </c>
      <c r="DO80" s="78">
        <v>3.2084401208800002</v>
      </c>
      <c r="DP80" s="78">
        <v>18849.227549974199</v>
      </c>
      <c r="DQ80" s="77">
        <f t="shared" si="116"/>
        <v>1.4695560823917431E-9</v>
      </c>
      <c r="DR80" s="77">
        <f t="shared" si="117"/>
        <v>1.4693068074651882E-9</v>
      </c>
      <c r="DS80" s="77">
        <f t="shared" si="118"/>
        <v>1.4693067908595243E-9</v>
      </c>
      <c r="DT80" s="77">
        <f t="shared" si="119"/>
        <v>1.4693067908584273E-9</v>
      </c>
      <c r="DV80" s="78">
        <v>8.9999999999999999E-11</v>
      </c>
      <c r="DW80" s="78">
        <v>0.95963913885999996</v>
      </c>
      <c r="DX80" s="78">
        <v>78793.400389817107</v>
      </c>
      <c r="DY80" s="77">
        <f t="shared" si="120"/>
        <v>-6.4908314230842904E-11</v>
      </c>
      <c r="DZ80" s="77">
        <f t="shared" si="121"/>
        <v>-6.4953744916017493E-11</v>
      </c>
      <c r="EA80" s="77">
        <f t="shared" si="122"/>
        <v>-6.4953747940999958E-11</v>
      </c>
      <c r="EB80" s="77">
        <f t="shared" si="123"/>
        <v>-6.4953747941201803E-11</v>
      </c>
      <c r="ED80" s="78">
        <v>0</v>
      </c>
      <c r="EE80" s="78">
        <v>0.77186843357000001</v>
      </c>
      <c r="EF80" s="78">
        <v>26084.021806216198</v>
      </c>
      <c r="EG80" s="77">
        <f t="shared" si="124"/>
        <v>0</v>
      </c>
      <c r="EH80" s="77">
        <f t="shared" si="125"/>
        <v>0</v>
      </c>
      <c r="EI80" s="77">
        <f t="shared" si="126"/>
        <v>0</v>
      </c>
      <c r="EJ80" s="77">
        <f t="shared" si="127"/>
        <v>0</v>
      </c>
      <c r="EL80" s="78"/>
      <c r="EM80" s="78"/>
      <c r="EN80" s="78"/>
      <c r="ET80" s="78"/>
      <c r="EU80" s="78"/>
      <c r="EV80" s="78"/>
    </row>
    <row r="81" spans="1:152" s="77" customFormat="1" ht="12.75">
      <c r="L81" s="78"/>
      <c r="N81" s="78">
        <v>2.7085999999999998E-7</v>
      </c>
      <c r="O81" s="78">
        <v>8.5017386690000002E-2</v>
      </c>
      <c r="P81" s="78">
        <v>63498.470381452702</v>
      </c>
      <c r="Q81" s="77">
        <f t="shared" si="84"/>
        <v>2.6862649794613145E-7</v>
      </c>
      <c r="R81" s="77">
        <f t="shared" si="85"/>
        <v>2.6860605917323382E-7</v>
      </c>
      <c r="S81" s="77">
        <f t="shared" si="86"/>
        <v>2.6860605780872108E-7</v>
      </c>
      <c r="T81" s="77">
        <f t="shared" si="87"/>
        <v>2.6860605780862991E-7</v>
      </c>
      <c r="V81" s="78">
        <v>2.1430000000000001E-8</v>
      </c>
      <c r="W81" s="78">
        <v>5.1631227824500003</v>
      </c>
      <c r="X81" s="78">
        <v>51220.206541539701</v>
      </c>
      <c r="Y81" s="77">
        <f t="shared" si="88"/>
        <v>-1.5374452023705442E-8</v>
      </c>
      <c r="Z81" s="77">
        <f t="shared" si="89"/>
        <v>-1.5381524707776259E-8</v>
      </c>
      <c r="AA81" s="77">
        <f t="shared" si="90"/>
        <v>-1.5381525178772282E-8</v>
      </c>
      <c r="AB81" s="77">
        <f t="shared" si="91"/>
        <v>-1.5381525178803665E-8</v>
      </c>
      <c r="AD81" s="78">
        <v>6.3E-10</v>
      </c>
      <c r="AE81" s="78">
        <v>2.4916053266499998</v>
      </c>
      <c r="AF81" s="78">
        <v>78793.400389817107</v>
      </c>
      <c r="AG81" s="77">
        <f t="shared" si="92"/>
        <v>4.1844833107302783E-10</v>
      </c>
      <c r="AH81" s="77">
        <f t="shared" si="93"/>
        <v>4.1810490425662221E-10</v>
      </c>
      <c r="AI81" s="77">
        <f t="shared" si="94"/>
        <v>4.1810488137360579E-10</v>
      </c>
      <c r="AJ81" s="77">
        <f t="shared" si="95"/>
        <v>4.1810488137207882E-10</v>
      </c>
      <c r="AL81" s="78">
        <v>9.9999999999999994E-12</v>
      </c>
      <c r="AM81" s="78">
        <v>1.538031696</v>
      </c>
      <c r="AN81" s="78">
        <v>52389.105378586399</v>
      </c>
      <c r="AO81" s="77">
        <f t="shared" si="96"/>
        <v>9.9601209724233291E-12</v>
      </c>
      <c r="AP81" s="77">
        <f t="shared" si="97"/>
        <v>9.9605522335329206E-12</v>
      </c>
      <c r="AQ81" s="77">
        <f t="shared" si="98"/>
        <v>9.9605522621812403E-12</v>
      </c>
      <c r="AR81" s="77">
        <f t="shared" si="99"/>
        <v>9.9605522621831079E-12</v>
      </c>
      <c r="AT81" s="78"/>
      <c r="AU81" s="78"/>
      <c r="AV81" s="78"/>
      <c r="BB81" s="78"/>
      <c r="BC81" s="78"/>
      <c r="BD81" s="78"/>
      <c r="BJ81" s="78">
        <v>5.4679999999999997E-8</v>
      </c>
      <c r="BK81" s="78">
        <v>1.4378122314299999</v>
      </c>
      <c r="BL81" s="78">
        <v>56727.759780207198</v>
      </c>
      <c r="BM81" s="77">
        <f t="shared" si="100"/>
        <v>2.6450930278131799E-8</v>
      </c>
      <c r="BN81" s="77">
        <f t="shared" si="101"/>
        <v>2.6476043137345908E-8</v>
      </c>
      <c r="BO81" s="77">
        <f t="shared" si="102"/>
        <v>2.6476044809869171E-8</v>
      </c>
      <c r="BP81" s="77">
        <f t="shared" si="103"/>
        <v>2.6476044809977955E-8</v>
      </c>
      <c r="BR81" s="78">
        <v>2.3899999999999998E-9</v>
      </c>
      <c r="BS81" s="78">
        <v>3.3516908192699999</v>
      </c>
      <c r="BT81" s="78">
        <v>52168.692736147503</v>
      </c>
      <c r="BU81" s="77">
        <f t="shared" si="104"/>
        <v>-2.3896745710340336E-9</v>
      </c>
      <c r="BV81" s="77">
        <f t="shared" si="105"/>
        <v>-2.3896552574173297E-9</v>
      </c>
      <c r="BW81" s="77">
        <f t="shared" si="106"/>
        <v>-2.3896552561123092E-9</v>
      </c>
      <c r="BX81" s="77">
        <f t="shared" si="107"/>
        <v>-2.389655256112224E-9</v>
      </c>
      <c r="BZ81" s="78">
        <v>1.4000000000000001E-10</v>
      </c>
      <c r="CA81" s="78">
        <v>5.4845715980199996</v>
      </c>
      <c r="CB81" s="78">
        <v>98690.280517144507</v>
      </c>
      <c r="CC81" s="77">
        <f t="shared" si="108"/>
        <v>2.9710016102659153E-11</v>
      </c>
      <c r="CD81" s="77">
        <f t="shared" si="109"/>
        <v>2.9585087701230479E-11</v>
      </c>
      <c r="CE81" s="77">
        <f t="shared" si="110"/>
        <v>2.958507937894819E-11</v>
      </c>
      <c r="CF81" s="77">
        <f t="shared" si="111"/>
        <v>2.958507937838815E-11</v>
      </c>
      <c r="CH81" s="78"/>
      <c r="CI81" s="78"/>
      <c r="CJ81" s="78"/>
      <c r="CP81" s="78"/>
      <c r="CQ81" s="78"/>
      <c r="CR81" s="78"/>
      <c r="CX81" s="78"/>
      <c r="CY81" s="78"/>
      <c r="CZ81" s="78"/>
      <c r="DF81" s="78">
        <v>2.274E-8</v>
      </c>
      <c r="DG81" s="78">
        <v>0.50173671332000003</v>
      </c>
      <c r="DH81" s="78">
        <v>32370.9789915656</v>
      </c>
      <c r="DI81" s="77">
        <f t="shared" si="112"/>
        <v>-2.2649467074205208E-8</v>
      </c>
      <c r="DJ81" s="77">
        <f t="shared" si="113"/>
        <v>-2.2650073156290676E-8</v>
      </c>
      <c r="DK81" s="77">
        <f t="shared" si="114"/>
        <v>-2.2650073196594092E-8</v>
      </c>
      <c r="DL81" s="77">
        <f t="shared" si="115"/>
        <v>-2.2650073196596732E-8</v>
      </c>
      <c r="DN81" s="78">
        <v>1.9599999999999998E-9</v>
      </c>
      <c r="DO81" s="78">
        <v>1.9992428876399999</v>
      </c>
      <c r="DP81" s="78">
        <v>48733.231338182901</v>
      </c>
      <c r="DQ81" s="77">
        <f t="shared" si="116"/>
        <v>-7.6408394699809603E-10</v>
      </c>
      <c r="DR81" s="77">
        <f t="shared" si="117"/>
        <v>-7.6327008782748961E-10</v>
      </c>
      <c r="DS81" s="77">
        <f t="shared" si="118"/>
        <v>-7.6327003361120929E-10</v>
      </c>
      <c r="DT81" s="77">
        <f t="shared" si="119"/>
        <v>-7.6327003360761767E-10</v>
      </c>
      <c r="DV81" s="78">
        <v>7.9999999999999995E-11</v>
      </c>
      <c r="DW81" s="78">
        <v>5.2464723718100004</v>
      </c>
      <c r="DX81" s="78">
        <v>313054.83769889001</v>
      </c>
      <c r="DY81" s="77">
        <f t="shared" si="120"/>
        <v>-6.987313986813246E-11</v>
      </c>
      <c r="DZ81" s="77">
        <f t="shared" si="121"/>
        <v>-6.9985681106195079E-11</v>
      </c>
      <c r="EA81" s="77">
        <f t="shared" si="122"/>
        <v>-6.9985688583004315E-11</v>
      </c>
      <c r="EB81" s="77">
        <f t="shared" si="123"/>
        <v>-6.9985688583497793E-11</v>
      </c>
      <c r="ED81" s="78">
        <v>0</v>
      </c>
      <c r="EE81" s="78">
        <v>3.7861207231399998</v>
      </c>
      <c r="EF81" s="78">
        <v>110012.944615448</v>
      </c>
      <c r="EG81" s="77">
        <f t="shared" si="124"/>
        <v>0</v>
      </c>
      <c r="EH81" s="77">
        <f t="shared" si="125"/>
        <v>0</v>
      </c>
      <c r="EI81" s="77">
        <f t="shared" si="126"/>
        <v>0</v>
      </c>
      <c r="EJ81" s="77">
        <f t="shared" si="127"/>
        <v>0</v>
      </c>
      <c r="EL81" s="78"/>
      <c r="EM81" s="78"/>
      <c r="EN81" s="78"/>
      <c r="ET81" s="78"/>
      <c r="EU81" s="78"/>
      <c r="EV81" s="78"/>
    </row>
    <row r="82" spans="1:152" s="77" customFormat="1" ht="12.75">
      <c r="A82" s="77" t="s">
        <v>217</v>
      </c>
      <c r="B82" s="77" t="s">
        <v>218</v>
      </c>
      <c r="C82" s="77" t="s">
        <v>219</v>
      </c>
      <c r="D82" s="77" t="s">
        <v>220</v>
      </c>
      <c r="E82" s="77" t="s">
        <v>221</v>
      </c>
      <c r="F82" s="77" t="s">
        <v>222</v>
      </c>
      <c r="L82" s="78"/>
      <c r="N82" s="78">
        <v>2.2247000000000001E-7</v>
      </c>
      <c r="O82" s="78">
        <v>3.2241826519100001</v>
      </c>
      <c r="P82" s="78">
        <v>25448.0058552601</v>
      </c>
      <c r="Q82" s="77">
        <f t="shared" si="84"/>
        <v>2.0852594162478336E-7</v>
      </c>
      <c r="R82" s="77">
        <f t="shared" si="85"/>
        <v>2.0854418769874419E-7</v>
      </c>
      <c r="S82" s="77">
        <f t="shared" si="86"/>
        <v>2.0854418891372616E-7</v>
      </c>
      <c r="T82" s="77">
        <f t="shared" si="87"/>
        <v>2.0854418891380764E-7</v>
      </c>
      <c r="V82" s="78">
        <v>1.597E-8</v>
      </c>
      <c r="W82" s="78">
        <v>5.5349440170299999</v>
      </c>
      <c r="X82" s="78">
        <v>56727.759780207198</v>
      </c>
      <c r="Y82" s="77">
        <f t="shared" si="88"/>
        <v>6.9552510200383278E-9</v>
      </c>
      <c r="Z82" s="77">
        <f t="shared" si="89"/>
        <v>6.9477051964319373E-9</v>
      </c>
      <c r="AA82" s="77">
        <f t="shared" si="90"/>
        <v>6.9477046937413031E-9</v>
      </c>
      <c r="AB82" s="77">
        <f t="shared" si="91"/>
        <v>6.9477046937086079E-9</v>
      </c>
      <c r="AD82" s="78">
        <v>5.9000000000000003E-10</v>
      </c>
      <c r="AE82" s="78">
        <v>0.15541098170000001</v>
      </c>
      <c r="AF82" s="78">
        <v>36301.188687785099</v>
      </c>
      <c r="AG82" s="77">
        <f t="shared" si="92"/>
        <v>5.8903339787326677E-10</v>
      </c>
      <c r="AH82" s="77">
        <f t="shared" si="93"/>
        <v>5.890220268273243E-10</v>
      </c>
      <c r="AI82" s="77">
        <f t="shared" si="94"/>
        <v>5.8902202606768702E-10</v>
      </c>
      <c r="AJ82" s="77">
        <f t="shared" si="95"/>
        <v>5.8902202606763687E-10</v>
      </c>
      <c r="AL82" s="78">
        <v>9.9999999999999994E-12</v>
      </c>
      <c r="AM82" s="78">
        <v>2.48052961456</v>
      </c>
      <c r="AN82" s="78">
        <v>53764.879178432202</v>
      </c>
      <c r="AO82" s="77">
        <f t="shared" si="96"/>
        <v>9.5139626253545328E-12</v>
      </c>
      <c r="AP82" s="77">
        <f t="shared" si="97"/>
        <v>9.5124295559840393E-12</v>
      </c>
      <c r="AQ82" s="77">
        <f t="shared" si="98"/>
        <v>9.5124294537880799E-12</v>
      </c>
      <c r="AR82" s="77">
        <f t="shared" si="99"/>
        <v>9.5124294537814172E-12</v>
      </c>
      <c r="AT82" s="78"/>
      <c r="AU82" s="78"/>
      <c r="AV82" s="78"/>
      <c r="BB82" s="78"/>
      <c r="BC82" s="78"/>
      <c r="BD82" s="78"/>
      <c r="BJ82" s="78">
        <v>4.0800000000000001E-8</v>
      </c>
      <c r="BK82" s="78">
        <v>4.0166749900000003</v>
      </c>
      <c r="BL82" s="78">
        <v>91785.460866313893</v>
      </c>
      <c r="BM82" s="77">
        <f t="shared" si="100"/>
        <v>-2.5300762418686089E-8</v>
      </c>
      <c r="BN82" s="77">
        <f t="shared" si="101"/>
        <v>-2.5327933598385564E-8</v>
      </c>
      <c r="BO82" s="77">
        <f t="shared" si="102"/>
        <v>-2.5327935407646983E-8</v>
      </c>
      <c r="BP82" s="77">
        <f t="shared" si="103"/>
        <v>-2.5327935407765167E-8</v>
      </c>
      <c r="BR82" s="78">
        <v>2.3400000000000002E-9</v>
      </c>
      <c r="BS82" s="78">
        <v>2.5110850706700001</v>
      </c>
      <c r="BT82" s="78">
        <v>77308.1096831139</v>
      </c>
      <c r="BU82" s="77">
        <f t="shared" si="104"/>
        <v>1.0042445502585527E-9</v>
      </c>
      <c r="BV82" s="77">
        <f t="shared" si="105"/>
        <v>1.0057559722571981E-9</v>
      </c>
      <c r="BW82" s="77">
        <f t="shared" si="106"/>
        <v>1.0057560729157404E-9</v>
      </c>
      <c r="BX82" s="77">
        <f t="shared" si="107"/>
        <v>1.0057560729223461E-9</v>
      </c>
      <c r="BZ82" s="78">
        <v>1.2E-10</v>
      </c>
      <c r="CA82" s="78">
        <v>6.1762901653100002</v>
      </c>
      <c r="CB82" s="78">
        <v>36301.188687785099</v>
      </c>
      <c r="CC82" s="77">
        <f t="shared" si="108"/>
        <v>1.1392501086636911E-10</v>
      </c>
      <c r="CD82" s="77">
        <f t="shared" si="109"/>
        <v>1.1391234385113285E-10</v>
      </c>
      <c r="CE82" s="77">
        <f t="shared" si="110"/>
        <v>1.1391234300695607E-10</v>
      </c>
      <c r="CF82" s="77">
        <f t="shared" si="111"/>
        <v>1.139123430069003E-10</v>
      </c>
      <c r="CH82" s="78"/>
      <c r="CI82" s="78"/>
      <c r="CJ82" s="78"/>
      <c r="CP82" s="78"/>
      <c r="CQ82" s="78"/>
      <c r="CR82" s="78"/>
      <c r="CX82" s="78"/>
      <c r="CY82" s="78"/>
      <c r="CZ82" s="78"/>
      <c r="DF82" s="78">
        <v>2.7409999999999999E-8</v>
      </c>
      <c r="DG82" s="78">
        <v>4.7542792026200003</v>
      </c>
      <c r="DH82" s="78">
        <v>63498.470381452702</v>
      </c>
      <c r="DI82" s="77">
        <f t="shared" si="112"/>
        <v>-4.6814913626424624E-9</v>
      </c>
      <c r="DJ82" s="77">
        <f t="shared" si="113"/>
        <v>-4.6973564905345203E-9</v>
      </c>
      <c r="DK82" s="77">
        <f t="shared" si="114"/>
        <v>-4.6973575472554822E-9</v>
      </c>
      <c r="DL82" s="77">
        <f t="shared" si="115"/>
        <v>-4.6973575473260928E-9</v>
      </c>
      <c r="DN82" s="78">
        <v>2.1799999999999999E-9</v>
      </c>
      <c r="DO82" s="78">
        <v>2.11865566044</v>
      </c>
      <c r="DP82" s="78">
        <v>73711.755927663704</v>
      </c>
      <c r="DQ82" s="77">
        <f t="shared" si="116"/>
        <v>-5.492477553928298E-10</v>
      </c>
      <c r="DR82" s="77">
        <f t="shared" si="117"/>
        <v>-5.4780891447225838E-10</v>
      </c>
      <c r="DS82" s="77">
        <f t="shared" si="118"/>
        <v>-5.4780881862282329E-10</v>
      </c>
      <c r="DT82" s="77">
        <f t="shared" si="119"/>
        <v>-5.478088186164663E-10</v>
      </c>
      <c r="DV82" s="78">
        <v>7.9999999999999995E-11</v>
      </c>
      <c r="DW82" s="78">
        <v>3.5221278893600001</v>
      </c>
      <c r="DX82" s="78">
        <v>52156.136522248598</v>
      </c>
      <c r="DY82" s="77">
        <f t="shared" si="120"/>
        <v>-7.8009265908518128E-11</v>
      </c>
      <c r="DZ82" s="77">
        <f t="shared" si="121"/>
        <v>-7.8017814886859946E-11</v>
      </c>
      <c r="EA82" s="77">
        <f t="shared" si="122"/>
        <v>-7.8017815455701171E-11</v>
      </c>
      <c r="EB82" s="77">
        <f t="shared" si="123"/>
        <v>-7.8017815455739389E-11</v>
      </c>
      <c r="ED82" s="78">
        <v>0</v>
      </c>
      <c r="EE82" s="78">
        <v>5.50453358586</v>
      </c>
      <c r="EF82" s="78">
        <v>51116.424352959199</v>
      </c>
      <c r="EG82" s="77">
        <f t="shared" si="124"/>
        <v>0</v>
      </c>
      <c r="EH82" s="77">
        <f t="shared" si="125"/>
        <v>0</v>
      </c>
      <c r="EI82" s="77">
        <f t="shared" si="126"/>
        <v>0</v>
      </c>
      <c r="EJ82" s="77">
        <f t="shared" si="127"/>
        <v>0</v>
      </c>
      <c r="EL82" s="78"/>
      <c r="EM82" s="78"/>
      <c r="EN82" s="78"/>
      <c r="ET82" s="78"/>
      <c r="EU82" s="78"/>
      <c r="EV82" s="78"/>
    </row>
    <row r="83" spans="1:152" s="77" customFormat="1" ht="12.75">
      <c r="A83" s="77">
        <f>SUM(DK1:DK1215)</f>
        <v>0.46532470343694998</v>
      </c>
      <c r="B83" s="77">
        <f>SUM(DS1:DS711)</f>
        <v>-2.6169506339081711E-4</v>
      </c>
      <c r="C83" s="77">
        <f>SUM(EA1:EA326)</f>
        <v>-2.2071665934418458E-5</v>
      </c>
      <c r="D83" s="77">
        <f>SUM(EI1:EI119)</f>
        <v>-4.6860189948895635E-8</v>
      </c>
      <c r="E83" s="77">
        <f>SUM(EQ1:EQ18)</f>
        <v>1.800257964948208E-9</v>
      </c>
      <c r="F83" s="77">
        <f>SUM(EY1:EY10)</f>
        <v>-5.1529128845884972E-11</v>
      </c>
      <c r="L83" s="78"/>
      <c r="N83" s="78">
        <v>1.7802999999999999E-7</v>
      </c>
      <c r="O83" s="78">
        <v>3.6120229748299999</v>
      </c>
      <c r="P83" s="78">
        <v>110012.944615448</v>
      </c>
      <c r="Q83" s="77">
        <f t="shared" si="84"/>
        <v>-1.7791848452510204E-7</v>
      </c>
      <c r="R83" s="77">
        <f t="shared" si="85"/>
        <v>-1.7791197987651511E-7</v>
      </c>
      <c r="S83" s="77">
        <f t="shared" si="86"/>
        <v>-1.7791197943710284E-7</v>
      </c>
      <c r="T83" s="77">
        <f t="shared" si="87"/>
        <v>-1.7791197943707336E-7</v>
      </c>
      <c r="V83" s="78">
        <v>1.59E-8</v>
      </c>
      <c r="W83" s="78">
        <v>7.6601347979999998E-2</v>
      </c>
      <c r="X83" s="78">
        <v>23869.1460373874</v>
      </c>
      <c r="Y83" s="77">
        <f t="shared" si="88"/>
        <v>1.5089189649963844E-8</v>
      </c>
      <c r="Z83" s="77">
        <f t="shared" si="89"/>
        <v>1.5088082343112217E-8</v>
      </c>
      <c r="AA83" s="77">
        <f t="shared" si="90"/>
        <v>1.5088082269330145E-8</v>
      </c>
      <c r="AB83" s="77">
        <f t="shared" si="91"/>
        <v>1.5088082269325298E-8</v>
      </c>
      <c r="AD83" s="78">
        <v>5.6000000000000003E-10</v>
      </c>
      <c r="AE83" s="78">
        <v>1.01839356017</v>
      </c>
      <c r="AF83" s="78">
        <v>27676.976036857999</v>
      </c>
      <c r="AG83" s="77">
        <f t="shared" si="92"/>
        <v>-3.9936950616076375E-11</v>
      </c>
      <c r="AH83" s="77">
        <f t="shared" si="93"/>
        <v>-4.0079977439850187E-11</v>
      </c>
      <c r="AI83" s="77">
        <f t="shared" si="94"/>
        <v>-4.007998696675283E-11</v>
      </c>
      <c r="AJ83" s="77">
        <f t="shared" si="95"/>
        <v>-4.0079986967387846E-11</v>
      </c>
      <c r="AL83" s="78">
        <v>9.9999999999999994E-12</v>
      </c>
      <c r="AM83" s="78">
        <v>1.2084309519500001</v>
      </c>
      <c r="AN83" s="78">
        <v>105410.994496485</v>
      </c>
      <c r="AO83" s="77">
        <f t="shared" si="96"/>
        <v>4.6628350921811705E-12</v>
      </c>
      <c r="AP83" s="77">
        <f t="shared" si="97"/>
        <v>4.6714601203883102E-12</v>
      </c>
      <c r="AQ83" s="77">
        <f t="shared" si="98"/>
        <v>4.6714606947525511E-12</v>
      </c>
      <c r="AR83" s="77">
        <f t="shared" si="99"/>
        <v>4.6714606947897436E-12</v>
      </c>
      <c r="AT83" s="78"/>
      <c r="AU83" s="78"/>
      <c r="AV83" s="78"/>
      <c r="BB83" s="78"/>
      <c r="BC83" s="78"/>
      <c r="BD83" s="78"/>
      <c r="BJ83" s="78">
        <v>3.9710000000000003E-8</v>
      </c>
      <c r="BK83" s="78">
        <v>5.4445277184099998</v>
      </c>
      <c r="BL83" s="78">
        <v>6283.0758499914</v>
      </c>
      <c r="BM83" s="77">
        <f t="shared" si="100"/>
        <v>-1.7368435268545023E-8</v>
      </c>
      <c r="BN83" s="77">
        <f t="shared" si="101"/>
        <v>-1.736635943131675E-8</v>
      </c>
      <c r="BO83" s="77">
        <f t="shared" si="102"/>
        <v>-1.7366359293043678E-8</v>
      </c>
      <c r="BP83" s="77">
        <f t="shared" si="103"/>
        <v>-1.7366359293034542E-8</v>
      </c>
      <c r="BR83" s="78">
        <v>2.2900000000000002E-9</v>
      </c>
      <c r="BS83" s="78">
        <v>5.1673759809100002</v>
      </c>
      <c r="BT83" s="78">
        <v>36301.188687785099</v>
      </c>
      <c r="BU83" s="77">
        <f t="shared" si="104"/>
        <v>5.49512421428987E-10</v>
      </c>
      <c r="BV83" s="77">
        <f t="shared" si="105"/>
        <v>5.4876576940434252E-10</v>
      </c>
      <c r="BW83" s="77">
        <f t="shared" si="106"/>
        <v>5.4876571966785154E-10</v>
      </c>
      <c r="BX83" s="77">
        <f t="shared" si="107"/>
        <v>5.4876571966456577E-10</v>
      </c>
      <c r="BZ83" s="78">
        <v>1.2E-10</v>
      </c>
      <c r="CA83" s="78">
        <v>5.1654967341400004</v>
      </c>
      <c r="CB83" s="78">
        <v>1589.0728952838001</v>
      </c>
      <c r="CC83" s="77">
        <f t="shared" si="108"/>
        <v>-1.0509972362317659E-10</v>
      </c>
      <c r="CD83" s="77">
        <f t="shared" si="109"/>
        <v>-1.0509887217878665E-10</v>
      </c>
      <c r="CE83" s="77">
        <f t="shared" si="110"/>
        <v>-1.0509887212207124E-10</v>
      </c>
      <c r="CF83" s="77">
        <f t="shared" si="111"/>
        <v>-1.0509887212206753E-10</v>
      </c>
      <c r="CH83" s="78"/>
      <c r="CI83" s="78"/>
      <c r="CJ83" s="78"/>
      <c r="CP83" s="78"/>
      <c r="CQ83" s="78"/>
      <c r="CR83" s="78"/>
      <c r="CX83" s="78"/>
      <c r="CY83" s="78"/>
      <c r="CZ83" s="78"/>
      <c r="DF83" s="78">
        <v>2.7920000000000001E-8</v>
      </c>
      <c r="DG83" s="78">
        <v>5.0514820680600003</v>
      </c>
      <c r="DH83" s="78">
        <v>51220.206541539701</v>
      </c>
      <c r="DI83" s="77">
        <f t="shared" si="112"/>
        <v>-2.2072760151291723E-8</v>
      </c>
      <c r="DJ83" s="77">
        <f t="shared" si="113"/>
        <v>-2.2080859675126376E-8</v>
      </c>
      <c r="DK83" s="77">
        <f t="shared" si="114"/>
        <v>-2.2080860214470029E-8</v>
      </c>
      <c r="DL83" s="77">
        <f t="shared" si="115"/>
        <v>-2.2080860214505965E-8</v>
      </c>
      <c r="DN83" s="78">
        <v>1.8899999999999999E-9</v>
      </c>
      <c r="DO83" s="78">
        <v>0.65681038131000002</v>
      </c>
      <c r="DP83" s="78">
        <v>110012.944615448</v>
      </c>
      <c r="DQ83" s="77">
        <f t="shared" si="116"/>
        <v>1.8684985997409964E-9</v>
      </c>
      <c r="DR83" s="77">
        <f t="shared" si="117"/>
        <v>1.8687869704807297E-9</v>
      </c>
      <c r="DS83" s="77">
        <f t="shared" si="118"/>
        <v>1.868786989624578E-9</v>
      </c>
      <c r="DT83" s="77">
        <f t="shared" si="119"/>
        <v>1.8687869896258618E-9</v>
      </c>
      <c r="DV83" s="78">
        <v>7.0000000000000004E-11</v>
      </c>
      <c r="DW83" s="78">
        <v>3.5706009301199999</v>
      </c>
      <c r="DX83" s="78">
        <v>48733.231338182901</v>
      </c>
      <c r="DY83" s="77">
        <f t="shared" si="120"/>
        <v>-6.4446480854275009E-11</v>
      </c>
      <c r="DZ83" s="77">
        <f t="shared" si="121"/>
        <v>-6.4458794172728164E-11</v>
      </c>
      <c r="EA83" s="77">
        <f t="shared" si="122"/>
        <v>-6.4458794992481172E-11</v>
      </c>
      <c r="EB83" s="77">
        <f t="shared" si="123"/>
        <v>-6.4458794992535482E-11</v>
      </c>
      <c r="ED83" s="78">
        <v>0</v>
      </c>
      <c r="EE83" s="78">
        <v>4.7091314199999998E-2</v>
      </c>
      <c r="EF83" s="78">
        <v>52389.105378586399</v>
      </c>
      <c r="EG83" s="77">
        <f t="shared" si="124"/>
        <v>0</v>
      </c>
      <c r="EH83" s="77">
        <f t="shared" si="125"/>
        <v>0</v>
      </c>
      <c r="EI83" s="77">
        <f t="shared" si="126"/>
        <v>0</v>
      </c>
      <c r="EJ83" s="77">
        <f t="shared" si="127"/>
        <v>0</v>
      </c>
      <c r="EL83" s="78"/>
      <c r="EM83" s="78"/>
      <c r="EN83" s="78"/>
      <c r="ET83" s="78"/>
      <c r="EU83" s="78"/>
      <c r="EV83" s="78"/>
    </row>
    <row r="84" spans="1:152" s="77" customFormat="1" ht="12.75">
      <c r="L84" s="78"/>
      <c r="N84" s="78">
        <v>2.2406999999999999E-7</v>
      </c>
      <c r="O84" s="78">
        <v>1.02520094825</v>
      </c>
      <c r="P84" s="78">
        <v>105460.99111839</v>
      </c>
      <c r="Q84" s="77">
        <f t="shared" si="84"/>
        <v>1.8167691093199828E-7</v>
      </c>
      <c r="R84" s="77">
        <f t="shared" si="85"/>
        <v>1.8180478879369791E-7</v>
      </c>
      <c r="S84" s="77">
        <f t="shared" si="86"/>
        <v>1.8180479730586403E-7</v>
      </c>
      <c r="T84" s="77">
        <f t="shared" si="87"/>
        <v>1.8180479730641495E-7</v>
      </c>
      <c r="V84" s="78">
        <v>1.5740000000000001E-8</v>
      </c>
      <c r="W84" s="78">
        <v>3.7587058636999999</v>
      </c>
      <c r="X84" s="78">
        <v>73711.755927663704</v>
      </c>
      <c r="Y84" s="77">
        <f t="shared" si="88"/>
        <v>-1.4921306105409267E-8</v>
      </c>
      <c r="Z84" s="77">
        <f t="shared" si="89"/>
        <v>-1.4924719398697911E-8</v>
      </c>
      <c r="AA84" s="77">
        <f t="shared" si="90"/>
        <v>-1.4924719625825611E-8</v>
      </c>
      <c r="AB84" s="77">
        <f t="shared" si="91"/>
        <v>-1.4924719625840675E-8</v>
      </c>
      <c r="AD84" s="78">
        <v>5.3000000000000003E-10</v>
      </c>
      <c r="AE84" s="78">
        <v>1.5595884144200001</v>
      </c>
      <c r="AF84" s="78">
        <v>49957.049178961599</v>
      </c>
      <c r="AG84" s="77">
        <f t="shared" si="92"/>
        <v>2.7320091188508094E-10</v>
      </c>
      <c r="AH84" s="77">
        <f t="shared" si="93"/>
        <v>2.7341079004691726E-10</v>
      </c>
      <c r="AI84" s="77">
        <f t="shared" si="94"/>
        <v>2.7341080402492462E-10</v>
      </c>
      <c r="AJ84" s="77">
        <f t="shared" si="95"/>
        <v>2.7341080402585375E-10</v>
      </c>
      <c r="AL84" s="78">
        <v>1.9999999999999999E-11</v>
      </c>
      <c r="AM84" s="78">
        <v>3.6457683352600001</v>
      </c>
      <c r="AN84" s="78">
        <v>45405.0956819028</v>
      </c>
      <c r="AO84" s="77">
        <f t="shared" si="96"/>
        <v>-1.9936479666608277E-11</v>
      </c>
      <c r="AP84" s="77">
        <f t="shared" si="97"/>
        <v>-1.9937146971932985E-11</v>
      </c>
      <c r="AQ84" s="77">
        <f t="shared" si="98"/>
        <v>-1.9937147016264909E-11</v>
      </c>
      <c r="AR84" s="77">
        <f t="shared" si="99"/>
        <v>-1.9937147016267837E-11</v>
      </c>
      <c r="AT84" s="78"/>
      <c r="AU84" s="78"/>
      <c r="AV84" s="78"/>
      <c r="BB84" s="78"/>
      <c r="BC84" s="78"/>
      <c r="BD84" s="78"/>
      <c r="BJ84" s="78">
        <v>4.0630000000000001E-8</v>
      </c>
      <c r="BK84" s="78">
        <v>5.6429174914400004</v>
      </c>
      <c r="BL84" s="78">
        <v>26068.233380674399</v>
      </c>
      <c r="BM84" s="77">
        <f t="shared" si="100"/>
        <v>3.1991761795182831E-8</v>
      </c>
      <c r="BN84" s="77">
        <f t="shared" si="101"/>
        <v>3.1985720271332919E-8</v>
      </c>
      <c r="BO84" s="77">
        <f t="shared" si="102"/>
        <v>3.1985719868845732E-8</v>
      </c>
      <c r="BP84" s="77">
        <f t="shared" si="103"/>
        <v>3.1985719868819382E-8</v>
      </c>
      <c r="BR84" s="78">
        <v>2.45E-9</v>
      </c>
      <c r="BS84" s="78">
        <v>4.2699603240000004</v>
      </c>
      <c r="BT84" s="78">
        <v>19317.1925403286</v>
      </c>
      <c r="BU84" s="77">
        <f t="shared" si="104"/>
        <v>-1.6408700318733874E-9</v>
      </c>
      <c r="BV84" s="77">
        <f t="shared" si="105"/>
        <v>-1.6411951551180775E-9</v>
      </c>
      <c r="BW84" s="77">
        <f t="shared" si="106"/>
        <v>-1.6411951767727457E-9</v>
      </c>
      <c r="BX84" s="77">
        <f t="shared" si="107"/>
        <v>-1.6411951767741674E-9</v>
      </c>
      <c r="BZ84" s="78">
        <v>1E-10</v>
      </c>
      <c r="CA84" s="78">
        <v>3.1971871893100001</v>
      </c>
      <c r="CB84" s="78">
        <v>24498.830246290399</v>
      </c>
      <c r="CC84" s="77">
        <f t="shared" si="108"/>
        <v>7.7030699940618883E-11</v>
      </c>
      <c r="CD84" s="77">
        <f t="shared" si="109"/>
        <v>7.7016244710777236E-11</v>
      </c>
      <c r="CE84" s="77">
        <f t="shared" si="110"/>
        <v>7.7016243747784824E-11</v>
      </c>
      <c r="CF84" s="77">
        <f t="shared" si="111"/>
        <v>7.7016243747721377E-11</v>
      </c>
      <c r="CH84" s="78"/>
      <c r="CI84" s="78"/>
      <c r="CJ84" s="78"/>
      <c r="CP84" s="78"/>
      <c r="CQ84" s="78"/>
      <c r="CR84" s="78"/>
      <c r="CX84" s="78"/>
      <c r="CY84" s="78"/>
      <c r="CZ84" s="78"/>
      <c r="DF84" s="78">
        <v>2.557E-8</v>
      </c>
      <c r="DG84" s="78">
        <v>2.9511469661700001</v>
      </c>
      <c r="DH84" s="78">
        <v>26080.7895945733</v>
      </c>
      <c r="DI84" s="77">
        <f t="shared" si="112"/>
        <v>-2.454554470243416E-8</v>
      </c>
      <c r="DJ84" s="77">
        <f t="shared" si="113"/>
        <v>-2.4543815065507045E-8</v>
      </c>
      <c r="DK84" s="77">
        <f t="shared" si="114"/>
        <v>-2.4543814950248377E-8</v>
      </c>
      <c r="DL84" s="77">
        <f t="shared" si="115"/>
        <v>-2.4543814950240836E-8</v>
      </c>
      <c r="DN84" s="78">
        <v>2.0700000000000001E-9</v>
      </c>
      <c r="DO84" s="78">
        <v>5.8908270870499999</v>
      </c>
      <c r="DP84" s="78">
        <v>31749.235190726398</v>
      </c>
      <c r="DQ84" s="77">
        <f t="shared" si="116"/>
        <v>1.8174669626085337E-9</v>
      </c>
      <c r="DR84" s="77">
        <f t="shared" si="117"/>
        <v>1.8171758475074563E-9</v>
      </c>
      <c r="DS84" s="77">
        <f t="shared" si="118"/>
        <v>1.8171758281111086E-9</v>
      </c>
      <c r="DT84" s="77">
        <f t="shared" si="119"/>
        <v>1.8171758281098126E-9</v>
      </c>
      <c r="DV84" s="78">
        <v>7.9999999999999995E-11</v>
      </c>
      <c r="DW84" s="78">
        <v>3.4735902580100002</v>
      </c>
      <c r="DX84" s="78">
        <v>98690.280517144507</v>
      </c>
      <c r="DY84" s="77">
        <f t="shared" si="120"/>
        <v>-7.7959459055735119E-11</v>
      </c>
      <c r="DZ84" s="77">
        <f t="shared" si="121"/>
        <v>-7.79430341864885E-11</v>
      </c>
      <c r="EA84" s="77">
        <f t="shared" si="122"/>
        <v>-7.7943033090266347E-11</v>
      </c>
      <c r="EB84" s="77">
        <f t="shared" si="123"/>
        <v>-7.7943033090192573E-11</v>
      </c>
      <c r="ED84" s="78">
        <v>0</v>
      </c>
      <c r="EE84" s="78">
        <v>3.9399189485799999</v>
      </c>
      <c r="EF84" s="78">
        <v>6770.7106012455997</v>
      </c>
      <c r="EG84" s="77">
        <f t="shared" si="124"/>
        <v>0</v>
      </c>
      <c r="EH84" s="77">
        <f t="shared" si="125"/>
        <v>0</v>
      </c>
      <c r="EI84" s="77">
        <f t="shared" si="126"/>
        <v>0</v>
      </c>
      <c r="EJ84" s="77">
        <f t="shared" si="127"/>
        <v>0</v>
      </c>
      <c r="EL84" s="78"/>
      <c r="EM84" s="78"/>
      <c r="EN84" s="78"/>
      <c r="ET84" s="78"/>
      <c r="EU84" s="78"/>
      <c r="EV84" s="78"/>
    </row>
    <row r="85" spans="1:152" s="77" customFormat="1" ht="12.75">
      <c r="A85" s="82" t="s">
        <v>223</v>
      </c>
      <c r="B85" s="82" t="s">
        <v>224</v>
      </c>
      <c r="C85" s="82" t="s">
        <v>225</v>
      </c>
      <c r="D85" s="82" t="s">
        <v>226</v>
      </c>
      <c r="E85" s="82" t="s">
        <v>227</v>
      </c>
      <c r="F85" s="82" t="s">
        <v>228</v>
      </c>
      <c r="L85" s="78"/>
      <c r="N85" s="78">
        <v>1.7576000000000001E-7</v>
      </c>
      <c r="O85" s="78">
        <v>4.7174232698100003</v>
      </c>
      <c r="P85" s="78">
        <v>25874.604046136199</v>
      </c>
      <c r="Q85" s="77">
        <f t="shared" si="84"/>
        <v>1.5286466493132219E-7</v>
      </c>
      <c r="R85" s="77">
        <f t="shared" si="85"/>
        <v>1.528438961545282E-7</v>
      </c>
      <c r="S85" s="77">
        <f t="shared" si="86"/>
        <v>1.5284389477082966E-7</v>
      </c>
      <c r="T85" s="77">
        <f t="shared" si="87"/>
        <v>1.5284389477073841E-7</v>
      </c>
      <c r="V85" s="78">
        <v>1.3620000000000001E-8</v>
      </c>
      <c r="W85" s="78">
        <v>1.1383050798500001</v>
      </c>
      <c r="X85" s="78">
        <v>68050.423878511501</v>
      </c>
      <c r="Y85" s="77">
        <f t="shared" si="88"/>
        <v>9.3029884423611337E-9</v>
      </c>
      <c r="Z85" s="77">
        <f t="shared" si="89"/>
        <v>9.3092495647346577E-9</v>
      </c>
      <c r="AA85" s="77">
        <f t="shared" si="90"/>
        <v>9.309249981664628E-9</v>
      </c>
      <c r="AB85" s="77">
        <f t="shared" si="91"/>
        <v>9.3092499816923203E-9</v>
      </c>
      <c r="AD85" s="78">
        <v>5.1999999999999996E-10</v>
      </c>
      <c r="AE85" s="78">
        <v>5.1404102867499999</v>
      </c>
      <c r="AF85" s="78">
        <v>52156.136522248598</v>
      </c>
      <c r="AG85" s="77">
        <f t="shared" si="92"/>
        <v>1.3922123394829587E-10</v>
      </c>
      <c r="AH85" s="77">
        <f t="shared" si="93"/>
        <v>1.3897946055888416E-10</v>
      </c>
      <c r="AI85" s="77">
        <f t="shared" si="94"/>
        <v>1.3897944445331468E-10</v>
      </c>
      <c r="AJ85" s="77">
        <f t="shared" si="95"/>
        <v>1.3897944445223232E-10</v>
      </c>
      <c r="AL85" s="78">
        <v>1.9999999999999999E-11</v>
      </c>
      <c r="AM85" s="78">
        <v>4.0071021738499999</v>
      </c>
      <c r="AN85" s="78">
        <v>104881.30353139099</v>
      </c>
      <c r="AO85" s="77">
        <f t="shared" si="96"/>
        <v>1.7173602814829038E-11</v>
      </c>
      <c r="AP85" s="77">
        <f t="shared" si="97"/>
        <v>1.718354085614105E-11</v>
      </c>
      <c r="AQ85" s="77">
        <f t="shared" si="98"/>
        <v>1.7183541517573201E-11</v>
      </c>
      <c r="AR85" s="77">
        <f t="shared" si="99"/>
        <v>1.7183541517617414E-11</v>
      </c>
      <c r="AT85" s="78"/>
      <c r="AU85" s="78"/>
      <c r="AV85" s="78"/>
      <c r="BB85" s="78"/>
      <c r="BC85" s="78"/>
      <c r="BD85" s="78"/>
      <c r="BJ85" s="78">
        <v>3.8770000000000002E-8</v>
      </c>
      <c r="BK85" s="78">
        <v>3.60887633874</v>
      </c>
      <c r="BL85" s="78">
        <v>89586.373523026894</v>
      </c>
      <c r="BM85" s="77">
        <f t="shared" si="100"/>
        <v>-3.8487765045246377E-8</v>
      </c>
      <c r="BN85" s="77">
        <f t="shared" si="101"/>
        <v>-3.8491622087961529E-8</v>
      </c>
      <c r="BO85" s="77">
        <f t="shared" si="102"/>
        <v>-3.8491622343998056E-8</v>
      </c>
      <c r="BP85" s="77">
        <f t="shared" si="103"/>
        <v>-3.8491622344014931E-8</v>
      </c>
      <c r="BR85" s="78">
        <v>2.1000000000000002E-9</v>
      </c>
      <c r="BS85" s="78">
        <v>3.1628196542499998</v>
      </c>
      <c r="BT85" s="78">
        <v>29530.478086539599</v>
      </c>
      <c r="BU85" s="77">
        <f t="shared" si="104"/>
        <v>-1.9727933860786334E-9</v>
      </c>
      <c r="BV85" s="77">
        <f t="shared" si="105"/>
        <v>-1.9725966626375568E-9</v>
      </c>
      <c r="BW85" s="77">
        <f t="shared" si="106"/>
        <v>-1.9725966495289125E-9</v>
      </c>
      <c r="BX85" s="77">
        <f t="shared" si="107"/>
        <v>-1.9725966495280527E-9</v>
      </c>
      <c r="BZ85" s="78">
        <v>1E-10</v>
      </c>
      <c r="CA85" s="78">
        <v>3.1095742665500001</v>
      </c>
      <c r="CB85" s="78">
        <v>16983.996147456601</v>
      </c>
      <c r="CC85" s="77">
        <f t="shared" si="108"/>
        <v>-9.9890718941952379E-11</v>
      </c>
      <c r="CD85" s="77">
        <f t="shared" si="109"/>
        <v>-9.9891452105420668E-11</v>
      </c>
      <c r="CE85" s="77">
        <f t="shared" si="110"/>
        <v>-9.9891452154174396E-11</v>
      </c>
      <c r="CF85" s="77">
        <f t="shared" si="111"/>
        <v>-9.9891452154177627E-11</v>
      </c>
      <c r="CH85" s="78"/>
      <c r="CI85" s="78"/>
      <c r="CJ85" s="78"/>
      <c r="CP85" s="78"/>
      <c r="CQ85" s="78"/>
      <c r="CR85" s="78"/>
      <c r="CX85" s="78"/>
      <c r="CY85" s="78"/>
      <c r="CZ85" s="78"/>
      <c r="DF85" s="78">
        <v>2.1349999999999999E-8</v>
      </c>
      <c r="DG85" s="78">
        <v>0.84621449018999995</v>
      </c>
      <c r="DH85" s="78">
        <v>76674.636529438707</v>
      </c>
      <c r="DI85" s="77">
        <f t="shared" si="112"/>
        <v>-2.1053344655183016E-8</v>
      </c>
      <c r="DJ85" s="77">
        <f t="shared" si="113"/>
        <v>-2.1050823420468407E-8</v>
      </c>
      <c r="DK85" s="77">
        <f t="shared" si="114"/>
        <v>-2.1050823252176446E-8</v>
      </c>
      <c r="DL85" s="77">
        <f t="shared" si="115"/>
        <v>-2.1050823252165309E-8</v>
      </c>
      <c r="DN85" s="78">
        <v>1.8400000000000001E-9</v>
      </c>
      <c r="DO85" s="78">
        <v>3.74837387583</v>
      </c>
      <c r="DP85" s="78">
        <v>286966.93455731601</v>
      </c>
      <c r="DQ85" s="77">
        <f t="shared" si="116"/>
        <v>-1.2054262127854458E-9</v>
      </c>
      <c r="DR85" s="77">
        <f t="shared" si="117"/>
        <v>-1.2017311816790263E-9</v>
      </c>
      <c r="DS85" s="77">
        <f t="shared" si="118"/>
        <v>-1.2017309352710577E-9</v>
      </c>
      <c r="DT85" s="77">
        <f t="shared" si="119"/>
        <v>-1.2017309352545833E-9</v>
      </c>
      <c r="DV85" s="78">
        <v>7.9999999999999995E-11</v>
      </c>
      <c r="DW85" s="78">
        <v>5.3267997112799996</v>
      </c>
      <c r="DX85" s="78">
        <v>51646.1153180537</v>
      </c>
      <c r="DY85" s="77">
        <f t="shared" si="120"/>
        <v>-1.145537353554961E-11</v>
      </c>
      <c r="DZ85" s="77">
        <f t="shared" si="121"/>
        <v>-1.1417540951230724E-11</v>
      </c>
      <c r="EA85" s="77">
        <f t="shared" si="122"/>
        <v>-1.1417538431119493E-11</v>
      </c>
      <c r="EB85" s="77">
        <f t="shared" si="123"/>
        <v>-1.141753843095296E-11</v>
      </c>
      <c r="ED85" s="78">
        <v>0</v>
      </c>
      <c r="EE85" s="78">
        <v>1.4196118016699999</v>
      </c>
      <c r="EF85" s="78">
        <v>76674.636529438707</v>
      </c>
      <c r="EG85" s="77">
        <f t="shared" si="124"/>
        <v>0</v>
      </c>
      <c r="EH85" s="77">
        <f t="shared" si="125"/>
        <v>0</v>
      </c>
      <c r="EI85" s="77">
        <f t="shared" si="126"/>
        <v>0</v>
      </c>
      <c r="EJ85" s="77">
        <f t="shared" si="127"/>
        <v>0</v>
      </c>
      <c r="EL85" s="78"/>
      <c r="EM85" s="78"/>
      <c r="EN85" s="78"/>
      <c r="ET85" s="78"/>
      <c r="EU85" s="78"/>
      <c r="EV85" s="78"/>
    </row>
    <row r="86" spans="1:152" s="77" customFormat="1" ht="12.75">
      <c r="A86" s="77">
        <f>((((F77*C74+E77)*C74+D77)*C74+C77)*C74+B77)*C74 + A77</f>
        <v>-140.17484498477984</v>
      </c>
      <c r="B86" s="77">
        <f>DEGREES(A86)</f>
        <v>-8031.4270115284389</v>
      </c>
      <c r="C86" s="77">
        <f>((((F80*C74+E80)*C74+D80)*C74+C80)*C74+B80)*C74 + A80</f>
        <v>-4.2618822128332443E-2</v>
      </c>
      <c r="D86" s="77">
        <f>DEGREES(C86)</f>
        <v>-2.4418786357722095</v>
      </c>
      <c r="E86" s="77">
        <f>((((F83*C74+E83)*C74+D83)*C74+C83)*C74+B83)*C74 + A83</f>
        <v>0.46532615374822406</v>
      </c>
      <c r="F86" s="77">
        <f>SQRT(D90*D90+E90*E90+F90*F90)</f>
        <v>0.58512711191482947</v>
      </c>
      <c r="L86" s="78"/>
      <c r="N86" s="78">
        <v>1.8586E-7</v>
      </c>
      <c r="O86" s="78">
        <v>4.52709871258</v>
      </c>
      <c r="P86" s="78">
        <v>28306.660245760901</v>
      </c>
      <c r="Q86" s="77">
        <f t="shared" si="84"/>
        <v>-1.0031837594184743E-8</v>
      </c>
      <c r="R86" s="77">
        <f t="shared" si="85"/>
        <v>-1.0080440246968678E-8</v>
      </c>
      <c r="S86" s="77">
        <f t="shared" si="86"/>
        <v>-1.0080443484363812E-8</v>
      </c>
      <c r="T86" s="77">
        <f t="shared" si="87"/>
        <v>-1.0080443484580074E-8</v>
      </c>
      <c r="V86" s="78">
        <v>1.358E-8</v>
      </c>
      <c r="W86" s="78">
        <v>1.4531702024199999</v>
      </c>
      <c r="X86" s="78">
        <v>51646.1153180537</v>
      </c>
      <c r="Y86" s="77">
        <f t="shared" si="88"/>
        <v>-7.5367623370925739E-9</v>
      </c>
      <c r="Z86" s="77">
        <f t="shared" si="89"/>
        <v>-7.5421591697365684E-9</v>
      </c>
      <c r="AA86" s="77">
        <f t="shared" si="90"/>
        <v>-7.5421595291616621E-9</v>
      </c>
      <c r="AB86" s="77">
        <f t="shared" si="91"/>
        <v>-7.5421595291854137E-9</v>
      </c>
      <c r="AD86" s="78">
        <v>5.1999999999999996E-10</v>
      </c>
      <c r="AE86" s="78">
        <v>1.1506244356399999</v>
      </c>
      <c r="AF86" s="78">
        <v>26202.342430259399</v>
      </c>
      <c r="AG86" s="77">
        <f t="shared" si="92"/>
        <v>4.823080232229393E-10</v>
      </c>
      <c r="AH86" s="77">
        <f t="shared" si="93"/>
        <v>4.8235512709026977E-10</v>
      </c>
      <c r="AI86" s="77">
        <f t="shared" si="94"/>
        <v>4.8235513022690991E-10</v>
      </c>
      <c r="AJ86" s="77">
        <f t="shared" si="95"/>
        <v>4.8235513022711422E-10</v>
      </c>
      <c r="AL86" s="78">
        <v>9.9999999999999994E-12</v>
      </c>
      <c r="AM86" s="78">
        <v>3.0953209452000001</v>
      </c>
      <c r="AN86" s="78">
        <v>76044.952320535798</v>
      </c>
      <c r="AO86" s="77">
        <f t="shared" si="96"/>
        <v>-7.5859326909246066E-12</v>
      </c>
      <c r="AP86" s="77">
        <f t="shared" si="97"/>
        <v>-7.5813467589249944E-12</v>
      </c>
      <c r="AQ86" s="77">
        <f t="shared" si="98"/>
        <v>-7.5813464533314115E-12</v>
      </c>
      <c r="AR86" s="77">
        <f t="shared" si="99"/>
        <v>-7.581346453311396E-12</v>
      </c>
      <c r="AT86" s="78"/>
      <c r="AU86" s="78"/>
      <c r="AV86" s="78"/>
      <c r="BB86" s="78"/>
      <c r="BC86" s="78"/>
      <c r="BD86" s="78"/>
      <c r="BJ86" s="78">
        <v>4.0469999999999998E-8</v>
      </c>
      <c r="BK86" s="78">
        <v>5.9523595764400001</v>
      </c>
      <c r="BL86" s="78">
        <v>38654.054841556899</v>
      </c>
      <c r="BM86" s="77">
        <f t="shared" si="100"/>
        <v>2.1085575896329998E-8</v>
      </c>
      <c r="BN86" s="77">
        <f t="shared" si="101"/>
        <v>2.1073221411752543E-8</v>
      </c>
      <c r="BO86" s="77">
        <f t="shared" si="102"/>
        <v>2.1073220588731762E-8</v>
      </c>
      <c r="BP86" s="77">
        <f t="shared" si="103"/>
        <v>2.1073220588677751E-8</v>
      </c>
      <c r="BR86" s="78">
        <v>2.1200000000000001E-9</v>
      </c>
      <c r="BS86" s="78">
        <v>5.33861521612</v>
      </c>
      <c r="BT86" s="78">
        <v>15874.617595363199</v>
      </c>
      <c r="BU86" s="77">
        <f t="shared" si="104"/>
        <v>1.1490923629947611E-9</v>
      </c>
      <c r="BV86" s="77">
        <f t="shared" si="105"/>
        <v>1.1488306963134161E-9</v>
      </c>
      <c r="BW86" s="77">
        <f t="shared" si="106"/>
        <v>1.1488306788830193E-9</v>
      </c>
      <c r="BX86" s="77">
        <f t="shared" si="107"/>
        <v>1.1488306788818545E-9</v>
      </c>
      <c r="BZ86" s="78">
        <v>1E-10</v>
      </c>
      <c r="CA86" s="78">
        <v>2.6781821594599999</v>
      </c>
      <c r="CB86" s="78">
        <v>77734.0184596279</v>
      </c>
      <c r="CC86" s="77">
        <f t="shared" si="108"/>
        <v>4.8261681433068165E-11</v>
      </c>
      <c r="CD86" s="77">
        <f t="shared" si="109"/>
        <v>4.8198681545449417E-11</v>
      </c>
      <c r="CE86" s="77">
        <f t="shared" si="110"/>
        <v>4.8198677348204423E-11</v>
      </c>
      <c r="CF86" s="77">
        <f t="shared" si="111"/>
        <v>4.8198677347925521E-11</v>
      </c>
      <c r="CH86" s="78"/>
      <c r="CI86" s="78"/>
      <c r="CJ86" s="78"/>
      <c r="CP86" s="78"/>
      <c r="CQ86" s="78"/>
      <c r="CR86" s="78"/>
      <c r="CX86" s="78"/>
      <c r="CY86" s="78"/>
      <c r="CZ86" s="78"/>
      <c r="DF86" s="78">
        <v>1.9709999999999999E-8</v>
      </c>
      <c r="DG86" s="78">
        <v>0.47407494309999998</v>
      </c>
      <c r="DH86" s="78">
        <v>48733.231338182901</v>
      </c>
      <c r="DI86" s="77">
        <f t="shared" si="112"/>
        <v>1.7781241416371247E-8</v>
      </c>
      <c r="DJ86" s="77">
        <f t="shared" si="113"/>
        <v>1.7785073599942624E-8</v>
      </c>
      <c r="DK86" s="77">
        <f t="shared" si="114"/>
        <v>1.7785073855083734E-8</v>
      </c>
      <c r="DL86" s="77">
        <f t="shared" si="115"/>
        <v>1.7785073855100639E-8</v>
      </c>
      <c r="DN86" s="78">
        <v>1.74E-9</v>
      </c>
      <c r="DO86" s="78">
        <v>5.8126418870199998</v>
      </c>
      <c r="DP86" s="78">
        <v>68050.423878511501</v>
      </c>
      <c r="DQ86" s="77">
        <f t="shared" si="116"/>
        <v>1.2247312444189139E-9</v>
      </c>
      <c r="DR86" s="77">
        <f t="shared" si="117"/>
        <v>1.2239528533306694E-9</v>
      </c>
      <c r="DS86" s="77">
        <f t="shared" si="118"/>
        <v>1.2239528014659408E-9</v>
      </c>
      <c r="DT86" s="77">
        <f t="shared" si="119"/>
        <v>1.223952801462496E-9</v>
      </c>
      <c r="DV86" s="78">
        <v>1E-10</v>
      </c>
      <c r="DW86" s="78">
        <v>5.07319693095</v>
      </c>
      <c r="DX86" s="78">
        <v>25874.604046136199</v>
      </c>
      <c r="DY86" s="77">
        <f t="shared" si="120"/>
        <v>9.8717033061566946E-11</v>
      </c>
      <c r="DZ86" s="77">
        <f t="shared" si="121"/>
        <v>9.8713207966090679E-11</v>
      </c>
      <c r="EA86" s="77">
        <f t="shared" si="122"/>
        <v>9.8713207711112914E-11</v>
      </c>
      <c r="EB86" s="77">
        <f t="shared" si="123"/>
        <v>9.8713207711096099E-11</v>
      </c>
      <c r="ED86" s="78">
        <v>0</v>
      </c>
      <c r="EE86" s="78">
        <v>2.6125874218199998</v>
      </c>
      <c r="EF86" s="78">
        <v>66941.045326418098</v>
      </c>
      <c r="EG86" s="77">
        <f t="shared" si="124"/>
        <v>0</v>
      </c>
      <c r="EH86" s="77">
        <f t="shared" si="125"/>
        <v>0</v>
      </c>
      <c r="EI86" s="77">
        <f t="shared" si="126"/>
        <v>0</v>
      </c>
      <c r="EJ86" s="77">
        <f t="shared" si="127"/>
        <v>0</v>
      </c>
      <c r="EL86" s="78"/>
      <c r="EM86" s="78"/>
      <c r="EN86" s="78"/>
      <c r="ET86" s="78"/>
      <c r="EU86" s="78"/>
      <c r="EV86" s="78"/>
    </row>
    <row r="87" spans="1:152" s="77" customFormat="1" ht="12.75">
      <c r="A87" s="77">
        <f>RADIANS(B87)</f>
        <v>4.3384170803506477</v>
      </c>
      <c r="B87" s="77">
        <f>B86 - INT( B86 / 360 ) * 360</f>
        <v>248.57298847156108</v>
      </c>
      <c r="C87" s="77">
        <f>RADIANS(D87)</f>
        <v>6.2405664850512546</v>
      </c>
      <c r="D87" s="77">
        <f>D86 - INT( D86 / 360 ) * 360</f>
        <v>357.55812136422782</v>
      </c>
      <c r="L87" s="78"/>
      <c r="N87" s="78">
        <v>1.4175999999999999E-7</v>
      </c>
      <c r="O87" s="78">
        <v>6.1239417656299997</v>
      </c>
      <c r="P87" s="78">
        <v>53235.188213337497</v>
      </c>
      <c r="Q87" s="77">
        <f t="shared" si="84"/>
        <v>1.417420340816073E-7</v>
      </c>
      <c r="R87" s="77">
        <f t="shared" si="85"/>
        <v>1.4174090535404921E-7</v>
      </c>
      <c r="S87" s="77">
        <f t="shared" si="86"/>
        <v>1.4174090527771955E-7</v>
      </c>
      <c r="T87" s="77">
        <f t="shared" si="87"/>
        <v>1.4174090527771452E-7</v>
      </c>
      <c r="V87" s="78">
        <v>1.5860000000000001E-8</v>
      </c>
      <c r="W87" s="78">
        <v>4.6568104462399997</v>
      </c>
      <c r="X87" s="78">
        <v>79373.087976815907</v>
      </c>
      <c r="Y87" s="77">
        <f t="shared" si="88"/>
        <v>-5.0264503966946039E-9</v>
      </c>
      <c r="Z87" s="77">
        <f t="shared" si="89"/>
        <v>-5.0374952433452755E-9</v>
      </c>
      <c r="AA87" s="77">
        <f t="shared" si="90"/>
        <v>-5.0374959789510005E-9</v>
      </c>
      <c r="AB87" s="77">
        <f t="shared" si="91"/>
        <v>-5.0374959789997272E-9</v>
      </c>
      <c r="AD87" s="78">
        <v>5.1999999999999996E-10</v>
      </c>
      <c r="AE87" s="78">
        <v>0.53687576879999999</v>
      </c>
      <c r="AF87" s="78">
        <v>77308.1096831139</v>
      </c>
      <c r="AG87" s="77">
        <f t="shared" si="92"/>
        <v>3.4436934282826475E-10</v>
      </c>
      <c r="AH87" s="77">
        <f t="shared" si="93"/>
        <v>3.4409058046456438E-10</v>
      </c>
      <c r="AI87" s="77">
        <f t="shared" si="94"/>
        <v>3.4409056189036641E-10</v>
      </c>
      <c r="AJ87" s="77">
        <f t="shared" si="95"/>
        <v>3.4409056188914756E-10</v>
      </c>
      <c r="AL87" s="78">
        <v>9.9999999999999994E-12</v>
      </c>
      <c r="AM87" s="78">
        <v>5.52119023864</v>
      </c>
      <c r="AN87" s="78">
        <v>58946.516884393903</v>
      </c>
      <c r="AO87" s="77">
        <f t="shared" si="96"/>
        <v>6.4511344419061564E-12</v>
      </c>
      <c r="AP87" s="77">
        <f t="shared" si="97"/>
        <v>6.4469664887448252E-12</v>
      </c>
      <c r="AQ87" s="77">
        <f t="shared" si="98"/>
        <v>6.4469662110543458E-12</v>
      </c>
      <c r="AR87" s="77">
        <f t="shared" si="99"/>
        <v>6.4469662110360945E-12</v>
      </c>
      <c r="AT87" s="78"/>
      <c r="AU87" s="78"/>
      <c r="AV87" s="78"/>
      <c r="BB87" s="78"/>
      <c r="BC87" s="78"/>
      <c r="BD87" s="78"/>
      <c r="BJ87" s="78">
        <v>4.0639999999999999E-8</v>
      </c>
      <c r="BK87" s="78">
        <v>1.4628307973400001</v>
      </c>
      <c r="BL87" s="78">
        <v>26107.572902473901</v>
      </c>
      <c r="BM87" s="77">
        <f t="shared" si="100"/>
        <v>1.3937163639251643E-8</v>
      </c>
      <c r="BN87" s="77">
        <f t="shared" si="101"/>
        <v>1.394638411980929E-8</v>
      </c>
      <c r="BO87" s="77">
        <f t="shared" si="102"/>
        <v>1.3946384733957379E-8</v>
      </c>
      <c r="BP87" s="77">
        <f t="shared" si="103"/>
        <v>1.3946384733998605E-8</v>
      </c>
      <c r="BR87" s="78">
        <v>2.9100000000000001E-9</v>
      </c>
      <c r="BS87" s="78">
        <v>4.2292924018300004</v>
      </c>
      <c r="BT87" s="78">
        <v>52179.687618506403</v>
      </c>
      <c r="BU87" s="77">
        <f t="shared" si="104"/>
        <v>-2.0271301410772175E-9</v>
      </c>
      <c r="BV87" s="77">
        <f t="shared" si="105"/>
        <v>-2.0281377855527667E-9</v>
      </c>
      <c r="BW87" s="77">
        <f t="shared" si="106"/>
        <v>-2.0281378526560432E-9</v>
      </c>
      <c r="BX87" s="77">
        <f t="shared" si="107"/>
        <v>-2.0281378526604322E-9</v>
      </c>
      <c r="BZ87" s="78">
        <v>1.2E-10</v>
      </c>
      <c r="CA87" s="78">
        <v>1.6443897670400001</v>
      </c>
      <c r="CB87" s="78">
        <v>26202.342430259399</v>
      </c>
      <c r="CC87" s="77">
        <f t="shared" si="108"/>
        <v>7.6748942991789532E-11</v>
      </c>
      <c r="CD87" s="77">
        <f t="shared" si="109"/>
        <v>7.6771303049202764E-11</v>
      </c>
      <c r="CE87" s="77">
        <f t="shared" si="110"/>
        <v>7.6771304538453853E-11</v>
      </c>
      <c r="CF87" s="77">
        <f t="shared" si="111"/>
        <v>7.677130453855084E-11</v>
      </c>
      <c r="CH87" s="78"/>
      <c r="CI87" s="78"/>
      <c r="CJ87" s="78"/>
      <c r="CP87" s="78"/>
      <c r="CQ87" s="78"/>
      <c r="CR87" s="78"/>
      <c r="CX87" s="78"/>
      <c r="CY87" s="78"/>
      <c r="CZ87" s="78"/>
      <c r="DF87" s="78">
        <v>1.9650000000000001E-8</v>
      </c>
      <c r="DG87" s="78">
        <v>1.37420902653</v>
      </c>
      <c r="DH87" s="78">
        <v>7238.6755916000002</v>
      </c>
      <c r="DI87" s="77">
        <f t="shared" si="112"/>
        <v>9.571273182633556E-9</v>
      </c>
      <c r="DJ87" s="77">
        <f t="shared" si="113"/>
        <v>9.5701238607918197E-9</v>
      </c>
      <c r="DK87" s="77">
        <f t="shared" si="114"/>
        <v>9.570123784234196E-9</v>
      </c>
      <c r="DL87" s="77">
        <f t="shared" si="115"/>
        <v>9.5701237842293206E-9</v>
      </c>
      <c r="DN87" s="78">
        <v>1.63E-9</v>
      </c>
      <c r="DO87" s="78">
        <v>4.0038071526200003</v>
      </c>
      <c r="DP87" s="78">
        <v>79373.087976815907</v>
      </c>
      <c r="DQ87" s="77">
        <f t="shared" si="116"/>
        <v>-1.3496023125883111E-9</v>
      </c>
      <c r="DR87" s="77">
        <f t="shared" si="117"/>
        <v>-1.3502731636727073E-9</v>
      </c>
      <c r="DS87" s="77">
        <f t="shared" si="118"/>
        <v>-1.3502732083337832E-9</v>
      </c>
      <c r="DT87" s="77">
        <f t="shared" si="119"/>
        <v>-1.3502732083367414E-9</v>
      </c>
      <c r="DV87" s="78">
        <v>7.9999999999999995E-11</v>
      </c>
      <c r="DW87" s="78">
        <v>4.3441102626100001</v>
      </c>
      <c r="DX87" s="78">
        <v>31749.235190726398</v>
      </c>
      <c r="DY87" s="77">
        <f t="shared" si="120"/>
        <v>-3.6590068792689282E-11</v>
      </c>
      <c r="DZ87" s="77">
        <f t="shared" si="121"/>
        <v>-3.6610964054405437E-11</v>
      </c>
      <c r="EA87" s="77">
        <f t="shared" si="122"/>
        <v>-3.6610965446129935E-11</v>
      </c>
      <c r="EB87" s="77">
        <f t="shared" si="123"/>
        <v>-3.6610965446222929E-11</v>
      </c>
      <c r="ED87" s="78">
        <v>0</v>
      </c>
      <c r="EE87" s="78">
        <v>0.70544164812999999</v>
      </c>
      <c r="EF87" s="78">
        <v>426.59819087599999</v>
      </c>
      <c r="EG87" s="77">
        <f t="shared" si="124"/>
        <v>0</v>
      </c>
      <c r="EH87" s="77">
        <f t="shared" si="125"/>
        <v>0</v>
      </c>
      <c r="EI87" s="77">
        <f t="shared" si="126"/>
        <v>0</v>
      </c>
      <c r="EJ87" s="77">
        <f t="shared" si="127"/>
        <v>0</v>
      </c>
      <c r="EL87" s="78"/>
      <c r="EM87" s="78"/>
      <c r="EN87" s="78"/>
      <c r="ET87" s="78"/>
      <c r="EU87" s="78"/>
      <c r="EV87" s="78"/>
    </row>
    <row r="88" spans="1:152" s="77" customFormat="1" ht="12.75">
      <c r="L88" s="78"/>
      <c r="N88" s="78">
        <v>1.4186E-7</v>
      </c>
      <c r="O88" s="78">
        <v>5.1424679706600003</v>
      </c>
      <c r="P88" s="78">
        <v>26068.233380674399</v>
      </c>
      <c r="Q88" s="77">
        <f t="shared" si="84"/>
        <v>5.6041275265430298E-8</v>
      </c>
      <c r="R88" s="77">
        <f t="shared" si="85"/>
        <v>5.6009843304712608E-8</v>
      </c>
      <c r="S88" s="77">
        <f t="shared" si="86"/>
        <v>5.6009841210924752E-8</v>
      </c>
      <c r="T88" s="77">
        <f t="shared" si="87"/>
        <v>5.6009841210787685E-8</v>
      </c>
      <c r="V88" s="78">
        <v>1.3469999999999999E-8</v>
      </c>
      <c r="W88" s="78">
        <v>3.8025439738200002</v>
      </c>
      <c r="X88" s="78">
        <v>19317.1925403286</v>
      </c>
      <c r="Y88" s="77">
        <f t="shared" si="88"/>
        <v>-1.2560798108535001E-8</v>
      </c>
      <c r="Z88" s="77">
        <f t="shared" si="89"/>
        <v>-1.2561667348598577E-8</v>
      </c>
      <c r="AA88" s="77">
        <f t="shared" si="90"/>
        <v>-1.2561667406485174E-8</v>
      </c>
      <c r="AB88" s="77">
        <f t="shared" si="91"/>
        <v>-1.2561667406488974E-8</v>
      </c>
      <c r="AD88" s="78">
        <v>4.8E-10</v>
      </c>
      <c r="AE88" s="78">
        <v>1.60851837486</v>
      </c>
      <c r="AF88" s="78">
        <v>25234.7067598221</v>
      </c>
      <c r="AG88" s="77">
        <f t="shared" si="92"/>
        <v>4.785748456238588E-10</v>
      </c>
      <c r="AH88" s="77">
        <f t="shared" si="93"/>
        <v>4.7856620350604676E-10</v>
      </c>
      <c r="AI88" s="77">
        <f t="shared" si="94"/>
        <v>4.7856620292952741E-10</v>
      </c>
      <c r="AJ88" s="77">
        <f t="shared" si="95"/>
        <v>4.7856620292948843E-10</v>
      </c>
      <c r="AL88" s="78">
        <v>1.9999999999999999E-11</v>
      </c>
      <c r="AM88" s="78">
        <v>5.5303671246599997</v>
      </c>
      <c r="AN88" s="78">
        <v>131548.894259964</v>
      </c>
      <c r="AO88" s="77">
        <f t="shared" si="96"/>
        <v>5.6236776243803197E-12</v>
      </c>
      <c r="AP88" s="77">
        <f t="shared" si="97"/>
        <v>5.6003144856631701E-12</v>
      </c>
      <c r="AQ88" s="77">
        <f t="shared" si="98"/>
        <v>5.6003129291686309E-12</v>
      </c>
      <c r="AR88" s="77">
        <f t="shared" si="99"/>
        <v>5.6003129290660403E-12</v>
      </c>
      <c r="AT88" s="78"/>
      <c r="AU88" s="78"/>
      <c r="AV88" s="78"/>
      <c r="BB88" s="78"/>
      <c r="BC88" s="78"/>
      <c r="BD88" s="78"/>
      <c r="BJ88" s="78">
        <v>3.6809999999999997E-8</v>
      </c>
      <c r="BK88" s="78">
        <v>0.47365215121999998</v>
      </c>
      <c r="BL88" s="78">
        <v>62389.091829359299</v>
      </c>
      <c r="BM88" s="77">
        <f t="shared" si="100"/>
        <v>3.6509002586032543E-8</v>
      </c>
      <c r="BN88" s="77">
        <f t="shared" si="101"/>
        <v>3.6511708071170219E-8</v>
      </c>
      <c r="BO88" s="77">
        <f t="shared" si="102"/>
        <v>3.651170825097697E-8</v>
      </c>
      <c r="BP88" s="77">
        <f t="shared" si="103"/>
        <v>3.6511708250988934E-8</v>
      </c>
      <c r="BR88" s="78">
        <v>2.6299999999999998E-9</v>
      </c>
      <c r="BS88" s="78">
        <v>4.64138649646</v>
      </c>
      <c r="BT88" s="78">
        <v>69159.802430604905</v>
      </c>
      <c r="BU88" s="77">
        <f t="shared" si="104"/>
        <v>-6.7172750551367292E-10</v>
      </c>
      <c r="BV88" s="77">
        <f t="shared" si="105"/>
        <v>-6.7335435066188149E-10</v>
      </c>
      <c r="BW88" s="77">
        <f t="shared" si="106"/>
        <v>-6.7335445901671559E-10</v>
      </c>
      <c r="BX88" s="77">
        <f t="shared" si="107"/>
        <v>-6.7335445902379677E-10</v>
      </c>
      <c r="BZ88" s="78">
        <v>1.0999999999999999E-10</v>
      </c>
      <c r="CA88" s="78">
        <v>6.1242169181500001</v>
      </c>
      <c r="CB88" s="78">
        <v>52705.4972482429</v>
      </c>
      <c r="CC88" s="77">
        <f t="shared" si="108"/>
        <v>-1.0734083570432937E-10</v>
      </c>
      <c r="CD88" s="77">
        <f t="shared" si="109"/>
        <v>-1.0732910041776926E-10</v>
      </c>
      <c r="CE88" s="77">
        <f t="shared" si="110"/>
        <v>-1.0732909963523318E-10</v>
      </c>
      <c r="CF88" s="77">
        <f t="shared" si="111"/>
        <v>-1.0732909963518113E-10</v>
      </c>
      <c r="CH88" s="78"/>
      <c r="CI88" s="78"/>
      <c r="CJ88" s="78"/>
      <c r="CP88" s="78"/>
      <c r="CQ88" s="78"/>
      <c r="CR88" s="78"/>
      <c r="CX88" s="78"/>
      <c r="CY88" s="78"/>
      <c r="CZ88" s="78"/>
      <c r="DF88" s="78">
        <v>2.5259999999999999E-8</v>
      </c>
      <c r="DG88" s="78">
        <v>0.34535290139000002</v>
      </c>
      <c r="DH88" s="78">
        <v>23969.139281195799</v>
      </c>
      <c r="DI88" s="77">
        <f t="shared" si="112"/>
        <v>2.0756298486124666E-8</v>
      </c>
      <c r="DJ88" s="77">
        <f t="shared" si="113"/>
        <v>2.0753105591901966E-8</v>
      </c>
      <c r="DK88" s="77">
        <f t="shared" si="114"/>
        <v>2.0753105379189765E-8</v>
      </c>
      <c r="DL88" s="77">
        <f t="shared" si="115"/>
        <v>2.0753105379175845E-8</v>
      </c>
      <c r="DN88" s="78">
        <v>1.5199999999999999E-9</v>
      </c>
      <c r="DO88" s="78">
        <v>5.0738996715200004</v>
      </c>
      <c r="DP88" s="78">
        <v>52156.136522248598</v>
      </c>
      <c r="DQ88" s="77">
        <f t="shared" si="116"/>
        <v>3.0872096331053975E-10</v>
      </c>
      <c r="DR88" s="77">
        <f t="shared" si="117"/>
        <v>3.0800276399823654E-10</v>
      </c>
      <c r="DS88" s="77">
        <f t="shared" si="118"/>
        <v>3.0800271615669216E-10</v>
      </c>
      <c r="DT88" s="77">
        <f t="shared" si="119"/>
        <v>3.0800271615347702E-10</v>
      </c>
      <c r="DV88" s="78">
        <v>7.0000000000000004E-11</v>
      </c>
      <c r="DW88" s="78">
        <v>3.4455642372200002</v>
      </c>
      <c r="DX88" s="78">
        <v>26080.7895945733</v>
      </c>
      <c r="DY88" s="77">
        <f t="shared" si="120"/>
        <v>-6.8456437846434773E-11</v>
      </c>
      <c r="DZ88" s="77">
        <f t="shared" si="121"/>
        <v>-6.8459963307949157E-11</v>
      </c>
      <c r="EA88" s="77">
        <f t="shared" si="122"/>
        <v>-6.845996354264731E-11</v>
      </c>
      <c r="EB88" s="77">
        <f t="shared" si="123"/>
        <v>-6.8459963542662664E-11</v>
      </c>
      <c r="ED88" s="78">
        <v>0</v>
      </c>
      <c r="EE88" s="78">
        <v>0.91883551986000001</v>
      </c>
      <c r="EF88" s="78">
        <v>55618.381228113802</v>
      </c>
      <c r="EG88" s="77">
        <f t="shared" si="124"/>
        <v>0</v>
      </c>
      <c r="EH88" s="77">
        <f t="shared" si="125"/>
        <v>0</v>
      </c>
      <c r="EI88" s="77">
        <f t="shared" si="126"/>
        <v>0</v>
      </c>
      <c r="EJ88" s="77">
        <f t="shared" si="127"/>
        <v>0</v>
      </c>
      <c r="EL88" s="78"/>
      <c r="EM88" s="78"/>
      <c r="EN88" s="78"/>
      <c r="ET88" s="78"/>
      <c r="EU88" s="78"/>
      <c r="EV88" s="78"/>
    </row>
    <row r="89" spans="1:152" s="77" customFormat="1" ht="12.75">
      <c r="A89" s="77" t="s">
        <v>197</v>
      </c>
      <c r="B89" s="77" t="s">
        <v>198</v>
      </c>
      <c r="C89" s="77" t="s">
        <v>199</v>
      </c>
      <c r="D89" s="77" t="s">
        <v>229</v>
      </c>
      <c r="E89" s="77" t="s">
        <v>230</v>
      </c>
      <c r="F89" s="77" t="s">
        <v>231</v>
      </c>
      <c r="L89" s="78"/>
      <c r="N89" s="78">
        <v>1.7244E-7</v>
      </c>
      <c r="O89" s="78">
        <v>0.28394746812999999</v>
      </c>
      <c r="P89" s="78">
        <v>51220.206541539701</v>
      </c>
      <c r="Q89" s="77">
        <f t="shared" si="84"/>
        <v>9.7922504594327401E-8</v>
      </c>
      <c r="R89" s="77">
        <f t="shared" si="85"/>
        <v>9.7855232231663954E-8</v>
      </c>
      <c r="S89" s="77">
        <f t="shared" si="86"/>
        <v>9.7855227749923956E-8</v>
      </c>
      <c r="T89" s="77">
        <f t="shared" si="87"/>
        <v>9.7855227749625311E-8</v>
      </c>
      <c r="V89" s="78">
        <v>1.242E-8</v>
      </c>
      <c r="W89" s="78">
        <v>3.7938991140099998</v>
      </c>
      <c r="X89" s="78">
        <v>25874.604046136199</v>
      </c>
      <c r="Y89" s="77">
        <f t="shared" si="88"/>
        <v>1.6241118981326816E-9</v>
      </c>
      <c r="Z89" s="77">
        <f t="shared" si="89"/>
        <v>1.6211642277040877E-9</v>
      </c>
      <c r="AA89" s="77">
        <f t="shared" si="90"/>
        <v>1.6211640313568661E-9</v>
      </c>
      <c r="AB89" s="77">
        <f t="shared" si="91"/>
        <v>1.6211640313439168E-9</v>
      </c>
      <c r="AD89" s="78">
        <v>4.8E-10</v>
      </c>
      <c r="AE89" s="78">
        <v>5.19507775798</v>
      </c>
      <c r="AF89" s="78">
        <v>48733.231338182901</v>
      </c>
      <c r="AG89" s="77">
        <f t="shared" si="92"/>
        <v>2.1081198993554688E-10</v>
      </c>
      <c r="AH89" s="77">
        <f t="shared" si="93"/>
        <v>2.1061754220675228E-10</v>
      </c>
      <c r="AI89" s="77">
        <f t="shared" si="94"/>
        <v>2.1061752925317425E-10</v>
      </c>
      <c r="AJ89" s="77">
        <f t="shared" si="95"/>
        <v>2.1061752925231612E-10</v>
      </c>
      <c r="AL89" s="78">
        <v>9.9999999999999994E-12</v>
      </c>
      <c r="AM89" s="78">
        <v>0.38352295947999998</v>
      </c>
      <c r="AN89" s="78">
        <v>52179.687618506403</v>
      </c>
      <c r="AO89" s="77">
        <f t="shared" si="96"/>
        <v>9.9539933368190159E-12</v>
      </c>
      <c r="AP89" s="77">
        <f t="shared" si="97"/>
        <v>9.9544547163744164E-12</v>
      </c>
      <c r="AQ89" s="77">
        <f t="shared" si="98"/>
        <v>9.9544547470295586E-12</v>
      </c>
      <c r="AR89" s="77">
        <f t="shared" si="99"/>
        <v>9.9544547470315636E-12</v>
      </c>
      <c r="AT89" s="78"/>
      <c r="AU89" s="78"/>
      <c r="AV89" s="78"/>
      <c r="BB89" s="78"/>
      <c r="BC89" s="78"/>
      <c r="BD89" s="78"/>
      <c r="BJ89" s="78">
        <v>4.2470000000000002E-8</v>
      </c>
      <c r="BK89" s="78">
        <v>6.2316340294500003</v>
      </c>
      <c r="BL89" s="78">
        <v>40853.142184844</v>
      </c>
      <c r="BM89" s="77">
        <f t="shared" si="100"/>
        <v>3.9594267915216909E-8</v>
      </c>
      <c r="BN89" s="77">
        <f t="shared" si="101"/>
        <v>3.9588458796762393E-8</v>
      </c>
      <c r="BO89" s="77">
        <f t="shared" si="102"/>
        <v>3.9588458409629591E-8</v>
      </c>
      <c r="BP89" s="77">
        <f t="shared" si="103"/>
        <v>3.9588458409603803E-8</v>
      </c>
      <c r="BR89" s="78">
        <v>2.3499999999999999E-9</v>
      </c>
      <c r="BS89" s="78">
        <v>5.0806084680200003</v>
      </c>
      <c r="BT89" s="78">
        <v>59414.481874748402</v>
      </c>
      <c r="BU89" s="77">
        <f t="shared" si="104"/>
        <v>-1.6980456776588743E-9</v>
      </c>
      <c r="BV89" s="77">
        <f t="shared" si="105"/>
        <v>-1.6971524331473258E-9</v>
      </c>
      <c r="BW89" s="77">
        <f t="shared" si="106"/>
        <v>-1.6971523736313269E-9</v>
      </c>
      <c r="BX89" s="77">
        <f t="shared" si="107"/>
        <v>-1.6971523736273535E-9</v>
      </c>
      <c r="BZ89" s="78">
        <v>1E-10</v>
      </c>
      <c r="CA89" s="78">
        <v>5.4211741925099997</v>
      </c>
      <c r="CB89" s="78">
        <v>14765.239043269799</v>
      </c>
      <c r="CC89" s="77">
        <f t="shared" si="108"/>
        <v>4.9969669651903056E-11</v>
      </c>
      <c r="CD89" s="77">
        <f t="shared" si="109"/>
        <v>4.9957836565719237E-11</v>
      </c>
      <c r="CE89" s="77">
        <f t="shared" si="110"/>
        <v>4.9957835777486825E-11</v>
      </c>
      <c r="CF89" s="77">
        <f t="shared" si="111"/>
        <v>4.9957835777435126E-11</v>
      </c>
      <c r="CH89" s="78"/>
      <c r="CI89" s="78"/>
      <c r="CJ89" s="78"/>
      <c r="CP89" s="78"/>
      <c r="CQ89" s="78"/>
      <c r="CR89" s="78"/>
      <c r="CX89" s="78"/>
      <c r="CY89" s="78"/>
      <c r="CZ89" s="78"/>
      <c r="DF89" s="78">
        <v>2.0219999999999998E-8</v>
      </c>
      <c r="DG89" s="78">
        <v>0.33828477566999998</v>
      </c>
      <c r="DH89" s="78">
        <v>99799.659069237896</v>
      </c>
      <c r="DI89" s="77">
        <f t="shared" si="112"/>
        <v>2.0141931884185507E-8</v>
      </c>
      <c r="DJ89" s="77">
        <f t="shared" si="113"/>
        <v>2.0140284317796149E-8</v>
      </c>
      <c r="DK89" s="77">
        <f t="shared" si="114"/>
        <v>2.014028420748004E-8</v>
      </c>
      <c r="DL89" s="77">
        <f t="shared" si="115"/>
        <v>2.0140284207472698E-8</v>
      </c>
      <c r="DN89" s="78">
        <v>1.51E-9</v>
      </c>
      <c r="DO89" s="78">
        <v>2.8336944331099998</v>
      </c>
      <c r="DP89" s="78">
        <v>955.59974160859997</v>
      </c>
      <c r="DQ89" s="77">
        <f t="shared" si="116"/>
        <v>-1.177077676541518E-9</v>
      </c>
      <c r="DR89" s="77">
        <f t="shared" si="117"/>
        <v>-1.1770860384851466E-9</v>
      </c>
      <c r="DS89" s="77">
        <f t="shared" si="118"/>
        <v>-1.1770860390421313E-9</v>
      </c>
      <c r="DT89" s="77">
        <f t="shared" si="119"/>
        <v>-1.1770860390421683E-9</v>
      </c>
      <c r="DV89" s="78">
        <v>7.0000000000000004E-11</v>
      </c>
      <c r="DW89" s="78">
        <v>5.2808874962200001</v>
      </c>
      <c r="DX89" s="78">
        <v>77308.1096831139</v>
      </c>
      <c r="DY89" s="77">
        <f t="shared" si="120"/>
        <v>-5.095795751802374E-11</v>
      </c>
      <c r="DZ89" s="77">
        <f t="shared" si="121"/>
        <v>-5.0992270313212386E-11</v>
      </c>
      <c r="EA89" s="77">
        <f t="shared" si="122"/>
        <v>-5.099227259791565E-11</v>
      </c>
      <c r="EB89" s="77">
        <f t="shared" si="123"/>
        <v>-5.0992272598065577E-11</v>
      </c>
      <c r="ED89" s="78">
        <v>0</v>
      </c>
      <c r="EE89" s="78">
        <v>5.3061288313499997</v>
      </c>
      <c r="EF89" s="78">
        <v>52179.687618506403</v>
      </c>
      <c r="EG89" s="77">
        <f t="shared" si="124"/>
        <v>0</v>
      </c>
      <c r="EH89" s="77">
        <f t="shared" si="125"/>
        <v>0</v>
      </c>
      <c r="EI89" s="77">
        <f t="shared" si="126"/>
        <v>0</v>
      </c>
      <c r="EJ89" s="77">
        <f t="shared" si="127"/>
        <v>0</v>
      </c>
      <c r="EL89" s="78"/>
      <c r="EM89" s="78"/>
      <c r="EN89" s="78"/>
      <c r="ET89" s="78"/>
      <c r="EU89" s="78"/>
      <c r="EV89" s="78"/>
    </row>
    <row r="90" spans="1:152" s="77" customFormat="1" ht="12.75">
      <c r="A90" s="77">
        <f>E86*COS(C87)*COS(A87)</f>
        <v>-0.16983658131725124</v>
      </c>
      <c r="B90" s="77">
        <f>E86*COS(C87)*SIN(A87)</f>
        <v>-0.43277119662576319</v>
      </c>
      <c r="C90" s="77">
        <f>E86*SIN(C87)</f>
        <v>-1.9825649540168137E-2</v>
      </c>
      <c r="D90" s="77">
        <f>A90-$C$10</f>
        <v>-8.0767848034887638E-2</v>
      </c>
      <c r="E90" s="77">
        <f>B90-$D$10</f>
        <v>0.57918658820696312</v>
      </c>
      <c r="F90" s="77">
        <f>C90-$E$10</f>
        <v>-1.982896524734476E-2</v>
      </c>
      <c r="L90" s="78"/>
      <c r="N90" s="78">
        <v>1.7176E-7</v>
      </c>
      <c r="O90" s="78">
        <v>3.2608409297100001</v>
      </c>
      <c r="P90" s="78">
        <v>153.7788104848</v>
      </c>
      <c r="Q90" s="77">
        <f t="shared" si="84"/>
        <v>-1.2760217508350904E-7</v>
      </c>
      <c r="R90" s="77">
        <f t="shared" si="85"/>
        <v>-1.276020115069111E-7</v>
      </c>
      <c r="S90" s="77">
        <f t="shared" si="86"/>
        <v>-1.2760201149601529E-7</v>
      </c>
      <c r="T90" s="77">
        <f t="shared" si="87"/>
        <v>-1.2760201149601452E-7</v>
      </c>
      <c r="V90" s="78">
        <v>1.124E-8</v>
      </c>
      <c r="W90" s="78">
        <v>1.2892090404300001</v>
      </c>
      <c r="X90" s="78">
        <v>31749.235190726398</v>
      </c>
      <c r="Y90" s="77">
        <f t="shared" si="88"/>
        <v>4.2561652634507541E-9</v>
      </c>
      <c r="Z90" s="77">
        <f t="shared" si="89"/>
        <v>4.2592208057058252E-9</v>
      </c>
      <c r="AA90" s="77">
        <f t="shared" si="90"/>
        <v>4.2592210092227177E-9</v>
      </c>
      <c r="AB90" s="77">
        <f t="shared" si="91"/>
        <v>4.2592210092363165E-9</v>
      </c>
      <c r="AD90" s="78">
        <v>5.3000000000000003E-10</v>
      </c>
      <c r="AE90" s="78">
        <v>5.4911397610100003</v>
      </c>
      <c r="AF90" s="78">
        <v>25661.304950698199</v>
      </c>
      <c r="AG90" s="77">
        <f t="shared" si="92"/>
        <v>6.8999421850288371E-11</v>
      </c>
      <c r="AH90" s="77">
        <f t="shared" si="93"/>
        <v>6.9124176842403201E-11</v>
      </c>
      <c r="AI90" s="77">
        <f t="shared" si="94"/>
        <v>6.9124185152193085E-11</v>
      </c>
      <c r="AJ90" s="77">
        <f t="shared" si="95"/>
        <v>6.912418515273074E-11</v>
      </c>
      <c r="AL90" s="78">
        <v>9.9999999999999994E-12</v>
      </c>
      <c r="AM90" s="78">
        <v>8.902944955E-2</v>
      </c>
      <c r="AN90" s="78">
        <v>51116.424352959199</v>
      </c>
      <c r="AO90" s="77">
        <f t="shared" si="96"/>
        <v>8.3295056280191349E-12</v>
      </c>
      <c r="AP90" s="77">
        <f t="shared" si="97"/>
        <v>8.3268878373151839E-12</v>
      </c>
      <c r="AQ90" s="77">
        <f t="shared" si="98"/>
        <v>8.3268876628822299E-12</v>
      </c>
      <c r="AR90" s="77">
        <f t="shared" si="99"/>
        <v>8.3268876628708998E-12</v>
      </c>
      <c r="AT90" s="78"/>
      <c r="AU90" s="78"/>
      <c r="AV90" s="78"/>
      <c r="BB90" s="78"/>
      <c r="BC90" s="78"/>
      <c r="BD90" s="78"/>
      <c r="BJ90" s="78">
        <v>3.6939999999999999E-8</v>
      </c>
      <c r="BK90" s="78">
        <v>2.75543227024</v>
      </c>
      <c r="BL90" s="78">
        <v>7238.6755916000002</v>
      </c>
      <c r="BM90" s="77">
        <f t="shared" si="100"/>
        <v>3.5074285423052176E-8</v>
      </c>
      <c r="BN90" s="77">
        <f t="shared" si="101"/>
        <v>3.5075061614886215E-8</v>
      </c>
      <c r="BO90" s="77">
        <f t="shared" si="102"/>
        <v>3.5075061666583018E-8</v>
      </c>
      <c r="BP90" s="77">
        <f t="shared" si="103"/>
        <v>3.5075061666586399E-8</v>
      </c>
      <c r="BR90" s="78">
        <v>2.5099999999999998E-9</v>
      </c>
      <c r="BS90" s="78">
        <v>1.9004750479000001</v>
      </c>
      <c r="BT90" s="78">
        <v>14765.239043269799</v>
      </c>
      <c r="BU90" s="77">
        <f t="shared" si="104"/>
        <v>-3.605451218821468E-10</v>
      </c>
      <c r="BV90" s="77">
        <f t="shared" si="105"/>
        <v>-3.6020579897904648E-10</v>
      </c>
      <c r="BW90" s="77">
        <f t="shared" si="106"/>
        <v>-3.6020577637653859E-10</v>
      </c>
      <c r="BX90" s="77">
        <f t="shared" si="107"/>
        <v>-3.6020577637505603E-10</v>
      </c>
      <c r="BZ90" s="78">
        <v>1.0999999999999999E-10</v>
      </c>
      <c r="CA90" s="78">
        <v>1.5957758172400001</v>
      </c>
      <c r="CB90" s="78">
        <v>50057.042422769999</v>
      </c>
      <c r="CC90" s="77">
        <f t="shared" si="108"/>
        <v>9.5947940786214456E-11</v>
      </c>
      <c r="CD90" s="77">
        <f t="shared" si="109"/>
        <v>9.5972844064229094E-11</v>
      </c>
      <c r="CE90" s="77">
        <f t="shared" si="110"/>
        <v>9.5972845722346921E-11</v>
      </c>
      <c r="CF90" s="77">
        <f t="shared" si="111"/>
        <v>9.597284572245691E-11</v>
      </c>
      <c r="CH90" s="81"/>
      <c r="CI90" s="81"/>
      <c r="CJ90" s="81"/>
      <c r="CP90" s="78"/>
      <c r="CQ90" s="78"/>
      <c r="CR90" s="78"/>
      <c r="CX90" s="78"/>
      <c r="CY90" s="78"/>
      <c r="CZ90" s="78"/>
      <c r="DF90" s="78">
        <v>1.8720000000000002E-8</v>
      </c>
      <c r="DG90" s="78">
        <v>3.93046425037</v>
      </c>
      <c r="DH90" s="78">
        <v>38654.054841556899</v>
      </c>
      <c r="DI90" s="77">
        <f t="shared" si="112"/>
        <v>-1.8632103129254509E-8</v>
      </c>
      <c r="DJ90" s="77">
        <f t="shared" si="113"/>
        <v>-1.8632749917408575E-8</v>
      </c>
      <c r="DK90" s="77">
        <f t="shared" si="114"/>
        <v>-1.86327499604117E-8</v>
      </c>
      <c r="DL90" s="77">
        <f t="shared" si="115"/>
        <v>-1.8632749960414523E-8</v>
      </c>
      <c r="DN90" s="78">
        <v>1.51E-9</v>
      </c>
      <c r="DO90" s="78">
        <v>0.40953650209999998</v>
      </c>
      <c r="DP90" s="78">
        <v>26514.5013324502</v>
      </c>
      <c r="DQ90" s="77">
        <f t="shared" si="116"/>
        <v>-7.476576290473283E-10</v>
      </c>
      <c r="DR90" s="77">
        <f t="shared" si="117"/>
        <v>-7.4797942398206209E-10</v>
      </c>
      <c r="DS90" s="77">
        <f t="shared" si="118"/>
        <v>-7.4797944541527873E-10</v>
      </c>
      <c r="DT90" s="77">
        <f t="shared" si="119"/>
        <v>-7.4797944541669538E-10</v>
      </c>
      <c r="DV90" s="78">
        <v>7.0000000000000004E-11</v>
      </c>
      <c r="DW90" s="78">
        <v>3.4666709976700001</v>
      </c>
      <c r="DX90" s="78">
        <v>2118.7638603783998</v>
      </c>
      <c r="DY90" s="77">
        <f t="shared" si="120"/>
        <v>-2.8989193361533718E-11</v>
      </c>
      <c r="DZ90" s="77">
        <f t="shared" si="121"/>
        <v>-2.8990442313397394E-11</v>
      </c>
      <c r="EA90" s="77">
        <f t="shared" si="122"/>
        <v>-2.8990442396589504E-11</v>
      </c>
      <c r="EB90" s="77">
        <f t="shared" si="123"/>
        <v>-2.8990442396595048E-11</v>
      </c>
      <c r="ED90" s="78">
        <v>0</v>
      </c>
      <c r="EE90" s="78">
        <v>2.0060415251800001</v>
      </c>
      <c r="EF90" s="78">
        <v>2118.7638603783998</v>
      </c>
      <c r="EG90" s="77">
        <f t="shared" si="124"/>
        <v>0</v>
      </c>
      <c r="EH90" s="77">
        <f t="shared" si="125"/>
        <v>0</v>
      </c>
      <c r="EI90" s="77">
        <f t="shared" si="126"/>
        <v>0</v>
      </c>
      <c r="EJ90" s="77">
        <f t="shared" si="127"/>
        <v>0</v>
      </c>
      <c r="EL90" s="78"/>
      <c r="EM90" s="78"/>
      <c r="EN90" s="78"/>
      <c r="ET90" s="78"/>
      <c r="EU90" s="78"/>
      <c r="EV90" s="78"/>
    </row>
    <row r="91" spans="1:152" s="77" customFormat="1" ht="12.75">
      <c r="L91" s="78"/>
      <c r="N91" s="78">
        <v>1.4938E-7</v>
      </c>
      <c r="O91" s="78">
        <v>1.83542009339</v>
      </c>
      <c r="P91" s="78">
        <v>99799.659069237896</v>
      </c>
      <c r="Q91" s="77">
        <f t="shared" si="84"/>
        <v>2.402949462389994E-8</v>
      </c>
      <c r="R91" s="77">
        <f t="shared" si="85"/>
        <v>2.4165613335598982E-8</v>
      </c>
      <c r="S91" s="77">
        <f t="shared" si="86"/>
        <v>2.4165622401766174E-8</v>
      </c>
      <c r="T91" s="77">
        <f t="shared" si="87"/>
        <v>2.4165622402369493E-8</v>
      </c>
      <c r="V91" s="78">
        <v>1.0649999999999999E-8</v>
      </c>
      <c r="W91" s="78">
        <v>4.31416942177</v>
      </c>
      <c r="X91" s="78">
        <v>40853.142184844</v>
      </c>
      <c r="Y91" s="77">
        <f t="shared" si="88"/>
        <v>-6.9966070019535568E-9</v>
      </c>
      <c r="Z91" s="77">
        <f t="shared" si="89"/>
        <v>-6.9996412757539106E-9</v>
      </c>
      <c r="AA91" s="77">
        <f t="shared" si="90"/>
        <v>-6.9996414778330945E-9</v>
      </c>
      <c r="AB91" s="77">
        <f t="shared" si="91"/>
        <v>-6.9996414778465544E-9</v>
      </c>
      <c r="AD91" s="78">
        <v>4.6000000000000001E-10</v>
      </c>
      <c r="AE91" s="78">
        <v>5.1867672808699998</v>
      </c>
      <c r="AF91" s="78">
        <v>77204.327494533296</v>
      </c>
      <c r="AG91" s="77">
        <f t="shared" si="92"/>
        <v>-1.5082099919634571E-10</v>
      </c>
      <c r="AH91" s="77">
        <f t="shared" si="93"/>
        <v>-1.5113136351125993E-10</v>
      </c>
      <c r="AI91" s="77">
        <f t="shared" si="94"/>
        <v>-1.511313841820085E-10</v>
      </c>
      <c r="AJ91" s="77">
        <f t="shared" si="95"/>
        <v>-1.5113138418339152E-10</v>
      </c>
      <c r="AL91" s="78">
        <v>9.9999999999999994E-12</v>
      </c>
      <c r="AM91" s="78">
        <v>1.4751416666999999</v>
      </c>
      <c r="AN91" s="78">
        <v>62389.091829359299</v>
      </c>
      <c r="AO91" s="77">
        <f t="shared" si="96"/>
        <v>4.2714811784553303E-12</v>
      </c>
      <c r="AP91" s="77">
        <f t="shared" si="97"/>
        <v>4.2766994557421923E-12</v>
      </c>
      <c r="AQ91" s="77">
        <f t="shared" si="98"/>
        <v>4.2766998032833174E-12</v>
      </c>
      <c r="AR91" s="77">
        <f t="shared" si="99"/>
        <v>4.2766998033064397E-12</v>
      </c>
      <c r="AT91" s="78"/>
      <c r="AU91" s="78"/>
      <c r="AV91" s="78"/>
      <c r="BB91" s="78"/>
      <c r="BC91" s="78"/>
      <c r="BD91" s="78"/>
      <c r="BJ91" s="78">
        <v>3.3479999999999999E-8</v>
      </c>
      <c r="BK91" s="78">
        <v>5.9186891185699997</v>
      </c>
      <c r="BL91" s="78">
        <v>43071.8992890308</v>
      </c>
      <c r="BM91" s="77">
        <f t="shared" si="100"/>
        <v>3.0587339933466658E-8</v>
      </c>
      <c r="BN91" s="77">
        <f t="shared" si="101"/>
        <v>3.058191271295067E-8</v>
      </c>
      <c r="BO91" s="77">
        <f t="shared" si="102"/>
        <v>3.0581912351282365E-8</v>
      </c>
      <c r="BP91" s="77">
        <f t="shared" si="103"/>
        <v>3.058191235125835E-8</v>
      </c>
      <c r="BR91" s="78">
        <v>2.5300000000000002E-9</v>
      </c>
      <c r="BS91" s="78">
        <v>4.2158197050400004</v>
      </c>
      <c r="BT91" s="78">
        <v>79219.309166331106</v>
      </c>
      <c r="BU91" s="77">
        <f t="shared" si="104"/>
        <v>2.2527650883653597E-10</v>
      </c>
      <c r="BV91" s="77">
        <f t="shared" si="105"/>
        <v>2.2342954122254755E-10</v>
      </c>
      <c r="BW91" s="77">
        <f t="shared" si="106"/>
        <v>2.2342941819218726E-10</v>
      </c>
      <c r="BX91" s="77">
        <f t="shared" si="107"/>
        <v>2.2342941818402187E-10</v>
      </c>
      <c r="BZ91" s="78">
        <v>1.2E-10</v>
      </c>
      <c r="CA91" s="78">
        <v>2.4434232246300001</v>
      </c>
      <c r="CB91" s="78">
        <v>213.29909543799999</v>
      </c>
      <c r="CC91" s="77">
        <f t="shared" si="108"/>
        <v>3.6609951180867068E-11</v>
      </c>
      <c r="CD91" s="77">
        <f t="shared" si="109"/>
        <v>3.6610176697043507E-11</v>
      </c>
      <c r="CE91" s="77">
        <f t="shared" si="110"/>
        <v>3.6610176712065126E-11</v>
      </c>
      <c r="CF91" s="77">
        <f t="shared" si="111"/>
        <v>3.6610176712066121E-11</v>
      </c>
      <c r="CH91" s="78"/>
      <c r="CI91" s="78"/>
      <c r="CJ91" s="78"/>
      <c r="CP91" s="78"/>
      <c r="CQ91" s="78"/>
      <c r="CR91" s="78"/>
      <c r="CX91" s="78"/>
      <c r="CY91" s="78"/>
      <c r="CZ91" s="78"/>
      <c r="DF91" s="78">
        <v>1.873E-8</v>
      </c>
      <c r="DG91" s="78">
        <v>0.69327393635000001</v>
      </c>
      <c r="DH91" s="78">
        <v>26091.7844769322</v>
      </c>
      <c r="DI91" s="77">
        <f t="shared" si="112"/>
        <v>1.6077076629414483E-8</v>
      </c>
      <c r="DJ91" s="77">
        <f t="shared" si="113"/>
        <v>1.6079395808205398E-8</v>
      </c>
      <c r="DK91" s="77">
        <f t="shared" si="114"/>
        <v>1.6079395962654524E-8</v>
      </c>
      <c r="DL91" s="77">
        <f t="shared" si="115"/>
        <v>1.6079395962664626E-8</v>
      </c>
      <c r="DN91" s="78">
        <v>1.4700000000000001E-9</v>
      </c>
      <c r="DO91" s="78">
        <v>2.3219124819700001</v>
      </c>
      <c r="DP91" s="78">
        <v>38654.054841556899</v>
      </c>
      <c r="DQ91" s="77">
        <f t="shared" si="116"/>
        <v>-8.6955707921510247E-11</v>
      </c>
      <c r="DR91" s="77">
        <f t="shared" si="117"/>
        <v>-8.6430927219442749E-11</v>
      </c>
      <c r="DS91" s="77">
        <f t="shared" si="118"/>
        <v>-8.643089226348302E-11</v>
      </c>
      <c r="DT91" s="77">
        <f t="shared" si="119"/>
        <v>-8.6430892261189106E-11</v>
      </c>
      <c r="DV91" s="78">
        <v>7.0000000000000004E-11</v>
      </c>
      <c r="DW91" s="78">
        <v>1.9636003931399999</v>
      </c>
      <c r="DX91" s="78">
        <v>10213.285546211</v>
      </c>
      <c r="DY91" s="77">
        <f t="shared" si="120"/>
        <v>-2.1564962256714562E-11</v>
      </c>
      <c r="DZ91" s="77">
        <f t="shared" si="121"/>
        <v>-2.1558669533474929E-11</v>
      </c>
      <c r="EA91" s="77">
        <f t="shared" si="122"/>
        <v>-2.1558669114311241E-11</v>
      </c>
      <c r="EB91" s="77">
        <f t="shared" si="123"/>
        <v>-2.1558669114283327E-11</v>
      </c>
      <c r="ED91" s="78">
        <v>0</v>
      </c>
      <c r="EE91" s="78">
        <v>1.0864021081699999</v>
      </c>
      <c r="EF91" s="78">
        <v>56727.759780207198</v>
      </c>
      <c r="EG91" s="77">
        <f t="shared" si="124"/>
        <v>0</v>
      </c>
      <c r="EH91" s="77">
        <f t="shared" si="125"/>
        <v>0</v>
      </c>
      <c r="EI91" s="77">
        <f t="shared" si="126"/>
        <v>0</v>
      </c>
      <c r="EJ91" s="77">
        <f t="shared" si="127"/>
        <v>0</v>
      </c>
      <c r="EL91" s="78"/>
      <c r="EM91" s="78"/>
      <c r="EN91" s="78"/>
      <c r="ET91" s="78"/>
      <c r="EU91" s="78"/>
      <c r="EV91" s="78"/>
    </row>
    <row r="92" spans="1:152" s="77" customFormat="1" ht="12.75">
      <c r="A92" s="83" t="s">
        <v>26</v>
      </c>
      <c r="B92" s="80" t="s">
        <v>200</v>
      </c>
      <c r="C92" s="83" t="s">
        <v>234</v>
      </c>
      <c r="D92" s="83" t="s">
        <v>26</v>
      </c>
      <c r="E92" s="83" t="s">
        <v>26</v>
      </c>
      <c r="F92" s="83" t="s">
        <v>26</v>
      </c>
      <c r="L92" s="78"/>
      <c r="N92" s="78">
        <v>1.3386999999999999E-7</v>
      </c>
      <c r="O92" s="78">
        <v>0.76564655407000004</v>
      </c>
      <c r="P92" s="78">
        <v>56727.759780207198</v>
      </c>
      <c r="Q92" s="77">
        <f t="shared" si="84"/>
        <v>1.2362804746399754E-7</v>
      </c>
      <c r="R92" s="77">
        <f t="shared" si="85"/>
        <v>1.2365498274772844E-7</v>
      </c>
      <c r="S92" s="77">
        <f t="shared" si="86"/>
        <v>1.2365498454075174E-7</v>
      </c>
      <c r="T92" s="77">
        <f t="shared" si="87"/>
        <v>1.2365498454086836E-7</v>
      </c>
      <c r="V92" s="78">
        <v>1.014E-8</v>
      </c>
      <c r="W92" s="78">
        <v>3.5812644197300001</v>
      </c>
      <c r="X92" s="78">
        <v>48733.231338182901</v>
      </c>
      <c r="Y92" s="77">
        <f t="shared" si="88"/>
        <v>-9.2927947915739263E-9</v>
      </c>
      <c r="Z92" s="77">
        <f t="shared" si="89"/>
        <v>-9.2946232491286791E-9</v>
      </c>
      <c r="AA92" s="77">
        <f t="shared" si="90"/>
        <v>-9.2946233708592018E-9</v>
      </c>
      <c r="AB92" s="77">
        <f t="shared" si="91"/>
        <v>-9.2946233708672652E-9</v>
      </c>
      <c r="AD92" s="78">
        <v>4.3999999999999998E-10</v>
      </c>
      <c r="AE92" s="78">
        <v>4.9714561379999997</v>
      </c>
      <c r="AF92" s="78">
        <v>25973.463852888901</v>
      </c>
      <c r="AG92" s="77">
        <f t="shared" si="92"/>
        <v>3.0330495576023427E-10</v>
      </c>
      <c r="AH92" s="77">
        <f t="shared" si="93"/>
        <v>3.0322834999654108E-10</v>
      </c>
      <c r="AI92" s="77">
        <f t="shared" si="94"/>
        <v>3.0322834489325799E-10</v>
      </c>
      <c r="AJ92" s="77">
        <f t="shared" si="95"/>
        <v>3.0322834489292278E-10</v>
      </c>
      <c r="AL92" s="78">
        <v>9.9999999999999994E-12</v>
      </c>
      <c r="AM92" s="78">
        <v>4.2086483881400003</v>
      </c>
      <c r="AN92" s="78">
        <v>131498.89763806001</v>
      </c>
      <c r="AO92" s="77">
        <f t="shared" si="96"/>
        <v>-6.8854536263130765E-12</v>
      </c>
      <c r="AP92" s="77">
        <f t="shared" si="97"/>
        <v>-6.8942711554380963E-12</v>
      </c>
      <c r="AQ92" s="77">
        <f t="shared" si="98"/>
        <v>-6.8942717424336914E-12</v>
      </c>
      <c r="AR92" s="77">
        <f t="shared" si="99"/>
        <v>-6.894271742472396E-12</v>
      </c>
      <c r="AT92" s="78"/>
      <c r="AU92" s="78"/>
      <c r="AV92" s="78"/>
      <c r="BB92" s="78"/>
      <c r="BC92" s="78"/>
      <c r="BD92" s="78"/>
      <c r="BJ92" s="78">
        <v>4.475E-8</v>
      </c>
      <c r="BK92" s="78">
        <v>2.2893795270199999</v>
      </c>
      <c r="BL92" s="78">
        <v>98690.280517144507</v>
      </c>
      <c r="BM92" s="77">
        <f t="shared" si="100"/>
        <v>-7.1401365578483859E-9</v>
      </c>
      <c r="BN92" s="77">
        <f t="shared" si="101"/>
        <v>-7.0997978776999675E-9</v>
      </c>
      <c r="BO92" s="77">
        <f t="shared" si="102"/>
        <v>-7.0997951905498064E-9</v>
      </c>
      <c r="BP92" s="77">
        <f t="shared" si="103"/>
        <v>-7.0997951903689773E-9</v>
      </c>
      <c r="BR92" s="78">
        <v>1.9399999999999999E-9</v>
      </c>
      <c r="BS92" s="78">
        <v>5.0590455792200002</v>
      </c>
      <c r="BT92" s="78">
        <v>51109.310805958303</v>
      </c>
      <c r="BU92" s="77">
        <f t="shared" si="104"/>
        <v>-5.5346245377282095E-10</v>
      </c>
      <c r="BV92" s="77">
        <f t="shared" si="105"/>
        <v>-5.5434159512832874E-10</v>
      </c>
      <c r="BW92" s="77">
        <f t="shared" si="106"/>
        <v>-5.5434165368367523E-10</v>
      </c>
      <c r="BX92" s="77">
        <f t="shared" si="107"/>
        <v>-5.5434165368758531E-10</v>
      </c>
      <c r="BZ92" s="78">
        <v>1.0999999999999999E-10</v>
      </c>
      <c r="CA92" s="78">
        <v>4.5933322955199998</v>
      </c>
      <c r="CB92" s="78">
        <v>56727.759780207198</v>
      </c>
      <c r="CC92" s="77">
        <f t="shared" si="108"/>
        <v>-5.1865499867460629E-11</v>
      </c>
      <c r="CD92" s="77">
        <f t="shared" si="109"/>
        <v>-5.1916403740289061E-11</v>
      </c>
      <c r="CE92" s="77">
        <f t="shared" si="110"/>
        <v>-5.191640713051692E-11</v>
      </c>
      <c r="CF92" s="77">
        <f t="shared" si="111"/>
        <v>-5.1916407130737421E-11</v>
      </c>
      <c r="CH92" s="78"/>
      <c r="CI92" s="78"/>
      <c r="CJ92" s="78"/>
      <c r="CP92" s="78"/>
      <c r="CQ92" s="78"/>
      <c r="CR92" s="78"/>
      <c r="CX92" s="78"/>
      <c r="CY92" s="78"/>
      <c r="CZ92" s="78"/>
      <c r="DF92" s="78">
        <v>1.9449999999999999E-8</v>
      </c>
      <c r="DG92" s="78">
        <v>2.3738389418199999</v>
      </c>
      <c r="DH92" s="78">
        <v>6770.7106012455997</v>
      </c>
      <c r="DI92" s="77">
        <f t="shared" si="112"/>
        <v>-1.5949493189401214E-8</v>
      </c>
      <c r="DJ92" s="77">
        <f t="shared" si="113"/>
        <v>-1.5948795857140625E-8</v>
      </c>
      <c r="DK92" s="77">
        <f t="shared" si="114"/>
        <v>-1.5948795810689262E-8</v>
      </c>
      <c r="DL92" s="77">
        <f t="shared" si="115"/>
        <v>-1.5948795810686178E-8</v>
      </c>
      <c r="DN92" s="78">
        <v>1.5400000000000001E-9</v>
      </c>
      <c r="DO92" s="78">
        <v>3.2643737389499998</v>
      </c>
      <c r="DP92" s="78">
        <v>38519.945791972001</v>
      </c>
      <c r="DQ92" s="77">
        <f t="shared" si="116"/>
        <v>-1.5166313382147854E-9</v>
      </c>
      <c r="DR92" s="77">
        <f t="shared" si="117"/>
        <v>-1.5167264877737584E-9</v>
      </c>
      <c r="DS92" s="77">
        <f t="shared" si="118"/>
        <v>-1.5167264941052439E-9</v>
      </c>
      <c r="DT92" s="77">
        <f t="shared" si="119"/>
        <v>-1.516726494105661E-9</v>
      </c>
      <c r="DV92" s="78">
        <v>7.0000000000000004E-11</v>
      </c>
      <c r="DW92" s="78">
        <v>1.1863148911400001</v>
      </c>
      <c r="DX92" s="78">
        <v>103292.23063610699</v>
      </c>
      <c r="DY92" s="77">
        <f t="shared" si="120"/>
        <v>6.7911894441911015E-11</v>
      </c>
      <c r="DZ92" s="77">
        <f t="shared" si="121"/>
        <v>6.7928080290200157E-11</v>
      </c>
      <c r="EA92" s="77">
        <f t="shared" si="122"/>
        <v>6.7928081366271726E-11</v>
      </c>
      <c r="EB92" s="77">
        <f t="shared" si="123"/>
        <v>6.7928081366342837E-11</v>
      </c>
      <c r="ED92" s="78">
        <v>0</v>
      </c>
      <c r="EE92" s="78">
        <v>3.9274326749799999</v>
      </c>
      <c r="EF92" s="78">
        <v>58946.516884393903</v>
      </c>
      <c r="EG92" s="77">
        <f t="shared" si="124"/>
        <v>0</v>
      </c>
      <c r="EH92" s="77">
        <f t="shared" si="125"/>
        <v>0</v>
      </c>
      <c r="EI92" s="77">
        <f t="shared" si="126"/>
        <v>0</v>
      </c>
      <c r="EJ92" s="77">
        <f t="shared" si="127"/>
        <v>0</v>
      </c>
      <c r="EL92" s="78"/>
      <c r="EM92" s="78"/>
      <c r="EN92" s="78"/>
      <c r="ET92" s="78"/>
      <c r="EU92" s="78"/>
      <c r="EV92" s="78"/>
    </row>
    <row r="93" spans="1:152" s="77" customFormat="1" ht="12.75">
      <c r="L93" s="78"/>
      <c r="N93" s="78">
        <v>1.3978E-7</v>
      </c>
      <c r="O93" s="78">
        <v>2.3019313991599999</v>
      </c>
      <c r="P93" s="78">
        <v>76674.636529438707</v>
      </c>
      <c r="Q93" s="77">
        <f t="shared" si="84"/>
        <v>-3.8894306824322891E-8</v>
      </c>
      <c r="R93" s="77">
        <f t="shared" si="85"/>
        <v>-3.8989537077607205E-8</v>
      </c>
      <c r="S93" s="77">
        <f t="shared" si="86"/>
        <v>-3.8989543420229453E-8</v>
      </c>
      <c r="T93" s="77">
        <f t="shared" si="87"/>
        <v>-3.8989543420649112E-8</v>
      </c>
      <c r="V93" s="78">
        <v>1.2590000000000001E-8</v>
      </c>
      <c r="W93" s="78">
        <v>1.7313065622299999</v>
      </c>
      <c r="X93" s="78">
        <v>12432.0426503978</v>
      </c>
      <c r="Y93" s="77">
        <f t="shared" si="88"/>
        <v>-4.2600370571989281E-9</v>
      </c>
      <c r="Z93" s="77">
        <f t="shared" si="89"/>
        <v>-4.2586743722222227E-9</v>
      </c>
      <c r="AA93" s="77">
        <f t="shared" si="90"/>
        <v>-4.2586742814520529E-9</v>
      </c>
      <c r="AB93" s="77">
        <f t="shared" si="91"/>
        <v>-4.2586742814459913E-9</v>
      </c>
      <c r="AD93" s="78">
        <v>5.4E-10</v>
      </c>
      <c r="AE93" s="78">
        <v>0.32708522230999998</v>
      </c>
      <c r="AF93" s="78">
        <v>25874.604046136199</v>
      </c>
      <c r="AG93" s="77">
        <f t="shared" si="92"/>
        <v>1.0414640017049482E-10</v>
      </c>
      <c r="AH93" s="77">
        <f t="shared" si="93"/>
        <v>1.0427323780498499E-10</v>
      </c>
      <c r="AI93" s="77">
        <f t="shared" si="94"/>
        <v>1.042732462534322E-10</v>
      </c>
      <c r="AJ93" s="77">
        <f t="shared" si="95"/>
        <v>1.0427324625398937E-10</v>
      </c>
      <c r="AL93" s="78">
        <v>9.9999999999999994E-12</v>
      </c>
      <c r="AM93" s="78">
        <v>2.88161012078</v>
      </c>
      <c r="AN93" s="78">
        <v>79219.309166331106</v>
      </c>
      <c r="AO93" s="77">
        <f t="shared" si="96"/>
        <v>-9.474119625940732E-12</v>
      </c>
      <c r="AP93" s="77">
        <f t="shared" si="97"/>
        <v>-9.4764625273876892E-12</v>
      </c>
      <c r="AQ93" s="77">
        <f t="shared" si="98"/>
        <v>-9.4764626832786176E-12</v>
      </c>
      <c r="AR93" s="77">
        <f t="shared" si="99"/>
        <v>-9.4764626832889638E-12</v>
      </c>
      <c r="AT93" s="78"/>
      <c r="AU93" s="78"/>
      <c r="AV93" s="78"/>
      <c r="BB93" s="78"/>
      <c r="BC93" s="78"/>
      <c r="BD93" s="78"/>
      <c r="BJ93" s="78">
        <v>3.1149999999999998E-8</v>
      </c>
      <c r="BK93" s="78">
        <v>0.74943919509000001</v>
      </c>
      <c r="BL93" s="78">
        <v>32858.613742819703</v>
      </c>
      <c r="BM93" s="77">
        <f t="shared" si="100"/>
        <v>2.2257902985227671E-8</v>
      </c>
      <c r="BN93" s="77">
        <f t="shared" si="101"/>
        <v>2.2264526807849867E-8</v>
      </c>
      <c r="BO93" s="77">
        <f t="shared" si="102"/>
        <v>2.2264527248993523E-8</v>
      </c>
      <c r="BP93" s="77">
        <f t="shared" si="103"/>
        <v>2.2264527249022627E-8</v>
      </c>
      <c r="BR93" s="78">
        <v>1.8800000000000001E-9</v>
      </c>
      <c r="BS93" s="78">
        <v>3.9066411688899998</v>
      </c>
      <c r="BT93" s="78">
        <v>48733.231338182901</v>
      </c>
      <c r="BU93" s="77">
        <f t="shared" si="104"/>
        <v>-1.392043786196314E-9</v>
      </c>
      <c r="BV93" s="77">
        <f t="shared" si="105"/>
        <v>-1.3926133460032738E-9</v>
      </c>
      <c r="BW93" s="77">
        <f t="shared" si="106"/>
        <v>-1.3926133839321908E-9</v>
      </c>
      <c r="BX93" s="77">
        <f t="shared" si="107"/>
        <v>-1.3926133839347038E-9</v>
      </c>
      <c r="BZ93" s="78">
        <v>7.9999999999999995E-11</v>
      </c>
      <c r="CA93" s="78">
        <v>2.2226741531799998</v>
      </c>
      <c r="CB93" s="78">
        <v>6283.0758499914</v>
      </c>
      <c r="CC93" s="77">
        <f t="shared" si="108"/>
        <v>2.9109972505624851E-11</v>
      </c>
      <c r="CD93" s="77">
        <f t="shared" si="109"/>
        <v>2.9105640910747782E-11</v>
      </c>
      <c r="CE93" s="77">
        <f t="shared" si="110"/>
        <v>2.9105640622217801E-11</v>
      </c>
      <c r="CF93" s="77">
        <f t="shared" si="111"/>
        <v>2.9105640622198743E-11</v>
      </c>
      <c r="CH93" s="78"/>
      <c r="CI93" s="78"/>
      <c r="CJ93" s="78"/>
      <c r="CP93" s="78"/>
      <c r="CQ93" s="78"/>
      <c r="CR93" s="78"/>
      <c r="CX93" s="78"/>
      <c r="CY93" s="78"/>
      <c r="CZ93" s="78"/>
      <c r="DF93" s="78">
        <v>1.8629999999999999E-8</v>
      </c>
      <c r="DG93" s="78">
        <v>2.2659172078599998</v>
      </c>
      <c r="DH93" s="78">
        <v>26084.021806216198</v>
      </c>
      <c r="DI93" s="77">
        <f t="shared" si="112"/>
        <v>-1.0266032296635599E-8</v>
      </c>
      <c r="DJ93" s="77">
        <f t="shared" si="113"/>
        <v>-1.0262280351614394E-8</v>
      </c>
      <c r="DK93" s="77">
        <f t="shared" si="114"/>
        <v>-1.0262280101678E-8</v>
      </c>
      <c r="DL93" s="77">
        <f t="shared" si="115"/>
        <v>-1.026228010166165E-8</v>
      </c>
      <c r="DN93" s="78">
        <v>1.85E-9</v>
      </c>
      <c r="DO93" s="78">
        <v>0.98966099527999996</v>
      </c>
      <c r="DP93" s="78">
        <v>29530.478086539599</v>
      </c>
      <c r="DQ93" s="77">
        <f t="shared" si="116"/>
        <v>1.5071916984352358E-9</v>
      </c>
      <c r="DR93" s="77">
        <f t="shared" si="117"/>
        <v>1.5074847357209455E-9</v>
      </c>
      <c r="DS93" s="77">
        <f t="shared" si="118"/>
        <v>1.5074847552363992E-9</v>
      </c>
      <c r="DT93" s="77">
        <f t="shared" si="119"/>
        <v>1.507484755237679E-9</v>
      </c>
      <c r="DV93" s="78">
        <v>7.0000000000000004E-11</v>
      </c>
      <c r="DW93" s="78">
        <v>4.2869325927900004</v>
      </c>
      <c r="DX93" s="78">
        <v>955.59974160859997</v>
      </c>
      <c r="DY93" s="77">
        <f t="shared" si="120"/>
        <v>3.7143669043343636E-11</v>
      </c>
      <c r="DZ93" s="77">
        <f t="shared" si="121"/>
        <v>3.7143144487116626E-11</v>
      </c>
      <c r="EA93" s="77">
        <f t="shared" si="122"/>
        <v>3.7143144452175903E-11</v>
      </c>
      <c r="EB93" s="77">
        <f t="shared" si="123"/>
        <v>3.7143144452173577E-11</v>
      </c>
      <c r="ED93" s="78">
        <v>0</v>
      </c>
      <c r="EE93" s="78">
        <v>5.5220282770200004</v>
      </c>
      <c r="EF93" s="78">
        <v>38654.054841556899</v>
      </c>
      <c r="EG93" s="77">
        <f t="shared" si="124"/>
        <v>0</v>
      </c>
      <c r="EH93" s="77">
        <f t="shared" si="125"/>
        <v>0</v>
      </c>
      <c r="EI93" s="77">
        <f t="shared" si="126"/>
        <v>0</v>
      </c>
      <c r="EJ93" s="77">
        <f t="shared" si="127"/>
        <v>0</v>
      </c>
      <c r="EL93" s="78"/>
      <c r="EM93" s="78"/>
      <c r="EN93" s="78"/>
      <c r="ET93" s="78"/>
      <c r="EU93" s="78"/>
      <c r="EV93" s="78"/>
    </row>
    <row r="94" spans="1:152" s="77" customFormat="1" ht="12.75">
      <c r="A94" s="77" t="s">
        <v>202</v>
      </c>
      <c r="B94" s="77" t="s">
        <v>203</v>
      </c>
      <c r="C94" s="77" t="s">
        <v>204</v>
      </c>
      <c r="L94" s="78"/>
      <c r="N94" s="78">
        <v>1.4427999999999999E-7</v>
      </c>
      <c r="O94" s="78">
        <v>0.96646356500999997</v>
      </c>
      <c r="P94" s="78">
        <v>26107.572902473901</v>
      </c>
      <c r="Q94" s="77">
        <f t="shared" si="84"/>
        <v>1.0805260165903124E-7</v>
      </c>
      <c r="R94" s="77">
        <f t="shared" si="85"/>
        <v>1.0807569222106579E-7</v>
      </c>
      <c r="S94" s="77">
        <f t="shared" si="86"/>
        <v>1.0807569375891559E-7</v>
      </c>
      <c r="T94" s="77">
        <f t="shared" si="87"/>
        <v>1.0807569375901881E-7</v>
      </c>
      <c r="V94" s="78">
        <v>9.8899999999999996E-9</v>
      </c>
      <c r="W94" s="78">
        <v>0.33276224293000001</v>
      </c>
      <c r="X94" s="78">
        <v>52156.136522248598</v>
      </c>
      <c r="Y94" s="77">
        <f t="shared" si="88"/>
        <v>9.7375986293894926E-9</v>
      </c>
      <c r="Z94" s="77">
        <f t="shared" si="89"/>
        <v>9.7384320516788595E-9</v>
      </c>
      <c r="AA94" s="77">
        <f t="shared" si="90"/>
        <v>9.7384321071174769E-9</v>
      </c>
      <c r="AB94" s="77">
        <f t="shared" si="91"/>
        <v>9.7384321071212025E-9</v>
      </c>
      <c r="AD94" s="78">
        <v>4.2E-10</v>
      </c>
      <c r="AE94" s="78">
        <v>2.21900478384</v>
      </c>
      <c r="AF94" s="78">
        <v>52179.687618506403</v>
      </c>
      <c r="AG94" s="77">
        <f t="shared" si="92"/>
        <v>-1.4820903090389011E-10</v>
      </c>
      <c r="AH94" s="77">
        <f t="shared" si="93"/>
        <v>-1.4801930151834617E-10</v>
      </c>
      <c r="AI94" s="77">
        <f t="shared" si="94"/>
        <v>-1.4801928887935661E-10</v>
      </c>
      <c r="AJ94" s="77">
        <f t="shared" si="95"/>
        <v>-1.4801928887852994E-10</v>
      </c>
      <c r="AL94" s="78">
        <v>9.9999999999999994E-12</v>
      </c>
      <c r="AM94" s="78">
        <v>5.0315534119900001</v>
      </c>
      <c r="AN94" s="78">
        <v>51646.1153180537</v>
      </c>
      <c r="AO94" s="77">
        <f t="shared" si="96"/>
        <v>1.5098065422972451E-12</v>
      </c>
      <c r="AP94" s="77">
        <f t="shared" si="97"/>
        <v>1.5145297455421735E-12</v>
      </c>
      <c r="AQ94" s="77">
        <f t="shared" si="98"/>
        <v>1.5145300601427213E-12</v>
      </c>
      <c r="AR94" s="77">
        <f t="shared" si="99"/>
        <v>1.5145300601635109E-12</v>
      </c>
      <c r="AT94" s="78"/>
      <c r="AU94" s="78"/>
      <c r="AV94" s="78"/>
      <c r="BB94" s="78"/>
      <c r="BC94" s="78"/>
      <c r="BD94" s="78"/>
      <c r="BJ94" s="78">
        <v>3.1E-8</v>
      </c>
      <c r="BK94" s="78">
        <v>3.3520373585200001</v>
      </c>
      <c r="BL94" s="78">
        <v>19804.827291582798</v>
      </c>
      <c r="BM94" s="77">
        <f t="shared" si="100"/>
        <v>2.904676397168081E-8</v>
      </c>
      <c r="BN94" s="77">
        <f t="shared" si="101"/>
        <v>2.9048747820295611E-8</v>
      </c>
      <c r="BO94" s="77">
        <f t="shared" si="102"/>
        <v>2.9048747952406959E-8</v>
      </c>
      <c r="BP94" s="77">
        <f t="shared" si="103"/>
        <v>2.9048747952415727E-8</v>
      </c>
      <c r="BR94" s="78">
        <v>2.0700000000000001E-9</v>
      </c>
      <c r="BS94" s="78">
        <v>2.89949362192</v>
      </c>
      <c r="BT94" s="78">
        <v>7.1135470007999997</v>
      </c>
      <c r="BU94" s="77">
        <f t="shared" si="104"/>
        <v>-1.9885010799874125E-9</v>
      </c>
      <c r="BV94" s="77">
        <f t="shared" si="105"/>
        <v>-1.9885010421373106E-9</v>
      </c>
      <c r="BW94" s="77">
        <f t="shared" si="106"/>
        <v>-1.9885010421347898E-9</v>
      </c>
      <c r="BX94" s="77">
        <f t="shared" si="107"/>
        <v>-1.9885010421347894E-9</v>
      </c>
      <c r="BZ94" s="78">
        <v>1E-10</v>
      </c>
      <c r="CA94" s="78">
        <v>3.63881306668</v>
      </c>
      <c r="CB94" s="78">
        <v>65697.557724739701</v>
      </c>
      <c r="CC94" s="77">
        <f t="shared" si="108"/>
        <v>-7.9178891607799226E-11</v>
      </c>
      <c r="CD94" s="77">
        <f t="shared" si="109"/>
        <v>-7.921600199163063E-11</v>
      </c>
      <c r="CE94" s="77">
        <f t="shared" si="110"/>
        <v>-7.9216004462572484E-11</v>
      </c>
      <c r="CF94" s="77">
        <f t="shared" si="111"/>
        <v>-7.9216004462735542E-11</v>
      </c>
      <c r="CH94" s="78"/>
      <c r="CI94" s="78"/>
      <c r="CJ94" s="78"/>
      <c r="CP94" s="78"/>
      <c r="CQ94" s="78"/>
      <c r="CR94" s="78"/>
      <c r="CX94" s="78"/>
      <c r="CY94" s="78"/>
      <c r="CZ94" s="78"/>
      <c r="DF94" s="78">
        <v>1.7500000000000001E-8</v>
      </c>
      <c r="DG94" s="78">
        <v>5.5065190399199997</v>
      </c>
      <c r="DH94" s="78">
        <v>56727.759780207198</v>
      </c>
      <c r="DI94" s="77">
        <f t="shared" si="112"/>
        <v>7.1707952462078329E-9</v>
      </c>
      <c r="DJ94" s="77">
        <f t="shared" si="113"/>
        <v>7.162416214121439E-9</v>
      </c>
      <c r="DK94" s="77">
        <f t="shared" si="114"/>
        <v>7.1624156559288642E-9</v>
      </c>
      <c r="DL94" s="77">
        <f t="shared" si="115"/>
        <v>7.1624156558925593E-9</v>
      </c>
      <c r="DN94" s="78">
        <v>1.5E-9</v>
      </c>
      <c r="DO94" s="78">
        <v>3.69230644689</v>
      </c>
      <c r="DP94" s="78">
        <v>65697.557724739701</v>
      </c>
      <c r="DQ94" s="77">
        <f t="shared" si="116"/>
        <v>-1.136997627997597E-9</v>
      </c>
      <c r="DR94" s="77">
        <f t="shared" si="117"/>
        <v>-1.1375920945471504E-9</v>
      </c>
      <c r="DS94" s="77">
        <f t="shared" si="118"/>
        <v>-1.1375921341304724E-9</v>
      </c>
      <c r="DT94" s="77">
        <f t="shared" si="119"/>
        <v>-1.1375921341330842E-9</v>
      </c>
      <c r="DV94" s="78">
        <v>7.0000000000000004E-11</v>
      </c>
      <c r="DW94" s="78">
        <v>0.88520158735999999</v>
      </c>
      <c r="DX94" s="78">
        <v>38654.054841556899</v>
      </c>
      <c r="DY94" s="77">
        <f t="shared" si="120"/>
        <v>6.8696651795009327E-11</v>
      </c>
      <c r="DZ94" s="77">
        <f t="shared" si="121"/>
        <v>6.8701455577590481E-11</v>
      </c>
      <c r="EA94" s="77">
        <f t="shared" si="122"/>
        <v>6.8701455897277331E-11</v>
      </c>
      <c r="EB94" s="77">
        <f t="shared" si="123"/>
        <v>6.8701455897298308E-11</v>
      </c>
      <c r="ED94" s="78">
        <v>0</v>
      </c>
      <c r="EE94" s="78">
        <v>1.5736360011399999</v>
      </c>
      <c r="EF94" s="78">
        <v>24498.830246290399</v>
      </c>
      <c r="EG94" s="77">
        <f t="shared" si="124"/>
        <v>0</v>
      </c>
      <c r="EH94" s="77">
        <f t="shared" si="125"/>
        <v>0</v>
      </c>
      <c r="EI94" s="77">
        <f t="shared" si="126"/>
        <v>0</v>
      </c>
      <c r="EJ94" s="77">
        <f t="shared" si="127"/>
        <v>0</v>
      </c>
      <c r="EL94" s="78"/>
      <c r="EM94" s="78"/>
      <c r="EN94" s="78"/>
      <c r="ET94" s="78"/>
      <c r="EU94" s="78"/>
      <c r="EV94" s="78"/>
    </row>
    <row r="95" spans="1:152" s="77" customFormat="1" ht="12.75">
      <c r="A95" s="77">
        <f>F86</f>
        <v>0.58512711191482947</v>
      </c>
      <c r="B95" s="77">
        <f xml:space="preserve"> 0.0057755183 * A95</f>
        <v>3.3794123426902456E-3</v>
      </c>
      <c r="C95" s="77">
        <f xml:space="preserve"> Tau - B95/DAYSinMILLENNIUM</f>
        <v>-5.5445822442876606E-3</v>
      </c>
      <c r="L95" s="78"/>
      <c r="N95" s="78">
        <v>1.1990000000000001E-7</v>
      </c>
      <c r="O95" s="78">
        <v>6.20492907598</v>
      </c>
      <c r="P95" s="78">
        <v>18849.227549974199</v>
      </c>
      <c r="Q95" s="77">
        <f t="shared" si="84"/>
        <v>-7.2960166553041965E-8</v>
      </c>
      <c r="R95" s="77">
        <f t="shared" si="85"/>
        <v>-7.2943573104040336E-8</v>
      </c>
      <c r="S95" s="77">
        <f t="shared" si="86"/>
        <v>-7.2943571998678659E-8</v>
      </c>
      <c r="T95" s="77">
        <f t="shared" si="87"/>
        <v>-7.2943571998605629E-8</v>
      </c>
      <c r="V95" s="78">
        <v>1.057E-8</v>
      </c>
      <c r="W95" s="78">
        <v>4.3525140882500004</v>
      </c>
      <c r="X95" s="78">
        <v>77734.0184596279</v>
      </c>
      <c r="Y95" s="77">
        <f t="shared" si="88"/>
        <v>8.680746888442762E-9</v>
      </c>
      <c r="Z95" s="77">
        <f t="shared" si="89"/>
        <v>8.6850817689577903E-9</v>
      </c>
      <c r="AA95" s="77">
        <f t="shared" si="90"/>
        <v>8.685082057554027E-9</v>
      </c>
      <c r="AB95" s="77">
        <f t="shared" si="91"/>
        <v>8.6850820575732043E-9</v>
      </c>
      <c r="AD95" s="78">
        <v>4.5E-10</v>
      </c>
      <c r="AE95" s="78">
        <v>2.5271609552299998</v>
      </c>
      <c r="AF95" s="78">
        <v>103292.23063610699</v>
      </c>
      <c r="AG95" s="77">
        <f t="shared" si="92"/>
        <v>-6.7116439799036561E-12</v>
      </c>
      <c r="AH95" s="77">
        <f t="shared" si="93"/>
        <v>-6.2816553997224905E-12</v>
      </c>
      <c r="AI95" s="77">
        <f t="shared" si="94"/>
        <v>-6.2816267580346601E-12</v>
      </c>
      <c r="AJ95" s="77">
        <f t="shared" si="95"/>
        <v>-6.2816267561419585E-12</v>
      </c>
      <c r="AL95" s="78">
        <v>9.9999999999999994E-12</v>
      </c>
      <c r="AM95" s="78">
        <v>5.8732799090000003E-2</v>
      </c>
      <c r="AN95" s="78">
        <v>53131.406024757001</v>
      </c>
      <c r="AO95" s="77">
        <f t="shared" si="96"/>
        <v>7.1268118124814577E-12</v>
      </c>
      <c r="AP95" s="77">
        <f t="shared" si="97"/>
        <v>7.1302591607926131E-12</v>
      </c>
      <c r="AQ95" s="77">
        <f t="shared" si="98"/>
        <v>7.1302593903625526E-12</v>
      </c>
      <c r="AR95" s="77">
        <f t="shared" si="99"/>
        <v>7.1302593903776971E-12</v>
      </c>
      <c r="AT95" s="78"/>
      <c r="AU95" s="78"/>
      <c r="AV95" s="78"/>
      <c r="BB95" s="78"/>
      <c r="BC95" s="78"/>
      <c r="BD95" s="78"/>
      <c r="BJ95" s="78">
        <v>3.215E-8</v>
      </c>
      <c r="BK95" s="78">
        <v>6.1137463377700003</v>
      </c>
      <c r="BL95" s="78">
        <v>94138.327020085693</v>
      </c>
      <c r="BM95" s="77">
        <f t="shared" si="100"/>
        <v>2.613095273860626E-8</v>
      </c>
      <c r="BN95" s="77">
        <f t="shared" si="101"/>
        <v>2.611463051100664E-8</v>
      </c>
      <c r="BO95" s="77">
        <f t="shared" si="102"/>
        <v>2.611462942312489E-8</v>
      </c>
      <c r="BP95" s="77">
        <f t="shared" si="103"/>
        <v>2.6114629423052402E-8</v>
      </c>
      <c r="BR95" s="78">
        <v>1.79E-9</v>
      </c>
      <c r="BS95" s="78">
        <v>4.4301883760400003</v>
      </c>
      <c r="BT95" s="78">
        <v>77837.111233846503</v>
      </c>
      <c r="BU95" s="77">
        <f t="shared" si="104"/>
        <v>1.7785344883819379E-9</v>
      </c>
      <c r="BV95" s="77">
        <f t="shared" si="105"/>
        <v>1.7786796906004136E-9</v>
      </c>
      <c r="BW95" s="77">
        <f t="shared" si="106"/>
        <v>1.7786797002415853E-9</v>
      </c>
      <c r="BX95" s="77">
        <f t="shared" si="107"/>
        <v>1.7786797002422254E-9</v>
      </c>
      <c r="BZ95" s="78">
        <v>7.9999999999999995E-11</v>
      </c>
      <c r="CA95" s="78">
        <v>0.85708473896000004</v>
      </c>
      <c r="CB95" s="78">
        <v>365230.64398203802</v>
      </c>
      <c r="CC95" s="77">
        <f t="shared" si="108"/>
        <v>4.2872819701528066E-11</v>
      </c>
      <c r="CD95" s="77">
        <f t="shared" si="109"/>
        <v>4.2644350423063713E-11</v>
      </c>
      <c r="CE95" s="77">
        <f t="shared" si="110"/>
        <v>4.2644335188502599E-11</v>
      </c>
      <c r="CF95" s="77">
        <f t="shared" si="111"/>
        <v>4.2644335187486847E-11</v>
      </c>
      <c r="CH95" s="81"/>
      <c r="CI95" s="81"/>
      <c r="CJ95" s="81"/>
      <c r="CP95" s="78"/>
      <c r="CQ95" s="78"/>
      <c r="CR95" s="78"/>
      <c r="CX95" s="78"/>
      <c r="CY95" s="78"/>
      <c r="CZ95" s="78"/>
      <c r="DF95" s="78">
        <v>1.9709999999999999E-8</v>
      </c>
      <c r="DG95" s="78">
        <v>3.77455887616</v>
      </c>
      <c r="DH95" s="78">
        <v>19317.1925403286</v>
      </c>
      <c r="DI95" s="77">
        <f t="shared" si="112"/>
        <v>-1.8571600099147947E-8</v>
      </c>
      <c r="DJ95" s="77">
        <f t="shared" si="113"/>
        <v>-1.857277960286625E-8</v>
      </c>
      <c r="DK95" s="77">
        <f t="shared" si="114"/>
        <v>-1.8572779681413068E-8</v>
      </c>
      <c r="DL95" s="77">
        <f t="shared" si="115"/>
        <v>-1.8572779681418226E-8</v>
      </c>
      <c r="DN95" s="78">
        <v>1.32E-9</v>
      </c>
      <c r="DO95" s="78">
        <v>2.7183738215500002</v>
      </c>
      <c r="DP95" s="78">
        <v>77734.0184596279</v>
      </c>
      <c r="DQ95" s="77">
        <f t="shared" si="116"/>
        <v>6.8299270549931144E-10</v>
      </c>
      <c r="DR95" s="77">
        <f t="shared" si="117"/>
        <v>6.8218017547818181E-10</v>
      </c>
      <c r="DS95" s="77">
        <f t="shared" si="118"/>
        <v>6.8218012134390631E-10</v>
      </c>
      <c r="DT95" s="77">
        <f t="shared" si="119"/>
        <v>6.8218012134030911E-10</v>
      </c>
      <c r="DV95" s="78">
        <v>8.9999999999999999E-11</v>
      </c>
      <c r="DW95" s="78">
        <v>2.1210015002999998</v>
      </c>
      <c r="DX95" s="78">
        <v>18849.227549974199</v>
      </c>
      <c r="DY95" s="77">
        <f t="shared" si="120"/>
        <v>-2.5576561805513989E-11</v>
      </c>
      <c r="DZ95" s="77">
        <f t="shared" si="121"/>
        <v>-2.5591609196223546E-11</v>
      </c>
      <c r="EA95" s="77">
        <f t="shared" si="122"/>
        <v>-2.5591610198502656E-11</v>
      </c>
      <c r="EB95" s="77">
        <f t="shared" si="123"/>
        <v>-2.5591610198568875E-11</v>
      </c>
      <c r="ED95" s="78">
        <v>0</v>
      </c>
      <c r="EE95" s="78">
        <v>3.4952254695799998</v>
      </c>
      <c r="EF95" s="78">
        <v>5661.3320491521999</v>
      </c>
      <c r="EG95" s="77">
        <f t="shared" si="124"/>
        <v>0</v>
      </c>
      <c r="EH95" s="77">
        <f t="shared" si="125"/>
        <v>0</v>
      </c>
      <c r="EI95" s="77">
        <f t="shared" si="126"/>
        <v>0</v>
      </c>
      <c r="EJ95" s="77">
        <f t="shared" si="127"/>
        <v>0</v>
      </c>
      <c r="EL95" s="78"/>
      <c r="EM95" s="78"/>
      <c r="EN95" s="78"/>
      <c r="ET95" s="78"/>
      <c r="EU95" s="78"/>
      <c r="EV95" s="78"/>
    </row>
    <row r="96" spans="1:152" s="77" customFormat="1" ht="12.75">
      <c r="L96" s="78"/>
      <c r="N96" s="78">
        <v>1.4380999999999999E-7</v>
      </c>
      <c r="O96" s="78">
        <v>1.9095671565400001</v>
      </c>
      <c r="P96" s="78">
        <v>23969.139281195799</v>
      </c>
      <c r="Q96" s="77">
        <f t="shared" si="84"/>
        <v>8.2734968570544422E-8</v>
      </c>
      <c r="R96" s="77">
        <f t="shared" si="85"/>
        <v>8.2761051097018633E-8</v>
      </c>
      <c r="S96" s="77">
        <f t="shared" si="86"/>
        <v>8.276105283423633E-8</v>
      </c>
      <c r="T96" s="77">
        <f t="shared" si="87"/>
        <v>8.2761052834349965E-8</v>
      </c>
      <c r="V96" s="78">
        <v>1.0330000000000001E-8</v>
      </c>
      <c r="W96" s="78">
        <v>3.7250388078599999</v>
      </c>
      <c r="X96" s="78">
        <v>6283.0758499914</v>
      </c>
      <c r="Y96" s="77">
        <f t="shared" si="88"/>
        <v>9.8563587575250689E-9</v>
      </c>
      <c r="Z96" s="77">
        <f t="shared" si="89"/>
        <v>9.8565384822577934E-9</v>
      </c>
      <c r="AA96" s="77">
        <f t="shared" si="90"/>
        <v>9.8565384942281143E-9</v>
      </c>
      <c r="AB96" s="77">
        <f t="shared" si="91"/>
        <v>9.8565384942289051E-9</v>
      </c>
      <c r="AD96" s="78">
        <v>4.8E-10</v>
      </c>
      <c r="AE96" s="78">
        <v>0.48944876529999998</v>
      </c>
      <c r="AF96" s="78">
        <v>51646.1153180537</v>
      </c>
      <c r="AG96" s="77">
        <f t="shared" si="92"/>
        <v>-4.7991586030927352E-10</v>
      </c>
      <c r="AH96" s="77">
        <f t="shared" si="93"/>
        <v>-4.7992009967028257E-10</v>
      </c>
      <c r="AI96" s="77">
        <f t="shared" si="94"/>
        <v>-4.7992009994901658E-10</v>
      </c>
      <c r="AJ96" s="77">
        <f t="shared" si="95"/>
        <v>-4.7992009994903499E-10</v>
      </c>
      <c r="AL96" s="78">
        <v>9.9999999999999994E-12</v>
      </c>
      <c r="AM96" s="78">
        <v>0.60647620599999996</v>
      </c>
      <c r="AN96" s="78">
        <v>38654.054841556899</v>
      </c>
      <c r="AO96" s="77">
        <f t="shared" si="96"/>
        <v>9.9635121141435641E-12</v>
      </c>
      <c r="AP96" s="77">
        <f t="shared" si="97"/>
        <v>9.9632062591967408E-12</v>
      </c>
      <c r="AQ96" s="77">
        <f t="shared" si="98"/>
        <v>9.9632062387813336E-12</v>
      </c>
      <c r="AR96" s="77">
        <f t="shared" si="99"/>
        <v>9.9632062387799943E-12</v>
      </c>
      <c r="AT96" s="78"/>
      <c r="AU96" s="78"/>
      <c r="AV96" s="78"/>
      <c r="BB96" s="78"/>
      <c r="BC96" s="78"/>
      <c r="BD96" s="78"/>
      <c r="BJ96" s="78">
        <v>3.5579999999999998E-8</v>
      </c>
      <c r="BK96" s="78">
        <v>0.98820289554999996</v>
      </c>
      <c r="BL96" s="78">
        <v>136100.847757023</v>
      </c>
      <c r="BM96" s="77">
        <f t="shared" si="100"/>
        <v>3.3430742141980868E-8</v>
      </c>
      <c r="BN96" s="77">
        <f t="shared" si="101"/>
        <v>3.344605069551129E-8</v>
      </c>
      <c r="BO96" s="77">
        <f t="shared" si="102"/>
        <v>3.3446051713446812E-8</v>
      </c>
      <c r="BP96" s="77">
        <f t="shared" si="103"/>
        <v>3.3446051713514423E-8</v>
      </c>
      <c r="BR96" s="78">
        <v>2.23E-9</v>
      </c>
      <c r="BS96" s="78">
        <v>2.9656988522700001</v>
      </c>
      <c r="BT96" s="78">
        <v>110012.944615448</v>
      </c>
      <c r="BU96" s="77">
        <f t="shared" si="104"/>
        <v>-1.7315721179193469E-9</v>
      </c>
      <c r="BV96" s="77">
        <f t="shared" si="105"/>
        <v>-1.730141008113319E-9</v>
      </c>
      <c r="BW96" s="77">
        <f t="shared" si="106"/>
        <v>-1.7301409127276294E-9</v>
      </c>
      <c r="BX96" s="77">
        <f t="shared" si="107"/>
        <v>-1.7301409127212312E-9</v>
      </c>
      <c r="BZ96" s="78">
        <v>1E-10</v>
      </c>
      <c r="CA96" s="78">
        <v>3.5634692637900001</v>
      </c>
      <c r="CB96" s="78">
        <v>53235.188213337497</v>
      </c>
      <c r="CC96" s="77">
        <f t="shared" si="108"/>
        <v>-8.4448189776548653E-11</v>
      </c>
      <c r="CD96" s="77">
        <f t="shared" si="109"/>
        <v>-8.4474557936050758E-11</v>
      </c>
      <c r="CE96" s="77">
        <f t="shared" si="110"/>
        <v>-8.4474559691749816E-11</v>
      </c>
      <c r="CF96" s="77">
        <f t="shared" si="111"/>
        <v>-8.4474559691865401E-11</v>
      </c>
      <c r="CH96" s="78"/>
      <c r="CI96" s="78"/>
      <c r="CJ96" s="78"/>
      <c r="CP96" s="78"/>
      <c r="CQ96" s="78"/>
      <c r="CR96" s="78"/>
      <c r="CX96" s="78"/>
      <c r="CY96" s="78"/>
      <c r="CZ96" s="78"/>
      <c r="DF96" s="78">
        <v>1.672E-8</v>
      </c>
      <c r="DG96" s="78">
        <v>2.1527589758099999</v>
      </c>
      <c r="DH96" s="78">
        <v>26514.5013324502</v>
      </c>
      <c r="DI96" s="77">
        <f t="shared" si="112"/>
        <v>1.5731573179737084E-8</v>
      </c>
      <c r="DJ96" s="77">
        <f t="shared" si="113"/>
        <v>1.5730183407718248E-8</v>
      </c>
      <c r="DK96" s="77">
        <f t="shared" si="114"/>
        <v>1.5730183315114204E-8</v>
      </c>
      <c r="DL96" s="77">
        <f t="shared" si="115"/>
        <v>1.573018331510808E-8</v>
      </c>
      <c r="DN96" s="78">
        <v>1.3999999999999999E-9</v>
      </c>
      <c r="DO96" s="78">
        <v>2.05736044462</v>
      </c>
      <c r="DP96" s="78">
        <v>6283.0758499914</v>
      </c>
      <c r="DQ96" s="77">
        <f t="shared" si="116"/>
        <v>2.8788641443206299E-10</v>
      </c>
      <c r="DR96" s="77">
        <f t="shared" si="117"/>
        <v>2.8780677224667419E-10</v>
      </c>
      <c r="DS96" s="77">
        <f t="shared" si="118"/>
        <v>2.8780676694169112E-10</v>
      </c>
      <c r="DT96" s="77">
        <f t="shared" si="119"/>
        <v>2.8780676694134066E-10</v>
      </c>
      <c r="DV96" s="78">
        <v>7.9999999999999995E-11</v>
      </c>
      <c r="DW96" s="78">
        <v>2.75301666365</v>
      </c>
      <c r="DX96" s="78">
        <v>26095.016688575</v>
      </c>
      <c r="DY96" s="77">
        <f t="shared" si="120"/>
        <v>-6.7736233683186996E-11</v>
      </c>
      <c r="DZ96" s="77">
        <f t="shared" si="121"/>
        <v>-6.7725955449935594E-11</v>
      </c>
      <c r="EA96" s="77">
        <f t="shared" si="122"/>
        <v>-6.7725954765171831E-11</v>
      </c>
      <c r="EB96" s="77">
        <f t="shared" si="123"/>
        <v>-6.7725954765127047E-11</v>
      </c>
      <c r="ED96" s="78">
        <v>0</v>
      </c>
      <c r="EE96" s="78">
        <v>0.63375195580999999</v>
      </c>
      <c r="EF96" s="78">
        <v>51535.908996834303</v>
      </c>
      <c r="EG96" s="77">
        <f t="shared" si="124"/>
        <v>0</v>
      </c>
      <c r="EH96" s="77">
        <f t="shared" si="125"/>
        <v>0</v>
      </c>
      <c r="EI96" s="77">
        <f t="shared" si="126"/>
        <v>0</v>
      </c>
      <c r="EJ96" s="77">
        <f t="shared" si="127"/>
        <v>0</v>
      </c>
      <c r="EL96" s="78"/>
      <c r="EM96" s="78"/>
      <c r="EN96" s="78"/>
      <c r="ET96" s="78"/>
      <c r="EU96" s="78"/>
      <c r="EV96" s="78"/>
    </row>
    <row r="97" spans="1:152" s="77" customFormat="1" ht="12.75">
      <c r="A97" s="77" t="s">
        <v>205</v>
      </c>
      <c r="B97" s="77" t="s">
        <v>206</v>
      </c>
      <c r="C97" s="77" t="s">
        <v>207</v>
      </c>
      <c r="D97" s="77" t="s">
        <v>208</v>
      </c>
      <c r="E97" s="77" t="s">
        <v>209</v>
      </c>
      <c r="F97" s="77" t="s">
        <v>210</v>
      </c>
      <c r="L97" s="78"/>
      <c r="N97" s="78">
        <v>1.1233E-7</v>
      </c>
      <c r="O97" s="78">
        <v>2.0481712613599998</v>
      </c>
      <c r="P97" s="78">
        <v>32370.9789915656</v>
      </c>
      <c r="Q97" s="77">
        <f t="shared" si="84"/>
        <v>7.2851394778791069E-9</v>
      </c>
      <c r="R97" s="77">
        <f t="shared" si="85"/>
        <v>7.2515686102249582E-9</v>
      </c>
      <c r="S97" s="77">
        <f t="shared" si="86"/>
        <v>7.2515663740504667E-9</v>
      </c>
      <c r="T97" s="77">
        <f t="shared" si="87"/>
        <v>7.2515663739039134E-9</v>
      </c>
      <c r="V97" s="78">
        <v>8.9399999999999993E-9</v>
      </c>
      <c r="W97" s="78">
        <v>0.29768279332999997</v>
      </c>
      <c r="X97" s="78">
        <v>105460.99111839</v>
      </c>
      <c r="Y97" s="77">
        <f t="shared" si="88"/>
        <v>8.8933095855942808E-9</v>
      </c>
      <c r="Z97" s="77">
        <f t="shared" si="89"/>
        <v>8.8924150375507137E-9</v>
      </c>
      <c r="AA97" s="77">
        <f t="shared" si="90"/>
        <v>8.8924149776830056E-9</v>
      </c>
      <c r="AB97" s="77">
        <f t="shared" si="91"/>
        <v>8.8924149776791311E-9</v>
      </c>
      <c r="AD97" s="78">
        <v>3.9E-10</v>
      </c>
      <c r="AE97" s="78">
        <v>6.2527517395999999</v>
      </c>
      <c r="AF97" s="78">
        <v>47623.852786089599</v>
      </c>
      <c r="AG97" s="77">
        <f t="shared" si="92"/>
        <v>3.8293897105424752E-10</v>
      </c>
      <c r="AH97" s="77">
        <f t="shared" si="93"/>
        <v>3.8290638372306407E-10</v>
      </c>
      <c r="AI97" s="77">
        <f t="shared" si="94"/>
        <v>3.8290638154994759E-10</v>
      </c>
      <c r="AJ97" s="77">
        <f t="shared" si="95"/>
        <v>3.8290638154980449E-10</v>
      </c>
      <c r="AL97" s="78">
        <v>9.9999999999999994E-12</v>
      </c>
      <c r="AM97" s="78">
        <v>1.5800735723399999</v>
      </c>
      <c r="AN97" s="78">
        <v>391318.54712361202</v>
      </c>
      <c r="AO97" s="77">
        <f t="shared" ref="AO97:AO128" si="128">AL97*COS(AM97+AN97*$C$32)</f>
        <v>9.1501828376480925E-12</v>
      </c>
      <c r="AP97" s="77">
        <f t="shared" ref="AP97:AP128" si="129">AL97*COS(AM97+AN97*$C$53)</f>
        <v>9.1355178998252527E-12</v>
      </c>
      <c r="AQ97" s="77">
        <f t="shared" ref="AQ97:AQ128" si="130">AL97*COS(AM97+AN97*$C$74)</f>
        <v>9.135516919003622E-12</v>
      </c>
      <c r="AR97" s="77">
        <f t="shared" ref="AR97:AR128" si="131">AL97*COS(AM97+AN97*$C$95)</f>
        <v>9.135516918938887E-12</v>
      </c>
      <c r="AT97" s="78"/>
      <c r="AU97" s="78"/>
      <c r="AV97" s="78"/>
      <c r="BB97" s="78"/>
      <c r="BC97" s="78"/>
      <c r="BD97" s="78"/>
      <c r="BJ97" s="78">
        <v>2.908E-8</v>
      </c>
      <c r="BK97" s="78">
        <v>4.0628417283799996</v>
      </c>
      <c r="BL97" s="78">
        <v>26514.5013324502</v>
      </c>
      <c r="BM97" s="77">
        <f t="shared" si="100"/>
        <v>1.8263621912430337E-10</v>
      </c>
      <c r="BN97" s="77">
        <f t="shared" si="101"/>
        <v>1.8976952740833008E-10</v>
      </c>
      <c r="BO97" s="77">
        <f t="shared" si="102"/>
        <v>1.8977000255661854E-10</v>
      </c>
      <c r="BP97" s="77">
        <f t="shared" si="103"/>
        <v>1.8977000258802499E-10</v>
      </c>
      <c r="BR97" s="78">
        <v>1.7599999999999999E-9</v>
      </c>
      <c r="BS97" s="78">
        <v>5.1520462485699996</v>
      </c>
      <c r="BT97" s="78">
        <v>89586.373523026894</v>
      </c>
      <c r="BU97" s="77">
        <f t="shared" si="104"/>
        <v>1.6363595916289659E-10</v>
      </c>
      <c r="BV97" s="77">
        <f t="shared" si="105"/>
        <v>1.6218348586707679E-10</v>
      </c>
      <c r="BW97" s="77">
        <f t="shared" si="106"/>
        <v>1.6218338911426362E-10</v>
      </c>
      <c r="BX97" s="77">
        <f t="shared" si="107"/>
        <v>1.6218338910788799E-10</v>
      </c>
      <c r="BZ97" s="78">
        <v>8.9999999999999999E-11</v>
      </c>
      <c r="CA97" s="78">
        <v>3.0393586749799999</v>
      </c>
      <c r="CB97" s="78">
        <v>78793.400389817107</v>
      </c>
      <c r="CC97" s="77">
        <f t="shared" si="108"/>
        <v>8.6069824757994911E-11</v>
      </c>
      <c r="CD97" s="77">
        <f t="shared" si="109"/>
        <v>8.605062579024371E-11</v>
      </c>
      <c r="CE97" s="77">
        <f t="shared" si="110"/>
        <v>8.6050624509879869E-11</v>
      </c>
      <c r="CF97" s="77">
        <f t="shared" si="111"/>
        <v>8.6050624509794437E-11</v>
      </c>
      <c r="CH97" s="78"/>
      <c r="CI97" s="78"/>
      <c r="CJ97" s="78"/>
      <c r="CP97" s="78"/>
      <c r="CQ97" s="78"/>
      <c r="CR97" s="78"/>
      <c r="CX97" s="78"/>
      <c r="CY97" s="78"/>
      <c r="CZ97" s="78"/>
      <c r="DF97" s="78">
        <v>1.7030000000000001E-8</v>
      </c>
      <c r="DG97" s="78">
        <v>4.28965990785</v>
      </c>
      <c r="DH97" s="78">
        <v>40853.142184844</v>
      </c>
      <c r="DI97" s="77">
        <f t="shared" si="112"/>
        <v>-1.1499296685748553E-8</v>
      </c>
      <c r="DJ97" s="77">
        <f t="shared" si="113"/>
        <v>-1.1504043563643022E-8</v>
      </c>
      <c r="DK97" s="77">
        <f t="shared" si="114"/>
        <v>-1.1504043879777056E-8</v>
      </c>
      <c r="DL97" s="77">
        <f t="shared" si="115"/>
        <v>-1.1504043879798113E-8</v>
      </c>
      <c r="DN97" s="78">
        <v>1.2199999999999999E-9</v>
      </c>
      <c r="DO97" s="78">
        <v>3.3136175028100001</v>
      </c>
      <c r="DP97" s="78">
        <v>62389.091829359299</v>
      </c>
      <c r="DQ97" s="77">
        <f t="shared" si="116"/>
        <v>-1.2016506040839057E-9</v>
      </c>
      <c r="DR97" s="77">
        <f t="shared" si="117"/>
        <v>-1.2015287300453121E-9</v>
      </c>
      <c r="DS97" s="77">
        <f t="shared" si="118"/>
        <v>-1.2015287219139696E-9</v>
      </c>
      <c r="DT97" s="77">
        <f t="shared" si="119"/>
        <v>-1.2015287219134286E-9</v>
      </c>
      <c r="DV97" s="78">
        <v>7.0000000000000004E-11</v>
      </c>
      <c r="DW97" s="78">
        <v>4.98530328971</v>
      </c>
      <c r="DX97" s="78">
        <v>529.69096509459996</v>
      </c>
      <c r="DY97" s="77">
        <f t="shared" si="120"/>
        <v>-3.2175231758671374E-11</v>
      </c>
      <c r="DZ97" s="77">
        <f t="shared" si="121"/>
        <v>-3.2174927105220597E-11</v>
      </c>
      <c r="EA97" s="77">
        <f t="shared" si="122"/>
        <v>-3.2174927084927659E-11</v>
      </c>
      <c r="EB97" s="77">
        <f t="shared" si="123"/>
        <v>-3.2174927084926302E-11</v>
      </c>
      <c r="ED97" s="78">
        <v>0</v>
      </c>
      <c r="EE97" s="78">
        <v>1.3430587806900001</v>
      </c>
      <c r="EF97" s="78">
        <v>105460.99111839</v>
      </c>
      <c r="EG97" s="77">
        <f t="shared" ref="EG97:EG119" si="132">ED97*COS(EE97+EF97*$C$32)</f>
        <v>0</v>
      </c>
      <c r="EH97" s="77">
        <f t="shared" ref="EH97:EH119" si="133">ED97*COS(EE97+EF97*$C$53)</f>
        <v>0</v>
      </c>
      <c r="EI97" s="77">
        <f t="shared" ref="EI97:EI119" si="134">ED97*COS(EE97+EF97*$C$74)</f>
        <v>0</v>
      </c>
      <c r="EJ97" s="77">
        <f t="shared" ref="EJ97:EJ119" si="135">ED97*COS(EE97+EF97*$C$95)</f>
        <v>0</v>
      </c>
      <c r="EL97" s="78"/>
      <c r="EM97" s="78"/>
      <c r="EN97" s="78"/>
      <c r="ET97" s="78"/>
      <c r="EU97" s="78"/>
      <c r="EV97" s="78"/>
    </row>
    <row r="98" spans="1:152" s="77" customFormat="1" ht="12.75">
      <c r="A98" s="77">
        <f>SUM(T1:T1380)</f>
        <v>4.4730804536245579</v>
      </c>
      <c r="B98" s="77">
        <f>SUM(AB1:AB839)</f>
        <v>26088.155803554062</v>
      </c>
      <c r="C98" s="77">
        <f>SUM(AJ1:AJ395)</f>
        <v>5.2666165161334465E-4</v>
      </c>
      <c r="D98" s="77">
        <f>SUM(AR1:AR153)</f>
        <v>1.7734990110294843E-7</v>
      </c>
      <c r="E98" s="77">
        <f>SUM(AZ1:AZ28)</f>
        <v>-1.1539682812474203E-6</v>
      </c>
      <c r="F98" s="77">
        <f>SUM(BH1:BH13)</f>
        <v>-9.2127415294372899E-9</v>
      </c>
      <c r="L98" s="78"/>
      <c r="N98" s="78">
        <v>1.3392E-7</v>
      </c>
      <c r="O98" s="78">
        <v>4.51750784605</v>
      </c>
      <c r="P98" s="78">
        <v>26080.7895945733</v>
      </c>
      <c r="Q98" s="77">
        <f t="shared" si="84"/>
        <v>-3.8097136789947344E-8</v>
      </c>
      <c r="R98" s="77">
        <f t="shared" si="85"/>
        <v>-3.8128114381153959E-8</v>
      </c>
      <c r="S98" s="77">
        <f t="shared" si="86"/>
        <v>-3.8128116444496606E-8</v>
      </c>
      <c r="T98" s="77">
        <f t="shared" si="87"/>
        <v>-3.8128116444631608E-8</v>
      </c>
      <c r="V98" s="78">
        <v>9.1000000000000004E-9</v>
      </c>
      <c r="W98" s="78">
        <v>0.49823258962</v>
      </c>
      <c r="X98" s="78">
        <v>99799.659069237896</v>
      </c>
      <c r="Y98" s="77">
        <f t="shared" si="88"/>
        <v>9.0763932979836787E-9</v>
      </c>
      <c r="Z98" s="77">
        <f t="shared" si="89"/>
        <v>9.0769942440867735E-9</v>
      </c>
      <c r="AA98" s="77">
        <f t="shared" si="90"/>
        <v>9.0769942838579912E-9</v>
      </c>
      <c r="AB98" s="77">
        <f t="shared" si="91"/>
        <v>9.0769942838606382E-9</v>
      </c>
      <c r="AD98" s="78">
        <v>4.0999999999999998E-10</v>
      </c>
      <c r="AE98" s="78">
        <v>2.8101579158600001</v>
      </c>
      <c r="AF98" s="78">
        <v>41962.520736937397</v>
      </c>
      <c r="AG98" s="77">
        <f t="shared" si="92"/>
        <v>-3.5624557271608905E-10</v>
      </c>
      <c r="AH98" s="77">
        <f t="shared" si="93"/>
        <v>-3.5616675521685697E-10</v>
      </c>
      <c r="AI98" s="77">
        <f t="shared" si="94"/>
        <v>-3.561667499650489E-10</v>
      </c>
      <c r="AJ98" s="77">
        <f t="shared" si="95"/>
        <v>-3.5616674996469683E-10</v>
      </c>
      <c r="AL98" s="78">
        <v>9.9999999999999994E-12</v>
      </c>
      <c r="AM98" s="78">
        <v>0.68687557696000001</v>
      </c>
      <c r="AN98" s="78">
        <v>130969.206672965</v>
      </c>
      <c r="AO98" s="77">
        <f t="shared" si="128"/>
        <v>-9.7446902616847823E-12</v>
      </c>
      <c r="AP98" s="77">
        <f t="shared" si="129"/>
        <v>-9.7474036159545085E-12</v>
      </c>
      <c r="AQ98" s="77">
        <f t="shared" si="130"/>
        <v>-9.7474037962141438E-12</v>
      </c>
      <c r="AR98" s="77">
        <f t="shared" si="131"/>
        <v>-9.7474037962260781E-12</v>
      </c>
      <c r="AT98" s="78"/>
      <c r="AU98" s="78"/>
      <c r="AV98" s="78"/>
      <c r="BB98" s="78"/>
      <c r="BC98" s="78"/>
      <c r="BD98" s="78"/>
      <c r="BJ98" s="78">
        <v>2.7990000000000001E-8</v>
      </c>
      <c r="BK98" s="78">
        <v>1.6360221205600001</v>
      </c>
      <c r="BL98" s="78">
        <v>129330.137155777</v>
      </c>
      <c r="BM98" s="77">
        <f t="shared" si="100"/>
        <v>1.8708081204880591E-8</v>
      </c>
      <c r="BN98" s="77">
        <f t="shared" si="101"/>
        <v>1.8732978750164776E-8</v>
      </c>
      <c r="BO98" s="77">
        <f t="shared" si="102"/>
        <v>1.8732980407694385E-8</v>
      </c>
      <c r="BP98" s="77">
        <f t="shared" si="103"/>
        <v>1.8732980407803146E-8</v>
      </c>
      <c r="BR98" s="78">
        <v>2.1499999999999998E-9</v>
      </c>
      <c r="BS98" s="78">
        <v>4.50903357312</v>
      </c>
      <c r="BT98" s="78">
        <v>78793.400389817107</v>
      </c>
      <c r="BU98" s="77">
        <f t="shared" si="104"/>
        <v>8.3276454098212673E-10</v>
      </c>
      <c r="BV98" s="77">
        <f t="shared" si="105"/>
        <v>8.3420927041340875E-10</v>
      </c>
      <c r="BW98" s="77">
        <f t="shared" si="106"/>
        <v>8.3420936663188582E-10</v>
      </c>
      <c r="BX98" s="77">
        <f t="shared" si="107"/>
        <v>8.3420936663830619E-10</v>
      </c>
      <c r="BZ98" s="78">
        <v>7.9999999999999995E-11</v>
      </c>
      <c r="CA98" s="78">
        <v>2.0518628406900001</v>
      </c>
      <c r="CB98" s="78">
        <v>30639.856638632999</v>
      </c>
      <c r="CC98" s="77">
        <f t="shared" si="108"/>
        <v>-1.91830972700148E-11</v>
      </c>
      <c r="CD98" s="77">
        <f t="shared" si="109"/>
        <v>-1.916108043230683E-11</v>
      </c>
      <c r="CE98" s="77">
        <f t="shared" si="110"/>
        <v>-1.9161078965717546E-11</v>
      </c>
      <c r="CF98" s="77">
        <f t="shared" si="111"/>
        <v>-1.9161078965620413E-11</v>
      </c>
      <c r="CH98" s="78"/>
      <c r="CI98" s="78"/>
      <c r="CJ98" s="78"/>
      <c r="CP98" s="78"/>
      <c r="CQ98" s="78"/>
      <c r="CR98" s="78"/>
      <c r="CX98" s="78"/>
      <c r="CY98" s="78"/>
      <c r="CZ98" s="78"/>
      <c r="DF98" s="78">
        <v>1.6569999999999999E-8</v>
      </c>
      <c r="DG98" s="78">
        <v>4.98021773372</v>
      </c>
      <c r="DH98" s="78">
        <v>9103.9069941176003</v>
      </c>
      <c r="DI98" s="77">
        <f t="shared" si="112"/>
        <v>9.2800369852120521E-10</v>
      </c>
      <c r="DJ98" s="77">
        <f t="shared" si="113"/>
        <v>9.2661024909441078E-10</v>
      </c>
      <c r="DK98" s="77">
        <f t="shared" si="114"/>
        <v>9.2661015627691771E-10</v>
      </c>
      <c r="DL98" s="77">
        <f t="shared" si="115"/>
        <v>9.2661015627056983E-10</v>
      </c>
      <c r="DN98" s="78">
        <v>1.2300000000000001E-9</v>
      </c>
      <c r="DO98" s="78">
        <v>2.0784014812499998</v>
      </c>
      <c r="DP98" s="78">
        <v>25668.418497699</v>
      </c>
      <c r="DQ98" s="77">
        <f t="shared" si="116"/>
        <v>-5.2517983098245411E-10</v>
      </c>
      <c r="DR98" s="77">
        <f t="shared" si="117"/>
        <v>-5.2544394822902525E-10</v>
      </c>
      <c r="DS98" s="77">
        <f t="shared" si="118"/>
        <v>-5.2544396582085845E-10</v>
      </c>
      <c r="DT98" s="77">
        <f t="shared" si="119"/>
        <v>-5.2544396582199644E-10</v>
      </c>
      <c r="DV98" s="78">
        <v>7.0000000000000004E-11</v>
      </c>
      <c r="DW98" s="78">
        <v>0.20928215625999999</v>
      </c>
      <c r="DX98" s="78">
        <v>33326.578733174203</v>
      </c>
      <c r="DY98" s="77">
        <f t="shared" si="120"/>
        <v>-4.9685098968092257E-11</v>
      </c>
      <c r="DZ98" s="77">
        <f t="shared" si="121"/>
        <v>-4.9700299986530022E-11</v>
      </c>
      <c r="EA98" s="77">
        <f t="shared" si="122"/>
        <v>-4.9700300998911488E-11</v>
      </c>
      <c r="EB98" s="77">
        <f t="shared" si="123"/>
        <v>-4.9700300998978735E-11</v>
      </c>
      <c r="ED98" s="78">
        <v>0</v>
      </c>
      <c r="EE98" s="78">
        <v>0.44820055565</v>
      </c>
      <c r="EF98" s="78">
        <v>339142.74084046402</v>
      </c>
      <c r="EG98" s="77">
        <f t="shared" si="132"/>
        <v>0</v>
      </c>
      <c r="EH98" s="77">
        <f t="shared" si="133"/>
        <v>0</v>
      </c>
      <c r="EI98" s="77">
        <f t="shared" si="134"/>
        <v>0</v>
      </c>
      <c r="EJ98" s="77">
        <f t="shared" si="135"/>
        <v>0</v>
      </c>
      <c r="EL98" s="78"/>
      <c r="EM98" s="78"/>
      <c r="EN98" s="78"/>
      <c r="ET98" s="78"/>
      <c r="EU98" s="78"/>
      <c r="EV98" s="78"/>
    </row>
    <row r="99" spans="1:152" s="77" customFormat="1" ht="12.75">
      <c r="L99" s="78"/>
      <c r="N99" s="78">
        <v>1.1632E-7</v>
      </c>
      <c r="O99" s="78">
        <v>2.3849686025999999</v>
      </c>
      <c r="P99" s="78">
        <v>79219.309166331106</v>
      </c>
      <c r="Q99" s="77">
        <f t="shared" si="84"/>
        <v>-1.1462556924212972E-7</v>
      </c>
      <c r="R99" s="77">
        <f t="shared" si="85"/>
        <v>-1.1461104006593461E-7</v>
      </c>
      <c r="S99" s="77">
        <f t="shared" si="86"/>
        <v>-1.1461103909609682E-7</v>
      </c>
      <c r="T99" s="77">
        <f t="shared" si="87"/>
        <v>-1.1461103909603244E-7</v>
      </c>
      <c r="V99" s="78">
        <v>9.9900000000000005E-9</v>
      </c>
      <c r="W99" s="78">
        <v>5.2981226793799996</v>
      </c>
      <c r="X99" s="78">
        <v>65697.557724739701</v>
      </c>
      <c r="Y99" s="77">
        <f t="shared" si="88"/>
        <v>6.7771768013545241E-9</v>
      </c>
      <c r="Z99" s="77">
        <f t="shared" si="89"/>
        <v>6.7727144221813383E-9</v>
      </c>
      <c r="AA99" s="77">
        <f t="shared" si="90"/>
        <v>6.7727141248596514E-9</v>
      </c>
      <c r="AB99" s="77">
        <f t="shared" si="91"/>
        <v>6.7727141248400315E-9</v>
      </c>
      <c r="AD99" s="78">
        <v>3.7000000000000001E-10</v>
      </c>
      <c r="AE99" s="78">
        <v>5.0144535704399997</v>
      </c>
      <c r="AF99" s="78">
        <v>26080.7895945733</v>
      </c>
      <c r="AG99" s="77">
        <f t="shared" si="92"/>
        <v>7.658186116324084E-11</v>
      </c>
      <c r="AH99" s="77">
        <f t="shared" si="93"/>
        <v>7.6494514188720424E-11</v>
      </c>
      <c r="AI99" s="77">
        <f t="shared" si="94"/>
        <v>7.6494508370392263E-11</v>
      </c>
      <c r="AJ99" s="77">
        <f t="shared" si="95"/>
        <v>7.6494508370011566E-11</v>
      </c>
      <c r="AL99" s="78">
        <v>9.9999999999999994E-12</v>
      </c>
      <c r="AM99" s="78">
        <v>3.9036721358599999</v>
      </c>
      <c r="AN99" s="78">
        <v>129380.133777681</v>
      </c>
      <c r="AO99" s="77">
        <f t="shared" si="128"/>
        <v>-9.5160147185555286E-12</v>
      </c>
      <c r="AP99" s="77">
        <f t="shared" si="129"/>
        <v>-9.5123291438026094E-12</v>
      </c>
      <c r="AQ99" s="77">
        <f t="shared" si="130"/>
        <v>-9.5123288978529185E-12</v>
      </c>
      <c r="AR99" s="77">
        <f t="shared" si="131"/>
        <v>-9.5123288978367869E-12</v>
      </c>
      <c r="AT99" s="78"/>
      <c r="AU99" s="78"/>
      <c r="AV99" s="78"/>
      <c r="BB99" s="78"/>
      <c r="BC99" s="78"/>
      <c r="BD99" s="78"/>
      <c r="BJ99" s="78">
        <v>2.7999999999999999E-8</v>
      </c>
      <c r="BK99" s="78">
        <v>3.88358619611</v>
      </c>
      <c r="BL99" s="78">
        <v>77308.1096831139</v>
      </c>
      <c r="BM99" s="77">
        <f t="shared" si="100"/>
        <v>-2.2427497238570558E-8</v>
      </c>
      <c r="BN99" s="77">
        <f t="shared" si="101"/>
        <v>-2.2415501868741958E-8</v>
      </c>
      <c r="BO99" s="77">
        <f t="shared" si="102"/>
        <v>-2.2415501069349562E-8</v>
      </c>
      <c r="BP99" s="77">
        <f t="shared" si="103"/>
        <v>-2.2415501069297102E-8</v>
      </c>
      <c r="BR99" s="78">
        <v>1.73E-9</v>
      </c>
      <c r="BS99" s="78">
        <v>3.1849677145999999</v>
      </c>
      <c r="BT99" s="78">
        <v>155418.04029735099</v>
      </c>
      <c r="BU99" s="77">
        <f t="shared" si="104"/>
        <v>-1.093036217633577E-9</v>
      </c>
      <c r="BV99" s="77">
        <f t="shared" si="105"/>
        <v>-1.0911069461893307E-9</v>
      </c>
      <c r="BW99" s="77">
        <f t="shared" si="106"/>
        <v>-1.0911068176056276E-9</v>
      </c>
      <c r="BX99" s="77">
        <f t="shared" si="107"/>
        <v>-1.0911068175972331E-9</v>
      </c>
      <c r="BZ99" s="78">
        <v>7.9999999999999995E-11</v>
      </c>
      <c r="CA99" s="78">
        <v>6.0795953137399996</v>
      </c>
      <c r="CB99" s="78">
        <v>59414.481874748402</v>
      </c>
      <c r="CC99" s="77">
        <f t="shared" si="108"/>
        <v>-7.7787956406866123E-11</v>
      </c>
      <c r="CD99" s="77">
        <f t="shared" si="109"/>
        <v>-7.7798214126310927E-11</v>
      </c>
      <c r="CE99" s="77">
        <f t="shared" si="110"/>
        <v>-7.7798214808793546E-11</v>
      </c>
      <c r="CF99" s="77">
        <f t="shared" si="111"/>
        <v>-7.7798214808839106E-11</v>
      </c>
      <c r="CH99" s="78"/>
      <c r="CI99" s="78"/>
      <c r="CJ99" s="78"/>
      <c r="CP99" s="78"/>
      <c r="CQ99" s="78"/>
      <c r="CR99" s="78"/>
      <c r="CX99" s="78"/>
      <c r="CY99" s="78"/>
      <c r="CZ99" s="78"/>
      <c r="DF99" s="78">
        <v>2.084E-8</v>
      </c>
      <c r="DG99" s="78">
        <v>2.1942712396799999</v>
      </c>
      <c r="DH99" s="78">
        <v>26301.202237012199</v>
      </c>
      <c r="DI99" s="77">
        <f t="shared" si="112"/>
        <v>1.3300740395814667E-8</v>
      </c>
      <c r="DJ99" s="77">
        <f t="shared" si="113"/>
        <v>1.3304643899893265E-8</v>
      </c>
      <c r="DK99" s="77">
        <f t="shared" si="114"/>
        <v>1.3304644159879283E-8</v>
      </c>
      <c r="DL99" s="77">
        <f t="shared" si="115"/>
        <v>1.3304644159896608E-8</v>
      </c>
      <c r="DN99" s="78">
        <v>1.1800000000000001E-9</v>
      </c>
      <c r="DO99" s="78">
        <v>0.51913709270999997</v>
      </c>
      <c r="DP99" s="78">
        <v>51535.908996834303</v>
      </c>
      <c r="DQ99" s="77">
        <f t="shared" si="116"/>
        <v>-9.3258178783746182E-10</v>
      </c>
      <c r="DR99" s="77">
        <f t="shared" si="117"/>
        <v>-9.3292639236695421E-10</v>
      </c>
      <c r="DS99" s="77">
        <f t="shared" si="118"/>
        <v>-9.3292641531395212E-10</v>
      </c>
      <c r="DT99" s="77">
        <f t="shared" si="119"/>
        <v>-9.3292641531547165E-10</v>
      </c>
      <c r="DV99" s="78">
        <v>6E-11</v>
      </c>
      <c r="DW99" s="78">
        <v>4.5428608848199996</v>
      </c>
      <c r="DX99" s="78">
        <v>79323.091354911696</v>
      </c>
      <c r="DY99" s="77">
        <f t="shared" si="120"/>
        <v>-9.5132757764883156E-12</v>
      </c>
      <c r="DZ99" s="77">
        <f t="shared" si="121"/>
        <v>-9.5567486659068165E-12</v>
      </c>
      <c r="EA99" s="77">
        <f t="shared" si="122"/>
        <v>-9.556751561460577E-12</v>
      </c>
      <c r="EB99" s="77">
        <f t="shared" si="123"/>
        <v>-9.5567515616525007E-12</v>
      </c>
      <c r="ED99" s="78">
        <v>0</v>
      </c>
      <c r="EE99" s="78">
        <v>1.3995136236200001</v>
      </c>
      <c r="EF99" s="78">
        <v>2218.7571041868</v>
      </c>
      <c r="EG99" s="77">
        <f t="shared" si="132"/>
        <v>0</v>
      </c>
      <c r="EH99" s="77">
        <f t="shared" si="133"/>
        <v>0</v>
      </c>
      <c r="EI99" s="77">
        <f t="shared" si="134"/>
        <v>0</v>
      </c>
      <c r="EJ99" s="77">
        <f t="shared" si="135"/>
        <v>0</v>
      </c>
      <c r="EL99" s="78"/>
      <c r="EM99" s="78"/>
      <c r="EN99" s="78"/>
      <c r="ET99" s="78"/>
      <c r="EU99" s="78"/>
      <c r="EV99" s="78"/>
    </row>
    <row r="100" spans="1:152" s="77" customFormat="1" ht="12.75">
      <c r="A100" s="77" t="s">
        <v>211</v>
      </c>
      <c r="B100" s="77" t="s">
        <v>212</v>
      </c>
      <c r="C100" s="77" t="s">
        <v>213</v>
      </c>
      <c r="D100" s="77" t="s">
        <v>214</v>
      </c>
      <c r="E100" s="77" t="s">
        <v>215</v>
      </c>
      <c r="F100" s="77" t="s">
        <v>216</v>
      </c>
      <c r="L100" s="78"/>
      <c r="N100" s="78">
        <v>1.2412E-7</v>
      </c>
      <c r="O100" s="78">
        <v>2.2228094416899999</v>
      </c>
      <c r="P100" s="78">
        <v>77837.111233846503</v>
      </c>
      <c r="Q100" s="77">
        <f t="shared" si="84"/>
        <v>-6.2031973586934173E-8</v>
      </c>
      <c r="R100" s="77">
        <f t="shared" si="85"/>
        <v>-6.2109376305954433E-8</v>
      </c>
      <c r="S100" s="77">
        <f t="shared" si="86"/>
        <v>-6.2109381460663126E-8</v>
      </c>
      <c r="T100" s="77">
        <f t="shared" si="87"/>
        <v>-6.2109381461005208E-8</v>
      </c>
      <c r="V100" s="78">
        <v>1.138E-8</v>
      </c>
      <c r="W100" s="78">
        <v>2.5639131202200001</v>
      </c>
      <c r="X100" s="78">
        <v>29530.478086539599</v>
      </c>
      <c r="Y100" s="77">
        <f t="shared" si="88"/>
        <v>-6.6310934621321331E-9</v>
      </c>
      <c r="Z100" s="77">
        <f t="shared" si="89"/>
        <v>-6.6285664816320799E-9</v>
      </c>
      <c r="AA100" s="77">
        <f t="shared" si="90"/>
        <v>-6.6285663132935361E-9</v>
      </c>
      <c r="AB100" s="77">
        <f t="shared" si="91"/>
        <v>-6.6285663132824933E-9</v>
      </c>
      <c r="AD100" s="78">
        <v>3.7999999999999998E-10</v>
      </c>
      <c r="AE100" s="78">
        <v>6.0858531796099999</v>
      </c>
      <c r="AF100" s="78">
        <v>79323.091354911696</v>
      </c>
      <c r="AG100" s="77">
        <f t="shared" si="92"/>
        <v>3.733730676619862E-10</v>
      </c>
      <c r="AH100" s="77">
        <f t="shared" si="93"/>
        <v>3.7332111303745027E-10</v>
      </c>
      <c r="AI100" s="77">
        <f t="shared" si="94"/>
        <v>3.7332110957006072E-10</v>
      </c>
      <c r="AJ100" s="77">
        <f t="shared" si="95"/>
        <v>3.7332110956983092E-10</v>
      </c>
      <c r="AL100" s="78">
        <v>9.9999999999999994E-12</v>
      </c>
      <c r="AM100" s="78">
        <v>2.11138180302</v>
      </c>
      <c r="AN100" s="78">
        <v>32858.613742819703</v>
      </c>
      <c r="AO100" s="77">
        <f t="shared" si="128"/>
        <v>-5.3624078478726017E-12</v>
      </c>
      <c r="AP100" s="77">
        <f t="shared" si="129"/>
        <v>-5.3598416560285283E-12</v>
      </c>
      <c r="AQ100" s="77">
        <f t="shared" si="130"/>
        <v>-5.3598414850782373E-12</v>
      </c>
      <c r="AR100" s="77">
        <f t="shared" si="131"/>
        <v>-5.3598414850669589E-12</v>
      </c>
      <c r="AT100" s="78"/>
      <c r="AU100" s="78"/>
      <c r="AV100" s="78"/>
      <c r="BB100" s="78"/>
      <c r="BC100" s="78"/>
      <c r="BD100" s="78"/>
      <c r="BJ100" s="78">
        <v>2.6799999999999998E-8</v>
      </c>
      <c r="BK100" s="78">
        <v>4.4823526861799996</v>
      </c>
      <c r="BL100" s="78">
        <v>71980.633574731095</v>
      </c>
      <c r="BM100" s="77">
        <f t="shared" si="100"/>
        <v>9.1807524490850813E-9</v>
      </c>
      <c r="BN100" s="77">
        <f t="shared" si="101"/>
        <v>9.1975178418873335E-9</v>
      </c>
      <c r="BO100" s="77">
        <f t="shared" si="102"/>
        <v>9.1975189584922468E-9</v>
      </c>
      <c r="BP100" s="77">
        <f t="shared" si="103"/>
        <v>9.1975189585652224E-9</v>
      </c>
      <c r="BR100" s="78">
        <v>2.0500000000000002E-9</v>
      </c>
      <c r="BS100" s="78">
        <v>1.89888752382</v>
      </c>
      <c r="BT100" s="78">
        <v>79323.091354911696</v>
      </c>
      <c r="BU100" s="77">
        <f t="shared" si="104"/>
        <v>-6.8054137986193834E-10</v>
      </c>
      <c r="BV100" s="77">
        <f t="shared" si="105"/>
        <v>-6.7912207221786462E-10</v>
      </c>
      <c r="BW100" s="77">
        <f t="shared" si="106"/>
        <v>-6.7912197766572998E-10</v>
      </c>
      <c r="BX100" s="77">
        <f t="shared" si="107"/>
        <v>-6.7912197765946284E-10</v>
      </c>
      <c r="BZ100" s="78">
        <v>7.0000000000000004E-11</v>
      </c>
      <c r="CA100" s="78">
        <v>1.4875309565699999</v>
      </c>
      <c r="CB100" s="78">
        <v>29530.478086539599</v>
      </c>
      <c r="CC100" s="77">
        <f t="shared" si="108"/>
        <v>3.0720768927884394E-11</v>
      </c>
      <c r="CD100" s="77">
        <f t="shared" si="109"/>
        <v>3.0737952147186821E-11</v>
      </c>
      <c r="CE100" s="77">
        <f t="shared" si="110"/>
        <v>3.0737953291683907E-11</v>
      </c>
      <c r="CF100" s="77">
        <f t="shared" si="111"/>
        <v>3.073795329175898E-11</v>
      </c>
      <c r="CH100" s="78"/>
      <c r="CI100" s="78"/>
      <c r="CJ100" s="78"/>
      <c r="CP100" s="78"/>
      <c r="CQ100" s="78"/>
      <c r="CR100" s="78"/>
      <c r="CX100" s="78"/>
      <c r="CY100" s="78"/>
      <c r="CZ100" s="78"/>
      <c r="DF100" s="78">
        <v>1.8180000000000001E-8</v>
      </c>
      <c r="DG100" s="78">
        <v>4.2087086971799996</v>
      </c>
      <c r="DH100" s="78">
        <v>25938.339944439598</v>
      </c>
      <c r="DI100" s="77">
        <f t="shared" si="112"/>
        <v>3.4791943105356154E-9</v>
      </c>
      <c r="DJ100" s="77">
        <f t="shared" si="113"/>
        <v>3.4749121190545684E-9</v>
      </c>
      <c r="DK100" s="77">
        <f t="shared" si="114"/>
        <v>3.4749118338113985E-9</v>
      </c>
      <c r="DL100" s="77">
        <f t="shared" si="115"/>
        <v>3.4749118337926327E-9</v>
      </c>
      <c r="DN100" s="78">
        <v>1.21E-9</v>
      </c>
      <c r="DO100" s="78">
        <v>2.1543383453399998</v>
      </c>
      <c r="DP100" s="78">
        <v>52179.687618506403</v>
      </c>
      <c r="DQ100" s="77">
        <f t="shared" si="116"/>
        <v>-3.5292898927609815E-10</v>
      </c>
      <c r="DR100" s="77">
        <f t="shared" si="117"/>
        <v>-3.5237021876154006E-10</v>
      </c>
      <c r="DS100" s="77">
        <f t="shared" si="118"/>
        <v>-3.5237018153920033E-10</v>
      </c>
      <c r="DT100" s="77">
        <f t="shared" si="119"/>
        <v>-3.5237018153676584E-10</v>
      </c>
      <c r="DV100" s="78">
        <v>6E-11</v>
      </c>
      <c r="DW100" s="78">
        <v>0.60060875586999996</v>
      </c>
      <c r="DX100" s="78">
        <v>52179.687618506403</v>
      </c>
      <c r="DY100" s="77">
        <f t="shared" si="120"/>
        <v>5.7083993220895251E-11</v>
      </c>
      <c r="DZ100" s="77">
        <f t="shared" si="121"/>
        <v>5.7092906603376652E-11</v>
      </c>
      <c r="EA100" s="77">
        <f t="shared" si="122"/>
        <v>5.7092907196652308E-11</v>
      </c>
      <c r="EB100" s="77">
        <f t="shared" si="123"/>
        <v>5.7092907196691108E-11</v>
      </c>
      <c r="ED100" s="78">
        <v>0</v>
      </c>
      <c r="EE100" s="78">
        <v>0.63311095079000002</v>
      </c>
      <c r="EF100" s="78">
        <v>18849.227549974199</v>
      </c>
      <c r="EG100" s="77">
        <f t="shared" si="132"/>
        <v>0</v>
      </c>
      <c r="EH100" s="77">
        <f t="shared" si="133"/>
        <v>0</v>
      </c>
      <c r="EI100" s="77">
        <f t="shared" si="134"/>
        <v>0</v>
      </c>
      <c r="EJ100" s="77">
        <f t="shared" si="135"/>
        <v>0</v>
      </c>
      <c r="EL100" s="78"/>
      <c r="EM100" s="78"/>
      <c r="EN100" s="78"/>
      <c r="ET100" s="78"/>
      <c r="EU100" s="78"/>
      <c r="EV100" s="78"/>
    </row>
    <row r="101" spans="1:152" s="77" customFormat="1" ht="12.75">
      <c r="A101" s="77">
        <f>SUM(BP1:BP818)</f>
        <v>-4.2648543498901834E-2</v>
      </c>
      <c r="B101" s="77">
        <f>SUM(BX1:BX494)</f>
        <v>-5.3603374971454617E-3</v>
      </c>
      <c r="C101" s="77">
        <f>SUM(CF1:CF230)</f>
        <v>1.753882326998288E-5</v>
      </c>
      <c r="D101" s="77">
        <f>SUM(CN1:CN53)</f>
        <v>3.7808693881690394E-6</v>
      </c>
      <c r="E101" s="77">
        <f>SUM(CV1:CV15)</f>
        <v>-1.3697963856395336E-8</v>
      </c>
      <c r="F101" s="77">
        <f>SUM(DD1:DD10)</f>
        <v>-1.4733447995523217E-9</v>
      </c>
      <c r="L101" s="78"/>
      <c r="N101" s="78">
        <v>9.9499999999999998E-8</v>
      </c>
      <c r="O101" s="78">
        <v>2.0459444888</v>
      </c>
      <c r="P101" s="78">
        <v>48733.231338182901</v>
      </c>
      <c r="Q101" s="77">
        <f t="shared" si="84"/>
        <v>-4.3024276035786008E-8</v>
      </c>
      <c r="R101" s="77">
        <f t="shared" si="85"/>
        <v>-4.2983821287855566E-8</v>
      </c>
      <c r="S101" s="77">
        <f t="shared" si="86"/>
        <v>-4.298381859287611E-8</v>
      </c>
      <c r="T101" s="77">
        <f t="shared" si="87"/>
        <v>-4.2983818592697572E-8</v>
      </c>
      <c r="V101" s="78">
        <v>8.7600000000000004E-9</v>
      </c>
      <c r="W101" s="78">
        <v>4.9111228670299996</v>
      </c>
      <c r="X101" s="78">
        <v>62389.091829359299</v>
      </c>
      <c r="Y101" s="77">
        <f t="shared" si="88"/>
        <v>-1.2826346697712981E-9</v>
      </c>
      <c r="Z101" s="77">
        <f t="shared" si="89"/>
        <v>-1.2876362846880036E-9</v>
      </c>
      <c r="AA101" s="77">
        <f t="shared" si="90"/>
        <v>-1.2876366178304533E-9</v>
      </c>
      <c r="AB101" s="77">
        <f t="shared" si="91"/>
        <v>-1.2876366178526176E-9</v>
      </c>
      <c r="AD101" s="78">
        <v>4.3000000000000001E-10</v>
      </c>
      <c r="AE101" s="78">
        <v>3.2457492059700002</v>
      </c>
      <c r="AF101" s="78">
        <v>52389.105378586399</v>
      </c>
      <c r="AG101" s="77">
        <f t="shared" si="92"/>
        <v>-9.6463071364813202E-11</v>
      </c>
      <c r="AH101" s="77">
        <f t="shared" si="93"/>
        <v>-9.6259955828374511E-11</v>
      </c>
      <c r="AI101" s="77">
        <f t="shared" si="94"/>
        <v>-9.6259942298116194E-11</v>
      </c>
      <c r="AJ101" s="77">
        <f t="shared" si="95"/>
        <v>-9.6259942297234769E-11</v>
      </c>
      <c r="AL101" s="78">
        <v>9.9999999999999994E-12</v>
      </c>
      <c r="AM101" s="78">
        <v>0.18542211422999999</v>
      </c>
      <c r="AN101" s="78">
        <v>78244.039663822798</v>
      </c>
      <c r="AO101" s="77">
        <f t="shared" si="128"/>
        <v>9.9453641133272249E-12</v>
      </c>
      <c r="AP101" s="77">
        <f t="shared" si="129"/>
        <v>9.9446058357059939E-12</v>
      </c>
      <c r="AQ101" s="77">
        <f t="shared" si="130"/>
        <v>9.9446057850236635E-12</v>
      </c>
      <c r="AR101" s="77">
        <f t="shared" si="131"/>
        <v>9.9446057850203161E-12</v>
      </c>
      <c r="AT101" s="78"/>
      <c r="AU101" s="78"/>
      <c r="AV101" s="78"/>
      <c r="BB101" s="78"/>
      <c r="BC101" s="78"/>
      <c r="BD101" s="78"/>
      <c r="BJ101" s="78">
        <v>2.7669999999999999E-8</v>
      </c>
      <c r="BK101" s="78">
        <v>4.1270079692300001</v>
      </c>
      <c r="BL101" s="78">
        <v>27676.976036857999</v>
      </c>
      <c r="BM101" s="77">
        <f t="shared" si="100"/>
        <v>2.8822599031069366E-9</v>
      </c>
      <c r="BN101" s="77">
        <f t="shared" si="101"/>
        <v>2.8893064278024465E-9</v>
      </c>
      <c r="BO101" s="77">
        <f t="shared" si="102"/>
        <v>2.889306897163838E-9</v>
      </c>
      <c r="BP101" s="77">
        <f t="shared" si="103"/>
        <v>2.8893068971951233E-9</v>
      </c>
      <c r="BR101" s="78">
        <v>1.75E-9</v>
      </c>
      <c r="BS101" s="78">
        <v>2.9118304721300001</v>
      </c>
      <c r="BT101" s="78">
        <v>82815.662921781302</v>
      </c>
      <c r="BU101" s="77">
        <f t="shared" si="104"/>
        <v>-1.2985291820903494E-9</v>
      </c>
      <c r="BV101" s="77">
        <f t="shared" si="105"/>
        <v>-1.297629935898951E-9</v>
      </c>
      <c r="BW101" s="77">
        <f t="shared" si="106"/>
        <v>-1.2976298759749353E-9</v>
      </c>
      <c r="BX101" s="77">
        <f t="shared" si="107"/>
        <v>-1.2976298759709309E-9</v>
      </c>
      <c r="BZ101" s="78">
        <v>7.0000000000000004E-11</v>
      </c>
      <c r="CA101" s="78">
        <v>0.54370332724000003</v>
      </c>
      <c r="CB101" s="78">
        <v>38519.945791972001</v>
      </c>
      <c r="CC101" s="77">
        <f t="shared" si="108"/>
        <v>5.7956553643710693E-11</v>
      </c>
      <c r="CD101" s="77">
        <f t="shared" si="109"/>
        <v>5.7970539854945585E-11</v>
      </c>
      <c r="CE101" s="77">
        <f t="shared" si="110"/>
        <v>5.7970540786320336E-11</v>
      </c>
      <c r="CF101" s="77">
        <f t="shared" si="111"/>
        <v>5.797054078638167E-11</v>
      </c>
      <c r="CH101" s="78"/>
      <c r="CI101" s="78"/>
      <c r="CJ101" s="78"/>
      <c r="CP101" s="78"/>
      <c r="CQ101" s="78"/>
      <c r="CR101" s="78"/>
      <c r="CX101" s="78"/>
      <c r="CY101" s="78"/>
      <c r="CZ101" s="78"/>
      <c r="DF101" s="78">
        <v>1.7800000000000001E-8</v>
      </c>
      <c r="DG101" s="78">
        <v>0.91702846576999997</v>
      </c>
      <c r="DH101" s="78">
        <v>79219.309166331106</v>
      </c>
      <c r="DI101" s="77">
        <f t="shared" si="112"/>
        <v>1.2101494093046863E-9</v>
      </c>
      <c r="DJ101" s="77">
        <f t="shared" si="113"/>
        <v>1.223164769790321E-9</v>
      </c>
      <c r="DK101" s="77">
        <f t="shared" si="114"/>
        <v>1.2231656367205422E-9</v>
      </c>
      <c r="DL101" s="77">
        <f t="shared" si="115"/>
        <v>1.2231656367780792E-9</v>
      </c>
      <c r="DN101" s="78">
        <v>1.51E-9</v>
      </c>
      <c r="DO101" s="78">
        <v>2.6602853982400001</v>
      </c>
      <c r="DP101" s="78">
        <v>25654.191403697299</v>
      </c>
      <c r="DQ101" s="77">
        <f t="shared" si="116"/>
        <v>3.2896923575253817E-10</v>
      </c>
      <c r="DR101" s="77">
        <f t="shared" si="117"/>
        <v>3.2861944389130574E-10</v>
      </c>
      <c r="DS101" s="77">
        <f t="shared" si="118"/>
        <v>3.286194205910723E-10</v>
      </c>
      <c r="DT101" s="77">
        <f t="shared" si="119"/>
        <v>3.286194205895643E-10</v>
      </c>
      <c r="DV101" s="78">
        <v>6E-11</v>
      </c>
      <c r="DW101" s="78">
        <v>1.21940434381</v>
      </c>
      <c r="DX101" s="78">
        <v>41962.520736937397</v>
      </c>
      <c r="DY101" s="77">
        <f t="shared" si="120"/>
        <v>3.0734597886474552E-11</v>
      </c>
      <c r="DZ101" s="77">
        <f t="shared" si="121"/>
        <v>3.0754600973007543E-11</v>
      </c>
      <c r="EA101" s="77">
        <f t="shared" si="122"/>
        <v>3.0754602305255312E-11</v>
      </c>
      <c r="EB101" s="77">
        <f t="shared" si="123"/>
        <v>3.0754602305344628E-11</v>
      </c>
      <c r="ED101" s="78">
        <v>0</v>
      </c>
      <c r="EE101" s="78">
        <v>0.82120127326000003</v>
      </c>
      <c r="EF101" s="78">
        <v>52195.476044048097</v>
      </c>
      <c r="EG101" s="77">
        <f t="shared" si="132"/>
        <v>0</v>
      </c>
      <c r="EH101" s="77">
        <f t="shared" si="133"/>
        <v>0</v>
      </c>
      <c r="EI101" s="77">
        <f t="shared" si="134"/>
        <v>0</v>
      </c>
      <c r="EJ101" s="77">
        <f t="shared" si="135"/>
        <v>0</v>
      </c>
      <c r="EL101" s="78"/>
      <c r="EM101" s="78"/>
      <c r="EN101" s="78"/>
      <c r="ET101" s="78"/>
      <c r="EU101" s="78"/>
      <c r="EV101" s="78"/>
    </row>
    <row r="102" spans="1:152" s="77" customFormat="1" ht="12.75">
      <c r="L102" s="78"/>
      <c r="N102" s="78">
        <v>9.8029999999999998E-8</v>
      </c>
      <c r="O102" s="78">
        <v>2.2670643354600002</v>
      </c>
      <c r="P102" s="78">
        <v>26091.7844769322</v>
      </c>
      <c r="Q102" s="77">
        <f t="shared" si="84"/>
        <v>-5.0545846511099335E-8</v>
      </c>
      <c r="R102" s="77">
        <f t="shared" si="85"/>
        <v>-5.0525569412639866E-8</v>
      </c>
      <c r="S102" s="77">
        <f t="shared" si="86"/>
        <v>-5.0525568061885723E-8</v>
      </c>
      <c r="T102" s="77">
        <f t="shared" si="87"/>
        <v>-5.0525568061797393E-8</v>
      </c>
      <c r="V102" s="78">
        <v>9.1199999999999999E-9</v>
      </c>
      <c r="W102" s="78">
        <v>0.27449857786999998</v>
      </c>
      <c r="X102" s="78">
        <v>98690.280517144507</v>
      </c>
      <c r="Y102" s="77">
        <f t="shared" si="88"/>
        <v>8.7550735536276212E-9</v>
      </c>
      <c r="Z102" s="77">
        <f t="shared" si="89"/>
        <v>8.7527379343048011E-9</v>
      </c>
      <c r="AA102" s="77">
        <f t="shared" si="90"/>
        <v>8.7527377784865343E-9</v>
      </c>
      <c r="AB102" s="77">
        <f t="shared" si="91"/>
        <v>8.7527377784760489E-9</v>
      </c>
      <c r="AD102" s="78">
        <v>4.0999999999999998E-10</v>
      </c>
      <c r="AE102" s="78">
        <v>2.43000457106</v>
      </c>
      <c r="AF102" s="78">
        <v>639.89728631399998</v>
      </c>
      <c r="AG102" s="77">
        <f t="shared" si="92"/>
        <v>1.7938498812096528E-10</v>
      </c>
      <c r="AH102" s="77">
        <f t="shared" si="93"/>
        <v>1.7938280551042528E-10</v>
      </c>
      <c r="AI102" s="77">
        <f t="shared" si="94"/>
        <v>1.7938280536504164E-10</v>
      </c>
      <c r="AJ102" s="77">
        <f t="shared" si="95"/>
        <v>1.79382805365032E-10</v>
      </c>
      <c r="AL102" s="78">
        <v>9.9999999999999994E-12</v>
      </c>
      <c r="AM102" s="78">
        <v>1.2406308342300001</v>
      </c>
      <c r="AN102" s="78">
        <v>9103.9069941176003</v>
      </c>
      <c r="AO102" s="77">
        <f t="shared" si="128"/>
        <v>5.1581600584090308E-12</v>
      </c>
      <c r="AP102" s="77">
        <f t="shared" si="129"/>
        <v>5.1588816098365374E-12</v>
      </c>
      <c r="AQ102" s="77">
        <f t="shared" si="130"/>
        <v>5.158881657897778E-12</v>
      </c>
      <c r="AR102" s="77">
        <f t="shared" si="131"/>
        <v>5.1588816579009429E-12</v>
      </c>
      <c r="AT102" s="78"/>
      <c r="AU102" s="78"/>
      <c r="AV102" s="78"/>
      <c r="BB102" s="78"/>
      <c r="BC102" s="78"/>
      <c r="BD102" s="78"/>
      <c r="BJ102" s="78">
        <v>3.285E-8</v>
      </c>
      <c r="BK102" s="78">
        <v>0.3939808152</v>
      </c>
      <c r="BL102" s="78">
        <v>18849.227549974199</v>
      </c>
      <c r="BM102" s="77">
        <f t="shared" si="100"/>
        <v>-2.9659527312711204E-8</v>
      </c>
      <c r="BN102" s="77">
        <f t="shared" si="101"/>
        <v>-2.9657064135072125E-8</v>
      </c>
      <c r="BO102" s="77">
        <f t="shared" si="102"/>
        <v>-2.9657063970970092E-8</v>
      </c>
      <c r="BP102" s="77">
        <f t="shared" si="103"/>
        <v>-2.9657063970959253E-8</v>
      </c>
      <c r="BR102" s="78">
        <v>1.6500000000000001E-9</v>
      </c>
      <c r="BS102" s="78">
        <v>0.49123694379999999</v>
      </c>
      <c r="BT102" s="78">
        <v>25035.634758385801</v>
      </c>
      <c r="BU102" s="77">
        <f t="shared" si="104"/>
        <v>1.6432341347081229E-9</v>
      </c>
      <c r="BV102" s="77">
        <f t="shared" si="105"/>
        <v>1.6431995163119704E-9</v>
      </c>
      <c r="BW102" s="77">
        <f t="shared" si="106"/>
        <v>1.6431995140031093E-9</v>
      </c>
      <c r="BX102" s="77">
        <f t="shared" si="107"/>
        <v>1.6431995140029563E-9</v>
      </c>
      <c r="BZ102" s="78">
        <v>7.9999999999999995E-11</v>
      </c>
      <c r="CA102" s="78">
        <v>5.9979291326800004</v>
      </c>
      <c r="CB102" s="78">
        <v>7.1135470007999997</v>
      </c>
      <c r="CC102" s="77">
        <f t="shared" si="108"/>
        <v>7.581977540702117E-11</v>
      </c>
      <c r="CD102" s="77">
        <f t="shared" si="109"/>
        <v>7.5819773727368923E-11</v>
      </c>
      <c r="CE102" s="77">
        <f t="shared" si="110"/>
        <v>7.5819773727257047E-11</v>
      </c>
      <c r="CF102" s="77">
        <f t="shared" si="111"/>
        <v>7.5819773727257047E-11</v>
      </c>
      <c r="CH102" s="78"/>
      <c r="CI102" s="78"/>
      <c r="CJ102" s="78"/>
      <c r="CP102" s="78"/>
      <c r="CQ102" s="78"/>
      <c r="CR102" s="78"/>
      <c r="CX102" s="78"/>
      <c r="CY102" s="78"/>
      <c r="CZ102" s="78"/>
      <c r="DF102" s="78">
        <v>1.5250000000000001E-8</v>
      </c>
      <c r="DG102" s="78">
        <v>2.1572074404700001</v>
      </c>
      <c r="DH102" s="78">
        <v>27676.976036857999</v>
      </c>
      <c r="DI102" s="77">
        <f t="shared" si="112"/>
        <v>1.3358500011999919E-8</v>
      </c>
      <c r="DJ102" s="77">
        <f t="shared" si="113"/>
        <v>1.3356615962361504E-8</v>
      </c>
      <c r="DK102" s="77">
        <f t="shared" si="114"/>
        <v>1.3356615836836139E-8</v>
      </c>
      <c r="DL102" s="77">
        <f t="shared" si="115"/>
        <v>1.3356615836827773E-8</v>
      </c>
      <c r="DN102" s="78">
        <v>1.13E-9</v>
      </c>
      <c r="DO102" s="78">
        <v>2.33243126122</v>
      </c>
      <c r="DP102" s="78">
        <v>78793.400389817107</v>
      </c>
      <c r="DQ102" s="77">
        <f t="shared" si="116"/>
        <v>6.0716955293510714E-10</v>
      </c>
      <c r="DR102" s="77">
        <f t="shared" si="117"/>
        <v>6.0647466589073959E-10</v>
      </c>
      <c r="DS102" s="77">
        <f t="shared" si="118"/>
        <v>6.0647461959366829E-10</v>
      </c>
      <c r="DT102" s="77">
        <f t="shared" si="119"/>
        <v>6.0647461959057897E-10</v>
      </c>
      <c r="DV102" s="78">
        <v>6E-11</v>
      </c>
      <c r="DW102" s="78">
        <v>1.7458509128799999</v>
      </c>
      <c r="DX102" s="78">
        <v>62389.091829359299</v>
      </c>
      <c r="DY102" s="77">
        <f t="shared" si="120"/>
        <v>1.0188020729392854E-11</v>
      </c>
      <c r="DZ102" s="77">
        <f t="shared" si="121"/>
        <v>1.0222148464900393E-11</v>
      </c>
      <c r="EA102" s="77">
        <f t="shared" si="122"/>
        <v>1.0222150738029752E-11</v>
      </c>
      <c r="EB102" s="77">
        <f t="shared" si="123"/>
        <v>1.0222150738180984E-11</v>
      </c>
      <c r="ED102" s="78">
        <v>0</v>
      </c>
      <c r="EE102" s="78">
        <v>2.7821136398699999</v>
      </c>
      <c r="EF102" s="78">
        <v>47623.852786089599</v>
      </c>
      <c r="EG102" s="77">
        <f t="shared" si="132"/>
        <v>0</v>
      </c>
      <c r="EH102" s="77">
        <f t="shared" si="133"/>
        <v>0</v>
      </c>
      <c r="EI102" s="77">
        <f t="shared" si="134"/>
        <v>0</v>
      </c>
      <c r="EJ102" s="77">
        <f t="shared" si="135"/>
        <v>0</v>
      </c>
      <c r="EL102" s="78"/>
      <c r="EM102" s="78"/>
      <c r="EN102" s="78"/>
      <c r="ET102" s="78"/>
      <c r="EU102" s="78"/>
      <c r="EV102" s="78"/>
    </row>
    <row r="103" spans="1:152" s="77" customFormat="1" ht="12.75">
      <c r="A103" s="77" t="s">
        <v>217</v>
      </c>
      <c r="B103" s="77" t="s">
        <v>218</v>
      </c>
      <c r="C103" s="77" t="s">
        <v>219</v>
      </c>
      <c r="D103" s="77" t="s">
        <v>220</v>
      </c>
      <c r="E103" s="77" t="s">
        <v>221</v>
      </c>
      <c r="F103" s="77" t="s">
        <v>222</v>
      </c>
      <c r="L103" s="78"/>
      <c r="N103" s="78">
        <v>9.3620000000000001E-8</v>
      </c>
      <c r="O103" s="78">
        <v>5.44291958209</v>
      </c>
      <c r="P103" s="78">
        <v>38654.054841556899</v>
      </c>
      <c r="Q103" s="77">
        <f t="shared" si="84"/>
        <v>3.6130724424330785E-9</v>
      </c>
      <c r="R103" s="77">
        <f t="shared" si="85"/>
        <v>3.5796171328119665E-9</v>
      </c>
      <c r="S103" s="77">
        <f t="shared" si="86"/>
        <v>3.5796149043417959E-9</v>
      </c>
      <c r="T103" s="77">
        <f t="shared" si="87"/>
        <v>3.579614904195557E-9</v>
      </c>
      <c r="V103" s="78">
        <v>8.7899999999999996E-9</v>
      </c>
      <c r="W103" s="78">
        <v>4.7884772201099999</v>
      </c>
      <c r="X103" s="78">
        <v>18849.227549974199</v>
      </c>
      <c r="Y103" s="77">
        <f t="shared" si="88"/>
        <v>6.0700806479491165E-9</v>
      </c>
      <c r="Z103" s="77">
        <f t="shared" si="89"/>
        <v>6.0711892304700996E-9</v>
      </c>
      <c r="AA103" s="77">
        <f t="shared" si="90"/>
        <v>6.0711893043065093E-9</v>
      </c>
      <c r="AB103" s="77">
        <f t="shared" si="91"/>
        <v>6.0711893043113871E-9</v>
      </c>
      <c r="AD103" s="78">
        <v>3.9E-10</v>
      </c>
      <c r="AE103" s="78">
        <v>0.76157461205999999</v>
      </c>
      <c r="AF103" s="78">
        <v>82815.662921781302</v>
      </c>
      <c r="AG103" s="77">
        <f t="shared" si="92"/>
        <v>3.7722940666254539E-10</v>
      </c>
      <c r="AH103" s="77">
        <f t="shared" si="93"/>
        <v>3.773051366897567E-10</v>
      </c>
      <c r="AI103" s="77">
        <f t="shared" si="94"/>
        <v>3.7730514172674421E-10</v>
      </c>
      <c r="AJ103" s="77">
        <f t="shared" si="95"/>
        <v>3.7730514172708087E-10</v>
      </c>
      <c r="AL103" s="78">
        <v>9.9999999999999994E-12</v>
      </c>
      <c r="AM103" s="78">
        <v>1.7854781524900001</v>
      </c>
      <c r="AN103" s="78">
        <v>188276.65404017101</v>
      </c>
      <c r="AO103" s="77">
        <f t="shared" si="128"/>
        <v>6.3669773443876527E-12</v>
      </c>
      <c r="AP103" s="77">
        <f t="shared" si="129"/>
        <v>6.3803995582370503E-12</v>
      </c>
      <c r="AQ103" s="77">
        <f t="shared" si="130"/>
        <v>6.3804004516449351E-12</v>
      </c>
      <c r="AR103" s="77">
        <f t="shared" si="131"/>
        <v>6.3804004517044606E-12</v>
      </c>
      <c r="AT103" s="78"/>
      <c r="AU103" s="78"/>
      <c r="AV103" s="78"/>
      <c r="BB103" s="78"/>
      <c r="BC103" s="78"/>
      <c r="BD103" s="78"/>
      <c r="BJ103" s="78">
        <v>3.2899999999999997E-8</v>
      </c>
      <c r="BK103" s="78">
        <v>2.9348789254200001</v>
      </c>
      <c r="BL103" s="78">
        <v>103821.921601202</v>
      </c>
      <c r="BM103" s="77">
        <f t="shared" si="100"/>
        <v>1.9311433664934124E-8</v>
      </c>
      <c r="BN103" s="77">
        <f t="shared" si="101"/>
        <v>1.9285840037074E-8</v>
      </c>
      <c r="BO103" s="77">
        <f t="shared" si="102"/>
        <v>1.9285838331693129E-8</v>
      </c>
      <c r="BP103" s="77">
        <f t="shared" si="103"/>
        <v>1.9285838331581006E-8</v>
      </c>
      <c r="BR103" s="78">
        <v>1.8300000000000001E-9</v>
      </c>
      <c r="BS103" s="78">
        <v>1.4214879683599999</v>
      </c>
      <c r="BT103" s="78">
        <v>77734.0184596279</v>
      </c>
      <c r="BU103" s="77">
        <f t="shared" si="104"/>
        <v>-1.251482550881343E-9</v>
      </c>
      <c r="BV103" s="77">
        <f t="shared" si="105"/>
        <v>-1.2524424482460107E-9</v>
      </c>
      <c r="BW103" s="77">
        <f t="shared" si="106"/>
        <v>-1.2524425121630792E-9</v>
      </c>
      <c r="BX103" s="77">
        <f t="shared" si="107"/>
        <v>-1.2524425121673264E-9</v>
      </c>
      <c r="BZ103" s="78">
        <v>8.9999999999999999E-11</v>
      </c>
      <c r="CA103" s="78">
        <v>6.0842629315699996</v>
      </c>
      <c r="CB103" s="78">
        <v>69159.802430604905</v>
      </c>
      <c r="CC103" s="77">
        <f t="shared" si="108"/>
        <v>8.3371532632505825E-11</v>
      </c>
      <c r="CD103" s="77">
        <f t="shared" si="109"/>
        <v>8.3349824984369231E-11</v>
      </c>
      <c r="CE103" s="77">
        <f t="shared" si="110"/>
        <v>8.3349823537288081E-11</v>
      </c>
      <c r="CF103" s="77">
        <f t="shared" si="111"/>
        <v>8.3349823537193511E-11</v>
      </c>
      <c r="CH103" s="78"/>
      <c r="CI103" s="78"/>
      <c r="CJ103" s="78"/>
      <c r="CP103" s="78"/>
      <c r="CQ103" s="78"/>
      <c r="CR103" s="78"/>
      <c r="CX103" s="78"/>
      <c r="CY103" s="78"/>
      <c r="CZ103" s="78"/>
      <c r="DF103" s="78">
        <v>1.5329999999999999E-8</v>
      </c>
      <c r="DG103" s="78">
        <v>1.5450305441500001</v>
      </c>
      <c r="DH103" s="78">
        <v>955.59974160859997</v>
      </c>
      <c r="DI103" s="77">
        <f t="shared" si="112"/>
        <v>-1.2549646176656284E-8</v>
      </c>
      <c r="DJ103" s="77">
        <f t="shared" si="113"/>
        <v>-1.2549568338156936E-8</v>
      </c>
      <c r="DK103" s="77">
        <f t="shared" si="114"/>
        <v>-1.254956833297209E-8</v>
      </c>
      <c r="DL103" s="77">
        <f t="shared" si="115"/>
        <v>-1.2549568332971745E-8</v>
      </c>
      <c r="DN103" s="78">
        <v>1.2400000000000001E-9</v>
      </c>
      <c r="DO103" s="78">
        <v>3.1305866199499999</v>
      </c>
      <c r="DP103" s="78">
        <v>51109.310805958303</v>
      </c>
      <c r="DQ103" s="77">
        <f t="shared" si="116"/>
        <v>-9.894120283496675E-10</v>
      </c>
      <c r="DR103" s="77">
        <f t="shared" si="117"/>
        <v>-9.8905849269631245E-10</v>
      </c>
      <c r="DS103" s="77">
        <f t="shared" si="118"/>
        <v>-9.8905846913998973E-10</v>
      </c>
      <c r="DT103" s="77">
        <f t="shared" si="119"/>
        <v>-9.8905846913841685E-10</v>
      </c>
      <c r="DV103" s="78">
        <v>6E-11</v>
      </c>
      <c r="DW103" s="78">
        <v>2.1348130944100001</v>
      </c>
      <c r="DX103" s="78">
        <v>51535.908996834303</v>
      </c>
      <c r="DY103" s="77">
        <f t="shared" si="120"/>
        <v>3.8851820534078925E-11</v>
      </c>
      <c r="DZ103" s="77">
        <f t="shared" si="121"/>
        <v>3.8830015902458422E-11</v>
      </c>
      <c r="EA103" s="77">
        <f t="shared" si="122"/>
        <v>3.8830014449760793E-11</v>
      </c>
      <c r="EB103" s="77">
        <f t="shared" si="123"/>
        <v>3.8830014449664601E-11</v>
      </c>
      <c r="ED103" s="78">
        <v>0</v>
      </c>
      <c r="EE103" s="78">
        <v>0.94752126944000004</v>
      </c>
      <c r="EF103" s="78">
        <v>53764.879178432202</v>
      </c>
      <c r="EG103" s="77">
        <f t="shared" si="132"/>
        <v>0</v>
      </c>
      <c r="EH103" s="77">
        <f t="shared" si="133"/>
        <v>0</v>
      </c>
      <c r="EI103" s="77">
        <f t="shared" si="134"/>
        <v>0</v>
      </c>
      <c r="EJ103" s="77">
        <f t="shared" si="135"/>
        <v>0</v>
      </c>
      <c r="EL103" s="78"/>
      <c r="EM103" s="78"/>
      <c r="EN103" s="78"/>
      <c r="ET103" s="78"/>
      <c r="EU103" s="78"/>
      <c r="EV103" s="78"/>
    </row>
    <row r="104" spans="1:152" s="77" customFormat="1" ht="12.75">
      <c r="A104" s="77">
        <f>SUM(DL1:DL1215)</f>
        <v>0.4653247034369371</v>
      </c>
      <c r="B104" s="77">
        <f>SUM(DT1:DT711)</f>
        <v>-2.6169506339241582E-4</v>
      </c>
      <c r="C104" s="77">
        <f>SUM(EB1:EB326)</f>
        <v>-2.2071665934417415E-5</v>
      </c>
      <c r="D104" s="77">
        <f>SUM(EJ1:EJ119)</f>
        <v>-4.6860189948815869E-8</v>
      </c>
      <c r="E104" s="77">
        <f>SUM(ER1:ER18)</f>
        <v>1.8002579649492362E-9</v>
      </c>
      <c r="F104" s="77">
        <f>SUM(EZ1:EZ10)</f>
        <v>-5.1529128845869831E-11</v>
      </c>
      <c r="L104" s="78"/>
      <c r="N104" s="78">
        <v>9.7469999999999999E-8</v>
      </c>
      <c r="O104" s="78">
        <v>3.8397685741799998</v>
      </c>
      <c r="P104" s="78">
        <v>26084.021806216198</v>
      </c>
      <c r="Q104" s="77">
        <f t="shared" si="84"/>
        <v>-8.1171641259456914E-8</v>
      </c>
      <c r="R104" s="77">
        <f t="shared" si="85"/>
        <v>-8.1184660361521119E-8</v>
      </c>
      <c r="S104" s="77">
        <f t="shared" si="86"/>
        <v>-8.1184661228564055E-8</v>
      </c>
      <c r="T104" s="77">
        <f t="shared" si="87"/>
        <v>-8.118466122862078E-8</v>
      </c>
      <c r="V104" s="78">
        <v>8.6900000000000004E-9</v>
      </c>
      <c r="W104" s="78">
        <v>3.87957425954</v>
      </c>
      <c r="X104" s="78">
        <v>78793.400389817107</v>
      </c>
      <c r="Y104" s="77">
        <f t="shared" si="88"/>
        <v>7.4373527611223224E-9</v>
      </c>
      <c r="Z104" s="77">
        <f t="shared" si="89"/>
        <v>7.4406272669012832E-9</v>
      </c>
      <c r="AA104" s="77">
        <f t="shared" si="90"/>
        <v>7.4406274848839979E-9</v>
      </c>
      <c r="AB104" s="77">
        <f t="shared" si="91"/>
        <v>7.4406274848985439E-9</v>
      </c>
      <c r="AD104" s="78">
        <v>3.4000000000000001E-10</v>
      </c>
      <c r="AE104" s="78">
        <v>3.28090243752</v>
      </c>
      <c r="AF104" s="78">
        <v>62389.091829359299</v>
      </c>
      <c r="AG104" s="77">
        <f t="shared" si="92"/>
        <v>-3.3278547042453502E-10</v>
      </c>
      <c r="AH104" s="77">
        <f t="shared" si="93"/>
        <v>-3.3274520138535432E-10</v>
      </c>
      <c r="AI104" s="77">
        <f t="shared" si="94"/>
        <v>-3.3274519869934791E-10</v>
      </c>
      <c r="AJ104" s="77">
        <f t="shared" si="95"/>
        <v>-3.3274519869916924E-10</v>
      </c>
      <c r="AL104" s="78">
        <v>9.9999999999999994E-12</v>
      </c>
      <c r="AM104" s="78">
        <v>0.94125502563999996</v>
      </c>
      <c r="AN104" s="78">
        <v>93028.948467992304</v>
      </c>
      <c r="AO104" s="77">
        <f t="shared" si="128"/>
        <v>9.3706991909358942E-12</v>
      </c>
      <c r="AP104" s="77">
        <f t="shared" si="129"/>
        <v>9.3737007022576323E-12</v>
      </c>
      <c r="AQ104" s="77">
        <f t="shared" si="130"/>
        <v>9.37370090195655E-12</v>
      </c>
      <c r="AR104" s="77">
        <f t="shared" si="131"/>
        <v>9.3737009019696185E-12</v>
      </c>
      <c r="AT104" s="78"/>
      <c r="AU104" s="78"/>
      <c r="AV104" s="78"/>
      <c r="BB104" s="78"/>
      <c r="BC104" s="78"/>
      <c r="BD104" s="78"/>
      <c r="BJ104" s="78">
        <v>3.0479999999999999E-8</v>
      </c>
      <c r="BK104" s="78">
        <v>0.67698362024000003</v>
      </c>
      <c r="BL104" s="78">
        <v>9103.9069941176003</v>
      </c>
      <c r="BM104" s="77">
        <f t="shared" si="100"/>
        <v>2.7241094357572198E-8</v>
      </c>
      <c r="BN104" s="77">
        <f t="shared" si="101"/>
        <v>2.7242245899697957E-8</v>
      </c>
      <c r="BO104" s="77">
        <f t="shared" si="102"/>
        <v>2.7242245976395514E-8</v>
      </c>
      <c r="BP104" s="77">
        <f t="shared" si="103"/>
        <v>2.7242245976400659E-8</v>
      </c>
      <c r="BR104" s="78">
        <v>1.5799999999999999E-9</v>
      </c>
      <c r="BS104" s="78">
        <v>3.6303078388199999</v>
      </c>
      <c r="BT104" s="78">
        <v>49957.049178961599</v>
      </c>
      <c r="BU104" s="77">
        <f t="shared" si="104"/>
        <v>-1.5786306267346583E-9</v>
      </c>
      <c r="BV104" s="77">
        <f t="shared" si="105"/>
        <v>-1.5786000612337634E-9</v>
      </c>
      <c r="BW104" s="77">
        <f t="shared" si="106"/>
        <v>-1.5786000591865681E-9</v>
      </c>
      <c r="BX104" s="77">
        <f t="shared" si="107"/>
        <v>-1.5786000591864321E-9</v>
      </c>
      <c r="BZ104" s="78">
        <v>7.0000000000000004E-11</v>
      </c>
      <c r="CA104" s="78">
        <v>1.3551301451</v>
      </c>
      <c r="CB104" s="78">
        <v>82815.662921781302</v>
      </c>
      <c r="CC104" s="77">
        <f t="shared" si="108"/>
        <v>4.6189899201961152E-11</v>
      </c>
      <c r="CD104" s="77">
        <f t="shared" si="109"/>
        <v>4.6230185108891079E-11</v>
      </c>
      <c r="CE104" s="77">
        <f t="shared" si="110"/>
        <v>4.62301877914249E-11</v>
      </c>
      <c r="CF104" s="77">
        <f t="shared" si="111"/>
        <v>4.6230187791604172E-11</v>
      </c>
      <c r="CH104" s="78"/>
      <c r="CI104" s="78"/>
      <c r="CJ104" s="78"/>
      <c r="CP104" s="78"/>
      <c r="CQ104" s="78"/>
      <c r="CR104" s="78"/>
      <c r="CX104" s="78"/>
      <c r="CY104" s="78"/>
      <c r="CZ104" s="78"/>
      <c r="DF104" s="78">
        <v>1.6140000000000001E-8</v>
      </c>
      <c r="DG104" s="78">
        <v>1.2756510456200001</v>
      </c>
      <c r="DH104" s="78">
        <v>25035.634758385801</v>
      </c>
      <c r="DI104" s="77">
        <f t="shared" si="112"/>
        <v>1.2408538406622963E-8</v>
      </c>
      <c r="DJ104" s="77">
        <f t="shared" si="113"/>
        <v>1.2410928702104716E-8</v>
      </c>
      <c r="DK104" s="77">
        <f t="shared" si="114"/>
        <v>1.2410928861299672E-8</v>
      </c>
      <c r="DL104" s="77">
        <f t="shared" si="115"/>
        <v>1.2410928861310228E-8</v>
      </c>
      <c r="DN104" s="78">
        <v>1.5E-9</v>
      </c>
      <c r="DO104" s="78">
        <v>2.6037647904400001</v>
      </c>
      <c r="DP104" s="78">
        <v>639.89728631399998</v>
      </c>
      <c r="DQ104" s="77">
        <f t="shared" si="116"/>
        <v>8.7959584250543373E-10</v>
      </c>
      <c r="DR104" s="77">
        <f t="shared" si="117"/>
        <v>8.7958864930467202E-10</v>
      </c>
      <c r="DS104" s="77">
        <f t="shared" si="118"/>
        <v>8.7958864882553282E-10</v>
      </c>
      <c r="DT104" s="77">
        <f t="shared" si="119"/>
        <v>8.7958864882550098E-10</v>
      </c>
      <c r="DV104" s="78">
        <v>6E-11</v>
      </c>
      <c r="DW104" s="78">
        <v>4.9247807840800002</v>
      </c>
      <c r="DX104" s="78">
        <v>26514.5013324502</v>
      </c>
      <c r="DY104" s="77">
        <f t="shared" si="120"/>
        <v>-4.5300173885834191E-11</v>
      </c>
      <c r="DZ104" s="77">
        <f t="shared" si="121"/>
        <v>-4.5290521438022594E-11</v>
      </c>
      <c r="EA104" s="77">
        <f t="shared" si="122"/>
        <v>-4.5290520794983618E-11</v>
      </c>
      <c r="EB104" s="77">
        <f t="shared" si="123"/>
        <v>-4.5290520794941121E-11</v>
      </c>
      <c r="ED104" s="78">
        <v>0</v>
      </c>
      <c r="EE104" s="78">
        <v>3.7598852685800002</v>
      </c>
      <c r="EF104" s="78">
        <v>52171.924947790401</v>
      </c>
      <c r="EG104" s="77">
        <f t="shared" si="132"/>
        <v>0</v>
      </c>
      <c r="EH104" s="77">
        <f t="shared" si="133"/>
        <v>0</v>
      </c>
      <c r="EI104" s="77">
        <f t="shared" si="134"/>
        <v>0</v>
      </c>
      <c r="EJ104" s="77">
        <f t="shared" si="135"/>
        <v>0</v>
      </c>
      <c r="EL104" s="78"/>
      <c r="EM104" s="78"/>
      <c r="EN104" s="78"/>
      <c r="ET104" s="78"/>
      <c r="EU104" s="78"/>
      <c r="EV104" s="78"/>
    </row>
    <row r="105" spans="1:152" s="77" customFormat="1" ht="12.75">
      <c r="L105" s="78"/>
      <c r="N105" s="78">
        <v>9.2640000000000001E-8</v>
      </c>
      <c r="O105" s="78">
        <v>4.0298700081199996</v>
      </c>
      <c r="P105" s="78">
        <v>467.96499035440002</v>
      </c>
      <c r="Q105" s="77">
        <f t="shared" si="84"/>
        <v>1.2522821644334123E-8</v>
      </c>
      <c r="R105" s="77">
        <f t="shared" si="85"/>
        <v>1.2523219045562613E-8</v>
      </c>
      <c r="S105" s="77">
        <f t="shared" si="86"/>
        <v>1.2523219072033438E-8</v>
      </c>
      <c r="T105" s="77">
        <f t="shared" si="87"/>
        <v>1.2523219072035192E-8</v>
      </c>
      <c r="V105" s="78">
        <v>8.3099999999999996E-9</v>
      </c>
      <c r="W105" s="78">
        <v>2.3545912972599998</v>
      </c>
      <c r="X105" s="78">
        <v>27676.976036857999</v>
      </c>
      <c r="Y105" s="77">
        <f t="shared" si="88"/>
        <v>7.9240309489220541E-9</v>
      </c>
      <c r="Z105" s="77">
        <f t="shared" si="89"/>
        <v>7.9233897303818056E-9</v>
      </c>
      <c r="AA105" s="77">
        <f t="shared" si="90"/>
        <v>7.9233896876530532E-9</v>
      </c>
      <c r="AB105" s="77">
        <f t="shared" si="91"/>
        <v>7.9233896876502061E-9</v>
      </c>
      <c r="AD105" s="78">
        <v>3.7000000000000001E-10</v>
      </c>
      <c r="AE105" s="78">
        <v>5.7389181679999998E-2</v>
      </c>
      <c r="AF105" s="78">
        <v>38519.945791972001</v>
      </c>
      <c r="AG105" s="77">
        <f t="shared" si="92"/>
        <v>3.6780263897961087E-10</v>
      </c>
      <c r="AH105" s="77">
        <f t="shared" si="93"/>
        <v>3.678169648503287E-10</v>
      </c>
      <c r="AI105" s="77">
        <f t="shared" si="94"/>
        <v>3.6781696580301748E-10</v>
      </c>
      <c r="AJ105" s="77">
        <f t="shared" si="95"/>
        <v>3.6781696580308019E-10</v>
      </c>
      <c r="AL105" s="78">
        <v>9.9999999999999994E-12</v>
      </c>
      <c r="AM105" s="78">
        <v>2.4130993275899999</v>
      </c>
      <c r="AN105" s="78">
        <v>55618.381228113802</v>
      </c>
      <c r="AO105" s="77">
        <f t="shared" si="128"/>
        <v>-3.3179774365910494E-12</v>
      </c>
      <c r="AP105" s="77">
        <f t="shared" si="129"/>
        <v>-3.3131228442968485E-12</v>
      </c>
      <c r="AQ105" s="77">
        <f t="shared" si="130"/>
        <v>-3.3131225209034564E-12</v>
      </c>
      <c r="AR105" s="77">
        <f t="shared" si="131"/>
        <v>-3.3131225208825398E-12</v>
      </c>
      <c r="AT105" s="78"/>
      <c r="AU105" s="78"/>
      <c r="AV105" s="78"/>
      <c r="BB105" s="78"/>
      <c r="BC105" s="78"/>
      <c r="BD105" s="78"/>
      <c r="BJ105" s="78">
        <v>2.4839999999999999E-8</v>
      </c>
      <c r="BK105" s="78">
        <v>5.4233220496000003</v>
      </c>
      <c r="BL105" s="78">
        <v>125887.562210812</v>
      </c>
      <c r="BM105" s="77">
        <f t="shared" si="100"/>
        <v>3.754398355681187E-9</v>
      </c>
      <c r="BN105" s="77">
        <f t="shared" si="101"/>
        <v>3.7257976396956661E-9</v>
      </c>
      <c r="BO105" s="77">
        <f t="shared" si="102"/>
        <v>3.7257957344367754E-9</v>
      </c>
      <c r="BP105" s="77">
        <f t="shared" si="103"/>
        <v>3.7257957343111341E-9</v>
      </c>
      <c r="BR105" s="78">
        <v>2.0099999999999999E-9</v>
      </c>
      <c r="BS105" s="78">
        <v>4.7871168778199999</v>
      </c>
      <c r="BT105" s="78">
        <v>40853.142184844</v>
      </c>
      <c r="BU105" s="77">
        <f t="shared" si="104"/>
        <v>-4.8525609351858571E-10</v>
      </c>
      <c r="BV105" s="77">
        <f t="shared" si="105"/>
        <v>-4.8599328971236476E-10</v>
      </c>
      <c r="BW105" s="77">
        <f t="shared" si="106"/>
        <v>-4.859933388145722E-10</v>
      </c>
      <c r="BX105" s="77">
        <f t="shared" si="107"/>
        <v>-4.8599333881784267E-10</v>
      </c>
      <c r="BZ105" s="78">
        <v>7.9999999999999995E-11</v>
      </c>
      <c r="CA105" s="78">
        <v>3.0033545033800002</v>
      </c>
      <c r="CB105" s="78">
        <v>40853.142184844</v>
      </c>
      <c r="CC105" s="77">
        <f t="shared" si="108"/>
        <v>-7.1797628447698053E-11</v>
      </c>
      <c r="CD105" s="77">
        <f t="shared" si="109"/>
        <v>-7.1784286578918975E-11</v>
      </c>
      <c r="CE105" s="77">
        <f t="shared" si="110"/>
        <v>-7.1784285689877686E-11</v>
      </c>
      <c r="CF105" s="77">
        <f t="shared" si="111"/>
        <v>-7.1784285689818478E-11</v>
      </c>
      <c r="CH105" s="78"/>
      <c r="CI105" s="78"/>
      <c r="CJ105" s="78"/>
      <c r="CP105" s="78"/>
      <c r="CQ105" s="78"/>
      <c r="CR105" s="78"/>
      <c r="CX105" s="78"/>
      <c r="CY105" s="78"/>
      <c r="CZ105" s="78"/>
      <c r="DF105" s="78">
        <v>1.7430000000000001E-8</v>
      </c>
      <c r="DG105" s="78">
        <v>0.68269002122</v>
      </c>
      <c r="DH105" s="78">
        <v>77837.111233846503</v>
      </c>
      <c r="DI105" s="77">
        <f t="shared" si="112"/>
        <v>-1.5357177805320403E-8</v>
      </c>
      <c r="DJ105" s="77">
        <f t="shared" si="113"/>
        <v>-1.5351237169218147E-8</v>
      </c>
      <c r="DK105" s="77">
        <f t="shared" si="114"/>
        <v>-1.535123677324827E-8</v>
      </c>
      <c r="DL105" s="77">
        <f t="shared" si="115"/>
        <v>-1.5351236773221992E-8</v>
      </c>
      <c r="DN105" s="78">
        <v>1.2300000000000001E-9</v>
      </c>
      <c r="DO105" s="78">
        <v>2.6513796155799998</v>
      </c>
      <c r="DP105" s="78">
        <v>51123.537899959898</v>
      </c>
      <c r="DQ105" s="77">
        <f t="shared" si="116"/>
        <v>-4.3989156963748937E-10</v>
      </c>
      <c r="DR105" s="77">
        <f t="shared" si="117"/>
        <v>-4.3934823207317943E-10</v>
      </c>
      <c r="DS105" s="77">
        <f t="shared" si="118"/>
        <v>-4.3934819587822191E-10</v>
      </c>
      <c r="DT105" s="77">
        <f t="shared" si="119"/>
        <v>-4.3934819587587096E-10</v>
      </c>
      <c r="DV105" s="78">
        <v>7.0000000000000004E-11</v>
      </c>
      <c r="DW105" s="78">
        <v>4.1824953211800002</v>
      </c>
      <c r="DX105" s="78">
        <v>77204.327494533296</v>
      </c>
      <c r="DY105" s="77">
        <f t="shared" si="120"/>
        <v>-6.8116950427811832E-11</v>
      </c>
      <c r="DZ105" s="77">
        <f t="shared" si="121"/>
        <v>-6.8128452137323976E-11</v>
      </c>
      <c r="EA105" s="77">
        <f t="shared" si="122"/>
        <v>-6.8128452902293291E-11</v>
      </c>
      <c r="EB105" s="77">
        <f t="shared" si="123"/>
        <v>-6.8128452902344459E-11</v>
      </c>
      <c r="ED105" s="78">
        <v>0</v>
      </c>
      <c r="EE105" s="78">
        <v>0.44351435909999998</v>
      </c>
      <c r="EF105" s="78">
        <v>136100.847757023</v>
      </c>
      <c r="EG105" s="77">
        <f t="shared" si="132"/>
        <v>0</v>
      </c>
      <c r="EH105" s="77">
        <f t="shared" si="133"/>
        <v>0</v>
      </c>
      <c r="EI105" s="77">
        <f t="shared" si="134"/>
        <v>0</v>
      </c>
      <c r="EJ105" s="77">
        <f t="shared" si="135"/>
        <v>0</v>
      </c>
      <c r="EL105" s="78"/>
      <c r="EM105" s="78"/>
      <c r="EN105" s="78"/>
      <c r="ET105" s="78"/>
      <c r="EU105" s="78"/>
      <c r="EV105" s="78"/>
    </row>
    <row r="106" spans="1:152" s="77" customFormat="1" ht="12.75">
      <c r="A106" s="82" t="s">
        <v>223</v>
      </c>
      <c r="B106" s="82" t="s">
        <v>224</v>
      </c>
      <c r="C106" s="82" t="s">
        <v>225</v>
      </c>
      <c r="D106" s="82" t="s">
        <v>226</v>
      </c>
      <c r="E106" s="82" t="s">
        <v>227</v>
      </c>
      <c r="F106" s="159" t="s">
        <v>228</v>
      </c>
      <c r="L106" s="78"/>
      <c r="N106" s="78">
        <v>8.9610000000000006E-8</v>
      </c>
      <c r="O106" s="78">
        <v>0.11062526114</v>
      </c>
      <c r="P106" s="78">
        <v>62389.091829359299</v>
      </c>
      <c r="Q106" s="77">
        <f t="shared" si="84"/>
        <v>8.7145833323679686E-8</v>
      </c>
      <c r="R106" s="77">
        <f t="shared" si="85"/>
        <v>8.7133772536737579E-8</v>
      </c>
      <c r="S106" s="77">
        <f t="shared" si="86"/>
        <v>8.7133771732403669E-8</v>
      </c>
      <c r="T106" s="77">
        <f t="shared" si="87"/>
        <v>8.7133771732350147E-8</v>
      </c>
      <c r="V106" s="78">
        <v>7.9099999999999994E-9</v>
      </c>
      <c r="W106" s="78">
        <v>1.17444825871</v>
      </c>
      <c r="X106" s="78">
        <v>129380.133777681</v>
      </c>
      <c r="Y106" s="77">
        <f t="shared" si="88"/>
        <v>7.8705004470174549E-9</v>
      </c>
      <c r="Z106" s="77">
        <f t="shared" si="89"/>
        <v>7.8714398395551939E-9</v>
      </c>
      <c r="AA106" s="77">
        <f t="shared" si="90"/>
        <v>7.8714399017523915E-9</v>
      </c>
      <c r="AB106" s="77">
        <f t="shared" si="91"/>
        <v>7.8714399017564728E-9</v>
      </c>
      <c r="AD106" s="78">
        <v>3.4999999999999998E-10</v>
      </c>
      <c r="AE106" s="78">
        <v>5.78457148656</v>
      </c>
      <c r="AF106" s="78">
        <v>68050.423878511501</v>
      </c>
      <c r="AG106" s="77">
        <f t="shared" si="92"/>
        <v>2.3927911248802615E-10</v>
      </c>
      <c r="AH106" s="77">
        <f t="shared" si="93"/>
        <v>2.3911824947871782E-10</v>
      </c>
      <c r="AI106" s="77">
        <f t="shared" si="94"/>
        <v>2.3911823876048843E-10</v>
      </c>
      <c r="AJ106" s="77">
        <f t="shared" si="95"/>
        <v>2.3911823875977659E-10</v>
      </c>
      <c r="AL106" s="78">
        <v>9.9999999999999994E-12</v>
      </c>
      <c r="AM106" s="78">
        <v>2.2968374897300001</v>
      </c>
      <c r="AN106" s="78">
        <v>52195.476044048097</v>
      </c>
      <c r="AO106" s="77">
        <f t="shared" si="128"/>
        <v>-3.4377927340638768E-12</v>
      </c>
      <c r="AP106" s="77">
        <f t="shared" si="129"/>
        <v>-3.4332576827494203E-12</v>
      </c>
      <c r="AQ106" s="77">
        <f t="shared" si="130"/>
        <v>-3.4332573806433484E-12</v>
      </c>
      <c r="AR106" s="77">
        <f t="shared" si="131"/>
        <v>-3.4332573806230607E-12</v>
      </c>
      <c r="AT106" s="78"/>
      <c r="AU106" s="78"/>
      <c r="AV106" s="78"/>
      <c r="BB106" s="78"/>
      <c r="BC106" s="78"/>
      <c r="BD106" s="78"/>
      <c r="BJ106" s="78">
        <v>2.6630000000000001E-8</v>
      </c>
      <c r="BK106" s="78">
        <v>1.70280488847</v>
      </c>
      <c r="BL106" s="78">
        <v>16983.996147456601</v>
      </c>
      <c r="BM106" s="77">
        <f t="shared" si="100"/>
        <v>-5.5716482879362356E-9</v>
      </c>
      <c r="BN106" s="77">
        <f t="shared" si="101"/>
        <v>-5.567556430897736E-9</v>
      </c>
      <c r="BO106" s="77">
        <f t="shared" si="102"/>
        <v>-5.5675561583353879E-9</v>
      </c>
      <c r="BP106" s="77">
        <f t="shared" si="103"/>
        <v>-5.5675561583172545E-9</v>
      </c>
      <c r="BR106" s="78">
        <v>1.57E-9</v>
      </c>
      <c r="BS106" s="78">
        <v>3.02451795123</v>
      </c>
      <c r="BT106" s="78">
        <v>52182.9198301492</v>
      </c>
      <c r="BU106" s="77">
        <f t="shared" si="104"/>
        <v>-1.4319070330113304E-9</v>
      </c>
      <c r="BV106" s="77">
        <f t="shared" si="105"/>
        <v>-1.4315960276485056E-9</v>
      </c>
      <c r="BW106" s="77">
        <f t="shared" si="106"/>
        <v>-1.4315960069213449E-9</v>
      </c>
      <c r="BX106" s="77">
        <f t="shared" si="107"/>
        <v>-1.4315960069199892E-9</v>
      </c>
      <c r="BZ106" s="78">
        <v>7.0000000000000004E-11</v>
      </c>
      <c r="CA106" s="78">
        <v>3.4054443346199998</v>
      </c>
      <c r="CB106" s="78">
        <v>1066.49547719</v>
      </c>
      <c r="CC106" s="77">
        <f t="shared" si="108"/>
        <v>-5.6405842699630473E-11</v>
      </c>
      <c r="CD106" s="77">
        <f t="shared" si="109"/>
        <v>-5.6406251713329725E-11</v>
      </c>
      <c r="CE106" s="77">
        <f t="shared" si="110"/>
        <v>-5.6406251740573888E-11</v>
      </c>
      <c r="CF106" s="77">
        <f t="shared" si="111"/>
        <v>-5.6406251740575691E-11</v>
      </c>
      <c r="CH106" s="78"/>
      <c r="CI106" s="78"/>
      <c r="CJ106" s="78"/>
      <c r="CP106" s="78"/>
      <c r="CQ106" s="78"/>
      <c r="CR106" s="78"/>
      <c r="CX106" s="78"/>
      <c r="CY106" s="78"/>
      <c r="CZ106" s="78"/>
      <c r="DF106" s="78">
        <v>1.3890000000000001E-8</v>
      </c>
      <c r="DG106" s="78">
        <v>4.8510204825600001</v>
      </c>
      <c r="DH106" s="78">
        <v>62389.091829359299</v>
      </c>
      <c r="DI106" s="77">
        <f t="shared" si="112"/>
        <v>-2.8554222417148572E-9</v>
      </c>
      <c r="DJ106" s="77">
        <f t="shared" si="113"/>
        <v>-2.8632679156228319E-9</v>
      </c>
      <c r="DK106" s="77">
        <f t="shared" si="114"/>
        <v>-2.8632684381900939E-9</v>
      </c>
      <c r="DL106" s="77">
        <f t="shared" si="115"/>
        <v>-2.8632684382248607E-9</v>
      </c>
      <c r="DN106" s="78">
        <v>1.0600000000000001E-9</v>
      </c>
      <c r="DO106" s="78">
        <v>1.3139306959399999</v>
      </c>
      <c r="DP106" s="78">
        <v>47623.852786089599</v>
      </c>
      <c r="DQ106" s="77">
        <f t="shared" si="116"/>
        <v>4.2933084822562181E-10</v>
      </c>
      <c r="DR106" s="77">
        <f t="shared" si="117"/>
        <v>4.2975782135684585E-10</v>
      </c>
      <c r="DS106" s="77">
        <f t="shared" si="118"/>
        <v>4.297578497947278E-10</v>
      </c>
      <c r="DT106" s="77">
        <f t="shared" si="119"/>
        <v>4.2975784979660049E-10</v>
      </c>
      <c r="DV106" s="78">
        <v>7.0000000000000004E-11</v>
      </c>
      <c r="DW106" s="78">
        <v>1.6844931992500001</v>
      </c>
      <c r="DX106" s="78">
        <v>52389.105378586399</v>
      </c>
      <c r="DY106" s="77">
        <f t="shared" si="120"/>
        <v>6.8062966216492361E-11</v>
      </c>
      <c r="DZ106" s="77">
        <f t="shared" si="121"/>
        <v>6.807088451603091E-11</v>
      </c>
      <c r="EA106" s="77">
        <f t="shared" si="122"/>
        <v>6.8070885042935395E-11</v>
      </c>
      <c r="EB106" s="77">
        <f t="shared" si="123"/>
        <v>6.8070885042969723E-11</v>
      </c>
      <c r="ED106" s="78">
        <v>0</v>
      </c>
      <c r="EE106" s="78">
        <v>1.4482492522699999</v>
      </c>
      <c r="EF106" s="78">
        <v>76044.952320535798</v>
      </c>
      <c r="EG106" s="77">
        <f t="shared" si="132"/>
        <v>0</v>
      </c>
      <c r="EH106" s="77">
        <f t="shared" si="133"/>
        <v>0</v>
      </c>
      <c r="EI106" s="77">
        <f t="shared" si="134"/>
        <v>0</v>
      </c>
      <c r="EJ106" s="77">
        <f t="shared" si="135"/>
        <v>0</v>
      </c>
      <c r="EL106" s="78"/>
      <c r="EM106" s="78"/>
      <c r="EN106" s="78"/>
      <c r="ET106" s="78"/>
      <c r="EU106" s="78"/>
      <c r="EV106" s="78"/>
    </row>
    <row r="107" spans="1:152" s="77" customFormat="1" ht="12.75">
      <c r="A107" s="77">
        <f>((((F98*C95+E98)*C95+D98)*C95+C98)*C95+B98)*C95 + A98</f>
        <v>-140.17484498478055</v>
      </c>
      <c r="B107" s="77">
        <f>DEGREES(A107)</f>
        <v>-8031.4270115284799</v>
      </c>
      <c r="C107" s="77">
        <f>((((F101*C95+E101)*C95+D101)*C95+C101)*C95+B101)*C95 + A101</f>
        <v>-4.2618822128250862E-2</v>
      </c>
      <c r="D107" s="77">
        <f>DEGREES(C107)</f>
        <v>-2.4418786357675355</v>
      </c>
      <c r="E107" s="77">
        <f>((((F104*C95+E104)*C95+D104)*C95+C104)*C95+B104)*C95 + A104</f>
        <v>0.46532615374821118</v>
      </c>
      <c r="F107" s="77">
        <f>SQRT(D111*D111+E111*E111+F111*F111)</f>
        <v>0.58512711191500077</v>
      </c>
      <c r="L107" s="78"/>
      <c r="N107" s="78">
        <v>1.1543E-7</v>
      </c>
      <c r="O107" s="78">
        <v>4.1778916775899999</v>
      </c>
      <c r="P107" s="78">
        <v>103242.234014203</v>
      </c>
      <c r="Q107" s="77">
        <f t="shared" si="84"/>
        <v>-1.0753234562642219E-7</v>
      </c>
      <c r="R107" s="77">
        <f t="shared" si="85"/>
        <v>-1.0757237809323537E-7</v>
      </c>
      <c r="S107" s="77">
        <f t="shared" si="86"/>
        <v>-1.0757238075652522E-7</v>
      </c>
      <c r="T107" s="77">
        <f t="shared" si="87"/>
        <v>-1.075723807567013E-7</v>
      </c>
      <c r="V107" s="78">
        <v>7.8199999999999999E-9</v>
      </c>
      <c r="W107" s="78">
        <v>3.9265376873400002</v>
      </c>
      <c r="X107" s="78">
        <v>38654.054841556899</v>
      </c>
      <c r="Y107" s="77">
        <f t="shared" si="88"/>
        <v>-7.7861944494585285E-9</v>
      </c>
      <c r="Z107" s="77">
        <f t="shared" si="89"/>
        <v>-7.7864537039884962E-9</v>
      </c>
      <c r="AA107" s="77">
        <f t="shared" si="90"/>
        <v>-7.7864537212242486E-9</v>
      </c>
      <c r="AB107" s="77">
        <f t="shared" si="91"/>
        <v>-7.7864537212253801E-9</v>
      </c>
      <c r="AD107" s="78">
        <v>4.0000000000000001E-10</v>
      </c>
      <c r="AE107" s="78">
        <v>3.1485604235200002</v>
      </c>
      <c r="AF107" s="78">
        <v>426.59819087599999</v>
      </c>
      <c r="AG107" s="77">
        <f t="shared" si="92"/>
        <v>2.8344806674126094E-10</v>
      </c>
      <c r="AH107" s="77">
        <f t="shared" si="93"/>
        <v>2.8344918065787417E-10</v>
      </c>
      <c r="AI107" s="77">
        <f t="shared" si="94"/>
        <v>2.8344918073207191E-10</v>
      </c>
      <c r="AJ107" s="77">
        <f t="shared" si="95"/>
        <v>2.8344918073207682E-10</v>
      </c>
      <c r="AL107" s="78">
        <v>9.9999999999999994E-12</v>
      </c>
      <c r="AM107" s="78">
        <v>3.3928410955300001</v>
      </c>
      <c r="AN107" s="78">
        <v>25028.521211384999</v>
      </c>
      <c r="AO107" s="77">
        <f t="shared" si="128"/>
        <v>-9.5791797423104828E-12</v>
      </c>
      <c r="AP107" s="77">
        <f t="shared" si="129"/>
        <v>-9.578514820539715E-12</v>
      </c>
      <c r="AQ107" s="77">
        <f t="shared" si="130"/>
        <v>-9.5785147762322766E-12</v>
      </c>
      <c r="AR107" s="77">
        <f t="shared" si="131"/>
        <v>-9.5785147762293379E-12</v>
      </c>
      <c r="AT107" s="78"/>
      <c r="AU107" s="78"/>
      <c r="AV107" s="78"/>
      <c r="BB107" s="78"/>
      <c r="BC107" s="78"/>
      <c r="BD107" s="78"/>
      <c r="BJ107" s="78">
        <v>2.791E-8</v>
      </c>
      <c r="BK107" s="78">
        <v>2.7683997841800001</v>
      </c>
      <c r="BL107" s="78">
        <v>26091.7844769322</v>
      </c>
      <c r="BM107" s="77">
        <f t="shared" si="100"/>
        <v>-2.4112850868868657E-8</v>
      </c>
      <c r="BN107" s="77">
        <f t="shared" si="101"/>
        <v>-2.4109457417484164E-8</v>
      </c>
      <c r="BO107" s="77">
        <f t="shared" si="102"/>
        <v>-2.4109457191399818E-8</v>
      </c>
      <c r="BP107" s="77">
        <f t="shared" si="103"/>
        <v>-2.4109457191385031E-8</v>
      </c>
      <c r="BR107" s="78">
        <v>1.92E-9</v>
      </c>
      <c r="BS107" s="78">
        <v>5.5021820904999998</v>
      </c>
      <c r="BT107" s="78">
        <v>339142.74084046402</v>
      </c>
      <c r="BU107" s="77">
        <f t="shared" si="104"/>
        <v>-1.5499240023679641E-9</v>
      </c>
      <c r="BV107" s="77">
        <f t="shared" si="105"/>
        <v>-1.5534719434212388E-9</v>
      </c>
      <c r="BW107" s="77">
        <f t="shared" si="106"/>
        <v>-1.5534721792401107E-9</v>
      </c>
      <c r="BX107" s="77">
        <f t="shared" si="107"/>
        <v>-1.5534721792557606E-9</v>
      </c>
      <c r="BZ107" s="78">
        <v>7.0000000000000004E-11</v>
      </c>
      <c r="CA107" s="78">
        <v>5.8078263211500003</v>
      </c>
      <c r="CB107" s="78">
        <v>45405.0956819028</v>
      </c>
      <c r="CC107" s="77">
        <f t="shared" si="108"/>
        <v>4.3522900650609504E-11</v>
      </c>
      <c r="CD107" s="77">
        <f t="shared" si="109"/>
        <v>4.3499866300449187E-11</v>
      </c>
      <c r="CE107" s="77">
        <f t="shared" si="110"/>
        <v>4.3499864765879037E-11</v>
      </c>
      <c r="CF107" s="77">
        <f t="shared" si="111"/>
        <v>4.349986476577772E-11</v>
      </c>
      <c r="CH107" s="78"/>
      <c r="CI107" s="78"/>
      <c r="CJ107" s="78"/>
      <c r="CP107" s="78"/>
      <c r="CQ107" s="78"/>
      <c r="CR107" s="78"/>
      <c r="CX107" s="78"/>
      <c r="CY107" s="78"/>
      <c r="CZ107" s="78"/>
      <c r="DF107" s="78">
        <v>1.4359999999999999E-8</v>
      </c>
      <c r="DG107" s="78">
        <v>5.7422167609999998E-2</v>
      </c>
      <c r="DH107" s="78">
        <v>23869.1460373874</v>
      </c>
      <c r="DI107" s="77">
        <f t="shared" si="112"/>
        <v>1.3538393486467054E-8</v>
      </c>
      <c r="DJ107" s="77">
        <f t="shared" si="113"/>
        <v>1.3537335899663285E-8</v>
      </c>
      <c r="DK107" s="77">
        <f t="shared" si="114"/>
        <v>1.353733582919558E-8</v>
      </c>
      <c r="DL107" s="77">
        <f t="shared" si="115"/>
        <v>1.3537335829190951E-8</v>
      </c>
      <c r="DN107" s="78">
        <v>1.1200000000000001E-9</v>
      </c>
      <c r="DO107" s="78">
        <v>5.0079806929700004</v>
      </c>
      <c r="DP107" s="78">
        <v>98690.280517144507</v>
      </c>
      <c r="DQ107" s="77">
        <f t="shared" si="116"/>
        <v>-2.9090613369785091E-10</v>
      </c>
      <c r="DR107" s="77">
        <f t="shared" si="117"/>
        <v>-2.9189353554662751E-10</v>
      </c>
      <c r="DS107" s="77">
        <f t="shared" si="118"/>
        <v>-2.9189360130920137E-10</v>
      </c>
      <c r="DT107" s="77">
        <f t="shared" si="119"/>
        <v>-2.9189360131362684E-10</v>
      </c>
      <c r="DV107" s="78">
        <v>5.0000000000000002E-11</v>
      </c>
      <c r="DW107" s="78">
        <v>4.2822081910599996</v>
      </c>
      <c r="DX107" s="78">
        <v>68050.423878511501</v>
      </c>
      <c r="DY107" s="77">
        <f t="shared" si="120"/>
        <v>-3.4067473026443568E-11</v>
      </c>
      <c r="DZ107" s="77">
        <f t="shared" si="121"/>
        <v>-3.409050769075439E-11</v>
      </c>
      <c r="EA107" s="77">
        <f t="shared" si="122"/>
        <v>-3.4090509224641522E-11</v>
      </c>
      <c r="EB107" s="77">
        <f t="shared" si="123"/>
        <v>-3.4090509224743401E-11</v>
      </c>
      <c r="ED107" s="78">
        <v>0</v>
      </c>
      <c r="EE107" s="78">
        <v>4.8398508220099998</v>
      </c>
      <c r="EF107" s="78">
        <v>78244.039663822798</v>
      </c>
      <c r="EG107" s="77">
        <f t="shared" si="132"/>
        <v>0</v>
      </c>
      <c r="EH107" s="77">
        <f t="shared" si="133"/>
        <v>0</v>
      </c>
      <c r="EI107" s="77">
        <f t="shared" si="134"/>
        <v>0</v>
      </c>
      <c r="EJ107" s="77">
        <f t="shared" si="135"/>
        <v>0</v>
      </c>
      <c r="EL107" s="78"/>
      <c r="EM107" s="78"/>
      <c r="EN107" s="78"/>
      <c r="ET107" s="78"/>
      <c r="EU107" s="78"/>
      <c r="EV107" s="78"/>
    </row>
    <row r="108" spans="1:152" s="77" customFormat="1" ht="12.75">
      <c r="A108" s="77">
        <f>RADIANS(B108)</f>
        <v>4.3384170803499336</v>
      </c>
      <c r="B108" s="77">
        <f>B107 - INT( B107 / 360 ) * 360</f>
        <v>248.57298847152015</v>
      </c>
      <c r="C108" s="77">
        <f>RADIANS(D108)</f>
        <v>6.2405664850513354</v>
      </c>
      <c r="D108" s="77">
        <f>D107 - INT( D107 / 360 ) * 360</f>
        <v>357.55812136423248</v>
      </c>
      <c r="L108" s="78"/>
      <c r="N108" s="78">
        <v>1.1145999999999999E-7</v>
      </c>
      <c r="O108" s="78">
        <v>3.7829230041700002</v>
      </c>
      <c r="P108" s="78">
        <v>26301.202237012199</v>
      </c>
      <c r="Q108" s="77">
        <f t="shared" si="84"/>
        <v>-8.7063327337932965E-8</v>
      </c>
      <c r="R108" s="77">
        <f t="shared" si="85"/>
        <v>-8.7046390403822517E-8</v>
      </c>
      <c r="S108" s="77">
        <f t="shared" si="86"/>
        <v>-8.7046389275482318E-8</v>
      </c>
      <c r="T108" s="77">
        <f t="shared" si="87"/>
        <v>-8.704638927540713E-8</v>
      </c>
      <c r="V108" s="78">
        <v>7.8199999999999999E-9</v>
      </c>
      <c r="W108" s="78">
        <v>3.6941248223400001</v>
      </c>
      <c r="X108" s="78">
        <v>52179.687618506403</v>
      </c>
      <c r="Y108" s="77">
        <f t="shared" si="88"/>
        <v>-7.5470856155819408E-9</v>
      </c>
      <c r="Z108" s="77">
        <f t="shared" si="89"/>
        <v>-7.5480733631429108E-9</v>
      </c>
      <c r="AA108" s="77">
        <f t="shared" si="90"/>
        <v>-7.5480734288780095E-9</v>
      </c>
      <c r="AB108" s="77">
        <f t="shared" si="91"/>
        <v>-7.5480734288823108E-9</v>
      </c>
      <c r="AD108" s="78">
        <v>4.2E-10</v>
      </c>
      <c r="AE108" s="78">
        <v>4.0955313273099998</v>
      </c>
      <c r="AF108" s="78">
        <v>52195.476044048097</v>
      </c>
      <c r="AG108" s="77">
        <f t="shared" si="92"/>
        <v>-3.5158198650547444E-10</v>
      </c>
      <c r="AH108" s="77">
        <f t="shared" si="93"/>
        <v>-3.5169289649421516E-10</v>
      </c>
      <c r="AI108" s="77">
        <f t="shared" si="94"/>
        <v>-3.5169290387918906E-10</v>
      </c>
      <c r="AJ108" s="77">
        <f t="shared" si="95"/>
        <v>-3.51692903879685E-10</v>
      </c>
      <c r="AL108" s="78">
        <v>9.9999999999999994E-12</v>
      </c>
      <c r="AM108" s="78">
        <v>4.2971738302300002</v>
      </c>
      <c r="AN108" s="78">
        <v>26301.202237012199</v>
      </c>
      <c r="AO108" s="77">
        <f t="shared" si="128"/>
        <v>-9.8721256809511305E-12</v>
      </c>
      <c r="AP108" s="77">
        <f t="shared" si="129"/>
        <v>-9.871737496119221E-12</v>
      </c>
      <c r="AQ108" s="77">
        <f t="shared" si="130"/>
        <v>-9.8717374702427755E-12</v>
      </c>
      <c r="AR108" s="77">
        <f t="shared" si="131"/>
        <v>-9.8717374702410517E-12</v>
      </c>
      <c r="AT108" s="78"/>
      <c r="AU108" s="78"/>
      <c r="AV108" s="78"/>
      <c r="BB108" s="78"/>
      <c r="BC108" s="78"/>
      <c r="BD108" s="78"/>
      <c r="BJ108" s="78">
        <v>2.747E-8</v>
      </c>
      <c r="BK108" s="78">
        <v>5.7513578828799998</v>
      </c>
      <c r="BL108" s="78">
        <v>19317.1925403286</v>
      </c>
      <c r="BM108" s="77">
        <f t="shared" si="100"/>
        <v>1.8675016360778575E-8</v>
      </c>
      <c r="BN108" s="77">
        <f t="shared" si="101"/>
        <v>1.8671415702288631E-8</v>
      </c>
      <c r="BO108" s="77">
        <f t="shared" si="102"/>
        <v>1.8671415462429404E-8</v>
      </c>
      <c r="BP108" s="77">
        <f t="shared" si="103"/>
        <v>1.8671415462413655E-8</v>
      </c>
      <c r="BR108" s="78">
        <v>1.45E-9</v>
      </c>
      <c r="BS108" s="78">
        <v>3.39803928124</v>
      </c>
      <c r="BT108" s="78">
        <v>45892.730433156903</v>
      </c>
      <c r="BU108" s="77">
        <f t="shared" si="104"/>
        <v>1.3975227514906235E-9</v>
      </c>
      <c r="BV108" s="77">
        <f t="shared" si="105"/>
        <v>1.3976867544174817E-9</v>
      </c>
      <c r="BW108" s="77">
        <f t="shared" si="106"/>
        <v>1.397686765333308E-9</v>
      </c>
      <c r="BX108" s="77">
        <f t="shared" si="107"/>
        <v>1.397686765334032E-9</v>
      </c>
      <c r="BZ108" s="78">
        <v>7.0000000000000004E-11</v>
      </c>
      <c r="CA108" s="78">
        <v>3.8231871553599999</v>
      </c>
      <c r="CB108" s="78">
        <v>1052.2683831884001</v>
      </c>
      <c r="CC108" s="77">
        <f t="shared" si="108"/>
        <v>-2.9840800392598615E-11</v>
      </c>
      <c r="CD108" s="77">
        <f t="shared" si="109"/>
        <v>-2.984141683727831E-11</v>
      </c>
      <c r="CE108" s="77">
        <f t="shared" si="110"/>
        <v>-2.984141687833953E-11</v>
      </c>
      <c r="CF108" s="77">
        <f t="shared" si="111"/>
        <v>-2.9841416878342231E-11</v>
      </c>
      <c r="CH108" s="78"/>
      <c r="CI108" s="78"/>
      <c r="CJ108" s="78"/>
      <c r="CP108" s="78"/>
      <c r="CQ108" s="78"/>
      <c r="CR108" s="78"/>
      <c r="CX108" s="78"/>
      <c r="CY108" s="78"/>
      <c r="CZ108" s="78"/>
      <c r="DF108" s="78">
        <v>1.5630000000000002E-8</v>
      </c>
      <c r="DG108" s="78">
        <v>5.8479523394799999</v>
      </c>
      <c r="DH108" s="78">
        <v>26095.016688575</v>
      </c>
      <c r="DI108" s="77">
        <f t="shared" si="112"/>
        <v>1.2831697370258982E-8</v>
      </c>
      <c r="DJ108" s="77">
        <f t="shared" si="113"/>
        <v>1.2829542442497853E-8</v>
      </c>
      <c r="DK108" s="77">
        <f t="shared" si="114"/>
        <v>1.2829542298933385E-8</v>
      </c>
      <c r="DL108" s="77">
        <f t="shared" si="115"/>
        <v>1.2829542298923996E-8</v>
      </c>
      <c r="DN108" s="78">
        <v>1.07E-9</v>
      </c>
      <c r="DO108" s="78">
        <v>5.1273829101699997</v>
      </c>
      <c r="DP108" s="78">
        <v>99799.659069237896</v>
      </c>
      <c r="DQ108" s="77">
        <f t="shared" si="116"/>
        <v>-1.1976602962114044E-11</v>
      </c>
      <c r="DR108" s="77">
        <f t="shared" si="117"/>
        <v>-1.2964485603647819E-11</v>
      </c>
      <c r="DS108" s="77">
        <f t="shared" si="118"/>
        <v>-1.296455140604074E-11</v>
      </c>
      <c r="DT108" s="77">
        <f t="shared" si="119"/>
        <v>-1.2964551410419637E-11</v>
      </c>
      <c r="DV108" s="78">
        <v>7.0000000000000004E-11</v>
      </c>
      <c r="DW108" s="78">
        <v>1.6907698875399999</v>
      </c>
      <c r="DX108" s="78">
        <v>12432.0426503978</v>
      </c>
      <c r="DY108" s="77">
        <f t="shared" si="120"/>
        <v>-2.0996752764441623E-11</v>
      </c>
      <c r="DZ108" s="77">
        <f t="shared" si="121"/>
        <v>-2.0989072118373168E-11</v>
      </c>
      <c r="EA108" s="77">
        <f t="shared" si="122"/>
        <v>-2.0989071606756948E-11</v>
      </c>
      <c r="EB108" s="77">
        <f t="shared" si="123"/>
        <v>-2.0989071606722782E-11</v>
      </c>
      <c r="ED108" s="78">
        <v>0</v>
      </c>
      <c r="EE108" s="78">
        <v>4.5224864789999999E-2</v>
      </c>
      <c r="EF108" s="78">
        <v>62389.091829359299</v>
      </c>
      <c r="EG108" s="77">
        <f t="shared" si="132"/>
        <v>0</v>
      </c>
      <c r="EH108" s="77">
        <f t="shared" si="133"/>
        <v>0</v>
      </c>
      <c r="EI108" s="77">
        <f t="shared" si="134"/>
        <v>0</v>
      </c>
      <c r="EJ108" s="77">
        <f t="shared" si="135"/>
        <v>0</v>
      </c>
      <c r="EL108" s="78"/>
      <c r="EM108" s="78"/>
      <c r="EN108" s="78"/>
      <c r="ET108" s="78"/>
      <c r="EU108" s="78"/>
      <c r="EV108" s="78"/>
    </row>
    <row r="109" spans="1:152" s="77" customFormat="1" ht="12.75">
      <c r="L109" s="78"/>
      <c r="N109" s="78">
        <v>9.6769999999999999E-8</v>
      </c>
      <c r="O109" s="78">
        <v>2.9852780977600002</v>
      </c>
      <c r="P109" s="78">
        <v>59414.481874748402</v>
      </c>
      <c r="Q109" s="77">
        <f t="shared" si="84"/>
        <v>9.2921159439053159E-8</v>
      </c>
      <c r="R109" s="77">
        <f t="shared" si="85"/>
        <v>9.2935998012597112E-8</v>
      </c>
      <c r="S109" s="77">
        <f t="shared" si="86"/>
        <v>9.2935999000057574E-8</v>
      </c>
      <c r="T109" s="77">
        <f t="shared" si="87"/>
        <v>9.2935999000123497E-8</v>
      </c>
      <c r="V109" s="78">
        <v>7.4499999999999997E-9</v>
      </c>
      <c r="W109" s="78">
        <v>2.0964889486299998</v>
      </c>
      <c r="X109" s="78">
        <v>51535.908996834303</v>
      </c>
      <c r="Y109" s="77">
        <f t="shared" si="88"/>
        <v>4.6030383947010063E-9</v>
      </c>
      <c r="Z109" s="77">
        <f t="shared" si="89"/>
        <v>4.6002448708731568E-9</v>
      </c>
      <c r="AA109" s="77">
        <f t="shared" si="90"/>
        <v>4.6002446847620742E-9</v>
      </c>
      <c r="AB109" s="77">
        <f t="shared" si="91"/>
        <v>4.6002446847497484E-9</v>
      </c>
      <c r="AD109" s="78">
        <v>3.1999999999999998E-10</v>
      </c>
      <c r="AE109" s="78">
        <v>2.4551807722199999</v>
      </c>
      <c r="AF109" s="78">
        <v>38654.054841556899</v>
      </c>
      <c r="AG109" s="77">
        <f t="shared" si="92"/>
        <v>-6.1206561122178841E-11</v>
      </c>
      <c r="AH109" s="77">
        <f t="shared" si="93"/>
        <v>-6.1094232863155815E-11</v>
      </c>
      <c r="AI109" s="77">
        <f t="shared" si="94"/>
        <v>-6.1094225380721168E-11</v>
      </c>
      <c r="AJ109" s="77">
        <f t="shared" si="95"/>
        <v>-6.1094225380230146E-11</v>
      </c>
      <c r="AL109" s="78">
        <v>9.9999999999999994E-12</v>
      </c>
      <c r="AM109" s="78">
        <v>6.1063916605899999</v>
      </c>
      <c r="AN109" s="78">
        <v>102132.855462109</v>
      </c>
      <c r="AO109" s="77">
        <f t="shared" si="128"/>
        <v>5.6266693764270133E-12</v>
      </c>
      <c r="AP109" s="77">
        <f t="shared" si="129"/>
        <v>5.6188555017635773E-12</v>
      </c>
      <c r="AQ109" s="77">
        <f t="shared" si="130"/>
        <v>5.6188549811145454E-12</v>
      </c>
      <c r="AR109" s="77">
        <f t="shared" si="131"/>
        <v>5.6188549810806892E-12</v>
      </c>
      <c r="AT109" s="78"/>
      <c r="AU109" s="78"/>
      <c r="AV109" s="78"/>
      <c r="BB109" s="78"/>
      <c r="BC109" s="78"/>
      <c r="BD109" s="78"/>
      <c r="BJ109" s="78">
        <v>2.6759999999999999E-8</v>
      </c>
      <c r="BK109" s="78">
        <v>5.7363568221600003</v>
      </c>
      <c r="BL109" s="78">
        <v>78793.400389817107</v>
      </c>
      <c r="BM109" s="77">
        <f t="shared" si="100"/>
        <v>-1.9739582160373737E-8</v>
      </c>
      <c r="BN109" s="77">
        <f t="shared" si="101"/>
        <v>-1.9726405943053493E-8</v>
      </c>
      <c r="BO109" s="77">
        <f t="shared" si="102"/>
        <v>-1.9726405065038198E-8</v>
      </c>
      <c r="BP109" s="77">
        <f t="shared" si="103"/>
        <v>-1.9726405064979611E-8</v>
      </c>
      <c r="BR109" s="78">
        <v>1.3999999999999999E-9</v>
      </c>
      <c r="BS109" s="78">
        <v>2.6482689884799999</v>
      </c>
      <c r="BT109" s="78">
        <v>16983.996147456601</v>
      </c>
      <c r="BU109" s="77">
        <f t="shared" si="104"/>
        <v>-1.2814165074805343E-9</v>
      </c>
      <c r="BV109" s="77">
        <f t="shared" si="105"/>
        <v>-1.2813278870814469E-9</v>
      </c>
      <c r="BW109" s="77">
        <f t="shared" si="106"/>
        <v>-1.2813278811774064E-9</v>
      </c>
      <c r="BX109" s="77">
        <f t="shared" si="107"/>
        <v>-1.2813278811770135E-9</v>
      </c>
      <c r="BZ109" s="78">
        <v>6E-11</v>
      </c>
      <c r="CA109" s="78">
        <v>4.5720011103399996</v>
      </c>
      <c r="CB109" s="78">
        <v>55618.381228113802</v>
      </c>
      <c r="CC109" s="77">
        <f t="shared" si="108"/>
        <v>-3.6047076590591667E-11</v>
      </c>
      <c r="CD109" s="77">
        <f t="shared" si="109"/>
        <v>-3.6071752758336827E-11</v>
      </c>
      <c r="CE109" s="77">
        <f t="shared" si="110"/>
        <v>-3.6071754401697138E-11</v>
      </c>
      <c r="CF109" s="77">
        <f t="shared" si="111"/>
        <v>-3.6071754401803424E-11</v>
      </c>
      <c r="CH109" s="78"/>
      <c r="CI109" s="78"/>
      <c r="CJ109" s="78"/>
      <c r="CP109" s="78"/>
      <c r="CQ109" s="78"/>
      <c r="CR109" s="78"/>
      <c r="CX109" s="78"/>
      <c r="CY109" s="78"/>
      <c r="CZ109" s="78"/>
      <c r="DF109" s="78">
        <v>1.6400000000000001E-8</v>
      </c>
      <c r="DG109" s="78">
        <v>4.66281337712</v>
      </c>
      <c r="DH109" s="78">
        <v>25021.407664384202</v>
      </c>
      <c r="DI109" s="77">
        <f t="shared" si="112"/>
        <v>-8.6072764619442434E-9</v>
      </c>
      <c r="DJ109" s="77">
        <f t="shared" si="113"/>
        <v>-8.6105077866726881E-9</v>
      </c>
      <c r="DK109" s="77">
        <f t="shared" si="114"/>
        <v>-8.6105080018954402E-9</v>
      </c>
      <c r="DL109" s="77">
        <f t="shared" si="115"/>
        <v>-8.6105080019097206E-9</v>
      </c>
      <c r="DN109" s="78">
        <v>1.2300000000000001E-9</v>
      </c>
      <c r="DO109" s="78">
        <v>6.1379521913100001</v>
      </c>
      <c r="DP109" s="78">
        <v>1066.49547719</v>
      </c>
      <c r="DQ109" s="77">
        <f t="shared" si="116"/>
        <v>1.1990817172821605E-9</v>
      </c>
      <c r="DR109" s="77">
        <f t="shared" si="117"/>
        <v>1.1990844212431396E-9</v>
      </c>
      <c r="DS109" s="77">
        <f t="shared" si="118"/>
        <v>1.1990844214232461E-9</v>
      </c>
      <c r="DT109" s="77">
        <f t="shared" si="119"/>
        <v>1.1990844214232581E-9</v>
      </c>
      <c r="DV109" s="78">
        <v>6E-11</v>
      </c>
      <c r="DW109" s="78">
        <v>3.73803069606</v>
      </c>
      <c r="DX109" s="78">
        <v>45405.0956819028</v>
      </c>
      <c r="DY109" s="77">
        <f t="shared" si="120"/>
        <v>-5.9114839269372968E-11</v>
      </c>
      <c r="DZ109" s="77">
        <f t="shared" si="121"/>
        <v>-5.9119147462370159E-11</v>
      </c>
      <c r="EA109" s="77">
        <f t="shared" si="122"/>
        <v>-5.9119147748990748E-11</v>
      </c>
      <c r="EB109" s="77">
        <f t="shared" si="123"/>
        <v>-5.9119147749009683E-11</v>
      </c>
      <c r="ED109" s="78">
        <v>0</v>
      </c>
      <c r="EE109" s="78">
        <v>6.2814486971400001</v>
      </c>
      <c r="EF109" s="78">
        <v>213.29909543799999</v>
      </c>
      <c r="EG109" s="77">
        <f t="shared" si="132"/>
        <v>0</v>
      </c>
      <c r="EH109" s="77">
        <f t="shared" si="133"/>
        <v>0</v>
      </c>
      <c r="EI109" s="77">
        <f t="shared" si="134"/>
        <v>0</v>
      </c>
      <c r="EJ109" s="77">
        <f t="shared" si="135"/>
        <v>0</v>
      </c>
      <c r="EL109" s="78"/>
      <c r="EM109" s="78"/>
      <c r="EN109" s="78"/>
      <c r="ET109" s="78"/>
      <c r="EU109" s="78"/>
      <c r="EV109" s="78"/>
    </row>
    <row r="110" spans="1:152" s="77" customFormat="1" ht="12.75">
      <c r="A110" s="77" t="s">
        <v>197</v>
      </c>
      <c r="B110" s="77" t="s">
        <v>198</v>
      </c>
      <c r="C110" s="77" t="s">
        <v>199</v>
      </c>
      <c r="D110" s="77" t="s">
        <v>229</v>
      </c>
      <c r="E110" s="77" t="s">
        <v>230</v>
      </c>
      <c r="F110" s="77" t="s">
        <v>231</v>
      </c>
      <c r="L110" s="78"/>
      <c r="N110" s="78">
        <v>8.9770000000000002E-8</v>
      </c>
      <c r="O110" s="78">
        <v>3.4788807308899998</v>
      </c>
      <c r="P110" s="78">
        <v>91785.460866313893</v>
      </c>
      <c r="Q110" s="77">
        <f t="shared" si="84"/>
        <v>-8.3884756700465531E-8</v>
      </c>
      <c r="R110" s="77">
        <f t="shared" si="85"/>
        <v>-8.3911873429978203E-8</v>
      </c>
      <c r="S110" s="77">
        <f t="shared" si="86"/>
        <v>-8.3911875234205656E-8</v>
      </c>
      <c r="T110" s="77">
        <f t="shared" si="87"/>
        <v>-8.3911875234323513E-8</v>
      </c>
      <c r="V110" s="78">
        <v>7.3600000000000002E-9</v>
      </c>
      <c r="W110" s="78">
        <v>6.05470921559</v>
      </c>
      <c r="X110" s="78">
        <v>114.43928868521</v>
      </c>
      <c r="Y110" s="77">
        <f t="shared" si="88"/>
        <v>4.7852237107476517E-9</v>
      </c>
      <c r="Z110" s="77">
        <f t="shared" si="89"/>
        <v>4.7852177900908381E-9</v>
      </c>
      <c r="AA110" s="77">
        <f t="shared" si="90"/>
        <v>4.7852177896964624E-9</v>
      </c>
      <c r="AB110" s="77">
        <f t="shared" si="91"/>
        <v>4.7852177896964376E-9</v>
      </c>
      <c r="AD110" s="78">
        <v>3.9E-10</v>
      </c>
      <c r="AE110" s="78">
        <v>1.8016513429400001</v>
      </c>
      <c r="AF110" s="78">
        <v>33326.578733174203</v>
      </c>
      <c r="AG110" s="77">
        <f t="shared" si="92"/>
        <v>2.8062967876383504E-10</v>
      </c>
      <c r="AH110" s="77">
        <f t="shared" si="93"/>
        <v>2.8054616207724716E-10</v>
      </c>
      <c r="AI110" s="77">
        <f t="shared" si="94"/>
        <v>2.805461565133179E-10</v>
      </c>
      <c r="AJ110" s="77">
        <f t="shared" si="95"/>
        <v>2.8054615651294825E-10</v>
      </c>
      <c r="AL110" s="78">
        <v>9.9999999999999994E-12</v>
      </c>
      <c r="AM110" s="78">
        <v>4.5818932952400004</v>
      </c>
      <c r="AN110" s="78">
        <v>37410.567239878597</v>
      </c>
      <c r="AO110" s="77">
        <f t="shared" si="128"/>
        <v>-2.0943907835836011E-12</v>
      </c>
      <c r="AP110" s="77">
        <f t="shared" si="129"/>
        <v>-2.0977750137191288E-12</v>
      </c>
      <c r="AQ110" s="77">
        <f t="shared" si="130"/>
        <v>-2.0977752391339988E-12</v>
      </c>
      <c r="AR110" s="77">
        <f t="shared" si="131"/>
        <v>-2.0977752391487269E-12</v>
      </c>
      <c r="AT110" s="78"/>
      <c r="AU110" s="78"/>
      <c r="AV110" s="78"/>
      <c r="BB110" s="78"/>
      <c r="BC110" s="78"/>
      <c r="BD110" s="78"/>
      <c r="BJ110" s="78">
        <v>2.7100000000000001E-8</v>
      </c>
      <c r="BK110" s="78">
        <v>4.3127490271999998</v>
      </c>
      <c r="BL110" s="78">
        <v>58946.516884393903</v>
      </c>
      <c r="BM110" s="77">
        <f t="shared" si="100"/>
        <v>-1.3164973294333911E-8</v>
      </c>
      <c r="BN110" s="77">
        <f t="shared" si="101"/>
        <v>-1.3177889410640531E-8</v>
      </c>
      <c r="BO110" s="77">
        <f t="shared" si="102"/>
        <v>-1.3177890270850192E-8</v>
      </c>
      <c r="BP110" s="77">
        <f t="shared" si="103"/>
        <v>-1.3177890270906726E-8</v>
      </c>
      <c r="BR110" s="78">
        <v>1.9000000000000001E-9</v>
      </c>
      <c r="BS110" s="78">
        <v>3.0504343977500001</v>
      </c>
      <c r="BT110" s="78">
        <v>27676.976036857999</v>
      </c>
      <c r="BU110" s="77">
        <f t="shared" si="104"/>
        <v>1.7574225952050186E-9</v>
      </c>
      <c r="BV110" s="77">
        <f t="shared" si="105"/>
        <v>1.757607444692004E-9</v>
      </c>
      <c r="BW110" s="77">
        <f t="shared" si="106"/>
        <v>1.7576074570009557E-9</v>
      </c>
      <c r="BX110" s="77">
        <f t="shared" si="107"/>
        <v>1.7576074570017763E-9</v>
      </c>
      <c r="BZ110" s="78">
        <v>6E-11</v>
      </c>
      <c r="CA110" s="78">
        <v>4.8594261867100004</v>
      </c>
      <c r="CB110" s="78">
        <v>52168.692736147503</v>
      </c>
      <c r="CC110" s="77">
        <f t="shared" si="108"/>
        <v>-4.768771007892618E-12</v>
      </c>
      <c r="CD110" s="77">
        <f t="shared" si="109"/>
        <v>-4.7976378179525469E-12</v>
      </c>
      <c r="CE110" s="77">
        <f t="shared" si="110"/>
        <v>-4.7976397407324776E-12</v>
      </c>
      <c r="CF110" s="77">
        <f t="shared" si="111"/>
        <v>-4.7976397408582656E-12</v>
      </c>
      <c r="CH110" s="78"/>
      <c r="CI110" s="78"/>
      <c r="CJ110" s="78"/>
      <c r="CP110" s="78"/>
      <c r="CQ110" s="78"/>
      <c r="CR110" s="78"/>
      <c r="CX110" s="78"/>
      <c r="CY110" s="78"/>
      <c r="CZ110" s="78"/>
      <c r="DF110" s="78">
        <v>1.5519999999999999E-8</v>
      </c>
      <c r="DG110" s="78">
        <v>2.83910580545</v>
      </c>
      <c r="DH110" s="78">
        <v>103242.234014203</v>
      </c>
      <c r="DI110" s="77">
        <f t="shared" si="112"/>
        <v>-8.8153130547158654E-9</v>
      </c>
      <c r="DJ110" s="77">
        <f t="shared" si="113"/>
        <v>-8.8031082679002365E-9</v>
      </c>
      <c r="DK110" s="77">
        <f t="shared" si="114"/>
        <v>-8.803107454673069E-9</v>
      </c>
      <c r="DL110" s="77">
        <f t="shared" si="115"/>
        <v>-8.8031074546193039E-9</v>
      </c>
      <c r="DN110" s="78">
        <v>1.0600000000000001E-9</v>
      </c>
      <c r="DO110" s="78">
        <v>1.42997322881</v>
      </c>
      <c r="DP110" s="78">
        <v>52168.692736147503</v>
      </c>
      <c r="DQ110" s="77">
        <f t="shared" si="116"/>
        <v>3.8076505444098241E-10</v>
      </c>
      <c r="DR110" s="77">
        <f t="shared" si="117"/>
        <v>3.8124247181673105E-10</v>
      </c>
      <c r="DS110" s="77">
        <f t="shared" si="118"/>
        <v>3.8124250361452682E-10</v>
      </c>
      <c r="DT110" s="77">
        <f t="shared" si="119"/>
        <v>3.8124250361660708E-10</v>
      </c>
      <c r="DV110" s="78">
        <v>5.0000000000000002E-11</v>
      </c>
      <c r="DW110" s="78">
        <v>2.6132037412</v>
      </c>
      <c r="DX110" s="78">
        <v>79373.087976815907</v>
      </c>
      <c r="DY110" s="77">
        <f t="shared" si="120"/>
        <v>-3.500362536475284E-11</v>
      </c>
      <c r="DZ110" s="77">
        <f t="shared" si="121"/>
        <v>-3.4977397469559422E-11</v>
      </c>
      <c r="EA110" s="77">
        <f t="shared" si="122"/>
        <v>-3.4977395721893549E-11</v>
      </c>
      <c r="EB110" s="77">
        <f t="shared" si="123"/>
        <v>-3.4977395721777789E-11</v>
      </c>
      <c r="ED110" s="78">
        <v>0</v>
      </c>
      <c r="EE110" s="78">
        <v>5.1787555768700004</v>
      </c>
      <c r="EF110" s="78">
        <v>955.59974160859997</v>
      </c>
      <c r="EG110" s="77">
        <f t="shared" si="132"/>
        <v>0</v>
      </c>
      <c r="EH110" s="77">
        <f t="shared" si="133"/>
        <v>0</v>
      </c>
      <c r="EI110" s="77">
        <f t="shared" si="134"/>
        <v>0</v>
      </c>
      <c r="EJ110" s="77">
        <f t="shared" si="135"/>
        <v>0</v>
      </c>
      <c r="EL110" s="78"/>
      <c r="EM110" s="78"/>
      <c r="EN110" s="78"/>
      <c r="ET110" s="78"/>
      <c r="EU110" s="78"/>
      <c r="EV110" s="78"/>
    </row>
    <row r="111" spans="1:152" s="77" customFormat="1" ht="12.75">
      <c r="A111" s="77">
        <f>E107*COS(C108)*COS(A108)</f>
        <v>-0.16983658131755616</v>
      </c>
      <c r="B111" s="77">
        <f>E107*COS(C108)*SIN(A108)</f>
        <v>-0.4327711966256314</v>
      </c>
      <c r="C111" s="77">
        <f>E107*SIN(C108)</f>
        <v>-1.9825649540130014E-2</v>
      </c>
      <c r="D111" s="77">
        <f>A111-$C$10</f>
        <v>-8.076784803519256E-2</v>
      </c>
      <c r="E111" s="77">
        <f>B111-$D$10</f>
        <v>0.57918658820709501</v>
      </c>
      <c r="F111" s="77">
        <f>C111-$E$10</f>
        <v>-1.9828965247306637E-2</v>
      </c>
      <c r="L111" s="78"/>
      <c r="N111" s="78">
        <v>9.6639999999999997E-8</v>
      </c>
      <c r="O111" s="78">
        <v>5.7794196849499997</v>
      </c>
      <c r="P111" s="78">
        <v>25938.339944439598</v>
      </c>
      <c r="Q111" s="77">
        <f t="shared" si="84"/>
        <v>9.4855383553251187E-8</v>
      </c>
      <c r="R111" s="77">
        <f t="shared" si="85"/>
        <v>9.4859817069895096E-8</v>
      </c>
      <c r="S111" s="77">
        <f t="shared" si="86"/>
        <v>9.4859817365029406E-8</v>
      </c>
      <c r="T111" s="77">
        <f t="shared" si="87"/>
        <v>9.4859817365048822E-8</v>
      </c>
      <c r="V111" s="78">
        <v>7.3300000000000001E-9</v>
      </c>
      <c r="W111" s="78">
        <v>3.2301997831999998</v>
      </c>
      <c r="X111" s="78">
        <v>47623.852786089599</v>
      </c>
      <c r="Y111" s="77">
        <f t="shared" si="88"/>
        <v>-7.311251733099045E-9</v>
      </c>
      <c r="Z111" s="77">
        <f t="shared" si="89"/>
        <v>-7.311020180695827E-9</v>
      </c>
      <c r="AA111" s="77">
        <f t="shared" si="90"/>
        <v>-7.3110201652248596E-9</v>
      </c>
      <c r="AB111" s="77">
        <f t="shared" si="91"/>
        <v>-7.3110201652238413E-9</v>
      </c>
      <c r="AD111" s="78">
        <v>4.0999999999999998E-10</v>
      </c>
      <c r="AE111" s="78">
        <v>4.32141055637</v>
      </c>
      <c r="AF111" s="78">
        <v>26095.016688575</v>
      </c>
      <c r="AG111" s="77">
        <f t="shared" si="92"/>
        <v>-2.1898040533117065E-10</v>
      </c>
      <c r="AH111" s="77">
        <f t="shared" si="93"/>
        <v>-2.1906408192701228E-10</v>
      </c>
      <c r="AI111" s="77">
        <f t="shared" si="94"/>
        <v>-2.1906408750027827E-10</v>
      </c>
      <c r="AJ111" s="77">
        <f t="shared" si="95"/>
        <v>-2.1906408750064272E-10</v>
      </c>
      <c r="AL111" s="78">
        <v>9.9999999999999994E-12</v>
      </c>
      <c r="AM111" s="78">
        <v>6.1614588006200002</v>
      </c>
      <c r="AN111" s="78">
        <v>125887.562210812</v>
      </c>
      <c r="AO111" s="77">
        <f t="shared" si="128"/>
        <v>7.7698454088782788E-12</v>
      </c>
      <c r="AP111" s="77">
        <f t="shared" si="129"/>
        <v>7.7625082807406048E-12</v>
      </c>
      <c r="AQ111" s="77">
        <f t="shared" si="130"/>
        <v>7.7625077916645924E-12</v>
      </c>
      <c r="AR111" s="77">
        <f t="shared" si="131"/>
        <v>7.7625077916323404E-12</v>
      </c>
      <c r="AT111" s="78"/>
      <c r="AU111" s="78"/>
      <c r="AV111" s="78"/>
      <c r="BB111" s="78"/>
      <c r="BC111" s="78"/>
      <c r="BD111" s="78"/>
      <c r="BJ111" s="78">
        <v>2.8769999999999999E-8</v>
      </c>
      <c r="BK111" s="78">
        <v>3.4541069645700002</v>
      </c>
      <c r="BL111" s="78">
        <v>79323.091354911696</v>
      </c>
      <c r="BM111" s="77">
        <f t="shared" si="100"/>
        <v>-2.7283911091565978E-8</v>
      </c>
      <c r="BN111" s="77">
        <f t="shared" si="101"/>
        <v>-2.7290601772737535E-8</v>
      </c>
      <c r="BO111" s="77">
        <f t="shared" si="102"/>
        <v>-2.729060221791365E-8</v>
      </c>
      <c r="BP111" s="77">
        <f t="shared" si="103"/>
        <v>-2.7290602217943157E-8</v>
      </c>
      <c r="BR111" s="78">
        <v>1.69E-9</v>
      </c>
      <c r="BS111" s="78">
        <v>3.4027382475099999</v>
      </c>
      <c r="BT111" s="78">
        <v>25874.604046136199</v>
      </c>
      <c r="BU111" s="77">
        <f t="shared" si="104"/>
        <v>-4.344978814071198E-10</v>
      </c>
      <c r="BV111" s="77">
        <f t="shared" si="105"/>
        <v>-4.3488882921931603E-10</v>
      </c>
      <c r="BW111" s="77">
        <f t="shared" si="106"/>
        <v>-4.3488885525949328E-10</v>
      </c>
      <c r="BX111" s="77">
        <f t="shared" si="107"/>
        <v>-4.3488885526121061E-10</v>
      </c>
      <c r="BZ111" s="78">
        <v>7.9999999999999995E-11</v>
      </c>
      <c r="CA111" s="78">
        <v>0.34211699258</v>
      </c>
      <c r="CB111" s="78">
        <v>79323.091354911696</v>
      </c>
      <c r="CC111" s="77">
        <f t="shared" si="108"/>
        <v>7.5083252619289746E-11</v>
      </c>
      <c r="CD111" s="77">
        <f t="shared" si="109"/>
        <v>7.510349723311891E-11</v>
      </c>
      <c r="CE111" s="77">
        <f t="shared" si="110"/>
        <v>7.5103498580263562E-11</v>
      </c>
      <c r="CF111" s="77">
        <f t="shared" si="111"/>
        <v>7.5103498580352859E-11</v>
      </c>
      <c r="CH111" s="78"/>
      <c r="CI111" s="78"/>
      <c r="CJ111" s="78"/>
      <c r="CP111" s="78"/>
      <c r="CQ111" s="78"/>
      <c r="CR111" s="78"/>
      <c r="CX111" s="78"/>
      <c r="CY111" s="78"/>
      <c r="CZ111" s="78"/>
      <c r="DF111" s="78">
        <v>1.249E-8</v>
      </c>
      <c r="DG111" s="78">
        <v>1.9722527406699999</v>
      </c>
      <c r="DH111" s="78">
        <v>91785.460866313893</v>
      </c>
      <c r="DI111" s="77">
        <f t="shared" si="112"/>
        <v>-5.1871692454977094E-9</v>
      </c>
      <c r="DJ111" s="77">
        <f t="shared" si="113"/>
        <v>-5.1775191407741848E-9</v>
      </c>
      <c r="DK111" s="77">
        <f t="shared" si="114"/>
        <v>-5.1775184978572602E-9</v>
      </c>
      <c r="DL111" s="77">
        <f t="shared" si="115"/>
        <v>-5.1775184978152635E-9</v>
      </c>
      <c r="DN111" s="78">
        <v>1.0399999999999999E-9</v>
      </c>
      <c r="DO111" s="78">
        <v>4.5147706349399996</v>
      </c>
      <c r="DP111" s="78">
        <v>25234.7067598221</v>
      </c>
      <c r="DQ111" s="77">
        <f t="shared" si="116"/>
        <v>-9.8965661847865698E-10</v>
      </c>
      <c r="DR111" s="77">
        <f t="shared" si="117"/>
        <v>-9.8958196334213295E-10</v>
      </c>
      <c r="DS111" s="77">
        <f t="shared" si="118"/>
        <v>-9.8958195836756635E-10</v>
      </c>
      <c r="DT111" s="77">
        <f t="shared" si="119"/>
        <v>-9.8958195836723011E-10</v>
      </c>
      <c r="DV111" s="78">
        <v>5.0000000000000002E-11</v>
      </c>
      <c r="DW111" s="78">
        <v>2.82458540907</v>
      </c>
      <c r="DX111" s="78">
        <v>54394.563387335103</v>
      </c>
      <c r="DY111" s="77">
        <f t="shared" si="120"/>
        <v>-4.7481557704266557E-11</v>
      </c>
      <c r="DZ111" s="77">
        <f t="shared" si="121"/>
        <v>-4.7473666636577489E-11</v>
      </c>
      <c r="EA111" s="77">
        <f t="shared" si="122"/>
        <v>-4.7473666110554481E-11</v>
      </c>
      <c r="EB111" s="77">
        <f t="shared" si="123"/>
        <v>-4.7473666110519694E-11</v>
      </c>
      <c r="ED111" s="78">
        <v>0</v>
      </c>
      <c r="EE111" s="78">
        <v>4.6267405243299997</v>
      </c>
      <c r="EF111" s="78">
        <v>52168.692736147503</v>
      </c>
      <c r="EG111" s="77">
        <f t="shared" si="132"/>
        <v>0</v>
      </c>
      <c r="EH111" s="77">
        <f t="shared" si="133"/>
        <v>0</v>
      </c>
      <c r="EI111" s="77">
        <f t="shared" si="134"/>
        <v>0</v>
      </c>
      <c r="EJ111" s="77">
        <f t="shared" si="135"/>
        <v>0</v>
      </c>
      <c r="EL111" s="78"/>
      <c r="EM111" s="78"/>
      <c r="EN111" s="78"/>
      <c r="ET111" s="78"/>
      <c r="EU111" s="78"/>
      <c r="EV111" s="78"/>
    </row>
    <row r="112" spans="1:152" s="77" customFormat="1" ht="12.75">
      <c r="L112" s="78"/>
      <c r="N112" s="78">
        <v>8.8549999999999996E-8</v>
      </c>
      <c r="O112" s="78">
        <v>2.8467263602799999</v>
      </c>
      <c r="P112" s="78">
        <v>25035.634758385801</v>
      </c>
      <c r="Q112" s="77">
        <f t="shared" si="84"/>
        <v>-5.6645066024050193E-8</v>
      </c>
      <c r="R112" s="77">
        <f t="shared" si="85"/>
        <v>-5.6629299812596277E-8</v>
      </c>
      <c r="S112" s="77">
        <f t="shared" si="86"/>
        <v>-5.6629298762310719E-8</v>
      </c>
      <c r="T112" s="77">
        <f t="shared" si="87"/>
        <v>-5.6629298762241064E-8</v>
      </c>
      <c r="V112" s="78">
        <v>6.9800000000000003E-9</v>
      </c>
      <c r="W112" s="78">
        <v>2.9902630824699998</v>
      </c>
      <c r="X112" s="78">
        <v>52168.692736147503</v>
      </c>
      <c r="Y112" s="77">
        <f t="shared" si="88"/>
        <v>-6.4874240014423606E-9</v>
      </c>
      <c r="Z112" s="77">
        <f t="shared" si="89"/>
        <v>-6.486180132098783E-9</v>
      </c>
      <c r="AA112" s="77">
        <f t="shared" si="90"/>
        <v>-6.4861800491943663E-9</v>
      </c>
      <c r="AB112" s="77">
        <f t="shared" si="91"/>
        <v>-6.4861800491889424E-9</v>
      </c>
      <c r="AD112" s="78">
        <v>3.1999999999999998E-10</v>
      </c>
      <c r="AE112" s="78">
        <v>3.7235812903399998</v>
      </c>
      <c r="AF112" s="78">
        <v>136100.847757023</v>
      </c>
      <c r="AG112" s="77">
        <f t="shared" si="92"/>
        <v>-3.1948286512498395E-10</v>
      </c>
      <c r="AH112" s="77">
        <f t="shared" si="93"/>
        <v>-3.1945971377270088E-10</v>
      </c>
      <c r="AI112" s="77">
        <f t="shared" si="94"/>
        <v>-3.1945971221372061E-10</v>
      </c>
      <c r="AJ112" s="77">
        <f t="shared" si="95"/>
        <v>-3.1945971221361706E-10</v>
      </c>
      <c r="AL112" s="78">
        <v>9.9999999999999994E-12</v>
      </c>
      <c r="AM112" s="78">
        <v>5.2201044137599997</v>
      </c>
      <c r="AN112" s="78">
        <v>52171.924947790401</v>
      </c>
      <c r="AO112" s="77">
        <f t="shared" si="128"/>
        <v>2.6016545958862702E-12</v>
      </c>
      <c r="AP112" s="77">
        <f t="shared" si="129"/>
        <v>2.5969937128593348E-12</v>
      </c>
      <c r="AQ112" s="77">
        <f t="shared" si="130"/>
        <v>2.5969934023785071E-12</v>
      </c>
      <c r="AR112" s="77">
        <f t="shared" si="131"/>
        <v>2.5969934023576479E-12</v>
      </c>
      <c r="AT112" s="78"/>
      <c r="AU112" s="78"/>
      <c r="AV112" s="78"/>
      <c r="BB112" s="78"/>
      <c r="BC112" s="78"/>
      <c r="BD112" s="78"/>
      <c r="BJ112" s="78">
        <v>2.7870000000000001E-8</v>
      </c>
      <c r="BK112" s="78">
        <v>4.3402581746899997</v>
      </c>
      <c r="BL112" s="78">
        <v>26084.021806216198</v>
      </c>
      <c r="BM112" s="77">
        <f t="shared" si="100"/>
        <v>-1.2959474938183864E-8</v>
      </c>
      <c r="BN112" s="77">
        <f t="shared" si="101"/>
        <v>-1.2965428850357192E-8</v>
      </c>
      <c r="BO112" s="77">
        <f t="shared" si="102"/>
        <v>-1.2965429246921226E-8</v>
      </c>
      <c r="BP112" s="77">
        <f t="shared" si="103"/>
        <v>-1.296542924694717E-8</v>
      </c>
      <c r="BR112" s="78">
        <v>1.4800000000000001E-9</v>
      </c>
      <c r="BS112" s="78">
        <v>3.8758894341899999</v>
      </c>
      <c r="BT112" s="78">
        <v>124778.183658718</v>
      </c>
      <c r="BU112" s="77">
        <f t="shared" si="104"/>
        <v>-1.4786361801869518E-9</v>
      </c>
      <c r="BV112" s="77">
        <f t="shared" si="105"/>
        <v>-1.4787085254614159E-9</v>
      </c>
      <c r="BW112" s="77">
        <f t="shared" si="106"/>
        <v>-1.4787085302146875E-9</v>
      </c>
      <c r="BX112" s="77">
        <f t="shared" si="107"/>
        <v>-1.4787085302150039E-9</v>
      </c>
      <c r="BZ112" s="78">
        <v>6E-11</v>
      </c>
      <c r="CA112" s="78">
        <v>0.67823675059999999</v>
      </c>
      <c r="CB112" s="78">
        <v>110012.944615448</v>
      </c>
      <c r="CC112" s="77">
        <f t="shared" si="108"/>
        <v>5.9110449858870132E-11</v>
      </c>
      <c r="CD112" s="77">
        <f t="shared" si="109"/>
        <v>5.9120895975103956E-11</v>
      </c>
      <c r="CE112" s="77">
        <f t="shared" si="110"/>
        <v>5.9120896668878172E-11</v>
      </c>
      <c r="CF112" s="77">
        <f t="shared" si="111"/>
        <v>5.9120896668924701E-11</v>
      </c>
      <c r="CH112" s="78"/>
      <c r="CI112" s="78"/>
      <c r="CJ112" s="78"/>
      <c r="CP112" s="78"/>
      <c r="CQ112" s="78"/>
      <c r="CR112" s="78"/>
      <c r="CX112" s="78"/>
      <c r="CY112" s="78"/>
      <c r="CZ112" s="78"/>
      <c r="DF112" s="78">
        <v>1.16E-8</v>
      </c>
      <c r="DG112" s="78">
        <v>1.73113341823</v>
      </c>
      <c r="DH112" s="78">
        <v>38519.945791972001</v>
      </c>
      <c r="DI112" s="77">
        <f t="shared" si="112"/>
        <v>-2.4406665925702217E-9</v>
      </c>
      <c r="DJ112" s="77">
        <f t="shared" si="113"/>
        <v>-2.4366250222254623E-9</v>
      </c>
      <c r="DK112" s="77">
        <f t="shared" si="114"/>
        <v>-2.4366247530066027E-9</v>
      </c>
      <c r="DL112" s="77">
        <f t="shared" si="115"/>
        <v>-2.4366247529888737E-9</v>
      </c>
      <c r="DN112" s="78">
        <v>1.2E-9</v>
      </c>
      <c r="DO112" s="78">
        <v>4.0656730086000001</v>
      </c>
      <c r="DP112" s="78">
        <v>45892.730433156903</v>
      </c>
      <c r="DQ112" s="77">
        <f t="shared" si="116"/>
        <v>7.1017420691117749E-10</v>
      </c>
      <c r="DR112" s="77">
        <f t="shared" si="117"/>
        <v>7.1058484150523503E-10</v>
      </c>
      <c r="DS112" s="77">
        <f t="shared" si="118"/>
        <v>7.1058486885329784E-10</v>
      </c>
      <c r="DT112" s="77">
        <f t="shared" si="119"/>
        <v>7.1058486885511185E-10</v>
      </c>
      <c r="DV112" s="78">
        <v>3.9999999999999998E-11</v>
      </c>
      <c r="DW112" s="78">
        <v>6.2743944368399998</v>
      </c>
      <c r="DX112" s="78">
        <v>52168.692736147503</v>
      </c>
      <c r="DY112" s="77">
        <f t="shared" si="120"/>
        <v>3.8896924250025949E-11</v>
      </c>
      <c r="DZ112" s="77">
        <f t="shared" si="121"/>
        <v>3.8892417105940123E-11</v>
      </c>
      <c r="EA112" s="77">
        <f t="shared" si="122"/>
        <v>3.8892416805417652E-11</v>
      </c>
      <c r="EB112" s="77">
        <f t="shared" si="123"/>
        <v>3.8892416805397993E-11</v>
      </c>
      <c r="ED112" s="78">
        <v>0</v>
      </c>
      <c r="EE112" s="78">
        <v>2.1990782306600001</v>
      </c>
      <c r="EF112" s="78">
        <v>77204.327494533296</v>
      </c>
      <c r="EG112" s="77">
        <f t="shared" si="132"/>
        <v>0</v>
      </c>
      <c r="EH112" s="77">
        <f t="shared" si="133"/>
        <v>0</v>
      </c>
      <c r="EI112" s="77">
        <f t="shared" si="134"/>
        <v>0</v>
      </c>
      <c r="EJ112" s="77">
        <f t="shared" si="135"/>
        <v>0</v>
      </c>
      <c r="EL112" s="78"/>
      <c r="EM112" s="78"/>
      <c r="EN112" s="78"/>
      <c r="ET112" s="78"/>
      <c r="EU112" s="78"/>
      <c r="EV112" s="78"/>
    </row>
    <row r="113" spans="1:152" s="77" customFormat="1" ht="12.75">
      <c r="A113" s="114" t="s">
        <v>131</v>
      </c>
      <c r="B113" s="114"/>
      <c r="C113" s="114" t="s">
        <v>195</v>
      </c>
      <c r="D113" s="114" t="s">
        <v>148</v>
      </c>
      <c r="L113" s="78"/>
      <c r="N113" s="78">
        <v>8.1810000000000003E-8</v>
      </c>
      <c r="O113" s="78">
        <v>5.7785719663500004</v>
      </c>
      <c r="P113" s="78">
        <v>40853.142184844</v>
      </c>
      <c r="Q113" s="77">
        <f t="shared" si="84"/>
        <v>5.5622558558515479E-8</v>
      </c>
      <c r="R113" s="77">
        <f t="shared" si="85"/>
        <v>5.5599880027136199E-8</v>
      </c>
      <c r="S113" s="77">
        <f t="shared" si="86"/>
        <v>5.5599878516258325E-8</v>
      </c>
      <c r="T113" s="77">
        <f t="shared" si="87"/>
        <v>5.5599878516157694E-8</v>
      </c>
      <c r="V113" s="78">
        <v>7.8000000000000004E-9</v>
      </c>
      <c r="W113" s="78">
        <v>5.7700450405900003</v>
      </c>
      <c r="X113" s="78">
        <v>129330.137155777</v>
      </c>
      <c r="Y113" s="77">
        <f t="shared" si="88"/>
        <v>2.0082098026183641E-9</v>
      </c>
      <c r="Z113" s="77">
        <f t="shared" si="89"/>
        <v>1.9991901009405073E-9</v>
      </c>
      <c r="AA113" s="77">
        <f t="shared" si="90"/>
        <v>1.9991895000437895E-9</v>
      </c>
      <c r="AB113" s="77">
        <f t="shared" si="91"/>
        <v>1.9991895000043612E-9</v>
      </c>
      <c r="AD113" s="78">
        <v>4.0000000000000001E-10</v>
      </c>
      <c r="AE113" s="78">
        <v>5.6901536076400001</v>
      </c>
      <c r="AF113" s="78">
        <v>31749.235190726398</v>
      </c>
      <c r="AG113" s="77">
        <f t="shared" si="92"/>
        <v>3.0598968082857913E-10</v>
      </c>
      <c r="AH113" s="77">
        <f t="shared" si="93"/>
        <v>3.059139944047174E-10</v>
      </c>
      <c r="AI113" s="77">
        <f t="shared" si="94"/>
        <v>3.0591398936237891E-10</v>
      </c>
      <c r="AJ113" s="77">
        <f t="shared" si="95"/>
        <v>3.0591398936204194E-10</v>
      </c>
      <c r="AL113" s="78">
        <v>9.9999999999999994E-12</v>
      </c>
      <c r="AM113" s="78">
        <v>5.9564511056700002</v>
      </c>
      <c r="AN113" s="78">
        <v>80482.466528909295</v>
      </c>
      <c r="AO113" s="77">
        <f t="shared" si="128"/>
        <v>8.9539107380949478E-12</v>
      </c>
      <c r="AP113" s="77">
        <f t="shared" si="129"/>
        <v>8.9505926946728358E-12</v>
      </c>
      <c r="AQ113" s="77">
        <f t="shared" si="130"/>
        <v>8.9505924734932622E-12</v>
      </c>
      <c r="AR113" s="77">
        <f t="shared" si="131"/>
        <v>8.9505924734785603E-12</v>
      </c>
      <c r="AT113" s="78"/>
      <c r="AU113" s="78"/>
      <c r="AV113" s="78"/>
      <c r="BB113" s="78"/>
      <c r="BC113" s="78"/>
      <c r="BD113" s="78"/>
      <c r="BJ113" s="78">
        <v>2.0969999999999999E-8</v>
      </c>
      <c r="BK113" s="78">
        <v>2.0909073281200001</v>
      </c>
      <c r="BL113" s="78">
        <v>23869.1460373874</v>
      </c>
      <c r="BM113" s="77">
        <f t="shared" si="100"/>
        <v>-2.5682324137442518E-9</v>
      </c>
      <c r="BN113" s="77">
        <f t="shared" si="101"/>
        <v>-2.5636363978547548E-9</v>
      </c>
      <c r="BO113" s="77">
        <f t="shared" si="102"/>
        <v>-2.5636360917105861E-9</v>
      </c>
      <c r="BP113" s="77">
        <f t="shared" si="103"/>
        <v>-2.5636360916904737E-9</v>
      </c>
      <c r="BR113" s="78">
        <v>1.3399999999999999E-9</v>
      </c>
      <c r="BS113" s="78">
        <v>0.94930028730000005</v>
      </c>
      <c r="BT113" s="78">
        <v>25021.407664384202</v>
      </c>
      <c r="BU113" s="77">
        <f t="shared" si="104"/>
        <v>1.2087150852291438E-9</v>
      </c>
      <c r="BV113" s="77">
        <f t="shared" si="105"/>
        <v>1.208848959394068E-9</v>
      </c>
      <c r="BW113" s="77">
        <f t="shared" si="106"/>
        <v>1.2088489683092511E-9</v>
      </c>
      <c r="BX113" s="77">
        <f t="shared" si="107"/>
        <v>1.2088489683098427E-9</v>
      </c>
      <c r="BZ113" s="78">
        <v>7.0000000000000004E-11</v>
      </c>
      <c r="CA113" s="78">
        <v>4.12285655199</v>
      </c>
      <c r="CB113" s="78">
        <v>45892.730433156903</v>
      </c>
      <c r="CC113" s="77">
        <f t="shared" si="108"/>
        <v>3.8134273086713731E-11</v>
      </c>
      <c r="CD113" s="77">
        <f t="shared" si="109"/>
        <v>3.8159193177171631E-11</v>
      </c>
      <c r="CE113" s="77">
        <f t="shared" si="110"/>
        <v>3.8159194836867254E-11</v>
      </c>
      <c r="CF113" s="77">
        <f t="shared" si="111"/>
        <v>3.8159194836977333E-11</v>
      </c>
      <c r="CH113" s="78"/>
      <c r="CI113" s="78"/>
      <c r="CJ113" s="78"/>
      <c r="CP113" s="78"/>
      <c r="CQ113" s="78"/>
      <c r="CR113" s="78"/>
      <c r="CX113" s="78"/>
      <c r="CY113" s="78"/>
      <c r="CZ113" s="78"/>
      <c r="DF113" s="78">
        <v>1.0050000000000001E-8</v>
      </c>
      <c r="DG113" s="78">
        <v>1.0589831486000001</v>
      </c>
      <c r="DH113" s="78">
        <v>129380.133777681</v>
      </c>
      <c r="DI113" s="77">
        <f t="shared" si="112"/>
        <v>1.0048794749583428E-8</v>
      </c>
      <c r="DJ113" s="77">
        <f t="shared" si="113"/>
        <v>1.0048601250594284E-8</v>
      </c>
      <c r="DK113" s="77">
        <f t="shared" si="114"/>
        <v>1.0048601237225799E-8</v>
      </c>
      <c r="DL113" s="77">
        <f t="shared" si="115"/>
        <v>1.0048601237224922E-8</v>
      </c>
      <c r="DN113" s="78">
        <v>9.2000000000000003E-10</v>
      </c>
      <c r="DO113" s="78">
        <v>4.7281190709300001</v>
      </c>
      <c r="DP113" s="78">
        <v>2118.7638603783998</v>
      </c>
      <c r="DQ113" s="77">
        <f t="shared" si="116"/>
        <v>6.8165914421774452E-10</v>
      </c>
      <c r="DR113" s="77">
        <f t="shared" si="117"/>
        <v>6.8164703283913276E-10</v>
      </c>
      <c r="DS113" s="77">
        <f t="shared" si="118"/>
        <v>6.8164703203238713E-10</v>
      </c>
      <c r="DT113" s="77">
        <f t="shared" si="119"/>
        <v>6.8164703203233336E-10</v>
      </c>
      <c r="DV113" s="78">
        <v>5.0000000000000002E-11</v>
      </c>
      <c r="DW113" s="78">
        <v>4.5076745333200003</v>
      </c>
      <c r="DX113" s="78">
        <v>13655.8604911764</v>
      </c>
      <c r="DY113" s="77">
        <f t="shared" si="120"/>
        <v>-2.4948334494961569E-11</v>
      </c>
      <c r="DZ113" s="77">
        <f t="shared" si="121"/>
        <v>-2.4953808744641306E-11</v>
      </c>
      <c r="EA113" s="77">
        <f t="shared" si="122"/>
        <v>-2.4953809109267192E-11</v>
      </c>
      <c r="EB113" s="77">
        <f t="shared" si="123"/>
        <v>-2.4953809109291206E-11</v>
      </c>
      <c r="ED113" s="78">
        <v>0</v>
      </c>
      <c r="EE113" s="78">
        <v>3.4021659780600002</v>
      </c>
      <c r="EF113" s="78">
        <v>26514.5013324502</v>
      </c>
      <c r="EG113" s="77">
        <f t="shared" si="132"/>
        <v>0</v>
      </c>
      <c r="EH113" s="77">
        <f t="shared" si="133"/>
        <v>0</v>
      </c>
      <c r="EI113" s="77">
        <f t="shared" si="134"/>
        <v>0</v>
      </c>
      <c r="EJ113" s="77">
        <f t="shared" si="135"/>
        <v>0</v>
      </c>
      <c r="EL113" s="78"/>
      <c r="EM113" s="78"/>
      <c r="EN113" s="78"/>
      <c r="ET113" s="78"/>
      <c r="EU113" s="78"/>
      <c r="EV113" s="78"/>
    </row>
    <row r="114" spans="1:152" s="77" customFormat="1" ht="15">
      <c r="A114" s="77">
        <f xml:space="preserve"> 0.0000993650849745 * ( e * COS( p - A27 )  -  1 )</f>
        <v>-9.7784727874041297E-5</v>
      </c>
      <c r="C114" s="236">
        <f>SD_AT_1_AU / F107 /SECSinMINUTE</f>
        <v>9.5705700282325848E-2</v>
      </c>
      <c r="D114" s="236">
        <f xml:space="preserve"> MINSinDEGREE * DEGREES( ASIN( EQ_EARTH_RADIUS / F107 / KMSinAU ) )</f>
        <v>0.25049109963809851</v>
      </c>
      <c r="L114" s="78"/>
      <c r="N114" s="78">
        <v>8.0330000000000005E-8</v>
      </c>
      <c r="O114" s="78">
        <v>2.45692824195</v>
      </c>
      <c r="P114" s="78">
        <v>129380.133777681</v>
      </c>
      <c r="Q114" s="77">
        <f t="shared" si="84"/>
        <v>1.5039948226817451E-8</v>
      </c>
      <c r="R114" s="77">
        <f t="shared" si="85"/>
        <v>1.5134391115193772E-8</v>
      </c>
      <c r="S114" s="77">
        <f t="shared" si="86"/>
        <v>1.513439740530234E-8</v>
      </c>
      <c r="T114" s="77">
        <f t="shared" si="87"/>
        <v>1.5134397405714911E-8</v>
      </c>
      <c r="V114" s="78">
        <v>7.5200000000000005E-9</v>
      </c>
      <c r="W114" s="78">
        <v>4.2252535765300001</v>
      </c>
      <c r="X114" s="78">
        <v>51123.537899959898</v>
      </c>
      <c r="Y114" s="77">
        <f t="shared" si="88"/>
        <v>-7.0143265918436797E-9</v>
      </c>
      <c r="Z114" s="77">
        <f t="shared" si="89"/>
        <v>-7.0156080652984322E-9</v>
      </c>
      <c r="AA114" s="77">
        <f t="shared" si="90"/>
        <v>-7.0156081506050303E-9</v>
      </c>
      <c r="AB114" s="77">
        <f t="shared" si="91"/>
        <v>-7.0156081506105715E-9</v>
      </c>
      <c r="AD114" s="78">
        <v>3.1999999999999998E-10</v>
      </c>
      <c r="AE114" s="78">
        <v>1.6582884601200001</v>
      </c>
      <c r="AF114" s="78">
        <v>105460.99111839</v>
      </c>
      <c r="AG114" s="77">
        <f t="shared" si="92"/>
        <v>9.836125030955405E-11</v>
      </c>
      <c r="AH114" s="77">
        <f t="shared" si="93"/>
        <v>9.8658310148163924E-11</v>
      </c>
      <c r="AI114" s="77">
        <f t="shared" si="94"/>
        <v>9.8658329932159846E-11</v>
      </c>
      <c r="AJ114" s="77">
        <f t="shared" si="95"/>
        <v>9.8658329933440334E-11</v>
      </c>
      <c r="AL114" s="78">
        <v>9.9999999999999994E-12</v>
      </c>
      <c r="AM114" s="78">
        <v>4.81981872221</v>
      </c>
      <c r="AN114" s="78">
        <v>26107.572902473901</v>
      </c>
      <c r="AO114" s="77">
        <f t="shared" si="128"/>
        <v>-1.3424526481998929E-12</v>
      </c>
      <c r="AP114" s="77">
        <f t="shared" si="129"/>
        <v>-1.3448461422209353E-12</v>
      </c>
      <c r="AQ114" s="77">
        <f t="shared" si="130"/>
        <v>-1.3448463016486939E-12</v>
      </c>
      <c r="AR114" s="77">
        <f t="shared" si="131"/>
        <v>-1.3448463016593962E-12</v>
      </c>
      <c r="AT114" s="78"/>
      <c r="AU114" s="78"/>
      <c r="AV114" s="78"/>
      <c r="BB114" s="78"/>
      <c r="BC114" s="78"/>
      <c r="BD114" s="78"/>
      <c r="BJ114" s="78">
        <v>2.297E-8</v>
      </c>
      <c r="BK114" s="78">
        <v>3.9032125152999999</v>
      </c>
      <c r="BL114" s="78">
        <v>313054.83769889001</v>
      </c>
      <c r="BM114" s="77">
        <f t="shared" si="100"/>
        <v>-1.5423191544433004E-8</v>
      </c>
      <c r="BN114" s="77">
        <f t="shared" si="101"/>
        <v>-1.5373826436050272E-8</v>
      </c>
      <c r="BO114" s="77">
        <f t="shared" si="102"/>
        <v>-1.5373823143548853E-8</v>
      </c>
      <c r="BP114" s="77">
        <f t="shared" si="103"/>
        <v>-1.5373823143331549E-8</v>
      </c>
      <c r="BR114" s="78">
        <v>1.74E-9</v>
      </c>
      <c r="BS114" s="78">
        <v>5.88326736492</v>
      </c>
      <c r="BT114" s="78">
        <v>136100.847757023</v>
      </c>
      <c r="BU114" s="77">
        <f t="shared" si="104"/>
        <v>8.8267469027819275E-10</v>
      </c>
      <c r="BV114" s="77">
        <f t="shared" si="105"/>
        <v>8.8078587840683408E-10</v>
      </c>
      <c r="BW114" s="77">
        <f t="shared" si="106"/>
        <v>8.8078575254668459E-10</v>
      </c>
      <c r="BX114" s="77">
        <f t="shared" si="107"/>
        <v>8.8078575253832521E-10</v>
      </c>
      <c r="BZ114" s="78">
        <v>7.0000000000000004E-11</v>
      </c>
      <c r="CA114" s="78">
        <v>5.4191877464199996</v>
      </c>
      <c r="CB114" s="78">
        <v>1109.3785520934</v>
      </c>
      <c r="CC114" s="77">
        <f t="shared" si="108"/>
        <v>5.2076104951452708E-11</v>
      </c>
      <c r="CD114" s="77">
        <f t="shared" si="109"/>
        <v>5.2075624846919491E-11</v>
      </c>
      <c r="CE114" s="77">
        <f t="shared" si="110"/>
        <v>5.2075624814939609E-11</v>
      </c>
      <c r="CF114" s="77">
        <f t="shared" si="111"/>
        <v>5.207562481493749E-11</v>
      </c>
      <c r="CH114" s="78"/>
      <c r="CI114" s="78"/>
      <c r="CJ114" s="78"/>
      <c r="CP114" s="78"/>
      <c r="CQ114" s="78"/>
      <c r="CR114" s="78"/>
      <c r="CX114" s="78"/>
      <c r="CY114" s="78"/>
      <c r="CZ114" s="78"/>
      <c r="DF114" s="78">
        <v>1.041E-8</v>
      </c>
      <c r="DG114" s="78">
        <v>2.7803632243399998</v>
      </c>
      <c r="DH114" s="78">
        <v>213.29909543799999</v>
      </c>
      <c r="DI114" s="77">
        <f t="shared" si="112"/>
        <v>-2.8014605478682688E-10</v>
      </c>
      <c r="DJ114" s="77">
        <f t="shared" si="113"/>
        <v>-2.8012551932527223E-10</v>
      </c>
      <c r="DK114" s="77">
        <f t="shared" si="114"/>
        <v>-2.8012551795740599E-10</v>
      </c>
      <c r="DL114" s="77">
        <f t="shared" si="115"/>
        <v>-2.8012551795731588E-10</v>
      </c>
      <c r="DN114" s="78">
        <v>1.1200000000000001E-9</v>
      </c>
      <c r="DO114" s="78">
        <v>4.7898390269300002</v>
      </c>
      <c r="DP114" s="78">
        <v>53131.406024757001</v>
      </c>
      <c r="DQ114" s="77">
        <f t="shared" si="116"/>
        <v>8.0046832551300254E-10</v>
      </c>
      <c r="DR114" s="77">
        <f t="shared" si="117"/>
        <v>8.0008316397411636E-10</v>
      </c>
      <c r="DS114" s="77">
        <f t="shared" si="118"/>
        <v>8.0008313831212847E-10</v>
      </c>
      <c r="DT114" s="77">
        <f t="shared" si="119"/>
        <v>8.0008313831043544E-10</v>
      </c>
      <c r="DV114" s="78">
        <v>6E-11</v>
      </c>
      <c r="DW114" s="78">
        <v>2.4145132725699998</v>
      </c>
      <c r="DX114" s="78">
        <v>52195.476044048097</v>
      </c>
      <c r="DY114" s="77">
        <f t="shared" si="120"/>
        <v>-2.7099024269374747E-11</v>
      </c>
      <c r="DZ114" s="77">
        <f t="shared" si="121"/>
        <v>-2.707317079046309E-11</v>
      </c>
      <c r="EA114" s="77">
        <f t="shared" si="122"/>
        <v>-2.7073169068154652E-11</v>
      </c>
      <c r="EB114" s="77">
        <f t="shared" si="123"/>
        <v>-2.7073169068038992E-11</v>
      </c>
      <c r="ED114" s="78">
        <v>0</v>
      </c>
      <c r="EE114" s="78">
        <v>2.8963085345700001</v>
      </c>
      <c r="EF114" s="78">
        <v>13655.8604911764</v>
      </c>
      <c r="EG114" s="77">
        <f t="shared" si="132"/>
        <v>0</v>
      </c>
      <c r="EH114" s="77">
        <f t="shared" si="133"/>
        <v>0</v>
      </c>
      <c r="EI114" s="77">
        <f t="shared" si="134"/>
        <v>0</v>
      </c>
      <c r="EJ114" s="77">
        <f t="shared" si="135"/>
        <v>0</v>
      </c>
      <c r="EL114" s="78"/>
      <c r="EM114" s="78"/>
      <c r="EN114" s="78"/>
      <c r="ET114" s="78"/>
      <c r="EU114" s="78"/>
      <c r="EV114" s="78"/>
    </row>
    <row r="115" spans="1:152" s="77" customFormat="1" ht="12.75">
      <c r="L115" s="78"/>
      <c r="N115" s="78">
        <v>8.343E-8</v>
      </c>
      <c r="O115" s="78">
        <v>5.3449987129399998</v>
      </c>
      <c r="P115" s="78">
        <v>19317.1925403286</v>
      </c>
      <c r="Q115" s="77">
        <f t="shared" si="84"/>
        <v>2.7915299283085099E-8</v>
      </c>
      <c r="R115" s="77">
        <f t="shared" si="85"/>
        <v>2.7901247877740759E-8</v>
      </c>
      <c r="S115" s="77">
        <f t="shared" si="86"/>
        <v>2.7901246941748918E-8</v>
      </c>
      <c r="T115" s="77">
        <f t="shared" si="87"/>
        <v>2.7901246941687465E-8</v>
      </c>
      <c r="V115" s="78">
        <v>7.5200000000000005E-9</v>
      </c>
      <c r="W115" s="78">
        <v>4.7009920793599997</v>
      </c>
      <c r="X115" s="78">
        <v>51109.310805958303</v>
      </c>
      <c r="Y115" s="77">
        <f t="shared" si="88"/>
        <v>-4.5351958965891118E-9</v>
      </c>
      <c r="Z115" s="77">
        <f t="shared" si="89"/>
        <v>-4.5380317870812471E-9</v>
      </c>
      <c r="AA115" s="77">
        <f t="shared" si="90"/>
        <v>-4.5380319759456954E-9</v>
      </c>
      <c r="AB115" s="77">
        <f t="shared" si="91"/>
        <v>-4.5380319759583075E-9</v>
      </c>
      <c r="AD115" s="78">
        <v>3.1999999999999998E-10</v>
      </c>
      <c r="AE115" s="78">
        <v>1.0254998480999999</v>
      </c>
      <c r="AF115" s="78">
        <v>155418.04029735099</v>
      </c>
      <c r="AG115" s="77">
        <f t="shared" si="92"/>
        <v>3.1855045371076334E-10</v>
      </c>
      <c r="AH115" s="77">
        <f t="shared" si="93"/>
        <v>3.1859387026876603E-10</v>
      </c>
      <c r="AI115" s="77">
        <f t="shared" si="94"/>
        <v>3.1859387313879914E-10</v>
      </c>
      <c r="AJ115" s="77">
        <f t="shared" si="95"/>
        <v>3.1859387313898649E-10</v>
      </c>
      <c r="AL115" s="78">
        <v>9.9999999999999994E-12</v>
      </c>
      <c r="AM115" s="78">
        <v>4.2754606927100003</v>
      </c>
      <c r="AN115" s="78">
        <v>36301.188687785099</v>
      </c>
      <c r="AO115" s="77">
        <f t="shared" si="128"/>
        <v>-6.048590306434537E-12</v>
      </c>
      <c r="AP115" s="77">
        <f t="shared" si="129"/>
        <v>-6.0512644329423992E-12</v>
      </c>
      <c r="AQ115" s="77">
        <f t="shared" si="130"/>
        <v>-6.0512646110430098E-12</v>
      </c>
      <c r="AR115" s="77">
        <f t="shared" si="131"/>
        <v>-6.0512646110547762E-12</v>
      </c>
      <c r="AT115" s="78"/>
      <c r="AU115" s="78"/>
      <c r="AV115" s="78"/>
      <c r="BB115" s="78"/>
      <c r="BC115" s="78"/>
      <c r="BD115" s="78"/>
      <c r="BJ115" s="78">
        <v>2.5349999999999999E-8</v>
      </c>
      <c r="BK115" s="78">
        <v>3.0517062348300001</v>
      </c>
      <c r="BL115" s="78">
        <v>69159.802430604905</v>
      </c>
      <c r="BM115" s="77">
        <f t="shared" si="100"/>
        <v>-2.4382585169771645E-8</v>
      </c>
      <c r="BN115" s="77">
        <f t="shared" si="101"/>
        <v>-2.4378142021890522E-8</v>
      </c>
      <c r="BO115" s="77">
        <f t="shared" si="102"/>
        <v>-2.4378141725600398E-8</v>
      </c>
      <c r="BP115" s="77">
        <f t="shared" si="103"/>
        <v>-2.4378141725581036E-8</v>
      </c>
      <c r="BR115" s="78">
        <v>1.38E-9</v>
      </c>
      <c r="BS115" s="78">
        <v>2.34393108627</v>
      </c>
      <c r="BT115" s="78">
        <v>1052.2683831884001</v>
      </c>
      <c r="BU115" s="77">
        <f t="shared" si="104"/>
        <v>-1.2968752510765496E-9</v>
      </c>
      <c r="BV115" s="77">
        <f t="shared" si="105"/>
        <v>-1.2968706587410863E-9</v>
      </c>
      <c r="BW115" s="77">
        <f t="shared" si="106"/>
        <v>-1.2968706584351872E-9</v>
      </c>
      <c r="BX115" s="77">
        <f t="shared" si="107"/>
        <v>-1.2968706584351672E-9</v>
      </c>
      <c r="BZ115" s="78">
        <v>7.0000000000000004E-11</v>
      </c>
      <c r="CA115" s="78">
        <v>3.1440793240099998</v>
      </c>
      <c r="CB115" s="78">
        <v>51962.507187710398</v>
      </c>
      <c r="CC115" s="77">
        <f t="shared" si="108"/>
        <v>-4.2457691820956459E-11</v>
      </c>
      <c r="CD115" s="77">
        <f t="shared" si="109"/>
        <v>-4.2484442032181045E-11</v>
      </c>
      <c r="CE115" s="77">
        <f t="shared" si="110"/>
        <v>-4.2484443813682438E-11</v>
      </c>
      <c r="CF115" s="77">
        <f t="shared" si="111"/>
        <v>-4.2484443813799445E-11</v>
      </c>
      <c r="CH115" s="78"/>
      <c r="CI115" s="78"/>
      <c r="CJ115" s="78"/>
      <c r="CP115" s="78"/>
      <c r="CQ115" s="78"/>
      <c r="CR115" s="78"/>
      <c r="CX115" s="78"/>
      <c r="CY115" s="78"/>
      <c r="CZ115" s="78"/>
      <c r="DF115" s="78">
        <v>1.105E-8</v>
      </c>
      <c r="DG115" s="78">
        <v>4.5551210951499996</v>
      </c>
      <c r="DH115" s="78">
        <v>26011.637070298599</v>
      </c>
      <c r="DI115" s="77">
        <f t="shared" si="112"/>
        <v>1.4606530416840337E-9</v>
      </c>
      <c r="DJ115" s="77">
        <f t="shared" si="113"/>
        <v>1.4580171279758929E-9</v>
      </c>
      <c r="DK115" s="77">
        <f t="shared" si="114"/>
        <v>1.4580169523954294E-9</v>
      </c>
      <c r="DL115" s="77">
        <f t="shared" si="115"/>
        <v>1.4580169523835995E-9</v>
      </c>
      <c r="DN115" s="78">
        <v>9.5999999999999999E-10</v>
      </c>
      <c r="DO115" s="78">
        <v>5.0343850236299996</v>
      </c>
      <c r="DP115" s="78">
        <v>32370.9789915656</v>
      </c>
      <c r="DQ115" s="77">
        <f t="shared" si="116"/>
        <v>8.6740938438079312E-11</v>
      </c>
      <c r="DR115" s="77">
        <f t="shared" si="117"/>
        <v>8.7027265973231939E-11</v>
      </c>
      <c r="DS115" s="77">
        <f t="shared" si="118"/>
        <v>8.7027285045226318E-11</v>
      </c>
      <c r="DT115" s="77">
        <f t="shared" si="119"/>
        <v>8.7027285046476253E-11</v>
      </c>
      <c r="DV115" s="78">
        <v>5.0000000000000002E-11</v>
      </c>
      <c r="DW115" s="78">
        <v>5.3539600365500002</v>
      </c>
      <c r="DX115" s="78">
        <v>52171.924947790401</v>
      </c>
      <c r="DY115" s="77">
        <f t="shared" si="120"/>
        <v>1.9334938388505964E-11</v>
      </c>
      <c r="DZ115" s="77">
        <f t="shared" si="121"/>
        <v>1.9312679636465538E-11</v>
      </c>
      <c r="EA115" s="77">
        <f t="shared" si="122"/>
        <v>1.931267815366375E-11</v>
      </c>
      <c r="EB115" s="77">
        <f t="shared" si="123"/>
        <v>1.931267815356413E-11</v>
      </c>
      <c r="ED115" s="78">
        <v>0</v>
      </c>
      <c r="EE115" s="78">
        <v>3.9263939417399998</v>
      </c>
      <c r="EF115" s="78">
        <v>50057.042422769999</v>
      </c>
      <c r="EG115" s="77">
        <f t="shared" si="132"/>
        <v>0</v>
      </c>
      <c r="EH115" s="77">
        <f t="shared" si="133"/>
        <v>0</v>
      </c>
      <c r="EI115" s="77">
        <f t="shared" si="134"/>
        <v>0</v>
      </c>
      <c r="EJ115" s="77">
        <f t="shared" si="135"/>
        <v>0</v>
      </c>
      <c r="EL115" s="78"/>
      <c r="EM115" s="78"/>
      <c r="EN115" s="78"/>
      <c r="ET115" s="78"/>
      <c r="EU115" s="78"/>
      <c r="EV115" s="78"/>
    </row>
    <row r="116" spans="1:152" s="77" customFormat="1" ht="12.75">
      <c r="L116" s="78"/>
      <c r="N116" s="78">
        <v>7.4250000000000006E-8</v>
      </c>
      <c r="O116" s="78">
        <v>4.7116033038999996</v>
      </c>
      <c r="P116" s="78">
        <v>6.6285589000099998</v>
      </c>
      <c r="Q116" s="77">
        <f t="shared" si="84"/>
        <v>-2.7865571930626677E-9</v>
      </c>
      <c r="R116" s="77">
        <f t="shared" si="85"/>
        <v>-2.7865617432738095E-9</v>
      </c>
      <c r="S116" s="77">
        <f t="shared" si="86"/>
        <v>-2.786561743576953E-9</v>
      </c>
      <c r="T116" s="77">
        <f t="shared" si="87"/>
        <v>-2.786561743576953E-9</v>
      </c>
      <c r="V116" s="78">
        <v>6.5100000000000001E-9</v>
      </c>
      <c r="W116" s="78">
        <v>5.8738305009499996</v>
      </c>
      <c r="X116" s="78">
        <v>2333.1963928720002</v>
      </c>
      <c r="Y116" s="77">
        <f t="shared" si="88"/>
        <v>4.630052477935222E-9</v>
      </c>
      <c r="Z116" s="77">
        <f t="shared" si="89"/>
        <v>4.6299536921281804E-9</v>
      </c>
      <c r="AA116" s="77">
        <f t="shared" si="90"/>
        <v>4.6299536855479951E-9</v>
      </c>
      <c r="AB116" s="77">
        <f t="shared" si="91"/>
        <v>4.6299536855475641E-9</v>
      </c>
      <c r="AD116" s="78">
        <v>3E-10</v>
      </c>
      <c r="AE116" s="78">
        <v>1.57915654792</v>
      </c>
      <c r="AF116" s="78">
        <v>52168.692736147503</v>
      </c>
      <c r="AG116" s="77">
        <f t="shared" si="92"/>
        <v>6.4953634764179303E-11</v>
      </c>
      <c r="AH116" s="77">
        <f t="shared" si="93"/>
        <v>6.5094987540230089E-11</v>
      </c>
      <c r="AI116" s="77">
        <f t="shared" si="94"/>
        <v>6.509499695522823E-11</v>
      </c>
      <c r="AJ116" s="77">
        <f t="shared" si="95"/>
        <v>6.5094996955844156E-11</v>
      </c>
      <c r="AL116" s="78">
        <v>9.9999999999999994E-12</v>
      </c>
      <c r="AM116" s="78">
        <v>2.4337499127200002</v>
      </c>
      <c r="AN116" s="78">
        <v>51535.908996834303</v>
      </c>
      <c r="AO116" s="77">
        <f t="shared" si="128"/>
        <v>8.4323645498304716E-12</v>
      </c>
      <c r="AP116" s="77">
        <f t="shared" si="129"/>
        <v>8.4298006125151278E-12</v>
      </c>
      <c r="AQ116" s="77">
        <f t="shared" si="130"/>
        <v>8.4298004416677755E-12</v>
      </c>
      <c r="AR116" s="77">
        <f t="shared" si="131"/>
        <v>8.4298004416564615E-12</v>
      </c>
      <c r="AT116" s="78"/>
      <c r="AU116" s="78"/>
      <c r="AV116" s="78"/>
      <c r="BB116" s="78"/>
      <c r="BC116" s="78"/>
      <c r="BD116" s="78"/>
      <c r="BJ116" s="78">
        <v>2.2110000000000001E-8</v>
      </c>
      <c r="BK116" s="78">
        <v>4.6512021089999998</v>
      </c>
      <c r="BL116" s="78">
        <v>28306.660245760901</v>
      </c>
      <c r="BM116" s="77">
        <f t="shared" si="100"/>
        <v>1.5486842095158651E-9</v>
      </c>
      <c r="BN116" s="77">
        <f t="shared" si="101"/>
        <v>1.5429081002818397E-9</v>
      </c>
      <c r="BO116" s="77">
        <f t="shared" si="102"/>
        <v>1.5429077155322186E-9</v>
      </c>
      <c r="BP116" s="77">
        <f t="shared" si="103"/>
        <v>1.5429077155065171E-9</v>
      </c>
      <c r="BR116" s="78">
        <v>1.63E-9</v>
      </c>
      <c r="BS116" s="78">
        <v>6.0548401533199998</v>
      </c>
      <c r="BT116" s="78">
        <v>26080.7895945733</v>
      </c>
      <c r="BU116" s="77">
        <f t="shared" si="104"/>
        <v>1.54626399715111E-9</v>
      </c>
      <c r="BV116" s="77">
        <f t="shared" si="105"/>
        <v>1.5461395129489186E-9</v>
      </c>
      <c r="BW116" s="77">
        <f t="shared" si="106"/>
        <v>1.5461395046540306E-9</v>
      </c>
      <c r="BX116" s="77">
        <f t="shared" si="107"/>
        <v>1.546139504653488E-9</v>
      </c>
      <c r="BZ116" s="78">
        <v>6E-11</v>
      </c>
      <c r="CA116" s="78">
        <v>5.1387952239599999</v>
      </c>
      <c r="CB116" s="78">
        <v>76044.952320535798</v>
      </c>
      <c r="CC116" s="77">
        <f t="shared" si="108"/>
        <v>-1.408532740220202E-11</v>
      </c>
      <c r="CD116" s="77">
        <f t="shared" si="109"/>
        <v>-1.4126357007525165E-11</v>
      </c>
      <c r="CE116" s="77">
        <f t="shared" si="110"/>
        <v>-1.4126359740271276E-11</v>
      </c>
      <c r="CF116" s="77">
        <f t="shared" si="111"/>
        <v>-1.4126359740450272E-11</v>
      </c>
      <c r="CH116" s="78"/>
      <c r="CI116" s="78"/>
      <c r="CJ116" s="78"/>
      <c r="CP116" s="78"/>
      <c r="CQ116" s="78"/>
      <c r="CR116" s="78"/>
      <c r="CX116" s="78"/>
      <c r="CY116" s="78"/>
      <c r="CZ116" s="78"/>
      <c r="DF116" s="78">
        <v>9.7900000000000003E-9</v>
      </c>
      <c r="DG116" s="78">
        <v>2.4387041966699998</v>
      </c>
      <c r="DH116" s="78">
        <v>71980.633574731095</v>
      </c>
      <c r="DI116" s="77">
        <f t="shared" si="112"/>
        <v>6.6610420705770568E-9</v>
      </c>
      <c r="DJ116" s="77">
        <f t="shared" si="113"/>
        <v>6.6562627246043438E-9</v>
      </c>
      <c r="DK116" s="77">
        <f t="shared" si="114"/>
        <v>6.6562624061543713E-9</v>
      </c>
      <c r="DL116" s="77">
        <f t="shared" si="115"/>
        <v>6.6562624061335586E-9</v>
      </c>
      <c r="DN116" s="78">
        <v>9.0999999999999996E-10</v>
      </c>
      <c r="DO116" s="78">
        <v>4.22099920434</v>
      </c>
      <c r="DP116" s="78">
        <v>50057.042422769999</v>
      </c>
      <c r="DQ116" s="77">
        <f t="shared" si="116"/>
        <v>-9.0998690167166173E-10</v>
      </c>
      <c r="DR116" s="77">
        <f t="shared" si="117"/>
        <v>-9.0998454293798398E-10</v>
      </c>
      <c r="DS116" s="77">
        <f t="shared" si="118"/>
        <v>-9.0998454277436869E-10</v>
      </c>
      <c r="DT116" s="77">
        <f t="shared" si="119"/>
        <v>-9.0998454277435783E-10</v>
      </c>
      <c r="DV116" s="78">
        <v>5.0000000000000002E-11</v>
      </c>
      <c r="DW116" s="78">
        <v>5.4818763803900001</v>
      </c>
      <c r="DX116" s="78">
        <v>82815.662921781302</v>
      </c>
      <c r="DY116" s="77">
        <f t="shared" si="120"/>
        <v>1.3072631553627391E-11</v>
      </c>
      <c r="DZ116" s="77">
        <f t="shared" si="121"/>
        <v>1.3035650933276574E-11</v>
      </c>
      <c r="EA116" s="77">
        <f t="shared" si="122"/>
        <v>1.3035648469748546E-11</v>
      </c>
      <c r="EB116" s="77">
        <f t="shared" si="123"/>
        <v>1.3035648469583914E-11</v>
      </c>
      <c r="ED116" s="78">
        <v>0</v>
      </c>
      <c r="EE116" s="78">
        <v>0.27991454534999999</v>
      </c>
      <c r="EF116" s="78">
        <v>11322.6640983044</v>
      </c>
      <c r="EG116" s="77">
        <f t="shared" si="132"/>
        <v>0</v>
      </c>
      <c r="EH116" s="77">
        <f t="shared" si="133"/>
        <v>0</v>
      </c>
      <c r="EI116" s="77">
        <f t="shared" si="134"/>
        <v>0</v>
      </c>
      <c r="EJ116" s="77">
        <f t="shared" si="135"/>
        <v>0</v>
      </c>
      <c r="EL116" s="78"/>
      <c r="EM116" s="78"/>
      <c r="EN116" s="78"/>
      <c r="ET116" s="78"/>
      <c r="EU116" s="78"/>
      <c r="EV116" s="78"/>
    </row>
    <row r="117" spans="1:152" s="77" customFormat="1" ht="12.75">
      <c r="A117" s="80" t="s">
        <v>81</v>
      </c>
      <c r="B117" s="80" t="s">
        <v>83</v>
      </c>
      <c r="C117" s="80" t="s">
        <v>26</v>
      </c>
      <c r="D117" s="80" t="s">
        <v>26</v>
      </c>
      <c r="E117" s="80" t="s">
        <v>26</v>
      </c>
      <c r="F117" s="80" t="s">
        <v>26</v>
      </c>
      <c r="L117" s="78"/>
      <c r="N117" s="78">
        <v>9.0009999999999997E-8</v>
      </c>
      <c r="O117" s="78">
        <v>6.2339625641299996</v>
      </c>
      <c r="P117" s="78">
        <v>25021.407664384202</v>
      </c>
      <c r="Q117" s="77">
        <f t="shared" si="84"/>
        <v>7.6633594423347669E-8</v>
      </c>
      <c r="R117" s="77">
        <f t="shared" si="85"/>
        <v>7.6622662932969511E-8</v>
      </c>
      <c r="S117" s="77">
        <f t="shared" si="86"/>
        <v>7.6622662204687592E-8</v>
      </c>
      <c r="T117" s="77">
        <f t="shared" si="87"/>
        <v>7.6622662204639271E-8</v>
      </c>
      <c r="V117" s="78">
        <v>6.9900000000000001E-9</v>
      </c>
      <c r="W117" s="78">
        <v>4.8282318597899998</v>
      </c>
      <c r="X117" s="78">
        <v>38519.945791972001</v>
      </c>
      <c r="Y117" s="77">
        <f t="shared" si="88"/>
        <v>1.1653043207578516E-9</v>
      </c>
      <c r="Z117" s="77">
        <f t="shared" si="89"/>
        <v>1.1628480429760016E-9</v>
      </c>
      <c r="AA117" s="77">
        <f t="shared" si="90"/>
        <v>1.1628478793586921E-9</v>
      </c>
      <c r="AB117" s="77">
        <f t="shared" si="91"/>
        <v>1.1628478793479176E-9</v>
      </c>
      <c r="AD117" s="78">
        <v>3.1000000000000002E-10</v>
      </c>
      <c r="AE117" s="78">
        <v>0.69335015230999997</v>
      </c>
      <c r="AF117" s="78">
        <v>50057.042422769999</v>
      </c>
      <c r="AG117" s="77">
        <f t="shared" si="92"/>
        <v>2.8655394694937969E-10</v>
      </c>
      <c r="AH117" s="77">
        <f t="shared" si="93"/>
        <v>2.8649914569115113E-10</v>
      </c>
      <c r="AI117" s="77">
        <f t="shared" si="94"/>
        <v>2.8649914203880136E-10</v>
      </c>
      <c r="AJ117" s="77">
        <f t="shared" si="95"/>
        <v>2.8649914203855905E-10</v>
      </c>
      <c r="AL117" s="78">
        <v>9.9999999999999994E-12</v>
      </c>
      <c r="AM117" s="78">
        <v>4.0308805120700004</v>
      </c>
      <c r="AN117" s="78">
        <v>1109.3785520934</v>
      </c>
      <c r="AO117" s="77">
        <f t="shared" si="128"/>
        <v>-5.2213597878091638E-12</v>
      </c>
      <c r="AP117" s="77">
        <f t="shared" si="129"/>
        <v>-5.2214473223232615E-12</v>
      </c>
      <c r="AQ117" s="77">
        <f t="shared" si="130"/>
        <v>-5.221447328153905E-12</v>
      </c>
      <c r="AR117" s="77">
        <f t="shared" si="131"/>
        <v>-5.2214473281542911E-12</v>
      </c>
      <c r="AT117" s="78"/>
      <c r="AU117" s="78"/>
      <c r="AV117" s="78"/>
      <c r="BB117" s="78"/>
      <c r="BC117" s="78"/>
      <c r="BD117" s="78"/>
      <c r="BJ117" s="78">
        <v>1.9119999999999998E-8</v>
      </c>
      <c r="BK117" s="78">
        <v>5.7840385081200001</v>
      </c>
      <c r="BL117" s="78">
        <v>102762.539671012</v>
      </c>
      <c r="BM117" s="77">
        <f t="shared" si="100"/>
        <v>1.4227836449032008E-9</v>
      </c>
      <c r="BN117" s="77">
        <f t="shared" si="101"/>
        <v>1.4409105439584785E-9</v>
      </c>
      <c r="BO117" s="77">
        <f t="shared" si="102"/>
        <v>1.440911751346621E-9</v>
      </c>
      <c r="BP117" s="77">
        <f t="shared" si="103"/>
        <v>1.4409117514268188E-9</v>
      </c>
      <c r="BR117" s="78">
        <v>1.4200000000000001E-9</v>
      </c>
      <c r="BS117" s="78">
        <v>3.0720910314999998</v>
      </c>
      <c r="BT117" s="78">
        <v>3442.5749449653999</v>
      </c>
      <c r="BU117" s="77">
        <f t="shared" si="104"/>
        <v>-1.3533692908477059E-9</v>
      </c>
      <c r="BV117" s="77">
        <f t="shared" si="105"/>
        <v>-1.3533555988039657E-9</v>
      </c>
      <c r="BW117" s="77">
        <f t="shared" si="106"/>
        <v>-1.353355597891894E-9</v>
      </c>
      <c r="BX117" s="77">
        <f t="shared" si="107"/>
        <v>-1.3533555978918345E-9</v>
      </c>
      <c r="BZ117" s="78">
        <v>7.0000000000000004E-11</v>
      </c>
      <c r="CA117" s="78">
        <v>2.0644759078199999</v>
      </c>
      <c r="CB117" s="78">
        <v>124778.183658718</v>
      </c>
      <c r="CC117" s="77">
        <f t="shared" si="108"/>
        <v>1.3747909026116863E-11</v>
      </c>
      <c r="CD117" s="77">
        <f t="shared" si="109"/>
        <v>1.3827134838866993E-11</v>
      </c>
      <c r="CE117" s="77">
        <f t="shared" si="110"/>
        <v>1.3827140115472343E-11</v>
      </c>
      <c r="CF117" s="77">
        <f t="shared" si="111"/>
        <v>1.3827140115823399E-11</v>
      </c>
      <c r="CH117" s="78"/>
      <c r="CI117" s="78"/>
      <c r="CJ117" s="78"/>
      <c r="CP117" s="78"/>
      <c r="CQ117" s="78"/>
      <c r="CR117" s="78"/>
      <c r="CX117" s="78"/>
      <c r="CY117" s="78"/>
      <c r="CZ117" s="78"/>
      <c r="DF117" s="78">
        <v>8.5299999999999993E-9</v>
      </c>
      <c r="DG117" s="78">
        <v>0.56334001922999999</v>
      </c>
      <c r="DH117" s="78">
        <v>20760.427033191401</v>
      </c>
      <c r="DI117" s="77">
        <f t="shared" si="112"/>
        <v>1.0530548622470712E-9</v>
      </c>
      <c r="DJ117" s="77">
        <f t="shared" si="113"/>
        <v>1.051429023068541E-9</v>
      </c>
      <c r="DK117" s="77">
        <f t="shared" si="114"/>
        <v>1.0514289147703279E-9</v>
      </c>
      <c r="DL117" s="77">
        <f t="shared" si="115"/>
        <v>1.0514289147632307E-9</v>
      </c>
      <c r="DN117" s="78">
        <v>9.0999999999999996E-10</v>
      </c>
      <c r="DO117" s="78">
        <v>4.35481864546</v>
      </c>
      <c r="DP117" s="78">
        <v>129330.137155777</v>
      </c>
      <c r="DQ117" s="77">
        <f t="shared" si="116"/>
        <v>-8.324012226159775E-10</v>
      </c>
      <c r="DR117" s="77">
        <f t="shared" si="117"/>
        <v>-8.328405968799508E-10</v>
      </c>
      <c r="DS117" s="77">
        <f t="shared" si="118"/>
        <v>-8.3284062610691064E-10</v>
      </c>
      <c r="DT117" s="77">
        <f t="shared" si="119"/>
        <v>-8.3284062610882836E-10</v>
      </c>
      <c r="DV117" s="78">
        <v>3.9999999999999998E-11</v>
      </c>
      <c r="DW117" s="78">
        <v>2.46695073802</v>
      </c>
      <c r="DX117" s="78">
        <v>55618.381228113802</v>
      </c>
      <c r="DY117" s="77">
        <f t="shared" si="120"/>
        <v>-1.5283718602937805E-11</v>
      </c>
      <c r="DZ117" s="77">
        <f t="shared" si="121"/>
        <v>-1.5264695702123554E-11</v>
      </c>
      <c r="EA117" s="77">
        <f t="shared" si="122"/>
        <v>-1.5264694434874371E-11</v>
      </c>
      <c r="EB117" s="77">
        <f t="shared" si="123"/>
        <v>-1.5264694434792405E-11</v>
      </c>
      <c r="ED117" s="78">
        <v>0</v>
      </c>
      <c r="EE117" s="78">
        <v>5.6396834180499997</v>
      </c>
      <c r="EF117" s="78">
        <v>103292.23063610699</v>
      </c>
      <c r="EG117" s="77">
        <f t="shared" si="132"/>
        <v>0</v>
      </c>
      <c r="EH117" s="77">
        <f t="shared" si="133"/>
        <v>0</v>
      </c>
      <c r="EI117" s="77">
        <f t="shared" si="134"/>
        <v>0</v>
      </c>
      <c r="EJ117" s="77">
        <f t="shared" si="135"/>
        <v>0</v>
      </c>
      <c r="EL117" s="78"/>
      <c r="EM117" s="78"/>
      <c r="EN117" s="78"/>
      <c r="ET117" s="78"/>
      <c r="EU117" s="78"/>
      <c r="EV117" s="78"/>
    </row>
    <row r="118" spans="1:152" s="77" customFormat="1" ht="12.75">
      <c r="L118" s="78"/>
      <c r="N118" s="78">
        <v>8.1260000000000001E-8</v>
      </c>
      <c r="O118" s="78">
        <v>1.12294634635</v>
      </c>
      <c r="P118" s="78">
        <v>26095.016688575</v>
      </c>
      <c r="Q118" s="77">
        <f t="shared" si="84"/>
        <v>4.7235593609075193E-8</v>
      </c>
      <c r="R118" s="77">
        <f t="shared" si="85"/>
        <v>4.7251555397508114E-8</v>
      </c>
      <c r="S118" s="77">
        <f t="shared" si="86"/>
        <v>4.725155646062982E-8</v>
      </c>
      <c r="T118" s="77">
        <f t="shared" si="87"/>
        <v>4.7251556460699337E-8</v>
      </c>
      <c r="V118" s="78">
        <v>6.5599999999999997E-9</v>
      </c>
      <c r="W118" s="78">
        <v>3.6537572672900001</v>
      </c>
      <c r="X118" s="78">
        <v>25668.418497699</v>
      </c>
      <c r="Y118" s="77">
        <f t="shared" si="88"/>
        <v>5.9446757882895061E-9</v>
      </c>
      <c r="Z118" s="77">
        <f t="shared" si="89"/>
        <v>5.9440168877563693E-9</v>
      </c>
      <c r="AA118" s="77">
        <f t="shared" si="90"/>
        <v>5.9440168438559131E-9</v>
      </c>
      <c r="AB118" s="77">
        <f t="shared" si="91"/>
        <v>5.9440168438530734E-9</v>
      </c>
      <c r="AD118" s="78">
        <v>3.3E-10</v>
      </c>
      <c r="AE118" s="78">
        <v>4.04678616141</v>
      </c>
      <c r="AF118" s="78">
        <v>55618.381228113802</v>
      </c>
      <c r="AG118" s="77">
        <f t="shared" si="92"/>
        <v>-3.0380869537977386E-10</v>
      </c>
      <c r="AH118" s="77">
        <f t="shared" si="93"/>
        <v>-3.0387495279143604E-10</v>
      </c>
      <c r="AI118" s="77">
        <f t="shared" si="94"/>
        <v>-3.0387495720215937E-10</v>
      </c>
      <c r="AJ118" s="77">
        <f t="shared" si="95"/>
        <v>-3.0387495720244464E-10</v>
      </c>
      <c r="AL118" s="78">
        <v>9.9999999999999994E-12</v>
      </c>
      <c r="AM118" s="78">
        <v>5.6049552498299997</v>
      </c>
      <c r="AN118" s="78">
        <v>207593.84658049999</v>
      </c>
      <c r="AO118" s="77">
        <f t="shared" si="128"/>
        <v>-2.9910785014781436E-12</v>
      </c>
      <c r="AP118" s="77">
        <f t="shared" si="129"/>
        <v>-3.0093996921474277E-12</v>
      </c>
      <c r="AQ118" s="77">
        <f t="shared" si="130"/>
        <v>-3.009400912149312E-12</v>
      </c>
      <c r="AR118" s="77">
        <f t="shared" si="131"/>
        <v>-3.0094009122317085E-12</v>
      </c>
      <c r="AT118" s="78"/>
      <c r="AU118" s="78"/>
      <c r="AV118" s="78"/>
      <c r="BB118" s="78"/>
      <c r="BC118" s="78"/>
      <c r="BD118" s="78"/>
      <c r="BJ118" s="78">
        <v>2.2650000000000001E-8</v>
      </c>
      <c r="BK118" s="78">
        <v>3.3447893737899999</v>
      </c>
      <c r="BL118" s="78">
        <v>22645.328196608702</v>
      </c>
      <c r="BM118" s="77">
        <f t="shared" si="100"/>
        <v>-2.1582566971094392E-8</v>
      </c>
      <c r="BN118" s="77">
        <f t="shared" si="101"/>
        <v>-2.1584006098090335E-8</v>
      </c>
      <c r="BO118" s="77">
        <f t="shared" si="102"/>
        <v>-2.1584006193918835E-8</v>
      </c>
      <c r="BP118" s="77">
        <f t="shared" si="103"/>
        <v>-2.1584006193925178E-8</v>
      </c>
      <c r="BR118" s="78">
        <v>1.37E-9</v>
      </c>
      <c r="BS118" s="78">
        <v>2.1098485772700002</v>
      </c>
      <c r="BT118" s="78">
        <v>426.59819087599999</v>
      </c>
      <c r="BU118" s="77">
        <f t="shared" si="104"/>
        <v>1.3255409147982025E-9</v>
      </c>
      <c r="BV118" s="77">
        <f t="shared" si="105"/>
        <v>1.3255395484935465E-9</v>
      </c>
      <c r="BW118" s="77">
        <f t="shared" si="106"/>
        <v>1.3255395484025364E-9</v>
      </c>
      <c r="BX118" s="77">
        <f t="shared" si="107"/>
        <v>1.3255395484025304E-9</v>
      </c>
      <c r="BZ118" s="78">
        <v>6E-11</v>
      </c>
      <c r="CA118" s="78">
        <v>1.6144347834899999</v>
      </c>
      <c r="CB118" s="78">
        <v>3442.5749449653999</v>
      </c>
      <c r="CC118" s="77">
        <f t="shared" si="108"/>
        <v>1.1591477889564972E-11</v>
      </c>
      <c r="CD118" s="77">
        <f t="shared" si="109"/>
        <v>1.1593352865291717E-11</v>
      </c>
      <c r="CE118" s="77">
        <f t="shared" si="110"/>
        <v>1.1593352990183314E-11</v>
      </c>
      <c r="CF118" s="77">
        <f t="shared" si="111"/>
        <v>1.1593352990191471E-11</v>
      </c>
      <c r="CH118" s="78"/>
      <c r="CI118" s="78"/>
      <c r="CJ118" s="78"/>
      <c r="CP118" s="78"/>
      <c r="CQ118" s="78"/>
      <c r="CR118" s="78"/>
      <c r="CX118" s="78"/>
      <c r="CY118" s="78"/>
      <c r="CZ118" s="78"/>
      <c r="DF118" s="78">
        <v>8.7399999999999992E-9</v>
      </c>
      <c r="DG118" s="78">
        <v>4.5367997093600003</v>
      </c>
      <c r="DH118" s="78">
        <v>639.89728631399998</v>
      </c>
      <c r="DI118" s="77">
        <f t="shared" si="112"/>
        <v>4.8040038800072059E-9</v>
      </c>
      <c r="DJ118" s="77">
        <f t="shared" si="113"/>
        <v>4.8040471047402955E-9</v>
      </c>
      <c r="DK118" s="77">
        <f t="shared" si="114"/>
        <v>4.8040471076194837E-9</v>
      </c>
      <c r="DL118" s="77">
        <f t="shared" si="115"/>
        <v>4.8040471076196756E-9</v>
      </c>
      <c r="DN118" s="78">
        <v>1.0600000000000001E-9</v>
      </c>
      <c r="DO118" s="78">
        <v>0.14583281261</v>
      </c>
      <c r="DP118" s="78">
        <v>12432.0426503978</v>
      </c>
      <c r="DQ118" s="77">
        <f t="shared" si="116"/>
        <v>1.0026318886433579E-9</v>
      </c>
      <c r="DR118" s="77">
        <f t="shared" si="117"/>
        <v>1.0026714469651877E-9</v>
      </c>
      <c r="DS118" s="77">
        <f t="shared" si="118"/>
        <v>1.0026714495997212E-9</v>
      </c>
      <c r="DT118" s="77">
        <f t="shared" si="119"/>
        <v>1.0026714495998971E-9</v>
      </c>
      <c r="DV118" s="78">
        <v>3.9999999999999998E-11</v>
      </c>
      <c r="DW118" s="78">
        <v>2.4047038972500001</v>
      </c>
      <c r="DX118" s="78">
        <v>53764.879178432202</v>
      </c>
      <c r="DY118" s="77">
        <f t="shared" si="120"/>
        <v>3.7013315905832116E-11</v>
      </c>
      <c r="DZ118" s="77">
        <f t="shared" si="121"/>
        <v>3.7005767386519738E-11</v>
      </c>
      <c r="EA118" s="77">
        <f t="shared" si="122"/>
        <v>3.7005766883408792E-11</v>
      </c>
      <c r="EB118" s="77">
        <f t="shared" si="123"/>
        <v>3.7005766883376002E-11</v>
      </c>
      <c r="ED118" s="78">
        <v>0</v>
      </c>
      <c r="EE118" s="78">
        <v>1.86829495425</v>
      </c>
      <c r="EF118" s="78">
        <v>48733.231338182901</v>
      </c>
      <c r="EG118" s="77">
        <f t="shared" si="132"/>
        <v>0</v>
      </c>
      <c r="EH118" s="77">
        <f t="shared" si="133"/>
        <v>0</v>
      </c>
      <c r="EI118" s="77">
        <f t="shared" si="134"/>
        <v>0</v>
      </c>
      <c r="EJ118" s="77">
        <f t="shared" si="135"/>
        <v>0</v>
      </c>
      <c r="EL118" s="78"/>
      <c r="EM118" s="78"/>
      <c r="EN118" s="78"/>
      <c r="ET118" s="78"/>
      <c r="EU118" s="78"/>
      <c r="EV118" s="78"/>
    </row>
    <row r="119" spans="1:152" s="77" customFormat="1" ht="12.75">
      <c r="A119" s="77" t="s">
        <v>133</v>
      </c>
      <c r="B119" s="77" t="s">
        <v>134</v>
      </c>
      <c r="L119" s="78"/>
      <c r="N119" s="78">
        <v>6.5680000000000003E-8</v>
      </c>
      <c r="O119" s="78">
        <v>3.6624894662899998</v>
      </c>
      <c r="P119" s="78">
        <v>26514.5013324502</v>
      </c>
      <c r="Q119" s="77">
        <f t="shared" si="84"/>
        <v>2.5977683007103884E-8</v>
      </c>
      <c r="R119" s="77">
        <f t="shared" si="85"/>
        <v>2.5992480049415683E-8</v>
      </c>
      <c r="S119" s="77">
        <f t="shared" si="86"/>
        <v>2.5992481034992509E-8</v>
      </c>
      <c r="T119" s="77">
        <f t="shared" si="87"/>
        <v>2.5992481035057658E-8</v>
      </c>
      <c r="V119" s="78">
        <v>6.6000000000000004E-9</v>
      </c>
      <c r="W119" s="78">
        <v>1.9803768994099999</v>
      </c>
      <c r="X119" s="78">
        <v>26514.5013324502</v>
      </c>
      <c r="Y119" s="77">
        <f t="shared" si="88"/>
        <v>5.7343205409348721E-9</v>
      </c>
      <c r="Z119" s="77">
        <f t="shared" si="89"/>
        <v>5.7335187980211547E-9</v>
      </c>
      <c r="AA119" s="77">
        <f t="shared" si="90"/>
        <v>5.7335187446056797E-9</v>
      </c>
      <c r="AB119" s="77">
        <f t="shared" si="91"/>
        <v>5.7335187446021492E-9</v>
      </c>
      <c r="AD119" s="78">
        <v>2.8999999999999998E-10</v>
      </c>
      <c r="AE119" s="78">
        <v>3.72464718175</v>
      </c>
      <c r="AF119" s="78">
        <v>51535.908996834303</v>
      </c>
      <c r="AG119" s="77">
        <f t="shared" si="92"/>
        <v>2.1737669025076116E-10</v>
      </c>
      <c r="AH119" s="77">
        <f t="shared" si="93"/>
        <v>2.1746818959241906E-10</v>
      </c>
      <c r="AI119" s="77">
        <f t="shared" si="94"/>
        <v>2.1746819568553139E-10</v>
      </c>
      <c r="AJ119" s="77">
        <f t="shared" si="95"/>
        <v>2.1746819568593492E-10</v>
      </c>
      <c r="AL119" s="78">
        <v>9.9999999999999994E-12</v>
      </c>
      <c r="AM119" s="78">
        <v>4.8991847679599996</v>
      </c>
      <c r="AN119" s="78">
        <v>35191.810135691798</v>
      </c>
      <c r="AO119" s="77">
        <f t="shared" si="128"/>
        <v>-1.5736289566329192E-12</v>
      </c>
      <c r="AP119" s="77">
        <f t="shared" si="129"/>
        <v>-1.5768441524721379E-12</v>
      </c>
      <c r="AQ119" s="77">
        <f t="shared" si="130"/>
        <v>-1.5768443666302672E-12</v>
      </c>
      <c r="AR119" s="77">
        <f t="shared" si="131"/>
        <v>-1.5768443666445811E-12</v>
      </c>
      <c r="AT119" s="78"/>
      <c r="AU119" s="78"/>
      <c r="AV119" s="78"/>
      <c r="BB119" s="78"/>
      <c r="BC119" s="78"/>
      <c r="BD119" s="78"/>
      <c r="BJ119" s="78">
        <v>1.817E-8</v>
      </c>
      <c r="BK119" s="78">
        <v>5.7425149062500003</v>
      </c>
      <c r="BL119" s="78">
        <v>103925.01437542</v>
      </c>
      <c r="BM119" s="77">
        <f t="shared" si="100"/>
        <v>4.9907517460392691E-9</v>
      </c>
      <c r="BN119" s="77">
        <f t="shared" si="101"/>
        <v>5.007547676156833E-9</v>
      </c>
      <c r="BO119" s="77">
        <f t="shared" si="102"/>
        <v>5.0075487947777062E-9</v>
      </c>
      <c r="BP119" s="77">
        <f t="shared" si="103"/>
        <v>5.0075487948511764E-9</v>
      </c>
      <c r="BR119" s="78">
        <v>1.26E-9</v>
      </c>
      <c r="BS119" s="78">
        <v>1.8943260926000001</v>
      </c>
      <c r="BT119" s="78">
        <v>1066.49547719</v>
      </c>
      <c r="BU119" s="77">
        <f t="shared" si="104"/>
        <v>-8.0538763567786857E-10</v>
      </c>
      <c r="BV119" s="77">
        <f t="shared" si="105"/>
        <v>-8.0537807465759848E-10</v>
      </c>
      <c r="BW119" s="77">
        <f t="shared" si="106"/>
        <v>-8.0537807402073765E-10</v>
      </c>
      <c r="BX119" s="77">
        <f t="shared" si="107"/>
        <v>-8.0537807402069547E-10</v>
      </c>
      <c r="BZ119" s="78">
        <v>5.0000000000000002E-11</v>
      </c>
      <c r="CA119" s="78">
        <v>2.013597281</v>
      </c>
      <c r="CB119" s="78">
        <v>27676.976036857999</v>
      </c>
      <c r="CC119" s="77">
        <f t="shared" si="108"/>
        <v>3.9895717528200402E-11</v>
      </c>
      <c r="CD119" s="77">
        <f t="shared" si="109"/>
        <v>3.9887998964310342E-11</v>
      </c>
      <c r="CE119" s="77">
        <f t="shared" si="110"/>
        <v>3.9887998450091123E-11</v>
      </c>
      <c r="CF119" s="77">
        <f t="shared" si="111"/>
        <v>3.9887998450056853E-11</v>
      </c>
      <c r="CH119" s="78"/>
      <c r="CI119" s="78"/>
      <c r="CJ119" s="78"/>
      <c r="CP119" s="78"/>
      <c r="CQ119" s="78"/>
      <c r="CR119" s="78"/>
      <c r="CX119" s="78"/>
      <c r="CY119" s="78"/>
      <c r="CZ119" s="78"/>
      <c r="DF119" s="78">
        <v>7.8299999999999996E-9</v>
      </c>
      <c r="DG119" s="78">
        <v>3.69782403005</v>
      </c>
      <c r="DH119" s="78">
        <v>78793.400389817107</v>
      </c>
      <c r="DI119" s="77">
        <f t="shared" si="112"/>
        <v>7.3229553951936599E-9</v>
      </c>
      <c r="DJ119" s="77">
        <f t="shared" si="113"/>
        <v>7.324974064565573E-9</v>
      </c>
      <c r="DK119" s="77">
        <f t="shared" si="114"/>
        <v>7.324974198899233E-9</v>
      </c>
      <c r="DL119" s="77">
        <f t="shared" si="115"/>
        <v>7.3249741989081963E-9</v>
      </c>
      <c r="DN119" s="78">
        <v>8.3999999999999999E-10</v>
      </c>
      <c r="DO119" s="78">
        <v>0.32848825294</v>
      </c>
      <c r="DP119" s="78">
        <v>1052.2683831884001</v>
      </c>
      <c r="DQ119" s="77">
        <f t="shared" si="116"/>
        <v>5.9876335206281602E-10</v>
      </c>
      <c r="DR119" s="77">
        <f t="shared" si="117"/>
        <v>5.9876908744986439E-10</v>
      </c>
      <c r="DS119" s="77">
        <f t="shared" si="118"/>
        <v>5.9876908783189599E-10</v>
      </c>
      <c r="DT119" s="77">
        <f t="shared" si="119"/>
        <v>5.9876908783192102E-10</v>
      </c>
      <c r="DV119" s="78">
        <v>3.9999999999999998E-11</v>
      </c>
      <c r="DW119" s="78">
        <v>4.2459199787699999</v>
      </c>
      <c r="DX119" s="78">
        <v>66941.045326418098</v>
      </c>
      <c r="DY119" s="77">
        <f t="shared" si="120"/>
        <v>-3.1776698083532989E-11</v>
      </c>
      <c r="DZ119" s="77">
        <f t="shared" si="121"/>
        <v>-3.1791738276747261E-11</v>
      </c>
      <c r="EA119" s="77">
        <f t="shared" si="122"/>
        <v>-3.179173927816596E-11</v>
      </c>
      <c r="EB119" s="77">
        <f t="shared" si="123"/>
        <v>-3.1791739278232193E-11</v>
      </c>
      <c r="ED119" s="78">
        <v>0</v>
      </c>
      <c r="EE119" s="78">
        <v>5.7744317900800004</v>
      </c>
      <c r="EF119" s="78">
        <v>105410.994496485</v>
      </c>
      <c r="EG119" s="77">
        <f t="shared" si="132"/>
        <v>0</v>
      </c>
      <c r="EH119" s="77">
        <f t="shared" si="133"/>
        <v>0</v>
      </c>
      <c r="EI119" s="77">
        <f t="shared" si="134"/>
        <v>0</v>
      </c>
      <c r="EJ119" s="77">
        <f t="shared" si="135"/>
        <v>0</v>
      </c>
      <c r="EL119" s="78"/>
      <c r="EM119" s="78"/>
      <c r="EN119" s="78"/>
      <c r="ET119" s="78"/>
      <c r="EU119" s="78"/>
      <c r="EV119" s="78"/>
    </row>
    <row r="120" spans="1:152" s="77" customFormat="1" ht="12.75">
      <c r="A120" s="77">
        <f>A27+A114+Δ_Psi</f>
        <v>7.7661597590569551</v>
      </c>
      <c r="B120" s="85">
        <v>0</v>
      </c>
      <c r="C120" s="77" t="s">
        <v>547</v>
      </c>
      <c r="L120" s="78"/>
      <c r="N120" s="78">
        <v>7.0379999999999999E-8</v>
      </c>
      <c r="O120" s="78">
        <v>3.9903592376099999</v>
      </c>
      <c r="P120" s="78">
        <v>71980.633574731095</v>
      </c>
      <c r="Q120" s="77">
        <f t="shared" si="84"/>
        <v>5.2484934189383149E-8</v>
      </c>
      <c r="R120" s="77">
        <f t="shared" si="85"/>
        <v>5.2516148690517371E-8</v>
      </c>
      <c r="S120" s="77">
        <f t="shared" si="86"/>
        <v>5.2516150768935762E-8</v>
      </c>
      <c r="T120" s="77">
        <f t="shared" si="87"/>
        <v>5.2516150769071598E-8</v>
      </c>
      <c r="V120" s="78">
        <v>8.0800000000000002E-9</v>
      </c>
      <c r="W120" s="78">
        <v>6.2789873755099999</v>
      </c>
      <c r="X120" s="78">
        <v>53131.406024757001</v>
      </c>
      <c r="Y120" s="77">
        <f t="shared" si="88"/>
        <v>6.1035226394284792E-9</v>
      </c>
      <c r="Z120" s="77">
        <f t="shared" si="89"/>
        <v>6.1061245252492045E-9</v>
      </c>
      <c r="AA120" s="77">
        <f t="shared" si="90"/>
        <v>6.1061246985112646E-9</v>
      </c>
      <c r="AB120" s="77">
        <f t="shared" si="91"/>
        <v>6.1061246985226946E-9</v>
      </c>
      <c r="AD120" s="78">
        <v>2.8999999999999998E-10</v>
      </c>
      <c r="AE120" s="78">
        <v>5.7365444785999999</v>
      </c>
      <c r="AF120" s="78">
        <v>129380.133777681</v>
      </c>
      <c r="AG120" s="77">
        <f t="shared" si="92"/>
        <v>-1.4585171998725676E-11</v>
      </c>
      <c r="AH120" s="77">
        <f t="shared" si="93"/>
        <v>-1.4931848554097448E-11</v>
      </c>
      <c r="AI120" s="77">
        <f t="shared" si="94"/>
        <v>-1.4931871645473561E-11</v>
      </c>
      <c r="AJ120" s="77">
        <f t="shared" si="95"/>
        <v>-1.4931871646988135E-11</v>
      </c>
      <c r="AL120" s="78">
        <v>9.9999999999999994E-12</v>
      </c>
      <c r="AM120" s="78">
        <v>6.0774701198200001</v>
      </c>
      <c r="AN120" s="78">
        <v>27676.976036857999</v>
      </c>
      <c r="AO120" s="77">
        <f t="shared" si="128"/>
        <v>-9.6234069851329491E-12</v>
      </c>
      <c r="AP120" s="77">
        <f t="shared" si="129"/>
        <v>-9.6241027574126253E-12</v>
      </c>
      <c r="AQ120" s="77">
        <f t="shared" si="130"/>
        <v>-9.624102803736869E-12</v>
      </c>
      <c r="AR120" s="77">
        <f t="shared" si="131"/>
        <v>-9.624102803739958E-12</v>
      </c>
      <c r="AT120" s="78"/>
      <c r="AU120" s="78"/>
      <c r="AV120" s="78"/>
      <c r="BB120" s="78"/>
      <c r="BC120" s="78"/>
      <c r="BD120" s="78"/>
      <c r="BJ120" s="78">
        <v>1.9610000000000002E-8</v>
      </c>
      <c r="BK120" s="78">
        <v>5.9457742709300003</v>
      </c>
      <c r="BL120" s="78">
        <v>105307.21230790501</v>
      </c>
      <c r="BM120" s="77">
        <f t="shared" si="100"/>
        <v>1.9479801856880121E-8</v>
      </c>
      <c r="BN120" s="77">
        <f t="shared" si="101"/>
        <v>1.9481990543496281E-8</v>
      </c>
      <c r="BO120" s="77">
        <f t="shared" si="102"/>
        <v>1.9481990688668427E-8</v>
      </c>
      <c r="BP120" s="77">
        <f t="shared" si="103"/>
        <v>1.9481990688678092E-8</v>
      </c>
      <c r="BR120" s="78">
        <v>1.2199999999999999E-9</v>
      </c>
      <c r="BS120" s="78">
        <v>1.0429862429100001</v>
      </c>
      <c r="BT120" s="78">
        <v>45405.0956819028</v>
      </c>
      <c r="BU120" s="77">
        <f t="shared" si="104"/>
        <v>9.9397174229351348E-10</v>
      </c>
      <c r="BV120" s="77">
        <f t="shared" si="105"/>
        <v>9.9426881710532801E-10</v>
      </c>
      <c r="BW120" s="77">
        <f t="shared" si="106"/>
        <v>9.9426883688759121E-10</v>
      </c>
      <c r="BX120" s="77">
        <f t="shared" si="107"/>
        <v>9.9426883688889733E-10</v>
      </c>
      <c r="BZ120" s="78">
        <v>7.0000000000000004E-11</v>
      </c>
      <c r="CA120" s="78">
        <v>5.4959635331800003</v>
      </c>
      <c r="CB120" s="78">
        <v>23754.706748702101</v>
      </c>
      <c r="CC120" s="77">
        <f t="shared" si="108"/>
        <v>5.9675406870036341E-11</v>
      </c>
      <c r="CD120" s="77">
        <f t="shared" si="109"/>
        <v>5.9667363930398312E-11</v>
      </c>
      <c r="CE120" s="77">
        <f t="shared" si="110"/>
        <v>5.9667363394563881E-11</v>
      </c>
      <c r="CF120" s="77">
        <f t="shared" si="111"/>
        <v>5.9667363394528519E-11</v>
      </c>
      <c r="CH120" s="78"/>
      <c r="CI120" s="78"/>
      <c r="CJ120" s="78"/>
      <c r="CP120" s="78"/>
      <c r="CQ120" s="78"/>
      <c r="CR120" s="78"/>
      <c r="CX120" s="78"/>
      <c r="CY120" s="78"/>
      <c r="CZ120" s="78"/>
      <c r="DF120" s="78">
        <v>7.7200000000000006E-9</v>
      </c>
      <c r="DG120" s="78">
        <v>4.0871434954900003</v>
      </c>
      <c r="DH120" s="78">
        <v>94138.327020085693</v>
      </c>
      <c r="DI120" s="77">
        <f t="shared" si="112"/>
        <v>-6.800292619050534E-9</v>
      </c>
      <c r="DJ120" s="77">
        <f t="shared" si="113"/>
        <v>-6.8034727785274906E-9</v>
      </c>
      <c r="DK120" s="77">
        <f t="shared" si="114"/>
        <v>-6.8034729901857121E-9</v>
      </c>
      <c r="DL120" s="77">
        <f t="shared" si="115"/>
        <v>-6.8034729901998147E-9</v>
      </c>
      <c r="DN120" s="78">
        <v>8.3999999999999999E-10</v>
      </c>
      <c r="DO120" s="78">
        <v>5.81442139422</v>
      </c>
      <c r="DP120" s="78">
        <v>129380.133777681</v>
      </c>
      <c r="DQ120" s="77">
        <f t="shared" si="116"/>
        <v>2.3149142335688625E-11</v>
      </c>
      <c r="DR120" s="77">
        <f t="shared" si="117"/>
        <v>2.2144038347272224E-11</v>
      </c>
      <c r="DS120" s="77">
        <f t="shared" si="118"/>
        <v>2.2143971396345105E-11</v>
      </c>
      <c r="DT120" s="77">
        <f t="shared" si="119"/>
        <v>2.2143971391953771E-11</v>
      </c>
      <c r="DV120" s="78">
        <v>3.9999999999999998E-11</v>
      </c>
      <c r="DW120" s="78">
        <v>3.2673016153100001</v>
      </c>
      <c r="DX120" s="78">
        <v>7238.6755916000002</v>
      </c>
      <c r="DY120" s="77">
        <f t="shared" si="120"/>
        <v>2.696407335726664E-11</v>
      </c>
      <c r="DZ120" s="77">
        <f t="shared" si="121"/>
        <v>2.6966051965259691E-11</v>
      </c>
      <c r="EA120" s="77">
        <f t="shared" si="122"/>
        <v>2.6966052097050507E-11</v>
      </c>
      <c r="EB120" s="77">
        <f t="shared" si="123"/>
        <v>2.6966052097059325E-11</v>
      </c>
      <c r="ED120" s="78"/>
      <c r="EE120" s="78"/>
      <c r="EF120" s="78"/>
      <c r="EL120" s="78"/>
      <c r="EM120" s="78"/>
      <c r="EN120" s="78"/>
      <c r="ET120" s="78"/>
      <c r="EU120" s="78"/>
      <c r="EV120" s="78"/>
    </row>
    <row r="121" spans="1:152" s="77" customFormat="1" ht="12.75">
      <c r="B121" s="85"/>
      <c r="L121" s="78"/>
      <c r="N121" s="78">
        <v>6.9559999999999996E-8</v>
      </c>
      <c r="O121" s="78">
        <v>1.6282126029899999</v>
      </c>
      <c r="P121" s="78">
        <v>23869.1460373874</v>
      </c>
      <c r="Q121" s="77">
        <f t="shared" si="84"/>
        <v>2.3191770411165413E-8</v>
      </c>
      <c r="R121" s="77">
        <f t="shared" si="85"/>
        <v>2.3206251903304201E-8</v>
      </c>
      <c r="S121" s="77">
        <f t="shared" si="86"/>
        <v>2.3206252867876764E-8</v>
      </c>
      <c r="T121" s="77">
        <f t="shared" si="87"/>
        <v>2.3206252867940133E-8</v>
      </c>
      <c r="V121" s="78">
        <v>7.5300000000000003E-9</v>
      </c>
      <c r="W121" s="78">
        <v>5.6444655199399998</v>
      </c>
      <c r="X121" s="78">
        <v>45892.730433156903</v>
      </c>
      <c r="Y121" s="77">
        <f t="shared" si="88"/>
        <v>-6.1051926678011626E-9</v>
      </c>
      <c r="Z121" s="77">
        <f t="shared" si="89"/>
        <v>-6.1033206830206271E-9</v>
      </c>
      <c r="AA121" s="77">
        <f t="shared" si="90"/>
        <v>-6.1033205582912603E-9</v>
      </c>
      <c r="AB121" s="77">
        <f t="shared" si="91"/>
        <v>-6.1033205582829877E-9</v>
      </c>
      <c r="AD121" s="78">
        <v>3.7999999999999998E-10</v>
      </c>
      <c r="AE121" s="78">
        <v>3.7447255424199999</v>
      </c>
      <c r="AF121" s="78">
        <v>18849.227549974199</v>
      </c>
      <c r="AG121" s="77">
        <f t="shared" si="92"/>
        <v>3.6953530771248241E-10</v>
      </c>
      <c r="AH121" s="77">
        <f t="shared" si="93"/>
        <v>3.6951985755747444E-10</v>
      </c>
      <c r="AI121" s="77">
        <f t="shared" si="94"/>
        <v>3.69519856527967E-10</v>
      </c>
      <c r="AJ121" s="77">
        <f t="shared" si="95"/>
        <v>3.6951985652789902E-10</v>
      </c>
      <c r="AL121" s="78">
        <v>9.9999999999999994E-12</v>
      </c>
      <c r="AM121" s="78">
        <v>5.4836101368600003</v>
      </c>
      <c r="AN121" s="78">
        <v>29530.478086539599</v>
      </c>
      <c r="AO121" s="77">
        <f t="shared" si="128"/>
        <v>3.8955456741236327E-12</v>
      </c>
      <c r="AP121" s="77">
        <f t="shared" si="129"/>
        <v>3.8930292790607052E-12</v>
      </c>
      <c r="AQ121" s="77">
        <f t="shared" si="130"/>
        <v>3.8930291114340581E-12</v>
      </c>
      <c r="AR121" s="77">
        <f t="shared" si="131"/>
        <v>3.8930291114230625E-12</v>
      </c>
      <c r="AT121" s="78"/>
      <c r="AU121" s="78"/>
      <c r="AV121" s="78"/>
      <c r="BB121" s="78"/>
      <c r="BC121" s="78"/>
      <c r="BD121" s="78"/>
      <c r="BJ121" s="78">
        <v>1.9219999999999999E-8</v>
      </c>
      <c r="BK121" s="78">
        <v>4.4376312433800003</v>
      </c>
      <c r="BL121" s="78">
        <v>82815.662921781302</v>
      </c>
      <c r="BM121" s="77">
        <f t="shared" si="100"/>
        <v>-1.3513180278058033E-8</v>
      </c>
      <c r="BN121" s="77">
        <f t="shared" si="101"/>
        <v>-1.3523648215606936E-8</v>
      </c>
      <c r="BO121" s="77">
        <f t="shared" si="102"/>
        <v>-1.352364891261014E-8</v>
      </c>
      <c r="BP121" s="77">
        <f t="shared" si="103"/>
        <v>-1.352364891265672E-8</v>
      </c>
      <c r="BR121" s="78">
        <v>1.3500000000000001E-9</v>
      </c>
      <c r="BS121" s="78">
        <v>4.6641433976700002</v>
      </c>
      <c r="BT121" s="78">
        <v>25448.0058552601</v>
      </c>
      <c r="BU121" s="77">
        <f t="shared" si="104"/>
        <v>-3.0132237436505046E-10</v>
      </c>
      <c r="BV121" s="77">
        <f t="shared" si="105"/>
        <v>-3.0101254368228168E-10</v>
      </c>
      <c r="BW121" s="77">
        <f t="shared" si="106"/>
        <v>-3.0101252304397206E-10</v>
      </c>
      <c r="BX121" s="77">
        <f t="shared" si="107"/>
        <v>-3.0101252304258814E-10</v>
      </c>
      <c r="BZ121" s="78">
        <v>6E-11</v>
      </c>
      <c r="CA121" s="78">
        <v>0.71445272049999997</v>
      </c>
      <c r="CB121" s="78">
        <v>27147.285071763301</v>
      </c>
      <c r="CC121" s="77">
        <f t="shared" si="108"/>
        <v>3.2881428576335181E-11</v>
      </c>
      <c r="CD121" s="77">
        <f t="shared" si="109"/>
        <v>3.2894032638737182E-11</v>
      </c>
      <c r="CE121" s="77">
        <f t="shared" si="110"/>
        <v>3.2894033478223812E-11</v>
      </c>
      <c r="CF121" s="77">
        <f t="shared" si="111"/>
        <v>3.2894033478279434E-11</v>
      </c>
      <c r="CH121" s="78"/>
      <c r="CI121" s="78"/>
      <c r="CJ121" s="78"/>
      <c r="CP121" s="78"/>
      <c r="CQ121" s="78"/>
      <c r="CR121" s="78"/>
      <c r="CX121" s="78"/>
      <c r="CY121" s="78"/>
      <c r="CZ121" s="78"/>
      <c r="DF121" s="78">
        <v>7.9699999999999996E-9</v>
      </c>
      <c r="DG121" s="78">
        <v>0.26237215917000001</v>
      </c>
      <c r="DH121" s="78">
        <v>98690.280517144507</v>
      </c>
      <c r="DI121" s="77">
        <f t="shared" si="112"/>
        <v>7.6234617120204031E-9</v>
      </c>
      <c r="DJ121" s="77">
        <f t="shared" si="113"/>
        <v>7.6213360561110181E-9</v>
      </c>
      <c r="DK121" s="77">
        <f t="shared" si="114"/>
        <v>7.6213359143097965E-9</v>
      </c>
      <c r="DL121" s="77">
        <f t="shared" si="115"/>
        <v>7.6213359143002542E-9</v>
      </c>
      <c r="DN121" s="78">
        <v>9.2999999999999999E-10</v>
      </c>
      <c r="DO121" s="78">
        <v>0.34539006564000002</v>
      </c>
      <c r="DP121" s="78">
        <v>77308.1096831139</v>
      </c>
      <c r="DQ121" s="77">
        <f t="shared" si="116"/>
        <v>4.7201456412084791E-10</v>
      </c>
      <c r="DR121" s="77">
        <f t="shared" si="117"/>
        <v>4.7144131866349695E-10</v>
      </c>
      <c r="DS121" s="77">
        <f t="shared" si="118"/>
        <v>4.714412804716377E-10</v>
      </c>
      <c r="DT121" s="77">
        <f t="shared" si="119"/>
        <v>4.7144128046913144E-10</v>
      </c>
      <c r="DV121" s="78">
        <v>3.9999999999999998E-11</v>
      </c>
      <c r="DW121" s="78">
        <v>4.2451784179100001</v>
      </c>
      <c r="DX121" s="78">
        <v>129380.133777681</v>
      </c>
      <c r="DY121" s="77">
        <f t="shared" si="120"/>
        <v>-3.9983047133938747E-11</v>
      </c>
      <c r="DZ121" s="77">
        <f t="shared" si="121"/>
        <v>-3.9984412321321057E-11</v>
      </c>
      <c r="EA121" s="77">
        <f t="shared" si="122"/>
        <v>-3.9984412410347921E-11</v>
      </c>
      <c r="EB121" s="77">
        <f t="shared" si="123"/>
        <v>-3.9984412410353757E-11</v>
      </c>
      <c r="ED121" s="78"/>
      <c r="EE121" s="78"/>
      <c r="EF121" s="78"/>
      <c r="EL121" s="78"/>
      <c r="EM121" s="78"/>
      <c r="EN121" s="78"/>
      <c r="ET121" s="78"/>
      <c r="EU121" s="78"/>
      <c r="EV121" s="78"/>
    </row>
    <row r="122" spans="1:152" s="77" customFormat="1" ht="12.75">
      <c r="A122" s="83" t="s">
        <v>26</v>
      </c>
      <c r="B122" s="80" t="s">
        <v>83</v>
      </c>
      <c r="C122" s="80" t="s">
        <v>81</v>
      </c>
      <c r="D122" s="83" t="s">
        <v>26</v>
      </c>
      <c r="E122" s="83" t="s">
        <v>26</v>
      </c>
      <c r="F122" s="83" t="s">
        <v>26</v>
      </c>
      <c r="L122" s="78"/>
      <c r="N122" s="78">
        <v>7.5950000000000002E-8</v>
      </c>
      <c r="O122" s="78">
        <v>0.18334396433</v>
      </c>
      <c r="P122" s="78">
        <v>12432.0426503978</v>
      </c>
      <c r="Q122" s="77">
        <f t="shared" si="84"/>
        <v>7.086465537451469E-8</v>
      </c>
      <c r="R122" s="77">
        <f t="shared" si="85"/>
        <v>7.0867797652791551E-8</v>
      </c>
      <c r="S122" s="77">
        <f t="shared" si="86"/>
        <v>7.0867797862067121E-8</v>
      </c>
      <c r="T122" s="77">
        <f t="shared" si="87"/>
        <v>7.0867797862081098E-8</v>
      </c>
      <c r="V122" s="78">
        <v>6.1E-9</v>
      </c>
      <c r="W122" s="78">
        <v>1.21194007471</v>
      </c>
      <c r="X122" s="78">
        <v>153.7788104848</v>
      </c>
      <c r="Y122" s="77">
        <f t="shared" si="88"/>
        <v>5.710468642006359E-9</v>
      </c>
      <c r="Z122" s="77">
        <f t="shared" si="89"/>
        <v>5.7104716935703716E-9</v>
      </c>
      <c r="AA122" s="77">
        <f t="shared" si="90"/>
        <v>5.7104716937736355E-9</v>
      </c>
      <c r="AB122" s="77">
        <f t="shared" si="91"/>
        <v>5.7104716937736496E-9</v>
      </c>
      <c r="AD122" s="78">
        <v>2.8000000000000002E-10</v>
      </c>
      <c r="AE122" s="78">
        <v>3.0505988551700001</v>
      </c>
      <c r="AF122" s="78">
        <v>339142.74084046402</v>
      </c>
      <c r="AG122" s="77">
        <f t="shared" si="92"/>
        <v>6.9129830120516664E-11</v>
      </c>
      <c r="AH122" s="77">
        <f t="shared" si="93"/>
        <v>6.9980833477684729E-11</v>
      </c>
      <c r="AI122" s="77">
        <f t="shared" si="94"/>
        <v>6.9980890140049404E-11</v>
      </c>
      <c r="AJ122" s="77">
        <f t="shared" si="95"/>
        <v>6.9980890143809689E-11</v>
      </c>
      <c r="AL122" s="78">
        <v>9.9999999999999994E-12</v>
      </c>
      <c r="AM122" s="78">
        <v>0.15288602386</v>
      </c>
      <c r="AN122" s="78">
        <v>25448.0058552601</v>
      </c>
      <c r="AO122" s="77">
        <f t="shared" si="128"/>
        <v>-9.1053110804966943E-12</v>
      </c>
      <c r="AP122" s="77">
        <f t="shared" si="129"/>
        <v>-9.1062842225991223E-12</v>
      </c>
      <c r="AQ122" s="77">
        <f t="shared" si="130"/>
        <v>-9.1062842874030913E-12</v>
      </c>
      <c r="AR122" s="77">
        <f t="shared" si="131"/>
        <v>-9.1062842874074373E-12</v>
      </c>
      <c r="AT122" s="78"/>
      <c r="AU122" s="78"/>
      <c r="AV122" s="78"/>
      <c r="BB122" s="78"/>
      <c r="BC122" s="78"/>
      <c r="BD122" s="78"/>
      <c r="BJ122" s="78">
        <v>1.667E-8</v>
      </c>
      <c r="BK122" s="78">
        <v>4.5188741992799999</v>
      </c>
      <c r="BL122" s="78">
        <v>52195.476044048097</v>
      </c>
      <c r="BM122" s="77">
        <f t="shared" si="100"/>
        <v>-8.9762539580529982E-9</v>
      </c>
      <c r="BN122" s="77">
        <f t="shared" si="101"/>
        <v>-8.9830361294042194E-9</v>
      </c>
      <c r="BO122" s="77">
        <f t="shared" si="102"/>
        <v>-8.9830365810943423E-9</v>
      </c>
      <c r="BP122" s="77">
        <f t="shared" si="103"/>
        <v>-8.9830365811246733E-9</v>
      </c>
      <c r="BR122" s="78">
        <v>1.15E-9</v>
      </c>
      <c r="BS122" s="78">
        <v>2.8136585152000002</v>
      </c>
      <c r="BT122" s="78">
        <v>78283.379185622296</v>
      </c>
      <c r="BU122" s="77">
        <f t="shared" si="104"/>
        <v>-7.7095205733553822E-10</v>
      </c>
      <c r="BV122" s="77">
        <f t="shared" si="105"/>
        <v>-7.703338431568338E-10</v>
      </c>
      <c r="BW122" s="77">
        <f t="shared" si="106"/>
        <v>-7.7033380196419438E-10</v>
      </c>
      <c r="BX122" s="77">
        <f t="shared" si="107"/>
        <v>-7.7033380196147647E-10</v>
      </c>
      <c r="BZ122" s="78">
        <v>5.0000000000000002E-11</v>
      </c>
      <c r="CA122" s="78">
        <v>5.5815366372000002</v>
      </c>
      <c r="CB122" s="78">
        <v>68050.423878511501</v>
      </c>
      <c r="CC122" s="77">
        <f t="shared" si="108"/>
        <v>2.6122585351141587E-11</v>
      </c>
      <c r="CD122" s="77">
        <f t="shared" si="109"/>
        <v>2.6095738892054033E-11</v>
      </c>
      <c r="CE122" s="77">
        <f t="shared" si="110"/>
        <v>2.6095737103468963E-11</v>
      </c>
      <c r="CF122" s="77">
        <f t="shared" si="111"/>
        <v>2.6095737103350169E-11</v>
      </c>
      <c r="CH122" s="78"/>
      <c r="CI122" s="78"/>
      <c r="CJ122" s="78"/>
      <c r="CP122" s="78"/>
      <c r="CQ122" s="78"/>
      <c r="CR122" s="78"/>
      <c r="CX122" s="78"/>
      <c r="CY122" s="78"/>
      <c r="CZ122" s="78"/>
      <c r="DF122" s="78">
        <v>9.6500000000000004E-9</v>
      </c>
      <c r="DG122" s="78">
        <v>4.7078417995399997</v>
      </c>
      <c r="DH122" s="78">
        <v>51535.908996834303</v>
      </c>
      <c r="DI122" s="77">
        <f t="shared" si="112"/>
        <v>-1.3062083036214173E-9</v>
      </c>
      <c r="DJ122" s="77">
        <f t="shared" si="113"/>
        <v>-1.3016494256505666E-9</v>
      </c>
      <c r="DK122" s="77">
        <f t="shared" si="114"/>
        <v>-1.3016491219744561E-9</v>
      </c>
      <c r="DL122" s="77">
        <f t="shared" si="115"/>
        <v>-1.3016491219543455E-9</v>
      </c>
      <c r="DN122" s="78">
        <v>7.7999999999999999E-10</v>
      </c>
      <c r="DO122" s="78">
        <v>1.1763326628699999</v>
      </c>
      <c r="DP122" s="78">
        <v>76674.636529438707</v>
      </c>
      <c r="DQ122" s="77">
        <f t="shared" si="116"/>
        <v>-7.6963288905507975E-10</v>
      </c>
      <c r="DR122" s="77">
        <f t="shared" si="117"/>
        <v>-7.6972260727762024E-10</v>
      </c>
      <c r="DS122" s="77">
        <f t="shared" si="118"/>
        <v>-7.6972261324083941E-10</v>
      </c>
      <c r="DT122" s="77">
        <f t="shared" si="119"/>
        <v>-7.6972261324123397E-10</v>
      </c>
      <c r="DV122" s="78">
        <v>3.9999999999999998E-11</v>
      </c>
      <c r="DW122" s="78">
        <v>5.4670652393800001</v>
      </c>
      <c r="DX122" s="78">
        <v>50057.042422769999</v>
      </c>
      <c r="DY122" s="77">
        <f t="shared" si="120"/>
        <v>-1.2965342520293651E-11</v>
      </c>
      <c r="DZ122" s="77">
        <f t="shared" si="121"/>
        <v>-1.2982865545000929E-11</v>
      </c>
      <c r="EA122" s="77">
        <f t="shared" si="122"/>
        <v>-1.2982866712114098E-11</v>
      </c>
      <c r="EB122" s="77">
        <f t="shared" si="123"/>
        <v>-1.298286671219152E-11</v>
      </c>
      <c r="ED122" s="81"/>
      <c r="EE122" s="81"/>
      <c r="EF122" s="81"/>
      <c r="EL122" s="78"/>
      <c r="EM122" s="78"/>
      <c r="EN122" s="78"/>
      <c r="ET122" s="78"/>
      <c r="EU122" s="78"/>
      <c r="EV122" s="78"/>
    </row>
    <row r="123" spans="1:152" s="77" customFormat="1" ht="12.75">
      <c r="B123" s="85"/>
      <c r="L123" s="78"/>
      <c r="N123" s="78">
        <v>6.0609999999999998E-8</v>
      </c>
      <c r="O123" s="78">
        <v>3.6704479406199999</v>
      </c>
      <c r="P123" s="78">
        <v>27676.976036857999</v>
      </c>
      <c r="Q123" s="77">
        <f t="shared" si="84"/>
        <v>3.2242161319617811E-8</v>
      </c>
      <c r="R123" s="77">
        <f t="shared" si="85"/>
        <v>3.2255301909634883E-8</v>
      </c>
      <c r="S123" s="77">
        <f t="shared" si="86"/>
        <v>3.2255302784856703E-8</v>
      </c>
      <c r="T123" s="77">
        <f t="shared" si="87"/>
        <v>3.2255302784915042E-8</v>
      </c>
      <c r="V123" s="78">
        <v>6.0399999999999998E-9</v>
      </c>
      <c r="W123" s="78">
        <v>5.2926738051799997</v>
      </c>
      <c r="X123" s="78">
        <v>136100.847757023</v>
      </c>
      <c r="Y123" s="77">
        <f t="shared" si="88"/>
        <v>-3.5351818703731753E-10</v>
      </c>
      <c r="Z123" s="77">
        <f t="shared" si="89"/>
        <v>-3.61110227187879E-10</v>
      </c>
      <c r="AA123" s="77">
        <f t="shared" si="90"/>
        <v>-3.6111073287411235E-10</v>
      </c>
      <c r="AB123" s="77">
        <f t="shared" si="91"/>
        <v>-3.6111073290769888E-10</v>
      </c>
      <c r="AD123" s="78">
        <v>3.4999999999999998E-10</v>
      </c>
      <c r="AE123" s="78">
        <v>0.74194291506999999</v>
      </c>
      <c r="AF123" s="78">
        <v>52171.924947790401</v>
      </c>
      <c r="AG123" s="77">
        <f t="shared" si="92"/>
        <v>3.0758562128689404E-10</v>
      </c>
      <c r="AH123" s="77">
        <f t="shared" si="93"/>
        <v>3.0766619595078646E-10</v>
      </c>
      <c r="AI123" s="77">
        <f t="shared" si="94"/>
        <v>3.0766620131546451E-10</v>
      </c>
      <c r="AJ123" s="77">
        <f t="shared" si="95"/>
        <v>3.0766620131582496E-10</v>
      </c>
      <c r="AL123" s="78">
        <v>9.9999999999999994E-12</v>
      </c>
      <c r="AM123" s="78">
        <v>2.1834282540199998</v>
      </c>
      <c r="AN123" s="78">
        <v>63498.470381452702</v>
      </c>
      <c r="AO123" s="77">
        <f t="shared" si="128"/>
        <v>-3.8859404090726823E-12</v>
      </c>
      <c r="AP123" s="77">
        <f t="shared" si="129"/>
        <v>-3.8805267419309589E-12</v>
      </c>
      <c r="AQ123" s="77">
        <f t="shared" si="130"/>
        <v>-3.8805263812823977E-12</v>
      </c>
      <c r="AR123" s="77">
        <f t="shared" si="131"/>
        <v>-3.880526381258298E-12</v>
      </c>
      <c r="AT123" s="78"/>
      <c r="AU123" s="78"/>
      <c r="AV123" s="78"/>
      <c r="BB123" s="78"/>
      <c r="BC123" s="78"/>
      <c r="BD123" s="78"/>
      <c r="BJ123" s="78">
        <v>1.7710000000000001E-8</v>
      </c>
      <c r="BK123" s="78">
        <v>6.1227875753500003</v>
      </c>
      <c r="BL123" s="78">
        <v>155468.03691925501</v>
      </c>
      <c r="BM123" s="77">
        <f t="shared" si="100"/>
        <v>3.5688767398616381E-9</v>
      </c>
      <c r="BN123" s="77">
        <f t="shared" si="101"/>
        <v>3.5439225454336184E-9</v>
      </c>
      <c r="BO123" s="77">
        <f t="shared" si="102"/>
        <v>3.543920882993197E-9</v>
      </c>
      <c r="BP123" s="77">
        <f t="shared" si="103"/>
        <v>3.543920882882727E-9</v>
      </c>
      <c r="BR123" s="78">
        <v>1.14E-9</v>
      </c>
      <c r="BS123" s="78">
        <v>4.4731541181300001</v>
      </c>
      <c r="BT123" s="78">
        <v>68050.423878511501</v>
      </c>
      <c r="BU123" s="77">
        <f t="shared" si="104"/>
        <v>-6.0425625653388661E-10</v>
      </c>
      <c r="BV123" s="77">
        <f t="shared" si="105"/>
        <v>-6.0486474320849436E-10</v>
      </c>
      <c r="BW123" s="77">
        <f t="shared" si="106"/>
        <v>-6.0486478373175886E-10</v>
      </c>
      <c r="BX123" s="77">
        <f t="shared" si="107"/>
        <v>-6.048647837344503E-10</v>
      </c>
      <c r="BZ123" s="78">
        <v>6E-11</v>
      </c>
      <c r="CA123" s="78">
        <v>4.7238799971700001</v>
      </c>
      <c r="CB123" s="78">
        <v>52290.245571833599</v>
      </c>
      <c r="CC123" s="77">
        <f t="shared" si="108"/>
        <v>-4.658909520431255E-11</v>
      </c>
      <c r="CD123" s="77">
        <f t="shared" si="109"/>
        <v>-4.6607380359755532E-11</v>
      </c>
      <c r="CE123" s="77">
        <f t="shared" si="110"/>
        <v>-4.6607381577364062E-11</v>
      </c>
      <c r="CF123" s="77">
        <f t="shared" si="111"/>
        <v>-4.6607381577445682E-11</v>
      </c>
      <c r="CH123" s="78"/>
      <c r="CI123" s="78"/>
      <c r="CJ123" s="78"/>
      <c r="CP123" s="78"/>
      <c r="CQ123" s="78"/>
      <c r="CR123" s="78"/>
      <c r="CX123" s="78"/>
      <c r="CY123" s="78"/>
      <c r="CZ123" s="78"/>
      <c r="DF123" s="78">
        <v>9.5200000000000002E-9</v>
      </c>
      <c r="DG123" s="78">
        <v>2.53604676495</v>
      </c>
      <c r="DH123" s="78">
        <v>29530.478086539599</v>
      </c>
      <c r="DI123" s="77">
        <f t="shared" si="112"/>
        <v>-5.3295544972741701E-9</v>
      </c>
      <c r="DJ123" s="77">
        <f t="shared" si="113"/>
        <v>-5.3273991393735061E-9</v>
      </c>
      <c r="DK123" s="77">
        <f t="shared" si="114"/>
        <v>-5.3273989957919628E-9</v>
      </c>
      <c r="DL123" s="77">
        <f t="shared" si="115"/>
        <v>-5.3273989957825453E-9</v>
      </c>
      <c r="DN123" s="78">
        <v>1.07E-9</v>
      </c>
      <c r="DO123" s="78">
        <v>1.0131635802300001</v>
      </c>
      <c r="DP123" s="78">
        <v>52182.9198301492</v>
      </c>
      <c r="DQ123" s="77">
        <f t="shared" si="116"/>
        <v>8.130632882577967E-10</v>
      </c>
      <c r="DR123" s="77">
        <f t="shared" si="117"/>
        <v>8.1339900528696903E-10</v>
      </c>
      <c r="DS123" s="77">
        <f t="shared" si="118"/>
        <v>8.1339902764274394E-10</v>
      </c>
      <c r="DT123" s="77">
        <f t="shared" si="119"/>
        <v>8.1339902764420608E-10</v>
      </c>
      <c r="DV123" s="78">
        <v>3.9999999999999998E-11</v>
      </c>
      <c r="DW123" s="78">
        <v>2.1720891848399999</v>
      </c>
      <c r="DX123" s="78">
        <v>136100.847757023</v>
      </c>
      <c r="DY123" s="77">
        <f t="shared" si="120"/>
        <v>1.5018443941898332E-12</v>
      </c>
      <c r="DZ123" s="77">
        <f t="shared" si="121"/>
        <v>1.5521743020031718E-12</v>
      </c>
      <c r="EA123" s="77">
        <f t="shared" si="122"/>
        <v>1.5521776543931056E-12</v>
      </c>
      <c r="EB123" s="77">
        <f t="shared" si="123"/>
        <v>1.552177654615764E-12</v>
      </c>
      <c r="ED123" s="78"/>
      <c r="EE123" s="78"/>
      <c r="EF123" s="78"/>
      <c r="EL123" s="78"/>
      <c r="EM123" s="78"/>
      <c r="EN123" s="78"/>
      <c r="ET123" s="78"/>
      <c r="EU123" s="78"/>
      <c r="EV123" s="78"/>
    </row>
    <row r="124" spans="1:152" s="77" customFormat="1" ht="12.75">
      <c r="A124" s="77" t="s">
        <v>81</v>
      </c>
      <c r="B124" s="85"/>
      <c r="C124" s="77" t="s">
        <v>83</v>
      </c>
      <c r="L124" s="78"/>
      <c r="N124" s="78">
        <v>5.896E-8</v>
      </c>
      <c r="O124" s="78">
        <v>5.5717114186599996</v>
      </c>
      <c r="P124" s="78">
        <v>94138.327020085693</v>
      </c>
      <c r="Q124" s="77">
        <f t="shared" si="84"/>
        <v>2.3333043574224786E-8</v>
      </c>
      <c r="R124" s="77">
        <f t="shared" si="85"/>
        <v>2.3285876290529145E-8</v>
      </c>
      <c r="S124" s="77">
        <f t="shared" si="86"/>
        <v>2.3285873148132715E-8</v>
      </c>
      <c r="T124" s="77">
        <f t="shared" si="87"/>
        <v>2.3285873147923343E-8</v>
      </c>
      <c r="V124" s="78">
        <v>8.1099999999999995E-9</v>
      </c>
      <c r="W124" s="78">
        <v>4.2288518126300003</v>
      </c>
      <c r="X124" s="78">
        <v>25654.191403697299</v>
      </c>
      <c r="Y124" s="77">
        <f t="shared" si="88"/>
        <v>7.9191175209396891E-9</v>
      </c>
      <c r="Z124" s="77">
        <f t="shared" si="89"/>
        <v>7.9195324604634441E-9</v>
      </c>
      <c r="AA124" s="77">
        <f t="shared" si="90"/>
        <v>7.9195324880876833E-9</v>
      </c>
      <c r="AB124" s="77">
        <f t="shared" si="91"/>
        <v>7.9195324880894717E-9</v>
      </c>
      <c r="AD124" s="78">
        <v>2.8000000000000002E-10</v>
      </c>
      <c r="AE124" s="78">
        <v>0.73918545262000002</v>
      </c>
      <c r="AF124" s="78">
        <v>7880.0891533389904</v>
      </c>
      <c r="AG124" s="77">
        <f t="shared" si="92"/>
        <v>1.4420853682389685E-10</v>
      </c>
      <c r="AH124" s="77">
        <f t="shared" si="93"/>
        <v>1.4422603406541727E-10</v>
      </c>
      <c r="AI124" s="77">
        <f t="shared" si="94"/>
        <v>1.4422603523088102E-10</v>
      </c>
      <c r="AJ124" s="77">
        <f t="shared" si="95"/>
        <v>1.4422603523095779E-10</v>
      </c>
      <c r="AL124" s="78">
        <v>9.9999999999999994E-12</v>
      </c>
      <c r="AM124" s="78">
        <v>3.6705432145299999</v>
      </c>
      <c r="AN124" s="78">
        <v>21535.9496445154</v>
      </c>
      <c r="AO124" s="77">
        <f t="shared" si="128"/>
        <v>-8.7670535940462459E-12</v>
      </c>
      <c r="AP124" s="77">
        <f t="shared" si="129"/>
        <v>-8.7680118407668971E-12</v>
      </c>
      <c r="AQ124" s="77">
        <f t="shared" si="130"/>
        <v>-8.7680119045840122E-12</v>
      </c>
      <c r="AR124" s="77">
        <f t="shared" si="131"/>
        <v>-8.7680119045882483E-12</v>
      </c>
      <c r="AT124" s="78"/>
      <c r="AU124" s="78"/>
      <c r="AV124" s="78"/>
      <c r="BB124" s="78"/>
      <c r="BC124" s="78"/>
      <c r="BD124" s="78"/>
      <c r="BJ124" s="78">
        <v>1.515E-8</v>
      </c>
      <c r="BK124" s="78">
        <v>1.7245811582999999</v>
      </c>
      <c r="BL124" s="78">
        <v>54394.563387335103</v>
      </c>
      <c r="BM124" s="77">
        <f t="shared" si="100"/>
        <v>-2.294729261816549E-9</v>
      </c>
      <c r="BN124" s="77">
        <f t="shared" si="101"/>
        <v>-2.2871928090028099E-9</v>
      </c>
      <c r="BO124" s="77">
        <f t="shared" si="102"/>
        <v>-2.2871923069817879E-9</v>
      </c>
      <c r="BP124" s="77">
        <f t="shared" si="103"/>
        <v>-2.2871923069485874E-9</v>
      </c>
      <c r="BR124" s="78">
        <v>1.3399999999999999E-9</v>
      </c>
      <c r="BS124" s="78">
        <v>5.3539368279900001</v>
      </c>
      <c r="BT124" s="78">
        <v>213.29909543799999</v>
      </c>
      <c r="BU124" s="77">
        <f t="shared" si="104"/>
        <v>-6.9021130742447378E-10</v>
      </c>
      <c r="BV124" s="77">
        <f t="shared" si="105"/>
        <v>-6.9021357398585138E-10</v>
      </c>
      <c r="BW124" s="77">
        <f t="shared" si="106"/>
        <v>-6.9021357413682684E-10</v>
      </c>
      <c r="BX124" s="77">
        <f t="shared" si="107"/>
        <v>-6.9021357413683707E-10</v>
      </c>
      <c r="BZ124" s="78">
        <v>5.0000000000000002E-11</v>
      </c>
      <c r="CA124" s="78">
        <v>1.6556533280900001</v>
      </c>
      <c r="CB124" s="78">
        <v>80482.466528909295</v>
      </c>
      <c r="CC124" s="77">
        <f t="shared" si="108"/>
        <v>2.4937864989857211E-12</v>
      </c>
      <c r="CD124" s="77">
        <f t="shared" si="109"/>
        <v>2.5309694927310577E-12</v>
      </c>
      <c r="CE124" s="77">
        <f t="shared" si="110"/>
        <v>2.5309719694369814E-12</v>
      </c>
      <c r="CF124" s="77">
        <f t="shared" si="111"/>
        <v>2.5309719696016162E-12</v>
      </c>
      <c r="CH124" s="78"/>
      <c r="CI124" s="78"/>
      <c r="CJ124" s="78"/>
      <c r="CP124" s="78"/>
      <c r="CQ124" s="78"/>
      <c r="CR124" s="78"/>
      <c r="CX124" s="78"/>
      <c r="CY124" s="78"/>
      <c r="CZ124" s="78"/>
      <c r="DF124" s="78">
        <v>7.7300000000000004E-9</v>
      </c>
      <c r="DG124" s="78">
        <v>2.6789322215800002</v>
      </c>
      <c r="DH124" s="78">
        <v>131548.894259964</v>
      </c>
      <c r="DI124" s="77">
        <f t="shared" si="112"/>
        <v>-4.2050448377003591E-9</v>
      </c>
      <c r="DJ124" s="77">
        <f t="shared" si="113"/>
        <v>-4.197147708310142E-9</v>
      </c>
      <c r="DK124" s="77">
        <f t="shared" si="114"/>
        <v>-4.1971471820754296E-9</v>
      </c>
      <c r="DL124" s="77">
        <f t="shared" si="115"/>
        <v>-4.1971471820407451E-9</v>
      </c>
      <c r="DN124" s="78">
        <v>8.1999999999999996E-10</v>
      </c>
      <c r="DO124" s="78">
        <v>6.1144501452300002</v>
      </c>
      <c r="DP124" s="78">
        <v>79323.091354911696</v>
      </c>
      <c r="DQ124" s="77">
        <f t="shared" si="116"/>
        <v>8.0973001191411165E-10</v>
      </c>
      <c r="DR124" s="77">
        <f t="shared" si="117"/>
        <v>8.0963485054287886E-10</v>
      </c>
      <c r="DS124" s="77">
        <f t="shared" si="118"/>
        <v>8.0963484418966513E-10</v>
      </c>
      <c r="DT124" s="77">
        <f t="shared" si="119"/>
        <v>8.0963484418924409E-10</v>
      </c>
      <c r="DV124" s="78">
        <v>3.9999999999999998E-11</v>
      </c>
      <c r="DW124" s="78">
        <v>5.8657328726099998</v>
      </c>
      <c r="DX124" s="78">
        <v>155418.04029735099</v>
      </c>
      <c r="DY124" s="77">
        <f t="shared" si="120"/>
        <v>8.8486826429231816E-12</v>
      </c>
      <c r="DZ124" s="77">
        <f t="shared" si="121"/>
        <v>8.7925831717027437E-12</v>
      </c>
      <c r="EA124" s="77">
        <f t="shared" si="122"/>
        <v>8.7925794343174284E-12</v>
      </c>
      <c r="EB124" s="77">
        <f t="shared" si="123"/>
        <v>8.7925794340734344E-12</v>
      </c>
      <c r="ED124" s="78"/>
      <c r="EE124" s="78"/>
      <c r="EF124" s="78"/>
      <c r="EL124" s="78"/>
      <c r="EM124" s="78"/>
      <c r="EN124" s="78"/>
      <c r="ET124" s="78"/>
      <c r="EU124" s="78"/>
      <c r="EV124" s="78"/>
    </row>
    <row r="125" spans="1:152" s="77" customFormat="1" ht="12.75">
      <c r="A125" s="77">
        <f>ATAN2(D111,E111)</f>
        <v>1.7093532717145585</v>
      </c>
      <c r="B125" s="85"/>
      <c r="C125" s="77">
        <f>ATAN2(SQRT(D111*D111+E111*E111),F111)</f>
        <v>-3.3894793330730942E-2</v>
      </c>
      <c r="L125" s="78"/>
      <c r="N125" s="78">
        <v>5.7159999999999997E-8</v>
      </c>
      <c r="O125" s="78">
        <v>5.1820420348400003</v>
      </c>
      <c r="P125" s="78">
        <v>78793.400389817107</v>
      </c>
      <c r="Q125" s="77">
        <f t="shared" si="84"/>
        <v>-1.5536594319473135E-8</v>
      </c>
      <c r="R125" s="77">
        <f t="shared" si="85"/>
        <v>-1.5496490809744435E-8</v>
      </c>
      <c r="S125" s="77">
        <f t="shared" si="86"/>
        <v>-1.549648813818051E-8</v>
      </c>
      <c r="T125" s="77">
        <f t="shared" si="87"/>
        <v>-1.5496488138002246E-8</v>
      </c>
      <c r="V125" s="78">
        <v>6.9699999999999997E-9</v>
      </c>
      <c r="W125" s="78">
        <v>1.89331617498</v>
      </c>
      <c r="X125" s="78">
        <v>77308.1096831139</v>
      </c>
      <c r="Y125" s="77">
        <f t="shared" si="88"/>
        <v>6.0848655470582832E-9</v>
      </c>
      <c r="Z125" s="77">
        <f t="shared" si="89"/>
        <v>6.0872952868931768E-9</v>
      </c>
      <c r="AA125" s="77">
        <f t="shared" si="90"/>
        <v>6.0872954486342024E-9</v>
      </c>
      <c r="AB125" s="77">
        <f t="shared" si="91"/>
        <v>6.0872954486448168E-9</v>
      </c>
      <c r="AD125" s="78">
        <v>3.6E-10</v>
      </c>
      <c r="AE125" s="78">
        <v>1.2674281974199999</v>
      </c>
      <c r="AF125" s="78">
        <v>51116.424352959199</v>
      </c>
      <c r="AG125" s="77">
        <f t="shared" si="92"/>
        <v>2.987332262287386E-10</v>
      </c>
      <c r="AH125" s="77">
        <f t="shared" si="93"/>
        <v>2.9882819854750733E-10</v>
      </c>
      <c r="AI125" s="77">
        <f t="shared" si="94"/>
        <v>2.988282048713834E-10</v>
      </c>
      <c r="AJ125" s="77">
        <f t="shared" si="95"/>
        <v>2.988282048717942E-10</v>
      </c>
      <c r="AL125" s="78">
        <v>9.9999999999999994E-12</v>
      </c>
      <c r="AM125" s="78">
        <v>1.4981542272699999</v>
      </c>
      <c r="AN125" s="78">
        <v>26084.021806216198</v>
      </c>
      <c r="AO125" s="77">
        <f t="shared" si="128"/>
        <v>1.8310395489363035E-12</v>
      </c>
      <c r="AP125" s="77">
        <f t="shared" si="129"/>
        <v>1.8334119148317154E-12</v>
      </c>
      <c r="AQ125" s="77">
        <f t="shared" si="130"/>
        <v>1.8334120728510905E-12</v>
      </c>
      <c r="AR125" s="77">
        <f t="shared" si="131"/>
        <v>1.8334120728614279E-12</v>
      </c>
      <c r="AT125" s="78"/>
      <c r="AU125" s="78"/>
      <c r="AV125" s="78"/>
      <c r="BB125" s="78"/>
      <c r="BC125" s="78"/>
      <c r="BD125" s="78"/>
      <c r="BJ125" s="78">
        <v>1.585E-8</v>
      </c>
      <c r="BK125" s="78">
        <v>0.23900687506000001</v>
      </c>
      <c r="BL125" s="78">
        <v>85502.3850163225</v>
      </c>
      <c r="BM125" s="77">
        <f t="shared" si="100"/>
        <v>-1.3551442798383817E-8</v>
      </c>
      <c r="BN125" s="77">
        <f t="shared" si="101"/>
        <v>-1.3557941535140847E-8</v>
      </c>
      <c r="BO125" s="77">
        <f t="shared" si="102"/>
        <v>-1.3557941967738324E-8</v>
      </c>
      <c r="BP125" s="77">
        <f t="shared" si="103"/>
        <v>-1.3557941967767259E-8</v>
      </c>
      <c r="BR125" s="78">
        <v>1.25E-9</v>
      </c>
      <c r="BS125" s="78">
        <v>1.6182784537199999</v>
      </c>
      <c r="BT125" s="78">
        <v>129380.133777681</v>
      </c>
      <c r="BU125" s="77">
        <f t="shared" si="104"/>
        <v>1.0696807760530576E-9</v>
      </c>
      <c r="BV125" s="77">
        <f t="shared" si="105"/>
        <v>1.0704541589118339E-9</v>
      </c>
      <c r="BW125" s="77">
        <f t="shared" si="106"/>
        <v>1.0704542103757002E-9</v>
      </c>
      <c r="BX125" s="77">
        <f t="shared" si="107"/>
        <v>1.0704542103790757E-9</v>
      </c>
      <c r="BZ125" s="78">
        <v>5.0000000000000002E-11</v>
      </c>
      <c r="CA125" s="78">
        <v>4.6765563103799996</v>
      </c>
      <c r="CB125" s="78">
        <v>181505.94343892499</v>
      </c>
      <c r="CC125" s="77">
        <f t="shared" si="108"/>
        <v>-4.454074223371756E-11</v>
      </c>
      <c r="CD125" s="77">
        <f t="shared" si="109"/>
        <v>-4.4578828946288706E-11</v>
      </c>
      <c r="CE125" s="77">
        <f t="shared" si="110"/>
        <v>-4.4578831479056359E-11</v>
      </c>
      <c r="CF125" s="77">
        <f t="shared" si="111"/>
        <v>-4.4578831479223689E-11</v>
      </c>
      <c r="CH125" s="78"/>
      <c r="CI125" s="78"/>
      <c r="CJ125" s="78"/>
      <c r="CP125" s="78"/>
      <c r="CQ125" s="78"/>
      <c r="CR125" s="78"/>
      <c r="CX125" s="78"/>
      <c r="CY125" s="78"/>
      <c r="CZ125" s="78"/>
      <c r="DF125" s="78">
        <v>7.3399999999999999E-9</v>
      </c>
      <c r="DG125" s="78">
        <v>0.89243669489999999</v>
      </c>
      <c r="DH125" s="78">
        <v>103821.921601202</v>
      </c>
      <c r="DI125" s="77">
        <f t="shared" si="112"/>
        <v>-7.251244004524122E-9</v>
      </c>
      <c r="DJ125" s="77">
        <f t="shared" si="113"/>
        <v>-7.2523337497516728E-9</v>
      </c>
      <c r="DK125" s="77">
        <f t="shared" si="114"/>
        <v>-7.2523338221165984E-9</v>
      </c>
      <c r="DL125" s="77">
        <f t="shared" si="115"/>
        <v>-7.2523338221213555E-9</v>
      </c>
      <c r="DN125" s="78">
        <v>8.4999999999999996E-10</v>
      </c>
      <c r="DO125" s="78">
        <v>2.5033204448299999</v>
      </c>
      <c r="DP125" s="78">
        <v>7238.6755916000002</v>
      </c>
      <c r="DQ125" s="77">
        <f t="shared" si="116"/>
        <v>8.4808906788921003E-10</v>
      </c>
      <c r="DR125" s="77">
        <f t="shared" si="117"/>
        <v>8.4809288089483171E-10</v>
      </c>
      <c r="DS125" s="77">
        <f t="shared" si="118"/>
        <v>8.4809288114868889E-10</v>
      </c>
      <c r="DT125" s="77">
        <f t="shared" si="119"/>
        <v>8.4809288114870543E-10</v>
      </c>
      <c r="DV125" s="78">
        <v>3.9999999999999998E-11</v>
      </c>
      <c r="DW125" s="78">
        <v>4.1525606919699998</v>
      </c>
      <c r="DX125" s="78">
        <v>32370.9789915656</v>
      </c>
      <c r="DY125" s="77">
        <f t="shared" si="120"/>
        <v>3.30474135348137E-11</v>
      </c>
      <c r="DZ125" s="77">
        <f t="shared" si="121"/>
        <v>3.3054161271138796E-11</v>
      </c>
      <c r="EA125" s="77">
        <f t="shared" si="122"/>
        <v>3.3054161720506234E-11</v>
      </c>
      <c r="EB125" s="77">
        <f t="shared" si="123"/>
        <v>3.3054161720535689E-11</v>
      </c>
      <c r="ED125" s="78"/>
      <c r="EE125" s="78"/>
      <c r="EF125" s="78"/>
      <c r="EL125" s="78"/>
      <c r="EM125" s="78"/>
      <c r="EN125" s="78"/>
      <c r="ET125" s="78"/>
      <c r="EU125" s="78"/>
      <c r="EV125" s="78"/>
    </row>
    <row r="126" spans="1:152" s="77" customFormat="1" ht="12.75">
      <c r="A126" s="77">
        <f>DEGREES(A125)</f>
        <v>97.938728166123241</v>
      </c>
      <c r="B126" s="85">
        <f xml:space="preserve"> A126 - INT( A126 / 360 ) * 360</f>
        <v>97.938728166123241</v>
      </c>
      <c r="C126" s="77">
        <f>DEGREES(C125)</f>
        <v>-1.9420286053190532</v>
      </c>
      <c r="L126" s="78"/>
      <c r="N126" s="78">
        <v>5.8549999999999998E-8</v>
      </c>
      <c r="O126" s="78">
        <v>2.14311779301</v>
      </c>
      <c r="P126" s="78">
        <v>20760.427033191401</v>
      </c>
      <c r="Q126" s="77">
        <f t="shared" si="84"/>
        <v>5.8034854395721382E-8</v>
      </c>
      <c r="R126" s="77">
        <f t="shared" si="85"/>
        <v>5.8036341809960814E-8</v>
      </c>
      <c r="S126" s="77">
        <f t="shared" si="86"/>
        <v>5.8036341908965962E-8</v>
      </c>
      <c r="T126" s="77">
        <f t="shared" si="87"/>
        <v>5.8036341908972447E-8</v>
      </c>
      <c r="V126" s="78">
        <v>5.8100000000000004E-9</v>
      </c>
      <c r="W126" s="78">
        <v>2.6170727163700001</v>
      </c>
      <c r="X126" s="78">
        <v>76674.636529438707</v>
      </c>
      <c r="Y126" s="77">
        <f t="shared" si="88"/>
        <v>1.9265771046144016E-10</v>
      </c>
      <c r="Z126" s="77">
        <f t="shared" si="89"/>
        <v>1.8853848023214705E-10</v>
      </c>
      <c r="AA126" s="77">
        <f t="shared" si="90"/>
        <v>1.8853820584755662E-10</v>
      </c>
      <c r="AB126" s="77">
        <f t="shared" si="91"/>
        <v>1.8853820582940187E-10</v>
      </c>
      <c r="AD126" s="78">
        <v>3.4999999999999998E-10</v>
      </c>
      <c r="AE126" s="78">
        <v>5.2929814316000003</v>
      </c>
      <c r="AF126" s="78">
        <v>45405.0956819028</v>
      </c>
      <c r="AG126" s="77">
        <f t="shared" si="92"/>
        <v>5.4426359794214801E-11</v>
      </c>
      <c r="AH126" s="77">
        <f t="shared" si="93"/>
        <v>5.428111734925882E-11</v>
      </c>
      <c r="AI126" s="77">
        <f t="shared" si="94"/>
        <v>5.4281107674363135E-11</v>
      </c>
      <c r="AJ126" s="77">
        <f t="shared" si="95"/>
        <v>5.4281107673724371E-11</v>
      </c>
      <c r="AL126" s="78">
        <v>9.9999999999999994E-12</v>
      </c>
      <c r="AM126" s="78">
        <v>1.7555127349099999</v>
      </c>
      <c r="AN126" s="78">
        <v>26095.016688575</v>
      </c>
      <c r="AO126" s="77">
        <f t="shared" si="128"/>
        <v>-1.225341034893408E-13</v>
      </c>
      <c r="AP126" s="77">
        <f t="shared" si="129"/>
        <v>-1.2012004580776366E-13</v>
      </c>
      <c r="AQ126" s="77">
        <f t="shared" si="130"/>
        <v>-1.2011988500734422E-13</v>
      </c>
      <c r="AR126" s="77">
        <f t="shared" si="131"/>
        <v>-1.2011988499682894E-13</v>
      </c>
      <c r="AT126" s="78"/>
      <c r="AU126" s="78"/>
      <c r="AV126" s="78"/>
      <c r="BB126" s="78"/>
      <c r="BC126" s="78"/>
      <c r="BD126" s="78"/>
      <c r="BJ126" s="78">
        <v>1.4769999999999999E-8</v>
      </c>
      <c r="BK126" s="78">
        <v>4.7335954501900002</v>
      </c>
      <c r="BL126" s="78">
        <v>29530.478086539599</v>
      </c>
      <c r="BM126" s="77">
        <f t="shared" si="100"/>
        <v>-5.0627522312540731E-9</v>
      </c>
      <c r="BN126" s="77">
        <f t="shared" si="101"/>
        <v>-5.0665428526350242E-9</v>
      </c>
      <c r="BO126" s="77">
        <f t="shared" si="102"/>
        <v>-5.0665431051155578E-9</v>
      </c>
      <c r="BP126" s="77">
        <f t="shared" si="103"/>
        <v>-5.0665431051321188E-9</v>
      </c>
      <c r="BR126" s="78">
        <v>1.5799999999999999E-9</v>
      </c>
      <c r="BS126" s="78">
        <v>5.5378893147500001</v>
      </c>
      <c r="BT126" s="78">
        <v>9103.9069941176003</v>
      </c>
      <c r="BU126" s="77">
        <f t="shared" si="104"/>
        <v>9.0992372939612545E-10</v>
      </c>
      <c r="BV126" s="77">
        <f t="shared" si="105"/>
        <v>9.0981493215840986E-10</v>
      </c>
      <c r="BW126" s="77">
        <f t="shared" si="106"/>
        <v>9.0981492491122315E-10</v>
      </c>
      <c r="BX126" s="77">
        <f t="shared" si="107"/>
        <v>9.0981492491074587E-10</v>
      </c>
      <c r="BZ126" s="78">
        <v>5.0000000000000002E-11</v>
      </c>
      <c r="CA126" s="78">
        <v>5.3573027771500001</v>
      </c>
      <c r="CB126" s="78">
        <v>12566.1516999828</v>
      </c>
      <c r="CC126" s="77">
        <f t="shared" si="108"/>
        <v>4.2950425843627646E-12</v>
      </c>
      <c r="CD126" s="77">
        <f t="shared" si="109"/>
        <v>4.2892511218529392E-12</v>
      </c>
      <c r="CE126" s="77">
        <f t="shared" si="110"/>
        <v>4.2892507360828027E-12</v>
      </c>
      <c r="CF126" s="77">
        <f t="shared" si="111"/>
        <v>4.2892507360573168E-12</v>
      </c>
      <c r="CH126" s="78"/>
      <c r="CI126" s="78"/>
      <c r="CJ126" s="78"/>
      <c r="CP126" s="78"/>
      <c r="CQ126" s="78"/>
      <c r="CR126" s="78"/>
      <c r="CX126" s="78"/>
      <c r="CY126" s="78"/>
      <c r="CZ126" s="78"/>
      <c r="DF126" s="78">
        <v>6.6800000000000001E-9</v>
      </c>
      <c r="DG126" s="78">
        <v>3.7311339492400002</v>
      </c>
      <c r="DH126" s="78">
        <v>46848.330174765601</v>
      </c>
      <c r="DI126" s="77">
        <f t="shared" si="112"/>
        <v>-1.1321397505968384E-10</v>
      </c>
      <c r="DJ126" s="77">
        <f t="shared" si="113"/>
        <v>-1.1031908676960516E-10</v>
      </c>
      <c r="DK126" s="77">
        <f t="shared" si="114"/>
        <v>-1.1031889394104518E-10</v>
      </c>
      <c r="DL126" s="77">
        <f t="shared" si="115"/>
        <v>-1.1031889392813666E-10</v>
      </c>
      <c r="DN126" s="78">
        <v>7.2E-10</v>
      </c>
      <c r="DO126" s="78">
        <v>1.5617083249999999</v>
      </c>
      <c r="DP126" s="78">
        <v>49957.049178961599</v>
      </c>
      <c r="DQ126" s="77">
        <f t="shared" si="116"/>
        <v>3.6983210296003729E-10</v>
      </c>
      <c r="DR126" s="77">
        <f t="shared" si="117"/>
        <v>3.7011758360456963E-10</v>
      </c>
      <c r="DS126" s="77">
        <f t="shared" si="118"/>
        <v>3.7011760261775881E-10</v>
      </c>
      <c r="DT126" s="77">
        <f t="shared" si="119"/>
        <v>3.7011760261902264E-10</v>
      </c>
      <c r="DV126" s="78">
        <v>3.9999999999999998E-11</v>
      </c>
      <c r="DW126" s="78">
        <v>2.9235871754599998</v>
      </c>
      <c r="DX126" s="78">
        <v>2218.7571041868</v>
      </c>
      <c r="DY126" s="77">
        <f t="shared" si="120"/>
        <v>-3.9957125673984577E-11</v>
      </c>
      <c r="DZ126" s="77">
        <f t="shared" si="121"/>
        <v>-3.9957163672167315E-11</v>
      </c>
      <c r="EA126" s="77">
        <f t="shared" si="122"/>
        <v>-3.9957163674697803E-11</v>
      </c>
      <c r="EB126" s="77">
        <f t="shared" si="123"/>
        <v>-3.9957163674697971E-11</v>
      </c>
      <c r="ED126" s="78"/>
      <c r="EE126" s="78"/>
      <c r="EF126" s="78"/>
      <c r="EL126" s="78"/>
      <c r="EM126" s="78"/>
      <c r="EN126" s="78"/>
      <c r="ET126" s="78"/>
      <c r="EU126" s="78"/>
      <c r="EV126" s="78"/>
    </row>
    <row r="127" spans="1:152" s="77" customFormat="1" ht="12.75">
      <c r="L127" s="78"/>
      <c r="N127" s="78">
        <v>5.6809999999999997E-8</v>
      </c>
      <c r="O127" s="78">
        <v>1.60727624525</v>
      </c>
      <c r="P127" s="78">
        <v>98690.280517144507</v>
      </c>
      <c r="Q127" s="77">
        <f t="shared" si="84"/>
        <v>2.8319523603017196E-8</v>
      </c>
      <c r="R127" s="77">
        <f t="shared" si="85"/>
        <v>2.8364478011375363E-8</v>
      </c>
      <c r="S127" s="77">
        <f t="shared" si="86"/>
        <v>2.8364481004993702E-8</v>
      </c>
      <c r="T127" s="77">
        <f t="shared" si="87"/>
        <v>2.8364481005195154E-8</v>
      </c>
      <c r="V127" s="78">
        <v>5.4899999999999999E-9</v>
      </c>
      <c r="W127" s="78">
        <v>4.1866177654900003</v>
      </c>
      <c r="X127" s="78">
        <v>94138.327020085693</v>
      </c>
      <c r="Y127" s="77">
        <f t="shared" si="88"/>
        <v>-4.5539684269779461E-9</v>
      </c>
      <c r="Z127" s="77">
        <f t="shared" si="89"/>
        <v>-4.5566371616103526E-9</v>
      </c>
      <c r="AA127" s="77">
        <f t="shared" si="90"/>
        <v>-4.5566373392593808E-9</v>
      </c>
      <c r="AB127" s="77">
        <f t="shared" si="91"/>
        <v>-4.5566373392712177E-9</v>
      </c>
      <c r="AD127" s="78">
        <v>3.1999999999999998E-10</v>
      </c>
      <c r="AE127" s="78">
        <v>5.7943828281799998</v>
      </c>
      <c r="AF127" s="78">
        <v>18093.374699549899</v>
      </c>
      <c r="AG127" s="77">
        <f t="shared" si="92"/>
        <v>3.0772503284539757E-10</v>
      </c>
      <c r="AH127" s="77">
        <f t="shared" si="93"/>
        <v>3.0771033465361978E-10</v>
      </c>
      <c r="AI127" s="77">
        <f t="shared" si="94"/>
        <v>3.0771033367428803E-10</v>
      </c>
      <c r="AJ127" s="77">
        <f t="shared" si="95"/>
        <v>3.0771033367422315E-10</v>
      </c>
      <c r="AL127" s="78">
        <v>9.9999999999999994E-12</v>
      </c>
      <c r="AM127" s="78">
        <v>2.6006192755900002</v>
      </c>
      <c r="AN127" s="78">
        <v>12566.1516999828</v>
      </c>
      <c r="AO127" s="77">
        <f t="shared" si="128"/>
        <v>-4.5370277107173135E-12</v>
      </c>
      <c r="AP127" s="77">
        <f t="shared" si="129"/>
        <v>-4.5359916397838809E-12</v>
      </c>
      <c r="AQ127" s="77">
        <f t="shared" si="130"/>
        <v>-4.5359915707693533E-12</v>
      </c>
      <c r="AR127" s="77">
        <f t="shared" si="131"/>
        <v>-4.5359915707647933E-12</v>
      </c>
      <c r="AT127" s="78"/>
      <c r="AU127" s="78"/>
      <c r="AV127" s="78"/>
      <c r="BB127" s="78"/>
      <c r="BC127" s="78"/>
      <c r="BD127" s="78"/>
      <c r="BJ127" s="78">
        <v>1.469E-8</v>
      </c>
      <c r="BK127" s="78">
        <v>1.44574704924</v>
      </c>
      <c r="BL127" s="78">
        <v>157636.797401538</v>
      </c>
      <c r="BM127" s="77">
        <f t="shared" si="100"/>
        <v>1.0445640658840036E-8</v>
      </c>
      <c r="BN127" s="77">
        <f t="shared" si="101"/>
        <v>1.0460693211109628E-8</v>
      </c>
      <c r="BO127" s="77">
        <f t="shared" si="102"/>
        <v>1.0460694213017388E-8</v>
      </c>
      <c r="BP127" s="77">
        <f t="shared" si="103"/>
        <v>1.0460694213084222E-8</v>
      </c>
      <c r="BR127" s="78">
        <v>1.1599999999999999E-9</v>
      </c>
      <c r="BS127" s="78">
        <v>0.50075235780000005</v>
      </c>
      <c r="BT127" s="78">
        <v>102762.539671012</v>
      </c>
      <c r="BU127" s="77">
        <f t="shared" si="104"/>
        <v>-9.2669108172262832E-10</v>
      </c>
      <c r="BV127" s="77">
        <f t="shared" si="105"/>
        <v>-9.2602729945125802E-10</v>
      </c>
      <c r="BW127" s="77">
        <f t="shared" si="106"/>
        <v>-9.2602725520888681E-10</v>
      </c>
      <c r="BX127" s="77">
        <f t="shared" si="107"/>
        <v>-9.2602725520594815E-10</v>
      </c>
      <c r="BZ127" s="78">
        <v>5.0000000000000002E-11</v>
      </c>
      <c r="CA127" s="78">
        <v>2.2495348823399999</v>
      </c>
      <c r="CB127" s="78">
        <v>52061.366994463096</v>
      </c>
      <c r="CC127" s="77">
        <f t="shared" si="108"/>
        <v>-4.3301664497432292E-11</v>
      </c>
      <c r="CD127" s="77">
        <f t="shared" si="109"/>
        <v>-4.3289618386689448E-11</v>
      </c>
      <c r="CE127" s="77">
        <f t="shared" si="110"/>
        <v>-4.328961758396602E-11</v>
      </c>
      <c r="CF127" s="77">
        <f t="shared" si="111"/>
        <v>-4.3289617583911976E-11</v>
      </c>
      <c r="CH127" s="78"/>
      <c r="CI127" s="78"/>
      <c r="CJ127" s="78"/>
      <c r="CP127" s="78"/>
      <c r="CQ127" s="78"/>
      <c r="CR127" s="78"/>
      <c r="CX127" s="78"/>
      <c r="CY127" s="78"/>
      <c r="CZ127" s="78"/>
      <c r="DF127" s="78">
        <v>8.2800000000000004E-9</v>
      </c>
      <c r="DG127" s="78">
        <v>2.8818482154199998</v>
      </c>
      <c r="DH127" s="78">
        <v>19406.6782881746</v>
      </c>
      <c r="DI127" s="77">
        <f t="shared" si="112"/>
        <v>-4.1389891410181393E-9</v>
      </c>
      <c r="DJ127" s="77">
        <f t="shared" si="113"/>
        <v>-4.1377015081729758E-9</v>
      </c>
      <c r="DK127" s="77">
        <f t="shared" si="114"/>
        <v>-4.1377014223995451E-9</v>
      </c>
      <c r="DL127" s="77">
        <f t="shared" si="115"/>
        <v>-4.1377014223938375E-9</v>
      </c>
      <c r="DN127" s="78">
        <v>7.5999999999999996E-10</v>
      </c>
      <c r="DO127" s="78">
        <v>1.62577226881</v>
      </c>
      <c r="DP127" s="78">
        <v>15874.617595363199</v>
      </c>
      <c r="DQ127" s="77">
        <f t="shared" si="116"/>
        <v>-1.2116413206476618E-12</v>
      </c>
      <c r="DR127" s="77">
        <f t="shared" si="117"/>
        <v>-1.1000222520939339E-12</v>
      </c>
      <c r="DS127" s="77">
        <f t="shared" si="118"/>
        <v>-1.1000148171667075E-12</v>
      </c>
      <c r="DT127" s="77">
        <f t="shared" si="119"/>
        <v>-1.1000148166698967E-12</v>
      </c>
      <c r="DV127" s="78">
        <v>3.9999999999999998E-11</v>
      </c>
      <c r="DW127" s="78">
        <v>2.22141015932</v>
      </c>
      <c r="DX127" s="78">
        <v>33967.9922949131</v>
      </c>
      <c r="DY127" s="77">
        <f t="shared" si="120"/>
        <v>-2.8920701332282594E-11</v>
      </c>
      <c r="DZ127" s="77">
        <f t="shared" si="121"/>
        <v>-2.8912015842832337E-11</v>
      </c>
      <c r="EA127" s="77">
        <f t="shared" si="122"/>
        <v>-2.8912015264197749E-11</v>
      </c>
      <c r="EB127" s="77">
        <f t="shared" si="123"/>
        <v>-2.8912015264160035E-11</v>
      </c>
      <c r="ED127" s="78"/>
      <c r="EE127" s="78"/>
      <c r="EF127" s="78"/>
      <c r="EL127" s="78"/>
      <c r="EM127" s="78"/>
      <c r="EN127" s="78"/>
      <c r="ET127" s="78"/>
      <c r="EU127" s="78"/>
      <c r="EV127" s="78"/>
    </row>
    <row r="128" spans="1:152" s="77" customFormat="1" ht="12.75">
      <c r="A128" s="86" t="s">
        <v>26</v>
      </c>
      <c r="B128" s="87" t="s">
        <v>80</v>
      </c>
      <c r="C128" s="86" t="s">
        <v>26</v>
      </c>
      <c r="D128" s="86" t="s">
        <v>26</v>
      </c>
      <c r="E128" s="86" t="s">
        <v>26</v>
      </c>
      <c r="F128" s="86" t="s">
        <v>26</v>
      </c>
      <c r="L128" s="78"/>
      <c r="N128" s="78">
        <v>5.7879999999999999E-8</v>
      </c>
      <c r="O128" s="78">
        <v>2.3546749239000002</v>
      </c>
      <c r="P128" s="78">
        <v>103821.921601202</v>
      </c>
      <c r="Q128" s="77">
        <f t="shared" si="84"/>
        <v>2.7258177911589978E-9</v>
      </c>
      <c r="R128" s="77">
        <f t="shared" si="85"/>
        <v>2.6702827312960927E-9</v>
      </c>
      <c r="S128" s="77">
        <f t="shared" si="86"/>
        <v>2.6702790320309253E-9</v>
      </c>
      <c r="T128" s="77">
        <f t="shared" si="87"/>
        <v>2.6702790317877172E-9</v>
      </c>
      <c r="V128" s="78">
        <v>5.6699999999999997E-9</v>
      </c>
      <c r="W128" s="78">
        <v>6.0878585925399999</v>
      </c>
      <c r="X128" s="78">
        <v>25234.7067598221</v>
      </c>
      <c r="Y128" s="77">
        <f t="shared" si="88"/>
        <v>-1.7303692489386614E-9</v>
      </c>
      <c r="Z128" s="77">
        <f t="shared" si="89"/>
        <v>-1.7316297943562833E-9</v>
      </c>
      <c r="AA128" s="77">
        <f t="shared" si="90"/>
        <v>-1.7316298783179262E-9</v>
      </c>
      <c r="AB128" s="77">
        <f t="shared" si="91"/>
        <v>-1.7316298783236037E-9</v>
      </c>
      <c r="AD128" s="78">
        <v>2.5999999999999998E-10</v>
      </c>
      <c r="AE128" s="78">
        <v>5.7931834634600001</v>
      </c>
      <c r="AF128" s="78">
        <v>66941.045326418098</v>
      </c>
      <c r="AG128" s="77">
        <f t="shared" si="92"/>
        <v>1.530128052015307E-10</v>
      </c>
      <c r="AH128" s="77">
        <f t="shared" si="93"/>
        <v>1.5288259049567638E-10</v>
      </c>
      <c r="AI128" s="77">
        <f t="shared" si="94"/>
        <v>1.5288258182014281E-10</v>
      </c>
      <c r="AJ128" s="77">
        <f t="shared" si="95"/>
        <v>1.5288258181956898E-10</v>
      </c>
      <c r="AL128" s="78">
        <v>9.9999999999999994E-12</v>
      </c>
      <c r="AM128" s="78">
        <v>2.6953784393200002</v>
      </c>
      <c r="AN128" s="78">
        <v>52290.245571833599</v>
      </c>
      <c r="AO128" s="77">
        <f t="shared" si="128"/>
        <v>-2.2215378659745401E-12</v>
      </c>
      <c r="AP128" s="77">
        <f t="shared" si="129"/>
        <v>-2.2168207513339296E-12</v>
      </c>
      <c r="AQ128" s="77">
        <f t="shared" si="130"/>
        <v>-2.2168204371102542E-12</v>
      </c>
      <c r="AR128" s="77">
        <f t="shared" si="131"/>
        <v>-2.2168204370891914E-12</v>
      </c>
      <c r="AT128" s="78"/>
      <c r="AU128" s="78"/>
      <c r="AV128" s="78"/>
      <c r="BB128" s="78"/>
      <c r="BC128" s="78"/>
      <c r="BD128" s="78"/>
      <c r="BJ128" s="78">
        <v>1.653E-8</v>
      </c>
      <c r="BK128" s="78">
        <v>2.4134588638599999</v>
      </c>
      <c r="BL128" s="78">
        <v>52156.136522248598</v>
      </c>
      <c r="BM128" s="77">
        <f t="shared" si="100"/>
        <v>-1.0466796722530176E-8</v>
      </c>
      <c r="BN128" s="77">
        <f t="shared" si="101"/>
        <v>-1.0460621959090981E-8</v>
      </c>
      <c r="BO128" s="77">
        <f t="shared" si="102"/>
        <v>-1.0460621547709727E-8</v>
      </c>
      <c r="BP128" s="77">
        <f t="shared" si="103"/>
        <v>-1.0460621547682081E-8</v>
      </c>
      <c r="BR128" s="78">
        <v>1.3600000000000001E-9</v>
      </c>
      <c r="BS128" s="78">
        <v>0.24559658100000001</v>
      </c>
      <c r="BT128" s="78">
        <v>50057.042422769999</v>
      </c>
      <c r="BU128" s="77">
        <f t="shared" si="104"/>
        <v>9.0858424135990958E-10</v>
      </c>
      <c r="BV128" s="77">
        <f t="shared" si="105"/>
        <v>9.0811548918369157E-10</v>
      </c>
      <c r="BW128" s="77">
        <f t="shared" si="106"/>
        <v>9.08115457953696E-10</v>
      </c>
      <c r="BX128" s="77">
        <f t="shared" si="107"/>
        <v>9.0811545795162443E-10</v>
      </c>
      <c r="BZ128" s="78">
        <v>3.9999999999999998E-11</v>
      </c>
      <c r="CA128" s="78">
        <v>1.9308512572400001</v>
      </c>
      <c r="CB128" s="78">
        <v>52156.136522248598</v>
      </c>
      <c r="CC128" s="77">
        <f t="shared" si="108"/>
        <v>-8.0672105702939779E-12</v>
      </c>
      <c r="CD128" s="77">
        <f t="shared" si="109"/>
        <v>-8.048304908162138E-12</v>
      </c>
      <c r="CE128" s="77">
        <f t="shared" si="110"/>
        <v>-8.0483036487962103E-12</v>
      </c>
      <c r="CF128" s="77">
        <f t="shared" si="111"/>
        <v>-8.0483036487115745E-12</v>
      </c>
      <c r="CH128" s="78"/>
      <c r="CI128" s="78"/>
      <c r="CJ128" s="78"/>
      <c r="CP128" s="78"/>
      <c r="CQ128" s="78"/>
      <c r="CR128" s="78"/>
      <c r="CX128" s="78"/>
      <c r="CY128" s="78"/>
      <c r="CZ128" s="78"/>
      <c r="DF128" s="78">
        <v>6.2199999999999996E-9</v>
      </c>
      <c r="DG128" s="78">
        <v>1.05579535631</v>
      </c>
      <c r="DH128" s="78">
        <v>59414.481874748402</v>
      </c>
      <c r="DI128" s="77">
        <f t="shared" si="112"/>
        <v>-4.7042847464242919E-10</v>
      </c>
      <c r="DJ128" s="77">
        <f t="shared" si="113"/>
        <v>-4.738376549984757E-10</v>
      </c>
      <c r="DK128" s="77">
        <f t="shared" si="114"/>
        <v>-4.7383788207883677E-10</v>
      </c>
      <c r="DL128" s="77">
        <f t="shared" si="115"/>
        <v>-4.7383788209399599E-10</v>
      </c>
      <c r="DN128" s="78">
        <v>9.0999999999999996E-10</v>
      </c>
      <c r="DO128" s="78">
        <v>5.7540844078099997</v>
      </c>
      <c r="DP128" s="78">
        <v>24491.7166992895</v>
      </c>
      <c r="DQ128" s="77">
        <f t="shared" si="116"/>
        <v>-2.9837935227582926E-10</v>
      </c>
      <c r="DR128" s="77">
        <f t="shared" si="117"/>
        <v>-2.9818454684964314E-10</v>
      </c>
      <c r="DS128" s="77">
        <f t="shared" si="118"/>
        <v>-2.9818453387316782E-10</v>
      </c>
      <c r="DT128" s="77">
        <f t="shared" si="119"/>
        <v>-2.9818453387231257E-10</v>
      </c>
      <c r="DV128" s="78">
        <v>5.0000000000000002E-11</v>
      </c>
      <c r="DW128" s="78">
        <v>5.7478885860300002</v>
      </c>
      <c r="DX128" s="78">
        <v>52182.9198301492</v>
      </c>
      <c r="DY128" s="77">
        <f t="shared" si="120"/>
        <v>3.3344070582804416E-11</v>
      </c>
      <c r="DZ128" s="77">
        <f t="shared" si="121"/>
        <v>3.3326079140019423E-11</v>
      </c>
      <c r="EA128" s="77">
        <f t="shared" si="122"/>
        <v>3.3326077941351874E-11</v>
      </c>
      <c r="EB128" s="77">
        <f t="shared" si="123"/>
        <v>3.3326077941273479E-11</v>
      </c>
      <c r="ED128" s="78"/>
      <c r="EE128" s="78"/>
      <c r="EF128" s="78"/>
      <c r="EL128" s="78"/>
      <c r="EM128" s="78"/>
      <c r="EN128" s="78"/>
      <c r="ET128" s="78"/>
      <c r="EU128" s="78"/>
      <c r="EV128" s="78"/>
    </row>
    <row r="129" spans="1:152" s="77" customFormat="1" ht="12.75">
      <c r="L129" s="78"/>
      <c r="N129" s="78">
        <v>5.121E-8</v>
      </c>
      <c r="O129" s="78">
        <v>3.7783292990700001</v>
      </c>
      <c r="P129" s="78">
        <v>58946.516884393903</v>
      </c>
      <c r="Q129" s="77">
        <f t="shared" ref="Q129:Q192" si="136">N129*COS(O129+P129*$C$32)</f>
        <v>-4.4207447370653657E-8</v>
      </c>
      <c r="R129" s="77">
        <f t="shared" ref="R129:R192" si="137">N129*COS(O129+P129*$C$53)</f>
        <v>-4.4221537652157293E-8</v>
      </c>
      <c r="S129" s="77">
        <f t="shared" ref="S129:S192" si="138">N129*COS(O129+P129*$C$74)</f>
        <v>-4.422153859027037E-8</v>
      </c>
      <c r="T129" s="77">
        <f t="shared" ref="T129:T192" si="139">N129*COS(O129+P129*$C$95)</f>
        <v>-4.4221538590332031E-8</v>
      </c>
      <c r="V129" s="78">
        <v>5.4899999999999999E-9</v>
      </c>
      <c r="W129" s="78">
        <v>2.08003708209</v>
      </c>
      <c r="X129" s="78">
        <v>91785.460866313893</v>
      </c>
      <c r="Y129" s="77">
        <f t="shared" ref="Y129:Y192" si="140">V129*COS(W129+X129*$C$32)</f>
        <v>-2.8040473803466465E-9</v>
      </c>
      <c r="Z129" s="77">
        <f t="shared" ref="Z129:Z192" si="141">V129*COS(W129+X129*$C$53)</f>
        <v>-2.8000383639145383E-9</v>
      </c>
      <c r="AA129" s="77">
        <f t="shared" ref="AA129:AA192" si="142">V129*COS(W129+X129*$C$74)</f>
        <v>-2.8000380968070787E-9</v>
      </c>
      <c r="AB129" s="77">
        <f t="shared" ref="AB129:AB192" si="143">V129*COS(W129+X129*$C$95)</f>
        <v>-2.8000380967896301E-9</v>
      </c>
      <c r="AD129" s="78">
        <v>2.8000000000000002E-10</v>
      </c>
      <c r="AE129" s="78">
        <v>4.2710407860300004</v>
      </c>
      <c r="AF129" s="78">
        <v>54394.563387335103</v>
      </c>
      <c r="AG129" s="77">
        <f t="shared" ref="AG129:AG192" si="144">AD129*COS(AE129+AF129*$C$32)</f>
        <v>-1.2004287182617863E-10</v>
      </c>
      <c r="AH129" s="77">
        <f t="shared" ref="AH129:AH192" si="145">AD129*COS(AE129+AF129*$C$53)</f>
        <v>-1.2017015784860724E-10</v>
      </c>
      <c r="AI129" s="77">
        <f t="shared" ref="AI129:AI192" si="146">AD129*COS(AE129+AF129*$C$74)</f>
        <v>-1.2017016632609204E-10</v>
      </c>
      <c r="AJ129" s="77">
        <f t="shared" ref="AJ129:AJ192" si="147">AD129*COS(AE129+AF129*$C$95)</f>
        <v>-1.2017016632665268E-10</v>
      </c>
      <c r="AL129" s="78">
        <v>9.9999999999999994E-12</v>
      </c>
      <c r="AM129" s="78">
        <v>4.8776010967300003</v>
      </c>
      <c r="AN129" s="78">
        <v>25874.604046136199</v>
      </c>
      <c r="AO129" s="77">
        <f t="shared" ref="AO129:AO153" si="148">AL129*COS(AM129+AN129*$C$32)</f>
        <v>9.3731483831343291E-12</v>
      </c>
      <c r="AP129" s="77">
        <f t="shared" ref="AP129:AP153" si="149">AL129*COS(AM129+AN129*$C$53)</f>
        <v>9.3723138991414967E-12</v>
      </c>
      <c r="AQ129" s="77">
        <f t="shared" ref="AQ129:AQ153" si="150">AL129*COS(AM129+AN129*$C$74)</f>
        <v>9.3723138435386841E-12</v>
      </c>
      <c r="AR129" s="77">
        <f t="shared" ref="AR129:AR153" si="151">AL129*COS(AM129+AN129*$C$95)</f>
        <v>9.3723138435350183E-12</v>
      </c>
      <c r="AT129" s="78"/>
      <c r="AU129" s="78"/>
      <c r="AV129" s="78"/>
      <c r="BB129" s="78"/>
      <c r="BC129" s="78"/>
      <c r="BD129" s="78"/>
      <c r="BJ129" s="78">
        <v>1.377E-8</v>
      </c>
      <c r="BK129" s="78">
        <v>0.59981573115999998</v>
      </c>
      <c r="BL129" s="78">
        <v>26080.7895945733</v>
      </c>
      <c r="BM129" s="77">
        <f t="shared" ref="BM129:BM192" si="152">BJ129*COS(BK129+BL129*$C$32)</f>
        <v>1.2042907699106388E-8</v>
      </c>
      <c r="BN129" s="77">
        <f t="shared" ref="BN129:BN192" si="153">BJ129*COS(BK129+BL129*$C$53)</f>
        <v>1.2044518435557589E-8</v>
      </c>
      <c r="BO129" s="77">
        <f t="shared" ref="BO129:BO192" si="154">BJ129*COS(BK129+BL129*$C$74)</f>
        <v>1.2044518542825347E-8</v>
      </c>
      <c r="BP129" s="77">
        <f t="shared" ref="BP129:BP192" si="155">BJ129*COS(BK129+BL129*$C$95)</f>
        <v>1.2044518542832367E-8</v>
      </c>
      <c r="BR129" s="78">
        <v>1.2400000000000001E-9</v>
      </c>
      <c r="BS129" s="78">
        <v>2.20590858584</v>
      </c>
      <c r="BT129" s="78">
        <v>33326.578733174203</v>
      </c>
      <c r="BU129" s="77">
        <f t="shared" ref="BU129:BU192" si="156">BR129*COS(BS129+BT129*$C$32)</f>
        <v>1.1590352133581156E-9</v>
      </c>
      <c r="BV129" s="77">
        <f t="shared" ref="BV129:BV192" si="157">BR129*COS(BS129+BT129*$C$53)</f>
        <v>1.158899270875975E-9</v>
      </c>
      <c r="BW129" s="77">
        <f t="shared" ref="BW129:BW192" si="158">BR129*COS(BS129+BT129*$C$74)</f>
        <v>1.1588992618171857E-9</v>
      </c>
      <c r="BX129" s="77">
        <f t="shared" ref="BX129:BX192" si="159">BR129*COS(BS129+BT129*$C$95)</f>
        <v>1.158899261816584E-9</v>
      </c>
      <c r="BZ129" s="78">
        <v>6E-11</v>
      </c>
      <c r="CA129" s="78">
        <v>5.2335074508700004</v>
      </c>
      <c r="CB129" s="78">
        <v>129380.133777681</v>
      </c>
      <c r="CC129" s="77">
        <f t="shared" ref="CC129:CC192" si="160">BZ129*COS(CA129+CB129*$C$32)</f>
        <v>-3.1532514462818769E-11</v>
      </c>
      <c r="CD129" s="77">
        <f t="shared" ref="CD129:CD192" si="161">BZ129*COS(CA129+CB129*$C$53)</f>
        <v>-3.1593593359614113E-11</v>
      </c>
      <c r="CE129" s="77">
        <f t="shared" ref="CE129:CE192" si="162">BZ129*COS(CA129+CB129*$C$74)</f>
        <v>-3.1593597426565267E-11</v>
      </c>
      <c r="CF129" s="77">
        <f t="shared" ref="CF129:CF192" si="163">BZ129*COS(CA129+CB129*$C$95)</f>
        <v>-3.159359742683202E-11</v>
      </c>
      <c r="CH129" s="78"/>
      <c r="CI129" s="78"/>
      <c r="CJ129" s="78"/>
      <c r="CP129" s="78"/>
      <c r="CQ129" s="78"/>
      <c r="CR129" s="78"/>
      <c r="CX129" s="78"/>
      <c r="CY129" s="78"/>
      <c r="CZ129" s="78"/>
      <c r="DF129" s="78">
        <v>6.7599999999999998E-9</v>
      </c>
      <c r="DG129" s="78">
        <v>4.5035759936000002</v>
      </c>
      <c r="DH129" s="78">
        <v>25934.124331089399</v>
      </c>
      <c r="DI129" s="77">
        <f t="shared" ref="DI129:DI192" si="164">DF129*COS(DG129+DH129*$C$32)</f>
        <v>3.3048190018462041E-9</v>
      </c>
      <c r="DJ129" s="77">
        <f t="shared" ref="DJ129:DJ192" si="165">DF129*COS(DG129+DH129*$C$53)</f>
        <v>3.3034039863378474E-9</v>
      </c>
      <c r="DK129" s="77">
        <f t="shared" ref="DK129:DK192" si="166">DF129*COS(DG129+DH129*$C$74)</f>
        <v>3.3034038920775189E-9</v>
      </c>
      <c r="DL129" s="77">
        <f t="shared" ref="DL129:DL192" si="167">DF129*COS(DG129+DH129*$C$95)</f>
        <v>3.3034038920711487E-9</v>
      </c>
      <c r="DN129" s="78">
        <v>9.2000000000000003E-10</v>
      </c>
      <c r="DO129" s="78">
        <v>3.9774793551299998</v>
      </c>
      <c r="DP129" s="78">
        <v>52195.476044048097</v>
      </c>
      <c r="DQ129" s="77">
        <f t="shared" ref="DQ129:DQ192" si="168">DN129*COS(DO129+DP129*$C$32)</f>
        <v>-8.2404781083944194E-10</v>
      </c>
      <c r="DR129" s="77">
        <f t="shared" ref="DR129:DR192" si="169">DN129*COS(DO129+DP129*$C$53)</f>
        <v>-8.2424525770054016E-10</v>
      </c>
      <c r="DS129" s="77">
        <f t="shared" ref="DS129:DS192" si="170">DN129*COS(DO129+DP129*$C$74)</f>
        <v>-8.2424527084605795E-10</v>
      </c>
      <c r="DT129" s="77">
        <f t="shared" ref="DT129:DT192" si="171">DN129*COS(DO129+DP129*$C$95)</f>
        <v>-8.2424527084694076E-10</v>
      </c>
      <c r="DV129" s="78">
        <v>3.9999999999999998E-11</v>
      </c>
      <c r="DW129" s="78">
        <v>0.97295961632000005</v>
      </c>
      <c r="DX129" s="78">
        <v>44181.277841124102</v>
      </c>
      <c r="DY129" s="77">
        <f t="shared" ref="DY129:DY192" si="172">DV129*COS(DW129+DX129*$C$32)</f>
        <v>1.9872761640182573E-11</v>
      </c>
      <c r="DZ129" s="77">
        <f t="shared" ref="DZ129:DZ192" si="173">DV129*COS(DW129+DX129*$C$53)</f>
        <v>1.9886949478080866E-11</v>
      </c>
      <c r="EA129" s="77">
        <f t="shared" ref="EA129:EA192" si="174">DV129*COS(DW129+DX129*$C$74)</f>
        <v>1.9886950423021337E-11</v>
      </c>
      <c r="EB129" s="77">
        <f t="shared" ref="EB129:EB192" si="175">DV129*COS(DW129+DX129*$C$95)</f>
        <v>1.9886950423083479E-11</v>
      </c>
      <c r="ED129" s="78"/>
      <c r="EE129" s="78"/>
      <c r="EF129" s="78"/>
      <c r="EL129" s="78"/>
      <c r="EM129" s="78"/>
      <c r="EN129" s="78"/>
      <c r="ET129" s="78"/>
      <c r="EU129" s="78"/>
      <c r="EV129" s="78"/>
    </row>
    <row r="130" spans="1:152" s="77" customFormat="1" ht="12.75">
      <c r="A130" s="77" t="s">
        <v>131</v>
      </c>
      <c r="B130" s="77" t="s">
        <v>132</v>
      </c>
      <c r="L130" s="78"/>
      <c r="N130" s="78">
        <v>5.8729999999999997E-8</v>
      </c>
      <c r="O130" s="78">
        <v>5.76210244486</v>
      </c>
      <c r="P130" s="78">
        <v>286966.93455731601</v>
      </c>
      <c r="Q130" s="77">
        <f t="shared" si="136"/>
        <v>-2.3599709280911607E-8</v>
      </c>
      <c r="R130" s="77">
        <f t="shared" si="137"/>
        <v>-2.3742407805823715E-8</v>
      </c>
      <c r="S130" s="77">
        <f t="shared" si="138"/>
        <v>-2.3742417305391246E-8</v>
      </c>
      <c r="T130" s="77">
        <f t="shared" si="139"/>
        <v>-2.3742417306026366E-8</v>
      </c>
      <c r="V130" s="78">
        <v>5.6299999999999998E-9</v>
      </c>
      <c r="W130" s="78">
        <v>1.38660458</v>
      </c>
      <c r="X130" s="78">
        <v>79323.091354911696</v>
      </c>
      <c r="Y130" s="77">
        <f t="shared" si="140"/>
        <v>9.7407552227151583E-10</v>
      </c>
      <c r="Z130" s="77">
        <f t="shared" si="141"/>
        <v>9.7814466205157188E-10</v>
      </c>
      <c r="AA130" s="77">
        <f t="shared" si="142"/>
        <v>9.7814493307905465E-10</v>
      </c>
      <c r="AB130" s="77">
        <f t="shared" si="143"/>
        <v>9.7814493309701895E-10</v>
      </c>
      <c r="AD130" s="78">
        <v>2.4E-10</v>
      </c>
      <c r="AE130" s="78">
        <v>5.0630479161000004</v>
      </c>
      <c r="AF130" s="78">
        <v>2118.7638603783998</v>
      </c>
      <c r="AG130" s="77">
        <f t="shared" si="144"/>
        <v>2.2092285975050208E-10</v>
      </c>
      <c r="AH130" s="77">
        <f t="shared" si="145"/>
        <v>2.2092102158175862E-10</v>
      </c>
      <c r="AI130" s="77">
        <f t="shared" si="146"/>
        <v>2.2092102145931567E-10</v>
      </c>
      <c r="AJ130" s="77">
        <f t="shared" si="147"/>
        <v>2.2092102145930753E-10</v>
      </c>
      <c r="AL130" s="78">
        <v>9.9999999999999994E-12</v>
      </c>
      <c r="AM130" s="78">
        <v>2.8217082010499999</v>
      </c>
      <c r="AN130" s="78">
        <v>26091.7844769322</v>
      </c>
      <c r="AO130" s="77">
        <f t="shared" si="148"/>
        <v>-8.8955512836705972E-12</v>
      </c>
      <c r="AP130" s="77">
        <f t="shared" si="149"/>
        <v>-8.8944482711815365E-12</v>
      </c>
      <c r="AQ130" s="77">
        <f t="shared" si="150"/>
        <v>-8.8944481976926896E-12</v>
      </c>
      <c r="AR130" s="77">
        <f t="shared" si="151"/>
        <v>-8.8944481976878833E-12</v>
      </c>
      <c r="AT130" s="78"/>
      <c r="AU130" s="78"/>
      <c r="AV130" s="78"/>
      <c r="BB130" s="78"/>
      <c r="BC130" s="78"/>
      <c r="BD130" s="78"/>
      <c r="BJ130" s="78">
        <v>1.4300000000000001E-8</v>
      </c>
      <c r="BK130" s="78">
        <v>0.78416943989999999</v>
      </c>
      <c r="BL130" s="78">
        <v>117873.364007888</v>
      </c>
      <c r="BM130" s="77">
        <f t="shared" si="152"/>
        <v>1.1137512681609016E-8</v>
      </c>
      <c r="BN130" s="77">
        <f t="shared" si="153"/>
        <v>1.1147287195933614E-8</v>
      </c>
      <c r="BO130" s="77">
        <f t="shared" si="154"/>
        <v>1.1147287846571446E-8</v>
      </c>
      <c r="BP130" s="77">
        <f t="shared" si="155"/>
        <v>1.1147287846614215E-8</v>
      </c>
      <c r="BR130" s="78">
        <v>1.0600000000000001E-9</v>
      </c>
      <c r="BS130" s="78">
        <v>6.1549360872600003</v>
      </c>
      <c r="BT130" s="78">
        <v>11322.6640983044</v>
      </c>
      <c r="BU130" s="77">
        <f t="shared" si="156"/>
        <v>1.0569615878459608E-9</v>
      </c>
      <c r="BV130" s="77">
        <f t="shared" si="157"/>
        <v>1.0569531806694847E-9</v>
      </c>
      <c r="BW130" s="77">
        <f t="shared" si="158"/>
        <v>1.0569531801090973E-9</v>
      </c>
      <c r="BX130" s="77">
        <f t="shared" si="159"/>
        <v>1.0569531801090603E-9</v>
      </c>
      <c r="BZ130" s="78">
        <v>5.0000000000000002E-11</v>
      </c>
      <c r="CA130" s="78">
        <v>6.2790888089700001</v>
      </c>
      <c r="CB130" s="78">
        <v>66941.045326418098</v>
      </c>
      <c r="CC130" s="77">
        <f t="shared" si="160"/>
        <v>4.4898201731749726E-11</v>
      </c>
      <c r="CD130" s="77">
        <f t="shared" si="161"/>
        <v>4.488456596842639E-11</v>
      </c>
      <c r="CE130" s="77">
        <f t="shared" si="162"/>
        <v>4.4884565059576995E-11</v>
      </c>
      <c r="CF130" s="77">
        <f t="shared" si="163"/>
        <v>4.4884565059516882E-11</v>
      </c>
      <c r="CH130" s="78"/>
      <c r="CI130" s="78"/>
      <c r="CJ130" s="78"/>
      <c r="CP130" s="78"/>
      <c r="CQ130" s="78"/>
      <c r="CR130" s="78"/>
      <c r="CX130" s="78"/>
      <c r="CY130" s="78"/>
      <c r="CZ130" s="78"/>
      <c r="DF130" s="78">
        <v>6.0200000000000003E-9</v>
      </c>
      <c r="DG130" s="78">
        <v>5.28399057704</v>
      </c>
      <c r="DH130" s="78">
        <v>286966.93455731601</v>
      </c>
      <c r="DI130" s="77">
        <f t="shared" si="164"/>
        <v>-4.684144212914299E-9</v>
      </c>
      <c r="DJ130" s="77">
        <f t="shared" si="165"/>
        <v>-4.6941671364490735E-9</v>
      </c>
      <c r="DK130" s="77">
        <f t="shared" si="166"/>
        <v>-4.6941678029734499E-9</v>
      </c>
      <c r="DL130" s="77">
        <f t="shared" si="167"/>
        <v>-4.6941678030180117E-9</v>
      </c>
      <c r="DN130" s="78">
        <v>6.8000000000000003E-10</v>
      </c>
      <c r="DO130" s="78">
        <v>0.44378826429000001</v>
      </c>
      <c r="DP130" s="78">
        <v>91785.460866313893</v>
      </c>
      <c r="DQ130" s="77">
        <f t="shared" si="168"/>
        <v>6.0607822799037733E-10</v>
      </c>
      <c r="DR130" s="77">
        <f t="shared" si="169"/>
        <v>6.0633983726693974E-10</v>
      </c>
      <c r="DS130" s="77">
        <f t="shared" si="170"/>
        <v>6.0633985467814637E-10</v>
      </c>
      <c r="DT130" s="77">
        <f t="shared" si="171"/>
        <v>6.0633985467928375E-10</v>
      </c>
      <c r="DV130" s="78">
        <v>3E-11</v>
      </c>
      <c r="DW130" s="78">
        <v>5.7827308550499996</v>
      </c>
      <c r="DX130" s="78">
        <v>28421.099534446199</v>
      </c>
      <c r="DY130" s="77">
        <f t="shared" si="172"/>
        <v>1.6115994099612546E-11</v>
      </c>
      <c r="DZ130" s="77">
        <f t="shared" si="173"/>
        <v>1.6109340104936969E-11</v>
      </c>
      <c r="EA130" s="77">
        <f t="shared" si="174"/>
        <v>1.610933966167815E-11</v>
      </c>
      <c r="EB130" s="77">
        <f t="shared" si="175"/>
        <v>1.6109339661648663E-11</v>
      </c>
      <c r="ED130" s="78"/>
      <c r="EE130" s="78"/>
      <c r="EF130" s="78"/>
      <c r="EL130" s="78"/>
      <c r="EM130" s="78"/>
      <c r="EN130" s="78"/>
      <c r="ET130" s="78"/>
      <c r="EU130" s="78"/>
      <c r="EV130" s="78"/>
    </row>
    <row r="131" spans="1:152" s="77" customFormat="1" ht="12.75">
      <c r="A131" s="77">
        <f xml:space="preserve"> 0.0000993650849745 * ( e * COS(p-A125) - COS(A27-A125) ) / COS(C125)</f>
        <v>-9.5230840626517947E-5</v>
      </c>
      <c r="B131" s="77">
        <f>0.0000993650849745 * SIN(C125) * ( e*SIN(p-A125) - SIN(A27-A125) )</f>
        <v>-7.6049957402748252E-7</v>
      </c>
      <c r="L131" s="78"/>
      <c r="N131" s="78">
        <v>5.8579999999999999E-8</v>
      </c>
      <c r="O131" s="78">
        <v>6.1253845280599997</v>
      </c>
      <c r="P131" s="78">
        <v>26011.637070298599</v>
      </c>
      <c r="Q131" s="77">
        <f t="shared" si="136"/>
        <v>5.807007617172077E-8</v>
      </c>
      <c r="R131" s="77">
        <f t="shared" si="137"/>
        <v>5.8071930519725966E-8</v>
      </c>
      <c r="S131" s="77">
        <f t="shared" si="138"/>
        <v>5.8071930643131897E-8</v>
      </c>
      <c r="T131" s="77">
        <f t="shared" si="139"/>
        <v>5.8071930643139997E-8</v>
      </c>
      <c r="V131" s="78">
        <v>5.2700000000000002E-9</v>
      </c>
      <c r="W131" s="78">
        <v>5.8344854249400004</v>
      </c>
      <c r="X131" s="78">
        <v>50057.042422769999</v>
      </c>
      <c r="Y131" s="77">
        <f t="shared" si="140"/>
        <v>1.9665437191421078E-10</v>
      </c>
      <c r="Z131" s="77">
        <f t="shared" si="141"/>
        <v>1.9421544384887163E-10</v>
      </c>
      <c r="AA131" s="77">
        <f t="shared" si="142"/>
        <v>1.9421528139087061E-10</v>
      </c>
      <c r="AB131" s="77">
        <f t="shared" si="143"/>
        <v>1.9421528138009361E-10</v>
      </c>
      <c r="AD131" s="78">
        <v>3E-10</v>
      </c>
      <c r="AE131" s="78">
        <v>1.0542047076900001</v>
      </c>
      <c r="AF131" s="78">
        <v>52182.9198301492</v>
      </c>
      <c r="AG131" s="77">
        <f t="shared" si="144"/>
        <v>2.1976804503092232E-10</v>
      </c>
      <c r="AH131" s="77">
        <f t="shared" si="145"/>
        <v>2.1986660851127593E-10</v>
      </c>
      <c r="AI131" s="77">
        <f t="shared" si="146"/>
        <v>2.1986661507487606E-10</v>
      </c>
      <c r="AJ131" s="77">
        <f t="shared" si="147"/>
        <v>2.1986661507530536E-10</v>
      </c>
      <c r="AL131" s="78">
        <v>9.9999999999999994E-12</v>
      </c>
      <c r="AM131" s="78">
        <v>0.20736391933000001</v>
      </c>
      <c r="AN131" s="78">
        <v>52061.366994463096</v>
      </c>
      <c r="AO131" s="77">
        <f t="shared" si="148"/>
        <v>8.38735899876764E-12</v>
      </c>
      <c r="AP131" s="77">
        <f t="shared" si="149"/>
        <v>8.3899808315039328E-12</v>
      </c>
      <c r="AQ131" s="77">
        <f t="shared" si="150"/>
        <v>8.3899810060788355E-12</v>
      </c>
      <c r="AR131" s="77">
        <f t="shared" si="151"/>
        <v>8.3899810060905889E-12</v>
      </c>
      <c r="AT131" s="78"/>
      <c r="AU131" s="78"/>
      <c r="AV131" s="78"/>
      <c r="BB131" s="78"/>
      <c r="BC131" s="78"/>
      <c r="BD131" s="78"/>
      <c r="BJ131" s="78">
        <v>1.6800000000000002E-8</v>
      </c>
      <c r="BK131" s="78">
        <v>3.4268471513400001</v>
      </c>
      <c r="BL131" s="78">
        <v>6770.7106012455997</v>
      </c>
      <c r="BM131" s="77">
        <f t="shared" si="152"/>
        <v>-1.5173484072758994E-8</v>
      </c>
      <c r="BN131" s="77">
        <f t="shared" si="153"/>
        <v>-1.5173935774540612E-8</v>
      </c>
      <c r="BO131" s="77">
        <f t="shared" si="154"/>
        <v>-1.5173935804626468E-8</v>
      </c>
      <c r="BP131" s="77">
        <f t="shared" si="155"/>
        <v>-1.5173935804628466E-8</v>
      </c>
      <c r="BR131" s="78">
        <v>1.2300000000000001E-9</v>
      </c>
      <c r="BS131" s="78">
        <v>4.4326573519999997</v>
      </c>
      <c r="BT131" s="78">
        <v>639.89728631399998</v>
      </c>
      <c r="BU131" s="77">
        <f t="shared" si="156"/>
        <v>7.7923149252696669E-10</v>
      </c>
      <c r="BV131" s="77">
        <f t="shared" si="157"/>
        <v>7.7923712660709964E-10</v>
      </c>
      <c r="BW131" s="77">
        <f t="shared" si="158"/>
        <v>7.7923712698238425E-10</v>
      </c>
      <c r="BX131" s="77">
        <f t="shared" si="159"/>
        <v>7.7923712698240917E-10</v>
      </c>
      <c r="BZ131" s="78">
        <v>6E-11</v>
      </c>
      <c r="CA131" s="78">
        <v>0.86124028507999995</v>
      </c>
      <c r="CB131" s="78">
        <v>52195.476044048097</v>
      </c>
      <c r="CC131" s="77">
        <f t="shared" si="160"/>
        <v>5.3048639996558919E-11</v>
      </c>
      <c r="CD131" s="77">
        <f t="shared" si="161"/>
        <v>5.3062170811681763E-11</v>
      </c>
      <c r="CE131" s="77">
        <f t="shared" si="162"/>
        <v>5.3062171712556155E-11</v>
      </c>
      <c r="CF131" s="77">
        <f t="shared" si="163"/>
        <v>5.3062171712616642E-11</v>
      </c>
      <c r="CH131" s="78"/>
      <c r="CI131" s="78"/>
      <c r="CJ131" s="78"/>
      <c r="CP131" s="78"/>
      <c r="CQ131" s="78"/>
      <c r="CR131" s="78"/>
      <c r="CX131" s="78"/>
      <c r="CY131" s="78"/>
      <c r="CZ131" s="78"/>
      <c r="DF131" s="78">
        <v>6.1900000000000003E-9</v>
      </c>
      <c r="DG131" s="78">
        <v>1.4485503768500001</v>
      </c>
      <c r="DH131" s="78">
        <v>79323.091354911696</v>
      </c>
      <c r="DI131" s="77">
        <f t="shared" si="164"/>
        <v>6.9148956059926791E-10</v>
      </c>
      <c r="DJ131" s="77">
        <f t="shared" si="165"/>
        <v>6.9600362202164955E-10</v>
      </c>
      <c r="DK131" s="77">
        <f t="shared" si="166"/>
        <v>6.960039226903833E-10</v>
      </c>
      <c r="DL131" s="77">
        <f t="shared" si="167"/>
        <v>6.9600392271031214E-10</v>
      </c>
      <c r="DN131" s="78">
        <v>7.7999999999999999E-10</v>
      </c>
      <c r="DO131" s="78">
        <v>0.63585741398999995</v>
      </c>
      <c r="DP131" s="78">
        <v>52171.924947790401</v>
      </c>
      <c r="DQ131" s="77">
        <f t="shared" si="168"/>
        <v>7.2103237304409057E-10</v>
      </c>
      <c r="DR131" s="77">
        <f t="shared" si="169"/>
        <v>7.2117589113131763E-10</v>
      </c>
      <c r="DS131" s="77">
        <f t="shared" si="170"/>
        <v>7.2117590068543827E-10</v>
      </c>
      <c r="DT131" s="77">
        <f t="shared" si="171"/>
        <v>7.2117590068608017E-10</v>
      </c>
      <c r="DV131" s="78">
        <v>3E-11</v>
      </c>
      <c r="DW131" s="78">
        <v>3.6597548026600002</v>
      </c>
      <c r="DX131" s="78">
        <v>99799.659069237896</v>
      </c>
      <c r="DY131" s="77">
        <f t="shared" si="172"/>
        <v>-2.9873198696429737E-11</v>
      </c>
      <c r="DZ131" s="77">
        <f t="shared" si="173"/>
        <v>-2.9875730033107337E-11</v>
      </c>
      <c r="EA131" s="77">
        <f t="shared" si="174"/>
        <v>-2.98757302008711E-11</v>
      </c>
      <c r="EB131" s="77">
        <f t="shared" si="175"/>
        <v>-2.9875730200882261E-11</v>
      </c>
      <c r="ED131" s="78"/>
      <c r="EE131" s="78"/>
      <c r="EF131" s="78"/>
      <c r="EL131" s="78"/>
      <c r="EM131" s="78"/>
      <c r="EN131" s="78"/>
      <c r="ET131" s="78"/>
      <c r="EU131" s="78"/>
      <c r="EV131" s="78"/>
    </row>
    <row r="132" spans="1:152" s="77" customFormat="1" ht="12.75">
      <c r="L132" s="78"/>
      <c r="N132" s="78">
        <v>5.215E-8</v>
      </c>
      <c r="O132" s="78">
        <v>3.2918683399700002</v>
      </c>
      <c r="P132" s="78">
        <v>38519.945791972001</v>
      </c>
      <c r="Q132" s="77">
        <f t="shared" si="136"/>
        <v>-5.1090432759070986E-8</v>
      </c>
      <c r="R132" s="77">
        <f t="shared" si="137"/>
        <v>-5.1094156836285817E-8</v>
      </c>
      <c r="S132" s="77">
        <f t="shared" si="138"/>
        <v>-5.1094157084130053E-8</v>
      </c>
      <c r="T132" s="77">
        <f t="shared" si="139"/>
        <v>-5.1094157084146378E-8</v>
      </c>
      <c r="V132" s="78">
        <v>5.2400000000000001E-9</v>
      </c>
      <c r="W132" s="78">
        <v>2.4574596736899998</v>
      </c>
      <c r="X132" s="78">
        <v>467.96499035440002</v>
      </c>
      <c r="Y132" s="77">
        <f t="shared" si="140"/>
        <v>5.1907542867600175E-9</v>
      </c>
      <c r="Z132" s="77">
        <f t="shared" si="141"/>
        <v>5.1907511837421374E-9</v>
      </c>
      <c r="AA132" s="77">
        <f t="shared" si="142"/>
        <v>5.1907511835354431E-9</v>
      </c>
      <c r="AB132" s="77">
        <f t="shared" si="143"/>
        <v>5.1907511835354299E-9</v>
      </c>
      <c r="AD132" s="78">
        <v>2.5000000000000002E-10</v>
      </c>
      <c r="AE132" s="78">
        <v>1.7599691023999999</v>
      </c>
      <c r="AF132" s="78">
        <v>124778.183658718</v>
      </c>
      <c r="AG132" s="77">
        <f t="shared" si="144"/>
        <v>1.2033669046995027E-10</v>
      </c>
      <c r="AH132" s="77">
        <f t="shared" si="145"/>
        <v>1.2058957940966077E-10</v>
      </c>
      <c r="AI132" s="77">
        <f t="shared" si="146"/>
        <v>1.2058959624920118E-10</v>
      </c>
      <c r="AJ132" s="77">
        <f t="shared" si="147"/>
        <v>1.2058959625032155E-10</v>
      </c>
      <c r="AL132" s="78">
        <v>9.9999999999999994E-12</v>
      </c>
      <c r="AM132" s="78">
        <v>3.8233081766299999</v>
      </c>
      <c r="AN132" s="78">
        <v>68050.423878511501</v>
      </c>
      <c r="AO132" s="77">
        <f t="shared" si="148"/>
        <v>-9.350870863063559E-12</v>
      </c>
      <c r="AP132" s="77">
        <f t="shared" si="149"/>
        <v>-9.3531003647207372E-12</v>
      </c>
      <c r="AQ132" s="77">
        <f t="shared" si="150"/>
        <v>-9.3531005131041873E-12</v>
      </c>
      <c r="AR132" s="77">
        <f t="shared" si="151"/>
        <v>-9.3531005131140424E-12</v>
      </c>
      <c r="AT132" s="78"/>
      <c r="AU132" s="78"/>
      <c r="AV132" s="78"/>
      <c r="BB132" s="78"/>
      <c r="BC132" s="78"/>
      <c r="BD132" s="78"/>
      <c r="BJ132" s="78">
        <v>1.604E-8</v>
      </c>
      <c r="BK132" s="78">
        <v>4.52048871587</v>
      </c>
      <c r="BL132" s="78">
        <v>3442.5749449653999</v>
      </c>
      <c r="BM132" s="77">
        <f t="shared" si="152"/>
        <v>-6.6859137465254982E-9</v>
      </c>
      <c r="BN132" s="77">
        <f t="shared" si="153"/>
        <v>-6.6863781159601911E-9</v>
      </c>
      <c r="BO132" s="77">
        <f t="shared" si="154"/>
        <v>-6.6863781468915769E-9</v>
      </c>
      <c r="BP132" s="77">
        <f t="shared" si="155"/>
        <v>-6.6863781468935977E-9</v>
      </c>
      <c r="BR132" s="78">
        <v>1.37E-9</v>
      </c>
      <c r="BS132" s="78">
        <v>3.9319115363799999</v>
      </c>
      <c r="BT132" s="78">
        <v>78244.039663822798</v>
      </c>
      <c r="BU132" s="77">
        <f t="shared" si="156"/>
        <v>-1.2020805124820837E-9</v>
      </c>
      <c r="BV132" s="77">
        <f t="shared" si="157"/>
        <v>-1.20255593360428E-9</v>
      </c>
      <c r="BW132" s="77">
        <f t="shared" si="158"/>
        <v>-1.2025559652510226E-9</v>
      </c>
      <c r="BX132" s="77">
        <f t="shared" si="159"/>
        <v>-1.2025559652531118E-9</v>
      </c>
      <c r="BZ132" s="78">
        <v>3.9999999999999998E-11</v>
      </c>
      <c r="CA132" s="78">
        <v>0.23100295125</v>
      </c>
      <c r="CB132" s="78">
        <v>89586.373523026894</v>
      </c>
      <c r="CC132" s="77">
        <f t="shared" si="160"/>
        <v>3.9733284615901246E-11</v>
      </c>
      <c r="CD132" s="77">
        <f t="shared" si="161"/>
        <v>3.9729448817781152E-11</v>
      </c>
      <c r="CE132" s="77">
        <f t="shared" si="162"/>
        <v>3.9729448561369987E-11</v>
      </c>
      <c r="CF132" s="77">
        <f t="shared" si="163"/>
        <v>3.9729448561353094E-11</v>
      </c>
      <c r="CH132" s="78"/>
      <c r="CI132" s="78"/>
      <c r="CJ132" s="78"/>
      <c r="CP132" s="78"/>
      <c r="CQ132" s="78"/>
      <c r="CR132" s="78"/>
      <c r="CX132" s="78"/>
      <c r="CY132" s="78"/>
      <c r="CZ132" s="78"/>
      <c r="DF132" s="78">
        <v>6.9100000000000003E-9</v>
      </c>
      <c r="DG132" s="78">
        <v>6.1973326260799997</v>
      </c>
      <c r="DH132" s="78">
        <v>51962.507187710398</v>
      </c>
      <c r="DI132" s="77">
        <f t="shared" si="164"/>
        <v>4.6595275836949913E-9</v>
      </c>
      <c r="DJ132" s="77">
        <f t="shared" si="165"/>
        <v>4.6619800973606934E-9</v>
      </c>
      <c r="DK132" s="77">
        <f t="shared" si="166"/>
        <v>4.661980260686454E-9</v>
      </c>
      <c r="DL132" s="77">
        <f t="shared" si="167"/>
        <v>4.6619802606971809E-9</v>
      </c>
      <c r="DN132" s="78">
        <v>6.3999999999999996E-10</v>
      </c>
      <c r="DO132" s="78">
        <v>2.57311321703</v>
      </c>
      <c r="DP132" s="78">
        <v>94138.327020085693</v>
      </c>
      <c r="DQ132" s="77">
        <f t="shared" si="168"/>
        <v>-3.3444992068194954E-10</v>
      </c>
      <c r="DR132" s="77">
        <f t="shared" si="169"/>
        <v>-3.3397455774367213E-10</v>
      </c>
      <c r="DS132" s="77">
        <f t="shared" si="170"/>
        <v>-3.3397452607135588E-10</v>
      </c>
      <c r="DT132" s="77">
        <f t="shared" si="171"/>
        <v>-3.3397452606924559E-10</v>
      </c>
      <c r="DV132" s="78">
        <v>3.9999999999999998E-11</v>
      </c>
      <c r="DW132" s="78">
        <v>3.9862359216700001</v>
      </c>
      <c r="DX132" s="78">
        <v>26727.8004278882</v>
      </c>
      <c r="DY132" s="77">
        <f t="shared" si="172"/>
        <v>3.8150782618245858E-11</v>
      </c>
      <c r="DZ132" s="77">
        <f t="shared" si="173"/>
        <v>3.8153754116355181E-11</v>
      </c>
      <c r="EA132" s="77">
        <f t="shared" si="174"/>
        <v>3.8153754314208596E-11</v>
      </c>
      <c r="EB132" s="77">
        <f t="shared" si="175"/>
        <v>3.8153754314221566E-11</v>
      </c>
      <c r="ED132" s="78"/>
      <c r="EE132" s="78"/>
      <c r="EF132" s="78"/>
      <c r="EL132" s="78"/>
      <c r="EM132" s="78"/>
      <c r="EN132" s="78"/>
      <c r="ET132" s="78"/>
      <c r="EU132" s="78"/>
      <c r="EV132" s="78"/>
    </row>
    <row r="133" spans="1:152" s="77" customFormat="1" ht="12.75">
      <c r="A133" s="77" t="s">
        <v>81</v>
      </c>
      <c r="C133" s="77" t="s">
        <v>83</v>
      </c>
      <c r="L133" s="78"/>
      <c r="N133" s="78">
        <v>5.9999999999999995E-8</v>
      </c>
      <c r="O133" s="78">
        <v>5.7044072999999998E-4</v>
      </c>
      <c r="P133" s="78">
        <v>51535.908996834303</v>
      </c>
      <c r="Q133" s="77">
        <f t="shared" si="136"/>
        <v>-5.9405461239830814E-8</v>
      </c>
      <c r="R133" s="77">
        <f t="shared" si="137"/>
        <v>-5.9409471786225174E-8</v>
      </c>
      <c r="S133" s="77">
        <f t="shared" si="138"/>
        <v>-5.9409472052917296E-8</v>
      </c>
      <c r="T133" s="77">
        <f t="shared" si="139"/>
        <v>-5.9409472052934958E-8</v>
      </c>
      <c r="V133" s="78">
        <v>5.6999999999999998E-9</v>
      </c>
      <c r="W133" s="78">
        <v>3.1042551371</v>
      </c>
      <c r="X133" s="78">
        <v>15874.617595363199</v>
      </c>
      <c r="Y133" s="77">
        <f t="shared" si="140"/>
        <v>-5.6765606619369978E-9</v>
      </c>
      <c r="Z133" s="77">
        <f t="shared" si="141"/>
        <v>-5.6764847598170371E-9</v>
      </c>
      <c r="AA133" s="77">
        <f t="shared" si="142"/>
        <v>-5.6764847547571319E-9</v>
      </c>
      <c r="AB133" s="77">
        <f t="shared" si="143"/>
        <v>-5.6764847547567936E-9</v>
      </c>
      <c r="AD133" s="78">
        <v>2.1999999999999999E-10</v>
      </c>
      <c r="AE133" s="78">
        <v>4.4363148851599998</v>
      </c>
      <c r="AF133" s="78">
        <v>3328.1356562801898</v>
      </c>
      <c r="AG133" s="77">
        <f t="shared" si="144"/>
        <v>2.6422031023081151E-11</v>
      </c>
      <c r="AH133" s="77">
        <f t="shared" si="145"/>
        <v>2.641530603387406E-11</v>
      </c>
      <c r="AI133" s="77">
        <f t="shared" si="146"/>
        <v>2.6415305585922435E-11</v>
      </c>
      <c r="AJ133" s="77">
        <f t="shared" si="147"/>
        <v>2.6415305585892954E-11</v>
      </c>
      <c r="AL133" s="78">
        <v>9.9999999999999994E-12</v>
      </c>
      <c r="AM133" s="78">
        <v>4.4250161328699997</v>
      </c>
      <c r="AN133" s="78">
        <v>22645.328196608702</v>
      </c>
      <c r="AO133" s="77">
        <f t="shared" si="148"/>
        <v>-1.8133306222839053E-12</v>
      </c>
      <c r="AP133" s="77">
        <f t="shared" si="149"/>
        <v>-1.8153909298841737E-12</v>
      </c>
      <c r="AQ133" s="77">
        <f t="shared" si="150"/>
        <v>-1.8153910671183319E-12</v>
      </c>
      <c r="AR133" s="77">
        <f t="shared" si="151"/>
        <v>-1.8153910671274156E-12</v>
      </c>
      <c r="AT133" s="78"/>
      <c r="AU133" s="78"/>
      <c r="AV133" s="78"/>
      <c r="BB133" s="78"/>
      <c r="BC133" s="78"/>
      <c r="BD133" s="78"/>
      <c r="BJ133" s="78">
        <v>1.345E-8</v>
      </c>
      <c r="BK133" s="78">
        <v>0.31857167988000001</v>
      </c>
      <c r="BL133" s="78">
        <v>51535.908996834303</v>
      </c>
      <c r="BM133" s="77">
        <f t="shared" si="152"/>
        <v>-1.2058502659475428E-8</v>
      </c>
      <c r="BN133" s="77">
        <f t="shared" si="153"/>
        <v>-1.2061341925104779E-8</v>
      </c>
      <c r="BO133" s="77">
        <f t="shared" si="154"/>
        <v>-1.2061342114136557E-8</v>
      </c>
      <c r="BP133" s="77">
        <f t="shared" si="155"/>
        <v>-1.2061342114149076E-8</v>
      </c>
      <c r="BR133" s="78">
        <v>1.38E-9</v>
      </c>
      <c r="BS133" s="78">
        <v>4.4650323517199997</v>
      </c>
      <c r="BT133" s="78">
        <v>51123.537899959898</v>
      </c>
      <c r="BU133" s="77">
        <f t="shared" si="156"/>
        <v>-1.1322270146371119E-9</v>
      </c>
      <c r="BV133" s="77">
        <f t="shared" si="157"/>
        <v>-1.1326000516431536E-9</v>
      </c>
      <c r="BW133" s="77">
        <f t="shared" si="158"/>
        <v>-1.132600076482688E-9</v>
      </c>
      <c r="BX133" s="77">
        <f t="shared" si="159"/>
        <v>-1.1326000764843012E-9</v>
      </c>
      <c r="BZ133" s="78">
        <v>5.0000000000000002E-11</v>
      </c>
      <c r="CA133" s="78">
        <v>4.2394468679899999</v>
      </c>
      <c r="CB133" s="78">
        <v>103396.012824688</v>
      </c>
      <c r="CC133" s="77">
        <f t="shared" si="160"/>
        <v>-4.5674343986331748E-11</v>
      </c>
      <c r="CD133" s="77">
        <f t="shared" si="161"/>
        <v>-4.5654862790500413E-11</v>
      </c>
      <c r="CE133" s="77">
        <f t="shared" si="162"/>
        <v>-4.5654861491467403E-11</v>
      </c>
      <c r="CF133" s="77">
        <f t="shared" si="163"/>
        <v>-4.5654861491381648E-11</v>
      </c>
      <c r="CH133" s="78"/>
      <c r="CI133" s="78"/>
      <c r="CJ133" s="78"/>
      <c r="CP133" s="78"/>
      <c r="CQ133" s="78"/>
      <c r="CR133" s="78"/>
      <c r="CX133" s="78"/>
      <c r="CY133" s="78"/>
      <c r="CZ133" s="78"/>
      <c r="DF133" s="78">
        <v>5.6299999999999998E-9</v>
      </c>
      <c r="DG133" s="78">
        <v>5.22994296186</v>
      </c>
      <c r="DH133" s="78">
        <v>136100.847757023</v>
      </c>
      <c r="DI133" s="77">
        <f t="shared" si="164"/>
        <v>-6.8121094807202714E-10</v>
      </c>
      <c r="DJ133" s="77">
        <f t="shared" si="165"/>
        <v>-6.8824742450199869E-10</v>
      </c>
      <c r="DK133" s="77">
        <f t="shared" si="166"/>
        <v>-6.8824789316489299E-10</v>
      </c>
      <c r="DL133" s="77">
        <f t="shared" si="167"/>
        <v>-6.8824789319602052E-10</v>
      </c>
      <c r="DN133" s="78">
        <v>6.5000000000000003E-10</v>
      </c>
      <c r="DO133" s="78">
        <v>2.1294223384199999</v>
      </c>
      <c r="DP133" s="78">
        <v>7.1135470007999997</v>
      </c>
      <c r="DQ133" s="77">
        <f t="shared" si="168"/>
        <v>-3.2251193408994658E-10</v>
      </c>
      <c r="DR133" s="77">
        <f t="shared" si="169"/>
        <v>-3.2251189694895831E-10</v>
      </c>
      <c r="DS133" s="77">
        <f t="shared" si="170"/>
        <v>-3.2251189694648442E-10</v>
      </c>
      <c r="DT133" s="77">
        <f t="shared" si="171"/>
        <v>-3.2251189694648416E-10</v>
      </c>
      <c r="DV133" s="78">
        <v>3E-11</v>
      </c>
      <c r="DW133" s="78">
        <v>2.65056124435</v>
      </c>
      <c r="DX133" s="78">
        <v>76674.636529438707</v>
      </c>
      <c r="DY133" s="77">
        <f t="shared" si="172"/>
        <v>1.9981481517851822E-12</v>
      </c>
      <c r="DZ133" s="77">
        <f t="shared" si="173"/>
        <v>1.976913761118539E-12</v>
      </c>
      <c r="EA133" s="77">
        <f t="shared" si="174"/>
        <v>1.9769123466651956E-12</v>
      </c>
      <c r="EB133" s="77">
        <f t="shared" si="175"/>
        <v>1.9769123465716074E-12</v>
      </c>
      <c r="ED133" s="78"/>
      <c r="EE133" s="78"/>
      <c r="EF133" s="78"/>
      <c r="EL133" s="78"/>
      <c r="EM133" s="78"/>
      <c r="EN133" s="78"/>
      <c r="ET133" s="78"/>
      <c r="EU133" s="78"/>
      <c r="EV133" s="78"/>
    </row>
    <row r="134" spans="1:152" s="77" customFormat="1" ht="12.75">
      <c r="A134" s="77">
        <f>A125+A131+Δ_Psi</f>
        <v>1.7093239719429414</v>
      </c>
      <c r="B134" s="77">
        <f>DEGREES(A134)</f>
        <v>97.937049412868888</v>
      </c>
      <c r="C134" s="88">
        <f>C125+B131</f>
        <v>-3.3895553830304972E-2</v>
      </c>
      <c r="D134" s="77">
        <f>DEGREES(C134)</f>
        <v>-1.9420721787349666</v>
      </c>
      <c r="L134" s="78"/>
      <c r="N134" s="78">
        <v>4.6469999999999999E-8</v>
      </c>
      <c r="O134" s="78">
        <v>0.29020584575000002</v>
      </c>
      <c r="P134" s="78">
        <v>136100.847757023</v>
      </c>
      <c r="Q134" s="77">
        <f t="shared" si="136"/>
        <v>4.3674249511524065E-8</v>
      </c>
      <c r="R134" s="77">
        <f t="shared" si="137"/>
        <v>4.3654225433229874E-8</v>
      </c>
      <c r="S134" s="77">
        <f t="shared" si="138"/>
        <v>4.3654224097122002E-8</v>
      </c>
      <c r="T134" s="77">
        <f t="shared" si="139"/>
        <v>4.3654224097033262E-8</v>
      </c>
      <c r="V134" s="78">
        <v>6.9900000000000001E-9</v>
      </c>
      <c r="W134" s="78">
        <v>2.5732253692199998</v>
      </c>
      <c r="X134" s="78">
        <v>52182.9198301492</v>
      </c>
      <c r="Y134" s="77">
        <f t="shared" si="140"/>
        <v>-4.486729151850693E-9</v>
      </c>
      <c r="Z134" s="77">
        <f t="shared" si="141"/>
        <v>-4.4841409322352881E-9</v>
      </c>
      <c r="AA134" s="77">
        <f t="shared" si="142"/>
        <v>-4.4841407597993374E-9</v>
      </c>
      <c r="AB134" s="77">
        <f t="shared" si="143"/>
        <v>-4.4841407597880596E-9</v>
      </c>
      <c r="AD134" s="78">
        <v>2.1999999999999999E-10</v>
      </c>
      <c r="AE134" s="78">
        <v>5.09106835544</v>
      </c>
      <c r="AF134" s="78">
        <v>99799.659069237896</v>
      </c>
      <c r="AG134" s="77">
        <f t="shared" si="144"/>
        <v>-1.0447801429249608E-11</v>
      </c>
      <c r="AH134" s="77">
        <f t="shared" si="145"/>
        <v>-1.0650697618838755E-11</v>
      </c>
      <c r="AI134" s="77">
        <f t="shared" si="146"/>
        <v>-1.0650711133430629E-11</v>
      </c>
      <c r="AJ134" s="77">
        <f t="shared" si="147"/>
        <v>-1.0650711134329975E-11</v>
      </c>
      <c r="AL134" s="78">
        <v>9.9999999999999994E-12</v>
      </c>
      <c r="AM134" s="78">
        <v>6.0112822792499996</v>
      </c>
      <c r="AN134" s="78">
        <v>52168.692736147503</v>
      </c>
      <c r="AO134" s="77">
        <f t="shared" si="148"/>
        <v>8.7829895873934699E-12</v>
      </c>
      <c r="AP134" s="77">
        <f t="shared" si="149"/>
        <v>8.7806809593710644E-12</v>
      </c>
      <c r="AQ134" s="77">
        <f t="shared" si="150"/>
        <v>8.7806808055253061E-12</v>
      </c>
      <c r="AR134" s="77">
        <f t="shared" si="151"/>
        <v>8.7806808055152426E-12</v>
      </c>
      <c r="AT134" s="78"/>
      <c r="AU134" s="78"/>
      <c r="AV134" s="78"/>
      <c r="BB134" s="78"/>
      <c r="BC134" s="78"/>
      <c r="BD134" s="78"/>
      <c r="BJ134" s="78">
        <v>1.357E-8</v>
      </c>
      <c r="BK134" s="78">
        <v>3.17349203273</v>
      </c>
      <c r="BL134" s="78">
        <v>25874.604046136199</v>
      </c>
      <c r="BM134" s="77">
        <f t="shared" si="152"/>
        <v>-6.377599072946463E-9</v>
      </c>
      <c r="BN134" s="77">
        <f t="shared" si="153"/>
        <v>-6.3804662223349548E-9</v>
      </c>
      <c r="BO134" s="77">
        <f t="shared" si="154"/>
        <v>-6.3804664133034024E-9</v>
      </c>
      <c r="BP134" s="77">
        <f t="shared" si="155"/>
        <v>-6.3804664133159978E-9</v>
      </c>
      <c r="BR134" s="78">
        <v>1.19E-9</v>
      </c>
      <c r="BS134" s="78">
        <v>3.64440622006</v>
      </c>
      <c r="BT134" s="78">
        <v>26617.594106668799</v>
      </c>
      <c r="BU134" s="77">
        <f t="shared" si="156"/>
        <v>9.98978533912316E-10</v>
      </c>
      <c r="BV134" s="77">
        <f t="shared" si="157"/>
        <v>9.9913774380331875E-10</v>
      </c>
      <c r="BW134" s="77">
        <f t="shared" si="158"/>
        <v>9.9913775440626191E-10</v>
      </c>
      <c r="BX134" s="77">
        <f t="shared" si="159"/>
        <v>9.9913775440696005E-10</v>
      </c>
      <c r="BZ134" s="78">
        <v>3.9999999999999998E-11</v>
      </c>
      <c r="CA134" s="78">
        <v>0.29398633220999998</v>
      </c>
      <c r="CB134" s="78">
        <v>51109.310805958303</v>
      </c>
      <c r="CC134" s="77">
        <f t="shared" si="160"/>
        <v>3.7683711578857628E-11</v>
      </c>
      <c r="CD134" s="77">
        <f t="shared" si="161"/>
        <v>3.7677364532135476E-11</v>
      </c>
      <c r="CE134" s="77">
        <f t="shared" si="162"/>
        <v>3.7677364109079057E-11</v>
      </c>
      <c r="CF134" s="77">
        <f t="shared" si="163"/>
        <v>3.7677364109050803E-11</v>
      </c>
      <c r="CH134" s="78"/>
      <c r="CI134" s="78"/>
      <c r="CJ134" s="78"/>
      <c r="CP134" s="78"/>
      <c r="CQ134" s="78"/>
      <c r="CR134" s="78"/>
      <c r="CX134" s="78"/>
      <c r="CY134" s="78"/>
      <c r="CZ134" s="78"/>
      <c r="DF134" s="78">
        <v>7.8199999999999999E-9</v>
      </c>
      <c r="DG134" s="78">
        <v>3.2525725469100002</v>
      </c>
      <c r="DH134" s="78">
        <v>50057.042422769999</v>
      </c>
      <c r="DI134" s="77">
        <f t="shared" si="164"/>
        <v>-4.3961494868571603E-9</v>
      </c>
      <c r="DJ134" s="77">
        <f t="shared" si="165"/>
        <v>-4.3931539123777755E-9</v>
      </c>
      <c r="DK134" s="77">
        <f t="shared" si="166"/>
        <v>-4.3931537128116498E-9</v>
      </c>
      <c r="DL134" s="77">
        <f t="shared" si="167"/>
        <v>-4.3931537127984108E-9</v>
      </c>
      <c r="DN134" s="78">
        <v>6.2000000000000003E-10</v>
      </c>
      <c r="DO134" s="78">
        <v>3.7075124043100001</v>
      </c>
      <c r="DP134" s="78">
        <v>136100.847757023</v>
      </c>
      <c r="DQ134" s="77">
        <f t="shared" si="168"/>
        <v>-6.1835199571320478E-10</v>
      </c>
      <c r="DR134" s="77">
        <f t="shared" si="169"/>
        <v>-6.1829462232180069E-10</v>
      </c>
      <c r="DS134" s="77">
        <f t="shared" si="170"/>
        <v>-6.1829461846751158E-10</v>
      </c>
      <c r="DT134" s="77">
        <f t="shared" si="171"/>
        <v>-6.1829461846725557E-10</v>
      </c>
      <c r="DV134" s="78">
        <v>3E-11</v>
      </c>
      <c r="DW134" s="78">
        <v>4.9115265756299999</v>
      </c>
      <c r="DX134" s="78">
        <v>47623.852786089599</v>
      </c>
      <c r="DY134" s="77">
        <f t="shared" si="172"/>
        <v>1.1694805744949936E-12</v>
      </c>
      <c r="DZ134" s="77">
        <f t="shared" si="173"/>
        <v>1.1562724457488138E-12</v>
      </c>
      <c r="EA134" s="77">
        <f t="shared" si="174"/>
        <v>1.1562715659484859E-12</v>
      </c>
      <c r="EB134" s="77">
        <f t="shared" si="175"/>
        <v>1.1562715658905487E-12</v>
      </c>
      <c r="ED134" s="78"/>
      <c r="EE134" s="78"/>
      <c r="EF134" s="78"/>
      <c r="EL134" s="78"/>
      <c r="EM134" s="78"/>
      <c r="EN134" s="78"/>
      <c r="ET134" s="78"/>
      <c r="EU134" s="78"/>
      <c r="EV134" s="78"/>
    </row>
    <row r="135" spans="1:152" s="77" customFormat="1" ht="12.75">
      <c r="B135" s="77">
        <f xml:space="preserve"> B134 - INT( B134 / 360 ) * 360</f>
        <v>97.937049412868888</v>
      </c>
      <c r="L135" s="78"/>
      <c r="N135" s="78">
        <v>5.7870000000000001E-8</v>
      </c>
      <c r="O135" s="78">
        <v>4.44783057272</v>
      </c>
      <c r="P135" s="78">
        <v>19406.6782881746</v>
      </c>
      <c r="Q135" s="77">
        <f t="shared" si="136"/>
        <v>-5.0259645347864081E-8</v>
      </c>
      <c r="R135" s="77">
        <f t="shared" si="137"/>
        <v>-5.0264795022137403E-8</v>
      </c>
      <c r="S135" s="77">
        <f t="shared" si="138"/>
        <v>-5.0264795365102704E-8</v>
      </c>
      <c r="T135" s="77">
        <f t="shared" si="139"/>
        <v>-5.0264795365125117E-8</v>
      </c>
      <c r="V135" s="78">
        <v>5.0099999999999999E-9</v>
      </c>
      <c r="W135" s="78">
        <v>0.39578180187000001</v>
      </c>
      <c r="X135" s="78">
        <v>32370.9789915656</v>
      </c>
      <c r="Y135" s="77">
        <f t="shared" si="140"/>
        <v>-5.0093020004123651E-9</v>
      </c>
      <c r="Z135" s="77">
        <f t="shared" si="141"/>
        <v>-5.0092767305830776E-9</v>
      </c>
      <c r="AA135" s="77">
        <f t="shared" si="142"/>
        <v>-5.0092767288848915E-9</v>
      </c>
      <c r="AB135" s="77">
        <f t="shared" si="143"/>
        <v>-5.0092767288847806E-9</v>
      </c>
      <c r="AD135" s="78">
        <v>2.1999999999999999E-10</v>
      </c>
      <c r="AE135" s="78">
        <v>1.8819936256600001</v>
      </c>
      <c r="AF135" s="78">
        <v>78244.039663822798</v>
      </c>
      <c r="AG135" s="77">
        <f t="shared" si="144"/>
        <v>-4.6624172275990462E-12</v>
      </c>
      <c r="AH135" s="77">
        <f t="shared" si="145"/>
        <v>-4.5031957238533544E-12</v>
      </c>
      <c r="AI135" s="77">
        <f t="shared" si="146"/>
        <v>-4.503185118053678E-12</v>
      </c>
      <c r="AJ135" s="77">
        <f t="shared" si="147"/>
        <v>-4.5031851173535133E-12</v>
      </c>
      <c r="AL135" s="78">
        <v>9.9999999999999994E-12</v>
      </c>
      <c r="AM135" s="78">
        <v>0.28595674172000002</v>
      </c>
      <c r="AN135" s="78">
        <v>11322.6640983044</v>
      </c>
      <c r="AO135" s="77">
        <f t="shared" si="148"/>
        <v>9.4326304770300279E-12</v>
      </c>
      <c r="AP135" s="77">
        <f t="shared" si="149"/>
        <v>9.4329782572109796E-12</v>
      </c>
      <c r="AQ135" s="77">
        <f t="shared" si="150"/>
        <v>9.4329782803731224E-12</v>
      </c>
      <c r="AR135" s="77">
        <f t="shared" si="151"/>
        <v>9.4329782803746556E-12</v>
      </c>
      <c r="AT135" s="78"/>
      <c r="AU135" s="78"/>
      <c r="AV135" s="78"/>
      <c r="BB135" s="78"/>
      <c r="BC135" s="78"/>
      <c r="BD135" s="78"/>
      <c r="BJ135" s="78">
        <v>1.2499999999999999E-8</v>
      </c>
      <c r="BK135" s="78">
        <v>2.33380858079</v>
      </c>
      <c r="BL135" s="78">
        <v>25448.0058552601</v>
      </c>
      <c r="BM135" s="77">
        <f t="shared" si="152"/>
        <v>1.075692108372175E-8</v>
      </c>
      <c r="BN135" s="77">
        <f t="shared" si="153"/>
        <v>1.0755421755264115E-8</v>
      </c>
      <c r="BO135" s="77">
        <f t="shared" si="154"/>
        <v>1.0755421655374317E-8</v>
      </c>
      <c r="BP135" s="77">
        <f t="shared" si="155"/>
        <v>1.0755421655367619E-8</v>
      </c>
      <c r="BR135" s="78">
        <v>9.900000000000001E-10</v>
      </c>
      <c r="BS135" s="78">
        <v>6.1831318802700004</v>
      </c>
      <c r="BT135" s="78">
        <v>55618.381228113802</v>
      </c>
      <c r="BU135" s="77">
        <f t="shared" si="156"/>
        <v>8.1475663909904719E-10</v>
      </c>
      <c r="BV135" s="77">
        <f t="shared" si="157"/>
        <v>8.1446714993115024E-10</v>
      </c>
      <c r="BW135" s="77">
        <f t="shared" si="158"/>
        <v>8.1446713064110707E-10</v>
      </c>
      <c r="BX135" s="77">
        <f t="shared" si="159"/>
        <v>8.1446713063985938E-10</v>
      </c>
      <c r="BZ135" s="78">
        <v>5.0000000000000002E-11</v>
      </c>
      <c r="CA135" s="78">
        <v>0.38451698642999999</v>
      </c>
      <c r="CB135" s="78">
        <v>955.59974160859997</v>
      </c>
      <c r="CC135" s="77">
        <f t="shared" si="160"/>
        <v>1.0006301515856747E-11</v>
      </c>
      <c r="CD135" s="77">
        <f t="shared" si="161"/>
        <v>1.0006734619540379E-11</v>
      </c>
      <c r="CE135" s="77">
        <f t="shared" si="162"/>
        <v>1.0006734648389379E-11</v>
      </c>
      <c r="CF135" s="77">
        <f t="shared" si="163"/>
        <v>1.0006734648391294E-11</v>
      </c>
      <c r="CH135" s="78"/>
      <c r="CI135" s="78"/>
      <c r="CJ135" s="78"/>
      <c r="CP135" s="78"/>
      <c r="CQ135" s="78"/>
      <c r="CR135" s="78"/>
      <c r="CX135" s="78"/>
      <c r="CY135" s="78"/>
      <c r="CZ135" s="78"/>
      <c r="DF135" s="78">
        <v>5.5100000000000002E-9</v>
      </c>
      <c r="DG135" s="78">
        <v>0.33644229836</v>
      </c>
      <c r="DH135" s="78">
        <v>52156.136522248598</v>
      </c>
      <c r="DI135" s="77">
        <f t="shared" si="164"/>
        <v>5.4215101473908638E-9</v>
      </c>
      <c r="DJ135" s="77">
        <f t="shared" si="165"/>
        <v>5.421984101482763E-9</v>
      </c>
      <c r="DK135" s="77">
        <f t="shared" si="166"/>
        <v>5.4219841330107306E-9</v>
      </c>
      <c r="DL135" s="77">
        <f t="shared" si="167"/>
        <v>5.421984133012849E-9</v>
      </c>
      <c r="DN135" s="78">
        <v>6.8000000000000003E-10</v>
      </c>
      <c r="DO135" s="78">
        <v>1.18946361248</v>
      </c>
      <c r="DP135" s="78">
        <v>54394.563387335103</v>
      </c>
      <c r="DQ135" s="77">
        <f t="shared" si="168"/>
        <v>2.5416027736755988E-10</v>
      </c>
      <c r="DR135" s="77">
        <f t="shared" si="169"/>
        <v>2.5447764837763594E-10</v>
      </c>
      <c r="DS135" s="77">
        <f t="shared" si="170"/>
        <v>2.5447766951551369E-10</v>
      </c>
      <c r="DT135" s="77">
        <f t="shared" si="171"/>
        <v>2.5447766951691168E-10</v>
      </c>
      <c r="DV135" s="78">
        <v>3.9999999999999998E-11</v>
      </c>
      <c r="DW135" s="78">
        <v>1.6013550435299999</v>
      </c>
      <c r="DX135" s="78">
        <v>77734.0184596279</v>
      </c>
      <c r="DY135" s="77">
        <f t="shared" si="172"/>
        <v>-2.1692499340642172E-11</v>
      </c>
      <c r="DZ135" s="77">
        <f t="shared" si="173"/>
        <v>-2.1716663017124047E-11</v>
      </c>
      <c r="EA135" s="77">
        <f t="shared" si="174"/>
        <v>-2.1716664626289432E-11</v>
      </c>
      <c r="EB135" s="77">
        <f t="shared" si="175"/>
        <v>-2.1716664626396358E-11</v>
      </c>
      <c r="ED135" s="78"/>
      <c r="EE135" s="78"/>
      <c r="EF135" s="78"/>
      <c r="EL135" s="78"/>
      <c r="EM135" s="78"/>
      <c r="EN135" s="78"/>
      <c r="ET135" s="78"/>
      <c r="EU135" s="78"/>
      <c r="EV135" s="78"/>
    </row>
    <row r="136" spans="1:152" s="77" customFormat="1" ht="12.75">
      <c r="L136" s="78"/>
      <c r="N136" s="78">
        <v>5.9079999999999997E-8</v>
      </c>
      <c r="O136" s="78">
        <v>4.12195491631</v>
      </c>
      <c r="P136" s="78">
        <v>29530.478086539599</v>
      </c>
      <c r="Q136" s="77">
        <f t="shared" si="136"/>
        <v>-4.844885607996658E-8</v>
      </c>
      <c r="R136" s="77">
        <f t="shared" si="137"/>
        <v>-4.8458091571116361E-8</v>
      </c>
      <c r="S136" s="77">
        <f t="shared" si="138"/>
        <v>-4.8458092186171568E-8</v>
      </c>
      <c r="T136" s="77">
        <f t="shared" si="139"/>
        <v>-4.8458092186211908E-8</v>
      </c>
      <c r="V136" s="78">
        <v>5.4199999999999999E-9</v>
      </c>
      <c r="W136" s="78">
        <v>2.7710905352799999</v>
      </c>
      <c r="X136" s="78">
        <v>54394.563387335103</v>
      </c>
      <c r="Y136" s="77">
        <f t="shared" si="140"/>
        <v>-5.0488221976934398E-9</v>
      </c>
      <c r="Z136" s="77">
        <f t="shared" si="141"/>
        <v>-5.0478295452517742E-9</v>
      </c>
      <c r="AA136" s="77">
        <f t="shared" si="142"/>
        <v>-5.047829479088799E-9</v>
      </c>
      <c r="AB136" s="77">
        <f t="shared" si="143"/>
        <v>-5.0478294790844241E-9</v>
      </c>
      <c r="AD136" s="78">
        <v>2.1E-10</v>
      </c>
      <c r="AE136" s="78">
        <v>2.5612321119999999</v>
      </c>
      <c r="AF136" s="78">
        <v>94138.327020085693</v>
      </c>
      <c r="AG136" s="77">
        <f t="shared" si="144"/>
        <v>-1.0760644170399428E-10</v>
      </c>
      <c r="AH136" s="77">
        <f t="shared" si="145"/>
        <v>-1.0744933950755248E-10</v>
      </c>
      <c r="AI136" s="77">
        <f t="shared" si="146"/>
        <v>-1.0744932904027599E-10</v>
      </c>
      <c r="AJ136" s="77">
        <f t="shared" si="147"/>
        <v>-1.0744932903957857E-10</v>
      </c>
      <c r="AL136" s="78">
        <v>9.9999999999999994E-12</v>
      </c>
      <c r="AM136" s="78">
        <v>5.8628083005300002</v>
      </c>
      <c r="AN136" s="78">
        <v>26202.342430259399</v>
      </c>
      <c r="AO136" s="77">
        <f t="shared" si="148"/>
        <v>3.7359461357116471E-12</v>
      </c>
      <c r="AP136" s="77">
        <f t="shared" si="149"/>
        <v>3.7336973898465283E-12</v>
      </c>
      <c r="AQ136" s="77">
        <f t="shared" si="150"/>
        <v>3.733697240050467E-12</v>
      </c>
      <c r="AR136" s="77">
        <f t="shared" si="151"/>
        <v>3.7336972400407113E-12</v>
      </c>
      <c r="AT136" s="78"/>
      <c r="AU136" s="78"/>
      <c r="AV136" s="78"/>
      <c r="BB136" s="78"/>
      <c r="BC136" s="78"/>
      <c r="BD136" s="78"/>
      <c r="BJ136" s="78">
        <v>1.1959999999999999E-8</v>
      </c>
      <c r="BK136" s="78">
        <v>2.0927760951200001</v>
      </c>
      <c r="BL136" s="78">
        <v>48733.231338182901</v>
      </c>
      <c r="BM136" s="77">
        <f t="shared" si="152"/>
        <v>-5.6707427017321053E-9</v>
      </c>
      <c r="BN136" s="77">
        <f t="shared" si="153"/>
        <v>-5.6659944369184182E-9</v>
      </c>
      <c r="BO136" s="77">
        <f t="shared" si="154"/>
        <v>-5.6659941205984093E-9</v>
      </c>
      <c r="BP136" s="77">
        <f t="shared" si="155"/>
        <v>-5.6659941205774543E-9</v>
      </c>
      <c r="BR136" s="78">
        <v>1.01E-9</v>
      </c>
      <c r="BS136" s="78">
        <v>5.5273398706899997</v>
      </c>
      <c r="BT136" s="78">
        <v>103396.012824688</v>
      </c>
      <c r="BU136" s="77">
        <f t="shared" si="156"/>
        <v>-6.521467359540788E-10</v>
      </c>
      <c r="BV136" s="77">
        <f t="shared" si="157"/>
        <v>-6.5288419388057575E-10</v>
      </c>
      <c r="BW136" s="77">
        <f t="shared" si="158"/>
        <v>-6.5288424298271464E-10</v>
      </c>
      <c r="BX136" s="77">
        <f t="shared" si="159"/>
        <v>-6.5288424298595615E-10</v>
      </c>
      <c r="BZ136" s="78">
        <v>5.0000000000000002E-11</v>
      </c>
      <c r="CA136" s="78">
        <v>5.7581296517</v>
      </c>
      <c r="CB136" s="78">
        <v>104881.30353139099</v>
      </c>
      <c r="CC136" s="77">
        <f t="shared" si="160"/>
        <v>-3.2906738018753939E-11</v>
      </c>
      <c r="CD136" s="77">
        <f t="shared" si="161"/>
        <v>-3.287019439811821E-11</v>
      </c>
      <c r="CE136" s="77">
        <f t="shared" si="162"/>
        <v>-3.2870191962923826E-11</v>
      </c>
      <c r="CF136" s="77">
        <f t="shared" si="163"/>
        <v>-3.2870191962761052E-11</v>
      </c>
      <c r="CH136" s="78"/>
      <c r="CI136" s="78"/>
      <c r="CJ136" s="78"/>
      <c r="CP136" s="78"/>
      <c r="CQ136" s="78"/>
      <c r="CR136" s="78"/>
      <c r="CX136" s="78"/>
      <c r="CY136" s="78"/>
      <c r="CZ136" s="78"/>
      <c r="DF136" s="78">
        <v>7.0500000000000003E-9</v>
      </c>
      <c r="DG136" s="78">
        <v>4.7370537192000004</v>
      </c>
      <c r="DH136" s="78">
        <v>26241.681952059</v>
      </c>
      <c r="DI136" s="77">
        <f t="shared" si="164"/>
        <v>-5.7793176109700167E-9</v>
      </c>
      <c r="DJ136" s="77">
        <f t="shared" si="165"/>
        <v>-5.7802976841650235E-9</v>
      </c>
      <c r="DK136" s="77">
        <f t="shared" si="166"/>
        <v>-5.7802977494362624E-9</v>
      </c>
      <c r="DL136" s="77">
        <f t="shared" si="167"/>
        <v>-5.7802977494406209E-9</v>
      </c>
      <c r="DN136" s="78">
        <v>7.8999999999999996E-10</v>
      </c>
      <c r="DO136" s="78">
        <v>3.35596277474</v>
      </c>
      <c r="DP136" s="78">
        <v>52389.105378586399</v>
      </c>
      <c r="DQ136" s="77">
        <f t="shared" si="168"/>
        <v>-2.6082546636444314E-10</v>
      </c>
      <c r="DR136" s="77">
        <f t="shared" si="169"/>
        <v>-2.6046400276298795E-10</v>
      </c>
      <c r="DS136" s="77">
        <f t="shared" si="170"/>
        <v>-2.6046397868389639E-10</v>
      </c>
      <c r="DT136" s="77">
        <f t="shared" si="171"/>
        <v>-2.604639786823277E-10</v>
      </c>
      <c r="DV136" s="78">
        <v>3E-11</v>
      </c>
      <c r="DW136" s="78">
        <v>0.26868606770999998</v>
      </c>
      <c r="DX136" s="78">
        <v>78244.039663822798</v>
      </c>
      <c r="DY136" s="77">
        <f t="shared" si="172"/>
        <v>2.9993184143826069E-11</v>
      </c>
      <c r="DZ136" s="77">
        <f t="shared" si="173"/>
        <v>2.9992713388273739E-11</v>
      </c>
      <c r="EA136" s="77">
        <f t="shared" si="174"/>
        <v>2.99927133563933E-11</v>
      </c>
      <c r="EB136" s="77">
        <f t="shared" si="175"/>
        <v>2.9992713356391194E-11</v>
      </c>
      <c r="ED136" s="78"/>
      <c r="EE136" s="78"/>
      <c r="EF136" s="78"/>
      <c r="EL136" s="78"/>
      <c r="EM136" s="78"/>
      <c r="EN136" s="78"/>
      <c r="ET136" s="78"/>
      <c r="EU136" s="78"/>
      <c r="EV136" s="78"/>
    </row>
    <row r="137" spans="1:152" s="77" customFormat="1" ht="12.75">
      <c r="A137" s="83" t="s">
        <v>26</v>
      </c>
      <c r="B137" s="83" t="s">
        <v>167</v>
      </c>
      <c r="C137" s="83" t="s">
        <v>168</v>
      </c>
      <c r="D137" s="83" t="s">
        <v>135</v>
      </c>
      <c r="E137" s="83" t="s">
        <v>26</v>
      </c>
      <c r="F137" s="83" t="s">
        <v>26</v>
      </c>
      <c r="L137" s="78"/>
      <c r="N137" s="78">
        <v>5.9179999999999998E-8</v>
      </c>
      <c r="O137" s="78">
        <v>3.9893070113500002</v>
      </c>
      <c r="P137" s="78">
        <v>131548.894259964</v>
      </c>
      <c r="Q137" s="77">
        <f t="shared" si="136"/>
        <v>-5.6272459681143894E-8</v>
      </c>
      <c r="R137" s="77">
        <f t="shared" si="137"/>
        <v>-5.6294716399806768E-8</v>
      </c>
      <c r="S137" s="77">
        <f t="shared" si="138"/>
        <v>-5.6294717879549088E-8</v>
      </c>
      <c r="T137" s="77">
        <f t="shared" si="139"/>
        <v>-5.6294717879646622E-8</v>
      </c>
      <c r="V137" s="78">
        <v>5.2499999999999999E-9</v>
      </c>
      <c r="W137" s="78">
        <v>1.31791713133</v>
      </c>
      <c r="X137" s="78">
        <v>313054.83769889001</v>
      </c>
      <c r="Y137" s="77">
        <f t="shared" si="140"/>
        <v>5.0479480262808531E-9</v>
      </c>
      <c r="Z137" s="77">
        <f t="shared" si="141"/>
        <v>5.0437490433759722E-9</v>
      </c>
      <c r="AA137" s="77">
        <f t="shared" si="142"/>
        <v>5.0437487622728387E-9</v>
      </c>
      <c r="AB137" s="77">
        <f t="shared" si="143"/>
        <v>5.0437487622542859E-9</v>
      </c>
      <c r="AD137" s="78">
        <v>2.5000000000000002E-10</v>
      </c>
      <c r="AE137" s="78">
        <v>5.4615006959699999</v>
      </c>
      <c r="AF137" s="78">
        <v>104881.30353139099</v>
      </c>
      <c r="AG137" s="77">
        <f t="shared" si="144"/>
        <v>-1.0233024292583832E-10</v>
      </c>
      <c r="AH137" s="77">
        <f t="shared" si="145"/>
        <v>-1.0210886449779937E-10</v>
      </c>
      <c r="AI137" s="77">
        <f t="shared" si="146"/>
        <v>-1.0210884974862253E-10</v>
      </c>
      <c r="AJ137" s="77">
        <f t="shared" si="147"/>
        <v>-1.021088497476367E-10</v>
      </c>
      <c r="AL137" s="78">
        <v>9.9999999999999994E-12</v>
      </c>
      <c r="AM137" s="78">
        <v>3.42109354799</v>
      </c>
      <c r="AN137" s="78">
        <v>25973.463852888901</v>
      </c>
      <c r="AO137" s="77">
        <f t="shared" si="148"/>
        <v>-7.1021217493418238E-12</v>
      </c>
      <c r="AP137" s="77">
        <f t="shared" si="149"/>
        <v>-7.103813219418636E-12</v>
      </c>
      <c r="AQ137" s="77">
        <f t="shared" si="150"/>
        <v>-7.1038133320735737E-12</v>
      </c>
      <c r="AR137" s="77">
        <f t="shared" si="151"/>
        <v>-7.1038133320809755E-12</v>
      </c>
      <c r="AT137" s="78"/>
      <c r="AU137" s="78"/>
      <c r="AV137" s="78"/>
      <c r="BB137" s="78"/>
      <c r="BC137" s="78"/>
      <c r="BD137" s="78"/>
      <c r="BJ137" s="78">
        <v>1.194E-8</v>
      </c>
      <c r="BK137" s="78">
        <v>0.36376300747000001</v>
      </c>
      <c r="BL137" s="78">
        <v>115674.276664601</v>
      </c>
      <c r="BM137" s="77">
        <f t="shared" si="152"/>
        <v>1.186002570253596E-8</v>
      </c>
      <c r="BN137" s="77">
        <f t="shared" si="153"/>
        <v>1.1858542447566416E-8</v>
      </c>
      <c r="BO137" s="77">
        <f t="shared" si="154"/>
        <v>1.185854234831468E-8</v>
      </c>
      <c r="BP137" s="77">
        <f t="shared" si="155"/>
        <v>1.1858542348308031E-8</v>
      </c>
      <c r="BR137" s="78">
        <v>1.07E-9</v>
      </c>
      <c r="BS137" s="78">
        <v>4.7999415340500002</v>
      </c>
      <c r="BT137" s="78">
        <v>6770.7106012455997</v>
      </c>
      <c r="BU137" s="77">
        <f t="shared" si="156"/>
        <v>2.60537132366496E-10</v>
      </c>
      <c r="BV137" s="77">
        <f t="shared" si="157"/>
        <v>2.6047212363930499E-10</v>
      </c>
      <c r="BW137" s="77">
        <f t="shared" si="158"/>
        <v>2.6047211930904199E-10</v>
      </c>
      <c r="BX137" s="77">
        <f t="shared" si="159"/>
        <v>2.6047211930875439E-10</v>
      </c>
      <c r="BZ137" s="78">
        <v>5.0000000000000002E-11</v>
      </c>
      <c r="CA137" s="78">
        <v>3.7867177455899999</v>
      </c>
      <c r="CB137" s="78">
        <v>52171.924947790401</v>
      </c>
      <c r="CC137" s="77">
        <f t="shared" si="160"/>
        <v>-4.6041296111925352E-11</v>
      </c>
      <c r="CD137" s="77">
        <f t="shared" si="161"/>
        <v>-4.6050702368739523E-11</v>
      </c>
      <c r="CE137" s="77">
        <f t="shared" si="162"/>
        <v>-4.6050702994931442E-11</v>
      </c>
      <c r="CF137" s="77">
        <f t="shared" si="163"/>
        <v>-4.6050702994973512E-11</v>
      </c>
      <c r="CH137" s="78"/>
      <c r="CI137" s="78"/>
      <c r="CJ137" s="78"/>
      <c r="CP137" s="78"/>
      <c r="CQ137" s="78"/>
      <c r="CR137" s="78"/>
      <c r="CX137" s="78"/>
      <c r="CY137" s="78"/>
      <c r="CZ137" s="78"/>
      <c r="DF137" s="78">
        <v>5.7699999999999997E-9</v>
      </c>
      <c r="DG137" s="78">
        <v>5.85654734429</v>
      </c>
      <c r="DH137" s="78">
        <v>2118.7638603783998</v>
      </c>
      <c r="DI137" s="77">
        <f t="shared" si="164"/>
        <v>5.3321249035776929E-9</v>
      </c>
      <c r="DJ137" s="77">
        <f t="shared" si="165"/>
        <v>5.3321681223545925E-9</v>
      </c>
      <c r="DK137" s="77">
        <f t="shared" si="166"/>
        <v>5.33216812523332E-9</v>
      </c>
      <c r="DL137" s="77">
        <f t="shared" si="167"/>
        <v>5.3321681252335119E-9</v>
      </c>
      <c r="DN137" s="78">
        <v>6.3999999999999996E-10</v>
      </c>
      <c r="DO137" s="78">
        <v>5.0967705542599999</v>
      </c>
      <c r="DP137" s="78">
        <v>51962.507187710398</v>
      </c>
      <c r="DQ137" s="77">
        <f t="shared" si="168"/>
        <v>6.1684672334650895E-10</v>
      </c>
      <c r="DR137" s="77">
        <f t="shared" si="169"/>
        <v>6.1676464344621376E-10</v>
      </c>
      <c r="DS137" s="77">
        <f t="shared" si="170"/>
        <v>6.167646379741336E-10</v>
      </c>
      <c r="DT137" s="77">
        <f t="shared" si="171"/>
        <v>6.1676463797377419E-10</v>
      </c>
      <c r="DV137" s="78">
        <v>3E-11</v>
      </c>
      <c r="DW137" s="78">
        <v>4.5829819165499996</v>
      </c>
      <c r="DX137" s="78">
        <v>1066.49547719</v>
      </c>
      <c r="DY137" s="77">
        <f t="shared" si="172"/>
        <v>7.146120694874897E-12</v>
      </c>
      <c r="DZ137" s="77">
        <f t="shared" si="173"/>
        <v>7.1458332078337602E-12</v>
      </c>
      <c r="EA137" s="77">
        <f t="shared" si="174"/>
        <v>7.145833188684264E-12</v>
      </c>
      <c r="EB137" s="77">
        <f t="shared" si="175"/>
        <v>7.1458331886829958E-12</v>
      </c>
      <c r="ED137" s="78"/>
      <c r="EE137" s="78"/>
      <c r="EF137" s="78"/>
      <c r="EL137" s="78"/>
      <c r="EM137" s="78"/>
      <c r="EN137" s="78"/>
      <c r="ET137" s="78"/>
      <c r="EU137" s="78"/>
      <c r="EV137" s="78"/>
    </row>
    <row r="138" spans="1:152" s="77" customFormat="1" ht="12.75">
      <c r="L138" s="78"/>
      <c r="N138" s="78">
        <v>5.7280000000000001E-8</v>
      </c>
      <c r="O138" s="78">
        <v>3.0231497970799999</v>
      </c>
      <c r="P138" s="78">
        <v>89586.373523026894</v>
      </c>
      <c r="Q138" s="77">
        <f t="shared" si="136"/>
        <v>-5.1198338850481246E-8</v>
      </c>
      <c r="R138" s="77">
        <f t="shared" si="137"/>
        <v>-5.1177032691507156E-8</v>
      </c>
      <c r="S138" s="77">
        <f t="shared" si="138"/>
        <v>-5.1177031271135063E-8</v>
      </c>
      <c r="T138" s="77">
        <f t="shared" si="139"/>
        <v>-5.1177031271041466E-8</v>
      </c>
      <c r="V138" s="78">
        <v>5.1300000000000003E-9</v>
      </c>
      <c r="W138" s="78">
        <v>2.28640740711</v>
      </c>
      <c r="X138" s="78">
        <v>82815.662921781302</v>
      </c>
      <c r="Y138" s="77">
        <f t="shared" si="140"/>
        <v>-1.07266309828779E-9</v>
      </c>
      <c r="Z138" s="77">
        <f t="shared" si="141"/>
        <v>-1.0688191310506404E-9</v>
      </c>
      <c r="AA138" s="77">
        <f t="shared" si="142"/>
        <v>-1.0688188749837057E-9</v>
      </c>
      <c r="AB138" s="77">
        <f t="shared" si="143"/>
        <v>-1.0688188749665932E-9</v>
      </c>
      <c r="AD138" s="78">
        <v>2.5000000000000002E-10</v>
      </c>
      <c r="AE138" s="78">
        <v>5.2364675989999998E-2</v>
      </c>
      <c r="AF138" s="78">
        <v>26514.5013324502</v>
      </c>
      <c r="AG138" s="77">
        <f t="shared" si="144"/>
        <v>-1.9191230049677595E-10</v>
      </c>
      <c r="AH138" s="77">
        <f t="shared" si="145"/>
        <v>-1.9195159681079461E-10</v>
      </c>
      <c r="AI138" s="77">
        <f t="shared" si="146"/>
        <v>-1.919515994279319E-10</v>
      </c>
      <c r="AJ138" s="77">
        <f t="shared" si="147"/>
        <v>-1.9195159942810486E-10</v>
      </c>
      <c r="AL138" s="78">
        <v>9.9999999999999994E-12</v>
      </c>
      <c r="AM138" s="78">
        <v>0.30050065300000001</v>
      </c>
      <c r="AN138" s="78">
        <v>41962.520736937397</v>
      </c>
      <c r="AO138" s="77">
        <f t="shared" si="148"/>
        <v>9.9349789695166205E-12</v>
      </c>
      <c r="AP138" s="77">
        <f t="shared" si="149"/>
        <v>9.9354202168900727E-12</v>
      </c>
      <c r="AQ138" s="77">
        <f t="shared" si="150"/>
        <v>9.9354202462316085E-12</v>
      </c>
      <c r="AR138" s="77">
        <f t="shared" si="151"/>
        <v>9.9354202462335763E-12</v>
      </c>
      <c r="AT138" s="78"/>
      <c r="AU138" s="78"/>
      <c r="AV138" s="78"/>
      <c r="BB138" s="78"/>
      <c r="BC138" s="78"/>
      <c r="BD138" s="78"/>
      <c r="BJ138" s="78">
        <v>1.4429999999999999E-8</v>
      </c>
      <c r="BK138" s="78">
        <v>2.73186009497</v>
      </c>
      <c r="BL138" s="78">
        <v>64741.957983131098</v>
      </c>
      <c r="BM138" s="77">
        <f t="shared" si="152"/>
        <v>-4.7593257281482401E-9</v>
      </c>
      <c r="BN138" s="77">
        <f t="shared" si="153"/>
        <v>-4.7511653269741352E-9</v>
      </c>
      <c r="BO138" s="77">
        <f t="shared" si="154"/>
        <v>-4.7511647833536621E-9</v>
      </c>
      <c r="BP138" s="77">
        <f t="shared" si="155"/>
        <v>-4.7511647833180354E-9</v>
      </c>
      <c r="BR138" s="78">
        <v>9.5999999999999999E-10</v>
      </c>
      <c r="BS138" s="78">
        <v>1.8533713949999999E-2</v>
      </c>
      <c r="BT138" s="78">
        <v>80482.466528909295</v>
      </c>
      <c r="BU138" s="77">
        <f t="shared" si="156"/>
        <v>9.5352392323396282E-10</v>
      </c>
      <c r="BV138" s="77">
        <f t="shared" si="157"/>
        <v>9.5344077003429293E-10</v>
      </c>
      <c r="BW138" s="77">
        <f t="shared" si="158"/>
        <v>9.5344076447786619E-10</v>
      </c>
      <c r="BX138" s="77">
        <f t="shared" si="159"/>
        <v>9.5344076447749706E-10</v>
      </c>
      <c r="BZ138" s="78">
        <v>3.9999999999999998E-11</v>
      </c>
      <c r="CA138" s="78">
        <v>5.3282853177399998</v>
      </c>
      <c r="CB138" s="78">
        <v>25448.0058552601</v>
      </c>
      <c r="CC138" s="77">
        <f t="shared" si="160"/>
        <v>-3.1063721371403284E-11</v>
      </c>
      <c r="CD138" s="77">
        <f t="shared" si="161"/>
        <v>-3.1057787459098116E-11</v>
      </c>
      <c r="CE138" s="77">
        <f t="shared" si="162"/>
        <v>-3.1057787063784171E-11</v>
      </c>
      <c r="CF138" s="77">
        <f t="shared" si="163"/>
        <v>-3.1057787063757662E-11</v>
      </c>
      <c r="CH138" s="78"/>
      <c r="CI138" s="78"/>
      <c r="CJ138" s="78"/>
      <c r="CP138" s="78"/>
      <c r="CQ138" s="78"/>
      <c r="CR138" s="78"/>
      <c r="CX138" s="78"/>
      <c r="CY138" s="78"/>
      <c r="CZ138" s="78"/>
      <c r="DF138" s="78">
        <v>5.1700000000000001E-9</v>
      </c>
      <c r="DG138" s="78">
        <v>3.93195379429</v>
      </c>
      <c r="DH138" s="78">
        <v>102762.539671012</v>
      </c>
      <c r="DI138" s="77">
        <f t="shared" si="164"/>
        <v>4.846246098743242E-9</v>
      </c>
      <c r="DJ138" s="77">
        <f t="shared" si="165"/>
        <v>4.8445318571363793E-9</v>
      </c>
      <c r="DK138" s="77">
        <f t="shared" si="166"/>
        <v>4.8445317428050128E-9</v>
      </c>
      <c r="DL138" s="77">
        <f t="shared" si="167"/>
        <v>4.8445317427974185E-9</v>
      </c>
      <c r="DN138" s="78">
        <v>6E-10</v>
      </c>
      <c r="DO138" s="78">
        <v>6.2593891229500001</v>
      </c>
      <c r="DP138" s="78">
        <v>24505.943793291099</v>
      </c>
      <c r="DQ138" s="77">
        <f t="shared" si="168"/>
        <v>-4.1356598361492164E-10</v>
      </c>
      <c r="DR138" s="77">
        <f t="shared" si="169"/>
        <v>-4.1346741721629514E-10</v>
      </c>
      <c r="DS138" s="77">
        <f t="shared" si="170"/>
        <v>-4.1346741065009754E-10</v>
      </c>
      <c r="DT138" s="77">
        <f t="shared" si="171"/>
        <v>-4.1346741064966503E-10</v>
      </c>
      <c r="DV138" s="78">
        <v>3E-11</v>
      </c>
      <c r="DW138" s="78">
        <v>4.0469677431799997</v>
      </c>
      <c r="DX138" s="78">
        <v>18093.374699549899</v>
      </c>
      <c r="DY138" s="77">
        <f t="shared" si="172"/>
        <v>-1.3170205571280871E-11</v>
      </c>
      <c r="DZ138" s="77">
        <f t="shared" si="173"/>
        <v>-1.3174717428111576E-11</v>
      </c>
      <c r="EA138" s="77">
        <f t="shared" si="174"/>
        <v>-1.3174717728633431E-11</v>
      </c>
      <c r="EB138" s="77">
        <f t="shared" si="175"/>
        <v>-1.3174717728653348E-11</v>
      </c>
      <c r="ED138" s="78"/>
      <c r="EE138" s="78"/>
      <c r="EF138" s="78"/>
      <c r="EL138" s="78"/>
      <c r="EM138" s="78"/>
      <c r="EN138" s="78"/>
      <c r="ET138" s="78"/>
      <c r="EU138" s="78"/>
      <c r="EV138" s="78"/>
    </row>
    <row r="139" spans="1:152" s="77" customFormat="1" ht="12.75">
      <c r="A139" s="77" t="s">
        <v>169</v>
      </c>
      <c r="B139" s="77" t="s">
        <v>170</v>
      </c>
      <c r="C139" s="77" t="s">
        <v>36</v>
      </c>
      <c r="D139" s="77" t="s">
        <v>171</v>
      </c>
      <c r="E139" s="77" t="s">
        <v>172</v>
      </c>
      <c r="L139" s="78"/>
      <c r="N139" s="78">
        <v>3.9279999999999998E-8</v>
      </c>
      <c r="O139" s="78">
        <v>4.8143793369000001</v>
      </c>
      <c r="P139" s="78">
        <v>125887.562210812</v>
      </c>
      <c r="Q139" s="77">
        <f t="shared" si="136"/>
        <v>-1.7340296548765846E-8</v>
      </c>
      <c r="R139" s="77">
        <f t="shared" si="137"/>
        <v>-1.7381334130349542E-8</v>
      </c>
      <c r="S139" s="77">
        <f t="shared" si="138"/>
        <v>-1.7381336863073061E-8</v>
      </c>
      <c r="T139" s="77">
        <f t="shared" si="139"/>
        <v>-1.7381336863253271E-8</v>
      </c>
      <c r="V139" s="78">
        <v>5.7900000000000001E-9</v>
      </c>
      <c r="W139" s="78">
        <v>5.45103833735</v>
      </c>
      <c r="X139" s="78">
        <v>52195.476044048097</v>
      </c>
      <c r="Y139" s="77">
        <f t="shared" si="140"/>
        <v>2.058874009629384E-9</v>
      </c>
      <c r="Z139" s="77">
        <f t="shared" si="141"/>
        <v>2.0562605342871197E-9</v>
      </c>
      <c r="AA139" s="77">
        <f t="shared" si="142"/>
        <v>2.0562603601877651E-9</v>
      </c>
      <c r="AB139" s="77">
        <f t="shared" si="143"/>
        <v>2.0562603601760737E-9</v>
      </c>
      <c r="AD139" s="78">
        <v>2.5000000000000002E-10</v>
      </c>
      <c r="AE139" s="78">
        <v>3.0298307003899998</v>
      </c>
      <c r="AF139" s="78">
        <v>77734.0184596279</v>
      </c>
      <c r="AG139" s="77">
        <f t="shared" si="144"/>
        <v>1.8869006858105388E-10</v>
      </c>
      <c r="AH139" s="77">
        <f t="shared" si="145"/>
        <v>1.8857207535646187E-10</v>
      </c>
      <c r="AI139" s="77">
        <f t="shared" si="146"/>
        <v>1.8857206749369937E-10</v>
      </c>
      <c r="AJ139" s="77">
        <f t="shared" si="147"/>
        <v>1.8857206749317688E-10</v>
      </c>
      <c r="AL139" s="78">
        <v>9.9999999999999994E-12</v>
      </c>
      <c r="AM139" s="78">
        <v>2.7341431003199999</v>
      </c>
      <c r="AN139" s="78">
        <v>25035.634758385801</v>
      </c>
      <c r="AO139" s="77">
        <f t="shared" si="148"/>
        <v>-5.4929406925772655E-12</v>
      </c>
      <c r="AP139" s="77">
        <f t="shared" si="149"/>
        <v>-5.491005040662818E-12</v>
      </c>
      <c r="AQ139" s="77">
        <f t="shared" si="150"/>
        <v>-5.4910049117195986E-12</v>
      </c>
      <c r="AR139" s="77">
        <f t="shared" si="151"/>
        <v>-5.4910049117110482E-12</v>
      </c>
      <c r="AT139" s="78"/>
      <c r="AU139" s="78"/>
      <c r="AV139" s="78"/>
      <c r="BB139" s="78"/>
      <c r="BC139" s="78"/>
      <c r="BD139" s="78"/>
      <c r="BJ139" s="78">
        <v>1.3750000000000001E-8</v>
      </c>
      <c r="BK139" s="78">
        <v>5.3267276756799999</v>
      </c>
      <c r="BL139" s="78">
        <v>124778.183658718</v>
      </c>
      <c r="BM139" s="77">
        <f t="shared" si="152"/>
        <v>-1.0580415419572407E-9</v>
      </c>
      <c r="BN139" s="77">
        <f t="shared" si="153"/>
        <v>-1.0738669304840987E-9</v>
      </c>
      <c r="BO139" s="77">
        <f t="shared" si="154"/>
        <v>-1.073867984563108E-9</v>
      </c>
      <c r="BP139" s="77">
        <f t="shared" si="155"/>
        <v>-1.0738679846332368E-9</v>
      </c>
      <c r="BR139" s="78">
        <v>1.15E-9</v>
      </c>
      <c r="BS139" s="78">
        <v>1.5742365651200001</v>
      </c>
      <c r="BT139" s="78">
        <v>66941.045326418098</v>
      </c>
      <c r="BU139" s="77">
        <f t="shared" si="156"/>
        <v>4.9828200158354348E-10</v>
      </c>
      <c r="BV139" s="77">
        <f t="shared" si="157"/>
        <v>4.989237952849837E-10</v>
      </c>
      <c r="BW139" s="77">
        <f t="shared" si="158"/>
        <v>4.9892383802838463E-10</v>
      </c>
      <c r="BX139" s="77">
        <f t="shared" si="159"/>
        <v>4.9892383803121162E-10</v>
      </c>
      <c r="BZ139" s="78">
        <v>5.0000000000000002E-11</v>
      </c>
      <c r="CA139" s="78">
        <v>3.2001622690499998</v>
      </c>
      <c r="CB139" s="78">
        <v>426.59819087599999</v>
      </c>
      <c r="CC139" s="77">
        <f t="shared" si="160"/>
        <v>3.3564166956721374E-11</v>
      </c>
      <c r="CD139" s="77">
        <f t="shared" si="161"/>
        <v>3.356431322365935E-11</v>
      </c>
      <c r="CE139" s="77">
        <f t="shared" si="162"/>
        <v>3.3564313233402167E-11</v>
      </c>
      <c r="CF139" s="77">
        <f t="shared" si="163"/>
        <v>3.3564313233402814E-11</v>
      </c>
      <c r="CH139" s="78"/>
      <c r="CI139" s="78"/>
      <c r="CJ139" s="78"/>
      <c r="CP139" s="78"/>
      <c r="CQ139" s="78"/>
      <c r="CR139" s="78"/>
      <c r="CX139" s="78"/>
      <c r="CY139" s="78"/>
      <c r="CZ139" s="78"/>
      <c r="DF139" s="78">
        <v>6.3499999999999998E-9</v>
      </c>
      <c r="DG139" s="78">
        <v>4.8772083896499998</v>
      </c>
      <c r="DH139" s="78">
        <v>12432.0426503978</v>
      </c>
      <c r="DI139" s="77">
        <f t="shared" si="164"/>
        <v>2.1743578836758765E-9</v>
      </c>
      <c r="DJ139" s="77">
        <f t="shared" si="165"/>
        <v>2.1736716593696205E-9</v>
      </c>
      <c r="DK139" s="77">
        <f t="shared" si="166"/>
        <v>2.1736716136593386E-9</v>
      </c>
      <c r="DL139" s="77">
        <f t="shared" si="167"/>
        <v>2.1736716136562859E-9</v>
      </c>
      <c r="DN139" s="78">
        <v>6.0999999999999996E-10</v>
      </c>
      <c r="DO139" s="78">
        <v>0.73867692725</v>
      </c>
      <c r="DP139" s="78">
        <v>82815.662921781302</v>
      </c>
      <c r="DQ139" s="77">
        <f t="shared" si="168"/>
        <v>5.9341557402198935E-10</v>
      </c>
      <c r="DR139" s="77">
        <f t="shared" si="169"/>
        <v>5.9352364101964353E-10</v>
      </c>
      <c r="DS139" s="77">
        <f t="shared" si="170"/>
        <v>5.9352364820636385E-10</v>
      </c>
      <c r="DT139" s="77">
        <f t="shared" si="171"/>
        <v>5.9352364820684403E-10</v>
      </c>
      <c r="DV139" s="78">
        <v>3E-11</v>
      </c>
      <c r="DW139" s="78">
        <v>1.04981780528</v>
      </c>
      <c r="DX139" s="78">
        <v>94138.327020085693</v>
      </c>
      <c r="DY139" s="77">
        <f t="shared" si="172"/>
        <v>2.4804485854783534E-11</v>
      </c>
      <c r="DZ139" s="77">
        <f t="shared" si="173"/>
        <v>2.4819172840751756E-11</v>
      </c>
      <c r="EA139" s="77">
        <f t="shared" si="174"/>
        <v>2.4819173818423392E-11</v>
      </c>
      <c r="EB139" s="77">
        <f t="shared" si="175"/>
        <v>2.4819173818488533E-11</v>
      </c>
      <c r="ED139" s="78"/>
      <c r="EE139" s="78"/>
      <c r="EF139" s="78"/>
      <c r="EL139" s="78"/>
      <c r="EM139" s="78"/>
      <c r="EN139" s="78"/>
      <c r="ET139" s="78"/>
      <c r="EU139" s="78"/>
      <c r="EV139" s="78"/>
    </row>
    <row r="140" spans="1:152" s="77" customFormat="1" ht="15">
      <c r="A140" s="77">
        <f>ATAN2( COS(A134), SIN(A134)*COS(Eps) - TAN(C134)*SIN(Eps) )</f>
        <v>1.7194285083340899</v>
      </c>
      <c r="B140" s="77">
        <f>DEGREES(A140)</f>
        <v>98.515996702018043</v>
      </c>
      <c r="C140" s="77">
        <f>ASIN( SIN(C134)*COS(Eps) + COS(C134)*SIN(Eps)*SIN(A134) )</f>
        <v>0.37109079033327091</v>
      </c>
      <c r="D140" s="236">
        <f>DEGREES(C140)</f>
        <v>21.26193610227055</v>
      </c>
      <c r="E140" s="77">
        <f>GAST-B141</f>
        <v>-70.295739698456984</v>
      </c>
      <c r="L140" s="78"/>
      <c r="N140" s="78">
        <v>3.9290000000000003E-8</v>
      </c>
      <c r="O140" s="78">
        <v>2.4844904150099998</v>
      </c>
      <c r="P140" s="78">
        <v>69159.802430604905</v>
      </c>
      <c r="Q140" s="77">
        <f t="shared" si="136"/>
        <v>-2.609647636176039E-8</v>
      </c>
      <c r="R140" s="77">
        <f t="shared" si="137"/>
        <v>-2.607767784669909E-8</v>
      </c>
      <c r="S140" s="77">
        <f t="shared" si="138"/>
        <v>-2.6077676594176016E-8</v>
      </c>
      <c r="T140" s="77">
        <f t="shared" si="139"/>
        <v>-2.6077676594094162E-8</v>
      </c>
      <c r="V140" s="78">
        <v>6.17E-9</v>
      </c>
      <c r="W140" s="78">
        <v>4.1839557258799998</v>
      </c>
      <c r="X140" s="78">
        <v>639.89728631399998</v>
      </c>
      <c r="Y140" s="77">
        <f t="shared" si="140"/>
        <v>4.9636354229026337E-9</v>
      </c>
      <c r="Z140" s="77">
        <f t="shared" si="141"/>
        <v>4.9636571193359322E-9</v>
      </c>
      <c r="AA140" s="77">
        <f t="shared" si="142"/>
        <v>4.9636571207811226E-9</v>
      </c>
      <c r="AB140" s="77">
        <f t="shared" si="143"/>
        <v>4.9636571207812193E-9</v>
      </c>
      <c r="AD140" s="78">
        <v>2.0000000000000001E-10</v>
      </c>
      <c r="AE140" s="78">
        <v>3.4896633459899999</v>
      </c>
      <c r="AF140" s="78">
        <v>103396.012824688</v>
      </c>
      <c r="AG140" s="77">
        <f t="shared" si="144"/>
        <v>-7.8250057322139197E-11</v>
      </c>
      <c r="AH140" s="77">
        <f t="shared" si="145"/>
        <v>-7.8073954598417032E-11</v>
      </c>
      <c r="AI140" s="77">
        <f t="shared" si="146"/>
        <v>-7.8073942865843392E-11</v>
      </c>
      <c r="AJ140" s="77">
        <f t="shared" si="147"/>
        <v>-7.8073942865068854E-11</v>
      </c>
      <c r="AL140" s="78">
        <v>9.9999999999999994E-12</v>
      </c>
      <c r="AM140" s="78">
        <v>1.7234652340700001</v>
      </c>
      <c r="AN140" s="78">
        <v>51962.507187710398</v>
      </c>
      <c r="AO140" s="77">
        <f t="shared" si="148"/>
        <v>-8.7685414999254428E-12</v>
      </c>
      <c r="AP140" s="77">
        <f t="shared" si="149"/>
        <v>-8.7662292880635029E-12</v>
      </c>
      <c r="AQ140" s="77">
        <f t="shared" si="150"/>
        <v>-8.7662291339798624E-12</v>
      </c>
      <c r="AR140" s="77">
        <f t="shared" si="151"/>
        <v>-8.7662291339697424E-12</v>
      </c>
      <c r="AT140" s="78"/>
      <c r="AU140" s="78"/>
      <c r="AV140" s="78"/>
      <c r="BB140" s="78"/>
      <c r="BC140" s="78"/>
      <c r="BD140" s="78"/>
      <c r="BJ140" s="78">
        <v>1.325E-8</v>
      </c>
      <c r="BK140" s="78">
        <v>3.57805811914</v>
      </c>
      <c r="BL140" s="78">
        <v>88476.994970933505</v>
      </c>
      <c r="BM140" s="77">
        <f t="shared" si="152"/>
        <v>-1.3238182826374488E-8</v>
      </c>
      <c r="BN140" s="77">
        <f t="shared" si="153"/>
        <v>-1.3237720423166397E-8</v>
      </c>
      <c r="BO140" s="77">
        <f t="shared" si="154"/>
        <v>-1.3237720392070332E-8</v>
      </c>
      <c r="BP140" s="77">
        <f t="shared" si="155"/>
        <v>-1.323772039206829E-8</v>
      </c>
      <c r="BR140" s="78">
        <v>1.1100000000000001E-9</v>
      </c>
      <c r="BS140" s="78">
        <v>1.00588061631</v>
      </c>
      <c r="BT140" s="78">
        <v>78267.590760080493</v>
      </c>
      <c r="BU140" s="77">
        <f t="shared" si="156"/>
        <v>9.2523836927206201E-10</v>
      </c>
      <c r="BV140" s="77">
        <f t="shared" si="157"/>
        <v>9.2568216200173496E-10</v>
      </c>
      <c r="BW140" s="77">
        <f t="shared" si="158"/>
        <v>9.2568219154652633E-10</v>
      </c>
      <c r="BX140" s="77">
        <f t="shared" si="159"/>
        <v>9.256821915484762E-10</v>
      </c>
      <c r="BZ140" s="78">
        <v>5.0000000000000002E-11</v>
      </c>
      <c r="CA140" s="78">
        <v>3.8648904563299999</v>
      </c>
      <c r="CB140" s="78">
        <v>9103.9069941176003</v>
      </c>
      <c r="CC140" s="77">
        <f t="shared" si="160"/>
        <v>-4.3600479326209553E-11</v>
      </c>
      <c r="CD140" s="77">
        <f t="shared" si="161"/>
        <v>-4.3602540573130243E-11</v>
      </c>
      <c r="CE140" s="77">
        <f t="shared" si="162"/>
        <v>-4.3602540710419193E-11</v>
      </c>
      <c r="CF140" s="77">
        <f t="shared" si="163"/>
        <v>-4.3602540710428408E-11</v>
      </c>
      <c r="CH140" s="78"/>
      <c r="CI140" s="78"/>
      <c r="CJ140" s="78"/>
      <c r="CP140" s="78"/>
      <c r="CQ140" s="78"/>
      <c r="CR140" s="78"/>
      <c r="CX140" s="78"/>
      <c r="CY140" s="78"/>
      <c r="CZ140" s="78"/>
      <c r="DF140" s="78">
        <v>6.3499999999999998E-9</v>
      </c>
      <c r="DG140" s="78">
        <v>1.8190368589799999</v>
      </c>
      <c r="DH140" s="78">
        <v>77308.1096831139</v>
      </c>
      <c r="DI140" s="77">
        <f t="shared" si="164"/>
        <v>5.7581410258728832E-9</v>
      </c>
      <c r="DJ140" s="77">
        <f t="shared" si="165"/>
        <v>5.7600542273421332E-9</v>
      </c>
      <c r="DK140" s="77">
        <f t="shared" si="166"/>
        <v>5.7600543546821623E-9</v>
      </c>
      <c r="DL140" s="77">
        <f t="shared" si="167"/>
        <v>5.7600543546905193E-9</v>
      </c>
      <c r="DN140" s="78">
        <v>6.3E-10</v>
      </c>
      <c r="DO140" s="78">
        <v>1.2988358048699999</v>
      </c>
      <c r="DP140" s="78">
        <v>2218.7571041868</v>
      </c>
      <c r="DQ140" s="77">
        <f t="shared" si="168"/>
        <v>4.8198455720518231E-12</v>
      </c>
      <c r="DR140" s="77">
        <f t="shared" si="169"/>
        <v>4.8327773904791003E-12</v>
      </c>
      <c r="DS140" s="77">
        <f t="shared" si="170"/>
        <v>4.8327782518656571E-12</v>
      </c>
      <c r="DT140" s="77">
        <f t="shared" si="171"/>
        <v>4.8327782519227294E-12</v>
      </c>
      <c r="DV140" s="78">
        <v>3E-11</v>
      </c>
      <c r="DW140" s="78">
        <v>0.82425633309000002</v>
      </c>
      <c r="DX140" s="78">
        <v>73711.755927663704</v>
      </c>
      <c r="DY140" s="77">
        <f t="shared" si="172"/>
        <v>2.5867662866061873E-11</v>
      </c>
      <c r="DZ140" s="77">
        <f t="shared" si="173"/>
        <v>2.5878018690891412E-11</v>
      </c>
      <c r="EA140" s="77">
        <f t="shared" si="174"/>
        <v>2.5878019380290292E-11</v>
      </c>
      <c r="EB140" s="77">
        <f t="shared" si="175"/>
        <v>2.5878019380336013E-11</v>
      </c>
      <c r="ED140" s="78"/>
      <c r="EE140" s="78"/>
      <c r="EF140" s="78"/>
      <c r="EL140" s="78"/>
      <c r="EM140" s="78"/>
      <c r="EN140" s="78"/>
      <c r="ET140" s="78"/>
      <c r="EU140" s="78"/>
      <c r="EV140" s="78"/>
    </row>
    <row r="141" spans="1:152" s="77" customFormat="1" ht="15">
      <c r="B141" s="77">
        <f xml:space="preserve"> B140 - INT( B140 / 360 ) * 360</f>
        <v>98.515996702018043</v>
      </c>
      <c r="E141" s="236">
        <f xml:space="preserve"> E140 - INT( E140 / 360 ) * 360</f>
        <v>289.704260301543</v>
      </c>
      <c r="L141" s="78"/>
      <c r="N141" s="78">
        <v>3.6809999999999997E-8</v>
      </c>
      <c r="O141" s="78">
        <v>2.8018099996400001</v>
      </c>
      <c r="P141" s="78">
        <v>79323.091354911696</v>
      </c>
      <c r="Q141" s="77">
        <f t="shared" si="136"/>
        <v>-3.483000322976124E-8</v>
      </c>
      <c r="R141" s="77">
        <f t="shared" si="137"/>
        <v>-3.4821253443393302E-8</v>
      </c>
      <c r="S141" s="77">
        <f t="shared" si="138"/>
        <v>-3.4821252859946195E-8</v>
      </c>
      <c r="T141" s="77">
        <f t="shared" si="139"/>
        <v>-3.4821252859907523E-8</v>
      </c>
      <c r="V141" s="78">
        <v>4.49E-9</v>
      </c>
      <c r="W141" s="78">
        <v>3.1004412269100001</v>
      </c>
      <c r="X141" s="78">
        <v>49957.049178961599</v>
      </c>
      <c r="Y141" s="77">
        <f t="shared" si="140"/>
        <v>-3.7764880922048868E-9</v>
      </c>
      <c r="Z141" s="77">
        <f t="shared" si="141"/>
        <v>-3.7753652054359428E-9</v>
      </c>
      <c r="AA141" s="77">
        <f t="shared" si="142"/>
        <v>-3.775365130613763E-9</v>
      </c>
      <c r="AB141" s="77">
        <f t="shared" si="143"/>
        <v>-3.77536513060879E-9</v>
      </c>
      <c r="AD141" s="78">
        <v>2.1E-10</v>
      </c>
      <c r="AE141" s="78">
        <v>3.9749599522699999</v>
      </c>
      <c r="AF141" s="78">
        <v>53764.879178432202</v>
      </c>
      <c r="AG141" s="77">
        <f t="shared" si="144"/>
        <v>7.9727666419866205E-11</v>
      </c>
      <c r="AH141" s="77">
        <f t="shared" si="145"/>
        <v>7.9824293184949202E-11</v>
      </c>
      <c r="AI141" s="77">
        <f t="shared" si="146"/>
        <v>7.9824299620588683E-11</v>
      </c>
      <c r="AJ141" s="77">
        <f t="shared" si="147"/>
        <v>7.9824299621008245E-11</v>
      </c>
      <c r="AL141" s="78">
        <v>9.9999999999999994E-12</v>
      </c>
      <c r="AM141" s="78">
        <v>4.77297529316</v>
      </c>
      <c r="AN141" s="78">
        <v>78477.008520160496</v>
      </c>
      <c r="AO141" s="77">
        <f t="shared" si="148"/>
        <v>-9.9876685283930722E-12</v>
      </c>
      <c r="AP141" s="77">
        <f t="shared" si="149"/>
        <v>-9.9880263525043544E-12</v>
      </c>
      <c r="AQ141" s="77">
        <f t="shared" si="150"/>
        <v>-9.9880263761636102E-12</v>
      </c>
      <c r="AR141" s="77">
        <f t="shared" si="151"/>
        <v>-9.9880263761651676E-12</v>
      </c>
      <c r="AT141" s="78"/>
      <c r="AU141" s="78"/>
      <c r="AV141" s="78"/>
      <c r="BB141" s="78"/>
      <c r="BC141" s="78"/>
      <c r="BD141" s="78"/>
      <c r="BJ141" s="78">
        <v>1.1150000000000001E-8</v>
      </c>
      <c r="BK141" s="78">
        <v>0.26092087309000001</v>
      </c>
      <c r="BL141" s="78">
        <v>639.89728631399998</v>
      </c>
      <c r="BM141" s="77">
        <f t="shared" si="152"/>
        <v>-1.1032274948386599E-8</v>
      </c>
      <c r="BN141" s="77">
        <f t="shared" si="153"/>
        <v>-1.1032265381325148E-8</v>
      </c>
      <c r="BO141" s="77">
        <f t="shared" si="154"/>
        <v>-1.1032265380687875E-8</v>
      </c>
      <c r="BP141" s="77">
        <f t="shared" si="155"/>
        <v>-1.1032265380687832E-8</v>
      </c>
      <c r="BR141" s="78">
        <v>1.21E-9</v>
      </c>
      <c r="BS141" s="78">
        <v>5.90839328752</v>
      </c>
      <c r="BT141" s="78">
        <v>26095.016688575</v>
      </c>
      <c r="BU141" s="77">
        <f t="shared" si="156"/>
        <v>1.0332870447189224E-9</v>
      </c>
      <c r="BV141" s="77">
        <f t="shared" si="157"/>
        <v>1.0331350101829491E-9</v>
      </c>
      <c r="BW141" s="77">
        <f t="shared" si="158"/>
        <v>1.0331350000539354E-9</v>
      </c>
      <c r="BX141" s="77">
        <f t="shared" si="159"/>
        <v>1.033135000053273E-9</v>
      </c>
      <c r="BZ141" s="78">
        <v>3.9999999999999998E-11</v>
      </c>
      <c r="CA141" s="78">
        <v>0.62543334321999999</v>
      </c>
      <c r="CB141" s="78">
        <v>11322.6640983044</v>
      </c>
      <c r="CC141" s="77">
        <f t="shared" si="160"/>
        <v>3.1154433024458752E-11</v>
      </c>
      <c r="CD141" s="77">
        <f t="shared" si="161"/>
        <v>3.1157060908667443E-11</v>
      </c>
      <c r="CE141" s="77">
        <f t="shared" si="162"/>
        <v>3.1157061083699067E-11</v>
      </c>
      <c r="CF141" s="77">
        <f t="shared" si="163"/>
        <v>3.1157061083710654E-11</v>
      </c>
      <c r="CH141" s="78"/>
      <c r="CI141" s="78"/>
      <c r="CJ141" s="78"/>
      <c r="CP141" s="78"/>
      <c r="CQ141" s="78"/>
      <c r="CR141" s="78"/>
      <c r="CX141" s="78"/>
      <c r="CY141" s="78"/>
      <c r="CZ141" s="78"/>
      <c r="DF141" s="78">
        <v>5.4299999999999997E-9</v>
      </c>
      <c r="DG141" s="78">
        <v>1.40877130839</v>
      </c>
      <c r="DH141" s="78">
        <v>44937.130691548402</v>
      </c>
      <c r="DI141" s="77">
        <f t="shared" si="164"/>
        <v>-4.9188218542435089E-9</v>
      </c>
      <c r="DJ141" s="77">
        <f t="shared" si="165"/>
        <v>-4.9197776516361176E-9</v>
      </c>
      <c r="DK141" s="77">
        <f t="shared" si="166"/>
        <v>-4.9197777152733538E-9</v>
      </c>
      <c r="DL141" s="77">
        <f t="shared" si="167"/>
        <v>-4.9197777152775344E-9</v>
      </c>
      <c r="DN141" s="78">
        <v>6.9999999999999996E-10</v>
      </c>
      <c r="DO141" s="78">
        <v>5.2869269694299996</v>
      </c>
      <c r="DP141" s="78">
        <v>45405.0956819028</v>
      </c>
      <c r="DQ141" s="77">
        <f t="shared" si="168"/>
        <v>1.0466418215560397E-10</v>
      </c>
      <c r="DR141" s="77">
        <f t="shared" si="169"/>
        <v>1.0437342611278342E-10</v>
      </c>
      <c r="DS141" s="77">
        <f t="shared" si="170"/>
        <v>1.0437340674495521E-10</v>
      </c>
      <c r="DT141" s="77">
        <f t="shared" si="171"/>
        <v>1.0437340674367648E-10</v>
      </c>
      <c r="DV141" s="78">
        <v>3E-11</v>
      </c>
      <c r="DW141" s="78">
        <v>5.1218073471799999</v>
      </c>
      <c r="DX141" s="78">
        <v>1052.2683831884001</v>
      </c>
      <c r="DY141" s="77">
        <f t="shared" si="172"/>
        <v>2.2700495190874558E-11</v>
      </c>
      <c r="DZ141" s="77">
        <f t="shared" si="173"/>
        <v>2.2700304247300247E-11</v>
      </c>
      <c r="EA141" s="77">
        <f t="shared" si="174"/>
        <v>2.2700304234581446E-11</v>
      </c>
      <c r="EB141" s="77">
        <f t="shared" si="175"/>
        <v>2.270030423458061E-11</v>
      </c>
      <c r="ED141" s="78"/>
      <c r="EE141" s="78"/>
      <c r="EF141" s="78"/>
      <c r="EL141" s="78"/>
      <c r="EM141" s="78"/>
      <c r="EN141" s="78"/>
      <c r="ET141" s="78"/>
      <c r="EU141" s="78"/>
      <c r="EV141" s="78"/>
    </row>
    <row r="142" spans="1:152" s="77" customFormat="1" ht="12.75">
      <c r="L142" s="78"/>
      <c r="N142" s="78">
        <v>4.4980000000000003E-8</v>
      </c>
      <c r="O142" s="78">
        <v>1.50325539137</v>
      </c>
      <c r="P142" s="78">
        <v>51962.507187710398</v>
      </c>
      <c r="Q142" s="77">
        <f t="shared" si="136"/>
        <v>-3.3764947625738811E-8</v>
      </c>
      <c r="R142" s="77">
        <f t="shared" si="137"/>
        <v>-3.375065728090087E-8</v>
      </c>
      <c r="S142" s="77">
        <f t="shared" si="138"/>
        <v>-3.375065632876288E-8</v>
      </c>
      <c r="T142" s="77">
        <f t="shared" si="139"/>
        <v>-3.3750656328700345E-8</v>
      </c>
      <c r="V142" s="78">
        <v>4.9499999999999997E-9</v>
      </c>
      <c r="W142" s="78">
        <v>2.1180767186899998</v>
      </c>
      <c r="X142" s="78">
        <v>52171.924947790401</v>
      </c>
      <c r="Y142" s="77">
        <f t="shared" si="140"/>
        <v>-1.4758642397885916E-9</v>
      </c>
      <c r="Z142" s="77">
        <f t="shared" si="141"/>
        <v>-1.4735834735275135E-9</v>
      </c>
      <c r="AA142" s="77">
        <f t="shared" si="142"/>
        <v>-1.4735833215946017E-9</v>
      </c>
      <c r="AB142" s="77">
        <f t="shared" si="143"/>
        <v>-1.473583321584394E-9</v>
      </c>
      <c r="AD142" s="78">
        <v>1.8E-10</v>
      </c>
      <c r="AE142" s="78">
        <v>1.07895331282</v>
      </c>
      <c r="AF142" s="78">
        <v>28421.099534446199</v>
      </c>
      <c r="AG142" s="77">
        <f t="shared" si="144"/>
        <v>1.5098359334768568E-10</v>
      </c>
      <c r="AH142" s="77">
        <f t="shared" si="145"/>
        <v>1.5100935655772148E-10</v>
      </c>
      <c r="AI142" s="77">
        <f t="shared" si="146"/>
        <v>1.510093582734578E-10</v>
      </c>
      <c r="AJ142" s="77">
        <f t="shared" si="147"/>
        <v>1.5100935827357195E-10</v>
      </c>
      <c r="AL142" s="78">
        <v>9.9999999999999994E-12</v>
      </c>
      <c r="AM142" s="78">
        <v>5.8449183257500001</v>
      </c>
      <c r="AN142" s="78">
        <v>50057.042422769999</v>
      </c>
      <c r="AO142" s="77">
        <f t="shared" si="148"/>
        <v>4.77392346851887E-13</v>
      </c>
      <c r="AP142" s="77">
        <f t="shared" si="149"/>
        <v>4.7276644346592413E-13</v>
      </c>
      <c r="AQ142" s="77">
        <f t="shared" si="150"/>
        <v>4.7276613533185218E-13</v>
      </c>
      <c r="AR142" s="77">
        <f t="shared" si="151"/>
        <v>4.7276613531141147E-13</v>
      </c>
      <c r="AT142" s="78"/>
      <c r="AU142" s="78"/>
      <c r="AV142" s="78"/>
      <c r="BB142" s="78"/>
      <c r="BC142" s="78"/>
      <c r="BD142" s="78"/>
      <c r="BJ142" s="78">
        <v>1.0940000000000001E-8</v>
      </c>
      <c r="BK142" s="78">
        <v>2.2275523437100002</v>
      </c>
      <c r="BL142" s="78">
        <v>32370.9789915656</v>
      </c>
      <c r="BM142" s="77">
        <f t="shared" si="152"/>
        <v>2.6459391247157884E-9</v>
      </c>
      <c r="BN142" s="77">
        <f t="shared" si="153"/>
        <v>2.6427598905962204E-9</v>
      </c>
      <c r="BO142" s="77">
        <f t="shared" si="154"/>
        <v>2.6427596788197935E-9</v>
      </c>
      <c r="BP142" s="77">
        <f t="shared" si="155"/>
        <v>2.6427596788059142E-9</v>
      </c>
      <c r="BR142" s="78">
        <v>9.5000000000000003E-10</v>
      </c>
      <c r="BS142" s="78">
        <v>5.74549458142</v>
      </c>
      <c r="BT142" s="78">
        <v>78259.828089364499</v>
      </c>
      <c r="BU142" s="77">
        <f t="shared" si="156"/>
        <v>5.7912506240685246E-10</v>
      </c>
      <c r="BV142" s="77">
        <f t="shared" si="157"/>
        <v>5.7857966003724341E-10</v>
      </c>
      <c r="BW142" s="77">
        <f t="shared" si="158"/>
        <v>5.7857962369797611E-10</v>
      </c>
      <c r="BX142" s="77">
        <f t="shared" si="159"/>
        <v>5.785796236955776E-10</v>
      </c>
      <c r="BZ142" s="78">
        <v>3.9999999999999998E-11</v>
      </c>
      <c r="CA142" s="78">
        <v>6.0750861769200002</v>
      </c>
      <c r="CB142" s="78">
        <v>2118.7638603783998</v>
      </c>
      <c r="CC142" s="77">
        <f t="shared" si="160"/>
        <v>3.277146401512234E-11</v>
      </c>
      <c r="CD142" s="77">
        <f t="shared" si="161"/>
        <v>3.2771913592279019E-11</v>
      </c>
      <c r="CE142" s="77">
        <f t="shared" si="162"/>
        <v>3.2771913622224863E-11</v>
      </c>
      <c r="CF142" s="77">
        <f t="shared" si="163"/>
        <v>3.2771913622226853E-11</v>
      </c>
      <c r="CH142" s="78"/>
      <c r="CI142" s="78"/>
      <c r="CJ142" s="78"/>
      <c r="CP142" s="78"/>
      <c r="CQ142" s="78"/>
      <c r="CR142" s="78"/>
      <c r="CX142" s="78"/>
      <c r="CY142" s="78"/>
      <c r="CZ142" s="78"/>
      <c r="DF142" s="78">
        <v>5.5599999999999998E-9</v>
      </c>
      <c r="DG142" s="78">
        <v>5.4432439044900001</v>
      </c>
      <c r="DH142" s="78">
        <v>85034.420025968095</v>
      </c>
      <c r="DI142" s="77">
        <f t="shared" si="164"/>
        <v>2.6176821302685071E-9</v>
      </c>
      <c r="DJ142" s="77">
        <f t="shared" si="165"/>
        <v>2.6138223035858944E-9</v>
      </c>
      <c r="DK142" s="77">
        <f t="shared" si="166"/>
        <v>2.6138220464293407E-9</v>
      </c>
      <c r="DL142" s="77">
        <f t="shared" si="167"/>
        <v>2.6138220464123248E-9</v>
      </c>
      <c r="DN142" s="78">
        <v>5.7E-10</v>
      </c>
      <c r="DO142" s="78">
        <v>1.9236536363200001</v>
      </c>
      <c r="DP142" s="78">
        <v>20760.427033191401</v>
      </c>
      <c r="DQ142" s="77">
        <f t="shared" si="168"/>
        <v>5.6785834362095551E-10</v>
      </c>
      <c r="DR142" s="77">
        <f t="shared" si="169"/>
        <v>5.6784885164099833E-10</v>
      </c>
      <c r="DS142" s="77">
        <f t="shared" si="170"/>
        <v>5.6784885100804118E-10</v>
      </c>
      <c r="DT142" s="77">
        <f t="shared" si="171"/>
        <v>5.6784885100799971E-10</v>
      </c>
      <c r="DV142" s="78">
        <v>3E-11</v>
      </c>
      <c r="DW142" s="78">
        <v>1.5854419397399999</v>
      </c>
      <c r="DX142" s="78">
        <v>51109.310805958303</v>
      </c>
      <c r="DY142" s="77">
        <f t="shared" si="172"/>
        <v>1.7463266681201522E-11</v>
      </c>
      <c r="DZ142" s="77">
        <f t="shared" si="173"/>
        <v>1.7474799076848233E-11</v>
      </c>
      <c r="EA142" s="77">
        <f t="shared" si="174"/>
        <v>1.7474799844889257E-11</v>
      </c>
      <c r="EB142" s="77">
        <f t="shared" si="175"/>
        <v>1.7474799844940542E-11</v>
      </c>
      <c r="ED142" s="78"/>
      <c r="EE142" s="78"/>
      <c r="EF142" s="78"/>
      <c r="EL142" s="78"/>
      <c r="EM142" s="78"/>
      <c r="EN142" s="78"/>
      <c r="ET142" s="78"/>
      <c r="EU142" s="78"/>
      <c r="EV142" s="78"/>
    </row>
    <row r="143" spans="1:152" s="77" customFormat="1" ht="12.75">
      <c r="A143" s="83" t="s">
        <v>26</v>
      </c>
      <c r="B143" s="80" t="s">
        <v>27</v>
      </c>
      <c r="C143" s="83" t="s">
        <v>26</v>
      </c>
      <c r="D143" s="83" t="s">
        <v>26</v>
      </c>
      <c r="E143" s="83" t="s">
        <v>26</v>
      </c>
      <c r="F143" s="83" t="s">
        <v>26</v>
      </c>
      <c r="L143" s="78"/>
      <c r="N143" s="78">
        <v>3.6869999999999999E-8</v>
      </c>
      <c r="O143" s="78">
        <v>5.3371775369799996</v>
      </c>
      <c r="P143" s="78">
        <v>102762.539671012</v>
      </c>
      <c r="Q143" s="77">
        <f t="shared" si="136"/>
        <v>1.8362931476422176E-8</v>
      </c>
      <c r="R143" s="77">
        <f t="shared" si="137"/>
        <v>1.8393319752957902E-8</v>
      </c>
      <c r="S143" s="77">
        <f t="shared" si="138"/>
        <v>1.83933217765652E-8</v>
      </c>
      <c r="T143" s="77">
        <f t="shared" si="139"/>
        <v>1.8393321776699614E-8</v>
      </c>
      <c r="V143" s="78">
        <v>4.3100000000000002E-9</v>
      </c>
      <c r="W143" s="78">
        <v>3.0671483672000002</v>
      </c>
      <c r="X143" s="78">
        <v>131548.894259964</v>
      </c>
      <c r="Y143" s="77">
        <f t="shared" si="140"/>
        <v>-3.5391031326389924E-9</v>
      </c>
      <c r="Z143" s="77">
        <f t="shared" si="141"/>
        <v>-3.5361067494582429E-9</v>
      </c>
      <c r="AA143" s="77">
        <f t="shared" si="142"/>
        <v>-3.5361065496947594E-9</v>
      </c>
      <c r="AB143" s="77">
        <f t="shared" si="143"/>
        <v>-3.5361065496815924E-9</v>
      </c>
      <c r="AD143" s="78">
        <v>1.8999999999999999E-10</v>
      </c>
      <c r="AE143" s="78">
        <v>1.98308917333</v>
      </c>
      <c r="AF143" s="78">
        <v>23754.706748702101</v>
      </c>
      <c r="AG143" s="77">
        <f t="shared" si="144"/>
        <v>-1.1490657089917139E-10</v>
      </c>
      <c r="AH143" s="77">
        <f t="shared" si="145"/>
        <v>-1.1487331319234981E-10</v>
      </c>
      <c r="AI143" s="77">
        <f t="shared" si="146"/>
        <v>-1.1487331097687644E-10</v>
      </c>
      <c r="AJ143" s="77">
        <f t="shared" si="147"/>
        <v>-1.148733109767302E-10</v>
      </c>
      <c r="AL143" s="78">
        <v>9.9999999999999994E-12</v>
      </c>
      <c r="AM143" s="78">
        <v>3.2207229087</v>
      </c>
      <c r="AN143" s="78">
        <v>25021.407664384202</v>
      </c>
      <c r="AO143" s="77">
        <f t="shared" si="148"/>
        <v>-9.1152704544840702E-12</v>
      </c>
      <c r="AP143" s="77">
        <f t="shared" si="149"/>
        <v>-9.114318227111896E-12</v>
      </c>
      <c r="AQ143" s="77">
        <f t="shared" si="150"/>
        <v>-9.1143181636678862E-12</v>
      </c>
      <c r="AR143" s="77">
        <f t="shared" si="151"/>
        <v>-9.1143181636636759E-12</v>
      </c>
      <c r="AT143" s="78"/>
      <c r="AU143" s="78"/>
      <c r="AV143" s="78"/>
      <c r="BB143" s="78"/>
      <c r="BC143" s="78"/>
      <c r="BD143" s="78"/>
      <c r="BJ143" s="78">
        <v>1.433E-8</v>
      </c>
      <c r="BK143" s="78">
        <v>3.0396598131800001</v>
      </c>
      <c r="BL143" s="78">
        <v>66941.045326418098</v>
      </c>
      <c r="BM143" s="77">
        <f t="shared" si="152"/>
        <v>-1.219029821041058E-8</v>
      </c>
      <c r="BN143" s="77">
        <f t="shared" si="153"/>
        <v>-1.218563056457883E-8</v>
      </c>
      <c r="BO143" s="77">
        <f t="shared" si="154"/>
        <v>-1.2185630253512023E-8</v>
      </c>
      <c r="BP143" s="77">
        <f t="shared" si="155"/>
        <v>-1.2185630253491449E-8</v>
      </c>
      <c r="BR143" s="78">
        <v>1.0000000000000001E-9</v>
      </c>
      <c r="BS143" s="78">
        <v>1.9067648552800001</v>
      </c>
      <c r="BT143" s="78">
        <v>103292.23063610699</v>
      </c>
      <c r="BU143" s="77">
        <f t="shared" si="156"/>
        <v>5.6915745514743974E-10</v>
      </c>
      <c r="BV143" s="77">
        <f t="shared" si="157"/>
        <v>5.699429412565446E-10</v>
      </c>
      <c r="BW143" s="77">
        <f t="shared" si="158"/>
        <v>5.6994299356036049E-10</v>
      </c>
      <c r="BX143" s="77">
        <f t="shared" si="159"/>
        <v>5.6994299356381687E-10</v>
      </c>
      <c r="BZ143" s="78">
        <v>3.9999999999999998E-11</v>
      </c>
      <c r="CA143" s="78">
        <v>2.4363823842599999</v>
      </c>
      <c r="CB143" s="78">
        <v>74821.134479757093</v>
      </c>
      <c r="CC143" s="77">
        <f t="shared" si="160"/>
        <v>-2.5908399390588363E-11</v>
      </c>
      <c r="CD143" s="77">
        <f t="shared" si="161"/>
        <v>-2.5887297342863402E-11</v>
      </c>
      <c r="CE143" s="77">
        <f t="shared" si="162"/>
        <v>-2.5887295936844815E-11</v>
      </c>
      <c r="CF143" s="77">
        <f t="shared" si="163"/>
        <v>-2.5887295936752947E-11</v>
      </c>
      <c r="CH143" s="78"/>
      <c r="CI143" s="78"/>
      <c r="CJ143" s="78"/>
      <c r="CP143" s="78"/>
      <c r="CQ143" s="78"/>
      <c r="CR143" s="78"/>
      <c r="CX143" s="78"/>
      <c r="CY143" s="78"/>
      <c r="CZ143" s="78"/>
      <c r="DF143" s="78">
        <v>4.9600000000000002E-9</v>
      </c>
      <c r="DG143" s="78">
        <v>3.39004132624</v>
      </c>
      <c r="DH143" s="78">
        <v>125887.562210812</v>
      </c>
      <c r="DI143" s="77">
        <f t="shared" si="164"/>
        <v>-4.7224236663131815E-9</v>
      </c>
      <c r="DJ143" s="77">
        <f t="shared" si="165"/>
        <v>-4.7206540254546704E-9</v>
      </c>
      <c r="DK143" s="77">
        <f t="shared" si="166"/>
        <v>-4.720653907365807E-9</v>
      </c>
      <c r="DL143" s="77">
        <f t="shared" si="167"/>
        <v>-4.7206539073580191E-9</v>
      </c>
      <c r="DN143" s="78">
        <v>5.4E-10</v>
      </c>
      <c r="DO143" s="78">
        <v>0.89448628915999995</v>
      </c>
      <c r="DP143" s="78">
        <v>71980.633574731095</v>
      </c>
      <c r="DQ143" s="77">
        <f t="shared" si="168"/>
        <v>-3.8583404506196532E-10</v>
      </c>
      <c r="DR143" s="77">
        <f t="shared" si="169"/>
        <v>-3.8608555246245189E-10</v>
      </c>
      <c r="DS143" s="77">
        <f t="shared" si="170"/>
        <v>-3.8608556920962631E-10</v>
      </c>
      <c r="DT143" s="77">
        <f t="shared" si="171"/>
        <v>-3.8608556921072077E-10</v>
      </c>
      <c r="DV143" s="78">
        <v>3E-11</v>
      </c>
      <c r="DW143" s="78">
        <v>0.22337858409</v>
      </c>
      <c r="DX143" s="78">
        <v>124778.183658718</v>
      </c>
      <c r="DY143" s="77">
        <f t="shared" si="172"/>
        <v>2.6774375008724678E-11</v>
      </c>
      <c r="DZ143" s="77">
        <f t="shared" si="173"/>
        <v>2.6758734913386567E-11</v>
      </c>
      <c r="EA143" s="77">
        <f t="shared" si="174"/>
        <v>2.6758733870414495E-11</v>
      </c>
      <c r="EB143" s="77">
        <f t="shared" si="175"/>
        <v>2.6758733870345103E-11</v>
      </c>
      <c r="ED143" s="78"/>
      <c r="EE143" s="78"/>
      <c r="EF143" s="78"/>
      <c r="EL143" s="78"/>
      <c r="EM143" s="78"/>
      <c r="EN143" s="78"/>
      <c r="ET143" s="78"/>
      <c r="EU143" s="78"/>
      <c r="EV143" s="78"/>
    </row>
    <row r="144" spans="1:152" s="77" customFormat="1" ht="12.75">
      <c r="L144" s="78"/>
      <c r="N144" s="78">
        <v>3.4970000000000001E-8</v>
      </c>
      <c r="O144" s="78">
        <v>1.85400531491</v>
      </c>
      <c r="P144" s="78">
        <v>52156.136522248598</v>
      </c>
      <c r="Q144" s="77">
        <f t="shared" si="136"/>
        <v>-4.4024522038077941E-9</v>
      </c>
      <c r="R144" s="77">
        <f t="shared" si="137"/>
        <v>-4.3857117488184381E-9</v>
      </c>
      <c r="S144" s="77">
        <f t="shared" si="138"/>
        <v>-4.3857106337050605E-9</v>
      </c>
      <c r="T144" s="77">
        <f t="shared" si="139"/>
        <v>-4.3857106336301196E-9</v>
      </c>
      <c r="V144" s="78">
        <v>4.2700000000000004E-9</v>
      </c>
      <c r="W144" s="78">
        <v>5.353673111</v>
      </c>
      <c r="X144" s="78">
        <v>49.996621904199998</v>
      </c>
      <c r="Y144" s="77">
        <f t="shared" si="140"/>
        <v>1.5204801328168516E-9</v>
      </c>
      <c r="Z144" s="77">
        <f t="shared" si="141"/>
        <v>1.520478287170658E-9</v>
      </c>
      <c r="AA144" s="77">
        <f t="shared" si="142"/>
        <v>1.5204782870477189E-9</v>
      </c>
      <c r="AB144" s="77">
        <f t="shared" si="143"/>
        <v>1.5204782870477119E-9</v>
      </c>
      <c r="AD144" s="78">
        <v>1.8E-10</v>
      </c>
      <c r="AE144" s="78">
        <v>4.5863136596</v>
      </c>
      <c r="AF144" s="78">
        <v>76044.952320535798</v>
      </c>
      <c r="AG144" s="77">
        <f t="shared" si="144"/>
        <v>-1.2779370535325569E-10</v>
      </c>
      <c r="AH144" s="77">
        <f t="shared" si="145"/>
        <v>-1.2788285705698878E-10</v>
      </c>
      <c r="AI144" s="77">
        <f t="shared" si="146"/>
        <v>-1.278828629932689E-10</v>
      </c>
      <c r="AJ144" s="77">
        <f t="shared" si="147"/>
        <v>-1.2788286299365773E-10</v>
      </c>
      <c r="AL144" s="78">
        <v>9.9999999999999994E-12</v>
      </c>
      <c r="AM144" s="78">
        <v>4.7438804537200001</v>
      </c>
      <c r="AN144" s="78">
        <v>26514.5013324502</v>
      </c>
      <c r="AO144" s="77">
        <f t="shared" si="148"/>
        <v>-6.2470853042388252E-12</v>
      </c>
      <c r="AP144" s="77">
        <f t="shared" si="149"/>
        <v>-6.2451696365182682E-12</v>
      </c>
      <c r="AQ144" s="77">
        <f t="shared" si="150"/>
        <v>-6.2451695089033927E-12</v>
      </c>
      <c r="AR144" s="77">
        <f t="shared" si="151"/>
        <v>-6.2451695088949577E-12</v>
      </c>
      <c r="AT144" s="78"/>
      <c r="AU144" s="78"/>
      <c r="AV144" s="78"/>
      <c r="BB144" s="78"/>
      <c r="BC144" s="78"/>
      <c r="BD144" s="78"/>
      <c r="BJ144" s="78">
        <v>1.37E-8</v>
      </c>
      <c r="BK144" s="78">
        <v>3.45924813827</v>
      </c>
      <c r="BL144" s="78">
        <v>44937.130691548402</v>
      </c>
      <c r="BM144" s="77">
        <f t="shared" si="152"/>
        <v>1.0875379519446184E-8</v>
      </c>
      <c r="BN144" s="77">
        <f t="shared" si="153"/>
        <v>1.0871914741937292E-8</v>
      </c>
      <c r="BO144" s="77">
        <f t="shared" si="154"/>
        <v>1.0871914511086252E-8</v>
      </c>
      <c r="BP144" s="77">
        <f t="shared" si="155"/>
        <v>1.087191451107109E-8</v>
      </c>
      <c r="BR144" s="78">
        <v>1.07E-9</v>
      </c>
      <c r="BS144" s="78">
        <v>5.7319451044900003</v>
      </c>
      <c r="BT144" s="78">
        <v>131548.894259964</v>
      </c>
      <c r="BU144" s="77">
        <f t="shared" si="156"/>
        <v>5.003620905559509E-10</v>
      </c>
      <c r="BV144" s="77">
        <f t="shared" si="157"/>
        <v>4.992106321332351E-10</v>
      </c>
      <c r="BW144" s="77">
        <f t="shared" si="158"/>
        <v>4.992105554099818E-10</v>
      </c>
      <c r="BX144" s="77">
        <f t="shared" si="159"/>
        <v>4.9921055540492483E-10</v>
      </c>
      <c r="BZ144" s="78">
        <v>3.9999999999999998E-11</v>
      </c>
      <c r="CA144" s="78">
        <v>5.2973553020299997</v>
      </c>
      <c r="CB144" s="78">
        <v>52179.687618506403</v>
      </c>
      <c r="CC144" s="77">
        <f t="shared" si="160"/>
        <v>1.1721556973568689E-11</v>
      </c>
      <c r="CD144" s="77">
        <f t="shared" si="161"/>
        <v>1.1703093255501038E-11</v>
      </c>
      <c r="CE144" s="77">
        <f t="shared" si="162"/>
        <v>1.1703092025545223E-11</v>
      </c>
      <c r="CF144" s="77">
        <f t="shared" si="163"/>
        <v>1.1703092025464775E-11</v>
      </c>
      <c r="CH144" s="78"/>
      <c r="CI144" s="78"/>
      <c r="CJ144" s="78"/>
      <c r="CP144" s="78"/>
      <c r="CQ144" s="78"/>
      <c r="CR144" s="78"/>
      <c r="CX144" s="78"/>
      <c r="CY144" s="78"/>
      <c r="CZ144" s="78"/>
      <c r="DF144" s="78">
        <v>5.4599999999999998E-9</v>
      </c>
      <c r="DG144" s="78">
        <v>4.7800531748299999</v>
      </c>
      <c r="DH144" s="78">
        <v>22747.290714874402</v>
      </c>
      <c r="DI144" s="77">
        <f t="shared" si="164"/>
        <v>-2.0891706573937915E-9</v>
      </c>
      <c r="DJ144" s="77">
        <f t="shared" si="165"/>
        <v>-2.0902322326441138E-9</v>
      </c>
      <c r="DK144" s="77">
        <f t="shared" si="166"/>
        <v>-2.0902323033524427E-9</v>
      </c>
      <c r="DL144" s="77">
        <f t="shared" si="167"/>
        <v>-2.0902323033571022E-9</v>
      </c>
      <c r="DN144" s="78">
        <v>5.1E-10</v>
      </c>
      <c r="DO144" s="78">
        <v>4.71710385051</v>
      </c>
      <c r="DP144" s="78">
        <v>105460.99111839</v>
      </c>
      <c r="DQ144" s="77">
        <f t="shared" si="168"/>
        <v>-1.9635320070536481E-10</v>
      </c>
      <c r="DR144" s="77">
        <f t="shared" si="169"/>
        <v>-1.9681235305085669E-10</v>
      </c>
      <c r="DS144" s="77">
        <f t="shared" si="170"/>
        <v>-1.9681238362870496E-10</v>
      </c>
      <c r="DT144" s="77">
        <f t="shared" si="171"/>
        <v>-1.9681238363063056E-10</v>
      </c>
      <c r="DV144" s="78">
        <v>3E-11</v>
      </c>
      <c r="DW144" s="78">
        <v>3.08207297479</v>
      </c>
      <c r="DX144" s="78">
        <v>76044.952320535798</v>
      </c>
      <c r="DY144" s="77">
        <f t="shared" si="172"/>
        <v>-2.2496851378198496E-11</v>
      </c>
      <c r="DZ144" s="77">
        <f t="shared" si="173"/>
        <v>-2.2482882744489198E-11</v>
      </c>
      <c r="EA144" s="77">
        <f t="shared" si="174"/>
        <v>-2.2482881813668871E-11</v>
      </c>
      <c r="EB144" s="77">
        <f t="shared" si="175"/>
        <v>-2.2482881813607902E-11</v>
      </c>
      <c r="ED144" s="78"/>
      <c r="EE144" s="78"/>
      <c r="EF144" s="78"/>
      <c r="EL144" s="78"/>
      <c r="EM144" s="78"/>
      <c r="EN144" s="78"/>
      <c r="ET144" s="78"/>
      <c r="EU144" s="78"/>
      <c r="EV144" s="78"/>
    </row>
    <row r="145" spans="1:152" s="77" customFormat="1" ht="12.75">
      <c r="A145" s="77" t="s">
        <v>235</v>
      </c>
      <c r="B145" s="77" t="s">
        <v>236</v>
      </c>
      <c r="C145" s="77" t="s">
        <v>237</v>
      </c>
      <c r="D145" s="77" t="s">
        <v>238</v>
      </c>
      <c r="E145" s="77" t="s">
        <v>239</v>
      </c>
      <c r="F145" s="77" t="s">
        <v>27</v>
      </c>
      <c r="L145" s="78"/>
      <c r="N145" s="78">
        <v>3.8670000000000002E-8</v>
      </c>
      <c r="O145" s="78">
        <v>1.2535471467099999</v>
      </c>
      <c r="P145" s="78">
        <v>54394.563387335103</v>
      </c>
      <c r="Q145" s="77">
        <f t="shared" si="136"/>
        <v>1.2126896672064175E-8</v>
      </c>
      <c r="R145" s="77">
        <f t="shared" si="137"/>
        <v>1.214537385916804E-8</v>
      </c>
      <c r="S145" s="77">
        <f t="shared" si="138"/>
        <v>1.2145375089827608E-8</v>
      </c>
      <c r="T145" s="77">
        <f t="shared" si="139"/>
        <v>1.2145375089908996E-8</v>
      </c>
      <c r="V145" s="78">
        <v>4.6999999999999999E-9</v>
      </c>
      <c r="W145" s="78">
        <v>1.4658501983400001</v>
      </c>
      <c r="X145" s="78">
        <v>1066.49547719</v>
      </c>
      <c r="Y145" s="77">
        <f t="shared" si="140"/>
        <v>-1.230869958544914E-9</v>
      </c>
      <c r="Z145" s="77">
        <f t="shared" si="141"/>
        <v>-1.2308252025596439E-9</v>
      </c>
      <c r="AA145" s="77">
        <f t="shared" si="142"/>
        <v>-1.2308251995784496E-9</v>
      </c>
      <c r="AB145" s="77">
        <f t="shared" si="143"/>
        <v>-1.2308251995782523E-9</v>
      </c>
      <c r="AD145" s="78">
        <v>1.8999999999999999E-10</v>
      </c>
      <c r="AE145" s="78">
        <v>2.9004290729900002</v>
      </c>
      <c r="AF145" s="78">
        <v>6283.0758499914</v>
      </c>
      <c r="AG145" s="77">
        <f t="shared" si="144"/>
        <v>1.6482735826148177E-10</v>
      </c>
      <c r="AH145" s="77">
        <f t="shared" si="145"/>
        <v>1.6482186425339209E-10</v>
      </c>
      <c r="AI145" s="77">
        <f t="shared" si="146"/>
        <v>1.6482186388741872E-10</v>
      </c>
      <c r="AJ145" s="77">
        <f t="shared" si="147"/>
        <v>1.6482186388739456E-10</v>
      </c>
      <c r="AL145" s="78">
        <v>9.9999999999999994E-12</v>
      </c>
      <c r="AM145" s="78">
        <v>4.31760630574</v>
      </c>
      <c r="AN145" s="78">
        <v>69159.802430604905</v>
      </c>
      <c r="AO145" s="77">
        <f t="shared" si="148"/>
        <v>-5.4973888805217452E-12</v>
      </c>
      <c r="AP145" s="77">
        <f t="shared" si="149"/>
        <v>-5.5027326262439312E-12</v>
      </c>
      <c r="AQ145" s="77">
        <f t="shared" si="150"/>
        <v>-5.502732982115341E-12</v>
      </c>
      <c r="AR145" s="77">
        <f t="shared" si="151"/>
        <v>-5.5027329821385982E-12</v>
      </c>
      <c r="AT145" s="78"/>
      <c r="AU145" s="78"/>
      <c r="AV145" s="78"/>
      <c r="BB145" s="78"/>
      <c r="BC145" s="78"/>
      <c r="BD145" s="78"/>
      <c r="BJ145" s="78">
        <v>1.0029999999999999E-8</v>
      </c>
      <c r="BK145" s="78">
        <v>0.28769164324000002</v>
      </c>
      <c r="BL145" s="78">
        <v>25934.124331089399</v>
      </c>
      <c r="BM145" s="77">
        <f t="shared" si="152"/>
        <v>5.3574056269660407E-9</v>
      </c>
      <c r="BN145" s="77">
        <f t="shared" si="153"/>
        <v>5.3594399618142888E-9</v>
      </c>
      <c r="BO145" s="77">
        <f t="shared" si="154"/>
        <v>5.3594400973107853E-9</v>
      </c>
      <c r="BP145" s="77">
        <f t="shared" si="155"/>
        <v>5.3594400973199421E-9</v>
      </c>
      <c r="BR145" s="78">
        <v>9.7999999999999992E-10</v>
      </c>
      <c r="BS145" s="78">
        <v>5.4906481492400001</v>
      </c>
      <c r="BT145" s="78">
        <v>77623.812138408495</v>
      </c>
      <c r="BU145" s="77">
        <f t="shared" si="156"/>
        <v>-6.9307705720065318E-10</v>
      </c>
      <c r="BV145" s="77">
        <f t="shared" si="157"/>
        <v>-6.9257930459778695E-10</v>
      </c>
      <c r="BW145" s="77">
        <f t="shared" si="158"/>
        <v>-6.925792714306202E-10</v>
      </c>
      <c r="BX145" s="77">
        <f t="shared" si="159"/>
        <v>-6.9257927142845247E-10</v>
      </c>
      <c r="BZ145" s="78">
        <v>3E-11</v>
      </c>
      <c r="CA145" s="78">
        <v>3.19112063073</v>
      </c>
      <c r="CB145" s="78">
        <v>13521.751441591399</v>
      </c>
      <c r="CC145" s="77">
        <f t="shared" si="160"/>
        <v>-2.6673101742283761E-11</v>
      </c>
      <c r="CD145" s="77">
        <f t="shared" si="161"/>
        <v>-2.6674819296515082E-11</v>
      </c>
      <c r="CE145" s="77">
        <f t="shared" si="162"/>
        <v>-2.6674819410907204E-11</v>
      </c>
      <c r="CF145" s="77">
        <f t="shared" si="163"/>
        <v>-2.6674819410914813E-11</v>
      </c>
      <c r="CH145" s="78"/>
      <c r="CI145" s="78"/>
      <c r="CJ145" s="78"/>
      <c r="CP145" s="78"/>
      <c r="CQ145" s="78"/>
      <c r="CR145" s="78"/>
      <c r="CX145" s="78"/>
      <c r="CY145" s="78"/>
      <c r="CZ145" s="78"/>
      <c r="DF145" s="78">
        <v>5.2000000000000002E-9</v>
      </c>
      <c r="DG145" s="78">
        <v>6.0017274697199996</v>
      </c>
      <c r="DH145" s="78">
        <v>52168.692736147503</v>
      </c>
      <c r="DI145" s="77">
        <f t="shared" si="164"/>
        <v>4.5431914789631993E-9</v>
      </c>
      <c r="DJ145" s="77">
        <f t="shared" si="165"/>
        <v>4.5419699882721106E-9</v>
      </c>
      <c r="DK145" s="77">
        <f t="shared" si="166"/>
        <v>4.5419699068734198E-9</v>
      </c>
      <c r="DL145" s="77">
        <f t="shared" si="167"/>
        <v>4.5419699068680944E-9</v>
      </c>
      <c r="DN145" s="78">
        <v>5.4E-10</v>
      </c>
      <c r="DO145" s="78">
        <v>6.2200995245100001</v>
      </c>
      <c r="DP145" s="78">
        <v>44937.130691548402</v>
      </c>
      <c r="DQ145" s="77">
        <f t="shared" si="168"/>
        <v>-2.7593130260205642E-10</v>
      </c>
      <c r="DR145" s="77">
        <f t="shared" si="169"/>
        <v>-2.7573829861550696E-10</v>
      </c>
      <c r="DS145" s="77">
        <f t="shared" si="170"/>
        <v>-2.7573828575794516E-10</v>
      </c>
      <c r="DT145" s="77">
        <f t="shared" si="171"/>
        <v>-2.7573828575710061E-10</v>
      </c>
      <c r="DV145" s="78">
        <v>3E-11</v>
      </c>
      <c r="DW145" s="78">
        <v>6.2600042925099997</v>
      </c>
      <c r="DX145" s="78">
        <v>853.19638175199998</v>
      </c>
      <c r="DY145" s="77">
        <f t="shared" si="172"/>
        <v>1.2416946798575727E-12</v>
      </c>
      <c r="DZ145" s="77">
        <f t="shared" si="173"/>
        <v>1.2419312826702116E-12</v>
      </c>
      <c r="EA145" s="77">
        <f t="shared" si="174"/>
        <v>1.2419312984303122E-12</v>
      </c>
      <c r="EB145" s="77">
        <f t="shared" si="175"/>
        <v>1.2419312984313506E-12</v>
      </c>
      <c r="ED145" s="78"/>
      <c r="EE145" s="78"/>
      <c r="EF145" s="78"/>
      <c r="EL145" s="78"/>
      <c r="EM145" s="78"/>
      <c r="EN145" s="78"/>
      <c r="ET145" s="78"/>
      <c r="EU145" s="78"/>
      <c r="EV145" s="78"/>
    </row>
    <row r="146" spans="1:152" s="77" customFormat="1" ht="15">
      <c r="A146" s="77">
        <f>(E107*E107+F107*F107-B10*B10)/(2*E107*F107)</f>
        <v>-0.86877186790678929</v>
      </c>
      <c r="B146" s="77">
        <f>ACOS(A146)</f>
        <v>2.6235132160034924</v>
      </c>
      <c r="C146" s="77">
        <f>DEGREES(B146)</f>
        <v>150.31623477379361</v>
      </c>
      <c r="D146" s="77">
        <f>C146/100</f>
        <v>1.5031623477379361</v>
      </c>
      <c r="E146" s="77">
        <f>(1+A146)/2</f>
        <v>6.5614066046605357E-2</v>
      </c>
      <c r="F146" s="236">
        <f>-0.36+5*LOG10(E107*F107)+3.8*D146-2.73*D146*D146+2*D146*D146*D146</f>
        <v>3.1514101762978619</v>
      </c>
      <c r="L146" s="78"/>
      <c r="N146" s="78">
        <v>4.4589999999999998E-8</v>
      </c>
      <c r="O146" s="78">
        <v>4.88911997687</v>
      </c>
      <c r="P146" s="78">
        <v>50057.042422769999</v>
      </c>
      <c r="Q146" s="77">
        <f t="shared" si="136"/>
        <v>-3.5150291401095568E-8</v>
      </c>
      <c r="R146" s="77">
        <f t="shared" si="137"/>
        <v>-3.5162993530892236E-8</v>
      </c>
      <c r="S146" s="77">
        <f t="shared" si="138"/>
        <v>-3.5162994376727909E-8</v>
      </c>
      <c r="T146" s="77">
        <f t="shared" si="139"/>
        <v>-3.5162994376784025E-8</v>
      </c>
      <c r="V146" s="78">
        <v>4.6999999999999999E-9</v>
      </c>
      <c r="W146" s="78">
        <v>1.0748559576000001</v>
      </c>
      <c r="X146" s="78">
        <v>103821.921601202</v>
      </c>
      <c r="Y146" s="77">
        <f t="shared" si="140"/>
        <v>-4.4339339901346071E-9</v>
      </c>
      <c r="Z146" s="77">
        <f t="shared" si="141"/>
        <v>-4.4354293337969248E-9</v>
      </c>
      <c r="AA146" s="77">
        <f t="shared" si="142"/>
        <v>-4.4354294332652719E-9</v>
      </c>
      <c r="AB146" s="77">
        <f t="shared" si="143"/>
        <v>-4.4354294332718116E-9</v>
      </c>
      <c r="AD146" s="78">
        <v>1.8999999999999999E-10</v>
      </c>
      <c r="AE146" s="78">
        <v>3.1895424610099998</v>
      </c>
      <c r="AF146" s="78">
        <v>51109.310805958303</v>
      </c>
      <c r="AG146" s="77">
        <f t="shared" si="144"/>
        <v>-1.5808817543009391E-10</v>
      </c>
      <c r="AH146" s="77">
        <f t="shared" si="145"/>
        <v>-1.5803832183538747E-10</v>
      </c>
      <c r="AI146" s="77">
        <f t="shared" si="146"/>
        <v>-1.5803831851347002E-10</v>
      </c>
      <c r="AJ146" s="77">
        <f t="shared" si="147"/>
        <v>-1.580383185132482E-10</v>
      </c>
      <c r="AL146" s="78">
        <v>9.9999999999999994E-12</v>
      </c>
      <c r="AM146" s="78">
        <v>0.65529515412999995</v>
      </c>
      <c r="AN146" s="78">
        <v>426.59819087599999</v>
      </c>
      <c r="AO146" s="77">
        <f t="shared" si="148"/>
        <v>-1.3876409498694368E-12</v>
      </c>
      <c r="AP146" s="77">
        <f t="shared" si="149"/>
        <v>-1.3876800356570406E-12</v>
      </c>
      <c r="AQ146" s="77">
        <f t="shared" si="150"/>
        <v>-1.3876800382605425E-12</v>
      </c>
      <c r="AR146" s="77">
        <f t="shared" si="151"/>
        <v>-1.387680038260714E-12</v>
      </c>
      <c r="AT146" s="78"/>
      <c r="AU146" s="78"/>
      <c r="AV146" s="78"/>
      <c r="BB146" s="78"/>
      <c r="BC146" s="78"/>
      <c r="BD146" s="78"/>
      <c r="BJ146" s="78">
        <v>1.136E-8</v>
      </c>
      <c r="BK146" s="78">
        <v>1.1105714099899999</v>
      </c>
      <c r="BL146" s="78">
        <v>52171.924947790401</v>
      </c>
      <c r="BM146" s="77">
        <f t="shared" si="152"/>
        <v>7.3594733239593487E-9</v>
      </c>
      <c r="BN146" s="77">
        <f t="shared" si="153"/>
        <v>7.3636494647221412E-9</v>
      </c>
      <c r="BO146" s="77">
        <f t="shared" si="154"/>
        <v>7.3636497428370707E-9</v>
      </c>
      <c r="BP146" s="77">
        <f t="shared" si="155"/>
        <v>7.363649742855755E-9</v>
      </c>
      <c r="BR146" s="78">
        <v>1.1200000000000001E-9</v>
      </c>
      <c r="BS146" s="78">
        <v>0.87682090107999999</v>
      </c>
      <c r="BT146" s="78">
        <v>74821.134479757093</v>
      </c>
      <c r="BU146" s="77">
        <f t="shared" si="156"/>
        <v>8.4510958937349343E-10</v>
      </c>
      <c r="BV146" s="77">
        <f t="shared" si="157"/>
        <v>8.4561815452293162E-10</v>
      </c>
      <c r="BW146" s="77">
        <f t="shared" si="158"/>
        <v>8.4561818838491271E-10</v>
      </c>
      <c r="BX146" s="77">
        <f t="shared" si="159"/>
        <v>8.4561818838712532E-10</v>
      </c>
      <c r="BZ146" s="78">
        <v>3.9999999999999998E-11</v>
      </c>
      <c r="CA146" s="78">
        <v>5.0985039814400004</v>
      </c>
      <c r="CB146" s="78">
        <v>77837.111233846503</v>
      </c>
      <c r="CC146" s="77">
        <f t="shared" si="160"/>
        <v>2.8392618068747201E-11</v>
      </c>
      <c r="CD146" s="77">
        <f t="shared" si="161"/>
        <v>2.8412900632462618E-11</v>
      </c>
      <c r="CE146" s="77">
        <f t="shared" si="162"/>
        <v>2.8412901982989848E-11</v>
      </c>
      <c r="CF146" s="77">
        <f t="shared" si="163"/>
        <v>2.8412901983079475E-11</v>
      </c>
      <c r="CH146" s="78"/>
      <c r="CI146" s="78"/>
      <c r="CJ146" s="78"/>
      <c r="CP146" s="78"/>
      <c r="CQ146" s="78"/>
      <c r="CR146" s="78"/>
      <c r="CX146" s="78"/>
      <c r="CY146" s="78"/>
      <c r="CZ146" s="78"/>
      <c r="DF146" s="78">
        <v>4.6299999999999999E-9</v>
      </c>
      <c r="DG146" s="78">
        <v>3.67549187956</v>
      </c>
      <c r="DH146" s="78">
        <v>25668.418497699</v>
      </c>
      <c r="DI146" s="77">
        <f t="shared" si="164"/>
        <v>4.2372660847867818E-9</v>
      </c>
      <c r="DJ146" s="77">
        <f t="shared" si="165"/>
        <v>4.2368228005511983E-9</v>
      </c>
      <c r="DK146" s="77">
        <f t="shared" si="166"/>
        <v>4.2368227710161264E-9</v>
      </c>
      <c r="DL146" s="77">
        <f t="shared" si="167"/>
        <v>4.2368227710142165E-9</v>
      </c>
      <c r="DN146" s="78">
        <v>5.1999999999999996E-10</v>
      </c>
      <c r="DO146" s="78">
        <v>3.4336576923300002</v>
      </c>
      <c r="DP146" s="78">
        <v>25551.0986294787</v>
      </c>
      <c r="DQ146" s="77">
        <f t="shared" si="168"/>
        <v>5.1999001554117841E-10</v>
      </c>
      <c r="DR146" s="77">
        <f t="shared" si="169"/>
        <v>5.1998923926945653E-10</v>
      </c>
      <c r="DS146" s="77">
        <f t="shared" si="170"/>
        <v>5.1998923921678135E-10</v>
      </c>
      <c r="DT146" s="77">
        <f t="shared" si="171"/>
        <v>5.1998923921677784E-10</v>
      </c>
      <c r="DV146" s="78">
        <v>3E-11</v>
      </c>
      <c r="DW146" s="78">
        <v>3.8974767910499999</v>
      </c>
      <c r="DX146" s="78">
        <v>64741.957983131098</v>
      </c>
      <c r="DY146" s="77">
        <f t="shared" si="172"/>
        <v>-2.9928478754102799E-11</v>
      </c>
      <c r="DZ146" s="77">
        <f t="shared" si="173"/>
        <v>-2.9927233327388838E-11</v>
      </c>
      <c r="EA146" s="77">
        <f t="shared" si="174"/>
        <v>-2.9927233244073443E-11</v>
      </c>
      <c r="EB146" s="77">
        <f t="shared" si="175"/>
        <v>-2.9927233244067982E-11</v>
      </c>
      <c r="ED146" s="78"/>
      <c r="EE146" s="78"/>
      <c r="EF146" s="78"/>
      <c r="EL146" s="78"/>
      <c r="EM146" s="78"/>
      <c r="EN146" s="78"/>
      <c r="ET146" s="78"/>
      <c r="EU146" s="78"/>
      <c r="EV146" s="78"/>
    </row>
    <row r="147" spans="1:152" s="77" customFormat="1" ht="12.75">
      <c r="L147" s="78"/>
      <c r="N147" s="78">
        <v>3.3960000000000001E-8</v>
      </c>
      <c r="O147" s="78">
        <v>3.7387096734799998</v>
      </c>
      <c r="P147" s="78">
        <v>82815.662921781302</v>
      </c>
      <c r="Q147" s="77">
        <f t="shared" si="136"/>
        <v>-3.3815893951048116E-8</v>
      </c>
      <c r="R147" s="77">
        <f t="shared" si="137"/>
        <v>-3.3818278516354681E-8</v>
      </c>
      <c r="S147" s="77">
        <f t="shared" si="138"/>
        <v>-3.3818278674528952E-8</v>
      </c>
      <c r="T147" s="77">
        <f t="shared" si="139"/>
        <v>-3.381827867453952E-8</v>
      </c>
      <c r="V147" s="78">
        <v>4.1499999999999999E-9</v>
      </c>
      <c r="W147" s="78">
        <v>2.50109134151</v>
      </c>
      <c r="X147" s="78">
        <v>71980.633574731095</v>
      </c>
      <c r="Y147" s="77">
        <f t="shared" si="140"/>
        <v>3.0077515915339361E-9</v>
      </c>
      <c r="Z147" s="77">
        <f t="shared" si="141"/>
        <v>3.0058467522330151E-9</v>
      </c>
      <c r="AA147" s="77">
        <f t="shared" si="142"/>
        <v>3.005846625307502E-9</v>
      </c>
      <c r="AB147" s="77">
        <f t="shared" si="143"/>
        <v>3.005846625299207E-9</v>
      </c>
      <c r="AD147" s="78">
        <v>1.8E-10</v>
      </c>
      <c r="AE147" s="78">
        <v>2.1123169762599998</v>
      </c>
      <c r="AF147" s="78">
        <v>73711.755927663704</v>
      </c>
      <c r="AG147" s="77">
        <f t="shared" si="144"/>
        <v>-4.4245672009989535E-11</v>
      </c>
      <c r="AH147" s="77">
        <f t="shared" si="145"/>
        <v>-4.4126675237118515E-11</v>
      </c>
      <c r="AI147" s="77">
        <f t="shared" si="146"/>
        <v>-4.4126667310080145E-11</v>
      </c>
      <c r="AJ147" s="77">
        <f t="shared" si="147"/>
        <v>-4.4126667309554407E-11</v>
      </c>
      <c r="AL147" s="78">
        <v>0</v>
      </c>
      <c r="AM147" s="78">
        <v>1.96307435492</v>
      </c>
      <c r="AN147" s="78">
        <v>1059.3819301891999</v>
      </c>
      <c r="AO147" s="77">
        <f t="shared" si="148"/>
        <v>0</v>
      </c>
      <c r="AP147" s="77">
        <f t="shared" si="149"/>
        <v>0</v>
      </c>
      <c r="AQ147" s="77">
        <f t="shared" si="150"/>
        <v>0</v>
      </c>
      <c r="AR147" s="77">
        <f t="shared" si="151"/>
        <v>0</v>
      </c>
      <c r="AT147" s="78"/>
      <c r="AU147" s="78"/>
      <c r="AV147" s="78"/>
      <c r="BB147" s="78"/>
      <c r="BC147" s="78"/>
      <c r="BD147" s="78"/>
      <c r="BJ147" s="78">
        <v>1E-8</v>
      </c>
      <c r="BK147" s="78">
        <v>0.52457514920000003</v>
      </c>
      <c r="BL147" s="78">
        <v>26241.681952059</v>
      </c>
      <c r="BM147" s="77">
        <f t="shared" si="152"/>
        <v>8.9557082009538391E-9</v>
      </c>
      <c r="BN147" s="77">
        <f t="shared" si="153"/>
        <v>8.9546277607381306E-9</v>
      </c>
      <c r="BO147" s="77">
        <f t="shared" si="154"/>
        <v>8.954627688752526E-9</v>
      </c>
      <c r="BP147" s="77">
        <f t="shared" si="155"/>
        <v>8.9546276887477168E-9</v>
      </c>
      <c r="BR147" s="78">
        <v>8.9999999999999999E-10</v>
      </c>
      <c r="BS147" s="78">
        <v>5.8237356080299998</v>
      </c>
      <c r="BT147" s="78">
        <v>955.59974160859997</v>
      </c>
      <c r="BU147" s="77">
        <f t="shared" si="156"/>
        <v>7.7863673676343176E-10</v>
      </c>
      <c r="BV147" s="77">
        <f t="shared" si="157"/>
        <v>7.7864072716615528E-10</v>
      </c>
      <c r="BW147" s="77">
        <f t="shared" si="158"/>
        <v>7.7864072743195343E-10</v>
      </c>
      <c r="BX147" s="77">
        <f t="shared" si="159"/>
        <v>7.7864072743197111E-10</v>
      </c>
      <c r="BZ147" s="78">
        <v>3.9999999999999998E-11</v>
      </c>
      <c r="CA147" s="78">
        <v>1.81128771043</v>
      </c>
      <c r="CB147" s="78">
        <v>102762.539671012</v>
      </c>
      <c r="CC147" s="77">
        <f t="shared" si="160"/>
        <v>-3.1472821437778982E-11</v>
      </c>
      <c r="CD147" s="77">
        <f t="shared" si="161"/>
        <v>-3.1496278124358745E-11</v>
      </c>
      <c r="CE147" s="77">
        <f t="shared" si="162"/>
        <v>-3.1496279685858833E-11</v>
      </c>
      <c r="CF147" s="77">
        <f t="shared" si="163"/>
        <v>-3.1496279685962547E-11</v>
      </c>
      <c r="CH147" s="78"/>
      <c r="CI147" s="78"/>
      <c r="CJ147" s="78"/>
      <c r="CP147" s="78"/>
      <c r="CQ147" s="78"/>
      <c r="CR147" s="78"/>
      <c r="CX147" s="78"/>
      <c r="CY147" s="78"/>
      <c r="CZ147" s="78"/>
      <c r="DF147" s="78">
        <v>4.5200000000000001E-9</v>
      </c>
      <c r="DG147" s="78">
        <v>3.5300900068200001</v>
      </c>
      <c r="DH147" s="78">
        <v>58458.882133139698</v>
      </c>
      <c r="DI147" s="77">
        <f t="shared" si="164"/>
        <v>4.4644087635981502E-9</v>
      </c>
      <c r="DJ147" s="77">
        <f t="shared" si="165"/>
        <v>4.4640258844648891E-9</v>
      </c>
      <c r="DK147" s="77">
        <f t="shared" si="166"/>
        <v>4.4640258589178626E-9</v>
      </c>
      <c r="DL147" s="77">
        <f t="shared" si="167"/>
        <v>4.4640258589161702E-9</v>
      </c>
      <c r="DN147" s="78">
        <v>5.1999999999999996E-10</v>
      </c>
      <c r="DO147" s="78">
        <v>5.77930503293</v>
      </c>
      <c r="DP147" s="78">
        <v>66941.045326418098</v>
      </c>
      <c r="DQ147" s="77">
        <f t="shared" si="168"/>
        <v>3.0016163325208363E-10</v>
      </c>
      <c r="DR147" s="77">
        <f t="shared" si="169"/>
        <v>2.9989859977966156E-10</v>
      </c>
      <c r="DS147" s="77">
        <f t="shared" si="170"/>
        <v>2.9989858225521328E-10</v>
      </c>
      <c r="DT147" s="77">
        <f t="shared" si="171"/>
        <v>2.9989858225405419E-10</v>
      </c>
      <c r="DV147" s="78">
        <v>3E-11</v>
      </c>
      <c r="DW147" s="78">
        <v>1.86869273254</v>
      </c>
      <c r="DX147" s="78">
        <v>52602.404474024399</v>
      </c>
      <c r="DY147" s="77">
        <f t="shared" si="172"/>
        <v>2.169014574180191E-11</v>
      </c>
      <c r="DZ147" s="77">
        <f t="shared" si="173"/>
        <v>2.1680056958912188E-11</v>
      </c>
      <c r="EA147" s="77">
        <f t="shared" si="174"/>
        <v>2.1680056286727703E-11</v>
      </c>
      <c r="EB147" s="77">
        <f t="shared" si="175"/>
        <v>2.1680056286682912E-11</v>
      </c>
      <c r="ED147" s="78"/>
      <c r="EE147" s="78"/>
      <c r="EF147" s="78"/>
      <c r="EL147" s="78"/>
      <c r="EM147" s="78"/>
      <c r="EN147" s="78"/>
      <c r="ET147" s="78"/>
      <c r="EU147" s="78"/>
      <c r="EV147" s="78"/>
    </row>
    <row r="148" spans="1:152" s="77" customFormat="1" ht="12.75">
      <c r="F148" s="2"/>
      <c r="G148" s="2"/>
      <c r="L148" s="78"/>
      <c r="N148" s="78">
        <v>3.5250000000000001E-8</v>
      </c>
      <c r="O148" s="78">
        <v>6.0766533731900001</v>
      </c>
      <c r="P148" s="78">
        <v>25934.124331089399</v>
      </c>
      <c r="Q148" s="77">
        <f t="shared" si="136"/>
        <v>3.0711013688925305E-8</v>
      </c>
      <c r="R148" s="77">
        <f t="shared" si="137"/>
        <v>3.0715164416496662E-8</v>
      </c>
      <c r="S148" s="77">
        <f t="shared" si="138"/>
        <v>3.0715164692917175E-8</v>
      </c>
      <c r="T148" s="77">
        <f t="shared" si="139"/>
        <v>3.0715164692935856E-8</v>
      </c>
      <c r="V148" s="78">
        <v>3.9499999999999998E-9</v>
      </c>
      <c r="W148" s="78">
        <v>5.2432015982199998</v>
      </c>
      <c r="X148" s="78">
        <v>58946.516884393903</v>
      </c>
      <c r="Y148" s="77">
        <f t="shared" si="140"/>
        <v>1.6221261151537162E-9</v>
      </c>
      <c r="Z148" s="77">
        <f t="shared" si="141"/>
        <v>1.6201617433800025E-9</v>
      </c>
      <c r="AA148" s="77">
        <f t="shared" si="142"/>
        <v>1.6201616125175001E-9</v>
      </c>
      <c r="AB148" s="77">
        <f t="shared" si="143"/>
        <v>1.6201616125088994E-9</v>
      </c>
      <c r="AD148" s="78">
        <v>1.7000000000000001E-10</v>
      </c>
      <c r="AE148" s="78">
        <v>6.1187355360000001E-2</v>
      </c>
      <c r="AF148" s="78">
        <v>88476.994970933505</v>
      </c>
      <c r="AG148" s="77">
        <f t="shared" si="144"/>
        <v>1.5539687051885231E-10</v>
      </c>
      <c r="AH148" s="77">
        <f t="shared" si="145"/>
        <v>1.5534039210172822E-10</v>
      </c>
      <c r="AI148" s="77">
        <f t="shared" si="146"/>
        <v>1.5534038833623935E-10</v>
      </c>
      <c r="AJ148" s="77">
        <f t="shared" si="147"/>
        <v>1.5534038833599202E-10</v>
      </c>
      <c r="AL148" s="78">
        <v>9.9999999999999994E-12</v>
      </c>
      <c r="AM148" s="78">
        <v>5.5869432778299997</v>
      </c>
      <c r="AN148" s="78">
        <v>79852.782320006299</v>
      </c>
      <c r="AO148" s="77">
        <f t="shared" si="148"/>
        <v>-8.8641327619004795E-12</v>
      </c>
      <c r="AP148" s="77">
        <f t="shared" si="149"/>
        <v>-8.8607105937494813E-12</v>
      </c>
      <c r="AQ148" s="77">
        <f t="shared" si="150"/>
        <v>-8.8607103656382375E-12</v>
      </c>
      <c r="AR148" s="77">
        <f t="shared" si="151"/>
        <v>-8.860710365623219E-12</v>
      </c>
      <c r="AT148" s="78"/>
      <c r="AU148" s="78"/>
      <c r="AV148" s="78"/>
      <c r="BB148" s="78"/>
      <c r="BC148" s="78"/>
      <c r="BD148" s="78"/>
      <c r="BJ148" s="78">
        <v>1.0330000000000001E-8</v>
      </c>
      <c r="BK148" s="78">
        <v>2.55563840213</v>
      </c>
      <c r="BL148" s="78">
        <v>45405.0956819028</v>
      </c>
      <c r="BM148" s="77">
        <f t="shared" si="152"/>
        <v>-5.4905413821096165E-9</v>
      </c>
      <c r="BN148" s="77">
        <f t="shared" si="153"/>
        <v>-5.4868652347670098E-9</v>
      </c>
      <c r="BO148" s="77">
        <f t="shared" si="154"/>
        <v>-5.4868649898671588E-9</v>
      </c>
      <c r="BP148" s="77">
        <f t="shared" si="155"/>
        <v>-5.4868649898509891E-9</v>
      </c>
      <c r="BR148" s="78">
        <v>9.2999999999999999E-10</v>
      </c>
      <c r="BS148" s="78">
        <v>0.15279056716</v>
      </c>
      <c r="BT148" s="78">
        <v>78256.595877721702</v>
      </c>
      <c r="BU148" s="77">
        <f t="shared" si="156"/>
        <v>9.1017851411694981E-10</v>
      </c>
      <c r="BV148" s="77">
        <f t="shared" si="157"/>
        <v>9.1004000140549649E-10</v>
      </c>
      <c r="BW148" s="77">
        <f t="shared" si="158"/>
        <v>9.100399921632979E-10</v>
      </c>
      <c r="BX148" s="77">
        <f t="shared" si="159"/>
        <v>9.10039992162677E-10</v>
      </c>
      <c r="BZ148" s="78">
        <v>3.9999999999999998E-11</v>
      </c>
      <c r="CA148" s="78">
        <v>2.92685125689</v>
      </c>
      <c r="CB148" s="78">
        <v>639.89728631399998</v>
      </c>
      <c r="CC148" s="77">
        <f t="shared" si="160"/>
        <v>3.252941442555183E-11</v>
      </c>
      <c r="CD148" s="77">
        <f t="shared" si="161"/>
        <v>3.2529276619431861E-11</v>
      </c>
      <c r="CE148" s="77">
        <f t="shared" si="162"/>
        <v>3.2529276610252573E-11</v>
      </c>
      <c r="CF148" s="77">
        <f t="shared" si="163"/>
        <v>3.2529276610251966E-11</v>
      </c>
      <c r="CH148" s="78"/>
      <c r="CI148" s="78"/>
      <c r="CJ148" s="78"/>
      <c r="CP148" s="78"/>
      <c r="CQ148" s="78"/>
      <c r="CR148" s="78"/>
      <c r="CX148" s="78"/>
      <c r="CY148" s="78"/>
      <c r="CZ148" s="78"/>
      <c r="DF148" s="78">
        <v>4.7399999999999998E-9</v>
      </c>
      <c r="DG148" s="78">
        <v>5.9433051203999998</v>
      </c>
      <c r="DH148" s="78">
        <v>54394.563387335103</v>
      </c>
      <c r="DI148" s="77">
        <f t="shared" si="164"/>
        <v>4.466102366465282E-9</v>
      </c>
      <c r="DJ148" s="77">
        <f t="shared" si="165"/>
        <v>4.4653026854485194E-9</v>
      </c>
      <c r="DK148" s="77">
        <f t="shared" si="166"/>
        <v>4.4653026321442488E-9</v>
      </c>
      <c r="DL148" s="77">
        <f t="shared" si="167"/>
        <v>4.4653026321407234E-9</v>
      </c>
      <c r="DN148" s="78">
        <v>4.8E-10</v>
      </c>
      <c r="DO148" s="78">
        <v>0.51937745535000002</v>
      </c>
      <c r="DP148" s="78">
        <v>313054.83769889001</v>
      </c>
      <c r="DQ148" s="77">
        <f t="shared" si="168"/>
        <v>2.2755907654942021E-10</v>
      </c>
      <c r="DR148" s="77">
        <f t="shared" si="169"/>
        <v>2.2633406106238725E-10</v>
      </c>
      <c r="DS148" s="77">
        <f t="shared" si="170"/>
        <v>2.2633397940096426E-10</v>
      </c>
      <c r="DT148" s="77">
        <f t="shared" si="171"/>
        <v>2.2633397939557458E-10</v>
      </c>
      <c r="DV148" s="78">
        <v>3.9999999999999998E-11</v>
      </c>
      <c r="DW148" s="78">
        <v>1.4806653370000001E-2</v>
      </c>
      <c r="DX148" s="78">
        <v>7.1135470007999997</v>
      </c>
      <c r="DY148" s="77">
        <f t="shared" si="172"/>
        <v>3.9987863021055188E-11</v>
      </c>
      <c r="DZ148" s="77">
        <f t="shared" si="173"/>
        <v>3.9987862956210231E-11</v>
      </c>
      <c r="EA148" s="77">
        <f t="shared" si="174"/>
        <v>3.9987862956205914E-11</v>
      </c>
      <c r="EB148" s="77">
        <f t="shared" si="175"/>
        <v>3.9987862956205914E-11</v>
      </c>
      <c r="ED148" s="78"/>
      <c r="EE148" s="78"/>
      <c r="EF148" s="78"/>
      <c r="EL148" s="78"/>
      <c r="EM148" s="78"/>
      <c r="EN148" s="78"/>
      <c r="ET148" s="78"/>
      <c r="EU148" s="78"/>
      <c r="EV148" s="78"/>
    </row>
    <row r="149" spans="1:152" s="77" customFormat="1" ht="12.75">
      <c r="L149" s="78"/>
      <c r="N149" s="78">
        <v>3.4919999999999998E-8</v>
      </c>
      <c r="O149" s="78">
        <v>1.2820698474400001</v>
      </c>
      <c r="P149" s="78">
        <v>52168.692736147503</v>
      </c>
      <c r="Q149" s="77">
        <f t="shared" si="136"/>
        <v>1.7209257383452075E-8</v>
      </c>
      <c r="R149" s="77">
        <f t="shared" si="137"/>
        <v>1.7223920684829543E-8</v>
      </c>
      <c r="S149" s="77">
        <f t="shared" si="138"/>
        <v>1.722392166141787E-8</v>
      </c>
      <c r="T149" s="77">
        <f t="shared" si="139"/>
        <v>1.7223921661481758E-8</v>
      </c>
      <c r="V149" s="78">
        <v>4.08E-9</v>
      </c>
      <c r="W149" s="78">
        <v>0.92030240581</v>
      </c>
      <c r="X149" s="78">
        <v>77837.111233846503</v>
      </c>
      <c r="Y149" s="77">
        <f t="shared" si="140"/>
        <v>-3.9480160476339708E-9</v>
      </c>
      <c r="Z149" s="77">
        <f t="shared" si="141"/>
        <v>-3.9472737591363126E-9</v>
      </c>
      <c r="AA149" s="77">
        <f t="shared" si="142"/>
        <v>-3.9472737096244277E-9</v>
      </c>
      <c r="AB149" s="77">
        <f t="shared" si="143"/>
        <v>-3.9472737096211421E-9</v>
      </c>
      <c r="AD149" s="78">
        <v>1.8E-10</v>
      </c>
      <c r="AE149" s="78">
        <v>6.2698414377400002</v>
      </c>
      <c r="AF149" s="78">
        <v>15874.617595363199</v>
      </c>
      <c r="AG149" s="77">
        <f t="shared" si="144"/>
        <v>1.7959944178753649E-10</v>
      </c>
      <c r="AH149" s="77">
        <f t="shared" si="145"/>
        <v>1.7959767719429545E-10</v>
      </c>
      <c r="AI149" s="77">
        <f t="shared" si="146"/>
        <v>1.7959767707662717E-10</v>
      </c>
      <c r="AJ149" s="77">
        <f t="shared" si="147"/>
        <v>1.7959767707661929E-10</v>
      </c>
      <c r="AL149" s="78">
        <v>0</v>
      </c>
      <c r="AM149" s="78">
        <v>3.84680432548</v>
      </c>
      <c r="AN149" s="78">
        <v>26080.7895945733</v>
      </c>
      <c r="AO149" s="77">
        <f t="shared" si="148"/>
        <v>0</v>
      </c>
      <c r="AP149" s="77">
        <f t="shared" si="149"/>
        <v>0</v>
      </c>
      <c r="AQ149" s="77">
        <f t="shared" si="150"/>
        <v>0</v>
      </c>
      <c r="AR149" s="77">
        <f t="shared" si="151"/>
        <v>0</v>
      </c>
      <c r="AT149" s="78"/>
      <c r="AU149" s="78"/>
      <c r="AV149" s="78"/>
      <c r="BB149" s="78"/>
      <c r="BC149" s="78"/>
      <c r="BD149" s="78"/>
      <c r="BJ149" s="78">
        <v>1.096E-8</v>
      </c>
      <c r="BK149" s="78">
        <v>5.0125788990200002</v>
      </c>
      <c r="BL149" s="78">
        <v>7.1135470007999997</v>
      </c>
      <c r="BM149" s="77">
        <f t="shared" si="152"/>
        <v>2.8255281819902888E-9</v>
      </c>
      <c r="BN149" s="77">
        <f t="shared" si="153"/>
        <v>2.8255274850675626E-9</v>
      </c>
      <c r="BO149" s="77">
        <f t="shared" si="154"/>
        <v>2.8255274850211371E-9</v>
      </c>
      <c r="BP149" s="77">
        <f t="shared" si="155"/>
        <v>2.8255274850211371E-9</v>
      </c>
      <c r="BR149" s="78">
        <v>1.0000000000000001E-9</v>
      </c>
      <c r="BS149" s="78">
        <v>1.2175989595300001</v>
      </c>
      <c r="BT149" s="78">
        <v>104881.30353139099</v>
      </c>
      <c r="BU149" s="77">
        <f t="shared" si="156"/>
        <v>-6.2925896865984645E-10</v>
      </c>
      <c r="BV149" s="77">
        <f t="shared" si="157"/>
        <v>-6.3001280973241895E-10</v>
      </c>
      <c r="BW149" s="77">
        <f t="shared" si="158"/>
        <v>-6.3001285992587128E-10</v>
      </c>
      <c r="BX149" s="77">
        <f t="shared" si="159"/>
        <v>-6.3001285992922612E-10</v>
      </c>
      <c r="BZ149" s="78">
        <v>3.9999999999999998E-11</v>
      </c>
      <c r="CA149" s="78">
        <v>4.3799858253600004</v>
      </c>
      <c r="CB149" s="78">
        <v>52182.9198301492</v>
      </c>
      <c r="CC149" s="77">
        <f t="shared" si="160"/>
        <v>-2.3819969852361005E-11</v>
      </c>
      <c r="CD149" s="77">
        <f t="shared" si="161"/>
        <v>-2.3835480882241961E-11</v>
      </c>
      <c r="CE149" s="77">
        <f t="shared" si="162"/>
        <v>-2.3835481915245612E-11</v>
      </c>
      <c r="CF149" s="77">
        <f t="shared" si="163"/>
        <v>-2.3835481915313176E-11</v>
      </c>
      <c r="CH149" s="78"/>
      <c r="CI149" s="78"/>
      <c r="CJ149" s="78"/>
      <c r="CP149" s="78"/>
      <c r="CQ149" s="78"/>
      <c r="CR149" s="78"/>
      <c r="CX149" s="78"/>
      <c r="CY149" s="78"/>
      <c r="CZ149" s="78"/>
      <c r="DF149" s="78">
        <v>5.5899999999999999E-9</v>
      </c>
      <c r="DG149" s="78">
        <v>2.4435555402800002</v>
      </c>
      <c r="DH149" s="78">
        <v>52195.476044048097</v>
      </c>
      <c r="DI149" s="77">
        <f t="shared" si="164"/>
        <v>-2.6684852666605718E-9</v>
      </c>
      <c r="DJ149" s="77">
        <f t="shared" si="165"/>
        <v>-2.6661129859344514E-9</v>
      </c>
      <c r="DK149" s="77">
        <f t="shared" si="166"/>
        <v>-2.6661128278963139E-9</v>
      </c>
      <c r="DL149" s="77">
        <f t="shared" si="167"/>
        <v>-2.6661128278857011E-9</v>
      </c>
      <c r="DN149" s="78">
        <v>5.1999999999999996E-10</v>
      </c>
      <c r="DO149" s="78">
        <v>5.7147697223299998</v>
      </c>
      <c r="DP149" s="78">
        <v>103821.921601202</v>
      </c>
      <c r="DQ149" s="77">
        <f t="shared" si="168"/>
        <v>-1.36500860926944E-10</v>
      </c>
      <c r="DR149" s="77">
        <f t="shared" si="169"/>
        <v>-1.3601883809206556E-10</v>
      </c>
      <c r="DS149" s="77">
        <f t="shared" si="170"/>
        <v>-1.3601880598040741E-10</v>
      </c>
      <c r="DT149" s="77">
        <f t="shared" si="171"/>
        <v>-1.3601880597829624E-10</v>
      </c>
      <c r="DV149" s="78">
        <v>3E-11</v>
      </c>
      <c r="DW149" s="78">
        <v>1.95420622178</v>
      </c>
      <c r="DX149" s="78">
        <v>103396.012824688</v>
      </c>
      <c r="DY149" s="77">
        <f t="shared" si="172"/>
        <v>2.7176583680125201E-11</v>
      </c>
      <c r="DZ149" s="77">
        <f t="shared" si="173"/>
        <v>2.718872533236062E-11</v>
      </c>
      <c r="EA149" s="77">
        <f t="shared" si="174"/>
        <v>2.7188726140286837E-11</v>
      </c>
      <c r="EB149" s="77">
        <f t="shared" si="175"/>
        <v>2.718872614034017E-11</v>
      </c>
      <c r="ED149" s="78"/>
      <c r="EE149" s="78"/>
      <c r="EF149" s="78"/>
      <c r="EL149" s="78"/>
      <c r="EM149" s="78"/>
      <c r="EN149" s="78"/>
      <c r="ET149" s="78"/>
      <c r="EU149" s="78"/>
      <c r="EV149" s="78"/>
    </row>
    <row r="150" spans="1:152" s="77" customFormat="1" ht="12.75">
      <c r="L150" s="78"/>
      <c r="N150" s="78">
        <v>3.4109999999999999E-8</v>
      </c>
      <c r="O150" s="78">
        <v>6.1397626343400002</v>
      </c>
      <c r="P150" s="78">
        <v>639.89728631399998</v>
      </c>
      <c r="Q150" s="77">
        <f t="shared" si="136"/>
        <v>-2.9083404225767496E-8</v>
      </c>
      <c r="R150" s="77">
        <f t="shared" si="137"/>
        <v>-2.908329871245565E-8</v>
      </c>
      <c r="S150" s="77">
        <f t="shared" si="138"/>
        <v>-2.9083298705427391E-8</v>
      </c>
      <c r="T150" s="77">
        <f t="shared" si="139"/>
        <v>-2.9083298705426924E-8</v>
      </c>
      <c r="V150" s="78">
        <v>5.2300000000000003E-9</v>
      </c>
      <c r="W150" s="78">
        <v>4.9239008231000003</v>
      </c>
      <c r="X150" s="78">
        <v>52389.105378586399</v>
      </c>
      <c r="Y150" s="77">
        <f t="shared" si="140"/>
        <v>-4.9416451296551255E-9</v>
      </c>
      <c r="Z150" s="77">
        <f t="shared" si="141"/>
        <v>-4.942474633583836E-9</v>
      </c>
      <c r="AA150" s="77">
        <f t="shared" si="142"/>
        <v>-4.9424746887983355E-9</v>
      </c>
      <c r="AB150" s="77">
        <f t="shared" si="143"/>
        <v>-4.9424746888019321E-9</v>
      </c>
      <c r="AD150" s="78">
        <v>1.8E-10</v>
      </c>
      <c r="AE150" s="78">
        <v>2.5882034567400001</v>
      </c>
      <c r="AF150" s="78">
        <v>51123.537899959898</v>
      </c>
      <c r="AG150" s="77">
        <f t="shared" si="144"/>
        <v>-5.3633416758901093E-11</v>
      </c>
      <c r="AH150" s="77">
        <f t="shared" si="145"/>
        <v>-5.3552141459885893E-11</v>
      </c>
      <c r="AI150" s="77">
        <f t="shared" si="146"/>
        <v>-5.3552136045743893E-11</v>
      </c>
      <c r="AJ150" s="77">
        <f t="shared" si="147"/>
        <v>-5.3552136045392225E-11</v>
      </c>
      <c r="AL150" s="78">
        <v>9.9999999999999994E-12</v>
      </c>
      <c r="AM150" s="78">
        <v>6.0711169698700003</v>
      </c>
      <c r="AN150" s="78">
        <v>102762.539671012</v>
      </c>
      <c r="AO150" s="77">
        <f t="shared" si="148"/>
        <v>-2.1099840135950104E-12</v>
      </c>
      <c r="AP150" s="77">
        <f t="shared" si="149"/>
        <v>-2.1006898121078496E-12</v>
      </c>
      <c r="AQ150" s="77">
        <f t="shared" si="150"/>
        <v>-2.1006891929584731E-12</v>
      </c>
      <c r="AR150" s="77">
        <f t="shared" si="151"/>
        <v>-2.1006891929173475E-12</v>
      </c>
      <c r="AT150" s="78"/>
      <c r="AU150" s="78"/>
      <c r="AV150" s="78"/>
      <c r="BB150" s="78"/>
      <c r="BC150" s="78"/>
      <c r="BD150" s="78"/>
      <c r="BJ150" s="78">
        <v>1.146E-8</v>
      </c>
      <c r="BK150" s="78">
        <v>5.4063182905899998</v>
      </c>
      <c r="BL150" s="78">
        <v>213.29909543799999</v>
      </c>
      <c r="BM150" s="77">
        <f t="shared" si="152"/>
        <v>-5.3804568015333208E-9</v>
      </c>
      <c r="BN150" s="77">
        <f t="shared" si="153"/>
        <v>-5.3804767690118429E-9</v>
      </c>
      <c r="BO150" s="77">
        <f t="shared" si="154"/>
        <v>-5.3804767703418749E-9</v>
      </c>
      <c r="BP150" s="77">
        <f t="shared" si="155"/>
        <v>-5.380476770341965E-9</v>
      </c>
      <c r="BR150" s="78">
        <v>8.6999999999999999E-10</v>
      </c>
      <c r="BS150" s="78">
        <v>4.2072263198300002</v>
      </c>
      <c r="BT150" s="78">
        <v>12566.1516999828</v>
      </c>
      <c r="BU150" s="77">
        <f t="shared" si="156"/>
        <v>-7.6067386147592353E-10</v>
      </c>
      <c r="BV150" s="77">
        <f t="shared" si="157"/>
        <v>-7.6072294371936169E-10</v>
      </c>
      <c r="BW150" s="77">
        <f t="shared" si="158"/>
        <v>-7.6072294698837812E-10</v>
      </c>
      <c r="BX150" s="77">
        <f t="shared" si="159"/>
        <v>-7.6072294698859402E-10</v>
      </c>
      <c r="BZ150" s="78">
        <v>3.9999999999999998E-11</v>
      </c>
      <c r="CA150" s="78">
        <v>0.90562468299999999</v>
      </c>
      <c r="CB150" s="78">
        <v>77623.812138408495</v>
      </c>
      <c r="CC150" s="77">
        <f t="shared" si="160"/>
        <v>-2.4457324378477699E-11</v>
      </c>
      <c r="CD150" s="77">
        <f t="shared" si="161"/>
        <v>-2.4480048938087523E-11</v>
      </c>
      <c r="CE150" s="77">
        <f t="shared" si="162"/>
        <v>-2.4480050451348493E-11</v>
      </c>
      <c r="CF150" s="77">
        <f t="shared" si="163"/>
        <v>-2.4480050451447396E-11</v>
      </c>
      <c r="CH150" s="78"/>
      <c r="CI150" s="78"/>
      <c r="CJ150" s="78"/>
      <c r="CP150" s="78"/>
      <c r="CQ150" s="78"/>
      <c r="CR150" s="78"/>
      <c r="CX150" s="78"/>
      <c r="CY150" s="78"/>
      <c r="CZ150" s="78"/>
      <c r="DF150" s="78">
        <v>4.18E-9</v>
      </c>
      <c r="DG150" s="78">
        <v>3.7336949447599999</v>
      </c>
      <c r="DH150" s="78">
        <v>103925.01437542</v>
      </c>
      <c r="DI150" s="77">
        <f t="shared" si="164"/>
        <v>3.1528068014214547E-9</v>
      </c>
      <c r="DJ150" s="77">
        <f t="shared" si="165"/>
        <v>3.1501665637266179E-9</v>
      </c>
      <c r="DK150" s="77">
        <f t="shared" si="166"/>
        <v>3.1501663877636791E-9</v>
      </c>
      <c r="DL150" s="77">
        <f t="shared" si="167"/>
        <v>3.1501663877521217E-9</v>
      </c>
      <c r="DN150" s="78">
        <v>4.7000000000000003E-10</v>
      </c>
      <c r="DO150" s="78">
        <v>3.82203240163</v>
      </c>
      <c r="DP150" s="78">
        <v>53764.879178432202</v>
      </c>
      <c r="DQ150" s="77">
        <f t="shared" si="168"/>
        <v>2.4259118962714065E-10</v>
      </c>
      <c r="DR150" s="77">
        <f t="shared" si="169"/>
        <v>2.4279139671985015E-10</v>
      </c>
      <c r="DS150" s="77">
        <f t="shared" si="170"/>
        <v>2.4279141005361983E-10</v>
      </c>
      <c r="DT150" s="77">
        <f t="shared" si="171"/>
        <v>2.4279141005448915E-10</v>
      </c>
      <c r="DV150" s="78">
        <v>3E-11</v>
      </c>
      <c r="DW150" s="78">
        <v>6.0002234436700004</v>
      </c>
      <c r="DX150" s="78">
        <v>29416.0387978543</v>
      </c>
      <c r="DY150" s="77">
        <f t="shared" si="172"/>
        <v>2.9994285822829781E-11</v>
      </c>
      <c r="DZ150" s="77">
        <f t="shared" si="173"/>
        <v>2.9994125367225432E-11</v>
      </c>
      <c r="EA150" s="77">
        <f t="shared" si="174"/>
        <v>2.9994125356463508E-11</v>
      </c>
      <c r="EB150" s="77">
        <f t="shared" si="175"/>
        <v>2.9994125356462797E-11</v>
      </c>
      <c r="ED150" s="78"/>
      <c r="EE150" s="78"/>
      <c r="EF150" s="78"/>
      <c r="EL150" s="78"/>
      <c r="EM150" s="78"/>
      <c r="EN150" s="78"/>
      <c r="ET150" s="78"/>
      <c r="EU150" s="78"/>
      <c r="EV150" s="78"/>
    </row>
    <row r="151" spans="1:152" s="77" customFormat="1" ht="12.75">
      <c r="L151" s="78"/>
      <c r="N151" s="78">
        <v>4.395E-8</v>
      </c>
      <c r="O151" s="78">
        <v>3.2547591476000002</v>
      </c>
      <c r="P151" s="78">
        <v>77308.1096831139</v>
      </c>
      <c r="Q151" s="77">
        <f t="shared" si="136"/>
        <v>-1.2992593045641889E-8</v>
      </c>
      <c r="R151" s="77">
        <f t="shared" si="137"/>
        <v>-1.2962560232353344E-8</v>
      </c>
      <c r="S151" s="77">
        <f t="shared" si="138"/>
        <v>-1.2962558231649579E-8</v>
      </c>
      <c r="T151" s="77">
        <f t="shared" si="139"/>
        <v>-1.2962558231518288E-8</v>
      </c>
      <c r="V151" s="78">
        <v>3.77E-9</v>
      </c>
      <c r="W151" s="78">
        <v>3.5088202529700001</v>
      </c>
      <c r="X151" s="78">
        <v>125887.562210812</v>
      </c>
      <c r="Y151" s="77">
        <f t="shared" si="140"/>
        <v>-3.7007384064348804E-9</v>
      </c>
      <c r="Z151" s="77">
        <f t="shared" si="141"/>
        <v>-3.6998981111171795E-9</v>
      </c>
      <c r="AA151" s="77">
        <f t="shared" si="142"/>
        <v>-3.6998980549780389E-9</v>
      </c>
      <c r="AB151" s="77">
        <f t="shared" si="143"/>
        <v>-3.6998980549743369E-9</v>
      </c>
      <c r="AD151" s="78">
        <v>1.7000000000000001E-10</v>
      </c>
      <c r="AE151" s="78">
        <v>5.8286465612900002</v>
      </c>
      <c r="AF151" s="78">
        <v>32370.9789915656</v>
      </c>
      <c r="AG151" s="77">
        <f t="shared" si="144"/>
        <v>-1.1000809908721937E-10</v>
      </c>
      <c r="AH151" s="77">
        <f t="shared" si="145"/>
        <v>-1.0996927827098175E-10</v>
      </c>
      <c r="AI151" s="77">
        <f t="shared" si="146"/>
        <v>-1.0996927568480172E-10</v>
      </c>
      <c r="AJ151" s="77">
        <f t="shared" si="147"/>
        <v>-1.0996927568463224E-10</v>
      </c>
      <c r="AL151" s="78">
        <v>0</v>
      </c>
      <c r="AM151" s="78">
        <v>0.59142287644000002</v>
      </c>
      <c r="AN151" s="78">
        <v>73711.755927663704</v>
      </c>
      <c r="AO151" s="77">
        <f t="shared" si="148"/>
        <v>0</v>
      </c>
      <c r="AP151" s="77">
        <f t="shared" si="149"/>
        <v>0</v>
      </c>
      <c r="AQ151" s="77">
        <f t="shared" si="150"/>
        <v>0</v>
      </c>
      <c r="AR151" s="77">
        <f t="shared" si="151"/>
        <v>0</v>
      </c>
      <c r="AT151" s="78"/>
      <c r="AU151" s="78"/>
      <c r="AV151" s="78"/>
      <c r="BB151" s="78"/>
      <c r="BC151" s="78"/>
      <c r="BD151" s="78"/>
      <c r="BJ151" s="78">
        <v>1.0800000000000001E-8</v>
      </c>
      <c r="BK151" s="78">
        <v>5.9783577293699999</v>
      </c>
      <c r="BL151" s="78">
        <v>129909.82474277601</v>
      </c>
      <c r="BM151" s="77">
        <f t="shared" si="152"/>
        <v>-4.16769580217172E-9</v>
      </c>
      <c r="BN151" s="77">
        <f t="shared" si="153"/>
        <v>-4.155717844505803E-9</v>
      </c>
      <c r="BO151" s="77">
        <f t="shared" si="154"/>
        <v>-4.155717046455661E-9</v>
      </c>
      <c r="BP151" s="77">
        <f t="shared" si="155"/>
        <v>-4.1557170464035296E-9</v>
      </c>
      <c r="BR151" s="78">
        <v>8.7999999999999996E-10</v>
      </c>
      <c r="BS151" s="78">
        <v>5.0017699411500001</v>
      </c>
      <c r="BT151" s="78">
        <v>38519.945791972001</v>
      </c>
      <c r="BU151" s="77">
        <f t="shared" si="156"/>
        <v>2.943232592484156E-10</v>
      </c>
      <c r="BV151" s="77">
        <f t="shared" si="157"/>
        <v>2.9402769086707084E-10</v>
      </c>
      <c r="BW151" s="77">
        <f t="shared" si="158"/>
        <v>2.9402767117804998E-10</v>
      </c>
      <c r="BX151" s="77">
        <f t="shared" si="159"/>
        <v>2.9402767117675348E-10</v>
      </c>
      <c r="BZ151" s="78">
        <v>3.9999999999999998E-11</v>
      </c>
      <c r="CA151" s="78">
        <v>3.40653389629</v>
      </c>
      <c r="CB151" s="78">
        <v>105410.994496485</v>
      </c>
      <c r="CC151" s="77">
        <f t="shared" si="160"/>
        <v>-3.9596141361293847E-11</v>
      </c>
      <c r="CD151" s="77">
        <f t="shared" si="161"/>
        <v>-3.960165181162945E-11</v>
      </c>
      <c r="CE151" s="77">
        <f t="shared" si="162"/>
        <v>-3.960165217742484E-11</v>
      </c>
      <c r="CF151" s="77">
        <f t="shared" si="163"/>
        <v>-3.9601652177449164E-11</v>
      </c>
      <c r="CH151" s="78"/>
      <c r="CI151" s="78"/>
      <c r="CJ151" s="78"/>
      <c r="CP151" s="78"/>
      <c r="CQ151" s="78"/>
      <c r="CR151" s="78"/>
      <c r="CX151" s="78"/>
      <c r="CY151" s="78"/>
      <c r="CZ151" s="78"/>
      <c r="DF151" s="78">
        <v>3.9700000000000001E-9</v>
      </c>
      <c r="DG151" s="78">
        <v>0.69014608020000001</v>
      </c>
      <c r="DH151" s="78">
        <v>64741.957983131098</v>
      </c>
      <c r="DI151" s="77">
        <f t="shared" si="164"/>
        <v>3.9339834219961812E-9</v>
      </c>
      <c r="DJ151" s="77">
        <f t="shared" si="165"/>
        <v>3.9336631344762899E-9</v>
      </c>
      <c r="DK151" s="77">
        <f t="shared" si="166"/>
        <v>3.9336631130949565E-9</v>
      </c>
      <c r="DL151" s="77">
        <f t="shared" si="167"/>
        <v>3.9336631130935561E-9</v>
      </c>
      <c r="DN151" s="78">
        <v>5.0000000000000003E-10</v>
      </c>
      <c r="DO151" s="78">
        <v>5.7615057948899997</v>
      </c>
      <c r="DP151" s="78">
        <v>25938.339944439598</v>
      </c>
      <c r="DQ151" s="77">
        <f t="shared" si="168"/>
        <v>4.9240122680499025E-10</v>
      </c>
      <c r="DR151" s="77">
        <f t="shared" si="169"/>
        <v>4.9242205175733733E-10</v>
      </c>
      <c r="DS151" s="77">
        <f t="shared" si="170"/>
        <v>4.9242205314354159E-10</v>
      </c>
      <c r="DT151" s="77">
        <f t="shared" si="171"/>
        <v>4.9242205314363279E-10</v>
      </c>
      <c r="DV151" s="78">
        <v>3E-11</v>
      </c>
      <c r="DW151" s="78">
        <v>1.0582738966</v>
      </c>
      <c r="DX151" s="78">
        <v>51123.537899959898</v>
      </c>
      <c r="DY151" s="77">
        <f t="shared" si="172"/>
        <v>2.8248206064103464E-11</v>
      </c>
      <c r="DZ151" s="77">
        <f t="shared" si="173"/>
        <v>2.8252980679500811E-11</v>
      </c>
      <c r="EA151" s="77">
        <f t="shared" si="174"/>
        <v>2.8252980997327151E-11</v>
      </c>
      <c r="EB151" s="77">
        <f t="shared" si="175"/>
        <v>2.8252980997347795E-11</v>
      </c>
      <c r="ED151" s="78"/>
      <c r="EE151" s="78"/>
      <c r="EF151" s="78"/>
      <c r="EL151" s="78"/>
      <c r="EM151" s="78"/>
      <c r="EN151" s="78"/>
      <c r="ET151" s="78"/>
      <c r="EU151" s="78"/>
      <c r="EV151" s="78"/>
    </row>
    <row r="152" spans="1:152" s="77" customFormat="1" ht="12.75">
      <c r="L152" s="78"/>
      <c r="N152" s="78">
        <v>2.9900000000000003E-8</v>
      </c>
      <c r="O152" s="78">
        <v>5.2732363539199998</v>
      </c>
      <c r="P152" s="78">
        <v>46848.330174765601</v>
      </c>
      <c r="Q152" s="77">
        <f t="shared" si="136"/>
        <v>-2.9897937776914009E-8</v>
      </c>
      <c r="R152" s="77">
        <f t="shared" si="137"/>
        <v>-2.9897782764265491E-8</v>
      </c>
      <c r="S152" s="77">
        <f t="shared" si="138"/>
        <v>-2.9897782753753064E-8</v>
      </c>
      <c r="T152" s="77">
        <f t="shared" si="139"/>
        <v>-2.9897782753752356E-8</v>
      </c>
      <c r="V152" s="78">
        <v>5.0799999999999998E-9</v>
      </c>
      <c r="W152" s="78">
        <v>1.03838633466</v>
      </c>
      <c r="X152" s="78">
        <v>24491.7166992895</v>
      </c>
      <c r="Y152" s="77">
        <f t="shared" si="140"/>
        <v>-4.804643474592276E-9</v>
      </c>
      <c r="Z152" s="77">
        <f t="shared" si="141"/>
        <v>-4.8050171772004699E-9</v>
      </c>
      <c r="AA152" s="77">
        <f t="shared" si="142"/>
        <v>-4.8050172020845377E-9</v>
      </c>
      <c r="AB152" s="77">
        <f t="shared" si="143"/>
        <v>-4.8050172020861772E-9</v>
      </c>
      <c r="AD152" s="78">
        <v>1.8E-10</v>
      </c>
      <c r="AE152" s="78">
        <v>5.2251928833500001</v>
      </c>
      <c r="AF152" s="78">
        <v>78267.590760080493</v>
      </c>
      <c r="AG152" s="77">
        <f t="shared" si="144"/>
        <v>1.6576121552864007E-11</v>
      </c>
      <c r="AH152" s="77">
        <f t="shared" si="145"/>
        <v>1.6446331431397318E-11</v>
      </c>
      <c r="AI152" s="77">
        <f t="shared" si="146"/>
        <v>1.6446322785812388E-11</v>
      </c>
      <c r="AJ152" s="77">
        <f t="shared" si="147"/>
        <v>1.6446322785241801E-11</v>
      </c>
      <c r="AL152" s="78">
        <v>9.9999999999999994E-12</v>
      </c>
      <c r="AM152" s="78">
        <v>5.8443897585200002</v>
      </c>
      <c r="AN152" s="78">
        <v>105307.21230790501</v>
      </c>
      <c r="AO152" s="77">
        <f t="shared" si="148"/>
        <v>9.9990321858792237E-12</v>
      </c>
      <c r="AP152" s="77">
        <f t="shared" si="149"/>
        <v>9.9991629843884742E-12</v>
      </c>
      <c r="AQ152" s="77">
        <f t="shared" si="150"/>
        <v>9.9991629927848146E-12</v>
      </c>
      <c r="AR152" s="77">
        <f t="shared" si="151"/>
        <v>9.9991629927853736E-12</v>
      </c>
      <c r="AT152" s="78"/>
      <c r="AU152" s="78"/>
      <c r="AV152" s="78"/>
      <c r="BB152" s="78"/>
      <c r="BC152" s="78"/>
      <c r="BD152" s="78"/>
      <c r="BJ152" s="78">
        <v>9.8799999999999998E-9</v>
      </c>
      <c r="BK152" s="78">
        <v>1.2581525198100001</v>
      </c>
      <c r="BL152" s="78">
        <v>98068.536716305302</v>
      </c>
      <c r="BM152" s="77">
        <f t="shared" si="152"/>
        <v>-5.2922009263704599E-9</v>
      </c>
      <c r="BN152" s="77">
        <f t="shared" si="153"/>
        <v>-5.2997684391698807E-9</v>
      </c>
      <c r="BO152" s="77">
        <f t="shared" si="154"/>
        <v>-5.299768943096566E-9</v>
      </c>
      <c r="BP152" s="77">
        <f t="shared" si="155"/>
        <v>-5.2997689431297433E-9</v>
      </c>
      <c r="BR152" s="78">
        <v>8.6000000000000003E-10</v>
      </c>
      <c r="BS152" s="78">
        <v>1.2337503437599999</v>
      </c>
      <c r="BT152" s="78">
        <v>26301.202237012199</v>
      </c>
      <c r="BU152" s="77">
        <f t="shared" si="156"/>
        <v>8.5711570915334016E-10</v>
      </c>
      <c r="BV152" s="77">
        <f t="shared" si="157"/>
        <v>8.5709855931646195E-10</v>
      </c>
      <c r="BW152" s="77">
        <f t="shared" si="158"/>
        <v>8.5709855817242174E-10</v>
      </c>
      <c r="BX152" s="77">
        <f t="shared" si="159"/>
        <v>8.5709855817234554E-10</v>
      </c>
      <c r="BZ152" s="78">
        <v>3.9999999999999998E-11</v>
      </c>
      <c r="CA152" s="78">
        <v>5.5613975888900002</v>
      </c>
      <c r="CB152" s="78">
        <v>26301.202237012199</v>
      </c>
      <c r="CC152" s="77">
        <f t="shared" si="160"/>
        <v>-1.7996412319063724E-11</v>
      </c>
      <c r="CD152" s="77">
        <f t="shared" si="161"/>
        <v>-1.8005104291135014E-11</v>
      </c>
      <c r="CE152" s="77">
        <f t="shared" si="162"/>
        <v>-1.8005104870071432E-11</v>
      </c>
      <c r="CF152" s="77">
        <f t="shared" si="163"/>
        <v>-1.8005104870110009E-11</v>
      </c>
      <c r="CH152" s="78"/>
      <c r="CI152" s="78"/>
      <c r="CJ152" s="78"/>
      <c r="CP152" s="78"/>
      <c r="CQ152" s="78"/>
      <c r="CR152" s="78"/>
      <c r="CX152" s="78"/>
      <c r="CY152" s="78"/>
      <c r="CZ152" s="78"/>
      <c r="DF152" s="78">
        <v>5.1099999999999999E-9</v>
      </c>
      <c r="DG152" s="78">
        <v>5.8824373452399996</v>
      </c>
      <c r="DH152" s="78">
        <v>45494.581429748701</v>
      </c>
      <c r="DI152" s="77">
        <f t="shared" si="164"/>
        <v>1.26142760289885E-9</v>
      </c>
      <c r="DJ152" s="77">
        <f t="shared" si="165"/>
        <v>1.2593432407328939E-9</v>
      </c>
      <c r="DK152" s="77">
        <f t="shared" si="166"/>
        <v>1.259343101886463E-9</v>
      </c>
      <c r="DL152" s="77">
        <f t="shared" si="167"/>
        <v>1.2593431018771729E-9</v>
      </c>
      <c r="DN152" s="78">
        <v>4.7000000000000003E-10</v>
      </c>
      <c r="DO152" s="78">
        <v>5.5270516361800004</v>
      </c>
      <c r="DP152" s="78">
        <v>77837.111233846503</v>
      </c>
      <c r="DQ152" s="77">
        <f t="shared" si="168"/>
        <v>1.6587171151252031E-10</v>
      </c>
      <c r="DR152" s="77">
        <f t="shared" si="169"/>
        <v>1.6618834939976312E-10</v>
      </c>
      <c r="DS152" s="77">
        <f t="shared" si="170"/>
        <v>1.6618837048808653E-10</v>
      </c>
      <c r="DT152" s="77">
        <f t="shared" si="171"/>
        <v>1.6618837048948601E-10</v>
      </c>
      <c r="DV152" s="78">
        <v>3E-11</v>
      </c>
      <c r="DW152" s="78">
        <v>3.9333618708999998</v>
      </c>
      <c r="DX152" s="78">
        <v>104881.30353139099</v>
      </c>
      <c r="DY152" s="77">
        <f t="shared" si="172"/>
        <v>2.6823154328124185E-11</v>
      </c>
      <c r="DZ152" s="77">
        <f t="shared" si="173"/>
        <v>2.6836178793690097E-11</v>
      </c>
      <c r="EA152" s="77">
        <f t="shared" si="174"/>
        <v>2.6836179660405668E-11</v>
      </c>
      <c r="EB152" s="77">
        <f t="shared" si="175"/>
        <v>2.68361796604636E-11</v>
      </c>
      <c r="ED152" s="78"/>
      <c r="EE152" s="78"/>
      <c r="EF152" s="78"/>
      <c r="EL152" s="78"/>
      <c r="EM152" s="78"/>
      <c r="EN152" s="78"/>
      <c r="ET152" s="78"/>
      <c r="EU152" s="78"/>
      <c r="EV152" s="78"/>
    </row>
    <row r="153" spans="1:152" s="77" customFormat="1" ht="12.75">
      <c r="L153" s="78"/>
      <c r="N153" s="78">
        <v>3.2180000000000001E-8</v>
      </c>
      <c r="O153" s="78">
        <v>5.2093875157899996</v>
      </c>
      <c r="P153" s="78">
        <v>103925.01437542</v>
      </c>
      <c r="Q153" s="77">
        <f t="shared" si="136"/>
        <v>2.3338020176890185E-8</v>
      </c>
      <c r="R153" s="77">
        <f t="shared" si="137"/>
        <v>2.3359312047859173E-8</v>
      </c>
      <c r="S153" s="77">
        <f t="shared" si="138"/>
        <v>2.3359313465389105E-8</v>
      </c>
      <c r="T153" s="77">
        <f t="shared" si="139"/>
        <v>2.335931346548221E-8</v>
      </c>
      <c r="V153" s="78">
        <v>4.18E-9</v>
      </c>
      <c r="W153" s="78">
        <v>0.36439379673</v>
      </c>
      <c r="X153" s="78">
        <v>51962.507187710398</v>
      </c>
      <c r="Y153" s="77">
        <f t="shared" si="140"/>
        <v>1.194448530947798E-9</v>
      </c>
      <c r="Z153" s="77">
        <f t="shared" si="141"/>
        <v>1.1963741049729353E-9</v>
      </c>
      <c r="AA153" s="77">
        <f t="shared" si="142"/>
        <v>1.1963742332259855E-9</v>
      </c>
      <c r="AB153" s="77">
        <f t="shared" si="143"/>
        <v>1.1963742332344091E-9</v>
      </c>
      <c r="AD153" s="78">
        <v>1.5E-10</v>
      </c>
      <c r="AE153" s="78">
        <v>5.43053381026</v>
      </c>
      <c r="AF153" s="78">
        <v>64741.957983131098</v>
      </c>
      <c r="AG153" s="77">
        <f t="shared" si="144"/>
        <v>-1.5990210116909869E-11</v>
      </c>
      <c r="AH153" s="77">
        <f t="shared" si="145"/>
        <v>-1.6079541362843161E-11</v>
      </c>
      <c r="AI153" s="77">
        <f t="shared" si="146"/>
        <v>-1.6079547312998479E-11</v>
      </c>
      <c r="AJ153" s="77">
        <f t="shared" si="147"/>
        <v>-1.6079547313388437E-11</v>
      </c>
      <c r="AL153" s="78">
        <v>9.9999999999999994E-12</v>
      </c>
      <c r="AM153" s="78">
        <v>2.82906439989</v>
      </c>
      <c r="AN153" s="78">
        <v>24498.830246290399</v>
      </c>
      <c r="AO153" s="77">
        <f t="shared" si="148"/>
        <v>4.8922389135587184E-12</v>
      </c>
      <c r="AP153" s="77">
        <f t="shared" si="149"/>
        <v>4.8902619882154314E-12</v>
      </c>
      <c r="AQ153" s="77">
        <f t="shared" si="150"/>
        <v>4.8902618565243706E-12</v>
      </c>
      <c r="AR153" s="77">
        <f t="shared" si="151"/>
        <v>4.8902618565156941E-12</v>
      </c>
      <c r="AT153" s="78"/>
      <c r="AU153" s="78"/>
      <c r="AV153" s="78"/>
      <c r="BB153" s="78"/>
      <c r="BC153" s="78"/>
      <c r="BD153" s="78"/>
      <c r="BJ153" s="78">
        <v>1.062E-8</v>
      </c>
      <c r="BK153" s="78">
        <v>2.8813274208799999</v>
      </c>
      <c r="BL153" s="78">
        <v>120226.230161659</v>
      </c>
      <c r="BM153" s="77">
        <f t="shared" si="152"/>
        <v>-7.0430148806937058E-9</v>
      </c>
      <c r="BN153" s="77">
        <f t="shared" si="153"/>
        <v>-7.0341693047000813E-9</v>
      </c>
      <c r="BO153" s="77">
        <f t="shared" si="154"/>
        <v>-7.0341687152073486E-9</v>
      </c>
      <c r="BP153" s="77">
        <f t="shared" si="155"/>
        <v>-7.0341687151684538E-9</v>
      </c>
      <c r="BR153" s="78">
        <v>8.4999999999999996E-10</v>
      </c>
      <c r="BS153" s="78">
        <v>1.88852891739</v>
      </c>
      <c r="BT153" s="78">
        <v>77197.213947532495</v>
      </c>
      <c r="BU153" s="77">
        <f t="shared" si="156"/>
        <v>3.7068022203357882E-10</v>
      </c>
      <c r="BV153" s="77">
        <f t="shared" si="157"/>
        <v>3.7122643510401761E-10</v>
      </c>
      <c r="BW153" s="77">
        <f t="shared" si="158"/>
        <v>3.7122647148092338E-10</v>
      </c>
      <c r="BX153" s="77">
        <f t="shared" si="159"/>
        <v>3.7122647148331399E-10</v>
      </c>
      <c r="BZ153" s="78">
        <v>3E-11</v>
      </c>
      <c r="CA153" s="78">
        <v>3.84817111044</v>
      </c>
      <c r="CB153" s="78">
        <v>2218.7571041868</v>
      </c>
      <c r="CC153" s="77">
        <f t="shared" si="160"/>
        <v>-1.6936995490266416E-11</v>
      </c>
      <c r="CD153" s="77">
        <f t="shared" si="161"/>
        <v>-1.6937503776006316E-11</v>
      </c>
      <c r="CE153" s="77">
        <f t="shared" si="162"/>
        <v>-1.6937503809862877E-11</v>
      </c>
      <c r="CF153" s="77">
        <f t="shared" si="163"/>
        <v>-1.6937503809865168E-11</v>
      </c>
      <c r="CH153" s="78"/>
      <c r="CI153" s="78"/>
      <c r="CJ153" s="78"/>
      <c r="CP153" s="78"/>
      <c r="CQ153" s="78"/>
      <c r="CR153" s="78"/>
      <c r="CX153" s="78"/>
      <c r="CY153" s="78"/>
      <c r="CZ153" s="78"/>
      <c r="DF153" s="78">
        <v>4.1199999999999998E-9</v>
      </c>
      <c r="DG153" s="78">
        <v>2.2675440444600001</v>
      </c>
      <c r="DH153" s="78">
        <v>82815.662921781302</v>
      </c>
      <c r="DI153" s="77">
        <f t="shared" si="164"/>
        <v>-7.853281342864776E-10</v>
      </c>
      <c r="DJ153" s="77">
        <f t="shared" si="165"/>
        <v>-7.8222909300404596E-10</v>
      </c>
      <c r="DK153" s="77">
        <f t="shared" si="166"/>
        <v>-7.8222888656211217E-10</v>
      </c>
      <c r="DL153" s="77">
        <f t="shared" si="167"/>
        <v>-7.8222888654831615E-10</v>
      </c>
      <c r="DN153" s="78">
        <v>4.3000000000000001E-10</v>
      </c>
      <c r="DO153" s="78">
        <v>5.8499447409199998</v>
      </c>
      <c r="DP153" s="78">
        <v>63498.470381452702</v>
      </c>
      <c r="DQ153" s="77">
        <f t="shared" si="168"/>
        <v>3.4315549651789413E-10</v>
      </c>
      <c r="DR153" s="77">
        <f t="shared" si="169"/>
        <v>3.4300321094289101E-10</v>
      </c>
      <c r="DS153" s="77">
        <f t="shared" si="170"/>
        <v>3.4300320079521767E-10</v>
      </c>
      <c r="DT153" s="77">
        <f t="shared" si="171"/>
        <v>3.4300320079453964E-10</v>
      </c>
      <c r="DV153" s="78">
        <v>1.9999999999999999E-11</v>
      </c>
      <c r="DW153" s="78">
        <v>4.8066668393500001</v>
      </c>
      <c r="DX153" s="78">
        <v>88476.994970933505</v>
      </c>
      <c r="DY153" s="77">
        <f t="shared" si="172"/>
        <v>-7.5005215825581283E-12</v>
      </c>
      <c r="DZ153" s="77">
        <f t="shared" si="173"/>
        <v>-7.5156954694912705E-12</v>
      </c>
      <c r="EA153" s="77">
        <f t="shared" si="174"/>
        <v>-7.515696480054731E-12</v>
      </c>
      <c r="EB153" s="77">
        <f t="shared" si="175"/>
        <v>-7.5156964801211058E-12</v>
      </c>
      <c r="ED153" s="78"/>
      <c r="EE153" s="78"/>
      <c r="EF153" s="78"/>
      <c r="EL153" s="78"/>
      <c r="EM153" s="78"/>
      <c r="EN153" s="78"/>
      <c r="ET153" s="78"/>
      <c r="EU153" s="78"/>
      <c r="EV153" s="78"/>
    </row>
    <row r="154" spans="1:152" s="77" customFormat="1" ht="12.75">
      <c r="L154" s="78"/>
      <c r="N154" s="78">
        <v>2.899E-8</v>
      </c>
      <c r="O154" s="78">
        <v>5.0845149511200001</v>
      </c>
      <c r="P154" s="78">
        <v>58458.882133139698</v>
      </c>
      <c r="Q154" s="77">
        <f t="shared" si="136"/>
        <v>5.0008484032985416E-9</v>
      </c>
      <c r="R154" s="77">
        <f t="shared" si="137"/>
        <v>5.016291713538056E-9</v>
      </c>
      <c r="S154" s="77">
        <f t="shared" si="138"/>
        <v>5.0162927421662604E-9</v>
      </c>
      <c r="T154" s="77">
        <f t="shared" si="139"/>
        <v>5.0162927422344275E-9</v>
      </c>
      <c r="V154" s="78">
        <v>4.0000000000000002E-9</v>
      </c>
      <c r="W154" s="78">
        <v>3.5155758907300001</v>
      </c>
      <c r="X154" s="78">
        <v>20760.427033191401</v>
      </c>
      <c r="Y154" s="77">
        <f t="shared" si="140"/>
        <v>2.6216369054569105E-10</v>
      </c>
      <c r="Z154" s="77">
        <f t="shared" si="141"/>
        <v>2.6293031165607496E-10</v>
      </c>
      <c r="AA154" s="77">
        <f t="shared" si="142"/>
        <v>2.6293036272027722E-10</v>
      </c>
      <c r="AB154" s="77">
        <f t="shared" si="143"/>
        <v>2.6293036272362368E-10</v>
      </c>
      <c r="AD154" s="78">
        <v>1.5E-10</v>
      </c>
      <c r="AE154" s="78">
        <v>2.5310709335700001</v>
      </c>
      <c r="AF154" s="78">
        <v>155468.03691925501</v>
      </c>
      <c r="AG154" s="77">
        <f t="shared" si="144"/>
        <v>3.6705967344012843E-11</v>
      </c>
      <c r="AH154" s="77">
        <f t="shared" si="145"/>
        <v>3.691512163587085E-11</v>
      </c>
      <c r="AI154" s="77">
        <f t="shared" si="146"/>
        <v>3.6915135565072127E-11</v>
      </c>
      <c r="AJ154" s="77">
        <f t="shared" si="147"/>
        <v>3.691513556599773E-11</v>
      </c>
      <c r="AL154" s="81"/>
      <c r="AM154" s="81"/>
      <c r="AN154" s="81"/>
      <c r="AT154" s="78"/>
      <c r="AU154" s="78"/>
      <c r="AV154" s="78"/>
      <c r="BB154" s="78"/>
      <c r="BC154" s="78"/>
      <c r="BD154" s="78"/>
      <c r="BJ154" s="78">
        <v>8.9199999999999998E-9</v>
      </c>
      <c r="BK154" s="78">
        <v>0.63710475446000003</v>
      </c>
      <c r="BL154" s="78">
        <v>103396.012824688</v>
      </c>
      <c r="BM154" s="77">
        <f t="shared" si="152"/>
        <v>5.6849522817370124E-9</v>
      </c>
      <c r="BN154" s="77">
        <f t="shared" si="153"/>
        <v>5.6783743715767431E-9</v>
      </c>
      <c r="BO154" s="77">
        <f t="shared" si="154"/>
        <v>5.6783739332493921E-9</v>
      </c>
      <c r="BP154" s="77">
        <f t="shared" si="155"/>
        <v>5.6783739332204549E-9</v>
      </c>
      <c r="BR154" s="78">
        <v>8.1999999999999996E-10</v>
      </c>
      <c r="BS154" s="78">
        <v>3.7565257185599998</v>
      </c>
      <c r="BT154" s="78">
        <v>99799.659069237896</v>
      </c>
      <c r="BU154" s="77">
        <f t="shared" si="156"/>
        <v>-8.0543706796996812E-10</v>
      </c>
      <c r="BV154" s="77">
        <f t="shared" si="157"/>
        <v>-8.0557878095289621E-10</v>
      </c>
      <c r="BW154" s="77">
        <f t="shared" si="158"/>
        <v>-8.0557879036950924E-10</v>
      </c>
      <c r="BX154" s="77">
        <f t="shared" si="159"/>
        <v>-8.0557879037013583E-10</v>
      </c>
      <c r="BZ154" s="78">
        <v>3.9999999999999998E-11</v>
      </c>
      <c r="CA154" s="78">
        <v>3.4068539818899999</v>
      </c>
      <c r="CB154" s="78">
        <v>52389.105378586399</v>
      </c>
      <c r="CC154" s="77">
        <f t="shared" si="160"/>
        <v>-1.5109925555945675E-11</v>
      </c>
      <c r="CD154" s="77">
        <f t="shared" si="161"/>
        <v>-1.5091972683544684E-11</v>
      </c>
      <c r="CE154" s="77">
        <f t="shared" si="162"/>
        <v>-1.5091971487587596E-11</v>
      </c>
      <c r="CF154" s="77">
        <f t="shared" si="163"/>
        <v>-1.5091971487509686E-11</v>
      </c>
      <c r="CH154" s="78"/>
      <c r="CI154" s="78"/>
      <c r="CJ154" s="78"/>
      <c r="CP154" s="78"/>
      <c r="CQ154" s="78"/>
      <c r="CR154" s="78"/>
      <c r="CX154" s="78"/>
      <c r="CY154" s="78"/>
      <c r="CZ154" s="78"/>
      <c r="DF154" s="78">
        <v>4.25E-9</v>
      </c>
      <c r="DG154" s="78">
        <v>5.2451192749600004</v>
      </c>
      <c r="DH154" s="78">
        <v>52389.105378586399</v>
      </c>
      <c r="DI154" s="77">
        <f t="shared" si="164"/>
        <v>-3.3708885955563222E-9</v>
      </c>
      <c r="DJ154" s="77">
        <f t="shared" si="165"/>
        <v>-3.3721427489884639E-9</v>
      </c>
      <c r="DK154" s="77">
        <f t="shared" si="166"/>
        <v>-3.3721428325011099E-9</v>
      </c>
      <c r="DL154" s="77">
        <f t="shared" si="167"/>
        <v>-3.3721428325065507E-9</v>
      </c>
      <c r="DN154" s="78">
        <v>5.1999999999999996E-10</v>
      </c>
      <c r="DO154" s="78">
        <v>2.6363829998199999</v>
      </c>
      <c r="DP154" s="78">
        <v>18093.374699549899</v>
      </c>
      <c r="DQ154" s="77">
        <f t="shared" si="168"/>
        <v>-4.9764562213478862E-10</v>
      </c>
      <c r="DR154" s="77">
        <f t="shared" si="169"/>
        <v>-4.9762036749949151E-10</v>
      </c>
      <c r="DS154" s="77">
        <f t="shared" si="170"/>
        <v>-4.976203658168193E-10</v>
      </c>
      <c r="DT154" s="77">
        <f t="shared" si="171"/>
        <v>-4.9762036581670784E-10</v>
      </c>
      <c r="DV154" s="78">
        <v>1.9999999999999999E-11</v>
      </c>
      <c r="DW154" s="78">
        <v>2.5691939479800001</v>
      </c>
      <c r="DX154" s="78">
        <v>51962.507187710398</v>
      </c>
      <c r="DY154" s="77">
        <f t="shared" si="172"/>
        <v>-1.882683671678271E-11</v>
      </c>
      <c r="DZ154" s="77">
        <f t="shared" si="173"/>
        <v>-1.8830079112717622E-11</v>
      </c>
      <c r="EA154" s="77">
        <f t="shared" si="174"/>
        <v>-1.8830079328548286E-11</v>
      </c>
      <c r="EB154" s="77">
        <f t="shared" si="175"/>
        <v>-1.8830079328562461E-11</v>
      </c>
      <c r="ED154" s="78"/>
      <c r="EE154" s="78"/>
      <c r="EF154" s="78"/>
      <c r="EL154" s="78"/>
      <c r="EM154" s="78"/>
      <c r="EN154" s="78"/>
      <c r="ET154" s="78"/>
      <c r="EU154" s="78"/>
      <c r="EV154" s="78"/>
    </row>
    <row r="155" spans="1:152" s="77" customFormat="1" ht="12.75">
      <c r="L155" s="78"/>
      <c r="N155" s="78">
        <v>3.7079999999999999E-8</v>
      </c>
      <c r="O155" s="78">
        <v>2.7137010279999998E-2</v>
      </c>
      <c r="P155" s="78">
        <v>26241.681952059</v>
      </c>
      <c r="Q155" s="77">
        <f t="shared" si="136"/>
        <v>2.131099484345277E-8</v>
      </c>
      <c r="R155" s="77">
        <f t="shared" si="137"/>
        <v>2.1303627247445879E-8</v>
      </c>
      <c r="S155" s="77">
        <f t="shared" si="138"/>
        <v>2.1303626756649148E-8</v>
      </c>
      <c r="T155" s="77">
        <f t="shared" si="139"/>
        <v>2.1303626756616372E-8</v>
      </c>
      <c r="V155" s="78">
        <v>3.5899999999999998E-9</v>
      </c>
      <c r="W155" s="78">
        <v>3.0919678589999999E-2</v>
      </c>
      <c r="X155" s="78">
        <v>2118.7638603783998</v>
      </c>
      <c r="Y155" s="77">
        <f t="shared" si="140"/>
        <v>2.3702849060847403E-9</v>
      </c>
      <c r="Z155" s="77">
        <f t="shared" si="141"/>
        <v>2.3703377583438821E-9</v>
      </c>
      <c r="AA155" s="77">
        <f t="shared" si="142"/>
        <v>2.3703377618643322E-9</v>
      </c>
      <c r="AB155" s="77">
        <f t="shared" si="143"/>
        <v>2.3703377618645667E-9</v>
      </c>
      <c r="AD155" s="78">
        <v>2.0000000000000001E-10</v>
      </c>
      <c r="AE155" s="78">
        <v>4.4095952811499997</v>
      </c>
      <c r="AF155" s="78">
        <v>1223.8178407786099</v>
      </c>
      <c r="AG155" s="77">
        <f t="shared" si="144"/>
        <v>-1.4418771575760317E-10</v>
      </c>
      <c r="AH155" s="77">
        <f t="shared" si="145"/>
        <v>-1.4418928503180813E-10</v>
      </c>
      <c r="AI155" s="77">
        <f t="shared" si="146"/>
        <v>-1.4418928513633667E-10</v>
      </c>
      <c r="AJ155" s="77">
        <f t="shared" si="147"/>
        <v>-1.4418928513634358E-10</v>
      </c>
      <c r="AL155" s="78"/>
      <c r="AM155" s="78"/>
      <c r="AN155" s="78"/>
      <c r="AT155" s="78"/>
      <c r="AU155" s="78"/>
      <c r="AV155" s="78"/>
      <c r="BB155" s="78"/>
      <c r="BC155" s="78"/>
      <c r="BD155" s="78"/>
      <c r="BJ155" s="78">
        <v>1.041E-8</v>
      </c>
      <c r="BK155" s="78">
        <v>0.89365572197999998</v>
      </c>
      <c r="BL155" s="78">
        <v>52602.404474024399</v>
      </c>
      <c r="BM155" s="77">
        <f t="shared" si="152"/>
        <v>-1.7293225025446981E-9</v>
      </c>
      <c r="BN155" s="77">
        <f t="shared" si="153"/>
        <v>-1.7343180586832251E-9</v>
      </c>
      <c r="BO155" s="77">
        <f t="shared" si="154"/>
        <v>-1.7343183914233573E-9</v>
      </c>
      <c r="BP155" s="77">
        <f t="shared" si="155"/>
        <v>-1.7343183914455291E-9</v>
      </c>
      <c r="BR155" s="78">
        <v>8.9000000000000003E-10</v>
      </c>
      <c r="BS155" s="78">
        <v>4.9568414798599996</v>
      </c>
      <c r="BT155" s="78">
        <v>105410.994496485</v>
      </c>
      <c r="BU155" s="77">
        <f t="shared" si="156"/>
        <v>1.0807491681165807E-10</v>
      </c>
      <c r="BV155" s="77">
        <f t="shared" si="157"/>
        <v>1.0721333221991987E-10</v>
      </c>
      <c r="BW155" s="77">
        <f t="shared" si="158"/>
        <v>1.0721327482646451E-10</v>
      </c>
      <c r="BX155" s="77">
        <f t="shared" si="159"/>
        <v>1.0721327482274805E-10</v>
      </c>
      <c r="BZ155" s="78">
        <v>3E-11</v>
      </c>
      <c r="CA155" s="78">
        <v>3.6449758725899999</v>
      </c>
      <c r="CB155" s="78">
        <v>64607.848933546098</v>
      </c>
      <c r="CC155" s="77">
        <f t="shared" si="160"/>
        <v>-2.7368006963756621E-11</v>
      </c>
      <c r="CD155" s="77">
        <f t="shared" si="161"/>
        <v>-2.737534695183302E-11</v>
      </c>
      <c r="CE155" s="77">
        <f t="shared" si="162"/>
        <v>-2.7375347440423233E-11</v>
      </c>
      <c r="CF155" s="77">
        <f t="shared" si="163"/>
        <v>-2.7375347440455322E-11</v>
      </c>
      <c r="CH155" s="78"/>
      <c r="CI155" s="78"/>
      <c r="CJ155" s="78"/>
      <c r="CP155" s="78"/>
      <c r="CQ155" s="78"/>
      <c r="CR155" s="78"/>
      <c r="CX155" s="78"/>
      <c r="CY155" s="78"/>
      <c r="CZ155" s="78"/>
      <c r="DF155" s="78">
        <v>4.8200000000000003E-9</v>
      </c>
      <c r="DG155" s="78">
        <v>0.98165400058999996</v>
      </c>
      <c r="DH155" s="78">
        <v>25654.191403697299</v>
      </c>
      <c r="DI155" s="77">
        <f t="shared" si="164"/>
        <v>-4.7899153871735676E-9</v>
      </c>
      <c r="DJ155" s="77">
        <f t="shared" si="165"/>
        <v>-4.7900428703824208E-9</v>
      </c>
      <c r="DK155" s="77">
        <f t="shared" si="166"/>
        <v>-4.7900428788650827E-9</v>
      </c>
      <c r="DL155" s="77">
        <f t="shared" si="167"/>
        <v>-4.7900428788656311E-9</v>
      </c>
      <c r="DN155" s="78">
        <v>4.2E-10</v>
      </c>
      <c r="DO155" s="78">
        <v>5.3917842192499998</v>
      </c>
      <c r="DP155" s="78">
        <v>64741.957983131098</v>
      </c>
      <c r="DQ155" s="77">
        <f t="shared" si="168"/>
        <v>-6.0917021061593769E-11</v>
      </c>
      <c r="DR155" s="77">
        <f t="shared" si="169"/>
        <v>-6.1165918973241622E-11</v>
      </c>
      <c r="DS155" s="77">
        <f t="shared" si="170"/>
        <v>-6.1165935551581565E-11</v>
      </c>
      <c r="DT155" s="77">
        <f t="shared" si="171"/>
        <v>-6.1165935552668066E-11</v>
      </c>
      <c r="DV155" s="78">
        <v>1.9999999999999999E-11</v>
      </c>
      <c r="DW155" s="78">
        <v>5.1932883821400004</v>
      </c>
      <c r="DX155" s="78">
        <v>91785.460866313893</v>
      </c>
      <c r="DY155" s="77">
        <f t="shared" si="172"/>
        <v>9.7237558133760822E-12</v>
      </c>
      <c r="DZ155" s="77">
        <f t="shared" si="173"/>
        <v>9.7089112474344343E-12</v>
      </c>
      <c r="EA155" s="77">
        <f t="shared" si="174"/>
        <v>9.7089102584061008E-12</v>
      </c>
      <c r="EB155" s="77">
        <f t="shared" si="175"/>
        <v>9.7089102583414967E-12</v>
      </c>
      <c r="ED155" s="78"/>
      <c r="EE155" s="78"/>
      <c r="EF155" s="78"/>
      <c r="EL155" s="78"/>
      <c r="EM155" s="78"/>
      <c r="EN155" s="78"/>
      <c r="ET155" s="78"/>
      <c r="EU155" s="78"/>
      <c r="EV155" s="78"/>
    </row>
    <row r="156" spans="1:152" s="77" customFormat="1" ht="12.75">
      <c r="L156" s="78"/>
      <c r="N156" s="78">
        <v>2.9910000000000001E-8</v>
      </c>
      <c r="O156" s="78">
        <v>2.9227833936800001</v>
      </c>
      <c r="P156" s="78">
        <v>44937.130691548402</v>
      </c>
      <c r="Q156" s="77">
        <f t="shared" si="136"/>
        <v>1.1111048676791367E-8</v>
      </c>
      <c r="R156" s="77">
        <f t="shared" si="137"/>
        <v>1.1099502620535886E-8</v>
      </c>
      <c r="S156" s="77">
        <f t="shared" si="138"/>
        <v>1.1099501851390445E-8</v>
      </c>
      <c r="T156" s="77">
        <f t="shared" si="139"/>
        <v>1.1099501851339924E-8</v>
      </c>
      <c r="V156" s="78">
        <v>3.5600000000000001E-9</v>
      </c>
      <c r="W156" s="78">
        <v>2.0372728112799998</v>
      </c>
      <c r="X156" s="78">
        <v>1052.2683831884001</v>
      </c>
      <c r="Y156" s="77">
        <f t="shared" si="140"/>
        <v>-2.8221369047433251E-9</v>
      </c>
      <c r="Z156" s="77">
        <f t="shared" si="141"/>
        <v>-2.8221157785010652E-9</v>
      </c>
      <c r="AA156" s="77">
        <f t="shared" si="142"/>
        <v>-2.822115777093839E-9</v>
      </c>
      <c r="AB156" s="77">
        <f t="shared" si="143"/>
        <v>-2.8221157770937468E-9</v>
      </c>
      <c r="AD156" s="78">
        <v>1.5E-10</v>
      </c>
      <c r="AE156" s="78">
        <v>4.05461375332</v>
      </c>
      <c r="AF156" s="78">
        <v>51962.507187710398</v>
      </c>
      <c r="AG156" s="77">
        <f t="shared" si="144"/>
        <v>3.8393173572594937E-11</v>
      </c>
      <c r="AH156" s="77">
        <f t="shared" si="145"/>
        <v>3.832345994006229E-11</v>
      </c>
      <c r="AI156" s="77">
        <f t="shared" si="146"/>
        <v>3.8323455296150415E-11</v>
      </c>
      <c r="AJ156" s="77">
        <f t="shared" si="147"/>
        <v>3.8323455295845405E-11</v>
      </c>
      <c r="AL156" s="78"/>
      <c r="AM156" s="78"/>
      <c r="AN156" s="78"/>
      <c r="AT156" s="78"/>
      <c r="AU156" s="78"/>
      <c r="AV156" s="78"/>
      <c r="BB156" s="78"/>
      <c r="BC156" s="78"/>
      <c r="BD156" s="78"/>
      <c r="BJ156" s="78">
        <v>9.7800000000000006E-9</v>
      </c>
      <c r="BK156" s="78">
        <v>0.93067667927999997</v>
      </c>
      <c r="BL156" s="78">
        <v>53764.879178432202</v>
      </c>
      <c r="BM156" s="77">
        <f t="shared" si="152"/>
        <v>-2.8164234072782091E-9</v>
      </c>
      <c r="BN156" s="77">
        <f t="shared" si="153"/>
        <v>-2.8210817132336702E-9</v>
      </c>
      <c r="BO156" s="77">
        <f t="shared" si="154"/>
        <v>-2.8210820234996265E-9</v>
      </c>
      <c r="BP156" s="77">
        <f t="shared" si="155"/>
        <v>-2.8210820235198535E-9</v>
      </c>
      <c r="BR156" s="78">
        <v>9.5999999999999999E-10</v>
      </c>
      <c r="BS156" s="78">
        <v>5.1049083135100002</v>
      </c>
      <c r="BT156" s="78">
        <v>52389.105378586399</v>
      </c>
      <c r="BU156" s="77">
        <f t="shared" si="156"/>
        <v>-8.3566014070238603E-10</v>
      </c>
      <c r="BV156" s="77">
        <f t="shared" si="157"/>
        <v>-8.3588906615354634E-10</v>
      </c>
      <c r="BW156" s="77">
        <f t="shared" si="158"/>
        <v>-8.3588908139570674E-10</v>
      </c>
      <c r="BX156" s="77">
        <f t="shared" si="159"/>
        <v>-8.3588908139669967E-10</v>
      </c>
      <c r="BZ156" s="78">
        <v>3E-11</v>
      </c>
      <c r="CA156" s="78">
        <v>4.90907522926</v>
      </c>
      <c r="CB156" s="78">
        <v>99799.659069237896</v>
      </c>
      <c r="CC156" s="77">
        <f t="shared" si="160"/>
        <v>-6.8247491137788098E-12</v>
      </c>
      <c r="CD156" s="77">
        <f t="shared" si="161"/>
        <v>-6.8517194466586579E-12</v>
      </c>
      <c r="CE156" s="77">
        <f t="shared" si="162"/>
        <v>-6.8517212429552001E-12</v>
      </c>
      <c r="CF156" s="77">
        <f t="shared" si="163"/>
        <v>-6.8517212430747374E-12</v>
      </c>
      <c r="CH156" s="78"/>
      <c r="CI156" s="78"/>
      <c r="CJ156" s="78"/>
      <c r="CP156" s="78"/>
      <c r="CQ156" s="78"/>
      <c r="CR156" s="78"/>
      <c r="CX156" s="78"/>
      <c r="CY156" s="78"/>
      <c r="CZ156" s="78"/>
      <c r="DF156" s="78">
        <v>3.8000000000000001E-9</v>
      </c>
      <c r="DG156" s="78">
        <v>3.7441313215699998</v>
      </c>
      <c r="DH156" s="78">
        <v>52179.687618506403</v>
      </c>
      <c r="DI156" s="77">
        <f t="shared" si="164"/>
        <v>-3.6130543767111697E-9</v>
      </c>
      <c r="DJ156" s="77">
        <f t="shared" si="165"/>
        <v>-3.6136222584211148E-9</v>
      </c>
      <c r="DK156" s="77">
        <f t="shared" si="166"/>
        <v>-3.6136222962195642E-9</v>
      </c>
      <c r="DL156" s="77">
        <f t="shared" si="167"/>
        <v>-3.6136222962220367E-9</v>
      </c>
      <c r="DN156" s="78">
        <v>4.0999999999999998E-10</v>
      </c>
      <c r="DO156" s="78">
        <v>1.8711396355400001</v>
      </c>
      <c r="DP156" s="78">
        <v>125887.562210812</v>
      </c>
      <c r="DQ156" s="77">
        <f t="shared" si="168"/>
        <v>1.0495326958913316E-10</v>
      </c>
      <c r="DR156" s="77">
        <f t="shared" si="169"/>
        <v>1.0541480484147399E-10</v>
      </c>
      <c r="DS156" s="77">
        <f t="shared" si="170"/>
        <v>1.0541483557952393E-10</v>
      </c>
      <c r="DT156" s="77">
        <f t="shared" si="171"/>
        <v>1.0541483558155095E-10</v>
      </c>
      <c r="DV156" s="78">
        <v>3E-11</v>
      </c>
      <c r="DW156" s="78">
        <v>4.9444874433299999</v>
      </c>
      <c r="DX156" s="78">
        <v>44937.130691548402</v>
      </c>
      <c r="DY156" s="77">
        <f t="shared" si="172"/>
        <v>2.0212749288833722E-11</v>
      </c>
      <c r="DZ156" s="77">
        <f t="shared" si="173"/>
        <v>2.0221964014159027E-11</v>
      </c>
      <c r="EA156" s="77">
        <f t="shared" si="174"/>
        <v>2.0221964627834452E-11</v>
      </c>
      <c r="EB156" s="77">
        <f t="shared" si="175"/>
        <v>2.0221964627874758E-11</v>
      </c>
      <c r="ED156" s="78"/>
      <c r="EE156" s="78"/>
      <c r="EF156" s="78"/>
      <c r="EL156" s="78"/>
      <c r="EM156" s="78"/>
      <c r="EN156" s="78"/>
      <c r="ET156" s="78"/>
      <c r="EU156" s="78"/>
      <c r="EV156" s="78"/>
    </row>
    <row r="157" spans="1:152" s="77" customFormat="1" ht="12.75">
      <c r="L157" s="78"/>
      <c r="N157" s="78">
        <v>3.1769999999999999E-8</v>
      </c>
      <c r="O157" s="78">
        <v>5.753403864E-2</v>
      </c>
      <c r="P157" s="78">
        <v>22747.290714874402</v>
      </c>
      <c r="Q157" s="77">
        <f t="shared" si="136"/>
        <v>2.9227681338058141E-8</v>
      </c>
      <c r="R157" s="77">
        <f t="shared" si="137"/>
        <v>2.9225059954280415E-8</v>
      </c>
      <c r="S157" s="77">
        <f t="shared" si="138"/>
        <v>2.9225059779627214E-8</v>
      </c>
      <c r="T157" s="77">
        <f t="shared" si="139"/>
        <v>2.922505977961571E-8</v>
      </c>
      <c r="V157" s="78">
        <v>4.2299999999999997E-9</v>
      </c>
      <c r="W157" s="78">
        <v>4.2143754623999996</v>
      </c>
      <c r="X157" s="78">
        <v>18093.374699549899</v>
      </c>
      <c r="Y157" s="77">
        <f t="shared" si="140"/>
        <v>-1.1977584111838038E-9</v>
      </c>
      <c r="Z157" s="77">
        <f t="shared" si="141"/>
        <v>-1.1984374944515416E-9</v>
      </c>
      <c r="AA157" s="77">
        <f t="shared" si="142"/>
        <v>-1.1984375396840646E-9</v>
      </c>
      <c r="AB157" s="77">
        <f t="shared" si="143"/>
        <v>-1.1984375396870621E-9</v>
      </c>
      <c r="AD157" s="78">
        <v>1.5E-10</v>
      </c>
      <c r="AE157" s="78">
        <v>3.5276985226200002</v>
      </c>
      <c r="AF157" s="78">
        <v>79219.309166331106</v>
      </c>
      <c r="AG157" s="77">
        <f t="shared" si="144"/>
        <v>-8.4567696839740846E-11</v>
      </c>
      <c r="AH157" s="77">
        <f t="shared" si="145"/>
        <v>-8.465847358302489E-11</v>
      </c>
      <c r="AI157" s="77">
        <f t="shared" si="146"/>
        <v>-8.4658479628141728E-11</v>
      </c>
      <c r="AJ157" s="77">
        <f t="shared" si="147"/>
        <v>-8.4658479628542936E-11</v>
      </c>
      <c r="AL157" s="78"/>
      <c r="AM157" s="78"/>
      <c r="AN157" s="78"/>
      <c r="AT157" s="78"/>
      <c r="AU157" s="78"/>
      <c r="AV157" s="78"/>
      <c r="BB157" s="78"/>
      <c r="BC157" s="78"/>
      <c r="BD157" s="78"/>
      <c r="BJ157" s="78">
        <v>1.136E-8</v>
      </c>
      <c r="BK157" s="78">
        <v>5.8202315926399999</v>
      </c>
      <c r="BL157" s="78">
        <v>52179.687618506403</v>
      </c>
      <c r="BM157" s="77">
        <f t="shared" si="152"/>
        <v>8.3079866501049929E-9</v>
      </c>
      <c r="BN157" s="77">
        <f t="shared" si="153"/>
        <v>8.3042454662523875E-9</v>
      </c>
      <c r="BO157" s="77">
        <f t="shared" si="154"/>
        <v>8.3042452169883375E-9</v>
      </c>
      <c r="BP157" s="77">
        <f t="shared" si="155"/>
        <v>8.3042452169720354E-9</v>
      </c>
      <c r="BR157" s="78">
        <v>7.5E-10</v>
      </c>
      <c r="BS157" s="78">
        <v>2.5072213918499999</v>
      </c>
      <c r="BT157" s="78">
        <v>2218.7571041868</v>
      </c>
      <c r="BU157" s="77">
        <f t="shared" si="156"/>
        <v>-6.9922886553871097E-10</v>
      </c>
      <c r="BV157" s="77">
        <f t="shared" si="157"/>
        <v>-6.9922329726974823E-10</v>
      </c>
      <c r="BW157" s="77">
        <f t="shared" si="158"/>
        <v>-6.9922329689883723E-10</v>
      </c>
      <c r="BX157" s="77">
        <f t="shared" si="159"/>
        <v>-6.9922329689881221E-10</v>
      </c>
      <c r="BZ157" s="78">
        <v>3E-11</v>
      </c>
      <c r="CA157" s="78">
        <v>0.33551297325000001</v>
      </c>
      <c r="CB157" s="78">
        <v>13655.8604911764</v>
      </c>
      <c r="CC157" s="77">
        <f t="shared" si="160"/>
        <v>2.9995236092664943E-11</v>
      </c>
      <c r="CD157" s="77">
        <f t="shared" si="161"/>
        <v>2.9995303396398924E-11</v>
      </c>
      <c r="CE157" s="77">
        <f t="shared" si="162"/>
        <v>2.9995303400866067E-11</v>
      </c>
      <c r="CF157" s="77">
        <f t="shared" si="163"/>
        <v>2.9995303400866365E-11</v>
      </c>
      <c r="CH157" s="78"/>
      <c r="CI157" s="78"/>
      <c r="CJ157" s="78"/>
      <c r="CP157" s="78"/>
      <c r="CQ157" s="78"/>
      <c r="CR157" s="78"/>
      <c r="CX157" s="78"/>
      <c r="CY157" s="78"/>
      <c r="CZ157" s="78"/>
      <c r="DF157" s="78">
        <v>3.5899999999999998E-9</v>
      </c>
      <c r="DG157" s="78">
        <v>5.5096107740800004</v>
      </c>
      <c r="DH157" s="78">
        <v>26555.868131928601</v>
      </c>
      <c r="DI157" s="77">
        <f t="shared" si="164"/>
        <v>-3.3602879704586154E-9</v>
      </c>
      <c r="DJ157" s="77">
        <f t="shared" si="165"/>
        <v>-3.3599774303814859E-9</v>
      </c>
      <c r="DK157" s="77">
        <f t="shared" si="166"/>
        <v>-3.3599774096896973E-9</v>
      </c>
      <c r="DL157" s="77">
        <f t="shared" si="167"/>
        <v>-3.3599774096883316E-9</v>
      </c>
      <c r="DN157" s="78">
        <v>4.5E-10</v>
      </c>
      <c r="DO157" s="78">
        <v>4.0460353063200003</v>
      </c>
      <c r="DP157" s="78">
        <v>55618.381228113802</v>
      </c>
      <c r="DQ157" s="77">
        <f t="shared" si="168"/>
        <v>-4.1441638833633594E-10</v>
      </c>
      <c r="DR157" s="77">
        <f t="shared" si="169"/>
        <v>-4.1450657924473226E-10</v>
      </c>
      <c r="DS157" s="77">
        <f t="shared" si="170"/>
        <v>-4.1450658524868904E-10</v>
      </c>
      <c r="DT157" s="77">
        <f t="shared" si="171"/>
        <v>-4.1450658524907741E-10</v>
      </c>
      <c r="DV157" s="78">
        <v>1.9999999999999999E-11</v>
      </c>
      <c r="DW157" s="78">
        <v>0.39272598960999999</v>
      </c>
      <c r="DX157" s="78">
        <v>23754.706748702101</v>
      </c>
      <c r="DY157" s="77">
        <f t="shared" si="172"/>
        <v>1.6161587356882917E-11</v>
      </c>
      <c r="DZ157" s="77">
        <f t="shared" si="173"/>
        <v>1.6164176200431258E-11</v>
      </c>
      <c r="EA157" s="77">
        <f t="shared" si="174"/>
        <v>1.6164176372847553E-11</v>
      </c>
      <c r="EB157" s="77">
        <f t="shared" si="175"/>
        <v>1.6164176372858934E-11</v>
      </c>
      <c r="ED157" s="78"/>
      <c r="EE157" s="78"/>
      <c r="EF157" s="78"/>
      <c r="EL157" s="78"/>
      <c r="EM157" s="78"/>
      <c r="EN157" s="78"/>
      <c r="ET157" s="78"/>
      <c r="EU157" s="78"/>
      <c r="EV157" s="78"/>
    </row>
    <row r="158" spans="1:152" s="77" customFormat="1" ht="12.75">
      <c r="L158" s="78"/>
      <c r="N158" s="78">
        <v>3.1629999999999999E-8</v>
      </c>
      <c r="O158" s="78">
        <v>5.3871355276899999</v>
      </c>
      <c r="P158" s="78">
        <v>105307.21230790501</v>
      </c>
      <c r="Q158" s="77">
        <f t="shared" si="136"/>
        <v>2.8572118094400691E-8</v>
      </c>
      <c r="R158" s="77">
        <f t="shared" si="137"/>
        <v>2.85588856034759E-8</v>
      </c>
      <c r="S158" s="77">
        <f t="shared" si="138"/>
        <v>2.8558884721158842E-8</v>
      </c>
      <c r="T158" s="77">
        <f t="shared" si="139"/>
        <v>2.8558884721100106E-8</v>
      </c>
      <c r="V158" s="78">
        <v>3.3999999999999998E-9</v>
      </c>
      <c r="W158" s="78">
        <v>1.64349471632</v>
      </c>
      <c r="X158" s="78">
        <v>79219.309166331106</v>
      </c>
      <c r="Y158" s="77">
        <f t="shared" si="140"/>
        <v>-2.0803719598751019E-9</v>
      </c>
      <c r="Z158" s="77">
        <f t="shared" si="141"/>
        <v>-2.0784004138102228E-9</v>
      </c>
      <c r="AA158" s="77">
        <f t="shared" si="142"/>
        <v>-2.0784002824485135E-9</v>
      </c>
      <c r="AB158" s="77">
        <f t="shared" si="143"/>
        <v>-2.0784002824397955E-9</v>
      </c>
      <c r="AD158" s="78">
        <v>1.5E-10</v>
      </c>
      <c r="AE158" s="78">
        <v>0.45988103835999999</v>
      </c>
      <c r="AF158" s="78">
        <v>162188.75089859701</v>
      </c>
      <c r="AG158" s="77">
        <f t="shared" si="144"/>
        <v>1.4275879089012411E-10</v>
      </c>
      <c r="AH158" s="77">
        <f t="shared" si="145"/>
        <v>1.4268954209575976E-10</v>
      </c>
      <c r="AI158" s="77">
        <f t="shared" si="146"/>
        <v>1.4268953747240175E-10</v>
      </c>
      <c r="AJ158" s="77">
        <f t="shared" si="147"/>
        <v>1.4268953747209672E-10</v>
      </c>
      <c r="AL158" s="78"/>
      <c r="AM158" s="78"/>
      <c r="AN158" s="78"/>
      <c r="AT158" s="78"/>
      <c r="AU158" s="78"/>
      <c r="AV158" s="78"/>
      <c r="BB158" s="78"/>
      <c r="BC158" s="78"/>
      <c r="BD158" s="78"/>
      <c r="BJ158" s="78">
        <v>8.3799999999999996E-9</v>
      </c>
      <c r="BK158" s="78">
        <v>4.6655660368099996</v>
      </c>
      <c r="BL158" s="78">
        <v>155418.04029735099</v>
      </c>
      <c r="BM158" s="77">
        <f t="shared" si="152"/>
        <v>-6.9460233160504734E-9</v>
      </c>
      <c r="BN158" s="77">
        <f t="shared" si="153"/>
        <v>-6.9527568991810239E-9</v>
      </c>
      <c r="BO158" s="77">
        <f t="shared" si="154"/>
        <v>-6.9527573472254963E-9</v>
      </c>
      <c r="BP158" s="77">
        <f t="shared" si="155"/>
        <v>-6.9527573472547471E-9</v>
      </c>
      <c r="BR158" s="78">
        <v>9.2999999999999999E-10</v>
      </c>
      <c r="BS158" s="78">
        <v>6.0022947579899997</v>
      </c>
      <c r="BT158" s="78">
        <v>53764.879178432202</v>
      </c>
      <c r="BU158" s="77">
        <f t="shared" si="156"/>
        <v>-9.2790625843595557E-10</v>
      </c>
      <c r="BV158" s="77">
        <f t="shared" si="157"/>
        <v>-9.2793716738095718E-10</v>
      </c>
      <c r="BW158" s="77">
        <f t="shared" si="158"/>
        <v>-9.2793716943215117E-10</v>
      </c>
      <c r="BX158" s="77">
        <f t="shared" si="159"/>
        <v>-9.2793716943228486E-10</v>
      </c>
      <c r="BZ158" s="78">
        <v>3E-11</v>
      </c>
      <c r="CA158" s="78">
        <v>4.3873852696300002</v>
      </c>
      <c r="CB158" s="78">
        <v>108903.566063355</v>
      </c>
      <c r="CC158" s="77">
        <f t="shared" si="160"/>
        <v>-2.4627002104031518E-11</v>
      </c>
      <c r="CD158" s="77">
        <f t="shared" si="161"/>
        <v>-2.4644251006499022E-11</v>
      </c>
      <c r="CE158" s="77">
        <f t="shared" si="162"/>
        <v>-2.4644252154613408E-11</v>
      </c>
      <c r="CF158" s="77">
        <f t="shared" si="163"/>
        <v>-2.464425215468926E-11</v>
      </c>
      <c r="CH158" s="78"/>
      <c r="CI158" s="78"/>
      <c r="CJ158" s="78"/>
      <c r="CP158" s="78"/>
      <c r="CQ158" s="78"/>
      <c r="CR158" s="78"/>
      <c r="CX158" s="78"/>
      <c r="CY158" s="78"/>
      <c r="CZ158" s="78"/>
      <c r="DF158" s="78">
        <v>3.7499999999999997E-9</v>
      </c>
      <c r="DG158" s="78">
        <v>1.97920050124</v>
      </c>
      <c r="DH158" s="78">
        <v>149.56319713459999</v>
      </c>
      <c r="DI158" s="77">
        <f t="shared" si="164"/>
        <v>1.5320454649811501E-9</v>
      </c>
      <c r="DJ158" s="77">
        <f t="shared" si="165"/>
        <v>1.5320502011156263E-9</v>
      </c>
      <c r="DK158" s="77">
        <f t="shared" si="166"/>
        <v>1.5320502014310989E-9</v>
      </c>
      <c r="DL158" s="77">
        <f t="shared" si="167"/>
        <v>1.5320502014311204E-9</v>
      </c>
      <c r="DN158" s="78">
        <v>3.9E-10</v>
      </c>
      <c r="DO158" s="78">
        <v>3.50934954924</v>
      </c>
      <c r="DP158" s="78">
        <v>52602.404474024399</v>
      </c>
      <c r="DQ158" s="77">
        <f t="shared" si="168"/>
        <v>2.490888687690125E-10</v>
      </c>
      <c r="DR158" s="77">
        <f t="shared" si="169"/>
        <v>2.4923488231999419E-10</v>
      </c>
      <c r="DS158" s="77">
        <f t="shared" si="170"/>
        <v>2.4923489204398541E-10</v>
      </c>
      <c r="DT158" s="77">
        <f t="shared" si="171"/>
        <v>2.4923489204463341E-10</v>
      </c>
      <c r="DV158" s="78">
        <v>3E-11</v>
      </c>
      <c r="DW158" s="78">
        <v>3.64926786888</v>
      </c>
      <c r="DX158" s="78">
        <v>78267.590760080493</v>
      </c>
      <c r="DY158" s="77">
        <f t="shared" si="172"/>
        <v>-2.9886297859961516E-11</v>
      </c>
      <c r="DZ158" s="77">
        <f t="shared" si="173"/>
        <v>-2.9888179547019019E-11</v>
      </c>
      <c r="EA158" s="77">
        <f t="shared" si="174"/>
        <v>-2.9888179671835895E-11</v>
      </c>
      <c r="EB158" s="77">
        <f t="shared" si="175"/>
        <v>-2.9888179671844141E-11</v>
      </c>
      <c r="ED158" s="78"/>
      <c r="EE158" s="78"/>
      <c r="EF158" s="78"/>
      <c r="EL158" s="78"/>
      <c r="EM158" s="78"/>
      <c r="EN158" s="78"/>
      <c r="ET158" s="78"/>
      <c r="EU158" s="78"/>
      <c r="EV158" s="78"/>
    </row>
    <row r="159" spans="1:152" s="77" customFormat="1" ht="12.75">
      <c r="L159" s="78"/>
      <c r="N159" s="78">
        <v>3.5560000000000002E-8</v>
      </c>
      <c r="O159" s="78">
        <v>3.9623114207099999</v>
      </c>
      <c r="P159" s="78">
        <v>52195.476044048097</v>
      </c>
      <c r="Q159" s="77">
        <f t="shared" si="136"/>
        <v>-3.2087398155077852E-8</v>
      </c>
      <c r="R159" s="77">
        <f t="shared" si="137"/>
        <v>-3.2094795712392979E-8</v>
      </c>
      <c r="S159" s="77">
        <f t="shared" si="138"/>
        <v>-3.2094796204894403E-8</v>
      </c>
      <c r="T159" s="77">
        <f t="shared" si="139"/>
        <v>-3.2094796204927477E-8</v>
      </c>
      <c r="V159" s="78">
        <v>3.36E-9</v>
      </c>
      <c r="W159" s="78">
        <v>1.5527678659299999</v>
      </c>
      <c r="X159" s="78">
        <v>24505.943793291099</v>
      </c>
      <c r="Y159" s="77">
        <f t="shared" si="140"/>
        <v>-2.4209158324344626E-9</v>
      </c>
      <c r="Z159" s="77">
        <f t="shared" si="141"/>
        <v>-2.4214440257335478E-9</v>
      </c>
      <c r="AA159" s="77">
        <f t="shared" si="142"/>
        <v>-2.4214440609122609E-9</v>
      </c>
      <c r="AB159" s="77">
        <f t="shared" si="143"/>
        <v>-2.4214440609145778E-9</v>
      </c>
      <c r="AD159" s="78">
        <v>1.5E-10</v>
      </c>
      <c r="AE159" s="78">
        <v>0.87152359341999996</v>
      </c>
      <c r="AF159" s="78">
        <v>78283.379185622296</v>
      </c>
      <c r="AG159" s="77">
        <f t="shared" si="144"/>
        <v>1.4020406131997213E-10</v>
      </c>
      <c r="AH159" s="77">
        <f t="shared" si="145"/>
        <v>1.4024264046329613E-10</v>
      </c>
      <c r="AI159" s="77">
        <f t="shared" si="146"/>
        <v>1.4024264303059855E-10</v>
      </c>
      <c r="AJ159" s="77">
        <f t="shared" si="147"/>
        <v>1.4024264303076794E-10</v>
      </c>
      <c r="AL159" s="78"/>
      <c r="AM159" s="78"/>
      <c r="AN159" s="78"/>
      <c r="AT159" s="78"/>
      <c r="AU159" s="78"/>
      <c r="AV159" s="78"/>
      <c r="BB159" s="78"/>
      <c r="BC159" s="78"/>
      <c r="BD159" s="78"/>
      <c r="BJ159" s="78">
        <v>9.1000000000000004E-9</v>
      </c>
      <c r="BK159" s="78">
        <v>5.53568417425</v>
      </c>
      <c r="BL159" s="78">
        <v>58458.882133139698</v>
      </c>
      <c r="BM159" s="77">
        <f t="shared" si="152"/>
        <v>-2.4955856084501147E-9</v>
      </c>
      <c r="BN159" s="77">
        <f t="shared" si="153"/>
        <v>-2.4908522487547907E-9</v>
      </c>
      <c r="BO159" s="77">
        <f t="shared" si="154"/>
        <v>-2.4908519334419908E-9</v>
      </c>
      <c r="BP159" s="77">
        <f t="shared" si="155"/>
        <v>-2.4908519334210954E-9</v>
      </c>
      <c r="BR159" s="78">
        <v>7.2999999999999996E-10</v>
      </c>
      <c r="BS159" s="78">
        <v>6.1160305444500001</v>
      </c>
      <c r="BT159" s="78">
        <v>78270.822971723304</v>
      </c>
      <c r="BU159" s="77">
        <f t="shared" si="156"/>
        <v>6.0015250605549346E-10</v>
      </c>
      <c r="BV159" s="77">
        <f t="shared" si="157"/>
        <v>5.9985140213161299E-10</v>
      </c>
      <c r="BW159" s="77">
        <f t="shared" si="158"/>
        <v>5.9985138206465656E-10</v>
      </c>
      <c r="BX159" s="77">
        <f t="shared" si="159"/>
        <v>5.9985138206333224E-10</v>
      </c>
      <c r="BZ159" s="78">
        <v>3E-11</v>
      </c>
      <c r="CA159" s="78">
        <v>2.7199654281000001</v>
      </c>
      <c r="CB159" s="78">
        <v>38654.054841556899</v>
      </c>
      <c r="CC159" s="77">
        <f t="shared" si="160"/>
        <v>-1.3244227454711406E-11</v>
      </c>
      <c r="CD159" s="77">
        <f t="shared" si="161"/>
        <v>-1.323460021940177E-11</v>
      </c>
      <c r="CE159" s="77">
        <f t="shared" si="162"/>
        <v>-1.3234599578076187E-11</v>
      </c>
      <c r="CF159" s="77">
        <f t="shared" si="163"/>
        <v>-1.3234599578034101E-11</v>
      </c>
      <c r="CH159" s="78"/>
      <c r="CI159" s="78"/>
      <c r="CJ159" s="78"/>
      <c r="CP159" s="78"/>
      <c r="CQ159" s="78"/>
      <c r="CR159" s="78"/>
      <c r="CX159" s="78"/>
      <c r="CY159" s="78"/>
      <c r="CZ159" s="78"/>
      <c r="DF159" s="78">
        <v>3.8499999999999997E-9</v>
      </c>
      <c r="DG159" s="78">
        <v>5.8899194879000003</v>
      </c>
      <c r="DH159" s="78">
        <v>129330.137155777</v>
      </c>
      <c r="DI159" s="77">
        <f t="shared" si="164"/>
        <v>1.4290091216045259E-9</v>
      </c>
      <c r="DJ159" s="77">
        <f t="shared" si="165"/>
        <v>1.4247305550243956E-9</v>
      </c>
      <c r="DK159" s="77">
        <f t="shared" si="166"/>
        <v>1.4247302699615846E-9</v>
      </c>
      <c r="DL159" s="77">
        <f t="shared" si="167"/>
        <v>1.4247302699428799E-9</v>
      </c>
      <c r="DN159" s="78">
        <v>4.8E-10</v>
      </c>
      <c r="DO159" s="78">
        <v>0.72400634326000002</v>
      </c>
      <c r="DP159" s="78">
        <v>33967.9922949131</v>
      </c>
      <c r="DQ159" s="77">
        <f t="shared" si="168"/>
        <v>3.0525768211891743E-10</v>
      </c>
      <c r="DR159" s="77">
        <f t="shared" si="169"/>
        <v>3.0537407885637749E-10</v>
      </c>
      <c r="DS159" s="77">
        <f t="shared" si="170"/>
        <v>3.0537408660854674E-10</v>
      </c>
      <c r="DT159" s="77">
        <f t="shared" si="171"/>
        <v>3.0537408660905194E-10</v>
      </c>
      <c r="DV159" s="78">
        <v>1.9999999999999999E-11</v>
      </c>
      <c r="DW159" s="78">
        <v>1.9377626723700001</v>
      </c>
      <c r="DX159" s="78">
        <v>117873.364007888</v>
      </c>
      <c r="DY159" s="77">
        <f t="shared" si="172"/>
        <v>-5.1564482949731771E-12</v>
      </c>
      <c r="DZ159" s="77">
        <f t="shared" si="173"/>
        <v>-5.1353719942235087E-12</v>
      </c>
      <c r="EA159" s="77">
        <f t="shared" si="174"/>
        <v>-5.1353705901298872E-12</v>
      </c>
      <c r="EB159" s="77">
        <f t="shared" si="175"/>
        <v>-5.1353705900375919E-12</v>
      </c>
      <c r="ED159" s="78"/>
      <c r="EE159" s="78"/>
      <c r="EF159" s="78"/>
      <c r="EL159" s="78"/>
      <c r="EM159" s="78"/>
      <c r="EN159" s="78"/>
      <c r="ET159" s="78"/>
      <c r="EU159" s="78"/>
      <c r="EV159" s="78"/>
    </row>
    <row r="160" spans="1:152" s="77" customFormat="1" ht="12.75">
      <c r="L160" s="78"/>
      <c r="N160" s="78">
        <v>2.7870000000000001E-8</v>
      </c>
      <c r="O160" s="78">
        <v>0.54704419913000002</v>
      </c>
      <c r="P160" s="78">
        <v>52389.105378586399</v>
      </c>
      <c r="Q160" s="77">
        <f t="shared" si="136"/>
        <v>1.7288215263740432E-8</v>
      </c>
      <c r="R160" s="77">
        <f t="shared" si="137"/>
        <v>1.7277617991948225E-8</v>
      </c>
      <c r="S160" s="77">
        <f t="shared" si="138"/>
        <v>1.7277617285929846E-8</v>
      </c>
      <c r="T160" s="77">
        <f t="shared" si="139"/>
        <v>1.7277617285883852E-8</v>
      </c>
      <c r="V160" s="78">
        <v>3.48E-9</v>
      </c>
      <c r="W160" s="78">
        <v>1.06528227311</v>
      </c>
      <c r="X160" s="78">
        <v>66941.045326418098</v>
      </c>
      <c r="Y160" s="77">
        <f t="shared" si="140"/>
        <v>2.8449724864696209E-9</v>
      </c>
      <c r="Z160" s="77">
        <f t="shared" si="141"/>
        <v>2.8462131360610683E-9</v>
      </c>
      <c r="AA160" s="77">
        <f t="shared" si="142"/>
        <v>2.8462132186641758E-9</v>
      </c>
      <c r="AB160" s="77">
        <f t="shared" si="143"/>
        <v>2.8462132186696393E-9</v>
      </c>
      <c r="AD160" s="78">
        <v>1.4000000000000001E-10</v>
      </c>
      <c r="AE160" s="78">
        <v>1.87990160627</v>
      </c>
      <c r="AF160" s="78">
        <v>125887.562210812</v>
      </c>
      <c r="AG160" s="77">
        <f t="shared" si="144"/>
        <v>3.4650536878427059E-11</v>
      </c>
      <c r="AH160" s="77">
        <f t="shared" si="145"/>
        <v>3.4808494750035613E-11</v>
      </c>
      <c r="AI160" s="77">
        <f t="shared" si="146"/>
        <v>3.4808505270019479E-11</v>
      </c>
      <c r="AJ160" s="77">
        <f t="shared" si="147"/>
        <v>3.4808505270713218E-11</v>
      </c>
      <c r="AL160" s="78"/>
      <c r="AM160" s="78"/>
      <c r="AN160" s="78"/>
      <c r="AT160" s="78"/>
      <c r="AU160" s="78"/>
      <c r="AV160" s="78"/>
      <c r="BB160" s="78"/>
      <c r="BC160" s="78"/>
      <c r="BD160" s="78"/>
      <c r="BJ160" s="78">
        <v>8.3400000000000006E-9</v>
      </c>
      <c r="BK160" s="78">
        <v>5.1615917247300001</v>
      </c>
      <c r="BL160" s="78">
        <v>49957.049178961599</v>
      </c>
      <c r="BM160" s="77">
        <f t="shared" si="152"/>
        <v>-6.7604323874464644E-10</v>
      </c>
      <c r="BN160" s="77">
        <f t="shared" si="153"/>
        <v>-6.798851307076575E-10</v>
      </c>
      <c r="BO160" s="77">
        <f t="shared" si="154"/>
        <v>-6.7988538661066296E-10</v>
      </c>
      <c r="BP160" s="77">
        <f t="shared" si="155"/>
        <v>-6.798853866276729E-10</v>
      </c>
      <c r="BR160" s="78">
        <v>9.0999999999999996E-10</v>
      </c>
      <c r="BS160" s="78">
        <v>4.6776212054500004</v>
      </c>
      <c r="BT160" s="78">
        <v>155468.03691925501</v>
      </c>
      <c r="BU160" s="77">
        <f t="shared" si="156"/>
        <v>-8.6132901353423711E-10</v>
      </c>
      <c r="BV160" s="77">
        <f t="shared" si="157"/>
        <v>-8.6175044843373019E-10</v>
      </c>
      <c r="BW160" s="77">
        <f t="shared" si="158"/>
        <v>-8.6175047644608293E-10</v>
      </c>
      <c r="BX160" s="77">
        <f t="shared" si="159"/>
        <v>-8.617504764479444E-10</v>
      </c>
      <c r="BZ160" s="78">
        <v>3E-11</v>
      </c>
      <c r="CA160" s="78">
        <v>5.2163956912999998</v>
      </c>
      <c r="CB160" s="78">
        <v>150866.08680029199</v>
      </c>
      <c r="CC160" s="77">
        <f t="shared" si="160"/>
        <v>-9.4477522143707332E-12</v>
      </c>
      <c r="CD160" s="77">
        <f t="shared" si="161"/>
        <v>-9.4874854316728411E-12</v>
      </c>
      <c r="CE160" s="77">
        <f t="shared" si="162"/>
        <v>-9.4874880776809224E-12</v>
      </c>
      <c r="CF160" s="77">
        <f t="shared" si="163"/>
        <v>-9.4874880778556433E-12</v>
      </c>
      <c r="CH160" s="78"/>
      <c r="CI160" s="78"/>
      <c r="CJ160" s="78"/>
      <c r="CP160" s="78"/>
      <c r="CQ160" s="78"/>
      <c r="CR160" s="78"/>
      <c r="CX160" s="78"/>
      <c r="CY160" s="78"/>
      <c r="CZ160" s="78"/>
      <c r="DF160" s="78">
        <v>3.48E-9</v>
      </c>
      <c r="DG160" s="78">
        <v>4.9106401995900004</v>
      </c>
      <c r="DH160" s="78">
        <v>1052.2683831884001</v>
      </c>
      <c r="DI160" s="77">
        <f t="shared" si="164"/>
        <v>2.0978882361408766E-9</v>
      </c>
      <c r="DJ160" s="77">
        <f t="shared" si="165"/>
        <v>2.0978612054816924E-9</v>
      </c>
      <c r="DK160" s="77">
        <f t="shared" si="166"/>
        <v>2.0978612036811767E-9</v>
      </c>
      <c r="DL160" s="77">
        <f t="shared" si="167"/>
        <v>2.0978612036810584E-9</v>
      </c>
      <c r="DN160" s="78">
        <v>5.1E-10</v>
      </c>
      <c r="DO160" s="78">
        <v>6.0242799798400002</v>
      </c>
      <c r="DP160" s="78">
        <v>13655.8604911764</v>
      </c>
      <c r="DQ160" s="77">
        <f t="shared" si="168"/>
        <v>4.2754461862426051E-10</v>
      </c>
      <c r="DR160" s="77">
        <f t="shared" si="169"/>
        <v>4.2750948776586681E-10</v>
      </c>
      <c r="DS160" s="77">
        <f t="shared" si="170"/>
        <v>4.2750948542557707E-10</v>
      </c>
      <c r="DT160" s="77">
        <f t="shared" si="171"/>
        <v>4.2750948542542296E-10</v>
      </c>
      <c r="DV160" s="78">
        <v>1.9999999999999999E-11</v>
      </c>
      <c r="DW160" s="78">
        <v>0.16310879863</v>
      </c>
      <c r="DX160" s="78">
        <v>28206.667001952599</v>
      </c>
      <c r="DY160" s="77">
        <f t="shared" si="172"/>
        <v>1.3217422579425825E-11</v>
      </c>
      <c r="DZ160" s="77">
        <f t="shared" si="173"/>
        <v>1.3221339134537112E-11</v>
      </c>
      <c r="EA160" s="77">
        <f t="shared" si="174"/>
        <v>1.3221339395388116E-11</v>
      </c>
      <c r="EB160" s="77">
        <f t="shared" si="175"/>
        <v>1.3221339395405601E-11</v>
      </c>
      <c r="ED160" s="78"/>
      <c r="EE160" s="78"/>
      <c r="EF160" s="78"/>
      <c r="EL160" s="78"/>
      <c r="EM160" s="78"/>
      <c r="EN160" s="78"/>
      <c r="ET160" s="78"/>
      <c r="EU160" s="78"/>
      <c r="EV160" s="78"/>
    </row>
    <row r="161" spans="6:152" s="77" customFormat="1" ht="12.75">
      <c r="L161" s="78"/>
      <c r="N161" s="78">
        <v>2.4579999999999999E-8</v>
      </c>
      <c r="O161" s="78">
        <v>1.1490483040799999</v>
      </c>
      <c r="P161" s="78">
        <v>2333.1963928720002</v>
      </c>
      <c r="Q161" s="77">
        <f t="shared" si="136"/>
        <v>1.7494274514502234E-8</v>
      </c>
      <c r="R161" s="77">
        <f t="shared" si="137"/>
        <v>1.7494647222797384E-8</v>
      </c>
      <c r="S161" s="77">
        <f t="shared" si="138"/>
        <v>1.7494647247623149E-8</v>
      </c>
      <c r="T161" s="77">
        <f t="shared" si="139"/>
        <v>1.7494647247624804E-8</v>
      </c>
      <c r="V161" s="78">
        <v>3.2700000000000001E-9</v>
      </c>
      <c r="W161" s="78">
        <v>5.4509369459399997</v>
      </c>
      <c r="X161" s="78">
        <v>7880.0891533389904</v>
      </c>
      <c r="Y161" s="77">
        <f t="shared" si="140"/>
        <v>2.8018777856046866E-9</v>
      </c>
      <c r="Z161" s="77">
        <f t="shared" si="141"/>
        <v>2.801754866154868E-9</v>
      </c>
      <c r="AA161" s="77">
        <f t="shared" si="142"/>
        <v>2.8017548579667213E-9</v>
      </c>
      <c r="AB161" s="77">
        <f t="shared" si="143"/>
        <v>2.801754857966182E-9</v>
      </c>
      <c r="AD161" s="78">
        <v>1.5999999999999999E-10</v>
      </c>
      <c r="AE161" s="78">
        <v>2.8275985855400001</v>
      </c>
      <c r="AF161" s="78">
        <v>105410.994496485</v>
      </c>
      <c r="AG161" s="77">
        <f t="shared" si="144"/>
        <v>-1.4498345037487984E-10</v>
      </c>
      <c r="AH161" s="77">
        <f t="shared" si="145"/>
        <v>-1.4491738338199213E-10</v>
      </c>
      <c r="AI161" s="77">
        <f t="shared" si="146"/>
        <v>-1.4491737897668601E-10</v>
      </c>
      <c r="AJ161" s="77">
        <f t="shared" si="147"/>
        <v>-1.4491737897640076E-10</v>
      </c>
      <c r="AL161" s="78"/>
      <c r="AM161" s="78"/>
      <c r="AN161" s="78"/>
      <c r="AT161" s="78"/>
      <c r="AU161" s="78"/>
      <c r="AV161" s="78"/>
      <c r="BB161" s="78"/>
      <c r="BC161" s="78"/>
      <c r="BD161" s="78"/>
      <c r="BJ161" s="78">
        <v>1.0999999999999999E-8</v>
      </c>
      <c r="BK161" s="78">
        <v>4.0215776118999997</v>
      </c>
      <c r="BL161" s="78">
        <v>162188.75089859701</v>
      </c>
      <c r="BM161" s="77">
        <f t="shared" si="152"/>
        <v>-1.0935772655055363E-8</v>
      </c>
      <c r="BN161" s="77">
        <f t="shared" si="153"/>
        <v>-1.0937541405781262E-8</v>
      </c>
      <c r="BO161" s="77">
        <f t="shared" si="154"/>
        <v>-1.0937541522777243E-8</v>
      </c>
      <c r="BP161" s="77">
        <f t="shared" si="155"/>
        <v>-1.0937541522784962E-8</v>
      </c>
      <c r="BR161" s="78">
        <v>8.0000000000000003E-10</v>
      </c>
      <c r="BS161" s="78">
        <v>1.9856425663999999</v>
      </c>
      <c r="BT161" s="78">
        <v>7238.6755916000002</v>
      </c>
      <c r="BU161" s="77">
        <f t="shared" si="156"/>
        <v>7.2014501527393468E-10</v>
      </c>
      <c r="BV161" s="77">
        <f t="shared" si="157"/>
        <v>7.2012168043928102E-10</v>
      </c>
      <c r="BW161" s="77">
        <f t="shared" si="158"/>
        <v>7.2012167888484279E-10</v>
      </c>
      <c r="BX161" s="77">
        <f t="shared" si="159"/>
        <v>7.2012167888474126E-10</v>
      </c>
      <c r="BZ161" s="78">
        <v>3E-11</v>
      </c>
      <c r="CA161" s="78">
        <v>5.7966981346399997</v>
      </c>
      <c r="CB161" s="78">
        <v>131548.894259964</v>
      </c>
      <c r="CC161" s="77">
        <f t="shared" si="160"/>
        <v>1.5715348327133791E-11</v>
      </c>
      <c r="CD161" s="77">
        <f t="shared" si="161"/>
        <v>1.5684235643999236E-11</v>
      </c>
      <c r="CE161" s="77">
        <f t="shared" si="162"/>
        <v>1.5684233570810188E-11</v>
      </c>
      <c r="CF161" s="77">
        <f t="shared" si="163"/>
        <v>1.5684233570673545E-11</v>
      </c>
      <c r="CH161" s="78"/>
      <c r="CI161" s="78"/>
      <c r="CJ161" s="78"/>
      <c r="CP161" s="78"/>
      <c r="CQ161" s="78"/>
      <c r="CR161" s="78"/>
      <c r="CX161" s="78"/>
      <c r="CY161" s="78"/>
      <c r="CZ161" s="78"/>
      <c r="DF161" s="78">
        <v>4.1700000000000003E-9</v>
      </c>
      <c r="DG161" s="78">
        <v>4.3291605386700001</v>
      </c>
      <c r="DH161" s="78">
        <v>51123.537899959898</v>
      </c>
      <c r="DI161" s="77">
        <f t="shared" si="164"/>
        <v>-3.712690688960791E-9</v>
      </c>
      <c r="DJ161" s="77">
        <f t="shared" si="165"/>
        <v>-3.7135882919656452E-9</v>
      </c>
      <c r="DK161" s="77">
        <f t="shared" si="166"/>
        <v>-3.7135883517272591E-9</v>
      </c>
      <c r="DL161" s="77">
        <f t="shared" si="167"/>
        <v>-3.7135883517311406E-9</v>
      </c>
      <c r="DN161" s="78">
        <v>3.7999999999999998E-10</v>
      </c>
      <c r="DO161" s="78">
        <v>9.3591070329999998E-2</v>
      </c>
      <c r="DP161" s="78">
        <v>88476.994970933505</v>
      </c>
      <c r="DQ161" s="77">
        <f t="shared" si="168"/>
        <v>3.5216746189770953E-10</v>
      </c>
      <c r="DR161" s="77">
        <f t="shared" si="169"/>
        <v>3.5205049250114716E-10</v>
      </c>
      <c r="DS161" s="77">
        <f t="shared" si="170"/>
        <v>3.5205048470196975E-10</v>
      </c>
      <c r="DT161" s="77">
        <f t="shared" si="171"/>
        <v>3.5205048470145752E-10</v>
      </c>
      <c r="DV161" s="78">
        <v>1.9999999999999999E-11</v>
      </c>
      <c r="DW161" s="78">
        <v>2.7423295806799999</v>
      </c>
      <c r="DX161" s="78">
        <v>52290.245571833599</v>
      </c>
      <c r="DY161" s="77">
        <f t="shared" si="172"/>
        <v>-5.3534012967382137E-12</v>
      </c>
      <c r="DZ161" s="77">
        <f t="shared" si="173"/>
        <v>-5.3440782387418721E-12</v>
      </c>
      <c r="EA161" s="77">
        <f t="shared" si="174"/>
        <v>-5.3440776176925308E-12</v>
      </c>
      <c r="EB161" s="77">
        <f t="shared" si="175"/>
        <v>-5.3440776176509003E-12</v>
      </c>
      <c r="ED161" s="78"/>
      <c r="EE161" s="78"/>
      <c r="EF161" s="78"/>
      <c r="EL161" s="78"/>
      <c r="EM161" s="78"/>
      <c r="EN161" s="78"/>
      <c r="ET161" s="78"/>
      <c r="EU161" s="78"/>
      <c r="EV161" s="78"/>
    </row>
    <row r="162" spans="6:152" s="77" customFormat="1" ht="12.75">
      <c r="L162" s="78"/>
      <c r="N162" s="78">
        <v>2.4920000000000001E-8</v>
      </c>
      <c r="O162" s="78">
        <v>5.2492207879099997</v>
      </c>
      <c r="P162" s="78">
        <v>25668.418497699</v>
      </c>
      <c r="Q162" s="77">
        <f t="shared" si="136"/>
        <v>9.9771780373313504E-9</v>
      </c>
      <c r="R162" s="77">
        <f t="shared" si="137"/>
        <v>9.9826006685980791E-9</v>
      </c>
      <c r="S162" s="77">
        <f t="shared" si="138"/>
        <v>9.9826010297801905E-9</v>
      </c>
      <c r="T162" s="77">
        <f t="shared" si="139"/>
        <v>9.982601029803555E-9</v>
      </c>
      <c r="V162" s="78">
        <v>3.0300000000000001E-9</v>
      </c>
      <c r="W162" s="78">
        <v>1.6753734060300001</v>
      </c>
      <c r="X162" s="78">
        <v>88476.994970933505</v>
      </c>
      <c r="Y162" s="77">
        <f t="shared" si="140"/>
        <v>1.1073402663540757E-9</v>
      </c>
      <c r="Z162" s="77">
        <f t="shared" si="141"/>
        <v>1.1096485777201073E-9</v>
      </c>
      <c r="AA162" s="77">
        <f t="shared" si="142"/>
        <v>1.1096487314517472E-9</v>
      </c>
      <c r="AB162" s="77">
        <f t="shared" si="143"/>
        <v>1.1096487314618442E-9</v>
      </c>
      <c r="AD162" s="78">
        <v>1.2999999999999999E-10</v>
      </c>
      <c r="AE162" s="78">
        <v>4.6721904689800002</v>
      </c>
      <c r="AF162" s="78">
        <v>78256.595877721702</v>
      </c>
      <c r="AG162" s="77">
        <f t="shared" si="144"/>
        <v>-5.0602862277973421E-11</v>
      </c>
      <c r="AH162" s="77">
        <f t="shared" si="145"/>
        <v>-5.068954673684092E-11</v>
      </c>
      <c r="AI162" s="77">
        <f t="shared" si="146"/>
        <v>-5.0689552509994201E-11</v>
      </c>
      <c r="AJ162" s="77">
        <f t="shared" si="147"/>
        <v>-5.0689552510382072E-11</v>
      </c>
      <c r="AL162" s="78"/>
      <c r="AM162" s="78"/>
      <c r="AN162" s="78"/>
      <c r="AT162" s="78"/>
      <c r="AU162" s="78"/>
      <c r="AV162" s="78"/>
      <c r="BB162" s="78"/>
      <c r="BC162" s="78"/>
      <c r="BD162" s="78"/>
      <c r="BJ162" s="78">
        <v>8.0499999999999993E-9</v>
      </c>
      <c r="BK162" s="78">
        <v>1.0342528119100001</v>
      </c>
      <c r="BL162" s="78">
        <v>23969.139281195799</v>
      </c>
      <c r="BM162" s="77">
        <f t="shared" si="152"/>
        <v>8.0226190757938989E-9</v>
      </c>
      <c r="BN162" s="77">
        <f t="shared" si="153"/>
        <v>8.02276598841697E-9</v>
      </c>
      <c r="BO162" s="77">
        <f t="shared" si="154"/>
        <v>8.0227659981896573E-9</v>
      </c>
      <c r="BP162" s="77">
        <f t="shared" si="155"/>
        <v>8.0227659981902975E-9</v>
      </c>
      <c r="BR162" s="78">
        <v>8.9000000000000003E-10</v>
      </c>
      <c r="BS162" s="78">
        <v>1.62820970873</v>
      </c>
      <c r="BT162" s="78">
        <v>6283.0758499914</v>
      </c>
      <c r="BU162" s="77">
        <f t="shared" si="156"/>
        <v>-1.9599587921514733E-10</v>
      </c>
      <c r="BV162" s="77">
        <f t="shared" si="157"/>
        <v>-1.9604634378757725E-10</v>
      </c>
      <c r="BW162" s="77">
        <f t="shared" si="158"/>
        <v>-1.9604634714899069E-10</v>
      </c>
      <c r="BX162" s="77">
        <f t="shared" si="159"/>
        <v>-1.9604634714921276E-10</v>
      </c>
      <c r="BZ162" s="78">
        <v>3E-11</v>
      </c>
      <c r="CA162" s="78">
        <v>4.2448103689299996</v>
      </c>
      <c r="CB162" s="78">
        <v>136100.847757023</v>
      </c>
      <c r="CC162" s="77">
        <f t="shared" si="160"/>
        <v>-2.6823117907837809E-11</v>
      </c>
      <c r="CD162" s="77">
        <f t="shared" si="161"/>
        <v>-2.6840014519390428E-11</v>
      </c>
      <c r="CE162" s="77">
        <f t="shared" si="162"/>
        <v>-2.6840015643455249E-11</v>
      </c>
      <c r="CF162" s="77">
        <f t="shared" si="163"/>
        <v>-2.6840015643529908E-11</v>
      </c>
      <c r="CH162" s="78"/>
      <c r="CI162" s="78"/>
      <c r="CJ162" s="78"/>
      <c r="CP162" s="78"/>
      <c r="CQ162" s="78"/>
      <c r="CR162" s="78"/>
      <c r="CX162" s="78"/>
      <c r="CY162" s="78"/>
      <c r="CZ162" s="78"/>
      <c r="DF162" s="78">
        <v>4.25E-9</v>
      </c>
      <c r="DG162" s="78">
        <v>1.4322899604699999</v>
      </c>
      <c r="DH162" s="78">
        <v>51109.310805958303</v>
      </c>
      <c r="DI162" s="77">
        <f t="shared" si="164"/>
        <v>2.9721893673567995E-9</v>
      </c>
      <c r="DJ162" s="77">
        <f t="shared" si="165"/>
        <v>2.9736254824790102E-9</v>
      </c>
      <c r="DK162" s="77">
        <f t="shared" si="166"/>
        <v>2.9736255781162797E-9</v>
      </c>
      <c r="DL162" s="77">
        <f t="shared" si="167"/>
        <v>2.9736255781226664E-9</v>
      </c>
      <c r="DN162" s="78">
        <v>3.7999999999999998E-10</v>
      </c>
      <c r="DO162" s="78">
        <v>1.8429773951099999</v>
      </c>
      <c r="DP162" s="78">
        <v>78244.039663822798</v>
      </c>
      <c r="DQ162" s="77">
        <f t="shared" si="168"/>
        <v>6.7719400379173081E-12</v>
      </c>
      <c r="DR162" s="77">
        <f t="shared" si="169"/>
        <v>7.0469732114564152E-12</v>
      </c>
      <c r="DS162" s="77">
        <f t="shared" si="170"/>
        <v>7.0469915312528894E-12</v>
      </c>
      <c r="DT162" s="77">
        <f t="shared" si="171"/>
        <v>7.046991532462309E-12</v>
      </c>
      <c r="DV162" s="78">
        <v>1.9999999999999999E-11</v>
      </c>
      <c r="DW162" s="78">
        <v>1.9411490542100001</v>
      </c>
      <c r="DX162" s="78">
        <v>7994.5284420241996</v>
      </c>
      <c r="DY162" s="77">
        <f t="shared" si="172"/>
        <v>-5.2800653722563151E-13</v>
      </c>
      <c r="DZ162" s="77">
        <f t="shared" si="173"/>
        <v>-5.2652779013220202E-13</v>
      </c>
      <c r="EA162" s="77">
        <f t="shared" si="174"/>
        <v>-5.2652769163297669E-13</v>
      </c>
      <c r="EB162" s="77">
        <f t="shared" si="175"/>
        <v>-5.2652769162644194E-13</v>
      </c>
      <c r="ED162" s="78"/>
      <c r="EE162" s="78"/>
      <c r="EF162" s="78"/>
      <c r="EL162" s="78"/>
      <c r="EM162" s="78"/>
      <c r="EN162" s="78"/>
      <c r="ET162" s="78"/>
      <c r="EU162" s="78"/>
      <c r="EV162" s="78"/>
    </row>
    <row r="163" spans="6:152" s="77" customFormat="1" ht="12.75">
      <c r="L163" s="78"/>
      <c r="N163" s="78">
        <v>2.4089999999999999E-8</v>
      </c>
      <c r="O163" s="78">
        <v>2.1420835502800002</v>
      </c>
      <c r="P163" s="78">
        <v>64741.957983131098</v>
      </c>
      <c r="Q163" s="77">
        <f t="shared" si="136"/>
        <v>6.0453951033697087E-9</v>
      </c>
      <c r="R163" s="77">
        <f t="shared" si="137"/>
        <v>6.0593615603790298E-9</v>
      </c>
      <c r="S163" s="77">
        <f t="shared" si="138"/>
        <v>6.0593624906112565E-9</v>
      </c>
      <c r="T163" s="77">
        <f t="shared" si="139"/>
        <v>6.0593624906722213E-9</v>
      </c>
      <c r="V163" s="78">
        <v>3.2299999999999998E-9</v>
      </c>
      <c r="W163" s="78">
        <v>5.5920487229800004</v>
      </c>
      <c r="X163" s="78">
        <v>55618.381228113802</v>
      </c>
      <c r="Y163" s="77">
        <f t="shared" si="140"/>
        <v>1.1847593529911626E-9</v>
      </c>
      <c r="Z163" s="77">
        <f t="shared" si="141"/>
        <v>1.1832129946691452E-9</v>
      </c>
      <c r="AA163" s="77">
        <f t="shared" si="142"/>
        <v>1.1832128916558524E-9</v>
      </c>
      <c r="AB163" s="77">
        <f t="shared" si="143"/>
        <v>1.1832128916491894E-9</v>
      </c>
      <c r="AD163" s="78">
        <v>1.5999999999999999E-10</v>
      </c>
      <c r="AE163" s="78">
        <v>4.9016901529999997E-2</v>
      </c>
      <c r="AF163" s="78">
        <v>78477.008520160496</v>
      </c>
      <c r="AG163" s="77">
        <f t="shared" si="144"/>
        <v>6.0941244339856109E-12</v>
      </c>
      <c r="AH163" s="77">
        <f t="shared" si="145"/>
        <v>5.978039682045435E-12</v>
      </c>
      <c r="AI163" s="77">
        <f t="shared" si="146"/>
        <v>5.9780319495492024E-12</v>
      </c>
      <c r="AJ163" s="77">
        <f t="shared" si="147"/>
        <v>5.9780319490402407E-12</v>
      </c>
      <c r="AL163" s="78"/>
      <c r="AM163" s="78"/>
      <c r="AN163" s="78"/>
      <c r="AT163" s="78"/>
      <c r="AU163" s="78"/>
      <c r="AV163" s="78"/>
      <c r="BB163" s="78"/>
      <c r="BC163" s="78"/>
      <c r="BD163" s="78"/>
      <c r="BJ163" s="78">
        <v>8.3500000000000003E-9</v>
      </c>
      <c r="BK163" s="78">
        <v>5.2820565974899996</v>
      </c>
      <c r="BL163" s="78">
        <v>50057.042422769999</v>
      </c>
      <c r="BM163" s="77">
        <f t="shared" si="152"/>
        <v>-4.1134242125614545E-9</v>
      </c>
      <c r="BN163" s="77">
        <f t="shared" si="153"/>
        <v>-4.1167889908292507E-9</v>
      </c>
      <c r="BO163" s="77">
        <f t="shared" si="154"/>
        <v>-4.1167892149271917E-9</v>
      </c>
      <c r="BP163" s="77">
        <f t="shared" si="155"/>
        <v>-4.1167892149420578E-9</v>
      </c>
      <c r="BR163" s="78">
        <v>7.2999999999999996E-10</v>
      </c>
      <c r="BS163" s="78">
        <v>5.9372882602499999</v>
      </c>
      <c r="BT163" s="78">
        <v>108903.566063355</v>
      </c>
      <c r="BU163" s="77">
        <f t="shared" si="156"/>
        <v>4.0427190539214363E-10</v>
      </c>
      <c r="BV163" s="77">
        <f t="shared" si="157"/>
        <v>4.0365927893771685E-10</v>
      </c>
      <c r="BW163" s="77">
        <f t="shared" si="158"/>
        <v>4.0365923811701325E-10</v>
      </c>
      <c r="BX163" s="77">
        <f t="shared" si="159"/>
        <v>4.0365923811438555E-10</v>
      </c>
      <c r="BZ163" s="78">
        <v>3E-11</v>
      </c>
      <c r="CA163" s="78">
        <v>4.74285528385</v>
      </c>
      <c r="CB163" s="78">
        <v>53764.879178432202</v>
      </c>
      <c r="CC163" s="77">
        <f t="shared" si="160"/>
        <v>-1.1085013997506005E-11</v>
      </c>
      <c r="CD163" s="77">
        <f t="shared" si="161"/>
        <v>-1.1071146172003362E-11</v>
      </c>
      <c r="CE163" s="77">
        <f t="shared" si="162"/>
        <v>-1.1071145248177922E-11</v>
      </c>
      <c r="CF163" s="77">
        <f t="shared" si="163"/>
        <v>-1.1071145248117695E-11</v>
      </c>
      <c r="CH163" s="78"/>
      <c r="CI163" s="78"/>
      <c r="CJ163" s="78"/>
      <c r="CP163" s="78"/>
      <c r="CQ163" s="78"/>
      <c r="CR163" s="78"/>
      <c r="CX163" s="78"/>
      <c r="CY163" s="78"/>
      <c r="CZ163" s="78"/>
      <c r="DF163" s="78">
        <v>4.6399999999999997E-9</v>
      </c>
      <c r="DG163" s="78">
        <v>3.9865162807300001</v>
      </c>
      <c r="DH163" s="78">
        <v>105307.21230790501</v>
      </c>
      <c r="DI163" s="77">
        <f t="shared" si="164"/>
        <v>-1.2517783071473538E-9</v>
      </c>
      <c r="DJ163" s="77">
        <f t="shared" si="165"/>
        <v>-1.2561307182653993E-9</v>
      </c>
      <c r="DK163" s="77">
        <f t="shared" si="166"/>
        <v>-1.2561310081391131E-9</v>
      </c>
      <c r="DL163" s="77">
        <f t="shared" si="167"/>
        <v>-1.2561310081584098E-9</v>
      </c>
      <c r="DN163" s="78">
        <v>4.0999999999999998E-10</v>
      </c>
      <c r="DO163" s="78">
        <v>5.7492795175499998</v>
      </c>
      <c r="DP163" s="78">
        <v>26727.8004278882</v>
      </c>
      <c r="DQ163" s="77">
        <f t="shared" si="168"/>
        <v>-1.9566608963156363E-10</v>
      </c>
      <c r="DR163" s="77">
        <f t="shared" si="169"/>
        <v>-1.9557698988268322E-10</v>
      </c>
      <c r="DS163" s="77">
        <f t="shared" si="170"/>
        <v>-1.9557698394736174E-10</v>
      </c>
      <c r="DT163" s="77">
        <f t="shared" si="171"/>
        <v>-1.9557698394697255E-10</v>
      </c>
      <c r="DV163" s="78">
        <v>1.9999999999999999E-11</v>
      </c>
      <c r="DW163" s="78">
        <v>0.39437121176000001</v>
      </c>
      <c r="DX163" s="78">
        <v>125887.562210812</v>
      </c>
      <c r="DY163" s="77">
        <f t="shared" si="172"/>
        <v>1.9728901817878115E-11</v>
      </c>
      <c r="DZ163" s="77">
        <f t="shared" si="173"/>
        <v>1.9725066167250816E-11</v>
      </c>
      <c r="EA163" s="77">
        <f t="shared" si="174"/>
        <v>1.9725065910867367E-11</v>
      </c>
      <c r="EB163" s="77">
        <f t="shared" si="175"/>
        <v>1.9725065910850459E-11</v>
      </c>
      <c r="ED163" s="78"/>
      <c r="EE163" s="78"/>
      <c r="EF163" s="78"/>
      <c r="EL163" s="78"/>
      <c r="EM163" s="78"/>
      <c r="EN163" s="78"/>
      <c r="ET163" s="78"/>
      <c r="EU163" s="78"/>
      <c r="EV163" s="78"/>
    </row>
    <row r="164" spans="6:152" s="77" customFormat="1" ht="12.75">
      <c r="L164" s="78"/>
      <c r="N164" s="78">
        <v>2.5089999999999998E-8</v>
      </c>
      <c r="O164" s="78">
        <v>0.61934630416000003</v>
      </c>
      <c r="P164" s="78">
        <v>85034.420025968095</v>
      </c>
      <c r="Q164" s="77">
        <f t="shared" si="136"/>
        <v>2.3312314403857836E-8</v>
      </c>
      <c r="R164" s="77">
        <f t="shared" si="137"/>
        <v>2.3319604743054034E-8</v>
      </c>
      <c r="S164" s="77">
        <f t="shared" si="138"/>
        <v>2.3319605228182083E-8</v>
      </c>
      <c r="T164" s="77">
        <f t="shared" si="139"/>
        <v>2.3319605228214181E-8</v>
      </c>
      <c r="V164" s="78">
        <v>2.81E-9</v>
      </c>
      <c r="W164" s="78">
        <v>0.83478570176</v>
      </c>
      <c r="X164" s="78">
        <v>63498.470381452702</v>
      </c>
      <c r="Y164" s="77">
        <f t="shared" si="140"/>
        <v>2.2849410774142384E-9</v>
      </c>
      <c r="Z164" s="77">
        <f t="shared" si="141"/>
        <v>2.2859015403827174E-9</v>
      </c>
      <c r="AA164" s="77">
        <f t="shared" si="142"/>
        <v>2.2859016043328058E-9</v>
      </c>
      <c r="AB164" s="77">
        <f t="shared" si="143"/>
        <v>2.285901604337079E-9</v>
      </c>
      <c r="AD164" s="78">
        <v>1.4000000000000001E-10</v>
      </c>
      <c r="AE164" s="78">
        <v>4.2114669951100003</v>
      </c>
      <c r="AF164" s="78">
        <v>52290.245571833599</v>
      </c>
      <c r="AG164" s="77">
        <f t="shared" si="144"/>
        <v>-1.3799805648620247E-10</v>
      </c>
      <c r="AH164" s="77">
        <f t="shared" si="145"/>
        <v>-1.3800945306635026E-10</v>
      </c>
      <c r="AI164" s="77">
        <f t="shared" si="146"/>
        <v>-1.380094538243992E-10</v>
      </c>
      <c r="AJ164" s="77">
        <f t="shared" si="147"/>
        <v>-1.3800945382445002E-10</v>
      </c>
      <c r="AL164" s="78"/>
      <c r="AM164" s="78"/>
      <c r="AN164" s="78"/>
      <c r="AT164" s="78"/>
      <c r="AU164" s="78"/>
      <c r="AV164" s="78"/>
      <c r="BB164" s="78"/>
      <c r="BC164" s="78"/>
      <c r="BD164" s="78"/>
      <c r="BJ164" s="78">
        <v>8.91E-9</v>
      </c>
      <c r="BK164" s="78">
        <v>0.21542628779</v>
      </c>
      <c r="BL164" s="78">
        <v>105410.994496485</v>
      </c>
      <c r="BM164" s="77">
        <f t="shared" si="152"/>
        <v>8.8717387618368043E-9</v>
      </c>
      <c r="BN164" s="77">
        <f t="shared" si="153"/>
        <v>8.8725389474915141E-9</v>
      </c>
      <c r="BO164" s="77">
        <f t="shared" si="154"/>
        <v>8.8725390005107341E-9</v>
      </c>
      <c r="BP164" s="77">
        <f t="shared" si="155"/>
        <v>8.8725390005141669E-9</v>
      </c>
      <c r="BR164" s="78">
        <v>8.6999999999999999E-10</v>
      </c>
      <c r="BS164" s="78">
        <v>2.6178768464800002</v>
      </c>
      <c r="BT164" s="78">
        <v>162188.75089859701</v>
      </c>
      <c r="BU164" s="77">
        <f t="shared" si="156"/>
        <v>-2.3642301646985299E-10</v>
      </c>
      <c r="BV164" s="77">
        <f t="shared" si="157"/>
        <v>-2.3516642272532717E-10</v>
      </c>
      <c r="BW164" s="77">
        <f t="shared" si="158"/>
        <v>-2.3516633900607188E-10</v>
      </c>
      <c r="BX164" s="77">
        <f t="shared" si="159"/>
        <v>-2.351663390005488E-10</v>
      </c>
      <c r="BZ164" s="78">
        <v>3E-11</v>
      </c>
      <c r="CA164" s="78">
        <v>5.1223046950100004</v>
      </c>
      <c r="CB164" s="78">
        <v>32370.9789915656</v>
      </c>
      <c r="CC164" s="77">
        <f t="shared" si="160"/>
        <v>7.6766037986275629E-14</v>
      </c>
      <c r="CD164" s="77">
        <f t="shared" si="161"/>
        <v>8.5750612729226799E-14</v>
      </c>
      <c r="CE164" s="77">
        <f t="shared" si="162"/>
        <v>8.5751211190780359E-14</v>
      </c>
      <c r="CF164" s="77">
        <f t="shared" si="163"/>
        <v>8.5751211230002157E-14</v>
      </c>
      <c r="CH164" s="78"/>
      <c r="CI164" s="78"/>
      <c r="CJ164" s="78"/>
      <c r="CP164" s="78"/>
      <c r="CQ164" s="78"/>
      <c r="CR164" s="78"/>
      <c r="CX164" s="78"/>
      <c r="CY164" s="78"/>
      <c r="CZ164" s="78"/>
      <c r="DF164" s="78">
        <v>3.29E-9</v>
      </c>
      <c r="DG164" s="78">
        <v>5.2063627822100003</v>
      </c>
      <c r="DH164" s="78">
        <v>52602.404474024399</v>
      </c>
      <c r="DI164" s="77">
        <f t="shared" si="164"/>
        <v>-2.7759153039859805E-9</v>
      </c>
      <c r="DJ164" s="77">
        <f t="shared" si="165"/>
        <v>-2.7750555796734563E-9</v>
      </c>
      <c r="DK164" s="77">
        <f t="shared" si="166"/>
        <v>-2.7750555223853602E-9</v>
      </c>
      <c r="DL164" s="77">
        <f t="shared" si="167"/>
        <v>-2.7750555223815428E-9</v>
      </c>
      <c r="DN164" s="78">
        <v>4.5E-10</v>
      </c>
      <c r="DO164" s="78">
        <v>5.7363341373300001</v>
      </c>
      <c r="DP164" s="78">
        <v>44181.277841124102</v>
      </c>
      <c r="DQ164" s="77">
        <f t="shared" si="168"/>
        <v>4.0142070570253021E-10</v>
      </c>
      <c r="DR164" s="77">
        <f t="shared" si="169"/>
        <v>4.0133754212666066E-10</v>
      </c>
      <c r="DS164" s="77">
        <f t="shared" si="170"/>
        <v>4.0133753658490583E-10</v>
      </c>
      <c r="DT164" s="77">
        <f t="shared" si="171"/>
        <v>4.013375365845414E-10</v>
      </c>
      <c r="DV164" s="78">
        <v>1.9999999999999999E-11</v>
      </c>
      <c r="DW164" s="78">
        <v>1.03418813348</v>
      </c>
      <c r="DX164" s="78">
        <v>155468.03691925501</v>
      </c>
      <c r="DY164" s="77">
        <f t="shared" si="172"/>
        <v>1.9700410272544888E-11</v>
      </c>
      <c r="DZ164" s="77">
        <f t="shared" si="173"/>
        <v>1.9695429411216952E-11</v>
      </c>
      <c r="EA164" s="77">
        <f t="shared" si="174"/>
        <v>1.9695429078085157E-11</v>
      </c>
      <c r="EB164" s="77">
        <f t="shared" si="175"/>
        <v>1.969542907806302E-11</v>
      </c>
      <c r="ED164" s="81"/>
      <c r="EE164" s="81"/>
      <c r="EF164" s="81"/>
      <c r="EL164" s="78"/>
      <c r="EM164" s="78"/>
      <c r="EN164" s="78"/>
      <c r="ET164" s="78"/>
      <c r="EU164" s="78"/>
      <c r="EV164" s="78"/>
    </row>
    <row r="165" spans="6:152" s="77" customFormat="1" ht="12.75">
      <c r="L165" s="78"/>
      <c r="N165" s="78">
        <v>2.4159999999999999E-8</v>
      </c>
      <c r="O165" s="78">
        <v>5.2620443719200001</v>
      </c>
      <c r="P165" s="78">
        <v>52179.687618506403</v>
      </c>
      <c r="Q165" s="77">
        <f t="shared" si="136"/>
        <v>6.2599156958234252E-9</v>
      </c>
      <c r="R165" s="77">
        <f t="shared" si="137"/>
        <v>6.2486499966027803E-9</v>
      </c>
      <c r="S165" s="77">
        <f t="shared" si="138"/>
        <v>6.2486492461480574E-9</v>
      </c>
      <c r="T165" s="77">
        <f t="shared" si="139"/>
        <v>6.2486492460989741E-9</v>
      </c>
      <c r="V165" s="78">
        <v>3.9300000000000003E-9</v>
      </c>
      <c r="W165" s="78">
        <v>0.55222046684000003</v>
      </c>
      <c r="X165" s="78">
        <v>45405.0956819028</v>
      </c>
      <c r="Y165" s="77">
        <f t="shared" si="140"/>
        <v>3.8979668867593346E-9</v>
      </c>
      <c r="Z165" s="77">
        <f t="shared" si="141"/>
        <v>3.8981768967897763E-9</v>
      </c>
      <c r="AA165" s="77">
        <f t="shared" si="142"/>
        <v>3.8981769107556001E-9</v>
      </c>
      <c r="AB165" s="77">
        <f t="shared" si="143"/>
        <v>3.8981769107565224E-9</v>
      </c>
      <c r="AD165" s="78">
        <v>1.4000000000000001E-10</v>
      </c>
      <c r="AE165" s="78">
        <v>4.0872624529800001</v>
      </c>
      <c r="AF165" s="78">
        <v>78270.822971723304</v>
      </c>
      <c r="AG165" s="77">
        <f t="shared" si="144"/>
        <v>-1.223775050188799E-10</v>
      </c>
      <c r="AH165" s="77">
        <f t="shared" si="145"/>
        <v>-1.2242671302890303E-10</v>
      </c>
      <c r="AI165" s="77">
        <f t="shared" si="146"/>
        <v>-1.2242671630450173E-10</v>
      </c>
      <c r="AJ165" s="77">
        <f t="shared" si="147"/>
        <v>-1.2242671630471791E-10</v>
      </c>
      <c r="AL165" s="78"/>
      <c r="AM165" s="78"/>
      <c r="AN165" s="78"/>
      <c r="AT165" s="78"/>
      <c r="AU165" s="78"/>
      <c r="AV165" s="78"/>
      <c r="BB165" s="78"/>
      <c r="BC165" s="78"/>
      <c r="BD165" s="78"/>
      <c r="BJ165" s="78">
        <v>7.4300000000000002E-9</v>
      </c>
      <c r="BK165" s="78">
        <v>0.86945390288000002</v>
      </c>
      <c r="BL165" s="78">
        <v>52389.105378586399</v>
      </c>
      <c r="BM165" s="77">
        <f t="shared" si="152"/>
        <v>6.2180073389751446E-9</v>
      </c>
      <c r="BN165" s="77">
        <f t="shared" si="153"/>
        <v>6.2160353317735671E-9</v>
      </c>
      <c r="BO165" s="77">
        <f t="shared" si="154"/>
        <v>6.2160352003697312E-9</v>
      </c>
      <c r="BP165" s="77">
        <f t="shared" si="155"/>
        <v>6.2160352003611716E-9</v>
      </c>
      <c r="BR165" s="78">
        <v>9.2000000000000003E-10</v>
      </c>
      <c r="BS165" s="78">
        <v>2.5529803266500002</v>
      </c>
      <c r="BT165" s="78">
        <v>85034.420025968095</v>
      </c>
      <c r="BU165" s="77">
        <f t="shared" si="156"/>
        <v>-6.2138591047893545E-10</v>
      </c>
      <c r="BV165" s="77">
        <f t="shared" si="157"/>
        <v>-6.2085198085220305E-10</v>
      </c>
      <c r="BW165" s="77">
        <f t="shared" si="158"/>
        <v>-6.2085194527440513E-10</v>
      </c>
      <c r="BX165" s="77">
        <f t="shared" si="159"/>
        <v>-6.2085194527205108E-10</v>
      </c>
      <c r="BZ165" s="78">
        <v>3E-11</v>
      </c>
      <c r="CA165" s="78">
        <v>4.9197929909000004</v>
      </c>
      <c r="CB165" s="78">
        <v>18849.227549974199</v>
      </c>
      <c r="CC165" s="77">
        <f t="shared" si="160"/>
        <v>1.7697518914172451E-11</v>
      </c>
      <c r="CD165" s="77">
        <f t="shared" si="161"/>
        <v>1.7701742994499015E-11</v>
      </c>
      <c r="CE165" s="77">
        <f t="shared" si="162"/>
        <v>1.770174327584661E-11</v>
      </c>
      <c r="CF165" s="77">
        <f t="shared" si="163"/>
        <v>1.7701743275865195E-11</v>
      </c>
      <c r="CH165" s="78"/>
      <c r="CI165" s="78"/>
      <c r="CJ165" s="78"/>
      <c r="CP165" s="78"/>
      <c r="CQ165" s="78"/>
      <c r="CR165" s="78"/>
      <c r="CX165" s="78"/>
      <c r="CY165" s="78"/>
      <c r="CZ165" s="78"/>
      <c r="DF165" s="78">
        <v>3.5400000000000002E-9</v>
      </c>
      <c r="DG165" s="78">
        <v>1.04383146533</v>
      </c>
      <c r="DH165" s="78">
        <v>66941.045326418098</v>
      </c>
      <c r="DI165" s="77">
        <f t="shared" si="164"/>
        <v>2.9370859720771244E-9</v>
      </c>
      <c r="DJ165" s="77">
        <f t="shared" si="165"/>
        <v>2.9383092695932925E-9</v>
      </c>
      <c r="DK165" s="77">
        <f t="shared" si="166"/>
        <v>2.9383093510394047E-9</v>
      </c>
      <c r="DL165" s="77">
        <f t="shared" si="167"/>
        <v>2.9383093510447913E-9</v>
      </c>
      <c r="DN165" s="78">
        <v>3.4999999999999998E-10</v>
      </c>
      <c r="DO165" s="78">
        <v>0.81793649502999999</v>
      </c>
      <c r="DP165" s="78">
        <v>23439.448316101101</v>
      </c>
      <c r="DQ165" s="77">
        <f t="shared" si="168"/>
        <v>-3.3013921573147403E-10</v>
      </c>
      <c r="DR165" s="77">
        <f t="shared" si="169"/>
        <v>-3.3011400414018041E-10</v>
      </c>
      <c r="DS165" s="77">
        <f t="shared" si="170"/>
        <v>-3.3011400246032284E-10</v>
      </c>
      <c r="DT165" s="77">
        <f t="shared" si="171"/>
        <v>-3.3011400246021375E-10</v>
      </c>
      <c r="DV165" s="78">
        <v>1.9999999999999999E-11</v>
      </c>
      <c r="DW165" s="78">
        <v>2.0686676323099999</v>
      </c>
      <c r="DX165" s="78">
        <v>339142.74084046402</v>
      </c>
      <c r="DY165" s="77">
        <f t="shared" si="172"/>
        <v>1.8859137069224557E-11</v>
      </c>
      <c r="DZ165" s="77">
        <f t="shared" si="173"/>
        <v>1.8879935617915267E-11</v>
      </c>
      <c r="EA165" s="77">
        <f t="shared" si="174"/>
        <v>1.8879936997115246E-11</v>
      </c>
      <c r="EB165" s="77">
        <f t="shared" si="175"/>
        <v>1.8879936997206775E-11</v>
      </c>
      <c r="ED165" s="78"/>
      <c r="EE165" s="78"/>
      <c r="EF165" s="78"/>
      <c r="EL165" s="78"/>
      <c r="EM165" s="78"/>
      <c r="EN165" s="78"/>
      <c r="ET165" s="78"/>
      <c r="EU165" s="78"/>
      <c r="EV165" s="78"/>
    </row>
    <row r="166" spans="6:152" s="77" customFormat="1" ht="12.75">
      <c r="L166" s="78"/>
      <c r="N166" s="78">
        <v>2.2959999999999998E-8</v>
      </c>
      <c r="O166" s="78">
        <v>3.0990045154599999</v>
      </c>
      <c r="P166" s="78">
        <v>88476.994970933505</v>
      </c>
      <c r="Q166" s="77">
        <f t="shared" si="136"/>
        <v>-1.9910384661741427E-8</v>
      </c>
      <c r="R166" s="77">
        <f t="shared" si="137"/>
        <v>-1.990101847146274E-8</v>
      </c>
      <c r="S166" s="77">
        <f t="shared" si="138"/>
        <v>-1.9901017847137545E-8</v>
      </c>
      <c r="T166" s="77">
        <f t="shared" si="139"/>
        <v>-1.9901017847096537E-8</v>
      </c>
      <c r="V166" s="78">
        <v>2.7999999999999998E-9</v>
      </c>
      <c r="W166" s="78">
        <v>0.69995179261999996</v>
      </c>
      <c r="X166" s="78">
        <v>64741.957983131098</v>
      </c>
      <c r="Y166" s="77">
        <f t="shared" si="140"/>
        <v>2.7781543835163932E-9</v>
      </c>
      <c r="Z166" s="77">
        <f t="shared" si="141"/>
        <v>2.7779447941993313E-9</v>
      </c>
      <c r="AA166" s="77">
        <f t="shared" si="142"/>
        <v>2.7779447802054078E-9</v>
      </c>
      <c r="AB166" s="77">
        <f t="shared" si="143"/>
        <v>2.7779447802044909E-9</v>
      </c>
      <c r="AD166" s="78">
        <v>1.5E-10</v>
      </c>
      <c r="AE166" s="78">
        <v>3.8090299034799999</v>
      </c>
      <c r="AF166" s="78">
        <v>33967.9922949131</v>
      </c>
      <c r="AG166" s="77">
        <f t="shared" si="144"/>
        <v>-1.0178533024782737E-10</v>
      </c>
      <c r="AH166" s="77">
        <f t="shared" si="145"/>
        <v>-1.0181995077422817E-10</v>
      </c>
      <c r="AI166" s="77">
        <f t="shared" si="146"/>
        <v>-1.0181995307996265E-10</v>
      </c>
      <c r="AJ166" s="77">
        <f t="shared" si="147"/>
        <v>-1.0181995308011292E-10</v>
      </c>
      <c r="AL166" s="78"/>
      <c r="AM166" s="78"/>
      <c r="AN166" s="78"/>
      <c r="AT166" s="78"/>
      <c r="AU166" s="78"/>
      <c r="AV166" s="78"/>
      <c r="BB166" s="78"/>
      <c r="BC166" s="78"/>
      <c r="BD166" s="78"/>
      <c r="BJ166" s="78">
        <v>7.8299999999999996E-9</v>
      </c>
      <c r="BK166" s="78">
        <v>3.3230481255400002</v>
      </c>
      <c r="BL166" s="78">
        <v>26301.202237012199</v>
      </c>
      <c r="BM166" s="77">
        <f t="shared" si="152"/>
        <v>-3.3108463985481591E-9</v>
      </c>
      <c r="BN166" s="77">
        <f t="shared" si="153"/>
        <v>-3.309119726226709E-9</v>
      </c>
      <c r="BO166" s="77">
        <f t="shared" si="154"/>
        <v>-3.3091196112066054E-9</v>
      </c>
      <c r="BP166" s="77">
        <f t="shared" si="155"/>
        <v>-3.3091196111989416E-9</v>
      </c>
      <c r="BR166" s="78">
        <v>7.5999999999999996E-10</v>
      </c>
      <c r="BS166" s="78">
        <v>4.4423002834199998</v>
      </c>
      <c r="BT166" s="78">
        <v>38654.054841556899</v>
      </c>
      <c r="BU166" s="77">
        <f t="shared" si="156"/>
        <v>-6.2346337958581485E-10</v>
      </c>
      <c r="BV166" s="77">
        <f t="shared" si="157"/>
        <v>-6.2361876636978446E-10</v>
      </c>
      <c r="BW166" s="77">
        <f t="shared" si="158"/>
        <v>-6.236187767174266E-10</v>
      </c>
      <c r="BX166" s="77">
        <f t="shared" si="159"/>
        <v>-6.2361877671810571E-10</v>
      </c>
      <c r="BZ166" s="78">
        <v>3E-11</v>
      </c>
      <c r="CA166" s="78">
        <v>1.2130512550200001</v>
      </c>
      <c r="CB166" s="78">
        <v>105307.21230790501</v>
      </c>
      <c r="CC166" s="77">
        <f t="shared" si="160"/>
        <v>-2.8446182697152189E-12</v>
      </c>
      <c r="CD166" s="77">
        <f t="shared" si="161"/>
        <v>-2.8155204602539667E-12</v>
      </c>
      <c r="CE166" s="77">
        <f t="shared" si="162"/>
        <v>-2.8155185219643983E-12</v>
      </c>
      <c r="CF166" s="77">
        <f t="shared" si="163"/>
        <v>-2.815518521835367E-12</v>
      </c>
      <c r="CH166" s="78"/>
      <c r="CI166" s="78"/>
      <c r="CJ166" s="78"/>
      <c r="CP166" s="78"/>
      <c r="CQ166" s="78"/>
      <c r="CR166" s="78"/>
      <c r="CX166" s="78"/>
      <c r="CY166" s="78"/>
      <c r="CZ166" s="78"/>
      <c r="DF166" s="78">
        <v>3.24E-9</v>
      </c>
      <c r="DG166" s="78">
        <v>1.62975761811</v>
      </c>
      <c r="DH166" s="78">
        <v>88476.994970933505</v>
      </c>
      <c r="DI166" s="77">
        <f t="shared" si="164"/>
        <v>1.3203789994576551E-9</v>
      </c>
      <c r="DJ166" s="77">
        <f t="shared" si="165"/>
        <v>1.3228004813863904E-9</v>
      </c>
      <c r="DK166" s="77">
        <f t="shared" si="166"/>
        <v>1.3228006426515539E-9</v>
      </c>
      <c r="DL166" s="77">
        <f t="shared" si="167"/>
        <v>1.3228006426621459E-9</v>
      </c>
      <c r="DN166" s="78">
        <v>3.7999999999999998E-10</v>
      </c>
      <c r="DO166" s="78">
        <v>5.17914668407</v>
      </c>
      <c r="DP166" s="78">
        <v>23754.706748702101</v>
      </c>
      <c r="DQ166" s="77">
        <f t="shared" si="168"/>
        <v>2.4594700685665389E-10</v>
      </c>
      <c r="DR166" s="77">
        <f t="shared" si="169"/>
        <v>2.458833391420987E-10</v>
      </c>
      <c r="DS166" s="77">
        <f t="shared" si="170"/>
        <v>2.4588333490081065E-10</v>
      </c>
      <c r="DT166" s="77">
        <f t="shared" si="171"/>
        <v>2.4588333490053065E-10</v>
      </c>
      <c r="DV166" s="78">
        <v>1.9999999999999999E-11</v>
      </c>
      <c r="DW166" s="78">
        <v>1.2991221662900001</v>
      </c>
      <c r="DX166" s="78">
        <v>105410.994496485</v>
      </c>
      <c r="DY166" s="77">
        <f t="shared" si="172"/>
        <v>7.6849707292319341E-12</v>
      </c>
      <c r="DZ166" s="77">
        <f t="shared" si="173"/>
        <v>7.7029743346162997E-12</v>
      </c>
      <c r="EA166" s="77">
        <f t="shared" si="174"/>
        <v>7.7029755335905496E-12</v>
      </c>
      <c r="EB166" s="77">
        <f t="shared" si="175"/>
        <v>7.7029755336681882E-12</v>
      </c>
      <c r="ED166" s="78"/>
      <c r="EE166" s="78"/>
      <c r="EF166" s="78"/>
      <c r="EL166" s="78"/>
      <c r="EM166" s="78"/>
      <c r="EN166" s="78"/>
      <c r="ET166" s="78"/>
      <c r="EU166" s="78"/>
      <c r="EV166" s="78"/>
    </row>
    <row r="167" spans="6:152" s="77" customFormat="1" ht="12.75">
      <c r="L167" s="78"/>
      <c r="N167" s="78">
        <v>2.3569999999999999E-8</v>
      </c>
      <c r="O167" s="78">
        <v>0.17742385045</v>
      </c>
      <c r="P167" s="78">
        <v>117873.364007888</v>
      </c>
      <c r="Q167" s="77">
        <f t="shared" si="136"/>
        <v>2.3510239542604618E-8</v>
      </c>
      <c r="R167" s="77">
        <f t="shared" si="137"/>
        <v>2.3512054774212419E-8</v>
      </c>
      <c r="S167" s="77">
        <f t="shared" si="138"/>
        <v>2.3512054894193478E-8</v>
      </c>
      <c r="T167" s="77">
        <f t="shared" si="139"/>
        <v>2.3512054894201366E-8</v>
      </c>
      <c r="V167" s="78">
        <v>3.8099999999999999E-9</v>
      </c>
      <c r="W167" s="78">
        <v>2.1654044754599999</v>
      </c>
      <c r="X167" s="78">
        <v>522.57741809380002</v>
      </c>
      <c r="Y167" s="77">
        <f t="shared" si="140"/>
        <v>2.8338638577144485E-9</v>
      </c>
      <c r="Z167" s="77">
        <f t="shared" si="141"/>
        <v>2.8338515454085204E-9</v>
      </c>
      <c r="AA167" s="77">
        <f t="shared" si="142"/>
        <v>2.8338515445883968E-9</v>
      </c>
      <c r="AB167" s="77">
        <f t="shared" si="143"/>
        <v>2.8338515445883427E-9</v>
      </c>
      <c r="AD167" s="78">
        <v>1.5999999999999999E-10</v>
      </c>
      <c r="AE167" s="78">
        <v>0.28761005157000002</v>
      </c>
      <c r="AF167" s="78">
        <v>44937.130691548402</v>
      </c>
      <c r="AG167" s="77">
        <f t="shared" si="144"/>
        <v>-1.2403131388603825E-10</v>
      </c>
      <c r="AH167" s="77">
        <f t="shared" si="145"/>
        <v>-1.2398928155034686E-10</v>
      </c>
      <c r="AI167" s="77">
        <f t="shared" si="146"/>
        <v>-1.2398927874986379E-10</v>
      </c>
      <c r="AJ167" s="77">
        <f t="shared" si="147"/>
        <v>-1.2398927874967985E-10</v>
      </c>
      <c r="AL167" s="78"/>
      <c r="AM167" s="78"/>
      <c r="AN167" s="78"/>
      <c r="AT167" s="78"/>
      <c r="AU167" s="78"/>
      <c r="AV167" s="78"/>
      <c r="BB167" s="78"/>
      <c r="BC167" s="78"/>
      <c r="BD167" s="78"/>
      <c r="BJ167" s="78">
        <v>7.1099999999999996E-9</v>
      </c>
      <c r="BK167" s="78">
        <v>1.57780048955</v>
      </c>
      <c r="BL167" s="78">
        <v>2118.7638603783998</v>
      </c>
      <c r="BM167" s="77">
        <f t="shared" si="152"/>
        <v>-5.226174057394567E-9</v>
      </c>
      <c r="BN167" s="77">
        <f t="shared" si="153"/>
        <v>-5.2260795600000913E-9</v>
      </c>
      <c r="BO167" s="77">
        <f t="shared" si="154"/>
        <v>-5.2260795537055686E-9</v>
      </c>
      <c r="BP167" s="77">
        <f t="shared" si="155"/>
        <v>-5.2260795537051484E-9</v>
      </c>
      <c r="BR167" s="78">
        <v>6.9999999999999996E-10</v>
      </c>
      <c r="BS167" s="78">
        <v>2.0714735416800001</v>
      </c>
      <c r="BT167" s="78">
        <v>25934.124331089399</v>
      </c>
      <c r="BU167" s="77">
        <f t="shared" si="156"/>
        <v>-6.5744022977471782E-10</v>
      </c>
      <c r="BV167" s="77">
        <f t="shared" si="157"/>
        <v>-6.5738254036463445E-10</v>
      </c>
      <c r="BW167" s="77">
        <f t="shared" si="158"/>
        <v>-6.5738253652069006E-10</v>
      </c>
      <c r="BX167" s="77">
        <f t="shared" si="159"/>
        <v>-6.5738253652043032E-10</v>
      </c>
      <c r="BZ167" s="78">
        <v>1.9999999999999999E-11</v>
      </c>
      <c r="CA167" s="78">
        <v>2.6174140722999999</v>
      </c>
      <c r="CB167" s="78">
        <v>71492.998823476897</v>
      </c>
      <c r="CC167" s="77">
        <f t="shared" si="160"/>
        <v>-9.3973682938124311E-12</v>
      </c>
      <c r="CD167" s="77">
        <f t="shared" si="161"/>
        <v>-9.3856888268134977E-12</v>
      </c>
      <c r="CE167" s="77">
        <f t="shared" si="162"/>
        <v>-9.3856880487092766E-12</v>
      </c>
      <c r="CF167" s="77">
        <f t="shared" si="163"/>
        <v>-9.3856880486580786E-12</v>
      </c>
      <c r="CH167" s="78"/>
      <c r="CI167" s="78"/>
      <c r="CJ167" s="78"/>
      <c r="CP167" s="78"/>
      <c r="CQ167" s="78"/>
      <c r="CR167" s="78"/>
      <c r="CX167" s="78"/>
      <c r="CY167" s="78"/>
      <c r="CZ167" s="78"/>
      <c r="DF167" s="78">
        <v>3.7799999999999998E-9</v>
      </c>
      <c r="DG167" s="78">
        <v>5.3167676584699999</v>
      </c>
      <c r="DH167" s="78">
        <v>52171.924947790401</v>
      </c>
      <c r="DI167" s="77">
        <f t="shared" si="164"/>
        <v>1.3310900058356401E-9</v>
      </c>
      <c r="DJ167" s="77">
        <f t="shared" si="165"/>
        <v>1.3293821882347447E-9</v>
      </c>
      <c r="DK167" s="77">
        <f t="shared" si="166"/>
        <v>1.3293820744669707E-9</v>
      </c>
      <c r="DL167" s="77">
        <f t="shared" si="167"/>
        <v>1.3293820744593273E-9</v>
      </c>
      <c r="DN167" s="78">
        <v>3.6E-10</v>
      </c>
      <c r="DO167" s="78">
        <v>4.8178209053799996</v>
      </c>
      <c r="DP167" s="78">
        <v>51116.424352959199</v>
      </c>
      <c r="DQ167" s="77">
        <f t="shared" si="168"/>
        <v>-1.9426001037058377E-10</v>
      </c>
      <c r="DR167" s="77">
        <f t="shared" si="169"/>
        <v>-1.9440332386495188E-10</v>
      </c>
      <c r="DS167" s="77">
        <f t="shared" si="170"/>
        <v>-1.9440333340960942E-10</v>
      </c>
      <c r="DT167" s="77">
        <f t="shared" si="171"/>
        <v>-1.9440333341022945E-10</v>
      </c>
      <c r="DV167" s="78">
        <v>1.9999999999999999E-11</v>
      </c>
      <c r="DW167" s="78">
        <v>0.54124189089999997</v>
      </c>
      <c r="DX167" s="78">
        <v>74821.134479757093</v>
      </c>
      <c r="DY167" s="77">
        <f t="shared" si="172"/>
        <v>1.8571580787155696E-11</v>
      </c>
      <c r="DZ167" s="77">
        <f t="shared" si="173"/>
        <v>1.8576714500290116E-11</v>
      </c>
      <c r="EA167" s="77">
        <f t="shared" si="174"/>
        <v>1.8576714841949785E-11</v>
      </c>
      <c r="EB167" s="77">
        <f t="shared" si="175"/>
        <v>1.8576714841972106E-11</v>
      </c>
      <c r="ED167" s="78"/>
      <c r="EE167" s="78"/>
      <c r="EF167" s="78"/>
      <c r="EL167" s="78"/>
      <c r="EM167" s="78"/>
      <c r="EN167" s="78"/>
      <c r="ET167" s="78"/>
      <c r="EU167" s="78"/>
      <c r="EV167" s="78"/>
    </row>
    <row r="168" spans="6:152" s="77" customFormat="1" ht="12.75">
      <c r="L168" s="78"/>
      <c r="N168" s="78">
        <v>3.0120000000000001E-8</v>
      </c>
      <c r="O168" s="78">
        <v>0.83689268367000003</v>
      </c>
      <c r="P168" s="78">
        <v>129330.137155777</v>
      </c>
      <c r="Q168" s="77">
        <f t="shared" si="136"/>
        <v>3.0096348206196055E-8</v>
      </c>
      <c r="R168" s="77">
        <f t="shared" si="137"/>
        <v>3.00977546052935E-8</v>
      </c>
      <c r="S168" s="77">
        <f t="shared" si="138"/>
        <v>3.0097754697538385E-8</v>
      </c>
      <c r="T168" s="77">
        <f t="shared" si="139"/>
        <v>3.009775469754444E-8</v>
      </c>
      <c r="V168" s="78">
        <v>2.7900000000000001E-9</v>
      </c>
      <c r="W168" s="78">
        <v>4.1731923685899996</v>
      </c>
      <c r="X168" s="78">
        <v>155468.03691925501</v>
      </c>
      <c r="Y168" s="77">
        <f t="shared" si="140"/>
        <v>-2.7469527404673278E-9</v>
      </c>
      <c r="Z168" s="77">
        <f t="shared" si="141"/>
        <v>-2.746247682258872E-9</v>
      </c>
      <c r="AA168" s="77">
        <f t="shared" si="142"/>
        <v>-2.746247635105784E-9</v>
      </c>
      <c r="AB168" s="77">
        <f t="shared" si="143"/>
        <v>-2.7462476351026506E-9</v>
      </c>
      <c r="AD168" s="78">
        <v>1.4000000000000001E-10</v>
      </c>
      <c r="AE168" s="78">
        <v>5.8433060580999996</v>
      </c>
      <c r="AF168" s="78">
        <v>103821.921601202</v>
      </c>
      <c r="AG168" s="77">
        <f t="shared" si="144"/>
        <v>-5.3763316393834304E-11</v>
      </c>
      <c r="AH168" s="77">
        <f t="shared" si="145"/>
        <v>-5.3639128411183278E-11</v>
      </c>
      <c r="AI168" s="77">
        <f t="shared" si="146"/>
        <v>-5.3639120137389592E-11</v>
      </c>
      <c r="AJ168" s="77">
        <f t="shared" si="147"/>
        <v>-5.363912013684563E-11</v>
      </c>
      <c r="AL168" s="78"/>
      <c r="AM168" s="78"/>
      <c r="AN168" s="78"/>
      <c r="AT168" s="78"/>
      <c r="AU168" s="78"/>
      <c r="AV168" s="78"/>
      <c r="BB168" s="78"/>
      <c r="BC168" s="78"/>
      <c r="BD168" s="78"/>
      <c r="BJ168" s="78">
        <v>8.0100000000000003E-9</v>
      </c>
      <c r="BK168" s="78">
        <v>2.1822001257900001</v>
      </c>
      <c r="BL168" s="78">
        <v>151975.465352386</v>
      </c>
      <c r="BM168" s="77">
        <f t="shared" si="152"/>
        <v>6.4670896389773921E-10</v>
      </c>
      <c r="BN168" s="77">
        <f t="shared" si="153"/>
        <v>6.5793387811017958E-10</v>
      </c>
      <c r="BO168" s="77">
        <f t="shared" si="154"/>
        <v>6.5793462575715052E-10</v>
      </c>
      <c r="BP168" s="77">
        <f t="shared" si="155"/>
        <v>6.5793462580615838E-10</v>
      </c>
      <c r="BR168" s="78">
        <v>7.7999999999999999E-10</v>
      </c>
      <c r="BS168" s="78">
        <v>1.7966467774899999</v>
      </c>
      <c r="BT168" s="78">
        <v>23969.139281195799</v>
      </c>
      <c r="BU168" s="77">
        <f t="shared" si="156"/>
        <v>5.1777111426242018E-10</v>
      </c>
      <c r="BV168" s="77">
        <f t="shared" si="157"/>
        <v>5.1790046563533969E-10</v>
      </c>
      <c r="BW168" s="77">
        <f t="shared" si="158"/>
        <v>5.1790047425056722E-10</v>
      </c>
      <c r="BX168" s="77">
        <f t="shared" si="159"/>
        <v>5.1790047425113084E-10</v>
      </c>
      <c r="BZ168" s="78">
        <v>1.9999999999999999E-11</v>
      </c>
      <c r="CA168" s="78">
        <v>5.2992775316099996</v>
      </c>
      <c r="CB168" s="78">
        <v>64741.957983131098</v>
      </c>
      <c r="CC168" s="77">
        <f t="shared" si="160"/>
        <v>-4.7163677326766112E-12</v>
      </c>
      <c r="CD168" s="77">
        <f t="shared" si="161"/>
        <v>-4.7280085074476088E-12</v>
      </c>
      <c r="CE168" s="77">
        <f t="shared" si="162"/>
        <v>-4.7280092827822289E-12</v>
      </c>
      <c r="CF168" s="77">
        <f t="shared" si="163"/>
        <v>-4.7280092828330423E-12</v>
      </c>
      <c r="CH168" s="78"/>
      <c r="CI168" s="78"/>
      <c r="CJ168" s="78"/>
      <c r="CP168" s="78"/>
      <c r="CQ168" s="78"/>
      <c r="CR168" s="78"/>
      <c r="CX168" s="78"/>
      <c r="CY168" s="78"/>
      <c r="CZ168" s="78"/>
      <c r="DF168" s="78">
        <v>4.3999999999999997E-9</v>
      </c>
      <c r="DG168" s="78">
        <v>1.46381183715</v>
      </c>
      <c r="DH168" s="78">
        <v>89586.373523026894</v>
      </c>
      <c r="DI168" s="77">
        <f t="shared" si="164"/>
        <v>1.9278312617913074E-9</v>
      </c>
      <c r="DJ168" s="77">
        <f t="shared" si="165"/>
        <v>1.931108761830749E-9</v>
      </c>
      <c r="DK168" s="77">
        <f t="shared" si="166"/>
        <v>1.9311089801005169E-9</v>
      </c>
      <c r="DL168" s="77">
        <f t="shared" si="167"/>
        <v>1.9311089801149003E-9</v>
      </c>
      <c r="DN168" s="78">
        <v>4.0999999999999998E-10</v>
      </c>
      <c r="DO168" s="78">
        <v>2.9194300067399999</v>
      </c>
      <c r="DP168" s="78">
        <v>26241.681952059</v>
      </c>
      <c r="DQ168" s="77">
        <f t="shared" si="168"/>
        <v>-1.4557325148742418E-10</v>
      </c>
      <c r="DR168" s="77">
        <f t="shared" si="169"/>
        <v>-1.4548019276751192E-10</v>
      </c>
      <c r="DS168" s="77">
        <f t="shared" si="170"/>
        <v>-1.454801865685934E-10</v>
      </c>
      <c r="DT168" s="77">
        <f t="shared" si="171"/>
        <v>-1.4548018656817939E-10</v>
      </c>
      <c r="DV168" s="78">
        <v>1.9999999999999999E-11</v>
      </c>
      <c r="DW168" s="78">
        <v>2.12346357366</v>
      </c>
      <c r="DX168" s="78">
        <v>65697.557724739701</v>
      </c>
      <c r="DY168" s="77">
        <f t="shared" si="172"/>
        <v>-1.3074717170209194E-11</v>
      </c>
      <c r="DZ168" s="77">
        <f t="shared" si="173"/>
        <v>-1.3065515809309641E-11</v>
      </c>
      <c r="EA168" s="77">
        <f t="shared" si="174"/>
        <v>-1.3065515196247725E-11</v>
      </c>
      <c r="EB168" s="77">
        <f t="shared" si="175"/>
        <v>-1.3065515196207268E-11</v>
      </c>
      <c r="ED168" s="78"/>
      <c r="EE168" s="78"/>
      <c r="EF168" s="78"/>
      <c r="EL168" s="78"/>
      <c r="EM168" s="78"/>
      <c r="EN168" s="78"/>
      <c r="ET168" s="78"/>
      <c r="EU168" s="78"/>
      <c r="EV168" s="78"/>
    </row>
    <row r="169" spans="6:152" s="77" customFormat="1" ht="12.75">
      <c r="L169" s="78"/>
      <c r="N169" s="78">
        <v>2.421E-8</v>
      </c>
      <c r="O169" s="78">
        <v>3.9591334604899999</v>
      </c>
      <c r="P169" s="78">
        <v>49.996621904199998</v>
      </c>
      <c r="Q169" s="77">
        <f t="shared" si="136"/>
        <v>-2.0761007406779809E-8</v>
      </c>
      <c r="R169" s="77">
        <f t="shared" si="137"/>
        <v>-2.0761013167475914E-8</v>
      </c>
      <c r="S169" s="77">
        <f t="shared" si="138"/>
        <v>-2.0761013167859627E-8</v>
      </c>
      <c r="T169" s="77">
        <f t="shared" si="139"/>
        <v>-2.0761013167859656E-8</v>
      </c>
      <c r="V169" s="78">
        <v>3.1399999999999999E-9</v>
      </c>
      <c r="W169" s="78">
        <v>1.52755129973</v>
      </c>
      <c r="X169" s="78">
        <v>44937.130691548402</v>
      </c>
      <c r="Y169" s="77">
        <f t="shared" si="140"/>
        <v>-2.6667500619951799E-9</v>
      </c>
      <c r="Z169" s="77">
        <f t="shared" si="141"/>
        <v>-2.6674390219104268E-9</v>
      </c>
      <c r="AA169" s="77">
        <f t="shared" si="142"/>
        <v>-2.6674390677866146E-9</v>
      </c>
      <c r="AB169" s="77">
        <f t="shared" si="143"/>
        <v>-2.6674390677896281E-9</v>
      </c>
      <c r="AD169" s="78">
        <v>1.5E-10</v>
      </c>
      <c r="AE169" s="78">
        <v>6.0373826452000001</v>
      </c>
      <c r="AF169" s="78">
        <v>13655.8604911764</v>
      </c>
      <c r="AG169" s="77">
        <f t="shared" si="144"/>
        <v>1.2680907778003657E-10</v>
      </c>
      <c r="AH169" s="77">
        <f t="shared" si="145"/>
        <v>1.2679895420993241E-10</v>
      </c>
      <c r="AI169" s="77">
        <f t="shared" si="146"/>
        <v>1.2679895353553513E-10</v>
      </c>
      <c r="AJ169" s="77">
        <f t="shared" si="147"/>
        <v>1.2679895353549072E-10</v>
      </c>
      <c r="AL169" s="78"/>
      <c r="AM169" s="78"/>
      <c r="AN169" s="78"/>
      <c r="AT169" s="78"/>
      <c r="AU169" s="78"/>
      <c r="AV169" s="78"/>
      <c r="BB169" s="78"/>
      <c r="BC169" s="78"/>
      <c r="BD169" s="78"/>
      <c r="BJ169" s="78">
        <v>9.1499999999999992E-9</v>
      </c>
      <c r="BK169" s="78">
        <v>1.7124794836699999</v>
      </c>
      <c r="BL169" s="78">
        <v>51962.507187710398</v>
      </c>
      <c r="BM169" s="77">
        <f t="shared" si="152"/>
        <v>-7.9744068440645248E-9</v>
      </c>
      <c r="BN169" s="77">
        <f t="shared" si="153"/>
        <v>-7.9722489312072565E-9</v>
      </c>
      <c r="BO169" s="77">
        <f t="shared" si="154"/>
        <v>-7.9722487874075666E-9</v>
      </c>
      <c r="BP169" s="77">
        <f t="shared" si="155"/>
        <v>-7.9722487873981235E-9</v>
      </c>
      <c r="BR169" s="78">
        <v>6.8000000000000003E-10</v>
      </c>
      <c r="BS169" s="78">
        <v>2.1526776835699999</v>
      </c>
      <c r="BT169" s="78">
        <v>64607.848933546098</v>
      </c>
      <c r="BU169" s="77">
        <f t="shared" si="156"/>
        <v>-3.2631343106385287E-10</v>
      </c>
      <c r="BV169" s="77">
        <f t="shared" si="157"/>
        <v>-3.2595677123683671E-10</v>
      </c>
      <c r="BW169" s="77">
        <f t="shared" si="158"/>
        <v>-3.259567474758769E-10</v>
      </c>
      <c r="BX169" s="77">
        <f t="shared" si="159"/>
        <v>-3.2595674747431642E-10</v>
      </c>
      <c r="BZ169" s="78">
        <v>1.9999999999999999E-11</v>
      </c>
      <c r="CA169" s="78">
        <v>2.5925063803800001</v>
      </c>
      <c r="CB169" s="78">
        <v>155468.03691925501</v>
      </c>
      <c r="CC169" s="77">
        <f t="shared" si="160"/>
        <v>3.6942924164723844E-12</v>
      </c>
      <c r="CD169" s="77">
        <f t="shared" si="161"/>
        <v>3.7225604753603132E-12</v>
      </c>
      <c r="CE169" s="77">
        <f t="shared" si="162"/>
        <v>3.7225623580361788E-12</v>
      </c>
      <c r="CF169" s="77">
        <f t="shared" si="163"/>
        <v>3.7225623581612834E-12</v>
      </c>
      <c r="CH169" s="78"/>
      <c r="CI169" s="78"/>
      <c r="CJ169" s="78"/>
      <c r="CP169" s="78"/>
      <c r="CQ169" s="78"/>
      <c r="CR169" s="78"/>
      <c r="CX169" s="78"/>
      <c r="CY169" s="78"/>
      <c r="CZ169" s="78"/>
      <c r="DF169" s="78">
        <v>3.5499999999999999E-9</v>
      </c>
      <c r="DG169" s="78">
        <v>1.5273226549200001</v>
      </c>
      <c r="DH169" s="78">
        <v>1066.49547719</v>
      </c>
      <c r="DI169" s="77">
        <f t="shared" si="164"/>
        <v>-1.1384217387929545E-9</v>
      </c>
      <c r="DJ169" s="77">
        <f t="shared" si="165"/>
        <v>-1.1383885611299846E-9</v>
      </c>
      <c r="DK169" s="77">
        <f t="shared" si="166"/>
        <v>-1.138388558920021E-9</v>
      </c>
      <c r="DL169" s="77">
        <f t="shared" si="167"/>
        <v>-1.1383885589198748E-9</v>
      </c>
      <c r="DN169" s="78">
        <v>3.1999999999999998E-10</v>
      </c>
      <c r="DO169" s="78">
        <v>1.9176006243499999</v>
      </c>
      <c r="DP169" s="78">
        <v>58458.882133139698</v>
      </c>
      <c r="DQ169" s="77">
        <f t="shared" si="168"/>
        <v>-6.3163726174540341E-11</v>
      </c>
      <c r="DR169" s="77">
        <f t="shared" si="169"/>
        <v>-6.3333382182611963E-11</v>
      </c>
      <c r="DS169" s="77">
        <f t="shared" si="170"/>
        <v>-6.3333393482761634E-11</v>
      </c>
      <c r="DT169" s="77">
        <f t="shared" si="171"/>
        <v>-6.3333393483510491E-11</v>
      </c>
      <c r="DV169" s="78">
        <v>1.9999999999999999E-11</v>
      </c>
      <c r="DW169" s="78">
        <v>2.54143985834</v>
      </c>
      <c r="DX169" s="78">
        <v>78270.822971723304</v>
      </c>
      <c r="DY169" s="77">
        <f t="shared" si="172"/>
        <v>-1.0147547992623719E-11</v>
      </c>
      <c r="DZ169" s="77">
        <f t="shared" si="173"/>
        <v>-1.0135065174846738E-11</v>
      </c>
      <c r="EA169" s="77">
        <f t="shared" si="174"/>
        <v>-1.0135064343191412E-11</v>
      </c>
      <c r="EB169" s="77">
        <f t="shared" si="175"/>
        <v>-1.0135064343136529E-11</v>
      </c>
      <c r="ED169" s="81"/>
      <c r="EE169" s="81"/>
      <c r="EF169" s="81"/>
      <c r="EL169" s="78"/>
      <c r="EM169" s="78"/>
      <c r="EN169" s="78"/>
      <c r="ET169" s="78"/>
      <c r="EU169" s="78"/>
      <c r="EV169" s="78"/>
    </row>
    <row r="170" spans="6:152" s="77" customFormat="1" ht="12.75">
      <c r="F170" s="2"/>
      <c r="G170" s="2"/>
      <c r="L170" s="78"/>
      <c r="N170" s="78">
        <v>2.1970000000000001E-8</v>
      </c>
      <c r="O170" s="78">
        <v>2.56129546358</v>
      </c>
      <c r="P170" s="78">
        <v>3340.6124266997999</v>
      </c>
      <c r="Q170" s="77">
        <f t="shared" si="136"/>
        <v>-2.1270544865414313E-8</v>
      </c>
      <c r="R170" s="77">
        <f t="shared" si="137"/>
        <v>-2.1270374884723178E-8</v>
      </c>
      <c r="S170" s="77">
        <f t="shared" si="138"/>
        <v>-2.1270374873400088E-8</v>
      </c>
      <c r="T170" s="77">
        <f t="shared" si="139"/>
        <v>-2.1270374873399347E-8</v>
      </c>
      <c r="V170" s="78">
        <v>2.7999999999999998E-9</v>
      </c>
      <c r="W170" s="78">
        <v>3.3354945901400002</v>
      </c>
      <c r="X170" s="78">
        <v>78244.039663822798</v>
      </c>
      <c r="Y170" s="77">
        <f t="shared" si="140"/>
        <v>-2.7870803927230245E-9</v>
      </c>
      <c r="Z170" s="77">
        <f t="shared" si="141"/>
        <v>-2.7868851755727835E-9</v>
      </c>
      <c r="AA170" s="77">
        <f t="shared" si="142"/>
        <v>-2.7868851625207568E-9</v>
      </c>
      <c r="AB170" s="77">
        <f t="shared" si="143"/>
        <v>-2.7868851625198949E-9</v>
      </c>
      <c r="AD170" s="78">
        <v>1.2E-10</v>
      </c>
      <c r="AE170" s="78">
        <v>0.81685952407999995</v>
      </c>
      <c r="AF170" s="78">
        <v>81706.284369687899</v>
      </c>
      <c r="AG170" s="77">
        <f t="shared" si="144"/>
        <v>1.1806673795253263E-10</v>
      </c>
      <c r="AH170" s="77">
        <f t="shared" si="145"/>
        <v>1.1808292128164879E-10</v>
      </c>
      <c r="AI170" s="77">
        <f t="shared" si="146"/>
        <v>1.1808292235737164E-10</v>
      </c>
      <c r="AJ170" s="77">
        <f t="shared" si="147"/>
        <v>1.1808292235744208E-10</v>
      </c>
      <c r="AL170" s="78"/>
      <c r="AM170" s="78"/>
      <c r="AN170" s="78"/>
      <c r="AT170" s="78"/>
      <c r="AU170" s="78"/>
      <c r="AV170" s="78"/>
      <c r="BB170" s="78"/>
      <c r="BC170" s="78"/>
      <c r="BD170" s="78"/>
      <c r="BJ170" s="78">
        <v>8.3199999999999994E-9</v>
      </c>
      <c r="BK170" s="78">
        <v>5.5350645000599998</v>
      </c>
      <c r="BL170" s="78">
        <v>74821.134479757093</v>
      </c>
      <c r="BM170" s="77">
        <f t="shared" si="152"/>
        <v>5.1120643336579629E-9</v>
      </c>
      <c r="BN170" s="77">
        <f t="shared" si="153"/>
        <v>5.10751919079702E-9</v>
      </c>
      <c r="BO170" s="77">
        <f t="shared" si="154"/>
        <v>5.1075188879639627E-9</v>
      </c>
      <c r="BP170" s="77">
        <f t="shared" si="155"/>
        <v>5.1075188879441757E-9</v>
      </c>
      <c r="BR170" s="78">
        <v>6.9E-10</v>
      </c>
      <c r="BS170" s="78">
        <v>1.3797639068600001</v>
      </c>
      <c r="BT170" s="78">
        <v>77211.441041534097</v>
      </c>
      <c r="BU170" s="77">
        <f t="shared" si="156"/>
        <v>5.9467510591850256E-10</v>
      </c>
      <c r="BV170" s="77">
        <f t="shared" si="157"/>
        <v>5.9492493316283963E-10</v>
      </c>
      <c r="BW170" s="77">
        <f t="shared" si="158"/>
        <v>5.9492494979367828E-10</v>
      </c>
      <c r="BX170" s="77">
        <f t="shared" si="159"/>
        <v>5.9492494979479084E-10</v>
      </c>
      <c r="BZ170" s="78">
        <v>1.9999999999999999E-11</v>
      </c>
      <c r="CA170" s="78">
        <v>5.6008300362499996</v>
      </c>
      <c r="CB170" s="78">
        <v>26514.5013324502</v>
      </c>
      <c r="CC170" s="77">
        <f t="shared" si="160"/>
        <v>-1.9984722809317932E-11</v>
      </c>
      <c r="CD170" s="77">
        <f t="shared" si="161"/>
        <v>-1.9984530485003855E-11</v>
      </c>
      <c r="CE170" s="77">
        <f t="shared" si="162"/>
        <v>-1.9984530472153103E-11</v>
      </c>
      <c r="CF170" s="77">
        <f t="shared" si="163"/>
        <v>-1.9984530472152257E-11</v>
      </c>
      <c r="CH170" s="78"/>
      <c r="CI170" s="78"/>
      <c r="CJ170" s="78"/>
      <c r="CP170" s="78"/>
      <c r="CQ170" s="78"/>
      <c r="CR170" s="78"/>
      <c r="CX170" s="78"/>
      <c r="CY170" s="78"/>
      <c r="CZ170" s="78"/>
      <c r="DF170" s="78">
        <v>3.0199999999999999E-9</v>
      </c>
      <c r="DG170" s="78">
        <v>5.2111378643500004</v>
      </c>
      <c r="DH170" s="78">
        <v>53764.879178432202</v>
      </c>
      <c r="DI170" s="77">
        <f t="shared" si="164"/>
        <v>-2.2623850523595721E-9</v>
      </c>
      <c r="DJ170" s="77">
        <f t="shared" si="165"/>
        <v>-2.2613896879255066E-9</v>
      </c>
      <c r="DK170" s="77">
        <f t="shared" si="166"/>
        <v>-2.2613896216057645E-9</v>
      </c>
      <c r="DL170" s="77">
        <f t="shared" si="167"/>
        <v>-2.2613896216014408E-9</v>
      </c>
      <c r="DN170" s="78">
        <v>3.3E-10</v>
      </c>
      <c r="DO170" s="78">
        <v>1.27507180487</v>
      </c>
      <c r="DP170" s="78">
        <v>131548.894259964</v>
      </c>
      <c r="DQ170" s="77">
        <f t="shared" si="168"/>
        <v>2.4322207729018317E-10</v>
      </c>
      <c r="DR170" s="77">
        <f t="shared" si="169"/>
        <v>2.434933380075838E-10</v>
      </c>
      <c r="DS170" s="77">
        <f t="shared" si="170"/>
        <v>2.4349335606424247E-10</v>
      </c>
      <c r="DT170" s="77">
        <f t="shared" si="171"/>
        <v>2.4349335606543263E-10</v>
      </c>
      <c r="DV170" s="78">
        <v>1.9999999999999999E-11</v>
      </c>
      <c r="DW170" s="78">
        <v>4.87063627681</v>
      </c>
      <c r="DX170" s="78">
        <v>35191.810135691798</v>
      </c>
      <c r="DY170" s="77">
        <f t="shared" si="172"/>
        <v>-3.7097548992379138E-12</v>
      </c>
      <c r="DZ170" s="77">
        <f t="shared" si="173"/>
        <v>-3.7161533911620021E-12</v>
      </c>
      <c r="EA170" s="77">
        <f t="shared" si="174"/>
        <v>-3.7161538173514364E-12</v>
      </c>
      <c r="EB170" s="77">
        <f t="shared" si="175"/>
        <v>-3.7161538173799224E-12</v>
      </c>
      <c r="ED170" s="78"/>
      <c r="EE170" s="78"/>
      <c r="EF170" s="78"/>
      <c r="EL170" s="78"/>
      <c r="EM170" s="78"/>
      <c r="EN170" s="78"/>
      <c r="ET170" s="78"/>
      <c r="EU170" s="78"/>
      <c r="EV170" s="78"/>
    </row>
    <row r="171" spans="6:152" s="77" customFormat="1" ht="12.75">
      <c r="F171" s="2"/>
      <c r="G171" s="2"/>
      <c r="L171" s="78"/>
      <c r="N171" s="78">
        <v>2.4019999999999999E-8</v>
      </c>
      <c r="O171" s="78">
        <v>0.55121112633000002</v>
      </c>
      <c r="P171" s="78">
        <v>52171.924947790401</v>
      </c>
      <c r="Q171" s="77">
        <f t="shared" si="136"/>
        <v>2.2899186467727797E-8</v>
      </c>
      <c r="R171" s="77">
        <f t="shared" si="137"/>
        <v>2.2902684064160613E-8</v>
      </c>
      <c r="S171" s="77">
        <f t="shared" si="138"/>
        <v>2.290268429695723E-8</v>
      </c>
      <c r="T171" s="77">
        <f t="shared" si="139"/>
        <v>2.290268429697287E-8</v>
      </c>
      <c r="V171" s="78">
        <v>2.7200000000000001E-9</v>
      </c>
      <c r="W171" s="78">
        <v>5.3476398982599997</v>
      </c>
      <c r="X171" s="78">
        <v>53764.879178432202</v>
      </c>
      <c r="Y171" s="77">
        <f t="shared" si="140"/>
        <v>-2.2638740349625232E-9</v>
      </c>
      <c r="Z171" s="77">
        <f t="shared" si="141"/>
        <v>-2.2631237801915777E-9</v>
      </c>
      <c r="AA171" s="77">
        <f t="shared" si="142"/>
        <v>-2.2631237301985463E-9</v>
      </c>
      <c r="AB171" s="77">
        <f t="shared" si="143"/>
        <v>-2.2631237301952872E-9</v>
      </c>
      <c r="AD171" s="78">
        <v>1.5E-10</v>
      </c>
      <c r="AE171" s="78">
        <v>3.7989462069500002</v>
      </c>
      <c r="AF171" s="78">
        <v>108903.566063355</v>
      </c>
      <c r="AG171" s="77">
        <f t="shared" si="144"/>
        <v>-1.4997185553531062E-10</v>
      </c>
      <c r="AH171" s="77">
        <f t="shared" si="145"/>
        <v>-1.4997470694003122E-10</v>
      </c>
      <c r="AI171" s="77">
        <f t="shared" si="146"/>
        <v>-1.4997470712489211E-10</v>
      </c>
      <c r="AJ171" s="77">
        <f t="shared" si="147"/>
        <v>-1.4997470712490433E-10</v>
      </c>
      <c r="AL171" s="78"/>
      <c r="AM171" s="78"/>
      <c r="AN171" s="78"/>
      <c r="AT171" s="78"/>
      <c r="AU171" s="78"/>
      <c r="AV171" s="78"/>
      <c r="BB171" s="78"/>
      <c r="BC171" s="78"/>
      <c r="BD171" s="78"/>
      <c r="BJ171" s="78">
        <v>7.4999999999999993E-9</v>
      </c>
      <c r="BK171" s="78">
        <v>2.1618319633800001</v>
      </c>
      <c r="BL171" s="78">
        <v>52168.692736147503</v>
      </c>
      <c r="BM171" s="77">
        <f t="shared" si="152"/>
        <v>-2.6731609046829318E-9</v>
      </c>
      <c r="BN171" s="77">
        <f t="shared" si="153"/>
        <v>-2.669778455224444E-9</v>
      </c>
      <c r="BO171" s="77">
        <f t="shared" si="154"/>
        <v>-2.6697782298988958E-9</v>
      </c>
      <c r="BP171" s="77">
        <f t="shared" si="155"/>
        <v>-2.669778229884155E-9</v>
      </c>
      <c r="BR171" s="78">
        <v>8.0000000000000003E-10</v>
      </c>
      <c r="BS171" s="78">
        <v>0.75440631101</v>
      </c>
      <c r="BT171" s="78">
        <v>2118.7638603783998</v>
      </c>
      <c r="BU171" s="77">
        <f t="shared" si="156"/>
        <v>-1.8717758740996288E-12</v>
      </c>
      <c r="BV171" s="77">
        <f t="shared" si="157"/>
        <v>-1.8560941648710058E-12</v>
      </c>
      <c r="BW171" s="77">
        <f t="shared" si="158"/>
        <v>-1.8560931203148888E-12</v>
      </c>
      <c r="BX171" s="77">
        <f t="shared" si="159"/>
        <v>-1.8560931202452562E-12</v>
      </c>
      <c r="BZ171" s="78">
        <v>3E-11</v>
      </c>
      <c r="CA171" s="78">
        <v>4.1428403122399997</v>
      </c>
      <c r="CB171" s="78">
        <v>85034.420025968095</v>
      </c>
      <c r="CC171" s="77">
        <f t="shared" si="160"/>
        <v>-2.1732737160096289E-11</v>
      </c>
      <c r="CD171" s="77">
        <f t="shared" si="161"/>
        <v>-2.174900016457822E-11</v>
      </c>
      <c r="CE171" s="77">
        <f t="shared" si="162"/>
        <v>-2.1749001247406989E-11</v>
      </c>
      <c r="CF171" s="77">
        <f t="shared" si="163"/>
        <v>-2.1749001247478637E-11</v>
      </c>
      <c r="CH171" s="78"/>
      <c r="CI171" s="78"/>
      <c r="CJ171" s="78"/>
      <c r="CP171" s="78"/>
      <c r="CQ171" s="78"/>
      <c r="CR171" s="78"/>
      <c r="CX171" s="78"/>
      <c r="CY171" s="78"/>
      <c r="CZ171" s="78"/>
      <c r="DF171" s="78">
        <v>3.0100000000000002E-9</v>
      </c>
      <c r="DG171" s="78">
        <v>5.0248882913399999</v>
      </c>
      <c r="DH171" s="78">
        <v>117873.364007888</v>
      </c>
      <c r="DI171" s="77">
        <f t="shared" si="164"/>
        <v>6.165697837547211E-10</v>
      </c>
      <c r="DJ171" s="77">
        <f t="shared" si="165"/>
        <v>6.1335652585673812E-10</v>
      </c>
      <c r="DK171" s="77">
        <f t="shared" si="166"/>
        <v>6.1335631179766741E-10</v>
      </c>
      <c r="DL171" s="77">
        <f t="shared" si="167"/>
        <v>6.1335631178359666E-10</v>
      </c>
      <c r="DN171" s="78">
        <v>3.1999999999999998E-10</v>
      </c>
      <c r="DO171" s="78">
        <v>5.0182069294099998</v>
      </c>
      <c r="DP171" s="78">
        <v>46848.330174765601</v>
      </c>
      <c r="DQ171" s="77">
        <f t="shared" si="168"/>
        <v>-3.0868040546705725E-10</v>
      </c>
      <c r="DR171" s="77">
        <f t="shared" si="169"/>
        <v>-3.0864381307634379E-10</v>
      </c>
      <c r="DS171" s="77">
        <f t="shared" si="170"/>
        <v>-3.0864381063700155E-10</v>
      </c>
      <c r="DT171" s="77">
        <f t="shared" si="171"/>
        <v>-3.0864381063683823E-10</v>
      </c>
      <c r="DV171" s="78">
        <v>1.9999999999999999E-11</v>
      </c>
      <c r="DW171" s="78">
        <v>0.51631216786</v>
      </c>
      <c r="DX171" s="78">
        <v>71492.998823476897</v>
      </c>
      <c r="DY171" s="77">
        <f t="shared" si="172"/>
        <v>1.9983057749971622E-11</v>
      </c>
      <c r="DZ171" s="77">
        <f t="shared" si="173"/>
        <v>1.9982508990100424E-11</v>
      </c>
      <c r="EA171" s="77">
        <f t="shared" si="174"/>
        <v>1.998250895325644E-11</v>
      </c>
      <c r="EB171" s="77">
        <f t="shared" si="175"/>
        <v>1.9982508953254013E-11</v>
      </c>
      <c r="ED171" s="78"/>
      <c r="EE171" s="78"/>
      <c r="EF171" s="78"/>
      <c r="EL171" s="78"/>
      <c r="EM171" s="78"/>
      <c r="EN171" s="78"/>
      <c r="ET171" s="78"/>
      <c r="EU171" s="78"/>
      <c r="EV171" s="78"/>
    </row>
    <row r="172" spans="6:152" s="77" customFormat="1" ht="12.75">
      <c r="F172" s="2"/>
      <c r="G172" s="2"/>
      <c r="L172" s="78"/>
      <c r="N172" s="78">
        <v>2.1060000000000001E-8</v>
      </c>
      <c r="O172" s="78">
        <v>5.4127150333699996</v>
      </c>
      <c r="P172" s="78">
        <v>155468.03691925501</v>
      </c>
      <c r="Q172" s="77">
        <f t="shared" si="136"/>
        <v>-1.0228873095375714E-8</v>
      </c>
      <c r="R172" s="77">
        <f t="shared" si="137"/>
        <v>-1.0255341099883628E-8</v>
      </c>
      <c r="S172" s="77">
        <f t="shared" si="138"/>
        <v>-1.0255342862207909E-8</v>
      </c>
      <c r="T172" s="77">
        <f t="shared" si="139"/>
        <v>-1.0255342862325015E-8</v>
      </c>
      <c r="V172" s="78">
        <v>2.8699999999999998E-9</v>
      </c>
      <c r="W172" s="78">
        <v>4.9840017169399999</v>
      </c>
      <c r="X172" s="78">
        <v>25551.0986294787</v>
      </c>
      <c r="Y172" s="77">
        <f t="shared" si="140"/>
        <v>7.6474231392183662E-11</v>
      </c>
      <c r="Z172" s="77">
        <f t="shared" si="141"/>
        <v>7.7152431575293273E-11</v>
      </c>
      <c r="AA172" s="77">
        <f t="shared" si="142"/>
        <v>7.715247674988982E-11</v>
      </c>
      <c r="AB172" s="77">
        <f t="shared" si="143"/>
        <v>7.7152476752988374E-11</v>
      </c>
      <c r="AD172" s="78">
        <v>1.0999999999999999E-10</v>
      </c>
      <c r="AE172" s="78">
        <v>3.2665182816199998</v>
      </c>
      <c r="AF172" s="78">
        <v>52602.404474024399</v>
      </c>
      <c r="AG172" s="77">
        <f t="shared" si="144"/>
        <v>8.8546711136292768E-11</v>
      </c>
      <c r="AH172" s="77">
        <f t="shared" si="145"/>
        <v>8.8578462508619526E-11</v>
      </c>
      <c r="AI172" s="77">
        <f t="shared" si="146"/>
        <v>8.8578464622878541E-11</v>
      </c>
      <c r="AJ172" s="77">
        <f t="shared" si="147"/>
        <v>8.857846462301942E-11</v>
      </c>
      <c r="AL172" s="78"/>
      <c r="AM172" s="78"/>
      <c r="AN172" s="78"/>
      <c r="AT172" s="78"/>
      <c r="AU172" s="78"/>
      <c r="AV172" s="78"/>
      <c r="BB172" s="78"/>
      <c r="BC172" s="78"/>
      <c r="BD172" s="78"/>
      <c r="BJ172" s="78">
        <v>9.2300000000000006E-9</v>
      </c>
      <c r="BK172" s="78">
        <v>2.5017093692799999</v>
      </c>
      <c r="BL172" s="78">
        <v>104881.30353139099</v>
      </c>
      <c r="BM172" s="77">
        <f t="shared" si="152"/>
        <v>5.2383643799574475E-9</v>
      </c>
      <c r="BN172" s="77">
        <f t="shared" si="153"/>
        <v>5.2309878787261547E-9</v>
      </c>
      <c r="BO172" s="77">
        <f t="shared" si="154"/>
        <v>5.2309873872147754E-9</v>
      </c>
      <c r="BP172" s="77">
        <f t="shared" si="155"/>
        <v>5.230987387181924E-9</v>
      </c>
      <c r="BR172" s="78">
        <v>6E-10</v>
      </c>
      <c r="BS172" s="78">
        <v>5.9517953925300002</v>
      </c>
      <c r="BT172" s="78">
        <v>18849.227549974199</v>
      </c>
      <c r="BU172" s="77">
        <f t="shared" si="156"/>
        <v>-2.3422892854227937E-10</v>
      </c>
      <c r="BV172" s="77">
        <f t="shared" si="157"/>
        <v>-2.3413259468635599E-10</v>
      </c>
      <c r="BW172" s="77">
        <f t="shared" si="158"/>
        <v>-2.3413258826933132E-10</v>
      </c>
      <c r="BX172" s="77">
        <f t="shared" si="159"/>
        <v>-2.3413258826890739E-10</v>
      </c>
      <c r="BZ172" s="78">
        <v>1.9999999999999999E-11</v>
      </c>
      <c r="CA172" s="78">
        <v>3.0495833644100001</v>
      </c>
      <c r="CB172" s="78">
        <v>93028.948467992304</v>
      </c>
      <c r="CC172" s="77">
        <f t="shared" si="160"/>
        <v>-1.5594006535818902E-11</v>
      </c>
      <c r="CD172" s="77">
        <f t="shared" si="161"/>
        <v>-1.5583222455476685E-11</v>
      </c>
      <c r="CE172" s="77">
        <f t="shared" si="162"/>
        <v>-1.5583221736766328E-11</v>
      </c>
      <c r="CF172" s="77">
        <f t="shared" si="163"/>
        <v>-1.5583221736719298E-11</v>
      </c>
      <c r="CH172" s="78"/>
      <c r="CI172" s="78"/>
      <c r="CJ172" s="78"/>
      <c r="CP172" s="78"/>
      <c r="CQ172" s="78"/>
      <c r="CR172" s="78"/>
      <c r="CX172" s="78"/>
      <c r="CY172" s="78"/>
      <c r="CZ172" s="78"/>
      <c r="DF172" s="78">
        <v>3.5100000000000001E-9</v>
      </c>
      <c r="DG172" s="78">
        <v>2.0043334172999998</v>
      </c>
      <c r="DH172" s="78">
        <v>24395.7374720718</v>
      </c>
      <c r="DI172" s="77">
        <f t="shared" si="164"/>
        <v>8.9581831953203102E-10</v>
      </c>
      <c r="DJ172" s="77">
        <f t="shared" si="165"/>
        <v>8.950523171998797E-10</v>
      </c>
      <c r="DK172" s="77">
        <f t="shared" si="166"/>
        <v>8.950522661750331E-10</v>
      </c>
      <c r="DL172" s="77">
        <f t="shared" si="167"/>
        <v>8.9505226617165707E-10</v>
      </c>
      <c r="DN172" s="78">
        <v>3E-10</v>
      </c>
      <c r="DO172" s="78">
        <v>3.9544460517900002</v>
      </c>
      <c r="DP172" s="78">
        <v>26555.868131928601</v>
      </c>
      <c r="DQ172" s="77">
        <f t="shared" si="168"/>
        <v>1.0118720154682691E-10</v>
      </c>
      <c r="DR172" s="77">
        <f t="shared" si="169"/>
        <v>1.0125658551276681E-10</v>
      </c>
      <c r="DS172" s="77">
        <f t="shared" si="170"/>
        <v>1.0125659013422002E-10</v>
      </c>
      <c r="DT172" s="77">
        <f t="shared" si="171"/>
        <v>1.0125659013452502E-10</v>
      </c>
      <c r="DV172" s="78">
        <v>1.9999999999999999E-11</v>
      </c>
      <c r="DW172" s="78">
        <v>0.73976887550000003</v>
      </c>
      <c r="DX172" s="78">
        <v>18207.813988235201</v>
      </c>
      <c r="DY172" s="77">
        <f t="shared" si="172"/>
        <v>1.9008601997283621E-11</v>
      </c>
      <c r="DZ172" s="77">
        <f t="shared" si="173"/>
        <v>1.9009649299992031E-11</v>
      </c>
      <c r="EA172" s="77">
        <f t="shared" si="174"/>
        <v>1.9009649369734691E-11</v>
      </c>
      <c r="EB172" s="77">
        <f t="shared" si="175"/>
        <v>1.900964936973937E-11</v>
      </c>
      <c r="ED172" s="78"/>
      <c r="EE172" s="78"/>
      <c r="EF172" s="78"/>
      <c r="EL172" s="78"/>
      <c r="EM172" s="78"/>
      <c r="EN172" s="78"/>
      <c r="ET172" s="78"/>
      <c r="EU172" s="78"/>
      <c r="EV172" s="78"/>
    </row>
    <row r="173" spans="6:152" s="77" customFormat="1" ht="12.75">
      <c r="L173" s="78"/>
      <c r="N173" s="78">
        <v>2.5659999999999999E-8</v>
      </c>
      <c r="O173" s="78">
        <v>3.00606194044</v>
      </c>
      <c r="P173" s="78">
        <v>51109.310805958303</v>
      </c>
      <c r="Q173" s="77">
        <f t="shared" si="136"/>
        <v>-1.839484040328556E-8</v>
      </c>
      <c r="R173" s="77">
        <f t="shared" si="137"/>
        <v>-1.8386378910345723E-8</v>
      </c>
      <c r="S173" s="77">
        <f t="shared" si="138"/>
        <v>-1.8386378346590015E-8</v>
      </c>
      <c r="T173" s="77">
        <f t="shared" si="139"/>
        <v>-1.8386378346552368E-8</v>
      </c>
      <c r="V173" s="78">
        <v>2.88E-9</v>
      </c>
      <c r="W173" s="78">
        <v>3.2677346405600001</v>
      </c>
      <c r="X173" s="78">
        <v>124778.183658718</v>
      </c>
      <c r="Y173" s="77">
        <f t="shared" si="140"/>
        <v>-2.432073829595721E-9</v>
      </c>
      <c r="Z173" s="77">
        <f t="shared" si="141"/>
        <v>-2.4302914880879105E-9</v>
      </c>
      <c r="AA173" s="77">
        <f t="shared" si="142"/>
        <v>-2.4302913692585451E-9</v>
      </c>
      <c r="AB173" s="77">
        <f t="shared" si="143"/>
        <v>-2.4302913692506389E-9</v>
      </c>
      <c r="AD173" s="78">
        <v>1.0999999999999999E-10</v>
      </c>
      <c r="AE173" s="78">
        <v>1.28755195884</v>
      </c>
      <c r="AF173" s="78">
        <v>29416.0387978543</v>
      </c>
      <c r="AG173" s="77">
        <f t="shared" si="144"/>
        <v>2.177927016420278E-12</v>
      </c>
      <c r="AH173" s="77">
        <f t="shared" si="145"/>
        <v>2.2078574211698508E-12</v>
      </c>
      <c r="AI173" s="77">
        <f t="shared" si="146"/>
        <v>2.2078594148253306E-12</v>
      </c>
      <c r="AJ173" s="77">
        <f t="shared" si="147"/>
        <v>2.2078594149566128E-12</v>
      </c>
      <c r="AL173" s="78"/>
      <c r="AM173" s="78"/>
      <c r="AN173" s="78"/>
      <c r="AT173" s="78"/>
      <c r="AU173" s="78"/>
      <c r="AV173" s="78"/>
      <c r="BB173" s="78"/>
      <c r="BC173" s="78"/>
      <c r="BD173" s="78"/>
      <c r="BJ173" s="78">
        <v>7.2699999999999999E-9</v>
      </c>
      <c r="BK173" s="78">
        <v>6.0539463576400001</v>
      </c>
      <c r="BL173" s="78">
        <v>95247.705572179097</v>
      </c>
      <c r="BM173" s="77">
        <f t="shared" si="152"/>
        <v>6.1996423266157822E-9</v>
      </c>
      <c r="BN173" s="77">
        <f t="shared" si="153"/>
        <v>6.1962939730303204E-9</v>
      </c>
      <c r="BO173" s="77">
        <f t="shared" si="154"/>
        <v>6.1962937498363604E-9</v>
      </c>
      <c r="BP173" s="77">
        <f t="shared" si="155"/>
        <v>6.1962937498216622E-9</v>
      </c>
      <c r="BR173" s="78">
        <v>5.7999999999999996E-10</v>
      </c>
      <c r="BS173" s="78">
        <v>0.98126270514000002</v>
      </c>
      <c r="BT173" s="78">
        <v>51962.507187710398</v>
      </c>
      <c r="BU173" s="77">
        <f t="shared" si="156"/>
        <v>-1.8634005133968E-10</v>
      </c>
      <c r="BV173" s="77">
        <f t="shared" si="157"/>
        <v>-1.8607598143708207E-10</v>
      </c>
      <c r="BW173" s="77">
        <f t="shared" si="158"/>
        <v>-1.8607596384598454E-10</v>
      </c>
      <c r="BX173" s="77">
        <f t="shared" si="159"/>
        <v>-1.8607596384482918E-10</v>
      </c>
      <c r="BZ173" s="78">
        <v>3E-11</v>
      </c>
      <c r="CA173" s="78">
        <v>6.1614203374600001</v>
      </c>
      <c r="CB173" s="78">
        <v>78477.008520160496</v>
      </c>
      <c r="CC173" s="77">
        <f t="shared" si="160"/>
        <v>-3.9688619877410347E-12</v>
      </c>
      <c r="CD173" s="77">
        <f t="shared" si="161"/>
        <v>-3.9904508853581947E-12</v>
      </c>
      <c r="CE173" s="77">
        <f t="shared" si="162"/>
        <v>-3.990452323321989E-12</v>
      </c>
      <c r="CF173" s="77">
        <f t="shared" si="163"/>
        <v>-3.9904523234166373E-12</v>
      </c>
      <c r="CH173" s="78"/>
      <c r="CI173" s="78"/>
      <c r="CJ173" s="78"/>
      <c r="CP173" s="78"/>
      <c r="CQ173" s="78"/>
      <c r="CR173" s="78"/>
      <c r="CX173" s="78"/>
      <c r="CY173" s="78"/>
      <c r="CZ173" s="78"/>
      <c r="DF173" s="78">
        <v>2.8900000000000002E-9</v>
      </c>
      <c r="DG173" s="78">
        <v>6.19161799918</v>
      </c>
      <c r="DH173" s="78">
        <v>26094.531700474199</v>
      </c>
      <c r="DI173" s="77">
        <f t="shared" si="164"/>
        <v>2.7918682522561492E-9</v>
      </c>
      <c r="DJ173" s="77">
        <f t="shared" si="165"/>
        <v>2.7916879015513103E-9</v>
      </c>
      <c r="DK173" s="77">
        <f t="shared" si="166"/>
        <v>2.7916878895327553E-9</v>
      </c>
      <c r="DL173" s="77">
        <f t="shared" si="167"/>
        <v>2.7916878895319479E-9</v>
      </c>
      <c r="DN173" s="78">
        <v>3.1000000000000002E-10</v>
      </c>
      <c r="DO173" s="78">
        <v>1.1791102823899999</v>
      </c>
      <c r="DP173" s="78">
        <v>59414.481874748402</v>
      </c>
      <c r="DQ173" s="77">
        <f t="shared" si="168"/>
        <v>1.4753849508834399E-11</v>
      </c>
      <c r="DR173" s="77">
        <f t="shared" si="169"/>
        <v>1.4583637856595794E-11</v>
      </c>
      <c r="DS173" s="77">
        <f t="shared" si="170"/>
        <v>1.458362651866953E-11</v>
      </c>
      <c r="DT173" s="77">
        <f t="shared" si="171"/>
        <v>1.4583626517912647E-11</v>
      </c>
      <c r="DV173" s="78">
        <v>1.9999999999999999E-11</v>
      </c>
      <c r="DW173" s="78">
        <v>5.5015024441399998</v>
      </c>
      <c r="DX173" s="78">
        <v>78283.379185622296</v>
      </c>
      <c r="DY173" s="77">
        <f t="shared" si="172"/>
        <v>5.5461335292231936E-12</v>
      </c>
      <c r="DZ173" s="77">
        <f t="shared" si="173"/>
        <v>5.532215057348112E-12</v>
      </c>
      <c r="EA173" s="77">
        <f t="shared" si="174"/>
        <v>5.5322141301435256E-12</v>
      </c>
      <c r="EB173" s="77">
        <f t="shared" si="175"/>
        <v>5.5322141300823442E-12</v>
      </c>
      <c r="ED173" s="78"/>
      <c r="EE173" s="78"/>
      <c r="EF173" s="78"/>
      <c r="EL173" s="78"/>
      <c r="EM173" s="78"/>
      <c r="EN173" s="78"/>
      <c r="ET173" s="78"/>
      <c r="EU173" s="78"/>
      <c r="EV173" s="78"/>
    </row>
    <row r="174" spans="6:152" s="77" customFormat="1" ht="12.75">
      <c r="L174" s="78"/>
      <c r="N174" s="78">
        <v>2.3919999999999998E-8</v>
      </c>
      <c r="O174" s="78">
        <v>0.17898534184000001</v>
      </c>
      <c r="P174" s="78">
        <v>103.0927742186</v>
      </c>
      <c r="Q174" s="77">
        <f t="shared" si="136"/>
        <v>2.2099921607212066E-8</v>
      </c>
      <c r="R174" s="77">
        <f t="shared" si="137"/>
        <v>2.2099912878126654E-8</v>
      </c>
      <c r="S174" s="77">
        <f t="shared" si="138"/>
        <v>2.2099912877545209E-8</v>
      </c>
      <c r="T174" s="77">
        <f t="shared" si="139"/>
        <v>2.209991287754517E-8</v>
      </c>
      <c r="V174" s="78">
        <v>2.7499999999999998E-9</v>
      </c>
      <c r="W174" s="78">
        <v>0.59220058467000003</v>
      </c>
      <c r="X174" s="78">
        <v>104881.30353139099</v>
      </c>
      <c r="Y174" s="77">
        <f t="shared" si="140"/>
        <v>-2.6541493986158259E-9</v>
      </c>
      <c r="Z174" s="77">
        <f t="shared" si="141"/>
        <v>-2.6548465119775657E-9</v>
      </c>
      <c r="AA174" s="77">
        <f t="shared" si="142"/>
        <v>-2.6548465583288968E-9</v>
      </c>
      <c r="AB174" s="77">
        <f t="shared" si="143"/>
        <v>-2.654846558331995E-9</v>
      </c>
      <c r="AD174" s="78">
        <v>1.0999999999999999E-10</v>
      </c>
      <c r="AE174" s="78">
        <v>4.0318561846099996</v>
      </c>
      <c r="AF174" s="78">
        <v>181505.94343892499</v>
      </c>
      <c r="AG174" s="77">
        <f t="shared" si="144"/>
        <v>-1.0835726421045282E-10</v>
      </c>
      <c r="AH174" s="77">
        <f t="shared" si="145"/>
        <v>-1.0832530753634515E-10</v>
      </c>
      <c r="AI174" s="77">
        <f t="shared" si="146"/>
        <v>-1.0832530539753819E-10</v>
      </c>
      <c r="AJ174" s="77">
        <f t="shared" si="147"/>
        <v>-1.0832530539739689E-10</v>
      </c>
      <c r="AL174" s="78"/>
      <c r="AM174" s="78"/>
      <c r="AN174" s="78"/>
      <c r="AT174" s="78"/>
      <c r="AU174" s="78"/>
      <c r="AV174" s="78"/>
      <c r="BB174" s="78"/>
      <c r="BC174" s="78"/>
      <c r="BD174" s="78"/>
      <c r="BJ174" s="78">
        <v>6.4000000000000002E-9</v>
      </c>
      <c r="BK174" s="78">
        <v>2.7173815856400001</v>
      </c>
      <c r="BL174" s="78">
        <v>131395.115449479</v>
      </c>
      <c r="BM174" s="77">
        <f t="shared" si="152"/>
        <v>-6.3650710773433135E-9</v>
      </c>
      <c r="BN174" s="77">
        <f t="shared" si="153"/>
        <v>-6.3642546559928566E-9</v>
      </c>
      <c r="BO174" s="77">
        <f t="shared" si="154"/>
        <v>-6.3642546012978299E-9</v>
      </c>
      <c r="BP174" s="77">
        <f t="shared" si="155"/>
        <v>-6.3642546012942201E-9</v>
      </c>
      <c r="BR174" s="78">
        <v>5.7E-10</v>
      </c>
      <c r="BS174" s="78">
        <v>0.63495768344000003</v>
      </c>
      <c r="BT174" s="78">
        <v>150866.08680029199</v>
      </c>
      <c r="BU174" s="77">
        <f t="shared" si="156"/>
        <v>5.5980403351125683E-10</v>
      </c>
      <c r="BV174" s="77">
        <f t="shared" si="157"/>
        <v>5.5965368219030207E-10</v>
      </c>
      <c r="BW174" s="77">
        <f t="shared" si="158"/>
        <v>5.5965367213910813E-10</v>
      </c>
      <c r="BX174" s="77">
        <f t="shared" si="159"/>
        <v>5.5965367213844442E-10</v>
      </c>
      <c r="BZ174" s="78">
        <v>3E-11</v>
      </c>
      <c r="CA174" s="78">
        <v>4.4977909900000004</v>
      </c>
      <c r="CB174" s="78">
        <v>76144.945564344103</v>
      </c>
      <c r="CC174" s="77">
        <f t="shared" si="160"/>
        <v>-2.9713118129299028E-11</v>
      </c>
      <c r="CD174" s="77">
        <f t="shared" si="161"/>
        <v>-2.9716026501055068E-11</v>
      </c>
      <c r="CE174" s="77">
        <f t="shared" si="162"/>
        <v>-2.9716026694290288E-11</v>
      </c>
      <c r="CF174" s="77">
        <f t="shared" si="163"/>
        <v>-2.9716026694303161E-11</v>
      </c>
      <c r="CH174" s="78"/>
      <c r="CI174" s="78"/>
      <c r="CJ174" s="78"/>
      <c r="CP174" s="78"/>
      <c r="CQ174" s="78"/>
      <c r="CR174" s="78"/>
      <c r="CX174" s="78"/>
      <c r="CY174" s="78"/>
      <c r="CZ174" s="78"/>
      <c r="DF174" s="78">
        <v>2.86E-9</v>
      </c>
      <c r="DG174" s="78">
        <v>3.7717069030400001</v>
      </c>
      <c r="DH174" s="78">
        <v>7.1135470007999997</v>
      </c>
      <c r="DI174" s="77">
        <f t="shared" si="164"/>
        <v>-2.3754194589638559E-9</v>
      </c>
      <c r="DJ174" s="77">
        <f t="shared" si="165"/>
        <v>-2.3754195637893563E-9</v>
      </c>
      <c r="DK174" s="77">
        <f t="shared" si="166"/>
        <v>-2.3754195637963381E-9</v>
      </c>
      <c r="DL174" s="77">
        <f t="shared" si="167"/>
        <v>-2.3754195637963394E-9</v>
      </c>
      <c r="DN174" s="78">
        <v>3E-10</v>
      </c>
      <c r="DO174" s="78">
        <v>0.55604674983000002</v>
      </c>
      <c r="DP174" s="78">
        <v>3442.5749449653999</v>
      </c>
      <c r="DQ174" s="77">
        <f t="shared" si="168"/>
        <v>2.8495930139414933E-10</v>
      </c>
      <c r="DR174" s="77">
        <f t="shared" si="169"/>
        <v>2.8496228871076212E-10</v>
      </c>
      <c r="DS174" s="77">
        <f t="shared" si="170"/>
        <v>2.8496228890973742E-10</v>
      </c>
      <c r="DT174" s="77">
        <f t="shared" si="171"/>
        <v>2.8496228890975045E-10</v>
      </c>
      <c r="DV174" s="78">
        <v>1.9999999999999999E-11</v>
      </c>
      <c r="DW174" s="78">
        <v>4.7866179172100001</v>
      </c>
      <c r="DX174" s="78">
        <v>78477.008520160496</v>
      </c>
      <c r="DY174" s="77">
        <f t="shared" si="172"/>
        <v>-1.9959932421911906E-11</v>
      </c>
      <c r="DZ174" s="77">
        <f t="shared" si="173"/>
        <v>-1.9960845860266358E-11</v>
      </c>
      <c r="EA174" s="77">
        <f t="shared" si="174"/>
        <v>-1.9960845920759912E-11</v>
      </c>
      <c r="EB174" s="77">
        <f t="shared" si="175"/>
        <v>-1.9960845920763896E-11</v>
      </c>
      <c r="ED174" s="78"/>
      <c r="EE174" s="78"/>
      <c r="EF174" s="78"/>
      <c r="EL174" s="78"/>
      <c r="EM174" s="78"/>
      <c r="EN174" s="78"/>
      <c r="ET174" s="78"/>
      <c r="EU174" s="78"/>
      <c r="EV174" s="78"/>
    </row>
    <row r="175" spans="6:152" s="77" customFormat="1" ht="12.75">
      <c r="L175" s="78"/>
      <c r="N175" s="78">
        <v>2.737E-8</v>
      </c>
      <c r="O175" s="78">
        <v>1.0819256766800001</v>
      </c>
      <c r="P175" s="78">
        <v>632.78373931320004</v>
      </c>
      <c r="Q175" s="77">
        <f t="shared" si="136"/>
        <v>-2.0666853570994609E-8</v>
      </c>
      <c r="R175" s="77">
        <f t="shared" si="137"/>
        <v>-2.0666958622555183E-8</v>
      </c>
      <c r="S175" s="77">
        <f t="shared" si="138"/>
        <v>-2.0666958629552635E-8</v>
      </c>
      <c r="T175" s="77">
        <f t="shared" si="139"/>
        <v>-2.0666958629553098E-8</v>
      </c>
      <c r="V175" s="78">
        <v>2.2900000000000002E-9</v>
      </c>
      <c r="W175" s="78">
        <v>5.0770020223500003</v>
      </c>
      <c r="X175" s="78">
        <v>52602.404474024399</v>
      </c>
      <c r="Y175" s="77">
        <f t="shared" si="140"/>
        <v>-1.7574671421922253E-9</v>
      </c>
      <c r="Z175" s="77">
        <f t="shared" si="141"/>
        <v>-1.7567524501155337E-9</v>
      </c>
      <c r="AA175" s="77">
        <f t="shared" si="142"/>
        <v>-1.7567524024960623E-9</v>
      </c>
      <c r="AB175" s="77">
        <f t="shared" si="143"/>
        <v>-1.7567524024928892E-9</v>
      </c>
      <c r="AD175" s="78">
        <v>1.0999999999999999E-10</v>
      </c>
      <c r="AE175" s="78">
        <v>5.5844804614000001</v>
      </c>
      <c r="AF175" s="78">
        <v>120226.230161659</v>
      </c>
      <c r="AG175" s="77">
        <f t="shared" si="144"/>
        <v>3.1098856495566516E-11</v>
      </c>
      <c r="AH175" s="77">
        <f t="shared" si="145"/>
        <v>3.0981476050585376E-11</v>
      </c>
      <c r="AI175" s="77">
        <f t="shared" si="146"/>
        <v>3.0981468230609838E-11</v>
      </c>
      <c r="AJ175" s="77">
        <f t="shared" si="147"/>
        <v>3.0981468230093865E-11</v>
      </c>
      <c r="AL175" s="78"/>
      <c r="AM175" s="78"/>
      <c r="AN175" s="78"/>
      <c r="AT175" s="78"/>
      <c r="AU175" s="78"/>
      <c r="AV175" s="78"/>
      <c r="BB175" s="78"/>
      <c r="BC175" s="78"/>
      <c r="BD175" s="78"/>
      <c r="BJ175" s="78">
        <v>6.2799999999999998E-9</v>
      </c>
      <c r="BK175" s="78">
        <v>1.43868691098</v>
      </c>
      <c r="BL175" s="78">
        <v>55618.381228113802</v>
      </c>
      <c r="BM175" s="77">
        <f t="shared" si="152"/>
        <v>3.7312382109709431E-9</v>
      </c>
      <c r="BN175" s="77">
        <f t="shared" si="153"/>
        <v>3.7338369719423445E-9</v>
      </c>
      <c r="BO175" s="77">
        <f t="shared" si="154"/>
        <v>3.7338371450127667E-9</v>
      </c>
      <c r="BP175" s="77">
        <f t="shared" si="155"/>
        <v>3.7338371450239601E-9</v>
      </c>
      <c r="BR175" s="78">
        <v>6.3E-10</v>
      </c>
      <c r="BS175" s="78">
        <v>0.40577774916999998</v>
      </c>
      <c r="BT175" s="78">
        <v>76044.952320535798</v>
      </c>
      <c r="BU175" s="77">
        <f t="shared" si="156"/>
        <v>6.0921336348662892E-10</v>
      </c>
      <c r="BV175" s="77">
        <f t="shared" si="157"/>
        <v>6.0910029617829983E-10</v>
      </c>
      <c r="BW175" s="77">
        <f t="shared" si="158"/>
        <v>6.0910028863685293E-10</v>
      </c>
      <c r="BX175" s="77">
        <f t="shared" si="159"/>
        <v>6.0910028863635889E-10</v>
      </c>
      <c r="BZ175" s="78">
        <v>1.9999999999999999E-11</v>
      </c>
      <c r="CA175" s="78">
        <v>2.74114399659</v>
      </c>
      <c r="CB175" s="78">
        <v>130969.206672965</v>
      </c>
      <c r="CC175" s="77">
        <f t="shared" si="160"/>
        <v>1.3035531039037642E-11</v>
      </c>
      <c r="CD175" s="77">
        <f t="shared" si="161"/>
        <v>1.3017142304897677E-11</v>
      </c>
      <c r="CE175" s="77">
        <f t="shared" si="162"/>
        <v>1.3017141079389115E-11</v>
      </c>
      <c r="CF175" s="77">
        <f t="shared" si="163"/>
        <v>1.3017141079307983E-11</v>
      </c>
      <c r="CH175" s="78"/>
      <c r="CI175" s="78"/>
      <c r="CJ175" s="78"/>
      <c r="CP175" s="78"/>
      <c r="CQ175" s="78"/>
      <c r="CR175" s="78"/>
      <c r="CX175" s="78"/>
      <c r="CY175" s="78"/>
      <c r="CZ175" s="78"/>
      <c r="DF175" s="78">
        <v>2.8400000000000001E-9</v>
      </c>
      <c r="DG175" s="78">
        <v>3.1094261680800002</v>
      </c>
      <c r="DH175" s="78">
        <v>49957.049178961599</v>
      </c>
      <c r="DI175" s="77">
        <f t="shared" si="164"/>
        <v>-2.4023973981294046E-9</v>
      </c>
      <c r="DJ175" s="77">
        <f t="shared" si="165"/>
        <v>-2.4016971001522765E-9</v>
      </c>
      <c r="DK175" s="77">
        <f t="shared" si="166"/>
        <v>-2.401697053488446E-9</v>
      </c>
      <c r="DL175" s="77">
        <f t="shared" si="167"/>
        <v>-2.4016970534853445E-9</v>
      </c>
      <c r="DN175" s="78">
        <v>3.4000000000000001E-10</v>
      </c>
      <c r="DO175" s="78">
        <v>3.5574532848499998</v>
      </c>
      <c r="DP175" s="78">
        <v>433.71173787679999</v>
      </c>
      <c r="DQ175" s="77">
        <f t="shared" si="168"/>
        <v>1.3804516447478803E-10</v>
      </c>
      <c r="DR175" s="77">
        <f t="shared" si="169"/>
        <v>1.3804641123924776E-10</v>
      </c>
      <c r="DS175" s="77">
        <f t="shared" si="170"/>
        <v>1.3804641132229457E-10</v>
      </c>
      <c r="DT175" s="77">
        <f t="shared" si="171"/>
        <v>1.3804641132230008E-10</v>
      </c>
      <c r="DV175" s="78">
        <v>1.9999999999999999E-11</v>
      </c>
      <c r="DW175" s="78">
        <v>4.4068376149599997</v>
      </c>
      <c r="DX175" s="78">
        <v>103821.921601202</v>
      </c>
      <c r="DY175" s="77">
        <f t="shared" si="172"/>
        <v>1.7271508997381754E-11</v>
      </c>
      <c r="DZ175" s="77">
        <f t="shared" si="173"/>
        <v>1.7281187393741798E-11</v>
      </c>
      <c r="EA175" s="77">
        <f t="shared" si="174"/>
        <v>1.7281188037887471E-11</v>
      </c>
      <c r="EB175" s="77">
        <f t="shared" si="175"/>
        <v>1.7281188037929822E-11</v>
      </c>
      <c r="ED175" s="78"/>
      <c r="EE175" s="78"/>
      <c r="EF175" s="78"/>
      <c r="EL175" s="78"/>
      <c r="EM175" s="78"/>
      <c r="EN175" s="78"/>
      <c r="ET175" s="78"/>
      <c r="EU175" s="78"/>
      <c r="EV175" s="78"/>
    </row>
    <row r="176" spans="6:152" s="77" customFormat="1" ht="12.75">
      <c r="L176" s="78"/>
      <c r="N176" s="78">
        <v>2.5230000000000002E-8</v>
      </c>
      <c r="O176" s="78">
        <v>5.9035643867500003</v>
      </c>
      <c r="P176" s="78">
        <v>51123.537899959898</v>
      </c>
      <c r="Q176" s="77">
        <f t="shared" si="136"/>
        <v>1.156840663838957E-8</v>
      </c>
      <c r="R176" s="77">
        <f t="shared" si="137"/>
        <v>1.1557800407209413E-8</v>
      </c>
      <c r="S176" s="77">
        <f t="shared" si="138"/>
        <v>1.1557799700642846E-8</v>
      </c>
      <c r="T176" s="77">
        <f t="shared" si="139"/>
        <v>1.155779970059695E-8</v>
      </c>
      <c r="V176" s="78">
        <v>2.6500000000000002E-9</v>
      </c>
      <c r="W176" s="78">
        <v>1.0403368128799999</v>
      </c>
      <c r="X176" s="78">
        <v>25938.339944439598</v>
      </c>
      <c r="Y176" s="77">
        <f t="shared" si="140"/>
        <v>-4.3731645958659467E-10</v>
      </c>
      <c r="Z176" s="77">
        <f t="shared" si="141"/>
        <v>-4.3668923488829978E-10</v>
      </c>
      <c r="AA176" s="77">
        <f t="shared" si="142"/>
        <v>-4.3668919310806449E-10</v>
      </c>
      <c r="AB176" s="77">
        <f t="shared" si="143"/>
        <v>-4.3668919310531582E-10</v>
      </c>
      <c r="AD176" s="78">
        <v>1.2E-10</v>
      </c>
      <c r="AE176" s="78">
        <v>0.32316787547999998</v>
      </c>
      <c r="AF176" s="78">
        <v>91785.460866313893</v>
      </c>
      <c r="AG176" s="77">
        <f t="shared" si="144"/>
        <v>1.1272512125521664E-10</v>
      </c>
      <c r="AH176" s="77">
        <f t="shared" si="145"/>
        <v>1.1276002121465012E-10</v>
      </c>
      <c r="AI176" s="77">
        <f t="shared" si="146"/>
        <v>1.1276002353662494E-10</v>
      </c>
      <c r="AJ176" s="77">
        <f t="shared" si="147"/>
        <v>1.1276002353677662E-10</v>
      </c>
      <c r="AL176" s="78"/>
      <c r="AM176" s="78"/>
      <c r="AN176" s="78"/>
      <c r="AT176" s="78"/>
      <c r="AU176" s="78"/>
      <c r="AV176" s="78"/>
      <c r="BB176" s="78"/>
      <c r="BC176" s="78"/>
      <c r="BD176" s="78"/>
      <c r="BJ176" s="78">
        <v>6.2199999999999996E-9</v>
      </c>
      <c r="BK176" s="78">
        <v>3.4610229806800001</v>
      </c>
      <c r="BL176" s="78">
        <v>77623.812138408495</v>
      </c>
      <c r="BM176" s="77">
        <f t="shared" si="152"/>
        <v>5.8909396445384856E-9</v>
      </c>
      <c r="BN176" s="77">
        <f t="shared" si="153"/>
        <v>5.8923717771610885E-9</v>
      </c>
      <c r="BO176" s="77">
        <f t="shared" si="154"/>
        <v>5.8923718724541339E-9</v>
      </c>
      <c r="BP176" s="77">
        <f t="shared" si="155"/>
        <v>5.8923718724603617E-9</v>
      </c>
      <c r="BR176" s="78">
        <v>6.0999999999999996E-10</v>
      </c>
      <c r="BS176" s="78">
        <v>3.20728040856</v>
      </c>
      <c r="BT176" s="78">
        <v>76144.945564344103</v>
      </c>
      <c r="BU176" s="77">
        <f t="shared" si="156"/>
        <v>-2.4800457799731499E-10</v>
      </c>
      <c r="BV176" s="77">
        <f t="shared" si="157"/>
        <v>-2.4761190821024825E-10</v>
      </c>
      <c r="BW176" s="77">
        <f t="shared" si="158"/>
        <v>-2.4761188205045132E-10</v>
      </c>
      <c r="BX176" s="77">
        <f t="shared" si="159"/>
        <v>-2.476118820487084E-10</v>
      </c>
      <c r="BZ176" s="78">
        <v>1.9999999999999999E-11</v>
      </c>
      <c r="CA176" s="78">
        <v>6.1860657565099997</v>
      </c>
      <c r="CB176" s="78">
        <v>51123.537899959898</v>
      </c>
      <c r="CC176" s="77">
        <f t="shared" si="160"/>
        <v>1.3761430819633846E-11</v>
      </c>
      <c r="CD176" s="77">
        <f t="shared" si="161"/>
        <v>1.3754564986980241E-11</v>
      </c>
      <c r="CE176" s="77">
        <f t="shared" si="162"/>
        <v>1.3754564529545038E-11</v>
      </c>
      <c r="CF176" s="77">
        <f t="shared" si="163"/>
        <v>1.3754564529515324E-11</v>
      </c>
      <c r="CH176" s="78"/>
      <c r="CI176" s="78"/>
      <c r="CJ176" s="78"/>
      <c r="CP176" s="78"/>
      <c r="CQ176" s="78"/>
      <c r="CR176" s="78"/>
      <c r="CX176" s="78"/>
      <c r="CY176" s="78"/>
      <c r="CZ176" s="78"/>
      <c r="DF176" s="78">
        <v>3.8499999999999997E-9</v>
      </c>
      <c r="DG176" s="78">
        <v>2.4718472945299998</v>
      </c>
      <c r="DH176" s="78">
        <v>25234.7067598221</v>
      </c>
      <c r="DI176" s="77">
        <f t="shared" si="164"/>
        <v>2.7200397729863293E-9</v>
      </c>
      <c r="DJ176" s="77">
        <f t="shared" si="165"/>
        <v>2.7206758141972016E-9</v>
      </c>
      <c r="DK176" s="77">
        <f t="shared" si="166"/>
        <v>2.7206758565588947E-9</v>
      </c>
      <c r="DL176" s="77">
        <f t="shared" si="167"/>
        <v>2.7206758565617592E-9</v>
      </c>
      <c r="DN176" s="78">
        <v>3.3E-10</v>
      </c>
      <c r="DO176" s="78">
        <v>5.3622969706500001</v>
      </c>
      <c r="DP176" s="78">
        <v>104881.30353139099</v>
      </c>
      <c r="DQ176" s="77">
        <f t="shared" si="168"/>
        <v>-1.0459163147721673E-10</v>
      </c>
      <c r="DR176" s="77">
        <f t="shared" si="169"/>
        <v>-1.0428788157701849E-10</v>
      </c>
      <c r="DS176" s="77">
        <f t="shared" si="170"/>
        <v>-1.0428786134102534E-10</v>
      </c>
      <c r="DT176" s="77">
        <f t="shared" si="171"/>
        <v>-1.0428786133967276E-10</v>
      </c>
      <c r="DV176" s="78">
        <v>1.9999999999999999E-11</v>
      </c>
      <c r="DW176" s="78">
        <v>3.0709251602699998</v>
      </c>
      <c r="DX176" s="78">
        <v>78256.595877721702</v>
      </c>
      <c r="DY176" s="77">
        <f t="shared" si="172"/>
        <v>-1.8176902682632623E-11</v>
      </c>
      <c r="DZ176" s="77">
        <f t="shared" si="173"/>
        <v>-1.8170857761717016E-11</v>
      </c>
      <c r="EA176" s="77">
        <f t="shared" si="174"/>
        <v>-1.8170857358748533E-11</v>
      </c>
      <c r="EB176" s="77">
        <f t="shared" si="175"/>
        <v>-1.8170857358721459E-11</v>
      </c>
      <c r="ED176" s="78"/>
      <c r="EE176" s="78"/>
      <c r="EF176" s="78"/>
      <c r="EL176" s="78"/>
      <c r="EM176" s="78"/>
      <c r="EN176" s="78"/>
      <c r="ET176" s="78"/>
      <c r="EU176" s="78"/>
      <c r="EV176" s="78"/>
    </row>
    <row r="177" spans="12:152" s="77" customFormat="1" ht="12.75">
      <c r="L177" s="78"/>
      <c r="N177" s="78">
        <v>2.098E-8</v>
      </c>
      <c r="O177" s="78">
        <v>2.4713206913999999</v>
      </c>
      <c r="P177" s="78">
        <v>66941.045326418098</v>
      </c>
      <c r="Q177" s="77">
        <f t="shared" si="136"/>
        <v>-9.1056512099939402E-9</v>
      </c>
      <c r="R177" s="77">
        <f t="shared" si="137"/>
        <v>-9.0939437175446651E-9</v>
      </c>
      <c r="S177" s="77">
        <f t="shared" si="138"/>
        <v>-9.0939429375943086E-9</v>
      </c>
      <c r="T177" s="77">
        <f t="shared" si="139"/>
        <v>-9.0939429375427223E-9</v>
      </c>
      <c r="V177" s="78">
        <v>2.2400000000000001E-9</v>
      </c>
      <c r="W177" s="78">
        <v>5.1072681918000002</v>
      </c>
      <c r="X177" s="78">
        <v>117873.364007888</v>
      </c>
      <c r="Y177" s="77">
        <f t="shared" si="140"/>
        <v>6.3770039791113238E-10</v>
      </c>
      <c r="Z177" s="77">
        <f t="shared" si="141"/>
        <v>6.3535831322202315E-10</v>
      </c>
      <c r="AA177" s="77">
        <f t="shared" si="142"/>
        <v>6.3535815719083802E-10</v>
      </c>
      <c r="AB177" s="77">
        <f t="shared" si="143"/>
        <v>6.353581571805817E-10</v>
      </c>
      <c r="AD177" s="78">
        <v>1.2999999999999999E-10</v>
      </c>
      <c r="AE177" s="78">
        <v>2.0263656514899999</v>
      </c>
      <c r="AF177" s="78">
        <v>71492.998823476897</v>
      </c>
      <c r="AG177" s="77">
        <f t="shared" si="144"/>
        <v>1.3224954902802546E-11</v>
      </c>
      <c r="AH177" s="77">
        <f t="shared" si="145"/>
        <v>1.3310492135480463E-11</v>
      </c>
      <c r="AI177" s="77">
        <f t="shared" si="146"/>
        <v>1.3310497832908085E-11</v>
      </c>
      <c r="AJ177" s="77">
        <f t="shared" si="147"/>
        <v>1.3310497833282976E-11</v>
      </c>
      <c r="AL177" s="78"/>
      <c r="AM177" s="78"/>
      <c r="AN177" s="78"/>
      <c r="AT177" s="78"/>
      <c r="AU177" s="78"/>
      <c r="AV177" s="78"/>
      <c r="BB177" s="78"/>
      <c r="BC177" s="78"/>
      <c r="BD177" s="78"/>
      <c r="BJ177" s="78">
        <v>8.2499999999999994E-9</v>
      </c>
      <c r="BK177" s="78">
        <v>1.00561540075</v>
      </c>
      <c r="BL177" s="78">
        <v>85034.420025968095</v>
      </c>
      <c r="BM177" s="77">
        <f t="shared" si="152"/>
        <v>5.9516056940229775E-9</v>
      </c>
      <c r="BN177" s="77">
        <f t="shared" si="153"/>
        <v>5.9560985214537279E-9</v>
      </c>
      <c r="BO177" s="77">
        <f t="shared" si="154"/>
        <v>5.956098820597735E-9</v>
      </c>
      <c r="BP177" s="77">
        <f t="shared" si="155"/>
        <v>5.9560988206175286E-9</v>
      </c>
      <c r="BR177" s="78">
        <v>5.3000000000000003E-10</v>
      </c>
      <c r="BS177" s="78">
        <v>1.3442413447599999</v>
      </c>
      <c r="BT177" s="78">
        <v>51742.094545271502</v>
      </c>
      <c r="BU177" s="77">
        <f t="shared" si="156"/>
        <v>-4.9942040035645119E-10</v>
      </c>
      <c r="BV177" s="77">
        <f t="shared" si="157"/>
        <v>-4.9950527649340295E-10</v>
      </c>
      <c r="BW177" s="77">
        <f t="shared" si="158"/>
        <v>-4.9950528214317547E-10</v>
      </c>
      <c r="BX177" s="77">
        <f t="shared" si="159"/>
        <v>-4.9950528214355814E-10</v>
      </c>
      <c r="BZ177" s="78">
        <v>3E-11</v>
      </c>
      <c r="CA177" s="78">
        <v>1.68659744145</v>
      </c>
      <c r="CB177" s="78">
        <v>28421.099534446199</v>
      </c>
      <c r="CC177" s="77">
        <f t="shared" si="160"/>
        <v>1.1334223446873039E-11</v>
      </c>
      <c r="CD177" s="77">
        <f t="shared" si="161"/>
        <v>1.1341526719721915E-11</v>
      </c>
      <c r="CE177" s="77">
        <f t="shared" si="162"/>
        <v>1.1341527206165854E-11</v>
      </c>
      <c r="CF177" s="77">
        <f t="shared" si="163"/>
        <v>1.1341527206198217E-11</v>
      </c>
      <c r="CH177" s="78"/>
      <c r="CI177" s="78"/>
      <c r="CJ177" s="78"/>
      <c r="CP177" s="78"/>
      <c r="CQ177" s="78"/>
      <c r="CR177" s="78"/>
      <c r="CX177" s="78"/>
      <c r="CY177" s="78"/>
      <c r="CZ177" s="78"/>
      <c r="DF177" s="78">
        <v>3.8199999999999996E-9</v>
      </c>
      <c r="DG177" s="78">
        <v>0.97683830518000003</v>
      </c>
      <c r="DH177" s="78">
        <v>52026.243086013797</v>
      </c>
      <c r="DI177" s="77">
        <f t="shared" si="164"/>
        <v>1.1739371884382303E-10</v>
      </c>
      <c r="DJ177" s="77">
        <f t="shared" si="165"/>
        <v>1.1923152396067755E-10</v>
      </c>
      <c r="DK177" s="77">
        <f t="shared" si="166"/>
        <v>1.1923164637574498E-10</v>
      </c>
      <c r="DL177" s="77">
        <f t="shared" si="167"/>
        <v>1.192316463837753E-10</v>
      </c>
      <c r="DN177" s="78">
        <v>3E-10</v>
      </c>
      <c r="DO177" s="78">
        <v>1.24209931344</v>
      </c>
      <c r="DP177" s="78">
        <v>26202.342430259399</v>
      </c>
      <c r="DQ177" s="77">
        <f t="shared" si="168"/>
        <v>2.6684799296362637E-10</v>
      </c>
      <c r="DR177" s="77">
        <f t="shared" si="169"/>
        <v>2.6688121665504349E-10</v>
      </c>
      <c r="DS177" s="77">
        <f t="shared" si="170"/>
        <v>2.6688121886754814E-10</v>
      </c>
      <c r="DT177" s="77">
        <f t="shared" si="171"/>
        <v>2.6688121886769223E-10</v>
      </c>
      <c r="DV177" s="78">
        <v>1.9999999999999999E-11</v>
      </c>
      <c r="DW177" s="78">
        <v>5.0130161424399997</v>
      </c>
      <c r="DX177" s="78">
        <v>3442.5749449653999</v>
      </c>
      <c r="DY177" s="77">
        <f t="shared" si="172"/>
        <v>1.2506838425307308E-12</v>
      </c>
      <c r="DZ177" s="77">
        <f t="shared" si="173"/>
        <v>1.2500480944756931E-12</v>
      </c>
      <c r="EA177" s="77">
        <f t="shared" si="174"/>
        <v>1.2500480521285211E-12</v>
      </c>
      <c r="EB177" s="77">
        <f t="shared" si="175"/>
        <v>1.2500480521257556E-12</v>
      </c>
      <c r="ED177" s="78"/>
      <c r="EE177" s="78"/>
      <c r="EF177" s="78"/>
      <c r="EL177" s="78"/>
      <c r="EM177" s="78"/>
      <c r="EN177" s="78"/>
      <c r="ET177" s="78"/>
      <c r="EU177" s="78"/>
      <c r="EV177" s="78"/>
    </row>
    <row r="178" spans="12:152" s="77" customFormat="1" ht="12.75">
      <c r="L178" s="78"/>
      <c r="N178" s="78">
        <v>2.0030000000000001E-8</v>
      </c>
      <c r="O178" s="78">
        <v>3.7542232682800001</v>
      </c>
      <c r="P178" s="78">
        <v>16066.065861474801</v>
      </c>
      <c r="Q178" s="77">
        <f t="shared" si="136"/>
        <v>-1.7556328235442049E-8</v>
      </c>
      <c r="R178" s="77">
        <f t="shared" si="137"/>
        <v>-1.7554894805990052E-8</v>
      </c>
      <c r="S178" s="77">
        <f t="shared" si="138"/>
        <v>-1.7554894710496537E-8</v>
      </c>
      <c r="T178" s="77">
        <f t="shared" si="139"/>
        <v>-1.7554894710490234E-8</v>
      </c>
      <c r="V178" s="78">
        <v>2.4199999999999999E-9</v>
      </c>
      <c r="W178" s="78">
        <v>0.44760602598999999</v>
      </c>
      <c r="X178" s="78">
        <v>23754.706748702101</v>
      </c>
      <c r="Y178" s="77">
        <f t="shared" si="140"/>
        <v>1.8744125065903038E-9</v>
      </c>
      <c r="Z178" s="77">
        <f t="shared" si="141"/>
        <v>1.8747488611668055E-9</v>
      </c>
      <c r="AA178" s="77">
        <f t="shared" si="142"/>
        <v>1.8747488835682937E-9</v>
      </c>
      <c r="AB178" s="77">
        <f t="shared" si="143"/>
        <v>1.8747488835697727E-9</v>
      </c>
      <c r="AD178" s="78">
        <v>1.5E-10</v>
      </c>
      <c r="AE178" s="78">
        <v>3.5635745384400002</v>
      </c>
      <c r="AF178" s="78">
        <v>76674.636529438707</v>
      </c>
      <c r="AG178" s="77">
        <f t="shared" si="144"/>
        <v>1.2454682360203922E-10</v>
      </c>
      <c r="AH178" s="77">
        <f t="shared" si="145"/>
        <v>1.2448749250675395E-10</v>
      </c>
      <c r="AI178" s="77">
        <f t="shared" si="146"/>
        <v>1.2448748855263037E-10</v>
      </c>
      <c r="AJ178" s="77">
        <f t="shared" si="147"/>
        <v>1.2448748855236875E-10</v>
      </c>
      <c r="AL178" s="78"/>
      <c r="AM178" s="78"/>
      <c r="AN178" s="78"/>
      <c r="AT178" s="78"/>
      <c r="AU178" s="78"/>
      <c r="AV178" s="78"/>
      <c r="BB178" s="78"/>
      <c r="BC178" s="78"/>
      <c r="BD178" s="78"/>
      <c r="BJ178" s="78">
        <v>6.1099999999999998E-9</v>
      </c>
      <c r="BK178" s="78">
        <v>0.99677911598000002</v>
      </c>
      <c r="BL178" s="78">
        <v>2218.7571041868</v>
      </c>
      <c r="BM178" s="77">
        <f t="shared" si="152"/>
        <v>1.8622051084808022E-9</v>
      </c>
      <c r="BN178" s="77">
        <f t="shared" si="153"/>
        <v>1.8623245626652511E-9</v>
      </c>
      <c r="BO178" s="77">
        <f t="shared" si="154"/>
        <v>1.8623245706220513E-9</v>
      </c>
      <c r="BP178" s="77">
        <f t="shared" si="155"/>
        <v>1.8623245706225787E-9</v>
      </c>
      <c r="BR178" s="78">
        <v>5.1999999999999996E-10</v>
      </c>
      <c r="BS178" s="78">
        <v>4.1194486044399996</v>
      </c>
      <c r="BT178" s="78">
        <v>71492.998823476897</v>
      </c>
      <c r="BU178" s="77">
        <f t="shared" si="156"/>
        <v>-4.7472565984602237E-10</v>
      </c>
      <c r="BV178" s="77">
        <f t="shared" si="157"/>
        <v>-4.7486592242675152E-10</v>
      </c>
      <c r="BW178" s="77">
        <f t="shared" si="158"/>
        <v>-4.7486593176270028E-10</v>
      </c>
      <c r="BX178" s="77">
        <f t="shared" si="159"/>
        <v>-4.7486593176331466E-10</v>
      </c>
      <c r="BZ178" s="78">
        <v>1.9999999999999999E-11</v>
      </c>
      <c r="CA178" s="78">
        <v>1.3989152524599999</v>
      </c>
      <c r="CB178" s="78">
        <v>81706.284369687899</v>
      </c>
      <c r="CC178" s="77">
        <f t="shared" si="160"/>
        <v>1.4471898612082879E-11</v>
      </c>
      <c r="CD178" s="77">
        <f t="shared" si="161"/>
        <v>1.4482329611880519E-11</v>
      </c>
      <c r="CE178" s="77">
        <f t="shared" si="162"/>
        <v>1.4482330306412938E-11</v>
      </c>
      <c r="CF178" s="77">
        <f t="shared" si="163"/>
        <v>1.4482330306458414E-11</v>
      </c>
      <c r="CH178" s="78"/>
      <c r="CI178" s="78"/>
      <c r="CJ178" s="78"/>
      <c r="CP178" s="78"/>
      <c r="CQ178" s="78"/>
      <c r="CR178" s="78"/>
      <c r="CX178" s="78"/>
      <c r="CY178" s="78"/>
      <c r="CZ178" s="78"/>
      <c r="DF178" s="78">
        <v>2.7099999999999999E-9</v>
      </c>
      <c r="DG178" s="78">
        <v>5.7471033437200001</v>
      </c>
      <c r="DH178" s="78">
        <v>25455.119402261</v>
      </c>
      <c r="DI178" s="77">
        <f t="shared" si="164"/>
        <v>-2.5872097826494422E-9</v>
      </c>
      <c r="DJ178" s="77">
        <f t="shared" si="165"/>
        <v>-2.5870197769377326E-9</v>
      </c>
      <c r="DK178" s="77">
        <f t="shared" si="166"/>
        <v>-2.5870197642766973E-9</v>
      </c>
      <c r="DL178" s="77">
        <f t="shared" si="167"/>
        <v>-2.5870197642758486E-9</v>
      </c>
      <c r="DN178" s="78">
        <v>3.3E-10</v>
      </c>
      <c r="DO178" s="78">
        <v>3.5567385322199998</v>
      </c>
      <c r="DP178" s="78">
        <v>25440.892308259299</v>
      </c>
      <c r="DQ178" s="77">
        <f t="shared" si="168"/>
        <v>2.4636236524248247E-10</v>
      </c>
      <c r="DR178" s="77">
        <f t="shared" si="169"/>
        <v>2.464140361027878E-10</v>
      </c>
      <c r="DS178" s="77">
        <f t="shared" si="170"/>
        <v>2.464140395441255E-10</v>
      </c>
      <c r="DT178" s="77">
        <f t="shared" si="171"/>
        <v>2.4641403954435008E-10</v>
      </c>
      <c r="DV178" s="78">
        <v>1.9999999999999999E-11</v>
      </c>
      <c r="DW178" s="78">
        <v>2.5879975273700002</v>
      </c>
      <c r="DX178" s="78">
        <v>181505.94343892499</v>
      </c>
      <c r="DY178" s="77">
        <f t="shared" si="172"/>
        <v>9.2170387922220552E-13</v>
      </c>
      <c r="DZ178" s="77">
        <f t="shared" si="173"/>
        <v>9.5525168915964355E-13</v>
      </c>
      <c r="EA178" s="77">
        <f t="shared" si="174"/>
        <v>9.5525392368833716E-13</v>
      </c>
      <c r="EB178" s="77">
        <f t="shared" si="175"/>
        <v>9.5525392383596143E-13</v>
      </c>
      <c r="ED178" s="78"/>
      <c r="EE178" s="78"/>
      <c r="EF178" s="78"/>
      <c r="EL178" s="78"/>
      <c r="EM178" s="78"/>
      <c r="EN178" s="78"/>
      <c r="ET178" s="78"/>
      <c r="EU178" s="78"/>
      <c r="EV178" s="78"/>
    </row>
    <row r="179" spans="12:152" s="77" customFormat="1" ht="12.75">
      <c r="L179" s="78"/>
      <c r="N179" s="78">
        <v>2.1880000000000001E-8</v>
      </c>
      <c r="O179" s="78">
        <v>1.18654376903</v>
      </c>
      <c r="P179" s="78">
        <v>2118.7638603783998</v>
      </c>
      <c r="Q179" s="77">
        <f t="shared" si="136"/>
        <v>-9.2100843622326834E-9</v>
      </c>
      <c r="R179" s="77">
        <f t="shared" si="137"/>
        <v>-9.2096953131678434E-9</v>
      </c>
      <c r="S179" s="77">
        <f t="shared" si="138"/>
        <v>-9.2096952872532641E-9</v>
      </c>
      <c r="T179" s="77">
        <f t="shared" si="139"/>
        <v>-9.2096952872515022E-9</v>
      </c>
      <c r="V179" s="78">
        <v>2.1400000000000001E-9</v>
      </c>
      <c r="W179" s="78">
        <v>3.50460190598</v>
      </c>
      <c r="X179" s="78">
        <v>58458.882133139698</v>
      </c>
      <c r="Y179" s="77">
        <f t="shared" si="140"/>
        <v>2.1044663808541379E-9</v>
      </c>
      <c r="Z179" s="77">
        <f t="shared" si="141"/>
        <v>2.1042560322022809E-9</v>
      </c>
      <c r="AA179" s="77">
        <f t="shared" si="142"/>
        <v>2.1042560181704808E-9</v>
      </c>
      <c r="AB179" s="77">
        <f t="shared" si="143"/>
        <v>2.104256018169551E-9</v>
      </c>
      <c r="AD179" s="78">
        <v>1.2999999999999999E-10</v>
      </c>
      <c r="AE179" s="78">
        <v>3.8059003577600001</v>
      </c>
      <c r="AF179" s="78">
        <v>78259.828089364499</v>
      </c>
      <c r="AG179" s="77">
        <f t="shared" si="144"/>
        <v>-1.2469131928461776E-10</v>
      </c>
      <c r="AH179" s="77">
        <f t="shared" si="145"/>
        <v>-1.2471790986267329E-10</v>
      </c>
      <c r="AI179" s="77">
        <f t="shared" si="146"/>
        <v>-1.2471791163168981E-10</v>
      </c>
      <c r="AJ179" s="77">
        <f t="shared" si="147"/>
        <v>-1.2471791163180657E-10</v>
      </c>
      <c r="AL179" s="78"/>
      <c r="AM179" s="78"/>
      <c r="AN179" s="78"/>
      <c r="AT179" s="78"/>
      <c r="AU179" s="78"/>
      <c r="AV179" s="78"/>
      <c r="BB179" s="78"/>
      <c r="BC179" s="78"/>
      <c r="BD179" s="78"/>
      <c r="BJ179" s="78">
        <v>6.0500000000000004E-9</v>
      </c>
      <c r="BK179" s="78">
        <v>4.6816461049899996</v>
      </c>
      <c r="BL179" s="78">
        <v>52182.9198301492</v>
      </c>
      <c r="BM179" s="77">
        <f t="shared" si="152"/>
        <v>-1.9960608224643106E-9</v>
      </c>
      <c r="BN179" s="77">
        <f t="shared" si="153"/>
        <v>-1.9988178685139425E-9</v>
      </c>
      <c r="BO179" s="77">
        <f t="shared" si="154"/>
        <v>-1.9988180521450834E-9</v>
      </c>
      <c r="BP179" s="77">
        <f t="shared" si="155"/>
        <v>-1.9988180521570932E-9</v>
      </c>
      <c r="BR179" s="78">
        <v>5.4E-10</v>
      </c>
      <c r="BS179" s="78">
        <v>2.2396460487800001</v>
      </c>
      <c r="BT179" s="78">
        <v>44937.130691548402</v>
      </c>
      <c r="BU179" s="77">
        <f t="shared" si="156"/>
        <v>-1.6088651474327205E-10</v>
      </c>
      <c r="BV179" s="77">
        <f t="shared" si="157"/>
        <v>-1.6110080757746236E-10</v>
      </c>
      <c r="BW179" s="77">
        <f t="shared" si="158"/>
        <v>-1.6110082185055709E-10</v>
      </c>
      <c r="BX179" s="77">
        <f t="shared" si="159"/>
        <v>-1.6110082185149462E-10</v>
      </c>
      <c r="BZ179" s="78">
        <v>1.9999999999999999E-11</v>
      </c>
      <c r="CA179" s="78">
        <v>1.3648799335499999</v>
      </c>
      <c r="CB179" s="78">
        <v>79852.782320006299</v>
      </c>
      <c r="CC179" s="77">
        <f t="shared" si="160"/>
        <v>1.813490843540414E-13</v>
      </c>
      <c r="CD179" s="77">
        <f t="shared" si="161"/>
        <v>1.665741472251321E-13</v>
      </c>
      <c r="CE179" s="77">
        <f t="shared" si="162"/>
        <v>1.6657316306549258E-13</v>
      </c>
      <c r="CF179" s="77">
        <f t="shared" si="163"/>
        <v>1.6657316300069335E-13</v>
      </c>
      <c r="CH179" s="78"/>
      <c r="CI179" s="78"/>
      <c r="CJ179" s="78"/>
      <c r="CP179" s="78"/>
      <c r="CQ179" s="78"/>
      <c r="CR179" s="78"/>
      <c r="CX179" s="78"/>
      <c r="CY179" s="78"/>
      <c r="CZ179" s="78"/>
      <c r="DF179" s="78">
        <v>3.7499999999999997E-9</v>
      </c>
      <c r="DG179" s="78">
        <v>0.55187466534999996</v>
      </c>
      <c r="DH179" s="78">
        <v>45405.0956819028</v>
      </c>
      <c r="DI179" s="77">
        <f t="shared" si="164"/>
        <v>3.7195990601467168E-9</v>
      </c>
      <c r="DJ179" s="77">
        <f t="shared" si="165"/>
        <v>3.7197989110763496E-9</v>
      </c>
      <c r="DK179" s="77">
        <f t="shared" si="166"/>
        <v>3.7197989243665256E-9</v>
      </c>
      <c r="DL179" s="77">
        <f t="shared" si="167"/>
        <v>3.7197989243674033E-9</v>
      </c>
      <c r="DN179" s="78">
        <v>2.8999999999999998E-10</v>
      </c>
      <c r="DO179" s="78">
        <v>2.9884790114999999</v>
      </c>
      <c r="DP179" s="78">
        <v>27154.3986187642</v>
      </c>
      <c r="DQ179" s="77">
        <f t="shared" si="168"/>
        <v>-2.8898262020700966E-10</v>
      </c>
      <c r="DR179" s="77">
        <f t="shared" si="169"/>
        <v>-2.8898870837315364E-10</v>
      </c>
      <c r="DS179" s="77">
        <f t="shared" si="170"/>
        <v>-2.889887087780783E-10</v>
      </c>
      <c r="DT179" s="77">
        <f t="shared" si="171"/>
        <v>-2.8898870877810513E-10</v>
      </c>
      <c r="DV179" s="78">
        <v>1.9999999999999999E-11</v>
      </c>
      <c r="DW179" s="78">
        <v>4.9524349060599997</v>
      </c>
      <c r="DX179" s="78">
        <v>129483.91596626199</v>
      </c>
      <c r="DY179" s="77">
        <f t="shared" si="172"/>
        <v>-1.9741529227702836E-11</v>
      </c>
      <c r="DZ179" s="77">
        <f t="shared" si="173"/>
        <v>-1.9745354483600976E-11</v>
      </c>
      <c r="EA179" s="77">
        <f t="shared" si="174"/>
        <v>-1.9745354737457229E-11</v>
      </c>
      <c r="EB179" s="77">
        <f t="shared" si="175"/>
        <v>-1.9745354737473867E-11</v>
      </c>
      <c r="ED179" s="78"/>
      <c r="EE179" s="78"/>
      <c r="EF179" s="78"/>
      <c r="EL179" s="78"/>
      <c r="EM179" s="78"/>
      <c r="EN179" s="78"/>
      <c r="ET179" s="78"/>
      <c r="EU179" s="78"/>
      <c r="EV179" s="78"/>
    </row>
    <row r="180" spans="12:152" s="77" customFormat="1" ht="12.75">
      <c r="L180" s="78"/>
      <c r="N180" s="78">
        <v>2.5930000000000001E-8</v>
      </c>
      <c r="O180" s="78">
        <v>2.55122032446</v>
      </c>
      <c r="P180" s="78">
        <v>25654.191403697299</v>
      </c>
      <c r="Q180" s="77">
        <f t="shared" si="136"/>
        <v>2.8608968660480812E-9</v>
      </c>
      <c r="R180" s="77">
        <f t="shared" si="137"/>
        <v>2.8547799991266895E-9</v>
      </c>
      <c r="S180" s="77">
        <f t="shared" si="138"/>
        <v>2.8547795916771595E-9</v>
      </c>
      <c r="T180" s="77">
        <f t="shared" si="139"/>
        <v>2.8547795916507898E-9</v>
      </c>
      <c r="V180" s="78">
        <v>2.2999999999999999E-9</v>
      </c>
      <c r="W180" s="78">
        <v>2.4593767410099998</v>
      </c>
      <c r="X180" s="78">
        <v>155418.04029735099</v>
      </c>
      <c r="Y180" s="77">
        <f t="shared" si="140"/>
        <v>9.5884960108963394E-11</v>
      </c>
      <c r="Z180" s="77">
        <f t="shared" si="141"/>
        <v>9.9189114958721822E-11</v>
      </c>
      <c r="AA180" s="77">
        <f t="shared" si="142"/>
        <v>9.9189335041295796E-11</v>
      </c>
      <c r="AB180" s="77">
        <f t="shared" si="143"/>
        <v>9.9189335055663807E-11</v>
      </c>
      <c r="AD180" s="78">
        <v>1E-10</v>
      </c>
      <c r="AE180" s="78">
        <v>4.1093637910000001E-2</v>
      </c>
      <c r="AF180" s="78">
        <v>77197.213947532495</v>
      </c>
      <c r="AG180" s="77">
        <f t="shared" si="144"/>
        <v>7.4657785352329024E-11</v>
      </c>
      <c r="AH180" s="77">
        <f t="shared" si="145"/>
        <v>7.4610250310620127E-11</v>
      </c>
      <c r="AI180" s="77">
        <f t="shared" si="146"/>
        <v>7.4610247143046846E-11</v>
      </c>
      <c r="AJ180" s="77">
        <f t="shared" si="147"/>
        <v>7.4610247142838681E-11</v>
      </c>
      <c r="AL180" s="78"/>
      <c r="AM180" s="78"/>
      <c r="AN180" s="78"/>
      <c r="AT180" s="78"/>
      <c r="AU180" s="78"/>
      <c r="AV180" s="78"/>
      <c r="BB180" s="78"/>
      <c r="BC180" s="78"/>
      <c r="BD180" s="78"/>
      <c r="BJ180" s="78">
        <v>6.4599999999999996E-9</v>
      </c>
      <c r="BK180" s="78">
        <v>2.57803910757</v>
      </c>
      <c r="BL180" s="78">
        <v>128850.442812587</v>
      </c>
      <c r="BM180" s="77">
        <f t="shared" si="152"/>
        <v>-1.7349739824156797E-9</v>
      </c>
      <c r="BN180" s="77">
        <f t="shared" si="153"/>
        <v>-1.7423906968294488E-9</v>
      </c>
      <c r="BO180" s="77">
        <f t="shared" si="154"/>
        <v>-1.7423911907737261E-9</v>
      </c>
      <c r="BP180" s="77">
        <f t="shared" si="155"/>
        <v>-1.7423911908062574E-9</v>
      </c>
      <c r="BR180" s="78">
        <v>6.3999999999999996E-10</v>
      </c>
      <c r="BS180" s="78">
        <v>1.19785741966</v>
      </c>
      <c r="BT180" s="78">
        <v>64741.957983131098</v>
      </c>
      <c r="BU180" s="77">
        <f t="shared" si="156"/>
        <v>5.9601391143445106E-10</v>
      </c>
      <c r="BV180" s="77">
        <f t="shared" si="157"/>
        <v>5.9615346617458746E-10</v>
      </c>
      <c r="BW180" s="77">
        <f t="shared" si="158"/>
        <v>5.9615347546319418E-10</v>
      </c>
      <c r="BX180" s="77">
        <f t="shared" si="159"/>
        <v>5.9615347546380299E-10</v>
      </c>
      <c r="BZ180" s="78">
        <v>1.9999999999999999E-11</v>
      </c>
      <c r="CA180" s="78">
        <v>0.86961235954000005</v>
      </c>
      <c r="CB180" s="78">
        <v>129483.91596626199</v>
      </c>
      <c r="CC180" s="77">
        <f t="shared" si="160"/>
        <v>1.4214247675740991E-11</v>
      </c>
      <c r="CD180" s="77">
        <f t="shared" si="161"/>
        <v>1.4197382770899566E-11</v>
      </c>
      <c r="CE180" s="77">
        <f t="shared" si="162"/>
        <v>1.419738164685073E-11</v>
      </c>
      <c r="CF180" s="77">
        <f t="shared" si="163"/>
        <v>1.4197381646777063E-11</v>
      </c>
      <c r="CH180" s="78"/>
      <c r="CI180" s="78"/>
      <c r="CJ180" s="78"/>
      <c r="CP180" s="78"/>
      <c r="CQ180" s="78"/>
      <c r="CR180" s="78"/>
      <c r="CX180" s="78"/>
      <c r="CY180" s="78"/>
      <c r="CZ180" s="78"/>
      <c r="DF180" s="78">
        <v>2.6700000000000001E-9</v>
      </c>
      <c r="DG180" s="78">
        <v>2.86410554301</v>
      </c>
      <c r="DH180" s="78">
        <v>80482.466528909295</v>
      </c>
      <c r="DI180" s="77">
        <f t="shared" si="164"/>
        <v>-2.4463218715850912E-9</v>
      </c>
      <c r="DJ180" s="77">
        <f t="shared" si="165"/>
        <v>-2.4455246417463392E-9</v>
      </c>
      <c r="DK180" s="77">
        <f t="shared" si="166"/>
        <v>-2.4455245885978396E-9</v>
      </c>
      <c r="DL180" s="77">
        <f t="shared" si="167"/>
        <v>-2.4455245885943067E-9</v>
      </c>
      <c r="DN180" s="78">
        <v>3.4999999999999998E-10</v>
      </c>
      <c r="DO180" s="78">
        <v>3.2388870461699999</v>
      </c>
      <c r="DP180" s="78">
        <v>25455.119402261</v>
      </c>
      <c r="DQ180" s="77">
        <f t="shared" si="168"/>
        <v>3.3097890953934935E-10</v>
      </c>
      <c r="DR180" s="77">
        <f t="shared" si="169"/>
        <v>3.3100570325586525E-10</v>
      </c>
      <c r="DS180" s="77">
        <f t="shared" si="170"/>
        <v>3.3100570503997983E-10</v>
      </c>
      <c r="DT180" s="77">
        <f t="shared" si="171"/>
        <v>3.3100570504009947E-10</v>
      </c>
      <c r="DV180" s="78">
        <v>1.9999999999999999E-11</v>
      </c>
      <c r="DW180" s="78">
        <v>4.1282183351599997</v>
      </c>
      <c r="DX180" s="78">
        <v>77211.441041534097</v>
      </c>
      <c r="DY180" s="77">
        <f t="shared" si="172"/>
        <v>-1.9807776707315921E-11</v>
      </c>
      <c r="DZ180" s="77">
        <f t="shared" si="173"/>
        <v>-1.9809747670318669E-11</v>
      </c>
      <c r="EA180" s="77">
        <f t="shared" si="174"/>
        <v>-1.980974780126749E-11</v>
      </c>
      <c r="EB180" s="77">
        <f t="shared" si="175"/>
        <v>-1.9809747801276253E-11</v>
      </c>
      <c r="ED180" s="78"/>
      <c r="EE180" s="78"/>
      <c r="EF180" s="78"/>
      <c r="EL180" s="78"/>
      <c r="EM180" s="78"/>
      <c r="EN180" s="78"/>
      <c r="ET180" s="78"/>
      <c r="EU180" s="78"/>
      <c r="EV180" s="78"/>
    </row>
    <row r="181" spans="12:152" s="77" customFormat="1" ht="12.75">
      <c r="L181" s="78"/>
      <c r="N181" s="78">
        <v>2.559E-8</v>
      </c>
      <c r="O181" s="78">
        <v>1.1810145331499999</v>
      </c>
      <c r="P181" s="78">
        <v>45494.581429748701</v>
      </c>
      <c r="Q181" s="77">
        <f t="shared" si="136"/>
        <v>2.4727290405197212E-8</v>
      </c>
      <c r="R181" s="77">
        <f t="shared" si="137"/>
        <v>2.4730061360196823E-8</v>
      </c>
      <c r="S181" s="77">
        <f t="shared" si="138"/>
        <v>2.4730061544623729E-8</v>
      </c>
      <c r="T181" s="77">
        <f t="shared" si="139"/>
        <v>2.4730061544636071E-8</v>
      </c>
      <c r="V181" s="78">
        <v>2.11E-9</v>
      </c>
      <c r="W181" s="78">
        <v>3.9237700433899998</v>
      </c>
      <c r="X181" s="78">
        <v>103925.01437542</v>
      </c>
      <c r="Y181" s="77">
        <f t="shared" si="140"/>
        <v>1.8245685376266229E-9</v>
      </c>
      <c r="Z181" s="77">
        <f t="shared" si="141"/>
        <v>1.8235487708615252E-9</v>
      </c>
      <c r="AA181" s="77">
        <f t="shared" si="142"/>
        <v>1.8235487028788245E-9</v>
      </c>
      <c r="AB181" s="77">
        <f t="shared" si="143"/>
        <v>1.8235487028743593E-9</v>
      </c>
      <c r="AD181" s="78">
        <v>1E-10</v>
      </c>
      <c r="AE181" s="78">
        <v>6.0075328517499997</v>
      </c>
      <c r="AF181" s="78">
        <v>365230.64398203802</v>
      </c>
      <c r="AG181" s="77">
        <f t="shared" si="144"/>
        <v>-5.3723185631313135E-11</v>
      </c>
      <c r="AH181" s="77">
        <f t="shared" si="145"/>
        <v>-5.4007875633310303E-11</v>
      </c>
      <c r="AI181" s="77">
        <f t="shared" si="146"/>
        <v>-5.4007894575979078E-11</v>
      </c>
      <c r="AJ181" s="77">
        <f t="shared" si="147"/>
        <v>-5.400789457724206E-11</v>
      </c>
      <c r="AL181" s="78"/>
      <c r="AM181" s="78"/>
      <c r="AN181" s="78"/>
      <c r="AT181" s="78"/>
      <c r="AU181" s="78"/>
      <c r="AV181" s="78"/>
      <c r="BB181" s="78"/>
      <c r="BC181" s="78"/>
      <c r="BD181" s="78"/>
      <c r="BJ181" s="78">
        <v>6.2099999999999999E-9</v>
      </c>
      <c r="BK181" s="78">
        <v>1.1657633807700001</v>
      </c>
      <c r="BL181" s="78">
        <v>108903.566063355</v>
      </c>
      <c r="BM181" s="77">
        <f t="shared" si="152"/>
        <v>5.3649826192946477E-9</v>
      </c>
      <c r="BN181" s="77">
        <f t="shared" si="153"/>
        <v>5.3681309589443967E-9</v>
      </c>
      <c r="BO181" s="77">
        <f t="shared" si="154"/>
        <v>5.3681311684734768E-9</v>
      </c>
      <c r="BP181" s="77">
        <f t="shared" si="155"/>
        <v>5.3681311684873189E-9</v>
      </c>
      <c r="BR181" s="78">
        <v>5.7999999999999996E-10</v>
      </c>
      <c r="BS181" s="78">
        <v>6.2231647381100004</v>
      </c>
      <c r="BT181" s="78">
        <v>181505.94343892499</v>
      </c>
      <c r="BU181" s="77">
        <f t="shared" si="156"/>
        <v>2.5095947449080371E-10</v>
      </c>
      <c r="BV181" s="77">
        <f t="shared" si="157"/>
        <v>2.5008105438477912E-10</v>
      </c>
      <c r="BW181" s="77">
        <f t="shared" si="158"/>
        <v>2.5008099584975956E-10</v>
      </c>
      <c r="BX181" s="77">
        <f t="shared" si="159"/>
        <v>2.5008099584589244E-10</v>
      </c>
      <c r="BZ181" s="78">
        <v>1.9999999999999999E-11</v>
      </c>
      <c r="CA181" s="78">
        <v>0.16105302704999999</v>
      </c>
      <c r="CB181" s="78">
        <v>25021.407664384202</v>
      </c>
      <c r="CC181" s="77">
        <f t="shared" si="160"/>
        <v>1.884244463150336E-11</v>
      </c>
      <c r="CD181" s="77">
        <f t="shared" si="161"/>
        <v>1.8840891889996246E-11</v>
      </c>
      <c r="CE181" s="77">
        <f t="shared" si="162"/>
        <v>1.8840891786534706E-11</v>
      </c>
      <c r="CF181" s="77">
        <f t="shared" si="163"/>
        <v>1.8840891786527843E-11</v>
      </c>
      <c r="CH181" s="78"/>
      <c r="CI181" s="78"/>
      <c r="CJ181" s="78"/>
      <c r="CP181" s="78"/>
      <c r="CQ181" s="78"/>
      <c r="CR181" s="78"/>
      <c r="CX181" s="78"/>
      <c r="CY181" s="78"/>
      <c r="CZ181" s="78"/>
      <c r="DF181" s="78">
        <v>3.0399999999999998E-9</v>
      </c>
      <c r="DG181" s="78">
        <v>6.0019048827199999</v>
      </c>
      <c r="DH181" s="78">
        <v>2218.7571041868</v>
      </c>
      <c r="DI181" s="77">
        <f t="shared" si="164"/>
        <v>3.0395622524176034E-9</v>
      </c>
      <c r="DJ181" s="77">
        <f t="shared" si="165"/>
        <v>3.0395611928165545E-9</v>
      </c>
      <c r="DK181" s="77">
        <f t="shared" si="166"/>
        <v>3.0395611927459318E-9</v>
      </c>
      <c r="DL181" s="77">
        <f t="shared" si="167"/>
        <v>3.0395611927459273E-9</v>
      </c>
      <c r="DN181" s="78">
        <v>3.3E-10</v>
      </c>
      <c r="DO181" s="78">
        <v>1.7732255588100001</v>
      </c>
      <c r="DP181" s="78">
        <v>124778.183658718</v>
      </c>
      <c r="DQ181" s="77">
        <f t="shared" si="168"/>
        <v>1.5499609067127789E-10</v>
      </c>
      <c r="DR181" s="77">
        <f t="shared" si="169"/>
        <v>1.5533230808528949E-10</v>
      </c>
      <c r="DS181" s="77">
        <f t="shared" si="170"/>
        <v>1.5533233047378453E-10</v>
      </c>
      <c r="DT181" s="77">
        <f t="shared" si="171"/>
        <v>1.5533233047527405E-10</v>
      </c>
      <c r="DV181" s="78">
        <v>1.9999999999999999E-11</v>
      </c>
      <c r="DW181" s="78">
        <v>4.0547545357699999</v>
      </c>
      <c r="DX181" s="78">
        <v>120226.230161659</v>
      </c>
      <c r="DY181" s="77">
        <f t="shared" si="172"/>
        <v>-1.8935730061999105E-11</v>
      </c>
      <c r="DZ181" s="77">
        <f t="shared" si="173"/>
        <v>-1.8942878483615516E-11</v>
      </c>
      <c r="EA181" s="77">
        <f t="shared" si="174"/>
        <v>-1.8942878958990517E-11</v>
      </c>
      <c r="EB181" s="77">
        <f t="shared" si="175"/>
        <v>-1.8942878959021882E-11</v>
      </c>
      <c r="ED181" s="78"/>
      <c r="EE181" s="78"/>
      <c r="EF181" s="78"/>
      <c r="EL181" s="78"/>
      <c r="EM181" s="78"/>
      <c r="EN181" s="78"/>
      <c r="ET181" s="78"/>
      <c r="EU181" s="78"/>
      <c r="EV181" s="78"/>
    </row>
    <row r="182" spans="12:152" s="77" customFormat="1" ht="12.75">
      <c r="L182" s="78"/>
      <c r="N182" s="78">
        <v>1.918E-8</v>
      </c>
      <c r="O182" s="78">
        <v>0.79899605677999996</v>
      </c>
      <c r="P182" s="78">
        <v>26555.868131928601</v>
      </c>
      <c r="Q182" s="77">
        <f t="shared" si="136"/>
        <v>-6.7188149818832691E-9</v>
      </c>
      <c r="R182" s="77">
        <f t="shared" si="137"/>
        <v>-6.7232284723847069E-9</v>
      </c>
      <c r="S182" s="77">
        <f t="shared" si="138"/>
        <v>-6.7232287663532079E-9</v>
      </c>
      <c r="T182" s="77">
        <f t="shared" si="139"/>
        <v>-6.7232287663726086E-9</v>
      </c>
      <c r="V182" s="78">
        <v>2.8200000000000002E-9</v>
      </c>
      <c r="W182" s="78">
        <v>3.8126524362500001</v>
      </c>
      <c r="X182" s="78">
        <v>536.80451209540001</v>
      </c>
      <c r="Y182" s="77">
        <f t="shared" si="140"/>
        <v>1.8900005413160855E-9</v>
      </c>
      <c r="Z182" s="77">
        <f t="shared" si="141"/>
        <v>1.8900109354675766E-9</v>
      </c>
      <c r="AA182" s="77">
        <f t="shared" si="142"/>
        <v>1.8900109361599284E-9</v>
      </c>
      <c r="AB182" s="77">
        <f t="shared" si="143"/>
        <v>1.8900109361599739E-9</v>
      </c>
      <c r="AD182" s="78">
        <v>1E-10</v>
      </c>
      <c r="AE182" s="78">
        <v>1.7464282198800001</v>
      </c>
      <c r="AF182" s="78">
        <v>52061.366994463096</v>
      </c>
      <c r="AG182" s="77">
        <f t="shared" si="144"/>
        <v>-5.1765396542429003E-11</v>
      </c>
      <c r="AH182" s="77">
        <f t="shared" si="145"/>
        <v>-5.1724180470935888E-11</v>
      </c>
      <c r="AI182" s="77">
        <f t="shared" si="146"/>
        <v>-5.1724177725142272E-11</v>
      </c>
      <c r="AJ182" s="77">
        <f t="shared" si="147"/>
        <v>-5.1724177724957398E-11</v>
      </c>
      <c r="AL182" s="78"/>
      <c r="AM182" s="78"/>
      <c r="AN182" s="78"/>
      <c r="AT182" s="78"/>
      <c r="AU182" s="78"/>
      <c r="AV182" s="78"/>
      <c r="BB182" s="78"/>
      <c r="BC182" s="78"/>
      <c r="BD182" s="78"/>
      <c r="BJ182" s="78">
        <v>6.5100000000000001E-9</v>
      </c>
      <c r="BK182" s="78">
        <v>1.6004022334200001</v>
      </c>
      <c r="BL182" s="78">
        <v>26095.016688575</v>
      </c>
      <c r="BM182" s="77">
        <f t="shared" si="152"/>
        <v>9.2683765172223197E-10</v>
      </c>
      <c r="BN182" s="77">
        <f t="shared" si="153"/>
        <v>9.2839328184752596E-10</v>
      </c>
      <c r="BO182" s="77">
        <f t="shared" si="154"/>
        <v>9.2839338546612012E-10</v>
      </c>
      <c r="BP182" s="77">
        <f t="shared" si="155"/>
        <v>9.2839338547289618E-10</v>
      </c>
      <c r="BR182" s="78">
        <v>6E-10</v>
      </c>
      <c r="BS182" s="78">
        <v>2.12727479557</v>
      </c>
      <c r="BT182" s="78">
        <v>88476.994970933505</v>
      </c>
      <c r="BU182" s="77">
        <f t="shared" si="156"/>
        <v>-4.6618389087851309E-11</v>
      </c>
      <c r="BV182" s="77">
        <f t="shared" si="157"/>
        <v>-4.6128720114440952E-11</v>
      </c>
      <c r="BW182" s="77">
        <f t="shared" si="158"/>
        <v>-4.6128687496606913E-11</v>
      </c>
      <c r="BX182" s="77">
        <f t="shared" si="159"/>
        <v>-4.6128687494464593E-11</v>
      </c>
      <c r="BZ182" s="78">
        <v>1.9999999999999999E-11</v>
      </c>
      <c r="CA182" s="78">
        <v>0.20969999844000001</v>
      </c>
      <c r="CB182" s="78">
        <v>19804.827291582798</v>
      </c>
      <c r="CC182" s="77">
        <f t="shared" si="160"/>
        <v>-1.8745045787697833E-11</v>
      </c>
      <c r="CD182" s="77">
        <f t="shared" si="161"/>
        <v>-1.8746323132508127E-11</v>
      </c>
      <c r="CE182" s="77">
        <f t="shared" si="162"/>
        <v>-1.874632321757089E-11</v>
      </c>
      <c r="CF182" s="77">
        <f t="shared" si="163"/>
        <v>-1.8746323217576535E-11</v>
      </c>
      <c r="CH182" s="78"/>
      <c r="CI182" s="78"/>
      <c r="CJ182" s="78"/>
      <c r="CP182" s="78"/>
      <c r="CQ182" s="78"/>
      <c r="CR182" s="78"/>
      <c r="CX182" s="78"/>
      <c r="CY182" s="78"/>
      <c r="CZ182" s="78"/>
      <c r="DF182" s="78">
        <v>2.5899999999999999E-9</v>
      </c>
      <c r="DG182" s="78">
        <v>1.8292103576500001</v>
      </c>
      <c r="DH182" s="78">
        <v>24505.943793291099</v>
      </c>
      <c r="DI182" s="77">
        <f t="shared" si="164"/>
        <v>-1.3050740892302465E-9</v>
      </c>
      <c r="DJ182" s="77">
        <f t="shared" si="165"/>
        <v>-1.3055812686766091E-9</v>
      </c>
      <c r="DK182" s="77">
        <f t="shared" si="166"/>
        <v>-1.3055813024575035E-9</v>
      </c>
      <c r="DL182" s="77">
        <f t="shared" si="167"/>
        <v>-1.3055813024597286E-9</v>
      </c>
      <c r="DN182" s="78">
        <v>2.8000000000000002E-10</v>
      </c>
      <c r="DO182" s="78">
        <v>4.3595122077299999</v>
      </c>
      <c r="DP182" s="78">
        <v>80482.466528909295</v>
      </c>
      <c r="DQ182" s="77">
        <f t="shared" si="168"/>
        <v>-1.3118941389881604E-10</v>
      </c>
      <c r="DR182" s="77">
        <f t="shared" si="169"/>
        <v>-1.3137356545211866E-10</v>
      </c>
      <c r="DS182" s="77">
        <f t="shared" si="170"/>
        <v>-1.3137357771599518E-10</v>
      </c>
      <c r="DT182" s="77">
        <f t="shared" si="171"/>
        <v>-1.3137357771681039E-10</v>
      </c>
      <c r="DV182" s="78">
        <v>1.9999999999999999E-11</v>
      </c>
      <c r="DW182" s="78">
        <v>3.3404129165500001</v>
      </c>
      <c r="DX182" s="78">
        <v>151975.465352386</v>
      </c>
      <c r="DY182" s="77">
        <f t="shared" si="172"/>
        <v>-1.7614465447907471E-11</v>
      </c>
      <c r="DZ182" s="77">
        <f t="shared" si="173"/>
        <v>-1.7601129218967919E-11</v>
      </c>
      <c r="EA182" s="77">
        <f t="shared" si="174"/>
        <v>-1.7601128329484224E-11</v>
      </c>
      <c r="EB182" s="77">
        <f t="shared" si="175"/>
        <v>-1.7601128329425921E-11</v>
      </c>
      <c r="ED182" s="78"/>
      <c r="EE182" s="78"/>
      <c r="EF182" s="78"/>
      <c r="EL182" s="78"/>
      <c r="EM182" s="78"/>
      <c r="EN182" s="78"/>
      <c r="ET182" s="78"/>
      <c r="EU182" s="78"/>
      <c r="EV182" s="78"/>
    </row>
    <row r="183" spans="12:152" s="77" customFormat="1" ht="12.75">
      <c r="L183" s="78"/>
      <c r="N183" s="78">
        <v>1.8189999999999999E-8</v>
      </c>
      <c r="O183" s="78">
        <v>0.69178943674000004</v>
      </c>
      <c r="P183" s="78">
        <v>98068.536716305302</v>
      </c>
      <c r="Q183" s="77">
        <f t="shared" si="136"/>
        <v>-1.6463946969177494E-8</v>
      </c>
      <c r="R183" s="77">
        <f t="shared" si="137"/>
        <v>-1.6470957251003151E-8</v>
      </c>
      <c r="S183" s="77">
        <f t="shared" si="138"/>
        <v>-1.6470957717506388E-8</v>
      </c>
      <c r="T183" s="77">
        <f t="shared" si="139"/>
        <v>-1.6470957717537103E-8</v>
      </c>
      <c r="V183" s="78">
        <v>2.1799999999999999E-9</v>
      </c>
      <c r="W183" s="78">
        <v>4.8896328592499998</v>
      </c>
      <c r="X183" s="78">
        <v>103396.012824688</v>
      </c>
      <c r="Y183" s="77">
        <f t="shared" si="140"/>
        <v>-2.1220133178210902E-9</v>
      </c>
      <c r="Z183" s="77">
        <f t="shared" si="141"/>
        <v>-2.1224901245080962E-9</v>
      </c>
      <c r="AA183" s="77">
        <f t="shared" si="142"/>
        <v>-2.1224901562034772E-9</v>
      </c>
      <c r="AB183" s="77">
        <f t="shared" si="143"/>
        <v>-2.1224901562055696E-9</v>
      </c>
      <c r="AD183" s="78">
        <v>1.2999999999999999E-10</v>
      </c>
      <c r="AE183" s="78">
        <v>2.7922971935100001</v>
      </c>
      <c r="AF183" s="78">
        <v>636.99627202420004</v>
      </c>
      <c r="AG183" s="77">
        <f t="shared" si="144"/>
        <v>9.603814677599893E-11</v>
      </c>
      <c r="AH183" s="77">
        <f t="shared" si="145"/>
        <v>9.6037630422784704E-11</v>
      </c>
      <c r="AI183" s="77">
        <f t="shared" si="146"/>
        <v>9.6037630388390392E-11</v>
      </c>
      <c r="AJ183" s="77">
        <f t="shared" si="147"/>
        <v>9.6037630388388091E-11</v>
      </c>
      <c r="AL183" s="78"/>
      <c r="AM183" s="78"/>
      <c r="AN183" s="78"/>
      <c r="AT183" s="78"/>
      <c r="AU183" s="78"/>
      <c r="AV183" s="78"/>
      <c r="BB183" s="78"/>
      <c r="BC183" s="78"/>
      <c r="BD183" s="78"/>
      <c r="BJ183" s="78">
        <v>5.9900000000000002E-9</v>
      </c>
      <c r="BK183" s="78">
        <v>2.5112362095399998</v>
      </c>
      <c r="BL183" s="78">
        <v>130012.917516994</v>
      </c>
      <c r="BM183" s="77">
        <f t="shared" si="152"/>
        <v>-2.8767700359712172E-9</v>
      </c>
      <c r="BN183" s="77">
        <f t="shared" si="153"/>
        <v>-2.8830876591268862E-9</v>
      </c>
      <c r="BO183" s="77">
        <f t="shared" si="154"/>
        <v>-2.8830880798047043E-9</v>
      </c>
      <c r="BP183" s="77">
        <f t="shared" si="155"/>
        <v>-2.8830880798321625E-9</v>
      </c>
      <c r="BR183" s="78">
        <v>4.8999999999999996E-10</v>
      </c>
      <c r="BS183" s="78">
        <v>1.76854754615</v>
      </c>
      <c r="BT183" s="78">
        <v>13655.8604911764</v>
      </c>
      <c r="BU183" s="77">
        <f t="shared" si="156"/>
        <v>5.8629966007226536E-11</v>
      </c>
      <c r="BV183" s="77">
        <f t="shared" si="157"/>
        <v>5.8691427420820546E-11</v>
      </c>
      <c r="BW183" s="77">
        <f t="shared" si="158"/>
        <v>5.8691431514727184E-11</v>
      </c>
      <c r="BX183" s="77">
        <f t="shared" si="159"/>
        <v>5.8691431514996793E-11</v>
      </c>
      <c r="BZ183" s="78">
        <v>1.9999999999999999E-11</v>
      </c>
      <c r="CA183" s="78">
        <v>0.99320491084999996</v>
      </c>
      <c r="CB183" s="78">
        <v>162188.75089859701</v>
      </c>
      <c r="CC183" s="77">
        <f t="shared" si="160"/>
        <v>1.9512100450827318E-11</v>
      </c>
      <c r="CD183" s="77">
        <f t="shared" si="161"/>
        <v>1.9518666776790792E-11</v>
      </c>
      <c r="CE183" s="77">
        <f t="shared" si="162"/>
        <v>1.9518667212709521E-11</v>
      </c>
      <c r="CF183" s="77">
        <f t="shared" si="163"/>
        <v>1.9518667212738281E-11</v>
      </c>
      <c r="CH183" s="78"/>
      <c r="CI183" s="78"/>
      <c r="CJ183" s="78"/>
      <c r="CP183" s="78"/>
      <c r="CQ183" s="78"/>
      <c r="CR183" s="78"/>
      <c r="CX183" s="78"/>
      <c r="CY183" s="78"/>
      <c r="CZ183" s="78"/>
      <c r="DF183" s="78">
        <v>2.5099999999999998E-9</v>
      </c>
      <c r="DG183" s="78">
        <v>4.1097957407300001</v>
      </c>
      <c r="DH183" s="78">
        <v>155468.03691925501</v>
      </c>
      <c r="DI183" s="77">
        <f t="shared" si="164"/>
        <v>-2.4384822372865652E-9</v>
      </c>
      <c r="DJ183" s="77">
        <f t="shared" si="165"/>
        <v>-2.4376240455472671E-9</v>
      </c>
      <c r="DK183" s="77">
        <f t="shared" si="166"/>
        <v>-2.4376239882152374E-9</v>
      </c>
      <c r="DL183" s="77">
        <f t="shared" si="167"/>
        <v>-2.4376239882114278E-9</v>
      </c>
      <c r="DN183" s="78">
        <v>3E-10</v>
      </c>
      <c r="DO183" s="78">
        <v>5.1455507499099999</v>
      </c>
      <c r="DP183" s="78">
        <v>51756.321639273199</v>
      </c>
      <c r="DQ183" s="77">
        <f t="shared" si="168"/>
        <v>1.8122375036250118E-10</v>
      </c>
      <c r="DR183" s="77">
        <f t="shared" si="169"/>
        <v>1.8133820803911713E-10</v>
      </c>
      <c r="DS183" s="77">
        <f t="shared" si="170"/>
        <v>1.8133821566174896E-10</v>
      </c>
      <c r="DT183" s="77">
        <f t="shared" si="171"/>
        <v>1.8133821566225163E-10</v>
      </c>
      <c r="DV183" s="78">
        <v>1.9999999999999999E-11</v>
      </c>
      <c r="DW183" s="78">
        <v>3.2781272835599999</v>
      </c>
      <c r="DX183" s="78">
        <v>51322.609901396303</v>
      </c>
      <c r="DY183" s="77">
        <f t="shared" si="172"/>
        <v>2.221147754333743E-12</v>
      </c>
      <c r="DZ183" s="77">
        <f t="shared" si="173"/>
        <v>2.2305851971006525E-12</v>
      </c>
      <c r="EA183" s="77">
        <f t="shared" si="174"/>
        <v>2.2305858257100696E-12</v>
      </c>
      <c r="EB183" s="77">
        <f t="shared" si="175"/>
        <v>2.2305858257518713E-12</v>
      </c>
      <c r="ED183" s="78"/>
      <c r="EE183" s="78"/>
      <c r="EF183" s="78"/>
      <c r="EL183" s="78"/>
      <c r="EM183" s="78"/>
      <c r="EN183" s="78"/>
      <c r="ET183" s="78"/>
      <c r="EU183" s="78"/>
      <c r="EV183" s="78"/>
    </row>
    <row r="184" spans="12:152" s="77" customFormat="1" ht="12.75">
      <c r="L184" s="78"/>
      <c r="N184" s="78">
        <v>2.4710000000000001E-8</v>
      </c>
      <c r="O184" s="78">
        <v>2.55057179214</v>
      </c>
      <c r="P184" s="78">
        <v>52026.243086013797</v>
      </c>
      <c r="Q184" s="77">
        <f t="shared" si="136"/>
        <v>-2.4700452850458075E-8</v>
      </c>
      <c r="R184" s="77">
        <f t="shared" si="137"/>
        <v>-2.4700119398356701E-8</v>
      </c>
      <c r="S184" s="77">
        <f t="shared" si="138"/>
        <v>-2.4700119375954893E-8</v>
      </c>
      <c r="T184" s="77">
        <f t="shared" si="139"/>
        <v>-2.4700119375953424E-8</v>
      </c>
      <c r="V184" s="78">
        <v>2.0000000000000001E-9</v>
      </c>
      <c r="W184" s="78">
        <v>5.4157337432199997</v>
      </c>
      <c r="X184" s="78">
        <v>16066.065861474801</v>
      </c>
      <c r="Y184" s="77">
        <f t="shared" si="140"/>
        <v>-8.000347416118459E-10</v>
      </c>
      <c r="Z184" s="77">
        <f t="shared" si="141"/>
        <v>-8.0030718955408233E-10</v>
      </c>
      <c r="AA184" s="77">
        <f t="shared" si="142"/>
        <v>-8.0030720770122442E-10</v>
      </c>
      <c r="AB184" s="77">
        <f t="shared" si="143"/>
        <v>-8.0030720770242249E-10</v>
      </c>
      <c r="AD184" s="78">
        <v>1.0999999999999999E-10</v>
      </c>
      <c r="AE184" s="78">
        <v>5.5278068772299997</v>
      </c>
      <c r="AF184" s="78">
        <v>26727.8004278882</v>
      </c>
      <c r="AG184" s="77">
        <f t="shared" si="144"/>
        <v>-2.9979425839456691E-11</v>
      </c>
      <c r="AH184" s="77">
        <f t="shared" si="145"/>
        <v>-2.9953254051514103E-11</v>
      </c>
      <c r="AI184" s="77">
        <f t="shared" si="146"/>
        <v>-2.9953252308153569E-11</v>
      </c>
      <c r="AJ184" s="77">
        <f t="shared" si="147"/>
        <v>-2.995325230803925E-11</v>
      </c>
      <c r="AL184" s="78"/>
      <c r="AM184" s="78"/>
      <c r="AN184" s="78"/>
      <c r="AT184" s="78"/>
      <c r="AU184" s="78"/>
      <c r="AV184" s="78"/>
      <c r="BB184" s="78"/>
      <c r="BC184" s="78"/>
      <c r="BD184" s="78"/>
      <c r="BJ184" s="78">
        <v>5.6999999999999998E-9</v>
      </c>
      <c r="BK184" s="78">
        <v>1.2771499425899999</v>
      </c>
      <c r="BL184" s="78">
        <v>78283.379185622296</v>
      </c>
      <c r="BM184" s="77">
        <f t="shared" si="152"/>
        <v>4.0959529416739356E-9</v>
      </c>
      <c r="BN184" s="77">
        <f t="shared" si="153"/>
        <v>4.098822803051953E-9</v>
      </c>
      <c r="BO184" s="77">
        <f t="shared" si="154"/>
        <v>4.0988229941415031E-9</v>
      </c>
      <c r="BP184" s="77">
        <f t="shared" si="155"/>
        <v>4.0988229941541118E-9</v>
      </c>
      <c r="BR184" s="78">
        <v>4.8999999999999996E-10</v>
      </c>
      <c r="BS184" s="78">
        <v>1.27506119902</v>
      </c>
      <c r="BT184" s="78">
        <v>26727.8004278882</v>
      </c>
      <c r="BU184" s="77">
        <f t="shared" si="156"/>
        <v>-3.6327501514495103E-10</v>
      </c>
      <c r="BV184" s="77">
        <f t="shared" si="157"/>
        <v>-3.633563172073006E-10</v>
      </c>
      <c r="BW184" s="77">
        <f t="shared" si="158"/>
        <v>-3.6335632262208083E-10</v>
      </c>
      <c r="BX184" s="77">
        <f t="shared" si="159"/>
        <v>-3.6335632262243589E-10</v>
      </c>
      <c r="BZ184" s="78">
        <v>1.9999999999999999E-11</v>
      </c>
      <c r="CA184" s="78">
        <v>3.94039306142</v>
      </c>
      <c r="CB184" s="78">
        <v>391318.54712361202</v>
      </c>
      <c r="CC184" s="77">
        <f t="shared" si="160"/>
        <v>-7.3120508006296991E-12</v>
      </c>
      <c r="CD184" s="77">
        <f t="shared" si="161"/>
        <v>-7.2446083916132506E-12</v>
      </c>
      <c r="CE184" s="77">
        <f t="shared" si="162"/>
        <v>-7.2446038961028321E-12</v>
      </c>
      <c r="CF184" s="77">
        <f t="shared" si="163"/>
        <v>-7.2446038958061263E-12</v>
      </c>
      <c r="CH184" s="78"/>
      <c r="CI184" s="78"/>
      <c r="CJ184" s="78"/>
      <c r="CP184" s="78"/>
      <c r="CQ184" s="78"/>
      <c r="CR184" s="78"/>
      <c r="CX184" s="78"/>
      <c r="CY184" s="78"/>
      <c r="CZ184" s="78"/>
      <c r="DF184" s="78">
        <v>2.8900000000000002E-9</v>
      </c>
      <c r="DG184" s="78">
        <v>3.0537325974499998</v>
      </c>
      <c r="DH184" s="78">
        <v>26081.274582674101</v>
      </c>
      <c r="DI184" s="77">
        <f t="shared" si="164"/>
        <v>-2.8411479066414757E-9</v>
      </c>
      <c r="DJ184" s="77">
        <f t="shared" si="165"/>
        <v>-2.8410201467633091E-9</v>
      </c>
      <c r="DK184" s="77">
        <f t="shared" si="166"/>
        <v>-2.841020138247725E-9</v>
      </c>
      <c r="DL184" s="77">
        <f t="shared" si="167"/>
        <v>-2.841020138247153E-9</v>
      </c>
      <c r="DN184" s="78">
        <v>2.8999999999999998E-10</v>
      </c>
      <c r="DO184" s="78">
        <v>3.5242988609999998E-2</v>
      </c>
      <c r="DP184" s="78">
        <v>79219.309166331106</v>
      </c>
      <c r="DQ184" s="77">
        <f t="shared" si="168"/>
        <v>2.3586078356122322E-10</v>
      </c>
      <c r="DR184" s="77">
        <f t="shared" si="169"/>
        <v>2.3598438453487137E-10</v>
      </c>
      <c r="DS184" s="77">
        <f t="shared" si="170"/>
        <v>2.3598439276370008E-10</v>
      </c>
      <c r="DT184" s="77">
        <f t="shared" si="171"/>
        <v>2.3598439276424623E-10</v>
      </c>
      <c r="DV184" s="78">
        <v>1.9999999999999999E-11</v>
      </c>
      <c r="DW184" s="78">
        <v>4.0609219248399997</v>
      </c>
      <c r="DX184" s="78">
        <v>77837.111233846503</v>
      </c>
      <c r="DY184" s="77">
        <f t="shared" si="172"/>
        <v>1.9348100385528063E-11</v>
      </c>
      <c r="DZ184" s="77">
        <f t="shared" si="173"/>
        <v>1.9344448157213947E-11</v>
      </c>
      <c r="EA184" s="77">
        <f t="shared" si="174"/>
        <v>1.9344447913605538E-11</v>
      </c>
      <c r="EB184" s="77">
        <f t="shared" si="175"/>
        <v>1.9344447913589369E-11</v>
      </c>
      <c r="ED184" s="78"/>
      <c r="EE184" s="78"/>
      <c r="EF184" s="78"/>
      <c r="EL184" s="78"/>
      <c r="EM184" s="78"/>
      <c r="EN184" s="78"/>
      <c r="ET184" s="78"/>
      <c r="EU184" s="78"/>
      <c r="EV184" s="78"/>
    </row>
    <row r="185" spans="12:152" s="77" customFormat="1" ht="12.75">
      <c r="L185" s="78"/>
      <c r="N185" s="78">
        <v>1.7039999999999999E-8</v>
      </c>
      <c r="O185" s="78">
        <v>0.36723577740000002</v>
      </c>
      <c r="P185" s="78">
        <v>52602.404474024399</v>
      </c>
      <c r="Q185" s="77">
        <f t="shared" si="136"/>
        <v>-1.0890098753392623E-8</v>
      </c>
      <c r="R185" s="77">
        <f t="shared" si="137"/>
        <v>-1.0896475660624399E-8</v>
      </c>
      <c r="S185" s="77">
        <f t="shared" si="138"/>
        <v>-1.0896476085304002E-8</v>
      </c>
      <c r="T185" s="77">
        <f t="shared" si="139"/>
        <v>-1.0896476085332301E-8</v>
      </c>
      <c r="V185" s="78">
        <v>2.1799999999999999E-9</v>
      </c>
      <c r="W185" s="78">
        <v>0.41409439248000002</v>
      </c>
      <c r="X185" s="78">
        <v>78267.590760080493</v>
      </c>
      <c r="Y185" s="77">
        <f t="shared" si="140"/>
        <v>2.1799540993487985E-9</v>
      </c>
      <c r="Z185" s="77">
        <f t="shared" si="141"/>
        <v>2.1799432841960184E-9</v>
      </c>
      <c r="AA185" s="77">
        <f t="shared" si="142"/>
        <v>2.1799432834375525E-9</v>
      </c>
      <c r="AB185" s="77">
        <f t="shared" si="143"/>
        <v>2.1799432834375024E-9</v>
      </c>
      <c r="AD185" s="78">
        <v>1.0999999999999999E-10</v>
      </c>
      <c r="AE185" s="78">
        <v>4.0472814233500003</v>
      </c>
      <c r="AF185" s="78">
        <v>45892.730433156903</v>
      </c>
      <c r="AG185" s="77">
        <f t="shared" si="144"/>
        <v>6.6718952735254382E-11</v>
      </c>
      <c r="AH185" s="77">
        <f t="shared" si="145"/>
        <v>6.6756079407091241E-11</v>
      </c>
      <c r="AI185" s="77">
        <f t="shared" si="146"/>
        <v>6.6756081879694332E-11</v>
      </c>
      <c r="AJ185" s="77">
        <f t="shared" si="147"/>
        <v>6.6756081879858334E-11</v>
      </c>
      <c r="AL185" s="78"/>
      <c r="AM185" s="78"/>
      <c r="AN185" s="78"/>
      <c r="AT185" s="78"/>
      <c r="AU185" s="78"/>
      <c r="AV185" s="78"/>
      <c r="BB185" s="78"/>
      <c r="BC185" s="78"/>
      <c r="BD185" s="78"/>
      <c r="BJ185" s="78">
        <v>6.1600000000000002E-9</v>
      </c>
      <c r="BK185" s="78">
        <v>2.8899032386700001</v>
      </c>
      <c r="BL185" s="78">
        <v>52026.243086013797</v>
      </c>
      <c r="BM185" s="77">
        <f t="shared" si="152"/>
        <v>-5.8634882253415634E-9</v>
      </c>
      <c r="BN185" s="77">
        <f t="shared" si="153"/>
        <v>-5.8643963720126304E-9</v>
      </c>
      <c r="BO185" s="77">
        <f t="shared" si="154"/>
        <v>-5.8643964324589223E-9</v>
      </c>
      <c r="BP185" s="77">
        <f t="shared" si="155"/>
        <v>-5.8643964324628878E-9</v>
      </c>
      <c r="BR185" s="78">
        <v>4.8E-10</v>
      </c>
      <c r="BS185" s="78">
        <v>2.0458199015199998</v>
      </c>
      <c r="BT185" s="78">
        <v>78477.008520160496</v>
      </c>
      <c r="BU185" s="77">
        <f t="shared" si="156"/>
        <v>4.2922700122888651E-10</v>
      </c>
      <c r="BV185" s="77">
        <f t="shared" si="157"/>
        <v>4.2938288536856304E-10</v>
      </c>
      <c r="BW185" s="77">
        <f t="shared" si="158"/>
        <v>4.2938289574444771E-10</v>
      </c>
      <c r="BX185" s="77">
        <f t="shared" si="159"/>
        <v>4.2938289574513065E-10</v>
      </c>
      <c r="BZ185" s="78">
        <v>1.9999999999999999E-11</v>
      </c>
      <c r="CA185" s="78">
        <v>1.8078323680199999</v>
      </c>
      <c r="CB185" s="78">
        <v>23969.139281195799</v>
      </c>
      <c r="CC185" s="77">
        <f t="shared" si="160"/>
        <v>1.3108040855697469E-11</v>
      </c>
      <c r="CD185" s="77">
        <f t="shared" si="161"/>
        <v>1.3111390284634989E-11</v>
      </c>
      <c r="CE185" s="77">
        <f t="shared" si="162"/>
        <v>1.3111390507718481E-11</v>
      </c>
      <c r="CF185" s="77">
        <f t="shared" si="163"/>
        <v>1.3111390507733076E-11</v>
      </c>
      <c r="CH185" s="78"/>
      <c r="CI185" s="78"/>
      <c r="CJ185" s="78"/>
      <c r="CP185" s="78"/>
      <c r="CQ185" s="78"/>
      <c r="CR185" s="78"/>
      <c r="CX185" s="78"/>
      <c r="CY185" s="78"/>
      <c r="CZ185" s="78"/>
      <c r="DF185" s="78">
        <v>2.4199999999999999E-9</v>
      </c>
      <c r="DG185" s="78">
        <v>5.0550108977399999</v>
      </c>
      <c r="DH185" s="78">
        <v>42153.969003049002</v>
      </c>
      <c r="DI185" s="77">
        <f t="shared" si="164"/>
        <v>-1.9035669784235237E-9</v>
      </c>
      <c r="DJ185" s="77">
        <f t="shared" si="165"/>
        <v>-1.9041495921247564E-9</v>
      </c>
      <c r="DK185" s="77">
        <f t="shared" si="166"/>
        <v>-1.9041496309229475E-9</v>
      </c>
      <c r="DL185" s="77">
        <f t="shared" si="167"/>
        <v>-1.9041496309254944E-9</v>
      </c>
      <c r="DN185" s="78">
        <v>2.7E-10</v>
      </c>
      <c r="DO185" s="78">
        <v>2.5955596655300002</v>
      </c>
      <c r="DP185" s="78">
        <v>155468.03691925501</v>
      </c>
      <c r="DQ185" s="77">
        <f t="shared" si="168"/>
        <v>4.9062515305633279E-11</v>
      </c>
      <c r="DR185" s="77">
        <f t="shared" si="169"/>
        <v>4.9444352185399452E-11</v>
      </c>
      <c r="DS185" s="77">
        <f t="shared" si="170"/>
        <v>4.9444377616106085E-11</v>
      </c>
      <c r="DT185" s="77">
        <f t="shared" si="171"/>
        <v>4.9444377617795957E-11</v>
      </c>
      <c r="DV185" s="78">
        <v>1.9999999999999999E-11</v>
      </c>
      <c r="DW185" s="78">
        <v>5.2254674140399997</v>
      </c>
      <c r="DX185" s="78">
        <v>162188.75089859701</v>
      </c>
      <c r="DY185" s="77">
        <f t="shared" si="172"/>
        <v>-5.1182297659154994E-12</v>
      </c>
      <c r="DZ185" s="77">
        <f t="shared" si="173"/>
        <v>-5.1472351181851528E-12</v>
      </c>
      <c r="EA185" s="77">
        <f t="shared" si="174"/>
        <v>-5.1472370498435798E-12</v>
      </c>
      <c r="EB185" s="77">
        <f t="shared" si="175"/>
        <v>-5.147237049971014E-12</v>
      </c>
      <c r="ED185" s="78"/>
      <c r="EE185" s="78"/>
      <c r="EF185" s="78"/>
      <c r="EL185" s="78"/>
      <c r="EM185" s="78"/>
      <c r="EN185" s="78"/>
      <c r="ET185" s="78"/>
      <c r="EU185" s="78"/>
      <c r="EV185" s="78"/>
    </row>
    <row r="186" spans="12:152" s="77" customFormat="1" ht="12.75">
      <c r="L186" s="78"/>
      <c r="N186" s="78">
        <v>2.1290000000000001E-8</v>
      </c>
      <c r="O186" s="78">
        <v>2.6625194847200002</v>
      </c>
      <c r="P186" s="78">
        <v>18093.374699549899</v>
      </c>
      <c r="Q186" s="77">
        <f t="shared" si="136"/>
        <v>-2.0529181387735158E-8</v>
      </c>
      <c r="R186" s="77">
        <f t="shared" si="137"/>
        <v>-2.0528236887199381E-8</v>
      </c>
      <c r="S186" s="77">
        <f t="shared" si="138"/>
        <v>-2.0528236824267176E-8</v>
      </c>
      <c r="T186" s="77">
        <f t="shared" si="139"/>
        <v>-2.0528236824263004E-8</v>
      </c>
      <c r="V186" s="78">
        <v>2.0099999999999999E-9</v>
      </c>
      <c r="W186" s="78">
        <v>2.3823563587700001</v>
      </c>
      <c r="X186" s="78">
        <v>23439.448316101101</v>
      </c>
      <c r="Y186" s="77">
        <f t="shared" si="140"/>
        <v>-6.7953556180808962E-10</v>
      </c>
      <c r="Z186" s="77">
        <f t="shared" si="141"/>
        <v>-6.7994575909070501E-10</v>
      </c>
      <c r="AA186" s="77">
        <f t="shared" si="142"/>
        <v>-6.799457864128233E-10</v>
      </c>
      <c r="AB186" s="77">
        <f t="shared" si="143"/>
        <v>-6.799457864145974E-10</v>
      </c>
      <c r="AD186" s="78">
        <v>7.9999999999999995E-11</v>
      </c>
      <c r="AE186" s="78">
        <v>4.9698513053999998</v>
      </c>
      <c r="AF186" s="78">
        <v>151975.465352386</v>
      </c>
      <c r="AG186" s="77">
        <f t="shared" si="144"/>
        <v>-3.3695937762950314E-11</v>
      </c>
      <c r="AH186" s="77">
        <f t="shared" si="145"/>
        <v>-3.3797922593440489E-11</v>
      </c>
      <c r="AI186" s="77">
        <f t="shared" si="146"/>
        <v>-3.3797929384413302E-11</v>
      </c>
      <c r="AJ186" s="77">
        <f t="shared" si="147"/>
        <v>-3.3797929384858448E-11</v>
      </c>
      <c r="AL186" s="78"/>
      <c r="AM186" s="78"/>
      <c r="AN186" s="78"/>
      <c r="AT186" s="78"/>
      <c r="AU186" s="78"/>
      <c r="AV186" s="78"/>
      <c r="BB186" s="78"/>
      <c r="BC186" s="78"/>
      <c r="BD186" s="78"/>
      <c r="BJ186" s="78">
        <v>5.5299999999999997E-9</v>
      </c>
      <c r="BK186" s="78">
        <v>5.1765442267799999</v>
      </c>
      <c r="BL186" s="78">
        <v>25938.339944439598</v>
      </c>
      <c r="BM186" s="77">
        <f t="shared" si="152"/>
        <v>5.0708001519687804E-9</v>
      </c>
      <c r="BN186" s="77">
        <f t="shared" si="153"/>
        <v>5.070270544447514E-9</v>
      </c>
      <c r="BO186" s="77">
        <f t="shared" si="154"/>
        <v>5.0702705091606649E-9</v>
      </c>
      <c r="BP186" s="77">
        <f t="shared" si="155"/>
        <v>5.070270509158343E-9</v>
      </c>
      <c r="BR186" s="78">
        <v>5.0000000000000003E-10</v>
      </c>
      <c r="BS186" s="78">
        <v>4.6294826783499996</v>
      </c>
      <c r="BT186" s="78">
        <v>93028.948467992304</v>
      </c>
      <c r="BU186" s="77">
        <f t="shared" si="156"/>
        <v>-3.0951470516278224E-10</v>
      </c>
      <c r="BV186" s="77">
        <f t="shared" si="157"/>
        <v>-3.0985256444395753E-10</v>
      </c>
      <c r="BW186" s="77">
        <f t="shared" si="158"/>
        <v>-3.0985258694106555E-10</v>
      </c>
      <c r="BX186" s="77">
        <f t="shared" si="159"/>
        <v>-3.0985258694253777E-10</v>
      </c>
      <c r="BZ186" s="78">
        <v>1.9999999999999999E-11</v>
      </c>
      <c r="CA186" s="78">
        <v>5.1209935621999998</v>
      </c>
      <c r="CB186" s="78">
        <v>51322.609901396303</v>
      </c>
      <c r="CC186" s="77">
        <f t="shared" si="160"/>
        <v>-1.9742044706594939E-11</v>
      </c>
      <c r="CD186" s="77">
        <f t="shared" si="161"/>
        <v>-1.9743562776842817E-11</v>
      </c>
      <c r="CE186" s="77">
        <f t="shared" si="162"/>
        <v>-1.9743562877812912E-11</v>
      </c>
      <c r="CF186" s="77">
        <f t="shared" si="163"/>
        <v>-1.9743562877819626E-11</v>
      </c>
      <c r="CH186" s="78"/>
      <c r="CI186" s="78"/>
      <c r="CJ186" s="78"/>
      <c r="CP186" s="78"/>
      <c r="CQ186" s="78"/>
      <c r="CR186" s="78"/>
      <c r="CX186" s="78"/>
      <c r="CY186" s="78"/>
      <c r="CZ186" s="78"/>
      <c r="DF186" s="78">
        <v>2.4399999999999998E-9</v>
      </c>
      <c r="DG186" s="78">
        <v>2.1562166805</v>
      </c>
      <c r="DH186" s="78">
        <v>3442.5749449653999</v>
      </c>
      <c r="DI186" s="77">
        <f t="shared" si="164"/>
        <v>-8.3063552019172003E-10</v>
      </c>
      <c r="DJ186" s="77">
        <f t="shared" si="165"/>
        <v>-8.3056244815374066E-10</v>
      </c>
      <c r="DK186" s="77">
        <f t="shared" si="166"/>
        <v>-8.3056244328638163E-10</v>
      </c>
      <c r="DL186" s="77">
        <f t="shared" si="167"/>
        <v>-8.3056244328607196E-10</v>
      </c>
      <c r="DN186" s="78">
        <v>2.7E-10</v>
      </c>
      <c r="DO186" s="78">
        <v>1.05480537311</v>
      </c>
      <c r="DP186" s="78">
        <v>28421.099534446199</v>
      </c>
      <c r="DQ186" s="77">
        <f t="shared" si="168"/>
        <v>2.299587554836978E-10</v>
      </c>
      <c r="DR186" s="77">
        <f t="shared" si="169"/>
        <v>2.2999595103207119E-10</v>
      </c>
      <c r="DS186" s="77">
        <f t="shared" si="170"/>
        <v>2.2999595350913219E-10</v>
      </c>
      <c r="DT186" s="77">
        <f t="shared" si="171"/>
        <v>2.2999595350929701E-10</v>
      </c>
      <c r="DV186" s="78">
        <v>1.9999999999999999E-11</v>
      </c>
      <c r="DW186" s="78">
        <v>5.5749761701700002</v>
      </c>
      <c r="DX186" s="78">
        <v>71980.633574731095</v>
      </c>
      <c r="DY186" s="77">
        <f t="shared" si="172"/>
        <v>-1.3529671731491605E-11</v>
      </c>
      <c r="DZ186" s="77">
        <f t="shared" si="173"/>
        <v>-1.3519859940587868E-11</v>
      </c>
      <c r="EA186" s="77">
        <f t="shared" si="174"/>
        <v>-1.3519859286825968E-11</v>
      </c>
      <c r="EB186" s="77">
        <f t="shared" si="175"/>
        <v>-1.3519859286783242E-11</v>
      </c>
      <c r="ED186" s="78"/>
      <c r="EE186" s="78"/>
      <c r="EF186" s="78"/>
      <c r="EL186" s="78"/>
      <c r="EM186" s="78"/>
      <c r="EN186" s="78"/>
      <c r="ET186" s="78"/>
      <c r="EU186" s="78"/>
      <c r="EV186" s="78"/>
    </row>
    <row r="187" spans="12:152" s="77" customFormat="1" ht="12.75">
      <c r="L187" s="78"/>
      <c r="N187" s="78">
        <v>1.7150000000000001E-8</v>
      </c>
      <c r="O187" s="78">
        <v>4.6217746470999996</v>
      </c>
      <c r="P187" s="78">
        <v>49957.049178961599</v>
      </c>
      <c r="Q187" s="77">
        <f t="shared" si="136"/>
        <v>-9.9782381150319379E-9</v>
      </c>
      <c r="R187" s="77">
        <f t="shared" si="137"/>
        <v>-9.9846838243668382E-9</v>
      </c>
      <c r="S187" s="77">
        <f t="shared" si="138"/>
        <v>-9.984684253643523E-9</v>
      </c>
      <c r="T187" s="77">
        <f t="shared" si="139"/>
        <v>-9.9846842536720574E-9</v>
      </c>
      <c r="V187" s="78">
        <v>2.0299999999999998E-9</v>
      </c>
      <c r="W187" s="78">
        <v>2.6945803226199998</v>
      </c>
      <c r="X187" s="78">
        <v>59414.481874748402</v>
      </c>
      <c r="Y187" s="77">
        <f t="shared" si="140"/>
        <v>2.0299395825269126E-9</v>
      </c>
      <c r="Z187" s="77">
        <f t="shared" si="141"/>
        <v>2.0299306667963577E-9</v>
      </c>
      <c r="AA187" s="77">
        <f t="shared" si="142"/>
        <v>2.0299306661820529E-9</v>
      </c>
      <c r="AB187" s="77">
        <f t="shared" si="143"/>
        <v>2.0299306661820119E-9</v>
      </c>
      <c r="AD187" s="78">
        <v>7.9999999999999995E-11</v>
      </c>
      <c r="AE187" s="78">
        <v>3.4454799878700002</v>
      </c>
      <c r="AF187" s="78">
        <v>23439.448316101101</v>
      </c>
      <c r="AG187" s="77">
        <f t="shared" si="144"/>
        <v>5.2645463024618677E-11</v>
      </c>
      <c r="AH187" s="77">
        <f t="shared" si="145"/>
        <v>5.2632399166606453E-11</v>
      </c>
      <c r="AI187" s="77">
        <f t="shared" si="146"/>
        <v>5.2632398296342274E-11</v>
      </c>
      <c r="AJ187" s="77">
        <f t="shared" si="147"/>
        <v>5.2632398296285767E-11</v>
      </c>
      <c r="AL187" s="78"/>
      <c r="AM187" s="78"/>
      <c r="AN187" s="78"/>
      <c r="AT187" s="78"/>
      <c r="AU187" s="78"/>
      <c r="AV187" s="78"/>
      <c r="BB187" s="78"/>
      <c r="BC187" s="78"/>
      <c r="BD187" s="78"/>
      <c r="BJ187" s="78">
        <v>5.5999999999999997E-9</v>
      </c>
      <c r="BK187" s="78">
        <v>3.32834155275</v>
      </c>
      <c r="BL187" s="78">
        <v>51109.310805958303</v>
      </c>
      <c r="BM187" s="77">
        <f t="shared" si="152"/>
        <v>-5.0444104120131404E-9</v>
      </c>
      <c r="BN187" s="77">
        <f t="shared" si="153"/>
        <v>-5.0432599485573046E-9</v>
      </c>
      <c r="BO187" s="77">
        <f t="shared" si="154"/>
        <v>-5.0432598718875483E-9</v>
      </c>
      <c r="BP187" s="77">
        <f t="shared" si="155"/>
        <v>-5.043259871882428E-9</v>
      </c>
      <c r="BR187" s="78">
        <v>5.4999999999999996E-10</v>
      </c>
      <c r="BS187" s="78">
        <v>5.4752622513900002</v>
      </c>
      <c r="BT187" s="78">
        <v>62389.091829359299</v>
      </c>
      <c r="BU187" s="77">
        <f t="shared" si="156"/>
        <v>2.2285699915259895E-10</v>
      </c>
      <c r="BV187" s="77">
        <f t="shared" si="157"/>
        <v>2.2256672751161854E-10</v>
      </c>
      <c r="BW187" s="77">
        <f t="shared" si="158"/>
        <v>2.22566708174203E-10</v>
      </c>
      <c r="BX187" s="77">
        <f t="shared" si="159"/>
        <v>2.2256670817291645E-10</v>
      </c>
      <c r="BZ187" s="78">
        <v>1.9999999999999999E-11</v>
      </c>
      <c r="CA187" s="78">
        <v>2.80140642811</v>
      </c>
      <c r="CB187" s="78">
        <v>62389.091829359299</v>
      </c>
      <c r="CC187" s="77">
        <f t="shared" si="160"/>
        <v>-1.5477393417029841E-11</v>
      </c>
      <c r="CD187" s="77">
        <f t="shared" si="161"/>
        <v>-1.5470079432278978E-11</v>
      </c>
      <c r="CE187" s="77">
        <f t="shared" si="162"/>
        <v>-1.5470078944924001E-11</v>
      </c>
      <c r="CF187" s="77">
        <f t="shared" si="163"/>
        <v>-1.5470078944891576E-11</v>
      </c>
      <c r="CH187" s="78"/>
      <c r="CI187" s="78"/>
      <c r="CJ187" s="78"/>
      <c r="CP187" s="78"/>
      <c r="CQ187" s="78"/>
      <c r="CR187" s="78"/>
      <c r="CX187" s="78"/>
      <c r="CY187" s="78"/>
      <c r="CZ187" s="78"/>
      <c r="DF187" s="78">
        <v>3.1500000000000001E-9</v>
      </c>
      <c r="DG187" s="78">
        <v>2.61613386386</v>
      </c>
      <c r="DH187" s="78">
        <v>52182.9198301492</v>
      </c>
      <c r="DI187" s="77">
        <f t="shared" si="164"/>
        <v>-2.1236666617579838E-9</v>
      </c>
      <c r="DJ187" s="77">
        <f t="shared" si="165"/>
        <v>-2.1225432301682739E-9</v>
      </c>
      <c r="DK187" s="77">
        <f t="shared" si="166"/>
        <v>-2.1225431553200909E-9</v>
      </c>
      <c r="DL187" s="77">
        <f t="shared" si="167"/>
        <v>-2.1225431553151956E-9</v>
      </c>
      <c r="DN187" s="78">
        <v>3E-10</v>
      </c>
      <c r="DO187" s="78">
        <v>5.7208773684000001</v>
      </c>
      <c r="DP187" s="78">
        <v>51742.094545271502</v>
      </c>
      <c r="DQ187" s="77">
        <f t="shared" si="168"/>
        <v>-1.6799616654065792E-12</v>
      </c>
      <c r="DR187" s="77">
        <f t="shared" si="169"/>
        <v>-1.5363528671600505E-12</v>
      </c>
      <c r="DS187" s="77">
        <f t="shared" si="170"/>
        <v>-1.5363433013907471E-12</v>
      </c>
      <c r="DT187" s="77">
        <f t="shared" si="171"/>
        <v>-1.5363433007427407E-12</v>
      </c>
      <c r="DV187" s="78">
        <v>1.9999999999999999E-11</v>
      </c>
      <c r="DW187" s="78">
        <v>1.86655156569</v>
      </c>
      <c r="DX187" s="78">
        <v>23439.448316101101</v>
      </c>
      <c r="DY187" s="77">
        <f t="shared" si="172"/>
        <v>-1.5165695397239467E-11</v>
      </c>
      <c r="DZ187" s="77">
        <f t="shared" si="173"/>
        <v>-1.5168522497752225E-11</v>
      </c>
      <c r="EA187" s="77">
        <f t="shared" si="174"/>
        <v>-1.5168522686041235E-11</v>
      </c>
      <c r="EB187" s="77">
        <f t="shared" si="175"/>
        <v>-1.5168522686053458E-11</v>
      </c>
      <c r="ED187" s="78"/>
      <c r="EE187" s="78"/>
      <c r="EF187" s="78"/>
      <c r="EL187" s="78"/>
      <c r="EM187" s="78"/>
      <c r="EN187" s="78"/>
      <c r="ET187" s="78"/>
      <c r="EU187" s="78"/>
      <c r="EV187" s="78"/>
    </row>
    <row r="188" spans="12:152" s="77" customFormat="1" ht="12.75">
      <c r="L188" s="78"/>
      <c r="N188" s="78">
        <v>1.9160000000000001E-8</v>
      </c>
      <c r="O188" s="78">
        <v>5.8372646205000001</v>
      </c>
      <c r="P188" s="78">
        <v>85502.3850163225</v>
      </c>
      <c r="Q188" s="77">
        <f t="shared" si="136"/>
        <v>-1.8973487224691795E-8</v>
      </c>
      <c r="R188" s="77">
        <f t="shared" si="137"/>
        <v>-1.8971371651193954E-8</v>
      </c>
      <c r="S188" s="77">
        <f t="shared" si="138"/>
        <v>-1.8971371509880467E-8</v>
      </c>
      <c r="T188" s="77">
        <f t="shared" si="139"/>
        <v>-1.897137150987101E-8</v>
      </c>
      <c r="V188" s="78">
        <v>1.9599999999999998E-9</v>
      </c>
      <c r="W188" s="78">
        <v>0.92807787405999997</v>
      </c>
      <c r="X188" s="78">
        <v>120226.230161659</v>
      </c>
      <c r="Y188" s="77">
        <f t="shared" si="140"/>
        <v>1.8460857102003712E-9</v>
      </c>
      <c r="Z188" s="77">
        <f t="shared" si="141"/>
        <v>1.8468169702655303E-9</v>
      </c>
      <c r="AA188" s="77">
        <f t="shared" si="142"/>
        <v>1.8468170188985815E-9</v>
      </c>
      <c r="AB188" s="77">
        <f t="shared" si="143"/>
        <v>1.8468170189017904E-9</v>
      </c>
      <c r="AD188" s="78">
        <v>1.0999999999999999E-10</v>
      </c>
      <c r="AE188" s="78">
        <v>2.5442930235199999</v>
      </c>
      <c r="AF188" s="78">
        <v>44181.277841124102</v>
      </c>
      <c r="AG188" s="77">
        <f t="shared" si="144"/>
        <v>-9.5493295164351204E-11</v>
      </c>
      <c r="AH188" s="77">
        <f t="shared" si="145"/>
        <v>-9.5470969791504459E-11</v>
      </c>
      <c r="AI188" s="77">
        <f t="shared" si="146"/>
        <v>-9.5470968303881262E-11</v>
      </c>
      <c r="AJ188" s="77">
        <f t="shared" si="147"/>
        <v>-9.5470968303783422E-11</v>
      </c>
      <c r="AL188" s="78"/>
      <c r="AM188" s="78"/>
      <c r="AN188" s="78"/>
      <c r="AT188" s="78"/>
      <c r="AU188" s="78"/>
      <c r="AV188" s="78"/>
      <c r="BB188" s="78"/>
      <c r="BC188" s="78"/>
      <c r="BD188" s="78"/>
      <c r="BJ188" s="78">
        <v>5.38E-9</v>
      </c>
      <c r="BK188" s="78">
        <v>4.7459289211</v>
      </c>
      <c r="BL188" s="78">
        <v>80482.466528909295</v>
      </c>
      <c r="BM188" s="77">
        <f t="shared" si="152"/>
        <v>-5.4359935638355386E-10</v>
      </c>
      <c r="BN188" s="77">
        <f t="shared" si="153"/>
        <v>-5.4758465457355587E-10</v>
      </c>
      <c r="BO188" s="77">
        <f t="shared" si="154"/>
        <v>-5.4758492002345407E-10</v>
      </c>
      <c r="BP188" s="77">
        <f t="shared" si="155"/>
        <v>-5.4758492004109938E-10</v>
      </c>
      <c r="BR188" s="78">
        <v>4.7000000000000003E-10</v>
      </c>
      <c r="BS188" s="78">
        <v>4.9911373549600002</v>
      </c>
      <c r="BT188" s="78">
        <v>27154.3986187642</v>
      </c>
      <c r="BU188" s="77">
        <f t="shared" si="156"/>
        <v>2.3175743039883406E-10</v>
      </c>
      <c r="BV188" s="77">
        <f t="shared" si="157"/>
        <v>2.3165470062591518E-10</v>
      </c>
      <c r="BW188" s="77">
        <f t="shared" si="158"/>
        <v>2.3165469378260776E-10</v>
      </c>
      <c r="BX188" s="77">
        <f t="shared" si="159"/>
        <v>2.3165469378215449E-10</v>
      </c>
      <c r="BZ188" s="78">
        <v>1.9999999999999999E-11</v>
      </c>
      <c r="CA188" s="78">
        <v>2.6096533345699999</v>
      </c>
      <c r="CB188" s="78">
        <v>52602.404474024399</v>
      </c>
      <c r="CC188" s="77">
        <f t="shared" si="160"/>
        <v>1.9995294020948704E-11</v>
      </c>
      <c r="CD188" s="77">
        <f t="shared" si="161"/>
        <v>1.9995080519650718E-11</v>
      </c>
      <c r="CE188" s="77">
        <f t="shared" si="162"/>
        <v>1.9995080505271676E-11</v>
      </c>
      <c r="CF188" s="77">
        <f t="shared" si="163"/>
        <v>1.9995080505270716E-11</v>
      </c>
      <c r="CH188" s="78"/>
      <c r="CI188" s="78"/>
      <c r="CJ188" s="78"/>
      <c r="CP188" s="78"/>
      <c r="CQ188" s="78"/>
      <c r="CR188" s="78"/>
      <c r="CX188" s="78"/>
      <c r="CY188" s="78"/>
      <c r="CZ188" s="78"/>
      <c r="DF188" s="78">
        <v>2.5599999999999998E-9</v>
      </c>
      <c r="DG188" s="78">
        <v>3.7111733246099998</v>
      </c>
      <c r="DH188" s="78">
        <v>25619.938151219802</v>
      </c>
      <c r="DI188" s="77">
        <f t="shared" si="164"/>
        <v>2.5444242874186457E-9</v>
      </c>
      <c r="DJ188" s="77">
        <f t="shared" si="165"/>
        <v>2.544357381943324E-9</v>
      </c>
      <c r="DK188" s="77">
        <f t="shared" si="166"/>
        <v>2.5443573774819952E-9</v>
      </c>
      <c r="DL188" s="77">
        <f t="shared" si="167"/>
        <v>2.5443573774816978E-9</v>
      </c>
      <c r="DN188" s="78">
        <v>2.8999999999999998E-10</v>
      </c>
      <c r="DO188" s="78">
        <v>5.2052946035899996</v>
      </c>
      <c r="DP188" s="78">
        <v>78267.590760080493</v>
      </c>
      <c r="DQ188" s="77">
        <f t="shared" si="168"/>
        <v>2.0955085255389921E-11</v>
      </c>
      <c r="DR188" s="77">
        <f t="shared" si="169"/>
        <v>2.0745637082192063E-11</v>
      </c>
      <c r="DS188" s="77">
        <f t="shared" si="170"/>
        <v>2.0745623130522896E-11</v>
      </c>
      <c r="DT188" s="77">
        <f t="shared" si="171"/>
        <v>2.0745623129602125E-11</v>
      </c>
      <c r="DV188" s="78">
        <v>1.9999999999999999E-11</v>
      </c>
      <c r="DW188" s="78">
        <v>4.7902089126499998</v>
      </c>
      <c r="DX188" s="78">
        <v>15874.617595363199</v>
      </c>
      <c r="DY188" s="77">
        <f t="shared" si="172"/>
        <v>4.8871646714536911E-13</v>
      </c>
      <c r="DZ188" s="77">
        <f t="shared" si="173"/>
        <v>4.8577999166611279E-13</v>
      </c>
      <c r="EA188" s="77">
        <f t="shared" si="174"/>
        <v>4.8577979606765098E-13</v>
      </c>
      <c r="EB188" s="77">
        <f t="shared" si="175"/>
        <v>4.8577979605458088E-13</v>
      </c>
      <c r="ED188" s="78"/>
      <c r="EE188" s="78"/>
      <c r="EF188" s="78"/>
      <c r="EL188" s="78"/>
      <c r="EM188" s="78"/>
      <c r="EN188" s="78"/>
      <c r="ET188" s="78"/>
      <c r="EU188" s="78"/>
      <c r="EV188" s="78"/>
    </row>
    <row r="189" spans="12:152" s="77" customFormat="1" ht="12.75">
      <c r="L189" s="78"/>
      <c r="N189" s="78">
        <v>1.976E-8</v>
      </c>
      <c r="O189" s="78">
        <v>3.5736589677700001</v>
      </c>
      <c r="P189" s="78">
        <v>24395.7374720718</v>
      </c>
      <c r="Q189" s="77">
        <f t="shared" si="136"/>
        <v>1.9113010651205372E-8</v>
      </c>
      <c r="R189" s="77">
        <f t="shared" si="137"/>
        <v>1.9114142065877948E-8</v>
      </c>
      <c r="S189" s="77">
        <f t="shared" si="138"/>
        <v>1.9114142141208919E-8</v>
      </c>
      <c r="T189" s="77">
        <f t="shared" si="139"/>
        <v>1.9114142141213902E-8</v>
      </c>
      <c r="V189" s="78">
        <v>2.0099999999999999E-9</v>
      </c>
      <c r="W189" s="78">
        <v>2.0056047382900002</v>
      </c>
      <c r="X189" s="78">
        <v>162188.75089859701</v>
      </c>
      <c r="Y189" s="77">
        <f t="shared" si="140"/>
        <v>6.6473598905469515E-10</v>
      </c>
      <c r="Z189" s="77">
        <f t="shared" si="141"/>
        <v>6.6758158099801801E-10</v>
      </c>
      <c r="AA189" s="77">
        <f t="shared" si="142"/>
        <v>6.6758177049262918E-10</v>
      </c>
      <c r="AB189" s="77">
        <f t="shared" si="143"/>
        <v>6.6758177050513047E-10</v>
      </c>
      <c r="AD189" s="78">
        <v>1E-10</v>
      </c>
      <c r="AE189" s="78">
        <v>3.5027422910000001</v>
      </c>
      <c r="AF189" s="78">
        <v>65697.557724739701</v>
      </c>
      <c r="AG189" s="77">
        <f t="shared" si="144"/>
        <v>-8.6732522278207506E-11</v>
      </c>
      <c r="AH189" s="77">
        <f t="shared" si="145"/>
        <v>-8.6762759741056793E-11</v>
      </c>
      <c r="AI189" s="77">
        <f t="shared" si="146"/>
        <v>-8.6762761754101652E-11</v>
      </c>
      <c r="AJ189" s="77">
        <f t="shared" si="147"/>
        <v>-8.6762761754234492E-11</v>
      </c>
      <c r="AL189" s="78"/>
      <c r="AM189" s="78"/>
      <c r="AN189" s="78"/>
      <c r="AT189" s="78"/>
      <c r="AU189" s="78"/>
      <c r="AV189" s="78"/>
      <c r="BB189" s="78"/>
      <c r="BC189" s="78"/>
      <c r="BD189" s="78"/>
      <c r="BJ189" s="78">
        <v>5.14E-9</v>
      </c>
      <c r="BK189" s="78">
        <v>5.5249578392499998</v>
      </c>
      <c r="BL189" s="78">
        <v>25021.407664384202</v>
      </c>
      <c r="BM189" s="77">
        <f t="shared" si="152"/>
        <v>1.5661630146769576E-9</v>
      </c>
      <c r="BN189" s="77">
        <f t="shared" si="153"/>
        <v>1.5650296901949454E-9</v>
      </c>
      <c r="BO189" s="77">
        <f t="shared" si="154"/>
        <v>1.5650296147015557E-9</v>
      </c>
      <c r="BP189" s="77">
        <f t="shared" si="155"/>
        <v>1.5650296146965463E-9</v>
      </c>
      <c r="BR189" s="78">
        <v>5.4999999999999996E-10</v>
      </c>
      <c r="BS189" s="78">
        <v>4.7976217736800004</v>
      </c>
      <c r="BT189" s="78">
        <v>94138.327020085693</v>
      </c>
      <c r="BU189" s="77">
        <f t="shared" si="156"/>
        <v>-1.9745819594563188E-10</v>
      </c>
      <c r="BV189" s="77">
        <f t="shared" si="157"/>
        <v>-1.9790520309041363E-10</v>
      </c>
      <c r="BW189" s="77">
        <f t="shared" si="158"/>
        <v>-1.9790523286051548E-10</v>
      </c>
      <c r="BX189" s="77">
        <f t="shared" si="159"/>
        <v>-1.9790523286249903E-10</v>
      </c>
      <c r="BZ189" s="78">
        <v>1.9999999999999999E-11</v>
      </c>
      <c r="CA189" s="78">
        <v>2.7225746803800002</v>
      </c>
      <c r="CB189" s="78">
        <v>7994.5284420241996</v>
      </c>
      <c r="CC189" s="77">
        <f t="shared" si="160"/>
        <v>-1.4455771638112093E-11</v>
      </c>
      <c r="CD189" s="77">
        <f t="shared" si="161"/>
        <v>-1.4454749326658127E-11</v>
      </c>
      <c r="CE189" s="77">
        <f t="shared" si="162"/>
        <v>-1.4454749258559475E-11</v>
      </c>
      <c r="CF189" s="77">
        <f t="shared" si="163"/>
        <v>-1.445474925855496E-11</v>
      </c>
      <c r="CH189" s="78"/>
      <c r="CI189" s="78"/>
      <c r="CJ189" s="78"/>
      <c r="CP189" s="78"/>
      <c r="CQ189" s="78"/>
      <c r="CR189" s="78"/>
      <c r="CX189" s="78"/>
      <c r="CY189" s="78"/>
      <c r="CZ189" s="78"/>
      <c r="DF189" s="78">
        <v>2.3199999999999998E-9</v>
      </c>
      <c r="DG189" s="78">
        <v>2.2157653118099998</v>
      </c>
      <c r="DH189" s="78">
        <v>16066.065861474801</v>
      </c>
      <c r="DI189" s="77">
        <f t="shared" si="164"/>
        <v>1.0505132805841145E-9</v>
      </c>
      <c r="DJ189" s="77">
        <f t="shared" si="165"/>
        <v>1.050820732556641E-9</v>
      </c>
      <c r="DK189" s="77">
        <f t="shared" si="166"/>
        <v>1.0508207530352137E-9</v>
      </c>
      <c r="DL189" s="77">
        <f t="shared" si="167"/>
        <v>1.0508207530365657E-9</v>
      </c>
      <c r="DN189" s="78">
        <v>2.5999999999999998E-10</v>
      </c>
      <c r="DO189" s="78">
        <v>1.1155134205199999</v>
      </c>
      <c r="DP189" s="78">
        <v>155418.04029735099</v>
      </c>
      <c r="DQ189" s="77">
        <f t="shared" si="168"/>
        <v>2.5555233182832268E-10</v>
      </c>
      <c r="DR189" s="77">
        <f t="shared" si="169"/>
        <v>2.5562092112752344E-10</v>
      </c>
      <c r="DS189" s="77">
        <f t="shared" si="170"/>
        <v>2.5562092567864666E-10</v>
      </c>
      <c r="DT189" s="77">
        <f t="shared" si="171"/>
        <v>2.5562092567894377E-10</v>
      </c>
      <c r="DV189" s="78">
        <v>1.9999999999999999E-11</v>
      </c>
      <c r="DW189" s="78">
        <v>2.4320241927900001</v>
      </c>
      <c r="DX189" s="78">
        <v>45892.730433156903</v>
      </c>
      <c r="DY189" s="77">
        <f t="shared" si="172"/>
        <v>1.5346242583005102E-11</v>
      </c>
      <c r="DZ189" s="77">
        <f t="shared" si="173"/>
        <v>1.5340795679037966E-11</v>
      </c>
      <c r="EA189" s="77">
        <f t="shared" si="174"/>
        <v>1.5340795316128124E-11</v>
      </c>
      <c r="EB189" s="77">
        <f t="shared" si="175"/>
        <v>1.5340795316104052E-11</v>
      </c>
      <c r="ED189" s="78"/>
      <c r="EE189" s="78"/>
      <c r="EF189" s="78"/>
      <c r="EL189" s="78"/>
      <c r="EM189" s="78"/>
      <c r="EN189" s="78"/>
      <c r="ET189" s="78"/>
      <c r="EU189" s="78"/>
      <c r="EV189" s="78"/>
    </row>
    <row r="190" spans="12:152" s="77" customFormat="1" ht="12.75">
      <c r="L190" s="78"/>
      <c r="N190" s="78">
        <v>1.5810000000000001E-8</v>
      </c>
      <c r="O190" s="78">
        <v>0.36987184257</v>
      </c>
      <c r="P190" s="78">
        <v>53764.879178432202</v>
      </c>
      <c r="Q190" s="77">
        <f t="shared" si="136"/>
        <v>-1.1908154559476648E-8</v>
      </c>
      <c r="R190" s="77">
        <f t="shared" si="137"/>
        <v>-1.1913326031470404E-8</v>
      </c>
      <c r="S190" s="77">
        <f t="shared" si="138"/>
        <v>-1.1913326375843359E-8</v>
      </c>
      <c r="T190" s="77">
        <f t="shared" si="139"/>
        <v>-1.191332637586581E-8</v>
      </c>
      <c r="V190" s="78">
        <v>1.8300000000000001E-9</v>
      </c>
      <c r="W190" s="78">
        <v>3.83128433173</v>
      </c>
      <c r="X190" s="78">
        <v>69159.802430604905</v>
      </c>
      <c r="Y190" s="77">
        <f t="shared" si="140"/>
        <v>-1.6038457979947646E-9</v>
      </c>
      <c r="Z190" s="77">
        <f t="shared" si="141"/>
        <v>-1.6044093260291912E-9</v>
      </c>
      <c r="AA190" s="77">
        <f t="shared" si="142"/>
        <v>-1.6044093635438677E-9</v>
      </c>
      <c r="AB190" s="77">
        <f t="shared" si="143"/>
        <v>-1.6044093635463192E-9</v>
      </c>
      <c r="AD190" s="78">
        <v>8.9999999999999999E-11</v>
      </c>
      <c r="AE190" s="78">
        <v>2.4580906370500002</v>
      </c>
      <c r="AF190" s="78">
        <v>93028.948467992304</v>
      </c>
      <c r="AG190" s="77">
        <f t="shared" si="144"/>
        <v>-2.6828383000306202E-11</v>
      </c>
      <c r="AH190" s="77">
        <f t="shared" si="145"/>
        <v>-2.6754433774529783E-11</v>
      </c>
      <c r="AI190" s="77">
        <f t="shared" si="146"/>
        <v>-2.6754428848123525E-11</v>
      </c>
      <c r="AJ190" s="77">
        <f t="shared" si="147"/>
        <v>-2.6754428847801138E-11</v>
      </c>
      <c r="AL190" s="78"/>
      <c r="AM190" s="78"/>
      <c r="AN190" s="78"/>
      <c r="AT190" s="78"/>
      <c r="AU190" s="78"/>
      <c r="AV190" s="78"/>
      <c r="BB190" s="78"/>
      <c r="BC190" s="78"/>
      <c r="BD190" s="78"/>
      <c r="BJ190" s="78">
        <v>5.1199999999999997E-9</v>
      </c>
      <c r="BK190" s="78">
        <v>2.1202125306399999</v>
      </c>
      <c r="BL190" s="78">
        <v>25035.634758385801</v>
      </c>
      <c r="BM190" s="77">
        <f t="shared" si="152"/>
        <v>1.6591709070977403E-10</v>
      </c>
      <c r="BN190" s="77">
        <f t="shared" si="153"/>
        <v>1.6710237031924023E-10</v>
      </c>
      <c r="BO190" s="77">
        <f t="shared" si="154"/>
        <v>1.6710244927019243E-10</v>
      </c>
      <c r="BP190" s="77">
        <f t="shared" si="155"/>
        <v>1.671024492754283E-10</v>
      </c>
      <c r="BR190" s="78">
        <v>5.1E-10</v>
      </c>
      <c r="BS190" s="78">
        <v>5.5645981242199998</v>
      </c>
      <c r="BT190" s="78">
        <v>52602.404474024399</v>
      </c>
      <c r="BU190" s="77">
        <f t="shared" si="156"/>
        <v>-4.9897139699160172E-10</v>
      </c>
      <c r="BV190" s="77">
        <f t="shared" si="157"/>
        <v>-4.9892000128111145E-10</v>
      </c>
      <c r="BW190" s="77">
        <f t="shared" si="158"/>
        <v>-4.9891999785370937E-10</v>
      </c>
      <c r="BX190" s="77">
        <f t="shared" si="159"/>
        <v>-4.9891999785348096E-10</v>
      </c>
      <c r="BZ190" s="78">
        <v>1.9999999999999999E-11</v>
      </c>
      <c r="CA190" s="78">
        <v>5.8422249161400002</v>
      </c>
      <c r="CB190" s="78">
        <v>103821.921601202</v>
      </c>
      <c r="CC190" s="77">
        <f t="shared" si="160"/>
        <v>-7.6605044157472664E-12</v>
      </c>
      <c r="CD190" s="77">
        <f t="shared" si="161"/>
        <v>-7.6427553190107476E-12</v>
      </c>
      <c r="CE190" s="77">
        <f t="shared" si="162"/>
        <v>-7.6427541365108643E-12</v>
      </c>
      <c r="CF190" s="77">
        <f t="shared" si="163"/>
        <v>-7.6427541364331223E-12</v>
      </c>
      <c r="CH190" s="78"/>
      <c r="CI190" s="78"/>
      <c r="CJ190" s="78"/>
      <c r="CP190" s="78"/>
      <c r="CQ190" s="78"/>
      <c r="CR190" s="78"/>
      <c r="CX190" s="78"/>
      <c r="CY190" s="78"/>
      <c r="CZ190" s="78"/>
      <c r="DF190" s="78">
        <v>2.33E-9</v>
      </c>
      <c r="DG190" s="78">
        <v>5.4903313090600001</v>
      </c>
      <c r="DH190" s="78">
        <v>98068.536716305302</v>
      </c>
      <c r="DI190" s="77">
        <f t="shared" si="164"/>
        <v>-1.1684540125263447E-9</v>
      </c>
      <c r="DJ190" s="77">
        <f t="shared" si="165"/>
        <v>-1.1666245558026253E-9</v>
      </c>
      <c r="DK190" s="77">
        <f t="shared" si="166"/>
        <v>-1.1666244339105337E-9</v>
      </c>
      <c r="DL190" s="77">
        <f t="shared" si="167"/>
        <v>-1.1666244339025082E-9</v>
      </c>
      <c r="DN190" s="78">
        <v>3E-10</v>
      </c>
      <c r="DO190" s="78">
        <v>6.1088415593700001</v>
      </c>
      <c r="DP190" s="78">
        <v>26011.637070298599</v>
      </c>
      <c r="DQ190" s="77">
        <f t="shared" si="168"/>
        <v>2.9800125723658451E-10</v>
      </c>
      <c r="DR190" s="77">
        <f t="shared" si="169"/>
        <v>2.9800956852867134E-10</v>
      </c>
      <c r="DS190" s="77">
        <f t="shared" si="170"/>
        <v>2.9800956908171086E-10</v>
      </c>
      <c r="DT190" s="77">
        <f t="shared" si="171"/>
        <v>2.9800956908174715E-10</v>
      </c>
      <c r="DV190" s="78">
        <v>9.9999999999999994E-12</v>
      </c>
      <c r="DW190" s="78">
        <v>4.9144398563499996</v>
      </c>
      <c r="DX190" s="78">
        <v>78690.307615598504</v>
      </c>
      <c r="DY190" s="77">
        <f t="shared" si="172"/>
        <v>-5.474176841084005E-12</v>
      </c>
      <c r="DZ190" s="77">
        <f t="shared" si="173"/>
        <v>-5.4680828866463564E-12</v>
      </c>
      <c r="EA190" s="77">
        <f t="shared" si="174"/>
        <v>-5.4680824806324663E-12</v>
      </c>
      <c r="EB190" s="77">
        <f t="shared" si="175"/>
        <v>-5.468082480605339E-12</v>
      </c>
      <c r="ED190" s="78"/>
      <c r="EE190" s="78"/>
      <c r="EF190" s="78"/>
      <c r="EL190" s="78"/>
      <c r="EM190" s="78"/>
      <c r="EN190" s="78"/>
      <c r="ET190" s="78"/>
      <c r="EU190" s="78"/>
      <c r="EV190" s="78"/>
    </row>
    <row r="191" spans="12:152" s="77" customFormat="1" ht="12.75">
      <c r="L191" s="78"/>
      <c r="N191" s="78">
        <v>1.5889999999999999E-8</v>
      </c>
      <c r="O191" s="78">
        <v>1.3353124194999999</v>
      </c>
      <c r="P191" s="78">
        <v>114.43928868521</v>
      </c>
      <c r="Q191" s="77">
        <f t="shared" si="136"/>
        <v>1.2145195995728441E-8</v>
      </c>
      <c r="R191" s="77">
        <f t="shared" si="137"/>
        <v>1.2145206844067588E-8</v>
      </c>
      <c r="S191" s="77">
        <f t="shared" si="138"/>
        <v>1.2145206844790194E-8</v>
      </c>
      <c r="T191" s="77">
        <f t="shared" si="139"/>
        <v>1.2145206844790241E-8</v>
      </c>
      <c r="V191" s="78">
        <v>1.8E-9</v>
      </c>
      <c r="W191" s="78">
        <v>2.2042823830499998</v>
      </c>
      <c r="X191" s="78">
        <v>89586.373523026894</v>
      </c>
      <c r="Y191" s="77">
        <f t="shared" si="140"/>
        <v>-5.0943055780263987E-10</v>
      </c>
      <c r="Z191" s="77">
        <f t="shared" si="141"/>
        <v>-5.0799949007941979E-10</v>
      </c>
      <c r="AA191" s="77">
        <f t="shared" si="142"/>
        <v>-5.079993947445172E-10</v>
      </c>
      <c r="AB191" s="77">
        <f t="shared" si="143"/>
        <v>-5.0799939473823507E-10</v>
      </c>
      <c r="AD191" s="78">
        <v>8.9999999999999999E-11</v>
      </c>
      <c r="AE191" s="78">
        <v>4.9256893206000001</v>
      </c>
      <c r="AF191" s="78">
        <v>104331.942805396</v>
      </c>
      <c r="AG191" s="77">
        <f t="shared" si="144"/>
        <v>-1.873706753970903E-11</v>
      </c>
      <c r="AH191" s="77">
        <f t="shared" si="145"/>
        <v>-1.8822027694632826E-11</v>
      </c>
      <c r="AI191" s="77">
        <f t="shared" si="146"/>
        <v>-1.8822033353237202E-11</v>
      </c>
      <c r="AJ191" s="77">
        <f t="shared" si="147"/>
        <v>-1.8822033353607408E-11</v>
      </c>
      <c r="AL191" s="78"/>
      <c r="AM191" s="78"/>
      <c r="AN191" s="78"/>
      <c r="AT191" s="78"/>
      <c r="AU191" s="78"/>
      <c r="AV191" s="78"/>
      <c r="BB191" s="78"/>
      <c r="BC191" s="78"/>
      <c r="BD191" s="78"/>
      <c r="BJ191" s="78">
        <v>5.45E-9</v>
      </c>
      <c r="BK191" s="78">
        <v>1.31029342517</v>
      </c>
      <c r="BL191" s="78">
        <v>26555.868131928601</v>
      </c>
      <c r="BM191" s="77">
        <f t="shared" si="152"/>
        <v>8.3276898251893765E-10</v>
      </c>
      <c r="BN191" s="77">
        <f t="shared" si="153"/>
        <v>8.3144568612918815E-10</v>
      </c>
      <c r="BO191" s="77">
        <f t="shared" si="154"/>
        <v>8.3144559798291925E-10</v>
      </c>
      <c r="BP191" s="77">
        <f t="shared" si="155"/>
        <v>8.314455979771021E-10</v>
      </c>
      <c r="BR191" s="78">
        <v>5.4999999999999996E-10</v>
      </c>
      <c r="BS191" s="78">
        <v>1.20462687751</v>
      </c>
      <c r="BT191" s="78">
        <v>95247.705572179097</v>
      </c>
      <c r="BU191" s="77">
        <f t="shared" si="156"/>
        <v>3.4859143441211991E-10</v>
      </c>
      <c r="BV191" s="77">
        <f t="shared" si="157"/>
        <v>3.4896618280794036E-10</v>
      </c>
      <c r="BW191" s="77">
        <f t="shared" si="158"/>
        <v>3.4896620776089069E-10</v>
      </c>
      <c r="BX191" s="77">
        <f t="shared" si="159"/>
        <v>3.4896620776253389E-10</v>
      </c>
      <c r="BZ191" s="78">
        <v>1.9999999999999999E-11</v>
      </c>
      <c r="CA191" s="78">
        <v>6.0451587872000001</v>
      </c>
      <c r="CB191" s="78">
        <v>25035.634758385801</v>
      </c>
      <c r="CC191" s="77">
        <f t="shared" si="160"/>
        <v>1.3646557776871803E-11</v>
      </c>
      <c r="CD191" s="77">
        <f t="shared" si="161"/>
        <v>1.3643170876360712E-11</v>
      </c>
      <c r="CE191" s="77">
        <f t="shared" si="162"/>
        <v>1.3643170650735531E-11</v>
      </c>
      <c r="CF191" s="77">
        <f t="shared" si="163"/>
        <v>1.3643170650720567E-11</v>
      </c>
      <c r="CH191" s="78"/>
      <c r="CI191" s="78"/>
      <c r="CJ191" s="78"/>
      <c r="CP191" s="78"/>
      <c r="CQ191" s="78"/>
      <c r="CR191" s="78"/>
      <c r="CX191" s="78"/>
      <c r="CY191" s="78"/>
      <c r="CZ191" s="78"/>
      <c r="DF191" s="78">
        <v>2.3600000000000001E-9</v>
      </c>
      <c r="DG191" s="78">
        <v>4.0861262063700003</v>
      </c>
      <c r="DH191" s="78">
        <v>26013.121543006899</v>
      </c>
      <c r="DI191" s="77">
        <f t="shared" si="164"/>
        <v>-7.9737089666259391E-10</v>
      </c>
      <c r="DJ191" s="77">
        <f t="shared" si="165"/>
        <v>-7.9790544439602339E-10</v>
      </c>
      <c r="DK191" s="77">
        <f t="shared" si="166"/>
        <v>-7.9790548000064615E-10</v>
      </c>
      <c r="DL191" s="77">
        <f t="shared" si="167"/>
        <v>-7.979054800029819E-10</v>
      </c>
      <c r="DN191" s="78">
        <v>2.7E-10</v>
      </c>
      <c r="DO191" s="78">
        <v>3.38666053174</v>
      </c>
      <c r="DP191" s="78">
        <v>103396.012824688</v>
      </c>
      <c r="DQ191" s="77">
        <f t="shared" si="168"/>
        <v>-7.9529114132318901E-11</v>
      </c>
      <c r="DR191" s="77">
        <f t="shared" si="169"/>
        <v>-7.9282256956049465E-11</v>
      </c>
      <c r="DS191" s="77">
        <f t="shared" si="170"/>
        <v>-7.928224051048827E-11</v>
      </c>
      <c r="DT191" s="77">
        <f t="shared" si="171"/>
        <v>-7.9282240509402595E-11</v>
      </c>
      <c r="DV191" s="78">
        <v>1.9999999999999999E-11</v>
      </c>
      <c r="DW191" s="78">
        <v>2.5518648658699998</v>
      </c>
      <c r="DX191" s="78">
        <v>39609.654583165597</v>
      </c>
      <c r="DY191" s="77">
        <f t="shared" si="172"/>
        <v>-1.9125176331404536E-11</v>
      </c>
      <c r="DZ191" s="77">
        <f t="shared" si="173"/>
        <v>-1.9123031112832408E-11</v>
      </c>
      <c r="EA191" s="77">
        <f t="shared" si="174"/>
        <v>-1.9123030969854213E-11</v>
      </c>
      <c r="EB191" s="77">
        <f t="shared" si="175"/>
        <v>-1.9123030969844726E-11</v>
      </c>
      <c r="ED191" s="78"/>
      <c r="EE191" s="78"/>
      <c r="EF191" s="78"/>
      <c r="EL191" s="78"/>
      <c r="EM191" s="78"/>
      <c r="EN191" s="78"/>
      <c r="ET191" s="78"/>
      <c r="EU191" s="78"/>
      <c r="EV191" s="78"/>
    </row>
    <row r="192" spans="12:152" s="77" customFormat="1" ht="12.75">
      <c r="L192" s="78"/>
      <c r="N192" s="78">
        <v>2.042E-8</v>
      </c>
      <c r="O192" s="78">
        <v>2.0538556407400002</v>
      </c>
      <c r="P192" s="78">
        <v>45405.0956819028</v>
      </c>
      <c r="Q192" s="77">
        <f t="shared" si="136"/>
        <v>-1.1960166699192831E-9</v>
      </c>
      <c r="R192" s="77">
        <f t="shared" si="137"/>
        <v>-1.187453363387568E-9</v>
      </c>
      <c r="S192" s="77">
        <f t="shared" si="138"/>
        <v>-1.1874527929800738E-9</v>
      </c>
      <c r="T192" s="77">
        <f t="shared" si="139"/>
        <v>-1.1874527929424133E-9</v>
      </c>
      <c r="V192" s="78">
        <v>2.1499999999999998E-9</v>
      </c>
      <c r="W192" s="78">
        <v>5.3565209660999997</v>
      </c>
      <c r="X192" s="78">
        <v>206.1855484372</v>
      </c>
      <c r="Y192" s="77">
        <f t="shared" si="140"/>
        <v>-1.0290264191731971E-9</v>
      </c>
      <c r="Z192" s="77">
        <f t="shared" si="141"/>
        <v>-1.029030020186996E-9</v>
      </c>
      <c r="AA192" s="77">
        <f t="shared" si="142"/>
        <v>-1.0290300204268601E-9</v>
      </c>
      <c r="AB192" s="77">
        <f t="shared" si="143"/>
        <v>-1.0290300204268754E-9</v>
      </c>
      <c r="AD192" s="78">
        <v>7.9999999999999995E-11</v>
      </c>
      <c r="AE192" s="78">
        <v>0.80535713417999999</v>
      </c>
      <c r="AF192" s="78">
        <v>71980.633574731095</v>
      </c>
      <c r="AG192" s="77">
        <f t="shared" si="144"/>
        <v>-6.1915683893559737E-11</v>
      </c>
      <c r="AH192" s="77">
        <f t="shared" si="145"/>
        <v>-6.1949406965925267E-11</v>
      </c>
      <c r="AI192" s="77">
        <f t="shared" si="146"/>
        <v>-6.1949409211299945E-11</v>
      </c>
      <c r="AJ192" s="77">
        <f t="shared" si="147"/>
        <v>-6.1949409211446679E-11</v>
      </c>
      <c r="AL192" s="78"/>
      <c r="AM192" s="78"/>
      <c r="AN192" s="78"/>
      <c r="AT192" s="78"/>
      <c r="AU192" s="78"/>
      <c r="AV192" s="78"/>
      <c r="BB192" s="78"/>
      <c r="BC192" s="78"/>
      <c r="BD192" s="78"/>
      <c r="BJ192" s="78">
        <v>4.7500000000000003E-9</v>
      </c>
      <c r="BK192" s="78">
        <v>4.0539007706100003</v>
      </c>
      <c r="BL192" s="78">
        <v>149.56319713459999</v>
      </c>
      <c r="BM192" s="77">
        <f t="shared" si="152"/>
        <v>-4.7336306628469985E-9</v>
      </c>
      <c r="BN192" s="77">
        <f t="shared" si="153"/>
        <v>-4.7336312080346686E-9</v>
      </c>
      <c r="BO192" s="77">
        <f t="shared" si="154"/>
        <v>-4.7336312080709827E-9</v>
      </c>
      <c r="BP192" s="77">
        <f t="shared" si="155"/>
        <v>-4.733631208070986E-9</v>
      </c>
      <c r="BR192" s="78">
        <v>5.0000000000000003E-10</v>
      </c>
      <c r="BS192" s="78">
        <v>2.2153014050099999</v>
      </c>
      <c r="BT192" s="78">
        <v>365230.64398203802</v>
      </c>
      <c r="BU192" s="77">
        <f t="shared" si="156"/>
        <v>4.6916888437186597E-10</v>
      </c>
      <c r="BV192" s="77">
        <f t="shared" si="157"/>
        <v>4.6975029998853781E-10</v>
      </c>
      <c r="BW192" s="77">
        <f t="shared" si="158"/>
        <v>4.6975033853800316E-10</v>
      </c>
      <c r="BX192" s="77">
        <f t="shared" si="159"/>
        <v>4.6975033854057342E-10</v>
      </c>
      <c r="BZ192" s="78">
        <v>9.9999999999999994E-12</v>
      </c>
      <c r="CA192" s="78">
        <v>2.3499756429200001</v>
      </c>
      <c r="CB192" s="78">
        <v>85502.3850163225</v>
      </c>
      <c r="CC192" s="77">
        <f t="shared" si="160"/>
        <v>8.8451590739695431E-12</v>
      </c>
      <c r="CD192" s="77">
        <f t="shared" si="161"/>
        <v>8.8414660105385686E-12</v>
      </c>
      <c r="CE192" s="77">
        <f t="shared" si="162"/>
        <v>8.8414657643597971E-12</v>
      </c>
      <c r="CF192" s="77">
        <f t="shared" si="163"/>
        <v>8.8414657643433327E-12</v>
      </c>
      <c r="CH192" s="78"/>
      <c r="CI192" s="78"/>
      <c r="CJ192" s="78"/>
      <c r="CP192" s="78"/>
      <c r="CQ192" s="78"/>
      <c r="CR192" s="78"/>
      <c r="CX192" s="78"/>
      <c r="CY192" s="78"/>
      <c r="CZ192" s="78"/>
      <c r="DF192" s="78">
        <v>2.2499999999999999E-9</v>
      </c>
      <c r="DG192" s="78">
        <v>0.4444933881</v>
      </c>
      <c r="DH192" s="78">
        <v>76144.945564344103</v>
      </c>
      <c r="DI192" s="77">
        <f t="shared" si="164"/>
        <v>1.6101219174973478E-9</v>
      </c>
      <c r="DJ192" s="77">
        <f t="shared" si="165"/>
        <v>1.6090143533280178E-9</v>
      </c>
      <c r="DK192" s="77">
        <f t="shared" si="166"/>
        <v>1.6090142795266584E-9</v>
      </c>
      <c r="DL192" s="77">
        <f t="shared" si="167"/>
        <v>1.6090142795217412E-9</v>
      </c>
      <c r="DN192" s="78">
        <v>2.5000000000000002E-10</v>
      </c>
      <c r="DO192" s="78">
        <v>3.4859244992599998</v>
      </c>
      <c r="DP192" s="78">
        <v>117873.364007888</v>
      </c>
      <c r="DQ192" s="77">
        <f t="shared" si="168"/>
        <v>-2.4294500381817584E-10</v>
      </c>
      <c r="DR192" s="77">
        <f t="shared" si="169"/>
        <v>-2.4300917035442921E-10</v>
      </c>
      <c r="DS192" s="77">
        <f t="shared" si="170"/>
        <v>-2.4300917461892975E-10</v>
      </c>
      <c r="DT192" s="77">
        <f t="shared" si="171"/>
        <v>-2.4300917461921006E-10</v>
      </c>
      <c r="DV192" s="78">
        <v>1.9999999999999999E-11</v>
      </c>
      <c r="DW192" s="78">
        <v>2.0470590479499999</v>
      </c>
      <c r="DX192" s="78">
        <v>433.71173787679999</v>
      </c>
      <c r="DY192" s="77">
        <f t="shared" si="172"/>
        <v>1.8734180212905018E-11</v>
      </c>
      <c r="DZ192" s="77">
        <f t="shared" si="173"/>
        <v>1.8734152115988331E-11</v>
      </c>
      <c r="EA192" s="77">
        <f t="shared" si="174"/>
        <v>1.8734152114116789E-11</v>
      </c>
      <c r="EB192" s="77">
        <f t="shared" si="175"/>
        <v>1.8734152114116663E-11</v>
      </c>
      <c r="ED192" s="78"/>
      <c r="EE192" s="78"/>
      <c r="EF192" s="78"/>
      <c r="EL192" s="78"/>
      <c r="EM192" s="78"/>
      <c r="EN192" s="78"/>
      <c r="ET192" s="78"/>
      <c r="EU192" s="78"/>
      <c r="EV192" s="78"/>
    </row>
    <row r="193" spans="12:152" s="77" customFormat="1" ht="12.75">
      <c r="L193" s="78"/>
      <c r="N193" s="78">
        <v>1.5390000000000001E-8</v>
      </c>
      <c r="O193" s="78">
        <v>2.2546861897700001</v>
      </c>
      <c r="P193" s="78">
        <v>120226.230161659</v>
      </c>
      <c r="Q193" s="77">
        <f t="shared" ref="Q193:Q256" si="176">N193*COS(O193+P193*$C$32)</f>
        <v>-1.5122970016252708E-9</v>
      </c>
      <c r="R193" s="77">
        <f t="shared" ref="R193:R256" si="177">N193*COS(O193+P193*$C$53)</f>
        <v>-1.4952606466860221E-9</v>
      </c>
      <c r="S193" s="77">
        <f t="shared" ref="S193:S256" si="178">N193*COS(O193+P193*$C$74)</f>
        <v>-1.4952595118346297E-9</v>
      </c>
      <c r="T193" s="77">
        <f t="shared" ref="T193:T256" si="179">N193*COS(O193+P193*$C$95)</f>
        <v>-1.4952595117597512E-9</v>
      </c>
      <c r="V193" s="78">
        <v>1.7800000000000001E-9</v>
      </c>
      <c r="W193" s="78">
        <v>1.2456853805500001</v>
      </c>
      <c r="X193" s="78">
        <v>103.0927742186</v>
      </c>
      <c r="Y193" s="77">
        <f t="shared" ref="Y193:Y256" si="180">V193*COS(W193+X193*$C$32)</f>
        <v>1.3906811511102645E-9</v>
      </c>
      <c r="Z193" s="77">
        <f t="shared" ref="Z193:Z256" si="181">V193*COS(W193+X193*$C$53)</f>
        <v>1.390682210800665E-9</v>
      </c>
      <c r="AA193" s="77">
        <f t="shared" ref="AA193:AA256" si="182">V193*COS(W193+X193*$C$74)</f>
        <v>1.3906822108712509E-9</v>
      </c>
      <c r="AB193" s="77">
        <f t="shared" ref="AB193:AB256" si="183">V193*COS(W193+X193*$C$95)</f>
        <v>1.3906822108712554E-9</v>
      </c>
      <c r="AD193" s="78">
        <v>1E-10</v>
      </c>
      <c r="AE193" s="78">
        <v>2.2002683080800001</v>
      </c>
      <c r="AF193" s="78">
        <v>130969.206672965</v>
      </c>
      <c r="AG193" s="77">
        <f t="shared" ref="AG193:AG256" si="184">AD193*COS(AE193+AF193*$C$32)</f>
        <v>1.6824484660065155E-11</v>
      </c>
      <c r="AH193" s="77">
        <f t="shared" ref="AH193:AH256" si="185">AD193*COS(AE193+AF193*$C$53)</f>
        <v>1.6705030655018526E-11</v>
      </c>
      <c r="AI193" s="77">
        <f t="shared" ref="AI193:AI256" si="186">AD193*COS(AE193+AF193*$C$74)</f>
        <v>1.6705022697380593E-11</v>
      </c>
      <c r="AJ193" s="77">
        <f t="shared" ref="AJ193:AJ256" si="187">AD193*COS(AE193+AF193*$C$95)</f>
        <v>1.6705022696853772E-11</v>
      </c>
      <c r="AL193" s="78"/>
      <c r="AM193" s="78"/>
      <c r="AN193" s="78"/>
      <c r="AT193" s="78"/>
      <c r="AU193" s="78"/>
      <c r="AV193" s="78"/>
      <c r="BB193" s="78"/>
      <c r="BC193" s="78"/>
      <c r="BD193" s="78"/>
      <c r="BJ193" s="78">
        <v>4.6399999999999997E-9</v>
      </c>
      <c r="BK193" s="78">
        <v>3.2622249589400001</v>
      </c>
      <c r="BL193" s="78">
        <v>111590.28815789599</v>
      </c>
      <c r="BM193" s="77">
        <f t="shared" ref="BM193:BM256" si="188">BJ193*COS(BK193+BL193*$C$32)</f>
        <v>4.4410604258037264E-9</v>
      </c>
      <c r="BN193" s="77">
        <f t="shared" ref="BN193:BN256" si="189">BJ193*COS(BK193+BL193*$C$53)</f>
        <v>4.4424457003846265E-9</v>
      </c>
      <c r="BO193" s="77">
        <f t="shared" ref="BO193:BO256" si="190">BJ193*COS(BK193+BL193*$C$74)</f>
        <v>4.442445792499955E-9</v>
      </c>
      <c r="BP193" s="77">
        <f t="shared" ref="BP193:BP256" si="191">BJ193*COS(BK193+BL193*$C$95)</f>
        <v>4.4424457925060472E-9</v>
      </c>
      <c r="BR193" s="78">
        <v>4.8999999999999996E-10</v>
      </c>
      <c r="BS193" s="78">
        <v>0.68636780386999996</v>
      </c>
      <c r="BT193" s="78">
        <v>104331.942805396</v>
      </c>
      <c r="BU193" s="77">
        <f t="shared" ref="BU193:BU256" si="192">BR193*COS(BS193+BT193*$C$32)</f>
        <v>4.7310722776889278E-10</v>
      </c>
      <c r="BV193" s="77">
        <f t="shared" ref="BV193:BV256" si="193">BR193*COS(BS193+BT193*$C$53)</f>
        <v>4.7323012692741558E-10</v>
      </c>
      <c r="BW193" s="77">
        <f t="shared" ref="BW193:BW256" si="194">BR193*COS(BS193+BT193*$C$74)</f>
        <v>4.7323013509903224E-10</v>
      </c>
      <c r="BX193" s="77">
        <f t="shared" ref="BX193:BX256" si="195">BR193*COS(BS193+BT193*$C$95)</f>
        <v>4.7323013509956681E-10</v>
      </c>
      <c r="BZ193" s="78">
        <v>9.9999999999999994E-12</v>
      </c>
      <c r="CA193" s="78">
        <v>0.17409967102000001</v>
      </c>
      <c r="CB193" s="78">
        <v>131498.89763806001</v>
      </c>
      <c r="CC193" s="77">
        <f t="shared" ref="CC193:CC230" si="196">BZ193*COS(CA193+CB193*$C$32)</f>
        <v>9.9666922317348317E-12</v>
      </c>
      <c r="CD193" s="77">
        <f t="shared" ref="CD193:CD230" si="197">BZ193*COS(CA193+CB193*$C$53)</f>
        <v>9.9656927229987089E-12</v>
      </c>
      <c r="CE193" s="77">
        <f t="shared" ref="CE193:CE230" si="198">BZ193*COS(CA193+CB193*$C$74)</f>
        <v>9.9656926559301633E-12</v>
      </c>
      <c r="CF193" s="77">
        <f t="shared" ref="CF193:CF230" si="199">BZ193*COS(CA193+CB193*$C$95)</f>
        <v>9.9656926559257398E-12</v>
      </c>
      <c r="CH193" s="78"/>
      <c r="CI193" s="78"/>
      <c r="CJ193" s="78"/>
      <c r="CP193" s="78"/>
      <c r="CQ193" s="78"/>
      <c r="CR193" s="78"/>
      <c r="CX193" s="78"/>
      <c r="CY193" s="78"/>
      <c r="CZ193" s="78"/>
      <c r="DF193" s="78">
        <v>2.4199999999999999E-9</v>
      </c>
      <c r="DG193" s="78">
        <v>3.2985182023399999</v>
      </c>
      <c r="DH193" s="78">
        <v>6681.2248533995999</v>
      </c>
      <c r="DI193" s="77">
        <f t="shared" ref="DI193:DI256" si="200">DF193*COS(DG193+DH193*$C$32)</f>
        <v>-1.6659577731643024E-9</v>
      </c>
      <c r="DJ193" s="77">
        <f t="shared" ref="DJ193:DJ256" si="201">DF193*COS(DG193+DH193*$C$53)</f>
        <v>-1.666066268270868E-9</v>
      </c>
      <c r="DK193" s="77">
        <f t="shared" ref="DK193:DK256" si="202">DF193*COS(DG193+DH193*$C$74)</f>
        <v>-1.6660662754975128E-9</v>
      </c>
      <c r="DL193" s="77">
        <f t="shared" ref="DL193:DL256" si="203">DF193*COS(DG193+DH193*$C$95)</f>
        <v>-1.6660662754979866E-9</v>
      </c>
      <c r="DN193" s="78">
        <v>2.5000000000000002E-10</v>
      </c>
      <c r="DO193" s="78">
        <v>1.6904324344499999</v>
      </c>
      <c r="DP193" s="78">
        <v>25973.463852888901</v>
      </c>
      <c r="DQ193" s="77">
        <f t="shared" ref="DQ193:DQ256" si="204">DN193*COS(DO193+DP193*$C$32)</f>
        <v>-1.4548902185125765E-10</v>
      </c>
      <c r="DR193" s="77">
        <f t="shared" ref="DR193:DR256" si="205">DN193*COS(DO193+DP193*$C$53)</f>
        <v>-1.4544016365703477E-10</v>
      </c>
      <c r="DS193" s="77">
        <f t="shared" ref="DS193:DS256" si="206">DN193*COS(DO193+DP193*$C$74)</f>
        <v>-1.4544016040231716E-10</v>
      </c>
      <c r="DT193" s="77">
        <f t="shared" ref="DT193:DT256" si="207">DN193*COS(DO193+DP193*$C$95)</f>
        <v>-1.4544016040210331E-10</v>
      </c>
      <c r="DV193" s="78">
        <v>9.9999999999999994E-12</v>
      </c>
      <c r="DW193" s="78">
        <v>6.0658216725400003</v>
      </c>
      <c r="DX193" s="78">
        <v>102132.855462109</v>
      </c>
      <c r="DY193" s="77">
        <f t="shared" ref="DY193:DY256" si="208">DV193*COS(DW193+DX193*$C$32)</f>
        <v>5.2867459994563081E-12</v>
      </c>
      <c r="DZ193" s="77">
        <f t="shared" ref="DZ193:DZ256" si="209">DV193*COS(DW193+DX193*$C$53)</f>
        <v>5.2787230664720002E-12</v>
      </c>
      <c r="EA193" s="77">
        <f t="shared" ref="EA193:EA256" si="210">DV193*COS(DW193+DX193*$C$74)</f>
        <v>5.2787225319077152E-12</v>
      </c>
      <c r="EB193" s="77">
        <f t="shared" ref="EB193:EB256" si="211">DV193*COS(DW193+DX193*$C$95)</f>
        <v>5.2787225318729542E-12</v>
      </c>
      <c r="ED193" s="78"/>
      <c r="EE193" s="78"/>
      <c r="EF193" s="78"/>
      <c r="EL193" s="78"/>
      <c r="EM193" s="78"/>
      <c r="EN193" s="78"/>
      <c r="ET193" s="78"/>
      <c r="EU193" s="78"/>
      <c r="EV193" s="78"/>
    </row>
    <row r="194" spans="12:152" s="77" customFormat="1" ht="12.75">
      <c r="L194" s="78"/>
      <c r="N194" s="78">
        <v>1.5250000000000001E-8</v>
      </c>
      <c r="O194" s="78">
        <v>1.4823117911299999</v>
      </c>
      <c r="P194" s="78">
        <v>26094.531700474199</v>
      </c>
      <c r="Q194" s="77">
        <f t="shared" si="176"/>
        <v>3.8948024259630125E-9</v>
      </c>
      <c r="R194" s="77">
        <f t="shared" si="177"/>
        <v>3.8983618561459238E-9</v>
      </c>
      <c r="S194" s="77">
        <f t="shared" si="178"/>
        <v>3.8983620932315086E-9</v>
      </c>
      <c r="T194" s="77">
        <f t="shared" si="179"/>
        <v>3.8983620932474319E-9</v>
      </c>
      <c r="V194" s="78">
        <v>1.9599999999999998E-9</v>
      </c>
      <c r="W194" s="78">
        <v>0.44564203205000003</v>
      </c>
      <c r="X194" s="78">
        <v>51756.321639273199</v>
      </c>
      <c r="Y194" s="77">
        <f t="shared" si="180"/>
        <v>-1.576626195930667E-9</v>
      </c>
      <c r="Z194" s="77">
        <f t="shared" si="181"/>
        <v>-1.5760684556901325E-9</v>
      </c>
      <c r="AA194" s="77">
        <f t="shared" si="182"/>
        <v>-1.5760684185270636E-9</v>
      </c>
      <c r="AB194" s="77">
        <f t="shared" si="183"/>
        <v>-1.5760684185246133E-9</v>
      </c>
      <c r="AD194" s="78">
        <v>7.0000000000000004E-11</v>
      </c>
      <c r="AE194" s="78">
        <v>2.3088536744799999</v>
      </c>
      <c r="AF194" s="78">
        <v>18207.813988235201</v>
      </c>
      <c r="AG194" s="77">
        <f t="shared" si="184"/>
        <v>-2.1651780919827243E-11</v>
      </c>
      <c r="AH194" s="77">
        <f t="shared" si="185"/>
        <v>-2.1640567129526441E-11</v>
      </c>
      <c r="AI194" s="77">
        <f t="shared" si="186"/>
        <v>-2.164056638255762E-11</v>
      </c>
      <c r="AJ194" s="77">
        <f t="shared" si="187"/>
        <v>-2.1640566382507482E-11</v>
      </c>
      <c r="AL194" s="78"/>
      <c r="AM194" s="78"/>
      <c r="AN194" s="78"/>
      <c r="AT194" s="78"/>
      <c r="AU194" s="78"/>
      <c r="AV194" s="78"/>
      <c r="BB194" s="78"/>
      <c r="BC194" s="78"/>
      <c r="BD194" s="78"/>
      <c r="BJ194" s="78">
        <v>4.5999999999999998E-9</v>
      </c>
      <c r="BK194" s="78">
        <v>5.3404830789300002</v>
      </c>
      <c r="BL194" s="78">
        <v>46848.330174765601</v>
      </c>
      <c r="BM194" s="77">
        <f t="shared" si="188"/>
        <v>-4.5929167803923537E-9</v>
      </c>
      <c r="BN194" s="77">
        <f t="shared" si="189"/>
        <v>-4.5930269497520994E-9</v>
      </c>
      <c r="BO194" s="77">
        <f t="shared" si="190"/>
        <v>-4.5930269570617175E-9</v>
      </c>
      <c r="BP194" s="77">
        <f t="shared" si="191"/>
        <v>-4.5930269570622072E-9</v>
      </c>
      <c r="BR194" s="78">
        <v>4.7000000000000003E-10</v>
      </c>
      <c r="BS194" s="78">
        <v>4.3040362635199996</v>
      </c>
      <c r="BT194" s="78">
        <v>23754.706748702101</v>
      </c>
      <c r="BU194" s="77">
        <f t="shared" si="192"/>
        <v>-8.0056111331296631E-11</v>
      </c>
      <c r="BV194" s="77">
        <f t="shared" si="193"/>
        <v>-8.0157892634890003E-11</v>
      </c>
      <c r="BW194" s="77">
        <f t="shared" si="194"/>
        <v>-8.0157899414391346E-11</v>
      </c>
      <c r="BX194" s="77">
        <f t="shared" si="195"/>
        <v>-8.0157899414838877E-11</v>
      </c>
      <c r="BZ194" s="78">
        <v>9.9999999999999994E-12</v>
      </c>
      <c r="CA194" s="78">
        <v>3.1149655190700001</v>
      </c>
      <c r="CB194" s="78">
        <v>25934.124331089399</v>
      </c>
      <c r="CC194" s="77">
        <f t="shared" si="196"/>
        <v>-7.6933958333253171E-12</v>
      </c>
      <c r="CD194" s="77">
        <f t="shared" si="197"/>
        <v>-7.6949284127846657E-12</v>
      </c>
      <c r="CE194" s="77">
        <f t="shared" si="198"/>
        <v>-7.6949285148548242E-12</v>
      </c>
      <c r="CF194" s="77">
        <f t="shared" si="199"/>
        <v>-7.6949285148617212E-12</v>
      </c>
      <c r="CH194" s="78"/>
      <c r="CI194" s="78"/>
      <c r="CJ194" s="78"/>
      <c r="CP194" s="78"/>
      <c r="CQ194" s="78"/>
      <c r="CR194" s="78"/>
      <c r="CX194" s="78"/>
      <c r="CY194" s="78"/>
      <c r="CZ194" s="78"/>
      <c r="DF194" s="78">
        <v>2.2699999999999998E-9</v>
      </c>
      <c r="DG194" s="78">
        <v>1.6323673680499999</v>
      </c>
      <c r="DH194" s="78">
        <v>76.266071275599998</v>
      </c>
      <c r="DI194" s="77">
        <f t="shared" si="200"/>
        <v>8.0240616256553829E-10</v>
      </c>
      <c r="DJ194" s="77">
        <f t="shared" si="201"/>
        <v>8.0240766085457812E-10</v>
      </c>
      <c r="DK194" s="77">
        <f t="shared" si="202"/>
        <v>8.0240766095437911E-10</v>
      </c>
      <c r="DL194" s="77">
        <f t="shared" si="203"/>
        <v>8.0240766095438583E-10</v>
      </c>
      <c r="DN194" s="78">
        <v>2.5999999999999998E-10</v>
      </c>
      <c r="DO194" s="78">
        <v>6.1957794039999996</v>
      </c>
      <c r="DP194" s="78">
        <v>77197.213947532495</v>
      </c>
      <c r="DQ194" s="77">
        <f t="shared" si="204"/>
        <v>1.7034345026791252E-10</v>
      </c>
      <c r="DR194" s="77">
        <f t="shared" si="205"/>
        <v>1.7020311827092612E-10</v>
      </c>
      <c r="DS194" s="77">
        <f t="shared" si="206"/>
        <v>1.7020310892053035E-10</v>
      </c>
      <c r="DT194" s="77">
        <f t="shared" si="207"/>
        <v>1.7020310891991586E-10</v>
      </c>
      <c r="DV194" s="78">
        <v>1.9999999999999999E-11</v>
      </c>
      <c r="DW194" s="78">
        <v>0.36512406082999999</v>
      </c>
      <c r="DX194" s="78">
        <v>6283.0758499914</v>
      </c>
      <c r="DY194" s="77">
        <f t="shared" si="208"/>
        <v>-1.9926650385537062E-11</v>
      </c>
      <c r="DZ194" s="77">
        <f t="shared" si="209"/>
        <v>-1.9926749829331618E-11</v>
      </c>
      <c r="EA194" s="77">
        <f t="shared" si="210"/>
        <v>-1.9926749835953309E-11</v>
      </c>
      <c r="EB194" s="77">
        <f t="shared" si="211"/>
        <v>-1.9926749835953745E-11</v>
      </c>
      <c r="ED194" s="78"/>
      <c r="EE194" s="78"/>
      <c r="EF194" s="78"/>
      <c r="EL194" s="78"/>
      <c r="EM194" s="78"/>
      <c r="EN194" s="78"/>
      <c r="ET194" s="78"/>
      <c r="EU194" s="78"/>
      <c r="EV194" s="78"/>
    </row>
    <row r="195" spans="12:152" s="77" customFormat="1" ht="12.75">
      <c r="L195" s="78"/>
      <c r="N195" s="78">
        <v>2.0549999999999999E-8</v>
      </c>
      <c r="O195" s="78">
        <v>4.16315644175</v>
      </c>
      <c r="P195" s="78">
        <v>52182.9198301492</v>
      </c>
      <c r="Q195" s="77">
        <f t="shared" si="176"/>
        <v>-1.550260646908986E-8</v>
      </c>
      <c r="R195" s="77">
        <f t="shared" si="177"/>
        <v>-1.5509117230995868E-8</v>
      </c>
      <c r="S195" s="77">
        <f t="shared" si="178"/>
        <v>-1.5509117664556892E-8</v>
      </c>
      <c r="T195" s="77">
        <f t="shared" si="179"/>
        <v>-1.5509117664585248E-8</v>
      </c>
      <c r="V195" s="78">
        <v>1.8300000000000001E-9</v>
      </c>
      <c r="W195" s="78">
        <v>2.8800387282800002</v>
      </c>
      <c r="X195" s="78">
        <v>3328.1356562801898</v>
      </c>
      <c r="Y195" s="77">
        <f t="shared" si="180"/>
        <v>-1.8133713686396064E-9</v>
      </c>
      <c r="Z195" s="77">
        <f t="shared" si="181"/>
        <v>-1.8133789466249971E-9</v>
      </c>
      <c r="AA195" s="77">
        <f t="shared" si="182"/>
        <v>-1.8133789471297088E-9</v>
      </c>
      <c r="AB195" s="77">
        <f t="shared" si="183"/>
        <v>-1.8133789471297419E-9</v>
      </c>
      <c r="AD195" s="78">
        <v>1E-10</v>
      </c>
      <c r="AE195" s="78">
        <v>5.7202010738800002</v>
      </c>
      <c r="AF195" s="78">
        <v>77211.441041534097</v>
      </c>
      <c r="AG195" s="77">
        <f t="shared" si="184"/>
        <v>1.5926125561053606E-11</v>
      </c>
      <c r="AH195" s="77">
        <f t="shared" si="185"/>
        <v>1.5855599461248634E-11</v>
      </c>
      <c r="AI195" s="77">
        <f t="shared" si="186"/>
        <v>1.5855594763247742E-11</v>
      </c>
      <c r="AJ195" s="77">
        <f t="shared" si="187"/>
        <v>1.5855594762933446E-11</v>
      </c>
      <c r="AL195" s="78"/>
      <c r="AM195" s="78"/>
      <c r="AN195" s="78"/>
      <c r="AT195" s="78"/>
      <c r="AU195" s="78"/>
      <c r="AV195" s="78"/>
      <c r="BB195" s="78"/>
      <c r="BC195" s="78"/>
      <c r="BD195" s="78"/>
      <c r="BJ195" s="78">
        <v>5.4999999999999996E-9</v>
      </c>
      <c r="BK195" s="78">
        <v>5.8463606923500002</v>
      </c>
      <c r="BL195" s="78">
        <v>25619.938151219802</v>
      </c>
      <c r="BM195" s="77">
        <f t="shared" si="188"/>
        <v>-2.4122196833200656E-9</v>
      </c>
      <c r="BN195" s="77">
        <f t="shared" si="189"/>
        <v>-2.4110480341513362E-9</v>
      </c>
      <c r="BO195" s="77">
        <f t="shared" si="190"/>
        <v>-2.4110479561033791E-9</v>
      </c>
      <c r="BP195" s="77">
        <f t="shared" si="191"/>
        <v>-2.4110479560981806E-9</v>
      </c>
      <c r="BR195" s="78">
        <v>4.2E-10</v>
      </c>
      <c r="BS195" s="78">
        <v>3.3265720175400002</v>
      </c>
      <c r="BT195" s="78">
        <v>25654.191403697299</v>
      </c>
      <c r="BU195" s="77">
        <f t="shared" si="192"/>
        <v>3.252857554767904E-10</v>
      </c>
      <c r="BV195" s="77">
        <f t="shared" si="193"/>
        <v>3.2522268697499888E-10</v>
      </c>
      <c r="BW195" s="77">
        <f t="shared" si="194"/>
        <v>3.2522268277339916E-10</v>
      </c>
      <c r="BX195" s="77">
        <f t="shared" si="195"/>
        <v>3.2522268277312728E-10</v>
      </c>
      <c r="BZ195" s="78">
        <v>1.9999999999999999E-11</v>
      </c>
      <c r="CA195" s="78">
        <v>5.1253227809500004</v>
      </c>
      <c r="CB195" s="78">
        <v>78267.590760080493</v>
      </c>
      <c r="CC195" s="77">
        <f t="shared" si="196"/>
        <v>-1.5299607246081448E-13</v>
      </c>
      <c r="CD195" s="77">
        <f t="shared" si="197"/>
        <v>-1.6747778907475369E-13</v>
      </c>
      <c r="CE195" s="77">
        <f t="shared" si="198"/>
        <v>-1.6747875369648653E-13</v>
      </c>
      <c r="CF195" s="77">
        <f t="shared" si="199"/>
        <v>-1.6747875376014894E-13</v>
      </c>
      <c r="CH195" s="78"/>
      <c r="CI195" s="78"/>
      <c r="CJ195" s="78"/>
      <c r="CP195" s="78"/>
      <c r="CQ195" s="78"/>
      <c r="CR195" s="78"/>
      <c r="CX195" s="78"/>
      <c r="CY195" s="78"/>
      <c r="CZ195" s="78"/>
      <c r="DF195" s="78">
        <v>2.6799999999999998E-9</v>
      </c>
      <c r="DG195" s="78">
        <v>1.09037236588</v>
      </c>
      <c r="DH195" s="78">
        <v>18093.374699549899</v>
      </c>
      <c r="DI195" s="77">
        <f t="shared" si="200"/>
        <v>7.1353769968661806E-10</v>
      </c>
      <c r="DJ195" s="77">
        <f t="shared" si="201"/>
        <v>7.1397011465442634E-10</v>
      </c>
      <c r="DK195" s="77">
        <f t="shared" si="202"/>
        <v>7.1397014345686033E-10</v>
      </c>
      <c r="DL195" s="77">
        <f t="shared" si="203"/>
        <v>7.1397014345876916E-10</v>
      </c>
      <c r="DN195" s="78">
        <v>2.4E-10</v>
      </c>
      <c r="DO195" s="78">
        <v>1.47972864008</v>
      </c>
      <c r="DP195" s="78">
        <v>28206.667001952599</v>
      </c>
      <c r="DQ195" s="77">
        <f t="shared" si="204"/>
        <v>-1.3445072731168119E-10</v>
      </c>
      <c r="DR195" s="77">
        <f t="shared" si="205"/>
        <v>-1.3439884287782039E-10</v>
      </c>
      <c r="DS195" s="77">
        <f t="shared" si="206"/>
        <v>-1.3439883942150328E-10</v>
      </c>
      <c r="DT195" s="77">
        <f t="shared" si="207"/>
        <v>-1.3439883942127156E-10</v>
      </c>
      <c r="DV195" s="78">
        <v>1.9999999999999999E-11</v>
      </c>
      <c r="DW195" s="78">
        <v>5.96418661485</v>
      </c>
      <c r="DX195" s="78">
        <v>78050.410329284496</v>
      </c>
      <c r="DY195" s="77">
        <f t="shared" si="208"/>
        <v>1.7880103472661444E-11</v>
      </c>
      <c r="DZ195" s="77">
        <f t="shared" si="209"/>
        <v>1.7886569642626478E-11</v>
      </c>
      <c r="EA195" s="77">
        <f t="shared" si="210"/>
        <v>1.7886570073027078E-11</v>
      </c>
      <c r="EB195" s="77">
        <f t="shared" si="211"/>
        <v>1.7886570073055561E-11</v>
      </c>
      <c r="ED195" s="78"/>
      <c r="EE195" s="78"/>
      <c r="EF195" s="78"/>
      <c r="EL195" s="78"/>
      <c r="EM195" s="78"/>
      <c r="EN195" s="78"/>
      <c r="ET195" s="78"/>
      <c r="EU195" s="78"/>
      <c r="EV195" s="78"/>
    </row>
    <row r="196" spans="12:152" s="77" customFormat="1" ht="12.75">
      <c r="L196" s="78"/>
      <c r="N196" s="78">
        <v>1.829E-8</v>
      </c>
      <c r="O196" s="78">
        <v>0.38846130335000001</v>
      </c>
      <c r="P196" s="78">
        <v>522.57741809380002</v>
      </c>
      <c r="Q196" s="77">
        <f t="shared" si="176"/>
        <v>-1.4750915779697486E-8</v>
      </c>
      <c r="R196" s="77">
        <f t="shared" si="177"/>
        <v>-1.4750968060557812E-8</v>
      </c>
      <c r="S196" s="77">
        <f t="shared" si="178"/>
        <v>-1.4750968064040219E-8</v>
      </c>
      <c r="T196" s="77">
        <f t="shared" si="179"/>
        <v>-1.4750968064040451E-8</v>
      </c>
      <c r="V196" s="78">
        <v>2.16E-9</v>
      </c>
      <c r="W196" s="78">
        <v>4.4818096571200003</v>
      </c>
      <c r="X196" s="78">
        <v>26241.681952059</v>
      </c>
      <c r="Y196" s="77">
        <f t="shared" si="180"/>
        <v>-2.0256480292463095E-9</v>
      </c>
      <c r="Z196" s="77">
        <f t="shared" si="181"/>
        <v>-2.0258300306088944E-9</v>
      </c>
      <c r="AA196" s="77">
        <f t="shared" si="182"/>
        <v>-2.0258300427280115E-9</v>
      </c>
      <c r="AB196" s="77">
        <f t="shared" si="183"/>
        <v>-2.0258300427288209E-9</v>
      </c>
      <c r="AD196" s="78">
        <v>7.0000000000000004E-11</v>
      </c>
      <c r="AE196" s="78">
        <v>0.15536656581</v>
      </c>
      <c r="AF196" s="78">
        <v>129483.91596626199</v>
      </c>
      <c r="AG196" s="77">
        <f t="shared" si="184"/>
        <v>5.3333450343604853E-12</v>
      </c>
      <c r="AH196" s="77">
        <f t="shared" si="185"/>
        <v>5.2497286364882144E-12</v>
      </c>
      <c r="AI196" s="77">
        <f t="shared" si="186"/>
        <v>5.2497230665544194E-12</v>
      </c>
      <c r="AJ196" s="77">
        <f t="shared" si="187"/>
        <v>5.2497230661893783E-12</v>
      </c>
      <c r="AL196" s="81"/>
      <c r="AM196" s="81"/>
      <c r="AN196" s="81"/>
      <c r="AT196" s="78"/>
      <c r="AU196" s="78"/>
      <c r="AV196" s="78"/>
      <c r="BB196" s="78"/>
      <c r="BC196" s="78"/>
      <c r="BD196" s="78"/>
      <c r="BJ196" s="78">
        <v>4.4699999999999997E-9</v>
      </c>
      <c r="BK196" s="78">
        <v>3.5768857164000001</v>
      </c>
      <c r="BL196" s="78">
        <v>1066.49547719</v>
      </c>
      <c r="BM196" s="77">
        <f t="shared" si="188"/>
        <v>-3.0975100403126753E-9</v>
      </c>
      <c r="BN196" s="77">
        <f t="shared" si="189"/>
        <v>-3.0975418390651225E-9</v>
      </c>
      <c r="BO196" s="77">
        <f t="shared" si="190"/>
        <v>-3.0975418411832231E-9</v>
      </c>
      <c r="BP196" s="77">
        <f t="shared" si="191"/>
        <v>-3.0975418411833633E-9</v>
      </c>
      <c r="BR196" s="78">
        <v>5.1E-10</v>
      </c>
      <c r="BS196" s="78">
        <v>1.0808230937500001</v>
      </c>
      <c r="BT196" s="78">
        <v>25619.938151219802</v>
      </c>
      <c r="BU196" s="77">
        <f t="shared" si="192"/>
        <v>-4.6956707431089564E-10</v>
      </c>
      <c r="BV196" s="77">
        <f t="shared" si="193"/>
        <v>-4.6961423317324259E-10</v>
      </c>
      <c r="BW196" s="77">
        <f t="shared" si="194"/>
        <v>-4.6961423631361145E-10</v>
      </c>
      <c r="BX196" s="77">
        <f t="shared" si="195"/>
        <v>-4.6961423631382062E-10</v>
      </c>
      <c r="BZ196" s="78">
        <v>9.9999999999999994E-12</v>
      </c>
      <c r="CA196" s="78">
        <v>5.4917547567399998</v>
      </c>
      <c r="CB196" s="78">
        <v>104331.942805396</v>
      </c>
      <c r="CC196" s="77">
        <f t="shared" si="196"/>
        <v>3.488481478376179E-12</v>
      </c>
      <c r="CD196" s="77">
        <f t="shared" si="197"/>
        <v>3.4794337419061605E-12</v>
      </c>
      <c r="CE196" s="77">
        <f t="shared" si="198"/>
        <v>3.4794331391292514E-12</v>
      </c>
      <c r="CF196" s="77">
        <f t="shared" si="199"/>
        <v>3.4794331390898157E-12</v>
      </c>
      <c r="CH196" s="78"/>
      <c r="CI196" s="78"/>
      <c r="CJ196" s="78"/>
      <c r="CP196" s="78"/>
      <c r="CQ196" s="78"/>
      <c r="CR196" s="78"/>
      <c r="CX196" s="78"/>
      <c r="CY196" s="78"/>
      <c r="CZ196" s="78"/>
      <c r="DF196" s="78">
        <v>2.5500000000000001E-9</v>
      </c>
      <c r="DG196" s="78">
        <v>4.2063581854500001</v>
      </c>
      <c r="DH196" s="78">
        <v>44181.277841124102</v>
      </c>
      <c r="DI196" s="77">
        <f t="shared" si="200"/>
        <v>-1.0586696327598226E-9</v>
      </c>
      <c r="DJ196" s="77">
        <f t="shared" si="201"/>
        <v>-1.0596177898092525E-9</v>
      </c>
      <c r="DK196" s="77">
        <f t="shared" si="202"/>
        <v>-1.059617852960047E-9</v>
      </c>
      <c r="DL196" s="77">
        <f t="shared" si="203"/>
        <v>-1.0596178529642003E-9</v>
      </c>
      <c r="DN196" s="78">
        <v>2.3000000000000001E-10</v>
      </c>
      <c r="DO196" s="78">
        <v>3.8676732514799999</v>
      </c>
      <c r="DP196" s="78">
        <v>16066.065861474801</v>
      </c>
      <c r="DQ196" s="77">
        <f t="shared" si="204"/>
        <v>-2.1283386570149626E-10</v>
      </c>
      <c r="DR196" s="77">
        <f t="shared" si="205"/>
        <v>-2.1282090385057685E-10</v>
      </c>
      <c r="DS196" s="77">
        <f t="shared" si="206"/>
        <v>-2.1282090298703263E-10</v>
      </c>
      <c r="DT196" s="77">
        <f t="shared" si="207"/>
        <v>-2.1282090298697561E-10</v>
      </c>
      <c r="DV196" s="78">
        <v>9.9999999999999994E-12</v>
      </c>
      <c r="DW196" s="78">
        <v>0.66730245858000004</v>
      </c>
      <c r="DX196" s="78">
        <v>58458.882133139698</v>
      </c>
      <c r="DY196" s="77">
        <f t="shared" si="208"/>
        <v>-9.9259072396363035E-12</v>
      </c>
      <c r="DZ196" s="77">
        <f t="shared" si="209"/>
        <v>-9.9265629453902127E-12</v>
      </c>
      <c r="EA196" s="77">
        <f t="shared" si="210"/>
        <v>-9.9265629889699825E-12</v>
      </c>
      <c r="EB196" s="77">
        <f t="shared" si="211"/>
        <v>-9.9265629889728712E-12</v>
      </c>
      <c r="ED196" s="78"/>
      <c r="EE196" s="78"/>
      <c r="EF196" s="78"/>
      <c r="EL196" s="78"/>
      <c r="EM196" s="78"/>
      <c r="EN196" s="78"/>
      <c r="ET196" s="78"/>
      <c r="EU196" s="78"/>
      <c r="EV196" s="78"/>
    </row>
    <row r="197" spans="12:152" s="77" customFormat="1" ht="12.75">
      <c r="L197" s="78"/>
      <c r="N197" s="78">
        <v>2.105E-8</v>
      </c>
      <c r="O197" s="78">
        <v>4.0412850677799996</v>
      </c>
      <c r="P197" s="78">
        <v>25234.7067598221</v>
      </c>
      <c r="Q197" s="77">
        <f t="shared" si="176"/>
        <v>-1.4877060881246963E-8</v>
      </c>
      <c r="R197" s="77">
        <f t="shared" si="177"/>
        <v>-1.4873583696433738E-8</v>
      </c>
      <c r="S197" s="77">
        <f t="shared" si="178"/>
        <v>-1.4873583464791852E-8</v>
      </c>
      <c r="T197" s="77">
        <f t="shared" si="179"/>
        <v>-1.4873583464776187E-8</v>
      </c>
      <c r="V197" s="78">
        <v>2.1499999999999998E-9</v>
      </c>
      <c r="W197" s="78">
        <v>2.2675245095299998</v>
      </c>
      <c r="X197" s="78">
        <v>33967.9922949131</v>
      </c>
      <c r="Y197" s="77">
        <f t="shared" si="180"/>
        <v>-1.6213037795952542E-9</v>
      </c>
      <c r="Z197" s="77">
        <f t="shared" si="181"/>
        <v>-1.620859947084334E-9</v>
      </c>
      <c r="AA197" s="77">
        <f t="shared" si="182"/>
        <v>-1.6208599175153682E-9</v>
      </c>
      <c r="AB197" s="77">
        <f t="shared" si="183"/>
        <v>-1.6208599175134409E-9</v>
      </c>
      <c r="AD197" s="78">
        <v>7.9999999999999995E-11</v>
      </c>
      <c r="AE197" s="78">
        <v>2.3125584825300001</v>
      </c>
      <c r="AF197" s="78">
        <v>58458.882133139698</v>
      </c>
      <c r="AG197" s="77">
        <f t="shared" si="184"/>
        <v>1.5600706937792736E-11</v>
      </c>
      <c r="AH197" s="77">
        <f t="shared" si="185"/>
        <v>1.5558267759233254E-11</v>
      </c>
      <c r="AI197" s="77">
        <f t="shared" si="186"/>
        <v>1.5558264932212987E-11</v>
      </c>
      <c r="AJ197" s="77">
        <f t="shared" si="187"/>
        <v>1.5558264932025641E-11</v>
      </c>
      <c r="AL197" s="78"/>
      <c r="AM197" s="78"/>
      <c r="AN197" s="78"/>
      <c r="AT197" s="78"/>
      <c r="AU197" s="78"/>
      <c r="AV197" s="78"/>
      <c r="BB197" s="78"/>
      <c r="BC197" s="78"/>
      <c r="BD197" s="78"/>
      <c r="BJ197" s="78">
        <v>5.4999999999999996E-9</v>
      </c>
      <c r="BK197" s="78">
        <v>6.2207794604900002</v>
      </c>
      <c r="BL197" s="78">
        <v>51123.537899959898</v>
      </c>
      <c r="BM197" s="77">
        <f t="shared" si="188"/>
        <v>3.9206293379442058E-9</v>
      </c>
      <c r="BN197" s="77">
        <f t="shared" si="189"/>
        <v>3.9188044790510355E-9</v>
      </c>
      <c r="BO197" s="77">
        <f t="shared" si="190"/>
        <v>3.91880435746809E-9</v>
      </c>
      <c r="BP197" s="77">
        <f t="shared" si="191"/>
        <v>3.9188043574601929E-9</v>
      </c>
      <c r="BR197" s="78">
        <v>4.7000000000000003E-10</v>
      </c>
      <c r="BS197" s="78">
        <v>2.7996603504599999</v>
      </c>
      <c r="BT197" s="78">
        <v>26514.5013324502</v>
      </c>
      <c r="BU197" s="77">
        <f t="shared" si="192"/>
        <v>4.4882240485377749E-10</v>
      </c>
      <c r="BV197" s="77">
        <f t="shared" si="193"/>
        <v>4.4885660974224823E-10</v>
      </c>
      <c r="BW197" s="77">
        <f t="shared" si="194"/>
        <v>4.4885661201973143E-10</v>
      </c>
      <c r="BX197" s="77">
        <f t="shared" si="195"/>
        <v>4.4885661201988198E-10</v>
      </c>
      <c r="BZ197" s="78">
        <v>9.9999999999999994E-12</v>
      </c>
      <c r="CA197" s="78">
        <v>0.44808516058999998</v>
      </c>
      <c r="CB197" s="78">
        <v>78050.410329284496</v>
      </c>
      <c r="CC197" s="77">
        <f t="shared" si="196"/>
        <v>3.3265931378724337E-12</v>
      </c>
      <c r="CD197" s="77">
        <f t="shared" si="197"/>
        <v>3.333402010983214E-12</v>
      </c>
      <c r="CE197" s="77">
        <f t="shared" si="198"/>
        <v>3.3334024644640007E-12</v>
      </c>
      <c r="CF197" s="77">
        <f t="shared" si="199"/>
        <v>3.3334024644940123E-12</v>
      </c>
      <c r="CH197" s="78"/>
      <c r="CI197" s="78"/>
      <c r="CJ197" s="78"/>
      <c r="CP197" s="78"/>
      <c r="CQ197" s="78"/>
      <c r="CR197" s="78"/>
      <c r="CX197" s="78"/>
      <c r="CY197" s="78"/>
      <c r="CZ197" s="78"/>
      <c r="DF197" s="78">
        <v>2.0500000000000002E-9</v>
      </c>
      <c r="DG197" s="78">
        <v>1.0023489595899999</v>
      </c>
      <c r="DH197" s="78">
        <v>26190.995915792701</v>
      </c>
      <c r="DI197" s="77">
        <f t="shared" si="200"/>
        <v>1.9598145068122036E-9</v>
      </c>
      <c r="DJ197" s="77">
        <f t="shared" si="201"/>
        <v>1.9599601643655406E-9</v>
      </c>
      <c r="DK197" s="77">
        <f t="shared" si="202"/>
        <v>1.9599601740639442E-9</v>
      </c>
      <c r="DL197" s="77">
        <f t="shared" si="203"/>
        <v>1.9599601740645762E-9</v>
      </c>
      <c r="DN197" s="78">
        <v>2.7E-10</v>
      </c>
      <c r="DO197" s="78">
        <v>4.0685808647800004</v>
      </c>
      <c r="DP197" s="78">
        <v>78270.822971723304</v>
      </c>
      <c r="DQ197" s="77">
        <f t="shared" si="204"/>
        <v>-2.3842232340363309E-10</v>
      </c>
      <c r="DR197" s="77">
        <f t="shared" si="205"/>
        <v>-2.3851401473984563E-10</v>
      </c>
      <c r="DS197" s="77">
        <f t="shared" si="206"/>
        <v>-2.3851402084322373E-10</v>
      </c>
      <c r="DT197" s="77">
        <f t="shared" si="207"/>
        <v>-2.3851402084362652E-10</v>
      </c>
      <c r="DV197" s="78">
        <v>9.9999999999999994E-12</v>
      </c>
      <c r="DW197" s="78">
        <v>2.4665253781100001</v>
      </c>
      <c r="DX197" s="78">
        <v>98068.536716305302</v>
      </c>
      <c r="DY197" s="77">
        <f t="shared" si="208"/>
        <v>5.9967753144159647E-12</v>
      </c>
      <c r="DZ197" s="77">
        <f t="shared" si="209"/>
        <v>5.9895122401052385E-12</v>
      </c>
      <c r="EA197" s="77">
        <f t="shared" si="210"/>
        <v>5.9895117561476671E-12</v>
      </c>
      <c r="EB197" s="77">
        <f t="shared" si="211"/>
        <v>5.9895117561158037E-12</v>
      </c>
      <c r="ED197" s="78"/>
      <c r="EE197" s="78"/>
      <c r="EF197" s="78"/>
      <c r="EL197" s="78"/>
      <c r="EM197" s="78"/>
      <c r="EN197" s="78"/>
      <c r="ET197" s="78"/>
      <c r="EU197" s="78"/>
      <c r="EV197" s="78"/>
    </row>
    <row r="198" spans="12:152" s="77" customFormat="1" ht="12.75">
      <c r="L198" s="78"/>
      <c r="N198" s="78">
        <v>1.48E-8</v>
      </c>
      <c r="O198" s="78">
        <v>1.8764460415599999</v>
      </c>
      <c r="P198" s="78">
        <v>104881.30353139099</v>
      </c>
      <c r="Q198" s="77">
        <f t="shared" si="176"/>
        <v>-3.2190854811773886E-10</v>
      </c>
      <c r="R198" s="77">
        <f t="shared" si="177"/>
        <v>-3.3626590241671957E-10</v>
      </c>
      <c r="S198" s="77">
        <f t="shared" si="178"/>
        <v>-3.3626685874679494E-10</v>
      </c>
      <c r="T198" s="77">
        <f t="shared" si="179"/>
        <v>-3.3626685881071589E-10</v>
      </c>
      <c r="V198" s="78">
        <v>1.9300000000000002E-9</v>
      </c>
      <c r="W198" s="78">
        <v>4.3440776781599997</v>
      </c>
      <c r="X198" s="78">
        <v>105307.21230790501</v>
      </c>
      <c r="Y198" s="77">
        <f t="shared" si="180"/>
        <v>1.6269299508442633E-10</v>
      </c>
      <c r="Z198" s="77">
        <f t="shared" si="181"/>
        <v>1.6081926626527677E-10</v>
      </c>
      <c r="AA198" s="77">
        <f t="shared" si="182"/>
        <v>1.6081914145140767E-10</v>
      </c>
      <c r="AB198" s="77">
        <f t="shared" si="183"/>
        <v>1.6081914144309887E-10</v>
      </c>
      <c r="AD198" s="78">
        <v>7.0000000000000004E-11</v>
      </c>
      <c r="AE198" s="78">
        <v>2.0771389279700001</v>
      </c>
      <c r="AF198" s="78">
        <v>90829.861124705305</v>
      </c>
      <c r="AG198" s="77">
        <f t="shared" si="184"/>
        <v>3.0550141794999982E-11</v>
      </c>
      <c r="AH198" s="77">
        <f t="shared" si="185"/>
        <v>3.0603056475313764E-11</v>
      </c>
      <c r="AI198" s="77">
        <f t="shared" si="186"/>
        <v>3.0603059999232026E-11</v>
      </c>
      <c r="AJ198" s="77">
        <f t="shared" si="187"/>
        <v>3.0603059999464645E-11</v>
      </c>
      <c r="AL198" s="78"/>
      <c r="AM198" s="78"/>
      <c r="AN198" s="78"/>
      <c r="AT198" s="78"/>
      <c r="AU198" s="78"/>
      <c r="AV198" s="78"/>
      <c r="BB198" s="78"/>
      <c r="BC198" s="78"/>
      <c r="BD198" s="78"/>
      <c r="BJ198" s="78">
        <v>5.9600000000000001E-9</v>
      </c>
      <c r="BK198" s="78">
        <v>0.64492352990000001</v>
      </c>
      <c r="BL198" s="78">
        <v>339142.74084046402</v>
      </c>
      <c r="BM198" s="77">
        <f t="shared" si="188"/>
        <v>2.7862201278958216E-9</v>
      </c>
      <c r="BN198" s="77">
        <f t="shared" si="189"/>
        <v>2.7696752865039805E-9</v>
      </c>
      <c r="BO198" s="77">
        <f t="shared" si="190"/>
        <v>2.7696741835443337E-9</v>
      </c>
      <c r="BP198" s="77">
        <f t="shared" si="191"/>
        <v>2.7696741834711377E-9</v>
      </c>
      <c r="BR198" s="78">
        <v>4.0000000000000001E-10</v>
      </c>
      <c r="BS198" s="78">
        <v>2.9193266898000001</v>
      </c>
      <c r="BT198" s="78">
        <v>81706.284369687899</v>
      </c>
      <c r="BU198" s="77">
        <f t="shared" si="192"/>
        <v>-2.6116244682279628E-10</v>
      </c>
      <c r="BV198" s="77">
        <f t="shared" si="193"/>
        <v>-2.6093334608562312E-10</v>
      </c>
      <c r="BW198" s="77">
        <f t="shared" si="194"/>
        <v>-2.6093333082027546E-10</v>
      </c>
      <c r="BX198" s="77">
        <f t="shared" si="195"/>
        <v>-2.6093333081927591E-10</v>
      </c>
      <c r="BZ198" s="78">
        <v>1.9999999999999999E-11</v>
      </c>
      <c r="CA198" s="78">
        <v>1.92656028088</v>
      </c>
      <c r="CB198" s="78">
        <v>102132.855462109</v>
      </c>
      <c r="CC198" s="77">
        <f t="shared" si="196"/>
        <v>8.5301944782269755E-12</v>
      </c>
      <c r="CD198" s="77">
        <f t="shared" si="197"/>
        <v>8.5472836521451083E-12</v>
      </c>
      <c r="CE198" s="77">
        <f t="shared" si="198"/>
        <v>8.5472847902002494E-12</v>
      </c>
      <c r="CF198" s="77">
        <f t="shared" si="199"/>
        <v>8.5472847902742529E-12</v>
      </c>
      <c r="CH198" s="78"/>
      <c r="CI198" s="78"/>
      <c r="CJ198" s="78"/>
      <c r="CP198" s="78"/>
      <c r="CQ198" s="78"/>
      <c r="CR198" s="78"/>
      <c r="CX198" s="78"/>
      <c r="CY198" s="78"/>
      <c r="CZ198" s="78"/>
      <c r="DF198" s="78">
        <v>2.28E-9</v>
      </c>
      <c r="DG198" s="78">
        <v>1.46077047931</v>
      </c>
      <c r="DH198" s="78">
        <v>77623.812138408495</v>
      </c>
      <c r="DI198" s="77">
        <f t="shared" si="200"/>
        <v>-2.338004393037229E-10</v>
      </c>
      <c r="DJ198" s="77">
        <f t="shared" si="201"/>
        <v>-2.3542913623541752E-10</v>
      </c>
      <c r="DK198" s="77">
        <f t="shared" si="202"/>
        <v>-2.3542924471877372E-10</v>
      </c>
      <c r="DL198" s="77">
        <f t="shared" si="203"/>
        <v>-2.3542924472586379E-10</v>
      </c>
      <c r="DN198" s="78">
        <v>2.1999999999999999E-10</v>
      </c>
      <c r="DO198" s="78">
        <v>4.0352831302599999</v>
      </c>
      <c r="DP198" s="78">
        <v>419.48464387519999</v>
      </c>
      <c r="DQ198" s="77">
        <f t="shared" si="204"/>
        <v>-3.0399605789219664E-11</v>
      </c>
      <c r="DR198" s="77">
        <f t="shared" si="205"/>
        <v>-3.0398760170370043E-11</v>
      </c>
      <c r="DS198" s="77">
        <f t="shared" si="206"/>
        <v>-3.0398760114043457E-11</v>
      </c>
      <c r="DT198" s="77">
        <f t="shared" si="207"/>
        <v>-3.039876011403978E-11</v>
      </c>
      <c r="DV198" s="78">
        <v>1.9999999999999999E-11</v>
      </c>
      <c r="DW198" s="78">
        <v>3.2488408710800001</v>
      </c>
      <c r="DX198" s="78">
        <v>150866.08680029199</v>
      </c>
      <c r="DY198" s="77">
        <f t="shared" si="208"/>
        <v>-1.5073819745381265E-11</v>
      </c>
      <c r="DZ198" s="77">
        <f t="shared" si="209"/>
        <v>-1.5055458267576775E-11</v>
      </c>
      <c r="EA198" s="77">
        <f t="shared" si="210"/>
        <v>-1.5055457043544544E-11</v>
      </c>
      <c r="EB198" s="77">
        <f t="shared" si="211"/>
        <v>-1.5055457043463719E-11</v>
      </c>
      <c r="ED198" s="78"/>
      <c r="EE198" s="78"/>
      <c r="EF198" s="78"/>
      <c r="EL198" s="78"/>
      <c r="EM198" s="78"/>
      <c r="EN198" s="78"/>
      <c r="ET198" s="78"/>
      <c r="EU198" s="78"/>
      <c r="EV198" s="78"/>
    </row>
    <row r="199" spans="12:152" s="77" customFormat="1" ht="12.75">
      <c r="L199" s="78"/>
      <c r="N199" s="78">
        <v>1.46E-8</v>
      </c>
      <c r="O199" s="78">
        <v>1.0179018555699999</v>
      </c>
      <c r="P199" s="78">
        <v>25455.119402261</v>
      </c>
      <c r="Q199" s="77">
        <f t="shared" si="176"/>
        <v>-4.5787081281955294E-9</v>
      </c>
      <c r="R199" s="77">
        <f t="shared" si="177"/>
        <v>-4.5819728923016109E-9</v>
      </c>
      <c r="S199" s="77">
        <f t="shared" si="178"/>
        <v>-4.581973109758668E-9</v>
      </c>
      <c r="T199" s="77">
        <f t="shared" si="179"/>
        <v>-4.5819731097732454E-9</v>
      </c>
      <c r="V199" s="78">
        <v>2.0000000000000001E-9</v>
      </c>
      <c r="W199" s="78">
        <v>1.0116581328100001</v>
      </c>
      <c r="X199" s="78">
        <v>51742.094545271502</v>
      </c>
      <c r="Y199" s="77">
        <f t="shared" si="180"/>
        <v>-1.9999230937970016E-9</v>
      </c>
      <c r="Z199" s="77">
        <f t="shared" si="181"/>
        <v>-1.999931260651236E-9</v>
      </c>
      <c r="AA199" s="77">
        <f t="shared" si="182"/>
        <v>-1.9999312611799644E-9</v>
      </c>
      <c r="AB199" s="77">
        <f t="shared" si="183"/>
        <v>-1.99993126118E-9</v>
      </c>
      <c r="AD199" s="78">
        <v>7.0000000000000004E-11</v>
      </c>
      <c r="AE199" s="78">
        <v>3.5010183660899998</v>
      </c>
      <c r="AF199" s="78">
        <v>117873.364007888</v>
      </c>
      <c r="AG199" s="77">
        <f t="shared" si="184"/>
        <v>-6.7767628474111263E-11</v>
      </c>
      <c r="AH199" s="77">
        <f t="shared" si="185"/>
        <v>-6.7786712869710073E-11</v>
      </c>
      <c r="AI199" s="77">
        <f t="shared" si="186"/>
        <v>-6.7786714138234594E-11</v>
      </c>
      <c r="AJ199" s="77">
        <f t="shared" si="187"/>
        <v>-6.7786714138317984E-11</v>
      </c>
      <c r="AL199" s="78"/>
      <c r="AM199" s="78"/>
      <c r="AN199" s="78"/>
      <c r="AT199" s="78"/>
      <c r="AU199" s="78"/>
      <c r="AV199" s="78"/>
      <c r="BB199" s="78"/>
      <c r="BC199" s="78"/>
      <c r="BD199" s="78"/>
      <c r="BJ199" s="78">
        <v>4.8399999999999998E-9</v>
      </c>
      <c r="BK199" s="78">
        <v>3.1617780613900002</v>
      </c>
      <c r="BL199" s="78">
        <v>38519.945791972001</v>
      </c>
      <c r="BM199" s="77">
        <f t="shared" si="188"/>
        <v>-4.8275176051419221E-9</v>
      </c>
      <c r="BN199" s="77">
        <f t="shared" si="189"/>
        <v>-4.8276410967304677E-9</v>
      </c>
      <c r="BO199" s="77">
        <f t="shared" si="190"/>
        <v>-4.8276411049358074E-9</v>
      </c>
      <c r="BP199" s="77">
        <f t="shared" si="191"/>
        <v>-4.8276411049363476E-9</v>
      </c>
      <c r="BR199" s="78">
        <v>4.0000000000000001E-10</v>
      </c>
      <c r="BS199" s="78">
        <v>4.6566043452499999</v>
      </c>
      <c r="BT199" s="78">
        <v>129909.82474277601</v>
      </c>
      <c r="BU199" s="77">
        <f t="shared" si="192"/>
        <v>3.1958610244898781E-10</v>
      </c>
      <c r="BV199" s="77">
        <f t="shared" si="193"/>
        <v>3.1987498678185957E-10</v>
      </c>
      <c r="BW199" s="77">
        <f t="shared" si="194"/>
        <v>3.19875006009017E-10</v>
      </c>
      <c r="BX199" s="77">
        <f t="shared" si="195"/>
        <v>3.1987500601027302E-10</v>
      </c>
      <c r="BZ199" s="78">
        <v>1.9999999999999999E-11</v>
      </c>
      <c r="CA199" s="78">
        <v>1.9319805002199999</v>
      </c>
      <c r="CB199" s="78">
        <v>853.19638175199998</v>
      </c>
      <c r="CC199" s="77">
        <f t="shared" si="196"/>
        <v>-1.8835244503420865E-11</v>
      </c>
      <c r="CD199" s="77">
        <f t="shared" si="197"/>
        <v>-1.883529759145492E-11</v>
      </c>
      <c r="CE199" s="77">
        <f t="shared" si="198"/>
        <v>-1.8835297594991075E-11</v>
      </c>
      <c r="CF199" s="77">
        <f t="shared" si="199"/>
        <v>-1.8835297594991308E-11</v>
      </c>
      <c r="CH199" s="78"/>
      <c r="CI199" s="78"/>
      <c r="CJ199" s="78"/>
      <c r="CP199" s="78"/>
      <c r="CQ199" s="78"/>
      <c r="CR199" s="78"/>
      <c r="CX199" s="78"/>
      <c r="CY199" s="78"/>
      <c r="CZ199" s="78"/>
      <c r="DF199" s="78">
        <v>1.97E-9</v>
      </c>
      <c r="DG199" s="78">
        <v>1.3669336078300001</v>
      </c>
      <c r="DH199" s="78">
        <v>26727.8004278882</v>
      </c>
      <c r="DI199" s="77">
        <f t="shared" si="200"/>
        <v>-1.3330658679539353E-9</v>
      </c>
      <c r="DJ199" s="77">
        <f t="shared" si="201"/>
        <v>-1.3334244939547831E-9</v>
      </c>
      <c r="DK199" s="77">
        <f t="shared" si="202"/>
        <v>-1.3334245178401005E-9</v>
      </c>
      <c r="DL199" s="77">
        <f t="shared" si="203"/>
        <v>-1.3334245178416668E-9</v>
      </c>
      <c r="DN199" s="78">
        <v>2.3000000000000001E-10</v>
      </c>
      <c r="DO199" s="78">
        <v>3.3842610754</v>
      </c>
      <c r="DP199" s="78">
        <v>58946.516884393903</v>
      </c>
      <c r="DQ199" s="77">
        <f t="shared" si="204"/>
        <v>-2.2790610158450279E-10</v>
      </c>
      <c r="DR199" s="77">
        <f t="shared" si="205"/>
        <v>-2.2792295444739672E-10</v>
      </c>
      <c r="DS199" s="77">
        <f t="shared" si="206"/>
        <v>-2.279229555677051E-10</v>
      </c>
      <c r="DT199" s="77">
        <f t="shared" si="207"/>
        <v>-2.2792295556777874E-10</v>
      </c>
      <c r="DV199" s="78">
        <v>1.9999999999999999E-11</v>
      </c>
      <c r="DW199" s="78">
        <v>0.33626385981000001</v>
      </c>
      <c r="DX199" s="78">
        <v>52061.366994463096</v>
      </c>
      <c r="DY199" s="77">
        <f t="shared" si="208"/>
        <v>1.5235618072797937E-11</v>
      </c>
      <c r="DZ199" s="77">
        <f t="shared" si="209"/>
        <v>1.5241856984078712E-11</v>
      </c>
      <c r="EA199" s="77">
        <f t="shared" si="210"/>
        <v>1.5241857399533519E-11</v>
      </c>
      <c r="EB199" s="77">
        <f t="shared" si="211"/>
        <v>1.5241857399561491E-11</v>
      </c>
      <c r="ED199" s="78"/>
      <c r="EE199" s="78"/>
      <c r="EF199" s="78"/>
      <c r="EL199" s="78"/>
      <c r="EM199" s="78"/>
      <c r="EN199" s="78"/>
      <c r="ET199" s="78"/>
      <c r="EU199" s="78"/>
      <c r="EV199" s="78"/>
    </row>
    <row r="200" spans="12:152" s="77" customFormat="1" ht="12.75">
      <c r="L200" s="78"/>
      <c r="N200" s="78">
        <v>1.453E-8</v>
      </c>
      <c r="O200" s="78">
        <v>0.34125222189999999</v>
      </c>
      <c r="P200" s="78">
        <v>1052.2683831884001</v>
      </c>
      <c r="Q200" s="77">
        <f t="shared" si="176"/>
        <v>1.0226266846323498E-8</v>
      </c>
      <c r="R200" s="77">
        <f t="shared" si="177"/>
        <v>1.0226367333745562E-8</v>
      </c>
      <c r="S200" s="77">
        <f t="shared" si="178"/>
        <v>1.0226367340438987E-8</v>
      </c>
      <c r="T200" s="77">
        <f t="shared" si="179"/>
        <v>1.0226367340439425E-8</v>
      </c>
      <c r="V200" s="78">
        <v>1.6999999999999999E-9</v>
      </c>
      <c r="W200" s="78">
        <v>5.5700307662200004</v>
      </c>
      <c r="X200" s="78">
        <v>98068.536716305302</v>
      </c>
      <c r="Y200" s="77">
        <f t="shared" si="180"/>
        <v>-9.6691065661145872E-10</v>
      </c>
      <c r="Z200" s="77">
        <f t="shared" si="181"/>
        <v>-9.6564163045248766E-10</v>
      </c>
      <c r="AA200" s="77">
        <f t="shared" si="182"/>
        <v>-9.6564154589618417E-10</v>
      </c>
      <c r="AB200" s="77">
        <f t="shared" si="183"/>
        <v>-9.6564154589061704E-10</v>
      </c>
      <c r="AD200" s="78">
        <v>7.0000000000000004E-11</v>
      </c>
      <c r="AE200" s="78">
        <v>3.2027596082300001</v>
      </c>
      <c r="AF200" s="78">
        <v>64607.848933546098</v>
      </c>
      <c r="AG200" s="77">
        <f t="shared" si="184"/>
        <v>-6.9985712295583223E-11</v>
      </c>
      <c r="AH200" s="77">
        <f t="shared" si="185"/>
        <v>-6.9984854455204042E-11</v>
      </c>
      <c r="AI200" s="77">
        <f t="shared" si="186"/>
        <v>-6.9984854397230533E-11</v>
      </c>
      <c r="AJ200" s="77">
        <f t="shared" si="187"/>
        <v>-6.9984854397226733E-11</v>
      </c>
      <c r="AL200" s="78"/>
      <c r="AM200" s="78"/>
      <c r="AN200" s="78"/>
      <c r="AT200" s="78"/>
      <c r="AU200" s="78"/>
      <c r="AV200" s="78"/>
      <c r="BB200" s="78"/>
      <c r="BC200" s="78"/>
      <c r="BD200" s="78"/>
      <c r="BJ200" s="78">
        <v>4.4100000000000003E-9</v>
      </c>
      <c r="BK200" s="78">
        <v>0.67395966884000003</v>
      </c>
      <c r="BL200" s="78">
        <v>1052.2683831884001</v>
      </c>
      <c r="BM200" s="77">
        <f t="shared" si="188"/>
        <v>1.9103723027515499E-9</v>
      </c>
      <c r="BN200" s="77">
        <f t="shared" si="189"/>
        <v>1.9104109979013619E-9</v>
      </c>
      <c r="BO200" s="77">
        <f t="shared" si="190"/>
        <v>1.9104110004788356E-9</v>
      </c>
      <c r="BP200" s="77">
        <f t="shared" si="191"/>
        <v>1.9104110004790051E-9</v>
      </c>
      <c r="BR200" s="78">
        <v>4.0999999999999998E-10</v>
      </c>
      <c r="BS200" s="78">
        <v>4.2187540327399997</v>
      </c>
      <c r="BT200" s="78">
        <v>130969.206672965</v>
      </c>
      <c r="BU200" s="77">
        <f t="shared" si="192"/>
        <v>3.3446541668645731E-10</v>
      </c>
      <c r="BV200" s="77">
        <f t="shared" si="193"/>
        <v>3.3475250468505739E-10</v>
      </c>
      <c r="BW200" s="77">
        <f t="shared" si="194"/>
        <v>3.3475252379159458E-10</v>
      </c>
      <c r="BX200" s="77">
        <f t="shared" si="195"/>
        <v>3.3475252379285944E-10</v>
      </c>
      <c r="BZ200" s="78">
        <v>9.9999999999999994E-12</v>
      </c>
      <c r="CA200" s="78">
        <v>2.4297271782199998</v>
      </c>
      <c r="CB200" s="78">
        <v>94138.327020085693</v>
      </c>
      <c r="CC200" s="77">
        <f t="shared" si="196"/>
        <v>-3.9538396713606927E-12</v>
      </c>
      <c r="CD200" s="77">
        <f t="shared" si="197"/>
        <v>-3.9458384451489468E-12</v>
      </c>
      <c r="CE200" s="77">
        <f t="shared" si="198"/>
        <v>-3.9458379120883671E-12</v>
      </c>
      <c r="CF200" s="77">
        <f t="shared" si="199"/>
        <v>-3.94583791205285E-12</v>
      </c>
      <c r="CH200" s="78"/>
      <c r="CI200" s="78"/>
      <c r="CJ200" s="78"/>
      <c r="CP200" s="78"/>
      <c r="CQ200" s="78"/>
      <c r="CR200" s="78"/>
      <c r="CX200" s="78"/>
      <c r="CY200" s="78"/>
      <c r="CZ200" s="78"/>
      <c r="DF200" s="78">
        <v>2.5899999999999999E-9</v>
      </c>
      <c r="DG200" s="78">
        <v>1.28296039354</v>
      </c>
      <c r="DH200" s="78">
        <v>13655.8604911764</v>
      </c>
      <c r="DI200" s="77">
        <f t="shared" si="200"/>
        <v>1.4742173134593249E-9</v>
      </c>
      <c r="DJ200" s="77">
        <f t="shared" si="201"/>
        <v>1.4744863432535201E-9</v>
      </c>
      <c r="DK200" s="77">
        <f t="shared" si="202"/>
        <v>1.4744863611727805E-9</v>
      </c>
      <c r="DL200" s="77">
        <f t="shared" si="203"/>
        <v>1.4744863611739604E-9</v>
      </c>
      <c r="DN200" s="78">
        <v>2.1999999999999999E-10</v>
      </c>
      <c r="DO200" s="78">
        <v>1.33669336918</v>
      </c>
      <c r="DP200" s="78">
        <v>51322.609901396303</v>
      </c>
      <c r="DQ200" s="77">
        <f t="shared" si="204"/>
        <v>1.9494300459601558E-10</v>
      </c>
      <c r="DR200" s="77">
        <f t="shared" si="205"/>
        <v>1.9489456655771717E-10</v>
      </c>
      <c r="DS200" s="77">
        <f t="shared" si="206"/>
        <v>1.9489456332980564E-10</v>
      </c>
      <c r="DT200" s="77">
        <f t="shared" si="207"/>
        <v>1.9489456332959101E-10</v>
      </c>
      <c r="DV200" s="78">
        <v>9.9999999999999994E-12</v>
      </c>
      <c r="DW200" s="78">
        <v>1.5821431916199999</v>
      </c>
      <c r="DX200" s="78">
        <v>114564.898112507</v>
      </c>
      <c r="DY200" s="77">
        <f t="shared" si="208"/>
        <v>5.6495359419257582E-12</v>
      </c>
      <c r="DZ200" s="77">
        <f t="shared" si="209"/>
        <v>5.658278417591303E-12</v>
      </c>
      <c r="EA200" s="77">
        <f t="shared" si="210"/>
        <v>5.6582789997149715E-12</v>
      </c>
      <c r="EB200" s="77">
        <f t="shared" si="211"/>
        <v>5.6582789997543409E-12</v>
      </c>
      <c r="ED200" s="78"/>
      <c r="EE200" s="78"/>
      <c r="EF200" s="78"/>
      <c r="EL200" s="78"/>
      <c r="EM200" s="78"/>
      <c r="EN200" s="78"/>
      <c r="ET200" s="78"/>
      <c r="EU200" s="78"/>
      <c r="EV200" s="78"/>
    </row>
    <row r="201" spans="12:152" s="77" customFormat="1" ht="12.75">
      <c r="L201" s="78"/>
      <c r="N201" s="78">
        <v>1.4489999999999999E-8</v>
      </c>
      <c r="O201" s="78">
        <v>3.3974246349400001</v>
      </c>
      <c r="P201" s="78">
        <v>24505.943793291099</v>
      </c>
      <c r="Q201" s="77">
        <f t="shared" si="176"/>
        <v>1.2497105011931701E-8</v>
      </c>
      <c r="R201" s="77">
        <f t="shared" si="177"/>
        <v>1.2495441991038478E-8</v>
      </c>
      <c r="S201" s="77">
        <f t="shared" si="178"/>
        <v>1.2495441880243568E-8</v>
      </c>
      <c r="T201" s="77">
        <f t="shared" si="179"/>
        <v>1.2495441880236269E-8</v>
      </c>
      <c r="V201" s="78">
        <v>2.2400000000000001E-9</v>
      </c>
      <c r="W201" s="78">
        <v>0.97932137082000004</v>
      </c>
      <c r="X201" s="78">
        <v>77211.441041534097</v>
      </c>
      <c r="Y201" s="77">
        <f t="shared" si="180"/>
        <v>2.2206747886865985E-9</v>
      </c>
      <c r="Z201" s="77">
        <f t="shared" si="181"/>
        <v>2.2208839547626217E-9</v>
      </c>
      <c r="AA201" s="77">
        <f t="shared" si="182"/>
        <v>2.2208839686573924E-9</v>
      </c>
      <c r="AB201" s="77">
        <f t="shared" si="183"/>
        <v>2.2208839686583217E-9</v>
      </c>
      <c r="AD201" s="78">
        <v>7.0000000000000004E-11</v>
      </c>
      <c r="AE201" s="78">
        <v>4.73829767381</v>
      </c>
      <c r="AF201" s="78">
        <v>51322.609901396303</v>
      </c>
      <c r="AG201" s="77">
        <f t="shared" si="184"/>
        <v>-6.8283474994089942E-11</v>
      </c>
      <c r="AH201" s="77">
        <f t="shared" si="185"/>
        <v>-6.8276151848111465E-11</v>
      </c>
      <c r="AI201" s="77">
        <f t="shared" si="186"/>
        <v>-6.8276151359805475E-11</v>
      </c>
      <c r="AJ201" s="77">
        <f t="shared" si="187"/>
        <v>-6.8276151359773008E-11</v>
      </c>
      <c r="AL201" s="81"/>
      <c r="AM201" s="81"/>
      <c r="AN201" s="81"/>
      <c r="AT201" s="78"/>
      <c r="AU201" s="78"/>
      <c r="AV201" s="78"/>
      <c r="BB201" s="78"/>
      <c r="BC201" s="78"/>
      <c r="BD201" s="78"/>
      <c r="BJ201" s="78">
        <v>4.7699999999999999E-9</v>
      </c>
      <c r="BK201" s="78">
        <v>0.22606306742000001</v>
      </c>
      <c r="BL201" s="78">
        <v>71025.033833122507</v>
      </c>
      <c r="BM201" s="77">
        <f t="shared" si="188"/>
        <v>-3.0453111811536928E-9</v>
      </c>
      <c r="BN201" s="77">
        <f t="shared" si="189"/>
        <v>-3.0428980534723881E-9</v>
      </c>
      <c r="BO201" s="77">
        <f t="shared" si="190"/>
        <v>-3.0428978926905028E-9</v>
      </c>
      <c r="BP201" s="77">
        <f t="shared" si="191"/>
        <v>-3.0428978926798532E-9</v>
      </c>
      <c r="BR201" s="78">
        <v>5.0000000000000003E-10</v>
      </c>
      <c r="BS201" s="78">
        <v>1.46644208786</v>
      </c>
      <c r="BT201" s="78">
        <v>120226.230161659</v>
      </c>
      <c r="BU201" s="77">
        <f t="shared" si="192"/>
        <v>3.1819931169876038E-10</v>
      </c>
      <c r="BV201" s="77">
        <f t="shared" si="193"/>
        <v>3.1862810616321079E-10</v>
      </c>
      <c r="BW201" s="77">
        <f t="shared" si="194"/>
        <v>3.1862813471203411E-10</v>
      </c>
      <c r="BX201" s="77">
        <f t="shared" si="195"/>
        <v>3.1862813471391786E-10</v>
      </c>
      <c r="BZ201" s="78">
        <v>1.9999999999999999E-11</v>
      </c>
      <c r="CA201" s="78">
        <v>5.1355008773900002</v>
      </c>
      <c r="CB201" s="78">
        <v>6770.7106012455997</v>
      </c>
      <c r="CC201" s="77">
        <f t="shared" si="196"/>
        <v>1.0985971474185376E-11</v>
      </c>
      <c r="CD201" s="77">
        <f t="shared" si="197"/>
        <v>1.0984924569251032E-11</v>
      </c>
      <c r="CE201" s="77">
        <f t="shared" si="198"/>
        <v>1.0984924499515298E-11</v>
      </c>
      <c r="CF201" s="77">
        <f t="shared" si="199"/>
        <v>1.0984924499510668E-11</v>
      </c>
      <c r="CH201" s="78"/>
      <c r="CI201" s="78"/>
      <c r="CJ201" s="78"/>
      <c r="CP201" s="78"/>
      <c r="CQ201" s="78"/>
      <c r="CR201" s="78"/>
      <c r="CX201" s="78"/>
      <c r="CY201" s="78"/>
      <c r="CZ201" s="78"/>
      <c r="DF201" s="78">
        <v>1.97E-9</v>
      </c>
      <c r="DG201" s="78">
        <v>5.7330758343000001</v>
      </c>
      <c r="DH201" s="78">
        <v>157636.797401538</v>
      </c>
      <c r="DI201" s="77">
        <f t="shared" si="200"/>
        <v>6.8422680889718449E-10</v>
      </c>
      <c r="DJ201" s="77">
        <f t="shared" si="201"/>
        <v>6.8153187597391884E-10</v>
      </c>
      <c r="DK201" s="77">
        <f t="shared" si="202"/>
        <v>6.8153169641645573E-10</v>
      </c>
      <c r="DL201" s="77">
        <f t="shared" si="203"/>
        <v>6.8153169640447805E-10</v>
      </c>
      <c r="DN201" s="78">
        <v>2.3000000000000001E-10</v>
      </c>
      <c r="DO201" s="78">
        <v>2.2395414104200002</v>
      </c>
      <c r="DP201" s="78">
        <v>103925.01437542</v>
      </c>
      <c r="DQ201" s="77">
        <f t="shared" si="204"/>
        <v>-1.3728616791050261E-10</v>
      </c>
      <c r="DR201" s="77">
        <f t="shared" si="205"/>
        <v>-1.3746353018741575E-10</v>
      </c>
      <c r="DS201" s="77">
        <f t="shared" si="206"/>
        <v>-1.3746354199726487E-10</v>
      </c>
      <c r="DT201" s="77">
        <f t="shared" si="207"/>
        <v>-1.3746354199804056E-10</v>
      </c>
      <c r="DV201" s="78">
        <v>9.9999999999999994E-12</v>
      </c>
      <c r="DW201" s="78">
        <v>1.86505965946</v>
      </c>
      <c r="DX201" s="78">
        <v>27140.1715247625</v>
      </c>
      <c r="DY201" s="77">
        <f t="shared" si="208"/>
        <v>-5.729073529943993E-12</v>
      </c>
      <c r="DZ201" s="77">
        <f t="shared" si="209"/>
        <v>-5.7270153405098611E-12</v>
      </c>
      <c r="EA201" s="77">
        <f t="shared" si="210"/>
        <v>-5.7270152034021527E-12</v>
      </c>
      <c r="EB201" s="77">
        <f t="shared" si="211"/>
        <v>-5.7270152033930666E-12</v>
      </c>
      <c r="ED201" s="78"/>
      <c r="EE201" s="78"/>
      <c r="EF201" s="78"/>
      <c r="EL201" s="78"/>
      <c r="EM201" s="78"/>
      <c r="EN201" s="78"/>
      <c r="ET201" s="78"/>
      <c r="EU201" s="78"/>
      <c r="EV201" s="78"/>
    </row>
    <row r="202" spans="12:152" s="77" customFormat="1" ht="12.75">
      <c r="L202" s="78"/>
      <c r="N202" s="78">
        <v>1.48E-8</v>
      </c>
      <c r="O202" s="78">
        <v>4.5509449208200001</v>
      </c>
      <c r="P202" s="78">
        <v>124778.183658718</v>
      </c>
      <c r="Q202" s="77">
        <f t="shared" si="176"/>
        <v>-1.1146327832739405E-8</v>
      </c>
      <c r="R202" s="77">
        <f t="shared" si="177"/>
        <v>-1.1157560328522371E-8</v>
      </c>
      <c r="S202" s="77">
        <f t="shared" si="178"/>
        <v>-1.1157561076221919E-8</v>
      </c>
      <c r="T202" s="77">
        <f t="shared" si="179"/>
        <v>-1.1157561076271664E-8</v>
      </c>
      <c r="V202" s="78">
        <v>1.68E-9</v>
      </c>
      <c r="W202" s="78">
        <v>5.9636097614699999</v>
      </c>
      <c r="X202" s="78">
        <v>157636.797401538</v>
      </c>
      <c r="Y202" s="77">
        <f t="shared" si="180"/>
        <v>9.2804378619056554E-10</v>
      </c>
      <c r="Z202" s="77">
        <f t="shared" si="181"/>
        <v>9.2600043500022373E-10</v>
      </c>
      <c r="AA202" s="77">
        <f t="shared" si="182"/>
        <v>9.2600029882722829E-10</v>
      </c>
      <c r="AB202" s="77">
        <f t="shared" si="183"/>
        <v>9.2600029881814471E-10</v>
      </c>
      <c r="AD202" s="78">
        <v>7.0000000000000004E-11</v>
      </c>
      <c r="AE202" s="78">
        <v>5.6555394669999997</v>
      </c>
      <c r="AF202" s="78">
        <v>181555.94006083001</v>
      </c>
      <c r="AG202" s="77">
        <f t="shared" si="184"/>
        <v>-2.7089116255933068E-11</v>
      </c>
      <c r="AH202" s="77">
        <f t="shared" si="185"/>
        <v>-2.719749601689779E-11</v>
      </c>
      <c r="AI202" s="77">
        <f t="shared" si="186"/>
        <v>-2.7197503233506502E-11</v>
      </c>
      <c r="AJ202" s="77">
        <f t="shared" si="187"/>
        <v>-2.7197503233983136E-11</v>
      </c>
      <c r="AL202" s="78"/>
      <c r="AM202" s="78"/>
      <c r="AN202" s="78"/>
      <c r="AT202" s="78"/>
      <c r="AU202" s="78"/>
      <c r="AV202" s="78"/>
      <c r="BB202" s="78"/>
      <c r="BC202" s="78"/>
      <c r="BD202" s="78"/>
      <c r="BJ202" s="78">
        <v>4.2299999999999997E-9</v>
      </c>
      <c r="BK202" s="78">
        <v>2.0821522094799998</v>
      </c>
      <c r="BL202" s="78">
        <v>76144.945564344103</v>
      </c>
      <c r="BM202" s="77">
        <f t="shared" si="188"/>
        <v>2.7458103312201738E-9</v>
      </c>
      <c r="BN202" s="77">
        <f t="shared" si="189"/>
        <v>2.74807640763319E-9</v>
      </c>
      <c r="BO202" s="77">
        <f t="shared" si="190"/>
        <v>2.7480765585309387E-9</v>
      </c>
      <c r="BP202" s="77">
        <f t="shared" si="191"/>
        <v>2.7480765585409922E-9</v>
      </c>
      <c r="BR202" s="78">
        <v>4.7000000000000003E-10</v>
      </c>
      <c r="BS202" s="78">
        <v>3.7705321562899998</v>
      </c>
      <c r="BT202" s="78">
        <v>25973.463852888901</v>
      </c>
      <c r="BU202" s="77">
        <f t="shared" si="192"/>
        <v>-2.0034502151920636E-10</v>
      </c>
      <c r="BV202" s="77">
        <f t="shared" si="193"/>
        <v>-2.0044718148194839E-10</v>
      </c>
      <c r="BW202" s="77">
        <f t="shared" si="194"/>
        <v>-2.0044718828642459E-10</v>
      </c>
      <c r="BX202" s="77">
        <f t="shared" si="195"/>
        <v>-2.0044718828687163E-10</v>
      </c>
      <c r="BZ202" s="78">
        <v>9.9999999999999994E-12</v>
      </c>
      <c r="CA202" s="78">
        <v>4.6544150087</v>
      </c>
      <c r="CB202" s="78">
        <v>78259.828089364499</v>
      </c>
      <c r="CC202" s="77">
        <f t="shared" si="196"/>
        <v>-4.2187915702555737E-12</v>
      </c>
      <c r="CD202" s="77">
        <f t="shared" si="197"/>
        <v>-4.2253549627647265E-12</v>
      </c>
      <c r="CE202" s="77">
        <f t="shared" si="198"/>
        <v>-4.225355399877479E-12</v>
      </c>
      <c r="CF202" s="77">
        <f t="shared" si="199"/>
        <v>-4.2253553999063301E-12</v>
      </c>
      <c r="CH202" s="78"/>
      <c r="CI202" s="78"/>
      <c r="CJ202" s="78"/>
      <c r="CP202" s="78"/>
      <c r="CQ202" s="78"/>
      <c r="CR202" s="78"/>
      <c r="CX202" s="78"/>
      <c r="CY202" s="78"/>
      <c r="CZ202" s="78"/>
      <c r="DF202" s="78">
        <v>1.9599999999999998E-9</v>
      </c>
      <c r="DG202" s="78">
        <v>6.606260924E-2</v>
      </c>
      <c r="DH202" s="78">
        <v>40565.2543247742</v>
      </c>
      <c r="DI202" s="77">
        <f t="shared" si="200"/>
        <v>4.4125430528259297E-10</v>
      </c>
      <c r="DJ202" s="77">
        <f t="shared" si="201"/>
        <v>4.4197097491502981E-10</v>
      </c>
      <c r="DK202" s="77">
        <f t="shared" si="202"/>
        <v>4.4197102265026711E-10</v>
      </c>
      <c r="DL202" s="77">
        <f t="shared" si="203"/>
        <v>4.4197102265341489E-10</v>
      </c>
      <c r="DN202" s="78">
        <v>2.4E-10</v>
      </c>
      <c r="DO202" s="78">
        <v>3.6567338517399999</v>
      </c>
      <c r="DP202" s="78">
        <v>26610.4805596679</v>
      </c>
      <c r="DQ202" s="77">
        <f t="shared" si="204"/>
        <v>1.9445629704800191E-10</v>
      </c>
      <c r="DR202" s="77">
        <f t="shared" si="205"/>
        <v>1.944909219101436E-10</v>
      </c>
      <c r="DS202" s="77">
        <f t="shared" si="206"/>
        <v>1.944909242161079E-10</v>
      </c>
      <c r="DT202" s="77">
        <f t="shared" si="207"/>
        <v>1.9449092421625976E-10</v>
      </c>
      <c r="DV202" s="78">
        <v>9.9999999999999994E-12</v>
      </c>
      <c r="DW202" s="78">
        <v>4.7095478465999996</v>
      </c>
      <c r="DX202" s="78">
        <v>77197.213947532495</v>
      </c>
      <c r="DY202" s="77">
        <f t="shared" si="208"/>
        <v>-6.9744623898892974E-12</v>
      </c>
      <c r="DZ202" s="77">
        <f t="shared" si="209"/>
        <v>-6.9795788778096027E-12</v>
      </c>
      <c r="EA202" s="77">
        <f t="shared" si="210"/>
        <v>-6.9795792184999089E-12</v>
      </c>
      <c r="EB202" s="77">
        <f t="shared" si="211"/>
        <v>-6.9795792185222985E-12</v>
      </c>
      <c r="ED202" s="78"/>
      <c r="EE202" s="78"/>
      <c r="EF202" s="78"/>
      <c r="EL202" s="78"/>
      <c r="EM202" s="78"/>
      <c r="EN202" s="78"/>
      <c r="ET202" s="78"/>
      <c r="EU202" s="78"/>
      <c r="EV202" s="78"/>
    </row>
    <row r="203" spans="12:152" s="77" customFormat="1" ht="12.75">
      <c r="L203" s="78"/>
      <c r="N203" s="78">
        <v>1.481E-8</v>
      </c>
      <c r="O203" s="78">
        <v>3.6224294244299999</v>
      </c>
      <c r="P203" s="78">
        <v>149.56319713459999</v>
      </c>
      <c r="Q203" s="77">
        <f t="shared" si="176"/>
        <v>-1.3920079374881551E-8</v>
      </c>
      <c r="R203" s="77">
        <f t="shared" si="177"/>
        <v>-1.3920072378207397E-8</v>
      </c>
      <c r="S203" s="77">
        <f t="shared" si="178"/>
        <v>-1.3920072377741349E-8</v>
      </c>
      <c r="T203" s="77">
        <f t="shared" si="179"/>
        <v>-1.3920072377741317E-8</v>
      </c>
      <c r="V203" s="78">
        <v>1.7800000000000001E-9</v>
      </c>
      <c r="W203" s="78">
        <v>1.42319344949</v>
      </c>
      <c r="X203" s="78">
        <v>77197.213947532495</v>
      </c>
      <c r="Y203" s="77">
        <f t="shared" si="180"/>
        <v>1.4124849053108916E-9</v>
      </c>
      <c r="Z203" s="77">
        <f t="shared" si="181"/>
        <v>1.4132581614117469E-9</v>
      </c>
      <c r="AA203" s="77">
        <f t="shared" si="182"/>
        <v>1.4132582128942686E-9</v>
      </c>
      <c r="AB203" s="77">
        <f t="shared" si="183"/>
        <v>1.413258212897652E-9</v>
      </c>
      <c r="AD203" s="78">
        <v>8.9999999999999999E-11</v>
      </c>
      <c r="AE203" s="78">
        <v>2.5687000605099999</v>
      </c>
      <c r="AF203" s="78">
        <v>129909.82474277601</v>
      </c>
      <c r="AG203" s="77">
        <f t="shared" si="184"/>
        <v>1.1498900376076826E-11</v>
      </c>
      <c r="AH203" s="77">
        <f t="shared" si="185"/>
        <v>1.139160868696993E-11</v>
      </c>
      <c r="AI203" s="77">
        <f t="shared" si="186"/>
        <v>1.1391601539736436E-11</v>
      </c>
      <c r="AJ203" s="77">
        <f t="shared" si="187"/>
        <v>1.139160153926956E-11</v>
      </c>
      <c r="AL203" s="78"/>
      <c r="AM203" s="78"/>
      <c r="AN203" s="78"/>
      <c r="AT203" s="78"/>
      <c r="AU203" s="78"/>
      <c r="AV203" s="78"/>
      <c r="BB203" s="78"/>
      <c r="BC203" s="78"/>
      <c r="BD203" s="78"/>
      <c r="BJ203" s="78">
        <v>4.7200000000000002E-9</v>
      </c>
      <c r="BK203" s="78">
        <v>3.3550851825399999</v>
      </c>
      <c r="BL203" s="78">
        <v>35191.810135691798</v>
      </c>
      <c r="BM203" s="77">
        <f t="shared" si="188"/>
        <v>-4.6793585560661342E-9</v>
      </c>
      <c r="BN203" s="77">
        <f t="shared" si="189"/>
        <v>-4.6791570759274888E-9</v>
      </c>
      <c r="BO203" s="77">
        <f t="shared" si="190"/>
        <v>-4.6791570624904063E-9</v>
      </c>
      <c r="BP203" s="77">
        <f t="shared" si="191"/>
        <v>-4.6791570624895088E-9</v>
      </c>
      <c r="BR203" s="78">
        <v>4.7000000000000003E-10</v>
      </c>
      <c r="BS203" s="78">
        <v>2.8286767088699998</v>
      </c>
      <c r="BT203" s="78">
        <v>25668.418497699</v>
      </c>
      <c r="BU203" s="77">
        <f t="shared" si="192"/>
        <v>1.4298802628869322E-10</v>
      </c>
      <c r="BV203" s="77">
        <f t="shared" si="193"/>
        <v>1.4288169883068865E-10</v>
      </c>
      <c r="BW203" s="77">
        <f t="shared" si="194"/>
        <v>1.4288169174796018E-10</v>
      </c>
      <c r="BX203" s="77">
        <f t="shared" si="195"/>
        <v>1.4288169174750203E-10</v>
      </c>
      <c r="BZ203" s="78">
        <v>9.9999999999999994E-12</v>
      </c>
      <c r="CA203" s="78">
        <v>3.9968745549000002</v>
      </c>
      <c r="CB203" s="78">
        <v>188276.65404017101</v>
      </c>
      <c r="CC203" s="77">
        <f t="shared" si="196"/>
        <v>-9.9876976980114851E-12</v>
      </c>
      <c r="CD203" s="77">
        <f t="shared" si="197"/>
        <v>-9.9868187863803643E-12</v>
      </c>
      <c r="CE203" s="77">
        <f t="shared" si="198"/>
        <v>-9.9868187268268677E-12</v>
      </c>
      <c r="CF203" s="77">
        <f t="shared" si="199"/>
        <v>-9.9868187268228998E-12</v>
      </c>
      <c r="CH203" s="78"/>
      <c r="CI203" s="78"/>
      <c r="CJ203" s="78"/>
      <c r="CP203" s="78"/>
      <c r="CQ203" s="78"/>
      <c r="CR203" s="78"/>
      <c r="CX203" s="78"/>
      <c r="CY203" s="78"/>
      <c r="CZ203" s="78"/>
      <c r="DF203" s="78">
        <v>1.87E-9</v>
      </c>
      <c r="DG203" s="78">
        <v>0.86187283408000004</v>
      </c>
      <c r="DH203" s="78">
        <v>120226.230161659</v>
      </c>
      <c r="DI203" s="77">
        <f t="shared" si="200"/>
        <v>1.7990190191334781E-9</v>
      </c>
      <c r="DJ203" s="77">
        <f t="shared" si="201"/>
        <v>1.799585538621142E-9</v>
      </c>
      <c r="DK203" s="77">
        <f t="shared" si="202"/>
        <v>1.7995855762827874E-9</v>
      </c>
      <c r="DL203" s="77">
        <f t="shared" si="203"/>
        <v>1.7995855762852722E-9</v>
      </c>
      <c r="DN203" s="78">
        <v>2.1E-10</v>
      </c>
      <c r="DO203" s="78">
        <v>4.4956501493800003</v>
      </c>
      <c r="DP203" s="78">
        <v>78256.595877721702</v>
      </c>
      <c r="DQ203" s="77">
        <f t="shared" si="204"/>
        <v>-1.1444497615489219E-10</v>
      </c>
      <c r="DR203" s="77">
        <f t="shared" si="205"/>
        <v>-1.1457242562574665E-10</v>
      </c>
      <c r="DS203" s="77">
        <f t="shared" si="206"/>
        <v>-1.1457243411313567E-10</v>
      </c>
      <c r="DT203" s="77">
        <f t="shared" si="207"/>
        <v>-1.1457243411370591E-10</v>
      </c>
      <c r="DV203" s="78">
        <v>9.9999999999999994E-12</v>
      </c>
      <c r="DW203" s="78">
        <v>3.3008022432400002</v>
      </c>
      <c r="DX203" s="78">
        <v>104331.942805396</v>
      </c>
      <c r="DY203" s="77">
        <f t="shared" si="208"/>
        <v>-9.6540233499232641E-12</v>
      </c>
      <c r="DZ203" s="77">
        <f t="shared" si="209"/>
        <v>-9.6515018225942507E-12</v>
      </c>
      <c r="EA203" s="77">
        <f t="shared" si="210"/>
        <v>-9.6515016543360254E-12</v>
      </c>
      <c r="EB203" s="77">
        <f t="shared" si="211"/>
        <v>-9.6515016543250168E-12</v>
      </c>
      <c r="ED203" s="78"/>
      <c r="EE203" s="78"/>
      <c r="EF203" s="78"/>
      <c r="EL203" s="78"/>
      <c r="EM203" s="78"/>
      <c r="EN203" s="78"/>
      <c r="ET203" s="78"/>
      <c r="EU203" s="78"/>
      <c r="EV203" s="78"/>
    </row>
    <row r="204" spans="12:152" s="77" customFormat="1" ht="12.75">
      <c r="L204" s="78"/>
      <c r="N204" s="78">
        <v>1.5160000000000001E-8</v>
      </c>
      <c r="O204" s="78">
        <v>5.3232780244000004</v>
      </c>
      <c r="P204" s="78">
        <v>129909.82474277601</v>
      </c>
      <c r="Q204" s="77">
        <f t="shared" si="176"/>
        <v>3.8812078040741071E-9</v>
      </c>
      <c r="R204" s="77">
        <f t="shared" si="177"/>
        <v>3.8988183712102144E-9</v>
      </c>
      <c r="S204" s="77">
        <f t="shared" si="178"/>
        <v>3.8988195440602074E-9</v>
      </c>
      <c r="T204" s="77">
        <f t="shared" si="179"/>
        <v>3.8988195441368208E-9</v>
      </c>
      <c r="V204" s="78">
        <v>1.9599999999999998E-9</v>
      </c>
      <c r="W204" s="78">
        <v>5.5965449731800003</v>
      </c>
      <c r="X204" s="78">
        <v>78270.822971723304</v>
      </c>
      <c r="Y204" s="77">
        <f t="shared" si="180"/>
        <v>8.448491042071791E-10</v>
      </c>
      <c r="Z204" s="77">
        <f t="shared" si="181"/>
        <v>8.4356819433205045E-10</v>
      </c>
      <c r="AA204" s="77">
        <f t="shared" si="182"/>
        <v>8.4356810899613441E-10</v>
      </c>
      <c r="AB204" s="77">
        <f t="shared" si="183"/>
        <v>8.4356810899050265E-10</v>
      </c>
      <c r="AD204" s="78">
        <v>7.9999999999999995E-11</v>
      </c>
      <c r="AE204" s="78">
        <v>0.67171808844000003</v>
      </c>
      <c r="AF204" s="78">
        <v>79852.782320006299</v>
      </c>
      <c r="AG204" s="77">
        <f t="shared" si="184"/>
        <v>-5.0557706794840731E-11</v>
      </c>
      <c r="AH204" s="77">
        <f t="shared" si="185"/>
        <v>-5.0603496545780134E-11</v>
      </c>
      <c r="AI204" s="77">
        <f t="shared" si="186"/>
        <v>-5.0603499594909501E-11</v>
      </c>
      <c r="AJ204" s="77">
        <f t="shared" si="187"/>
        <v>-5.0603499595110253E-11</v>
      </c>
      <c r="AL204" s="78"/>
      <c r="AM204" s="78"/>
      <c r="AN204" s="78"/>
      <c r="AT204" s="78"/>
      <c r="AU204" s="78"/>
      <c r="AV204" s="78"/>
      <c r="BB204" s="78"/>
      <c r="BC204" s="78"/>
      <c r="BD204" s="78"/>
      <c r="BJ204" s="78">
        <v>4.18E-9</v>
      </c>
      <c r="BK204" s="78">
        <v>3.5790895634100002</v>
      </c>
      <c r="BL204" s="78">
        <v>52329.585093633097</v>
      </c>
      <c r="BM204" s="77">
        <f t="shared" si="188"/>
        <v>-3.2471419505782235E-9</v>
      </c>
      <c r="BN204" s="77">
        <f t="shared" si="189"/>
        <v>-3.2458672222979877E-9</v>
      </c>
      <c r="BO204" s="77">
        <f t="shared" si="190"/>
        <v>-3.2458671373630857E-9</v>
      </c>
      <c r="BP204" s="77">
        <f t="shared" si="191"/>
        <v>-3.2458671373575469E-9</v>
      </c>
      <c r="BR204" s="78">
        <v>4.6000000000000001E-10</v>
      </c>
      <c r="BS204" s="78">
        <v>4.1442747772199997</v>
      </c>
      <c r="BT204" s="78">
        <v>125887.562210812</v>
      </c>
      <c r="BU204" s="77">
        <f t="shared" si="192"/>
        <v>-4.1550263358276614E-10</v>
      </c>
      <c r="BV204" s="77">
        <f t="shared" si="193"/>
        <v>-4.157322314842969E-10</v>
      </c>
      <c r="BW204" s="77">
        <f t="shared" si="194"/>
        <v>-4.1573224675900515E-10</v>
      </c>
      <c r="BX204" s="77">
        <f t="shared" si="195"/>
        <v>-4.157322467600124E-10</v>
      </c>
      <c r="BZ204" s="78">
        <v>9.9999999999999994E-12</v>
      </c>
      <c r="CA204" s="78">
        <v>4.3906969233000002</v>
      </c>
      <c r="CB204" s="78">
        <v>104371.28232719599</v>
      </c>
      <c r="CC204" s="77">
        <f t="shared" si="196"/>
        <v>-8.2081530239983562E-12</v>
      </c>
      <c r="CD204" s="77">
        <f t="shared" si="197"/>
        <v>-8.2136647163904569E-12</v>
      </c>
      <c r="CE204" s="77">
        <f t="shared" si="198"/>
        <v>-8.2136650832685621E-12</v>
      </c>
      <c r="CF204" s="77">
        <f t="shared" si="199"/>
        <v>-8.2136650832932046E-12</v>
      </c>
      <c r="CH204" s="78"/>
      <c r="CI204" s="78"/>
      <c r="CJ204" s="78"/>
      <c r="CP204" s="78"/>
      <c r="CQ204" s="78"/>
      <c r="CR204" s="78"/>
      <c r="CX204" s="78"/>
      <c r="CY204" s="78"/>
      <c r="CZ204" s="78"/>
      <c r="DF204" s="78">
        <v>2.6200000000000001E-9</v>
      </c>
      <c r="DG204" s="78">
        <v>4.1485003270899998</v>
      </c>
      <c r="DH204" s="78">
        <v>24491.7166992895</v>
      </c>
      <c r="DI204" s="77">
        <f t="shared" si="200"/>
        <v>2.5035377729662614E-9</v>
      </c>
      <c r="DJ204" s="77">
        <f t="shared" si="201"/>
        <v>2.5037127412271982E-9</v>
      </c>
      <c r="DK204" s="77">
        <f t="shared" si="202"/>
        <v>2.5037127528775309E-9</v>
      </c>
      <c r="DL204" s="77">
        <f t="shared" si="203"/>
        <v>2.5037127528782985E-9</v>
      </c>
      <c r="DN204" s="78">
        <v>2.1E-10</v>
      </c>
      <c r="DO204" s="78">
        <v>3.6926662488200002</v>
      </c>
      <c r="DP204" s="78">
        <v>77623.812138408495</v>
      </c>
      <c r="DQ204" s="77">
        <f t="shared" si="204"/>
        <v>1.7810462548341832E-10</v>
      </c>
      <c r="DR204" s="77">
        <f t="shared" si="205"/>
        <v>1.7818448110896064E-10</v>
      </c>
      <c r="DS204" s="77">
        <f t="shared" si="206"/>
        <v>1.78184486425078E-10</v>
      </c>
      <c r="DT204" s="77">
        <f t="shared" si="207"/>
        <v>1.7818448642542542E-10</v>
      </c>
      <c r="DV204" s="78">
        <v>1.9999999999999999E-11</v>
      </c>
      <c r="DW204" s="78">
        <v>2.1501444269299999</v>
      </c>
      <c r="DX204" s="78">
        <v>78259.828089364499</v>
      </c>
      <c r="DY204" s="77">
        <f t="shared" si="208"/>
        <v>-4.008762795117795E-12</v>
      </c>
      <c r="DZ204" s="77">
        <f t="shared" si="209"/>
        <v>-3.9945748672501351E-12</v>
      </c>
      <c r="EA204" s="77">
        <f t="shared" si="210"/>
        <v>-3.994573922124773E-12</v>
      </c>
      <c r="EB204" s="77">
        <f t="shared" si="211"/>
        <v>-3.9945739220623911E-12</v>
      </c>
      <c r="ED204" s="78"/>
      <c r="EE204" s="78"/>
      <c r="EF204" s="78"/>
      <c r="EL204" s="78"/>
      <c r="EM204" s="78"/>
      <c r="EN204" s="78"/>
      <c r="ET204" s="78"/>
      <c r="EU204" s="78"/>
      <c r="EV204" s="78"/>
    </row>
    <row r="205" spans="12:152" s="77" customFormat="1" ht="12.75">
      <c r="L205" s="78"/>
      <c r="N205" s="78">
        <v>1.5939999999999999E-8</v>
      </c>
      <c r="O205" s="78">
        <v>3.00887674765</v>
      </c>
      <c r="P205" s="78">
        <v>77623.812138408495</v>
      </c>
      <c r="Q205" s="77">
        <f t="shared" si="176"/>
        <v>1.5814805356334105E-8</v>
      </c>
      <c r="R205" s="77">
        <f t="shared" si="177"/>
        <v>1.5813369371959609E-8</v>
      </c>
      <c r="S205" s="77">
        <f t="shared" si="178"/>
        <v>1.5813369276037138E-8</v>
      </c>
      <c r="T205" s="77">
        <f t="shared" si="179"/>
        <v>1.5813369276030868E-8</v>
      </c>
      <c r="V205" s="78">
        <v>1.61E-9</v>
      </c>
      <c r="W205" s="78">
        <v>5.5191817407899997</v>
      </c>
      <c r="X205" s="78">
        <v>26555.868131928601</v>
      </c>
      <c r="Y205" s="77">
        <f t="shared" si="180"/>
        <v>-1.5123359193308216E-9</v>
      </c>
      <c r="Z205" s="77">
        <f t="shared" si="181"/>
        <v>-1.5122002018275326E-9</v>
      </c>
      <c r="AA205" s="77">
        <f t="shared" si="182"/>
        <v>-1.5122001927843673E-9</v>
      </c>
      <c r="AB205" s="77">
        <f t="shared" si="183"/>
        <v>-1.5122001927837705E-9</v>
      </c>
      <c r="AD205" s="78">
        <v>7.0000000000000004E-11</v>
      </c>
      <c r="AE205" s="78">
        <v>4.06204756163</v>
      </c>
      <c r="AF205" s="78">
        <v>39609.654583165597</v>
      </c>
      <c r="AG205" s="77">
        <f t="shared" si="184"/>
        <v>-2.4493808966494079E-11</v>
      </c>
      <c r="AH205" s="77">
        <f t="shared" si="185"/>
        <v>-2.4517837666408944E-11</v>
      </c>
      <c r="AI205" s="77">
        <f t="shared" si="186"/>
        <v>-2.451783926684706E-11</v>
      </c>
      <c r="AJ205" s="77">
        <f t="shared" si="187"/>
        <v>-2.4517839266953281E-11</v>
      </c>
      <c r="AL205" s="78"/>
      <c r="AM205" s="78"/>
      <c r="AN205" s="78"/>
      <c r="AT205" s="78"/>
      <c r="AU205" s="78"/>
      <c r="AV205" s="78"/>
      <c r="BB205" s="78"/>
      <c r="BC205" s="78"/>
      <c r="BD205" s="78"/>
      <c r="BJ205" s="78">
        <v>4.4100000000000003E-9</v>
      </c>
      <c r="BK205" s="78">
        <v>4.9119676849099996</v>
      </c>
      <c r="BL205" s="78">
        <v>78050.410329284496</v>
      </c>
      <c r="BM205" s="77">
        <f t="shared" si="188"/>
        <v>3.6702565612841616E-9</v>
      </c>
      <c r="BN205" s="77">
        <f t="shared" si="189"/>
        <v>3.668490175133354E-9</v>
      </c>
      <c r="BO205" s="77">
        <f t="shared" si="190"/>
        <v>3.6684900574107537E-9</v>
      </c>
      <c r="BP205" s="77">
        <f t="shared" si="191"/>
        <v>3.6684900574029629E-9</v>
      </c>
      <c r="BR205" s="78">
        <v>3.9E-10</v>
      </c>
      <c r="BS205" s="78">
        <v>4.06156914485</v>
      </c>
      <c r="BT205" s="78">
        <v>104355.493901654</v>
      </c>
      <c r="BU205" s="77">
        <f t="shared" si="192"/>
        <v>-3.6411696924514018E-10</v>
      </c>
      <c r="BV205" s="77">
        <f t="shared" si="193"/>
        <v>-3.6425168471359173E-10</v>
      </c>
      <c r="BW205" s="77">
        <f t="shared" si="194"/>
        <v>-3.6425169367567387E-10</v>
      </c>
      <c r="BX205" s="77">
        <f t="shared" si="195"/>
        <v>-3.6425169367626009E-10</v>
      </c>
      <c r="BZ205" s="78">
        <v>9.9999999999999994E-12</v>
      </c>
      <c r="CA205" s="78">
        <v>1.6408366138699999</v>
      </c>
      <c r="CB205" s="78">
        <v>78283.379185622296</v>
      </c>
      <c r="CC205" s="77">
        <f t="shared" si="196"/>
        <v>4.2420469977710839E-12</v>
      </c>
      <c r="CD205" s="77">
        <f t="shared" si="197"/>
        <v>4.2486044954477719E-12</v>
      </c>
      <c r="CE205" s="77">
        <f t="shared" si="198"/>
        <v>4.2486049321677671E-12</v>
      </c>
      <c r="CF205" s="77">
        <f t="shared" si="199"/>
        <v>4.2486049321965835E-12</v>
      </c>
      <c r="CH205" s="78"/>
      <c r="CI205" s="78"/>
      <c r="CJ205" s="78"/>
      <c r="CP205" s="78"/>
      <c r="CQ205" s="78"/>
      <c r="CR205" s="78"/>
      <c r="CX205" s="78"/>
      <c r="CY205" s="78"/>
      <c r="CZ205" s="78"/>
      <c r="DF205" s="78">
        <v>2.4399999999999998E-9</v>
      </c>
      <c r="DG205" s="78">
        <v>4.1439989007599998</v>
      </c>
      <c r="DH205" s="78">
        <v>95247.705572179097</v>
      </c>
      <c r="DI205" s="77">
        <f t="shared" si="200"/>
        <v>-1.8940264151813901E-9</v>
      </c>
      <c r="DJ205" s="77">
        <f t="shared" si="201"/>
        <v>-1.8953812065522487E-9</v>
      </c>
      <c r="DK205" s="77">
        <f t="shared" si="202"/>
        <v>-1.8953812967458269E-9</v>
      </c>
      <c r="DL205" s="77">
        <f t="shared" si="203"/>
        <v>-1.8953812967517665E-9</v>
      </c>
      <c r="DN205" s="78">
        <v>2.8000000000000002E-10</v>
      </c>
      <c r="DO205" s="78">
        <v>5.7165273688399996</v>
      </c>
      <c r="DP205" s="78">
        <v>77211.441041534097</v>
      </c>
      <c r="DQ205" s="77">
        <f t="shared" si="204"/>
        <v>4.3577344569286588E-11</v>
      </c>
      <c r="DR205" s="77">
        <f t="shared" si="205"/>
        <v>4.337975605743498E-11</v>
      </c>
      <c r="DS205" s="77">
        <f t="shared" si="206"/>
        <v>4.3379742895360829E-11</v>
      </c>
      <c r="DT205" s="77">
        <f t="shared" si="207"/>
        <v>4.3379742894480288E-11</v>
      </c>
      <c r="DV205" s="78">
        <v>9.9999999999999994E-12</v>
      </c>
      <c r="DW205" s="78">
        <v>4.1690963729400004</v>
      </c>
      <c r="DX205" s="78">
        <v>51742.094545271502</v>
      </c>
      <c r="DY205" s="77">
        <f t="shared" si="208"/>
        <v>9.996970604532236E-12</v>
      </c>
      <c r="DZ205" s="77">
        <f t="shared" si="209"/>
        <v>9.9970872810211517E-12</v>
      </c>
      <c r="EA205" s="77">
        <f t="shared" si="210"/>
        <v>9.9970872887166488E-12</v>
      </c>
      <c r="EB205" s="77">
        <f t="shared" si="211"/>
        <v>9.9970872887171706E-12</v>
      </c>
      <c r="ED205" s="78"/>
      <c r="EE205" s="78"/>
      <c r="EF205" s="78"/>
      <c r="EL205" s="78"/>
      <c r="EM205" s="78"/>
      <c r="EN205" s="78"/>
      <c r="ET205" s="78"/>
      <c r="EU205" s="78"/>
      <c r="EV205" s="78"/>
    </row>
    <row r="206" spans="12:152" s="77" customFormat="1" ht="12.75">
      <c r="L206" s="78"/>
      <c r="N206" s="78">
        <v>1.927E-8</v>
      </c>
      <c r="O206" s="78">
        <v>3.9037810819700001</v>
      </c>
      <c r="P206" s="78">
        <v>74.781598567299994</v>
      </c>
      <c r="Q206" s="77">
        <f t="shared" si="176"/>
        <v>-1.8117804569030644E-8</v>
      </c>
      <c r="R206" s="77">
        <f t="shared" si="177"/>
        <v>-1.8117809109956575E-8</v>
      </c>
      <c r="S206" s="77">
        <f t="shared" si="178"/>
        <v>-1.8117809110259046E-8</v>
      </c>
      <c r="T206" s="77">
        <f t="shared" si="179"/>
        <v>-1.8117809110259065E-8</v>
      </c>
      <c r="V206" s="78">
        <v>1.97E-9</v>
      </c>
      <c r="W206" s="78">
        <v>4.7997585856200002</v>
      </c>
      <c r="X206" s="78">
        <v>25455.119402261</v>
      </c>
      <c r="Y206" s="77">
        <f t="shared" si="180"/>
        <v>-6.2207326732043815E-10</v>
      </c>
      <c r="Z206" s="77">
        <f t="shared" si="181"/>
        <v>-6.2163304610848682E-10</v>
      </c>
      <c r="AA206" s="77">
        <f t="shared" si="182"/>
        <v>-6.2163301678425964E-10</v>
      </c>
      <c r="AB206" s="77">
        <f t="shared" si="183"/>
        <v>-6.2163301678229385E-10</v>
      </c>
      <c r="AD206" s="78">
        <v>7.0000000000000004E-11</v>
      </c>
      <c r="AE206" s="78">
        <v>1.4657583889700001</v>
      </c>
      <c r="AF206" s="78">
        <v>853.19638175199998</v>
      </c>
      <c r="AG206" s="77">
        <f t="shared" si="184"/>
        <v>-6.9468929226891689E-11</v>
      </c>
      <c r="AH206" s="77">
        <f t="shared" si="185"/>
        <v>-6.9468861290917678E-11</v>
      </c>
      <c r="AI206" s="77">
        <f t="shared" si="186"/>
        <v>-6.9468861286392316E-11</v>
      </c>
      <c r="AJ206" s="77">
        <f t="shared" si="187"/>
        <v>-6.9468861286392018E-11</v>
      </c>
      <c r="AL206" s="78"/>
      <c r="AM206" s="78"/>
      <c r="AN206" s="78"/>
      <c r="AT206" s="78"/>
      <c r="AU206" s="78"/>
      <c r="AV206" s="78"/>
      <c r="BB206" s="78"/>
      <c r="BC206" s="78"/>
      <c r="BD206" s="78"/>
      <c r="BJ206" s="78">
        <v>4.3999999999999997E-9</v>
      </c>
      <c r="BK206" s="78">
        <v>4.4786658181399996</v>
      </c>
      <c r="BL206" s="78">
        <v>183724.70054311201</v>
      </c>
      <c r="BM206" s="77">
        <f t="shared" si="188"/>
        <v>-3.7782538929791026E-9</v>
      </c>
      <c r="BN206" s="77">
        <f t="shared" si="189"/>
        <v>-3.7820813235480352E-9</v>
      </c>
      <c r="BO206" s="77">
        <f t="shared" si="190"/>
        <v>-3.7820815781288168E-9</v>
      </c>
      <c r="BP206" s="77">
        <f t="shared" si="191"/>
        <v>-3.782081578145688E-9</v>
      </c>
      <c r="BR206" s="78">
        <v>3.7000000000000001E-10</v>
      </c>
      <c r="BS206" s="78">
        <v>3.2224538035600001</v>
      </c>
      <c r="BT206" s="78">
        <v>51322.609901396303</v>
      </c>
      <c r="BU206" s="77">
        <f t="shared" si="192"/>
        <v>6.1488755082273902E-11</v>
      </c>
      <c r="BV206" s="77">
        <f t="shared" si="193"/>
        <v>6.1661989273389953E-11</v>
      </c>
      <c r="BW206" s="77">
        <f t="shared" si="194"/>
        <v>6.1662000812021586E-11</v>
      </c>
      <c r="BX206" s="77">
        <f t="shared" si="195"/>
        <v>6.1662000812788886E-11</v>
      </c>
      <c r="BZ206" s="78">
        <v>9.9999999999999994E-12</v>
      </c>
      <c r="CA206" s="78">
        <v>1.50558734911</v>
      </c>
      <c r="CB206" s="78">
        <v>78378.148713407805</v>
      </c>
      <c r="CC206" s="77">
        <f t="shared" si="196"/>
        <v>8.9065753754910427E-12</v>
      </c>
      <c r="CD206" s="77">
        <f t="shared" si="197"/>
        <v>8.9098700255930545E-12</v>
      </c>
      <c r="CE206" s="77">
        <f t="shared" si="198"/>
        <v>8.909870244893453E-12</v>
      </c>
      <c r="CF206" s="77">
        <f t="shared" si="199"/>
        <v>8.9098702449079061E-12</v>
      </c>
      <c r="CH206" s="78"/>
      <c r="CI206" s="78"/>
      <c r="CJ206" s="78"/>
      <c r="CP206" s="78"/>
      <c r="CQ206" s="78"/>
      <c r="CR206" s="78"/>
      <c r="CX206" s="78"/>
      <c r="CY206" s="78"/>
      <c r="CZ206" s="78"/>
      <c r="DF206" s="78">
        <v>2.3199999999999998E-9</v>
      </c>
      <c r="DG206" s="78">
        <v>5.4516569531599997</v>
      </c>
      <c r="DH206" s="78">
        <v>33967.9922949131</v>
      </c>
      <c r="DI206" s="77">
        <f t="shared" si="200"/>
        <v>1.8127153231353832E-9</v>
      </c>
      <c r="DJ206" s="77">
        <f t="shared" si="201"/>
        <v>1.8122602083481911E-9</v>
      </c>
      <c r="DK206" s="77">
        <f t="shared" si="202"/>
        <v>1.8122601780270844E-9</v>
      </c>
      <c r="DL206" s="77">
        <f t="shared" si="203"/>
        <v>1.8122601780251082E-9</v>
      </c>
      <c r="DN206" s="78">
        <v>2.1E-10</v>
      </c>
      <c r="DO206" s="78">
        <v>3.9711977105899998</v>
      </c>
      <c r="DP206" s="78">
        <v>98068.536716305302</v>
      </c>
      <c r="DQ206" s="77">
        <f t="shared" si="204"/>
        <v>1.7600458875122517E-10</v>
      </c>
      <c r="DR206" s="77">
        <f t="shared" si="205"/>
        <v>1.761084504059927E-10</v>
      </c>
      <c r="DS206" s="77">
        <f t="shared" si="206"/>
        <v>1.761084573193885E-10</v>
      </c>
      <c r="DT206" s="77">
        <f t="shared" si="207"/>
        <v>1.7610845731984366E-10</v>
      </c>
      <c r="DV206" s="78">
        <v>1.9999999999999999E-11</v>
      </c>
      <c r="DW206" s="78">
        <v>0.61993180902</v>
      </c>
      <c r="DX206" s="78">
        <v>130969.206672965</v>
      </c>
      <c r="DY206" s="77">
        <f t="shared" si="208"/>
        <v>-1.9746108774469008E-11</v>
      </c>
      <c r="DZ206" s="77">
        <f t="shared" si="209"/>
        <v>-1.9749943406266264E-11</v>
      </c>
      <c r="EA206" s="77">
        <f t="shared" si="210"/>
        <v>-1.9749943660724963E-11</v>
      </c>
      <c r="EB206" s="77">
        <f t="shared" si="211"/>
        <v>-1.974994366074181E-11</v>
      </c>
      <c r="ED206" s="78"/>
      <c r="EE206" s="78"/>
      <c r="EF206" s="78"/>
      <c r="EL206" s="78"/>
      <c r="EM206" s="78"/>
      <c r="EN206" s="78"/>
      <c r="ET206" s="78"/>
      <c r="EU206" s="78"/>
      <c r="EV206" s="78"/>
    </row>
    <row r="207" spans="12:152" s="77" customFormat="1" ht="12.75">
      <c r="L207" s="78"/>
      <c r="N207" s="78">
        <v>1.373E-8</v>
      </c>
      <c r="O207" s="78">
        <v>4.3241938149300001</v>
      </c>
      <c r="P207" s="78">
        <v>80482.466528909295</v>
      </c>
      <c r="Q207" s="77">
        <f t="shared" si="176"/>
        <v>-6.8572675975532609E-9</v>
      </c>
      <c r="R207" s="77">
        <f t="shared" si="177"/>
        <v>-6.8661227108303654E-9</v>
      </c>
      <c r="S207" s="77">
        <f t="shared" si="178"/>
        <v>-6.8661233005411073E-9</v>
      </c>
      <c r="T207" s="77">
        <f t="shared" si="179"/>
        <v>-6.8661233005803074E-9</v>
      </c>
      <c r="V207" s="78">
        <v>1.81E-9</v>
      </c>
      <c r="W207" s="78">
        <v>4.3998767997000003</v>
      </c>
      <c r="X207" s="78">
        <v>105410.994496485</v>
      </c>
      <c r="Y207" s="77">
        <f t="shared" si="180"/>
        <v>-7.6313321495487159E-10</v>
      </c>
      <c r="Z207" s="77">
        <f t="shared" si="181"/>
        <v>-7.6473345908438697E-10</v>
      </c>
      <c r="AA207" s="77">
        <f t="shared" si="182"/>
        <v>-7.6473356565225514E-10</v>
      </c>
      <c r="AB207" s="77">
        <f t="shared" si="183"/>
        <v>-7.6473356565915589E-10</v>
      </c>
      <c r="AD207" s="78">
        <v>7.0000000000000004E-11</v>
      </c>
      <c r="AE207" s="78">
        <v>2.5740061010900002</v>
      </c>
      <c r="AF207" s="78">
        <v>69159.802430604905</v>
      </c>
      <c r="AG207" s="77">
        <f t="shared" si="184"/>
        <v>-5.0985939155202811E-11</v>
      </c>
      <c r="AH207" s="77">
        <f t="shared" si="185"/>
        <v>-5.0955239866764897E-11</v>
      </c>
      <c r="AI207" s="77">
        <f t="shared" si="186"/>
        <v>-5.0955237821193093E-11</v>
      </c>
      <c r="AJ207" s="77">
        <f t="shared" si="187"/>
        <v>-5.0955237821059406E-11</v>
      </c>
      <c r="AL207" s="78"/>
      <c r="AM207" s="78"/>
      <c r="AN207" s="78"/>
      <c r="AT207" s="78"/>
      <c r="AU207" s="78"/>
      <c r="AV207" s="78"/>
      <c r="BB207" s="78"/>
      <c r="BC207" s="78"/>
      <c r="BD207" s="78"/>
      <c r="BJ207" s="78">
        <v>4.3500000000000001E-9</v>
      </c>
      <c r="BK207" s="78">
        <v>1.98197259533</v>
      </c>
      <c r="BL207" s="78">
        <v>26094.531700474199</v>
      </c>
      <c r="BM207" s="77">
        <f t="shared" si="188"/>
        <v>-1.0399319639842376E-9</v>
      </c>
      <c r="BN207" s="77">
        <f t="shared" si="189"/>
        <v>-1.0389122120361671E-9</v>
      </c>
      <c r="BO207" s="77">
        <f t="shared" si="190"/>
        <v>-1.0389121441086141E-9</v>
      </c>
      <c r="BP207" s="77">
        <f t="shared" si="191"/>
        <v>-1.038912144104052E-9</v>
      </c>
      <c r="BR207" s="78">
        <v>3.9E-10</v>
      </c>
      <c r="BS207" s="78">
        <v>2.2643910652099999</v>
      </c>
      <c r="BT207" s="78">
        <v>129483.91596626199</v>
      </c>
      <c r="BU207" s="77">
        <f t="shared" si="192"/>
        <v>3.1865574745668825E-10</v>
      </c>
      <c r="BV207" s="77">
        <f t="shared" si="193"/>
        <v>3.1892487992699888E-10</v>
      </c>
      <c r="BW207" s="77">
        <f t="shared" si="194"/>
        <v>3.1892489783865123E-10</v>
      </c>
      <c r="BX207" s="77">
        <f t="shared" si="195"/>
        <v>3.189248978398251E-10</v>
      </c>
      <c r="BZ207" s="78">
        <v>1.9999999999999999E-11</v>
      </c>
      <c r="CA207" s="78">
        <v>6.2759748586699997</v>
      </c>
      <c r="CB207" s="78">
        <v>91785.460866313893</v>
      </c>
      <c r="CC207" s="77">
        <f t="shared" si="196"/>
        <v>1.999615379470664E-11</v>
      </c>
      <c r="CD207" s="77">
        <f t="shared" si="197"/>
        <v>1.9996479644188443E-11</v>
      </c>
      <c r="CE207" s="77">
        <f t="shared" si="198"/>
        <v>1.999647966541298E-11</v>
      </c>
      <c r="CF207" s="77">
        <f t="shared" si="199"/>
        <v>1.9996479665414366E-11</v>
      </c>
      <c r="CH207" s="78"/>
      <c r="CI207" s="78"/>
      <c r="CJ207" s="78"/>
      <c r="CP207" s="78"/>
      <c r="CQ207" s="78"/>
      <c r="CR207" s="78"/>
      <c r="CX207" s="78"/>
      <c r="CY207" s="78"/>
      <c r="CZ207" s="78"/>
      <c r="DF207" s="78">
        <v>2.0599999999999999E-9</v>
      </c>
      <c r="DG207" s="78">
        <v>5.5919691303399999</v>
      </c>
      <c r="DH207" s="78">
        <v>55618.381228113802</v>
      </c>
      <c r="DI207" s="77">
        <f t="shared" si="200"/>
        <v>7.5545250104785935E-10</v>
      </c>
      <c r="DJ207" s="77">
        <f t="shared" si="201"/>
        <v>7.5446624778951659E-10</v>
      </c>
      <c r="DK207" s="77">
        <f t="shared" si="202"/>
        <v>7.5446618208857792E-10</v>
      </c>
      <c r="DL207" s="77">
        <f t="shared" si="203"/>
        <v>7.5446618208432849E-10</v>
      </c>
      <c r="DN207" s="78">
        <v>2.1E-10</v>
      </c>
      <c r="DO207" s="78">
        <v>5.6114092949599996</v>
      </c>
      <c r="DP207" s="78">
        <v>120226.230161659</v>
      </c>
      <c r="DQ207" s="77">
        <f t="shared" si="204"/>
        <v>6.4772711364128596E-11</v>
      </c>
      <c r="DR207" s="77">
        <f t="shared" si="205"/>
        <v>6.455047741883552E-11</v>
      </c>
      <c r="DS207" s="77">
        <f t="shared" si="206"/>
        <v>6.4550462613196246E-11</v>
      </c>
      <c r="DT207" s="77">
        <f t="shared" si="207"/>
        <v>6.4550462612219359E-11</v>
      </c>
      <c r="DV207" s="78">
        <v>9.9999999999999994E-12</v>
      </c>
      <c r="DW207" s="78">
        <v>5.6416620250399996</v>
      </c>
      <c r="DX207" s="78">
        <v>81706.284369687899</v>
      </c>
      <c r="DY207" s="77">
        <f t="shared" si="208"/>
        <v>2.8801903802371413E-12</v>
      </c>
      <c r="DZ207" s="77">
        <f t="shared" si="209"/>
        <v>2.8729506538994241E-12</v>
      </c>
      <c r="EA207" s="77">
        <f t="shared" si="210"/>
        <v>2.8729501716071607E-12</v>
      </c>
      <c r="EB207" s="77">
        <f t="shared" si="211"/>
        <v>2.8729501715755816E-12</v>
      </c>
      <c r="ED207" s="78"/>
      <c r="EE207" s="78"/>
      <c r="EF207" s="78"/>
      <c r="EL207" s="78"/>
      <c r="EM207" s="78"/>
      <c r="EN207" s="78"/>
      <c r="ET207" s="78"/>
      <c r="EU207" s="78"/>
      <c r="EV207" s="78"/>
    </row>
    <row r="208" spans="12:152" s="77" customFormat="1" ht="12.75">
      <c r="L208" s="78"/>
      <c r="N208" s="78">
        <v>1.419E-8</v>
      </c>
      <c r="O208" s="78">
        <v>3.9010922529899998</v>
      </c>
      <c r="P208" s="78">
        <v>7880.0891533389904</v>
      </c>
      <c r="Q208" s="77">
        <f t="shared" si="176"/>
        <v>-7.0597053196376238E-9</v>
      </c>
      <c r="R208" s="77">
        <f t="shared" si="177"/>
        <v>-7.0606026952823063E-9</v>
      </c>
      <c r="S208" s="77">
        <f t="shared" si="178"/>
        <v>-7.0606027550551483E-9</v>
      </c>
      <c r="T208" s="77">
        <f t="shared" si="179"/>
        <v>-7.060602755059084E-9</v>
      </c>
      <c r="V208" s="78">
        <v>1.5900000000000001E-9</v>
      </c>
      <c r="W208" s="78">
        <v>2.6392870412099998</v>
      </c>
      <c r="X208" s="78">
        <v>28421.099534446199</v>
      </c>
      <c r="Y208" s="77">
        <f t="shared" si="180"/>
        <v>-8.5166364625727373E-10</v>
      </c>
      <c r="Z208" s="77">
        <f t="shared" si="181"/>
        <v>-8.5131056947247258E-10</v>
      </c>
      <c r="AA208" s="77">
        <f t="shared" si="182"/>
        <v>-8.513105459521133E-10</v>
      </c>
      <c r="AB208" s="77">
        <f t="shared" si="183"/>
        <v>-8.5131054595054858E-10</v>
      </c>
      <c r="AD208" s="78">
        <v>6E-11</v>
      </c>
      <c r="AE208" s="78">
        <v>3.8628314726299999</v>
      </c>
      <c r="AF208" s="78">
        <v>59414.481874748402</v>
      </c>
      <c r="AG208" s="77">
        <f t="shared" si="184"/>
        <v>2.3930888784018952E-11</v>
      </c>
      <c r="AH208" s="77">
        <f t="shared" si="185"/>
        <v>2.3961129428121275E-11</v>
      </c>
      <c r="AI208" s="77">
        <f t="shared" si="186"/>
        <v>2.3961131442206123E-11</v>
      </c>
      <c r="AJ208" s="77">
        <f t="shared" si="187"/>
        <v>2.3961131442340575E-11</v>
      </c>
      <c r="AL208" s="78"/>
      <c r="AM208" s="78"/>
      <c r="AN208" s="78"/>
      <c r="AT208" s="78"/>
      <c r="AU208" s="78"/>
      <c r="AV208" s="78"/>
      <c r="BB208" s="78"/>
      <c r="BC208" s="78"/>
      <c r="BD208" s="78"/>
      <c r="BJ208" s="78">
        <v>5.6400000000000004E-9</v>
      </c>
      <c r="BK208" s="78">
        <v>5.4541621561399998</v>
      </c>
      <c r="BL208" s="78">
        <v>78244.039663822798</v>
      </c>
      <c r="BM208" s="77">
        <f t="shared" si="188"/>
        <v>2.4621921141510457E-9</v>
      </c>
      <c r="BN208" s="77">
        <f t="shared" si="189"/>
        <v>2.4585183217209111E-9</v>
      </c>
      <c r="BO208" s="77">
        <f t="shared" si="190"/>
        <v>2.4585180769672246E-9</v>
      </c>
      <c r="BP208" s="77">
        <f t="shared" si="191"/>
        <v>2.4585180769510669E-9</v>
      </c>
      <c r="BR208" s="78">
        <v>4.0000000000000001E-10</v>
      </c>
      <c r="BS208" s="78">
        <v>0.54598734168999996</v>
      </c>
      <c r="BT208" s="78">
        <v>105307.21230790501</v>
      </c>
      <c r="BU208" s="77">
        <f t="shared" si="192"/>
        <v>2.1655975457185744E-10</v>
      </c>
      <c r="BV208" s="77">
        <f t="shared" si="193"/>
        <v>2.1688730541732376E-10</v>
      </c>
      <c r="BW208" s="77">
        <f t="shared" si="194"/>
        <v>2.1688732722857759E-10</v>
      </c>
      <c r="BX208" s="77">
        <f t="shared" si="195"/>
        <v>2.1688732723002952E-10</v>
      </c>
      <c r="BZ208" s="78">
        <v>9.9999999999999994E-12</v>
      </c>
      <c r="CA208" s="78">
        <v>4.0078609268900003</v>
      </c>
      <c r="CB208" s="78">
        <v>78244.039663822798</v>
      </c>
      <c r="CC208" s="77">
        <f t="shared" si="196"/>
        <v>-8.3850348031006165E-12</v>
      </c>
      <c r="CD208" s="77">
        <f t="shared" si="197"/>
        <v>-8.3889770617330016E-12</v>
      </c>
      <c r="CE208" s="77">
        <f t="shared" si="198"/>
        <v>-8.388977324179855E-12</v>
      </c>
      <c r="CF208" s="77">
        <f t="shared" si="199"/>
        <v>-8.3889773241971822E-12</v>
      </c>
      <c r="CH208" s="78"/>
      <c r="CI208" s="78"/>
      <c r="CJ208" s="78"/>
      <c r="CP208" s="78"/>
      <c r="CQ208" s="78"/>
      <c r="CR208" s="78"/>
      <c r="CX208" s="78"/>
      <c r="CY208" s="78"/>
      <c r="CZ208" s="78"/>
      <c r="DF208" s="78">
        <v>2.0299999999999998E-9</v>
      </c>
      <c r="DG208" s="78">
        <v>1.64252462466</v>
      </c>
      <c r="DH208" s="78">
        <v>58946.516884393903</v>
      </c>
      <c r="DI208" s="77">
        <f t="shared" si="200"/>
        <v>7.2863814152330272E-11</v>
      </c>
      <c r="DJ208" s="77">
        <f t="shared" si="201"/>
        <v>7.3970162782409353E-11</v>
      </c>
      <c r="DK208" s="77">
        <f t="shared" si="202"/>
        <v>7.3970236475361283E-11</v>
      </c>
      <c r="DL208" s="77">
        <f t="shared" si="203"/>
        <v>7.3970236480204529E-11</v>
      </c>
      <c r="DN208" s="78">
        <v>2.5000000000000002E-10</v>
      </c>
      <c r="DO208" s="78">
        <v>1.73460075205</v>
      </c>
      <c r="DP208" s="78">
        <v>853.19638175199998</v>
      </c>
      <c r="DQ208" s="77">
        <f t="shared" si="204"/>
        <v>-2.4735534598658587E-10</v>
      </c>
      <c r="DR208" s="77">
        <f t="shared" si="205"/>
        <v>-2.4735563225746619E-10</v>
      </c>
      <c r="DS208" s="77">
        <f t="shared" si="206"/>
        <v>-2.4735563227653415E-10</v>
      </c>
      <c r="DT208" s="77">
        <f t="shared" si="207"/>
        <v>-2.4735563227653539E-10</v>
      </c>
      <c r="DV208" s="78">
        <v>9.9999999999999994E-12</v>
      </c>
      <c r="DW208" s="78">
        <v>1.2844913117700001</v>
      </c>
      <c r="DX208" s="78">
        <v>27154.3986187642</v>
      </c>
      <c r="DY208" s="77">
        <f t="shared" si="208"/>
        <v>4.9382743948343922E-13</v>
      </c>
      <c r="DZ208" s="77">
        <f t="shared" si="209"/>
        <v>4.963366050855949E-13</v>
      </c>
      <c r="EA208" s="77">
        <f t="shared" si="210"/>
        <v>4.9633677221983419E-13</v>
      </c>
      <c r="EB208" s="77">
        <f t="shared" si="211"/>
        <v>4.96336772230905E-13</v>
      </c>
      <c r="ED208" s="78"/>
      <c r="EE208" s="78"/>
      <c r="EF208" s="78"/>
      <c r="EL208" s="78"/>
      <c r="EM208" s="78"/>
      <c r="EN208" s="78"/>
      <c r="ET208" s="78"/>
      <c r="EU208" s="78"/>
      <c r="EV208" s="78"/>
    </row>
    <row r="209" spans="12:152" s="77" customFormat="1" ht="12.75">
      <c r="L209" s="78"/>
      <c r="N209" s="78">
        <v>1.5250000000000001E-8</v>
      </c>
      <c r="O209" s="78">
        <v>4.6245131202499996</v>
      </c>
      <c r="P209" s="78">
        <v>26081.274582674101</v>
      </c>
      <c r="Q209" s="77">
        <f t="shared" si="176"/>
        <v>-2.7923589871013291E-9</v>
      </c>
      <c r="R209" s="77">
        <f t="shared" si="177"/>
        <v>-2.7959764629950114E-9</v>
      </c>
      <c r="S209" s="77">
        <f t="shared" si="178"/>
        <v>-2.7959767039493493E-9</v>
      </c>
      <c r="T209" s="77">
        <f t="shared" si="179"/>
        <v>-2.7959767039655405E-9</v>
      </c>
      <c r="V209" s="78">
        <v>1.5799999999999999E-9</v>
      </c>
      <c r="W209" s="78">
        <v>0.75224521142</v>
      </c>
      <c r="X209" s="78">
        <v>51116.424352959199</v>
      </c>
      <c r="Y209" s="77">
        <f t="shared" si="180"/>
        <v>1.5753380578306925E-9</v>
      </c>
      <c r="Z209" s="77">
        <f t="shared" si="181"/>
        <v>1.5753952389928229E-9</v>
      </c>
      <c r="AA209" s="77">
        <f t="shared" si="182"/>
        <v>1.5753952427899223E-9</v>
      </c>
      <c r="AB209" s="77">
        <f t="shared" si="183"/>
        <v>1.5753952427901692E-9</v>
      </c>
      <c r="AD209" s="78">
        <v>6E-11</v>
      </c>
      <c r="AE209" s="78">
        <v>1.3354568195000001</v>
      </c>
      <c r="AF209" s="78">
        <v>102132.855462109</v>
      </c>
      <c r="AG209" s="77">
        <f t="shared" si="184"/>
        <v>5.149141907072179E-11</v>
      </c>
      <c r="AH209" s="77">
        <f t="shared" si="185"/>
        <v>5.1520499014891465E-11</v>
      </c>
      <c r="AI209" s="77">
        <f t="shared" si="186"/>
        <v>5.1520500950373485E-11</v>
      </c>
      <c r="AJ209" s="77">
        <f t="shared" si="187"/>
        <v>5.1520500950499339E-11</v>
      </c>
      <c r="AL209" s="78"/>
      <c r="AM209" s="78"/>
      <c r="AN209" s="78"/>
      <c r="AT209" s="78"/>
      <c r="AU209" s="78"/>
      <c r="AV209" s="78"/>
      <c r="BB209" s="78"/>
      <c r="BC209" s="78"/>
      <c r="BD209" s="78"/>
      <c r="BJ209" s="78">
        <v>5.4000000000000004E-9</v>
      </c>
      <c r="BK209" s="78">
        <v>2.8757072584699999</v>
      </c>
      <c r="BL209" s="78">
        <v>181555.94006083001</v>
      </c>
      <c r="BM209" s="77">
        <f t="shared" si="188"/>
        <v>1.9220862960381414E-10</v>
      </c>
      <c r="BN209" s="77">
        <f t="shared" si="189"/>
        <v>2.0127300264991452E-10</v>
      </c>
      <c r="BO209" s="77">
        <f t="shared" si="190"/>
        <v>2.0127360640794071E-10</v>
      </c>
      <c r="BP209" s="77">
        <f t="shared" si="191"/>
        <v>2.0127360644781702E-10</v>
      </c>
      <c r="BR209" s="78">
        <v>3.4999999999999998E-10</v>
      </c>
      <c r="BS209" s="78">
        <v>5.5389589782000002</v>
      </c>
      <c r="BT209" s="78">
        <v>433.71173787679999</v>
      </c>
      <c r="BU209" s="77">
        <f t="shared" si="192"/>
        <v>-3.4999046860919343E-10</v>
      </c>
      <c r="BV209" s="77">
        <f t="shared" si="193"/>
        <v>-3.4999045824189847E-10</v>
      </c>
      <c r="BW209" s="77">
        <f t="shared" si="194"/>
        <v>-3.4999045824120772E-10</v>
      </c>
      <c r="BX209" s="77">
        <f t="shared" si="195"/>
        <v>-3.4999045824120767E-10</v>
      </c>
      <c r="BZ209" s="78">
        <v>9.9999999999999994E-12</v>
      </c>
      <c r="CA209" s="78">
        <v>1.70741856509</v>
      </c>
      <c r="CB209" s="78">
        <v>28206.667001952599</v>
      </c>
      <c r="CC209" s="77">
        <f t="shared" si="196"/>
        <v>-7.3273400804559563E-12</v>
      </c>
      <c r="CD209" s="77">
        <f t="shared" si="197"/>
        <v>-7.3255639592097922E-12</v>
      </c>
      <c r="CE209" s="77">
        <f t="shared" si="198"/>
        <v>-7.3255638408860791E-12</v>
      </c>
      <c r="CF209" s="77">
        <f t="shared" si="199"/>
        <v>-7.3255638408781466E-12</v>
      </c>
      <c r="CH209" s="78"/>
      <c r="CI209" s="78"/>
      <c r="CJ209" s="78"/>
      <c r="CP209" s="78"/>
      <c r="CQ209" s="78"/>
      <c r="CR209" s="78"/>
      <c r="CX209" s="78"/>
      <c r="CY209" s="78"/>
      <c r="CZ209" s="78"/>
      <c r="DF209" s="78">
        <v>1.87E-9</v>
      </c>
      <c r="DG209" s="78">
        <v>0.46291089182</v>
      </c>
      <c r="DH209" s="78">
        <v>104881.30353139099</v>
      </c>
      <c r="DI209" s="77">
        <f t="shared" si="200"/>
        <v>-1.8528571714985495E-9</v>
      </c>
      <c r="DJ209" s="77">
        <f t="shared" si="201"/>
        <v>-1.8531014309209644E-9</v>
      </c>
      <c r="DK209" s="77">
        <f t="shared" si="202"/>
        <v>-1.8531014471329244E-9</v>
      </c>
      <c r="DL209" s="77">
        <f t="shared" si="203"/>
        <v>-1.853101447134008E-9</v>
      </c>
      <c r="DN209" s="78">
        <v>2.4E-10</v>
      </c>
      <c r="DO209" s="78">
        <v>2.8989755322900002</v>
      </c>
      <c r="DP209" s="78">
        <v>105410.994496485</v>
      </c>
      <c r="DQ209" s="77">
        <f t="shared" si="204"/>
        <v>-2.2416084608093816E-10</v>
      </c>
      <c r="DR209" s="77">
        <f t="shared" si="205"/>
        <v>-2.2407711987814395E-10</v>
      </c>
      <c r="DS209" s="77">
        <f t="shared" si="206"/>
        <v>-2.2407711429405215E-10</v>
      </c>
      <c r="DT209" s="77">
        <f t="shared" si="207"/>
        <v>-2.2407711429369055E-10</v>
      </c>
      <c r="DV209" s="78">
        <v>9.9999999999999994E-12</v>
      </c>
      <c r="DW209" s="78">
        <v>0.20716724934</v>
      </c>
      <c r="DX209" s="78">
        <v>131548.894259964</v>
      </c>
      <c r="DY209" s="77">
        <f t="shared" si="208"/>
        <v>9.4740030388291613E-12</v>
      </c>
      <c r="DZ209" s="77">
        <f t="shared" si="209"/>
        <v>9.4701008348670836E-12</v>
      </c>
      <c r="EA209" s="77">
        <f t="shared" si="210"/>
        <v>9.470100574474139E-12</v>
      </c>
      <c r="EB209" s="77">
        <f t="shared" si="211"/>
        <v>9.4701005744569767E-12</v>
      </c>
      <c r="ED209" s="78"/>
      <c r="EE209" s="78"/>
      <c r="EF209" s="78"/>
      <c r="EL209" s="78"/>
      <c r="EM209" s="78"/>
      <c r="EN209" s="78"/>
      <c r="ET209" s="78"/>
      <c r="EU209" s="78"/>
      <c r="EV209" s="78"/>
    </row>
    <row r="210" spans="12:152" s="77" customFormat="1" ht="12.75">
      <c r="L210" s="78"/>
      <c r="N210" s="78">
        <v>1.5670000000000001E-8</v>
      </c>
      <c r="O210" s="78">
        <v>0.65981123944999998</v>
      </c>
      <c r="P210" s="78">
        <v>157636.797401538</v>
      </c>
      <c r="Q210" s="77">
        <f t="shared" si="176"/>
        <v>1.566970265137303E-8</v>
      </c>
      <c r="R210" s="77">
        <f t="shared" si="177"/>
        <v>1.566954520082786E-8</v>
      </c>
      <c r="S210" s="77">
        <f t="shared" si="178"/>
        <v>1.566954518923002E-8</v>
      </c>
      <c r="T210" s="77">
        <f t="shared" si="179"/>
        <v>1.5669545189229246E-8</v>
      </c>
      <c r="V210" s="78">
        <v>1.9599999999999998E-9</v>
      </c>
      <c r="W210" s="78">
        <v>4.9249360806100002</v>
      </c>
      <c r="X210" s="78">
        <v>102762.539671012</v>
      </c>
      <c r="Y210" s="77">
        <f t="shared" si="180"/>
        <v>1.5753653051517194E-9</v>
      </c>
      <c r="Z210" s="77">
        <f t="shared" si="181"/>
        <v>1.5764732526469096E-9</v>
      </c>
      <c r="AA210" s="77">
        <f t="shared" si="182"/>
        <v>1.5764733263997561E-9</v>
      </c>
      <c r="AB210" s="77">
        <f t="shared" si="183"/>
        <v>1.5764733264046549E-9</v>
      </c>
      <c r="AD210" s="78">
        <v>7.0000000000000004E-11</v>
      </c>
      <c r="AE210" s="78">
        <v>2.8050678578700001</v>
      </c>
      <c r="AF210" s="78">
        <v>39743.763632750597</v>
      </c>
      <c r="AG210" s="77">
        <f t="shared" si="184"/>
        <v>-4.9406349407863722E-11</v>
      </c>
      <c r="AH210" s="77">
        <f t="shared" si="185"/>
        <v>-4.9388112511164582E-11</v>
      </c>
      <c r="AI210" s="77">
        <f t="shared" si="186"/>
        <v>-4.938811129618522E-11</v>
      </c>
      <c r="AJ210" s="77">
        <f t="shared" si="187"/>
        <v>-4.9388111296104854E-11</v>
      </c>
      <c r="AL210" s="78"/>
      <c r="AM210" s="78"/>
      <c r="AN210" s="78"/>
      <c r="AT210" s="78"/>
      <c r="AU210" s="78"/>
      <c r="AV210" s="78"/>
      <c r="BB210" s="78"/>
      <c r="BC210" s="78"/>
      <c r="BD210" s="78"/>
      <c r="BJ210" s="78">
        <v>4.4999999999999998E-9</v>
      </c>
      <c r="BK210" s="78">
        <v>6.0906365897599999</v>
      </c>
      <c r="BL210" s="78">
        <v>93028.948467992304</v>
      </c>
      <c r="BM210" s="77">
        <f t="shared" si="188"/>
        <v>3.2081216566994702E-9</v>
      </c>
      <c r="BN210" s="77">
        <f t="shared" si="189"/>
        <v>3.2054044971473294E-9</v>
      </c>
      <c r="BO210" s="77">
        <f t="shared" si="190"/>
        <v>3.2054043160786783E-9</v>
      </c>
      <c r="BP210" s="77">
        <f t="shared" si="191"/>
        <v>3.2054043160668289E-9</v>
      </c>
      <c r="BR210" s="78">
        <v>3.7999999999999998E-10</v>
      </c>
      <c r="BS210" s="78">
        <v>6.0532946798999996</v>
      </c>
      <c r="BT210" s="78">
        <v>419.48464387519999</v>
      </c>
      <c r="BU210" s="77">
        <f t="shared" si="192"/>
        <v>-3.1663447110534618E-10</v>
      </c>
      <c r="BV210" s="77">
        <f t="shared" si="193"/>
        <v>-3.16635286496211E-10</v>
      </c>
      <c r="BW210" s="77">
        <f t="shared" si="194"/>
        <v>-3.1663528655052389E-10</v>
      </c>
      <c r="BX210" s="77">
        <f t="shared" si="195"/>
        <v>-3.1663528655052746E-10</v>
      </c>
      <c r="BZ210" s="78">
        <v>9.9999999999999994E-12</v>
      </c>
      <c r="CA210" s="78">
        <v>5.3190040350099999</v>
      </c>
      <c r="CB210" s="78">
        <v>78149.270136037303</v>
      </c>
      <c r="CC210" s="77">
        <f t="shared" si="196"/>
        <v>7.4602231415871358E-12</v>
      </c>
      <c r="CD210" s="77">
        <f t="shared" si="197"/>
        <v>7.4554064876309393E-12</v>
      </c>
      <c r="CE210" s="77">
        <f t="shared" si="198"/>
        <v>7.455406166664355E-12</v>
      </c>
      <c r="CF210" s="77">
        <f t="shared" si="199"/>
        <v>7.4554061666431407E-12</v>
      </c>
      <c r="CH210" s="78"/>
      <c r="CI210" s="78"/>
      <c r="CJ210" s="78"/>
      <c r="CP210" s="78"/>
      <c r="CQ210" s="78"/>
      <c r="CR210" s="78"/>
      <c r="CX210" s="78"/>
      <c r="CY210" s="78"/>
      <c r="CZ210" s="78"/>
      <c r="DF210" s="78">
        <v>1.92E-9</v>
      </c>
      <c r="DG210" s="78">
        <v>1.8276115829999999</v>
      </c>
      <c r="DH210" s="78">
        <v>25551.0986294787</v>
      </c>
      <c r="DI210" s="77">
        <f t="shared" si="200"/>
        <v>-7.9554898201852461E-11</v>
      </c>
      <c r="DJ210" s="77">
        <f t="shared" si="201"/>
        <v>-8.000837761663363E-11</v>
      </c>
      <c r="DK210" s="77">
        <f t="shared" si="202"/>
        <v>-8.000840782268669E-11</v>
      </c>
      <c r="DL210" s="77">
        <f t="shared" si="203"/>
        <v>-8.0008407824704016E-11</v>
      </c>
      <c r="DN210" s="78">
        <v>2.0000000000000001E-10</v>
      </c>
      <c r="DO210" s="78">
        <v>6.1598844742500001</v>
      </c>
      <c r="DP210" s="78">
        <v>213.29909543799999</v>
      </c>
      <c r="DQ210" s="77">
        <f t="shared" si="204"/>
        <v>5.2351566469714328E-11</v>
      </c>
      <c r="DR210" s="77">
        <f t="shared" si="205"/>
        <v>5.2351185554266003E-11</v>
      </c>
      <c r="DS210" s="77">
        <f t="shared" si="206"/>
        <v>5.2351185528893233E-11</v>
      </c>
      <c r="DT210" s="77">
        <f t="shared" si="207"/>
        <v>5.2351185528891507E-11</v>
      </c>
      <c r="DV210" s="78">
        <v>9.9999999999999994E-12</v>
      </c>
      <c r="DW210" s="78">
        <v>5.0158604269499998</v>
      </c>
      <c r="DX210" s="78">
        <v>105460.99111839</v>
      </c>
      <c r="DY210" s="77">
        <f t="shared" si="208"/>
        <v>-9.6308538993857111E-13</v>
      </c>
      <c r="DZ210" s="77">
        <f t="shared" si="209"/>
        <v>-9.7279652062859408E-13</v>
      </c>
      <c r="EA210" s="77">
        <f t="shared" si="210"/>
        <v>-9.7279716745512795E-13</v>
      </c>
      <c r="EB210" s="77">
        <f t="shared" si="211"/>
        <v>-9.7279716749699266E-13</v>
      </c>
      <c r="ED210" s="78"/>
      <c r="EE210" s="78"/>
      <c r="EF210" s="78"/>
      <c r="EL210" s="78"/>
      <c r="EM210" s="78"/>
      <c r="EN210" s="78"/>
      <c r="ET210" s="78"/>
      <c r="EU210" s="78"/>
      <c r="EV210" s="78"/>
    </row>
    <row r="211" spans="12:152" s="77" customFormat="1" ht="12.75">
      <c r="L211" s="78"/>
      <c r="N211" s="78">
        <v>1.7249999999999999E-8</v>
      </c>
      <c r="O211" s="78">
        <v>4.40112128069</v>
      </c>
      <c r="P211" s="78">
        <v>316.39186965660002</v>
      </c>
      <c r="Q211" s="77">
        <f t="shared" si="176"/>
        <v>-1.5181678799464811E-8</v>
      </c>
      <c r="R211" s="77">
        <f t="shared" si="177"/>
        <v>-1.5181654825369255E-8</v>
      </c>
      <c r="S211" s="77">
        <f t="shared" si="178"/>
        <v>-1.5181654823772339E-8</v>
      </c>
      <c r="T211" s="77">
        <f t="shared" si="179"/>
        <v>-1.5181654823772237E-8</v>
      </c>
      <c r="V211" s="78">
        <v>1.62E-9</v>
      </c>
      <c r="W211" s="78">
        <v>2.8256192804700002</v>
      </c>
      <c r="X211" s="78">
        <v>26202.342430259399</v>
      </c>
      <c r="Y211" s="77">
        <f t="shared" si="180"/>
        <v>-7.5853015986641732E-10</v>
      </c>
      <c r="Z211" s="77">
        <f t="shared" si="181"/>
        <v>-7.5818313195275903E-10</v>
      </c>
      <c r="AA211" s="77">
        <f t="shared" si="182"/>
        <v>-7.5818310883577778E-10</v>
      </c>
      <c r="AB211" s="77">
        <f t="shared" si="183"/>
        <v>-7.5818310883427231E-10</v>
      </c>
      <c r="AD211" s="78">
        <v>6E-11</v>
      </c>
      <c r="AE211" s="78">
        <v>1.6671158183499999</v>
      </c>
      <c r="AF211" s="78">
        <v>28206.667001952599</v>
      </c>
      <c r="AG211" s="77">
        <f t="shared" si="184"/>
        <v>-4.2283187335471589E-11</v>
      </c>
      <c r="AH211" s="77">
        <f t="shared" si="185"/>
        <v>-4.2272077055473837E-11</v>
      </c>
      <c r="AI211" s="77">
        <f t="shared" si="186"/>
        <v>-4.2272076315324315E-11</v>
      </c>
      <c r="AJ211" s="77">
        <f t="shared" si="187"/>
        <v>-4.2272076315274697E-11</v>
      </c>
      <c r="AL211" s="78"/>
      <c r="AM211" s="78"/>
      <c r="AN211" s="78"/>
      <c r="AT211" s="78"/>
      <c r="AU211" s="78"/>
      <c r="AV211" s="78"/>
      <c r="BB211" s="78"/>
      <c r="BC211" s="78"/>
      <c r="BD211" s="78"/>
      <c r="BJ211" s="78">
        <v>4.6099999999999996E-9</v>
      </c>
      <c r="BK211" s="78">
        <v>3.8236116204799999</v>
      </c>
      <c r="BL211" s="78">
        <v>143961.26714946199</v>
      </c>
      <c r="BM211" s="77">
        <f t="shared" si="188"/>
        <v>-4.1653922729548349E-9</v>
      </c>
      <c r="BN211" s="77">
        <f t="shared" si="189"/>
        <v>-4.1680193875173045E-9</v>
      </c>
      <c r="BO211" s="77">
        <f t="shared" si="190"/>
        <v>-4.1680195622628592E-9</v>
      </c>
      <c r="BP211" s="77">
        <f t="shared" si="191"/>
        <v>-4.1680195622742801E-9</v>
      </c>
      <c r="BR211" s="78">
        <v>3.9E-10</v>
      </c>
      <c r="BS211" s="78">
        <v>2.7208259888500002</v>
      </c>
      <c r="BT211" s="78">
        <v>79852.782320006299</v>
      </c>
      <c r="BU211" s="77">
        <f t="shared" si="192"/>
        <v>3.8177152807954419E-10</v>
      </c>
      <c r="BV211" s="77">
        <f t="shared" si="193"/>
        <v>3.8171255091657428E-10</v>
      </c>
      <c r="BW211" s="77">
        <f t="shared" si="194"/>
        <v>3.8171254698117422E-10</v>
      </c>
      <c r="BX211" s="77">
        <f t="shared" si="195"/>
        <v>3.817125469809151E-10</v>
      </c>
      <c r="BZ211" s="78">
        <v>9.9999999999999994E-12</v>
      </c>
      <c r="CA211" s="78">
        <v>1.40205887414</v>
      </c>
      <c r="CB211" s="78">
        <v>44937.130691548402</v>
      </c>
      <c r="CC211" s="77">
        <f t="shared" si="196"/>
        <v>-9.0868317826742087E-12</v>
      </c>
      <c r="CD211" s="77">
        <f t="shared" si="197"/>
        <v>-9.0885666774339483E-12</v>
      </c>
      <c r="CE211" s="77">
        <f t="shared" si="198"/>
        <v>-9.0885667929427754E-12</v>
      </c>
      <c r="CF211" s="77">
        <f t="shared" si="199"/>
        <v>-9.0885667929503622E-12</v>
      </c>
      <c r="CH211" s="78"/>
      <c r="CI211" s="78"/>
      <c r="CJ211" s="78"/>
      <c r="CP211" s="78"/>
      <c r="CQ211" s="78"/>
      <c r="CR211" s="78"/>
      <c r="CX211" s="78"/>
      <c r="CY211" s="78"/>
      <c r="CZ211" s="78"/>
      <c r="DF211" s="78">
        <v>2.0000000000000001E-9</v>
      </c>
      <c r="DG211" s="78">
        <v>1.8137690152699999</v>
      </c>
      <c r="DH211" s="78">
        <v>25863.558345872199</v>
      </c>
      <c r="DI211" s="77">
        <f t="shared" si="200"/>
        <v>-1.9531175985975852E-9</v>
      </c>
      <c r="DJ211" s="77">
        <f t="shared" si="201"/>
        <v>-1.9530145313299528E-9</v>
      </c>
      <c r="DK211" s="77">
        <f t="shared" si="202"/>
        <v>-1.9530145244609308E-9</v>
      </c>
      <c r="DL211" s="77">
        <f t="shared" si="203"/>
        <v>-1.9530145244604775E-9</v>
      </c>
      <c r="DN211" s="78">
        <v>2.1E-10</v>
      </c>
      <c r="DO211" s="78">
        <v>0.42126764909999997</v>
      </c>
      <c r="DP211" s="78">
        <v>149.56319713459999</v>
      </c>
      <c r="DQ211" s="77">
        <f t="shared" si="204"/>
        <v>1.9276270217363833E-10</v>
      </c>
      <c r="DR211" s="77">
        <f t="shared" si="205"/>
        <v>1.9276258687964459E-10</v>
      </c>
      <c r="DS211" s="77">
        <f t="shared" si="206"/>
        <v>1.9276258687196489E-10</v>
      </c>
      <c r="DT211" s="77">
        <f t="shared" si="207"/>
        <v>1.9276258687196437E-10</v>
      </c>
      <c r="DV211" s="78">
        <v>9.9999999999999994E-12</v>
      </c>
      <c r="DW211" s="78">
        <v>2.2014213773</v>
      </c>
      <c r="DX211" s="78">
        <v>104371.28232719599</v>
      </c>
      <c r="DY211" s="77">
        <f t="shared" si="208"/>
        <v>1.0519622640845213E-13</v>
      </c>
      <c r="DZ211" s="77">
        <f t="shared" si="209"/>
        <v>1.148517703944265E-13</v>
      </c>
      <c r="EA211" s="77">
        <f t="shared" si="210"/>
        <v>1.1485241354551948E-13</v>
      </c>
      <c r="EB211" s="77">
        <f t="shared" si="211"/>
        <v>1.1485241358871763E-13</v>
      </c>
      <c r="ED211" s="78"/>
      <c r="EE211" s="78"/>
      <c r="EF211" s="78"/>
      <c r="EL211" s="78"/>
      <c r="EM211" s="78"/>
      <c r="EN211" s="78"/>
      <c r="ET211" s="78"/>
      <c r="EU211" s="78"/>
      <c r="EV211" s="78"/>
    </row>
    <row r="212" spans="12:152" s="77" customFormat="1" ht="12.75">
      <c r="L212" s="78"/>
      <c r="N212" s="78">
        <v>1.263E-8</v>
      </c>
      <c r="O212" s="78">
        <v>4.9632074525099998</v>
      </c>
      <c r="P212" s="78">
        <v>74821.134479757093</v>
      </c>
      <c r="Q212" s="77">
        <f t="shared" si="176"/>
        <v>1.1327418736123819E-9</v>
      </c>
      <c r="R212" s="77">
        <f t="shared" si="177"/>
        <v>1.1240340535741558E-9</v>
      </c>
      <c r="S212" s="77">
        <f t="shared" si="178"/>
        <v>1.1240334735291366E-9</v>
      </c>
      <c r="T212" s="77">
        <f t="shared" si="179"/>
        <v>1.1240334734912372E-9</v>
      </c>
      <c r="V212" s="78">
        <v>1.9399999999999999E-9</v>
      </c>
      <c r="W212" s="78">
        <v>1.0216789885499999</v>
      </c>
      <c r="X212" s="78">
        <v>44181.277841124102</v>
      </c>
      <c r="Y212" s="77">
        <f t="shared" si="180"/>
        <v>8.8069200879801211E-10</v>
      </c>
      <c r="Z212" s="77">
        <f t="shared" si="181"/>
        <v>8.8139849555687866E-10</v>
      </c>
      <c r="AA212" s="77">
        <f t="shared" si="182"/>
        <v>8.8139854261101968E-10</v>
      </c>
      <c r="AB212" s="77">
        <f t="shared" si="183"/>
        <v>8.8139854261411416E-10</v>
      </c>
      <c r="AD212" s="78">
        <v>7.9999999999999995E-11</v>
      </c>
      <c r="AE212" s="78">
        <v>4.7380623785499996</v>
      </c>
      <c r="AF212" s="78">
        <v>150866.08680029199</v>
      </c>
      <c r="AG212" s="77">
        <f t="shared" si="184"/>
        <v>-5.7316596485702938E-11</v>
      </c>
      <c r="AH212" s="77">
        <f t="shared" si="185"/>
        <v>-5.7394439162693429E-11</v>
      </c>
      <c r="AI212" s="77">
        <f t="shared" si="186"/>
        <v>-5.7394444344058378E-11</v>
      </c>
      <c r="AJ212" s="77">
        <f t="shared" si="187"/>
        <v>-5.7394444344400514E-11</v>
      </c>
      <c r="AL212" s="78"/>
      <c r="AM212" s="78"/>
      <c r="AN212" s="78"/>
      <c r="AT212" s="78"/>
      <c r="AU212" s="78"/>
      <c r="AV212" s="78"/>
      <c r="BB212" s="78"/>
      <c r="BC212" s="78"/>
      <c r="BD212" s="78"/>
      <c r="BJ212" s="78">
        <v>4.08E-9</v>
      </c>
      <c r="BK212" s="78">
        <v>3.3431447056299999</v>
      </c>
      <c r="BL212" s="78">
        <v>52022.027472663598</v>
      </c>
      <c r="BM212" s="77">
        <f t="shared" si="188"/>
        <v>-2.8770524567006407E-9</v>
      </c>
      <c r="BN212" s="77">
        <f t="shared" si="189"/>
        <v>-2.8784444633905152E-9</v>
      </c>
      <c r="BO212" s="77">
        <f t="shared" si="190"/>
        <v>-2.8784445560898278E-9</v>
      </c>
      <c r="BP212" s="77">
        <f t="shared" si="191"/>
        <v>-2.8784445560959096E-9</v>
      </c>
      <c r="BR212" s="78">
        <v>3.4999999999999998E-10</v>
      </c>
      <c r="BS212" s="78">
        <v>1.72937228501</v>
      </c>
      <c r="BT212" s="78">
        <v>131498.89763806001</v>
      </c>
      <c r="BU212" s="77">
        <f t="shared" si="192"/>
        <v>3.3954168252744046E-11</v>
      </c>
      <c r="BV212" s="77">
        <f t="shared" si="193"/>
        <v>3.4377940989473185E-11</v>
      </c>
      <c r="BW212" s="77">
        <f t="shared" si="194"/>
        <v>3.4377969215273295E-11</v>
      </c>
      <c r="BX212" s="77">
        <f t="shared" si="195"/>
        <v>3.4377969217134399E-11</v>
      </c>
      <c r="BZ212" s="78">
        <v>9.9999999999999994E-12</v>
      </c>
      <c r="CA212" s="78">
        <v>1.03752853909</v>
      </c>
      <c r="CB212" s="78">
        <v>104347.73123093801</v>
      </c>
      <c r="CC212" s="77">
        <f t="shared" si="196"/>
        <v>8.6433766763846878E-12</v>
      </c>
      <c r="CD212" s="77">
        <f t="shared" si="197"/>
        <v>8.6482277343481855E-12</v>
      </c>
      <c r="CE212" s="77">
        <f t="shared" si="198"/>
        <v>8.6482280572079407E-12</v>
      </c>
      <c r="CF212" s="77">
        <f t="shared" si="199"/>
        <v>8.6482280572296315E-12</v>
      </c>
      <c r="CH212" s="78"/>
      <c r="CI212" s="78"/>
      <c r="CJ212" s="78"/>
      <c r="CP212" s="78"/>
      <c r="CQ212" s="78"/>
      <c r="CR212" s="78"/>
      <c r="CX212" s="78"/>
      <c r="CY212" s="78"/>
      <c r="CZ212" s="78"/>
      <c r="DF212" s="78">
        <v>1.9099999999999998E-9</v>
      </c>
      <c r="DG212" s="78">
        <v>5.5742896307100001</v>
      </c>
      <c r="DH212" s="78">
        <v>5327.4761083827998</v>
      </c>
      <c r="DI212" s="77">
        <f t="shared" si="200"/>
        <v>7.4791344883663335E-10</v>
      </c>
      <c r="DJ212" s="77">
        <f t="shared" si="201"/>
        <v>7.4800007092357838E-10</v>
      </c>
      <c r="DK212" s="77">
        <f t="shared" si="202"/>
        <v>7.4800007669340211E-10</v>
      </c>
      <c r="DL212" s="77">
        <f t="shared" si="203"/>
        <v>7.4800007669378923E-10</v>
      </c>
      <c r="DN212" s="78">
        <v>2.0000000000000001E-10</v>
      </c>
      <c r="DO212" s="78">
        <v>4.4158888094700002</v>
      </c>
      <c r="DP212" s="78">
        <v>29416.0387978543</v>
      </c>
      <c r="DQ212" s="77">
        <f t="shared" si="204"/>
        <v>-6.6100826702610568E-12</v>
      </c>
      <c r="DR212" s="77">
        <f t="shared" si="205"/>
        <v>-6.6644824237573983E-12</v>
      </c>
      <c r="DS212" s="77">
        <f t="shared" si="206"/>
        <v>-6.6644860473024777E-12</v>
      </c>
      <c r="DT212" s="77">
        <f t="shared" si="207"/>
        <v>-6.6644860475410878E-12</v>
      </c>
      <c r="DV212" s="78">
        <v>9.9999999999999994E-12</v>
      </c>
      <c r="DW212" s="78">
        <v>0.71547903079999997</v>
      </c>
      <c r="DX212" s="78">
        <v>103925.01437542</v>
      </c>
      <c r="DY212" s="77">
        <f t="shared" si="208"/>
        <v>-8.2932750784093581E-12</v>
      </c>
      <c r="DZ212" s="77">
        <f t="shared" si="209"/>
        <v>-8.2878988300068701E-12</v>
      </c>
      <c r="EA212" s="77">
        <f t="shared" si="210"/>
        <v>-8.2878984716403613E-12</v>
      </c>
      <c r="EB212" s="77">
        <f t="shared" si="211"/>
        <v>-8.2878984716168238E-12</v>
      </c>
      <c r="ED212" s="78"/>
      <c r="EE212" s="78"/>
      <c r="EF212" s="78"/>
      <c r="EL212" s="78"/>
      <c r="EM212" s="78"/>
      <c r="EN212" s="78"/>
      <c r="ET212" s="78"/>
      <c r="EU212" s="78"/>
      <c r="EV212" s="78"/>
    </row>
    <row r="213" spans="12:152" s="77" customFormat="1" ht="12.75">
      <c r="L213" s="78"/>
      <c r="N213" s="78">
        <v>1.472E-8</v>
      </c>
      <c r="O213" s="78">
        <v>5.5600665658599997</v>
      </c>
      <c r="P213" s="78">
        <v>95247.705572179097</v>
      </c>
      <c r="Q213" s="77">
        <f t="shared" si="176"/>
        <v>7.4082456580901479E-9</v>
      </c>
      <c r="R213" s="77">
        <f t="shared" si="177"/>
        <v>7.3970339387524762E-9</v>
      </c>
      <c r="S213" s="77">
        <f t="shared" si="178"/>
        <v>7.3970331917489774E-9</v>
      </c>
      <c r="T213" s="77">
        <f t="shared" si="179"/>
        <v>7.397033191699785E-9</v>
      </c>
      <c r="V213" s="78">
        <v>1.79E-9</v>
      </c>
      <c r="W213" s="78">
        <v>5.1156117730200004</v>
      </c>
      <c r="X213" s="78">
        <v>25440.892308259299</v>
      </c>
      <c r="Y213" s="77">
        <f t="shared" si="180"/>
        <v>-1.1749167667733233E-9</v>
      </c>
      <c r="Z213" s="77">
        <f t="shared" si="181"/>
        <v>-1.1745988803132393E-9</v>
      </c>
      <c r="AA213" s="77">
        <f t="shared" si="182"/>
        <v>-1.1745988591366769E-9</v>
      </c>
      <c r="AB213" s="77">
        <f t="shared" si="183"/>
        <v>-1.1745988591352949E-9</v>
      </c>
      <c r="AD213" s="78">
        <v>6E-11</v>
      </c>
      <c r="AE213" s="78">
        <v>0.81325444169000005</v>
      </c>
      <c r="AF213" s="78">
        <v>207593.84658049999</v>
      </c>
      <c r="AG213" s="77">
        <f t="shared" si="184"/>
        <v>5.5651305750428036E-11</v>
      </c>
      <c r="AH213" s="77">
        <f t="shared" si="185"/>
        <v>5.5608131515644822E-11</v>
      </c>
      <c r="AI213" s="77">
        <f t="shared" si="186"/>
        <v>5.5608128632983848E-11</v>
      </c>
      <c r="AJ213" s="77">
        <f t="shared" si="187"/>
        <v>5.5608128632789163E-11</v>
      </c>
      <c r="AL213" s="78"/>
      <c r="AM213" s="78"/>
      <c r="AN213" s="78"/>
      <c r="AT213" s="78"/>
      <c r="AU213" s="78"/>
      <c r="AV213" s="78"/>
      <c r="BB213" s="78"/>
      <c r="BC213" s="78"/>
      <c r="BD213" s="78"/>
      <c r="BJ213" s="78">
        <v>4.1199999999999998E-9</v>
      </c>
      <c r="BK213" s="78">
        <v>2.0751635555800001</v>
      </c>
      <c r="BL213" s="78">
        <v>150866.08680029199</v>
      </c>
      <c r="BM213" s="77">
        <f t="shared" si="188"/>
        <v>1.2960814651150626E-9</v>
      </c>
      <c r="BN213" s="77">
        <f t="shared" si="189"/>
        <v>1.3015388142069588E-9</v>
      </c>
      <c r="BO213" s="77">
        <f t="shared" si="190"/>
        <v>1.3015391776357169E-9</v>
      </c>
      <c r="BP213" s="77">
        <f t="shared" si="191"/>
        <v>1.3015391776597149E-9</v>
      </c>
      <c r="BR213" s="78">
        <v>3.4000000000000001E-10</v>
      </c>
      <c r="BS213" s="78">
        <v>0.83611265968000004</v>
      </c>
      <c r="BT213" s="78">
        <v>12432.0426503978</v>
      </c>
      <c r="BU213" s="77">
        <f t="shared" si="192"/>
        <v>1.7771748465862669E-10</v>
      </c>
      <c r="BV213" s="77">
        <f t="shared" si="193"/>
        <v>1.7775082204055116E-10</v>
      </c>
      <c r="BW213" s="77">
        <f t="shared" si="194"/>
        <v>1.7775082426107213E-10</v>
      </c>
      <c r="BX213" s="77">
        <f t="shared" si="195"/>
        <v>1.777508242612204E-10</v>
      </c>
      <c r="BZ213" s="78">
        <v>9.9999999999999994E-12</v>
      </c>
      <c r="CA213" s="78">
        <v>0.66520680194000004</v>
      </c>
      <c r="CB213" s="78">
        <v>419.48464387519999</v>
      </c>
      <c r="CC213" s="77">
        <f t="shared" si="196"/>
        <v>-8.9739212776556023E-13</v>
      </c>
      <c r="CD213" s="77">
        <f t="shared" si="197"/>
        <v>-8.9743078067861287E-13</v>
      </c>
      <c r="CE213" s="77">
        <f t="shared" si="198"/>
        <v>-8.9743078325327846E-13</v>
      </c>
      <c r="CF213" s="77">
        <f t="shared" si="199"/>
        <v>-8.9743078325344648E-13</v>
      </c>
      <c r="CH213" s="78"/>
      <c r="CI213" s="78"/>
      <c r="CJ213" s="78"/>
      <c r="CP213" s="78"/>
      <c r="CQ213" s="78"/>
      <c r="CR213" s="78"/>
      <c r="CX213" s="78"/>
      <c r="CY213" s="78"/>
      <c r="CZ213" s="78"/>
      <c r="DF213" s="78">
        <v>1.9500000000000001E-9</v>
      </c>
      <c r="DG213" s="78">
        <v>3.3129708315399999</v>
      </c>
      <c r="DH213" s="78">
        <v>124778.183658718</v>
      </c>
      <c r="DI213" s="77">
        <f t="shared" si="200"/>
        <v>-1.692261805680507E-9</v>
      </c>
      <c r="DJ213" s="77">
        <f t="shared" si="201"/>
        <v>-1.6911421791591728E-9</v>
      </c>
      <c r="DK213" s="77">
        <f t="shared" si="202"/>
        <v>-1.6911421045059587E-9</v>
      </c>
      <c r="DL213" s="77">
        <f t="shared" si="203"/>
        <v>-1.6911421045009919E-9</v>
      </c>
      <c r="DN213" s="78">
        <v>2.4E-10</v>
      </c>
      <c r="DO213" s="78">
        <v>2.43220296378</v>
      </c>
      <c r="DP213" s="78">
        <v>50579.619840863699</v>
      </c>
      <c r="DQ213" s="77">
        <f t="shared" si="204"/>
        <v>4.9817285530720628E-12</v>
      </c>
      <c r="DR213" s="77">
        <f t="shared" si="205"/>
        <v>4.8694446894853552E-12</v>
      </c>
      <c r="DS213" s="77">
        <f t="shared" si="206"/>
        <v>4.869437210244904E-12</v>
      </c>
      <c r="DT213" s="77">
        <f t="shared" si="207"/>
        <v>4.8694372097402382E-12</v>
      </c>
      <c r="DV213" s="78">
        <v>9.9999999999999994E-12</v>
      </c>
      <c r="DW213" s="78">
        <v>1.69298852699</v>
      </c>
      <c r="DX213" s="78">
        <v>71025.033833122507</v>
      </c>
      <c r="DY213" s="77">
        <f t="shared" si="208"/>
        <v>-8.317266084394671E-12</v>
      </c>
      <c r="DZ213" s="77">
        <f t="shared" si="209"/>
        <v>-8.3209124288025987E-12</v>
      </c>
      <c r="EA213" s="77">
        <f t="shared" si="210"/>
        <v>-8.3209126715654632E-12</v>
      </c>
      <c r="EB213" s="77">
        <f t="shared" si="211"/>
        <v>-8.3209126715815431E-12</v>
      </c>
      <c r="ED213" s="78"/>
      <c r="EE213" s="78"/>
      <c r="EF213" s="78"/>
      <c r="EL213" s="78"/>
      <c r="EM213" s="78"/>
      <c r="EN213" s="78"/>
      <c r="ET213" s="78"/>
      <c r="EU213" s="78"/>
      <c r="EV213" s="78"/>
    </row>
    <row r="214" spans="12:152" s="77" customFormat="1" ht="12.75">
      <c r="L214" s="78"/>
      <c r="N214" s="78">
        <v>1.315E-8</v>
      </c>
      <c r="O214" s="78">
        <v>1.83254115004</v>
      </c>
      <c r="P214" s="78">
        <v>76144.945564344103</v>
      </c>
      <c r="Q214" s="77">
        <f t="shared" si="176"/>
        <v>1.0742481798973638E-8</v>
      </c>
      <c r="R214" s="77">
        <f t="shared" si="177"/>
        <v>1.0747822051204883E-8</v>
      </c>
      <c r="S214" s="77">
        <f t="shared" si="178"/>
        <v>1.0747822406741012E-8</v>
      </c>
      <c r="T214" s="77">
        <f t="shared" si="179"/>
        <v>1.0747822406764699E-8</v>
      </c>
      <c r="V214" s="78">
        <v>1.5199999999999999E-9</v>
      </c>
      <c r="W214" s="78">
        <v>5.21934955501</v>
      </c>
      <c r="X214" s="78">
        <v>77623.812138408495</v>
      </c>
      <c r="Y214" s="77">
        <f t="shared" si="180"/>
        <v>-7.4767624350992488E-10</v>
      </c>
      <c r="Z214" s="77">
        <f t="shared" si="181"/>
        <v>-7.4672564904974879E-10</v>
      </c>
      <c r="AA214" s="77">
        <f t="shared" si="182"/>
        <v>-7.4672558571788415E-10</v>
      </c>
      <c r="AB214" s="77">
        <f t="shared" si="183"/>
        <v>-7.4672558571374504E-10</v>
      </c>
      <c r="AD214" s="78">
        <v>6E-11</v>
      </c>
      <c r="AE214" s="78">
        <v>6.9255555400000002E-2</v>
      </c>
      <c r="AF214" s="78">
        <v>58946.516884393903</v>
      </c>
      <c r="AG214" s="77">
        <f t="shared" si="184"/>
        <v>5.9955828599769845E-11</v>
      </c>
      <c r="AH214" s="77">
        <f t="shared" si="185"/>
        <v>5.9954564343789997E-11</v>
      </c>
      <c r="AI214" s="77">
        <f t="shared" si="186"/>
        <v>5.9954564258984222E-11</v>
      </c>
      <c r="AJ214" s="77">
        <f t="shared" si="187"/>
        <v>5.9954564258978652E-11</v>
      </c>
      <c r="AL214" s="78"/>
      <c r="AM214" s="78"/>
      <c r="AN214" s="78"/>
      <c r="AT214" s="78"/>
      <c r="AU214" s="78"/>
      <c r="AV214" s="78"/>
      <c r="BB214" s="78"/>
      <c r="BC214" s="78"/>
      <c r="BD214" s="78"/>
      <c r="BJ214" s="78">
        <v>4.3500000000000001E-9</v>
      </c>
      <c r="BK214" s="78">
        <v>5.12507754577</v>
      </c>
      <c r="BL214" s="78">
        <v>26081.274582674101</v>
      </c>
      <c r="BM214" s="77">
        <f t="shared" si="188"/>
        <v>1.3535732901520253E-9</v>
      </c>
      <c r="BN214" s="77">
        <f t="shared" si="189"/>
        <v>1.3525757202491175E-9</v>
      </c>
      <c r="BO214" s="77">
        <f t="shared" si="190"/>
        <v>1.3525756537984485E-9</v>
      </c>
      <c r="BP214" s="77">
        <f t="shared" si="191"/>
        <v>1.3525756537939834E-9</v>
      </c>
      <c r="BR214" s="78">
        <v>3.1999999999999998E-10</v>
      </c>
      <c r="BS214" s="78">
        <v>4.4525427875399997</v>
      </c>
      <c r="BT214" s="78">
        <v>50579.619840863699</v>
      </c>
      <c r="BU214" s="77">
        <f t="shared" si="192"/>
        <v>2.8525804471029765E-10</v>
      </c>
      <c r="BV214" s="77">
        <f t="shared" si="193"/>
        <v>2.8532587053048855E-10</v>
      </c>
      <c r="BW214" s="77">
        <f t="shared" si="194"/>
        <v>2.8532587504627141E-10</v>
      </c>
      <c r="BX214" s="77">
        <f t="shared" si="195"/>
        <v>2.8532587504657613E-10</v>
      </c>
      <c r="BZ214" s="78">
        <v>9.9999999999999994E-12</v>
      </c>
      <c r="CA214" s="78">
        <v>2.4643710509500001</v>
      </c>
      <c r="CB214" s="78">
        <v>104355.493901654</v>
      </c>
      <c r="CC214" s="77">
        <f t="shared" si="196"/>
        <v>-3.3345874790515339E-12</v>
      </c>
      <c r="CD214" s="77">
        <f t="shared" si="197"/>
        <v>-3.3254838461169475E-12</v>
      </c>
      <c r="CE214" s="77">
        <f t="shared" si="198"/>
        <v>-3.3254832396211483E-12</v>
      </c>
      <c r="CF214" s="77">
        <f t="shared" si="199"/>
        <v>-3.3254832395814784E-12</v>
      </c>
      <c r="CH214" s="78"/>
      <c r="CI214" s="78"/>
      <c r="CJ214" s="78"/>
      <c r="CP214" s="78"/>
      <c r="CQ214" s="78"/>
      <c r="CR214" s="78"/>
      <c r="CX214" s="78"/>
      <c r="CY214" s="78"/>
      <c r="CZ214" s="78"/>
      <c r="DF214" s="78">
        <v>1.69E-9</v>
      </c>
      <c r="DG214" s="78">
        <v>1.69270064342</v>
      </c>
      <c r="DH214" s="78">
        <v>90695.752075120297</v>
      </c>
      <c r="DI214" s="77">
        <f t="shared" si="200"/>
        <v>1.5608290211271667E-10</v>
      </c>
      <c r="DJ214" s="77">
        <f t="shared" si="201"/>
        <v>1.574948496855624E-10</v>
      </c>
      <c r="DK214" s="77">
        <f t="shared" si="202"/>
        <v>1.5749494373154921E-10</v>
      </c>
      <c r="DL214" s="77">
        <f t="shared" si="203"/>
        <v>1.5749494373776627E-10</v>
      </c>
      <c r="DN214" s="78">
        <v>2.0000000000000001E-10</v>
      </c>
      <c r="DO214" s="78">
        <v>0.47739908960999999</v>
      </c>
      <c r="DP214" s="78">
        <v>162188.75089859701</v>
      </c>
      <c r="DQ214" s="77">
        <f t="shared" si="204"/>
        <v>1.9139123069392773E-10</v>
      </c>
      <c r="DR214" s="77">
        <f t="shared" si="205"/>
        <v>1.9130391512355369E-10</v>
      </c>
      <c r="DS214" s="77">
        <f t="shared" si="206"/>
        <v>1.9130390929312324E-10</v>
      </c>
      <c r="DT214" s="77">
        <f t="shared" si="207"/>
        <v>1.9130390929273863E-10</v>
      </c>
      <c r="DV214" s="78">
        <v>1.9999999999999999E-11</v>
      </c>
      <c r="DW214" s="78">
        <v>1.01857337375</v>
      </c>
      <c r="DX214" s="78">
        <v>93028.948467992304</v>
      </c>
      <c r="DY214" s="77">
        <f t="shared" si="208"/>
        <v>1.8146043547996571E-11</v>
      </c>
      <c r="DZ214" s="77">
        <f t="shared" si="209"/>
        <v>1.8153274760794744E-11</v>
      </c>
      <c r="EA214" s="77">
        <f t="shared" si="210"/>
        <v>1.8153275242016788E-11</v>
      </c>
      <c r="EB214" s="77">
        <f t="shared" si="211"/>
        <v>1.8153275242048279E-11</v>
      </c>
      <c r="ED214" s="78"/>
      <c r="EE214" s="78"/>
      <c r="EF214" s="78"/>
      <c r="EL214" s="78"/>
      <c r="EM214" s="78"/>
      <c r="EN214" s="78"/>
      <c r="ET214" s="78"/>
      <c r="EU214" s="78"/>
      <c r="EV214" s="78"/>
    </row>
    <row r="215" spans="12:152" s="77" customFormat="1" ht="12.75">
      <c r="L215" s="78"/>
      <c r="N215" s="78">
        <v>1.439E-8</v>
      </c>
      <c r="O215" s="78">
        <v>0.83286166370000003</v>
      </c>
      <c r="P215" s="78">
        <v>55618.381228113802</v>
      </c>
      <c r="Q215" s="77">
        <f t="shared" si="176"/>
        <v>1.3619287026089452E-8</v>
      </c>
      <c r="R215" s="77">
        <f t="shared" si="177"/>
        <v>1.3621675992620102E-8</v>
      </c>
      <c r="S215" s="77">
        <f t="shared" si="178"/>
        <v>1.3621676151628927E-8</v>
      </c>
      <c r="T215" s="77">
        <f t="shared" si="179"/>
        <v>1.362167615163921E-8</v>
      </c>
      <c r="V215" s="78">
        <v>1.5E-9</v>
      </c>
      <c r="W215" s="78">
        <v>5.9849168933500003</v>
      </c>
      <c r="X215" s="78">
        <v>78256.595877721702</v>
      </c>
      <c r="Y215" s="77">
        <f t="shared" si="180"/>
        <v>1.1869260716006727E-9</v>
      </c>
      <c r="Z215" s="77">
        <f t="shared" si="181"/>
        <v>1.1862617204913194E-9</v>
      </c>
      <c r="AA215" s="77">
        <f t="shared" si="182"/>
        <v>1.1862616762182845E-9</v>
      </c>
      <c r="AB215" s="77">
        <f t="shared" si="183"/>
        <v>1.18626167621531E-9</v>
      </c>
      <c r="AD215" s="78">
        <v>6E-11</v>
      </c>
      <c r="AE215" s="78">
        <v>3.0990835428799999</v>
      </c>
      <c r="AF215" s="78">
        <v>114564.898112507</v>
      </c>
      <c r="AG215" s="77">
        <f t="shared" si="184"/>
        <v>-4.7610895672632349E-11</v>
      </c>
      <c r="AH215" s="77">
        <f t="shared" si="185"/>
        <v>-4.7572167980926729E-11</v>
      </c>
      <c r="AI215" s="77">
        <f t="shared" si="186"/>
        <v>-4.7572165399499161E-11</v>
      </c>
      <c r="AJ215" s="77">
        <f t="shared" si="187"/>
        <v>-4.7572165399324575E-11</v>
      </c>
      <c r="AL215" s="78"/>
      <c r="AM215" s="78"/>
      <c r="AN215" s="78"/>
      <c r="AT215" s="78"/>
      <c r="AU215" s="78"/>
      <c r="AV215" s="78"/>
      <c r="BB215" s="78"/>
      <c r="BC215" s="78"/>
      <c r="BD215" s="78"/>
      <c r="BJ215" s="78">
        <v>4.0899999999999997E-9</v>
      </c>
      <c r="BK215" s="78">
        <v>0.56822912556000005</v>
      </c>
      <c r="BL215" s="78">
        <v>64607.848933546098</v>
      </c>
      <c r="BM215" s="77">
        <f t="shared" si="188"/>
        <v>3.6147726855949776E-9</v>
      </c>
      <c r="BN215" s="77">
        <f t="shared" si="189"/>
        <v>3.6159158077338177E-9</v>
      </c>
      <c r="BO215" s="77">
        <f t="shared" si="190"/>
        <v>3.6159158838340569E-9</v>
      </c>
      <c r="BP215" s="77">
        <f t="shared" si="191"/>
        <v>3.6159158838390551E-9</v>
      </c>
      <c r="BR215" s="78">
        <v>4.2E-10</v>
      </c>
      <c r="BS215" s="78">
        <v>1.4145702213</v>
      </c>
      <c r="BT215" s="78">
        <v>181555.94006083001</v>
      </c>
      <c r="BU215" s="77">
        <f t="shared" si="192"/>
        <v>4.1884877606241535E-10</v>
      </c>
      <c r="BV215" s="77">
        <f t="shared" si="193"/>
        <v>4.1890038321264729E-10</v>
      </c>
      <c r="BW215" s="77">
        <f t="shared" si="194"/>
        <v>4.1890038661082886E-10</v>
      </c>
      <c r="BX215" s="77">
        <f t="shared" si="195"/>
        <v>4.1890038661105334E-10</v>
      </c>
      <c r="BZ215" s="78">
        <v>9.9999999999999994E-12</v>
      </c>
      <c r="CA215" s="78">
        <v>0.81835364760999996</v>
      </c>
      <c r="CB215" s="78">
        <v>35191.810135691798</v>
      </c>
      <c r="CC215" s="77">
        <f t="shared" si="196"/>
        <v>8.8996032973900885E-12</v>
      </c>
      <c r="CD215" s="77">
        <f t="shared" si="197"/>
        <v>8.9010876142545036E-12</v>
      </c>
      <c r="CE215" s="77">
        <f t="shared" si="198"/>
        <v>8.9010877130931938E-12</v>
      </c>
      <c r="CF215" s="77">
        <f t="shared" si="199"/>
        <v>8.9010877130997999E-12</v>
      </c>
      <c r="CH215" s="78"/>
      <c r="CI215" s="78"/>
      <c r="CJ215" s="78"/>
      <c r="CP215" s="78"/>
      <c r="CQ215" s="78"/>
      <c r="CR215" s="78"/>
      <c r="CX215" s="78"/>
      <c r="CY215" s="78"/>
      <c r="CZ215" s="78"/>
      <c r="DF215" s="78">
        <v>2.2600000000000001E-9</v>
      </c>
      <c r="DG215" s="78">
        <v>1.32354627258</v>
      </c>
      <c r="DH215" s="78">
        <v>52099.540211872802</v>
      </c>
      <c r="DI215" s="77">
        <f t="shared" si="200"/>
        <v>2.0409219048643093E-10</v>
      </c>
      <c r="DJ215" s="77">
        <f t="shared" si="201"/>
        <v>2.0517705801164373E-10</v>
      </c>
      <c r="DK215" s="77">
        <f t="shared" si="202"/>
        <v>2.0517713027300387E-10</v>
      </c>
      <c r="DL215" s="77">
        <f t="shared" si="203"/>
        <v>2.0517713027773749E-10</v>
      </c>
      <c r="DN215" s="78">
        <v>2.1E-10</v>
      </c>
      <c r="DO215" s="78">
        <v>0.18110422167000001</v>
      </c>
      <c r="DP215" s="78">
        <v>35191.810135691798</v>
      </c>
      <c r="DQ215" s="77">
        <f t="shared" si="204"/>
        <v>2.071921346626983E-10</v>
      </c>
      <c r="DR215" s="77">
        <f t="shared" si="205"/>
        <v>2.0718098022698746E-10</v>
      </c>
      <c r="DS215" s="77">
        <f t="shared" si="206"/>
        <v>2.0718097948326071E-10</v>
      </c>
      <c r="DT215" s="77">
        <f t="shared" si="207"/>
        <v>2.07180979483211E-10</v>
      </c>
      <c r="DV215" s="78">
        <v>1.9999999999999999E-11</v>
      </c>
      <c r="DW215" s="78">
        <v>0.99564225222000002</v>
      </c>
      <c r="DX215" s="78">
        <v>129909.82474277601</v>
      </c>
      <c r="DY215" s="77">
        <f t="shared" si="208"/>
        <v>-1.9841815998598146E-11</v>
      </c>
      <c r="DZ215" s="77">
        <f t="shared" si="209"/>
        <v>-1.9844818941607614E-11</v>
      </c>
      <c r="EA215" s="77">
        <f t="shared" si="210"/>
        <v>-1.9844819140678454E-11</v>
      </c>
      <c r="EB215" s="77">
        <f t="shared" si="211"/>
        <v>-1.984481914069146E-11</v>
      </c>
      <c r="ED215" s="78"/>
      <c r="EE215" s="78"/>
      <c r="EF215" s="78"/>
      <c r="EL215" s="78"/>
      <c r="EM215" s="78"/>
      <c r="EN215" s="78"/>
      <c r="ET215" s="78"/>
      <c r="EU215" s="78"/>
      <c r="EV215" s="78"/>
    </row>
    <row r="216" spans="12:152" s="77" customFormat="1" ht="12.75">
      <c r="L216" s="78"/>
      <c r="N216" s="78">
        <v>1.3550000000000001E-8</v>
      </c>
      <c r="O216" s="78">
        <v>3.1583706198199999</v>
      </c>
      <c r="P216" s="78">
        <v>1066.49547719</v>
      </c>
      <c r="Q216" s="77">
        <f t="shared" si="176"/>
        <v>-1.2549443204809082E-8</v>
      </c>
      <c r="R216" s="77">
        <f t="shared" si="177"/>
        <v>-1.2549493625905173E-8</v>
      </c>
      <c r="S216" s="77">
        <f t="shared" si="178"/>
        <v>-1.2549493629263674E-8</v>
      </c>
      <c r="T216" s="77">
        <f t="shared" si="179"/>
        <v>-1.2549493629263895E-8</v>
      </c>
      <c r="V216" s="78">
        <v>1.8400000000000001E-9</v>
      </c>
      <c r="W216" s="78">
        <v>0.26375114604</v>
      </c>
      <c r="X216" s="78">
        <v>419.48464387519999</v>
      </c>
      <c r="Y216" s="77">
        <f t="shared" si="180"/>
        <v>-8.680870009689413E-10</v>
      </c>
      <c r="Z216" s="77">
        <f t="shared" si="181"/>
        <v>-8.6809329722888784E-10</v>
      </c>
      <c r="AA216" s="77">
        <f t="shared" si="182"/>
        <v>-8.6809329764828061E-10</v>
      </c>
      <c r="AB216" s="77">
        <f t="shared" si="183"/>
        <v>-8.6809329764830801E-10</v>
      </c>
      <c r="AD216" s="78">
        <v>6E-11</v>
      </c>
      <c r="AE216" s="78">
        <v>0.88473087002999995</v>
      </c>
      <c r="AF216" s="78">
        <v>104358.726113297</v>
      </c>
      <c r="AG216" s="77">
        <f t="shared" si="184"/>
        <v>5.7081060868759153E-11</v>
      </c>
      <c r="AH216" s="77">
        <f t="shared" si="185"/>
        <v>5.7098882963223838E-11</v>
      </c>
      <c r="AI216" s="77">
        <f t="shared" si="186"/>
        <v>5.7098884148578767E-11</v>
      </c>
      <c r="AJ216" s="77">
        <f t="shared" si="187"/>
        <v>5.7098884148658403E-11</v>
      </c>
      <c r="AL216" s="78"/>
      <c r="AM216" s="78"/>
      <c r="AN216" s="78"/>
      <c r="AT216" s="78"/>
      <c r="AU216" s="78"/>
      <c r="AV216" s="78"/>
      <c r="BB216" s="78"/>
      <c r="BC216" s="78"/>
      <c r="BD216" s="78"/>
      <c r="BJ216" s="78">
        <v>3.8799999999999998E-9</v>
      </c>
      <c r="BK216" s="78">
        <v>4.1603918322600002</v>
      </c>
      <c r="BL216" s="78">
        <v>78259.828089364499</v>
      </c>
      <c r="BM216" s="77">
        <f t="shared" si="188"/>
        <v>-3.1092183351079205E-9</v>
      </c>
      <c r="BN216" s="77">
        <f t="shared" si="189"/>
        <v>-3.1108980292606653E-9</v>
      </c>
      <c r="BO216" s="77">
        <f t="shared" si="190"/>
        <v>-3.1108981410905074E-9</v>
      </c>
      <c r="BP216" s="77">
        <f t="shared" si="191"/>
        <v>-3.1108981410978888E-9</v>
      </c>
      <c r="BR216" s="78">
        <v>3.1999999999999998E-10</v>
      </c>
      <c r="BS216" s="78">
        <v>4.7334998692000001</v>
      </c>
      <c r="BT216" s="78">
        <v>52026.243086013797</v>
      </c>
      <c r="BU216" s="77">
        <f t="shared" si="192"/>
        <v>1.7652574379240479E-10</v>
      </c>
      <c r="BV216" s="77">
        <f t="shared" si="193"/>
        <v>1.7639725315631035E-10</v>
      </c>
      <c r="BW216" s="77">
        <f t="shared" si="194"/>
        <v>1.7639724459620267E-10</v>
      </c>
      <c r="BX216" s="77">
        <f t="shared" si="195"/>
        <v>1.7639724459564112E-10</v>
      </c>
      <c r="BZ216" s="78">
        <v>9.9999999999999994E-12</v>
      </c>
      <c r="CA216" s="78">
        <v>0.33780670839999999</v>
      </c>
      <c r="CB216" s="78">
        <v>88476.994970933505</v>
      </c>
      <c r="CC216" s="77">
        <f t="shared" si="196"/>
        <v>9.9009056007250064E-12</v>
      </c>
      <c r="CD216" s="77">
        <f t="shared" si="197"/>
        <v>9.899752772188933E-12</v>
      </c>
      <c r="CE216" s="77">
        <f t="shared" si="198"/>
        <v>9.899752695178195E-12</v>
      </c>
      <c r="CF216" s="77">
        <f t="shared" si="199"/>
        <v>9.8997526951731366E-12</v>
      </c>
      <c r="CH216" s="78"/>
      <c r="CI216" s="78"/>
      <c r="CJ216" s="78"/>
      <c r="CP216" s="78"/>
      <c r="CQ216" s="78"/>
      <c r="CR216" s="78"/>
      <c r="CX216" s="78"/>
      <c r="CY216" s="78"/>
      <c r="CZ216" s="78"/>
      <c r="DF216" s="78">
        <v>1.7700000000000001E-9</v>
      </c>
      <c r="DG216" s="78">
        <v>3.296208483</v>
      </c>
      <c r="DH216" s="78">
        <v>25131.613985603501</v>
      </c>
      <c r="DI216" s="77">
        <f t="shared" si="200"/>
        <v>-1.0160355937428477E-9</v>
      </c>
      <c r="DJ216" s="77">
        <f t="shared" si="201"/>
        <v>-1.0156985808202662E-9</v>
      </c>
      <c r="DK216" s="77">
        <f t="shared" si="202"/>
        <v>-1.0156985583700732E-9</v>
      </c>
      <c r="DL216" s="77">
        <f t="shared" si="203"/>
        <v>-1.0156985583685898E-9</v>
      </c>
      <c r="DN216" s="78">
        <v>1.8999999999999999E-10</v>
      </c>
      <c r="DO216" s="78">
        <v>2.3875625116000001</v>
      </c>
      <c r="DP216" s="78">
        <v>26037.906519669901</v>
      </c>
      <c r="DQ216" s="77">
        <f t="shared" si="204"/>
        <v>-1.5575039150827871E-10</v>
      </c>
      <c r="DR216" s="77">
        <f t="shared" si="205"/>
        <v>-1.5572417275118984E-10</v>
      </c>
      <c r="DS216" s="77">
        <f t="shared" si="206"/>
        <v>-1.5572417100446178E-10</v>
      </c>
      <c r="DT216" s="77">
        <f t="shared" si="207"/>
        <v>-1.5572417100434419E-10</v>
      </c>
      <c r="DV216" s="78">
        <v>9.9999999999999994E-12</v>
      </c>
      <c r="DW216" s="78">
        <v>3.04953117213</v>
      </c>
      <c r="DX216" s="78">
        <v>26941.0995233262</v>
      </c>
      <c r="DY216" s="77">
        <f t="shared" si="208"/>
        <v>-2.4090987331347243E-12</v>
      </c>
      <c r="DZ216" s="77">
        <f t="shared" si="209"/>
        <v>-2.4115177600479327E-12</v>
      </c>
      <c r="EA216" s="77">
        <f t="shared" si="210"/>
        <v>-2.4115179211740605E-12</v>
      </c>
      <c r="EB216" s="77">
        <f t="shared" si="211"/>
        <v>-2.4115179211848179E-12</v>
      </c>
      <c r="ED216" s="78"/>
      <c r="EE216" s="78"/>
      <c r="EF216" s="78"/>
      <c r="EL216" s="78"/>
      <c r="EM216" s="78"/>
      <c r="EN216" s="78"/>
      <c r="ET216" s="78"/>
      <c r="EU216" s="78"/>
      <c r="EV216" s="78"/>
    </row>
    <row r="217" spans="12:152" s="77" customFormat="1" ht="12.75">
      <c r="L217" s="78"/>
      <c r="N217" s="78">
        <v>1.2240000000000001E-8</v>
      </c>
      <c r="O217" s="78">
        <v>3.2403268076799998</v>
      </c>
      <c r="P217" s="78">
        <v>162188.75089859701</v>
      </c>
      <c r="Q217" s="77">
        <f t="shared" si="176"/>
        <v>-9.5701032574130848E-9</v>
      </c>
      <c r="R217" s="77">
        <f t="shared" si="177"/>
        <v>-9.5586421353825265E-9</v>
      </c>
      <c r="S217" s="77">
        <f t="shared" si="178"/>
        <v>-9.558641371241173E-9</v>
      </c>
      <c r="T217" s="77">
        <f t="shared" si="179"/>
        <v>-9.5586413711907613E-9</v>
      </c>
      <c r="V217" s="78">
        <v>1.44E-9</v>
      </c>
      <c r="W217" s="78">
        <v>2.9065729497000001</v>
      </c>
      <c r="X217" s="78">
        <v>51322.609901396303</v>
      </c>
      <c r="Y217" s="77">
        <f t="shared" si="180"/>
        <v>6.6858842622906433E-10</v>
      </c>
      <c r="Z217" s="77">
        <f t="shared" si="181"/>
        <v>6.691939283643931E-10</v>
      </c>
      <c r="AA217" s="77">
        <f t="shared" si="182"/>
        <v>6.691939686917435E-10</v>
      </c>
      <c r="AB217" s="77">
        <f t="shared" si="183"/>
        <v>6.6919396869442521E-10</v>
      </c>
      <c r="AD217" s="78">
        <v>6E-11</v>
      </c>
      <c r="AE217" s="78">
        <v>3.51715962887</v>
      </c>
      <c r="AF217" s="78">
        <v>188276.65404017101</v>
      </c>
      <c r="AG217" s="77">
        <f t="shared" si="184"/>
        <v>-5.1788945893730836E-11</v>
      </c>
      <c r="AH217" s="77">
        <f t="shared" si="185"/>
        <v>-5.1736093671296449E-11</v>
      </c>
      <c r="AI217" s="77">
        <f t="shared" si="186"/>
        <v>-5.1736090145585396E-11</v>
      </c>
      <c r="AJ217" s="77">
        <f t="shared" si="187"/>
        <v>-5.1736090145350483E-11</v>
      </c>
      <c r="AL217" s="78"/>
      <c r="AM217" s="78"/>
      <c r="AN217" s="78"/>
      <c r="AT217" s="78"/>
      <c r="AU217" s="78"/>
      <c r="AV217" s="78"/>
      <c r="BB217" s="78"/>
      <c r="BC217" s="78"/>
      <c r="BD217" s="78"/>
      <c r="BJ217" s="78">
        <v>3.9300000000000003E-9</v>
      </c>
      <c r="BK217" s="78">
        <v>3.23715146834</v>
      </c>
      <c r="BL217" s="78">
        <v>13655.8604911764</v>
      </c>
      <c r="BM217" s="77">
        <f t="shared" si="188"/>
        <v>-3.8334391087226879E-9</v>
      </c>
      <c r="BN217" s="77">
        <f t="shared" si="189"/>
        <v>-3.8333296903478366E-9</v>
      </c>
      <c r="BO217" s="77">
        <f t="shared" si="190"/>
        <v>-3.833329683057453E-9</v>
      </c>
      <c r="BP217" s="77">
        <f t="shared" si="191"/>
        <v>-3.8333296830569724E-9</v>
      </c>
      <c r="BR217" s="78">
        <v>3.6E-10</v>
      </c>
      <c r="BS217" s="78">
        <v>5.6076653569400001</v>
      </c>
      <c r="BT217" s="78">
        <v>188276.65404017101</v>
      </c>
      <c r="BU217" s="77">
        <f t="shared" si="192"/>
        <v>-3.4608569221144306E-12</v>
      </c>
      <c r="BV217" s="77">
        <f t="shared" si="193"/>
        <v>-4.0878995682665436E-12</v>
      </c>
      <c r="BW217" s="77">
        <f t="shared" si="194"/>
        <v>-4.0879413351181221E-12</v>
      </c>
      <c r="BX217" s="77">
        <f t="shared" si="195"/>
        <v>-4.087941337900996E-12</v>
      </c>
      <c r="BZ217" s="78">
        <v>9.9999999999999994E-12</v>
      </c>
      <c r="CA217" s="78">
        <v>6.0834623192999997</v>
      </c>
      <c r="CB217" s="78">
        <v>70269.180982698294</v>
      </c>
      <c r="CC217" s="77">
        <f t="shared" si="196"/>
        <v>9.6770440220601238E-12</v>
      </c>
      <c r="CD217" s="77">
        <f t="shared" si="197"/>
        <v>9.6754031298081432E-12</v>
      </c>
      <c r="CE217" s="77">
        <f t="shared" si="198"/>
        <v>9.6754030203722628E-12</v>
      </c>
      <c r="CF217" s="77">
        <f t="shared" si="199"/>
        <v>9.6754030203650799E-12</v>
      </c>
      <c r="CH217" s="78"/>
      <c r="CI217" s="78"/>
      <c r="CJ217" s="78"/>
      <c r="CP217" s="78"/>
      <c r="CQ217" s="78"/>
      <c r="CR217" s="78"/>
      <c r="CX217" s="78"/>
      <c r="CY217" s="78"/>
      <c r="CZ217" s="78"/>
      <c r="DF217" s="78">
        <v>1.7800000000000001E-9</v>
      </c>
      <c r="DG217" s="78">
        <v>2.5482379504999999</v>
      </c>
      <c r="DH217" s="78">
        <v>26720.686880887301</v>
      </c>
      <c r="DI217" s="77">
        <f t="shared" si="200"/>
        <v>8.1801334520227323E-10</v>
      </c>
      <c r="DJ217" s="77">
        <f t="shared" si="201"/>
        <v>8.1762250193627563E-10</v>
      </c>
      <c r="DK217" s="77">
        <f t="shared" si="202"/>
        <v>8.1762247590057922E-10</v>
      </c>
      <c r="DL217" s="77">
        <f t="shared" si="203"/>
        <v>8.1762247589887161E-10</v>
      </c>
      <c r="DN217" s="78">
        <v>2.0000000000000001E-10</v>
      </c>
      <c r="DO217" s="78">
        <v>0.61997291258999998</v>
      </c>
      <c r="DP217" s="78">
        <v>85034.420025968095</v>
      </c>
      <c r="DQ217" s="77">
        <f t="shared" si="204"/>
        <v>1.8578315990795886E-10</v>
      </c>
      <c r="DR217" s="77">
        <f t="shared" si="205"/>
        <v>1.8584136502263131E-10</v>
      </c>
      <c r="DS217" s="77">
        <f t="shared" si="206"/>
        <v>1.8584136889583719E-10</v>
      </c>
      <c r="DT217" s="77">
        <f t="shared" si="207"/>
        <v>1.8584136889609346E-10</v>
      </c>
      <c r="DV217" s="78">
        <v>9.9999999999999994E-12</v>
      </c>
      <c r="DW217" s="78">
        <v>1.5477425274200001</v>
      </c>
      <c r="DX217" s="78">
        <v>104564.911661734</v>
      </c>
      <c r="DY217" s="77">
        <f t="shared" si="208"/>
        <v>9.8608882245987158E-12</v>
      </c>
      <c r="DZ217" s="77">
        <f t="shared" si="209"/>
        <v>9.8592755985833747E-12</v>
      </c>
      <c r="EA217" s="77">
        <f t="shared" si="210"/>
        <v>9.8592754908591411E-12</v>
      </c>
      <c r="EB217" s="77">
        <f t="shared" si="211"/>
        <v>9.8592754908519194E-12</v>
      </c>
      <c r="ED217" s="78"/>
      <c r="EE217" s="78"/>
      <c r="EF217" s="78"/>
      <c r="EL217" s="78"/>
      <c r="EM217" s="78"/>
      <c r="EN217" s="78"/>
      <c r="ET217" s="78"/>
      <c r="EU217" s="78"/>
      <c r="EV217" s="78"/>
    </row>
    <row r="218" spans="12:152" s="77" customFormat="1" ht="12.75">
      <c r="L218" s="78"/>
      <c r="N218" s="78">
        <v>1.39E-8</v>
      </c>
      <c r="O218" s="78">
        <v>5.1374529038299999</v>
      </c>
      <c r="P218" s="78">
        <v>419.48464387519999</v>
      </c>
      <c r="Q218" s="77">
        <f t="shared" si="176"/>
        <v>-1.3149975167193144E-8</v>
      </c>
      <c r="R218" s="77">
        <f t="shared" si="177"/>
        <v>-1.3149957686372519E-8</v>
      </c>
      <c r="S218" s="77">
        <f t="shared" si="178"/>
        <v>-1.3149957685208118E-8</v>
      </c>
      <c r="T218" s="77">
        <f t="shared" si="179"/>
        <v>-1.3149957685208042E-8</v>
      </c>
      <c r="V218" s="78">
        <v>1.63E-9</v>
      </c>
      <c r="W218" s="78">
        <v>1.0172853187899999</v>
      </c>
      <c r="X218" s="78">
        <v>26727.8004278882</v>
      </c>
      <c r="Y218" s="77">
        <f t="shared" si="180"/>
        <v>-1.4473794670866291E-9</v>
      </c>
      <c r="Z218" s="77">
        <f t="shared" si="181"/>
        <v>-1.4475647975847641E-9</v>
      </c>
      <c r="AA218" s="77">
        <f t="shared" si="182"/>
        <v>-1.4475648099266572E-9</v>
      </c>
      <c r="AB218" s="77">
        <f t="shared" si="183"/>
        <v>-1.4475648099274666E-9</v>
      </c>
      <c r="AD218" s="78">
        <v>6E-11</v>
      </c>
      <c r="AE218" s="78">
        <v>4.1308355616199997</v>
      </c>
      <c r="AF218" s="78">
        <v>54509.002676020398</v>
      </c>
      <c r="AG218" s="77">
        <f t="shared" si="184"/>
        <v>-5.6300520454190184E-11</v>
      </c>
      <c r="AH218" s="77">
        <f t="shared" si="185"/>
        <v>-5.6310973769731856E-11</v>
      </c>
      <c r="AI218" s="77">
        <f t="shared" si="186"/>
        <v>-5.6310974465548672E-11</v>
      </c>
      <c r="AJ218" s="77">
        <f t="shared" si="187"/>
        <v>-5.6310974465594587E-11</v>
      </c>
      <c r="AL218" s="78"/>
      <c r="AM218" s="78"/>
      <c r="AN218" s="78"/>
      <c r="AT218" s="78"/>
      <c r="AU218" s="78"/>
      <c r="AV218" s="78"/>
      <c r="BB218" s="78"/>
      <c r="BC218" s="78"/>
      <c r="BD218" s="78"/>
      <c r="BJ218" s="78">
        <v>3.7499999999999997E-9</v>
      </c>
      <c r="BK218" s="78">
        <v>5.3329727554100002</v>
      </c>
      <c r="BL218" s="78">
        <v>26011.637070298599</v>
      </c>
      <c r="BM218" s="77">
        <f t="shared" si="188"/>
        <v>2.9616179798707605E-9</v>
      </c>
      <c r="BN218" s="77">
        <f t="shared" si="189"/>
        <v>2.9610643252111948E-9</v>
      </c>
      <c r="BO218" s="77">
        <f t="shared" si="190"/>
        <v>2.9610642883265983E-9</v>
      </c>
      <c r="BP218" s="77">
        <f t="shared" si="191"/>
        <v>2.9610642883241788E-9</v>
      </c>
      <c r="BR218" s="78">
        <v>3.3E-10</v>
      </c>
      <c r="BS218" s="78">
        <v>3.9852599013100001</v>
      </c>
      <c r="BT218" s="78">
        <v>78050.410329284496</v>
      </c>
      <c r="BU218" s="77">
        <f t="shared" si="192"/>
        <v>1.8621900440815862E-11</v>
      </c>
      <c r="BV218" s="77">
        <f t="shared" si="193"/>
        <v>1.8383982379610977E-11</v>
      </c>
      <c r="BW218" s="77">
        <f t="shared" si="194"/>
        <v>1.8383966531582183E-11</v>
      </c>
      <c r="BX218" s="77">
        <f t="shared" si="195"/>
        <v>1.8383966530533347E-11</v>
      </c>
      <c r="BZ218" s="78">
        <v>9.9999999999999994E-12</v>
      </c>
      <c r="CA218" s="78">
        <v>1.8681047613299999</v>
      </c>
      <c r="CB218" s="78">
        <v>125887.562210812</v>
      </c>
      <c r="CC218" s="77">
        <f t="shared" si="196"/>
        <v>2.5891615662436001E-12</v>
      </c>
      <c r="CD218" s="77">
        <f t="shared" si="197"/>
        <v>2.600409403789427E-12</v>
      </c>
      <c r="CE218" s="77">
        <f t="shared" si="198"/>
        <v>2.6004101528891669E-12</v>
      </c>
      <c r="CF218" s="77">
        <f t="shared" si="199"/>
        <v>2.6004101529385659E-12</v>
      </c>
      <c r="CH218" s="78"/>
      <c r="CI218" s="78"/>
      <c r="CJ218" s="78"/>
      <c r="CP218" s="78"/>
      <c r="CQ218" s="78"/>
      <c r="CR218" s="78"/>
      <c r="CX218" s="78"/>
      <c r="CY218" s="78"/>
      <c r="CZ218" s="78"/>
      <c r="DF218" s="78">
        <v>1.67E-9</v>
      </c>
      <c r="DG218" s="78">
        <v>3.6198310900199999</v>
      </c>
      <c r="DH218" s="78">
        <v>23754.706748702101</v>
      </c>
      <c r="DI218" s="77">
        <f t="shared" si="200"/>
        <v>-1.2605409137806023E-9</v>
      </c>
      <c r="DJ218" s="77">
        <f t="shared" si="201"/>
        <v>-1.2607816247782603E-9</v>
      </c>
      <c r="DK218" s="77">
        <f t="shared" si="202"/>
        <v>-1.260781640809939E-9</v>
      </c>
      <c r="DL218" s="77">
        <f t="shared" si="203"/>
        <v>-1.2607816408109972E-9</v>
      </c>
      <c r="DN218" s="78">
        <v>1.8E-10</v>
      </c>
      <c r="DO218" s="78">
        <v>4.6033156158399997</v>
      </c>
      <c r="DP218" s="78">
        <v>76044.952320535798</v>
      </c>
      <c r="DQ218" s="77">
        <f t="shared" si="204"/>
        <v>-1.2562012619900154E-10</v>
      </c>
      <c r="DR218" s="77">
        <f t="shared" si="205"/>
        <v>-1.2571079410162822E-10</v>
      </c>
      <c r="DS218" s="77">
        <f t="shared" si="206"/>
        <v>-1.2571080013893806E-10</v>
      </c>
      <c r="DT218" s="77">
        <f t="shared" si="207"/>
        <v>-1.2571080013933353E-10</v>
      </c>
      <c r="DV218" s="78">
        <v>9.9999999999999994E-12</v>
      </c>
      <c r="DW218" s="78">
        <v>1.2973665402500001</v>
      </c>
      <c r="DX218" s="78">
        <v>26241.681952059</v>
      </c>
      <c r="DY218" s="77">
        <f t="shared" si="208"/>
        <v>9.5181126651258029E-12</v>
      </c>
      <c r="DZ218" s="77">
        <f t="shared" si="209"/>
        <v>9.5188569543209176E-12</v>
      </c>
      <c r="EA218" s="77">
        <f t="shared" si="210"/>
        <v>9.5188570038792662E-12</v>
      </c>
      <c r="EB218" s="77">
        <f t="shared" si="211"/>
        <v>9.5188570038825766E-12</v>
      </c>
      <c r="ED218" s="78"/>
      <c r="EE218" s="78"/>
      <c r="EF218" s="78"/>
      <c r="EL218" s="78"/>
      <c r="EM218" s="78"/>
      <c r="EN218" s="78"/>
      <c r="ET218" s="78"/>
      <c r="EU218" s="78"/>
      <c r="EV218" s="78"/>
    </row>
    <row r="219" spans="12:152" s="77" customFormat="1" ht="12.75">
      <c r="L219" s="78"/>
      <c r="N219" s="78">
        <v>1.31E-8</v>
      </c>
      <c r="O219" s="78">
        <v>5.2825063667999999</v>
      </c>
      <c r="P219" s="78">
        <v>25619.938151219802</v>
      </c>
      <c r="Q219" s="77">
        <f t="shared" si="176"/>
        <v>1.4358864900248148E-9</v>
      </c>
      <c r="R219" s="77">
        <f t="shared" si="177"/>
        <v>1.4389728107786956E-9</v>
      </c>
      <c r="S219" s="77">
        <f t="shared" si="178"/>
        <v>1.4389730163555492E-9</v>
      </c>
      <c r="T219" s="77">
        <f t="shared" si="179"/>
        <v>1.4389730163692419E-9</v>
      </c>
      <c r="V219" s="78">
        <v>1.6000000000000001E-9</v>
      </c>
      <c r="W219" s="78">
        <v>1.3922528920699999</v>
      </c>
      <c r="X219" s="78">
        <v>26011.637070298599</v>
      </c>
      <c r="Y219" s="77">
        <f t="shared" si="180"/>
        <v>-1.7770978428992459E-10</v>
      </c>
      <c r="Z219" s="77">
        <f t="shared" si="181"/>
        <v>-1.7732711809628775E-10</v>
      </c>
      <c r="AA219" s="77">
        <f t="shared" si="182"/>
        <v>-1.7732709260658682E-10</v>
      </c>
      <c r="AB219" s="77">
        <f t="shared" si="183"/>
        <v>-1.7732709260491462E-10</v>
      </c>
      <c r="AD219" s="78">
        <v>6E-11</v>
      </c>
      <c r="AE219" s="78">
        <v>3.14680331401</v>
      </c>
      <c r="AF219" s="78">
        <v>104564.911661734</v>
      </c>
      <c r="AG219" s="77">
        <f t="shared" si="184"/>
        <v>8.2971172909691649E-12</v>
      </c>
      <c r="AH219" s="77">
        <f t="shared" si="185"/>
        <v>8.3545999927516828E-12</v>
      </c>
      <c r="AI219" s="77">
        <f t="shared" si="186"/>
        <v>8.3546038214100682E-12</v>
      </c>
      <c r="AJ219" s="77">
        <f t="shared" si="187"/>
        <v>8.3546038216667495E-12</v>
      </c>
      <c r="AL219" s="78"/>
      <c r="AM219" s="78"/>
      <c r="AN219" s="78"/>
      <c r="AT219" s="78"/>
      <c r="AU219" s="78"/>
      <c r="AV219" s="78"/>
      <c r="BB219" s="78"/>
      <c r="BC219" s="78"/>
      <c r="BD219" s="78"/>
      <c r="BJ219" s="78">
        <v>4.6699999999999998E-9</v>
      </c>
      <c r="BK219" s="78">
        <v>5.77388878977</v>
      </c>
      <c r="BL219" s="78">
        <v>90829.861124705305</v>
      </c>
      <c r="BM219" s="77">
        <f t="shared" si="188"/>
        <v>4.8261966833045971E-10</v>
      </c>
      <c r="BN219" s="77">
        <f t="shared" si="189"/>
        <v>4.7871616244944168E-10</v>
      </c>
      <c r="BO219" s="77">
        <f t="shared" si="190"/>
        <v>4.787159024263049E-10</v>
      </c>
      <c r="BP219" s="77">
        <f t="shared" si="191"/>
        <v>4.7871590240914101E-10</v>
      </c>
      <c r="BR219" s="78">
        <v>3.1999999999999998E-10</v>
      </c>
      <c r="BS219" s="78">
        <v>5.8605932295500001</v>
      </c>
      <c r="BT219" s="78">
        <v>104371.28232719599</v>
      </c>
      <c r="BU219" s="77">
        <f t="shared" si="192"/>
        <v>1.5539479413535364E-10</v>
      </c>
      <c r="BV219" s="77">
        <f t="shared" si="193"/>
        <v>1.5512460465225236E-10</v>
      </c>
      <c r="BW219" s="77">
        <f t="shared" si="194"/>
        <v>1.5512458665014483E-10</v>
      </c>
      <c r="BX219" s="77">
        <f t="shared" si="195"/>
        <v>1.551245866489357E-10</v>
      </c>
      <c r="BZ219" s="78">
        <v>9.9999999999999994E-12</v>
      </c>
      <c r="CA219" s="78">
        <v>2.1046897466000001</v>
      </c>
      <c r="CB219" s="78">
        <v>25619.938151219802</v>
      </c>
      <c r="CC219" s="77">
        <f t="shared" si="196"/>
        <v>-1.4553558293067879E-12</v>
      </c>
      <c r="CD219" s="77">
        <f t="shared" si="197"/>
        <v>-1.4577008345411004E-12</v>
      </c>
      <c r="CE219" s="77">
        <f t="shared" si="198"/>
        <v>-1.4577009907389593E-12</v>
      </c>
      <c r="CF219" s="77">
        <f t="shared" si="199"/>
        <v>-1.4577009907493629E-12</v>
      </c>
      <c r="CH219" s="78"/>
      <c r="CI219" s="78"/>
      <c r="CJ219" s="78"/>
      <c r="CP219" s="78"/>
      <c r="CQ219" s="78"/>
      <c r="CR219" s="78"/>
      <c r="CX219" s="78"/>
      <c r="CY219" s="78"/>
      <c r="CZ219" s="78"/>
      <c r="DF219" s="78">
        <v>1.5900000000000001E-9</v>
      </c>
      <c r="DG219" s="78">
        <v>3.4839696777600002</v>
      </c>
      <c r="DH219" s="78">
        <v>25977.6968203547</v>
      </c>
      <c r="DI219" s="77">
        <f t="shared" si="200"/>
        <v>-1.0842632447371683E-9</v>
      </c>
      <c r="DJ219" s="77">
        <f t="shared" si="201"/>
        <v>-1.0845427167665249E-9</v>
      </c>
      <c r="DK219" s="77">
        <f t="shared" si="202"/>
        <v>-1.0845427353800408E-9</v>
      </c>
      <c r="DL219" s="77">
        <f t="shared" si="203"/>
        <v>-1.0845427353812638E-9</v>
      </c>
      <c r="DN219" s="78">
        <v>1.8E-10</v>
      </c>
      <c r="DO219" s="78">
        <v>3.0618022425899998</v>
      </c>
      <c r="DP219" s="78">
        <v>50593.846934865302</v>
      </c>
      <c r="DQ219" s="77">
        <f t="shared" si="204"/>
        <v>9.735715909623212E-11</v>
      </c>
      <c r="DR219" s="77">
        <f t="shared" si="205"/>
        <v>9.7286281760514469E-11</v>
      </c>
      <c r="DS219" s="77">
        <f t="shared" si="206"/>
        <v>9.7286277038673315E-11</v>
      </c>
      <c r="DT219" s="77">
        <f t="shared" si="207"/>
        <v>9.7286277038354785E-11</v>
      </c>
      <c r="DV219" s="78">
        <v>1.9999999999999999E-11</v>
      </c>
      <c r="DW219" s="78">
        <v>0.39879309478000002</v>
      </c>
      <c r="DX219" s="78">
        <v>104355.493901654</v>
      </c>
      <c r="DY219" s="77">
        <f t="shared" si="208"/>
        <v>1.976081167742074E-11</v>
      </c>
      <c r="DZ219" s="77">
        <f t="shared" si="209"/>
        <v>1.9757825083365465E-11</v>
      </c>
      <c r="EA219" s="77">
        <f t="shared" si="210"/>
        <v>1.9757824883815167E-11</v>
      </c>
      <c r="EB219" s="77">
        <f t="shared" si="211"/>
        <v>1.9757824883802116E-11</v>
      </c>
      <c r="ED219" s="78"/>
      <c r="EE219" s="78"/>
      <c r="EF219" s="78"/>
      <c r="EL219" s="78"/>
      <c r="EM219" s="78"/>
      <c r="EN219" s="78"/>
      <c r="ET219" s="78"/>
      <c r="EU219" s="78"/>
      <c r="EV219" s="78"/>
    </row>
    <row r="220" spans="12:152" s="77" customFormat="1" ht="12.75">
      <c r="L220" s="78"/>
      <c r="N220" s="78">
        <v>1.4769999999999999E-8</v>
      </c>
      <c r="O220" s="78">
        <v>2.40227455027</v>
      </c>
      <c r="P220" s="78">
        <v>313054.83769889001</v>
      </c>
      <c r="Q220" s="77">
        <f t="shared" si="176"/>
        <v>1.0226374972939109E-8</v>
      </c>
      <c r="R220" s="77">
        <f t="shared" si="177"/>
        <v>1.0257198169736346E-8</v>
      </c>
      <c r="S220" s="77">
        <f t="shared" si="178"/>
        <v>1.0257200220001239E-8</v>
      </c>
      <c r="T220" s="77">
        <f t="shared" si="179"/>
        <v>1.0257200220136557E-8</v>
      </c>
      <c r="V220" s="78">
        <v>1.45E-9</v>
      </c>
      <c r="W220" s="78">
        <v>5.7650361158700001</v>
      </c>
      <c r="X220" s="78">
        <v>80482.466528909295</v>
      </c>
      <c r="Y220" s="77">
        <f t="shared" si="180"/>
        <v>1.1517695371866229E-9</v>
      </c>
      <c r="Z220" s="77">
        <f t="shared" si="181"/>
        <v>1.1511133238611812E-9</v>
      </c>
      <c r="AA220" s="77">
        <f t="shared" si="182"/>
        <v>1.1511132801296702E-9</v>
      </c>
      <c r="AB220" s="77">
        <f t="shared" si="183"/>
        <v>1.1511132801267633E-9</v>
      </c>
      <c r="AD220" s="78">
        <v>7.0000000000000004E-11</v>
      </c>
      <c r="AE220" s="78">
        <v>5.8946528247099996</v>
      </c>
      <c r="AF220" s="78">
        <v>131498.89763806001</v>
      </c>
      <c r="AG220" s="77">
        <f t="shared" si="184"/>
        <v>5.5967556899647036E-11</v>
      </c>
      <c r="AH220" s="77">
        <f t="shared" si="185"/>
        <v>5.5916366141009959E-11</v>
      </c>
      <c r="AI220" s="77">
        <f t="shared" si="186"/>
        <v>5.5916362728437833E-11</v>
      </c>
      <c r="AJ220" s="77">
        <f t="shared" si="187"/>
        <v>5.5916362728212827E-11</v>
      </c>
      <c r="AL220" s="78"/>
      <c r="AM220" s="78"/>
      <c r="AN220" s="78"/>
      <c r="AT220" s="78"/>
      <c r="AU220" s="78"/>
      <c r="AV220" s="78"/>
      <c r="BB220" s="78"/>
      <c r="BC220" s="78"/>
      <c r="BD220" s="78"/>
      <c r="BJ220" s="78">
        <v>3.4999999999999999E-9</v>
      </c>
      <c r="BK220" s="78">
        <v>5.6230165255799998</v>
      </c>
      <c r="BL220" s="78">
        <v>71492.998823476897</v>
      </c>
      <c r="BM220" s="77">
        <f t="shared" si="188"/>
        <v>1.2104978864963289E-9</v>
      </c>
      <c r="BN220" s="77">
        <f t="shared" si="189"/>
        <v>1.2083254735394709E-9</v>
      </c>
      <c r="BO220" s="77">
        <f t="shared" si="190"/>
        <v>1.2083253288177794E-9</v>
      </c>
      <c r="BP220" s="77">
        <f t="shared" si="191"/>
        <v>1.2083253288082567E-9</v>
      </c>
      <c r="BR220" s="78">
        <v>4.0000000000000001E-10</v>
      </c>
      <c r="BS220" s="78">
        <v>5.4528790129500004</v>
      </c>
      <c r="BT220" s="78">
        <v>27140.1715247625</v>
      </c>
      <c r="BU220" s="77">
        <f t="shared" si="192"/>
        <v>3.4821142745472208E-10</v>
      </c>
      <c r="BV220" s="77">
        <f t="shared" si="193"/>
        <v>3.4816198953433913E-10</v>
      </c>
      <c r="BW220" s="77">
        <f t="shared" si="194"/>
        <v>3.4816198624055577E-10</v>
      </c>
      <c r="BX220" s="77">
        <f t="shared" si="195"/>
        <v>3.4816198624033744E-10</v>
      </c>
      <c r="BZ220" s="78">
        <v>9.9999999999999994E-12</v>
      </c>
      <c r="CA220" s="78">
        <v>3.9949484279199998</v>
      </c>
      <c r="CB220" s="78">
        <v>71025.033833122507</v>
      </c>
      <c r="CC220" s="77">
        <f t="shared" si="196"/>
        <v>9.6865289074688437E-12</v>
      </c>
      <c r="CD220" s="77">
        <f t="shared" si="197"/>
        <v>9.6848944531062495E-12</v>
      </c>
      <c r="CE220" s="77">
        <f t="shared" si="198"/>
        <v>9.6848943440961701E-12</v>
      </c>
      <c r="CF220" s="77">
        <f t="shared" si="199"/>
        <v>9.68489434408895E-12</v>
      </c>
      <c r="CH220" s="78"/>
      <c r="CI220" s="78"/>
      <c r="CJ220" s="78"/>
      <c r="CP220" s="78"/>
      <c r="CQ220" s="78"/>
      <c r="CR220" s="78"/>
      <c r="CX220" s="78"/>
      <c r="CY220" s="78"/>
      <c r="CZ220" s="78"/>
      <c r="DF220" s="78">
        <v>1.5E-9</v>
      </c>
      <c r="DG220" s="78">
        <v>5.20072476078</v>
      </c>
      <c r="DH220" s="78">
        <v>69159.802430604905</v>
      </c>
      <c r="DI220" s="77">
        <f t="shared" si="200"/>
        <v>4.4480883313245119E-10</v>
      </c>
      <c r="DJ220" s="77">
        <f t="shared" si="201"/>
        <v>4.4389214223510672E-10</v>
      </c>
      <c r="DK220" s="77">
        <f t="shared" si="202"/>
        <v>4.4389208116835158E-10</v>
      </c>
      <c r="DL220" s="77">
        <f t="shared" si="203"/>
        <v>4.4389208116436069E-10</v>
      </c>
      <c r="DN220" s="78">
        <v>2.1999999999999999E-10</v>
      </c>
      <c r="DO220" s="78">
        <v>0.45787269755999999</v>
      </c>
      <c r="DP220" s="78">
        <v>1596.1864422845999</v>
      </c>
      <c r="DQ220" s="77">
        <f t="shared" si="204"/>
        <v>-1.1279235412938171E-10</v>
      </c>
      <c r="DR220" s="77">
        <f t="shared" si="205"/>
        <v>-1.127951434811339E-10</v>
      </c>
      <c r="DS220" s="77">
        <f t="shared" si="206"/>
        <v>-1.1279514366693133E-10</v>
      </c>
      <c r="DT220" s="77">
        <f t="shared" si="207"/>
        <v>-1.1279514366694374E-10</v>
      </c>
      <c r="DV220" s="78">
        <v>9.9999999999999994E-12</v>
      </c>
      <c r="DW220" s="78">
        <v>1.7344240848500001</v>
      </c>
      <c r="DX220" s="78">
        <v>64607.848933546098</v>
      </c>
      <c r="DY220" s="77">
        <f t="shared" si="208"/>
        <v>-8.2163275001958392E-13</v>
      </c>
      <c r="DZ220" s="77">
        <f t="shared" si="209"/>
        <v>-8.1567548254829029E-13</v>
      </c>
      <c r="EA220" s="77">
        <f t="shared" si="210"/>
        <v>-8.156750857255015E-13</v>
      </c>
      <c r="EB220" s="77">
        <f t="shared" si="211"/>
        <v>-8.1567508569944067E-13</v>
      </c>
      <c r="ED220" s="78"/>
      <c r="EE220" s="78"/>
      <c r="EF220" s="78"/>
      <c r="EL220" s="78"/>
      <c r="EM220" s="78"/>
      <c r="EN220" s="78"/>
      <c r="ET220" s="78"/>
      <c r="EU220" s="78"/>
      <c r="EV220" s="78"/>
    </row>
    <row r="221" spans="12:152" s="77" customFormat="1" ht="12.75">
      <c r="L221" s="78"/>
      <c r="N221" s="78">
        <v>1.2520000000000001E-8</v>
      </c>
      <c r="O221" s="78">
        <v>5.6522703144899999</v>
      </c>
      <c r="P221" s="78">
        <v>26013.121543006899</v>
      </c>
      <c r="Q221" s="77">
        <f t="shared" si="176"/>
        <v>1.1763931193654338E-8</v>
      </c>
      <c r="R221" s="77">
        <f t="shared" si="177"/>
        <v>1.1762899625068978E-8</v>
      </c>
      <c r="S221" s="77">
        <f t="shared" si="178"/>
        <v>1.1762899556333622E-8</v>
      </c>
      <c r="T221" s="77">
        <f t="shared" si="179"/>
        <v>1.1762899556329112E-8</v>
      </c>
      <c r="V221" s="78">
        <v>1.3999999999999999E-9</v>
      </c>
      <c r="W221" s="78">
        <v>0.27227514908</v>
      </c>
      <c r="X221" s="78">
        <v>46848.330174765601</v>
      </c>
      <c r="Y221" s="77">
        <f t="shared" si="180"/>
        <v>-4.1415242772039733E-10</v>
      </c>
      <c r="Z221" s="77">
        <f t="shared" si="181"/>
        <v>-4.1473202823117158E-10</v>
      </c>
      <c r="AA221" s="77">
        <f t="shared" si="182"/>
        <v>-4.1473206683563855E-10</v>
      </c>
      <c r="AB221" s="77">
        <f t="shared" si="183"/>
        <v>-4.1473206683822292E-10</v>
      </c>
      <c r="AD221" s="78">
        <v>5.0000000000000002E-11</v>
      </c>
      <c r="AE221" s="78">
        <v>0.27174681491000002</v>
      </c>
      <c r="AF221" s="78">
        <v>143961.26714946199</v>
      </c>
      <c r="AG221" s="77">
        <f t="shared" si="184"/>
        <v>4.9973552023940906E-11</v>
      </c>
      <c r="AH221" s="77">
        <f t="shared" si="185"/>
        <v>4.9975673439414305E-11</v>
      </c>
      <c r="AI221" s="77">
        <f t="shared" si="186"/>
        <v>4.9975673577768786E-11</v>
      </c>
      <c r="AJ221" s="77">
        <f t="shared" si="187"/>
        <v>4.997567357777782E-11</v>
      </c>
      <c r="AL221" s="78"/>
      <c r="AM221" s="78"/>
      <c r="AN221" s="78"/>
      <c r="AT221" s="78"/>
      <c r="AU221" s="78"/>
      <c r="AV221" s="78"/>
      <c r="BB221" s="78"/>
      <c r="BC221" s="78"/>
      <c r="BD221" s="78"/>
      <c r="BJ221" s="78">
        <v>3.5199999999999998E-9</v>
      </c>
      <c r="BK221" s="78">
        <v>3.2769475880400001</v>
      </c>
      <c r="BL221" s="78">
        <v>26727.8004278882</v>
      </c>
      <c r="BM221" s="77">
        <f t="shared" si="188"/>
        <v>3.2365832379831128E-9</v>
      </c>
      <c r="BN221" s="77">
        <f t="shared" si="189"/>
        <v>3.2362409535488433E-9</v>
      </c>
      <c r="BO221" s="77">
        <f t="shared" si="190"/>
        <v>3.236240930742729E-9</v>
      </c>
      <c r="BP221" s="77">
        <f t="shared" si="191"/>
        <v>3.2362409307412334E-9</v>
      </c>
      <c r="BR221" s="78">
        <v>3.1000000000000002E-10</v>
      </c>
      <c r="BS221" s="78">
        <v>5.1798291725299999</v>
      </c>
      <c r="BT221" s="78">
        <v>71025.033833122507</v>
      </c>
      <c r="BU221" s="77">
        <f t="shared" si="192"/>
        <v>1.8437444890119336E-10</v>
      </c>
      <c r="BV221" s="77">
        <f t="shared" si="193"/>
        <v>1.8453816631295216E-10</v>
      </c>
      <c r="BW221" s="77">
        <f t="shared" si="194"/>
        <v>1.8453817721549396E-10</v>
      </c>
      <c r="BX221" s="77">
        <f t="shared" si="195"/>
        <v>1.8453817721621606E-10</v>
      </c>
      <c r="BZ221" s="78">
        <v>9.9999999999999994E-12</v>
      </c>
      <c r="CA221" s="78">
        <v>0.57714874873999999</v>
      </c>
      <c r="CB221" s="78">
        <v>71980.633574731095</v>
      </c>
      <c r="CC221" s="77">
        <f t="shared" si="196"/>
        <v>-8.9714238696312517E-12</v>
      </c>
      <c r="CD221" s="77">
        <f t="shared" si="197"/>
        <v>-8.9743636308933373E-12</v>
      </c>
      <c r="CE221" s="77">
        <f t="shared" si="198"/>
        <v>-8.9743638265779168E-12</v>
      </c>
      <c r="CF221" s="77">
        <f t="shared" si="199"/>
        <v>-8.9743638265907042E-12</v>
      </c>
      <c r="CH221" s="78"/>
      <c r="CI221" s="78"/>
      <c r="CJ221" s="78"/>
      <c r="CP221" s="78"/>
      <c r="CQ221" s="78"/>
      <c r="CR221" s="78"/>
      <c r="CX221" s="78"/>
      <c r="CY221" s="78"/>
      <c r="CZ221" s="78"/>
      <c r="DF221" s="78">
        <v>1.79E-9</v>
      </c>
      <c r="DG221" s="78">
        <v>3.94252428767</v>
      </c>
      <c r="DH221" s="78">
        <v>129909.82474277601</v>
      </c>
      <c r="DI221" s="77">
        <f t="shared" si="200"/>
        <v>1.78575830465979E-9</v>
      </c>
      <c r="DJ221" s="77">
        <f t="shared" si="201"/>
        <v>1.7856089957718825E-9</v>
      </c>
      <c r="DK221" s="77">
        <f t="shared" si="202"/>
        <v>1.7856089857405253E-9</v>
      </c>
      <c r="DL221" s="77">
        <f t="shared" si="203"/>
        <v>1.7856089857398702E-9</v>
      </c>
      <c r="DN221" s="78">
        <v>1.8999999999999999E-10</v>
      </c>
      <c r="DO221" s="78">
        <v>1.76795970776</v>
      </c>
      <c r="DP221" s="78">
        <v>78050.410329284496</v>
      </c>
      <c r="DQ221" s="77">
        <f t="shared" si="204"/>
        <v>-1.5787409105451269E-10</v>
      </c>
      <c r="DR221" s="77">
        <f t="shared" si="205"/>
        <v>-1.5779771274496704E-10</v>
      </c>
      <c r="DS221" s="77">
        <f t="shared" si="206"/>
        <v>-1.5779770765467136E-10</v>
      </c>
      <c r="DT221" s="77">
        <f t="shared" si="207"/>
        <v>-1.5779770765433449E-10</v>
      </c>
      <c r="DV221" s="78">
        <v>9.9999999999999994E-12</v>
      </c>
      <c r="DW221" s="78">
        <v>3.5288767771099998</v>
      </c>
      <c r="DX221" s="78">
        <v>97580.901965051104</v>
      </c>
      <c r="DY221" s="77">
        <f t="shared" si="208"/>
        <v>-9.5438204553705221E-12</v>
      </c>
      <c r="DZ221" s="77">
        <f t="shared" si="209"/>
        <v>-9.5411209413590106E-12</v>
      </c>
      <c r="EA221" s="77">
        <f t="shared" si="210"/>
        <v>-9.5411207612856266E-12</v>
      </c>
      <c r="EB221" s="77">
        <f t="shared" si="211"/>
        <v>-9.5411207612737117E-12</v>
      </c>
      <c r="ED221" s="78"/>
      <c r="EE221" s="78"/>
      <c r="EF221" s="78"/>
      <c r="EL221" s="78"/>
      <c r="EM221" s="78"/>
      <c r="EN221" s="78"/>
      <c r="ET221" s="78"/>
      <c r="EU221" s="78"/>
      <c r="EV221" s="78"/>
    </row>
    <row r="222" spans="12:152" s="77" customFormat="1" ht="12.75">
      <c r="L222" s="78"/>
      <c r="N222" s="78">
        <v>1.143E-8</v>
      </c>
      <c r="O222" s="78">
        <v>0.38707356936999998</v>
      </c>
      <c r="P222" s="78">
        <v>42153.969003049002</v>
      </c>
      <c r="Q222" s="77">
        <f t="shared" si="176"/>
        <v>7.4501845582920801E-9</v>
      </c>
      <c r="R222" s="77">
        <f t="shared" si="177"/>
        <v>7.4468033816762122E-9</v>
      </c>
      <c r="S222" s="77">
        <f t="shared" si="178"/>
        <v>7.4468031564186698E-9</v>
      </c>
      <c r="T222" s="77">
        <f t="shared" si="179"/>
        <v>7.4468031564038823E-9</v>
      </c>
      <c r="V222" s="78">
        <v>1.3600000000000001E-9</v>
      </c>
      <c r="W222" s="78">
        <v>0.22641179920999999</v>
      </c>
      <c r="X222" s="78">
        <v>151975.465352386</v>
      </c>
      <c r="Y222" s="77">
        <f t="shared" si="180"/>
        <v>1.2150982613913999E-9</v>
      </c>
      <c r="Z222" s="77">
        <f t="shared" si="181"/>
        <v>1.214238187069675E-9</v>
      </c>
      <c r="AA222" s="77">
        <f t="shared" si="182"/>
        <v>1.2142381297002668E-9</v>
      </c>
      <c r="AB222" s="77">
        <f t="shared" si="183"/>
        <v>1.2142381296965063E-9</v>
      </c>
      <c r="AD222" s="78">
        <v>5.0000000000000002E-11</v>
      </c>
      <c r="AE222" s="78">
        <v>5.2531683888699998</v>
      </c>
      <c r="AF222" s="78">
        <v>3340.6124266997999</v>
      </c>
      <c r="AG222" s="77">
        <f t="shared" si="184"/>
        <v>3.8154017212289756E-11</v>
      </c>
      <c r="AH222" s="77">
        <f t="shared" si="185"/>
        <v>3.8153018448817133E-11</v>
      </c>
      <c r="AI222" s="77">
        <f t="shared" si="186"/>
        <v>3.8153018382288308E-11</v>
      </c>
      <c r="AJ222" s="77">
        <f t="shared" si="187"/>
        <v>3.8153018382283946E-11</v>
      </c>
      <c r="AL222" s="78"/>
      <c r="AM222" s="78"/>
      <c r="AN222" s="78"/>
      <c r="AT222" s="78"/>
      <c r="AU222" s="78"/>
      <c r="AV222" s="78"/>
      <c r="BB222" s="78"/>
      <c r="BC222" s="78"/>
      <c r="BD222" s="78"/>
      <c r="BJ222" s="78">
        <v>3.4999999999999999E-9</v>
      </c>
      <c r="BK222" s="78">
        <v>3.3930272995699999</v>
      </c>
      <c r="BL222" s="78">
        <v>141762.179806175</v>
      </c>
      <c r="BM222" s="77">
        <f t="shared" si="188"/>
        <v>-3.2742121456522645E-9</v>
      </c>
      <c r="BN222" s="77">
        <f t="shared" si="189"/>
        <v>-3.2725872880439675E-9</v>
      </c>
      <c r="BO222" s="77">
        <f t="shared" si="190"/>
        <v>-3.2725871796249572E-9</v>
      </c>
      <c r="BP222" s="77">
        <f t="shared" si="191"/>
        <v>-3.2725871796177611E-9</v>
      </c>
      <c r="BR222" s="78">
        <v>3.9E-10</v>
      </c>
      <c r="BS222" s="78">
        <v>3.34206786809</v>
      </c>
      <c r="BT222" s="78">
        <v>26202.342430259399</v>
      </c>
      <c r="BU222" s="77">
        <f t="shared" si="192"/>
        <v>-3.2895809806120019E-10</v>
      </c>
      <c r="BV222" s="77">
        <f t="shared" si="193"/>
        <v>-3.2890730427162373E-10</v>
      </c>
      <c r="BW222" s="77">
        <f t="shared" si="194"/>
        <v>-3.2890730088761032E-10</v>
      </c>
      <c r="BX222" s="77">
        <f t="shared" si="195"/>
        <v>-3.2890730088738997E-10</v>
      </c>
      <c r="BZ222" s="78">
        <v>9.9999999999999994E-12</v>
      </c>
      <c r="CA222" s="78">
        <v>5.6631294251300002</v>
      </c>
      <c r="CB222" s="78">
        <v>97580.901965051104</v>
      </c>
      <c r="CC222" s="77">
        <f t="shared" si="196"/>
        <v>2.57315662692741E-12</v>
      </c>
      <c r="CD222" s="77">
        <f t="shared" si="197"/>
        <v>2.5644316699346924E-12</v>
      </c>
      <c r="CE222" s="77">
        <f t="shared" si="198"/>
        <v>2.5644310886965031E-12</v>
      </c>
      <c r="CF222" s="77">
        <f t="shared" si="199"/>
        <v>2.5644310886580432E-12</v>
      </c>
      <c r="CH222" s="78"/>
      <c r="CI222" s="78"/>
      <c r="CJ222" s="78"/>
      <c r="CP222" s="78"/>
      <c r="CQ222" s="78"/>
      <c r="CR222" s="78"/>
      <c r="CX222" s="78"/>
      <c r="CY222" s="78"/>
      <c r="CZ222" s="78"/>
      <c r="DF222" s="78">
        <v>1.6600000000000001E-9</v>
      </c>
      <c r="DG222" s="78">
        <v>0.40320638452000002</v>
      </c>
      <c r="DH222" s="78">
        <v>100909.03762133099</v>
      </c>
      <c r="DI222" s="77">
        <f t="shared" si="200"/>
        <v>1.6501170682363859E-9</v>
      </c>
      <c r="DJ222" s="77">
        <f t="shared" si="201"/>
        <v>1.650285205180291E-9</v>
      </c>
      <c r="DK222" s="77">
        <f t="shared" si="202"/>
        <v>1.6502852163319572E-9</v>
      </c>
      <c r="DL222" s="77">
        <f t="shared" si="203"/>
        <v>1.6502852163326911E-9</v>
      </c>
      <c r="DN222" s="78">
        <v>1.8999999999999999E-10</v>
      </c>
      <c r="DO222" s="78">
        <v>3.5833394172299999</v>
      </c>
      <c r="DP222" s="78">
        <v>27140.1715247625</v>
      </c>
      <c r="DQ222" s="77">
        <f t="shared" si="204"/>
        <v>-1.3804145794229102E-10</v>
      </c>
      <c r="DR222" s="77">
        <f t="shared" si="205"/>
        <v>-1.3807423498792638E-10</v>
      </c>
      <c r="DS222" s="77">
        <f t="shared" si="206"/>
        <v>-1.3807423717091038E-10</v>
      </c>
      <c r="DT222" s="77">
        <f t="shared" si="207"/>
        <v>-1.3807423717105509E-10</v>
      </c>
      <c r="DV222" s="78">
        <v>9.9999999999999994E-12</v>
      </c>
      <c r="DW222" s="78">
        <v>3.5548847405499999</v>
      </c>
      <c r="DX222" s="78">
        <v>84546.785274713897</v>
      </c>
      <c r="DY222" s="77">
        <f t="shared" si="208"/>
        <v>9.6503362040493291E-12</v>
      </c>
      <c r="DZ222" s="77">
        <f t="shared" si="209"/>
        <v>9.6482828951550814E-12</v>
      </c>
      <c r="EA222" s="77">
        <f t="shared" si="210"/>
        <v>9.6482827581876738E-12</v>
      </c>
      <c r="EB222" s="77">
        <f t="shared" si="211"/>
        <v>9.6482827581787072E-12</v>
      </c>
      <c r="ED222" s="78"/>
      <c r="EE222" s="78"/>
      <c r="EF222" s="78"/>
      <c r="EL222" s="78"/>
      <c r="EM222" s="78"/>
      <c r="EN222" s="78"/>
      <c r="ET222" s="78"/>
      <c r="EU222" s="78"/>
      <c r="EV222" s="78"/>
    </row>
    <row r="223" spans="12:152" s="77" customFormat="1" ht="12.75">
      <c r="L223" s="78"/>
      <c r="N223" s="78">
        <v>1.082E-8</v>
      </c>
      <c r="O223" s="78">
        <v>2.56550728704</v>
      </c>
      <c r="P223" s="78">
        <v>26190.995915792701</v>
      </c>
      <c r="Q223" s="77">
        <f t="shared" si="176"/>
        <v>-3.0948785357360817E-9</v>
      </c>
      <c r="R223" s="77">
        <f t="shared" si="177"/>
        <v>-3.0923661743200275E-9</v>
      </c>
      <c r="S223" s="77">
        <f t="shared" si="178"/>
        <v>-3.0923660069658125E-9</v>
      </c>
      <c r="T223" s="77">
        <f t="shared" si="179"/>
        <v>-3.0923660069549086E-9</v>
      </c>
      <c r="V223" s="78">
        <v>1.4200000000000001E-9</v>
      </c>
      <c r="W223" s="78">
        <v>4.2434392337900002</v>
      </c>
      <c r="X223" s="78">
        <v>339142.74084046402</v>
      </c>
      <c r="Y223" s="77">
        <f t="shared" si="180"/>
        <v>-1.1495470817808688E-9</v>
      </c>
      <c r="Z223" s="77">
        <f t="shared" si="181"/>
        <v>-1.146925783221985E-9</v>
      </c>
      <c r="AA223" s="77">
        <f t="shared" si="182"/>
        <v>-1.146925608241274E-9</v>
      </c>
      <c r="AB223" s="77">
        <f t="shared" si="183"/>
        <v>-1.1469256082296618E-9</v>
      </c>
      <c r="AD223" s="78">
        <v>7.0000000000000004E-11</v>
      </c>
      <c r="AE223" s="78">
        <v>1.9986034932800001</v>
      </c>
      <c r="AF223" s="78">
        <v>104355.493901654</v>
      </c>
      <c r="AG223" s="77">
        <f t="shared" si="184"/>
        <v>8.7826265218495818E-12</v>
      </c>
      <c r="AH223" s="77">
        <f t="shared" si="185"/>
        <v>8.8496710505688914E-12</v>
      </c>
      <c r="AI223" s="77">
        <f t="shared" si="186"/>
        <v>8.8496755161269916E-12</v>
      </c>
      <c r="AJ223" s="77">
        <f t="shared" si="187"/>
        <v>8.8496755164190785E-12</v>
      </c>
      <c r="AL223" s="78"/>
      <c r="AM223" s="78"/>
      <c r="AN223" s="78"/>
      <c r="AT223" s="78"/>
      <c r="AU223" s="78"/>
      <c r="AV223" s="78"/>
      <c r="BB223" s="78"/>
      <c r="BC223" s="78"/>
      <c r="BD223" s="78"/>
      <c r="BJ223" s="78">
        <v>3.9000000000000002E-9</v>
      </c>
      <c r="BK223" s="78">
        <v>2.58800166779</v>
      </c>
      <c r="BL223" s="78">
        <v>78267.590760080493</v>
      </c>
      <c r="BM223" s="77">
        <f t="shared" si="188"/>
        <v>-2.1912188766487487E-9</v>
      </c>
      <c r="BN223" s="77">
        <f t="shared" si="189"/>
        <v>-2.1888821599477442E-9</v>
      </c>
      <c r="BO223" s="77">
        <f t="shared" si="190"/>
        <v>-2.1888820042612191E-9</v>
      </c>
      <c r="BP223" s="77">
        <f t="shared" si="191"/>
        <v>-2.1888820042509443E-9</v>
      </c>
      <c r="BR223" s="78">
        <v>2.8999999999999998E-10</v>
      </c>
      <c r="BS223" s="78">
        <v>1.94010215318</v>
      </c>
      <c r="BT223" s="78">
        <v>103821.921601202</v>
      </c>
      <c r="BU223" s="77">
        <f t="shared" si="192"/>
        <v>-1.0418166962510023E-10</v>
      </c>
      <c r="BV223" s="77">
        <f t="shared" si="193"/>
        <v>-1.0444157976276685E-10</v>
      </c>
      <c r="BW223" s="77">
        <f t="shared" si="194"/>
        <v>-1.0444159707213781E-10</v>
      </c>
      <c r="BX223" s="77">
        <f t="shared" si="195"/>
        <v>-1.0444159707327583E-10</v>
      </c>
      <c r="BZ223" s="78">
        <v>9.9999999999999994E-12</v>
      </c>
      <c r="CA223" s="78">
        <v>3.0668841626600001</v>
      </c>
      <c r="CB223" s="78">
        <v>129909.82474277601</v>
      </c>
      <c r="CC223" s="77">
        <f t="shared" si="196"/>
        <v>5.8615090775335444E-12</v>
      </c>
      <c r="CD223" s="77">
        <f t="shared" si="197"/>
        <v>5.8517671262591201E-12</v>
      </c>
      <c r="CE223" s="77">
        <f t="shared" si="198"/>
        <v>5.8517664770674699E-12</v>
      </c>
      <c r="CF223" s="77">
        <f t="shared" si="199"/>
        <v>5.8517664770250631E-12</v>
      </c>
      <c r="CH223" s="78"/>
      <c r="CI223" s="78"/>
      <c r="CJ223" s="78"/>
      <c r="CP223" s="78"/>
      <c r="CQ223" s="78"/>
      <c r="CR223" s="78"/>
      <c r="CX223" s="78"/>
      <c r="CY223" s="78"/>
      <c r="CZ223" s="78"/>
      <c r="DF223" s="78">
        <v>1.7599999999999999E-9</v>
      </c>
      <c r="DG223" s="78">
        <v>2.9741094240199999</v>
      </c>
      <c r="DH223" s="78">
        <v>24925.4284371664</v>
      </c>
      <c r="DI223" s="77">
        <f t="shared" si="200"/>
        <v>-1.7432039306146918E-9</v>
      </c>
      <c r="DJ223" s="77">
        <f t="shared" si="201"/>
        <v>-1.7431479470035462E-9</v>
      </c>
      <c r="DK223" s="77">
        <f t="shared" si="202"/>
        <v>-1.743147943271404E-9</v>
      </c>
      <c r="DL223" s="77">
        <f t="shared" si="203"/>
        <v>-1.7431479432711553E-9</v>
      </c>
      <c r="DN223" s="78">
        <v>2.1E-10</v>
      </c>
      <c r="DO223" s="78">
        <v>0.15585183692999999</v>
      </c>
      <c r="DP223" s="78">
        <v>78477.008520160496</v>
      </c>
      <c r="DQ223" s="77">
        <f t="shared" si="204"/>
        <v>3.0329369034636758E-11</v>
      </c>
      <c r="DR223" s="77">
        <f t="shared" si="205"/>
        <v>3.0178489820314748E-11</v>
      </c>
      <c r="DS223" s="77">
        <f t="shared" si="206"/>
        <v>3.017847976973869E-11</v>
      </c>
      <c r="DT223" s="77">
        <f t="shared" si="207"/>
        <v>3.0178479769077146E-11</v>
      </c>
      <c r="DV223" s="78">
        <v>9.9999999999999994E-12</v>
      </c>
      <c r="DW223" s="78">
        <v>2.6899173461500001</v>
      </c>
      <c r="DX223" s="78">
        <v>59414.481874748402</v>
      </c>
      <c r="DY223" s="77">
        <f t="shared" si="208"/>
        <v>9.9992339087992467E-12</v>
      </c>
      <c r="DZ223" s="77">
        <f t="shared" si="209"/>
        <v>9.9991643586237861E-12</v>
      </c>
      <c r="EA223" s="77">
        <f t="shared" si="210"/>
        <v>9.999164353890426E-12</v>
      </c>
      <c r="EB223" s="77">
        <f t="shared" si="211"/>
        <v>9.9991643538901109E-12</v>
      </c>
      <c r="ED223" s="78"/>
      <c r="EE223" s="78"/>
      <c r="EF223" s="78"/>
      <c r="EL223" s="78"/>
      <c r="EM223" s="78"/>
      <c r="EN223" s="78"/>
      <c r="ET223" s="78"/>
      <c r="EU223" s="78"/>
      <c r="EV223" s="78"/>
    </row>
    <row r="224" spans="12:152" s="77" customFormat="1" ht="12.75">
      <c r="L224" s="78"/>
      <c r="N224" s="78">
        <v>1.4929999999999999E-8</v>
      </c>
      <c r="O224" s="78">
        <v>2.89973504649</v>
      </c>
      <c r="P224" s="78">
        <v>52099.540211872802</v>
      </c>
      <c r="Q224" s="77">
        <f t="shared" si="176"/>
        <v>-1.4876050894817101E-8</v>
      </c>
      <c r="R224" s="77">
        <f t="shared" si="177"/>
        <v>-1.487543794292668E-8</v>
      </c>
      <c r="S224" s="77">
        <f t="shared" si="178"/>
        <v>-1.4875437901982887E-8</v>
      </c>
      <c r="T224" s="77">
        <f t="shared" si="179"/>
        <v>-1.4875437901980206E-8</v>
      </c>
      <c r="V224" s="78">
        <v>1.7800000000000001E-9</v>
      </c>
      <c r="W224" s="78">
        <v>4.08547287819</v>
      </c>
      <c r="X224" s="78">
        <v>129909.82474277601</v>
      </c>
      <c r="Y224" s="77">
        <f t="shared" si="180"/>
        <v>1.7751164376104494E-9</v>
      </c>
      <c r="Z224" s="77">
        <f t="shared" si="181"/>
        <v>1.7752735205032443E-9</v>
      </c>
      <c r="AA224" s="77">
        <f t="shared" si="182"/>
        <v>1.775273530881101E-9</v>
      </c>
      <c r="AB224" s="77">
        <f t="shared" si="183"/>
        <v>1.7752735308817789E-9</v>
      </c>
      <c r="AD224" s="78">
        <v>5.0000000000000002E-11</v>
      </c>
      <c r="AE224" s="78">
        <v>1.4736236998900001</v>
      </c>
      <c r="AF224" s="78">
        <v>9103.9069941176003</v>
      </c>
      <c r="AG224" s="77">
        <f t="shared" si="184"/>
        <v>1.5203736158188403E-11</v>
      </c>
      <c r="AH224" s="77">
        <f t="shared" si="185"/>
        <v>1.5207748025440567E-11</v>
      </c>
      <c r="AI224" s="77">
        <f t="shared" si="186"/>
        <v>1.520774829266666E-11</v>
      </c>
      <c r="AJ224" s="77">
        <f t="shared" si="187"/>
        <v>1.52077482926846E-11</v>
      </c>
      <c r="AL224" s="78"/>
      <c r="AM224" s="78"/>
      <c r="AN224" s="78"/>
      <c r="AT224" s="78"/>
      <c r="AU224" s="78"/>
      <c r="AV224" s="78"/>
      <c r="BB224" s="78"/>
      <c r="BC224" s="78"/>
      <c r="BD224" s="78"/>
      <c r="BJ224" s="78">
        <v>3.65E-9</v>
      </c>
      <c r="BK224" s="78">
        <v>3.1992514302199999</v>
      </c>
      <c r="BL224" s="78">
        <v>52099.540211872802</v>
      </c>
      <c r="BM224" s="77">
        <f t="shared" si="188"/>
        <v>-3.5663687915560464E-9</v>
      </c>
      <c r="BN224" s="77">
        <f t="shared" si="189"/>
        <v>-3.5667428321054406E-9</v>
      </c>
      <c r="BO224" s="77">
        <f t="shared" si="190"/>
        <v>-3.5667428569926541E-9</v>
      </c>
      <c r="BP224" s="77">
        <f t="shared" si="191"/>
        <v>-3.5667428569942845E-9</v>
      </c>
      <c r="BR224" s="78">
        <v>3.6E-10</v>
      </c>
      <c r="BS224" s="78">
        <v>0.65969730202999999</v>
      </c>
      <c r="BT224" s="78">
        <v>51756.321639273199</v>
      </c>
      <c r="BU224" s="77">
        <f t="shared" si="192"/>
        <v>-3.2840681051722287E-10</v>
      </c>
      <c r="BV224" s="77">
        <f t="shared" si="193"/>
        <v>-3.2833615660481317E-10</v>
      </c>
      <c r="BW224" s="77">
        <f t="shared" si="194"/>
        <v>-3.2833615189605429E-10</v>
      </c>
      <c r="BX224" s="77">
        <f t="shared" si="195"/>
        <v>-3.2833615189574379E-10</v>
      </c>
      <c r="BZ224" s="78">
        <v>9.9999999999999994E-12</v>
      </c>
      <c r="CA224" s="78">
        <v>5.66709359706</v>
      </c>
      <c r="CB224" s="78">
        <v>433.71173787679999</v>
      </c>
      <c r="CC224" s="77">
        <f t="shared" si="196"/>
        <v>-9.9271802374726346E-12</v>
      </c>
      <c r="CD224" s="77">
        <f t="shared" si="197"/>
        <v>-9.9271850709933159E-12</v>
      </c>
      <c r="CE224" s="77">
        <f t="shared" si="198"/>
        <v>-9.9271850713152701E-12</v>
      </c>
      <c r="CF224" s="77">
        <f t="shared" si="199"/>
        <v>-9.9271850713152911E-12</v>
      </c>
      <c r="CH224" s="78"/>
      <c r="CI224" s="78"/>
      <c r="CJ224" s="78"/>
      <c r="CP224" s="78"/>
      <c r="CQ224" s="78"/>
      <c r="CR224" s="78"/>
      <c r="CX224" s="78"/>
      <c r="CY224" s="78"/>
      <c r="CZ224" s="78"/>
      <c r="DF224" s="78">
        <v>1.5400000000000001E-9</v>
      </c>
      <c r="DG224" s="78">
        <v>1.27206049137</v>
      </c>
      <c r="DH224" s="78">
        <v>25984.8103673556</v>
      </c>
      <c r="DI224" s="77">
        <f t="shared" si="200"/>
        <v>-2.1466531439448475E-10</v>
      </c>
      <c r="DJ224" s="77">
        <f t="shared" si="201"/>
        <v>-2.1429870055462951E-10</v>
      </c>
      <c r="DK224" s="77">
        <f t="shared" si="202"/>
        <v>-2.1429867613411814E-10</v>
      </c>
      <c r="DL224" s="77">
        <f t="shared" si="203"/>
        <v>-2.142986761325144E-10</v>
      </c>
      <c r="DN224" s="78">
        <v>1.8E-10</v>
      </c>
      <c r="DO224" s="78">
        <v>1.81330190957</v>
      </c>
      <c r="DP224" s="78">
        <v>25565.3257234804</v>
      </c>
      <c r="DQ224" s="77">
        <f t="shared" si="204"/>
        <v>-2.4161962451348638E-11</v>
      </c>
      <c r="DR224" s="77">
        <f t="shared" si="205"/>
        <v>-2.420415060821684E-11</v>
      </c>
      <c r="DS224" s="77">
        <f t="shared" si="206"/>
        <v>-2.4204153418316682E-11</v>
      </c>
      <c r="DT224" s="77">
        <f t="shared" si="207"/>
        <v>-2.4204153418504251E-11</v>
      </c>
      <c r="DV224" s="78">
        <v>9.9999999999999994E-12</v>
      </c>
      <c r="DW224" s="78">
        <v>2.23301107736</v>
      </c>
      <c r="DX224" s="78">
        <v>107794.187511262</v>
      </c>
      <c r="DY224" s="77">
        <f t="shared" si="208"/>
        <v>1.0771245819802894E-12</v>
      </c>
      <c r="DZ224" s="77">
        <f t="shared" si="209"/>
        <v>1.0870388299096917E-12</v>
      </c>
      <c r="EA224" s="77">
        <f t="shared" si="210"/>
        <v>1.0870394902602131E-12</v>
      </c>
      <c r="EB224" s="77">
        <f t="shared" si="211"/>
        <v>1.0870394903042884E-12</v>
      </c>
      <c r="ED224" s="78"/>
      <c r="EE224" s="78"/>
      <c r="EF224" s="78"/>
      <c r="EL224" s="78"/>
      <c r="EM224" s="78"/>
      <c r="EN224" s="78"/>
      <c r="ET224" s="78"/>
      <c r="EU224" s="78"/>
      <c r="EV224" s="78"/>
    </row>
    <row r="225" spans="12:152" s="77" customFormat="1" ht="12.75">
      <c r="L225" s="78"/>
      <c r="N225" s="78">
        <v>1.468E-8</v>
      </c>
      <c r="O225" s="78">
        <v>5.7150779125</v>
      </c>
      <c r="P225" s="78">
        <v>24491.7166992895</v>
      </c>
      <c r="Q225" s="77">
        <f t="shared" si="176"/>
        <v>-4.2689332228823819E-9</v>
      </c>
      <c r="R225" s="77">
        <f t="shared" si="177"/>
        <v>-4.2657505191853242E-9</v>
      </c>
      <c r="S225" s="77">
        <f t="shared" si="178"/>
        <v>-4.2657503071785295E-9</v>
      </c>
      <c r="T225" s="77">
        <f t="shared" si="179"/>
        <v>-4.2657503071645568E-9</v>
      </c>
      <c r="V225" s="78">
        <v>1.4200000000000001E-9</v>
      </c>
      <c r="W225" s="78">
        <v>3.3113033707400001</v>
      </c>
      <c r="X225" s="78">
        <v>78050.410329284496</v>
      </c>
      <c r="Y225" s="77">
        <f t="shared" si="180"/>
        <v>-8.2217407530495339E-10</v>
      </c>
      <c r="Z225" s="77">
        <f t="shared" si="181"/>
        <v>-8.230098858677914E-10</v>
      </c>
      <c r="AA225" s="77">
        <f t="shared" si="182"/>
        <v>-8.2300994152679558E-10</v>
      </c>
      <c r="AB225" s="77">
        <f t="shared" si="183"/>
        <v>-8.2300994153047912E-10</v>
      </c>
      <c r="AD225" s="78">
        <v>7.0000000000000004E-11</v>
      </c>
      <c r="AE225" s="78">
        <v>0.60725013987999998</v>
      </c>
      <c r="AF225" s="78">
        <v>60055.895436487299</v>
      </c>
      <c r="AG225" s="77">
        <f t="shared" si="184"/>
        <v>5.6488611501487361E-11</v>
      </c>
      <c r="AH225" s="77">
        <f t="shared" si="185"/>
        <v>5.6511572378261574E-11</v>
      </c>
      <c r="AI225" s="77">
        <f t="shared" si="186"/>
        <v>5.6511573907102587E-11</v>
      </c>
      <c r="AJ225" s="77">
        <f t="shared" si="187"/>
        <v>5.6511573907203555E-11</v>
      </c>
      <c r="AL225" s="78"/>
      <c r="AM225" s="78"/>
      <c r="AN225" s="78"/>
      <c r="AT225" s="78"/>
      <c r="AU225" s="78"/>
      <c r="AV225" s="78"/>
      <c r="BB225" s="78"/>
      <c r="BC225" s="78"/>
      <c r="BD225" s="78"/>
      <c r="BJ225" s="78">
        <v>4.3299999999999997E-9</v>
      </c>
      <c r="BK225" s="78">
        <v>1.5518516338999999</v>
      </c>
      <c r="BL225" s="78">
        <v>20760.427033191401</v>
      </c>
      <c r="BM225" s="77">
        <f t="shared" si="188"/>
        <v>3.8827559827150361E-9</v>
      </c>
      <c r="BN225" s="77">
        <f t="shared" si="189"/>
        <v>3.8823878032781085E-9</v>
      </c>
      <c r="BO225" s="77">
        <f t="shared" si="190"/>
        <v>3.8823877787489575E-9</v>
      </c>
      <c r="BP225" s="77">
        <f t="shared" si="191"/>
        <v>3.8823877787473503E-9</v>
      </c>
      <c r="BR225" s="78">
        <v>3E-10</v>
      </c>
      <c r="BS225" s="78">
        <v>0.82864967510999998</v>
      </c>
      <c r="BT225" s="78">
        <v>46848.330174765601</v>
      </c>
      <c r="BU225" s="77">
        <f t="shared" si="192"/>
        <v>7.5980539707140498E-11</v>
      </c>
      <c r="BV225" s="77">
        <f t="shared" si="193"/>
        <v>7.5854743852265814E-11</v>
      </c>
      <c r="BW225" s="77">
        <f t="shared" si="194"/>
        <v>7.5854735472557067E-11</v>
      </c>
      <c r="BX225" s="77">
        <f t="shared" si="195"/>
        <v>7.5854735471996109E-11</v>
      </c>
      <c r="BZ225" s="78">
        <v>9.9999999999999994E-12</v>
      </c>
      <c r="CA225" s="78">
        <v>0.91634007063</v>
      </c>
      <c r="CB225" s="78">
        <v>103925.01437542</v>
      </c>
      <c r="CC225" s="77">
        <f t="shared" si="196"/>
        <v>-9.2413452492867567E-12</v>
      </c>
      <c r="CD225" s="77">
        <f t="shared" si="197"/>
        <v>-9.2376674622932686E-12</v>
      </c>
      <c r="CE225" s="77">
        <f t="shared" si="198"/>
        <v>-9.2376672170318453E-12</v>
      </c>
      <c r="CF225" s="77">
        <f t="shared" si="199"/>
        <v>-9.2376672170157346E-12</v>
      </c>
      <c r="CH225" s="78"/>
      <c r="CI225" s="78"/>
      <c r="CJ225" s="78"/>
      <c r="CP225" s="78"/>
      <c r="CQ225" s="78"/>
      <c r="CR225" s="78"/>
      <c r="CX225" s="78"/>
      <c r="CY225" s="78"/>
      <c r="CZ225" s="78"/>
      <c r="DF225" s="78">
        <v>1.44E-9</v>
      </c>
      <c r="DG225" s="78">
        <v>1.8931915616299999</v>
      </c>
      <c r="DH225" s="78">
        <v>64607.848933546098</v>
      </c>
      <c r="DI225" s="77">
        <f t="shared" si="200"/>
        <v>-3.4372316913385198E-10</v>
      </c>
      <c r="DJ225" s="77">
        <f t="shared" si="201"/>
        <v>-3.4288725236880854E-10</v>
      </c>
      <c r="DK225" s="77">
        <f t="shared" si="202"/>
        <v>-3.4288719668438313E-10</v>
      </c>
      <c r="DL225" s="77">
        <f t="shared" si="203"/>
        <v>-3.4288719668072617E-10</v>
      </c>
      <c r="DN225" s="78">
        <v>2.1E-10</v>
      </c>
      <c r="DO225" s="78">
        <v>3.4538572401500001</v>
      </c>
      <c r="DP225" s="78">
        <v>102762.539671012</v>
      </c>
      <c r="DQ225" s="77">
        <f t="shared" si="204"/>
        <v>1.4112357482381203E-10</v>
      </c>
      <c r="DR225" s="77">
        <f t="shared" si="205"/>
        <v>1.4097566078509665E-10</v>
      </c>
      <c r="DS225" s="77">
        <f t="shared" si="206"/>
        <v>1.409756509283083E-10</v>
      </c>
      <c r="DT225" s="77">
        <f t="shared" si="207"/>
        <v>1.4097565092765361E-10</v>
      </c>
      <c r="DV225" s="78">
        <v>9.9999999999999994E-12</v>
      </c>
      <c r="DW225" s="78">
        <v>6.0418519912699997</v>
      </c>
      <c r="DX225" s="78">
        <v>104344.49901929501</v>
      </c>
      <c r="DY225" s="77">
        <f t="shared" si="208"/>
        <v>7.4251692672709871E-12</v>
      </c>
      <c r="DZ225" s="77">
        <f t="shared" si="209"/>
        <v>7.4186995294671356E-12</v>
      </c>
      <c r="EA225" s="77">
        <f t="shared" si="210"/>
        <v>7.4186990982882392E-12</v>
      </c>
      <c r="EB225" s="77">
        <f t="shared" si="211"/>
        <v>7.4186990982600342E-12</v>
      </c>
      <c r="ED225" s="78"/>
      <c r="EE225" s="78"/>
      <c r="EF225" s="78"/>
      <c r="EL225" s="78"/>
      <c r="EM225" s="78"/>
      <c r="EN225" s="78"/>
      <c r="ET225" s="78"/>
      <c r="EU225" s="78"/>
      <c r="EV225" s="78"/>
    </row>
    <row r="226" spans="12:152" s="77" customFormat="1" ht="12.75">
      <c r="L226" s="78"/>
      <c r="N226" s="78">
        <v>1.034E-8</v>
      </c>
      <c r="O226" s="78">
        <v>1.4954429443999999</v>
      </c>
      <c r="P226" s="78">
        <v>151975.465352386</v>
      </c>
      <c r="Q226" s="77">
        <f t="shared" si="176"/>
        <v>7.1800744069506632E-9</v>
      </c>
      <c r="R226" s="77">
        <f t="shared" si="177"/>
        <v>7.1905289979039103E-9</v>
      </c>
      <c r="S226" s="77">
        <f t="shared" si="178"/>
        <v>7.1905296938095899E-9</v>
      </c>
      <c r="T226" s="77">
        <f t="shared" si="179"/>
        <v>7.1905296938552064E-9</v>
      </c>
      <c r="V226" s="78">
        <v>1.31E-9</v>
      </c>
      <c r="W226" s="78">
        <v>0.70125733168000004</v>
      </c>
      <c r="X226" s="78">
        <v>3340.6124266997999</v>
      </c>
      <c r="Y226" s="77">
        <f t="shared" si="180"/>
        <v>6.7604735626696252E-10</v>
      </c>
      <c r="Z226" s="77">
        <f t="shared" si="181"/>
        <v>6.7608203532474147E-10</v>
      </c>
      <c r="AA226" s="77">
        <f t="shared" si="182"/>
        <v>6.760820376346913E-10</v>
      </c>
      <c r="AB226" s="77">
        <f t="shared" si="183"/>
        <v>6.7608203763484268E-10</v>
      </c>
      <c r="AD226" s="78">
        <v>5.0000000000000002E-11</v>
      </c>
      <c r="AE226" s="78">
        <v>3.2008163025599998</v>
      </c>
      <c r="AF226" s="78">
        <v>13541.421202491099</v>
      </c>
      <c r="AG226" s="77">
        <f t="shared" si="184"/>
        <v>-4.650614334939002E-11</v>
      </c>
      <c r="AH226" s="77">
        <f t="shared" si="185"/>
        <v>-4.6508443452967389E-11</v>
      </c>
      <c r="AI226" s="77">
        <f t="shared" si="186"/>
        <v>-4.6508443606152889E-11</v>
      </c>
      <c r="AJ226" s="77">
        <f t="shared" si="187"/>
        <v>-4.6508443606162802E-11</v>
      </c>
      <c r="AL226" s="78"/>
      <c r="AM226" s="78"/>
      <c r="AN226" s="78"/>
      <c r="AT226" s="78"/>
      <c r="AU226" s="78"/>
      <c r="AV226" s="78"/>
      <c r="BB226" s="78"/>
      <c r="BC226" s="78"/>
      <c r="BD226" s="78"/>
      <c r="BJ226" s="78">
        <v>3.2700000000000001E-9</v>
      </c>
      <c r="BK226" s="78">
        <v>5.6922805418399998</v>
      </c>
      <c r="BL226" s="78">
        <v>12432.0426503978</v>
      </c>
      <c r="BM226" s="77">
        <f t="shared" si="188"/>
        <v>3.0038722257141615E-9</v>
      </c>
      <c r="BN226" s="77">
        <f t="shared" si="189"/>
        <v>3.0037235857760974E-9</v>
      </c>
      <c r="BO226" s="77">
        <f t="shared" si="190"/>
        <v>3.0037235758738844E-9</v>
      </c>
      <c r="BP226" s="77">
        <f t="shared" si="191"/>
        <v>3.0037235758732231E-9</v>
      </c>
      <c r="BR226" s="78">
        <v>3.7999999999999998E-10</v>
      </c>
      <c r="BS226" s="78">
        <v>0.80809536332999998</v>
      </c>
      <c r="BT226" s="78">
        <v>151975.465352386</v>
      </c>
      <c r="BU226" s="77">
        <f t="shared" si="192"/>
        <v>3.7745212040398969E-10</v>
      </c>
      <c r="BV226" s="77">
        <f t="shared" si="193"/>
        <v>3.7751351514602071E-10</v>
      </c>
      <c r="BW226" s="77">
        <f t="shared" si="194"/>
        <v>3.7751351921065999E-10</v>
      </c>
      <c r="BX226" s="77">
        <f t="shared" si="195"/>
        <v>3.7751351921092645E-10</v>
      </c>
      <c r="BZ226" s="78">
        <v>9.9999999999999994E-12</v>
      </c>
      <c r="CA226" s="78">
        <v>6.0235918641600001</v>
      </c>
      <c r="CB226" s="78">
        <v>181555.94006083001</v>
      </c>
      <c r="CC226" s="77">
        <f t="shared" si="196"/>
        <v>-2.9305562541197069E-13</v>
      </c>
      <c r="CD226" s="77">
        <f t="shared" si="197"/>
        <v>-3.0984501964783558E-13</v>
      </c>
      <c r="CE226" s="77">
        <f t="shared" si="198"/>
        <v>-3.0984613795851224E-13</v>
      </c>
      <c r="CF226" s="77">
        <f t="shared" si="199"/>
        <v>-3.098461380323732E-13</v>
      </c>
      <c r="CH226" s="78"/>
      <c r="CI226" s="78"/>
      <c r="CJ226" s="78"/>
      <c r="CP226" s="78"/>
      <c r="CQ226" s="78"/>
      <c r="CR226" s="78"/>
      <c r="CX226" s="78"/>
      <c r="CY226" s="78"/>
      <c r="CZ226" s="78"/>
      <c r="DF226" s="78">
        <v>1.45E-9</v>
      </c>
      <c r="DG226" s="78">
        <v>2.05409839424</v>
      </c>
      <c r="DH226" s="78">
        <v>313054.83769889001</v>
      </c>
      <c r="DI226" s="77">
        <f t="shared" si="200"/>
        <v>1.3006602867764149E-9</v>
      </c>
      <c r="DJ226" s="77">
        <f t="shared" si="201"/>
        <v>1.3025111306866194E-9</v>
      </c>
      <c r="DK226" s="77">
        <f t="shared" si="202"/>
        <v>1.3025112536072694E-9</v>
      </c>
      <c r="DL226" s="77">
        <f t="shared" si="203"/>
        <v>1.3025112536153822E-9</v>
      </c>
      <c r="DN226" s="78">
        <v>2.1999999999999999E-10</v>
      </c>
      <c r="DO226" s="78">
        <v>4.6289177723600003</v>
      </c>
      <c r="DP226" s="78">
        <v>19406.6782881746</v>
      </c>
      <c r="DQ226" s="77">
        <f t="shared" si="204"/>
        <v>-1.683033941736983E-10</v>
      </c>
      <c r="DR226" s="77">
        <f t="shared" si="205"/>
        <v>-1.6832882986403388E-10</v>
      </c>
      <c r="DS226" s="77">
        <f t="shared" si="206"/>
        <v>-1.6832883155812182E-10</v>
      </c>
      <c r="DT226" s="77">
        <f t="shared" si="207"/>
        <v>-1.6832883155823254E-10</v>
      </c>
      <c r="DV226" s="78">
        <v>9.9999999999999994E-12</v>
      </c>
      <c r="DW226" s="78">
        <v>2.3317823094199999</v>
      </c>
      <c r="DX226" s="78">
        <v>108903.566063355</v>
      </c>
      <c r="DY226" s="77">
        <f t="shared" si="208"/>
        <v>-1.2269440592407876E-12</v>
      </c>
      <c r="DZ226" s="77">
        <f t="shared" si="209"/>
        <v>-1.2169441205924111E-12</v>
      </c>
      <c r="EA226" s="77">
        <f t="shared" si="210"/>
        <v>-1.2169434544563625E-12</v>
      </c>
      <c r="EB226" s="77">
        <f t="shared" si="211"/>
        <v>-1.2169434544123543E-12</v>
      </c>
      <c r="ED226" s="78"/>
      <c r="EE226" s="78"/>
      <c r="EF226" s="78"/>
      <c r="EL226" s="78"/>
      <c r="EM226" s="78"/>
      <c r="EN226" s="78"/>
      <c r="ET226" s="78"/>
      <c r="EU226" s="78"/>
      <c r="EV226" s="78"/>
    </row>
    <row r="227" spans="12:152" s="77" customFormat="1" ht="12.75">
      <c r="L227" s="78"/>
      <c r="N227" s="78">
        <v>1.3140000000000001E-8</v>
      </c>
      <c r="O227" s="78">
        <v>5.9150535184599997</v>
      </c>
      <c r="P227" s="78">
        <v>115674.276664601</v>
      </c>
      <c r="Q227" s="77">
        <f t="shared" si="176"/>
        <v>8.6948537257840477E-9</v>
      </c>
      <c r="R227" s="77">
        <f t="shared" si="177"/>
        <v>8.6843054382165102E-9</v>
      </c>
      <c r="S227" s="77">
        <f t="shared" si="178"/>
        <v>8.6843047352655035E-9</v>
      </c>
      <c r="T227" s="77">
        <f t="shared" si="179"/>
        <v>8.684304735218417E-9</v>
      </c>
      <c r="V227" s="78">
        <v>1.5400000000000001E-9</v>
      </c>
      <c r="W227" s="78">
        <v>1.72826405606</v>
      </c>
      <c r="X227" s="78">
        <v>78477.008520160496</v>
      </c>
      <c r="Y227" s="77">
        <f t="shared" si="180"/>
        <v>1.5234927388832895E-9</v>
      </c>
      <c r="Z227" s="77">
        <f t="shared" si="181"/>
        <v>1.5236556088295036E-9</v>
      </c>
      <c r="AA227" s="77">
        <f t="shared" si="182"/>
        <v>1.5236556196514991E-9</v>
      </c>
      <c r="AB227" s="77">
        <f t="shared" si="183"/>
        <v>1.5236556196522115E-9</v>
      </c>
      <c r="AD227" s="78">
        <v>6E-11</v>
      </c>
      <c r="AE227" s="78">
        <v>0.50137409605000005</v>
      </c>
      <c r="AF227" s="78">
        <v>63498.470381452702</v>
      </c>
      <c r="AG227" s="77">
        <f t="shared" si="184"/>
        <v>5.7531431907486595E-11</v>
      </c>
      <c r="AH227" s="77">
        <f t="shared" si="185"/>
        <v>5.7541428540686452E-11</v>
      </c>
      <c r="AI227" s="77">
        <f t="shared" si="186"/>
        <v>5.7541429205899989E-11</v>
      </c>
      <c r="AJ227" s="77">
        <f t="shared" si="187"/>
        <v>5.7541429205944443E-11</v>
      </c>
      <c r="AL227" s="78"/>
      <c r="AM227" s="78"/>
      <c r="AN227" s="78"/>
      <c r="AT227" s="78"/>
      <c r="AU227" s="78"/>
      <c r="AV227" s="78"/>
      <c r="BB227" s="78"/>
      <c r="BC227" s="78"/>
      <c r="BD227" s="78"/>
      <c r="BJ227" s="78">
        <v>3.3900000000000001E-9</v>
      </c>
      <c r="BK227" s="78">
        <v>1.5808857282</v>
      </c>
      <c r="BL227" s="78">
        <v>45494.581429748701</v>
      </c>
      <c r="BM227" s="77">
        <f t="shared" si="188"/>
        <v>2.6775112597307697E-9</v>
      </c>
      <c r="BN227" s="77">
        <f t="shared" si="189"/>
        <v>2.6783861594478674E-9</v>
      </c>
      <c r="BO227" s="77">
        <f t="shared" si="190"/>
        <v>2.6783862177089806E-9</v>
      </c>
      <c r="BP227" s="77">
        <f t="shared" si="191"/>
        <v>2.6783862177128787E-9</v>
      </c>
      <c r="BR227" s="78">
        <v>2.8999999999999998E-10</v>
      </c>
      <c r="BS227" s="78">
        <v>2.8922779253000002</v>
      </c>
      <c r="BT227" s="78">
        <v>104358.726113297</v>
      </c>
      <c r="BU227" s="77">
        <f t="shared" si="192"/>
        <v>-1.9766581384955516E-10</v>
      </c>
      <c r="BV227" s="77">
        <f t="shared" si="193"/>
        <v>-1.9746084474446072E-10</v>
      </c>
      <c r="BW227" s="77">
        <f t="shared" si="194"/>
        <v>-1.9746083108536018E-10</v>
      </c>
      <c r="BX227" s="77">
        <f t="shared" si="195"/>
        <v>-1.9746083108444263E-10</v>
      </c>
      <c r="BZ227" s="78">
        <v>9.9999999999999994E-12</v>
      </c>
      <c r="CA227" s="78">
        <v>1.4498012999700001</v>
      </c>
      <c r="CB227" s="78">
        <v>26727.8004278882</v>
      </c>
      <c r="CC227" s="77">
        <f t="shared" si="196"/>
        <v>-6.1341755370464363E-12</v>
      </c>
      <c r="CD227" s="77">
        <f t="shared" si="197"/>
        <v>-6.1361282481377897E-12</v>
      </c>
      <c r="CE227" s="77">
        <f t="shared" si="198"/>
        <v>-6.1361283781951357E-12</v>
      </c>
      <c r="CF227" s="77">
        <f t="shared" si="199"/>
        <v>-6.1361283782036635E-12</v>
      </c>
      <c r="CH227" s="78"/>
      <c r="CI227" s="78"/>
      <c r="CJ227" s="78"/>
      <c r="CP227" s="78"/>
      <c r="CQ227" s="78"/>
      <c r="CR227" s="78"/>
      <c r="CX227" s="78"/>
      <c r="CY227" s="78"/>
      <c r="CZ227" s="78"/>
      <c r="DF227" s="78">
        <v>1.5199999999999999E-9</v>
      </c>
      <c r="DG227" s="78">
        <v>4.8719415370899997</v>
      </c>
      <c r="DH227" s="78">
        <v>103396.012824688</v>
      </c>
      <c r="DI227" s="77">
        <f t="shared" si="200"/>
        <v>-1.4854980094817293E-9</v>
      </c>
      <c r="DJ227" s="77">
        <f t="shared" si="201"/>
        <v>-1.4858053690674237E-9</v>
      </c>
      <c r="DK227" s="77">
        <f t="shared" si="202"/>
        <v>-1.4858053894953464E-9</v>
      </c>
      <c r="DL227" s="77">
        <f t="shared" si="203"/>
        <v>-1.4858053894966949E-9</v>
      </c>
      <c r="DN227" s="78">
        <v>1.8999999999999999E-10</v>
      </c>
      <c r="DO227" s="78">
        <v>5.2899887193900001</v>
      </c>
      <c r="DP227" s="78">
        <v>26624.707653669499</v>
      </c>
      <c r="DQ227" s="77">
        <f t="shared" si="204"/>
        <v>-1.0881670306593602E-10</v>
      </c>
      <c r="DR227" s="77">
        <f t="shared" si="205"/>
        <v>-1.0877833410654582E-10</v>
      </c>
      <c r="DS227" s="77">
        <f t="shared" si="206"/>
        <v>-1.0877833155057299E-10</v>
      </c>
      <c r="DT227" s="77">
        <f t="shared" si="207"/>
        <v>-1.0877833155040474E-10</v>
      </c>
      <c r="DV227" s="78">
        <v>9.9999999999999994E-12</v>
      </c>
      <c r="DW227" s="78">
        <v>5.2329133209699998</v>
      </c>
      <c r="DX227" s="78">
        <v>134991.46920492899</v>
      </c>
      <c r="DY227" s="77">
        <f t="shared" si="208"/>
        <v>-2.4786746232609067E-12</v>
      </c>
      <c r="DZ227" s="77">
        <f t="shared" si="209"/>
        <v>-2.4907719739549569E-12</v>
      </c>
      <c r="EA227" s="77">
        <f t="shared" si="210"/>
        <v>-2.4907727796288004E-12</v>
      </c>
      <c r="EB227" s="77">
        <f t="shared" si="211"/>
        <v>-2.4907727796827509E-12</v>
      </c>
      <c r="ED227" s="78"/>
      <c r="EE227" s="78"/>
      <c r="EF227" s="78"/>
      <c r="EL227" s="78"/>
      <c r="EM227" s="78"/>
      <c r="EN227" s="78"/>
      <c r="ET227" s="78"/>
      <c r="EU227" s="78"/>
      <c r="EV227" s="78"/>
    </row>
    <row r="228" spans="12:152" s="77" customFormat="1" ht="12.75">
      <c r="L228" s="78"/>
      <c r="N228" s="78">
        <v>1.0649999999999999E-8</v>
      </c>
      <c r="O228" s="78">
        <v>3.6108183512299998</v>
      </c>
      <c r="P228" s="78">
        <v>206.1855484372</v>
      </c>
      <c r="Q228" s="77">
        <f t="shared" si="176"/>
        <v>-8.3212788947089509E-9</v>
      </c>
      <c r="R228" s="77">
        <f t="shared" si="177"/>
        <v>-8.3212662156267696E-9</v>
      </c>
      <c r="S228" s="77">
        <f t="shared" si="178"/>
        <v>-8.3212662147822149E-9</v>
      </c>
      <c r="T228" s="77">
        <f t="shared" si="179"/>
        <v>-8.3212662147821603E-9</v>
      </c>
      <c r="V228" s="78">
        <v>1.5900000000000001E-9</v>
      </c>
      <c r="W228" s="78">
        <v>5.29643521725</v>
      </c>
      <c r="X228" s="78">
        <v>108903.566063355</v>
      </c>
      <c r="Y228" s="77">
        <f t="shared" si="180"/>
        <v>-8.5715708908707152E-11</v>
      </c>
      <c r="Z228" s="77">
        <f t="shared" si="181"/>
        <v>-8.7315330945028098E-11</v>
      </c>
      <c r="AA228" s="77">
        <f t="shared" si="182"/>
        <v>-8.7315437492737828E-11</v>
      </c>
      <c r="AB228" s="77">
        <f t="shared" si="183"/>
        <v>-8.7315437499776902E-11</v>
      </c>
      <c r="AD228" s="78">
        <v>5.0000000000000002E-11</v>
      </c>
      <c r="AE228" s="78">
        <v>5.0773947536000001</v>
      </c>
      <c r="AF228" s="78">
        <v>97580.901965051104</v>
      </c>
      <c r="AG228" s="77">
        <f t="shared" si="184"/>
        <v>-1.5988720003219822E-11</v>
      </c>
      <c r="AH228" s="77">
        <f t="shared" si="185"/>
        <v>-1.6031482885995417E-11</v>
      </c>
      <c r="AI228" s="77">
        <f t="shared" si="186"/>
        <v>-1.6031485733991869E-11</v>
      </c>
      <c r="AJ228" s="77">
        <f t="shared" si="187"/>
        <v>-1.6031485734180315E-11</v>
      </c>
      <c r="AL228" s="78"/>
      <c r="AM228" s="78"/>
      <c r="AN228" s="78"/>
      <c r="AT228" s="78"/>
      <c r="AU228" s="78"/>
      <c r="AV228" s="78"/>
      <c r="BB228" s="78"/>
      <c r="BC228" s="78"/>
      <c r="BD228" s="78"/>
      <c r="BJ228" s="78">
        <v>3.3799999999999999E-9</v>
      </c>
      <c r="BK228" s="78">
        <v>2.7316157317299998</v>
      </c>
      <c r="BL228" s="78">
        <v>155997.72788435</v>
      </c>
      <c r="BM228" s="77">
        <f t="shared" si="188"/>
        <v>5.3185521404758791E-10</v>
      </c>
      <c r="BN228" s="77">
        <f t="shared" si="189"/>
        <v>5.2703726164581724E-10</v>
      </c>
      <c r="BO228" s="77">
        <f t="shared" si="190"/>
        <v>5.27036940686058E-10</v>
      </c>
      <c r="BP228" s="77">
        <f t="shared" si="191"/>
        <v>5.2703694066480256E-10</v>
      </c>
      <c r="BR228" s="78">
        <v>2.8999999999999998E-10</v>
      </c>
      <c r="BS228" s="78">
        <v>4.4972806001099999</v>
      </c>
      <c r="BT228" s="78">
        <v>103299.344183108</v>
      </c>
      <c r="BU228" s="77">
        <f t="shared" si="192"/>
        <v>-2.6986876142687526E-10</v>
      </c>
      <c r="BV228" s="77">
        <f t="shared" si="193"/>
        <v>-2.6997009889380949E-10</v>
      </c>
      <c r="BW228" s="77">
        <f t="shared" si="194"/>
        <v>-2.6997010563566855E-10</v>
      </c>
      <c r="BX228" s="77">
        <f t="shared" si="195"/>
        <v>-2.6997010563611404E-10</v>
      </c>
      <c r="BZ228" s="78">
        <v>9.9999999999999994E-12</v>
      </c>
      <c r="CA228" s="78">
        <v>1.4544292039</v>
      </c>
      <c r="CB228" s="78">
        <v>207593.84658049999</v>
      </c>
      <c r="CC228" s="77">
        <f t="shared" si="196"/>
        <v>9.6687531581917762E-12</v>
      </c>
      <c r="CD228" s="77">
        <f t="shared" si="197"/>
        <v>9.6736376329227628E-12</v>
      </c>
      <c r="CE228" s="77">
        <f t="shared" si="198"/>
        <v>9.6736379570883518E-12</v>
      </c>
      <c r="CF228" s="77">
        <f t="shared" si="199"/>
        <v>9.6736379571102446E-12</v>
      </c>
      <c r="CH228" s="78"/>
      <c r="CI228" s="78"/>
      <c r="CJ228" s="78"/>
      <c r="CP228" s="78"/>
      <c r="CQ228" s="78"/>
      <c r="CR228" s="78"/>
      <c r="CX228" s="78"/>
      <c r="CY228" s="78"/>
      <c r="CZ228" s="78"/>
      <c r="DF228" s="78">
        <v>1.37E-9</v>
      </c>
      <c r="DG228" s="78">
        <v>3.8678221755700002</v>
      </c>
      <c r="DH228" s="78">
        <v>24609.0365675098</v>
      </c>
      <c r="DI228" s="77">
        <f t="shared" si="200"/>
        <v>1.1054735683157322E-9</v>
      </c>
      <c r="DJ228" s="77">
        <f t="shared" si="201"/>
        <v>1.1052893011918115E-9</v>
      </c>
      <c r="DK228" s="77">
        <f t="shared" si="202"/>
        <v>1.1052892889158879E-9</v>
      </c>
      <c r="DL228" s="77">
        <f t="shared" si="203"/>
        <v>1.1052892889150827E-9</v>
      </c>
      <c r="DN228" s="78">
        <v>1.5999999999999999E-10</v>
      </c>
      <c r="DO228" s="78">
        <v>4.3790892436000002</v>
      </c>
      <c r="DP228" s="78">
        <v>25131.613985603501</v>
      </c>
      <c r="DQ228" s="77">
        <f t="shared" si="204"/>
        <v>-1.5878126761256846E-10</v>
      </c>
      <c r="DR228" s="77">
        <f t="shared" si="205"/>
        <v>-1.587858462480667E-10</v>
      </c>
      <c r="DS228" s="77">
        <f t="shared" si="206"/>
        <v>-1.5878584655276279E-10</v>
      </c>
      <c r="DT228" s="77">
        <f t="shared" si="207"/>
        <v>-1.5878584655278296E-10</v>
      </c>
      <c r="DV228" s="78">
        <v>9.9999999999999994E-12</v>
      </c>
      <c r="DW228" s="78">
        <v>5.4242084229399996</v>
      </c>
      <c r="DX228" s="78">
        <v>79852.782320006299</v>
      </c>
      <c r="DY228" s="77">
        <f t="shared" si="208"/>
        <v>-7.997048210275233E-12</v>
      </c>
      <c r="DZ228" s="77">
        <f t="shared" si="209"/>
        <v>-7.9926104732876393E-12</v>
      </c>
      <c r="EA228" s="77">
        <f t="shared" si="210"/>
        <v>-7.9926101775452686E-12</v>
      </c>
      <c r="EB228" s="77">
        <f t="shared" si="211"/>
        <v>-7.9926101775257959E-12</v>
      </c>
      <c r="ED228" s="78"/>
      <c r="EE228" s="78"/>
      <c r="EF228" s="78"/>
      <c r="EL228" s="78"/>
      <c r="EM228" s="78"/>
      <c r="EN228" s="78"/>
      <c r="ET228" s="78"/>
      <c r="EU228" s="78"/>
      <c r="EV228" s="78"/>
    </row>
    <row r="229" spans="12:152" s="77" customFormat="1" ht="12.75">
      <c r="L229" s="78"/>
      <c r="N229" s="78">
        <v>1.0530000000000001E-8</v>
      </c>
      <c r="O229" s="78">
        <v>5.1799602631999999</v>
      </c>
      <c r="P229" s="78">
        <v>23754.706748702101</v>
      </c>
      <c r="Q229" s="77">
        <f t="shared" si="176"/>
        <v>6.8218493274175207E-9</v>
      </c>
      <c r="R229" s="77">
        <f t="shared" si="177"/>
        <v>6.8200862805545027E-9</v>
      </c>
      <c r="S229" s="77">
        <f t="shared" si="178"/>
        <v>6.820086163107366E-9</v>
      </c>
      <c r="T229" s="77">
        <f t="shared" si="179"/>
        <v>6.8200861630996137E-9</v>
      </c>
      <c r="V229" s="78">
        <v>1.2900000000000001E-9</v>
      </c>
      <c r="W229" s="78">
        <v>3.2674353278499999</v>
      </c>
      <c r="X229" s="78">
        <v>25973.463852888901</v>
      </c>
      <c r="Y229" s="77">
        <f t="shared" si="180"/>
        <v>-1.0443744827240525E-9</v>
      </c>
      <c r="Z229" s="77">
        <f t="shared" si="181"/>
        <v>-1.0445564117231087E-9</v>
      </c>
      <c r="AA229" s="77">
        <f t="shared" si="182"/>
        <v>-1.0445564238393666E-9</v>
      </c>
      <c r="AB229" s="77">
        <f t="shared" si="183"/>
        <v>-1.0445564238401626E-9</v>
      </c>
      <c r="AD229" s="78">
        <v>5.0000000000000002E-11</v>
      </c>
      <c r="AE229" s="78">
        <v>1.3563284251700001</v>
      </c>
      <c r="AF229" s="78">
        <v>104344.49901929501</v>
      </c>
      <c r="AG229" s="77">
        <f t="shared" si="184"/>
        <v>3.2481998318141235E-11</v>
      </c>
      <c r="AH229" s="77">
        <f t="shared" si="185"/>
        <v>3.2518678731863622E-11</v>
      </c>
      <c r="AI229" s="77">
        <f t="shared" si="186"/>
        <v>3.2518681174133115E-11</v>
      </c>
      <c r="AJ229" s="77">
        <f t="shared" si="187"/>
        <v>3.2518681174292877E-11</v>
      </c>
      <c r="AL229" s="78"/>
      <c r="AM229" s="78"/>
      <c r="AN229" s="78"/>
      <c r="AT229" s="78"/>
      <c r="AU229" s="78"/>
      <c r="AV229" s="78"/>
      <c r="BB229" s="78"/>
      <c r="BC229" s="78"/>
      <c r="BD229" s="78"/>
      <c r="BJ229" s="78">
        <v>3.1500000000000001E-9</v>
      </c>
      <c r="BK229" s="78">
        <v>4.0006144424699999</v>
      </c>
      <c r="BL229" s="78">
        <v>78477.008520160496</v>
      </c>
      <c r="BM229" s="77">
        <f t="shared" si="188"/>
        <v>-2.3625839670490456E-9</v>
      </c>
      <c r="BN229" s="77">
        <f t="shared" si="189"/>
        <v>-2.3610706744244897E-9</v>
      </c>
      <c r="BO229" s="77">
        <f t="shared" si="190"/>
        <v>-2.3610705735827962E-9</v>
      </c>
      <c r="BP229" s="77">
        <f t="shared" si="191"/>
        <v>-2.3610705735761585E-9</v>
      </c>
      <c r="BR229" s="78">
        <v>3.4999999999999998E-10</v>
      </c>
      <c r="BS229" s="78">
        <v>1.4812115802400001</v>
      </c>
      <c r="BT229" s="78">
        <v>85502.3850163225</v>
      </c>
      <c r="BU229" s="77">
        <f t="shared" si="192"/>
        <v>7.524979693332948E-11</v>
      </c>
      <c r="BV229" s="77">
        <f t="shared" si="193"/>
        <v>7.4979382979514997E-11</v>
      </c>
      <c r="BW229" s="77">
        <f t="shared" si="194"/>
        <v>7.4979364965692863E-11</v>
      </c>
      <c r="BX229" s="77">
        <f t="shared" si="195"/>
        <v>7.4979364964487997E-11</v>
      </c>
      <c r="BZ229" s="78">
        <v>9.9999999999999994E-12</v>
      </c>
      <c r="CA229" s="78">
        <v>1.1294184657799999</v>
      </c>
      <c r="CB229" s="78">
        <v>60055.895436487299</v>
      </c>
      <c r="CC229" s="77">
        <f t="shared" si="196"/>
        <v>4.0488442261310467E-12</v>
      </c>
      <c r="CD229" s="77">
        <f t="shared" si="197"/>
        <v>4.0539240094323171E-12</v>
      </c>
      <c r="CE229" s="77">
        <f t="shared" si="198"/>
        <v>4.0539243477545757E-12</v>
      </c>
      <c r="CF229" s="77">
        <f t="shared" si="199"/>
        <v>4.05392434777692E-12</v>
      </c>
      <c r="CH229" s="78"/>
      <c r="CI229" s="78"/>
      <c r="CJ229" s="78"/>
      <c r="CP229" s="78"/>
      <c r="CQ229" s="78"/>
      <c r="CR229" s="78"/>
      <c r="CX229" s="78"/>
      <c r="CY229" s="78"/>
      <c r="CZ229" s="78"/>
      <c r="DF229" s="78">
        <v>1.4100000000000001E-9</v>
      </c>
      <c r="DG229" s="78">
        <v>1.99770625298</v>
      </c>
      <c r="DH229" s="78">
        <v>162188.75089859701</v>
      </c>
      <c r="DI229" s="77">
        <f t="shared" si="200"/>
        <v>4.768028835747105E-10</v>
      </c>
      <c r="DJ229" s="77">
        <f t="shared" si="201"/>
        <v>4.7879344443854847E-10</v>
      </c>
      <c r="DK229" s="77">
        <f t="shared" si="202"/>
        <v>4.7879357699375866E-10</v>
      </c>
      <c r="DL229" s="77">
        <f t="shared" si="203"/>
        <v>4.7879357700250351E-10</v>
      </c>
      <c r="DN229" s="78">
        <v>1.8999999999999999E-10</v>
      </c>
      <c r="DO229" s="78">
        <v>2.6959891803199998</v>
      </c>
      <c r="DP229" s="78">
        <v>105307.21230790501</v>
      </c>
      <c r="DQ229" s="77">
        <f t="shared" si="204"/>
        <v>-1.8999520449379817E-10</v>
      </c>
      <c r="DR229" s="77">
        <f t="shared" si="205"/>
        <v>-1.8999642950509188E-10</v>
      </c>
      <c r="DS229" s="77">
        <f t="shared" si="206"/>
        <v>-1.8999642958068287E-10</v>
      </c>
      <c r="DT229" s="77">
        <f t="shared" si="207"/>
        <v>-1.8999642958068791E-10</v>
      </c>
      <c r="DV229" s="78">
        <v>9.9999999999999994E-12</v>
      </c>
      <c r="DW229" s="78">
        <v>5.5648589739199998</v>
      </c>
      <c r="DX229" s="78">
        <v>104358.726113297</v>
      </c>
      <c r="DY229" s="77">
        <f t="shared" si="208"/>
        <v>2.7726273359582474E-12</v>
      </c>
      <c r="DZ229" s="77">
        <f t="shared" si="209"/>
        <v>2.7633496092407881E-12</v>
      </c>
      <c r="EA229" s="77">
        <f t="shared" si="210"/>
        <v>2.7633489911666265E-12</v>
      </c>
      <c r="EB229" s="77">
        <f t="shared" si="211"/>
        <v>2.7633489911251079E-12</v>
      </c>
      <c r="ED229" s="78"/>
      <c r="EE229" s="78"/>
      <c r="EF229" s="78"/>
      <c r="EL229" s="78"/>
      <c r="EM229" s="78"/>
      <c r="EN229" s="78"/>
      <c r="ET229" s="78"/>
      <c r="EU229" s="78"/>
      <c r="EV229" s="78"/>
    </row>
    <row r="230" spans="12:152" s="77" customFormat="1" ht="12.75">
      <c r="L230" s="78"/>
      <c r="N230" s="78">
        <v>9.6400000000000006E-9</v>
      </c>
      <c r="O230" s="78">
        <v>2.0526429635299999</v>
      </c>
      <c r="P230" s="78">
        <v>128850.442812587</v>
      </c>
      <c r="Q230" s="77">
        <f t="shared" si="176"/>
        <v>-6.8971955357077632E-9</v>
      </c>
      <c r="R230" s="77">
        <f t="shared" si="177"/>
        <v>-6.9052191680488676E-9</v>
      </c>
      <c r="S230" s="77">
        <f t="shared" si="178"/>
        <v>-6.9052197021755332E-9</v>
      </c>
      <c r="T230" s="77">
        <f t="shared" si="179"/>
        <v>-6.9052197022107107E-9</v>
      </c>
      <c r="V230" s="78">
        <v>1.2799999999999999E-9</v>
      </c>
      <c r="W230" s="78">
        <v>6.1077525865700002</v>
      </c>
      <c r="X230" s="78">
        <v>76044.952320535798</v>
      </c>
      <c r="Y230" s="77">
        <f t="shared" si="180"/>
        <v>8.5548990745883377E-10</v>
      </c>
      <c r="Z230" s="77">
        <f t="shared" si="181"/>
        <v>8.5481983401587711E-10</v>
      </c>
      <c r="AA230" s="77">
        <f t="shared" si="182"/>
        <v>8.5481978936824127E-10</v>
      </c>
      <c r="AB230" s="77">
        <f t="shared" si="183"/>
        <v>8.5481978936531688E-10</v>
      </c>
      <c r="AD230" s="78">
        <v>5.0000000000000002E-11</v>
      </c>
      <c r="AE230" s="78">
        <v>2.16611734526</v>
      </c>
      <c r="AF230" s="78">
        <v>103925.01437542</v>
      </c>
      <c r="AG230" s="77">
        <f t="shared" si="184"/>
        <v>-3.2707234984276534E-11</v>
      </c>
      <c r="AH230" s="77">
        <f t="shared" si="185"/>
        <v>-3.2743581721047059E-11</v>
      </c>
      <c r="AI230" s="77">
        <f t="shared" si="186"/>
        <v>-3.2743584141090998E-11</v>
      </c>
      <c r="AJ230" s="77">
        <f t="shared" si="187"/>
        <v>-3.2743584141249952E-11</v>
      </c>
      <c r="AL230" s="78"/>
      <c r="AM230" s="78"/>
      <c r="AN230" s="78"/>
      <c r="AT230" s="78"/>
      <c r="AU230" s="78"/>
      <c r="AV230" s="78"/>
      <c r="BB230" s="78"/>
      <c r="BC230" s="78"/>
      <c r="BD230" s="78"/>
      <c r="BJ230" s="78">
        <v>4.3500000000000001E-9</v>
      </c>
      <c r="BK230" s="78">
        <v>0.36408526333000002</v>
      </c>
      <c r="BL230" s="78">
        <v>114564.898112507</v>
      </c>
      <c r="BM230" s="77">
        <f t="shared" si="188"/>
        <v>4.2172986228556859E-9</v>
      </c>
      <c r="BN230" s="77">
        <f t="shared" si="189"/>
        <v>4.216166111470791E-9</v>
      </c>
      <c r="BO230" s="77">
        <f t="shared" si="190"/>
        <v>4.216166035876563E-9</v>
      </c>
      <c r="BP230" s="77">
        <f t="shared" si="191"/>
        <v>4.2161660358714511E-9</v>
      </c>
      <c r="BR230" s="78">
        <v>2.8000000000000002E-10</v>
      </c>
      <c r="BS230" s="78">
        <v>5.4822437927300003</v>
      </c>
      <c r="BT230" s="78">
        <v>91785.460866313893</v>
      </c>
      <c r="BU230" s="77">
        <f t="shared" si="192"/>
        <v>2.0021041648301362E-10</v>
      </c>
      <c r="BV230" s="77">
        <f t="shared" si="193"/>
        <v>2.0004412373052823E-10</v>
      </c>
      <c r="BW230" s="77">
        <f t="shared" si="194"/>
        <v>2.0004411264897893E-10</v>
      </c>
      <c r="BX230" s="77">
        <f t="shared" si="195"/>
        <v>2.0004411264825507E-10</v>
      </c>
      <c r="BZ230" s="78">
        <v>9.9999999999999994E-12</v>
      </c>
      <c r="CA230" s="78">
        <v>1.16964771504</v>
      </c>
      <c r="CB230" s="78">
        <v>134991.46920492899</v>
      </c>
      <c r="CC230" s="77">
        <f t="shared" si="196"/>
        <v>9.2158782154747708E-12</v>
      </c>
      <c r="CD230" s="77">
        <f t="shared" si="197"/>
        <v>9.2207188887994394E-12</v>
      </c>
      <c r="CE230" s="77">
        <f t="shared" si="198"/>
        <v>9.2207192107571477E-12</v>
      </c>
      <c r="CF230" s="77">
        <f t="shared" si="199"/>
        <v>9.2207192107787093E-12</v>
      </c>
      <c r="CH230" s="78"/>
      <c r="CI230" s="78"/>
      <c r="CJ230" s="78"/>
      <c r="CP230" s="78"/>
      <c r="CQ230" s="78"/>
      <c r="CR230" s="78"/>
      <c r="CX230" s="78"/>
      <c r="CY230" s="78"/>
      <c r="CZ230" s="78"/>
      <c r="DF230" s="78">
        <v>1.85E-9</v>
      </c>
      <c r="DG230" s="78">
        <v>6.1003874206299997</v>
      </c>
      <c r="DH230" s="78">
        <v>23439.448316101101</v>
      </c>
      <c r="DI230" s="77">
        <f t="shared" si="200"/>
        <v>-4.2457719214263223E-10</v>
      </c>
      <c r="DJ230" s="77">
        <f t="shared" si="201"/>
        <v>-4.2418670862276272E-10</v>
      </c>
      <c r="DK230" s="77">
        <f t="shared" si="202"/>
        <v>-4.2418668261204608E-10</v>
      </c>
      <c r="DL230" s="77">
        <f t="shared" si="203"/>
        <v>-4.2418668261035718E-10</v>
      </c>
      <c r="DN230" s="78">
        <v>1.8E-10</v>
      </c>
      <c r="DO230" s="78">
        <v>4.1327402802600002</v>
      </c>
      <c r="DP230" s="78">
        <v>5327.4761083827998</v>
      </c>
      <c r="DQ230" s="77">
        <f t="shared" si="204"/>
        <v>1.7332915805613072E-10</v>
      </c>
      <c r="DR230" s="77">
        <f t="shared" si="205"/>
        <v>1.733267649507859E-10</v>
      </c>
      <c r="DS230" s="77">
        <f t="shared" si="206"/>
        <v>1.733267647913675E-10</v>
      </c>
      <c r="DT230" s="77">
        <f t="shared" si="207"/>
        <v>1.7332676479135716E-10</v>
      </c>
      <c r="DV230" s="78">
        <v>9.9999999999999994E-12</v>
      </c>
      <c r="DW230" s="78">
        <v>2.03042058117</v>
      </c>
      <c r="DX230" s="78">
        <v>76144.945564344103</v>
      </c>
      <c r="DY230" s="77">
        <f t="shared" si="208"/>
        <v>6.8759298195555336E-12</v>
      </c>
      <c r="DZ230" s="77">
        <f t="shared" si="209"/>
        <v>6.8810432509854098E-12</v>
      </c>
      <c r="EA230" s="77">
        <f t="shared" si="210"/>
        <v>6.8810435914769382E-12</v>
      </c>
      <c r="EB230" s="77">
        <f t="shared" si="211"/>
        <v>6.8810435914996234E-12</v>
      </c>
      <c r="ED230" s="78"/>
      <c r="EE230" s="78"/>
      <c r="EF230" s="78"/>
      <c r="EL230" s="78"/>
      <c r="EM230" s="78"/>
      <c r="EN230" s="78"/>
      <c r="ET230" s="78"/>
      <c r="EU230" s="78"/>
      <c r="EV230" s="78"/>
    </row>
    <row r="231" spans="12:152" s="77" customFormat="1" ht="12.75">
      <c r="L231" s="78"/>
      <c r="N231" s="78">
        <v>1.0320000000000001E-8</v>
      </c>
      <c r="O231" s="78">
        <v>3.39114761061</v>
      </c>
      <c r="P231" s="78">
        <v>25551.0986294787</v>
      </c>
      <c r="Q231" s="77">
        <f t="shared" si="176"/>
        <v>1.0307760977465218E-8</v>
      </c>
      <c r="R231" s="77">
        <f t="shared" si="177"/>
        <v>1.0307641912826458E-8</v>
      </c>
      <c r="S231" s="77">
        <f t="shared" si="178"/>
        <v>1.0307641904876394E-8</v>
      </c>
      <c r="T231" s="77">
        <f t="shared" si="179"/>
        <v>1.0307641904875863E-8</v>
      </c>
      <c r="V231" s="78">
        <v>1.44E-9</v>
      </c>
      <c r="W231" s="78">
        <v>4.0609164465700003</v>
      </c>
      <c r="X231" s="78">
        <v>50579.619840863699</v>
      </c>
      <c r="Y231" s="77">
        <f t="shared" si="180"/>
        <v>1.4355455781549569E-9</v>
      </c>
      <c r="Z231" s="77">
        <f t="shared" si="181"/>
        <v>1.4355983816389565E-9</v>
      </c>
      <c r="AA231" s="77">
        <f t="shared" si="182"/>
        <v>1.4355983851457153E-9</v>
      </c>
      <c r="AB231" s="77">
        <f t="shared" si="183"/>
        <v>1.4355983851459519E-9</v>
      </c>
      <c r="AD231" s="78">
        <v>5.0000000000000002E-11</v>
      </c>
      <c r="AE231" s="78">
        <v>4.0458171747499998</v>
      </c>
      <c r="AF231" s="78">
        <v>98068.536716305302</v>
      </c>
      <c r="AG231" s="77">
        <f t="shared" si="184"/>
        <v>3.9755919552165286E-11</v>
      </c>
      <c r="AH231" s="77">
        <f t="shared" si="185"/>
        <v>3.97834150332039E-11</v>
      </c>
      <c r="AI231" s="77">
        <f t="shared" si="186"/>
        <v>3.9783416863586982E-11</v>
      </c>
      <c r="AJ231" s="77">
        <f t="shared" si="187"/>
        <v>3.9783416863707491E-11</v>
      </c>
      <c r="AL231" s="78"/>
      <c r="AM231" s="78"/>
      <c r="AN231" s="78"/>
      <c r="AT231" s="78"/>
      <c r="AU231" s="78"/>
      <c r="AV231" s="78"/>
      <c r="BB231" s="78"/>
      <c r="BC231" s="78"/>
      <c r="BD231" s="78"/>
      <c r="BJ231" s="78">
        <v>3.4400000000000001E-9</v>
      </c>
      <c r="BK231" s="78">
        <v>5.0261614362599998</v>
      </c>
      <c r="BL231" s="78">
        <v>78256.595877721702</v>
      </c>
      <c r="BM231" s="77">
        <f t="shared" si="188"/>
        <v>-1.5766632184573952E-10</v>
      </c>
      <c r="BN231" s="77">
        <f t="shared" si="189"/>
        <v>-1.6015424829949693E-10</v>
      </c>
      <c r="BO231" s="77">
        <f t="shared" si="190"/>
        <v>-1.6015441401709354E-10</v>
      </c>
      <c r="BP231" s="77">
        <f t="shared" si="191"/>
        <v>-1.6015441402822732E-10</v>
      </c>
      <c r="BR231" s="78">
        <v>3E-10</v>
      </c>
      <c r="BS231" s="78">
        <v>3.1131842056600001</v>
      </c>
      <c r="BT231" s="78">
        <v>106570.36967048301</v>
      </c>
      <c r="BU231" s="77">
        <f t="shared" si="192"/>
        <v>-2.8693725905428326E-10</v>
      </c>
      <c r="BV231" s="77">
        <f t="shared" si="193"/>
        <v>-2.8685078766027983E-10</v>
      </c>
      <c r="BW231" s="77">
        <f t="shared" si="194"/>
        <v>-2.8685078189114716E-10</v>
      </c>
      <c r="BX231" s="77">
        <f t="shared" si="195"/>
        <v>-2.8685078189075766E-10</v>
      </c>
      <c r="BZ231" s="78"/>
      <c r="CA231" s="78"/>
      <c r="CB231" s="78"/>
      <c r="CH231" s="78"/>
      <c r="CI231" s="78"/>
      <c r="CJ231" s="78"/>
      <c r="CP231" s="78"/>
      <c r="CQ231" s="78"/>
      <c r="CR231" s="78"/>
      <c r="CX231" s="78"/>
      <c r="CY231" s="78"/>
      <c r="CZ231" s="78"/>
      <c r="DF231" s="78">
        <v>1.3500000000000001E-9</v>
      </c>
      <c r="DG231" s="78">
        <v>1.27363012793</v>
      </c>
      <c r="DH231" s="78">
        <v>52022.027472663598</v>
      </c>
      <c r="DI231" s="77">
        <f t="shared" si="200"/>
        <v>-3.8529732137044715E-10</v>
      </c>
      <c r="DJ231" s="77">
        <f t="shared" si="201"/>
        <v>-3.8467455650743063E-10</v>
      </c>
      <c r="DK231" s="77">
        <f t="shared" si="202"/>
        <v>-3.8467451502211517E-10</v>
      </c>
      <c r="DL231" s="77">
        <f t="shared" si="203"/>
        <v>-3.8467451501939359E-10</v>
      </c>
      <c r="DN231" s="78">
        <v>1.8E-10</v>
      </c>
      <c r="DO231" s="78">
        <v>1.10819559505</v>
      </c>
      <c r="DP231" s="78">
        <v>76144.945564344103</v>
      </c>
      <c r="DQ231" s="77">
        <f t="shared" si="204"/>
        <v>1.7892003708314923E-10</v>
      </c>
      <c r="DR231" s="77">
        <f t="shared" si="205"/>
        <v>1.7890612300889377E-10</v>
      </c>
      <c r="DS231" s="77">
        <f t="shared" si="206"/>
        <v>1.7890612207912112E-10</v>
      </c>
      <c r="DT231" s="77">
        <f t="shared" si="207"/>
        <v>1.7890612207905916E-10</v>
      </c>
      <c r="DV231" s="78">
        <v>9.9999999999999994E-12</v>
      </c>
      <c r="DW231" s="78">
        <v>4.4240358691799999</v>
      </c>
      <c r="DX231" s="78">
        <v>25021.407664384202</v>
      </c>
      <c r="DY231" s="77">
        <f t="shared" si="208"/>
        <v>-7.1126592057543325E-12</v>
      </c>
      <c r="DZ231" s="77">
        <f t="shared" si="209"/>
        <v>-7.1142862174467232E-12</v>
      </c>
      <c r="EA231" s="77">
        <f t="shared" si="210"/>
        <v>-7.1142863258090621E-12</v>
      </c>
      <c r="EB231" s="77">
        <f t="shared" si="211"/>
        <v>-7.1142863258162522E-12</v>
      </c>
      <c r="ED231" s="78"/>
      <c r="EE231" s="78"/>
      <c r="EF231" s="78"/>
      <c r="EL231" s="78"/>
      <c r="EM231" s="78"/>
      <c r="EN231" s="78"/>
      <c r="ET231" s="78"/>
      <c r="EU231" s="78"/>
      <c r="EV231" s="78"/>
    </row>
    <row r="232" spans="12:152" s="77" customFormat="1" ht="12.75">
      <c r="L232" s="78"/>
      <c r="N232" s="78">
        <v>1.0649999999999999E-8</v>
      </c>
      <c r="O232" s="78">
        <v>3.3822552403800001</v>
      </c>
      <c r="P232" s="78">
        <v>25863.558345872199</v>
      </c>
      <c r="Q232" s="77">
        <f t="shared" si="176"/>
        <v>-2.3164408647412632E-9</v>
      </c>
      <c r="R232" s="77">
        <f t="shared" si="177"/>
        <v>-2.3189281430199946E-9</v>
      </c>
      <c r="S232" s="77">
        <f t="shared" si="178"/>
        <v>-2.318928308692862E-9</v>
      </c>
      <c r="T232" s="77">
        <f t="shared" si="179"/>
        <v>-2.3189283087037928E-9</v>
      </c>
      <c r="V232" s="78">
        <v>1.6399999999999999E-9</v>
      </c>
      <c r="W232" s="78">
        <v>6.17696810226</v>
      </c>
      <c r="X232" s="78">
        <v>19406.6782881746</v>
      </c>
      <c r="Y232" s="77">
        <f t="shared" si="180"/>
        <v>1.0273711479275781E-9</v>
      </c>
      <c r="Z232" s="77">
        <f t="shared" si="181"/>
        <v>1.0271416149890141E-9</v>
      </c>
      <c r="AA232" s="77">
        <f t="shared" si="182"/>
        <v>1.0271415996987461E-9</v>
      </c>
      <c r="AB232" s="77">
        <f t="shared" si="183"/>
        <v>1.0271415996977467E-9</v>
      </c>
      <c r="AD232" s="78">
        <v>5.0000000000000002E-11</v>
      </c>
      <c r="AE232" s="78">
        <v>4.9016680691600003</v>
      </c>
      <c r="AF232" s="78">
        <v>22759.767485294</v>
      </c>
      <c r="AG232" s="77">
        <f t="shared" si="184"/>
        <v>-1.6684105628553702E-11</v>
      </c>
      <c r="AH232" s="77">
        <f t="shared" si="185"/>
        <v>-1.6694030172708038E-11</v>
      </c>
      <c r="AI232" s="77">
        <f t="shared" si="186"/>
        <v>-1.6694030833756158E-11</v>
      </c>
      <c r="AJ232" s="77">
        <f t="shared" si="187"/>
        <v>-1.6694030833799692E-11</v>
      </c>
      <c r="AL232" s="78"/>
      <c r="AM232" s="78"/>
      <c r="AN232" s="78"/>
      <c r="AT232" s="78"/>
      <c r="AU232" s="78"/>
      <c r="AV232" s="78"/>
      <c r="BB232" s="78"/>
      <c r="BC232" s="78"/>
      <c r="BD232" s="78"/>
      <c r="BJ232" s="78">
        <v>3.46E-9</v>
      </c>
      <c r="BK232" s="78">
        <v>4.1412133348399998</v>
      </c>
      <c r="BL232" s="78">
        <v>111122.323167542</v>
      </c>
      <c r="BM232" s="77">
        <f t="shared" si="188"/>
        <v>-2.8040100491370092E-9</v>
      </c>
      <c r="BN232" s="77">
        <f t="shared" si="189"/>
        <v>-2.806092569086931E-9</v>
      </c>
      <c r="BO232" s="77">
        <f t="shared" si="190"/>
        <v>-2.8060927077045722E-9</v>
      </c>
      <c r="BP232" s="77">
        <f t="shared" si="191"/>
        <v>-2.8060927077137775E-9</v>
      </c>
      <c r="BR232" s="78">
        <v>3.4000000000000001E-10</v>
      </c>
      <c r="BS232" s="78">
        <v>4.2654858108199996</v>
      </c>
      <c r="BT232" s="78">
        <v>90829.861124705305</v>
      </c>
      <c r="BU232" s="77">
        <f t="shared" si="192"/>
        <v>-3.3533055926117782E-10</v>
      </c>
      <c r="BV232" s="77">
        <f t="shared" si="193"/>
        <v>-3.353776299166258E-10</v>
      </c>
      <c r="BW232" s="77">
        <f t="shared" si="194"/>
        <v>-3.3537763304410626E-10</v>
      </c>
      <c r="BX232" s="77">
        <f t="shared" si="195"/>
        <v>-3.3537763304431269E-10</v>
      </c>
      <c r="BZ232" s="78"/>
      <c r="CA232" s="78"/>
      <c r="CB232" s="78"/>
      <c r="CH232" s="78"/>
      <c r="CI232" s="78"/>
      <c r="CJ232" s="78"/>
      <c r="CP232" s="78"/>
      <c r="CQ232" s="78"/>
      <c r="CR232" s="78"/>
      <c r="CX232" s="78"/>
      <c r="CY232" s="78"/>
      <c r="CZ232" s="78"/>
      <c r="DF232" s="78">
        <v>1.27E-9</v>
      </c>
      <c r="DG232" s="78">
        <v>0.70464976569000004</v>
      </c>
      <c r="DH232" s="78">
        <v>128850.442812587</v>
      </c>
      <c r="DI232" s="77">
        <f t="shared" si="200"/>
        <v>-1.0661172931928832E-9</v>
      </c>
      <c r="DJ232" s="77">
        <f t="shared" si="201"/>
        <v>-1.0652938283572495E-9</v>
      </c>
      <c r="DK232" s="77">
        <f t="shared" si="202"/>
        <v>-1.065293773455901E-9</v>
      </c>
      <c r="DL232" s="77">
        <f t="shared" si="203"/>
        <v>-1.0652937734522852E-9</v>
      </c>
      <c r="DN232" s="78">
        <v>1.8E-10</v>
      </c>
      <c r="DO232" s="78">
        <v>2.0467851565299999</v>
      </c>
      <c r="DP232" s="78">
        <v>71492.998823476897</v>
      </c>
      <c r="DQ232" s="77">
        <f t="shared" si="204"/>
        <v>1.4651470333668912E-11</v>
      </c>
      <c r="DR232" s="77">
        <f t="shared" si="205"/>
        <v>1.477012991115714E-11</v>
      </c>
      <c r="DS232" s="77">
        <f t="shared" si="206"/>
        <v>1.4770137814837652E-11</v>
      </c>
      <c r="DT232" s="77">
        <f t="shared" si="207"/>
        <v>1.4770137815357713E-11</v>
      </c>
      <c r="DV232" s="78">
        <v>9.9999999999999994E-12</v>
      </c>
      <c r="DW232" s="78">
        <v>4.0736240105799997</v>
      </c>
      <c r="DX232" s="78">
        <v>181555.94006083001</v>
      </c>
      <c r="DY232" s="77">
        <f t="shared" si="208"/>
        <v>-9.1772513863229457E-12</v>
      </c>
      <c r="DZ232" s="77">
        <f t="shared" si="209"/>
        <v>-9.1705663936797243E-12</v>
      </c>
      <c r="EA232" s="77">
        <f t="shared" si="210"/>
        <v>-9.1705659475312805E-12</v>
      </c>
      <c r="EB232" s="77">
        <f t="shared" si="211"/>
        <v>-9.1705659475018122E-12</v>
      </c>
      <c r="ED232" s="78"/>
      <c r="EE232" s="78"/>
      <c r="EF232" s="78"/>
      <c r="EL232" s="78"/>
      <c r="EM232" s="78"/>
      <c r="EN232" s="78"/>
      <c r="ET232" s="78"/>
      <c r="EU232" s="78"/>
      <c r="EV232" s="78"/>
    </row>
    <row r="233" spans="12:152" s="77" customFormat="1" ht="12.75">
      <c r="L233" s="78"/>
      <c r="N233" s="78">
        <v>1.153E-8</v>
      </c>
      <c r="O233" s="78">
        <v>5.7649878798299996</v>
      </c>
      <c r="P233" s="78">
        <v>44181.277841124102</v>
      </c>
      <c r="Q233" s="77">
        <f t="shared" si="176"/>
        <v>1.0430360473785337E-8</v>
      </c>
      <c r="R233" s="77">
        <f t="shared" si="177"/>
        <v>1.0428350948153846E-8</v>
      </c>
      <c r="S233" s="77">
        <f t="shared" si="178"/>
        <v>1.0428350814241417E-8</v>
      </c>
      <c r="T233" s="77">
        <f t="shared" si="179"/>
        <v>1.042835081423261E-8</v>
      </c>
      <c r="V233" s="78">
        <v>1.39E-9</v>
      </c>
      <c r="W233" s="78">
        <v>5.1197995024200003</v>
      </c>
      <c r="X233" s="78">
        <v>433.71173787679999</v>
      </c>
      <c r="Y233" s="77">
        <f t="shared" si="180"/>
        <v>-1.2654599885976282E-9</v>
      </c>
      <c r="Z233" s="77">
        <f t="shared" si="181"/>
        <v>-1.265457681056465E-9</v>
      </c>
      <c r="AA233" s="77">
        <f t="shared" si="182"/>
        <v>-1.2654576809027594E-9</v>
      </c>
      <c r="AB233" s="77">
        <f t="shared" si="183"/>
        <v>-1.265457680902749E-9</v>
      </c>
      <c r="AD233" s="78">
        <v>5.0000000000000002E-11</v>
      </c>
      <c r="AE233" s="78">
        <v>3.87246722733</v>
      </c>
      <c r="AF233" s="78">
        <v>89586.373523026894</v>
      </c>
      <c r="AG233" s="77">
        <f t="shared" si="184"/>
        <v>-4.6352553250712622E-11</v>
      </c>
      <c r="AH233" s="77">
        <f t="shared" si="185"/>
        <v>-4.6368075147762166E-11</v>
      </c>
      <c r="AI233" s="77">
        <f t="shared" si="186"/>
        <v>-4.6368076180613269E-11</v>
      </c>
      <c r="AJ233" s="77">
        <f t="shared" si="187"/>
        <v>-4.6368076180681324E-11</v>
      </c>
      <c r="AL233" s="78"/>
      <c r="AM233" s="78"/>
      <c r="AN233" s="78"/>
      <c r="AT233" s="78"/>
      <c r="AU233" s="78"/>
      <c r="AV233" s="78"/>
      <c r="BB233" s="78"/>
      <c r="BC233" s="78"/>
      <c r="BD233" s="78"/>
      <c r="BJ233" s="78">
        <v>2.86E-9</v>
      </c>
      <c r="BK233" s="78">
        <v>5.4051364601399996</v>
      </c>
      <c r="BL233" s="78">
        <v>6681.2248533995999</v>
      </c>
      <c r="BM233" s="77">
        <f t="shared" si="188"/>
        <v>2.788880425066625E-9</v>
      </c>
      <c r="BN233" s="77">
        <f t="shared" si="189"/>
        <v>2.7888412406900272E-9</v>
      </c>
      <c r="BO233" s="77">
        <f t="shared" si="190"/>
        <v>2.788841238079602E-9</v>
      </c>
      <c r="BP233" s="77">
        <f t="shared" si="191"/>
        <v>2.7888412380794308E-9</v>
      </c>
      <c r="BR233" s="78">
        <v>3.1000000000000002E-10</v>
      </c>
      <c r="BS233" s="78">
        <v>5.6774347661400002</v>
      </c>
      <c r="BT233" s="78">
        <v>117873.364007888</v>
      </c>
      <c r="BU233" s="77">
        <f t="shared" si="192"/>
        <v>2.3469787467043741E-10</v>
      </c>
      <c r="BV233" s="77">
        <f t="shared" si="193"/>
        <v>2.3447687408847549E-10</v>
      </c>
      <c r="BW233" s="77">
        <f t="shared" si="194"/>
        <v>2.3447685935836186E-10</v>
      </c>
      <c r="BX233" s="77">
        <f t="shared" si="195"/>
        <v>2.3447685935739365E-10</v>
      </c>
      <c r="BZ233" s="78"/>
      <c r="CA233" s="78"/>
      <c r="CB233" s="78"/>
      <c r="CH233" s="78"/>
      <c r="CI233" s="78"/>
      <c r="CJ233" s="78"/>
      <c r="CP233" s="78"/>
      <c r="CQ233" s="78"/>
      <c r="CR233" s="78"/>
      <c r="CX233" s="78"/>
      <c r="CY233" s="78"/>
      <c r="CZ233" s="78"/>
      <c r="DF233" s="78">
        <v>1.4200000000000001E-9</v>
      </c>
      <c r="DG233" s="78">
        <v>1.5069620340200001</v>
      </c>
      <c r="DH233" s="78">
        <v>52329.585093633097</v>
      </c>
      <c r="DI233" s="77">
        <f t="shared" si="200"/>
        <v>1.3142964329605068E-9</v>
      </c>
      <c r="DJ233" s="77">
        <f t="shared" si="201"/>
        <v>1.3145565566110779E-9</v>
      </c>
      <c r="DK233" s="77">
        <f t="shared" si="202"/>
        <v>1.3145565739276335E-9</v>
      </c>
      <c r="DL233" s="77">
        <f t="shared" si="203"/>
        <v>1.3145565739287629E-9</v>
      </c>
      <c r="DN233" s="78">
        <v>1.5E-10</v>
      </c>
      <c r="DO233" s="78">
        <v>0.52406345582000002</v>
      </c>
      <c r="DP233" s="78">
        <v>42153.969003049002</v>
      </c>
      <c r="DQ233" s="77">
        <f t="shared" si="204"/>
        <v>1.1239040044059548E-10</v>
      </c>
      <c r="DR233" s="77">
        <f t="shared" si="205"/>
        <v>1.1235164973450305E-10</v>
      </c>
      <c r="DS233" s="77">
        <f t="shared" si="206"/>
        <v>1.1235164715275341E-10</v>
      </c>
      <c r="DT233" s="77">
        <f t="shared" si="207"/>
        <v>1.1235164715258393E-10</v>
      </c>
      <c r="DV233" s="78">
        <v>9.9999999999999994E-12</v>
      </c>
      <c r="DW233" s="78">
        <v>4.3954480629799999</v>
      </c>
      <c r="DX233" s="78">
        <v>131498.89763806001</v>
      </c>
      <c r="DY233" s="77">
        <f t="shared" si="208"/>
        <v>-5.4188774844624088E-12</v>
      </c>
      <c r="DZ233" s="77">
        <f t="shared" si="209"/>
        <v>-5.4290983106762552E-12</v>
      </c>
      <c r="EA233" s="77">
        <f t="shared" si="210"/>
        <v>-5.429098991217675E-12</v>
      </c>
      <c r="EB233" s="77">
        <f t="shared" si="211"/>
        <v>-5.4290989912625487E-12</v>
      </c>
      <c r="ED233" s="78"/>
      <c r="EE233" s="78"/>
      <c r="EF233" s="78"/>
      <c r="EL233" s="78"/>
      <c r="EM233" s="78"/>
      <c r="EN233" s="78"/>
      <c r="ET233" s="78"/>
      <c r="EU233" s="78"/>
      <c r="EV233" s="78"/>
    </row>
    <row r="234" spans="12:152" s="77" customFormat="1" ht="12.75">
      <c r="L234" s="78"/>
      <c r="N234" s="78">
        <v>9.5999999999999999E-9</v>
      </c>
      <c r="O234" s="78">
        <v>5.7477425067799999</v>
      </c>
      <c r="P234" s="78">
        <v>105410.994496485</v>
      </c>
      <c r="Q234" s="77">
        <f t="shared" si="176"/>
        <v>7.5947287362798711E-9</v>
      </c>
      <c r="R234" s="77">
        <f t="shared" si="177"/>
        <v>7.5889985872662168E-9</v>
      </c>
      <c r="S234" s="77">
        <f t="shared" si="178"/>
        <v>7.5889982053411917E-9</v>
      </c>
      <c r="T234" s="77">
        <f t="shared" si="179"/>
        <v>7.5889982053164606E-9</v>
      </c>
      <c r="V234" s="78">
        <v>1.5300000000000001E-9</v>
      </c>
      <c r="W234" s="78">
        <v>1.30046862259</v>
      </c>
      <c r="X234" s="78">
        <v>13655.8604911764</v>
      </c>
      <c r="Y234" s="77">
        <f t="shared" si="180"/>
        <v>8.4871252909906203E-10</v>
      </c>
      <c r="Z234" s="77">
        <f t="shared" si="181"/>
        <v>8.4887335611086452E-10</v>
      </c>
      <c r="AA234" s="77">
        <f t="shared" si="182"/>
        <v>8.4887336682308227E-10</v>
      </c>
      <c r="AB234" s="77">
        <f t="shared" si="183"/>
        <v>8.4887336682378786E-10</v>
      </c>
      <c r="AD234" s="78">
        <v>5.0000000000000002E-11</v>
      </c>
      <c r="AE234" s="78">
        <v>3.0151020059600002</v>
      </c>
      <c r="AF234" s="78">
        <v>103285.117089106</v>
      </c>
      <c r="AG234" s="77">
        <f t="shared" si="184"/>
        <v>-2.5805280151415823E-11</v>
      </c>
      <c r="AH234" s="77">
        <f t="shared" si="185"/>
        <v>-2.57643451555229E-11</v>
      </c>
      <c r="AI234" s="77">
        <f t="shared" si="186"/>
        <v>-2.5764342428065452E-11</v>
      </c>
      <c r="AJ234" s="77">
        <f t="shared" si="187"/>
        <v>-2.5764342427885201E-11</v>
      </c>
      <c r="AL234" s="78"/>
      <c r="AM234" s="78"/>
      <c r="AN234" s="78"/>
      <c r="AT234" s="78"/>
      <c r="AU234" s="78"/>
      <c r="AV234" s="78"/>
      <c r="BB234" s="78"/>
      <c r="BC234" s="78"/>
      <c r="BD234" s="78"/>
      <c r="BJ234" s="78">
        <v>2.8299999999999999E-9</v>
      </c>
      <c r="BK234" s="78">
        <v>3.6551653436699998</v>
      </c>
      <c r="BL234" s="78">
        <v>76.266071275599998</v>
      </c>
      <c r="BM234" s="77">
        <f t="shared" si="188"/>
        <v>-2.8183649589774422E-9</v>
      </c>
      <c r="BN234" s="77">
        <f t="shared" si="189"/>
        <v>-2.8183651398601526E-9</v>
      </c>
      <c r="BO234" s="77">
        <f t="shared" si="190"/>
        <v>-2.8183651398722009E-9</v>
      </c>
      <c r="BP234" s="77">
        <f t="shared" si="191"/>
        <v>-2.8183651398722018E-9</v>
      </c>
      <c r="BR234" s="78">
        <v>2.8000000000000002E-10</v>
      </c>
      <c r="BS234" s="78">
        <v>4.9759893577499996</v>
      </c>
      <c r="BT234" s="78">
        <v>103285.117089106</v>
      </c>
      <c r="BU234" s="77">
        <f t="shared" si="192"/>
        <v>-1.6685682416377717E-10</v>
      </c>
      <c r="BV234" s="77">
        <f t="shared" si="193"/>
        <v>-1.6707160923207688E-10</v>
      </c>
      <c r="BW234" s="77">
        <f t="shared" si="194"/>
        <v>-1.6707162353379664E-10</v>
      </c>
      <c r="BX234" s="77">
        <f t="shared" si="195"/>
        <v>-1.670716235347418E-10</v>
      </c>
      <c r="BZ234" s="78"/>
      <c r="CA234" s="78"/>
      <c r="CB234" s="78"/>
      <c r="CH234" s="78"/>
      <c r="CI234" s="78"/>
      <c r="CJ234" s="78"/>
      <c r="CP234" s="78"/>
      <c r="CQ234" s="78"/>
      <c r="CR234" s="78"/>
      <c r="CX234" s="78"/>
      <c r="CY234" s="78"/>
      <c r="CZ234" s="78"/>
      <c r="DF234" s="78">
        <v>1.26E-9</v>
      </c>
      <c r="DG234" s="78">
        <v>2.7055512839800002</v>
      </c>
      <c r="DH234" s="78">
        <v>28206.667001952599</v>
      </c>
      <c r="DI234" s="77">
        <f t="shared" si="200"/>
        <v>-1.2209333092160494E-9</v>
      </c>
      <c r="DJ234" s="77">
        <f t="shared" si="201"/>
        <v>-1.2210145104008192E-9</v>
      </c>
      <c r="DK234" s="77">
        <f t="shared" si="202"/>
        <v>-1.2210145158068451E-9</v>
      </c>
      <c r="DL234" s="77">
        <f t="shared" si="203"/>
        <v>-1.2210145158072165E-9</v>
      </c>
      <c r="DN234" s="78">
        <v>1.8E-10</v>
      </c>
      <c r="DO234" s="78">
        <v>0.71897799958999997</v>
      </c>
      <c r="DP234" s="78">
        <v>78283.379185622296</v>
      </c>
      <c r="DQ234" s="77">
        <f t="shared" si="204"/>
        <v>1.7601344684953523E-10</v>
      </c>
      <c r="DR234" s="77">
        <f t="shared" si="205"/>
        <v>1.7604068565964202E-10</v>
      </c>
      <c r="DS234" s="77">
        <f t="shared" si="206"/>
        <v>1.7604068747094063E-10</v>
      </c>
      <c r="DT234" s="77">
        <f t="shared" si="207"/>
        <v>1.7604068747106016E-10</v>
      </c>
      <c r="DV234" s="78">
        <v>9.9999999999999994E-12</v>
      </c>
      <c r="DW234" s="78">
        <v>3.37653548744</v>
      </c>
      <c r="DX234" s="78">
        <v>22759.767485294</v>
      </c>
      <c r="DY234" s="77">
        <f t="shared" si="208"/>
        <v>-9.5693487427599913E-12</v>
      </c>
      <c r="DZ234" s="77">
        <f t="shared" si="209"/>
        <v>-9.5687372496169979E-12</v>
      </c>
      <c r="EA234" s="77">
        <f t="shared" si="210"/>
        <v>-9.5687372088713783E-12</v>
      </c>
      <c r="EB234" s="77">
        <f t="shared" si="211"/>
        <v>-9.5687372088686948E-12</v>
      </c>
      <c r="ED234" s="78"/>
      <c r="EE234" s="78"/>
      <c r="EF234" s="78"/>
      <c r="EL234" s="78"/>
      <c r="EM234" s="78"/>
      <c r="EN234" s="78"/>
      <c r="ET234" s="78"/>
      <c r="EU234" s="78"/>
      <c r="EV234" s="78"/>
    </row>
    <row r="235" spans="12:152" s="77" customFormat="1" ht="12.75">
      <c r="L235" s="78"/>
      <c r="N235" s="78">
        <v>1.137E-8</v>
      </c>
      <c r="O235" s="78">
        <v>6.2091944595599999</v>
      </c>
      <c r="P235" s="78">
        <v>103396.012824688</v>
      </c>
      <c r="Q235" s="77">
        <f t="shared" si="176"/>
        <v>-2.2820049329974864E-10</v>
      </c>
      <c r="R235" s="77">
        <f t="shared" si="177"/>
        <v>-2.3907462436474246E-10</v>
      </c>
      <c r="S235" s="77">
        <f t="shared" si="178"/>
        <v>-2.3907534868281107E-10</v>
      </c>
      <c r="T235" s="77">
        <f t="shared" si="179"/>
        <v>-2.3907534873062738E-10</v>
      </c>
      <c r="V235" s="78">
        <v>1.32E-9</v>
      </c>
      <c r="W235" s="78">
        <v>5.2344506633499996</v>
      </c>
      <c r="X235" s="78">
        <v>26610.4805596679</v>
      </c>
      <c r="Y235" s="77">
        <f t="shared" si="180"/>
        <v>-7.8104251811534278E-10</v>
      </c>
      <c r="Z235" s="77">
        <f t="shared" si="181"/>
        <v>-7.8078051367302568E-10</v>
      </c>
      <c r="AA235" s="77">
        <f t="shared" si="182"/>
        <v>-7.8078049621937238E-10</v>
      </c>
      <c r="AB235" s="77">
        <f t="shared" si="183"/>
        <v>-7.807804962182229E-10</v>
      </c>
      <c r="AD235" s="78">
        <v>6E-11</v>
      </c>
      <c r="AE235" s="78">
        <v>1.4479147407999999</v>
      </c>
      <c r="AF235" s="78">
        <v>78050.410329284496</v>
      </c>
      <c r="AG235" s="77">
        <f t="shared" si="184"/>
        <v>-3.6820536424069387E-11</v>
      </c>
      <c r="AH235" s="77">
        <f t="shared" si="185"/>
        <v>-3.6786318435783281E-11</v>
      </c>
      <c r="AI235" s="77">
        <f t="shared" si="186"/>
        <v>-3.6786316155886002E-11</v>
      </c>
      <c r="AJ235" s="77">
        <f t="shared" si="187"/>
        <v>-3.6786316155735119E-11</v>
      </c>
      <c r="AL235" s="78"/>
      <c r="AM235" s="78"/>
      <c r="AN235" s="78"/>
      <c r="AT235" s="78"/>
      <c r="AU235" s="78"/>
      <c r="AV235" s="78"/>
      <c r="BB235" s="78"/>
      <c r="BC235" s="78"/>
      <c r="BD235" s="78"/>
      <c r="BJ235" s="78">
        <v>3.2500000000000002E-9</v>
      </c>
      <c r="BK235" s="78">
        <v>4.3041208046000001</v>
      </c>
      <c r="BL235" s="78">
        <v>124156.439857879</v>
      </c>
      <c r="BM235" s="77">
        <f t="shared" si="188"/>
        <v>2.3175979418226167E-9</v>
      </c>
      <c r="BN235" s="77">
        <f t="shared" si="189"/>
        <v>2.3202135515367379E-9</v>
      </c>
      <c r="BO235" s="77">
        <f t="shared" si="190"/>
        <v>2.3202137256604534E-9</v>
      </c>
      <c r="BP235" s="77">
        <f t="shared" si="191"/>
        <v>2.3202137256718371E-9</v>
      </c>
      <c r="BR235" s="78">
        <v>3.3E-10</v>
      </c>
      <c r="BS235" s="78">
        <v>5.1811112831799999</v>
      </c>
      <c r="BT235" s="78">
        <v>114564.898112507</v>
      </c>
      <c r="BU235" s="77">
        <f t="shared" si="192"/>
        <v>-4.7029846908042674E-11</v>
      </c>
      <c r="BV235" s="77">
        <f t="shared" si="193"/>
        <v>-4.737602419033912E-11</v>
      </c>
      <c r="BW235" s="77">
        <f t="shared" si="194"/>
        <v>-4.7376047247399002E-11</v>
      </c>
      <c r="BX235" s="77">
        <f t="shared" si="195"/>
        <v>-4.7376047248958379E-11</v>
      </c>
      <c r="BZ235" s="78"/>
      <c r="CA235" s="78"/>
      <c r="CB235" s="78"/>
      <c r="CH235" s="78"/>
      <c r="CI235" s="78"/>
      <c r="CJ235" s="78"/>
      <c r="CP235" s="78"/>
      <c r="CQ235" s="78"/>
      <c r="CR235" s="78"/>
      <c r="CX235" s="78"/>
      <c r="CY235" s="78"/>
      <c r="CZ235" s="78"/>
      <c r="DF235" s="78">
        <v>1.26E-9</v>
      </c>
      <c r="DG235" s="78">
        <v>1.6196325218300001</v>
      </c>
      <c r="DH235" s="78">
        <v>48835.193856448503</v>
      </c>
      <c r="DI235" s="77">
        <f t="shared" si="200"/>
        <v>6.5265990944590263E-10</v>
      </c>
      <c r="DJ235" s="77">
        <f t="shared" si="201"/>
        <v>6.5314679890390047E-10</v>
      </c>
      <c r="DK235" s="77">
        <f t="shared" si="202"/>
        <v>6.5314683133111352E-10</v>
      </c>
      <c r="DL235" s="77">
        <f t="shared" si="203"/>
        <v>6.5314683133325716E-10</v>
      </c>
      <c r="DN235" s="78">
        <v>2.0000000000000001E-10</v>
      </c>
      <c r="DO235" s="78">
        <v>3.8710563227999999</v>
      </c>
      <c r="DP235" s="78">
        <v>51749.208092272303</v>
      </c>
      <c r="DQ235" s="77">
        <f t="shared" si="204"/>
        <v>1.9029104787054257E-10</v>
      </c>
      <c r="DR235" s="77">
        <f t="shared" si="205"/>
        <v>1.9026155429273938E-10</v>
      </c>
      <c r="DS235" s="77">
        <f t="shared" si="206"/>
        <v>1.9026155232672501E-10</v>
      </c>
      <c r="DT235" s="77">
        <f t="shared" si="207"/>
        <v>1.9026155232659186E-10</v>
      </c>
      <c r="DV235" s="78">
        <v>9.9999999999999994E-12</v>
      </c>
      <c r="DW235" s="78">
        <v>3.3459872610099999</v>
      </c>
      <c r="DX235" s="78">
        <v>24864.085300795501</v>
      </c>
      <c r="DY235" s="77">
        <f t="shared" si="208"/>
        <v>-8.3987929045609116E-12</v>
      </c>
      <c r="DZ235" s="77">
        <f t="shared" si="209"/>
        <v>-8.4000412524540035E-12</v>
      </c>
      <c r="EA235" s="77">
        <f t="shared" si="210"/>
        <v>-8.4000413355915115E-12</v>
      </c>
      <c r="EB235" s="77">
        <f t="shared" si="211"/>
        <v>-8.4000413355970627E-12</v>
      </c>
      <c r="ED235" s="78"/>
      <c r="EE235" s="78"/>
      <c r="EF235" s="78"/>
      <c r="EL235" s="78"/>
      <c r="EM235" s="78"/>
      <c r="EN235" s="78"/>
      <c r="ET235" s="78"/>
      <c r="EU235" s="78"/>
      <c r="EV235" s="78"/>
    </row>
    <row r="236" spans="12:152" s="77" customFormat="1" ht="12.75">
      <c r="L236" s="78"/>
      <c r="N236" s="78">
        <v>9.1399999999999995E-9</v>
      </c>
      <c r="O236" s="78">
        <v>4.2885543463399998</v>
      </c>
      <c r="P236" s="78">
        <v>78256.595877721702</v>
      </c>
      <c r="Q236" s="77">
        <f t="shared" si="176"/>
        <v>-6.4503941757784061E-9</v>
      </c>
      <c r="R236" s="77">
        <f t="shared" si="177"/>
        <v>-6.4550807896924005E-9</v>
      </c>
      <c r="S236" s="77">
        <f t="shared" si="178"/>
        <v>-6.4550811017543218E-9</v>
      </c>
      <c r="T236" s="77">
        <f t="shared" si="179"/>
        <v>-6.4550811017752875E-9</v>
      </c>
      <c r="V236" s="78">
        <v>1.15E-9</v>
      </c>
      <c r="W236" s="78">
        <v>4.6184579376999997</v>
      </c>
      <c r="X236" s="78">
        <v>50593.846934865302</v>
      </c>
      <c r="Y236" s="77">
        <f t="shared" si="180"/>
        <v>9.7596836793615218E-10</v>
      </c>
      <c r="Z236" s="77">
        <f t="shared" si="181"/>
        <v>9.7625297724296323E-10</v>
      </c>
      <c r="AA236" s="77">
        <f t="shared" si="182"/>
        <v>9.7625299619363219E-10</v>
      </c>
      <c r="AB236" s="77">
        <f t="shared" si="183"/>
        <v>9.762529961949106E-10</v>
      </c>
      <c r="AD236" s="78">
        <v>5.0000000000000002E-11</v>
      </c>
      <c r="AE236" s="78">
        <v>2.4783121842</v>
      </c>
      <c r="AF236" s="78">
        <v>26241.681952059</v>
      </c>
      <c r="AG236" s="77">
        <f t="shared" si="184"/>
        <v>3.9031794335197309E-12</v>
      </c>
      <c r="AH236" s="77">
        <f t="shared" si="185"/>
        <v>3.9152812968618272E-12</v>
      </c>
      <c r="AI236" s="77">
        <f t="shared" si="186"/>
        <v>3.9152821029581625E-12</v>
      </c>
      <c r="AJ236" s="77">
        <f t="shared" si="187"/>
        <v>3.9152821030119979E-12</v>
      </c>
      <c r="AL236" s="78"/>
      <c r="AM236" s="78"/>
      <c r="AN236" s="78"/>
      <c r="AT236" s="78"/>
      <c r="AU236" s="78"/>
      <c r="AV236" s="78"/>
      <c r="BB236" s="78"/>
      <c r="BC236" s="78"/>
      <c r="BD236" s="78"/>
      <c r="BJ236" s="78">
        <v>3.6399999999999998E-9</v>
      </c>
      <c r="BK236" s="78">
        <v>2.3277155467199999</v>
      </c>
      <c r="BL236" s="78">
        <v>84546.785274713897</v>
      </c>
      <c r="BM236" s="77">
        <f t="shared" si="188"/>
        <v>2.8509250122649313E-10</v>
      </c>
      <c r="BN236" s="77">
        <f t="shared" si="189"/>
        <v>2.8225394400095383E-10</v>
      </c>
      <c r="BO236" s="77">
        <f t="shared" si="190"/>
        <v>2.8225375491906706E-10</v>
      </c>
      <c r="BP236" s="77">
        <f t="shared" si="191"/>
        <v>2.8225375490668985E-10</v>
      </c>
      <c r="BR236" s="78">
        <v>2.7E-10</v>
      </c>
      <c r="BS236" s="78">
        <v>0.88054842818000001</v>
      </c>
      <c r="BT236" s="78">
        <v>157636.797401538</v>
      </c>
      <c r="BU236" s="77">
        <f t="shared" si="192"/>
        <v>2.6380798566771576E-10</v>
      </c>
      <c r="BV236" s="77">
        <f t="shared" si="193"/>
        <v>2.638915522025611E-10</v>
      </c>
      <c r="BW236" s="77">
        <f t="shared" si="194"/>
        <v>2.6389155775022381E-10</v>
      </c>
      <c r="BX236" s="77">
        <f t="shared" si="195"/>
        <v>2.6389155775059387E-10</v>
      </c>
      <c r="BZ236" s="78"/>
      <c r="CA236" s="78"/>
      <c r="CB236" s="78"/>
      <c r="CH236" s="78"/>
      <c r="CI236" s="78"/>
      <c r="CJ236" s="78"/>
      <c r="CP236" s="78"/>
      <c r="CQ236" s="78"/>
      <c r="CR236" s="78"/>
      <c r="CX236" s="78"/>
      <c r="CY236" s="78"/>
      <c r="CZ236" s="78"/>
      <c r="DF236" s="78">
        <v>1.2300000000000001E-9</v>
      </c>
      <c r="DG236" s="78">
        <v>0.15629905349000001</v>
      </c>
      <c r="DH236" s="78">
        <v>151975.465352386</v>
      </c>
      <c r="DI236" s="77">
        <f t="shared" si="200"/>
        <v>1.0575464868119322E-9</v>
      </c>
      <c r="DJ236" s="77">
        <f t="shared" si="201"/>
        <v>1.056662328301901E-9</v>
      </c>
      <c r="DK236" s="77">
        <f t="shared" si="202"/>
        <v>1.0566622693386235E-9</v>
      </c>
      <c r="DL236" s="77">
        <f t="shared" si="203"/>
        <v>1.0566622693347585E-9</v>
      </c>
      <c r="DN236" s="78">
        <v>1.4000000000000001E-10</v>
      </c>
      <c r="DO236" s="78">
        <v>6.7324880000000004E-2</v>
      </c>
      <c r="DP236" s="78">
        <v>25984.8103673556</v>
      </c>
      <c r="DQ236" s="77">
        <f t="shared" si="204"/>
        <v>1.2246279418927452E-10</v>
      </c>
      <c r="DR236" s="77">
        <f t="shared" si="205"/>
        <v>1.224791007140086E-10</v>
      </c>
      <c r="DS236" s="77">
        <f t="shared" si="206"/>
        <v>1.2247910179994824E-10</v>
      </c>
      <c r="DT236" s="77">
        <f t="shared" si="207"/>
        <v>1.2247910180001959E-10</v>
      </c>
      <c r="DV236" s="78">
        <v>9.9999999999999994E-12</v>
      </c>
      <c r="DW236" s="78">
        <v>0.81949463309000004</v>
      </c>
      <c r="DX236" s="78">
        <v>52815.703569462399</v>
      </c>
      <c r="DY236" s="77">
        <f t="shared" si="208"/>
        <v>-9.892020702585572E-12</v>
      </c>
      <c r="DZ236" s="77">
        <f t="shared" si="209"/>
        <v>-9.8927356564622613E-12</v>
      </c>
      <c r="EA236" s="77">
        <f t="shared" si="210"/>
        <v>-9.8927357040066044E-12</v>
      </c>
      <c r="EB236" s="77">
        <f t="shared" si="211"/>
        <v>-9.8927357040097597E-12</v>
      </c>
      <c r="ED236" s="78"/>
      <c r="EE236" s="78"/>
      <c r="EF236" s="78"/>
      <c r="EL236" s="78"/>
      <c r="EM236" s="78"/>
      <c r="EN236" s="78"/>
      <c r="ET236" s="78"/>
      <c r="EU236" s="78"/>
      <c r="EV236" s="78"/>
    </row>
    <row r="237" spans="12:152" s="77" customFormat="1" ht="12.75">
      <c r="L237" s="78"/>
      <c r="N237" s="78">
        <v>9.1700000000000004E-9</v>
      </c>
      <c r="O237" s="78">
        <v>3.2754371891799998</v>
      </c>
      <c r="P237" s="78">
        <v>76.266071275599998</v>
      </c>
      <c r="Q237" s="77">
        <f t="shared" si="176"/>
        <v>-8.7896663954346107E-9</v>
      </c>
      <c r="R237" s="77">
        <f t="shared" si="177"/>
        <v>-8.7896645513306336E-9</v>
      </c>
      <c r="S237" s="77">
        <f t="shared" si="178"/>
        <v>-8.7896645512077973E-9</v>
      </c>
      <c r="T237" s="77">
        <f t="shared" si="179"/>
        <v>-8.789664551207789E-9</v>
      </c>
      <c r="V237" s="78">
        <v>1.21E-9</v>
      </c>
      <c r="W237" s="78">
        <v>2.5202737642100002</v>
      </c>
      <c r="X237" s="78">
        <v>76144.945564344103</v>
      </c>
      <c r="Y237" s="77">
        <f t="shared" si="180"/>
        <v>3.2078033415670487E-10</v>
      </c>
      <c r="Z237" s="77">
        <f t="shared" si="181"/>
        <v>3.2160216413974662E-10</v>
      </c>
      <c r="AA237" s="77">
        <f t="shared" si="182"/>
        <v>3.2160221887646189E-10</v>
      </c>
      <c r="AB237" s="77">
        <f t="shared" si="183"/>
        <v>3.2160221888010873E-10</v>
      </c>
      <c r="AD237" s="78">
        <v>5.0000000000000002E-11</v>
      </c>
      <c r="AE237" s="78">
        <v>3.8579945450099999</v>
      </c>
      <c r="AF237" s="78">
        <v>107794.187511262</v>
      </c>
      <c r="AG237" s="77">
        <f t="shared" si="184"/>
        <v>-4.9927831939787848E-11</v>
      </c>
      <c r="AH237" s="77">
        <f t="shared" si="185"/>
        <v>-4.9925128972843811E-11</v>
      </c>
      <c r="AI237" s="77">
        <f t="shared" si="186"/>
        <v>-4.9925128791145763E-11</v>
      </c>
      <c r="AJ237" s="77">
        <f t="shared" si="187"/>
        <v>-4.992512879113364E-11</v>
      </c>
      <c r="AL237" s="78"/>
      <c r="AM237" s="78"/>
      <c r="AN237" s="78"/>
      <c r="AT237" s="78"/>
      <c r="AU237" s="78"/>
      <c r="AV237" s="78"/>
      <c r="BB237" s="78"/>
      <c r="BC237" s="78"/>
      <c r="BD237" s="78"/>
      <c r="BJ237" s="78">
        <v>3.3099999999999999E-9</v>
      </c>
      <c r="BK237" s="78">
        <v>0.76882559900000003</v>
      </c>
      <c r="BL237" s="78">
        <v>188276.65404017101</v>
      </c>
      <c r="BM237" s="77">
        <f t="shared" si="188"/>
        <v>3.2794073569972804E-9</v>
      </c>
      <c r="BN237" s="77">
        <f t="shared" si="189"/>
        <v>3.2786203040858438E-9</v>
      </c>
      <c r="BO237" s="77">
        <f t="shared" si="190"/>
        <v>3.2786202513289733E-9</v>
      </c>
      <c r="BP237" s="77">
        <f t="shared" si="191"/>
        <v>3.2786202513254577E-9</v>
      </c>
      <c r="BR237" s="78">
        <v>2.5999999999999998E-10</v>
      </c>
      <c r="BS237" s="78">
        <v>2.5765235157299999</v>
      </c>
      <c r="BT237" s="78">
        <v>134991.46920492899</v>
      </c>
      <c r="BU237" s="77">
        <f t="shared" si="192"/>
        <v>-6.0469498708311922E-11</v>
      </c>
      <c r="BV237" s="77">
        <f t="shared" si="193"/>
        <v>-6.015364128555254E-11</v>
      </c>
      <c r="BW237" s="77">
        <f t="shared" si="194"/>
        <v>-6.0153620243198211E-11</v>
      </c>
      <c r="BX237" s="77">
        <f t="shared" si="195"/>
        <v>-6.0153620241789135E-11</v>
      </c>
      <c r="BZ237" s="78"/>
      <c r="CA237" s="78"/>
      <c r="CB237" s="78"/>
      <c r="CH237" s="78"/>
      <c r="CI237" s="78"/>
      <c r="CJ237" s="78"/>
      <c r="CP237" s="78"/>
      <c r="CQ237" s="78"/>
      <c r="CR237" s="78"/>
      <c r="CX237" s="78"/>
      <c r="CY237" s="78"/>
      <c r="CZ237" s="78"/>
      <c r="DF237" s="78">
        <v>1.37E-9</v>
      </c>
      <c r="DG237" s="78">
        <v>1.77306412615</v>
      </c>
      <c r="DH237" s="78">
        <v>35191.810135691798</v>
      </c>
      <c r="DI237" s="77">
        <f t="shared" si="200"/>
        <v>1.9462963504839442E-10</v>
      </c>
      <c r="DJ237" s="77">
        <f t="shared" si="201"/>
        <v>1.9507115123231099E-10</v>
      </c>
      <c r="DK237" s="77">
        <f t="shared" si="202"/>
        <v>1.9507118064094683E-10</v>
      </c>
      <c r="DL237" s="77">
        <f t="shared" si="203"/>
        <v>1.9507118064291242E-10</v>
      </c>
      <c r="DN237" s="78">
        <v>1.8999999999999999E-10</v>
      </c>
      <c r="DO237" s="78">
        <v>2.5133781702600002</v>
      </c>
      <c r="DP237" s="78">
        <v>129909.82474277601</v>
      </c>
      <c r="DQ237" s="77">
        <f t="shared" si="204"/>
        <v>1.3818621138615112E-11</v>
      </c>
      <c r="DR237" s="77">
        <f t="shared" si="205"/>
        <v>1.3590857240118317E-11</v>
      </c>
      <c r="DS237" s="77">
        <f t="shared" si="206"/>
        <v>1.3590842068140872E-11</v>
      </c>
      <c r="DT237" s="77">
        <f t="shared" si="207"/>
        <v>1.3590842067149793E-11</v>
      </c>
      <c r="DV237" s="78">
        <v>9.9999999999999994E-12</v>
      </c>
      <c r="DW237" s="78">
        <v>4.1302637740400003</v>
      </c>
      <c r="DX237" s="78">
        <v>2648.4548254729998</v>
      </c>
      <c r="DY237" s="77">
        <f t="shared" si="208"/>
        <v>-4.2710349650751226E-12</v>
      </c>
      <c r="DZ237" s="77">
        <f t="shared" si="209"/>
        <v>-4.2708134093709745E-12</v>
      </c>
      <c r="EA237" s="77">
        <f t="shared" si="210"/>
        <v>-4.2708133946130957E-12</v>
      </c>
      <c r="EB237" s="77">
        <f t="shared" si="211"/>
        <v>-4.270813394612132E-12</v>
      </c>
      <c r="ED237" s="78"/>
      <c r="EE237" s="78"/>
      <c r="EF237" s="78"/>
      <c r="EL237" s="78"/>
      <c r="EM237" s="78"/>
      <c r="EN237" s="78"/>
      <c r="ET237" s="78"/>
      <c r="EU237" s="78"/>
      <c r="EV237" s="78"/>
    </row>
    <row r="238" spans="12:152" s="77" customFormat="1" ht="12.75">
      <c r="L238" s="78"/>
      <c r="N238" s="78">
        <v>8.9199999999999998E-9</v>
      </c>
      <c r="O238" s="78">
        <v>4.8239757194599999</v>
      </c>
      <c r="P238" s="78">
        <v>78244.039663822798</v>
      </c>
      <c r="Q238" s="77">
        <f t="shared" si="176"/>
        <v>-1.5830422645911854E-9</v>
      </c>
      <c r="R238" s="77">
        <f t="shared" si="177"/>
        <v>-1.5893964586790724E-9</v>
      </c>
      <c r="S238" s="77">
        <f t="shared" si="178"/>
        <v>-1.5893968819032705E-9</v>
      </c>
      <c r="T238" s="77">
        <f t="shared" si="179"/>
        <v>-1.5893968819312106E-9</v>
      </c>
      <c r="V238" s="78">
        <v>1.14E-9</v>
      </c>
      <c r="W238" s="78">
        <v>4.5155553368300003</v>
      </c>
      <c r="X238" s="78">
        <v>27154.3986187642</v>
      </c>
      <c r="Y238" s="77">
        <f t="shared" si="180"/>
        <v>4.5665907375350837E-11</v>
      </c>
      <c r="Z238" s="77">
        <f t="shared" si="181"/>
        <v>4.5379739727154644E-11</v>
      </c>
      <c r="AA238" s="77">
        <f t="shared" si="182"/>
        <v>4.5379720665459354E-11</v>
      </c>
      <c r="AB238" s="77">
        <f t="shared" si="183"/>
        <v>4.5379720664196728E-11</v>
      </c>
      <c r="AD238" s="78">
        <v>5.0000000000000002E-11</v>
      </c>
      <c r="AE238" s="78">
        <v>0.57300969992999995</v>
      </c>
      <c r="AF238" s="78">
        <v>134991.46920492899</v>
      </c>
      <c r="AG238" s="77">
        <f t="shared" si="184"/>
        <v>4.9023166214760904E-11</v>
      </c>
      <c r="AH238" s="77">
        <f t="shared" si="185"/>
        <v>4.9010844911070837E-11</v>
      </c>
      <c r="AI238" s="77">
        <f t="shared" si="186"/>
        <v>4.9010844087803946E-11</v>
      </c>
      <c r="AJ238" s="77">
        <f t="shared" si="187"/>
        <v>4.9010844087748815E-11</v>
      </c>
      <c r="AL238" s="78"/>
      <c r="AM238" s="78"/>
      <c r="AN238" s="78"/>
      <c r="AT238" s="78"/>
      <c r="AU238" s="78"/>
      <c r="AV238" s="78"/>
      <c r="BB238" s="78"/>
      <c r="BC238" s="78"/>
      <c r="BD238" s="78"/>
      <c r="BJ238" s="78">
        <v>2.6700000000000001E-9</v>
      </c>
      <c r="BK238" s="78">
        <v>3.8177809705799999</v>
      </c>
      <c r="BL238" s="78">
        <v>19406.6782881746</v>
      </c>
      <c r="BM238" s="77">
        <f t="shared" si="188"/>
        <v>-2.6534481194899646E-9</v>
      </c>
      <c r="BN238" s="77">
        <f t="shared" si="189"/>
        <v>-2.6533947808678079E-9</v>
      </c>
      <c r="BO238" s="77">
        <f t="shared" si="190"/>
        <v>-2.6533947773120785E-9</v>
      </c>
      <c r="BP238" s="77">
        <f t="shared" si="191"/>
        <v>-2.6533947773118465E-9</v>
      </c>
      <c r="BR238" s="78">
        <v>2.8999999999999998E-10</v>
      </c>
      <c r="BS238" s="78">
        <v>2.6414490077799999</v>
      </c>
      <c r="BT238" s="78">
        <v>26137.899763478399</v>
      </c>
      <c r="BU238" s="77">
        <f t="shared" si="192"/>
        <v>-1.7790047054669072E-10</v>
      </c>
      <c r="BV238" s="77">
        <f t="shared" si="193"/>
        <v>-1.7784508299872888E-10</v>
      </c>
      <c r="BW238" s="77">
        <f t="shared" si="194"/>
        <v>-1.7784507930902774E-10</v>
      </c>
      <c r="BX238" s="77">
        <f t="shared" si="195"/>
        <v>-1.7784507930878034E-10</v>
      </c>
      <c r="BZ238" s="78"/>
      <c r="CA238" s="78"/>
      <c r="CB238" s="78"/>
      <c r="CH238" s="78"/>
      <c r="CI238" s="78"/>
      <c r="CJ238" s="78"/>
      <c r="CP238" s="78"/>
      <c r="CQ238" s="78"/>
      <c r="CR238" s="78"/>
      <c r="CX238" s="78"/>
      <c r="CY238" s="78"/>
      <c r="CZ238" s="78"/>
      <c r="DF238" s="78">
        <v>1.4700000000000001E-9</v>
      </c>
      <c r="DG238" s="78">
        <v>4.5031164242199999</v>
      </c>
      <c r="DH238" s="78">
        <v>105410.994496485</v>
      </c>
      <c r="DI238" s="77">
        <f t="shared" si="200"/>
        <v>-4.7911272371223266E-10</v>
      </c>
      <c r="DJ238" s="77">
        <f t="shared" si="201"/>
        <v>-4.8046780536176872E-10</v>
      </c>
      <c r="DK238" s="77">
        <f t="shared" si="202"/>
        <v>-4.8046789560839488E-10</v>
      </c>
      <c r="DL238" s="77">
        <f t="shared" si="203"/>
        <v>-4.8046789561423871E-10</v>
      </c>
      <c r="DN238" s="78">
        <v>1.8E-10</v>
      </c>
      <c r="DO238" s="78">
        <v>3.7970575966100002</v>
      </c>
      <c r="DP238" s="78">
        <v>108903.566063355</v>
      </c>
      <c r="DQ238" s="77">
        <f t="shared" si="204"/>
        <v>-1.7997249075183359E-10</v>
      </c>
      <c r="DR238" s="77">
        <f t="shared" si="205"/>
        <v>-1.7997556997804978E-10</v>
      </c>
      <c r="DS238" s="77">
        <f t="shared" si="206"/>
        <v>-1.7997557017707145E-10</v>
      </c>
      <c r="DT238" s="77">
        <f t="shared" si="207"/>
        <v>-1.7997557017708461E-10</v>
      </c>
      <c r="DV238" s="78">
        <v>9.9999999999999994E-12</v>
      </c>
      <c r="DW238" s="78">
        <v>1.4070114617</v>
      </c>
      <c r="DX238" s="78">
        <v>103285.117089106</v>
      </c>
      <c r="DY238" s="77">
        <f t="shared" si="208"/>
        <v>8.7517266920676986E-12</v>
      </c>
      <c r="DZ238" s="77">
        <f t="shared" si="209"/>
        <v>8.7563458166697148E-12</v>
      </c>
      <c r="EA238" s="77">
        <f t="shared" si="210"/>
        <v>8.7563461240826007E-12</v>
      </c>
      <c r="EB238" s="77">
        <f t="shared" si="211"/>
        <v>8.7563461241029167E-12</v>
      </c>
      <c r="ED238" s="78"/>
      <c r="EE238" s="78"/>
      <c r="EF238" s="78"/>
      <c r="EL238" s="78"/>
      <c r="EM238" s="78"/>
      <c r="EN238" s="78"/>
      <c r="ET238" s="78"/>
      <c r="EU238" s="78"/>
      <c r="EV238" s="78"/>
    </row>
    <row r="239" spans="12:152" s="77" customFormat="1" ht="12.75">
      <c r="L239" s="78"/>
      <c r="N239" s="78">
        <v>9.7599999999999994E-9</v>
      </c>
      <c r="O239" s="78">
        <v>4.8644294638699996</v>
      </c>
      <c r="P239" s="78">
        <v>25131.613985603501</v>
      </c>
      <c r="Q239" s="77">
        <f t="shared" si="176"/>
        <v>-8.0062147967745379E-9</v>
      </c>
      <c r="R239" s="77">
        <f t="shared" si="177"/>
        <v>-8.0075124410076159E-9</v>
      </c>
      <c r="S239" s="77">
        <f t="shared" si="178"/>
        <v>-8.0075125274290227E-9</v>
      </c>
      <c r="T239" s="77">
        <f t="shared" si="179"/>
        <v>-8.0075125274347319E-9</v>
      </c>
      <c r="V239" s="78">
        <v>1.0600000000000001E-9</v>
      </c>
      <c r="W239" s="78">
        <v>5.1806886623699997</v>
      </c>
      <c r="X239" s="78">
        <v>85502.3850163225</v>
      </c>
      <c r="Y239" s="77">
        <f t="shared" si="180"/>
        <v>-7.4137762948989733E-10</v>
      </c>
      <c r="Z239" s="77">
        <f t="shared" si="181"/>
        <v>-7.4077810242616893E-10</v>
      </c>
      <c r="AA239" s="77">
        <f t="shared" si="182"/>
        <v>-7.4077806247630624E-10</v>
      </c>
      <c r="AB239" s="77">
        <f t="shared" si="183"/>
        <v>-7.4077806247363414E-10</v>
      </c>
      <c r="AD239" s="78">
        <v>5.0000000000000002E-11</v>
      </c>
      <c r="AE239" s="78">
        <v>2.3872453026799998</v>
      </c>
      <c r="AF239" s="78">
        <v>146314.133303234</v>
      </c>
      <c r="AG239" s="77">
        <f t="shared" si="184"/>
        <v>-4.8902570110274276E-12</v>
      </c>
      <c r="AH239" s="77">
        <f t="shared" si="185"/>
        <v>-4.8228942508995851E-12</v>
      </c>
      <c r="AI239" s="77">
        <f t="shared" si="186"/>
        <v>-4.8228897635791667E-12</v>
      </c>
      <c r="AJ239" s="77">
        <f t="shared" si="187"/>
        <v>-4.8228897632849586E-12</v>
      </c>
      <c r="AL239" s="78"/>
      <c r="AM239" s="78"/>
      <c r="AN239" s="78"/>
      <c r="AT239" s="78"/>
      <c r="AU239" s="78"/>
      <c r="AV239" s="78"/>
      <c r="BB239" s="78"/>
      <c r="BC239" s="78"/>
      <c r="BD239" s="78"/>
      <c r="BJ239" s="78">
        <v>2.7000000000000002E-9</v>
      </c>
      <c r="BK239" s="78">
        <v>6.0201073296300001</v>
      </c>
      <c r="BL239" s="78">
        <v>78114.146227587902</v>
      </c>
      <c r="BM239" s="77">
        <f t="shared" si="188"/>
        <v>2.662382157738014E-9</v>
      </c>
      <c r="BN239" s="77">
        <f t="shared" si="189"/>
        <v>2.6627060467808614E-9</v>
      </c>
      <c r="BO239" s="77">
        <f t="shared" si="190"/>
        <v>2.6627060683087489E-9</v>
      </c>
      <c r="BP239" s="77">
        <f t="shared" si="191"/>
        <v>2.6627060683101724E-9</v>
      </c>
      <c r="BR239" s="78">
        <v>2.8000000000000002E-10</v>
      </c>
      <c r="BS239" s="78">
        <v>3.2365076198799998</v>
      </c>
      <c r="BT239" s="78">
        <v>128850.442812587</v>
      </c>
      <c r="BU239" s="77">
        <f t="shared" si="192"/>
        <v>1.0556085040294517E-10</v>
      </c>
      <c r="BV239" s="77">
        <f t="shared" si="193"/>
        <v>1.0525162038755733E-10</v>
      </c>
      <c r="BW239" s="77">
        <f t="shared" si="194"/>
        <v>1.0525159978478922E-10</v>
      </c>
      <c r="BX239" s="77">
        <f t="shared" si="195"/>
        <v>1.0525159978343233E-10</v>
      </c>
      <c r="BZ239" s="78"/>
      <c r="CA239" s="78"/>
      <c r="CB239" s="78"/>
      <c r="CH239" s="78"/>
      <c r="CI239" s="78"/>
      <c r="CJ239" s="78"/>
      <c r="CP239" s="78"/>
      <c r="CQ239" s="78"/>
      <c r="CR239" s="78"/>
      <c r="CX239" s="78"/>
      <c r="CY239" s="78"/>
      <c r="CZ239" s="78"/>
      <c r="DF239" s="78">
        <v>1.25E-9</v>
      </c>
      <c r="DG239" s="78">
        <v>3.3899483452600001</v>
      </c>
      <c r="DH239" s="78">
        <v>78244.039663822798</v>
      </c>
      <c r="DI239" s="77">
        <f t="shared" si="200"/>
        <v>-1.2489161001139171E-9</v>
      </c>
      <c r="DJ239" s="77">
        <f t="shared" si="201"/>
        <v>-1.2488780987173828E-9</v>
      </c>
      <c r="DK239" s="77">
        <f t="shared" si="202"/>
        <v>-1.248878096164318E-9</v>
      </c>
      <c r="DL239" s="77">
        <f t="shared" si="203"/>
        <v>-1.2488780961641496E-9</v>
      </c>
      <c r="DN239" s="78">
        <v>1.4000000000000001E-10</v>
      </c>
      <c r="DO239" s="78">
        <v>2.3046757717299999</v>
      </c>
      <c r="DP239" s="78">
        <v>18207.813988235201</v>
      </c>
      <c r="DQ239" s="77">
        <f t="shared" si="204"/>
        <v>-4.2746962434540754E-11</v>
      </c>
      <c r="DR239" s="77">
        <f t="shared" si="205"/>
        <v>-4.2724504581386593E-11</v>
      </c>
      <c r="DS239" s="77">
        <f t="shared" si="206"/>
        <v>-4.2724503085433033E-11</v>
      </c>
      <c r="DT239" s="77">
        <f t="shared" si="207"/>
        <v>-4.2724503085332615E-11</v>
      </c>
      <c r="DV239" s="78">
        <v>9.9999999999999994E-12</v>
      </c>
      <c r="DW239" s="78">
        <v>2.72338212355</v>
      </c>
      <c r="DX239" s="78">
        <v>419.48464387519999</v>
      </c>
      <c r="DY239" s="77">
        <f t="shared" si="208"/>
        <v>9.2202434522724395E-12</v>
      </c>
      <c r="DZ239" s="77">
        <f t="shared" si="209"/>
        <v>9.2202584766002048E-12</v>
      </c>
      <c r="EA239" s="77">
        <f t="shared" si="210"/>
        <v>9.2202584776009689E-12</v>
      </c>
      <c r="EB239" s="77">
        <f t="shared" si="211"/>
        <v>9.2202584776010352E-12</v>
      </c>
      <c r="ED239" s="78"/>
      <c r="EE239" s="78"/>
      <c r="EF239" s="78"/>
      <c r="EL239" s="78"/>
      <c r="EM239" s="78"/>
      <c r="EN239" s="78"/>
      <c r="ET239" s="78"/>
      <c r="EU239" s="78"/>
      <c r="EV239" s="78"/>
    </row>
    <row r="240" spans="12:152" s="77" customFormat="1" ht="12.75">
      <c r="L240" s="78"/>
      <c r="N240" s="78">
        <v>1.0859999999999999E-8</v>
      </c>
      <c r="O240" s="78">
        <v>0.73424633410999995</v>
      </c>
      <c r="P240" s="78">
        <v>33967.9922949131</v>
      </c>
      <c r="Q240" s="77">
        <f t="shared" si="176"/>
        <v>6.8202735180297468E-9</v>
      </c>
      <c r="R240" s="77">
        <f t="shared" si="177"/>
        <v>6.8229290852459804E-9</v>
      </c>
      <c r="S240" s="77">
        <f t="shared" si="178"/>
        <v>6.8229292621105742E-9</v>
      </c>
      <c r="T240" s="77">
        <f t="shared" si="179"/>
        <v>6.822929262122101E-9</v>
      </c>
      <c r="V240" s="78">
        <v>1.0999999999999999E-9</v>
      </c>
      <c r="W240" s="78">
        <v>3.4575770341099998</v>
      </c>
      <c r="X240" s="78">
        <v>25565.3257234804</v>
      </c>
      <c r="Y240" s="77">
        <f t="shared" si="180"/>
        <v>1.0979432910335903E-9</v>
      </c>
      <c r="Z240" s="77">
        <f t="shared" si="181"/>
        <v>1.0979273577265979E-9</v>
      </c>
      <c r="AA240" s="77">
        <f t="shared" si="182"/>
        <v>1.0979273566632376E-9</v>
      </c>
      <c r="AB240" s="77">
        <f t="shared" si="183"/>
        <v>1.0979273566631666E-9</v>
      </c>
      <c r="AD240" s="78">
        <v>3.9999999999999998E-11</v>
      </c>
      <c r="AE240" s="78">
        <v>6.1112102749700004</v>
      </c>
      <c r="AF240" s="78">
        <v>90695.752075120297</v>
      </c>
      <c r="AG240" s="77">
        <f t="shared" si="184"/>
        <v>3.7051353549021547E-11</v>
      </c>
      <c r="AH240" s="77">
        <f t="shared" si="185"/>
        <v>3.7038692838802044E-11</v>
      </c>
      <c r="AI240" s="77">
        <f t="shared" si="186"/>
        <v>3.7038691994604873E-11</v>
      </c>
      <c r="AJ240" s="77">
        <f t="shared" si="187"/>
        <v>3.703869199454907E-11</v>
      </c>
      <c r="AL240" s="78"/>
      <c r="AM240" s="78"/>
      <c r="AN240" s="78"/>
      <c r="AT240" s="78"/>
      <c r="AU240" s="78"/>
      <c r="AV240" s="78"/>
      <c r="BB240" s="78"/>
      <c r="BC240" s="78"/>
      <c r="BD240" s="78"/>
      <c r="BJ240" s="78">
        <v>2.7299999999999999E-9</v>
      </c>
      <c r="BK240" s="78">
        <v>3.6672618024000001</v>
      </c>
      <c r="BL240" s="78">
        <v>129483.91596626199</v>
      </c>
      <c r="BM240" s="77">
        <f t="shared" si="188"/>
        <v>-1.1790101864989951E-9</v>
      </c>
      <c r="BN240" s="77">
        <f t="shared" si="189"/>
        <v>-1.1760596555973474E-9</v>
      </c>
      <c r="BO240" s="77">
        <f t="shared" si="190"/>
        <v>-1.1760594590064608E-9</v>
      </c>
      <c r="BP240" s="77">
        <f t="shared" si="191"/>
        <v>-1.1760594589935766E-9</v>
      </c>
      <c r="BR240" s="78">
        <v>3E-10</v>
      </c>
      <c r="BS240" s="78">
        <v>6.0325518777599996</v>
      </c>
      <c r="BT240" s="78">
        <v>32370.9789915656</v>
      </c>
      <c r="BU240" s="77">
        <f t="shared" si="192"/>
        <v>-2.3642485283114129E-10</v>
      </c>
      <c r="BV240" s="77">
        <f t="shared" si="193"/>
        <v>-2.3636953575176922E-10</v>
      </c>
      <c r="BW240" s="77">
        <f t="shared" si="194"/>
        <v>-2.363695320663968E-10</v>
      </c>
      <c r="BX240" s="77">
        <f t="shared" si="195"/>
        <v>-2.3636953206615526E-10</v>
      </c>
      <c r="BZ240" s="78"/>
      <c r="CA240" s="78"/>
      <c r="CB240" s="78"/>
      <c r="CH240" s="78"/>
      <c r="CI240" s="78"/>
      <c r="CJ240" s="78"/>
      <c r="CP240" s="78"/>
      <c r="CQ240" s="78"/>
      <c r="CR240" s="78"/>
      <c r="CX240" s="78"/>
      <c r="CY240" s="78"/>
      <c r="CZ240" s="78"/>
      <c r="DF240" s="78">
        <v>1.19E-9</v>
      </c>
      <c r="DG240" s="78">
        <v>2.7764437590400002</v>
      </c>
      <c r="DH240" s="78">
        <v>78256.595877721702</v>
      </c>
      <c r="DI240" s="77">
        <f t="shared" si="200"/>
        <v>-8.9089527943874561E-10</v>
      </c>
      <c r="DJ240" s="77">
        <f t="shared" si="201"/>
        <v>-8.9032385712850786E-10</v>
      </c>
      <c r="DK240" s="77">
        <f t="shared" si="202"/>
        <v>-8.903238190506127E-10</v>
      </c>
      <c r="DL240" s="77">
        <f t="shared" si="203"/>
        <v>-8.9032381904805433E-10</v>
      </c>
      <c r="DN240" s="78">
        <v>1.4000000000000001E-10</v>
      </c>
      <c r="DO240" s="78">
        <v>4.9119214585700002</v>
      </c>
      <c r="DP240" s="78">
        <v>151975.465352386</v>
      </c>
      <c r="DQ240" s="77">
        <f t="shared" si="204"/>
        <v>-6.6220534725309317E-11</v>
      </c>
      <c r="DR240" s="77">
        <f t="shared" si="205"/>
        <v>-6.639390120656645E-11</v>
      </c>
      <c r="DS240" s="77">
        <f t="shared" si="206"/>
        <v>-6.6393912750116808E-11</v>
      </c>
      <c r="DT240" s="77">
        <f t="shared" si="207"/>
        <v>-6.6393912750873485E-11</v>
      </c>
      <c r="DV240" s="78">
        <v>9.9999999999999994E-12</v>
      </c>
      <c r="DW240" s="78">
        <v>2.8623972993</v>
      </c>
      <c r="DX240" s="78">
        <v>63498.470381452702</v>
      </c>
      <c r="DY240" s="77">
        <f t="shared" si="208"/>
        <v>-8.8104851938638971E-12</v>
      </c>
      <c r="DZ240" s="77">
        <f t="shared" si="209"/>
        <v>-8.8077047909488828E-12</v>
      </c>
      <c r="EA240" s="77">
        <f t="shared" si="210"/>
        <v>-8.8077046056452116E-12</v>
      </c>
      <c r="EB240" s="77">
        <f t="shared" si="211"/>
        <v>-8.8077046056328297E-12</v>
      </c>
      <c r="ED240" s="78"/>
      <c r="EE240" s="78"/>
      <c r="EF240" s="78"/>
      <c r="EL240" s="78"/>
      <c r="EM240" s="78"/>
      <c r="EN240" s="78"/>
      <c r="ET240" s="78"/>
      <c r="EU240" s="78"/>
      <c r="EV240" s="78"/>
    </row>
    <row r="241" spans="12:152" s="77" customFormat="1" ht="12.75">
      <c r="L241" s="78"/>
      <c r="N241" s="78">
        <v>1.1620000000000001E-8</v>
      </c>
      <c r="O241" s="78">
        <v>4.5212844189799997</v>
      </c>
      <c r="P241" s="78">
        <v>78050.410329284496</v>
      </c>
      <c r="Q241" s="77">
        <f t="shared" si="176"/>
        <v>6.4888843782604691E-9</v>
      </c>
      <c r="R241" s="77">
        <f t="shared" si="177"/>
        <v>6.4819220503574526E-9</v>
      </c>
      <c r="S241" s="77">
        <f t="shared" si="178"/>
        <v>6.481921586484583E-9</v>
      </c>
      <c r="T241" s="77">
        <f t="shared" si="179"/>
        <v>6.4819215864538847E-9</v>
      </c>
      <c r="V241" s="78">
        <v>1.0000000000000001E-9</v>
      </c>
      <c r="W241" s="78">
        <v>0.11496600894</v>
      </c>
      <c r="X241" s="78">
        <v>74821.134479757093</v>
      </c>
      <c r="Y241" s="77">
        <f t="shared" si="180"/>
        <v>9.9894010790975072E-10</v>
      </c>
      <c r="Z241" s="77">
        <f t="shared" si="181"/>
        <v>9.9890800628580069E-10</v>
      </c>
      <c r="AA241" s="77">
        <f t="shared" si="182"/>
        <v>9.9890800413157215E-10</v>
      </c>
      <c r="AB241" s="77">
        <f t="shared" si="183"/>
        <v>9.9890800413143132E-10</v>
      </c>
      <c r="AD241" s="78">
        <v>3.9999999999999998E-11</v>
      </c>
      <c r="AE241" s="78">
        <v>1.8318123147000001</v>
      </c>
      <c r="AF241" s="78">
        <v>74821.134479757093</v>
      </c>
      <c r="AG241" s="77">
        <f t="shared" si="184"/>
        <v>-3.993527603974525E-12</v>
      </c>
      <c r="AH241" s="77">
        <f t="shared" si="185"/>
        <v>-3.9659760531448807E-12</v>
      </c>
      <c r="AI241" s="77">
        <f t="shared" si="186"/>
        <v>-3.9659742178753556E-12</v>
      </c>
      <c r="AJ241" s="77">
        <f t="shared" si="187"/>
        <v>-3.9659742177554419E-12</v>
      </c>
      <c r="AL241" s="78"/>
      <c r="AM241" s="78"/>
      <c r="AN241" s="78"/>
      <c r="AT241" s="78"/>
      <c r="AU241" s="78"/>
      <c r="AV241" s="78"/>
      <c r="BB241" s="78"/>
      <c r="BC241" s="78"/>
      <c r="BD241" s="78"/>
      <c r="BJ241" s="78">
        <v>2.6299999999999998E-9</v>
      </c>
      <c r="BK241" s="78">
        <v>0.18743596407999999</v>
      </c>
      <c r="BL241" s="78">
        <v>77197.213947532495</v>
      </c>
      <c r="BM241" s="77">
        <f t="shared" si="188"/>
        <v>2.1976591604888667E-9</v>
      </c>
      <c r="BN241" s="77">
        <f t="shared" si="189"/>
        <v>2.1966267773454887E-9</v>
      </c>
      <c r="BO241" s="77">
        <f t="shared" si="190"/>
        <v>2.196626708541203E-9</v>
      </c>
      <c r="BP241" s="77">
        <f t="shared" si="191"/>
        <v>2.1966267085366812E-9</v>
      </c>
      <c r="BR241" s="78">
        <v>2.8999999999999998E-10</v>
      </c>
      <c r="BS241" s="78">
        <v>3.2341569269399999</v>
      </c>
      <c r="BT241" s="78">
        <v>104344.49901929501</v>
      </c>
      <c r="BU241" s="77">
        <f t="shared" si="192"/>
        <v>-2.6709881236651551E-10</v>
      </c>
      <c r="BV241" s="77">
        <f t="shared" si="193"/>
        <v>-2.6698964770728816E-10</v>
      </c>
      <c r="BW241" s="77">
        <f t="shared" si="194"/>
        <v>-2.669896404275533E-10</v>
      </c>
      <c r="BX241" s="77">
        <f t="shared" si="195"/>
        <v>-2.6698964042707705E-10</v>
      </c>
      <c r="BZ241" s="78"/>
      <c r="CA241" s="78"/>
      <c r="CB241" s="78"/>
      <c r="CH241" s="78"/>
      <c r="CI241" s="78"/>
      <c r="CJ241" s="78"/>
      <c r="CP241" s="78"/>
      <c r="CQ241" s="78"/>
      <c r="CR241" s="78"/>
      <c r="CX241" s="78"/>
      <c r="CY241" s="78"/>
      <c r="CZ241" s="78"/>
      <c r="DF241" s="78">
        <v>1.56E-9</v>
      </c>
      <c r="DG241" s="78">
        <v>2.96616703196</v>
      </c>
      <c r="DH241" s="78">
        <v>78050.410329284496</v>
      </c>
      <c r="DI241" s="77">
        <f t="shared" si="200"/>
        <v>-1.2802900256263481E-9</v>
      </c>
      <c r="DJ241" s="77">
        <f t="shared" si="201"/>
        <v>-1.2809333162456393E-9</v>
      </c>
      <c r="DK241" s="77">
        <f t="shared" si="202"/>
        <v>-1.2809333590729474E-9</v>
      </c>
      <c r="DL241" s="77">
        <f t="shared" si="203"/>
        <v>-1.2809333590757817E-9</v>
      </c>
      <c r="DN241" s="78">
        <v>1.4000000000000001E-10</v>
      </c>
      <c r="DO241" s="78">
        <v>4.25365079026</v>
      </c>
      <c r="DP241" s="78">
        <v>157636.797401538</v>
      </c>
      <c r="DQ241" s="77">
        <f t="shared" si="204"/>
        <v>-1.262999462940183E-10</v>
      </c>
      <c r="DR241" s="77">
        <f t="shared" si="205"/>
        <v>-1.2638790188438368E-10</v>
      </c>
      <c r="DS241" s="77">
        <f t="shared" si="206"/>
        <v>-1.2638790773414203E-10</v>
      </c>
      <c r="DT241" s="77">
        <f t="shared" si="207"/>
        <v>-1.2638790773453225E-10</v>
      </c>
      <c r="DV241" s="78">
        <v>9.9999999999999994E-12</v>
      </c>
      <c r="DW241" s="78">
        <v>4.6011827605300004</v>
      </c>
      <c r="DX241" s="78">
        <v>19804.827291582798</v>
      </c>
      <c r="DY241" s="77">
        <f t="shared" si="208"/>
        <v>-3.5218859635885609E-13</v>
      </c>
      <c r="DZ241" s="77">
        <f t="shared" si="209"/>
        <v>-3.5035744188834513E-13</v>
      </c>
      <c r="EA241" s="77">
        <f t="shared" si="210"/>
        <v>-3.5035731991505501E-13</v>
      </c>
      <c r="EB241" s="77">
        <f t="shared" si="211"/>
        <v>-3.5035731990695981E-13</v>
      </c>
      <c r="ED241" s="78"/>
      <c r="EE241" s="78"/>
      <c r="EF241" s="78"/>
      <c r="EL241" s="78"/>
      <c r="EM241" s="78"/>
      <c r="EN241" s="78"/>
      <c r="ET241" s="78"/>
      <c r="EU241" s="78"/>
      <c r="EV241" s="78"/>
    </row>
    <row r="242" spans="12:152" s="77" customFormat="1" ht="12.75">
      <c r="L242" s="78"/>
      <c r="N242" s="78">
        <v>8.6800000000000006E-9</v>
      </c>
      <c r="O242" s="78">
        <v>2.7884825683700001</v>
      </c>
      <c r="P242" s="78">
        <v>52022.027472663598</v>
      </c>
      <c r="Q242" s="77">
        <f t="shared" si="176"/>
        <v>-8.4444756554001291E-9</v>
      </c>
      <c r="R242" s="77">
        <f t="shared" si="177"/>
        <v>-8.4454412529604262E-9</v>
      </c>
      <c r="S242" s="77">
        <f t="shared" si="178"/>
        <v>-8.4454413172136903E-9</v>
      </c>
      <c r="T242" s="77">
        <f t="shared" si="179"/>
        <v>-8.445441317217904E-9</v>
      </c>
      <c r="V242" s="78">
        <v>1.0000000000000001E-9</v>
      </c>
      <c r="W242" s="78">
        <v>3.95989644984</v>
      </c>
      <c r="X242" s="78">
        <v>26037.906519669901</v>
      </c>
      <c r="Y242" s="77">
        <f t="shared" si="180"/>
        <v>-5.7147628534890775E-10</v>
      </c>
      <c r="Z242" s="77">
        <f t="shared" si="181"/>
        <v>-5.7167395181944938E-10</v>
      </c>
      <c r="AA242" s="77">
        <f t="shared" si="182"/>
        <v>-5.7167396498487555E-10</v>
      </c>
      <c r="AB242" s="77">
        <f t="shared" si="183"/>
        <v>-5.7167396498576167E-10</v>
      </c>
      <c r="AD242" s="78">
        <v>3.9999999999999998E-11</v>
      </c>
      <c r="AE242" s="78">
        <v>5.2393846980600003</v>
      </c>
      <c r="AF242" s="78">
        <v>130012.917516994</v>
      </c>
      <c r="AG242" s="77">
        <f t="shared" si="184"/>
        <v>3.1687806187972357E-11</v>
      </c>
      <c r="AH242" s="77">
        <f t="shared" si="185"/>
        <v>3.1717145485820248E-11</v>
      </c>
      <c r="AI242" s="77">
        <f t="shared" si="186"/>
        <v>3.1717147438581852E-11</v>
      </c>
      <c r="AJ242" s="77">
        <f t="shared" si="187"/>
        <v>3.1717147438709309E-11</v>
      </c>
      <c r="AL242" s="78"/>
      <c r="AM242" s="78"/>
      <c r="AN242" s="78"/>
      <c r="AT242" s="78"/>
      <c r="AU242" s="78"/>
      <c r="AV242" s="78"/>
      <c r="BB242" s="78"/>
      <c r="BC242" s="78"/>
      <c r="BD242" s="78"/>
      <c r="BJ242" s="78">
        <v>2.6799999999999998E-9</v>
      </c>
      <c r="BK242" s="78">
        <v>3.2505188403599998</v>
      </c>
      <c r="BL242" s="78">
        <v>131498.89763806001</v>
      </c>
      <c r="BM242" s="77">
        <f t="shared" si="188"/>
        <v>-2.651168817305286E-9</v>
      </c>
      <c r="BN242" s="77">
        <f t="shared" si="189"/>
        <v>-2.6506898903510201E-9</v>
      </c>
      <c r="BO242" s="77">
        <f t="shared" si="190"/>
        <v>-2.6506898583190311E-9</v>
      </c>
      <c r="BP242" s="77">
        <f t="shared" si="191"/>
        <v>-2.6506898583169189E-9</v>
      </c>
      <c r="BR242" s="78">
        <v>3.1999999999999998E-10</v>
      </c>
      <c r="BS242" s="78">
        <v>3.2101981046899999</v>
      </c>
      <c r="BT242" s="78">
        <v>28421.099534446199</v>
      </c>
      <c r="BU242" s="77">
        <f t="shared" si="192"/>
        <v>-2.9024926555702238E-10</v>
      </c>
      <c r="BV242" s="77">
        <f t="shared" si="193"/>
        <v>-2.9021382599400738E-10</v>
      </c>
      <c r="BW242" s="77">
        <f t="shared" si="194"/>
        <v>-2.9021382363271434E-10</v>
      </c>
      <c r="BX242" s="77">
        <f t="shared" si="195"/>
        <v>-2.9021382363255723E-10</v>
      </c>
      <c r="BZ242" s="78"/>
      <c r="CA242" s="78"/>
      <c r="CB242" s="78"/>
      <c r="CH242" s="78"/>
      <c r="CI242" s="78"/>
      <c r="CJ242" s="78"/>
      <c r="CP242" s="78"/>
      <c r="CQ242" s="78"/>
      <c r="CR242" s="78"/>
      <c r="CX242" s="78"/>
      <c r="CY242" s="78"/>
      <c r="CZ242" s="78"/>
      <c r="DF242" s="78">
        <v>1.45E-9</v>
      </c>
      <c r="DG242" s="78">
        <v>1.35569389554</v>
      </c>
      <c r="DH242" s="78">
        <v>3340.6124266997999</v>
      </c>
      <c r="DI242" s="77">
        <f t="shared" si="200"/>
        <v>-1.6232589003694648E-10</v>
      </c>
      <c r="DJ242" s="77">
        <f t="shared" si="201"/>
        <v>-1.6228135741394567E-10</v>
      </c>
      <c r="DK242" s="77">
        <f t="shared" si="202"/>
        <v>-1.6228135444762346E-10</v>
      </c>
      <c r="DL242" s="77">
        <f t="shared" si="203"/>
        <v>-1.6228135444742892E-10</v>
      </c>
      <c r="DN242" s="78">
        <v>1.4000000000000001E-10</v>
      </c>
      <c r="DO242" s="78">
        <v>3.82494343251</v>
      </c>
      <c r="DP242" s="78">
        <v>7880.0891533389904</v>
      </c>
      <c r="DQ242" s="77">
        <f t="shared" si="204"/>
        <v>-7.868881135813429E-11</v>
      </c>
      <c r="DR242" s="77">
        <f t="shared" si="205"/>
        <v>-7.8697252973390111E-11</v>
      </c>
      <c r="DS242" s="77">
        <f t="shared" si="206"/>
        <v>-7.8697253535671238E-11</v>
      </c>
      <c r="DT242" s="77">
        <f t="shared" si="207"/>
        <v>-7.8697253535708241E-11</v>
      </c>
      <c r="DV242" s="78">
        <v>9.9999999999999994E-12</v>
      </c>
      <c r="DW242" s="78">
        <v>3.7648890989599999</v>
      </c>
      <c r="DX242" s="78">
        <v>51749.208092272303</v>
      </c>
      <c r="DY242" s="77">
        <f t="shared" si="208"/>
        <v>9.1348256472843019E-12</v>
      </c>
      <c r="DZ242" s="77">
        <f t="shared" si="209"/>
        <v>9.1328765965576715E-12</v>
      </c>
      <c r="EA242" s="77">
        <f t="shared" si="210"/>
        <v>9.1328764666620377E-12</v>
      </c>
      <c r="EB242" s="77">
        <f t="shared" si="211"/>
        <v>9.1328764666532393E-12</v>
      </c>
      <c r="ED242" s="78"/>
      <c r="EE242" s="78"/>
      <c r="EF242" s="78"/>
      <c r="EL242" s="78"/>
      <c r="EM242" s="78"/>
      <c r="EN242" s="78"/>
      <c r="ET242" s="78"/>
      <c r="EU242" s="78"/>
      <c r="EV242" s="78"/>
    </row>
    <row r="243" spans="12:152" s="77" customFormat="1" ht="12.75">
      <c r="L243" s="78"/>
      <c r="N243" s="78">
        <v>9.4300000000000007E-9</v>
      </c>
      <c r="O243" s="78">
        <v>4.0973685386999996</v>
      </c>
      <c r="P243" s="78">
        <v>26720.686880887301</v>
      </c>
      <c r="Q243" s="77">
        <f t="shared" si="176"/>
        <v>8.4671514894536367E-9</v>
      </c>
      <c r="R243" s="77">
        <f t="shared" si="177"/>
        <v>8.4681774509830293E-9</v>
      </c>
      <c r="S243" s="77">
        <f t="shared" si="178"/>
        <v>8.4681775193049897E-9</v>
      </c>
      <c r="T243" s="77">
        <f t="shared" si="179"/>
        <v>8.4681775193094698E-9</v>
      </c>
      <c r="V243" s="78">
        <v>1.0000000000000001E-9</v>
      </c>
      <c r="W243" s="78">
        <v>3.0153538215000002</v>
      </c>
      <c r="X243" s="78">
        <v>28206.667001952599</v>
      </c>
      <c r="Y243" s="77">
        <f t="shared" si="180"/>
        <v>-8.4753662941585346E-10</v>
      </c>
      <c r="Z243" s="77">
        <f t="shared" si="181"/>
        <v>-8.4767510161352508E-10</v>
      </c>
      <c r="AA243" s="77">
        <f t="shared" si="182"/>
        <v>-8.4767511083520907E-10</v>
      </c>
      <c r="AB243" s="77">
        <f t="shared" si="183"/>
        <v>-8.4767511083582728E-10</v>
      </c>
      <c r="AD243" s="78">
        <v>5.0000000000000002E-11</v>
      </c>
      <c r="AE243" s="78">
        <v>1.18020888905</v>
      </c>
      <c r="AF243" s="78">
        <v>27311.720982352799</v>
      </c>
      <c r="AG243" s="77">
        <f t="shared" si="184"/>
        <v>4.2760880902031521E-11</v>
      </c>
      <c r="AH243" s="77">
        <f t="shared" si="185"/>
        <v>4.2767427351752222E-11</v>
      </c>
      <c r="AI243" s="77">
        <f t="shared" si="186"/>
        <v>4.2767427787719553E-11</v>
      </c>
      <c r="AJ243" s="77">
        <f t="shared" si="187"/>
        <v>4.2767427787748272E-11</v>
      </c>
      <c r="AL243" s="78"/>
      <c r="AM243" s="78"/>
      <c r="AN243" s="78"/>
      <c r="AT243" s="78"/>
      <c r="AU243" s="78"/>
      <c r="AV243" s="78"/>
      <c r="BB243" s="78"/>
      <c r="BC243" s="78"/>
      <c r="BD243" s="78"/>
      <c r="BJ243" s="78">
        <v>2.8400000000000001E-9</v>
      </c>
      <c r="BK243" s="78">
        <v>1.93848296863</v>
      </c>
      <c r="BL243" s="78">
        <v>76044.952320535798</v>
      </c>
      <c r="BM243" s="77">
        <f t="shared" si="188"/>
        <v>8.2756665901732523E-10</v>
      </c>
      <c r="BN243" s="77">
        <f t="shared" si="189"/>
        <v>8.294778126858912E-10</v>
      </c>
      <c r="BO243" s="77">
        <f t="shared" si="190"/>
        <v>8.2947793997402192E-10</v>
      </c>
      <c r="BP243" s="77">
        <f t="shared" si="191"/>
        <v>8.2947793998235938E-10</v>
      </c>
      <c r="BR243" s="78">
        <v>2.4E-10</v>
      </c>
      <c r="BS243" s="78">
        <v>2.5248426448700001</v>
      </c>
      <c r="BT243" s="78">
        <v>1596.1864422845999</v>
      </c>
      <c r="BU243" s="77">
        <f t="shared" si="192"/>
        <v>2.3978689464404607E-10</v>
      </c>
      <c r="BV243" s="77">
        <f t="shared" si="193"/>
        <v>2.3978674529479128E-10</v>
      </c>
      <c r="BW243" s="77">
        <f t="shared" si="194"/>
        <v>2.3978674528484144E-10</v>
      </c>
      <c r="BX243" s="77">
        <f t="shared" si="195"/>
        <v>2.3978674528484076E-10</v>
      </c>
      <c r="BZ243" s="78"/>
      <c r="CA243" s="78"/>
      <c r="CB243" s="78"/>
      <c r="CH243" s="78"/>
      <c r="CI243" s="78"/>
      <c r="CJ243" s="78"/>
      <c r="CP243" s="78"/>
      <c r="CQ243" s="78"/>
      <c r="CR243" s="78"/>
      <c r="CX243" s="78"/>
      <c r="CY243" s="78"/>
      <c r="CZ243" s="78"/>
      <c r="DF243" s="78">
        <v>1.26E-9</v>
      </c>
      <c r="DG243" s="78">
        <v>3.9700657613399999</v>
      </c>
      <c r="DH243" s="78">
        <v>29428.515568274001</v>
      </c>
      <c r="DI243" s="77">
        <f t="shared" si="200"/>
        <v>-6.5649844266500743E-10</v>
      </c>
      <c r="DJ243" s="77">
        <f t="shared" si="201"/>
        <v>-6.5679122692421219E-10</v>
      </c>
      <c r="DK243" s="77">
        <f t="shared" si="202"/>
        <v>-6.5679124642490125E-10</v>
      </c>
      <c r="DL243" s="77">
        <f t="shared" si="203"/>
        <v>-6.5679124642618483E-10</v>
      </c>
      <c r="DN243" s="78">
        <v>1.4000000000000001E-10</v>
      </c>
      <c r="DO243" s="78">
        <v>0.47442483303999999</v>
      </c>
      <c r="DP243" s="78">
        <v>26137.899763478399</v>
      </c>
      <c r="DQ243" s="77">
        <f t="shared" si="204"/>
        <v>1.3971163994020608E-10</v>
      </c>
      <c r="DR243" s="77">
        <f t="shared" si="205"/>
        <v>1.3971380763379301E-10</v>
      </c>
      <c r="DS243" s="77">
        <f t="shared" si="206"/>
        <v>1.3971380777791056E-10</v>
      </c>
      <c r="DT243" s="77">
        <f t="shared" si="207"/>
        <v>1.3971380777792023E-10</v>
      </c>
      <c r="DV243" s="78">
        <v>9.9999999999999994E-12</v>
      </c>
      <c r="DW243" s="78">
        <v>5.7116788099500004</v>
      </c>
      <c r="DX243" s="78">
        <v>78378.148713407805</v>
      </c>
      <c r="DY243" s="77">
        <f t="shared" si="208"/>
        <v>-3.4283771686315117E-13</v>
      </c>
      <c r="DZ243" s="77">
        <f t="shared" si="209"/>
        <v>-3.5008468269526698E-13</v>
      </c>
      <c r="EA243" s="77">
        <f t="shared" si="210"/>
        <v>-3.5008516540908785E-13</v>
      </c>
      <c r="EB243" s="77">
        <f t="shared" si="211"/>
        <v>-3.5008516544090058E-13</v>
      </c>
      <c r="ED243" s="78"/>
      <c r="EE243" s="78"/>
      <c r="EF243" s="78"/>
      <c r="EL243" s="78"/>
      <c r="EM243" s="78"/>
      <c r="EN243" s="78"/>
      <c r="ET243" s="78"/>
      <c r="EU243" s="78"/>
      <c r="EV243" s="78"/>
    </row>
    <row r="244" spans="12:152" s="77" customFormat="1" ht="12.75">
      <c r="L244" s="78"/>
      <c r="N244" s="78">
        <v>9.7300000000000001E-9</v>
      </c>
      <c r="O244" s="78">
        <v>4.54018615747</v>
      </c>
      <c r="P244" s="78">
        <v>24925.4284371664</v>
      </c>
      <c r="Q244" s="77">
        <f t="shared" si="176"/>
        <v>-1.3864927983433579E-9</v>
      </c>
      <c r="R244" s="77">
        <f t="shared" si="177"/>
        <v>-1.388713630152058E-9</v>
      </c>
      <c r="S244" s="77">
        <f t="shared" si="178"/>
        <v>-1.3887137780789369E-9</v>
      </c>
      <c r="T244" s="77">
        <f t="shared" si="179"/>
        <v>-1.3887137780887904E-9</v>
      </c>
      <c r="V244" s="78">
        <v>9.900000000000001E-10</v>
      </c>
      <c r="W244" s="78">
        <v>5.9925726025500001</v>
      </c>
      <c r="X244" s="78">
        <v>29416.0387978543</v>
      </c>
      <c r="Y244" s="77">
        <f t="shared" si="180"/>
        <v>9.8963463685475161E-10</v>
      </c>
      <c r="Z244" s="77">
        <f t="shared" si="181"/>
        <v>9.8962728104841762E-10</v>
      </c>
      <c r="AA244" s="77">
        <f t="shared" si="182"/>
        <v>9.8962728055600693E-10</v>
      </c>
      <c r="AB244" s="77">
        <f t="shared" si="183"/>
        <v>9.8962728055597446E-10</v>
      </c>
      <c r="AD244" s="78">
        <v>5.0000000000000002E-11</v>
      </c>
      <c r="AE244" s="78">
        <v>3.0000141172600001</v>
      </c>
      <c r="AF244" s="78">
        <v>85034.420025968095</v>
      </c>
      <c r="AG244" s="77">
        <f t="shared" si="184"/>
        <v>-4.6391774375623967E-11</v>
      </c>
      <c r="AH244" s="77">
        <f t="shared" si="185"/>
        <v>-4.6377088213392977E-11</v>
      </c>
      <c r="AI244" s="77">
        <f t="shared" si="186"/>
        <v>-4.637708723419313E-11</v>
      </c>
      <c r="AJ244" s="77">
        <f t="shared" si="187"/>
        <v>-4.6377087234128339E-11</v>
      </c>
      <c r="AL244" s="78"/>
      <c r="AM244" s="78"/>
      <c r="AN244" s="78"/>
      <c r="AT244" s="78"/>
      <c r="AU244" s="78"/>
      <c r="AV244" s="78"/>
      <c r="BB244" s="78"/>
      <c r="BC244" s="78"/>
      <c r="BD244" s="78"/>
      <c r="BJ244" s="78">
        <v>2.9499999999999999E-9</v>
      </c>
      <c r="BK244" s="78">
        <v>5.53951004419</v>
      </c>
      <c r="BL244" s="78">
        <v>130969.206672965</v>
      </c>
      <c r="BM244" s="77">
        <f t="shared" si="188"/>
        <v>-1.0576778679125366E-9</v>
      </c>
      <c r="BN244" s="77">
        <f t="shared" si="189"/>
        <v>-1.0543402539564789E-9</v>
      </c>
      <c r="BO244" s="77">
        <f t="shared" si="190"/>
        <v>-1.0543400315867407E-9</v>
      </c>
      <c r="BP244" s="77">
        <f t="shared" si="191"/>
        <v>-1.0543400315720191E-9</v>
      </c>
      <c r="BR244" s="78">
        <v>2.4E-10</v>
      </c>
      <c r="BS244" s="78">
        <v>0.27171495756000003</v>
      </c>
      <c r="BT244" s="78">
        <v>24491.7166992895</v>
      </c>
      <c r="BU244" s="77">
        <f t="shared" si="192"/>
        <v>-2.1755649393632842E-10</v>
      </c>
      <c r="BV244" s="77">
        <f t="shared" si="193"/>
        <v>-2.1753352639065681E-10</v>
      </c>
      <c r="BW244" s="77">
        <f t="shared" si="194"/>
        <v>-2.1753352486041943E-10</v>
      </c>
      <c r="BX244" s="77">
        <f t="shared" si="195"/>
        <v>-2.1753352486031857E-10</v>
      </c>
      <c r="BZ244" s="78"/>
      <c r="CA244" s="78"/>
      <c r="CB244" s="78"/>
      <c r="CH244" s="78"/>
      <c r="CI244" s="78"/>
      <c r="CJ244" s="78"/>
      <c r="CP244" s="78"/>
      <c r="CQ244" s="78"/>
      <c r="CR244" s="78"/>
      <c r="CX244" s="78"/>
      <c r="CY244" s="78"/>
      <c r="CZ244" s="78"/>
      <c r="DF244" s="78">
        <v>1.2799999999999999E-9</v>
      </c>
      <c r="DG244" s="78">
        <v>5.4189198969200003</v>
      </c>
      <c r="DH244" s="78">
        <v>26162.6847401415</v>
      </c>
      <c r="DI244" s="77">
        <f t="shared" si="200"/>
        <v>2.0250907479686375E-10</v>
      </c>
      <c r="DJ244" s="77">
        <f t="shared" si="201"/>
        <v>2.0220314748672832E-10</v>
      </c>
      <c r="DK244" s="77">
        <f t="shared" si="202"/>
        <v>2.0220312710854824E-10</v>
      </c>
      <c r="DL244" s="77">
        <f t="shared" si="203"/>
        <v>2.0220312710718315E-10</v>
      </c>
      <c r="DN244" s="78">
        <v>1.5E-10</v>
      </c>
      <c r="DO244" s="78">
        <v>1.4182014436899999</v>
      </c>
      <c r="DP244" s="78">
        <v>40565.2543247742</v>
      </c>
      <c r="DQ244" s="77">
        <f t="shared" si="204"/>
        <v>-1.3534418980825826E-10</v>
      </c>
      <c r="DR244" s="77">
        <f t="shared" si="205"/>
        <v>-1.3531991050689751E-10</v>
      </c>
      <c r="DS244" s="77">
        <f t="shared" si="206"/>
        <v>-1.3531990888902025E-10</v>
      </c>
      <c r="DT244" s="77">
        <f t="shared" si="207"/>
        <v>-1.3531990888891357E-10</v>
      </c>
      <c r="DV244" s="78">
        <v>9.9999999999999994E-12</v>
      </c>
      <c r="DW244" s="78">
        <v>3.1106850400299999</v>
      </c>
      <c r="DX244" s="78">
        <v>54294.570143526696</v>
      </c>
      <c r="DY244" s="77">
        <f t="shared" si="208"/>
        <v>-8.6693340698060232E-12</v>
      </c>
      <c r="DZ244" s="77">
        <f t="shared" si="209"/>
        <v>-8.6718366475672954E-12</v>
      </c>
      <c r="EA244" s="77">
        <f t="shared" si="210"/>
        <v>-8.6718368141906725E-12</v>
      </c>
      <c r="EB244" s="77">
        <f t="shared" si="211"/>
        <v>-8.6718368142017134E-12</v>
      </c>
      <c r="ED244" s="78"/>
      <c r="EE244" s="78"/>
      <c r="EF244" s="78"/>
      <c r="EL244" s="78"/>
      <c r="EM244" s="78"/>
      <c r="EN244" s="78"/>
      <c r="ET244" s="78"/>
      <c r="EU244" s="78"/>
      <c r="EV244" s="78"/>
    </row>
    <row r="245" spans="12:152" s="77" customFormat="1" ht="12.75">
      <c r="L245" s="78"/>
      <c r="N245" s="78">
        <v>8.4499999999999996E-9</v>
      </c>
      <c r="O245" s="78">
        <v>5.0541470749800004</v>
      </c>
      <c r="P245" s="78">
        <v>25977.6968203547</v>
      </c>
      <c r="Q245" s="77">
        <f t="shared" si="176"/>
        <v>6.1769367899162566E-9</v>
      </c>
      <c r="R245" s="77">
        <f t="shared" si="177"/>
        <v>6.1755507969566785E-9</v>
      </c>
      <c r="S245" s="77">
        <f t="shared" si="178"/>
        <v>6.1755507046239521E-9</v>
      </c>
      <c r="T245" s="77">
        <f t="shared" si="179"/>
        <v>6.1755507046178872E-9</v>
      </c>
      <c r="V245" s="78">
        <v>1.1700000000000001E-9</v>
      </c>
      <c r="W245" s="78">
        <v>3.5659792888199999</v>
      </c>
      <c r="X245" s="78">
        <v>71492.998823476897</v>
      </c>
      <c r="Y245" s="77">
        <f t="shared" si="180"/>
        <v>-1.1596533042000179E-9</v>
      </c>
      <c r="Z245" s="77">
        <f t="shared" si="181"/>
        <v>-1.1595503596199458E-9</v>
      </c>
      <c r="AA245" s="77">
        <f t="shared" si="182"/>
        <v>-1.1595503527459271E-9</v>
      </c>
      <c r="AB245" s="77">
        <f t="shared" si="183"/>
        <v>-1.1595503527454748E-9</v>
      </c>
      <c r="AD245" s="78">
        <v>5.0000000000000002E-11</v>
      </c>
      <c r="AE245" s="78">
        <v>5.56662713374</v>
      </c>
      <c r="AF245" s="78">
        <v>155997.72788435</v>
      </c>
      <c r="AG245" s="77">
        <f t="shared" si="184"/>
        <v>7.4012485702852088E-12</v>
      </c>
      <c r="AH245" s="77">
        <f t="shared" si="185"/>
        <v>7.4726081607476911E-12</v>
      </c>
      <c r="AI245" s="77">
        <f t="shared" si="186"/>
        <v>7.4726129134824774E-12</v>
      </c>
      <c r="AJ245" s="77">
        <f t="shared" si="187"/>
        <v>7.4726129137972244E-12</v>
      </c>
      <c r="AL245" s="78"/>
      <c r="AM245" s="78"/>
      <c r="AN245" s="78"/>
      <c r="AT245" s="78"/>
      <c r="AU245" s="78"/>
      <c r="AV245" s="78"/>
      <c r="BB245" s="78"/>
      <c r="BC245" s="78"/>
      <c r="BD245" s="78"/>
      <c r="BJ245" s="78">
        <v>3.3499999999999998E-9</v>
      </c>
      <c r="BK245" s="78">
        <v>5.9204817749699998</v>
      </c>
      <c r="BL245" s="78">
        <v>146314.133303234</v>
      </c>
      <c r="BM245" s="77">
        <f t="shared" si="188"/>
        <v>1.5754307272341983E-9</v>
      </c>
      <c r="BN245" s="77">
        <f t="shared" si="189"/>
        <v>1.5714272867803832E-9</v>
      </c>
      <c r="BO245" s="77">
        <f t="shared" si="190"/>
        <v>1.5714270200157466E-9</v>
      </c>
      <c r="BP245" s="77">
        <f t="shared" si="191"/>
        <v>1.5714270199982565E-9</v>
      </c>
      <c r="BR245" s="78">
        <v>2.5999999999999998E-10</v>
      </c>
      <c r="BS245" s="78">
        <v>1.20902208843</v>
      </c>
      <c r="BT245" s="78">
        <v>44181.277841124102</v>
      </c>
      <c r="BU245" s="77">
        <f t="shared" si="192"/>
        <v>7.2818224941660441E-11</v>
      </c>
      <c r="BV245" s="77">
        <f t="shared" si="193"/>
        <v>7.2920241279049853E-11</v>
      </c>
      <c r="BW245" s="77">
        <f t="shared" si="194"/>
        <v>7.2920248073946929E-11</v>
      </c>
      <c r="BX245" s="77">
        <f t="shared" si="195"/>
        <v>7.29202480743938E-11</v>
      </c>
      <c r="BZ245" s="78"/>
      <c r="CA245" s="78"/>
      <c r="CB245" s="78"/>
      <c r="CH245" s="78"/>
      <c r="CI245" s="78"/>
      <c r="CJ245" s="78"/>
      <c r="CP245" s="78"/>
      <c r="CQ245" s="78"/>
      <c r="CR245" s="78"/>
      <c r="CX245" s="78"/>
      <c r="CY245" s="78"/>
      <c r="CZ245" s="78"/>
      <c r="DF245" s="78">
        <v>1.32E-9</v>
      </c>
      <c r="DG245" s="78">
        <v>4.8690124820899996</v>
      </c>
      <c r="DH245" s="78">
        <v>24712.1293417284</v>
      </c>
      <c r="DI245" s="77">
        <f t="shared" si="200"/>
        <v>1.2930810390547333E-9</v>
      </c>
      <c r="DJ245" s="77">
        <f t="shared" si="201"/>
        <v>1.2930203682485809E-9</v>
      </c>
      <c r="DK245" s="77">
        <f t="shared" si="202"/>
        <v>1.2930203642050555E-9</v>
      </c>
      <c r="DL245" s="77">
        <f t="shared" si="203"/>
        <v>1.2930203642047837E-9</v>
      </c>
      <c r="DN245" s="78">
        <v>1.5999999999999999E-10</v>
      </c>
      <c r="DO245" s="78">
        <v>1.9298519514900001</v>
      </c>
      <c r="DP245" s="78">
        <v>49842.609890276297</v>
      </c>
      <c r="DQ245" s="77">
        <f t="shared" si="204"/>
        <v>-7.1493045050019156E-11</v>
      </c>
      <c r="DR245" s="77">
        <f t="shared" si="205"/>
        <v>-7.1427031897204713E-11</v>
      </c>
      <c r="DS245" s="77">
        <f t="shared" si="206"/>
        <v>-7.1427027499567267E-11</v>
      </c>
      <c r="DT245" s="77">
        <f t="shared" si="207"/>
        <v>-7.142702749928242E-11</v>
      </c>
      <c r="DV245" s="78">
        <v>9.9999999999999994E-12</v>
      </c>
      <c r="DW245" s="78">
        <v>5.1719101052200003</v>
      </c>
      <c r="DX245" s="78">
        <v>1596.1864422845999</v>
      </c>
      <c r="DY245" s="77">
        <f t="shared" si="208"/>
        <v>-8.5941626179832427E-12</v>
      </c>
      <c r="DZ245" s="77">
        <f t="shared" si="209"/>
        <v>-8.5940871145159358E-12</v>
      </c>
      <c r="EA245" s="77">
        <f t="shared" si="210"/>
        <v>-8.5940871094866001E-12</v>
      </c>
      <c r="EB245" s="77">
        <f t="shared" si="211"/>
        <v>-8.5940871094862641E-12</v>
      </c>
      <c r="ED245" s="78"/>
      <c r="EE245" s="78"/>
      <c r="EF245" s="78"/>
      <c r="EL245" s="78"/>
      <c r="EM245" s="78"/>
      <c r="EN245" s="78"/>
      <c r="ET245" s="78"/>
      <c r="EU245" s="78"/>
      <c r="EV245" s="78"/>
    </row>
    <row r="246" spans="12:152" s="77" customFormat="1" ht="12.75">
      <c r="L246" s="78"/>
      <c r="N246" s="78">
        <v>8.4100000000000005E-9</v>
      </c>
      <c r="O246" s="78">
        <v>1.8941248688400001</v>
      </c>
      <c r="P246" s="78">
        <v>130012.917516994</v>
      </c>
      <c r="Q246" s="77">
        <f t="shared" si="176"/>
        <v>-7.5627400112850542E-9</v>
      </c>
      <c r="R246" s="77">
        <f t="shared" si="177"/>
        <v>-7.5671594711754957E-9</v>
      </c>
      <c r="S246" s="77">
        <f t="shared" si="178"/>
        <v>-7.5671597651909714E-9</v>
      </c>
      <c r="T246" s="77">
        <f t="shared" si="179"/>
        <v>-7.567159765210162E-9</v>
      </c>
      <c r="V246" s="78">
        <v>1.31E-9</v>
      </c>
      <c r="W246" s="78">
        <v>5.9607021545199999</v>
      </c>
      <c r="X246" s="78">
        <v>1223.8178407786099</v>
      </c>
      <c r="Y246" s="77">
        <f t="shared" si="180"/>
        <v>8.8905857896825856E-10</v>
      </c>
      <c r="Z246" s="77">
        <f t="shared" si="181"/>
        <v>8.8904768539609696E-10</v>
      </c>
      <c r="AA246" s="77">
        <f t="shared" si="182"/>
        <v>8.8904768467047355E-10</v>
      </c>
      <c r="AB246" s="77">
        <f t="shared" si="183"/>
        <v>8.8904768467042568E-10</v>
      </c>
      <c r="AD246" s="78">
        <v>5.0000000000000002E-11</v>
      </c>
      <c r="AE246" s="78">
        <v>2.3534250782799999</v>
      </c>
      <c r="AF246" s="78">
        <v>145204.75475113999</v>
      </c>
      <c r="AG246" s="77">
        <f t="shared" si="184"/>
        <v>3.3980501375721341E-12</v>
      </c>
      <c r="AH246" s="77">
        <f t="shared" si="185"/>
        <v>3.4650613708879032E-12</v>
      </c>
      <c r="AI246" s="77">
        <f t="shared" si="186"/>
        <v>3.4650658342935684E-12</v>
      </c>
      <c r="AJ246" s="77">
        <f t="shared" si="187"/>
        <v>3.4650658345884433E-12</v>
      </c>
      <c r="AL246" s="78"/>
      <c r="AM246" s="78"/>
      <c r="AN246" s="78"/>
      <c r="AT246" s="78"/>
      <c r="AU246" s="78"/>
      <c r="AV246" s="78"/>
      <c r="BB246" s="78"/>
      <c r="BC246" s="78"/>
      <c r="BD246" s="78"/>
      <c r="BJ246" s="78">
        <v>2.4600000000000002E-9</v>
      </c>
      <c r="BK246" s="78">
        <v>1.45343047775</v>
      </c>
      <c r="BL246" s="78">
        <v>78270.822971723304</v>
      </c>
      <c r="BM246" s="77">
        <f t="shared" si="188"/>
        <v>1.298100575290528E-9</v>
      </c>
      <c r="BN246" s="77">
        <f t="shared" si="189"/>
        <v>1.2996134141400924E-9</v>
      </c>
      <c r="BO246" s="77">
        <f t="shared" si="190"/>
        <v>1.2996135148873252E-9</v>
      </c>
      <c r="BP246" s="77">
        <f t="shared" si="191"/>
        <v>1.2996135148939741E-9</v>
      </c>
      <c r="BR246" s="78">
        <v>2.7E-10</v>
      </c>
      <c r="BS246" s="78">
        <v>5.7163924510899999</v>
      </c>
      <c r="BT246" s="78">
        <v>111122.323167542</v>
      </c>
      <c r="BU246" s="77">
        <f t="shared" si="192"/>
        <v>1.5914144979244609E-10</v>
      </c>
      <c r="BV246" s="77">
        <f t="shared" si="193"/>
        <v>1.5891712826686067E-10</v>
      </c>
      <c r="BW246" s="77">
        <f t="shared" si="194"/>
        <v>1.5891711331923408E-10</v>
      </c>
      <c r="BX246" s="77">
        <f t="shared" si="195"/>
        <v>1.5891711331824147E-10</v>
      </c>
      <c r="BZ246" s="78"/>
      <c r="CA246" s="78"/>
      <c r="CB246" s="78"/>
      <c r="CH246" s="78"/>
      <c r="CI246" s="78"/>
      <c r="CJ246" s="78"/>
      <c r="CP246" s="78"/>
      <c r="CQ246" s="78"/>
      <c r="CR246" s="78"/>
      <c r="CX246" s="78"/>
      <c r="CY246" s="78"/>
      <c r="CZ246" s="78"/>
      <c r="DF246" s="78">
        <v>1.0999999999999999E-9</v>
      </c>
      <c r="DG246" s="78">
        <v>3.8795470243999999</v>
      </c>
      <c r="DH246" s="78">
        <v>85502.3850163225</v>
      </c>
      <c r="DI246" s="77">
        <f t="shared" si="200"/>
        <v>5.5282421048175309E-10</v>
      </c>
      <c r="DJ246" s="77">
        <f t="shared" si="201"/>
        <v>5.5357631313381259E-10</v>
      </c>
      <c r="DK246" s="77">
        <f t="shared" si="202"/>
        <v>5.5357636321973962E-10</v>
      </c>
      <c r="DL246" s="77">
        <f t="shared" si="203"/>
        <v>5.5357636322308959E-10</v>
      </c>
      <c r="DN246" s="78">
        <v>1.5999999999999999E-10</v>
      </c>
      <c r="DO246" s="78">
        <v>2.9724190519799998</v>
      </c>
      <c r="DP246" s="78">
        <v>71025.033833122507</v>
      </c>
      <c r="DQ246" s="77">
        <f t="shared" si="204"/>
        <v>4.6858129418992235E-11</v>
      </c>
      <c r="DR246" s="77">
        <f t="shared" si="205"/>
        <v>4.6757592603195465E-11</v>
      </c>
      <c r="DS246" s="77">
        <f t="shared" si="206"/>
        <v>4.6757585905778665E-11</v>
      </c>
      <c r="DT246" s="77">
        <f t="shared" si="207"/>
        <v>4.675758590533507E-11</v>
      </c>
      <c r="DV246" s="78">
        <v>9.9999999999999994E-12</v>
      </c>
      <c r="DW246" s="78">
        <v>0.84666659977000003</v>
      </c>
      <c r="DX246" s="78">
        <v>26037.906519669901</v>
      </c>
      <c r="DY246" s="77">
        <f t="shared" si="208"/>
        <v>5.4797451599869966E-12</v>
      </c>
      <c r="DZ246" s="77">
        <f t="shared" si="209"/>
        <v>5.4817600771027415E-12</v>
      </c>
      <c r="EA246" s="77">
        <f t="shared" si="210"/>
        <v>5.4817602113054441E-12</v>
      </c>
      <c r="EB246" s="77">
        <f t="shared" si="211"/>
        <v>5.4817602113144769E-12</v>
      </c>
      <c r="ED246" s="78"/>
      <c r="EE246" s="78"/>
      <c r="EF246" s="78"/>
      <c r="EL246" s="78"/>
      <c r="EM246" s="78"/>
      <c r="EN246" s="78"/>
      <c r="ET246" s="78"/>
      <c r="EU246" s="78"/>
      <c r="EV246" s="78"/>
    </row>
    <row r="247" spans="12:152" s="77" customFormat="1" ht="12.75">
      <c r="L247" s="78"/>
      <c r="N247" s="78">
        <v>9.1999999999999997E-9</v>
      </c>
      <c r="O247" s="78">
        <v>3.0250449454199999</v>
      </c>
      <c r="P247" s="78">
        <v>52329.585093633097</v>
      </c>
      <c r="Q247" s="77">
        <f t="shared" si="176"/>
        <v>-3.0296158342381628E-9</v>
      </c>
      <c r="R247" s="77">
        <f t="shared" si="177"/>
        <v>-3.0254098418826543E-9</v>
      </c>
      <c r="S247" s="77">
        <f t="shared" si="178"/>
        <v>-3.0254095616981781E-9</v>
      </c>
      <c r="T247" s="77">
        <f t="shared" si="179"/>
        <v>-3.0254095616799045E-9</v>
      </c>
      <c r="V247" s="78">
        <v>9.5000000000000003E-10</v>
      </c>
      <c r="W247" s="78">
        <v>1.8406575030000001</v>
      </c>
      <c r="X247" s="78">
        <v>85034.420025968095</v>
      </c>
      <c r="Y247" s="77">
        <f t="shared" si="180"/>
        <v>-2.7746077903649258E-11</v>
      </c>
      <c r="Z247" s="77">
        <f t="shared" si="181"/>
        <v>-2.6999010083880674E-11</v>
      </c>
      <c r="AA247" s="77">
        <f t="shared" si="182"/>
        <v>-2.6998960321210967E-11</v>
      </c>
      <c r="AB247" s="77">
        <f t="shared" si="183"/>
        <v>-2.6998960317918223E-11</v>
      </c>
      <c r="AD247" s="78">
        <v>3.9999999999999998E-11</v>
      </c>
      <c r="AE247" s="78">
        <v>4.57119707855</v>
      </c>
      <c r="AF247" s="78">
        <v>157636.797401538</v>
      </c>
      <c r="AG247" s="77">
        <f t="shared" si="184"/>
        <v>-2.8893143238414211E-11</v>
      </c>
      <c r="AH247" s="77">
        <f t="shared" si="185"/>
        <v>-2.8933455035194097E-11</v>
      </c>
      <c r="AI247" s="77">
        <f t="shared" si="186"/>
        <v>-2.8933457718308647E-11</v>
      </c>
      <c r="AJ247" s="77">
        <f t="shared" si="187"/>
        <v>-2.8933457718487629E-11</v>
      </c>
      <c r="AL247" s="78"/>
      <c r="AM247" s="78"/>
      <c r="AN247" s="78"/>
      <c r="AT247" s="78"/>
      <c r="AU247" s="78"/>
      <c r="AV247" s="78"/>
      <c r="BB247" s="78"/>
      <c r="BC247" s="78"/>
      <c r="BD247" s="78"/>
      <c r="BJ247" s="78">
        <v>2.5899999999999999E-9</v>
      </c>
      <c r="BK247" s="78">
        <v>3.0824170477999999</v>
      </c>
      <c r="BL247" s="78">
        <v>77211.441041534097</v>
      </c>
      <c r="BM247" s="77">
        <f t="shared" si="188"/>
        <v>-1.5956361803463829E-9</v>
      </c>
      <c r="BN247" s="77">
        <f t="shared" si="189"/>
        <v>-1.594178446112397E-9</v>
      </c>
      <c r="BO247" s="77">
        <f t="shared" si="190"/>
        <v>-1.5941783489858754E-9</v>
      </c>
      <c r="BP247" s="77">
        <f t="shared" si="191"/>
        <v>-1.5941783489793773E-9</v>
      </c>
      <c r="BR247" s="78">
        <v>3.1000000000000002E-10</v>
      </c>
      <c r="BS247" s="78">
        <v>3.6831465680300002</v>
      </c>
      <c r="BT247" s="78">
        <v>28206.667001952599</v>
      </c>
      <c r="BU247" s="77">
        <f t="shared" si="192"/>
        <v>-1.0441311357134249E-10</v>
      </c>
      <c r="BV247" s="77">
        <f t="shared" si="193"/>
        <v>-1.0448928076892398E-10</v>
      </c>
      <c r="BW247" s="77">
        <f t="shared" si="194"/>
        <v>-1.0448928584216951E-10</v>
      </c>
      <c r="BX247" s="77">
        <f t="shared" si="195"/>
        <v>-1.0448928584250961E-10</v>
      </c>
      <c r="BZ247" s="78"/>
      <c r="CA247" s="78"/>
      <c r="CB247" s="78"/>
      <c r="CH247" s="78"/>
      <c r="CI247" s="78"/>
      <c r="CJ247" s="78"/>
      <c r="CP247" s="78"/>
      <c r="CQ247" s="78"/>
      <c r="CR247" s="78"/>
      <c r="CX247" s="78"/>
      <c r="CY247" s="78"/>
      <c r="CZ247" s="78"/>
      <c r="DF247" s="78">
        <v>1.27E-9</v>
      </c>
      <c r="DG247" s="78">
        <v>5.49703075555</v>
      </c>
      <c r="DH247" s="78">
        <v>78283.379185622296</v>
      </c>
      <c r="DI247" s="77">
        <f t="shared" si="200"/>
        <v>3.4671965555010864E-10</v>
      </c>
      <c r="DJ247" s="77">
        <f t="shared" si="201"/>
        <v>3.4583470227363959E-10</v>
      </c>
      <c r="DK247" s="77">
        <f t="shared" si="202"/>
        <v>3.4583464332095379E-10</v>
      </c>
      <c r="DL247" s="77">
        <f t="shared" si="203"/>
        <v>3.4583464331706387E-10</v>
      </c>
      <c r="DN247" s="78">
        <v>1.2999999999999999E-10</v>
      </c>
      <c r="DO247" s="78">
        <v>7.0867122069999997E-2</v>
      </c>
      <c r="DP247" s="78">
        <v>76.266071275599998</v>
      </c>
      <c r="DQ247" s="77">
        <f t="shared" si="204"/>
        <v>1.2202924882552348E-10</v>
      </c>
      <c r="DR247" s="77">
        <f t="shared" si="205"/>
        <v>1.2202921720064082E-10</v>
      </c>
      <c r="DS247" s="77">
        <f t="shared" si="206"/>
        <v>1.2202921719853431E-10</v>
      </c>
      <c r="DT247" s="77">
        <f t="shared" si="207"/>
        <v>1.2202921719853415E-10</v>
      </c>
      <c r="DV247" s="78">
        <v>9.9999999999999994E-12</v>
      </c>
      <c r="DW247" s="78">
        <v>1.2721424138699999</v>
      </c>
      <c r="DX247" s="78">
        <v>39743.763632750597</v>
      </c>
      <c r="DY247" s="77">
        <f t="shared" si="208"/>
        <v>6.8117517061355032E-12</v>
      </c>
      <c r="DZ247" s="77">
        <f t="shared" si="209"/>
        <v>6.8144432364173854E-12</v>
      </c>
      <c r="EA247" s="77">
        <f t="shared" si="210"/>
        <v>6.8144434156691278E-12</v>
      </c>
      <c r="EB247" s="77">
        <f t="shared" si="211"/>
        <v>6.8144434156809846E-12</v>
      </c>
      <c r="ED247" s="78"/>
      <c r="EE247" s="78"/>
      <c r="EF247" s="78"/>
      <c r="EL247" s="78"/>
      <c r="EM247" s="78"/>
      <c r="EN247" s="78"/>
      <c r="ET247" s="78"/>
      <c r="EU247" s="78"/>
      <c r="EV247" s="78"/>
    </row>
    <row r="248" spans="12:152" s="77" customFormat="1" ht="12.75">
      <c r="L248" s="78"/>
      <c r="N248" s="78">
        <v>8.1400000000000004E-9</v>
      </c>
      <c r="O248" s="78">
        <v>3.1533066860900001</v>
      </c>
      <c r="P248" s="78">
        <v>48835.193856448503</v>
      </c>
      <c r="Q248" s="77">
        <f t="shared" si="176"/>
        <v>-6.8015941814356227E-9</v>
      </c>
      <c r="R248" s="77">
        <f t="shared" si="177"/>
        <v>-6.7995730409374151E-9</v>
      </c>
      <c r="S248" s="77">
        <f t="shared" si="178"/>
        <v>-6.7995729062632346E-9</v>
      </c>
      <c r="T248" s="77">
        <f t="shared" si="179"/>
        <v>-6.7995729062543325E-9</v>
      </c>
      <c r="V248" s="78">
        <v>1.02E-9</v>
      </c>
      <c r="W248" s="78">
        <v>4.6945957165400003</v>
      </c>
      <c r="X248" s="78">
        <v>114564.898112507</v>
      </c>
      <c r="Y248" s="77">
        <f t="shared" si="180"/>
        <v>-6.0052961567170337E-10</v>
      </c>
      <c r="Z248" s="77">
        <f t="shared" si="181"/>
        <v>-6.0140316007895762E-10</v>
      </c>
      <c r="AA248" s="77">
        <f t="shared" si="182"/>
        <v>-6.0140321824315584E-10</v>
      </c>
      <c r="AB248" s="77">
        <f t="shared" si="183"/>
        <v>-6.014032182470896E-10</v>
      </c>
      <c r="AD248" s="78">
        <v>3.9999999999999998E-11</v>
      </c>
      <c r="AE248" s="78">
        <v>5.78384635962</v>
      </c>
      <c r="AF248" s="78">
        <v>51742.094545271502</v>
      </c>
      <c r="AG248" s="77">
        <f t="shared" si="184"/>
        <v>-2.740606947525346E-12</v>
      </c>
      <c r="AH248" s="77">
        <f t="shared" si="185"/>
        <v>-2.7215035158229575E-12</v>
      </c>
      <c r="AI248" s="77">
        <f t="shared" si="186"/>
        <v>-2.7215022433258554E-12</v>
      </c>
      <c r="AJ248" s="77">
        <f t="shared" si="187"/>
        <v>-2.7215022432396537E-12</v>
      </c>
      <c r="AL248" s="78"/>
      <c r="AM248" s="78"/>
      <c r="AN248" s="78"/>
      <c r="AT248" s="78"/>
      <c r="AU248" s="78"/>
      <c r="AV248" s="78"/>
      <c r="BB248" s="78"/>
      <c r="BC248" s="78"/>
      <c r="BD248" s="78"/>
      <c r="BJ248" s="78">
        <v>2.5300000000000002E-9</v>
      </c>
      <c r="BK248" s="78">
        <v>2.8639816413400001</v>
      </c>
      <c r="BL248" s="78">
        <v>121335.608713753</v>
      </c>
      <c r="BM248" s="77">
        <f t="shared" si="188"/>
        <v>-1.8837345502535713E-9</v>
      </c>
      <c r="BN248" s="77">
        <f t="shared" si="189"/>
        <v>-1.8818374486875479E-9</v>
      </c>
      <c r="BO248" s="77">
        <f t="shared" si="190"/>
        <v>-1.8818373222427429E-9</v>
      </c>
      <c r="BP248" s="77">
        <f t="shared" si="191"/>
        <v>-1.8818373222344765E-9</v>
      </c>
      <c r="BR248" s="78">
        <v>3E-10</v>
      </c>
      <c r="BS248" s="78">
        <v>2.36500429653</v>
      </c>
      <c r="BT248" s="78">
        <v>103711.715279982</v>
      </c>
      <c r="BU248" s="77">
        <f t="shared" si="192"/>
        <v>1.8594006188040768E-10</v>
      </c>
      <c r="BV248" s="77">
        <f t="shared" si="193"/>
        <v>1.8571408072354763E-10</v>
      </c>
      <c r="BW248" s="77">
        <f t="shared" si="194"/>
        <v>1.8571406566526695E-10</v>
      </c>
      <c r="BX248" s="77">
        <f t="shared" si="195"/>
        <v>1.8571406566427591E-10</v>
      </c>
      <c r="BZ248" s="78"/>
      <c r="CA248" s="78"/>
      <c r="CB248" s="78"/>
      <c r="CH248" s="78"/>
      <c r="CI248" s="78"/>
      <c r="CJ248" s="78"/>
      <c r="CP248" s="78"/>
      <c r="CQ248" s="78"/>
      <c r="CR248" s="78"/>
      <c r="CX248" s="78"/>
      <c r="CY248" s="78"/>
      <c r="CZ248" s="78"/>
      <c r="DF248" s="78">
        <v>1.26E-9</v>
      </c>
      <c r="DG248" s="78">
        <v>0.94870979828000002</v>
      </c>
      <c r="DH248" s="78">
        <v>121335.608713753</v>
      </c>
      <c r="DI248" s="77">
        <f t="shared" si="200"/>
        <v>1.1085218909023204E-9</v>
      </c>
      <c r="DJ248" s="77">
        <f t="shared" si="201"/>
        <v>1.1091935864898308E-9</v>
      </c>
      <c r="DK248" s="77">
        <f t="shared" si="202"/>
        <v>1.1091936311848785E-9</v>
      </c>
      <c r="DL248" s="77">
        <f t="shared" si="203"/>
        <v>1.1091936311878006E-9</v>
      </c>
      <c r="DN248" s="78">
        <v>1.2999999999999999E-10</v>
      </c>
      <c r="DO248" s="78">
        <v>2.1901985527500001</v>
      </c>
      <c r="DP248" s="78">
        <v>90829.861124705305</v>
      </c>
      <c r="DQ248" s="77">
        <f t="shared" si="204"/>
        <v>4.3177781157508403E-11</v>
      </c>
      <c r="DR248" s="77">
        <f t="shared" si="205"/>
        <v>4.328080740872543E-11</v>
      </c>
      <c r="DS248" s="77">
        <f t="shared" si="206"/>
        <v>4.3280814270268912E-11</v>
      </c>
      <c r="DT248" s="77">
        <f t="shared" si="207"/>
        <v>4.3280814270721839E-11</v>
      </c>
      <c r="DV248" s="78">
        <v>9.9999999999999994E-12</v>
      </c>
      <c r="DW248" s="78">
        <v>3.6257227134300001</v>
      </c>
      <c r="DX248" s="78">
        <v>51756.321639273199</v>
      </c>
      <c r="DY248" s="77">
        <f t="shared" si="208"/>
        <v>8.2666497804574113E-12</v>
      </c>
      <c r="DZ248" s="77">
        <f t="shared" si="209"/>
        <v>8.2639544578240194E-12</v>
      </c>
      <c r="EA248" s="77">
        <f t="shared" si="210"/>
        <v>8.2639542782256859E-12</v>
      </c>
      <c r="EB248" s="77">
        <f t="shared" si="211"/>
        <v>8.263954278213842E-12</v>
      </c>
      <c r="ED248" s="78"/>
      <c r="EE248" s="78"/>
      <c r="EF248" s="78"/>
      <c r="EL248" s="78"/>
      <c r="EM248" s="78"/>
      <c r="EN248" s="78"/>
      <c r="ET248" s="78"/>
      <c r="EU248" s="78"/>
      <c r="EV248" s="78"/>
    </row>
    <row r="249" spans="12:152" s="77" customFormat="1" ht="12.75">
      <c r="L249" s="78"/>
      <c r="N249" s="78">
        <v>8.7600000000000004E-9</v>
      </c>
      <c r="O249" s="78">
        <v>0.41318857466999998</v>
      </c>
      <c r="P249" s="78">
        <v>108903.566063355</v>
      </c>
      <c r="Q249" s="77">
        <f t="shared" si="176"/>
        <v>8.5396006426062146E-9</v>
      </c>
      <c r="R249" s="77">
        <f t="shared" si="177"/>
        <v>8.53762893263085E-9</v>
      </c>
      <c r="S249" s="77">
        <f t="shared" si="178"/>
        <v>8.5376288010067773E-9</v>
      </c>
      <c r="T249" s="77">
        <f t="shared" si="179"/>
        <v>8.537628800998082E-9</v>
      </c>
      <c r="V249" s="78">
        <v>9.6999999999999996E-10</v>
      </c>
      <c r="W249" s="78">
        <v>0.87353840440999997</v>
      </c>
      <c r="X249" s="78">
        <v>181555.94006083001</v>
      </c>
      <c r="Y249" s="77">
        <f t="shared" si="180"/>
        <v>8.6614649494093936E-10</v>
      </c>
      <c r="Z249" s="77">
        <f t="shared" si="181"/>
        <v>8.6541177912151452E-10</v>
      </c>
      <c r="AA249" s="77">
        <f t="shared" si="182"/>
        <v>8.6541173010084538E-10</v>
      </c>
      <c r="AB249" s="77">
        <f t="shared" si="183"/>
        <v>8.6541173009760779E-10</v>
      </c>
      <c r="AD249" s="78">
        <v>3.9999999999999998E-11</v>
      </c>
      <c r="AE249" s="78">
        <v>2.4177802618699999</v>
      </c>
      <c r="AF249" s="78">
        <v>157483.018591053</v>
      </c>
      <c r="AG249" s="77">
        <f t="shared" si="184"/>
        <v>-3.4366895765404843E-11</v>
      </c>
      <c r="AH249" s="77">
        <f t="shared" si="185"/>
        <v>-3.4337038485471569E-11</v>
      </c>
      <c r="AI249" s="77">
        <f t="shared" si="186"/>
        <v>-3.4337036494254668E-11</v>
      </c>
      <c r="AJ249" s="77">
        <f t="shared" si="187"/>
        <v>-3.4337036494121712E-11</v>
      </c>
      <c r="AL249" s="78"/>
      <c r="AM249" s="78"/>
      <c r="AN249" s="78"/>
      <c r="AT249" s="78"/>
      <c r="AU249" s="78"/>
      <c r="AV249" s="78"/>
      <c r="BB249" s="78"/>
      <c r="BC249" s="78"/>
      <c r="BD249" s="78"/>
      <c r="BJ249" s="78">
        <v>3.3799999999999999E-9</v>
      </c>
      <c r="BK249" s="78">
        <v>3.9582339600999998</v>
      </c>
      <c r="BL249" s="78">
        <v>78690.307615598504</v>
      </c>
      <c r="BM249" s="77">
        <f t="shared" si="188"/>
        <v>1.2440705019856779E-9</v>
      </c>
      <c r="BN249" s="77">
        <f t="shared" si="189"/>
        <v>1.2463581348779951E-9</v>
      </c>
      <c r="BO249" s="77">
        <f t="shared" si="190"/>
        <v>1.2463582872348653E-9</v>
      </c>
      <c r="BP249" s="77">
        <f t="shared" si="191"/>
        <v>1.246358287245045E-9</v>
      </c>
      <c r="BR249" s="78">
        <v>2.1999999999999999E-10</v>
      </c>
      <c r="BS249" s="78">
        <v>4.4754796525999998</v>
      </c>
      <c r="BT249" s="78">
        <v>77829.997686845702</v>
      </c>
      <c r="BU249" s="77">
        <f t="shared" si="192"/>
        <v>2.157026082400475E-10</v>
      </c>
      <c r="BV249" s="77">
        <f t="shared" si="193"/>
        <v>2.1573371010474192E-10</v>
      </c>
      <c r="BW249" s="77">
        <f t="shared" si="194"/>
        <v>2.1573371217270635E-10</v>
      </c>
      <c r="BX249" s="77">
        <f t="shared" si="195"/>
        <v>2.1573371217284364E-10</v>
      </c>
      <c r="BZ249" s="78"/>
      <c r="CA249" s="78"/>
      <c r="CB249" s="78"/>
      <c r="CH249" s="78"/>
      <c r="CI249" s="78"/>
      <c r="CJ249" s="78"/>
      <c r="CP249" s="78"/>
      <c r="CQ249" s="78"/>
      <c r="CR249" s="78"/>
      <c r="CX249" s="78"/>
      <c r="CY249" s="78"/>
      <c r="CZ249" s="78"/>
      <c r="DF249" s="78">
        <v>1.2900000000000001E-9</v>
      </c>
      <c r="DG249" s="78">
        <v>4.0069121839599999</v>
      </c>
      <c r="DH249" s="78">
        <v>72936.233316339698</v>
      </c>
      <c r="DI249" s="77">
        <f t="shared" si="200"/>
        <v>-2.0514623443399165E-10</v>
      </c>
      <c r="DJ249" s="77">
        <f t="shared" si="201"/>
        <v>-2.0428679284045361E-10</v>
      </c>
      <c r="DK249" s="77">
        <f t="shared" si="202"/>
        <v>-2.0428673559004989E-10</v>
      </c>
      <c r="DL249" s="77">
        <f t="shared" si="203"/>
        <v>-2.0428673558621252E-10</v>
      </c>
      <c r="DN249" s="78">
        <v>1.4000000000000001E-10</v>
      </c>
      <c r="DO249" s="78">
        <v>1.6839549142600001</v>
      </c>
      <c r="DP249" s="78">
        <v>6681.2248533995999</v>
      </c>
      <c r="DQ249" s="77">
        <f t="shared" si="204"/>
        <v>-9.7230687144290296E-11</v>
      </c>
      <c r="DR249" s="77">
        <f t="shared" si="205"/>
        <v>-9.7224460663598219E-11</v>
      </c>
      <c r="DS249" s="77">
        <f t="shared" si="206"/>
        <v>-9.7224460248840101E-11</v>
      </c>
      <c r="DT249" s="77">
        <f t="shared" si="207"/>
        <v>-9.7224460248812908E-11</v>
      </c>
      <c r="DV249" s="78">
        <v>9.9999999999999994E-12</v>
      </c>
      <c r="DW249" s="78">
        <v>0.99401491672999998</v>
      </c>
      <c r="DX249" s="78">
        <v>50579.619840863699</v>
      </c>
      <c r="DY249" s="77">
        <f t="shared" si="208"/>
        <v>-9.8826232014208729E-12</v>
      </c>
      <c r="DZ249" s="77">
        <f t="shared" si="209"/>
        <v>-9.8833369868873452E-12</v>
      </c>
      <c r="EA249" s="77">
        <f t="shared" si="210"/>
        <v>-9.8833370343603634E-12</v>
      </c>
      <c r="EB249" s="77">
        <f t="shared" si="211"/>
        <v>-9.8833370343635671E-12</v>
      </c>
      <c r="ED249" s="78"/>
      <c r="EE249" s="78"/>
      <c r="EF249" s="78"/>
      <c r="EL249" s="78"/>
      <c r="EM249" s="78"/>
      <c r="EN249" s="78"/>
      <c r="ET249" s="78"/>
      <c r="EU249" s="78"/>
      <c r="EV249" s="78"/>
    </row>
    <row r="250" spans="12:152" s="77" customFormat="1" ht="12.75">
      <c r="L250" s="78"/>
      <c r="N250" s="78">
        <v>8.1799999999999995E-9</v>
      </c>
      <c r="O250" s="78">
        <v>1.6147792428700001</v>
      </c>
      <c r="P250" s="78">
        <v>40565.2543247742</v>
      </c>
      <c r="Q250" s="77">
        <f t="shared" si="176"/>
        <v>-7.9274090586234383E-9</v>
      </c>
      <c r="R250" s="77">
        <f t="shared" si="177"/>
        <v>-7.9266514967239712E-9</v>
      </c>
      <c r="S250" s="77">
        <f t="shared" si="178"/>
        <v>-7.9266514462257016E-9</v>
      </c>
      <c r="T250" s="77">
        <f t="shared" si="179"/>
        <v>-7.9266514462223714E-9</v>
      </c>
      <c r="V250" s="78">
        <v>1.1800000000000001E-9</v>
      </c>
      <c r="W250" s="78">
        <v>2.0229879497600001</v>
      </c>
      <c r="X250" s="78">
        <v>78283.379185622296</v>
      </c>
      <c r="Y250" s="77">
        <f t="shared" si="180"/>
        <v>6.596551072867281E-11</v>
      </c>
      <c r="Z250" s="77">
        <f t="shared" si="181"/>
        <v>6.6818777986977825E-11</v>
      </c>
      <c r="AA250" s="77">
        <f t="shared" si="182"/>
        <v>6.6818834821851845E-11</v>
      </c>
      <c r="AB250" s="77">
        <f t="shared" si="183"/>
        <v>6.6818834825602023E-11</v>
      </c>
      <c r="AD250" s="78">
        <v>5.0000000000000002E-11</v>
      </c>
      <c r="AE250" s="78">
        <v>2.5322631694900002</v>
      </c>
      <c r="AF250" s="78">
        <v>103299.344183108</v>
      </c>
      <c r="AG250" s="77">
        <f t="shared" si="184"/>
        <v>9.7114137464329131E-13</v>
      </c>
      <c r="AH250" s="77">
        <f t="shared" si="185"/>
        <v>1.0189166907966784E-12</v>
      </c>
      <c r="AI250" s="77">
        <f t="shared" si="186"/>
        <v>1.0189198730715788E-12</v>
      </c>
      <c r="AJ250" s="77">
        <f t="shared" si="187"/>
        <v>1.0189198732818558E-12</v>
      </c>
      <c r="AL250" s="78"/>
      <c r="AM250" s="78"/>
      <c r="AN250" s="78"/>
      <c r="AT250" s="78"/>
      <c r="AU250" s="78"/>
      <c r="AV250" s="78"/>
      <c r="BB250" s="78"/>
      <c r="BC250" s="78"/>
      <c r="BD250" s="78"/>
      <c r="BJ250" s="78">
        <v>3.17E-9</v>
      </c>
      <c r="BK250" s="78">
        <v>3.9813836922000001</v>
      </c>
      <c r="BL250" s="78">
        <v>79852.782320006299</v>
      </c>
      <c r="BM250" s="77">
        <f t="shared" si="188"/>
        <v>1.5641522930390482E-9</v>
      </c>
      <c r="BN250" s="77">
        <f t="shared" si="189"/>
        <v>1.5661888394878889E-9</v>
      </c>
      <c r="BO250" s="77">
        <f t="shared" si="190"/>
        <v>1.566188975113508E-9</v>
      </c>
      <c r="BP250" s="77">
        <f t="shared" si="191"/>
        <v>1.5661889751224377E-9</v>
      </c>
      <c r="BR250" s="78">
        <v>2.1999999999999999E-10</v>
      </c>
      <c r="BS250" s="78">
        <v>5.9308013840499996</v>
      </c>
      <c r="BT250" s="78">
        <v>98068.536716305302</v>
      </c>
      <c r="BU250" s="77">
        <f t="shared" si="192"/>
        <v>-1.8094859825202294E-10</v>
      </c>
      <c r="BV250" s="77">
        <f t="shared" si="193"/>
        <v>-1.8083499280843478E-10</v>
      </c>
      <c r="BW250" s="77">
        <f t="shared" si="194"/>
        <v>-1.8083498523621845E-10</v>
      </c>
      <c r="BX250" s="77">
        <f t="shared" si="195"/>
        <v>-1.8083498523571991E-10</v>
      </c>
      <c r="BZ250" s="78"/>
      <c r="CA250" s="78"/>
      <c r="CB250" s="78"/>
      <c r="CH250" s="78"/>
      <c r="CI250" s="78"/>
      <c r="CJ250" s="78"/>
      <c r="CP250" s="78"/>
      <c r="CQ250" s="78"/>
      <c r="CR250" s="78"/>
      <c r="CX250" s="78"/>
      <c r="CY250" s="78"/>
      <c r="CZ250" s="78"/>
      <c r="DF250" s="78">
        <v>1.02E-9</v>
      </c>
      <c r="DG250" s="78">
        <v>0.50487650428999997</v>
      </c>
      <c r="DH250" s="78">
        <v>130012.917516994</v>
      </c>
      <c r="DI250" s="77">
        <f t="shared" si="200"/>
        <v>-6.0444919685199065E-10</v>
      </c>
      <c r="DJ250" s="77">
        <f t="shared" si="201"/>
        <v>-6.034604942516822E-10</v>
      </c>
      <c r="DK250" s="77">
        <f t="shared" si="202"/>
        <v>-6.0346042836514096E-10</v>
      </c>
      <c r="DL250" s="77">
        <f t="shared" si="203"/>
        <v>-6.0346042836084045E-10</v>
      </c>
      <c r="DN250" s="78">
        <v>1.2E-10</v>
      </c>
      <c r="DO250" s="78">
        <v>2.1624275222899998</v>
      </c>
      <c r="DP250" s="78">
        <v>29428.515568274001</v>
      </c>
      <c r="DQ250" s="77">
        <f t="shared" si="204"/>
        <v>-8.4895094303294933E-11</v>
      </c>
      <c r="DR250" s="77">
        <f t="shared" si="205"/>
        <v>-8.4872000298873594E-11</v>
      </c>
      <c r="DS250" s="77">
        <f t="shared" si="206"/>
        <v>-8.4871998760376256E-11</v>
      </c>
      <c r="DT250" s="77">
        <f t="shared" si="207"/>
        <v>-8.4871998760274991E-11</v>
      </c>
      <c r="DV250" s="78">
        <v>9.9999999999999994E-12</v>
      </c>
      <c r="DW250" s="78">
        <v>2.6594043711199999</v>
      </c>
      <c r="DX250" s="78">
        <v>79219.309166331106</v>
      </c>
      <c r="DY250" s="77">
        <f t="shared" si="208"/>
        <v>-9.9464439982287584E-12</v>
      </c>
      <c r="DZ250" s="77">
        <f t="shared" si="209"/>
        <v>-9.9471988393933332E-12</v>
      </c>
      <c r="EA250" s="77">
        <f t="shared" si="210"/>
        <v>-9.9471988894952736E-12</v>
      </c>
      <c r="EB250" s="77">
        <f t="shared" si="211"/>
        <v>-9.9471988894985984E-12</v>
      </c>
      <c r="ED250" s="78"/>
      <c r="EE250" s="78"/>
      <c r="EF250" s="78"/>
      <c r="EL250" s="78"/>
      <c r="EM250" s="78"/>
      <c r="EN250" s="78"/>
      <c r="ET250" s="78"/>
      <c r="EU250" s="78"/>
      <c r="EV250" s="78"/>
    </row>
    <row r="251" spans="12:152" s="77" customFormat="1" ht="12.75">
      <c r="L251" s="78"/>
      <c r="N251" s="78">
        <v>1.0740000000000001E-8</v>
      </c>
      <c r="O251" s="78">
        <v>1.3729602467799999</v>
      </c>
      <c r="P251" s="78">
        <v>23439.448316101101</v>
      </c>
      <c r="Q251" s="77">
        <f t="shared" si="176"/>
        <v>-1.0489215431454259E-8</v>
      </c>
      <c r="R251" s="77">
        <f t="shared" si="177"/>
        <v>-1.0489715549668394E-8</v>
      </c>
      <c r="S251" s="77">
        <f t="shared" si="178"/>
        <v>-1.0489715582964768E-8</v>
      </c>
      <c r="T251" s="77">
        <f t="shared" si="179"/>
        <v>-1.0489715582966929E-8</v>
      </c>
      <c r="V251" s="78">
        <v>1.1100000000000001E-9</v>
      </c>
      <c r="W251" s="78">
        <v>4.0731622796</v>
      </c>
      <c r="X251" s="78">
        <v>93028.948467992304</v>
      </c>
      <c r="Y251" s="77">
        <f t="shared" si="180"/>
        <v>-1.0438523163115676E-9</v>
      </c>
      <c r="Z251" s="77">
        <f t="shared" si="181"/>
        <v>-1.044176796517939E-9</v>
      </c>
      <c r="AA251" s="77">
        <f t="shared" si="182"/>
        <v>-1.0441768181057511E-9</v>
      </c>
      <c r="AB251" s="77">
        <f t="shared" si="183"/>
        <v>-1.044176818107164E-9</v>
      </c>
      <c r="AD251" s="78">
        <v>3.9999999999999998E-11</v>
      </c>
      <c r="AE251" s="78">
        <v>3.7145852625</v>
      </c>
      <c r="AF251" s="78">
        <v>26555.868131928601</v>
      </c>
      <c r="AG251" s="77">
        <f t="shared" si="184"/>
        <v>2.2051219253162268E-11</v>
      </c>
      <c r="AH251" s="77">
        <f t="shared" si="185"/>
        <v>2.2059417857239402E-11</v>
      </c>
      <c r="AI251" s="77">
        <f t="shared" si="186"/>
        <v>2.2059418403302983E-11</v>
      </c>
      <c r="AJ251" s="77">
        <f t="shared" si="187"/>
        <v>2.2059418403339021E-11</v>
      </c>
      <c r="AL251" s="78"/>
      <c r="AM251" s="78"/>
      <c r="AN251" s="78"/>
      <c r="AT251" s="78"/>
      <c r="AU251" s="78"/>
      <c r="AV251" s="78"/>
      <c r="BB251" s="78"/>
      <c r="BC251" s="78"/>
      <c r="BD251" s="78"/>
      <c r="BJ251" s="78">
        <v>2.3199999999999998E-9</v>
      </c>
      <c r="BK251" s="78">
        <v>4.6677644168299999</v>
      </c>
      <c r="BL251" s="78">
        <v>28206.667001952599</v>
      </c>
      <c r="BM251" s="77">
        <f t="shared" si="188"/>
        <v>1.3875099025208551E-9</v>
      </c>
      <c r="BN251" s="77">
        <f t="shared" si="189"/>
        <v>1.3870246370869226E-9</v>
      </c>
      <c r="BO251" s="77">
        <f t="shared" si="190"/>
        <v>1.3870246047603385E-9</v>
      </c>
      <c r="BP251" s="77">
        <f t="shared" si="191"/>
        <v>1.3870246047581712E-9</v>
      </c>
      <c r="BR251" s="78">
        <v>2.1E-10</v>
      </c>
      <c r="BS251" s="78">
        <v>4.4588787973699997</v>
      </c>
      <c r="BT251" s="78">
        <v>52815.703569462399</v>
      </c>
      <c r="BU251" s="77">
        <f t="shared" si="192"/>
        <v>1.6782618021042334E-10</v>
      </c>
      <c r="BV251" s="77">
        <f t="shared" si="193"/>
        <v>1.6788784134124909E-10</v>
      </c>
      <c r="BW251" s="77">
        <f t="shared" si="194"/>
        <v>1.6788784544715649E-10</v>
      </c>
      <c r="BX251" s="77">
        <f t="shared" si="195"/>
        <v>1.6788784544742896E-10</v>
      </c>
      <c r="BZ251" s="78"/>
      <c r="CA251" s="78"/>
      <c r="CB251" s="78"/>
      <c r="CH251" s="78"/>
      <c r="CI251" s="78"/>
      <c r="CJ251" s="78"/>
      <c r="CP251" s="78"/>
      <c r="CQ251" s="78"/>
      <c r="CR251" s="78"/>
      <c r="CX251" s="78"/>
      <c r="CY251" s="78"/>
      <c r="CZ251" s="78"/>
      <c r="DF251" s="78">
        <v>1.0399999999999999E-9</v>
      </c>
      <c r="DG251" s="78">
        <v>0.29849788751</v>
      </c>
      <c r="DH251" s="78">
        <v>84546.785274713897</v>
      </c>
      <c r="DI251" s="77">
        <f t="shared" si="200"/>
        <v>-9.6580392271987594E-10</v>
      </c>
      <c r="DJ251" s="77">
        <f t="shared" si="201"/>
        <v>-9.6550187273165611E-10</v>
      </c>
      <c r="DK251" s="77">
        <f t="shared" si="202"/>
        <v>-9.6550185259244794E-10</v>
      </c>
      <c r="DL251" s="77">
        <f t="shared" si="203"/>
        <v>-9.6550185259112962E-10</v>
      </c>
      <c r="DN251" s="78">
        <v>1.2999999999999999E-10</v>
      </c>
      <c r="DO251" s="78">
        <v>0.55373605944000004</v>
      </c>
      <c r="DP251" s="78">
        <v>79852.782320006299</v>
      </c>
      <c r="DQ251" s="77">
        <f t="shared" si="204"/>
        <v>-9.3444144650752026E-11</v>
      </c>
      <c r="DR251" s="77">
        <f t="shared" si="205"/>
        <v>-9.3510888171603727E-11</v>
      </c>
      <c r="DS251" s="77">
        <f t="shared" si="206"/>
        <v>-9.3510892615680941E-11</v>
      </c>
      <c r="DT251" s="77">
        <f t="shared" si="207"/>
        <v>-9.351089261597353E-11</v>
      </c>
      <c r="DV251" s="78">
        <v>9.9999999999999994E-12</v>
      </c>
      <c r="DW251" s="78">
        <v>2.7812268842400001</v>
      </c>
      <c r="DX251" s="78">
        <v>157636.797401538</v>
      </c>
      <c r="DY251" s="77">
        <f t="shared" si="208"/>
        <v>-5.1795525703288654E-12</v>
      </c>
      <c r="DZ251" s="77">
        <f t="shared" si="209"/>
        <v>-5.1670717147619503E-12</v>
      </c>
      <c r="EA251" s="77">
        <f t="shared" si="210"/>
        <v>-5.1670708830475019E-12</v>
      </c>
      <c r="EB251" s="77">
        <f t="shared" si="211"/>
        <v>-5.1670708829920218E-12</v>
      </c>
      <c r="ED251" s="78"/>
      <c r="EE251" s="78"/>
      <c r="EF251" s="78"/>
      <c r="EL251" s="78"/>
      <c r="EM251" s="78"/>
      <c r="EN251" s="78"/>
      <c r="ET251" s="78"/>
      <c r="EU251" s="78"/>
      <c r="EV251" s="78"/>
    </row>
    <row r="252" spans="12:152" s="77" customFormat="1" ht="12.75">
      <c r="L252" s="78"/>
      <c r="N252" s="78">
        <v>8.1199999999999993E-9</v>
      </c>
      <c r="O252" s="78">
        <v>2.82156935191</v>
      </c>
      <c r="P252" s="78">
        <v>25984.8103673556</v>
      </c>
      <c r="Q252" s="77">
        <f t="shared" si="176"/>
        <v>-8.0629965754086877E-9</v>
      </c>
      <c r="R252" s="77">
        <f t="shared" si="177"/>
        <v>-8.0632272411316209E-9</v>
      </c>
      <c r="S252" s="77">
        <f t="shared" si="178"/>
        <v>-8.0632272564807116E-9</v>
      </c>
      <c r="T252" s="77">
        <f t="shared" si="179"/>
        <v>-8.0632272564817191E-9</v>
      </c>
      <c r="V252" s="78">
        <v>8.9999999999999999E-10</v>
      </c>
      <c r="W252" s="78">
        <v>5.0172623719200002</v>
      </c>
      <c r="X252" s="78">
        <v>115674.276664601</v>
      </c>
      <c r="Y252" s="77">
        <f t="shared" si="180"/>
        <v>-1.564274835600227E-10</v>
      </c>
      <c r="Z252" s="77">
        <f t="shared" si="181"/>
        <v>-1.5737590035195567E-10</v>
      </c>
      <c r="AA252" s="77">
        <f t="shared" si="182"/>
        <v>-1.5737596351984148E-10</v>
      </c>
      <c r="AB252" s="77">
        <f t="shared" si="183"/>
        <v>-1.5737596352407264E-10</v>
      </c>
      <c r="AD252" s="78">
        <v>3.9999999999999998E-11</v>
      </c>
      <c r="AE252" s="78">
        <v>3.8363997571000001</v>
      </c>
      <c r="AF252" s="78">
        <v>150244.34299945299</v>
      </c>
      <c r="AG252" s="77">
        <f t="shared" si="184"/>
        <v>3.9381139281352117E-11</v>
      </c>
      <c r="AH252" s="77">
        <f t="shared" si="185"/>
        <v>3.9390843842358447E-11</v>
      </c>
      <c r="AI252" s="77">
        <f t="shared" si="186"/>
        <v>3.9390844486243824E-11</v>
      </c>
      <c r="AJ252" s="77">
        <f t="shared" si="187"/>
        <v>3.939084448628652E-11</v>
      </c>
      <c r="AL252" s="78"/>
      <c r="AM252" s="78"/>
      <c r="AN252" s="78"/>
      <c r="AT252" s="78"/>
      <c r="AU252" s="78"/>
      <c r="AV252" s="78"/>
      <c r="BB252" s="78"/>
      <c r="BC252" s="78"/>
      <c r="BD252" s="78"/>
      <c r="BJ252" s="78">
        <v>2.4699999999999999E-9</v>
      </c>
      <c r="BK252" s="78">
        <v>1.4041469661199999</v>
      </c>
      <c r="BL252" s="78">
        <v>181505.94343892499</v>
      </c>
      <c r="BM252" s="77">
        <f t="shared" si="188"/>
        <v>2.327907780048664E-9</v>
      </c>
      <c r="BN252" s="77">
        <f t="shared" si="189"/>
        <v>2.3292910103347667E-9</v>
      </c>
      <c r="BO252" s="77">
        <f t="shared" si="190"/>
        <v>2.3292911022529164E-9</v>
      </c>
      <c r="BP252" s="77">
        <f t="shared" si="191"/>
        <v>2.3292911022589892E-9</v>
      </c>
      <c r="BR252" s="78">
        <v>2.1999999999999999E-10</v>
      </c>
      <c r="BS252" s="78">
        <v>1.5127618859700001</v>
      </c>
      <c r="BT252" s="78">
        <v>35191.810135691798</v>
      </c>
      <c r="BU252" s="77">
        <f t="shared" si="192"/>
        <v>8.6249178644564559E-11</v>
      </c>
      <c r="BV252" s="77">
        <f t="shared" si="193"/>
        <v>8.6315068597178431E-11</v>
      </c>
      <c r="BW252" s="77">
        <f t="shared" si="194"/>
        <v>8.631507298579321E-11</v>
      </c>
      <c r="BX252" s="77">
        <f t="shared" si="195"/>
        <v>8.6315072986086536E-11</v>
      </c>
      <c r="BZ252" s="78"/>
      <c r="CA252" s="78"/>
      <c r="CB252" s="78"/>
      <c r="CH252" s="78"/>
      <c r="CI252" s="78"/>
      <c r="CJ252" s="78"/>
      <c r="CP252" s="78"/>
      <c r="CQ252" s="78"/>
      <c r="CR252" s="78"/>
      <c r="CX252" s="78"/>
      <c r="CY252" s="78"/>
      <c r="CZ252" s="78"/>
      <c r="DF252" s="78">
        <v>1.1800000000000001E-9</v>
      </c>
      <c r="DG252" s="78">
        <v>0.76511176345999998</v>
      </c>
      <c r="DH252" s="78">
        <v>131395.115449479</v>
      </c>
      <c r="DI252" s="77">
        <f t="shared" si="200"/>
        <v>5.5116671671631387E-10</v>
      </c>
      <c r="DJ252" s="77">
        <f t="shared" si="201"/>
        <v>5.5243465725124987E-10</v>
      </c>
      <c r="DK252" s="77">
        <f t="shared" si="202"/>
        <v>5.5243474168150541E-10</v>
      </c>
      <c r="DL252" s="77">
        <f t="shared" si="203"/>
        <v>5.5243474168707678E-10</v>
      </c>
      <c r="DN252" s="78">
        <v>1.2E-10</v>
      </c>
      <c r="DO252" s="78">
        <v>2.1023618846500001</v>
      </c>
      <c r="DP252" s="78">
        <v>24609.0365675098</v>
      </c>
      <c r="DQ252" s="77">
        <f t="shared" si="204"/>
        <v>-8.8271827187927031E-11</v>
      </c>
      <c r="DR252" s="77">
        <f t="shared" si="205"/>
        <v>-8.8290332684612296E-11</v>
      </c>
      <c r="DS252" s="77">
        <f t="shared" si="206"/>
        <v>-8.8290333917109186E-11</v>
      </c>
      <c r="DT252" s="77">
        <f t="shared" si="207"/>
        <v>-8.829033391719003E-11</v>
      </c>
      <c r="DV252" s="78">
        <v>9.9999999999999994E-12</v>
      </c>
      <c r="DW252" s="78">
        <v>5.0286572862199996</v>
      </c>
      <c r="DX252" s="78">
        <v>365230.64398203802</v>
      </c>
      <c r="DY252" s="77">
        <f t="shared" si="208"/>
        <v>-9.9969326189293685E-12</v>
      </c>
      <c r="DZ252" s="77">
        <f t="shared" si="209"/>
        <v>-9.9977124102545762E-12</v>
      </c>
      <c r="EA252" s="77">
        <f t="shared" si="210"/>
        <v>-9.997712458394449E-12</v>
      </c>
      <c r="EB252" s="77">
        <f t="shared" si="211"/>
        <v>-9.9977124583976592E-12</v>
      </c>
      <c r="ED252" s="78"/>
      <c r="EE252" s="78"/>
      <c r="EF252" s="78"/>
      <c r="EL252" s="78"/>
      <c r="EM252" s="78"/>
      <c r="EN252" s="78"/>
      <c r="ET252" s="78"/>
      <c r="EU252" s="78"/>
      <c r="EV252" s="78"/>
    </row>
    <row r="253" spans="12:152" s="77" customFormat="1" ht="12.75">
      <c r="L253" s="78"/>
      <c r="N253" s="78">
        <v>7.7499999999999999E-9</v>
      </c>
      <c r="O253" s="78">
        <v>2.8691151006100002</v>
      </c>
      <c r="P253" s="78">
        <v>26727.8004278882</v>
      </c>
      <c r="Q253" s="77">
        <f t="shared" si="176"/>
        <v>5.3331449047836272E-9</v>
      </c>
      <c r="R253" s="77">
        <f t="shared" si="177"/>
        <v>5.3317542557035448E-9</v>
      </c>
      <c r="S253" s="77">
        <f t="shared" si="178"/>
        <v>5.3317541630617241E-9</v>
      </c>
      <c r="T253" s="77">
        <f t="shared" si="179"/>
        <v>5.3317541630556493E-9</v>
      </c>
      <c r="V253" s="78">
        <v>9.4000000000000006E-10</v>
      </c>
      <c r="W253" s="78">
        <v>2.3180650783200001</v>
      </c>
      <c r="X253" s="78">
        <v>81706.284369687899</v>
      </c>
      <c r="Y253" s="77">
        <f t="shared" si="180"/>
        <v>-1.0333481283319155E-10</v>
      </c>
      <c r="Z253" s="77">
        <f t="shared" si="181"/>
        <v>-1.0262852243035348E-10</v>
      </c>
      <c r="AA253" s="77">
        <f t="shared" si="182"/>
        <v>-1.0262847538245375E-10</v>
      </c>
      <c r="AB253" s="77">
        <f t="shared" si="183"/>
        <v>-1.0262847537937318E-10</v>
      </c>
      <c r="AD253" s="78">
        <v>3.9999999999999998E-11</v>
      </c>
      <c r="AE253" s="78">
        <v>3.3020186364400002</v>
      </c>
      <c r="AF253" s="78">
        <v>76144.945564344103</v>
      </c>
      <c r="AG253" s="77">
        <f t="shared" si="184"/>
        <v>-1.9646688849361893E-11</v>
      </c>
      <c r="AH253" s="77">
        <f t="shared" si="185"/>
        <v>-1.9622138366895242E-11</v>
      </c>
      <c r="AI253" s="77">
        <f t="shared" si="186"/>
        <v>-1.9622136731265167E-11</v>
      </c>
      <c r="AJ253" s="77">
        <f t="shared" si="187"/>
        <v>-1.9622136731156192E-11</v>
      </c>
      <c r="AL253" s="78"/>
      <c r="AM253" s="78"/>
      <c r="AN253" s="78"/>
      <c r="AT253" s="78"/>
      <c r="AU253" s="78"/>
      <c r="AV253" s="78"/>
      <c r="BB253" s="78"/>
      <c r="BC253" s="78"/>
      <c r="BD253" s="78"/>
      <c r="BJ253" s="78">
        <v>2.28E-9</v>
      </c>
      <c r="BK253" s="78">
        <v>0.25677390581999998</v>
      </c>
      <c r="BL253" s="78">
        <v>103711.715279982</v>
      </c>
      <c r="BM253" s="77">
        <f t="shared" si="188"/>
        <v>-2.2604483291857575E-9</v>
      </c>
      <c r="BN253" s="77">
        <f t="shared" si="189"/>
        <v>-2.2607331734486774E-9</v>
      </c>
      <c r="BO253" s="77">
        <f t="shared" si="190"/>
        <v>-2.2607331923528051E-9</v>
      </c>
      <c r="BP253" s="77">
        <f t="shared" si="191"/>
        <v>-2.2607331923540492E-9</v>
      </c>
      <c r="BR253" s="78">
        <v>2.5000000000000002E-10</v>
      </c>
      <c r="BS253" s="78">
        <v>3.67349275753</v>
      </c>
      <c r="BT253" s="78">
        <v>853.19638175199998</v>
      </c>
      <c r="BU253" s="77">
        <f t="shared" si="192"/>
        <v>1.2284629290118223E-10</v>
      </c>
      <c r="BV253" s="77">
        <f t="shared" si="193"/>
        <v>1.2284457419581987E-10</v>
      </c>
      <c r="BW253" s="77">
        <f t="shared" si="194"/>
        <v>1.2284457408133672E-10</v>
      </c>
      <c r="BX253" s="77">
        <f t="shared" si="195"/>
        <v>1.2284457408132918E-10</v>
      </c>
      <c r="BZ253" s="78"/>
      <c r="CA253" s="78"/>
      <c r="CB253" s="78"/>
      <c r="CH253" s="78"/>
      <c r="CI253" s="78"/>
      <c r="CJ253" s="78"/>
      <c r="CP253" s="78"/>
      <c r="CQ253" s="78"/>
      <c r="CR253" s="78"/>
      <c r="CX253" s="78"/>
      <c r="CY253" s="78"/>
      <c r="CZ253" s="78"/>
      <c r="DF253" s="78">
        <v>1.2E-9</v>
      </c>
      <c r="DG253" s="78">
        <v>4.4526198923100004</v>
      </c>
      <c r="DH253" s="78">
        <v>71025.033833122507</v>
      </c>
      <c r="DI253" s="77">
        <f t="shared" si="200"/>
        <v>1.1744747745859492E-9</v>
      </c>
      <c r="DJ253" s="77">
        <f t="shared" si="201"/>
        <v>1.1746362925300084E-9</v>
      </c>
      <c r="DK253" s="77">
        <f t="shared" si="202"/>
        <v>1.1746363032718048E-9</v>
      </c>
      <c r="DL253" s="77">
        <f t="shared" si="203"/>
        <v>1.1746363032725162E-9</v>
      </c>
      <c r="DN253" s="78">
        <v>1.2E-10</v>
      </c>
      <c r="DO253" s="78">
        <v>3.4937235482000002</v>
      </c>
      <c r="DP253" s="78">
        <v>64607.848933546098</v>
      </c>
      <c r="DQ253" s="77">
        <f t="shared" si="204"/>
        <v>-1.1562817591826471E-10</v>
      </c>
      <c r="DR253" s="77">
        <f t="shared" si="205"/>
        <v>-1.1564733983959432E-10</v>
      </c>
      <c r="DS253" s="77">
        <f t="shared" si="206"/>
        <v>-1.1564734111472529E-10</v>
      </c>
      <c r="DT253" s="77">
        <f t="shared" si="207"/>
        <v>-1.1564734111480903E-10</v>
      </c>
      <c r="DV253" s="78">
        <v>9.9999999999999994E-12</v>
      </c>
      <c r="DW253" s="78">
        <v>4.2662977151800003</v>
      </c>
      <c r="DX253" s="78">
        <v>26724.899413598399</v>
      </c>
      <c r="DY253" s="77">
        <f t="shared" si="208"/>
        <v>8.2454188593461901E-12</v>
      </c>
      <c r="DZ253" s="77">
        <f t="shared" si="209"/>
        <v>8.246817555900493E-12</v>
      </c>
      <c r="EA253" s="77">
        <f t="shared" si="210"/>
        <v>8.2468176490508495E-12</v>
      </c>
      <c r="EB253" s="77">
        <f t="shared" si="211"/>
        <v>8.246817649056958E-12</v>
      </c>
      <c r="ED253" s="78"/>
      <c r="EE253" s="78"/>
      <c r="EF253" s="78"/>
      <c r="EL253" s="78"/>
      <c r="EM253" s="78"/>
      <c r="EN253" s="78"/>
      <c r="ET253" s="78"/>
      <c r="EU253" s="78"/>
      <c r="EV253" s="78"/>
    </row>
    <row r="254" spans="12:152" s="77" customFormat="1" ht="12.75">
      <c r="L254" s="78"/>
      <c r="N254" s="78">
        <v>7.5499999999999998E-9</v>
      </c>
      <c r="O254" s="78">
        <v>5.4406764518299999</v>
      </c>
      <c r="P254" s="78">
        <v>24609.0365675098</v>
      </c>
      <c r="Q254" s="77">
        <f t="shared" si="176"/>
        <v>4.4469931530427602E-9</v>
      </c>
      <c r="R254" s="77">
        <f t="shared" si="177"/>
        <v>4.4483821720128847E-9</v>
      </c>
      <c r="S254" s="77">
        <f t="shared" si="178"/>
        <v>4.4483822645276215E-9</v>
      </c>
      <c r="T254" s="77">
        <f t="shared" si="179"/>
        <v>4.4483822645336905E-9</v>
      </c>
      <c r="V254" s="78">
        <v>8.9000000000000003E-10</v>
      </c>
      <c r="W254" s="78">
        <v>5.9441348708800001</v>
      </c>
      <c r="X254" s="78">
        <v>25131.613985603501</v>
      </c>
      <c r="Y254" s="77">
        <f t="shared" si="180"/>
        <v>1.0455947399042792E-10</v>
      </c>
      <c r="Z254" s="77">
        <f t="shared" si="181"/>
        <v>1.0435396992694651E-10</v>
      </c>
      <c r="AA254" s="77">
        <f t="shared" si="182"/>
        <v>1.0435395623817359E-10</v>
      </c>
      <c r="AB254" s="77">
        <f t="shared" si="183"/>
        <v>1.0435395623726925E-10</v>
      </c>
      <c r="AD254" s="78">
        <v>3.9999999999999998E-11</v>
      </c>
      <c r="AE254" s="78">
        <v>0.68904721852999995</v>
      </c>
      <c r="AF254" s="78">
        <v>124156.439857879</v>
      </c>
      <c r="AG254" s="77">
        <f t="shared" si="184"/>
        <v>-3.8173106092440004E-11</v>
      </c>
      <c r="AH254" s="77">
        <f t="shared" si="185"/>
        <v>-3.8186807937790187E-11</v>
      </c>
      <c r="AI254" s="77">
        <f t="shared" si="186"/>
        <v>-3.8186808848791506E-11</v>
      </c>
      <c r="AJ254" s="77">
        <f t="shared" si="187"/>
        <v>-3.8186808848851069E-11</v>
      </c>
      <c r="AL254" s="78"/>
      <c r="AM254" s="78"/>
      <c r="AN254" s="78"/>
      <c r="AT254" s="78"/>
      <c r="AU254" s="78"/>
      <c r="AV254" s="78"/>
      <c r="BB254" s="78"/>
      <c r="BC254" s="78"/>
      <c r="BD254" s="78"/>
      <c r="BJ254" s="78">
        <v>2.1900000000000001E-9</v>
      </c>
      <c r="BK254" s="78">
        <v>4.69799359762</v>
      </c>
      <c r="BL254" s="78">
        <v>71582.484571322901</v>
      </c>
      <c r="BM254" s="77">
        <f t="shared" si="188"/>
        <v>-1.918995753008661E-9</v>
      </c>
      <c r="BN254" s="77">
        <f t="shared" si="189"/>
        <v>-1.9196941832999705E-9</v>
      </c>
      <c r="BO254" s="77">
        <f t="shared" si="190"/>
        <v>-1.9196942297943104E-9</v>
      </c>
      <c r="BP254" s="77">
        <f t="shared" si="191"/>
        <v>-1.919694229797366E-9</v>
      </c>
      <c r="BR254" s="78">
        <v>2.1E-10</v>
      </c>
      <c r="BS254" s="78">
        <v>5.2104566436199997</v>
      </c>
      <c r="BT254" s="78">
        <v>104564.911661734</v>
      </c>
      <c r="BU254" s="77">
        <f t="shared" si="192"/>
        <v>-1.9696940085653866E-10</v>
      </c>
      <c r="BV254" s="77">
        <f t="shared" si="193"/>
        <v>-1.9703975706745519E-10</v>
      </c>
      <c r="BW254" s="77">
        <f t="shared" si="194"/>
        <v>-1.9703976174773559E-10</v>
      </c>
      <c r="BX254" s="77">
        <f t="shared" si="195"/>
        <v>-1.9703976174804937E-10</v>
      </c>
      <c r="BZ254" s="78"/>
      <c r="CA254" s="78"/>
      <c r="CB254" s="78"/>
      <c r="CH254" s="78"/>
      <c r="CI254" s="78"/>
      <c r="CJ254" s="78"/>
      <c r="CP254" s="78"/>
      <c r="CQ254" s="78"/>
      <c r="CR254" s="78"/>
      <c r="CX254" s="78"/>
      <c r="CY254" s="78"/>
      <c r="CZ254" s="78"/>
      <c r="DF254" s="78">
        <v>1.1700000000000001E-9</v>
      </c>
      <c r="DG254" s="78">
        <v>3.3164413405299999</v>
      </c>
      <c r="DH254" s="78">
        <v>25771.5112719176</v>
      </c>
      <c r="DI254" s="77">
        <f t="shared" si="200"/>
        <v>2.6136411403124287E-10</v>
      </c>
      <c r="DJ254" s="77">
        <f t="shared" si="201"/>
        <v>2.6109219238230825E-10</v>
      </c>
      <c r="DK254" s="77">
        <f t="shared" si="202"/>
        <v>2.6109217426912104E-10</v>
      </c>
      <c r="DL254" s="77">
        <f t="shared" si="203"/>
        <v>2.6109217426792168E-10</v>
      </c>
      <c r="DN254" s="78">
        <v>1.2999999999999999E-10</v>
      </c>
      <c r="DO254" s="78">
        <v>3.1631233499700002</v>
      </c>
      <c r="DP254" s="78">
        <v>25881.717593137</v>
      </c>
      <c r="DQ254" s="77">
        <f t="shared" si="204"/>
        <v>-6.6734613254583412E-11</v>
      </c>
      <c r="DR254" s="77">
        <f t="shared" si="205"/>
        <v>-6.676132532124679E-11</v>
      </c>
      <c r="DS254" s="77">
        <f t="shared" si="206"/>
        <v>-6.6761327100407481E-11</v>
      </c>
      <c r="DT254" s="77">
        <f t="shared" si="207"/>
        <v>-6.6761327100524786E-11</v>
      </c>
      <c r="DV254" s="78">
        <v>9.9999999999999994E-12</v>
      </c>
      <c r="DW254" s="78">
        <v>0.69459147388999998</v>
      </c>
      <c r="DX254" s="78">
        <v>90829.861124705305</v>
      </c>
      <c r="DY254" s="77">
        <f t="shared" si="208"/>
        <v>9.6551583781767513E-12</v>
      </c>
      <c r="DZ254" s="77">
        <f t="shared" si="209"/>
        <v>9.6529672138483321E-12</v>
      </c>
      <c r="EA254" s="77">
        <f t="shared" si="210"/>
        <v>9.652967067668202E-12</v>
      </c>
      <c r="EB254" s="77">
        <f t="shared" si="211"/>
        <v>9.6529670676585521E-12</v>
      </c>
      <c r="ED254" s="78"/>
      <c r="EE254" s="78"/>
      <c r="EF254" s="78"/>
      <c r="EL254" s="78"/>
      <c r="EM254" s="78"/>
      <c r="EN254" s="78"/>
      <c r="ET254" s="78"/>
      <c r="EU254" s="78"/>
      <c r="EV254" s="78"/>
    </row>
    <row r="255" spans="12:152" s="77" customFormat="1" ht="12.75">
      <c r="L255" s="78"/>
      <c r="N255" s="78">
        <v>9.2099999999999994E-9</v>
      </c>
      <c r="O255" s="78">
        <v>4.7255790143</v>
      </c>
      <c r="P255" s="78">
        <v>14477.3511832</v>
      </c>
      <c r="Q255" s="77">
        <f t="shared" si="176"/>
        <v>9.1107671735742594E-9</v>
      </c>
      <c r="R255" s="77">
        <f t="shared" si="177"/>
        <v>9.1105864948020717E-9</v>
      </c>
      <c r="S255" s="77">
        <f t="shared" si="178"/>
        <v>9.1105864827616373E-9</v>
      </c>
      <c r="T255" s="77">
        <f t="shared" si="179"/>
        <v>9.1105864827608498E-9</v>
      </c>
      <c r="V255" s="78">
        <v>9.5000000000000003E-10</v>
      </c>
      <c r="W255" s="78">
        <v>3.7229989459000001</v>
      </c>
      <c r="X255" s="78">
        <v>90829.861124705305</v>
      </c>
      <c r="Y255" s="77">
        <f t="shared" si="180"/>
        <v>-8.8343695603135007E-10</v>
      </c>
      <c r="Z255" s="77">
        <f t="shared" si="181"/>
        <v>-8.8314308185794731E-10</v>
      </c>
      <c r="AA255" s="77">
        <f t="shared" si="182"/>
        <v>-8.8314306226226587E-10</v>
      </c>
      <c r="AB255" s="77">
        <f t="shared" si="183"/>
        <v>-8.8314306226097237E-10</v>
      </c>
      <c r="AD255" s="78">
        <v>3.9999999999999998E-11</v>
      </c>
      <c r="AE255" s="78">
        <v>1.7320652298899999</v>
      </c>
      <c r="AF255" s="78">
        <v>178063.36849396001</v>
      </c>
      <c r="AG255" s="77">
        <f t="shared" si="184"/>
        <v>2.4650299158640981E-11</v>
      </c>
      <c r="AH255" s="77">
        <f t="shared" si="185"/>
        <v>2.4702161442141563E-11</v>
      </c>
      <c r="AI255" s="77">
        <f t="shared" si="186"/>
        <v>2.4702164894449775E-11</v>
      </c>
      <c r="AJ255" s="77">
        <f t="shared" si="187"/>
        <v>2.4702164894678684E-11</v>
      </c>
      <c r="AL255" s="78"/>
      <c r="AM255" s="78"/>
      <c r="AN255" s="78"/>
      <c r="AT255" s="78"/>
      <c r="AU255" s="78"/>
      <c r="AV255" s="78"/>
      <c r="BB255" s="78"/>
      <c r="BC255" s="78"/>
      <c r="BD255" s="78"/>
      <c r="BJ255" s="78">
        <v>2.21E-9</v>
      </c>
      <c r="BK255" s="78">
        <v>4.46394113791</v>
      </c>
      <c r="BL255" s="78">
        <v>81706.284369687899</v>
      </c>
      <c r="BM255" s="77">
        <f t="shared" si="188"/>
        <v>-1.7111402490809978E-9</v>
      </c>
      <c r="BN255" s="77">
        <f t="shared" si="189"/>
        <v>-1.7121969984553219E-9</v>
      </c>
      <c r="BO255" s="77">
        <f t="shared" si="190"/>
        <v>-1.712197068812725E-9</v>
      </c>
      <c r="BP255" s="77">
        <f t="shared" si="191"/>
        <v>-1.712197068817332E-9</v>
      </c>
      <c r="BR255" s="78">
        <v>2.3000000000000001E-10</v>
      </c>
      <c r="BS255" s="78">
        <v>3.5240087362399999</v>
      </c>
      <c r="BT255" s="78">
        <v>100909.03762133099</v>
      </c>
      <c r="BU255" s="77">
        <f t="shared" si="192"/>
        <v>-2.2910223996871858E-10</v>
      </c>
      <c r="BV255" s="77">
        <f t="shared" si="193"/>
        <v>-2.2912109351779871E-10</v>
      </c>
      <c r="BW255" s="77">
        <f t="shared" si="194"/>
        <v>-2.2912109476697914E-10</v>
      </c>
      <c r="BX255" s="77">
        <f t="shared" si="195"/>
        <v>-2.2912109476706136E-10</v>
      </c>
      <c r="BZ255" s="78"/>
      <c r="CA255" s="78"/>
      <c r="CB255" s="78"/>
      <c r="CH255" s="78"/>
      <c r="CI255" s="78"/>
      <c r="CJ255" s="78"/>
      <c r="CP255" s="78"/>
      <c r="CQ255" s="78"/>
      <c r="CR255" s="78"/>
      <c r="CX255" s="78"/>
      <c r="CY255" s="78"/>
      <c r="CZ255" s="78"/>
      <c r="DF255" s="78">
        <v>1.0999999999999999E-9</v>
      </c>
      <c r="DG255" s="78">
        <v>2.6324993430000001</v>
      </c>
      <c r="DH255" s="78">
        <v>71582.484571322901</v>
      </c>
      <c r="DI255" s="77">
        <f t="shared" si="200"/>
        <v>-8.8732923588463685E-12</v>
      </c>
      <c r="DJ255" s="77">
        <f t="shared" si="201"/>
        <v>-8.144827705828748E-12</v>
      </c>
      <c r="DK255" s="77">
        <f t="shared" si="202"/>
        <v>-8.1447791827403158E-12</v>
      </c>
      <c r="DL255" s="77">
        <f t="shared" si="203"/>
        <v>-8.1447791795514877E-12</v>
      </c>
      <c r="DN255" s="78">
        <v>1.2E-10</v>
      </c>
      <c r="DO255" s="78">
        <v>0.32301447482000001</v>
      </c>
      <c r="DP255" s="78">
        <v>78690.307615598504</v>
      </c>
      <c r="DQ255" s="77">
        <f t="shared" si="204"/>
        <v>-9.1762584520447456E-11</v>
      </c>
      <c r="DR255" s="77">
        <f t="shared" si="205"/>
        <v>-9.1818856563793418E-11</v>
      </c>
      <c r="DS255" s="77">
        <f t="shared" si="206"/>
        <v>-9.1818860310444607E-11</v>
      </c>
      <c r="DT255" s="77">
        <f t="shared" si="207"/>
        <v>-9.1818860310694932E-11</v>
      </c>
      <c r="DV255" s="78">
        <v>9.9999999999999994E-12</v>
      </c>
      <c r="DW255" s="78">
        <v>3.7483473687300002</v>
      </c>
      <c r="DX255" s="78">
        <v>44295.717129809404</v>
      </c>
      <c r="DY255" s="77">
        <f t="shared" si="208"/>
        <v>-9.9874301105308659E-12</v>
      </c>
      <c r="DZ255" s="77">
        <f t="shared" si="209"/>
        <v>-9.9876346848795058E-12</v>
      </c>
      <c r="EA255" s="77">
        <f t="shared" si="210"/>
        <v>-9.9876346984503052E-12</v>
      </c>
      <c r="EB255" s="77">
        <f t="shared" si="211"/>
        <v>-9.9876346984512083E-12</v>
      </c>
      <c r="ED255" s="78"/>
      <c r="EE255" s="78"/>
      <c r="EF255" s="78"/>
      <c r="EL255" s="78"/>
      <c r="EM255" s="78"/>
      <c r="EN255" s="78"/>
      <c r="ET255" s="78"/>
      <c r="EU255" s="78"/>
      <c r="EV255" s="78"/>
    </row>
    <row r="256" spans="12:152" s="77" customFormat="1" ht="12.75">
      <c r="L256" s="78"/>
      <c r="N256" s="78">
        <v>9.1399999999999995E-9</v>
      </c>
      <c r="O256" s="78">
        <v>4.7082634990400001</v>
      </c>
      <c r="P256" s="78">
        <v>6681.2248533995999</v>
      </c>
      <c r="Q256" s="77">
        <f t="shared" si="176"/>
        <v>5.5346591973708628E-9</v>
      </c>
      <c r="R256" s="77">
        <f t="shared" si="177"/>
        <v>5.5342095774894707E-9</v>
      </c>
      <c r="S256" s="77">
        <f t="shared" si="178"/>
        <v>5.534209547539595E-9</v>
      </c>
      <c r="T256" s="77">
        <f t="shared" si="179"/>
        <v>5.5342095475376313E-9</v>
      </c>
      <c r="V256" s="78">
        <v>1.2E-9</v>
      </c>
      <c r="W256" s="78">
        <v>5.44384753792</v>
      </c>
      <c r="X256" s="78">
        <v>51749.208092272303</v>
      </c>
      <c r="Y256" s="77">
        <f t="shared" si="180"/>
        <v>3.6706618597168536E-10</v>
      </c>
      <c r="Z256" s="77">
        <f t="shared" si="181"/>
        <v>3.6761312792407845E-10</v>
      </c>
      <c r="AA256" s="77">
        <f t="shared" si="182"/>
        <v>3.6761316435297428E-10</v>
      </c>
      <c r="AB256" s="77">
        <f t="shared" si="183"/>
        <v>3.6761316435544171E-10</v>
      </c>
      <c r="AD256" s="78">
        <v>5.0000000000000002E-11</v>
      </c>
      <c r="AE256" s="78">
        <v>3.2099148989200001</v>
      </c>
      <c r="AF256" s="78">
        <v>71025.033833122507</v>
      </c>
      <c r="AG256" s="77">
        <f t="shared" si="184"/>
        <v>2.547983197163551E-11</v>
      </c>
      <c r="AH256" s="77">
        <f t="shared" si="185"/>
        <v>2.5451557458531088E-11</v>
      </c>
      <c r="AI256" s="77">
        <f t="shared" si="186"/>
        <v>2.545155557480338E-11</v>
      </c>
      <c r="AJ256" s="77">
        <f t="shared" si="187"/>
        <v>2.5451555574678615E-11</v>
      </c>
      <c r="AL256" s="78"/>
      <c r="AM256" s="78"/>
      <c r="AN256" s="78"/>
      <c r="AT256" s="78"/>
      <c r="AU256" s="78"/>
      <c r="AV256" s="78"/>
      <c r="BB256" s="78"/>
      <c r="BC256" s="78"/>
      <c r="BD256" s="78"/>
      <c r="BJ256" s="78">
        <v>2.5399999999999999E-9</v>
      </c>
      <c r="BK256" s="78">
        <v>1.43735157085</v>
      </c>
      <c r="BL256" s="78">
        <v>5327.4761083827998</v>
      </c>
      <c r="BM256" s="77">
        <f t="shared" si="188"/>
        <v>-2.5020388176285649E-9</v>
      </c>
      <c r="BN256" s="77">
        <f t="shared" si="189"/>
        <v>-2.5020603779527495E-9</v>
      </c>
      <c r="BO256" s="77">
        <f t="shared" si="190"/>
        <v>-2.5020603793886771E-9</v>
      </c>
      <c r="BP256" s="77">
        <f t="shared" si="191"/>
        <v>-2.5020603793887718E-9</v>
      </c>
      <c r="BR256" s="78">
        <v>2.1E-10</v>
      </c>
      <c r="BS256" s="78">
        <v>0.91705070968000002</v>
      </c>
      <c r="BT256" s="78">
        <v>97580.901965051104</v>
      </c>
      <c r="BU256" s="77">
        <f t="shared" si="192"/>
        <v>2.0463372753940891E-10</v>
      </c>
      <c r="BV256" s="77">
        <f t="shared" si="193"/>
        <v>2.0467622903258549E-10</v>
      </c>
      <c r="BW256" s="77">
        <f t="shared" si="194"/>
        <v>2.0467623185804979E-10</v>
      </c>
      <c r="BX256" s="77">
        <f t="shared" si="195"/>
        <v>2.0467623185823676E-10</v>
      </c>
      <c r="BZ256" s="78"/>
      <c r="CA256" s="78"/>
      <c r="CB256" s="78"/>
      <c r="CH256" s="78"/>
      <c r="CI256" s="78"/>
      <c r="CJ256" s="78"/>
      <c r="CP256" s="78"/>
      <c r="CQ256" s="78"/>
      <c r="CR256" s="78"/>
      <c r="CX256" s="78"/>
      <c r="CY256" s="78"/>
      <c r="CZ256" s="78"/>
      <c r="DF256" s="78">
        <v>9.6999999999999996E-10</v>
      </c>
      <c r="DG256" s="78">
        <v>2.66105435933</v>
      </c>
      <c r="DH256" s="78">
        <v>155418.04029735099</v>
      </c>
      <c r="DI256" s="77">
        <f t="shared" si="200"/>
        <v>-1.5451607987265644E-10</v>
      </c>
      <c r="DJ256" s="77">
        <f t="shared" si="201"/>
        <v>-1.5313898384883066E-10</v>
      </c>
      <c r="DK256" s="77">
        <f t="shared" si="202"/>
        <v>-1.5313889211006487E-10</v>
      </c>
      <c r="DL256" s="77">
        <f t="shared" si="203"/>
        <v>-1.5313889210407574E-10</v>
      </c>
      <c r="DN256" s="78">
        <v>1.5999999999999999E-10</v>
      </c>
      <c r="DO256" s="78">
        <v>3.6759197689700001</v>
      </c>
      <c r="DP256" s="78">
        <v>78259.828089364499</v>
      </c>
      <c r="DQ256" s="77">
        <f t="shared" si="204"/>
        <v>-1.5803752385954263E-10</v>
      </c>
      <c r="DR256" s="77">
        <f t="shared" si="205"/>
        <v>-1.5805557092320967E-10</v>
      </c>
      <c r="DS256" s="77">
        <f t="shared" si="206"/>
        <v>-1.5805557212256195E-10</v>
      </c>
      <c r="DT256" s="77">
        <f t="shared" si="207"/>
        <v>-1.5805557212264113E-10</v>
      </c>
      <c r="DV256" s="78">
        <v>9.9999999999999994E-12</v>
      </c>
      <c r="DW256" s="78">
        <v>2.6718160010399998</v>
      </c>
      <c r="DX256" s="78">
        <v>5327.4761083827998</v>
      </c>
      <c r="DY256" s="77">
        <f t="shared" si="208"/>
        <v>-1.6250274875887981E-12</v>
      </c>
      <c r="DZ256" s="77">
        <f t="shared" si="209"/>
        <v>-1.6255138169268152E-12</v>
      </c>
      <c r="EA256" s="77">
        <f t="shared" si="210"/>
        <v>-1.6255138493210077E-12</v>
      </c>
      <c r="EB256" s="77">
        <f t="shared" si="211"/>
        <v>-1.6255138493231459E-12</v>
      </c>
      <c r="ED256" s="78"/>
      <c r="EE256" s="78"/>
      <c r="EF256" s="78"/>
      <c r="EL256" s="78"/>
      <c r="EM256" s="78"/>
      <c r="EN256" s="78"/>
      <c r="ET256" s="78"/>
      <c r="EU256" s="78"/>
      <c r="EV256" s="78"/>
    </row>
    <row r="257" spans="12:152" s="77" customFormat="1" ht="12.75">
      <c r="L257" s="78"/>
      <c r="N257" s="78">
        <v>7.4899999999999996E-9</v>
      </c>
      <c r="O257" s="78">
        <v>1.8027954102599999</v>
      </c>
      <c r="P257" s="78">
        <v>84546.785274713897</v>
      </c>
      <c r="Q257" s="77">
        <f t="shared" ref="Q257:Q320" si="212">N257*COS(O257+P257*$C$32)</f>
        <v>-3.2343864539590069E-9</v>
      </c>
      <c r="R257" s="77">
        <f t="shared" ref="R257:R320" si="213">N257*COS(O257+P257*$C$53)</f>
        <v>-3.2396697516026167E-9</v>
      </c>
      <c r="S257" s="77">
        <f t="shared" ref="S257:S320" si="214">N257*COS(O257+P257*$C$74)</f>
        <v>-3.2396701034567508E-9</v>
      </c>
      <c r="T257" s="77">
        <f t="shared" ref="T257:T320" si="215">N257*COS(O257+P257*$C$95)</f>
        <v>-3.2396701034797833E-9</v>
      </c>
      <c r="V257" s="78">
        <v>1.0500000000000001E-9</v>
      </c>
      <c r="W257" s="78">
        <v>5.0180382655200004</v>
      </c>
      <c r="X257" s="78">
        <v>78259.828089364499</v>
      </c>
      <c r="Y257" s="77">
        <f t="shared" ref="Y257:Y320" si="216">V257*COS(W257+X257*$C$32)</f>
        <v>-7.5423371516466045E-11</v>
      </c>
      <c r="Z257" s="77">
        <f t="shared" ref="Z257:Z320" si="217">V257*COS(W257+X257*$C$53)</f>
        <v>-7.61816269337592E-11</v>
      </c>
      <c r="AA257" s="77">
        <f t="shared" ref="AA257:AA320" si="218">V257*COS(W257+X257*$C$74)</f>
        <v>-7.6181677439701562E-11</v>
      </c>
      <c r="AB257" s="77">
        <f t="shared" ref="AB257:AB320" si="219">V257*COS(W257+X257*$C$95)</f>
        <v>-7.6181677443035139E-11</v>
      </c>
      <c r="AD257" s="78">
        <v>5.0000000000000002E-11</v>
      </c>
      <c r="AE257" s="78">
        <v>3.6940887658100001</v>
      </c>
      <c r="AF257" s="78">
        <v>105940.68546158</v>
      </c>
      <c r="AG257" s="77">
        <f t="shared" ref="AG257:AG320" si="220">AD257*COS(AE257+AF257*$C$32)</f>
        <v>4.0269625172022726E-11</v>
      </c>
      <c r="AH257" s="77">
        <f t="shared" ref="AH257:AH320" si="221">AD257*COS(AE257+AF257*$C$53)</f>
        <v>4.0298654104213349E-11</v>
      </c>
      <c r="AI257" s="77">
        <f t="shared" ref="AI257:AI320" si="222">AD257*COS(AE257+AF257*$C$74)</f>
        <v>4.0298656036537161E-11</v>
      </c>
      <c r="AJ257" s="77">
        <f t="shared" ref="AJ257:AJ320" si="223">AD257*COS(AE257+AF257*$C$95)</f>
        <v>4.0298656036665025E-11</v>
      </c>
      <c r="AL257" s="78"/>
      <c r="AM257" s="78"/>
      <c r="AN257" s="78"/>
      <c r="AT257" s="78"/>
      <c r="AU257" s="78"/>
      <c r="AV257" s="78"/>
      <c r="BB257" s="78"/>
      <c r="BC257" s="78"/>
      <c r="BD257" s="78"/>
      <c r="BJ257" s="78">
        <v>1.99E-9</v>
      </c>
      <c r="BK257" s="78">
        <v>5.7667443370399996</v>
      </c>
      <c r="BL257" s="78">
        <v>157483.018591053</v>
      </c>
      <c r="BM257" s="77">
        <f t="shared" ref="BM257:BM320" si="224">BJ257*COS(BK257+BL257*$C$32)</f>
        <v>1.8827694063698916E-9</v>
      </c>
      <c r="BN257" s="77">
        <f t="shared" ref="BN257:BN320" si="225">BJ257*COS(BK257+BL257*$C$53)</f>
        <v>1.8818284940549556E-9</v>
      </c>
      <c r="BO257" s="77">
        <f t="shared" ref="BO257:BO320" si="226">BJ257*COS(BK257+BL257*$C$74)</f>
        <v>1.8818284312478679E-9</v>
      </c>
      <c r="BP257" s="77">
        <f t="shared" ref="BP257:BP320" si="227">BJ257*COS(BK257+BL257*$C$95)</f>
        <v>1.8818284312436741E-9</v>
      </c>
      <c r="BR257" s="78">
        <v>2.1E-10</v>
      </c>
      <c r="BS257" s="78">
        <v>3.93681460045</v>
      </c>
      <c r="BT257" s="78">
        <v>25455.119402261</v>
      </c>
      <c r="BU257" s="77">
        <f t="shared" ref="BU257:BU320" si="228">BR257*COS(BS257+BT257*$C$32)</f>
        <v>1.0826965822559459E-10</v>
      </c>
      <c r="BV257" s="77">
        <f t="shared" ref="BV257:BV320" si="229">BR257*COS(BS257+BT257*$C$53)</f>
        <v>1.0831203123071603E-10</v>
      </c>
      <c r="BW257" s="77">
        <f t="shared" ref="BW257:BW320" si="230">BR257*COS(BS257+BT257*$C$74)</f>
        <v>1.0831203405297642E-10</v>
      </c>
      <c r="BX257" s="77">
        <f t="shared" ref="BX257:BX320" si="231">BR257*COS(BS257+BT257*$C$95)</f>
        <v>1.0831203405316561E-10</v>
      </c>
      <c r="BZ257" s="78"/>
      <c r="CA257" s="78"/>
      <c r="CB257" s="78"/>
      <c r="CH257" s="78"/>
      <c r="CI257" s="78"/>
      <c r="CJ257" s="78"/>
      <c r="CP257" s="78"/>
      <c r="CQ257" s="78"/>
      <c r="CR257" s="78"/>
      <c r="CX257" s="78"/>
      <c r="CY257" s="78"/>
      <c r="CZ257" s="78"/>
      <c r="DF257" s="78">
        <v>1.13E-9</v>
      </c>
      <c r="DG257" s="78">
        <v>5.8873357539000004</v>
      </c>
      <c r="DH257" s="78">
        <v>26404.295011230799</v>
      </c>
      <c r="DI257" s="77">
        <f t="shared" ref="DI257:DI320" si="232">DF257*COS(DG257+DH257*$C$32)</f>
        <v>-7.3856869183367984E-10</v>
      </c>
      <c r="DJ257" s="77">
        <f t="shared" ref="DJ257:DJ320" si="233">DF257*COS(DG257+DH257*$C$53)</f>
        <v>-7.387775892676992E-10</v>
      </c>
      <c r="DK257" s="77">
        <f t="shared" ref="DK257:DK320" si="234">DF257*COS(DG257+DH257*$C$74)</f>
        <v>-7.3877760318087317E-10</v>
      </c>
      <c r="DL257" s="77">
        <f t="shared" ref="DL257:DL320" si="235">DF257*COS(DG257+DH257*$C$95)</f>
        <v>-7.3877760318179662E-10</v>
      </c>
      <c r="DN257" s="78">
        <v>1.2E-10</v>
      </c>
      <c r="DO257" s="78">
        <v>0.81060544328999995</v>
      </c>
      <c r="DP257" s="78">
        <v>81706.284369687899</v>
      </c>
      <c r="DQ257" s="77">
        <f t="shared" ref="DQ257:DQ320" si="236">DN257*COS(DO257+DP257*$C$32)</f>
        <v>1.1819859894428581E-10</v>
      </c>
      <c r="DR257" s="77">
        <f t="shared" ref="DR257:DR320" si="237">DN257*COS(DO257+DP257*$C$53)</f>
        <v>1.1821422374962769E-10</v>
      </c>
      <c r="DS257" s="77">
        <f t="shared" ref="DS257:DS320" si="238">DN257*COS(DO257+DP257*$C$74)</f>
        <v>1.182142247881448E-10</v>
      </c>
      <c r="DT257" s="77">
        <f t="shared" ref="DT257:DT320" si="239">DN257*COS(DO257+DP257*$C$95)</f>
        <v>1.1821422478821281E-10</v>
      </c>
      <c r="DV257" s="78">
        <v>9.9999999999999994E-12</v>
      </c>
      <c r="DW257" s="78">
        <v>5.1076913014100001</v>
      </c>
      <c r="DX257" s="78">
        <v>58946.516884393903</v>
      </c>
      <c r="DY257" s="77">
        <f t="shared" ref="DY257:DY320" si="240">DV257*COS(DW257+DX257*$C$32)</f>
        <v>2.8372143433049216E-12</v>
      </c>
      <c r="DZ257" s="77">
        <f t="shared" ref="DZ257:DZ320" si="241">DV257*COS(DW257+DX257*$C$53)</f>
        <v>2.8319844651604442E-12</v>
      </c>
      <c r="EA257" s="77">
        <f t="shared" ref="EA257:EA320" si="242">DV257*COS(DW257+DX257*$C$74)</f>
        <v>2.8319841167711412E-12</v>
      </c>
      <c r="EB257" s="77">
        <f t="shared" ref="EB257:EB320" si="243">DV257*COS(DW257+DX257*$C$95)</f>
        <v>2.8319841167482443E-12</v>
      </c>
      <c r="ED257" s="78"/>
      <c r="EE257" s="78"/>
      <c r="EF257" s="78"/>
      <c r="EL257" s="78"/>
      <c r="EM257" s="78"/>
      <c r="EN257" s="78"/>
      <c r="ET257" s="78"/>
      <c r="EU257" s="78"/>
      <c r="EV257" s="78"/>
    </row>
    <row r="258" spans="12:152" s="77" customFormat="1" ht="12.75">
      <c r="L258" s="78"/>
      <c r="N258" s="78">
        <v>9.0699999999999995E-9</v>
      </c>
      <c r="O258" s="78">
        <v>0.64974692551000002</v>
      </c>
      <c r="P258" s="78">
        <v>78283.379185622296</v>
      </c>
      <c r="Q258" s="77">
        <f t="shared" si="212"/>
        <v>8.9791928817008929E-9</v>
      </c>
      <c r="R258" s="77">
        <f t="shared" si="213"/>
        <v>8.9801177415952117E-9</v>
      </c>
      <c r="S258" s="77">
        <f t="shared" si="214"/>
        <v>8.9801178030431374E-9</v>
      </c>
      <c r="T258" s="77">
        <f t="shared" si="215"/>
        <v>8.9801178030471923E-9</v>
      </c>
      <c r="V258" s="78">
        <v>8.6000000000000003E-10</v>
      </c>
      <c r="W258" s="78">
        <v>1.83551544255</v>
      </c>
      <c r="X258" s="78">
        <v>143961.26714946199</v>
      </c>
      <c r="Y258" s="77">
        <f t="shared" si="216"/>
        <v>-2.1927109459817832E-11</v>
      </c>
      <c r="Z258" s="77">
        <f t="shared" si="217"/>
        <v>-2.0782039073170005E-11</v>
      </c>
      <c r="AA258" s="77">
        <f t="shared" si="218"/>
        <v>-2.0781962798926317E-11</v>
      </c>
      <c r="AB258" s="77">
        <f t="shared" si="219"/>
        <v>-2.0781962793941471E-11</v>
      </c>
      <c r="AD258" s="78">
        <v>3.9999999999999998E-11</v>
      </c>
      <c r="AE258" s="78">
        <v>2.7586794425400001</v>
      </c>
      <c r="AF258" s="78">
        <v>391318.54712361202</v>
      </c>
      <c r="AG258" s="77">
        <f t="shared" si="220"/>
        <v>2.8900608895706478E-11</v>
      </c>
      <c r="AH258" s="77">
        <f t="shared" si="221"/>
        <v>2.9000537600572813E-11</v>
      </c>
      <c r="AI258" s="77">
        <f t="shared" si="222"/>
        <v>2.9000544244176486E-11</v>
      </c>
      <c r="AJ258" s="77">
        <f t="shared" si="223"/>
        <v>2.9000544244614969E-11</v>
      </c>
      <c r="AL258" s="78"/>
      <c r="AM258" s="78"/>
      <c r="AN258" s="78"/>
      <c r="AT258" s="78"/>
      <c r="AU258" s="78"/>
      <c r="AV258" s="78"/>
      <c r="BB258" s="78"/>
      <c r="BC258" s="78"/>
      <c r="BD258" s="78"/>
      <c r="BJ258" s="78">
        <v>2.5300000000000002E-9</v>
      </c>
      <c r="BK258" s="78">
        <v>2.4748121515900001</v>
      </c>
      <c r="BL258" s="78">
        <v>72936.233316339698</v>
      </c>
      <c r="BM258" s="77">
        <f t="shared" si="224"/>
        <v>2.4803682694617169E-9</v>
      </c>
      <c r="BN258" s="77">
        <f t="shared" si="225"/>
        <v>2.4807042007298918E-9</v>
      </c>
      <c r="BO258" s="77">
        <f t="shared" si="226"/>
        <v>2.4807042230686131E-9</v>
      </c>
      <c r="BP258" s="77">
        <f t="shared" si="227"/>
        <v>2.4807042230701099E-9</v>
      </c>
      <c r="BR258" s="78">
        <v>2.0000000000000001E-10</v>
      </c>
      <c r="BS258" s="78">
        <v>2.51210823023</v>
      </c>
      <c r="BT258" s="78">
        <v>104347.73123093801</v>
      </c>
      <c r="BU258" s="77">
        <f t="shared" si="228"/>
        <v>-8.3510083624029753E-11</v>
      </c>
      <c r="BV258" s="77">
        <f t="shared" si="229"/>
        <v>-8.3334602778441094E-11</v>
      </c>
      <c r="BW258" s="77">
        <f t="shared" si="230"/>
        <v>-8.3334591087102537E-11</v>
      </c>
      <c r="BX258" s="77">
        <f t="shared" si="231"/>
        <v>-8.3334591086317104E-11</v>
      </c>
      <c r="BZ258" s="78"/>
      <c r="CA258" s="78"/>
      <c r="CB258" s="78"/>
      <c r="CH258" s="78"/>
      <c r="CI258" s="78"/>
      <c r="CJ258" s="78"/>
      <c r="CP258" s="78"/>
      <c r="CQ258" s="78"/>
      <c r="CR258" s="78"/>
      <c r="CX258" s="78"/>
      <c r="CY258" s="78"/>
      <c r="CZ258" s="78"/>
      <c r="DF258" s="78">
        <v>9.7999999999999992E-10</v>
      </c>
      <c r="DG258" s="78">
        <v>2.0141745709499999</v>
      </c>
      <c r="DH258" s="78">
        <v>78477.008520160496</v>
      </c>
      <c r="DI258" s="77">
        <f t="shared" si="232"/>
        <v>8.897792264813301E-10</v>
      </c>
      <c r="DJ258" s="77">
        <f t="shared" si="233"/>
        <v>8.900771955536811E-10</v>
      </c>
      <c r="DK258" s="77">
        <f t="shared" si="234"/>
        <v>8.9007721538573727E-10</v>
      </c>
      <c r="DL258" s="77">
        <f t="shared" si="235"/>
        <v>8.9007721538704266E-10</v>
      </c>
      <c r="DN258" s="78">
        <v>1.5E-10</v>
      </c>
      <c r="DO258" s="78">
        <v>2.5780236027300001</v>
      </c>
      <c r="DP258" s="78">
        <v>93028.948467992304</v>
      </c>
      <c r="DQ258" s="77">
        <f t="shared" si="236"/>
        <v>-6.1523702764038545E-11</v>
      </c>
      <c r="DR258" s="77">
        <f t="shared" si="237"/>
        <v>-6.140593752357737E-11</v>
      </c>
      <c r="DS258" s="77">
        <f t="shared" si="238"/>
        <v>-6.1405929677738409E-11</v>
      </c>
      <c r="DT258" s="77">
        <f t="shared" si="239"/>
        <v>-6.1405929677224962E-11</v>
      </c>
      <c r="DV258" s="78">
        <v>9.9999999999999994E-12</v>
      </c>
      <c r="DW258" s="78">
        <v>0.55503171074000002</v>
      </c>
      <c r="DX258" s="78">
        <v>69159.802430604905</v>
      </c>
      <c r="DY258" s="77">
        <f t="shared" si="240"/>
        <v>9.3313403124045037E-12</v>
      </c>
      <c r="DZ258" s="77">
        <f t="shared" si="241"/>
        <v>9.333638833732618E-12</v>
      </c>
      <c r="EA258" s="77">
        <f t="shared" si="242"/>
        <v>9.3336389867096524E-12</v>
      </c>
      <c r="EB258" s="77">
        <f t="shared" si="243"/>
        <v>9.3336389867196496E-12</v>
      </c>
      <c r="ED258" s="78"/>
      <c r="EE258" s="78"/>
      <c r="EF258" s="78"/>
      <c r="EL258" s="78"/>
      <c r="EM258" s="78"/>
      <c r="EN258" s="78"/>
      <c r="ET258" s="78"/>
      <c r="EU258" s="78"/>
      <c r="EV258" s="78"/>
    </row>
    <row r="259" spans="12:152" s="77" customFormat="1" ht="12.75">
      <c r="L259" s="78"/>
      <c r="N259" s="78">
        <v>8.5400000000000007E-9</v>
      </c>
      <c r="O259" s="78">
        <v>5.05058435764</v>
      </c>
      <c r="P259" s="78">
        <v>307.55762096960001</v>
      </c>
      <c r="Q259" s="77">
        <f t="shared" si="212"/>
        <v>-8.3634060582226763E-9</v>
      </c>
      <c r="R259" s="77">
        <f t="shared" si="213"/>
        <v>-8.3634109743208434E-9</v>
      </c>
      <c r="S259" s="77">
        <f t="shared" si="214"/>
        <v>-8.3634109746483011E-9</v>
      </c>
      <c r="T259" s="77">
        <f t="shared" si="215"/>
        <v>-8.3634109746483226E-9</v>
      </c>
      <c r="V259" s="78">
        <v>1.08E-9</v>
      </c>
      <c r="W259" s="78">
        <v>4.5382544308500004</v>
      </c>
      <c r="X259" s="78">
        <v>71025.033833122507</v>
      </c>
      <c r="Y259" s="77">
        <f t="shared" si="216"/>
        <v>1.0342030611938259E-9</v>
      </c>
      <c r="Z259" s="77">
        <f t="shared" si="217"/>
        <v>1.0344073057642173E-9</v>
      </c>
      <c r="AA259" s="77">
        <f t="shared" si="218"/>
        <v>1.0344073193540456E-9</v>
      </c>
      <c r="AB259" s="77">
        <f t="shared" si="219"/>
        <v>1.0344073193549455E-9</v>
      </c>
      <c r="AD259" s="78">
        <v>5.0000000000000002E-11</v>
      </c>
      <c r="AE259" s="78">
        <v>0.53586068200000003</v>
      </c>
      <c r="AF259" s="78">
        <v>80482.466528909295</v>
      </c>
      <c r="AG259" s="77">
        <f t="shared" si="220"/>
        <v>4.6031462317364876E-11</v>
      </c>
      <c r="AH259" s="77">
        <f t="shared" si="221"/>
        <v>4.6045985569494724E-11</v>
      </c>
      <c r="AI259" s="77">
        <f t="shared" si="222"/>
        <v>4.6045986536035683E-11</v>
      </c>
      <c r="AJ259" s="77">
        <f t="shared" si="223"/>
        <v>4.6045986536099938E-11</v>
      </c>
      <c r="AL259" s="78"/>
      <c r="AM259" s="78"/>
      <c r="AN259" s="78"/>
      <c r="AT259" s="78"/>
      <c r="AU259" s="78"/>
      <c r="AV259" s="78"/>
      <c r="BB259" s="78"/>
      <c r="BC259" s="78"/>
      <c r="BD259" s="78"/>
      <c r="BJ259" s="78">
        <v>1.9099999999999998E-9</v>
      </c>
      <c r="BK259" s="78">
        <v>4.1774940368599998</v>
      </c>
      <c r="BL259" s="78">
        <v>134991.46920492899</v>
      </c>
      <c r="BM259" s="77">
        <f t="shared" si="224"/>
        <v>-1.8433773727861215E-9</v>
      </c>
      <c r="BN259" s="77">
        <f t="shared" si="225"/>
        <v>-1.844000460763929E-9</v>
      </c>
      <c r="BO259" s="77">
        <f t="shared" si="226"/>
        <v>-1.844000502171955E-9</v>
      </c>
      <c r="BP259" s="77">
        <f t="shared" si="227"/>
        <v>-1.8440005021747281E-9</v>
      </c>
      <c r="BR259" s="78">
        <v>2.7E-10</v>
      </c>
      <c r="BS259" s="78">
        <v>2.3559242730499999</v>
      </c>
      <c r="BT259" s="78">
        <v>78690.307615598504</v>
      </c>
      <c r="BU259" s="77">
        <f t="shared" si="228"/>
        <v>2.4778980043885557E-10</v>
      </c>
      <c r="BV259" s="77">
        <f t="shared" si="229"/>
        <v>2.4771166260975304E-10</v>
      </c>
      <c r="BW259" s="77">
        <f t="shared" si="230"/>
        <v>2.4771165740063142E-10</v>
      </c>
      <c r="BX259" s="77">
        <f t="shared" si="231"/>
        <v>2.4771165740028338E-10</v>
      </c>
      <c r="BZ259" s="78"/>
      <c r="CA259" s="78"/>
      <c r="CB259" s="78"/>
      <c r="CH259" s="78"/>
      <c r="CI259" s="78"/>
      <c r="CJ259" s="78"/>
      <c r="CP259" s="78"/>
      <c r="CQ259" s="78"/>
      <c r="CR259" s="78"/>
      <c r="CX259" s="78"/>
      <c r="CY259" s="78"/>
      <c r="CZ259" s="78"/>
      <c r="DF259" s="78">
        <v>1.03E-9</v>
      </c>
      <c r="DG259" s="78">
        <v>0.46416881502000001</v>
      </c>
      <c r="DH259" s="78">
        <v>51756.321639273199</v>
      </c>
      <c r="DI259" s="77">
        <f t="shared" si="232"/>
        <v>-8.397270240585011E-10</v>
      </c>
      <c r="DJ259" s="77">
        <f t="shared" si="233"/>
        <v>-8.3944132458628164E-10</v>
      </c>
      <c r="DK259" s="77">
        <f t="shared" si="234"/>
        <v>-8.39441305549452E-10</v>
      </c>
      <c r="DL259" s="77">
        <f t="shared" si="235"/>
        <v>-8.3944130554819676E-10</v>
      </c>
      <c r="DN259" s="78">
        <v>1.2999999999999999E-10</v>
      </c>
      <c r="DO259" s="78">
        <v>3.5570487343399999</v>
      </c>
      <c r="DP259" s="78">
        <v>339142.74084046402</v>
      </c>
      <c r="DQ259" s="77">
        <f t="shared" si="236"/>
        <v>-3.3040660055158513E-11</v>
      </c>
      <c r="DR259" s="77">
        <f t="shared" si="237"/>
        <v>-3.2645997755568266E-11</v>
      </c>
      <c r="DS259" s="77">
        <f t="shared" si="238"/>
        <v>-3.2645971456417911E-11</v>
      </c>
      <c r="DT259" s="77">
        <f t="shared" si="239"/>
        <v>-3.2645971454672612E-11</v>
      </c>
      <c r="DV259" s="78">
        <v>9.9999999999999994E-12</v>
      </c>
      <c r="DW259" s="78">
        <v>4.6839161032199996</v>
      </c>
      <c r="DX259" s="78">
        <v>90695.752075120297</v>
      </c>
      <c r="DY259" s="77">
        <f t="shared" si="240"/>
        <v>-2.4048525261654543E-12</v>
      </c>
      <c r="DZ259" s="77">
        <f t="shared" si="241"/>
        <v>-2.4129963372520516E-12</v>
      </c>
      <c r="EA259" s="77">
        <f t="shared" si="242"/>
        <v>-2.4129968796538701E-12</v>
      </c>
      <c r="EB259" s="77">
        <f t="shared" si="243"/>
        <v>-2.4129968796897265E-12</v>
      </c>
      <c r="ED259" s="78"/>
      <c r="EE259" s="78"/>
      <c r="EF259" s="78"/>
      <c r="EL259" s="78"/>
      <c r="EM259" s="78"/>
      <c r="EN259" s="78"/>
      <c r="ET259" s="78"/>
      <c r="EU259" s="78"/>
      <c r="EV259" s="78"/>
    </row>
    <row r="260" spans="12:152" s="77" customFormat="1" ht="12.75">
      <c r="L260" s="78"/>
      <c r="N260" s="78">
        <v>7.6600000000000004E-9</v>
      </c>
      <c r="O260" s="78">
        <v>5.89942349817</v>
      </c>
      <c r="P260" s="78">
        <v>71025.033833122507</v>
      </c>
      <c r="Q260" s="77">
        <f t="shared" si="212"/>
        <v>-6.3224007603077075E-10</v>
      </c>
      <c r="R260" s="77">
        <f t="shared" si="213"/>
        <v>-6.2722370490277639E-10</v>
      </c>
      <c r="S260" s="77">
        <f t="shared" si="214"/>
        <v>-6.2722337075392121E-10</v>
      </c>
      <c r="T260" s="77">
        <f t="shared" si="215"/>
        <v>-6.2722337073178937E-10</v>
      </c>
      <c r="V260" s="78">
        <v>8.3000000000000003E-10</v>
      </c>
      <c r="W260" s="78">
        <v>0.64015893446000005</v>
      </c>
      <c r="X260" s="78">
        <v>130012.917516994</v>
      </c>
      <c r="Y260" s="77">
        <f t="shared" si="216"/>
        <v>-5.7753112146474444E-10</v>
      </c>
      <c r="Z260" s="77">
        <f t="shared" si="217"/>
        <v>-5.7681366701140845E-10</v>
      </c>
      <c r="AA260" s="77">
        <f t="shared" si="218"/>
        <v>-5.7681361919398497E-10</v>
      </c>
      <c r="AB260" s="77">
        <f t="shared" si="219"/>
        <v>-5.7681361919086381E-10</v>
      </c>
      <c r="AD260" s="78">
        <v>3.9999999999999998E-11</v>
      </c>
      <c r="AE260" s="78">
        <v>5.0756598284900001</v>
      </c>
      <c r="AF260" s="78">
        <v>51756.321639273199</v>
      </c>
      <c r="AG260" s="77">
        <f t="shared" si="220"/>
        <v>2.6330272956476235E-11</v>
      </c>
      <c r="AH260" s="77">
        <f t="shared" si="221"/>
        <v>2.6344688476133802E-11</v>
      </c>
      <c r="AI260" s="77">
        <f t="shared" si="222"/>
        <v>2.6344689436149226E-11</v>
      </c>
      <c r="AJ260" s="77">
        <f t="shared" si="223"/>
        <v>2.6344689436212532E-11</v>
      </c>
      <c r="AL260" s="78"/>
      <c r="AM260" s="78"/>
      <c r="AN260" s="78"/>
      <c r="AT260" s="78"/>
      <c r="AU260" s="78"/>
      <c r="AV260" s="78"/>
      <c r="BB260" s="78"/>
      <c r="BC260" s="78"/>
      <c r="BD260" s="78"/>
      <c r="BJ260" s="78">
        <v>2.4600000000000002E-9</v>
      </c>
      <c r="BK260" s="78">
        <v>5.2155277311999999</v>
      </c>
      <c r="BL260" s="78">
        <v>178063.36849396001</v>
      </c>
      <c r="BM260" s="77">
        <f t="shared" si="224"/>
        <v>-7.7876338726285616E-10</v>
      </c>
      <c r="BN260" s="77">
        <f t="shared" si="225"/>
        <v>-7.8260648162797073E-10</v>
      </c>
      <c r="BO260" s="77">
        <f t="shared" si="226"/>
        <v>-7.8260673754532923E-10</v>
      </c>
      <c r="BP260" s="77">
        <f t="shared" si="227"/>
        <v>-7.8260673756229812E-10</v>
      </c>
      <c r="BR260" s="78">
        <v>2.0000000000000001E-10</v>
      </c>
      <c r="BS260" s="78">
        <v>5.0982868395100001</v>
      </c>
      <c r="BT260" s="78">
        <v>52099.540211872802</v>
      </c>
      <c r="BU260" s="77">
        <f t="shared" si="228"/>
        <v>1.0329314322743386E-10</v>
      </c>
      <c r="BV260" s="77">
        <f t="shared" si="229"/>
        <v>1.0321058146426452E-10</v>
      </c>
      <c r="BW260" s="77">
        <f t="shared" si="230"/>
        <v>1.0321057596403273E-10</v>
      </c>
      <c r="BX260" s="77">
        <f t="shared" si="231"/>
        <v>1.0321057596367243E-10</v>
      </c>
      <c r="BZ260" s="78"/>
      <c r="CA260" s="78"/>
      <c r="CB260" s="78"/>
      <c r="CH260" s="78"/>
      <c r="CI260" s="78"/>
      <c r="CJ260" s="78"/>
      <c r="CP260" s="78"/>
      <c r="CQ260" s="78"/>
      <c r="CR260" s="78"/>
      <c r="CX260" s="78"/>
      <c r="CY260" s="78"/>
      <c r="CZ260" s="78"/>
      <c r="DF260" s="78">
        <v>9.2999999999999999E-10</v>
      </c>
      <c r="DG260" s="78">
        <v>2.3738946750399998</v>
      </c>
      <c r="DH260" s="78">
        <v>419.48464387519999</v>
      </c>
      <c r="DI260" s="77">
        <f t="shared" si="232"/>
        <v>9.2892744192326894E-10</v>
      </c>
      <c r="DJ260" s="77">
        <f t="shared" si="233"/>
        <v>9.2892761520875737E-10</v>
      </c>
      <c r="DK260" s="77">
        <f t="shared" si="234"/>
        <v>9.2892761522029944E-10</v>
      </c>
      <c r="DL260" s="77">
        <f t="shared" si="235"/>
        <v>9.2892761522030016E-10</v>
      </c>
      <c r="DN260" s="78">
        <v>1.2E-10</v>
      </c>
      <c r="DO260" s="78">
        <v>3.1416956471400002</v>
      </c>
      <c r="DP260" s="78">
        <v>114564.898112507</v>
      </c>
      <c r="DQ260" s="77">
        <f t="shared" si="236"/>
        <v>-9.8246206871790661E-11</v>
      </c>
      <c r="DR260" s="77">
        <f t="shared" si="237"/>
        <v>-9.817311948698283E-11</v>
      </c>
      <c r="DS260" s="77">
        <f t="shared" si="238"/>
        <v>-9.8173114614966273E-11</v>
      </c>
      <c r="DT260" s="77">
        <f t="shared" si="239"/>
        <v>-9.8173114614636783E-11</v>
      </c>
      <c r="DV260" s="78">
        <v>9.9999999999999994E-12</v>
      </c>
      <c r="DW260" s="78">
        <v>5.1737276361599998</v>
      </c>
      <c r="DX260" s="78">
        <v>149.56319713459999</v>
      </c>
      <c r="DY260" s="77">
        <f t="shared" si="240"/>
        <v>-3.5968045598804268E-12</v>
      </c>
      <c r="DZ260" s="77">
        <f t="shared" si="241"/>
        <v>-3.5968174709869048E-12</v>
      </c>
      <c r="EA260" s="77">
        <f t="shared" si="242"/>
        <v>-3.5968174718469101E-12</v>
      </c>
      <c r="EB260" s="77">
        <f t="shared" si="243"/>
        <v>-3.5968174718469678E-12</v>
      </c>
      <c r="ED260" s="78"/>
      <c r="EE260" s="78"/>
      <c r="EF260" s="78"/>
      <c r="EL260" s="78"/>
      <c r="EM260" s="78"/>
      <c r="EN260" s="78"/>
      <c r="ET260" s="78"/>
      <c r="EU260" s="78"/>
      <c r="EV260" s="78"/>
    </row>
    <row r="261" spans="12:152" s="77" customFormat="1" ht="12.75">
      <c r="L261" s="78"/>
      <c r="N261" s="78">
        <v>7.13E-9</v>
      </c>
      <c r="O261" s="78">
        <v>3.5519263309800002</v>
      </c>
      <c r="P261" s="78">
        <v>78477.008520160496</v>
      </c>
      <c r="Q261" s="77">
        <f t="shared" si="212"/>
        <v>-2.7727057112705239E-9</v>
      </c>
      <c r="R261" s="77">
        <f t="shared" si="213"/>
        <v>-2.7679357334489491E-9</v>
      </c>
      <c r="S261" s="77">
        <f t="shared" si="214"/>
        <v>-2.7679354156727053E-9</v>
      </c>
      <c r="T261" s="77">
        <f t="shared" si="215"/>
        <v>-2.7679354156517892E-9</v>
      </c>
      <c r="V261" s="78">
        <v>9.900000000000001E-10</v>
      </c>
      <c r="W261" s="78">
        <v>0.52218556269000005</v>
      </c>
      <c r="X261" s="78">
        <v>26624.707653669499</v>
      </c>
      <c r="Y261" s="77">
        <f t="shared" si="216"/>
        <v>-8.4171152337218647E-10</v>
      </c>
      <c r="Z261" s="77">
        <f t="shared" si="217"/>
        <v>-8.4183987539625872E-10</v>
      </c>
      <c r="AA261" s="77">
        <f t="shared" si="218"/>
        <v>-8.4183988394407444E-10</v>
      </c>
      <c r="AB261" s="77">
        <f t="shared" si="219"/>
        <v>-8.4183988394463713E-10</v>
      </c>
      <c r="AD261" s="78">
        <v>3.9999999999999998E-11</v>
      </c>
      <c r="AE261" s="78">
        <v>0.12462379137</v>
      </c>
      <c r="AF261" s="78">
        <v>78690.307615598504</v>
      </c>
      <c r="AG261" s="77">
        <f t="shared" si="220"/>
        <v>-3.506779753497328E-11</v>
      </c>
      <c r="AH261" s="77">
        <f t="shared" si="221"/>
        <v>-3.5081796705886162E-11</v>
      </c>
      <c r="AI261" s="77">
        <f t="shared" si="222"/>
        <v>-3.508179763774946E-11</v>
      </c>
      <c r="AJ261" s="77">
        <f t="shared" si="223"/>
        <v>-3.5081797637811719E-11</v>
      </c>
      <c r="AL261" s="78"/>
      <c r="AM261" s="78"/>
      <c r="AN261" s="78"/>
      <c r="AT261" s="78"/>
      <c r="AU261" s="78"/>
      <c r="AV261" s="78"/>
      <c r="BB261" s="78"/>
      <c r="BC261" s="78"/>
      <c r="BD261" s="78"/>
      <c r="BJ261" s="78">
        <v>1.8199999999999999E-9</v>
      </c>
      <c r="BK261" s="78">
        <v>4.3148879463599998</v>
      </c>
      <c r="BL261" s="78">
        <v>104371.28232719599</v>
      </c>
      <c r="BM261" s="77">
        <f t="shared" si="224"/>
        <v>-1.5683266955096148E-9</v>
      </c>
      <c r="BN261" s="77">
        <f t="shared" si="225"/>
        <v>-1.5692176549696754E-9</v>
      </c>
      <c r="BO261" s="77">
        <f t="shared" si="226"/>
        <v>-1.5692177142676479E-9</v>
      </c>
      <c r="BP261" s="77">
        <f t="shared" si="227"/>
        <v>-1.5692177142716308E-9</v>
      </c>
      <c r="BR261" s="78">
        <v>1.8999999999999999E-10</v>
      </c>
      <c r="BS261" s="78">
        <v>3.3779960704300001</v>
      </c>
      <c r="BT261" s="78">
        <v>45494.581429748701</v>
      </c>
      <c r="BU261" s="77">
        <f t="shared" si="228"/>
        <v>-1.4723432444784696E-10</v>
      </c>
      <c r="BV261" s="77">
        <f t="shared" si="229"/>
        <v>-1.4718376442194209E-10</v>
      </c>
      <c r="BW261" s="77">
        <f t="shared" si="230"/>
        <v>-1.4718376105327909E-10</v>
      </c>
      <c r="BX261" s="77">
        <f t="shared" si="231"/>
        <v>-1.4718376105305371E-10</v>
      </c>
      <c r="BZ261" s="78"/>
      <c r="CA261" s="78"/>
      <c r="CB261" s="78"/>
      <c r="CH261" s="78"/>
      <c r="CI261" s="78"/>
      <c r="CJ261" s="78"/>
      <c r="CP261" s="78"/>
      <c r="CQ261" s="78"/>
      <c r="CR261" s="78"/>
      <c r="CX261" s="78"/>
      <c r="CY261" s="78"/>
      <c r="CZ261" s="78"/>
      <c r="DF261" s="78">
        <v>1.25E-9</v>
      </c>
      <c r="DG261" s="78">
        <v>1.87932536282</v>
      </c>
      <c r="DH261" s="78">
        <v>26610.4805596679</v>
      </c>
      <c r="DI261" s="77">
        <f t="shared" si="232"/>
        <v>5.0928044299747271E-10</v>
      </c>
      <c r="DJ261" s="77">
        <f t="shared" si="233"/>
        <v>5.0899938688302895E-10</v>
      </c>
      <c r="DK261" s="77">
        <f t="shared" si="234"/>
        <v>5.0899936816089521E-10</v>
      </c>
      <c r="DL261" s="77">
        <f t="shared" si="235"/>
        <v>5.0899936815966219E-10</v>
      </c>
      <c r="DN261" s="78">
        <v>1.0999999999999999E-10</v>
      </c>
      <c r="DO261" s="78">
        <v>4.9625163903900003</v>
      </c>
      <c r="DP261" s="78">
        <v>84546.785274713897</v>
      </c>
      <c r="DQ261" s="77">
        <f t="shared" si="236"/>
        <v>4.5694690676247259E-11</v>
      </c>
      <c r="DR261" s="77">
        <f t="shared" si="237"/>
        <v>4.5772943826467357E-11</v>
      </c>
      <c r="DS261" s="77">
        <f t="shared" si="238"/>
        <v>4.5772949037972434E-11</v>
      </c>
      <c r="DT261" s="77">
        <f t="shared" si="239"/>
        <v>4.5772949038313581E-11</v>
      </c>
      <c r="DV261" s="78">
        <v>9.9999999999999994E-12</v>
      </c>
      <c r="DW261" s="78">
        <v>5.2604421563299999</v>
      </c>
      <c r="DX261" s="78">
        <v>25934.124331089399</v>
      </c>
      <c r="DY261" s="77">
        <f t="shared" si="240"/>
        <v>9.5440790077368942E-12</v>
      </c>
      <c r="DZ261" s="77">
        <f t="shared" si="241"/>
        <v>9.5433625137227915E-12</v>
      </c>
      <c r="EA261" s="77">
        <f t="shared" si="242"/>
        <v>9.5433624659789218E-12</v>
      </c>
      <c r="EB261" s="77">
        <f t="shared" si="243"/>
        <v>9.5433624659756954E-12</v>
      </c>
      <c r="ED261" s="78"/>
      <c r="EE261" s="78"/>
      <c r="EF261" s="78"/>
      <c r="EL261" s="78"/>
      <c r="EM261" s="78"/>
      <c r="EN261" s="78"/>
      <c r="ET261" s="78"/>
      <c r="EU261" s="78"/>
      <c r="EV261" s="78"/>
    </row>
    <row r="262" spans="12:152" s="77" customFormat="1" ht="12.75">
      <c r="L262" s="78"/>
      <c r="N262" s="78">
        <v>7.1799999999999996E-9</v>
      </c>
      <c r="O262" s="78">
        <v>1.8506103032100001</v>
      </c>
      <c r="P262" s="78">
        <v>100909.03762133099</v>
      </c>
      <c r="Q262" s="77">
        <f t="shared" si="212"/>
        <v>1.0208413099172615E-10</v>
      </c>
      <c r="R262" s="77">
        <f t="shared" si="213"/>
        <v>1.087865209874671E-10</v>
      </c>
      <c r="S262" s="77">
        <f t="shared" si="214"/>
        <v>1.0878696742937609E-10</v>
      </c>
      <c r="T262" s="77">
        <f t="shared" si="215"/>
        <v>1.0878696745875848E-10</v>
      </c>
      <c r="V262" s="78">
        <v>9.4000000000000006E-10</v>
      </c>
      <c r="W262" s="78">
        <v>2.65386396812</v>
      </c>
      <c r="X262" s="78">
        <v>9103.9069941176003</v>
      </c>
      <c r="Y262" s="77">
        <f t="shared" si="216"/>
        <v>-7.1924038684691424E-10</v>
      </c>
      <c r="Z262" s="77">
        <f t="shared" si="217"/>
        <v>-7.1918940846509238E-10</v>
      </c>
      <c r="AA262" s="77">
        <f t="shared" si="218"/>
        <v>-7.1918940506926253E-10</v>
      </c>
      <c r="AB262" s="77">
        <f t="shared" si="219"/>
        <v>-7.1918940506903454E-10</v>
      </c>
      <c r="AD262" s="78">
        <v>3.9999999999999998E-11</v>
      </c>
      <c r="AE262" s="78">
        <v>5.2551285991899999</v>
      </c>
      <c r="AF262" s="78">
        <v>157057.109814539</v>
      </c>
      <c r="AG262" s="77">
        <f t="shared" si="220"/>
        <v>2.0273154472682725E-12</v>
      </c>
      <c r="AH262" s="77">
        <f t="shared" si="221"/>
        <v>2.0853604643718291E-12</v>
      </c>
      <c r="AI262" s="77">
        <f t="shared" si="222"/>
        <v>2.0853643305985409E-12</v>
      </c>
      <c r="AJ262" s="77">
        <f t="shared" si="223"/>
        <v>2.0853643308528533E-12</v>
      </c>
      <c r="AL262" s="78"/>
      <c r="AM262" s="78"/>
      <c r="AN262" s="78"/>
      <c r="AT262" s="78"/>
      <c r="AU262" s="78"/>
      <c r="AV262" s="78"/>
      <c r="BB262" s="78"/>
      <c r="BC262" s="78"/>
      <c r="BD262" s="78"/>
      <c r="BJ262" s="78">
        <v>2.0599999999999999E-9</v>
      </c>
      <c r="BK262" s="78">
        <v>1.6200413970700001</v>
      </c>
      <c r="BL262" s="78">
        <v>106570.36967048301</v>
      </c>
      <c r="BM262" s="77">
        <f t="shared" si="224"/>
        <v>4.4659626662498871E-10</v>
      </c>
      <c r="BN262" s="77">
        <f t="shared" si="225"/>
        <v>4.4857881872168571E-10</v>
      </c>
      <c r="BO262" s="77">
        <f t="shared" si="226"/>
        <v>4.4857895076462187E-10</v>
      </c>
      <c r="BP262" s="77">
        <f t="shared" si="227"/>
        <v>4.4857895077353624E-10</v>
      </c>
      <c r="BR262" s="78">
        <v>2.1E-10</v>
      </c>
      <c r="BS262" s="78">
        <v>1.4754079445899999</v>
      </c>
      <c r="BT262" s="78">
        <v>115674.276664601</v>
      </c>
      <c r="BU262" s="77">
        <f t="shared" si="228"/>
        <v>1.1419778249680565E-10</v>
      </c>
      <c r="BV262" s="77">
        <f t="shared" si="229"/>
        <v>1.1438632138103215E-10</v>
      </c>
      <c r="BW262" s="77">
        <f t="shared" si="230"/>
        <v>1.1438633393521328E-10</v>
      </c>
      <c r="BX262" s="77">
        <f t="shared" si="231"/>
        <v>1.143863339360542E-10</v>
      </c>
      <c r="BZ262" s="78"/>
      <c r="CA262" s="78"/>
      <c r="CB262" s="78"/>
      <c r="CH262" s="78"/>
      <c r="CI262" s="78"/>
      <c r="CJ262" s="78"/>
      <c r="CP262" s="78"/>
      <c r="CQ262" s="78"/>
      <c r="CR262" s="78"/>
      <c r="CX262" s="78"/>
      <c r="CY262" s="78"/>
      <c r="CZ262" s="78"/>
      <c r="DF262" s="78">
        <v>9.5000000000000003E-10</v>
      </c>
      <c r="DG262" s="78">
        <v>0.34221817874999999</v>
      </c>
      <c r="DH262" s="78">
        <v>26507.3877854493</v>
      </c>
      <c r="DI262" s="77">
        <f t="shared" si="232"/>
        <v>-4.9320362577290788E-10</v>
      </c>
      <c r="DJ262" s="77">
        <f t="shared" si="233"/>
        <v>-4.9340273057744944E-10</v>
      </c>
      <c r="DK262" s="77">
        <f t="shared" si="234"/>
        <v>-4.9340274383880985E-10</v>
      </c>
      <c r="DL262" s="77">
        <f t="shared" si="235"/>
        <v>-4.9340274383968656E-10</v>
      </c>
      <c r="DN262" s="78">
        <v>1.0999999999999999E-10</v>
      </c>
      <c r="DO262" s="78">
        <v>2.9316049362799999</v>
      </c>
      <c r="DP262" s="78">
        <v>536.80451209540001</v>
      </c>
      <c r="DQ262" s="77">
        <f t="shared" si="236"/>
        <v>1.0988989287560509E-10</v>
      </c>
      <c r="DR262" s="77">
        <f t="shared" si="237"/>
        <v>1.098898684372136E-10</v>
      </c>
      <c r="DS262" s="77">
        <f t="shared" si="238"/>
        <v>1.0988986843558567E-10</v>
      </c>
      <c r="DT262" s="77">
        <f t="shared" si="239"/>
        <v>1.0988986843558556E-10</v>
      </c>
      <c r="DV262" s="78">
        <v>9.9999999999999994E-12</v>
      </c>
      <c r="DW262" s="78">
        <v>5.13679156205</v>
      </c>
      <c r="DX262" s="78">
        <v>104347.73123093801</v>
      </c>
      <c r="DY262" s="77">
        <f t="shared" si="240"/>
        <v>-8.6054945101356624E-13</v>
      </c>
      <c r="DZ262" s="77">
        <f t="shared" si="241"/>
        <v>-8.7016718609585193E-13</v>
      </c>
      <c r="EA262" s="77">
        <f t="shared" si="242"/>
        <v>-8.7016782670467048E-13</v>
      </c>
      <c r="EB262" s="77">
        <f t="shared" si="243"/>
        <v>-8.701678267477078E-13</v>
      </c>
      <c r="ED262" s="78"/>
      <c r="EE262" s="78"/>
      <c r="EF262" s="78"/>
      <c r="EL262" s="78"/>
      <c r="EM262" s="78"/>
      <c r="EN262" s="78"/>
      <c r="ET262" s="78"/>
      <c r="EU262" s="78"/>
      <c r="EV262" s="78"/>
    </row>
    <row r="263" spans="12:152" s="77" customFormat="1" ht="12.75">
      <c r="L263" s="78"/>
      <c r="N263" s="78">
        <v>8.5799999999999997E-9</v>
      </c>
      <c r="O263" s="78">
        <v>5.4395962923400001</v>
      </c>
      <c r="P263" s="78">
        <v>536.80451209540001</v>
      </c>
      <c r="Q263" s="77">
        <f t="shared" si="212"/>
        <v>-6.6804765653497588E-9</v>
      </c>
      <c r="R263" s="77">
        <f t="shared" si="213"/>
        <v>-6.6804498263040353E-9</v>
      </c>
      <c r="S263" s="77">
        <f t="shared" si="214"/>
        <v>-6.6804498245229442E-9</v>
      </c>
      <c r="T263" s="77">
        <f t="shared" si="215"/>
        <v>-6.6804498245228268E-9</v>
      </c>
      <c r="V263" s="78">
        <v>9.7999999999999992E-10</v>
      </c>
      <c r="W263" s="78">
        <v>3.3148017224999999</v>
      </c>
      <c r="X263" s="78">
        <v>853.19638175199998</v>
      </c>
      <c r="Y263" s="77">
        <f t="shared" si="216"/>
        <v>1.5128129868848577E-10</v>
      </c>
      <c r="Z263" s="77">
        <f t="shared" si="217"/>
        <v>1.5127365575326751E-10</v>
      </c>
      <c r="AA263" s="77">
        <f t="shared" si="218"/>
        <v>1.5127365524417163E-10</v>
      </c>
      <c r="AB263" s="77">
        <f t="shared" si="219"/>
        <v>1.5127365524413807E-10</v>
      </c>
      <c r="AD263" s="78">
        <v>3.9999999999999998E-11</v>
      </c>
      <c r="AE263" s="78">
        <v>5.6636790425600001</v>
      </c>
      <c r="AF263" s="78">
        <v>9384.8410080752001</v>
      </c>
      <c r="AG263" s="77">
        <f t="shared" si="220"/>
        <v>-2.9195667042540806E-11</v>
      </c>
      <c r="AH263" s="77">
        <f t="shared" si="221"/>
        <v>-2.9198040968931639E-11</v>
      </c>
      <c r="AI263" s="77">
        <f t="shared" si="222"/>
        <v>-2.9198041127051381E-11</v>
      </c>
      <c r="AJ263" s="77">
        <f t="shared" si="223"/>
        <v>-2.9198041127061876E-11</v>
      </c>
      <c r="AL263" s="78"/>
      <c r="AM263" s="78"/>
      <c r="AN263" s="78"/>
      <c r="AT263" s="78"/>
      <c r="AU263" s="78"/>
      <c r="AV263" s="78"/>
      <c r="BB263" s="78"/>
      <c r="BC263" s="78"/>
      <c r="BD263" s="78"/>
      <c r="BJ263" s="78">
        <v>2.3400000000000002E-9</v>
      </c>
      <c r="BK263" s="78">
        <v>2.1897992143999998</v>
      </c>
      <c r="BL263" s="78">
        <v>100909.03762133099</v>
      </c>
      <c r="BM263" s="77">
        <f t="shared" si="224"/>
        <v>-7.471173342621089E-10</v>
      </c>
      <c r="BN263" s="77">
        <f t="shared" si="225"/>
        <v>-7.4504676963634918E-10</v>
      </c>
      <c r="BO263" s="77">
        <f t="shared" si="226"/>
        <v>-7.4504663169476042E-10</v>
      </c>
      <c r="BP263" s="77">
        <f t="shared" si="227"/>
        <v>-7.4504663168568181E-10</v>
      </c>
      <c r="BR263" s="78">
        <v>2.0000000000000001E-10</v>
      </c>
      <c r="BS263" s="78">
        <v>1.1780290040600001</v>
      </c>
      <c r="BT263" s="78">
        <v>155997.72788435</v>
      </c>
      <c r="BU263" s="77">
        <f t="shared" si="228"/>
        <v>-1.9693764551966603E-10</v>
      </c>
      <c r="BV263" s="77">
        <f t="shared" si="229"/>
        <v>-1.9698775906882496E-10</v>
      </c>
      <c r="BW263" s="77">
        <f t="shared" si="230"/>
        <v>-1.9698776239321558E-10</v>
      </c>
      <c r="BX263" s="77">
        <f t="shared" si="231"/>
        <v>-1.9698776239343574E-10</v>
      </c>
      <c r="BZ263" s="78"/>
      <c r="CA263" s="78"/>
      <c r="CB263" s="78"/>
      <c r="CH263" s="78"/>
      <c r="CI263" s="78"/>
      <c r="CJ263" s="78"/>
      <c r="CP263" s="78"/>
      <c r="CQ263" s="78"/>
      <c r="CR263" s="78"/>
      <c r="CX263" s="78"/>
      <c r="CY263" s="78"/>
      <c r="CZ263" s="78"/>
      <c r="DF263" s="78">
        <v>9.2999999999999999E-10</v>
      </c>
      <c r="DG263" s="78">
        <v>3.8034680655200002</v>
      </c>
      <c r="DH263" s="78">
        <v>26037.906519669901</v>
      </c>
      <c r="DI263" s="77">
        <f t="shared" si="232"/>
        <v>-6.4387965926230388E-10</v>
      </c>
      <c r="DJ263" s="77">
        <f t="shared" si="233"/>
        <v>-6.4404129523660598E-10</v>
      </c>
      <c r="DK263" s="77">
        <f t="shared" si="234"/>
        <v>-6.4404130600190691E-10</v>
      </c>
      <c r="DL263" s="77">
        <f t="shared" si="235"/>
        <v>-6.4404130600263152E-10</v>
      </c>
      <c r="DN263" s="78">
        <v>1.0999999999999999E-10</v>
      </c>
      <c r="DO263" s="78">
        <v>4.4742752029999999E-2</v>
      </c>
      <c r="DP263" s="78">
        <v>19804.827291582798</v>
      </c>
      <c r="DQ263" s="77">
        <f t="shared" si="236"/>
        <v>-1.079959788573826E-10</v>
      </c>
      <c r="DR263" s="77">
        <f t="shared" si="237"/>
        <v>-1.079998067773746E-10</v>
      </c>
      <c r="DS263" s="77">
        <f t="shared" si="238"/>
        <v>-1.0799980703223095E-10</v>
      </c>
      <c r="DT263" s="77">
        <f t="shared" si="239"/>
        <v>-1.0799980703224787E-10</v>
      </c>
      <c r="DV263" s="78">
        <v>9.9999999999999994E-12</v>
      </c>
      <c r="DW263" s="78">
        <v>0.91197645609</v>
      </c>
      <c r="DX263" s="78">
        <v>103299.344183108</v>
      </c>
      <c r="DY263" s="77">
        <f t="shared" si="240"/>
        <v>9.9762633992816022E-12</v>
      </c>
      <c r="DZ263" s="77">
        <f t="shared" si="241"/>
        <v>9.9756007523983109E-12</v>
      </c>
      <c r="EA263" s="77">
        <f t="shared" si="242"/>
        <v>9.9756007079560421E-12</v>
      </c>
      <c r="EB263" s="77">
        <f t="shared" si="243"/>
        <v>9.9756007079531049E-12</v>
      </c>
      <c r="ED263" s="78"/>
      <c r="EE263" s="78"/>
      <c r="EF263" s="78"/>
      <c r="EL263" s="78"/>
      <c r="EM263" s="78"/>
      <c r="EN263" s="78"/>
      <c r="ET263" s="78"/>
      <c r="EU263" s="78"/>
      <c r="EV263" s="78"/>
    </row>
    <row r="264" spans="12:152" s="77" customFormat="1" ht="12.75">
      <c r="L264" s="78"/>
      <c r="N264" s="78">
        <v>7.9400000000000003E-9</v>
      </c>
      <c r="O264" s="78">
        <v>3.7707651815599998</v>
      </c>
      <c r="P264" s="78">
        <v>155418.04029735099</v>
      </c>
      <c r="Q264" s="77">
        <f t="shared" si="212"/>
        <v>-7.5827646690312912E-9</v>
      </c>
      <c r="R264" s="77">
        <f t="shared" si="213"/>
        <v>-7.5793708451674085E-9</v>
      </c>
      <c r="S264" s="77">
        <f t="shared" si="214"/>
        <v>-7.5793706185832248E-9</v>
      </c>
      <c r="T264" s="77">
        <f t="shared" si="215"/>
        <v>-7.5793706185684315E-9</v>
      </c>
      <c r="V264" s="78">
        <v>8.0000000000000003E-10</v>
      </c>
      <c r="W264" s="78">
        <v>2.1342447236100002</v>
      </c>
      <c r="X264" s="78">
        <v>42153.969003049002</v>
      </c>
      <c r="Y264" s="77">
        <f t="shared" si="216"/>
        <v>5.0579961868064642E-10</v>
      </c>
      <c r="Z264" s="77">
        <f t="shared" si="217"/>
        <v>5.0604130455206233E-10</v>
      </c>
      <c r="AA264" s="77">
        <f t="shared" si="218"/>
        <v>5.0604132064816925E-10</v>
      </c>
      <c r="AB264" s="77">
        <f t="shared" si="219"/>
        <v>5.0604132064922587E-10</v>
      </c>
      <c r="AD264" s="78">
        <v>3.9999999999999998E-11</v>
      </c>
      <c r="AE264" s="78">
        <v>4.70366039546</v>
      </c>
      <c r="AF264" s="78">
        <v>54294.570143526696</v>
      </c>
      <c r="AG264" s="77">
        <f t="shared" si="220"/>
        <v>2.0701102554933872E-11</v>
      </c>
      <c r="AH264" s="77">
        <f t="shared" si="221"/>
        <v>2.0683907288115641E-11</v>
      </c>
      <c r="AI264" s="77">
        <f t="shared" si="222"/>
        <v>2.0683906142568165E-11</v>
      </c>
      <c r="AJ264" s="77">
        <f t="shared" si="223"/>
        <v>2.0683906142492264E-11</v>
      </c>
      <c r="AL264" s="78"/>
      <c r="AM264" s="78"/>
      <c r="AN264" s="78"/>
      <c r="AT264" s="78"/>
      <c r="AU264" s="78"/>
      <c r="AV264" s="78"/>
      <c r="BB264" s="78"/>
      <c r="BC264" s="78"/>
      <c r="BD264" s="78"/>
      <c r="BJ264" s="78">
        <v>1.7599999999999999E-9</v>
      </c>
      <c r="BK264" s="78">
        <v>3.58325574282</v>
      </c>
      <c r="BL264" s="78">
        <v>48835.193856448503</v>
      </c>
      <c r="BM264" s="77">
        <f t="shared" si="224"/>
        <v>-1.7397966079857669E-9</v>
      </c>
      <c r="BN264" s="77">
        <f t="shared" si="225"/>
        <v>-1.7396762901759218E-9</v>
      </c>
      <c r="BO264" s="77">
        <f t="shared" si="226"/>
        <v>-1.7396762821497375E-9</v>
      </c>
      <c r="BP264" s="77">
        <f t="shared" si="227"/>
        <v>-1.7396762821492068E-9</v>
      </c>
      <c r="BR264" s="78">
        <v>2.5000000000000002E-10</v>
      </c>
      <c r="BS264" s="78">
        <v>4.4662854760500004</v>
      </c>
      <c r="BT264" s="78">
        <v>146314.133303234</v>
      </c>
      <c r="BU264" s="77">
        <f t="shared" si="228"/>
        <v>-2.0545395107223219E-10</v>
      </c>
      <c r="BV264" s="77">
        <f t="shared" si="229"/>
        <v>-2.0564657525909256E-10</v>
      </c>
      <c r="BW264" s="77">
        <f t="shared" si="230"/>
        <v>-2.0564658807721762E-10</v>
      </c>
      <c r="BX264" s="77">
        <f t="shared" si="231"/>
        <v>-2.0564658807805804E-10</v>
      </c>
      <c r="BZ264" s="78"/>
      <c r="CA264" s="78"/>
      <c r="CB264" s="78"/>
      <c r="CH264" s="78"/>
      <c r="CI264" s="78"/>
      <c r="CJ264" s="78"/>
      <c r="CP264" s="78"/>
      <c r="CQ264" s="78"/>
      <c r="CR264" s="78"/>
      <c r="CX264" s="78"/>
      <c r="CY264" s="78"/>
      <c r="CZ264" s="78"/>
      <c r="DF264" s="78">
        <v>9.0999999999999996E-10</v>
      </c>
      <c r="DG264" s="78">
        <v>2.6308209439099999</v>
      </c>
      <c r="DH264" s="78">
        <v>28421.099534446199</v>
      </c>
      <c r="DI264" s="77">
        <f t="shared" si="232"/>
        <v>-4.8090699379324265E-10</v>
      </c>
      <c r="DJ264" s="77">
        <f t="shared" si="233"/>
        <v>-4.8070384080841142E-10</v>
      </c>
      <c r="DK264" s="77">
        <f t="shared" si="234"/>
        <v>-4.8070382727531049E-10</v>
      </c>
      <c r="DL264" s="77">
        <f t="shared" si="235"/>
        <v>-4.8070382727441011E-10</v>
      </c>
      <c r="DN264" s="78">
        <v>1.0999999999999999E-10</v>
      </c>
      <c r="DO264" s="78">
        <v>2.39391294657</v>
      </c>
      <c r="DP264" s="78">
        <v>10021.8372800994</v>
      </c>
      <c r="DQ264" s="77">
        <f t="shared" si="236"/>
        <v>-1.0699755053686781E-10</v>
      </c>
      <c r="DR264" s="77">
        <f t="shared" si="237"/>
        <v>-1.0699991673028108E-10</v>
      </c>
      <c r="DS264" s="77">
        <f t="shared" si="238"/>
        <v>-1.0699991688786225E-10</v>
      </c>
      <c r="DT264" s="77">
        <f t="shared" si="239"/>
        <v>-1.0699991688787278E-10</v>
      </c>
      <c r="DV264" s="78">
        <v>9.9999999999999994E-12</v>
      </c>
      <c r="DW264" s="78">
        <v>5.8946697585500001</v>
      </c>
      <c r="DX264" s="78">
        <v>27311.720982352799</v>
      </c>
      <c r="DY264" s="77">
        <f t="shared" si="240"/>
        <v>5.2003986939799358E-12</v>
      </c>
      <c r="DZ264" s="77">
        <f t="shared" si="241"/>
        <v>5.1982402808669643E-12</v>
      </c>
      <c r="EA264" s="77">
        <f t="shared" si="242"/>
        <v>5.198240137084254E-12</v>
      </c>
      <c r="EB264" s="77">
        <f t="shared" si="243"/>
        <v>5.1982401370747851E-12</v>
      </c>
      <c r="ED264" s="78"/>
      <c r="EE264" s="78"/>
      <c r="EF264" s="78"/>
      <c r="EL264" s="78"/>
      <c r="EM264" s="78"/>
      <c r="EN264" s="78"/>
      <c r="ET264" s="78"/>
      <c r="EU264" s="78"/>
      <c r="EV264" s="78"/>
    </row>
    <row r="265" spans="12:152" s="77" customFormat="1" ht="12.75">
      <c r="L265" s="78"/>
      <c r="N265" s="78">
        <v>8.4800000000000005E-9</v>
      </c>
      <c r="O265" s="78">
        <v>2.0879052657499999</v>
      </c>
      <c r="P265" s="78">
        <v>131395.115449479</v>
      </c>
      <c r="Q265" s="77">
        <f t="shared" si="212"/>
        <v>-6.2964073594921157E-9</v>
      </c>
      <c r="R265" s="77">
        <f t="shared" si="213"/>
        <v>-6.2894975847659089E-9</v>
      </c>
      <c r="S265" s="77">
        <f t="shared" si="214"/>
        <v>-6.2894971241966424E-9</v>
      </c>
      <c r="T265" s="77">
        <f t="shared" si="215"/>
        <v>-6.2894971241662501E-9</v>
      </c>
      <c r="V265" s="78">
        <v>8.6000000000000003E-10</v>
      </c>
      <c r="W265" s="78">
        <v>2.0576069584400001</v>
      </c>
      <c r="X265" s="78">
        <v>79852.782320006299</v>
      </c>
      <c r="Y265" s="77">
        <f t="shared" si="216"/>
        <v>5.5520674423264715E-10</v>
      </c>
      <c r="Z265" s="77">
        <f t="shared" si="217"/>
        <v>5.5472138839124229E-10</v>
      </c>
      <c r="AA265" s="77">
        <f t="shared" si="218"/>
        <v>5.5472135605166974E-10</v>
      </c>
      <c r="AB265" s="77">
        <f t="shared" si="219"/>
        <v>5.5472135604954037E-10</v>
      </c>
      <c r="AD265" s="78">
        <v>3.9999999999999998E-11</v>
      </c>
      <c r="AE265" s="78">
        <v>4.7476763594999998</v>
      </c>
      <c r="AF265" s="78">
        <v>204151.27163553401</v>
      </c>
      <c r="AG265" s="77">
        <f t="shared" si="220"/>
        <v>-3.1896241268533855E-11</v>
      </c>
      <c r="AH265" s="77">
        <f t="shared" si="221"/>
        <v>-3.1941774440296302E-11</v>
      </c>
      <c r="AI265" s="77">
        <f t="shared" si="222"/>
        <v>-3.1941777469460902E-11</v>
      </c>
      <c r="AJ265" s="77">
        <f t="shared" si="223"/>
        <v>-3.1941777469657985E-11</v>
      </c>
      <c r="AL265" s="78"/>
      <c r="AM265" s="78"/>
      <c r="AN265" s="78"/>
      <c r="AT265" s="78"/>
      <c r="AU265" s="78"/>
      <c r="AV265" s="78"/>
      <c r="BB265" s="78"/>
      <c r="BC265" s="78"/>
      <c r="BD265" s="78"/>
      <c r="BJ265" s="78">
        <v>1.8800000000000001E-9</v>
      </c>
      <c r="BK265" s="78">
        <v>2.5856845203700001</v>
      </c>
      <c r="BL265" s="78">
        <v>51707.841292793899</v>
      </c>
      <c r="BM265" s="77">
        <f t="shared" si="224"/>
        <v>3.7703413120406213E-10</v>
      </c>
      <c r="BN265" s="77">
        <f t="shared" si="225"/>
        <v>3.7615299446463334E-10</v>
      </c>
      <c r="BO265" s="77">
        <f t="shared" si="226"/>
        <v>3.7615293576925691E-10</v>
      </c>
      <c r="BP265" s="77">
        <f t="shared" si="227"/>
        <v>3.7615293576538281E-10</v>
      </c>
      <c r="BR265" s="78">
        <v>2.3000000000000001E-10</v>
      </c>
      <c r="BS265" s="78">
        <v>2.2993459229700002</v>
      </c>
      <c r="BT265" s="78">
        <v>33967.9922949131</v>
      </c>
      <c r="BU265" s="77">
        <f t="shared" si="228"/>
        <v>-1.7816000037994322E-10</v>
      </c>
      <c r="BV265" s="77">
        <f t="shared" si="229"/>
        <v>-1.7811427859336472E-10</v>
      </c>
      <c r="BW265" s="77">
        <f t="shared" si="230"/>
        <v>-1.781142755472557E-10</v>
      </c>
      <c r="BX265" s="77">
        <f t="shared" si="231"/>
        <v>-1.7811427554705715E-10</v>
      </c>
      <c r="BZ265" s="78"/>
      <c r="CA265" s="78"/>
      <c r="CB265" s="78"/>
      <c r="CH265" s="78"/>
      <c r="CI265" s="78"/>
      <c r="CJ265" s="78"/>
      <c r="CP265" s="78"/>
      <c r="CQ265" s="78"/>
      <c r="CR265" s="78"/>
      <c r="CX265" s="78"/>
      <c r="CY265" s="78"/>
      <c r="CZ265" s="78"/>
      <c r="DF265" s="78">
        <v>1.01E-9</v>
      </c>
      <c r="DG265" s="78">
        <v>5.2099724058700003</v>
      </c>
      <c r="DH265" s="78">
        <v>433.71173787679999</v>
      </c>
      <c r="DI265" s="77">
        <f t="shared" si="232"/>
        <v>-9.5339972130592879E-10</v>
      </c>
      <c r="DJ265" s="77">
        <f t="shared" si="233"/>
        <v>-9.5339838366562034E-10</v>
      </c>
      <c r="DK265" s="77">
        <f t="shared" si="234"/>
        <v>-9.5339838357651975E-10</v>
      </c>
      <c r="DL265" s="77">
        <f t="shared" si="235"/>
        <v>-9.5339838357651396E-10</v>
      </c>
      <c r="DN265" s="78">
        <v>1.0999999999999999E-10</v>
      </c>
      <c r="DO265" s="78">
        <v>3.2253016112299999</v>
      </c>
      <c r="DP265" s="78">
        <v>90695.752075120297</v>
      </c>
      <c r="DQ265" s="77">
        <f t="shared" si="236"/>
        <v>-1.0906203042184145E-10</v>
      </c>
      <c r="DR265" s="77">
        <f t="shared" si="237"/>
        <v>-1.0904996420971683E-10</v>
      </c>
      <c r="DS265" s="77">
        <f t="shared" si="238"/>
        <v>-1.0904996340343039E-10</v>
      </c>
      <c r="DT265" s="77">
        <f t="shared" si="239"/>
        <v>-1.0904996340337711E-10</v>
      </c>
      <c r="DV265" s="78">
        <v>9.9999999999999994E-12</v>
      </c>
      <c r="DW265" s="78">
        <v>0.91206378451000003</v>
      </c>
      <c r="DX265" s="78">
        <v>77829.997686845702</v>
      </c>
      <c r="DY265" s="77">
        <f t="shared" si="240"/>
        <v>-9.750509642888614E-12</v>
      </c>
      <c r="DZ265" s="77">
        <f t="shared" si="241"/>
        <v>-9.7489087166885308E-12</v>
      </c>
      <c r="EA265" s="77">
        <f t="shared" si="242"/>
        <v>-9.7489086098827471E-12</v>
      </c>
      <c r="EB265" s="77">
        <f t="shared" si="243"/>
        <v>-9.7489086098756579E-12</v>
      </c>
      <c r="ED265" s="78"/>
      <c r="EE265" s="78"/>
      <c r="EF265" s="78"/>
      <c r="EL265" s="78"/>
      <c r="EM265" s="78"/>
      <c r="EN265" s="78"/>
      <c r="ET265" s="78"/>
      <c r="EU265" s="78"/>
      <c r="EV265" s="78"/>
    </row>
    <row r="266" spans="12:152" s="77" customFormat="1" ht="12.75">
      <c r="L266" s="78"/>
      <c r="N266" s="78">
        <v>6.2199999999999996E-9</v>
      </c>
      <c r="O266" s="78">
        <v>3.1458346113100002</v>
      </c>
      <c r="P266" s="78">
        <v>143961.26714946199</v>
      </c>
      <c r="Q266" s="77">
        <f t="shared" si="212"/>
        <v>-6.0490714174252285E-9</v>
      </c>
      <c r="R266" s="77">
        <f t="shared" si="213"/>
        <v>-6.0471372807269707E-9</v>
      </c>
      <c r="S266" s="77">
        <f t="shared" si="214"/>
        <v>-6.0471371515370407E-9</v>
      </c>
      <c r="T266" s="77">
        <f t="shared" si="215"/>
        <v>-6.0471371515285977E-9</v>
      </c>
      <c r="V266" s="78">
        <v>8.3999999999999999E-10</v>
      </c>
      <c r="W266" s="78">
        <v>0.97023030622999995</v>
      </c>
      <c r="X266" s="78">
        <v>131395.115449479</v>
      </c>
      <c r="Y266" s="77">
        <f t="shared" si="216"/>
        <v>2.3284808599045601E-10</v>
      </c>
      <c r="Z266" s="77">
        <f t="shared" si="217"/>
        <v>2.3382902675282799E-10</v>
      </c>
      <c r="AA266" s="77">
        <f t="shared" si="218"/>
        <v>2.3382909208172682E-10</v>
      </c>
      <c r="AB266" s="77">
        <f t="shared" si="219"/>
        <v>2.3382909208603777E-10</v>
      </c>
      <c r="AD266" s="78">
        <v>3E-11</v>
      </c>
      <c r="AE266" s="78">
        <v>3.2417738566000001</v>
      </c>
      <c r="AF266" s="78">
        <v>155571.819107836</v>
      </c>
      <c r="AG266" s="77">
        <f t="shared" si="220"/>
        <v>3.3512483392517623E-12</v>
      </c>
      <c r="AH266" s="77">
        <f t="shared" si="221"/>
        <v>3.3941537594137514E-12</v>
      </c>
      <c r="AI266" s="77">
        <f t="shared" si="222"/>
        <v>3.3941566171064757E-12</v>
      </c>
      <c r="AJ266" s="77">
        <f t="shared" si="223"/>
        <v>3.3941566172928547E-12</v>
      </c>
      <c r="AL266" s="78"/>
      <c r="AM266" s="78"/>
      <c r="AN266" s="78"/>
      <c r="AT266" s="78"/>
      <c r="AU266" s="78"/>
      <c r="AV266" s="78"/>
      <c r="BB266" s="78"/>
      <c r="BC266" s="78"/>
      <c r="BD266" s="78"/>
      <c r="BJ266" s="78">
        <v>1.7700000000000001E-9</v>
      </c>
      <c r="BK266" s="78">
        <v>1.8946109513</v>
      </c>
      <c r="BL266" s="78">
        <v>52169.1777242483</v>
      </c>
      <c r="BM266" s="77">
        <f t="shared" si="224"/>
        <v>-1.6706009094127751E-10</v>
      </c>
      <c r="BN266" s="77">
        <f t="shared" si="225"/>
        <v>-1.6620958743025535E-10</v>
      </c>
      <c r="BO266" s="77">
        <f t="shared" si="226"/>
        <v>-1.6620953077698402E-10</v>
      </c>
      <c r="BP266" s="77">
        <f t="shared" si="227"/>
        <v>-1.6620953077327779E-10</v>
      </c>
      <c r="BR266" s="78">
        <v>2.0000000000000001E-10</v>
      </c>
      <c r="BS266" s="78">
        <v>0.67974525638000005</v>
      </c>
      <c r="BT266" s="78">
        <v>24505.943793291099</v>
      </c>
      <c r="BU266" s="77">
        <f t="shared" si="228"/>
        <v>-1.9886121141431004E-10</v>
      </c>
      <c r="BV266" s="77">
        <f t="shared" si="229"/>
        <v>-1.9885637431452779E-10</v>
      </c>
      <c r="BW266" s="77">
        <f t="shared" si="230"/>
        <v>-1.98856373991989E-10</v>
      </c>
      <c r="BX266" s="77">
        <f t="shared" si="231"/>
        <v>-1.9885637399196775E-10</v>
      </c>
      <c r="BZ266" s="78"/>
      <c r="CA266" s="78"/>
      <c r="CB266" s="78"/>
      <c r="CH266" s="78"/>
      <c r="CI266" s="78"/>
      <c r="CJ266" s="78"/>
      <c r="CP266" s="78"/>
      <c r="CQ266" s="78"/>
      <c r="CR266" s="78"/>
      <c r="CX266" s="78"/>
      <c r="CY266" s="78"/>
      <c r="CZ266" s="78"/>
      <c r="DF266" s="78">
        <v>9.5999999999999999E-10</v>
      </c>
      <c r="DG266" s="78">
        <v>4.4772417982499997</v>
      </c>
      <c r="DH266" s="78">
        <v>77197.213947532495</v>
      </c>
      <c r="DI266" s="77">
        <f t="shared" si="232"/>
        <v>-8.0994939990611965E-10</v>
      </c>
      <c r="DJ266" s="77">
        <f t="shared" si="233"/>
        <v>-8.1031725697141885E-10</v>
      </c>
      <c r="DK266" s="77">
        <f t="shared" si="234"/>
        <v>-8.1031728146058417E-10</v>
      </c>
      <c r="DL266" s="77">
        <f t="shared" si="235"/>
        <v>-8.1031728146219355E-10</v>
      </c>
      <c r="DN266" s="78">
        <v>1.2E-10</v>
      </c>
      <c r="DO266" s="78">
        <v>0.71785378975000003</v>
      </c>
      <c r="DP266" s="78">
        <v>26294.0886900113</v>
      </c>
      <c r="DQ266" s="77">
        <f t="shared" si="236"/>
        <v>1.0177386046212777E-10</v>
      </c>
      <c r="DR266" s="77">
        <f t="shared" si="237"/>
        <v>1.0175839128446681E-10</v>
      </c>
      <c r="DS266" s="77">
        <f t="shared" si="238"/>
        <v>1.0175839025386627E-10</v>
      </c>
      <c r="DT266" s="77">
        <f t="shared" si="239"/>
        <v>1.0175839025379939E-10</v>
      </c>
      <c r="DV266" s="78">
        <v>9.9999999999999994E-12</v>
      </c>
      <c r="DW266" s="78">
        <v>0.82686052448000003</v>
      </c>
      <c r="DX266" s="78">
        <v>146314.133303234</v>
      </c>
      <c r="DY266" s="77">
        <f t="shared" si="240"/>
        <v>9.9413335966153426E-12</v>
      </c>
      <c r="DZ266" s="77">
        <f t="shared" si="241"/>
        <v>9.9427886196929739E-12</v>
      </c>
      <c r="EA266" s="77">
        <f t="shared" si="242"/>
        <v>9.942788716005078E-12</v>
      </c>
      <c r="EB266" s="77">
        <f t="shared" si="243"/>
        <v>9.9427887160113917E-12</v>
      </c>
      <c r="ED266" s="78"/>
      <c r="EE266" s="78"/>
      <c r="EF266" s="78"/>
      <c r="EL266" s="78"/>
      <c r="EM266" s="78"/>
      <c r="EN266" s="78"/>
      <c r="ET266" s="78"/>
      <c r="EU266" s="78"/>
      <c r="EV266" s="78"/>
    </row>
    <row r="267" spans="12:152" s="77" customFormat="1" ht="12.75">
      <c r="L267" s="78"/>
      <c r="N267" s="78">
        <v>6.2300000000000002E-9</v>
      </c>
      <c r="O267" s="78">
        <v>4.5842450796299996</v>
      </c>
      <c r="P267" s="78">
        <v>9103.9069941176003</v>
      </c>
      <c r="Q267" s="77">
        <f t="shared" si="212"/>
        <v>-2.0772621010290145E-9</v>
      </c>
      <c r="R267" s="77">
        <f t="shared" si="213"/>
        <v>-2.0777567983888733E-9</v>
      </c>
      <c r="S267" s="77">
        <f t="shared" si="214"/>
        <v>-2.0777568313400762E-9</v>
      </c>
      <c r="T267" s="77">
        <f t="shared" si="215"/>
        <v>-2.0777568313422877E-9</v>
      </c>
      <c r="V267" s="78">
        <v>8.0999999999999999E-10</v>
      </c>
      <c r="W267" s="78">
        <v>0.28916970824999999</v>
      </c>
      <c r="X267" s="78">
        <v>84546.785274713897</v>
      </c>
      <c r="Y267" s="77">
        <f t="shared" si="216"/>
        <v>-7.4937724161754679E-10</v>
      </c>
      <c r="Z267" s="77">
        <f t="shared" si="217"/>
        <v>-7.4913651378079652E-10</v>
      </c>
      <c r="AA267" s="77">
        <f t="shared" si="218"/>
        <v>-7.4913649773066264E-10</v>
      </c>
      <c r="AB267" s="77">
        <f t="shared" si="219"/>
        <v>-7.4913649772961202E-10</v>
      </c>
      <c r="AD267" s="78">
        <v>3E-11</v>
      </c>
      <c r="AE267" s="78">
        <v>0.85377908454999996</v>
      </c>
      <c r="AF267" s="78">
        <v>16066.065861474801</v>
      </c>
      <c r="AG267" s="77">
        <f t="shared" si="220"/>
        <v>2.898318670505296E-11</v>
      </c>
      <c r="AH267" s="77">
        <f t="shared" si="221"/>
        <v>2.8982035276286029E-11</v>
      </c>
      <c r="AI267" s="77">
        <f t="shared" si="222"/>
        <v>2.8982035199568142E-11</v>
      </c>
      <c r="AJ267" s="77">
        <f t="shared" si="223"/>
        <v>2.8982035199563076E-11</v>
      </c>
      <c r="AL267" s="78"/>
      <c r="AM267" s="78"/>
      <c r="AN267" s="78"/>
      <c r="AT267" s="78"/>
      <c r="AU267" s="78"/>
      <c r="AV267" s="78"/>
      <c r="BB267" s="78"/>
      <c r="BC267" s="78"/>
      <c r="BD267" s="78"/>
      <c r="BJ267" s="78">
        <v>1.68E-9</v>
      </c>
      <c r="BK267" s="78">
        <v>3.0126449637700001</v>
      </c>
      <c r="BL267" s="78">
        <v>23754.706748702101</v>
      </c>
      <c r="BM267" s="77">
        <f t="shared" si="224"/>
        <v>-1.6701685609384885E-9</v>
      </c>
      <c r="BN267" s="77">
        <f t="shared" si="225"/>
        <v>-1.6702084059698589E-9</v>
      </c>
      <c r="BO267" s="77">
        <f t="shared" si="226"/>
        <v>-1.6702084086212408E-9</v>
      </c>
      <c r="BP267" s="77">
        <f t="shared" si="227"/>
        <v>-1.6702084086214157E-9</v>
      </c>
      <c r="BR267" s="78">
        <v>2.0000000000000001E-10</v>
      </c>
      <c r="BS267" s="78">
        <v>5.3244386121599998</v>
      </c>
      <c r="BT267" s="78">
        <v>25234.7067598221</v>
      </c>
      <c r="BU267" s="77">
        <f t="shared" si="228"/>
        <v>-1.7577961294386671E-10</v>
      </c>
      <c r="BV267" s="77">
        <f t="shared" si="229"/>
        <v>-1.758018810877597E-10</v>
      </c>
      <c r="BW267" s="77">
        <f t="shared" si="230"/>
        <v>-1.7580188257071904E-10</v>
      </c>
      <c r="BX267" s="77">
        <f t="shared" si="231"/>
        <v>-1.7580188257081934E-10</v>
      </c>
      <c r="BZ267" s="78"/>
      <c r="CA267" s="78"/>
      <c r="CB267" s="78"/>
      <c r="CH267" s="78"/>
      <c r="CI267" s="78"/>
      <c r="CJ267" s="78"/>
      <c r="CP267" s="78"/>
      <c r="CQ267" s="78"/>
      <c r="CR267" s="78"/>
      <c r="CX267" s="78"/>
      <c r="CY267" s="78"/>
      <c r="CZ267" s="78"/>
      <c r="DF267" s="78">
        <v>1.08E-9</v>
      </c>
      <c r="DG267" s="78">
        <v>4.0367971391899999</v>
      </c>
      <c r="DH267" s="78">
        <v>51742.094545271502</v>
      </c>
      <c r="DI267" s="77">
        <f t="shared" si="232"/>
        <v>1.0737442927333072E-9</v>
      </c>
      <c r="DJ267" s="77">
        <f t="shared" si="233"/>
        <v>1.0736886047080662E-9</v>
      </c>
      <c r="DK267" s="77">
        <f t="shared" si="234"/>
        <v>1.0736886009905014E-9</v>
      </c>
      <c r="DL267" s="77">
        <f t="shared" si="235"/>
        <v>1.0736886009902496E-9</v>
      </c>
      <c r="DN267" s="78">
        <v>1.0999999999999999E-10</v>
      </c>
      <c r="DO267" s="78">
        <v>3.5113071250600001</v>
      </c>
      <c r="DP267" s="78">
        <v>7994.5284420241996</v>
      </c>
      <c r="DQ267" s="77">
        <f t="shared" si="236"/>
        <v>-1.0996349068953317E-10</v>
      </c>
      <c r="DR267" s="77">
        <f t="shared" si="237"/>
        <v>-1.0996369998910218E-10</v>
      </c>
      <c r="DS267" s="77">
        <f t="shared" si="238"/>
        <v>-1.0996370000302356E-10</v>
      </c>
      <c r="DT267" s="77">
        <f t="shared" si="239"/>
        <v>-1.0996370000302449E-10</v>
      </c>
      <c r="DV267" s="78">
        <v>9.9999999999999994E-12</v>
      </c>
      <c r="DW267" s="78">
        <v>5.0104149038200001</v>
      </c>
      <c r="DX267" s="78">
        <v>25450.906869549999</v>
      </c>
      <c r="DY267" s="77">
        <f t="shared" si="240"/>
        <v>-5.2718506293653216E-12</v>
      </c>
      <c r="DZ267" s="77">
        <f t="shared" si="241"/>
        <v>-5.2698496231485779E-12</v>
      </c>
      <c r="EA267" s="77">
        <f t="shared" si="242"/>
        <v>-5.2698494898519951E-12</v>
      </c>
      <c r="EB267" s="77">
        <f t="shared" si="243"/>
        <v>-5.2698494898433E-12</v>
      </c>
      <c r="ED267" s="78"/>
      <c r="EE267" s="78"/>
      <c r="EF267" s="78"/>
      <c r="EL267" s="78"/>
      <c r="EM267" s="78"/>
      <c r="EN267" s="78"/>
      <c r="ET267" s="78"/>
      <c r="EU267" s="78"/>
      <c r="EV267" s="78"/>
    </row>
    <row r="268" spans="12:152" s="77" customFormat="1" ht="12.75">
      <c r="L268" s="78"/>
      <c r="N268" s="78">
        <v>6.2300000000000002E-9</v>
      </c>
      <c r="O268" s="78">
        <v>5.1053577374600003</v>
      </c>
      <c r="P268" s="78">
        <v>90829.861124705305</v>
      </c>
      <c r="Q268" s="77">
        <f t="shared" si="212"/>
        <v>-3.335648553549732E-9</v>
      </c>
      <c r="R268" s="77">
        <f t="shared" si="213"/>
        <v>-3.3400690167519994E-9</v>
      </c>
      <c r="S268" s="77">
        <f t="shared" si="214"/>
        <v>-3.340069311119759E-9</v>
      </c>
      <c r="T268" s="77">
        <f t="shared" si="215"/>
        <v>-3.3400693111391899E-9</v>
      </c>
      <c r="V268" s="78">
        <v>8.0999999999999999E-10</v>
      </c>
      <c r="W268" s="78">
        <v>5.1861481448099997</v>
      </c>
      <c r="X268" s="78">
        <v>220.41264243879999</v>
      </c>
      <c r="Y268" s="77">
        <f t="shared" si="216"/>
        <v>-5.5113973168277453E-10</v>
      </c>
      <c r="Z268" s="77">
        <f t="shared" si="217"/>
        <v>-5.5114094211973446E-10</v>
      </c>
      <c r="AA268" s="77">
        <f t="shared" si="218"/>
        <v>-5.5114094220036171E-10</v>
      </c>
      <c r="AB268" s="77">
        <f t="shared" si="219"/>
        <v>-5.5114094220036699E-10</v>
      </c>
      <c r="AD268" s="78">
        <v>3E-11</v>
      </c>
      <c r="AE268" s="78">
        <v>1.58566666033</v>
      </c>
      <c r="AF268" s="78">
        <v>130226.21661243201</v>
      </c>
      <c r="AG268" s="77">
        <f t="shared" si="220"/>
        <v>-1.52285227894956E-11</v>
      </c>
      <c r="AH268" s="77">
        <f t="shared" si="221"/>
        <v>-1.5197370309278547E-11</v>
      </c>
      <c r="AI268" s="77">
        <f t="shared" si="222"/>
        <v>-1.5197368233481275E-11</v>
      </c>
      <c r="AJ268" s="77">
        <f t="shared" si="223"/>
        <v>-1.5197368233343065E-11</v>
      </c>
      <c r="AL268" s="78"/>
      <c r="AM268" s="78"/>
      <c r="AN268" s="78"/>
      <c r="AT268" s="78"/>
      <c r="AU268" s="78"/>
      <c r="AV268" s="78"/>
      <c r="BB268" s="78"/>
      <c r="BC268" s="78"/>
      <c r="BD268" s="78"/>
      <c r="BJ268" s="78">
        <v>2.2200000000000002E-9</v>
      </c>
      <c r="BK268" s="78">
        <v>4.3557323537699997</v>
      </c>
      <c r="BL268" s="78">
        <v>52643.771273502804</v>
      </c>
      <c r="BM268" s="77">
        <f t="shared" si="224"/>
        <v>1.6805345552300279E-10</v>
      </c>
      <c r="BN268" s="77">
        <f t="shared" si="225"/>
        <v>1.6913157284198639E-10</v>
      </c>
      <c r="BO268" s="77">
        <f t="shared" si="226"/>
        <v>1.6913164465394659E-10</v>
      </c>
      <c r="BP268" s="77">
        <f t="shared" si="227"/>
        <v>1.6913164465860212E-10</v>
      </c>
      <c r="BR268" s="78">
        <v>1.8E-10</v>
      </c>
      <c r="BS268" s="78">
        <v>4.8301105629899999</v>
      </c>
      <c r="BT268" s="78">
        <v>50593.846934865302</v>
      </c>
      <c r="BU268" s="77">
        <f t="shared" si="228"/>
        <v>1.2935081198467007E-10</v>
      </c>
      <c r="BV268" s="77">
        <f t="shared" si="229"/>
        <v>1.2940938890641121E-10</v>
      </c>
      <c r="BW268" s="77">
        <f t="shared" si="230"/>
        <v>1.2940939280726888E-10</v>
      </c>
      <c r="BX268" s="77">
        <f t="shared" si="231"/>
        <v>1.29409392807532E-10</v>
      </c>
      <c r="BZ268" s="78"/>
      <c r="CA268" s="78"/>
      <c r="CB268" s="78"/>
      <c r="CH268" s="78"/>
      <c r="CI268" s="78"/>
      <c r="CJ268" s="78"/>
      <c r="CP268" s="78"/>
      <c r="CQ268" s="78"/>
      <c r="CR268" s="78"/>
      <c r="CX268" s="78"/>
      <c r="CY268" s="78"/>
      <c r="CZ268" s="78"/>
      <c r="DF268" s="78">
        <v>8.6000000000000003E-10</v>
      </c>
      <c r="DG268" s="78">
        <v>5.1403955693499999</v>
      </c>
      <c r="DH268" s="78">
        <v>26237.466338708698</v>
      </c>
      <c r="DI268" s="77">
        <f t="shared" si="232"/>
        <v>-4.3792945465620937E-10</v>
      </c>
      <c r="DJ268" s="77">
        <f t="shared" si="233"/>
        <v>-4.3810910613655598E-10</v>
      </c>
      <c r="DK268" s="77">
        <f t="shared" si="234"/>
        <v>-4.3810911810225252E-10</v>
      </c>
      <c r="DL268" s="77">
        <f t="shared" si="235"/>
        <v>-4.3810911810305178E-10</v>
      </c>
      <c r="DN268" s="78">
        <v>1.0999999999999999E-10</v>
      </c>
      <c r="DO268" s="78">
        <v>1.78813511249</v>
      </c>
      <c r="DP268" s="78">
        <v>69159.802430604905</v>
      </c>
      <c r="DQ268" s="77">
        <f t="shared" si="236"/>
        <v>-3.3071836896604768E-12</v>
      </c>
      <c r="DR268" s="77">
        <f t="shared" si="237"/>
        <v>-3.2368317237798474E-12</v>
      </c>
      <c r="DS268" s="77">
        <f t="shared" si="238"/>
        <v>-3.2368270375972874E-12</v>
      </c>
      <c r="DT268" s="77">
        <f t="shared" si="239"/>
        <v>-3.2368270372910343E-12</v>
      </c>
      <c r="DV268" s="78">
        <v>9.9999999999999994E-12</v>
      </c>
      <c r="DW268" s="78">
        <v>0.74891931363999997</v>
      </c>
      <c r="DX268" s="78">
        <v>10021.8372800994</v>
      </c>
      <c r="DY268" s="77">
        <f t="shared" si="240"/>
        <v>-1.593008692942605E-12</v>
      </c>
      <c r="DZ268" s="77">
        <f t="shared" si="241"/>
        <v>-1.5920933348885179E-12</v>
      </c>
      <c r="EA268" s="77">
        <f t="shared" si="242"/>
        <v>-1.5920932739161868E-12</v>
      </c>
      <c r="EB268" s="77">
        <f t="shared" si="243"/>
        <v>-1.5920932739121182E-12</v>
      </c>
      <c r="ED268" s="78"/>
      <c r="EE268" s="78"/>
      <c r="EF268" s="78"/>
      <c r="EL268" s="78"/>
      <c r="EM268" s="78"/>
      <c r="EN268" s="78"/>
      <c r="ET268" s="78"/>
      <c r="EU268" s="78"/>
      <c r="EV268" s="78"/>
    </row>
    <row r="269" spans="12:152" s="77" customFormat="1" ht="12.75">
      <c r="L269" s="78"/>
      <c r="N269" s="78">
        <v>7.06E-9</v>
      </c>
      <c r="O269" s="78">
        <v>4.1955483314200004</v>
      </c>
      <c r="P269" s="78">
        <v>71582.484571322901</v>
      </c>
      <c r="Q269" s="77">
        <f t="shared" si="212"/>
        <v>-7.0599996399306683E-9</v>
      </c>
      <c r="R269" s="77">
        <f t="shared" si="213"/>
        <v>-7.0599995849849918E-9</v>
      </c>
      <c r="S269" s="77">
        <f t="shared" si="214"/>
        <v>-7.0599995848781986E-9</v>
      </c>
      <c r="T269" s="77">
        <f t="shared" si="215"/>
        <v>-7.0599995848781912E-9</v>
      </c>
      <c r="V269" s="78">
        <v>8.0999999999999999E-10</v>
      </c>
      <c r="W269" s="78">
        <v>1.9838315775599999</v>
      </c>
      <c r="X269" s="78">
        <v>149.56319713459999</v>
      </c>
      <c r="Y269" s="77">
        <f t="shared" si="216"/>
        <v>3.2749444709578804E-10</v>
      </c>
      <c r="Z269" s="77">
        <f t="shared" si="217"/>
        <v>3.2749547221043788E-10</v>
      </c>
      <c r="AA269" s="77">
        <f t="shared" si="218"/>
        <v>3.274954722787205E-10</v>
      </c>
      <c r="AB269" s="77">
        <f t="shared" si="219"/>
        <v>3.2749547227872505E-10</v>
      </c>
      <c r="AD269" s="78">
        <v>3.9999999999999998E-11</v>
      </c>
      <c r="AE269" s="78">
        <v>5.5821831408899998</v>
      </c>
      <c r="AF269" s="78">
        <v>119116.851609566</v>
      </c>
      <c r="AG269" s="77">
        <f t="shared" si="220"/>
        <v>6.0634587597370348E-12</v>
      </c>
      <c r="AH269" s="77">
        <f t="shared" si="221"/>
        <v>6.0198831062229744E-12</v>
      </c>
      <c r="AI269" s="77">
        <f t="shared" si="222"/>
        <v>6.0198802034074357E-12</v>
      </c>
      <c r="AJ269" s="77">
        <f t="shared" si="223"/>
        <v>6.0198802032141219E-12</v>
      </c>
      <c r="AL269" s="78"/>
      <c r="AM269" s="78"/>
      <c r="AN269" s="78"/>
      <c r="AT269" s="78"/>
      <c r="AU269" s="78"/>
      <c r="AV269" s="78"/>
      <c r="BB269" s="78"/>
      <c r="BC269" s="78"/>
      <c r="BD269" s="78"/>
      <c r="BJ269" s="78">
        <v>1.69E-9</v>
      </c>
      <c r="BK269" s="78">
        <v>5.2519431325300001</v>
      </c>
      <c r="BL269" s="78">
        <v>102232.848705918</v>
      </c>
      <c r="BM269" s="77">
        <f t="shared" si="224"/>
        <v>-1.2255126029079779E-9</v>
      </c>
      <c r="BN269" s="77">
        <f t="shared" si="225"/>
        <v>-1.2266127240551331E-9</v>
      </c>
      <c r="BO269" s="77">
        <f t="shared" si="226"/>
        <v>-1.2266127972974825E-9</v>
      </c>
      <c r="BP269" s="77">
        <f t="shared" si="227"/>
        <v>-1.2266127973023728E-9</v>
      </c>
      <c r="BR269" s="78">
        <v>2.0000000000000001E-10</v>
      </c>
      <c r="BS269" s="78">
        <v>2.1951556133199999</v>
      </c>
      <c r="BT269" s="78">
        <v>51639.001771052899</v>
      </c>
      <c r="BU269" s="77">
        <f t="shared" si="228"/>
        <v>3.8375769886672245E-11</v>
      </c>
      <c r="BV269" s="77">
        <f t="shared" si="229"/>
        <v>3.8281991139805106E-11</v>
      </c>
      <c r="BW269" s="77">
        <f t="shared" si="230"/>
        <v>3.8281984892920408E-11</v>
      </c>
      <c r="BX269" s="77">
        <f t="shared" si="231"/>
        <v>3.8281984892507541E-11</v>
      </c>
      <c r="BZ269" s="78"/>
      <c r="CA269" s="78"/>
      <c r="CB269" s="78"/>
      <c r="CH269" s="78"/>
      <c r="CI269" s="78"/>
      <c r="CJ269" s="78"/>
      <c r="CP269" s="78"/>
      <c r="CQ269" s="78"/>
      <c r="CR269" s="78"/>
      <c r="CX269" s="78"/>
      <c r="CY269" s="78"/>
      <c r="CZ269" s="78"/>
      <c r="DF269" s="78">
        <v>9.2000000000000003E-10</v>
      </c>
      <c r="DG269" s="78">
        <v>3.74335845403</v>
      </c>
      <c r="DH269" s="78">
        <v>90829.861124705305</v>
      </c>
      <c r="DI269" s="77">
        <f t="shared" si="232"/>
        <v>-8.6224897141711513E-10</v>
      </c>
      <c r="DJ269" s="77">
        <f t="shared" si="233"/>
        <v>-8.6197907020879698E-10</v>
      </c>
      <c r="DK269" s="77">
        <f t="shared" si="234"/>
        <v>-8.6197905221044855E-10</v>
      </c>
      <c r="DL269" s="77">
        <f t="shared" si="235"/>
        <v>-8.6197905220926051E-10</v>
      </c>
      <c r="DN269" s="78">
        <v>1E-10</v>
      </c>
      <c r="DO269" s="78">
        <v>1.89377082198</v>
      </c>
      <c r="DP269" s="78">
        <v>24925.4284371664</v>
      </c>
      <c r="DQ269" s="77">
        <f t="shared" si="236"/>
        <v>-3.4495789606849659E-11</v>
      </c>
      <c r="DR269" s="77">
        <f t="shared" si="237"/>
        <v>-3.4474143887882194E-11</v>
      </c>
      <c r="DS269" s="77">
        <f t="shared" si="238"/>
        <v>-3.4474142446002408E-11</v>
      </c>
      <c r="DT269" s="77">
        <f t="shared" si="239"/>
        <v>-3.4474142445906364E-11</v>
      </c>
      <c r="DV269" s="78">
        <v>9.9999999999999994E-12</v>
      </c>
      <c r="DW269" s="78">
        <v>3.7591062960600001</v>
      </c>
      <c r="DX269" s="78">
        <v>25619.938151219802</v>
      </c>
      <c r="DY269" s="77">
        <f t="shared" si="240"/>
        <v>9.9805162616483798E-12</v>
      </c>
      <c r="DZ269" s="77">
        <f t="shared" si="241"/>
        <v>9.9803680910136648E-12</v>
      </c>
      <c r="EA269" s="77">
        <f t="shared" si="242"/>
        <v>9.9803680811253572E-12</v>
      </c>
      <c r="EB269" s="77">
        <f t="shared" si="243"/>
        <v>9.980368081124698E-12</v>
      </c>
      <c r="ED269" s="78"/>
      <c r="EE269" s="78"/>
      <c r="EF269" s="78"/>
      <c r="EL269" s="78"/>
      <c r="EM269" s="78"/>
      <c r="EN269" s="78"/>
      <c r="ET269" s="78"/>
      <c r="EU269" s="78"/>
      <c r="EV269" s="78"/>
    </row>
    <row r="270" spans="12:152" s="77" customFormat="1" ht="12.75">
      <c r="L270" s="78"/>
      <c r="N270" s="78">
        <v>7.3799999999999997E-9</v>
      </c>
      <c r="O270" s="78">
        <v>0.15942404037999999</v>
      </c>
      <c r="P270" s="78">
        <v>24712.1293417284</v>
      </c>
      <c r="Q270" s="77">
        <f t="shared" si="212"/>
        <v>1.4625662909041668E-9</v>
      </c>
      <c r="R270" s="77">
        <f t="shared" si="213"/>
        <v>1.4642200719928539E-9</v>
      </c>
      <c r="S270" s="77">
        <f t="shared" si="214"/>
        <v>1.4642201821484363E-9</v>
      </c>
      <c r="T270" s="77">
        <f t="shared" si="215"/>
        <v>1.4642201821558373E-9</v>
      </c>
      <c r="V270" s="78">
        <v>8.1999999999999996E-10</v>
      </c>
      <c r="W270" s="78">
        <v>5.8176846669999997E-2</v>
      </c>
      <c r="X270" s="78">
        <v>104331.942805396</v>
      </c>
      <c r="Y270" s="77">
        <f t="shared" si="216"/>
        <v>7.660262081868123E-10</v>
      </c>
      <c r="Z270" s="77">
        <f t="shared" si="217"/>
        <v>7.6574343753837978E-10</v>
      </c>
      <c r="AA270" s="77">
        <f t="shared" si="218"/>
        <v>7.6574341867928882E-10</v>
      </c>
      <c r="AB270" s="77">
        <f t="shared" si="219"/>
        <v>7.6574341867805497E-10</v>
      </c>
      <c r="AD270" s="78">
        <v>3.9999999999999998E-11</v>
      </c>
      <c r="AE270" s="78">
        <v>0.94898112028000003</v>
      </c>
      <c r="AF270" s="78">
        <v>78378.148713407805</v>
      </c>
      <c r="AG270" s="77">
        <f t="shared" si="220"/>
        <v>3.9856944856512332E-11</v>
      </c>
      <c r="AH270" s="77">
        <f t="shared" si="221"/>
        <v>3.9854483480688231E-11</v>
      </c>
      <c r="AI270" s="77">
        <f t="shared" si="222"/>
        <v>3.985448331603815E-11</v>
      </c>
      <c r="AJ270" s="77">
        <f t="shared" si="223"/>
        <v>3.9854483316027293E-11</v>
      </c>
      <c r="AL270" s="78"/>
      <c r="AM270" s="78"/>
      <c r="AN270" s="78"/>
      <c r="AT270" s="78"/>
      <c r="AU270" s="78"/>
      <c r="AV270" s="78"/>
      <c r="BB270" s="78"/>
      <c r="BC270" s="78"/>
      <c r="BD270" s="78"/>
      <c r="BJ270" s="78">
        <v>1.8800000000000001E-9</v>
      </c>
      <c r="BK270" s="78">
        <v>5.5533322550799999</v>
      </c>
      <c r="BL270" s="78">
        <v>156100.82065856899</v>
      </c>
      <c r="BM270" s="77">
        <f t="shared" si="224"/>
        <v>1.2585702999928176E-9</v>
      </c>
      <c r="BN270" s="77">
        <f t="shared" si="225"/>
        <v>1.2605859090086193E-9</v>
      </c>
      <c r="BO270" s="77">
        <f t="shared" si="226"/>
        <v>1.2605860431806925E-9</v>
      </c>
      <c r="BP270" s="77">
        <f t="shared" si="227"/>
        <v>1.2605860431895723E-9</v>
      </c>
      <c r="BR270" s="78">
        <v>2.0000000000000001E-10</v>
      </c>
      <c r="BS270" s="78">
        <v>4.5436210503899996</v>
      </c>
      <c r="BT270" s="78">
        <v>26037.906519669901</v>
      </c>
      <c r="BU270" s="77">
        <f t="shared" si="228"/>
        <v>-4.9153292520042095E-12</v>
      </c>
      <c r="BV270" s="77">
        <f t="shared" si="229"/>
        <v>-4.9634935907232514E-12</v>
      </c>
      <c r="BW270" s="77">
        <f t="shared" si="230"/>
        <v>-4.9634967989323447E-12</v>
      </c>
      <c r="BX270" s="77">
        <f t="shared" si="231"/>
        <v>-4.9634967991482832E-12</v>
      </c>
      <c r="BZ270" s="78"/>
      <c r="CA270" s="78"/>
      <c r="CB270" s="78"/>
      <c r="CH270" s="78"/>
      <c r="CI270" s="78"/>
      <c r="CJ270" s="78"/>
      <c r="CP270" s="78"/>
      <c r="CQ270" s="78"/>
      <c r="CR270" s="78"/>
      <c r="CX270" s="78"/>
      <c r="CY270" s="78"/>
      <c r="CZ270" s="78"/>
      <c r="DF270" s="78">
        <v>8.6000000000000003E-10</v>
      </c>
      <c r="DG270" s="78">
        <v>1.8627641365800001</v>
      </c>
      <c r="DH270" s="78">
        <v>27140.1715247625</v>
      </c>
      <c r="DI270" s="77">
        <f t="shared" si="232"/>
        <v>-4.9108097404939093E-10</v>
      </c>
      <c r="DJ270" s="77">
        <f t="shared" si="233"/>
        <v>-4.9090368628825606E-10</v>
      </c>
      <c r="DK270" s="77">
        <f t="shared" si="234"/>
        <v>-4.9090367447811476E-10</v>
      </c>
      <c r="DL270" s="77">
        <f t="shared" si="235"/>
        <v>-4.9090367447733193E-10</v>
      </c>
      <c r="DN270" s="78">
        <v>1.2E-10</v>
      </c>
      <c r="DO270" s="78">
        <v>6.0677524366200002</v>
      </c>
      <c r="DP270" s="78">
        <v>52329.585093633097</v>
      </c>
      <c r="DQ270" s="77">
        <f t="shared" si="236"/>
        <v>2.813757376755495E-11</v>
      </c>
      <c r="DR270" s="77">
        <f t="shared" si="237"/>
        <v>2.8081093566653231E-11</v>
      </c>
      <c r="DS270" s="77">
        <f t="shared" si="238"/>
        <v>2.8081089804291766E-11</v>
      </c>
      <c r="DT270" s="77">
        <f t="shared" si="239"/>
        <v>2.8081089804046387E-11</v>
      </c>
      <c r="DV270" s="78">
        <v>9.9999999999999994E-12</v>
      </c>
      <c r="DW270" s="78">
        <v>1.5785582810800001</v>
      </c>
      <c r="DX270" s="78">
        <v>61279.713277265997</v>
      </c>
      <c r="DY270" s="77">
        <f t="shared" si="240"/>
        <v>4.5295283991732478E-12</v>
      </c>
      <c r="DZ270" s="77">
        <f t="shared" si="241"/>
        <v>4.5345821558097344E-12</v>
      </c>
      <c r="EA270" s="77">
        <f t="shared" si="242"/>
        <v>4.5345824923911146E-12</v>
      </c>
      <c r="EB270" s="77">
        <f t="shared" si="243"/>
        <v>4.5345824924134065E-12</v>
      </c>
      <c r="ED270" s="78"/>
      <c r="EE270" s="78"/>
      <c r="EF270" s="78"/>
      <c r="EL270" s="78"/>
      <c r="EM270" s="78"/>
      <c r="EN270" s="78"/>
      <c r="ET270" s="78"/>
      <c r="EU270" s="78"/>
      <c r="EV270" s="78"/>
    </row>
    <row r="271" spans="12:152" s="77" customFormat="1" ht="12.75">
      <c r="L271" s="78"/>
      <c r="N271" s="78">
        <v>6.2099999999999999E-9</v>
      </c>
      <c r="O271" s="78">
        <v>1.32834420218</v>
      </c>
      <c r="P271" s="78">
        <v>3328.1356562801898</v>
      </c>
      <c r="Q271" s="77">
        <f t="shared" si="212"/>
        <v>-9.5264246462480085E-10</v>
      </c>
      <c r="R271" s="77">
        <f t="shared" si="213"/>
        <v>-9.5245351567473474E-10</v>
      </c>
      <c r="S271" s="77">
        <f t="shared" si="214"/>
        <v>-9.5245350308883596E-10</v>
      </c>
      <c r="T271" s="77">
        <f t="shared" si="215"/>
        <v>-9.5245350308800754E-10</v>
      </c>
      <c r="V271" s="78">
        <v>7.4000000000000003E-10</v>
      </c>
      <c r="W271" s="78">
        <v>1.6283600793499999</v>
      </c>
      <c r="X271" s="78">
        <v>25984.8103673556</v>
      </c>
      <c r="Y271" s="77">
        <f t="shared" si="216"/>
        <v>-3.5227077605187332E-10</v>
      </c>
      <c r="Z271" s="77">
        <f t="shared" si="217"/>
        <v>-3.5211431751597202E-10</v>
      </c>
      <c r="AA271" s="77">
        <f t="shared" si="218"/>
        <v>-3.52114307093612E-10</v>
      </c>
      <c r="AB271" s="77">
        <f t="shared" si="219"/>
        <v>-3.5211430709292756E-10</v>
      </c>
      <c r="AD271" s="78">
        <v>3.9999999999999998E-11</v>
      </c>
      <c r="AE271" s="78">
        <v>6.1578134825299999</v>
      </c>
      <c r="AF271" s="78">
        <v>97112.936974696699</v>
      </c>
      <c r="AG271" s="77">
        <f t="shared" si="220"/>
        <v>-8.2601660965343892E-12</v>
      </c>
      <c r="AH271" s="77">
        <f t="shared" si="221"/>
        <v>-8.2249989632445191E-12</v>
      </c>
      <c r="AI271" s="77">
        <f t="shared" si="222"/>
        <v>-8.2249966205453673E-12</v>
      </c>
      <c r="AJ271" s="77">
        <f t="shared" si="223"/>
        <v>-8.2249966203896085E-12</v>
      </c>
      <c r="AL271" s="78"/>
      <c r="AM271" s="78"/>
      <c r="AN271" s="78"/>
      <c r="AT271" s="78"/>
      <c r="AU271" s="78"/>
      <c r="AV271" s="78"/>
      <c r="BB271" s="78"/>
      <c r="BC271" s="78"/>
      <c r="BD271" s="78"/>
      <c r="BJ271" s="78">
        <v>1.63E-9</v>
      </c>
      <c r="BK271" s="78">
        <v>1.7210999446699999</v>
      </c>
      <c r="BL271" s="78">
        <v>104138.313470858</v>
      </c>
      <c r="BM271" s="77">
        <f t="shared" si="224"/>
        <v>-1.1702797774501672E-9</v>
      </c>
      <c r="BN271" s="77">
        <f t="shared" si="225"/>
        <v>-1.1691860836346118E-9</v>
      </c>
      <c r="BO271" s="77">
        <f t="shared" si="226"/>
        <v>-1.1691860107476668E-9</v>
      </c>
      <c r="BP271" s="77">
        <f t="shared" si="227"/>
        <v>-1.1691860107428894E-9</v>
      </c>
      <c r="BR271" s="78">
        <v>1.8E-10</v>
      </c>
      <c r="BS271" s="78">
        <v>3.6694537238899998</v>
      </c>
      <c r="BT271" s="78">
        <v>176953.98994186701</v>
      </c>
      <c r="BU271" s="77">
        <f t="shared" si="228"/>
        <v>-1.6364800012129467E-10</v>
      </c>
      <c r="BV271" s="77">
        <f t="shared" si="229"/>
        <v>-1.6352505821845572E-10</v>
      </c>
      <c r="BW271" s="77">
        <f t="shared" si="230"/>
        <v>-1.6352505001470655E-10</v>
      </c>
      <c r="BX271" s="77">
        <f t="shared" si="231"/>
        <v>-1.6352505001416772E-10</v>
      </c>
      <c r="BZ271" s="78"/>
      <c r="CA271" s="78"/>
      <c r="CB271" s="78"/>
      <c r="CH271" s="78"/>
      <c r="CI271" s="78"/>
      <c r="CJ271" s="78"/>
      <c r="CP271" s="78"/>
      <c r="CQ271" s="78"/>
      <c r="CR271" s="78"/>
      <c r="CX271" s="78"/>
      <c r="CY271" s="78"/>
      <c r="CZ271" s="78"/>
      <c r="DF271" s="78">
        <v>1.02E-9</v>
      </c>
      <c r="DG271" s="78">
        <v>5.40465219833</v>
      </c>
      <c r="DH271" s="78">
        <v>26137.899763478399</v>
      </c>
      <c r="DI271" s="77">
        <f t="shared" si="232"/>
        <v>2.8387428425566306E-10</v>
      </c>
      <c r="DJ271" s="77">
        <f t="shared" si="233"/>
        <v>2.8363736422192694E-10</v>
      </c>
      <c r="DK271" s="77">
        <f t="shared" si="234"/>
        <v>2.8363734844017295E-10</v>
      </c>
      <c r="DL271" s="77">
        <f t="shared" si="235"/>
        <v>2.8363734843911478E-10</v>
      </c>
      <c r="DN271" s="78">
        <v>1.2E-10</v>
      </c>
      <c r="DO271" s="78">
        <v>0.11656433296</v>
      </c>
      <c r="DP271" s="78">
        <v>51543.022543835199</v>
      </c>
      <c r="DQ271" s="77">
        <f t="shared" si="236"/>
        <v>-1.171742185031973E-10</v>
      </c>
      <c r="DR271" s="77">
        <f t="shared" si="237"/>
        <v>-1.1718655028960389E-10</v>
      </c>
      <c r="DS271" s="77">
        <f t="shared" si="238"/>
        <v>-1.1718655111013627E-10</v>
      </c>
      <c r="DT271" s="77">
        <f t="shared" si="239"/>
        <v>-1.1718655111019061E-10</v>
      </c>
      <c r="DV271" s="78">
        <v>9.9999999999999994E-12</v>
      </c>
      <c r="DW271" s="78">
        <v>5.2219676925199998</v>
      </c>
      <c r="DX271" s="78">
        <v>77623.812138408495</v>
      </c>
      <c r="DY271" s="77">
        <f t="shared" si="240"/>
        <v>-4.9417007431627115E-12</v>
      </c>
      <c r="DZ271" s="77">
        <f t="shared" si="241"/>
        <v>-4.9354560964585735E-12</v>
      </c>
      <c r="EA271" s="77">
        <f t="shared" si="242"/>
        <v>-4.9354556804182673E-12</v>
      </c>
      <c r="EB271" s="77">
        <f t="shared" si="243"/>
        <v>-4.9354556803910761E-12</v>
      </c>
      <c r="ED271" s="78"/>
      <c r="EE271" s="78"/>
      <c r="EF271" s="78"/>
      <c r="EL271" s="78"/>
      <c r="EM271" s="78"/>
      <c r="EN271" s="78"/>
      <c r="ET271" s="78"/>
      <c r="EU271" s="78"/>
      <c r="EV271" s="78"/>
    </row>
    <row r="272" spans="12:152" s="77" customFormat="1" ht="12.75">
      <c r="L272" s="78"/>
      <c r="N272" s="78">
        <v>7.1399999999999997E-9</v>
      </c>
      <c r="O272" s="78">
        <v>1.8805223465800001</v>
      </c>
      <c r="P272" s="78">
        <v>2199.0873432869998</v>
      </c>
      <c r="Q272" s="77">
        <f t="shared" si="212"/>
        <v>-4.5067511371152255E-9</v>
      </c>
      <c r="R272" s="77">
        <f t="shared" si="213"/>
        <v>-4.5066384649975869E-9</v>
      </c>
      <c r="S272" s="77">
        <f t="shared" si="214"/>
        <v>-4.5066384574924523E-9</v>
      </c>
      <c r="T272" s="77">
        <f t="shared" si="215"/>
        <v>-4.506638457491951E-9</v>
      </c>
      <c r="V272" s="78">
        <v>7.5E-10</v>
      </c>
      <c r="W272" s="78">
        <v>1.8424518813299999</v>
      </c>
      <c r="X272" s="78">
        <v>78690.307615598504</v>
      </c>
      <c r="Y272" s="77">
        <f t="shared" si="216"/>
        <v>4.5322085058726822E-10</v>
      </c>
      <c r="Z272" s="77">
        <f t="shared" si="217"/>
        <v>4.5278568706092448E-10</v>
      </c>
      <c r="AA272" s="77">
        <f t="shared" si="218"/>
        <v>4.5278565806675622E-10</v>
      </c>
      <c r="AB272" s="77">
        <f t="shared" si="219"/>
        <v>4.5278565806481902E-10</v>
      </c>
      <c r="AD272" s="78">
        <v>3.9999999999999998E-11</v>
      </c>
      <c r="AE272" s="78">
        <v>2.3178786743500002</v>
      </c>
      <c r="AF272" s="78">
        <v>52815.703569462399</v>
      </c>
      <c r="AG272" s="77">
        <f t="shared" si="220"/>
        <v>2.984247364845316E-12</v>
      </c>
      <c r="AH272" s="77">
        <f t="shared" si="221"/>
        <v>2.964756057122728E-12</v>
      </c>
      <c r="AI272" s="77">
        <f t="shared" si="222"/>
        <v>2.9647547587848413E-12</v>
      </c>
      <c r="AJ272" s="77">
        <f t="shared" si="223"/>
        <v>2.9647547586986775E-12</v>
      </c>
      <c r="AL272" s="78"/>
      <c r="AM272" s="78"/>
      <c r="AN272" s="78"/>
      <c r="AT272" s="78"/>
      <c r="AU272" s="78"/>
      <c r="AV272" s="78"/>
      <c r="BB272" s="78"/>
      <c r="BC272" s="78"/>
      <c r="BD272" s="78"/>
      <c r="BJ272" s="78">
        <v>2.0500000000000002E-9</v>
      </c>
      <c r="BK272" s="78">
        <v>5.6450714697900004</v>
      </c>
      <c r="BL272" s="78">
        <v>154938.34595416099</v>
      </c>
      <c r="BM272" s="77">
        <f t="shared" si="224"/>
        <v>9.4572252021335508E-10</v>
      </c>
      <c r="BN272" s="77">
        <f t="shared" si="225"/>
        <v>9.4832872668966114E-10</v>
      </c>
      <c r="BO272" s="77">
        <f t="shared" si="226"/>
        <v>9.483289002239474E-10</v>
      </c>
      <c r="BP272" s="77">
        <f t="shared" si="227"/>
        <v>9.4832890023551821E-10</v>
      </c>
      <c r="BR272" s="78">
        <v>2.1999999999999999E-10</v>
      </c>
      <c r="BS272" s="78">
        <v>2.3645712691399998</v>
      </c>
      <c r="BT272" s="78">
        <v>143961.26714946199</v>
      </c>
      <c r="BU272" s="77">
        <f t="shared" si="228"/>
        <v>-1.1584435210382186E-10</v>
      </c>
      <c r="BV272" s="77">
        <f t="shared" si="229"/>
        <v>-1.1559514690287892E-10</v>
      </c>
      <c r="BW272" s="77">
        <f t="shared" si="230"/>
        <v>-1.155951302965173E-10</v>
      </c>
      <c r="BX272" s="77">
        <f t="shared" si="231"/>
        <v>-1.15595130295432E-10</v>
      </c>
      <c r="BZ272" s="78"/>
      <c r="CA272" s="78"/>
      <c r="CB272" s="78"/>
      <c r="CH272" s="78"/>
      <c r="CI272" s="78"/>
      <c r="CJ272" s="78"/>
      <c r="CP272" s="78"/>
      <c r="CQ272" s="78"/>
      <c r="CR272" s="78"/>
      <c r="CX272" s="78"/>
      <c r="CY272" s="78"/>
      <c r="CZ272" s="78"/>
      <c r="DF272" s="78">
        <v>8.6000000000000003E-10</v>
      </c>
      <c r="DG272" s="78">
        <v>4.0165366759800003</v>
      </c>
      <c r="DH272" s="78">
        <v>10021.8372800994</v>
      </c>
      <c r="DI272" s="77">
        <f t="shared" si="232"/>
        <v>2.4262649296626171E-10</v>
      </c>
      <c r="DJ272" s="77">
        <f t="shared" si="233"/>
        <v>2.4254999260163534E-10</v>
      </c>
      <c r="DK272" s="77">
        <f t="shared" si="234"/>
        <v>2.4254998750588705E-10</v>
      </c>
      <c r="DL272" s="77">
        <f t="shared" si="235"/>
        <v>2.4254998750554697E-10</v>
      </c>
      <c r="DN272" s="78">
        <v>1.2E-10</v>
      </c>
      <c r="DO272" s="78">
        <v>1.462307671E-2</v>
      </c>
      <c r="DP272" s="78">
        <v>1581.9593482830001</v>
      </c>
      <c r="DQ272" s="77">
        <f t="shared" si="236"/>
        <v>-9.4199125697706452E-11</v>
      </c>
      <c r="DR272" s="77">
        <f t="shared" si="237"/>
        <v>-9.4200213723979332E-11</v>
      </c>
      <c r="DS272" s="77">
        <f t="shared" si="238"/>
        <v>-9.4200213796451986E-11</v>
      </c>
      <c r="DT272" s="77">
        <f t="shared" si="239"/>
        <v>-9.4200213796456742E-11</v>
      </c>
      <c r="DV272" s="78">
        <v>9.9999999999999994E-12</v>
      </c>
      <c r="DW272" s="78">
        <v>5.4428033736000003</v>
      </c>
      <c r="DX272" s="78">
        <v>52643.771273502804</v>
      </c>
      <c r="DY272" s="77">
        <f t="shared" si="240"/>
        <v>-8.4752189974863748E-12</v>
      </c>
      <c r="DZ272" s="77">
        <f t="shared" si="241"/>
        <v>-8.4726329506373254E-12</v>
      </c>
      <c r="EA272" s="77">
        <f t="shared" si="242"/>
        <v>-8.4726327783140389E-12</v>
      </c>
      <c r="EB272" s="77">
        <f t="shared" si="243"/>
        <v>-8.4726327783028672E-12</v>
      </c>
      <c r="ED272" s="78"/>
      <c r="EE272" s="78"/>
      <c r="EF272" s="78"/>
      <c r="EL272" s="78"/>
      <c r="EM272" s="78"/>
      <c r="EN272" s="78"/>
      <c r="ET272" s="78"/>
      <c r="EU272" s="78"/>
      <c r="EV272" s="78"/>
    </row>
    <row r="273" spans="12:152" s="77" customFormat="1" ht="12.75">
      <c r="L273" s="78"/>
      <c r="N273" s="78">
        <v>6.7800000000000002E-9</v>
      </c>
      <c r="O273" s="78">
        <v>6.0139290926399998</v>
      </c>
      <c r="P273" s="78">
        <v>77197.213947532495</v>
      </c>
      <c r="Q273" s="77">
        <f t="shared" si="212"/>
        <v>3.4424423639875091E-9</v>
      </c>
      <c r="R273" s="77">
        <f t="shared" si="213"/>
        <v>3.438269764155361E-9</v>
      </c>
      <c r="S273" s="77">
        <f t="shared" si="214"/>
        <v>3.4382694861603752E-9</v>
      </c>
      <c r="T273" s="77">
        <f t="shared" si="215"/>
        <v>3.4382694861421061E-9</v>
      </c>
      <c r="V273" s="78">
        <v>8.6999999999999999E-10</v>
      </c>
      <c r="W273" s="78">
        <v>3.5863485536000002</v>
      </c>
      <c r="X273" s="78">
        <v>130969.206672965</v>
      </c>
      <c r="Y273" s="77">
        <f t="shared" si="216"/>
        <v>8.6989322633300205E-10</v>
      </c>
      <c r="Z273" s="77">
        <f t="shared" si="217"/>
        <v>8.6987607252331091E-10</v>
      </c>
      <c r="AA273" s="77">
        <f t="shared" si="218"/>
        <v>8.698760713381591E-10</v>
      </c>
      <c r="AB273" s="77">
        <f t="shared" si="219"/>
        <v>8.6987607133808062E-10</v>
      </c>
      <c r="AD273" s="78">
        <v>3.9999999999999998E-11</v>
      </c>
      <c r="AE273" s="78">
        <v>2.7340166073600001</v>
      </c>
      <c r="AF273" s="78">
        <v>78417.488235207304</v>
      </c>
      <c r="AG273" s="77">
        <f t="shared" si="220"/>
        <v>3.5346193881173059E-12</v>
      </c>
      <c r="AH273" s="77">
        <f t="shared" si="221"/>
        <v>3.5635247690321294E-12</v>
      </c>
      <c r="AI273" s="77">
        <f t="shared" si="222"/>
        <v>3.5635266943542047E-12</v>
      </c>
      <c r="AJ273" s="77">
        <f t="shared" si="223"/>
        <v>3.5635266944810275E-12</v>
      </c>
      <c r="AL273" s="78"/>
      <c r="AM273" s="78"/>
      <c r="AN273" s="78"/>
      <c r="AT273" s="78"/>
      <c r="AU273" s="78"/>
      <c r="AV273" s="78"/>
      <c r="BB273" s="78"/>
      <c r="BC273" s="78"/>
      <c r="BD273" s="78"/>
      <c r="BJ273" s="78">
        <v>1.61E-9</v>
      </c>
      <c r="BK273" s="78">
        <v>6.5145752919999994E-2</v>
      </c>
      <c r="BL273" s="78">
        <v>78187.443353446899</v>
      </c>
      <c r="BM273" s="77">
        <f t="shared" si="224"/>
        <v>1.6036356394640141E-9</v>
      </c>
      <c r="BN273" s="77">
        <f t="shared" si="225"/>
        <v>1.6037386709086157E-9</v>
      </c>
      <c r="BO273" s="77">
        <f t="shared" si="226"/>
        <v>1.6037386777435793E-9</v>
      </c>
      <c r="BP273" s="77">
        <f t="shared" si="227"/>
        <v>1.6037386777440309E-9</v>
      </c>
      <c r="BR273" s="78">
        <v>2.0000000000000001E-10</v>
      </c>
      <c r="BS273" s="78">
        <v>1.9160593372600001</v>
      </c>
      <c r="BT273" s="78">
        <v>53242.3017603384</v>
      </c>
      <c r="BU273" s="77">
        <f t="shared" si="228"/>
        <v>-8.6838932424406634E-11</v>
      </c>
      <c r="BV273" s="77">
        <f t="shared" si="229"/>
        <v>-8.675017637632084E-11</v>
      </c>
      <c r="BW273" s="77">
        <f t="shared" si="230"/>
        <v>-8.6750170463585806E-11</v>
      </c>
      <c r="BX273" s="77">
        <f t="shared" si="231"/>
        <v>-8.6750170463196553E-11</v>
      </c>
      <c r="BZ273" s="78"/>
      <c r="CA273" s="78"/>
      <c r="CB273" s="78"/>
      <c r="CH273" s="78"/>
      <c r="CI273" s="78"/>
      <c r="CJ273" s="78"/>
      <c r="CP273" s="78"/>
      <c r="CQ273" s="78"/>
      <c r="CR273" s="78"/>
      <c r="CX273" s="78"/>
      <c r="CY273" s="78"/>
      <c r="CZ273" s="78"/>
      <c r="DF273" s="78">
        <v>1.0000000000000001E-9</v>
      </c>
      <c r="DG273" s="78">
        <v>5.3214218827600002</v>
      </c>
      <c r="DH273" s="78">
        <v>108903.566063355</v>
      </c>
      <c r="DI273" s="77">
        <f t="shared" si="232"/>
        <v>-2.8944688350547021E-11</v>
      </c>
      <c r="DJ273" s="77">
        <f t="shared" si="233"/>
        <v>-2.9951795602196481E-11</v>
      </c>
      <c r="DK273" s="77">
        <f t="shared" si="234"/>
        <v>-2.9951862684495905E-11</v>
      </c>
      <c r="DL273" s="77">
        <f t="shared" si="235"/>
        <v>-2.99518626889277E-11</v>
      </c>
      <c r="DN273" s="78">
        <v>1E-10</v>
      </c>
      <c r="DO273" s="78">
        <v>3.60476399042</v>
      </c>
      <c r="DP273" s="78">
        <v>49527.3514576753</v>
      </c>
      <c r="DQ273" s="77">
        <f t="shared" si="236"/>
        <v>6.7761394108793208E-11</v>
      </c>
      <c r="DR273" s="77">
        <f t="shared" si="237"/>
        <v>6.7727689217556694E-11</v>
      </c>
      <c r="DS273" s="77">
        <f t="shared" si="238"/>
        <v>6.7727686972003385E-11</v>
      </c>
      <c r="DT273" s="77">
        <f t="shared" si="239"/>
        <v>6.7727686971852838E-11</v>
      </c>
      <c r="DV273" s="78">
        <v>9.9999999999999994E-12</v>
      </c>
      <c r="DW273" s="78">
        <v>3.3876046343000001</v>
      </c>
      <c r="DX273" s="78">
        <v>49842.609890276297</v>
      </c>
      <c r="DY273" s="77">
        <f t="shared" si="240"/>
        <v>-9.3931205663189917E-12</v>
      </c>
      <c r="DZ273" s="77">
        <f t="shared" si="241"/>
        <v>-9.3947015362096383E-12</v>
      </c>
      <c r="EA273" s="77">
        <f t="shared" si="242"/>
        <v>-9.3947016414513962E-12</v>
      </c>
      <c r="EB273" s="77">
        <f t="shared" si="243"/>
        <v>-9.3947016414582124E-12</v>
      </c>
      <c r="ED273" s="78"/>
      <c r="EE273" s="78"/>
      <c r="EF273" s="78"/>
      <c r="EL273" s="78"/>
      <c r="EM273" s="78"/>
      <c r="EN273" s="78"/>
      <c r="ET273" s="78"/>
      <c r="EU273" s="78"/>
      <c r="EV273" s="78"/>
    </row>
    <row r="274" spans="12:152" s="77" customFormat="1" ht="12.75">
      <c r="L274" s="78"/>
      <c r="N274" s="78">
        <v>6.5000000000000003E-9</v>
      </c>
      <c r="O274" s="78">
        <v>5.5122734849099997</v>
      </c>
      <c r="P274" s="78">
        <v>29428.515568274001</v>
      </c>
      <c r="Q274" s="77">
        <f t="shared" si="212"/>
        <v>5.4489224995693249E-9</v>
      </c>
      <c r="R274" s="77">
        <f t="shared" si="213"/>
        <v>5.4479574202323033E-9</v>
      </c>
      <c r="S274" s="77">
        <f t="shared" si="214"/>
        <v>5.4479573559350786E-9</v>
      </c>
      <c r="T274" s="77">
        <f t="shared" si="215"/>
        <v>5.4479573559308468E-9</v>
      </c>
      <c r="V274" s="78">
        <v>7.4000000000000003E-10</v>
      </c>
      <c r="W274" s="78">
        <v>5.0650561656299997</v>
      </c>
      <c r="X274" s="78">
        <v>27140.1715247625</v>
      </c>
      <c r="Y274" s="77">
        <f t="shared" si="216"/>
        <v>4.5863150119072516E-10</v>
      </c>
      <c r="Z274" s="77">
        <f t="shared" si="217"/>
        <v>4.5848566737017185E-10</v>
      </c>
      <c r="AA274" s="77">
        <f t="shared" si="218"/>
        <v>4.5848565765524068E-10</v>
      </c>
      <c r="AB274" s="77">
        <f t="shared" si="219"/>
        <v>4.5848565765459683E-10</v>
      </c>
      <c r="AD274" s="78">
        <v>3.9999999999999998E-11</v>
      </c>
      <c r="AE274" s="78">
        <v>5.6776250847299998</v>
      </c>
      <c r="AF274" s="78">
        <v>183674.70392120801</v>
      </c>
      <c r="AG274" s="77">
        <f t="shared" si="220"/>
        <v>1.7162448290616718E-11</v>
      </c>
      <c r="AH274" s="77">
        <f t="shared" si="221"/>
        <v>1.7101025916952429E-11</v>
      </c>
      <c r="AI274" s="77">
        <f t="shared" si="222"/>
        <v>1.7101021823969952E-11</v>
      </c>
      <c r="AJ274" s="77">
        <f t="shared" si="223"/>
        <v>1.710102182369863E-11</v>
      </c>
      <c r="AL274" s="78"/>
      <c r="AM274" s="78"/>
      <c r="AN274" s="78"/>
      <c r="AT274" s="78"/>
      <c r="AU274" s="78"/>
      <c r="AV274" s="78"/>
      <c r="BB274" s="78"/>
      <c r="BC274" s="78"/>
      <c r="BD274" s="78"/>
      <c r="BJ274" s="78">
        <v>1.55E-9</v>
      </c>
      <c r="BK274" s="78">
        <v>3.2954064462199999</v>
      </c>
      <c r="BL274" s="78">
        <v>97112.936974696699</v>
      </c>
      <c r="BM274" s="77">
        <f t="shared" si="224"/>
        <v>7.2561927002672174E-10</v>
      </c>
      <c r="BN274" s="77">
        <f t="shared" si="225"/>
        <v>7.2438838886157281E-10</v>
      </c>
      <c r="BO274" s="77">
        <f t="shared" si="226"/>
        <v>7.2438830685326799E-10</v>
      </c>
      <c r="BP274" s="77">
        <f t="shared" si="227"/>
        <v>7.2438830684781552E-10</v>
      </c>
      <c r="BR274" s="78">
        <v>1.7000000000000001E-10</v>
      </c>
      <c r="BS274" s="78">
        <v>3.6579730295799999</v>
      </c>
      <c r="BT274" s="78">
        <v>25938.339944439598</v>
      </c>
      <c r="BU274" s="77">
        <f t="shared" si="228"/>
        <v>-5.9595839343450614E-11</v>
      </c>
      <c r="BV274" s="77">
        <f t="shared" si="229"/>
        <v>-5.9634044275060663E-11</v>
      </c>
      <c r="BW274" s="77">
        <f t="shared" si="230"/>
        <v>-5.9634046819774375E-11</v>
      </c>
      <c r="BX274" s="77">
        <f t="shared" si="231"/>
        <v>-5.9634046819941788E-11</v>
      </c>
      <c r="BZ274" s="78"/>
      <c r="CA274" s="78"/>
      <c r="CB274" s="78"/>
      <c r="CH274" s="78"/>
      <c r="CI274" s="78"/>
      <c r="CJ274" s="78"/>
      <c r="CP274" s="78"/>
      <c r="CQ274" s="78"/>
      <c r="CR274" s="78"/>
      <c r="CX274" s="78"/>
      <c r="CY274" s="78"/>
      <c r="CZ274" s="78"/>
      <c r="DF274" s="78">
        <v>7.8999999999999996E-10</v>
      </c>
      <c r="DG274" s="78">
        <v>4.6810849698699997</v>
      </c>
      <c r="DH274" s="78">
        <v>27154.3986187642</v>
      </c>
      <c r="DI274" s="77">
        <f t="shared" si="232"/>
        <v>1.6128068488120641E-10</v>
      </c>
      <c r="DJ274" s="77">
        <f t="shared" si="233"/>
        <v>1.6108639224819119E-10</v>
      </c>
      <c r="DK274" s="77">
        <f t="shared" si="234"/>
        <v>1.6108637930603873E-10</v>
      </c>
      <c r="DL274" s="77">
        <f t="shared" si="235"/>
        <v>1.6108637930518146E-10</v>
      </c>
      <c r="DN274" s="78">
        <v>8.9999999999999999E-11</v>
      </c>
      <c r="DO274" s="78">
        <v>5.3549857111300003</v>
      </c>
      <c r="DP274" s="78">
        <v>2648.4548254729998</v>
      </c>
      <c r="DQ274" s="77">
        <f t="shared" si="236"/>
        <v>-8.9592363530185806E-11</v>
      </c>
      <c r="DR274" s="77">
        <f t="shared" si="237"/>
        <v>-8.9592573153379645E-11</v>
      </c>
      <c r="DS274" s="77">
        <f t="shared" si="238"/>
        <v>-8.9592573167340825E-11</v>
      </c>
      <c r="DT274" s="77">
        <f t="shared" si="239"/>
        <v>-8.9592573167341743E-11</v>
      </c>
      <c r="DV274" s="78">
        <v>9.9999999999999994E-12</v>
      </c>
      <c r="DW274" s="78">
        <v>4.0417641614099997</v>
      </c>
      <c r="DX274" s="78">
        <v>25565.3257234804</v>
      </c>
      <c r="DY274" s="77">
        <f t="shared" si="240"/>
        <v>8.6631145856435846E-12</v>
      </c>
      <c r="DZ274" s="77">
        <f t="shared" si="241"/>
        <v>8.6642957856119337E-12</v>
      </c>
      <c r="EA274" s="77">
        <f t="shared" si="242"/>
        <v>8.6642958642752897E-12</v>
      </c>
      <c r="EB274" s="77">
        <f t="shared" si="243"/>
        <v>8.6642958642805404E-12</v>
      </c>
      <c r="ED274" s="78"/>
      <c r="EE274" s="78"/>
      <c r="EF274" s="78"/>
      <c r="EL274" s="78"/>
      <c r="EM274" s="78"/>
      <c r="EN274" s="78"/>
      <c r="ET274" s="78"/>
      <c r="EU274" s="78"/>
      <c r="EV274" s="78"/>
    </row>
    <row r="275" spans="12:152" s="77" customFormat="1" ht="12.75">
      <c r="L275" s="78"/>
      <c r="N275" s="78">
        <v>6.58E-9</v>
      </c>
      <c r="O275" s="78">
        <v>2.0329925639300002</v>
      </c>
      <c r="P275" s="78">
        <v>51756.321639273199</v>
      </c>
      <c r="Q275" s="77">
        <f t="shared" si="212"/>
        <v>-3.8209371993112214E-9</v>
      </c>
      <c r="R275" s="77">
        <f t="shared" si="213"/>
        <v>-3.8235018503349693E-9</v>
      </c>
      <c r="S275" s="77">
        <f t="shared" si="214"/>
        <v>-3.8235020211369686E-9</v>
      </c>
      <c r="T275" s="77">
        <f t="shared" si="215"/>
        <v>-3.8235020211482323E-9</v>
      </c>
      <c r="V275" s="78">
        <v>7.5E-10</v>
      </c>
      <c r="W275" s="78">
        <v>5.4776061087599999</v>
      </c>
      <c r="X275" s="78">
        <v>134.10904958500001</v>
      </c>
      <c r="Y275" s="77">
        <f t="shared" si="216"/>
        <v>1.6228518908079286E-11</v>
      </c>
      <c r="Z275" s="77">
        <f t="shared" si="217"/>
        <v>1.6227588572365281E-11</v>
      </c>
      <c r="AA275" s="77">
        <f t="shared" si="218"/>
        <v>1.6227588510396041E-11</v>
      </c>
      <c r="AB275" s="77">
        <f t="shared" si="219"/>
        <v>1.6227588510392044E-11</v>
      </c>
      <c r="AD275" s="78">
        <v>3.9999999999999998E-11</v>
      </c>
      <c r="AE275" s="78">
        <v>0.21138526734999999</v>
      </c>
      <c r="AF275" s="78">
        <v>214364.55718174501</v>
      </c>
      <c r="AG275" s="77">
        <f t="shared" si="220"/>
        <v>2.7097414383583766E-11</v>
      </c>
      <c r="AH275" s="77">
        <f t="shared" si="221"/>
        <v>2.7039007716161255E-11</v>
      </c>
      <c r="AI275" s="77">
        <f t="shared" si="222"/>
        <v>2.7039003822151694E-11</v>
      </c>
      <c r="AJ275" s="77">
        <f t="shared" si="223"/>
        <v>2.703900382189701E-11</v>
      </c>
      <c r="AL275" s="78"/>
      <c r="AM275" s="78"/>
      <c r="AN275" s="78"/>
      <c r="AT275" s="78"/>
      <c r="AU275" s="78"/>
      <c r="AV275" s="78"/>
      <c r="BB275" s="78"/>
      <c r="BC275" s="78"/>
      <c r="BD275" s="78"/>
      <c r="BJ275" s="78">
        <v>1.5199999999999999E-9</v>
      </c>
      <c r="BK275" s="78">
        <v>1.66425291176</v>
      </c>
      <c r="BL275" s="78">
        <v>25654.191403697299</v>
      </c>
      <c r="BM275" s="77">
        <f t="shared" si="224"/>
        <v>-1.0650993817477107E-9</v>
      </c>
      <c r="BN275" s="77">
        <f t="shared" si="225"/>
        <v>-1.0653567331982356E-9</v>
      </c>
      <c r="BO275" s="77">
        <f t="shared" si="226"/>
        <v>-1.0653567503384028E-9</v>
      </c>
      <c r="BP275" s="77">
        <f t="shared" si="227"/>
        <v>-1.0653567503395121E-9</v>
      </c>
      <c r="BR275" s="78">
        <v>1.7000000000000001E-10</v>
      </c>
      <c r="BS275" s="78">
        <v>4.7235663628399998</v>
      </c>
      <c r="BT275" s="78">
        <v>39743.763632750597</v>
      </c>
      <c r="BU275" s="77">
        <f t="shared" si="228"/>
        <v>-7.233822727447985E-11</v>
      </c>
      <c r="BV275" s="77">
        <f t="shared" si="229"/>
        <v>-7.2394789531765374E-11</v>
      </c>
      <c r="BW275" s="77">
        <f t="shared" si="230"/>
        <v>-7.2394793299042867E-11</v>
      </c>
      <c r="BX275" s="77">
        <f t="shared" si="231"/>
        <v>-7.2394793299292043E-11</v>
      </c>
      <c r="BZ275" s="78"/>
      <c r="CA275" s="78"/>
      <c r="CB275" s="78"/>
      <c r="CH275" s="78"/>
      <c r="CI275" s="78"/>
      <c r="CJ275" s="78"/>
      <c r="CP275" s="78"/>
      <c r="CQ275" s="78"/>
      <c r="CR275" s="78"/>
      <c r="CX275" s="78"/>
      <c r="CY275" s="78"/>
      <c r="CZ275" s="78"/>
      <c r="DF275" s="78">
        <v>9.2000000000000003E-10</v>
      </c>
      <c r="DG275" s="78">
        <v>5.5210309363499999</v>
      </c>
      <c r="DH275" s="78">
        <v>51322.609901396303</v>
      </c>
      <c r="DI275" s="77">
        <f t="shared" si="232"/>
        <v>-7.7907353238696189E-10</v>
      </c>
      <c r="DJ275" s="77">
        <f t="shared" si="233"/>
        <v>-7.7930578945049992E-10</v>
      </c>
      <c r="DK275" s="77">
        <f t="shared" si="234"/>
        <v>-7.7930580491524418E-10</v>
      </c>
      <c r="DL275" s="77">
        <f t="shared" si="235"/>
        <v>-7.7930580491627267E-10</v>
      </c>
      <c r="DN275" s="78">
        <v>1E-10</v>
      </c>
      <c r="DO275" s="78">
        <v>2.54352513591</v>
      </c>
      <c r="DP275" s="78">
        <v>52815.703569462399</v>
      </c>
      <c r="DQ275" s="77">
        <f t="shared" si="236"/>
        <v>2.9582783863930244E-11</v>
      </c>
      <c r="DR275" s="77">
        <f t="shared" si="237"/>
        <v>2.9536103845198217E-11</v>
      </c>
      <c r="DS275" s="77">
        <f t="shared" si="238"/>
        <v>2.953610073561135E-11</v>
      </c>
      <c r="DT275" s="77">
        <f t="shared" si="239"/>
        <v>2.9536100735404981E-11</v>
      </c>
      <c r="DV275" s="78">
        <v>9.9999999999999994E-12</v>
      </c>
      <c r="DW275" s="78">
        <v>1.99169557218</v>
      </c>
      <c r="DX275" s="78">
        <v>105940.68546158</v>
      </c>
      <c r="DY275" s="77">
        <f t="shared" si="240"/>
        <v>4.8193530635125654E-12</v>
      </c>
      <c r="DZ275" s="77">
        <f t="shared" si="241"/>
        <v>4.8107627619649583E-12</v>
      </c>
      <c r="EA275" s="77">
        <f t="shared" si="242"/>
        <v>4.8107621896122082E-12</v>
      </c>
      <c r="EB275" s="77">
        <f t="shared" si="243"/>
        <v>4.8107621895743348E-12</v>
      </c>
      <c r="ED275" s="78"/>
      <c r="EE275" s="78"/>
      <c r="EF275" s="78"/>
      <c r="EL275" s="78"/>
      <c r="EM275" s="78"/>
      <c r="EN275" s="78"/>
      <c r="ET275" s="78"/>
      <c r="EU275" s="78"/>
      <c r="EV275" s="78"/>
    </row>
    <row r="276" spans="12:152" s="77" customFormat="1" ht="12.75">
      <c r="L276" s="78"/>
      <c r="N276" s="78">
        <v>5.93E-9</v>
      </c>
      <c r="O276" s="78">
        <v>6.0680777996100002</v>
      </c>
      <c r="P276" s="78">
        <v>114564.898112507</v>
      </c>
      <c r="Q276" s="77">
        <f t="shared" si="212"/>
        <v>4.0158587959995724E-9</v>
      </c>
      <c r="R276" s="77">
        <f t="shared" si="213"/>
        <v>4.0112318605770731E-9</v>
      </c>
      <c r="S276" s="77">
        <f t="shared" si="214"/>
        <v>4.0112315522272943E-9</v>
      </c>
      <c r="T276" s="77">
        <f t="shared" si="215"/>
        <v>4.0112315522064403E-9</v>
      </c>
      <c r="V276" s="78">
        <v>8.9000000000000003E-10</v>
      </c>
      <c r="W276" s="78">
        <v>6.25587801019</v>
      </c>
      <c r="X276" s="78">
        <v>150866.08680029199</v>
      </c>
      <c r="Y276" s="77">
        <f t="shared" si="216"/>
        <v>5.8625301038619779E-10</v>
      </c>
      <c r="Z276" s="77">
        <f t="shared" si="217"/>
        <v>5.8531778739774395E-10</v>
      </c>
      <c r="AA276" s="77">
        <f t="shared" si="218"/>
        <v>5.8531772506469938E-10</v>
      </c>
      <c r="AB276" s="77">
        <f t="shared" si="219"/>
        <v>5.8531772506058354E-10</v>
      </c>
      <c r="AD276" s="78">
        <v>3.9999999999999998E-11</v>
      </c>
      <c r="AE276" s="78">
        <v>5.2431146470899996</v>
      </c>
      <c r="AF276" s="78">
        <v>116917.764266279</v>
      </c>
      <c r="AG276" s="77">
        <f t="shared" si="220"/>
        <v>-2.1256452643239219E-11</v>
      </c>
      <c r="AH276" s="77">
        <f t="shared" si="221"/>
        <v>-2.1293092763581551E-11</v>
      </c>
      <c r="AI276" s="77">
        <f t="shared" si="222"/>
        <v>-2.1293095203346193E-11</v>
      </c>
      <c r="AJ276" s="77">
        <f t="shared" si="223"/>
        <v>-2.1293095203507877E-11</v>
      </c>
      <c r="AL276" s="78"/>
      <c r="AM276" s="78"/>
      <c r="AN276" s="78"/>
      <c r="AT276" s="78"/>
      <c r="AU276" s="78"/>
      <c r="AV276" s="78"/>
      <c r="BB276" s="78"/>
      <c r="BC276" s="78"/>
      <c r="BD276" s="78"/>
      <c r="BJ276" s="78">
        <v>1.79E-9</v>
      </c>
      <c r="BK276" s="78">
        <v>2.2024831035300001</v>
      </c>
      <c r="BL276" s="78">
        <v>104331.942805396</v>
      </c>
      <c r="BM276" s="77">
        <f t="shared" si="224"/>
        <v>-3.7080181408687845E-10</v>
      </c>
      <c r="BN276" s="77">
        <f t="shared" si="225"/>
        <v>-3.6911132399173196E-10</v>
      </c>
      <c r="BO276" s="77">
        <f t="shared" si="226"/>
        <v>-3.6911121137688043E-10</v>
      </c>
      <c r="BP276" s="77">
        <f t="shared" si="227"/>
        <v>-3.6911121136951279E-10</v>
      </c>
      <c r="BR276" s="78">
        <v>1.7000000000000001E-10</v>
      </c>
      <c r="BS276" s="78">
        <v>4.6338502937000001</v>
      </c>
      <c r="BT276" s="78">
        <v>70269.180982698294</v>
      </c>
      <c r="BU276" s="77">
        <f t="shared" si="228"/>
        <v>-2.2653372687409574E-11</v>
      </c>
      <c r="BV276" s="77">
        <f t="shared" si="229"/>
        <v>-2.2762900980565161E-11</v>
      </c>
      <c r="BW276" s="77">
        <f t="shared" si="230"/>
        <v>-2.2762908275914135E-11</v>
      </c>
      <c r="BX276" s="77">
        <f t="shared" si="231"/>
        <v>-2.2762908276392956E-11</v>
      </c>
      <c r="BZ276" s="78"/>
      <c r="CA276" s="78"/>
      <c r="CB276" s="78"/>
      <c r="CH276" s="78"/>
      <c r="CI276" s="78"/>
      <c r="CJ276" s="78"/>
      <c r="CP276" s="78"/>
      <c r="CQ276" s="78"/>
      <c r="CR276" s="78"/>
      <c r="CX276" s="78"/>
      <c r="CY276" s="78"/>
      <c r="CZ276" s="78"/>
      <c r="DF276" s="78">
        <v>9.2999999999999999E-10</v>
      </c>
      <c r="DG276" s="78">
        <v>4.2060477351100003</v>
      </c>
      <c r="DH276" s="78">
        <v>38813.356576349201</v>
      </c>
      <c r="DI276" s="77">
        <f t="shared" si="232"/>
        <v>-8.113193544754897E-10</v>
      </c>
      <c r="DJ276" s="77">
        <f t="shared" si="233"/>
        <v>-8.1115605998653592E-10</v>
      </c>
      <c r="DK276" s="77">
        <f t="shared" si="234"/>
        <v>-8.1115604910602311E-10</v>
      </c>
      <c r="DL276" s="77">
        <f t="shared" si="235"/>
        <v>-8.1115604910531204E-10</v>
      </c>
      <c r="DN276" s="78">
        <v>8.9999999999999999E-11</v>
      </c>
      <c r="DO276" s="78">
        <v>5.2549884988500004</v>
      </c>
      <c r="DP276" s="78">
        <v>130012.917516994</v>
      </c>
      <c r="DQ276" s="77">
        <f t="shared" si="236"/>
        <v>7.0431894358263327E-11</v>
      </c>
      <c r="DR276" s="77">
        <f t="shared" si="237"/>
        <v>7.0499238484685577E-11</v>
      </c>
      <c r="DS276" s="77">
        <f t="shared" si="238"/>
        <v>7.0499242967079166E-11</v>
      </c>
      <c r="DT276" s="77">
        <f t="shared" si="239"/>
        <v>7.049924296737173E-11</v>
      </c>
      <c r="DV276" s="78">
        <v>9.9999999999999994E-12</v>
      </c>
      <c r="DW276" s="78">
        <v>2.4012636821100002</v>
      </c>
      <c r="DX276" s="78">
        <v>26555.868131928601</v>
      </c>
      <c r="DY276" s="77">
        <f t="shared" si="240"/>
        <v>9.47195238350608E-12</v>
      </c>
      <c r="DZ276" s="77">
        <f t="shared" si="241"/>
        <v>9.4711642833970334E-12</v>
      </c>
      <c r="EA276" s="77">
        <f t="shared" si="242"/>
        <v>9.4711642308827484E-12</v>
      </c>
      <c r="EB276" s="77">
        <f t="shared" si="243"/>
        <v>9.4711642308792813E-12</v>
      </c>
      <c r="ED276" s="78"/>
      <c r="EE276" s="78"/>
      <c r="EF276" s="78"/>
      <c r="EL276" s="78"/>
      <c r="EM276" s="78"/>
      <c r="EN276" s="78"/>
      <c r="ET276" s="78"/>
      <c r="EU276" s="78"/>
      <c r="EV276" s="78"/>
    </row>
    <row r="277" spans="12:152" s="77" customFormat="1" ht="12.75">
      <c r="L277" s="78"/>
      <c r="N277" s="78">
        <v>6.6599999999999997E-9</v>
      </c>
      <c r="O277" s="78">
        <v>0.70706334860999998</v>
      </c>
      <c r="P277" s="78">
        <v>26162.6847401415</v>
      </c>
      <c r="Q277" s="77">
        <f t="shared" si="212"/>
        <v>6.575558369675363E-9</v>
      </c>
      <c r="R277" s="77">
        <f t="shared" si="213"/>
        <v>6.5758140673220917E-9</v>
      </c>
      <c r="S277" s="77">
        <f t="shared" si="214"/>
        <v>6.5758140843412534E-9</v>
      </c>
      <c r="T277" s="77">
        <f t="shared" si="215"/>
        <v>6.5758140843423924E-9</v>
      </c>
      <c r="V277" s="78">
        <v>9.7999999999999992E-10</v>
      </c>
      <c r="W277" s="78">
        <v>4.7169859136900003</v>
      </c>
      <c r="X277" s="78">
        <v>12725.453434775</v>
      </c>
      <c r="Y277" s="77">
        <f t="shared" si="216"/>
        <v>-9.7131573648994547E-10</v>
      </c>
      <c r="Z277" s="77">
        <f t="shared" si="217"/>
        <v>-9.7133105564346756E-10</v>
      </c>
      <c r="AA277" s="77">
        <f t="shared" si="218"/>
        <v>-9.7133105666342655E-10</v>
      </c>
      <c r="AB277" s="77">
        <f t="shared" si="219"/>
        <v>-9.7133105666349313E-10</v>
      </c>
      <c r="AD277" s="78">
        <v>3E-11</v>
      </c>
      <c r="AE277" s="78">
        <v>3.8663485882300002</v>
      </c>
      <c r="AF277" s="78">
        <v>104371.28232719599</v>
      </c>
      <c r="AG277" s="77">
        <f t="shared" si="220"/>
        <v>-2.9895198916021828E-11</v>
      </c>
      <c r="AH277" s="77">
        <f t="shared" si="221"/>
        <v>-2.9897604235037582E-11</v>
      </c>
      <c r="AI277" s="77">
        <f t="shared" si="222"/>
        <v>-2.9897604394327106E-11</v>
      </c>
      <c r="AJ277" s="77">
        <f t="shared" si="223"/>
        <v>-2.9897604394337808E-11</v>
      </c>
      <c r="AL277" s="78"/>
      <c r="AM277" s="78"/>
      <c r="AN277" s="78"/>
      <c r="AT277" s="78"/>
      <c r="AU277" s="78"/>
      <c r="AV277" s="78"/>
      <c r="BB277" s="78"/>
      <c r="BC277" s="78"/>
      <c r="BD277" s="78"/>
      <c r="BJ277" s="78">
        <v>1.57E-9</v>
      </c>
      <c r="BK277" s="78">
        <v>5.91615237188</v>
      </c>
      <c r="BL277" s="78">
        <v>51742.094545271502</v>
      </c>
      <c r="BM277" s="77">
        <f t="shared" si="224"/>
        <v>-3.1325695003076013E-10</v>
      </c>
      <c r="BN277" s="77">
        <f t="shared" si="225"/>
        <v>-3.1252046279931134E-10</v>
      </c>
      <c r="BO277" s="77">
        <f t="shared" si="226"/>
        <v>-3.1252041373963706E-10</v>
      </c>
      <c r="BP277" s="77">
        <f t="shared" si="227"/>
        <v>-3.125204137363136E-10</v>
      </c>
      <c r="BR277" s="78">
        <v>2.3000000000000001E-10</v>
      </c>
      <c r="BS277" s="78">
        <v>3.47296935942</v>
      </c>
      <c r="BT277" s="78">
        <v>102132.855462109</v>
      </c>
      <c r="BU277" s="77">
        <f t="shared" si="228"/>
        <v>-2.0557714122559317E-10</v>
      </c>
      <c r="BV277" s="77">
        <f t="shared" si="229"/>
        <v>-2.0547959128637344E-10</v>
      </c>
      <c r="BW277" s="77">
        <f t="shared" si="230"/>
        <v>-2.0547958478246459E-10</v>
      </c>
      <c r="BX277" s="77">
        <f t="shared" si="231"/>
        <v>-2.0547958478204167E-10</v>
      </c>
      <c r="BZ277" s="78"/>
      <c r="CA277" s="78"/>
      <c r="CB277" s="78"/>
      <c r="CH277" s="78"/>
      <c r="CI277" s="78"/>
      <c r="CJ277" s="78"/>
      <c r="CP277" s="78"/>
      <c r="CQ277" s="78"/>
      <c r="CR277" s="78"/>
      <c r="CX277" s="78"/>
      <c r="CY277" s="78"/>
      <c r="CZ277" s="78"/>
      <c r="DF277" s="78">
        <v>7.7999999999999999E-10</v>
      </c>
      <c r="DG277" s="78">
        <v>2.8800198214099999</v>
      </c>
      <c r="DH277" s="78">
        <v>29416.0387978543</v>
      </c>
      <c r="DI277" s="77">
        <f t="shared" si="232"/>
        <v>-7.7999863488841531E-10</v>
      </c>
      <c r="DJ277" s="77">
        <f t="shared" si="233"/>
        <v>-7.7999900315117483E-10</v>
      </c>
      <c r="DK277" s="77">
        <f t="shared" si="234"/>
        <v>-7.7999900317378064E-10</v>
      </c>
      <c r="DL277" s="77">
        <f t="shared" si="235"/>
        <v>-7.7999900317378208E-10</v>
      </c>
      <c r="DN277" s="78">
        <v>1E-10</v>
      </c>
      <c r="DO277" s="78">
        <v>5.6377071937699998</v>
      </c>
      <c r="DP277" s="78">
        <v>181555.94006083001</v>
      </c>
      <c r="DQ277" s="77">
        <f t="shared" si="236"/>
        <v>-4.0336784812903447E-11</v>
      </c>
      <c r="DR277" s="77">
        <f t="shared" si="237"/>
        <v>-4.0490427028805849E-11</v>
      </c>
      <c r="DS277" s="77">
        <f t="shared" si="238"/>
        <v>-4.0490437259092769E-11</v>
      </c>
      <c r="DT277" s="77">
        <f t="shared" si="239"/>
        <v>-4.0490437259768453E-11</v>
      </c>
      <c r="DV277" s="78">
        <v>9.9999999999999994E-12</v>
      </c>
      <c r="DW277" s="78">
        <v>3.2815368454099998</v>
      </c>
      <c r="DX277" s="78">
        <v>78149.270136037303</v>
      </c>
      <c r="DY277" s="77">
        <f t="shared" si="240"/>
        <v>-9.3036182693811044E-12</v>
      </c>
      <c r="DZ277" s="77">
        <f t="shared" si="241"/>
        <v>-9.3062667170194719E-12</v>
      </c>
      <c r="EA277" s="77">
        <f t="shared" si="242"/>
        <v>-9.3062668932702345E-12</v>
      </c>
      <c r="EB277" s="77">
        <f t="shared" si="243"/>
        <v>-9.3062668932818862E-12</v>
      </c>
      <c r="ED277" s="78"/>
      <c r="EE277" s="78"/>
      <c r="EF277" s="78"/>
      <c r="EL277" s="78"/>
      <c r="EM277" s="78"/>
      <c r="EN277" s="78"/>
      <c r="ET277" s="78"/>
      <c r="EU277" s="78"/>
      <c r="EV277" s="78"/>
    </row>
    <row r="278" spans="12:152" s="77" customFormat="1" ht="12.75">
      <c r="L278" s="78"/>
      <c r="N278" s="78">
        <v>5.9699999999999999E-9</v>
      </c>
      <c r="O278" s="78">
        <v>5.1577147815500002</v>
      </c>
      <c r="P278" s="78">
        <v>333.85594076939998</v>
      </c>
      <c r="Q278" s="77">
        <f t="shared" si="212"/>
        <v>-5.8888847328186244E-9</v>
      </c>
      <c r="R278" s="77">
        <f t="shared" si="213"/>
        <v>-5.8888877621748045E-9</v>
      </c>
      <c r="S278" s="77">
        <f t="shared" si="214"/>
        <v>-5.8888877623765878E-9</v>
      </c>
      <c r="T278" s="77">
        <f t="shared" si="215"/>
        <v>-5.888887762376601E-9</v>
      </c>
      <c r="V278" s="78">
        <v>6.9E-10</v>
      </c>
      <c r="W278" s="78">
        <v>5.0582219756700004</v>
      </c>
      <c r="X278" s="78">
        <v>1911.1994832171999</v>
      </c>
      <c r="Y278" s="77">
        <f t="shared" si="216"/>
        <v>5.0738733000018357E-10</v>
      </c>
      <c r="Z278" s="77">
        <f t="shared" si="217"/>
        <v>5.0739559811821029E-10</v>
      </c>
      <c r="AA278" s="77">
        <f t="shared" si="218"/>
        <v>5.0739559866894332E-10</v>
      </c>
      <c r="AB278" s="77">
        <f t="shared" si="219"/>
        <v>5.0739559866897992E-10</v>
      </c>
      <c r="AD278" s="78">
        <v>3.9999999999999998E-11</v>
      </c>
      <c r="AE278" s="78">
        <v>5.4288122113400004</v>
      </c>
      <c r="AF278" s="78">
        <v>233731.74634397801</v>
      </c>
      <c r="AG278" s="77">
        <f t="shared" si="220"/>
        <v>-3.1086183680718636E-11</v>
      </c>
      <c r="AH278" s="77">
        <f t="shared" si="221"/>
        <v>-3.1140544196823542E-11</v>
      </c>
      <c r="AI278" s="77">
        <f t="shared" si="222"/>
        <v>-3.1140547812925364E-11</v>
      </c>
      <c r="AJ278" s="77">
        <f t="shared" si="223"/>
        <v>-3.1140547813165104E-11</v>
      </c>
      <c r="AL278" s="78"/>
      <c r="AM278" s="78"/>
      <c r="AN278" s="78"/>
      <c r="AT278" s="78"/>
      <c r="AU278" s="78"/>
      <c r="AV278" s="78"/>
      <c r="BB278" s="78"/>
      <c r="BC278" s="78"/>
      <c r="BD278" s="78"/>
      <c r="BJ278" s="78">
        <v>1.7599999999999999E-9</v>
      </c>
      <c r="BK278" s="78">
        <v>5.0340957197499998</v>
      </c>
      <c r="BL278" s="78">
        <v>52182.434842048402</v>
      </c>
      <c r="BM278" s="77">
        <f t="shared" si="224"/>
        <v>3.3283117665893683E-11</v>
      </c>
      <c r="BN278" s="77">
        <f t="shared" si="225"/>
        <v>3.2433578638204295E-11</v>
      </c>
      <c r="BO278" s="77">
        <f t="shared" si="226"/>
        <v>3.2433522050287407E-11</v>
      </c>
      <c r="BP278" s="77">
        <f t="shared" si="227"/>
        <v>3.243352204648637E-11</v>
      </c>
      <c r="BR278" s="78">
        <v>1.8E-10</v>
      </c>
      <c r="BS278" s="78">
        <v>3.8907523723200002</v>
      </c>
      <c r="BT278" s="78">
        <v>77844.224780847304</v>
      </c>
      <c r="BU278" s="77">
        <f t="shared" si="228"/>
        <v>1.6083675309420999E-10</v>
      </c>
      <c r="BV278" s="77">
        <f t="shared" si="229"/>
        <v>1.6077850693840545E-10</v>
      </c>
      <c r="BW278" s="77">
        <f t="shared" si="230"/>
        <v>1.6077850305585768E-10</v>
      </c>
      <c r="BX278" s="77">
        <f t="shared" si="231"/>
        <v>1.6077850305560004E-10</v>
      </c>
      <c r="BZ278" s="78"/>
      <c r="CA278" s="78"/>
      <c r="CB278" s="78"/>
      <c r="CH278" s="78"/>
      <c r="CI278" s="78"/>
      <c r="CJ278" s="78"/>
      <c r="CP278" s="78"/>
      <c r="CQ278" s="78"/>
      <c r="CR278" s="78"/>
      <c r="CX278" s="78"/>
      <c r="CY278" s="78"/>
      <c r="CZ278" s="78"/>
      <c r="DF278" s="78">
        <v>9.5000000000000003E-10</v>
      </c>
      <c r="DG278" s="78">
        <v>4.4401842130700002</v>
      </c>
      <c r="DH278" s="78">
        <v>115674.276664601</v>
      </c>
      <c r="DI278" s="77">
        <f t="shared" si="232"/>
        <v>-6.4878870543105417E-10</v>
      </c>
      <c r="DJ278" s="77">
        <f t="shared" si="233"/>
        <v>-6.4953099368211374E-10</v>
      </c>
      <c r="DK278" s="77">
        <f t="shared" si="234"/>
        <v>-6.4953104310103664E-10</v>
      </c>
      <c r="DL278" s="77">
        <f t="shared" si="235"/>
        <v>-6.4953104310434691E-10</v>
      </c>
      <c r="DN278" s="78">
        <v>1.0999999999999999E-10</v>
      </c>
      <c r="DO278" s="78">
        <v>1.65385601347</v>
      </c>
      <c r="DP278" s="78">
        <v>26507.3877854493</v>
      </c>
      <c r="DQ278" s="77">
        <f t="shared" si="236"/>
        <v>7.6239989970147356E-11</v>
      </c>
      <c r="DR278" s="77">
        <f t="shared" si="237"/>
        <v>7.6220541837332644E-11</v>
      </c>
      <c r="DS278" s="77">
        <f t="shared" si="238"/>
        <v>7.6220540541742023E-11</v>
      </c>
      <c r="DT278" s="77">
        <f t="shared" si="239"/>
        <v>7.6220540541656345E-11</v>
      </c>
      <c r="DV278" s="78">
        <v>9.9999999999999994E-12</v>
      </c>
      <c r="DW278" s="78">
        <v>1.5060653424199999</v>
      </c>
      <c r="DX278" s="78">
        <v>50593.846934865302</v>
      </c>
      <c r="DY278" s="77">
        <f t="shared" si="240"/>
        <v>-8.328639000148267E-12</v>
      </c>
      <c r="DZ278" s="77">
        <f t="shared" si="241"/>
        <v>-8.3312288046595055E-12</v>
      </c>
      <c r="EA278" s="77">
        <f t="shared" si="242"/>
        <v>-8.3312289771052906E-12</v>
      </c>
      <c r="EB278" s="77">
        <f t="shared" si="243"/>
        <v>-8.3312289771169229E-12</v>
      </c>
      <c r="ED278" s="78"/>
      <c r="EE278" s="78"/>
      <c r="EF278" s="78"/>
      <c r="EL278" s="78"/>
      <c r="EM278" s="78"/>
      <c r="EN278" s="78"/>
      <c r="ET278" s="78"/>
      <c r="EU278" s="78"/>
      <c r="EV278" s="78"/>
    </row>
    <row r="279" spans="12:152" s="77" customFormat="1" ht="12.75">
      <c r="L279" s="78"/>
      <c r="N279" s="78">
        <v>6.1600000000000002E-9</v>
      </c>
      <c r="O279" s="78">
        <v>1.9490228993200001</v>
      </c>
      <c r="P279" s="78">
        <v>78267.590760080493</v>
      </c>
      <c r="Q279" s="77">
        <f t="shared" si="212"/>
        <v>2.6084176123185545E-10</v>
      </c>
      <c r="R279" s="77">
        <f t="shared" si="213"/>
        <v>2.652982036760017E-10</v>
      </c>
      <c r="S279" s="77">
        <f t="shared" si="214"/>
        <v>2.6529850051423476E-10</v>
      </c>
      <c r="T279" s="77">
        <f t="shared" si="215"/>
        <v>2.6529850053382524E-10</v>
      </c>
      <c r="V279" s="78">
        <v>8.0999999999999999E-10</v>
      </c>
      <c r="W279" s="78">
        <v>2.0530756384600002</v>
      </c>
      <c r="X279" s="78">
        <v>1596.1864422845999</v>
      </c>
      <c r="Y279" s="77">
        <f t="shared" si="216"/>
        <v>7.0537103061697133E-10</v>
      </c>
      <c r="Z279" s="77">
        <f t="shared" si="217"/>
        <v>7.0536515035338161E-10</v>
      </c>
      <c r="AA279" s="77">
        <f t="shared" si="218"/>
        <v>7.0536514996169318E-10</v>
      </c>
      <c r="AB279" s="77">
        <f t="shared" si="219"/>
        <v>7.0536514996166702E-10</v>
      </c>
      <c r="AD279" s="78">
        <v>3E-11</v>
      </c>
      <c r="AE279" s="78">
        <v>1.9725104253100001</v>
      </c>
      <c r="AF279" s="78">
        <v>183145.012956113</v>
      </c>
      <c r="AG279" s="77">
        <f t="shared" si="220"/>
        <v>-9.5721911736791102E-12</v>
      </c>
      <c r="AH279" s="77">
        <f t="shared" si="221"/>
        <v>-9.6203525592154849E-12</v>
      </c>
      <c r="AI279" s="77">
        <f t="shared" si="222"/>
        <v>-9.620355766321099E-12</v>
      </c>
      <c r="AJ279" s="77">
        <f t="shared" si="223"/>
        <v>-9.6203557665343097E-12</v>
      </c>
      <c r="AL279" s="78"/>
      <c r="AM279" s="78"/>
      <c r="AN279" s="78"/>
      <c r="AT279" s="78"/>
      <c r="AU279" s="78"/>
      <c r="AV279" s="78"/>
      <c r="BB279" s="78"/>
      <c r="BC279" s="78"/>
      <c r="BD279" s="78"/>
      <c r="BJ279" s="78">
        <v>1.45E-9</v>
      </c>
      <c r="BK279" s="78">
        <v>0.34814763868999998</v>
      </c>
      <c r="BL279" s="78">
        <v>78417.488235207304</v>
      </c>
      <c r="BM279" s="77">
        <f t="shared" si="224"/>
        <v>8.9729258435604366E-10</v>
      </c>
      <c r="BN279" s="77">
        <f t="shared" si="225"/>
        <v>8.9646599412441748E-10</v>
      </c>
      <c r="BO279" s="77">
        <f t="shared" si="226"/>
        <v>8.9646593904960847E-10</v>
      </c>
      <c r="BP279" s="77">
        <f t="shared" si="227"/>
        <v>8.9646593904598077E-10</v>
      </c>
      <c r="BR279" s="78">
        <v>1.5999999999999999E-10</v>
      </c>
      <c r="BS279" s="78">
        <v>1.39550514982</v>
      </c>
      <c r="BT279" s="78">
        <v>119116.851609566</v>
      </c>
      <c r="BU279" s="77">
        <f t="shared" si="228"/>
        <v>1.2462423226962967E-10</v>
      </c>
      <c r="BV279" s="77">
        <f t="shared" si="229"/>
        <v>1.2473473848655425E-10</v>
      </c>
      <c r="BW279" s="77">
        <f t="shared" si="230"/>
        <v>1.2473474584232201E-10</v>
      </c>
      <c r="BX279" s="77">
        <f t="shared" si="231"/>
        <v>1.2473474584281188E-10</v>
      </c>
      <c r="BZ279" s="78"/>
      <c r="CA279" s="78"/>
      <c r="CB279" s="78"/>
      <c r="CH279" s="78"/>
      <c r="CI279" s="78"/>
      <c r="CJ279" s="78"/>
      <c r="CP279" s="78"/>
      <c r="CQ279" s="78"/>
      <c r="CR279" s="78"/>
      <c r="CX279" s="78"/>
      <c r="CY279" s="78"/>
      <c r="CZ279" s="78"/>
      <c r="DF279" s="78">
        <v>1.0399999999999999E-9</v>
      </c>
      <c r="DG279" s="78">
        <v>5.0500452867599996</v>
      </c>
      <c r="DH279" s="78">
        <v>50483.640613645999</v>
      </c>
      <c r="DI279" s="77">
        <f t="shared" si="232"/>
        <v>-3.0334778332087598E-11</v>
      </c>
      <c r="DJ279" s="77">
        <f t="shared" si="233"/>
        <v>-2.9849239287639979E-11</v>
      </c>
      <c r="DK279" s="77">
        <f t="shared" si="234"/>
        <v>-2.9849206945736067E-11</v>
      </c>
      <c r="DL279" s="77">
        <f t="shared" si="235"/>
        <v>-2.9849206943549634E-11</v>
      </c>
      <c r="DN279" s="78">
        <v>1.0999999999999999E-10</v>
      </c>
      <c r="DO279" s="78">
        <v>4.9300813142399997</v>
      </c>
      <c r="DP279" s="78">
        <v>104331.942805396</v>
      </c>
      <c r="DQ279" s="77">
        <f t="shared" si="236"/>
        <v>-2.2428107549479841E-11</v>
      </c>
      <c r="DR279" s="77">
        <f t="shared" si="237"/>
        <v>-2.2532044042272292E-11</v>
      </c>
      <c r="DS279" s="77">
        <f t="shared" si="238"/>
        <v>-2.2532050964773745E-11</v>
      </c>
      <c r="DT279" s="77">
        <f t="shared" si="239"/>
        <v>-2.2532050965226636E-11</v>
      </c>
      <c r="DV279" s="78">
        <v>9.9999999999999994E-12</v>
      </c>
      <c r="DW279" s="78">
        <v>4.9939084674399998</v>
      </c>
      <c r="DX279" s="78">
        <v>143961.26714946199</v>
      </c>
      <c r="DY279" s="77">
        <f t="shared" si="240"/>
        <v>4.2287160321854165E-13</v>
      </c>
      <c r="DZ279" s="77">
        <f t="shared" si="241"/>
        <v>4.0956426625465591E-13</v>
      </c>
      <c r="EA279" s="77">
        <f t="shared" si="242"/>
        <v>4.0956337983016736E-13</v>
      </c>
      <c r="EB279" s="77">
        <f t="shared" si="243"/>
        <v>4.0956337977223573E-13</v>
      </c>
      <c r="ED279" s="78"/>
      <c r="EE279" s="78"/>
      <c r="EF279" s="78"/>
      <c r="EL279" s="78"/>
      <c r="EM279" s="78"/>
      <c r="EN279" s="78"/>
      <c r="ET279" s="78"/>
      <c r="EU279" s="78"/>
      <c r="EV279" s="78"/>
    </row>
    <row r="280" spans="12:152" s="77" customFormat="1" ht="12.75">
      <c r="L280" s="78"/>
      <c r="N280" s="78">
        <v>7.7400000000000002E-9</v>
      </c>
      <c r="O280" s="78">
        <v>2.84206828086</v>
      </c>
      <c r="P280" s="78">
        <v>13655.8604911764</v>
      </c>
      <c r="Q280" s="77">
        <f t="shared" si="212"/>
        <v>-6.3119152979213142E-9</v>
      </c>
      <c r="R280" s="77">
        <f t="shared" si="213"/>
        <v>-6.3113492874038854E-9</v>
      </c>
      <c r="S280" s="77">
        <f t="shared" si="214"/>
        <v>-6.3113492496986332E-9</v>
      </c>
      <c r="T280" s="77">
        <f t="shared" si="215"/>
        <v>-6.31134924969615E-9</v>
      </c>
      <c r="V280" s="78">
        <v>7.5E-10</v>
      </c>
      <c r="W280" s="78">
        <v>2.0568807594299998</v>
      </c>
      <c r="X280" s="78">
        <v>26137.899763478399</v>
      </c>
      <c r="Y280" s="77">
        <f t="shared" si="216"/>
        <v>-5.683551256169666E-11</v>
      </c>
      <c r="Z280" s="77">
        <f t="shared" si="217"/>
        <v>-5.6654667205328044E-11</v>
      </c>
      <c r="AA280" s="77">
        <f t="shared" si="218"/>
        <v>-5.6654655159140514E-11</v>
      </c>
      <c r="AB280" s="77">
        <f t="shared" si="219"/>
        <v>-5.6654655158332817E-11</v>
      </c>
      <c r="AD280" s="78">
        <v>3E-11</v>
      </c>
      <c r="AE280" s="78">
        <v>0.60740481915</v>
      </c>
      <c r="AF280" s="78">
        <v>133882.09065283599</v>
      </c>
      <c r="AG280" s="77">
        <f t="shared" si="220"/>
        <v>2.8697489415460287E-11</v>
      </c>
      <c r="AH280" s="77">
        <f t="shared" si="221"/>
        <v>2.8686636993692929E-11</v>
      </c>
      <c r="AI280" s="77">
        <f t="shared" si="222"/>
        <v>2.8686636269348826E-11</v>
      </c>
      <c r="AJ280" s="77">
        <f t="shared" si="223"/>
        <v>2.8686636269300917E-11</v>
      </c>
      <c r="AL280" s="78"/>
      <c r="AM280" s="78"/>
      <c r="AN280" s="78"/>
      <c r="AT280" s="78"/>
      <c r="AU280" s="78"/>
      <c r="AV280" s="78"/>
      <c r="BB280" s="78"/>
      <c r="BC280" s="78"/>
      <c r="BD280" s="78"/>
      <c r="BJ280" s="78">
        <v>1.51E-9</v>
      </c>
      <c r="BK280" s="78">
        <v>0.84016182049999999</v>
      </c>
      <c r="BL280" s="78">
        <v>26237.466338708698</v>
      </c>
      <c r="BM280" s="77">
        <f t="shared" si="224"/>
        <v>1.4987538319857986E-9</v>
      </c>
      <c r="BN280" s="77">
        <f t="shared" si="225"/>
        <v>1.4987091359720407E-9</v>
      </c>
      <c r="BO280" s="77">
        <f t="shared" si="226"/>
        <v>1.498709132991905E-9</v>
      </c>
      <c r="BP280" s="77">
        <f t="shared" si="227"/>
        <v>1.498709132991706E-9</v>
      </c>
      <c r="BR280" s="78">
        <v>1.7000000000000001E-10</v>
      </c>
      <c r="BS280" s="78">
        <v>3.1941399778399999</v>
      </c>
      <c r="BT280" s="78">
        <v>2333.1963928720002</v>
      </c>
      <c r="BU280" s="77">
        <f t="shared" si="228"/>
        <v>-1.6149472615080751E-10</v>
      </c>
      <c r="BV280" s="77">
        <f t="shared" si="229"/>
        <v>-1.6149357992535825E-10</v>
      </c>
      <c r="BW280" s="77">
        <f t="shared" si="230"/>
        <v>-1.6149357984900568E-10</v>
      </c>
      <c r="BX280" s="77">
        <f t="shared" si="231"/>
        <v>-1.6149357984900079E-10</v>
      </c>
      <c r="BZ280" s="78"/>
      <c r="CA280" s="78"/>
      <c r="CB280" s="78"/>
      <c r="CH280" s="78"/>
      <c r="CI280" s="78"/>
      <c r="CJ280" s="78"/>
      <c r="CP280" s="78"/>
      <c r="CQ280" s="78"/>
      <c r="CR280" s="78"/>
      <c r="CX280" s="78"/>
      <c r="CY280" s="78"/>
      <c r="CZ280" s="78"/>
      <c r="DF280" s="78">
        <v>7.5E-10</v>
      </c>
      <c r="DG280" s="78">
        <v>1.7892706053</v>
      </c>
      <c r="DH280" s="78">
        <v>143961.26714946199</v>
      </c>
      <c r="DI280" s="77">
        <f t="shared" si="232"/>
        <v>1.5557960288138745E-11</v>
      </c>
      <c r="DJ280" s="77">
        <f t="shared" si="233"/>
        <v>1.6556647217354885E-11</v>
      </c>
      <c r="DK280" s="77">
        <f t="shared" si="234"/>
        <v>1.655671373880602E-11</v>
      </c>
      <c r="DL280" s="77">
        <f t="shared" si="235"/>
        <v>1.6556713743153481E-11</v>
      </c>
      <c r="DN280" s="78">
        <v>1E-10</v>
      </c>
      <c r="DO280" s="78">
        <v>0.35445064092</v>
      </c>
      <c r="DP280" s="78">
        <v>26521.614879451001</v>
      </c>
      <c r="DQ280" s="77">
        <f t="shared" si="236"/>
        <v>-5.7493158637359833E-11</v>
      </c>
      <c r="DR280" s="77">
        <f t="shared" si="237"/>
        <v>-5.7513233140939371E-11</v>
      </c>
      <c r="DS280" s="77">
        <f t="shared" si="238"/>
        <v>-5.7513234477985686E-11</v>
      </c>
      <c r="DT280" s="77">
        <f t="shared" si="239"/>
        <v>-5.751323447807404E-11</v>
      </c>
      <c r="DV280" s="78">
        <v>9.9999999999999994E-12</v>
      </c>
      <c r="DW280" s="78">
        <v>4.3627928908099998</v>
      </c>
      <c r="DX280" s="78">
        <v>70269.180982698294</v>
      </c>
      <c r="DY280" s="77">
        <f t="shared" si="240"/>
        <v>-3.9375228529884505E-12</v>
      </c>
      <c r="DZ280" s="77">
        <f t="shared" si="241"/>
        <v>-3.9434979405160749E-12</v>
      </c>
      <c r="EA280" s="77">
        <f t="shared" si="242"/>
        <v>-3.9434983384605863E-12</v>
      </c>
      <c r="EB280" s="77">
        <f t="shared" si="243"/>
        <v>-3.9434983384867047E-12</v>
      </c>
      <c r="ED280" s="78"/>
      <c r="EE280" s="78"/>
      <c r="EF280" s="78"/>
      <c r="EL280" s="78"/>
      <c r="EM280" s="78"/>
      <c r="EN280" s="78"/>
      <c r="ET280" s="78"/>
      <c r="EU280" s="78"/>
      <c r="EV280" s="78"/>
    </row>
    <row r="281" spans="12:152" s="77" customFormat="1" ht="12.75">
      <c r="L281" s="78"/>
      <c r="N281" s="78">
        <v>6.9800000000000003E-9</v>
      </c>
      <c r="O281" s="78">
        <v>5.6074784227799999</v>
      </c>
      <c r="P281" s="78">
        <v>51742.094545271502</v>
      </c>
      <c r="Q281" s="77">
        <f t="shared" si="212"/>
        <v>7.509808747711823E-10</v>
      </c>
      <c r="R281" s="77">
        <f t="shared" si="213"/>
        <v>7.5430273919032219E-10</v>
      </c>
      <c r="S281" s="77">
        <f t="shared" si="214"/>
        <v>7.5430296045338785E-10</v>
      </c>
      <c r="T281" s="77">
        <f t="shared" si="215"/>
        <v>7.5430296046837667E-10</v>
      </c>
      <c r="V281" s="78">
        <v>6.9E-10</v>
      </c>
      <c r="W281" s="78">
        <v>3.6757617632100001</v>
      </c>
      <c r="X281" s="78">
        <v>24609.0365675098</v>
      </c>
      <c r="Y281" s="77">
        <f t="shared" si="216"/>
        <v>4.6873810324726013E-10</v>
      </c>
      <c r="Z281" s="77">
        <f t="shared" si="217"/>
        <v>4.6862280880721175E-10</v>
      </c>
      <c r="AA281" s="77">
        <f t="shared" si="218"/>
        <v>4.6862280112665127E-10</v>
      </c>
      <c r="AB281" s="77">
        <f t="shared" si="219"/>
        <v>4.6862280112614751E-10</v>
      </c>
      <c r="AD281" s="78">
        <v>3E-11</v>
      </c>
      <c r="AE281" s="78">
        <v>6.2339938641500003</v>
      </c>
      <c r="AF281" s="78">
        <v>181659.72224941</v>
      </c>
      <c r="AG281" s="77">
        <f t="shared" si="220"/>
        <v>-1.1525848129944704E-11</v>
      </c>
      <c r="AH281" s="77">
        <f t="shared" si="221"/>
        <v>-1.1572382098198777E-11</v>
      </c>
      <c r="AI281" s="77">
        <f t="shared" si="222"/>
        <v>-1.1572385196734169E-11</v>
      </c>
      <c r="AJ281" s="77">
        <f t="shared" si="223"/>
        <v>-1.15723851969387E-11</v>
      </c>
      <c r="AL281" s="78"/>
      <c r="AM281" s="78"/>
      <c r="AN281" s="78"/>
      <c r="AT281" s="78"/>
      <c r="AU281" s="78"/>
      <c r="AV281" s="78"/>
      <c r="BB281" s="78"/>
      <c r="BC281" s="78"/>
      <c r="BD281" s="78"/>
      <c r="BJ281" s="78">
        <v>1.43E-9</v>
      </c>
      <c r="BK281" s="78">
        <v>0.36102957131000002</v>
      </c>
      <c r="BL281" s="78">
        <v>27154.3986187642</v>
      </c>
      <c r="BM281" s="77">
        <f t="shared" si="224"/>
        <v>1.1818973897300124E-9</v>
      </c>
      <c r="BN281" s="77">
        <f t="shared" si="225"/>
        <v>1.1820995872558344E-9</v>
      </c>
      <c r="BO281" s="77">
        <f t="shared" si="226"/>
        <v>1.1820996007217074E-9</v>
      </c>
      <c r="BP281" s="77">
        <f t="shared" si="227"/>
        <v>1.1820996007225995E-9</v>
      </c>
      <c r="BR281" s="78">
        <v>1.8E-10</v>
      </c>
      <c r="BS281" s="78">
        <v>0.10505670252</v>
      </c>
      <c r="BT281" s="78">
        <v>52290.245571833599</v>
      </c>
      <c r="BU281" s="77">
        <f t="shared" si="228"/>
        <v>1.2598667200842798E-10</v>
      </c>
      <c r="BV281" s="77">
        <f t="shared" si="229"/>
        <v>1.2592446384837142E-10</v>
      </c>
      <c r="BW281" s="77">
        <f t="shared" si="230"/>
        <v>1.2592445970371234E-10</v>
      </c>
      <c r="BX281" s="77">
        <f t="shared" si="231"/>
        <v>1.2592445970343451E-10</v>
      </c>
      <c r="BZ281" s="78"/>
      <c r="CA281" s="78"/>
      <c r="CB281" s="78"/>
      <c r="CH281" s="78"/>
      <c r="CI281" s="78"/>
      <c r="CJ281" s="78"/>
      <c r="CP281" s="78"/>
      <c r="CQ281" s="78"/>
      <c r="CR281" s="78"/>
      <c r="CX281" s="78"/>
      <c r="CY281" s="78"/>
      <c r="CZ281" s="78"/>
      <c r="DF281" s="78">
        <v>8.6000000000000003E-10</v>
      </c>
      <c r="DG281" s="78">
        <v>0.51423355089</v>
      </c>
      <c r="DH281" s="78">
        <v>78267.590760080493</v>
      </c>
      <c r="DI281" s="77">
        <f t="shared" si="232"/>
        <v>8.5623152705438072E-10</v>
      </c>
      <c r="DJ281" s="77">
        <f t="shared" si="233"/>
        <v>8.5628953630739023E-10</v>
      </c>
      <c r="DK281" s="77">
        <f t="shared" si="234"/>
        <v>8.562895401564222E-10</v>
      </c>
      <c r="DL281" s="77">
        <f t="shared" si="235"/>
        <v>8.5628954015667635E-10</v>
      </c>
      <c r="DN281" s="78">
        <v>1E-10</v>
      </c>
      <c r="DO281" s="78">
        <v>2.7930325872799999</v>
      </c>
      <c r="DP281" s="78">
        <v>39743.763632750597</v>
      </c>
      <c r="DQ281" s="77">
        <f t="shared" si="236"/>
        <v>-6.9722822080599348E-11</v>
      </c>
      <c r="DR281" s="77">
        <f t="shared" si="237"/>
        <v>-6.9696458980147788E-11</v>
      </c>
      <c r="DS281" s="77">
        <f t="shared" si="238"/>
        <v>-6.9696457223791756E-11</v>
      </c>
      <c r="DT281" s="77">
        <f t="shared" si="239"/>
        <v>-6.9696457223675576E-11</v>
      </c>
      <c r="DV281" s="78">
        <v>9.9999999999999994E-12</v>
      </c>
      <c r="DW281" s="78">
        <v>0.56330446869999995</v>
      </c>
      <c r="DX281" s="78">
        <v>29428.515568274001</v>
      </c>
      <c r="DY281" s="77">
        <f t="shared" si="240"/>
        <v>7.2650805672403769E-12</v>
      </c>
      <c r="DZ281" s="77">
        <f t="shared" si="241"/>
        <v>7.2669511823778417E-12</v>
      </c>
      <c r="EA281" s="77">
        <f t="shared" si="242"/>
        <v>7.2669513069612618E-12</v>
      </c>
      <c r="EB281" s="77">
        <f t="shared" si="243"/>
        <v>7.2669513069694634E-12</v>
      </c>
      <c r="ED281" s="78"/>
      <c r="EE281" s="78"/>
      <c r="EF281" s="78"/>
      <c r="EL281" s="78"/>
      <c r="EM281" s="78"/>
      <c r="EN281" s="78"/>
      <c r="ET281" s="78"/>
      <c r="EU281" s="78"/>
      <c r="EV281" s="78"/>
    </row>
    <row r="282" spans="12:152" s="77" customFormat="1" ht="12.75">
      <c r="L282" s="78"/>
      <c r="N282" s="78">
        <v>5.5700000000000004E-9</v>
      </c>
      <c r="O282" s="78">
        <v>2.0752960257400002</v>
      </c>
      <c r="P282" s="78">
        <v>181555.94006083001</v>
      </c>
      <c r="Q282" s="77">
        <f t="shared" si="212"/>
        <v>4.132806300470516E-9</v>
      </c>
      <c r="R282" s="77">
        <f t="shared" si="213"/>
        <v>4.1390729407599202E-9</v>
      </c>
      <c r="S282" s="77">
        <f t="shared" si="214"/>
        <v>4.1390733577912135E-9</v>
      </c>
      <c r="T282" s="77">
        <f t="shared" si="215"/>
        <v>4.1390733578187577E-9</v>
      </c>
      <c r="V282" s="78">
        <v>8.0999999999999999E-10</v>
      </c>
      <c r="W282" s="78">
        <v>1.3806013312600001</v>
      </c>
      <c r="X282" s="78">
        <v>52329.585093633097</v>
      </c>
      <c r="Y282" s="77">
        <f t="shared" si="216"/>
        <v>7.8237436150395843E-10</v>
      </c>
      <c r="Z282" s="77">
        <f t="shared" si="217"/>
        <v>7.8247581236167791E-10</v>
      </c>
      <c r="AA282" s="77">
        <f t="shared" si="218"/>
        <v>7.8247581911320382E-10</v>
      </c>
      <c r="AB282" s="77">
        <f t="shared" si="219"/>
        <v>7.8247581911364409E-10</v>
      </c>
      <c r="AD282" s="78">
        <v>3.9999999999999998E-11</v>
      </c>
      <c r="AE282" s="78">
        <v>6.2233628428800003</v>
      </c>
      <c r="AF282" s="78">
        <v>140652.80125408099</v>
      </c>
      <c r="AG282" s="77">
        <f t="shared" si="220"/>
        <v>2.7736918588244685E-11</v>
      </c>
      <c r="AH282" s="77">
        <f t="shared" si="221"/>
        <v>2.7699390652815572E-11</v>
      </c>
      <c r="AI282" s="77">
        <f t="shared" si="222"/>
        <v>2.7699388151521611E-11</v>
      </c>
      <c r="AJ282" s="77">
        <f t="shared" si="223"/>
        <v>2.7699388151357577E-11</v>
      </c>
      <c r="AL282" s="78"/>
      <c r="AM282" s="78"/>
      <c r="AN282" s="78"/>
      <c r="AT282" s="78"/>
      <c r="AU282" s="78"/>
      <c r="AV282" s="78"/>
      <c r="BB282" s="78"/>
      <c r="BC282" s="78"/>
      <c r="BD282" s="78"/>
      <c r="BJ282" s="78">
        <v>1.4200000000000001E-9</v>
      </c>
      <c r="BK282" s="78">
        <v>5.8749089517700002</v>
      </c>
      <c r="BL282" s="78">
        <v>26037.906519669901</v>
      </c>
      <c r="BM282" s="77">
        <f t="shared" si="224"/>
        <v>1.3707701323745869E-9</v>
      </c>
      <c r="BN282" s="77">
        <f t="shared" si="225"/>
        <v>1.3706808022650928E-9</v>
      </c>
      <c r="BO282" s="77">
        <f t="shared" si="226"/>
        <v>1.3706807963121796E-9</v>
      </c>
      <c r="BP282" s="77">
        <f t="shared" si="227"/>
        <v>1.3706807963117788E-9</v>
      </c>
      <c r="BR282" s="78">
        <v>1.5E-10</v>
      </c>
      <c r="BS282" s="78">
        <v>5.66501892458</v>
      </c>
      <c r="BT282" s="78">
        <v>7994.5284420241996</v>
      </c>
      <c r="BU282" s="77">
        <f t="shared" si="228"/>
        <v>8.5767829124366022E-11</v>
      </c>
      <c r="BV282" s="77">
        <f t="shared" si="229"/>
        <v>8.5758726960503074E-11</v>
      </c>
      <c r="BW282" s="77">
        <f t="shared" si="230"/>
        <v>8.5758726354192765E-11</v>
      </c>
      <c r="BX282" s="77">
        <f t="shared" si="231"/>
        <v>8.575872635415253E-11</v>
      </c>
      <c r="BZ282" s="78"/>
      <c r="CA282" s="78"/>
      <c r="CB282" s="78"/>
      <c r="CH282" s="78"/>
      <c r="CI282" s="78"/>
      <c r="CJ282" s="78"/>
      <c r="CP282" s="78"/>
      <c r="CQ282" s="78"/>
      <c r="CR282" s="78"/>
      <c r="CX282" s="78"/>
      <c r="CY282" s="78"/>
      <c r="CZ282" s="78"/>
      <c r="DF282" s="78">
        <v>7.7999999999999999E-10</v>
      </c>
      <c r="DG282" s="78">
        <v>4.6683117378999999</v>
      </c>
      <c r="DH282" s="78">
        <v>114564.898112507</v>
      </c>
      <c r="DI282" s="77">
        <f t="shared" si="232"/>
        <v>-4.7563961118629264E-10</v>
      </c>
      <c r="DJ282" s="77">
        <f t="shared" si="233"/>
        <v>-4.7629458354592564E-10</v>
      </c>
      <c r="DK282" s="77">
        <f t="shared" si="234"/>
        <v>-4.7629462715574398E-10</v>
      </c>
      <c r="DL282" s="77">
        <f t="shared" si="235"/>
        <v>-4.7629462715869329E-10</v>
      </c>
      <c r="DN282" s="78">
        <v>8.9999999999999999E-11</v>
      </c>
      <c r="DO282" s="78">
        <v>0.71144667758000002</v>
      </c>
      <c r="DP282" s="78">
        <v>25764.3977249167</v>
      </c>
      <c r="DQ282" s="77">
        <f t="shared" si="236"/>
        <v>-6.4645301449727087E-11</v>
      </c>
      <c r="DR282" s="77">
        <f t="shared" si="237"/>
        <v>-6.463037374465455E-11</v>
      </c>
      <c r="DS282" s="77">
        <f t="shared" si="238"/>
        <v>-6.4630372750199613E-11</v>
      </c>
      <c r="DT282" s="77">
        <f t="shared" si="239"/>
        <v>-6.463037275013552E-11</v>
      </c>
      <c r="DV282" s="78">
        <v>9.9999999999999994E-12</v>
      </c>
      <c r="DW282" s="78">
        <v>1.9682734347299999</v>
      </c>
      <c r="DX282" s="78">
        <v>188276.65404017101</v>
      </c>
      <c r="DY282" s="77">
        <f t="shared" si="240"/>
        <v>4.8591774550829918E-12</v>
      </c>
      <c r="DZ282" s="77">
        <f t="shared" si="241"/>
        <v>4.8743941955173897E-12</v>
      </c>
      <c r="EA282" s="77">
        <f t="shared" si="242"/>
        <v>4.8743952086107538E-12</v>
      </c>
      <c r="EB282" s="77">
        <f t="shared" si="243"/>
        <v>4.8743952086782547E-12</v>
      </c>
      <c r="ED282" s="78"/>
      <c r="EE282" s="78"/>
      <c r="EF282" s="78"/>
      <c r="EL282" s="78"/>
      <c r="EM282" s="78"/>
      <c r="EN282" s="78"/>
      <c r="ET282" s="78"/>
      <c r="EU282" s="78"/>
      <c r="EV282" s="78"/>
    </row>
    <row r="283" spans="12:152" s="77" customFormat="1" ht="12.75">
      <c r="L283" s="78"/>
      <c r="N283" s="78">
        <v>5.4700000000000003E-9</v>
      </c>
      <c r="O283" s="78">
        <v>3.1774706678100002</v>
      </c>
      <c r="P283" s="78">
        <v>90695.752075120297</v>
      </c>
      <c r="Q283" s="77">
        <f t="shared" si="212"/>
        <v>-5.3830734565083129E-9</v>
      </c>
      <c r="R283" s="77">
        <f t="shared" si="213"/>
        <v>-5.3822565541586362E-9</v>
      </c>
      <c r="S283" s="77">
        <f t="shared" si="214"/>
        <v>-5.3822564996186388E-9</v>
      </c>
      <c r="T283" s="77">
        <f t="shared" si="215"/>
        <v>-5.3822564996150331E-9</v>
      </c>
      <c r="V283" s="78">
        <v>6.9E-10</v>
      </c>
      <c r="W283" s="78">
        <v>1.60181551296</v>
      </c>
      <c r="X283" s="78">
        <v>129483.91596626199</v>
      </c>
      <c r="Y283" s="77">
        <f t="shared" si="216"/>
        <v>6.8920252801642736E-10</v>
      </c>
      <c r="Z283" s="77">
        <f t="shared" si="217"/>
        <v>6.8916230431647849E-10</v>
      </c>
      <c r="AA283" s="77">
        <f t="shared" si="218"/>
        <v>6.891623016042396E-10</v>
      </c>
      <c r="AB283" s="77">
        <f t="shared" si="219"/>
        <v>6.8916230160406175E-10</v>
      </c>
      <c r="AD283" s="78">
        <v>3E-11</v>
      </c>
      <c r="AE283" s="78">
        <v>5.9487613084099999</v>
      </c>
      <c r="AF283" s="78">
        <v>25035.634758385801</v>
      </c>
      <c r="AG283" s="77">
        <f t="shared" si="220"/>
        <v>1.8263944783595964E-11</v>
      </c>
      <c r="AH283" s="77">
        <f t="shared" si="221"/>
        <v>1.8258431736396738E-11</v>
      </c>
      <c r="AI283" s="77">
        <f t="shared" si="222"/>
        <v>1.825843136914108E-11</v>
      </c>
      <c r="AJ283" s="77">
        <f t="shared" si="223"/>
        <v>1.8258431369116723E-11</v>
      </c>
      <c r="AL283" s="78"/>
      <c r="AM283" s="78"/>
      <c r="AN283" s="78"/>
      <c r="AT283" s="78"/>
      <c r="AU283" s="78"/>
      <c r="AV283" s="78"/>
      <c r="BB283" s="78"/>
      <c r="BC283" s="78"/>
      <c r="BD283" s="78"/>
      <c r="BJ283" s="78">
        <v>1.67E-9</v>
      </c>
      <c r="BK283" s="78">
        <v>4.4352044413699998</v>
      </c>
      <c r="BL283" s="78">
        <v>25668.418497699</v>
      </c>
      <c r="BM283" s="77">
        <f t="shared" si="224"/>
        <v>1.5716743547672639E-9</v>
      </c>
      <c r="BN283" s="77">
        <f t="shared" si="225"/>
        <v>1.5718083828037746E-9</v>
      </c>
      <c r="BO283" s="77">
        <f t="shared" si="226"/>
        <v>1.5718083917284146E-9</v>
      </c>
      <c r="BP283" s="77">
        <f t="shared" si="227"/>
        <v>1.571808391728992E-9</v>
      </c>
      <c r="BR283" s="78">
        <v>1.7000000000000001E-10</v>
      </c>
      <c r="BS283" s="78">
        <v>5.5954667131300004</v>
      </c>
      <c r="BT283" s="78">
        <v>60055.895436487299</v>
      </c>
      <c r="BU283" s="77">
        <f t="shared" si="228"/>
        <v>1.3396517274790552E-10</v>
      </c>
      <c r="BV283" s="77">
        <f t="shared" si="229"/>
        <v>1.3390700192584103E-10</v>
      </c>
      <c r="BW283" s="77">
        <f t="shared" si="230"/>
        <v>1.3390699804971055E-10</v>
      </c>
      <c r="BX283" s="77">
        <f t="shared" si="231"/>
        <v>1.3390699804945454E-10</v>
      </c>
      <c r="BZ283" s="78"/>
      <c r="CA283" s="78"/>
      <c r="CB283" s="78"/>
      <c r="CH283" s="78"/>
      <c r="CI283" s="78"/>
      <c r="CJ283" s="78"/>
      <c r="CP283" s="78"/>
      <c r="CQ283" s="78"/>
      <c r="CR283" s="78"/>
      <c r="CX283" s="78"/>
      <c r="CY283" s="78"/>
      <c r="CZ283" s="78"/>
      <c r="DF283" s="78">
        <v>7.7999999999999999E-10</v>
      </c>
      <c r="DG283" s="78">
        <v>4.2013762326400004</v>
      </c>
      <c r="DH283" s="78">
        <v>1692.1656695024001</v>
      </c>
      <c r="DI283" s="77">
        <f t="shared" si="232"/>
        <v>3.5225708221335758E-10</v>
      </c>
      <c r="DJ283" s="77">
        <f t="shared" si="233"/>
        <v>3.5226797721068164E-10</v>
      </c>
      <c r="DK283" s="77">
        <f t="shared" si="234"/>
        <v>3.5226797793639366E-10</v>
      </c>
      <c r="DL283" s="77">
        <f t="shared" si="235"/>
        <v>3.5226797793644065E-10</v>
      </c>
      <c r="DN283" s="78">
        <v>7.9999999999999995E-11</v>
      </c>
      <c r="DO283" s="78">
        <v>4.2295118779300003</v>
      </c>
      <c r="DP283" s="78">
        <v>181505.94343892499</v>
      </c>
      <c r="DQ283" s="77">
        <f t="shared" si="236"/>
        <v>-7.9975762338681206E-11</v>
      </c>
      <c r="DR283" s="77">
        <f t="shared" si="237"/>
        <v>-7.9978956205345942E-11</v>
      </c>
      <c r="DS283" s="77">
        <f t="shared" si="238"/>
        <v>-7.9978956410577556E-11</v>
      </c>
      <c r="DT283" s="77">
        <f t="shared" si="239"/>
        <v>-7.9978956410591114E-11</v>
      </c>
      <c r="DV283" s="78">
        <v>9.9999999999999994E-12</v>
      </c>
      <c r="DW283" s="78">
        <v>6.1402409335000003</v>
      </c>
      <c r="DX283" s="78">
        <v>3328.1356562801898</v>
      </c>
      <c r="DY283" s="77">
        <f t="shared" si="240"/>
        <v>9.6803543997009679E-12</v>
      </c>
      <c r="DZ283" s="77">
        <f t="shared" si="241"/>
        <v>9.6804316229497298E-12</v>
      </c>
      <c r="EA283" s="77">
        <f t="shared" si="242"/>
        <v>9.6804316280932568E-12</v>
      </c>
      <c r="EB283" s="77">
        <f t="shared" si="243"/>
        <v>9.680431628093596E-12</v>
      </c>
      <c r="ED283" s="78"/>
      <c r="EE283" s="78"/>
      <c r="EF283" s="78"/>
      <c r="EL283" s="78"/>
      <c r="EM283" s="78"/>
      <c r="EN283" s="78"/>
      <c r="ET283" s="78"/>
      <c r="EU283" s="78"/>
      <c r="EV283" s="78"/>
    </row>
    <row r="284" spans="12:152" s="77" customFormat="1" ht="12.75">
      <c r="L284" s="78"/>
      <c r="N284" s="78">
        <v>5.4100000000000001E-9</v>
      </c>
      <c r="O284" s="78">
        <v>4.2081635094300003</v>
      </c>
      <c r="P284" s="78">
        <v>28421.099534446199</v>
      </c>
      <c r="Q284" s="77">
        <f t="shared" si="212"/>
        <v>-4.5740187161031935E-9</v>
      </c>
      <c r="R284" s="77">
        <f t="shared" si="213"/>
        <v>-4.5747782085595542E-9</v>
      </c>
      <c r="S284" s="77">
        <f t="shared" si="214"/>
        <v>-4.574778259138713E-9</v>
      </c>
      <c r="T284" s="77">
        <f t="shared" si="215"/>
        <v>-4.5747782591420779E-9</v>
      </c>
      <c r="V284" s="78">
        <v>6.6999999999999996E-10</v>
      </c>
      <c r="W284" s="78">
        <v>5.4366817662900004</v>
      </c>
      <c r="X284" s="78">
        <v>181505.94343892499</v>
      </c>
      <c r="Y284" s="77">
        <f t="shared" si="216"/>
        <v>-2.2281087349720688E-10</v>
      </c>
      <c r="Z284" s="77">
        <f t="shared" si="217"/>
        <v>-2.2387161468145392E-10</v>
      </c>
      <c r="AA284" s="77">
        <f t="shared" si="218"/>
        <v>-2.2387168531635973E-10</v>
      </c>
      <c r="AB284" s="77">
        <f t="shared" si="219"/>
        <v>-2.2387168532102622E-10</v>
      </c>
      <c r="AD284" s="78">
        <v>3E-11</v>
      </c>
      <c r="AE284" s="78">
        <v>3.8342814487900001</v>
      </c>
      <c r="AF284" s="78">
        <v>233681.74972207399</v>
      </c>
      <c r="AG284" s="77">
        <f t="shared" si="220"/>
        <v>-2.4122646074879807E-11</v>
      </c>
      <c r="AH284" s="77">
        <f t="shared" si="221"/>
        <v>-2.4084030596650849E-11</v>
      </c>
      <c r="AI284" s="77">
        <f t="shared" si="222"/>
        <v>-2.4084028020727981E-11</v>
      </c>
      <c r="AJ284" s="77">
        <f t="shared" si="223"/>
        <v>-2.4084028020557158E-11</v>
      </c>
      <c r="AL284" s="78"/>
      <c r="AM284" s="78"/>
      <c r="AN284" s="78"/>
      <c r="AT284" s="78"/>
      <c r="AU284" s="78"/>
      <c r="AV284" s="78"/>
      <c r="BB284" s="78"/>
      <c r="BC284" s="78"/>
      <c r="BD284" s="78"/>
      <c r="BJ284" s="78">
        <v>1.37E-9</v>
      </c>
      <c r="BK284" s="78">
        <v>2.8508932935</v>
      </c>
      <c r="BL284" s="78">
        <v>119116.851609566</v>
      </c>
      <c r="BM284" s="77">
        <f t="shared" si="224"/>
        <v>-7.3059673118921797E-10</v>
      </c>
      <c r="BN284" s="77">
        <f t="shared" si="225"/>
        <v>-7.2931910221925976E-10</v>
      </c>
      <c r="BO284" s="77">
        <f t="shared" si="226"/>
        <v>-7.2931901708695846E-10</v>
      </c>
      <c r="BP284" s="77">
        <f t="shared" si="227"/>
        <v>-7.2931901708128897E-10</v>
      </c>
      <c r="BR284" s="78">
        <v>1.5E-10</v>
      </c>
      <c r="BS284" s="78">
        <v>3.3529756554599999</v>
      </c>
      <c r="BT284" s="78">
        <v>58458.882133139698</v>
      </c>
      <c r="BU284" s="77">
        <f t="shared" si="228"/>
        <v>1.4170524850110639E-10</v>
      </c>
      <c r="BV284" s="77">
        <f t="shared" si="229"/>
        <v>1.4167862381319305E-10</v>
      </c>
      <c r="BW284" s="77">
        <f t="shared" si="230"/>
        <v>1.4167862203834537E-10</v>
      </c>
      <c r="BX284" s="77">
        <f t="shared" si="231"/>
        <v>1.4167862203822775E-10</v>
      </c>
      <c r="BZ284" s="78"/>
      <c r="CA284" s="78"/>
      <c r="CB284" s="78"/>
      <c r="CH284" s="78"/>
      <c r="CI284" s="78"/>
      <c r="CJ284" s="78"/>
      <c r="CP284" s="78"/>
      <c r="CQ284" s="78"/>
      <c r="CR284" s="78"/>
      <c r="CX284" s="78"/>
      <c r="CY284" s="78"/>
      <c r="CZ284" s="78"/>
      <c r="DF284" s="78">
        <v>8.6000000000000003E-10</v>
      </c>
      <c r="DG284" s="78">
        <v>4.0303039195099997</v>
      </c>
      <c r="DH284" s="78">
        <v>78114.146227587902</v>
      </c>
      <c r="DI284" s="77">
        <f t="shared" si="232"/>
        <v>-2.1433717114397351E-10</v>
      </c>
      <c r="DJ284" s="77">
        <f t="shared" si="233"/>
        <v>-2.1493901591303086E-10</v>
      </c>
      <c r="DK284" s="77">
        <f t="shared" si="234"/>
        <v>-2.1493905599809382E-10</v>
      </c>
      <c r="DL284" s="77">
        <f t="shared" si="235"/>
        <v>-2.1493905600074452E-10</v>
      </c>
      <c r="DN284" s="78">
        <v>7.9999999999999995E-11</v>
      </c>
      <c r="DO284" s="78">
        <v>0.1751430319</v>
      </c>
      <c r="DP284" s="78">
        <v>129483.91596626199</v>
      </c>
      <c r="DQ284" s="77">
        <f t="shared" si="236"/>
        <v>7.6714752227207899E-12</v>
      </c>
      <c r="DR284" s="77">
        <f t="shared" si="237"/>
        <v>7.5760755743713929E-12</v>
      </c>
      <c r="DS284" s="77">
        <f t="shared" si="238"/>
        <v>7.5760692194448485E-12</v>
      </c>
      <c r="DT284" s="77">
        <f t="shared" si="239"/>
        <v>7.5760692190283598E-12</v>
      </c>
      <c r="DV284" s="78">
        <v>9.9999999999999994E-12</v>
      </c>
      <c r="DW284" s="78">
        <v>4.3827845511500003</v>
      </c>
      <c r="DX284" s="78">
        <v>52329.585093633097</v>
      </c>
      <c r="DY284" s="77">
        <f t="shared" si="240"/>
        <v>-9.9250480662645366E-12</v>
      </c>
      <c r="DZ284" s="77">
        <f t="shared" si="241"/>
        <v>-9.925638547033917E-12</v>
      </c>
      <c r="EA284" s="77">
        <f t="shared" si="242"/>
        <v>-9.925638586288311E-12</v>
      </c>
      <c r="EB284" s="77">
        <f t="shared" si="243"/>
        <v>-9.92563858629087E-12</v>
      </c>
      <c r="ED284" s="78"/>
      <c r="EE284" s="78"/>
      <c r="EF284" s="78"/>
      <c r="EL284" s="78"/>
      <c r="EM284" s="78"/>
      <c r="EN284" s="78"/>
      <c r="ET284" s="78"/>
      <c r="EU284" s="78"/>
      <c r="EV284" s="78"/>
    </row>
    <row r="285" spans="12:152" s="77" customFormat="1" ht="12.75">
      <c r="L285" s="78"/>
      <c r="N285" s="78">
        <v>6.3899999999999996E-9</v>
      </c>
      <c r="O285" s="78">
        <v>5.55908134374</v>
      </c>
      <c r="P285" s="78">
        <v>78114.146227587902</v>
      </c>
      <c r="Q285" s="77">
        <f t="shared" si="212"/>
        <v>6.1159996183933319E-9</v>
      </c>
      <c r="R285" s="77">
        <f t="shared" si="213"/>
        <v>6.1146602357930437E-9</v>
      </c>
      <c r="S285" s="77">
        <f t="shared" si="214"/>
        <v>6.1146601464705739E-9</v>
      </c>
      <c r="T285" s="77">
        <f t="shared" si="215"/>
        <v>6.114660146464667E-9</v>
      </c>
      <c r="V285" s="78">
        <v>6.6E-10</v>
      </c>
      <c r="W285" s="78">
        <v>1.5695343899500001</v>
      </c>
      <c r="X285" s="78">
        <v>19804.827291582798</v>
      </c>
      <c r="Y285" s="77">
        <f t="shared" si="216"/>
        <v>9.5476303934281135E-11</v>
      </c>
      <c r="Z285" s="77">
        <f t="shared" si="217"/>
        <v>9.5356643543282069E-11</v>
      </c>
      <c r="AA285" s="77">
        <f t="shared" si="218"/>
        <v>9.5356635572616448E-11</v>
      </c>
      <c r="AB285" s="77">
        <f t="shared" si="219"/>
        <v>9.5356635572087453E-11</v>
      </c>
      <c r="AD285" s="78">
        <v>3E-11</v>
      </c>
      <c r="AE285" s="78">
        <v>2.3290285766899999</v>
      </c>
      <c r="AF285" s="78">
        <v>182085.631025924</v>
      </c>
      <c r="AG285" s="77">
        <f t="shared" si="220"/>
        <v>-1.1060661308737361E-11</v>
      </c>
      <c r="AH285" s="77">
        <f t="shared" si="221"/>
        <v>-1.110762343619971E-11</v>
      </c>
      <c r="AI285" s="77">
        <f t="shared" si="222"/>
        <v>-1.1107626563294536E-11</v>
      </c>
      <c r="AJ285" s="77">
        <f t="shared" si="223"/>
        <v>-1.1107626563500471E-11</v>
      </c>
      <c r="AL285" s="78"/>
      <c r="AM285" s="78"/>
      <c r="AN285" s="78"/>
      <c r="AT285" s="78"/>
      <c r="AU285" s="78"/>
      <c r="AV285" s="78"/>
      <c r="BB285" s="78"/>
      <c r="BC285" s="78"/>
      <c r="BD285" s="78"/>
      <c r="BJ285" s="78">
        <v>1.61E-9</v>
      </c>
      <c r="BK285" s="78">
        <v>5.9102038191500004</v>
      </c>
      <c r="BL285" s="78">
        <v>207643.84320240401</v>
      </c>
      <c r="BM285" s="77">
        <f t="shared" si="224"/>
        <v>-4.3830441655232343E-10</v>
      </c>
      <c r="BN285" s="77">
        <f t="shared" si="225"/>
        <v>-4.4127969373402089E-10</v>
      </c>
      <c r="BO285" s="77">
        <f t="shared" si="226"/>
        <v>-4.4127989186269646E-10</v>
      </c>
      <c r="BP285" s="77">
        <f t="shared" si="227"/>
        <v>-4.4127989187572238E-10</v>
      </c>
      <c r="BR285" s="78">
        <v>1.8999999999999999E-10</v>
      </c>
      <c r="BS285" s="78">
        <v>1.8869672232800001</v>
      </c>
      <c r="BT285" s="78">
        <v>1581.9593482830001</v>
      </c>
      <c r="BU285" s="77">
        <f t="shared" si="228"/>
        <v>1.5669173452646999E-10</v>
      </c>
      <c r="BV285" s="77">
        <f t="shared" si="229"/>
        <v>1.5669016174009593E-10</v>
      </c>
      <c r="BW285" s="77">
        <f t="shared" si="230"/>
        <v>1.5669016163533164E-10</v>
      </c>
      <c r="BX285" s="77">
        <f t="shared" si="231"/>
        <v>1.5669016163532477E-10</v>
      </c>
      <c r="BZ285" s="78"/>
      <c r="CA285" s="78"/>
      <c r="CB285" s="78"/>
      <c r="CH285" s="78"/>
      <c r="CI285" s="78"/>
      <c r="CJ285" s="78"/>
      <c r="CP285" s="78"/>
      <c r="CQ285" s="78"/>
      <c r="CR285" s="78"/>
      <c r="CX285" s="78"/>
      <c r="CY285" s="78"/>
      <c r="CZ285" s="78"/>
      <c r="DF285" s="78">
        <v>7.2999999999999996E-10</v>
      </c>
      <c r="DG285" s="78">
        <v>2.27328552013</v>
      </c>
      <c r="DH285" s="78">
        <v>52643.771273502804</v>
      </c>
      <c r="DI285" s="77">
        <f t="shared" si="232"/>
        <v>6.0763141445537694E-10</v>
      </c>
      <c r="DJ285" s="77">
        <f t="shared" si="233"/>
        <v>6.0743429430607751E-10</v>
      </c>
      <c r="DK285" s="77">
        <f t="shared" si="234"/>
        <v>6.0743428117112312E-10</v>
      </c>
      <c r="DL285" s="77">
        <f t="shared" si="235"/>
        <v>6.0743428117027154E-10</v>
      </c>
      <c r="DN285" s="78">
        <v>1E-10</v>
      </c>
      <c r="DO285" s="78">
        <v>1.16786157884</v>
      </c>
      <c r="DP285" s="78">
        <v>25934.124331089399</v>
      </c>
      <c r="DQ285" s="77">
        <f t="shared" si="236"/>
        <v>-3.1141525354086174E-11</v>
      </c>
      <c r="DR285" s="77">
        <f t="shared" si="237"/>
        <v>-3.1118724059549597E-11</v>
      </c>
      <c r="DS285" s="77">
        <f t="shared" si="238"/>
        <v>-3.1118722540698741E-11</v>
      </c>
      <c r="DT285" s="77">
        <f t="shared" si="239"/>
        <v>-3.1118722540596099E-11</v>
      </c>
      <c r="DV285" s="78">
        <v>9.9999999999999994E-12</v>
      </c>
      <c r="DW285" s="78">
        <v>5.3267721158599999</v>
      </c>
      <c r="DX285" s="78">
        <v>26137.899763478399</v>
      </c>
      <c r="DY285" s="77">
        <f t="shared" si="240"/>
        <v>2.0273694634855519E-12</v>
      </c>
      <c r="DZ285" s="77">
        <f t="shared" si="241"/>
        <v>2.0250014196750498E-12</v>
      </c>
      <c r="EA285" s="77">
        <f t="shared" si="242"/>
        <v>2.0250012619361268E-12</v>
      </c>
      <c r="EB285" s="77">
        <f t="shared" si="243"/>
        <v>2.02500126192555E-12</v>
      </c>
      <c r="ED285" s="78"/>
      <c r="EE285" s="78"/>
      <c r="EF285" s="78"/>
      <c r="EL285" s="78"/>
      <c r="EM285" s="78"/>
      <c r="EN285" s="78"/>
      <c r="ET285" s="78"/>
      <c r="EU285" s="78"/>
      <c r="EV285" s="78"/>
    </row>
    <row r="286" spans="12:152" s="77" customFormat="1" ht="12.75">
      <c r="L286" s="78"/>
      <c r="N286" s="78">
        <v>5.2899999999999997E-9</v>
      </c>
      <c r="O286" s="78">
        <v>3.60209913515</v>
      </c>
      <c r="P286" s="78">
        <v>1911.1994832171999</v>
      </c>
      <c r="Q286" s="77">
        <f t="shared" si="212"/>
        <v>4.0065554579963811E-9</v>
      </c>
      <c r="R286" s="77">
        <f t="shared" si="213"/>
        <v>4.0064943803784752E-9</v>
      </c>
      <c r="S286" s="77">
        <f t="shared" si="214"/>
        <v>4.0064943763100618E-9</v>
      </c>
      <c r="T286" s="77">
        <f t="shared" si="215"/>
        <v>4.0064943763097913E-9</v>
      </c>
      <c r="V286" s="78">
        <v>6.6E-10</v>
      </c>
      <c r="W286" s="78">
        <v>3.9255313158099998</v>
      </c>
      <c r="X286" s="78">
        <v>146314.133303234</v>
      </c>
      <c r="Y286" s="77">
        <f t="shared" si="216"/>
        <v>-6.5858682086852641E-10</v>
      </c>
      <c r="Z286" s="77">
        <f t="shared" si="217"/>
        <v>-6.5864465087575932E-10</v>
      </c>
      <c r="AA286" s="77">
        <f t="shared" si="218"/>
        <v>-6.5864465468761169E-10</v>
      </c>
      <c r="AB286" s="77">
        <f t="shared" si="219"/>
        <v>-6.5864465468786171E-10</v>
      </c>
      <c r="AD286" s="78">
        <v>3E-11</v>
      </c>
      <c r="AE286" s="78">
        <v>2.8435468116</v>
      </c>
      <c r="AF286" s="78">
        <v>123200.84011627</v>
      </c>
      <c r="AG286" s="77">
        <f t="shared" si="220"/>
        <v>-2.9261716077484277E-12</v>
      </c>
      <c r="AH286" s="77">
        <f t="shared" si="221"/>
        <v>-2.9602012045843147E-12</v>
      </c>
      <c r="AI286" s="77">
        <f t="shared" si="222"/>
        <v>-2.9602034711664608E-12</v>
      </c>
      <c r="AJ286" s="77">
        <f t="shared" si="223"/>
        <v>-2.9602034713157947E-12</v>
      </c>
      <c r="AL286" s="78"/>
      <c r="AM286" s="78"/>
      <c r="AN286" s="78"/>
      <c r="AT286" s="78"/>
      <c r="AU286" s="78"/>
      <c r="AV286" s="78"/>
      <c r="BB286" s="78"/>
      <c r="BC286" s="78"/>
      <c r="BD286" s="78"/>
      <c r="BJ286" s="78">
        <v>1.3000000000000001E-9</v>
      </c>
      <c r="BK286" s="78">
        <v>6.2680161244399999</v>
      </c>
      <c r="BL286" s="78">
        <v>137678.19129947</v>
      </c>
      <c r="BM286" s="77">
        <f t="shared" si="224"/>
        <v>-1.2995916698655503E-9</v>
      </c>
      <c r="BN286" s="77">
        <f t="shared" si="225"/>
        <v>-1.2996321153346512E-9</v>
      </c>
      <c r="BO286" s="77">
        <f t="shared" si="226"/>
        <v>-1.2996321179584855E-9</v>
      </c>
      <c r="BP286" s="77">
        <f t="shared" si="227"/>
        <v>-1.2996321179586613E-9</v>
      </c>
      <c r="BR286" s="78">
        <v>1.5999999999999999E-10</v>
      </c>
      <c r="BS286" s="78">
        <v>3.5133956314899999</v>
      </c>
      <c r="BT286" s="78">
        <v>26094.531700474199</v>
      </c>
      <c r="BU286" s="77">
        <f t="shared" si="228"/>
        <v>-1.5674582283068158E-10</v>
      </c>
      <c r="BV286" s="77">
        <f t="shared" si="229"/>
        <v>-1.5675356908159218E-10</v>
      </c>
      <c r="BW286" s="77">
        <f t="shared" si="230"/>
        <v>-1.5675356959726461E-10</v>
      </c>
      <c r="BX286" s="77">
        <f t="shared" si="231"/>
        <v>-1.5675356959729922E-10</v>
      </c>
      <c r="BZ286" s="78"/>
      <c r="CA286" s="78"/>
      <c r="CB286" s="78"/>
      <c r="CH286" s="78"/>
      <c r="CI286" s="78"/>
      <c r="CJ286" s="78"/>
      <c r="CP286" s="78"/>
      <c r="CQ286" s="78"/>
      <c r="CR286" s="78"/>
      <c r="CX286" s="78"/>
      <c r="CY286" s="78"/>
      <c r="CZ286" s="78"/>
      <c r="DF286" s="78">
        <v>8.1999999999999996E-10</v>
      </c>
      <c r="DG286" s="78">
        <v>3.7351059211000002</v>
      </c>
      <c r="DH286" s="78">
        <v>853.19638175199998</v>
      </c>
      <c r="DI286" s="77">
        <f t="shared" si="232"/>
        <v>4.4614588091799512E-10</v>
      </c>
      <c r="DJ286" s="77">
        <f t="shared" si="233"/>
        <v>4.4614045010177058E-10</v>
      </c>
      <c r="DK286" s="77">
        <f t="shared" si="234"/>
        <v>4.4614044974002319E-10</v>
      </c>
      <c r="DL286" s="77">
        <f t="shared" si="235"/>
        <v>4.4614044973999931E-10</v>
      </c>
      <c r="DN286" s="78">
        <v>1E-10</v>
      </c>
      <c r="DO286" s="78">
        <v>2.5033530045300001</v>
      </c>
      <c r="DP286" s="78">
        <v>103299.344183108</v>
      </c>
      <c r="DQ286" s="77">
        <f t="shared" si="236"/>
        <v>4.8315396355073559E-12</v>
      </c>
      <c r="DR286" s="77">
        <f t="shared" si="237"/>
        <v>4.9269953638062641E-12</v>
      </c>
      <c r="DS286" s="77">
        <f t="shared" si="238"/>
        <v>4.9270017219466329E-12</v>
      </c>
      <c r="DT286" s="77">
        <f t="shared" si="239"/>
        <v>4.9270017223667631E-12</v>
      </c>
      <c r="DV286" s="78">
        <v>9.9999999999999994E-12</v>
      </c>
      <c r="DW286" s="78">
        <v>5.4900168628600001</v>
      </c>
      <c r="DX286" s="78">
        <v>7880.0891533389904</v>
      </c>
      <c r="DY286" s="77">
        <f t="shared" si="240"/>
        <v>8.7633271112604326E-12</v>
      </c>
      <c r="DZ286" s="77">
        <f t="shared" si="241"/>
        <v>8.7629759033357508E-12</v>
      </c>
      <c r="EA286" s="77">
        <f t="shared" si="242"/>
        <v>8.7629758799402784E-12</v>
      </c>
      <c r="EB286" s="77">
        <f t="shared" si="243"/>
        <v>8.7629758799387387E-12</v>
      </c>
      <c r="ED286" s="78"/>
      <c r="EE286" s="78"/>
      <c r="EF286" s="78"/>
      <c r="EL286" s="78"/>
      <c r="EM286" s="78"/>
      <c r="EN286" s="78"/>
      <c r="ET286" s="78"/>
      <c r="EU286" s="78"/>
      <c r="EV286" s="78"/>
    </row>
    <row r="287" spans="12:152" s="77" customFormat="1" ht="12.75">
      <c r="L287" s="78"/>
      <c r="N287" s="78">
        <v>6.2000000000000001E-9</v>
      </c>
      <c r="O287" s="78">
        <v>4.8781624678400002</v>
      </c>
      <c r="P287" s="78">
        <v>25771.5112719176</v>
      </c>
      <c r="Q287" s="77">
        <f t="shared" si="212"/>
        <v>6.0556435363750857E-9</v>
      </c>
      <c r="R287" s="77">
        <f t="shared" si="213"/>
        <v>6.0559605021067906E-9</v>
      </c>
      <c r="S287" s="77">
        <f t="shared" si="214"/>
        <v>6.0559605232084012E-9</v>
      </c>
      <c r="T287" s="77">
        <f t="shared" si="215"/>
        <v>6.0559605232097984E-9</v>
      </c>
      <c r="V287" s="78">
        <v>6.2000000000000003E-10</v>
      </c>
      <c r="W287" s="78">
        <v>3.4696769413299999</v>
      </c>
      <c r="X287" s="78">
        <v>24925.4284371664</v>
      </c>
      <c r="Y287" s="77">
        <f t="shared" si="216"/>
        <v>-5.8084281535667414E-10</v>
      </c>
      <c r="Z287" s="77">
        <f t="shared" si="217"/>
        <v>-5.8089280491735869E-10</v>
      </c>
      <c r="AA287" s="77">
        <f t="shared" si="218"/>
        <v>-5.8089280824612838E-10</v>
      </c>
      <c r="AB287" s="77">
        <f t="shared" si="219"/>
        <v>-5.8089280824635017E-10</v>
      </c>
      <c r="AD287" s="78">
        <v>3E-11</v>
      </c>
      <c r="AE287" s="78">
        <v>1.5393318282299999</v>
      </c>
      <c r="AF287" s="78">
        <v>176953.98994186701</v>
      </c>
      <c r="AG287" s="77">
        <f t="shared" si="220"/>
        <v>2.5062163256710159E-11</v>
      </c>
      <c r="AH287" s="77">
        <f t="shared" si="221"/>
        <v>2.5089124289709317E-11</v>
      </c>
      <c r="AI287" s="77">
        <f t="shared" si="222"/>
        <v>2.5089126083342118E-11</v>
      </c>
      <c r="AJ287" s="77">
        <f t="shared" si="223"/>
        <v>2.508912608345992E-11</v>
      </c>
      <c r="AL287" s="78"/>
      <c r="AM287" s="78"/>
      <c r="AN287" s="78"/>
      <c r="AT287" s="78"/>
      <c r="AU287" s="78"/>
      <c r="AV287" s="78"/>
      <c r="BB287" s="78"/>
      <c r="BC287" s="78"/>
      <c r="BD287" s="78"/>
      <c r="BJ287" s="78">
        <v>1.3000000000000001E-9</v>
      </c>
      <c r="BK287" s="78">
        <v>0.93376066695000004</v>
      </c>
      <c r="BL287" s="78">
        <v>433.71173787679999</v>
      </c>
      <c r="BM287" s="77">
        <f t="shared" si="224"/>
        <v>1.2953845665439262E-10</v>
      </c>
      <c r="BN287" s="77">
        <f t="shared" si="225"/>
        <v>1.2953326626678472E-10</v>
      </c>
      <c r="BO287" s="77">
        <f t="shared" si="226"/>
        <v>1.2953326592105339E-10</v>
      </c>
      <c r="BP287" s="77">
        <f t="shared" si="227"/>
        <v>1.2953326592103041E-10</v>
      </c>
      <c r="BR287" s="78">
        <v>1.5E-10</v>
      </c>
      <c r="BS287" s="78">
        <v>5.8779684463999997</v>
      </c>
      <c r="BT287" s="78">
        <v>105940.68546158</v>
      </c>
      <c r="BU287" s="77">
        <f t="shared" si="228"/>
        <v>-1.4223101924064407E-10</v>
      </c>
      <c r="BV287" s="77">
        <f t="shared" si="229"/>
        <v>-1.4218424952062744E-10</v>
      </c>
      <c r="BW287" s="77">
        <f t="shared" si="230"/>
        <v>-1.4218424640075327E-10</v>
      </c>
      <c r="BX287" s="77">
        <f t="shared" si="231"/>
        <v>-1.4218424640054681E-10</v>
      </c>
      <c r="BZ287" s="78"/>
      <c r="CA287" s="78"/>
      <c r="CB287" s="78"/>
      <c r="CH287" s="78"/>
      <c r="CI287" s="78"/>
      <c r="CJ287" s="78"/>
      <c r="CP287" s="78"/>
      <c r="CQ287" s="78"/>
      <c r="CR287" s="78"/>
      <c r="CX287" s="78"/>
      <c r="CY287" s="78"/>
      <c r="CZ287" s="78"/>
      <c r="DF287" s="78">
        <v>7.1000000000000003E-10</v>
      </c>
      <c r="DG287" s="78">
        <v>4.89150553141</v>
      </c>
      <c r="DH287" s="78">
        <v>50593.846934865302</v>
      </c>
      <c r="DI287" s="77">
        <f t="shared" si="232"/>
        <v>4.7896173199937373E-10</v>
      </c>
      <c r="DJ287" s="77">
        <f t="shared" si="233"/>
        <v>4.7920700668143489E-10</v>
      </c>
      <c r="DK287" s="77">
        <f t="shared" si="234"/>
        <v>4.792070230156564E-10</v>
      </c>
      <c r="DL287" s="77">
        <f t="shared" si="235"/>
        <v>4.792070230167582E-10</v>
      </c>
      <c r="DN287" s="78">
        <v>8.9999999999999999E-11</v>
      </c>
      <c r="DO287" s="78">
        <v>3.1869259040600002</v>
      </c>
      <c r="DP287" s="78">
        <v>39629.324344065302</v>
      </c>
      <c r="DQ287" s="77">
        <f t="shared" si="236"/>
        <v>-8.7647638605589081E-11</v>
      </c>
      <c r="DR287" s="77">
        <f t="shared" si="237"/>
        <v>-8.7655127693799815E-11</v>
      </c>
      <c r="DS287" s="77">
        <f t="shared" si="238"/>
        <v>-8.76551281922546E-11</v>
      </c>
      <c r="DT287" s="77">
        <f t="shared" si="239"/>
        <v>-8.7655128192287662E-11</v>
      </c>
      <c r="DV287" s="78">
        <v>9.9999999999999994E-12</v>
      </c>
      <c r="DW287" s="78">
        <v>2.08096369099</v>
      </c>
      <c r="DX287" s="78">
        <v>26610.4805596679</v>
      </c>
      <c r="DY287" s="77">
        <f t="shared" si="240"/>
        <v>5.8206853579781518E-12</v>
      </c>
      <c r="DZ287" s="77">
        <f t="shared" si="241"/>
        <v>5.8186832928891159E-12</v>
      </c>
      <c r="EA287" s="77">
        <f t="shared" si="242"/>
        <v>5.8186831595201103E-12</v>
      </c>
      <c r="EB287" s="77">
        <f t="shared" si="243"/>
        <v>5.8186831595113272E-12</v>
      </c>
      <c r="ED287" s="78"/>
      <c r="EE287" s="78"/>
      <c r="EF287" s="78"/>
      <c r="EL287" s="78"/>
      <c r="EM287" s="78"/>
      <c r="EN287" s="78"/>
      <c r="ET287" s="78"/>
      <c r="EU287" s="78"/>
      <c r="EV287" s="78"/>
    </row>
    <row r="288" spans="12:152" s="77" customFormat="1" ht="12.75">
      <c r="L288" s="78"/>
      <c r="N288" s="78">
        <v>5.69E-9</v>
      </c>
      <c r="O288" s="78">
        <v>3.5625043536400001</v>
      </c>
      <c r="P288" s="78">
        <v>111122.323167542</v>
      </c>
      <c r="Q288" s="77">
        <f t="shared" si="212"/>
        <v>-5.6836522379625375E-9</v>
      </c>
      <c r="R288" s="77">
        <f t="shared" si="213"/>
        <v>-5.6839254724362832E-9</v>
      </c>
      <c r="S288" s="77">
        <f t="shared" si="214"/>
        <v>-5.6839254904363082E-9</v>
      </c>
      <c r="T288" s="77">
        <f t="shared" si="215"/>
        <v>-5.6839254904375035E-9</v>
      </c>
      <c r="V288" s="78">
        <v>7.8999999999999996E-10</v>
      </c>
      <c r="W288" s="78">
        <v>3.5667460605699999</v>
      </c>
      <c r="X288" s="78">
        <v>49842.609890276297</v>
      </c>
      <c r="Y288" s="77">
        <f t="shared" si="216"/>
        <v>-6.8188968815828679E-10</v>
      </c>
      <c r="Z288" s="77">
        <f t="shared" si="217"/>
        <v>-6.8207356319918817E-10</v>
      </c>
      <c r="AA288" s="77">
        <f t="shared" si="218"/>
        <v>-6.8207357544226122E-10</v>
      </c>
      <c r="AB288" s="77">
        <f t="shared" si="219"/>
        <v>-6.8207357544305417E-10</v>
      </c>
      <c r="AD288" s="78">
        <v>3.9999999999999998E-11</v>
      </c>
      <c r="AE288" s="78">
        <v>2.45893471155</v>
      </c>
      <c r="AF288" s="78">
        <v>207643.84320240401</v>
      </c>
      <c r="AG288" s="77">
        <f t="shared" si="220"/>
        <v>2.2101158502965617E-11</v>
      </c>
      <c r="AH288" s="77">
        <f t="shared" si="221"/>
        <v>2.2165165361669785E-11</v>
      </c>
      <c r="AI288" s="77">
        <f t="shared" si="222"/>
        <v>2.2165169622435758E-11</v>
      </c>
      <c r="AJ288" s="77">
        <f t="shared" si="223"/>
        <v>2.2165169622715878E-11</v>
      </c>
      <c r="AL288" s="78"/>
      <c r="AM288" s="78"/>
      <c r="AN288" s="78"/>
      <c r="AT288" s="78"/>
      <c r="AU288" s="78"/>
      <c r="AV288" s="78"/>
      <c r="BB288" s="78"/>
      <c r="BC288" s="78"/>
      <c r="BD288" s="78"/>
      <c r="BJ288" s="78">
        <v>1.3999999999999999E-9</v>
      </c>
      <c r="BK288" s="78">
        <v>1.2252297676799999</v>
      </c>
      <c r="BL288" s="78">
        <v>26137.899763478399</v>
      </c>
      <c r="BM288" s="77">
        <f t="shared" si="224"/>
        <v>9.6021703694441722E-10</v>
      </c>
      <c r="BN288" s="77">
        <f t="shared" si="225"/>
        <v>9.6046337890510649E-10</v>
      </c>
      <c r="BO288" s="77">
        <f t="shared" si="226"/>
        <v>9.6046339531203025E-10</v>
      </c>
      <c r="BP288" s="77">
        <f t="shared" si="227"/>
        <v>9.6046339531313019E-10</v>
      </c>
      <c r="BR288" s="78">
        <v>1.4000000000000001E-10</v>
      </c>
      <c r="BS288" s="78">
        <v>4.9067737385900001</v>
      </c>
      <c r="BT288" s="78">
        <v>632.78373931320004</v>
      </c>
      <c r="BU288" s="77">
        <f t="shared" si="228"/>
        <v>2.4035680386602013E-11</v>
      </c>
      <c r="BV288" s="77">
        <f t="shared" si="229"/>
        <v>2.4036487823283512E-11</v>
      </c>
      <c r="BW288" s="77">
        <f t="shared" si="230"/>
        <v>2.4036487877066767E-11</v>
      </c>
      <c r="BX288" s="77">
        <f t="shared" si="231"/>
        <v>2.4036487877070318E-11</v>
      </c>
      <c r="BZ288" s="78"/>
      <c r="CA288" s="78"/>
      <c r="CB288" s="78"/>
      <c r="CH288" s="78"/>
      <c r="CI288" s="78"/>
      <c r="CJ288" s="78"/>
      <c r="CP288" s="78"/>
      <c r="CQ288" s="78"/>
      <c r="CR288" s="78"/>
      <c r="CX288" s="78"/>
      <c r="CY288" s="78"/>
      <c r="CZ288" s="78"/>
      <c r="DF288" s="78">
        <v>8.1999999999999996E-10</v>
      </c>
      <c r="DG288" s="78">
        <v>5.2267769391799996</v>
      </c>
      <c r="DH288" s="78">
        <v>27999.102624791401</v>
      </c>
      <c r="DI288" s="77">
        <f t="shared" si="232"/>
        <v>5.8285907351315526E-10</v>
      </c>
      <c r="DJ288" s="77">
        <f t="shared" si="233"/>
        <v>5.8300846284063232E-10</v>
      </c>
      <c r="DK288" s="77">
        <f t="shared" si="234"/>
        <v>5.8300847279013247E-10</v>
      </c>
      <c r="DL288" s="77">
        <f t="shared" si="235"/>
        <v>5.8300847279080435E-10</v>
      </c>
      <c r="DN288" s="78">
        <v>1E-10</v>
      </c>
      <c r="DO288" s="78">
        <v>3.9824235126400001</v>
      </c>
      <c r="DP288" s="78">
        <v>522.57741809380002</v>
      </c>
      <c r="DQ288" s="77">
        <f t="shared" si="236"/>
        <v>4.6695260646107443E-11</v>
      </c>
      <c r="DR288" s="77">
        <f t="shared" si="237"/>
        <v>4.6695688172637683E-11</v>
      </c>
      <c r="DS288" s="77">
        <f t="shared" si="238"/>
        <v>4.6695688201115127E-11</v>
      </c>
      <c r="DT288" s="77">
        <f t="shared" si="239"/>
        <v>4.6695688201117014E-11</v>
      </c>
      <c r="DV288" s="78">
        <v>9.9999999999999994E-12</v>
      </c>
      <c r="DW288" s="78">
        <v>2.8180874973400001</v>
      </c>
      <c r="DX288" s="78">
        <v>54509.002676020398</v>
      </c>
      <c r="DY288" s="77">
        <f t="shared" si="240"/>
        <v>-5.7372110667626949E-12</v>
      </c>
      <c r="DZ288" s="77">
        <f t="shared" si="241"/>
        <v>-5.7330798522190412E-12</v>
      </c>
      <c r="EA288" s="77">
        <f t="shared" si="242"/>
        <v>-5.7330795769908854E-12</v>
      </c>
      <c r="EB288" s="77">
        <f t="shared" si="243"/>
        <v>-5.7330795769727222E-12</v>
      </c>
      <c r="ED288" s="78"/>
      <c r="EE288" s="78"/>
      <c r="EF288" s="78"/>
      <c r="EL288" s="78"/>
      <c r="EM288" s="78"/>
      <c r="EN288" s="78"/>
      <c r="ET288" s="78"/>
      <c r="EU288" s="78"/>
      <c r="EV288" s="78"/>
    </row>
    <row r="289" spans="12:152" s="77" customFormat="1" ht="12.75">
      <c r="L289" s="78"/>
      <c r="N289" s="78">
        <v>5.1000000000000002E-9</v>
      </c>
      <c r="O289" s="78">
        <v>4.2033182373000004</v>
      </c>
      <c r="P289" s="78">
        <v>28206.667001952599</v>
      </c>
      <c r="Q289" s="77">
        <f t="shared" si="212"/>
        <v>8.9617593372838164E-10</v>
      </c>
      <c r="R289" s="77">
        <f t="shared" si="213"/>
        <v>8.9486571632751701E-10</v>
      </c>
      <c r="S289" s="77">
        <f t="shared" si="214"/>
        <v>8.9486562905215556E-10</v>
      </c>
      <c r="T289" s="77">
        <f t="shared" si="215"/>
        <v>8.948656290463047E-10</v>
      </c>
      <c r="V289" s="78">
        <v>6.6999999999999996E-10</v>
      </c>
      <c r="W289" s="78">
        <v>4.7695970640900001</v>
      </c>
      <c r="X289" s="78">
        <v>25881.717593137</v>
      </c>
      <c r="Y289" s="77">
        <f t="shared" si="216"/>
        <v>5.8688526365462736E-10</v>
      </c>
      <c r="Z289" s="77">
        <f t="shared" si="217"/>
        <v>5.8680785378096989E-10</v>
      </c>
      <c r="AA289" s="77">
        <f t="shared" si="218"/>
        <v>5.8680784862358511E-10</v>
      </c>
      <c r="AB289" s="77">
        <f t="shared" si="219"/>
        <v>5.8680784862324503E-10</v>
      </c>
      <c r="AD289" s="78">
        <v>3E-11</v>
      </c>
      <c r="AE289" s="78">
        <v>5.7200140212099999</v>
      </c>
      <c r="AF289" s="78">
        <v>102762.539671012</v>
      </c>
      <c r="AG289" s="77">
        <f t="shared" si="220"/>
        <v>4.1419282392993611E-12</v>
      </c>
      <c r="AH289" s="77">
        <f t="shared" si="221"/>
        <v>4.1701750946896526E-12</v>
      </c>
      <c r="AI289" s="77">
        <f t="shared" si="222"/>
        <v>4.1701769760852365E-12</v>
      </c>
      <c r="AJ289" s="77">
        <f t="shared" si="223"/>
        <v>4.170176976210203E-12</v>
      </c>
      <c r="AL289" s="78"/>
      <c r="AM289" s="78"/>
      <c r="AN289" s="78"/>
      <c r="AT289" s="78"/>
      <c r="AU289" s="78"/>
      <c r="AV289" s="78"/>
      <c r="BB289" s="78"/>
      <c r="BC289" s="78"/>
      <c r="BD289" s="78"/>
      <c r="BJ289" s="78">
        <v>1.44E-9</v>
      </c>
      <c r="BK289" s="78">
        <v>4.56326656247</v>
      </c>
      <c r="BL289" s="78">
        <v>419.48464387519999</v>
      </c>
      <c r="BM289" s="77">
        <f t="shared" si="224"/>
        <v>-8.9038500125064986E-10</v>
      </c>
      <c r="BN289" s="77">
        <f t="shared" si="225"/>
        <v>-8.9038060905286632E-10</v>
      </c>
      <c r="BO289" s="77">
        <f t="shared" si="226"/>
        <v>-8.9038060876030215E-10</v>
      </c>
      <c r="BP289" s="77">
        <f t="shared" si="227"/>
        <v>-8.9038060876028312E-10</v>
      </c>
      <c r="BR289" s="78">
        <v>1.7000000000000001E-10</v>
      </c>
      <c r="BS289" s="78">
        <v>2.9491513665400002</v>
      </c>
      <c r="BT289" s="78">
        <v>18093.374699549899</v>
      </c>
      <c r="BU289" s="77">
        <f t="shared" si="228"/>
        <v>-1.6997095065142272E-10</v>
      </c>
      <c r="BV289" s="77">
        <f t="shared" si="229"/>
        <v>-1.6997147432451187E-10</v>
      </c>
      <c r="BW289" s="77">
        <f t="shared" si="230"/>
        <v>-1.69971474359235E-10</v>
      </c>
      <c r="BX289" s="77">
        <f t="shared" si="231"/>
        <v>-1.699714743592373E-10</v>
      </c>
      <c r="BZ289" s="78"/>
      <c r="CA289" s="78"/>
      <c r="CB289" s="78"/>
      <c r="CH289" s="78"/>
      <c r="CI289" s="78"/>
      <c r="CJ289" s="78"/>
      <c r="CP289" s="78"/>
      <c r="CQ289" s="78"/>
      <c r="CR289" s="78"/>
      <c r="CX289" s="78"/>
      <c r="CY289" s="78"/>
      <c r="CZ289" s="78"/>
      <c r="DF289" s="78">
        <v>9.2999999999999999E-10</v>
      </c>
      <c r="DG289" s="78">
        <v>1.0956916144</v>
      </c>
      <c r="DH289" s="78">
        <v>77211.441041534097</v>
      </c>
      <c r="DI289" s="77">
        <f t="shared" si="232"/>
        <v>9.0158757919060011E-10</v>
      </c>
      <c r="DJ289" s="77">
        <f t="shared" si="233"/>
        <v>9.0175030563348741E-10</v>
      </c>
      <c r="DK289" s="77">
        <f t="shared" si="234"/>
        <v>9.0175031645734187E-10</v>
      </c>
      <c r="DL289" s="77">
        <f t="shared" si="235"/>
        <v>9.0175031645806596E-10</v>
      </c>
      <c r="DN289" s="78">
        <v>1.0999999999999999E-10</v>
      </c>
      <c r="DO289" s="78">
        <v>0.23158217376000001</v>
      </c>
      <c r="DP289" s="78">
        <v>51639.001771052899</v>
      </c>
      <c r="DQ289" s="77">
        <f t="shared" si="236"/>
        <v>-1.0781385513427855E-10</v>
      </c>
      <c r="DR289" s="77">
        <f t="shared" si="237"/>
        <v>-1.0780341768607349E-10</v>
      </c>
      <c r="DS289" s="77">
        <f t="shared" si="238"/>
        <v>-1.0780341699001649E-10</v>
      </c>
      <c r="DT289" s="77">
        <f t="shared" si="239"/>
        <v>-1.0780341698997049E-10</v>
      </c>
      <c r="DV289" s="78">
        <v>9.9999999999999994E-12</v>
      </c>
      <c r="DW289" s="78">
        <v>3.8562033467300001</v>
      </c>
      <c r="DX289" s="78">
        <v>26624.707653669499</v>
      </c>
      <c r="DY289" s="77">
        <f t="shared" si="240"/>
        <v>7.3384568729239213E-12</v>
      </c>
      <c r="DZ289" s="77">
        <f t="shared" si="241"/>
        <v>7.340129969708678E-12</v>
      </c>
      <c r="EA289" s="77">
        <f t="shared" si="242"/>
        <v>7.3401300811386727E-12</v>
      </c>
      <c r="EB289" s="77">
        <f t="shared" si="243"/>
        <v>7.3401300811460091E-12</v>
      </c>
      <c r="ED289" s="78"/>
      <c r="EE289" s="78"/>
      <c r="EF289" s="78"/>
      <c r="EL289" s="78"/>
      <c r="EM289" s="78"/>
      <c r="EN289" s="78"/>
      <c r="ET289" s="78"/>
      <c r="EU289" s="78"/>
      <c r="EV289" s="78"/>
    </row>
    <row r="290" spans="12:152" s="77" customFormat="1" ht="12.75">
      <c r="L290" s="78"/>
      <c r="N290" s="78">
        <v>5.3899999999999998E-9</v>
      </c>
      <c r="O290" s="78">
        <v>5.4263951955099996</v>
      </c>
      <c r="P290" s="78">
        <v>93028.948467992304</v>
      </c>
      <c r="Q290" s="77">
        <f t="shared" si="212"/>
        <v>6.9555463896019595E-10</v>
      </c>
      <c r="R290" s="77">
        <f t="shared" si="213"/>
        <v>6.9095412197690979E-10</v>
      </c>
      <c r="S290" s="77">
        <f t="shared" si="214"/>
        <v>6.9095381552015858E-10</v>
      </c>
      <c r="T290" s="77">
        <f t="shared" si="215"/>
        <v>6.909538155001039E-10</v>
      </c>
      <c r="V290" s="78">
        <v>6.0999999999999996E-10</v>
      </c>
      <c r="W290" s="78">
        <v>2.6199555009400002</v>
      </c>
      <c r="X290" s="78">
        <v>183724.70054311201</v>
      </c>
      <c r="Y290" s="77">
        <f t="shared" si="216"/>
        <v>-1.510147318682963E-10</v>
      </c>
      <c r="Z290" s="77">
        <f t="shared" si="217"/>
        <v>-1.5000993197987893E-10</v>
      </c>
      <c r="AA290" s="77">
        <f t="shared" si="218"/>
        <v>-1.5000986503583145E-10</v>
      </c>
      <c r="AB290" s="77">
        <f t="shared" si="219"/>
        <v>-1.5000986503139497E-10</v>
      </c>
      <c r="AD290" s="78">
        <v>3.9999999999999998E-11</v>
      </c>
      <c r="AE290" s="78">
        <v>1.40880562474</v>
      </c>
      <c r="AF290" s="78">
        <v>80382.473285100903</v>
      </c>
      <c r="AG290" s="77">
        <f t="shared" si="220"/>
        <v>-1.0193347329451256E-11</v>
      </c>
      <c r="AH290" s="77">
        <f t="shared" si="221"/>
        <v>-1.0164579599370486E-11</v>
      </c>
      <c r="AI290" s="77">
        <f t="shared" si="222"/>
        <v>-1.0164577682967501E-11</v>
      </c>
      <c r="AJ290" s="77">
        <f t="shared" si="223"/>
        <v>-1.0164577682842153E-11</v>
      </c>
      <c r="AL290" s="78"/>
      <c r="AM290" s="78"/>
      <c r="AN290" s="78"/>
      <c r="AT290" s="78"/>
      <c r="AU290" s="78"/>
      <c r="AV290" s="78"/>
      <c r="BB290" s="78"/>
      <c r="BC290" s="78"/>
      <c r="BD290" s="78"/>
      <c r="BJ290" s="78">
        <v>1.45E-9</v>
      </c>
      <c r="BK290" s="78">
        <v>2.5314156490199999</v>
      </c>
      <c r="BL290" s="78">
        <v>116917.764266279</v>
      </c>
      <c r="BM290" s="77">
        <f t="shared" si="224"/>
        <v>1.8850444224502329E-10</v>
      </c>
      <c r="BN290" s="77">
        <f t="shared" si="225"/>
        <v>1.9005947064627919E-10</v>
      </c>
      <c r="BO290" s="77">
        <f t="shared" si="226"/>
        <v>1.9005957421914624E-10</v>
      </c>
      <c r="BP290" s="77">
        <f t="shared" si="227"/>
        <v>1.9005957422601E-10</v>
      </c>
      <c r="BR290" s="78">
        <v>1.5999999999999999E-10</v>
      </c>
      <c r="BS290" s="78">
        <v>3.3092389308899999</v>
      </c>
      <c r="BT290" s="78">
        <v>26507.3877854493</v>
      </c>
      <c r="BU290" s="77">
        <f t="shared" si="228"/>
        <v>1.0555467285403729E-10</v>
      </c>
      <c r="BV290" s="77">
        <f t="shared" si="229"/>
        <v>1.0558415774245204E-10</v>
      </c>
      <c r="BW290" s="77">
        <f t="shared" si="230"/>
        <v>1.0558415970622566E-10</v>
      </c>
      <c r="BX290" s="77">
        <f t="shared" si="231"/>
        <v>1.0558415970635551E-10</v>
      </c>
      <c r="BZ290" s="78"/>
      <c r="CA290" s="78"/>
      <c r="CB290" s="78"/>
      <c r="CH290" s="78"/>
      <c r="CI290" s="78"/>
      <c r="CJ290" s="78"/>
      <c r="CP290" s="78"/>
      <c r="CQ290" s="78"/>
      <c r="CR290" s="78"/>
      <c r="CX290" s="78"/>
      <c r="CY290" s="78"/>
      <c r="CZ290" s="78"/>
      <c r="DF290" s="78">
        <v>7.4000000000000003E-10</v>
      </c>
      <c r="DG290" s="78">
        <v>1.97833720876</v>
      </c>
      <c r="DH290" s="78">
        <v>78690.307615598504</v>
      </c>
      <c r="DI290" s="77">
        <f t="shared" si="232"/>
        <v>5.2292781230872006E-10</v>
      </c>
      <c r="DJ290" s="77">
        <f t="shared" si="233"/>
        <v>5.2254648979177723E-10</v>
      </c>
      <c r="DK290" s="77">
        <f t="shared" si="234"/>
        <v>5.2254646438271884E-10</v>
      </c>
      <c r="DL290" s="77">
        <f t="shared" si="235"/>
        <v>5.2254646438102115E-10</v>
      </c>
      <c r="DN290" s="78">
        <v>8.9999999999999999E-11</v>
      </c>
      <c r="DO290" s="78">
        <v>0.30008658312999997</v>
      </c>
      <c r="DP290" s="78">
        <v>27999.102624791401</v>
      </c>
      <c r="DQ290" s="77">
        <f t="shared" si="236"/>
        <v>-4.8252375888691284E-11</v>
      </c>
      <c r="DR290" s="77">
        <f t="shared" si="237"/>
        <v>-4.823269457659134E-11</v>
      </c>
      <c r="DS290" s="77">
        <f t="shared" si="238"/>
        <v>-4.8232693265513966E-11</v>
      </c>
      <c r="DT290" s="77">
        <f t="shared" si="239"/>
        <v>-4.8232693265425426E-11</v>
      </c>
      <c r="DV290" s="78">
        <v>9.9999999999999994E-12</v>
      </c>
      <c r="DW290" s="78">
        <v>1.1515783295699999</v>
      </c>
      <c r="DX290" s="78">
        <v>536.80451209540001</v>
      </c>
      <c r="DY290" s="77">
        <f t="shared" si="240"/>
        <v>-2.5125549602757589E-12</v>
      </c>
      <c r="DZ290" s="77">
        <f t="shared" si="241"/>
        <v>-2.5126030306753825E-12</v>
      </c>
      <c r="EA290" s="77">
        <f t="shared" si="242"/>
        <v>-2.5126030338773453E-12</v>
      </c>
      <c r="EB290" s="77">
        <f t="shared" si="243"/>
        <v>-2.5126030338775557E-12</v>
      </c>
      <c r="ED290" s="78"/>
      <c r="EE290" s="78"/>
      <c r="EF290" s="78"/>
      <c r="EL290" s="78"/>
      <c r="EM290" s="78"/>
      <c r="EN290" s="78"/>
      <c r="ET290" s="78"/>
      <c r="EU290" s="78"/>
      <c r="EV290" s="78"/>
    </row>
    <row r="291" spans="12:152" s="77" customFormat="1" ht="12.75">
      <c r="L291" s="78"/>
      <c r="N291" s="78">
        <v>6.5899999999999998E-9</v>
      </c>
      <c r="O291" s="78">
        <v>3.4540738966300002</v>
      </c>
      <c r="P291" s="78">
        <v>26610.4805596679</v>
      </c>
      <c r="Q291" s="77">
        <f t="shared" si="212"/>
        <v>6.0075863769961845E-9</v>
      </c>
      <c r="R291" s="77">
        <f t="shared" si="213"/>
        <v>6.0082530541847898E-9</v>
      </c>
      <c r="S291" s="77">
        <f t="shared" si="214"/>
        <v>6.008253098579929E-9</v>
      </c>
      <c r="T291" s="77">
        <f t="shared" si="215"/>
        <v>6.008253098582853E-9</v>
      </c>
      <c r="V291" s="78">
        <v>6.0999999999999996E-10</v>
      </c>
      <c r="W291" s="78">
        <v>1.6334476687599999</v>
      </c>
      <c r="X291" s="78">
        <v>13541.421202491099</v>
      </c>
      <c r="Y291" s="77">
        <f t="shared" si="216"/>
        <v>-2.2596504529281868E-10</v>
      </c>
      <c r="Z291" s="77">
        <f t="shared" si="217"/>
        <v>-2.2589405866202641E-10</v>
      </c>
      <c r="AA291" s="77">
        <f t="shared" si="218"/>
        <v>-2.258940539334914E-10</v>
      </c>
      <c r="AB291" s="77">
        <f t="shared" si="219"/>
        <v>-2.2589405393318543E-10</v>
      </c>
      <c r="AD291" s="78">
        <v>3E-11</v>
      </c>
      <c r="AE291" s="78">
        <v>4.9048988688300001</v>
      </c>
      <c r="AF291" s="78">
        <v>51749.208092272303</v>
      </c>
      <c r="AG291" s="77">
        <f t="shared" si="220"/>
        <v>2.2534851418257696E-11</v>
      </c>
      <c r="AH291" s="77">
        <f t="shared" si="221"/>
        <v>2.2544330153392278E-11</v>
      </c>
      <c r="AI291" s="77">
        <f t="shared" si="222"/>
        <v>2.254433078459696E-11</v>
      </c>
      <c r="AJ291" s="77">
        <f t="shared" si="223"/>
        <v>2.2544330784639711E-11</v>
      </c>
      <c r="AL291" s="78"/>
      <c r="AM291" s="78"/>
      <c r="AN291" s="78"/>
      <c r="AT291" s="78"/>
      <c r="AU291" s="78"/>
      <c r="AV291" s="78"/>
      <c r="BB291" s="78"/>
      <c r="BC291" s="78"/>
      <c r="BD291" s="78"/>
      <c r="BJ291" s="78">
        <v>1.45E-9</v>
      </c>
      <c r="BK291" s="78">
        <v>3.7460628093500001</v>
      </c>
      <c r="BL291" s="78">
        <v>27140.1715247625</v>
      </c>
      <c r="BM291" s="77">
        <f t="shared" si="224"/>
        <v>-8.7814445408596028E-10</v>
      </c>
      <c r="BN291" s="77">
        <f t="shared" si="225"/>
        <v>-8.7843414925161621E-10</v>
      </c>
      <c r="BO291" s="77">
        <f t="shared" si="226"/>
        <v>-8.7843416854632199E-10</v>
      </c>
      <c r="BP291" s="77">
        <f t="shared" si="227"/>
        <v>-8.7843416854760071E-10</v>
      </c>
      <c r="BR291" s="78">
        <v>1.7000000000000001E-10</v>
      </c>
      <c r="BS291" s="78">
        <v>2.79032831551</v>
      </c>
      <c r="BT291" s="78">
        <v>124156.439857879</v>
      </c>
      <c r="BU291" s="77">
        <f t="shared" si="228"/>
        <v>1.2589252556659868E-10</v>
      </c>
      <c r="BV291" s="77">
        <f t="shared" si="229"/>
        <v>1.2576121820944844E-10</v>
      </c>
      <c r="BW291" s="77">
        <f t="shared" si="230"/>
        <v>1.2576120945754284E-10</v>
      </c>
      <c r="BX291" s="77">
        <f t="shared" si="231"/>
        <v>1.2576120945697066E-10</v>
      </c>
      <c r="BZ291" s="78"/>
      <c r="CA291" s="78"/>
      <c r="CB291" s="78"/>
      <c r="CH291" s="78"/>
      <c r="CI291" s="78"/>
      <c r="CJ291" s="78"/>
      <c r="CP291" s="78"/>
      <c r="CQ291" s="78"/>
      <c r="CR291" s="78"/>
      <c r="CX291" s="78"/>
      <c r="CY291" s="78"/>
      <c r="CZ291" s="78"/>
      <c r="DF291" s="78">
        <v>8.1999999999999996E-10</v>
      </c>
      <c r="DG291" s="78">
        <v>3.5948299100100001</v>
      </c>
      <c r="DH291" s="78">
        <v>71492.998823476897</v>
      </c>
      <c r="DI291" s="77">
        <f t="shared" si="232"/>
        <v>-8.1554908566716893E-10</v>
      </c>
      <c r="DJ291" s="77">
        <f t="shared" si="233"/>
        <v>-8.1549247312705858E-10</v>
      </c>
      <c r="DK291" s="77">
        <f t="shared" si="234"/>
        <v>-8.1549246934422309E-10</v>
      </c>
      <c r="DL291" s="77">
        <f t="shared" si="235"/>
        <v>-8.1549246934397421E-10</v>
      </c>
      <c r="DN291" s="78">
        <v>1.0999999999999999E-10</v>
      </c>
      <c r="DO291" s="78">
        <v>4.84801040284</v>
      </c>
      <c r="DP291" s="78">
        <v>150866.08680029199</v>
      </c>
      <c r="DQ291" s="77">
        <f t="shared" si="236"/>
        <v>-6.9914092918698742E-11</v>
      </c>
      <c r="DR291" s="77">
        <f t="shared" si="237"/>
        <v>-7.0032558550538528E-11</v>
      </c>
      <c r="DS291" s="77">
        <f t="shared" si="238"/>
        <v>-7.0032566436972399E-11</v>
      </c>
      <c r="DT291" s="77">
        <f t="shared" si="239"/>
        <v>-7.0032566437493148E-11</v>
      </c>
      <c r="DV291" s="78">
        <v>9.9999999999999994E-12</v>
      </c>
      <c r="DW291" s="78">
        <v>3.6297491909800002</v>
      </c>
      <c r="DX291" s="78">
        <v>130012.917516994</v>
      </c>
      <c r="DY291" s="77">
        <f t="shared" si="240"/>
        <v>5.7904713365823267E-12</v>
      </c>
      <c r="DZ291" s="77">
        <f t="shared" si="241"/>
        <v>5.7806604516503998E-12</v>
      </c>
      <c r="EA291" s="77">
        <f t="shared" si="242"/>
        <v>5.7806597978689796E-12</v>
      </c>
      <c r="EB291" s="77">
        <f t="shared" si="243"/>
        <v>5.7806597978263071E-12</v>
      </c>
      <c r="ED291" s="78"/>
      <c r="EE291" s="78"/>
      <c r="EF291" s="78"/>
      <c r="EL291" s="78"/>
      <c r="EM291" s="78"/>
      <c r="EN291" s="78"/>
      <c r="ET291" s="78"/>
      <c r="EU291" s="78"/>
      <c r="EV291" s="78"/>
    </row>
    <row r="292" spans="12:152" s="77" customFormat="1" ht="12.75">
      <c r="L292" s="78"/>
      <c r="N292" s="78">
        <v>6.1300000000000001E-9</v>
      </c>
      <c r="O292" s="78">
        <v>3.5213306907800002</v>
      </c>
      <c r="P292" s="78">
        <v>78259.828089364499</v>
      </c>
      <c r="Q292" s="77">
        <f t="shared" si="212"/>
        <v>-6.1299852320490305E-9</v>
      </c>
      <c r="R292" s="77">
        <f t="shared" si="213"/>
        <v>-6.1299933676886028E-9</v>
      </c>
      <c r="S292" s="77">
        <f t="shared" si="214"/>
        <v>-6.129993368123483E-9</v>
      </c>
      <c r="T292" s="77">
        <f t="shared" si="215"/>
        <v>-6.129993368123512E-9</v>
      </c>
      <c r="V292" s="78">
        <v>6.0999999999999996E-10</v>
      </c>
      <c r="W292" s="78">
        <v>2.31153135385</v>
      </c>
      <c r="X292" s="78">
        <v>124156.439857879</v>
      </c>
      <c r="Y292" s="77">
        <f t="shared" si="216"/>
        <v>2.1207756605248431E-10</v>
      </c>
      <c r="Z292" s="77">
        <f t="shared" si="217"/>
        <v>2.1142045423746103E-10</v>
      </c>
      <c r="AA292" s="77">
        <f t="shared" si="218"/>
        <v>2.1142041045797289E-10</v>
      </c>
      <c r="AB292" s="77">
        <f t="shared" si="219"/>
        <v>2.1142041045511063E-10</v>
      </c>
      <c r="AD292" s="78">
        <v>3E-11</v>
      </c>
      <c r="AE292" s="78">
        <v>4.7679992456900004</v>
      </c>
      <c r="AF292" s="78">
        <v>104138.313470858</v>
      </c>
      <c r="AG292" s="77">
        <f t="shared" si="220"/>
        <v>1.9467921923279736E-11</v>
      </c>
      <c r="AH292" s="77">
        <f t="shared" si="221"/>
        <v>1.944592156392643E-11</v>
      </c>
      <c r="AI292" s="77">
        <f t="shared" si="222"/>
        <v>1.9445920097884255E-11</v>
      </c>
      <c r="AJ292" s="77">
        <f t="shared" si="223"/>
        <v>1.9445920097788166E-11</v>
      </c>
      <c r="AL292" s="78"/>
      <c r="AM292" s="78"/>
      <c r="AN292" s="78"/>
      <c r="AT292" s="78"/>
      <c r="AU292" s="78"/>
      <c r="AV292" s="78"/>
      <c r="BB292" s="78"/>
      <c r="BC292" s="78"/>
      <c r="BD292" s="78"/>
      <c r="BJ292" s="78">
        <v>1.55E-9</v>
      </c>
      <c r="BK292" s="78">
        <v>3.6597649472799998</v>
      </c>
      <c r="BL292" s="78">
        <v>365230.64398203802</v>
      </c>
      <c r="BM292" s="77">
        <f t="shared" si="224"/>
        <v>-3.4834227377975387E-10</v>
      </c>
      <c r="BN292" s="77">
        <f t="shared" si="225"/>
        <v>-3.4323680927799179E-10</v>
      </c>
      <c r="BO292" s="77">
        <f t="shared" si="226"/>
        <v>-3.4323646907235519E-10</v>
      </c>
      <c r="BP292" s="77">
        <f t="shared" si="227"/>
        <v>-3.4323646904967234E-10</v>
      </c>
      <c r="BR292" s="78">
        <v>1.7000000000000001E-10</v>
      </c>
      <c r="BS292" s="78">
        <v>2.3202600718299999</v>
      </c>
      <c r="BT292" s="78">
        <v>53228.074666336703</v>
      </c>
      <c r="BU292" s="77">
        <f t="shared" si="228"/>
        <v>-1.3650148443505867E-10</v>
      </c>
      <c r="BV292" s="77">
        <f t="shared" si="229"/>
        <v>-1.3645156888350337E-10</v>
      </c>
      <c r="BW292" s="77">
        <f t="shared" si="230"/>
        <v>-1.3645156555752857E-10</v>
      </c>
      <c r="BX292" s="77">
        <f t="shared" si="231"/>
        <v>-1.3645156555730955E-10</v>
      </c>
      <c r="BZ292" s="78"/>
      <c r="CA292" s="78"/>
      <c r="CB292" s="78"/>
      <c r="CH292" s="78"/>
      <c r="CI292" s="78"/>
      <c r="CJ292" s="78"/>
      <c r="CP292" s="78"/>
      <c r="CQ292" s="78"/>
      <c r="CR292" s="78"/>
      <c r="CX292" s="78"/>
      <c r="CY292" s="78"/>
      <c r="CZ292" s="78"/>
      <c r="DF292" s="78">
        <v>8.3000000000000003E-10</v>
      </c>
      <c r="DG292" s="78">
        <v>4.1035570205100003</v>
      </c>
      <c r="DH292" s="78">
        <v>93028.948467992304</v>
      </c>
      <c r="DI292" s="77">
        <f t="shared" si="232"/>
        <v>-7.7160037291003039E-10</v>
      </c>
      <c r="DJ292" s="77">
        <f t="shared" si="233"/>
        <v>-7.7186330913709544E-10</v>
      </c>
      <c r="DK292" s="77">
        <f t="shared" si="234"/>
        <v>-7.7186332663219163E-10</v>
      </c>
      <c r="DL292" s="77">
        <f t="shared" si="235"/>
        <v>-7.7186332663333655E-10</v>
      </c>
      <c r="DN292" s="78">
        <v>1.0999999999999999E-10</v>
      </c>
      <c r="DO292" s="78">
        <v>5.9473102821100001</v>
      </c>
      <c r="DP292" s="78">
        <v>38813.356576349201</v>
      </c>
      <c r="DQ292" s="77">
        <f t="shared" si="236"/>
        <v>-3.6711252469975726E-11</v>
      </c>
      <c r="DR292" s="77">
        <f t="shared" si="237"/>
        <v>-3.6748485294201338E-11</v>
      </c>
      <c r="DS292" s="77">
        <f t="shared" si="238"/>
        <v>-3.6748487774118109E-11</v>
      </c>
      <c r="DT292" s="77">
        <f t="shared" si="239"/>
        <v>-3.6748487774280178E-11</v>
      </c>
      <c r="DV292" s="78">
        <v>9.9999999999999994E-12</v>
      </c>
      <c r="DW292" s="78">
        <v>0.35977888559999999</v>
      </c>
      <c r="DX292" s="78">
        <v>105307.21230790501</v>
      </c>
      <c r="DY292" s="77">
        <f t="shared" si="240"/>
        <v>6.8769483169989646E-12</v>
      </c>
      <c r="DZ292" s="77">
        <f t="shared" si="241"/>
        <v>6.8840182643738199E-12</v>
      </c>
      <c r="EA292" s="77">
        <f t="shared" si="242"/>
        <v>6.8840187350842724E-12</v>
      </c>
      <c r="EB292" s="77">
        <f t="shared" si="243"/>
        <v>6.8840187351156075E-12</v>
      </c>
      <c r="ED292" s="78"/>
      <c r="EE292" s="78"/>
      <c r="EF292" s="78"/>
      <c r="EL292" s="78"/>
      <c r="EM292" s="78"/>
      <c r="EN292" s="78"/>
      <c r="ET292" s="78"/>
      <c r="EU292" s="78"/>
      <c r="EV292" s="78"/>
    </row>
    <row r="293" spans="12:152" s="77" customFormat="1" ht="12.75">
      <c r="L293" s="78"/>
      <c r="N293" s="78">
        <v>5.9399999999999998E-9</v>
      </c>
      <c r="O293" s="78">
        <v>1.1629944962800001</v>
      </c>
      <c r="P293" s="78">
        <v>26404.295011230799</v>
      </c>
      <c r="Q293" s="77">
        <f t="shared" si="212"/>
        <v>4.4489040771963046E-9</v>
      </c>
      <c r="R293" s="77">
        <f t="shared" si="213"/>
        <v>4.4479424777154832E-9</v>
      </c>
      <c r="S293" s="77">
        <f t="shared" si="214"/>
        <v>4.4479424136545733E-9</v>
      </c>
      <c r="T293" s="77">
        <f t="shared" si="215"/>
        <v>4.4479424136503208E-9</v>
      </c>
      <c r="V293" s="78">
        <v>5.7999999999999996E-10</v>
      </c>
      <c r="W293" s="78">
        <v>3.8867827861699999</v>
      </c>
      <c r="X293" s="78">
        <v>18207.813988235201</v>
      </c>
      <c r="Y293" s="77">
        <f t="shared" si="216"/>
        <v>-5.5026366977024896E-10</v>
      </c>
      <c r="Z293" s="77">
        <f t="shared" si="217"/>
        <v>-5.5029454453104644E-10</v>
      </c>
      <c r="AA293" s="77">
        <f t="shared" si="218"/>
        <v>-5.5029454658708802E-10</v>
      </c>
      <c r="AB293" s="77">
        <f t="shared" si="219"/>
        <v>-5.5029454658722606E-10</v>
      </c>
      <c r="AD293" s="78">
        <v>3.9999999999999998E-11</v>
      </c>
      <c r="AE293" s="78">
        <v>6.2629113925500004</v>
      </c>
      <c r="AF293" s="78">
        <v>25021.407664384202</v>
      </c>
      <c r="AG293" s="77">
        <f t="shared" si="220"/>
        <v>3.4648622886646495E-11</v>
      </c>
      <c r="AH293" s="77">
        <f t="shared" si="221"/>
        <v>3.4643995193229574E-11</v>
      </c>
      <c r="AI293" s="77">
        <f t="shared" si="222"/>
        <v>3.4643994884917685E-11</v>
      </c>
      <c r="AJ293" s="77">
        <f t="shared" si="223"/>
        <v>3.4643994884897225E-11</v>
      </c>
      <c r="AL293" s="78"/>
      <c r="AM293" s="78"/>
      <c r="AN293" s="78"/>
      <c r="AT293" s="78"/>
      <c r="AU293" s="78"/>
      <c r="AV293" s="78"/>
      <c r="BB293" s="78"/>
      <c r="BC293" s="78"/>
      <c r="BD293" s="78"/>
      <c r="BJ293" s="78">
        <v>1.2400000000000001E-9</v>
      </c>
      <c r="BK293" s="78">
        <v>0.92716868075000003</v>
      </c>
      <c r="BL293" s="78">
        <v>104347.73123093801</v>
      </c>
      <c r="BM293" s="77">
        <f t="shared" si="224"/>
        <v>1.1339405554213617E-9</v>
      </c>
      <c r="BN293" s="77">
        <f t="shared" si="225"/>
        <v>1.1344244386514293E-9</v>
      </c>
      <c r="BO293" s="77">
        <f t="shared" si="226"/>
        <v>1.134424470847601E-9</v>
      </c>
      <c r="BP293" s="77">
        <f t="shared" si="227"/>
        <v>1.134424470849764E-9</v>
      </c>
      <c r="BR293" s="78">
        <v>1.5E-10</v>
      </c>
      <c r="BS293" s="78">
        <v>1.27735280723</v>
      </c>
      <c r="BT293" s="78">
        <v>103925.01437542</v>
      </c>
      <c r="BU293" s="77">
        <f t="shared" si="228"/>
        <v>-1.4992784017150141E-10</v>
      </c>
      <c r="BV293" s="77">
        <f t="shared" si="229"/>
        <v>-1.4992329787822535E-10</v>
      </c>
      <c r="BW293" s="77">
        <f t="shared" si="230"/>
        <v>-1.4992329757104744E-10</v>
      </c>
      <c r="BX293" s="77">
        <f t="shared" si="231"/>
        <v>-1.4992329757102725E-10</v>
      </c>
      <c r="BZ293" s="78"/>
      <c r="CA293" s="78"/>
      <c r="CB293" s="78"/>
      <c r="CH293" s="78"/>
      <c r="CI293" s="78"/>
      <c r="CJ293" s="78"/>
      <c r="CP293" s="78"/>
      <c r="CQ293" s="78"/>
      <c r="CR293" s="78"/>
      <c r="CX293" s="78"/>
      <c r="CY293" s="78"/>
      <c r="CZ293" s="78"/>
      <c r="DF293" s="78">
        <v>8.3000000000000003E-10</v>
      </c>
      <c r="DG293" s="78">
        <v>3.1264758494299998</v>
      </c>
      <c r="DH293" s="78">
        <v>14477.3511832</v>
      </c>
      <c r="DI293" s="77">
        <f t="shared" si="232"/>
        <v>-1.4470141503091802E-10</v>
      </c>
      <c r="DJ293" s="77">
        <f t="shared" si="233"/>
        <v>-1.4481088165038647E-10</v>
      </c>
      <c r="DK293" s="77">
        <f t="shared" si="234"/>
        <v>-1.4481088894185864E-10</v>
      </c>
      <c r="DL293" s="77">
        <f t="shared" si="235"/>
        <v>-1.4481088894233481E-10</v>
      </c>
      <c r="DN293" s="78">
        <v>7.9999999999999995E-11</v>
      </c>
      <c r="DO293" s="78">
        <v>4.6619926029399998</v>
      </c>
      <c r="DP293" s="78">
        <v>26094.531700474199</v>
      </c>
      <c r="DQ293" s="77">
        <f t="shared" si="236"/>
        <v>-1.7471643097842752E-11</v>
      </c>
      <c r="DR293" s="77">
        <f t="shared" si="237"/>
        <v>-1.7490489890580604E-11</v>
      </c>
      <c r="DS293" s="77">
        <f t="shared" si="238"/>
        <v>-1.7490491145928911E-11</v>
      </c>
      <c r="DT293" s="77">
        <f t="shared" si="239"/>
        <v>-1.7490491146013222E-11</v>
      </c>
      <c r="DV293" s="78">
        <v>9.9999999999999994E-12</v>
      </c>
      <c r="DW293" s="78">
        <v>2.75970257539</v>
      </c>
      <c r="DX293" s="78">
        <v>55503.9419394285</v>
      </c>
      <c r="DY293" s="77">
        <f t="shared" si="240"/>
        <v>-9.685483253892873E-12</v>
      </c>
      <c r="DZ293" s="77">
        <f t="shared" si="241"/>
        <v>-9.6842042419829747E-12</v>
      </c>
      <c r="EA293" s="77">
        <f t="shared" si="242"/>
        <v>-9.6842041567031852E-12</v>
      </c>
      <c r="EB293" s="77">
        <f t="shared" si="243"/>
        <v>-9.6842041566975145E-12</v>
      </c>
      <c r="ED293" s="78"/>
      <c r="EE293" s="78"/>
      <c r="EF293" s="78"/>
      <c r="EL293" s="78"/>
      <c r="EM293" s="78"/>
      <c r="EN293" s="78"/>
      <c r="ET293" s="78"/>
      <c r="EU293" s="78"/>
      <c r="EV293" s="78"/>
    </row>
    <row r="294" spans="12:152" s="77" customFormat="1" ht="12.75">
      <c r="L294" s="78"/>
      <c r="N294" s="78">
        <v>5.76E-9</v>
      </c>
      <c r="O294" s="78">
        <v>0.81617266730000004</v>
      </c>
      <c r="P294" s="78">
        <v>51322.609901396303</v>
      </c>
      <c r="Q294" s="77">
        <f t="shared" si="212"/>
        <v>3.1002801937556562E-9</v>
      </c>
      <c r="R294" s="77">
        <f t="shared" si="213"/>
        <v>3.0979748363534519E-9</v>
      </c>
      <c r="S294" s="77">
        <f t="shared" si="214"/>
        <v>3.0979746827707949E-9</v>
      </c>
      <c r="T294" s="77">
        <f t="shared" si="215"/>
        <v>3.0979746827605817E-9</v>
      </c>
      <c r="V294" s="78">
        <v>8.1999999999999996E-10</v>
      </c>
      <c r="W294" s="78">
        <v>1.3624253149400001</v>
      </c>
      <c r="X294" s="78">
        <v>128850.442812587</v>
      </c>
      <c r="Y294" s="77">
        <f t="shared" si="216"/>
        <v>-8.171585785171835E-10</v>
      </c>
      <c r="Z294" s="77">
        <f t="shared" si="217"/>
        <v>-8.1723930360726077E-10</v>
      </c>
      <c r="AA294" s="77">
        <f t="shared" si="218"/>
        <v>-8.1723930894567103E-10</v>
      </c>
      <c r="AB294" s="77">
        <f t="shared" si="219"/>
        <v>-8.1723930894602258E-10</v>
      </c>
      <c r="AD294" s="78">
        <v>3E-11</v>
      </c>
      <c r="AE294" s="78">
        <v>0.40352872920999999</v>
      </c>
      <c r="AF294" s="78">
        <v>132028.588603154</v>
      </c>
      <c r="AG294" s="77">
        <f t="shared" si="220"/>
        <v>-2.8155681748752337E-11</v>
      </c>
      <c r="AH294" s="77">
        <f t="shared" si="221"/>
        <v>-2.8168311134009165E-11</v>
      </c>
      <c r="AI294" s="77">
        <f t="shared" si="222"/>
        <v>-2.8168311973850975E-11</v>
      </c>
      <c r="AJ294" s="77">
        <f t="shared" si="223"/>
        <v>-2.8168311973907301E-11</v>
      </c>
      <c r="AL294" s="78"/>
      <c r="AM294" s="78"/>
      <c r="AN294" s="78"/>
      <c r="AT294" s="78"/>
      <c r="AU294" s="78"/>
      <c r="AV294" s="78"/>
      <c r="BB294" s="78"/>
      <c r="BC294" s="78"/>
      <c r="BD294" s="78"/>
      <c r="BJ294" s="78">
        <v>1.3999999999999999E-9</v>
      </c>
      <c r="BK294" s="78">
        <v>0.1128733417</v>
      </c>
      <c r="BL294" s="78">
        <v>78109.930614237703</v>
      </c>
      <c r="BM294" s="77">
        <f t="shared" si="224"/>
        <v>1.1813375195422485E-9</v>
      </c>
      <c r="BN294" s="77">
        <f t="shared" si="225"/>
        <v>1.1818801335037652E-9</v>
      </c>
      <c r="BO294" s="77">
        <f t="shared" si="226"/>
        <v>1.1818801696266406E-9</v>
      </c>
      <c r="BP294" s="77">
        <f t="shared" si="227"/>
        <v>1.1818801696290295E-9</v>
      </c>
      <c r="BR294" s="78">
        <v>1.4000000000000001E-10</v>
      </c>
      <c r="BS294" s="78">
        <v>0.47578456086999998</v>
      </c>
      <c r="BT294" s="78">
        <v>104138.313470858</v>
      </c>
      <c r="BU294" s="77">
        <f t="shared" si="228"/>
        <v>6.0193809978103188E-11</v>
      </c>
      <c r="BV294" s="77">
        <f t="shared" si="229"/>
        <v>6.031556208173134E-11</v>
      </c>
      <c r="BW294" s="77">
        <f t="shared" si="230"/>
        <v>6.0315570189757669E-11</v>
      </c>
      <c r="BX294" s="77">
        <f t="shared" si="231"/>
        <v>6.0315570190289119E-11</v>
      </c>
      <c r="BZ294" s="78"/>
      <c r="CA294" s="78"/>
      <c r="CB294" s="78"/>
      <c r="CH294" s="78"/>
      <c r="CI294" s="78"/>
      <c r="CJ294" s="78"/>
      <c r="CP294" s="78"/>
      <c r="CQ294" s="78"/>
      <c r="CR294" s="78"/>
      <c r="CX294" s="78"/>
      <c r="CY294" s="78"/>
      <c r="CZ294" s="78"/>
      <c r="DF294" s="78">
        <v>6.6999999999999996E-10</v>
      </c>
      <c r="DG294" s="78">
        <v>0.24182046727000001</v>
      </c>
      <c r="DH294" s="78">
        <v>66653.157466348304</v>
      </c>
      <c r="DI294" s="77">
        <f t="shared" si="232"/>
        <v>1.2280913580545186E-10</v>
      </c>
      <c r="DJ294" s="77">
        <f t="shared" si="233"/>
        <v>1.2321527182288866E-10</v>
      </c>
      <c r="DK294" s="77">
        <f t="shared" si="234"/>
        <v>1.2321529887398513E-10</v>
      </c>
      <c r="DL294" s="77">
        <f t="shared" si="235"/>
        <v>1.2321529887578202E-10</v>
      </c>
      <c r="DN294" s="78">
        <v>7.9999999999999995E-11</v>
      </c>
      <c r="DO294" s="78">
        <v>0.71995165086000001</v>
      </c>
      <c r="DP294" s="78">
        <v>52643.771273502804</v>
      </c>
      <c r="DQ294" s="77">
        <f t="shared" si="236"/>
        <v>-4.3167889321462368E-11</v>
      </c>
      <c r="DR294" s="77">
        <f t="shared" si="237"/>
        <v>-4.3200688523119921E-11</v>
      </c>
      <c r="DS294" s="77">
        <f t="shared" si="238"/>
        <v>-4.3200690707530444E-11</v>
      </c>
      <c r="DT294" s="77">
        <f t="shared" si="239"/>
        <v>-4.3200690707672053E-11</v>
      </c>
      <c r="DV294" s="78">
        <v>9.9999999999999994E-12</v>
      </c>
      <c r="DW294" s="78">
        <v>3.9508787107100001</v>
      </c>
      <c r="DX294" s="78">
        <v>119116.851609566</v>
      </c>
      <c r="DY294" s="77">
        <f t="shared" si="240"/>
        <v>-9.9580170578670623E-12</v>
      </c>
      <c r="DZ294" s="77">
        <f t="shared" si="241"/>
        <v>-9.9590197765973899E-12</v>
      </c>
      <c r="EA294" s="77">
        <f t="shared" si="242"/>
        <v>-9.9590198429855811E-12</v>
      </c>
      <c r="EB294" s="77">
        <f t="shared" si="243"/>
        <v>-9.959019842990003E-12</v>
      </c>
      <c r="ED294" s="78"/>
      <c r="EE294" s="78"/>
      <c r="EF294" s="78"/>
      <c r="EL294" s="78"/>
      <c r="EM294" s="78"/>
      <c r="EN294" s="78"/>
      <c r="ET294" s="78"/>
      <c r="EU294" s="78"/>
      <c r="EV294" s="78"/>
    </row>
    <row r="295" spans="12:152" s="77" customFormat="1" ht="12.75">
      <c r="L295" s="78"/>
      <c r="N295" s="78">
        <v>4.97E-9</v>
      </c>
      <c r="O295" s="78">
        <v>5.3754019193499998</v>
      </c>
      <c r="P295" s="78">
        <v>26037.906519669901</v>
      </c>
      <c r="Q295" s="77">
        <f t="shared" si="212"/>
        <v>3.5901041055320507E-9</v>
      </c>
      <c r="R295" s="77">
        <f t="shared" si="213"/>
        <v>3.5892760767854501E-9</v>
      </c>
      <c r="S295" s="77">
        <f t="shared" si="214"/>
        <v>3.5892760216236537E-9</v>
      </c>
      <c r="T295" s="77">
        <f t="shared" si="215"/>
        <v>3.5892760216199409E-9</v>
      </c>
      <c r="V295" s="78">
        <v>5.7999999999999996E-10</v>
      </c>
      <c r="W295" s="78">
        <v>2.9899017914999999</v>
      </c>
      <c r="X295" s="78">
        <v>110.2063212194</v>
      </c>
      <c r="Y295" s="77">
        <f t="shared" si="216"/>
        <v>-4.1930933537207179E-10</v>
      </c>
      <c r="Z295" s="77">
        <f t="shared" si="217"/>
        <v>-4.19308926794931E-10</v>
      </c>
      <c r="AA295" s="77">
        <f t="shared" si="218"/>
        <v>-4.1930892676771562E-10</v>
      </c>
      <c r="AB295" s="77">
        <f t="shared" si="219"/>
        <v>-4.1930892676771381E-10</v>
      </c>
      <c r="AD295" s="78">
        <v>3E-11</v>
      </c>
      <c r="AE295" s="78">
        <v>2.6669615074099999</v>
      </c>
      <c r="AF295" s="78">
        <v>157586.80077963401</v>
      </c>
      <c r="AG295" s="77">
        <f t="shared" si="220"/>
        <v>-1.9495872087920593E-11</v>
      </c>
      <c r="AH295" s="77">
        <f t="shared" si="221"/>
        <v>-1.9462607908439895E-11</v>
      </c>
      <c r="AI295" s="77">
        <f t="shared" si="222"/>
        <v>-1.9462605691338661E-11</v>
      </c>
      <c r="AJ295" s="77">
        <f t="shared" si="223"/>
        <v>-1.9462605691190722E-11</v>
      </c>
      <c r="AL295" s="78"/>
      <c r="AM295" s="78"/>
      <c r="AN295" s="78"/>
      <c r="AT295" s="78"/>
      <c r="AU295" s="78"/>
      <c r="AV295" s="78"/>
      <c r="BB295" s="78"/>
      <c r="BC295" s="78"/>
      <c r="BD295" s="78"/>
      <c r="BJ295" s="78">
        <v>1.26E-9</v>
      </c>
      <c r="BK295" s="78">
        <v>1.13823138141</v>
      </c>
      <c r="BL295" s="78">
        <v>51322.609901396303</v>
      </c>
      <c r="BM295" s="77">
        <f t="shared" si="224"/>
        <v>9.7943531138477115E-10</v>
      </c>
      <c r="BN295" s="77">
        <f t="shared" si="225"/>
        <v>9.7905882966098384E-10</v>
      </c>
      <c r="BO295" s="77">
        <f t="shared" si="226"/>
        <v>9.7905880457625986E-10</v>
      </c>
      <c r="BP295" s="77">
        <f t="shared" si="227"/>
        <v>9.7905880457459164E-10</v>
      </c>
      <c r="BR295" s="78">
        <v>1.4000000000000001E-10</v>
      </c>
      <c r="BS295" s="78">
        <v>4.3348665830900002</v>
      </c>
      <c r="BT295" s="78">
        <v>18207.813988235201</v>
      </c>
      <c r="BU295" s="77">
        <f t="shared" si="228"/>
        <v>-1.005381724851835E-10</v>
      </c>
      <c r="BV295" s="77">
        <f t="shared" si="229"/>
        <v>-1.0055458301829261E-10</v>
      </c>
      <c r="BW295" s="77">
        <f t="shared" si="230"/>
        <v>-1.0055458411129994E-10</v>
      </c>
      <c r="BX295" s="77">
        <f t="shared" si="231"/>
        <v>-1.0055458411137333E-10</v>
      </c>
      <c r="BZ295" s="78"/>
      <c r="CA295" s="78"/>
      <c r="CB295" s="78"/>
      <c r="CH295" s="78"/>
      <c r="CI295" s="78"/>
      <c r="CJ295" s="78"/>
      <c r="CP295" s="78"/>
      <c r="CQ295" s="78"/>
      <c r="CR295" s="78"/>
      <c r="CX295" s="78"/>
      <c r="CY295" s="78"/>
      <c r="CZ295" s="78"/>
      <c r="DF295" s="78">
        <v>7.4000000000000003E-10</v>
      </c>
      <c r="DG295" s="78">
        <v>5.6683306042200003</v>
      </c>
      <c r="DH295" s="78">
        <v>78270.822971723304</v>
      </c>
      <c r="DI295" s="77">
        <f t="shared" si="232"/>
        <v>3.6604398747610724E-10</v>
      </c>
      <c r="DJ295" s="77">
        <f t="shared" si="233"/>
        <v>3.6557817851104383E-10</v>
      </c>
      <c r="DK295" s="77">
        <f t="shared" si="234"/>
        <v>3.6557814747720519E-10</v>
      </c>
      <c r="DL295" s="77">
        <f t="shared" si="235"/>
        <v>3.6557814747515709E-10</v>
      </c>
      <c r="DN295" s="78">
        <v>7.9999999999999995E-11</v>
      </c>
      <c r="DO295" s="78">
        <v>3.3182527779000002</v>
      </c>
      <c r="DP295" s="78">
        <v>24395.7374720718</v>
      </c>
      <c r="DQ295" s="77">
        <f t="shared" si="236"/>
        <v>7.9999942675958439E-11</v>
      </c>
      <c r="DR295" s="77">
        <f t="shared" si="237"/>
        <v>7.9999962253749439E-11</v>
      </c>
      <c r="DS295" s="77">
        <f t="shared" si="238"/>
        <v>7.9999962254917767E-11</v>
      </c>
      <c r="DT295" s="77">
        <f t="shared" si="239"/>
        <v>7.9999962254917845E-11</v>
      </c>
      <c r="DV295" s="78">
        <v>9.9999999999999994E-12</v>
      </c>
      <c r="DW295" s="78">
        <v>2.02746284465</v>
      </c>
      <c r="DX295" s="78">
        <v>85034.420025968095</v>
      </c>
      <c r="DY295" s="77">
        <f t="shared" si="240"/>
        <v>-2.1433982179298879E-12</v>
      </c>
      <c r="DZ295" s="77">
        <f t="shared" si="241"/>
        <v>-2.1357132560743849E-12</v>
      </c>
      <c r="EA295" s="77">
        <f t="shared" si="242"/>
        <v>-2.1357127441358137E-12</v>
      </c>
      <c r="EB295" s="77">
        <f t="shared" si="243"/>
        <v>-2.1357127441019397E-12</v>
      </c>
      <c r="ED295" s="78"/>
      <c r="EE295" s="78"/>
      <c r="EF295" s="78"/>
      <c r="EL295" s="78"/>
      <c r="EM295" s="78"/>
      <c r="EN295" s="78"/>
      <c r="ET295" s="78"/>
      <c r="EU295" s="78"/>
      <c r="EV295" s="78"/>
    </row>
    <row r="296" spans="12:152" s="77" customFormat="1" ht="12.75">
      <c r="L296" s="78"/>
      <c r="N296" s="78">
        <v>6.6299999999999996E-9</v>
      </c>
      <c r="O296" s="78">
        <v>2.63246066036</v>
      </c>
      <c r="P296" s="78">
        <v>77211.441041534097</v>
      </c>
      <c r="Q296" s="77">
        <f t="shared" si="212"/>
        <v>-1.4066843142742944E-9</v>
      </c>
      <c r="R296" s="77">
        <f t="shared" si="213"/>
        <v>-1.4020557220496466E-9</v>
      </c>
      <c r="S296" s="77">
        <f t="shared" si="214"/>
        <v>-1.4020554137160835E-9</v>
      </c>
      <c r="T296" s="77">
        <f t="shared" si="215"/>
        <v>-1.4020554136954559E-9</v>
      </c>
      <c r="V296" s="78">
        <v>6.3999999999999996E-10</v>
      </c>
      <c r="W296" s="78">
        <v>4.9813144815300001</v>
      </c>
      <c r="X296" s="78">
        <v>188276.65404017101</v>
      </c>
      <c r="Y296" s="77">
        <f t="shared" si="216"/>
        <v>-3.8013039488336155E-10</v>
      </c>
      <c r="Z296" s="77">
        <f t="shared" si="217"/>
        <v>-3.8102667657865254E-10</v>
      </c>
      <c r="AA296" s="77">
        <f t="shared" si="218"/>
        <v>-3.8102673624140439E-10</v>
      </c>
      <c r="AB296" s="77">
        <f t="shared" si="219"/>
        <v>-3.8102673624537962E-10</v>
      </c>
      <c r="AD296" s="78">
        <v>3E-11</v>
      </c>
      <c r="AE296" s="78">
        <v>5.2320229284600002</v>
      </c>
      <c r="AF296" s="78">
        <v>84546.785274713897</v>
      </c>
      <c r="AG296" s="77">
        <f t="shared" si="220"/>
        <v>4.7464570411698266E-12</v>
      </c>
      <c r="AH296" s="77">
        <f t="shared" si="221"/>
        <v>4.7696260946443366E-12</v>
      </c>
      <c r="AI296" s="77">
        <f t="shared" si="222"/>
        <v>4.7696276378364682E-12</v>
      </c>
      <c r="AJ296" s="77">
        <f t="shared" si="223"/>
        <v>4.7696276379374852E-12</v>
      </c>
      <c r="AL296" s="78"/>
      <c r="AM296" s="78"/>
      <c r="AN296" s="78"/>
      <c r="AT296" s="78"/>
      <c r="AU296" s="78"/>
      <c r="AV296" s="78"/>
      <c r="BB296" s="78"/>
      <c r="BC296" s="78"/>
      <c r="BD296" s="78"/>
      <c r="BJ296" s="78">
        <v>1.4599999999999999E-9</v>
      </c>
      <c r="BK296" s="78">
        <v>3.2567528963400001</v>
      </c>
      <c r="BL296" s="78">
        <v>3340.6124266997999</v>
      </c>
      <c r="BM296" s="77">
        <f t="shared" si="224"/>
        <v>-1.3194119261122691E-9</v>
      </c>
      <c r="BN296" s="77">
        <f t="shared" si="225"/>
        <v>-1.3194312451129299E-9</v>
      </c>
      <c r="BO296" s="77">
        <f t="shared" si="226"/>
        <v>-1.3194312463997262E-9</v>
      </c>
      <c r="BP296" s="77">
        <f t="shared" si="227"/>
        <v>-1.3194312463998104E-9</v>
      </c>
      <c r="BR296" s="78">
        <v>1.4000000000000001E-10</v>
      </c>
      <c r="BS296" s="78">
        <v>6.2591208186899996</v>
      </c>
      <c r="BT296" s="78">
        <v>102232.848705918</v>
      </c>
      <c r="BU296" s="77">
        <f t="shared" si="228"/>
        <v>2.7253340785155962E-11</v>
      </c>
      <c r="BV296" s="77">
        <f t="shared" si="229"/>
        <v>2.7123445786162833E-11</v>
      </c>
      <c r="BW296" s="77">
        <f t="shared" si="230"/>
        <v>2.7123437133069023E-11</v>
      </c>
      <c r="BX296" s="77">
        <f t="shared" si="231"/>
        <v>2.7123437132491282E-11</v>
      </c>
      <c r="BZ296" s="78"/>
      <c r="CA296" s="78"/>
      <c r="CB296" s="78"/>
      <c r="CH296" s="78"/>
      <c r="CI296" s="78"/>
      <c r="CJ296" s="78"/>
      <c r="CP296" s="78"/>
      <c r="CQ296" s="78"/>
      <c r="CR296" s="78"/>
      <c r="CX296" s="78"/>
      <c r="CY296" s="78"/>
      <c r="CZ296" s="78"/>
      <c r="DF296" s="78">
        <v>6.8000000000000003E-10</v>
      </c>
      <c r="DG296" s="78">
        <v>1.9823635590499999</v>
      </c>
      <c r="DH296" s="78">
        <v>79852.782320006299</v>
      </c>
      <c r="DI296" s="77">
        <f t="shared" si="232"/>
        <v>3.9872108564280435E-10</v>
      </c>
      <c r="DJ296" s="77">
        <f t="shared" si="233"/>
        <v>3.983140323015521E-10</v>
      </c>
      <c r="DK296" s="77">
        <f t="shared" si="234"/>
        <v>3.9831400518054194E-10</v>
      </c>
      <c r="DL296" s="77">
        <f t="shared" si="235"/>
        <v>3.9831400517875616E-10</v>
      </c>
      <c r="DN296" s="78">
        <v>7.9999999999999995E-11</v>
      </c>
      <c r="DO296" s="78">
        <v>2.5293236959200001</v>
      </c>
      <c r="DP296" s="78">
        <v>26190.995915792701</v>
      </c>
      <c r="DQ296" s="77">
        <f t="shared" si="236"/>
        <v>-2.0094531716276721E-11</v>
      </c>
      <c r="DR296" s="77">
        <f t="shared" si="237"/>
        <v>-2.0075767686890227E-11</v>
      </c>
      <c r="DS296" s="77">
        <f t="shared" si="238"/>
        <v>-2.0075766436980662E-11</v>
      </c>
      <c r="DT296" s="77">
        <f t="shared" si="239"/>
        <v>-2.0075766436899224E-11</v>
      </c>
      <c r="DV296" s="78">
        <v>9.9999999999999994E-12</v>
      </c>
      <c r="DW296" s="78">
        <v>1.6313636119999999E-2</v>
      </c>
      <c r="DX296" s="78">
        <v>25668.418497699</v>
      </c>
      <c r="DY296" s="77">
        <f t="shared" si="240"/>
        <v>-5.9587874064647227E-12</v>
      </c>
      <c r="DZ296" s="77">
        <f t="shared" si="241"/>
        <v>-5.9568801232175405E-12</v>
      </c>
      <c r="EA296" s="77">
        <f t="shared" si="242"/>
        <v>-5.9568799961624272E-12</v>
      </c>
      <c r="EB296" s="77">
        <f t="shared" si="243"/>
        <v>-5.9568799961542095E-12</v>
      </c>
      <c r="ED296" s="78"/>
      <c r="EE296" s="78"/>
      <c r="EF296" s="78"/>
      <c r="EL296" s="78"/>
      <c r="EM296" s="78"/>
      <c r="EN296" s="78"/>
      <c r="ET296" s="78"/>
      <c r="EU296" s="78"/>
      <c r="EV296" s="78"/>
    </row>
    <row r="297" spans="12:152" s="77" customFormat="1" ht="12.75">
      <c r="L297" s="78"/>
      <c r="N297" s="78">
        <v>4.8699999999999999E-9</v>
      </c>
      <c r="O297" s="78">
        <v>1.9669166468299999</v>
      </c>
      <c r="P297" s="78">
        <v>26507.3877854493</v>
      </c>
      <c r="Q297" s="77">
        <f t="shared" si="212"/>
        <v>4.2924428609843102E-9</v>
      </c>
      <c r="R297" s="77">
        <f t="shared" si="213"/>
        <v>4.2918785851736625E-9</v>
      </c>
      <c r="S297" s="77">
        <f t="shared" si="214"/>
        <v>4.2918785475787164E-9</v>
      </c>
      <c r="T297" s="77">
        <f t="shared" si="215"/>
        <v>4.2918785475762308E-9</v>
      </c>
      <c r="V297" s="78">
        <v>6.6999999999999996E-10</v>
      </c>
      <c r="W297" s="78">
        <v>2.32849722473</v>
      </c>
      <c r="X297" s="78">
        <v>26294.0886900113</v>
      </c>
      <c r="Y297" s="77">
        <f t="shared" si="216"/>
        <v>3.3205522061901683E-10</v>
      </c>
      <c r="Z297" s="77">
        <f t="shared" si="217"/>
        <v>3.3219677349787388E-10</v>
      </c>
      <c r="AA297" s="77">
        <f t="shared" si="218"/>
        <v>3.3219678292603838E-10</v>
      </c>
      <c r="AB297" s="77">
        <f t="shared" si="219"/>
        <v>3.3219678292665029E-10</v>
      </c>
      <c r="AD297" s="78">
        <v>3E-11</v>
      </c>
      <c r="AE297" s="78">
        <v>4.5942840898100004</v>
      </c>
      <c r="AF297" s="78">
        <v>131548.894259964</v>
      </c>
      <c r="AG297" s="77">
        <f t="shared" si="220"/>
        <v>-1.8180789901007709E-11</v>
      </c>
      <c r="AH297" s="77">
        <f t="shared" si="221"/>
        <v>-1.8209819358342638E-11</v>
      </c>
      <c r="AI297" s="77">
        <f t="shared" si="222"/>
        <v>-1.8209821291095877E-11</v>
      </c>
      <c r="AJ297" s="77">
        <f t="shared" si="223"/>
        <v>-1.8209821291223269E-11</v>
      </c>
      <c r="AL297" s="78"/>
      <c r="AM297" s="78"/>
      <c r="AN297" s="78"/>
      <c r="AT297" s="78"/>
      <c r="AU297" s="78"/>
      <c r="AV297" s="78"/>
      <c r="BB297" s="78"/>
      <c r="BC297" s="78"/>
      <c r="BD297" s="78"/>
      <c r="BJ297" s="78">
        <v>1.2199999999999999E-9</v>
      </c>
      <c r="BK297" s="78">
        <v>5.10611624534</v>
      </c>
      <c r="BL297" s="78">
        <v>176953.98994186701</v>
      </c>
      <c r="BM297" s="77">
        <f t="shared" si="224"/>
        <v>-6.5184481360992767E-10</v>
      </c>
      <c r="BN297" s="77">
        <f t="shared" si="225"/>
        <v>-6.5353224390721809E-10</v>
      </c>
      <c r="BO297" s="77">
        <f t="shared" si="226"/>
        <v>-6.5353235624848982E-10</v>
      </c>
      <c r="BP297" s="77">
        <f t="shared" si="227"/>
        <v>-6.5353235625586827E-10</v>
      </c>
      <c r="BR297" s="78">
        <v>1.5999999999999999E-10</v>
      </c>
      <c r="BS297" s="78">
        <v>5.1948944877100001</v>
      </c>
      <c r="BT297" s="78">
        <v>52022.027472663598</v>
      </c>
      <c r="BU297" s="77">
        <f t="shared" si="228"/>
        <v>1.402829725727475E-10</v>
      </c>
      <c r="BV297" s="77">
        <f t="shared" si="229"/>
        <v>1.4024592277346856E-10</v>
      </c>
      <c r="BW297" s="77">
        <f t="shared" si="230"/>
        <v>1.4024592030450057E-10</v>
      </c>
      <c r="BX297" s="77">
        <f t="shared" si="231"/>
        <v>1.402459203043386E-10</v>
      </c>
      <c r="BZ297" s="78"/>
      <c r="CA297" s="78"/>
      <c r="CB297" s="78"/>
      <c r="CH297" s="78"/>
      <c r="CI297" s="78"/>
      <c r="CJ297" s="78"/>
      <c r="CP297" s="78"/>
      <c r="CQ297" s="78"/>
      <c r="CR297" s="78"/>
      <c r="CX297" s="78"/>
      <c r="CY297" s="78"/>
      <c r="CZ297" s="78"/>
      <c r="DF297" s="78">
        <v>6.3999999999999996E-10</v>
      </c>
      <c r="DG297" s="78">
        <v>5.5511581449999996</v>
      </c>
      <c r="DH297" s="78">
        <v>25764.3977249167</v>
      </c>
      <c r="DI297" s="77">
        <f t="shared" si="232"/>
        <v>3.8330542374355259E-10</v>
      </c>
      <c r="DJ297" s="77">
        <f t="shared" si="233"/>
        <v>3.8342757960046361E-10</v>
      </c>
      <c r="DK297" s="77">
        <f t="shared" si="234"/>
        <v>3.8342758773652479E-10</v>
      </c>
      <c r="DL297" s="77">
        <f t="shared" si="235"/>
        <v>3.8342758773704912E-10</v>
      </c>
      <c r="DN297" s="78">
        <v>7.9999999999999995E-11</v>
      </c>
      <c r="DO297" s="78">
        <v>5.1154108118400003</v>
      </c>
      <c r="DP297" s="78">
        <v>25619.938151219802</v>
      </c>
      <c r="DQ297" s="77">
        <f t="shared" si="236"/>
        <v>2.1871996272283417E-11</v>
      </c>
      <c r="DR297" s="77">
        <f t="shared" si="237"/>
        <v>2.1890235463983298E-11</v>
      </c>
      <c r="DS297" s="77">
        <f t="shared" si="238"/>
        <v>2.1890236678853243E-11</v>
      </c>
      <c r="DT297" s="77">
        <f t="shared" si="239"/>
        <v>2.1890236678934161E-11</v>
      </c>
      <c r="DV297" s="78">
        <v>9.9999999999999994E-12</v>
      </c>
      <c r="DW297" s="78">
        <v>4.6949749122300002</v>
      </c>
      <c r="DX297" s="78">
        <v>1581.9593482830001</v>
      </c>
      <c r="DY297" s="77">
        <f t="shared" si="240"/>
        <v>-5.940424752963027E-12</v>
      </c>
      <c r="DZ297" s="77">
        <f t="shared" si="241"/>
        <v>-5.9403070167830306E-12</v>
      </c>
      <c r="EA297" s="77">
        <f t="shared" si="242"/>
        <v>-5.9403070089405918E-12</v>
      </c>
      <c r="EB297" s="77">
        <f t="shared" si="243"/>
        <v>-5.9403070089400772E-12</v>
      </c>
      <c r="ED297" s="78"/>
      <c r="EE297" s="78"/>
      <c r="EF297" s="78"/>
      <c r="EL297" s="78"/>
      <c r="EM297" s="78"/>
      <c r="EN297" s="78"/>
      <c r="ET297" s="78"/>
      <c r="EU297" s="78"/>
      <c r="EV297" s="78"/>
    </row>
    <row r="298" spans="12:152" s="77" customFormat="1" ht="12.75">
      <c r="L298" s="78"/>
      <c r="N298" s="78">
        <v>4.7399999999999998E-9</v>
      </c>
      <c r="O298" s="78">
        <v>3.6524300423399998</v>
      </c>
      <c r="P298" s="78">
        <v>124156.439857879</v>
      </c>
      <c r="Q298" s="77">
        <f t="shared" si="212"/>
        <v>4.7029073509145088E-9</v>
      </c>
      <c r="R298" s="77">
        <f t="shared" si="213"/>
        <v>4.703584059033982E-9</v>
      </c>
      <c r="S298" s="77">
        <f t="shared" si="214"/>
        <v>4.7035841039027838E-9</v>
      </c>
      <c r="T298" s="77">
        <f t="shared" si="215"/>
        <v>4.703584103905717E-9</v>
      </c>
      <c r="V298" s="78">
        <v>5.7E-10</v>
      </c>
      <c r="W298" s="78">
        <v>3.7245411559299999</v>
      </c>
      <c r="X298" s="78">
        <v>29428.515568274001</v>
      </c>
      <c r="Y298" s="77">
        <f t="shared" si="216"/>
        <v>-4.0633601409136665E-10</v>
      </c>
      <c r="Z298" s="77">
        <f t="shared" si="217"/>
        <v>-4.0644483353423029E-10</v>
      </c>
      <c r="AA298" s="77">
        <f t="shared" si="218"/>
        <v>-4.0644484078167177E-10</v>
      </c>
      <c r="AB298" s="77">
        <f t="shared" si="219"/>
        <v>-4.0644484078214879E-10</v>
      </c>
      <c r="AD298" s="78">
        <v>3E-11</v>
      </c>
      <c r="AE298" s="78">
        <v>2.5364999568100002</v>
      </c>
      <c r="AF298" s="78">
        <v>50579.619840863699</v>
      </c>
      <c r="AG298" s="77">
        <f t="shared" si="220"/>
        <v>3.7418995473858364E-12</v>
      </c>
      <c r="AH298" s="77">
        <f t="shared" si="221"/>
        <v>3.727970328349962E-12</v>
      </c>
      <c r="AI298" s="77">
        <f t="shared" si="222"/>
        <v>3.7279694005003728E-12</v>
      </c>
      <c r="AJ298" s="77">
        <f t="shared" si="223"/>
        <v>3.7279694004377655E-12</v>
      </c>
      <c r="AL298" s="78"/>
      <c r="AM298" s="78"/>
      <c r="AN298" s="78"/>
      <c r="AT298" s="78"/>
      <c r="AU298" s="78"/>
      <c r="AV298" s="78"/>
      <c r="BB298" s="78"/>
      <c r="BC298" s="78"/>
      <c r="BD298" s="78"/>
      <c r="BJ298" s="78">
        <v>1.25E-9</v>
      </c>
      <c r="BK298" s="78">
        <v>5.6366675362800001</v>
      </c>
      <c r="BL298" s="78">
        <v>104355.493901654</v>
      </c>
      <c r="BM298" s="77">
        <f t="shared" si="224"/>
        <v>4.5280440103757962E-10</v>
      </c>
      <c r="BN298" s="77">
        <f t="shared" si="225"/>
        <v>4.5167932058172129E-10</v>
      </c>
      <c r="BO298" s="77">
        <f t="shared" si="226"/>
        <v>4.5167924562614288E-10</v>
      </c>
      <c r="BP298" s="77">
        <f t="shared" si="227"/>
        <v>4.5167924562124013E-10</v>
      </c>
      <c r="BR298" s="78">
        <v>1.5E-10</v>
      </c>
      <c r="BS298" s="78">
        <v>3.3607934101299999</v>
      </c>
      <c r="BT298" s="78">
        <v>26241.681952059</v>
      </c>
      <c r="BU298" s="77">
        <f t="shared" si="228"/>
        <v>-1.0805576070078259E-10</v>
      </c>
      <c r="BV298" s="77">
        <f t="shared" si="229"/>
        <v>-1.0803049906977041E-10</v>
      </c>
      <c r="BW298" s="77">
        <f t="shared" si="230"/>
        <v>-1.0803049738688336E-10</v>
      </c>
      <c r="BX298" s="77">
        <f t="shared" si="231"/>
        <v>-1.0803049738677096E-10</v>
      </c>
      <c r="BZ298" s="78"/>
      <c r="CA298" s="78"/>
      <c r="CB298" s="78"/>
      <c r="CH298" s="78"/>
      <c r="CI298" s="78"/>
      <c r="CJ298" s="78"/>
      <c r="CP298" s="78"/>
      <c r="CQ298" s="78"/>
      <c r="CR298" s="78"/>
      <c r="CX298" s="78"/>
      <c r="CY298" s="78"/>
      <c r="CZ298" s="78"/>
      <c r="DF298" s="78">
        <v>6.3999999999999996E-10</v>
      </c>
      <c r="DG298" s="78">
        <v>6.1593535675100002</v>
      </c>
      <c r="DH298" s="78">
        <v>76044.952320535798</v>
      </c>
      <c r="DI298" s="77">
        <f t="shared" si="232"/>
        <v>4.5172993437623811E-10</v>
      </c>
      <c r="DJ298" s="77">
        <f t="shared" si="233"/>
        <v>4.5141085933819797E-10</v>
      </c>
      <c r="DK298" s="77">
        <f t="shared" si="234"/>
        <v>4.5141083807719102E-10</v>
      </c>
      <c r="DL298" s="77">
        <f t="shared" si="235"/>
        <v>4.5141083807579846E-10</v>
      </c>
      <c r="DN298" s="78">
        <v>7.9999999999999995E-11</v>
      </c>
      <c r="DO298" s="78">
        <v>1.1862531226699999</v>
      </c>
      <c r="DP298" s="78">
        <v>25867.4904991353</v>
      </c>
      <c r="DQ298" s="77">
        <f t="shared" si="236"/>
        <v>-5.1814043910313654E-11</v>
      </c>
      <c r="DR298" s="77">
        <f t="shared" si="237"/>
        <v>-5.1799455172247212E-11</v>
      </c>
      <c r="DS298" s="77">
        <f t="shared" si="238"/>
        <v>-5.179945420039313E-11</v>
      </c>
      <c r="DT298" s="77">
        <f t="shared" si="239"/>
        <v>-5.1799454200329024E-11</v>
      </c>
      <c r="DV298" s="78">
        <v>9.9999999999999994E-12</v>
      </c>
      <c r="DW298" s="78">
        <v>4.4358988178900001</v>
      </c>
      <c r="DX298" s="78">
        <v>53242.3017603384</v>
      </c>
      <c r="DY298" s="77">
        <f t="shared" si="240"/>
        <v>-1.7175325484905336E-12</v>
      </c>
      <c r="DZ298" s="77">
        <f t="shared" si="241"/>
        <v>-1.7223849657800884E-12</v>
      </c>
      <c r="EA298" s="77">
        <f t="shared" si="242"/>
        <v>-1.7223852889853339E-12</v>
      </c>
      <c r="EB298" s="77">
        <f t="shared" si="243"/>
        <v>-1.7223852890066115E-12</v>
      </c>
      <c r="ED298" s="78"/>
      <c r="EE298" s="78"/>
      <c r="EF298" s="78"/>
      <c r="EL298" s="78"/>
      <c r="EM298" s="78"/>
      <c r="EN298" s="78"/>
      <c r="ET298" s="78"/>
      <c r="EU298" s="78"/>
      <c r="EV298" s="78"/>
    </row>
    <row r="299" spans="12:152" s="77" customFormat="1" ht="12.75">
      <c r="L299" s="78"/>
      <c r="N299" s="78">
        <v>5.4999999999999996E-9</v>
      </c>
      <c r="O299" s="78">
        <v>5.8104033478300003</v>
      </c>
      <c r="P299" s="78">
        <v>1731.1223529326001</v>
      </c>
      <c r="Q299" s="77">
        <f t="shared" si="212"/>
        <v>-4.3906197630506194E-9</v>
      </c>
      <c r="R299" s="77">
        <f t="shared" si="213"/>
        <v>-4.390566710487413E-9</v>
      </c>
      <c r="S299" s="77">
        <f t="shared" si="214"/>
        <v>-4.3905667069535477E-9</v>
      </c>
      <c r="T299" s="77">
        <f t="shared" si="215"/>
        <v>-4.3905667069533127E-9</v>
      </c>
      <c r="V299" s="78">
        <v>6.6E-10</v>
      </c>
      <c r="W299" s="78">
        <v>1.69869503126</v>
      </c>
      <c r="X299" s="78">
        <v>51543.022543835199</v>
      </c>
      <c r="Y299" s="77">
        <f t="shared" si="216"/>
        <v>1.4968071081339366E-10</v>
      </c>
      <c r="Z299" s="77">
        <f t="shared" si="217"/>
        <v>1.4937416605244657E-10</v>
      </c>
      <c r="AA299" s="77">
        <f t="shared" si="218"/>
        <v>1.4937414563237733E-10</v>
      </c>
      <c r="AB299" s="77">
        <f t="shared" si="219"/>
        <v>1.4937414563102523E-10</v>
      </c>
      <c r="AD299" s="78">
        <v>3E-11</v>
      </c>
      <c r="AE299" s="78">
        <v>2.5554264070200001</v>
      </c>
      <c r="AF299" s="78">
        <v>77829.997686845702</v>
      </c>
      <c r="AG299" s="77">
        <f t="shared" si="220"/>
        <v>-4.5210947713467629E-12</v>
      </c>
      <c r="AH299" s="77">
        <f t="shared" si="221"/>
        <v>-4.5424487024473935E-12</v>
      </c>
      <c r="AI299" s="77">
        <f t="shared" si="222"/>
        <v>-4.5424501247507403E-12</v>
      </c>
      <c r="AJ299" s="77">
        <f t="shared" si="223"/>
        <v>-4.5424501248451367E-12</v>
      </c>
      <c r="AL299" s="78"/>
      <c r="AM299" s="78"/>
      <c r="AN299" s="78"/>
      <c r="AT299" s="78"/>
      <c r="AU299" s="78"/>
      <c r="AV299" s="78"/>
      <c r="BB299" s="78"/>
      <c r="BC299" s="78"/>
      <c r="BD299" s="78"/>
      <c r="BJ299" s="78">
        <v>1.55E-9</v>
      </c>
      <c r="BK299" s="78">
        <v>2.3086138149000002</v>
      </c>
      <c r="BL299" s="78">
        <v>51756.321639273199</v>
      </c>
      <c r="BM299" s="77">
        <f t="shared" si="224"/>
        <v>-5.2267903047247618E-10</v>
      </c>
      <c r="BN299" s="77">
        <f t="shared" si="225"/>
        <v>-5.2337769271951462E-10</v>
      </c>
      <c r="BO299" s="77">
        <f t="shared" si="226"/>
        <v>-5.2337773925335397E-10</v>
      </c>
      <c r="BP299" s="77">
        <f t="shared" si="227"/>
        <v>-5.233777392564225E-10</v>
      </c>
      <c r="BR299" s="78">
        <v>1.5999999999999999E-10</v>
      </c>
      <c r="BS299" s="78">
        <v>0.62153007568999996</v>
      </c>
      <c r="BT299" s="78">
        <v>71980.633574731095</v>
      </c>
      <c r="BU299" s="77">
        <f t="shared" si="228"/>
        <v>-1.4026565480721535E-10</v>
      </c>
      <c r="BV299" s="77">
        <f t="shared" si="229"/>
        <v>-1.4031688644925661E-10</v>
      </c>
      <c r="BW299" s="77">
        <f t="shared" si="230"/>
        <v>-1.4031688985971739E-10</v>
      </c>
      <c r="BX299" s="77">
        <f t="shared" si="231"/>
        <v>-1.4031688985994029E-10</v>
      </c>
      <c r="BZ299" s="78"/>
      <c r="CA299" s="78"/>
      <c r="CB299" s="78"/>
      <c r="CH299" s="78"/>
      <c r="CI299" s="78"/>
      <c r="CJ299" s="78"/>
      <c r="CP299" s="78"/>
      <c r="CQ299" s="78"/>
      <c r="CR299" s="78"/>
      <c r="CX299" s="78"/>
      <c r="CY299" s="78"/>
      <c r="CZ299" s="78"/>
      <c r="DF299" s="78">
        <v>8.6999999999999999E-10</v>
      </c>
      <c r="DG299" s="78">
        <v>1.7729683092299999</v>
      </c>
      <c r="DH299" s="78">
        <v>25440.892308259299</v>
      </c>
      <c r="DI299" s="77">
        <f t="shared" si="232"/>
        <v>4.2847276834907179E-10</v>
      </c>
      <c r="DJ299" s="77">
        <f t="shared" si="233"/>
        <v>4.2829453931254796E-10</v>
      </c>
      <c r="DK299" s="77">
        <f t="shared" si="234"/>
        <v>4.2829452743993395E-10</v>
      </c>
      <c r="DL299" s="77">
        <f t="shared" si="235"/>
        <v>4.2829452743915914E-10</v>
      </c>
      <c r="DN299" s="78">
        <v>7.9999999999999995E-11</v>
      </c>
      <c r="DO299" s="78">
        <v>0.31593558687000001</v>
      </c>
      <c r="DP299" s="78">
        <v>51528.795449833502</v>
      </c>
      <c r="DQ299" s="77">
        <f t="shared" si="236"/>
        <v>-7.0370896638493463E-11</v>
      </c>
      <c r="DR299" s="77">
        <f t="shared" si="237"/>
        <v>-7.0389029040433872E-11</v>
      </c>
      <c r="DS299" s="77">
        <f t="shared" si="238"/>
        <v>-7.0389030247698185E-11</v>
      </c>
      <c r="DT299" s="77">
        <f t="shared" si="239"/>
        <v>-7.038903024777815E-11</v>
      </c>
      <c r="DV299" s="78">
        <v>9.9999999999999994E-12</v>
      </c>
      <c r="DW299" s="78">
        <v>2.8516485479999999E-2</v>
      </c>
      <c r="DX299" s="78">
        <v>213.29909543799999</v>
      </c>
      <c r="DY299" s="77">
        <f t="shared" si="240"/>
        <v>4.0470884081577749E-12</v>
      </c>
      <c r="DZ299" s="77">
        <f t="shared" si="241"/>
        <v>4.04707036264989E-12</v>
      </c>
      <c r="EA299" s="77">
        <f t="shared" si="242"/>
        <v>4.0470703614478786E-12</v>
      </c>
      <c r="EB299" s="77">
        <f t="shared" si="243"/>
        <v>4.0470703614478003E-12</v>
      </c>
      <c r="ED299" s="78"/>
      <c r="EE299" s="78"/>
      <c r="EF299" s="78"/>
      <c r="EL299" s="78"/>
      <c r="EM299" s="78"/>
      <c r="EN299" s="78"/>
      <c r="ET299" s="78"/>
      <c r="EU299" s="78"/>
      <c r="EV299" s="78"/>
    </row>
    <row r="300" spans="12:152" s="77" customFormat="1" ht="12.75">
      <c r="L300" s="78"/>
      <c r="N300" s="78">
        <v>4.7200000000000002E-9</v>
      </c>
      <c r="O300" s="78">
        <v>3.7935170194499999</v>
      </c>
      <c r="P300" s="78">
        <v>52643.771273502804</v>
      </c>
      <c r="Q300" s="77">
        <f t="shared" si="212"/>
        <v>2.8111379573622404E-9</v>
      </c>
      <c r="R300" s="77">
        <f t="shared" si="213"/>
        <v>2.8129842824080807E-9</v>
      </c>
      <c r="S300" s="77">
        <f t="shared" si="214"/>
        <v>2.8129844053693986E-9</v>
      </c>
      <c r="T300" s="77">
        <f t="shared" si="215"/>
        <v>2.8129844053773702E-9</v>
      </c>
      <c r="V300" s="78">
        <v>5.4999999999999996E-10</v>
      </c>
      <c r="W300" s="78">
        <v>2.3009326370099998</v>
      </c>
      <c r="X300" s="78">
        <v>52643.771273502804</v>
      </c>
      <c r="Y300" s="77">
        <f t="shared" si="216"/>
        <v>4.6605584934122515E-10</v>
      </c>
      <c r="Z300" s="77">
        <f t="shared" si="217"/>
        <v>4.6591355364656265E-10</v>
      </c>
      <c r="AA300" s="77">
        <f t="shared" si="218"/>
        <v>4.6591354416457826E-10</v>
      </c>
      <c r="AB300" s="77">
        <f t="shared" si="219"/>
        <v>4.6591354416396356E-10</v>
      </c>
      <c r="AD300" s="78">
        <v>3.9999999999999998E-11</v>
      </c>
      <c r="AE300" s="78">
        <v>1.67304824627</v>
      </c>
      <c r="AF300" s="78">
        <v>130419.84594697101</v>
      </c>
      <c r="AG300" s="77">
        <f t="shared" si="220"/>
        <v>1.7535119199106252E-11</v>
      </c>
      <c r="AH300" s="77">
        <f t="shared" si="221"/>
        <v>1.7578485898012224E-11</v>
      </c>
      <c r="AI300" s="77">
        <f t="shared" si="222"/>
        <v>1.7578488785811441E-11</v>
      </c>
      <c r="AJ300" s="77">
        <f t="shared" si="223"/>
        <v>1.7578488786003428E-11</v>
      </c>
      <c r="AL300" s="78"/>
      <c r="AM300" s="78"/>
      <c r="AN300" s="78"/>
      <c r="AT300" s="78"/>
      <c r="AU300" s="78"/>
      <c r="AV300" s="78"/>
      <c r="BB300" s="78"/>
      <c r="BC300" s="78"/>
      <c r="BD300" s="78"/>
      <c r="BJ300" s="78">
        <v>1.3600000000000001E-9</v>
      </c>
      <c r="BK300" s="78">
        <v>3.4191476725499999</v>
      </c>
      <c r="BL300" s="78">
        <v>140652.80125408099</v>
      </c>
      <c r="BM300" s="77">
        <f t="shared" si="224"/>
        <v>-1.2142588524848023E-9</v>
      </c>
      <c r="BN300" s="77">
        <f t="shared" si="225"/>
        <v>-1.2134607708756517E-9</v>
      </c>
      <c r="BO300" s="77">
        <f t="shared" si="226"/>
        <v>-1.2134607176470831E-9</v>
      </c>
      <c r="BP300" s="77">
        <f t="shared" si="227"/>
        <v>-1.2134607176435924E-9</v>
      </c>
      <c r="BR300" s="78">
        <v>1.5999999999999999E-10</v>
      </c>
      <c r="BS300" s="78">
        <v>0.34240403974</v>
      </c>
      <c r="BT300" s="78">
        <v>26081.274582674101</v>
      </c>
      <c r="BU300" s="77">
        <f t="shared" si="228"/>
        <v>1.5517780594637529E-10</v>
      </c>
      <c r="BV300" s="77">
        <f t="shared" si="229"/>
        <v>1.5518720842561007E-10</v>
      </c>
      <c r="BW300" s="77">
        <f t="shared" si="230"/>
        <v>1.5518720905160746E-10</v>
      </c>
      <c r="BX300" s="77">
        <f t="shared" si="231"/>
        <v>1.5518720905164951E-10</v>
      </c>
      <c r="BZ300" s="78"/>
      <c r="CA300" s="78"/>
      <c r="CB300" s="78"/>
      <c r="CH300" s="78"/>
      <c r="CI300" s="78"/>
      <c r="CJ300" s="78"/>
      <c r="CP300" s="78"/>
      <c r="CQ300" s="78"/>
      <c r="CR300" s="78"/>
      <c r="CX300" s="78"/>
      <c r="CY300" s="78"/>
      <c r="CZ300" s="78"/>
      <c r="DF300" s="78">
        <v>7.2999999999999996E-10</v>
      </c>
      <c r="DG300" s="78">
        <v>2.0622028175899998</v>
      </c>
      <c r="DH300" s="78">
        <v>111122.323167542</v>
      </c>
      <c r="DI300" s="77">
        <f t="shared" si="232"/>
        <v>-8.574795200771189E-11</v>
      </c>
      <c r="DJ300" s="77">
        <f t="shared" si="233"/>
        <v>-8.5002610045070407E-11</v>
      </c>
      <c r="DK300" s="77">
        <f t="shared" si="234"/>
        <v>-8.5002560394931795E-11</v>
      </c>
      <c r="DL300" s="77">
        <f t="shared" si="235"/>
        <v>-8.5002560391634718E-11</v>
      </c>
      <c r="DN300" s="78">
        <v>1E-10</v>
      </c>
      <c r="DO300" s="78">
        <v>2.1201989703900002</v>
      </c>
      <c r="DP300" s="78">
        <v>130969.206672965</v>
      </c>
      <c r="DQ300" s="77">
        <f t="shared" si="236"/>
        <v>8.8862158077304528E-12</v>
      </c>
      <c r="DR300" s="77">
        <f t="shared" si="237"/>
        <v>8.7655197485204399E-12</v>
      </c>
      <c r="DS300" s="77">
        <f t="shared" si="238"/>
        <v>8.7655117085376345E-12</v>
      </c>
      <c r="DT300" s="77">
        <f t="shared" si="239"/>
        <v>8.7655117080053631E-12</v>
      </c>
      <c r="DV300" s="78">
        <v>9.9999999999999994E-12</v>
      </c>
      <c r="DW300" s="78">
        <v>2.42155941603</v>
      </c>
      <c r="DX300" s="78">
        <v>25551.0986294787</v>
      </c>
      <c r="DY300" s="77">
        <f t="shared" si="240"/>
        <v>5.24817862098229E-12</v>
      </c>
      <c r="DZ300" s="77">
        <f t="shared" si="241"/>
        <v>5.246166276659468E-12</v>
      </c>
      <c r="EA300" s="77">
        <f t="shared" si="242"/>
        <v>5.2461661426077226E-12</v>
      </c>
      <c r="EB300" s="77">
        <f t="shared" si="243"/>
        <v>5.2461661425987698E-12</v>
      </c>
      <c r="ED300" s="78"/>
      <c r="EE300" s="78"/>
      <c r="EF300" s="78"/>
      <c r="EL300" s="78"/>
      <c r="EM300" s="78"/>
      <c r="EN300" s="78"/>
      <c r="ET300" s="78"/>
      <c r="EU300" s="78"/>
      <c r="EV300" s="78"/>
    </row>
    <row r="301" spans="12:152" s="77" customFormat="1" ht="12.75">
      <c r="L301" s="78"/>
      <c r="N301" s="78">
        <v>4.6699999999999998E-9</v>
      </c>
      <c r="O301" s="78">
        <v>4.5017592035599998</v>
      </c>
      <c r="P301" s="78">
        <v>110.2063212194</v>
      </c>
      <c r="Q301" s="77">
        <f t="shared" si="212"/>
        <v>-3.4197883631938973E-9</v>
      </c>
      <c r="R301" s="77">
        <f t="shared" si="213"/>
        <v>-3.4197916057585786E-9</v>
      </c>
      <c r="S301" s="77">
        <f t="shared" si="214"/>
        <v>-3.4197916059745663E-9</v>
      </c>
      <c r="T301" s="77">
        <f t="shared" si="215"/>
        <v>-3.4197916059745803E-9</v>
      </c>
      <c r="V301" s="78">
        <v>6.9E-10</v>
      </c>
      <c r="W301" s="78">
        <v>1.7877482627100001</v>
      </c>
      <c r="X301" s="78">
        <v>51639.001771052899</v>
      </c>
      <c r="Y301" s="77">
        <f t="shared" si="216"/>
        <v>-1.4675880427120711E-10</v>
      </c>
      <c r="Z301" s="77">
        <f t="shared" si="217"/>
        <v>-1.470808916929116E-10</v>
      </c>
      <c r="AA301" s="77">
        <f t="shared" si="218"/>
        <v>-1.4708091314600687E-10</v>
      </c>
      <c r="AB301" s="77">
        <f t="shared" si="219"/>
        <v>-1.4708091314742473E-10</v>
      </c>
      <c r="AD301" s="78">
        <v>3E-11</v>
      </c>
      <c r="AE301" s="78">
        <v>6.2186271307199998</v>
      </c>
      <c r="AF301" s="78">
        <v>95247.705572179097</v>
      </c>
      <c r="AG301" s="77">
        <f t="shared" si="220"/>
        <v>2.7805662560566509E-11</v>
      </c>
      <c r="AH301" s="77">
        <f t="shared" si="221"/>
        <v>2.7795727155936495E-11</v>
      </c>
      <c r="AI301" s="77">
        <f t="shared" si="222"/>
        <v>2.7795726493420682E-11</v>
      </c>
      <c r="AJ301" s="77">
        <f t="shared" si="223"/>
        <v>2.7795726493377054E-11</v>
      </c>
      <c r="AL301" s="78"/>
      <c r="AM301" s="78"/>
      <c r="AN301" s="78"/>
      <c r="AT301" s="78"/>
      <c r="AU301" s="78"/>
      <c r="AV301" s="78"/>
      <c r="BB301" s="78"/>
      <c r="BC301" s="78"/>
      <c r="BD301" s="78"/>
      <c r="BJ301" s="78">
        <v>1.15E-9</v>
      </c>
      <c r="BK301" s="78">
        <v>6.2529948233299999</v>
      </c>
      <c r="BL301" s="78">
        <v>39743.763632750597</v>
      </c>
      <c r="BM301" s="77">
        <f t="shared" si="224"/>
        <v>1.0195641205828204E-9</v>
      </c>
      <c r="BN301" s="77">
        <f t="shared" si="225"/>
        <v>1.0193684485321716E-9</v>
      </c>
      <c r="BO301" s="77">
        <f t="shared" si="226"/>
        <v>1.0193684354938954E-9</v>
      </c>
      <c r="BP301" s="77">
        <f t="shared" si="227"/>
        <v>1.0193684354930329E-9</v>
      </c>
      <c r="BR301" s="78">
        <v>1.5E-10</v>
      </c>
      <c r="BS301" s="78">
        <v>4.4386881466099997</v>
      </c>
      <c r="BT301" s="78">
        <v>207643.84320240401</v>
      </c>
      <c r="BU301" s="77">
        <f t="shared" si="228"/>
        <v>-1.4767126615494107E-10</v>
      </c>
      <c r="BV301" s="77">
        <f t="shared" si="229"/>
        <v>-1.4762041478650871E-10</v>
      </c>
      <c r="BW301" s="77">
        <f t="shared" si="230"/>
        <v>-1.4762041138115874E-10</v>
      </c>
      <c r="BX301" s="77">
        <f t="shared" si="231"/>
        <v>-1.4762041138093483E-10</v>
      </c>
      <c r="BZ301" s="78"/>
      <c r="CA301" s="78"/>
      <c r="CB301" s="78"/>
      <c r="CH301" s="78"/>
      <c r="CI301" s="78"/>
      <c r="CJ301" s="78"/>
      <c r="CP301" s="78"/>
      <c r="CQ301" s="78"/>
      <c r="CR301" s="78"/>
      <c r="CX301" s="78"/>
      <c r="CY301" s="78"/>
      <c r="CZ301" s="78"/>
      <c r="DF301" s="78">
        <v>6.6E-10</v>
      </c>
      <c r="DG301" s="78">
        <v>2.2815107538300001</v>
      </c>
      <c r="DH301" s="78">
        <v>7880.0891533389904</v>
      </c>
      <c r="DI301" s="77">
        <f t="shared" si="232"/>
        <v>-5.5582758374931752E-10</v>
      </c>
      <c r="DJ301" s="77">
        <f t="shared" si="233"/>
        <v>-5.5580163656410933E-10</v>
      </c>
      <c r="DK301" s="77">
        <f t="shared" si="234"/>
        <v>-5.5580163483567181E-10</v>
      </c>
      <c r="DL301" s="77">
        <f t="shared" si="235"/>
        <v>-5.5580163483555797E-10</v>
      </c>
      <c r="DN301" s="78">
        <v>7.9999999999999995E-11</v>
      </c>
      <c r="DO301" s="78">
        <v>0.24131547256999999</v>
      </c>
      <c r="DP301" s="78">
        <v>143961.26714946199</v>
      </c>
      <c r="DQ301" s="77">
        <f t="shared" si="236"/>
        <v>7.9999824311832858E-11</v>
      </c>
      <c r="DR301" s="77">
        <f t="shared" si="237"/>
        <v>7.9999976660042444E-11</v>
      </c>
      <c r="DS301" s="77">
        <f t="shared" si="238"/>
        <v>7.9999976665463592E-11</v>
      </c>
      <c r="DT301" s="77">
        <f t="shared" si="239"/>
        <v>7.9999976665463954E-11</v>
      </c>
      <c r="DV301" s="78">
        <v>9.9999999999999994E-12</v>
      </c>
      <c r="DW301" s="78">
        <v>4.5133588592300002</v>
      </c>
      <c r="DX301" s="78">
        <v>12546.481939083</v>
      </c>
      <c r="DY301" s="77">
        <f t="shared" si="240"/>
        <v>-6.042917399512999E-12</v>
      </c>
      <c r="DZ301" s="77">
        <f t="shared" si="241"/>
        <v>-6.043842212907638E-12</v>
      </c>
      <c r="EA301" s="77">
        <f t="shared" si="242"/>
        <v>-6.0438422745066796E-12</v>
      </c>
      <c r="EB301" s="77">
        <f t="shared" si="243"/>
        <v>-6.0438422745107549E-12</v>
      </c>
      <c r="ED301" s="78"/>
      <c r="EE301" s="78"/>
      <c r="EF301" s="78"/>
      <c r="EL301" s="78"/>
      <c r="EM301" s="78"/>
      <c r="EN301" s="78"/>
      <c r="ET301" s="78"/>
      <c r="EU301" s="78"/>
      <c r="EV301" s="78"/>
    </row>
    <row r="302" spans="12:152" s="77" customFormat="1" ht="12.75">
      <c r="L302" s="78"/>
      <c r="N302" s="78">
        <v>5.93E-9</v>
      </c>
      <c r="O302" s="78">
        <v>3.0481887292400001</v>
      </c>
      <c r="P302" s="78">
        <v>12725.453434775</v>
      </c>
      <c r="Q302" s="77">
        <f t="shared" si="212"/>
        <v>-2.0884316819269549E-10</v>
      </c>
      <c r="R302" s="77">
        <f t="shared" si="213"/>
        <v>-2.0814544783655424E-10</v>
      </c>
      <c r="S302" s="77">
        <f t="shared" si="214"/>
        <v>-2.0814540136136592E-10</v>
      </c>
      <c r="T302" s="77">
        <f t="shared" si="215"/>
        <v>-2.081454013583341E-10</v>
      </c>
      <c r="V302" s="78">
        <v>6.6999999999999996E-10</v>
      </c>
      <c r="W302" s="78">
        <v>4.0086396898599999</v>
      </c>
      <c r="X302" s="78">
        <v>103299.344183108</v>
      </c>
      <c r="Y302" s="77">
        <f t="shared" si="216"/>
        <v>-6.6566294537175921E-10</v>
      </c>
      <c r="Z302" s="77">
        <f t="shared" si="217"/>
        <v>-6.6558990269881721E-10</v>
      </c>
      <c r="AA302" s="77">
        <f t="shared" si="218"/>
        <v>-6.6558989781320882E-10</v>
      </c>
      <c r="AB302" s="77">
        <f t="shared" si="219"/>
        <v>-6.6558989781288601E-10</v>
      </c>
      <c r="AD302" s="78">
        <v>3E-11</v>
      </c>
      <c r="AE302" s="78">
        <v>5.3787864808099997</v>
      </c>
      <c r="AF302" s="78">
        <v>44295.717129809404</v>
      </c>
      <c r="AG302" s="77">
        <f t="shared" si="220"/>
        <v>3.2870161468948509E-12</v>
      </c>
      <c r="AH302" s="77">
        <f t="shared" si="221"/>
        <v>3.2747955561445597E-12</v>
      </c>
      <c r="AI302" s="77">
        <f t="shared" si="222"/>
        <v>3.2747947421144678E-12</v>
      </c>
      <c r="AJ302" s="77">
        <f t="shared" si="223"/>
        <v>3.2747947420602244E-12</v>
      </c>
      <c r="AL302" s="78"/>
      <c r="AM302" s="78"/>
      <c r="AN302" s="78"/>
      <c r="AT302" s="78"/>
      <c r="AU302" s="78"/>
      <c r="AV302" s="78"/>
      <c r="BB302" s="78"/>
      <c r="BC302" s="78"/>
      <c r="BD302" s="78"/>
      <c r="BJ302" s="78">
        <v>1.13E-9</v>
      </c>
      <c r="BK302" s="78">
        <v>0.79353194356000001</v>
      </c>
      <c r="BL302" s="78">
        <v>7994.5284420241996</v>
      </c>
      <c r="BM302" s="77">
        <f t="shared" si="224"/>
        <v>1.0177102884723021E-9</v>
      </c>
      <c r="BN302" s="77">
        <f t="shared" si="225"/>
        <v>1.0177466079362699E-9</v>
      </c>
      <c r="BO302" s="77">
        <f t="shared" si="226"/>
        <v>1.0177466103553187E-9</v>
      </c>
      <c r="BP302" s="77">
        <f t="shared" si="227"/>
        <v>1.0177466103554791E-9</v>
      </c>
      <c r="BR302" s="78">
        <v>1.7000000000000001E-10</v>
      </c>
      <c r="BS302" s="78">
        <v>3.4470490540699998</v>
      </c>
      <c r="BT302" s="78">
        <v>183724.70054311201</v>
      </c>
      <c r="BU302" s="77">
        <f t="shared" si="228"/>
        <v>-1.497127120573025E-10</v>
      </c>
      <c r="BV302" s="77">
        <f t="shared" si="229"/>
        <v>-1.4957560275672573E-10</v>
      </c>
      <c r="BW302" s="77">
        <f t="shared" si="230"/>
        <v>-1.4957559360949619E-10</v>
      </c>
      <c r="BX302" s="77">
        <f t="shared" si="231"/>
        <v>-1.4957559360889E-10</v>
      </c>
      <c r="BZ302" s="78"/>
      <c r="CA302" s="78"/>
      <c r="CB302" s="78"/>
      <c r="CH302" s="78"/>
      <c r="CI302" s="78"/>
      <c r="CJ302" s="78"/>
      <c r="CP302" s="78"/>
      <c r="CQ302" s="78"/>
      <c r="CR302" s="78"/>
      <c r="CX302" s="78"/>
      <c r="CY302" s="78"/>
      <c r="CZ302" s="78"/>
      <c r="DF302" s="78">
        <v>7.5999999999999996E-10</v>
      </c>
      <c r="DG302" s="78">
        <v>2.6555322084799999</v>
      </c>
      <c r="DH302" s="78">
        <v>34282.178474782799</v>
      </c>
      <c r="DI302" s="77">
        <f t="shared" si="232"/>
        <v>3.6419384215868312E-10</v>
      </c>
      <c r="DJ302" s="77">
        <f t="shared" si="233"/>
        <v>3.6440539297554674E-10</v>
      </c>
      <c r="DK302" s="77">
        <f t="shared" si="234"/>
        <v>3.6440540706571431E-10</v>
      </c>
      <c r="DL302" s="77">
        <f t="shared" si="235"/>
        <v>3.6440540706664313E-10</v>
      </c>
      <c r="DN302" s="78">
        <v>7.0000000000000004E-11</v>
      </c>
      <c r="DO302" s="78">
        <v>5.9086559591799999</v>
      </c>
      <c r="DP302" s="78">
        <v>23976.252828196601</v>
      </c>
      <c r="DQ302" s="77">
        <f t="shared" si="236"/>
        <v>1.4254810378076514E-11</v>
      </c>
      <c r="DR302" s="77">
        <f t="shared" si="237"/>
        <v>1.423960789922014E-11</v>
      </c>
      <c r="DS302" s="77">
        <f t="shared" si="238"/>
        <v>1.4239606886560449E-11</v>
      </c>
      <c r="DT302" s="77">
        <f t="shared" si="239"/>
        <v>1.4239606886494218E-11</v>
      </c>
      <c r="DV302" s="78">
        <v>9.9999999999999994E-12</v>
      </c>
      <c r="DW302" s="78">
        <v>3.0701219029</v>
      </c>
      <c r="DX302" s="78">
        <v>104138.313470858</v>
      </c>
      <c r="DY302" s="77">
        <f t="shared" si="240"/>
        <v>-8.369570589853323E-12</v>
      </c>
      <c r="DZ302" s="77">
        <f t="shared" si="241"/>
        <v>-8.3748394046605193E-12</v>
      </c>
      <c r="EA302" s="77">
        <f t="shared" si="242"/>
        <v>-8.3748397553566324E-12</v>
      </c>
      <c r="EB302" s="77">
        <f t="shared" si="243"/>
        <v>-8.3748397553796173E-12</v>
      </c>
      <c r="ED302" s="78"/>
      <c r="EE302" s="78"/>
      <c r="EF302" s="78"/>
      <c r="EL302" s="78"/>
      <c r="EM302" s="78"/>
      <c r="EN302" s="78"/>
      <c r="ET302" s="78"/>
      <c r="EU302" s="78"/>
      <c r="EV302" s="78"/>
    </row>
    <row r="303" spans="12:152" s="77" customFormat="1" ht="12.75">
      <c r="L303" s="78"/>
      <c r="N303" s="78">
        <v>5.52E-9</v>
      </c>
      <c r="O303" s="78">
        <v>0.68733268561000005</v>
      </c>
      <c r="P303" s="78">
        <v>26137.899763478399</v>
      </c>
      <c r="Q303" s="77">
        <f t="shared" si="212"/>
        <v>5.309425106797626E-9</v>
      </c>
      <c r="R303" s="77">
        <f t="shared" si="213"/>
        <v>5.309790124601838E-9</v>
      </c>
      <c r="S303" s="77">
        <f t="shared" si="214"/>
        <v>5.3097901489052672E-9</v>
      </c>
      <c r="T303" s="77">
        <f t="shared" si="215"/>
        <v>5.3097901489068967E-9</v>
      </c>
      <c r="V303" s="78">
        <v>7.4000000000000003E-10</v>
      </c>
      <c r="W303" s="78">
        <v>6.1408948638799998</v>
      </c>
      <c r="X303" s="78">
        <v>14477.3511832</v>
      </c>
      <c r="Y303" s="77">
        <f t="shared" si="216"/>
        <v>2.2038675096103963E-10</v>
      </c>
      <c r="Z303" s="77">
        <f t="shared" si="217"/>
        <v>2.2048136710714079E-10</v>
      </c>
      <c r="AA303" s="77">
        <f t="shared" si="218"/>
        <v>2.2048137340937945E-10</v>
      </c>
      <c r="AB303" s="77">
        <f t="shared" si="219"/>
        <v>2.2048137340978099E-10</v>
      </c>
      <c r="AD303" s="78">
        <v>3E-11</v>
      </c>
      <c r="AE303" s="78">
        <v>4.6834232373200004</v>
      </c>
      <c r="AF303" s="78">
        <v>156507.74908854501</v>
      </c>
      <c r="AG303" s="77">
        <f t="shared" si="220"/>
        <v>-1.9737114846172556E-11</v>
      </c>
      <c r="AH303" s="77">
        <f t="shared" si="221"/>
        <v>-1.9769808088365342E-11</v>
      </c>
      <c r="AI303" s="77">
        <f t="shared" si="222"/>
        <v>-1.9769810264678399E-11</v>
      </c>
      <c r="AJ303" s="77">
        <f t="shared" si="223"/>
        <v>-1.9769810264822054E-11</v>
      </c>
      <c r="AL303" s="78"/>
      <c r="AM303" s="78"/>
      <c r="AN303" s="78"/>
      <c r="AT303" s="78"/>
      <c r="AU303" s="78"/>
      <c r="AV303" s="78"/>
      <c r="BB303" s="78"/>
      <c r="BC303" s="78"/>
      <c r="BD303" s="78"/>
      <c r="BJ303" s="78">
        <v>1.26E-9</v>
      </c>
      <c r="BK303" s="78">
        <v>0.12477487369</v>
      </c>
      <c r="BL303" s="78">
        <v>52815.703569462399</v>
      </c>
      <c r="BM303" s="77">
        <f t="shared" si="224"/>
        <v>-1.0757374783250972E-9</v>
      </c>
      <c r="BN303" s="77">
        <f t="shared" si="225"/>
        <v>-1.0754167852695333E-9</v>
      </c>
      <c r="BO303" s="77">
        <f t="shared" si="226"/>
        <v>-1.0754167638996446E-9</v>
      </c>
      <c r="BP303" s="77">
        <f t="shared" si="227"/>
        <v>-1.0754167638982264E-9</v>
      </c>
      <c r="BR303" s="78">
        <v>1.5999999999999999E-10</v>
      </c>
      <c r="BS303" s="78">
        <v>8.608453345E-2</v>
      </c>
      <c r="BT303" s="78">
        <v>77410.513042970502</v>
      </c>
      <c r="BU303" s="77">
        <f t="shared" si="228"/>
        <v>-4.6481352301006911E-11</v>
      </c>
      <c r="BV303" s="77">
        <f t="shared" si="229"/>
        <v>-4.6590987180961319E-11</v>
      </c>
      <c r="BW303" s="77">
        <f t="shared" si="230"/>
        <v>-4.6590994482932944E-11</v>
      </c>
      <c r="BX303" s="77">
        <f t="shared" si="231"/>
        <v>-4.6590994483420185E-11</v>
      </c>
      <c r="BZ303" s="78"/>
      <c r="CA303" s="78"/>
      <c r="CB303" s="78"/>
      <c r="CH303" s="78"/>
      <c r="CI303" s="78"/>
      <c r="CJ303" s="78"/>
      <c r="CP303" s="78"/>
      <c r="CQ303" s="78"/>
      <c r="CR303" s="78"/>
      <c r="CX303" s="78"/>
      <c r="CY303" s="78"/>
      <c r="CZ303" s="78"/>
      <c r="DF303" s="78">
        <v>7.7999999999999999E-10</v>
      </c>
      <c r="DG303" s="78">
        <v>0.40338105541000002</v>
      </c>
      <c r="DH303" s="78">
        <v>49842.609890276297</v>
      </c>
      <c r="DI303" s="77">
        <f t="shared" si="232"/>
        <v>6.8167312360186195E-10</v>
      </c>
      <c r="DJ303" s="77">
        <f t="shared" si="233"/>
        <v>6.8184786827954529E-10</v>
      </c>
      <c r="DK303" s="77">
        <f t="shared" si="234"/>
        <v>6.8184787991444713E-10</v>
      </c>
      <c r="DL303" s="77">
        <f t="shared" si="235"/>
        <v>6.8184787991520069E-10</v>
      </c>
      <c r="DN303" s="78">
        <v>7.9999999999999995E-11</v>
      </c>
      <c r="DO303" s="78">
        <v>4.8822180312699999</v>
      </c>
      <c r="DP303" s="78">
        <v>22759.767485294</v>
      </c>
      <c r="DQ303" s="77">
        <f t="shared" si="236"/>
        <v>-2.8156249091389983E-11</v>
      </c>
      <c r="DR303" s="77">
        <f t="shared" si="237"/>
        <v>-2.817201600445689E-11</v>
      </c>
      <c r="DS303" s="77">
        <f t="shared" si="238"/>
        <v>-2.8172017054647596E-11</v>
      </c>
      <c r="DT303" s="77">
        <f t="shared" si="239"/>
        <v>-2.8172017054716759E-11</v>
      </c>
      <c r="DV303" s="78">
        <v>9.9999999999999994E-12</v>
      </c>
      <c r="DW303" s="78">
        <v>4.2510578591400003</v>
      </c>
      <c r="DX303" s="78">
        <v>65831.666774324796</v>
      </c>
      <c r="DY303" s="77">
        <f t="shared" si="240"/>
        <v>-8.6495711835910939E-12</v>
      </c>
      <c r="DZ303" s="77">
        <f t="shared" si="241"/>
        <v>-8.6526260985285631E-12</v>
      </c>
      <c r="EA303" s="77">
        <f t="shared" si="242"/>
        <v>-8.6526263019090678E-12</v>
      </c>
      <c r="EB303" s="77">
        <f t="shared" si="243"/>
        <v>-8.6526263019227453E-12</v>
      </c>
      <c r="ED303" s="78"/>
      <c r="EE303" s="78"/>
      <c r="EF303" s="78"/>
      <c r="EL303" s="78"/>
      <c r="EM303" s="78"/>
      <c r="EN303" s="78"/>
      <c r="ET303" s="78"/>
      <c r="EU303" s="78"/>
      <c r="EV303" s="78"/>
    </row>
    <row r="304" spans="12:152" s="77" customFormat="1" ht="12.75">
      <c r="L304" s="78"/>
      <c r="N304" s="78">
        <v>5.2499999999999999E-9</v>
      </c>
      <c r="O304" s="78">
        <v>0.87988157932</v>
      </c>
      <c r="P304" s="78">
        <v>78270.822971723304</v>
      </c>
      <c r="Q304" s="77">
        <f t="shared" si="212"/>
        <v>4.7468632532566445E-9</v>
      </c>
      <c r="R304" s="77">
        <f t="shared" si="213"/>
        <v>4.7484860489337021E-9</v>
      </c>
      <c r="S304" s="77">
        <f t="shared" si="214"/>
        <v>4.7484861569449042E-9</v>
      </c>
      <c r="T304" s="77">
        <f t="shared" si="215"/>
        <v>4.748486156952032E-9</v>
      </c>
      <c r="V304" s="78">
        <v>5.4E-10</v>
      </c>
      <c r="W304" s="78">
        <v>5.2764651069199999</v>
      </c>
      <c r="X304" s="78">
        <v>49527.3514576753</v>
      </c>
      <c r="Y304" s="77">
        <f t="shared" si="216"/>
        <v>3.5824600492925612E-10</v>
      </c>
      <c r="Z304" s="77">
        <f t="shared" si="217"/>
        <v>3.5843111008816272E-10</v>
      </c>
      <c r="AA304" s="77">
        <f t="shared" si="218"/>
        <v>3.5843112241549363E-10</v>
      </c>
      <c r="AB304" s="77">
        <f t="shared" si="219"/>
        <v>3.5843112241632014E-10</v>
      </c>
      <c r="AD304" s="78">
        <v>3E-11</v>
      </c>
      <c r="AE304" s="78">
        <v>3.3616430786199998</v>
      </c>
      <c r="AF304" s="78">
        <v>104778.210757172</v>
      </c>
      <c r="AG304" s="77">
        <f t="shared" si="220"/>
        <v>2.6824677506008931E-11</v>
      </c>
      <c r="AH304" s="77">
        <f t="shared" si="221"/>
        <v>2.6837686232721462E-11</v>
      </c>
      <c r="AI304" s="77">
        <f t="shared" si="222"/>
        <v>2.6837687098391541E-11</v>
      </c>
      <c r="AJ304" s="77">
        <f t="shared" si="223"/>
        <v>2.6837687098447935E-11</v>
      </c>
      <c r="AL304" s="78"/>
      <c r="AM304" s="78"/>
      <c r="AN304" s="78"/>
      <c r="AT304" s="78"/>
      <c r="AU304" s="78"/>
      <c r="AV304" s="78"/>
      <c r="BB304" s="78"/>
      <c r="BC304" s="78"/>
      <c r="BD304" s="78"/>
      <c r="BJ304" s="78">
        <v>1.21E-9</v>
      </c>
      <c r="BK304" s="78">
        <v>0.68099507149000005</v>
      </c>
      <c r="BL304" s="78">
        <v>50483.640613645999</v>
      </c>
      <c r="BM304" s="77">
        <f t="shared" si="224"/>
        <v>-1.1270138512909533E-9</v>
      </c>
      <c r="BN304" s="77">
        <f t="shared" si="225"/>
        <v>-1.1272194150269851E-9</v>
      </c>
      <c r="BO304" s="77">
        <f t="shared" si="226"/>
        <v>-1.1272194287113662E-9</v>
      </c>
      <c r="BP304" s="77">
        <f t="shared" si="227"/>
        <v>-1.1272194287122914E-9</v>
      </c>
      <c r="BR304" s="78">
        <v>1.2999999999999999E-10</v>
      </c>
      <c r="BS304" s="78">
        <v>4.4546925335100003</v>
      </c>
      <c r="BT304" s="78">
        <v>90695.752075120297</v>
      </c>
      <c r="BU304" s="77">
        <f t="shared" si="228"/>
        <v>-5.9117247992178025E-11</v>
      </c>
      <c r="BV304" s="77">
        <f t="shared" si="229"/>
        <v>-5.9214377623127403E-11</v>
      </c>
      <c r="BW304" s="77">
        <f t="shared" si="230"/>
        <v>-5.9214384091533343E-11</v>
      </c>
      <c r="BX304" s="77">
        <f t="shared" si="231"/>
        <v>-5.9214384091960957E-11</v>
      </c>
      <c r="BZ304" s="78"/>
      <c r="CA304" s="78"/>
      <c r="CB304" s="78"/>
      <c r="CH304" s="78"/>
      <c r="CI304" s="78"/>
      <c r="CJ304" s="78"/>
      <c r="CP304" s="78"/>
      <c r="CQ304" s="78"/>
      <c r="CR304" s="78"/>
      <c r="CX304" s="78"/>
      <c r="CY304" s="78"/>
      <c r="CZ304" s="78"/>
      <c r="DF304" s="78">
        <v>6.3999999999999996E-10</v>
      </c>
      <c r="DG304" s="78">
        <v>0.87558639331999999</v>
      </c>
      <c r="DH304" s="78">
        <v>181555.94006083001</v>
      </c>
      <c r="DI304" s="77">
        <f t="shared" si="232"/>
        <v>5.7206696618982155E-10</v>
      </c>
      <c r="DJ304" s="77">
        <f t="shared" si="233"/>
        <v>5.7158417131084518E-10</v>
      </c>
      <c r="DK304" s="77">
        <f t="shared" si="234"/>
        <v>5.7158413909821539E-10</v>
      </c>
      <c r="DL304" s="77">
        <f t="shared" si="235"/>
        <v>5.7158413909608778E-10</v>
      </c>
      <c r="DN304" s="78">
        <v>7.0000000000000004E-11</v>
      </c>
      <c r="DO304" s="78">
        <v>3.1720208141500001</v>
      </c>
      <c r="DP304" s="78">
        <v>632.78373931320004</v>
      </c>
      <c r="DQ304" s="77">
        <f t="shared" si="236"/>
        <v>6.6074246355069623E-11</v>
      </c>
      <c r="DR304" s="77">
        <f t="shared" si="237"/>
        <v>6.607411104489113E-11</v>
      </c>
      <c r="DS304" s="77">
        <f t="shared" si="238"/>
        <v>6.6074111035878054E-11</v>
      </c>
      <c r="DT304" s="77">
        <f t="shared" si="239"/>
        <v>6.6074111035877459E-11</v>
      </c>
      <c r="DV304" s="78">
        <v>9.9999999999999994E-12</v>
      </c>
      <c r="DW304" s="78">
        <v>0.26591217376999998</v>
      </c>
      <c r="DX304" s="78">
        <v>89586.373523026894</v>
      </c>
      <c r="DY304" s="77">
        <f t="shared" si="240"/>
        <v>9.9675070775237136E-12</v>
      </c>
      <c r="DZ304" s="77">
        <f t="shared" si="241"/>
        <v>9.9668360478835386E-12</v>
      </c>
      <c r="EA304" s="77">
        <f t="shared" si="242"/>
        <v>9.9668360029582754E-12</v>
      </c>
      <c r="EB304" s="77">
        <f t="shared" si="243"/>
        <v>9.9668360029553141E-12</v>
      </c>
      <c r="ED304" s="78"/>
      <c r="EE304" s="78"/>
      <c r="EF304" s="78"/>
      <c r="EL304" s="78"/>
      <c r="EM304" s="78"/>
      <c r="EN304" s="78"/>
      <c r="ET304" s="78"/>
      <c r="EU304" s="78"/>
      <c r="EV304" s="78"/>
    </row>
    <row r="305" spans="12:152" s="77" customFormat="1" ht="12.75">
      <c r="L305" s="78"/>
      <c r="N305" s="78">
        <v>6E-9</v>
      </c>
      <c r="O305" s="78">
        <v>0.33902061393999999</v>
      </c>
      <c r="P305" s="78">
        <v>50483.640613645999</v>
      </c>
      <c r="Q305" s="77">
        <f t="shared" si="212"/>
        <v>-5.9972027836647851E-9</v>
      </c>
      <c r="R305" s="77">
        <f t="shared" si="213"/>
        <v>-5.997287690506835E-9</v>
      </c>
      <c r="S305" s="77">
        <f t="shared" si="214"/>
        <v>-5.9972876961188931E-9</v>
      </c>
      <c r="T305" s="77">
        <f t="shared" si="215"/>
        <v>-5.997287696119272E-9</v>
      </c>
      <c r="V305" s="78">
        <v>5.6000000000000003E-10</v>
      </c>
      <c r="W305" s="78">
        <v>2.3349562065999998</v>
      </c>
      <c r="X305" s="78">
        <v>104358.726113297</v>
      </c>
      <c r="Y305" s="77">
        <f t="shared" si="216"/>
        <v>-1.0720902960940502E-10</v>
      </c>
      <c r="Z305" s="77">
        <f t="shared" si="217"/>
        <v>-1.0667830226785153E-10</v>
      </c>
      <c r="AA305" s="77">
        <f t="shared" si="218"/>
        <v>-1.0667826691284904E-10</v>
      </c>
      <c r="AB305" s="77">
        <f t="shared" si="219"/>
        <v>-1.066782669104741E-10</v>
      </c>
      <c r="AD305" s="78">
        <v>3E-11</v>
      </c>
      <c r="AE305" s="78">
        <v>2.9163224541799999</v>
      </c>
      <c r="AF305" s="78">
        <v>166740.70439565601</v>
      </c>
      <c r="AG305" s="77">
        <f t="shared" si="220"/>
        <v>-1.352664194224616E-11</v>
      </c>
      <c r="AH305" s="77">
        <f t="shared" si="221"/>
        <v>-1.3485318040103607E-11</v>
      </c>
      <c r="AI305" s="77">
        <f t="shared" si="222"/>
        <v>-1.3485315286454055E-11</v>
      </c>
      <c r="AJ305" s="77">
        <f t="shared" si="223"/>
        <v>-1.3485315286271258E-11</v>
      </c>
      <c r="AL305" s="78"/>
      <c r="AM305" s="78"/>
      <c r="AN305" s="78"/>
      <c r="AT305" s="78"/>
      <c r="AU305" s="78"/>
      <c r="AV305" s="78"/>
      <c r="BB305" s="78"/>
      <c r="BC305" s="78"/>
      <c r="BD305" s="78"/>
      <c r="BJ305" s="78">
        <v>1.1800000000000001E-9</v>
      </c>
      <c r="BK305" s="78">
        <v>0.87294905518999999</v>
      </c>
      <c r="BL305" s="78">
        <v>137210.226309116</v>
      </c>
      <c r="BM305" s="77">
        <f t="shared" si="224"/>
        <v>1.1017360529184325E-9</v>
      </c>
      <c r="BN305" s="77">
        <f t="shared" si="225"/>
        <v>1.1022716062322191E-9</v>
      </c>
      <c r="BO305" s="77">
        <f t="shared" si="226"/>
        <v>1.1022716418462026E-9</v>
      </c>
      <c r="BP305" s="77">
        <f t="shared" si="227"/>
        <v>1.1022716418485489E-9</v>
      </c>
      <c r="BR305" s="78">
        <v>1.4000000000000001E-10</v>
      </c>
      <c r="BS305" s="78">
        <v>5.2628161263299997</v>
      </c>
      <c r="BT305" s="78">
        <v>391318.54712361202</v>
      </c>
      <c r="BU305" s="77">
        <f t="shared" si="228"/>
        <v>-1.3889178833758595E-10</v>
      </c>
      <c r="BV305" s="77">
        <f t="shared" si="229"/>
        <v>-1.38954525518091E-10</v>
      </c>
      <c r="BW305" s="77">
        <f t="shared" si="230"/>
        <v>-1.3895452963636087E-10</v>
      </c>
      <c r="BX305" s="77">
        <f t="shared" si="231"/>
        <v>-1.3895452963663268E-10</v>
      </c>
      <c r="BZ305" s="78"/>
      <c r="CA305" s="78"/>
      <c r="CB305" s="78"/>
      <c r="CH305" s="78"/>
      <c r="CI305" s="78"/>
      <c r="CJ305" s="78"/>
      <c r="CP305" s="78"/>
      <c r="CQ305" s="78"/>
      <c r="CR305" s="78"/>
      <c r="CX305" s="78"/>
      <c r="CY305" s="78"/>
      <c r="CZ305" s="78"/>
      <c r="DF305" s="78">
        <v>8.6000000000000003E-10</v>
      </c>
      <c r="DG305" s="78">
        <v>2.0869774867999999</v>
      </c>
      <c r="DH305" s="78">
        <v>78259.828089364499</v>
      </c>
      <c r="DI305" s="77">
        <f t="shared" si="232"/>
        <v>-1.1884725741126471E-10</v>
      </c>
      <c r="DJ305" s="77">
        <f t="shared" si="233"/>
        <v>-1.1823052873119585E-10</v>
      </c>
      <c r="DK305" s="77">
        <f t="shared" si="234"/>
        <v>-1.1823048764893233E-10</v>
      </c>
      <c r="DL305" s="77">
        <f t="shared" si="235"/>
        <v>-1.1823048764622076E-10</v>
      </c>
      <c r="DN305" s="78">
        <v>7.9999999999999995E-11</v>
      </c>
      <c r="DO305" s="78">
        <v>2.4087590783700001</v>
      </c>
      <c r="DP305" s="78">
        <v>146314.133303234</v>
      </c>
      <c r="DQ305" s="77">
        <f t="shared" si="236"/>
        <v>-9.5353188014199645E-12</v>
      </c>
      <c r="DR305" s="77">
        <f t="shared" si="237"/>
        <v>-9.4277896045796212E-12</v>
      </c>
      <c r="DS305" s="77">
        <f t="shared" si="238"/>
        <v>-9.4277824414962095E-12</v>
      </c>
      <c r="DT305" s="77">
        <f t="shared" si="239"/>
        <v>-9.4277824410265697E-12</v>
      </c>
      <c r="DV305" s="78">
        <v>9.9999999999999994E-12</v>
      </c>
      <c r="DW305" s="78">
        <v>3.2549145952399998</v>
      </c>
      <c r="DX305" s="78">
        <v>46848.330174765601</v>
      </c>
      <c r="DY305" s="77">
        <f t="shared" si="240"/>
        <v>4.4329417756713472E-12</v>
      </c>
      <c r="DZ305" s="77">
        <f t="shared" si="241"/>
        <v>4.4368264972547578E-12</v>
      </c>
      <c r="EA305" s="77">
        <f t="shared" si="242"/>
        <v>4.4368267559874426E-12</v>
      </c>
      <c r="EB305" s="77">
        <f t="shared" si="243"/>
        <v>4.4368267560047633E-12</v>
      </c>
      <c r="ED305" s="78"/>
      <c r="EE305" s="78"/>
      <c r="EF305" s="78"/>
      <c r="EL305" s="78"/>
      <c r="EM305" s="78"/>
      <c r="EN305" s="78"/>
      <c r="ET305" s="78"/>
      <c r="EU305" s="78"/>
      <c r="EV305" s="78"/>
    </row>
    <row r="306" spans="12:152" s="77" customFormat="1" ht="12.75">
      <c r="L306" s="78"/>
      <c r="N306" s="78">
        <v>4.4299999999999998E-9</v>
      </c>
      <c r="O306" s="78">
        <v>3.3338548489900002</v>
      </c>
      <c r="P306" s="78">
        <v>78690.307615598504</v>
      </c>
      <c r="Q306" s="77">
        <f t="shared" si="212"/>
        <v>3.7308478846508936E-9</v>
      </c>
      <c r="R306" s="77">
        <f t="shared" si="213"/>
        <v>3.7325858844765915E-9</v>
      </c>
      <c r="S306" s="77">
        <f t="shared" si="214"/>
        <v>3.7325860001785988E-9</v>
      </c>
      <c r="T306" s="77">
        <f t="shared" si="215"/>
        <v>3.7325860001863288E-9</v>
      </c>
      <c r="V306" s="78">
        <v>6.2000000000000003E-10</v>
      </c>
      <c r="W306" s="78">
        <v>3.4196731176599999</v>
      </c>
      <c r="X306" s="78">
        <v>104355.493901654</v>
      </c>
      <c r="Y306" s="77">
        <f t="shared" si="216"/>
        <v>-5.9661526558205148E-10</v>
      </c>
      <c r="Z306" s="77">
        <f t="shared" si="217"/>
        <v>-5.9645214038228551E-10</v>
      </c>
      <c r="AA306" s="77">
        <f t="shared" si="218"/>
        <v>-5.9645212949800603E-10</v>
      </c>
      <c r="AB306" s="77">
        <f t="shared" si="219"/>
        <v>-5.9645212949729413E-10</v>
      </c>
      <c r="AD306" s="78">
        <v>1.9999999999999999E-11</v>
      </c>
      <c r="AE306" s="78">
        <v>0.72039482289000001</v>
      </c>
      <c r="AF306" s="78">
        <v>7994.5284420241996</v>
      </c>
      <c r="AG306" s="77">
        <f t="shared" si="220"/>
        <v>1.8599544133697704E-11</v>
      </c>
      <c r="AH306" s="77">
        <f t="shared" si="221"/>
        <v>1.8600087884678345E-11</v>
      </c>
      <c r="AI306" s="77">
        <f t="shared" si="222"/>
        <v>1.8600087920894128E-11</v>
      </c>
      <c r="AJ306" s="77">
        <f t="shared" si="223"/>
        <v>1.8600087920896532E-11</v>
      </c>
      <c r="AL306" s="78"/>
      <c r="AM306" s="78"/>
      <c r="AN306" s="78"/>
      <c r="AT306" s="78"/>
      <c r="AU306" s="78"/>
      <c r="AV306" s="78"/>
      <c r="BB306" s="78"/>
      <c r="BC306" s="78"/>
      <c r="BD306" s="78"/>
      <c r="BJ306" s="78">
        <v>1.1200000000000001E-9</v>
      </c>
      <c r="BK306" s="78">
        <v>2.4139042644900002</v>
      </c>
      <c r="BL306" s="78">
        <v>97580.901965051104</v>
      </c>
      <c r="BM306" s="77">
        <f t="shared" si="224"/>
        <v>-1.7026138352174499E-10</v>
      </c>
      <c r="BN306" s="77">
        <f t="shared" si="225"/>
        <v>-1.6926194093678396E-10</v>
      </c>
      <c r="BO306" s="77">
        <f t="shared" si="226"/>
        <v>-1.692618743594114E-10</v>
      </c>
      <c r="BP306" s="77">
        <f t="shared" si="227"/>
        <v>-1.6926187435500607E-10</v>
      </c>
      <c r="BR306" s="78">
        <v>1.2999999999999999E-10</v>
      </c>
      <c r="BS306" s="78">
        <v>2.28140033187</v>
      </c>
      <c r="BT306" s="78">
        <v>26521.614879451001</v>
      </c>
      <c r="BU306" s="77">
        <f t="shared" si="228"/>
        <v>1.2575127888679441E-10</v>
      </c>
      <c r="BV306" s="77">
        <f t="shared" si="229"/>
        <v>1.2574318674985689E-10</v>
      </c>
      <c r="BW306" s="77">
        <f t="shared" si="230"/>
        <v>1.2574318621058792E-10</v>
      </c>
      <c r="BX306" s="77">
        <f t="shared" si="231"/>
        <v>1.257431862105523E-10</v>
      </c>
      <c r="BZ306" s="78"/>
      <c r="CA306" s="78"/>
      <c r="CB306" s="78"/>
      <c r="CH306" s="78"/>
      <c r="CI306" s="78"/>
      <c r="CJ306" s="78"/>
      <c r="CP306" s="78"/>
      <c r="CQ306" s="78"/>
      <c r="CR306" s="78"/>
      <c r="CX306" s="78"/>
      <c r="CY306" s="78"/>
      <c r="CZ306" s="78"/>
      <c r="DF306" s="78">
        <v>7.4000000000000003E-10</v>
      </c>
      <c r="DG306" s="78">
        <v>0.86501751699999996</v>
      </c>
      <c r="DH306" s="78">
        <v>50579.619840863699</v>
      </c>
      <c r="DI306" s="77">
        <f t="shared" si="232"/>
        <v>-7.3978027671832885E-10</v>
      </c>
      <c r="DJ306" s="77">
        <f t="shared" si="233"/>
        <v>-7.3978863361876855E-10</v>
      </c>
      <c r="DK306" s="77">
        <f t="shared" si="234"/>
        <v>-7.3978863417002435E-10</v>
      </c>
      <c r="DL306" s="77">
        <f t="shared" si="235"/>
        <v>-7.3978863417006157E-10</v>
      </c>
      <c r="DN306" s="78">
        <v>7.0000000000000004E-11</v>
      </c>
      <c r="DO306" s="78">
        <v>6.0364043334300002</v>
      </c>
      <c r="DP306" s="78">
        <v>53242.3017603384</v>
      </c>
      <c r="DQ306" s="77">
        <f t="shared" si="236"/>
        <v>6.928650198439826E-11</v>
      </c>
      <c r="DR306" s="77">
        <f t="shared" si="237"/>
        <v>6.9281583033171101E-11</v>
      </c>
      <c r="DS306" s="77">
        <f t="shared" si="238"/>
        <v>6.9281582704960219E-11</v>
      </c>
      <c r="DT306" s="77">
        <f t="shared" si="239"/>
        <v>6.9281582704938609E-11</v>
      </c>
      <c r="DV306" s="78">
        <v>9.9999999999999994E-12</v>
      </c>
      <c r="DW306" s="78">
        <v>5.0050134882700004</v>
      </c>
      <c r="DX306" s="78">
        <v>51639.001771052899</v>
      </c>
      <c r="DY306" s="77">
        <f t="shared" si="240"/>
        <v>1.382146811233047E-12</v>
      </c>
      <c r="DZ306" s="77">
        <f t="shared" si="241"/>
        <v>1.3868782912824953E-12</v>
      </c>
      <c r="EA306" s="77">
        <f t="shared" si="242"/>
        <v>1.3868786064354012E-12</v>
      </c>
      <c r="EB306" s="77">
        <f t="shared" si="243"/>
        <v>1.3868786064562301E-12</v>
      </c>
      <c r="ED306" s="78"/>
      <c r="EE306" s="78"/>
      <c r="EF306" s="78"/>
      <c r="EL306" s="78"/>
      <c r="EM306" s="78"/>
      <c r="EN306" s="78"/>
      <c r="ET306" s="78"/>
      <c r="EU306" s="78"/>
      <c r="EV306" s="78"/>
    </row>
    <row r="307" spans="12:152" s="77" customFormat="1" ht="12.75">
      <c r="L307" s="78"/>
      <c r="N307" s="78">
        <v>4.4100000000000003E-9</v>
      </c>
      <c r="O307" s="78">
        <v>1.31034191525</v>
      </c>
      <c r="P307" s="78">
        <v>76044.952320535798</v>
      </c>
      <c r="Q307" s="77">
        <f t="shared" si="212"/>
        <v>3.518803601589137E-9</v>
      </c>
      <c r="R307" s="77">
        <f t="shared" si="213"/>
        <v>3.5206729086652439E-9</v>
      </c>
      <c r="S307" s="77">
        <f t="shared" si="214"/>
        <v>3.5206730331216081E-9</v>
      </c>
      <c r="T307" s="77">
        <f t="shared" si="215"/>
        <v>3.5206730331297599E-9</v>
      </c>
      <c r="V307" s="78">
        <v>5.0000000000000003E-10</v>
      </c>
      <c r="W307" s="78">
        <v>1.2085439097799999</v>
      </c>
      <c r="X307" s="78">
        <v>23976.252828196601</v>
      </c>
      <c r="Y307" s="77">
        <f t="shared" si="216"/>
        <v>4.8823600559467095E-10</v>
      </c>
      <c r="Z307" s="77">
        <f t="shared" si="217"/>
        <v>4.8825991082388775E-10</v>
      </c>
      <c r="AA307" s="77">
        <f t="shared" si="218"/>
        <v>4.8825991241541365E-10</v>
      </c>
      <c r="AB307" s="77">
        <f t="shared" si="219"/>
        <v>4.8825991241551777E-10</v>
      </c>
      <c r="AD307" s="78">
        <v>1.9999999999999999E-11</v>
      </c>
      <c r="AE307" s="78">
        <v>5.4330983926299998</v>
      </c>
      <c r="AF307" s="78">
        <v>78903.606711036497</v>
      </c>
      <c r="AG307" s="77">
        <f t="shared" si="220"/>
        <v>1.6923434584767399E-12</v>
      </c>
      <c r="AH307" s="77">
        <f t="shared" si="221"/>
        <v>1.706890510816984E-12</v>
      </c>
      <c r="AI307" s="77">
        <f t="shared" si="222"/>
        <v>1.7068914797642324E-12</v>
      </c>
      <c r="AJ307" s="77">
        <f t="shared" si="223"/>
        <v>1.7068914798276648E-12</v>
      </c>
      <c r="AL307" s="78"/>
      <c r="AM307" s="78"/>
      <c r="AN307" s="78"/>
      <c r="AT307" s="78"/>
      <c r="AU307" s="78"/>
      <c r="AV307" s="78"/>
      <c r="BB307" s="78"/>
      <c r="BC307" s="78"/>
      <c r="BD307" s="78"/>
      <c r="BJ307" s="78">
        <v>1.3000000000000001E-9</v>
      </c>
      <c r="BK307" s="78">
        <v>1.2226791206800001</v>
      </c>
      <c r="BL307" s="78">
        <v>209812.60368468601</v>
      </c>
      <c r="BM307" s="77">
        <f t="shared" si="224"/>
        <v>1.2454694878221191E-9</v>
      </c>
      <c r="BN307" s="77">
        <f t="shared" si="225"/>
        <v>1.2461903391322973E-9</v>
      </c>
      <c r="BO307" s="77">
        <f t="shared" si="226"/>
        <v>1.246190386991732E-9</v>
      </c>
      <c r="BP307" s="77">
        <f t="shared" si="227"/>
        <v>1.2461903869949301E-9</v>
      </c>
      <c r="BR307" s="78">
        <v>1.2999999999999999E-10</v>
      </c>
      <c r="BS307" s="78">
        <v>4.7556443437300002</v>
      </c>
      <c r="BT307" s="78">
        <v>536.80451209540001</v>
      </c>
      <c r="BU307" s="77">
        <f t="shared" si="228"/>
        <v>-2.6908559423111584E-11</v>
      </c>
      <c r="BV307" s="77">
        <f t="shared" si="229"/>
        <v>-2.6907927778145106E-11</v>
      </c>
      <c r="BW307" s="77">
        <f t="shared" si="230"/>
        <v>-2.6907927736071278E-11</v>
      </c>
      <c r="BX307" s="77">
        <f t="shared" si="231"/>
        <v>-2.6907927736068509E-11</v>
      </c>
      <c r="BZ307" s="78"/>
      <c r="CA307" s="78"/>
      <c r="CB307" s="78"/>
      <c r="CH307" s="78"/>
      <c r="CI307" s="78"/>
      <c r="CJ307" s="78"/>
      <c r="CP307" s="78"/>
      <c r="CQ307" s="78"/>
      <c r="CR307" s="78"/>
      <c r="CX307" s="78"/>
      <c r="CY307" s="78"/>
      <c r="CZ307" s="78"/>
      <c r="DF307" s="78">
        <v>8.1999999999999996E-10</v>
      </c>
      <c r="DG307" s="78">
        <v>1.0265988395600001</v>
      </c>
      <c r="DH307" s="78">
        <v>74821.134479757093</v>
      </c>
      <c r="DI307" s="77">
        <f t="shared" si="232"/>
        <v>5.3151805236471451E-10</v>
      </c>
      <c r="DJ307" s="77">
        <f t="shared" si="233"/>
        <v>5.3195015663798116E-10</v>
      </c>
      <c r="DK307" s="77">
        <f t="shared" si="234"/>
        <v>5.3195018541191651E-10</v>
      </c>
      <c r="DL307" s="77">
        <f t="shared" si="235"/>
        <v>5.3195018541379659E-10</v>
      </c>
      <c r="DN307" s="78">
        <v>7.0000000000000004E-11</v>
      </c>
      <c r="DO307" s="78">
        <v>0.86406939215</v>
      </c>
      <c r="DP307" s="78">
        <v>104358.726113297</v>
      </c>
      <c r="DQ307" s="77">
        <f t="shared" si="236"/>
        <v>6.7025944638705324E-11</v>
      </c>
      <c r="DR307" s="77">
        <f t="shared" si="237"/>
        <v>6.7045404063602021E-11</v>
      </c>
      <c r="DS307" s="77">
        <f t="shared" si="238"/>
        <v>6.7045405357710528E-11</v>
      </c>
      <c r="DT307" s="77">
        <f t="shared" si="239"/>
        <v>6.7045405357797472E-11</v>
      </c>
      <c r="DV307" s="78">
        <v>0</v>
      </c>
      <c r="DW307" s="78">
        <v>5.5033483400699996</v>
      </c>
      <c r="DX307" s="78">
        <v>124156.439857879</v>
      </c>
      <c r="DY307" s="77">
        <f t="shared" si="240"/>
        <v>0</v>
      </c>
      <c r="DZ307" s="77">
        <f t="shared" si="241"/>
        <v>0</v>
      </c>
      <c r="EA307" s="77">
        <f t="shared" si="242"/>
        <v>0</v>
      </c>
      <c r="EB307" s="77">
        <f t="shared" si="243"/>
        <v>0</v>
      </c>
      <c r="ED307" s="78"/>
      <c r="EE307" s="78"/>
      <c r="EF307" s="78"/>
      <c r="EL307" s="78"/>
      <c r="EM307" s="78"/>
      <c r="EN307" s="78"/>
      <c r="ET307" s="78"/>
      <c r="EU307" s="78"/>
      <c r="EV307" s="78"/>
    </row>
    <row r="308" spans="12:152" s="77" customFormat="1" ht="12.75">
      <c r="L308" s="78"/>
      <c r="N308" s="78">
        <v>5.8800000000000004E-9</v>
      </c>
      <c r="O308" s="78">
        <v>2.3707428841099998</v>
      </c>
      <c r="P308" s="78">
        <v>121335.608713753</v>
      </c>
      <c r="Q308" s="77">
        <f t="shared" si="212"/>
        <v>-1.9976432577856799E-9</v>
      </c>
      <c r="R308" s="77">
        <f t="shared" si="213"/>
        <v>-1.991433936510492E-9</v>
      </c>
      <c r="S308" s="77">
        <f t="shared" si="214"/>
        <v>-1.9914335228243929E-9</v>
      </c>
      <c r="T308" s="77">
        <f t="shared" si="215"/>
        <v>-1.991433522797347E-9</v>
      </c>
      <c r="V308" s="78">
        <v>6.3999999999999996E-10</v>
      </c>
      <c r="W308" s="78">
        <v>0.58512976749000001</v>
      </c>
      <c r="X308" s="78">
        <v>307.55762096960001</v>
      </c>
      <c r="Y308" s="77">
        <f t="shared" si="216"/>
        <v>2.7875270841271291E-10</v>
      </c>
      <c r="Z308" s="77">
        <f t="shared" si="217"/>
        <v>2.787510691429057E-10</v>
      </c>
      <c r="AA308" s="77">
        <f t="shared" si="218"/>
        <v>2.7875106903371408E-10</v>
      </c>
      <c r="AB308" s="77">
        <f t="shared" si="219"/>
        <v>2.7875106903370679E-10</v>
      </c>
      <c r="AD308" s="78">
        <v>1.9999999999999999E-11</v>
      </c>
      <c r="AE308" s="78">
        <v>1.12849064703</v>
      </c>
      <c r="AF308" s="78">
        <v>183724.70054311201</v>
      </c>
      <c r="AG308" s="77">
        <f t="shared" si="220"/>
        <v>1.8924099025894209E-11</v>
      </c>
      <c r="AH308" s="77">
        <f t="shared" si="221"/>
        <v>1.8935071488480783E-11</v>
      </c>
      <c r="AI308" s="77">
        <f t="shared" si="222"/>
        <v>1.8935072217533179E-11</v>
      </c>
      <c r="AJ308" s="77">
        <f t="shared" si="223"/>
        <v>1.8935072217581495E-11</v>
      </c>
      <c r="AL308" s="78"/>
      <c r="AM308" s="78"/>
      <c r="AN308" s="78"/>
      <c r="AT308" s="78"/>
      <c r="AU308" s="78"/>
      <c r="AV308" s="78"/>
      <c r="BB308" s="78"/>
      <c r="BC308" s="78"/>
      <c r="BD308" s="78"/>
      <c r="BJ308" s="78">
        <v>1.0999999999999999E-9</v>
      </c>
      <c r="BK308" s="78">
        <v>3.1568722673299998</v>
      </c>
      <c r="BL308" s="78">
        <v>25234.7067598221</v>
      </c>
      <c r="BM308" s="77">
        <f t="shared" si="224"/>
        <v>1.092923270742956E-10</v>
      </c>
      <c r="BN308" s="77">
        <f t="shared" si="225"/>
        <v>1.0954786398513363E-10</v>
      </c>
      <c r="BO308" s="77">
        <f t="shared" si="226"/>
        <v>1.0954788100621922E-10</v>
      </c>
      <c r="BP308" s="77">
        <f t="shared" si="227"/>
        <v>1.0954788100737024E-10</v>
      </c>
      <c r="BR308" s="78">
        <v>1.2999999999999999E-10</v>
      </c>
      <c r="BS308" s="78">
        <v>3.7289503909200001</v>
      </c>
      <c r="BT308" s="78">
        <v>130419.84594697101</v>
      </c>
      <c r="BU308" s="77">
        <f t="shared" si="228"/>
        <v>-1.2993627403786954E-10</v>
      </c>
      <c r="BV308" s="77">
        <f t="shared" si="229"/>
        <v>-1.299410903074204E-10</v>
      </c>
      <c r="BW308" s="77">
        <f t="shared" si="230"/>
        <v>-1.2994109062193054E-10</v>
      </c>
      <c r="BX308" s="77">
        <f t="shared" si="231"/>
        <v>-1.2994109062195146E-10</v>
      </c>
      <c r="BZ308" s="78"/>
      <c r="CA308" s="78"/>
      <c r="CB308" s="78"/>
      <c r="CH308" s="78"/>
      <c r="CI308" s="78"/>
      <c r="CJ308" s="78"/>
      <c r="CP308" s="78"/>
      <c r="CQ308" s="78"/>
      <c r="CR308" s="78"/>
      <c r="CX308" s="78"/>
      <c r="CY308" s="78"/>
      <c r="CZ308" s="78"/>
      <c r="DF308" s="78">
        <v>5.9000000000000003E-10</v>
      </c>
      <c r="DG308" s="78">
        <v>2.45952644668</v>
      </c>
      <c r="DH308" s="78">
        <v>51543.022543835199</v>
      </c>
      <c r="DI308" s="77">
        <f t="shared" si="232"/>
        <v>4.9312932007356707E-10</v>
      </c>
      <c r="DJ308" s="77">
        <f t="shared" si="233"/>
        <v>4.9297479966734899E-10</v>
      </c>
      <c r="DK308" s="77">
        <f t="shared" si="234"/>
        <v>4.9297478937101532E-10</v>
      </c>
      <c r="DL308" s="77">
        <f t="shared" si="235"/>
        <v>4.9297478937033362E-10</v>
      </c>
      <c r="DN308" s="78">
        <v>7.0000000000000004E-11</v>
      </c>
      <c r="DO308" s="78">
        <v>3.4576176218199999</v>
      </c>
      <c r="DP308" s="78">
        <v>26237.466338708698</v>
      </c>
      <c r="DQ308" s="77">
        <f t="shared" si="236"/>
        <v>-5.5883904922689785E-11</v>
      </c>
      <c r="DR308" s="77">
        <f t="shared" si="237"/>
        <v>-5.5873670668828021E-11</v>
      </c>
      <c r="DS308" s="77">
        <f t="shared" si="238"/>
        <v>-5.5873669987016356E-11</v>
      </c>
      <c r="DT308" s="77">
        <f t="shared" si="239"/>
        <v>-5.5873669986970815E-11</v>
      </c>
      <c r="DV308" s="78">
        <v>0</v>
      </c>
      <c r="DW308" s="78">
        <v>4.8310142985400004</v>
      </c>
      <c r="DX308" s="78">
        <v>76.266071275599998</v>
      </c>
      <c r="DY308" s="77">
        <f t="shared" si="240"/>
        <v>0</v>
      </c>
      <c r="DZ308" s="77">
        <f t="shared" si="241"/>
        <v>0</v>
      </c>
      <c r="EA308" s="77">
        <f t="shared" si="242"/>
        <v>0</v>
      </c>
      <c r="EB308" s="77">
        <f t="shared" si="243"/>
        <v>0</v>
      </c>
      <c r="ED308" s="78"/>
      <c r="EE308" s="78"/>
      <c r="EF308" s="78"/>
      <c r="EL308" s="78"/>
      <c r="EM308" s="78"/>
      <c r="EN308" s="78"/>
      <c r="ET308" s="78"/>
      <c r="EU308" s="78"/>
      <c r="EV308" s="78"/>
    </row>
    <row r="309" spans="12:152" s="77" customFormat="1" ht="12.75">
      <c r="L309" s="78"/>
      <c r="N309" s="78">
        <v>4.2700000000000004E-9</v>
      </c>
      <c r="O309" s="78">
        <v>0.14810668870999999</v>
      </c>
      <c r="P309" s="78">
        <v>50593.846934865302</v>
      </c>
      <c r="Q309" s="77">
        <f t="shared" si="212"/>
        <v>-3.0612413770824773E-9</v>
      </c>
      <c r="R309" s="77">
        <f t="shared" si="213"/>
        <v>-3.0598476338187698E-9</v>
      </c>
      <c r="S309" s="77">
        <f t="shared" si="214"/>
        <v>-3.0598475409593613E-9</v>
      </c>
      <c r="T309" s="77">
        <f t="shared" si="215"/>
        <v>-3.0598475409530975E-9</v>
      </c>
      <c r="V309" s="78">
        <v>6.2000000000000003E-10</v>
      </c>
      <c r="W309" s="78">
        <v>3.6924578516</v>
      </c>
      <c r="X309" s="78">
        <v>641.41356173898998</v>
      </c>
      <c r="Y309" s="77">
        <f t="shared" si="216"/>
        <v>6.142672064573345E-10</v>
      </c>
      <c r="Z309" s="77">
        <f t="shared" si="217"/>
        <v>6.1426770561587505E-10</v>
      </c>
      <c r="AA309" s="77">
        <f t="shared" si="218"/>
        <v>6.1426770564912327E-10</v>
      </c>
      <c r="AB309" s="77">
        <f t="shared" si="219"/>
        <v>6.1426770564912544E-10</v>
      </c>
      <c r="AD309" s="78">
        <v>3E-11</v>
      </c>
      <c r="AE309" s="78">
        <v>1.9466813083500001</v>
      </c>
      <c r="AF309" s="78">
        <v>143005.667407853</v>
      </c>
      <c r="AG309" s="77">
        <f t="shared" si="220"/>
        <v>2.2501298521547709E-11</v>
      </c>
      <c r="AH309" s="77">
        <f t="shared" si="221"/>
        <v>2.2527530272537715E-11</v>
      </c>
      <c r="AI309" s="77">
        <f t="shared" si="222"/>
        <v>2.2527532018518327E-11</v>
      </c>
      <c r="AJ309" s="77">
        <f t="shared" si="223"/>
        <v>2.2527532018635451E-11</v>
      </c>
      <c r="AL309" s="78"/>
      <c r="AM309" s="78"/>
      <c r="AN309" s="78"/>
      <c r="AT309" s="78"/>
      <c r="AU309" s="78"/>
      <c r="AV309" s="78"/>
      <c r="BB309" s="78"/>
      <c r="BC309" s="78"/>
      <c r="BD309" s="78"/>
      <c r="BJ309" s="78">
        <v>1.09E-9</v>
      </c>
      <c r="BK309" s="78">
        <v>2.8546580556899999</v>
      </c>
      <c r="BL309" s="78">
        <v>24395.7374720718</v>
      </c>
      <c r="BM309" s="77">
        <f t="shared" si="224"/>
        <v>9.7553420919483995E-10</v>
      </c>
      <c r="BN309" s="77">
        <f t="shared" si="225"/>
        <v>9.7542443801064454E-10</v>
      </c>
      <c r="BO309" s="77">
        <f t="shared" si="226"/>
        <v>9.754244306971437E-10</v>
      </c>
      <c r="BP309" s="77">
        <f t="shared" si="227"/>
        <v>9.7542443069665959E-10</v>
      </c>
      <c r="BR309" s="78">
        <v>1.5E-10</v>
      </c>
      <c r="BS309" s="78">
        <v>6.2638899719600003</v>
      </c>
      <c r="BT309" s="78">
        <v>54509.002676020398</v>
      </c>
      <c r="BU309" s="77">
        <f t="shared" si="228"/>
        <v>1.1890740508022631E-10</v>
      </c>
      <c r="BV309" s="77">
        <f t="shared" si="229"/>
        <v>1.1886127730633962E-10</v>
      </c>
      <c r="BW309" s="77">
        <f t="shared" si="230"/>
        <v>1.1886127423276856E-10</v>
      </c>
      <c r="BX309" s="77">
        <f t="shared" si="231"/>
        <v>1.1886127423256572E-10</v>
      </c>
      <c r="BZ309" s="78"/>
      <c r="CA309" s="78"/>
      <c r="CB309" s="78"/>
      <c r="CH309" s="78"/>
      <c r="CI309" s="78"/>
      <c r="CJ309" s="78"/>
      <c r="CP309" s="78"/>
      <c r="CQ309" s="78"/>
      <c r="CR309" s="78"/>
      <c r="CX309" s="78"/>
      <c r="CY309" s="78"/>
      <c r="CZ309" s="78"/>
      <c r="DF309" s="78">
        <v>6.2000000000000003E-10</v>
      </c>
      <c r="DG309" s="78">
        <v>0.94273311929000003</v>
      </c>
      <c r="DH309" s="78">
        <v>25344.913081041599</v>
      </c>
      <c r="DI309" s="77">
        <f t="shared" si="232"/>
        <v>1.3341735652327297E-10</v>
      </c>
      <c r="DJ309" s="77">
        <f t="shared" si="233"/>
        <v>1.3327537881197319E-10</v>
      </c>
      <c r="DK309" s="77">
        <f t="shared" si="234"/>
        <v>1.3327536935460234E-10</v>
      </c>
      <c r="DL309" s="77">
        <f t="shared" si="235"/>
        <v>1.3327536935398278E-10</v>
      </c>
      <c r="DN309" s="78">
        <v>8.9999999999999999E-11</v>
      </c>
      <c r="DO309" s="78">
        <v>3.3062859752999998</v>
      </c>
      <c r="DP309" s="78">
        <v>12725.453434775</v>
      </c>
      <c r="DQ309" s="77">
        <f t="shared" si="236"/>
        <v>-2.6022105396064367E-11</v>
      </c>
      <c r="DR309" s="77">
        <f t="shared" si="237"/>
        <v>-2.6011961883726095E-11</v>
      </c>
      <c r="DS309" s="77">
        <f t="shared" si="238"/>
        <v>-2.6011961208055609E-11</v>
      </c>
      <c r="DT309" s="77">
        <f t="shared" si="239"/>
        <v>-2.6011961208011529E-11</v>
      </c>
      <c r="DV309" s="78">
        <v>0</v>
      </c>
      <c r="DW309" s="78">
        <v>4.3403036677599998</v>
      </c>
      <c r="DX309" s="78">
        <v>80482.466528909295</v>
      </c>
      <c r="DY309" s="77">
        <f t="shared" si="240"/>
        <v>0</v>
      </c>
      <c r="DZ309" s="77">
        <f t="shared" si="241"/>
        <v>0</v>
      </c>
      <c r="EA309" s="77">
        <f t="shared" si="242"/>
        <v>0</v>
      </c>
      <c r="EB309" s="77">
        <f t="shared" si="243"/>
        <v>0</v>
      </c>
      <c r="ED309" s="78"/>
      <c r="EE309" s="78"/>
      <c r="EF309" s="78"/>
      <c r="EL309" s="78"/>
      <c r="EM309" s="78"/>
      <c r="EN309" s="78"/>
      <c r="ET309" s="78"/>
      <c r="EU309" s="78"/>
      <c r="EV309" s="78"/>
    </row>
    <row r="310" spans="12:152" s="77" customFormat="1" ht="12.75">
      <c r="L310" s="78"/>
      <c r="N310" s="78">
        <v>4.1299999999999996E-9</v>
      </c>
      <c r="O310" s="78">
        <v>3.33346664325</v>
      </c>
      <c r="P310" s="78">
        <v>79852.782320006299</v>
      </c>
      <c r="Q310" s="77">
        <f t="shared" si="212"/>
        <v>3.792862894414078E-9</v>
      </c>
      <c r="R310" s="77">
        <f t="shared" si="213"/>
        <v>3.7940692738798884E-9</v>
      </c>
      <c r="S310" s="77">
        <f t="shared" si="214"/>
        <v>3.7940693541676946E-9</v>
      </c>
      <c r="T310" s="77">
        <f t="shared" si="215"/>
        <v>3.7940693541729811E-9</v>
      </c>
      <c r="V310" s="78">
        <v>6.2000000000000003E-10</v>
      </c>
      <c r="W310" s="78">
        <v>4.4731771062099996</v>
      </c>
      <c r="X310" s="78">
        <v>636.99627202420004</v>
      </c>
      <c r="Y310" s="77">
        <f t="shared" si="216"/>
        <v>3.6501497914734907E-10</v>
      </c>
      <c r="Z310" s="77">
        <f t="shared" si="217"/>
        <v>3.6501793264576534E-10</v>
      </c>
      <c r="AA310" s="77">
        <f t="shared" si="218"/>
        <v>3.6501793284249702E-10</v>
      </c>
      <c r="AB310" s="77">
        <f t="shared" si="219"/>
        <v>3.6501793284251015E-10</v>
      </c>
      <c r="AD310" s="78">
        <v>3E-11</v>
      </c>
      <c r="AE310" s="78">
        <v>0.56289392959999995</v>
      </c>
      <c r="AF310" s="78">
        <v>104347.73123093801</v>
      </c>
      <c r="AG310" s="77">
        <f t="shared" si="220"/>
        <v>2.9958933198823986E-11</v>
      </c>
      <c r="AH310" s="77">
        <f t="shared" si="221"/>
        <v>2.9960434115114775E-11</v>
      </c>
      <c r="AI310" s="77">
        <f t="shared" si="222"/>
        <v>2.9960434214160548E-11</v>
      </c>
      <c r="AJ310" s="77">
        <f t="shared" si="223"/>
        <v>2.9960434214167204E-11</v>
      </c>
      <c r="AL310" s="78"/>
      <c r="AM310" s="78"/>
      <c r="AN310" s="78"/>
      <c r="AT310" s="78"/>
      <c r="AU310" s="78"/>
      <c r="AV310" s="78"/>
      <c r="BB310" s="78"/>
      <c r="BC310" s="78"/>
      <c r="BD310" s="78"/>
      <c r="BJ310" s="78">
        <v>1.08E-9</v>
      </c>
      <c r="BK310" s="78">
        <v>5.7358716071</v>
      </c>
      <c r="BL310" s="78">
        <v>853.19638175199998</v>
      </c>
      <c r="BM310" s="77">
        <f t="shared" si="224"/>
        <v>5.7873639524341845E-10</v>
      </c>
      <c r="BN310" s="77">
        <f t="shared" si="225"/>
        <v>5.7874359290996109E-10</v>
      </c>
      <c r="BO310" s="77">
        <f t="shared" si="226"/>
        <v>5.7874359338939621E-10</v>
      </c>
      <c r="BP310" s="77">
        <f t="shared" si="227"/>
        <v>5.7874359338942775E-10</v>
      </c>
      <c r="BR310" s="78">
        <v>1.4000000000000001E-10</v>
      </c>
      <c r="BS310" s="78">
        <v>1.3280290970499999</v>
      </c>
      <c r="BT310" s="78">
        <v>20760.427033191401</v>
      </c>
      <c r="BU310" s="77">
        <f t="shared" si="228"/>
        <v>1.0865403112659086E-10</v>
      </c>
      <c r="BV310" s="77">
        <f t="shared" si="229"/>
        <v>1.0863707220470126E-10</v>
      </c>
      <c r="BW310" s="77">
        <f t="shared" si="230"/>
        <v>1.0863707107493637E-10</v>
      </c>
      <c r="BX310" s="77">
        <f t="shared" si="231"/>
        <v>1.0863707107486233E-10</v>
      </c>
      <c r="BZ310" s="78"/>
      <c r="CA310" s="78"/>
      <c r="CB310" s="78"/>
      <c r="CH310" s="78"/>
      <c r="CI310" s="78"/>
      <c r="CJ310" s="78"/>
      <c r="CP310" s="78"/>
      <c r="CQ310" s="78"/>
      <c r="CR310" s="78"/>
      <c r="CX310" s="78"/>
      <c r="CY310" s="78"/>
      <c r="CZ310" s="78"/>
      <c r="DF310" s="78">
        <v>5.7999999999999996E-10</v>
      </c>
      <c r="DG310" s="78">
        <v>2.95861781205</v>
      </c>
      <c r="DH310" s="78">
        <v>52182.434842048402</v>
      </c>
      <c r="DI310" s="77">
        <f t="shared" si="232"/>
        <v>-5.1290322042314779E-10</v>
      </c>
      <c r="DJ310" s="77">
        <f t="shared" si="233"/>
        <v>-5.1277242680274401E-10</v>
      </c>
      <c r="DK310" s="77">
        <f t="shared" si="234"/>
        <v>-5.127724180866202E-10</v>
      </c>
      <c r="DL310" s="77">
        <f t="shared" si="235"/>
        <v>-5.1277241808603476E-10</v>
      </c>
      <c r="DN310" s="78">
        <v>7.0000000000000004E-11</v>
      </c>
      <c r="DO310" s="78">
        <v>0.74174993098999997</v>
      </c>
      <c r="DP310" s="78">
        <v>124156.439857879</v>
      </c>
      <c r="DQ310" s="77">
        <f t="shared" si="236"/>
        <v>-6.5608502446102622E-11</v>
      </c>
      <c r="DR310" s="77">
        <f t="shared" si="237"/>
        <v>-6.5636490317094759E-11</v>
      </c>
      <c r="DS310" s="77">
        <f t="shared" si="238"/>
        <v>-6.5636492178481481E-11</v>
      </c>
      <c r="DT310" s="77">
        <f t="shared" si="239"/>
        <v>-6.563649217860318E-11</v>
      </c>
      <c r="DV310" s="78">
        <v>9.9999999999999994E-12</v>
      </c>
      <c r="DW310" s="78">
        <v>3.5516144378700001</v>
      </c>
      <c r="DX310" s="78">
        <v>116917.764266279</v>
      </c>
      <c r="DY310" s="77">
        <f t="shared" si="240"/>
        <v>-7.7696267090992957E-12</v>
      </c>
      <c r="DZ310" s="77">
        <f t="shared" si="241"/>
        <v>-7.7628124260352326E-12</v>
      </c>
      <c r="EA310" s="77">
        <f t="shared" si="242"/>
        <v>-7.7628119718340482E-12</v>
      </c>
      <c r="EB310" s="77">
        <f t="shared" si="243"/>
        <v>-7.7628119718039482E-12</v>
      </c>
      <c r="ED310" s="78"/>
      <c r="EE310" s="78"/>
      <c r="EF310" s="78"/>
      <c r="EL310" s="78"/>
      <c r="EM310" s="78"/>
      <c r="EN310" s="78"/>
      <c r="ET310" s="78"/>
      <c r="EU310" s="78"/>
      <c r="EV310" s="78"/>
    </row>
    <row r="311" spans="12:152" s="77" customFormat="1" ht="12.75">
      <c r="L311" s="78"/>
      <c r="N311" s="78">
        <v>4.0300000000000004E-9</v>
      </c>
      <c r="O311" s="78">
        <v>5.2070553694899999</v>
      </c>
      <c r="P311" s="78">
        <v>146314.133303234</v>
      </c>
      <c r="Q311" s="77">
        <f t="shared" si="212"/>
        <v>-8.944857793998086E-10</v>
      </c>
      <c r="R311" s="77">
        <f t="shared" si="213"/>
        <v>-8.9980411933623025E-10</v>
      </c>
      <c r="S311" s="77">
        <f t="shared" si="214"/>
        <v>-8.9980447353535432E-10</v>
      </c>
      <c r="T311" s="77">
        <f t="shared" si="215"/>
        <v>-8.998044735585771E-10</v>
      </c>
      <c r="V311" s="78">
        <v>4.8999999999999996E-10</v>
      </c>
      <c r="W311" s="78">
        <v>4.0929192684700002</v>
      </c>
      <c r="X311" s="78">
        <v>52815.703569462399</v>
      </c>
      <c r="Y311" s="77">
        <f t="shared" si="216"/>
        <v>4.7106315962847445E-10</v>
      </c>
      <c r="Z311" s="77">
        <f t="shared" si="217"/>
        <v>4.7112902302901596E-10</v>
      </c>
      <c r="AA311" s="77">
        <f t="shared" si="218"/>
        <v>4.711290274124246E-10</v>
      </c>
      <c r="AB311" s="77">
        <f t="shared" si="219"/>
        <v>4.7112902741271556E-10</v>
      </c>
      <c r="AD311" s="78">
        <v>1.9999999999999999E-11</v>
      </c>
      <c r="AE311" s="78">
        <v>1.7848295730499999</v>
      </c>
      <c r="AF311" s="78">
        <v>156531.300184803</v>
      </c>
      <c r="AG311" s="77">
        <f t="shared" si="220"/>
        <v>1.1385335827958939E-11</v>
      </c>
      <c r="AH311" s="77">
        <f t="shared" si="221"/>
        <v>1.1409136424526244E-11</v>
      </c>
      <c r="AI311" s="77">
        <f t="shared" si="222"/>
        <v>1.1409138009085292E-11</v>
      </c>
      <c r="AJ311" s="77">
        <f t="shared" si="223"/>
        <v>1.1409138009189871E-11</v>
      </c>
      <c r="AL311" s="78"/>
      <c r="AM311" s="78"/>
      <c r="AN311" s="78"/>
      <c r="AT311" s="78"/>
      <c r="AU311" s="78"/>
      <c r="AV311" s="78"/>
      <c r="BB311" s="78"/>
      <c r="BC311" s="78"/>
      <c r="BD311" s="78"/>
      <c r="BJ311" s="78">
        <v>1.4100000000000001E-9</v>
      </c>
      <c r="BK311" s="78">
        <v>4.7687589774300001</v>
      </c>
      <c r="BL311" s="78">
        <v>28421.099534446199</v>
      </c>
      <c r="BM311" s="77">
        <f t="shared" si="224"/>
        <v>-6.0930946297688366E-10</v>
      </c>
      <c r="BN311" s="77">
        <f t="shared" si="225"/>
        <v>-6.0964378834357228E-10</v>
      </c>
      <c r="BO311" s="77">
        <f t="shared" si="226"/>
        <v>-6.0964381061153762E-10</v>
      </c>
      <c r="BP311" s="77">
        <f t="shared" si="227"/>
        <v>-6.096438106130193E-10</v>
      </c>
      <c r="BR311" s="78">
        <v>1.2E-10</v>
      </c>
      <c r="BS311" s="78">
        <v>0.96182853079999997</v>
      </c>
      <c r="BT311" s="78">
        <v>157057.109814539</v>
      </c>
      <c r="BU311" s="77">
        <f t="shared" si="228"/>
        <v>-1.1194924677084531E-10</v>
      </c>
      <c r="BV311" s="77">
        <f t="shared" si="229"/>
        <v>-1.1201191912956713E-10</v>
      </c>
      <c r="BW311" s="77">
        <f t="shared" si="230"/>
        <v>-1.1201192329629029E-10</v>
      </c>
      <c r="BX311" s="77">
        <f t="shared" si="231"/>
        <v>-1.1201192329656437E-10</v>
      </c>
      <c r="BZ311" s="78"/>
      <c r="CA311" s="78"/>
      <c r="CB311" s="78"/>
      <c r="CH311" s="78"/>
      <c r="CI311" s="78"/>
      <c r="CJ311" s="78"/>
      <c r="CP311" s="78"/>
      <c r="CQ311" s="78"/>
      <c r="CR311" s="78"/>
      <c r="CX311" s="78"/>
      <c r="CY311" s="78"/>
      <c r="CZ311" s="78"/>
      <c r="DF311" s="78">
        <v>5.7999999999999996E-10</v>
      </c>
      <c r="DG311" s="78">
        <v>4.2040272657799997</v>
      </c>
      <c r="DH311" s="78">
        <v>96357.0841242725</v>
      </c>
      <c r="DI311" s="77">
        <f t="shared" si="232"/>
        <v>-3.7208993044926723E-10</v>
      </c>
      <c r="DJ311" s="77">
        <f t="shared" si="233"/>
        <v>-3.7248640968480966E-10</v>
      </c>
      <c r="DK311" s="77">
        <f t="shared" si="234"/>
        <v>-3.7248643608438872E-10</v>
      </c>
      <c r="DL311" s="77">
        <f t="shared" si="235"/>
        <v>-3.7248643608610718E-10</v>
      </c>
      <c r="DN311" s="78">
        <v>7.9999999999999995E-11</v>
      </c>
      <c r="DO311" s="78">
        <v>5.6260015428000001</v>
      </c>
      <c r="DP311" s="78">
        <v>131395.115449479</v>
      </c>
      <c r="DQ311" s="77">
        <f t="shared" si="236"/>
        <v>7.5486926868300871E-11</v>
      </c>
      <c r="DR311" s="77">
        <f t="shared" si="237"/>
        <v>7.5454668986986377E-11</v>
      </c>
      <c r="DS311" s="77">
        <f t="shared" si="238"/>
        <v>7.5454666834576887E-11</v>
      </c>
      <c r="DT311" s="77">
        <f t="shared" si="239"/>
        <v>7.5454666834434845E-11</v>
      </c>
      <c r="DV311" s="78">
        <v>0</v>
      </c>
      <c r="DW311" s="78">
        <v>4.9630299738700003</v>
      </c>
      <c r="DX311" s="78">
        <v>26521.614879451001</v>
      </c>
      <c r="DY311" s="77">
        <f t="shared" si="240"/>
        <v>0</v>
      </c>
      <c r="DZ311" s="77">
        <f t="shared" si="241"/>
        <v>0</v>
      </c>
      <c r="EA311" s="77">
        <f t="shared" si="242"/>
        <v>0</v>
      </c>
      <c r="EB311" s="77">
        <f t="shared" si="243"/>
        <v>0</v>
      </c>
      <c r="ED311" s="78"/>
      <c r="EE311" s="78"/>
      <c r="EF311" s="78"/>
      <c r="EL311" s="78"/>
      <c r="EM311" s="78"/>
      <c r="EN311" s="78"/>
      <c r="ET311" s="78"/>
      <c r="EU311" s="78"/>
      <c r="EV311" s="78"/>
    </row>
    <row r="312" spans="12:152" s="77" customFormat="1" ht="12.75">
      <c r="L312" s="78"/>
      <c r="N312" s="78">
        <v>5.2400000000000001E-9</v>
      </c>
      <c r="O312" s="78">
        <v>5.0285396039299997</v>
      </c>
      <c r="P312" s="78">
        <v>71492.998823476897</v>
      </c>
      <c r="Q312" s="77">
        <f t="shared" si="212"/>
        <v>-1.252306778709076E-9</v>
      </c>
      <c r="R312" s="77">
        <f t="shared" si="213"/>
        <v>-1.2556719761484986E-9</v>
      </c>
      <c r="S312" s="77">
        <f t="shared" si="214"/>
        <v>-1.2556722002851829E-9</v>
      </c>
      <c r="T312" s="77">
        <f t="shared" si="215"/>
        <v>-1.2556722003002202E-9</v>
      </c>
      <c r="V312" s="78">
        <v>6.0999999999999996E-10</v>
      </c>
      <c r="W312" s="78">
        <v>0.78849475911</v>
      </c>
      <c r="X312" s="78">
        <v>155997.72788435</v>
      </c>
      <c r="Y312" s="77">
        <f t="shared" si="216"/>
        <v>-5.9604469367797758E-10</v>
      </c>
      <c r="Z312" s="77">
        <f t="shared" si="217"/>
        <v>-5.9585683596676797E-10</v>
      </c>
      <c r="AA312" s="77">
        <f t="shared" si="218"/>
        <v>-5.9585682341225077E-10</v>
      </c>
      <c r="AB312" s="77">
        <f t="shared" si="219"/>
        <v>-5.9585682341141935E-10</v>
      </c>
      <c r="AD312" s="78">
        <v>3E-11</v>
      </c>
      <c r="AE312" s="78">
        <v>5.0354242485</v>
      </c>
      <c r="AF312" s="78">
        <v>130443.397043228</v>
      </c>
      <c r="AG312" s="77">
        <f t="shared" si="220"/>
        <v>-1.0668972481010433E-11</v>
      </c>
      <c r="AH312" s="77">
        <f t="shared" si="221"/>
        <v>-1.0702802587871593E-11</v>
      </c>
      <c r="AI312" s="77">
        <f t="shared" si="222"/>
        <v>-1.0702804840773638E-11</v>
      </c>
      <c r="AJ312" s="77">
        <f t="shared" si="223"/>
        <v>-1.0702804840920201E-11</v>
      </c>
      <c r="AL312" s="78"/>
      <c r="AM312" s="78"/>
      <c r="AN312" s="78"/>
      <c r="AT312" s="78"/>
      <c r="AU312" s="78"/>
      <c r="AV312" s="78"/>
      <c r="BB312" s="78"/>
      <c r="BC312" s="78"/>
      <c r="BD312" s="78"/>
      <c r="BJ312" s="78">
        <v>1.43E-9</v>
      </c>
      <c r="BK312" s="78">
        <v>0.57659923971000004</v>
      </c>
      <c r="BL312" s="78">
        <v>170049.17029103599</v>
      </c>
      <c r="BM312" s="77">
        <f t="shared" si="224"/>
        <v>1.4002436855801596E-9</v>
      </c>
      <c r="BN312" s="77">
        <f t="shared" si="225"/>
        <v>1.4006985127024891E-9</v>
      </c>
      <c r="BO312" s="77">
        <f t="shared" si="226"/>
        <v>1.4006985428830365E-9</v>
      </c>
      <c r="BP312" s="77">
        <f t="shared" si="227"/>
        <v>1.4006985428850338E-9</v>
      </c>
      <c r="BR312" s="78">
        <v>1.7000000000000001E-10</v>
      </c>
      <c r="BS312" s="78">
        <v>3.0016893322199998</v>
      </c>
      <c r="BT312" s="78">
        <v>207593.84658049999</v>
      </c>
      <c r="BU312" s="77">
        <f t="shared" si="228"/>
        <v>-3.9512076138362143E-11</v>
      </c>
      <c r="BV312" s="77">
        <f t="shared" si="229"/>
        <v>-3.9194443162788177E-11</v>
      </c>
      <c r="BW312" s="77">
        <f t="shared" si="230"/>
        <v>-3.9194422000490378E-11</v>
      </c>
      <c r="BX312" s="77">
        <f t="shared" si="231"/>
        <v>-3.919442199906112E-11</v>
      </c>
      <c r="BZ312" s="78"/>
      <c r="CA312" s="78"/>
      <c r="CB312" s="78"/>
      <c r="CH312" s="78"/>
      <c r="CI312" s="78"/>
      <c r="CJ312" s="78"/>
      <c r="CP312" s="78"/>
      <c r="CQ312" s="78"/>
      <c r="CR312" s="78"/>
      <c r="CX312" s="78"/>
      <c r="CY312" s="78"/>
      <c r="CZ312" s="78"/>
      <c r="DF312" s="78">
        <v>6.0999999999999996E-10</v>
      </c>
      <c r="DG312" s="78">
        <v>2.8150026597800002</v>
      </c>
      <c r="DH312" s="78">
        <v>26202.342430259399</v>
      </c>
      <c r="DI312" s="77">
        <f t="shared" si="232"/>
        <v>-2.7988102821888581E-10</v>
      </c>
      <c r="DJ312" s="77">
        <f t="shared" si="233"/>
        <v>-2.7974962967780974E-10</v>
      </c>
      <c r="DK312" s="77">
        <f t="shared" si="234"/>
        <v>-2.7974962092481755E-10</v>
      </c>
      <c r="DL312" s="77">
        <f t="shared" si="235"/>
        <v>-2.7974962092424752E-10</v>
      </c>
      <c r="DN312" s="78">
        <v>7.0000000000000004E-11</v>
      </c>
      <c r="DO312" s="78">
        <v>2.5267981824299999</v>
      </c>
      <c r="DP312" s="78">
        <v>77829.997686845702</v>
      </c>
      <c r="DQ312" s="77">
        <f t="shared" si="236"/>
        <v>-1.2525716325533949E-11</v>
      </c>
      <c r="DR312" s="77">
        <f t="shared" si="237"/>
        <v>-1.2575303802116633E-11</v>
      </c>
      <c r="DS312" s="77">
        <f t="shared" si="238"/>
        <v>-1.2575307104913015E-11</v>
      </c>
      <c r="DT312" s="77">
        <f t="shared" si="239"/>
        <v>-1.2575307105132217E-11</v>
      </c>
      <c r="DV312" s="78">
        <v>9.9999999999999994E-12</v>
      </c>
      <c r="DW312" s="78">
        <v>0.12176395772</v>
      </c>
      <c r="DX312" s="78">
        <v>6681.2248533995999</v>
      </c>
      <c r="DY312" s="77">
        <f t="shared" si="240"/>
        <v>7.1348492765953891E-12</v>
      </c>
      <c r="DZ312" s="77">
        <f t="shared" si="241"/>
        <v>7.1352823667713531E-12</v>
      </c>
      <c r="EA312" s="77">
        <f t="shared" si="242"/>
        <v>7.1352823956185726E-12</v>
      </c>
      <c r="EB312" s="77">
        <f t="shared" si="243"/>
        <v>7.1352823956204644E-12</v>
      </c>
      <c r="ED312" s="78"/>
      <c r="EE312" s="78"/>
      <c r="EF312" s="78"/>
      <c r="EL312" s="78"/>
      <c r="EM312" s="78"/>
      <c r="EN312" s="78"/>
      <c r="ET312" s="78"/>
      <c r="EU312" s="78"/>
      <c r="EV312" s="78"/>
    </row>
    <row r="313" spans="12:152" s="77" customFormat="1" ht="12.75">
      <c r="L313" s="78"/>
      <c r="N313" s="78">
        <v>4.18E-9</v>
      </c>
      <c r="O313" s="78">
        <v>5.9911364474499997</v>
      </c>
      <c r="P313" s="78">
        <v>103711.715279982</v>
      </c>
      <c r="Q313" s="77">
        <f t="shared" si="212"/>
        <v>-3.820505305446035E-9</v>
      </c>
      <c r="R313" s="77">
        <f t="shared" si="213"/>
        <v>-3.8188762950509664E-9</v>
      </c>
      <c r="S313" s="77">
        <f t="shared" si="214"/>
        <v>-3.8188761864256166E-9</v>
      </c>
      <c r="T313" s="77">
        <f t="shared" si="215"/>
        <v>-3.8188761864184673E-9</v>
      </c>
      <c r="V313" s="78">
        <v>4.7000000000000003E-10</v>
      </c>
      <c r="W313" s="78">
        <v>2.1465925460999999</v>
      </c>
      <c r="X313" s="78">
        <v>7994.5284420241996</v>
      </c>
      <c r="Y313" s="77">
        <f t="shared" si="216"/>
        <v>-1.0799443093668802E-10</v>
      </c>
      <c r="Z313" s="77">
        <f t="shared" si="217"/>
        <v>-1.0796059812213142E-10</v>
      </c>
      <c r="AA313" s="77">
        <f t="shared" si="218"/>
        <v>-1.0796059586851287E-10</v>
      </c>
      <c r="AB313" s="77">
        <f t="shared" si="219"/>
        <v>-1.0796059586836336E-10</v>
      </c>
      <c r="AD313" s="78">
        <v>3E-11</v>
      </c>
      <c r="AE313" s="78">
        <v>4.7273516043099999</v>
      </c>
      <c r="AF313" s="78">
        <v>78149.270136037303</v>
      </c>
      <c r="AG313" s="77">
        <f t="shared" si="220"/>
        <v>7.4342183461953029E-12</v>
      </c>
      <c r="AH313" s="77">
        <f t="shared" si="221"/>
        <v>7.4132025110739537E-12</v>
      </c>
      <c r="AI313" s="77">
        <f t="shared" si="222"/>
        <v>7.4132011110824784E-12</v>
      </c>
      <c r="AJ313" s="77">
        <f t="shared" si="223"/>
        <v>7.413201110989944E-12</v>
      </c>
      <c r="AL313" s="78"/>
      <c r="AM313" s="78"/>
      <c r="AN313" s="78"/>
      <c r="AT313" s="78"/>
      <c r="AU313" s="78"/>
      <c r="AV313" s="78"/>
      <c r="BB313" s="78"/>
      <c r="BC313" s="78"/>
      <c r="BD313" s="78"/>
      <c r="BJ313" s="78">
        <v>1.27E-9</v>
      </c>
      <c r="BK313" s="78">
        <v>5.3959055618700003</v>
      </c>
      <c r="BL313" s="78">
        <v>110634.688416288</v>
      </c>
      <c r="BM313" s="77">
        <f t="shared" si="224"/>
        <v>1.6214334066358697E-10</v>
      </c>
      <c r="BN313" s="77">
        <f t="shared" si="225"/>
        <v>1.634325388672282E-10</v>
      </c>
      <c r="BO313" s="77">
        <f t="shared" si="226"/>
        <v>1.6343262473491757E-10</v>
      </c>
      <c r="BP313" s="77">
        <f t="shared" si="227"/>
        <v>1.6343262474050166E-10</v>
      </c>
      <c r="BR313" s="78">
        <v>1.5999999999999999E-10</v>
      </c>
      <c r="BS313" s="78">
        <v>0.54167157981000003</v>
      </c>
      <c r="BT313" s="78">
        <v>52061.366994463096</v>
      </c>
      <c r="BU313" s="77">
        <f t="shared" si="228"/>
        <v>9.8180832099072229E-11</v>
      </c>
      <c r="BV313" s="77">
        <f t="shared" si="229"/>
        <v>9.8241670791093795E-11</v>
      </c>
      <c r="BW313" s="77">
        <f t="shared" si="230"/>
        <v>9.8241674842787299E-11</v>
      </c>
      <c r="BX313" s="77">
        <f t="shared" si="231"/>
        <v>9.8241674843060075E-11</v>
      </c>
      <c r="BZ313" s="78"/>
      <c r="CA313" s="78"/>
      <c r="CB313" s="78"/>
      <c r="CH313" s="78"/>
      <c r="CI313" s="78"/>
      <c r="CJ313" s="78"/>
      <c r="CP313" s="78"/>
      <c r="CQ313" s="78"/>
      <c r="CR313" s="78"/>
      <c r="CX313" s="78"/>
      <c r="CY313" s="78"/>
      <c r="CZ313" s="78"/>
      <c r="DF313" s="78">
        <v>5.7E-10</v>
      </c>
      <c r="DG313" s="78">
        <v>2.27689377996</v>
      </c>
      <c r="DH313" s="78">
        <v>124156.439857879</v>
      </c>
      <c r="DI313" s="77">
        <f t="shared" si="232"/>
        <v>1.7954389839272462E-10</v>
      </c>
      <c r="DJ313" s="77">
        <f t="shared" si="233"/>
        <v>1.7892237338988058E-10</v>
      </c>
      <c r="DK313" s="77">
        <f t="shared" si="234"/>
        <v>1.7892233198225699E-10</v>
      </c>
      <c r="DL313" s="77">
        <f t="shared" si="235"/>
        <v>1.7892233197954984E-10</v>
      </c>
      <c r="DN313" s="78">
        <v>7.9999999999999995E-11</v>
      </c>
      <c r="DO313" s="78">
        <v>1.9325590401599999</v>
      </c>
      <c r="DP313" s="78">
        <v>77844.224780847304</v>
      </c>
      <c r="DQ313" s="77">
        <f t="shared" si="236"/>
        <v>-6.026213854404447E-11</v>
      </c>
      <c r="DR313" s="77">
        <f t="shared" si="237"/>
        <v>-6.0300016760268742E-11</v>
      </c>
      <c r="DS313" s="77">
        <f t="shared" si="238"/>
        <v>-6.0300019282290964E-11</v>
      </c>
      <c r="DT313" s="77">
        <f t="shared" si="239"/>
        <v>-6.0300019282458313E-11</v>
      </c>
      <c r="DV313" s="78">
        <v>9.9999999999999994E-12</v>
      </c>
      <c r="DW313" s="78">
        <v>6.9329292089999994E-2</v>
      </c>
      <c r="DX313" s="78">
        <v>48847.670626868203</v>
      </c>
      <c r="DY313" s="77">
        <f t="shared" si="240"/>
        <v>8.2916849521745574E-12</v>
      </c>
      <c r="DZ313" s="77">
        <f t="shared" si="241"/>
        <v>8.2891578531832913E-12</v>
      </c>
      <c r="EA313" s="77">
        <f t="shared" si="242"/>
        <v>8.2891576847971987E-12</v>
      </c>
      <c r="EB313" s="77">
        <f t="shared" si="243"/>
        <v>8.2891576847860706E-12</v>
      </c>
      <c r="ED313" s="78"/>
      <c r="EE313" s="78"/>
      <c r="EF313" s="78"/>
      <c r="EL313" s="78"/>
      <c r="EM313" s="78"/>
      <c r="EN313" s="78"/>
      <c r="ET313" s="78"/>
      <c r="EU313" s="78"/>
      <c r="EV313" s="78"/>
    </row>
    <row r="314" spans="12:152" s="77" customFormat="1" ht="12.75">
      <c r="L314" s="78"/>
      <c r="N314" s="78">
        <v>3.8799999999999998E-9</v>
      </c>
      <c r="O314" s="78">
        <v>4.4414203736399998</v>
      </c>
      <c r="P314" s="78">
        <v>29416.0387978543</v>
      </c>
      <c r="Q314" s="77">
        <f t="shared" si="212"/>
        <v>-2.9196216701092961E-11</v>
      </c>
      <c r="R314" s="77">
        <f t="shared" si="213"/>
        <v>-3.0252122564459845E-11</v>
      </c>
      <c r="S314" s="77">
        <f t="shared" si="214"/>
        <v>-3.0252192898157159E-11</v>
      </c>
      <c r="T314" s="77">
        <f t="shared" si="215"/>
        <v>-3.0252192902788621E-11</v>
      </c>
      <c r="V314" s="78">
        <v>4.7000000000000003E-10</v>
      </c>
      <c r="W314" s="78">
        <v>5.0786608499999997E-3</v>
      </c>
      <c r="X314" s="78">
        <v>104138.313470858</v>
      </c>
      <c r="Y314" s="77">
        <f t="shared" si="216"/>
        <v>3.7254731714492788E-10</v>
      </c>
      <c r="Z314" s="77">
        <f t="shared" si="217"/>
        <v>3.7282321890188572E-10</v>
      </c>
      <c r="AA314" s="77">
        <f t="shared" si="218"/>
        <v>3.7282323726813761E-10</v>
      </c>
      <c r="AB314" s="77">
        <f t="shared" si="219"/>
        <v>3.7282323726934142E-10</v>
      </c>
      <c r="AD314" s="78">
        <v>1.9999999999999999E-11</v>
      </c>
      <c r="AE314" s="78">
        <v>5.3165176327400001</v>
      </c>
      <c r="AF314" s="78">
        <v>208173.534167498</v>
      </c>
      <c r="AG314" s="77">
        <f t="shared" si="220"/>
        <v>1.2336817409979886E-11</v>
      </c>
      <c r="AH314" s="77">
        <f t="shared" si="221"/>
        <v>1.2367112526151997E-11</v>
      </c>
      <c r="AI314" s="77">
        <f t="shared" si="222"/>
        <v>1.2367114542576502E-11</v>
      </c>
      <c r="AJ314" s="77">
        <f t="shared" si="223"/>
        <v>1.2367114542712309E-11</v>
      </c>
      <c r="AL314" s="78"/>
      <c r="AM314" s="78"/>
      <c r="AN314" s="78"/>
      <c r="AT314" s="78"/>
      <c r="AU314" s="78"/>
      <c r="AV314" s="78"/>
      <c r="BB314" s="78"/>
      <c r="BC314" s="78"/>
      <c r="BD314" s="78"/>
      <c r="BJ314" s="78">
        <v>1.0999999999999999E-9</v>
      </c>
      <c r="BK314" s="78">
        <v>0.79294568581000002</v>
      </c>
      <c r="BL314" s="78">
        <v>104564.911661734</v>
      </c>
      <c r="BM314" s="77">
        <f t="shared" si="224"/>
        <v>6.6483354928936052E-10</v>
      </c>
      <c r="BN314" s="77">
        <f t="shared" si="225"/>
        <v>6.6398544969703517E-10</v>
      </c>
      <c r="BO314" s="77">
        <f t="shared" si="226"/>
        <v>6.6398539318448255E-10</v>
      </c>
      <c r="BP314" s="77">
        <f t="shared" si="227"/>
        <v>6.6398539318069385E-10</v>
      </c>
      <c r="BR314" s="78">
        <v>1.5999999999999999E-10</v>
      </c>
      <c r="BS314" s="78">
        <v>3.7600407742300002</v>
      </c>
      <c r="BT314" s="78">
        <v>178063.36849396001</v>
      </c>
      <c r="BU314" s="77">
        <f t="shared" si="228"/>
        <v>-1.5659079557748459E-10</v>
      </c>
      <c r="BV314" s="77">
        <f t="shared" si="229"/>
        <v>-1.5653646131038179E-10</v>
      </c>
      <c r="BW314" s="77">
        <f t="shared" si="230"/>
        <v>-1.5653645767703247E-10</v>
      </c>
      <c r="BX314" s="77">
        <f t="shared" si="231"/>
        <v>-1.5653645767679155E-10</v>
      </c>
      <c r="BZ314" s="78"/>
      <c r="CA314" s="78"/>
      <c r="CB314" s="78"/>
      <c r="CH314" s="78"/>
      <c r="CI314" s="78"/>
      <c r="CJ314" s="78"/>
      <c r="CP314" s="78"/>
      <c r="CQ314" s="78"/>
      <c r="CR314" s="78"/>
      <c r="CX314" s="78"/>
      <c r="CY314" s="78"/>
      <c r="CZ314" s="78"/>
      <c r="DF314" s="78">
        <v>5.7E-10</v>
      </c>
      <c r="DG314" s="78">
        <v>4.3716701701199998</v>
      </c>
      <c r="DH314" s="78">
        <v>1581.9593482830001</v>
      </c>
      <c r="DI314" s="77">
        <f t="shared" si="232"/>
        <v>-1.7538643316424478E-10</v>
      </c>
      <c r="DJ314" s="77">
        <f t="shared" si="233"/>
        <v>-1.7537849545609228E-10</v>
      </c>
      <c r="DK314" s="77">
        <f t="shared" si="234"/>
        <v>-1.7537849492736101E-10</v>
      </c>
      <c r="DL314" s="77">
        <f t="shared" si="235"/>
        <v>-1.7537849492732632E-10</v>
      </c>
      <c r="DN314" s="78">
        <v>7.0000000000000004E-11</v>
      </c>
      <c r="DO314" s="78">
        <v>3.6943967792999999</v>
      </c>
      <c r="DP314" s="78">
        <v>85502.3850163225</v>
      </c>
      <c r="DQ314" s="77">
        <f t="shared" si="236"/>
        <v>4.5719402771853579E-11</v>
      </c>
      <c r="DR314" s="77">
        <f t="shared" si="237"/>
        <v>4.5761319252128506E-11</v>
      </c>
      <c r="DS314" s="77">
        <f t="shared" si="238"/>
        <v>4.5761322043226313E-11</v>
      </c>
      <c r="DT314" s="77">
        <f t="shared" si="239"/>
        <v>4.5761322043413004E-11</v>
      </c>
      <c r="DV314" s="78">
        <v>9.9999999999999994E-12</v>
      </c>
      <c r="DW314" s="78">
        <v>8.695556653E-2</v>
      </c>
      <c r="DX314" s="78">
        <v>26507.3877854493</v>
      </c>
      <c r="DY314" s="77">
        <f t="shared" si="240"/>
        <v>-7.1814461221074617E-12</v>
      </c>
      <c r="DZ314" s="77">
        <f t="shared" si="241"/>
        <v>-7.1831525071199236E-12</v>
      </c>
      <c r="EA314" s="77">
        <f t="shared" si="242"/>
        <v>-7.1831526207676493E-12</v>
      </c>
      <c r="EB314" s="77">
        <f t="shared" si="243"/>
        <v>-7.1831526207751634E-12</v>
      </c>
      <c r="ED314" s="78"/>
      <c r="EE314" s="78"/>
      <c r="EF314" s="78"/>
      <c r="EL314" s="78"/>
      <c r="EM314" s="78"/>
      <c r="EN314" s="78"/>
      <c r="ET314" s="78"/>
      <c r="EU314" s="78"/>
      <c r="EV314" s="78"/>
    </row>
    <row r="315" spans="12:152" s="77" customFormat="1" ht="12.75">
      <c r="L315" s="78"/>
      <c r="N315" s="78">
        <v>3.9000000000000002E-9</v>
      </c>
      <c r="O315" s="78">
        <v>4.02400157761</v>
      </c>
      <c r="P315" s="78">
        <v>51543.022543835199</v>
      </c>
      <c r="Q315" s="77">
        <f t="shared" si="212"/>
        <v>2.1617211211746493E-9</v>
      </c>
      <c r="R315" s="77">
        <f t="shared" si="213"/>
        <v>2.1632687992727388E-9</v>
      </c>
      <c r="S315" s="77">
        <f t="shared" si="214"/>
        <v>2.1632689023471487E-9</v>
      </c>
      <c r="T315" s="77">
        <f t="shared" si="215"/>
        <v>2.1632689023539738E-9</v>
      </c>
      <c r="V315" s="78">
        <v>4.5E-10</v>
      </c>
      <c r="W315" s="78">
        <v>2.2858889369300002</v>
      </c>
      <c r="X315" s="78">
        <v>25764.3977249167</v>
      </c>
      <c r="Y315" s="77">
        <f t="shared" si="216"/>
        <v>-3.1190830488722551E-10</v>
      </c>
      <c r="Z315" s="77">
        <f t="shared" si="217"/>
        <v>-3.1198561341121583E-10</v>
      </c>
      <c r="AA315" s="77">
        <f t="shared" si="218"/>
        <v>-3.119856185601369E-10</v>
      </c>
      <c r="AB315" s="77">
        <f t="shared" si="219"/>
        <v>-3.119856185604687E-10</v>
      </c>
      <c r="AD315" s="78">
        <v>3E-11</v>
      </c>
      <c r="AE315" s="78">
        <v>5.36470448658</v>
      </c>
      <c r="AF315" s="78">
        <v>131395.115449479</v>
      </c>
      <c r="AG315" s="77">
        <f t="shared" si="220"/>
        <v>2.4780486226313168E-11</v>
      </c>
      <c r="AH315" s="77">
        <f t="shared" si="221"/>
        <v>2.4759912366110085E-11</v>
      </c>
      <c r="AI315" s="77">
        <f t="shared" si="222"/>
        <v>2.4759910994467759E-11</v>
      </c>
      <c r="AJ315" s="77">
        <f t="shared" si="223"/>
        <v>2.4759910994377247E-11</v>
      </c>
      <c r="AL315" s="78"/>
      <c r="AM315" s="78"/>
      <c r="AN315" s="78"/>
      <c r="AT315" s="78"/>
      <c r="AU315" s="78"/>
      <c r="AV315" s="78"/>
      <c r="BB315" s="78"/>
      <c r="BC315" s="78"/>
      <c r="BD315" s="78"/>
      <c r="BJ315" s="78">
        <v>1.03E-9</v>
      </c>
      <c r="BK315" s="78">
        <v>5.7711568093399999</v>
      </c>
      <c r="BL315" s="78">
        <v>182085.631025924</v>
      </c>
      <c r="BM315" s="77">
        <f t="shared" si="224"/>
        <v>7.9295711797502599E-11</v>
      </c>
      <c r="BN315" s="77">
        <f t="shared" si="225"/>
        <v>8.1025590487928541E-11</v>
      </c>
      <c r="BO315" s="77">
        <f t="shared" si="226"/>
        <v>8.1025705707394804E-11</v>
      </c>
      <c r="BP315" s="77">
        <f t="shared" si="227"/>
        <v>8.1025705714982557E-11</v>
      </c>
      <c r="BR315" s="78">
        <v>1.2E-10</v>
      </c>
      <c r="BS315" s="78">
        <v>0.50356687265</v>
      </c>
      <c r="BT315" s="78">
        <v>5327.4761083827998</v>
      </c>
      <c r="BU315" s="77">
        <f t="shared" si="228"/>
        <v>-8.6924135584265013E-11</v>
      </c>
      <c r="BV315" s="77">
        <f t="shared" si="229"/>
        <v>-8.6920057877757533E-11</v>
      </c>
      <c r="BW315" s="77">
        <f t="shared" si="230"/>
        <v>-8.6920057606135098E-11</v>
      </c>
      <c r="BX315" s="77">
        <f t="shared" si="231"/>
        <v>-8.6920057606117159E-11</v>
      </c>
      <c r="BZ315" s="78"/>
      <c r="CA315" s="78"/>
      <c r="CB315" s="78"/>
      <c r="CH315" s="78"/>
      <c r="CI315" s="78"/>
      <c r="CJ315" s="78"/>
      <c r="CP315" s="78"/>
      <c r="CQ315" s="78"/>
      <c r="CR315" s="78"/>
      <c r="CX315" s="78"/>
      <c r="CY315" s="78"/>
      <c r="CZ315" s="78"/>
      <c r="DF315" s="78">
        <v>5.4999999999999996E-10</v>
      </c>
      <c r="DG315" s="78">
        <v>0.12465494355999999</v>
      </c>
      <c r="DH315" s="78">
        <v>25973.463852888901</v>
      </c>
      <c r="DI315" s="77">
        <f t="shared" si="232"/>
        <v>4.4565908180978808E-10</v>
      </c>
      <c r="DJ315" s="77">
        <f t="shared" si="233"/>
        <v>4.4573652128512952E-10</v>
      </c>
      <c r="DK315" s="77">
        <f t="shared" si="234"/>
        <v>4.4573652644250552E-10</v>
      </c>
      <c r="DL315" s="77">
        <f t="shared" si="235"/>
        <v>4.4573652644284435E-10</v>
      </c>
      <c r="DN315" s="78">
        <v>7.0000000000000004E-11</v>
      </c>
      <c r="DO315" s="78">
        <v>5.1429910520300002</v>
      </c>
      <c r="DP315" s="78">
        <v>35472.744149649399</v>
      </c>
      <c r="DQ315" s="77">
        <f t="shared" si="236"/>
        <v>-6.9657772373436169E-11</v>
      </c>
      <c r="DR315" s="77">
        <f t="shared" si="237"/>
        <v>-6.9660037478031538E-11</v>
      </c>
      <c r="DS315" s="77">
        <f t="shared" si="238"/>
        <v>-6.9660037628660029E-11</v>
      </c>
      <c r="DT315" s="77">
        <f t="shared" si="239"/>
        <v>-6.9660037628670019E-11</v>
      </c>
      <c r="DV315" s="78">
        <v>0</v>
      </c>
      <c r="DW315" s="78">
        <v>1.5060174771399999</v>
      </c>
      <c r="DX315" s="78">
        <v>632.78373931320004</v>
      </c>
      <c r="DY315" s="77">
        <f t="shared" si="240"/>
        <v>0</v>
      </c>
      <c r="DZ315" s="77">
        <f t="shared" si="241"/>
        <v>0</v>
      </c>
      <c r="EA315" s="77">
        <f t="shared" si="242"/>
        <v>0</v>
      </c>
      <c r="EB315" s="77">
        <f t="shared" si="243"/>
        <v>0</v>
      </c>
      <c r="ED315" s="78"/>
      <c r="EE315" s="78"/>
      <c r="EF315" s="78"/>
      <c r="EL315" s="78"/>
      <c r="EM315" s="78"/>
      <c r="EN315" s="78"/>
      <c r="ET315" s="78"/>
      <c r="EU315" s="78"/>
      <c r="EV315" s="78"/>
    </row>
    <row r="316" spans="12:152" s="77" customFormat="1" ht="12.75">
      <c r="L316" s="78"/>
      <c r="N316" s="78">
        <v>4.42E-9</v>
      </c>
      <c r="O316" s="78">
        <v>2.3715817834099999</v>
      </c>
      <c r="P316" s="78">
        <v>111590.28815789599</v>
      </c>
      <c r="Q316" s="77">
        <f t="shared" si="212"/>
        <v>3.6560603276688776E-9</v>
      </c>
      <c r="R316" s="77">
        <f t="shared" si="213"/>
        <v>3.6534940271171733E-9</v>
      </c>
      <c r="S316" s="77">
        <f t="shared" si="214"/>
        <v>3.6534938560463809E-9</v>
      </c>
      <c r="T316" s="77">
        <f t="shared" si="215"/>
        <v>3.6534938560350683E-9</v>
      </c>
      <c r="V316" s="78">
        <v>5.1E-10</v>
      </c>
      <c r="W316" s="78">
        <v>2.9834880526499998</v>
      </c>
      <c r="X316" s="78">
        <v>40565.2543247742</v>
      </c>
      <c r="Y316" s="77">
        <f t="shared" si="216"/>
        <v>-2.2240325968187564E-10</v>
      </c>
      <c r="Z316" s="77">
        <f t="shared" si="217"/>
        <v>-2.2257548771644908E-10</v>
      </c>
      <c r="AA316" s="77">
        <f t="shared" si="218"/>
        <v>-2.2257549918750144E-10</v>
      </c>
      <c r="AB316" s="77">
        <f t="shared" si="219"/>
        <v>-2.2257549918825787E-10</v>
      </c>
      <c r="AD316" s="78">
        <v>1.9999999999999999E-11</v>
      </c>
      <c r="AE316" s="78">
        <v>6.5817455260000005E-2</v>
      </c>
      <c r="AF316" s="78">
        <v>196137.07343260999</v>
      </c>
      <c r="AG316" s="77">
        <f t="shared" si="220"/>
        <v>1.8099762835210015E-11</v>
      </c>
      <c r="AH316" s="77">
        <f t="shared" si="221"/>
        <v>1.8084293063322499E-11</v>
      </c>
      <c r="AI316" s="77">
        <f t="shared" si="222"/>
        <v>1.8084292030899212E-11</v>
      </c>
      <c r="AJ316" s="77">
        <f t="shared" si="223"/>
        <v>1.8084292030831235E-11</v>
      </c>
      <c r="AL316" s="78"/>
      <c r="AM316" s="78"/>
      <c r="AN316" s="78"/>
      <c r="AT316" s="78"/>
      <c r="AU316" s="78"/>
      <c r="AV316" s="78"/>
      <c r="BB316" s="78"/>
      <c r="BC316" s="78"/>
      <c r="BD316" s="78"/>
      <c r="BJ316" s="78">
        <v>1.08E-9</v>
      </c>
      <c r="BK316" s="78">
        <v>0.78147749533999999</v>
      </c>
      <c r="BL316" s="78">
        <v>42153.969003049002</v>
      </c>
      <c r="BM316" s="77">
        <f t="shared" si="224"/>
        <v>9.6463658786094319E-10</v>
      </c>
      <c r="BN316" s="77">
        <f t="shared" si="225"/>
        <v>9.6444710463287961E-10</v>
      </c>
      <c r="BO316" s="77">
        <f t="shared" si="226"/>
        <v>9.6444709200653604E-10</v>
      </c>
      <c r="BP316" s="77">
        <f t="shared" si="227"/>
        <v>9.644470920057072E-10</v>
      </c>
      <c r="BR316" s="78">
        <v>1.4000000000000001E-10</v>
      </c>
      <c r="BS316" s="78">
        <v>0.65739903620999995</v>
      </c>
      <c r="BT316" s="78">
        <v>84546.785274713897</v>
      </c>
      <c r="BU316" s="77">
        <f t="shared" si="228"/>
        <v>-1.3996878394481848E-10</v>
      </c>
      <c r="BV316" s="77">
        <f t="shared" si="229"/>
        <v>-1.3996642872584291E-10</v>
      </c>
      <c r="BW316" s="77">
        <f t="shared" si="230"/>
        <v>-1.3996642856610958E-10</v>
      </c>
      <c r="BX316" s="77">
        <f t="shared" si="231"/>
        <v>-1.3996642856609914E-10</v>
      </c>
      <c r="BZ316" s="78"/>
      <c r="CA316" s="78"/>
      <c r="CB316" s="78"/>
      <c r="CH316" s="78"/>
      <c r="CI316" s="78"/>
      <c r="CJ316" s="78"/>
      <c r="CP316" s="78"/>
      <c r="CQ316" s="78"/>
      <c r="CR316" s="78"/>
      <c r="CX316" s="78"/>
      <c r="CY316" s="78"/>
      <c r="CZ316" s="78"/>
      <c r="DF316" s="78">
        <v>5.4E-10</v>
      </c>
      <c r="DG316" s="78">
        <v>4.7930321222099996</v>
      </c>
      <c r="DH316" s="78">
        <v>26164.1692128498</v>
      </c>
      <c r="DI316" s="77">
        <f t="shared" si="232"/>
        <v>-2.470783753206915E-10</v>
      </c>
      <c r="DJ316" s="77">
        <f t="shared" si="233"/>
        <v>-2.4719459686334577E-10</v>
      </c>
      <c r="DK316" s="77">
        <f t="shared" si="234"/>
        <v>-2.4719460460436529E-10</v>
      </c>
      <c r="DL316" s="77">
        <f t="shared" si="235"/>
        <v>-2.4719460460487018E-10</v>
      </c>
      <c r="DN316" s="78">
        <v>7.9999999999999995E-11</v>
      </c>
      <c r="DO316" s="78">
        <v>1.5211621977100001</v>
      </c>
      <c r="DP316" s="78">
        <v>26081.274582674101</v>
      </c>
      <c r="DQ316" s="77">
        <f t="shared" si="236"/>
        <v>1.1630848683908167E-11</v>
      </c>
      <c r="DR316" s="77">
        <f t="shared" si="237"/>
        <v>1.1649946956534879E-11</v>
      </c>
      <c r="DS316" s="77">
        <f t="shared" si="238"/>
        <v>1.1649948228646595E-11</v>
      </c>
      <c r="DT316" s="77">
        <f t="shared" si="239"/>
        <v>1.1649948228732076E-11</v>
      </c>
      <c r="DV316" s="78">
        <v>0</v>
      </c>
      <c r="DW316" s="78">
        <v>3.6845373367400001</v>
      </c>
      <c r="DX316" s="78">
        <v>25035.634758385801</v>
      </c>
      <c r="DY316" s="77">
        <f t="shared" si="240"/>
        <v>0</v>
      </c>
      <c r="DZ316" s="77">
        <f t="shared" si="241"/>
        <v>0</v>
      </c>
      <c r="EA316" s="77">
        <f t="shared" si="242"/>
        <v>0</v>
      </c>
      <c r="EB316" s="77">
        <f t="shared" si="243"/>
        <v>0</v>
      </c>
      <c r="ED316" s="78"/>
      <c r="EE316" s="78"/>
      <c r="EF316" s="78"/>
      <c r="EL316" s="78"/>
      <c r="EM316" s="78"/>
      <c r="EN316" s="78"/>
      <c r="ET316" s="78"/>
      <c r="EU316" s="78"/>
      <c r="EV316" s="78"/>
    </row>
    <row r="317" spans="12:152" s="77" customFormat="1" ht="12.75">
      <c r="L317" s="78"/>
      <c r="N317" s="78">
        <v>3.7499999999999997E-9</v>
      </c>
      <c r="O317" s="78">
        <v>4.4756502640800004</v>
      </c>
      <c r="P317" s="78">
        <v>52182.434842048402</v>
      </c>
      <c r="Q317" s="77">
        <f t="shared" si="212"/>
        <v>-1.9265091955344865E-9</v>
      </c>
      <c r="R317" s="77">
        <f t="shared" si="213"/>
        <v>-1.9280622119198446E-9</v>
      </c>
      <c r="S317" s="77">
        <f t="shared" si="214"/>
        <v>-1.9280623153510622E-9</v>
      </c>
      <c r="T317" s="77">
        <f t="shared" si="215"/>
        <v>-1.9280623153580093E-9</v>
      </c>
      <c r="V317" s="78">
        <v>4.7000000000000003E-10</v>
      </c>
      <c r="W317" s="78">
        <v>4.0395725458199996</v>
      </c>
      <c r="X317" s="78">
        <v>77829.997686845702</v>
      </c>
      <c r="Y317" s="77">
        <f t="shared" si="216"/>
        <v>4.5675916350771017E-10</v>
      </c>
      <c r="Z317" s="77">
        <f t="shared" si="217"/>
        <v>4.5667928050018554E-10</v>
      </c>
      <c r="AA317" s="77">
        <f t="shared" si="218"/>
        <v>4.5667927517130517E-10</v>
      </c>
      <c r="AB317" s="77">
        <f t="shared" si="219"/>
        <v>4.566792751709515E-10</v>
      </c>
      <c r="AD317" s="78">
        <v>1.9999999999999999E-11</v>
      </c>
      <c r="AE317" s="78">
        <v>2.9367801552600001</v>
      </c>
      <c r="AF317" s="78">
        <v>167850.082947749</v>
      </c>
      <c r="AG317" s="77">
        <f t="shared" si="220"/>
        <v>-1.16267687370985E-11</v>
      </c>
      <c r="AH317" s="77">
        <f t="shared" si="221"/>
        <v>-1.1601484012294403E-11</v>
      </c>
      <c r="AI317" s="77">
        <f t="shared" si="222"/>
        <v>-1.1601482327148906E-11</v>
      </c>
      <c r="AJ317" s="77">
        <f t="shared" si="223"/>
        <v>-1.160148232703778E-11</v>
      </c>
      <c r="AL317" s="78"/>
      <c r="AM317" s="78"/>
      <c r="AN317" s="78"/>
      <c r="AT317" s="78"/>
      <c r="AU317" s="78"/>
      <c r="AV317" s="78"/>
      <c r="BB317" s="78"/>
      <c r="BC317" s="78"/>
      <c r="BD317" s="78"/>
      <c r="BJ317" s="78">
        <v>1.01E-9</v>
      </c>
      <c r="BK317" s="78">
        <v>6.2417623657099996</v>
      </c>
      <c r="BL317" s="78">
        <v>1692.1656695024001</v>
      </c>
      <c r="BM317" s="77">
        <f t="shared" si="224"/>
        <v>-1.0099994756789379E-9</v>
      </c>
      <c r="BN317" s="77">
        <f t="shared" si="225"/>
        <v>-1.0099994916667857E-9</v>
      </c>
      <c r="BO317" s="77">
        <f t="shared" si="226"/>
        <v>-1.0099994916678424E-9</v>
      </c>
      <c r="BP317" s="77">
        <f t="shared" si="227"/>
        <v>-1.0099994916678424E-9</v>
      </c>
      <c r="BR317" s="78">
        <v>1.4000000000000001E-10</v>
      </c>
      <c r="BS317" s="78">
        <v>2.6416619133500001</v>
      </c>
      <c r="BT317" s="78">
        <v>42153.969003049002</v>
      </c>
      <c r="BU317" s="77">
        <f t="shared" si="228"/>
        <v>2.4655786861317367E-11</v>
      </c>
      <c r="BV317" s="77">
        <f t="shared" si="229"/>
        <v>2.4709531079071573E-11</v>
      </c>
      <c r="BW317" s="77">
        <f t="shared" si="230"/>
        <v>2.4709534658843093E-11</v>
      </c>
      <c r="BX317" s="77">
        <f t="shared" si="231"/>
        <v>2.470953465907809E-11</v>
      </c>
      <c r="BZ317" s="78"/>
      <c r="CA317" s="78"/>
      <c r="CB317" s="78"/>
      <c r="CH317" s="78"/>
      <c r="CI317" s="78"/>
      <c r="CJ317" s="78"/>
      <c r="CP317" s="78"/>
      <c r="CQ317" s="78"/>
      <c r="CR317" s="78"/>
      <c r="CX317" s="78"/>
      <c r="CY317" s="78"/>
      <c r="CZ317" s="78"/>
      <c r="DF317" s="78">
        <v>5.4E-10</v>
      </c>
      <c r="DG317" s="78">
        <v>3.0562220471799999</v>
      </c>
      <c r="DH317" s="78">
        <v>25565.3257234804</v>
      </c>
      <c r="DI317" s="77">
        <f t="shared" si="232"/>
        <v>4.8326371672296185E-10</v>
      </c>
      <c r="DJ317" s="77">
        <f t="shared" si="233"/>
        <v>4.8320671334572126E-10</v>
      </c>
      <c r="DK317" s="77">
        <f t="shared" si="234"/>
        <v>4.8320670954783708E-10</v>
      </c>
      <c r="DL317" s="77">
        <f t="shared" si="235"/>
        <v>4.8320670954758355E-10</v>
      </c>
      <c r="DN317" s="78">
        <v>7.9999999999999995E-11</v>
      </c>
      <c r="DO317" s="78">
        <v>3.50246944455</v>
      </c>
      <c r="DP317" s="78">
        <v>25863.558345872199</v>
      </c>
      <c r="DQ317" s="77">
        <f t="shared" si="236"/>
        <v>-7.9106156576094186E-12</v>
      </c>
      <c r="DR317" s="77">
        <f t="shared" si="237"/>
        <v>-7.9296641873041706E-12</v>
      </c>
      <c r="DS317" s="77">
        <f t="shared" si="238"/>
        <v>-7.9296654561091855E-12</v>
      </c>
      <c r="DT317" s="77">
        <f t="shared" si="239"/>
        <v>-7.9296654561929004E-12</v>
      </c>
      <c r="DV317" s="78">
        <v>0</v>
      </c>
      <c r="DW317" s="78">
        <v>2.1007779593599998</v>
      </c>
      <c r="DX317" s="78">
        <v>86143.798578061498</v>
      </c>
      <c r="DY317" s="77">
        <f t="shared" si="240"/>
        <v>0</v>
      </c>
      <c r="DZ317" s="77">
        <f t="shared" si="241"/>
        <v>0</v>
      </c>
      <c r="EA317" s="77">
        <f t="shared" si="242"/>
        <v>0</v>
      </c>
      <c r="EB317" s="77">
        <f t="shared" si="243"/>
        <v>0</v>
      </c>
      <c r="ED317" s="78"/>
      <c r="EE317" s="78"/>
      <c r="EF317" s="78"/>
      <c r="EL317" s="78"/>
      <c r="EM317" s="78"/>
      <c r="EN317" s="78"/>
      <c r="ET317" s="78"/>
      <c r="EU317" s="78"/>
      <c r="EV317" s="78"/>
    </row>
    <row r="318" spans="12:152" s="77" customFormat="1" ht="12.75">
      <c r="L318" s="78"/>
      <c r="N318" s="78">
        <v>3.8700000000000001E-9</v>
      </c>
      <c r="O318" s="78">
        <v>4.8364015502899997</v>
      </c>
      <c r="P318" s="78">
        <v>130969.206672965</v>
      </c>
      <c r="Q318" s="77">
        <f t="shared" si="212"/>
        <v>1.2774907877328873E-9</v>
      </c>
      <c r="R318" s="77">
        <f t="shared" si="213"/>
        <v>1.2819162337130144E-9</v>
      </c>
      <c r="S318" s="77">
        <f t="shared" si="214"/>
        <v>1.2819165284289045E-9</v>
      </c>
      <c r="T318" s="77">
        <f t="shared" si="215"/>
        <v>1.2819165284484155E-9</v>
      </c>
      <c r="V318" s="78">
        <v>4.7000000000000003E-10</v>
      </c>
      <c r="W318" s="78">
        <v>3.2186256310300001</v>
      </c>
      <c r="X318" s="78">
        <v>178063.36849396001</v>
      </c>
      <c r="Y318" s="77">
        <f t="shared" si="216"/>
        <v>-3.4446424821894255E-10</v>
      </c>
      <c r="Z318" s="77">
        <f t="shared" si="217"/>
        <v>-3.4393701672601305E-10</v>
      </c>
      <c r="AA318" s="77">
        <f t="shared" si="218"/>
        <v>-3.4393698157609111E-10</v>
      </c>
      <c r="AB318" s="77">
        <f t="shared" si="219"/>
        <v>-3.4393698157376043E-10</v>
      </c>
      <c r="AD318" s="78">
        <v>1.9999999999999999E-11</v>
      </c>
      <c r="AE318" s="78">
        <v>5.84781134233</v>
      </c>
      <c r="AF318" s="78">
        <v>65831.666774324796</v>
      </c>
      <c r="AG318" s="77">
        <f t="shared" si="220"/>
        <v>1.0482520534594632E-11</v>
      </c>
      <c r="AH318" s="77">
        <f t="shared" si="221"/>
        <v>1.047214466143627E-11</v>
      </c>
      <c r="AI318" s="77">
        <f t="shared" si="222"/>
        <v>1.0472143970171583E-11</v>
      </c>
      <c r="AJ318" s="77">
        <f t="shared" si="223"/>
        <v>1.0472143970125092E-11</v>
      </c>
      <c r="AL318" s="78"/>
      <c r="AM318" s="78"/>
      <c r="AN318" s="78"/>
      <c r="AT318" s="78"/>
      <c r="AU318" s="78"/>
      <c r="AV318" s="78"/>
      <c r="BB318" s="78"/>
      <c r="BC318" s="78"/>
      <c r="BD318" s="78"/>
      <c r="BJ318" s="78">
        <v>1.25E-9</v>
      </c>
      <c r="BK318" s="78">
        <v>1.7282260405700001</v>
      </c>
      <c r="BL318" s="78">
        <v>104344.49901929501</v>
      </c>
      <c r="BM318" s="77">
        <f t="shared" si="224"/>
        <v>4.1121307670447583E-10</v>
      </c>
      <c r="BN318" s="77">
        <f t="shared" si="225"/>
        <v>4.123524262604153E-10</v>
      </c>
      <c r="BO318" s="77">
        <f t="shared" si="226"/>
        <v>4.123525021395816E-10</v>
      </c>
      <c r="BP318" s="77">
        <f t="shared" si="227"/>
        <v>4.1235250214454525E-10</v>
      </c>
      <c r="BR318" s="78">
        <v>1.0999999999999999E-10</v>
      </c>
      <c r="BS318" s="78">
        <v>1.8737562471</v>
      </c>
      <c r="BT318" s="78">
        <v>97112.936974696699</v>
      </c>
      <c r="BU318" s="77">
        <f t="shared" si="228"/>
        <v>-8.8470863609035501E-11</v>
      </c>
      <c r="BV318" s="77">
        <f t="shared" si="229"/>
        <v>-8.8529558001638794E-11</v>
      </c>
      <c r="BW318" s="77">
        <f t="shared" si="230"/>
        <v>-8.8529561908884113E-11</v>
      </c>
      <c r="BX318" s="77">
        <f t="shared" si="231"/>
        <v>-8.8529561909143886E-11</v>
      </c>
      <c r="BZ318" s="78"/>
      <c r="CA318" s="78"/>
      <c r="CB318" s="78"/>
      <c r="CH318" s="78"/>
      <c r="CI318" s="78"/>
      <c r="CJ318" s="78"/>
      <c r="CP318" s="78"/>
      <c r="CQ318" s="78"/>
      <c r="CR318" s="78"/>
      <c r="CX318" s="78"/>
      <c r="CY318" s="78"/>
      <c r="CZ318" s="78"/>
      <c r="DF318" s="78">
        <v>5.4999999999999996E-10</v>
      </c>
      <c r="DG318" s="78">
        <v>4.5149776283299996</v>
      </c>
      <c r="DH318" s="78">
        <v>103711.715279982</v>
      </c>
      <c r="DI318" s="77">
        <f t="shared" si="232"/>
        <v>1.7464551180777517E-10</v>
      </c>
      <c r="DJ318" s="77">
        <f t="shared" si="233"/>
        <v>1.7514584995424226E-10</v>
      </c>
      <c r="DK318" s="77">
        <f t="shared" si="234"/>
        <v>1.7514588327635333E-10</v>
      </c>
      <c r="DL318" s="77">
        <f t="shared" si="235"/>
        <v>1.7514588327854642E-10</v>
      </c>
      <c r="DN318" s="78">
        <v>7.9999999999999995E-11</v>
      </c>
      <c r="DO318" s="78">
        <v>5.1759873887800003</v>
      </c>
      <c r="DP318" s="78">
        <v>23962.0257341949</v>
      </c>
      <c r="DQ318" s="77">
        <f t="shared" si="236"/>
        <v>-3.4704349601162826E-11</v>
      </c>
      <c r="DR318" s="77">
        <f t="shared" si="237"/>
        <v>-3.4720328269193632E-11</v>
      </c>
      <c r="DS318" s="77">
        <f t="shared" si="238"/>
        <v>-3.4720329333474012E-11</v>
      </c>
      <c r="DT318" s="77">
        <f t="shared" si="239"/>
        <v>-3.4720329333543664E-11</v>
      </c>
      <c r="DV318" s="78">
        <v>0</v>
      </c>
      <c r="DW318" s="78">
        <v>2.6135270395300001</v>
      </c>
      <c r="DX318" s="78">
        <v>53399.624123927002</v>
      </c>
      <c r="DY318" s="77">
        <f t="shared" si="240"/>
        <v>0</v>
      </c>
      <c r="DZ318" s="77">
        <f t="shared" si="241"/>
        <v>0</v>
      </c>
      <c r="EA318" s="77">
        <f t="shared" si="242"/>
        <v>0</v>
      </c>
      <c r="EB318" s="77">
        <f t="shared" si="243"/>
        <v>0</v>
      </c>
      <c r="ED318" s="78"/>
      <c r="EE318" s="78"/>
      <c r="EF318" s="78"/>
      <c r="EL318" s="78"/>
      <c r="EM318" s="78"/>
      <c r="EN318" s="78"/>
      <c r="ET318" s="78"/>
      <c r="EU318" s="78"/>
      <c r="EV318" s="78"/>
    </row>
    <row r="319" spans="12:152" s="77" customFormat="1" ht="12.75">
      <c r="L319" s="78"/>
      <c r="N319" s="78">
        <v>3.9000000000000002E-9</v>
      </c>
      <c r="O319" s="78">
        <v>1.20415517897</v>
      </c>
      <c r="P319" s="78">
        <v>150866.08680029199</v>
      </c>
      <c r="Q319" s="77">
        <f t="shared" si="212"/>
        <v>3.622123602545498E-9</v>
      </c>
      <c r="R319" s="77">
        <f t="shared" si="213"/>
        <v>3.6241380204668745E-9</v>
      </c>
      <c r="S319" s="77">
        <f t="shared" si="214"/>
        <v>3.6241381544117902E-9</v>
      </c>
      <c r="T319" s="77">
        <f t="shared" si="215"/>
        <v>3.6241381544206344E-9</v>
      </c>
      <c r="V319" s="78">
        <v>4.5E-10</v>
      </c>
      <c r="W319" s="78">
        <v>4.4140181960699998</v>
      </c>
      <c r="X319" s="78">
        <v>103285.117089106</v>
      </c>
      <c r="Y319" s="77">
        <f t="shared" si="216"/>
        <v>-4.1947927962786585E-10</v>
      </c>
      <c r="Z319" s="77">
        <f t="shared" si="217"/>
        <v>-4.1963475158881186E-10</v>
      </c>
      <c r="AA319" s="77">
        <f t="shared" si="218"/>
        <v>-4.1963476193201333E-10</v>
      </c>
      <c r="AB319" s="77">
        <f t="shared" si="219"/>
        <v>-4.1963476193269689E-10</v>
      </c>
      <c r="AD319" s="78">
        <v>1.9999999999999999E-11</v>
      </c>
      <c r="AE319" s="78">
        <v>5.5663405577700003</v>
      </c>
      <c r="AF319" s="78">
        <v>70269.180982698294</v>
      </c>
      <c r="AG319" s="77">
        <f t="shared" si="220"/>
        <v>1.4330914793301366E-11</v>
      </c>
      <c r="AH319" s="77">
        <f t="shared" si="221"/>
        <v>1.432184220789491E-11</v>
      </c>
      <c r="AI319" s="77">
        <f t="shared" si="222"/>
        <v>1.4321841603369231E-11</v>
      </c>
      <c r="AJ319" s="77">
        <f t="shared" si="223"/>
        <v>1.4321841603329554E-11</v>
      </c>
      <c r="AL319" s="78"/>
      <c r="AM319" s="78"/>
      <c r="AN319" s="78"/>
      <c r="AT319" s="78"/>
      <c r="AU319" s="78"/>
      <c r="AV319" s="78"/>
      <c r="BB319" s="78"/>
      <c r="BC319" s="78"/>
      <c r="BD319" s="78"/>
      <c r="BJ319" s="78">
        <v>1.1200000000000001E-9</v>
      </c>
      <c r="BK319" s="78">
        <v>1.53691309669</v>
      </c>
      <c r="BL319" s="78">
        <v>18093.374699549899</v>
      </c>
      <c r="BM319" s="77">
        <f t="shared" si="224"/>
        <v>-1.9725611386511168E-10</v>
      </c>
      <c r="BN319" s="77">
        <f t="shared" si="225"/>
        <v>-1.9707155971726757E-10</v>
      </c>
      <c r="BO319" s="77">
        <f t="shared" si="226"/>
        <v>-1.9707154742395769E-10</v>
      </c>
      <c r="BP319" s="77">
        <f t="shared" si="227"/>
        <v>-1.9707154742314299E-10</v>
      </c>
      <c r="BR319" s="78">
        <v>1.2E-10</v>
      </c>
      <c r="BS319" s="78">
        <v>5.2814464081699999</v>
      </c>
      <c r="BT319" s="78">
        <v>26610.4805596679</v>
      </c>
      <c r="BU319" s="77">
        <f t="shared" si="228"/>
        <v>-7.5470122312192896E-11</v>
      </c>
      <c r="BV319" s="77">
        <f t="shared" si="229"/>
        <v>-7.5447151099034314E-11</v>
      </c>
      <c r="BW319" s="77">
        <f t="shared" si="230"/>
        <v>-7.5447149568772902E-11</v>
      </c>
      <c r="BX319" s="77">
        <f t="shared" si="231"/>
        <v>-7.5447149568672115E-11</v>
      </c>
      <c r="BZ319" s="78"/>
      <c r="CA319" s="78"/>
      <c r="CB319" s="78"/>
      <c r="CH319" s="78"/>
      <c r="CI319" s="78"/>
      <c r="CJ319" s="78"/>
      <c r="CP319" s="78"/>
      <c r="CQ319" s="78"/>
      <c r="CR319" s="78"/>
      <c r="CX319" s="78"/>
      <c r="CY319" s="78"/>
      <c r="CZ319" s="78"/>
      <c r="DF319" s="78">
        <v>5.4E-10</v>
      </c>
      <c r="DG319" s="78">
        <v>3.8714303768599998</v>
      </c>
      <c r="DH319" s="78">
        <v>18207.813988235201</v>
      </c>
      <c r="DI319" s="77">
        <f t="shared" si="232"/>
        <v>-5.1487442405385155E-10</v>
      </c>
      <c r="DJ319" s="77">
        <f t="shared" si="233"/>
        <v>-5.1490184121797669E-10</v>
      </c>
      <c r="DK319" s="77">
        <f t="shared" si="234"/>
        <v>-5.1490184304374194E-10</v>
      </c>
      <c r="DL319" s="77">
        <f t="shared" si="235"/>
        <v>-5.1490184304386447E-10</v>
      </c>
      <c r="DN319" s="78">
        <v>8.9999999999999999E-11</v>
      </c>
      <c r="DO319" s="78">
        <v>2.01720755803</v>
      </c>
      <c r="DP319" s="78">
        <v>104355.493901654</v>
      </c>
      <c r="DQ319" s="77">
        <f t="shared" si="236"/>
        <v>9.6289552927644697E-12</v>
      </c>
      <c r="DR319" s="77">
        <f t="shared" si="237"/>
        <v>9.7153440680936829E-12</v>
      </c>
      <c r="DS319" s="77">
        <f t="shared" si="238"/>
        <v>9.7153498221442475E-12</v>
      </c>
      <c r="DT319" s="77">
        <f t="shared" si="239"/>
        <v>9.715349822520613E-12</v>
      </c>
      <c r="DV319" s="78">
        <v>0</v>
      </c>
      <c r="DW319" s="78">
        <v>0.84481589886999997</v>
      </c>
      <c r="DX319" s="78">
        <v>25881.717593137</v>
      </c>
      <c r="DY319" s="77">
        <f t="shared" si="240"/>
        <v>0</v>
      </c>
      <c r="DZ319" s="77">
        <f t="shared" si="241"/>
        <v>0</v>
      </c>
      <c r="EA319" s="77">
        <f t="shared" si="242"/>
        <v>0</v>
      </c>
      <c r="EB319" s="77">
        <f t="shared" si="243"/>
        <v>0</v>
      </c>
      <c r="ED319" s="78"/>
      <c r="EE319" s="78"/>
      <c r="EF319" s="78"/>
      <c r="EL319" s="78"/>
      <c r="EM319" s="78"/>
      <c r="EN319" s="78"/>
      <c r="ET319" s="78"/>
      <c r="EU319" s="78"/>
      <c r="EV319" s="78"/>
    </row>
    <row r="320" spans="12:152" s="77" customFormat="1" ht="12.75">
      <c r="L320" s="78"/>
      <c r="N320" s="78">
        <v>4.1599999999999997E-9</v>
      </c>
      <c r="O320" s="78">
        <v>3.6039987284200001</v>
      </c>
      <c r="P320" s="78">
        <v>183724.70054311201</v>
      </c>
      <c r="Q320" s="77">
        <f t="shared" si="212"/>
        <v>-3.9265717779492949E-9</v>
      </c>
      <c r="R320" s="77">
        <f t="shared" si="213"/>
        <v>-3.9242307755149154E-9</v>
      </c>
      <c r="S320" s="77">
        <f t="shared" si="214"/>
        <v>-3.9242306192033627E-9</v>
      </c>
      <c r="T320" s="77">
        <f t="shared" si="215"/>
        <v>-3.9242306191930031E-9</v>
      </c>
      <c r="V320" s="78">
        <v>5.4E-10</v>
      </c>
      <c r="W320" s="78">
        <v>3.4787933094799999</v>
      </c>
      <c r="X320" s="78">
        <v>77844.224780847304</v>
      </c>
      <c r="Y320" s="77">
        <f t="shared" si="216"/>
        <v>3.4506278405944435E-10</v>
      </c>
      <c r="Z320" s="77">
        <f t="shared" si="217"/>
        <v>3.4476354883878602E-10</v>
      </c>
      <c r="AA320" s="77">
        <f t="shared" si="218"/>
        <v>3.4476352890080395E-10</v>
      </c>
      <c r="AB320" s="77">
        <f t="shared" si="219"/>
        <v>3.4476352889948093E-10</v>
      </c>
      <c r="AD320" s="78">
        <v>1.9999999999999999E-11</v>
      </c>
      <c r="AE320" s="78">
        <v>5.4214522039200004</v>
      </c>
      <c r="AF320" s="78">
        <v>183570.921732627</v>
      </c>
      <c r="AG320" s="77">
        <f t="shared" si="220"/>
        <v>1.3817638901210126E-11</v>
      </c>
      <c r="AH320" s="77">
        <f t="shared" si="221"/>
        <v>1.3793062017307788E-11</v>
      </c>
      <c r="AI320" s="77">
        <f t="shared" si="222"/>
        <v>1.3793060378918153E-11</v>
      </c>
      <c r="AJ320" s="77">
        <f t="shared" si="223"/>
        <v>1.3793060378809485E-11</v>
      </c>
      <c r="AL320" s="78"/>
      <c r="AM320" s="78"/>
      <c r="AN320" s="78"/>
      <c r="AT320" s="78"/>
      <c r="AU320" s="78"/>
      <c r="AV320" s="78"/>
      <c r="BB320" s="78"/>
      <c r="BC320" s="78"/>
      <c r="BD320" s="78"/>
      <c r="BJ320" s="78">
        <v>1.0000000000000001E-9</v>
      </c>
      <c r="BK320" s="78">
        <v>6.0365627768100003</v>
      </c>
      <c r="BL320" s="78">
        <v>147423.511855327</v>
      </c>
      <c r="BM320" s="77">
        <f t="shared" si="224"/>
        <v>6.7269237004074246E-10</v>
      </c>
      <c r="BN320" s="77">
        <f t="shared" si="225"/>
        <v>6.7168255012828753E-10</v>
      </c>
      <c r="BO320" s="77">
        <f t="shared" si="226"/>
        <v>6.7168248282263688E-10</v>
      </c>
      <c r="BP320" s="77">
        <f t="shared" si="227"/>
        <v>6.7168248281825727E-10</v>
      </c>
      <c r="BR320" s="78">
        <v>1.2E-10</v>
      </c>
      <c r="BS320" s="78">
        <v>1.02715379165</v>
      </c>
      <c r="BT320" s="78">
        <v>130012.917516994</v>
      </c>
      <c r="BU320" s="77">
        <f t="shared" si="228"/>
        <v>-1.0985071664217254E-10</v>
      </c>
      <c r="BV320" s="77">
        <f t="shared" si="229"/>
        <v>-1.0979254079740222E-10</v>
      </c>
      <c r="BW320" s="77">
        <f t="shared" si="230"/>
        <v>-1.0979253691701948E-10</v>
      </c>
      <c r="BX320" s="77">
        <f t="shared" si="231"/>
        <v>-1.0979253691676619E-10</v>
      </c>
      <c r="BZ320" s="78"/>
      <c r="CA320" s="78"/>
      <c r="CB320" s="78"/>
      <c r="CH320" s="78"/>
      <c r="CI320" s="78"/>
      <c r="CJ320" s="78"/>
      <c r="CP320" s="78"/>
      <c r="CQ320" s="78"/>
      <c r="CR320" s="78"/>
      <c r="CX320" s="78"/>
      <c r="CY320" s="78"/>
      <c r="CZ320" s="78"/>
      <c r="DF320" s="78">
        <v>5.4E-10</v>
      </c>
      <c r="DG320" s="78">
        <v>4.62784653733</v>
      </c>
      <c r="DH320" s="78">
        <v>25881.717593137</v>
      </c>
      <c r="DI320" s="77">
        <f t="shared" si="232"/>
        <v>4.3146547836395797E-10</v>
      </c>
      <c r="DJ320" s="77">
        <f t="shared" si="233"/>
        <v>4.3138771378206082E-10</v>
      </c>
      <c r="DK320" s="77">
        <f t="shared" si="234"/>
        <v>4.3138770860134567E-10</v>
      </c>
      <c r="DL320" s="77">
        <f t="shared" si="235"/>
        <v>4.3138770860100409E-10</v>
      </c>
      <c r="DN320" s="78">
        <v>7.0000000000000004E-11</v>
      </c>
      <c r="DO320" s="78">
        <v>0.57777174711000001</v>
      </c>
      <c r="DP320" s="78">
        <v>86143.798578061498</v>
      </c>
      <c r="DQ320" s="77">
        <f t="shared" si="236"/>
        <v>6.2432713815078489E-11</v>
      </c>
      <c r="DR320" s="77">
        <f t="shared" si="237"/>
        <v>6.2457923782373421E-11</v>
      </c>
      <c r="DS320" s="77">
        <f t="shared" si="238"/>
        <v>6.2457925460285344E-11</v>
      </c>
      <c r="DT320" s="77">
        <f t="shared" si="239"/>
        <v>6.2457925460396729E-11</v>
      </c>
      <c r="DV320" s="78">
        <v>0</v>
      </c>
      <c r="DW320" s="78">
        <v>3.95854005744</v>
      </c>
      <c r="DX320" s="78">
        <v>95247.705572179097</v>
      </c>
      <c r="DY320" s="77">
        <f t="shared" si="240"/>
        <v>0</v>
      </c>
      <c r="DZ320" s="77">
        <f t="shared" si="241"/>
        <v>0</v>
      </c>
      <c r="EA320" s="77">
        <f t="shared" si="242"/>
        <v>0</v>
      </c>
      <c r="EB320" s="77">
        <f t="shared" si="243"/>
        <v>0</v>
      </c>
      <c r="ED320" s="78"/>
      <c r="EE320" s="78"/>
      <c r="EF320" s="78"/>
      <c r="EL320" s="78"/>
      <c r="EM320" s="78"/>
      <c r="EN320" s="78"/>
      <c r="ET320" s="78"/>
      <c r="EU320" s="78"/>
      <c r="EV320" s="78"/>
    </row>
    <row r="321" spans="12:152" s="77" customFormat="1" ht="12.75">
      <c r="L321" s="78"/>
      <c r="N321" s="78">
        <v>4.0700000000000002E-9</v>
      </c>
      <c r="O321" s="78">
        <v>0.52938530500000003</v>
      </c>
      <c r="P321" s="78">
        <v>433.71173787679999</v>
      </c>
      <c r="Q321" s="77">
        <f t="shared" ref="Q321:Q384" si="244">N321*COS(O321+P321*$C$32)</f>
        <v>-1.2205034231008973E-9</v>
      </c>
      <c r="R321" s="77">
        <f t="shared" ref="R321:R384" si="245">N321*COS(O321+P321*$C$53)</f>
        <v>-1.2205190026722212E-9</v>
      </c>
      <c r="S321" s="77">
        <f t="shared" ref="S321:S384" si="246">N321*COS(O321+P321*$C$74)</f>
        <v>-1.2205190037099745E-9</v>
      </c>
      <c r="T321" s="77">
        <f t="shared" ref="T321:T384" si="247">N321*COS(O321+P321*$C$95)</f>
        <v>-1.2205190037100433E-9</v>
      </c>
      <c r="V321" s="78">
        <v>5.4E-10</v>
      </c>
      <c r="W321" s="78">
        <v>2.8365970738600002</v>
      </c>
      <c r="X321" s="78">
        <v>6681.2248533995999</v>
      </c>
      <c r="Y321" s="77">
        <f t="shared" ref="Y321:Y384" si="248">V321*COS(W321+X321*$C$32)</f>
        <v>-5.0733947251532787E-10</v>
      </c>
      <c r="Z321" s="77">
        <f t="shared" ref="Z321:Z384" si="249">V321*COS(W321+X321*$C$53)</f>
        <v>-5.0735090384190042E-10</v>
      </c>
      <c r="AA321" s="77">
        <f t="shared" ref="AA321:AA384" si="250">V321*COS(W321+X321*$C$74)</f>
        <v>-5.0735090460327633E-10</v>
      </c>
      <c r="AB321" s="77">
        <f t="shared" ref="AB321:AB384" si="251">V321*COS(W321+X321*$C$95)</f>
        <v>-5.0735090460332627E-10</v>
      </c>
      <c r="AD321" s="78">
        <v>1.9999999999999999E-11</v>
      </c>
      <c r="AE321" s="78">
        <v>6.0663638631900003</v>
      </c>
      <c r="AF321" s="78">
        <v>53242.3017603384</v>
      </c>
      <c r="AG321" s="77">
        <f t="shared" ref="AG321:AG384" si="252">AD321*COS(AE321+AF321*$C$32)</f>
        <v>1.9872580241609752E-11</v>
      </c>
      <c r="AH321" s="77">
        <f t="shared" ref="AH321:AH384" si="253">AD321*COS(AE321+AF321*$C$53)</f>
        <v>1.9871467545890018E-11</v>
      </c>
      <c r="AI321" s="77">
        <f t="shared" ref="AI321:AI384" si="254">AD321*COS(AE321+AF321*$C$74)</f>
        <v>1.987146747161284E-11</v>
      </c>
      <c r="AJ321" s="77">
        <f t="shared" ref="AJ321:AJ384" si="255">AD321*COS(AE321+AF321*$C$95)</f>
        <v>1.9871467471607952E-11</v>
      </c>
      <c r="AL321" s="78"/>
      <c r="AM321" s="78"/>
      <c r="AN321" s="78"/>
      <c r="AT321" s="78"/>
      <c r="AU321" s="78"/>
      <c r="AV321" s="78"/>
      <c r="BB321" s="78"/>
      <c r="BC321" s="78"/>
      <c r="BD321" s="78"/>
      <c r="BJ321" s="78">
        <v>1.02E-9</v>
      </c>
      <c r="BK321" s="78">
        <v>2.1677722210599999</v>
      </c>
      <c r="BL321" s="78">
        <v>32769.127994973802</v>
      </c>
      <c r="BM321" s="77">
        <f t="shared" ref="BM321:BM384" si="256">BJ321*COS(BK321+BL321*$C$32)</f>
        <v>-9.1744719474050464E-10</v>
      </c>
      <c r="BN321" s="77">
        <f t="shared" ref="BN321:BN384" si="257">BJ321*COS(BK321+BL321*$C$53)</f>
        <v>-9.1731201515922885E-10</v>
      </c>
      <c r="BO321" s="77">
        <f t="shared" ref="BO321:BO384" si="258">BJ321*COS(BK321+BL321*$C$74)</f>
        <v>-9.1731200615213071E-10</v>
      </c>
      <c r="BP321" s="77">
        <f t="shared" ref="BP321:BP384" si="259">BJ321*COS(BK321+BL321*$C$95)</f>
        <v>-9.1731200615153503E-10</v>
      </c>
      <c r="BR321" s="78">
        <v>1.0999999999999999E-10</v>
      </c>
      <c r="BS321" s="78">
        <v>4.7697319811599996</v>
      </c>
      <c r="BT321" s="78">
        <v>157586.80077963401</v>
      </c>
      <c r="BU321" s="77">
        <f t="shared" ref="BU321:BU384" si="260">BR321*COS(BS321+BT321*$C$32)</f>
        <v>-3.5792343462830328E-11</v>
      </c>
      <c r="BV321" s="77">
        <f t="shared" ref="BV321:BV384" si="261">BR321*COS(BS321+BT321*$C$53)</f>
        <v>-3.5943952286620532E-11</v>
      </c>
      <c r="BW321" s="77">
        <f t="shared" ref="BW321:BW384" si="262">BR321*COS(BS321+BT321*$C$74)</f>
        <v>-3.5943962382722776E-11</v>
      </c>
      <c r="BX321" s="77">
        <f t="shared" ref="BX321:BX384" si="263">BR321*COS(BS321+BT321*$C$95)</f>
        <v>-3.5943962383396463E-11</v>
      </c>
      <c r="BZ321" s="78"/>
      <c r="CA321" s="78"/>
      <c r="CB321" s="78"/>
      <c r="CH321" s="78"/>
      <c r="CI321" s="78"/>
      <c r="CJ321" s="78"/>
      <c r="CP321" s="78"/>
      <c r="CQ321" s="78"/>
      <c r="CR321" s="78"/>
      <c r="CX321" s="78"/>
      <c r="CY321" s="78"/>
      <c r="CZ321" s="78"/>
      <c r="DF321" s="78">
        <v>5.3000000000000003E-10</v>
      </c>
      <c r="DG321" s="78">
        <v>4.3254827227000003</v>
      </c>
      <c r="DH321" s="78">
        <v>70269.180982698294</v>
      </c>
      <c r="DI321" s="77">
        <f t="shared" ref="DI321:DI384" si="264">DF321*COS(DG321+DH321*$C$32)</f>
        <v>-2.2671620523331849E-10</v>
      </c>
      <c r="DJ321" s="77">
        <f t="shared" ref="DJ321:DJ384" si="265">DF321*COS(DG321+DH321*$C$53)</f>
        <v>-2.2702759992103682E-10</v>
      </c>
      <c r="DK321" s="77">
        <f t="shared" ref="DK321:DK384" si="266">DF321*COS(DG321+DH321*$C$74)</f>
        <v>-2.2702762065981213E-10</v>
      </c>
      <c r="DL321" s="77">
        <f t="shared" ref="DL321:DL384" si="267">DF321*COS(DG321+DH321*$C$95)</f>
        <v>-2.2702762066117328E-10</v>
      </c>
      <c r="DN321" s="78">
        <v>7.0000000000000004E-11</v>
      </c>
      <c r="DO321" s="78">
        <v>2.0353430071999998</v>
      </c>
      <c r="DP321" s="78">
        <v>100909.03762133099</v>
      </c>
      <c r="DQ321" s="77">
        <f t="shared" ref="DQ321:DQ384" si="268">DN321*COS(DO321+DP321*$C$32)</f>
        <v>-1.1878250380673801E-11</v>
      </c>
      <c r="DR321" s="77">
        <f t="shared" ref="DR321:DR384" si="269">DN321*COS(DO321+DP321*$C$53)</f>
        <v>-1.1813842270750991E-11</v>
      </c>
      <c r="DS321" s="77">
        <f t="shared" ref="DS321:DS384" si="270">DN321*COS(DO321+DP321*$C$74)</f>
        <v>-1.1813837980194703E-11</v>
      </c>
      <c r="DT321" s="77">
        <f t="shared" ref="DT321:DT384" si="271">DN321*COS(DO321+DP321*$C$95)</f>
        <v>-1.1813837979912322E-11</v>
      </c>
      <c r="DV321" s="78">
        <v>9.9999999999999994E-12</v>
      </c>
      <c r="DW321" s="78">
        <v>4.4760064152799997</v>
      </c>
      <c r="DX321" s="78">
        <v>97112.936974696699</v>
      </c>
      <c r="DY321" s="77">
        <f t="shared" ref="DY321:DY326" si="272">DV321*COS(DW321+DX321*$C$32)</f>
        <v>9.9530015544711174E-12</v>
      </c>
      <c r="DZ321" s="77">
        <f t="shared" ref="DZ321:DZ326" si="273">DV321*COS(DW321+DX321*$C$53)</f>
        <v>9.9538675887165005E-12</v>
      </c>
      <c r="EA321" s="77">
        <f t="shared" ref="EA321:EA326" si="274">DV321*COS(DW321+DX321*$C$74)</f>
        <v>9.9538676461352992E-12</v>
      </c>
      <c r="EB321" s="77">
        <f t="shared" ref="EB321:EB326" si="275">DV321*COS(DW321+DX321*$C$95)</f>
        <v>9.9538676461391169E-12</v>
      </c>
      <c r="ED321" s="78"/>
      <c r="EE321" s="78"/>
      <c r="EF321" s="78"/>
      <c r="EL321" s="78"/>
      <c r="EM321" s="78"/>
      <c r="EN321" s="78"/>
      <c r="ET321" s="78"/>
      <c r="EU321" s="78"/>
      <c r="EV321" s="78"/>
    </row>
    <row r="322" spans="12:152" s="77" customFormat="1" ht="12.75">
      <c r="L322" s="78"/>
      <c r="N322" s="78">
        <v>4.3899999999999999E-9</v>
      </c>
      <c r="O322" s="78">
        <v>2.4540149818199999</v>
      </c>
      <c r="P322" s="78">
        <v>50579.619840863699</v>
      </c>
      <c r="Q322" s="77">
        <f t="shared" si="244"/>
        <v>1.8682897967516583E-10</v>
      </c>
      <c r="R322" s="77">
        <f t="shared" si="245"/>
        <v>1.8477652876645081E-10</v>
      </c>
      <c r="S322" s="77">
        <f t="shared" si="246"/>
        <v>1.847763920517725E-10</v>
      </c>
      <c r="T322" s="77">
        <f t="shared" si="247"/>
        <v>1.8477639204254763E-10</v>
      </c>
      <c r="V322" s="78">
        <v>5.6000000000000003E-10</v>
      </c>
      <c r="W322" s="78">
        <v>1.11360360738</v>
      </c>
      <c r="X322" s="78">
        <v>131498.89763806001</v>
      </c>
      <c r="Y322" s="77">
        <f t="shared" si="248"/>
        <v>3.6627110493259262E-10</v>
      </c>
      <c r="Z322" s="77">
        <f t="shared" si="249"/>
        <v>3.6678619338712337E-10</v>
      </c>
      <c r="AA322" s="77">
        <f t="shared" si="250"/>
        <v>3.6678622767907491E-10</v>
      </c>
      <c r="AB322" s="77">
        <f t="shared" si="251"/>
        <v>3.6678622768133601E-10</v>
      </c>
      <c r="AD322" s="78">
        <v>1.9999999999999999E-11</v>
      </c>
      <c r="AE322" s="78">
        <v>4.37154457896</v>
      </c>
      <c r="AF322" s="78">
        <v>128220.75860368399</v>
      </c>
      <c r="AG322" s="77">
        <f t="shared" si="252"/>
        <v>-1.9103556255392271E-11</v>
      </c>
      <c r="AH322" s="77">
        <f t="shared" si="253"/>
        <v>-1.9110566254691114E-11</v>
      </c>
      <c r="AI322" s="77">
        <f t="shared" si="254"/>
        <v>-1.9110566720731075E-11</v>
      </c>
      <c r="AJ322" s="77">
        <f t="shared" si="255"/>
        <v>-1.911056672076192E-11</v>
      </c>
      <c r="AL322" s="78"/>
      <c r="AM322" s="78"/>
      <c r="AN322" s="78"/>
      <c r="AT322" s="78"/>
      <c r="AU322" s="78"/>
      <c r="AV322" s="78"/>
      <c r="BB322" s="78"/>
      <c r="BC322" s="78"/>
      <c r="BD322" s="78"/>
      <c r="BJ322" s="78">
        <v>1.27E-9</v>
      </c>
      <c r="BK322" s="78">
        <v>5.6955294633399998</v>
      </c>
      <c r="BL322" s="78">
        <v>44181.277841124102</v>
      </c>
      <c r="BM322" s="77">
        <f t="shared" si="256"/>
        <v>1.1085412721028253E-9</v>
      </c>
      <c r="BN322" s="77">
        <f t="shared" si="257"/>
        <v>1.1082878729567599E-9</v>
      </c>
      <c r="BO322" s="77">
        <f t="shared" si="258"/>
        <v>1.1082878560716885E-9</v>
      </c>
      <c r="BP322" s="77">
        <f t="shared" si="259"/>
        <v>1.1082878560705781E-9</v>
      </c>
      <c r="BR322" s="78">
        <v>1.0999999999999999E-10</v>
      </c>
      <c r="BS322" s="78">
        <v>4.0364561735800004</v>
      </c>
      <c r="BT322" s="78">
        <v>26011.637070298599</v>
      </c>
      <c r="BU322" s="77">
        <f t="shared" si="260"/>
        <v>-4.1422717573208211E-11</v>
      </c>
      <c r="BV322" s="77">
        <f t="shared" si="261"/>
        <v>-4.144723947363868E-11</v>
      </c>
      <c r="BW322" s="77">
        <f t="shared" si="262"/>
        <v>-4.1447241106960192E-11</v>
      </c>
      <c r="BX322" s="77">
        <f t="shared" si="263"/>
        <v>-4.1447241107067344E-11</v>
      </c>
      <c r="BZ322" s="78"/>
      <c r="CA322" s="78"/>
      <c r="CB322" s="78"/>
      <c r="CH322" s="78"/>
      <c r="CI322" s="78"/>
      <c r="CJ322" s="78"/>
      <c r="CP322" s="78"/>
      <c r="CQ322" s="78"/>
      <c r="CR322" s="78"/>
      <c r="CX322" s="78"/>
      <c r="CY322" s="78"/>
      <c r="CZ322" s="78"/>
      <c r="DF322" s="78">
        <v>5.0000000000000003E-10</v>
      </c>
      <c r="DG322" s="78">
        <v>2.5006687765</v>
      </c>
      <c r="DH322" s="78">
        <v>183724.70054311201</v>
      </c>
      <c r="DI322" s="77">
        <f t="shared" si="264"/>
        <v>-6.5253147667601622E-11</v>
      </c>
      <c r="DJ322" s="77">
        <f t="shared" si="265"/>
        <v>-6.4410438590936105E-11</v>
      </c>
      <c r="DK322" s="77">
        <f t="shared" si="266"/>
        <v>-6.4410382451977394E-11</v>
      </c>
      <c r="DL322" s="77">
        <f t="shared" si="267"/>
        <v>-6.4410382448256995E-11</v>
      </c>
      <c r="DN322" s="78">
        <v>6E-11</v>
      </c>
      <c r="DO322" s="78">
        <v>3.3040283426600001</v>
      </c>
      <c r="DP322" s="78">
        <v>104564.911661734</v>
      </c>
      <c r="DQ322" s="77">
        <f t="shared" si="268"/>
        <v>-1.109646931856027E-12</v>
      </c>
      <c r="DR322" s="77">
        <f t="shared" si="269"/>
        <v>-1.051612091891873E-12</v>
      </c>
      <c r="DS322" s="77">
        <f t="shared" si="270"/>
        <v>-1.0516082261623984E-12</v>
      </c>
      <c r="DT322" s="77">
        <f t="shared" si="271"/>
        <v>-1.0516082259032321E-12</v>
      </c>
      <c r="DV322" s="78">
        <v>9.9999999999999994E-12</v>
      </c>
      <c r="DW322" s="78">
        <v>0.40812953108</v>
      </c>
      <c r="DX322" s="78">
        <v>77844.224780847304</v>
      </c>
      <c r="DY322" s="77">
        <f t="shared" si="272"/>
        <v>-6.9191137180139461E-12</v>
      </c>
      <c r="DZ322" s="77">
        <f t="shared" si="273"/>
        <v>-6.9139122626048464E-12</v>
      </c>
      <c r="EA322" s="77">
        <f t="shared" si="274"/>
        <v>-6.9139119160170131E-12</v>
      </c>
      <c r="EB322" s="77">
        <f t="shared" si="275"/>
        <v>-6.9139119159940152E-12</v>
      </c>
      <c r="ED322" s="78"/>
      <c r="EE322" s="78"/>
      <c r="EF322" s="78"/>
      <c r="EL322" s="78"/>
      <c r="EM322" s="78"/>
      <c r="EN322" s="78"/>
      <c r="ET322" s="78"/>
      <c r="EU322" s="78"/>
      <c r="EV322" s="78"/>
    </row>
    <row r="323" spans="12:152" s="77" customFormat="1" ht="12.75">
      <c r="L323" s="78"/>
      <c r="N323" s="78">
        <v>4.1199999999999998E-9</v>
      </c>
      <c r="O323" s="78">
        <v>0.50186886238999995</v>
      </c>
      <c r="P323" s="78">
        <v>27999.102624791401</v>
      </c>
      <c r="Q323" s="77">
        <f t="shared" si="244"/>
        <v>-2.8610799273975054E-9</v>
      </c>
      <c r="R323" s="77">
        <f t="shared" si="245"/>
        <v>-2.8603118927599567E-9</v>
      </c>
      <c r="S323" s="77">
        <f t="shared" si="246"/>
        <v>-2.860311841594879E-9</v>
      </c>
      <c r="T323" s="77">
        <f t="shared" si="247"/>
        <v>-2.8603118415914239E-9</v>
      </c>
      <c r="V323" s="78">
        <v>4.6000000000000001E-10</v>
      </c>
      <c r="W323" s="78">
        <v>3.3838462466600001</v>
      </c>
      <c r="X323" s="78">
        <v>26507.3877854493</v>
      </c>
      <c r="Y323" s="77">
        <f t="shared" si="248"/>
        <v>2.7685790555972167E-10</v>
      </c>
      <c r="Z323" s="77">
        <f t="shared" si="249"/>
        <v>2.7694798688879329E-10</v>
      </c>
      <c r="AA323" s="77">
        <f t="shared" si="250"/>
        <v>2.7694799288854577E-10</v>
      </c>
      <c r="AB323" s="77">
        <f t="shared" si="251"/>
        <v>2.769479928889424E-10</v>
      </c>
      <c r="AD323" s="78">
        <v>1.9999999999999999E-11</v>
      </c>
      <c r="AE323" s="78">
        <v>0.35903300236000002</v>
      </c>
      <c r="AF323" s="78">
        <v>187167.27548807801</v>
      </c>
      <c r="AG323" s="77">
        <f t="shared" si="252"/>
        <v>1.5576424901131189E-11</v>
      </c>
      <c r="AH323" s="77">
        <f t="shared" si="253"/>
        <v>1.5554678558923578E-11</v>
      </c>
      <c r="AI323" s="77">
        <f t="shared" si="254"/>
        <v>1.5554677108848512E-11</v>
      </c>
      <c r="AJ323" s="77">
        <f t="shared" si="255"/>
        <v>1.5554677108751321E-11</v>
      </c>
      <c r="AL323" s="78"/>
      <c r="AM323" s="78"/>
      <c r="AN323" s="78"/>
      <c r="AT323" s="78"/>
      <c r="AU323" s="78"/>
      <c r="AV323" s="78"/>
      <c r="BB323" s="78"/>
      <c r="BC323" s="78"/>
      <c r="BD323" s="78"/>
      <c r="BJ323" s="78">
        <v>9.5999999999999999E-10</v>
      </c>
      <c r="BK323" s="78">
        <v>2.8166261589500001</v>
      </c>
      <c r="BL323" s="78">
        <v>104202.04936916201</v>
      </c>
      <c r="BM323" s="77">
        <f t="shared" si="256"/>
        <v>-9.5962941088684306E-10</v>
      </c>
      <c r="BN323" s="77">
        <f t="shared" si="257"/>
        <v>-9.5960325192364747E-10</v>
      </c>
      <c r="BO323" s="77">
        <f t="shared" si="258"/>
        <v>-9.5960325015149924E-10</v>
      </c>
      <c r="BP323" s="77">
        <f t="shared" si="259"/>
        <v>-9.5960325015138013E-10</v>
      </c>
      <c r="BR323" s="78">
        <v>1.2E-10</v>
      </c>
      <c r="BS323" s="78">
        <v>1.0377409492</v>
      </c>
      <c r="BT323" s="78">
        <v>116917.764266279</v>
      </c>
      <c r="BU323" s="77">
        <f t="shared" si="260"/>
        <v>1.1982990362159859E-10</v>
      </c>
      <c r="BV323" s="77">
        <f t="shared" si="261"/>
        <v>1.1982292473346272E-10</v>
      </c>
      <c r="BW323" s="77">
        <f t="shared" si="262"/>
        <v>1.1982292426393011E-10</v>
      </c>
      <c r="BX323" s="77">
        <f t="shared" si="263"/>
        <v>1.1982292426389899E-10</v>
      </c>
      <c r="BZ323" s="78"/>
      <c r="CA323" s="78"/>
      <c r="CB323" s="78"/>
      <c r="CH323" s="78"/>
      <c r="CI323" s="78"/>
      <c r="CJ323" s="78"/>
      <c r="CP323" s="78"/>
      <c r="CQ323" s="78"/>
      <c r="CR323" s="78"/>
      <c r="CX323" s="78"/>
      <c r="CY323" s="78"/>
      <c r="CZ323" s="78"/>
      <c r="DF323" s="78">
        <v>5.7999999999999996E-10</v>
      </c>
      <c r="DG323" s="78">
        <v>2.06211216656</v>
      </c>
      <c r="DH323" s="78">
        <v>1596.1864422845999</v>
      </c>
      <c r="DI323" s="77">
        <f t="shared" si="264"/>
        <v>5.07636333369291E-10</v>
      </c>
      <c r="DJ323" s="77">
        <f t="shared" si="265"/>
        <v>5.0763219038212649E-10</v>
      </c>
      <c r="DK323" s="77">
        <f t="shared" si="266"/>
        <v>5.0763219010615919E-10</v>
      </c>
      <c r="DL323" s="77">
        <f t="shared" si="267"/>
        <v>5.0763219010614079E-10</v>
      </c>
      <c r="DN323" s="78">
        <v>6E-11</v>
      </c>
      <c r="DO323" s="78">
        <v>5.2663518654099999</v>
      </c>
      <c r="DP323" s="78">
        <v>50696.939709083897</v>
      </c>
      <c r="DQ323" s="77">
        <f t="shared" si="268"/>
        <v>4.8353275129387336E-11</v>
      </c>
      <c r="DR323" s="77">
        <f t="shared" si="269"/>
        <v>4.8369931793826385E-11</v>
      </c>
      <c r="DS323" s="77">
        <f t="shared" si="270"/>
        <v>4.8369932902971168E-11</v>
      </c>
      <c r="DT323" s="77">
        <f t="shared" si="271"/>
        <v>4.8369932903043818E-11</v>
      </c>
      <c r="DV323" s="78">
        <v>0</v>
      </c>
      <c r="DW323" s="78">
        <v>4.8991251789200003</v>
      </c>
      <c r="DX323" s="78">
        <v>25984.8103673556</v>
      </c>
      <c r="DY323" s="77">
        <f t="shared" si="272"/>
        <v>0</v>
      </c>
      <c r="DZ323" s="77">
        <f t="shared" si="273"/>
        <v>0</v>
      </c>
      <c r="EA323" s="77">
        <f t="shared" si="274"/>
        <v>0</v>
      </c>
      <c r="EB323" s="77">
        <f t="shared" si="275"/>
        <v>0</v>
      </c>
      <c r="ED323" s="78"/>
      <c r="EE323" s="78"/>
      <c r="EF323" s="78"/>
      <c r="EL323" s="78"/>
      <c r="EM323" s="78"/>
      <c r="EN323" s="78"/>
      <c r="ET323" s="78"/>
      <c r="EU323" s="78"/>
      <c r="EV323" s="78"/>
    </row>
    <row r="324" spans="12:152" s="77" customFormat="1" ht="12.75">
      <c r="L324" s="78"/>
      <c r="N324" s="78">
        <v>3.9099999999999999E-9</v>
      </c>
      <c r="O324" s="78">
        <v>0.68517124694999998</v>
      </c>
      <c r="P324" s="78">
        <v>134.10904958500001</v>
      </c>
      <c r="Q324" s="77">
        <f t="shared" si="244"/>
        <v>3.9033328424654009E-9</v>
      </c>
      <c r="R324" s="77">
        <f t="shared" si="245"/>
        <v>3.903332559278444E-9</v>
      </c>
      <c r="S324" s="77">
        <f t="shared" si="246"/>
        <v>3.9033325592595809E-9</v>
      </c>
      <c r="T324" s="77">
        <f t="shared" si="247"/>
        <v>3.9033325592595801E-9</v>
      </c>
      <c r="V324" s="78">
        <v>5.4999999999999996E-10</v>
      </c>
      <c r="W324" s="78">
        <v>2.68637168389</v>
      </c>
      <c r="X324" s="78">
        <v>25934.124331089399</v>
      </c>
      <c r="Y324" s="77">
        <f t="shared" si="248"/>
        <v>-5.3088781953812532E-10</v>
      </c>
      <c r="Z324" s="77">
        <f t="shared" si="249"/>
        <v>-5.3092228995689575E-10</v>
      </c>
      <c r="AA324" s="77">
        <f t="shared" si="250"/>
        <v>-5.3092229225194765E-10</v>
      </c>
      <c r="AB324" s="77">
        <f t="shared" si="251"/>
        <v>-5.3092229225210275E-10</v>
      </c>
      <c r="AD324" s="78">
        <v>1.9999999999999999E-11</v>
      </c>
      <c r="AE324" s="78">
        <v>2.78347515438</v>
      </c>
      <c r="AF324" s="78">
        <v>79330.204901912497</v>
      </c>
      <c r="AG324" s="77">
        <f t="shared" si="252"/>
        <v>-1.8518964619309612E-11</v>
      </c>
      <c r="AH324" s="77">
        <f t="shared" si="253"/>
        <v>-1.8513416175732269E-11</v>
      </c>
      <c r="AI324" s="77">
        <f t="shared" si="254"/>
        <v>-1.8513415805818844E-11</v>
      </c>
      <c r="AJ324" s="77">
        <f t="shared" si="255"/>
        <v>-1.8513415805794329E-11</v>
      </c>
      <c r="AL324" s="78"/>
      <c r="AM324" s="78"/>
      <c r="AN324" s="78"/>
      <c r="AT324" s="78"/>
      <c r="AU324" s="78"/>
      <c r="AV324" s="78"/>
      <c r="BB324" s="78"/>
      <c r="BC324" s="78"/>
      <c r="BD324" s="78"/>
      <c r="BJ324" s="78">
        <v>9.4000000000000006E-10</v>
      </c>
      <c r="BK324" s="78">
        <v>6.1637826914399998</v>
      </c>
      <c r="BL324" s="78">
        <v>103299.344183108</v>
      </c>
      <c r="BM324" s="77">
        <f t="shared" si="256"/>
        <v>4.2613445443635717E-10</v>
      </c>
      <c r="BN324" s="77">
        <f t="shared" si="257"/>
        <v>4.2533352079189312E-10</v>
      </c>
      <c r="BO324" s="77">
        <f t="shared" si="258"/>
        <v>4.2533346742889654E-10</v>
      </c>
      <c r="BP324" s="77">
        <f t="shared" si="259"/>
        <v>4.2533346742537048E-10</v>
      </c>
      <c r="BR324" s="78">
        <v>1.0999999999999999E-10</v>
      </c>
      <c r="BS324" s="78">
        <v>2.3476291471100001</v>
      </c>
      <c r="BT324" s="78">
        <v>214364.55718174501</v>
      </c>
      <c r="BU324" s="77">
        <f t="shared" si="260"/>
        <v>2.8393471330451839E-11</v>
      </c>
      <c r="BV324" s="77">
        <f t="shared" si="261"/>
        <v>2.8604178787631636E-11</v>
      </c>
      <c r="BW324" s="77">
        <f t="shared" si="262"/>
        <v>2.8604192819105152E-11</v>
      </c>
      <c r="BX324" s="77">
        <f t="shared" si="263"/>
        <v>2.860419282002288E-11</v>
      </c>
      <c r="BZ324" s="78"/>
      <c r="CA324" s="78"/>
      <c r="CB324" s="78"/>
      <c r="CH324" s="78"/>
      <c r="CI324" s="78"/>
      <c r="CJ324" s="78"/>
      <c r="CP324" s="78"/>
      <c r="CQ324" s="78"/>
      <c r="CR324" s="78"/>
      <c r="CX324" s="78"/>
      <c r="CY324" s="78"/>
      <c r="CZ324" s="78"/>
      <c r="DF324" s="78">
        <v>6.6E-10</v>
      </c>
      <c r="DG324" s="78">
        <v>5.2029881428999998</v>
      </c>
      <c r="DH324" s="78">
        <v>26294.0886900113</v>
      </c>
      <c r="DI324" s="77">
        <f t="shared" si="264"/>
        <v>-4.6679995197296624E-10</v>
      </c>
      <c r="DJ324" s="77">
        <f t="shared" si="265"/>
        <v>-4.6691344111786916E-10</v>
      </c>
      <c r="DK324" s="77">
        <f t="shared" si="266"/>
        <v>-4.6691344867644635E-10</v>
      </c>
      <c r="DL324" s="77">
        <f t="shared" si="267"/>
        <v>-4.6691344867693687E-10</v>
      </c>
      <c r="DN324" s="78">
        <v>6E-11</v>
      </c>
      <c r="DO324" s="78">
        <v>3.6099360169399999</v>
      </c>
      <c r="DP324" s="78">
        <v>27684.0895838588</v>
      </c>
      <c r="DQ324" s="77">
        <f t="shared" si="268"/>
        <v>3.6828156687695562E-11</v>
      </c>
      <c r="DR324" s="77">
        <f t="shared" si="269"/>
        <v>3.6840287507533237E-11</v>
      </c>
      <c r="DS324" s="77">
        <f t="shared" si="270"/>
        <v>3.6840288315485423E-11</v>
      </c>
      <c r="DT324" s="77">
        <f t="shared" si="271"/>
        <v>3.6840288315539267E-11</v>
      </c>
      <c r="DV324" s="78">
        <v>0</v>
      </c>
      <c r="DW324" s="78">
        <v>5.1684361009400002</v>
      </c>
      <c r="DX324" s="78">
        <v>52698.383701242099</v>
      </c>
      <c r="DY324" s="77">
        <f t="shared" si="272"/>
        <v>0</v>
      </c>
      <c r="DZ324" s="77">
        <f t="shared" si="273"/>
        <v>0</v>
      </c>
      <c r="EA324" s="77">
        <f t="shared" si="274"/>
        <v>0</v>
      </c>
      <c r="EB324" s="77">
        <f t="shared" si="275"/>
        <v>0</v>
      </c>
      <c r="ED324" s="78"/>
      <c r="EE324" s="78"/>
      <c r="EF324" s="78"/>
      <c r="EL324" s="78"/>
      <c r="EM324" s="78"/>
      <c r="EN324" s="78"/>
      <c r="ET324" s="78"/>
      <c r="EU324" s="78"/>
      <c r="EV324" s="78"/>
    </row>
    <row r="325" spans="12:152" s="77" customFormat="1" ht="12.75">
      <c r="L325" s="78"/>
      <c r="N325" s="78">
        <v>3.9799999999999999E-9</v>
      </c>
      <c r="O325" s="78">
        <v>1.9959494226100001</v>
      </c>
      <c r="P325" s="78">
        <v>155997.72788435</v>
      </c>
      <c r="Q325" s="77">
        <f t="shared" si="244"/>
        <v>-2.1733258292915403E-9</v>
      </c>
      <c r="R325" s="77">
        <f t="shared" si="245"/>
        <v>-2.1781356700770705E-9</v>
      </c>
      <c r="S325" s="77">
        <f t="shared" si="246"/>
        <v>-2.178135990308838E-9</v>
      </c>
      <c r="T325" s="77">
        <f t="shared" si="247"/>
        <v>-2.1781359903300453E-9</v>
      </c>
      <c r="V325" s="78">
        <v>4.6000000000000001E-10</v>
      </c>
      <c r="W325" s="78">
        <v>4.7869619721500003</v>
      </c>
      <c r="X325" s="78">
        <v>104564.911661734</v>
      </c>
      <c r="Y325" s="77">
        <f t="shared" si="248"/>
        <v>-4.5889371732705848E-10</v>
      </c>
      <c r="Z325" s="77">
        <f t="shared" si="249"/>
        <v>-4.5886265838553025E-10</v>
      </c>
      <c r="AA325" s="77">
        <f t="shared" si="250"/>
        <v>-4.5886265630239297E-10</v>
      </c>
      <c r="AB325" s="77">
        <f t="shared" si="251"/>
        <v>-4.5886265630225333E-10</v>
      </c>
      <c r="AD325" s="78">
        <v>1.9999999999999999E-11</v>
      </c>
      <c r="AE325" s="78">
        <v>4.5195253666099999</v>
      </c>
      <c r="AF325" s="78">
        <v>203041.89308344101</v>
      </c>
      <c r="AG325" s="77">
        <f t="shared" si="252"/>
        <v>-1.9179080786132922E-11</v>
      </c>
      <c r="AH325" s="77">
        <f t="shared" si="253"/>
        <v>-1.9189700262324109E-11</v>
      </c>
      <c r="AI325" s="77">
        <f t="shared" si="254"/>
        <v>-1.9189700967430638E-11</v>
      </c>
      <c r="AJ325" s="77">
        <f t="shared" si="255"/>
        <v>-1.9189700967478043E-11</v>
      </c>
      <c r="AL325" s="78"/>
      <c r="AM325" s="78"/>
      <c r="AN325" s="78"/>
      <c r="AT325" s="78"/>
      <c r="AU325" s="78"/>
      <c r="AV325" s="78"/>
      <c r="BB325" s="78"/>
      <c r="BC325" s="78"/>
      <c r="BD325" s="78"/>
      <c r="BJ325" s="78">
        <v>9.5000000000000003E-10</v>
      </c>
      <c r="BK325" s="78">
        <v>3.0858267498499998</v>
      </c>
      <c r="BL325" s="78">
        <v>70269.180982698294</v>
      </c>
      <c r="BM325" s="77">
        <f t="shared" si="256"/>
        <v>-9.441661630448929E-10</v>
      </c>
      <c r="BN325" s="77">
        <f t="shared" si="257"/>
        <v>-9.4409762382128577E-10</v>
      </c>
      <c r="BO325" s="77">
        <f t="shared" si="258"/>
        <v>-9.440976192426043E-10</v>
      </c>
      <c r="BP325" s="77">
        <f t="shared" si="259"/>
        <v>-9.4409761924230382E-10</v>
      </c>
      <c r="BR325" s="78">
        <v>1.2999999999999999E-10</v>
      </c>
      <c r="BS325" s="78">
        <v>5.9610528646900001</v>
      </c>
      <c r="BT325" s="78">
        <v>49527.3514576753</v>
      </c>
      <c r="BU325" s="77">
        <f t="shared" si="260"/>
        <v>5.3012957727807427E-12</v>
      </c>
      <c r="BV325" s="77">
        <f t="shared" si="261"/>
        <v>5.3608133176832441E-12</v>
      </c>
      <c r="BW325" s="77">
        <f t="shared" si="262"/>
        <v>5.3608172821038956E-12</v>
      </c>
      <c r="BX325" s="77">
        <f t="shared" si="263"/>
        <v>5.360817282369696E-12</v>
      </c>
      <c r="BZ325" s="78"/>
      <c r="CA325" s="78"/>
      <c r="CB325" s="78"/>
      <c r="CH325" s="78"/>
      <c r="CI325" s="78"/>
      <c r="CJ325" s="78"/>
      <c r="CP325" s="78"/>
      <c r="CQ325" s="78"/>
      <c r="CR325" s="78"/>
      <c r="CX325" s="78"/>
      <c r="CY325" s="78"/>
      <c r="CZ325" s="78"/>
      <c r="DF325" s="78">
        <v>4.7000000000000003E-10</v>
      </c>
      <c r="DG325" s="78">
        <v>0.85039730966000004</v>
      </c>
      <c r="DH325" s="78">
        <v>52101.024684581003</v>
      </c>
      <c r="DI325" s="77">
        <f t="shared" si="264"/>
        <v>2.5434253859809964E-10</v>
      </c>
      <c r="DJ325" s="77">
        <f t="shared" si="265"/>
        <v>2.5453302113076413E-10</v>
      </c>
      <c r="DK325" s="77">
        <f t="shared" si="266"/>
        <v>2.5453303381679757E-10</v>
      </c>
      <c r="DL325" s="77">
        <f t="shared" si="267"/>
        <v>2.5453303381765106E-10</v>
      </c>
      <c r="DN325" s="78">
        <v>7.9999999999999995E-11</v>
      </c>
      <c r="DO325" s="78">
        <v>5.9715793022500003</v>
      </c>
      <c r="DP325" s="78">
        <v>131498.89763806001</v>
      </c>
      <c r="DQ325" s="77">
        <f t="shared" si="268"/>
        <v>6.7466385741582672E-11</v>
      </c>
      <c r="DR325" s="77">
        <f t="shared" si="269"/>
        <v>6.7414032558391689E-11</v>
      </c>
      <c r="DS325" s="77">
        <f t="shared" si="270"/>
        <v>6.7414029067823688E-11</v>
      </c>
      <c r="DT325" s="77">
        <f t="shared" si="271"/>
        <v>6.7414029067593525E-11</v>
      </c>
      <c r="DV325" s="78">
        <v>0</v>
      </c>
      <c r="DW325" s="78">
        <v>3.9944912178799998</v>
      </c>
      <c r="DX325" s="78">
        <v>131395.115449479</v>
      </c>
      <c r="DY325" s="77">
        <f t="shared" si="272"/>
        <v>0</v>
      </c>
      <c r="DZ325" s="77">
        <f t="shared" si="273"/>
        <v>0</v>
      </c>
      <c r="EA325" s="77">
        <f t="shared" si="274"/>
        <v>0</v>
      </c>
      <c r="EB325" s="77">
        <f t="shared" si="275"/>
        <v>0</v>
      </c>
      <c r="ED325" s="78"/>
      <c r="EE325" s="78"/>
      <c r="EF325" s="78"/>
      <c r="EL325" s="78"/>
      <c r="EM325" s="78"/>
      <c r="EN325" s="78"/>
      <c r="ET325" s="78"/>
      <c r="EU325" s="78"/>
      <c r="EV325" s="78"/>
    </row>
    <row r="326" spans="12:152" s="77" customFormat="1" ht="12.75">
      <c r="L326" s="78"/>
      <c r="N326" s="78">
        <v>3.46E-9</v>
      </c>
      <c r="O326" s="78">
        <v>3.4030814819300002</v>
      </c>
      <c r="P326" s="78">
        <v>27140.1715247625</v>
      </c>
      <c r="Q326" s="77">
        <f t="shared" si="244"/>
        <v>-2.8993186329563892E-9</v>
      </c>
      <c r="R326" s="77">
        <f t="shared" si="245"/>
        <v>-2.899792672142342E-9</v>
      </c>
      <c r="S326" s="77">
        <f t="shared" si="246"/>
        <v>-2.89979270371193E-9</v>
      </c>
      <c r="T326" s="77">
        <f t="shared" si="247"/>
        <v>-2.8997927037140223E-9</v>
      </c>
      <c r="V326" s="78">
        <v>5.9000000000000003E-10</v>
      </c>
      <c r="W326" s="78">
        <v>1.2987910068999999</v>
      </c>
      <c r="X326" s="78">
        <v>38813.356576349201</v>
      </c>
      <c r="Y326" s="77">
        <f t="shared" si="248"/>
        <v>5.6760647136838003E-10</v>
      </c>
      <c r="Z326" s="77">
        <f t="shared" si="249"/>
        <v>5.6754861918292808E-10</v>
      </c>
      <c r="AA326" s="77">
        <f t="shared" si="250"/>
        <v>5.6754861532696248E-10</v>
      </c>
      <c r="AB326" s="77">
        <f t="shared" si="251"/>
        <v>5.6754861532671039E-10</v>
      </c>
      <c r="AD326" s="78">
        <v>1.9999999999999999E-11</v>
      </c>
      <c r="AE326" s="78">
        <v>3.3686500126499999</v>
      </c>
      <c r="AF326" s="78">
        <v>170049.17029103599</v>
      </c>
      <c r="AG326" s="77">
        <f t="shared" si="252"/>
        <v>-1.978958759819265E-11</v>
      </c>
      <c r="AH326" s="77">
        <f t="shared" si="253"/>
        <v>-1.978501095556449E-11</v>
      </c>
      <c r="AI326" s="77">
        <f t="shared" si="254"/>
        <v>-1.978501064908343E-11</v>
      </c>
      <c r="AJ326" s="77">
        <f t="shared" si="255"/>
        <v>-1.9785010649063148E-11</v>
      </c>
      <c r="AL326" s="78"/>
      <c r="AM326" s="78"/>
      <c r="AN326" s="78"/>
      <c r="AT326" s="78"/>
      <c r="AU326" s="78"/>
      <c r="AV326" s="78"/>
      <c r="BB326" s="78"/>
      <c r="BC326" s="78"/>
      <c r="BD326" s="78"/>
      <c r="BJ326" s="78">
        <v>9.5999999999999999E-10</v>
      </c>
      <c r="BK326" s="78">
        <v>3.2668273210500001</v>
      </c>
      <c r="BL326" s="78">
        <v>103285.117089106</v>
      </c>
      <c r="BM326" s="77">
        <f t="shared" si="256"/>
        <v>-6.8465210021584229E-10</v>
      </c>
      <c r="BN326" s="77">
        <f t="shared" si="257"/>
        <v>-6.8400874818577052E-10</v>
      </c>
      <c r="BO326" s="77">
        <f t="shared" si="258"/>
        <v>-6.8400870531138647E-10</v>
      </c>
      <c r="BP326" s="77">
        <f t="shared" si="259"/>
        <v>-6.8400870530855307E-10</v>
      </c>
      <c r="BR326" s="78">
        <v>1.2999999999999999E-10</v>
      </c>
      <c r="BS326" s="78">
        <v>0.38784055588999999</v>
      </c>
      <c r="BT326" s="78">
        <v>54294.570143526696</v>
      </c>
      <c r="BU326" s="77">
        <f t="shared" si="260"/>
        <v>7.6616994158045664E-11</v>
      </c>
      <c r="BV326" s="77">
        <f t="shared" si="261"/>
        <v>7.6669739408983818E-11</v>
      </c>
      <c r="BW326" s="77">
        <f t="shared" si="262"/>
        <v>7.6669742921691217E-11</v>
      </c>
      <c r="BX326" s="77">
        <f t="shared" si="263"/>
        <v>7.6669742921923952E-11</v>
      </c>
      <c r="BZ326" s="78"/>
      <c r="CA326" s="78"/>
      <c r="CB326" s="78"/>
      <c r="CH326" s="78"/>
      <c r="CI326" s="78"/>
      <c r="CJ326" s="78"/>
      <c r="CP326" s="78"/>
      <c r="CQ326" s="78"/>
      <c r="CR326" s="78"/>
      <c r="CX326" s="78"/>
      <c r="CY326" s="78"/>
      <c r="CZ326" s="78"/>
      <c r="DF326" s="78">
        <v>5.7999999999999996E-10</v>
      </c>
      <c r="DG326" s="78">
        <v>1.4340904517399999</v>
      </c>
      <c r="DH326" s="78">
        <v>23866.046506977102</v>
      </c>
      <c r="DI326" s="77">
        <f t="shared" si="264"/>
        <v>2.8660420858444268E-10</v>
      </c>
      <c r="DJ326" s="77">
        <f t="shared" si="265"/>
        <v>2.8671553868334808E-10</v>
      </c>
      <c r="DK326" s="77">
        <f t="shared" si="266"/>
        <v>2.8671554609856846E-10</v>
      </c>
      <c r="DL326" s="77">
        <f t="shared" si="267"/>
        <v>2.8671554609905567E-10</v>
      </c>
      <c r="DN326" s="78">
        <v>6E-11</v>
      </c>
      <c r="DO326" s="78">
        <v>4.4320413641999998</v>
      </c>
      <c r="DP326" s="78">
        <v>54294.570143526696</v>
      </c>
      <c r="DQ326" s="77">
        <f t="shared" si="268"/>
        <v>1.6139149946864899E-11</v>
      </c>
      <c r="DR326" s="77">
        <f t="shared" si="269"/>
        <v>1.6110119654554084E-11</v>
      </c>
      <c r="DS326" s="77">
        <f t="shared" si="270"/>
        <v>1.6110117720716111E-11</v>
      </c>
      <c r="DT326" s="77">
        <f t="shared" si="271"/>
        <v>1.6110117720587986E-11</v>
      </c>
      <c r="DV326" s="78">
        <v>0</v>
      </c>
      <c r="DW326" s="78">
        <v>5.6544654742900002</v>
      </c>
      <c r="DX326" s="78">
        <v>80596.905817594597</v>
      </c>
      <c r="DY326" s="77">
        <f t="shared" si="272"/>
        <v>0</v>
      </c>
      <c r="DZ326" s="77">
        <f t="shared" si="273"/>
        <v>0</v>
      </c>
      <c r="EA326" s="77">
        <f t="shared" si="274"/>
        <v>0</v>
      </c>
      <c r="EB326" s="77">
        <f t="shared" si="275"/>
        <v>0</v>
      </c>
      <c r="ED326" s="78"/>
      <c r="EE326" s="78"/>
      <c r="EF326" s="78"/>
      <c r="EL326" s="78"/>
      <c r="EM326" s="78"/>
      <c r="EN326" s="78"/>
      <c r="ET326" s="78"/>
      <c r="EU326" s="78"/>
      <c r="EV326" s="78"/>
    </row>
    <row r="327" spans="12:152" s="77" customFormat="1" ht="12.75">
      <c r="L327" s="78"/>
      <c r="N327" s="78">
        <v>4.2199999999999999E-9</v>
      </c>
      <c r="O327" s="78">
        <v>5.8329346226799998</v>
      </c>
      <c r="P327" s="78">
        <v>38813.356576349201</v>
      </c>
      <c r="Q327" s="77">
        <f t="shared" si="244"/>
        <v>-1.8531757380143693E-9</v>
      </c>
      <c r="R327" s="77">
        <f t="shared" si="245"/>
        <v>-1.8545370448953297E-9</v>
      </c>
      <c r="S327" s="77">
        <f t="shared" si="246"/>
        <v>-1.8545371355638762E-9</v>
      </c>
      <c r="T327" s="77">
        <f t="shared" si="247"/>
        <v>-1.8545371355698018E-9</v>
      </c>
      <c r="V327" s="78">
        <v>4.3000000000000001E-10</v>
      </c>
      <c r="W327" s="78">
        <v>3.86025201636</v>
      </c>
      <c r="X327" s="78">
        <v>10021.8372800994</v>
      </c>
      <c r="Y327" s="77">
        <f t="shared" si="248"/>
        <v>5.5624355739737849E-11</v>
      </c>
      <c r="Z327" s="77">
        <f t="shared" si="249"/>
        <v>5.5584821259949877E-11</v>
      </c>
      <c r="AA327" s="77">
        <f t="shared" si="250"/>
        <v>5.5584818626547657E-11</v>
      </c>
      <c r="AB327" s="77">
        <f t="shared" si="251"/>
        <v>5.5584818626371939E-11</v>
      </c>
      <c r="AD327" s="78">
        <v>1.9999999999999999E-11</v>
      </c>
      <c r="AE327" s="78">
        <v>3.0818445361800002</v>
      </c>
      <c r="AF327" s="78">
        <v>50593.846934865302</v>
      </c>
      <c r="AG327" s="77">
        <f t="shared" si="252"/>
        <v>1.1152420118854313E-11</v>
      </c>
      <c r="AH327" s="77">
        <f t="shared" si="253"/>
        <v>1.1144647880088948E-11</v>
      </c>
      <c r="AI327" s="77">
        <f t="shared" si="254"/>
        <v>1.1144647362299684E-11</v>
      </c>
      <c r="AJ327" s="77">
        <f t="shared" si="255"/>
        <v>1.11446473622657E-11</v>
      </c>
      <c r="AL327" s="78"/>
      <c r="AM327" s="78"/>
      <c r="AN327" s="78"/>
      <c r="AT327" s="78"/>
      <c r="AU327" s="78"/>
      <c r="AV327" s="78"/>
      <c r="BB327" s="78"/>
      <c r="BC327" s="78"/>
      <c r="BD327" s="78"/>
      <c r="BJ327" s="78">
        <v>1.01E-9</v>
      </c>
      <c r="BK327" s="78">
        <v>1.4983246129300001</v>
      </c>
      <c r="BL327" s="78">
        <v>40565.2543247742</v>
      </c>
      <c r="BM327" s="77">
        <f t="shared" si="256"/>
        <v>-9.4324471781428078E-10</v>
      </c>
      <c r="BN327" s="77">
        <f t="shared" si="257"/>
        <v>-9.4310913326566782E-10</v>
      </c>
      <c r="BO327" s="77">
        <f t="shared" si="258"/>
        <v>-9.4310912422996681E-10</v>
      </c>
      <c r="BP327" s="77">
        <f t="shared" si="259"/>
        <v>-9.4310912422937082E-10</v>
      </c>
      <c r="BR327" s="78">
        <v>1.0999999999999999E-10</v>
      </c>
      <c r="BS327" s="78">
        <v>0.80279403389000004</v>
      </c>
      <c r="BT327" s="78">
        <v>130443.397043228</v>
      </c>
      <c r="BU327" s="77">
        <f t="shared" si="260"/>
        <v>1.092586073778872E-10</v>
      </c>
      <c r="BV327" s="77">
        <f t="shared" si="261"/>
        <v>1.0927391454968501E-10</v>
      </c>
      <c r="BW327" s="77">
        <f t="shared" si="262"/>
        <v>1.0927391556399391E-10</v>
      </c>
      <c r="BX327" s="77">
        <f t="shared" si="263"/>
        <v>1.0927391556405991E-10</v>
      </c>
      <c r="BZ327" s="78"/>
      <c r="CA327" s="78"/>
      <c r="CB327" s="78"/>
      <c r="CH327" s="78"/>
      <c r="CI327" s="78"/>
      <c r="CJ327" s="78"/>
      <c r="CP327" s="78"/>
      <c r="CQ327" s="78"/>
      <c r="CR327" s="78"/>
      <c r="CX327" s="78"/>
      <c r="CY327" s="78"/>
      <c r="CZ327" s="78"/>
      <c r="DF327" s="78">
        <v>4.8E-10</v>
      </c>
      <c r="DG327" s="78">
        <v>2.35364103056</v>
      </c>
      <c r="DH327" s="78">
        <v>81706.284369687899</v>
      </c>
      <c r="DI327" s="77">
        <f t="shared" si="264"/>
        <v>-6.9702705433794031E-11</v>
      </c>
      <c r="DJ327" s="77">
        <f t="shared" si="265"/>
        <v>-6.9343688604679781E-11</v>
      </c>
      <c r="DK327" s="77">
        <f t="shared" si="266"/>
        <v>-6.9343664689278126E-11</v>
      </c>
      <c r="DL327" s="77">
        <f t="shared" si="267"/>
        <v>-6.9343664687712208E-11</v>
      </c>
      <c r="DN327" s="78">
        <v>6E-11</v>
      </c>
      <c r="DO327" s="78">
        <v>4.1618373487999998</v>
      </c>
      <c r="DP327" s="78">
        <v>54509.002676020398</v>
      </c>
      <c r="DQ327" s="77">
        <f t="shared" si="268"/>
        <v>-5.5630515466458004E-11</v>
      </c>
      <c r="DR327" s="77">
        <f t="shared" si="269"/>
        <v>-5.5641843916037768E-11</v>
      </c>
      <c r="DS327" s="77">
        <f t="shared" si="270"/>
        <v>-5.56418446701528E-11</v>
      </c>
      <c r="DT327" s="77">
        <f t="shared" si="271"/>
        <v>-5.5641844670202566E-11</v>
      </c>
      <c r="DV327" s="78"/>
      <c r="DW327" s="78"/>
      <c r="DX327" s="78"/>
      <c r="ED327" s="78"/>
      <c r="EE327" s="78"/>
      <c r="EF327" s="78"/>
      <c r="EL327" s="78"/>
      <c r="EM327" s="78"/>
      <c r="EN327" s="78"/>
      <c r="ET327" s="78"/>
      <c r="EU327" s="78"/>
      <c r="EV327" s="78"/>
    </row>
    <row r="328" spans="12:152" s="77" customFormat="1" ht="12.75">
      <c r="L328" s="78"/>
      <c r="N328" s="78">
        <v>3.4200000000000002E-9</v>
      </c>
      <c r="O328" s="78">
        <v>0.83679406818000002</v>
      </c>
      <c r="P328" s="78">
        <v>25764.3977249167</v>
      </c>
      <c r="Q328" s="77">
        <f t="shared" si="244"/>
        <v>-2.7347288952538401E-9</v>
      </c>
      <c r="R328" s="77">
        <f t="shared" si="245"/>
        <v>-2.7342392893842246E-9</v>
      </c>
      <c r="S328" s="77">
        <f t="shared" si="246"/>
        <v>-2.7342392567664623E-9</v>
      </c>
      <c r="T328" s="77">
        <f t="shared" si="247"/>
        <v>-2.7342392567643605E-9</v>
      </c>
      <c r="V328" s="78">
        <v>4.3999999999999998E-10</v>
      </c>
      <c r="W328" s="78">
        <v>1.9032097162399999</v>
      </c>
      <c r="X328" s="78">
        <v>51528.795449833502</v>
      </c>
      <c r="Y328" s="77">
        <f t="shared" si="248"/>
        <v>2.1563358110604556E-10</v>
      </c>
      <c r="Z328" s="77">
        <f t="shared" si="249"/>
        <v>2.1545071225913034E-10</v>
      </c>
      <c r="AA328" s="77">
        <f t="shared" si="250"/>
        <v>2.1545070007662725E-10</v>
      </c>
      <c r="AB328" s="77">
        <f t="shared" si="251"/>
        <v>2.1545070007582039E-10</v>
      </c>
      <c r="AD328" s="78">
        <v>1.9999999999999999E-11</v>
      </c>
      <c r="AE328" s="78">
        <v>4.3253442850099999</v>
      </c>
      <c r="AF328" s="78">
        <v>55503.9419394285</v>
      </c>
      <c r="AG328" s="77">
        <f t="shared" si="252"/>
        <v>-5.0762938411643505E-12</v>
      </c>
      <c r="AH328" s="77">
        <f t="shared" si="253"/>
        <v>-5.0862269821544347E-12</v>
      </c>
      <c r="AI328" s="77">
        <f t="shared" si="254"/>
        <v>-5.0862276437543741E-12</v>
      </c>
      <c r="AJ328" s="77">
        <f t="shared" si="255"/>
        <v>-5.0862276437983528E-12</v>
      </c>
      <c r="AL328" s="78"/>
      <c r="AM328" s="78"/>
      <c r="AN328" s="78"/>
      <c r="AT328" s="78"/>
      <c r="AU328" s="78"/>
      <c r="AV328" s="78"/>
      <c r="BB328" s="78"/>
      <c r="BC328" s="78"/>
      <c r="BD328" s="78"/>
      <c r="BJ328" s="78">
        <v>9.900000000000001E-10</v>
      </c>
      <c r="BK328" s="78">
        <v>0.11817727117</v>
      </c>
      <c r="BL328" s="78">
        <v>167850.082947749</v>
      </c>
      <c r="BM328" s="77">
        <f t="shared" si="256"/>
        <v>8.0144129765225905E-10</v>
      </c>
      <c r="BN328" s="77">
        <f t="shared" si="257"/>
        <v>8.0053778811385965E-10</v>
      </c>
      <c r="BO328" s="77">
        <f t="shared" si="258"/>
        <v>8.0053772786685622E-10</v>
      </c>
      <c r="BP328" s="77">
        <f t="shared" si="259"/>
        <v>8.0053772786288327E-10</v>
      </c>
      <c r="BR328" s="78">
        <v>1.2E-10</v>
      </c>
      <c r="BS328" s="78">
        <v>1.91910219792</v>
      </c>
      <c r="BT328" s="78">
        <v>140652.80125408099</v>
      </c>
      <c r="BU328" s="77">
        <f t="shared" si="260"/>
        <v>4.6336330638382091E-11</v>
      </c>
      <c r="BV328" s="77">
        <f t="shared" si="261"/>
        <v>4.6480333866541856E-11</v>
      </c>
      <c r="BW328" s="77">
        <f t="shared" si="262"/>
        <v>4.6480343455959817E-11</v>
      </c>
      <c r="BX328" s="77">
        <f t="shared" si="263"/>
        <v>4.6480343456588694E-11</v>
      </c>
      <c r="BZ328" s="78"/>
      <c r="CA328" s="78"/>
      <c r="CB328" s="78"/>
      <c r="CH328" s="78"/>
      <c r="CI328" s="78"/>
      <c r="CJ328" s="78"/>
      <c r="CP328" s="78"/>
      <c r="CQ328" s="78"/>
      <c r="CR328" s="78"/>
      <c r="CX328" s="78"/>
      <c r="CY328" s="78"/>
      <c r="CZ328" s="78"/>
      <c r="DF328" s="78">
        <v>5.1999999999999996E-10</v>
      </c>
      <c r="DG328" s="78">
        <v>0.19368783267</v>
      </c>
      <c r="DH328" s="78">
        <v>92741.060607922496</v>
      </c>
      <c r="DI328" s="77">
        <f t="shared" si="264"/>
        <v>1.8585317863809136E-10</v>
      </c>
      <c r="DJ328" s="77">
        <f t="shared" si="265"/>
        <v>1.8626980676405334E-10</v>
      </c>
      <c r="DK328" s="77">
        <f t="shared" si="266"/>
        <v>1.8626983451104859E-10</v>
      </c>
      <c r="DL328" s="77">
        <f t="shared" si="267"/>
        <v>1.8626983451286999E-10</v>
      </c>
      <c r="DN328" s="78">
        <v>7.0000000000000004E-11</v>
      </c>
      <c r="DO328" s="78">
        <v>4.3572974219400002</v>
      </c>
      <c r="DP328" s="78">
        <v>52290.245571833599</v>
      </c>
      <c r="DQ328" s="77">
        <f t="shared" si="268"/>
        <v>-6.6552589079913396E-11</v>
      </c>
      <c r="DR328" s="77">
        <f t="shared" si="269"/>
        <v>-6.6563077663491986E-11</v>
      </c>
      <c r="DS328" s="77">
        <f t="shared" si="270"/>
        <v>-6.6563078361616319E-11</v>
      </c>
      <c r="DT328" s="77">
        <f t="shared" si="271"/>
        <v>-6.6563078361663107E-11</v>
      </c>
      <c r="DV328" s="78"/>
      <c r="DW328" s="78"/>
      <c r="DX328" s="78"/>
      <c r="ED328" s="78"/>
      <c r="EE328" s="78"/>
      <c r="EF328" s="78"/>
      <c r="EL328" s="78"/>
      <c r="EM328" s="78"/>
      <c r="EN328" s="78"/>
      <c r="ET328" s="78"/>
      <c r="EU328" s="78"/>
      <c r="EV328" s="78"/>
    </row>
    <row r="329" spans="12:152" s="77" customFormat="1" ht="12.75">
      <c r="L329" s="78"/>
      <c r="N329" s="78">
        <v>3.6800000000000001E-9</v>
      </c>
      <c r="O329" s="78">
        <v>3.8065904594900002</v>
      </c>
      <c r="P329" s="78">
        <v>81706.284369687899</v>
      </c>
      <c r="Q329" s="77">
        <f t="shared" si="244"/>
        <v>-3.6785696315839639E-9</v>
      </c>
      <c r="R329" s="77">
        <f t="shared" si="245"/>
        <v>-3.6786461334930078E-9</v>
      </c>
      <c r="S329" s="77">
        <f t="shared" si="246"/>
        <v>-3.6786461385187806E-9</v>
      </c>
      <c r="T329" s="77">
        <f t="shared" si="247"/>
        <v>-3.6786461385191094E-9</v>
      </c>
      <c r="V329" s="78">
        <v>5.4999999999999996E-10</v>
      </c>
      <c r="W329" s="78">
        <v>0.48335079539999998</v>
      </c>
      <c r="X329" s="78">
        <v>23962.0257341949</v>
      </c>
      <c r="Y329" s="77">
        <f t="shared" si="248"/>
        <v>5.0016969148464745E-10</v>
      </c>
      <c r="Z329" s="77">
        <f t="shared" si="249"/>
        <v>5.0011896586878042E-10</v>
      </c>
      <c r="AA329" s="77">
        <f t="shared" si="250"/>
        <v>5.0011896248913447E-10</v>
      </c>
      <c r="AB329" s="77">
        <f t="shared" si="251"/>
        <v>5.001189624889133E-10</v>
      </c>
      <c r="AD329" s="78">
        <v>1.9999999999999999E-11</v>
      </c>
      <c r="AE329" s="78">
        <v>1.81636961816</v>
      </c>
      <c r="AF329" s="78">
        <v>110634.688416288</v>
      </c>
      <c r="AG329" s="77">
        <f t="shared" si="252"/>
        <v>-1.0724605571129853E-11</v>
      </c>
      <c r="AH329" s="77">
        <f t="shared" si="253"/>
        <v>-1.0741879113127809E-11</v>
      </c>
      <c r="AI329" s="77">
        <f t="shared" si="254"/>
        <v>-1.0741880263342265E-11</v>
      </c>
      <c r="AJ329" s="77">
        <f t="shared" si="255"/>
        <v>-1.0741880263417065E-11</v>
      </c>
      <c r="AL329" s="78"/>
      <c r="AM329" s="78"/>
      <c r="AN329" s="78"/>
      <c r="AT329" s="78"/>
      <c r="AU329" s="78"/>
      <c r="AV329" s="78"/>
      <c r="BB329" s="78"/>
      <c r="BC329" s="78"/>
      <c r="BD329" s="78"/>
      <c r="BJ329" s="78">
        <v>9.900000000000001E-10</v>
      </c>
      <c r="BK329" s="78">
        <v>3.8015499234700001</v>
      </c>
      <c r="BL329" s="78">
        <v>214364.55718174501</v>
      </c>
      <c r="BM329" s="77">
        <f t="shared" si="256"/>
        <v>-9.2012743096932202E-10</v>
      </c>
      <c r="BN329" s="77">
        <f t="shared" si="257"/>
        <v>-9.1940108662214474E-10</v>
      </c>
      <c r="BO329" s="77">
        <f t="shared" si="258"/>
        <v>-9.1940103811991166E-10</v>
      </c>
      <c r="BP329" s="77">
        <f t="shared" si="259"/>
        <v>-9.1940103811673932E-10</v>
      </c>
      <c r="BR329" s="78">
        <v>1.0999999999999999E-10</v>
      </c>
      <c r="BS329" s="78">
        <v>4.8205046855200004</v>
      </c>
      <c r="BT329" s="78">
        <v>647.01083331480004</v>
      </c>
      <c r="BU329" s="77">
        <f t="shared" si="260"/>
        <v>3.6443973472918664E-11</v>
      </c>
      <c r="BV329" s="77">
        <f t="shared" si="261"/>
        <v>3.6444594739524963E-11</v>
      </c>
      <c r="BW329" s="77">
        <f t="shared" si="262"/>
        <v>3.64445947809074E-11</v>
      </c>
      <c r="BX329" s="77">
        <f t="shared" si="263"/>
        <v>3.6444594780910114E-11</v>
      </c>
      <c r="BZ329" s="78"/>
      <c r="CA329" s="78"/>
      <c r="CB329" s="78"/>
      <c r="CH329" s="78"/>
      <c r="CI329" s="78"/>
      <c r="CJ329" s="78"/>
      <c r="CP329" s="78"/>
      <c r="CQ329" s="78"/>
      <c r="CR329" s="78"/>
      <c r="CX329" s="78"/>
      <c r="CY329" s="78"/>
      <c r="CZ329" s="78"/>
      <c r="DF329" s="78">
        <v>5.3000000000000003E-10</v>
      </c>
      <c r="DG329" s="78">
        <v>0.58517949906</v>
      </c>
      <c r="DH329" s="78">
        <v>26624.707653669499</v>
      </c>
      <c r="DI329" s="77">
        <f t="shared" si="264"/>
        <v>-4.3215502205384384E-10</v>
      </c>
      <c r="DJ329" s="77">
        <f t="shared" si="265"/>
        <v>-4.3223058751328162E-10</v>
      </c>
      <c r="DK329" s="77">
        <f t="shared" si="266"/>
        <v>-4.3223059254581667E-10</v>
      </c>
      <c r="DL329" s="77">
        <f t="shared" si="267"/>
        <v>-4.3223059254614796E-10</v>
      </c>
      <c r="DN329" s="78">
        <v>7.0000000000000004E-11</v>
      </c>
      <c r="DO329" s="78">
        <v>4.8836452887500004</v>
      </c>
      <c r="DP329" s="78">
        <v>26941.0995233262</v>
      </c>
      <c r="DQ329" s="77">
        <f t="shared" si="268"/>
        <v>6.9985980072237387E-11</v>
      </c>
      <c r="DR329" s="77">
        <f t="shared" si="269"/>
        <v>6.9986327080782783E-11</v>
      </c>
      <c r="DS329" s="77">
        <f t="shared" si="270"/>
        <v>6.9986327103752154E-11</v>
      </c>
      <c r="DT329" s="77">
        <f t="shared" si="271"/>
        <v>6.9986327103753692E-11</v>
      </c>
      <c r="DV329" s="78"/>
      <c r="DW329" s="78"/>
      <c r="DX329" s="78"/>
      <c r="ED329" s="78"/>
      <c r="EE329" s="78"/>
      <c r="EF329" s="78"/>
      <c r="EL329" s="78"/>
      <c r="EM329" s="78"/>
      <c r="EN329" s="78"/>
      <c r="ET329" s="78"/>
      <c r="EU329" s="78"/>
      <c r="EV329" s="78"/>
    </row>
    <row r="330" spans="12:152" s="77" customFormat="1" ht="12.75">
      <c r="L330" s="78"/>
      <c r="N330" s="78">
        <v>3.5499999999999999E-9</v>
      </c>
      <c r="O330" s="78">
        <v>1.99286044781</v>
      </c>
      <c r="P330" s="78">
        <v>1089.7087911936001</v>
      </c>
      <c r="Q330" s="77">
        <f t="shared" si="244"/>
        <v>-2.1857503579740334E-9</v>
      </c>
      <c r="R330" s="77">
        <f t="shared" si="245"/>
        <v>-2.1857221562121153E-9</v>
      </c>
      <c r="S330" s="77">
        <f t="shared" si="246"/>
        <v>-2.185722154333591E-9</v>
      </c>
      <c r="T330" s="77">
        <f t="shared" si="247"/>
        <v>-2.1857221543334669E-9</v>
      </c>
      <c r="V330" s="78">
        <v>4.2E-10</v>
      </c>
      <c r="W330" s="78">
        <v>4.1169358660700004</v>
      </c>
      <c r="X330" s="78">
        <v>26190.995915792701</v>
      </c>
      <c r="Y330" s="77">
        <f t="shared" si="248"/>
        <v>-4.0470338370758814E-10</v>
      </c>
      <c r="Z330" s="77">
        <f t="shared" si="249"/>
        <v>-4.0473058759585714E-10</v>
      </c>
      <c r="AA330" s="77">
        <f t="shared" si="250"/>
        <v>-4.0473058940711416E-10</v>
      </c>
      <c r="AB330" s="77">
        <f t="shared" si="251"/>
        <v>-4.0473058940723214E-10</v>
      </c>
      <c r="AD330" s="78">
        <v>1.9999999999999999E-11</v>
      </c>
      <c r="AE330" s="78">
        <v>5.5879395598099997</v>
      </c>
      <c r="AF330" s="78">
        <v>103917.90082841901</v>
      </c>
      <c r="AG330" s="77">
        <f t="shared" si="252"/>
        <v>7.6662509692159518E-12</v>
      </c>
      <c r="AH330" s="77">
        <f t="shared" si="253"/>
        <v>7.6840071022318214E-12</v>
      </c>
      <c r="AI330" s="77">
        <f t="shared" si="254"/>
        <v>7.6840082847284024E-12</v>
      </c>
      <c r="AJ330" s="77">
        <f t="shared" si="255"/>
        <v>7.6840082848060734E-12</v>
      </c>
      <c r="AL330" s="78"/>
      <c r="AM330" s="78"/>
      <c r="AN330" s="78"/>
      <c r="AT330" s="78"/>
      <c r="AU330" s="78"/>
      <c r="AV330" s="78"/>
      <c r="BB330" s="78"/>
      <c r="BC330" s="78"/>
      <c r="BD330" s="78"/>
      <c r="BJ330" s="78">
        <v>9.2999999999999999E-10</v>
      </c>
      <c r="BK330" s="78">
        <v>3.2712090424200002</v>
      </c>
      <c r="BL330" s="78">
        <v>90695.752075120297</v>
      </c>
      <c r="BM330" s="77">
        <f t="shared" si="256"/>
        <v>-9.266600222756186E-10</v>
      </c>
      <c r="BN330" s="77">
        <f t="shared" si="257"/>
        <v>-9.2659361957630092E-10</v>
      </c>
      <c r="BO330" s="77">
        <f t="shared" si="258"/>
        <v>-9.2659361513149491E-10</v>
      </c>
      <c r="BP330" s="77">
        <f t="shared" si="259"/>
        <v>-9.2659361513120106E-10</v>
      </c>
      <c r="BR330" s="78">
        <v>1.2E-10</v>
      </c>
      <c r="BS330" s="78">
        <v>3.95784286024</v>
      </c>
      <c r="BT330" s="78">
        <v>72936.233316339698</v>
      </c>
      <c r="BU330" s="77">
        <f t="shared" si="260"/>
        <v>-1.3249348981024978E-11</v>
      </c>
      <c r="BV330" s="77">
        <f t="shared" si="261"/>
        <v>-1.3168866858429596E-11</v>
      </c>
      <c r="BW330" s="77">
        <f t="shared" si="262"/>
        <v>-1.3168861497324961E-11</v>
      </c>
      <c r="BX330" s="77">
        <f t="shared" si="263"/>
        <v>-1.3168861496965621E-11</v>
      </c>
      <c r="BZ330" s="78"/>
      <c r="CA330" s="78"/>
      <c r="CB330" s="78"/>
      <c r="CH330" s="78"/>
      <c r="CI330" s="78"/>
      <c r="CJ330" s="78"/>
      <c r="CP330" s="78"/>
      <c r="CQ330" s="78"/>
      <c r="CR330" s="78"/>
      <c r="CX330" s="78"/>
      <c r="CY330" s="78"/>
      <c r="CZ330" s="78"/>
      <c r="DF330" s="78">
        <v>6.0999999999999996E-10</v>
      </c>
      <c r="DG330" s="78">
        <v>2.6149303972100002</v>
      </c>
      <c r="DH330" s="78">
        <v>49527.3514576753</v>
      </c>
      <c r="DI330" s="77">
        <f t="shared" si="264"/>
        <v>-1.481489123935017E-10</v>
      </c>
      <c r="DJ330" s="77">
        <f t="shared" si="265"/>
        <v>-1.4842003794765598E-10</v>
      </c>
      <c r="DK330" s="77">
        <f t="shared" si="266"/>
        <v>-1.4842005600626604E-10</v>
      </c>
      <c r="DL330" s="77">
        <f t="shared" si="267"/>
        <v>-1.484200560074768E-10</v>
      </c>
      <c r="DN330" s="78">
        <v>7.0000000000000004E-11</v>
      </c>
      <c r="DO330" s="78">
        <v>3.8473593368899999</v>
      </c>
      <c r="DP330" s="78">
        <v>34282.178474782799</v>
      </c>
      <c r="DQ330" s="77">
        <f t="shared" si="268"/>
        <v>-4.4669872390332537E-11</v>
      </c>
      <c r="DR330" s="77">
        <f t="shared" si="269"/>
        <v>-4.4652776533577438E-11</v>
      </c>
      <c r="DS330" s="77">
        <f t="shared" si="270"/>
        <v>-4.4652775394673721E-11</v>
      </c>
      <c r="DT330" s="77">
        <f t="shared" si="271"/>
        <v>-4.4652775394598648E-11</v>
      </c>
      <c r="DV330" s="78"/>
      <c r="DW330" s="78"/>
      <c r="DX330" s="78"/>
      <c r="ED330" s="78"/>
      <c r="EE330" s="78"/>
      <c r="EF330" s="78"/>
      <c r="EL330" s="78"/>
      <c r="EM330" s="78"/>
      <c r="EN330" s="78"/>
      <c r="ET330" s="78"/>
      <c r="EU330" s="78"/>
      <c r="EV330" s="78"/>
    </row>
    <row r="331" spans="12:152" s="77" customFormat="1" ht="12.75">
      <c r="L331" s="78"/>
      <c r="N331" s="78">
        <v>4.6200000000000002E-9</v>
      </c>
      <c r="O331" s="78">
        <v>3.3345163066399999</v>
      </c>
      <c r="P331" s="78">
        <v>25440.892308259299</v>
      </c>
      <c r="Q331" s="77">
        <f t="shared" si="244"/>
        <v>4.041721020079918E-9</v>
      </c>
      <c r="R331" s="77">
        <f t="shared" si="245"/>
        <v>4.0422476831376464E-9</v>
      </c>
      <c r="S331" s="77">
        <f t="shared" si="246"/>
        <v>4.0422477182111772E-9</v>
      </c>
      <c r="T331" s="77">
        <f t="shared" si="247"/>
        <v>4.042247718213466E-9</v>
      </c>
      <c r="V331" s="78">
        <v>4.3999999999999998E-10</v>
      </c>
      <c r="W331" s="78">
        <v>1.64247485835</v>
      </c>
      <c r="X331" s="78">
        <v>76.266071275599998</v>
      </c>
      <c r="Y331" s="77">
        <f t="shared" si="248"/>
        <v>1.5136441551458723E-10</v>
      </c>
      <c r="Z331" s="77">
        <f t="shared" si="249"/>
        <v>1.5136470702621389E-10</v>
      </c>
      <c r="AA331" s="77">
        <f t="shared" si="250"/>
        <v>1.5136470704563154E-10</v>
      </c>
      <c r="AB331" s="77">
        <f t="shared" si="251"/>
        <v>1.5136470704563281E-10</v>
      </c>
      <c r="AD331" s="78">
        <v>1.9999999999999999E-11</v>
      </c>
      <c r="AE331" s="78">
        <v>5.7940917255700004</v>
      </c>
      <c r="AF331" s="78">
        <v>417406.45026518701</v>
      </c>
      <c r="AG331" s="77">
        <f t="shared" si="252"/>
        <v>-1.731488005719716E-11</v>
      </c>
      <c r="AH331" s="77">
        <f t="shared" si="253"/>
        <v>-1.7353405709523781E-11</v>
      </c>
      <c r="AI331" s="77">
        <f t="shared" si="254"/>
        <v>-1.7353408267102226E-11</v>
      </c>
      <c r="AJ331" s="77">
        <f t="shared" si="255"/>
        <v>-1.735340826726952E-11</v>
      </c>
      <c r="AL331" s="78"/>
      <c r="AM331" s="78"/>
      <c r="AN331" s="78"/>
      <c r="AT331" s="78"/>
      <c r="AU331" s="78"/>
      <c r="AV331" s="78"/>
      <c r="BB331" s="78"/>
      <c r="BC331" s="78"/>
      <c r="BD331" s="78"/>
      <c r="BJ331" s="78">
        <v>1.0399999999999999E-9</v>
      </c>
      <c r="BK331" s="78">
        <v>5.3540528585400002</v>
      </c>
      <c r="BL331" s="78">
        <v>126996.940762905</v>
      </c>
      <c r="BM331" s="77">
        <f t="shared" si="256"/>
        <v>2.2148552108045926E-10</v>
      </c>
      <c r="BN331" s="77">
        <f t="shared" si="257"/>
        <v>2.202914639205603E-10</v>
      </c>
      <c r="BO331" s="77">
        <f t="shared" si="258"/>
        <v>2.2029138437447683E-10</v>
      </c>
      <c r="BP331" s="77">
        <f t="shared" si="259"/>
        <v>2.2029138436916147E-10</v>
      </c>
      <c r="BR331" s="78">
        <v>1E-10</v>
      </c>
      <c r="BS331" s="78">
        <v>2.3836392696300002</v>
      </c>
      <c r="BT331" s="78">
        <v>52698.383701242099</v>
      </c>
      <c r="BU331" s="77">
        <f t="shared" si="260"/>
        <v>7.1100384025447986E-11</v>
      </c>
      <c r="BV331" s="77">
        <f t="shared" si="261"/>
        <v>7.1066091626156122E-11</v>
      </c>
      <c r="BW331" s="77">
        <f t="shared" si="262"/>
        <v>7.1066089341380157E-11</v>
      </c>
      <c r="BX331" s="77">
        <f t="shared" si="263"/>
        <v>7.1066089341228188E-11</v>
      </c>
      <c r="BZ331" s="78"/>
      <c r="CA331" s="78"/>
      <c r="CB331" s="78"/>
      <c r="CH331" s="78"/>
      <c r="CI331" s="78"/>
      <c r="CJ331" s="78"/>
      <c r="CP331" s="78"/>
      <c r="CQ331" s="78"/>
      <c r="CR331" s="78"/>
      <c r="CX331" s="78"/>
      <c r="CY331" s="78"/>
      <c r="CZ331" s="78"/>
      <c r="DF331" s="78">
        <v>4.7000000000000003E-10</v>
      </c>
      <c r="DG331" s="78">
        <v>3.8838484733500001</v>
      </c>
      <c r="DH331" s="78">
        <v>146314.133303234</v>
      </c>
      <c r="DI331" s="77">
        <f t="shared" si="264"/>
        <v>-4.6986724396336948E-10</v>
      </c>
      <c r="DJ331" s="77">
        <f t="shared" si="265"/>
        <v>-4.6988193405902422E-10</v>
      </c>
      <c r="DK331" s="77">
        <f t="shared" si="266"/>
        <v>-4.6988193500885235E-10</v>
      </c>
      <c r="DL331" s="77">
        <f t="shared" si="267"/>
        <v>-4.698819350089146E-10</v>
      </c>
      <c r="DN331" s="78">
        <v>6E-11</v>
      </c>
      <c r="DO331" s="78">
        <v>0.71889591582000001</v>
      </c>
      <c r="DP331" s="78">
        <v>89586.373523026894</v>
      </c>
      <c r="DQ331" s="77">
        <f t="shared" si="268"/>
        <v>5.5888540028539525E-11</v>
      </c>
      <c r="DR331" s="77">
        <f t="shared" si="269"/>
        <v>5.5906612650422223E-11</v>
      </c>
      <c r="DS331" s="77">
        <f t="shared" si="270"/>
        <v>5.5906613852958611E-11</v>
      </c>
      <c r="DT331" s="77">
        <f t="shared" si="271"/>
        <v>5.5906613853037852E-11</v>
      </c>
      <c r="DV331" s="78"/>
      <c r="DW331" s="78"/>
      <c r="DX331" s="78"/>
      <c r="ED331" s="78"/>
      <c r="EE331" s="78"/>
      <c r="EF331" s="78"/>
      <c r="EL331" s="78"/>
      <c r="EM331" s="78"/>
      <c r="EN331" s="78"/>
      <c r="ET331" s="78"/>
      <c r="EU331" s="78"/>
      <c r="EV331" s="78"/>
    </row>
    <row r="332" spans="12:152" s="77" customFormat="1" ht="12.75">
      <c r="L332" s="78"/>
      <c r="N332" s="78">
        <v>3.3000000000000002E-9</v>
      </c>
      <c r="O332" s="78">
        <v>0.37013669364000001</v>
      </c>
      <c r="P332" s="78">
        <v>26237.466338708698</v>
      </c>
      <c r="Q332" s="77">
        <f t="shared" si="244"/>
        <v>2.7381533240018274E-9</v>
      </c>
      <c r="R332" s="77">
        <f t="shared" si="245"/>
        <v>2.7377061430958353E-9</v>
      </c>
      <c r="S332" s="77">
        <f t="shared" si="246"/>
        <v>2.7377061133038143E-9</v>
      </c>
      <c r="T332" s="77">
        <f t="shared" si="247"/>
        <v>2.7377061133018241E-9</v>
      </c>
      <c r="V332" s="78">
        <v>4.2E-10</v>
      </c>
      <c r="W332" s="78">
        <v>6.2184837796799997</v>
      </c>
      <c r="X332" s="78">
        <v>26094.531700474199</v>
      </c>
      <c r="Y332" s="77">
        <f t="shared" si="248"/>
        <v>4.0850729268011977E-10</v>
      </c>
      <c r="Z332" s="77">
        <f t="shared" si="249"/>
        <v>4.0848372318463253E-10</v>
      </c>
      <c r="AA332" s="77">
        <f t="shared" si="250"/>
        <v>4.0848372161387869E-10</v>
      </c>
      <c r="AB332" s="77">
        <f t="shared" si="251"/>
        <v>4.0848372161377323E-10</v>
      </c>
      <c r="AD332" s="78">
        <v>1.9999999999999999E-11</v>
      </c>
      <c r="AE332" s="78">
        <v>0.85923934180999995</v>
      </c>
      <c r="AF332" s="78">
        <v>235900.506826261</v>
      </c>
      <c r="AG332" s="77">
        <f t="shared" si="252"/>
        <v>1.9577973909364197E-11</v>
      </c>
      <c r="AH332" s="77">
        <f t="shared" si="253"/>
        <v>1.9569007649055493E-11</v>
      </c>
      <c r="AI332" s="77">
        <f t="shared" si="254"/>
        <v>1.9569007048708652E-11</v>
      </c>
      <c r="AJ332" s="77">
        <f t="shared" si="255"/>
        <v>1.9569007048669215E-11</v>
      </c>
      <c r="AL332" s="78"/>
      <c r="AM332" s="78"/>
      <c r="AN332" s="78"/>
      <c r="AT332" s="78"/>
      <c r="AU332" s="78"/>
      <c r="AV332" s="78"/>
      <c r="BB332" s="78"/>
      <c r="BC332" s="78"/>
      <c r="BD332" s="78"/>
      <c r="BJ332" s="78">
        <v>1.0500000000000001E-9</v>
      </c>
      <c r="BK332" s="78">
        <v>0.73008875321</v>
      </c>
      <c r="BL332" s="78">
        <v>104778.210757172</v>
      </c>
      <c r="BM332" s="77">
        <f t="shared" si="256"/>
        <v>-5.8984148559732749E-10</v>
      </c>
      <c r="BN332" s="77">
        <f t="shared" si="257"/>
        <v>-5.9068327732330103E-10</v>
      </c>
      <c r="BO332" s="77">
        <f t="shared" si="258"/>
        <v>-5.9068333337648097E-10</v>
      </c>
      <c r="BP332" s="77">
        <f t="shared" si="259"/>
        <v>-5.9068333338013256E-10</v>
      </c>
      <c r="BR332" s="78">
        <v>1.2E-10</v>
      </c>
      <c r="BS332" s="78">
        <v>5.2196200084599997</v>
      </c>
      <c r="BT332" s="78">
        <v>25551.0986294787</v>
      </c>
      <c r="BU332" s="77">
        <f t="shared" si="260"/>
        <v>-2.4894180198329971E-11</v>
      </c>
      <c r="BV332" s="77">
        <f t="shared" si="261"/>
        <v>-2.4866429653785255E-11</v>
      </c>
      <c r="BW332" s="77">
        <f t="shared" si="262"/>
        <v>-2.4866427805278986E-11</v>
      </c>
      <c r="BX332" s="77">
        <f t="shared" si="263"/>
        <v>-2.4866427805155532E-11</v>
      </c>
      <c r="BZ332" s="78"/>
      <c r="CA332" s="78"/>
      <c r="CB332" s="78"/>
      <c r="CH332" s="78"/>
      <c r="CI332" s="78"/>
      <c r="CJ332" s="78"/>
      <c r="CP332" s="78"/>
      <c r="CQ332" s="78"/>
      <c r="CR332" s="78"/>
      <c r="CX332" s="78"/>
      <c r="CY332" s="78"/>
      <c r="CZ332" s="78"/>
      <c r="DF332" s="78">
        <v>4.8999999999999996E-10</v>
      </c>
      <c r="DG332" s="78">
        <v>6.2030824747500004</v>
      </c>
      <c r="DH332" s="78">
        <v>32769.127994973802</v>
      </c>
      <c r="DI332" s="77">
        <f t="shared" si="264"/>
        <v>4.4302542321921648E-10</v>
      </c>
      <c r="DJ332" s="77">
        <f t="shared" si="265"/>
        <v>4.4308887236091073E-10</v>
      </c>
      <c r="DK332" s="77">
        <f t="shared" si="266"/>
        <v>4.4308887658589127E-10</v>
      </c>
      <c r="DL332" s="77">
        <f t="shared" si="267"/>
        <v>4.4308887658617075E-10</v>
      </c>
      <c r="DN332" s="78">
        <v>6E-11</v>
      </c>
      <c r="DO332" s="78">
        <v>4.7741020149000004</v>
      </c>
      <c r="DP332" s="78">
        <v>104138.313470858</v>
      </c>
      <c r="DQ332" s="77">
        <f t="shared" si="268"/>
        <v>3.921371365924277E-11</v>
      </c>
      <c r="DR332" s="77">
        <f t="shared" si="269"/>
        <v>3.9169942562525621E-11</v>
      </c>
      <c r="DS332" s="77">
        <f t="shared" si="270"/>
        <v>3.9169939645727762E-11</v>
      </c>
      <c r="DT332" s="77">
        <f t="shared" si="271"/>
        <v>3.916993964553658E-11</v>
      </c>
      <c r="DV332" s="78"/>
      <c r="DW332" s="78"/>
      <c r="DX332" s="78"/>
      <c r="ED332" s="78"/>
      <c r="EE332" s="78"/>
      <c r="EF332" s="78"/>
      <c r="EL332" s="78"/>
      <c r="EM332" s="78"/>
      <c r="EN332" s="78"/>
      <c r="ET332" s="78"/>
      <c r="EU332" s="78"/>
      <c r="EV332" s="78"/>
    </row>
    <row r="333" spans="12:152" s="77" customFormat="1" ht="12.75">
      <c r="L333" s="78"/>
      <c r="N333" s="78">
        <v>3.3000000000000002E-9</v>
      </c>
      <c r="O333" s="78">
        <v>6.1933156011100001</v>
      </c>
      <c r="P333" s="78">
        <v>188276.65404017101</v>
      </c>
      <c r="Q333" s="77">
        <f t="shared" si="244"/>
        <v>1.7975245495995629E-9</v>
      </c>
      <c r="R333" s="77">
        <f t="shared" si="245"/>
        <v>1.79270121659442E-9</v>
      </c>
      <c r="S333" s="77">
        <f t="shared" si="246"/>
        <v>1.7927008951313935E-9</v>
      </c>
      <c r="T333" s="77">
        <f t="shared" si="247"/>
        <v>1.7927008951099747E-9</v>
      </c>
      <c r="V333" s="78">
        <v>4.0999999999999998E-10</v>
      </c>
      <c r="W333" s="78">
        <v>2.7399688465900001</v>
      </c>
      <c r="X333" s="78">
        <v>25867.4904991353</v>
      </c>
      <c r="Y333" s="77">
        <f t="shared" si="248"/>
        <v>-3.1687557975986942E-10</v>
      </c>
      <c r="Z333" s="77">
        <f t="shared" si="249"/>
        <v>-3.1693783484889413E-10</v>
      </c>
      <c r="AA333" s="77">
        <f t="shared" si="250"/>
        <v>-3.1693783899509859E-10</v>
      </c>
      <c r="AB333" s="77">
        <f t="shared" si="251"/>
        <v>-3.1693783899537212E-10</v>
      </c>
      <c r="AD333" s="78">
        <v>1.9999999999999999E-11</v>
      </c>
      <c r="AE333" s="78">
        <v>4.6008405800899999</v>
      </c>
      <c r="AF333" s="78">
        <v>26941.0995233262</v>
      </c>
      <c r="AG333" s="77">
        <f t="shared" si="252"/>
        <v>1.9313378505609549E-11</v>
      </c>
      <c r="AH333" s="77">
        <f t="shared" si="253"/>
        <v>1.9312082916242166E-11</v>
      </c>
      <c r="AI333" s="77">
        <f t="shared" si="254"/>
        <v>1.9312082829903141E-11</v>
      </c>
      <c r="AJ333" s="77">
        <f t="shared" si="255"/>
        <v>1.9312082829897376E-11</v>
      </c>
      <c r="AL333" s="78"/>
      <c r="AM333" s="78"/>
      <c r="AN333" s="78"/>
      <c r="AT333" s="78"/>
      <c r="AU333" s="78"/>
      <c r="AV333" s="78"/>
      <c r="BB333" s="78"/>
      <c r="BC333" s="78"/>
      <c r="BD333" s="78"/>
      <c r="BJ333" s="78">
        <v>8.9000000000000003E-10</v>
      </c>
      <c r="BK333" s="78">
        <v>2.82753100547</v>
      </c>
      <c r="BL333" s="78">
        <v>50579.619840863699</v>
      </c>
      <c r="BM333" s="77">
        <f t="shared" si="256"/>
        <v>3.5972392101624857E-10</v>
      </c>
      <c r="BN333" s="77">
        <f t="shared" si="257"/>
        <v>3.5934294245618838E-10</v>
      </c>
      <c r="BO333" s="77">
        <f t="shared" si="258"/>
        <v>3.5934291707666441E-10</v>
      </c>
      <c r="BP333" s="77">
        <f t="shared" si="259"/>
        <v>3.5934291707495194E-10</v>
      </c>
      <c r="BR333" s="78">
        <v>1.0999999999999999E-10</v>
      </c>
      <c r="BS333" s="78">
        <v>1.2404194363400001</v>
      </c>
      <c r="BT333" s="78">
        <v>51543.022543835199</v>
      </c>
      <c r="BU333" s="77">
        <f t="shared" si="260"/>
        <v>-2.5023558733810846E-11</v>
      </c>
      <c r="BV333" s="77">
        <f t="shared" si="261"/>
        <v>-2.5074635306981402E-11</v>
      </c>
      <c r="BW333" s="77">
        <f t="shared" si="262"/>
        <v>-2.5074638709000584E-11</v>
      </c>
      <c r="BX333" s="77">
        <f t="shared" si="263"/>
        <v>-2.5074638709225849E-11</v>
      </c>
      <c r="BZ333" s="78"/>
      <c r="CA333" s="78"/>
      <c r="CB333" s="78"/>
      <c r="CH333" s="78"/>
      <c r="CI333" s="78"/>
      <c r="CJ333" s="78"/>
      <c r="CP333" s="78"/>
      <c r="CQ333" s="78"/>
      <c r="CR333" s="78"/>
      <c r="CX333" s="78"/>
      <c r="CY333" s="78"/>
      <c r="CZ333" s="78"/>
      <c r="DF333" s="78">
        <v>5.3000000000000003E-10</v>
      </c>
      <c r="DG333" s="78">
        <v>4.37486529196</v>
      </c>
      <c r="DH333" s="78">
        <v>78187.443353446899</v>
      </c>
      <c r="DI333" s="77">
        <f t="shared" si="264"/>
        <v>-1.6355970310218252E-10</v>
      </c>
      <c r="DJ333" s="77">
        <f t="shared" si="265"/>
        <v>-1.6392433241653086E-10</v>
      </c>
      <c r="DK333" s="77">
        <f t="shared" si="266"/>
        <v>-1.6392435670159575E-10</v>
      </c>
      <c r="DL333" s="77">
        <f t="shared" si="267"/>
        <v>-1.6392435670320012E-10</v>
      </c>
      <c r="DN333" s="78">
        <v>6E-11</v>
      </c>
      <c r="DO333" s="78">
        <v>5.8101666227499997</v>
      </c>
      <c r="DP333" s="78">
        <v>70269.180982698294</v>
      </c>
      <c r="DQ333" s="77">
        <f t="shared" si="268"/>
        <v>5.1824973397787483E-11</v>
      </c>
      <c r="DR333" s="77">
        <f t="shared" si="269"/>
        <v>5.1805306186317856E-11</v>
      </c>
      <c r="DS333" s="77">
        <f t="shared" si="270"/>
        <v>5.180530487555746E-11</v>
      </c>
      <c r="DT333" s="77">
        <f t="shared" si="271"/>
        <v>5.1805304875471433E-11</v>
      </c>
      <c r="DV333" s="78"/>
      <c r="DW333" s="78"/>
      <c r="DX333" s="78"/>
      <c r="ED333" s="78"/>
      <c r="EE333" s="78"/>
      <c r="EF333" s="78"/>
      <c r="EL333" s="78"/>
      <c r="EM333" s="78"/>
      <c r="EN333" s="78"/>
      <c r="ET333" s="78"/>
      <c r="EU333" s="78"/>
      <c r="EV333" s="78"/>
    </row>
    <row r="334" spans="12:152" s="77" customFormat="1" ht="12.75">
      <c r="L334" s="78"/>
      <c r="N334" s="78">
        <v>4.0700000000000002E-9</v>
      </c>
      <c r="O334" s="78">
        <v>2.1714173665200001</v>
      </c>
      <c r="P334" s="78">
        <v>641.41356173898998</v>
      </c>
      <c r="Q334" s="77">
        <f t="shared" si="244"/>
        <v>7.5206011748594986E-10</v>
      </c>
      <c r="R334" s="77">
        <f t="shared" si="245"/>
        <v>7.520363812976179E-10</v>
      </c>
      <c r="S334" s="77">
        <f t="shared" si="246"/>
        <v>7.5203637971655067E-10</v>
      </c>
      <c r="T334" s="77">
        <f t="shared" si="247"/>
        <v>7.5203637971644768E-10</v>
      </c>
      <c r="V334" s="78">
        <v>4.3000000000000001E-10</v>
      </c>
      <c r="W334" s="78">
        <v>0.38981425968</v>
      </c>
      <c r="X334" s="78">
        <v>1089.7087911936001</v>
      </c>
      <c r="Y334" s="77">
        <f t="shared" si="248"/>
        <v>3.4719080492509454E-10</v>
      </c>
      <c r="Z334" s="77">
        <f t="shared" si="249"/>
        <v>3.4719336252495186E-10</v>
      </c>
      <c r="AA334" s="77">
        <f t="shared" si="250"/>
        <v>3.4719336269531218E-10</v>
      </c>
      <c r="AB334" s="77">
        <f t="shared" si="251"/>
        <v>3.4719336269532345E-10</v>
      </c>
      <c r="AD334" s="78">
        <v>1.9999999999999999E-11</v>
      </c>
      <c r="AE334" s="78">
        <v>5.1499567645999997</v>
      </c>
      <c r="AF334" s="78">
        <v>182188.72380014299</v>
      </c>
      <c r="AG334" s="77">
        <f t="shared" si="252"/>
        <v>1.9101233788958488E-11</v>
      </c>
      <c r="AH334" s="77">
        <f t="shared" si="253"/>
        <v>1.9111198873103754E-11</v>
      </c>
      <c r="AI334" s="77">
        <f t="shared" si="254"/>
        <v>1.9111199535068432E-11</v>
      </c>
      <c r="AJ334" s="77">
        <f t="shared" si="255"/>
        <v>1.911119953511267E-11</v>
      </c>
      <c r="AL334" s="78"/>
      <c r="AM334" s="78"/>
      <c r="AN334" s="78"/>
      <c r="AT334" s="78"/>
      <c r="AU334" s="78"/>
      <c r="AV334" s="78"/>
      <c r="BB334" s="78"/>
      <c r="BC334" s="78"/>
      <c r="BD334" s="78"/>
      <c r="BJ334" s="78">
        <v>9.7999999999999992E-10</v>
      </c>
      <c r="BK334" s="78">
        <v>0.55393078868000001</v>
      </c>
      <c r="BL334" s="78">
        <v>33967.9922949131</v>
      </c>
      <c r="BM334" s="77">
        <f t="shared" si="256"/>
        <v>7.4225011077299994E-10</v>
      </c>
      <c r="BN334" s="77">
        <f t="shared" si="257"/>
        <v>7.4245116861254018E-10</v>
      </c>
      <c r="BO334" s="77">
        <f t="shared" si="258"/>
        <v>7.4245118200253834E-10</v>
      </c>
      <c r="BP334" s="77">
        <f t="shared" si="259"/>
        <v>7.4245118200341101E-10</v>
      </c>
      <c r="BR334" s="78">
        <v>1E-10</v>
      </c>
      <c r="BS334" s="78">
        <v>1.2361098671099999</v>
      </c>
      <c r="BT334" s="78">
        <v>76667.522982437906</v>
      </c>
      <c r="BU334" s="77">
        <f t="shared" si="260"/>
        <v>-9.6575961460009452E-11</v>
      </c>
      <c r="BV334" s="77">
        <f t="shared" si="261"/>
        <v>-9.6594339289676831E-11</v>
      </c>
      <c r="BW334" s="77">
        <f t="shared" si="262"/>
        <v>-9.6594340512203377E-11</v>
      </c>
      <c r="BX334" s="77">
        <f t="shared" si="263"/>
        <v>-9.659434051228426E-11</v>
      </c>
      <c r="BZ334" s="78"/>
      <c r="CA334" s="78"/>
      <c r="CB334" s="78"/>
      <c r="CH334" s="78"/>
      <c r="CI334" s="78"/>
      <c r="CJ334" s="78"/>
      <c r="CP334" s="78"/>
      <c r="CQ334" s="78"/>
      <c r="CR334" s="78"/>
      <c r="CX334" s="78"/>
      <c r="CY334" s="78"/>
      <c r="CZ334" s="78"/>
      <c r="DF334" s="78">
        <v>4.8E-10</v>
      </c>
      <c r="DG334" s="78">
        <v>5.97568482401</v>
      </c>
      <c r="DH334" s="78">
        <v>51013.331578740501</v>
      </c>
      <c r="DI334" s="77">
        <f t="shared" si="264"/>
        <v>4.3996847601059019E-10</v>
      </c>
      <c r="DJ334" s="77">
        <f t="shared" si="265"/>
        <v>4.3987785515990104E-10</v>
      </c>
      <c r="DK334" s="77">
        <f t="shared" si="266"/>
        <v>4.3987784912040123E-10</v>
      </c>
      <c r="DL334" s="77">
        <f t="shared" si="267"/>
        <v>4.3987784911999721E-10</v>
      </c>
      <c r="DN334" s="78">
        <v>7.0000000000000004E-11</v>
      </c>
      <c r="DO334" s="78">
        <v>3.5916493812199999</v>
      </c>
      <c r="DP334" s="78">
        <v>188276.65404017101</v>
      </c>
      <c r="DQ334" s="77">
        <f t="shared" si="268"/>
        <v>-6.288339953942394E-11</v>
      </c>
      <c r="DR334" s="77">
        <f t="shared" si="269"/>
        <v>-6.2829738051285193E-11</v>
      </c>
      <c r="DS334" s="77">
        <f t="shared" si="270"/>
        <v>-6.2829734470547888E-11</v>
      </c>
      <c r="DT334" s="77">
        <f t="shared" si="271"/>
        <v>-6.2829734470309298E-11</v>
      </c>
      <c r="DV334" s="78"/>
      <c r="DW334" s="78"/>
      <c r="DX334" s="78"/>
      <c r="ED334" s="78"/>
      <c r="EE334" s="78"/>
      <c r="EF334" s="78"/>
      <c r="EL334" s="78"/>
      <c r="EM334" s="78"/>
      <c r="EN334" s="78"/>
      <c r="ET334" s="78"/>
      <c r="EU334" s="78"/>
      <c r="EV334" s="78"/>
    </row>
    <row r="335" spans="12:152" s="77" customFormat="1" ht="12.75">
      <c r="L335" s="78"/>
      <c r="N335" s="78">
        <v>3.2099999999999999E-9</v>
      </c>
      <c r="O335" s="78">
        <v>5.0253200265000002</v>
      </c>
      <c r="P335" s="78">
        <v>102232.848705918</v>
      </c>
      <c r="Q335" s="77">
        <f t="shared" si="244"/>
        <v>-2.7648715316345149E-9</v>
      </c>
      <c r="R335" s="77">
        <f t="shared" si="245"/>
        <v>-2.7664127744193186E-9</v>
      </c>
      <c r="S335" s="77">
        <f t="shared" si="246"/>
        <v>-2.7664128769988313E-9</v>
      </c>
      <c r="T335" s="77">
        <f t="shared" si="247"/>
        <v>-2.7664128770056804E-9</v>
      </c>
      <c r="V335" s="78">
        <v>4.3000000000000001E-10</v>
      </c>
      <c r="W335" s="78">
        <v>4.8904679010100001</v>
      </c>
      <c r="X335" s="78">
        <v>24395.7374720718</v>
      </c>
      <c r="Y335" s="77">
        <f t="shared" si="248"/>
        <v>-1.1248436154351972E-12</v>
      </c>
      <c r="Z335" s="77">
        <f t="shared" si="249"/>
        <v>-1.0277919310093071E-12</v>
      </c>
      <c r="AA335" s="77">
        <f t="shared" si="250"/>
        <v>-1.0277854664059404E-12</v>
      </c>
      <c r="AB335" s="77">
        <f t="shared" si="251"/>
        <v>-1.0277854659781947E-12</v>
      </c>
      <c r="AD335" s="78">
        <v>1.9999999999999999E-11</v>
      </c>
      <c r="AE335" s="78">
        <v>3.91756419842</v>
      </c>
      <c r="AF335" s="78">
        <v>130446.629254871</v>
      </c>
      <c r="AG335" s="77">
        <f t="shared" si="252"/>
        <v>-1.9949007217906174E-11</v>
      </c>
      <c r="AH335" s="77">
        <f t="shared" si="253"/>
        <v>-1.99507152015948E-11</v>
      </c>
      <c r="AI335" s="77">
        <f t="shared" si="254"/>
        <v>-1.9950715314395552E-11</v>
      </c>
      <c r="AJ335" s="77">
        <f t="shared" si="255"/>
        <v>-1.9950715314403049E-11</v>
      </c>
      <c r="AL335" s="78"/>
      <c r="AM335" s="78"/>
      <c r="AN335" s="78"/>
      <c r="AT335" s="78"/>
      <c r="AU335" s="78"/>
      <c r="AV335" s="78"/>
      <c r="BB335" s="78"/>
      <c r="BC335" s="78"/>
      <c r="BD335" s="78"/>
      <c r="BJ335" s="78">
        <v>8.6999999999999999E-10</v>
      </c>
      <c r="BK335" s="78">
        <v>1.4792888283400001</v>
      </c>
      <c r="BL335" s="78">
        <v>97670.387712897107</v>
      </c>
      <c r="BM335" s="77">
        <f t="shared" si="256"/>
        <v>8.330146459492973E-10</v>
      </c>
      <c r="BN335" s="77">
        <f t="shared" si="257"/>
        <v>8.3324108806157948E-10</v>
      </c>
      <c r="BO335" s="77">
        <f t="shared" si="258"/>
        <v>8.3324110312220454E-10</v>
      </c>
      <c r="BP335" s="77">
        <f t="shared" si="259"/>
        <v>8.3324110312320016E-10</v>
      </c>
      <c r="BR335" s="78">
        <v>1.0999999999999999E-10</v>
      </c>
      <c r="BS335" s="78">
        <v>5.2711677488099999</v>
      </c>
      <c r="BT335" s="78">
        <v>155571.819107836</v>
      </c>
      <c r="BU335" s="77">
        <f t="shared" si="260"/>
        <v>-1.0345656529864715E-10</v>
      </c>
      <c r="BV335" s="77">
        <f t="shared" si="261"/>
        <v>-1.0351024924225368E-10</v>
      </c>
      <c r="BW335" s="77">
        <f t="shared" si="262"/>
        <v>-1.0351025281099515E-10</v>
      </c>
      <c r="BX335" s="77">
        <f t="shared" si="263"/>
        <v>-1.0351025281122789E-10</v>
      </c>
      <c r="BZ335" s="78"/>
      <c r="CA335" s="78"/>
      <c r="CB335" s="78"/>
      <c r="CH335" s="78"/>
      <c r="CI335" s="78"/>
      <c r="CJ335" s="78"/>
      <c r="CP335" s="78"/>
      <c r="CQ335" s="78"/>
      <c r="CR335" s="78"/>
      <c r="CX335" s="78"/>
      <c r="CY335" s="78"/>
      <c r="CZ335" s="78"/>
      <c r="DF335" s="78">
        <v>4.8E-10</v>
      </c>
      <c r="DG335" s="78">
        <v>3.8410204374200001</v>
      </c>
      <c r="DH335" s="78">
        <v>102232.848705918</v>
      </c>
      <c r="DI335" s="77">
        <f t="shared" si="264"/>
        <v>-3.8171712273188375E-10</v>
      </c>
      <c r="DJ335" s="77">
        <f t="shared" si="265"/>
        <v>-3.8144169793853827E-10</v>
      </c>
      <c r="DK335" s="77">
        <f t="shared" si="266"/>
        <v>-3.8144167958117024E-10</v>
      </c>
      <c r="DL335" s="77">
        <f t="shared" si="267"/>
        <v>-3.8144167957994457E-10</v>
      </c>
      <c r="DN335" s="78">
        <v>6E-11</v>
      </c>
      <c r="DO335" s="78">
        <v>1.4239791102599999</v>
      </c>
      <c r="DP335" s="78">
        <v>102132.855462109</v>
      </c>
      <c r="DQ335" s="77">
        <f t="shared" si="268"/>
        <v>4.8566884238909895E-11</v>
      </c>
      <c r="DR335" s="77">
        <f t="shared" si="269"/>
        <v>4.8600152912822708E-11</v>
      </c>
      <c r="DS335" s="77">
        <f t="shared" si="270"/>
        <v>4.8600155127402718E-11</v>
      </c>
      <c r="DT335" s="77">
        <f t="shared" si="271"/>
        <v>4.8600155127546725E-11</v>
      </c>
      <c r="DV335" s="78"/>
      <c r="DW335" s="78"/>
      <c r="DX335" s="78"/>
      <c r="ED335" s="78"/>
      <c r="EE335" s="78"/>
      <c r="EF335" s="78"/>
      <c r="EL335" s="78"/>
      <c r="EM335" s="78"/>
      <c r="EN335" s="78"/>
      <c r="ET335" s="78"/>
      <c r="EU335" s="78"/>
      <c r="EV335" s="78"/>
    </row>
    <row r="336" spans="12:152" s="77" customFormat="1" ht="12.75">
      <c r="L336" s="78"/>
      <c r="N336" s="78">
        <v>3.3000000000000002E-9</v>
      </c>
      <c r="O336" s="78">
        <v>5.5308696607999996</v>
      </c>
      <c r="P336" s="78">
        <v>10021.8372800994</v>
      </c>
      <c r="Q336" s="77">
        <f t="shared" si="244"/>
        <v>3.2134419763135204E-9</v>
      </c>
      <c r="R336" s="77">
        <f t="shared" si="245"/>
        <v>3.2135115815870329E-9</v>
      </c>
      <c r="S336" s="77">
        <f t="shared" si="246"/>
        <v>3.2135115862225108E-9</v>
      </c>
      <c r="T336" s="77">
        <f t="shared" si="247"/>
        <v>3.2135115862228202E-9</v>
      </c>
      <c r="V336" s="78">
        <v>4.0999999999999998E-10</v>
      </c>
      <c r="W336" s="78">
        <v>0.44351702670999998</v>
      </c>
      <c r="X336" s="78">
        <v>25619.938151219802</v>
      </c>
      <c r="Y336" s="77">
        <f t="shared" si="248"/>
        <v>-3.9859389013509604E-10</v>
      </c>
      <c r="Z336" s="77">
        <f t="shared" si="249"/>
        <v>-3.9857111569651508E-10</v>
      </c>
      <c r="AA336" s="77">
        <f t="shared" si="250"/>
        <v>-3.9857111417876594E-10</v>
      </c>
      <c r="AB336" s="77">
        <f t="shared" si="251"/>
        <v>-3.9857111417866487E-10</v>
      </c>
      <c r="AD336" s="78">
        <v>1.9999999999999999E-11</v>
      </c>
      <c r="AE336" s="78">
        <v>2.88997273266</v>
      </c>
      <c r="AF336" s="78">
        <v>27154.3986187642</v>
      </c>
      <c r="AG336" s="77">
        <f t="shared" si="252"/>
        <v>-1.9997833919462932E-11</v>
      </c>
      <c r="AH336" s="77">
        <f t="shared" si="253"/>
        <v>-1.9997759341871002E-11</v>
      </c>
      <c r="AI336" s="77">
        <f t="shared" si="254"/>
        <v>-1.9997759336861357E-11</v>
      </c>
      <c r="AJ336" s="77">
        <f t="shared" si="255"/>
        <v>-1.9997759336861024E-11</v>
      </c>
      <c r="AL336" s="78"/>
      <c r="AM336" s="78"/>
      <c r="AN336" s="78"/>
      <c r="AT336" s="78"/>
      <c r="AU336" s="78"/>
      <c r="AV336" s="78"/>
      <c r="BB336" s="78"/>
      <c r="BC336" s="78"/>
      <c r="BD336" s="78"/>
      <c r="BJ336" s="78">
        <v>1.1700000000000001E-9</v>
      </c>
      <c r="BK336" s="78">
        <v>0.17401840597000001</v>
      </c>
      <c r="BL336" s="78">
        <v>61279.713277265997</v>
      </c>
      <c r="BM336" s="77">
        <f t="shared" si="256"/>
        <v>1.1164153727511951E-9</v>
      </c>
      <c r="BN336" s="77">
        <f t="shared" si="257"/>
        <v>1.1162167500458983E-9</v>
      </c>
      <c r="BO336" s="77">
        <f t="shared" si="258"/>
        <v>1.1162167368037216E-9</v>
      </c>
      <c r="BP336" s="77">
        <f t="shared" si="259"/>
        <v>1.1162167368028446E-9</v>
      </c>
      <c r="BR336" s="78">
        <v>1.0999999999999999E-10</v>
      </c>
      <c r="BS336" s="78">
        <v>5.9841930992299996</v>
      </c>
      <c r="BT336" s="78">
        <v>107794.187511262</v>
      </c>
      <c r="BU336" s="77">
        <f t="shared" si="260"/>
        <v>5.289770986715152E-11</v>
      </c>
      <c r="BV336" s="77">
        <f t="shared" si="261"/>
        <v>5.2801499845008216E-11</v>
      </c>
      <c r="BW336" s="77">
        <f t="shared" si="262"/>
        <v>5.2801493434724309E-11</v>
      </c>
      <c r="BX336" s="77">
        <f t="shared" si="263"/>
        <v>5.2801493434296456E-11</v>
      </c>
      <c r="BZ336" s="78"/>
      <c r="CA336" s="78"/>
      <c r="CB336" s="78"/>
      <c r="CH336" s="78"/>
      <c r="CI336" s="78"/>
      <c r="CJ336" s="78"/>
      <c r="CP336" s="78"/>
      <c r="CQ336" s="78"/>
      <c r="CR336" s="78"/>
      <c r="CX336" s="78"/>
      <c r="CY336" s="78"/>
      <c r="CZ336" s="78"/>
      <c r="DF336" s="78">
        <v>4.8999999999999996E-10</v>
      </c>
      <c r="DG336" s="78">
        <v>5.0546421665299999</v>
      </c>
      <c r="DH336" s="78">
        <v>7994.5284420241996</v>
      </c>
      <c r="DI336" s="77">
        <f t="shared" si="264"/>
        <v>-8.3111148858779928E-13</v>
      </c>
      <c r="DJ336" s="77">
        <f t="shared" si="265"/>
        <v>-8.6735333467893419E-13</v>
      </c>
      <c r="DK336" s="77">
        <f t="shared" si="266"/>
        <v>-8.6735574874288906E-13</v>
      </c>
      <c r="DL336" s="77">
        <f t="shared" si="267"/>
        <v>-8.6735574890304514E-13</v>
      </c>
      <c r="DN336" s="78">
        <v>6E-11</v>
      </c>
      <c r="DO336" s="78">
        <v>5.1504316805599997</v>
      </c>
      <c r="DP336" s="78">
        <v>97580.901965051104</v>
      </c>
      <c r="DQ336" s="77">
        <f t="shared" si="268"/>
        <v>-1.4986881465622187E-11</v>
      </c>
      <c r="DR336" s="77">
        <f t="shared" si="269"/>
        <v>-1.5039325781667379E-11</v>
      </c>
      <c r="DS336" s="77">
        <f t="shared" si="270"/>
        <v>-1.5039329274570136E-11</v>
      </c>
      <c r="DT336" s="77">
        <f t="shared" si="271"/>
        <v>-1.5039329274801259E-11</v>
      </c>
      <c r="DV336" s="78"/>
      <c r="DW336" s="78"/>
      <c r="DX336" s="78"/>
      <c r="ED336" s="78"/>
      <c r="EE336" s="78"/>
      <c r="EF336" s="78"/>
      <c r="EL336" s="78"/>
      <c r="EM336" s="78"/>
      <c r="EN336" s="78"/>
      <c r="ET336" s="78"/>
      <c r="EU336" s="78"/>
      <c r="EV336" s="78"/>
    </row>
    <row r="337" spans="12:152" s="77" customFormat="1" ht="12.75">
      <c r="L337" s="78"/>
      <c r="N337" s="78">
        <v>3.36E-9</v>
      </c>
      <c r="O337" s="78">
        <v>2.4916336242599999</v>
      </c>
      <c r="P337" s="78">
        <v>25344.913081041599</v>
      </c>
      <c r="Q337" s="77">
        <f t="shared" si="244"/>
        <v>3.2963267910957421E-9</v>
      </c>
      <c r="R337" s="77">
        <f t="shared" si="245"/>
        <v>3.2964793545920381E-9</v>
      </c>
      <c r="S337" s="77">
        <f t="shared" si="246"/>
        <v>3.2964793647482465E-9</v>
      </c>
      <c r="T337" s="77">
        <f t="shared" si="247"/>
        <v>3.296479364748912E-9</v>
      </c>
      <c r="V337" s="78">
        <v>4.0999999999999998E-10</v>
      </c>
      <c r="W337" s="78">
        <v>1.47439583353</v>
      </c>
      <c r="X337" s="78">
        <v>76681.750076439494</v>
      </c>
      <c r="Y337" s="77">
        <f t="shared" si="248"/>
        <v>-3.740576101263247E-10</v>
      </c>
      <c r="Z337" s="77">
        <f t="shared" si="249"/>
        <v>-3.741766104310922E-10</v>
      </c>
      <c r="AA337" s="77">
        <f t="shared" si="250"/>
        <v>-3.7417661835141449E-10</v>
      </c>
      <c r="AB337" s="77">
        <f t="shared" si="251"/>
        <v>-3.7417661835193851E-10</v>
      </c>
      <c r="AD337" s="78">
        <v>3E-11</v>
      </c>
      <c r="AE337" s="78">
        <v>5.8572194443900001</v>
      </c>
      <c r="AF337" s="78">
        <v>52329.585093633097</v>
      </c>
      <c r="AG337" s="77">
        <f t="shared" si="252"/>
        <v>7.844226967527519E-13</v>
      </c>
      <c r="AH337" s="77">
        <f t="shared" si="253"/>
        <v>7.6990342615722602E-13</v>
      </c>
      <c r="AI337" s="77">
        <f t="shared" si="254"/>
        <v>7.6990245902361453E-13</v>
      </c>
      <c r="AJ337" s="77">
        <f t="shared" si="255"/>
        <v>7.6990245896053918E-13</v>
      </c>
      <c r="AL337" s="78"/>
      <c r="AM337" s="78"/>
      <c r="AN337" s="78"/>
      <c r="AT337" s="78"/>
      <c r="AU337" s="78"/>
      <c r="AV337" s="78"/>
      <c r="BB337" s="78"/>
      <c r="BC337" s="78"/>
      <c r="BD337" s="78"/>
      <c r="BJ337" s="78">
        <v>8.9000000000000003E-10</v>
      </c>
      <c r="BK337" s="78">
        <v>0.41552735761999998</v>
      </c>
      <c r="BL337" s="78">
        <v>26164.1692128498</v>
      </c>
      <c r="BM337" s="77">
        <f t="shared" si="256"/>
        <v>8.8124789922692887E-10</v>
      </c>
      <c r="BN337" s="77">
        <f t="shared" si="257"/>
        <v>8.8121773468857356E-10</v>
      </c>
      <c r="BO337" s="77">
        <f t="shared" si="258"/>
        <v>8.8121773267759781E-10</v>
      </c>
      <c r="BP337" s="77">
        <f t="shared" si="259"/>
        <v>8.812177326774666E-10</v>
      </c>
      <c r="BR337" s="78">
        <v>1E-10</v>
      </c>
      <c r="BS337" s="78">
        <v>0.55390559777000004</v>
      </c>
      <c r="BT337" s="78">
        <v>26941.0995233262</v>
      </c>
      <c r="BU337" s="77">
        <f t="shared" si="260"/>
        <v>-3.9187052837947228E-11</v>
      </c>
      <c r="BV337" s="77">
        <f t="shared" si="261"/>
        <v>-3.9164119997909906E-11</v>
      </c>
      <c r="BW337" s="77">
        <f t="shared" si="262"/>
        <v>-3.9164118470274909E-11</v>
      </c>
      <c r="BX337" s="77">
        <f t="shared" si="263"/>
        <v>-3.9164118470172914E-11</v>
      </c>
      <c r="BZ337" s="78"/>
      <c r="CA337" s="78"/>
      <c r="CB337" s="78"/>
      <c r="CH337" s="78"/>
      <c r="CI337" s="78"/>
      <c r="CJ337" s="78"/>
      <c r="CP337" s="78"/>
      <c r="CQ337" s="78"/>
      <c r="CR337" s="78"/>
      <c r="CX337" s="78"/>
      <c r="CY337" s="78"/>
      <c r="CZ337" s="78"/>
      <c r="DF337" s="78">
        <v>4.3999999999999998E-10</v>
      </c>
      <c r="DG337" s="78">
        <v>5.4289022484</v>
      </c>
      <c r="DH337" s="78">
        <v>86143.798578061498</v>
      </c>
      <c r="DI337" s="77">
        <f t="shared" si="264"/>
        <v>2.5134624212933724E-10</v>
      </c>
      <c r="DJ337" s="77">
        <f t="shared" si="265"/>
        <v>2.5105833861428414E-10</v>
      </c>
      <c r="DK337" s="77">
        <f t="shared" si="266"/>
        <v>2.5105831943175E-10</v>
      </c>
      <c r="DL337" s="77">
        <f t="shared" si="267"/>
        <v>2.510583194304765E-10</v>
      </c>
      <c r="DN337" s="78">
        <v>7.9999999999999995E-11</v>
      </c>
      <c r="DO337" s="78">
        <v>2.6740438560399999</v>
      </c>
      <c r="DP337" s="78">
        <v>647.01083331480004</v>
      </c>
      <c r="DQ337" s="77">
        <f t="shared" si="268"/>
        <v>4.888748528109282E-11</v>
      </c>
      <c r="DR337" s="77">
        <f t="shared" si="269"/>
        <v>4.8887106221474787E-11</v>
      </c>
      <c r="DS337" s="77">
        <f t="shared" si="270"/>
        <v>4.8887106196225622E-11</v>
      </c>
      <c r="DT337" s="77">
        <f t="shared" si="271"/>
        <v>4.8887106196223961E-11</v>
      </c>
      <c r="DV337" s="78"/>
      <c r="DW337" s="78"/>
      <c r="DX337" s="78"/>
      <c r="ED337" s="78"/>
      <c r="EE337" s="78"/>
      <c r="EF337" s="78"/>
      <c r="EL337" s="78"/>
      <c r="EM337" s="78"/>
      <c r="EN337" s="78"/>
      <c r="ET337" s="78"/>
      <c r="EU337" s="78"/>
      <c r="EV337" s="78"/>
    </row>
    <row r="338" spans="12:152" s="77" customFormat="1" ht="12.75">
      <c r="L338" s="78"/>
      <c r="N338" s="78">
        <v>3.8099999999999999E-9</v>
      </c>
      <c r="O338" s="78">
        <v>5.9092870586100004</v>
      </c>
      <c r="P338" s="78">
        <v>78187.443353446899</v>
      </c>
      <c r="Q338" s="77">
        <f t="shared" si="244"/>
        <v>3.5788809667464273E-9</v>
      </c>
      <c r="R338" s="77">
        <f t="shared" si="245"/>
        <v>3.5779347379339769E-9</v>
      </c>
      <c r="S338" s="77">
        <f t="shared" si="246"/>
        <v>3.5779346748434136E-9</v>
      </c>
      <c r="T338" s="77">
        <f t="shared" si="247"/>
        <v>3.5779346748392454E-9</v>
      </c>
      <c r="V338" s="78">
        <v>3.9E-10</v>
      </c>
      <c r="W338" s="78">
        <v>1.71519867865</v>
      </c>
      <c r="X338" s="78">
        <v>111590.28815789599</v>
      </c>
      <c r="Y338" s="77">
        <f t="shared" si="248"/>
        <v>1.2181332270360586E-10</v>
      </c>
      <c r="Z338" s="77">
        <f t="shared" si="249"/>
        <v>1.2143076544182478E-10</v>
      </c>
      <c r="AA338" s="77">
        <f t="shared" si="250"/>
        <v>1.2143073995540279E-10</v>
      </c>
      <c r="AB338" s="77">
        <f t="shared" si="251"/>
        <v>1.2143073995371744E-10</v>
      </c>
      <c r="AD338" s="78">
        <v>1.9999999999999999E-11</v>
      </c>
      <c r="AE338" s="78">
        <v>6.1014579916400002</v>
      </c>
      <c r="AF338" s="78">
        <v>77623.812138408495</v>
      </c>
      <c r="AG338" s="77">
        <f t="shared" si="252"/>
        <v>-1.9696525984656363E-11</v>
      </c>
      <c r="AH338" s="77">
        <f t="shared" si="253"/>
        <v>-1.9694028297569822E-11</v>
      </c>
      <c r="AI338" s="77">
        <f t="shared" si="254"/>
        <v>-1.9694028130860739E-11</v>
      </c>
      <c r="AJ338" s="77">
        <f t="shared" si="255"/>
        <v>-1.9694028130849841E-11</v>
      </c>
      <c r="AL338" s="78"/>
      <c r="AM338" s="78"/>
      <c r="AN338" s="78"/>
      <c r="AT338" s="78"/>
      <c r="AU338" s="78"/>
      <c r="AV338" s="78"/>
      <c r="BB338" s="78"/>
      <c r="BC338" s="78"/>
      <c r="BD338" s="78"/>
      <c r="BJ338" s="78">
        <v>9.0999999999999996E-10</v>
      </c>
      <c r="BK338" s="78">
        <v>2.2844735196200001</v>
      </c>
      <c r="BL338" s="78">
        <v>157057.109814539</v>
      </c>
      <c r="BM338" s="77">
        <f t="shared" si="256"/>
        <v>1.0914857842404211E-10</v>
      </c>
      <c r="BN338" s="77">
        <f t="shared" si="257"/>
        <v>1.0783573683499701E-10</v>
      </c>
      <c r="BO338" s="77">
        <f t="shared" si="258"/>
        <v>1.0783564937915369E-10</v>
      </c>
      <c r="BP338" s="77">
        <f t="shared" si="259"/>
        <v>1.0783564937340104E-10</v>
      </c>
      <c r="BR338" s="78">
        <v>1E-10</v>
      </c>
      <c r="BS338" s="78">
        <v>1.4916184434399999</v>
      </c>
      <c r="BT338" s="78">
        <v>52329.585093633097</v>
      </c>
      <c r="BU338" s="77">
        <f t="shared" si="260"/>
        <v>9.3126075759076385E-11</v>
      </c>
      <c r="BV338" s="77">
        <f t="shared" si="261"/>
        <v>9.3143704583368978E-11</v>
      </c>
      <c r="BW338" s="77">
        <f t="shared" si="262"/>
        <v>9.3143705756896576E-11</v>
      </c>
      <c r="BX338" s="77">
        <f t="shared" si="263"/>
        <v>9.3143705756973116E-11</v>
      </c>
      <c r="BZ338" s="78"/>
      <c r="CA338" s="78"/>
      <c r="CB338" s="78"/>
      <c r="CH338" s="78"/>
      <c r="CI338" s="78"/>
      <c r="CJ338" s="78"/>
      <c r="CP338" s="78"/>
      <c r="CQ338" s="78"/>
      <c r="CR338" s="78"/>
      <c r="CX338" s="78"/>
      <c r="CY338" s="78"/>
      <c r="CZ338" s="78"/>
      <c r="DF338" s="78">
        <v>5.7999999999999996E-10</v>
      </c>
      <c r="DG338" s="78">
        <v>3.8057113823700002</v>
      </c>
      <c r="DH338" s="78">
        <v>99024.136457913904</v>
      </c>
      <c r="DI338" s="77">
        <f t="shared" si="264"/>
        <v>1.0070614795087562E-10</v>
      </c>
      <c r="DJ338" s="77">
        <f t="shared" si="265"/>
        <v>1.0122939733374197E-10</v>
      </c>
      <c r="DK338" s="77">
        <f t="shared" si="266"/>
        <v>1.0122943218448838E-10</v>
      </c>
      <c r="DL338" s="77">
        <f t="shared" si="267"/>
        <v>1.0122943218682574E-10</v>
      </c>
      <c r="DN338" s="78">
        <v>5.0000000000000002E-11</v>
      </c>
      <c r="DO338" s="78">
        <v>4.5822725868500003</v>
      </c>
      <c r="DP338" s="78">
        <v>25977.6968203547</v>
      </c>
      <c r="DQ338" s="77">
        <f t="shared" si="268"/>
        <v>1.7046664489305345E-11</v>
      </c>
      <c r="DR338" s="77">
        <f t="shared" si="269"/>
        <v>1.7035367053641281E-11</v>
      </c>
      <c r="DS338" s="77">
        <f t="shared" si="270"/>
        <v>1.7035366301087507E-11</v>
      </c>
      <c r="DT338" s="77">
        <f t="shared" si="271"/>
        <v>1.7035366301038074E-11</v>
      </c>
      <c r="DV338" s="78"/>
      <c r="DW338" s="78"/>
      <c r="DX338" s="78"/>
      <c r="ED338" s="78"/>
      <c r="EE338" s="78"/>
      <c r="EF338" s="78"/>
      <c r="EL338" s="78"/>
      <c r="EM338" s="78"/>
      <c r="EN338" s="78"/>
      <c r="ET338" s="78"/>
      <c r="EU338" s="78"/>
      <c r="EV338" s="78"/>
    </row>
    <row r="339" spans="12:152" s="77" customFormat="1" ht="12.75">
      <c r="L339" s="78"/>
      <c r="N339" s="78">
        <v>3.1599999999999998E-9</v>
      </c>
      <c r="O339" s="78">
        <v>2.4253283623300002</v>
      </c>
      <c r="P339" s="78">
        <v>52101.024684581003</v>
      </c>
      <c r="Q339" s="77">
        <f t="shared" si="244"/>
        <v>-2.664365446482602E-9</v>
      </c>
      <c r="R339" s="77">
        <f t="shared" si="245"/>
        <v>-2.6635461568030365E-9</v>
      </c>
      <c r="S339" s="77">
        <f t="shared" si="246"/>
        <v>-2.6635461022097025E-9</v>
      </c>
      <c r="T339" s="77">
        <f t="shared" si="247"/>
        <v>-2.6635461022060299E-9</v>
      </c>
      <c r="V339" s="78">
        <v>4.0999999999999998E-10</v>
      </c>
      <c r="W339" s="78">
        <v>5.6759418104800003</v>
      </c>
      <c r="X339" s="78">
        <v>54509.002676020398</v>
      </c>
      <c r="Y339" s="77">
        <f t="shared" si="248"/>
        <v>1.3181125578771121E-10</v>
      </c>
      <c r="Z339" s="77">
        <f t="shared" si="249"/>
        <v>1.3161545194256264E-10</v>
      </c>
      <c r="AA339" s="77">
        <f t="shared" si="250"/>
        <v>1.3161543889898247E-10</v>
      </c>
      <c r="AB339" s="77">
        <f t="shared" si="251"/>
        <v>1.3161543889812166E-10</v>
      </c>
      <c r="AD339" s="78">
        <v>1.9999999999999999E-11</v>
      </c>
      <c r="AE339" s="78">
        <v>1.9824616558499999</v>
      </c>
      <c r="AF339" s="78">
        <v>77844.224780847304</v>
      </c>
      <c r="AG339" s="77">
        <f t="shared" si="252"/>
        <v>-1.4390629601382269E-11</v>
      </c>
      <c r="AH339" s="77">
        <f t="shared" si="253"/>
        <v>-1.4400628759847659E-11</v>
      </c>
      <c r="AI339" s="77">
        <f t="shared" si="254"/>
        <v>-1.4400629425641759E-11</v>
      </c>
      <c r="AJ339" s="77">
        <f t="shared" si="255"/>
        <v>-1.4400629425685939E-11</v>
      </c>
      <c r="AL339" s="78"/>
      <c r="AM339" s="78"/>
      <c r="AN339" s="78"/>
      <c r="AT339" s="78"/>
      <c r="AU339" s="78"/>
      <c r="AV339" s="78"/>
      <c r="BB339" s="78"/>
      <c r="BC339" s="78"/>
      <c r="BD339" s="78"/>
      <c r="BJ339" s="78">
        <v>1.03E-9</v>
      </c>
      <c r="BK339" s="78">
        <v>2.6778430657499999</v>
      </c>
      <c r="BL339" s="78">
        <v>172402.03644480801</v>
      </c>
      <c r="BM339" s="77">
        <f t="shared" si="256"/>
        <v>-2.603493521371489E-10</v>
      </c>
      <c r="BN339" s="77">
        <f t="shared" si="257"/>
        <v>-2.5875950566214858E-10</v>
      </c>
      <c r="BO339" s="77">
        <f t="shared" si="258"/>
        <v>-2.5875939974072035E-10</v>
      </c>
      <c r="BP339" s="77">
        <f t="shared" si="259"/>
        <v>-2.5875939973369314E-10</v>
      </c>
      <c r="BR339" s="78">
        <v>1.0999999999999999E-10</v>
      </c>
      <c r="BS339" s="78">
        <v>4.6894617813700004</v>
      </c>
      <c r="BT339" s="78">
        <v>26190.995915792701</v>
      </c>
      <c r="BU339" s="77">
        <f t="shared" si="260"/>
        <v>-7.3154921078061168E-11</v>
      </c>
      <c r="BV339" s="77">
        <f t="shared" si="261"/>
        <v>-7.3174824430017245E-11</v>
      </c>
      <c r="BW339" s="77">
        <f t="shared" si="262"/>
        <v>-7.3174825755634612E-11</v>
      </c>
      <c r="BX339" s="77">
        <f t="shared" si="263"/>
        <v>-7.3174825755721001E-11</v>
      </c>
      <c r="BZ339" s="78"/>
      <c r="CA339" s="78"/>
      <c r="CB339" s="78"/>
      <c r="CH339" s="78"/>
      <c r="CI339" s="78"/>
      <c r="CJ339" s="78"/>
      <c r="CP339" s="78"/>
      <c r="CQ339" s="78"/>
      <c r="CR339" s="78"/>
      <c r="CX339" s="78"/>
      <c r="CY339" s="78"/>
      <c r="CZ339" s="78"/>
      <c r="DF339" s="78">
        <v>4.3999999999999998E-10</v>
      </c>
      <c r="DG339" s="78">
        <v>4.0279292014200001</v>
      </c>
      <c r="DH339" s="78">
        <v>147423.511855327</v>
      </c>
      <c r="DI339" s="77">
        <f t="shared" si="264"/>
        <v>-4.2034750023512069E-10</v>
      </c>
      <c r="DJ339" s="77">
        <f t="shared" si="265"/>
        <v>-4.2052446060454369E-10</v>
      </c>
      <c r="DK339" s="77">
        <f t="shared" si="266"/>
        <v>-4.2052447236580538E-10</v>
      </c>
      <c r="DL339" s="77">
        <f t="shared" si="267"/>
        <v>-4.2052447236657068E-10</v>
      </c>
      <c r="DN339" s="78">
        <v>7.0000000000000004E-11</v>
      </c>
      <c r="DO339" s="78">
        <v>6.1843784254400003</v>
      </c>
      <c r="DP339" s="78">
        <v>128850.442812587</v>
      </c>
      <c r="DQ339" s="77">
        <f t="shared" si="268"/>
        <v>-1.3415057173944037E-11</v>
      </c>
      <c r="DR339" s="77">
        <f t="shared" si="269"/>
        <v>-1.333314828146225E-11</v>
      </c>
      <c r="DS339" s="77">
        <f t="shared" si="270"/>
        <v>-1.3333142824886453E-11</v>
      </c>
      <c r="DT339" s="77">
        <f t="shared" si="271"/>
        <v>-1.3333142824527084E-11</v>
      </c>
      <c r="DV339" s="78"/>
      <c r="DW339" s="78"/>
      <c r="DX339" s="78"/>
      <c r="ED339" s="78"/>
      <c r="EE339" s="78"/>
      <c r="EF339" s="78"/>
      <c r="EL339" s="78"/>
      <c r="EM339" s="78"/>
      <c r="EN339" s="78"/>
      <c r="ET339" s="78"/>
      <c r="EU339" s="78"/>
      <c r="EV339" s="78"/>
    </row>
    <row r="340" spans="12:152" s="77" customFormat="1" ht="12.75">
      <c r="L340" s="78"/>
      <c r="N340" s="78">
        <v>3.3099999999999999E-9</v>
      </c>
      <c r="O340" s="78">
        <v>4.3889728697099999</v>
      </c>
      <c r="P340" s="78">
        <v>26202.342430259399</v>
      </c>
      <c r="Q340" s="77">
        <f t="shared" si="244"/>
        <v>-2.9361944812808934E-9</v>
      </c>
      <c r="R340" s="77">
        <f t="shared" si="245"/>
        <v>-2.9365648135775303E-9</v>
      </c>
      <c r="S340" s="77">
        <f t="shared" si="246"/>
        <v>-2.9365648382395819E-9</v>
      </c>
      <c r="T340" s="77">
        <f t="shared" si="247"/>
        <v>-2.9365648382411883E-9</v>
      </c>
      <c r="V340" s="78">
        <v>4.8999999999999996E-10</v>
      </c>
      <c r="W340" s="78">
        <v>1.6573995057899999</v>
      </c>
      <c r="X340" s="78">
        <v>1581.9593482830001</v>
      </c>
      <c r="Y340" s="77">
        <f t="shared" si="248"/>
        <v>3.3043438821853857E-10</v>
      </c>
      <c r="Z340" s="77">
        <f t="shared" si="249"/>
        <v>3.3042909265928056E-10</v>
      </c>
      <c r="AA340" s="77">
        <f t="shared" si="250"/>
        <v>3.3042909230654149E-10</v>
      </c>
      <c r="AB340" s="77">
        <f t="shared" si="251"/>
        <v>3.3042909230651832E-10</v>
      </c>
      <c r="AD340" s="78">
        <v>1.9999999999999999E-11</v>
      </c>
      <c r="AE340" s="78">
        <v>0.1107175948</v>
      </c>
      <c r="AF340" s="78">
        <v>130866.113898746</v>
      </c>
      <c r="AG340" s="77">
        <f t="shared" si="252"/>
        <v>-1.9509621528258623E-11</v>
      </c>
      <c r="AH340" s="77">
        <f t="shared" si="253"/>
        <v>-1.9514936480973607E-11</v>
      </c>
      <c r="AI340" s="77">
        <f t="shared" si="254"/>
        <v>-1.9514936834049264E-11</v>
      </c>
      <c r="AJ340" s="77">
        <f t="shared" si="255"/>
        <v>-1.9514936834072157E-11</v>
      </c>
      <c r="AL340" s="78"/>
      <c r="AM340" s="78"/>
      <c r="AN340" s="78"/>
      <c r="AT340" s="78"/>
      <c r="AU340" s="78"/>
      <c r="AV340" s="78"/>
      <c r="BB340" s="78"/>
      <c r="BC340" s="78"/>
      <c r="BD340" s="78"/>
      <c r="BJ340" s="78">
        <v>8.3999999999999999E-10</v>
      </c>
      <c r="BK340" s="78">
        <v>4.3185211313199998</v>
      </c>
      <c r="BL340" s="78">
        <v>60055.895436487299</v>
      </c>
      <c r="BM340" s="77">
        <f t="shared" si="256"/>
        <v>-3.0324190525121939E-10</v>
      </c>
      <c r="BN340" s="77">
        <f t="shared" si="257"/>
        <v>-3.0367710568325006E-10</v>
      </c>
      <c r="BO340" s="77">
        <f t="shared" si="258"/>
        <v>-3.0367713466879206E-10</v>
      </c>
      <c r="BP340" s="77">
        <f t="shared" si="259"/>
        <v>-3.0367713467070636E-10</v>
      </c>
      <c r="BR340" s="78">
        <v>8.9999999999999999E-11</v>
      </c>
      <c r="BS340" s="78">
        <v>5.6309280338900001</v>
      </c>
      <c r="BT340" s="78">
        <v>27684.0895838588</v>
      </c>
      <c r="BU340" s="77">
        <f t="shared" si="260"/>
        <v>-8.8010142354643419E-11</v>
      </c>
      <c r="BV340" s="77">
        <f t="shared" si="261"/>
        <v>-8.800531903934506E-11</v>
      </c>
      <c r="BW340" s="77">
        <f t="shared" si="262"/>
        <v>-8.8005318717872223E-11</v>
      </c>
      <c r="BX340" s="77">
        <f t="shared" si="263"/>
        <v>-8.8005318717850807E-11</v>
      </c>
      <c r="BZ340" s="78"/>
      <c r="CA340" s="78"/>
      <c r="CB340" s="78"/>
      <c r="CH340" s="78"/>
      <c r="CI340" s="78"/>
      <c r="CJ340" s="78"/>
      <c r="CP340" s="78"/>
      <c r="CQ340" s="78"/>
      <c r="CR340" s="78"/>
      <c r="CX340" s="78"/>
      <c r="CY340" s="78"/>
      <c r="CZ340" s="78"/>
      <c r="DF340" s="78">
        <v>5.7999999999999996E-10</v>
      </c>
      <c r="DG340" s="78">
        <v>6.0974656642399996</v>
      </c>
      <c r="DH340" s="78">
        <v>52169.1777242483</v>
      </c>
      <c r="DI340" s="77">
        <f t="shared" si="264"/>
        <v>5.3076528278953694E-10</v>
      </c>
      <c r="DJ340" s="77">
        <f t="shared" si="265"/>
        <v>5.3065234983567462E-10</v>
      </c>
      <c r="DK340" s="77">
        <f t="shared" si="266"/>
        <v>5.3065234230910084E-10</v>
      </c>
      <c r="DL340" s="77">
        <f t="shared" si="267"/>
        <v>5.3065234230860836E-10</v>
      </c>
      <c r="DN340" s="78">
        <v>5.0000000000000002E-11</v>
      </c>
      <c r="DO340" s="78">
        <v>5.3389462280000001E-2</v>
      </c>
      <c r="DP340" s="78">
        <v>13541.421202491099</v>
      </c>
      <c r="DQ340" s="77">
        <f t="shared" si="268"/>
        <v>4.6612481074197919E-11</v>
      </c>
      <c r="DR340" s="77">
        <f t="shared" si="269"/>
        <v>4.6614747145966095E-11</v>
      </c>
      <c r="DS340" s="77">
        <f t="shared" si="270"/>
        <v>4.6614747296884687E-11</v>
      </c>
      <c r="DT340" s="77">
        <f t="shared" si="271"/>
        <v>4.6614747296894452E-11</v>
      </c>
      <c r="DV340" s="78"/>
      <c r="DW340" s="78"/>
      <c r="DX340" s="78"/>
      <c r="ED340" s="78"/>
      <c r="EE340" s="78"/>
      <c r="EF340" s="78"/>
      <c r="EL340" s="78"/>
      <c r="EM340" s="78"/>
      <c r="EN340" s="78"/>
      <c r="ET340" s="78"/>
      <c r="EU340" s="78"/>
      <c r="EV340" s="78"/>
    </row>
    <row r="341" spans="12:152" s="77" customFormat="1" ht="12.75">
      <c r="L341" s="78"/>
      <c r="N341" s="78">
        <v>4.01E-9</v>
      </c>
      <c r="O341" s="78">
        <v>1.99380933624</v>
      </c>
      <c r="P341" s="78">
        <v>49842.609890276297</v>
      </c>
      <c r="Q341" s="77">
        <f t="shared" si="244"/>
        <v>-2.0174165048633099E-9</v>
      </c>
      <c r="R341" s="77">
        <f t="shared" si="245"/>
        <v>-2.0158182172110842E-9</v>
      </c>
      <c r="S341" s="77">
        <f t="shared" si="246"/>
        <v>-2.0158181107349771E-9</v>
      </c>
      <c r="T341" s="77">
        <f t="shared" si="247"/>
        <v>-2.0158181107280805E-9</v>
      </c>
      <c r="V341" s="78">
        <v>4.0000000000000001E-10</v>
      </c>
      <c r="W341" s="78">
        <v>1.85008425708</v>
      </c>
      <c r="X341" s="78">
        <v>27999.102624791401</v>
      </c>
      <c r="Y341" s="77">
        <f t="shared" si="248"/>
        <v>-3.4203928860662453E-10</v>
      </c>
      <c r="Z341" s="77">
        <f t="shared" si="249"/>
        <v>-3.4209299842226385E-10</v>
      </c>
      <c r="AA341" s="77">
        <f t="shared" si="250"/>
        <v>-3.4209300199910294E-10</v>
      </c>
      <c r="AB341" s="77">
        <f t="shared" si="251"/>
        <v>-3.4209300199934453E-10</v>
      </c>
      <c r="AD341" s="78">
        <v>1.9999999999999999E-11</v>
      </c>
      <c r="AE341" s="78">
        <v>0.64849171164999997</v>
      </c>
      <c r="AF341" s="78">
        <v>52643.771273502804</v>
      </c>
      <c r="AG341" s="77">
        <f t="shared" si="252"/>
        <v>-1.1966679972201028E-11</v>
      </c>
      <c r="AH341" s="77">
        <f t="shared" si="253"/>
        <v>-1.1974483416326815E-11</v>
      </c>
      <c r="AI341" s="77">
        <f t="shared" si="254"/>
        <v>-1.1974483936018908E-11</v>
      </c>
      <c r="AJ341" s="77">
        <f t="shared" si="255"/>
        <v>-1.1974483936052599E-11</v>
      </c>
      <c r="AL341" s="78"/>
      <c r="AM341" s="78"/>
      <c r="AN341" s="78"/>
      <c r="AT341" s="78"/>
      <c r="AU341" s="78"/>
      <c r="AV341" s="78"/>
      <c r="BB341" s="78"/>
      <c r="BC341" s="78"/>
      <c r="BD341" s="78"/>
      <c r="BJ341" s="78">
        <v>8.4999999999999996E-10</v>
      </c>
      <c r="BK341" s="78">
        <v>4.5066655496500001</v>
      </c>
      <c r="BL341" s="78">
        <v>104358.726113297</v>
      </c>
      <c r="BM341" s="77">
        <f t="shared" si="256"/>
        <v>-5.9612315647002185E-10</v>
      </c>
      <c r="BN341" s="77">
        <f t="shared" si="257"/>
        <v>-5.9670789081625915E-10</v>
      </c>
      <c r="BO341" s="77">
        <f t="shared" si="258"/>
        <v>-5.9670792974682336E-10</v>
      </c>
      <c r="BP341" s="77">
        <f t="shared" si="259"/>
        <v>-5.9670792974943839E-10</v>
      </c>
      <c r="BR341" s="78">
        <v>1.0999999999999999E-10</v>
      </c>
      <c r="BS341" s="78">
        <v>6.0944540308799997</v>
      </c>
      <c r="BT341" s="78">
        <v>26555.868131928601</v>
      </c>
      <c r="BU341" s="77">
        <f t="shared" si="260"/>
        <v>-1.0722307449402562E-10</v>
      </c>
      <c r="BV341" s="77">
        <f t="shared" si="261"/>
        <v>-1.0722910542906326E-10</v>
      </c>
      <c r="BW341" s="77">
        <f t="shared" si="262"/>
        <v>-1.0722910583056746E-10</v>
      </c>
      <c r="BX341" s="77">
        <f t="shared" si="263"/>
        <v>-1.0722910583059396E-10</v>
      </c>
      <c r="BZ341" s="78"/>
      <c r="CA341" s="78"/>
      <c r="CB341" s="78"/>
      <c r="CH341" s="78"/>
      <c r="CI341" s="78"/>
      <c r="CJ341" s="78"/>
      <c r="CP341" s="78"/>
      <c r="CQ341" s="78"/>
      <c r="CR341" s="78"/>
      <c r="CX341" s="78"/>
      <c r="CY341" s="78"/>
      <c r="CZ341" s="78"/>
      <c r="DF341" s="78">
        <v>4.2E-10</v>
      </c>
      <c r="DG341" s="78">
        <v>4.3884383626599996</v>
      </c>
      <c r="DH341" s="78">
        <v>224.34479570190001</v>
      </c>
      <c r="DI341" s="77">
        <f t="shared" si="264"/>
        <v>-4.1999817295462857E-10</v>
      </c>
      <c r="DJ341" s="77">
        <f t="shared" si="265"/>
        <v>-4.1999817552501865E-10</v>
      </c>
      <c r="DK341" s="77">
        <f t="shared" si="266"/>
        <v>-4.1999817552518978E-10</v>
      </c>
      <c r="DL341" s="77">
        <f t="shared" si="267"/>
        <v>-4.1999817552518983E-10</v>
      </c>
      <c r="DN341" s="78">
        <v>6E-11</v>
      </c>
      <c r="DO341" s="78">
        <v>5.5558901014800002</v>
      </c>
      <c r="DP341" s="78">
        <v>155997.72788435</v>
      </c>
      <c r="DQ341" s="77">
        <f t="shared" si="268"/>
        <v>9.5180990452161765E-12</v>
      </c>
      <c r="DR341" s="77">
        <f t="shared" si="269"/>
        <v>9.603587327737992E-12</v>
      </c>
      <c r="DS341" s="77">
        <f t="shared" si="270"/>
        <v>9.6035930214353104E-12</v>
      </c>
      <c r="DT341" s="77">
        <f t="shared" si="271"/>
        <v>9.6035930218123723E-12</v>
      </c>
      <c r="DV341" s="78"/>
      <c r="DW341" s="78"/>
      <c r="DX341" s="78"/>
      <c r="ED341" s="78"/>
      <c r="EE341" s="78"/>
      <c r="EF341" s="78"/>
      <c r="EL341" s="78"/>
      <c r="EM341" s="78"/>
      <c r="EN341" s="78"/>
      <c r="ET341" s="78"/>
      <c r="EU341" s="78"/>
      <c r="EV341" s="78"/>
    </row>
    <row r="342" spans="12:152" s="77" customFormat="1" ht="12.75">
      <c r="L342" s="78"/>
      <c r="N342" s="78">
        <v>4.2199999999999999E-9</v>
      </c>
      <c r="O342" s="78">
        <v>0.46556669940000001</v>
      </c>
      <c r="P342" s="78">
        <v>1.4844727083</v>
      </c>
      <c r="Q342" s="77">
        <f t="shared" si="244"/>
        <v>3.7863191423998562E-9</v>
      </c>
      <c r="R342" s="77">
        <f t="shared" si="245"/>
        <v>3.7863191679913611E-9</v>
      </c>
      <c r="S342" s="77">
        <f t="shared" si="246"/>
        <v>3.7863191679930659E-9</v>
      </c>
      <c r="T342" s="77">
        <f t="shared" si="247"/>
        <v>3.7863191679930659E-9</v>
      </c>
      <c r="V342" s="78">
        <v>3.7999999999999998E-10</v>
      </c>
      <c r="W342" s="78">
        <v>3.9966857298099998</v>
      </c>
      <c r="X342" s="78">
        <v>9384.8410080752001</v>
      </c>
      <c r="Y342" s="77">
        <f t="shared" si="248"/>
        <v>-2.3191298588160141E-10</v>
      </c>
      <c r="Z342" s="77">
        <f t="shared" si="249"/>
        <v>-2.3188684821589282E-10</v>
      </c>
      <c r="AA342" s="77">
        <f t="shared" si="250"/>
        <v>-2.3188684647480655E-10</v>
      </c>
      <c r="AB342" s="77">
        <f t="shared" si="251"/>
        <v>-2.3188684647469103E-10</v>
      </c>
      <c r="AD342" s="78">
        <v>1.9999999999999999E-11</v>
      </c>
      <c r="AE342" s="78">
        <v>3.9841095071699999</v>
      </c>
      <c r="AF342" s="78">
        <v>104466.051854982</v>
      </c>
      <c r="AG342" s="77">
        <f t="shared" si="252"/>
        <v>-1.8958852633086793E-11</v>
      </c>
      <c r="AH342" s="77">
        <f t="shared" si="253"/>
        <v>-1.8952688377662796E-11</v>
      </c>
      <c r="AI342" s="77">
        <f t="shared" si="254"/>
        <v>-1.8952687966473314E-11</v>
      </c>
      <c r="AJ342" s="77">
        <f t="shared" si="255"/>
        <v>-1.8952687966445723E-11</v>
      </c>
      <c r="AL342" s="78"/>
      <c r="AM342" s="78"/>
      <c r="AN342" s="78"/>
      <c r="AT342" s="78"/>
      <c r="AU342" s="78"/>
      <c r="AV342" s="78"/>
      <c r="BB342" s="78"/>
      <c r="BC342" s="78"/>
      <c r="BD342" s="78"/>
      <c r="BJ342" s="78">
        <v>9.7999999999999992E-10</v>
      </c>
      <c r="BK342" s="78">
        <v>0.74967522191000002</v>
      </c>
      <c r="BL342" s="78">
        <v>105940.68546158</v>
      </c>
      <c r="BM342" s="77">
        <f t="shared" si="256"/>
        <v>-6.6019274100780044E-10</v>
      </c>
      <c r="BN342" s="77">
        <f t="shared" si="257"/>
        <v>-6.6090228984341701E-10</v>
      </c>
      <c r="BO342" s="77">
        <f t="shared" si="258"/>
        <v>-6.6090233708522195E-10</v>
      </c>
      <c r="BP342" s="77">
        <f t="shared" si="259"/>
        <v>-6.6090233708834797E-10</v>
      </c>
      <c r="BR342" s="78">
        <v>1E-10</v>
      </c>
      <c r="BS342" s="78">
        <v>9.6989753870000001E-2</v>
      </c>
      <c r="BT342" s="78">
        <v>29416.0387978543</v>
      </c>
      <c r="BU342" s="77">
        <f t="shared" si="260"/>
        <v>9.3574402786888194E-11</v>
      </c>
      <c r="BV342" s="77">
        <f t="shared" si="261"/>
        <v>9.3583997458268207E-11</v>
      </c>
      <c r="BW342" s="77">
        <f t="shared" si="262"/>
        <v>9.358399809713734E-11</v>
      </c>
      <c r="BX342" s="77">
        <f t="shared" si="263"/>
        <v>9.3583998097179397E-11</v>
      </c>
      <c r="BZ342" s="78"/>
      <c r="CA342" s="78"/>
      <c r="CB342" s="78"/>
      <c r="CH342" s="78"/>
      <c r="CI342" s="78"/>
      <c r="CJ342" s="78"/>
      <c r="CP342" s="78"/>
      <c r="CQ342" s="78"/>
      <c r="CR342" s="78"/>
      <c r="CX342" s="78"/>
      <c r="CY342" s="78"/>
      <c r="CZ342" s="78"/>
      <c r="DF342" s="78">
        <v>4.3000000000000001E-10</v>
      </c>
      <c r="DG342" s="78">
        <v>1.5785939687399999</v>
      </c>
      <c r="DH342" s="78">
        <v>23976.252828196601</v>
      </c>
      <c r="DI342" s="77">
        <f t="shared" si="264"/>
        <v>3.5792492828855052E-10</v>
      </c>
      <c r="DJ342" s="77">
        <f t="shared" si="265"/>
        <v>3.5797778083882414E-10</v>
      </c>
      <c r="DK342" s="77">
        <f t="shared" si="266"/>
        <v>3.5797778435874317E-10</v>
      </c>
      <c r="DL342" s="77">
        <f t="shared" si="267"/>
        <v>3.5797778435897333E-10</v>
      </c>
      <c r="DN342" s="78">
        <v>5.0000000000000002E-11</v>
      </c>
      <c r="DO342" s="78">
        <v>5.5473193593800003</v>
      </c>
      <c r="DP342" s="78">
        <v>96357.0841242725</v>
      </c>
      <c r="DQ342" s="77">
        <f t="shared" si="268"/>
        <v>3.0131603426173079E-11</v>
      </c>
      <c r="DR342" s="77">
        <f t="shared" si="269"/>
        <v>3.0096021036666417E-11</v>
      </c>
      <c r="DS342" s="77">
        <f t="shared" si="270"/>
        <v>3.0096018665730693E-11</v>
      </c>
      <c r="DT342" s="77">
        <f t="shared" si="271"/>
        <v>3.0096018665576359E-11</v>
      </c>
      <c r="DV342" s="78"/>
      <c r="DW342" s="78"/>
      <c r="DX342" s="78"/>
      <c r="ED342" s="78"/>
      <c r="EE342" s="78"/>
      <c r="EF342" s="78"/>
      <c r="EL342" s="78"/>
      <c r="EM342" s="78"/>
      <c r="EN342" s="78"/>
      <c r="ET342" s="78"/>
      <c r="EU342" s="78"/>
      <c r="EV342" s="78"/>
    </row>
    <row r="343" spans="12:152" s="77" customFormat="1" ht="12.75">
      <c r="L343" s="78"/>
      <c r="N343" s="78">
        <v>3.1E-9</v>
      </c>
      <c r="O343" s="78">
        <v>6.1881919707300002</v>
      </c>
      <c r="P343" s="78">
        <v>27154.3986187642</v>
      </c>
      <c r="Q343" s="77">
        <f t="shared" si="244"/>
        <v>3.068838262767248E-9</v>
      </c>
      <c r="R343" s="77">
        <f t="shared" si="245"/>
        <v>3.0689483134481747E-9</v>
      </c>
      <c r="S343" s="77">
        <f t="shared" si="246"/>
        <v>3.068948320772189E-9</v>
      </c>
      <c r="T343" s="77">
        <f t="shared" si="247"/>
        <v>3.0689483207726738E-9</v>
      </c>
      <c r="V343" s="78">
        <v>3.7000000000000001E-10</v>
      </c>
      <c r="W343" s="78">
        <v>2.8314798726800001</v>
      </c>
      <c r="X343" s="78">
        <v>102132.855462109</v>
      </c>
      <c r="Y343" s="77">
        <f t="shared" si="248"/>
        <v>-1.656813247955878E-10</v>
      </c>
      <c r="Z343" s="77">
        <f t="shared" si="249"/>
        <v>-1.6536864669097328E-10</v>
      </c>
      <c r="AA343" s="77">
        <f t="shared" si="250"/>
        <v>-1.653686258585771E-10</v>
      </c>
      <c r="AB343" s="77">
        <f t="shared" si="251"/>
        <v>-1.6536862585722246E-10</v>
      </c>
      <c r="AD343" s="78">
        <v>1.9999999999999999E-11</v>
      </c>
      <c r="AE343" s="78">
        <v>1.83715639115</v>
      </c>
      <c r="AF343" s="78">
        <v>123668.805106625</v>
      </c>
      <c r="AG343" s="77">
        <f t="shared" si="252"/>
        <v>1.0575526455011942E-11</v>
      </c>
      <c r="AH343" s="77">
        <f t="shared" si="253"/>
        <v>1.059494169723102E-11</v>
      </c>
      <c r="AI343" s="77">
        <f t="shared" si="254"/>
        <v>1.0594942990016367E-11</v>
      </c>
      <c r="AJ343" s="77">
        <f t="shared" si="255"/>
        <v>1.0594942990103148E-11</v>
      </c>
      <c r="AL343" s="78"/>
      <c r="AM343" s="78"/>
      <c r="AN343" s="78"/>
      <c r="AT343" s="78"/>
      <c r="AU343" s="78"/>
      <c r="AV343" s="78"/>
      <c r="BB343" s="78"/>
      <c r="BC343" s="78"/>
      <c r="BD343" s="78"/>
      <c r="BJ343" s="78">
        <v>8.1999999999999996E-10</v>
      </c>
      <c r="BK343" s="78">
        <v>2.80078395016</v>
      </c>
      <c r="BL343" s="78">
        <v>52101.024684581003</v>
      </c>
      <c r="BM343" s="77">
        <f t="shared" si="256"/>
        <v>-8.0489786351232682E-10</v>
      </c>
      <c r="BN343" s="77">
        <f t="shared" si="257"/>
        <v>-8.0482226069330552E-10</v>
      </c>
      <c r="BO343" s="77">
        <f t="shared" si="258"/>
        <v>-8.0482225565118856E-10</v>
      </c>
      <c r="BP343" s="77">
        <f t="shared" si="259"/>
        <v>-8.0482225565084942E-10</v>
      </c>
      <c r="BR343" s="78">
        <v>1E-10</v>
      </c>
      <c r="BS343" s="78">
        <v>0.72339727974000001</v>
      </c>
      <c r="BT343" s="78">
        <v>22759.767485294</v>
      </c>
      <c r="BU343" s="77">
        <f t="shared" si="260"/>
        <v>9.8125803767422605E-11</v>
      </c>
      <c r="BV343" s="77">
        <f t="shared" si="261"/>
        <v>9.8129859179617802E-11</v>
      </c>
      <c r="BW343" s="77">
        <f t="shared" si="262"/>
        <v>9.8129859449603428E-11</v>
      </c>
      <c r="BX343" s="77">
        <f t="shared" si="263"/>
        <v>9.8129859449621212E-11</v>
      </c>
      <c r="BZ343" s="78"/>
      <c r="CA343" s="78"/>
      <c r="CB343" s="78"/>
      <c r="CH343" s="78"/>
      <c r="CI343" s="78"/>
      <c r="CJ343" s="78"/>
      <c r="CP343" s="78"/>
      <c r="CQ343" s="78"/>
      <c r="CR343" s="78"/>
      <c r="CX343" s="78"/>
      <c r="CY343" s="78"/>
      <c r="CZ343" s="78"/>
      <c r="DF343" s="78">
        <v>4.8999999999999996E-10</v>
      </c>
      <c r="DG343" s="78">
        <v>0.46973350644</v>
      </c>
      <c r="DH343" s="78">
        <v>51707.841292793899</v>
      </c>
      <c r="DI343" s="77">
        <f t="shared" si="264"/>
        <v>-4.6141868974607096E-10</v>
      </c>
      <c r="DJ343" s="77">
        <f t="shared" si="265"/>
        <v>-4.6133974996777088E-10</v>
      </c>
      <c r="DK343" s="77">
        <f t="shared" si="266"/>
        <v>-4.613397447060765E-10</v>
      </c>
      <c r="DL343" s="77">
        <f t="shared" si="267"/>
        <v>-4.6133974470572924E-10</v>
      </c>
      <c r="DN343" s="78">
        <v>6E-11</v>
      </c>
      <c r="DO343" s="78">
        <v>0.36201698821</v>
      </c>
      <c r="DP343" s="78">
        <v>26308.315784013001</v>
      </c>
      <c r="DQ343" s="77">
        <f t="shared" si="268"/>
        <v>3.276582802951254E-11</v>
      </c>
      <c r="DR343" s="77">
        <f t="shared" si="269"/>
        <v>3.2753593123795795E-11</v>
      </c>
      <c r="DS343" s="77">
        <f t="shared" si="270"/>
        <v>3.2753592308764908E-11</v>
      </c>
      <c r="DT343" s="77">
        <f t="shared" si="271"/>
        <v>3.275359230871204E-11</v>
      </c>
      <c r="DV343" s="78"/>
      <c r="DW343" s="78"/>
      <c r="DX343" s="78"/>
      <c r="ED343" s="78"/>
      <c r="EE343" s="78"/>
      <c r="EF343" s="78"/>
      <c r="EL343" s="78"/>
      <c r="EM343" s="78"/>
      <c r="EN343" s="78"/>
      <c r="ET343" s="78"/>
      <c r="EU343" s="78"/>
      <c r="EV343" s="78"/>
    </row>
    <row r="344" spans="12:152" s="77" customFormat="1" ht="12.75">
      <c r="L344" s="78"/>
      <c r="N344" s="78">
        <v>3.0199999999999999E-9</v>
      </c>
      <c r="O344" s="78">
        <v>4.6857594279299999</v>
      </c>
      <c r="P344" s="78">
        <v>25565.3257234804</v>
      </c>
      <c r="Q344" s="77">
        <f t="shared" si="244"/>
        <v>1.1865346508067442E-9</v>
      </c>
      <c r="R344" s="77">
        <f t="shared" si="245"/>
        <v>1.1871914763032805E-9</v>
      </c>
      <c r="S344" s="77">
        <f t="shared" si="246"/>
        <v>1.1871915200520872E-9</v>
      </c>
      <c r="T344" s="77">
        <f t="shared" si="247"/>
        <v>1.1871915200550074E-9</v>
      </c>
      <c r="V344" s="78">
        <v>3.9E-10</v>
      </c>
      <c r="W344" s="78">
        <v>0.84546566819000002</v>
      </c>
      <c r="X344" s="78">
        <v>365230.64398203802</v>
      </c>
      <c r="Y344" s="77">
        <f t="shared" si="248"/>
        <v>2.0516519485607223E-10</v>
      </c>
      <c r="Z344" s="77">
        <f t="shared" si="249"/>
        <v>2.0404329861391138E-10</v>
      </c>
      <c r="AA344" s="77">
        <f t="shared" si="250"/>
        <v>2.0404322380678123E-10</v>
      </c>
      <c r="AB344" s="77">
        <f t="shared" si="251"/>
        <v>2.0404322380179357E-10</v>
      </c>
      <c r="AD344" s="78">
        <v>1.9999999999999999E-11</v>
      </c>
      <c r="AE344" s="78">
        <v>5.6130571102599998</v>
      </c>
      <c r="AF344" s="78">
        <v>76667.522982437906</v>
      </c>
      <c r="AG344" s="77">
        <f t="shared" si="252"/>
        <v>1.4587220623069723E-12</v>
      </c>
      <c r="AH344" s="77">
        <f t="shared" si="253"/>
        <v>1.4728700255580353E-12</v>
      </c>
      <c r="AI344" s="77">
        <f t="shared" si="254"/>
        <v>1.4728709679276216E-12</v>
      </c>
      <c r="AJ344" s="77">
        <f t="shared" si="255"/>
        <v>1.4728709679899797E-12</v>
      </c>
      <c r="AL344" s="78"/>
      <c r="AM344" s="78"/>
      <c r="AN344" s="78"/>
      <c r="AT344" s="78"/>
      <c r="AU344" s="78"/>
      <c r="AV344" s="78"/>
      <c r="BB344" s="78"/>
      <c r="BC344" s="78"/>
      <c r="BD344" s="78"/>
      <c r="BJ344" s="78">
        <v>8.6000000000000003E-10</v>
      </c>
      <c r="BK344" s="78">
        <v>0.38069361609000002</v>
      </c>
      <c r="BL344" s="78">
        <v>74923.096998022695</v>
      </c>
      <c r="BM344" s="77">
        <f t="shared" si="256"/>
        <v>8.0913385998690791E-10</v>
      </c>
      <c r="BN344" s="77">
        <f t="shared" si="257"/>
        <v>8.0893169056504573E-10</v>
      </c>
      <c r="BO344" s="77">
        <f t="shared" si="258"/>
        <v>8.0893167708562045E-10</v>
      </c>
      <c r="BP344" s="77">
        <f t="shared" si="259"/>
        <v>8.0893167708472431E-10</v>
      </c>
      <c r="BR344" s="78">
        <v>8.9999999999999999E-11</v>
      </c>
      <c r="BS344" s="78">
        <v>1.96066446481</v>
      </c>
      <c r="BT344" s="78">
        <v>51528.795449833502</v>
      </c>
      <c r="BU344" s="77">
        <f t="shared" si="260"/>
        <v>4.8539001525987091E-11</v>
      </c>
      <c r="BV344" s="77">
        <f t="shared" si="261"/>
        <v>4.8502865182509977E-11</v>
      </c>
      <c r="BW344" s="77">
        <f t="shared" si="262"/>
        <v>4.8502862775105281E-11</v>
      </c>
      <c r="BX344" s="77">
        <f t="shared" si="263"/>
        <v>4.8502862774945829E-11</v>
      </c>
      <c r="BZ344" s="78"/>
      <c r="CA344" s="78"/>
      <c r="CB344" s="78"/>
      <c r="CH344" s="78"/>
      <c r="CI344" s="78"/>
      <c r="CJ344" s="78"/>
      <c r="CP344" s="78"/>
      <c r="CQ344" s="78"/>
      <c r="CR344" s="78"/>
      <c r="CX344" s="78"/>
      <c r="CY344" s="78"/>
      <c r="CZ344" s="78"/>
      <c r="DF344" s="78">
        <v>4.0000000000000001E-10</v>
      </c>
      <c r="DG344" s="78">
        <v>4.41764731583</v>
      </c>
      <c r="DH344" s="78">
        <v>52815.703569462399</v>
      </c>
      <c r="DI344" s="77">
        <f t="shared" si="264"/>
        <v>3.2930815126617596E-10</v>
      </c>
      <c r="DJ344" s="77">
        <f t="shared" si="265"/>
        <v>3.2941906143685738E-10</v>
      </c>
      <c r="DK344" s="77">
        <f t="shared" si="266"/>
        <v>3.2941906882195448E-10</v>
      </c>
      <c r="DL344" s="77">
        <f t="shared" si="267"/>
        <v>3.2941906882244453E-10</v>
      </c>
      <c r="DN344" s="78">
        <v>5.0000000000000002E-11</v>
      </c>
      <c r="DO344" s="78">
        <v>3.05584811656</v>
      </c>
      <c r="DP344" s="78">
        <v>103285.117089106</v>
      </c>
      <c r="DQ344" s="77">
        <f t="shared" si="268"/>
        <v>-2.7528381785907958E-11</v>
      </c>
      <c r="DR344" s="77">
        <f t="shared" si="269"/>
        <v>-2.7488484433679351E-11</v>
      </c>
      <c r="DS344" s="77">
        <f t="shared" si="270"/>
        <v>-2.7488481775286751E-11</v>
      </c>
      <c r="DT344" s="77">
        <f t="shared" si="271"/>
        <v>-2.7488481775111069E-11</v>
      </c>
      <c r="DV344" s="78"/>
      <c r="DW344" s="78"/>
      <c r="DX344" s="78"/>
      <c r="ED344" s="78"/>
      <c r="EE344" s="78"/>
      <c r="EF344" s="78"/>
      <c r="EL344" s="78"/>
      <c r="EM344" s="78"/>
      <c r="EN344" s="78"/>
      <c r="ET344" s="78"/>
      <c r="EU344" s="78"/>
      <c r="EV344" s="78"/>
    </row>
    <row r="345" spans="12:152" s="77" customFormat="1" ht="12.75">
      <c r="L345" s="78"/>
      <c r="N345" s="78">
        <v>2.9600000000000001E-9</v>
      </c>
      <c r="O345" s="78">
        <v>1.70818196194</v>
      </c>
      <c r="P345" s="78">
        <v>25973.463852888901</v>
      </c>
      <c r="Q345" s="77">
        <f t="shared" si="244"/>
        <v>-1.7650418876709701E-9</v>
      </c>
      <c r="R345" s="77">
        <f t="shared" si="245"/>
        <v>-1.7644708433327159E-9</v>
      </c>
      <c r="S345" s="77">
        <f t="shared" si="246"/>
        <v>-1.7644708052921337E-9</v>
      </c>
      <c r="T345" s="77">
        <f t="shared" si="247"/>
        <v>-1.7644708052896344E-9</v>
      </c>
      <c r="V345" s="78">
        <v>3.7000000000000001E-10</v>
      </c>
      <c r="W345" s="78">
        <v>4.6520008236699999</v>
      </c>
      <c r="X345" s="78">
        <v>90695.752075120297</v>
      </c>
      <c r="Y345" s="77">
        <f t="shared" si="248"/>
        <v>-1.0039438737103778E-10</v>
      </c>
      <c r="Z345" s="77">
        <f t="shared" si="249"/>
        <v>-1.0069316844807776E-10</v>
      </c>
      <c r="AA345" s="77">
        <f t="shared" si="250"/>
        <v>-1.0069318834749274E-10</v>
      </c>
      <c r="AB345" s="77">
        <f t="shared" si="251"/>
        <v>-1.0069318834880823E-10</v>
      </c>
      <c r="AD345" s="78">
        <v>1.9999999999999999E-11</v>
      </c>
      <c r="AE345" s="78">
        <v>5.8399290227699998</v>
      </c>
      <c r="AF345" s="78">
        <v>19804.827291582798</v>
      </c>
      <c r="AG345" s="77">
        <f t="shared" si="252"/>
        <v>-1.9125405297230577E-11</v>
      </c>
      <c r="AH345" s="77">
        <f t="shared" si="253"/>
        <v>-1.9124333146119356E-11</v>
      </c>
      <c r="AI345" s="77">
        <f t="shared" si="254"/>
        <v>-1.9124333074682164E-11</v>
      </c>
      <c r="AJ345" s="77">
        <f t="shared" si="255"/>
        <v>-1.9124333074677424E-11</v>
      </c>
      <c r="AL345" s="78"/>
      <c r="AM345" s="78"/>
      <c r="AN345" s="78"/>
      <c r="AT345" s="78"/>
      <c r="AU345" s="78"/>
      <c r="AV345" s="78"/>
      <c r="BB345" s="78"/>
      <c r="BC345" s="78"/>
      <c r="BD345" s="78"/>
      <c r="BJ345" s="78">
        <v>7.7000000000000003E-10</v>
      </c>
      <c r="BK345" s="78">
        <v>4.9160295554299998</v>
      </c>
      <c r="BL345" s="78">
        <v>24491.7166992895</v>
      </c>
      <c r="BM345" s="77">
        <f t="shared" si="256"/>
        <v>3.7184839303878842E-10</v>
      </c>
      <c r="BN345" s="77">
        <f t="shared" si="257"/>
        <v>3.720011646216958E-10</v>
      </c>
      <c r="BO345" s="77">
        <f t="shared" si="258"/>
        <v>3.720011747971559E-10</v>
      </c>
      <c r="BP345" s="77">
        <f t="shared" si="259"/>
        <v>3.7200117479782653E-10</v>
      </c>
      <c r="BR345" s="78">
        <v>8.9999999999999999E-11</v>
      </c>
      <c r="BS345" s="78">
        <v>4.28124553384</v>
      </c>
      <c r="BT345" s="78">
        <v>121335.608713753</v>
      </c>
      <c r="BU345" s="77">
        <f t="shared" si="260"/>
        <v>-6.9621253733157894E-11</v>
      </c>
      <c r="BV345" s="77">
        <f t="shared" si="261"/>
        <v>-6.9685234087844677E-11</v>
      </c>
      <c r="BW345" s="77">
        <f t="shared" si="262"/>
        <v>-6.9685238346647417E-11</v>
      </c>
      <c r="BX345" s="77">
        <f t="shared" si="263"/>
        <v>-6.9685238346925841E-11</v>
      </c>
      <c r="BZ345" s="78"/>
      <c r="CA345" s="78"/>
      <c r="CB345" s="78"/>
      <c r="CH345" s="78"/>
      <c r="CI345" s="78"/>
      <c r="CJ345" s="78"/>
      <c r="CP345" s="78"/>
      <c r="CQ345" s="78"/>
      <c r="CR345" s="78"/>
      <c r="CX345" s="78"/>
      <c r="CY345" s="78"/>
      <c r="CZ345" s="78"/>
      <c r="DF345" s="78">
        <v>4.6000000000000001E-10</v>
      </c>
      <c r="DG345" s="78">
        <v>3.51985131014</v>
      </c>
      <c r="DH345" s="78">
        <v>130969.206672965</v>
      </c>
      <c r="DI345" s="77">
        <f t="shared" si="264"/>
        <v>4.5844814362773426E-10</v>
      </c>
      <c r="DJ345" s="77">
        <f t="shared" si="265"/>
        <v>4.5840206202278195E-10</v>
      </c>
      <c r="DK345" s="77">
        <f t="shared" si="266"/>
        <v>4.5840205893087373E-10</v>
      </c>
      <c r="DL345" s="77">
        <f t="shared" si="267"/>
        <v>4.58402058930669E-10</v>
      </c>
      <c r="DN345" s="78">
        <v>5.0000000000000002E-11</v>
      </c>
      <c r="DO345" s="78">
        <v>4.8031981150099998</v>
      </c>
      <c r="DP345" s="78">
        <v>51013.331578740501</v>
      </c>
      <c r="DQ345" s="77">
        <f t="shared" si="268"/>
        <v>-6.4960890955223119E-13</v>
      </c>
      <c r="DR345" s="77">
        <f t="shared" si="269"/>
        <v>-6.7320487324181901E-13</v>
      </c>
      <c r="DS345" s="77">
        <f t="shared" si="270"/>
        <v>-6.7320644495913518E-13</v>
      </c>
      <c r="DT345" s="77">
        <f t="shared" si="271"/>
        <v>-6.7320644506428597E-13</v>
      </c>
      <c r="DV345" s="78"/>
      <c r="DW345" s="78"/>
      <c r="DX345" s="78"/>
      <c r="ED345" s="78"/>
      <c r="EE345" s="78"/>
      <c r="EF345" s="78"/>
      <c r="EL345" s="78"/>
      <c r="EM345" s="78"/>
      <c r="EN345" s="78"/>
      <c r="ET345" s="78"/>
      <c r="EU345" s="78"/>
      <c r="EV345" s="78"/>
    </row>
    <row r="346" spans="12:152" s="77" customFormat="1" ht="12.75">
      <c r="L346" s="78"/>
      <c r="N346" s="78">
        <v>3.7499999999999997E-9</v>
      </c>
      <c r="O346" s="78">
        <v>5.3108549789400001</v>
      </c>
      <c r="P346" s="78">
        <v>339142.74084046402</v>
      </c>
      <c r="Q346" s="77">
        <f t="shared" si="244"/>
        <v>-3.3928380823437461E-9</v>
      </c>
      <c r="R346" s="77">
        <f t="shared" si="245"/>
        <v>-3.3978329285185465E-9</v>
      </c>
      <c r="S346" s="77">
        <f t="shared" si="246"/>
        <v>-3.3978332601109581E-9</v>
      </c>
      <c r="T346" s="77">
        <f t="shared" si="247"/>
        <v>-3.3978332601329632E-9</v>
      </c>
      <c r="V346" s="78">
        <v>3.7000000000000001E-10</v>
      </c>
      <c r="W346" s="78">
        <v>0.94736176191999999</v>
      </c>
      <c r="X346" s="78">
        <v>76667.522982437906</v>
      </c>
      <c r="Y346" s="77">
        <f t="shared" si="248"/>
        <v>-3.6987197376145062E-10</v>
      </c>
      <c r="Z346" s="77">
        <f t="shared" si="249"/>
        <v>-3.6986497734653442E-10</v>
      </c>
      <c r="AA346" s="77">
        <f t="shared" si="250"/>
        <v>-3.6986497687430605E-10</v>
      </c>
      <c r="AB346" s="77">
        <f t="shared" si="251"/>
        <v>-3.6986497687427478E-10</v>
      </c>
      <c r="AD346" s="78">
        <v>1.9999999999999999E-11</v>
      </c>
      <c r="AE346" s="78">
        <v>0.54331921743</v>
      </c>
      <c r="AF346" s="78">
        <v>130459.18546877</v>
      </c>
      <c r="AG346" s="77">
        <f t="shared" si="252"/>
        <v>1.9469460073119593E-11</v>
      </c>
      <c r="AH346" s="77">
        <f t="shared" si="253"/>
        <v>1.9463922749659335E-11</v>
      </c>
      <c r="AI346" s="77">
        <f t="shared" si="254"/>
        <v>1.9463922379874472E-11</v>
      </c>
      <c r="AJ346" s="77">
        <f t="shared" si="255"/>
        <v>1.9463922379849896E-11</v>
      </c>
      <c r="AL346" s="78"/>
      <c r="AM346" s="78"/>
      <c r="AN346" s="78"/>
      <c r="AT346" s="78"/>
      <c r="AU346" s="78"/>
      <c r="AV346" s="78"/>
      <c r="BB346" s="78"/>
      <c r="BC346" s="78"/>
      <c r="BD346" s="78"/>
      <c r="BJ346" s="78">
        <v>1.0399999999999999E-9</v>
      </c>
      <c r="BK346" s="78">
        <v>6.0869224012899998</v>
      </c>
      <c r="BL346" s="78">
        <v>10021.8372800994</v>
      </c>
      <c r="BM346" s="77">
        <f t="shared" si="256"/>
        <v>7.3524514942291881E-10</v>
      </c>
      <c r="BN346" s="77">
        <f t="shared" si="257"/>
        <v>7.3531334461122576E-10</v>
      </c>
      <c r="BO346" s="77">
        <f t="shared" si="258"/>
        <v>7.353133491534873E-10</v>
      </c>
      <c r="BP346" s="77">
        <f t="shared" si="259"/>
        <v>7.3531334915379036E-10</v>
      </c>
      <c r="BR346" s="78">
        <v>7.9999999999999995E-11</v>
      </c>
      <c r="BS346" s="78">
        <v>4.2612790779600003</v>
      </c>
      <c r="BT346" s="78">
        <v>182085.631025924</v>
      </c>
      <c r="BU346" s="77">
        <f t="shared" si="260"/>
        <v>7.998957535618814E-11</v>
      </c>
      <c r="BV346" s="77">
        <f t="shared" si="261"/>
        <v>7.998728628095564E-11</v>
      </c>
      <c r="BW346" s="77">
        <f t="shared" si="262"/>
        <v>7.9987286120919909E-11</v>
      </c>
      <c r="BX346" s="77">
        <f t="shared" si="263"/>
        <v>7.9987286120909362E-11</v>
      </c>
      <c r="BZ346" s="78"/>
      <c r="CA346" s="78"/>
      <c r="CB346" s="78"/>
      <c r="CH346" s="78"/>
      <c r="CI346" s="78"/>
      <c r="CJ346" s="78"/>
      <c r="CP346" s="78"/>
      <c r="CQ346" s="78"/>
      <c r="CR346" s="78"/>
      <c r="CX346" s="78"/>
      <c r="CY346" s="78"/>
      <c r="CZ346" s="78"/>
      <c r="DF346" s="78">
        <v>4.5E-10</v>
      </c>
      <c r="DG346" s="78">
        <v>4.3552761224900003</v>
      </c>
      <c r="DH346" s="78">
        <v>39743.763632750597</v>
      </c>
      <c r="DI346" s="77">
        <f t="shared" si="264"/>
        <v>-3.2525378054462649E-10</v>
      </c>
      <c r="DJ346" s="77">
        <f t="shared" si="265"/>
        <v>-3.253681060525645E-10</v>
      </c>
      <c r="DK346" s="77">
        <f t="shared" si="266"/>
        <v>-3.253681136663043E-10</v>
      </c>
      <c r="DL346" s="77">
        <f t="shared" si="267"/>
        <v>-3.2536811366680789E-10</v>
      </c>
      <c r="DN346" s="78">
        <v>6E-11</v>
      </c>
      <c r="DO346" s="78">
        <v>3.04691542636</v>
      </c>
      <c r="DP346" s="78">
        <v>13362.4497067992</v>
      </c>
      <c r="DQ346" s="77">
        <f t="shared" si="268"/>
        <v>-2.0930093729135707E-11</v>
      </c>
      <c r="DR346" s="77">
        <f t="shared" si="269"/>
        <v>-2.0937045161934277E-11</v>
      </c>
      <c r="DS346" s="77">
        <f t="shared" si="270"/>
        <v>-2.0937045624958409E-11</v>
      </c>
      <c r="DT346" s="77">
        <f t="shared" si="271"/>
        <v>-2.0937045624988776E-11</v>
      </c>
      <c r="DV346" s="78"/>
      <c r="DW346" s="78"/>
      <c r="DX346" s="78"/>
      <c r="ED346" s="78"/>
      <c r="EE346" s="78"/>
      <c r="EF346" s="78"/>
      <c r="EL346" s="78"/>
      <c r="EM346" s="78"/>
      <c r="EN346" s="78"/>
      <c r="ET346" s="78"/>
      <c r="EU346" s="78"/>
      <c r="EV346" s="78"/>
    </row>
    <row r="347" spans="12:152" s="77" customFormat="1" ht="12.75">
      <c r="L347" s="78"/>
      <c r="N347" s="78">
        <v>3.29E-9</v>
      </c>
      <c r="O347" s="78">
        <v>5.3260957126499999</v>
      </c>
      <c r="P347" s="78">
        <v>853.19638175199998</v>
      </c>
      <c r="Q347" s="77">
        <f t="shared" si="244"/>
        <v>2.7237118395619262E-9</v>
      </c>
      <c r="R347" s="77">
        <f t="shared" si="245"/>
        <v>2.7237264061740175E-9</v>
      </c>
      <c r="S347" s="77">
        <f t="shared" si="246"/>
        <v>2.7237264071442929E-9</v>
      </c>
      <c r="T347" s="77">
        <f t="shared" si="247"/>
        <v>2.7237264071443566E-9</v>
      </c>
      <c r="V347" s="78">
        <v>4.0000000000000001E-10</v>
      </c>
      <c r="W347" s="78">
        <v>0.16806354899000001</v>
      </c>
      <c r="X347" s="78">
        <v>22759.767485294</v>
      </c>
      <c r="Y347" s="77">
        <f t="shared" si="248"/>
        <v>3.7415791951517411E-10</v>
      </c>
      <c r="Z347" s="77">
        <f t="shared" si="249"/>
        <v>3.7412812822546098E-10</v>
      </c>
      <c r="AA347" s="77">
        <f t="shared" si="250"/>
        <v>3.7412812624051403E-10</v>
      </c>
      <c r="AB347" s="77">
        <f t="shared" si="251"/>
        <v>3.7412812624038328E-10</v>
      </c>
      <c r="AD347" s="78">
        <v>1.9999999999999999E-11</v>
      </c>
      <c r="AE347" s="78">
        <v>9.9742952499999992E-3</v>
      </c>
      <c r="AF347" s="78">
        <v>141762.179806175</v>
      </c>
      <c r="AG347" s="77">
        <f t="shared" si="252"/>
        <v>1.6477116679478509E-11</v>
      </c>
      <c r="AH347" s="77">
        <f t="shared" si="253"/>
        <v>1.6462234880492872E-11</v>
      </c>
      <c r="AI347" s="77">
        <f t="shared" si="254"/>
        <v>1.6462233888275372E-11</v>
      </c>
      <c r="AJ347" s="77">
        <f t="shared" si="255"/>
        <v>1.646223388820952E-11</v>
      </c>
      <c r="AL347" s="78"/>
      <c r="AM347" s="78"/>
      <c r="AN347" s="78"/>
      <c r="AT347" s="78"/>
      <c r="AU347" s="78"/>
      <c r="AV347" s="78"/>
      <c r="BB347" s="78"/>
      <c r="BC347" s="78"/>
      <c r="BD347" s="78"/>
      <c r="BJ347" s="78">
        <v>9.4000000000000006E-10</v>
      </c>
      <c r="BK347" s="78">
        <v>2.2175482918</v>
      </c>
      <c r="BL347" s="78">
        <v>25973.463852888901</v>
      </c>
      <c r="BM347" s="77">
        <f t="shared" si="256"/>
        <v>-8.5732399734112245E-10</v>
      </c>
      <c r="BN347" s="77">
        <f t="shared" si="257"/>
        <v>-8.5723134191525587E-10</v>
      </c>
      <c r="BO347" s="77">
        <f t="shared" si="258"/>
        <v>-8.5723133574184132E-10</v>
      </c>
      <c r="BP347" s="77">
        <f t="shared" si="259"/>
        <v>-8.5723133574143579E-10</v>
      </c>
      <c r="BR347" s="78">
        <v>8.9999999999999999E-11</v>
      </c>
      <c r="BS347" s="78">
        <v>3.3477525910699999</v>
      </c>
      <c r="BT347" s="78">
        <v>22747.290714874402</v>
      </c>
      <c r="BU347" s="77">
        <f t="shared" si="260"/>
        <v>-8.7109014941716806E-11</v>
      </c>
      <c r="BV347" s="77">
        <f t="shared" si="261"/>
        <v>-8.7104250951588537E-11</v>
      </c>
      <c r="BW347" s="77">
        <f t="shared" si="262"/>
        <v>-8.7104250634131171E-11</v>
      </c>
      <c r="BX347" s="77">
        <f t="shared" si="263"/>
        <v>-8.7104250634110246E-11</v>
      </c>
      <c r="BZ347" s="78"/>
      <c r="CA347" s="78"/>
      <c r="CB347" s="78"/>
      <c r="CH347" s="78"/>
      <c r="CI347" s="78"/>
      <c r="CJ347" s="78"/>
      <c r="CP347" s="78"/>
      <c r="CQ347" s="78"/>
      <c r="CR347" s="78"/>
      <c r="CX347" s="78"/>
      <c r="CY347" s="78"/>
      <c r="CZ347" s="78"/>
      <c r="DF347" s="78">
        <v>4.5E-10</v>
      </c>
      <c r="DG347" s="78">
        <v>0.78163192714999996</v>
      </c>
      <c r="DH347" s="78">
        <v>25138.7275326044</v>
      </c>
      <c r="DI347" s="77">
        <f t="shared" si="264"/>
        <v>4.1925354676702208E-10</v>
      </c>
      <c r="DJ347" s="77">
        <f t="shared" si="265"/>
        <v>4.1921551333080893E-10</v>
      </c>
      <c r="DK347" s="77">
        <f t="shared" si="266"/>
        <v>4.1921551079665044E-10</v>
      </c>
      <c r="DL347" s="77">
        <f t="shared" si="267"/>
        <v>4.1921551079648304E-10</v>
      </c>
      <c r="DN347" s="78">
        <v>5.0000000000000002E-11</v>
      </c>
      <c r="DO347" s="78">
        <v>5.5990505443799998</v>
      </c>
      <c r="DP347" s="78">
        <v>76667.522982437906</v>
      </c>
      <c r="DQ347" s="77">
        <f t="shared" si="268"/>
        <v>4.3448876523289677E-12</v>
      </c>
      <c r="DR347" s="77">
        <f t="shared" si="269"/>
        <v>4.3802176857195288E-12</v>
      </c>
      <c r="DS347" s="77">
        <f t="shared" si="270"/>
        <v>4.3802200389757453E-12</v>
      </c>
      <c r="DT347" s="77">
        <f t="shared" si="271"/>
        <v>4.3802200391314644E-12</v>
      </c>
      <c r="DV347" s="78"/>
      <c r="DW347" s="78"/>
      <c r="DX347" s="78"/>
      <c r="ED347" s="78"/>
      <c r="EE347" s="78"/>
      <c r="EF347" s="78"/>
      <c r="EL347" s="78"/>
      <c r="EM347" s="78"/>
      <c r="EN347" s="78"/>
      <c r="ET347" s="78"/>
      <c r="EU347" s="78"/>
      <c r="EV347" s="78"/>
    </row>
    <row r="348" spans="12:152" s="77" customFormat="1" ht="12.75">
      <c r="L348" s="78"/>
      <c r="N348" s="78">
        <v>2.9899999999999998E-9</v>
      </c>
      <c r="O348" s="78">
        <v>5.8110188686799997</v>
      </c>
      <c r="P348" s="78">
        <v>1692.1656695024001</v>
      </c>
      <c r="Q348" s="77">
        <f t="shared" si="244"/>
        <v>-2.718150825352099E-9</v>
      </c>
      <c r="R348" s="77">
        <f t="shared" si="245"/>
        <v>-2.7181313231317481E-9</v>
      </c>
      <c r="S348" s="77">
        <f t="shared" si="246"/>
        <v>-2.7181313218326849E-9</v>
      </c>
      <c r="T348" s="77">
        <f t="shared" si="247"/>
        <v>-2.718131321832601E-9</v>
      </c>
      <c r="V348" s="78">
        <v>4.8999999999999996E-10</v>
      </c>
      <c r="W348" s="78">
        <v>2.02480943113</v>
      </c>
      <c r="X348" s="78">
        <v>134991.46920492899</v>
      </c>
      <c r="Y348" s="77">
        <f t="shared" si="248"/>
        <v>1.5273672366717701E-10</v>
      </c>
      <c r="Z348" s="77">
        <f t="shared" si="249"/>
        <v>1.533180772490002E-10</v>
      </c>
      <c r="AA348" s="77">
        <f t="shared" si="250"/>
        <v>1.5331811596493531E-10</v>
      </c>
      <c r="AB348" s="77">
        <f t="shared" si="251"/>
        <v>1.5331811596752788E-10</v>
      </c>
      <c r="AD348" s="78">
        <v>1.9999999999999999E-11</v>
      </c>
      <c r="AE348" s="78">
        <v>5.5937774494300001</v>
      </c>
      <c r="AF348" s="78">
        <v>35191.810135691798</v>
      </c>
      <c r="AG348" s="77">
        <f t="shared" si="252"/>
        <v>1.022387178429E-11</v>
      </c>
      <c r="AH348" s="77">
        <f t="shared" si="253"/>
        <v>1.0218274670031345E-11</v>
      </c>
      <c r="AI348" s="77">
        <f t="shared" si="254"/>
        <v>1.0218274297172356E-11</v>
      </c>
      <c r="AJ348" s="77">
        <f t="shared" si="255"/>
        <v>1.0218274297147436E-11</v>
      </c>
      <c r="AL348" s="78"/>
      <c r="AM348" s="78"/>
      <c r="AN348" s="78"/>
      <c r="AT348" s="78"/>
      <c r="AU348" s="78"/>
      <c r="AV348" s="78"/>
      <c r="BB348" s="78"/>
      <c r="BC348" s="78"/>
      <c r="BD348" s="78"/>
      <c r="BJ348" s="78">
        <v>7.8999999999999996E-10</v>
      </c>
      <c r="BK348" s="78">
        <v>4.6357488850799999</v>
      </c>
      <c r="BL348" s="78">
        <v>2333.1963928720002</v>
      </c>
      <c r="BM348" s="77">
        <f t="shared" si="256"/>
        <v>-3.4137830331753884E-10</v>
      </c>
      <c r="BN348" s="77">
        <f t="shared" si="257"/>
        <v>-3.4139368185879375E-10</v>
      </c>
      <c r="BO348" s="77">
        <f t="shared" si="258"/>
        <v>-3.4139368288315178E-10</v>
      </c>
      <c r="BP348" s="77">
        <f t="shared" si="259"/>
        <v>-3.4139368288321883E-10</v>
      </c>
      <c r="BR348" s="78">
        <v>7.9999999999999995E-11</v>
      </c>
      <c r="BS348" s="78">
        <v>1.2523857814499999</v>
      </c>
      <c r="BT348" s="78">
        <v>129387.247324682</v>
      </c>
      <c r="BU348" s="77">
        <f t="shared" si="260"/>
        <v>7.9234225314992946E-11</v>
      </c>
      <c r="BV348" s="77">
        <f t="shared" si="261"/>
        <v>7.9247387044321625E-11</v>
      </c>
      <c r="BW348" s="77">
        <f t="shared" si="262"/>
        <v>7.9247387917241331E-11</v>
      </c>
      <c r="BX348" s="77">
        <f t="shared" si="263"/>
        <v>7.9247387917298575E-11</v>
      </c>
      <c r="BZ348" s="78"/>
      <c r="CA348" s="78"/>
      <c r="CB348" s="78"/>
      <c r="CH348" s="78"/>
      <c r="CI348" s="78"/>
      <c r="CJ348" s="78"/>
      <c r="CP348" s="78"/>
      <c r="CQ348" s="78"/>
      <c r="CR348" s="78"/>
      <c r="CX348" s="78"/>
      <c r="CY348" s="78"/>
      <c r="CZ348" s="78"/>
      <c r="DF348" s="78">
        <v>4.8999999999999996E-10</v>
      </c>
      <c r="DG348" s="78">
        <v>0.90057831754999995</v>
      </c>
      <c r="DH348" s="78">
        <v>632.78373931320004</v>
      </c>
      <c r="DI348" s="77">
        <f t="shared" si="264"/>
        <v>-4.2186717285543458E-10</v>
      </c>
      <c r="DJ348" s="77">
        <f t="shared" si="265"/>
        <v>-4.218686320701035E-10</v>
      </c>
      <c r="DK348" s="77">
        <f t="shared" si="266"/>
        <v>-4.2186863216730115E-10</v>
      </c>
      <c r="DL348" s="77">
        <f t="shared" si="267"/>
        <v>-4.2186863216730757E-10</v>
      </c>
      <c r="DN348" s="78">
        <v>5.0000000000000002E-11</v>
      </c>
      <c r="DO348" s="78">
        <v>3.15313951574</v>
      </c>
      <c r="DP348" s="78">
        <v>26164.1692128498</v>
      </c>
      <c r="DQ348" s="77">
        <f t="shared" si="268"/>
        <v>-4.2773539473450174E-11</v>
      </c>
      <c r="DR348" s="77">
        <f t="shared" si="269"/>
        <v>-4.2767270582985941E-11</v>
      </c>
      <c r="DS348" s="77">
        <f t="shared" si="270"/>
        <v>-4.2767270165332485E-11</v>
      </c>
      <c r="DT348" s="77">
        <f t="shared" si="271"/>
        <v>-4.2767270165305246E-11</v>
      </c>
      <c r="DV348" s="78"/>
      <c r="DW348" s="78"/>
      <c r="DX348" s="78"/>
      <c r="ED348" s="78"/>
      <c r="EE348" s="78"/>
      <c r="EF348" s="78"/>
      <c r="EL348" s="78"/>
      <c r="EM348" s="78"/>
      <c r="EN348" s="78"/>
      <c r="ET348" s="78"/>
      <c r="EU348" s="78"/>
      <c r="EV348" s="78"/>
    </row>
    <row r="349" spans="12:152" s="77" customFormat="1" ht="12.75">
      <c r="L349" s="78"/>
      <c r="N349" s="78">
        <v>3.7799999999999998E-9</v>
      </c>
      <c r="O349" s="78">
        <v>1.33745475273</v>
      </c>
      <c r="P349" s="78">
        <v>52169.1777242483</v>
      </c>
      <c r="Q349" s="77">
        <f t="shared" si="244"/>
        <v>1.6870303307170675E-9</v>
      </c>
      <c r="R349" s="77">
        <f t="shared" si="245"/>
        <v>1.6886627846788148E-9</v>
      </c>
      <c r="S349" s="77">
        <f t="shared" si="246"/>
        <v>1.6886628934033611E-9</v>
      </c>
      <c r="T349" s="77">
        <f t="shared" si="247"/>
        <v>1.6886628934104736E-9</v>
      </c>
      <c r="V349" s="78">
        <v>4.0999999999999998E-10</v>
      </c>
      <c r="W349" s="78">
        <v>5.8559254383299999</v>
      </c>
      <c r="X349" s="78">
        <v>52290.245571833599</v>
      </c>
      <c r="Y349" s="77">
        <f t="shared" si="248"/>
        <v>9.8643327753218577E-11</v>
      </c>
      <c r="Z349" s="77">
        <f t="shared" si="249"/>
        <v>9.8450795054007236E-11</v>
      </c>
      <c r="AA349" s="77">
        <f t="shared" si="250"/>
        <v>9.8450782228661665E-11</v>
      </c>
      <c r="AB349" s="77">
        <f t="shared" si="251"/>
        <v>9.8450782227801953E-11</v>
      </c>
      <c r="AD349" s="78">
        <v>1.9999999999999999E-11</v>
      </c>
      <c r="AE349" s="78">
        <v>0.39746661126999999</v>
      </c>
      <c r="AF349" s="78">
        <v>26521.614879451001</v>
      </c>
      <c r="AG349" s="77">
        <f t="shared" si="252"/>
        <v>-1.078429743211592E-11</v>
      </c>
      <c r="AH349" s="77">
        <f t="shared" si="253"/>
        <v>-1.0788429968864879E-11</v>
      </c>
      <c r="AI349" s="77">
        <f t="shared" si="254"/>
        <v>-1.0788430244111304E-11</v>
      </c>
      <c r="AJ349" s="77">
        <f t="shared" si="255"/>
        <v>-1.0788430244129494E-11</v>
      </c>
      <c r="AL349" s="78"/>
      <c r="AM349" s="78"/>
      <c r="AN349" s="78"/>
      <c r="AT349" s="78"/>
      <c r="AU349" s="78"/>
      <c r="AV349" s="78"/>
      <c r="BB349" s="78"/>
      <c r="BC349" s="78"/>
      <c r="BD349" s="78"/>
      <c r="BJ349" s="78">
        <v>7.5999999999999996E-10</v>
      </c>
      <c r="BK349" s="78">
        <v>6.6766076300000005E-2</v>
      </c>
      <c r="BL349" s="78">
        <v>157586.80077963401</v>
      </c>
      <c r="BM349" s="77">
        <f t="shared" si="256"/>
        <v>7.2094036391646822E-10</v>
      </c>
      <c r="BN349" s="77">
        <f t="shared" si="257"/>
        <v>7.2058894708749062E-10</v>
      </c>
      <c r="BO349" s="77">
        <f t="shared" si="258"/>
        <v>7.2058892362863821E-10</v>
      </c>
      <c r="BP349" s="77">
        <f t="shared" si="259"/>
        <v>7.2058892362707277E-10</v>
      </c>
      <c r="BR349" s="78">
        <v>7.9999999999999995E-11</v>
      </c>
      <c r="BS349" s="78">
        <v>3.86388656969</v>
      </c>
      <c r="BT349" s="78">
        <v>24864.085300795501</v>
      </c>
      <c r="BU349" s="77">
        <f t="shared" si="260"/>
        <v>-3.6882820119933407E-11</v>
      </c>
      <c r="BV349" s="77">
        <f t="shared" si="261"/>
        <v>-3.6899149476675891E-11</v>
      </c>
      <c r="BW349" s="77">
        <f t="shared" si="262"/>
        <v>-3.689915056430749E-11</v>
      </c>
      <c r="BX349" s="77">
        <f t="shared" si="263"/>
        <v>-3.6899150564380114E-11</v>
      </c>
      <c r="BZ349" s="78"/>
      <c r="CA349" s="78"/>
      <c r="CB349" s="78"/>
      <c r="CH349" s="78"/>
      <c r="CI349" s="78"/>
      <c r="CJ349" s="78"/>
      <c r="CP349" s="78"/>
      <c r="CQ349" s="78"/>
      <c r="CR349" s="78"/>
      <c r="CX349" s="78"/>
      <c r="CY349" s="78"/>
      <c r="CZ349" s="78"/>
      <c r="DF349" s="78">
        <v>4.0999999999999998E-10</v>
      </c>
      <c r="DG349" s="78">
        <v>4.0422561566999997</v>
      </c>
      <c r="DH349" s="78">
        <v>52278.8990573669</v>
      </c>
      <c r="DI349" s="77">
        <f t="shared" si="264"/>
        <v>-4.0918621436351254E-10</v>
      </c>
      <c r="DJ349" s="77">
        <f t="shared" si="265"/>
        <v>-4.0919865455606447E-10</v>
      </c>
      <c r="DK349" s="77">
        <f t="shared" si="266"/>
        <v>-4.0919865538151576E-10</v>
      </c>
      <c r="DL349" s="77">
        <f t="shared" si="267"/>
        <v>-4.0919865538156963E-10</v>
      </c>
      <c r="DN349" s="78">
        <v>6E-11</v>
      </c>
      <c r="DO349" s="78">
        <v>1.15194666645</v>
      </c>
      <c r="DP349" s="78">
        <v>27311.720982352799</v>
      </c>
      <c r="DQ349" s="77">
        <f t="shared" si="268"/>
        <v>5.2171294363615844E-11</v>
      </c>
      <c r="DR349" s="77">
        <f t="shared" si="269"/>
        <v>5.2178780544775782E-11</v>
      </c>
      <c r="DS349" s="77">
        <f t="shared" si="270"/>
        <v>5.2178781043318507E-11</v>
      </c>
      <c r="DT349" s="77">
        <f t="shared" si="271"/>
        <v>5.2178781043351342E-11</v>
      </c>
      <c r="DV349" s="78"/>
      <c r="DW349" s="78"/>
      <c r="DX349" s="78"/>
      <c r="ED349" s="78"/>
      <c r="EE349" s="78"/>
      <c r="EF349" s="78"/>
      <c r="EL349" s="78"/>
      <c r="EM349" s="78"/>
      <c r="EN349" s="78"/>
      <c r="ET349" s="78"/>
      <c r="EU349" s="78"/>
      <c r="EV349" s="78"/>
    </row>
    <row r="350" spans="12:152" s="77" customFormat="1" ht="12.75">
      <c r="L350" s="78"/>
      <c r="N350" s="78">
        <v>2.93E-9</v>
      </c>
      <c r="O350" s="78">
        <v>4.43993559835</v>
      </c>
      <c r="P350" s="78">
        <v>579.68758699880004</v>
      </c>
      <c r="Q350" s="77">
        <f t="shared" si="244"/>
        <v>9.9086350801416326E-10</v>
      </c>
      <c r="R350" s="77">
        <f t="shared" si="245"/>
        <v>9.9087829605584533E-10</v>
      </c>
      <c r="S350" s="77">
        <f t="shared" si="246"/>
        <v>9.9087829704087393E-10</v>
      </c>
      <c r="T350" s="77">
        <f t="shared" si="247"/>
        <v>9.9087829704093907E-10</v>
      </c>
      <c r="V350" s="78">
        <v>4.0000000000000001E-10</v>
      </c>
      <c r="W350" s="78">
        <v>1.2149112740000001</v>
      </c>
      <c r="X350" s="78">
        <v>64607.848933546098</v>
      </c>
      <c r="Y350" s="77">
        <f t="shared" si="248"/>
        <v>1.6938238364541597E-10</v>
      </c>
      <c r="Z350" s="77">
        <f t="shared" si="249"/>
        <v>1.6959895193434567E-10</v>
      </c>
      <c r="AA350" s="77">
        <f t="shared" si="250"/>
        <v>1.6959896635792283E-10</v>
      </c>
      <c r="AB350" s="77">
        <f t="shared" si="251"/>
        <v>1.6959896635887006E-10</v>
      </c>
      <c r="AD350" s="78">
        <v>1.9999999999999999E-11</v>
      </c>
      <c r="AE350" s="78">
        <v>6.1619270402000001</v>
      </c>
      <c r="AF350" s="78">
        <v>130652.81480330801</v>
      </c>
      <c r="AG350" s="77">
        <f t="shared" si="252"/>
        <v>-7.7555628480594086E-12</v>
      </c>
      <c r="AH350" s="77">
        <f t="shared" si="253"/>
        <v>-7.777840770689277E-12</v>
      </c>
      <c r="AI350" s="77">
        <f t="shared" si="254"/>
        <v>-7.7778422542413795E-12</v>
      </c>
      <c r="AJ350" s="77">
        <f t="shared" si="255"/>
        <v>-7.7778422543398334E-12</v>
      </c>
      <c r="AL350" s="78"/>
      <c r="AM350" s="78"/>
      <c r="AN350" s="78"/>
      <c r="AT350" s="78"/>
      <c r="AU350" s="78"/>
      <c r="AV350" s="78"/>
      <c r="BB350" s="78"/>
      <c r="BC350" s="78"/>
      <c r="BD350" s="78"/>
      <c r="BJ350" s="78">
        <v>7.5999999999999996E-10</v>
      </c>
      <c r="BK350" s="78">
        <v>4.0911986373799998</v>
      </c>
      <c r="BL350" s="78">
        <v>1596.1864422845999</v>
      </c>
      <c r="BM350" s="77">
        <f t="shared" si="256"/>
        <v>3.5391507479743653E-11</v>
      </c>
      <c r="BN350" s="77">
        <f t="shared" si="257"/>
        <v>3.5402718565766078E-11</v>
      </c>
      <c r="BO350" s="77">
        <f t="shared" si="258"/>
        <v>3.5402719312534318E-11</v>
      </c>
      <c r="BP350" s="77">
        <f t="shared" si="259"/>
        <v>3.540271931258422E-11</v>
      </c>
      <c r="BR350" s="78">
        <v>1E-10</v>
      </c>
      <c r="BS350" s="78">
        <v>1.34737181255</v>
      </c>
      <c r="BT350" s="78">
        <v>2648.4548254729998</v>
      </c>
      <c r="BU350" s="77">
        <f t="shared" si="260"/>
        <v>7.1734749206135388E-11</v>
      </c>
      <c r="BV350" s="77">
        <f t="shared" si="261"/>
        <v>7.1733042040768843E-11</v>
      </c>
      <c r="BW350" s="77">
        <f t="shared" si="262"/>
        <v>7.1733041927053377E-11</v>
      </c>
      <c r="BX350" s="77">
        <f t="shared" si="263"/>
        <v>7.1733041927045829E-11</v>
      </c>
      <c r="BZ350" s="78"/>
      <c r="CA350" s="78"/>
      <c r="CB350" s="78"/>
      <c r="CH350" s="78"/>
      <c r="CI350" s="78"/>
      <c r="CJ350" s="78"/>
      <c r="CP350" s="78"/>
      <c r="CQ350" s="78"/>
      <c r="CR350" s="78"/>
      <c r="CX350" s="78"/>
      <c r="CY350" s="78"/>
      <c r="CZ350" s="78"/>
      <c r="DF350" s="78">
        <v>3.9E-10</v>
      </c>
      <c r="DG350" s="78">
        <v>2.9182959512000002</v>
      </c>
      <c r="DH350" s="78">
        <v>956.28915597059995</v>
      </c>
      <c r="DI350" s="77">
        <f t="shared" si="264"/>
        <v>-2.8331034020146526E-10</v>
      </c>
      <c r="DJ350" s="77">
        <f t="shared" si="265"/>
        <v>-2.833127114552634E-10</v>
      </c>
      <c r="DK350" s="77">
        <f t="shared" si="266"/>
        <v>-2.8331271161321147E-10</v>
      </c>
      <c r="DL350" s="77">
        <f t="shared" si="267"/>
        <v>-2.8331271161322197E-10</v>
      </c>
      <c r="DN350" s="78">
        <v>5.0000000000000002E-11</v>
      </c>
      <c r="DO350" s="78">
        <v>6.1646358975100002</v>
      </c>
      <c r="DP350" s="78">
        <v>76681.750076439494</v>
      </c>
      <c r="DQ350" s="77">
        <f t="shared" si="268"/>
        <v>-1.9456856286950057E-11</v>
      </c>
      <c r="DR350" s="77">
        <f t="shared" si="269"/>
        <v>-1.94241754242182E-11</v>
      </c>
      <c r="DS350" s="77">
        <f t="shared" si="270"/>
        <v>-1.9424173247024556E-11</v>
      </c>
      <c r="DT350" s="77">
        <f t="shared" si="271"/>
        <v>-1.9424173246880517E-11</v>
      </c>
      <c r="DV350" s="78"/>
      <c r="DW350" s="78"/>
      <c r="DX350" s="78"/>
      <c r="ED350" s="78"/>
      <c r="EE350" s="78"/>
      <c r="EF350" s="78"/>
      <c r="EL350" s="78"/>
      <c r="EM350" s="78"/>
      <c r="EN350" s="78"/>
      <c r="ET350" s="78"/>
      <c r="EU350" s="78"/>
      <c r="EV350" s="78"/>
    </row>
    <row r="351" spans="12:152" s="77" customFormat="1" ht="12.75">
      <c r="L351" s="78"/>
      <c r="N351" s="78">
        <v>2.76E-9</v>
      </c>
      <c r="O351" s="78">
        <v>4.4514747219400004</v>
      </c>
      <c r="P351" s="78">
        <v>178063.36849396001</v>
      </c>
      <c r="Q351" s="77">
        <f t="shared" si="244"/>
        <v>-2.4421768731723351E-9</v>
      </c>
      <c r="R351" s="77">
        <f t="shared" si="245"/>
        <v>-2.4442918312654053E-9</v>
      </c>
      <c r="S351" s="77">
        <f t="shared" si="246"/>
        <v>-2.4442919719215901E-9</v>
      </c>
      <c r="T351" s="77">
        <f t="shared" si="247"/>
        <v>-2.4442919719309166E-9</v>
      </c>
      <c r="V351" s="78">
        <v>4.0999999999999998E-10</v>
      </c>
      <c r="W351" s="78">
        <v>3.0784261279899998</v>
      </c>
      <c r="X351" s="78">
        <v>26081.274582674101</v>
      </c>
      <c r="Y351" s="77">
        <f t="shared" si="248"/>
        <v>-4.0480002064322151E-10</v>
      </c>
      <c r="Z351" s="77">
        <f t="shared" si="249"/>
        <v>-4.0478430244020902E-10</v>
      </c>
      <c r="AA351" s="77">
        <f t="shared" si="250"/>
        <v>-4.0478430139243583E-10</v>
      </c>
      <c r="AB351" s="77">
        <f t="shared" si="251"/>
        <v>-4.0478430139236546E-10</v>
      </c>
      <c r="AD351" s="78">
        <v>1.9999999999999999E-11</v>
      </c>
      <c r="AE351" s="78">
        <v>0.85416063805999998</v>
      </c>
      <c r="AF351" s="78">
        <v>25934.124331089399</v>
      </c>
      <c r="AG351" s="77">
        <f t="shared" si="252"/>
        <v>-5.962071331148253E-14</v>
      </c>
      <c r="AH351" s="77">
        <f t="shared" si="253"/>
        <v>-5.4822032783877734E-14</v>
      </c>
      <c r="AI351" s="77">
        <f t="shared" si="254"/>
        <v>-5.4821713144302489E-14</v>
      </c>
      <c r="AJ351" s="77">
        <f t="shared" si="255"/>
        <v>-5.4821713122702077E-14</v>
      </c>
      <c r="AL351" s="78"/>
      <c r="AM351" s="78"/>
      <c r="AN351" s="78"/>
      <c r="AT351" s="78"/>
      <c r="AU351" s="78"/>
      <c r="AV351" s="78"/>
      <c r="BB351" s="78"/>
      <c r="BC351" s="78"/>
      <c r="BD351" s="78"/>
      <c r="BJ351" s="78">
        <v>8.9000000000000003E-10</v>
      </c>
      <c r="BK351" s="78">
        <v>0.51926466593999998</v>
      </c>
      <c r="BL351" s="78">
        <v>50593.846934865302</v>
      </c>
      <c r="BM351" s="77">
        <f t="shared" si="256"/>
        <v>-8.1965191250949743E-10</v>
      </c>
      <c r="BN351" s="77">
        <f t="shared" si="257"/>
        <v>-8.1948949237119618E-10</v>
      </c>
      <c r="BO351" s="77">
        <f t="shared" si="258"/>
        <v>-8.1948948154642914E-10</v>
      </c>
      <c r="BP351" s="77">
        <f t="shared" si="259"/>
        <v>-8.1948948154569905E-10</v>
      </c>
      <c r="BR351" s="78">
        <v>7.9999999999999995E-11</v>
      </c>
      <c r="BS351" s="78">
        <v>5.7223464282199998</v>
      </c>
      <c r="BT351" s="78">
        <v>161079.37234650299</v>
      </c>
      <c r="BU351" s="77">
        <f t="shared" si="260"/>
        <v>8.4588459371802451E-12</v>
      </c>
      <c r="BV351" s="77">
        <f t="shared" si="261"/>
        <v>8.340284129136288E-12</v>
      </c>
      <c r="BW351" s="77">
        <f t="shared" si="262"/>
        <v>8.3402762311299842E-12</v>
      </c>
      <c r="BX351" s="77">
        <f t="shared" si="263"/>
        <v>8.3402762306053514E-12</v>
      </c>
      <c r="BZ351" s="78"/>
      <c r="CA351" s="78"/>
      <c r="CB351" s="78"/>
      <c r="CH351" s="78"/>
      <c r="CI351" s="78"/>
      <c r="CJ351" s="78"/>
      <c r="CP351" s="78"/>
      <c r="CQ351" s="78"/>
      <c r="CR351" s="78"/>
      <c r="CX351" s="78"/>
      <c r="CY351" s="78"/>
      <c r="CZ351" s="78"/>
      <c r="DF351" s="78">
        <v>4.3000000000000001E-10</v>
      </c>
      <c r="DG351" s="78">
        <v>0.13178694356000001</v>
      </c>
      <c r="DH351" s="78">
        <v>2648.4548254729998</v>
      </c>
      <c r="DI351" s="77">
        <f t="shared" si="264"/>
        <v>-1.736066416861593E-10</v>
      </c>
      <c r="DJ351" s="77">
        <f t="shared" si="265"/>
        <v>-1.7361628092283848E-10</v>
      </c>
      <c r="DK351" s="77">
        <f t="shared" si="266"/>
        <v>-1.7361628156490316E-10</v>
      </c>
      <c r="DL351" s="77">
        <f t="shared" si="267"/>
        <v>-1.7361628156494578E-10</v>
      </c>
      <c r="DN351" s="78">
        <v>5.0000000000000002E-11</v>
      </c>
      <c r="DO351" s="78">
        <v>2.7766788366599999</v>
      </c>
      <c r="DP351" s="78">
        <v>224.34479570190001</v>
      </c>
      <c r="DQ351" s="77">
        <f t="shared" si="268"/>
        <v>1.900221539334354E-12</v>
      </c>
      <c r="DR351" s="77">
        <f t="shared" si="269"/>
        <v>1.9003252430120092E-12</v>
      </c>
      <c r="DS351" s="77">
        <f t="shared" si="270"/>
        <v>1.9003252499197077E-12</v>
      </c>
      <c r="DT351" s="77">
        <f t="shared" si="271"/>
        <v>1.9003252499201625E-12</v>
      </c>
      <c r="DV351" s="78"/>
      <c r="DW351" s="78"/>
      <c r="DX351" s="78"/>
      <c r="ED351" s="78"/>
      <c r="EE351" s="78"/>
      <c r="EF351" s="78"/>
      <c r="EL351" s="78"/>
      <c r="EM351" s="78"/>
      <c r="EN351" s="78"/>
      <c r="ET351" s="78"/>
      <c r="EU351" s="78"/>
      <c r="EV351" s="78"/>
    </row>
    <row r="352" spans="12:152" s="77" customFormat="1" ht="12.75">
      <c r="L352" s="78"/>
      <c r="N352" s="78">
        <v>2.8299999999999999E-9</v>
      </c>
      <c r="O352" s="78">
        <v>6.1986016401499997</v>
      </c>
      <c r="P352" s="78">
        <v>25881.717593137</v>
      </c>
      <c r="Q352" s="77">
        <f t="shared" si="244"/>
        <v>1.7018218619682565E-9</v>
      </c>
      <c r="R352" s="77">
        <f t="shared" si="245"/>
        <v>1.7023632407629305E-9</v>
      </c>
      <c r="S352" s="77">
        <f t="shared" si="246"/>
        <v>1.7023632768208691E-9</v>
      </c>
      <c r="T352" s="77">
        <f t="shared" si="247"/>
        <v>1.7023632768232464E-9</v>
      </c>
      <c r="V352" s="78">
        <v>3.4999999999999998E-10</v>
      </c>
      <c r="W352" s="78">
        <v>3.8980043098100001</v>
      </c>
      <c r="X352" s="78">
        <v>157483.018591053</v>
      </c>
      <c r="Y352" s="77">
        <f t="shared" si="248"/>
        <v>-2.0555491177148391E-10</v>
      </c>
      <c r="Z352" s="77">
        <f t="shared" si="249"/>
        <v>-2.0596742782969344E-10</v>
      </c>
      <c r="AA352" s="77">
        <f t="shared" si="250"/>
        <v>-2.0596745529276564E-10</v>
      </c>
      <c r="AB352" s="77">
        <f t="shared" si="251"/>
        <v>-2.0596745529459937E-10</v>
      </c>
      <c r="AD352" s="78">
        <v>1.9999999999999999E-11</v>
      </c>
      <c r="AE352" s="78">
        <v>2.1833911071399998</v>
      </c>
      <c r="AF352" s="78">
        <v>156100.82065856899</v>
      </c>
      <c r="AG352" s="77">
        <f t="shared" si="252"/>
        <v>-1.64046772455377E-11</v>
      </c>
      <c r="AH352" s="77">
        <f t="shared" si="253"/>
        <v>-1.6421182593727904E-11</v>
      </c>
      <c r="AI352" s="77">
        <f t="shared" si="254"/>
        <v>-1.6421183692007799E-11</v>
      </c>
      <c r="AJ352" s="77">
        <f t="shared" si="255"/>
        <v>-1.6421183692080484E-11</v>
      </c>
      <c r="AL352" s="78"/>
      <c r="AM352" s="78"/>
      <c r="AN352" s="78"/>
      <c r="AT352" s="78"/>
      <c r="AU352" s="78"/>
      <c r="AV352" s="78"/>
      <c r="BB352" s="78"/>
      <c r="BC352" s="78"/>
      <c r="BD352" s="78"/>
      <c r="BJ352" s="78">
        <v>7.7999999999999999E-10</v>
      </c>
      <c r="BK352" s="78">
        <v>5.8541208290400002</v>
      </c>
      <c r="BL352" s="78">
        <v>18207.813988235201</v>
      </c>
      <c r="BM352" s="77">
        <f t="shared" si="256"/>
        <v>5.1323024542854837E-10</v>
      </c>
      <c r="BN352" s="77">
        <f t="shared" si="257"/>
        <v>5.1313129492230473E-10</v>
      </c>
      <c r="BO352" s="77">
        <f t="shared" si="258"/>
        <v>5.1313128833074593E-10</v>
      </c>
      <c r="BP352" s="77">
        <f t="shared" si="259"/>
        <v>5.1313128833030349E-10</v>
      </c>
      <c r="BR352" s="78">
        <v>8.9999999999999999E-11</v>
      </c>
      <c r="BS352" s="78">
        <v>5.4535169309600002</v>
      </c>
      <c r="BT352" s="78">
        <v>104778.210757172</v>
      </c>
      <c r="BU352" s="77">
        <f t="shared" si="260"/>
        <v>-7.5010971451362416E-11</v>
      </c>
      <c r="BV352" s="77">
        <f t="shared" si="261"/>
        <v>-7.4962726322673323E-11</v>
      </c>
      <c r="BW352" s="77">
        <f t="shared" si="262"/>
        <v>-7.4962723106723625E-11</v>
      </c>
      <c r="BX352" s="77">
        <f t="shared" si="263"/>
        <v>-7.4962723106514116E-11</v>
      </c>
      <c r="BZ352" s="78"/>
      <c r="CA352" s="78"/>
      <c r="CB352" s="78"/>
      <c r="CH352" s="78"/>
      <c r="CI352" s="78"/>
      <c r="CJ352" s="78"/>
      <c r="CP352" s="78"/>
      <c r="CQ352" s="78"/>
      <c r="CR352" s="78"/>
      <c r="CX352" s="78"/>
      <c r="CY352" s="78"/>
      <c r="CZ352" s="78"/>
      <c r="DF352" s="78">
        <v>3.7999999999999998E-10</v>
      </c>
      <c r="DG352" s="78">
        <v>0.62377784751999998</v>
      </c>
      <c r="DH352" s="78">
        <v>50696.939709083897</v>
      </c>
      <c r="DI352" s="77">
        <f t="shared" si="264"/>
        <v>-2.4580039366223261E-10</v>
      </c>
      <c r="DJ352" s="77">
        <f t="shared" si="265"/>
        <v>-2.4566444226498165E-10</v>
      </c>
      <c r="DK352" s="77">
        <f t="shared" si="266"/>
        <v>-2.4566443320746887E-10</v>
      </c>
      <c r="DL352" s="77">
        <f t="shared" si="267"/>
        <v>-2.4566443320687562E-10</v>
      </c>
      <c r="DN352" s="78">
        <v>5.0000000000000002E-11</v>
      </c>
      <c r="DO352" s="78">
        <v>4.2777514771699998</v>
      </c>
      <c r="DP352" s="78">
        <v>14477.3511832</v>
      </c>
      <c r="DQ352" s="77">
        <f t="shared" si="268"/>
        <v>4.141428426730496E-11</v>
      </c>
      <c r="DR352" s="77">
        <f t="shared" si="269"/>
        <v>4.1410531519172517E-11</v>
      </c>
      <c r="DS352" s="77">
        <f t="shared" si="270"/>
        <v>4.1410531269177663E-11</v>
      </c>
      <c r="DT352" s="77">
        <f t="shared" si="271"/>
        <v>4.1410531269161332E-11</v>
      </c>
      <c r="DV352" s="78"/>
      <c r="DW352" s="78"/>
      <c r="DX352" s="78"/>
      <c r="ED352" s="78"/>
      <c r="EE352" s="78"/>
      <c r="EF352" s="78"/>
      <c r="EL352" s="78"/>
      <c r="EM352" s="78"/>
      <c r="EN352" s="78"/>
      <c r="ET352" s="78"/>
      <c r="EU352" s="78"/>
      <c r="EV352" s="78"/>
    </row>
    <row r="353" spans="12:152" s="77" customFormat="1" ht="12.75">
      <c r="L353" s="78"/>
      <c r="N353" s="78">
        <v>3.1500000000000001E-9</v>
      </c>
      <c r="O353" s="78">
        <v>1.95956643364</v>
      </c>
      <c r="P353" s="78">
        <v>51707.841292793899</v>
      </c>
      <c r="Q353" s="77">
        <f t="shared" si="244"/>
        <v>-1.2965105580595814E-9</v>
      </c>
      <c r="R353" s="77">
        <f t="shared" si="245"/>
        <v>-1.2978837657536804E-9</v>
      </c>
      <c r="S353" s="77">
        <f t="shared" si="246"/>
        <v>-1.297883857213138E-9</v>
      </c>
      <c r="T353" s="77">
        <f t="shared" si="247"/>
        <v>-1.2978838572191746E-9</v>
      </c>
      <c r="V353" s="78">
        <v>3.7000000000000001E-10</v>
      </c>
      <c r="W353" s="78">
        <v>0.29068345666000001</v>
      </c>
      <c r="X353" s="78">
        <v>97580.901965051104</v>
      </c>
      <c r="Y353" s="77">
        <f t="shared" si="248"/>
        <v>3.4081940594218747E-10</v>
      </c>
      <c r="Z353" s="77">
        <f t="shared" si="249"/>
        <v>3.4068924605263147E-10</v>
      </c>
      <c r="AA353" s="77">
        <f t="shared" si="250"/>
        <v>3.4068923737344483E-10</v>
      </c>
      <c r="AB353" s="77">
        <f t="shared" si="251"/>
        <v>3.4068923737287056E-10</v>
      </c>
      <c r="AD353" s="78">
        <v>1.9999999999999999E-11</v>
      </c>
      <c r="AE353" s="78">
        <v>4.3928151735499998</v>
      </c>
      <c r="AF353" s="78">
        <v>130432.40216087</v>
      </c>
      <c r="AG353" s="77">
        <f t="shared" si="252"/>
        <v>-1.6212723763748189E-11</v>
      </c>
      <c r="AH353" s="77">
        <f t="shared" si="253"/>
        <v>-1.6226843890375711E-11</v>
      </c>
      <c r="AI353" s="77">
        <f t="shared" si="254"/>
        <v>-1.6226844830128877E-11</v>
      </c>
      <c r="AJ353" s="77">
        <f t="shared" si="255"/>
        <v>-1.6226844830191349E-11</v>
      </c>
      <c r="AL353" s="78"/>
      <c r="AM353" s="78"/>
      <c r="AN353" s="78"/>
      <c r="AT353" s="78"/>
      <c r="AU353" s="78"/>
      <c r="AV353" s="78"/>
      <c r="BB353" s="78"/>
      <c r="BC353" s="78"/>
      <c r="BD353" s="78"/>
      <c r="BJ353" s="78">
        <v>8.3000000000000003E-10</v>
      </c>
      <c r="BK353" s="78">
        <v>1.48347794862</v>
      </c>
      <c r="BL353" s="78">
        <v>54294.570143526696</v>
      </c>
      <c r="BM353" s="77">
        <f t="shared" si="256"/>
        <v>-3.7246475333032829E-10</v>
      </c>
      <c r="BN353" s="77">
        <f t="shared" si="257"/>
        <v>-3.720921200510421E-10</v>
      </c>
      <c r="BO353" s="77">
        <f t="shared" si="258"/>
        <v>-3.7209209522687887E-10</v>
      </c>
      <c r="BP353" s="77">
        <f t="shared" si="259"/>
        <v>-3.7209209522523413E-10</v>
      </c>
      <c r="BR353" s="78">
        <v>1.0999999999999999E-10</v>
      </c>
      <c r="BS353" s="78">
        <v>2.8563779633299999</v>
      </c>
      <c r="BT353" s="78">
        <v>52643.771273502804</v>
      </c>
      <c r="BU353" s="77">
        <f t="shared" si="260"/>
        <v>1.0999896866710137E-10</v>
      </c>
      <c r="BV353" s="77">
        <f t="shared" si="261"/>
        <v>1.0999872362544633E-10</v>
      </c>
      <c r="BW353" s="77">
        <f t="shared" si="262"/>
        <v>1.0999872360825505E-10</v>
      </c>
      <c r="BX353" s="77">
        <f t="shared" si="263"/>
        <v>1.0999872360825393E-10</v>
      </c>
      <c r="BZ353" s="78"/>
      <c r="CA353" s="78"/>
      <c r="CB353" s="78"/>
      <c r="CH353" s="78"/>
      <c r="CI353" s="78"/>
      <c r="CJ353" s="78"/>
      <c r="CP353" s="78"/>
      <c r="CQ353" s="78"/>
      <c r="CR353" s="78"/>
      <c r="CX353" s="78"/>
      <c r="CY353" s="78"/>
      <c r="CZ353" s="78"/>
      <c r="DF353" s="78">
        <v>4.2E-10</v>
      </c>
      <c r="DG353" s="78">
        <v>2.7502826902700002</v>
      </c>
      <c r="DH353" s="78">
        <v>24079.345602415098</v>
      </c>
      <c r="DI353" s="77">
        <f t="shared" si="264"/>
        <v>1.570773462881959E-10</v>
      </c>
      <c r="DJ353" s="77">
        <f t="shared" si="265"/>
        <v>1.571641180103543E-10</v>
      </c>
      <c r="DK353" s="77">
        <f t="shared" si="266"/>
        <v>1.5716412378995106E-10</v>
      </c>
      <c r="DL353" s="77">
        <f t="shared" si="267"/>
        <v>1.5716412379033852E-10</v>
      </c>
      <c r="DN353" s="78">
        <v>5.0000000000000002E-11</v>
      </c>
      <c r="DO353" s="78">
        <v>5.5074382013400003</v>
      </c>
      <c r="DP353" s="78">
        <v>52125.8096612441</v>
      </c>
      <c r="DQ353" s="77">
        <f t="shared" si="268"/>
        <v>3.608367847767932E-11</v>
      </c>
      <c r="DR353" s="77">
        <f t="shared" si="269"/>
        <v>3.6066982701104006E-11</v>
      </c>
      <c r="DS353" s="77">
        <f t="shared" si="270"/>
        <v>3.6066981588721716E-11</v>
      </c>
      <c r="DT353" s="77">
        <f t="shared" si="271"/>
        <v>3.6066981588648879E-11</v>
      </c>
      <c r="DV353" s="78"/>
      <c r="DW353" s="78"/>
      <c r="DX353" s="78"/>
      <c r="ED353" s="78"/>
      <c r="EE353" s="78"/>
      <c r="EF353" s="78"/>
      <c r="EL353" s="78"/>
      <c r="EM353" s="78"/>
      <c r="EN353" s="78"/>
      <c r="ET353" s="78"/>
      <c r="EU353" s="78"/>
      <c r="EV353" s="78"/>
    </row>
    <row r="354" spans="12:152" s="77" customFormat="1" ht="12.75">
      <c r="L354" s="78"/>
      <c r="N354" s="78">
        <v>3.3700000000000001E-9</v>
      </c>
      <c r="O354" s="78">
        <v>4.2145712070499997</v>
      </c>
      <c r="P354" s="78">
        <v>34282.178474782799</v>
      </c>
      <c r="Q354" s="77">
        <f t="shared" si="244"/>
        <v>-2.9386728200197827E-9</v>
      </c>
      <c r="R354" s="77">
        <f t="shared" si="245"/>
        <v>-2.9381494780937743E-9</v>
      </c>
      <c r="S354" s="77">
        <f t="shared" si="246"/>
        <v>-2.9381494432241521E-9</v>
      </c>
      <c r="T354" s="77">
        <f t="shared" si="247"/>
        <v>-2.9381494432218534E-9</v>
      </c>
      <c r="V354" s="78">
        <v>3.4999999999999998E-10</v>
      </c>
      <c r="W354" s="78">
        <v>4.7496505726700002</v>
      </c>
      <c r="X354" s="78">
        <v>39629.324344065302</v>
      </c>
      <c r="Y354" s="77">
        <f t="shared" si="248"/>
        <v>7.6744396369969043E-11</v>
      </c>
      <c r="Z354" s="77">
        <f t="shared" si="249"/>
        <v>7.6619190400787334E-11</v>
      </c>
      <c r="AA354" s="77">
        <f t="shared" si="250"/>
        <v>7.6619182060490163E-11</v>
      </c>
      <c r="AB354" s="77">
        <f t="shared" si="251"/>
        <v>7.6619182059936908E-11</v>
      </c>
      <c r="AD354" s="78">
        <v>1.9999999999999999E-11</v>
      </c>
      <c r="AE354" s="78">
        <v>5.5011773000900002</v>
      </c>
      <c r="AF354" s="78">
        <v>172402.03644480801</v>
      </c>
      <c r="AG354" s="77">
        <f t="shared" si="252"/>
        <v>-1.2535781336830089E-12</v>
      </c>
      <c r="AH354" s="77">
        <f t="shared" si="253"/>
        <v>-1.2854140759212423E-12</v>
      </c>
      <c r="AI354" s="77">
        <f t="shared" si="254"/>
        <v>-1.2854161964009978E-12</v>
      </c>
      <c r="AJ354" s="77">
        <f t="shared" si="255"/>
        <v>-1.2854161965416778E-12</v>
      </c>
      <c r="AL354" s="78"/>
      <c r="AM354" s="78"/>
      <c r="AN354" s="78"/>
      <c r="AT354" s="78"/>
      <c r="AU354" s="78"/>
      <c r="AV354" s="78"/>
      <c r="BB354" s="78"/>
      <c r="BC354" s="78"/>
      <c r="BD354" s="78"/>
      <c r="BJ354" s="78">
        <v>1.02E-9</v>
      </c>
      <c r="BK354" s="78">
        <v>1.11648927836</v>
      </c>
      <c r="BL354" s="78">
        <v>150244.34299945299</v>
      </c>
      <c r="BM354" s="77">
        <f t="shared" si="256"/>
        <v>-8.4309810956586095E-10</v>
      </c>
      <c r="BN354" s="77">
        <f t="shared" si="257"/>
        <v>-8.4389529732983565E-10</v>
      </c>
      <c r="BO354" s="77">
        <f t="shared" si="258"/>
        <v>-8.4389535037616702E-10</v>
      </c>
      <c r="BP354" s="77">
        <f t="shared" si="259"/>
        <v>-8.4389535037968419E-10</v>
      </c>
      <c r="BR354" s="78">
        <v>7.9999999999999995E-11</v>
      </c>
      <c r="BS354" s="78">
        <v>3.2733948805200002</v>
      </c>
      <c r="BT354" s="78">
        <v>27311.720982352799</v>
      </c>
      <c r="BU354" s="77">
        <f t="shared" si="260"/>
        <v>-7.0068812221477088E-11</v>
      </c>
      <c r="BV354" s="77">
        <f t="shared" si="261"/>
        <v>-7.0059055217325206E-11</v>
      </c>
      <c r="BW354" s="77">
        <f t="shared" si="262"/>
        <v>-7.005905456726326E-11</v>
      </c>
      <c r="BX354" s="77">
        <f t="shared" si="263"/>
        <v>-7.0059054567220453E-11</v>
      </c>
      <c r="BZ354" s="78"/>
      <c r="CA354" s="78"/>
      <c r="CB354" s="78"/>
      <c r="CH354" s="78"/>
      <c r="CI354" s="78"/>
      <c r="CJ354" s="78"/>
      <c r="CP354" s="78"/>
      <c r="CQ354" s="78"/>
      <c r="CR354" s="78"/>
      <c r="CX354" s="78"/>
      <c r="CY354" s="78"/>
      <c r="CZ354" s="78"/>
      <c r="DF354" s="78">
        <v>4.0000000000000001E-10</v>
      </c>
      <c r="DG354" s="78">
        <v>1.6435805289700001</v>
      </c>
      <c r="DH354" s="78">
        <v>39629.324344065302</v>
      </c>
      <c r="DI354" s="77">
        <f t="shared" si="264"/>
        <v>-1.0151289135761003E-10</v>
      </c>
      <c r="DJ354" s="77">
        <f t="shared" si="265"/>
        <v>-1.0137103022644301E-10</v>
      </c>
      <c r="DK354" s="77">
        <f t="shared" si="266"/>
        <v>-1.0137102077663676E-10</v>
      </c>
      <c r="DL354" s="77">
        <f t="shared" si="267"/>
        <v>-1.0137102077600988E-10</v>
      </c>
      <c r="DN354" s="78">
        <v>6E-11</v>
      </c>
      <c r="DO354" s="78">
        <v>0.68838699975999995</v>
      </c>
      <c r="DP354" s="78">
        <v>26720.686880887301</v>
      </c>
      <c r="DQ354" s="77">
        <f t="shared" si="268"/>
        <v>-5.8937826867541744E-11</v>
      </c>
      <c r="DR354" s="77">
        <f t="shared" si="269"/>
        <v>-5.8940603674707675E-11</v>
      </c>
      <c r="DS354" s="77">
        <f t="shared" si="270"/>
        <v>-5.8940603859550553E-11</v>
      </c>
      <c r="DT354" s="77">
        <f t="shared" si="271"/>
        <v>-5.8940603859562689E-11</v>
      </c>
      <c r="DV354" s="78"/>
      <c r="DW354" s="78"/>
      <c r="DX354" s="78"/>
      <c r="ED354" s="78"/>
      <c r="EE354" s="78"/>
      <c r="EF354" s="78"/>
      <c r="EL354" s="78"/>
      <c r="EM354" s="78"/>
      <c r="EN354" s="78"/>
      <c r="ET354" s="78"/>
      <c r="EU354" s="78"/>
      <c r="EV354" s="78"/>
    </row>
    <row r="355" spans="12:152" s="77" customFormat="1" ht="12.75">
      <c r="L355" s="78"/>
      <c r="N355" s="78">
        <v>3.34E-9</v>
      </c>
      <c r="O355" s="78">
        <v>3.0035488752499999</v>
      </c>
      <c r="P355" s="78">
        <v>23866.046506977102</v>
      </c>
      <c r="Q355" s="77">
        <f t="shared" si="244"/>
        <v>-2.9015164483431777E-9</v>
      </c>
      <c r="R355" s="77">
        <f t="shared" si="245"/>
        <v>-2.9011510990183145E-9</v>
      </c>
      <c r="S355" s="77">
        <f t="shared" si="246"/>
        <v>-2.9011510746777238E-9</v>
      </c>
      <c r="T355" s="77">
        <f t="shared" si="247"/>
        <v>-2.9011510746761249E-9</v>
      </c>
      <c r="V355" s="78">
        <v>3.4999999999999998E-10</v>
      </c>
      <c r="W355" s="78">
        <v>1.88777425098</v>
      </c>
      <c r="X355" s="78">
        <v>26521.614879451001</v>
      </c>
      <c r="Y355" s="77">
        <f t="shared" si="248"/>
        <v>2.7863075972961226E-10</v>
      </c>
      <c r="Z355" s="77">
        <f t="shared" si="249"/>
        <v>2.7857877863429144E-10</v>
      </c>
      <c r="AA355" s="77">
        <f t="shared" si="250"/>
        <v>2.7857877517127473E-10</v>
      </c>
      <c r="AB355" s="77">
        <f t="shared" si="251"/>
        <v>2.7857877517104591E-10</v>
      </c>
      <c r="AD355" s="78">
        <v>9.9999999999999994E-12</v>
      </c>
      <c r="AE355" s="78">
        <v>3.4923486773799999</v>
      </c>
      <c r="AF355" s="78">
        <v>130435.634372512</v>
      </c>
      <c r="AG355" s="77">
        <f t="shared" si="252"/>
        <v>-9.5743103077804503E-12</v>
      </c>
      <c r="AH355" s="77">
        <f t="shared" si="253"/>
        <v>-9.5708198992966353E-12</v>
      </c>
      <c r="AI355" s="77">
        <f t="shared" si="254"/>
        <v>-9.5708196663368353E-12</v>
      </c>
      <c r="AJ355" s="77">
        <f t="shared" si="255"/>
        <v>-9.5708196663213499E-12</v>
      </c>
      <c r="AL355" s="78"/>
      <c r="AM355" s="78"/>
      <c r="AN355" s="78"/>
      <c r="AT355" s="78"/>
      <c r="AU355" s="78"/>
      <c r="AV355" s="78"/>
      <c r="BB355" s="78"/>
      <c r="BC355" s="78"/>
      <c r="BD355" s="78"/>
      <c r="BJ355" s="78">
        <v>8.0999999999999999E-10</v>
      </c>
      <c r="BK355" s="78">
        <v>0.43168464248999999</v>
      </c>
      <c r="BL355" s="78">
        <v>155571.819107836</v>
      </c>
      <c r="BM355" s="77">
        <f t="shared" si="256"/>
        <v>1.7641936729376895E-10</v>
      </c>
      <c r="BN355" s="77">
        <f t="shared" si="257"/>
        <v>1.7528133576337931E-10</v>
      </c>
      <c r="BO355" s="77">
        <f t="shared" si="258"/>
        <v>1.7528125994708755E-10</v>
      </c>
      <c r="BP355" s="77">
        <f t="shared" si="259"/>
        <v>1.7528125994214282E-10</v>
      </c>
      <c r="BR355" s="78">
        <v>1E-10</v>
      </c>
      <c r="BS355" s="78">
        <v>1.3151085595300001</v>
      </c>
      <c r="BT355" s="78">
        <v>52125.8096612441</v>
      </c>
      <c r="BU355" s="77">
        <f t="shared" si="260"/>
        <v>2.4209069773389389E-11</v>
      </c>
      <c r="BV355" s="77">
        <f t="shared" si="261"/>
        <v>2.4255857718604215E-11</v>
      </c>
      <c r="BW355" s="77">
        <f t="shared" si="262"/>
        <v>2.4255860834953613E-11</v>
      </c>
      <c r="BX355" s="77">
        <f t="shared" si="263"/>
        <v>2.4255860835157652E-11</v>
      </c>
      <c r="BZ355" s="78"/>
      <c r="CA355" s="78"/>
      <c r="CB355" s="78"/>
      <c r="CH355" s="78"/>
      <c r="CI355" s="78"/>
      <c r="CJ355" s="78"/>
      <c r="CP355" s="78"/>
      <c r="CQ355" s="78"/>
      <c r="CR355" s="78"/>
      <c r="CX355" s="78"/>
      <c r="CY355" s="78"/>
      <c r="CZ355" s="78"/>
      <c r="DF355" s="78">
        <v>3.7000000000000001E-10</v>
      </c>
      <c r="DG355" s="78">
        <v>5.7576087937900002</v>
      </c>
      <c r="DH355" s="78">
        <v>25867.4904991353</v>
      </c>
      <c r="DI355" s="77">
        <f t="shared" si="264"/>
        <v>3.1279530556713423E-10</v>
      </c>
      <c r="DJ355" s="77">
        <f t="shared" si="265"/>
        <v>3.1284259402679358E-10</v>
      </c>
      <c r="DK355" s="77">
        <f t="shared" si="266"/>
        <v>3.1284259717607924E-10</v>
      </c>
      <c r="DL355" s="77">
        <f t="shared" si="267"/>
        <v>3.1284259717628702E-10</v>
      </c>
      <c r="DN355" s="78">
        <v>5.0000000000000002E-11</v>
      </c>
      <c r="DO355" s="78">
        <v>4.4487867184700001</v>
      </c>
      <c r="DP355" s="78">
        <v>25227.593212821299</v>
      </c>
      <c r="DQ355" s="77">
        <f t="shared" si="268"/>
        <v>-4.7155029871901649E-11</v>
      </c>
      <c r="DR355" s="77">
        <f t="shared" si="269"/>
        <v>-4.7151148251388302E-11</v>
      </c>
      <c r="DS355" s="77">
        <f t="shared" si="270"/>
        <v>-4.7151147992748809E-11</v>
      </c>
      <c r="DT355" s="77">
        <f t="shared" si="271"/>
        <v>-4.7151147992731309E-11</v>
      </c>
      <c r="DV355" s="78"/>
      <c r="DW355" s="78"/>
      <c r="DX355" s="78"/>
      <c r="ED355" s="78"/>
      <c r="EE355" s="78"/>
      <c r="EF355" s="78"/>
      <c r="EL355" s="78"/>
      <c r="EM355" s="78"/>
      <c r="EN355" s="78"/>
      <c r="ET355" s="78"/>
      <c r="EU355" s="78"/>
      <c r="EV355" s="78"/>
    </row>
    <row r="356" spans="12:152" s="77" customFormat="1" ht="12.75">
      <c r="L356" s="78"/>
      <c r="N356" s="78">
        <v>2.6799999999999998E-9</v>
      </c>
      <c r="O356" s="78">
        <v>1.3443749352000001</v>
      </c>
      <c r="P356" s="78">
        <v>35191.810135691798</v>
      </c>
      <c r="Q356" s="77">
        <f t="shared" si="244"/>
        <v>1.4490035619432756E-9</v>
      </c>
      <c r="R356" s="77">
        <f t="shared" si="245"/>
        <v>1.4497375165741952E-9</v>
      </c>
      <c r="S356" s="77">
        <f t="shared" si="246"/>
        <v>1.4497375654576807E-9</v>
      </c>
      <c r="T356" s="77">
        <f t="shared" si="247"/>
        <v>1.4497375654609481E-9</v>
      </c>
      <c r="V356" s="78">
        <v>3.3E-10</v>
      </c>
      <c r="W356" s="78">
        <v>3.6022742385900002</v>
      </c>
      <c r="X356" s="78">
        <v>156100.82065856899</v>
      </c>
      <c r="Y356" s="77">
        <f t="shared" si="248"/>
        <v>1.4563390084801442E-10</v>
      </c>
      <c r="Z356" s="77">
        <f t="shared" si="249"/>
        <v>1.4520608368492644E-10</v>
      </c>
      <c r="AA356" s="77">
        <f t="shared" si="250"/>
        <v>1.4520605517795295E-10</v>
      </c>
      <c r="AB356" s="77">
        <f t="shared" si="251"/>
        <v>1.4520605517606636E-10</v>
      </c>
      <c r="AD356" s="78">
        <v>9.9999999999999994E-12</v>
      </c>
      <c r="AE356" s="78">
        <v>4.8099549208000001</v>
      </c>
      <c r="AF356" s="78">
        <v>77837.111233846503</v>
      </c>
      <c r="AG356" s="77">
        <f t="shared" si="252"/>
        <v>8.8091176414565565E-12</v>
      </c>
      <c r="AH356" s="77">
        <f t="shared" si="253"/>
        <v>8.8125235751795096E-12</v>
      </c>
      <c r="AI356" s="77">
        <f t="shared" si="254"/>
        <v>8.812523801895941E-12</v>
      </c>
      <c r="AJ356" s="77">
        <f t="shared" si="255"/>
        <v>8.812523801910987E-12</v>
      </c>
      <c r="AL356" s="78"/>
      <c r="AM356" s="78"/>
      <c r="AN356" s="78"/>
      <c r="AT356" s="78"/>
      <c r="AU356" s="78"/>
      <c r="AV356" s="78"/>
      <c r="BB356" s="78"/>
      <c r="BC356" s="78"/>
      <c r="BD356" s="78"/>
      <c r="BJ356" s="78">
        <v>7.1000000000000003E-10</v>
      </c>
      <c r="BK356" s="78">
        <v>2.7756089483399999</v>
      </c>
      <c r="BL356" s="78">
        <v>77829.997686845702</v>
      </c>
      <c r="BM356" s="77">
        <f t="shared" si="256"/>
        <v>4.8882446678135416E-11</v>
      </c>
      <c r="BN356" s="77">
        <f t="shared" si="257"/>
        <v>4.8372404137348437E-11</v>
      </c>
      <c r="BO356" s="77">
        <f t="shared" si="258"/>
        <v>4.8372370162664442E-11</v>
      </c>
      <c r="BP356" s="77">
        <f t="shared" si="259"/>
        <v>4.8372370160409599E-11</v>
      </c>
      <c r="BR356" s="78">
        <v>8.9999999999999999E-11</v>
      </c>
      <c r="BS356" s="78">
        <v>1.1762149315399999</v>
      </c>
      <c r="BT356" s="78">
        <v>172402.03644480801</v>
      </c>
      <c r="BU356" s="77">
        <f t="shared" si="260"/>
        <v>8.5296993606821489E-11</v>
      </c>
      <c r="BV356" s="77">
        <f t="shared" si="261"/>
        <v>8.5342682341087884E-11</v>
      </c>
      <c r="BW356" s="77">
        <f t="shared" si="262"/>
        <v>8.5342685377177976E-11</v>
      </c>
      <c r="BX356" s="77">
        <f t="shared" si="263"/>
        <v>8.5342685377379394E-11</v>
      </c>
      <c r="BZ356" s="78"/>
      <c r="CA356" s="78"/>
      <c r="CB356" s="78"/>
      <c r="CH356" s="78"/>
      <c r="CI356" s="78"/>
      <c r="CJ356" s="78"/>
      <c r="CP356" s="78"/>
      <c r="CQ356" s="78"/>
      <c r="CR356" s="78"/>
      <c r="CX356" s="78"/>
      <c r="CY356" s="78"/>
      <c r="CZ356" s="78"/>
      <c r="DF356" s="78">
        <v>5.1E-10</v>
      </c>
      <c r="DG356" s="78">
        <v>1.5782900291499999</v>
      </c>
      <c r="DH356" s="78">
        <v>12725.453434775</v>
      </c>
      <c r="DI356" s="77">
        <f t="shared" si="264"/>
        <v>5.0528227752147661E-10</v>
      </c>
      <c r="DJ356" s="77">
        <f t="shared" si="265"/>
        <v>5.0529042209233912E-10</v>
      </c>
      <c r="DK356" s="77">
        <f t="shared" si="266"/>
        <v>5.0529042263461505E-10</v>
      </c>
      <c r="DL356" s="77">
        <f t="shared" si="267"/>
        <v>5.0529042263465041E-10</v>
      </c>
      <c r="DN356" s="78">
        <v>5.0000000000000002E-11</v>
      </c>
      <c r="DO356" s="78">
        <v>4.8870796968399999</v>
      </c>
      <c r="DP356" s="78">
        <v>52061.366994463096</v>
      </c>
      <c r="DQ356" s="77">
        <f t="shared" si="268"/>
        <v>2.5842423744494189E-11</v>
      </c>
      <c r="DR356" s="77">
        <f t="shared" si="269"/>
        <v>2.5821803989298724E-11</v>
      </c>
      <c r="DS356" s="77">
        <f t="shared" si="270"/>
        <v>2.5821802615621598E-11</v>
      </c>
      <c r="DT356" s="77">
        <f t="shared" si="271"/>
        <v>2.5821802615529112E-11</v>
      </c>
      <c r="DV356" s="78"/>
      <c r="DW356" s="78"/>
      <c r="DX356" s="78"/>
      <c r="ED356" s="78"/>
      <c r="EE356" s="78"/>
      <c r="EF356" s="78"/>
      <c r="EL356" s="78"/>
      <c r="EM356" s="78"/>
      <c r="EN356" s="78"/>
      <c r="ET356" s="78"/>
      <c r="EU356" s="78"/>
      <c r="EV356" s="78"/>
    </row>
    <row r="357" spans="12:152" s="77" customFormat="1" ht="12.75">
      <c r="L357" s="78"/>
      <c r="N357" s="78">
        <v>3.0600000000000002E-9</v>
      </c>
      <c r="O357" s="78">
        <v>5.9444523141000003</v>
      </c>
      <c r="P357" s="78">
        <v>64607.848933546098</v>
      </c>
      <c r="Q357" s="77">
        <f t="shared" si="244"/>
        <v>2.7939214411867093E-9</v>
      </c>
      <c r="R357" s="77">
        <f t="shared" si="245"/>
        <v>2.7931749474927598E-9</v>
      </c>
      <c r="S357" s="77">
        <f t="shared" si="246"/>
        <v>2.7931748977356387E-9</v>
      </c>
      <c r="T357" s="77">
        <f t="shared" si="247"/>
        <v>2.7931748977323709E-9</v>
      </c>
      <c r="V357" s="78">
        <v>3.4999999999999998E-10</v>
      </c>
      <c r="W357" s="78">
        <v>1.9611419157000001</v>
      </c>
      <c r="X357" s="78">
        <v>74.781598567299994</v>
      </c>
      <c r="Y357" s="77">
        <f t="shared" si="248"/>
        <v>8.4994193876136091E-12</v>
      </c>
      <c r="Z357" s="77">
        <f t="shared" si="249"/>
        <v>8.4996614663950443E-12</v>
      </c>
      <c r="AA357" s="77">
        <f t="shared" si="250"/>
        <v>8.4996614825199286E-12</v>
      </c>
      <c r="AB357" s="77">
        <f t="shared" si="251"/>
        <v>8.4996614825209384E-12</v>
      </c>
      <c r="AD357" s="78">
        <v>1.9999999999999999E-11</v>
      </c>
      <c r="AE357" s="78">
        <v>6.2692126000700004</v>
      </c>
      <c r="AF357" s="78">
        <v>87367.616418840102</v>
      </c>
      <c r="AG357" s="77">
        <f t="shared" si="252"/>
        <v>1.6221246547248145E-11</v>
      </c>
      <c r="AH357" s="77">
        <f t="shared" si="253"/>
        <v>1.6211784791298029E-11</v>
      </c>
      <c r="AI357" s="77">
        <f t="shared" si="254"/>
        <v>1.6211784160698504E-11</v>
      </c>
      <c r="AJ357" s="77">
        <f t="shared" si="255"/>
        <v>1.6211784160656564E-11</v>
      </c>
      <c r="AL357" s="78"/>
      <c r="AM357" s="78"/>
      <c r="AN357" s="78"/>
      <c r="AT357" s="78"/>
      <c r="AU357" s="78"/>
      <c r="AV357" s="78"/>
      <c r="BB357" s="78"/>
      <c r="BC357" s="78"/>
      <c r="BD357" s="78"/>
      <c r="BJ357" s="78">
        <v>9.7999999999999992E-10</v>
      </c>
      <c r="BK357" s="78">
        <v>3.0461718648599998</v>
      </c>
      <c r="BL357" s="78">
        <v>16066.065861474801</v>
      </c>
      <c r="BM357" s="77">
        <f t="shared" si="256"/>
        <v>-3.4568268781959247E-10</v>
      </c>
      <c r="BN357" s="77">
        <f t="shared" si="257"/>
        <v>-3.4554638124149844E-10</v>
      </c>
      <c r="BO357" s="77">
        <f t="shared" si="258"/>
        <v>-3.4554637216187626E-10</v>
      </c>
      <c r="BP357" s="77">
        <f t="shared" si="259"/>
        <v>-3.4554637216127676E-10</v>
      </c>
      <c r="BR357" s="78">
        <v>7.9999999999999995E-11</v>
      </c>
      <c r="BS357" s="78">
        <v>2.4329708164600001</v>
      </c>
      <c r="BT357" s="78">
        <v>131395.115449479</v>
      </c>
      <c r="BU357" s="77">
        <f t="shared" si="260"/>
        <v>-7.4025086975401861E-11</v>
      </c>
      <c r="BV357" s="77">
        <f t="shared" si="261"/>
        <v>-7.3988154678075816E-11</v>
      </c>
      <c r="BW357" s="77">
        <f t="shared" si="262"/>
        <v>-7.3988152214375928E-11</v>
      </c>
      <c r="BX357" s="77">
        <f t="shared" si="263"/>
        <v>-7.3988152214213348E-11</v>
      </c>
      <c r="BZ357" s="78"/>
      <c r="CA357" s="78"/>
      <c r="CB357" s="78"/>
      <c r="CH357" s="78"/>
      <c r="CI357" s="78"/>
      <c r="CJ357" s="78"/>
      <c r="CP357" s="78"/>
      <c r="CQ357" s="78"/>
      <c r="CR357" s="78"/>
      <c r="CX357" s="78"/>
      <c r="CY357" s="78"/>
      <c r="CZ357" s="78"/>
      <c r="DF357" s="78">
        <v>3.7000000000000001E-10</v>
      </c>
      <c r="DG357" s="78">
        <v>1.62981695072</v>
      </c>
      <c r="DH357" s="78">
        <v>129483.91596626199</v>
      </c>
      <c r="DI357" s="77">
        <f t="shared" si="264"/>
        <v>3.6992539899047436E-10</v>
      </c>
      <c r="DJ357" s="77">
        <f t="shared" si="265"/>
        <v>3.6991623326620408E-10</v>
      </c>
      <c r="DK357" s="77">
        <f t="shared" si="266"/>
        <v>3.6991623263799437E-10</v>
      </c>
      <c r="DL357" s="77">
        <f t="shared" si="267"/>
        <v>3.6991623263795317E-10</v>
      </c>
      <c r="DN357" s="78">
        <v>5.0000000000000002E-11</v>
      </c>
      <c r="DO357" s="78">
        <v>3.6618657682100002</v>
      </c>
      <c r="DP357" s="78">
        <v>25241.820306823</v>
      </c>
      <c r="DQ357" s="77">
        <f t="shared" si="268"/>
        <v>-1.7895612027997923E-11</v>
      </c>
      <c r="DR357" s="77">
        <f t="shared" si="269"/>
        <v>-1.7884708546594054E-11</v>
      </c>
      <c r="DS357" s="77">
        <f t="shared" si="270"/>
        <v>-1.7884707820282234E-11</v>
      </c>
      <c r="DT357" s="77">
        <f t="shared" si="271"/>
        <v>-1.7884707820233136E-11</v>
      </c>
      <c r="DV357" s="78"/>
      <c r="DW357" s="78"/>
      <c r="DX357" s="78"/>
      <c r="ED357" s="78"/>
      <c r="EE357" s="78"/>
      <c r="EF357" s="78"/>
      <c r="EL357" s="78"/>
      <c r="EM357" s="78"/>
      <c r="EN357" s="78"/>
      <c r="ET357" s="78"/>
      <c r="EU357" s="78"/>
      <c r="EV357" s="78"/>
    </row>
    <row r="358" spans="12:152" s="77" customFormat="1" ht="12.75">
      <c r="L358" s="78"/>
      <c r="N358" s="78">
        <v>2.8299999999999999E-9</v>
      </c>
      <c r="O358" s="78">
        <v>0.96234220412000004</v>
      </c>
      <c r="P358" s="78">
        <v>1639.069517188</v>
      </c>
      <c r="Q358" s="77">
        <f t="shared" si="244"/>
        <v>-7.5925858674261346E-10</v>
      </c>
      <c r="R358" s="77">
        <f t="shared" si="245"/>
        <v>-7.5929992801100436E-10</v>
      </c>
      <c r="S358" s="77">
        <f t="shared" si="246"/>
        <v>-7.5929993076473308E-10</v>
      </c>
      <c r="T358" s="77">
        <f t="shared" si="247"/>
        <v>-7.5929993076491702E-10</v>
      </c>
      <c r="V358" s="78">
        <v>4.5E-10</v>
      </c>
      <c r="W358" s="78">
        <v>3.7246766343700002</v>
      </c>
      <c r="X358" s="78">
        <v>39609.654583165597</v>
      </c>
      <c r="Y358" s="77">
        <f t="shared" si="248"/>
        <v>-2.8812077735177294E-10</v>
      </c>
      <c r="Z358" s="77">
        <f t="shared" si="249"/>
        <v>-2.88247430507541E-10</v>
      </c>
      <c r="AA358" s="77">
        <f t="shared" si="250"/>
        <v>-2.8824743894259774E-10</v>
      </c>
      <c r="AB358" s="77">
        <f t="shared" si="251"/>
        <v>-2.8824743894315753E-10</v>
      </c>
      <c r="AD358" s="78">
        <v>1.9999999999999999E-11</v>
      </c>
      <c r="AE358" s="78">
        <v>2.7956149040899998</v>
      </c>
      <c r="AF358" s="78">
        <v>115674.276664601</v>
      </c>
      <c r="AG358" s="77">
        <f t="shared" si="252"/>
        <v>-1.3563106087057983E-11</v>
      </c>
      <c r="AH358" s="77">
        <f t="shared" si="253"/>
        <v>-1.3547368346702039E-11</v>
      </c>
      <c r="AI358" s="77">
        <f t="shared" si="254"/>
        <v>-1.3547367297896914E-11</v>
      </c>
      <c r="AJ358" s="77">
        <f t="shared" si="255"/>
        <v>-1.3547367297826662E-11</v>
      </c>
      <c r="AL358" s="78"/>
      <c r="AM358" s="78"/>
      <c r="AN358" s="78"/>
      <c r="AT358" s="78"/>
      <c r="AU358" s="78"/>
      <c r="AV358" s="78"/>
      <c r="BB358" s="78"/>
      <c r="BC358" s="78"/>
      <c r="BD358" s="78"/>
      <c r="BJ358" s="78">
        <v>8.9000000000000003E-10</v>
      </c>
      <c r="BK358" s="78">
        <v>3.9148712616400001</v>
      </c>
      <c r="BL358" s="78">
        <v>68241.872144623107</v>
      </c>
      <c r="BM358" s="77">
        <f t="shared" si="256"/>
        <v>-7.3068583260809656E-10</v>
      </c>
      <c r="BN358" s="77">
        <f t="shared" si="257"/>
        <v>-7.3036487575651463E-10</v>
      </c>
      <c r="BO358" s="77">
        <f t="shared" si="258"/>
        <v>-7.3036485436792282E-10</v>
      </c>
      <c r="BP358" s="77">
        <f t="shared" si="259"/>
        <v>-7.3036485436650628E-10</v>
      </c>
      <c r="BR358" s="78">
        <v>8.9999999999999999E-11</v>
      </c>
      <c r="BS358" s="78">
        <v>0.46231104626000002</v>
      </c>
      <c r="BT358" s="78">
        <v>26624.707653669499</v>
      </c>
      <c r="BU358" s="77">
        <f t="shared" si="260"/>
        <v>-7.9217235248218819E-11</v>
      </c>
      <c r="BV358" s="77">
        <f t="shared" si="261"/>
        <v>-7.9227754746596422E-11</v>
      </c>
      <c r="BW358" s="77">
        <f t="shared" si="262"/>
        <v>-7.9227755447139172E-11</v>
      </c>
      <c r="BX358" s="77">
        <f t="shared" si="263"/>
        <v>-7.9227755447185288E-11</v>
      </c>
      <c r="BZ358" s="78"/>
      <c r="CA358" s="78"/>
      <c r="CB358" s="78"/>
      <c r="CH358" s="78"/>
      <c r="CI358" s="78"/>
      <c r="CJ358" s="78"/>
      <c r="CP358" s="78"/>
      <c r="CQ358" s="78"/>
      <c r="CR358" s="78"/>
      <c r="CX358" s="78"/>
      <c r="CY358" s="78"/>
      <c r="CZ358" s="78"/>
      <c r="DF358" s="78">
        <v>4.5E-10</v>
      </c>
      <c r="DG358" s="78">
        <v>4.6454062419999997E-2</v>
      </c>
      <c r="DH358" s="78">
        <v>51219.5171271777</v>
      </c>
      <c r="DI358" s="77">
        <f t="shared" si="264"/>
        <v>1.6282674490866008E-10</v>
      </c>
      <c r="DJ358" s="77">
        <f t="shared" si="265"/>
        <v>1.6262793488206107E-10</v>
      </c>
      <c r="DK358" s="77">
        <f t="shared" si="266"/>
        <v>1.626279216381093E-10</v>
      </c>
      <c r="DL358" s="77">
        <f t="shared" si="267"/>
        <v>1.6262792163725068E-10</v>
      </c>
      <c r="DN358" s="78">
        <v>5.0000000000000002E-11</v>
      </c>
      <c r="DO358" s="78">
        <v>1.76383923429</v>
      </c>
      <c r="DP358" s="78">
        <v>178063.36849396001</v>
      </c>
      <c r="DQ358" s="77">
        <f t="shared" si="268"/>
        <v>2.9546359126430662E-11</v>
      </c>
      <c r="DR358" s="77">
        <f t="shared" si="269"/>
        <v>2.9612768559495554E-11</v>
      </c>
      <c r="DS358" s="77">
        <f t="shared" si="270"/>
        <v>2.961277298034394E-11</v>
      </c>
      <c r="DT358" s="77">
        <f t="shared" si="271"/>
        <v>2.9612772980637072E-11</v>
      </c>
      <c r="DV358" s="78"/>
      <c r="DW358" s="78"/>
      <c r="DX358" s="78"/>
      <c r="ED358" s="78"/>
      <c r="EE358" s="78"/>
      <c r="EF358" s="78"/>
      <c r="EL358" s="78"/>
      <c r="EM358" s="78"/>
      <c r="EN358" s="78"/>
      <c r="ET358" s="78"/>
      <c r="EU358" s="78"/>
      <c r="EV358" s="78"/>
    </row>
    <row r="359" spans="12:152" s="77" customFormat="1" ht="12.75">
      <c r="L359" s="78"/>
      <c r="N359" s="78">
        <v>2.8699999999999998E-9</v>
      </c>
      <c r="O359" s="78">
        <v>1.2809926760799999</v>
      </c>
      <c r="P359" s="78">
        <v>51013.331578740501</v>
      </c>
      <c r="Q359" s="77">
        <f t="shared" si="244"/>
        <v>1.1007039454885358E-9</v>
      </c>
      <c r="R359" s="77">
        <f t="shared" si="245"/>
        <v>1.1019547722083068E-9</v>
      </c>
      <c r="S359" s="77">
        <f t="shared" si="246"/>
        <v>1.1019548555174432E-9</v>
      </c>
      <c r="T359" s="77">
        <f t="shared" si="247"/>
        <v>1.1019548555230167E-9</v>
      </c>
      <c r="V359" s="78">
        <v>3.7999999999999998E-10</v>
      </c>
      <c r="W359" s="78">
        <v>4.29218444251</v>
      </c>
      <c r="X359" s="78">
        <v>39743.763632750597</v>
      </c>
      <c r="Y359" s="77">
        <f t="shared" si="248"/>
        <v>-2.9066962491497589E-10</v>
      </c>
      <c r="Z359" s="77">
        <f t="shared" si="249"/>
        <v>-2.9075960576315129E-10</v>
      </c>
      <c r="AA359" s="77">
        <f t="shared" si="250"/>
        <v>-2.9075961175545273E-10</v>
      </c>
      <c r="AB359" s="77">
        <f t="shared" si="251"/>
        <v>-2.9075961175584911E-10</v>
      </c>
      <c r="AD359" s="78">
        <v>1.9999999999999999E-11</v>
      </c>
      <c r="AE359" s="78">
        <v>4.9212266445499999</v>
      </c>
      <c r="AF359" s="78">
        <v>24864.085300795501</v>
      </c>
      <c r="AG359" s="77">
        <f t="shared" si="252"/>
        <v>1.0929989801944285E-11</v>
      </c>
      <c r="AH359" s="77">
        <f t="shared" si="253"/>
        <v>1.092613660784156E-11</v>
      </c>
      <c r="AI359" s="77">
        <f t="shared" si="254"/>
        <v>1.0926136351161472E-11</v>
      </c>
      <c r="AJ359" s="77">
        <f t="shared" si="255"/>
        <v>1.0926136351144332E-11</v>
      </c>
      <c r="AL359" s="78"/>
      <c r="AM359" s="78"/>
      <c r="AN359" s="78"/>
      <c r="AT359" s="78"/>
      <c r="AU359" s="78"/>
      <c r="AV359" s="78"/>
      <c r="BB359" s="78"/>
      <c r="BC359" s="78"/>
      <c r="BD359" s="78"/>
      <c r="BJ359" s="78">
        <v>7.5999999999999996E-10</v>
      </c>
      <c r="BK359" s="78">
        <v>3.3283953894699998</v>
      </c>
      <c r="BL359" s="78">
        <v>129799.61842155601</v>
      </c>
      <c r="BM359" s="77">
        <f t="shared" si="256"/>
        <v>7.5803430496019035E-10</v>
      </c>
      <c r="BN359" s="77">
        <f t="shared" si="257"/>
        <v>7.5796815984016099E-10</v>
      </c>
      <c r="BO359" s="77">
        <f t="shared" si="258"/>
        <v>7.5796815539783424E-10</v>
      </c>
      <c r="BP359" s="77">
        <f t="shared" si="259"/>
        <v>7.579681553975438E-10</v>
      </c>
      <c r="BR359" s="78">
        <v>7.0000000000000004E-11</v>
      </c>
      <c r="BS359" s="78">
        <v>4.9348555109400003</v>
      </c>
      <c r="BT359" s="78">
        <v>48835.193856448503</v>
      </c>
      <c r="BU359" s="77">
        <f t="shared" si="260"/>
        <v>-2.5369338833848988E-11</v>
      </c>
      <c r="BV359" s="77">
        <f t="shared" si="261"/>
        <v>-2.5398812748911151E-11</v>
      </c>
      <c r="BW359" s="77">
        <f t="shared" si="262"/>
        <v>-2.5398814711992747E-11</v>
      </c>
      <c r="BX359" s="77">
        <f t="shared" si="263"/>
        <v>-2.5398814712122521E-11</v>
      </c>
      <c r="BZ359" s="78"/>
      <c r="CA359" s="78"/>
      <c r="CB359" s="78"/>
      <c r="CH359" s="78"/>
      <c r="CI359" s="78"/>
      <c r="CJ359" s="78"/>
      <c r="CP359" s="78"/>
      <c r="CQ359" s="78"/>
      <c r="CR359" s="78"/>
      <c r="CX359" s="78"/>
      <c r="CY359" s="78"/>
      <c r="CZ359" s="78"/>
      <c r="DF359" s="78">
        <v>3.6E-10</v>
      </c>
      <c r="DG359" s="78">
        <v>9.8343736000000001E-2</v>
      </c>
      <c r="DH359" s="78">
        <v>25241.820306823</v>
      </c>
      <c r="DI359" s="77">
        <f t="shared" si="264"/>
        <v>-2.0112917311512208E-11</v>
      </c>
      <c r="DJ359" s="77">
        <f t="shared" si="265"/>
        <v>-2.0196856256296009E-11</v>
      </c>
      <c r="DK359" s="77">
        <f t="shared" si="266"/>
        <v>-2.0196861847420403E-11</v>
      </c>
      <c r="DL359" s="77">
        <f t="shared" si="267"/>
        <v>-2.0196861847798383E-11</v>
      </c>
      <c r="DN359" s="78">
        <v>5.0000000000000002E-11</v>
      </c>
      <c r="DO359" s="78">
        <v>3.0908381717100002</v>
      </c>
      <c r="DP359" s="78">
        <v>115674.276664601</v>
      </c>
      <c r="DQ359" s="77">
        <f t="shared" si="268"/>
        <v>-4.3132176575151495E-11</v>
      </c>
      <c r="DR359" s="77">
        <f t="shared" si="269"/>
        <v>-4.3105086243241875E-11</v>
      </c>
      <c r="DS359" s="77">
        <f t="shared" si="270"/>
        <v>-4.3105084437114941E-11</v>
      </c>
      <c r="DT359" s="77">
        <f t="shared" si="271"/>
        <v>-4.3105084436993966E-11</v>
      </c>
      <c r="DV359" s="78"/>
      <c r="DW359" s="78"/>
      <c r="DX359" s="78"/>
      <c r="ED359" s="78"/>
      <c r="EE359" s="78"/>
      <c r="EF359" s="78"/>
      <c r="EL359" s="78"/>
      <c r="EM359" s="78"/>
      <c r="EN359" s="78"/>
      <c r="ET359" s="78"/>
      <c r="EU359" s="78"/>
      <c r="EV359" s="78"/>
    </row>
    <row r="360" spans="12:152" s="77" customFormat="1" ht="12.75">
      <c r="L360" s="78"/>
      <c r="N360" s="78">
        <v>2.69E-9</v>
      </c>
      <c r="O360" s="78">
        <v>0.55818949974999998</v>
      </c>
      <c r="P360" s="78">
        <v>3462.2447058652001</v>
      </c>
      <c r="Q360" s="77">
        <f t="shared" si="244"/>
        <v>2.6302977368934278E-9</v>
      </c>
      <c r="R360" s="77">
        <f t="shared" si="245"/>
        <v>2.6303157882852973E-9</v>
      </c>
      <c r="S360" s="77">
        <f t="shared" si="246"/>
        <v>2.6303157894876097E-9</v>
      </c>
      <c r="T360" s="77">
        <f t="shared" si="247"/>
        <v>2.6303157894876895E-9</v>
      </c>
      <c r="V360" s="78">
        <v>3.1999999999999998E-10</v>
      </c>
      <c r="W360" s="78">
        <v>5.9590050101600003</v>
      </c>
      <c r="X360" s="78">
        <v>77410.513042970502</v>
      </c>
      <c r="Y360" s="77">
        <f t="shared" si="248"/>
        <v>-2.0737642937225184E-10</v>
      </c>
      <c r="Z360" s="77">
        <f t="shared" si="249"/>
        <v>-2.0755091698207976E-10</v>
      </c>
      <c r="AA360" s="77">
        <f t="shared" si="250"/>
        <v>-2.0755092860113494E-10</v>
      </c>
      <c r="AB360" s="77">
        <f t="shared" si="251"/>
        <v>-2.0755092860191027E-10</v>
      </c>
      <c r="AD360" s="78">
        <v>9.9999999999999994E-12</v>
      </c>
      <c r="AE360" s="78">
        <v>2.4157683233</v>
      </c>
      <c r="AF360" s="78">
        <v>26037.906519669901</v>
      </c>
      <c r="AG360" s="77">
        <f t="shared" si="252"/>
        <v>-8.3556522674073778E-12</v>
      </c>
      <c r="AH360" s="77">
        <f t="shared" si="253"/>
        <v>-8.354328567969901E-12</v>
      </c>
      <c r="AI360" s="77">
        <f t="shared" si="254"/>
        <v>-8.3543284797823503E-12</v>
      </c>
      <c r="AJ360" s="77">
        <f t="shared" si="255"/>
        <v>-8.3543284797764162E-12</v>
      </c>
      <c r="AL360" s="78"/>
      <c r="AM360" s="78"/>
      <c r="AN360" s="78"/>
      <c r="AT360" s="78"/>
      <c r="AU360" s="78"/>
      <c r="AV360" s="78"/>
      <c r="BB360" s="78"/>
      <c r="BC360" s="78"/>
      <c r="BD360" s="78"/>
      <c r="BJ360" s="78">
        <v>9.0999999999999996E-10</v>
      </c>
      <c r="BK360" s="78">
        <v>4.9914696708699999</v>
      </c>
      <c r="BL360" s="78">
        <v>102132.855462109</v>
      </c>
      <c r="BM360" s="77">
        <f t="shared" si="256"/>
        <v>-4.5003784470154547E-10</v>
      </c>
      <c r="BN360" s="77">
        <f t="shared" si="257"/>
        <v>-4.5078499370827619E-10</v>
      </c>
      <c r="BO360" s="77">
        <f t="shared" si="258"/>
        <v>-4.5078504346244185E-10</v>
      </c>
      <c r="BP360" s="77">
        <f t="shared" si="259"/>
        <v>-4.5078504346567716E-10</v>
      </c>
      <c r="BR360" s="78">
        <v>7.0000000000000004E-11</v>
      </c>
      <c r="BS360" s="78">
        <v>5.92438953036</v>
      </c>
      <c r="BT360" s="78">
        <v>130446.629254871</v>
      </c>
      <c r="BU360" s="77">
        <f t="shared" si="260"/>
        <v>3.4016720485221869E-11</v>
      </c>
      <c r="BV360" s="77">
        <f t="shared" si="261"/>
        <v>3.3942861654706209E-11</v>
      </c>
      <c r="BW360" s="77">
        <f t="shared" si="262"/>
        <v>3.3942856733331281E-11</v>
      </c>
      <c r="BX360" s="77">
        <f t="shared" si="263"/>
        <v>3.3942856733004163E-11</v>
      </c>
      <c r="BZ360" s="78"/>
      <c r="CA360" s="78"/>
      <c r="CB360" s="78"/>
      <c r="CH360" s="78"/>
      <c r="CI360" s="78"/>
      <c r="CJ360" s="78"/>
      <c r="CP360" s="78"/>
      <c r="CQ360" s="78"/>
      <c r="CR360" s="78"/>
      <c r="CX360" s="78"/>
      <c r="CY360" s="78"/>
      <c r="CZ360" s="78"/>
      <c r="DF360" s="78">
        <v>4.8999999999999996E-10</v>
      </c>
      <c r="DG360" s="78">
        <v>7.6811570499999995E-2</v>
      </c>
      <c r="DH360" s="78">
        <v>150866.08680029199</v>
      </c>
      <c r="DI360" s="77">
        <f t="shared" si="264"/>
        <v>3.5933716414752152E-10</v>
      </c>
      <c r="DJ360" s="77">
        <f t="shared" si="265"/>
        <v>3.5887183910369723E-10</v>
      </c>
      <c r="DK360" s="77">
        <f t="shared" si="266"/>
        <v>3.5887180808517865E-10</v>
      </c>
      <c r="DL360" s="77">
        <f t="shared" si="267"/>
        <v>3.5887180808313039E-10</v>
      </c>
      <c r="DN360" s="78">
        <v>5.0000000000000002E-11</v>
      </c>
      <c r="DO360" s="78">
        <v>1.7327703861199999</v>
      </c>
      <c r="DP360" s="78">
        <v>956.28915597059995</v>
      </c>
      <c r="DQ360" s="77">
        <f t="shared" si="268"/>
        <v>-4.5492954796424753E-11</v>
      </c>
      <c r="DR360" s="77">
        <f t="shared" si="269"/>
        <v>-4.5492771249505809E-11</v>
      </c>
      <c r="DS360" s="77">
        <f t="shared" si="270"/>
        <v>-4.549277123727966E-11</v>
      </c>
      <c r="DT360" s="77">
        <f t="shared" si="271"/>
        <v>-4.5492771237278846E-11</v>
      </c>
      <c r="DV360" s="78"/>
      <c r="DW360" s="78"/>
      <c r="DX360" s="78"/>
      <c r="ED360" s="78"/>
      <c r="EE360" s="78"/>
      <c r="EF360" s="78"/>
      <c r="EL360" s="78"/>
      <c r="EM360" s="78"/>
      <c r="EN360" s="78"/>
      <c r="ET360" s="78"/>
      <c r="EU360" s="78"/>
      <c r="EV360" s="78"/>
    </row>
    <row r="361" spans="12:152" s="77" customFormat="1" ht="12.75">
      <c r="L361" s="78"/>
      <c r="N361" s="78">
        <v>2.7400000000000001E-9</v>
      </c>
      <c r="O361" s="78">
        <v>5.6104745750599996</v>
      </c>
      <c r="P361" s="78">
        <v>52278.8990573669</v>
      </c>
      <c r="Q361" s="77">
        <f t="shared" si="244"/>
        <v>1.6549921848095225E-10</v>
      </c>
      <c r="R361" s="77">
        <f t="shared" si="245"/>
        <v>1.6417636513807752E-10</v>
      </c>
      <c r="S361" s="77">
        <f t="shared" si="246"/>
        <v>1.6417627702170694E-10</v>
      </c>
      <c r="T361" s="77">
        <f t="shared" si="247"/>
        <v>1.6417627701595449E-10</v>
      </c>
      <c r="V361" s="78">
        <v>3.1999999999999998E-10</v>
      </c>
      <c r="W361" s="78">
        <v>0.64794221724000001</v>
      </c>
      <c r="X361" s="78">
        <v>2648.4548254729998</v>
      </c>
      <c r="Y361" s="77">
        <f t="shared" si="248"/>
        <v>3.2124376234049708E-11</v>
      </c>
      <c r="Z361" s="77">
        <f t="shared" si="249"/>
        <v>3.2116574958286608E-11</v>
      </c>
      <c r="AA361" s="77">
        <f t="shared" si="250"/>
        <v>3.2116574438644122E-11</v>
      </c>
      <c r="AB361" s="77">
        <f t="shared" si="251"/>
        <v>3.2116574438609619E-11</v>
      </c>
      <c r="AD361" s="78">
        <v>9.9999999999999994E-12</v>
      </c>
      <c r="AE361" s="78">
        <v>6.0459683714899999</v>
      </c>
      <c r="AF361" s="78">
        <v>129373.02023068001</v>
      </c>
      <c r="AG361" s="77">
        <f t="shared" si="252"/>
        <v>2.9413518437234359E-12</v>
      </c>
      <c r="AH361" s="77">
        <f t="shared" si="253"/>
        <v>2.9299099946682074E-12</v>
      </c>
      <c r="AI361" s="77">
        <f t="shared" si="254"/>
        <v>2.9299092323874381E-12</v>
      </c>
      <c r="AJ361" s="77">
        <f t="shared" si="255"/>
        <v>2.9299092323374369E-12</v>
      </c>
      <c r="AL361" s="78"/>
      <c r="AM361" s="78"/>
      <c r="AN361" s="78"/>
      <c r="AT361" s="78"/>
      <c r="AU361" s="78"/>
      <c r="AV361" s="78"/>
      <c r="BB361" s="78"/>
      <c r="BC361" s="78"/>
      <c r="BD361" s="78"/>
      <c r="BJ361" s="78">
        <v>8.7999999999999996E-10</v>
      </c>
      <c r="BK361" s="78">
        <v>4.5440195570900004</v>
      </c>
      <c r="BL361" s="78">
        <v>51543.022543835199</v>
      </c>
      <c r="BM361" s="77">
        <f t="shared" si="256"/>
        <v>5.9344953247079387E-11</v>
      </c>
      <c r="BN361" s="77">
        <f t="shared" si="257"/>
        <v>5.976362896580203E-11</v>
      </c>
      <c r="BO361" s="77">
        <f t="shared" si="258"/>
        <v>5.9763656853327197E-11</v>
      </c>
      <c r="BP361" s="77">
        <f t="shared" si="259"/>
        <v>5.9763656855173735E-11</v>
      </c>
      <c r="BR361" s="78">
        <v>7.0000000000000004E-11</v>
      </c>
      <c r="BS361" s="78">
        <v>5.1510763866999998</v>
      </c>
      <c r="BT361" s="78">
        <v>149.56319713459999</v>
      </c>
      <c r="BU361" s="77">
        <f t="shared" si="260"/>
        <v>-2.6650519508551935E-11</v>
      </c>
      <c r="BV361" s="77">
        <f t="shared" si="261"/>
        <v>-2.6650609074039307E-11</v>
      </c>
      <c r="BW361" s="77">
        <f t="shared" si="262"/>
        <v>-2.6650609080005238E-11</v>
      </c>
      <c r="BX361" s="77">
        <f t="shared" si="263"/>
        <v>-2.6650609080005641E-11</v>
      </c>
      <c r="BZ361" s="78"/>
      <c r="CA361" s="78"/>
      <c r="CB361" s="78"/>
      <c r="CH361" s="78"/>
      <c r="CI361" s="78"/>
      <c r="CJ361" s="78"/>
      <c r="CP361" s="78"/>
      <c r="CQ361" s="78"/>
      <c r="CR361" s="78"/>
      <c r="CX361" s="78"/>
      <c r="CY361" s="78"/>
      <c r="CZ361" s="78"/>
      <c r="DF361" s="78">
        <v>3.4000000000000001E-10</v>
      </c>
      <c r="DG361" s="78">
        <v>4.5609160704600002</v>
      </c>
      <c r="DH361" s="78">
        <v>536.80451209540001</v>
      </c>
      <c r="DI361" s="77">
        <f t="shared" si="264"/>
        <v>-4.6809530517062364E-12</v>
      </c>
      <c r="DJ361" s="77">
        <f t="shared" si="265"/>
        <v>-4.6792646493146395E-12</v>
      </c>
      <c r="DK361" s="77">
        <f t="shared" si="266"/>
        <v>-4.679264536850329E-12</v>
      </c>
      <c r="DL361" s="77">
        <f t="shared" si="267"/>
        <v>-4.6792645368429312E-12</v>
      </c>
      <c r="DN361" s="78">
        <v>6E-11</v>
      </c>
      <c r="DO361" s="78">
        <v>0.59128664983000001</v>
      </c>
      <c r="DP361" s="78">
        <v>134991.46920492899</v>
      </c>
      <c r="DQ361" s="77">
        <f t="shared" si="268"/>
        <v>5.9033668836299606E-11</v>
      </c>
      <c r="DR361" s="77">
        <f t="shared" si="269"/>
        <v>5.90202283083675E-11</v>
      </c>
      <c r="DS361" s="77">
        <f t="shared" si="270"/>
        <v>5.9020227410029205E-11</v>
      </c>
      <c r="DT361" s="77">
        <f t="shared" si="271"/>
        <v>5.9020227409969054E-11</v>
      </c>
      <c r="DV361" s="78"/>
      <c r="DW361" s="78"/>
      <c r="DX361" s="78"/>
      <c r="ED361" s="78"/>
      <c r="EE361" s="78"/>
      <c r="EF361" s="78"/>
      <c r="EL361" s="78"/>
      <c r="EM361" s="78"/>
      <c r="EN361" s="78"/>
      <c r="ET361" s="78"/>
      <c r="EU361" s="78"/>
      <c r="EV361" s="78"/>
    </row>
    <row r="362" spans="12:152" s="77" customFormat="1" ht="12.75">
      <c r="L362" s="78"/>
      <c r="N362" s="78">
        <v>3.5199999999999998E-9</v>
      </c>
      <c r="O362" s="78">
        <v>0.49071599781000003</v>
      </c>
      <c r="P362" s="78">
        <v>26294.0886900113</v>
      </c>
      <c r="Q362" s="77">
        <f t="shared" si="244"/>
        <v>2.4887227148349058E-9</v>
      </c>
      <c r="R362" s="77">
        <f t="shared" si="245"/>
        <v>2.4881170787161819E-9</v>
      </c>
      <c r="S362" s="77">
        <f t="shared" si="246"/>
        <v>2.4881170383699326E-9</v>
      </c>
      <c r="T362" s="77">
        <f t="shared" si="247"/>
        <v>2.4881170383673141E-9</v>
      </c>
      <c r="V362" s="78">
        <v>3.9E-10</v>
      </c>
      <c r="W362" s="78">
        <v>5.0851096228100001</v>
      </c>
      <c r="X362" s="78">
        <v>25863.558345872199</v>
      </c>
      <c r="Y362" s="77">
        <f t="shared" si="248"/>
        <v>3.8851816674297188E-10</v>
      </c>
      <c r="Z362" s="77">
        <f t="shared" si="249"/>
        <v>3.8851002835684755E-10</v>
      </c>
      <c r="AA362" s="77">
        <f t="shared" si="250"/>
        <v>3.8851002781400976E-10</v>
      </c>
      <c r="AB362" s="77">
        <f t="shared" si="251"/>
        <v>3.8851002781397398E-10</v>
      </c>
      <c r="AD362" s="78">
        <v>1.9999999999999999E-11</v>
      </c>
      <c r="AE362" s="78">
        <v>0.94020572434000005</v>
      </c>
      <c r="AF362" s="78">
        <v>80596.905817594597</v>
      </c>
      <c r="AG362" s="77">
        <f t="shared" si="252"/>
        <v>1.9708521984259963E-11</v>
      </c>
      <c r="AH362" s="77">
        <f t="shared" si="253"/>
        <v>1.9711053298762334E-11</v>
      </c>
      <c r="AI362" s="77">
        <f t="shared" si="254"/>
        <v>1.9711053467007975E-11</v>
      </c>
      <c r="AJ362" s="77">
        <f t="shared" si="255"/>
        <v>1.9711053467019142E-11</v>
      </c>
      <c r="AL362" s="78"/>
      <c r="AM362" s="78"/>
      <c r="AN362" s="78"/>
      <c r="AT362" s="78"/>
      <c r="AU362" s="78"/>
      <c r="AV362" s="78"/>
      <c r="BB362" s="78"/>
      <c r="BC362" s="78"/>
      <c r="BD362" s="78"/>
      <c r="BJ362" s="78">
        <v>9.2000000000000003E-10</v>
      </c>
      <c r="BK362" s="78">
        <v>4.8882571486000002</v>
      </c>
      <c r="BL362" s="78">
        <v>26202.342430259399</v>
      </c>
      <c r="BM362" s="77">
        <f t="shared" si="256"/>
        <v>-5.1312803174909706E-10</v>
      </c>
      <c r="BN362" s="77">
        <f t="shared" si="257"/>
        <v>-5.1331312822567664E-10</v>
      </c>
      <c r="BO362" s="77">
        <f t="shared" si="258"/>
        <v>-5.133131405539311E-10</v>
      </c>
      <c r="BP362" s="77">
        <f t="shared" si="259"/>
        <v>-5.1331314055473398E-10</v>
      </c>
      <c r="BR362" s="78">
        <v>7.9999999999999995E-11</v>
      </c>
      <c r="BS362" s="78">
        <v>4.7665231600000002E-3</v>
      </c>
      <c r="BT362" s="78">
        <v>209812.60368468601</v>
      </c>
      <c r="BU362" s="77">
        <f t="shared" si="260"/>
        <v>4.8003059546762595E-11</v>
      </c>
      <c r="BV362" s="77">
        <f t="shared" si="261"/>
        <v>4.7878741612987179E-11</v>
      </c>
      <c r="BW362" s="77">
        <f t="shared" si="262"/>
        <v>4.7878733326173522E-11</v>
      </c>
      <c r="BX362" s="77">
        <f t="shared" si="263"/>
        <v>4.787873332561977E-11</v>
      </c>
      <c r="BZ362" s="78"/>
      <c r="CA362" s="78"/>
      <c r="CB362" s="78"/>
      <c r="CH362" s="78"/>
      <c r="CI362" s="78"/>
      <c r="CJ362" s="78"/>
      <c r="CP362" s="78"/>
      <c r="CQ362" s="78"/>
      <c r="CR362" s="78"/>
      <c r="CX362" s="78"/>
      <c r="CY362" s="78"/>
      <c r="CZ362" s="78"/>
      <c r="DF362" s="78">
        <v>3.6E-10</v>
      </c>
      <c r="DG362" s="78">
        <v>5.5948374672299996</v>
      </c>
      <c r="DH362" s="78">
        <v>52808.590022461503</v>
      </c>
      <c r="DI362" s="77">
        <f t="shared" si="264"/>
        <v>-8.8885180142717128E-11</v>
      </c>
      <c r="DJ362" s="77">
        <f t="shared" si="265"/>
        <v>-8.8714729799538853E-11</v>
      </c>
      <c r="DK362" s="77">
        <f t="shared" si="266"/>
        <v>-8.8714718445148648E-11</v>
      </c>
      <c r="DL362" s="77">
        <f t="shared" si="267"/>
        <v>-8.8714718444414836E-11</v>
      </c>
      <c r="DN362" s="78">
        <v>5.0000000000000002E-11</v>
      </c>
      <c r="DO362" s="78">
        <v>1.3943570322000001</v>
      </c>
      <c r="DP362" s="78">
        <v>104344.49901929501</v>
      </c>
      <c r="DQ362" s="77">
        <f t="shared" si="268"/>
        <v>3.1013314983501681E-11</v>
      </c>
      <c r="DR362" s="77">
        <f t="shared" si="269"/>
        <v>3.1051161725648739E-11</v>
      </c>
      <c r="DS362" s="77">
        <f t="shared" si="270"/>
        <v>3.1051164245652814E-11</v>
      </c>
      <c r="DT362" s="77">
        <f t="shared" si="271"/>
        <v>3.1051164245817662E-11</v>
      </c>
      <c r="DV362" s="78"/>
      <c r="DW362" s="78"/>
      <c r="DX362" s="78"/>
      <c r="ED362" s="78"/>
      <c r="EE362" s="78"/>
      <c r="EF362" s="78"/>
      <c r="EL362" s="78"/>
      <c r="EM362" s="78"/>
      <c r="EN362" s="78"/>
      <c r="ET362" s="78"/>
      <c r="EU362" s="78"/>
      <c r="EV362" s="78"/>
    </row>
    <row r="363" spans="12:152" s="77" customFormat="1" ht="12.75">
      <c r="L363" s="78"/>
      <c r="N363" s="78">
        <v>3.58E-9</v>
      </c>
      <c r="O363" s="78">
        <v>1.23360990528</v>
      </c>
      <c r="P363" s="78">
        <v>1223.8178407786099</v>
      </c>
      <c r="Q363" s="77">
        <f t="shared" si="244"/>
        <v>2.6647431386369792E-9</v>
      </c>
      <c r="R363" s="77">
        <f t="shared" si="245"/>
        <v>2.6647702071786172E-9</v>
      </c>
      <c r="S363" s="77">
        <f t="shared" si="246"/>
        <v>2.6647702089816381E-9</v>
      </c>
      <c r="T363" s="77">
        <f t="shared" si="247"/>
        <v>2.6647702089817568E-9</v>
      </c>
      <c r="V363" s="78">
        <v>3.1000000000000002E-10</v>
      </c>
      <c r="W363" s="78">
        <v>1.6248675272699999</v>
      </c>
      <c r="X363" s="78">
        <v>141762.179806175</v>
      </c>
      <c r="Y363" s="77">
        <f t="shared" si="248"/>
        <v>1.6427851473851953E-10</v>
      </c>
      <c r="Z363" s="77">
        <f t="shared" si="249"/>
        <v>1.6462316832881232E-10</v>
      </c>
      <c r="AA363" s="77">
        <f t="shared" si="250"/>
        <v>1.6462319127670288E-10</v>
      </c>
      <c r="AB363" s="77">
        <f t="shared" si="251"/>
        <v>1.646231912782259E-10</v>
      </c>
      <c r="AD363" s="78">
        <v>1.9999999999999999E-11</v>
      </c>
      <c r="AE363" s="78">
        <v>0.30073776192000001</v>
      </c>
      <c r="AF363" s="78">
        <v>51639.001771052899</v>
      </c>
      <c r="AG363" s="77">
        <f t="shared" si="252"/>
        <v>-1.9829821102103014E-11</v>
      </c>
      <c r="AH363" s="77">
        <f t="shared" si="253"/>
        <v>-1.9828575020945614E-11</v>
      </c>
      <c r="AI363" s="77">
        <f t="shared" si="254"/>
        <v>-1.9828574937793526E-11</v>
      </c>
      <c r="AJ363" s="77">
        <f t="shared" si="255"/>
        <v>-1.982857493778803E-11</v>
      </c>
      <c r="AL363" s="78"/>
      <c r="AM363" s="78"/>
      <c r="AN363" s="78"/>
      <c r="AT363" s="78"/>
      <c r="AU363" s="78"/>
      <c r="AV363" s="78"/>
      <c r="BB363" s="78"/>
      <c r="BC363" s="78"/>
      <c r="BD363" s="78"/>
      <c r="BJ363" s="78">
        <v>6.6E-10</v>
      </c>
      <c r="BK363" s="78">
        <v>1.97272013972</v>
      </c>
      <c r="BL363" s="78">
        <v>632.78373931320004</v>
      </c>
      <c r="BM363" s="77">
        <f t="shared" si="256"/>
        <v>2.3095835307176583E-11</v>
      </c>
      <c r="BN363" s="77">
        <f t="shared" si="257"/>
        <v>2.3091973814191314E-11</v>
      </c>
      <c r="BO363" s="77">
        <f t="shared" si="258"/>
        <v>2.3091973556977593E-11</v>
      </c>
      <c r="BP363" s="77">
        <f t="shared" si="259"/>
        <v>2.3091973556960607E-11</v>
      </c>
      <c r="BR363" s="78">
        <v>7.9999999999999995E-11</v>
      </c>
      <c r="BS363" s="78">
        <v>5.0655882240999999</v>
      </c>
      <c r="BT363" s="78">
        <v>61279.713277265997</v>
      </c>
      <c r="BU363" s="77">
        <f t="shared" si="260"/>
        <v>-9.9451932361430552E-12</v>
      </c>
      <c r="BV363" s="77">
        <f t="shared" si="261"/>
        <v>-9.9901951784317636E-12</v>
      </c>
      <c r="BW363" s="77">
        <f t="shared" si="262"/>
        <v>-9.9901981758970303E-12</v>
      </c>
      <c r="BX363" s="77">
        <f t="shared" si="263"/>
        <v>-9.9901981760955536E-12</v>
      </c>
      <c r="BZ363" s="78"/>
      <c r="CA363" s="78"/>
      <c r="CB363" s="78"/>
      <c r="CH363" s="78"/>
      <c r="CI363" s="78"/>
      <c r="CJ363" s="78"/>
      <c r="CP363" s="78"/>
      <c r="CQ363" s="78"/>
      <c r="CR363" s="78"/>
      <c r="CX363" s="78"/>
      <c r="CY363" s="78"/>
      <c r="CZ363" s="78"/>
      <c r="DF363" s="78">
        <v>3.9E-10</v>
      </c>
      <c r="DG363" s="78">
        <v>5.9950025247000003</v>
      </c>
      <c r="DH363" s="78">
        <v>104138.313470858</v>
      </c>
      <c r="DI363" s="77">
        <f t="shared" si="264"/>
        <v>3.646710307964726E-10</v>
      </c>
      <c r="DJ363" s="77">
        <f t="shared" si="265"/>
        <v>3.6480406641329255E-10</v>
      </c>
      <c r="DK363" s="77">
        <f t="shared" si="266"/>
        <v>3.6480407526349815E-10</v>
      </c>
      <c r="DL363" s="77">
        <f t="shared" si="267"/>
        <v>3.6480407526407827E-10</v>
      </c>
      <c r="DN363" s="78">
        <v>5.0000000000000002E-11</v>
      </c>
      <c r="DO363" s="78">
        <v>5.6601655716200003</v>
      </c>
      <c r="DP363" s="78">
        <v>45290.656393217498</v>
      </c>
      <c r="DQ363" s="77">
        <f t="shared" si="268"/>
        <v>4.5796892826227347E-11</v>
      </c>
      <c r="DR363" s="77">
        <f t="shared" si="269"/>
        <v>4.5788480827629919E-11</v>
      </c>
      <c r="DS363" s="77">
        <f t="shared" si="270"/>
        <v>4.5788480267039472E-11</v>
      </c>
      <c r="DT363" s="77">
        <f t="shared" si="271"/>
        <v>4.5788480267002372E-11</v>
      </c>
      <c r="DV363" s="78"/>
      <c r="DW363" s="78"/>
      <c r="DX363" s="78"/>
      <c r="ED363" s="78"/>
      <c r="EE363" s="78"/>
      <c r="EF363" s="78"/>
      <c r="EL363" s="78"/>
      <c r="EM363" s="78"/>
      <c r="EN363" s="78"/>
      <c r="ET363" s="78"/>
      <c r="EU363" s="78"/>
      <c r="EV363" s="78"/>
    </row>
    <row r="364" spans="12:152" s="77" customFormat="1" ht="12.75">
      <c r="L364" s="78"/>
      <c r="N364" s="78">
        <v>3.4299999999999999E-9</v>
      </c>
      <c r="O364" s="78">
        <v>4.2925693958300002</v>
      </c>
      <c r="P364" s="78">
        <v>49527.3514576753</v>
      </c>
      <c r="Q364" s="77">
        <f t="shared" si="244"/>
        <v>3.3971655773006031E-9</v>
      </c>
      <c r="R364" s="77">
        <f t="shared" si="245"/>
        <v>3.3969482744761534E-9</v>
      </c>
      <c r="S364" s="77">
        <f t="shared" si="246"/>
        <v>3.3969482599778771E-9</v>
      </c>
      <c r="T364" s="77">
        <f t="shared" si="247"/>
        <v>3.3969482599769052E-9</v>
      </c>
      <c r="V364" s="78">
        <v>3.1000000000000002E-10</v>
      </c>
      <c r="W364" s="78">
        <v>1.2591022968900001</v>
      </c>
      <c r="X364" s="78">
        <v>53242.3017603384</v>
      </c>
      <c r="Y364" s="77">
        <f t="shared" si="248"/>
        <v>6.395932799445876E-11</v>
      </c>
      <c r="Z364" s="77">
        <f t="shared" si="249"/>
        <v>6.4108735329769043E-11</v>
      </c>
      <c r="AA364" s="77">
        <f t="shared" si="250"/>
        <v>6.4108745281262739E-11</v>
      </c>
      <c r="AB364" s="77">
        <f t="shared" si="251"/>
        <v>6.4108745281917879E-11</v>
      </c>
      <c r="AD364" s="78">
        <v>9.9999999999999994E-12</v>
      </c>
      <c r="AE364" s="78">
        <v>0.18846827752</v>
      </c>
      <c r="AF364" s="78">
        <v>34082.431583598402</v>
      </c>
      <c r="AG364" s="77">
        <f t="shared" si="252"/>
        <v>9.5867110944220181E-12</v>
      </c>
      <c r="AH364" s="77">
        <f t="shared" si="253"/>
        <v>9.5858134778152255E-12</v>
      </c>
      <c r="AI364" s="77">
        <f t="shared" si="254"/>
        <v>9.5858134179933653E-12</v>
      </c>
      <c r="AJ364" s="77">
        <f t="shared" si="255"/>
        <v>9.585813417989399E-12</v>
      </c>
      <c r="AL364" s="78"/>
      <c r="AM364" s="78"/>
      <c r="AN364" s="78"/>
      <c r="AT364" s="78"/>
      <c r="AU364" s="78"/>
      <c r="AV364" s="78"/>
      <c r="BB364" s="78"/>
      <c r="BC364" s="78"/>
      <c r="BD364" s="78"/>
      <c r="BJ364" s="78">
        <v>6.6E-10</v>
      </c>
      <c r="BK364" s="78">
        <v>1.3492184148299999</v>
      </c>
      <c r="BL364" s="78">
        <v>52808.590022461503</v>
      </c>
      <c r="BM364" s="77">
        <f t="shared" si="256"/>
        <v>-4.97818871772924E-10</v>
      </c>
      <c r="BN364" s="77">
        <f t="shared" si="257"/>
        <v>-4.9803052512965585E-10</v>
      </c>
      <c r="BO364" s="77">
        <f t="shared" si="258"/>
        <v>-4.9803053922391093E-10</v>
      </c>
      <c r="BP364" s="77">
        <f t="shared" si="259"/>
        <v>-4.9803053922482187E-10</v>
      </c>
      <c r="BR364" s="78">
        <v>8.9999999999999999E-11</v>
      </c>
      <c r="BS364" s="78">
        <v>0.56618846666</v>
      </c>
      <c r="BT364" s="78">
        <v>522.57741809380002</v>
      </c>
      <c r="BU364" s="77">
        <f t="shared" si="260"/>
        <v>-6.2034486553861846E-11</v>
      </c>
      <c r="BV364" s="77">
        <f t="shared" si="261"/>
        <v>-6.2034801803158761E-11</v>
      </c>
      <c r="BW364" s="77">
        <f t="shared" si="262"/>
        <v>-6.2034801824157426E-11</v>
      </c>
      <c r="BX364" s="77">
        <f t="shared" si="263"/>
        <v>-6.2034801824158822E-11</v>
      </c>
      <c r="BZ364" s="78"/>
      <c r="CA364" s="78"/>
      <c r="CB364" s="78"/>
      <c r="CH364" s="78"/>
      <c r="CI364" s="78"/>
      <c r="CJ364" s="78"/>
      <c r="CP364" s="78"/>
      <c r="CQ364" s="78"/>
      <c r="CR364" s="78"/>
      <c r="CX364" s="78"/>
      <c r="CY364" s="78"/>
      <c r="CZ364" s="78"/>
      <c r="DF364" s="78">
        <v>4.6000000000000001E-10</v>
      </c>
      <c r="DG364" s="78">
        <v>0.70772608543000004</v>
      </c>
      <c r="DH364" s="78">
        <v>155997.72788435</v>
      </c>
      <c r="DI364" s="77">
        <f t="shared" si="264"/>
        <v>-4.4011788187042059E-10</v>
      </c>
      <c r="DJ364" s="77">
        <f t="shared" si="265"/>
        <v>-4.3992435066176476E-10</v>
      </c>
      <c r="DK364" s="77">
        <f t="shared" si="266"/>
        <v>-4.3992433774015483E-10</v>
      </c>
      <c r="DL364" s="77">
        <f t="shared" si="267"/>
        <v>-4.3992433773929912E-10</v>
      </c>
      <c r="DN364" s="78">
        <v>5.0000000000000002E-11</v>
      </c>
      <c r="DO364" s="78">
        <v>2.6936211917200001</v>
      </c>
      <c r="DP364" s="78">
        <v>50064.155969770698</v>
      </c>
      <c r="DQ364" s="77">
        <f t="shared" si="268"/>
        <v>6.9433701817710416E-14</v>
      </c>
      <c r="DR364" s="77">
        <f t="shared" si="269"/>
        <v>9.2592624949449327E-14</v>
      </c>
      <c r="DS364" s="77">
        <f t="shared" si="270"/>
        <v>9.2594167560663073E-14</v>
      </c>
      <c r="DT364" s="77">
        <f t="shared" si="271"/>
        <v>9.2594167662981046E-14</v>
      </c>
      <c r="DV364" s="78"/>
      <c r="DW364" s="78"/>
      <c r="DX364" s="78"/>
      <c r="ED364" s="78"/>
      <c r="EE364" s="78"/>
      <c r="EF364" s="78"/>
      <c r="EL364" s="78"/>
      <c r="EM364" s="78"/>
      <c r="EN364" s="78"/>
      <c r="ET364" s="78"/>
      <c r="EU364" s="78"/>
      <c r="EV364" s="78"/>
    </row>
    <row r="365" spans="12:152" s="77" customFormat="1" ht="12.75">
      <c r="L365" s="78"/>
      <c r="N365" s="78">
        <v>2.5500000000000001E-9</v>
      </c>
      <c r="O365" s="78">
        <v>5.0301968436799998</v>
      </c>
      <c r="P365" s="78">
        <v>154938.34595416099</v>
      </c>
      <c r="Q365" s="77">
        <f t="shared" si="244"/>
        <v>2.2660261760041748E-9</v>
      </c>
      <c r="R365" s="77">
        <f t="shared" si="245"/>
        <v>2.2677001966724563E-9</v>
      </c>
      <c r="S365" s="77">
        <f t="shared" si="246"/>
        <v>2.2677003080236309E-9</v>
      </c>
      <c r="T365" s="77">
        <f t="shared" si="247"/>
        <v>2.2677003080310557E-9</v>
      </c>
      <c r="V365" s="78">
        <v>3.1000000000000002E-10</v>
      </c>
      <c r="W365" s="78">
        <v>2.65918037491</v>
      </c>
      <c r="X365" s="78">
        <v>104344.49901929501</v>
      </c>
      <c r="Y365" s="77">
        <f t="shared" si="248"/>
        <v>-1.7394794803648185E-10</v>
      </c>
      <c r="Z365" s="77">
        <f t="shared" si="249"/>
        <v>-1.7370015706380865E-10</v>
      </c>
      <c r="AA365" s="77">
        <f t="shared" si="250"/>
        <v>-1.7370014055308386E-10</v>
      </c>
      <c r="AB365" s="77">
        <f t="shared" si="251"/>
        <v>-1.7370014055200379E-10</v>
      </c>
      <c r="AD365" s="78">
        <v>9.9999999999999994E-12</v>
      </c>
      <c r="AE365" s="78">
        <v>3.6284443508500002</v>
      </c>
      <c r="AF365" s="78">
        <v>161079.37234650299</v>
      </c>
      <c r="AG365" s="77">
        <f t="shared" si="252"/>
        <v>-9.1423837019982533E-12</v>
      </c>
      <c r="AH365" s="77">
        <f t="shared" si="253"/>
        <v>-9.136335366258493E-12</v>
      </c>
      <c r="AI365" s="77">
        <f t="shared" si="254"/>
        <v>-9.1363349627036712E-12</v>
      </c>
      <c r="AJ365" s="77">
        <f t="shared" si="255"/>
        <v>-9.1363349626768653E-12</v>
      </c>
      <c r="AL365" s="78"/>
      <c r="AM365" s="78"/>
      <c r="AN365" s="78"/>
      <c r="AT365" s="78"/>
      <c r="AU365" s="78"/>
      <c r="AV365" s="78"/>
      <c r="BB365" s="78"/>
      <c r="BC365" s="78"/>
      <c r="BD365" s="78"/>
      <c r="BJ365" s="78">
        <v>7.1000000000000003E-10</v>
      </c>
      <c r="BK365" s="78">
        <v>1.2155124161999999</v>
      </c>
      <c r="BL365" s="78">
        <v>107794.187511262</v>
      </c>
      <c r="BM365" s="77">
        <f t="shared" si="256"/>
        <v>6.4073866319355412E-10</v>
      </c>
      <c r="BN365" s="77">
        <f t="shared" si="257"/>
        <v>6.4104337867251569E-10</v>
      </c>
      <c r="BO365" s="77">
        <f t="shared" si="258"/>
        <v>6.4104339894833161E-10</v>
      </c>
      <c r="BP365" s="77">
        <f t="shared" si="259"/>
        <v>6.4104339894968487E-10</v>
      </c>
      <c r="BR365" s="78">
        <v>7.0000000000000004E-11</v>
      </c>
      <c r="BS365" s="78">
        <v>2.6300930070800002</v>
      </c>
      <c r="BT365" s="78">
        <v>130459.18546877</v>
      </c>
      <c r="BU365" s="77">
        <f t="shared" si="260"/>
        <v>-1.9689801539985656E-11</v>
      </c>
      <c r="BV365" s="77">
        <f t="shared" si="261"/>
        <v>-1.9608710484637685E-11</v>
      </c>
      <c r="BW365" s="77">
        <f t="shared" si="262"/>
        <v>-1.9608705082220754E-11</v>
      </c>
      <c r="BX365" s="77">
        <f t="shared" si="263"/>
        <v>-1.9608705081861696E-11</v>
      </c>
      <c r="BZ365" s="78"/>
      <c r="CA365" s="78"/>
      <c r="CB365" s="78"/>
      <c r="CH365" s="78"/>
      <c r="CI365" s="78"/>
      <c r="CJ365" s="78"/>
      <c r="CP365" s="78"/>
      <c r="CQ365" s="78"/>
      <c r="CR365" s="78"/>
      <c r="CX365" s="78"/>
      <c r="CY365" s="78"/>
      <c r="CZ365" s="78"/>
      <c r="DF365" s="78">
        <v>3.3E-10</v>
      </c>
      <c r="DG365" s="78">
        <v>4.5471620688499996</v>
      </c>
      <c r="DH365" s="78">
        <v>78417.488235207304</v>
      </c>
      <c r="DI365" s="77">
        <f t="shared" si="264"/>
        <v>-3.2610125411669704E-10</v>
      </c>
      <c r="DJ365" s="77">
        <f t="shared" si="265"/>
        <v>-3.2613786126205955E-10</v>
      </c>
      <c r="DK365" s="77">
        <f t="shared" si="266"/>
        <v>-3.2613786369474035E-10</v>
      </c>
      <c r="DL365" s="77">
        <f t="shared" si="267"/>
        <v>-3.2613786369490061E-10</v>
      </c>
      <c r="DN365" s="78">
        <v>5.0000000000000002E-11</v>
      </c>
      <c r="DO365" s="78">
        <v>4.1152672430499999</v>
      </c>
      <c r="DP365" s="78">
        <v>209812.60368468601</v>
      </c>
      <c r="DQ365" s="77">
        <f t="shared" si="268"/>
        <v>-4.995661602186248E-11</v>
      </c>
      <c r="DR365" s="77">
        <f t="shared" si="269"/>
        <v>-4.9960564160210994E-11</v>
      </c>
      <c r="DS365" s="77">
        <f t="shared" si="270"/>
        <v>-4.9960564416926019E-11</v>
      </c>
      <c r="DT365" s="77">
        <f t="shared" si="271"/>
        <v>-4.996056441694317E-11</v>
      </c>
      <c r="DV365" s="78"/>
      <c r="DW365" s="78"/>
      <c r="DX365" s="78"/>
      <c r="ED365" s="78"/>
      <c r="EE365" s="78"/>
      <c r="EF365" s="78"/>
      <c r="EL365" s="78"/>
      <c r="EM365" s="78"/>
      <c r="EN365" s="78"/>
      <c r="ET365" s="78"/>
      <c r="EU365" s="78"/>
      <c r="EV365" s="78"/>
    </row>
    <row r="366" spans="12:152" s="77" customFormat="1" ht="12.75">
      <c r="L366" s="78"/>
      <c r="N366" s="78">
        <v>2.9699999999999999E-9</v>
      </c>
      <c r="O366" s="78">
        <v>2.8717299115900001</v>
      </c>
      <c r="P366" s="78">
        <v>129483.91596626199</v>
      </c>
      <c r="Q366" s="77">
        <f t="shared" si="244"/>
        <v>1.0155176791244633E-9</v>
      </c>
      <c r="R366" s="77">
        <f t="shared" si="245"/>
        <v>1.0188604094096322E-9</v>
      </c>
      <c r="S366" s="77">
        <f t="shared" si="246"/>
        <v>1.0188606320199807E-9</v>
      </c>
      <c r="T366" s="77">
        <f t="shared" si="247"/>
        <v>1.0188606320345703E-9</v>
      </c>
      <c r="V366" s="78">
        <v>3.1999999999999998E-10</v>
      </c>
      <c r="W366" s="78">
        <v>1.69740803E-3</v>
      </c>
      <c r="X366" s="78">
        <v>52061.366994463096</v>
      </c>
      <c r="Y366" s="77">
        <f t="shared" si="248"/>
        <v>2.9832482246623458E-10</v>
      </c>
      <c r="Z366" s="77">
        <f t="shared" si="249"/>
        <v>2.9838054843805178E-10</v>
      </c>
      <c r="AA366" s="77">
        <f t="shared" si="250"/>
        <v>2.9838055214764157E-10</v>
      </c>
      <c r="AB366" s="77">
        <f t="shared" si="251"/>
        <v>2.9838055214789133E-10</v>
      </c>
      <c r="AD366" s="78">
        <v>1.9999999999999999E-11</v>
      </c>
      <c r="AE366" s="78">
        <v>5.1313361589299999</v>
      </c>
      <c r="AF366" s="78">
        <v>49842.609890276297</v>
      </c>
      <c r="AG366" s="77">
        <f t="shared" si="252"/>
        <v>9.9915684461191771E-12</v>
      </c>
      <c r="AH366" s="77">
        <f t="shared" si="253"/>
        <v>9.9835781451964555E-12</v>
      </c>
      <c r="AI366" s="77">
        <f t="shared" si="254"/>
        <v>9.9835776128923542E-12</v>
      </c>
      <c r="AJ366" s="77">
        <f t="shared" si="255"/>
        <v>9.9835776128578744E-12</v>
      </c>
      <c r="AL366" s="78"/>
      <c r="AM366" s="78"/>
      <c r="AN366" s="78"/>
      <c r="AT366" s="78"/>
      <c r="AU366" s="78"/>
      <c r="AV366" s="78"/>
      <c r="BB366" s="78"/>
      <c r="BC366" s="78"/>
      <c r="BD366" s="78"/>
      <c r="BJ366" s="78">
        <v>8.7999999999999996E-10</v>
      </c>
      <c r="BK366" s="78">
        <v>3.9067133334099999</v>
      </c>
      <c r="BL366" s="78">
        <v>74.781598567299994</v>
      </c>
      <c r="BM366" s="77">
        <f t="shared" si="256"/>
        <v>-8.2650043901815459E-10</v>
      </c>
      <c r="BN366" s="77">
        <f t="shared" si="257"/>
        <v>-8.265006480655095E-10</v>
      </c>
      <c r="BO366" s="77">
        <f t="shared" si="258"/>
        <v>-8.2650064807943405E-10</v>
      </c>
      <c r="BP366" s="77">
        <f t="shared" si="259"/>
        <v>-8.2650064807943498E-10</v>
      </c>
      <c r="BR366" s="78">
        <v>7.9999999999999995E-11</v>
      </c>
      <c r="BS366" s="78">
        <v>2.0895971735000001</v>
      </c>
      <c r="BT366" s="78">
        <v>25565.3257234804</v>
      </c>
      <c r="BU366" s="77">
        <f t="shared" si="260"/>
        <v>1.1294595535454816E-11</v>
      </c>
      <c r="BV366" s="77">
        <f t="shared" si="261"/>
        <v>1.1275862909231618E-11</v>
      </c>
      <c r="BW366" s="77">
        <f t="shared" si="262"/>
        <v>1.1275861661434012E-11</v>
      </c>
      <c r="BX366" s="77">
        <f t="shared" si="263"/>
        <v>1.1275861661350724E-11</v>
      </c>
      <c r="BZ366" s="78"/>
      <c r="CA366" s="78"/>
      <c r="CB366" s="78"/>
      <c r="CH366" s="78"/>
      <c r="CI366" s="78"/>
      <c r="CJ366" s="78"/>
      <c r="CP366" s="78"/>
      <c r="CQ366" s="78"/>
      <c r="CR366" s="78"/>
      <c r="CX366" s="78"/>
      <c r="CY366" s="78"/>
      <c r="CZ366" s="78"/>
      <c r="DF366" s="78">
        <v>4.0999999999999998E-10</v>
      </c>
      <c r="DG366" s="78">
        <v>4.9267356716800004</v>
      </c>
      <c r="DH366" s="78">
        <v>51639.001771052899</v>
      </c>
      <c r="DI366" s="77">
        <f t="shared" si="264"/>
        <v>8.8247919577930259E-11</v>
      </c>
      <c r="DJ366" s="77">
        <f t="shared" si="265"/>
        <v>8.8439195549643152E-11</v>
      </c>
      <c r="DK366" s="77">
        <f t="shared" si="266"/>
        <v>8.843920828984564E-11</v>
      </c>
      <c r="DL366" s="77">
        <f t="shared" si="267"/>
        <v>8.8439208290687658E-11</v>
      </c>
      <c r="DN366" s="78">
        <v>6E-11</v>
      </c>
      <c r="DO366" s="78">
        <v>3.7263359885999998</v>
      </c>
      <c r="DP366" s="78">
        <v>26162.6847401415</v>
      </c>
      <c r="DQ366" s="77">
        <f t="shared" si="268"/>
        <v>-5.9958734259059899E-11</v>
      </c>
      <c r="DR366" s="77">
        <f t="shared" si="269"/>
        <v>-5.9959271039070873E-11</v>
      </c>
      <c r="DS366" s="77">
        <f t="shared" si="270"/>
        <v>-5.9959271074708722E-11</v>
      </c>
      <c r="DT366" s="77">
        <f t="shared" si="271"/>
        <v>-5.9959271074711113E-11</v>
      </c>
      <c r="DV366" s="78"/>
      <c r="DW366" s="78"/>
      <c r="DX366" s="78"/>
      <c r="ED366" s="78"/>
      <c r="EE366" s="78"/>
      <c r="EF366" s="78"/>
      <c r="EL366" s="78"/>
      <c r="EM366" s="78"/>
      <c r="EN366" s="78"/>
      <c r="ET366" s="78"/>
      <c r="EU366" s="78"/>
      <c r="EV366" s="78"/>
    </row>
    <row r="367" spans="12:152" s="77" customFormat="1" ht="12.75">
      <c r="L367" s="78"/>
      <c r="N367" s="78">
        <v>2.52E-9</v>
      </c>
      <c r="O367" s="78">
        <v>9.0446306820000003E-2</v>
      </c>
      <c r="P367" s="78">
        <v>13541.421202491099</v>
      </c>
      <c r="Q367" s="77">
        <f t="shared" si="244"/>
        <v>2.3138764127139459E-9</v>
      </c>
      <c r="R367" s="77">
        <f t="shared" si="245"/>
        <v>2.314001448643871E-9</v>
      </c>
      <c r="S367" s="77">
        <f t="shared" si="246"/>
        <v>2.3140014569713001E-9</v>
      </c>
      <c r="T367" s="77">
        <f t="shared" si="247"/>
        <v>2.314001456971839E-9</v>
      </c>
      <c r="V367" s="78">
        <v>3.1000000000000002E-10</v>
      </c>
      <c r="W367" s="78">
        <v>6.1221001693800003</v>
      </c>
      <c r="X367" s="78">
        <v>25977.6968203547</v>
      </c>
      <c r="Y367" s="77">
        <f t="shared" si="248"/>
        <v>2.9455992743363949E-10</v>
      </c>
      <c r="Z367" s="77">
        <f t="shared" si="249"/>
        <v>2.945831391832215E-10</v>
      </c>
      <c r="AA367" s="77">
        <f t="shared" si="250"/>
        <v>2.9458314072878692E-10</v>
      </c>
      <c r="AB367" s="77">
        <f t="shared" si="251"/>
        <v>2.9458314072888845E-10</v>
      </c>
      <c r="AD367" s="78">
        <v>9.9999999999999994E-12</v>
      </c>
      <c r="AE367" s="78">
        <v>0.30832555285000002</v>
      </c>
      <c r="AF367" s="78">
        <v>53228.074666336703</v>
      </c>
      <c r="AG367" s="77">
        <f t="shared" si="252"/>
        <v>8.8181945550780487E-12</v>
      </c>
      <c r="AH367" s="77">
        <f t="shared" si="253"/>
        <v>8.8205158201684393E-12</v>
      </c>
      <c r="AI367" s="77">
        <f t="shared" si="254"/>
        <v>8.8205159747165579E-12</v>
      </c>
      <c r="AJ367" s="77">
        <f t="shared" si="255"/>
        <v>8.8205159747267361E-12</v>
      </c>
      <c r="AL367" s="78"/>
      <c r="AM367" s="78"/>
      <c r="AN367" s="78"/>
      <c r="AT367" s="78"/>
      <c r="AU367" s="78"/>
      <c r="AV367" s="78"/>
      <c r="BB367" s="78"/>
      <c r="BC367" s="78"/>
      <c r="BD367" s="78"/>
      <c r="BJ367" s="78">
        <v>7.5999999999999996E-10</v>
      </c>
      <c r="BK367" s="78">
        <v>1.1168426292</v>
      </c>
      <c r="BL367" s="78">
        <v>78731.674415076996</v>
      </c>
      <c r="BM367" s="77">
        <f t="shared" si="256"/>
        <v>-2.2901315027956786E-10</v>
      </c>
      <c r="BN367" s="77">
        <f t="shared" si="257"/>
        <v>-2.2954094423128243E-10</v>
      </c>
      <c r="BO367" s="77">
        <f t="shared" si="258"/>
        <v>-2.2954097938352125E-10</v>
      </c>
      <c r="BP367" s="77">
        <f t="shared" si="259"/>
        <v>-2.2954097938582753E-10</v>
      </c>
      <c r="BR367" s="78">
        <v>8.9999999999999999E-11</v>
      </c>
      <c r="BS367" s="78">
        <v>5.3756230626399999</v>
      </c>
      <c r="BT367" s="78">
        <v>170049.17029103599</v>
      </c>
      <c r="BU367" s="77">
        <f t="shared" si="260"/>
        <v>2.5821348069122647E-11</v>
      </c>
      <c r="BV367" s="77">
        <f t="shared" si="261"/>
        <v>2.5685676678562186E-11</v>
      </c>
      <c r="BW367" s="77">
        <f t="shared" si="262"/>
        <v>2.5685667639377969E-11</v>
      </c>
      <c r="BX367" s="77">
        <f t="shared" si="263"/>
        <v>2.5685667638779782E-11</v>
      </c>
      <c r="BZ367" s="78"/>
      <c r="CA367" s="78"/>
      <c r="CB367" s="78"/>
      <c r="CH367" s="78"/>
      <c r="CI367" s="78"/>
      <c r="CJ367" s="78"/>
      <c r="CP367" s="78"/>
      <c r="CQ367" s="78"/>
      <c r="CR367" s="78"/>
      <c r="CX367" s="78"/>
      <c r="CY367" s="78"/>
      <c r="CZ367" s="78"/>
      <c r="DF367" s="78">
        <v>3.1999999999999998E-10</v>
      </c>
      <c r="DG367" s="78">
        <v>4.3137220836100001</v>
      </c>
      <c r="DH367" s="78">
        <v>78109.930614237703</v>
      </c>
      <c r="DI367" s="77">
        <f t="shared" si="264"/>
        <v>1.7561608150049642E-11</v>
      </c>
      <c r="DJ367" s="77">
        <f t="shared" si="265"/>
        <v>1.733070393824147E-11</v>
      </c>
      <c r="DK367" s="77">
        <f t="shared" si="266"/>
        <v>1.7330688557445829E-11</v>
      </c>
      <c r="DL367" s="77">
        <f t="shared" si="267"/>
        <v>1.7330688556428691E-11</v>
      </c>
      <c r="DN367" s="78">
        <v>3.9999999999999998E-11</v>
      </c>
      <c r="DO367" s="78">
        <v>1.01205356829</v>
      </c>
      <c r="DP367" s="78">
        <v>183724.70054311201</v>
      </c>
      <c r="DQ367" s="77">
        <f t="shared" si="268"/>
        <v>3.9095531687104165E-11</v>
      </c>
      <c r="DR367" s="77">
        <f t="shared" si="269"/>
        <v>3.9109852002658591E-11</v>
      </c>
      <c r="DS367" s="77">
        <f t="shared" si="270"/>
        <v>3.9109852952769661E-11</v>
      </c>
      <c r="DT367" s="77">
        <f t="shared" si="271"/>
        <v>3.910985295283263E-11</v>
      </c>
      <c r="DV367" s="78"/>
      <c r="DW367" s="78"/>
      <c r="DX367" s="78"/>
      <c r="ED367" s="78"/>
      <c r="EE367" s="78"/>
      <c r="EF367" s="78"/>
      <c r="EL367" s="78"/>
      <c r="EM367" s="78"/>
      <c r="EN367" s="78"/>
      <c r="ET367" s="78"/>
      <c r="EU367" s="78"/>
      <c r="EV367" s="78"/>
    </row>
    <row r="368" spans="12:152" s="77" customFormat="1" ht="12.75">
      <c r="L368" s="78"/>
      <c r="N368" s="78">
        <v>3.0100000000000002E-9</v>
      </c>
      <c r="O368" s="78">
        <v>1.22789205624</v>
      </c>
      <c r="P368" s="78">
        <v>104138.313470858</v>
      </c>
      <c r="Q368" s="77">
        <f t="shared" si="244"/>
        <v>-9.1152691011854082E-10</v>
      </c>
      <c r="R368" s="77">
        <f t="shared" si="245"/>
        <v>-9.087626539998792E-10</v>
      </c>
      <c r="S368" s="77">
        <f t="shared" si="246"/>
        <v>-9.0876246984505699E-10</v>
      </c>
      <c r="T368" s="77">
        <f t="shared" si="247"/>
        <v>-9.0876246983298656E-10</v>
      </c>
      <c r="V368" s="78">
        <v>3E-10</v>
      </c>
      <c r="W368" s="78">
        <v>5.7223982034100001</v>
      </c>
      <c r="X368" s="78">
        <v>579.68758699880004</v>
      </c>
      <c r="Y368" s="77">
        <f t="shared" si="248"/>
        <v>-2.4182109016866253E-10</v>
      </c>
      <c r="Z368" s="77">
        <f t="shared" si="249"/>
        <v>-2.418201379682584E-10</v>
      </c>
      <c r="AA368" s="77">
        <f t="shared" si="250"/>
        <v>-2.4182013790483221E-10</v>
      </c>
      <c r="AB368" s="77">
        <f t="shared" si="251"/>
        <v>-2.4182013790482802E-10</v>
      </c>
      <c r="AD368" s="78">
        <v>9.9999999999999994E-12</v>
      </c>
      <c r="AE368" s="78">
        <v>5.5651962538199999</v>
      </c>
      <c r="AF368" s="78">
        <v>129387.247324682</v>
      </c>
      <c r="AG368" s="77">
        <f t="shared" si="252"/>
        <v>-2.5814799353690503E-12</v>
      </c>
      <c r="AH368" s="77">
        <f t="shared" si="253"/>
        <v>-2.5930428799029379E-12</v>
      </c>
      <c r="AI368" s="77">
        <f t="shared" si="254"/>
        <v>-2.5930436499861755E-12</v>
      </c>
      <c r="AJ368" s="77">
        <f t="shared" si="255"/>
        <v>-2.5930436500366824E-12</v>
      </c>
      <c r="AL368" s="78"/>
      <c r="AM368" s="78"/>
      <c r="AN368" s="78"/>
      <c r="AT368" s="78"/>
      <c r="AU368" s="78"/>
      <c r="AV368" s="78"/>
      <c r="BB368" s="78"/>
      <c r="BC368" s="78"/>
      <c r="BD368" s="78"/>
      <c r="BJ368" s="78">
        <v>6E-10</v>
      </c>
      <c r="BK368" s="78">
        <v>4.9466548868300002</v>
      </c>
      <c r="BL368" s="78">
        <v>78257.0808658225</v>
      </c>
      <c r="BM368" s="77">
        <f t="shared" si="256"/>
        <v>-7.6617173982850025E-11</v>
      </c>
      <c r="BN368" s="77">
        <f t="shared" si="257"/>
        <v>-7.7048004678623569E-11</v>
      </c>
      <c r="BO368" s="77">
        <f t="shared" si="258"/>
        <v>-7.7048033374868861E-11</v>
      </c>
      <c r="BP368" s="77">
        <f t="shared" si="259"/>
        <v>-7.7048033376762975E-11</v>
      </c>
      <c r="BR368" s="78">
        <v>7.9999999999999995E-11</v>
      </c>
      <c r="BS368" s="78">
        <v>4.0555415620000002</v>
      </c>
      <c r="BT368" s="78">
        <v>156100.82065856899</v>
      </c>
      <c r="BU368" s="77">
        <f t="shared" si="260"/>
        <v>6.3176534252934626E-11</v>
      </c>
      <c r="BV368" s="77">
        <f t="shared" si="261"/>
        <v>6.3105588856008531E-11</v>
      </c>
      <c r="BW368" s="77">
        <f t="shared" si="262"/>
        <v>6.3105584125954248E-11</v>
      </c>
      <c r="BX368" s="77">
        <f t="shared" si="263"/>
        <v>6.3105584125641212E-11</v>
      </c>
      <c r="BZ368" s="78"/>
      <c r="CA368" s="78"/>
      <c r="CB368" s="78"/>
      <c r="CH368" s="78"/>
      <c r="CI368" s="78"/>
      <c r="CJ368" s="78"/>
      <c r="CP368" s="78"/>
      <c r="CQ368" s="78"/>
      <c r="CR368" s="78"/>
      <c r="CX368" s="78"/>
      <c r="CY368" s="78"/>
      <c r="CZ368" s="78"/>
      <c r="DF368" s="78">
        <v>3.6E-10</v>
      </c>
      <c r="DG368" s="78">
        <v>5.6979195342600004</v>
      </c>
      <c r="DH368" s="78">
        <v>26049.770105936401</v>
      </c>
      <c r="DI368" s="77">
        <f t="shared" si="264"/>
        <v>3.1473909772722316E-10</v>
      </c>
      <c r="DJ368" s="77">
        <f t="shared" si="265"/>
        <v>3.1469697177716426E-10</v>
      </c>
      <c r="DK368" s="77">
        <f t="shared" si="266"/>
        <v>3.1469696897054902E-10</v>
      </c>
      <c r="DL368" s="77">
        <f t="shared" si="267"/>
        <v>3.1469696897036518E-10</v>
      </c>
      <c r="DN368" s="78">
        <v>5.0000000000000002E-11</v>
      </c>
      <c r="DO368" s="78">
        <v>2.02484630372</v>
      </c>
      <c r="DP368" s="78">
        <v>52712.610795243701</v>
      </c>
      <c r="DQ368" s="77">
        <f t="shared" si="268"/>
        <v>1.7297382401759868E-11</v>
      </c>
      <c r="DR368" s="77">
        <f t="shared" si="269"/>
        <v>1.7274501879642668E-11</v>
      </c>
      <c r="DS368" s="77">
        <f t="shared" si="270"/>
        <v>1.7274500355437152E-11</v>
      </c>
      <c r="DT368" s="77">
        <f t="shared" si="271"/>
        <v>1.7274500355338469E-11</v>
      </c>
      <c r="DV368" s="78"/>
      <c r="DW368" s="78"/>
      <c r="DX368" s="78"/>
      <c r="ED368" s="78"/>
      <c r="EE368" s="78"/>
      <c r="EF368" s="78"/>
      <c r="EL368" s="78"/>
      <c r="EM368" s="78"/>
      <c r="EN368" s="78"/>
      <c r="ET368" s="78"/>
      <c r="EU368" s="78"/>
      <c r="EV368" s="78"/>
    </row>
    <row r="369" spans="12:152" s="77" customFormat="1" ht="12.75">
      <c r="L369" s="78"/>
      <c r="N369" s="78">
        <v>2.7400000000000001E-9</v>
      </c>
      <c r="O369" s="78">
        <v>3.6779269237199999</v>
      </c>
      <c r="P369" s="78">
        <v>68241.872144623107</v>
      </c>
      <c r="Q369" s="77">
        <f t="shared" si="244"/>
        <v>-1.8194668782451087E-9</v>
      </c>
      <c r="R369" s="77">
        <f t="shared" si="245"/>
        <v>-1.8181730655195243E-9</v>
      </c>
      <c r="S369" s="77">
        <f t="shared" si="246"/>
        <v>-1.8181729793146835E-9</v>
      </c>
      <c r="T369" s="77">
        <f t="shared" si="247"/>
        <v>-1.8181729793089743E-9</v>
      </c>
      <c r="V369" s="78">
        <v>3E-10</v>
      </c>
      <c r="W369" s="78">
        <v>0.70553319869999997</v>
      </c>
      <c r="X369" s="78">
        <v>52125.8096612441</v>
      </c>
      <c r="Y369" s="77">
        <f t="shared" si="248"/>
        <v>2.2619310351135115E-10</v>
      </c>
      <c r="Z369" s="77">
        <f t="shared" si="249"/>
        <v>2.2628811489987548E-10</v>
      </c>
      <c r="AA369" s="77">
        <f t="shared" si="250"/>
        <v>2.2628812122681545E-10</v>
      </c>
      <c r="AB369" s="77">
        <f t="shared" si="251"/>
        <v>2.2628812122722974E-10</v>
      </c>
      <c r="AD369" s="78">
        <v>9.9999999999999994E-12</v>
      </c>
      <c r="AE369" s="78">
        <v>5.6311077794499997</v>
      </c>
      <c r="AF369" s="78">
        <v>46848.330174765601</v>
      </c>
      <c r="AG369" s="77">
        <f t="shared" si="252"/>
        <v>-9.4069387201269683E-12</v>
      </c>
      <c r="AH369" s="77">
        <f t="shared" si="253"/>
        <v>-9.4084082668155803E-12</v>
      </c>
      <c r="AI369" s="77">
        <f t="shared" si="254"/>
        <v>-9.4084083646428919E-12</v>
      </c>
      <c r="AJ369" s="77">
        <f t="shared" si="255"/>
        <v>-9.4084083646494415E-12</v>
      </c>
      <c r="AL369" s="78"/>
      <c r="AM369" s="78"/>
      <c r="AN369" s="78"/>
      <c r="AT369" s="78"/>
      <c r="AU369" s="78"/>
      <c r="AV369" s="78"/>
      <c r="BB369" s="78"/>
      <c r="BC369" s="78"/>
      <c r="BD369" s="78"/>
      <c r="BJ369" s="78">
        <v>6.6999999999999996E-10</v>
      </c>
      <c r="BK369" s="78">
        <v>4.2471914662500003</v>
      </c>
      <c r="BL369" s="78">
        <v>14477.3511832</v>
      </c>
      <c r="BM369" s="77">
        <f t="shared" si="256"/>
        <v>5.4322169475979473E-10</v>
      </c>
      <c r="BN369" s="77">
        <f t="shared" si="257"/>
        <v>5.4316916033533476E-10</v>
      </c>
      <c r="BO369" s="77">
        <f t="shared" si="258"/>
        <v>5.431691568356984E-10</v>
      </c>
      <c r="BP369" s="77">
        <f t="shared" si="259"/>
        <v>5.4316915683546979E-10</v>
      </c>
      <c r="BR369" s="78">
        <v>7.0000000000000004E-11</v>
      </c>
      <c r="BS369" s="78">
        <v>5.5854119295900002</v>
      </c>
      <c r="BT369" s="78">
        <v>129799.61842155601</v>
      </c>
      <c r="BU369" s="77">
        <f t="shared" si="260"/>
        <v>-4.0346032504234391E-11</v>
      </c>
      <c r="BV369" s="77">
        <f t="shared" si="261"/>
        <v>-4.0277309997854126E-11</v>
      </c>
      <c r="BW369" s="77">
        <f t="shared" si="262"/>
        <v>-4.0277305418319825E-11</v>
      </c>
      <c r="BX369" s="77">
        <f t="shared" si="263"/>
        <v>-4.0277305418020431E-11</v>
      </c>
      <c r="BZ369" s="78"/>
      <c r="CA369" s="78"/>
      <c r="CB369" s="78"/>
      <c r="CH369" s="78"/>
      <c r="CI369" s="78"/>
      <c r="CJ369" s="78"/>
      <c r="CP369" s="78"/>
      <c r="CQ369" s="78"/>
      <c r="CR369" s="78"/>
      <c r="CX369" s="78"/>
      <c r="CY369" s="78"/>
      <c r="CZ369" s="78"/>
      <c r="DF369" s="78">
        <v>3.4000000000000001E-10</v>
      </c>
      <c r="DG369" s="78">
        <v>3.3216880924800001</v>
      </c>
      <c r="DH369" s="78">
        <v>35472.744149649399</v>
      </c>
      <c r="DI369" s="77">
        <f t="shared" si="264"/>
        <v>5.1341035391661448E-11</v>
      </c>
      <c r="DJ369" s="77">
        <f t="shared" si="265"/>
        <v>5.1451335552144257E-11</v>
      </c>
      <c r="DK369" s="77">
        <f t="shared" si="266"/>
        <v>5.1451342899042361E-11</v>
      </c>
      <c r="DL369" s="77">
        <f t="shared" si="267"/>
        <v>5.1451342899529512E-11</v>
      </c>
      <c r="DN369" s="78">
        <v>5.0000000000000002E-11</v>
      </c>
      <c r="DO369" s="78">
        <v>4.4746030484899997</v>
      </c>
      <c r="DP369" s="78">
        <v>77410.513042970502</v>
      </c>
      <c r="DQ369" s="77">
        <f t="shared" si="268"/>
        <v>-4.073372529978081E-11</v>
      </c>
      <c r="DR369" s="77">
        <f t="shared" si="269"/>
        <v>-4.0712948564177364E-11</v>
      </c>
      <c r="DS369" s="77">
        <f t="shared" si="270"/>
        <v>-4.0712947179545707E-11</v>
      </c>
      <c r="DT369" s="77">
        <f t="shared" si="271"/>
        <v>-4.0712947179453314E-11</v>
      </c>
      <c r="DV369" s="78"/>
      <c r="DW369" s="78"/>
      <c r="DX369" s="78"/>
      <c r="ED369" s="78"/>
      <c r="EE369" s="78"/>
      <c r="EF369" s="78"/>
      <c r="EL369" s="78"/>
      <c r="EM369" s="78"/>
      <c r="EN369" s="78"/>
      <c r="ET369" s="78"/>
      <c r="EU369" s="78"/>
      <c r="EV369" s="78"/>
    </row>
    <row r="370" spans="12:152" s="77" customFormat="1" ht="12.75">
      <c r="L370" s="78"/>
      <c r="N370" s="78">
        <v>3.2099999999999999E-9</v>
      </c>
      <c r="O370" s="78">
        <v>2.4991411176899998</v>
      </c>
      <c r="P370" s="78">
        <v>141762.179806175</v>
      </c>
      <c r="Q370" s="77">
        <f t="shared" si="244"/>
        <v>-9.9681413944624811E-10</v>
      </c>
      <c r="R370" s="77">
        <f t="shared" si="245"/>
        <v>-9.9281136678266313E-10</v>
      </c>
      <c r="S370" s="77">
        <f t="shared" si="246"/>
        <v>-9.92811100101714E-10</v>
      </c>
      <c r="T370" s="77">
        <f t="shared" si="247"/>
        <v>-9.9281110008401503E-10</v>
      </c>
      <c r="V370" s="78">
        <v>3.9E-10</v>
      </c>
      <c r="W370" s="78">
        <v>1.6080180688500001</v>
      </c>
      <c r="X370" s="78">
        <v>333.85594076939998</v>
      </c>
      <c r="Y370" s="77">
        <f t="shared" si="248"/>
        <v>3.7853537120912632E-10</v>
      </c>
      <c r="Z370" s="77">
        <f t="shared" si="249"/>
        <v>3.7853508127737803E-10</v>
      </c>
      <c r="AA370" s="77">
        <f t="shared" si="250"/>
        <v>3.7853508125806558E-10</v>
      </c>
      <c r="AB370" s="77">
        <f t="shared" si="251"/>
        <v>3.7853508125806434E-10</v>
      </c>
      <c r="AD370" s="78">
        <v>9.9999999999999994E-12</v>
      </c>
      <c r="AE370" s="78">
        <v>1.3842056674100001</v>
      </c>
      <c r="AF370" s="78">
        <v>26011.637070298599</v>
      </c>
      <c r="AG370" s="77">
        <f t="shared" si="252"/>
        <v>-1.0306767084452726E-12</v>
      </c>
      <c r="AH370" s="77">
        <f t="shared" si="253"/>
        <v>-1.0282829735785233E-12</v>
      </c>
      <c r="AI370" s="77">
        <f t="shared" si="254"/>
        <v>-1.0282828141300872E-12</v>
      </c>
      <c r="AJ370" s="77">
        <f t="shared" si="255"/>
        <v>-1.0282828141196271E-12</v>
      </c>
      <c r="AL370" s="78"/>
      <c r="AM370" s="78"/>
      <c r="AN370" s="78"/>
      <c r="AT370" s="78"/>
      <c r="AU370" s="78"/>
      <c r="AV370" s="78"/>
      <c r="BB370" s="78"/>
      <c r="BC370" s="78"/>
      <c r="BD370" s="78"/>
      <c r="BJ370" s="78">
        <v>6.9E-10</v>
      </c>
      <c r="BK370" s="78">
        <v>5.4672174400599998</v>
      </c>
      <c r="BL370" s="78">
        <v>77844.224780847304</v>
      </c>
      <c r="BM370" s="77">
        <f t="shared" si="256"/>
        <v>3.0630212024950492E-10</v>
      </c>
      <c r="BN370" s="77">
        <f t="shared" si="257"/>
        <v>3.0674732638150451E-10</v>
      </c>
      <c r="BO370" s="77">
        <f t="shared" si="258"/>
        <v>3.067473560313382E-10</v>
      </c>
      <c r="BP370" s="77">
        <f t="shared" si="259"/>
        <v>3.0674735603330565E-10</v>
      </c>
      <c r="BR370" s="78">
        <v>7.0000000000000004E-11</v>
      </c>
      <c r="BS370" s="78">
        <v>1.76385898252</v>
      </c>
      <c r="BT370" s="78">
        <v>129373.02023068001</v>
      </c>
      <c r="BU370" s="77">
        <f t="shared" si="260"/>
        <v>5.221678247328601E-11</v>
      </c>
      <c r="BV370" s="77">
        <f t="shared" si="261"/>
        <v>5.2272545331932115E-11</v>
      </c>
      <c r="BW370" s="77">
        <f t="shared" si="262"/>
        <v>5.2272549043798938E-11</v>
      </c>
      <c r="BX370" s="77">
        <f t="shared" si="263"/>
        <v>5.2272549044042413E-11</v>
      </c>
      <c r="BZ370" s="78"/>
      <c r="CA370" s="78"/>
      <c r="CB370" s="78"/>
      <c r="CH370" s="78"/>
      <c r="CI370" s="78"/>
      <c r="CJ370" s="78"/>
      <c r="CP370" s="78"/>
      <c r="CQ370" s="78"/>
      <c r="CR370" s="78"/>
      <c r="CX370" s="78"/>
      <c r="CY370" s="78"/>
      <c r="CZ370" s="78"/>
      <c r="DF370" s="78">
        <v>4.2E-10</v>
      </c>
      <c r="DG370" s="78">
        <v>4.8653073572599999</v>
      </c>
      <c r="DH370" s="78">
        <v>51951.461487446402</v>
      </c>
      <c r="DI370" s="77">
        <f t="shared" si="264"/>
        <v>3.7999139140298175E-10</v>
      </c>
      <c r="DJ370" s="77">
        <f t="shared" si="265"/>
        <v>3.7990535925025956E-10</v>
      </c>
      <c r="DK370" s="77">
        <f t="shared" si="266"/>
        <v>3.7990535351673718E-10</v>
      </c>
      <c r="DL370" s="77">
        <f t="shared" si="267"/>
        <v>3.799053535163605E-10</v>
      </c>
      <c r="DN370" s="78">
        <v>5.0000000000000002E-11</v>
      </c>
      <c r="DO370" s="78">
        <v>0.42971081835000002</v>
      </c>
      <c r="DP370" s="78">
        <v>52698.383701242099</v>
      </c>
      <c r="DQ370" s="77">
        <f t="shared" si="268"/>
        <v>-4.5899923653359191E-11</v>
      </c>
      <c r="DR370" s="77">
        <f t="shared" si="269"/>
        <v>-4.5909585925803301E-11</v>
      </c>
      <c r="DS370" s="77">
        <f t="shared" si="270"/>
        <v>-4.590958656904283E-11</v>
      </c>
      <c r="DT370" s="77">
        <f t="shared" si="271"/>
        <v>-4.5909586569085618E-11</v>
      </c>
      <c r="DV370" s="78"/>
      <c r="DW370" s="78"/>
      <c r="DX370" s="78"/>
      <c r="ED370" s="78"/>
      <c r="EE370" s="78"/>
      <c r="EF370" s="78"/>
      <c r="EL370" s="78"/>
      <c r="EM370" s="78"/>
      <c r="EN370" s="78"/>
      <c r="ET370" s="78"/>
      <c r="EU370" s="78"/>
      <c r="EV370" s="78"/>
    </row>
    <row r="371" spans="12:152" s="77" customFormat="1" ht="12.75">
      <c r="L371" s="78"/>
      <c r="N371" s="78">
        <v>2.8999999999999999E-9</v>
      </c>
      <c r="O371" s="78">
        <v>1.0224133506799999</v>
      </c>
      <c r="P371" s="78">
        <v>8194.2753332085995</v>
      </c>
      <c r="Q371" s="77">
        <f t="shared" si="244"/>
        <v>2.6371513411000798E-9</v>
      </c>
      <c r="R371" s="77">
        <f t="shared" si="245"/>
        <v>2.6370598740553043E-9</v>
      </c>
      <c r="S371" s="77">
        <f t="shared" si="246"/>
        <v>2.6370598679621848E-9</v>
      </c>
      <c r="T371" s="77">
        <f t="shared" si="247"/>
        <v>2.6370598679617819E-9</v>
      </c>
      <c r="V371" s="78">
        <v>3E-10</v>
      </c>
      <c r="W371" s="78">
        <v>5.2857815279500002</v>
      </c>
      <c r="X371" s="78">
        <v>102232.848705918</v>
      </c>
      <c r="Y371" s="77">
        <f t="shared" si="248"/>
        <v>-2.1043322611725735E-10</v>
      </c>
      <c r="Z371" s="77">
        <f t="shared" si="249"/>
        <v>-2.1063536654640515E-10</v>
      </c>
      <c r="AA371" s="77">
        <f t="shared" si="250"/>
        <v>-2.1063538000467146E-10</v>
      </c>
      <c r="AB371" s="77">
        <f t="shared" si="251"/>
        <v>-2.1063538000557003E-10</v>
      </c>
      <c r="AD371" s="78">
        <v>9.9999999999999994E-12</v>
      </c>
      <c r="AE371" s="78">
        <v>5.8645078333400003</v>
      </c>
      <c r="AF371" s="78">
        <v>26724.899413598399</v>
      </c>
      <c r="AG371" s="77">
        <f t="shared" si="252"/>
        <v>-5.8818931484040712E-12</v>
      </c>
      <c r="AH371" s="77">
        <f t="shared" si="253"/>
        <v>-5.8798933920081128E-12</v>
      </c>
      <c r="AI371" s="77">
        <f t="shared" si="254"/>
        <v>-5.8798932587924086E-12</v>
      </c>
      <c r="AJ371" s="77">
        <f t="shared" si="255"/>
        <v>-5.8798932587836724E-12</v>
      </c>
      <c r="AL371" s="78"/>
      <c r="AM371" s="78"/>
      <c r="AN371" s="78"/>
      <c r="AT371" s="78"/>
      <c r="AU371" s="78"/>
      <c r="AV371" s="78"/>
      <c r="BB371" s="78"/>
      <c r="BC371" s="78"/>
      <c r="BD371" s="78"/>
      <c r="BJ371" s="78">
        <v>5.9000000000000003E-10</v>
      </c>
      <c r="BK371" s="78">
        <v>2.8000035460400001</v>
      </c>
      <c r="BL371" s="78">
        <v>25863.558345872199</v>
      </c>
      <c r="BM371" s="77">
        <f t="shared" si="256"/>
        <v>-4.2386049146957325E-10</v>
      </c>
      <c r="BN371" s="77">
        <f t="shared" si="257"/>
        <v>-4.2395868484725157E-10</v>
      </c>
      <c r="BO371" s="77">
        <f t="shared" si="258"/>
        <v>-4.2395869138709147E-10</v>
      </c>
      <c r="BP371" s="77">
        <f t="shared" si="259"/>
        <v>-4.2395869138752295E-10</v>
      </c>
      <c r="BR371" s="78">
        <v>6E-11</v>
      </c>
      <c r="BS371" s="78">
        <v>4.86066957244</v>
      </c>
      <c r="BT371" s="78">
        <v>7880.0891533389904</v>
      </c>
      <c r="BU371" s="77">
        <f t="shared" si="260"/>
        <v>2.5493828020098764E-11</v>
      </c>
      <c r="BV371" s="77">
        <f t="shared" si="261"/>
        <v>2.5489868191698172E-11</v>
      </c>
      <c r="BW371" s="77">
        <f t="shared" si="262"/>
        <v>2.548986792792993E-11</v>
      </c>
      <c r="BX371" s="77">
        <f t="shared" si="263"/>
        <v>2.5489867927912562E-11</v>
      </c>
      <c r="BZ371" s="78"/>
      <c r="CA371" s="78"/>
      <c r="CB371" s="78"/>
      <c r="CH371" s="78"/>
      <c r="CI371" s="78"/>
      <c r="CJ371" s="78"/>
      <c r="CP371" s="78"/>
      <c r="CQ371" s="78"/>
      <c r="CR371" s="78"/>
      <c r="CX371" s="78"/>
      <c r="CY371" s="78"/>
      <c r="CZ371" s="78"/>
      <c r="DF371" s="78">
        <v>3.3E-10</v>
      </c>
      <c r="DG371" s="78">
        <v>3.7373391923099999</v>
      </c>
      <c r="DH371" s="78">
        <v>154938.34595416099</v>
      </c>
      <c r="DI371" s="77">
        <f t="shared" si="264"/>
        <v>2.2599354337247278E-10</v>
      </c>
      <c r="DJ371" s="77">
        <f t="shared" si="265"/>
        <v>2.2564860758760341E-10</v>
      </c>
      <c r="DK371" s="77">
        <f t="shared" si="266"/>
        <v>2.2564858459601752E-10</v>
      </c>
      <c r="DL371" s="77">
        <f t="shared" si="267"/>
        <v>2.2564858459448452E-10</v>
      </c>
      <c r="DN371" s="78">
        <v>5.0000000000000002E-11</v>
      </c>
      <c r="DO371" s="78">
        <v>1.56442459236</v>
      </c>
      <c r="DP371" s="78">
        <v>11610.551958374201</v>
      </c>
      <c r="DQ371" s="77">
        <f t="shared" si="268"/>
        <v>4.9989262395014363E-11</v>
      </c>
      <c r="DR371" s="77">
        <f t="shared" si="269"/>
        <v>4.9989373409208886E-11</v>
      </c>
      <c r="DS371" s="77">
        <f t="shared" si="270"/>
        <v>4.9989373416584325E-11</v>
      </c>
      <c r="DT371" s="77">
        <f t="shared" si="271"/>
        <v>4.9989373416584823E-11</v>
      </c>
      <c r="DV371" s="78"/>
      <c r="DW371" s="78"/>
      <c r="DX371" s="78"/>
      <c r="ED371" s="78"/>
      <c r="EE371" s="78"/>
      <c r="EF371" s="78"/>
      <c r="EL371" s="78"/>
      <c r="EM371" s="78"/>
      <c r="EN371" s="78"/>
      <c r="ET371" s="78"/>
      <c r="EU371" s="78"/>
      <c r="EV371" s="78"/>
    </row>
    <row r="372" spans="12:152" s="77" customFormat="1" ht="12.75">
      <c r="L372" s="78"/>
      <c r="N372" s="78">
        <v>2.4E-9</v>
      </c>
      <c r="O372" s="78">
        <v>0.99284920523999998</v>
      </c>
      <c r="P372" s="78">
        <v>104344.49901929501</v>
      </c>
      <c r="Q372" s="77">
        <f t="shared" si="244"/>
        <v>2.1059606802609372E-9</v>
      </c>
      <c r="R372" s="77">
        <f t="shared" si="245"/>
        <v>2.1070708879389532E-9</v>
      </c>
      <c r="S372" s="77">
        <f t="shared" si="246"/>
        <v>2.1070709618243778E-9</v>
      </c>
      <c r="T372" s="77">
        <f t="shared" si="247"/>
        <v>2.1070709618292111E-9</v>
      </c>
      <c r="V372" s="78">
        <v>2.8999999999999998E-10</v>
      </c>
      <c r="W372" s="78">
        <v>0.53270948691999997</v>
      </c>
      <c r="X372" s="78">
        <v>50696.939709083897</v>
      </c>
      <c r="Y372" s="77">
        <f t="shared" si="248"/>
        <v>-1.6669427362337735E-10</v>
      </c>
      <c r="Z372" s="77">
        <f t="shared" si="249"/>
        <v>-1.6658295195546659E-10</v>
      </c>
      <c r="AA372" s="77">
        <f t="shared" si="250"/>
        <v>-1.6658294453911778E-10</v>
      </c>
      <c r="AB372" s="77">
        <f t="shared" si="251"/>
        <v>-1.6658294453863202E-10</v>
      </c>
      <c r="AD372" s="78">
        <v>9.9999999999999994E-12</v>
      </c>
      <c r="AE372" s="78">
        <v>6.1451781864399999</v>
      </c>
      <c r="AF372" s="78">
        <v>76681.750076439494</v>
      </c>
      <c r="AG372" s="77">
        <f t="shared" si="252"/>
        <v>-3.711405437410234E-12</v>
      </c>
      <c r="AH372" s="77">
        <f t="shared" si="253"/>
        <v>-3.7048168340339668E-12</v>
      </c>
      <c r="AI372" s="77">
        <f t="shared" si="254"/>
        <v>-3.7048163951058453E-12</v>
      </c>
      <c r="AJ372" s="77">
        <f t="shared" si="255"/>
        <v>-3.7048163950768059E-12</v>
      </c>
      <c r="AL372" s="78"/>
      <c r="AM372" s="78"/>
      <c r="AN372" s="78"/>
      <c r="AT372" s="78"/>
      <c r="AU372" s="78"/>
      <c r="AV372" s="78"/>
      <c r="BB372" s="78"/>
      <c r="BC372" s="78"/>
      <c r="BD372" s="78"/>
      <c r="BJ372" s="78">
        <v>6E-10</v>
      </c>
      <c r="BK372" s="78">
        <v>4.2392471628799999</v>
      </c>
      <c r="BL372" s="78">
        <v>52225.802905052602</v>
      </c>
      <c r="BM372" s="77">
        <f t="shared" si="256"/>
        <v>-5.1012912376332012E-10</v>
      </c>
      <c r="BN372" s="77">
        <f t="shared" si="257"/>
        <v>-5.1028168137891469E-10</v>
      </c>
      <c r="BO372" s="77">
        <f t="shared" si="258"/>
        <v>-5.1028169153678329E-10</v>
      </c>
      <c r="BP372" s="77">
        <f t="shared" si="259"/>
        <v>-5.102816915374651E-10</v>
      </c>
      <c r="BR372" s="78">
        <v>7.9999999999999995E-11</v>
      </c>
      <c r="BS372" s="78">
        <v>4.4784927797199998</v>
      </c>
      <c r="BT372" s="78">
        <v>10021.8372800994</v>
      </c>
      <c r="BU372" s="77">
        <f t="shared" si="260"/>
        <v>5.4411766444903145E-11</v>
      </c>
      <c r="BV372" s="77">
        <f t="shared" si="261"/>
        <v>5.440632859951353E-11</v>
      </c>
      <c r="BW372" s="77">
        <f t="shared" si="262"/>
        <v>5.4406328237283812E-11</v>
      </c>
      <c r="BX372" s="77">
        <f t="shared" si="263"/>
        <v>5.4406328237259643E-11</v>
      </c>
      <c r="BZ372" s="78"/>
      <c r="CA372" s="78"/>
      <c r="CB372" s="78"/>
      <c r="CH372" s="78"/>
      <c r="CI372" s="78"/>
      <c r="CJ372" s="78"/>
      <c r="CP372" s="78"/>
      <c r="CQ372" s="78"/>
      <c r="CR372" s="78"/>
      <c r="CX372" s="78"/>
      <c r="CY372" s="78"/>
      <c r="CZ372" s="78"/>
      <c r="DF372" s="78">
        <v>4.0999999999999998E-10</v>
      </c>
      <c r="DG372" s="78">
        <v>2.38147812869</v>
      </c>
      <c r="DH372" s="78">
        <v>68241.872144623107</v>
      </c>
      <c r="DI372" s="77">
        <f t="shared" si="264"/>
        <v>2.213323153216307E-10</v>
      </c>
      <c r="DJ372" s="77">
        <f t="shared" si="265"/>
        <v>2.2155016793566176E-10</v>
      </c>
      <c r="DK372" s="77">
        <f t="shared" si="266"/>
        <v>2.2155018244385531E-10</v>
      </c>
      <c r="DL372" s="77">
        <f t="shared" si="267"/>
        <v>2.2155018244481623E-10</v>
      </c>
      <c r="DN372" s="78">
        <v>3.9999999999999998E-11</v>
      </c>
      <c r="DO372" s="78">
        <v>0.62582613574000001</v>
      </c>
      <c r="DP372" s="78">
        <v>22747.290714874402</v>
      </c>
      <c r="DQ372" s="77">
        <f t="shared" si="268"/>
        <v>3.9453322044286076E-11</v>
      </c>
      <c r="DR372" s="77">
        <f t="shared" si="269"/>
        <v>3.9454708161197242E-11</v>
      </c>
      <c r="DS372" s="77">
        <f t="shared" si="270"/>
        <v>3.9454708253468141E-11</v>
      </c>
      <c r="DT372" s="77">
        <f t="shared" si="271"/>
        <v>3.9454708253474222E-11</v>
      </c>
      <c r="DV372" s="78"/>
      <c r="DW372" s="78"/>
      <c r="DX372" s="78"/>
      <c r="ED372" s="78"/>
      <c r="EE372" s="78"/>
      <c r="EF372" s="78"/>
      <c r="EL372" s="78"/>
      <c r="EM372" s="78"/>
      <c r="EN372" s="78"/>
      <c r="ET372" s="78"/>
      <c r="EU372" s="78"/>
      <c r="EV372" s="78"/>
    </row>
    <row r="373" spans="12:152" s="77" customFormat="1" ht="12.75">
      <c r="L373" s="78"/>
      <c r="N373" s="78">
        <v>2.7799999999999999E-9</v>
      </c>
      <c r="O373" s="78">
        <v>0.53151576616999996</v>
      </c>
      <c r="P373" s="78">
        <v>949.17560896980001</v>
      </c>
      <c r="Q373" s="77">
        <f t="shared" si="244"/>
        <v>5.2451872280215457E-11</v>
      </c>
      <c r="R373" s="77">
        <f t="shared" si="245"/>
        <v>5.2476280496698869E-11</v>
      </c>
      <c r="S373" s="77">
        <f t="shared" si="246"/>
        <v>5.2476282122527784E-11</v>
      </c>
      <c r="T373" s="77">
        <f t="shared" si="247"/>
        <v>5.2476282122633935E-11</v>
      </c>
      <c r="V373" s="78">
        <v>2.8999999999999998E-10</v>
      </c>
      <c r="W373" s="78">
        <v>0.40281274949000001</v>
      </c>
      <c r="X373" s="78">
        <v>35472.744149649399</v>
      </c>
      <c r="Y373" s="77">
        <f t="shared" si="248"/>
        <v>2.0611593348228778E-11</v>
      </c>
      <c r="Z373" s="77">
        <f t="shared" si="249"/>
        <v>2.0516659700144073E-11</v>
      </c>
      <c r="AA373" s="77">
        <f t="shared" si="250"/>
        <v>2.051665337654966E-11</v>
      </c>
      <c r="AB373" s="77">
        <f t="shared" si="251"/>
        <v>2.0516653376130354E-11</v>
      </c>
      <c r="AD373" s="78">
        <v>9.9999999999999994E-12</v>
      </c>
      <c r="AE373" s="78">
        <v>3.1929901942300001</v>
      </c>
      <c r="AF373" s="78">
        <v>25654.191403697299</v>
      </c>
      <c r="AG373" s="77">
        <f t="shared" si="252"/>
        <v>6.8333918167241433E-12</v>
      </c>
      <c r="AH373" s="77">
        <f t="shared" si="253"/>
        <v>6.8316587648001967E-12</v>
      </c>
      <c r="AI373" s="77">
        <f t="shared" si="254"/>
        <v>6.8316586493488837E-12</v>
      </c>
      <c r="AJ373" s="77">
        <f t="shared" si="255"/>
        <v>6.8316586493414116E-12</v>
      </c>
      <c r="AL373" s="78"/>
      <c r="AM373" s="78"/>
      <c r="AN373" s="78"/>
      <c r="AT373" s="78"/>
      <c r="AU373" s="78"/>
      <c r="AV373" s="78"/>
      <c r="BB373" s="78"/>
      <c r="BC373" s="78"/>
      <c r="BD373" s="78"/>
      <c r="BJ373" s="78">
        <v>5.9000000000000003E-10</v>
      </c>
      <c r="BK373" s="78">
        <v>5.9034068704799996</v>
      </c>
      <c r="BL373" s="78">
        <v>103.0927742186</v>
      </c>
      <c r="BM373" s="77">
        <f t="shared" si="256"/>
        <v>3.4252856462152307E-10</v>
      </c>
      <c r="BN373" s="77">
        <f t="shared" si="257"/>
        <v>3.4252810643320031E-10</v>
      </c>
      <c r="BO373" s="77">
        <f t="shared" si="258"/>
        <v>3.425281064026805E-10</v>
      </c>
      <c r="BP373" s="77">
        <f t="shared" si="259"/>
        <v>3.4252810640267833E-10</v>
      </c>
      <c r="BR373" s="78">
        <v>6E-11</v>
      </c>
      <c r="BS373" s="78">
        <v>5.3056103594300001</v>
      </c>
      <c r="BT373" s="78">
        <v>77726.904912627098</v>
      </c>
      <c r="BU373" s="77">
        <f t="shared" si="260"/>
        <v>-1.7347898181762093E-12</v>
      </c>
      <c r="BV373" s="77">
        <f t="shared" si="261"/>
        <v>-1.6916610026088176E-12</v>
      </c>
      <c r="BW373" s="77">
        <f t="shared" si="262"/>
        <v>-1.6916581297742262E-12</v>
      </c>
      <c r="BX373" s="77">
        <f t="shared" si="263"/>
        <v>-1.6916581295833084E-12</v>
      </c>
      <c r="BZ373" s="78"/>
      <c r="CA373" s="78"/>
      <c r="CB373" s="78"/>
      <c r="CH373" s="78"/>
      <c r="CI373" s="78"/>
      <c r="CJ373" s="78"/>
      <c r="CP373" s="78"/>
      <c r="CQ373" s="78"/>
      <c r="CR373" s="78"/>
      <c r="CX373" s="78"/>
      <c r="CY373" s="78"/>
      <c r="CZ373" s="78"/>
      <c r="DF373" s="78">
        <v>3.4999999999999998E-10</v>
      </c>
      <c r="DG373" s="78">
        <v>5.0957104722000004</v>
      </c>
      <c r="DH373" s="78">
        <v>339142.74084046402</v>
      </c>
      <c r="DI373" s="77">
        <f t="shared" si="264"/>
        <v>-3.4119016318080148E-10</v>
      </c>
      <c r="DJ373" s="77">
        <f t="shared" si="265"/>
        <v>-3.4143332605615093E-10</v>
      </c>
      <c r="DK373" s="77">
        <f t="shared" si="266"/>
        <v>-3.4143334214126638E-10</v>
      </c>
      <c r="DL373" s="77">
        <f t="shared" si="267"/>
        <v>-3.4143334214233385E-10</v>
      </c>
      <c r="DN373" s="78">
        <v>3.9999999999999998E-11</v>
      </c>
      <c r="DO373" s="78">
        <v>1.5159273099699999</v>
      </c>
      <c r="DP373" s="78">
        <v>66653.157466348304</v>
      </c>
      <c r="DQ373" s="77">
        <f t="shared" si="268"/>
        <v>-3.5460772468555565E-11</v>
      </c>
      <c r="DR373" s="77">
        <f t="shared" si="269"/>
        <v>-3.5449352870482049E-11</v>
      </c>
      <c r="DS373" s="77">
        <f t="shared" si="270"/>
        <v>-3.5449352109375409E-11</v>
      </c>
      <c r="DT373" s="77">
        <f t="shared" si="271"/>
        <v>-3.5449352109324854E-11</v>
      </c>
      <c r="DV373" s="78"/>
      <c r="DW373" s="78"/>
      <c r="DX373" s="78"/>
      <c r="ED373" s="78"/>
      <c r="EE373" s="78"/>
      <c r="EF373" s="78"/>
      <c r="EL373" s="78"/>
      <c r="EM373" s="78"/>
      <c r="EN373" s="78"/>
      <c r="ET373" s="78"/>
      <c r="EU373" s="78"/>
      <c r="EV373" s="78"/>
    </row>
    <row r="374" spans="12:152" s="77" customFormat="1" ht="12.75">
      <c r="L374" s="78"/>
      <c r="N374" s="78">
        <v>2.4899999999999999E-9</v>
      </c>
      <c r="O374" s="78">
        <v>2.3978713444099999</v>
      </c>
      <c r="P374" s="78">
        <v>131498.89763806001</v>
      </c>
      <c r="Q374" s="77">
        <f t="shared" si="244"/>
        <v>-1.346479812943149E-9</v>
      </c>
      <c r="R374" s="77">
        <f t="shared" si="245"/>
        <v>-1.3439306229283494E-9</v>
      </c>
      <c r="S374" s="77">
        <f t="shared" si="246"/>
        <v>-1.3439304530605929E-9</v>
      </c>
      <c r="T374" s="77">
        <f t="shared" si="247"/>
        <v>-1.3439304530493923E-9</v>
      </c>
      <c r="V374" s="78">
        <v>2.8000000000000002E-10</v>
      </c>
      <c r="W374" s="78">
        <v>2.96171859812</v>
      </c>
      <c r="X374" s="78">
        <v>100909.03762133099</v>
      </c>
      <c r="Y374" s="77">
        <f t="shared" si="248"/>
        <v>-2.4914185937974859E-10</v>
      </c>
      <c r="Z374" s="77">
        <f t="shared" si="249"/>
        <v>-2.4902245560696674E-10</v>
      </c>
      <c r="AA374" s="77">
        <f t="shared" si="250"/>
        <v>-2.4902244764627255E-10</v>
      </c>
      <c r="AB374" s="77">
        <f t="shared" si="251"/>
        <v>-2.4902244764574863E-10</v>
      </c>
      <c r="AD374" s="78">
        <v>9.9999999999999994E-12</v>
      </c>
      <c r="AE374" s="78">
        <v>0.34495954565999998</v>
      </c>
      <c r="AF374" s="78">
        <v>128850.442812587</v>
      </c>
      <c r="AG374" s="77">
        <f t="shared" si="252"/>
        <v>-5.9446729485402625E-12</v>
      </c>
      <c r="AH374" s="77">
        <f t="shared" si="253"/>
        <v>-5.9350829195359061E-12</v>
      </c>
      <c r="AI374" s="77">
        <f t="shared" si="254"/>
        <v>-5.9350822804639301E-12</v>
      </c>
      <c r="AJ374" s="77">
        <f t="shared" si="255"/>
        <v>-5.9350822804218416E-12</v>
      </c>
      <c r="AL374" s="78"/>
      <c r="AM374" s="78"/>
      <c r="AN374" s="78"/>
      <c r="AT374" s="78"/>
      <c r="AU374" s="78"/>
      <c r="AV374" s="78"/>
      <c r="BB374" s="78"/>
      <c r="BC374" s="78"/>
      <c r="BD374" s="78"/>
      <c r="BJ374" s="78">
        <v>5.9000000000000003E-10</v>
      </c>
      <c r="BK374" s="78">
        <v>3.8112788896400001</v>
      </c>
      <c r="BL374" s="78">
        <v>76571.543755220104</v>
      </c>
      <c r="BM374" s="77">
        <f t="shared" si="256"/>
        <v>5.7470688859754192E-10</v>
      </c>
      <c r="BN374" s="77">
        <f t="shared" si="257"/>
        <v>5.7480129092904209E-10</v>
      </c>
      <c r="BO374" s="77">
        <f t="shared" si="258"/>
        <v>5.7480129720755946E-10</v>
      </c>
      <c r="BP374" s="77">
        <f t="shared" si="259"/>
        <v>5.7480129720797542E-10</v>
      </c>
      <c r="BR374" s="78">
        <v>6E-11</v>
      </c>
      <c r="BS374" s="78">
        <v>1.2763138871399999</v>
      </c>
      <c r="BT374" s="78">
        <v>103917.90082841901</v>
      </c>
      <c r="BU374" s="77">
        <f t="shared" si="260"/>
        <v>-5.9998364667221988E-11</v>
      </c>
      <c r="BV374" s="77">
        <f t="shared" si="261"/>
        <v>-5.9998762833737294E-11</v>
      </c>
      <c r="BW374" s="77">
        <f t="shared" si="262"/>
        <v>-5.999876285841195E-11</v>
      </c>
      <c r="BX374" s="77">
        <f t="shared" si="263"/>
        <v>-5.9998762858413565E-11</v>
      </c>
      <c r="BZ374" s="78"/>
      <c r="CA374" s="78"/>
      <c r="CB374" s="78"/>
      <c r="CH374" s="78"/>
      <c r="CI374" s="78"/>
      <c r="CJ374" s="78"/>
      <c r="CP374" s="78"/>
      <c r="CQ374" s="78"/>
      <c r="CR374" s="78"/>
      <c r="CX374" s="78"/>
      <c r="CY374" s="78"/>
      <c r="CZ374" s="78"/>
      <c r="DF374" s="78">
        <v>3.1000000000000002E-10</v>
      </c>
      <c r="DG374" s="78">
        <v>4.3150670353900002</v>
      </c>
      <c r="DH374" s="78">
        <v>52072.713508929701</v>
      </c>
      <c r="DI374" s="77">
        <f t="shared" si="264"/>
        <v>-2.8405314136924181E-11</v>
      </c>
      <c r="DJ374" s="77">
        <f t="shared" si="265"/>
        <v>-2.8554028670338418E-11</v>
      </c>
      <c r="DK374" s="77">
        <f t="shared" si="266"/>
        <v>-2.8554038575979182E-11</v>
      </c>
      <c r="DL374" s="77">
        <f t="shared" si="267"/>
        <v>-2.8554038576628402E-11</v>
      </c>
      <c r="DN374" s="78">
        <v>5.0000000000000002E-11</v>
      </c>
      <c r="DO374" s="78">
        <v>6.1027724340500002</v>
      </c>
      <c r="DP374" s="78">
        <v>97112.936974696699</v>
      </c>
      <c r="DQ374" s="77">
        <f t="shared" si="268"/>
        <v>-7.6181968538381792E-12</v>
      </c>
      <c r="DR374" s="77">
        <f t="shared" si="269"/>
        <v>-7.5737952472154156E-12</v>
      </c>
      <c r="DS374" s="77">
        <f t="shared" si="270"/>
        <v>-7.5737922894267475E-12</v>
      </c>
      <c r="DT374" s="77">
        <f t="shared" si="271"/>
        <v>-7.5737922892300918E-12</v>
      </c>
      <c r="DV374" s="78"/>
      <c r="DW374" s="78"/>
      <c r="DX374" s="78"/>
      <c r="ED374" s="78"/>
      <c r="EE374" s="78"/>
      <c r="EF374" s="78"/>
      <c r="EL374" s="78"/>
      <c r="EM374" s="78"/>
      <c r="EN374" s="78"/>
      <c r="ET374" s="78"/>
      <c r="EU374" s="78"/>
      <c r="EV374" s="78"/>
    </row>
    <row r="375" spans="12:152" s="77" customFormat="1" ht="12.75">
      <c r="L375" s="78"/>
      <c r="N375" s="78">
        <v>2.7400000000000001E-9</v>
      </c>
      <c r="O375" s="78">
        <v>2.09560778105</v>
      </c>
      <c r="P375" s="78">
        <v>26624.707653669499</v>
      </c>
      <c r="Q375" s="77">
        <f t="shared" si="244"/>
        <v>1.4485517659420622E-9</v>
      </c>
      <c r="R375" s="77">
        <f t="shared" si="245"/>
        <v>1.4479788239772896E-9</v>
      </c>
      <c r="S375" s="77">
        <f t="shared" si="246"/>
        <v>1.4479787858107496E-9</v>
      </c>
      <c r="T375" s="77">
        <f t="shared" si="247"/>
        <v>1.4479787858082374E-9</v>
      </c>
      <c r="V375" s="78">
        <v>3.4000000000000001E-10</v>
      </c>
      <c r="W375" s="78">
        <v>1.41428136641</v>
      </c>
      <c r="X375" s="78">
        <v>140652.80125408099</v>
      </c>
      <c r="Y375" s="77">
        <f t="shared" si="248"/>
        <v>2.6659722434565473E-10</v>
      </c>
      <c r="Z375" s="77">
        <f t="shared" si="249"/>
        <v>2.6687158358789057E-10</v>
      </c>
      <c r="AA375" s="77">
        <f t="shared" si="250"/>
        <v>2.6687160184787845E-10</v>
      </c>
      <c r="AB375" s="77">
        <f t="shared" si="251"/>
        <v>2.6687160184907595E-10</v>
      </c>
      <c r="AD375" s="78">
        <v>9.9999999999999994E-12</v>
      </c>
      <c r="AE375" s="78">
        <v>3.6023000823900002</v>
      </c>
      <c r="AF375" s="78">
        <v>20760.427033191401</v>
      </c>
      <c r="AG375" s="77">
        <f t="shared" si="252"/>
        <v>-2.1134681314846944E-13</v>
      </c>
      <c r="AH375" s="77">
        <f t="shared" si="253"/>
        <v>-2.0942654367614075E-13</v>
      </c>
      <c r="AI375" s="77">
        <f t="shared" si="254"/>
        <v>-2.094264157670015E-13</v>
      </c>
      <c r="AJ375" s="77">
        <f t="shared" si="255"/>
        <v>-2.0942641575861892E-13</v>
      </c>
      <c r="AL375" s="78"/>
      <c r="AM375" s="78"/>
      <c r="AN375" s="78"/>
      <c r="AT375" s="78"/>
      <c r="AU375" s="78"/>
      <c r="AV375" s="78"/>
      <c r="BB375" s="78"/>
      <c r="BC375" s="78"/>
      <c r="BD375" s="78"/>
      <c r="BJ375" s="78">
        <v>6E-10</v>
      </c>
      <c r="BK375" s="78">
        <v>5.6207275787900004</v>
      </c>
      <c r="BL375" s="78">
        <v>77795.744434368098</v>
      </c>
      <c r="BM375" s="77">
        <f t="shared" si="256"/>
        <v>2.2585466886776193E-11</v>
      </c>
      <c r="BN375" s="77">
        <f t="shared" si="257"/>
        <v>2.3017001158898057E-11</v>
      </c>
      <c r="BO375" s="77">
        <f t="shared" si="258"/>
        <v>2.3017029902938753E-11</v>
      </c>
      <c r="BP375" s="77">
        <f t="shared" si="259"/>
        <v>2.3017029904847285E-11</v>
      </c>
      <c r="BR375" s="78">
        <v>6E-11</v>
      </c>
      <c r="BS375" s="78">
        <v>4.6118921778099997</v>
      </c>
      <c r="BT375" s="78">
        <v>157483.018591053</v>
      </c>
      <c r="BU375" s="77">
        <f t="shared" si="260"/>
        <v>5.1637635489405095E-12</v>
      </c>
      <c r="BV375" s="77">
        <f t="shared" si="261"/>
        <v>5.0766632114105378E-12</v>
      </c>
      <c r="BW375" s="77">
        <f t="shared" si="262"/>
        <v>5.0766574093106897E-12</v>
      </c>
      <c r="BX375" s="77">
        <f t="shared" si="263"/>
        <v>5.0766574089232743E-12</v>
      </c>
      <c r="BZ375" s="78"/>
      <c r="CA375" s="78"/>
      <c r="CB375" s="78"/>
      <c r="CH375" s="78"/>
      <c r="CI375" s="78"/>
      <c r="CJ375" s="78"/>
      <c r="CP375" s="78"/>
      <c r="CQ375" s="78"/>
      <c r="CR375" s="78"/>
      <c r="CX375" s="78"/>
      <c r="CY375" s="78"/>
      <c r="CZ375" s="78"/>
      <c r="DF375" s="78">
        <v>3.1999999999999998E-10</v>
      </c>
      <c r="DG375" s="78">
        <v>3.2124850930100002</v>
      </c>
      <c r="DH375" s="78">
        <v>178063.36849396001</v>
      </c>
      <c r="DI375" s="77">
        <f t="shared" si="264"/>
        <v>-2.331876002407244E-10</v>
      </c>
      <c r="DJ375" s="77">
        <f t="shared" si="265"/>
        <v>-2.3282627025319615E-10</v>
      </c>
      <c r="DK375" s="77">
        <f t="shared" si="266"/>
        <v>-2.3282624616399911E-10</v>
      </c>
      <c r="DL375" s="77">
        <f t="shared" si="267"/>
        <v>-2.3282624616240182E-10</v>
      </c>
      <c r="DN375" s="78">
        <v>3.9999999999999998E-11</v>
      </c>
      <c r="DO375" s="78">
        <v>1.00562353481</v>
      </c>
      <c r="DP375" s="78">
        <v>51219.5171271777</v>
      </c>
      <c r="DQ375" s="77">
        <f t="shared" si="268"/>
        <v>3.884027507801021E-11</v>
      </c>
      <c r="DR375" s="77">
        <f t="shared" si="269"/>
        <v>3.8835739560764382E-11</v>
      </c>
      <c r="DS375" s="77">
        <f t="shared" si="270"/>
        <v>3.8835739258363125E-11</v>
      </c>
      <c r="DT375" s="77">
        <f t="shared" si="271"/>
        <v>3.8835739258343525E-11</v>
      </c>
      <c r="DV375" s="78"/>
      <c r="DW375" s="78"/>
      <c r="DX375" s="78"/>
      <c r="ED375" s="78"/>
      <c r="EE375" s="78"/>
      <c r="EF375" s="78"/>
      <c r="EL375" s="78"/>
      <c r="EM375" s="78"/>
      <c r="EN375" s="78"/>
      <c r="ET375" s="78"/>
      <c r="EU375" s="78"/>
      <c r="EV375" s="78"/>
    </row>
    <row r="376" spans="12:152" s="77" customFormat="1" ht="12.75">
      <c r="L376" s="78"/>
      <c r="N376" s="78">
        <v>2.4E-9</v>
      </c>
      <c r="O376" s="78">
        <v>3.1466805295400002</v>
      </c>
      <c r="P376" s="78">
        <v>23976.252828196601</v>
      </c>
      <c r="Q376" s="77">
        <f t="shared" si="244"/>
        <v>-1.3246617222118254E-9</v>
      </c>
      <c r="R376" s="77">
        <f t="shared" si="245"/>
        <v>-1.3242177547015276E-9</v>
      </c>
      <c r="S376" s="77">
        <f t="shared" si="246"/>
        <v>-1.3242177251267037E-9</v>
      </c>
      <c r="T376" s="77">
        <f t="shared" si="247"/>
        <v>-1.3242177251247693E-9</v>
      </c>
      <c r="V376" s="78">
        <v>2.8999999999999998E-10</v>
      </c>
      <c r="W376" s="78">
        <v>6.00401578551</v>
      </c>
      <c r="X376" s="78">
        <v>54294.570143526696</v>
      </c>
      <c r="Y376" s="77">
        <f t="shared" si="248"/>
        <v>2.7921970660117565E-10</v>
      </c>
      <c r="Z376" s="77">
        <f t="shared" si="249"/>
        <v>2.792590203714149E-10</v>
      </c>
      <c r="AA376" s="77">
        <f t="shared" si="250"/>
        <v>2.7925902298775115E-10</v>
      </c>
      <c r="AB376" s="77">
        <f t="shared" si="251"/>
        <v>2.7925902298792454E-10</v>
      </c>
      <c r="AD376" s="78">
        <v>9.9999999999999994E-12</v>
      </c>
      <c r="AE376" s="78">
        <v>5.8001549575100002</v>
      </c>
      <c r="AF376" s="78">
        <v>19406.6782881746</v>
      </c>
      <c r="AG376" s="77">
        <f t="shared" si="252"/>
        <v>2.9568442357739036E-12</v>
      </c>
      <c r="AH376" s="77">
        <f t="shared" si="253"/>
        <v>2.9551290207615209E-12</v>
      </c>
      <c r="AI376" s="77">
        <f t="shared" si="254"/>
        <v>2.9551289065080538E-12</v>
      </c>
      <c r="AJ376" s="77">
        <f t="shared" si="255"/>
        <v>2.955128906500587E-12</v>
      </c>
      <c r="AL376" s="78"/>
      <c r="AM376" s="78"/>
      <c r="AN376" s="78"/>
      <c r="AT376" s="78"/>
      <c r="AU376" s="78"/>
      <c r="AV376" s="78"/>
      <c r="BB376" s="78"/>
      <c r="BC376" s="78"/>
      <c r="BD376" s="78"/>
      <c r="BJ376" s="78">
        <v>6.9E-10</v>
      </c>
      <c r="BK376" s="78">
        <v>4.3667301864599999</v>
      </c>
      <c r="BL376" s="78">
        <v>207593.84658049999</v>
      </c>
      <c r="BM376" s="77">
        <f t="shared" si="256"/>
        <v>-6.8971359072070422E-10</v>
      </c>
      <c r="BN376" s="77">
        <f t="shared" si="257"/>
        <v>-6.8975049762289248E-10</v>
      </c>
      <c r="BO376" s="77">
        <f t="shared" si="258"/>
        <v>-6.8975049999651268E-10</v>
      </c>
      <c r="BP376" s="77">
        <f t="shared" si="259"/>
        <v>-6.8975049999667295E-10</v>
      </c>
      <c r="BR376" s="78">
        <v>6E-11</v>
      </c>
      <c r="BS376" s="78">
        <v>3.96170038596</v>
      </c>
      <c r="BT376" s="78">
        <v>123668.805106625</v>
      </c>
      <c r="BU376" s="77">
        <f t="shared" si="260"/>
        <v>-5.9999651049438929E-11</v>
      </c>
      <c r="BV376" s="77">
        <f t="shared" si="261"/>
        <v>-5.9999377649062566E-11</v>
      </c>
      <c r="BW376" s="77">
        <f t="shared" si="262"/>
        <v>-5.9999377628235334E-11</v>
      </c>
      <c r="BX376" s="77">
        <f t="shared" si="263"/>
        <v>-5.9999377628233925E-11</v>
      </c>
      <c r="BZ376" s="78"/>
      <c r="CA376" s="78"/>
      <c r="CB376" s="78"/>
      <c r="CH376" s="78"/>
      <c r="CI376" s="78"/>
      <c r="CJ376" s="78"/>
      <c r="CP376" s="78"/>
      <c r="CQ376" s="78"/>
      <c r="CR376" s="78"/>
      <c r="CX376" s="78"/>
      <c r="CY376" s="78"/>
      <c r="CZ376" s="78"/>
      <c r="DF376" s="78">
        <v>3.4999999999999998E-10</v>
      </c>
      <c r="DG376" s="78">
        <v>5.0427852908700004</v>
      </c>
      <c r="DH376" s="78">
        <v>188276.65404017101</v>
      </c>
      <c r="DI376" s="77">
        <f t="shared" si="264"/>
        <v>-1.9019344492442995E-10</v>
      </c>
      <c r="DJ376" s="77">
        <f t="shared" si="265"/>
        <v>-1.9070494454601958E-10</v>
      </c>
      <c r="DK376" s="77">
        <f t="shared" si="266"/>
        <v>-1.9070497859769943E-10</v>
      </c>
      <c r="DL376" s="77">
        <f t="shared" si="267"/>
        <v>-1.9070497859996825E-10</v>
      </c>
      <c r="DN376" s="78">
        <v>3.9999999999999998E-11</v>
      </c>
      <c r="DO376" s="78">
        <v>0.31906550066</v>
      </c>
      <c r="DP376" s="78">
        <v>48835.193856448503</v>
      </c>
      <c r="DQ376" s="77">
        <f t="shared" si="268"/>
        <v>3.8505000440086866E-11</v>
      </c>
      <c r="DR376" s="77">
        <f t="shared" si="269"/>
        <v>3.8500101832054829E-11</v>
      </c>
      <c r="DS376" s="77">
        <f t="shared" si="270"/>
        <v>3.8500101505497313E-11</v>
      </c>
      <c r="DT376" s="77">
        <f t="shared" si="271"/>
        <v>3.8500101505475722E-11</v>
      </c>
      <c r="DV376" s="78"/>
      <c r="DW376" s="78"/>
      <c r="DX376" s="78"/>
      <c r="ED376" s="78"/>
      <c r="EE376" s="78"/>
      <c r="EF376" s="78"/>
      <c r="EL376" s="78"/>
      <c r="EM376" s="78"/>
      <c r="EN376" s="78"/>
      <c r="ET376" s="78"/>
      <c r="EU376" s="78"/>
      <c r="EV376" s="78"/>
    </row>
    <row r="377" spans="12:152" s="77" customFormat="1" ht="12.75">
      <c r="L377" s="78"/>
      <c r="N377" s="78">
        <v>2.3899999999999998E-9</v>
      </c>
      <c r="O377" s="78">
        <v>0.85198559240000005</v>
      </c>
      <c r="P377" s="78">
        <v>52808.590022461503</v>
      </c>
      <c r="Q377" s="77">
        <f t="shared" si="244"/>
        <v>-2.3329047165376573E-9</v>
      </c>
      <c r="R377" s="77">
        <f t="shared" si="245"/>
        <v>-2.3331581444305765E-9</v>
      </c>
      <c r="S377" s="77">
        <f t="shared" si="246"/>
        <v>-2.3331581612928398E-9</v>
      </c>
      <c r="T377" s="77">
        <f t="shared" si="247"/>
        <v>-2.3331581612939296E-9</v>
      </c>
      <c r="V377" s="78">
        <v>3.1999999999999998E-10</v>
      </c>
      <c r="W377" s="78">
        <v>0.45221016092999999</v>
      </c>
      <c r="X377" s="78">
        <v>116917.764266279</v>
      </c>
      <c r="Y377" s="77">
        <f t="shared" si="248"/>
        <v>2.5690336172059481E-10</v>
      </c>
      <c r="Z377" s="77">
        <f t="shared" si="249"/>
        <v>2.5669683642142491E-10</v>
      </c>
      <c r="AA377" s="77">
        <f t="shared" si="250"/>
        <v>2.5669682265479327E-10</v>
      </c>
      <c r="AB377" s="77">
        <f t="shared" si="251"/>
        <v>2.5669682265388094E-10</v>
      </c>
      <c r="AD377" s="78">
        <v>9.9999999999999994E-12</v>
      </c>
      <c r="AE377" s="78">
        <v>4.4211605221200001</v>
      </c>
      <c r="AF377" s="78">
        <v>100909.03762133099</v>
      </c>
      <c r="AG377" s="77">
        <f t="shared" si="252"/>
        <v>-5.5241676171880531E-12</v>
      </c>
      <c r="AH377" s="77">
        <f t="shared" si="253"/>
        <v>-5.5319472434343287E-12</v>
      </c>
      <c r="AI377" s="77">
        <f t="shared" si="254"/>
        <v>-5.5319477614733303E-12</v>
      </c>
      <c r="AJ377" s="77">
        <f t="shared" si="255"/>
        <v>-5.531947761507424E-12</v>
      </c>
      <c r="AL377" s="78"/>
      <c r="AM377" s="78"/>
      <c r="AN377" s="78"/>
      <c r="AT377" s="78"/>
      <c r="AU377" s="78"/>
      <c r="AV377" s="78"/>
      <c r="BB377" s="78"/>
      <c r="BC377" s="78"/>
      <c r="BD377" s="78"/>
      <c r="BJ377" s="78">
        <v>6.6E-10</v>
      </c>
      <c r="BK377" s="78">
        <v>0.49890308433000002</v>
      </c>
      <c r="BL377" s="78">
        <v>51951.461487446402</v>
      </c>
      <c r="BM377" s="77">
        <f t="shared" si="256"/>
        <v>6.1974544501263987E-11</v>
      </c>
      <c r="BN377" s="77">
        <f t="shared" si="257"/>
        <v>6.2290358021673578E-11</v>
      </c>
      <c r="BO377" s="77">
        <f t="shared" si="258"/>
        <v>6.2290379057523773E-11</v>
      </c>
      <c r="BP377" s="77">
        <f t="shared" si="259"/>
        <v>6.2290379058905681E-11</v>
      </c>
      <c r="BR377" s="78">
        <v>6E-11</v>
      </c>
      <c r="BS377" s="78">
        <v>1.3352364826600001</v>
      </c>
      <c r="BT377" s="78">
        <v>78903.606711036497</v>
      </c>
      <c r="BU377" s="77">
        <f t="shared" si="260"/>
        <v>-5.1774229029989651E-11</v>
      </c>
      <c r="BV377" s="77">
        <f t="shared" si="261"/>
        <v>-5.1796350157055676E-11</v>
      </c>
      <c r="BW377" s="77">
        <f t="shared" si="262"/>
        <v>-5.1796351629622164E-11</v>
      </c>
      <c r="BX377" s="77">
        <f t="shared" si="263"/>
        <v>-5.1796351629718569E-11</v>
      </c>
      <c r="BZ377" s="78"/>
      <c r="CA377" s="78"/>
      <c r="CB377" s="78"/>
      <c r="CH377" s="78"/>
      <c r="CI377" s="78"/>
      <c r="CJ377" s="78"/>
      <c r="CP377" s="78"/>
      <c r="CQ377" s="78"/>
      <c r="CR377" s="78"/>
      <c r="CX377" s="78"/>
      <c r="CY377" s="78"/>
      <c r="CZ377" s="78"/>
      <c r="DF377" s="78">
        <v>4.0999999999999998E-10</v>
      </c>
      <c r="DG377" s="78">
        <v>3.2283899058899999</v>
      </c>
      <c r="DH377" s="78">
        <v>1162.4747044077999</v>
      </c>
      <c r="DI377" s="77">
        <f t="shared" si="264"/>
        <v>-4.0883375685118746E-10</v>
      </c>
      <c r="DJ377" s="77">
        <f t="shared" si="265"/>
        <v>-4.0883342447579655E-10</v>
      </c>
      <c r="DK377" s="77">
        <f t="shared" si="266"/>
        <v>-4.0883342445365551E-10</v>
      </c>
      <c r="DL377" s="77">
        <f t="shared" si="267"/>
        <v>-4.0883342445365406E-10</v>
      </c>
      <c r="DN377" s="78">
        <v>5.0000000000000002E-11</v>
      </c>
      <c r="DO377" s="78">
        <v>4.9864477149499997</v>
      </c>
      <c r="DP377" s="78">
        <v>51653.228865054502</v>
      </c>
      <c r="DQ377" s="77">
        <f t="shared" si="268"/>
        <v>1.1695995180321199E-11</v>
      </c>
      <c r="DR377" s="77">
        <f t="shared" si="269"/>
        <v>1.1719224960568372E-11</v>
      </c>
      <c r="DS377" s="77">
        <f t="shared" si="270"/>
        <v>1.1719226507814851E-11</v>
      </c>
      <c r="DT377" s="77">
        <f t="shared" si="271"/>
        <v>1.1719226507917082E-11</v>
      </c>
      <c r="DV377" s="78"/>
      <c r="DW377" s="78"/>
      <c r="DX377" s="78"/>
      <c r="ED377" s="78"/>
      <c r="EE377" s="78"/>
      <c r="EF377" s="78"/>
      <c r="EL377" s="78"/>
      <c r="EM377" s="78"/>
      <c r="EN377" s="78"/>
      <c r="ET377" s="78"/>
      <c r="EU377" s="78"/>
      <c r="EV377" s="78"/>
    </row>
    <row r="378" spans="12:152" s="77" customFormat="1" ht="12.75">
      <c r="L378" s="78"/>
      <c r="N378" s="78">
        <v>2.6599999999999999E-9</v>
      </c>
      <c r="O378" s="78">
        <v>0.18324709350999999</v>
      </c>
      <c r="P378" s="78">
        <v>2168.7604822826002</v>
      </c>
      <c r="Q378" s="77">
        <f t="shared" si="244"/>
        <v>1.9914195620523429E-9</v>
      </c>
      <c r="R378" s="77">
        <f t="shared" si="245"/>
        <v>1.9914549453489674E-9</v>
      </c>
      <c r="S378" s="77">
        <f t="shared" si="246"/>
        <v>1.9914549477058196E-9</v>
      </c>
      <c r="T378" s="77">
        <f t="shared" si="247"/>
        <v>1.9914549477059764E-9</v>
      </c>
      <c r="V378" s="78">
        <v>2.8000000000000002E-10</v>
      </c>
      <c r="W378" s="78">
        <v>5.0708896170999997</v>
      </c>
      <c r="X378" s="78">
        <v>26237.466338708698</v>
      </c>
      <c r="Y378" s="77">
        <f t="shared" si="248"/>
        <v>-1.5897334199794924E-10</v>
      </c>
      <c r="Z378" s="77">
        <f t="shared" si="249"/>
        <v>-1.5902928775562068E-10</v>
      </c>
      <c r="AA378" s="77">
        <f t="shared" si="250"/>
        <v>-1.5902929148184651E-10</v>
      </c>
      <c r="AB378" s="77">
        <f t="shared" si="251"/>
        <v>-1.5902929148209542E-10</v>
      </c>
      <c r="AD378" s="78">
        <v>9.9999999999999994E-12</v>
      </c>
      <c r="AE378" s="78">
        <v>0.48535289274999999</v>
      </c>
      <c r="AF378" s="78">
        <v>52698.383701242099</v>
      </c>
      <c r="AG378" s="77">
        <f t="shared" si="252"/>
        <v>-8.9452239247190078E-12</v>
      </c>
      <c r="AH378" s="77">
        <f t="shared" si="253"/>
        <v>-8.9474023236338233E-12</v>
      </c>
      <c r="AI378" s="77">
        <f t="shared" si="254"/>
        <v>-8.9474024686659204E-12</v>
      </c>
      <c r="AJ378" s="77">
        <f t="shared" si="255"/>
        <v>-8.9474024686755671E-12</v>
      </c>
      <c r="AL378" s="78"/>
      <c r="AM378" s="78"/>
      <c r="AN378" s="78"/>
      <c r="AT378" s="78"/>
      <c r="AU378" s="78"/>
      <c r="AV378" s="78"/>
      <c r="BB378" s="78"/>
      <c r="BC378" s="78"/>
      <c r="BD378" s="78"/>
      <c r="BJ378" s="78">
        <v>5.7999999999999996E-10</v>
      </c>
      <c r="BK378" s="78">
        <v>1.6381016802199999</v>
      </c>
      <c r="BL378" s="78">
        <v>51013.331578740501</v>
      </c>
      <c r="BM378" s="77">
        <f t="shared" si="256"/>
        <v>2.1163169567165652E-11</v>
      </c>
      <c r="BN378" s="77">
        <f t="shared" si="257"/>
        <v>2.1436722045948449E-11</v>
      </c>
      <c r="BO378" s="77">
        <f t="shared" si="258"/>
        <v>2.1436740267064018E-11</v>
      </c>
      <c r="BP378" s="77">
        <f t="shared" si="259"/>
        <v>2.1436740268283047E-11</v>
      </c>
      <c r="BR378" s="78">
        <v>6E-11</v>
      </c>
      <c r="BS378" s="78">
        <v>0.55702386569999995</v>
      </c>
      <c r="BT378" s="78">
        <v>204151.27163553401</v>
      </c>
      <c r="BU378" s="77">
        <f t="shared" si="260"/>
        <v>5.5234461023588777E-11</v>
      </c>
      <c r="BV378" s="77">
        <f t="shared" si="261"/>
        <v>5.5190101518834207E-11</v>
      </c>
      <c r="BW378" s="77">
        <f t="shared" si="262"/>
        <v>5.5190098557494533E-11</v>
      </c>
      <c r="BX378" s="77">
        <f t="shared" si="263"/>
        <v>5.5190098557301865E-11</v>
      </c>
      <c r="BZ378" s="78"/>
      <c r="CA378" s="78"/>
      <c r="CB378" s="78"/>
      <c r="CH378" s="78"/>
      <c r="CI378" s="78"/>
      <c r="CJ378" s="78"/>
      <c r="CP378" s="78"/>
      <c r="CQ378" s="78"/>
      <c r="CR378" s="78"/>
      <c r="CX378" s="78"/>
      <c r="CY378" s="78"/>
      <c r="CZ378" s="78"/>
      <c r="DF378" s="78">
        <v>3E-10</v>
      </c>
      <c r="DG378" s="78">
        <v>2.3306109213999999</v>
      </c>
      <c r="DH378" s="78">
        <v>1478.8665740644001</v>
      </c>
      <c r="DI378" s="77">
        <f t="shared" si="264"/>
        <v>2.7464212969154753E-10</v>
      </c>
      <c r="DJ378" s="77">
        <f t="shared" si="265"/>
        <v>2.7464378127067286E-10</v>
      </c>
      <c r="DK378" s="77">
        <f t="shared" si="266"/>
        <v>2.7464378138068245E-10</v>
      </c>
      <c r="DL378" s="77">
        <f t="shared" si="267"/>
        <v>2.7464378138068974E-10</v>
      </c>
      <c r="DN378" s="78">
        <v>5.0000000000000002E-11</v>
      </c>
      <c r="DO378" s="78">
        <v>4.3442901055999998</v>
      </c>
      <c r="DP378" s="78">
        <v>32132.131722949602</v>
      </c>
      <c r="DQ378" s="77">
        <f t="shared" si="268"/>
        <v>-2.5866696642761467E-11</v>
      </c>
      <c r="DR378" s="77">
        <f t="shared" si="269"/>
        <v>-2.5853975252993168E-11</v>
      </c>
      <c r="DS378" s="77">
        <f t="shared" si="270"/>
        <v>-2.5853974405546521E-11</v>
      </c>
      <c r="DT378" s="77">
        <f t="shared" si="271"/>
        <v>-2.5853974405490573E-11</v>
      </c>
      <c r="DV378" s="78"/>
      <c r="DW378" s="78"/>
      <c r="DX378" s="78"/>
      <c r="ED378" s="78"/>
      <c r="EE378" s="78"/>
      <c r="EF378" s="78"/>
      <c r="EL378" s="78"/>
      <c r="EM378" s="78"/>
      <c r="EN378" s="78"/>
      <c r="ET378" s="78"/>
      <c r="EU378" s="78"/>
      <c r="EV378" s="78"/>
    </row>
    <row r="379" spans="12:152" s="77" customFormat="1" ht="12.75">
      <c r="L379" s="78"/>
      <c r="N379" s="78">
        <v>2.2600000000000001E-9</v>
      </c>
      <c r="O379" s="78">
        <v>4.8570118411300003</v>
      </c>
      <c r="P379" s="78">
        <v>156100.82065856899</v>
      </c>
      <c r="Q379" s="77">
        <f t="shared" si="244"/>
        <v>2.2375701792343167E-9</v>
      </c>
      <c r="R379" s="77">
        <f t="shared" si="245"/>
        <v>2.2380265459853022E-9</v>
      </c>
      <c r="S379" s="77">
        <f t="shared" si="246"/>
        <v>2.238026576228401E-9</v>
      </c>
      <c r="T379" s="77">
        <f t="shared" si="247"/>
        <v>2.2380265762304027E-9</v>
      </c>
      <c r="V379" s="78">
        <v>2.8000000000000002E-10</v>
      </c>
      <c r="W379" s="78">
        <v>5.3338283502500001</v>
      </c>
      <c r="X379" s="78">
        <v>107794.187511262</v>
      </c>
      <c r="Y379" s="77">
        <f t="shared" si="248"/>
        <v>-4.1481957523543186E-11</v>
      </c>
      <c r="Z379" s="77">
        <f t="shared" si="249"/>
        <v>-4.1758094001804661E-11</v>
      </c>
      <c r="AA379" s="77">
        <f t="shared" si="250"/>
        <v>-4.1758112393829752E-11</v>
      </c>
      <c r="AB379" s="77">
        <f t="shared" si="251"/>
        <v>-4.1758112395057333E-11</v>
      </c>
      <c r="AD379" s="78">
        <v>9.9999999999999994E-12</v>
      </c>
      <c r="AE379" s="78">
        <v>6.2294085523299998</v>
      </c>
      <c r="AF379" s="78">
        <v>111590.28815789599</v>
      </c>
      <c r="AG379" s="77">
        <f t="shared" si="252"/>
        <v>-9.928709764232547E-12</v>
      </c>
      <c r="AH379" s="77">
        <f t="shared" si="253"/>
        <v>-9.9299350334662989E-12</v>
      </c>
      <c r="AI379" s="77">
        <f t="shared" si="254"/>
        <v>-9.9299351147288761E-12</v>
      </c>
      <c r="AJ379" s="77">
        <f t="shared" si="255"/>
        <v>-9.9299351147342496E-12</v>
      </c>
      <c r="AL379" s="78"/>
      <c r="AM379" s="78"/>
      <c r="AN379" s="78"/>
      <c r="AT379" s="78"/>
      <c r="AU379" s="78"/>
      <c r="AV379" s="78"/>
      <c r="BB379" s="78"/>
      <c r="BC379" s="78"/>
      <c r="BD379" s="78"/>
      <c r="BJ379" s="78">
        <v>5.7999999999999996E-10</v>
      </c>
      <c r="BK379" s="78">
        <v>4.2828685859400002</v>
      </c>
      <c r="BL379" s="78">
        <v>77410.513042970502</v>
      </c>
      <c r="BM379" s="77">
        <f t="shared" si="256"/>
        <v>-3.997565349658592E-10</v>
      </c>
      <c r="BN379" s="77">
        <f t="shared" si="257"/>
        <v>-3.9945547105216569E-10</v>
      </c>
      <c r="BO379" s="77">
        <f t="shared" si="258"/>
        <v>-3.9945545099150664E-10</v>
      </c>
      <c r="BP379" s="77">
        <f t="shared" si="259"/>
        <v>-3.9945545099016795E-10</v>
      </c>
      <c r="BR379" s="78">
        <v>5.0000000000000002E-11</v>
      </c>
      <c r="BS379" s="78">
        <v>1.55562437906</v>
      </c>
      <c r="BT379" s="78">
        <v>26294.0886900113</v>
      </c>
      <c r="BU379" s="77">
        <f t="shared" si="260"/>
        <v>4.8061158104598575E-11</v>
      </c>
      <c r="BV379" s="77">
        <f t="shared" si="261"/>
        <v>4.8064510966728747E-11</v>
      </c>
      <c r="BW379" s="77">
        <f t="shared" si="262"/>
        <v>4.8064511189967734E-11</v>
      </c>
      <c r="BX379" s="77">
        <f t="shared" si="263"/>
        <v>4.8064511189982222E-11</v>
      </c>
      <c r="BZ379" s="78"/>
      <c r="CA379" s="78"/>
      <c r="CB379" s="78"/>
      <c r="CH379" s="78"/>
      <c r="CI379" s="78"/>
      <c r="CJ379" s="78"/>
      <c r="CP379" s="78"/>
      <c r="CQ379" s="78"/>
      <c r="CR379" s="78"/>
      <c r="CX379" s="78"/>
      <c r="CY379" s="78"/>
      <c r="CZ379" s="78"/>
      <c r="DF379" s="78">
        <v>3.1999999999999998E-10</v>
      </c>
      <c r="DG379" s="78">
        <v>2.7124428006599999</v>
      </c>
      <c r="DH379" s="78">
        <v>25780.345520604598</v>
      </c>
      <c r="DI379" s="77">
        <f t="shared" si="264"/>
        <v>-1.327268632264449E-10</v>
      </c>
      <c r="DJ379" s="77">
        <f t="shared" si="265"/>
        <v>-1.3279630855345738E-10</v>
      </c>
      <c r="DK379" s="77">
        <f t="shared" si="266"/>
        <v>-1.3279631317895234E-10</v>
      </c>
      <c r="DL379" s="77">
        <f t="shared" si="267"/>
        <v>-1.3279631317925852E-10</v>
      </c>
      <c r="DN379" s="78">
        <v>3.9999999999999998E-11</v>
      </c>
      <c r="DO379" s="78">
        <v>2.9212557902</v>
      </c>
      <c r="DP379" s="78">
        <v>78417.488235207304</v>
      </c>
      <c r="DQ379" s="77">
        <f t="shared" si="268"/>
        <v>-3.9439134327865591E-12</v>
      </c>
      <c r="DR379" s="77">
        <f t="shared" si="269"/>
        <v>-3.9150339647401117E-12</v>
      </c>
      <c r="DS379" s="77">
        <f t="shared" si="270"/>
        <v>-3.9150320410129824E-12</v>
      </c>
      <c r="DT379" s="77">
        <f t="shared" si="271"/>
        <v>-3.9150320408862647E-12</v>
      </c>
      <c r="DV379" s="78"/>
      <c r="DW379" s="78"/>
      <c r="DX379" s="78"/>
      <c r="ED379" s="78"/>
      <c r="EE379" s="78"/>
      <c r="EF379" s="78"/>
      <c r="EL379" s="78"/>
      <c r="EM379" s="78"/>
      <c r="EN379" s="78"/>
      <c r="ET379" s="78"/>
      <c r="EU379" s="78"/>
      <c r="EV379" s="78"/>
    </row>
    <row r="380" spans="12:152" s="77" customFormat="1" ht="12.75">
      <c r="L380" s="78"/>
      <c r="N380" s="78">
        <v>2.28E-9</v>
      </c>
      <c r="O380" s="78">
        <v>2.1979988829799999</v>
      </c>
      <c r="P380" s="78">
        <v>50696.939709083897</v>
      </c>
      <c r="Q380" s="77">
        <f t="shared" si="244"/>
        <v>-1.733719649926139E-9</v>
      </c>
      <c r="R380" s="77">
        <f t="shared" si="245"/>
        <v>-1.734413979720348E-9</v>
      </c>
      <c r="S380" s="77">
        <f t="shared" si="246"/>
        <v>-1.7344140259568964E-9</v>
      </c>
      <c r="T380" s="77">
        <f t="shared" si="247"/>
        <v>-1.7344140259599247E-9</v>
      </c>
      <c r="V380" s="78">
        <v>3E-10</v>
      </c>
      <c r="W380" s="78">
        <v>3.8608075741099999</v>
      </c>
      <c r="X380" s="78">
        <v>207643.84320240401</v>
      </c>
      <c r="Y380" s="77">
        <f t="shared" si="248"/>
        <v>-2.1862145114101504E-10</v>
      </c>
      <c r="Z380" s="77">
        <f t="shared" si="249"/>
        <v>-2.1822638962241684E-10</v>
      </c>
      <c r="AA380" s="77">
        <f t="shared" si="250"/>
        <v>-2.1822636328058417E-10</v>
      </c>
      <c r="AB380" s="77">
        <f t="shared" si="251"/>
        <v>-2.1822636327885231E-10</v>
      </c>
      <c r="AD380" s="78">
        <v>9.9999999999999994E-12</v>
      </c>
      <c r="AE380" s="78">
        <v>0.16055219324</v>
      </c>
      <c r="AF380" s="78">
        <v>105307.21230790501</v>
      </c>
      <c r="AG380" s="77">
        <f t="shared" si="252"/>
        <v>8.1777580709564021E-12</v>
      </c>
      <c r="AH380" s="77">
        <f t="shared" si="253"/>
        <v>8.1833614828576136E-12</v>
      </c>
      <c r="AI380" s="77">
        <f t="shared" si="254"/>
        <v>8.1833618558412892E-12</v>
      </c>
      <c r="AJ380" s="77">
        <f t="shared" si="255"/>
        <v>8.1833618558661176E-12</v>
      </c>
      <c r="AL380" s="78"/>
      <c r="AM380" s="78"/>
      <c r="AN380" s="78"/>
      <c r="AT380" s="78"/>
      <c r="AU380" s="78"/>
      <c r="AV380" s="78"/>
      <c r="BB380" s="78"/>
      <c r="BC380" s="78"/>
      <c r="BD380" s="78"/>
      <c r="BJ380" s="78">
        <v>6.6E-10</v>
      </c>
      <c r="BK380" s="78">
        <v>0.61313044186999999</v>
      </c>
      <c r="BL380" s="78">
        <v>51639.001771052899</v>
      </c>
      <c r="BM380" s="77">
        <f t="shared" si="256"/>
        <v>-6.4911744535978419E-10</v>
      </c>
      <c r="BN380" s="77">
        <f t="shared" si="257"/>
        <v>-6.4917439487531687E-10</v>
      </c>
      <c r="BO380" s="77">
        <f t="shared" si="258"/>
        <v>-6.4917439866378381E-10</v>
      </c>
      <c r="BP380" s="77">
        <f t="shared" si="259"/>
        <v>-6.4917439866403414E-10</v>
      </c>
      <c r="BR380" s="78">
        <v>6E-11</v>
      </c>
      <c r="BS380" s="78">
        <v>2.0583918300500001</v>
      </c>
      <c r="BT380" s="78">
        <v>130652.81480330801</v>
      </c>
      <c r="BU380" s="77">
        <f t="shared" si="260"/>
        <v>5.8673914861174453E-11</v>
      </c>
      <c r="BV380" s="77">
        <f t="shared" si="261"/>
        <v>5.8689035656699889E-11</v>
      </c>
      <c r="BW380" s="77">
        <f t="shared" si="262"/>
        <v>5.8689036661038717E-11</v>
      </c>
      <c r="BX380" s="77">
        <f t="shared" si="263"/>
        <v>5.8689036661105369E-11</v>
      </c>
      <c r="BZ380" s="78"/>
      <c r="CA380" s="78"/>
      <c r="CB380" s="78"/>
      <c r="CH380" s="78"/>
      <c r="CI380" s="78"/>
      <c r="CJ380" s="78"/>
      <c r="CP380" s="78"/>
      <c r="CQ380" s="78"/>
      <c r="CR380" s="78"/>
      <c r="CX380" s="78"/>
      <c r="CY380" s="78"/>
      <c r="CZ380" s="78"/>
      <c r="DF380" s="78">
        <v>3.1999999999999998E-10</v>
      </c>
      <c r="DG380" s="78">
        <v>3.8041146042</v>
      </c>
      <c r="DH380" s="78">
        <v>157483.018591053</v>
      </c>
      <c r="DI380" s="77">
        <f t="shared" si="264"/>
        <v>-2.1138973144526268E-10</v>
      </c>
      <c r="DJ380" s="77">
        <f t="shared" si="265"/>
        <v>-2.117395309204356E-10</v>
      </c>
      <c r="DK380" s="77">
        <f t="shared" si="266"/>
        <v>-2.1173955420555712E-10</v>
      </c>
      <c r="DL380" s="77">
        <f t="shared" si="267"/>
        <v>-2.1173955420711191E-10</v>
      </c>
      <c r="DN380" s="78">
        <v>3.9999999999999998E-11</v>
      </c>
      <c r="DO380" s="78">
        <v>5.9960186884200004</v>
      </c>
      <c r="DP380" s="78">
        <v>121335.608713753</v>
      </c>
      <c r="DQ380" s="77">
        <f t="shared" si="268"/>
        <v>2.9525852312364399E-11</v>
      </c>
      <c r="DR380" s="77">
        <f t="shared" si="269"/>
        <v>2.9495540678480602E-11</v>
      </c>
      <c r="DS380" s="77">
        <f t="shared" si="270"/>
        <v>2.9495538658186513E-11</v>
      </c>
      <c r="DT380" s="77">
        <f t="shared" si="271"/>
        <v>2.9495538658054435E-11</v>
      </c>
      <c r="DV380" s="78"/>
      <c r="DW380" s="78"/>
      <c r="DX380" s="78"/>
      <c r="ED380" s="78"/>
      <c r="EE380" s="78"/>
      <c r="EF380" s="78"/>
      <c r="EL380" s="78"/>
      <c r="EM380" s="78"/>
      <c r="EN380" s="78"/>
      <c r="ET380" s="78"/>
      <c r="EU380" s="78"/>
      <c r="EV380" s="78"/>
    </row>
    <row r="381" spans="12:152" s="77" customFormat="1" ht="12.75">
      <c r="L381" s="78"/>
      <c r="N381" s="78">
        <v>2.3100000000000001E-9</v>
      </c>
      <c r="O381" s="78">
        <v>1.49522976308</v>
      </c>
      <c r="P381" s="78">
        <v>104331.942805396</v>
      </c>
      <c r="Q381" s="77">
        <f t="shared" si="244"/>
        <v>1.1046146983952936E-9</v>
      </c>
      <c r="R381" s="77">
        <f t="shared" si="245"/>
        <v>1.1065724560031671E-9</v>
      </c>
      <c r="S381" s="77">
        <f t="shared" si="246"/>
        <v>1.1065725863748903E-9</v>
      </c>
      <c r="T381" s="77">
        <f t="shared" si="247"/>
        <v>1.1065725863834195E-9</v>
      </c>
      <c r="V381" s="78">
        <v>2.8000000000000002E-10</v>
      </c>
      <c r="W381" s="78">
        <v>4.8189740354300001</v>
      </c>
      <c r="X381" s="78">
        <v>170049.17029103599</v>
      </c>
      <c r="Y381" s="77">
        <f t="shared" si="248"/>
        <v>-7.3511785085032412E-11</v>
      </c>
      <c r="Z381" s="77">
        <f t="shared" si="249"/>
        <v>-7.3936749917025193E-11</v>
      </c>
      <c r="AA381" s="77">
        <f t="shared" si="250"/>
        <v>-7.3936778217823002E-11</v>
      </c>
      <c r="AB381" s="77">
        <f t="shared" si="251"/>
        <v>-7.3936778219695855E-11</v>
      </c>
      <c r="AD381" s="78">
        <v>9.9999999999999994E-12</v>
      </c>
      <c r="AE381" s="78">
        <v>2.1979577204199998</v>
      </c>
      <c r="AF381" s="78">
        <v>29428.515568274001</v>
      </c>
      <c r="AG381" s="77">
        <f t="shared" si="252"/>
        <v>-7.3211845587814357E-12</v>
      </c>
      <c r="AH381" s="77">
        <f t="shared" si="253"/>
        <v>-7.3193296860691568E-12</v>
      </c>
      <c r="AI381" s="77">
        <f t="shared" si="254"/>
        <v>-7.3193295624983237E-12</v>
      </c>
      <c r="AJ381" s="77">
        <f t="shared" si="255"/>
        <v>-7.3193295624901892E-12</v>
      </c>
      <c r="AL381" s="78"/>
      <c r="AM381" s="78"/>
      <c r="AN381" s="78"/>
      <c r="AT381" s="78"/>
      <c r="AU381" s="78"/>
      <c r="AV381" s="78"/>
      <c r="BB381" s="78"/>
      <c r="BC381" s="78"/>
      <c r="BD381" s="78"/>
      <c r="BJ381" s="78">
        <v>5.7E-10</v>
      </c>
      <c r="BK381" s="78">
        <v>3.1565742017199998</v>
      </c>
      <c r="BL381" s="78">
        <v>104275.346495021</v>
      </c>
      <c r="BM381" s="77">
        <f t="shared" si="256"/>
        <v>-5.674707320222969E-10</v>
      </c>
      <c r="BN381" s="77">
        <f t="shared" si="257"/>
        <v>-5.6741872262320828E-10</v>
      </c>
      <c r="BO381" s="77">
        <f t="shared" si="258"/>
        <v>-5.6741871914127876E-10</v>
      </c>
      <c r="BP381" s="77">
        <f t="shared" si="259"/>
        <v>-5.6741871914105087E-10</v>
      </c>
      <c r="BR381" s="78">
        <v>5.0000000000000002E-11</v>
      </c>
      <c r="BS381" s="78">
        <v>5.5809440795900001</v>
      </c>
      <c r="BT381" s="78">
        <v>130435.634372512</v>
      </c>
      <c r="BU381" s="77">
        <f t="shared" si="260"/>
        <v>1.1153850731223118E-11</v>
      </c>
      <c r="BV381" s="77">
        <f t="shared" si="261"/>
        <v>1.1095025446771871E-11</v>
      </c>
      <c r="BW381" s="77">
        <f t="shared" si="262"/>
        <v>1.1095021527890434E-11</v>
      </c>
      <c r="BX381" s="77">
        <f t="shared" si="263"/>
        <v>1.109502152762993E-11</v>
      </c>
      <c r="BZ381" s="78"/>
      <c r="CA381" s="78"/>
      <c r="CB381" s="78"/>
      <c r="CH381" s="78"/>
      <c r="CI381" s="78"/>
      <c r="CJ381" s="78"/>
      <c r="CP381" s="78"/>
      <c r="CQ381" s="78"/>
      <c r="CR381" s="78"/>
      <c r="CX381" s="78"/>
      <c r="CY381" s="78"/>
      <c r="CZ381" s="78"/>
      <c r="DF381" s="78">
        <v>3E-10</v>
      </c>
      <c r="DG381" s="78">
        <v>0.37624991561999999</v>
      </c>
      <c r="DH381" s="78">
        <v>26421.7590823436</v>
      </c>
      <c r="DI381" s="77">
        <f t="shared" si="264"/>
        <v>-1.1116504617132404E-11</v>
      </c>
      <c r="DJ381" s="77">
        <f t="shared" si="265"/>
        <v>-1.1189787859863311E-11</v>
      </c>
      <c r="DK381" s="77">
        <f t="shared" si="266"/>
        <v>-1.1189792741226656E-11</v>
      </c>
      <c r="DL381" s="77">
        <f t="shared" si="267"/>
        <v>-1.1189792741550439E-11</v>
      </c>
      <c r="DN381" s="78">
        <v>5.0000000000000002E-11</v>
      </c>
      <c r="DO381" s="78">
        <v>3.13172791066</v>
      </c>
      <c r="DP381" s="78">
        <v>61279.713277265997</v>
      </c>
      <c r="DQ381" s="77">
        <f t="shared" si="268"/>
        <v>-4.4170616600513493E-11</v>
      </c>
      <c r="DR381" s="77">
        <f t="shared" si="269"/>
        <v>-4.4157326147666803E-11</v>
      </c>
      <c r="DS381" s="77">
        <f t="shared" si="270"/>
        <v>-4.4157325261919121E-11</v>
      </c>
      <c r="DT381" s="77">
        <f t="shared" si="271"/>
        <v>-4.4157325261860456E-11</v>
      </c>
      <c r="DV381" s="78"/>
      <c r="DW381" s="78"/>
      <c r="DX381" s="78"/>
      <c r="ED381" s="78"/>
      <c r="EE381" s="78"/>
      <c r="EF381" s="78"/>
      <c r="EL381" s="78"/>
      <c r="EM381" s="78"/>
      <c r="EN381" s="78"/>
      <c r="ET381" s="78"/>
      <c r="EU381" s="78"/>
      <c r="EV381" s="78"/>
    </row>
    <row r="382" spans="12:152" s="77" customFormat="1" ht="12.75">
      <c r="L382" s="78"/>
      <c r="N382" s="78">
        <v>2.45E-9</v>
      </c>
      <c r="O382" s="78">
        <v>4.6864286126300003</v>
      </c>
      <c r="P382" s="78">
        <v>5327.4761083827998</v>
      </c>
      <c r="Q382" s="77">
        <f t="shared" si="244"/>
        <v>2.3541861485754222E-9</v>
      </c>
      <c r="R382" s="77">
        <f t="shared" si="245"/>
        <v>2.3542195858187528E-9</v>
      </c>
      <c r="S382" s="77">
        <f t="shared" si="246"/>
        <v>2.3542195880458121E-9</v>
      </c>
      <c r="T382" s="77">
        <f t="shared" si="247"/>
        <v>2.3542195880459589E-9</v>
      </c>
      <c r="V382" s="78">
        <v>3.1000000000000002E-10</v>
      </c>
      <c r="W382" s="78">
        <v>1.9098985175900001</v>
      </c>
      <c r="X382" s="78">
        <v>26308.315784013001</v>
      </c>
      <c r="Y382" s="77">
        <f t="shared" si="248"/>
        <v>2.6350450873053279E-10</v>
      </c>
      <c r="Z382" s="77">
        <f t="shared" si="249"/>
        <v>2.6354424651199671E-10</v>
      </c>
      <c r="AA382" s="77">
        <f t="shared" si="250"/>
        <v>2.6354424915840769E-10</v>
      </c>
      <c r="AB382" s="77">
        <f t="shared" si="251"/>
        <v>2.6354424915857928E-10</v>
      </c>
      <c r="AD382" s="78">
        <v>9.9999999999999994E-12</v>
      </c>
      <c r="AE382" s="78">
        <v>5.0978350352600001</v>
      </c>
      <c r="AF382" s="78">
        <v>102232.848705918</v>
      </c>
      <c r="AG382" s="77">
        <f t="shared" si="252"/>
        <v>-8.222584773045303E-12</v>
      </c>
      <c r="AH382" s="77">
        <f t="shared" si="253"/>
        <v>-8.2279639400328818E-12</v>
      </c>
      <c r="AI382" s="77">
        <f t="shared" si="254"/>
        <v>-8.2279642980931933E-12</v>
      </c>
      <c r="AJ382" s="77">
        <f t="shared" si="255"/>
        <v>-8.2279642981171007E-12</v>
      </c>
      <c r="AL382" s="78"/>
      <c r="AM382" s="78"/>
      <c r="AN382" s="78"/>
      <c r="AT382" s="78"/>
      <c r="AU382" s="78"/>
      <c r="AV382" s="78"/>
      <c r="BB382" s="78"/>
      <c r="BC382" s="78"/>
      <c r="BD382" s="78"/>
      <c r="BJ382" s="78">
        <v>5.7999999999999996E-10</v>
      </c>
      <c r="BK382" s="78">
        <v>4.41262101447</v>
      </c>
      <c r="BL382" s="78">
        <v>26720.686880887301</v>
      </c>
      <c r="BM382" s="77">
        <f t="shared" si="256"/>
        <v>4.159501592477776E-10</v>
      </c>
      <c r="BN382" s="77">
        <f t="shared" si="257"/>
        <v>4.1605007204333358E-10</v>
      </c>
      <c r="BO382" s="77">
        <f t="shared" si="258"/>
        <v>4.1605007869766836E-10</v>
      </c>
      <c r="BP382" s="77">
        <f t="shared" si="259"/>
        <v>4.160500786981048E-10</v>
      </c>
      <c r="BR382" s="78">
        <v>5.0000000000000002E-11</v>
      </c>
      <c r="BS382" s="78">
        <v>1.47580092631</v>
      </c>
      <c r="BT382" s="78">
        <v>78114.146227587902</v>
      </c>
      <c r="BU382" s="77">
        <f t="shared" si="260"/>
        <v>-1.6448153998667315E-11</v>
      </c>
      <c r="BV382" s="77">
        <f t="shared" si="261"/>
        <v>-1.6414026377440257E-11</v>
      </c>
      <c r="BW382" s="77">
        <f t="shared" si="262"/>
        <v>-1.6414024103918301E-11</v>
      </c>
      <c r="BX382" s="77">
        <f t="shared" si="263"/>
        <v>-1.6414024103767961E-11</v>
      </c>
      <c r="BZ382" s="78"/>
      <c r="CA382" s="78"/>
      <c r="CB382" s="78"/>
      <c r="CH382" s="78"/>
      <c r="CI382" s="78"/>
      <c r="CJ382" s="78"/>
      <c r="CP382" s="78"/>
      <c r="CQ382" s="78"/>
      <c r="CR382" s="78"/>
      <c r="CX382" s="78"/>
      <c r="CY382" s="78"/>
      <c r="CZ382" s="78"/>
      <c r="DF382" s="78">
        <v>2.8999999999999998E-10</v>
      </c>
      <c r="DG382" s="78">
        <v>5.8251343357599996</v>
      </c>
      <c r="DH382" s="78">
        <v>104344.49901929501</v>
      </c>
      <c r="DI382" s="77">
        <f t="shared" si="264"/>
        <v>1.6852438674962203E-10</v>
      </c>
      <c r="DJ382" s="77">
        <f t="shared" si="265"/>
        <v>1.682964748750943E-10</v>
      </c>
      <c r="DK382" s="77">
        <f t="shared" si="266"/>
        <v>1.6829645968868207E-10</v>
      </c>
      <c r="DL382" s="77">
        <f t="shared" si="267"/>
        <v>1.6829645968768863E-10</v>
      </c>
      <c r="DN382" s="78">
        <v>5.0000000000000002E-11</v>
      </c>
      <c r="DO382" s="78">
        <v>2.13824746365</v>
      </c>
      <c r="DP382" s="78">
        <v>39609.654583165597</v>
      </c>
      <c r="DQ382" s="77">
        <f t="shared" si="268"/>
        <v>-3.7902430376060127E-11</v>
      </c>
      <c r="DR382" s="77">
        <f t="shared" si="269"/>
        <v>-3.7890477702345702E-11</v>
      </c>
      <c r="DS382" s="77">
        <f t="shared" si="270"/>
        <v>-3.7890476906010577E-11</v>
      </c>
      <c r="DT382" s="77">
        <f t="shared" si="271"/>
        <v>-3.7890476905957722E-11</v>
      </c>
      <c r="DV382" s="78"/>
      <c r="DW382" s="78"/>
      <c r="DX382" s="78"/>
      <c r="ED382" s="78"/>
      <c r="EE382" s="78"/>
      <c r="EF382" s="78"/>
      <c r="EL382" s="78"/>
      <c r="EM382" s="78"/>
      <c r="EN382" s="78"/>
      <c r="ET382" s="78"/>
      <c r="EU382" s="78"/>
      <c r="EV382" s="78"/>
    </row>
    <row r="383" spans="12:152" s="77" customFormat="1" ht="12.75">
      <c r="L383" s="78"/>
      <c r="N383" s="78">
        <v>2.81E-9</v>
      </c>
      <c r="O383" s="78">
        <v>1.63579312063</v>
      </c>
      <c r="P383" s="78">
        <v>51219.5171271777</v>
      </c>
      <c r="Q383" s="77">
        <f t="shared" si="244"/>
        <v>2.6002952262081899E-9</v>
      </c>
      <c r="R383" s="77">
        <f t="shared" si="245"/>
        <v>2.6007996793873261E-9</v>
      </c>
      <c r="S383" s="77">
        <f t="shared" si="246"/>
        <v>2.6007997129694991E-9</v>
      </c>
      <c r="T383" s="77">
        <f t="shared" si="247"/>
        <v>2.6007997129716767E-9</v>
      </c>
      <c r="V383" s="78">
        <v>3.4999999999999998E-10</v>
      </c>
      <c r="W383" s="78">
        <v>1.26114015069</v>
      </c>
      <c r="X383" s="78">
        <v>97112.936974696699</v>
      </c>
      <c r="Y383" s="77">
        <f t="shared" si="248"/>
        <v>-3.4990157282307191E-10</v>
      </c>
      <c r="Z383" s="77">
        <f t="shared" si="249"/>
        <v>-3.4990888878472543E-10</v>
      </c>
      <c r="AA383" s="77">
        <f t="shared" si="250"/>
        <v>-3.4990888926263275E-10</v>
      </c>
      <c r="AB383" s="77">
        <f t="shared" si="251"/>
        <v>-3.4990888926266454E-10</v>
      </c>
      <c r="AD383" s="78">
        <v>9.9999999999999994E-12</v>
      </c>
      <c r="AE383" s="78">
        <v>0.61014627166000002</v>
      </c>
      <c r="AF383" s="78">
        <v>25668.418497699</v>
      </c>
      <c r="AG383" s="77">
        <f t="shared" si="252"/>
        <v>-9.432192065417899E-12</v>
      </c>
      <c r="AH383" s="77">
        <f t="shared" si="253"/>
        <v>-9.4314029706401294E-12</v>
      </c>
      <c r="AI383" s="77">
        <f t="shared" si="254"/>
        <v>-9.4314029180608994E-12</v>
      </c>
      <c r="AJ383" s="77">
        <f t="shared" si="255"/>
        <v>-9.4314029180574986E-12</v>
      </c>
      <c r="AL383" s="78"/>
      <c r="AM383" s="78"/>
      <c r="AN383" s="78"/>
      <c r="AT383" s="78"/>
      <c r="AU383" s="78"/>
      <c r="AV383" s="78"/>
      <c r="BB383" s="78"/>
      <c r="BC383" s="78"/>
      <c r="BD383" s="78"/>
      <c r="BJ383" s="78">
        <v>7.5E-10</v>
      </c>
      <c r="BK383" s="78">
        <v>0.13973480485000001</v>
      </c>
      <c r="BL383" s="78">
        <v>1581.9593482830001</v>
      </c>
      <c r="BM383" s="77">
        <f t="shared" si="256"/>
        <v>-5.2616377839713858E-10</v>
      </c>
      <c r="BN383" s="77">
        <f t="shared" si="257"/>
        <v>-5.2617160066371892E-10</v>
      </c>
      <c r="BO383" s="77">
        <f t="shared" si="258"/>
        <v>-5.2617160118475564E-10</v>
      </c>
      <c r="BP383" s="77">
        <f t="shared" si="259"/>
        <v>-5.2617160118478976E-10</v>
      </c>
      <c r="BR383" s="78">
        <v>6E-11</v>
      </c>
      <c r="BS383" s="78">
        <v>4.1019599830100004</v>
      </c>
      <c r="BT383" s="78">
        <v>51707.841292793899</v>
      </c>
      <c r="BU383" s="77">
        <f t="shared" si="260"/>
        <v>5.9349389680941268E-11</v>
      </c>
      <c r="BV383" s="77">
        <f t="shared" si="261"/>
        <v>5.935359838886084E-11</v>
      </c>
      <c r="BW383" s="77">
        <f t="shared" si="262"/>
        <v>5.9353598668750416E-11</v>
      </c>
      <c r="BX383" s="77">
        <f t="shared" si="263"/>
        <v>5.9353598668768885E-11</v>
      </c>
      <c r="BZ383" s="78"/>
      <c r="CA383" s="78"/>
      <c r="CB383" s="78"/>
      <c r="CH383" s="78"/>
      <c r="CI383" s="78"/>
      <c r="CJ383" s="78"/>
      <c r="CP383" s="78"/>
      <c r="CQ383" s="78"/>
      <c r="CR383" s="78"/>
      <c r="CX383" s="78"/>
      <c r="CY383" s="78"/>
      <c r="CZ383" s="78"/>
      <c r="DF383" s="78">
        <v>3.1000000000000002E-10</v>
      </c>
      <c r="DG383" s="78">
        <v>6.0221569002099997</v>
      </c>
      <c r="DH383" s="78">
        <v>26198.1094627936</v>
      </c>
      <c r="DI383" s="77">
        <f t="shared" si="264"/>
        <v>1.6616209014772448E-10</v>
      </c>
      <c r="DJ383" s="77">
        <f t="shared" si="265"/>
        <v>1.6609865360800843E-10</v>
      </c>
      <c r="DK383" s="77">
        <f t="shared" si="266"/>
        <v>1.6609864938218302E-10</v>
      </c>
      <c r="DL383" s="77">
        <f t="shared" si="267"/>
        <v>1.6609864938190778E-10</v>
      </c>
      <c r="DN383" s="78">
        <v>5.0000000000000002E-11</v>
      </c>
      <c r="DO383" s="78">
        <v>5.68604378667</v>
      </c>
      <c r="DP383" s="78">
        <v>119116.851609566</v>
      </c>
      <c r="DQ383" s="77">
        <f t="shared" si="268"/>
        <v>1.266227921574186E-11</v>
      </c>
      <c r="DR383" s="77">
        <f t="shared" si="269"/>
        <v>1.260896601143477E-11</v>
      </c>
      <c r="DS383" s="77">
        <f t="shared" si="270"/>
        <v>1.2608962459734941E-11</v>
      </c>
      <c r="DT383" s="77">
        <f t="shared" si="271"/>
        <v>1.2608962459498413E-11</v>
      </c>
      <c r="DV383" s="78"/>
      <c r="DW383" s="78"/>
      <c r="DX383" s="78"/>
      <c r="ED383" s="78"/>
      <c r="EE383" s="78"/>
      <c r="EF383" s="78"/>
      <c r="EL383" s="78"/>
      <c r="EM383" s="78"/>
      <c r="EN383" s="78"/>
      <c r="ET383" s="78"/>
      <c r="EU383" s="78"/>
      <c r="EV383" s="78"/>
    </row>
    <row r="384" spans="12:152" s="77" customFormat="1" ht="12.75">
      <c r="L384" s="78"/>
      <c r="N384" s="78">
        <v>2.1900000000000001E-9</v>
      </c>
      <c r="O384" s="78">
        <v>5.7589355310299997</v>
      </c>
      <c r="P384" s="78">
        <v>78109.930614237703</v>
      </c>
      <c r="Q384" s="77">
        <f t="shared" si="244"/>
        <v>2.1845327583526681E-9</v>
      </c>
      <c r="R384" s="77">
        <f t="shared" si="245"/>
        <v>2.1844204300491277E-9</v>
      </c>
      <c r="S384" s="77">
        <f t="shared" si="246"/>
        <v>2.1844204225289612E-9</v>
      </c>
      <c r="T384" s="77">
        <f t="shared" si="247"/>
        <v>2.1844204225284641E-9</v>
      </c>
      <c r="V384" s="78">
        <v>2.8000000000000002E-10</v>
      </c>
      <c r="W384" s="78">
        <v>2.0114678856300001</v>
      </c>
      <c r="X384" s="78">
        <v>52698.383701242099</v>
      </c>
      <c r="Y384" s="77">
        <f t="shared" si="248"/>
        <v>1.1385411427997552E-10</v>
      </c>
      <c r="Z384" s="77">
        <f t="shared" si="249"/>
        <v>1.1372938198387039E-10</v>
      </c>
      <c r="AA384" s="77">
        <f t="shared" si="250"/>
        <v>1.1372937367456407E-10</v>
      </c>
      <c r="AB384" s="77">
        <f t="shared" si="251"/>
        <v>1.1372937367401138E-10</v>
      </c>
      <c r="AD384" s="78">
        <v>9.9999999999999994E-12</v>
      </c>
      <c r="AE384" s="78">
        <v>5.6245977478600002</v>
      </c>
      <c r="AF384" s="78">
        <v>25565.3257234804</v>
      </c>
      <c r="AG384" s="77">
        <f t="shared" si="252"/>
        <v>-5.0989578754589947E-12</v>
      </c>
      <c r="AH384" s="77">
        <f t="shared" si="253"/>
        <v>-5.0969230765083992E-12</v>
      </c>
      <c r="AI384" s="77">
        <f t="shared" si="254"/>
        <v>-5.096922940961339E-12</v>
      </c>
      <c r="AJ384" s="77">
        <f t="shared" si="255"/>
        <v>-5.0969229409522917E-12</v>
      </c>
      <c r="AL384" s="78"/>
      <c r="AM384" s="78"/>
      <c r="AN384" s="78"/>
      <c r="AT384" s="78"/>
      <c r="AU384" s="78"/>
      <c r="AV384" s="78"/>
      <c r="BB384" s="78"/>
      <c r="BC384" s="78"/>
      <c r="BD384" s="78"/>
      <c r="BJ384" s="78">
        <v>5.7E-10</v>
      </c>
      <c r="BK384" s="78">
        <v>0.41985749034999997</v>
      </c>
      <c r="BL384" s="78">
        <v>23439.448316101101</v>
      </c>
      <c r="BM384" s="77">
        <f t="shared" si="256"/>
        <v>-4.2224068220619116E-10</v>
      </c>
      <c r="BN384" s="77">
        <f t="shared" si="257"/>
        <v>-4.2215763839122904E-10</v>
      </c>
      <c r="BO384" s="77">
        <f t="shared" si="258"/>
        <v>-4.2215763285903099E-10</v>
      </c>
      <c r="BP384" s="77">
        <f t="shared" si="259"/>
        <v>-4.2215763285867179E-10</v>
      </c>
      <c r="BR384" s="78">
        <v>5.0000000000000002E-11</v>
      </c>
      <c r="BS384" s="78">
        <v>5.4235609607999997</v>
      </c>
      <c r="BT384" s="78">
        <v>3340.6124266997999</v>
      </c>
      <c r="BU384" s="77">
        <f t="shared" si="260"/>
        <v>4.3081142312845364E-11</v>
      </c>
      <c r="BV384" s="77">
        <f t="shared" si="261"/>
        <v>4.3080357967058109E-11</v>
      </c>
      <c r="BW384" s="77">
        <f t="shared" si="262"/>
        <v>4.3080357914811488E-11</v>
      </c>
      <c r="BX384" s="77">
        <f t="shared" si="263"/>
        <v>4.3080357914808056E-11</v>
      </c>
      <c r="BZ384" s="78"/>
      <c r="CA384" s="78"/>
      <c r="CB384" s="78"/>
      <c r="CH384" s="78"/>
      <c r="CI384" s="78"/>
      <c r="CJ384" s="78"/>
      <c r="CP384" s="78"/>
      <c r="CQ384" s="78"/>
      <c r="CR384" s="78"/>
      <c r="CX384" s="78"/>
      <c r="CY384" s="78"/>
      <c r="CZ384" s="78"/>
      <c r="DF384" s="78">
        <v>4.0000000000000001E-10</v>
      </c>
      <c r="DG384" s="78">
        <v>1.0220125278800001</v>
      </c>
      <c r="DH384" s="78">
        <v>27819.025494506801</v>
      </c>
      <c r="DI384" s="77">
        <f t="shared" si="264"/>
        <v>-3.0192315525291913E-10</v>
      </c>
      <c r="DJ384" s="77">
        <f t="shared" si="265"/>
        <v>-3.019906745094023E-10</v>
      </c>
      <c r="DK384" s="77">
        <f t="shared" si="266"/>
        <v>-3.0199067900618865E-10</v>
      </c>
      <c r="DL384" s="77">
        <f t="shared" si="267"/>
        <v>-3.0199067900648685E-10</v>
      </c>
      <c r="DN384" s="78">
        <v>3.9999999999999998E-11</v>
      </c>
      <c r="DO384" s="78">
        <v>2.7320259137499998</v>
      </c>
      <c r="DP384" s="78">
        <v>1692.1656695024001</v>
      </c>
      <c r="DQ384" s="77">
        <f t="shared" si="268"/>
        <v>3.7334527597007563E-11</v>
      </c>
      <c r="DR384" s="77">
        <f t="shared" si="269"/>
        <v>3.7334302822235666E-11</v>
      </c>
      <c r="DS384" s="77">
        <f t="shared" si="270"/>
        <v>3.7334302807263128E-11</v>
      </c>
      <c r="DT384" s="77">
        <f t="shared" si="271"/>
        <v>3.7334302807262159E-11</v>
      </c>
      <c r="DV384" s="78"/>
      <c r="DW384" s="78"/>
      <c r="DX384" s="78"/>
      <c r="ED384" s="78"/>
      <c r="EE384" s="78"/>
      <c r="EF384" s="78"/>
      <c r="EL384" s="78"/>
      <c r="EM384" s="78"/>
      <c r="EN384" s="78"/>
      <c r="ET384" s="78"/>
      <c r="EU384" s="78"/>
      <c r="EV384" s="78"/>
    </row>
    <row r="385" spans="12:152" s="77" customFormat="1" ht="12.75">
      <c r="L385" s="78"/>
      <c r="N385" s="78">
        <v>2.33E-9</v>
      </c>
      <c r="O385" s="78">
        <v>5.9985318512500001</v>
      </c>
      <c r="P385" s="78">
        <v>78417.488235207304</v>
      </c>
      <c r="Q385" s="77">
        <f t="shared" ref="Q385:Q448" si="276">N385*COS(O385+P385*$C$32)</f>
        <v>8.0233296069398624E-11</v>
      </c>
      <c r="R385" s="77">
        <f t="shared" ref="R385:R448" si="277">N385*COS(O385+P385*$C$53)</f>
        <v>7.854387217315627E-11</v>
      </c>
      <c r="S385" s="77">
        <f t="shared" ref="S385:S448" si="278">N385*COS(O385+P385*$C$74)</f>
        <v>7.8543759639421638E-11</v>
      </c>
      <c r="T385" s="77">
        <f t="shared" ref="T385:T448" si="279">N385*COS(O385+P385*$C$95)</f>
        <v>7.854375963200891E-11</v>
      </c>
      <c r="V385" s="78">
        <v>3.3E-10</v>
      </c>
      <c r="W385" s="78">
        <v>4.3149697640699998</v>
      </c>
      <c r="X385" s="78">
        <v>154938.34595416099</v>
      </c>
      <c r="Y385" s="77">
        <f t="shared" ref="Y385:Y448" si="280">V385*COS(W385+X385*$C$32)</f>
        <v>3.2063567653543205E-10</v>
      </c>
      <c r="Z385" s="77">
        <f t="shared" ref="Z385:Z448" si="281">V385*COS(W385+X385*$C$53)</f>
        <v>3.2052345797943708E-10</v>
      </c>
      <c r="AA385" s="77">
        <f t="shared" ref="AA385:AA448" si="282">V385*COS(W385+X385*$C$74)</f>
        <v>3.2052345048263265E-10</v>
      </c>
      <c r="AB385" s="77">
        <f t="shared" ref="AB385:AB448" si="283">V385*COS(W385+X385*$C$95)</f>
        <v>3.2052345048213278E-10</v>
      </c>
      <c r="AD385" s="78">
        <v>9.9999999999999994E-12</v>
      </c>
      <c r="AE385" s="78">
        <v>0.90991571865999998</v>
      </c>
      <c r="AF385" s="78">
        <v>103711.715279982</v>
      </c>
      <c r="AG385" s="77">
        <f t="shared" ref="AG385:AG395" si="284">AD385*COS(AE385+AF385*$C$32)</f>
        <v>-7.0795644497042291E-12</v>
      </c>
      <c r="AH385" s="77">
        <f t="shared" ref="AH385:AH395" si="285">AD385*COS(AE385+AF385*$C$53)</f>
        <v>-7.0863377929500687E-12</v>
      </c>
      <c r="AI385" s="77">
        <f t="shared" ref="AI385:AI395" si="286">AD385*COS(AE385+AF385*$C$74)</f>
        <v>-7.0863382439045926E-12</v>
      </c>
      <c r="AJ385" s="77">
        <f t="shared" ref="AJ385:AJ395" si="287">AD385*COS(AE385+AF385*$C$95)</f>
        <v>-7.0863382439342725E-12</v>
      </c>
      <c r="AL385" s="78"/>
      <c r="AM385" s="78"/>
      <c r="AN385" s="78"/>
      <c r="AT385" s="78"/>
      <c r="AU385" s="78"/>
      <c r="AV385" s="78"/>
      <c r="BB385" s="78"/>
      <c r="BC385" s="78"/>
      <c r="BD385" s="78"/>
      <c r="BJ385" s="78">
        <v>6.9E-10</v>
      </c>
      <c r="BK385" s="78">
        <v>6.0400155548100001</v>
      </c>
      <c r="BL385" s="78">
        <v>29428.515568274001</v>
      </c>
      <c r="BM385" s="77">
        <f t="shared" ref="BM385:BM448" si="288">BJ385*COS(BK385+BL385*$C$32)</f>
        <v>6.8917504922471584E-10</v>
      </c>
      <c r="BN385" s="77">
        <f t="shared" ref="BN385:BN448" si="289">BJ385*COS(BK385+BL385*$C$53)</f>
        <v>6.8916584005718402E-10</v>
      </c>
      <c r="BO385" s="77">
        <f t="shared" ref="BO385:BO448" si="290">BJ385*COS(BK385+BL385*$C$74)</f>
        <v>6.8916583944206129E-10</v>
      </c>
      <c r="BP385" s="77">
        <f t="shared" ref="BP385:BP448" si="291">BJ385*COS(BK385+BL385*$C$95)</f>
        <v>6.8916583944202075E-10</v>
      </c>
      <c r="BR385" s="78">
        <v>5.0000000000000002E-11</v>
      </c>
      <c r="BS385" s="78">
        <v>0.71252148738999999</v>
      </c>
      <c r="BT385" s="78">
        <v>103932.127922421</v>
      </c>
      <c r="BU385" s="77">
        <f t="shared" ref="BU385:BU448" si="292">BR385*COS(BS385+BT385*$C$32)</f>
        <v>-4.0244911400784962E-11</v>
      </c>
      <c r="BV385" s="77">
        <f t="shared" ref="BV385:BV448" si="293">BR385*COS(BS385+BT385*$C$53)</f>
        <v>-4.021636299417931E-11</v>
      </c>
      <c r="BW385" s="77">
        <f t="shared" ref="BW385:BW448" si="294">BR385*COS(BS385+BT385*$C$74)</f>
        <v>-4.0216361091336505E-11</v>
      </c>
      <c r="BX385" s="77">
        <f t="shared" ref="BX385:BX448" si="295">BR385*COS(BS385+BT385*$C$95)</f>
        <v>-4.0216361091211536E-11</v>
      </c>
      <c r="BZ385" s="78"/>
      <c r="CA385" s="78"/>
      <c r="CB385" s="78"/>
      <c r="CH385" s="78"/>
      <c r="CI385" s="78"/>
      <c r="CJ385" s="78"/>
      <c r="CP385" s="78"/>
      <c r="CQ385" s="78"/>
      <c r="CR385" s="78"/>
      <c r="CX385" s="78"/>
      <c r="CY385" s="78"/>
      <c r="CZ385" s="78"/>
      <c r="DF385" s="78">
        <v>3E-10</v>
      </c>
      <c r="DG385" s="78">
        <v>2.2584999502000001</v>
      </c>
      <c r="DH385" s="78">
        <v>104371.28232719599</v>
      </c>
      <c r="DI385" s="77">
        <f t="shared" ref="DI385:DI448" si="296">DF385*COS(DG385+DH385*$C$32)</f>
        <v>-1.3962581103204588E-11</v>
      </c>
      <c r="DJ385" s="77">
        <f t="shared" ref="DJ385:DJ448" si="297">DF385*COS(DG385+DH385*$C$53)</f>
        <v>-1.367320469359021E-11</v>
      </c>
      <c r="DK385" s="77">
        <f t="shared" ref="DK385:DK448" si="298">DF385*COS(DG385+DH385*$C$74)</f>
        <v>-1.3673185417836649E-11</v>
      </c>
      <c r="DL385" s="77">
        <f t="shared" ref="DL385:DL448" si="299">DF385*COS(DG385+DH385*$C$95)</f>
        <v>-1.3673185416541966E-11</v>
      </c>
      <c r="DN385" s="78">
        <v>3.9999999999999998E-11</v>
      </c>
      <c r="DO385" s="78">
        <v>5.7825152394200003</v>
      </c>
      <c r="DP385" s="78">
        <v>26734.913974889001</v>
      </c>
      <c r="DQ385" s="77">
        <f t="shared" ref="DQ385:DQ448" si="300">DN385*COS(DO385+DP385*$C$32)</f>
        <v>-1.8870866005899227E-11</v>
      </c>
      <c r="DR385" s="77">
        <f t="shared" ref="DR385:DR448" si="301">DN385*COS(DO385+DP385*$C$53)</f>
        <v>-1.8862141906270519E-11</v>
      </c>
      <c r="DS385" s="77">
        <f t="shared" ref="DS385:DS448" si="302">DN385*COS(DO385+DP385*$C$74)</f>
        <v>-1.8862141325121135E-11</v>
      </c>
      <c r="DT385" s="77">
        <f t="shared" ref="DT385:DT448" si="303">DN385*COS(DO385+DP385*$C$95)</f>
        <v>-1.8862141325083039E-11</v>
      </c>
      <c r="DV385" s="78"/>
      <c r="DW385" s="78"/>
      <c r="DX385" s="78"/>
      <c r="ED385" s="78"/>
      <c r="EE385" s="78"/>
      <c r="EF385" s="78"/>
      <c r="EL385" s="78"/>
      <c r="EM385" s="78"/>
      <c r="EN385" s="78"/>
      <c r="ET385" s="78"/>
      <c r="EU385" s="78"/>
      <c r="EV385" s="78"/>
    </row>
    <row r="386" spans="12:152" s="77" customFormat="1" ht="12.75">
      <c r="L386" s="78"/>
      <c r="N386" s="78">
        <v>2.2699999999999998E-9</v>
      </c>
      <c r="O386" s="78">
        <v>6.0239654863699998</v>
      </c>
      <c r="P386" s="78">
        <v>1581.9593482830001</v>
      </c>
      <c r="Q386" s="77">
        <f t="shared" si="276"/>
        <v>-2.0958401254013225E-9</v>
      </c>
      <c r="R386" s="77">
        <f t="shared" si="277"/>
        <v>-2.0958528873701106E-9</v>
      </c>
      <c r="S386" s="77">
        <f t="shared" si="278"/>
        <v>-2.0958528882201689E-9</v>
      </c>
      <c r="T386" s="77">
        <f t="shared" si="279"/>
        <v>-2.0958528882202248E-9</v>
      </c>
      <c r="V386" s="78">
        <v>2.8000000000000002E-10</v>
      </c>
      <c r="W386" s="78">
        <v>4.4678187572999999</v>
      </c>
      <c r="X386" s="78">
        <v>78417.488235207304</v>
      </c>
      <c r="Y386" s="77">
        <f t="shared" si="280"/>
        <v>-2.7922280462524477E-10</v>
      </c>
      <c r="Z386" s="77">
        <f t="shared" si="281"/>
        <v>-2.7923785603983403E-10</v>
      </c>
      <c r="AA386" s="77">
        <f t="shared" si="282"/>
        <v>-2.7923785703751192E-10</v>
      </c>
      <c r="AB386" s="77">
        <f t="shared" si="283"/>
        <v>-2.7923785703757763E-10</v>
      </c>
      <c r="AD386" s="78">
        <v>9.9999999999999994E-12</v>
      </c>
      <c r="AE386" s="78">
        <v>0.28037611494999998</v>
      </c>
      <c r="AF386" s="78">
        <v>25450.906869549999</v>
      </c>
      <c r="AG386" s="77">
        <f t="shared" si="284"/>
        <v>-8.5892237875150276E-12</v>
      </c>
      <c r="AH386" s="77">
        <f t="shared" si="285"/>
        <v>-8.5904293763450064E-12</v>
      </c>
      <c r="AI386" s="77">
        <f t="shared" si="286"/>
        <v>-8.5904294566333102E-12</v>
      </c>
      <c r="AJ386" s="77">
        <f t="shared" si="287"/>
        <v>-8.5904294566385464E-12</v>
      </c>
      <c r="AL386" s="78"/>
      <c r="AM386" s="78"/>
      <c r="AN386" s="78"/>
      <c r="AT386" s="78"/>
      <c r="AU386" s="78"/>
      <c r="AV386" s="78"/>
      <c r="BB386" s="78"/>
      <c r="BC386" s="78"/>
      <c r="BD386" s="78"/>
      <c r="BJ386" s="78">
        <v>5.4999999999999996E-10</v>
      </c>
      <c r="BK386" s="78">
        <v>0.87548003173</v>
      </c>
      <c r="BL386" s="78">
        <v>161079.37234650299</v>
      </c>
      <c r="BM386" s="77">
        <f t="shared" si="288"/>
        <v>5.4977595900519034E-10</v>
      </c>
      <c r="BN386" s="77">
        <f t="shared" si="289"/>
        <v>5.4975195595884896E-10</v>
      </c>
      <c r="BO386" s="77">
        <f t="shared" si="290"/>
        <v>5.4975195431934297E-10</v>
      </c>
      <c r="BP386" s="77">
        <f t="shared" si="291"/>
        <v>5.4975195431923399E-10</v>
      </c>
      <c r="BR386" s="78">
        <v>5.0000000000000002E-11</v>
      </c>
      <c r="BS386" s="78">
        <v>3.31021043385</v>
      </c>
      <c r="BT386" s="78">
        <v>111590.28815789599</v>
      </c>
      <c r="BU386" s="77">
        <f t="shared" si="292"/>
        <v>4.7106425378563722E-11</v>
      </c>
      <c r="BV386" s="77">
        <f t="shared" si="293"/>
        <v>4.7123705994661352E-11</v>
      </c>
      <c r="BW386" s="77">
        <f t="shared" si="294"/>
        <v>4.7123707144049008E-11</v>
      </c>
      <c r="BX386" s="77">
        <f t="shared" si="295"/>
        <v>4.7123707144125012E-11</v>
      </c>
      <c r="BZ386" s="78"/>
      <c r="CA386" s="78"/>
      <c r="CB386" s="78"/>
      <c r="CH386" s="78"/>
      <c r="CI386" s="78"/>
      <c r="CJ386" s="78"/>
      <c r="CP386" s="78"/>
      <c r="CQ386" s="78"/>
      <c r="CR386" s="78"/>
      <c r="CX386" s="78"/>
      <c r="CY386" s="78"/>
      <c r="CZ386" s="78"/>
      <c r="DF386" s="78">
        <v>2.8999999999999998E-10</v>
      </c>
      <c r="DG386" s="78">
        <v>2.6785133074599998</v>
      </c>
      <c r="DH386" s="78">
        <v>110.2063212194</v>
      </c>
      <c r="DI386" s="77">
        <f t="shared" si="296"/>
        <v>-1.3818515248347663E-10</v>
      </c>
      <c r="DJ386" s="77">
        <f t="shared" si="297"/>
        <v>-1.381848925264366E-10</v>
      </c>
      <c r="DK386" s="77">
        <f t="shared" si="298"/>
        <v>-1.3818489250912081E-10</v>
      </c>
      <c r="DL386" s="77">
        <f t="shared" si="299"/>
        <v>-1.381848925091197E-10</v>
      </c>
      <c r="DN386" s="78">
        <v>5.0000000000000002E-11</v>
      </c>
      <c r="DO386" s="78">
        <v>0.77777359038000005</v>
      </c>
      <c r="DP386" s="78">
        <v>103711.715279982</v>
      </c>
      <c r="DQ386" s="77">
        <f t="shared" si="300"/>
        <v>-3.9741962282806142E-11</v>
      </c>
      <c r="DR386" s="77">
        <f t="shared" si="301"/>
        <v>-3.9771056502282548E-11</v>
      </c>
      <c r="DS386" s="77">
        <f t="shared" si="302"/>
        <v>-3.9771058439026497E-11</v>
      </c>
      <c r="DT386" s="77">
        <f t="shared" si="303"/>
        <v>-3.977105843915396E-11</v>
      </c>
      <c r="DV386" s="78"/>
      <c r="DW386" s="78"/>
      <c r="DX386" s="78"/>
      <c r="ED386" s="78"/>
      <c r="EE386" s="78"/>
      <c r="EF386" s="78"/>
      <c r="EL386" s="78"/>
      <c r="EM386" s="78"/>
      <c r="EN386" s="78"/>
      <c r="ET386" s="78"/>
      <c r="EU386" s="78"/>
      <c r="EV386" s="78"/>
    </row>
    <row r="387" spans="12:152" s="77" customFormat="1" ht="12.75">
      <c r="L387" s="78"/>
      <c r="N387" s="78">
        <v>2.1799999999999999E-9</v>
      </c>
      <c r="O387" s="78">
        <v>5.4281937060700001</v>
      </c>
      <c r="P387" s="78">
        <v>18207.813988235201</v>
      </c>
      <c r="Q387" s="77">
        <f t="shared" si="276"/>
        <v>6.2800339139118938E-10</v>
      </c>
      <c r="R387" s="77">
        <f t="shared" si="277"/>
        <v>6.276517216192103E-10</v>
      </c>
      <c r="S387" s="77">
        <f t="shared" si="278"/>
        <v>6.2765169819396272E-10</v>
      </c>
      <c r="T387" s="77">
        <f t="shared" si="279"/>
        <v>6.2765169819239036E-10</v>
      </c>
      <c r="V387" s="78">
        <v>3.3E-10</v>
      </c>
      <c r="W387" s="78">
        <v>0.25034815279</v>
      </c>
      <c r="X387" s="78">
        <v>51653.228865054502</v>
      </c>
      <c r="Y387" s="77">
        <f t="shared" si="280"/>
        <v>-3.1892412069876136E-10</v>
      </c>
      <c r="Z387" s="77">
        <f t="shared" si="281"/>
        <v>-3.1888357024209438E-10</v>
      </c>
      <c r="AA387" s="77">
        <f t="shared" si="282"/>
        <v>-3.1888356753860298E-10</v>
      </c>
      <c r="AB387" s="77">
        <f t="shared" si="283"/>
        <v>-3.1888356753842436E-10</v>
      </c>
      <c r="AD387" s="78">
        <v>9.9999999999999994E-12</v>
      </c>
      <c r="AE387" s="78">
        <v>0.54824728173000004</v>
      </c>
      <c r="AF387" s="78">
        <v>26137.899763478399</v>
      </c>
      <c r="AG387" s="77">
        <f t="shared" si="284"/>
        <v>9.9049086607127895E-12</v>
      </c>
      <c r="AH387" s="77">
        <f t="shared" si="285"/>
        <v>9.9052410638239673E-12</v>
      </c>
      <c r="AI387" s="77">
        <f t="shared" si="286"/>
        <v>9.9052410859459871E-12</v>
      </c>
      <c r="AJ387" s="77">
        <f t="shared" si="287"/>
        <v>9.9052410859474702E-12</v>
      </c>
      <c r="AL387" s="78"/>
      <c r="AM387" s="78"/>
      <c r="AN387" s="78"/>
      <c r="AT387" s="78"/>
      <c r="AU387" s="78"/>
      <c r="AV387" s="78"/>
      <c r="BB387" s="78"/>
      <c r="BC387" s="78"/>
      <c r="BD387" s="78"/>
      <c r="BJ387" s="78">
        <v>5.4E-10</v>
      </c>
      <c r="BK387" s="78">
        <v>2.1050464137099998</v>
      </c>
      <c r="BL387" s="78">
        <v>2648.4548254729998</v>
      </c>
      <c r="BM387" s="77">
        <f t="shared" si="288"/>
        <v>5.3995342466142995E-10</v>
      </c>
      <c r="BN387" s="77">
        <f t="shared" si="289"/>
        <v>5.3995325072120801E-10</v>
      </c>
      <c r="BO387" s="77">
        <f t="shared" si="290"/>
        <v>5.3995325070961114E-10</v>
      </c>
      <c r="BP387" s="77">
        <f t="shared" si="291"/>
        <v>5.3995325070961031E-10</v>
      </c>
      <c r="BR387" s="78">
        <v>5.0000000000000002E-11</v>
      </c>
      <c r="BS387" s="78">
        <v>5.1824231673399996</v>
      </c>
      <c r="BT387" s="78">
        <v>13362.4497067992</v>
      </c>
      <c r="BU387" s="77">
        <f t="shared" si="292"/>
        <v>4.8918327551392426E-11</v>
      </c>
      <c r="BV387" s="77">
        <f t="shared" si="293"/>
        <v>4.8919605953294135E-11</v>
      </c>
      <c r="BW387" s="77">
        <f t="shared" si="294"/>
        <v>4.8919606038423557E-11</v>
      </c>
      <c r="BX387" s="77">
        <f t="shared" si="295"/>
        <v>4.891960603842914E-11</v>
      </c>
      <c r="BZ387" s="78"/>
      <c r="CA387" s="78"/>
      <c r="CB387" s="78"/>
      <c r="CH387" s="78"/>
      <c r="CI387" s="78"/>
      <c r="CJ387" s="78"/>
      <c r="CP387" s="78"/>
      <c r="CQ387" s="78"/>
      <c r="CR387" s="78"/>
      <c r="CX387" s="78"/>
      <c r="CY387" s="78"/>
      <c r="CZ387" s="78"/>
      <c r="DF387" s="78">
        <v>3E-10</v>
      </c>
      <c r="DG387" s="78">
        <v>1.34446903292</v>
      </c>
      <c r="DH387" s="78">
        <v>1375.7737998458001</v>
      </c>
      <c r="DI387" s="77">
        <f t="shared" si="296"/>
        <v>2.9999997304459284E-10</v>
      </c>
      <c r="DJ387" s="77">
        <f t="shared" si="297"/>
        <v>2.9999997140158679E-10</v>
      </c>
      <c r="DK387" s="77">
        <f t="shared" si="298"/>
        <v>2.9999997140147574E-10</v>
      </c>
      <c r="DL387" s="77">
        <f t="shared" si="299"/>
        <v>2.9999997140147574E-10</v>
      </c>
      <c r="DN387" s="78">
        <v>5.0000000000000002E-11</v>
      </c>
      <c r="DO387" s="78">
        <v>0.91021434516999999</v>
      </c>
      <c r="DP387" s="78">
        <v>71582.484571322901</v>
      </c>
      <c r="DQ387" s="77">
        <f t="shared" si="300"/>
        <v>4.9486634470581284E-11</v>
      </c>
      <c r="DR387" s="77">
        <f t="shared" si="301"/>
        <v>4.9481890749367925E-11</v>
      </c>
      <c r="DS387" s="77">
        <f t="shared" si="302"/>
        <v>4.9481890432666215E-11</v>
      </c>
      <c r="DT387" s="77">
        <f t="shared" si="303"/>
        <v>4.9481890432645399E-11</v>
      </c>
      <c r="DV387" s="78"/>
      <c r="DW387" s="78"/>
      <c r="DX387" s="78"/>
      <c r="ED387" s="78"/>
      <c r="EE387" s="78"/>
      <c r="EF387" s="78"/>
      <c r="EL387" s="78"/>
      <c r="EM387" s="78"/>
      <c r="EN387" s="78"/>
      <c r="ET387" s="78"/>
      <c r="EU387" s="78"/>
      <c r="EV387" s="78"/>
    </row>
    <row r="388" spans="12:152" s="77" customFormat="1" ht="12.75">
      <c r="L388" s="78"/>
      <c r="N388" s="78">
        <v>2.1999999999999998E-9</v>
      </c>
      <c r="O388" s="78">
        <v>3.72017611382</v>
      </c>
      <c r="P388" s="78">
        <v>7994.5284420241996</v>
      </c>
      <c r="Q388" s="77">
        <f t="shared" si="276"/>
        <v>-2.1397188276485365E-9</v>
      </c>
      <c r="R388" s="77">
        <f t="shared" si="277"/>
        <v>-2.1397566518118124E-9</v>
      </c>
      <c r="S388" s="77">
        <f t="shared" si="278"/>
        <v>-2.1397566543308842E-9</v>
      </c>
      <c r="T388" s="77">
        <f t="shared" si="279"/>
        <v>-2.1397566543310517E-9</v>
      </c>
      <c r="V388" s="78">
        <v>2.5999999999999998E-10</v>
      </c>
      <c r="W388" s="78">
        <v>7.8350497379999995E-2</v>
      </c>
      <c r="X388" s="78">
        <v>51013.331578740501</v>
      </c>
      <c r="Y388" s="77">
        <f t="shared" si="280"/>
        <v>2.5991579540586801E-10</v>
      </c>
      <c r="Z388" s="77">
        <f t="shared" si="281"/>
        <v>2.5991264368741624E-10</v>
      </c>
      <c r="AA388" s="77">
        <f t="shared" si="282"/>
        <v>2.5991264347555259E-10</v>
      </c>
      <c r="AB388" s="77">
        <f t="shared" si="283"/>
        <v>2.5991264347553842E-10</v>
      </c>
      <c r="AD388" s="78">
        <v>9.9999999999999994E-12</v>
      </c>
      <c r="AE388" s="78">
        <v>4.2532447680100001</v>
      </c>
      <c r="AF388" s="78">
        <v>209812.60368468601</v>
      </c>
      <c r="AG388" s="77">
        <f t="shared" si="284"/>
        <v>-9.8390840495093636E-12</v>
      </c>
      <c r="AH388" s="77">
        <f t="shared" si="285"/>
        <v>-9.8425337891413552E-12</v>
      </c>
      <c r="AI388" s="77">
        <f t="shared" si="286"/>
        <v>-9.8425340176929175E-12</v>
      </c>
      <c r="AJ388" s="77">
        <f t="shared" si="287"/>
        <v>-9.8425340177081912E-12</v>
      </c>
      <c r="AL388" s="78"/>
      <c r="AM388" s="78"/>
      <c r="AN388" s="78"/>
      <c r="AT388" s="78"/>
      <c r="AU388" s="78"/>
      <c r="AV388" s="78"/>
      <c r="BB388" s="78"/>
      <c r="BC388" s="78"/>
      <c r="BD388" s="78"/>
      <c r="BJ388" s="78">
        <v>6.9999999999999996E-10</v>
      </c>
      <c r="BK388" s="78">
        <v>1.9006468319100001</v>
      </c>
      <c r="BL388" s="78">
        <v>204151.27163553401</v>
      </c>
      <c r="BM388" s="77">
        <f t="shared" si="288"/>
        <v>4.1150781014714481E-10</v>
      </c>
      <c r="BN388" s="77">
        <f t="shared" si="289"/>
        <v>4.1257661644561812E-10</v>
      </c>
      <c r="BO388" s="77">
        <f t="shared" si="290"/>
        <v>4.1257668758967373E-10</v>
      </c>
      <c r="BP388" s="77">
        <f t="shared" si="291"/>
        <v>4.1257668759430253E-10</v>
      </c>
      <c r="BR388" s="78">
        <v>7.0000000000000004E-11</v>
      </c>
      <c r="BS388" s="78">
        <v>2.6700077990000001E-2</v>
      </c>
      <c r="BT388" s="78">
        <v>130432.40216087</v>
      </c>
      <c r="BU388" s="77">
        <f t="shared" si="292"/>
        <v>5.7814414083761964E-11</v>
      </c>
      <c r="BV388" s="77">
        <f t="shared" si="293"/>
        <v>5.776674857363824E-11</v>
      </c>
      <c r="BW388" s="77">
        <f t="shared" si="294"/>
        <v>5.7766745395841737E-11</v>
      </c>
      <c r="BX388" s="77">
        <f t="shared" si="295"/>
        <v>5.7766745395630496E-11</v>
      </c>
      <c r="BZ388" s="78"/>
      <c r="CA388" s="78"/>
      <c r="CB388" s="78"/>
      <c r="CH388" s="78"/>
      <c r="CI388" s="78"/>
      <c r="CJ388" s="78"/>
      <c r="CP388" s="78"/>
      <c r="CQ388" s="78"/>
      <c r="CR388" s="78"/>
      <c r="CX388" s="78"/>
      <c r="CY388" s="78"/>
      <c r="CZ388" s="78"/>
      <c r="DF388" s="78">
        <v>2.8000000000000002E-10</v>
      </c>
      <c r="DG388" s="78">
        <v>4.6284515255700001</v>
      </c>
      <c r="DH388" s="78">
        <v>74923.096998022695</v>
      </c>
      <c r="DI388" s="77">
        <f t="shared" si="296"/>
        <v>-2.0285586072655352E-10</v>
      </c>
      <c r="DJ388" s="77">
        <f t="shared" si="297"/>
        <v>-2.0298959407144804E-10</v>
      </c>
      <c r="DK388" s="77">
        <f t="shared" si="298"/>
        <v>-2.0298960297616071E-10</v>
      </c>
      <c r="DL388" s="77">
        <f t="shared" si="299"/>
        <v>-2.0298960297675268E-10</v>
      </c>
      <c r="DN388" s="78">
        <v>3.9999999999999998E-11</v>
      </c>
      <c r="DO388" s="78">
        <v>3.0303539312800001</v>
      </c>
      <c r="DP388" s="78">
        <v>52072.713508929701</v>
      </c>
      <c r="DQ388" s="77">
        <f t="shared" si="300"/>
        <v>-3.9247133645778831E-11</v>
      </c>
      <c r="DR388" s="77">
        <f t="shared" si="301"/>
        <v>-3.9250850290731231E-11</v>
      </c>
      <c r="DS388" s="77">
        <f t="shared" si="302"/>
        <v>-3.9250850537993191E-11</v>
      </c>
      <c r="DT388" s="77">
        <f t="shared" si="303"/>
        <v>-3.9250850538009398E-11</v>
      </c>
      <c r="DV388" s="78"/>
      <c r="DW388" s="78"/>
      <c r="DX388" s="78"/>
      <c r="ED388" s="78"/>
      <c r="EE388" s="78"/>
      <c r="EF388" s="78"/>
      <c r="EL388" s="78"/>
      <c r="EM388" s="78"/>
      <c r="EN388" s="78"/>
      <c r="ET388" s="78"/>
      <c r="EU388" s="78"/>
      <c r="EV388" s="78"/>
    </row>
    <row r="389" spans="12:152" s="77" customFormat="1" ht="12.75">
      <c r="L389" s="78"/>
      <c r="N389" s="78">
        <v>2.7099999999999999E-9</v>
      </c>
      <c r="O389" s="78">
        <v>0.20833686607999999</v>
      </c>
      <c r="P389" s="78">
        <v>51639.001771052899</v>
      </c>
      <c r="Q389" s="77">
        <f t="shared" si="276"/>
        <v>-2.642928217473424E-9</v>
      </c>
      <c r="R389" s="77">
        <f t="shared" si="277"/>
        <v>-2.6426416526792153E-9</v>
      </c>
      <c r="S389" s="77">
        <f t="shared" si="278"/>
        <v>-2.6426416335710705E-9</v>
      </c>
      <c r="T389" s="77">
        <f t="shared" si="279"/>
        <v>-2.6426416335698079E-9</v>
      </c>
      <c r="V389" s="78">
        <v>2.8999999999999998E-10</v>
      </c>
      <c r="W389" s="78">
        <v>3.3258252932199999</v>
      </c>
      <c r="X389" s="78">
        <v>110634.688416288</v>
      </c>
      <c r="Y389" s="77">
        <f t="shared" si="280"/>
        <v>2.3478752476853497E-10</v>
      </c>
      <c r="Z389" s="77">
        <f t="shared" si="281"/>
        <v>2.3461317149852571E-10</v>
      </c>
      <c r="AA389" s="77">
        <f t="shared" si="282"/>
        <v>2.3461315987668106E-10</v>
      </c>
      <c r="AB389" s="77">
        <f t="shared" si="283"/>
        <v>2.3461315987592528E-10</v>
      </c>
      <c r="AD389" s="78">
        <v>9.9999999999999994E-12</v>
      </c>
      <c r="AE389" s="78">
        <v>8.0898990010000005E-2</v>
      </c>
      <c r="AF389" s="78">
        <v>51543.022543835199</v>
      </c>
      <c r="AG389" s="77">
        <f t="shared" si="284"/>
        <v>-9.835235076111196E-12</v>
      </c>
      <c r="AH389" s="77">
        <f t="shared" si="285"/>
        <v>-9.8360960287019816E-12</v>
      </c>
      <c r="AI389" s="77">
        <f t="shared" si="286"/>
        <v>-9.8360960859755116E-12</v>
      </c>
      <c r="AJ389" s="77">
        <f t="shared" si="287"/>
        <v>-9.8360960859793034E-12</v>
      </c>
      <c r="AL389" s="78"/>
      <c r="AM389" s="78"/>
      <c r="AN389" s="78"/>
      <c r="AT389" s="78"/>
      <c r="AU389" s="78"/>
      <c r="AV389" s="78"/>
      <c r="BB389" s="78"/>
      <c r="BC389" s="78"/>
      <c r="BD389" s="78"/>
      <c r="BJ389" s="78">
        <v>5.4E-10</v>
      </c>
      <c r="BK389" s="78">
        <v>3.7335936036900002</v>
      </c>
      <c r="BL389" s="78">
        <v>24925.4284371664</v>
      </c>
      <c r="BM389" s="77">
        <f t="shared" si="288"/>
        <v>-4.3911113350744909E-10</v>
      </c>
      <c r="BN389" s="77">
        <f t="shared" si="289"/>
        <v>-4.3918359917703226E-10</v>
      </c>
      <c r="BO389" s="77">
        <f t="shared" si="290"/>
        <v>-4.3918360400318388E-10</v>
      </c>
      <c r="BP389" s="77">
        <f t="shared" si="291"/>
        <v>-4.3918360400350535E-10</v>
      </c>
      <c r="BR389" s="78">
        <v>6E-11</v>
      </c>
      <c r="BS389" s="78">
        <v>5.6496176752</v>
      </c>
      <c r="BT389" s="78">
        <v>52225.802905052602</v>
      </c>
      <c r="BU389" s="77">
        <f t="shared" si="292"/>
        <v>2.3031801031673223E-11</v>
      </c>
      <c r="BV389" s="77">
        <f t="shared" si="293"/>
        <v>2.3005028642419401E-11</v>
      </c>
      <c r="BW389" s="77">
        <f t="shared" si="294"/>
        <v>2.3005026858936268E-11</v>
      </c>
      <c r="BX389" s="77">
        <f t="shared" si="295"/>
        <v>2.3005026858816569E-11</v>
      </c>
      <c r="BZ389" s="78"/>
      <c r="CA389" s="78"/>
      <c r="CB389" s="78"/>
      <c r="CH389" s="78"/>
      <c r="CI389" s="78"/>
      <c r="CJ389" s="78"/>
      <c r="CP389" s="78"/>
      <c r="CQ389" s="78"/>
      <c r="CR389" s="78"/>
      <c r="CX389" s="78"/>
      <c r="CY389" s="78"/>
      <c r="CZ389" s="78"/>
      <c r="DF389" s="78">
        <v>3.7000000000000001E-10</v>
      </c>
      <c r="DG389" s="78">
        <v>3.0389900087199999</v>
      </c>
      <c r="DH389" s="78">
        <v>11610.551958374201</v>
      </c>
      <c r="DI389" s="77">
        <f t="shared" si="296"/>
        <v>2.7910702647448375E-11</v>
      </c>
      <c r="DJ389" s="77">
        <f t="shared" si="297"/>
        <v>2.7950333707292912E-11</v>
      </c>
      <c r="DK389" s="77">
        <f t="shared" si="298"/>
        <v>2.7950336347102845E-11</v>
      </c>
      <c r="DL389" s="77">
        <f t="shared" si="299"/>
        <v>2.7950336347281109E-11</v>
      </c>
      <c r="DN389" s="78">
        <v>3.9999999999999998E-11</v>
      </c>
      <c r="DO389" s="78">
        <v>0.45156085724</v>
      </c>
      <c r="DP389" s="78">
        <v>31415.379249957001</v>
      </c>
      <c r="DQ389" s="77">
        <f t="shared" si="300"/>
        <v>-2.3406804125598384E-11</v>
      </c>
      <c r="DR389" s="77">
        <f t="shared" si="301"/>
        <v>-2.3397375620805672E-11</v>
      </c>
      <c r="DS389" s="77">
        <f t="shared" si="302"/>
        <v>-2.3397374992708941E-11</v>
      </c>
      <c r="DT389" s="77">
        <f t="shared" si="303"/>
        <v>-2.3397374992667446E-11</v>
      </c>
      <c r="DV389" s="78"/>
      <c r="DW389" s="78"/>
      <c r="DX389" s="78"/>
      <c r="ED389" s="78"/>
      <c r="EE389" s="78"/>
      <c r="EF389" s="78"/>
      <c r="EL389" s="78"/>
      <c r="EM389" s="78"/>
      <c r="EN389" s="78"/>
      <c r="ET389" s="78"/>
      <c r="EU389" s="78"/>
      <c r="EV389" s="78"/>
    </row>
    <row r="390" spans="12:152" s="77" customFormat="1" ht="12.75">
      <c r="L390" s="78"/>
      <c r="N390" s="78">
        <v>2.4399999999999998E-9</v>
      </c>
      <c r="O390" s="78">
        <v>2.3363912334100001</v>
      </c>
      <c r="P390" s="78">
        <v>25138.7275326044</v>
      </c>
      <c r="Q390" s="77">
        <f t="shared" si="276"/>
        <v>9.2277856115104476E-10</v>
      </c>
      <c r="R390" s="77">
        <f t="shared" si="277"/>
        <v>9.233038743425371E-10</v>
      </c>
      <c r="S390" s="77">
        <f t="shared" si="278"/>
        <v>9.2330390933193022E-10</v>
      </c>
      <c r="T390" s="77">
        <f t="shared" si="279"/>
        <v>9.2330390933424105E-10</v>
      </c>
      <c r="V390" s="78">
        <v>2.7E-10</v>
      </c>
      <c r="W390" s="78">
        <v>6.0199338840900003</v>
      </c>
      <c r="X390" s="78">
        <v>25227.593212821299</v>
      </c>
      <c r="Y390" s="77">
        <f t="shared" si="280"/>
        <v>-8.9687693249892396E-11</v>
      </c>
      <c r="Z390" s="77">
        <f t="shared" si="281"/>
        <v>-8.9747130057139244E-11</v>
      </c>
      <c r="AA390" s="77">
        <f t="shared" si="282"/>
        <v>-8.974713401604985E-11</v>
      </c>
      <c r="AB390" s="77">
        <f t="shared" si="283"/>
        <v>-8.9747134016317637E-11</v>
      </c>
      <c r="AD390" s="78">
        <v>9.9999999999999994E-12</v>
      </c>
      <c r="AE390" s="78">
        <v>0.33953378597</v>
      </c>
      <c r="AF390" s="78">
        <v>51528.795449833502</v>
      </c>
      <c r="AG390" s="77">
        <f t="shared" si="284"/>
        <v>-8.6816792295874728E-12</v>
      </c>
      <c r="AH390" s="77">
        <f t="shared" si="285"/>
        <v>-8.6840441110322946E-12</v>
      </c>
      <c r="AI390" s="77">
        <f t="shared" si="286"/>
        <v>-8.6840442684910307E-12</v>
      </c>
      <c r="AJ390" s="77">
        <f t="shared" si="287"/>
        <v>-8.6840442685014594E-12</v>
      </c>
      <c r="AL390" s="78"/>
      <c r="AM390" s="78"/>
      <c r="AN390" s="78"/>
      <c r="AT390" s="78"/>
      <c r="AU390" s="78"/>
      <c r="AV390" s="78"/>
      <c r="BB390" s="78"/>
      <c r="BC390" s="78"/>
      <c r="BD390" s="78"/>
      <c r="BJ390" s="78">
        <v>5.4999999999999996E-10</v>
      </c>
      <c r="BK390" s="78">
        <v>4.7449308707200002</v>
      </c>
      <c r="BL390" s="78">
        <v>49527.3514576753</v>
      </c>
      <c r="BM390" s="77">
        <f t="shared" si="288"/>
        <v>5.231278779765392E-10</v>
      </c>
      <c r="BN390" s="77">
        <f t="shared" si="289"/>
        <v>5.2320563456846317E-10</v>
      </c>
      <c r="BO390" s="77">
        <f t="shared" si="290"/>
        <v>5.232056397441637E-10</v>
      </c>
      <c r="BP390" s="77">
        <f t="shared" si="291"/>
        <v>5.232056397445107E-10</v>
      </c>
      <c r="BR390" s="78">
        <v>6E-11</v>
      </c>
      <c r="BS390" s="78">
        <v>0.24412111381000001</v>
      </c>
      <c r="BT390" s="78">
        <v>128220.75860368399</v>
      </c>
      <c r="BU390" s="77">
        <f t="shared" si="292"/>
        <v>4.645396764469321E-11</v>
      </c>
      <c r="BV390" s="77">
        <f t="shared" si="293"/>
        <v>4.6408887816246017E-11</v>
      </c>
      <c r="BW390" s="77">
        <f t="shared" si="294"/>
        <v>4.6408884811305827E-11</v>
      </c>
      <c r="BX390" s="77">
        <f t="shared" si="295"/>
        <v>4.6408884811106949E-11</v>
      </c>
      <c r="BZ390" s="78"/>
      <c r="CA390" s="78"/>
      <c r="CB390" s="78"/>
      <c r="CH390" s="78"/>
      <c r="CI390" s="78"/>
      <c r="CJ390" s="78"/>
      <c r="CP390" s="78"/>
      <c r="CQ390" s="78"/>
      <c r="CR390" s="78"/>
      <c r="CX390" s="78"/>
      <c r="CY390" s="78"/>
      <c r="CZ390" s="78"/>
      <c r="DF390" s="78">
        <v>3.1999999999999998E-10</v>
      </c>
      <c r="DG390" s="78">
        <v>0.26062549754999997</v>
      </c>
      <c r="DH390" s="78">
        <v>52065.5999619289</v>
      </c>
      <c r="DI390" s="77">
        <f t="shared" si="296"/>
        <v>2.63085907641753E-10</v>
      </c>
      <c r="DJ390" s="77">
        <f t="shared" si="297"/>
        <v>2.6317362751314443E-10</v>
      </c>
      <c r="DK390" s="77">
        <f t="shared" si="298"/>
        <v>2.6317363335412445E-10</v>
      </c>
      <c r="DL390" s="77">
        <f t="shared" si="299"/>
        <v>2.6317363335450733E-10</v>
      </c>
      <c r="DN390" s="78">
        <v>3.9999999999999998E-11</v>
      </c>
      <c r="DO390" s="78">
        <v>3.9302868644300002</v>
      </c>
      <c r="DP390" s="78">
        <v>104371.28232719599</v>
      </c>
      <c r="DQ390" s="77">
        <f t="shared" si="300"/>
        <v>-3.9565373197514636E-11</v>
      </c>
      <c r="DR390" s="77">
        <f t="shared" si="301"/>
        <v>-3.9571033116756874E-11</v>
      </c>
      <c r="DS390" s="77">
        <f t="shared" si="302"/>
        <v>-3.9571033492534525E-11</v>
      </c>
      <c r="DT390" s="77">
        <f t="shared" si="303"/>
        <v>-3.957103349255976E-11</v>
      </c>
      <c r="DV390" s="78"/>
      <c r="DW390" s="78"/>
      <c r="DX390" s="78"/>
      <c r="ED390" s="78"/>
      <c r="EE390" s="78"/>
      <c r="EF390" s="78"/>
      <c r="EL390" s="78"/>
      <c r="EM390" s="78"/>
      <c r="EN390" s="78"/>
      <c r="ET390" s="78"/>
      <c r="EU390" s="78"/>
      <c r="EV390" s="78"/>
    </row>
    <row r="391" spans="12:152" s="77" customFormat="1" ht="12.75">
      <c r="L391" s="78"/>
      <c r="N391" s="78">
        <v>2.5399999999999999E-9</v>
      </c>
      <c r="O391" s="78">
        <v>5.4614310453200003</v>
      </c>
      <c r="P391" s="78">
        <v>621.74380083920005</v>
      </c>
      <c r="Q391" s="77">
        <f t="shared" si="276"/>
        <v>-1.0895347092541144E-9</v>
      </c>
      <c r="R391" s="77">
        <f t="shared" si="277"/>
        <v>-1.0895215110987548E-9</v>
      </c>
      <c r="S391" s="77">
        <f t="shared" si="278"/>
        <v>-1.0895215102196258E-9</v>
      </c>
      <c r="T391" s="77">
        <f t="shared" si="279"/>
        <v>-1.0895215102195677E-9</v>
      </c>
      <c r="V391" s="78">
        <v>3.6E-10</v>
      </c>
      <c r="W391" s="78">
        <v>0.79025288269000005</v>
      </c>
      <c r="X391" s="78">
        <v>119116.851609566</v>
      </c>
      <c r="Y391" s="77">
        <f t="shared" si="280"/>
        <v>3.590508488792068E-10</v>
      </c>
      <c r="Z391" s="77">
        <f t="shared" si="281"/>
        <v>3.5907942091339854E-10</v>
      </c>
      <c r="AA391" s="77">
        <f t="shared" si="282"/>
        <v>3.5907942280205516E-10</v>
      </c>
      <c r="AB391" s="77">
        <f t="shared" si="283"/>
        <v>3.5907942280218094E-10</v>
      </c>
      <c r="AD391" s="78">
        <v>9.9999999999999994E-12</v>
      </c>
      <c r="AE391" s="78">
        <v>4.15667461533</v>
      </c>
      <c r="AF391" s="78">
        <v>25551.0986294787</v>
      </c>
      <c r="AG391" s="77">
        <f t="shared" si="284"/>
        <v>7.5389876933201638E-12</v>
      </c>
      <c r="AH391" s="77">
        <f t="shared" si="285"/>
        <v>7.5405405517122825E-12</v>
      </c>
      <c r="AI391" s="77">
        <f t="shared" si="286"/>
        <v>7.5405406551339329E-12</v>
      </c>
      <c r="AJ391" s="77">
        <f t="shared" si="287"/>
        <v>7.5405406551408395E-12</v>
      </c>
      <c r="AL391" s="78"/>
      <c r="AM391" s="78"/>
      <c r="AN391" s="78"/>
      <c r="AT391" s="78"/>
      <c r="AU391" s="78"/>
      <c r="AV391" s="78"/>
      <c r="BB391" s="78"/>
      <c r="BC391" s="78"/>
      <c r="BD391" s="78"/>
      <c r="BJ391" s="78">
        <v>7.1000000000000003E-10</v>
      </c>
      <c r="BK391" s="78">
        <v>2.67007207774</v>
      </c>
      <c r="BL391" s="78">
        <v>24505.943793291099</v>
      </c>
      <c r="BM391" s="77">
        <f t="shared" si="288"/>
        <v>2.1846088626075628E-10</v>
      </c>
      <c r="BN391" s="77">
        <f t="shared" si="289"/>
        <v>2.1830771748920691E-10</v>
      </c>
      <c r="BO391" s="77">
        <f t="shared" si="290"/>
        <v>2.183077072862894E-10</v>
      </c>
      <c r="BP391" s="77">
        <f t="shared" si="291"/>
        <v>2.1830770728561734E-10</v>
      </c>
      <c r="BR391" s="78">
        <v>5.0000000000000002E-11</v>
      </c>
      <c r="BS391" s="78">
        <v>4.4562333931299998</v>
      </c>
      <c r="BT391" s="78">
        <v>145204.75475113999</v>
      </c>
      <c r="BU391" s="77">
        <f t="shared" si="292"/>
        <v>-4.4713509269714623E-11</v>
      </c>
      <c r="BV391" s="77">
        <f t="shared" si="293"/>
        <v>-4.4743529162209647E-11</v>
      </c>
      <c r="BW391" s="77">
        <f t="shared" si="294"/>
        <v>-4.4743531159143244E-11</v>
      </c>
      <c r="BX391" s="77">
        <f t="shared" si="295"/>
        <v>-4.4743531159275173E-11</v>
      </c>
      <c r="BZ391" s="78"/>
      <c r="CA391" s="78"/>
      <c r="CB391" s="78"/>
      <c r="CH391" s="78"/>
      <c r="CI391" s="78"/>
      <c r="CJ391" s="78"/>
      <c r="CP391" s="78"/>
      <c r="CQ391" s="78"/>
      <c r="CR391" s="78"/>
      <c r="CX391" s="78"/>
      <c r="CY391" s="78"/>
      <c r="CZ391" s="78"/>
      <c r="DF391" s="78">
        <v>3.7999999999999998E-10</v>
      </c>
      <c r="DG391" s="78">
        <v>1.2570465239999999</v>
      </c>
      <c r="DH391" s="78">
        <v>131498.89763806001</v>
      </c>
      <c r="DI391" s="77">
        <f t="shared" si="296"/>
        <v>2.0489714716880275E-10</v>
      </c>
      <c r="DJ391" s="77">
        <f t="shared" si="297"/>
        <v>2.0528633676827737E-10</v>
      </c>
      <c r="DK391" s="77">
        <f t="shared" si="298"/>
        <v>2.0528636268206987E-10</v>
      </c>
      <c r="DL391" s="77">
        <f t="shared" si="299"/>
        <v>2.0528636268377852E-10</v>
      </c>
      <c r="DN391" s="78">
        <v>3.9999999999999998E-11</v>
      </c>
      <c r="DO391" s="78">
        <v>4.5491954121599996</v>
      </c>
      <c r="DP391" s="78">
        <v>26198.1094627936</v>
      </c>
      <c r="DQ391" s="77">
        <f t="shared" si="300"/>
        <v>-3.1512805757697215E-11</v>
      </c>
      <c r="DR391" s="77">
        <f t="shared" si="301"/>
        <v>-3.1518776091761423E-11</v>
      </c>
      <c r="DS391" s="77">
        <f t="shared" si="302"/>
        <v>-3.1518776489383001E-11</v>
      </c>
      <c r="DT391" s="77">
        <f t="shared" si="303"/>
        <v>-3.1518776489408902E-11</v>
      </c>
      <c r="DV391" s="78"/>
      <c r="DW391" s="78"/>
      <c r="DX391" s="78"/>
      <c r="ED391" s="78"/>
      <c r="EE391" s="78"/>
      <c r="EF391" s="78"/>
      <c r="EL391" s="78"/>
      <c r="EM391" s="78"/>
      <c r="EN391" s="78"/>
      <c r="ET391" s="78"/>
      <c r="EU391" s="78"/>
      <c r="EV391" s="78"/>
    </row>
    <row r="392" spans="12:152" s="77" customFormat="1" ht="12.75">
      <c r="L392" s="78"/>
      <c r="N392" s="78">
        <v>2.09E-9</v>
      </c>
      <c r="O392" s="78">
        <v>1.9085285309999998E-2</v>
      </c>
      <c r="P392" s="78">
        <v>26164.1692128498</v>
      </c>
      <c r="Q392" s="77">
        <f t="shared" si="276"/>
        <v>1.7960419719661599E-9</v>
      </c>
      <c r="R392" s="77">
        <f t="shared" si="277"/>
        <v>1.7957832020987867E-9</v>
      </c>
      <c r="S392" s="77">
        <f t="shared" si="278"/>
        <v>1.7957831848586545E-9</v>
      </c>
      <c r="T392" s="77">
        <f t="shared" si="279"/>
        <v>1.7957831848575299E-9</v>
      </c>
      <c r="V392" s="78">
        <v>2.5999999999999998E-10</v>
      </c>
      <c r="W392" s="78">
        <v>4.6862414337500002</v>
      </c>
      <c r="X392" s="78">
        <v>632.78373931320004</v>
      </c>
      <c r="Y392" s="77">
        <f t="shared" si="280"/>
        <v>9.9586909163626388E-11</v>
      </c>
      <c r="Z392" s="77">
        <f t="shared" si="281"/>
        <v>9.9588315206796968E-11</v>
      </c>
      <c r="AA392" s="77">
        <f t="shared" si="282"/>
        <v>9.9588315300453265E-11</v>
      </c>
      <c r="AB392" s="77">
        <f t="shared" si="283"/>
        <v>9.9588315300459456E-11</v>
      </c>
      <c r="AD392" s="78">
        <v>9.9999999999999994E-12</v>
      </c>
      <c r="AE392" s="78">
        <v>1.59597814656</v>
      </c>
      <c r="AF392" s="78">
        <v>72936.233316339698</v>
      </c>
      <c r="AG392" s="77">
        <f t="shared" si="284"/>
        <v>7.7730127494320745E-12</v>
      </c>
      <c r="AH392" s="77">
        <f t="shared" si="285"/>
        <v>7.7687657155866832E-12</v>
      </c>
      <c r="AI392" s="77">
        <f t="shared" si="286"/>
        <v>7.7687654325744283E-12</v>
      </c>
      <c r="AJ392" s="77">
        <f t="shared" si="287"/>
        <v>7.768765432555458E-12</v>
      </c>
      <c r="AL392" s="78"/>
      <c r="AM392" s="78"/>
      <c r="AN392" s="78"/>
      <c r="AT392" s="78"/>
      <c r="AU392" s="78"/>
      <c r="AV392" s="78"/>
      <c r="BB392" s="78"/>
      <c r="BC392" s="78"/>
      <c r="BD392" s="78"/>
      <c r="BJ392" s="78">
        <v>5.7E-10</v>
      </c>
      <c r="BK392" s="78">
        <v>1.1042215494800001</v>
      </c>
      <c r="BL392" s="78">
        <v>130459.18546877</v>
      </c>
      <c r="BM392" s="77">
        <f t="shared" si="288"/>
        <v>5.3923387062106838E-10</v>
      </c>
      <c r="BN392" s="77">
        <f t="shared" si="289"/>
        <v>5.3945644689804812E-10</v>
      </c>
      <c r="BO392" s="77">
        <f t="shared" si="290"/>
        <v>5.3945646169765231E-10</v>
      </c>
      <c r="BP392" s="77">
        <f t="shared" si="291"/>
        <v>5.3945646169863593E-10</v>
      </c>
      <c r="BR392" s="78">
        <v>6E-11</v>
      </c>
      <c r="BS392" s="78">
        <v>5.5993260214499996</v>
      </c>
      <c r="BT392" s="78">
        <v>154938.34595416099</v>
      </c>
      <c r="BU392" s="77">
        <f t="shared" si="292"/>
        <v>3.0085080472605029E-11</v>
      </c>
      <c r="BV392" s="77">
        <f t="shared" si="293"/>
        <v>3.0159462964659499E-11</v>
      </c>
      <c r="BW392" s="77">
        <f t="shared" si="294"/>
        <v>3.0159467917206813E-11</v>
      </c>
      <c r="BX392" s="77">
        <f t="shared" si="295"/>
        <v>3.0159467917537032E-11</v>
      </c>
      <c r="BZ392" s="78"/>
      <c r="CA392" s="78"/>
      <c r="CB392" s="78"/>
      <c r="CH392" s="78"/>
      <c r="CI392" s="78"/>
      <c r="CJ392" s="78"/>
      <c r="CP392" s="78"/>
      <c r="CQ392" s="78"/>
      <c r="CR392" s="78"/>
      <c r="CX392" s="78"/>
      <c r="CY392" s="78"/>
      <c r="CZ392" s="78"/>
      <c r="DF392" s="78">
        <v>3.1999999999999998E-10</v>
      </c>
      <c r="DG392" s="78">
        <v>1.04832153595</v>
      </c>
      <c r="DH392" s="78">
        <v>26086.418668865899</v>
      </c>
      <c r="DI392" s="77">
        <f t="shared" si="296"/>
        <v>1.9296222808598094E-10</v>
      </c>
      <c r="DJ392" s="77">
        <f t="shared" si="297"/>
        <v>1.9302383167279479E-10</v>
      </c>
      <c r="DK392" s="77">
        <f t="shared" si="298"/>
        <v>1.9302383577582605E-10</v>
      </c>
      <c r="DL392" s="77">
        <f t="shared" si="299"/>
        <v>1.9302383577610171E-10</v>
      </c>
      <c r="DN392" s="78">
        <v>3.9999999999999998E-11</v>
      </c>
      <c r="DO392" s="78">
        <v>2.6698619961699999</v>
      </c>
      <c r="DP392" s="78">
        <v>24176.703658357001</v>
      </c>
      <c r="DQ392" s="77">
        <f t="shared" si="300"/>
        <v>3.373515703273663E-11</v>
      </c>
      <c r="DR392" s="77">
        <f t="shared" si="301"/>
        <v>3.3739963602740989E-11</v>
      </c>
      <c r="DS392" s="77">
        <f t="shared" si="302"/>
        <v>3.3739963922849972E-11</v>
      </c>
      <c r="DT392" s="77">
        <f t="shared" si="303"/>
        <v>3.3739963922870736E-11</v>
      </c>
      <c r="DV392" s="78"/>
      <c r="DW392" s="78"/>
      <c r="DX392" s="78"/>
      <c r="ED392" s="78"/>
      <c r="EE392" s="78"/>
      <c r="EF392" s="78"/>
      <c r="EL392" s="78"/>
      <c r="EM392" s="78"/>
      <c r="EN392" s="78"/>
      <c r="ET392" s="78"/>
      <c r="EU392" s="78"/>
      <c r="EV392" s="78"/>
    </row>
    <row r="393" spans="12:152" s="77" customFormat="1" ht="12.75">
      <c r="L393" s="78"/>
      <c r="N393" s="78">
        <v>2.0799999999999998E-9</v>
      </c>
      <c r="O393" s="78">
        <v>6.1833668723699997</v>
      </c>
      <c r="P393" s="78">
        <v>74923.096998022695</v>
      </c>
      <c r="Q393" s="77">
        <f t="shared" si="276"/>
        <v>1.4096126036305681E-9</v>
      </c>
      <c r="R393" s="77">
        <f t="shared" si="277"/>
        <v>1.4085520614524137E-9</v>
      </c>
      <c r="S393" s="77">
        <f t="shared" si="278"/>
        <v>1.4085519907872919E-9</v>
      </c>
      <c r="T393" s="77">
        <f t="shared" si="279"/>
        <v>1.408551990782594E-9</v>
      </c>
      <c r="V393" s="78">
        <v>2.7E-10</v>
      </c>
      <c r="W393" s="78">
        <v>1.1452183470099999</v>
      </c>
      <c r="X393" s="78">
        <v>121335.608713753</v>
      </c>
      <c r="Y393" s="77">
        <f t="shared" si="280"/>
        <v>2.0790826834644606E-10</v>
      </c>
      <c r="Z393" s="77">
        <f t="shared" si="281"/>
        <v>2.0810151192413891E-10</v>
      </c>
      <c r="AA393" s="77">
        <f t="shared" si="282"/>
        <v>2.0810152478734753E-10</v>
      </c>
      <c r="AB393" s="77">
        <f t="shared" si="283"/>
        <v>2.0810152478818852E-10</v>
      </c>
      <c r="AD393" s="78">
        <v>9.9999999999999994E-12</v>
      </c>
      <c r="AE393" s="78">
        <v>5.5936222223999996</v>
      </c>
      <c r="AF393" s="78">
        <v>25619.938151219802</v>
      </c>
      <c r="AG393" s="77">
        <f t="shared" si="284"/>
        <v>-1.9992906597937672E-12</v>
      </c>
      <c r="AH393" s="77">
        <f t="shared" si="285"/>
        <v>-1.9969681762764753E-12</v>
      </c>
      <c r="AI393" s="77">
        <f t="shared" si="286"/>
        <v>-1.9969680215723213E-12</v>
      </c>
      <c r="AJ393" s="77">
        <f t="shared" si="287"/>
        <v>-1.996968021562017E-12</v>
      </c>
      <c r="AL393" s="78"/>
      <c r="AM393" s="78"/>
      <c r="AN393" s="78"/>
      <c r="AT393" s="78"/>
      <c r="AU393" s="78"/>
      <c r="AV393" s="78"/>
      <c r="BB393" s="78"/>
      <c r="BC393" s="78"/>
      <c r="BD393" s="78"/>
      <c r="BJ393" s="78">
        <v>6.8000000000000003E-10</v>
      </c>
      <c r="BK393" s="78">
        <v>5.2916410864400003</v>
      </c>
      <c r="BL393" s="78">
        <v>26013.121543006899</v>
      </c>
      <c r="BM393" s="77">
        <f t="shared" si="288"/>
        <v>5.1571563929310848E-10</v>
      </c>
      <c r="BN393" s="77">
        <f t="shared" si="289"/>
        <v>5.1560895822175396E-10</v>
      </c>
      <c r="BO393" s="77">
        <f t="shared" si="290"/>
        <v>5.1560895111474563E-10</v>
      </c>
      <c r="BP393" s="77">
        <f t="shared" si="291"/>
        <v>5.1560895111427941E-10</v>
      </c>
      <c r="BR393" s="78">
        <v>5.0000000000000002E-11</v>
      </c>
      <c r="BS393" s="78">
        <v>0.44843767301999998</v>
      </c>
      <c r="BT393" s="78">
        <v>203041.89308344101</v>
      </c>
      <c r="BU393" s="77">
        <f t="shared" si="292"/>
        <v>4.0045318448252087E-11</v>
      </c>
      <c r="BV393" s="77">
        <f t="shared" si="293"/>
        <v>3.9989006968849895E-11</v>
      </c>
      <c r="BW393" s="77">
        <f t="shared" si="294"/>
        <v>3.9989003213249691E-11</v>
      </c>
      <c r="BX393" s="77">
        <f t="shared" si="295"/>
        <v>3.9989003212997181E-11</v>
      </c>
      <c r="BZ393" s="78"/>
      <c r="CA393" s="78"/>
      <c r="CB393" s="78"/>
      <c r="CH393" s="78"/>
      <c r="CI393" s="78"/>
      <c r="CJ393" s="78"/>
      <c r="CP393" s="78"/>
      <c r="CQ393" s="78"/>
      <c r="CR393" s="78"/>
      <c r="CX393" s="78"/>
      <c r="CY393" s="78"/>
      <c r="CZ393" s="78"/>
      <c r="DF393" s="78">
        <v>3.7000000000000001E-10</v>
      </c>
      <c r="DG393" s="78">
        <v>1.6359590850800001</v>
      </c>
      <c r="DH393" s="78">
        <v>50800.032483302501</v>
      </c>
      <c r="DI393" s="77">
        <f t="shared" si="296"/>
        <v>-3.3681180741683949E-10</v>
      </c>
      <c r="DJ393" s="77">
        <f t="shared" si="297"/>
        <v>-3.3673978725742117E-10</v>
      </c>
      <c r="DK393" s="77">
        <f t="shared" si="298"/>
        <v>-3.3673978245769191E-10</v>
      </c>
      <c r="DL393" s="77">
        <f t="shared" si="299"/>
        <v>-3.3673978245736942E-10</v>
      </c>
      <c r="DN393" s="78">
        <v>3.9999999999999998E-11</v>
      </c>
      <c r="DO393" s="78">
        <v>3.5011068824399998</v>
      </c>
      <c r="DP393" s="78">
        <v>74821.134479757093</v>
      </c>
      <c r="DQ393" s="77">
        <f t="shared" si="300"/>
        <v>-3.9214515199348868E-11</v>
      </c>
      <c r="DR393" s="77">
        <f t="shared" si="301"/>
        <v>-3.9219966117389971E-11</v>
      </c>
      <c r="DS393" s="77">
        <f t="shared" si="302"/>
        <v>-3.9219966479849161E-11</v>
      </c>
      <c r="DT393" s="77">
        <f t="shared" si="303"/>
        <v>-3.9219966479872846E-11</v>
      </c>
      <c r="DV393" s="78"/>
      <c r="DW393" s="78"/>
      <c r="DX393" s="78"/>
      <c r="ED393" s="78"/>
      <c r="EE393" s="78"/>
      <c r="EF393" s="78"/>
      <c r="EL393" s="78"/>
      <c r="EM393" s="78"/>
      <c r="EN393" s="78"/>
      <c r="ET393" s="78"/>
      <c r="EU393" s="78"/>
      <c r="EV393" s="78"/>
    </row>
    <row r="394" spans="12:152" s="77" customFormat="1" ht="12.75">
      <c r="L394" s="78"/>
      <c r="N394" s="78">
        <v>2.7400000000000001E-9</v>
      </c>
      <c r="O394" s="78">
        <v>0.15423898790000001</v>
      </c>
      <c r="P394" s="78">
        <v>51951.461487446402</v>
      </c>
      <c r="Q394" s="77">
        <f t="shared" si="276"/>
        <v>1.1638590182033142E-9</v>
      </c>
      <c r="R394" s="77">
        <f t="shared" si="277"/>
        <v>1.1650511256627623E-9</v>
      </c>
      <c r="S394" s="77">
        <f t="shared" si="278"/>
        <v>1.1650512050600414E-9</v>
      </c>
      <c r="T394" s="77">
        <f t="shared" si="279"/>
        <v>1.1650512050652572E-9</v>
      </c>
      <c r="V394" s="78">
        <v>2.5000000000000002E-10</v>
      </c>
      <c r="W394" s="78">
        <v>3.4209517493099999</v>
      </c>
      <c r="X394" s="78">
        <v>956.28915597059995</v>
      </c>
      <c r="Y394" s="77">
        <f t="shared" si="280"/>
        <v>-7.6375823974064003E-11</v>
      </c>
      <c r="Z394" s="77">
        <f t="shared" si="281"/>
        <v>-7.6377930053444404E-11</v>
      </c>
      <c r="AA394" s="77">
        <f t="shared" si="282"/>
        <v>-7.6377930193729815E-11</v>
      </c>
      <c r="AB394" s="77">
        <f t="shared" si="283"/>
        <v>-7.6377930193739121E-11</v>
      </c>
      <c r="AD394" s="78">
        <v>9.9999999999999994E-12</v>
      </c>
      <c r="AE394" s="78">
        <v>3.2652076055500001</v>
      </c>
      <c r="AF394" s="78">
        <v>240452.46032331901</v>
      </c>
      <c r="AG394" s="77">
        <f t="shared" si="284"/>
        <v>-4.998963037305653E-12</v>
      </c>
      <c r="AH394" s="77">
        <f t="shared" si="285"/>
        <v>-4.9796837808730294E-12</v>
      </c>
      <c r="AI394" s="77">
        <f t="shared" si="286"/>
        <v>-4.9796824958622223E-12</v>
      </c>
      <c r="AJ394" s="77">
        <f t="shared" si="287"/>
        <v>-4.9796824957774363E-12</v>
      </c>
      <c r="AL394" s="78"/>
      <c r="AM394" s="78"/>
      <c r="AN394" s="78"/>
      <c r="AT394" s="78"/>
      <c r="AU394" s="78"/>
      <c r="AV394" s="78"/>
      <c r="BB394" s="78"/>
      <c r="BC394" s="78"/>
      <c r="BD394" s="78"/>
      <c r="BJ394" s="78">
        <v>5.4E-10</v>
      </c>
      <c r="BK394" s="78">
        <v>6.0475440790000001E-2</v>
      </c>
      <c r="BL394" s="78">
        <v>52072.713508929701</v>
      </c>
      <c r="BM394" s="77">
        <f t="shared" si="288"/>
        <v>5.0422636008114822E-10</v>
      </c>
      <c r="BN394" s="77">
        <f t="shared" si="289"/>
        <v>5.0431941473799297E-10</v>
      </c>
      <c r="BO394" s="77">
        <f t="shared" si="290"/>
        <v>5.0431942093245669E-10</v>
      </c>
      <c r="BP394" s="77">
        <f t="shared" si="291"/>
        <v>5.0431942093286263E-10</v>
      </c>
      <c r="BR394" s="78">
        <v>6E-11</v>
      </c>
      <c r="BS394" s="78">
        <v>0.61515143576999998</v>
      </c>
      <c r="BT394" s="78">
        <v>126996.940762905</v>
      </c>
      <c r="BU394" s="77">
        <f t="shared" si="292"/>
        <v>5.8941699824359045E-11</v>
      </c>
      <c r="BV394" s="77">
        <f t="shared" si="293"/>
        <v>5.8954841303963772E-11</v>
      </c>
      <c r="BW394" s="77">
        <f t="shared" si="294"/>
        <v>5.8954842176604874E-11</v>
      </c>
      <c r="BX394" s="77">
        <f t="shared" si="295"/>
        <v>5.8954842176663178E-11</v>
      </c>
      <c r="BZ394" s="78"/>
      <c r="CA394" s="78"/>
      <c r="CB394" s="78"/>
      <c r="CH394" s="78"/>
      <c r="CI394" s="78"/>
      <c r="CJ394" s="78"/>
      <c r="CP394" s="78"/>
      <c r="CQ394" s="78"/>
      <c r="CR394" s="78"/>
      <c r="CX394" s="78"/>
      <c r="CY394" s="78"/>
      <c r="CZ394" s="78"/>
      <c r="DF394" s="78">
        <v>3E-10</v>
      </c>
      <c r="DG394" s="78">
        <v>0.15550783905000001</v>
      </c>
      <c r="DH394" s="78">
        <v>104331.942805396</v>
      </c>
      <c r="DI394" s="77">
        <f t="shared" si="296"/>
        <v>2.8932913084687379E-10</v>
      </c>
      <c r="DJ394" s="77">
        <f t="shared" si="297"/>
        <v>2.8925245083586732E-10</v>
      </c>
      <c r="DK394" s="77">
        <f t="shared" si="298"/>
        <v>2.8925244571924232E-10</v>
      </c>
      <c r="DL394" s="77">
        <f t="shared" si="299"/>
        <v>2.8925244571890752E-10</v>
      </c>
      <c r="DN394" s="78">
        <v>3.9999999999999998E-11</v>
      </c>
      <c r="DO394" s="78">
        <v>5.75284691398</v>
      </c>
      <c r="DP394" s="78">
        <v>25138.7275326044</v>
      </c>
      <c r="DQ394" s="77">
        <f t="shared" si="300"/>
        <v>-4.5093947127203337E-12</v>
      </c>
      <c r="DR394" s="77">
        <f t="shared" si="301"/>
        <v>-4.5186383338411819E-12</v>
      </c>
      <c r="DS394" s="77">
        <f t="shared" si="302"/>
        <v>-4.5186389495496733E-12</v>
      </c>
      <c r="DT394" s="77">
        <f t="shared" si="303"/>
        <v>-4.5186389495903392E-12</v>
      </c>
      <c r="DV394" s="78"/>
      <c r="DW394" s="78"/>
      <c r="DX394" s="78"/>
      <c r="ED394" s="78"/>
      <c r="EE394" s="78"/>
      <c r="EF394" s="78"/>
      <c r="EL394" s="78"/>
      <c r="EM394" s="78"/>
      <c r="EN394" s="78"/>
      <c r="ET394" s="78"/>
      <c r="EU394" s="78"/>
      <c r="EV394" s="78"/>
    </row>
    <row r="395" spans="12:152" s="77" customFormat="1" ht="12.75">
      <c r="L395" s="78"/>
      <c r="N395" s="78">
        <v>2.1200000000000001E-9</v>
      </c>
      <c r="O395" s="78">
        <v>1.9555742194500001</v>
      </c>
      <c r="P395" s="78">
        <v>735.87651353180001</v>
      </c>
      <c r="Q395" s="77">
        <f t="shared" si="276"/>
        <v>-1.1148675826638831E-9</v>
      </c>
      <c r="R395" s="77">
        <f t="shared" si="277"/>
        <v>-1.1148798589203833E-9</v>
      </c>
      <c r="S395" s="77">
        <f t="shared" si="278"/>
        <v>-1.1148798597381018E-9</v>
      </c>
      <c r="T395" s="77">
        <f t="shared" si="279"/>
        <v>-1.1148798597381545E-9</v>
      </c>
      <c r="V395" s="78">
        <v>2.8000000000000002E-10</v>
      </c>
      <c r="W395" s="78">
        <v>2.7338627071700001</v>
      </c>
      <c r="X395" s="78">
        <v>27311.720982352799</v>
      </c>
      <c r="Y395" s="77">
        <f t="shared" si="280"/>
        <v>-1.4098925700054064E-10</v>
      </c>
      <c r="Z395" s="77">
        <f t="shared" si="281"/>
        <v>-1.4092812582316154E-10</v>
      </c>
      <c r="AA395" s="77">
        <f t="shared" si="282"/>
        <v>-1.4092812175092096E-10</v>
      </c>
      <c r="AB395" s="77">
        <f t="shared" si="283"/>
        <v>-1.4092812175065278E-10</v>
      </c>
      <c r="AD395" s="78">
        <v>9.9999999999999994E-12</v>
      </c>
      <c r="AE395" s="78">
        <v>5.5228660507100003</v>
      </c>
      <c r="AF395" s="78">
        <v>52125.8096612441</v>
      </c>
      <c r="AG395" s="77">
        <f t="shared" si="284"/>
        <v>7.3226693637675909E-12</v>
      </c>
      <c r="AH395" s="77">
        <f t="shared" si="285"/>
        <v>7.3193842847008991E-12</v>
      </c>
      <c r="AI395" s="77">
        <f t="shared" si="286"/>
        <v>7.3193840658256293E-12</v>
      </c>
      <c r="AJ395" s="77">
        <f t="shared" si="287"/>
        <v>7.3193840658112975E-12</v>
      </c>
      <c r="AL395" s="78"/>
      <c r="AM395" s="78"/>
      <c r="AN395" s="78"/>
      <c r="AT395" s="78"/>
      <c r="AU395" s="78"/>
      <c r="AV395" s="78"/>
      <c r="BB395" s="78"/>
      <c r="BC395" s="78"/>
      <c r="BD395" s="78"/>
      <c r="BJ395" s="78">
        <v>5.3000000000000003E-10</v>
      </c>
      <c r="BK395" s="78">
        <v>6.4193605500000001E-2</v>
      </c>
      <c r="BL395" s="78">
        <v>536.80451209540001</v>
      </c>
      <c r="BM395" s="77">
        <f t="shared" si="288"/>
        <v>-5.1611144001813065E-10</v>
      </c>
      <c r="BN395" s="77">
        <f t="shared" si="289"/>
        <v>-5.1611203863804038E-10</v>
      </c>
      <c r="BO395" s="77">
        <f t="shared" si="290"/>
        <v>-5.16112038677914E-10</v>
      </c>
      <c r="BP395" s="77">
        <f t="shared" si="291"/>
        <v>-5.1611203867791669E-10</v>
      </c>
      <c r="BR395" s="78">
        <v>6E-11</v>
      </c>
      <c r="BS395" s="78">
        <v>3.76267562514</v>
      </c>
      <c r="BT395" s="78">
        <v>110634.688416288</v>
      </c>
      <c r="BU395" s="77">
        <f t="shared" si="292"/>
        <v>5.8915092780541106E-11</v>
      </c>
      <c r="BV395" s="77">
        <f t="shared" si="293"/>
        <v>5.8903435978998057E-11</v>
      </c>
      <c r="BW395" s="77">
        <f t="shared" si="294"/>
        <v>5.8903435200483969E-11</v>
      </c>
      <c r="BX395" s="77">
        <f t="shared" si="295"/>
        <v>5.8903435200433343E-11</v>
      </c>
      <c r="BZ395" s="78"/>
      <c r="CA395" s="78"/>
      <c r="CB395" s="78"/>
      <c r="CH395" s="78"/>
      <c r="CI395" s="78"/>
      <c r="CJ395" s="78"/>
      <c r="CP395" s="78"/>
      <c r="CQ395" s="78"/>
      <c r="CR395" s="78"/>
      <c r="CX395" s="78"/>
      <c r="CY395" s="78"/>
      <c r="CZ395" s="78"/>
      <c r="DF395" s="78">
        <v>2.5999999999999998E-10</v>
      </c>
      <c r="DG395" s="78">
        <v>3.549300809E-2</v>
      </c>
      <c r="DH395" s="78">
        <v>24815.222115946999</v>
      </c>
      <c r="DI395" s="77">
        <f t="shared" si="296"/>
        <v>2.0286036127405378E-10</v>
      </c>
      <c r="DJ395" s="77">
        <f t="shared" si="297"/>
        <v>2.0289769245630514E-10</v>
      </c>
      <c r="DK395" s="77">
        <f t="shared" si="298"/>
        <v>2.0289769494257243E-10</v>
      </c>
      <c r="DL395" s="77">
        <f t="shared" si="299"/>
        <v>2.0289769494273877E-10</v>
      </c>
      <c r="DN395" s="78">
        <v>3.9999999999999998E-11</v>
      </c>
      <c r="DO395" s="78">
        <v>5.44367911308</v>
      </c>
      <c r="DP395" s="78">
        <v>72936.233316339698</v>
      </c>
      <c r="DQ395" s="77">
        <f t="shared" si="300"/>
        <v>-3.9986814827104808E-11</v>
      </c>
      <c r="DR395" s="77">
        <f t="shared" si="301"/>
        <v>-3.9987498698220395E-11</v>
      </c>
      <c r="DS395" s="77">
        <f t="shared" si="302"/>
        <v>-3.998749874316652E-11</v>
      </c>
      <c r="DT395" s="77">
        <f t="shared" si="303"/>
        <v>-3.9987498743169531E-11</v>
      </c>
      <c r="DV395" s="78"/>
      <c r="DW395" s="78"/>
      <c r="DX395" s="78"/>
      <c r="ED395" s="78"/>
      <c r="EE395" s="78"/>
      <c r="EF395" s="78"/>
      <c r="EL395" s="78"/>
      <c r="EM395" s="78"/>
      <c r="EN395" s="78"/>
      <c r="ET395" s="78"/>
      <c r="EU395" s="78"/>
      <c r="EV395" s="78"/>
    </row>
    <row r="396" spans="12:152" s="77" customFormat="1" ht="12.75">
      <c r="L396" s="78"/>
      <c r="N396" s="78">
        <v>2.3600000000000001E-9</v>
      </c>
      <c r="O396" s="78">
        <v>4.2836807083700004</v>
      </c>
      <c r="P396" s="78">
        <v>24079.345602415098</v>
      </c>
      <c r="Q396" s="77">
        <f t="shared" si="276"/>
        <v>-2.1542063191987253E-9</v>
      </c>
      <c r="R396" s="77">
        <f t="shared" si="277"/>
        <v>-2.1539915452837867E-9</v>
      </c>
      <c r="S396" s="77">
        <f t="shared" si="278"/>
        <v>-2.1539915309741552E-9</v>
      </c>
      <c r="T396" s="77">
        <f t="shared" si="279"/>
        <v>-2.1539915309731961E-9</v>
      </c>
      <c r="V396" s="78">
        <v>2.4E-10</v>
      </c>
      <c r="W396" s="78">
        <v>0.82215620694000002</v>
      </c>
      <c r="X396" s="78">
        <v>314.18617986959998</v>
      </c>
      <c r="Y396" s="77">
        <f t="shared" si="280"/>
        <v>1.4542127720631098E-10</v>
      </c>
      <c r="Z396" s="77">
        <f t="shared" si="281"/>
        <v>1.4542072223037005E-10</v>
      </c>
      <c r="AA396" s="77">
        <f t="shared" si="282"/>
        <v>1.4542072219340314E-10</v>
      </c>
      <c r="AB396" s="77">
        <f t="shared" si="283"/>
        <v>1.4542072219340069E-10</v>
      </c>
      <c r="AD396" s="78"/>
      <c r="AE396" s="78"/>
      <c r="AF396" s="78"/>
      <c r="AL396" s="78"/>
      <c r="AM396" s="78"/>
      <c r="AN396" s="78"/>
      <c r="AT396" s="78"/>
      <c r="AU396" s="78"/>
      <c r="AV396" s="78"/>
      <c r="BB396" s="78"/>
      <c r="BC396" s="78"/>
      <c r="BD396" s="78"/>
      <c r="BJ396" s="78">
        <v>5.3000000000000003E-10</v>
      </c>
      <c r="BK396" s="78">
        <v>5.0085268735800001</v>
      </c>
      <c r="BL396" s="78">
        <v>25977.6968203547</v>
      </c>
      <c r="BM396" s="77">
        <f t="shared" si="288"/>
        <v>3.7053275938039421E-10</v>
      </c>
      <c r="BN396" s="77">
        <f t="shared" si="289"/>
        <v>3.7044167179373347E-10</v>
      </c>
      <c r="BO396" s="77">
        <f t="shared" si="290"/>
        <v>3.7044166572568621E-10</v>
      </c>
      <c r="BP396" s="77">
        <f t="shared" si="291"/>
        <v>3.7044166572528761E-10</v>
      </c>
      <c r="BR396" s="78">
        <v>5.0000000000000002E-11</v>
      </c>
      <c r="BS396" s="78">
        <v>3.8795802021700001</v>
      </c>
      <c r="BT396" s="78">
        <v>25440.892308259299</v>
      </c>
      <c r="BU396" s="77">
        <f t="shared" si="292"/>
        <v>2.4845037439321441E-11</v>
      </c>
      <c r="BV396" s="77">
        <f t="shared" si="293"/>
        <v>2.4855249618915775E-11</v>
      </c>
      <c r="BW396" s="77">
        <f t="shared" si="294"/>
        <v>2.4855250299102483E-11</v>
      </c>
      <c r="BX396" s="77">
        <f t="shared" si="295"/>
        <v>2.4855250299146873E-11</v>
      </c>
      <c r="BZ396" s="78"/>
      <c r="CA396" s="78"/>
      <c r="CB396" s="78"/>
      <c r="CH396" s="78"/>
      <c r="CI396" s="78"/>
      <c r="CJ396" s="78"/>
      <c r="CP396" s="78"/>
      <c r="CQ396" s="78"/>
      <c r="CR396" s="78"/>
      <c r="CX396" s="78"/>
      <c r="CY396" s="78"/>
      <c r="CZ396" s="78"/>
      <c r="DF396" s="78">
        <v>2.5999999999999998E-10</v>
      </c>
      <c r="DG396" s="78">
        <v>1.0387133743200001</v>
      </c>
      <c r="DH396" s="78">
        <v>24292.644697853098</v>
      </c>
      <c r="DI396" s="77">
        <f t="shared" si="296"/>
        <v>-3.5235781563172033E-11</v>
      </c>
      <c r="DJ396" s="77">
        <f t="shared" si="297"/>
        <v>-3.5293676186675895E-11</v>
      </c>
      <c r="DK396" s="77">
        <f t="shared" si="298"/>
        <v>-3.5293680042965764E-11</v>
      </c>
      <c r="DL396" s="77">
        <f t="shared" si="299"/>
        <v>-3.5293680043222003E-11</v>
      </c>
      <c r="DN396" s="78">
        <v>3.9999999999999998E-11</v>
      </c>
      <c r="DO396" s="78">
        <v>1.6049397866399999</v>
      </c>
      <c r="DP396" s="78">
        <v>176953.98994186701</v>
      </c>
      <c r="DQ396" s="77">
        <f t="shared" si="300"/>
        <v>3.1902944487344664E-11</v>
      </c>
      <c r="DR396" s="77">
        <f t="shared" si="301"/>
        <v>3.194240373527914E-11</v>
      </c>
      <c r="DS396" s="77">
        <f t="shared" si="302"/>
        <v>3.194240636080536E-11</v>
      </c>
      <c r="DT396" s="77">
        <f t="shared" si="303"/>
        <v>3.1942406360977801E-11</v>
      </c>
      <c r="DV396" s="78"/>
      <c r="DW396" s="78"/>
      <c r="DX396" s="78"/>
      <c r="ED396" s="78"/>
      <c r="EE396" s="78"/>
      <c r="EF396" s="78"/>
      <c r="EL396" s="78"/>
      <c r="EM396" s="78"/>
      <c r="EN396" s="78"/>
      <c r="ET396" s="78"/>
      <c r="EU396" s="78"/>
      <c r="EV396" s="78"/>
    </row>
    <row r="397" spans="12:152" s="77" customFormat="1" ht="12.75">
      <c r="L397" s="78"/>
      <c r="N397" s="78">
        <v>2.0599999999999999E-9</v>
      </c>
      <c r="O397" s="78">
        <v>5.8697294652799998</v>
      </c>
      <c r="P397" s="78">
        <v>52072.713508929701</v>
      </c>
      <c r="Q397" s="77">
        <f t="shared" si="276"/>
        <v>2.0480215777127957E-9</v>
      </c>
      <c r="R397" s="77">
        <f t="shared" si="277"/>
        <v>2.0479144718708394E-9</v>
      </c>
      <c r="S397" s="77">
        <f t="shared" si="278"/>
        <v>2.0479144647206981E-9</v>
      </c>
      <c r="T397" s="77">
        <f t="shared" si="279"/>
        <v>2.0479144647202295E-9</v>
      </c>
      <c r="V397" s="78">
        <v>2.5000000000000002E-10</v>
      </c>
      <c r="W397" s="78">
        <v>5.2168160017799998</v>
      </c>
      <c r="X397" s="78">
        <v>25241.820306823</v>
      </c>
      <c r="Y397" s="77">
        <f t="shared" si="280"/>
        <v>-2.3482731817149271E-10</v>
      </c>
      <c r="Z397" s="77">
        <f t="shared" si="281"/>
        <v>-2.3484734114401396E-10</v>
      </c>
      <c r="AA397" s="77">
        <f t="shared" si="282"/>
        <v>-2.348473424773147E-10</v>
      </c>
      <c r="AB397" s="77">
        <f t="shared" si="283"/>
        <v>-2.3484734247740481E-10</v>
      </c>
      <c r="AD397" s="78"/>
      <c r="AE397" s="78"/>
      <c r="AF397" s="78"/>
      <c r="AL397" s="78"/>
      <c r="AM397" s="78"/>
      <c r="AN397" s="78"/>
      <c r="AT397" s="78"/>
      <c r="AU397" s="78"/>
      <c r="AV397" s="78"/>
      <c r="BB397" s="78"/>
      <c r="BC397" s="78"/>
      <c r="BD397" s="78"/>
      <c r="BJ397" s="78">
        <v>5.1999999999999996E-10</v>
      </c>
      <c r="BK397" s="78">
        <v>4.1740388603999996</v>
      </c>
      <c r="BL397" s="78">
        <v>25131.613985603501</v>
      </c>
      <c r="BM397" s="77">
        <f t="shared" si="288"/>
        <v>-5.1827205739413549E-10</v>
      </c>
      <c r="BN397" s="77">
        <f t="shared" si="289"/>
        <v>-5.1826219505369559E-10</v>
      </c>
      <c r="BO397" s="77">
        <f t="shared" si="290"/>
        <v>-5.1826219439583378E-10</v>
      </c>
      <c r="BP397" s="77">
        <f t="shared" si="291"/>
        <v>-5.1826219439579035E-10</v>
      </c>
      <c r="BR397" s="78">
        <v>6E-11</v>
      </c>
      <c r="BS397" s="78">
        <v>6.1289854729000002</v>
      </c>
      <c r="BT397" s="78">
        <v>132658.272812057</v>
      </c>
      <c r="BU397" s="77">
        <f t="shared" si="292"/>
        <v>5.0994169063991099E-11</v>
      </c>
      <c r="BV397" s="77">
        <f t="shared" si="293"/>
        <v>5.0955327395400457E-11</v>
      </c>
      <c r="BW397" s="77">
        <f t="shared" si="294"/>
        <v>5.0955324805606714E-11</v>
      </c>
      <c r="BX397" s="77">
        <f t="shared" si="295"/>
        <v>5.0955324805433847E-11</v>
      </c>
      <c r="BZ397" s="78"/>
      <c r="CA397" s="78"/>
      <c r="CB397" s="78"/>
      <c r="CH397" s="78"/>
      <c r="CI397" s="78"/>
      <c r="CJ397" s="78"/>
      <c r="CP397" s="78"/>
      <c r="CQ397" s="78"/>
      <c r="CR397" s="78"/>
      <c r="CX397" s="78"/>
      <c r="CY397" s="78"/>
      <c r="CZ397" s="78"/>
      <c r="DF397" s="78">
        <v>2.5999999999999998E-10</v>
      </c>
      <c r="DG397" s="78">
        <v>3.5455741253499999</v>
      </c>
      <c r="DH397" s="78">
        <v>156100.82065856899</v>
      </c>
      <c r="DI397" s="77">
        <f t="shared" si="296"/>
        <v>1.0133576133674559E-10</v>
      </c>
      <c r="DJ397" s="77">
        <f t="shared" si="297"/>
        <v>1.0098985798524058E-10</v>
      </c>
      <c r="DK397" s="77">
        <f t="shared" si="298"/>
        <v>1.0098983493761488E-10</v>
      </c>
      <c r="DL397" s="77">
        <f t="shared" si="299"/>
        <v>1.0098983493608956E-10</v>
      </c>
      <c r="DN397" s="78">
        <v>3.9999999999999998E-11</v>
      </c>
      <c r="DO397" s="78">
        <v>1.93554854399</v>
      </c>
      <c r="DP397" s="78">
        <v>50049.928875769103</v>
      </c>
      <c r="DQ397" s="77">
        <f t="shared" si="300"/>
        <v>2.5169699246609314E-11</v>
      </c>
      <c r="DR397" s="77">
        <f t="shared" si="301"/>
        <v>2.5184091934394733E-11</v>
      </c>
      <c r="DS397" s="77">
        <f t="shared" si="302"/>
        <v>2.5184092892909755E-11</v>
      </c>
      <c r="DT397" s="77">
        <f t="shared" si="303"/>
        <v>2.5184092892973351E-11</v>
      </c>
      <c r="DV397" s="78"/>
      <c r="DW397" s="78"/>
      <c r="DX397" s="78"/>
      <c r="ED397" s="78"/>
      <c r="EE397" s="78"/>
      <c r="EF397" s="78"/>
      <c r="EL397" s="78"/>
      <c r="EM397" s="78"/>
      <c r="EN397" s="78"/>
      <c r="ET397" s="78"/>
      <c r="EU397" s="78"/>
      <c r="EV397" s="78"/>
    </row>
    <row r="398" spans="12:152" s="77" customFormat="1" ht="12.75">
      <c r="L398" s="78"/>
      <c r="N398" s="78">
        <v>2.0099999999999999E-9</v>
      </c>
      <c r="O398" s="78">
        <v>1.6122687707000001</v>
      </c>
      <c r="P398" s="78">
        <v>25241.820306823</v>
      </c>
      <c r="Q398" s="77">
        <f t="shared" si="276"/>
        <v>1.9972329680252249E-9</v>
      </c>
      <c r="R398" s="77">
        <f t="shared" si="277"/>
        <v>1.9971800921571143E-9</v>
      </c>
      <c r="S398" s="77">
        <f t="shared" si="278"/>
        <v>1.9971800886314327E-9</v>
      </c>
      <c r="T398" s="77">
        <f t="shared" si="279"/>
        <v>1.997180088631194E-9</v>
      </c>
      <c r="V398" s="78">
        <v>2.5000000000000002E-10</v>
      </c>
      <c r="W398" s="78">
        <v>3.5737283354299998</v>
      </c>
      <c r="X398" s="78">
        <v>52712.610795243701</v>
      </c>
      <c r="Y398" s="77">
        <f t="shared" si="280"/>
        <v>2.3640228153419634E-10</v>
      </c>
      <c r="Z398" s="77">
        <f t="shared" si="281"/>
        <v>2.364419147604253E-10</v>
      </c>
      <c r="AA398" s="77">
        <f t="shared" si="282"/>
        <v>2.3644191739851649E-10</v>
      </c>
      <c r="AB398" s="77">
        <f t="shared" si="283"/>
        <v>2.364419173986873E-10</v>
      </c>
      <c r="AD398" s="78"/>
      <c r="AE398" s="78"/>
      <c r="AF398" s="78"/>
      <c r="AL398" s="78"/>
      <c r="AM398" s="78"/>
      <c r="AN398" s="78"/>
      <c r="AT398" s="78"/>
      <c r="AU398" s="78"/>
      <c r="AV398" s="78"/>
      <c r="BB398" s="78"/>
      <c r="BC398" s="78"/>
      <c r="BD398" s="78"/>
      <c r="BJ398" s="78">
        <v>5.1999999999999996E-10</v>
      </c>
      <c r="BK398" s="78">
        <v>3.3103693541500001</v>
      </c>
      <c r="BL398" s="78">
        <v>7880.0891533389904</v>
      </c>
      <c r="BM398" s="77">
        <f t="shared" si="288"/>
        <v>-4.6609855572526829E-10</v>
      </c>
      <c r="BN398" s="77">
        <f t="shared" si="289"/>
        <v>-4.6611536238929605E-10</v>
      </c>
      <c r="BO398" s="77">
        <f t="shared" si="290"/>
        <v>-4.6611536350870344E-10</v>
      </c>
      <c r="BP398" s="77">
        <f t="shared" si="291"/>
        <v>-4.6611536350877727E-10</v>
      </c>
      <c r="BR398" s="78">
        <v>6E-11</v>
      </c>
      <c r="BS398" s="78">
        <v>1.7858985844599999</v>
      </c>
      <c r="BT398" s="78">
        <v>76681.750076439494</v>
      </c>
      <c r="BU398" s="77">
        <f t="shared" si="292"/>
        <v>-4.4576318542031632E-11</v>
      </c>
      <c r="BV398" s="77">
        <f t="shared" si="293"/>
        <v>-4.4604799440768609E-11</v>
      </c>
      <c r="BW398" s="77">
        <f t="shared" si="294"/>
        <v>-4.4604801337129839E-11</v>
      </c>
      <c r="BX398" s="77">
        <f t="shared" si="295"/>
        <v>-4.4604801337253025E-11</v>
      </c>
      <c r="BZ398" s="78"/>
      <c r="CA398" s="78"/>
      <c r="CB398" s="78"/>
      <c r="CH398" s="78"/>
      <c r="CI398" s="78"/>
      <c r="CJ398" s="78"/>
      <c r="CP398" s="78"/>
      <c r="CQ398" s="78"/>
      <c r="CR398" s="78"/>
      <c r="CX398" s="78"/>
      <c r="CY398" s="78"/>
      <c r="CZ398" s="78"/>
      <c r="DF398" s="78">
        <v>2.7E-10</v>
      </c>
      <c r="DG398" s="78">
        <v>0.60333270858999999</v>
      </c>
      <c r="DH398" s="78">
        <v>111590.28815789599</v>
      </c>
      <c r="DI398" s="77">
        <f t="shared" si="296"/>
        <v>-1.9259350524833077E-10</v>
      </c>
      <c r="DJ398" s="77">
        <f t="shared" si="297"/>
        <v>-1.927887631381949E-10</v>
      </c>
      <c r="DK398" s="77">
        <f t="shared" si="298"/>
        <v>-1.9278877613746452E-10</v>
      </c>
      <c r="DL398" s="77">
        <f t="shared" si="299"/>
        <v>-1.9278877613832412E-10</v>
      </c>
      <c r="DN398" s="78">
        <v>3E-11</v>
      </c>
      <c r="DO398" s="78">
        <v>3.9005313099099999</v>
      </c>
      <c r="DP398" s="78">
        <v>107794.187511262</v>
      </c>
      <c r="DQ398" s="77">
        <f t="shared" si="300"/>
        <v>-2.99981191161403E-11</v>
      </c>
      <c r="DR398" s="77">
        <f t="shared" si="301"/>
        <v>-2.9997769181342442E-11</v>
      </c>
      <c r="DS398" s="77">
        <f t="shared" si="302"/>
        <v>-2.9997769157039623E-11</v>
      </c>
      <c r="DT398" s="77">
        <f t="shared" si="303"/>
        <v>-2.9997769157038001E-11</v>
      </c>
      <c r="DV398" s="78"/>
      <c r="DW398" s="78"/>
      <c r="DX398" s="78"/>
      <c r="ED398" s="78"/>
      <c r="EE398" s="78"/>
      <c r="EF398" s="78"/>
      <c r="EL398" s="78"/>
      <c r="EM398" s="78"/>
      <c r="EN398" s="78"/>
      <c r="ET398" s="78"/>
      <c r="EU398" s="78"/>
      <c r="EV398" s="78"/>
    </row>
    <row r="399" spans="12:152" s="77" customFormat="1" ht="12.75">
      <c r="L399" s="78"/>
      <c r="N399" s="78">
        <v>2.3499999999999999E-9</v>
      </c>
      <c r="O399" s="78">
        <v>3.6044625108799999</v>
      </c>
      <c r="P399" s="78">
        <v>104371.28232719599</v>
      </c>
      <c r="Q399" s="77">
        <f t="shared" si="276"/>
        <v>-2.3127549748351204E-9</v>
      </c>
      <c r="R399" s="77">
        <f t="shared" si="277"/>
        <v>-2.3123514962070595E-9</v>
      </c>
      <c r="S399" s="77">
        <f t="shared" si="278"/>
        <v>-2.3123514692595831E-9</v>
      </c>
      <c r="T399" s="77">
        <f t="shared" si="279"/>
        <v>-2.3123514692577732E-9</v>
      </c>
      <c r="V399" s="78">
        <v>2.7E-10</v>
      </c>
      <c r="W399" s="78">
        <v>5.0518352071099999</v>
      </c>
      <c r="X399" s="78">
        <v>105940.68546158</v>
      </c>
      <c r="Y399" s="77">
        <f t="shared" si="280"/>
        <v>-1.104426010116644E-10</v>
      </c>
      <c r="Z399" s="77">
        <f t="shared" si="281"/>
        <v>-1.1020106428236035E-10</v>
      </c>
      <c r="AA399" s="77">
        <f t="shared" si="282"/>
        <v>-1.1020104819010547E-10</v>
      </c>
      <c r="AB399" s="77">
        <f t="shared" si="283"/>
        <v>-1.1020104818904063E-10</v>
      </c>
      <c r="AD399" s="78"/>
      <c r="AE399" s="78"/>
      <c r="AF399" s="78"/>
      <c r="AL399" s="78"/>
      <c r="AM399" s="78"/>
      <c r="AN399" s="78"/>
      <c r="AT399" s="78"/>
      <c r="AU399" s="78"/>
      <c r="AV399" s="78"/>
      <c r="BB399" s="78"/>
      <c r="BC399" s="78"/>
      <c r="BD399" s="78"/>
      <c r="BJ399" s="78">
        <v>6.9999999999999996E-10</v>
      </c>
      <c r="BK399" s="78">
        <v>6.1070230046900003</v>
      </c>
      <c r="BL399" s="78">
        <v>52278.8990573669</v>
      </c>
      <c r="BM399" s="77">
        <f t="shared" si="288"/>
        <v>3.7004134623955501E-10</v>
      </c>
      <c r="BN399" s="77">
        <f t="shared" si="289"/>
        <v>3.6975390843223888E-10</v>
      </c>
      <c r="BO399" s="77">
        <f t="shared" si="290"/>
        <v>3.6975388928316244E-10</v>
      </c>
      <c r="BP399" s="77">
        <f t="shared" si="291"/>
        <v>3.6975388928191231E-10</v>
      </c>
      <c r="BR399" s="78">
        <v>6E-11</v>
      </c>
      <c r="BS399" s="78">
        <v>3.3194200346399998</v>
      </c>
      <c r="BT399" s="78">
        <v>25881.717593137</v>
      </c>
      <c r="BU399" s="77">
        <f t="shared" si="292"/>
        <v>-2.2410000542866658E-11</v>
      </c>
      <c r="BV399" s="77">
        <f t="shared" si="293"/>
        <v>-2.2423327171762804E-11</v>
      </c>
      <c r="BW399" s="77">
        <f t="shared" si="294"/>
        <v>-2.242332805940545E-11</v>
      </c>
      <c r="BX399" s="77">
        <f t="shared" si="295"/>
        <v>-2.2423328059463973E-11</v>
      </c>
      <c r="BZ399" s="78"/>
      <c r="CA399" s="78"/>
      <c r="CB399" s="78"/>
      <c r="CH399" s="78"/>
      <c r="CI399" s="78"/>
      <c r="CJ399" s="78"/>
      <c r="CP399" s="78"/>
      <c r="CQ399" s="78"/>
      <c r="CR399" s="78"/>
      <c r="CX399" s="78"/>
      <c r="CY399" s="78"/>
      <c r="CZ399" s="78"/>
      <c r="DF399" s="78">
        <v>3.1000000000000002E-10</v>
      </c>
      <c r="DG399" s="78">
        <v>3.3554055611</v>
      </c>
      <c r="DH399" s="78">
        <v>126996.940762905</v>
      </c>
      <c r="DI399" s="77">
        <f t="shared" si="296"/>
        <v>-3.0297858235996914E-10</v>
      </c>
      <c r="DJ399" s="77">
        <f t="shared" si="297"/>
        <v>-3.0290129171633775E-10</v>
      </c>
      <c r="DK399" s="77">
        <f t="shared" si="298"/>
        <v>-3.0290128655409307E-10</v>
      </c>
      <c r="DL399" s="77">
        <f t="shared" si="299"/>
        <v>-3.0290128655374819E-10</v>
      </c>
      <c r="DN399" s="78">
        <v>3E-11</v>
      </c>
      <c r="DO399" s="78">
        <v>5.4542968305799997</v>
      </c>
      <c r="DP399" s="78">
        <v>44295.717129809404</v>
      </c>
      <c r="DQ399" s="77">
        <f t="shared" si="300"/>
        <v>5.5271824062961689E-12</v>
      </c>
      <c r="DR399" s="77">
        <f t="shared" si="301"/>
        <v>5.5150980698794845E-12</v>
      </c>
      <c r="DS399" s="77">
        <f t="shared" si="302"/>
        <v>5.5150972649127419E-12</v>
      </c>
      <c r="DT399" s="77">
        <f t="shared" si="303"/>
        <v>5.515097264859102E-12</v>
      </c>
      <c r="DV399" s="78"/>
      <c r="DW399" s="78"/>
      <c r="DX399" s="78"/>
      <c r="ED399" s="78"/>
      <c r="EE399" s="78"/>
      <c r="EF399" s="78"/>
      <c r="EL399" s="78"/>
      <c r="EM399" s="78"/>
      <c r="EN399" s="78"/>
      <c r="ET399" s="78"/>
      <c r="EU399" s="78"/>
      <c r="EV399" s="78"/>
    </row>
    <row r="400" spans="12:152" s="77" customFormat="1" ht="12.75">
      <c r="L400" s="78"/>
      <c r="N400" s="78">
        <v>2.2900000000000002E-9</v>
      </c>
      <c r="O400" s="78">
        <v>3.6618736367200002</v>
      </c>
      <c r="P400" s="78">
        <v>1596.1864422845999</v>
      </c>
      <c r="Q400" s="77">
        <f t="shared" si="276"/>
        <v>1.0491570356239639E-9</v>
      </c>
      <c r="R400" s="77">
        <f t="shared" si="277"/>
        <v>1.0491870950601259E-9</v>
      </c>
      <c r="S400" s="77">
        <f t="shared" si="278"/>
        <v>1.0491870970623722E-9</v>
      </c>
      <c r="T400" s="77">
        <f t="shared" si="279"/>
        <v>1.049187097062506E-9</v>
      </c>
      <c r="V400" s="78">
        <v>3.1000000000000002E-10</v>
      </c>
      <c r="W400" s="78">
        <v>2.2546252078900002</v>
      </c>
      <c r="X400" s="78">
        <v>26720.686880887301</v>
      </c>
      <c r="Y400" s="77">
        <f t="shared" si="280"/>
        <v>5.6683575137344889E-11</v>
      </c>
      <c r="Z400" s="77">
        <f t="shared" si="281"/>
        <v>5.660822968701048E-11</v>
      </c>
      <c r="AA400" s="77">
        <f t="shared" si="282"/>
        <v>5.6608224668142106E-11</v>
      </c>
      <c r="AB400" s="77">
        <f t="shared" si="283"/>
        <v>5.6608224667812934E-11</v>
      </c>
      <c r="AD400" s="78"/>
      <c r="AE400" s="78"/>
      <c r="AF400" s="78"/>
      <c r="AL400" s="78"/>
      <c r="AM400" s="78"/>
      <c r="AN400" s="78"/>
      <c r="AT400" s="78"/>
      <c r="AU400" s="78"/>
      <c r="AV400" s="78"/>
      <c r="BB400" s="78"/>
      <c r="BC400" s="78"/>
      <c r="BD400" s="78"/>
      <c r="BJ400" s="78">
        <v>5.9000000000000003E-10</v>
      </c>
      <c r="BK400" s="78">
        <v>1.9797132367400001</v>
      </c>
      <c r="BL400" s="78">
        <v>51219.5171271777</v>
      </c>
      <c r="BM400" s="77">
        <f t="shared" si="288"/>
        <v>4.3858868267636494E-10</v>
      </c>
      <c r="BN400" s="77">
        <f t="shared" si="289"/>
        <v>4.3877564029241773E-10</v>
      </c>
      <c r="BO400" s="77">
        <f t="shared" si="290"/>
        <v>4.3877565274238246E-10</v>
      </c>
      <c r="BP400" s="77">
        <f t="shared" si="291"/>
        <v>4.3877565274318958E-10</v>
      </c>
      <c r="BR400" s="78">
        <v>5.0000000000000002E-11</v>
      </c>
      <c r="BS400" s="78">
        <v>4.8361047637599999</v>
      </c>
      <c r="BT400" s="78">
        <v>78417.488235207304</v>
      </c>
      <c r="BU400" s="77">
        <f t="shared" si="292"/>
        <v>-4.5177540022953403E-11</v>
      </c>
      <c r="BV400" s="77">
        <f t="shared" si="293"/>
        <v>-4.5193071191758583E-11</v>
      </c>
      <c r="BW400" s="77">
        <f t="shared" si="294"/>
        <v>-4.5193072225495914E-11</v>
      </c>
      <c r="BX400" s="77">
        <f t="shared" si="295"/>
        <v>-4.5193072225564001E-11</v>
      </c>
      <c r="BZ400" s="78"/>
      <c r="CA400" s="78"/>
      <c r="CB400" s="78"/>
      <c r="CH400" s="78"/>
      <c r="CI400" s="78"/>
      <c r="CJ400" s="78"/>
      <c r="CP400" s="78"/>
      <c r="CQ400" s="78"/>
      <c r="CR400" s="78"/>
      <c r="CX400" s="78"/>
      <c r="CY400" s="78"/>
      <c r="CZ400" s="78"/>
      <c r="DF400" s="78">
        <v>2.5999999999999998E-10</v>
      </c>
      <c r="DG400" s="78">
        <v>5.7393780582199998</v>
      </c>
      <c r="DH400" s="78">
        <v>54294.570143526696</v>
      </c>
      <c r="DI400" s="77">
        <f t="shared" si="296"/>
        <v>2.5998974837721435E-10</v>
      </c>
      <c r="DJ400" s="77">
        <f t="shared" si="297"/>
        <v>2.5999087534716291E-10</v>
      </c>
      <c r="DK400" s="77">
        <f t="shared" si="298"/>
        <v>2.5999087542004518E-10</v>
      </c>
      <c r="DL400" s="77">
        <f t="shared" si="299"/>
        <v>2.5999087542005004E-10</v>
      </c>
      <c r="DN400" s="78">
        <v>3.9999999999999998E-11</v>
      </c>
      <c r="DO400" s="78">
        <v>0.60054840458000003</v>
      </c>
      <c r="DP400" s="78">
        <v>104347.73123093801</v>
      </c>
      <c r="DQ400" s="77">
        <f t="shared" si="300"/>
        <v>3.9838165724625263E-11</v>
      </c>
      <c r="DR400" s="77">
        <f t="shared" si="301"/>
        <v>3.9841617288370223E-11</v>
      </c>
      <c r="DS400" s="77">
        <f t="shared" si="302"/>
        <v>3.9841617517041583E-11</v>
      </c>
      <c r="DT400" s="77">
        <f t="shared" si="303"/>
        <v>3.984161751705695E-11</v>
      </c>
      <c r="DV400" s="78"/>
      <c r="DW400" s="78"/>
      <c r="DX400" s="78"/>
      <c r="ED400" s="78"/>
      <c r="EE400" s="78"/>
      <c r="EF400" s="78"/>
      <c r="EL400" s="78"/>
      <c r="EM400" s="78"/>
      <c r="EN400" s="78"/>
      <c r="ET400" s="78"/>
      <c r="EU400" s="78"/>
      <c r="EV400" s="78"/>
    </row>
    <row r="401" spans="12:152" s="77" customFormat="1" ht="12.75">
      <c r="L401" s="78"/>
      <c r="N401" s="78">
        <v>1.9800000000000002E-9</v>
      </c>
      <c r="O401" s="78">
        <v>5.8529812635200003</v>
      </c>
      <c r="P401" s="78">
        <v>52815.703569462399</v>
      </c>
      <c r="Q401" s="77">
        <f t="shared" si="276"/>
        <v>-8.9351023198002114E-10</v>
      </c>
      <c r="R401" s="77">
        <f t="shared" si="277"/>
        <v>-8.9264674074914757E-10</v>
      </c>
      <c r="S401" s="77">
        <f t="shared" si="278"/>
        <v>-8.9264668322497311E-10</v>
      </c>
      <c r="T401" s="77">
        <f t="shared" si="279"/>
        <v>-8.9264668322115557E-10</v>
      </c>
      <c r="V401" s="78">
        <v>2.5000000000000002E-10</v>
      </c>
      <c r="W401" s="78">
        <v>4.8689093108200003</v>
      </c>
      <c r="X401" s="78">
        <v>104778.210757172</v>
      </c>
      <c r="Y401" s="77">
        <f t="shared" si="280"/>
        <v>-9.7521210934032279E-11</v>
      </c>
      <c r="Z401" s="77">
        <f t="shared" si="281"/>
        <v>-9.7298019519282795E-11</v>
      </c>
      <c r="AA401" s="77">
        <f t="shared" si="282"/>
        <v>-9.7298004649478449E-11</v>
      </c>
      <c r="AB401" s="77">
        <f t="shared" si="283"/>
        <v>-9.7298004648509743E-11</v>
      </c>
      <c r="AD401" s="78"/>
      <c r="AE401" s="78"/>
      <c r="AF401" s="78"/>
      <c r="AL401" s="78"/>
      <c r="AM401" s="78"/>
      <c r="AN401" s="78"/>
      <c r="AT401" s="78"/>
      <c r="AU401" s="78"/>
      <c r="AV401" s="78"/>
      <c r="BB401" s="78"/>
      <c r="BC401" s="78"/>
      <c r="BD401" s="78"/>
      <c r="BJ401" s="78">
        <v>5.1999999999999996E-10</v>
      </c>
      <c r="BK401" s="78">
        <v>0.17883872580999999</v>
      </c>
      <c r="BL401" s="78">
        <v>224.34479570190001</v>
      </c>
      <c r="BM401" s="77">
        <f t="shared" si="288"/>
        <v>2.5191609294087658E-10</v>
      </c>
      <c r="BN401" s="77">
        <f t="shared" si="289"/>
        <v>2.5191514875238923E-10</v>
      </c>
      <c r="BO401" s="77">
        <f t="shared" si="290"/>
        <v>2.5191514868949682E-10</v>
      </c>
      <c r="BP401" s="77">
        <f t="shared" si="291"/>
        <v>2.5191514868949269E-10</v>
      </c>
      <c r="BR401" s="78">
        <v>5.0000000000000002E-11</v>
      </c>
      <c r="BS401" s="78">
        <v>1.62128192664</v>
      </c>
      <c r="BT401" s="78">
        <v>65831.666774324796</v>
      </c>
      <c r="BU401" s="77">
        <f t="shared" si="292"/>
        <v>2.5416661812030269E-11</v>
      </c>
      <c r="BV401" s="77">
        <f t="shared" si="293"/>
        <v>2.5442881822525412E-11</v>
      </c>
      <c r="BW401" s="77">
        <f t="shared" si="294"/>
        <v>2.5442883568721893E-11</v>
      </c>
      <c r="BX401" s="77">
        <f t="shared" si="295"/>
        <v>2.5442883568839333E-11</v>
      </c>
      <c r="BZ401" s="78"/>
      <c r="CA401" s="78"/>
      <c r="CB401" s="78"/>
      <c r="CH401" s="78"/>
      <c r="CI401" s="78"/>
      <c r="CJ401" s="78"/>
      <c r="CP401" s="78"/>
      <c r="CQ401" s="78"/>
      <c r="CR401" s="78"/>
      <c r="CX401" s="78"/>
      <c r="CY401" s="78"/>
      <c r="CZ401" s="78"/>
      <c r="DF401" s="78">
        <v>2.5999999999999998E-10</v>
      </c>
      <c r="DG401" s="78">
        <v>2.7974388510099999</v>
      </c>
      <c r="DH401" s="78">
        <v>86457.984757931103</v>
      </c>
      <c r="DI401" s="77">
        <f t="shared" si="296"/>
        <v>1.5188932977603443E-10</v>
      </c>
      <c r="DJ401" s="77">
        <f t="shared" si="297"/>
        <v>1.5205807310219716E-10</v>
      </c>
      <c r="DK401" s="77">
        <f t="shared" si="298"/>
        <v>1.5205808433892978E-10</v>
      </c>
      <c r="DL401" s="77">
        <f t="shared" si="299"/>
        <v>1.5205808433967308E-10</v>
      </c>
      <c r="DN401" s="78">
        <v>3.9999999999999998E-11</v>
      </c>
      <c r="DO401" s="78">
        <v>0.88305624488000001</v>
      </c>
      <c r="DP401" s="78">
        <v>60055.895436487299</v>
      </c>
      <c r="DQ401" s="77">
        <f t="shared" si="300"/>
        <v>2.462612901847465E-11</v>
      </c>
      <c r="DR401" s="77">
        <f t="shared" si="301"/>
        <v>2.4643638733294833E-11</v>
      </c>
      <c r="DS401" s="77">
        <f t="shared" si="302"/>
        <v>2.4643639899362085E-11</v>
      </c>
      <c r="DT401" s="77">
        <f t="shared" si="303"/>
        <v>2.4643639899439093E-11</v>
      </c>
      <c r="DV401" s="78"/>
      <c r="DW401" s="78"/>
      <c r="DX401" s="78"/>
      <c r="ED401" s="78"/>
      <c r="EE401" s="78"/>
      <c r="EF401" s="78"/>
      <c r="EL401" s="78"/>
      <c r="EM401" s="78"/>
      <c r="EN401" s="78"/>
      <c r="ET401" s="78"/>
      <c r="EU401" s="78"/>
      <c r="EV401" s="78"/>
    </row>
    <row r="402" spans="12:152" s="77" customFormat="1" ht="12.75">
      <c r="L402" s="78"/>
      <c r="N402" s="78">
        <v>2.1999999999999998E-9</v>
      </c>
      <c r="O402" s="78">
        <v>1.3954154761199999</v>
      </c>
      <c r="P402" s="78">
        <v>32769.127994973802</v>
      </c>
      <c r="Q402" s="77">
        <f t="shared" si="276"/>
        <v>-7.4645659128102942E-10</v>
      </c>
      <c r="R402" s="77">
        <f t="shared" si="277"/>
        <v>-7.4582914769856737E-10</v>
      </c>
      <c r="S402" s="77">
        <f t="shared" si="278"/>
        <v>-7.4582910590236951E-10</v>
      </c>
      <c r="T402" s="77">
        <f t="shared" si="279"/>
        <v>-7.4582910589960476E-10</v>
      </c>
      <c r="V402" s="78">
        <v>2.3000000000000001E-10</v>
      </c>
      <c r="W402" s="78">
        <v>3.0165938799799998</v>
      </c>
      <c r="X402" s="78">
        <v>52182.434842048402</v>
      </c>
      <c r="Y402" s="77">
        <f t="shared" si="280"/>
        <v>-2.092731709511032E-10</v>
      </c>
      <c r="Z402" s="77">
        <f t="shared" si="281"/>
        <v>-2.0922708060301405E-10</v>
      </c>
      <c r="AA402" s="77">
        <f t="shared" si="282"/>
        <v>-2.0922707753131878E-10</v>
      </c>
      <c r="AB402" s="77">
        <f t="shared" si="283"/>
        <v>-2.0922707753111243E-10</v>
      </c>
      <c r="AD402" s="78"/>
      <c r="AE402" s="78"/>
      <c r="AF402" s="78"/>
      <c r="AL402" s="78"/>
      <c r="AM402" s="78"/>
      <c r="AN402" s="78"/>
      <c r="AT402" s="78"/>
      <c r="AU402" s="78"/>
      <c r="AV402" s="78"/>
      <c r="BB402" s="78"/>
      <c r="BC402" s="78"/>
      <c r="BD402" s="78"/>
      <c r="BJ402" s="78">
        <v>5.7E-10</v>
      </c>
      <c r="BK402" s="78">
        <v>2.6461612272199999</v>
      </c>
      <c r="BL402" s="78">
        <v>52125.8096612441</v>
      </c>
      <c r="BM402" s="77">
        <f t="shared" si="288"/>
        <v>-5.0446024032237758E-10</v>
      </c>
      <c r="BN402" s="77">
        <f t="shared" si="289"/>
        <v>-5.0433220746096392E-10</v>
      </c>
      <c r="BO402" s="77">
        <f t="shared" si="290"/>
        <v>-5.0433219892880952E-10</v>
      </c>
      <c r="BP402" s="77">
        <f t="shared" si="291"/>
        <v>-5.0433219892825086E-10</v>
      </c>
      <c r="BR402" s="78">
        <v>6E-11</v>
      </c>
      <c r="BS402" s="78">
        <v>5.7983232600600001</v>
      </c>
      <c r="BT402" s="78">
        <v>150244.34299945299</v>
      </c>
      <c r="BU402" s="77">
        <f t="shared" si="292"/>
        <v>-3.2239448258865566E-11</v>
      </c>
      <c r="BV402" s="77">
        <f t="shared" si="293"/>
        <v>-3.2169078724356965E-11</v>
      </c>
      <c r="BW402" s="77">
        <f t="shared" si="294"/>
        <v>-3.2169074034975341E-11</v>
      </c>
      <c r="BX402" s="77">
        <f t="shared" si="295"/>
        <v>-3.2169074034664411E-11</v>
      </c>
      <c r="BZ402" s="78"/>
      <c r="CA402" s="78"/>
      <c r="CB402" s="78"/>
      <c r="CH402" s="78"/>
      <c r="CI402" s="78"/>
      <c r="CJ402" s="78"/>
      <c r="CP402" s="78"/>
      <c r="CQ402" s="78"/>
      <c r="CR402" s="78"/>
      <c r="CX402" s="78"/>
      <c r="CY402" s="78"/>
      <c r="CZ402" s="78"/>
      <c r="DF402" s="78">
        <v>2.5999999999999998E-10</v>
      </c>
      <c r="DG402" s="78">
        <v>5.7057980692700001</v>
      </c>
      <c r="DH402" s="78">
        <v>97670.387712897107</v>
      </c>
      <c r="DI402" s="77">
        <f t="shared" si="296"/>
        <v>-4.9932417058641679E-11</v>
      </c>
      <c r="DJ402" s="77">
        <f t="shared" si="297"/>
        <v>-5.0162964074812893E-11</v>
      </c>
      <c r="DK402" s="77">
        <f t="shared" si="298"/>
        <v>-5.0162979430161944E-11</v>
      </c>
      <c r="DL402" s="77">
        <f t="shared" si="299"/>
        <v>-5.0162979431177057E-11</v>
      </c>
      <c r="DN402" s="78">
        <v>3.9999999999999998E-11</v>
      </c>
      <c r="DO402" s="78">
        <v>6.2068106892500001</v>
      </c>
      <c r="DP402" s="78">
        <v>140652.80125408099</v>
      </c>
      <c r="DQ402" s="77">
        <f t="shared" si="300"/>
        <v>2.7256087423003839E-11</v>
      </c>
      <c r="DR402" s="77">
        <f t="shared" si="301"/>
        <v>2.7217967634974974E-11</v>
      </c>
      <c r="DS402" s="77">
        <f t="shared" si="302"/>
        <v>2.7217965094284927E-11</v>
      </c>
      <c r="DT402" s="77">
        <f t="shared" si="303"/>
        <v>2.7217965094118312E-11</v>
      </c>
      <c r="DV402" s="78"/>
      <c r="DW402" s="78"/>
      <c r="DX402" s="78"/>
      <c r="ED402" s="78"/>
      <c r="EE402" s="78"/>
      <c r="EF402" s="78"/>
      <c r="EL402" s="78"/>
      <c r="EM402" s="78"/>
      <c r="EN402" s="78"/>
      <c r="ET402" s="78"/>
      <c r="EU402" s="78"/>
      <c r="EV402" s="78"/>
    </row>
    <row r="403" spans="12:152" s="77" customFormat="1" ht="12.75">
      <c r="L403" s="78"/>
      <c r="N403" s="78">
        <v>2.2900000000000002E-9</v>
      </c>
      <c r="O403" s="78">
        <v>3.3626529166400001</v>
      </c>
      <c r="P403" s="78">
        <v>134991.46920492899</v>
      </c>
      <c r="Q403" s="77">
        <f t="shared" si="276"/>
        <v>-1.952349999448102E-9</v>
      </c>
      <c r="R403" s="77">
        <f t="shared" si="277"/>
        <v>-1.9508537395661473E-9</v>
      </c>
      <c r="S403" s="77">
        <f t="shared" si="278"/>
        <v>-1.9508536397990872E-9</v>
      </c>
      <c r="T403" s="77">
        <f t="shared" si="279"/>
        <v>-1.9508536397924064E-9</v>
      </c>
      <c r="V403" s="78">
        <v>2.5999999999999998E-10</v>
      </c>
      <c r="W403" s="78">
        <v>2.13973174244</v>
      </c>
      <c r="X403" s="78">
        <v>103711.715279982</v>
      </c>
      <c r="Y403" s="77">
        <f t="shared" si="280"/>
        <v>1.1150009396996985E-10</v>
      </c>
      <c r="Z403" s="77">
        <f t="shared" si="281"/>
        <v>1.1127467459882628E-10</v>
      </c>
      <c r="AA403" s="77">
        <f t="shared" si="282"/>
        <v>1.1127465958024873E-10</v>
      </c>
      <c r="AB403" s="77">
        <f t="shared" si="283"/>
        <v>1.112746595792603E-10</v>
      </c>
      <c r="AD403" s="78"/>
      <c r="AE403" s="78"/>
      <c r="AF403" s="78"/>
      <c r="AL403" s="78"/>
      <c r="AM403" s="78"/>
      <c r="AN403" s="78"/>
      <c r="AT403" s="78"/>
      <c r="AU403" s="78"/>
      <c r="AV403" s="78"/>
      <c r="BB403" s="78"/>
      <c r="BC403" s="78"/>
      <c r="BD403" s="78"/>
      <c r="BJ403" s="78">
        <v>5.1E-10</v>
      </c>
      <c r="BK403" s="78">
        <v>2.5112748055599998</v>
      </c>
      <c r="BL403" s="78">
        <v>183570.921732627</v>
      </c>
      <c r="BM403" s="77">
        <f t="shared" si="288"/>
        <v>-4.2752350576758627E-10</v>
      </c>
      <c r="BN403" s="77">
        <f t="shared" si="289"/>
        <v>-4.2705062840696367E-10</v>
      </c>
      <c r="BO403" s="77">
        <f t="shared" si="290"/>
        <v>-4.270505968676086E-10</v>
      </c>
      <c r="BP403" s="77">
        <f t="shared" si="291"/>
        <v>-4.2705059686551671E-10</v>
      </c>
      <c r="BR403" s="78">
        <v>3.9999999999999998E-11</v>
      </c>
      <c r="BS403" s="78">
        <v>4.9021049321200003</v>
      </c>
      <c r="BT403" s="78">
        <v>123200.84011627</v>
      </c>
      <c r="BU403" s="77">
        <f t="shared" si="292"/>
        <v>3.6995337140541493E-11</v>
      </c>
      <c r="BV403" s="77">
        <f t="shared" si="293"/>
        <v>3.7012649779092701E-11</v>
      </c>
      <c r="BW403" s="77">
        <f t="shared" si="294"/>
        <v>3.7012650930685323E-11</v>
      </c>
      <c r="BX403" s="77">
        <f t="shared" si="295"/>
        <v>3.7012650930761191E-11</v>
      </c>
      <c r="BZ403" s="78"/>
      <c r="CA403" s="78"/>
      <c r="CB403" s="78"/>
      <c r="CH403" s="78"/>
      <c r="CI403" s="78"/>
      <c r="CJ403" s="78"/>
      <c r="CP403" s="78"/>
      <c r="CQ403" s="78"/>
      <c r="CR403" s="78"/>
      <c r="CX403" s="78"/>
      <c r="CY403" s="78"/>
      <c r="CZ403" s="78"/>
      <c r="DF403" s="78">
        <v>2.5000000000000002E-10</v>
      </c>
      <c r="DG403" s="78">
        <v>2.34928986187</v>
      </c>
      <c r="DH403" s="78">
        <v>24601.923020508901</v>
      </c>
      <c r="DI403" s="77">
        <f t="shared" si="296"/>
        <v>-1.2857265497990203E-10</v>
      </c>
      <c r="DJ403" s="77">
        <f t="shared" si="297"/>
        <v>-1.2862145211373635E-10</v>
      </c>
      <c r="DK403" s="77">
        <f t="shared" si="298"/>
        <v>-1.2862145536388209E-10</v>
      </c>
      <c r="DL403" s="77">
        <f t="shared" si="299"/>
        <v>-1.2862145536409534E-10</v>
      </c>
      <c r="DN403" s="78">
        <v>3E-11</v>
      </c>
      <c r="DO403" s="78">
        <v>1.44572212087</v>
      </c>
      <c r="DP403" s="78">
        <v>130226.21661243201</v>
      </c>
      <c r="DQ403" s="77">
        <f t="shared" si="300"/>
        <v>-1.1474226674863882E-11</v>
      </c>
      <c r="DR403" s="77">
        <f t="shared" si="301"/>
        <v>-1.1440822099417491E-11</v>
      </c>
      <c r="DS403" s="77">
        <f t="shared" si="302"/>
        <v>-1.1440819873790082E-11</v>
      </c>
      <c r="DT403" s="77">
        <f t="shared" si="303"/>
        <v>-1.1440819873641898E-11</v>
      </c>
      <c r="DV403" s="78"/>
      <c r="DW403" s="78"/>
      <c r="DX403" s="78"/>
      <c r="ED403" s="78"/>
      <c r="EE403" s="78"/>
      <c r="EF403" s="78"/>
      <c r="EL403" s="78"/>
      <c r="EM403" s="78"/>
      <c r="EN403" s="78"/>
      <c r="ET403" s="78"/>
      <c r="EU403" s="78"/>
      <c r="EV403" s="78"/>
    </row>
    <row r="404" spans="12:152" s="77" customFormat="1" ht="12.75">
      <c r="L404" s="78"/>
      <c r="N404" s="78">
        <v>1.92E-9</v>
      </c>
      <c r="O404" s="78">
        <v>1.03510456065</v>
      </c>
      <c r="P404" s="78">
        <v>25867.4904991353</v>
      </c>
      <c r="Q404" s="77">
        <f t="shared" si="276"/>
        <v>-1.0090880889492329E-9</v>
      </c>
      <c r="R404" s="77">
        <f t="shared" si="277"/>
        <v>-1.0086971464945299E-9</v>
      </c>
      <c r="S404" s="77">
        <f t="shared" si="278"/>
        <v>-1.0086971204519442E-9</v>
      </c>
      <c r="T404" s="77">
        <f t="shared" si="279"/>
        <v>-1.0086971204502264E-9</v>
      </c>
      <c r="V404" s="78">
        <v>2.3000000000000001E-10</v>
      </c>
      <c r="W404" s="78">
        <v>4.6038349696500003</v>
      </c>
      <c r="X404" s="78">
        <v>52072.713508929701</v>
      </c>
      <c r="Y404" s="77">
        <f t="shared" si="280"/>
        <v>4.501956604973252E-11</v>
      </c>
      <c r="Z404" s="77">
        <f t="shared" si="281"/>
        <v>4.4910899019603817E-11</v>
      </c>
      <c r="AA404" s="77">
        <f t="shared" si="282"/>
        <v>4.491089178095568E-11</v>
      </c>
      <c r="AB404" s="77">
        <f t="shared" si="283"/>
        <v>4.4910891780481246E-11</v>
      </c>
      <c r="AD404" s="78"/>
      <c r="AE404" s="78"/>
      <c r="AF404" s="78"/>
      <c r="AL404" s="78"/>
      <c r="AM404" s="78"/>
      <c r="AN404" s="78"/>
      <c r="AT404" s="78"/>
      <c r="AU404" s="78"/>
      <c r="AV404" s="78"/>
      <c r="BB404" s="78"/>
      <c r="BC404" s="78"/>
      <c r="BD404" s="78"/>
      <c r="BJ404" s="78">
        <v>5.0000000000000003E-10</v>
      </c>
      <c r="BK404" s="78">
        <v>4.6781420674099996</v>
      </c>
      <c r="BL404" s="78">
        <v>130226.21661243201</v>
      </c>
      <c r="BM404" s="77">
        <f t="shared" si="288"/>
        <v>2.3235184215466868E-10</v>
      </c>
      <c r="BN404" s="77">
        <f t="shared" si="289"/>
        <v>2.3181826202301433E-10</v>
      </c>
      <c r="BO404" s="77">
        <f t="shared" si="290"/>
        <v>2.3181822647010575E-10</v>
      </c>
      <c r="BP404" s="77">
        <f t="shared" si="291"/>
        <v>2.3181822646773861E-10</v>
      </c>
      <c r="BR404" s="78">
        <v>3.9999999999999998E-11</v>
      </c>
      <c r="BS404" s="78">
        <v>4.8221573929999997E-2</v>
      </c>
      <c r="BT404" s="78">
        <v>71582.484571322901</v>
      </c>
      <c r="BU404" s="77">
        <f t="shared" si="292"/>
        <v>2.1429522929255866E-11</v>
      </c>
      <c r="BV404" s="77">
        <f t="shared" si="293"/>
        <v>2.1407150141487612E-11</v>
      </c>
      <c r="BW404" s="77">
        <f t="shared" si="294"/>
        <v>2.140714865092538E-11</v>
      </c>
      <c r="BX404" s="77">
        <f t="shared" si="295"/>
        <v>2.1407148650827424E-11</v>
      </c>
      <c r="BZ404" s="78"/>
      <c r="CA404" s="78"/>
      <c r="CB404" s="78"/>
      <c r="CH404" s="78"/>
      <c r="CI404" s="78"/>
      <c r="CJ404" s="78"/>
      <c r="CP404" s="78"/>
      <c r="CQ404" s="78"/>
      <c r="CR404" s="78"/>
      <c r="CX404" s="78"/>
      <c r="CY404" s="78"/>
      <c r="CZ404" s="78"/>
      <c r="DF404" s="78">
        <v>2.5000000000000002E-10</v>
      </c>
      <c r="DG404" s="78">
        <v>5.7061385201799997</v>
      </c>
      <c r="DH404" s="78">
        <v>181505.94343892499</v>
      </c>
      <c r="DI404" s="77">
        <f t="shared" si="296"/>
        <v>-1.7374279486188264E-11</v>
      </c>
      <c r="DJ404" s="77">
        <f t="shared" si="297"/>
        <v>-1.7793049864291873E-11</v>
      </c>
      <c r="DK404" s="77">
        <f t="shared" si="298"/>
        <v>-1.7793077756900536E-11</v>
      </c>
      <c r="DL404" s="77">
        <f t="shared" si="299"/>
        <v>-1.7793077758743265E-11</v>
      </c>
      <c r="DN404" s="78">
        <v>3.9999999999999998E-11</v>
      </c>
      <c r="DO404" s="78">
        <v>4.3775024276999996</v>
      </c>
      <c r="DP404" s="78">
        <v>32769.127994973802</v>
      </c>
      <c r="DQ404" s="77">
        <f t="shared" si="300"/>
        <v>7.4233266340205747E-12</v>
      </c>
      <c r="DR404" s="77">
        <f t="shared" si="301"/>
        <v>7.411410134008597E-12</v>
      </c>
      <c r="DS404" s="77">
        <f t="shared" si="302"/>
        <v>7.411409340229788E-12</v>
      </c>
      <c r="DT404" s="77">
        <f t="shared" si="303"/>
        <v>7.4114093401772798E-12</v>
      </c>
      <c r="DV404" s="78"/>
      <c r="DW404" s="78"/>
      <c r="DX404" s="78"/>
      <c r="ED404" s="78"/>
      <c r="EE404" s="78"/>
      <c r="EF404" s="78"/>
      <c r="EL404" s="78"/>
      <c r="EM404" s="78"/>
      <c r="EN404" s="78"/>
      <c r="ET404" s="78"/>
      <c r="EU404" s="78"/>
      <c r="EV404" s="78"/>
    </row>
    <row r="405" spans="12:152" s="77" customFormat="1" ht="12.75">
      <c r="L405" s="78"/>
      <c r="N405" s="78">
        <v>1.99E-9</v>
      </c>
      <c r="O405" s="78">
        <v>4.7812628927</v>
      </c>
      <c r="P405" s="78">
        <v>110634.688416288</v>
      </c>
      <c r="Q405" s="77">
        <f t="shared" si="276"/>
        <v>1.3457430725637933E-9</v>
      </c>
      <c r="R405" s="77">
        <f t="shared" si="277"/>
        <v>1.3472428783874019E-9</v>
      </c>
      <c r="S405" s="77">
        <f t="shared" si="278"/>
        <v>1.347242978242339E-9</v>
      </c>
      <c r="T405" s="77">
        <f t="shared" si="279"/>
        <v>1.3472429782488328E-9</v>
      </c>
      <c r="V405" s="78">
        <v>2.3000000000000001E-10</v>
      </c>
      <c r="W405" s="78">
        <v>4.5560569146800001</v>
      </c>
      <c r="X405" s="78">
        <v>155571.819107836</v>
      </c>
      <c r="Y405" s="77">
        <f t="shared" si="280"/>
        <v>-2.1456351774136609E-10</v>
      </c>
      <c r="Z405" s="77">
        <f t="shared" si="281"/>
        <v>-2.1444406320482803E-10</v>
      </c>
      <c r="AA405" s="77">
        <f t="shared" si="282"/>
        <v>-2.1444405523317354E-10</v>
      </c>
      <c r="AB405" s="77">
        <f t="shared" si="283"/>
        <v>-2.1444405523265365E-10</v>
      </c>
      <c r="AD405" s="78"/>
      <c r="AE405" s="78"/>
      <c r="AF405" s="78"/>
      <c r="AL405" s="78"/>
      <c r="AM405" s="78"/>
      <c r="AN405" s="78"/>
      <c r="AT405" s="78"/>
      <c r="AU405" s="78"/>
      <c r="AV405" s="78"/>
      <c r="BB405" s="78"/>
      <c r="BC405" s="78"/>
      <c r="BD405" s="78"/>
      <c r="BJ405" s="78">
        <v>5.0000000000000003E-10</v>
      </c>
      <c r="BK405" s="78">
        <v>4.7732602476999997</v>
      </c>
      <c r="BL405" s="78">
        <v>25780.345520604598</v>
      </c>
      <c r="BM405" s="77">
        <f t="shared" si="288"/>
        <v>4.9902907248297511E-10</v>
      </c>
      <c r="BN405" s="77">
        <f t="shared" si="289"/>
        <v>4.9903648665347296E-10</v>
      </c>
      <c r="BO405" s="77">
        <f t="shared" si="290"/>
        <v>4.9903648714638461E-10</v>
      </c>
      <c r="BP405" s="77">
        <f t="shared" si="291"/>
        <v>4.9903648714641718E-10</v>
      </c>
      <c r="BR405" s="78">
        <v>3.9999999999999998E-11</v>
      </c>
      <c r="BS405" s="78">
        <v>1.25993980368</v>
      </c>
      <c r="BT405" s="78">
        <v>233731.74634397801</v>
      </c>
      <c r="BU405" s="77">
        <f t="shared" si="292"/>
        <v>3.7621120702290734E-11</v>
      </c>
      <c r="BV405" s="77">
        <f t="shared" si="293"/>
        <v>3.7591648429195641E-11</v>
      </c>
      <c r="BW405" s="77">
        <f t="shared" si="294"/>
        <v>3.7591646460193936E-11</v>
      </c>
      <c r="BX405" s="77">
        <f t="shared" si="295"/>
        <v>3.7591646460063391E-11</v>
      </c>
      <c r="BZ405" s="78"/>
      <c r="CA405" s="78"/>
      <c r="CB405" s="78"/>
      <c r="CH405" s="78"/>
      <c r="CI405" s="78"/>
      <c r="CJ405" s="78"/>
      <c r="CP405" s="78"/>
      <c r="CQ405" s="78"/>
      <c r="CR405" s="78"/>
      <c r="CX405" s="78"/>
      <c r="CY405" s="78"/>
      <c r="CZ405" s="78"/>
      <c r="DF405" s="78">
        <v>3.4000000000000001E-10</v>
      </c>
      <c r="DG405" s="78">
        <v>0.23651097126000001</v>
      </c>
      <c r="DH405" s="78">
        <v>26395.460762543698</v>
      </c>
      <c r="DI405" s="77">
        <f t="shared" si="296"/>
        <v>-1.0534740641258174E-11</v>
      </c>
      <c r="DJ405" s="77">
        <f t="shared" si="297"/>
        <v>-1.0617729535499232E-11</v>
      </c>
      <c r="DK405" s="77">
        <f t="shared" si="298"/>
        <v>-1.0617735063357796E-11</v>
      </c>
      <c r="DL405" s="77">
        <f t="shared" si="299"/>
        <v>-1.0617735063724825E-11</v>
      </c>
      <c r="DN405" s="78">
        <v>3.9999999999999998E-11</v>
      </c>
      <c r="DO405" s="78">
        <v>1.75525459469</v>
      </c>
      <c r="DP405" s="78">
        <v>110634.688416288</v>
      </c>
      <c r="DQ405" s="77">
        <f t="shared" si="300"/>
        <v>-2.3471301006268933E-11</v>
      </c>
      <c r="DR405" s="77">
        <f t="shared" si="301"/>
        <v>-2.3504441594723041E-11</v>
      </c>
      <c r="DS405" s="77">
        <f t="shared" si="302"/>
        <v>-2.3504443801394878E-11</v>
      </c>
      <c r="DT405" s="77">
        <f t="shared" si="303"/>
        <v>-2.3504443801538381E-11</v>
      </c>
      <c r="DV405" s="78"/>
      <c r="DW405" s="78"/>
      <c r="DX405" s="78"/>
      <c r="ED405" s="78"/>
      <c r="EE405" s="78"/>
      <c r="EF405" s="78"/>
      <c r="EL405" s="78"/>
      <c r="EM405" s="78"/>
      <c r="EN405" s="78"/>
      <c r="ET405" s="78"/>
      <c r="EU405" s="78"/>
      <c r="EV405" s="78"/>
    </row>
    <row r="406" spans="12:152" s="77" customFormat="1" ht="12.75">
      <c r="L406" s="78"/>
      <c r="N406" s="78">
        <v>1.9099999999999998E-9</v>
      </c>
      <c r="O406" s="78">
        <v>4.2411099765999998</v>
      </c>
      <c r="P406" s="78">
        <v>14.227094001599999</v>
      </c>
      <c r="Q406" s="77">
        <f t="shared" si="276"/>
        <v>-9.9859665084269336E-10</v>
      </c>
      <c r="R406" s="77">
        <f t="shared" si="277"/>
        <v>-9.9859686514916056E-10</v>
      </c>
      <c r="S406" s="77">
        <f t="shared" si="278"/>
        <v>-9.985968651634348E-10</v>
      </c>
      <c r="T406" s="77">
        <f t="shared" si="279"/>
        <v>-9.9859686516343625E-10</v>
      </c>
      <c r="V406" s="78">
        <v>2.1999999999999999E-10</v>
      </c>
      <c r="W406" s="78">
        <v>3.6962269991799999</v>
      </c>
      <c r="X406" s="78">
        <v>735.87651353180001</v>
      </c>
      <c r="Y406" s="77">
        <f t="shared" si="280"/>
        <v>2.0398690795555084E-10</v>
      </c>
      <c r="Z406" s="77">
        <f t="shared" si="281"/>
        <v>2.0398634697932367E-10</v>
      </c>
      <c r="AA406" s="77">
        <f t="shared" si="282"/>
        <v>2.0398634694195679E-10</v>
      </c>
      <c r="AB406" s="77">
        <f t="shared" si="283"/>
        <v>2.0398634694195439E-10</v>
      </c>
      <c r="AD406" s="78"/>
      <c r="AE406" s="78"/>
      <c r="AF406" s="78"/>
      <c r="AL406" s="78"/>
      <c r="AM406" s="78"/>
      <c r="AN406" s="78"/>
      <c r="AT406" s="78"/>
      <c r="AU406" s="78"/>
      <c r="AV406" s="78"/>
      <c r="BB406" s="78"/>
      <c r="BC406" s="78"/>
      <c r="BD406" s="78"/>
      <c r="BJ406" s="78">
        <v>5.3000000000000003E-10</v>
      </c>
      <c r="BK406" s="78">
        <v>2.8157918125000001</v>
      </c>
      <c r="BL406" s="78">
        <v>55516.4187098482</v>
      </c>
      <c r="BM406" s="77">
        <f t="shared" si="288"/>
        <v>-5.1156052739182107E-10</v>
      </c>
      <c r="BN406" s="77">
        <f t="shared" si="289"/>
        <v>-5.1148927959122498E-10</v>
      </c>
      <c r="BO406" s="77">
        <f t="shared" si="290"/>
        <v>-5.1148927484092255E-10</v>
      </c>
      <c r="BP406" s="77">
        <f t="shared" si="291"/>
        <v>-5.1148927484060688E-10</v>
      </c>
      <c r="BR406" s="78">
        <v>3.9999999999999998E-11</v>
      </c>
      <c r="BS406" s="78">
        <v>4.09490053686</v>
      </c>
      <c r="BT406" s="78">
        <v>143005.667407853</v>
      </c>
      <c r="BU406" s="77">
        <f t="shared" si="292"/>
        <v>-3.8543308523403379E-11</v>
      </c>
      <c r="BV406" s="77">
        <f t="shared" si="293"/>
        <v>-3.8529122928748568E-11</v>
      </c>
      <c r="BW406" s="77">
        <f t="shared" si="294"/>
        <v>-3.8529121981601331E-11</v>
      </c>
      <c r="BX406" s="77">
        <f t="shared" si="295"/>
        <v>-3.8529121981537799E-11</v>
      </c>
      <c r="BZ406" s="78"/>
      <c r="CA406" s="78"/>
      <c r="CB406" s="78"/>
      <c r="CH406" s="78"/>
      <c r="CI406" s="78"/>
      <c r="CJ406" s="78"/>
      <c r="CP406" s="78"/>
      <c r="CQ406" s="78"/>
      <c r="CR406" s="78"/>
      <c r="CX406" s="78"/>
      <c r="CY406" s="78"/>
      <c r="CZ406" s="78"/>
      <c r="DF406" s="78">
        <v>2.5000000000000002E-10</v>
      </c>
      <c r="DG406" s="78">
        <v>2.1924173586800002</v>
      </c>
      <c r="DH406" s="78">
        <v>52250.587881715699</v>
      </c>
      <c r="DI406" s="77">
        <f t="shared" si="296"/>
        <v>1.4754726082864319E-11</v>
      </c>
      <c r="DJ406" s="77">
        <f t="shared" si="297"/>
        <v>1.4875365520611361E-11</v>
      </c>
      <c r="DK406" s="77">
        <f t="shared" si="298"/>
        <v>1.487537355627204E-11</v>
      </c>
      <c r="DL406" s="77">
        <f t="shared" si="299"/>
        <v>1.4875373556796912E-11</v>
      </c>
      <c r="DN406" s="78">
        <v>3E-11</v>
      </c>
      <c r="DO406" s="78">
        <v>0.66980197409999997</v>
      </c>
      <c r="DP406" s="78">
        <v>26222.0121911592</v>
      </c>
      <c r="DQ406" s="77">
        <f t="shared" si="300"/>
        <v>2.9360810579363788E-11</v>
      </c>
      <c r="DR406" s="77">
        <f t="shared" si="301"/>
        <v>2.9359315363933873E-11</v>
      </c>
      <c r="DS406" s="77">
        <f t="shared" si="302"/>
        <v>2.9359315264280239E-11</v>
      </c>
      <c r="DT406" s="77">
        <f t="shared" si="303"/>
        <v>2.9359315264273583E-11</v>
      </c>
      <c r="DV406" s="78"/>
      <c r="DW406" s="78"/>
      <c r="DX406" s="78"/>
      <c r="ED406" s="78"/>
      <c r="EE406" s="78"/>
      <c r="EF406" s="78"/>
      <c r="EL406" s="78"/>
      <c r="EM406" s="78"/>
      <c r="EN406" s="78"/>
      <c r="ET406" s="78"/>
      <c r="EU406" s="78"/>
      <c r="EV406" s="78"/>
    </row>
    <row r="407" spans="12:152" s="77" customFormat="1" ht="12.75">
      <c r="L407" s="78"/>
      <c r="N407" s="78">
        <v>2.1000000000000002E-9</v>
      </c>
      <c r="O407" s="78">
        <v>5.4471070202199998</v>
      </c>
      <c r="P407" s="78">
        <v>147423.511855327</v>
      </c>
      <c r="Q407" s="77">
        <f t="shared" si="276"/>
        <v>3.104678319649657E-10</v>
      </c>
      <c r="R407" s="77">
        <f t="shared" si="277"/>
        <v>3.0763478779557017E-10</v>
      </c>
      <c r="S407" s="77">
        <f t="shared" si="278"/>
        <v>3.0763459906763776E-10</v>
      </c>
      <c r="T407" s="77">
        <f t="shared" si="279"/>
        <v>3.0763459905535712E-10</v>
      </c>
      <c r="V407" s="78">
        <v>2.3000000000000001E-10</v>
      </c>
      <c r="W407" s="78">
        <v>2.4054468243199998</v>
      </c>
      <c r="X407" s="78">
        <v>8194.2753332085995</v>
      </c>
      <c r="Y407" s="77">
        <f t="shared" si="280"/>
        <v>1.3304027537809591E-10</v>
      </c>
      <c r="Z407" s="77">
        <f t="shared" si="281"/>
        <v>1.3305449846950652E-10</v>
      </c>
      <c r="AA407" s="77">
        <f t="shared" si="282"/>
        <v>1.3305449941688033E-10</v>
      </c>
      <c r="AB407" s="77">
        <f t="shared" si="283"/>
        <v>1.3305449941694296E-10</v>
      </c>
      <c r="AD407" s="78"/>
      <c r="AE407" s="78"/>
      <c r="AF407" s="78"/>
      <c r="AL407" s="78"/>
      <c r="AM407" s="78"/>
      <c r="AN407" s="78"/>
      <c r="AT407" s="78"/>
      <c r="AU407" s="78"/>
      <c r="AV407" s="78"/>
      <c r="BB407" s="78"/>
      <c r="BC407" s="78"/>
      <c r="BD407" s="78"/>
      <c r="BJ407" s="78">
        <v>5.7E-10</v>
      </c>
      <c r="BK407" s="78">
        <v>2.1335598560800002</v>
      </c>
      <c r="BL407" s="78">
        <v>128320.75184749201</v>
      </c>
      <c r="BM407" s="77">
        <f t="shared" si="288"/>
        <v>4.5386276076029594E-10</v>
      </c>
      <c r="BN407" s="77">
        <f t="shared" si="289"/>
        <v>4.5427181981453227E-10</v>
      </c>
      <c r="BO407" s="77">
        <f t="shared" si="290"/>
        <v>4.5427184704056888E-10</v>
      </c>
      <c r="BP407" s="77">
        <f t="shared" si="291"/>
        <v>4.5427184704236939E-10</v>
      </c>
      <c r="BR407" s="78">
        <v>3.9999999999999998E-11</v>
      </c>
      <c r="BS407" s="78">
        <v>0.60263195051999996</v>
      </c>
      <c r="BT407" s="78">
        <v>6681.2248533995999</v>
      </c>
      <c r="BU407" s="77">
        <f t="shared" si="292"/>
        <v>1.2339075227443519E-11</v>
      </c>
      <c r="BV407" s="77">
        <f t="shared" si="293"/>
        <v>1.234142713440232E-11</v>
      </c>
      <c r="BW407" s="77">
        <f t="shared" si="294"/>
        <v>1.2341427291061221E-11</v>
      </c>
      <c r="BX407" s="77">
        <f t="shared" si="295"/>
        <v>1.2341427291071496E-11</v>
      </c>
      <c r="BZ407" s="78"/>
      <c r="CA407" s="78"/>
      <c r="CB407" s="78"/>
      <c r="CH407" s="78"/>
      <c r="CI407" s="78"/>
      <c r="CJ407" s="78"/>
      <c r="CP407" s="78"/>
      <c r="CQ407" s="78"/>
      <c r="CR407" s="78"/>
      <c r="CX407" s="78"/>
      <c r="CY407" s="78"/>
      <c r="CZ407" s="78"/>
      <c r="DF407" s="78">
        <v>2.5000000000000002E-10</v>
      </c>
      <c r="DG407" s="78">
        <v>1.82880416247</v>
      </c>
      <c r="DH407" s="78">
        <v>74.781598567299994</v>
      </c>
      <c r="DI407" s="77">
        <f t="shared" si="296"/>
        <v>3.8996154842478029E-11</v>
      </c>
      <c r="DJ407" s="77">
        <f t="shared" si="297"/>
        <v>3.8996325689719098E-11</v>
      </c>
      <c r="DK407" s="77">
        <f t="shared" si="298"/>
        <v>3.8996325701099184E-11</v>
      </c>
      <c r="DL407" s="77">
        <f t="shared" si="299"/>
        <v>3.8996325701099959E-11</v>
      </c>
      <c r="DN407" s="78">
        <v>3.9999999999999998E-11</v>
      </c>
      <c r="DO407" s="78">
        <v>2.2036441784499998</v>
      </c>
      <c r="DP407" s="78">
        <v>182085.631025924</v>
      </c>
      <c r="DQ407" s="77">
        <f t="shared" si="300"/>
        <v>-1.9281626667534443E-11</v>
      </c>
      <c r="DR407" s="77">
        <f t="shared" si="301"/>
        <v>-1.9340637817590475E-11</v>
      </c>
      <c r="DS407" s="77">
        <f t="shared" si="302"/>
        <v>-1.9340641746491835E-11</v>
      </c>
      <c r="DT407" s="77">
        <f t="shared" si="303"/>
        <v>-1.9340641746750571E-11</v>
      </c>
      <c r="DV407" s="78"/>
      <c r="DW407" s="78"/>
      <c r="DX407" s="78"/>
      <c r="ED407" s="78"/>
      <c r="EE407" s="78"/>
      <c r="EF407" s="78"/>
      <c r="EL407" s="78"/>
      <c r="EM407" s="78"/>
      <c r="EN407" s="78"/>
      <c r="ET407" s="78"/>
      <c r="EU407" s="78"/>
      <c r="EV407" s="78"/>
    </row>
    <row r="408" spans="12:152" s="77" customFormat="1" ht="12.75">
      <c r="L408" s="78"/>
      <c r="N408" s="78">
        <v>2.2900000000000002E-9</v>
      </c>
      <c r="O408" s="78">
        <v>0.76266531820000005</v>
      </c>
      <c r="P408" s="78">
        <v>220.41264243879999</v>
      </c>
      <c r="Q408" s="77">
        <f t="shared" si="276"/>
        <v>2.0525407259068909E-9</v>
      </c>
      <c r="R408" s="77">
        <f t="shared" si="277"/>
        <v>2.0525386551651097E-9</v>
      </c>
      <c r="S408" s="77">
        <f t="shared" si="278"/>
        <v>2.0525386550271778E-9</v>
      </c>
      <c r="T408" s="77">
        <f t="shared" si="279"/>
        <v>2.0525386550271687E-9</v>
      </c>
      <c r="V408" s="78">
        <v>2.1999999999999999E-10</v>
      </c>
      <c r="W408" s="78">
        <v>2.4409410141399999</v>
      </c>
      <c r="X408" s="78">
        <v>2703.6161546755998</v>
      </c>
      <c r="Y408" s="77">
        <f t="shared" si="280"/>
        <v>2.1996852965421228E-10</v>
      </c>
      <c r="Z408" s="77">
        <f t="shared" si="281"/>
        <v>2.1996862265945378E-10</v>
      </c>
      <c r="AA408" s="77">
        <f t="shared" si="282"/>
        <v>2.1996862266564427E-10</v>
      </c>
      <c r="AB408" s="77">
        <f t="shared" si="283"/>
        <v>2.1996862266564468E-10</v>
      </c>
      <c r="AD408" s="78"/>
      <c r="AE408" s="78"/>
      <c r="AF408" s="78"/>
      <c r="AL408" s="78"/>
      <c r="AM408" s="78"/>
      <c r="AN408" s="78"/>
      <c r="AT408" s="78"/>
      <c r="AU408" s="78"/>
      <c r="AV408" s="78"/>
      <c r="BB408" s="78"/>
      <c r="BC408" s="78"/>
      <c r="BD408" s="78"/>
      <c r="BJ408" s="78">
        <v>4.8999999999999996E-10</v>
      </c>
      <c r="BK408" s="78">
        <v>2.3216210793799998</v>
      </c>
      <c r="BL408" s="78">
        <v>26395.460762543698</v>
      </c>
      <c r="BM408" s="77">
        <f t="shared" si="288"/>
        <v>4.3387291893385342E-10</v>
      </c>
      <c r="BN408" s="77">
        <f t="shared" si="289"/>
        <v>4.3392851480946285E-10</v>
      </c>
      <c r="BO408" s="77">
        <f t="shared" si="290"/>
        <v>4.3392851851183517E-10</v>
      </c>
      <c r="BP408" s="77">
        <f t="shared" si="291"/>
        <v>4.33928518512081E-10</v>
      </c>
      <c r="BR408" s="78">
        <v>5.0000000000000002E-11</v>
      </c>
      <c r="BS408" s="78">
        <v>3.5350414568500002</v>
      </c>
      <c r="BT408" s="78">
        <v>130226.21661243201</v>
      </c>
      <c r="BU408" s="77">
        <f t="shared" si="292"/>
        <v>-3.0647968627934783E-11</v>
      </c>
      <c r="BV408" s="77">
        <f t="shared" si="293"/>
        <v>-3.0695543467923084E-11</v>
      </c>
      <c r="BW408" s="77">
        <f t="shared" si="294"/>
        <v>-3.0695546635392689E-11</v>
      </c>
      <c r="BX408" s="77">
        <f t="shared" si="295"/>
        <v>-3.0695546635603581E-11</v>
      </c>
      <c r="BZ408" s="78"/>
      <c r="CA408" s="78"/>
      <c r="CB408" s="78"/>
      <c r="CH408" s="78"/>
      <c r="CI408" s="78"/>
      <c r="CJ408" s="78"/>
      <c r="CP408" s="78"/>
      <c r="CQ408" s="78"/>
      <c r="CR408" s="78"/>
      <c r="CX408" s="78"/>
      <c r="CY408" s="78"/>
      <c r="CZ408" s="78"/>
      <c r="DF408" s="78">
        <v>2.8000000000000002E-10</v>
      </c>
      <c r="DG408" s="78">
        <v>0.57661358157999998</v>
      </c>
      <c r="DH408" s="78">
        <v>125112.03959948799</v>
      </c>
      <c r="DI408" s="77">
        <f t="shared" si="296"/>
        <v>-1.0775715608464927E-10</v>
      </c>
      <c r="DJ408" s="77">
        <f t="shared" si="297"/>
        <v>-1.0805622186881844E-10</v>
      </c>
      <c r="DK408" s="77">
        <f t="shared" si="298"/>
        <v>-1.0805624178475979E-10</v>
      </c>
      <c r="DL408" s="77">
        <f t="shared" si="299"/>
        <v>-1.0805624178605191E-10</v>
      </c>
      <c r="DN408" s="78">
        <v>3E-11</v>
      </c>
      <c r="DO408" s="78">
        <v>5.6061526381000002</v>
      </c>
      <c r="DP408" s="78">
        <v>129387.247324682</v>
      </c>
      <c r="DQ408" s="77">
        <f t="shared" si="300"/>
        <v>-6.5512316883499716E-12</v>
      </c>
      <c r="DR408" s="77">
        <f t="shared" si="301"/>
        <v>-6.5862718625360254E-12</v>
      </c>
      <c r="DS408" s="77">
        <f t="shared" si="302"/>
        <v>-6.5862741962454429E-12</v>
      </c>
      <c r="DT408" s="77">
        <f t="shared" si="303"/>
        <v>-6.5862741963985028E-12</v>
      </c>
      <c r="DV408" s="78"/>
      <c r="DW408" s="78"/>
      <c r="DX408" s="78"/>
      <c r="ED408" s="78"/>
      <c r="EE408" s="78"/>
      <c r="EF408" s="78"/>
      <c r="EL408" s="78"/>
      <c r="EM408" s="78"/>
      <c r="EN408" s="78"/>
      <c r="ET408" s="78"/>
      <c r="EU408" s="78"/>
      <c r="EV408" s="78"/>
    </row>
    <row r="409" spans="12:152" s="77" customFormat="1" ht="12.75">
      <c r="L409" s="78"/>
      <c r="N409" s="78">
        <v>1.85E-9</v>
      </c>
      <c r="O409" s="78">
        <v>0.24752751790999999</v>
      </c>
      <c r="P409" s="78">
        <v>104564.911661734</v>
      </c>
      <c r="Q409" s="77">
        <f t="shared" si="276"/>
        <v>1.9129341414108544E-10</v>
      </c>
      <c r="R409" s="77">
        <f t="shared" si="277"/>
        <v>1.8951322036246095E-10</v>
      </c>
      <c r="S409" s="77">
        <f t="shared" si="278"/>
        <v>1.8951310177796856E-10</v>
      </c>
      <c r="T409" s="77">
        <f t="shared" si="279"/>
        <v>1.8951310177001843E-10</v>
      </c>
      <c r="V409" s="78">
        <v>2.7E-10</v>
      </c>
      <c r="W409" s="78">
        <v>5.2922194498700001</v>
      </c>
      <c r="X409" s="78">
        <v>26162.6847401415</v>
      </c>
      <c r="Y409" s="77">
        <f t="shared" si="280"/>
        <v>8.6863792223821938E-12</v>
      </c>
      <c r="Z409" s="77">
        <f t="shared" si="281"/>
        <v>8.6210594108499141E-12</v>
      </c>
      <c r="AA409" s="77">
        <f t="shared" si="282"/>
        <v>8.6210550598874126E-12</v>
      </c>
      <c r="AB409" s="77">
        <f t="shared" si="283"/>
        <v>8.6210550595959559E-12</v>
      </c>
      <c r="AD409" s="78"/>
      <c r="AE409" s="78"/>
      <c r="AF409" s="78"/>
      <c r="AL409" s="78"/>
      <c r="AM409" s="78"/>
      <c r="AN409" s="78"/>
      <c r="AT409" s="78"/>
      <c r="AU409" s="78"/>
      <c r="AV409" s="78"/>
      <c r="BB409" s="78"/>
      <c r="BC409" s="78"/>
      <c r="BD409" s="78"/>
      <c r="BJ409" s="78">
        <v>4.8999999999999996E-10</v>
      </c>
      <c r="BK409" s="78">
        <v>4.9604979493699997</v>
      </c>
      <c r="BL409" s="78">
        <v>956.28915597059995</v>
      </c>
      <c r="BM409" s="77">
        <f t="shared" si="288"/>
        <v>4.616685199194829E-10</v>
      </c>
      <c r="BN409" s="77">
        <f t="shared" si="289"/>
        <v>4.6166706715856464E-10</v>
      </c>
      <c r="BO409" s="77">
        <f t="shared" si="290"/>
        <v>4.6166706706179526E-10</v>
      </c>
      <c r="BP409" s="77">
        <f t="shared" si="291"/>
        <v>4.6166706706178885E-10</v>
      </c>
      <c r="BR409" s="78">
        <v>3.9999999999999998E-11</v>
      </c>
      <c r="BS409" s="78">
        <v>2.5265973217400002</v>
      </c>
      <c r="BT409" s="78">
        <v>132028.588603154</v>
      </c>
      <c r="BU409" s="77">
        <f t="shared" si="292"/>
        <v>3.1450649063943134E-11</v>
      </c>
      <c r="BV409" s="77">
        <f t="shared" si="293"/>
        <v>3.1420435847717561E-11</v>
      </c>
      <c r="BW409" s="77">
        <f t="shared" si="294"/>
        <v>3.1420433833657835E-11</v>
      </c>
      <c r="BX409" s="77">
        <f t="shared" si="295"/>
        <v>3.1420433833522759E-11</v>
      </c>
      <c r="BZ409" s="78"/>
      <c r="CA409" s="78"/>
      <c r="CB409" s="78"/>
      <c r="CH409" s="78"/>
      <c r="CI409" s="78"/>
      <c r="CJ409" s="78"/>
      <c r="CP409" s="78"/>
      <c r="CQ409" s="78"/>
      <c r="CR409" s="78"/>
      <c r="CX409" s="78"/>
      <c r="CY409" s="78"/>
      <c r="CZ409" s="78"/>
      <c r="DF409" s="78">
        <v>2.4E-10</v>
      </c>
      <c r="DG409" s="78">
        <v>2.0393825417000002</v>
      </c>
      <c r="DH409" s="78">
        <v>26521.614879451001</v>
      </c>
      <c r="DI409" s="77">
        <f t="shared" si="296"/>
        <v>2.1080537037715845E-10</v>
      </c>
      <c r="DJ409" s="77">
        <f t="shared" si="297"/>
        <v>2.107772147041268E-10</v>
      </c>
      <c r="DK409" s="77">
        <f t="shared" si="298"/>
        <v>2.1077721282825619E-10</v>
      </c>
      <c r="DL409" s="77">
        <f t="shared" si="299"/>
        <v>2.1077721282813225E-10</v>
      </c>
      <c r="DN409" s="78">
        <v>3E-11</v>
      </c>
      <c r="DO409" s="78">
        <v>0.96551693567999997</v>
      </c>
      <c r="DP409" s="78">
        <v>207593.84658049999</v>
      </c>
      <c r="DQ409" s="77">
        <f t="shared" si="300"/>
        <v>2.9204463703618606E-11</v>
      </c>
      <c r="DR409" s="77">
        <f t="shared" si="301"/>
        <v>2.9191228988939694E-11</v>
      </c>
      <c r="DS409" s="77">
        <f t="shared" si="302"/>
        <v>2.9191228103791007E-11</v>
      </c>
      <c r="DT409" s="77">
        <f t="shared" si="303"/>
        <v>2.9191228103731224E-11</v>
      </c>
      <c r="DV409" s="78"/>
      <c r="DW409" s="78"/>
      <c r="DX409" s="78"/>
      <c r="ED409" s="78"/>
      <c r="EE409" s="78"/>
      <c r="EF409" s="78"/>
      <c r="EL409" s="78"/>
      <c r="EM409" s="78"/>
      <c r="EN409" s="78"/>
      <c r="ET409" s="78"/>
      <c r="EU409" s="78"/>
      <c r="EV409" s="78"/>
    </row>
    <row r="410" spans="12:152" s="77" customFormat="1" ht="12.75">
      <c r="L410" s="78"/>
      <c r="N410" s="78">
        <v>2.11E-9</v>
      </c>
      <c r="O410" s="78">
        <v>1.8182667081999999</v>
      </c>
      <c r="P410" s="78">
        <v>52065.5999619289</v>
      </c>
      <c r="Q410" s="77">
        <f t="shared" si="276"/>
        <v>-1.1782578053327331E-9</v>
      </c>
      <c r="R410" s="77">
        <f t="shared" si="277"/>
        <v>-1.1774145208506008E-9</v>
      </c>
      <c r="S410" s="77">
        <f t="shared" si="278"/>
        <v>-1.177414464670387E-9</v>
      </c>
      <c r="T410" s="77">
        <f t="shared" si="279"/>
        <v>-1.1774144646667046E-9</v>
      </c>
      <c r="V410" s="78">
        <v>2.1999999999999999E-10</v>
      </c>
      <c r="W410" s="78">
        <v>4.1151702418299996</v>
      </c>
      <c r="X410" s="78">
        <v>19202.753251643298</v>
      </c>
      <c r="Y410" s="77">
        <f t="shared" si="280"/>
        <v>-5.5309943538514554E-11</v>
      </c>
      <c r="Z410" s="77">
        <f t="shared" si="281"/>
        <v>-5.5347772128017859E-11</v>
      </c>
      <c r="AA410" s="77">
        <f t="shared" si="282"/>
        <v>-5.5347774647718805E-11</v>
      </c>
      <c r="AB410" s="77">
        <f t="shared" si="283"/>
        <v>-5.5347774647885224E-11</v>
      </c>
      <c r="AD410" s="78"/>
      <c r="AE410" s="78"/>
      <c r="AF410" s="78"/>
      <c r="AL410" s="78"/>
      <c r="AM410" s="78"/>
      <c r="AN410" s="78"/>
      <c r="AT410" s="78"/>
      <c r="AU410" s="78"/>
      <c r="AV410" s="78"/>
      <c r="BB410" s="78"/>
      <c r="BC410" s="78"/>
      <c r="BD410" s="78"/>
      <c r="BJ410" s="78">
        <v>4.7000000000000003E-10</v>
      </c>
      <c r="BK410" s="78">
        <v>4.2063670915599998</v>
      </c>
      <c r="BL410" s="78">
        <v>52250.587881715699</v>
      </c>
      <c r="BM410" s="77">
        <f t="shared" si="288"/>
        <v>-4.3575391581794611E-10</v>
      </c>
      <c r="BN410" s="77">
        <f t="shared" si="289"/>
        <v>-4.3583900296711951E-10</v>
      </c>
      <c r="BO410" s="77">
        <f t="shared" si="290"/>
        <v>-4.3583900863137064E-10</v>
      </c>
      <c r="BP410" s="77">
        <f t="shared" si="291"/>
        <v>-4.3583900863174059E-10</v>
      </c>
      <c r="BR410" s="78">
        <v>3.9999999999999998E-11</v>
      </c>
      <c r="BS410" s="78">
        <v>5.0949014627200002</v>
      </c>
      <c r="BT410" s="78">
        <v>76.266071275599998</v>
      </c>
      <c r="BU410" s="77">
        <f t="shared" si="292"/>
        <v>-1.6135747268830913E-12</v>
      </c>
      <c r="BV410" s="77">
        <f t="shared" si="293"/>
        <v>-1.6136029275739849E-12</v>
      </c>
      <c r="BW410" s="77">
        <f t="shared" si="294"/>
        <v>-1.6136029294524087E-12</v>
      </c>
      <c r="BX410" s="77">
        <f t="shared" si="295"/>
        <v>-1.6136029294525504E-12</v>
      </c>
      <c r="BZ410" s="78"/>
      <c r="CA410" s="78"/>
      <c r="CB410" s="78"/>
      <c r="CH410" s="78"/>
      <c r="CI410" s="78"/>
      <c r="CJ410" s="78"/>
      <c r="CP410" s="78"/>
      <c r="CQ410" s="78"/>
      <c r="CR410" s="78"/>
      <c r="CX410" s="78"/>
      <c r="CY410" s="78"/>
      <c r="CZ410" s="78"/>
      <c r="DF410" s="78">
        <v>2.4E-10</v>
      </c>
      <c r="DG410" s="78">
        <v>5.0521389342900003</v>
      </c>
      <c r="DH410" s="78">
        <v>104564.911661734</v>
      </c>
      <c r="DI410" s="77">
        <f t="shared" si="296"/>
        <v>-2.3541372163391642E-10</v>
      </c>
      <c r="DJ410" s="77">
        <f t="shared" si="297"/>
        <v>-2.3545878396240237E-10</v>
      </c>
      <c r="DK410" s="77">
        <f t="shared" si="298"/>
        <v>-2.3545878695666146E-10</v>
      </c>
      <c r="DL410" s="77">
        <f t="shared" si="299"/>
        <v>-2.3545878695686221E-10</v>
      </c>
      <c r="DN410" s="78">
        <v>3.9999999999999998E-11</v>
      </c>
      <c r="DO410" s="78">
        <v>4.5147233980900001</v>
      </c>
      <c r="DP410" s="78">
        <v>52169.1777242483</v>
      </c>
      <c r="DQ410" s="77">
        <f t="shared" si="300"/>
        <v>-1.656405293725528E-11</v>
      </c>
      <c r="DR410" s="77">
        <f t="shared" si="301"/>
        <v>-1.6581624073139406E-11</v>
      </c>
      <c r="DS410" s="77">
        <f t="shared" si="302"/>
        <v>-1.6581625243422931E-11</v>
      </c>
      <c r="DT410" s="77">
        <f t="shared" si="303"/>
        <v>-1.6581625243499487E-11</v>
      </c>
      <c r="DV410" s="78"/>
      <c r="DW410" s="78"/>
      <c r="DX410" s="78"/>
      <c r="ED410" s="78"/>
      <c r="EE410" s="78"/>
      <c r="EF410" s="78"/>
      <c r="EL410" s="78"/>
      <c r="EM410" s="78"/>
      <c r="EN410" s="78"/>
      <c r="ET410" s="78"/>
      <c r="EU410" s="78"/>
      <c r="EV410" s="78"/>
    </row>
    <row r="411" spans="12:152" s="77" customFormat="1" ht="12.75">
      <c r="L411" s="78"/>
      <c r="N411" s="78">
        <v>1.8199999999999999E-9</v>
      </c>
      <c r="O411" s="78">
        <v>2.3194618349699998</v>
      </c>
      <c r="P411" s="78">
        <v>9384.8410080752001</v>
      </c>
      <c r="Q411" s="77">
        <f t="shared" si="276"/>
        <v>1.55158672944844E-9</v>
      </c>
      <c r="R411" s="77">
        <f t="shared" si="277"/>
        <v>1.5516693213297306E-9</v>
      </c>
      <c r="S411" s="77">
        <f t="shared" si="278"/>
        <v>1.5516693268307805E-9</v>
      </c>
      <c r="T411" s="77">
        <f t="shared" si="279"/>
        <v>1.5516693268311453E-9</v>
      </c>
      <c r="V411" s="78">
        <v>2.8999999999999998E-10</v>
      </c>
      <c r="W411" s="78">
        <v>4.2538501953600001</v>
      </c>
      <c r="X411" s="78">
        <v>647.01083331480004</v>
      </c>
      <c r="Y411" s="77">
        <f t="shared" si="280"/>
        <v>2.2794590290255512E-10</v>
      </c>
      <c r="Z411" s="77">
        <f t="shared" si="281"/>
        <v>2.2794697604991938E-10</v>
      </c>
      <c r="AA411" s="77">
        <f t="shared" si="282"/>
        <v>2.279469761214013E-10</v>
      </c>
      <c r="AB411" s="77">
        <f t="shared" si="283"/>
        <v>2.2794697612140601E-10</v>
      </c>
      <c r="AD411" s="78"/>
      <c r="AE411" s="78"/>
      <c r="AF411" s="78"/>
      <c r="AL411" s="78"/>
      <c r="AM411" s="78"/>
      <c r="AN411" s="78"/>
      <c r="AT411" s="78"/>
      <c r="AU411" s="78"/>
      <c r="AV411" s="78"/>
      <c r="BB411" s="78"/>
      <c r="BC411" s="78"/>
      <c r="BD411" s="78"/>
      <c r="BJ411" s="78">
        <v>5.7999999999999996E-10</v>
      </c>
      <c r="BK411" s="78">
        <v>2.2308859159300001</v>
      </c>
      <c r="BL411" s="78">
        <v>52065.5999619289</v>
      </c>
      <c r="BM411" s="77">
        <f t="shared" si="288"/>
        <v>-4.8964327805571074E-10</v>
      </c>
      <c r="BN411" s="77">
        <f t="shared" si="289"/>
        <v>-4.8949346925721433E-10</v>
      </c>
      <c r="BO411" s="77">
        <f t="shared" si="290"/>
        <v>-4.8949345927467886E-10</v>
      </c>
      <c r="BP411" s="77">
        <f t="shared" si="291"/>
        <v>-4.8949345927402446E-10</v>
      </c>
      <c r="BR411" s="78">
        <v>3.9999999999999998E-11</v>
      </c>
      <c r="BS411" s="78">
        <v>1.41880070183</v>
      </c>
      <c r="BT411" s="78">
        <v>31415.379249957001</v>
      </c>
      <c r="BU411" s="77">
        <f t="shared" si="292"/>
        <v>-3.9990726674255139E-11</v>
      </c>
      <c r="BV411" s="77">
        <f t="shared" si="293"/>
        <v>-3.9990975308811735E-11</v>
      </c>
      <c r="BW411" s="77">
        <f t="shared" si="294"/>
        <v>-3.9990975325260719E-11</v>
      </c>
      <c r="BX411" s="77">
        <f t="shared" si="295"/>
        <v>-3.9990975325261798E-11</v>
      </c>
      <c r="BZ411" s="78"/>
      <c r="CA411" s="78"/>
      <c r="CB411" s="78"/>
      <c r="CH411" s="78"/>
      <c r="CI411" s="78"/>
      <c r="CJ411" s="78"/>
      <c r="CP411" s="78"/>
      <c r="CQ411" s="78"/>
      <c r="CR411" s="78"/>
      <c r="CX411" s="78"/>
      <c r="CY411" s="78"/>
      <c r="CZ411" s="78"/>
      <c r="DF411" s="78">
        <v>2.3000000000000001E-10</v>
      </c>
      <c r="DG411" s="78">
        <v>6.23874249128</v>
      </c>
      <c r="DH411" s="78">
        <v>75615.2545992495</v>
      </c>
      <c r="DI411" s="77">
        <f t="shared" si="296"/>
        <v>-2.3848996582647502E-11</v>
      </c>
      <c r="DJ411" s="77">
        <f t="shared" si="297"/>
        <v>-2.3688956891619678E-11</v>
      </c>
      <c r="DK411" s="77">
        <f t="shared" si="298"/>
        <v>-2.3688946231008284E-11</v>
      </c>
      <c r="DL411" s="77">
        <f t="shared" si="299"/>
        <v>-2.3688946230306043E-11</v>
      </c>
      <c r="DN411" s="78">
        <v>3.9999999999999998E-11</v>
      </c>
      <c r="DO411" s="78">
        <v>0.86790293540999996</v>
      </c>
      <c r="DP411" s="78">
        <v>24822.3356629478</v>
      </c>
      <c r="DQ411" s="77">
        <f t="shared" si="300"/>
        <v>4.0756566028710644E-12</v>
      </c>
      <c r="DR411" s="77">
        <f t="shared" si="301"/>
        <v>4.0847946497064913E-12</v>
      </c>
      <c r="DS411" s="77">
        <f t="shared" si="302"/>
        <v>4.0847952583827366E-12</v>
      </c>
      <c r="DT411" s="77">
        <f t="shared" si="303"/>
        <v>4.0847952584234494E-12</v>
      </c>
      <c r="DV411" s="78"/>
      <c r="DW411" s="78"/>
      <c r="DX411" s="78"/>
      <c r="ED411" s="78"/>
      <c r="EE411" s="78"/>
      <c r="EF411" s="78"/>
      <c r="EL411" s="78"/>
      <c r="EM411" s="78"/>
      <c r="EN411" s="78"/>
      <c r="ET411" s="78"/>
      <c r="EU411" s="78"/>
      <c r="EV411" s="78"/>
    </row>
    <row r="412" spans="12:152" s="77" customFormat="1" ht="12.75">
      <c r="L412" s="78"/>
      <c r="N412" s="78">
        <v>2.0700000000000001E-9</v>
      </c>
      <c r="O412" s="78">
        <v>0.77329376239000003</v>
      </c>
      <c r="P412" s="78">
        <v>917.93028598180001</v>
      </c>
      <c r="Q412" s="77">
        <f t="shared" si="276"/>
        <v>-7.9875204342806026E-10</v>
      </c>
      <c r="R412" s="77">
        <f t="shared" si="277"/>
        <v>-7.9873582554582328E-10</v>
      </c>
      <c r="S412" s="77">
        <f t="shared" si="278"/>
        <v>-7.9873582446555094E-10</v>
      </c>
      <c r="T412" s="77">
        <f t="shared" si="279"/>
        <v>-7.987358244654797E-10</v>
      </c>
      <c r="V412" s="78">
        <v>2.1E-10</v>
      </c>
      <c r="W412" s="78">
        <v>2.1185179081599999</v>
      </c>
      <c r="X412" s="78">
        <v>207593.84658049999</v>
      </c>
      <c r="Y412" s="77">
        <f t="shared" si="280"/>
        <v>1.2685534902926171E-10</v>
      </c>
      <c r="Z412" s="77">
        <f t="shared" si="281"/>
        <v>1.2717653671115554E-10</v>
      </c>
      <c r="AA412" s="77">
        <f t="shared" si="282"/>
        <v>1.2717655808979142E-10</v>
      </c>
      <c r="AB412" s="77">
        <f t="shared" si="283"/>
        <v>1.2717655809123529E-10</v>
      </c>
      <c r="AD412" s="78"/>
      <c r="AE412" s="78"/>
      <c r="AF412" s="78"/>
      <c r="AL412" s="78"/>
      <c r="AM412" s="78"/>
      <c r="AN412" s="78"/>
      <c r="AT412" s="78"/>
      <c r="AU412" s="78"/>
      <c r="AV412" s="78"/>
      <c r="BB412" s="78"/>
      <c r="BC412" s="78"/>
      <c r="BD412" s="78"/>
      <c r="BJ412" s="78">
        <v>4.8E-10</v>
      </c>
      <c r="BK412" s="78">
        <v>5.3120996293399996</v>
      </c>
      <c r="BL412" s="78">
        <v>1162.4747044077999</v>
      </c>
      <c r="BM412" s="77">
        <f t="shared" si="288"/>
        <v>2.0335160584111511E-10</v>
      </c>
      <c r="BN412" s="77">
        <f t="shared" si="289"/>
        <v>2.0334692964386514E-10</v>
      </c>
      <c r="BO412" s="77">
        <f t="shared" si="290"/>
        <v>2.0334692933238364E-10</v>
      </c>
      <c r="BP412" s="77">
        <f t="shared" si="291"/>
        <v>2.0334692933236278E-10</v>
      </c>
      <c r="BR412" s="78">
        <v>5.0000000000000002E-11</v>
      </c>
      <c r="BS412" s="78">
        <v>5.6722604077699996</v>
      </c>
      <c r="BT412" s="78">
        <v>68241.872144623107</v>
      </c>
      <c r="BU412" s="77">
        <f t="shared" si="292"/>
        <v>-2.0436010442350769E-11</v>
      </c>
      <c r="BV412" s="77">
        <f t="shared" si="293"/>
        <v>-2.0464816938046788E-11</v>
      </c>
      <c r="BW412" s="77">
        <f t="shared" si="294"/>
        <v>-2.0464818856572106E-11</v>
      </c>
      <c r="BX412" s="77">
        <f t="shared" si="295"/>
        <v>-2.0464818856699175E-11</v>
      </c>
      <c r="BZ412" s="78"/>
      <c r="CA412" s="78"/>
      <c r="CB412" s="78"/>
      <c r="CH412" s="78"/>
      <c r="CI412" s="78"/>
      <c r="CJ412" s="78"/>
      <c r="CP412" s="78"/>
      <c r="CQ412" s="78"/>
      <c r="CR412" s="78"/>
      <c r="CX412" s="78"/>
      <c r="CY412" s="78"/>
      <c r="CZ412" s="78"/>
      <c r="DF412" s="78">
        <v>2.5999999999999998E-10</v>
      </c>
      <c r="DG412" s="78">
        <v>3.3451951651899998</v>
      </c>
      <c r="DH412" s="78">
        <v>110634.688416288</v>
      </c>
      <c r="DI412" s="77">
        <f t="shared" si="296"/>
        <v>2.1341554239258395E-10</v>
      </c>
      <c r="DJ412" s="77">
        <f t="shared" si="297"/>
        <v>2.132634265855003E-10</v>
      </c>
      <c r="DK412" s="77">
        <f t="shared" si="298"/>
        <v>2.1326341644563635E-10</v>
      </c>
      <c r="DL412" s="77">
        <f t="shared" si="299"/>
        <v>2.1326341644497693E-10</v>
      </c>
      <c r="DN412" s="78">
        <v>3E-11</v>
      </c>
      <c r="DO412" s="78">
        <v>2.05745330337</v>
      </c>
      <c r="DP412" s="78">
        <v>156100.82065856899</v>
      </c>
      <c r="DQ412" s="77">
        <f t="shared" si="300"/>
        <v>-2.6567627331614231E-11</v>
      </c>
      <c r="DR412" s="77">
        <f t="shared" si="301"/>
        <v>-2.6587723345425566E-11</v>
      </c>
      <c r="DS412" s="77">
        <f t="shared" si="302"/>
        <v>-2.6587724682173308E-11</v>
      </c>
      <c r="DT412" s="77">
        <f t="shared" si="303"/>
        <v>-2.6587724682261775E-11</v>
      </c>
      <c r="DV412" s="78"/>
      <c r="DW412" s="78"/>
      <c r="DX412" s="78"/>
      <c r="ED412" s="78"/>
      <c r="EE412" s="78"/>
      <c r="EF412" s="78"/>
      <c r="EL412" s="78"/>
      <c r="EM412" s="78"/>
      <c r="EN412" s="78"/>
      <c r="ET412" s="78"/>
      <c r="EU412" s="78"/>
      <c r="EV412" s="78"/>
    </row>
    <row r="413" spans="12:152" s="77" customFormat="1" ht="12.75">
      <c r="L413" s="78"/>
      <c r="N413" s="78">
        <v>1.9000000000000001E-9</v>
      </c>
      <c r="O413" s="78">
        <v>0.91354241432000005</v>
      </c>
      <c r="P413" s="78">
        <v>97670.387712897107</v>
      </c>
      <c r="Q413" s="77">
        <f t="shared" si="276"/>
        <v>1.8295771738436023E-9</v>
      </c>
      <c r="R413" s="77">
        <f t="shared" si="277"/>
        <v>1.8291133304911572E-9</v>
      </c>
      <c r="S413" s="77">
        <f t="shared" si="278"/>
        <v>1.8291132995448537E-9</v>
      </c>
      <c r="T413" s="77">
        <f t="shared" si="279"/>
        <v>1.8291132995428079E-9</v>
      </c>
      <c r="V413" s="78">
        <v>2.8999999999999998E-10</v>
      </c>
      <c r="W413" s="78">
        <v>2.91003553544</v>
      </c>
      <c r="X413" s="78">
        <v>176953.98994186701</v>
      </c>
      <c r="Y413" s="77">
        <f t="shared" si="280"/>
        <v>-1.0806058766833819E-10</v>
      </c>
      <c r="Z413" s="77">
        <f t="shared" si="281"/>
        <v>-1.0761986752098927E-10</v>
      </c>
      <c r="AA413" s="77">
        <f t="shared" si="282"/>
        <v>-1.0761983815504444E-10</v>
      </c>
      <c r="AB413" s="77">
        <f t="shared" si="283"/>
        <v>-1.076198381531157E-10</v>
      </c>
      <c r="AD413" s="78"/>
      <c r="AE413" s="78"/>
      <c r="AF413" s="78"/>
      <c r="AL413" s="78"/>
      <c r="AM413" s="78"/>
      <c r="AN413" s="78"/>
      <c r="AT413" s="78"/>
      <c r="AU413" s="78"/>
      <c r="AV413" s="78"/>
      <c r="BB413" s="78"/>
      <c r="BC413" s="78"/>
      <c r="BD413" s="78"/>
      <c r="BJ413" s="78">
        <v>6.2000000000000003E-10</v>
      </c>
      <c r="BK413" s="78">
        <v>6.1179388100000001</v>
      </c>
      <c r="BL413" s="78">
        <v>22747.290714874402</v>
      </c>
      <c r="BM413" s="77">
        <f t="shared" si="288"/>
        <v>5.0259605449273956E-10</v>
      </c>
      <c r="BN413" s="77">
        <f t="shared" si="289"/>
        <v>5.0251964134850322E-10</v>
      </c>
      <c r="BO413" s="77">
        <f t="shared" si="290"/>
        <v>5.0251963625789063E-10</v>
      </c>
      <c r="BP413" s="77">
        <f t="shared" si="291"/>
        <v>5.025196362575552E-10</v>
      </c>
      <c r="BR413" s="78">
        <v>6E-11</v>
      </c>
      <c r="BS413" s="78">
        <v>6.0712584539599996</v>
      </c>
      <c r="BT413" s="78">
        <v>1478.8665740644001</v>
      </c>
      <c r="BU413" s="77">
        <f t="shared" si="292"/>
        <v>-3.1750546012631441E-11</v>
      </c>
      <c r="BV413" s="77">
        <f t="shared" si="293"/>
        <v>-3.1751242572628981E-11</v>
      </c>
      <c r="BW413" s="77">
        <f t="shared" si="294"/>
        <v>-3.1751242619026498E-11</v>
      </c>
      <c r="BX413" s="77">
        <f t="shared" si="295"/>
        <v>-3.1751242619029575E-11</v>
      </c>
      <c r="BZ413" s="78"/>
      <c r="CA413" s="78"/>
      <c r="CB413" s="78"/>
      <c r="CH413" s="78"/>
      <c r="CI413" s="78"/>
      <c r="CJ413" s="78"/>
      <c r="CP413" s="78"/>
      <c r="CQ413" s="78"/>
      <c r="CR413" s="78"/>
      <c r="CX413" s="78"/>
      <c r="CY413" s="78"/>
      <c r="CZ413" s="78"/>
      <c r="DF413" s="78">
        <v>2.5999999999999998E-10</v>
      </c>
      <c r="DG413" s="78">
        <v>4.7484024551199999</v>
      </c>
      <c r="DH413" s="78">
        <v>13362.4497067992</v>
      </c>
      <c r="DI413" s="77">
        <f t="shared" si="296"/>
        <v>2.534094703922105E-10</v>
      </c>
      <c r="DJ413" s="77">
        <f t="shared" si="297"/>
        <v>2.5340227727491334E-10</v>
      </c>
      <c r="DK413" s="77">
        <f t="shared" si="298"/>
        <v>2.5340227679565099E-10</v>
      </c>
      <c r="DL413" s="77">
        <f t="shared" si="299"/>
        <v>2.5340227679561956E-10</v>
      </c>
      <c r="DN413" s="78">
        <v>3.9999999999999998E-11</v>
      </c>
      <c r="DO413" s="78">
        <v>0.27139822026999999</v>
      </c>
      <c r="DP413" s="78">
        <v>214364.55718174501</v>
      </c>
      <c r="DQ413" s="77">
        <f t="shared" si="300"/>
        <v>2.8813351545218359E-11</v>
      </c>
      <c r="DR413" s="77">
        <f t="shared" si="301"/>
        <v>2.8758269750157892E-11</v>
      </c>
      <c r="DS413" s="77">
        <f t="shared" si="302"/>
        <v>2.8758266077392805E-11</v>
      </c>
      <c r="DT413" s="77">
        <f t="shared" si="303"/>
        <v>2.8758266077152587E-11</v>
      </c>
      <c r="DV413" s="78"/>
      <c r="DW413" s="78"/>
      <c r="DX413" s="78"/>
      <c r="ED413" s="78"/>
      <c r="EE413" s="78"/>
      <c r="EF413" s="78"/>
      <c r="EL413" s="78"/>
      <c r="EM413" s="78"/>
      <c r="EN413" s="78"/>
      <c r="ET413" s="78"/>
      <c r="EU413" s="78"/>
      <c r="EV413" s="78"/>
    </row>
    <row r="414" spans="12:152" s="77" customFormat="1" ht="12.75">
      <c r="L414" s="78"/>
      <c r="N414" s="78">
        <v>1.8400000000000001E-9</v>
      </c>
      <c r="O414" s="78">
        <v>3.3229934348399999</v>
      </c>
      <c r="P414" s="78">
        <v>30.326861004400001</v>
      </c>
      <c r="Q414" s="77">
        <f t="shared" si="276"/>
        <v>-1.8398384534903716E-9</v>
      </c>
      <c r="R414" s="77">
        <f t="shared" si="277"/>
        <v>-1.83983846033119E-9</v>
      </c>
      <c r="S414" s="77">
        <f t="shared" si="278"/>
        <v>-1.8398384603316458E-9</v>
      </c>
      <c r="T414" s="77">
        <f t="shared" si="279"/>
        <v>-1.8398384603316458E-9</v>
      </c>
      <c r="V414" s="78">
        <v>2.5999999999999998E-10</v>
      </c>
      <c r="W414" s="78">
        <v>5.6839859658599998</v>
      </c>
      <c r="X414" s="78">
        <v>95247.705572179097</v>
      </c>
      <c r="Y414" s="77">
        <f t="shared" si="280"/>
        <v>1.5761884108187019E-10</v>
      </c>
      <c r="Z414" s="77">
        <f t="shared" si="281"/>
        <v>1.5743656805837466E-10</v>
      </c>
      <c r="AA414" s="77">
        <f t="shared" si="282"/>
        <v>1.5743655591310383E-10</v>
      </c>
      <c r="AB414" s="77">
        <f t="shared" si="283"/>
        <v>1.5743655591230405E-10</v>
      </c>
      <c r="AD414" s="78"/>
      <c r="AE414" s="78"/>
      <c r="AF414" s="78"/>
      <c r="AL414" s="78"/>
      <c r="AM414" s="78"/>
      <c r="AN414" s="78"/>
      <c r="AT414" s="78"/>
      <c r="AU414" s="78"/>
      <c r="AV414" s="78"/>
      <c r="BB414" s="78"/>
      <c r="BC414" s="78"/>
      <c r="BD414" s="78"/>
      <c r="BJ414" s="78">
        <v>5.1E-10</v>
      </c>
      <c r="BK414" s="78">
        <v>5.1682357219300004</v>
      </c>
      <c r="BL414" s="78">
        <v>130419.84594697101</v>
      </c>
      <c r="BM414" s="77">
        <f t="shared" si="288"/>
        <v>-5.1015712925652266E-11</v>
      </c>
      <c r="BN414" s="77">
        <f t="shared" si="289"/>
        <v>-5.1627958548749723E-11</v>
      </c>
      <c r="BO414" s="77">
        <f t="shared" si="290"/>
        <v>-5.1627999327868063E-11</v>
      </c>
      <c r="BP414" s="77">
        <f t="shared" si="291"/>
        <v>-5.1627999330579134E-11</v>
      </c>
      <c r="BR414" s="78">
        <v>3.9999999999999998E-11</v>
      </c>
      <c r="BS414" s="78">
        <v>2.9038726279599998</v>
      </c>
      <c r="BT414" s="78">
        <v>128320.75184749201</v>
      </c>
      <c r="BU414" s="77">
        <f t="shared" si="292"/>
        <v>6.0075422396851403E-12</v>
      </c>
      <c r="BV414" s="77">
        <f t="shared" si="293"/>
        <v>6.0544868201173045E-12</v>
      </c>
      <c r="BW414" s="77">
        <f t="shared" si="294"/>
        <v>6.0544899468044849E-12</v>
      </c>
      <c r="BX414" s="77">
        <f t="shared" si="295"/>
        <v>6.0544899470112599E-12</v>
      </c>
      <c r="BZ414" s="78"/>
      <c r="CA414" s="78"/>
      <c r="CB414" s="78"/>
      <c r="CH414" s="78"/>
      <c r="CI414" s="78"/>
      <c r="CJ414" s="78"/>
      <c r="CP414" s="78"/>
      <c r="CQ414" s="78"/>
      <c r="CR414" s="78"/>
      <c r="CX414" s="78"/>
      <c r="CY414" s="78"/>
      <c r="CZ414" s="78"/>
      <c r="DF414" s="78">
        <v>2.5999999999999998E-10</v>
      </c>
      <c r="DG414" s="78">
        <v>0.15419927427999999</v>
      </c>
      <c r="DH414" s="78">
        <v>22759.767485294</v>
      </c>
      <c r="DI414" s="77">
        <f t="shared" si="296"/>
        <v>2.4190467055440254E-10</v>
      </c>
      <c r="DJ414" s="77">
        <f t="shared" si="297"/>
        <v>2.4188459813312823E-10</v>
      </c>
      <c r="DK414" s="77">
        <f t="shared" si="298"/>
        <v>2.4188459679574924E-10</v>
      </c>
      <c r="DL414" s="77">
        <f t="shared" si="299"/>
        <v>2.4188459679566119E-10</v>
      </c>
      <c r="DN414" s="78">
        <v>3E-11</v>
      </c>
      <c r="DO414" s="78">
        <v>3.63958954831</v>
      </c>
      <c r="DP414" s="78">
        <v>102232.848705918</v>
      </c>
      <c r="DQ414" s="77">
        <f t="shared" si="300"/>
        <v>-1.9735918750888927E-11</v>
      </c>
      <c r="DR414" s="77">
        <f t="shared" si="301"/>
        <v>-1.971453977445473E-11</v>
      </c>
      <c r="DS414" s="77">
        <f t="shared" si="302"/>
        <v>-1.9714538349817025E-11</v>
      </c>
      <c r="DT414" s="77">
        <f t="shared" si="303"/>
        <v>-1.9714538349721906E-11</v>
      </c>
      <c r="DV414" s="78"/>
      <c r="DW414" s="78"/>
      <c r="DX414" s="78"/>
      <c r="ED414" s="78"/>
      <c r="EE414" s="78"/>
      <c r="EF414" s="78"/>
      <c r="EL414" s="78"/>
      <c r="EM414" s="78"/>
      <c r="EN414" s="78"/>
      <c r="ET414" s="78"/>
      <c r="EU414" s="78"/>
      <c r="EV414" s="78"/>
    </row>
    <row r="415" spans="12:152" s="77" customFormat="1" ht="12.75">
      <c r="L415" s="78"/>
      <c r="N415" s="78">
        <v>2.09E-9</v>
      </c>
      <c r="O415" s="78">
        <v>0.41150840784999998</v>
      </c>
      <c r="P415" s="78">
        <v>181505.94343892499</v>
      </c>
      <c r="Q415" s="77">
        <f t="shared" si="276"/>
        <v>1.6615429408222565E-9</v>
      </c>
      <c r="R415" s="77">
        <f t="shared" si="277"/>
        <v>1.6594116195988645E-9</v>
      </c>
      <c r="S415" s="77">
        <f t="shared" si="278"/>
        <v>1.6594114774757805E-9</v>
      </c>
      <c r="T415" s="77">
        <f t="shared" si="279"/>
        <v>1.6594114774663912E-9</v>
      </c>
      <c r="V415" s="78">
        <v>2.1E-10</v>
      </c>
      <c r="W415" s="78">
        <v>5.2928951990600002</v>
      </c>
      <c r="X415" s="78">
        <v>150244.34299945299</v>
      </c>
      <c r="Y415" s="77">
        <f t="shared" si="280"/>
        <v>-1.2976663673731928E-11</v>
      </c>
      <c r="Z415" s="77">
        <f t="shared" si="281"/>
        <v>-1.2685305471240074E-11</v>
      </c>
      <c r="AA415" s="77">
        <f t="shared" si="282"/>
        <v>-1.2685286063067473E-11</v>
      </c>
      <c r="AB415" s="77">
        <f t="shared" si="283"/>
        <v>-1.2685286061780619E-11</v>
      </c>
      <c r="AD415" s="78"/>
      <c r="AE415" s="78"/>
      <c r="AF415" s="78"/>
      <c r="AL415" s="78"/>
      <c r="AM415" s="78"/>
      <c r="AN415" s="78"/>
      <c r="AT415" s="78"/>
      <c r="AU415" s="78"/>
      <c r="AV415" s="78"/>
      <c r="BB415" s="78"/>
      <c r="BC415" s="78"/>
      <c r="BD415" s="78"/>
      <c r="BJ415" s="78">
        <v>5.7999999999999996E-10</v>
      </c>
      <c r="BK415" s="78">
        <v>1.5049462816500001</v>
      </c>
      <c r="BL415" s="78">
        <v>54509.002676020398</v>
      </c>
      <c r="BM415" s="77">
        <f t="shared" si="288"/>
        <v>3.7457672694524095E-10</v>
      </c>
      <c r="BN415" s="77">
        <f t="shared" si="289"/>
        <v>3.747999956497021E-10</v>
      </c>
      <c r="BO415" s="77">
        <f t="shared" si="290"/>
        <v>3.7480001051842282E-10</v>
      </c>
      <c r="BP415" s="77">
        <f t="shared" si="291"/>
        <v>3.7480001051940411E-10</v>
      </c>
      <c r="BR415" s="78">
        <v>3.9999999999999998E-11</v>
      </c>
      <c r="BS415" s="78">
        <v>3.16756186361</v>
      </c>
      <c r="BT415" s="78">
        <v>78378.148713407805</v>
      </c>
      <c r="BU415" s="77">
        <f t="shared" si="292"/>
        <v>-2.1355287570041546E-11</v>
      </c>
      <c r="BV415" s="77">
        <f t="shared" si="293"/>
        <v>-2.1330756287962835E-11</v>
      </c>
      <c r="BW415" s="77">
        <f t="shared" si="294"/>
        <v>-2.1330754653562056E-11</v>
      </c>
      <c r="BX415" s="77">
        <f t="shared" si="295"/>
        <v>-2.1330754653454342E-11</v>
      </c>
      <c r="BZ415" s="78"/>
      <c r="CA415" s="78"/>
      <c r="CB415" s="78"/>
      <c r="CH415" s="78"/>
      <c r="CI415" s="78"/>
      <c r="CJ415" s="78"/>
      <c r="CP415" s="78"/>
      <c r="CQ415" s="78"/>
      <c r="CR415" s="78"/>
      <c r="CX415" s="78"/>
      <c r="CY415" s="78"/>
      <c r="CZ415" s="78"/>
      <c r="DF415" s="78">
        <v>2.7E-10</v>
      </c>
      <c r="DG415" s="78">
        <v>2.39568978424</v>
      </c>
      <c r="DH415" s="78">
        <v>522.57741809380002</v>
      </c>
      <c r="DI415" s="77">
        <f t="shared" si="296"/>
        <v>2.3671665333016592E-10</v>
      </c>
      <c r="DJ415" s="77">
        <f t="shared" si="297"/>
        <v>2.3671602545881425E-10</v>
      </c>
      <c r="DK415" s="77">
        <f t="shared" si="298"/>
        <v>2.3671602541699168E-10</v>
      </c>
      <c r="DL415" s="77">
        <f t="shared" si="299"/>
        <v>2.3671602541698889E-10</v>
      </c>
      <c r="DN415" s="78">
        <v>3E-11</v>
      </c>
      <c r="DO415" s="78">
        <v>3.33824382272</v>
      </c>
      <c r="DP415" s="78">
        <v>170049.17029103599</v>
      </c>
      <c r="DQ415" s="77">
        <f t="shared" si="300"/>
        <v>-2.9538711119713961E-11</v>
      </c>
      <c r="DR415" s="77">
        <f t="shared" si="301"/>
        <v>-2.9530429717503859E-11</v>
      </c>
      <c r="DS415" s="77">
        <f t="shared" si="302"/>
        <v>-2.9530429163445489E-11</v>
      </c>
      <c r="DT415" s="77">
        <f t="shared" si="303"/>
        <v>-2.9530429163408822E-11</v>
      </c>
      <c r="DV415" s="78"/>
      <c r="DW415" s="78"/>
      <c r="DX415" s="78"/>
      <c r="ED415" s="78"/>
      <c r="EE415" s="78"/>
      <c r="EF415" s="78"/>
      <c r="EL415" s="78"/>
      <c r="EM415" s="78"/>
      <c r="EN415" s="78"/>
      <c r="ET415" s="78"/>
      <c r="EU415" s="78"/>
      <c r="EV415" s="78"/>
    </row>
    <row r="416" spans="12:152" s="77" customFormat="1" ht="12.75">
      <c r="L416" s="78"/>
      <c r="N416" s="78">
        <v>2.2499999999999999E-9</v>
      </c>
      <c r="O416" s="78">
        <v>5.0615859689100002</v>
      </c>
      <c r="P416" s="78">
        <v>157483.018591053</v>
      </c>
      <c r="Q416" s="77">
        <f t="shared" si="276"/>
        <v>1.1488125585948663E-9</v>
      </c>
      <c r="R416" s="77">
        <f t="shared" si="277"/>
        <v>1.1459926328415213E-9</v>
      </c>
      <c r="S416" s="77">
        <f t="shared" si="278"/>
        <v>1.1459924449256469E-9</v>
      </c>
      <c r="T416" s="77">
        <f t="shared" si="279"/>
        <v>1.1459924449130996E-9</v>
      </c>
      <c r="V416" s="78">
        <v>2.4E-10</v>
      </c>
      <c r="W416" s="78">
        <v>3.0521053917400001</v>
      </c>
      <c r="X416" s="78">
        <v>130419.84594697101</v>
      </c>
      <c r="Y416" s="77">
        <f t="shared" si="280"/>
        <v>-1.9170709967720697E-10</v>
      </c>
      <c r="Z416" s="77">
        <f t="shared" si="281"/>
        <v>-1.9153273858366192E-10</v>
      </c>
      <c r="AA416" s="77">
        <f t="shared" si="282"/>
        <v>-1.9153272696019849E-10</v>
      </c>
      <c r="AB416" s="77">
        <f t="shared" si="283"/>
        <v>-1.9153272695942574E-10</v>
      </c>
      <c r="AD416" s="78"/>
      <c r="AE416" s="78"/>
      <c r="AF416" s="78"/>
      <c r="AL416" s="78"/>
      <c r="AM416" s="78"/>
      <c r="AN416" s="78"/>
      <c r="AT416" s="78"/>
      <c r="AU416" s="78"/>
      <c r="AV416" s="78"/>
      <c r="BB416" s="78"/>
      <c r="BC416" s="78"/>
      <c r="BD416" s="78"/>
      <c r="BJ416" s="78">
        <v>6E-10</v>
      </c>
      <c r="BK416" s="78">
        <v>0.43836944868</v>
      </c>
      <c r="BL416" s="78">
        <v>116783.65521669399</v>
      </c>
      <c r="BM416" s="77">
        <f t="shared" si="288"/>
        <v>5.9751984122570065E-10</v>
      </c>
      <c r="BN416" s="77">
        <f t="shared" si="289"/>
        <v>5.9757837480969647E-10</v>
      </c>
      <c r="BO416" s="77">
        <f t="shared" si="290"/>
        <v>5.9757837868537699E-10</v>
      </c>
      <c r="BP416" s="77">
        <f t="shared" si="291"/>
        <v>5.9757837868563414E-10</v>
      </c>
      <c r="BR416" s="78">
        <v>3.9999999999999998E-11</v>
      </c>
      <c r="BS416" s="78">
        <v>0.32589274839999999</v>
      </c>
      <c r="BT416" s="78">
        <v>52595.290927023503</v>
      </c>
      <c r="BU416" s="77">
        <f t="shared" si="292"/>
        <v>-2.5622064420178561E-11</v>
      </c>
      <c r="BV416" s="77">
        <f t="shared" si="293"/>
        <v>-2.563700797567012E-11</v>
      </c>
      <c r="BW416" s="77">
        <f t="shared" si="294"/>
        <v>-2.5637008970857839E-11</v>
      </c>
      <c r="BX416" s="77">
        <f t="shared" si="295"/>
        <v>-2.5637008970922414E-11</v>
      </c>
      <c r="BZ416" s="78"/>
      <c r="CA416" s="78"/>
      <c r="CB416" s="78"/>
      <c r="CH416" s="78"/>
      <c r="CI416" s="78"/>
      <c r="CJ416" s="78"/>
      <c r="CP416" s="78"/>
      <c r="CQ416" s="78"/>
      <c r="CR416" s="78"/>
      <c r="CX416" s="78"/>
      <c r="CY416" s="78"/>
      <c r="CZ416" s="78"/>
      <c r="DF416" s="78">
        <v>2.8000000000000002E-10</v>
      </c>
      <c r="DG416" s="78">
        <v>0.25542748453000003</v>
      </c>
      <c r="DH416" s="78">
        <v>103.0927742186</v>
      </c>
      <c r="DI416" s="77">
        <f t="shared" si="296"/>
        <v>2.6612061788758149E-10</v>
      </c>
      <c r="DJ416" s="77">
        <f t="shared" si="297"/>
        <v>2.6612053484893827E-10</v>
      </c>
      <c r="DK416" s="77">
        <f t="shared" si="298"/>
        <v>2.6612053484340707E-10</v>
      </c>
      <c r="DL416" s="77">
        <f t="shared" si="299"/>
        <v>2.6612053484340676E-10</v>
      </c>
      <c r="DN416" s="78">
        <v>3E-11</v>
      </c>
      <c r="DO416" s="78">
        <v>6.1595948523899997</v>
      </c>
      <c r="DP416" s="78">
        <v>12546.481939083</v>
      </c>
      <c r="DQ416" s="77">
        <f t="shared" si="300"/>
        <v>2.5201239059384316E-11</v>
      </c>
      <c r="DR416" s="77">
        <f t="shared" si="301"/>
        <v>2.5199349667723235E-11</v>
      </c>
      <c r="DS416" s="77">
        <f t="shared" si="302"/>
        <v>2.5199349541859682E-11</v>
      </c>
      <c r="DT416" s="77">
        <f t="shared" si="303"/>
        <v>2.5199349541851355E-11</v>
      </c>
      <c r="DV416" s="78"/>
      <c r="DW416" s="78"/>
      <c r="DX416" s="78"/>
      <c r="ED416" s="78"/>
      <c r="EE416" s="78"/>
      <c r="EF416" s="78"/>
      <c r="EL416" s="78"/>
      <c r="EM416" s="78"/>
      <c r="EN416" s="78"/>
      <c r="ET416" s="78"/>
      <c r="EU416" s="78"/>
      <c r="EV416" s="78"/>
    </row>
    <row r="417" spans="12:152" s="77" customFormat="1" ht="12.75">
      <c r="L417" s="78"/>
      <c r="N417" s="78">
        <v>1.8400000000000001E-9</v>
      </c>
      <c r="O417" s="78">
        <v>2.7152993506500001</v>
      </c>
      <c r="P417" s="78">
        <v>103285.117089106</v>
      </c>
      <c r="Q417" s="77">
        <f t="shared" si="276"/>
        <v>-4.4183120914178587E-10</v>
      </c>
      <c r="R417" s="77">
        <f t="shared" si="277"/>
        <v>-4.4012421277678536E-10</v>
      </c>
      <c r="S417" s="77">
        <f t="shared" si="278"/>
        <v>-4.4012409906063037E-10</v>
      </c>
      <c r="T417" s="77">
        <f t="shared" si="279"/>
        <v>-4.4012409905311528E-10</v>
      </c>
      <c r="V417" s="78">
        <v>2.0000000000000001E-10</v>
      </c>
      <c r="W417" s="78">
        <v>2.54144132983</v>
      </c>
      <c r="X417" s="78">
        <v>51219.5171271777</v>
      </c>
      <c r="Y417" s="77">
        <f t="shared" si="280"/>
        <v>5.4572559533761699E-11</v>
      </c>
      <c r="Z417" s="77">
        <f t="shared" si="281"/>
        <v>5.4663730652641086E-11</v>
      </c>
      <c r="AA417" s="77">
        <f t="shared" si="282"/>
        <v>5.4663736725140278E-11</v>
      </c>
      <c r="AB417" s="77">
        <f t="shared" si="283"/>
        <v>5.4663736725533964E-11</v>
      </c>
      <c r="AD417" s="78"/>
      <c r="AE417" s="78"/>
      <c r="AF417" s="78"/>
      <c r="AL417" s="78"/>
      <c r="AM417" s="78"/>
      <c r="AN417" s="78"/>
      <c r="AT417" s="78"/>
      <c r="AU417" s="78"/>
      <c r="AV417" s="78"/>
      <c r="BB417" s="78"/>
      <c r="BC417" s="78"/>
      <c r="BD417" s="78"/>
      <c r="BJ417" s="78">
        <v>5.9000000000000003E-10</v>
      </c>
      <c r="BK417" s="78">
        <v>1.5047466806500001</v>
      </c>
      <c r="BL417" s="78">
        <v>26507.3877854493</v>
      </c>
      <c r="BM417" s="77">
        <f t="shared" si="288"/>
        <v>3.4120436648463863E-10</v>
      </c>
      <c r="BN417" s="77">
        <f t="shared" si="289"/>
        <v>3.4108631523565883E-10</v>
      </c>
      <c r="BO417" s="77">
        <f t="shared" si="290"/>
        <v>3.410863073715951E-10</v>
      </c>
      <c r="BP417" s="77">
        <f t="shared" si="291"/>
        <v>3.4108630737107511E-10</v>
      </c>
      <c r="BR417" s="78">
        <v>5.0000000000000002E-11</v>
      </c>
      <c r="BS417" s="78">
        <v>1.7809608149</v>
      </c>
      <c r="BT417" s="78">
        <v>116783.65521669399</v>
      </c>
      <c r="BU417" s="77">
        <f t="shared" si="292"/>
        <v>6.8409495298332999E-12</v>
      </c>
      <c r="BV417" s="77">
        <f t="shared" si="293"/>
        <v>6.8944599312026599E-12</v>
      </c>
      <c r="BW417" s="77">
        <f t="shared" si="294"/>
        <v>6.8944634952564024E-12</v>
      </c>
      <c r="BX417" s="77">
        <f t="shared" si="295"/>
        <v>6.894463495492863E-12</v>
      </c>
      <c r="BZ417" s="78"/>
      <c r="CA417" s="78"/>
      <c r="CB417" s="78"/>
      <c r="CH417" s="78"/>
      <c r="CI417" s="78"/>
      <c r="CJ417" s="78"/>
      <c r="CP417" s="78"/>
      <c r="CQ417" s="78"/>
      <c r="CR417" s="78"/>
      <c r="CX417" s="78"/>
      <c r="CY417" s="78"/>
      <c r="CZ417" s="78"/>
      <c r="DF417" s="78">
        <v>2.5000000000000002E-10</v>
      </c>
      <c r="DG417" s="78">
        <v>3.3296170741600002</v>
      </c>
      <c r="DH417" s="78">
        <v>28286.990484861199</v>
      </c>
      <c r="DI417" s="77">
        <f t="shared" si="296"/>
        <v>-2.2741063295089346E-10</v>
      </c>
      <c r="DJ417" s="77">
        <f t="shared" si="297"/>
        <v>-2.2743780249704906E-10</v>
      </c>
      <c r="DK417" s="77">
        <f t="shared" si="298"/>
        <v>-2.2743780430628967E-10</v>
      </c>
      <c r="DL417" s="77">
        <f t="shared" si="299"/>
        <v>-2.2743780430641059E-10</v>
      </c>
      <c r="DN417" s="78">
        <v>3E-11</v>
      </c>
      <c r="DO417" s="78">
        <v>0.54712514363999998</v>
      </c>
      <c r="DP417" s="78">
        <v>1911.1994832171999</v>
      </c>
      <c r="DQ417" s="77">
        <f t="shared" si="300"/>
        <v>-2.4330965844987513E-11</v>
      </c>
      <c r="DR417" s="77">
        <f t="shared" si="301"/>
        <v>-2.4330655523660353E-11</v>
      </c>
      <c r="DS417" s="77">
        <f t="shared" si="302"/>
        <v>-2.4330655502989633E-11</v>
      </c>
      <c r="DT417" s="77">
        <f t="shared" si="303"/>
        <v>-2.433065550298826E-11</v>
      </c>
      <c r="DV417" s="78"/>
      <c r="DW417" s="78"/>
      <c r="DX417" s="78"/>
      <c r="ED417" s="78"/>
      <c r="EE417" s="78"/>
      <c r="EF417" s="78"/>
      <c r="EL417" s="78"/>
      <c r="EM417" s="78"/>
      <c r="EN417" s="78"/>
      <c r="ET417" s="78"/>
      <c r="EU417" s="78"/>
      <c r="EV417" s="78"/>
    </row>
    <row r="418" spans="12:152" s="77" customFormat="1" ht="12.75">
      <c r="L418" s="78"/>
      <c r="N418" s="78">
        <v>1.9099999999999998E-9</v>
      </c>
      <c r="O418" s="78">
        <v>1.9652892257300001</v>
      </c>
      <c r="P418" s="78">
        <v>314.18617986959998</v>
      </c>
      <c r="Q418" s="77">
        <f t="shared" si="276"/>
        <v>1.8625949666677979E-9</v>
      </c>
      <c r="R418" s="77">
        <f t="shared" si="277"/>
        <v>1.8625961959133584E-9</v>
      </c>
      <c r="S418" s="77">
        <f t="shared" si="278"/>
        <v>1.8625961959952379E-9</v>
      </c>
      <c r="T418" s="77">
        <f t="shared" si="279"/>
        <v>1.8625961959952433E-9</v>
      </c>
      <c r="V418" s="78">
        <v>2.0000000000000001E-10</v>
      </c>
      <c r="W418" s="78">
        <v>6.1640195917999998</v>
      </c>
      <c r="X418" s="78">
        <v>35191.810135691798</v>
      </c>
      <c r="Y418" s="77">
        <f t="shared" si="280"/>
        <v>1.788555901210152E-10</v>
      </c>
      <c r="Z418" s="77">
        <f t="shared" si="281"/>
        <v>1.7882644005629544E-10</v>
      </c>
      <c r="AA418" s="77">
        <f t="shared" si="282"/>
        <v>1.7882643811398276E-10</v>
      </c>
      <c r="AB418" s="77">
        <f t="shared" si="283"/>
        <v>1.7882643811385292E-10</v>
      </c>
      <c r="AD418" s="78"/>
      <c r="AE418" s="78"/>
      <c r="AF418" s="78"/>
      <c r="AL418" s="78"/>
      <c r="AM418" s="78"/>
      <c r="AN418" s="78"/>
      <c r="AT418" s="78"/>
      <c r="AU418" s="78"/>
      <c r="AV418" s="78"/>
      <c r="BB418" s="78"/>
      <c r="BC418" s="78"/>
      <c r="BD418" s="78"/>
      <c r="BJ418" s="78">
        <v>4.7000000000000003E-10</v>
      </c>
      <c r="BK418" s="78">
        <v>3.2842637467200002</v>
      </c>
      <c r="BL418" s="78">
        <v>25565.3257234804</v>
      </c>
      <c r="BM418" s="77">
        <f t="shared" si="288"/>
        <v>4.571392370944213E-10</v>
      </c>
      <c r="BN418" s="77">
        <f t="shared" si="289"/>
        <v>4.5711339699576603E-10</v>
      </c>
      <c r="BO418" s="77">
        <f t="shared" si="290"/>
        <v>4.5711339527371036E-10</v>
      </c>
      <c r="BP418" s="77">
        <f t="shared" si="291"/>
        <v>4.5711339527359538E-10</v>
      </c>
      <c r="BR418" s="78">
        <v>3.9999999999999998E-11</v>
      </c>
      <c r="BS418" s="78">
        <v>4.9951885797299997</v>
      </c>
      <c r="BT418" s="78">
        <v>166740.70439565601</v>
      </c>
      <c r="BU418" s="77">
        <f t="shared" si="292"/>
        <v>-2.2419240380434428E-11</v>
      </c>
      <c r="BV418" s="77">
        <f t="shared" si="293"/>
        <v>-2.2470316134261665E-11</v>
      </c>
      <c r="BW418" s="77">
        <f t="shared" si="294"/>
        <v>-2.2470319534631094E-11</v>
      </c>
      <c r="BX418" s="77">
        <f t="shared" si="295"/>
        <v>-2.247031953485682E-11</v>
      </c>
      <c r="BZ418" s="78"/>
      <c r="CA418" s="78"/>
      <c r="CB418" s="78"/>
      <c r="CH418" s="78"/>
      <c r="CI418" s="78"/>
      <c r="CJ418" s="78"/>
      <c r="CP418" s="78"/>
      <c r="CQ418" s="78"/>
      <c r="CR418" s="78"/>
      <c r="CX418" s="78"/>
      <c r="CY418" s="78"/>
      <c r="CZ418" s="78"/>
      <c r="DF418" s="78">
        <v>2.5999999999999998E-10</v>
      </c>
      <c r="DG418" s="78">
        <v>2.07987634823</v>
      </c>
      <c r="DH418" s="78">
        <v>29550.147847439301</v>
      </c>
      <c r="DI418" s="77">
        <f t="shared" si="296"/>
        <v>-7.5249986751334794E-12</v>
      </c>
      <c r="DJ418" s="77">
        <f t="shared" si="297"/>
        <v>-7.4539469248854391E-12</v>
      </c>
      <c r="DK418" s="77">
        <f t="shared" si="298"/>
        <v>-7.4539421921238254E-12</v>
      </c>
      <c r="DL418" s="77">
        <f t="shared" si="299"/>
        <v>-7.453942191806201E-12</v>
      </c>
      <c r="DN418" s="78">
        <v>3E-11</v>
      </c>
      <c r="DO418" s="78">
        <v>5.5321510622499996</v>
      </c>
      <c r="DP418" s="78">
        <v>323.50541665740002</v>
      </c>
      <c r="DQ418" s="77">
        <f t="shared" si="300"/>
        <v>-2.48131522659429E-11</v>
      </c>
      <c r="DR418" s="77">
        <f t="shared" si="301"/>
        <v>-2.4813202731697467E-11</v>
      </c>
      <c r="DS418" s="77">
        <f t="shared" si="302"/>
        <v>-2.4813202735058968E-11</v>
      </c>
      <c r="DT418" s="77">
        <f t="shared" si="303"/>
        <v>-2.4813202735059194E-11</v>
      </c>
      <c r="DV418" s="78"/>
      <c r="DW418" s="78"/>
      <c r="DX418" s="78"/>
      <c r="ED418" s="78"/>
      <c r="EE418" s="78"/>
      <c r="EF418" s="78"/>
      <c r="EL418" s="78"/>
      <c r="EM418" s="78"/>
      <c r="EN418" s="78"/>
      <c r="ET418" s="78"/>
      <c r="EU418" s="78"/>
      <c r="EV418" s="78"/>
    </row>
    <row r="419" spans="12:152" s="77" customFormat="1" ht="12.75">
      <c r="L419" s="78"/>
      <c r="N419" s="78">
        <v>1.8199999999999999E-9</v>
      </c>
      <c r="O419" s="78">
        <v>4.3024953912199999</v>
      </c>
      <c r="P419" s="78">
        <v>1884.9011634174001</v>
      </c>
      <c r="Q419" s="77">
        <f t="shared" si="276"/>
        <v>1.8035117222096365E-9</v>
      </c>
      <c r="R419" s="77">
        <f t="shared" si="277"/>
        <v>1.8035159844227065E-9</v>
      </c>
      <c r="S419" s="77">
        <f t="shared" si="278"/>
        <v>1.8035159847065937E-9</v>
      </c>
      <c r="T419" s="77">
        <f t="shared" si="279"/>
        <v>1.8035159847066125E-9</v>
      </c>
      <c r="V419" s="78">
        <v>2.1999999999999999E-10</v>
      </c>
      <c r="W419" s="78">
        <v>3.2292034200800002</v>
      </c>
      <c r="X419" s="78">
        <v>1083.0802322935999</v>
      </c>
      <c r="Y419" s="77">
        <f t="shared" si="280"/>
        <v>-2.0546175079816474E-10</v>
      </c>
      <c r="Z419" s="77">
        <f t="shared" si="281"/>
        <v>-2.0546253886543876E-10</v>
      </c>
      <c r="AA419" s="77">
        <f t="shared" si="282"/>
        <v>-2.0546253891793115E-10</v>
      </c>
      <c r="AB419" s="77">
        <f t="shared" si="283"/>
        <v>-2.0546253891793464E-10</v>
      </c>
      <c r="AD419" s="78"/>
      <c r="AE419" s="78"/>
      <c r="AF419" s="78"/>
      <c r="AL419" s="78"/>
      <c r="AM419" s="78"/>
      <c r="AN419" s="78"/>
      <c r="AT419" s="78"/>
      <c r="AU419" s="78"/>
      <c r="AV419" s="78"/>
      <c r="BB419" s="78"/>
      <c r="BC419" s="78"/>
      <c r="BD419" s="78"/>
      <c r="BJ419" s="78">
        <v>5.6000000000000003E-10</v>
      </c>
      <c r="BK419" s="78">
        <v>2.45288584577</v>
      </c>
      <c r="BL419" s="78">
        <v>181026.24909573499</v>
      </c>
      <c r="BM419" s="77">
        <f t="shared" si="288"/>
        <v>-3.4471766458753271E-10</v>
      </c>
      <c r="BN419" s="77">
        <f t="shared" si="289"/>
        <v>-3.4545631671827524E-10</v>
      </c>
      <c r="BO419" s="77">
        <f t="shared" si="290"/>
        <v>-3.4545636588755508E-10</v>
      </c>
      <c r="BP419" s="77">
        <f t="shared" si="291"/>
        <v>-3.4545636589081205E-10</v>
      </c>
      <c r="BR419" s="78">
        <v>5.0000000000000002E-11</v>
      </c>
      <c r="BS419" s="78">
        <v>4.9049497033099998</v>
      </c>
      <c r="BT419" s="78">
        <v>79330.204901912497</v>
      </c>
      <c r="BU419" s="77">
        <f t="shared" si="292"/>
        <v>8.1347128094776224E-12</v>
      </c>
      <c r="BV419" s="77">
        <f t="shared" si="293"/>
        <v>8.0985025488612467E-12</v>
      </c>
      <c r="BW419" s="77">
        <f t="shared" si="294"/>
        <v>8.0985001367541339E-12</v>
      </c>
      <c r="BX419" s="77">
        <f t="shared" si="295"/>
        <v>8.0985001365942683E-12</v>
      </c>
      <c r="BZ419" s="78"/>
      <c r="CA419" s="78"/>
      <c r="CB419" s="78"/>
      <c r="CH419" s="78"/>
      <c r="CI419" s="78"/>
      <c r="CJ419" s="78"/>
      <c r="CP419" s="78"/>
      <c r="CQ419" s="78"/>
      <c r="CR419" s="78"/>
      <c r="CX419" s="78"/>
      <c r="CY419" s="78"/>
      <c r="CZ419" s="78"/>
      <c r="DF419" s="78">
        <v>3.1999999999999998E-10</v>
      </c>
      <c r="DG419" s="78">
        <v>1.7046493328500001</v>
      </c>
      <c r="DH419" s="78">
        <v>26089.387614282401</v>
      </c>
      <c r="DI419" s="77">
        <f t="shared" si="296"/>
        <v>2.3676173625726251E-12</v>
      </c>
      <c r="DJ419" s="77">
        <f t="shared" si="297"/>
        <v>2.4448540458783294E-12</v>
      </c>
      <c r="DK419" s="77">
        <f t="shared" si="298"/>
        <v>2.4448591906032715E-12</v>
      </c>
      <c r="DL419" s="77">
        <f t="shared" si="299"/>
        <v>2.4448591909397749E-12</v>
      </c>
      <c r="DN419" s="78">
        <v>3E-11</v>
      </c>
      <c r="DO419" s="78">
        <v>5.7874091757599997</v>
      </c>
      <c r="DP419" s="78">
        <v>27780.0688110765</v>
      </c>
      <c r="DQ419" s="77">
        <f t="shared" si="300"/>
        <v>-2.4988886904073076E-11</v>
      </c>
      <c r="DR419" s="77">
        <f t="shared" si="301"/>
        <v>-2.4984619695047516E-11</v>
      </c>
      <c r="DS419" s="77">
        <f t="shared" si="302"/>
        <v>-2.4984619410754225E-11</v>
      </c>
      <c r="DT419" s="77">
        <f t="shared" si="303"/>
        <v>-2.4984619410735345E-11</v>
      </c>
      <c r="DV419" s="78"/>
      <c r="DW419" s="78"/>
      <c r="DX419" s="78"/>
      <c r="ED419" s="78"/>
      <c r="EE419" s="78"/>
      <c r="EF419" s="78"/>
      <c r="EL419" s="78"/>
      <c r="EM419" s="78"/>
      <c r="EN419" s="78"/>
      <c r="ET419" s="78"/>
      <c r="EU419" s="78"/>
      <c r="EV419" s="78"/>
    </row>
    <row r="420" spans="12:152" s="77" customFormat="1" ht="12.75">
      <c r="L420" s="78"/>
      <c r="N420" s="78">
        <v>1.92E-9</v>
      </c>
      <c r="O420" s="78">
        <v>4.8209787669999997</v>
      </c>
      <c r="P420" s="78">
        <v>126996.940762905</v>
      </c>
      <c r="Q420" s="77">
        <f t="shared" si="276"/>
        <v>-6.0116699194242443E-10</v>
      </c>
      <c r="R420" s="77">
        <f t="shared" si="277"/>
        <v>-6.0330902801186341E-10</v>
      </c>
      <c r="S420" s="77">
        <f t="shared" si="278"/>
        <v>-6.0330917066479977E-10</v>
      </c>
      <c r="T420" s="77">
        <f t="shared" si="279"/>
        <v>-6.0330917067433199E-10</v>
      </c>
      <c r="V420" s="78">
        <v>2.8000000000000002E-10</v>
      </c>
      <c r="W420" s="78">
        <v>0.30709453091</v>
      </c>
      <c r="X420" s="78">
        <v>157057.109814539</v>
      </c>
      <c r="Y420" s="77">
        <f t="shared" si="280"/>
        <v>-2.6859876429816751E-10</v>
      </c>
      <c r="Z420" s="77">
        <f t="shared" si="281"/>
        <v>-2.6848356412286419E-10</v>
      </c>
      <c r="AA420" s="77">
        <f t="shared" si="282"/>
        <v>-2.6848355643051039E-10</v>
      </c>
      <c r="AB420" s="77">
        <f t="shared" si="283"/>
        <v>-2.6848355643000436E-10</v>
      </c>
      <c r="AD420" s="78"/>
      <c r="AE420" s="78"/>
      <c r="AF420" s="78"/>
      <c r="AL420" s="78"/>
      <c r="AM420" s="78"/>
      <c r="AN420" s="78"/>
      <c r="AT420" s="78"/>
      <c r="AU420" s="78"/>
      <c r="AV420" s="78"/>
      <c r="BB420" s="78"/>
      <c r="BC420" s="78"/>
      <c r="BD420" s="78"/>
      <c r="BJ420" s="78">
        <v>5.1E-10</v>
      </c>
      <c r="BK420" s="78">
        <v>3.4681392904099999</v>
      </c>
      <c r="BL420" s="78">
        <v>53242.3017603384</v>
      </c>
      <c r="BM420" s="77">
        <f t="shared" si="288"/>
        <v>-4.6348155829644439E-10</v>
      </c>
      <c r="BN420" s="77">
        <f t="shared" si="289"/>
        <v>-4.6358632475260363E-10</v>
      </c>
      <c r="BO420" s="77">
        <f t="shared" si="290"/>
        <v>-4.6358633172734325E-10</v>
      </c>
      <c r="BP420" s="77">
        <f t="shared" si="291"/>
        <v>-4.6358633172780239E-10</v>
      </c>
      <c r="BR420" s="78">
        <v>3.9999999999999998E-11</v>
      </c>
      <c r="BS420" s="78">
        <v>5.2343783991999997</v>
      </c>
      <c r="BT420" s="78">
        <v>206.1855484372</v>
      </c>
      <c r="BU420" s="77">
        <f t="shared" si="292"/>
        <v>-2.3281152064052713E-11</v>
      </c>
      <c r="BV420" s="77">
        <f t="shared" si="293"/>
        <v>-2.3281214110985895E-11</v>
      </c>
      <c r="BW420" s="77">
        <f t="shared" si="294"/>
        <v>-2.3281214115118825E-11</v>
      </c>
      <c r="BX420" s="77">
        <f t="shared" si="295"/>
        <v>-2.3281214115119087E-11</v>
      </c>
      <c r="BZ420" s="78"/>
      <c r="CA420" s="78"/>
      <c r="CB420" s="78"/>
      <c r="CH420" s="78"/>
      <c r="CI420" s="78"/>
      <c r="CJ420" s="78"/>
      <c r="CP420" s="78"/>
      <c r="CQ420" s="78"/>
      <c r="CR420" s="78"/>
      <c r="CX420" s="78"/>
      <c r="CY420" s="78"/>
      <c r="CZ420" s="78"/>
      <c r="DF420" s="78">
        <v>2.3000000000000001E-10</v>
      </c>
      <c r="DG420" s="78">
        <v>4.1667074604799996</v>
      </c>
      <c r="DH420" s="78">
        <v>24176.703658357001</v>
      </c>
      <c r="DI420" s="77">
        <f t="shared" si="296"/>
        <v>-1.0891395491427484E-10</v>
      </c>
      <c r="DJ420" s="77">
        <f t="shared" si="297"/>
        <v>-1.0886864043419991E-10</v>
      </c>
      <c r="DK420" s="77">
        <f t="shared" si="298"/>
        <v>-1.0886863741562493E-10</v>
      </c>
      <c r="DL420" s="77">
        <f t="shared" si="299"/>
        <v>-1.0886863741542914E-10</v>
      </c>
      <c r="DN420" s="78">
        <v>3.9999999999999998E-11</v>
      </c>
      <c r="DO420" s="78">
        <v>3.6006225766900002</v>
      </c>
      <c r="DP420" s="78">
        <v>105940.68546158</v>
      </c>
      <c r="DQ420" s="77">
        <f t="shared" si="300"/>
        <v>3.4287913305017069E-11</v>
      </c>
      <c r="DR420" s="77">
        <f t="shared" si="301"/>
        <v>3.4308087063170869E-11</v>
      </c>
      <c r="DS420" s="77">
        <f t="shared" si="302"/>
        <v>3.4308088405844416E-11</v>
      </c>
      <c r="DT420" s="77">
        <f t="shared" si="303"/>
        <v>3.430808840593326E-11</v>
      </c>
      <c r="DV420" s="78"/>
      <c r="DW420" s="78"/>
      <c r="DX420" s="78"/>
      <c r="ED420" s="78"/>
      <c r="EE420" s="78"/>
      <c r="EF420" s="78"/>
      <c r="EL420" s="78"/>
      <c r="EM420" s="78"/>
      <c r="EN420" s="78"/>
      <c r="ET420" s="78"/>
      <c r="EU420" s="78"/>
      <c r="EV420" s="78"/>
    </row>
    <row r="421" spans="12:152" s="77" customFormat="1" ht="12.75">
      <c r="L421" s="78"/>
      <c r="N421" s="78">
        <v>1.8800000000000001E-9</v>
      </c>
      <c r="O421" s="78">
        <v>0.98150502881000001</v>
      </c>
      <c r="P421" s="78">
        <v>26049.770105936401</v>
      </c>
      <c r="Q421" s="77">
        <f t="shared" si="276"/>
        <v>9.1921839184895476E-10</v>
      </c>
      <c r="R421" s="77">
        <f t="shared" si="277"/>
        <v>9.196136012983065E-10</v>
      </c>
      <c r="S421" s="77">
        <f t="shared" si="278"/>
        <v>9.1961362762139968E-10</v>
      </c>
      <c r="T421" s="77">
        <f t="shared" si="279"/>
        <v>9.1961362762312405E-10</v>
      </c>
      <c r="V421" s="78">
        <v>2.3000000000000001E-10</v>
      </c>
      <c r="W421" s="78">
        <v>1.65280537431</v>
      </c>
      <c r="X421" s="78">
        <v>214364.55718174501</v>
      </c>
      <c r="Y421" s="77">
        <f t="shared" si="280"/>
        <v>1.8787192511735282E-10</v>
      </c>
      <c r="Z421" s="77">
        <f t="shared" si="281"/>
        <v>1.8813469277436727E-10</v>
      </c>
      <c r="AA421" s="77">
        <f t="shared" si="282"/>
        <v>1.8813471025267069E-10</v>
      </c>
      <c r="AB421" s="77">
        <f t="shared" si="283"/>
        <v>1.8813471025381385E-10</v>
      </c>
      <c r="AD421" s="78"/>
      <c r="AE421" s="78"/>
      <c r="AF421" s="78"/>
      <c r="AL421" s="78"/>
      <c r="AM421" s="78"/>
      <c r="AN421" s="78"/>
      <c r="AT421" s="78"/>
      <c r="AU421" s="78"/>
      <c r="AV421" s="78"/>
      <c r="BB421" s="78"/>
      <c r="BC421" s="78"/>
      <c r="BD421" s="78"/>
      <c r="BJ421" s="78">
        <v>4.5E-10</v>
      </c>
      <c r="BK421" s="78">
        <v>0.64303440167000003</v>
      </c>
      <c r="BL421" s="78">
        <v>52698.383701242099</v>
      </c>
      <c r="BM421" s="77">
        <f t="shared" si="288"/>
        <v>-3.6595323040193035E-10</v>
      </c>
      <c r="BN421" s="77">
        <f t="shared" si="289"/>
        <v>-3.6608086384466424E-10</v>
      </c>
      <c r="BO421" s="77">
        <f t="shared" si="290"/>
        <v>-3.6608087234341688E-10</v>
      </c>
      <c r="BP421" s="77">
        <f t="shared" si="291"/>
        <v>-3.6608087234398216E-10</v>
      </c>
      <c r="BR421" s="78">
        <v>3.9999999999999998E-11</v>
      </c>
      <c r="BS421" s="78">
        <v>2.6430274739600002</v>
      </c>
      <c r="BT421" s="78">
        <v>75615.2545992495</v>
      </c>
      <c r="BU421" s="77">
        <f t="shared" si="292"/>
        <v>-1.3725093567021623E-11</v>
      </c>
      <c r="BV421" s="77">
        <f t="shared" si="293"/>
        <v>-1.3751374156223477E-11</v>
      </c>
      <c r="BW421" s="77">
        <f t="shared" si="294"/>
        <v>-1.3751375906546321E-11</v>
      </c>
      <c r="BX421" s="77">
        <f t="shared" si="295"/>
        <v>-1.3751375906661617E-11</v>
      </c>
      <c r="BZ421" s="78"/>
      <c r="CA421" s="78"/>
      <c r="CB421" s="78"/>
      <c r="CH421" s="78"/>
      <c r="CI421" s="78"/>
      <c r="CJ421" s="78"/>
      <c r="CP421" s="78"/>
      <c r="CQ421" s="78"/>
      <c r="CR421" s="78"/>
      <c r="CX421" s="78"/>
      <c r="CY421" s="78"/>
      <c r="CZ421" s="78"/>
      <c r="DF421" s="78">
        <v>2.4E-10</v>
      </c>
      <c r="DG421" s="78">
        <v>8.5827965120000002E-2</v>
      </c>
      <c r="DH421" s="78">
        <v>51859.414413491701</v>
      </c>
      <c r="DI421" s="77">
        <f t="shared" si="296"/>
        <v>-7.793344618790795E-13</v>
      </c>
      <c r="DJ421" s="77">
        <f t="shared" si="297"/>
        <v>-6.6418579504233088E-13</v>
      </c>
      <c r="DK421" s="77">
        <f t="shared" si="298"/>
        <v>-6.6417812498910653E-13</v>
      </c>
      <c r="DL421" s="77">
        <f t="shared" si="299"/>
        <v>-6.6417812448433875E-13</v>
      </c>
      <c r="DN421" s="78">
        <v>3E-11</v>
      </c>
      <c r="DO421" s="78">
        <v>5.2366897463299997</v>
      </c>
      <c r="DP421" s="78">
        <v>17893.6278083656</v>
      </c>
      <c r="DQ421" s="77">
        <f t="shared" si="300"/>
        <v>2.889751746061395E-11</v>
      </c>
      <c r="DR421" s="77">
        <f t="shared" si="301"/>
        <v>2.8898851061425674E-11</v>
      </c>
      <c r="DS421" s="77">
        <f t="shared" si="302"/>
        <v>2.8898851150230379E-11</v>
      </c>
      <c r="DT421" s="77">
        <f t="shared" si="303"/>
        <v>2.8898851150236217E-11</v>
      </c>
      <c r="DV421" s="78"/>
      <c r="DW421" s="78"/>
      <c r="DX421" s="78"/>
      <c r="ED421" s="78"/>
      <c r="EE421" s="78"/>
      <c r="EF421" s="78"/>
      <c r="EL421" s="78"/>
      <c r="EM421" s="78"/>
      <c r="EN421" s="78"/>
      <c r="ET421" s="78"/>
      <c r="EU421" s="78"/>
      <c r="EV421" s="78"/>
    </row>
    <row r="422" spans="12:152" s="77" customFormat="1" ht="12.75">
      <c r="L422" s="78"/>
      <c r="N422" s="78">
        <v>1.8400000000000001E-9</v>
      </c>
      <c r="O422" s="78">
        <v>0.67028697589999997</v>
      </c>
      <c r="P422" s="78">
        <v>106570.36967048301</v>
      </c>
      <c r="Q422" s="77">
        <f t="shared" si="276"/>
        <v>1.6929466493029341E-9</v>
      </c>
      <c r="R422" s="77">
        <f t="shared" si="277"/>
        <v>1.6936564906309562E-9</v>
      </c>
      <c r="S422" s="77">
        <f t="shared" si="278"/>
        <v>1.6936565378585293E-9</v>
      </c>
      <c r="T422" s="77">
        <f t="shared" si="279"/>
        <v>1.6936565378617177E-9</v>
      </c>
      <c r="V422" s="78">
        <v>2.7E-10</v>
      </c>
      <c r="W422" s="78">
        <v>3.7248404064699998</v>
      </c>
      <c r="X422" s="78">
        <v>621.74380083920005</v>
      </c>
      <c r="Y422" s="77">
        <f t="shared" si="280"/>
        <v>2.5966799584043133E-10</v>
      </c>
      <c r="Z422" s="77">
        <f t="shared" si="281"/>
        <v>2.5966842136365133E-10</v>
      </c>
      <c r="AA422" s="77">
        <f t="shared" si="282"/>
        <v>2.5966842139199513E-10</v>
      </c>
      <c r="AB422" s="77">
        <f t="shared" si="283"/>
        <v>2.59668421391997E-10</v>
      </c>
      <c r="AD422" s="78"/>
      <c r="AE422" s="78"/>
      <c r="AF422" s="78"/>
      <c r="AL422" s="78"/>
      <c r="AM422" s="78"/>
      <c r="AN422" s="78"/>
      <c r="AT422" s="78"/>
      <c r="AU422" s="78"/>
      <c r="AV422" s="78"/>
      <c r="BB422" s="78"/>
      <c r="BC422" s="78"/>
      <c r="BD422" s="78"/>
      <c r="BJ422" s="78">
        <v>4.8999999999999996E-10</v>
      </c>
      <c r="BK422" s="78">
        <v>0.43622928395999999</v>
      </c>
      <c r="BL422" s="78">
        <v>27999.102624791401</v>
      </c>
      <c r="BM422" s="77">
        <f t="shared" si="288"/>
        <v>-3.1641461650526464E-10</v>
      </c>
      <c r="BN422" s="77">
        <f t="shared" si="289"/>
        <v>-3.1631768845431764E-10</v>
      </c>
      <c r="BO422" s="77">
        <f t="shared" si="290"/>
        <v>-3.1631768199724605E-10</v>
      </c>
      <c r="BP422" s="77">
        <f t="shared" si="291"/>
        <v>-3.1631768199680997E-10</v>
      </c>
      <c r="BR422" s="78">
        <v>3.9999999999999998E-11</v>
      </c>
      <c r="BS422" s="78">
        <v>0.81407144129999998</v>
      </c>
      <c r="BT422" s="78">
        <v>75930.513031850496</v>
      </c>
      <c r="BU422" s="77">
        <f t="shared" si="292"/>
        <v>2.8289445754793726E-11</v>
      </c>
      <c r="BV422" s="77">
        <f t="shared" si="293"/>
        <v>2.8309304473484877E-11</v>
      </c>
      <c r="BW422" s="77">
        <f t="shared" si="294"/>
        <v>2.8309305795806831E-11</v>
      </c>
      <c r="BX422" s="77">
        <f t="shared" si="295"/>
        <v>2.8309305795893575E-11</v>
      </c>
      <c r="BZ422" s="78"/>
      <c r="CA422" s="78"/>
      <c r="CB422" s="78"/>
      <c r="CH422" s="78"/>
      <c r="CI422" s="78"/>
      <c r="CJ422" s="78"/>
      <c r="CP422" s="78"/>
      <c r="CQ422" s="78"/>
      <c r="CR422" s="78"/>
      <c r="CX422" s="78"/>
      <c r="CY422" s="78"/>
      <c r="CZ422" s="78"/>
      <c r="DF422" s="78">
        <v>2.5000000000000002E-10</v>
      </c>
      <c r="DG422" s="78">
        <v>5.27240695394</v>
      </c>
      <c r="DH422" s="78">
        <v>25936.8554717312</v>
      </c>
      <c r="DI422" s="77">
        <f t="shared" si="296"/>
        <v>2.3836359212947279E-10</v>
      </c>
      <c r="DJ422" s="77">
        <f t="shared" si="297"/>
        <v>2.3834549602118538E-10</v>
      </c>
      <c r="DK422" s="77">
        <f t="shared" si="298"/>
        <v>2.383454948153494E-10</v>
      </c>
      <c r="DL422" s="77">
        <f t="shared" si="299"/>
        <v>2.3834549481527004E-10</v>
      </c>
      <c r="DN422" s="78">
        <v>3E-11</v>
      </c>
      <c r="DO422" s="78">
        <v>3.2153655730800001</v>
      </c>
      <c r="DP422" s="78">
        <v>155571.819107836</v>
      </c>
      <c r="DQ422" s="77">
        <f t="shared" si="300"/>
        <v>4.137278181669065E-12</v>
      </c>
      <c r="DR422" s="77">
        <f t="shared" si="301"/>
        <v>4.1800404615436789E-12</v>
      </c>
      <c r="DS422" s="77">
        <f t="shared" si="302"/>
        <v>4.180043309647613E-12</v>
      </c>
      <c r="DT422" s="77">
        <f t="shared" si="303"/>
        <v>4.1800433098333675E-12</v>
      </c>
      <c r="DV422" s="78"/>
      <c r="DW422" s="78"/>
      <c r="DX422" s="78"/>
      <c r="ED422" s="78"/>
      <c r="EE422" s="78"/>
      <c r="EF422" s="78"/>
      <c r="EL422" s="78"/>
      <c r="EM422" s="78"/>
      <c r="EN422" s="78"/>
      <c r="ET422" s="78"/>
      <c r="EU422" s="78"/>
      <c r="EV422" s="78"/>
    </row>
    <row r="423" spans="12:152" s="77" customFormat="1" ht="12.75">
      <c r="L423" s="78"/>
      <c r="N423" s="78">
        <v>1.67E-9</v>
      </c>
      <c r="O423" s="78">
        <v>5.7108469252400003</v>
      </c>
      <c r="P423" s="78">
        <v>96357.0841242725</v>
      </c>
      <c r="Q423" s="77">
        <f t="shared" si="276"/>
        <v>1.2099312511777871E-9</v>
      </c>
      <c r="R423" s="77">
        <f t="shared" si="277"/>
        <v>1.2089046270147351E-9</v>
      </c>
      <c r="S423" s="77">
        <f t="shared" si="278"/>
        <v>1.2089045585994119E-9</v>
      </c>
      <c r="T423" s="77">
        <f t="shared" si="279"/>
        <v>1.2089045585949583E-9</v>
      </c>
      <c r="V423" s="78">
        <v>2.3000000000000001E-10</v>
      </c>
      <c r="W423" s="78">
        <v>2.59065413623</v>
      </c>
      <c r="X423" s="78">
        <v>71582.484571322901</v>
      </c>
      <c r="Y423" s="77">
        <f t="shared" si="280"/>
        <v>7.7675753564883599E-12</v>
      </c>
      <c r="Z423" s="77">
        <f t="shared" si="281"/>
        <v>7.9198066494318869E-12</v>
      </c>
      <c r="AA423" s="77">
        <f t="shared" si="282"/>
        <v>7.919816789429851E-12</v>
      </c>
      <c r="AB423" s="77">
        <f t="shared" si="283"/>
        <v>7.9198167900962274E-12</v>
      </c>
      <c r="AD423" s="78"/>
      <c r="AE423" s="78"/>
      <c r="AF423" s="78"/>
      <c r="AL423" s="78"/>
      <c r="AM423" s="78"/>
      <c r="AN423" s="78"/>
      <c r="AT423" s="78"/>
      <c r="AU423" s="78"/>
      <c r="AV423" s="78"/>
      <c r="BB423" s="78"/>
      <c r="BC423" s="78"/>
      <c r="BD423" s="78"/>
      <c r="BJ423" s="78">
        <v>4.6000000000000001E-10</v>
      </c>
      <c r="BK423" s="78">
        <v>0.93537805396999996</v>
      </c>
      <c r="BL423" s="78">
        <v>26162.6847401415</v>
      </c>
      <c r="BM423" s="77">
        <f t="shared" si="288"/>
        <v>4.2585494871493093E-10</v>
      </c>
      <c r="BN423" s="77">
        <f t="shared" si="289"/>
        <v>4.2589703308299582E-10</v>
      </c>
      <c r="BO423" s="77">
        <f t="shared" si="290"/>
        <v>4.2589703588539999E-10</v>
      </c>
      <c r="BP423" s="77">
        <f t="shared" si="291"/>
        <v>4.2589703588558765E-10</v>
      </c>
      <c r="BR423" s="78">
        <v>3.9999999999999998E-11</v>
      </c>
      <c r="BS423" s="78">
        <v>0.53239895976999996</v>
      </c>
      <c r="BT423" s="78">
        <v>156507.74908854501</v>
      </c>
      <c r="BU423" s="77">
        <f t="shared" si="292"/>
        <v>3.9510110521789052E-11</v>
      </c>
      <c r="BV423" s="77">
        <f t="shared" si="293"/>
        <v>3.9501032234882162E-11</v>
      </c>
      <c r="BW423" s="77">
        <f t="shared" si="294"/>
        <v>3.9501031627419945E-11</v>
      </c>
      <c r="BX423" s="77">
        <f t="shared" si="295"/>
        <v>3.9501031627379853E-11</v>
      </c>
      <c r="BZ423" s="78"/>
      <c r="CA423" s="78"/>
      <c r="CB423" s="78"/>
      <c r="CH423" s="78"/>
      <c r="CI423" s="78"/>
      <c r="CJ423" s="78"/>
      <c r="CP423" s="78"/>
      <c r="CQ423" s="78"/>
      <c r="CR423" s="78"/>
      <c r="CX423" s="78"/>
      <c r="CY423" s="78"/>
      <c r="CZ423" s="78"/>
      <c r="DF423" s="78">
        <v>2.4E-10</v>
      </c>
      <c r="DG423" s="78">
        <v>0.80363857550999995</v>
      </c>
      <c r="DH423" s="78">
        <v>77829.997686845702</v>
      </c>
      <c r="DI423" s="77">
        <f t="shared" si="296"/>
        <v>-2.2687295900042152E-10</v>
      </c>
      <c r="DJ423" s="77">
        <f t="shared" si="297"/>
        <v>-2.268165296972248E-10</v>
      </c>
      <c r="DK423" s="77">
        <f t="shared" si="298"/>
        <v>-2.2681652593456135E-10</v>
      </c>
      <c r="DL423" s="77">
        <f t="shared" si="299"/>
        <v>-2.2681652593431165E-10</v>
      </c>
      <c r="DN423" s="78">
        <v>3.9999999999999998E-11</v>
      </c>
      <c r="DO423" s="78">
        <v>3.7843930819299998</v>
      </c>
      <c r="DP423" s="78">
        <v>68241.872144623107</v>
      </c>
      <c r="DQ423" s="77">
        <f t="shared" si="300"/>
        <v>-2.9589333187366807E-11</v>
      </c>
      <c r="DR423" s="77">
        <f t="shared" si="301"/>
        <v>-2.9572333762263301E-11</v>
      </c>
      <c r="DS423" s="77">
        <f t="shared" si="302"/>
        <v>-2.9572332629541137E-11</v>
      </c>
      <c r="DT423" s="77">
        <f t="shared" si="303"/>
        <v>-2.9572332629466116E-11</v>
      </c>
      <c r="DV423" s="78"/>
      <c r="DW423" s="78"/>
      <c r="DX423" s="78"/>
      <c r="ED423" s="78"/>
      <c r="EE423" s="78"/>
      <c r="EF423" s="78"/>
      <c r="EL423" s="78"/>
      <c r="EM423" s="78"/>
      <c r="EN423" s="78"/>
      <c r="ET423" s="78"/>
      <c r="EU423" s="78"/>
      <c r="EV423" s="78"/>
    </row>
    <row r="424" spans="12:152" s="77" customFormat="1" ht="12.75">
      <c r="L424" s="78"/>
      <c r="N424" s="78">
        <v>1.8400000000000001E-9</v>
      </c>
      <c r="O424" s="78">
        <v>2.3371003738099998</v>
      </c>
      <c r="P424" s="78">
        <v>77829.997686845702</v>
      </c>
      <c r="Q424" s="77">
        <f t="shared" si="276"/>
        <v>-6.6469567115408015E-10</v>
      </c>
      <c r="R424" s="77">
        <f t="shared" si="277"/>
        <v>-6.6593093884763344E-10</v>
      </c>
      <c r="S424" s="77">
        <f t="shared" si="278"/>
        <v>-6.6593102111710844E-10</v>
      </c>
      <c r="T424" s="77">
        <f t="shared" si="279"/>
        <v>-6.6593102112256856E-10</v>
      </c>
      <c r="V424" s="78">
        <v>2.1999999999999999E-10</v>
      </c>
      <c r="W424" s="78">
        <v>0.94588004362</v>
      </c>
      <c r="X424" s="78">
        <v>52022.027472663598</v>
      </c>
      <c r="Y424" s="77">
        <f t="shared" si="280"/>
        <v>8.4284830892769445E-12</v>
      </c>
      <c r="Z424" s="77">
        <f t="shared" si="281"/>
        <v>8.5342887759963278E-12</v>
      </c>
      <c r="AA424" s="77">
        <f t="shared" si="282"/>
        <v>8.5342958236438868E-12</v>
      </c>
      <c r="AB424" s="77">
        <f t="shared" si="283"/>
        <v>8.5342958241062452E-12</v>
      </c>
      <c r="AD424" s="78"/>
      <c r="AE424" s="78"/>
      <c r="AF424" s="78"/>
      <c r="AL424" s="78"/>
      <c r="AM424" s="78"/>
      <c r="AN424" s="78"/>
      <c r="AT424" s="78"/>
      <c r="AU424" s="78"/>
      <c r="AV424" s="78"/>
      <c r="BB424" s="78"/>
      <c r="BC424" s="78"/>
      <c r="BD424" s="78"/>
      <c r="BJ424" s="78">
        <v>4.3000000000000001E-10</v>
      </c>
      <c r="BK424" s="78">
        <v>5.9531142286399996</v>
      </c>
      <c r="BL424" s="78">
        <v>76667.522982437906</v>
      </c>
      <c r="BM424" s="77">
        <f t="shared" si="288"/>
        <v>-1.134740460746005E-10</v>
      </c>
      <c r="BN424" s="77">
        <f t="shared" si="289"/>
        <v>-1.131798278077539E-10</v>
      </c>
      <c r="BO424" s="77">
        <f t="shared" si="290"/>
        <v>-1.1317980820801108E-10</v>
      </c>
      <c r="BP424" s="77">
        <f t="shared" si="291"/>
        <v>-1.1317980820671414E-10</v>
      </c>
      <c r="BR424" s="78">
        <v>3.9999999999999998E-11</v>
      </c>
      <c r="BS424" s="78">
        <v>4.2750470433199999</v>
      </c>
      <c r="BT424" s="78">
        <v>956.28915597059995</v>
      </c>
      <c r="BU424" s="77">
        <f t="shared" si="292"/>
        <v>2.0689786488257242E-11</v>
      </c>
      <c r="BV424" s="77">
        <f t="shared" si="293"/>
        <v>2.0689483613020312E-11</v>
      </c>
      <c r="BW424" s="77">
        <f t="shared" si="294"/>
        <v>2.0689483592845787E-11</v>
      </c>
      <c r="BX424" s="77">
        <f t="shared" si="295"/>
        <v>2.0689483592844446E-11</v>
      </c>
      <c r="BZ424" s="78"/>
      <c r="CA424" s="78"/>
      <c r="CB424" s="78"/>
      <c r="CH424" s="78"/>
      <c r="CI424" s="78"/>
      <c r="CJ424" s="78"/>
      <c r="CP424" s="78"/>
      <c r="CQ424" s="78"/>
      <c r="CR424" s="78"/>
      <c r="CX424" s="78"/>
      <c r="CY424" s="78"/>
      <c r="CZ424" s="78"/>
      <c r="DF424" s="78">
        <v>2.3000000000000001E-10</v>
      </c>
      <c r="DG424" s="78">
        <v>2.3036003912699998</v>
      </c>
      <c r="DH424" s="78">
        <v>77410.513042970502</v>
      </c>
      <c r="DI424" s="77">
        <f t="shared" si="296"/>
        <v>2.1590062228646953E-10</v>
      </c>
      <c r="DJ424" s="77">
        <f t="shared" si="297"/>
        <v>2.1595735287474949E-10</v>
      </c>
      <c r="DK424" s="77">
        <f t="shared" si="298"/>
        <v>2.1595735664987855E-10</v>
      </c>
      <c r="DL424" s="77">
        <f t="shared" si="299"/>
        <v>2.1595735665013046E-10</v>
      </c>
      <c r="DN424" s="78">
        <v>3.9999999999999998E-11</v>
      </c>
      <c r="DO424" s="78">
        <v>0.35026324281999999</v>
      </c>
      <c r="DP424" s="78">
        <v>53228.074666336703</v>
      </c>
      <c r="DQ424" s="77">
        <f t="shared" si="300"/>
        <v>3.4450905246185985E-11</v>
      </c>
      <c r="DR424" s="77">
        <f t="shared" si="301"/>
        <v>3.4460910487054154E-11</v>
      </c>
      <c r="DS424" s="77">
        <f t="shared" si="302"/>
        <v>3.4460911153224454E-11</v>
      </c>
      <c r="DT424" s="77">
        <f t="shared" si="303"/>
        <v>3.4460911153268321E-11</v>
      </c>
      <c r="DV424" s="78"/>
      <c r="DW424" s="78"/>
      <c r="DX424" s="78"/>
      <c r="ED424" s="78"/>
      <c r="EE424" s="78"/>
      <c r="EF424" s="78"/>
      <c r="EL424" s="78"/>
      <c r="EM424" s="78"/>
      <c r="EN424" s="78"/>
      <c r="ET424" s="78"/>
      <c r="EU424" s="78"/>
      <c r="EV424" s="78"/>
    </row>
    <row r="425" spans="12:152" s="77" customFormat="1" ht="12.75">
      <c r="L425" s="78"/>
      <c r="N425" s="78">
        <v>2.0099999999999999E-9</v>
      </c>
      <c r="O425" s="78">
        <v>2.5764866960199999</v>
      </c>
      <c r="P425" s="78">
        <v>97112.936974696699</v>
      </c>
      <c r="Q425" s="77">
        <f t="shared" si="276"/>
        <v>-4.616264906039297E-10</v>
      </c>
      <c r="R425" s="77">
        <f t="shared" si="277"/>
        <v>-4.6338393789618081E-10</v>
      </c>
      <c r="S425" s="77">
        <f t="shared" si="278"/>
        <v>-4.6338405494704935E-10</v>
      </c>
      <c r="T425" s="77">
        <f t="shared" si="279"/>
        <v>-4.6338405495483173E-10</v>
      </c>
      <c r="V425" s="78">
        <v>2.0000000000000001E-10</v>
      </c>
      <c r="W425" s="78">
        <v>3.8477679681999999</v>
      </c>
      <c r="X425" s="78">
        <v>5327.4761083827998</v>
      </c>
      <c r="Y425" s="77">
        <f t="shared" si="280"/>
        <v>1.6965564385173181E-10</v>
      </c>
      <c r="Z425" s="77">
        <f t="shared" si="281"/>
        <v>1.6965042351736158E-10</v>
      </c>
      <c r="AA425" s="77">
        <f t="shared" si="282"/>
        <v>1.6965042316962217E-10</v>
      </c>
      <c r="AB425" s="77">
        <f t="shared" si="283"/>
        <v>1.6965042316959921E-10</v>
      </c>
      <c r="AD425" s="78"/>
      <c r="AE425" s="78"/>
      <c r="AF425" s="78"/>
      <c r="AL425" s="78"/>
      <c r="AM425" s="78"/>
      <c r="AN425" s="78"/>
      <c r="AT425" s="78"/>
      <c r="AU425" s="78"/>
      <c r="AV425" s="78"/>
      <c r="BB425" s="78"/>
      <c r="BC425" s="78"/>
      <c r="BD425" s="78"/>
      <c r="BJ425" s="78">
        <v>6E-10</v>
      </c>
      <c r="BK425" s="78">
        <v>1.79764830651</v>
      </c>
      <c r="BL425" s="78">
        <v>78270.337983622507</v>
      </c>
      <c r="BM425" s="77">
        <f t="shared" si="288"/>
        <v>1.2446785876105481E-10</v>
      </c>
      <c r="BN425" s="77">
        <f t="shared" si="289"/>
        <v>1.2489285526386795E-10</v>
      </c>
      <c r="BO425" s="77">
        <f t="shared" si="290"/>
        <v>1.2489288357067135E-10</v>
      </c>
      <c r="BP425" s="77">
        <f t="shared" si="291"/>
        <v>1.2489288357253946E-10</v>
      </c>
      <c r="BR425" s="78">
        <v>3.9999999999999998E-11</v>
      </c>
      <c r="BS425" s="78">
        <v>3.01307667234</v>
      </c>
      <c r="BT425" s="78">
        <v>80596.905817594597</v>
      </c>
      <c r="BU425" s="77">
        <f t="shared" si="292"/>
        <v>-2.4933696549163621E-11</v>
      </c>
      <c r="BV425" s="77">
        <f t="shared" si="293"/>
        <v>-2.4910366919985171E-11</v>
      </c>
      <c r="BW425" s="77">
        <f t="shared" si="294"/>
        <v>-2.4910365365538995E-11</v>
      </c>
      <c r="BX425" s="77">
        <f t="shared" si="295"/>
        <v>-2.4910365365435811E-11</v>
      </c>
      <c r="BZ425" s="78"/>
      <c r="CA425" s="78"/>
      <c r="CB425" s="78"/>
      <c r="CH425" s="78"/>
      <c r="CI425" s="78"/>
      <c r="CJ425" s="78"/>
      <c r="CP425" s="78"/>
      <c r="CQ425" s="78"/>
      <c r="CR425" s="78"/>
      <c r="CX425" s="78"/>
      <c r="CY425" s="78"/>
      <c r="CZ425" s="78"/>
      <c r="DF425" s="78">
        <v>3E-10</v>
      </c>
      <c r="DG425" s="78">
        <v>1.21286011206</v>
      </c>
      <c r="DH425" s="78">
        <v>97112.936974696699</v>
      </c>
      <c r="DI425" s="77">
        <f t="shared" si="296"/>
        <v>-2.9990949865971848E-10</v>
      </c>
      <c r="DJ425" s="77">
        <f t="shared" si="297"/>
        <v>-2.9990275743699184E-10</v>
      </c>
      <c r="DK425" s="77">
        <f t="shared" si="298"/>
        <v>-2.9990275697989654E-10</v>
      </c>
      <c r="DL425" s="77">
        <f t="shared" si="299"/>
        <v>-2.9990275697986609E-10</v>
      </c>
      <c r="DN425" s="78">
        <v>3E-11</v>
      </c>
      <c r="DO425" s="78">
        <v>1.3946262702900001</v>
      </c>
      <c r="DP425" s="78">
        <v>110.2063212194</v>
      </c>
      <c r="DQ425" s="77">
        <f t="shared" si="300"/>
        <v>2.1251752707600764E-11</v>
      </c>
      <c r="DR425" s="77">
        <f t="shared" si="301"/>
        <v>2.1251774297131455E-11</v>
      </c>
      <c r="DS425" s="77">
        <f t="shared" si="302"/>
        <v>2.1251774298569531E-11</v>
      </c>
      <c r="DT425" s="77">
        <f t="shared" si="303"/>
        <v>2.1251774298569625E-11</v>
      </c>
      <c r="DV425" s="78"/>
      <c r="DW425" s="78"/>
      <c r="DX425" s="78"/>
      <c r="ED425" s="78"/>
      <c r="EE425" s="78"/>
      <c r="EF425" s="78"/>
      <c r="EL425" s="78"/>
      <c r="EM425" s="78"/>
      <c r="EN425" s="78"/>
      <c r="ET425" s="78"/>
      <c r="EU425" s="78"/>
      <c r="EV425" s="78"/>
    </row>
    <row r="426" spans="12:152" s="77" customFormat="1" ht="12.75">
      <c r="L426" s="78"/>
      <c r="N426" s="78">
        <v>1.7599999999999999E-9</v>
      </c>
      <c r="O426" s="78">
        <v>3.2046639965799999</v>
      </c>
      <c r="P426" s="78">
        <v>39629.324344065302</v>
      </c>
      <c r="Q426" s="77">
        <f t="shared" si="276"/>
        <v>-1.7066379771225483E-9</v>
      </c>
      <c r="R426" s="77">
        <f t="shared" si="277"/>
        <v>-1.7067955542039686E-9</v>
      </c>
      <c r="S426" s="77">
        <f t="shared" si="278"/>
        <v>-1.7067955646925168E-9</v>
      </c>
      <c r="T426" s="77">
        <f t="shared" si="279"/>
        <v>-1.7067955646932125E-9</v>
      </c>
      <c r="V426" s="78">
        <v>2.4E-10</v>
      </c>
      <c r="W426" s="78">
        <v>4.8277942977799997</v>
      </c>
      <c r="X426" s="78">
        <v>104371.28232719599</v>
      </c>
      <c r="Y426" s="77">
        <f t="shared" si="280"/>
        <v>-1.204446762437454E-10</v>
      </c>
      <c r="Z426" s="77">
        <f t="shared" si="281"/>
        <v>-1.2064507041084487E-10</v>
      </c>
      <c r="AA426" s="77">
        <f t="shared" si="282"/>
        <v>-1.2064508375533026E-10</v>
      </c>
      <c r="AB426" s="77">
        <f t="shared" si="283"/>
        <v>-1.2064508375622656E-10</v>
      </c>
      <c r="AD426" s="78"/>
      <c r="AE426" s="78"/>
      <c r="AF426" s="78"/>
      <c r="AL426" s="78"/>
      <c r="AM426" s="78"/>
      <c r="AN426" s="78"/>
      <c r="AT426" s="78"/>
      <c r="AU426" s="78"/>
      <c r="AV426" s="78"/>
      <c r="BB426" s="78"/>
      <c r="BC426" s="78"/>
      <c r="BD426" s="78"/>
      <c r="BJ426" s="78">
        <v>5.6000000000000003E-10</v>
      </c>
      <c r="BK426" s="78">
        <v>2.2780923354499998</v>
      </c>
      <c r="BL426" s="78">
        <v>182188.72380014299</v>
      </c>
      <c r="BM426" s="77">
        <f t="shared" si="288"/>
        <v>-4.7126598893798063E-10</v>
      </c>
      <c r="BN426" s="77">
        <f t="shared" si="289"/>
        <v>-4.7177520622792991E-10</v>
      </c>
      <c r="BO426" s="77">
        <f t="shared" si="290"/>
        <v>-4.7177524010219371E-10</v>
      </c>
      <c r="BP426" s="77">
        <f t="shared" si="291"/>
        <v>-4.717752401044575E-10</v>
      </c>
      <c r="BR426" s="78">
        <v>3E-11</v>
      </c>
      <c r="BS426" s="78">
        <v>4.1517014365499998</v>
      </c>
      <c r="BT426" s="78">
        <v>25867.4904991353</v>
      </c>
      <c r="BU426" s="77">
        <f t="shared" si="292"/>
        <v>1.5124186023046064E-11</v>
      </c>
      <c r="BV426" s="77">
        <f t="shared" si="293"/>
        <v>1.5117985165976503E-11</v>
      </c>
      <c r="BW426" s="77">
        <f t="shared" si="294"/>
        <v>1.5117984752908819E-11</v>
      </c>
      <c r="BX426" s="77">
        <f t="shared" si="295"/>
        <v>1.5117984752881568E-11</v>
      </c>
      <c r="BZ426" s="78"/>
      <c r="CA426" s="78"/>
      <c r="CB426" s="78"/>
      <c r="CH426" s="78"/>
      <c r="CI426" s="78"/>
      <c r="CJ426" s="78"/>
      <c r="CP426" s="78"/>
      <c r="CQ426" s="78"/>
      <c r="CR426" s="78"/>
      <c r="CX426" s="78"/>
      <c r="CY426" s="78"/>
      <c r="CZ426" s="78"/>
      <c r="DF426" s="78">
        <v>2.1999999999999999E-10</v>
      </c>
      <c r="DG426" s="78">
        <v>4.8209455800300001</v>
      </c>
      <c r="DH426" s="78">
        <v>13541.421202491099</v>
      </c>
      <c r="DI426" s="77">
        <f t="shared" si="296"/>
        <v>9.0787131804031144E-11</v>
      </c>
      <c r="DJ426" s="77">
        <f t="shared" si="297"/>
        <v>9.076202548749157E-11</v>
      </c>
      <c r="DK426" s="77">
        <f t="shared" si="298"/>
        <v>9.0762023815113278E-11</v>
      </c>
      <c r="DL426" s="77">
        <f t="shared" si="299"/>
        <v>9.0762023815005073E-11</v>
      </c>
      <c r="DN426" s="78">
        <v>3E-11</v>
      </c>
      <c r="DO426" s="78">
        <v>2.9858544253999999</v>
      </c>
      <c r="DP426" s="78">
        <v>102769.653218013</v>
      </c>
      <c r="DQ426" s="77">
        <f t="shared" si="300"/>
        <v>6.8242750100073922E-12</v>
      </c>
      <c r="DR426" s="77">
        <f t="shared" si="301"/>
        <v>6.7964958664792965E-12</v>
      </c>
      <c r="DS426" s="77">
        <f t="shared" si="302"/>
        <v>6.7964940159096394E-12</v>
      </c>
      <c r="DT426" s="77">
        <f t="shared" si="303"/>
        <v>6.7964940157867288E-12</v>
      </c>
      <c r="DV426" s="78"/>
      <c r="DW426" s="78"/>
      <c r="DX426" s="78"/>
      <c r="ED426" s="78"/>
      <c r="EE426" s="78"/>
      <c r="EF426" s="78"/>
      <c r="EL426" s="78"/>
      <c r="EM426" s="78"/>
      <c r="EN426" s="78"/>
      <c r="ET426" s="78"/>
      <c r="EU426" s="78"/>
      <c r="EV426" s="78"/>
    </row>
    <row r="427" spans="12:152" s="77" customFormat="1" ht="12.75">
      <c r="L427" s="78"/>
      <c r="N427" s="78">
        <v>1.69E-9</v>
      </c>
      <c r="O427" s="78">
        <v>2.3051609872199998</v>
      </c>
      <c r="P427" s="78">
        <v>101.9625182656</v>
      </c>
      <c r="Q427" s="77">
        <f t="shared" si="276"/>
        <v>-2.842957619654142E-10</v>
      </c>
      <c r="R427" s="77">
        <f t="shared" si="277"/>
        <v>-2.8429419046064293E-10</v>
      </c>
      <c r="S427" s="77">
        <f t="shared" si="278"/>
        <v>-2.8429419035596499E-10</v>
      </c>
      <c r="T427" s="77">
        <f t="shared" si="279"/>
        <v>-2.8429419035595832E-10</v>
      </c>
      <c r="V427" s="78">
        <v>1.8999999999999999E-10</v>
      </c>
      <c r="W427" s="78">
        <v>1.9436831723500001</v>
      </c>
      <c r="X427" s="78">
        <v>22747.290714874402</v>
      </c>
      <c r="Y427" s="77">
        <f t="shared" si="280"/>
        <v>1.6588793758354157E-11</v>
      </c>
      <c r="Z427" s="77">
        <f t="shared" si="281"/>
        <v>1.6628626450624562E-11</v>
      </c>
      <c r="AA427" s="77">
        <f t="shared" si="282"/>
        <v>1.6628629103851348E-11</v>
      </c>
      <c r="AB427" s="77">
        <f t="shared" si="283"/>
        <v>1.6628629104026178E-11</v>
      </c>
      <c r="AD427" s="78"/>
      <c r="AE427" s="78"/>
      <c r="AF427" s="78"/>
      <c r="AL427" s="78"/>
      <c r="AM427" s="78"/>
      <c r="AN427" s="78"/>
      <c r="AT427" s="78"/>
      <c r="AU427" s="78"/>
      <c r="AV427" s="78"/>
      <c r="BB427" s="78"/>
      <c r="BC427" s="78"/>
      <c r="BD427" s="78"/>
      <c r="BJ427" s="78">
        <v>4.3000000000000001E-10</v>
      </c>
      <c r="BK427" s="78">
        <v>3.9590938680300001</v>
      </c>
      <c r="BL427" s="78">
        <v>26521.614879451001</v>
      </c>
      <c r="BM427" s="77">
        <f t="shared" si="288"/>
        <v>6.4033028918267972E-11</v>
      </c>
      <c r="BN427" s="77">
        <f t="shared" si="289"/>
        <v>6.4137359806894155E-11</v>
      </c>
      <c r="BO427" s="77">
        <f t="shared" si="290"/>
        <v>6.4137366756240649E-11</v>
      </c>
      <c r="BP427" s="77">
        <f t="shared" si="291"/>
        <v>6.4137366756699864E-11</v>
      </c>
      <c r="BR427" s="78">
        <v>3E-11</v>
      </c>
      <c r="BS427" s="78">
        <v>4.0215876489499998</v>
      </c>
      <c r="BT427" s="78">
        <v>52712.610795243701</v>
      </c>
      <c r="BU427" s="77">
        <f t="shared" si="292"/>
        <v>2.1344412346285397E-11</v>
      </c>
      <c r="BV427" s="77">
        <f t="shared" si="293"/>
        <v>2.1354690714705704E-11</v>
      </c>
      <c r="BW427" s="77">
        <f t="shared" si="294"/>
        <v>2.1354691399177356E-11</v>
      </c>
      <c r="BX427" s="77">
        <f t="shared" si="295"/>
        <v>2.1354691399221674E-11</v>
      </c>
      <c r="BZ427" s="78"/>
      <c r="CA427" s="78"/>
      <c r="CB427" s="78"/>
      <c r="CH427" s="78"/>
      <c r="CI427" s="78"/>
      <c r="CJ427" s="78"/>
      <c r="CP427" s="78"/>
      <c r="CQ427" s="78"/>
      <c r="CR427" s="78"/>
      <c r="CX427" s="78"/>
      <c r="CY427" s="78"/>
      <c r="CZ427" s="78"/>
      <c r="DF427" s="78">
        <v>2.3000000000000001E-10</v>
      </c>
      <c r="DG427" s="78">
        <v>2.6525026754500001</v>
      </c>
      <c r="DH427" s="78">
        <v>52492.1981528049</v>
      </c>
      <c r="DI427" s="77">
        <f t="shared" si="296"/>
        <v>1.8554741148374929E-10</v>
      </c>
      <c r="DJ427" s="77">
        <f t="shared" si="297"/>
        <v>1.8561339441435961E-10</v>
      </c>
      <c r="DK427" s="77">
        <f t="shared" si="298"/>
        <v>1.8561339880802042E-10</v>
      </c>
      <c r="DL427" s="77">
        <f t="shared" si="299"/>
        <v>1.8561339880830609E-10</v>
      </c>
      <c r="DN427" s="78">
        <v>3E-11</v>
      </c>
      <c r="DO427" s="78">
        <v>5.5491476011799996</v>
      </c>
      <c r="DP427" s="78">
        <v>52101.024684581003</v>
      </c>
      <c r="DQ427" s="77">
        <f t="shared" si="300"/>
        <v>2.500394024193062E-11</v>
      </c>
      <c r="DR427" s="77">
        <f t="shared" si="301"/>
        <v>2.4995946744460374E-11</v>
      </c>
      <c r="DS427" s="77">
        <f t="shared" si="302"/>
        <v>2.4995946211821678E-11</v>
      </c>
      <c r="DT427" s="77">
        <f t="shared" si="303"/>
        <v>2.4995946211785841E-11</v>
      </c>
      <c r="DV427" s="78"/>
      <c r="DW427" s="78"/>
      <c r="DX427" s="78"/>
      <c r="ED427" s="78"/>
      <c r="EE427" s="78"/>
      <c r="EF427" s="78"/>
      <c r="EL427" s="78"/>
      <c r="EM427" s="78"/>
      <c r="EN427" s="78"/>
      <c r="ET427" s="78"/>
      <c r="EU427" s="78"/>
      <c r="EV427" s="78"/>
    </row>
    <row r="428" spans="12:152" s="77" customFormat="1" ht="12.75">
      <c r="L428" s="78"/>
      <c r="N428" s="78">
        <v>1.63E-9</v>
      </c>
      <c r="O428" s="78">
        <v>6.1113462377600003</v>
      </c>
      <c r="P428" s="78">
        <v>170049.17029103599</v>
      </c>
      <c r="Q428" s="77">
        <f t="shared" si="276"/>
        <v>1.3946344035896869E-9</v>
      </c>
      <c r="R428" s="77">
        <f t="shared" si="277"/>
        <v>1.3933052700431634E-9</v>
      </c>
      <c r="S428" s="77">
        <f t="shared" si="278"/>
        <v>1.3933051813947606E-9</v>
      </c>
      <c r="T428" s="77">
        <f t="shared" si="279"/>
        <v>1.3933051813888942E-9</v>
      </c>
      <c r="V428" s="78">
        <v>2.3000000000000001E-10</v>
      </c>
      <c r="W428" s="78">
        <v>3.19739923216</v>
      </c>
      <c r="X428" s="78">
        <v>6044.2285813753997</v>
      </c>
      <c r="Y428" s="77">
        <f t="shared" si="280"/>
        <v>1.0419196017655908E-10</v>
      </c>
      <c r="Z428" s="77">
        <f t="shared" si="281"/>
        <v>1.0420342609738264E-10</v>
      </c>
      <c r="AA428" s="77">
        <f t="shared" si="282"/>
        <v>1.0420342686111493E-10</v>
      </c>
      <c r="AB428" s="77">
        <f t="shared" si="283"/>
        <v>1.0420342686116594E-10</v>
      </c>
      <c r="AD428" s="78"/>
      <c r="AE428" s="78"/>
      <c r="AF428" s="78"/>
      <c r="AL428" s="78"/>
      <c r="AM428" s="78"/>
      <c r="AN428" s="78"/>
      <c r="AT428" s="78"/>
      <c r="AU428" s="78"/>
      <c r="AV428" s="78"/>
      <c r="BB428" s="78"/>
      <c r="BC428" s="78"/>
      <c r="BD428" s="78"/>
      <c r="BJ428" s="78">
        <v>4.3000000000000001E-10</v>
      </c>
      <c r="BK428" s="78">
        <v>2.06740816154</v>
      </c>
      <c r="BL428" s="78">
        <v>51859.414413491701</v>
      </c>
      <c r="BM428" s="77">
        <f t="shared" si="288"/>
        <v>-3.9366781250476763E-10</v>
      </c>
      <c r="BN428" s="77">
        <f t="shared" si="289"/>
        <v>-3.9375076592376714E-10</v>
      </c>
      <c r="BO428" s="77">
        <f t="shared" si="290"/>
        <v>-3.9375077144627213E-10</v>
      </c>
      <c r="BP428" s="77">
        <f t="shared" si="291"/>
        <v>-3.9375077144663557E-10</v>
      </c>
      <c r="BR428" s="78">
        <v>3.9999999999999998E-11</v>
      </c>
      <c r="BS428" s="78">
        <v>5.9703277354399997</v>
      </c>
      <c r="BT428" s="78">
        <v>78731.674415076996</v>
      </c>
      <c r="BU428" s="77">
        <f t="shared" si="292"/>
        <v>-3.9456771686036771E-11</v>
      </c>
      <c r="BV428" s="77">
        <f t="shared" si="293"/>
        <v>-3.9451975709727402E-11</v>
      </c>
      <c r="BW428" s="77">
        <f t="shared" si="294"/>
        <v>-3.9451975389570784E-11</v>
      </c>
      <c r="BX428" s="77">
        <f t="shared" si="295"/>
        <v>-3.9451975389549775E-11</v>
      </c>
      <c r="BZ428" s="78"/>
      <c r="CA428" s="78"/>
      <c r="CB428" s="78"/>
      <c r="CH428" s="78"/>
      <c r="CI428" s="78"/>
      <c r="CJ428" s="78"/>
      <c r="CP428" s="78"/>
      <c r="CQ428" s="78"/>
      <c r="CR428" s="78"/>
      <c r="CX428" s="78"/>
      <c r="CY428" s="78"/>
      <c r="CZ428" s="78"/>
      <c r="DF428" s="78">
        <v>2.5999999999999998E-10</v>
      </c>
      <c r="DG428" s="78">
        <v>6.2693694893399998</v>
      </c>
      <c r="DH428" s="78">
        <v>25939.8244171478</v>
      </c>
      <c r="DI428" s="77">
        <f t="shared" si="296"/>
        <v>2.0311431051752318E-10</v>
      </c>
      <c r="DJ428" s="77">
        <f t="shared" si="297"/>
        <v>2.0315325710900341E-10</v>
      </c>
      <c r="DK428" s="77">
        <f t="shared" si="298"/>
        <v>2.0315325970284287E-10</v>
      </c>
      <c r="DL428" s="77">
        <f t="shared" si="299"/>
        <v>2.0315325970301348E-10</v>
      </c>
      <c r="DN428" s="78">
        <v>3.9999999999999998E-11</v>
      </c>
      <c r="DO428" s="78">
        <v>5.3135877139299996</v>
      </c>
      <c r="DP428" s="78">
        <v>116917.764266279</v>
      </c>
      <c r="DQ428" s="77">
        <f t="shared" si="300"/>
        <v>-1.8817717343672535E-11</v>
      </c>
      <c r="DR428" s="77">
        <f t="shared" si="301"/>
        <v>-1.885588694914757E-11</v>
      </c>
      <c r="DS428" s="77">
        <f t="shared" si="302"/>
        <v>-1.8855889490886032E-11</v>
      </c>
      <c r="DT428" s="77">
        <f t="shared" si="303"/>
        <v>-1.8855889491054473E-11</v>
      </c>
      <c r="DV428" s="78"/>
      <c r="DW428" s="78"/>
      <c r="DX428" s="78"/>
      <c r="ED428" s="78"/>
      <c r="EE428" s="78"/>
      <c r="EF428" s="78"/>
      <c r="EL428" s="78"/>
      <c r="EM428" s="78"/>
      <c r="EN428" s="78"/>
      <c r="ET428" s="78"/>
      <c r="EU428" s="78"/>
      <c r="EV428" s="78"/>
    </row>
    <row r="429" spans="12:152" s="77" customFormat="1" ht="12.75">
      <c r="L429" s="78"/>
      <c r="N429" s="78">
        <v>1.9500000000000001E-9</v>
      </c>
      <c r="O429" s="78">
        <v>5.18276528052</v>
      </c>
      <c r="P429" s="78">
        <v>99024.136457913904</v>
      </c>
      <c r="Q429" s="77">
        <f t="shared" si="276"/>
        <v>-1.8192637922150341E-9</v>
      </c>
      <c r="R429" s="77">
        <f t="shared" si="277"/>
        <v>-1.8186199128508781E-9</v>
      </c>
      <c r="S429" s="77">
        <f t="shared" si="278"/>
        <v>-1.8186198699113139E-9</v>
      </c>
      <c r="T429" s="77">
        <f t="shared" si="279"/>
        <v>-1.8186198699084341E-9</v>
      </c>
      <c r="V429" s="78">
        <v>2.0000000000000001E-10</v>
      </c>
      <c r="W429" s="78">
        <v>0.58967836528999995</v>
      </c>
      <c r="X429" s="78">
        <v>172402.03644480801</v>
      </c>
      <c r="Y429" s="77">
        <f t="shared" si="280"/>
        <v>1.9318358189069308E-10</v>
      </c>
      <c r="Z429" s="77">
        <f t="shared" si="281"/>
        <v>1.9310076277924456E-10</v>
      </c>
      <c r="AA429" s="77">
        <f t="shared" si="282"/>
        <v>1.9310075724630996E-10</v>
      </c>
      <c r="AB429" s="77">
        <f t="shared" si="283"/>
        <v>1.931007572459429E-10</v>
      </c>
      <c r="AD429" s="78"/>
      <c r="AE429" s="78"/>
      <c r="AF429" s="78"/>
      <c r="AL429" s="78"/>
      <c r="AM429" s="78"/>
      <c r="AN429" s="78"/>
      <c r="AT429" s="78"/>
      <c r="AU429" s="78"/>
      <c r="AV429" s="78"/>
      <c r="BB429" s="78"/>
      <c r="BC429" s="78"/>
      <c r="BD429" s="78"/>
      <c r="BJ429" s="78">
        <v>5.1E-10</v>
      </c>
      <c r="BK429" s="78">
        <v>5.3177221475199996</v>
      </c>
      <c r="BL429" s="78">
        <v>66653.157466348304</v>
      </c>
      <c r="BM429" s="77">
        <f t="shared" si="288"/>
        <v>5.0183559857309384E-10</v>
      </c>
      <c r="BN429" s="77">
        <f t="shared" si="289"/>
        <v>5.0189155112761891E-10</v>
      </c>
      <c r="BO429" s="77">
        <f t="shared" si="290"/>
        <v>5.0189155484825321E-10</v>
      </c>
      <c r="BP429" s="77">
        <f t="shared" si="291"/>
        <v>5.0189155484850033E-10</v>
      </c>
      <c r="BR429" s="78">
        <v>3.9999999999999998E-11</v>
      </c>
      <c r="BS429" s="78">
        <v>5.1375316623899998</v>
      </c>
      <c r="BT429" s="78">
        <v>137678.19129947</v>
      </c>
      <c r="BU429" s="77">
        <f t="shared" si="292"/>
        <v>-1.7950369710574205E-11</v>
      </c>
      <c r="BV429" s="77">
        <f t="shared" si="293"/>
        <v>-1.7904823242947886E-11</v>
      </c>
      <c r="BW429" s="77">
        <f t="shared" si="294"/>
        <v>-1.7904820208137979E-11</v>
      </c>
      <c r="BX429" s="77">
        <f t="shared" si="295"/>
        <v>-1.7904820207934654E-11</v>
      </c>
      <c r="BZ429" s="78"/>
      <c r="CA429" s="78"/>
      <c r="CB429" s="78"/>
      <c r="CH429" s="78"/>
      <c r="CI429" s="78"/>
      <c r="CJ429" s="78"/>
      <c r="CP429" s="78"/>
      <c r="CQ429" s="78"/>
      <c r="CR429" s="78"/>
      <c r="CX429" s="78"/>
      <c r="CY429" s="78"/>
      <c r="CZ429" s="78"/>
      <c r="DF429" s="78">
        <v>2.4E-10</v>
      </c>
      <c r="DG429" s="78">
        <v>4.92454390318</v>
      </c>
      <c r="DH429" s="78">
        <v>52698.383701242099</v>
      </c>
      <c r="DI429" s="77">
        <f t="shared" si="296"/>
        <v>-4.5381923167152155E-11</v>
      </c>
      <c r="DJ429" s="77">
        <f t="shared" si="297"/>
        <v>-4.5267016688676326E-11</v>
      </c>
      <c r="DK429" s="77">
        <f t="shared" si="298"/>
        <v>-4.5267009034408782E-11</v>
      </c>
      <c r="DL429" s="77">
        <f t="shared" si="299"/>
        <v>-4.5267009033899679E-11</v>
      </c>
      <c r="DN429" s="78">
        <v>3.9999999999999998E-11</v>
      </c>
      <c r="DO429" s="78">
        <v>5.0217024591100001</v>
      </c>
      <c r="DP429" s="78">
        <v>130443.397043228</v>
      </c>
      <c r="DQ429" s="77">
        <f t="shared" si="300"/>
        <v>-1.4736930935228567E-11</v>
      </c>
      <c r="DR429" s="77">
        <f t="shared" si="301"/>
        <v>-1.4781797563859167E-11</v>
      </c>
      <c r="DS429" s="77">
        <f t="shared" si="302"/>
        <v>-1.4781800551705343E-11</v>
      </c>
      <c r="DT429" s="77">
        <f t="shared" si="303"/>
        <v>-1.4781800551899717E-11</v>
      </c>
      <c r="DV429" s="78"/>
      <c r="DW429" s="78"/>
      <c r="DX429" s="78"/>
      <c r="ED429" s="78"/>
      <c r="EE429" s="78"/>
      <c r="EF429" s="78"/>
      <c r="EL429" s="78"/>
      <c r="EM429" s="78"/>
      <c r="EN429" s="78"/>
      <c r="ET429" s="78"/>
      <c r="EU429" s="78"/>
      <c r="EV429" s="78"/>
    </row>
    <row r="430" spans="12:152" s="77" customFormat="1" ht="12.75">
      <c r="L430" s="78"/>
      <c r="N430" s="78">
        <v>1.6500000000000001E-9</v>
      </c>
      <c r="O430" s="78">
        <v>6.0058359960900001</v>
      </c>
      <c r="P430" s="78">
        <v>224.34479570190001</v>
      </c>
      <c r="Q430" s="77">
        <f t="shared" si="276"/>
        <v>8.1725565979136383E-11</v>
      </c>
      <c r="R430" s="77">
        <f t="shared" si="277"/>
        <v>8.1722145486819476E-11</v>
      </c>
      <c r="S430" s="77">
        <f t="shared" si="278"/>
        <v>8.1722145258980589E-11</v>
      </c>
      <c r="T430" s="77">
        <f t="shared" si="279"/>
        <v>8.1722145258965946E-11</v>
      </c>
      <c r="V430" s="78">
        <v>1.8999999999999999E-10</v>
      </c>
      <c r="W430" s="78">
        <v>2.7316909108099998</v>
      </c>
      <c r="X430" s="78">
        <v>55503.9419394285</v>
      </c>
      <c r="Y430" s="77">
        <f t="shared" si="280"/>
        <v>-1.8262785887659138E-10</v>
      </c>
      <c r="Z430" s="77">
        <f t="shared" si="281"/>
        <v>-1.8260092066961303E-10</v>
      </c>
      <c r="AA430" s="77">
        <f t="shared" si="282"/>
        <v>-1.8260091887366051E-10</v>
      </c>
      <c r="AB430" s="77">
        <f t="shared" si="283"/>
        <v>-1.8260091887354111E-10</v>
      </c>
      <c r="AD430" s="78"/>
      <c r="AE430" s="78"/>
      <c r="AF430" s="78"/>
      <c r="AL430" s="78"/>
      <c r="AM430" s="78"/>
      <c r="AN430" s="78"/>
      <c r="AT430" s="78"/>
      <c r="AU430" s="78"/>
      <c r="AV430" s="78"/>
      <c r="BB430" s="78"/>
      <c r="BC430" s="78"/>
      <c r="BD430" s="78"/>
      <c r="BJ430" s="78">
        <v>4.3999999999999998E-10</v>
      </c>
      <c r="BK430" s="78">
        <v>1.6847011107700001</v>
      </c>
      <c r="BL430" s="78">
        <v>23888.815798287102</v>
      </c>
      <c r="BM430" s="77">
        <f t="shared" si="288"/>
        <v>1.6829435161928508E-10</v>
      </c>
      <c r="BN430" s="77">
        <f t="shared" si="289"/>
        <v>1.6838419850083379E-10</v>
      </c>
      <c r="BO430" s="77">
        <f t="shared" si="290"/>
        <v>1.6838420448525451E-10</v>
      </c>
      <c r="BP430" s="77">
        <f t="shared" si="291"/>
        <v>1.6838420448564734E-10</v>
      </c>
      <c r="BR430" s="78">
        <v>3E-11</v>
      </c>
      <c r="BS430" s="78">
        <v>5.3837822516999996</v>
      </c>
      <c r="BT430" s="78">
        <v>79315.977807910895</v>
      </c>
      <c r="BU430" s="77">
        <f t="shared" si="292"/>
        <v>1.9807157697585687E-11</v>
      </c>
      <c r="BV430" s="77">
        <f t="shared" si="293"/>
        <v>1.9790618430452856E-11</v>
      </c>
      <c r="BW430" s="77">
        <f t="shared" si="294"/>
        <v>1.9790617328418686E-11</v>
      </c>
      <c r="BX430" s="77">
        <f t="shared" si="295"/>
        <v>1.9790617328345636E-11</v>
      </c>
      <c r="BZ430" s="78"/>
      <c r="CA430" s="78"/>
      <c r="CB430" s="78"/>
      <c r="CH430" s="78"/>
      <c r="CI430" s="78"/>
      <c r="CJ430" s="78"/>
      <c r="CP430" s="78"/>
      <c r="CQ430" s="78"/>
      <c r="CR430" s="78"/>
      <c r="CX430" s="78"/>
      <c r="CY430" s="78"/>
      <c r="CZ430" s="78"/>
      <c r="DF430" s="78">
        <v>2.1999999999999999E-10</v>
      </c>
      <c r="DG430" s="78">
        <v>1.2347092154999999</v>
      </c>
      <c r="DH430" s="78">
        <v>103285.117089106</v>
      </c>
      <c r="DI430" s="77">
        <f t="shared" si="296"/>
        <v>2.079359689165518E-10</v>
      </c>
      <c r="DJ430" s="77">
        <f t="shared" si="297"/>
        <v>2.0800453264446925E-10</v>
      </c>
      <c r="DK430" s="77">
        <f t="shared" si="298"/>
        <v>2.080045372051628E-10</v>
      </c>
      <c r="DL430" s="77">
        <f t="shared" si="299"/>
        <v>2.080045372054642E-10</v>
      </c>
      <c r="DN430" s="78">
        <v>3E-11</v>
      </c>
      <c r="DO430" s="78">
        <v>3.3970877101700001</v>
      </c>
      <c r="DP430" s="78">
        <v>104778.210757172</v>
      </c>
      <c r="DQ430" s="77">
        <f t="shared" si="300"/>
        <v>2.633181263201855E-11</v>
      </c>
      <c r="DR430" s="77">
        <f t="shared" si="301"/>
        <v>2.6345734893925885E-11</v>
      </c>
      <c r="DS430" s="77">
        <f t="shared" si="302"/>
        <v>2.6345735820461856E-11</v>
      </c>
      <c r="DT430" s="77">
        <f t="shared" si="303"/>
        <v>2.6345735820522217E-11</v>
      </c>
      <c r="DV430" s="78"/>
      <c r="DW430" s="78"/>
      <c r="DX430" s="78"/>
      <c r="ED430" s="78"/>
      <c r="EE430" s="78"/>
      <c r="EF430" s="78"/>
      <c r="EL430" s="78"/>
      <c r="EM430" s="78"/>
      <c r="EN430" s="78"/>
      <c r="ET430" s="78"/>
      <c r="EU430" s="78"/>
      <c r="EV430" s="78"/>
    </row>
    <row r="431" spans="12:152" s="77" customFormat="1" ht="12.75">
      <c r="L431" s="78"/>
      <c r="N431" s="78">
        <v>1.67E-9</v>
      </c>
      <c r="O431" s="78">
        <v>3.7564524274400002</v>
      </c>
      <c r="P431" s="78">
        <v>52250.587881715699</v>
      </c>
      <c r="Q431" s="77">
        <f t="shared" si="276"/>
        <v>-1.6663844647472638E-9</v>
      </c>
      <c r="R431" s="77">
        <f t="shared" si="277"/>
        <v>-1.66633117701098E-9</v>
      </c>
      <c r="S431" s="77">
        <f t="shared" si="278"/>
        <v>-1.6663311734485216E-9</v>
      </c>
      <c r="T431" s="77">
        <f t="shared" si="279"/>
        <v>-1.6663311734482889E-9</v>
      </c>
      <c r="V431" s="78">
        <v>1.8E-10</v>
      </c>
      <c r="W431" s="78">
        <v>1.63099638721</v>
      </c>
      <c r="X431" s="78">
        <v>48835.193856448503</v>
      </c>
      <c r="Y431" s="77">
        <f t="shared" si="280"/>
        <v>9.1481450258827011E-11</v>
      </c>
      <c r="Z431" s="77">
        <f t="shared" si="281"/>
        <v>9.1551480280036411E-11</v>
      </c>
      <c r="AA431" s="77">
        <f t="shared" si="282"/>
        <v>9.1551484944106056E-11</v>
      </c>
      <c r="AB431" s="77">
        <f t="shared" si="283"/>
        <v>9.1551484944414388E-11</v>
      </c>
      <c r="AD431" s="78"/>
      <c r="AE431" s="78"/>
      <c r="AF431" s="78"/>
      <c r="AL431" s="78"/>
      <c r="AM431" s="78"/>
      <c r="AN431" s="78"/>
      <c r="AT431" s="78"/>
      <c r="AU431" s="78"/>
      <c r="AV431" s="78"/>
      <c r="BB431" s="78"/>
      <c r="BC431" s="78"/>
      <c r="BD431" s="78"/>
      <c r="BJ431" s="78">
        <v>5.4E-10</v>
      </c>
      <c r="BK431" s="78">
        <v>3.94217571152</v>
      </c>
      <c r="BL431" s="78">
        <v>52325.369480282898</v>
      </c>
      <c r="BM431" s="77">
        <f t="shared" si="288"/>
        <v>-5.167165903600389E-10</v>
      </c>
      <c r="BN431" s="77">
        <f t="shared" si="289"/>
        <v>-5.1664059570952094E-10</v>
      </c>
      <c r="BO431" s="77">
        <f t="shared" si="290"/>
        <v>-5.1664059064350146E-10</v>
      </c>
      <c r="BP431" s="77">
        <f t="shared" si="291"/>
        <v>-5.1664059064316211E-10</v>
      </c>
      <c r="BR431" s="78">
        <v>3E-11</v>
      </c>
      <c r="BS431" s="78">
        <v>4.90402266218</v>
      </c>
      <c r="BT431" s="78">
        <v>77630.925685409296</v>
      </c>
      <c r="BU431" s="77">
        <f t="shared" si="292"/>
        <v>-4.7645395537037496E-12</v>
      </c>
      <c r="BV431" s="77">
        <f t="shared" si="293"/>
        <v>-4.7432652329009666E-12</v>
      </c>
      <c r="BW431" s="77">
        <f t="shared" si="294"/>
        <v>-4.7432638157385005E-12</v>
      </c>
      <c r="BX431" s="77">
        <f t="shared" si="295"/>
        <v>-4.7432638156458885E-12</v>
      </c>
      <c r="BZ431" s="78"/>
      <c r="CA431" s="78"/>
      <c r="CB431" s="78"/>
      <c r="CH431" s="78"/>
      <c r="CI431" s="78"/>
      <c r="CJ431" s="78"/>
      <c r="CP431" s="78"/>
      <c r="CQ431" s="78"/>
      <c r="CR431" s="78"/>
      <c r="CX431" s="78"/>
      <c r="CY431" s="78"/>
      <c r="CZ431" s="78"/>
      <c r="DF431" s="78">
        <v>2.3000000000000001E-10</v>
      </c>
      <c r="DG431" s="78">
        <v>3.6881388144399998</v>
      </c>
      <c r="DH431" s="78">
        <v>26729.316703313099</v>
      </c>
      <c r="DI431" s="77">
        <f t="shared" si="296"/>
        <v>2.2999982128663248E-10</v>
      </c>
      <c r="DJ431" s="77">
        <f t="shared" si="297"/>
        <v>2.2999974335058204E-10</v>
      </c>
      <c r="DK431" s="77">
        <f t="shared" si="298"/>
        <v>2.2999974334492224E-10</v>
      </c>
      <c r="DL431" s="77">
        <f t="shared" si="299"/>
        <v>2.299997433449219E-10</v>
      </c>
      <c r="DN431" s="78">
        <v>3E-11</v>
      </c>
      <c r="DO431" s="78">
        <v>1.3533308097900001</v>
      </c>
      <c r="DP431" s="78">
        <v>52182.434842048402</v>
      </c>
      <c r="DQ431" s="77">
        <f t="shared" si="300"/>
        <v>1.4913179564062095E-11</v>
      </c>
      <c r="DR431" s="77">
        <f t="shared" si="301"/>
        <v>1.4925744840625799E-11</v>
      </c>
      <c r="DS431" s="77">
        <f t="shared" si="302"/>
        <v>1.4925745677481087E-11</v>
      </c>
      <c r="DT431" s="77">
        <f t="shared" si="303"/>
        <v>1.49257456775373E-11</v>
      </c>
      <c r="DV431" s="78"/>
      <c r="DW431" s="78"/>
      <c r="DX431" s="78"/>
      <c r="ED431" s="78"/>
      <c r="EE431" s="78"/>
      <c r="EF431" s="78"/>
      <c r="EL431" s="78"/>
      <c r="EM431" s="78"/>
      <c r="EN431" s="78"/>
      <c r="ET431" s="78"/>
      <c r="EU431" s="78"/>
      <c r="EV431" s="78"/>
    </row>
    <row r="432" spans="12:152" s="77" customFormat="1" ht="12.75">
      <c r="L432" s="78"/>
      <c r="N432" s="78">
        <v>1.7200000000000001E-9</v>
      </c>
      <c r="O432" s="78">
        <v>4.2847499789199999</v>
      </c>
      <c r="P432" s="78">
        <v>25780.345520604598</v>
      </c>
      <c r="Q432" s="77">
        <f t="shared" si="276"/>
        <v>1.5661481432226475E-9</v>
      </c>
      <c r="R432" s="77">
        <f t="shared" si="277"/>
        <v>1.5659785065423697E-9</v>
      </c>
      <c r="S432" s="77">
        <f t="shared" si="278"/>
        <v>1.5659784952399194E-9</v>
      </c>
      <c r="T432" s="77">
        <f t="shared" si="279"/>
        <v>1.5659784952391712E-9</v>
      </c>
      <c r="V432" s="78">
        <v>2.1999999999999999E-10</v>
      </c>
      <c r="W432" s="78">
        <v>1.62646807429</v>
      </c>
      <c r="X432" s="78">
        <v>104347.73123093801</v>
      </c>
      <c r="Y432" s="77">
        <f t="shared" si="280"/>
        <v>9.6660434455009189E-11</v>
      </c>
      <c r="Z432" s="77">
        <f t="shared" si="281"/>
        <v>9.6851178303172799E-11</v>
      </c>
      <c r="AA432" s="77">
        <f t="shared" si="282"/>
        <v>9.685119100558426E-11</v>
      </c>
      <c r="AB432" s="77">
        <f t="shared" si="283"/>
        <v>9.6851191006437626E-11</v>
      </c>
      <c r="AD432" s="78"/>
      <c r="AE432" s="78"/>
      <c r="AF432" s="78"/>
      <c r="AL432" s="78"/>
      <c r="AM432" s="78"/>
      <c r="AN432" s="78"/>
      <c r="AT432" s="78"/>
      <c r="AU432" s="78"/>
      <c r="AV432" s="78"/>
      <c r="BB432" s="78"/>
      <c r="BC432" s="78"/>
      <c r="BD432" s="78"/>
      <c r="BJ432" s="78">
        <v>4.3000000000000001E-10</v>
      </c>
      <c r="BK432" s="78">
        <v>5.1386495594000001</v>
      </c>
      <c r="BL432" s="78">
        <v>11610.551958374201</v>
      </c>
      <c r="BM432" s="77">
        <f t="shared" si="288"/>
        <v>-3.8656216483749947E-10</v>
      </c>
      <c r="BN432" s="77">
        <f t="shared" si="289"/>
        <v>-3.8658239296729643E-10</v>
      </c>
      <c r="BO432" s="77">
        <f t="shared" si="290"/>
        <v>-3.8658239431454142E-10</v>
      </c>
      <c r="BP432" s="77">
        <f t="shared" si="291"/>
        <v>-3.8658239431463241E-10</v>
      </c>
      <c r="BR432" s="78">
        <v>3.9999999999999998E-11</v>
      </c>
      <c r="BS432" s="78">
        <v>3.35681065144</v>
      </c>
      <c r="BT432" s="78">
        <v>80382.473285100903</v>
      </c>
      <c r="BU432" s="77">
        <f t="shared" si="292"/>
        <v>-3.2205610401449812E-11</v>
      </c>
      <c r="BV432" s="77">
        <f t="shared" si="293"/>
        <v>-3.2223243985898747E-11</v>
      </c>
      <c r="BW432" s="77">
        <f t="shared" si="294"/>
        <v>-3.2223245159876543E-11</v>
      </c>
      <c r="BX432" s="77">
        <f t="shared" si="295"/>
        <v>-3.2223245159953336E-11</v>
      </c>
      <c r="BZ432" s="78"/>
      <c r="CA432" s="78"/>
      <c r="CB432" s="78"/>
      <c r="CH432" s="78"/>
      <c r="CI432" s="78"/>
      <c r="CJ432" s="78"/>
      <c r="CP432" s="78"/>
      <c r="CQ432" s="78"/>
      <c r="CR432" s="78"/>
      <c r="CX432" s="78"/>
      <c r="CY432" s="78"/>
      <c r="CZ432" s="78"/>
      <c r="DF432" s="78">
        <v>2.1999999999999999E-10</v>
      </c>
      <c r="DG432" s="78">
        <v>1.9583108355800001</v>
      </c>
      <c r="DH432" s="78">
        <v>24356.780788641601</v>
      </c>
      <c r="DI432" s="77">
        <f t="shared" si="296"/>
        <v>9.132139232655253E-11</v>
      </c>
      <c r="DJ432" s="77">
        <f t="shared" si="297"/>
        <v>9.1276287616029684E-11</v>
      </c>
      <c r="DK432" s="77">
        <f t="shared" si="298"/>
        <v>9.12762846114575E-11</v>
      </c>
      <c r="DL432" s="77">
        <f t="shared" si="299"/>
        <v>9.1276284611258382E-11</v>
      </c>
      <c r="DN432" s="78">
        <v>3E-11</v>
      </c>
      <c r="DO432" s="78">
        <v>3.5387294329099999</v>
      </c>
      <c r="DP432" s="78">
        <v>28791.5192962498</v>
      </c>
      <c r="DQ432" s="77">
        <f t="shared" si="300"/>
        <v>1.6668750254881332E-11</v>
      </c>
      <c r="DR432" s="77">
        <f t="shared" si="301"/>
        <v>1.6675393747726096E-11</v>
      </c>
      <c r="DS432" s="77">
        <f t="shared" si="302"/>
        <v>1.6675394190209133E-11</v>
      </c>
      <c r="DT432" s="77">
        <f t="shared" si="303"/>
        <v>1.6675394190238197E-11</v>
      </c>
      <c r="DV432" s="78"/>
      <c r="DW432" s="78"/>
      <c r="DX432" s="78"/>
      <c r="ED432" s="78"/>
      <c r="EE432" s="78"/>
      <c r="EF432" s="78"/>
      <c r="EL432" s="78"/>
      <c r="EM432" s="78"/>
      <c r="EN432" s="78"/>
      <c r="ET432" s="78"/>
      <c r="EU432" s="78"/>
      <c r="EV432" s="78"/>
    </row>
    <row r="433" spans="12:152" s="77" customFormat="1" ht="12.75">
      <c r="L433" s="78"/>
      <c r="N433" s="78">
        <v>2.16E-9</v>
      </c>
      <c r="O433" s="78">
        <v>3.2042596775200001</v>
      </c>
      <c r="P433" s="78">
        <v>50800.032483302501</v>
      </c>
      <c r="Q433" s="77">
        <f t="shared" si="276"/>
        <v>-8.9902428251202293E-10</v>
      </c>
      <c r="R433" s="77">
        <f t="shared" si="277"/>
        <v>-8.9994724512969862E-10</v>
      </c>
      <c r="S433" s="77">
        <f t="shared" si="278"/>
        <v>-8.9994730660147685E-10</v>
      </c>
      <c r="T433" s="77">
        <f t="shared" si="279"/>
        <v>-8.9994730660560675E-10</v>
      </c>
      <c r="V433" s="78">
        <v>1.8E-10</v>
      </c>
      <c r="W433" s="78">
        <v>4.9043589558500003</v>
      </c>
      <c r="X433" s="78">
        <v>77630.925685409296</v>
      </c>
      <c r="Y433" s="77">
        <f t="shared" si="280"/>
        <v>-2.8647000274778148E-11</v>
      </c>
      <c r="Z433" s="77">
        <f t="shared" si="281"/>
        <v>-2.8519361246509773E-11</v>
      </c>
      <c r="AA433" s="77">
        <f t="shared" si="282"/>
        <v>-2.8519352743993329E-11</v>
      </c>
      <c r="AB433" s="77">
        <f t="shared" si="283"/>
        <v>-2.8519352743437687E-11</v>
      </c>
      <c r="AD433" s="78"/>
      <c r="AE433" s="78"/>
      <c r="AF433" s="78"/>
      <c r="AL433" s="78"/>
      <c r="AM433" s="78"/>
      <c r="AN433" s="78"/>
      <c r="AT433" s="78"/>
      <c r="AU433" s="78"/>
      <c r="AV433" s="78"/>
      <c r="BB433" s="78"/>
      <c r="BC433" s="78"/>
      <c r="BD433" s="78"/>
      <c r="BJ433" s="78">
        <v>4.2E-10</v>
      </c>
      <c r="BK433" s="78">
        <v>4.61363107691</v>
      </c>
      <c r="BL433" s="78">
        <v>52492.1981528049</v>
      </c>
      <c r="BM433" s="77">
        <f t="shared" si="288"/>
        <v>-3.5844138374629153E-10</v>
      </c>
      <c r="BN433" s="77">
        <f t="shared" si="289"/>
        <v>-3.583350314677952E-10</v>
      </c>
      <c r="BO433" s="77">
        <f t="shared" si="290"/>
        <v>-3.5833502438086166E-10</v>
      </c>
      <c r="BP433" s="77">
        <f t="shared" si="291"/>
        <v>-3.5833502438040087E-10</v>
      </c>
      <c r="BR433" s="78">
        <v>3.9999999999999998E-11</v>
      </c>
      <c r="BS433" s="78">
        <v>3.3472430327799998</v>
      </c>
      <c r="BT433" s="78">
        <v>55503.9419394285</v>
      </c>
      <c r="BU433" s="77">
        <f t="shared" si="292"/>
        <v>-3.7762279786024511E-11</v>
      </c>
      <c r="BV433" s="77">
        <f t="shared" si="293"/>
        <v>-3.7769048620633874E-11</v>
      </c>
      <c r="BW433" s="77">
        <f t="shared" si="294"/>
        <v>-3.7769049071172923E-11</v>
      </c>
      <c r="BX433" s="77">
        <f t="shared" si="295"/>
        <v>-3.7769049071202876E-11</v>
      </c>
      <c r="BZ433" s="78"/>
      <c r="CA433" s="78"/>
      <c r="CB433" s="78"/>
      <c r="CH433" s="78"/>
      <c r="CI433" s="78"/>
      <c r="CJ433" s="78"/>
      <c r="CP433" s="78"/>
      <c r="CQ433" s="78"/>
      <c r="CR433" s="78"/>
      <c r="CX433" s="78"/>
      <c r="CY433" s="78"/>
      <c r="CZ433" s="78"/>
      <c r="DF433" s="78">
        <v>2.1999999999999999E-10</v>
      </c>
      <c r="DG433" s="78">
        <v>0.78346634337999999</v>
      </c>
      <c r="DH433" s="78">
        <v>104202.04936916201</v>
      </c>
      <c r="DI433" s="77">
        <f t="shared" si="296"/>
        <v>1.0356688150504763E-10</v>
      </c>
      <c r="DJ433" s="77">
        <f t="shared" si="297"/>
        <v>1.037539526512802E-10</v>
      </c>
      <c r="DK433" s="77">
        <f t="shared" si="298"/>
        <v>1.0375396510884141E-10</v>
      </c>
      <c r="DL433" s="77">
        <f t="shared" si="299"/>
        <v>1.0375396510967949E-10</v>
      </c>
      <c r="DN433" s="78">
        <v>3E-11</v>
      </c>
      <c r="DO433" s="78">
        <v>0.32151031474000002</v>
      </c>
      <c r="DP433" s="78">
        <v>75615.2545992495</v>
      </c>
      <c r="DQ433" s="77">
        <f t="shared" si="300"/>
        <v>-1.3582071800337005E-11</v>
      </c>
      <c r="DR433" s="77">
        <f t="shared" si="301"/>
        <v>-1.3563355428994221E-11</v>
      </c>
      <c r="DS433" s="77">
        <f t="shared" si="302"/>
        <v>-1.3563354182077808E-11</v>
      </c>
      <c r="DT433" s="77">
        <f t="shared" si="303"/>
        <v>-1.3563354181995671E-11</v>
      </c>
      <c r="DV433" s="78"/>
      <c r="DW433" s="78"/>
      <c r="DX433" s="78"/>
      <c r="ED433" s="78"/>
      <c r="EE433" s="78"/>
      <c r="EF433" s="78"/>
      <c r="EL433" s="78"/>
      <c r="EM433" s="78"/>
      <c r="EN433" s="78"/>
      <c r="ET433" s="78"/>
      <c r="EU433" s="78"/>
      <c r="EV433" s="78"/>
    </row>
    <row r="434" spans="12:152" s="77" customFormat="1" ht="12.75">
      <c r="L434" s="78"/>
      <c r="N434" s="78">
        <v>1.57E-9</v>
      </c>
      <c r="O434" s="78">
        <v>1.61810971101</v>
      </c>
      <c r="P434" s="78">
        <v>24815.222115946999</v>
      </c>
      <c r="Q434" s="77">
        <f t="shared" si="276"/>
        <v>-9.9642994825438486E-10</v>
      </c>
      <c r="R434" s="77">
        <f t="shared" si="277"/>
        <v>-9.9615137521840478E-10</v>
      </c>
      <c r="S434" s="77">
        <f t="shared" si="278"/>
        <v>-9.9615135666095495E-10</v>
      </c>
      <c r="T434" s="77">
        <f t="shared" si="279"/>
        <v>-9.9615135665971335E-10</v>
      </c>
      <c r="V434" s="78">
        <v>1.8E-10</v>
      </c>
      <c r="W434" s="78">
        <v>0.59687432455</v>
      </c>
      <c r="X434" s="78">
        <v>183570.921732627</v>
      </c>
      <c r="Y434" s="77">
        <f t="shared" si="280"/>
        <v>1.432384909148879E-10</v>
      </c>
      <c r="Z434" s="77">
        <f t="shared" si="281"/>
        <v>1.4342341736964622E-10</v>
      </c>
      <c r="AA434" s="77">
        <f t="shared" si="282"/>
        <v>1.4342342967380576E-10</v>
      </c>
      <c r="AB434" s="77">
        <f t="shared" si="283"/>
        <v>1.4342342967462187E-10</v>
      </c>
      <c r="AD434" s="78"/>
      <c r="AE434" s="78"/>
      <c r="AF434" s="78"/>
      <c r="AL434" s="78"/>
      <c r="AM434" s="78"/>
      <c r="AN434" s="78"/>
      <c r="AT434" s="78"/>
      <c r="AU434" s="78"/>
      <c r="AV434" s="78"/>
      <c r="BB434" s="78"/>
      <c r="BC434" s="78"/>
      <c r="BD434" s="78"/>
      <c r="BJ434" s="78">
        <v>4.6000000000000001E-10</v>
      </c>
      <c r="BK434" s="78">
        <v>3.3963373937700001</v>
      </c>
      <c r="BL434" s="78">
        <v>104505.391376781</v>
      </c>
      <c r="BM434" s="77">
        <f t="shared" si="288"/>
        <v>-1.9627285508114196E-10</v>
      </c>
      <c r="BN434" s="77">
        <f t="shared" si="289"/>
        <v>-1.9587052793500401E-10</v>
      </c>
      <c r="BO434" s="77">
        <f t="shared" si="290"/>
        <v>-1.9587050112993905E-10</v>
      </c>
      <c r="BP434" s="77">
        <f t="shared" si="291"/>
        <v>-1.958705011281883E-10</v>
      </c>
      <c r="BR434" s="78">
        <v>3E-11</v>
      </c>
      <c r="BS434" s="78">
        <v>4.3947703896299997</v>
      </c>
      <c r="BT434" s="78">
        <v>102755.426124012</v>
      </c>
      <c r="BU434" s="77">
        <f t="shared" si="292"/>
        <v>2.9678696050726965E-11</v>
      </c>
      <c r="BV434" s="77">
        <f t="shared" si="293"/>
        <v>2.9682845524620804E-11</v>
      </c>
      <c r="BW434" s="77">
        <f t="shared" si="294"/>
        <v>2.9682845800123259E-11</v>
      </c>
      <c r="BX434" s="77">
        <f t="shared" si="295"/>
        <v>2.9682845800141063E-11</v>
      </c>
      <c r="BZ434" s="78"/>
      <c r="CA434" s="78"/>
      <c r="CB434" s="78"/>
      <c r="CH434" s="78"/>
      <c r="CI434" s="78"/>
      <c r="CJ434" s="78"/>
      <c r="CP434" s="78"/>
      <c r="CQ434" s="78"/>
      <c r="CR434" s="78"/>
      <c r="CX434" s="78"/>
      <c r="CY434" s="78"/>
      <c r="CZ434" s="78"/>
      <c r="DF434" s="78">
        <v>2.1E-10</v>
      </c>
      <c r="DG434" s="78">
        <v>2.5293143266999998</v>
      </c>
      <c r="DH434" s="78">
        <v>467.96499035440002</v>
      </c>
      <c r="DI434" s="77">
        <f t="shared" si="296"/>
        <v>2.0955172061121536E-10</v>
      </c>
      <c r="DJ434" s="77">
        <f t="shared" si="297"/>
        <v>2.0955166123440015E-10</v>
      </c>
      <c r="DK434" s="77">
        <f t="shared" si="298"/>
        <v>2.0955166123044493E-10</v>
      </c>
      <c r="DL434" s="77">
        <f t="shared" si="299"/>
        <v>2.0955166123044467E-10</v>
      </c>
      <c r="DN434" s="78">
        <v>3E-11</v>
      </c>
      <c r="DO434" s="78">
        <v>2.8173655127699999</v>
      </c>
      <c r="DP434" s="78">
        <v>78187.443353446899</v>
      </c>
      <c r="DQ434" s="77">
        <f t="shared" si="300"/>
        <v>-2.8656300468691516E-11</v>
      </c>
      <c r="DR434" s="77">
        <f t="shared" si="301"/>
        <v>-2.864987101388937E-11</v>
      </c>
      <c r="DS434" s="77">
        <f t="shared" si="302"/>
        <v>-2.8649870585124716E-11</v>
      </c>
      <c r="DT434" s="77">
        <f t="shared" si="303"/>
        <v>-2.8649870585096389E-11</v>
      </c>
      <c r="DV434" s="78"/>
      <c r="DW434" s="78"/>
      <c r="DX434" s="78"/>
      <c r="ED434" s="78"/>
      <c r="EE434" s="78"/>
      <c r="EF434" s="78"/>
      <c r="EL434" s="78"/>
      <c r="EM434" s="78"/>
      <c r="EN434" s="78"/>
      <c r="ET434" s="78"/>
      <c r="EU434" s="78"/>
      <c r="EV434" s="78"/>
    </row>
    <row r="435" spans="12:152" s="77" customFormat="1" ht="12.75">
      <c r="L435" s="78"/>
      <c r="N435" s="78">
        <v>1.63E-9</v>
      </c>
      <c r="O435" s="78">
        <v>1.7769423527899999</v>
      </c>
      <c r="P435" s="78">
        <v>116917.764266279</v>
      </c>
      <c r="Q435" s="77">
        <f t="shared" si="276"/>
        <v>1.2613217909198967E-9</v>
      </c>
      <c r="R435" s="77">
        <f t="shared" si="277"/>
        <v>1.2624378504256367E-9</v>
      </c>
      <c r="S435" s="77">
        <f t="shared" si="278"/>
        <v>1.2624379247170414E-9</v>
      </c>
      <c r="T435" s="77">
        <f t="shared" si="279"/>
        <v>1.2624379247219647E-9</v>
      </c>
      <c r="V435" s="78">
        <v>2.4E-10</v>
      </c>
      <c r="W435" s="78">
        <v>5.5882819791599996</v>
      </c>
      <c r="X435" s="78">
        <v>34282.178474782799</v>
      </c>
      <c r="Y435" s="77">
        <f t="shared" si="280"/>
        <v>-1.5618307626978303E-10</v>
      </c>
      <c r="Z435" s="77">
        <f t="shared" si="281"/>
        <v>-1.5624086527544535E-10</v>
      </c>
      <c r="AA435" s="77">
        <f t="shared" si="282"/>
        <v>-1.5624086912424441E-10</v>
      </c>
      <c r="AB435" s="77">
        <f t="shared" si="283"/>
        <v>-1.562408691244981E-10</v>
      </c>
      <c r="AD435" s="78"/>
      <c r="AE435" s="78"/>
      <c r="AF435" s="78"/>
      <c r="AL435" s="78"/>
      <c r="AM435" s="78"/>
      <c r="AN435" s="78"/>
      <c r="AT435" s="78"/>
      <c r="AU435" s="78"/>
      <c r="AV435" s="78"/>
      <c r="BB435" s="78"/>
      <c r="BC435" s="78"/>
      <c r="BD435" s="78"/>
      <c r="BJ435" s="78">
        <v>4.6000000000000001E-10</v>
      </c>
      <c r="BK435" s="78">
        <v>4.8338709849799999</v>
      </c>
      <c r="BL435" s="78">
        <v>110.2063212194</v>
      </c>
      <c r="BM435" s="77">
        <f t="shared" si="288"/>
        <v>-2.1631132823518246E-10</v>
      </c>
      <c r="BN435" s="77">
        <f t="shared" si="289"/>
        <v>-2.1631174215805081E-10</v>
      </c>
      <c r="BO435" s="77">
        <f t="shared" si="290"/>
        <v>-2.1631174218562224E-10</v>
      </c>
      <c r="BP435" s="77">
        <f t="shared" si="291"/>
        <v>-2.1631174218562405E-10</v>
      </c>
      <c r="BR435" s="78">
        <v>3.9999999999999998E-11</v>
      </c>
      <c r="BS435" s="78">
        <v>2.1988010138599998</v>
      </c>
      <c r="BT435" s="78">
        <v>137210.226309116</v>
      </c>
      <c r="BU435" s="77">
        <f t="shared" si="292"/>
        <v>-4.84058045612127E-12</v>
      </c>
      <c r="BV435" s="77">
        <f t="shared" si="293"/>
        <v>-4.7901725728432225E-12</v>
      </c>
      <c r="BW435" s="77">
        <f t="shared" si="294"/>
        <v>-4.7901692149227207E-12</v>
      </c>
      <c r="BX435" s="77">
        <f t="shared" si="295"/>
        <v>-4.7901692147014983E-12</v>
      </c>
      <c r="BZ435" s="78"/>
      <c r="CA435" s="78"/>
      <c r="CB435" s="78"/>
      <c r="CH435" s="78"/>
      <c r="CI435" s="78"/>
      <c r="CJ435" s="78"/>
      <c r="CP435" s="78"/>
      <c r="CQ435" s="78"/>
      <c r="CR435" s="78"/>
      <c r="CX435" s="78"/>
      <c r="CY435" s="78"/>
      <c r="CZ435" s="78"/>
      <c r="DF435" s="78">
        <v>2.4E-10</v>
      </c>
      <c r="DG435" s="78">
        <v>1.8465675162799999</v>
      </c>
      <c r="DH435" s="78">
        <v>76571.543755220104</v>
      </c>
      <c r="DI435" s="77">
        <f t="shared" si="296"/>
        <v>-3.959432427084191E-11</v>
      </c>
      <c r="DJ435" s="77">
        <f t="shared" si="297"/>
        <v>-3.9762004883075921E-11</v>
      </c>
      <c r="DK435" s="77">
        <f t="shared" si="298"/>
        <v>-3.9762016051592096E-11</v>
      </c>
      <c r="DL435" s="77">
        <f t="shared" si="299"/>
        <v>-3.976201605233206E-11</v>
      </c>
      <c r="DN435" s="78">
        <v>3E-11</v>
      </c>
      <c r="DO435" s="78">
        <v>3.4137046472099999</v>
      </c>
      <c r="DP435" s="78">
        <v>77616.698591407694</v>
      </c>
      <c r="DQ435" s="77">
        <f t="shared" si="300"/>
        <v>2.848785111215708E-11</v>
      </c>
      <c r="DR435" s="77">
        <f t="shared" si="301"/>
        <v>2.8494596930885565E-11</v>
      </c>
      <c r="DS435" s="77">
        <f t="shared" si="302"/>
        <v>2.84945973797348E-11</v>
      </c>
      <c r="DT435" s="77">
        <f t="shared" si="303"/>
        <v>2.8494597379764139E-11</v>
      </c>
      <c r="DV435" s="78"/>
      <c r="DW435" s="78"/>
      <c r="DX435" s="78"/>
      <c r="ED435" s="78"/>
      <c r="EE435" s="78"/>
      <c r="EF435" s="78"/>
      <c r="EL435" s="78"/>
      <c r="EM435" s="78"/>
      <c r="EN435" s="78"/>
      <c r="ET435" s="78"/>
      <c r="EU435" s="78"/>
      <c r="EV435" s="78"/>
    </row>
    <row r="436" spans="12:152" s="77" customFormat="1" ht="12.75">
      <c r="L436" s="78"/>
      <c r="N436" s="78">
        <v>1.56E-9</v>
      </c>
      <c r="O436" s="78">
        <v>1.9464405733400001</v>
      </c>
      <c r="P436" s="78">
        <v>26421.7590823436</v>
      </c>
      <c r="Q436" s="77">
        <f t="shared" si="276"/>
        <v>1.5588933371257411E-9</v>
      </c>
      <c r="R436" s="77">
        <f t="shared" si="277"/>
        <v>1.558878929318973E-9</v>
      </c>
      <c r="S436" s="77">
        <f t="shared" si="278"/>
        <v>1.5588789283561687E-9</v>
      </c>
      <c r="T436" s="77">
        <f t="shared" si="279"/>
        <v>1.558878928356105E-9</v>
      </c>
      <c r="V436" s="78">
        <v>1.8E-10</v>
      </c>
      <c r="W436" s="78">
        <v>5.5485634829299997</v>
      </c>
      <c r="X436" s="78">
        <v>209812.60368468601</v>
      </c>
      <c r="Y436" s="77">
        <f t="shared" si="280"/>
        <v>-1.7224700826014503E-11</v>
      </c>
      <c r="Z436" s="77">
        <f t="shared" si="281"/>
        <v>-1.7572467301007021E-11</v>
      </c>
      <c r="AA436" s="77">
        <f t="shared" si="282"/>
        <v>-1.7572490463490985E-11</v>
      </c>
      <c r="AB436" s="77">
        <f t="shared" si="283"/>
        <v>-1.7572490465038792E-11</v>
      </c>
      <c r="AD436" s="78"/>
      <c r="AE436" s="78"/>
      <c r="AF436" s="78"/>
      <c r="AL436" s="78"/>
      <c r="AM436" s="78"/>
      <c r="AN436" s="78"/>
      <c r="AT436" s="78"/>
      <c r="AU436" s="78"/>
      <c r="AV436" s="78"/>
      <c r="BB436" s="78"/>
      <c r="BC436" s="78"/>
      <c r="BD436" s="78"/>
      <c r="BJ436" s="78">
        <v>4.5E-10</v>
      </c>
      <c r="BK436" s="78">
        <v>3.5409298754299998</v>
      </c>
      <c r="BL436" s="78">
        <v>50800.032483302501</v>
      </c>
      <c r="BM436" s="77">
        <f t="shared" si="288"/>
        <v>-4.1614228450314705E-11</v>
      </c>
      <c r="BN436" s="77">
        <f t="shared" si="289"/>
        <v>-4.1824811810270019E-11</v>
      </c>
      <c r="BO436" s="77">
        <f t="shared" si="290"/>
        <v>-4.1824825836887794E-11</v>
      </c>
      <c r="BP436" s="77">
        <f t="shared" si="291"/>
        <v>-4.182482583783014E-11</v>
      </c>
      <c r="BR436" s="78">
        <v>3E-11</v>
      </c>
      <c r="BS436" s="78">
        <v>1.9219127492000001</v>
      </c>
      <c r="BT436" s="78">
        <v>87367.616418840102</v>
      </c>
      <c r="BU436" s="77">
        <f t="shared" si="292"/>
        <v>7.7049159335921091E-12</v>
      </c>
      <c r="BV436" s="77">
        <f t="shared" si="293"/>
        <v>7.7283490133999613E-12</v>
      </c>
      <c r="BW436" s="77">
        <f t="shared" si="294"/>
        <v>7.7283505741071771E-12</v>
      </c>
      <c r="BX436" s="77">
        <f t="shared" si="295"/>
        <v>7.7283505742109834E-12</v>
      </c>
      <c r="BZ436" s="78"/>
      <c r="CA436" s="78"/>
      <c r="CB436" s="78"/>
      <c r="CH436" s="78"/>
      <c r="CI436" s="78"/>
      <c r="CJ436" s="78"/>
      <c r="CP436" s="78"/>
      <c r="CQ436" s="78"/>
      <c r="CR436" s="78"/>
      <c r="CX436" s="78"/>
      <c r="CY436" s="78"/>
      <c r="CZ436" s="78"/>
      <c r="DF436" s="78">
        <v>2.5000000000000002E-10</v>
      </c>
      <c r="DG436" s="78">
        <v>2.5562637980799998</v>
      </c>
      <c r="DH436" s="78">
        <v>24822.3356629478</v>
      </c>
      <c r="DI436" s="77">
        <f t="shared" si="296"/>
        <v>-2.4996998489405626E-10</v>
      </c>
      <c r="DJ436" s="77">
        <f t="shared" si="297"/>
        <v>-2.4997086792669239E-10</v>
      </c>
      <c r="DK436" s="77">
        <f t="shared" si="298"/>
        <v>-2.499708679850719E-10</v>
      </c>
      <c r="DL436" s="77">
        <f t="shared" si="299"/>
        <v>-2.4997086798507578E-10</v>
      </c>
      <c r="DN436" s="78">
        <v>3E-11</v>
      </c>
      <c r="DO436" s="78">
        <v>2.72102083462</v>
      </c>
      <c r="DP436" s="78">
        <v>157586.80077963401</v>
      </c>
      <c r="DQ436" s="77">
        <f t="shared" si="300"/>
        <v>-2.0699428055063723E-11</v>
      </c>
      <c r="DR436" s="77">
        <f t="shared" si="301"/>
        <v>-2.0667746991270294E-11</v>
      </c>
      <c r="DS436" s="77">
        <f t="shared" si="302"/>
        <v>-2.0667744879534897E-11</v>
      </c>
      <c r="DT436" s="77">
        <f t="shared" si="303"/>
        <v>-2.0667744879393989E-11</v>
      </c>
      <c r="DV436" s="78"/>
      <c r="DW436" s="78"/>
      <c r="DX436" s="78"/>
      <c r="ED436" s="78"/>
      <c r="EE436" s="78"/>
      <c r="EF436" s="78"/>
      <c r="EL436" s="78"/>
      <c r="EM436" s="78"/>
      <c r="EN436" s="78"/>
      <c r="ET436" s="78"/>
      <c r="EU436" s="78"/>
      <c r="EV436" s="78"/>
    </row>
    <row r="437" spans="12:152" s="77" customFormat="1" ht="12.75">
      <c r="L437" s="78"/>
      <c r="N437" s="78">
        <v>1.6399999999999999E-9</v>
      </c>
      <c r="O437" s="78">
        <v>3.8148761948000001</v>
      </c>
      <c r="P437" s="78">
        <v>77410.513042970502</v>
      </c>
      <c r="Q437" s="77">
        <f t="shared" si="276"/>
        <v>-4.7279608395726656E-10</v>
      </c>
      <c r="R437" s="77">
        <f t="shared" si="277"/>
        <v>-4.7167129532215042E-10</v>
      </c>
      <c r="S437" s="77">
        <f t="shared" si="278"/>
        <v>-4.716712203920425E-10</v>
      </c>
      <c r="T437" s="77">
        <f t="shared" si="279"/>
        <v>-4.716712203870425E-10</v>
      </c>
      <c r="V437" s="78">
        <v>1.8999999999999999E-10</v>
      </c>
      <c r="W437" s="78">
        <v>0.53136209333999995</v>
      </c>
      <c r="X437" s="78">
        <v>55516.4187098482</v>
      </c>
      <c r="Y437" s="77">
        <f t="shared" si="280"/>
        <v>1.576026788568783E-10</v>
      </c>
      <c r="Z437" s="77">
        <f t="shared" si="281"/>
        <v>1.5765716347254908E-10</v>
      </c>
      <c r="AA437" s="77">
        <f t="shared" si="282"/>
        <v>1.5765716710037801E-10</v>
      </c>
      <c r="AB437" s="77">
        <f t="shared" si="283"/>
        <v>1.576571671006191E-10</v>
      </c>
      <c r="AD437" s="78"/>
      <c r="AE437" s="78"/>
      <c r="AF437" s="78"/>
      <c r="AL437" s="78"/>
      <c r="AM437" s="78"/>
      <c r="AN437" s="78"/>
      <c r="AT437" s="78"/>
      <c r="AU437" s="78"/>
      <c r="AV437" s="78"/>
      <c r="BB437" s="78"/>
      <c r="BC437" s="78"/>
      <c r="BD437" s="78"/>
      <c r="BJ437" s="78">
        <v>4.0999999999999998E-10</v>
      </c>
      <c r="BK437" s="78">
        <v>5.69167231584</v>
      </c>
      <c r="BL437" s="78">
        <v>24712.1293417284</v>
      </c>
      <c r="BM437" s="77">
        <f t="shared" si="288"/>
        <v>3.3360466019916968E-10</v>
      </c>
      <c r="BN437" s="77">
        <f t="shared" si="289"/>
        <v>3.3365914397373028E-10</v>
      </c>
      <c r="BO437" s="77">
        <f t="shared" si="290"/>
        <v>3.3365914760230615E-10</v>
      </c>
      <c r="BP437" s="77">
        <f t="shared" si="291"/>
        <v>3.3365914760254997E-10</v>
      </c>
      <c r="BR437" s="78">
        <v>3.9999999999999998E-11</v>
      </c>
      <c r="BS437" s="78">
        <v>3.62687237484</v>
      </c>
      <c r="BT437" s="78">
        <v>78149.270136037303</v>
      </c>
      <c r="BU437" s="77">
        <f t="shared" si="292"/>
        <v>-3.0052877927762585E-11</v>
      </c>
      <c r="BV437" s="77">
        <f t="shared" si="293"/>
        <v>-3.0071955796523868E-11</v>
      </c>
      <c r="BW437" s="77">
        <f t="shared" si="294"/>
        <v>-3.0071957066774954E-11</v>
      </c>
      <c r="BX437" s="77">
        <f t="shared" si="295"/>
        <v>-3.007195706685892E-11</v>
      </c>
      <c r="BZ437" s="78"/>
      <c r="CA437" s="78"/>
      <c r="CB437" s="78"/>
      <c r="CH437" s="78"/>
      <c r="CI437" s="78"/>
      <c r="CJ437" s="78"/>
      <c r="CP437" s="78"/>
      <c r="CQ437" s="78"/>
      <c r="CR437" s="78"/>
      <c r="CX437" s="78"/>
      <c r="CY437" s="78"/>
      <c r="CZ437" s="78"/>
      <c r="DF437" s="78">
        <v>2.7E-10</v>
      </c>
      <c r="DG437" s="78">
        <v>3.6144086247699998</v>
      </c>
      <c r="DH437" s="78">
        <v>23962.0257341949</v>
      </c>
      <c r="DI437" s="77">
        <f t="shared" si="296"/>
        <v>-2.443411904576846E-10</v>
      </c>
      <c r="DJ437" s="77">
        <f t="shared" si="297"/>
        <v>-2.4431571676882666E-10</v>
      </c>
      <c r="DK437" s="77">
        <f t="shared" si="298"/>
        <v>-2.4431571507162731E-10</v>
      </c>
      <c r="DL437" s="77">
        <f t="shared" si="299"/>
        <v>-2.443157150715162E-10</v>
      </c>
      <c r="DN437" s="78">
        <v>3.9999999999999998E-11</v>
      </c>
      <c r="DO437" s="78">
        <v>0.37990458939999999</v>
      </c>
      <c r="DP437" s="78">
        <v>365230.64398203802</v>
      </c>
      <c r="DQ437" s="77">
        <f t="shared" si="300"/>
        <v>3.5316103286433795E-12</v>
      </c>
      <c r="DR437" s="77">
        <f t="shared" si="301"/>
        <v>3.3969579263547822E-12</v>
      </c>
      <c r="DS437" s="77">
        <f t="shared" si="302"/>
        <v>3.3969489558633694E-12</v>
      </c>
      <c r="DT437" s="77">
        <f t="shared" si="303"/>
        <v>3.3969489552652718E-12</v>
      </c>
      <c r="DV437" s="78"/>
      <c r="DW437" s="78"/>
      <c r="DX437" s="78"/>
      <c r="ED437" s="78"/>
      <c r="EE437" s="78"/>
      <c r="EF437" s="78"/>
      <c r="EL437" s="78"/>
      <c r="EM437" s="78"/>
      <c r="EN437" s="78"/>
      <c r="ET437" s="78"/>
      <c r="EU437" s="78"/>
      <c r="EV437" s="78"/>
    </row>
    <row r="438" spans="12:152" s="77" customFormat="1" ht="12.75">
      <c r="L438" s="78"/>
      <c r="N438" s="78">
        <v>1.5799999999999999E-9</v>
      </c>
      <c r="O438" s="78">
        <v>4.9527922908499997</v>
      </c>
      <c r="P438" s="78">
        <v>35472.744149649399</v>
      </c>
      <c r="Q438" s="77">
        <f t="shared" si="276"/>
        <v>-1.5734229783843036E-9</v>
      </c>
      <c r="R438" s="77">
        <f t="shared" si="277"/>
        <v>-1.5733756305132786E-9</v>
      </c>
      <c r="S438" s="77">
        <f t="shared" si="278"/>
        <v>-1.5733756273537973E-9</v>
      </c>
      <c r="T438" s="77">
        <f t="shared" si="279"/>
        <v>-1.5733756273535878E-9</v>
      </c>
      <c r="V438" s="78">
        <v>2.0000000000000001E-10</v>
      </c>
      <c r="W438" s="78">
        <v>0.73777252740999999</v>
      </c>
      <c r="X438" s="78">
        <v>129387.247324682</v>
      </c>
      <c r="Y438" s="77">
        <f t="shared" si="280"/>
        <v>1.8601793192593992E-10</v>
      </c>
      <c r="Z438" s="77">
        <f t="shared" si="281"/>
        <v>1.8592985533183922E-10</v>
      </c>
      <c r="AA438" s="77">
        <f t="shared" si="282"/>
        <v>1.8592984945618903E-10</v>
      </c>
      <c r="AB438" s="77">
        <f t="shared" si="283"/>
        <v>1.8592984945580364E-10</v>
      </c>
      <c r="AD438" s="78"/>
      <c r="AE438" s="78"/>
      <c r="AF438" s="78"/>
      <c r="AL438" s="78"/>
      <c r="AM438" s="78"/>
      <c r="AN438" s="78"/>
      <c r="AT438" s="78"/>
      <c r="AU438" s="78"/>
      <c r="AV438" s="78"/>
      <c r="BB438" s="78"/>
      <c r="BC438" s="78"/>
      <c r="BD438" s="78"/>
      <c r="BJ438" s="78">
        <v>4.0000000000000001E-10</v>
      </c>
      <c r="BK438" s="78">
        <v>5.1811713250000002E-2</v>
      </c>
      <c r="BL438" s="78">
        <v>123200.84011627</v>
      </c>
      <c r="BM438" s="77">
        <f t="shared" si="288"/>
        <v>-9.9799721767539567E-11</v>
      </c>
      <c r="BN438" s="77">
        <f t="shared" si="289"/>
        <v>-9.9358148348403366E-11</v>
      </c>
      <c r="BO438" s="77">
        <f t="shared" si="290"/>
        <v>-9.9358118930914095E-11</v>
      </c>
      <c r="BP438" s="77">
        <f t="shared" si="291"/>
        <v>-9.935811892897592E-11</v>
      </c>
      <c r="BR438" s="78">
        <v>3E-11</v>
      </c>
      <c r="BS438" s="78">
        <v>5.3427828597499998</v>
      </c>
      <c r="BT438" s="78">
        <v>77616.698591407694</v>
      </c>
      <c r="BU438" s="77">
        <f t="shared" si="292"/>
        <v>-1.8796920440096981E-11</v>
      </c>
      <c r="BV438" s="77">
        <f t="shared" si="293"/>
        <v>-1.8780125926952404E-11</v>
      </c>
      <c r="BW438" s="77">
        <f t="shared" si="294"/>
        <v>-1.8780124807948233E-11</v>
      </c>
      <c r="BX438" s="77">
        <f t="shared" si="295"/>
        <v>-1.8780124807875095E-11</v>
      </c>
      <c r="BZ438" s="78"/>
      <c r="CA438" s="78"/>
      <c r="CB438" s="78"/>
      <c r="CH438" s="78"/>
      <c r="CI438" s="78"/>
      <c r="CJ438" s="78"/>
      <c r="CP438" s="78"/>
      <c r="CQ438" s="78"/>
      <c r="CR438" s="78"/>
      <c r="CX438" s="78"/>
      <c r="CY438" s="78"/>
      <c r="CZ438" s="78"/>
      <c r="DF438" s="78">
        <v>2.3000000000000001E-10</v>
      </c>
      <c r="DG438" s="78">
        <v>1.1895368041800001</v>
      </c>
      <c r="DH438" s="78">
        <v>141762.179806175</v>
      </c>
      <c r="DI438" s="77">
        <f t="shared" si="296"/>
        <v>1.9277035846940733E-10</v>
      </c>
      <c r="DJ438" s="77">
        <f t="shared" si="297"/>
        <v>1.9293473551059285E-10</v>
      </c>
      <c r="DK438" s="77">
        <f t="shared" si="298"/>
        <v>1.9293474644866831E-10</v>
      </c>
      <c r="DL438" s="77">
        <f t="shared" si="299"/>
        <v>1.9293474644939424E-10</v>
      </c>
      <c r="DN438" s="78">
        <v>3E-11</v>
      </c>
      <c r="DO438" s="78">
        <v>5.2939869446800003</v>
      </c>
      <c r="DP438" s="78">
        <v>183570.921732627</v>
      </c>
      <c r="DQ438" s="77">
        <f t="shared" si="300"/>
        <v>1.7801193377860378E-11</v>
      </c>
      <c r="DR438" s="77">
        <f t="shared" si="301"/>
        <v>1.7760156384539437E-11</v>
      </c>
      <c r="DS438" s="77">
        <f t="shared" si="302"/>
        <v>1.7760153649361938E-11</v>
      </c>
      <c r="DT438" s="77">
        <f t="shared" si="303"/>
        <v>1.7760153649180521E-11</v>
      </c>
      <c r="DV438" s="78"/>
      <c r="DW438" s="78"/>
      <c r="DX438" s="78"/>
      <c r="ED438" s="78"/>
      <c r="EE438" s="78"/>
      <c r="EF438" s="78"/>
      <c r="EL438" s="78"/>
      <c r="EM438" s="78"/>
      <c r="EN438" s="78"/>
      <c r="ET438" s="78"/>
      <c r="EU438" s="78"/>
      <c r="EV438" s="78"/>
    </row>
    <row r="439" spans="12:152" s="77" customFormat="1" ht="12.75">
      <c r="L439" s="78"/>
      <c r="N439" s="78">
        <v>1.5E-9</v>
      </c>
      <c r="O439" s="78">
        <v>5.0358091622099996</v>
      </c>
      <c r="P439" s="78">
        <v>207643.84320240401</v>
      </c>
      <c r="Q439" s="77">
        <f t="shared" si="276"/>
        <v>-1.3692154902519848E-9</v>
      </c>
      <c r="R439" s="77">
        <f t="shared" si="277"/>
        <v>-1.3703897580392426E-9</v>
      </c>
      <c r="S439" s="77">
        <f t="shared" si="278"/>
        <v>-1.370389836088656E-9</v>
      </c>
      <c r="T439" s="77">
        <f t="shared" si="279"/>
        <v>-1.3703898360937872E-9</v>
      </c>
      <c r="V439" s="78">
        <v>2.1E-10</v>
      </c>
      <c r="W439" s="78">
        <v>4.6244680903499997</v>
      </c>
      <c r="X439" s="78">
        <v>13362.4497067992</v>
      </c>
      <c r="Y439" s="77">
        <f t="shared" si="280"/>
        <v>1.9729912296623614E-10</v>
      </c>
      <c r="Z439" s="77">
        <f t="shared" si="281"/>
        <v>1.9729022982189032E-10</v>
      </c>
      <c r="AA439" s="77">
        <f t="shared" si="282"/>
        <v>1.972902292294167E-10</v>
      </c>
      <c r="AB439" s="77">
        <f t="shared" si="283"/>
        <v>1.9729022922937788E-10</v>
      </c>
      <c r="AD439" s="78"/>
      <c r="AE439" s="78"/>
      <c r="AF439" s="78"/>
      <c r="AL439" s="78"/>
      <c r="AM439" s="78"/>
      <c r="AN439" s="78"/>
      <c r="AT439" s="78"/>
      <c r="AU439" s="78"/>
      <c r="AV439" s="78"/>
      <c r="BB439" s="78"/>
      <c r="BC439" s="78"/>
      <c r="BD439" s="78"/>
      <c r="BJ439" s="78">
        <v>5.3000000000000003E-10</v>
      </c>
      <c r="BK439" s="78">
        <v>0.61042891790999998</v>
      </c>
      <c r="BL439" s="78">
        <v>53228.074666336703</v>
      </c>
      <c r="BM439" s="77">
        <f t="shared" si="288"/>
        <v>3.7183393873844366E-10</v>
      </c>
      <c r="BN439" s="77">
        <f t="shared" si="289"/>
        <v>3.7201988070355574E-10</v>
      </c>
      <c r="BO439" s="77">
        <f t="shared" si="290"/>
        <v>3.7201989308613683E-10</v>
      </c>
      <c r="BP439" s="77">
        <f t="shared" si="291"/>
        <v>3.7201989308695228E-10</v>
      </c>
      <c r="BR439" s="78">
        <v>3E-11</v>
      </c>
      <c r="BS439" s="78">
        <v>4.0492779377900003</v>
      </c>
      <c r="BT439" s="78">
        <v>183145.012956113</v>
      </c>
      <c r="BU439" s="77">
        <f t="shared" si="292"/>
        <v>2.9508736635473134E-11</v>
      </c>
      <c r="BV439" s="77">
        <f t="shared" si="293"/>
        <v>2.9517855731075694E-11</v>
      </c>
      <c r="BW439" s="77">
        <f t="shared" si="294"/>
        <v>2.9517856335675181E-11</v>
      </c>
      <c r="BX439" s="77">
        <f t="shared" si="295"/>
        <v>2.9517856335715376E-11</v>
      </c>
      <c r="BZ439" s="78"/>
      <c r="CA439" s="78"/>
      <c r="CB439" s="78"/>
      <c r="CH439" s="78"/>
      <c r="CI439" s="78"/>
      <c r="CJ439" s="78"/>
      <c r="CP439" s="78"/>
      <c r="CQ439" s="78"/>
      <c r="CR439" s="78"/>
      <c r="CX439" s="78"/>
      <c r="CY439" s="78"/>
      <c r="CZ439" s="78"/>
      <c r="DF439" s="78">
        <v>2.0000000000000001E-10</v>
      </c>
      <c r="DG439" s="78">
        <v>5.4977817139400003</v>
      </c>
      <c r="DH439" s="78">
        <v>112231.70171963501</v>
      </c>
      <c r="DI439" s="77">
        <f t="shared" si="296"/>
        <v>1.0349131110265673E-10</v>
      </c>
      <c r="DJ439" s="77">
        <f t="shared" si="297"/>
        <v>1.0331355268960561E-10</v>
      </c>
      <c r="DK439" s="77">
        <f t="shared" si="298"/>
        <v>1.0331354084541828E-10</v>
      </c>
      <c r="DL439" s="77">
        <f t="shared" si="299"/>
        <v>1.0331354084463953E-10</v>
      </c>
      <c r="DN439" s="78">
        <v>3E-11</v>
      </c>
      <c r="DO439" s="78">
        <v>0.53039476474000002</v>
      </c>
      <c r="DP439" s="78">
        <v>35077.370847006503</v>
      </c>
      <c r="DQ439" s="77">
        <f t="shared" si="300"/>
        <v>2.0464524720933903E-11</v>
      </c>
      <c r="DR439" s="77">
        <f t="shared" si="301"/>
        <v>2.0471642550389704E-11</v>
      </c>
      <c r="DS439" s="77">
        <f t="shared" si="302"/>
        <v>2.047164302443562E-11</v>
      </c>
      <c r="DT439" s="77">
        <f t="shared" si="303"/>
        <v>2.0471643024466781E-11</v>
      </c>
      <c r="DV439" s="78"/>
      <c r="DW439" s="78"/>
      <c r="DX439" s="78"/>
      <c r="ED439" s="78"/>
      <c r="EE439" s="78"/>
      <c r="EF439" s="78"/>
      <c r="EL439" s="78"/>
      <c r="EM439" s="78"/>
      <c r="EN439" s="78"/>
      <c r="ET439" s="78"/>
      <c r="EU439" s="78"/>
      <c r="EV439" s="78"/>
    </row>
    <row r="440" spans="12:152" s="77" customFormat="1" ht="12.75">
      <c r="L440" s="78"/>
      <c r="N440" s="78">
        <v>2.0799999999999998E-9</v>
      </c>
      <c r="O440" s="78">
        <v>2.59008696784</v>
      </c>
      <c r="P440" s="78">
        <v>27819.025494506801</v>
      </c>
      <c r="Q440" s="77">
        <f t="shared" si="276"/>
        <v>1.360089104615427E-9</v>
      </c>
      <c r="R440" s="77">
        <f t="shared" si="277"/>
        <v>1.3596840286668168E-9</v>
      </c>
      <c r="S440" s="77">
        <f t="shared" si="278"/>
        <v>1.359684001681738E-9</v>
      </c>
      <c r="T440" s="77">
        <f t="shared" si="279"/>
        <v>1.3596840016799486E-9</v>
      </c>
      <c r="V440" s="78">
        <v>2.1E-10</v>
      </c>
      <c r="W440" s="78">
        <v>1.9476894688599999</v>
      </c>
      <c r="X440" s="78">
        <v>487.63475125420001</v>
      </c>
      <c r="Y440" s="77">
        <f t="shared" si="280"/>
        <v>1.5278770613414957E-10</v>
      </c>
      <c r="Z440" s="77">
        <f t="shared" si="281"/>
        <v>1.5278705617108135E-10</v>
      </c>
      <c r="AA440" s="77">
        <f t="shared" si="282"/>
        <v>1.5278705612778726E-10</v>
      </c>
      <c r="AB440" s="77">
        <f t="shared" si="283"/>
        <v>1.5278705612778439E-10</v>
      </c>
      <c r="AD440" s="78"/>
      <c r="AE440" s="78"/>
      <c r="AF440" s="78"/>
      <c r="AL440" s="78"/>
      <c r="AM440" s="78"/>
      <c r="AN440" s="78"/>
      <c r="AT440" s="78"/>
      <c r="AU440" s="78"/>
      <c r="AV440" s="78"/>
      <c r="BB440" s="78"/>
      <c r="BC440" s="78"/>
      <c r="BD440" s="78"/>
      <c r="BJ440" s="78">
        <v>3.9E-10</v>
      </c>
      <c r="BK440" s="78">
        <v>3.1119429582699998</v>
      </c>
      <c r="BL440" s="78">
        <v>25984.8103673556</v>
      </c>
      <c r="BM440" s="77">
        <f t="shared" si="288"/>
        <v>-3.5784254154815074E-10</v>
      </c>
      <c r="BN440" s="77">
        <f t="shared" si="289"/>
        <v>-3.5787981220486625E-10</v>
      </c>
      <c r="BO440" s="77">
        <f t="shared" si="290"/>
        <v>-3.5787981468677086E-10</v>
      </c>
      <c r="BP440" s="77">
        <f t="shared" si="291"/>
        <v>-3.5787981468693381E-10</v>
      </c>
      <c r="BR440" s="78">
        <v>3E-11</v>
      </c>
      <c r="BS440" s="78">
        <v>2.33740424416</v>
      </c>
      <c r="BT440" s="78">
        <v>86143.798578061498</v>
      </c>
      <c r="BU440" s="77">
        <f t="shared" si="292"/>
        <v>-1.8348733391404907E-11</v>
      </c>
      <c r="BV440" s="77">
        <f t="shared" si="293"/>
        <v>-1.8329811746166308E-11</v>
      </c>
      <c r="BW440" s="77">
        <f t="shared" si="294"/>
        <v>-1.832981048540973E-11</v>
      </c>
      <c r="BX440" s="77">
        <f t="shared" si="295"/>
        <v>-1.8329810485326029E-11</v>
      </c>
      <c r="BZ440" s="78"/>
      <c r="CA440" s="78"/>
      <c r="CB440" s="78"/>
      <c r="CH440" s="78"/>
      <c r="CI440" s="78"/>
      <c r="CJ440" s="78"/>
      <c r="CP440" s="78"/>
      <c r="CQ440" s="78"/>
      <c r="CR440" s="78"/>
      <c r="CX440" s="78"/>
      <c r="CY440" s="78"/>
      <c r="CZ440" s="78"/>
      <c r="DF440" s="78">
        <v>2.3000000000000001E-10</v>
      </c>
      <c r="DG440" s="78">
        <v>2.6071960805000001</v>
      </c>
      <c r="DH440" s="78">
        <v>25754.047200804798</v>
      </c>
      <c r="DI440" s="77">
        <f t="shared" si="296"/>
        <v>-8.6831459329592268E-11</v>
      </c>
      <c r="DJ440" s="77">
        <f t="shared" si="297"/>
        <v>-8.6882203291057444E-11</v>
      </c>
      <c r="DK440" s="77">
        <f t="shared" si="298"/>
        <v>-8.6882206670944879E-11</v>
      </c>
      <c r="DL440" s="77">
        <f t="shared" si="299"/>
        <v>-8.6882206671168838E-11</v>
      </c>
      <c r="DN440" s="78">
        <v>3E-11</v>
      </c>
      <c r="DO440" s="78">
        <v>0.96990585283999997</v>
      </c>
      <c r="DP440" s="78">
        <v>25780.345520604598</v>
      </c>
      <c r="DQ440" s="77">
        <f t="shared" si="300"/>
        <v>-2.4769682023886943E-11</v>
      </c>
      <c r="DR440" s="77">
        <f t="shared" si="301"/>
        <v>-2.4765644447908299E-11</v>
      </c>
      <c r="DS440" s="77">
        <f t="shared" si="302"/>
        <v>-2.4765644178918825E-11</v>
      </c>
      <c r="DT440" s="77">
        <f t="shared" si="303"/>
        <v>-2.4765644178901018E-11</v>
      </c>
      <c r="DV440" s="78"/>
      <c r="DW440" s="78"/>
      <c r="DX440" s="78"/>
      <c r="ED440" s="78"/>
      <c r="EE440" s="78"/>
      <c r="EF440" s="78"/>
      <c r="EL440" s="78"/>
      <c r="EM440" s="78"/>
      <c r="EN440" s="78"/>
      <c r="ET440" s="78"/>
      <c r="EU440" s="78"/>
      <c r="EV440" s="78"/>
    </row>
    <row r="441" spans="12:152" s="77" customFormat="1" ht="12.75">
      <c r="L441" s="78"/>
      <c r="N441" s="78">
        <v>1.8E-9</v>
      </c>
      <c r="O441" s="78">
        <v>5.6251838843700002</v>
      </c>
      <c r="P441" s="78">
        <v>103299.344183108</v>
      </c>
      <c r="Q441" s="77">
        <f t="shared" si="276"/>
        <v>-1.2247807002923131E-10</v>
      </c>
      <c r="R441" s="77">
        <f t="shared" si="277"/>
        <v>-1.2419427903604505E-10</v>
      </c>
      <c r="S441" s="77">
        <f t="shared" si="278"/>
        <v>-1.2419439334866462E-10</v>
      </c>
      <c r="T441" s="77">
        <f t="shared" si="279"/>
        <v>-1.2419439335621813E-10</v>
      </c>
      <c r="V441" s="78">
        <v>1.8999999999999999E-10</v>
      </c>
      <c r="W441" s="78">
        <v>4.1894642720300004</v>
      </c>
      <c r="X441" s="78">
        <v>78114.146227587902</v>
      </c>
      <c r="Y441" s="77">
        <f t="shared" si="280"/>
        <v>-1.7592321210201004E-11</v>
      </c>
      <c r="Z441" s="77">
        <f t="shared" si="281"/>
        <v>-1.7729037743111965E-11</v>
      </c>
      <c r="AA441" s="77">
        <f t="shared" si="282"/>
        <v>-1.7729046849474078E-11</v>
      </c>
      <c r="AB441" s="77">
        <f t="shared" si="283"/>
        <v>-1.7729046850076253E-11</v>
      </c>
      <c r="AD441" s="78"/>
      <c r="AE441" s="78"/>
      <c r="AF441" s="78"/>
      <c r="AL441" s="78"/>
      <c r="AM441" s="78"/>
      <c r="AN441" s="78"/>
      <c r="AT441" s="78"/>
      <c r="AU441" s="78"/>
      <c r="AV441" s="78"/>
      <c r="BB441" s="78"/>
      <c r="BC441" s="78"/>
      <c r="BD441" s="78"/>
      <c r="BJ441" s="78">
        <v>4.6000000000000001E-10</v>
      </c>
      <c r="BK441" s="78">
        <v>2.5352841036</v>
      </c>
      <c r="BL441" s="78">
        <v>50696.939709083897</v>
      </c>
      <c r="BM441" s="77">
        <f t="shared" si="288"/>
        <v>-2.3121394771961524E-10</v>
      </c>
      <c r="BN441" s="77">
        <f t="shared" si="289"/>
        <v>-2.3140044201740906E-10</v>
      </c>
      <c r="BO441" s="77">
        <f t="shared" si="290"/>
        <v>-2.314004544380851E-10</v>
      </c>
      <c r="BP441" s="77">
        <f t="shared" si="291"/>
        <v>-2.3140045443889863E-10</v>
      </c>
      <c r="BR441" s="78">
        <v>3E-11</v>
      </c>
      <c r="BS441" s="78">
        <v>0.29051326310999998</v>
      </c>
      <c r="BT441" s="78">
        <v>66653.157466348304</v>
      </c>
      <c r="BU441" s="77">
        <f t="shared" si="292"/>
        <v>4.0569316808211304E-12</v>
      </c>
      <c r="BV441" s="77">
        <f t="shared" si="293"/>
        <v>4.075260643392729E-12</v>
      </c>
      <c r="BW441" s="77">
        <f t="shared" si="294"/>
        <v>4.0752618642304635E-12</v>
      </c>
      <c r="BX441" s="77">
        <f t="shared" si="295"/>
        <v>4.0752618643115587E-12</v>
      </c>
      <c r="BZ441" s="78"/>
      <c r="CA441" s="78"/>
      <c r="CB441" s="78"/>
      <c r="CH441" s="78"/>
      <c r="CI441" s="78"/>
      <c r="CJ441" s="78"/>
      <c r="CP441" s="78"/>
      <c r="CQ441" s="78"/>
      <c r="CR441" s="78"/>
      <c r="CX441" s="78"/>
      <c r="CY441" s="78"/>
      <c r="CZ441" s="78"/>
      <c r="DF441" s="78">
        <v>2.5999999999999998E-10</v>
      </c>
      <c r="DG441" s="78">
        <v>0.75788900266000003</v>
      </c>
      <c r="DH441" s="78">
        <v>55516.4187098482</v>
      </c>
      <c r="DI441" s="77">
        <f t="shared" si="296"/>
        <v>1.7754221168163811E-10</v>
      </c>
      <c r="DJ441" s="77">
        <f t="shared" si="297"/>
        <v>1.7763974769792166E-10</v>
      </c>
      <c r="DK441" s="77">
        <f t="shared" si="298"/>
        <v>1.7763975419322403E-10</v>
      </c>
      <c r="DL441" s="77">
        <f t="shared" si="299"/>
        <v>1.7763975419365572E-10</v>
      </c>
      <c r="DN441" s="78">
        <v>3.9999999999999998E-11</v>
      </c>
      <c r="DO441" s="78">
        <v>5.0379918721400001</v>
      </c>
      <c r="DP441" s="78">
        <v>103932.127922421</v>
      </c>
      <c r="DQ441" s="77">
        <f t="shared" si="300"/>
        <v>3.4130523534204472E-11</v>
      </c>
      <c r="DR441" s="77">
        <f t="shared" si="301"/>
        <v>3.415056494198169E-11</v>
      </c>
      <c r="DS441" s="77">
        <f t="shared" si="302"/>
        <v>3.4150566275884661E-11</v>
      </c>
      <c r="DT441" s="77">
        <f t="shared" si="303"/>
        <v>3.4150566275972265E-11</v>
      </c>
      <c r="DV441" s="78"/>
      <c r="DW441" s="78"/>
      <c r="DX441" s="78"/>
      <c r="ED441" s="78"/>
      <c r="EE441" s="78"/>
      <c r="EF441" s="78"/>
      <c r="EL441" s="78"/>
      <c r="EM441" s="78"/>
      <c r="EN441" s="78"/>
      <c r="ET441" s="78"/>
      <c r="EU441" s="78"/>
      <c r="EV441" s="78"/>
    </row>
    <row r="442" spans="12:152" s="77" customFormat="1" ht="12.75">
      <c r="L442" s="78"/>
      <c r="N442" s="78">
        <v>1.6500000000000001E-9</v>
      </c>
      <c r="O442" s="78">
        <v>2.2594512659400001</v>
      </c>
      <c r="P442" s="78">
        <v>104202.04936916201</v>
      </c>
      <c r="Q442" s="77">
        <f t="shared" si="276"/>
        <v>-1.3756597764840467E-9</v>
      </c>
      <c r="R442" s="77">
        <f t="shared" si="277"/>
        <v>-1.3747808167322797E-9</v>
      </c>
      <c r="S442" s="77">
        <f t="shared" si="278"/>
        <v>-1.3747807581423837E-9</v>
      </c>
      <c r="T442" s="77">
        <f t="shared" si="279"/>
        <v>-1.374780758138442E-9</v>
      </c>
      <c r="V442" s="78">
        <v>2.3000000000000001E-10</v>
      </c>
      <c r="W442" s="78">
        <v>2.4397716085200001</v>
      </c>
      <c r="X442" s="78">
        <v>24822.3356629478</v>
      </c>
      <c r="Y442" s="77">
        <f t="shared" si="280"/>
        <v>-2.2882796999896006E-10</v>
      </c>
      <c r="Z442" s="77">
        <f t="shared" si="281"/>
        <v>-2.2882263848220696E-10</v>
      </c>
      <c r="AA442" s="77">
        <f t="shared" si="282"/>
        <v>-2.2882263812667379E-10</v>
      </c>
      <c r="AB442" s="77">
        <f t="shared" si="283"/>
        <v>-2.2882263812665001E-10</v>
      </c>
      <c r="AD442" s="78"/>
      <c r="AE442" s="78"/>
      <c r="AF442" s="78"/>
      <c r="AL442" s="78"/>
      <c r="AM442" s="78"/>
      <c r="AN442" s="78"/>
      <c r="AT442" s="78"/>
      <c r="AU442" s="78"/>
      <c r="AV442" s="78"/>
      <c r="BB442" s="78"/>
      <c r="BC442" s="78"/>
      <c r="BD442" s="78"/>
      <c r="BJ442" s="78">
        <v>3.7999999999999998E-10</v>
      </c>
      <c r="BK442" s="78">
        <v>4.4429396171700004</v>
      </c>
      <c r="BL442" s="78">
        <v>29416.0387978543</v>
      </c>
      <c r="BM442" s="77">
        <f t="shared" si="288"/>
        <v>-2.2821240106136347E-12</v>
      </c>
      <c r="BN442" s="77">
        <f t="shared" si="289"/>
        <v>-2.3855385557502013E-12</v>
      </c>
      <c r="BO442" s="77">
        <f t="shared" si="290"/>
        <v>-2.3855454441756491E-12</v>
      </c>
      <c r="BP442" s="77">
        <f t="shared" si="291"/>
        <v>-2.3855454446292506E-12</v>
      </c>
      <c r="BR442" s="78">
        <v>3.9999999999999998E-11</v>
      </c>
      <c r="BS442" s="78">
        <v>3.1953018742400001</v>
      </c>
      <c r="BT442" s="78">
        <v>103498.416184544</v>
      </c>
      <c r="BU442" s="77">
        <f t="shared" si="292"/>
        <v>1.7763464780723304E-11</v>
      </c>
      <c r="BV442" s="77">
        <f t="shared" si="293"/>
        <v>1.7797774153400794E-11</v>
      </c>
      <c r="BW442" s="77">
        <f t="shared" si="294"/>
        <v>1.7797776438202589E-11</v>
      </c>
      <c r="BX442" s="77">
        <f t="shared" si="295"/>
        <v>1.7797776438353274E-11</v>
      </c>
      <c r="BZ442" s="78"/>
      <c r="CA442" s="78"/>
      <c r="CB442" s="78"/>
      <c r="CH442" s="78"/>
      <c r="CI442" s="78"/>
      <c r="CJ442" s="78"/>
      <c r="CP442" s="78"/>
      <c r="CQ442" s="78"/>
      <c r="CR442" s="78"/>
      <c r="CX442" s="78"/>
      <c r="CY442" s="78"/>
      <c r="CZ442" s="78"/>
      <c r="DF442" s="78">
        <v>2.5999999999999998E-10</v>
      </c>
      <c r="DG442" s="78">
        <v>2.0937550036300001</v>
      </c>
      <c r="DH442" s="78">
        <v>134991.46920492899</v>
      </c>
      <c r="DI442" s="77">
        <f t="shared" si="296"/>
        <v>6.3832173597352404E-11</v>
      </c>
      <c r="DJ442" s="77">
        <f t="shared" si="297"/>
        <v>6.4146900191785858E-11</v>
      </c>
      <c r="DK442" s="77">
        <f t="shared" si="298"/>
        <v>6.4146921152358286E-11</v>
      </c>
      <c r="DL442" s="77">
        <f t="shared" si="299"/>
        <v>6.4146921153761896E-11</v>
      </c>
      <c r="DN442" s="78">
        <v>3E-11</v>
      </c>
      <c r="DO442" s="78">
        <v>0.57063116288000004</v>
      </c>
      <c r="DP442" s="78">
        <v>52250.587881715699</v>
      </c>
      <c r="DQ442" s="77">
        <f t="shared" si="300"/>
        <v>2.9818541000936838E-11</v>
      </c>
      <c r="DR442" s="77">
        <f t="shared" si="301"/>
        <v>2.9816944866848324E-11</v>
      </c>
      <c r="DS442" s="77">
        <f t="shared" si="302"/>
        <v>2.9816944760297981E-11</v>
      </c>
      <c r="DT442" s="77">
        <f t="shared" si="303"/>
        <v>2.9816944760291021E-11</v>
      </c>
      <c r="DV442" s="78"/>
      <c r="DW442" s="78"/>
      <c r="DX442" s="78"/>
      <c r="ED442" s="78"/>
      <c r="EE442" s="78"/>
      <c r="EF442" s="78"/>
      <c r="EL442" s="78"/>
      <c r="EM442" s="78"/>
      <c r="EN442" s="78"/>
      <c r="ET442" s="78"/>
      <c r="EU442" s="78"/>
      <c r="EV442" s="78"/>
    </row>
    <row r="443" spans="12:152" s="77" customFormat="1" ht="12.75">
      <c r="L443" s="78"/>
      <c r="N443" s="78">
        <v>1.4800000000000001E-9</v>
      </c>
      <c r="O443" s="78">
        <v>3.9462589313100001</v>
      </c>
      <c r="P443" s="78">
        <v>24601.923020508901</v>
      </c>
      <c r="Q443" s="77">
        <f t="shared" si="276"/>
        <v>1.2887560441949151E-9</v>
      </c>
      <c r="R443" s="77">
        <f t="shared" si="277"/>
        <v>1.2885903852792172E-9</v>
      </c>
      <c r="S443" s="77">
        <f t="shared" si="278"/>
        <v>1.2885903742424853E-9</v>
      </c>
      <c r="T443" s="77">
        <f t="shared" si="279"/>
        <v>1.2885903742417611E-9</v>
      </c>
      <c r="V443" s="78">
        <v>1.7000000000000001E-10</v>
      </c>
      <c r="W443" s="78">
        <v>2.2408627504799998</v>
      </c>
      <c r="X443" s="78">
        <v>26222.0121911592</v>
      </c>
      <c r="Y443" s="77">
        <f t="shared" si="280"/>
        <v>3.4861379946835543E-11</v>
      </c>
      <c r="Z443" s="77">
        <f t="shared" si="281"/>
        <v>3.4901744187980629E-11</v>
      </c>
      <c r="AA443" s="77">
        <f t="shared" si="282"/>
        <v>3.4901746876568255E-11</v>
      </c>
      <c r="AB443" s="77">
        <f t="shared" si="283"/>
        <v>3.4901746876747947E-11</v>
      </c>
      <c r="AD443" s="78"/>
      <c r="AE443" s="78"/>
      <c r="AF443" s="78"/>
      <c r="AL443" s="78"/>
      <c r="AM443" s="78"/>
      <c r="AN443" s="78"/>
      <c r="AT443" s="78"/>
      <c r="AU443" s="78"/>
      <c r="AV443" s="78"/>
      <c r="BB443" s="78"/>
      <c r="BC443" s="78"/>
      <c r="BD443" s="78"/>
      <c r="BJ443" s="78">
        <v>4.0999999999999998E-10</v>
      </c>
      <c r="BK443" s="78">
        <v>2.6626470544799998</v>
      </c>
      <c r="BL443" s="78">
        <v>233731.74634397801</v>
      </c>
      <c r="BM443" s="77">
        <f t="shared" si="288"/>
        <v>2.0183370907091479E-10</v>
      </c>
      <c r="BN443" s="77">
        <f t="shared" si="289"/>
        <v>2.026049599227284E-10</v>
      </c>
      <c r="BO443" s="77">
        <f t="shared" si="290"/>
        <v>2.0260501126416236E-10</v>
      </c>
      <c r="BP443" s="77">
        <f t="shared" si="291"/>
        <v>2.0260501126756628E-10</v>
      </c>
      <c r="BR443" s="78">
        <v>3E-11</v>
      </c>
      <c r="BS443" s="78">
        <v>1.8367025094</v>
      </c>
      <c r="BT443" s="78">
        <v>78187.443353446899</v>
      </c>
      <c r="BU443" s="77">
        <f t="shared" si="292"/>
        <v>-8.5701046091133976E-12</v>
      </c>
      <c r="BV443" s="77">
        <f t="shared" si="293"/>
        <v>-8.5493056662691712E-12</v>
      </c>
      <c r="BW443" s="77">
        <f t="shared" si="294"/>
        <v>-8.5493042807046886E-12</v>
      </c>
      <c r="BX443" s="77">
        <f t="shared" si="295"/>
        <v>-8.5493042806131527E-12</v>
      </c>
      <c r="BZ443" s="78"/>
      <c r="CA443" s="78"/>
      <c r="CB443" s="78"/>
      <c r="CH443" s="78"/>
      <c r="CI443" s="78"/>
      <c r="CJ443" s="78"/>
      <c r="CP443" s="78"/>
      <c r="CQ443" s="78"/>
      <c r="CR443" s="78"/>
      <c r="CX443" s="78"/>
      <c r="CY443" s="78"/>
      <c r="CZ443" s="78"/>
      <c r="DF443" s="78">
        <v>2.0000000000000001E-10</v>
      </c>
      <c r="DG443" s="78">
        <v>3.35091650179</v>
      </c>
      <c r="DH443" s="78">
        <v>52595.290927023503</v>
      </c>
      <c r="DI443" s="77">
        <f t="shared" si="296"/>
        <v>1.4510339249197913E-10</v>
      </c>
      <c r="DJ443" s="77">
        <f t="shared" si="297"/>
        <v>1.4517035085663226E-10</v>
      </c>
      <c r="DK443" s="77">
        <f t="shared" si="298"/>
        <v>1.4517035531558259E-10</v>
      </c>
      <c r="DL443" s="77">
        <f t="shared" si="299"/>
        <v>1.451703553158719E-10</v>
      </c>
      <c r="DN443" s="78">
        <v>3E-11</v>
      </c>
      <c r="DO443" s="78">
        <v>4.9069439817199996</v>
      </c>
      <c r="DP443" s="78">
        <v>27044.1922975448</v>
      </c>
      <c r="DQ443" s="77">
        <f t="shared" si="300"/>
        <v>2.5910075524075104E-11</v>
      </c>
      <c r="DR443" s="77">
        <f t="shared" si="301"/>
        <v>2.5906291169599683E-11</v>
      </c>
      <c r="DS443" s="77">
        <f t="shared" si="302"/>
        <v>2.590629091747036E-11</v>
      </c>
      <c r="DT443" s="77">
        <f t="shared" si="303"/>
        <v>2.590629091745359E-11</v>
      </c>
      <c r="DV443" s="78"/>
      <c r="DW443" s="78"/>
      <c r="DX443" s="78"/>
      <c r="ED443" s="78"/>
      <c r="EE443" s="78"/>
      <c r="EF443" s="78"/>
      <c r="EL443" s="78"/>
      <c r="EM443" s="78"/>
      <c r="EN443" s="78"/>
      <c r="ET443" s="78"/>
      <c r="EU443" s="78"/>
      <c r="EV443" s="78"/>
    </row>
    <row r="444" spans="12:152" s="77" customFormat="1" ht="12.75">
      <c r="L444" s="78"/>
      <c r="N444" s="78">
        <v>1.49E-9</v>
      </c>
      <c r="O444" s="78">
        <v>4.4976634151999999</v>
      </c>
      <c r="P444" s="78">
        <v>956.28915597059995</v>
      </c>
      <c r="Q444" s="77">
        <f t="shared" si="276"/>
        <v>1.0332172224842685E-9</v>
      </c>
      <c r="R444" s="77">
        <f t="shared" si="277"/>
        <v>1.033207724197168E-9</v>
      </c>
      <c r="S444" s="77">
        <f t="shared" si="278"/>
        <v>1.0332077235644858E-9</v>
      </c>
      <c r="T444" s="77">
        <f t="shared" si="279"/>
        <v>1.0332077235644439E-9</v>
      </c>
      <c r="V444" s="78">
        <v>1.8E-10</v>
      </c>
      <c r="W444" s="78">
        <v>5.0834880875800001</v>
      </c>
      <c r="X444" s="78">
        <v>27684.0895838588</v>
      </c>
      <c r="Y444" s="77">
        <f t="shared" si="280"/>
        <v>-1.307042971541946E-10</v>
      </c>
      <c r="Z444" s="77">
        <f t="shared" si="281"/>
        <v>-1.3067259497120032E-10</v>
      </c>
      <c r="AA444" s="77">
        <f t="shared" si="282"/>
        <v>-1.3067259285923562E-10</v>
      </c>
      <c r="AB444" s="77">
        <f t="shared" si="283"/>
        <v>-1.3067259285909489E-10</v>
      </c>
      <c r="AD444" s="78"/>
      <c r="AE444" s="78"/>
      <c r="AF444" s="78"/>
      <c r="AL444" s="78"/>
      <c r="AM444" s="78"/>
      <c r="AN444" s="78"/>
      <c r="AT444" s="78"/>
      <c r="AU444" s="78"/>
      <c r="AV444" s="78"/>
      <c r="BB444" s="78"/>
      <c r="BC444" s="78"/>
      <c r="BD444" s="78"/>
      <c r="BJ444" s="78">
        <v>3.7000000000000001E-10</v>
      </c>
      <c r="BK444" s="78">
        <v>3.3738854791800001</v>
      </c>
      <c r="BL444" s="78">
        <v>1375.7737998458001</v>
      </c>
      <c r="BM444" s="77">
        <f t="shared" si="288"/>
        <v>-1.636625038164738E-10</v>
      </c>
      <c r="BN444" s="77">
        <f t="shared" si="289"/>
        <v>-1.636582801185264E-10</v>
      </c>
      <c r="BO444" s="77">
        <f t="shared" si="290"/>
        <v>-1.6365827983718531E-10</v>
      </c>
      <c r="BP444" s="77">
        <f t="shared" si="291"/>
        <v>-1.6365827983716675E-10</v>
      </c>
      <c r="BR444" s="78">
        <v>3.9999999999999998E-11</v>
      </c>
      <c r="BS444" s="78">
        <v>6.0840213376300003</v>
      </c>
      <c r="BT444" s="78">
        <v>233681.74972207399</v>
      </c>
      <c r="BU444" s="77">
        <f t="shared" si="292"/>
        <v>1.6909924379069143E-12</v>
      </c>
      <c r="BV444" s="77">
        <f t="shared" si="293"/>
        <v>1.6045876276855779E-12</v>
      </c>
      <c r="BW444" s="77">
        <f t="shared" si="294"/>
        <v>1.6045818720192499E-12</v>
      </c>
      <c r="BX444" s="77">
        <f t="shared" si="295"/>
        <v>1.6045818716375697E-12</v>
      </c>
      <c r="BZ444" s="78"/>
      <c r="CA444" s="78"/>
      <c r="CB444" s="78"/>
      <c r="CH444" s="78"/>
      <c r="CI444" s="78"/>
      <c r="CJ444" s="78"/>
      <c r="CP444" s="78"/>
      <c r="CQ444" s="78"/>
      <c r="CR444" s="78"/>
      <c r="CX444" s="78"/>
      <c r="CY444" s="78"/>
      <c r="CZ444" s="78"/>
      <c r="DF444" s="78">
        <v>2.1E-10</v>
      </c>
      <c r="DG444" s="78">
        <v>0.36570195077000001</v>
      </c>
      <c r="DH444" s="78">
        <v>97580.901965051104</v>
      </c>
      <c r="DI444" s="77">
        <f t="shared" si="296"/>
        <v>1.990203813134334E-10</v>
      </c>
      <c r="DJ444" s="77">
        <f t="shared" si="297"/>
        <v>1.9895980055371622E-10</v>
      </c>
      <c r="DK444" s="77">
        <f t="shared" si="298"/>
        <v>1.989597965130364E-10</v>
      </c>
      <c r="DL444" s="77">
        <f t="shared" si="299"/>
        <v>1.9895979651276902E-10</v>
      </c>
      <c r="DN444" s="78">
        <v>3E-11</v>
      </c>
      <c r="DO444" s="78">
        <v>5.6434232402499998</v>
      </c>
      <c r="DP444" s="78">
        <v>78903.606711036497</v>
      </c>
      <c r="DQ444" s="77">
        <f t="shared" si="300"/>
        <v>-3.7582904955164812E-12</v>
      </c>
      <c r="DR444" s="77">
        <f t="shared" si="301"/>
        <v>-3.7365622255181374E-12</v>
      </c>
      <c r="DS444" s="77">
        <f t="shared" si="302"/>
        <v>-3.7365607781341599E-12</v>
      </c>
      <c r="DT444" s="77">
        <f t="shared" si="303"/>
        <v>-3.7365607780394065E-12</v>
      </c>
      <c r="DV444" s="78"/>
      <c r="DW444" s="78"/>
      <c r="DX444" s="78"/>
      <c r="ED444" s="78"/>
      <c r="EE444" s="78"/>
      <c r="EF444" s="78"/>
      <c r="EL444" s="78"/>
      <c r="EM444" s="78"/>
      <c r="EN444" s="78"/>
      <c r="ET444" s="78"/>
      <c r="EU444" s="78"/>
      <c r="EV444" s="78"/>
    </row>
    <row r="445" spans="12:152" s="77" customFormat="1" ht="12.75">
      <c r="L445" s="78"/>
      <c r="N445" s="78">
        <v>1.57E-9</v>
      </c>
      <c r="O445" s="78">
        <v>1.6299523442499999</v>
      </c>
      <c r="P445" s="78">
        <v>51859.414413491701</v>
      </c>
      <c r="Q445" s="77">
        <f t="shared" si="276"/>
        <v>-1.5695692766355753E-9</v>
      </c>
      <c r="R445" s="77">
        <f t="shared" si="277"/>
        <v>-1.5695514525159059E-9</v>
      </c>
      <c r="S445" s="77">
        <f t="shared" si="278"/>
        <v>-1.5695514513166079E-9</v>
      </c>
      <c r="T445" s="77">
        <f t="shared" si="279"/>
        <v>-1.5695514513165289E-9</v>
      </c>
      <c r="V445" s="78">
        <v>1.7000000000000001E-10</v>
      </c>
      <c r="W445" s="78">
        <v>4.3106270128200004</v>
      </c>
      <c r="X445" s="78">
        <v>50064.155969770698</v>
      </c>
      <c r="Y445" s="77">
        <f t="shared" si="280"/>
        <v>-1.6982927158370235E-10</v>
      </c>
      <c r="Z445" s="77">
        <f t="shared" si="281"/>
        <v>-1.6983278139609928E-10</v>
      </c>
      <c r="AA445" s="77">
        <f t="shared" si="282"/>
        <v>-1.6983278162867375E-10</v>
      </c>
      <c r="AB445" s="77">
        <f t="shared" si="283"/>
        <v>-1.6983278162868918E-10</v>
      </c>
      <c r="AD445" s="78"/>
      <c r="AE445" s="78"/>
      <c r="AF445" s="78"/>
      <c r="AL445" s="78"/>
      <c r="AM445" s="78"/>
      <c r="AN445" s="78"/>
      <c r="AT445" s="78"/>
      <c r="AU445" s="78"/>
      <c r="AV445" s="78"/>
      <c r="BB445" s="78"/>
      <c r="BC445" s="78"/>
      <c r="BD445" s="78"/>
      <c r="BJ445" s="78">
        <v>3.7999999999999998E-10</v>
      </c>
      <c r="BK445" s="78">
        <v>5.6189104260400002</v>
      </c>
      <c r="BL445" s="78">
        <v>143005.667407853</v>
      </c>
      <c r="BM445" s="77">
        <f t="shared" si="288"/>
        <v>-1.1862991815844076E-10</v>
      </c>
      <c r="BN445" s="77">
        <f t="shared" si="289"/>
        <v>-1.191074450571654E-10</v>
      </c>
      <c r="BO445" s="77">
        <f t="shared" si="290"/>
        <v>-1.1910747685823497E-10</v>
      </c>
      <c r="BP445" s="77">
        <f t="shared" si="291"/>
        <v>-1.1910747686036822E-10</v>
      </c>
      <c r="BR445" s="78">
        <v>3E-11</v>
      </c>
      <c r="BS445" s="78">
        <v>5.4479972323599997</v>
      </c>
      <c r="BT445" s="78">
        <v>52609.518021025098</v>
      </c>
      <c r="BU445" s="77">
        <f t="shared" si="292"/>
        <v>-2.8030303615314024E-11</v>
      </c>
      <c r="BV445" s="77">
        <f t="shared" si="293"/>
        <v>-2.8025096581259511E-11</v>
      </c>
      <c r="BW445" s="77">
        <f t="shared" si="294"/>
        <v>-2.8025096234198098E-11</v>
      </c>
      <c r="BX445" s="77">
        <f t="shared" si="295"/>
        <v>-2.8025096234174976E-11</v>
      </c>
      <c r="BZ445" s="78"/>
      <c r="CA445" s="78"/>
      <c r="CB445" s="78"/>
      <c r="CH445" s="78"/>
      <c r="CI445" s="78"/>
      <c r="CJ445" s="78"/>
      <c r="CP445" s="78"/>
      <c r="CQ445" s="78"/>
      <c r="CR445" s="78"/>
      <c r="CX445" s="78"/>
      <c r="CY445" s="78"/>
      <c r="CZ445" s="78"/>
      <c r="DF445" s="78">
        <v>2.4E-10</v>
      </c>
      <c r="DG445" s="78">
        <v>0.51085875774</v>
      </c>
      <c r="DH445" s="78">
        <v>116917.764266279</v>
      </c>
      <c r="DI445" s="77">
        <f t="shared" si="296"/>
        <v>2.0073358942478895E-10</v>
      </c>
      <c r="DJ445" s="77">
        <f t="shared" si="297"/>
        <v>2.0059117322695357E-10</v>
      </c>
      <c r="DK445" s="77">
        <f t="shared" si="298"/>
        <v>2.0059116373280877E-10</v>
      </c>
      <c r="DL445" s="77">
        <f t="shared" si="299"/>
        <v>2.005911637321796E-10</v>
      </c>
      <c r="DN445" s="78">
        <v>3E-11</v>
      </c>
      <c r="DO445" s="78">
        <v>3.90829945174</v>
      </c>
      <c r="DP445" s="78">
        <v>130446.629254871</v>
      </c>
      <c r="DQ445" s="77">
        <f t="shared" si="300"/>
        <v>-2.9942061299897759E-11</v>
      </c>
      <c r="DR445" s="77">
        <f t="shared" si="301"/>
        <v>-2.9944288575120394E-11</v>
      </c>
      <c r="DS445" s="77">
        <f t="shared" si="302"/>
        <v>-2.9944288722026294E-11</v>
      </c>
      <c r="DT445" s="77">
        <f t="shared" si="303"/>
        <v>-2.9944288722036059E-11</v>
      </c>
      <c r="DV445" s="78"/>
      <c r="DW445" s="78"/>
      <c r="DX445" s="78"/>
      <c r="ED445" s="78"/>
      <c r="EE445" s="78"/>
      <c r="EF445" s="78"/>
      <c r="EL445" s="78"/>
      <c r="EM445" s="78"/>
      <c r="EN445" s="78"/>
      <c r="ET445" s="78"/>
      <c r="EU445" s="78"/>
      <c r="EV445" s="78"/>
    </row>
    <row r="446" spans="12:152" s="77" customFormat="1" ht="12.75">
      <c r="L446" s="78"/>
      <c r="N446" s="78">
        <v>1.6600000000000001E-9</v>
      </c>
      <c r="O446" s="78">
        <v>0.21228205352999999</v>
      </c>
      <c r="P446" s="78">
        <v>52698.383701242099</v>
      </c>
      <c r="Q446" s="77">
        <f t="shared" si="276"/>
        <v>-1.6300128541120926E-9</v>
      </c>
      <c r="R446" s="77">
        <f t="shared" si="277"/>
        <v>-1.6301657993339342E-9</v>
      </c>
      <c r="S446" s="77">
        <f t="shared" si="278"/>
        <v>-1.6301658095086939E-9</v>
      </c>
      <c r="T446" s="77">
        <f t="shared" si="279"/>
        <v>-1.6301658095093706E-9</v>
      </c>
      <c r="V446" s="78">
        <v>1.7000000000000001E-10</v>
      </c>
      <c r="W446" s="78">
        <v>0.62713581549999997</v>
      </c>
      <c r="X446" s="78">
        <v>44295.717129809404</v>
      </c>
      <c r="Y446" s="77">
        <f t="shared" si="280"/>
        <v>1.6957739303653534E-10</v>
      </c>
      <c r="Z446" s="77">
        <f t="shared" si="281"/>
        <v>1.6958228811809727E-10</v>
      </c>
      <c r="AA446" s="77">
        <f t="shared" si="282"/>
        <v>1.6958228844320932E-10</v>
      </c>
      <c r="AB446" s="77">
        <f t="shared" si="283"/>
        <v>1.6958228844323101E-10</v>
      </c>
      <c r="AD446" s="78"/>
      <c r="AE446" s="78"/>
      <c r="AF446" s="78"/>
      <c r="AL446" s="78"/>
      <c r="AM446" s="78"/>
      <c r="AN446" s="78"/>
      <c r="AT446" s="78"/>
      <c r="AU446" s="78"/>
      <c r="AV446" s="78"/>
      <c r="BB446" s="78"/>
      <c r="BC446" s="78"/>
      <c r="BD446" s="78"/>
      <c r="BJ446" s="78">
        <v>3.7000000000000001E-10</v>
      </c>
      <c r="BK446" s="78">
        <v>5.4282817935400001</v>
      </c>
      <c r="BL446" s="78">
        <v>28286.990484861199</v>
      </c>
      <c r="BM446" s="77">
        <f t="shared" si="288"/>
        <v>3.0230129090845632E-10</v>
      </c>
      <c r="BN446" s="77">
        <f t="shared" si="289"/>
        <v>3.0224544884531549E-10</v>
      </c>
      <c r="BO446" s="77">
        <f t="shared" si="290"/>
        <v>3.0224544512499453E-10</v>
      </c>
      <c r="BP446" s="77">
        <f t="shared" si="291"/>
        <v>3.0224544512474575E-10</v>
      </c>
      <c r="BR446" s="78">
        <v>3E-11</v>
      </c>
      <c r="BS446" s="78">
        <v>3.8856804492300001</v>
      </c>
      <c r="BT446" s="78">
        <v>156531.300184803</v>
      </c>
      <c r="BU446" s="77">
        <f t="shared" si="292"/>
        <v>-2.991440281184739E-11</v>
      </c>
      <c r="BV446" s="77">
        <f t="shared" si="293"/>
        <v>-2.9911091861545495E-11</v>
      </c>
      <c r="BW446" s="77">
        <f t="shared" si="294"/>
        <v>-2.9911091638913962E-11</v>
      </c>
      <c r="BX446" s="77">
        <f t="shared" si="295"/>
        <v>-2.9911091638899267E-11</v>
      </c>
      <c r="BZ446" s="78"/>
      <c r="CA446" s="78"/>
      <c r="CB446" s="78"/>
      <c r="CH446" s="78"/>
      <c r="CI446" s="78"/>
      <c r="CJ446" s="78"/>
      <c r="CP446" s="78"/>
      <c r="CQ446" s="78"/>
      <c r="CR446" s="78"/>
      <c r="CX446" s="78"/>
      <c r="CY446" s="78"/>
      <c r="CZ446" s="78"/>
      <c r="DF446" s="78">
        <v>2.1E-10</v>
      </c>
      <c r="DG446" s="78">
        <v>5.7101849697400002</v>
      </c>
      <c r="DH446" s="78">
        <v>60055.895436487299</v>
      </c>
      <c r="DI446" s="77">
        <f t="shared" si="296"/>
        <v>1.7919734269363798E-10</v>
      </c>
      <c r="DJ446" s="77">
        <f t="shared" si="297"/>
        <v>1.7913647958938475E-10</v>
      </c>
      <c r="DK446" s="77">
        <f t="shared" si="298"/>
        <v>1.7913647553345651E-10</v>
      </c>
      <c r="DL446" s="77">
        <f t="shared" si="299"/>
        <v>1.791364755331886E-10</v>
      </c>
      <c r="DN446" s="78">
        <v>3.9999999999999998E-11</v>
      </c>
      <c r="DO446" s="78">
        <v>5.3912144245100002</v>
      </c>
      <c r="DP446" s="78">
        <v>52022.027472663598</v>
      </c>
      <c r="DQ446" s="77">
        <f t="shared" si="300"/>
        <v>3.8149367842950586E-11</v>
      </c>
      <c r="DR446" s="77">
        <f t="shared" si="301"/>
        <v>3.8143575377077022E-11</v>
      </c>
      <c r="DS446" s="77">
        <f t="shared" si="302"/>
        <v>3.8143574990946759E-11</v>
      </c>
      <c r="DT446" s="77">
        <f t="shared" si="303"/>
        <v>3.8143574990921434E-11</v>
      </c>
      <c r="DV446" s="78"/>
      <c r="DW446" s="78"/>
      <c r="DX446" s="78"/>
      <c r="ED446" s="78"/>
      <c r="EE446" s="78"/>
      <c r="EF446" s="78"/>
      <c r="EL446" s="78"/>
      <c r="EM446" s="78"/>
      <c r="EN446" s="78"/>
      <c r="ET446" s="78"/>
      <c r="EU446" s="78"/>
      <c r="EV446" s="78"/>
    </row>
    <row r="447" spans="12:152" s="77" customFormat="1" ht="12.75">
      <c r="L447" s="78"/>
      <c r="N447" s="78">
        <v>1.51E-9</v>
      </c>
      <c r="O447" s="78">
        <v>2.75061488385</v>
      </c>
      <c r="P447" s="78">
        <v>140652.80125408099</v>
      </c>
      <c r="Q447" s="77">
        <f t="shared" si="276"/>
        <v>-6.3643044957945236E-10</v>
      </c>
      <c r="R447" s="77">
        <f t="shared" si="277"/>
        <v>-6.3464803485479559E-10</v>
      </c>
      <c r="S447" s="77">
        <f t="shared" si="278"/>
        <v>-6.3464791609254955E-10</v>
      </c>
      <c r="T447" s="77">
        <f t="shared" si="279"/>
        <v>-6.3464791608476113E-10</v>
      </c>
      <c r="V447" s="78">
        <v>2.1999999999999999E-10</v>
      </c>
      <c r="W447" s="78">
        <v>9.8474230780000005E-2</v>
      </c>
      <c r="X447" s="78">
        <v>26941.0995233262</v>
      </c>
      <c r="Y447" s="77">
        <f t="shared" si="280"/>
        <v>1.1603466631193849E-11</v>
      </c>
      <c r="Z447" s="77">
        <f t="shared" si="281"/>
        <v>1.1658225221354133E-11</v>
      </c>
      <c r="AA447" s="77">
        <f t="shared" si="282"/>
        <v>1.1658228868793699E-11</v>
      </c>
      <c r="AB447" s="77">
        <f t="shared" si="283"/>
        <v>1.1658228869037215E-11</v>
      </c>
      <c r="AD447" s="78"/>
      <c r="AE447" s="78"/>
      <c r="AF447" s="78"/>
      <c r="AL447" s="78"/>
      <c r="AM447" s="78"/>
      <c r="AN447" s="78"/>
      <c r="AT447" s="78"/>
      <c r="AU447" s="78"/>
      <c r="AV447" s="78"/>
      <c r="BB447" s="78"/>
      <c r="BC447" s="78"/>
      <c r="BD447" s="78"/>
      <c r="BJ447" s="78">
        <v>4.8999999999999996E-10</v>
      </c>
      <c r="BK447" s="78">
        <v>5.3365347840700004</v>
      </c>
      <c r="BL447" s="78">
        <v>99024.136457913904</v>
      </c>
      <c r="BM447" s="77">
        <f t="shared" si="288"/>
        <v>-4.7877182183148968E-10</v>
      </c>
      <c r="BN447" s="77">
        <f t="shared" si="289"/>
        <v>-4.7867607140786442E-10</v>
      </c>
      <c r="BO447" s="77">
        <f t="shared" si="290"/>
        <v>-4.7867606501655911E-10</v>
      </c>
      <c r="BP447" s="77">
        <f t="shared" si="291"/>
        <v>-4.7867606501613043E-10</v>
      </c>
      <c r="BR447" s="78">
        <v>3E-11</v>
      </c>
      <c r="BS447" s="78">
        <v>1.5646733905600001</v>
      </c>
      <c r="BT447" s="78">
        <v>183674.70392120801</v>
      </c>
      <c r="BU447" s="77">
        <f t="shared" si="292"/>
        <v>1.5111761367089475E-11</v>
      </c>
      <c r="BV447" s="77">
        <f t="shared" si="293"/>
        <v>1.5155778576370563E-11</v>
      </c>
      <c r="BW447" s="77">
        <f t="shared" si="294"/>
        <v>1.515578150689448E-11</v>
      </c>
      <c r="BX447" s="77">
        <f t="shared" si="295"/>
        <v>1.5155781507088741E-11</v>
      </c>
      <c r="BZ447" s="78"/>
      <c r="CA447" s="78"/>
      <c r="CB447" s="78"/>
      <c r="CH447" s="78"/>
      <c r="CI447" s="78"/>
      <c r="CJ447" s="78"/>
      <c r="CP447" s="78"/>
      <c r="CQ447" s="78"/>
      <c r="CR447" s="78"/>
      <c r="CX447" s="78"/>
      <c r="CY447" s="78"/>
      <c r="CZ447" s="78"/>
      <c r="DF447" s="78">
        <v>1.8999999999999999E-10</v>
      </c>
      <c r="DG447" s="78">
        <v>0.56236491686000001</v>
      </c>
      <c r="DH447" s="78">
        <v>52125.8096612441</v>
      </c>
      <c r="DI447" s="77">
        <f t="shared" si="296"/>
        <v>1.5959798856658263E-10</v>
      </c>
      <c r="DJ447" s="77">
        <f t="shared" si="297"/>
        <v>1.5964768764164661E-10</v>
      </c>
      <c r="DK447" s="77">
        <f t="shared" si="298"/>
        <v>1.5964769095085713E-10</v>
      </c>
      <c r="DL447" s="77">
        <f t="shared" si="299"/>
        <v>1.5964769095107377E-10</v>
      </c>
      <c r="DN447" s="78">
        <v>3E-11</v>
      </c>
      <c r="DO447" s="78">
        <v>5.3832595694499998</v>
      </c>
      <c r="DP447" s="78">
        <v>172402.03644480801</v>
      </c>
      <c r="DQ447" s="77">
        <f t="shared" si="300"/>
        <v>-5.3897095158868363E-12</v>
      </c>
      <c r="DR447" s="77">
        <f t="shared" si="301"/>
        <v>-5.4367744927753805E-12</v>
      </c>
      <c r="DS447" s="77">
        <f t="shared" si="302"/>
        <v>-5.4367776273077212E-12</v>
      </c>
      <c r="DT447" s="77">
        <f t="shared" si="303"/>
        <v>-5.4367776275156772E-12</v>
      </c>
      <c r="DV447" s="78"/>
      <c r="DW447" s="78"/>
      <c r="DX447" s="78"/>
      <c r="ED447" s="78"/>
      <c r="EE447" s="78"/>
      <c r="EF447" s="78"/>
      <c r="EL447" s="78"/>
      <c r="EM447" s="78"/>
      <c r="EN447" s="78"/>
      <c r="ET447" s="78"/>
      <c r="EU447" s="78"/>
      <c r="EV447" s="78"/>
    </row>
    <row r="448" spans="12:152" s="77" customFormat="1" ht="12.75">
      <c r="L448" s="78"/>
      <c r="N448" s="78">
        <v>1.61E-9</v>
      </c>
      <c r="O448" s="78">
        <v>1.72952408524</v>
      </c>
      <c r="P448" s="78">
        <v>2648.4548254729998</v>
      </c>
      <c r="Q448" s="77">
        <f t="shared" si="276"/>
        <v>1.4899246664223139E-9</v>
      </c>
      <c r="R448" s="77">
        <f t="shared" si="277"/>
        <v>1.4899097168053326E-9</v>
      </c>
      <c r="S448" s="77">
        <f t="shared" si="278"/>
        <v>1.4899097158095107E-9</v>
      </c>
      <c r="T448" s="77">
        <f t="shared" si="279"/>
        <v>1.4899097158094448E-9</v>
      </c>
      <c r="V448" s="78">
        <v>1.8999999999999999E-10</v>
      </c>
      <c r="W448" s="78">
        <v>2.0922410400100002</v>
      </c>
      <c r="X448" s="78">
        <v>86143.798578061498</v>
      </c>
      <c r="Y448" s="77">
        <f t="shared" si="280"/>
        <v>-7.6249320835806804E-11</v>
      </c>
      <c r="Z448" s="77">
        <f t="shared" si="281"/>
        <v>-7.6110599559200589E-11</v>
      </c>
      <c r="AA448" s="77">
        <f t="shared" si="282"/>
        <v>-7.6110590317380775E-11</v>
      </c>
      <c r="AB448" s="77">
        <f t="shared" si="283"/>
        <v>-7.6110590316767239E-11</v>
      </c>
      <c r="AD448" s="78"/>
      <c r="AE448" s="78"/>
      <c r="AF448" s="78"/>
      <c r="AL448" s="78"/>
      <c r="AM448" s="78"/>
      <c r="AN448" s="78"/>
      <c r="AT448" s="78"/>
      <c r="AU448" s="78"/>
      <c r="AV448" s="78"/>
      <c r="BB448" s="78"/>
      <c r="BC448" s="78"/>
      <c r="BD448" s="78"/>
      <c r="BJ448" s="78">
        <v>4.0000000000000001E-10</v>
      </c>
      <c r="BK448" s="78">
        <v>5.6348452736499999</v>
      </c>
      <c r="BL448" s="78">
        <v>522.57741809380002</v>
      </c>
      <c r="BM448" s="77">
        <f t="shared" si="288"/>
        <v>-3.6776440723835845E-10</v>
      </c>
      <c r="BN448" s="77">
        <f t="shared" si="289"/>
        <v>-3.6776364663726959E-10</v>
      </c>
      <c r="BO448" s="77">
        <f t="shared" si="290"/>
        <v>-3.6776364658660576E-10</v>
      </c>
      <c r="BP448" s="77">
        <f t="shared" si="291"/>
        <v>-3.677636465866024E-10</v>
      </c>
      <c r="BR448" s="78">
        <v>3E-11</v>
      </c>
      <c r="BS448" s="78">
        <v>2.37223694472</v>
      </c>
      <c r="BT448" s="78">
        <v>11610.551958374201</v>
      </c>
      <c r="BU448" s="77">
        <f t="shared" si="292"/>
        <v>2.0278634369053671E-11</v>
      </c>
      <c r="BV448" s="77">
        <f t="shared" si="293"/>
        <v>2.0281009069738131E-11</v>
      </c>
      <c r="BW448" s="77">
        <f t="shared" si="294"/>
        <v>2.0281009227908897E-11</v>
      </c>
      <c r="BX448" s="77">
        <f t="shared" si="295"/>
        <v>2.0281009227919579E-11</v>
      </c>
      <c r="BZ448" s="78"/>
      <c r="CA448" s="78"/>
      <c r="CB448" s="78"/>
      <c r="CH448" s="78"/>
      <c r="CI448" s="78"/>
      <c r="CJ448" s="78"/>
      <c r="CP448" s="78"/>
      <c r="CQ448" s="78"/>
      <c r="CR448" s="78"/>
      <c r="CX448" s="78"/>
      <c r="CY448" s="78"/>
      <c r="CZ448" s="78"/>
      <c r="DF448" s="78">
        <v>1.8999999999999999E-10</v>
      </c>
      <c r="DG448" s="78">
        <v>2.8580163329500001</v>
      </c>
      <c r="DH448" s="78">
        <v>60370.081616356903</v>
      </c>
      <c r="DI448" s="77">
        <f t="shared" si="296"/>
        <v>7.925428394521097E-11</v>
      </c>
      <c r="DJ448" s="77">
        <f t="shared" si="297"/>
        <v>7.9350718545200691E-11</v>
      </c>
      <c r="DK448" s="77">
        <f t="shared" si="298"/>
        <v>7.9350724967875111E-11</v>
      </c>
      <c r="DL448" s="77">
        <f t="shared" si="299"/>
        <v>7.9350724968297076E-11</v>
      </c>
      <c r="DN448" s="78">
        <v>3E-11</v>
      </c>
      <c r="DO448" s="78">
        <v>3.6272594603799999</v>
      </c>
      <c r="DP448" s="78">
        <v>161079.37234650299</v>
      </c>
      <c r="DQ448" s="77">
        <f t="shared" si="300"/>
        <v>-2.7412729153725058E-11</v>
      </c>
      <c r="DR448" s="77">
        <f t="shared" si="301"/>
        <v>-2.7394535744552384E-11</v>
      </c>
      <c r="DS448" s="77">
        <f t="shared" si="302"/>
        <v>-2.7394534530664941E-11</v>
      </c>
      <c r="DT448" s="77">
        <f t="shared" si="303"/>
        <v>-2.7394534530584307E-11</v>
      </c>
      <c r="DV448" s="78"/>
      <c r="DW448" s="78"/>
      <c r="DX448" s="78"/>
      <c r="ED448" s="78"/>
      <c r="EE448" s="78"/>
      <c r="EF448" s="78"/>
      <c r="EL448" s="78"/>
      <c r="EM448" s="78"/>
      <c r="EN448" s="78"/>
      <c r="ET448" s="78"/>
      <c r="EU448" s="78"/>
      <c r="EV448" s="78"/>
    </row>
    <row r="449" spans="12:152" s="77" customFormat="1" ht="12.75">
      <c r="L449" s="78"/>
      <c r="N449" s="78">
        <v>1.69E-9</v>
      </c>
      <c r="O449" s="78">
        <v>2.6129818354699998</v>
      </c>
      <c r="P449" s="78">
        <v>26086.418668865899</v>
      </c>
      <c r="Q449" s="77">
        <f t="shared" ref="Q449:Q512" si="304">N449*COS(O449+P449*$C$32)</f>
        <v>-1.3418952557487787E-9</v>
      </c>
      <c r="R449" s="77">
        <f t="shared" ref="R449:R512" si="305">N449*COS(O449+P449*$C$53)</f>
        <v>-1.3416472755497641E-9</v>
      </c>
      <c r="S449" s="77">
        <f t="shared" ref="S449:S512" si="306">N449*COS(O449+P449*$C$74)</f>
        <v>-1.3416472590292372E-9</v>
      </c>
      <c r="T449" s="77">
        <f t="shared" ref="T449:T512" si="307">N449*COS(O449+P449*$C$95)</f>
        <v>-1.3416472590281273E-9</v>
      </c>
      <c r="V449" s="78">
        <v>1.5999999999999999E-10</v>
      </c>
      <c r="W449" s="78">
        <v>0.43713509764000003</v>
      </c>
      <c r="X449" s="78">
        <v>101.9625182656</v>
      </c>
      <c r="Y449" s="77">
        <f t="shared" ref="Y449:Y512" si="308">V449*COS(W449+X449*$C$32)</f>
        <v>1.586869084389978E-10</v>
      </c>
      <c r="Z449" s="77">
        <f t="shared" ref="Z449:Z512" si="309">V449*COS(W449+X449*$C$53)</f>
        <v>1.5868688914182035E-10</v>
      </c>
      <c r="AA449" s="77">
        <f t="shared" ref="AA449:AA512" si="310">V449*COS(W449+X449*$C$74)</f>
        <v>1.5868688914053497E-10</v>
      </c>
      <c r="AB449" s="77">
        <f t="shared" ref="AB449:AB512" si="311">V449*COS(W449+X449*$C$95)</f>
        <v>1.5868688914053486E-10</v>
      </c>
      <c r="AD449" s="78"/>
      <c r="AE449" s="78"/>
      <c r="AF449" s="78"/>
      <c r="AL449" s="78"/>
      <c r="AM449" s="78"/>
      <c r="AN449" s="78"/>
      <c r="AT449" s="78"/>
      <c r="AU449" s="78"/>
      <c r="AV449" s="78"/>
      <c r="BB449" s="78"/>
      <c r="BC449" s="78"/>
      <c r="BD449" s="78"/>
      <c r="BJ449" s="78">
        <v>3.9E-10</v>
      </c>
      <c r="BK449" s="78">
        <v>3.4041966665599999</v>
      </c>
      <c r="BL449" s="78">
        <v>25551.0986294787</v>
      </c>
      <c r="BM449" s="77">
        <f t="shared" ref="BM449:BM512" si="312">BJ449*COS(BK449+BL449*$C$32)</f>
        <v>3.897520858175419E-10</v>
      </c>
      <c r="BN449" s="77">
        <f t="shared" ref="BN449:BN512" si="313">BJ449*COS(BK449+BL449*$C$53)</f>
        <v>3.8974878822391182E-10</v>
      </c>
      <c r="BO449" s="77">
        <f t="shared" ref="BO449:BO512" si="314">BJ449*COS(BK449+BL449*$C$74)</f>
        <v>3.897487880035341E-10</v>
      </c>
      <c r="BP449" s="77">
        <f t="shared" ref="BP449:BP512" si="315">BJ449*COS(BK449+BL449*$C$95)</f>
        <v>3.8974878800351942E-10</v>
      </c>
      <c r="BR449" s="78">
        <v>3.9999999999999998E-11</v>
      </c>
      <c r="BS449" s="78">
        <v>2.3634945440099999</v>
      </c>
      <c r="BT449" s="78">
        <v>3328.1356562801898</v>
      </c>
      <c r="BU449" s="77">
        <f t="shared" ref="BU449:BU494" si="316">BR449*COS(BS449+BT449*$C$32)</f>
        <v>-3.7122303484874161E-11</v>
      </c>
      <c r="BV449" s="77">
        <f t="shared" ref="BV449:BV494" si="317">BR449*COS(BS449+BT449*$C$53)</f>
        <v>-3.7121844760090696E-11</v>
      </c>
      <c r="BW449" s="77">
        <f t="shared" ref="BW449:BW494" si="318">BR449*COS(BS449+BT449*$C$74)</f>
        <v>-3.7121844729533914E-11</v>
      </c>
      <c r="BX449" s="77">
        <f t="shared" ref="BX449:BX494" si="319">BR449*COS(BS449+BT449*$C$95)</f>
        <v>-3.7121844729531904E-11</v>
      </c>
      <c r="BZ449" s="78"/>
      <c r="CA449" s="78"/>
      <c r="CB449" s="78"/>
      <c r="CH449" s="78"/>
      <c r="CI449" s="78"/>
      <c r="CJ449" s="78"/>
      <c r="CP449" s="78"/>
      <c r="CQ449" s="78"/>
      <c r="CR449" s="78"/>
      <c r="CX449" s="78"/>
      <c r="CY449" s="78"/>
      <c r="CZ449" s="78"/>
      <c r="DF449" s="78">
        <v>2.4E-10</v>
      </c>
      <c r="DG449" s="78">
        <v>3.5065717671200001</v>
      </c>
      <c r="DH449" s="78">
        <v>77844.224780847304</v>
      </c>
      <c r="DI449" s="77">
        <f t="shared" ref="DI449:DI512" si="320">DF449*COS(DG449+DH449*$C$32)</f>
        <v>1.5842955348426116E-10</v>
      </c>
      <c r="DJ449" s="77">
        <f t="shared" ref="DJ449:DJ512" si="321">DF449*COS(DG449+DH449*$C$53)</f>
        <v>1.5829967775541259E-10</v>
      </c>
      <c r="DK449" s="77">
        <f t="shared" ref="DK449:DK512" si="322">DF449*COS(DG449+DH449*$C$74)</f>
        <v>1.5829966910166938E-10</v>
      </c>
      <c r="DL449" s="77">
        <f t="shared" ref="DL449:DL512" si="323">DF449*COS(DG449+DH449*$C$95)</f>
        <v>1.5829966910109517E-10</v>
      </c>
      <c r="DN449" s="78">
        <v>3E-11</v>
      </c>
      <c r="DO449" s="78">
        <v>2.1598907189999999E-2</v>
      </c>
      <c r="DP449" s="78">
        <v>130652.81480330801</v>
      </c>
      <c r="DQ449" s="77">
        <f t="shared" ref="DQ449:DQ512" si="324">DN449*COS(DO449+DP449*$C$32)</f>
        <v>-7.57789155720444E-12</v>
      </c>
      <c r="DR449" s="77">
        <f t="shared" ref="DR449:DR512" si="325">DN449*COS(DO449+DP449*$C$53)</f>
        <v>-7.6129729313825253E-12</v>
      </c>
      <c r="DS449" s="77">
        <f t="shared" ref="DS449:DS512" si="326">DN449*COS(DO449+DP449*$C$74)</f>
        <v>-7.6129752677795156E-12</v>
      </c>
      <c r="DT449" s="77">
        <f t="shared" ref="DT449:DT512" si="327">DN449*COS(DO449+DP449*$C$95)</f>
        <v>-7.6129752679345668E-12</v>
      </c>
      <c r="DV449" s="78"/>
      <c r="DW449" s="78"/>
      <c r="DX449" s="78"/>
      <c r="ED449" s="78"/>
      <c r="EE449" s="78"/>
      <c r="EF449" s="78"/>
      <c r="EL449" s="78"/>
      <c r="EM449" s="78"/>
      <c r="EN449" s="78"/>
      <c r="ET449" s="78"/>
      <c r="EU449" s="78"/>
      <c r="EV449" s="78"/>
    </row>
    <row r="450" spans="12:152" s="77" customFormat="1" ht="12.75">
      <c r="L450" s="78"/>
      <c r="N450" s="78">
        <v>1.6999999999999999E-9</v>
      </c>
      <c r="O450" s="78">
        <v>0.78905798190999998</v>
      </c>
      <c r="P450" s="78">
        <v>72936.233316339698</v>
      </c>
      <c r="Q450" s="77">
        <f t="shared" si="304"/>
        <v>1.4169123167573832E-10</v>
      </c>
      <c r="R450" s="77">
        <f t="shared" si="305"/>
        <v>1.405480565850875E-10</v>
      </c>
      <c r="S450" s="77">
        <f t="shared" si="306"/>
        <v>1.4054798043619482E-10</v>
      </c>
      <c r="T450" s="77">
        <f t="shared" si="307"/>
        <v>1.4054798043109078E-10</v>
      </c>
      <c r="V450" s="78">
        <v>1.5999999999999999E-10</v>
      </c>
      <c r="W450" s="78">
        <v>4.2721917579899999</v>
      </c>
      <c r="X450" s="78">
        <v>24176.703658357001</v>
      </c>
      <c r="Y450" s="77">
        <f t="shared" si="308"/>
        <v>-9.0182778568954335E-11</v>
      </c>
      <c r="Z450" s="77">
        <f t="shared" si="309"/>
        <v>-9.0153214633646212E-11</v>
      </c>
      <c r="AA450" s="77">
        <f t="shared" si="310"/>
        <v>-9.0153212664244824E-11</v>
      </c>
      <c r="AB450" s="77">
        <f t="shared" si="311"/>
        <v>-9.0153212664117089E-11</v>
      </c>
      <c r="AD450" s="78"/>
      <c r="AE450" s="78"/>
      <c r="AF450" s="78"/>
      <c r="AL450" s="78"/>
      <c r="AM450" s="78"/>
      <c r="AN450" s="78"/>
      <c r="AT450" s="78"/>
      <c r="AU450" s="78"/>
      <c r="AV450" s="78"/>
      <c r="BB450" s="78"/>
      <c r="BC450" s="78"/>
      <c r="BD450" s="78"/>
      <c r="BJ450" s="78">
        <v>3.6E-10</v>
      </c>
      <c r="BK450" s="78">
        <v>5.9492500719699999</v>
      </c>
      <c r="BL450" s="78">
        <v>145204.75475113999</v>
      </c>
      <c r="BM450" s="77">
        <f t="shared" si="312"/>
        <v>1.356078759186494E-10</v>
      </c>
      <c r="BN450" s="77">
        <f t="shared" si="313"/>
        <v>1.3515975599798175E-10</v>
      </c>
      <c r="BO450" s="77">
        <f t="shared" si="314"/>
        <v>1.3515972614061821E-10</v>
      </c>
      <c r="BP450" s="77">
        <f t="shared" si="315"/>
        <v>1.3515972613864569E-10</v>
      </c>
      <c r="BR450" s="78">
        <v>3E-11</v>
      </c>
      <c r="BS450" s="78">
        <v>2.2101580494199999</v>
      </c>
      <c r="BT450" s="78">
        <v>130866.113898746</v>
      </c>
      <c r="BU450" s="77">
        <f t="shared" si="316"/>
        <v>2.0461101287639067E-11</v>
      </c>
      <c r="BV450" s="77">
        <f t="shared" si="317"/>
        <v>2.0434523322026357E-11</v>
      </c>
      <c r="BW450" s="77">
        <f t="shared" si="318"/>
        <v>2.0434521550673072E-11</v>
      </c>
      <c r="BX450" s="77">
        <f t="shared" si="319"/>
        <v>2.0434521550558206E-11</v>
      </c>
      <c r="BZ450" s="78"/>
      <c r="CA450" s="78"/>
      <c r="CB450" s="78"/>
      <c r="CH450" s="78"/>
      <c r="CI450" s="78"/>
      <c r="CJ450" s="78"/>
      <c r="CP450" s="78"/>
      <c r="CQ450" s="78"/>
      <c r="CR450" s="78"/>
      <c r="CX450" s="78"/>
      <c r="CY450" s="78"/>
      <c r="CZ450" s="78"/>
      <c r="DF450" s="78">
        <v>2.0000000000000001E-10</v>
      </c>
      <c r="DG450" s="78">
        <v>0.53533403977000005</v>
      </c>
      <c r="DH450" s="78">
        <v>26941.0995233262</v>
      </c>
      <c r="DI450" s="77">
        <f t="shared" si="320"/>
        <v>-7.4943544425869213E-11</v>
      </c>
      <c r="DJ450" s="77">
        <f t="shared" si="321"/>
        <v>-7.4897323989681776E-11</v>
      </c>
      <c r="DK450" s="77">
        <f t="shared" si="322"/>
        <v>-7.4897320910788602E-11</v>
      </c>
      <c r="DL450" s="77">
        <f t="shared" si="323"/>
        <v>-7.4897320910583048E-11</v>
      </c>
      <c r="DN450" s="78">
        <v>3E-11</v>
      </c>
      <c r="DO450" s="78">
        <v>5.2605277297499997</v>
      </c>
      <c r="DP450" s="78">
        <v>55516.4187098482</v>
      </c>
      <c r="DQ450" s="77">
        <f t="shared" si="324"/>
        <v>1.717084914671654E-11</v>
      </c>
      <c r="DR450" s="77">
        <f t="shared" si="325"/>
        <v>1.7158211765084939E-11</v>
      </c>
      <c r="DS450" s="77">
        <f t="shared" si="326"/>
        <v>1.7158210923159587E-11</v>
      </c>
      <c r="DT450" s="77">
        <f t="shared" si="327"/>
        <v>1.7158210923103636E-11</v>
      </c>
      <c r="DV450" s="78"/>
      <c r="DW450" s="78"/>
      <c r="DX450" s="78"/>
      <c r="ED450" s="78"/>
      <c r="EE450" s="78"/>
      <c r="EF450" s="78"/>
      <c r="EL450" s="78"/>
      <c r="EM450" s="78"/>
      <c r="EN450" s="78"/>
      <c r="ET450" s="78"/>
      <c r="EU450" s="78"/>
      <c r="EV450" s="78"/>
    </row>
    <row r="451" spans="12:152" s="77" customFormat="1" ht="12.75">
      <c r="L451" s="78"/>
      <c r="N451" s="78">
        <v>1.7700000000000001E-9</v>
      </c>
      <c r="O451" s="78">
        <v>5.0600956229499996</v>
      </c>
      <c r="P451" s="78">
        <v>77844.224780847304</v>
      </c>
      <c r="Q451" s="77">
        <f t="shared" si="304"/>
        <v>1.3495307383889129E-9</v>
      </c>
      <c r="R451" s="77">
        <f t="shared" si="305"/>
        <v>1.3503552102464775E-9</v>
      </c>
      <c r="S451" s="77">
        <f t="shared" si="306"/>
        <v>1.3503552651411317E-9</v>
      </c>
      <c r="T451" s="77">
        <f t="shared" si="307"/>
        <v>1.3503552651447744E-9</v>
      </c>
      <c r="V451" s="78">
        <v>1.8E-10</v>
      </c>
      <c r="W451" s="78">
        <v>5.2404000537900002</v>
      </c>
      <c r="X451" s="78">
        <v>68241.872144623107</v>
      </c>
      <c r="Y451" s="77">
        <f t="shared" si="308"/>
        <v>-1.3557580147585274E-10</v>
      </c>
      <c r="Z451" s="77">
        <f t="shared" si="309"/>
        <v>-1.3565052848041279E-10</v>
      </c>
      <c r="AA451" s="77">
        <f t="shared" si="310"/>
        <v>-1.3565053345616809E-10</v>
      </c>
      <c r="AB451" s="77">
        <f t="shared" si="311"/>
        <v>-1.3565053345649765E-10</v>
      </c>
      <c r="AD451" s="78"/>
      <c r="AE451" s="78"/>
      <c r="AF451" s="78"/>
      <c r="AL451" s="78"/>
      <c r="AM451" s="78"/>
      <c r="AN451" s="78"/>
      <c r="AT451" s="78"/>
      <c r="AU451" s="78"/>
      <c r="AV451" s="78"/>
      <c r="BB451" s="78"/>
      <c r="BC451" s="78"/>
      <c r="BD451" s="78"/>
      <c r="BJ451" s="78">
        <v>3.7999999999999998E-10</v>
      </c>
      <c r="BK451" s="78">
        <v>2.0774009518800001</v>
      </c>
      <c r="BL451" s="78">
        <v>153084.843904479</v>
      </c>
      <c r="BM451" s="77">
        <f t="shared" si="312"/>
        <v>2.0308880347719641E-11</v>
      </c>
      <c r="BN451" s="77">
        <f t="shared" si="313"/>
        <v>2.0846283354847181E-11</v>
      </c>
      <c r="BO451" s="77">
        <f t="shared" si="314"/>
        <v>2.0846319149829275E-11</v>
      </c>
      <c r="BP451" s="77">
        <f t="shared" si="315"/>
        <v>2.0846319152201752E-11</v>
      </c>
      <c r="BR451" s="78">
        <v>3E-11</v>
      </c>
      <c r="BS451" s="78">
        <v>1.0011138528400001</v>
      </c>
      <c r="BT451" s="78">
        <v>12546.481939083</v>
      </c>
      <c r="BU451" s="77">
        <f t="shared" si="316"/>
        <v>2.5555842639505178E-11</v>
      </c>
      <c r="BV451" s="77">
        <f t="shared" si="317"/>
        <v>2.5557666378078292E-11</v>
      </c>
      <c r="BW451" s="77">
        <f t="shared" si="318"/>
        <v>2.555766649954592E-11</v>
      </c>
      <c r="BX451" s="77">
        <f t="shared" si="319"/>
        <v>2.5557666499553956E-11</v>
      </c>
      <c r="BZ451" s="78"/>
      <c r="CA451" s="78"/>
      <c r="CB451" s="78"/>
      <c r="CH451" s="78"/>
      <c r="CI451" s="78"/>
      <c r="CJ451" s="78"/>
      <c r="CP451" s="78"/>
      <c r="CQ451" s="78"/>
      <c r="CR451" s="78"/>
      <c r="CX451" s="78"/>
      <c r="CY451" s="78"/>
      <c r="CZ451" s="78"/>
      <c r="DF451" s="78">
        <v>1.8999999999999999E-10</v>
      </c>
      <c r="DG451" s="78">
        <v>6.2521410346300001</v>
      </c>
      <c r="DH451" s="78">
        <v>25973.504034660698</v>
      </c>
      <c r="DI451" s="77">
        <f t="shared" si="320"/>
        <v>1.6937828112385845E-10</v>
      </c>
      <c r="DJ451" s="77">
        <f t="shared" si="321"/>
        <v>1.6939896291927754E-10</v>
      </c>
      <c r="DK451" s="77">
        <f t="shared" si="322"/>
        <v>1.6939896429656374E-10</v>
      </c>
      <c r="DL451" s="77">
        <f t="shared" si="323"/>
        <v>1.6939896429665421E-10</v>
      </c>
      <c r="DN451" s="78">
        <v>3E-11</v>
      </c>
      <c r="DO451" s="78">
        <v>1.45533607551</v>
      </c>
      <c r="DP451" s="78">
        <v>77101.234720314693</v>
      </c>
      <c r="DQ451" s="77">
        <f t="shared" si="324"/>
        <v>1.0351246127752039E-11</v>
      </c>
      <c r="DR451" s="77">
        <f t="shared" si="325"/>
        <v>1.0371328839934728E-11</v>
      </c>
      <c r="DS451" s="77">
        <f t="shared" si="326"/>
        <v>1.0371330177466215E-11</v>
      </c>
      <c r="DT451" s="77">
        <f t="shared" si="327"/>
        <v>1.0371330177554222E-11</v>
      </c>
      <c r="DV451" s="78"/>
      <c r="DW451" s="78"/>
      <c r="DX451" s="78"/>
      <c r="ED451" s="78"/>
      <c r="EE451" s="78"/>
      <c r="EF451" s="78"/>
      <c r="EL451" s="78"/>
      <c r="EM451" s="78"/>
      <c r="EN451" s="78"/>
      <c r="ET451" s="78"/>
      <c r="EU451" s="78"/>
      <c r="EV451" s="78"/>
    </row>
    <row r="452" spans="12:152" s="77" customFormat="1" ht="12.75">
      <c r="L452" s="78"/>
      <c r="N452" s="78">
        <v>1.4200000000000001E-9</v>
      </c>
      <c r="O452" s="78">
        <v>2.6198402084199999</v>
      </c>
      <c r="P452" s="78">
        <v>24292.644697853098</v>
      </c>
      <c r="Q452" s="77">
        <f t="shared" si="304"/>
        <v>1.4088124257149619E-9</v>
      </c>
      <c r="R452" s="77">
        <f t="shared" si="305"/>
        <v>1.408772407917411E-9</v>
      </c>
      <c r="S452" s="77">
        <f t="shared" si="306"/>
        <v>1.4087724052494631E-9</v>
      </c>
      <c r="T452" s="77">
        <f t="shared" si="307"/>
        <v>1.4087724052492859E-9</v>
      </c>
      <c r="V452" s="78">
        <v>2.0000000000000001E-10</v>
      </c>
      <c r="W452" s="78">
        <v>5.09682447452</v>
      </c>
      <c r="X452" s="78">
        <v>60055.895436487299</v>
      </c>
      <c r="Y452" s="77">
        <f t="shared" si="308"/>
        <v>7.9531231952026325E-11</v>
      </c>
      <c r="Z452" s="77">
        <f t="shared" si="309"/>
        <v>7.9429259621040738E-11</v>
      </c>
      <c r="AA452" s="77">
        <f t="shared" si="310"/>
        <v>7.9429252827855552E-11</v>
      </c>
      <c r="AB452" s="77">
        <f t="shared" si="311"/>
        <v>7.942925282740691E-11</v>
      </c>
      <c r="AD452" s="78"/>
      <c r="AE452" s="78"/>
      <c r="AF452" s="78"/>
      <c r="AL452" s="78"/>
      <c r="AM452" s="78"/>
      <c r="AN452" s="78"/>
      <c r="AT452" s="78"/>
      <c r="AU452" s="78"/>
      <c r="AV452" s="78"/>
      <c r="BB452" s="78"/>
      <c r="BC452" s="78"/>
      <c r="BD452" s="78"/>
      <c r="BJ452" s="78">
        <v>3.9E-10</v>
      </c>
      <c r="BK452" s="78">
        <v>3.2002187814699998</v>
      </c>
      <c r="BL452" s="78">
        <v>163766.09444104499</v>
      </c>
      <c r="BM452" s="77">
        <f t="shared" si="312"/>
        <v>3.8977245926503461E-10</v>
      </c>
      <c r="BN452" s="77">
        <f t="shared" si="313"/>
        <v>3.8975183011255318E-10</v>
      </c>
      <c r="BO452" s="77">
        <f t="shared" si="314"/>
        <v>3.8975182870864705E-10</v>
      </c>
      <c r="BP452" s="77">
        <f t="shared" si="315"/>
        <v>3.8975182870855528E-10</v>
      </c>
      <c r="BR452" s="78">
        <v>3E-11</v>
      </c>
      <c r="BS452" s="78">
        <v>5.0473699241299999</v>
      </c>
      <c r="BT452" s="78">
        <v>167850.082947749</v>
      </c>
      <c r="BU452" s="77">
        <f t="shared" si="316"/>
        <v>-1.1975616664593227E-11</v>
      </c>
      <c r="BV452" s="77">
        <f t="shared" si="317"/>
        <v>-1.2018316414283357E-11</v>
      </c>
      <c r="BW452" s="77">
        <f t="shared" si="318"/>
        <v>-1.2018319257545236E-11</v>
      </c>
      <c r="BX452" s="77">
        <f t="shared" si="319"/>
        <v>-1.2018319257732733E-11</v>
      </c>
      <c r="BZ452" s="78"/>
      <c r="CA452" s="78"/>
      <c r="CB452" s="78"/>
      <c r="CH452" s="78"/>
      <c r="CI452" s="78"/>
      <c r="CJ452" s="78"/>
      <c r="CP452" s="78"/>
      <c r="CQ452" s="78"/>
      <c r="CR452" s="78"/>
      <c r="CX452" s="78"/>
      <c r="CY452" s="78"/>
      <c r="CZ452" s="78"/>
      <c r="DF452" s="78">
        <v>2.1999999999999999E-10</v>
      </c>
      <c r="DG452" s="78">
        <v>5.1314522659200001</v>
      </c>
      <c r="DH452" s="78">
        <v>104347.73123093801</v>
      </c>
      <c r="DI452" s="77">
        <f t="shared" si="320"/>
        <v>-2.0102100180031935E-11</v>
      </c>
      <c r="DJ452" s="77">
        <f t="shared" si="321"/>
        <v>-2.0313589204958359E-11</v>
      </c>
      <c r="DK452" s="77">
        <f t="shared" si="322"/>
        <v>-2.0313603291578673E-11</v>
      </c>
      <c r="DL452" s="77">
        <f t="shared" si="323"/>
        <v>-2.0313603292525038E-11</v>
      </c>
      <c r="DN452" s="78">
        <v>3E-11</v>
      </c>
      <c r="DO452" s="78">
        <v>2.4562158204600002</v>
      </c>
      <c r="DP452" s="78">
        <v>207643.84320240401</v>
      </c>
      <c r="DQ452" s="77">
        <f t="shared" si="324"/>
        <v>1.6643792883746168E-11</v>
      </c>
      <c r="DR452" s="77">
        <f t="shared" si="325"/>
        <v>1.6691711146719521E-11</v>
      </c>
      <c r="DS452" s="77">
        <f t="shared" si="326"/>
        <v>1.6691714336498524E-11</v>
      </c>
      <c r="DT452" s="77">
        <f t="shared" si="327"/>
        <v>1.6691714336708237E-11</v>
      </c>
      <c r="DV452" s="78"/>
      <c r="DW452" s="78"/>
      <c r="DX452" s="78"/>
      <c r="ED452" s="78"/>
      <c r="EE452" s="78"/>
      <c r="EF452" s="78"/>
      <c r="EL452" s="78"/>
      <c r="EM452" s="78"/>
      <c r="EN452" s="78"/>
      <c r="ET452" s="78"/>
      <c r="EU452" s="78"/>
      <c r="EV452" s="78"/>
    </row>
    <row r="453" spans="12:152" s="77" customFormat="1" ht="12.75">
      <c r="L453" s="78"/>
      <c r="N453" s="78">
        <v>1.5E-9</v>
      </c>
      <c r="O453" s="78">
        <v>4.9312420108900001</v>
      </c>
      <c r="P453" s="78">
        <v>28286.990484861199</v>
      </c>
      <c r="Q453" s="77">
        <f t="shared" si="304"/>
        <v>6.6484970147803294E-10</v>
      </c>
      <c r="R453" s="77">
        <f t="shared" si="305"/>
        <v>6.6449779029754804E-10</v>
      </c>
      <c r="S453" s="77">
        <f t="shared" si="306"/>
        <v>6.6449776685528081E-10</v>
      </c>
      <c r="T453" s="77">
        <f t="shared" si="307"/>
        <v>6.6449776685371382E-10</v>
      </c>
      <c r="V453" s="78">
        <v>1.5999999999999999E-10</v>
      </c>
      <c r="W453" s="78">
        <v>4.0859090054199996</v>
      </c>
      <c r="X453" s="78">
        <v>147423.511855327</v>
      </c>
      <c r="Y453" s="77">
        <f t="shared" si="308"/>
        <v>-1.4985681294827619E-10</v>
      </c>
      <c r="Z453" s="77">
        <f t="shared" si="309"/>
        <v>-1.4993313745134889E-10</v>
      </c>
      <c r="AA453" s="77">
        <f t="shared" si="310"/>
        <v>-1.4993314252602867E-10</v>
      </c>
      <c r="AB453" s="77">
        <f t="shared" si="311"/>
        <v>-1.4993314252635889E-10</v>
      </c>
      <c r="AD453" s="78"/>
      <c r="AE453" s="78"/>
      <c r="AF453" s="78"/>
      <c r="AL453" s="78"/>
      <c r="AM453" s="78"/>
      <c r="AN453" s="78"/>
      <c r="AT453" s="78"/>
      <c r="AU453" s="78"/>
      <c r="AV453" s="78"/>
      <c r="BB453" s="78"/>
      <c r="BC453" s="78"/>
      <c r="BD453" s="78"/>
      <c r="BJ453" s="78">
        <v>3.7000000000000001E-10</v>
      </c>
      <c r="BK453" s="78">
        <v>5.2265908994299997</v>
      </c>
      <c r="BL453" s="78">
        <v>52595.290927023503</v>
      </c>
      <c r="BM453" s="77">
        <f t="shared" si="312"/>
        <v>-3.234725609325688E-10</v>
      </c>
      <c r="BN453" s="77">
        <f t="shared" si="313"/>
        <v>-3.2338511727203225E-10</v>
      </c>
      <c r="BO453" s="77">
        <f t="shared" si="314"/>
        <v>-3.2338511144486159E-10</v>
      </c>
      <c r="BP453" s="77">
        <f t="shared" si="315"/>
        <v>-3.2338511144448347E-10</v>
      </c>
      <c r="BR453" s="78">
        <v>3.9999999999999998E-11</v>
      </c>
      <c r="BS453" s="78">
        <v>2.7422480445800002</v>
      </c>
      <c r="BT453" s="78">
        <v>133882.09065283599</v>
      </c>
      <c r="BU453" s="77">
        <f t="shared" si="316"/>
        <v>-1.0603475172999975E-11</v>
      </c>
      <c r="BV453" s="77">
        <f t="shared" si="317"/>
        <v>-1.0555694032379374E-11</v>
      </c>
      <c r="BW453" s="77">
        <f t="shared" si="318"/>
        <v>-1.0555690849145313E-11</v>
      </c>
      <c r="BX453" s="77">
        <f t="shared" si="319"/>
        <v>-1.055569084893477E-11</v>
      </c>
      <c r="BZ453" s="78"/>
      <c r="CA453" s="78"/>
      <c r="CB453" s="78"/>
      <c r="CH453" s="78"/>
      <c r="CI453" s="78"/>
      <c r="CJ453" s="78"/>
      <c r="CP453" s="78"/>
      <c r="CQ453" s="78"/>
      <c r="CR453" s="78"/>
      <c r="CX453" s="78"/>
      <c r="CY453" s="78"/>
      <c r="CZ453" s="78"/>
      <c r="DF453" s="78">
        <v>2.1E-10</v>
      </c>
      <c r="DG453" s="78">
        <v>4.1340782361899997</v>
      </c>
      <c r="DH453" s="78">
        <v>103299.344183108</v>
      </c>
      <c r="DI453" s="77">
        <f t="shared" si="320"/>
        <v>-2.0998588428788818E-10</v>
      </c>
      <c r="DJ453" s="77">
        <f t="shared" si="321"/>
        <v>-2.0998811534870641E-10</v>
      </c>
      <c r="DK453" s="77">
        <f t="shared" si="322"/>
        <v>-2.099881154909289E-10</v>
      </c>
      <c r="DL453" s="77">
        <f t="shared" si="323"/>
        <v>-2.0998811549093831E-10</v>
      </c>
      <c r="DN453" s="78">
        <v>3E-11</v>
      </c>
      <c r="DO453" s="78">
        <v>3.0426475637800001</v>
      </c>
      <c r="DP453" s="78">
        <v>74923.096998022695</v>
      </c>
      <c r="DQ453" s="77">
        <f t="shared" si="324"/>
        <v>-2.0350209423424974E-11</v>
      </c>
      <c r="DR453" s="77">
        <f t="shared" si="325"/>
        <v>-2.0334925451035931E-11</v>
      </c>
      <c r="DS453" s="77">
        <f t="shared" si="326"/>
        <v>-2.0334924432647037E-11</v>
      </c>
      <c r="DT453" s="77">
        <f t="shared" si="327"/>
        <v>-2.0334924432579331E-11</v>
      </c>
      <c r="DV453" s="78"/>
      <c r="DW453" s="78"/>
      <c r="DX453" s="78"/>
      <c r="ED453" s="78"/>
      <c r="EE453" s="78"/>
      <c r="EF453" s="78"/>
      <c r="EL453" s="78"/>
      <c r="EM453" s="78"/>
      <c r="EN453" s="78"/>
      <c r="ET453" s="78"/>
      <c r="EU453" s="78"/>
      <c r="EV453" s="78"/>
    </row>
    <row r="454" spans="12:152" s="77" customFormat="1" ht="12.75">
      <c r="L454" s="78"/>
      <c r="N454" s="78">
        <v>1.75E-9</v>
      </c>
      <c r="O454" s="78">
        <v>5.7946812094100002</v>
      </c>
      <c r="P454" s="78">
        <v>39743.763632750597</v>
      </c>
      <c r="Q454" s="77">
        <f t="shared" si="304"/>
        <v>1.0332355895571102E-9</v>
      </c>
      <c r="R454" s="77">
        <f t="shared" si="305"/>
        <v>1.0327161767903557E-9</v>
      </c>
      <c r="S454" s="77">
        <f t="shared" si="306"/>
        <v>1.0327161421876986E-9</v>
      </c>
      <c r="T454" s="77">
        <f t="shared" si="307"/>
        <v>1.0327161421854098E-9</v>
      </c>
      <c r="V454" s="78">
        <v>1.8E-10</v>
      </c>
      <c r="W454" s="78">
        <v>2.1291386219800001</v>
      </c>
      <c r="X454" s="78">
        <v>106570.36967048301</v>
      </c>
      <c r="Y454" s="77">
        <f t="shared" si="308"/>
        <v>-5.1569320263858774E-11</v>
      </c>
      <c r="Z454" s="77">
        <f t="shared" si="309"/>
        <v>-5.1399262152229821E-11</v>
      </c>
      <c r="AA454" s="77">
        <f t="shared" si="310"/>
        <v>-5.1399250823023498E-11</v>
      </c>
      <c r="AB454" s="77">
        <f t="shared" si="311"/>
        <v>-5.1399250822258647E-11</v>
      </c>
      <c r="AD454" s="78"/>
      <c r="AE454" s="78"/>
      <c r="AF454" s="78"/>
      <c r="AL454" s="78"/>
      <c r="AM454" s="78"/>
      <c r="AN454" s="78"/>
      <c r="AT454" s="78"/>
      <c r="AU454" s="78"/>
      <c r="AV454" s="78"/>
      <c r="BB454" s="78"/>
      <c r="BC454" s="78"/>
      <c r="BD454" s="78"/>
      <c r="BJ454" s="78">
        <v>4.2E-10</v>
      </c>
      <c r="BK454" s="78">
        <v>4.9062589785700004</v>
      </c>
      <c r="BL454" s="78">
        <v>25771.5112719176</v>
      </c>
      <c r="BM454" s="77">
        <f t="shared" si="312"/>
        <v>4.0752783408836415E-10</v>
      </c>
      <c r="BN454" s="77">
        <f t="shared" si="313"/>
        <v>4.0755204529431553E-10</v>
      </c>
      <c r="BO454" s="77">
        <f t="shared" si="314"/>
        <v>4.0755204690625149E-10</v>
      </c>
      <c r="BP454" s="77">
        <f t="shared" si="315"/>
        <v>4.0755204690635825E-10</v>
      </c>
      <c r="BR454" s="78">
        <v>3E-11</v>
      </c>
      <c r="BS454" s="78">
        <v>6.0412441978100002</v>
      </c>
      <c r="BT454" s="78">
        <v>16066.065861474801</v>
      </c>
      <c r="BU454" s="77">
        <f t="shared" si="316"/>
        <v>6.3703673639734661E-12</v>
      </c>
      <c r="BV454" s="77">
        <f t="shared" si="317"/>
        <v>6.3660098286542927E-12</v>
      </c>
      <c r="BW454" s="77">
        <f t="shared" si="318"/>
        <v>6.3660095383946043E-12</v>
      </c>
      <c r="BX454" s="77">
        <f t="shared" si="319"/>
        <v>6.3660095383754402E-12</v>
      </c>
      <c r="BZ454" s="78"/>
      <c r="CA454" s="78"/>
      <c r="CB454" s="78"/>
      <c r="CH454" s="78"/>
      <c r="CI454" s="78"/>
      <c r="CJ454" s="78"/>
      <c r="CP454" s="78"/>
      <c r="CQ454" s="78"/>
      <c r="CR454" s="78"/>
      <c r="CX454" s="78"/>
      <c r="CY454" s="78"/>
      <c r="CZ454" s="78"/>
      <c r="DF454" s="78">
        <v>1.8999999999999999E-10</v>
      </c>
      <c r="DG454" s="78">
        <v>0.33492578966999997</v>
      </c>
      <c r="DH454" s="78">
        <v>102018.416173424</v>
      </c>
      <c r="DI454" s="77">
        <f t="shared" si="320"/>
        <v>1.8716224479638176E-10</v>
      </c>
      <c r="DJ454" s="77">
        <f t="shared" si="321"/>
        <v>1.8719303964017075E-10</v>
      </c>
      <c r="DK454" s="77">
        <f t="shared" si="322"/>
        <v>1.8719304168585755E-10</v>
      </c>
      <c r="DL454" s="77">
        <f t="shared" si="323"/>
        <v>1.8719304168599442E-10</v>
      </c>
      <c r="DN454" s="78">
        <v>3E-11</v>
      </c>
      <c r="DO454" s="78">
        <v>3.2779753035899999</v>
      </c>
      <c r="DP454" s="78">
        <v>27669.8624898571</v>
      </c>
      <c r="DQ454" s="77">
        <f t="shared" si="324"/>
        <v>2.375758105570264E-11</v>
      </c>
      <c r="DR454" s="77">
        <f t="shared" si="325"/>
        <v>2.3762269764329486E-11</v>
      </c>
      <c r="DS454" s="77">
        <f t="shared" si="326"/>
        <v>2.3762270076591754E-11</v>
      </c>
      <c r="DT454" s="77">
        <f t="shared" si="327"/>
        <v>2.3762270076612576E-11</v>
      </c>
      <c r="DV454" s="78"/>
      <c r="DW454" s="78"/>
      <c r="DX454" s="78"/>
      <c r="ED454" s="78"/>
      <c r="EE454" s="78"/>
      <c r="EF454" s="78"/>
      <c r="EL454" s="78"/>
      <c r="EM454" s="78"/>
      <c r="EN454" s="78"/>
      <c r="ET454" s="78"/>
      <c r="EU454" s="78"/>
      <c r="EV454" s="78"/>
    </row>
    <row r="455" spans="12:152" s="77" customFormat="1" ht="12.75">
      <c r="L455" s="78"/>
      <c r="N455" s="78">
        <v>1.63E-9</v>
      </c>
      <c r="O455" s="78">
        <v>3.3703205576199999</v>
      </c>
      <c r="P455" s="78">
        <v>76571.543755220104</v>
      </c>
      <c r="Q455" s="77">
        <f t="shared" si="304"/>
        <v>1.5932405395074647E-9</v>
      </c>
      <c r="R455" s="77">
        <f t="shared" si="305"/>
        <v>1.5929962910882239E-9</v>
      </c>
      <c r="S455" s="77">
        <f t="shared" si="306"/>
        <v>1.5929962747922451E-9</v>
      </c>
      <c r="T455" s="77">
        <f t="shared" si="307"/>
        <v>1.5929962747911657E-9</v>
      </c>
      <c r="V455" s="78">
        <v>1.5999999999999999E-10</v>
      </c>
      <c r="W455" s="78">
        <v>1.0066838714999999</v>
      </c>
      <c r="X455" s="78">
        <v>25138.7275326044</v>
      </c>
      <c r="Y455" s="77">
        <f t="shared" si="308"/>
        <v>1.5828026570505162E-10</v>
      </c>
      <c r="Z455" s="77">
        <f t="shared" si="309"/>
        <v>1.5827482014702882E-10</v>
      </c>
      <c r="AA455" s="77">
        <f t="shared" si="310"/>
        <v>1.582748197840156E-10</v>
      </c>
      <c r="AB455" s="77">
        <f t="shared" si="311"/>
        <v>1.5827481978399161E-10</v>
      </c>
      <c r="AD455" s="78"/>
      <c r="AE455" s="78"/>
      <c r="AF455" s="78"/>
      <c r="AL455" s="78"/>
      <c r="AM455" s="78"/>
      <c r="AN455" s="78"/>
      <c r="AT455" s="78"/>
      <c r="AU455" s="78"/>
      <c r="AV455" s="78"/>
      <c r="BB455" s="78"/>
      <c r="BC455" s="78"/>
      <c r="BD455" s="78"/>
      <c r="BJ455" s="78">
        <v>4.0999999999999998E-10</v>
      </c>
      <c r="BK455" s="78">
        <v>2.99128318097</v>
      </c>
      <c r="BL455" s="78">
        <v>26190.995915792701</v>
      </c>
      <c r="BM455" s="77">
        <f t="shared" si="312"/>
        <v>-2.690693900061472E-10</v>
      </c>
      <c r="BN455" s="77">
        <f t="shared" si="313"/>
        <v>-2.6899442138102033E-10</v>
      </c>
      <c r="BO455" s="77">
        <f t="shared" si="314"/>
        <v>-2.6899441638684087E-10</v>
      </c>
      <c r="BP455" s="77">
        <f t="shared" si="315"/>
        <v>-2.6899441638651553E-10</v>
      </c>
      <c r="BR455" s="78">
        <v>3E-11</v>
      </c>
      <c r="BS455" s="78">
        <v>2.0039051134400001</v>
      </c>
      <c r="BT455" s="78">
        <v>25984.8103673556</v>
      </c>
      <c r="BU455" s="77">
        <f t="shared" si="316"/>
        <v>-2.2962587667424731E-11</v>
      </c>
      <c r="BV455" s="77">
        <f t="shared" si="317"/>
        <v>-2.2957945778301493E-11</v>
      </c>
      <c r="BW455" s="77">
        <f t="shared" si="318"/>
        <v>-2.2957945469061685E-11</v>
      </c>
      <c r="BX455" s="77">
        <f t="shared" si="319"/>
        <v>-2.2957945469041377E-11</v>
      </c>
      <c r="BZ455" s="78"/>
      <c r="CA455" s="78"/>
      <c r="CB455" s="78"/>
      <c r="CH455" s="78"/>
      <c r="CI455" s="78"/>
      <c r="CJ455" s="78"/>
      <c r="CP455" s="78"/>
      <c r="CQ455" s="78"/>
      <c r="CR455" s="78"/>
      <c r="CX455" s="78"/>
      <c r="CY455" s="78"/>
      <c r="CZ455" s="78"/>
      <c r="DF455" s="78">
        <v>1.8999999999999999E-10</v>
      </c>
      <c r="DG455" s="78">
        <v>5.6714821019799997</v>
      </c>
      <c r="DH455" s="78">
        <v>54509.002676020398</v>
      </c>
      <c r="DI455" s="77">
        <f t="shared" si="320"/>
        <v>6.0280298735850259E-11</v>
      </c>
      <c r="DJ455" s="77">
        <f t="shared" si="321"/>
        <v>6.0189423994854321E-11</v>
      </c>
      <c r="DK455" s="77">
        <f t="shared" si="322"/>
        <v>6.0189417941191363E-11</v>
      </c>
      <c r="DL455" s="77">
        <f t="shared" si="323"/>
        <v>6.0189417940791847E-11</v>
      </c>
      <c r="DN455" s="78">
        <v>3.9999999999999998E-11</v>
      </c>
      <c r="DO455" s="78">
        <v>6.2079518177099997</v>
      </c>
      <c r="DP455" s="78">
        <v>3340.6124266997999</v>
      </c>
      <c r="DQ455" s="77">
        <f t="shared" si="324"/>
        <v>3.8736098450035583E-11</v>
      </c>
      <c r="DR455" s="77">
        <f t="shared" si="325"/>
        <v>3.8736406744432714E-11</v>
      </c>
      <c r="DS455" s="77">
        <f t="shared" si="326"/>
        <v>3.8736406764966963E-11</v>
      </c>
      <c r="DT455" s="77">
        <f t="shared" si="327"/>
        <v>3.8736406764968307E-11</v>
      </c>
      <c r="DV455" s="78"/>
      <c r="DW455" s="78"/>
      <c r="DX455" s="78"/>
      <c r="ED455" s="78"/>
      <c r="EE455" s="78"/>
      <c r="EF455" s="78"/>
      <c r="EL455" s="78"/>
      <c r="EM455" s="78"/>
      <c r="EN455" s="78"/>
      <c r="ET455" s="78"/>
      <c r="EU455" s="78"/>
      <c r="EV455" s="78"/>
    </row>
    <row r="456" spans="12:152" s="77" customFormat="1" ht="12.75">
      <c r="L456" s="78"/>
      <c r="N456" s="78">
        <v>1.5E-9</v>
      </c>
      <c r="O456" s="78">
        <v>1.7996785098800001</v>
      </c>
      <c r="P456" s="78">
        <v>3.9321532631</v>
      </c>
      <c r="Q456" s="77">
        <f t="shared" si="304"/>
        <v>-3.0840485352810821E-10</v>
      </c>
      <c r="R456" s="77">
        <f t="shared" si="305"/>
        <v>-3.0840480012522979E-10</v>
      </c>
      <c r="S456" s="77">
        <f t="shared" si="306"/>
        <v>-3.0840480012167271E-10</v>
      </c>
      <c r="T456" s="77">
        <f t="shared" si="307"/>
        <v>-3.0840480012167239E-10</v>
      </c>
      <c r="V456" s="78">
        <v>1.5999999999999999E-10</v>
      </c>
      <c r="W456" s="78">
        <v>5.7641950441800001</v>
      </c>
      <c r="X456" s="78">
        <v>14.227094001599999</v>
      </c>
      <c r="Y456" s="77">
        <f t="shared" si="308"/>
        <v>1.3224552045319849E-10</v>
      </c>
      <c r="Z456" s="77">
        <f t="shared" si="309"/>
        <v>1.3224550859882104E-10</v>
      </c>
      <c r="AA456" s="77">
        <f t="shared" si="310"/>
        <v>1.3224550859803145E-10</v>
      </c>
      <c r="AB456" s="77">
        <f t="shared" si="311"/>
        <v>1.3224550859803137E-10</v>
      </c>
      <c r="AD456" s="78"/>
      <c r="AE456" s="78"/>
      <c r="AF456" s="78"/>
      <c r="AL456" s="78"/>
      <c r="AM456" s="78"/>
      <c r="AN456" s="78"/>
      <c r="AT456" s="78"/>
      <c r="AU456" s="78"/>
      <c r="AV456" s="78"/>
      <c r="BB456" s="78"/>
      <c r="BC456" s="78"/>
      <c r="BD456" s="78"/>
      <c r="BJ456" s="78">
        <v>4.3999999999999998E-10</v>
      </c>
      <c r="BK456" s="78">
        <v>1.1168523182700001</v>
      </c>
      <c r="BL456" s="78">
        <v>26404.295011230799</v>
      </c>
      <c r="BM456" s="77">
        <f t="shared" si="312"/>
        <v>3.1574999618015833E-10</v>
      </c>
      <c r="BN456" s="77">
        <f t="shared" si="313"/>
        <v>3.1567512950588672E-10</v>
      </c>
      <c r="BO456" s="77">
        <f t="shared" si="314"/>
        <v>3.1567512451839574E-10</v>
      </c>
      <c r="BP456" s="77">
        <f t="shared" si="315"/>
        <v>3.1567512451806471E-10</v>
      </c>
      <c r="BR456" s="78">
        <v>3E-11</v>
      </c>
      <c r="BS456" s="78">
        <v>3.5845123152</v>
      </c>
      <c r="BT456" s="78">
        <v>19406.6782881746</v>
      </c>
      <c r="BU456" s="77">
        <f t="shared" si="316"/>
        <v>-2.8235565418240373E-11</v>
      </c>
      <c r="BV456" s="77">
        <f t="shared" si="317"/>
        <v>-2.8233744968259302E-11</v>
      </c>
      <c r="BW456" s="77">
        <f t="shared" si="318"/>
        <v>-2.8233744846969004E-11</v>
      </c>
      <c r="BX456" s="77">
        <f t="shared" si="319"/>
        <v>-2.8233744846961078E-11</v>
      </c>
      <c r="BZ456" s="78"/>
      <c r="CA456" s="78"/>
      <c r="CB456" s="78"/>
      <c r="CH456" s="78"/>
      <c r="CI456" s="78"/>
      <c r="CJ456" s="78"/>
      <c r="CP456" s="78"/>
      <c r="CQ456" s="78"/>
      <c r="CR456" s="78"/>
      <c r="CX456" s="78"/>
      <c r="CY456" s="78"/>
      <c r="CZ456" s="78"/>
      <c r="DF456" s="78">
        <v>1.8E-10</v>
      </c>
      <c r="DG456" s="78">
        <v>1.90051892916</v>
      </c>
      <c r="DH456" s="78">
        <v>52325.369480282898</v>
      </c>
      <c r="DI456" s="77">
        <f t="shared" si="320"/>
        <v>1.247324289407157E-10</v>
      </c>
      <c r="DJ456" s="77">
        <f t="shared" si="321"/>
        <v>1.2479523879667812E-10</v>
      </c>
      <c r="DK456" s="77">
        <f t="shared" si="322"/>
        <v>1.2479524297945456E-10</v>
      </c>
      <c r="DL456" s="77">
        <f t="shared" si="323"/>
        <v>1.2479524297973477E-10</v>
      </c>
      <c r="DN456" s="78">
        <v>3E-11</v>
      </c>
      <c r="DO456" s="78">
        <v>2.86818821459</v>
      </c>
      <c r="DP456" s="78">
        <v>79330.204901912497</v>
      </c>
      <c r="DQ456" s="77">
        <f t="shared" si="324"/>
        <v>-2.8637443541802708E-11</v>
      </c>
      <c r="DR456" s="77">
        <f t="shared" si="325"/>
        <v>-2.863087550404744E-11</v>
      </c>
      <c r="DS456" s="77">
        <f t="shared" si="326"/>
        <v>-2.8630875066037425E-11</v>
      </c>
      <c r="DT456" s="77">
        <f t="shared" si="327"/>
        <v>-2.8630875066008399E-11</v>
      </c>
      <c r="DV456" s="78"/>
      <c r="DW456" s="78"/>
      <c r="DX456" s="78"/>
      <c r="ED456" s="78"/>
      <c r="EE456" s="78"/>
      <c r="EF456" s="78"/>
      <c r="EL456" s="78"/>
      <c r="EM456" s="78"/>
      <c r="EN456" s="78"/>
      <c r="ET456" s="78"/>
      <c r="EU456" s="78"/>
      <c r="EV456" s="78"/>
    </row>
    <row r="457" spans="12:152" s="77" customFormat="1" ht="12.75">
      <c r="L457" s="78"/>
      <c r="N457" s="78">
        <v>1.5900000000000001E-9</v>
      </c>
      <c r="O457" s="78">
        <v>4.9036016347000002</v>
      </c>
      <c r="P457" s="78">
        <v>104355.493901654</v>
      </c>
      <c r="Q457" s="77">
        <f t="shared" si="304"/>
        <v>-5.6367410351989726E-10</v>
      </c>
      <c r="R457" s="77">
        <f t="shared" si="305"/>
        <v>-5.651092308214099E-10</v>
      </c>
      <c r="S457" s="77">
        <f t="shared" si="306"/>
        <v>-5.651093263976262E-10</v>
      </c>
      <c r="T457" s="77">
        <f t="shared" si="307"/>
        <v>-5.6510932640387772E-10</v>
      </c>
      <c r="V457" s="78">
        <v>2.1E-10</v>
      </c>
      <c r="W457" s="78">
        <v>6.1651198709099999</v>
      </c>
      <c r="X457" s="78">
        <v>52169.1777242483</v>
      </c>
      <c r="Y457" s="77">
        <f t="shared" si="308"/>
        <v>1.9745803281731678E-10</v>
      </c>
      <c r="Z457" s="77">
        <f t="shared" si="309"/>
        <v>1.9742350654613881E-10</v>
      </c>
      <c r="AA457" s="77">
        <f t="shared" si="310"/>
        <v>1.9742350424481437E-10</v>
      </c>
      <c r="AB457" s="77">
        <f t="shared" si="311"/>
        <v>1.9742350424466385E-10</v>
      </c>
      <c r="AD457" s="78"/>
      <c r="AE457" s="78"/>
      <c r="AF457" s="78"/>
      <c r="AL457" s="78"/>
      <c r="AM457" s="78"/>
      <c r="AN457" s="78"/>
      <c r="AT457" s="78"/>
      <c r="AU457" s="78"/>
      <c r="AV457" s="78"/>
      <c r="BB457" s="78"/>
      <c r="BC457" s="78"/>
      <c r="BD457" s="78"/>
      <c r="BJ457" s="78">
        <v>4.5E-10</v>
      </c>
      <c r="BK457" s="78">
        <v>4.61987657347</v>
      </c>
      <c r="BL457" s="78">
        <v>132658.272812057</v>
      </c>
      <c r="BM457" s="77">
        <f t="shared" si="312"/>
        <v>-2.1309395333191042E-10</v>
      </c>
      <c r="BN457" s="77">
        <f t="shared" si="313"/>
        <v>-2.1358023573897071E-10</v>
      </c>
      <c r="BO457" s="77">
        <f t="shared" si="314"/>
        <v>-2.1358026811944796E-10</v>
      </c>
      <c r="BP457" s="77">
        <f t="shared" si="315"/>
        <v>-2.1358026812160938E-10</v>
      </c>
      <c r="BR457" s="78">
        <v>3E-11</v>
      </c>
      <c r="BS457" s="78">
        <v>5.5886559158300004</v>
      </c>
      <c r="BT457" s="78">
        <v>52381.991831585503</v>
      </c>
      <c r="BU457" s="77">
        <f t="shared" si="316"/>
        <v>-1.5243225578983578E-11</v>
      </c>
      <c r="BV457" s="77">
        <f t="shared" si="317"/>
        <v>-1.5255745870383358E-11</v>
      </c>
      <c r="BW457" s="77">
        <f t="shared" si="318"/>
        <v>-1.5255746704239525E-11</v>
      </c>
      <c r="BX457" s="77">
        <f t="shared" si="319"/>
        <v>-1.5255746704293854E-11</v>
      </c>
      <c r="BZ457" s="78"/>
      <c r="CA457" s="78"/>
      <c r="CB457" s="78"/>
      <c r="CH457" s="78"/>
      <c r="CI457" s="78"/>
      <c r="CJ457" s="78"/>
      <c r="CP457" s="78"/>
      <c r="CQ457" s="78"/>
      <c r="CR457" s="78"/>
      <c r="CX457" s="78"/>
      <c r="CY457" s="78"/>
      <c r="CZ457" s="78"/>
      <c r="DF457" s="78">
        <v>1.8999999999999999E-10</v>
      </c>
      <c r="DG457" s="78">
        <v>4.2736475189699998</v>
      </c>
      <c r="DH457" s="78">
        <v>122444.98726584599</v>
      </c>
      <c r="DI457" s="77">
        <f t="shared" si="320"/>
        <v>-1.3088098266298131E-10</v>
      </c>
      <c r="DJ457" s="77">
        <f t="shared" si="321"/>
        <v>-1.310369252468294E-10</v>
      </c>
      <c r="DK457" s="77">
        <f t="shared" si="322"/>
        <v>-1.3103693562854613E-10</v>
      </c>
      <c r="DL457" s="77">
        <f t="shared" si="323"/>
        <v>-1.3103693562923434E-10</v>
      </c>
      <c r="DN457" s="78">
        <v>3E-11</v>
      </c>
      <c r="DO457" s="78">
        <v>5.4224545315799997</v>
      </c>
      <c r="DP457" s="78">
        <v>36109.740421673603</v>
      </c>
      <c r="DQ457" s="77">
        <f t="shared" si="324"/>
        <v>2.999787857499801E-11</v>
      </c>
      <c r="DR457" s="77">
        <f t="shared" si="325"/>
        <v>2.9997757714200799E-11</v>
      </c>
      <c r="DS457" s="77">
        <f t="shared" si="326"/>
        <v>2.9997757706038756E-11</v>
      </c>
      <c r="DT457" s="77">
        <f t="shared" si="327"/>
        <v>2.9997757706038213E-11</v>
      </c>
      <c r="DV457" s="78"/>
      <c r="DW457" s="78"/>
      <c r="DX457" s="78"/>
      <c r="ED457" s="78"/>
      <c r="EE457" s="78"/>
      <c r="EF457" s="78"/>
      <c r="EL457" s="78"/>
      <c r="EM457" s="78"/>
      <c r="EN457" s="78"/>
      <c r="ET457" s="78"/>
      <c r="EU457" s="78"/>
      <c r="EV457" s="78"/>
    </row>
    <row r="458" spans="12:152" s="77" customFormat="1" ht="12.75">
      <c r="L458" s="78"/>
      <c r="N458" s="78">
        <v>1.49E-9</v>
      </c>
      <c r="O458" s="78">
        <v>4.2024234425799998</v>
      </c>
      <c r="P458" s="78">
        <v>52492.1981528049</v>
      </c>
      <c r="Q458" s="77">
        <f t="shared" si="304"/>
        <v>-8.5519249299425955E-10</v>
      </c>
      <c r="R458" s="77">
        <f t="shared" si="305"/>
        <v>-8.5459983935365217E-10</v>
      </c>
      <c r="S458" s="77">
        <f t="shared" si="306"/>
        <v>-8.5459979987031665E-10</v>
      </c>
      <c r="T458" s="77">
        <f t="shared" si="307"/>
        <v>-8.545997998677496E-10</v>
      </c>
      <c r="V458" s="78">
        <v>1.5999999999999999E-10</v>
      </c>
      <c r="W458" s="78">
        <v>0.82798074393999999</v>
      </c>
      <c r="X458" s="78">
        <v>96357.0841242725</v>
      </c>
      <c r="Y458" s="77">
        <f t="shared" si="308"/>
        <v>1.2835006953702466E-10</v>
      </c>
      <c r="Z458" s="77">
        <f t="shared" si="309"/>
        <v>1.2843518174843072E-10</v>
      </c>
      <c r="AA458" s="77">
        <f t="shared" si="310"/>
        <v>1.2843518741434624E-10</v>
      </c>
      <c r="AB458" s="77">
        <f t="shared" si="311"/>
        <v>1.2843518741471503E-10</v>
      </c>
      <c r="AD458" s="78"/>
      <c r="AE458" s="78"/>
      <c r="AF458" s="78"/>
      <c r="AL458" s="78"/>
      <c r="AM458" s="78"/>
      <c r="AN458" s="78"/>
      <c r="AT458" s="78"/>
      <c r="AU458" s="78"/>
      <c r="AV458" s="78"/>
      <c r="BB458" s="78"/>
      <c r="BC458" s="78"/>
      <c r="BD458" s="78"/>
      <c r="BJ458" s="78">
        <v>3.7000000000000001E-10</v>
      </c>
      <c r="BK458" s="78">
        <v>0.21788276252</v>
      </c>
      <c r="BL458" s="78">
        <v>166740.70439565601</v>
      </c>
      <c r="BM458" s="77">
        <f t="shared" si="312"/>
        <v>2.9232358954869604E-10</v>
      </c>
      <c r="BN458" s="77">
        <f t="shared" si="313"/>
        <v>2.9197334233993939E-10</v>
      </c>
      <c r="BO458" s="77">
        <f t="shared" si="314"/>
        <v>2.9197331898686808E-10</v>
      </c>
      <c r="BP458" s="77">
        <f t="shared" si="315"/>
        <v>2.9197331898531784E-10</v>
      </c>
      <c r="BR458" s="78">
        <v>3E-11</v>
      </c>
      <c r="BS458" s="78">
        <v>5.4983986003099998</v>
      </c>
      <c r="BT458" s="78">
        <v>78786.286842816306</v>
      </c>
      <c r="BU458" s="77">
        <f t="shared" si="316"/>
        <v>-1.7700277646164772E-11</v>
      </c>
      <c r="BV458" s="77">
        <f t="shared" si="317"/>
        <v>-1.7682617415049584E-11</v>
      </c>
      <c r="BW458" s="77">
        <f t="shared" si="318"/>
        <v>-1.7682616238390769E-11</v>
      </c>
      <c r="BX458" s="77">
        <f t="shared" si="319"/>
        <v>-1.7682616238312245E-11</v>
      </c>
      <c r="BZ458" s="78"/>
      <c r="CA458" s="78"/>
      <c r="CB458" s="78"/>
      <c r="CH458" s="78"/>
      <c r="CI458" s="78"/>
      <c r="CJ458" s="78"/>
      <c r="CP458" s="78"/>
      <c r="CQ458" s="78"/>
      <c r="CR458" s="78"/>
      <c r="CX458" s="78"/>
      <c r="CY458" s="78"/>
      <c r="CZ458" s="78"/>
      <c r="DF458" s="78">
        <v>1.8E-10</v>
      </c>
      <c r="DG458" s="78">
        <v>2.4567588895700001</v>
      </c>
      <c r="DH458" s="78">
        <v>104358.726113297</v>
      </c>
      <c r="DI458" s="77">
        <f t="shared" si="320"/>
        <v>-5.567052355337449E-11</v>
      </c>
      <c r="DJ458" s="77">
        <f t="shared" si="321"/>
        <v>-5.5505228978686699E-11</v>
      </c>
      <c r="DK458" s="77">
        <f t="shared" si="322"/>
        <v>-5.5505217966709764E-11</v>
      </c>
      <c r="DL458" s="77">
        <f t="shared" si="323"/>
        <v>-5.5505217965970038E-11</v>
      </c>
      <c r="DN458" s="78">
        <v>3E-11</v>
      </c>
      <c r="DO458" s="78">
        <v>1.1123801800199999</v>
      </c>
      <c r="DP458" s="78">
        <v>2125.8774073792001</v>
      </c>
      <c r="DQ458" s="77">
        <f t="shared" si="324"/>
        <v>-9.4618255223540626E-12</v>
      </c>
      <c r="DR458" s="77">
        <f t="shared" si="325"/>
        <v>-9.4612655956588681E-12</v>
      </c>
      <c r="DS458" s="77">
        <f t="shared" si="326"/>
        <v>-9.4612655583620617E-12</v>
      </c>
      <c r="DT458" s="77">
        <f t="shared" si="327"/>
        <v>-9.461265558359585E-12</v>
      </c>
      <c r="DV458" s="78"/>
      <c r="DW458" s="78"/>
      <c r="DX458" s="78"/>
      <c r="ED458" s="78"/>
      <c r="EE458" s="78"/>
      <c r="EF458" s="78"/>
      <c r="EL458" s="78"/>
      <c r="EM458" s="78"/>
      <c r="EN458" s="78"/>
      <c r="ET458" s="78"/>
      <c r="EU458" s="78"/>
      <c r="EV458" s="78"/>
    </row>
    <row r="459" spans="12:152" s="77" customFormat="1" ht="12.75">
      <c r="L459" s="78"/>
      <c r="N459" s="78">
        <v>1.4599999999999999E-9</v>
      </c>
      <c r="O459" s="78">
        <v>1.31203861446</v>
      </c>
      <c r="P459" s="78">
        <v>26198.1094627936</v>
      </c>
      <c r="Q459" s="77">
        <f t="shared" si="304"/>
        <v>1.2307718495402003E-9</v>
      </c>
      <c r="R459" s="77">
        <f t="shared" si="305"/>
        <v>1.2309621684339943E-9</v>
      </c>
      <c r="S459" s="77">
        <f t="shared" si="306"/>
        <v>1.2309621811087048E-9</v>
      </c>
      <c r="T459" s="77">
        <f t="shared" si="307"/>
        <v>1.2309621811095303E-9</v>
      </c>
      <c r="V459" s="78">
        <v>1.5999999999999999E-10</v>
      </c>
      <c r="W459" s="78">
        <v>3.7539909325699998</v>
      </c>
      <c r="X459" s="78">
        <v>159.30173479219999</v>
      </c>
      <c r="Y459" s="77">
        <f t="shared" si="308"/>
        <v>-1.5416650635388685E-10</v>
      </c>
      <c r="Z459" s="77">
        <f t="shared" si="309"/>
        <v>-1.5416644325989637E-10</v>
      </c>
      <c r="AA459" s="77">
        <f t="shared" si="310"/>
        <v>-1.5416644325569369E-10</v>
      </c>
      <c r="AB459" s="77">
        <f t="shared" si="311"/>
        <v>-1.5416644325569344E-10</v>
      </c>
      <c r="AD459" s="78"/>
      <c r="AE459" s="78"/>
      <c r="AF459" s="78"/>
      <c r="AL459" s="78"/>
      <c r="AM459" s="78"/>
      <c r="AN459" s="78"/>
      <c r="AT459" s="78"/>
      <c r="AU459" s="78"/>
      <c r="AV459" s="78"/>
      <c r="BB459" s="78"/>
      <c r="BC459" s="78"/>
      <c r="BD459" s="78"/>
      <c r="BJ459" s="78">
        <v>3.4000000000000001E-10</v>
      </c>
      <c r="BK459" s="78">
        <v>1.9422298006200001</v>
      </c>
      <c r="BL459" s="78">
        <v>203041.89308344101</v>
      </c>
      <c r="BM459" s="77">
        <f t="shared" si="312"/>
        <v>2.2393331460272826E-10</v>
      </c>
      <c r="BN459" s="77">
        <f t="shared" si="313"/>
        <v>2.2441350991224307E-10</v>
      </c>
      <c r="BO459" s="77">
        <f t="shared" si="314"/>
        <v>2.2441354187161404E-10</v>
      </c>
      <c r="BP459" s="77">
        <f t="shared" si="315"/>
        <v>2.2441354187376282E-10</v>
      </c>
      <c r="BR459" s="78">
        <v>3E-11</v>
      </c>
      <c r="BS459" s="78">
        <v>2.3525187780999999</v>
      </c>
      <c r="BT459" s="78">
        <v>50483.640613645999</v>
      </c>
      <c r="BU459" s="77">
        <f t="shared" si="316"/>
        <v>1.3673133167641067E-11</v>
      </c>
      <c r="BV459" s="77">
        <f t="shared" si="317"/>
        <v>1.3660659814677221E-11</v>
      </c>
      <c r="BW459" s="77">
        <f t="shared" si="318"/>
        <v>1.366065898372969E-11</v>
      </c>
      <c r="BX459" s="77">
        <f t="shared" si="319"/>
        <v>1.3660658983673515E-11</v>
      </c>
      <c r="BZ459" s="78"/>
      <c r="CA459" s="78"/>
      <c r="CB459" s="78"/>
      <c r="CH459" s="78"/>
      <c r="CI459" s="78"/>
      <c r="CJ459" s="78"/>
      <c r="CP459" s="78"/>
      <c r="CQ459" s="78"/>
      <c r="CR459" s="78"/>
      <c r="CX459" s="78"/>
      <c r="CY459" s="78"/>
      <c r="CZ459" s="78"/>
      <c r="DF459" s="78">
        <v>1.8E-10</v>
      </c>
      <c r="DG459" s="78">
        <v>1.05990359493</v>
      </c>
      <c r="DH459" s="78">
        <v>27780.0688110765</v>
      </c>
      <c r="DI459" s="77">
        <f t="shared" si="320"/>
        <v>-1.0185420862517652E-10</v>
      </c>
      <c r="DJ459" s="77">
        <f t="shared" si="321"/>
        <v>-1.0189234874905993E-10</v>
      </c>
      <c r="DK459" s="77">
        <f t="shared" si="322"/>
        <v>-1.018923512893452E-10</v>
      </c>
      <c r="DL459" s="77">
        <f t="shared" si="323"/>
        <v>-1.0189235128951389E-10</v>
      </c>
      <c r="DN459" s="78">
        <v>3E-11</v>
      </c>
      <c r="DO459" s="78">
        <v>4.7032574930099997</v>
      </c>
      <c r="DP459" s="78">
        <v>52595.290927023503</v>
      </c>
      <c r="DQ459" s="77">
        <f t="shared" si="324"/>
        <v>-1.5438376696283856E-11</v>
      </c>
      <c r="DR459" s="77">
        <f t="shared" si="325"/>
        <v>-1.5425858303061207E-11</v>
      </c>
      <c r="DS459" s="77">
        <f t="shared" si="326"/>
        <v>-1.5425857469091122E-11</v>
      </c>
      <c r="DT459" s="77">
        <f t="shared" si="327"/>
        <v>-1.5425857469035542E-11</v>
      </c>
      <c r="DV459" s="78"/>
      <c r="DW459" s="78"/>
      <c r="DX459" s="78"/>
      <c r="ED459" s="78"/>
      <c r="EE459" s="78"/>
      <c r="EF459" s="78"/>
      <c r="EL459" s="78"/>
      <c r="EM459" s="78"/>
      <c r="EN459" s="78"/>
      <c r="ET459" s="78"/>
      <c r="EU459" s="78"/>
      <c r="EV459" s="78"/>
    </row>
    <row r="460" spans="12:152" s="77" customFormat="1" ht="12.75">
      <c r="L460" s="78"/>
      <c r="N460" s="78">
        <v>1.62E-9</v>
      </c>
      <c r="O460" s="78">
        <v>2.2564025389500002</v>
      </c>
      <c r="P460" s="78">
        <v>55516.4187098482</v>
      </c>
      <c r="Q460" s="77">
        <f t="shared" si="304"/>
        <v>-1.1005160752438634E-9</v>
      </c>
      <c r="R460" s="77">
        <f t="shared" si="305"/>
        <v>-1.0999053323870407E-9</v>
      </c>
      <c r="S460" s="77">
        <f t="shared" si="306"/>
        <v>-1.0999052916958624E-9</v>
      </c>
      <c r="T460" s="77">
        <f t="shared" si="307"/>
        <v>-1.0999052916931582E-9</v>
      </c>
      <c r="V460" s="78">
        <v>1.7000000000000001E-10</v>
      </c>
      <c r="W460" s="78">
        <v>4.9569824854600002</v>
      </c>
      <c r="X460" s="78">
        <v>52225.802905052602</v>
      </c>
      <c r="Y460" s="77">
        <f t="shared" si="308"/>
        <v>-5.0020542743705185E-11</v>
      </c>
      <c r="Z460" s="77">
        <f t="shared" si="309"/>
        <v>-5.0099040980181446E-11</v>
      </c>
      <c r="AA460" s="77">
        <f t="shared" si="310"/>
        <v>-5.0099046208545918E-11</v>
      </c>
      <c r="AB460" s="77">
        <f t="shared" si="311"/>
        <v>-5.0099046208896811E-11</v>
      </c>
      <c r="AD460" s="78"/>
      <c r="AE460" s="78"/>
      <c r="AF460" s="78"/>
      <c r="AL460" s="78"/>
      <c r="AM460" s="78"/>
      <c r="AN460" s="78"/>
      <c r="AT460" s="78"/>
      <c r="AU460" s="78"/>
      <c r="AV460" s="78"/>
      <c r="BB460" s="78"/>
      <c r="BC460" s="78"/>
      <c r="BD460" s="78"/>
      <c r="BJ460" s="78">
        <v>4.5E-10</v>
      </c>
      <c r="BK460" s="78">
        <v>3.16157322891</v>
      </c>
      <c r="BL460" s="78">
        <v>104197.83375581101</v>
      </c>
      <c r="BM460" s="77">
        <f t="shared" si="312"/>
        <v>-4.2415940618339054E-10</v>
      </c>
      <c r="BN460" s="77">
        <f t="shared" si="313"/>
        <v>-4.2430409536035474E-10</v>
      </c>
      <c r="BO460" s="77">
        <f t="shared" si="314"/>
        <v>-4.2430410498493695E-10</v>
      </c>
      <c r="BP460" s="77">
        <f t="shared" si="315"/>
        <v>-4.2430410498558447E-10</v>
      </c>
      <c r="BR460" s="78">
        <v>3E-11</v>
      </c>
      <c r="BS460" s="78">
        <v>2.2363854587300001</v>
      </c>
      <c r="BT460" s="78">
        <v>417406.45026518701</v>
      </c>
      <c r="BU460" s="77">
        <f t="shared" si="316"/>
        <v>2.9825055745105488E-11</v>
      </c>
      <c r="BV460" s="77">
        <f t="shared" si="317"/>
        <v>2.9837326493340209E-11</v>
      </c>
      <c r="BW460" s="77">
        <f t="shared" si="318"/>
        <v>2.9837327295875699E-11</v>
      </c>
      <c r="BX460" s="77">
        <f t="shared" si="319"/>
        <v>2.9837327295928193E-11</v>
      </c>
      <c r="BZ460" s="78"/>
      <c r="CA460" s="78"/>
      <c r="CB460" s="78"/>
      <c r="CH460" s="78"/>
      <c r="CI460" s="78"/>
      <c r="CJ460" s="78"/>
      <c r="CP460" s="78"/>
      <c r="CQ460" s="78"/>
      <c r="CR460" s="78"/>
      <c r="CX460" s="78"/>
      <c r="CY460" s="78"/>
      <c r="CZ460" s="78"/>
      <c r="DF460" s="78">
        <v>1.8E-10</v>
      </c>
      <c r="DG460" s="78">
        <v>1.43297513339</v>
      </c>
      <c r="DH460" s="78">
        <v>53242.3017603384</v>
      </c>
      <c r="DI460" s="77">
        <f t="shared" si="320"/>
        <v>6.1080498764395236E-12</v>
      </c>
      <c r="DJ460" s="77">
        <f t="shared" si="321"/>
        <v>6.196662893489967E-12</v>
      </c>
      <c r="DK460" s="77">
        <f t="shared" si="322"/>
        <v>6.1966687959465482E-12</v>
      </c>
      <c r="DL460" s="77">
        <f t="shared" si="323"/>
        <v>6.1966687963351276E-12</v>
      </c>
      <c r="DN460" s="78">
        <v>3E-11</v>
      </c>
      <c r="DO460" s="78">
        <v>4.1429063948099998</v>
      </c>
      <c r="DP460" s="78">
        <v>25446.489579835201</v>
      </c>
      <c r="DQ460" s="77">
        <f t="shared" si="324"/>
        <v>8.5133469429272081E-12</v>
      </c>
      <c r="DR460" s="77">
        <f t="shared" si="325"/>
        <v>8.5201190652467959E-12</v>
      </c>
      <c r="DS460" s="77">
        <f t="shared" si="326"/>
        <v>8.5201195163213668E-12</v>
      </c>
      <c r="DT460" s="77">
        <f t="shared" si="327"/>
        <v>8.5201195163516171E-12</v>
      </c>
      <c r="DV460" s="78"/>
      <c r="DW460" s="78"/>
      <c r="DX460" s="78"/>
      <c r="ED460" s="78"/>
      <c r="EE460" s="78"/>
      <c r="EF460" s="78"/>
      <c r="EL460" s="78"/>
      <c r="EM460" s="78"/>
      <c r="EN460" s="78"/>
      <c r="ET460" s="78"/>
      <c r="EU460" s="78"/>
      <c r="EV460" s="78"/>
    </row>
    <row r="461" spans="12:152" s="77" customFormat="1" ht="12.75">
      <c r="L461" s="78"/>
      <c r="N461" s="78">
        <v>1.7800000000000001E-9</v>
      </c>
      <c r="O461" s="78">
        <v>1.8120507022500001</v>
      </c>
      <c r="P461" s="78">
        <v>26395.460762543698</v>
      </c>
      <c r="Q461" s="77">
        <f t="shared" si="304"/>
        <v>1.779386952390132E-9</v>
      </c>
      <c r="R461" s="77">
        <f t="shared" si="305"/>
        <v>1.7793754919512557E-9</v>
      </c>
      <c r="S461" s="77">
        <f t="shared" si="306"/>
        <v>1.779375491184343E-9</v>
      </c>
      <c r="T461" s="77">
        <f t="shared" si="307"/>
        <v>1.7793754911842919E-9</v>
      </c>
      <c r="V461" s="78">
        <v>1.7000000000000001E-10</v>
      </c>
      <c r="W461" s="78">
        <v>6.11461465994</v>
      </c>
      <c r="X461" s="78">
        <v>26198.1094627936</v>
      </c>
      <c r="Y461" s="77">
        <f t="shared" si="308"/>
        <v>1.0398225307360298E-10</v>
      </c>
      <c r="Z461" s="77">
        <f t="shared" si="309"/>
        <v>1.0394965257544786E-10</v>
      </c>
      <c r="AA461" s="77">
        <f t="shared" si="310"/>
        <v>1.0394965040372912E-10</v>
      </c>
      <c r="AB461" s="77">
        <f t="shared" si="311"/>
        <v>1.0394965040358766E-10</v>
      </c>
      <c r="AD461" s="78"/>
      <c r="AE461" s="78"/>
      <c r="AF461" s="78"/>
      <c r="AL461" s="78"/>
      <c r="AM461" s="78"/>
      <c r="AN461" s="78"/>
      <c r="AT461" s="78"/>
      <c r="AU461" s="78"/>
      <c r="AV461" s="78"/>
      <c r="BB461" s="78"/>
      <c r="BC461" s="78"/>
      <c r="BD461" s="78"/>
      <c r="BJ461" s="78">
        <v>4.6000000000000001E-10</v>
      </c>
      <c r="BK461" s="78">
        <v>4.4637282628100001</v>
      </c>
      <c r="BL461" s="78">
        <v>316.39186965660002</v>
      </c>
      <c r="BM461" s="77">
        <f t="shared" si="312"/>
        <v>-4.1771634813102848E-10</v>
      </c>
      <c r="BN461" s="77">
        <f t="shared" si="313"/>
        <v>-4.177157842180849E-10</v>
      </c>
      <c r="BO461" s="77">
        <f t="shared" si="314"/>
        <v>-4.1771578418052258E-10</v>
      </c>
      <c r="BP461" s="77">
        <f t="shared" si="315"/>
        <v>-4.1771578418052015E-10</v>
      </c>
      <c r="BR461" s="78">
        <v>3E-11</v>
      </c>
      <c r="BS461" s="78">
        <v>0.89820153238</v>
      </c>
      <c r="BT461" s="78">
        <v>182188.72380014299</v>
      </c>
      <c r="BU461" s="77">
        <f t="shared" si="316"/>
        <v>-2.0701589140061391E-11</v>
      </c>
      <c r="BV461" s="77">
        <f t="shared" si="317"/>
        <v>-2.0664961638079677E-11</v>
      </c>
      <c r="BW461" s="77">
        <f t="shared" si="318"/>
        <v>-2.0664959196370318E-11</v>
      </c>
      <c r="BX461" s="77">
        <f t="shared" si="319"/>
        <v>-2.0664959196207137E-11</v>
      </c>
      <c r="BZ461" s="78"/>
      <c r="CA461" s="78"/>
      <c r="CB461" s="78"/>
      <c r="CH461" s="78"/>
      <c r="CI461" s="78"/>
      <c r="CJ461" s="78"/>
      <c r="CP461" s="78"/>
      <c r="CQ461" s="78"/>
      <c r="CR461" s="78"/>
      <c r="CX461" s="78"/>
      <c r="CY461" s="78"/>
      <c r="CZ461" s="78"/>
      <c r="DF461" s="78">
        <v>2.1E-10</v>
      </c>
      <c r="DG461" s="78">
        <v>2.99876487527</v>
      </c>
      <c r="DH461" s="78">
        <v>26073.676047572499</v>
      </c>
      <c r="DI461" s="77">
        <f t="shared" si="320"/>
        <v>-2.0593962524620294E-10</v>
      </c>
      <c r="DJ461" s="77">
        <f t="shared" si="321"/>
        <v>-2.0592970585733906E-10</v>
      </c>
      <c r="DK461" s="77">
        <f t="shared" si="322"/>
        <v>-2.0592970519621056E-10</v>
      </c>
      <c r="DL461" s="77">
        <f t="shared" si="323"/>
        <v>-2.0592970519616729E-10</v>
      </c>
      <c r="DN461" s="78">
        <v>3E-11</v>
      </c>
      <c r="DO461" s="78">
        <v>4.11874155864</v>
      </c>
      <c r="DP461" s="78">
        <v>1478.8665740644001</v>
      </c>
      <c r="DQ461" s="77">
        <f t="shared" si="324"/>
        <v>-1.7709397639728784E-11</v>
      </c>
      <c r="DR461" s="77">
        <f t="shared" si="325"/>
        <v>-1.7709066324232964E-11</v>
      </c>
      <c r="DS461" s="77">
        <f t="shared" si="326"/>
        <v>-1.7709066302163998E-11</v>
      </c>
      <c r="DT461" s="77">
        <f t="shared" si="327"/>
        <v>-1.7709066302162535E-11</v>
      </c>
      <c r="DV461" s="78"/>
      <c r="DW461" s="78"/>
      <c r="DX461" s="78"/>
      <c r="ED461" s="78"/>
      <c r="EE461" s="78"/>
      <c r="EF461" s="78"/>
      <c r="EL461" s="78"/>
      <c r="EM461" s="78"/>
      <c r="EN461" s="78"/>
      <c r="ET461" s="78"/>
      <c r="EU461" s="78"/>
      <c r="EV461" s="78"/>
    </row>
    <row r="462" spans="12:152" s="77" customFormat="1" ht="12.75">
      <c r="L462" s="78"/>
      <c r="N462" s="78">
        <v>1.32E-9</v>
      </c>
      <c r="O462" s="78">
        <v>0.90685777763999997</v>
      </c>
      <c r="P462" s="78">
        <v>54294.570143526696</v>
      </c>
      <c r="Q462" s="77">
        <f t="shared" si="304"/>
        <v>1.4654862545349748E-10</v>
      </c>
      <c r="R462" s="77">
        <f t="shared" si="305"/>
        <v>1.4720756718102473E-10</v>
      </c>
      <c r="S462" s="77">
        <f t="shared" si="306"/>
        <v>1.4720761107177821E-10</v>
      </c>
      <c r="T462" s="77">
        <f t="shared" si="307"/>
        <v>1.4720761107468627E-10</v>
      </c>
      <c r="V462" s="78">
        <v>1.7000000000000001E-10</v>
      </c>
      <c r="W462" s="78">
        <v>6.1930256501100001</v>
      </c>
      <c r="X462" s="78">
        <v>204151.27163553401</v>
      </c>
      <c r="Y462" s="77">
        <f t="shared" si="308"/>
        <v>8.4818290220397911E-11</v>
      </c>
      <c r="Z462" s="77">
        <f t="shared" si="309"/>
        <v>8.4539871525972004E-11</v>
      </c>
      <c r="AA462" s="77">
        <f t="shared" si="310"/>
        <v>8.4539852970486479E-11</v>
      </c>
      <c r="AB462" s="77">
        <f t="shared" si="311"/>
        <v>8.4539852969279222E-11</v>
      </c>
      <c r="AD462" s="78"/>
      <c r="AE462" s="78"/>
      <c r="AF462" s="78"/>
      <c r="AL462" s="78"/>
      <c r="AM462" s="78"/>
      <c r="AN462" s="78"/>
      <c r="AT462" s="78"/>
      <c r="AU462" s="78"/>
      <c r="AV462" s="78"/>
      <c r="BB462" s="78"/>
      <c r="BC462" s="78"/>
      <c r="BD462" s="78"/>
      <c r="BJ462" s="78">
        <v>3.9E-10</v>
      </c>
      <c r="BK462" s="78">
        <v>2.02681719442</v>
      </c>
      <c r="BL462" s="78">
        <v>136722.591557862</v>
      </c>
      <c r="BM462" s="77">
        <f t="shared" si="312"/>
        <v>-1.8304086691137291E-10</v>
      </c>
      <c r="BN462" s="77">
        <f t="shared" si="313"/>
        <v>-1.8347632992837757E-10</v>
      </c>
      <c r="BO462" s="77">
        <f t="shared" si="314"/>
        <v>-1.8347635892471425E-10</v>
      </c>
      <c r="BP462" s="77">
        <f t="shared" si="315"/>
        <v>-1.8347635892667051E-10</v>
      </c>
      <c r="BR462" s="78">
        <v>3E-11</v>
      </c>
      <c r="BS462" s="78">
        <v>2.1865955528800001</v>
      </c>
      <c r="BT462" s="78">
        <v>196137.07343260999</v>
      </c>
      <c r="BU462" s="77">
        <f t="shared" si="316"/>
        <v>-3.3093698723353826E-12</v>
      </c>
      <c r="BV462" s="77">
        <f t="shared" si="317"/>
        <v>-3.2552585884565411E-12</v>
      </c>
      <c r="BW462" s="77">
        <f t="shared" si="318"/>
        <v>-3.2552549837524315E-12</v>
      </c>
      <c r="BX462" s="77">
        <f t="shared" si="319"/>
        <v>-3.2552549835150989E-12</v>
      </c>
      <c r="BZ462" s="78"/>
      <c r="CA462" s="78"/>
      <c r="CB462" s="78"/>
      <c r="CH462" s="78"/>
      <c r="CI462" s="78"/>
      <c r="CJ462" s="78"/>
      <c r="CP462" s="78"/>
      <c r="CQ462" s="78"/>
      <c r="CR462" s="78"/>
      <c r="CX462" s="78"/>
      <c r="CY462" s="78"/>
      <c r="CZ462" s="78"/>
      <c r="DF462" s="78">
        <v>2.3000000000000001E-10</v>
      </c>
      <c r="DG462" s="78">
        <v>1.8638968635499999</v>
      </c>
      <c r="DH462" s="78">
        <v>116783.65521669399</v>
      </c>
      <c r="DI462" s="77">
        <f t="shared" si="320"/>
        <v>1.2485950427442832E-11</v>
      </c>
      <c r="DJ462" s="77">
        <f t="shared" si="321"/>
        <v>1.2734079814930596E-11</v>
      </c>
      <c r="DK462" s="77">
        <f t="shared" si="322"/>
        <v>1.2734096342306036E-11</v>
      </c>
      <c r="DL462" s="77">
        <f t="shared" si="323"/>
        <v>1.2734096343402568E-11</v>
      </c>
      <c r="DN462" s="78">
        <v>3E-11</v>
      </c>
      <c r="DO462" s="78">
        <v>4.4172788046899996</v>
      </c>
      <c r="DP462" s="78">
        <v>128220.75860368399</v>
      </c>
      <c r="DQ462" s="77">
        <f t="shared" si="324"/>
        <v>-2.8219348396513834E-11</v>
      </c>
      <c r="DR462" s="77">
        <f t="shared" si="325"/>
        <v>-2.8231406774621708E-11</v>
      </c>
      <c r="DS462" s="77">
        <f t="shared" si="326"/>
        <v>-2.823140757650642E-11</v>
      </c>
      <c r="DT462" s="77">
        <f t="shared" si="327"/>
        <v>-2.8231407576559492E-11</v>
      </c>
      <c r="DV462" s="78"/>
      <c r="DW462" s="78"/>
      <c r="DX462" s="78"/>
      <c r="ED462" s="78"/>
      <c r="EE462" s="78"/>
      <c r="EF462" s="78"/>
      <c r="EL462" s="78"/>
      <c r="EM462" s="78"/>
      <c r="EN462" s="78"/>
      <c r="ET462" s="78"/>
      <c r="EU462" s="78"/>
      <c r="EV462" s="78"/>
    </row>
    <row r="463" spans="12:152" s="77" customFormat="1" ht="12.75">
      <c r="L463" s="78"/>
      <c r="N463" s="78">
        <v>1.4200000000000001E-9</v>
      </c>
      <c r="O463" s="78">
        <v>1.7064194079799999</v>
      </c>
      <c r="P463" s="78">
        <v>92741.060607922496</v>
      </c>
      <c r="Q463" s="77">
        <f t="shared" si="304"/>
        <v>-1.2945179695597793E-9</v>
      </c>
      <c r="R463" s="77">
        <f t="shared" si="305"/>
        <v>-1.2940167312856113E-9</v>
      </c>
      <c r="S463" s="77">
        <f t="shared" si="306"/>
        <v>-1.2940166978664446E-9</v>
      </c>
      <c r="T463" s="77">
        <f t="shared" si="307"/>
        <v>-1.2940166978642507E-9</v>
      </c>
      <c r="V463" s="78">
        <v>1.7000000000000001E-10</v>
      </c>
      <c r="W463" s="78">
        <v>5.3457335809900002</v>
      </c>
      <c r="X463" s="78">
        <v>78731.674415076996</v>
      </c>
      <c r="Y463" s="77">
        <f t="shared" si="308"/>
        <v>-1.1970339221837238E-10</v>
      </c>
      <c r="Z463" s="77">
        <f t="shared" si="309"/>
        <v>-1.1961543440146744E-10</v>
      </c>
      <c r="AA463" s="77">
        <f t="shared" si="310"/>
        <v>-1.1961542854049343E-10</v>
      </c>
      <c r="AB463" s="77">
        <f t="shared" si="311"/>
        <v>-1.1961542854010889E-10</v>
      </c>
      <c r="AD463" s="78"/>
      <c r="AE463" s="78"/>
      <c r="AF463" s="78"/>
      <c r="AL463" s="78"/>
      <c r="AM463" s="78"/>
      <c r="AN463" s="78"/>
      <c r="AT463" s="78"/>
      <c r="AU463" s="78"/>
      <c r="AV463" s="78"/>
      <c r="BB463" s="78"/>
      <c r="BC463" s="78"/>
      <c r="BD463" s="78"/>
      <c r="BJ463" s="78">
        <v>3.4000000000000001E-10</v>
      </c>
      <c r="BK463" s="78">
        <v>1.3419164645399999</v>
      </c>
      <c r="BL463" s="78">
        <v>467.96499035440002</v>
      </c>
      <c r="BM463" s="77">
        <f t="shared" si="312"/>
        <v>1.0632203326761649E-10</v>
      </c>
      <c r="BN463" s="77">
        <f t="shared" si="313"/>
        <v>1.0632063506937614E-10</v>
      </c>
      <c r="BO463" s="77">
        <f t="shared" si="314"/>
        <v>1.063206349762423E-10</v>
      </c>
      <c r="BP463" s="77">
        <f t="shared" si="315"/>
        <v>1.0632063497623613E-10</v>
      </c>
      <c r="BR463" s="78">
        <v>3E-11</v>
      </c>
      <c r="BS463" s="78">
        <v>1.23213629886</v>
      </c>
      <c r="BT463" s="78">
        <v>183570.921732627</v>
      </c>
      <c r="BU463" s="77">
        <f t="shared" si="316"/>
        <v>8.4351557581067454E-12</v>
      </c>
      <c r="BV463" s="77">
        <f t="shared" si="317"/>
        <v>8.484038451952312E-12</v>
      </c>
      <c r="BW463" s="77">
        <f t="shared" si="318"/>
        <v>8.4840417072100871E-12</v>
      </c>
      <c r="BX463" s="77">
        <f t="shared" si="319"/>
        <v>8.4840417074259974E-12</v>
      </c>
      <c r="BZ463" s="78"/>
      <c r="CA463" s="78"/>
      <c r="CB463" s="78"/>
      <c r="CH463" s="78"/>
      <c r="CI463" s="78"/>
      <c r="CJ463" s="78"/>
      <c r="CP463" s="78"/>
      <c r="CQ463" s="78"/>
      <c r="CR463" s="78"/>
      <c r="CX463" s="78"/>
      <c r="CY463" s="78"/>
      <c r="CZ463" s="78"/>
      <c r="DF463" s="78">
        <v>1.8E-10</v>
      </c>
      <c r="DG463" s="78">
        <v>4.8715283103299996</v>
      </c>
      <c r="DH463" s="78">
        <v>170049.17029103599</v>
      </c>
      <c r="DI463" s="77">
        <f t="shared" si="320"/>
        <v>-3.8068604916555358E-11</v>
      </c>
      <c r="DJ463" s="77">
        <f t="shared" si="321"/>
        <v>-3.834533619459869E-11</v>
      </c>
      <c r="DK463" s="77">
        <f t="shared" si="322"/>
        <v>-3.8345354624498604E-11</v>
      </c>
      <c r="DL463" s="77">
        <f t="shared" si="323"/>
        <v>-3.834535462571823E-11</v>
      </c>
      <c r="DN463" s="78">
        <v>3E-11</v>
      </c>
      <c r="DO463" s="78">
        <v>5.8430133045000003</v>
      </c>
      <c r="DP463" s="78">
        <v>65831.666774324796</v>
      </c>
      <c r="DQ463" s="77">
        <f t="shared" si="324"/>
        <v>1.5601014151593507E-11</v>
      </c>
      <c r="DR463" s="77">
        <f t="shared" si="325"/>
        <v>1.558540459476451E-11</v>
      </c>
      <c r="DS463" s="77">
        <f t="shared" si="326"/>
        <v>1.558540355482179E-11</v>
      </c>
      <c r="DT463" s="77">
        <f t="shared" si="327"/>
        <v>1.5585403554751845E-11</v>
      </c>
      <c r="DV463" s="78"/>
      <c r="DW463" s="78"/>
      <c r="DX463" s="78"/>
      <c r="ED463" s="78"/>
      <c r="EE463" s="78"/>
      <c r="EF463" s="78"/>
      <c r="EL463" s="78"/>
      <c r="EM463" s="78"/>
      <c r="EN463" s="78"/>
      <c r="ET463" s="78"/>
      <c r="EU463" s="78"/>
      <c r="EV463" s="78"/>
    </row>
    <row r="464" spans="12:152" s="77" customFormat="1" ht="12.75">
      <c r="L464" s="78"/>
      <c r="N464" s="78">
        <v>1.38E-9</v>
      </c>
      <c r="O464" s="78">
        <v>0.64298043299999996</v>
      </c>
      <c r="P464" s="78">
        <v>86143.798578061498</v>
      </c>
      <c r="Q464" s="77">
        <f t="shared" si="304"/>
        <v>1.1875330652300698E-9</v>
      </c>
      <c r="R464" s="77">
        <f t="shared" si="305"/>
        <v>1.1880929383781185E-9</v>
      </c>
      <c r="S464" s="77">
        <f t="shared" si="306"/>
        <v>1.1880929756460749E-9</v>
      </c>
      <c r="T464" s="77">
        <f t="shared" si="307"/>
        <v>1.188092975648549E-9</v>
      </c>
      <c r="V464" s="78">
        <v>1.5999999999999999E-10</v>
      </c>
      <c r="W464" s="78">
        <v>1.90468795194</v>
      </c>
      <c r="X464" s="78">
        <v>128320.75184749201</v>
      </c>
      <c r="Y464" s="77">
        <f t="shared" si="308"/>
        <v>1.4603854828617118E-10</v>
      </c>
      <c r="Z464" s="77">
        <f t="shared" si="309"/>
        <v>1.4611604724103186E-10</v>
      </c>
      <c r="AA464" s="77">
        <f t="shared" si="310"/>
        <v>1.4611605239636632E-10</v>
      </c>
      <c r="AB464" s="77">
        <f t="shared" si="311"/>
        <v>1.4611605239670727E-10</v>
      </c>
      <c r="AD464" s="78"/>
      <c r="AE464" s="78"/>
      <c r="AF464" s="78"/>
      <c r="AL464" s="78"/>
      <c r="AM464" s="78"/>
      <c r="AN464" s="78"/>
      <c r="AT464" s="78"/>
      <c r="AU464" s="78"/>
      <c r="AV464" s="78"/>
      <c r="BB464" s="78"/>
      <c r="BC464" s="78"/>
      <c r="BD464" s="78"/>
      <c r="BJ464" s="78">
        <v>4.3000000000000001E-10</v>
      </c>
      <c r="BK464" s="78">
        <v>3.3458265846400002</v>
      </c>
      <c r="BL464" s="78">
        <v>78903.606711036497</v>
      </c>
      <c r="BM464" s="77">
        <f t="shared" si="312"/>
        <v>3.5460417291157573E-10</v>
      </c>
      <c r="BN464" s="77">
        <f t="shared" si="313"/>
        <v>3.5442652960073515E-10</v>
      </c>
      <c r="BO464" s="77">
        <f t="shared" si="314"/>
        <v>3.5442651776164315E-10</v>
      </c>
      <c r="BP464" s="77">
        <f t="shared" si="315"/>
        <v>3.5442651776086814E-10</v>
      </c>
      <c r="BR464" s="78">
        <v>3E-11</v>
      </c>
      <c r="BS464" s="78">
        <v>0.65362427622999997</v>
      </c>
      <c r="BT464" s="78">
        <v>1162.4747044077999</v>
      </c>
      <c r="BU464" s="77">
        <f t="shared" si="316"/>
        <v>2.6450423798860167E-11</v>
      </c>
      <c r="BV464" s="77">
        <f t="shared" si="317"/>
        <v>2.6450576036847884E-11</v>
      </c>
      <c r="BW464" s="77">
        <f t="shared" si="318"/>
        <v>2.6450576046988343E-11</v>
      </c>
      <c r="BX464" s="77">
        <f t="shared" si="319"/>
        <v>2.6450576046989025E-11</v>
      </c>
      <c r="BZ464" s="78"/>
      <c r="CA464" s="78"/>
      <c r="CB464" s="78"/>
      <c r="CH464" s="78"/>
      <c r="CI464" s="78"/>
      <c r="CJ464" s="78"/>
      <c r="CP464" s="78"/>
      <c r="CQ464" s="78"/>
      <c r="CR464" s="78"/>
      <c r="CX464" s="78"/>
      <c r="CY464" s="78"/>
      <c r="CZ464" s="78"/>
      <c r="DF464" s="78">
        <v>1.8999999999999999E-10</v>
      </c>
      <c r="DG464" s="78">
        <v>4.8940047524199999</v>
      </c>
      <c r="DH464" s="78">
        <v>53228.074666336703</v>
      </c>
      <c r="DI464" s="77">
        <f t="shared" si="320"/>
        <v>6.7710313219189858E-11</v>
      </c>
      <c r="DJ464" s="77">
        <f t="shared" si="321"/>
        <v>6.7622882435407044E-11</v>
      </c>
      <c r="DK464" s="77">
        <f t="shared" si="322"/>
        <v>6.7622876611100216E-11</v>
      </c>
      <c r="DL464" s="77">
        <f t="shared" si="323"/>
        <v>6.7622876610716688E-11</v>
      </c>
      <c r="DN464" s="78">
        <v>3E-11</v>
      </c>
      <c r="DO464" s="78">
        <v>0.63458746348999995</v>
      </c>
      <c r="DP464" s="78">
        <v>112231.70171963501</v>
      </c>
      <c r="DQ464" s="77">
        <f t="shared" si="324"/>
        <v>2.7712117952080091E-11</v>
      </c>
      <c r="DR464" s="77">
        <f t="shared" si="325"/>
        <v>2.7724034314900045E-11</v>
      </c>
      <c r="DS464" s="77">
        <f t="shared" si="326"/>
        <v>2.7724035107652699E-11</v>
      </c>
      <c r="DT464" s="77">
        <f t="shared" si="327"/>
        <v>2.7724035107704824E-11</v>
      </c>
      <c r="DV464" s="78"/>
      <c r="DW464" s="78"/>
      <c r="DX464" s="78"/>
      <c r="ED464" s="78"/>
      <c r="EE464" s="78"/>
      <c r="EF464" s="78"/>
      <c r="EL464" s="78"/>
      <c r="EM464" s="78"/>
      <c r="EN464" s="78"/>
      <c r="ET464" s="78"/>
      <c r="EU464" s="78"/>
      <c r="EV464" s="78"/>
    </row>
    <row r="465" spans="12:152" s="77" customFormat="1" ht="12.75">
      <c r="L465" s="78"/>
      <c r="N465" s="78">
        <v>1.25E-9</v>
      </c>
      <c r="O465" s="78">
        <v>0.32592941944999998</v>
      </c>
      <c r="P465" s="78">
        <v>150244.34299945299</v>
      </c>
      <c r="Q465" s="77">
        <f t="shared" si="304"/>
        <v>-1.2268529427565639E-9</v>
      </c>
      <c r="R465" s="77">
        <f t="shared" si="305"/>
        <v>-1.2265189309288355E-9</v>
      </c>
      <c r="S465" s="77">
        <f t="shared" si="306"/>
        <v>-1.2265189086013916E-9</v>
      </c>
      <c r="T465" s="77">
        <f t="shared" si="307"/>
        <v>-1.2265189085999111E-9</v>
      </c>
      <c r="V465" s="78">
        <v>1.7000000000000001E-10</v>
      </c>
      <c r="W465" s="78">
        <v>3.7318033589600001</v>
      </c>
      <c r="X465" s="78">
        <v>182085.631025924</v>
      </c>
      <c r="Y465" s="77">
        <f t="shared" si="308"/>
        <v>1.453170140920995E-10</v>
      </c>
      <c r="Z465" s="77">
        <f t="shared" si="309"/>
        <v>1.4516819036079533E-10</v>
      </c>
      <c r="AA465" s="77">
        <f t="shared" si="310"/>
        <v>1.4516818043393312E-10</v>
      </c>
      <c r="AB465" s="77">
        <f t="shared" si="311"/>
        <v>1.4516818043327939E-10</v>
      </c>
      <c r="AD465" s="78"/>
      <c r="AE465" s="78"/>
      <c r="AF465" s="78"/>
      <c r="AL465" s="78"/>
      <c r="AM465" s="78"/>
      <c r="AN465" s="78"/>
      <c r="AT465" s="78"/>
      <c r="AU465" s="78"/>
      <c r="AV465" s="78"/>
      <c r="BB465" s="78"/>
      <c r="BC465" s="78"/>
      <c r="BD465" s="78"/>
      <c r="BJ465" s="78">
        <v>3.9E-10</v>
      </c>
      <c r="BK465" s="78">
        <v>3.6523235175700002</v>
      </c>
      <c r="BL465" s="78">
        <v>196137.07343260999</v>
      </c>
      <c r="BM465" s="77">
        <f t="shared" si="312"/>
        <v>-3.8999416772284351E-10</v>
      </c>
      <c r="BN465" s="77">
        <f t="shared" si="313"/>
        <v>-3.8999739595378353E-10</v>
      </c>
      <c r="BO465" s="77">
        <f t="shared" si="314"/>
        <v>-3.8999739612604332E-10</v>
      </c>
      <c r="BP465" s="77">
        <f t="shared" si="315"/>
        <v>-3.8999739612605464E-10</v>
      </c>
      <c r="BR465" s="78">
        <v>3E-11</v>
      </c>
      <c r="BS465" s="78">
        <v>2.3726573706199998</v>
      </c>
      <c r="BT465" s="78">
        <v>141762.179806175</v>
      </c>
      <c r="BU465" s="77">
        <f t="shared" si="316"/>
        <v>-5.6442891030524744E-12</v>
      </c>
      <c r="BV465" s="77">
        <f t="shared" si="317"/>
        <v>-5.6056406400224573E-12</v>
      </c>
      <c r="BW465" s="77">
        <f t="shared" si="318"/>
        <v>-5.605638065333151E-12</v>
      </c>
      <c r="BX465" s="77">
        <f t="shared" si="319"/>
        <v>-5.6056380651622736E-12</v>
      </c>
      <c r="BZ465" s="78"/>
      <c r="CA465" s="78"/>
      <c r="CB465" s="78"/>
      <c r="CH465" s="78"/>
      <c r="CI465" s="78"/>
      <c r="CJ465" s="78"/>
      <c r="CP465" s="78"/>
      <c r="CQ465" s="78"/>
      <c r="CR465" s="78"/>
      <c r="CX465" s="78"/>
      <c r="CY465" s="78"/>
      <c r="CZ465" s="78"/>
      <c r="DF465" s="78">
        <v>2.1E-10</v>
      </c>
      <c r="DG465" s="78">
        <v>2.47295566818</v>
      </c>
      <c r="DH465" s="78">
        <v>27726.972658762199</v>
      </c>
      <c r="DI465" s="77">
        <f t="shared" si="320"/>
        <v>1.8771940908281467E-10</v>
      </c>
      <c r="DJ465" s="77">
        <f t="shared" si="321"/>
        <v>1.8769525518122621E-10</v>
      </c>
      <c r="DK465" s="77">
        <f t="shared" si="322"/>
        <v>1.876952535719254E-10</v>
      </c>
      <c r="DL465" s="77">
        <f t="shared" si="323"/>
        <v>1.8769525357182102E-10</v>
      </c>
      <c r="DN465" s="78">
        <v>3E-11</v>
      </c>
      <c r="DO465" s="78">
        <v>5.2035846966000001</v>
      </c>
      <c r="DP465" s="78">
        <v>157057.109814539</v>
      </c>
      <c r="DQ465" s="77">
        <f t="shared" si="324"/>
        <v>3.0621132522077471E-12</v>
      </c>
      <c r="DR465" s="77">
        <f t="shared" si="325"/>
        <v>3.105473741109354E-12</v>
      </c>
      <c r="DS465" s="77">
        <f t="shared" si="326"/>
        <v>3.1054766291292277E-12</v>
      </c>
      <c r="DT465" s="77">
        <f t="shared" si="327"/>
        <v>3.1054766293191957E-12</v>
      </c>
      <c r="DV465" s="78"/>
      <c r="DW465" s="78"/>
      <c r="DX465" s="78"/>
      <c r="ED465" s="78"/>
      <c r="EE465" s="78"/>
      <c r="EF465" s="78"/>
      <c r="EL465" s="78"/>
      <c r="EM465" s="78"/>
      <c r="EN465" s="78"/>
      <c r="ET465" s="78"/>
      <c r="EU465" s="78"/>
      <c r="EV465" s="78"/>
    </row>
    <row r="466" spans="12:152" s="77" customFormat="1" ht="12.75">
      <c r="L466" s="78"/>
      <c r="N466" s="78">
        <v>1.31E-9</v>
      </c>
      <c r="O466" s="78">
        <v>0.91963253985000004</v>
      </c>
      <c r="P466" s="78">
        <v>54509.002676020398</v>
      </c>
      <c r="Q466" s="77">
        <f t="shared" si="304"/>
        <v>1.2577506049635284E-9</v>
      </c>
      <c r="R466" s="77">
        <f t="shared" si="305"/>
        <v>1.2579351622135943E-9</v>
      </c>
      <c r="S466" s="77">
        <f t="shared" si="306"/>
        <v>1.25793517449627E-9</v>
      </c>
      <c r="T466" s="77">
        <f t="shared" si="307"/>
        <v>1.2579351744970806E-9</v>
      </c>
      <c r="V466" s="78">
        <v>1.7000000000000001E-10</v>
      </c>
      <c r="W466" s="78">
        <v>5.86222137701</v>
      </c>
      <c r="X466" s="78">
        <v>32132.131722949602</v>
      </c>
      <c r="Y466" s="77">
        <f t="shared" si="308"/>
        <v>-1.4992711602545939E-10</v>
      </c>
      <c r="Z466" s="77">
        <f t="shared" si="309"/>
        <v>-1.4995093215524826E-10</v>
      </c>
      <c r="AA466" s="77">
        <f t="shared" si="310"/>
        <v>-1.49950933741197E-10</v>
      </c>
      <c r="AB466" s="77">
        <f t="shared" si="311"/>
        <v>-1.4995093374130171E-10</v>
      </c>
      <c r="AD466" s="78"/>
      <c r="AE466" s="78"/>
      <c r="AF466" s="78"/>
      <c r="AL466" s="78"/>
      <c r="AM466" s="78"/>
      <c r="AN466" s="78"/>
      <c r="AT466" s="78"/>
      <c r="AU466" s="78"/>
      <c r="AV466" s="78"/>
      <c r="BB466" s="78"/>
      <c r="BC466" s="78"/>
      <c r="BD466" s="78"/>
      <c r="BJ466" s="78">
        <v>3.7000000000000001E-10</v>
      </c>
      <c r="BK466" s="78">
        <v>0.37289111380000001</v>
      </c>
      <c r="BL466" s="78">
        <v>391318.54712361202</v>
      </c>
      <c r="BM466" s="77">
        <f t="shared" si="312"/>
        <v>-1.9094324907927855E-11</v>
      </c>
      <c r="BN466" s="77">
        <f t="shared" si="313"/>
        <v>-2.0431947309759074E-11</v>
      </c>
      <c r="BO466" s="77">
        <f t="shared" si="314"/>
        <v>-2.0432036400043004E-11</v>
      </c>
      <c r="BP466" s="77">
        <f t="shared" si="315"/>
        <v>-2.0432036405922998E-11</v>
      </c>
      <c r="BR466" s="78">
        <v>3E-11</v>
      </c>
      <c r="BS466" s="78">
        <v>2.3716713866000001</v>
      </c>
      <c r="BT466" s="78">
        <v>103.0927742186</v>
      </c>
      <c r="BU466" s="77">
        <f t="shared" si="316"/>
        <v>-6.817990313916293E-12</v>
      </c>
      <c r="BV466" s="77">
        <f t="shared" si="317"/>
        <v>-6.8179624491190045E-12</v>
      </c>
      <c r="BW466" s="77">
        <f t="shared" si="318"/>
        <v>-6.8179624472629284E-12</v>
      </c>
      <c r="BX466" s="77">
        <f t="shared" si="319"/>
        <v>-6.8179624472628121E-12</v>
      </c>
      <c r="BZ466" s="78"/>
      <c r="CA466" s="78"/>
      <c r="CB466" s="78"/>
      <c r="CH466" s="78"/>
      <c r="CI466" s="78"/>
      <c r="CJ466" s="78"/>
      <c r="CP466" s="78"/>
      <c r="CQ466" s="78"/>
      <c r="CR466" s="78"/>
      <c r="CX466" s="78"/>
      <c r="CY466" s="78"/>
      <c r="CZ466" s="78"/>
      <c r="DF466" s="78">
        <v>2.0000000000000001E-10</v>
      </c>
      <c r="DG466" s="78">
        <v>4.9876299897800003</v>
      </c>
      <c r="DH466" s="78">
        <v>104778.210757172</v>
      </c>
      <c r="DI466" s="77">
        <f t="shared" si="320"/>
        <v>-9.9279582477727354E-11</v>
      </c>
      <c r="DJ466" s="77">
        <f t="shared" si="321"/>
        <v>-9.911123345625061E-11</v>
      </c>
      <c r="DK466" s="77">
        <f t="shared" si="322"/>
        <v>-9.9111222239436154E-11</v>
      </c>
      <c r="DL466" s="77">
        <f t="shared" si="323"/>
        <v>-9.9111222238705431E-11</v>
      </c>
      <c r="DN466" s="78">
        <v>3E-11</v>
      </c>
      <c r="DO466" s="78">
        <v>4.2244699724599997</v>
      </c>
      <c r="DP466" s="78">
        <v>53399.624123927002</v>
      </c>
      <c r="DQ466" s="77">
        <f t="shared" si="324"/>
        <v>-2.8528785067179264E-11</v>
      </c>
      <c r="DR466" s="77">
        <f t="shared" si="325"/>
        <v>-2.853336599118731E-11</v>
      </c>
      <c r="DS466" s="77">
        <f t="shared" si="326"/>
        <v>-2.8533366296090065E-11</v>
      </c>
      <c r="DT466" s="77">
        <f t="shared" si="327"/>
        <v>-2.8533366296110078E-11</v>
      </c>
      <c r="DV466" s="78"/>
      <c r="DW466" s="78"/>
      <c r="DX466" s="78"/>
      <c r="ED466" s="78"/>
      <c r="EE466" s="78"/>
      <c r="EF466" s="78"/>
      <c r="EL466" s="78"/>
      <c r="EM466" s="78"/>
      <c r="EN466" s="78"/>
      <c r="ET466" s="78"/>
      <c r="EU466" s="78"/>
      <c r="EV466" s="78"/>
    </row>
    <row r="467" spans="12:152" s="77" customFormat="1" ht="12.75">
      <c r="L467" s="78"/>
      <c r="N467" s="78">
        <v>1.44E-9</v>
      </c>
      <c r="O467" s="78">
        <v>4.1712438340900002</v>
      </c>
      <c r="P467" s="78">
        <v>24822.3356629478</v>
      </c>
      <c r="Q467" s="77">
        <f t="shared" si="304"/>
        <v>8.5887759265999073E-11</v>
      </c>
      <c r="R467" s="77">
        <f t="shared" si="305"/>
        <v>8.5557651091803187E-11</v>
      </c>
      <c r="S467" s="77">
        <f t="shared" si="306"/>
        <v>8.5557629103215307E-11</v>
      </c>
      <c r="T467" s="77">
        <f t="shared" si="307"/>
        <v>8.5557629101744541E-11</v>
      </c>
      <c r="V467" s="78">
        <v>1.8999999999999999E-10</v>
      </c>
      <c r="W467" s="78">
        <v>1.56034038551</v>
      </c>
      <c r="X467" s="78">
        <v>51969.620734711098</v>
      </c>
      <c r="Y467" s="77">
        <f t="shared" si="308"/>
        <v>-1.448189590044888E-10</v>
      </c>
      <c r="Z467" s="77">
        <f t="shared" si="309"/>
        <v>-1.4475980588999744E-10</v>
      </c>
      <c r="AA467" s="77">
        <f t="shared" si="310"/>
        <v>-1.4475980194870162E-10</v>
      </c>
      <c r="AB467" s="77">
        <f t="shared" si="311"/>
        <v>-1.4475980194844282E-10</v>
      </c>
      <c r="AD467" s="78"/>
      <c r="AE467" s="78"/>
      <c r="AF467" s="78"/>
      <c r="AL467" s="78"/>
      <c r="AM467" s="78"/>
      <c r="AN467" s="78"/>
      <c r="AT467" s="78"/>
      <c r="AU467" s="78"/>
      <c r="AV467" s="78"/>
      <c r="BB467" s="78"/>
      <c r="BC467" s="78"/>
      <c r="BD467" s="78"/>
      <c r="BJ467" s="78">
        <v>3.7000000000000001E-10</v>
      </c>
      <c r="BK467" s="78">
        <v>2.88378512797</v>
      </c>
      <c r="BL467" s="78">
        <v>36109.740421673603</v>
      </c>
      <c r="BM467" s="77">
        <f t="shared" si="312"/>
        <v>-3.0723569092249679E-10</v>
      </c>
      <c r="BN467" s="77">
        <f t="shared" si="313"/>
        <v>-3.0730455053381281E-10</v>
      </c>
      <c r="BO467" s="77">
        <f t="shared" si="314"/>
        <v>-3.0730455511940397E-10</v>
      </c>
      <c r="BP467" s="77">
        <f t="shared" si="315"/>
        <v>-3.0730455511970853E-10</v>
      </c>
      <c r="BR467" s="78">
        <v>3E-11</v>
      </c>
      <c r="BS467" s="78">
        <v>3.4307158548899999</v>
      </c>
      <c r="BT467" s="78">
        <v>51219.5171271777</v>
      </c>
      <c r="BU467" s="77">
        <f t="shared" si="316"/>
        <v>-1.7257433240952644E-11</v>
      </c>
      <c r="BV467" s="77">
        <f t="shared" si="317"/>
        <v>-1.7245802875072465E-11</v>
      </c>
      <c r="BW467" s="77">
        <f t="shared" si="318"/>
        <v>-1.7245802100244831E-11</v>
      </c>
      <c r="BX467" s="77">
        <f t="shared" si="319"/>
        <v>-1.7245802100194599E-11</v>
      </c>
      <c r="BZ467" s="78"/>
      <c r="CA467" s="78"/>
      <c r="CB467" s="78"/>
      <c r="CH467" s="78"/>
      <c r="CI467" s="78"/>
      <c r="CJ467" s="78"/>
      <c r="CP467" s="78"/>
      <c r="CQ467" s="78"/>
      <c r="CR467" s="78"/>
      <c r="CX467" s="78"/>
      <c r="CY467" s="78"/>
      <c r="CZ467" s="78"/>
      <c r="DF467" s="78">
        <v>2.1E-10</v>
      </c>
      <c r="DG467" s="78">
        <v>1.46468188731</v>
      </c>
      <c r="DH467" s="78">
        <v>140652.80125408099</v>
      </c>
      <c r="DI467" s="77">
        <f t="shared" si="320"/>
        <v>1.578879402347868E-10</v>
      </c>
      <c r="DJ467" s="77">
        <f t="shared" si="321"/>
        <v>1.5806798266047062E-10</v>
      </c>
      <c r="DK467" s="77">
        <f t="shared" si="322"/>
        <v>1.5806799464416209E-10</v>
      </c>
      <c r="DL467" s="77">
        <f t="shared" si="323"/>
        <v>1.5806799464494799E-10</v>
      </c>
      <c r="DN467" s="78">
        <v>3E-11</v>
      </c>
      <c r="DO467" s="78">
        <v>6.0814505971699999</v>
      </c>
      <c r="DP467" s="78">
        <v>26724.899413598399</v>
      </c>
      <c r="DQ467" s="77">
        <f t="shared" si="324"/>
        <v>-2.245427654884858E-11</v>
      </c>
      <c r="DR467" s="77">
        <f t="shared" si="325"/>
        <v>-2.2449356837837859E-11</v>
      </c>
      <c r="DS467" s="77">
        <f t="shared" si="326"/>
        <v>-2.2449356510090302E-11</v>
      </c>
      <c r="DT467" s="77">
        <f t="shared" si="327"/>
        <v>-2.2449356510068808E-11</v>
      </c>
      <c r="DV467" s="78"/>
      <c r="DW467" s="78"/>
      <c r="DX467" s="78"/>
      <c r="ED467" s="78"/>
      <c r="EE467" s="78"/>
      <c r="EF467" s="78"/>
      <c r="EL467" s="78"/>
      <c r="EM467" s="78"/>
      <c r="EN467" s="78"/>
      <c r="ET467" s="78"/>
      <c r="EU467" s="78"/>
      <c r="EV467" s="78"/>
    </row>
    <row r="468" spans="12:152" s="77" customFormat="1" ht="12.75">
      <c r="L468" s="78"/>
      <c r="N468" s="78">
        <v>1.3500000000000001E-9</v>
      </c>
      <c r="O468" s="78">
        <v>3.8682161478800001</v>
      </c>
      <c r="P468" s="78">
        <v>104358.726113297</v>
      </c>
      <c r="Q468" s="77">
        <f t="shared" si="304"/>
        <v>-1.333795245851895E-9</v>
      </c>
      <c r="R468" s="77">
        <f t="shared" si="305"/>
        <v>-1.3339959718684345E-9</v>
      </c>
      <c r="S468" s="77">
        <f t="shared" si="306"/>
        <v>-1.3339959851973541E-9</v>
      </c>
      <c r="T468" s="77">
        <f t="shared" si="307"/>
        <v>-1.3339959851982495E-9</v>
      </c>
      <c r="V468" s="78">
        <v>1.8E-10</v>
      </c>
      <c r="W468" s="78">
        <v>2.5408624211999999</v>
      </c>
      <c r="X468" s="78">
        <v>25780.345520604598</v>
      </c>
      <c r="Y468" s="77">
        <f t="shared" si="308"/>
        <v>-1.0152746497417934E-10</v>
      </c>
      <c r="Z468" s="77">
        <f t="shared" si="309"/>
        <v>-1.0156291320856623E-10</v>
      </c>
      <c r="AA468" s="77">
        <f t="shared" si="310"/>
        <v>-1.015629155695773E-10</v>
      </c>
      <c r="AB468" s="77">
        <f t="shared" si="311"/>
        <v>-1.0156291556973358E-10</v>
      </c>
      <c r="AD468" s="78"/>
      <c r="AE468" s="78"/>
      <c r="AF468" s="78"/>
      <c r="AL468" s="78"/>
      <c r="AM468" s="78"/>
      <c r="AN468" s="78"/>
      <c r="AT468" s="78"/>
      <c r="AU468" s="78"/>
      <c r="AV468" s="78"/>
      <c r="BB468" s="78"/>
      <c r="BC468" s="78"/>
      <c r="BD468" s="78"/>
      <c r="BJ468" s="78">
        <v>3.7000000000000001E-10</v>
      </c>
      <c r="BK468" s="78">
        <v>1.6619777571600001</v>
      </c>
      <c r="BL468" s="78">
        <v>52290.245571833599</v>
      </c>
      <c r="BM468" s="77">
        <f t="shared" si="312"/>
        <v>2.678274653476324E-10</v>
      </c>
      <c r="BN468" s="77">
        <f t="shared" si="313"/>
        <v>2.6795093242309739E-10</v>
      </c>
      <c r="BO468" s="77">
        <f t="shared" si="314"/>
        <v>2.6795094064513454E-10</v>
      </c>
      <c r="BP468" s="77">
        <f t="shared" si="315"/>
        <v>2.679509406456857E-10</v>
      </c>
      <c r="BR468" s="78">
        <v>1.9999999999999999E-11</v>
      </c>
      <c r="BS468" s="78">
        <v>5.4362093389800004</v>
      </c>
      <c r="BT468" s="78">
        <v>240452.46032331901</v>
      </c>
      <c r="BU468" s="77">
        <f t="shared" si="316"/>
        <v>-8.6472624614002358E-12</v>
      </c>
      <c r="BV468" s="77">
        <f t="shared" si="317"/>
        <v>-8.6873593866340379E-12</v>
      </c>
      <c r="BW468" s="77">
        <f t="shared" si="318"/>
        <v>-8.6873620560556295E-12</v>
      </c>
      <c r="BX468" s="77">
        <f t="shared" si="319"/>
        <v>-8.6873620562317609E-12</v>
      </c>
      <c r="BZ468" s="78"/>
      <c r="CA468" s="78"/>
      <c r="CB468" s="78"/>
      <c r="CH468" s="78"/>
      <c r="CI468" s="78"/>
      <c r="CJ468" s="78"/>
      <c r="CP468" s="78"/>
      <c r="CQ468" s="78"/>
      <c r="CR468" s="78"/>
      <c r="CX468" s="78"/>
      <c r="CY468" s="78"/>
      <c r="CZ468" s="78"/>
      <c r="DF468" s="78">
        <v>1.7000000000000001E-10</v>
      </c>
      <c r="DG468" s="78">
        <v>4.0515355300799998</v>
      </c>
      <c r="DH468" s="78">
        <v>76667.522982437906</v>
      </c>
      <c r="DI468" s="77">
        <f t="shared" si="320"/>
        <v>1.6965492961377559E-10</v>
      </c>
      <c r="DJ468" s="77">
        <f t="shared" si="321"/>
        <v>1.6964720790814859E-10</v>
      </c>
      <c r="DK468" s="77">
        <f t="shared" si="322"/>
        <v>1.6964720739096381E-10</v>
      </c>
      <c r="DL468" s="77">
        <f t="shared" si="323"/>
        <v>1.6964720739092959E-10</v>
      </c>
      <c r="DN468" s="78">
        <v>3E-11</v>
      </c>
      <c r="DO468" s="78">
        <v>3.3224698969099999</v>
      </c>
      <c r="DP468" s="78">
        <v>111122.323167542</v>
      </c>
      <c r="DQ468" s="77">
        <f t="shared" si="324"/>
        <v>-2.9444179105492546E-11</v>
      </c>
      <c r="DR468" s="77">
        <f t="shared" si="325"/>
        <v>-2.9438254118297087E-11</v>
      </c>
      <c r="DS468" s="77">
        <f t="shared" si="326"/>
        <v>-2.9438253722598013E-11</v>
      </c>
      <c r="DT468" s="77">
        <f t="shared" si="327"/>
        <v>-2.9438253722571737E-11</v>
      </c>
      <c r="DV468" s="78"/>
      <c r="DW468" s="78"/>
      <c r="DX468" s="78"/>
      <c r="ED468" s="78"/>
      <c r="EE468" s="78"/>
      <c r="EF468" s="78"/>
      <c r="EL468" s="78"/>
      <c r="EM468" s="78"/>
      <c r="EN468" s="78"/>
      <c r="ET468" s="78"/>
      <c r="EU468" s="78"/>
      <c r="EV468" s="78"/>
    </row>
    <row r="469" spans="12:152" s="77" customFormat="1" ht="12.75">
      <c r="L469" s="78"/>
      <c r="N469" s="78">
        <v>1.5900000000000001E-9</v>
      </c>
      <c r="O469" s="78">
        <v>4.7201631670199999</v>
      </c>
      <c r="P469" s="78">
        <v>4083.9885067044002</v>
      </c>
      <c r="Q469" s="77">
        <f t="shared" si="304"/>
        <v>9.5596855149668334E-10</v>
      </c>
      <c r="R469" s="77">
        <f t="shared" si="305"/>
        <v>9.560165560338755E-10</v>
      </c>
      <c r="S469" s="77">
        <f t="shared" si="306"/>
        <v>9.5601655923140895E-10</v>
      </c>
      <c r="T469" s="77">
        <f t="shared" si="307"/>
        <v>9.5601655923162113E-10</v>
      </c>
      <c r="V469" s="78">
        <v>1.5E-10</v>
      </c>
      <c r="W469" s="78">
        <v>4.2926705794900002</v>
      </c>
      <c r="X469" s="78">
        <v>1692.1656695024001</v>
      </c>
      <c r="Y469" s="77">
        <f t="shared" si="308"/>
        <v>5.5258483093480975E-11</v>
      </c>
      <c r="Z469" s="77">
        <f t="shared" si="309"/>
        <v>5.5260666247065499E-11</v>
      </c>
      <c r="AA469" s="77">
        <f t="shared" si="310"/>
        <v>5.5260666392484736E-11</v>
      </c>
      <c r="AB469" s="77">
        <f t="shared" si="311"/>
        <v>5.5260666392494146E-11</v>
      </c>
      <c r="AD469" s="78"/>
      <c r="AE469" s="78"/>
      <c r="AF469" s="78"/>
      <c r="AL469" s="78"/>
      <c r="AM469" s="78"/>
      <c r="AN469" s="78"/>
      <c r="AT469" s="78"/>
      <c r="AU469" s="78"/>
      <c r="AV469" s="78"/>
      <c r="BB469" s="78"/>
      <c r="BC469" s="78"/>
      <c r="BD469" s="78"/>
      <c r="BJ469" s="78">
        <v>3.6E-10</v>
      </c>
      <c r="BK469" s="78">
        <v>3.91856090884</v>
      </c>
      <c r="BL469" s="78">
        <v>54087.005766365597</v>
      </c>
      <c r="BM469" s="77">
        <f t="shared" si="312"/>
        <v>2.8415842739270217E-10</v>
      </c>
      <c r="BN469" s="77">
        <f t="shared" si="313"/>
        <v>2.8404778931098041E-10</v>
      </c>
      <c r="BO469" s="77">
        <f t="shared" si="314"/>
        <v>2.8404778193902535E-10</v>
      </c>
      <c r="BP469" s="77">
        <f t="shared" si="315"/>
        <v>2.8404778193853504E-10</v>
      </c>
      <c r="BR469" s="78">
        <v>1.9999999999999999E-11</v>
      </c>
      <c r="BS469" s="78">
        <v>4.7921072518600001</v>
      </c>
      <c r="BT469" s="78">
        <v>64901.259717923298</v>
      </c>
      <c r="BU469" s="77">
        <f t="shared" si="316"/>
        <v>-1.9966722484371261E-11</v>
      </c>
      <c r="BV469" s="77">
        <f t="shared" si="317"/>
        <v>-1.9966026416774503E-11</v>
      </c>
      <c r="BW469" s="77">
        <f t="shared" si="318"/>
        <v>-1.9966026370169735E-11</v>
      </c>
      <c r="BX469" s="77">
        <f t="shared" si="319"/>
        <v>-1.9966026370166688E-11</v>
      </c>
      <c r="BZ469" s="78"/>
      <c r="CA469" s="78"/>
      <c r="CB469" s="78"/>
      <c r="CH469" s="78"/>
      <c r="CI469" s="78"/>
      <c r="CJ469" s="78"/>
      <c r="CP469" s="78"/>
      <c r="CQ469" s="78"/>
      <c r="CR469" s="78"/>
      <c r="CX469" s="78"/>
      <c r="CY469" s="78"/>
      <c r="CZ469" s="78"/>
      <c r="DF469" s="78">
        <v>2.0000000000000001E-10</v>
      </c>
      <c r="DG469" s="78">
        <v>4.8098526897899996</v>
      </c>
      <c r="DH469" s="78">
        <v>51528.795449833502</v>
      </c>
      <c r="DI469" s="77">
        <f t="shared" si="320"/>
        <v>-5.4738037090320007E-11</v>
      </c>
      <c r="DJ469" s="77">
        <f t="shared" si="321"/>
        <v>-5.4646325480759341E-11</v>
      </c>
      <c r="DK469" s="77">
        <f t="shared" si="322"/>
        <v>-5.4646319371446263E-11</v>
      </c>
      <c r="DL469" s="77">
        <f t="shared" si="323"/>
        <v>-5.464631937104163E-11</v>
      </c>
      <c r="DN469" s="78">
        <v>3E-11</v>
      </c>
      <c r="DO469" s="78">
        <v>1.1120849775199999</v>
      </c>
      <c r="DP469" s="78">
        <v>78378.148713407805</v>
      </c>
      <c r="DQ469" s="77">
        <f t="shared" si="324"/>
        <v>2.9907602751422018E-11</v>
      </c>
      <c r="DR469" s="77">
        <f t="shared" si="325"/>
        <v>2.9909300921696667E-11</v>
      </c>
      <c r="DS469" s="77">
        <f t="shared" si="326"/>
        <v>2.9909301034287871E-11</v>
      </c>
      <c r="DT469" s="77">
        <f t="shared" si="327"/>
        <v>2.990930103429529E-11</v>
      </c>
      <c r="DV469" s="78"/>
      <c r="DW469" s="78"/>
      <c r="DX469" s="78"/>
      <c r="ED469" s="78"/>
      <c r="EE469" s="78"/>
      <c r="EF469" s="78"/>
      <c r="EL469" s="78"/>
      <c r="EM469" s="78"/>
      <c r="EN469" s="78"/>
      <c r="ET469" s="78"/>
      <c r="EU469" s="78"/>
      <c r="EV469" s="78"/>
    </row>
    <row r="470" spans="12:152" s="77" customFormat="1" ht="12.75">
      <c r="L470" s="78"/>
      <c r="N470" s="78">
        <v>1.2199999999999999E-9</v>
      </c>
      <c r="O470" s="78">
        <v>2.0813340736999999</v>
      </c>
      <c r="P470" s="78">
        <v>52125.8096612441</v>
      </c>
      <c r="Q470" s="77">
        <f t="shared" si="304"/>
        <v>-6.079985078947129E-10</v>
      </c>
      <c r="R470" s="77">
        <f t="shared" si="305"/>
        <v>-6.0748835638073696E-10</v>
      </c>
      <c r="S470" s="77">
        <f t="shared" si="306"/>
        <v>-6.0748832239492331E-10</v>
      </c>
      <c r="T470" s="77">
        <f t="shared" si="307"/>
        <v>-6.0748832239269819E-10</v>
      </c>
      <c r="V470" s="78">
        <v>1.5999999999999999E-10</v>
      </c>
      <c r="W470" s="78">
        <v>1.7586574070700001</v>
      </c>
      <c r="X470" s="78">
        <v>53228.074666336703</v>
      </c>
      <c r="Y470" s="77">
        <f t="shared" si="308"/>
        <v>-5.795173657567261E-11</v>
      </c>
      <c r="Z470" s="77">
        <f t="shared" si="309"/>
        <v>-5.7878287336938185E-11</v>
      </c>
      <c r="AA470" s="77">
        <f t="shared" si="310"/>
        <v>-5.7878282444020176E-11</v>
      </c>
      <c r="AB470" s="77">
        <f t="shared" si="311"/>
        <v>-5.787828244369797E-11</v>
      </c>
      <c r="AD470" s="78"/>
      <c r="AE470" s="78"/>
      <c r="AF470" s="78"/>
      <c r="AL470" s="78"/>
      <c r="AM470" s="78"/>
      <c r="AN470" s="78"/>
      <c r="AT470" s="78"/>
      <c r="AU470" s="78"/>
      <c r="AV470" s="78"/>
      <c r="BB470" s="78"/>
      <c r="BC470" s="78"/>
      <c r="BD470" s="78"/>
      <c r="BJ470" s="78">
        <v>3.4000000000000001E-10</v>
      </c>
      <c r="BK470" s="78">
        <v>7.777074766E-2</v>
      </c>
      <c r="BL470" s="78">
        <v>26294.0886900113</v>
      </c>
      <c r="BM470" s="77">
        <f t="shared" si="312"/>
        <v>1.2368913026949737E-10</v>
      </c>
      <c r="BN470" s="77">
        <f t="shared" si="313"/>
        <v>1.2361208368148474E-10</v>
      </c>
      <c r="BO470" s="77">
        <f t="shared" si="314"/>
        <v>1.2361207854917764E-10</v>
      </c>
      <c r="BP470" s="77">
        <f t="shared" si="315"/>
        <v>1.2361207854884457E-10</v>
      </c>
      <c r="BR470" s="78">
        <v>3E-11</v>
      </c>
      <c r="BS470" s="78">
        <v>0.58543714626999999</v>
      </c>
      <c r="BT470" s="78">
        <v>136722.591557862</v>
      </c>
      <c r="BU470" s="77">
        <f t="shared" si="316"/>
        <v>-2.8086174042847469E-11</v>
      </c>
      <c r="BV470" s="77">
        <f t="shared" si="317"/>
        <v>-2.80728148299991E-11</v>
      </c>
      <c r="BW470" s="77">
        <f t="shared" si="318"/>
        <v>-2.8072813938648239E-11</v>
      </c>
      <c r="BX470" s="77">
        <f t="shared" si="319"/>
        <v>-2.8072813938588104E-11</v>
      </c>
      <c r="BZ470" s="78"/>
      <c r="CA470" s="78"/>
      <c r="CB470" s="78"/>
      <c r="CH470" s="78"/>
      <c r="CI470" s="78"/>
      <c r="CJ470" s="78"/>
      <c r="CP470" s="78"/>
      <c r="CQ470" s="78"/>
      <c r="CR470" s="78"/>
      <c r="CX470" s="78"/>
      <c r="CY470" s="78"/>
      <c r="CZ470" s="78"/>
      <c r="DF470" s="78">
        <v>2.1999999999999999E-10</v>
      </c>
      <c r="DG470" s="78">
        <v>0.86617331302</v>
      </c>
      <c r="DH470" s="78">
        <v>119116.851609566</v>
      </c>
      <c r="DI470" s="77">
        <f t="shared" si="320"/>
        <v>2.1757700611367186E-10</v>
      </c>
      <c r="DJ470" s="77">
        <f t="shared" si="321"/>
        <v>2.1761275780277733E-10</v>
      </c>
      <c r="DK470" s="77">
        <f t="shared" si="322"/>
        <v>2.1761276017539285E-10</v>
      </c>
      <c r="DL470" s="77">
        <f t="shared" si="323"/>
        <v>2.1761276017555084E-10</v>
      </c>
      <c r="DN470" s="78">
        <v>3E-11</v>
      </c>
      <c r="DO470" s="78">
        <v>1.18205388535</v>
      </c>
      <c r="DP470" s="78">
        <v>80382.473285100903</v>
      </c>
      <c r="DQ470" s="77">
        <f t="shared" si="324"/>
        <v>-9.2757108689011917E-13</v>
      </c>
      <c r="DR470" s="77">
        <f t="shared" si="325"/>
        <v>-9.0527123812103406E-13</v>
      </c>
      <c r="DS470" s="77">
        <f t="shared" si="326"/>
        <v>-9.0526975271356569E-13</v>
      </c>
      <c r="DT470" s="77">
        <f t="shared" si="327"/>
        <v>-9.0526975261640772E-13</v>
      </c>
      <c r="DV470" s="78"/>
      <c r="DW470" s="78"/>
      <c r="DX470" s="78"/>
      <c r="ED470" s="78"/>
      <c r="EE470" s="78"/>
      <c r="EF470" s="78"/>
      <c r="EL470" s="78"/>
      <c r="EM470" s="78"/>
      <c r="EN470" s="78"/>
      <c r="ET470" s="78"/>
      <c r="EU470" s="78"/>
      <c r="EV470" s="78"/>
    </row>
    <row r="471" spans="12:152" s="77" customFormat="1" ht="12.75">
      <c r="L471" s="78"/>
      <c r="N471" s="78">
        <v>1.4100000000000001E-9</v>
      </c>
      <c r="O471" s="78">
        <v>2.08765477131</v>
      </c>
      <c r="P471" s="78">
        <v>119116.851609566</v>
      </c>
      <c r="Q471" s="77">
        <f t="shared" si="304"/>
        <v>2.8117753952625532E-10</v>
      </c>
      <c r="R471" s="77">
        <f t="shared" si="305"/>
        <v>2.827000274980361E-10</v>
      </c>
      <c r="S471" s="77">
        <f t="shared" si="306"/>
        <v>2.8270012889944579E-10</v>
      </c>
      <c r="T471" s="77">
        <f t="shared" si="307"/>
        <v>2.8270012890619863E-10</v>
      </c>
      <c r="V471" s="78">
        <v>2.0000000000000001E-10</v>
      </c>
      <c r="W471" s="78">
        <v>2.3570088343300002</v>
      </c>
      <c r="X471" s="78">
        <v>75615.2545992495</v>
      </c>
      <c r="Y471" s="77">
        <f t="shared" si="308"/>
        <v>-1.1883876870574382E-10</v>
      </c>
      <c r="Z471" s="77">
        <f t="shared" si="309"/>
        <v>-1.1895127557833047E-10</v>
      </c>
      <c r="AA471" s="77">
        <f t="shared" si="310"/>
        <v>-1.1895128307046125E-10</v>
      </c>
      <c r="AB471" s="77">
        <f t="shared" si="311"/>
        <v>-1.1895128307095479E-10</v>
      </c>
      <c r="AD471" s="78"/>
      <c r="AE471" s="78"/>
      <c r="AF471" s="78"/>
      <c r="AL471" s="78"/>
      <c r="AM471" s="78"/>
      <c r="AN471" s="78"/>
      <c r="AT471" s="78"/>
      <c r="AU471" s="78"/>
      <c r="AV471" s="78"/>
      <c r="BB471" s="78"/>
      <c r="BC471" s="78"/>
      <c r="BD471" s="78"/>
      <c r="BJ471" s="78">
        <v>3.3E-10</v>
      </c>
      <c r="BK471" s="78">
        <v>2.5765806516700001</v>
      </c>
      <c r="BL471" s="78">
        <v>26941.0995233262</v>
      </c>
      <c r="BM471" s="77">
        <f t="shared" si="312"/>
        <v>-2.1666598707171628E-10</v>
      </c>
      <c r="BN471" s="77">
        <f t="shared" si="313"/>
        <v>-2.1672802130060653E-10</v>
      </c>
      <c r="BO471" s="77">
        <f t="shared" si="314"/>
        <v>-2.1672802543225124E-10</v>
      </c>
      <c r="BP471" s="77">
        <f t="shared" si="315"/>
        <v>-2.1672802543252708E-10</v>
      </c>
      <c r="BR471" s="78">
        <v>1.9999999999999999E-11</v>
      </c>
      <c r="BS471" s="78">
        <v>3.6527329601399998</v>
      </c>
      <c r="BT471" s="78">
        <v>53029.002664900399</v>
      </c>
      <c r="BU471" s="77">
        <f t="shared" si="316"/>
        <v>4.4987219158851405E-12</v>
      </c>
      <c r="BV471" s="77">
        <f t="shared" si="317"/>
        <v>4.4891606469367456E-12</v>
      </c>
      <c r="BW471" s="77">
        <f t="shared" si="318"/>
        <v>4.4891600100259471E-12</v>
      </c>
      <c r="BX471" s="77">
        <f t="shared" si="319"/>
        <v>4.4891600099838489E-12</v>
      </c>
      <c r="BZ471" s="78"/>
      <c r="CA471" s="78"/>
      <c r="CB471" s="78"/>
      <c r="CH471" s="78"/>
      <c r="CI471" s="78"/>
      <c r="CJ471" s="78"/>
      <c r="CP471" s="78"/>
      <c r="CQ471" s="78"/>
      <c r="CR471" s="78"/>
      <c r="CX471" s="78"/>
      <c r="CY471" s="78"/>
      <c r="CZ471" s="78"/>
      <c r="DF471" s="78">
        <v>2.3000000000000001E-10</v>
      </c>
      <c r="DG471" s="78">
        <v>2.0828193754900002</v>
      </c>
      <c r="DH471" s="78">
        <v>52225.802905052602</v>
      </c>
      <c r="DI471" s="77">
        <f t="shared" si="320"/>
        <v>7.1815236936514781E-12</v>
      </c>
      <c r="DJ471" s="77">
        <f t="shared" si="321"/>
        <v>7.2925996063188485E-12</v>
      </c>
      <c r="DK471" s="77">
        <f t="shared" si="322"/>
        <v>7.2926070050095906E-12</v>
      </c>
      <c r="DL471" s="77">
        <f t="shared" si="323"/>
        <v>7.2926070055061543E-12</v>
      </c>
      <c r="DN471" s="78">
        <v>3E-11</v>
      </c>
      <c r="DO471" s="78">
        <v>3.98183946807</v>
      </c>
      <c r="DP471" s="78">
        <v>25352.026628042298</v>
      </c>
      <c r="DQ471" s="77">
        <f t="shared" si="324"/>
        <v>-2.246627755268716E-12</v>
      </c>
      <c r="DR471" s="77">
        <f t="shared" si="325"/>
        <v>-2.2396109638350906E-12</v>
      </c>
      <c r="DS471" s="77">
        <f t="shared" si="326"/>
        <v>-2.2396104964431362E-12</v>
      </c>
      <c r="DT471" s="77">
        <f t="shared" si="327"/>
        <v>-2.2396104964125264E-12</v>
      </c>
      <c r="DV471" s="78"/>
      <c r="DW471" s="78"/>
      <c r="DX471" s="78"/>
      <c r="ED471" s="78"/>
      <c r="EE471" s="78"/>
      <c r="EF471" s="78"/>
      <c r="EL471" s="78"/>
      <c r="EM471" s="78"/>
      <c r="EN471" s="78"/>
      <c r="ET471" s="78"/>
      <c r="EU471" s="78"/>
      <c r="EV471" s="78"/>
    </row>
    <row r="472" spans="12:152" s="77" customFormat="1" ht="12.75">
      <c r="L472" s="78"/>
      <c r="N472" s="78">
        <v>1.2199999999999999E-9</v>
      </c>
      <c r="O472" s="78">
        <v>5.0121105196500002</v>
      </c>
      <c r="P472" s="78">
        <v>52595.290927023503</v>
      </c>
      <c r="Q472" s="77">
        <f t="shared" si="304"/>
        <v>-9.1608586757375725E-10</v>
      </c>
      <c r="R472" s="77">
        <f t="shared" si="305"/>
        <v>-9.1569369808891563E-10</v>
      </c>
      <c r="S472" s="77">
        <f t="shared" si="306"/>
        <v>-9.1569367195929348E-10</v>
      </c>
      <c r="T472" s="77">
        <f t="shared" si="307"/>
        <v>-9.1569367195759797E-10</v>
      </c>
      <c r="V472" s="78">
        <v>1.5E-10</v>
      </c>
      <c r="W472" s="78">
        <v>5.2929610953899999</v>
      </c>
      <c r="X472" s="78">
        <v>130446.629254871</v>
      </c>
      <c r="Y472" s="77">
        <f t="shared" si="308"/>
        <v>-1.8548652534044583E-11</v>
      </c>
      <c r="Z472" s="77">
        <f t="shared" si="309"/>
        <v>-1.8728277745905856E-11</v>
      </c>
      <c r="AA472" s="77">
        <f t="shared" si="310"/>
        <v>-1.8728289709812253E-11</v>
      </c>
      <c r="AB472" s="77">
        <f t="shared" si="311"/>
        <v>-1.8728289710607474E-11</v>
      </c>
      <c r="AD472" s="78"/>
      <c r="AE472" s="78"/>
      <c r="AF472" s="78"/>
      <c r="AL472" s="78"/>
      <c r="AM472" s="78"/>
      <c r="AN472" s="78"/>
      <c r="AT472" s="78"/>
      <c r="AU472" s="78"/>
      <c r="AV472" s="78"/>
      <c r="BB472" s="78"/>
      <c r="BC472" s="78"/>
      <c r="BD472" s="78"/>
      <c r="BJ472" s="78">
        <v>3.4000000000000001E-10</v>
      </c>
      <c r="BK472" s="78">
        <v>1.6670663154300001</v>
      </c>
      <c r="BL472" s="78">
        <v>49842.609890276297</v>
      </c>
      <c r="BM472" s="77">
        <f t="shared" si="312"/>
        <v>-6.769247063059299E-11</v>
      </c>
      <c r="BN472" s="77">
        <f t="shared" si="313"/>
        <v>-6.7538818245911758E-11</v>
      </c>
      <c r="BO472" s="77">
        <f t="shared" si="314"/>
        <v>-6.7538808010658652E-11</v>
      </c>
      <c r="BP472" s="77">
        <f t="shared" si="315"/>
        <v>-6.7538808009995706E-11</v>
      </c>
      <c r="BR472" s="78">
        <v>3E-11</v>
      </c>
      <c r="BS472" s="78">
        <v>1.40305085463</v>
      </c>
      <c r="BT472" s="78">
        <v>52278.8990573669</v>
      </c>
      <c r="BU472" s="77">
        <f t="shared" si="316"/>
        <v>2.5331179210580991E-11</v>
      </c>
      <c r="BV472" s="77">
        <f t="shared" si="317"/>
        <v>2.5338950112982039E-11</v>
      </c>
      <c r="BW472" s="77">
        <f t="shared" si="318"/>
        <v>2.5338950630403419E-11</v>
      </c>
      <c r="BX472" s="77">
        <f t="shared" si="319"/>
        <v>2.5338950630437195E-11</v>
      </c>
      <c r="BZ472" s="78"/>
      <c r="CA472" s="78"/>
      <c r="CB472" s="78"/>
      <c r="CH472" s="78"/>
      <c r="CI472" s="78"/>
      <c r="CJ472" s="78"/>
      <c r="CP472" s="78"/>
      <c r="CQ472" s="78"/>
      <c r="CR472" s="78"/>
      <c r="CX472" s="78"/>
      <c r="CY472" s="78"/>
      <c r="CZ472" s="78"/>
      <c r="DF472" s="78">
        <v>1.8E-10</v>
      </c>
      <c r="DG472" s="78">
        <v>1.69333480892</v>
      </c>
      <c r="DH472" s="78">
        <v>76681.750076439494</v>
      </c>
      <c r="DI472" s="77">
        <f t="shared" si="320"/>
        <v>-1.4429306719569891E-10</v>
      </c>
      <c r="DJ472" s="77">
        <f t="shared" si="321"/>
        <v>-1.443693721079271E-10</v>
      </c>
      <c r="DK472" s="77">
        <f t="shared" si="322"/>
        <v>-1.4436937718816726E-10</v>
      </c>
      <c r="DL472" s="77">
        <f t="shared" si="323"/>
        <v>-1.4436937718850338E-10</v>
      </c>
      <c r="DN472" s="78">
        <v>3E-11</v>
      </c>
      <c r="DO472" s="78">
        <v>5.1753723875000004</v>
      </c>
      <c r="DP472" s="78">
        <v>225687.22128005</v>
      </c>
      <c r="DQ472" s="77">
        <f t="shared" si="324"/>
        <v>-1.4969161418881982E-11</v>
      </c>
      <c r="DR472" s="77">
        <f t="shared" si="325"/>
        <v>-1.50234135187289E-11</v>
      </c>
      <c r="DS472" s="77">
        <f t="shared" si="326"/>
        <v>-1.5023417130272932E-11</v>
      </c>
      <c r="DT472" s="77">
        <f t="shared" si="327"/>
        <v>-1.5023417130515005E-11</v>
      </c>
      <c r="DV472" s="78"/>
      <c r="DW472" s="78"/>
      <c r="DX472" s="78"/>
      <c r="ED472" s="78"/>
      <c r="EE472" s="78"/>
      <c r="EF472" s="78"/>
      <c r="EL472" s="78"/>
      <c r="EM472" s="78"/>
      <c r="EN472" s="78"/>
      <c r="ET472" s="78"/>
      <c r="EU472" s="78"/>
      <c r="EV472" s="78"/>
    </row>
    <row r="473" spans="12:152" s="77" customFormat="1" ht="12.75">
      <c r="L473" s="78"/>
      <c r="N473" s="78">
        <v>1.49E-9</v>
      </c>
      <c r="O473" s="78">
        <v>0.38744219836999999</v>
      </c>
      <c r="P473" s="78">
        <v>487.63475125420001</v>
      </c>
      <c r="Q473" s="77">
        <f t="shared" si="304"/>
        <v>-1.0107123159066875E-9</v>
      </c>
      <c r="R473" s="77">
        <f t="shared" si="305"/>
        <v>-1.0107172549834598E-9</v>
      </c>
      <c r="S473" s="77">
        <f t="shared" si="306"/>
        <v>-1.0107172553124506E-9</v>
      </c>
      <c r="T473" s="77">
        <f t="shared" si="307"/>
        <v>-1.0107172553124725E-9</v>
      </c>
      <c r="V473" s="78">
        <v>1.4000000000000001E-10</v>
      </c>
      <c r="W473" s="78">
        <v>0.85174293693000003</v>
      </c>
      <c r="X473" s="78">
        <v>78903.606711036497</v>
      </c>
      <c r="Y473" s="77">
        <f t="shared" si="308"/>
        <v>-1.3984987098514453E-10</v>
      </c>
      <c r="Z473" s="77">
        <f t="shared" si="309"/>
        <v>-1.3985456538491685E-10</v>
      </c>
      <c r="AA473" s="77">
        <f t="shared" si="310"/>
        <v>-1.3985456569512801E-10</v>
      </c>
      <c r="AB473" s="77">
        <f t="shared" si="311"/>
        <v>-1.3985456569514832E-10</v>
      </c>
      <c r="AD473" s="78"/>
      <c r="AE473" s="78"/>
      <c r="AF473" s="78"/>
      <c r="AL473" s="78"/>
      <c r="AM473" s="78"/>
      <c r="AN473" s="78"/>
      <c r="AT473" s="78"/>
      <c r="AU473" s="78"/>
      <c r="AV473" s="78"/>
      <c r="BB473" s="78"/>
      <c r="BC473" s="78"/>
      <c r="BD473" s="78"/>
      <c r="BJ473" s="78">
        <v>4.2E-10</v>
      </c>
      <c r="BK473" s="78">
        <v>3.6514319255399998</v>
      </c>
      <c r="BL473" s="78">
        <v>76681.750076439494</v>
      </c>
      <c r="BM473" s="77">
        <f t="shared" si="312"/>
        <v>3.5965049599875527E-10</v>
      </c>
      <c r="BN473" s="77">
        <f t="shared" si="313"/>
        <v>3.5949651887843326E-10</v>
      </c>
      <c r="BO473" s="77">
        <f t="shared" si="314"/>
        <v>3.5949650861601084E-10</v>
      </c>
      <c r="BP473" s="77">
        <f t="shared" si="315"/>
        <v>3.5949650861533188E-10</v>
      </c>
      <c r="BR473" s="78">
        <v>3E-11</v>
      </c>
      <c r="BS473" s="78">
        <v>2.91888451759</v>
      </c>
      <c r="BT473" s="78">
        <v>235900.506826261</v>
      </c>
      <c r="BU473" s="77">
        <f t="shared" si="316"/>
        <v>-8.3786579374997793E-12</v>
      </c>
      <c r="BV473" s="77">
        <f t="shared" si="317"/>
        <v>-8.3157689502589386E-12</v>
      </c>
      <c r="BW473" s="77">
        <f t="shared" si="318"/>
        <v>-8.3157647599068558E-12</v>
      </c>
      <c r="BX473" s="77">
        <f t="shared" si="319"/>
        <v>-8.3157647596315905E-12</v>
      </c>
      <c r="BZ473" s="78"/>
      <c r="CA473" s="78"/>
      <c r="CB473" s="78"/>
      <c r="CH473" s="78"/>
      <c r="CI473" s="78"/>
      <c r="CJ473" s="78"/>
      <c r="CP473" s="78"/>
      <c r="CQ473" s="78"/>
      <c r="CR473" s="78"/>
      <c r="CX473" s="78"/>
      <c r="CY473" s="78"/>
      <c r="CZ473" s="78"/>
      <c r="DF473" s="78">
        <v>1.7000000000000001E-10</v>
      </c>
      <c r="DG473" s="78">
        <v>2.09406764538</v>
      </c>
      <c r="DH473" s="78">
        <v>64901.259717923298</v>
      </c>
      <c r="DI473" s="77">
        <f t="shared" si="320"/>
        <v>1.5750087230334462E-10</v>
      </c>
      <c r="DJ473" s="77">
        <f t="shared" si="321"/>
        <v>1.5753926071341652E-10</v>
      </c>
      <c r="DK473" s="77">
        <f t="shared" si="322"/>
        <v>1.5753926326857363E-10</v>
      </c>
      <c r="DL473" s="77">
        <f t="shared" si="323"/>
        <v>1.5753926326874069E-10</v>
      </c>
      <c r="DN473" s="78">
        <v>1.9999999999999999E-11</v>
      </c>
      <c r="DO473" s="78">
        <v>3.1997001092300001</v>
      </c>
      <c r="DP473" s="78">
        <v>64901.259717923298</v>
      </c>
      <c r="DQ473" s="77">
        <f t="shared" si="324"/>
        <v>1.5844476116547489E-12</v>
      </c>
      <c r="DR473" s="77">
        <f t="shared" si="325"/>
        <v>1.5964185340337505E-12</v>
      </c>
      <c r="DS473" s="77">
        <f t="shared" si="326"/>
        <v>1.5964193313967642E-12</v>
      </c>
      <c r="DT473" s="77">
        <f t="shared" si="327"/>
        <v>1.5964193314488933E-12</v>
      </c>
      <c r="DV473" s="78"/>
      <c r="DW473" s="78"/>
      <c r="DX473" s="78"/>
      <c r="ED473" s="78"/>
      <c r="EE473" s="78"/>
      <c r="EF473" s="78"/>
      <c r="EL473" s="78"/>
      <c r="EM473" s="78"/>
      <c r="EN473" s="78"/>
      <c r="ET473" s="78"/>
      <c r="EU473" s="78"/>
      <c r="EV473" s="78"/>
    </row>
    <row r="474" spans="12:152" s="77" customFormat="1" ht="12.75">
      <c r="L474" s="78"/>
      <c r="N474" s="78">
        <v>1.21E-9</v>
      </c>
      <c r="O474" s="78">
        <v>3.3021590457399999</v>
      </c>
      <c r="P474" s="78">
        <v>1263.15736257819</v>
      </c>
      <c r="Q474" s="77">
        <f t="shared" si="304"/>
        <v>-1.0252323505521514E-9</v>
      </c>
      <c r="R474" s="77">
        <f t="shared" si="305"/>
        <v>-1.0252248402425188E-9</v>
      </c>
      <c r="S474" s="77">
        <f t="shared" si="306"/>
        <v>-1.025224839742253E-9</v>
      </c>
      <c r="T474" s="77">
        <f t="shared" si="307"/>
        <v>-1.0252248397422199E-9</v>
      </c>
      <c r="V474" s="78">
        <v>1.5E-10</v>
      </c>
      <c r="W474" s="78">
        <v>5.5077687069500003</v>
      </c>
      <c r="X474" s="78">
        <v>52808.590022461503</v>
      </c>
      <c r="Y474" s="77">
        <f t="shared" si="308"/>
        <v>-2.4255214221439564E-11</v>
      </c>
      <c r="Z474" s="77">
        <f t="shared" si="309"/>
        <v>-2.4182890318568895E-11</v>
      </c>
      <c r="AA474" s="77">
        <f t="shared" si="310"/>
        <v>-2.4182885500886756E-11</v>
      </c>
      <c r="AB474" s="77">
        <f t="shared" si="311"/>
        <v>-2.41828855005754E-11</v>
      </c>
      <c r="AD474" s="78"/>
      <c r="AE474" s="78"/>
      <c r="AF474" s="78"/>
      <c r="AL474" s="78"/>
      <c r="AM474" s="78"/>
      <c r="AN474" s="78"/>
      <c r="AT474" s="78"/>
      <c r="AU474" s="78"/>
      <c r="AV474" s="78"/>
      <c r="BB474" s="78"/>
      <c r="BC474" s="78"/>
      <c r="BD474" s="78"/>
      <c r="BJ474" s="78">
        <v>3.1999999999999998E-10</v>
      </c>
      <c r="BK474" s="78">
        <v>4.0268507965599998</v>
      </c>
      <c r="BL474" s="78">
        <v>24356.780788641601</v>
      </c>
      <c r="BM474" s="77">
        <f t="shared" si="312"/>
        <v>1.9238427034340347E-10</v>
      </c>
      <c r="BN474" s="77">
        <f t="shared" si="313"/>
        <v>1.9244188793468136E-10</v>
      </c>
      <c r="BO474" s="77">
        <f t="shared" si="314"/>
        <v>1.924418917722547E-10</v>
      </c>
      <c r="BP474" s="77">
        <f t="shared" si="315"/>
        <v>1.9244189177250904E-10</v>
      </c>
      <c r="BR474" s="78">
        <v>1.9999999999999999E-11</v>
      </c>
      <c r="BS474" s="78">
        <v>5.2486258072399998</v>
      </c>
      <c r="BT474" s="78">
        <v>32769.127994973802</v>
      </c>
      <c r="BU474" s="77">
        <f t="shared" si="316"/>
        <v>1.7425445994142233E-11</v>
      </c>
      <c r="BV474" s="77">
        <f t="shared" si="317"/>
        <v>1.742246927228426E-11</v>
      </c>
      <c r="BW474" s="77">
        <f t="shared" si="318"/>
        <v>1.7422469073951966E-11</v>
      </c>
      <c r="BX474" s="77">
        <f t="shared" si="319"/>
        <v>1.7422469073938848E-11</v>
      </c>
      <c r="BZ474" s="78"/>
      <c r="CA474" s="78"/>
      <c r="CB474" s="78"/>
      <c r="CH474" s="78"/>
      <c r="CI474" s="78"/>
      <c r="CJ474" s="78"/>
      <c r="CP474" s="78"/>
      <c r="CQ474" s="78"/>
      <c r="CR474" s="78"/>
      <c r="CX474" s="78"/>
      <c r="CY474" s="78"/>
      <c r="CZ474" s="78"/>
      <c r="DF474" s="78">
        <v>1.8999999999999999E-10</v>
      </c>
      <c r="DG474" s="78">
        <v>5.0001102350200002</v>
      </c>
      <c r="DH474" s="78">
        <v>105940.68546158</v>
      </c>
      <c r="DI474" s="77">
        <f t="shared" si="320"/>
        <v>-6.8650972229784152E-11</v>
      </c>
      <c r="DJ474" s="77">
        <f t="shared" si="321"/>
        <v>-6.8477295187588383E-11</v>
      </c>
      <c r="DK474" s="77">
        <f t="shared" si="322"/>
        <v>-6.8477283616793099E-11</v>
      </c>
      <c r="DL474" s="77">
        <f t="shared" si="323"/>
        <v>-6.847728361602744E-11</v>
      </c>
      <c r="DN474" s="78">
        <v>3E-11</v>
      </c>
      <c r="DO474" s="78">
        <v>5.9036804607800004</v>
      </c>
      <c r="DP474" s="78">
        <v>104505.391376781</v>
      </c>
      <c r="DQ474" s="77">
        <f t="shared" si="324"/>
        <v>-5.7668051428428405E-12</v>
      </c>
      <c r="DR474" s="77">
        <f t="shared" si="325"/>
        <v>-5.7952671120954123E-12</v>
      </c>
      <c r="DS474" s="77">
        <f t="shared" si="326"/>
        <v>-5.7952690077635744E-12</v>
      </c>
      <c r="DT474" s="77">
        <f t="shared" si="327"/>
        <v>-5.7952690078873897E-12</v>
      </c>
      <c r="DV474" s="78"/>
      <c r="DW474" s="78"/>
      <c r="DX474" s="78"/>
      <c r="ED474" s="78"/>
      <c r="EE474" s="78"/>
      <c r="EF474" s="78"/>
      <c r="EL474" s="78"/>
      <c r="EM474" s="78"/>
      <c r="EN474" s="78"/>
      <c r="ET474" s="78"/>
      <c r="EU474" s="78"/>
      <c r="EV474" s="78"/>
    </row>
    <row r="475" spans="12:152" s="77" customFormat="1" ht="12.75">
      <c r="L475" s="78"/>
      <c r="N475" s="78">
        <v>1.38E-9</v>
      </c>
      <c r="O475" s="78">
        <v>1.04671626049</v>
      </c>
      <c r="P475" s="78">
        <v>1083.0802322935999</v>
      </c>
      <c r="Q475" s="77">
        <f t="shared" si="304"/>
        <v>3.3621647334798039E-10</v>
      </c>
      <c r="R475" s="77">
        <f t="shared" si="305"/>
        <v>3.3622988472486778E-10</v>
      </c>
      <c r="S475" s="77">
        <f t="shared" si="306"/>
        <v>3.3622988561819647E-10</v>
      </c>
      <c r="T475" s="77">
        <f t="shared" si="307"/>
        <v>3.3622988561825587E-10</v>
      </c>
      <c r="V475" s="78">
        <v>1.7000000000000001E-10</v>
      </c>
      <c r="W475" s="78">
        <v>5.9662272178100002</v>
      </c>
      <c r="X475" s="78">
        <v>32769.127994973802</v>
      </c>
      <c r="Y475" s="77">
        <f t="shared" si="308"/>
        <v>1.6645441187566818E-10</v>
      </c>
      <c r="Z475" s="77">
        <f t="shared" si="309"/>
        <v>1.6646487537087663E-10</v>
      </c>
      <c r="AA475" s="77">
        <f t="shared" si="310"/>
        <v>1.6646487606733874E-10</v>
      </c>
      <c r="AB475" s="77">
        <f t="shared" si="311"/>
        <v>1.664648760673848E-10</v>
      </c>
      <c r="AD475" s="78"/>
      <c r="AE475" s="78"/>
      <c r="AF475" s="78"/>
      <c r="AL475" s="78"/>
      <c r="AM475" s="78"/>
      <c r="AN475" s="78"/>
      <c r="AT475" s="78"/>
      <c r="AU475" s="78"/>
      <c r="AV475" s="78"/>
      <c r="BB475" s="78"/>
      <c r="BC475" s="78"/>
      <c r="BD475" s="78"/>
      <c r="BJ475" s="78">
        <v>4.0999999999999998E-10</v>
      </c>
      <c r="BK475" s="78">
        <v>3.4811711772599998</v>
      </c>
      <c r="BL475" s="78">
        <v>26610.4805596679</v>
      </c>
      <c r="BM475" s="77">
        <f t="shared" si="312"/>
        <v>3.6906170317778047E-10</v>
      </c>
      <c r="BN475" s="77">
        <f t="shared" si="313"/>
        <v>3.6910565886416344E-10</v>
      </c>
      <c r="BO475" s="77">
        <f t="shared" si="314"/>
        <v>3.6910566179130008E-10</v>
      </c>
      <c r="BP475" s="77">
        <f t="shared" si="315"/>
        <v>3.6910566179149286E-10</v>
      </c>
      <c r="BR475" s="78">
        <v>3E-11</v>
      </c>
      <c r="BS475" s="78">
        <v>0.92825301326999998</v>
      </c>
      <c r="BT475" s="78">
        <v>29428.515568274001</v>
      </c>
      <c r="BU475" s="77">
        <f t="shared" si="316"/>
        <v>1.3002427985580503E-11</v>
      </c>
      <c r="BV475" s="77">
        <f t="shared" si="317"/>
        <v>1.3009788393465347E-11</v>
      </c>
      <c r="BW475" s="77">
        <f t="shared" si="318"/>
        <v>1.3009788883708768E-11</v>
      </c>
      <c r="BX475" s="77">
        <f t="shared" si="319"/>
        <v>1.3009788883741038E-11</v>
      </c>
      <c r="BZ475" s="78"/>
      <c r="CA475" s="78"/>
      <c r="CB475" s="78"/>
      <c r="CH475" s="78"/>
      <c r="CI475" s="78"/>
      <c r="CJ475" s="78"/>
      <c r="CP475" s="78"/>
      <c r="CQ475" s="78"/>
      <c r="CR475" s="78"/>
      <c r="CX475" s="78"/>
      <c r="CY475" s="78"/>
      <c r="CZ475" s="78"/>
      <c r="DF475" s="78">
        <v>1.8999999999999999E-10</v>
      </c>
      <c r="DG475" s="78">
        <v>0.74020534937000004</v>
      </c>
      <c r="DH475" s="78">
        <v>36109.740421673603</v>
      </c>
      <c r="DI475" s="77">
        <f t="shared" si="320"/>
        <v>-3.4668066865196419E-12</v>
      </c>
      <c r="DJ475" s="77">
        <f t="shared" si="321"/>
        <v>-3.4033424574928259E-12</v>
      </c>
      <c r="DK475" s="77">
        <f t="shared" si="322"/>
        <v>-3.4033382301326594E-12</v>
      </c>
      <c r="DL475" s="77">
        <f t="shared" si="323"/>
        <v>-3.4033382298518983E-12</v>
      </c>
      <c r="DN475" s="78">
        <v>3E-11</v>
      </c>
      <c r="DO475" s="78">
        <v>2.1571228157100002</v>
      </c>
      <c r="DP475" s="78">
        <v>28736.357967047199</v>
      </c>
      <c r="DQ475" s="77">
        <f t="shared" si="324"/>
        <v>2.9867335650297043E-11</v>
      </c>
      <c r="DR475" s="77">
        <f t="shared" si="325"/>
        <v>2.9866585346342612E-11</v>
      </c>
      <c r="DS475" s="77">
        <f t="shared" si="326"/>
        <v>2.9866585296294618E-11</v>
      </c>
      <c r="DT475" s="77">
        <f t="shared" si="327"/>
        <v>2.9866585296291322E-11</v>
      </c>
      <c r="DV475" s="78"/>
      <c r="DW475" s="78"/>
      <c r="DX475" s="78"/>
      <c r="ED475" s="78"/>
      <c r="EE475" s="78"/>
      <c r="EF475" s="78"/>
      <c r="EL475" s="78"/>
      <c r="EM475" s="78"/>
      <c r="EN475" s="78"/>
      <c r="ET475" s="78"/>
      <c r="EU475" s="78"/>
      <c r="EV475" s="78"/>
    </row>
    <row r="476" spans="12:152" s="77" customFormat="1" ht="12.75">
      <c r="L476" s="78"/>
      <c r="N476" s="78">
        <v>1.57E-9</v>
      </c>
      <c r="O476" s="78">
        <v>5.1701891662200001</v>
      </c>
      <c r="P476" s="78">
        <v>23962.0257341949</v>
      </c>
      <c r="Q476" s="77">
        <f t="shared" si="304"/>
        <v>-6.8926342256133694E-10</v>
      </c>
      <c r="R476" s="77">
        <f t="shared" si="305"/>
        <v>-6.8957612299822779E-10</v>
      </c>
      <c r="S476" s="77">
        <f t="shared" si="306"/>
        <v>-6.895761438260386E-10</v>
      </c>
      <c r="T476" s="77">
        <f t="shared" si="307"/>
        <v>-6.8957614382740159E-10</v>
      </c>
      <c r="V476" s="78">
        <v>1.4000000000000001E-10</v>
      </c>
      <c r="W476" s="78">
        <v>5.4058981231800001</v>
      </c>
      <c r="X476" s="78">
        <v>52381.991831585503</v>
      </c>
      <c r="Y476" s="77">
        <f t="shared" si="308"/>
        <v>-9.1865053029632901E-11</v>
      </c>
      <c r="Z476" s="77">
        <f t="shared" si="309"/>
        <v>-9.1916240115159702E-11</v>
      </c>
      <c r="AA476" s="77">
        <f t="shared" si="310"/>
        <v>-9.1916243524007945E-11</v>
      </c>
      <c r="AB476" s="77">
        <f t="shared" si="311"/>
        <v>-9.1916243524230043E-11</v>
      </c>
      <c r="AD476" s="78"/>
      <c r="AE476" s="78"/>
      <c r="AF476" s="78"/>
      <c r="AL476" s="78"/>
      <c r="AM476" s="78"/>
      <c r="AN476" s="78"/>
      <c r="AT476" s="78"/>
      <c r="AU476" s="78"/>
      <c r="AV476" s="78"/>
      <c r="BB476" s="78"/>
      <c r="BC476" s="78"/>
      <c r="BD476" s="78"/>
      <c r="BJ476" s="78">
        <v>4.0000000000000001E-10</v>
      </c>
      <c r="BK476" s="78">
        <v>1.30798263894</v>
      </c>
      <c r="BL476" s="78">
        <v>77630.925685409296</v>
      </c>
      <c r="BM476" s="77">
        <f t="shared" si="312"/>
        <v>-1.162783509558208E-10</v>
      </c>
      <c r="BN476" s="77">
        <f t="shared" si="313"/>
        <v>-1.1655320211240433E-10</v>
      </c>
      <c r="BO476" s="77">
        <f t="shared" si="314"/>
        <v>-1.1655322041821753E-10</v>
      </c>
      <c r="BP476" s="77">
        <f t="shared" si="315"/>
        <v>-1.1655322041941381E-10</v>
      </c>
      <c r="BR476" s="78">
        <v>1.9999999999999999E-11</v>
      </c>
      <c r="BS476" s="78">
        <v>1.28026650043</v>
      </c>
      <c r="BT476" s="78">
        <v>96357.0841242725</v>
      </c>
      <c r="BU476" s="77">
        <f t="shared" si="316"/>
        <v>9.2118913810837957E-12</v>
      </c>
      <c r="BV476" s="77">
        <f t="shared" si="317"/>
        <v>9.2277132453535503E-12</v>
      </c>
      <c r="BW476" s="77">
        <f t="shared" si="318"/>
        <v>9.2277142990019522E-12</v>
      </c>
      <c r="BX476" s="77">
        <f t="shared" si="319"/>
        <v>9.2277142990705387E-12</v>
      </c>
      <c r="BZ476" s="78"/>
      <c r="CA476" s="78"/>
      <c r="CB476" s="78"/>
      <c r="CH476" s="78"/>
      <c r="CI476" s="78"/>
      <c r="CJ476" s="78"/>
      <c r="CP476" s="78"/>
      <c r="CQ476" s="78"/>
      <c r="CR476" s="78"/>
      <c r="CX476" s="78"/>
      <c r="CY476" s="78"/>
      <c r="CZ476" s="78"/>
      <c r="DF476" s="78">
        <v>1.7000000000000001E-10</v>
      </c>
      <c r="DG476" s="78">
        <v>2.9324686869300001</v>
      </c>
      <c r="DH476" s="78">
        <v>102132.855462109</v>
      </c>
      <c r="DI476" s="77">
        <f t="shared" si="320"/>
        <v>-9.1060603223431318E-11</v>
      </c>
      <c r="DJ476" s="77">
        <f t="shared" si="321"/>
        <v>-9.0924917190357584E-11</v>
      </c>
      <c r="DK476" s="77">
        <f t="shared" si="322"/>
        <v>-9.0924908149611379E-11</v>
      </c>
      <c r="DL476" s="77">
        <f t="shared" si="323"/>
        <v>-9.0924908149023499E-11</v>
      </c>
      <c r="DN476" s="78">
        <v>1.9999999999999999E-11</v>
      </c>
      <c r="DO476" s="78">
        <v>0.27988699717999999</v>
      </c>
      <c r="DP476" s="78">
        <v>52325.369480282898</v>
      </c>
      <c r="DQ476" s="77">
        <f t="shared" si="324"/>
        <v>1.3711264141346388E-11</v>
      </c>
      <c r="DR476" s="77">
        <f t="shared" si="325"/>
        <v>1.3704213924176301E-11</v>
      </c>
      <c r="DS476" s="77">
        <f t="shared" si="326"/>
        <v>1.3704213454455936E-11</v>
      </c>
      <c r="DT476" s="77">
        <f t="shared" si="327"/>
        <v>1.3704213454424469E-11</v>
      </c>
      <c r="DV476" s="78"/>
      <c r="DW476" s="78"/>
      <c r="DX476" s="78"/>
      <c r="ED476" s="78"/>
      <c r="EE476" s="78"/>
      <c r="EF476" s="78"/>
      <c r="EL476" s="78"/>
      <c r="EM476" s="78"/>
      <c r="EN476" s="78"/>
      <c r="ET476" s="78"/>
      <c r="EU476" s="78"/>
      <c r="EV476" s="78"/>
    </row>
    <row r="477" spans="12:152" s="77" customFormat="1" ht="12.75">
      <c r="L477" s="78"/>
      <c r="N477" s="78">
        <v>1.63E-9</v>
      </c>
      <c r="O477" s="78">
        <v>3.2659310317900001</v>
      </c>
      <c r="P477" s="78">
        <v>26089.387614282401</v>
      </c>
      <c r="Q477" s="77">
        <f t="shared" si="304"/>
        <v>-1.6297668613853051E-9</v>
      </c>
      <c r="R477" s="77">
        <f t="shared" si="305"/>
        <v>-1.6297601598565388E-9</v>
      </c>
      <c r="S477" s="77">
        <f t="shared" si="306"/>
        <v>-1.6297601594069881E-9</v>
      </c>
      <c r="T477" s="77">
        <f t="shared" si="307"/>
        <v>-1.6297601594069587E-9</v>
      </c>
      <c r="V477" s="78">
        <v>1.4000000000000001E-10</v>
      </c>
      <c r="W477" s="78">
        <v>2.9278362475400002</v>
      </c>
      <c r="X477" s="78">
        <v>130226.21661243201</v>
      </c>
      <c r="Y477" s="77">
        <f t="shared" si="308"/>
        <v>-1.3358932661518002E-10</v>
      </c>
      <c r="Z477" s="77">
        <f t="shared" si="309"/>
        <v>-1.3363968669525735E-10</v>
      </c>
      <c r="AA477" s="77">
        <f t="shared" si="310"/>
        <v>-1.3363969004327432E-10</v>
      </c>
      <c r="AB477" s="77">
        <f t="shared" si="311"/>
        <v>-1.3363969004349722E-10</v>
      </c>
      <c r="AD477" s="78"/>
      <c r="AE477" s="78"/>
      <c r="AF477" s="78"/>
      <c r="AL477" s="78"/>
      <c r="AM477" s="78"/>
      <c r="AN477" s="78"/>
      <c r="AT477" s="78"/>
      <c r="AU477" s="78"/>
      <c r="AV477" s="78"/>
      <c r="BB477" s="78"/>
      <c r="BC477" s="78"/>
      <c r="BD477" s="78"/>
      <c r="BJ477" s="78">
        <v>3.3E-10</v>
      </c>
      <c r="BK477" s="78">
        <v>3.31591322468</v>
      </c>
      <c r="BL477" s="78">
        <v>65831.666774324796</v>
      </c>
      <c r="BM477" s="77">
        <f t="shared" si="312"/>
        <v>-3.0272700441488495E-10</v>
      </c>
      <c r="BN477" s="77">
        <f t="shared" si="313"/>
        <v>-3.0264694062637523E-10</v>
      </c>
      <c r="BO477" s="77">
        <f t="shared" si="314"/>
        <v>-3.0264693528959943E-10</v>
      </c>
      <c r="BP477" s="77">
        <f t="shared" si="315"/>
        <v>-3.0264693528924048E-10</v>
      </c>
      <c r="BR477" s="78">
        <v>3E-11</v>
      </c>
      <c r="BS477" s="78">
        <v>3.4774507502100001</v>
      </c>
      <c r="BT477" s="78">
        <v>49842.609890276297</v>
      </c>
      <c r="BU477" s="77">
        <f t="shared" si="316"/>
        <v>-2.7142256425005269E-11</v>
      </c>
      <c r="BV477" s="77">
        <f t="shared" si="317"/>
        <v>-2.7148146222703843E-11</v>
      </c>
      <c r="BW477" s="77">
        <f t="shared" si="318"/>
        <v>-2.7148146614830587E-11</v>
      </c>
      <c r="BX477" s="77">
        <f t="shared" si="319"/>
        <v>-2.7148146614855987E-11</v>
      </c>
      <c r="BZ477" s="78"/>
      <c r="CA477" s="78"/>
      <c r="CB477" s="78"/>
      <c r="CH477" s="78"/>
      <c r="CI477" s="78"/>
      <c r="CJ477" s="78"/>
      <c r="CP477" s="78"/>
      <c r="CQ477" s="78"/>
      <c r="CR477" s="78"/>
      <c r="CX477" s="78"/>
      <c r="CY477" s="78"/>
      <c r="CZ477" s="78"/>
      <c r="DF477" s="78">
        <v>2.1999999999999999E-10</v>
      </c>
      <c r="DG477" s="78">
        <v>3.5590202306699998</v>
      </c>
      <c r="DH477" s="78">
        <v>104355.493901654</v>
      </c>
      <c r="DI477" s="77">
        <f t="shared" si="320"/>
        <v>-2.1796328471906929E-10</v>
      </c>
      <c r="DJ477" s="77">
        <f t="shared" si="321"/>
        <v>-2.1793434804548345E-10</v>
      </c>
      <c r="DK477" s="77">
        <f t="shared" si="322"/>
        <v>-2.1793434611124691E-10</v>
      </c>
      <c r="DL477" s="77">
        <f t="shared" si="323"/>
        <v>-2.179343461111204E-10</v>
      </c>
      <c r="DN477" s="78">
        <v>1.9999999999999999E-11</v>
      </c>
      <c r="DO477" s="78">
        <v>1.0939213773400001</v>
      </c>
      <c r="DP477" s="78">
        <v>24998.194350380501</v>
      </c>
      <c r="DQ477" s="77">
        <f t="shared" si="324"/>
        <v>1.5040269378937802E-11</v>
      </c>
      <c r="DR477" s="77">
        <f t="shared" si="325"/>
        <v>1.5043317878456973E-11</v>
      </c>
      <c r="DS477" s="77">
        <f t="shared" si="326"/>
        <v>1.5043318081490447E-11</v>
      </c>
      <c r="DT477" s="77">
        <f t="shared" si="327"/>
        <v>1.5043318081503556E-11</v>
      </c>
      <c r="DV477" s="78"/>
      <c r="DW477" s="78"/>
      <c r="DX477" s="78"/>
      <c r="ED477" s="78"/>
      <c r="EE477" s="78"/>
      <c r="EF477" s="78"/>
      <c r="EL477" s="78"/>
      <c r="EM477" s="78"/>
      <c r="EN477" s="78"/>
      <c r="ET477" s="78"/>
      <c r="EU477" s="78"/>
      <c r="EV477" s="78"/>
    </row>
    <row r="478" spans="12:152" s="77" customFormat="1" ht="12.75">
      <c r="L478" s="78"/>
      <c r="N478" s="78">
        <v>1.3000000000000001E-9</v>
      </c>
      <c r="O478" s="78">
        <v>0.56779128434000004</v>
      </c>
      <c r="P478" s="78">
        <v>25936.8554717312</v>
      </c>
      <c r="Q478" s="77">
        <f t="shared" si="304"/>
        <v>3.8235184913575756E-10</v>
      </c>
      <c r="R478" s="77">
        <f t="shared" si="305"/>
        <v>3.8264998884719547E-10</v>
      </c>
      <c r="S478" s="77">
        <f t="shared" si="306"/>
        <v>3.8265000870550035E-10</v>
      </c>
      <c r="T478" s="77">
        <f t="shared" si="307"/>
        <v>3.8265000870680693E-10</v>
      </c>
      <c r="V478" s="78">
        <v>1.4000000000000001E-10</v>
      </c>
      <c r="W478" s="78">
        <v>4.7333467678299996</v>
      </c>
      <c r="X478" s="78">
        <v>26164.1692128498</v>
      </c>
      <c r="Y478" s="77">
        <f t="shared" si="308"/>
        <v>-7.1368847646050245E-11</v>
      </c>
      <c r="Z478" s="77">
        <f t="shared" si="309"/>
        <v>-7.1398000358212648E-11</v>
      </c>
      <c r="AA478" s="77">
        <f t="shared" si="310"/>
        <v>-7.13980022999317E-11</v>
      </c>
      <c r="AB478" s="77">
        <f t="shared" si="311"/>
        <v>-7.1398002300058349E-11</v>
      </c>
      <c r="AD478" s="78"/>
      <c r="AE478" s="78"/>
      <c r="AF478" s="78"/>
      <c r="AL478" s="78"/>
      <c r="AM478" s="78"/>
      <c r="AN478" s="78"/>
      <c r="AT478" s="78"/>
      <c r="AU478" s="78"/>
      <c r="AV478" s="78"/>
      <c r="BB478" s="78"/>
      <c r="BC478" s="78"/>
      <c r="BD478" s="78"/>
      <c r="BJ478" s="78">
        <v>4.2E-10</v>
      </c>
      <c r="BK478" s="78">
        <v>4.6830522546399997</v>
      </c>
      <c r="BL478" s="78">
        <v>24609.0365675098</v>
      </c>
      <c r="BM478" s="77">
        <f t="shared" si="312"/>
        <v>4.1296058270238106E-10</v>
      </c>
      <c r="BN478" s="77">
        <f t="shared" si="313"/>
        <v>4.1297800600640362E-10</v>
      </c>
      <c r="BO478" s="77">
        <f t="shared" si="314"/>
        <v>4.1297800716625513E-10</v>
      </c>
      <c r="BP478" s="77">
        <f t="shared" si="315"/>
        <v>4.1297800716633123E-10</v>
      </c>
      <c r="BR478" s="78">
        <v>3E-11</v>
      </c>
      <c r="BS478" s="78">
        <v>1.2752251073600001</v>
      </c>
      <c r="BT478" s="78">
        <v>44295.717129809404</v>
      </c>
      <c r="BU478" s="77">
        <f t="shared" si="316"/>
        <v>2.2581543126367183E-11</v>
      </c>
      <c r="BV478" s="77">
        <f t="shared" si="317"/>
        <v>2.2589635118478594E-11</v>
      </c>
      <c r="BW478" s="77">
        <f t="shared" si="318"/>
        <v>2.2589635657358648E-11</v>
      </c>
      <c r="BX478" s="77">
        <f t="shared" si="319"/>
        <v>2.2589635657394559E-11</v>
      </c>
      <c r="BZ478" s="78"/>
      <c r="CA478" s="78"/>
      <c r="CB478" s="78"/>
      <c r="CH478" s="78"/>
      <c r="CI478" s="78"/>
      <c r="CJ478" s="78"/>
      <c r="CP478" s="78"/>
      <c r="CQ478" s="78"/>
      <c r="CR478" s="78"/>
      <c r="CX478" s="78"/>
      <c r="CY478" s="78"/>
      <c r="CZ478" s="78"/>
      <c r="DF478" s="78">
        <v>2.1E-10</v>
      </c>
      <c r="DG478" s="78">
        <v>3.5439031055700001</v>
      </c>
      <c r="DH478" s="78">
        <v>106570.36967048301</v>
      </c>
      <c r="DI478" s="77">
        <f t="shared" si="320"/>
        <v>-2.0810237420620403E-10</v>
      </c>
      <c r="DJ478" s="77">
        <f t="shared" si="321"/>
        <v>-2.081300449211814E-10</v>
      </c>
      <c r="DK478" s="77">
        <f t="shared" si="322"/>
        <v>-2.0813004675758417E-10</v>
      </c>
      <c r="DL478" s="77">
        <f t="shared" si="323"/>
        <v>-2.0813004675770811E-10</v>
      </c>
      <c r="DN478" s="78">
        <v>3E-11</v>
      </c>
      <c r="DO478" s="78">
        <v>1.7265463647199999</v>
      </c>
      <c r="DP478" s="78">
        <v>130419.84594697101</v>
      </c>
      <c r="DQ478" s="77">
        <f t="shared" si="324"/>
        <v>1.1690703628909308E-11</v>
      </c>
      <c r="DR478" s="77">
        <f t="shared" si="325"/>
        <v>1.1724031699113339E-11</v>
      </c>
      <c r="DS478" s="77">
        <f t="shared" si="326"/>
        <v>1.1724033918524359E-11</v>
      </c>
      <c r="DT478" s="77">
        <f t="shared" si="327"/>
        <v>1.1724033918671911E-11</v>
      </c>
      <c r="DV478" s="78"/>
      <c r="DW478" s="78"/>
      <c r="DX478" s="78"/>
      <c r="ED478" s="78"/>
      <c r="EE478" s="78"/>
      <c r="EF478" s="78"/>
      <c r="EL478" s="78"/>
      <c r="EM478" s="78"/>
      <c r="EN478" s="78"/>
      <c r="ET478" s="78"/>
      <c r="EU478" s="78"/>
      <c r="EV478" s="78"/>
    </row>
    <row r="479" spans="12:152" s="77" customFormat="1" ht="12.75">
      <c r="L479" s="78"/>
      <c r="N479" s="78">
        <v>1.6000000000000001E-9</v>
      </c>
      <c r="O479" s="78">
        <v>0.19385295260999999</v>
      </c>
      <c r="P479" s="78">
        <v>104347.73123093801</v>
      </c>
      <c r="Q479" s="77">
        <f t="shared" si="304"/>
        <v>1.5204237554029756E-9</v>
      </c>
      <c r="R479" s="77">
        <f t="shared" si="305"/>
        <v>1.5199419822026521E-9</v>
      </c>
      <c r="S479" s="77">
        <f t="shared" si="306"/>
        <v>1.5199419500646328E-9</v>
      </c>
      <c r="T479" s="77">
        <f t="shared" si="307"/>
        <v>1.5199419500624737E-9</v>
      </c>
      <c r="V479" s="78">
        <v>1.8E-10</v>
      </c>
      <c r="W479" s="78">
        <v>4.0954026399899996</v>
      </c>
      <c r="X479" s="78">
        <v>157586.80077963401</v>
      </c>
      <c r="Y479" s="77">
        <f t="shared" si="308"/>
        <v>-1.5202130339550994E-10</v>
      </c>
      <c r="Z479" s="77">
        <f t="shared" si="309"/>
        <v>-1.5216166192045432E-10</v>
      </c>
      <c r="AA479" s="77">
        <f t="shared" si="310"/>
        <v>-1.5216167125894743E-10</v>
      </c>
      <c r="AB479" s="77">
        <f t="shared" si="311"/>
        <v>-1.5216167125957055E-10</v>
      </c>
      <c r="AD479" s="78"/>
      <c r="AE479" s="78"/>
      <c r="AF479" s="78"/>
      <c r="AL479" s="78"/>
      <c r="AM479" s="78"/>
      <c r="AN479" s="78"/>
      <c r="AT479" s="78"/>
      <c r="AU479" s="78"/>
      <c r="AV479" s="78"/>
      <c r="BB479" s="78"/>
      <c r="BC479" s="78"/>
      <c r="BD479" s="78"/>
      <c r="BJ479" s="78">
        <v>3.4000000000000001E-10</v>
      </c>
      <c r="BK479" s="78">
        <v>2.4330891275300002</v>
      </c>
      <c r="BL479" s="78">
        <v>26421.7590823436</v>
      </c>
      <c r="BM479" s="77">
        <f t="shared" si="312"/>
        <v>3.0630279237887868E-10</v>
      </c>
      <c r="BN479" s="77">
        <f t="shared" si="313"/>
        <v>3.0633885759527474E-10</v>
      </c>
      <c r="BO479" s="77">
        <f t="shared" si="314"/>
        <v>3.0633885999696361E-10</v>
      </c>
      <c r="BP479" s="77">
        <f t="shared" si="315"/>
        <v>3.063388599971229E-10</v>
      </c>
      <c r="BR479" s="78">
        <v>3E-11</v>
      </c>
      <c r="BS479" s="78">
        <v>2.0635604482900001</v>
      </c>
      <c r="BT479" s="78">
        <v>181659.72224941</v>
      </c>
      <c r="BU479" s="77">
        <f t="shared" si="316"/>
        <v>2.9673718702591386E-11</v>
      </c>
      <c r="BV479" s="77">
        <f t="shared" si="317"/>
        <v>2.9681092766558948E-11</v>
      </c>
      <c r="BW479" s="77">
        <f t="shared" si="318"/>
        <v>2.9681093254952386E-11</v>
      </c>
      <c r="BX479" s="77">
        <f t="shared" si="319"/>
        <v>2.968109325498462E-11</v>
      </c>
      <c r="BZ479" s="78"/>
      <c r="CA479" s="78"/>
      <c r="CB479" s="78"/>
      <c r="CH479" s="78"/>
      <c r="CI479" s="78"/>
      <c r="CJ479" s="78"/>
      <c r="CP479" s="78"/>
      <c r="CQ479" s="78"/>
      <c r="CR479" s="78"/>
      <c r="CX479" s="78"/>
      <c r="CY479" s="78"/>
      <c r="CZ479" s="78"/>
      <c r="DF479" s="78">
        <v>1.8E-10</v>
      </c>
      <c r="DG479" s="78">
        <v>4.6500639446100003</v>
      </c>
      <c r="DH479" s="78">
        <v>61279.713277265997</v>
      </c>
      <c r="DI479" s="77">
        <f t="shared" si="320"/>
        <v>-9.2569432542722407E-11</v>
      </c>
      <c r="DJ479" s="77">
        <f t="shared" si="321"/>
        <v>-9.2656937997834955E-11</v>
      </c>
      <c r="DK479" s="77">
        <f t="shared" si="322"/>
        <v>-9.2656943825567435E-11</v>
      </c>
      <c r="DL479" s="77">
        <f t="shared" si="323"/>
        <v>-9.2656943825953431E-11</v>
      </c>
      <c r="DN479" s="78">
        <v>3E-11</v>
      </c>
      <c r="DO479" s="78">
        <v>6.24477199702</v>
      </c>
      <c r="DP479" s="78">
        <v>51969.620734711098</v>
      </c>
      <c r="DQ479" s="77">
        <f t="shared" si="324"/>
        <v>2.0051675154702548E-11</v>
      </c>
      <c r="DR479" s="77">
        <f t="shared" si="325"/>
        <v>2.0062401753098963E-11</v>
      </c>
      <c r="DS479" s="77">
        <f t="shared" si="326"/>
        <v>2.0062402467441793E-11</v>
      </c>
      <c r="DT479" s="77">
        <f t="shared" si="327"/>
        <v>2.0062402467488704E-11</v>
      </c>
      <c r="DV479" s="78"/>
      <c r="DW479" s="78"/>
      <c r="DX479" s="78"/>
      <c r="ED479" s="78"/>
      <c r="EE479" s="78"/>
      <c r="EF479" s="78"/>
      <c r="EL479" s="78"/>
      <c r="EM479" s="78"/>
      <c r="EN479" s="78"/>
      <c r="ET479" s="78"/>
      <c r="EU479" s="78"/>
      <c r="EV479" s="78"/>
    </row>
    <row r="480" spans="12:152" s="77" customFormat="1" ht="12.75">
      <c r="L480" s="78"/>
      <c r="N480" s="78">
        <v>1.1599999999999999E-9</v>
      </c>
      <c r="O480" s="78">
        <v>2.6981851312199998</v>
      </c>
      <c r="P480" s="78">
        <v>129799.61842155601</v>
      </c>
      <c r="Q480" s="77">
        <f t="shared" si="304"/>
        <v>8.8560931983234246E-10</v>
      </c>
      <c r="R480" s="77">
        <f t="shared" si="305"/>
        <v>8.8470899442949902E-10</v>
      </c>
      <c r="S480" s="77">
        <f t="shared" si="306"/>
        <v>8.847089344164142E-10</v>
      </c>
      <c r="T480" s="77">
        <f t="shared" si="307"/>
        <v>8.8470893441249058E-10</v>
      </c>
      <c r="V480" s="78">
        <v>1.5E-10</v>
      </c>
      <c r="W480" s="78">
        <v>5.0056864518299999</v>
      </c>
      <c r="X480" s="78">
        <v>28791.5192962498</v>
      </c>
      <c r="Y480" s="77">
        <f t="shared" si="308"/>
        <v>-1.1540436651341991E-10</v>
      </c>
      <c r="Z480" s="77">
        <f t="shared" si="309"/>
        <v>-1.1537883826942913E-10</v>
      </c>
      <c r="AA480" s="77">
        <f t="shared" si="310"/>
        <v>-1.1537883656872248E-10</v>
      </c>
      <c r="AB480" s="77">
        <f t="shared" si="311"/>
        <v>-1.1537883656861078E-10</v>
      </c>
      <c r="AD480" s="78"/>
      <c r="AE480" s="78"/>
      <c r="AF480" s="78"/>
      <c r="AL480" s="78"/>
      <c r="AM480" s="78"/>
      <c r="AN480" s="78"/>
      <c r="AT480" s="78"/>
      <c r="AU480" s="78"/>
      <c r="AV480" s="78"/>
      <c r="BB480" s="78"/>
      <c r="BC480" s="78"/>
      <c r="BD480" s="78"/>
      <c r="BJ480" s="78">
        <v>3.1000000000000002E-10</v>
      </c>
      <c r="BK480" s="78">
        <v>0.55207634035999997</v>
      </c>
      <c r="BL480" s="78">
        <v>13362.4497067992</v>
      </c>
      <c r="BM480" s="77">
        <f t="shared" si="312"/>
        <v>-8.8771712263141443E-11</v>
      </c>
      <c r="BN480" s="77">
        <f t="shared" si="313"/>
        <v>-8.8734992604233375E-11</v>
      </c>
      <c r="BO480" s="77">
        <f t="shared" si="314"/>
        <v>-8.8734990158292512E-11</v>
      </c>
      <c r="BP480" s="77">
        <f t="shared" si="315"/>
        <v>-8.8734990158132116E-11</v>
      </c>
      <c r="BR480" s="78">
        <v>1.9999999999999999E-11</v>
      </c>
      <c r="BS480" s="78">
        <v>1.82577636633</v>
      </c>
      <c r="BT480" s="78">
        <v>181026.24909573499</v>
      </c>
      <c r="BU480" s="77">
        <f t="shared" si="316"/>
        <v>-1.9217892667539828E-11</v>
      </c>
      <c r="BV480" s="77">
        <f t="shared" si="317"/>
        <v>-1.922714124380211E-11</v>
      </c>
      <c r="BW480" s="77">
        <f t="shared" si="318"/>
        <v>-1.9227141858052669E-11</v>
      </c>
      <c r="BX480" s="77">
        <f t="shared" si="319"/>
        <v>-1.9227141858093359E-11</v>
      </c>
      <c r="BZ480" s="78"/>
      <c r="CA480" s="78"/>
      <c r="CB480" s="78"/>
      <c r="CH480" s="78"/>
      <c r="CI480" s="78"/>
      <c r="CJ480" s="78"/>
      <c r="CP480" s="78"/>
      <c r="CQ480" s="78"/>
      <c r="CR480" s="78"/>
      <c r="CX480" s="78"/>
      <c r="CY480" s="78"/>
      <c r="CZ480" s="78"/>
      <c r="DF480" s="78">
        <v>1.8999999999999999E-10</v>
      </c>
      <c r="DG480" s="78">
        <v>4.4390525617699996</v>
      </c>
      <c r="DH480" s="78">
        <v>647.01083331480004</v>
      </c>
      <c r="DI480" s="77">
        <f t="shared" si="320"/>
        <v>1.2516056181837653E-10</v>
      </c>
      <c r="DJ480" s="77">
        <f t="shared" si="321"/>
        <v>1.251614175114193E-10</v>
      </c>
      <c r="DK480" s="77">
        <f t="shared" si="322"/>
        <v>1.2516141756841677E-10</v>
      </c>
      <c r="DL480" s="77">
        <f t="shared" si="323"/>
        <v>1.2516141756842049E-10</v>
      </c>
      <c r="DN480" s="78">
        <v>3E-11</v>
      </c>
      <c r="DO480" s="78">
        <v>3.27154613105</v>
      </c>
      <c r="DP480" s="78">
        <v>77630.925685409296</v>
      </c>
      <c r="DQ480" s="77">
        <f t="shared" si="324"/>
        <v>2.9856603277099816E-11</v>
      </c>
      <c r="DR480" s="77">
        <f t="shared" si="325"/>
        <v>2.9858699754176637E-11</v>
      </c>
      <c r="DS480" s="77">
        <f t="shared" si="326"/>
        <v>2.9858699893309818E-11</v>
      </c>
      <c r="DT480" s="77">
        <f t="shared" si="327"/>
        <v>2.9858699893318911E-11</v>
      </c>
      <c r="DV480" s="78"/>
      <c r="DW480" s="78"/>
      <c r="DX480" s="78"/>
      <c r="ED480" s="78"/>
      <c r="EE480" s="78"/>
      <c r="EF480" s="78"/>
      <c r="EL480" s="78"/>
      <c r="EM480" s="78"/>
      <c r="EN480" s="78"/>
      <c r="ET480" s="78"/>
      <c r="EU480" s="78"/>
      <c r="EV480" s="78"/>
    </row>
    <row r="481" spans="12:152" s="77" customFormat="1" ht="12.75">
      <c r="L481" s="78"/>
      <c r="N481" s="78">
        <v>1.13E-9</v>
      </c>
      <c r="O481" s="78">
        <v>4.2632321438799998</v>
      </c>
      <c r="P481" s="78">
        <v>102132.855462109</v>
      </c>
      <c r="Q481" s="77">
        <f t="shared" si="304"/>
        <v>-1.0707568341296602E-9</v>
      </c>
      <c r="R481" s="77">
        <f t="shared" si="305"/>
        <v>-1.0710975432193371E-9</v>
      </c>
      <c r="S481" s="77">
        <f t="shared" si="306"/>
        <v>-1.0710975658821062E-9</v>
      </c>
      <c r="T481" s="77">
        <f t="shared" si="307"/>
        <v>-1.0710975658835798E-9</v>
      </c>
      <c r="V481" s="78">
        <v>1.2999999999999999E-10</v>
      </c>
      <c r="W481" s="78">
        <v>0.88297787281999995</v>
      </c>
      <c r="X481" s="78">
        <v>24292.644697853098</v>
      </c>
      <c r="Y481" s="77">
        <f t="shared" si="308"/>
        <v>-3.7382524688532625E-11</v>
      </c>
      <c r="Z481" s="77">
        <f t="shared" si="309"/>
        <v>-3.7410507007319423E-11</v>
      </c>
      <c r="AA481" s="77">
        <f t="shared" si="310"/>
        <v>-3.7410508871153119E-11</v>
      </c>
      <c r="AB481" s="77">
        <f t="shared" si="311"/>
        <v>-3.741050887127697E-11</v>
      </c>
      <c r="AD481" s="78"/>
      <c r="AE481" s="78"/>
      <c r="AF481" s="78"/>
      <c r="AL481" s="78"/>
      <c r="AM481" s="78"/>
      <c r="AN481" s="78"/>
      <c r="AT481" s="78"/>
      <c r="AU481" s="78"/>
      <c r="AV481" s="78"/>
      <c r="BB481" s="78"/>
      <c r="BC481" s="78"/>
      <c r="BD481" s="78"/>
      <c r="BJ481" s="78">
        <v>3.1000000000000002E-10</v>
      </c>
      <c r="BK481" s="78">
        <v>3.9716817690699999</v>
      </c>
      <c r="BL481" s="78">
        <v>130435.634372512</v>
      </c>
      <c r="BM481" s="77">
        <f t="shared" si="312"/>
        <v>-3.046241350388354E-10</v>
      </c>
      <c r="BN481" s="77">
        <f t="shared" si="313"/>
        <v>-3.046932793156028E-10</v>
      </c>
      <c r="BO481" s="77">
        <f t="shared" si="314"/>
        <v>-3.0469328390651388E-10</v>
      </c>
      <c r="BP481" s="77">
        <f t="shared" si="315"/>
        <v>-3.0469328390681905E-10</v>
      </c>
      <c r="BR481" s="78">
        <v>1.9999999999999999E-11</v>
      </c>
      <c r="BS481" s="78">
        <v>3.7365334614300001</v>
      </c>
      <c r="BT481" s="78">
        <v>48847.670626868203</v>
      </c>
      <c r="BU481" s="77">
        <f t="shared" si="316"/>
        <v>-1.9954365368137206E-11</v>
      </c>
      <c r="BV481" s="77">
        <f t="shared" si="317"/>
        <v>-1.9953753098029457E-11</v>
      </c>
      <c r="BW481" s="77">
        <f t="shared" si="318"/>
        <v>-1.9953753057110496E-11</v>
      </c>
      <c r="BX481" s="77">
        <f t="shared" si="319"/>
        <v>-1.9953753057107791E-11</v>
      </c>
      <c r="BZ481" s="78"/>
      <c r="CA481" s="78"/>
      <c r="CB481" s="78"/>
      <c r="CH481" s="78"/>
      <c r="CI481" s="78"/>
      <c r="CJ481" s="78"/>
      <c r="CP481" s="78"/>
      <c r="CQ481" s="78"/>
      <c r="CR481" s="78"/>
      <c r="CX481" s="78"/>
      <c r="CY481" s="78"/>
      <c r="CZ481" s="78"/>
      <c r="DF481" s="78">
        <v>1.7000000000000001E-10</v>
      </c>
      <c r="DG481" s="78">
        <v>2.8312448059999999</v>
      </c>
      <c r="DH481" s="78">
        <v>132658.272812057</v>
      </c>
      <c r="DI481" s="77">
        <f t="shared" si="320"/>
        <v>-1.2879472126606953E-10</v>
      </c>
      <c r="DJ481" s="77">
        <f t="shared" si="321"/>
        <v>-1.2865844243901791E-10</v>
      </c>
      <c r="DK481" s="77">
        <f t="shared" si="322"/>
        <v>-1.2865843335505235E-10</v>
      </c>
      <c r="DL481" s="77">
        <f t="shared" si="323"/>
        <v>-1.2865843335444595E-10</v>
      </c>
      <c r="DN481" s="78">
        <v>1.9999999999999999E-11</v>
      </c>
      <c r="DO481" s="78">
        <v>1.8068481965200001</v>
      </c>
      <c r="DP481" s="78">
        <v>123668.805106625</v>
      </c>
      <c r="DQ481" s="77">
        <f t="shared" si="324"/>
        <v>1.1085079196752395E-11</v>
      </c>
      <c r="DR481" s="77">
        <f t="shared" si="325"/>
        <v>1.1104118513724621E-11</v>
      </c>
      <c r="DS481" s="77">
        <f t="shared" si="326"/>
        <v>1.1104119781447422E-11</v>
      </c>
      <c r="DT481" s="77">
        <f t="shared" si="327"/>
        <v>1.1104119781532523E-11</v>
      </c>
      <c r="DV481" s="78"/>
      <c r="DW481" s="78"/>
      <c r="DX481" s="78"/>
      <c r="ED481" s="78"/>
      <c r="EE481" s="78"/>
      <c r="EF481" s="78"/>
      <c r="EL481" s="78"/>
      <c r="EM481" s="78"/>
      <c r="EN481" s="78"/>
      <c r="ET481" s="78"/>
      <c r="EU481" s="78"/>
      <c r="EV481" s="78"/>
    </row>
    <row r="482" spans="12:152" s="77" customFormat="1" ht="12.75">
      <c r="L482" s="78"/>
      <c r="N482" s="78">
        <v>1.15E-9</v>
      </c>
      <c r="O482" s="78">
        <v>1.3519656974200001</v>
      </c>
      <c r="P482" s="78">
        <v>75615.2545992495</v>
      </c>
      <c r="Q482" s="77">
        <f t="shared" si="304"/>
        <v>-1.1471424953084001E-9</v>
      </c>
      <c r="R482" s="77">
        <f t="shared" si="305"/>
        <v>-1.1470855360365928E-9</v>
      </c>
      <c r="S482" s="77">
        <f t="shared" si="306"/>
        <v>-1.1470855322238442E-9</v>
      </c>
      <c r="T482" s="77">
        <f t="shared" si="307"/>
        <v>-1.147085532223593E-9</v>
      </c>
      <c r="V482" s="78">
        <v>1.8E-10</v>
      </c>
      <c r="W482" s="78">
        <v>7.5443181789999994E-2</v>
      </c>
      <c r="X482" s="78">
        <v>2199.0873432869998</v>
      </c>
      <c r="Y482" s="77">
        <f t="shared" si="308"/>
        <v>1.6217325946667643E-10</v>
      </c>
      <c r="Z482" s="77">
        <f t="shared" si="309"/>
        <v>1.6217484843171776E-10</v>
      </c>
      <c r="AA482" s="77">
        <f t="shared" si="310"/>
        <v>1.6217484853755625E-10</v>
      </c>
      <c r="AB482" s="77">
        <f t="shared" si="311"/>
        <v>1.6217484853756333E-10</v>
      </c>
      <c r="AD482" s="78"/>
      <c r="AE482" s="78"/>
      <c r="AF482" s="78"/>
      <c r="AL482" s="78"/>
      <c r="AM482" s="78"/>
      <c r="AN482" s="78"/>
      <c r="AT482" s="78"/>
      <c r="AU482" s="78"/>
      <c r="AV482" s="78"/>
      <c r="BB482" s="78"/>
      <c r="BC482" s="78"/>
      <c r="BD482" s="78"/>
      <c r="BJ482" s="78">
        <v>3.4999999999999998E-10</v>
      </c>
      <c r="BK482" s="78">
        <v>5.9019501135799999</v>
      </c>
      <c r="BL482" s="78">
        <v>78188.927826155195</v>
      </c>
      <c r="BM482" s="77">
        <f t="shared" si="312"/>
        <v>3.2685997726414987E-10</v>
      </c>
      <c r="BN482" s="77">
        <f t="shared" si="313"/>
        <v>3.2676936048539361E-10</v>
      </c>
      <c r="BO482" s="77">
        <f t="shared" si="314"/>
        <v>3.2676935444372452E-10</v>
      </c>
      <c r="BP482" s="77">
        <f t="shared" si="315"/>
        <v>3.2676935444332541E-10</v>
      </c>
      <c r="BR482" s="78">
        <v>1.9999999999999999E-11</v>
      </c>
      <c r="BS482" s="78">
        <v>4.29258038531</v>
      </c>
      <c r="BT482" s="78">
        <v>198489.93958638201</v>
      </c>
      <c r="BU482" s="77">
        <f t="shared" si="316"/>
        <v>-1.9723555608759838E-11</v>
      </c>
      <c r="BV482" s="77">
        <f t="shared" si="317"/>
        <v>-1.9729607739766597E-11</v>
      </c>
      <c r="BW482" s="77">
        <f t="shared" si="318"/>
        <v>-1.972960814068238E-11</v>
      </c>
      <c r="BX482" s="77">
        <f t="shared" si="319"/>
        <v>-1.9729608140708465E-11</v>
      </c>
      <c r="BZ482" s="78"/>
      <c r="CA482" s="78"/>
      <c r="CB482" s="78"/>
      <c r="CH482" s="78"/>
      <c r="CI482" s="78"/>
      <c r="CJ482" s="78"/>
      <c r="CP482" s="78"/>
      <c r="CQ482" s="78"/>
      <c r="CR482" s="78"/>
      <c r="CX482" s="78"/>
      <c r="CY482" s="78"/>
      <c r="CZ482" s="78"/>
      <c r="DF482" s="78">
        <v>1.8E-10</v>
      </c>
      <c r="DG482" s="78">
        <v>2.89808596608</v>
      </c>
      <c r="DH482" s="78">
        <v>26091.835294837201</v>
      </c>
      <c r="DI482" s="77">
        <f t="shared" si="320"/>
        <v>-1.6590781319822476E-10</v>
      </c>
      <c r="DJ482" s="77">
        <f t="shared" si="321"/>
        <v>-1.6589095463418935E-10</v>
      </c>
      <c r="DK482" s="77">
        <f t="shared" si="322"/>
        <v>-1.6589095351092181E-10</v>
      </c>
      <c r="DL482" s="77">
        <f t="shared" si="323"/>
        <v>-1.6589095351084636E-10</v>
      </c>
      <c r="DN482" s="78">
        <v>1.9999999999999999E-11</v>
      </c>
      <c r="DO482" s="78">
        <v>3.7530490592199999</v>
      </c>
      <c r="DP482" s="78">
        <v>150244.34299945299</v>
      </c>
      <c r="DQ482" s="77">
        <f t="shared" si="324"/>
        <v>1.9913974486716474E-11</v>
      </c>
      <c r="DR482" s="77">
        <f t="shared" si="325"/>
        <v>1.9916530953492437E-11</v>
      </c>
      <c r="DS482" s="77">
        <f t="shared" si="326"/>
        <v>1.9916531122496852E-11</v>
      </c>
      <c r="DT482" s="77">
        <f t="shared" si="327"/>
        <v>1.9916531122508061E-11</v>
      </c>
      <c r="DV482" s="78"/>
      <c r="DW482" s="78"/>
      <c r="DX482" s="78"/>
      <c r="ED482" s="78"/>
      <c r="EE482" s="78"/>
      <c r="EF482" s="78"/>
      <c r="EL482" s="78"/>
      <c r="EM482" s="78"/>
      <c r="EN482" s="78"/>
      <c r="ET482" s="78"/>
      <c r="EU482" s="78"/>
      <c r="EV482" s="78"/>
    </row>
    <row r="483" spans="12:152" s="77" customFormat="1" ht="12.75">
      <c r="L483" s="78"/>
      <c r="N483" s="78">
        <v>1.3500000000000001E-9</v>
      </c>
      <c r="O483" s="78">
        <v>1.70032124143</v>
      </c>
      <c r="P483" s="78">
        <v>97580.901965051104</v>
      </c>
      <c r="Q483" s="77">
        <f t="shared" si="304"/>
        <v>7.1821306451112214E-10</v>
      </c>
      <c r="R483" s="77">
        <f t="shared" si="305"/>
        <v>7.1924474821563685E-10</v>
      </c>
      <c r="S483" s="77">
        <f t="shared" si="306"/>
        <v>7.1924481691646781E-10</v>
      </c>
      <c r="T483" s="77">
        <f t="shared" si="307"/>
        <v>7.1924481692101348E-10</v>
      </c>
      <c r="V483" s="78">
        <v>1.4000000000000001E-10</v>
      </c>
      <c r="W483" s="78">
        <v>0.39198838648000001</v>
      </c>
      <c r="X483" s="78">
        <v>1162.4747044077999</v>
      </c>
      <c r="Y483" s="77">
        <f t="shared" si="308"/>
        <v>1.3632133900072348E-10</v>
      </c>
      <c r="Z483" s="77">
        <f t="shared" si="309"/>
        <v>1.3632168188506613E-10</v>
      </c>
      <c r="AA483" s="77">
        <f t="shared" si="310"/>
        <v>1.363216819079051E-10</v>
      </c>
      <c r="AB483" s="77">
        <f t="shared" si="311"/>
        <v>1.3632168190790662E-10</v>
      </c>
      <c r="AD483" s="78"/>
      <c r="AE483" s="78"/>
      <c r="AF483" s="78"/>
      <c r="AL483" s="78"/>
      <c r="AM483" s="78"/>
      <c r="AN483" s="78"/>
      <c r="AT483" s="78"/>
      <c r="AU483" s="78"/>
      <c r="AV483" s="78"/>
      <c r="BB483" s="78"/>
      <c r="BC483" s="78"/>
      <c r="BD483" s="78"/>
      <c r="BJ483" s="78">
        <v>3.1999999999999998E-10</v>
      </c>
      <c r="BK483" s="78">
        <v>5.5827576249300002</v>
      </c>
      <c r="BL483" s="78">
        <v>25881.717593137</v>
      </c>
      <c r="BM483" s="77">
        <f t="shared" si="312"/>
        <v>3.0476996403117585E-10</v>
      </c>
      <c r="BN483" s="77">
        <f t="shared" si="313"/>
        <v>3.047933127563423E-10</v>
      </c>
      <c r="BO483" s="77">
        <f t="shared" si="314"/>
        <v>3.0479331431101658E-10</v>
      </c>
      <c r="BP483" s="77">
        <f t="shared" si="315"/>
        <v>3.047933143111191E-10</v>
      </c>
      <c r="BR483" s="78">
        <v>3E-11</v>
      </c>
      <c r="BS483" s="78">
        <v>1.3042308253099999</v>
      </c>
      <c r="BT483" s="78">
        <v>26237.466338708698</v>
      </c>
      <c r="BU483" s="77">
        <f t="shared" si="316"/>
        <v>2.8263120956988837E-11</v>
      </c>
      <c r="BV483" s="77">
        <f t="shared" si="317"/>
        <v>2.8265562011417287E-11</v>
      </c>
      <c r="BW483" s="77">
        <f t="shared" si="318"/>
        <v>2.8265562173960057E-11</v>
      </c>
      <c r="BX483" s="77">
        <f t="shared" si="319"/>
        <v>2.8265562173970917E-11</v>
      </c>
      <c r="BZ483" s="78"/>
      <c r="CA483" s="78"/>
      <c r="CB483" s="78"/>
      <c r="CH483" s="78"/>
      <c r="CI483" s="78"/>
      <c r="CJ483" s="78"/>
      <c r="CP483" s="78"/>
      <c r="CQ483" s="78"/>
      <c r="CR483" s="78"/>
      <c r="CX483" s="78"/>
      <c r="CY483" s="78"/>
      <c r="CZ483" s="78"/>
      <c r="DF483" s="78">
        <v>1.7000000000000001E-10</v>
      </c>
      <c r="DG483" s="78">
        <v>5.6704461780599997</v>
      </c>
      <c r="DH483" s="78">
        <v>25788.776747305001</v>
      </c>
      <c r="DI483" s="77">
        <f t="shared" si="320"/>
        <v>1.039648844758662E-10</v>
      </c>
      <c r="DJ483" s="77">
        <f t="shared" si="321"/>
        <v>1.0399697284491865E-10</v>
      </c>
      <c r="DK483" s="77">
        <f t="shared" si="322"/>
        <v>1.0399697498212538E-10</v>
      </c>
      <c r="DL483" s="77">
        <f t="shared" si="323"/>
        <v>1.0399697498226679E-10</v>
      </c>
      <c r="DN483" s="78">
        <v>3E-11</v>
      </c>
      <c r="DO483" s="78">
        <v>2.04107819596</v>
      </c>
      <c r="DP483" s="78">
        <v>76784.842850658097</v>
      </c>
      <c r="DQ483" s="77">
        <f t="shared" si="324"/>
        <v>-2.7430208376127687E-11</v>
      </c>
      <c r="DR483" s="77">
        <f t="shared" si="325"/>
        <v>-2.7438831570977352E-11</v>
      </c>
      <c r="DS483" s="77">
        <f t="shared" si="326"/>
        <v>-2.7438832144905583E-11</v>
      </c>
      <c r="DT483" s="77">
        <f t="shared" si="327"/>
        <v>-2.74388321449435E-11</v>
      </c>
      <c r="DV483" s="78"/>
      <c r="DW483" s="78"/>
      <c r="DX483" s="78"/>
      <c r="ED483" s="78"/>
      <c r="EE483" s="78"/>
      <c r="EF483" s="78"/>
      <c r="EL483" s="78"/>
      <c r="EM483" s="78"/>
      <c r="EN483" s="78"/>
      <c r="ET483" s="78"/>
      <c r="EU483" s="78"/>
      <c r="EV483" s="78"/>
    </row>
    <row r="484" spans="12:152" s="77" customFormat="1" ht="12.75">
      <c r="L484" s="78"/>
      <c r="N484" s="78">
        <v>1.21E-9</v>
      </c>
      <c r="O484" s="78">
        <v>0.20372434485999999</v>
      </c>
      <c r="P484" s="78">
        <v>38.133035637799999</v>
      </c>
      <c r="Q484" s="77">
        <f t="shared" si="304"/>
        <v>1.2099640639697003E-9</v>
      </c>
      <c r="R484" s="77">
        <f t="shared" si="305"/>
        <v>1.2099640606796475E-9</v>
      </c>
      <c r="S484" s="77">
        <f t="shared" si="306"/>
        <v>1.2099640606794285E-9</v>
      </c>
      <c r="T484" s="77">
        <f t="shared" si="307"/>
        <v>1.2099640606794285E-9</v>
      </c>
      <c r="V484" s="78">
        <v>1.2E-10</v>
      </c>
      <c r="W484" s="78">
        <v>4.87283902225</v>
      </c>
      <c r="X484" s="78">
        <v>64901.259717923298</v>
      </c>
      <c r="Y484" s="77">
        <f t="shared" si="308"/>
        <v>-1.1996815892506209E-10</v>
      </c>
      <c r="Z484" s="77">
        <f t="shared" si="309"/>
        <v>-1.1996979706050299E-10</v>
      </c>
      <c r="AA484" s="77">
        <f t="shared" si="310"/>
        <v>-1.1996979716817839E-10</v>
      </c>
      <c r="AB484" s="77">
        <f t="shared" si="311"/>
        <v>-1.1996979716818544E-10</v>
      </c>
      <c r="AD484" s="78"/>
      <c r="AE484" s="78"/>
      <c r="AF484" s="78"/>
      <c r="AL484" s="78"/>
      <c r="AM484" s="78"/>
      <c r="AN484" s="78"/>
      <c r="AT484" s="78"/>
      <c r="AU484" s="78"/>
      <c r="AV484" s="78"/>
      <c r="BB484" s="78"/>
      <c r="BC484" s="78"/>
      <c r="BD484" s="78"/>
      <c r="BJ484" s="78">
        <v>3.1999999999999998E-10</v>
      </c>
      <c r="BK484" s="78">
        <v>3.0339460231599999</v>
      </c>
      <c r="BL484" s="78">
        <v>27780.0688110765</v>
      </c>
      <c r="BM484" s="77">
        <f t="shared" si="312"/>
        <v>3.1373360146135106E-10</v>
      </c>
      <c r="BN484" s="77">
        <f t="shared" si="313"/>
        <v>3.1371739472833792E-10</v>
      </c>
      <c r="BO484" s="77">
        <f t="shared" si="314"/>
        <v>3.1371739364811898E-10</v>
      </c>
      <c r="BP484" s="77">
        <f t="shared" si="315"/>
        <v>3.1371739364804728E-10</v>
      </c>
      <c r="BR484" s="78">
        <v>1.9999999999999999E-11</v>
      </c>
      <c r="BS484" s="78">
        <v>5.6240507486000002</v>
      </c>
      <c r="BT484" s="78">
        <v>112231.70171963501</v>
      </c>
      <c r="BU484" s="77">
        <f t="shared" si="316"/>
        <v>1.242199241856684E-11</v>
      </c>
      <c r="BV484" s="77">
        <f t="shared" si="317"/>
        <v>1.2405710202372071E-11</v>
      </c>
      <c r="BW484" s="77">
        <f t="shared" si="318"/>
        <v>1.2405709117369129E-11</v>
      </c>
      <c r="BX484" s="77">
        <f t="shared" si="319"/>
        <v>1.2405709117297791E-11</v>
      </c>
      <c r="BZ484" s="78"/>
      <c r="CA484" s="78"/>
      <c r="CB484" s="78"/>
      <c r="CH484" s="78"/>
      <c r="CI484" s="78"/>
      <c r="CJ484" s="78"/>
      <c r="CP484" s="78"/>
      <c r="CQ484" s="78"/>
      <c r="CR484" s="78"/>
      <c r="CX484" s="78"/>
      <c r="CY484" s="78"/>
      <c r="CZ484" s="78"/>
      <c r="DF484" s="78">
        <v>1.7000000000000001E-10</v>
      </c>
      <c r="DG484" s="78">
        <v>5.3717897863199999</v>
      </c>
      <c r="DH484" s="78">
        <v>78731.674415076996</v>
      </c>
      <c r="DI484" s="77">
        <f t="shared" si="320"/>
        <v>-1.2280766922726522E-10</v>
      </c>
      <c r="DJ484" s="77">
        <f t="shared" si="321"/>
        <v>-1.2272201207517838E-10</v>
      </c>
      <c r="DK484" s="77">
        <f t="shared" si="322"/>
        <v>-1.2272200636739648E-10</v>
      </c>
      <c r="DL484" s="77">
        <f t="shared" si="323"/>
        <v>-1.22722006367022E-10</v>
      </c>
      <c r="DN484" s="78">
        <v>3E-11</v>
      </c>
      <c r="DO484" s="78">
        <v>4.0758982859400001</v>
      </c>
      <c r="DP484" s="78">
        <v>97670.387712897107</v>
      </c>
      <c r="DQ484" s="77">
        <f t="shared" si="324"/>
        <v>-2.9049837111860137E-11</v>
      </c>
      <c r="DR484" s="77">
        <f t="shared" si="325"/>
        <v>-2.904305673887423E-11</v>
      </c>
      <c r="DS484" s="77">
        <f t="shared" si="326"/>
        <v>-2.9043056286444417E-11</v>
      </c>
      <c r="DT484" s="77">
        <f t="shared" si="327"/>
        <v>-2.9043056286414509E-11</v>
      </c>
      <c r="DV484" s="78"/>
      <c r="DW484" s="78"/>
      <c r="DX484" s="78"/>
      <c r="ED484" s="78"/>
      <c r="EE484" s="78"/>
      <c r="EF484" s="78"/>
      <c r="EL484" s="78"/>
      <c r="EM484" s="78"/>
      <c r="EN484" s="78"/>
      <c r="ET484" s="78"/>
      <c r="EU484" s="78"/>
      <c r="EV484" s="78"/>
    </row>
    <row r="485" spans="12:152" s="77" customFormat="1" ht="12.75">
      <c r="L485" s="78"/>
      <c r="N485" s="78">
        <v>1.1800000000000001E-9</v>
      </c>
      <c r="O485" s="78">
        <v>0.49434134122000001</v>
      </c>
      <c r="P485" s="78">
        <v>78731.674415076996</v>
      </c>
      <c r="Q485" s="77">
        <f t="shared" si="304"/>
        <v>-9.4491712290197714E-10</v>
      </c>
      <c r="R485" s="77">
        <f t="shared" si="305"/>
        <v>-9.4543168934645245E-10</v>
      </c>
      <c r="S485" s="77">
        <f t="shared" si="306"/>
        <v>-9.4543172360495746E-10</v>
      </c>
      <c r="T485" s="77">
        <f t="shared" si="307"/>
        <v>-9.4543172360720512E-10</v>
      </c>
      <c r="V485" s="78">
        <v>1.2999999999999999E-10</v>
      </c>
      <c r="W485" s="78">
        <v>4.28417448099</v>
      </c>
      <c r="X485" s="78">
        <v>23866.046506977102</v>
      </c>
      <c r="Y485" s="77">
        <f t="shared" si="308"/>
        <v>-9.401019930709747E-11</v>
      </c>
      <c r="Z485" s="77">
        <f t="shared" si="309"/>
        <v>-9.4030022605784724E-11</v>
      </c>
      <c r="AA485" s="77">
        <f t="shared" si="310"/>
        <v>-9.4030023926059848E-11</v>
      </c>
      <c r="AB485" s="77">
        <f t="shared" si="311"/>
        <v>-9.4030023926146599E-11</v>
      </c>
      <c r="AD485" s="78"/>
      <c r="AE485" s="78"/>
      <c r="AF485" s="78"/>
      <c r="AL485" s="78"/>
      <c r="AM485" s="78"/>
      <c r="AN485" s="78"/>
      <c r="AT485" s="78"/>
      <c r="AU485" s="78"/>
      <c r="AV485" s="78"/>
      <c r="BB485" s="78"/>
      <c r="BC485" s="78"/>
      <c r="BD485" s="78"/>
      <c r="BJ485" s="78">
        <v>3.7999999999999998E-10</v>
      </c>
      <c r="BK485" s="78">
        <v>4.6160247820000002</v>
      </c>
      <c r="BL485" s="78">
        <v>130432.40216087</v>
      </c>
      <c r="BM485" s="77">
        <f t="shared" si="312"/>
        <v>-2.5114507987319917E-10</v>
      </c>
      <c r="BN485" s="77">
        <f t="shared" si="313"/>
        <v>-2.5148902700784014E-10</v>
      </c>
      <c r="BO485" s="77">
        <f t="shared" si="314"/>
        <v>-2.5148904990592608E-10</v>
      </c>
      <c r="BP485" s="77">
        <f t="shared" si="315"/>
        <v>-2.5148904990744824E-10</v>
      </c>
      <c r="BR485" s="78">
        <v>3E-11</v>
      </c>
      <c r="BS485" s="78">
        <v>4.3496990758000003</v>
      </c>
      <c r="BT485" s="78">
        <v>78213.712802818307</v>
      </c>
      <c r="BU485" s="77">
        <f t="shared" si="316"/>
        <v>-1.3974128836810755E-11</v>
      </c>
      <c r="BV485" s="77">
        <f t="shared" si="317"/>
        <v>-1.3993334602280185E-11</v>
      </c>
      <c r="BW485" s="77">
        <f t="shared" si="318"/>
        <v>-1.399333588133055E-11</v>
      </c>
      <c r="BX485" s="77">
        <f t="shared" si="319"/>
        <v>-1.3993335881415022E-11</v>
      </c>
      <c r="BZ485" s="78"/>
      <c r="CA485" s="78"/>
      <c r="CB485" s="78"/>
      <c r="CH485" s="78"/>
      <c r="CI485" s="78"/>
      <c r="CJ485" s="78"/>
      <c r="CP485" s="78"/>
      <c r="CQ485" s="78"/>
      <c r="CR485" s="78"/>
      <c r="CX485" s="78"/>
      <c r="CY485" s="78"/>
      <c r="CZ485" s="78"/>
      <c r="DF485" s="78">
        <v>1.5E-10</v>
      </c>
      <c r="DG485" s="78">
        <v>5.2591051584299997</v>
      </c>
      <c r="DH485" s="78">
        <v>150244.34299945299</v>
      </c>
      <c r="DI485" s="77">
        <f t="shared" si="320"/>
        <v>-4.2058971391618847E-12</v>
      </c>
      <c r="DJ485" s="77">
        <f t="shared" si="321"/>
        <v>-3.9974725482326492E-12</v>
      </c>
      <c r="DK485" s="77">
        <f t="shared" si="322"/>
        <v>-3.997458664823137E-12</v>
      </c>
      <c r="DL485" s="77">
        <f t="shared" si="323"/>
        <v>-3.9974586639026005E-12</v>
      </c>
      <c r="DN485" s="78">
        <v>1.9999999999999999E-11</v>
      </c>
      <c r="DO485" s="78">
        <v>3.4343907814899999</v>
      </c>
      <c r="DP485" s="78">
        <v>52609.518021025098</v>
      </c>
      <c r="DQ485" s="77">
        <f t="shared" si="324"/>
        <v>1.444699399525902E-11</v>
      </c>
      <c r="DR485" s="77">
        <f t="shared" si="325"/>
        <v>1.4453724004456895E-11</v>
      </c>
      <c r="DS485" s="77">
        <f t="shared" si="326"/>
        <v>1.4453724452628422E-11</v>
      </c>
      <c r="DT485" s="77">
        <f t="shared" si="327"/>
        <v>1.4453724452658279E-11</v>
      </c>
      <c r="DV485" s="78"/>
      <c r="DW485" s="78"/>
      <c r="DX485" s="78"/>
      <c r="ED485" s="78"/>
      <c r="EE485" s="78"/>
      <c r="EF485" s="78"/>
      <c r="EL485" s="78"/>
      <c r="EM485" s="78"/>
      <c r="EN485" s="78"/>
      <c r="ET485" s="78"/>
      <c r="EU485" s="78"/>
      <c r="EV485" s="78"/>
    </row>
    <row r="486" spans="12:152" s="77" customFormat="1" ht="12.75">
      <c r="L486" s="78"/>
      <c r="N486" s="78">
        <v>1.19E-9</v>
      </c>
      <c r="O486" s="78">
        <v>5.5456272588999997</v>
      </c>
      <c r="P486" s="78">
        <v>76667.522982437906</v>
      </c>
      <c r="Q486" s="77">
        <f t="shared" si="304"/>
        <v>1.6656389873450397E-10</v>
      </c>
      <c r="R486" s="77">
        <f t="shared" si="305"/>
        <v>1.6739962133703541E-10</v>
      </c>
      <c r="S486" s="77">
        <f t="shared" si="306"/>
        <v>1.6739967700162037E-10</v>
      </c>
      <c r="T486" s="77">
        <f t="shared" si="307"/>
        <v>1.6739967700530378E-10</v>
      </c>
      <c r="V486" s="78">
        <v>1.2999999999999999E-10</v>
      </c>
      <c r="W486" s="78">
        <v>3.77892895408</v>
      </c>
      <c r="X486" s="78">
        <v>391318.54712361202</v>
      </c>
      <c r="Y486" s="77">
        <f t="shared" si="308"/>
        <v>-2.7457712711611482E-11</v>
      </c>
      <c r="Z486" s="77">
        <f t="shared" si="309"/>
        <v>-2.6997504005389977E-11</v>
      </c>
      <c r="AA486" s="77">
        <f t="shared" si="310"/>
        <v>-2.6997473339041651E-11</v>
      </c>
      <c r="AB486" s="77">
        <f t="shared" si="311"/>
        <v>-2.699747333701766E-11</v>
      </c>
      <c r="AD486" s="78"/>
      <c r="AE486" s="78"/>
      <c r="AF486" s="78"/>
      <c r="AL486" s="78"/>
      <c r="AM486" s="78"/>
      <c r="AN486" s="78"/>
      <c r="AT486" s="78"/>
      <c r="AU486" s="78"/>
      <c r="AV486" s="78"/>
      <c r="BB486" s="78"/>
      <c r="BC486" s="78"/>
      <c r="BD486" s="78"/>
      <c r="BJ486" s="78">
        <v>3.1000000000000002E-10</v>
      </c>
      <c r="BK486" s="78">
        <v>5.37268049479</v>
      </c>
      <c r="BL486" s="78">
        <v>75930.513031850496</v>
      </c>
      <c r="BM486" s="77">
        <f t="shared" si="312"/>
        <v>1.8299420622021302E-10</v>
      </c>
      <c r="BN486" s="77">
        <f t="shared" si="313"/>
        <v>1.8281838044225161E-10</v>
      </c>
      <c r="BO486" s="77">
        <f t="shared" si="314"/>
        <v>1.8281836872750921E-10</v>
      </c>
      <c r="BP486" s="77">
        <f t="shared" si="315"/>
        <v>1.8281836872674076E-10</v>
      </c>
      <c r="BR486" s="78">
        <v>1.9999999999999999E-11</v>
      </c>
      <c r="BS486" s="78">
        <v>4.40950391344</v>
      </c>
      <c r="BT486" s="78">
        <v>155475.15046625599</v>
      </c>
      <c r="BU486" s="77">
        <f t="shared" si="316"/>
        <v>-1.9995599334796091E-11</v>
      </c>
      <c r="BV486" s="77">
        <f t="shared" si="317"/>
        <v>-1.9996182108600115E-11</v>
      </c>
      <c r="BW486" s="77">
        <f t="shared" si="318"/>
        <v>-1.9996182146040629E-11</v>
      </c>
      <c r="BX486" s="77">
        <f t="shared" si="319"/>
        <v>-1.9996182146043117E-11</v>
      </c>
      <c r="BZ486" s="78"/>
      <c r="CA486" s="78"/>
      <c r="CB486" s="78"/>
      <c r="CH486" s="78"/>
      <c r="CI486" s="78"/>
      <c r="CJ486" s="78"/>
      <c r="CP486" s="78"/>
      <c r="CQ486" s="78"/>
      <c r="CR486" s="78"/>
      <c r="CX486" s="78"/>
      <c r="CY486" s="78"/>
      <c r="CZ486" s="78"/>
      <c r="DF486" s="78">
        <v>1.8999999999999999E-10</v>
      </c>
      <c r="DG486" s="78">
        <v>1.72681089737</v>
      </c>
      <c r="DH486" s="78">
        <v>153.7788104848</v>
      </c>
      <c r="DI486" s="77">
        <f t="shared" si="320"/>
        <v>1.2190995704472632E-10</v>
      </c>
      <c r="DJ486" s="77">
        <f t="shared" si="321"/>
        <v>1.2191016438071612E-10</v>
      </c>
      <c r="DK486" s="77">
        <f t="shared" si="322"/>
        <v>1.2191016439452675E-10</v>
      </c>
      <c r="DL486" s="77">
        <f t="shared" si="323"/>
        <v>1.2191016439452766E-10</v>
      </c>
      <c r="DN486" s="78">
        <v>1.9999999999999999E-11</v>
      </c>
      <c r="DO486" s="78">
        <v>0.51530246333999996</v>
      </c>
      <c r="DP486" s="78">
        <v>133882.09065283599</v>
      </c>
      <c r="DQ486" s="77">
        <f t="shared" si="324"/>
        <v>1.8514446969253258E-11</v>
      </c>
      <c r="DR486" s="77">
        <f t="shared" si="325"/>
        <v>1.8505063613842463E-11</v>
      </c>
      <c r="DS486" s="77">
        <f t="shared" si="326"/>
        <v>1.8505062987872934E-11</v>
      </c>
      <c r="DT486" s="77">
        <f t="shared" si="327"/>
        <v>1.8505062987831533E-11</v>
      </c>
      <c r="DV486" s="78"/>
      <c r="DW486" s="78"/>
      <c r="DX486" s="78"/>
      <c r="ED486" s="78"/>
      <c r="EE486" s="78"/>
      <c r="EF486" s="78"/>
      <c r="EL486" s="78"/>
      <c r="EM486" s="78"/>
      <c r="EN486" s="78"/>
      <c r="ET486" s="78"/>
      <c r="EU486" s="78"/>
      <c r="EV486" s="78"/>
    </row>
    <row r="487" spans="12:152" s="77" customFormat="1" ht="12.75">
      <c r="L487" s="78"/>
      <c r="N487" s="78">
        <v>1.33E-9</v>
      </c>
      <c r="O487" s="78">
        <v>4.6744635284699996</v>
      </c>
      <c r="P487" s="78">
        <v>2014.9816717977999</v>
      </c>
      <c r="Q487" s="77">
        <f t="shared" si="304"/>
        <v>1.2995021624017373E-9</v>
      </c>
      <c r="R487" s="77">
        <f t="shared" si="305"/>
        <v>1.2994968830208271E-9</v>
      </c>
      <c r="S487" s="77">
        <f t="shared" si="306"/>
        <v>1.2994968826691531E-9</v>
      </c>
      <c r="T487" s="77">
        <f t="shared" si="307"/>
        <v>1.2994968826691301E-9</v>
      </c>
      <c r="V487" s="78">
        <v>1.2E-10</v>
      </c>
      <c r="W487" s="78">
        <v>0.90287358387000005</v>
      </c>
      <c r="X487" s="78">
        <v>104202.04936916201</v>
      </c>
      <c r="Y487" s="77">
        <f t="shared" si="308"/>
        <v>4.3476979761227999E-11</v>
      </c>
      <c r="Z487" s="77">
        <f t="shared" si="309"/>
        <v>4.358478533051952E-11</v>
      </c>
      <c r="AA487" s="77">
        <f t="shared" si="310"/>
        <v>4.3584792510078488E-11</v>
      </c>
      <c r="AB487" s="77">
        <f t="shared" si="311"/>
        <v>4.3584792510561497E-11</v>
      </c>
      <c r="AD487" s="78"/>
      <c r="AE487" s="78"/>
      <c r="AF487" s="78"/>
      <c r="AL487" s="78"/>
      <c r="AM487" s="78"/>
      <c r="AN487" s="78"/>
      <c r="AT487" s="78"/>
      <c r="AU487" s="78"/>
      <c r="AV487" s="78"/>
      <c r="BB487" s="78"/>
      <c r="BC487" s="78"/>
      <c r="BD487" s="78"/>
      <c r="BJ487" s="78">
        <v>3.4000000000000001E-10</v>
      </c>
      <c r="BK487" s="78">
        <v>4.68006477569</v>
      </c>
      <c r="BL487" s="78">
        <v>25754.047200804798</v>
      </c>
      <c r="BM487" s="77">
        <f t="shared" si="312"/>
        <v>3.377562943032371E-10</v>
      </c>
      <c r="BN487" s="77">
        <f t="shared" si="313"/>
        <v>3.3776557624581543E-10</v>
      </c>
      <c r="BO487" s="77">
        <f t="shared" si="314"/>
        <v>3.3776557686344632E-10</v>
      </c>
      <c r="BP487" s="77">
        <f t="shared" si="315"/>
        <v>3.3776557686348722E-10</v>
      </c>
      <c r="BR487" s="78">
        <v>1.9999999999999999E-11</v>
      </c>
      <c r="BS487" s="78">
        <v>5.1085911678700002</v>
      </c>
      <c r="BT487" s="78">
        <v>27669.8624898571</v>
      </c>
      <c r="BU487" s="77">
        <f t="shared" si="316"/>
        <v>-1.5871596153060056E-11</v>
      </c>
      <c r="BV487" s="77">
        <f t="shared" si="317"/>
        <v>-1.5868480364633241E-11</v>
      </c>
      <c r="BW487" s="77">
        <f t="shared" si="318"/>
        <v>-1.5868480157056431E-11</v>
      </c>
      <c r="BX487" s="77">
        <f t="shared" si="319"/>
        <v>-1.5868480157042592E-11</v>
      </c>
      <c r="BZ487" s="78"/>
      <c r="CA487" s="78"/>
      <c r="CB487" s="78"/>
      <c r="CH487" s="78"/>
      <c r="CI487" s="78"/>
      <c r="CJ487" s="78"/>
      <c r="CP487" s="78"/>
      <c r="CQ487" s="78"/>
      <c r="CR487" s="78"/>
      <c r="CX487" s="78"/>
      <c r="CY487" s="78"/>
      <c r="CZ487" s="78"/>
      <c r="DF487" s="78">
        <v>1.5E-10</v>
      </c>
      <c r="DG487" s="78">
        <v>2.1647255097799998</v>
      </c>
      <c r="DH487" s="78">
        <v>26222.0121911592</v>
      </c>
      <c r="DI487" s="77">
        <f t="shared" si="320"/>
        <v>4.1838006968231444E-11</v>
      </c>
      <c r="DJ487" s="77">
        <f t="shared" si="321"/>
        <v>4.1872951353862422E-11</v>
      </c>
      <c r="DK487" s="77">
        <f t="shared" si="322"/>
        <v>4.1872953681420614E-11</v>
      </c>
      <c r="DL487" s="77">
        <f t="shared" si="323"/>
        <v>4.1872953681576183E-11</v>
      </c>
      <c r="DN487" s="78">
        <v>3E-11</v>
      </c>
      <c r="DO487" s="78">
        <v>4.7503174619799999</v>
      </c>
      <c r="DP487" s="78">
        <v>204151.27163553401</v>
      </c>
      <c r="DQ487" s="77">
        <f t="shared" si="324"/>
        <v>-2.3874284918340177E-11</v>
      </c>
      <c r="DR487" s="77">
        <f t="shared" si="325"/>
        <v>-2.390855409601658E-11</v>
      </c>
      <c r="DS487" s="77">
        <f t="shared" si="326"/>
        <v>-2.3908556375842189E-11</v>
      </c>
      <c r="DT487" s="77">
        <f t="shared" si="327"/>
        <v>-2.3908556375990519E-11</v>
      </c>
      <c r="DV487" s="78"/>
      <c r="DW487" s="78"/>
      <c r="DX487" s="78"/>
      <c r="ED487" s="78"/>
      <c r="EE487" s="78"/>
      <c r="EF487" s="78"/>
      <c r="EL487" s="78"/>
      <c r="EM487" s="78"/>
      <c r="EN487" s="78"/>
      <c r="ET487" s="78"/>
      <c r="EU487" s="78"/>
      <c r="EV487" s="78"/>
    </row>
    <row r="488" spans="12:152" s="77" customFormat="1" ht="12.75">
      <c r="L488" s="78"/>
      <c r="N488" s="78">
        <v>1.26E-9</v>
      </c>
      <c r="O488" s="78">
        <v>6.2469413811600001</v>
      </c>
      <c r="P488" s="78">
        <v>636.99627202420004</v>
      </c>
      <c r="Q488" s="77">
        <f t="shared" si="304"/>
        <v>-1.1471159253264921E-9</v>
      </c>
      <c r="R488" s="77">
        <f t="shared" si="305"/>
        <v>-1.1471128532885124E-9</v>
      </c>
      <c r="S488" s="77">
        <f t="shared" si="306"/>
        <v>-1.147112853083883E-9</v>
      </c>
      <c r="T488" s="77">
        <f t="shared" si="307"/>
        <v>-1.1471128530838694E-9</v>
      </c>
      <c r="V488" s="78">
        <v>1.2E-10</v>
      </c>
      <c r="W488" s="78">
        <v>1.68139724364</v>
      </c>
      <c r="X488" s="78">
        <v>72936.233316339698</v>
      </c>
      <c r="Y488" s="77">
        <f t="shared" si="308"/>
        <v>9.9376980569378063E-11</v>
      </c>
      <c r="Z488" s="77">
        <f t="shared" si="309"/>
        <v>9.9331570369128957E-11</v>
      </c>
      <c r="AA488" s="77">
        <f t="shared" si="310"/>
        <v>9.9331567342854306E-11</v>
      </c>
      <c r="AB488" s="77">
        <f t="shared" si="311"/>
        <v>9.9331567342651466E-11</v>
      </c>
      <c r="AD488" s="78"/>
      <c r="AE488" s="78"/>
      <c r="AF488" s="78"/>
      <c r="AL488" s="78"/>
      <c r="AM488" s="78"/>
      <c r="AN488" s="78"/>
      <c r="AT488" s="78"/>
      <c r="AU488" s="78"/>
      <c r="AV488" s="78"/>
      <c r="BB488" s="78"/>
      <c r="BC488" s="78"/>
      <c r="BD488" s="78"/>
      <c r="BJ488" s="78">
        <v>3E-10</v>
      </c>
      <c r="BK488" s="78">
        <v>2.7691739915000002</v>
      </c>
      <c r="BL488" s="78">
        <v>173511.414996901</v>
      </c>
      <c r="BM488" s="77">
        <f t="shared" si="312"/>
        <v>-1.3827404767396215E-10</v>
      </c>
      <c r="BN488" s="77">
        <f t="shared" si="313"/>
        <v>-1.378464910506022E-10</v>
      </c>
      <c r="BO488" s="77">
        <f t="shared" si="314"/>
        <v>-1.3784646255928655E-10</v>
      </c>
      <c r="BP488" s="77">
        <f t="shared" si="315"/>
        <v>-1.3784646255737811E-10</v>
      </c>
      <c r="BR488" s="78">
        <v>1.9999999999999999E-11</v>
      </c>
      <c r="BS488" s="78">
        <v>2.4034298356299999</v>
      </c>
      <c r="BT488" s="78">
        <v>53771.992725432901</v>
      </c>
      <c r="BU488" s="77">
        <f t="shared" si="316"/>
        <v>1.8182654200934051E-11</v>
      </c>
      <c r="BV488" s="77">
        <f t="shared" si="317"/>
        <v>1.8178507853203718E-11</v>
      </c>
      <c r="BW488" s="77">
        <f t="shared" si="318"/>
        <v>1.8178507576866198E-11</v>
      </c>
      <c r="BX488" s="77">
        <f t="shared" si="319"/>
        <v>1.8178507576848184E-11</v>
      </c>
      <c r="BZ488" s="78"/>
      <c r="CA488" s="78"/>
      <c r="CB488" s="78"/>
      <c r="CH488" s="78"/>
      <c r="CI488" s="78"/>
      <c r="CJ488" s="78"/>
      <c r="CP488" s="78"/>
      <c r="CQ488" s="78"/>
      <c r="CR488" s="78"/>
      <c r="CX488" s="78"/>
      <c r="CY488" s="78"/>
      <c r="CZ488" s="78"/>
      <c r="DF488" s="78">
        <v>1.5E-10</v>
      </c>
      <c r="DG488" s="78">
        <v>1.1302968538</v>
      </c>
      <c r="DH488" s="78">
        <v>25042.748305386602</v>
      </c>
      <c r="DI488" s="77">
        <f t="shared" si="320"/>
        <v>1.3098281149936131E-10</v>
      </c>
      <c r="DJ488" s="77">
        <f t="shared" si="321"/>
        <v>1.3099974422576558E-10</v>
      </c>
      <c r="DK488" s="77">
        <f t="shared" si="322"/>
        <v>1.3099974535341864E-10</v>
      </c>
      <c r="DL488" s="77">
        <f t="shared" si="323"/>
        <v>1.309997453534934E-10</v>
      </c>
      <c r="DN488" s="78">
        <v>1.9999999999999999E-11</v>
      </c>
      <c r="DO488" s="78">
        <v>5.5761839147399996</v>
      </c>
      <c r="DP488" s="78">
        <v>24292.644697853098</v>
      </c>
      <c r="DQ488" s="77">
        <f t="shared" si="324"/>
        <v>-1.9041423567299089E-11</v>
      </c>
      <c r="DR488" s="77">
        <f t="shared" si="325"/>
        <v>-1.9040048180340342E-11</v>
      </c>
      <c r="DS488" s="77">
        <f t="shared" si="326"/>
        <v>-1.9040048088694061E-11</v>
      </c>
      <c r="DT488" s="77">
        <f t="shared" si="327"/>
        <v>-1.9040048088687971E-11</v>
      </c>
      <c r="DV488" s="78"/>
      <c r="DW488" s="78"/>
      <c r="DX488" s="78"/>
      <c r="ED488" s="78"/>
      <c r="EE488" s="78"/>
      <c r="EF488" s="78"/>
      <c r="EL488" s="78"/>
      <c r="EM488" s="78"/>
      <c r="EN488" s="78"/>
      <c r="ET488" s="78"/>
      <c r="EU488" s="78"/>
      <c r="EV488" s="78"/>
    </row>
    <row r="489" spans="12:152" s="77" customFormat="1" ht="12.75">
      <c r="L489" s="78"/>
      <c r="N489" s="78">
        <v>1.2E-9</v>
      </c>
      <c r="O489" s="78">
        <v>3.2044221675600002</v>
      </c>
      <c r="P489" s="78">
        <v>76681.750076439494</v>
      </c>
      <c r="Q489" s="77">
        <f t="shared" si="304"/>
        <v>6.5870600184812814E-10</v>
      </c>
      <c r="R489" s="77">
        <f t="shared" si="305"/>
        <v>6.5799423603720401E-10</v>
      </c>
      <c r="S489" s="77">
        <f t="shared" si="306"/>
        <v>6.579941886155455E-10</v>
      </c>
      <c r="T489" s="77">
        <f t="shared" si="307"/>
        <v>6.5799418861240801E-10</v>
      </c>
      <c r="V489" s="78">
        <v>1.5E-10</v>
      </c>
      <c r="W489" s="78">
        <v>3.7610819498999999</v>
      </c>
      <c r="X489" s="78">
        <v>111122.323167542</v>
      </c>
      <c r="Y489" s="77">
        <f t="shared" si="308"/>
        <v>-1.4549080441965355E-10</v>
      </c>
      <c r="Z489" s="77">
        <f t="shared" si="309"/>
        <v>-1.4552825461419101E-10</v>
      </c>
      <c r="AA489" s="77">
        <f t="shared" si="310"/>
        <v>-1.4552825710362126E-10</v>
      </c>
      <c r="AB489" s="77">
        <f t="shared" si="311"/>
        <v>-1.4552825710378657E-10</v>
      </c>
      <c r="AD489" s="78"/>
      <c r="AE489" s="78"/>
      <c r="AF489" s="78"/>
      <c r="AL489" s="78"/>
      <c r="AM489" s="78"/>
      <c r="AN489" s="78"/>
      <c r="AT489" s="78"/>
      <c r="AU489" s="78"/>
      <c r="AV489" s="78"/>
      <c r="BB489" s="78"/>
      <c r="BC489" s="78"/>
      <c r="BD489" s="78"/>
      <c r="BJ489" s="78">
        <v>3.7000000000000001E-10</v>
      </c>
      <c r="BK489" s="78">
        <v>4.3753749776999999</v>
      </c>
      <c r="BL489" s="78">
        <v>1478.8665740644001</v>
      </c>
      <c r="BM489" s="77">
        <f t="shared" si="312"/>
        <v>-2.8706895095824738E-10</v>
      </c>
      <c r="BN489" s="77">
        <f t="shared" si="313"/>
        <v>-2.8706575707724623E-10</v>
      </c>
      <c r="BO489" s="77">
        <f t="shared" si="314"/>
        <v>-2.870657568645007E-10</v>
      </c>
      <c r="BP489" s="77">
        <f t="shared" si="315"/>
        <v>-2.8706575686448659E-10</v>
      </c>
      <c r="BR489" s="78">
        <v>1.9999999999999999E-11</v>
      </c>
      <c r="BS489" s="78">
        <v>1.76898437388</v>
      </c>
      <c r="BT489" s="78">
        <v>104505.391376781</v>
      </c>
      <c r="BU489" s="77">
        <f t="shared" si="316"/>
        <v>1.8541506165323666E-11</v>
      </c>
      <c r="BV489" s="77">
        <f t="shared" si="317"/>
        <v>1.8548746485628454E-11</v>
      </c>
      <c r="BW489" s="77">
        <f t="shared" si="318"/>
        <v>1.8548746967327856E-11</v>
      </c>
      <c r="BX489" s="77">
        <f t="shared" si="319"/>
        <v>1.8548746967359318E-11</v>
      </c>
      <c r="BZ489" s="78"/>
      <c r="CA489" s="78"/>
      <c r="CB489" s="78"/>
      <c r="CH489" s="78"/>
      <c r="CI489" s="78"/>
      <c r="CJ489" s="78"/>
      <c r="CP489" s="78"/>
      <c r="CQ489" s="78"/>
      <c r="CR489" s="78"/>
      <c r="CX489" s="78"/>
      <c r="CY489" s="78"/>
      <c r="CZ489" s="78"/>
      <c r="DF489" s="78">
        <v>1.5E-10</v>
      </c>
      <c r="DG489" s="78">
        <v>2.3133554410500001</v>
      </c>
      <c r="DH489" s="78">
        <v>51852.300866490899</v>
      </c>
      <c r="DI489" s="77">
        <f t="shared" si="320"/>
        <v>-1.1478235936763908E-10</v>
      </c>
      <c r="DJ489" s="77">
        <f t="shared" si="321"/>
        <v>-1.1482867108237643E-10</v>
      </c>
      <c r="DK489" s="77">
        <f t="shared" si="322"/>
        <v>-1.148286741663184E-10</v>
      </c>
      <c r="DL489" s="77">
        <f t="shared" si="323"/>
        <v>-1.1482867416652139E-10</v>
      </c>
      <c r="DN489" s="78">
        <v>1.9999999999999999E-11</v>
      </c>
      <c r="DO489" s="78">
        <v>2.2220740709300002</v>
      </c>
      <c r="DP489" s="78">
        <v>78213.712802818307</v>
      </c>
      <c r="DQ489" s="77">
        <f t="shared" si="324"/>
        <v>-1.0100731341483662E-11</v>
      </c>
      <c r="DR489" s="77">
        <f t="shared" si="325"/>
        <v>-1.0088237761265752E-11</v>
      </c>
      <c r="DS489" s="77">
        <f t="shared" si="326"/>
        <v>-1.0088236928893494E-11</v>
      </c>
      <c r="DT489" s="77">
        <f t="shared" si="327"/>
        <v>-1.0088236928838522E-11</v>
      </c>
      <c r="DV489" s="78"/>
      <c r="DW489" s="78"/>
      <c r="DX489" s="78"/>
      <c r="ED489" s="78"/>
      <c r="EE489" s="78"/>
      <c r="EF489" s="78"/>
      <c r="EL489" s="78"/>
      <c r="EM489" s="78"/>
      <c r="EN489" s="78"/>
      <c r="ET489" s="78"/>
      <c r="EU489" s="78"/>
      <c r="EV489" s="78"/>
    </row>
    <row r="490" spans="12:152" s="77" customFormat="1" ht="12.75">
      <c r="L490" s="78"/>
      <c r="N490" s="78">
        <v>1.25E-9</v>
      </c>
      <c r="O490" s="78">
        <v>3.65255045892</v>
      </c>
      <c r="P490" s="78">
        <v>29550.147847439301</v>
      </c>
      <c r="Q490" s="77">
        <f t="shared" si="304"/>
        <v>-1.2494062176999447E-9</v>
      </c>
      <c r="R490" s="77">
        <f t="shared" si="305"/>
        <v>-1.2494167030783983E-9</v>
      </c>
      <c r="S490" s="77">
        <f t="shared" si="306"/>
        <v>-1.2494167037737171E-9</v>
      </c>
      <c r="T490" s="77">
        <f t="shared" si="307"/>
        <v>-1.2494167037737638E-9</v>
      </c>
      <c r="V490" s="78">
        <v>1.2E-10</v>
      </c>
      <c r="W490" s="78">
        <v>1.8262972882899999</v>
      </c>
      <c r="X490" s="78">
        <v>22909.757351006599</v>
      </c>
      <c r="Y490" s="77">
        <f t="shared" si="308"/>
        <v>1.0724881562957825E-10</v>
      </c>
      <c r="Z490" s="77">
        <f t="shared" si="309"/>
        <v>1.0726022277259845E-10</v>
      </c>
      <c r="AA490" s="77">
        <f t="shared" si="310"/>
        <v>1.0726022353226622E-10</v>
      </c>
      <c r="AB490" s="77">
        <f t="shared" si="311"/>
        <v>1.0726022353231668E-10</v>
      </c>
      <c r="AD490" s="78"/>
      <c r="AE490" s="78"/>
      <c r="AF490" s="78"/>
      <c r="AL490" s="78"/>
      <c r="AM490" s="78"/>
      <c r="AN490" s="78"/>
      <c r="AT490" s="78"/>
      <c r="AU490" s="78"/>
      <c r="AV490" s="78"/>
      <c r="BB490" s="78"/>
      <c r="BC490" s="78"/>
      <c r="BD490" s="78"/>
      <c r="BJ490" s="78">
        <v>3E-10</v>
      </c>
      <c r="BK490" s="78">
        <v>2.69970929614</v>
      </c>
      <c r="BL490" s="78">
        <v>208173.534167498</v>
      </c>
      <c r="BM490" s="77">
        <f t="shared" si="312"/>
        <v>-4.1844620079766072E-11</v>
      </c>
      <c r="BN490" s="77">
        <f t="shared" si="313"/>
        <v>-4.2416682382564175E-11</v>
      </c>
      <c r="BO490" s="77">
        <f t="shared" si="314"/>
        <v>-4.2416720482294326E-11</v>
      </c>
      <c r="BP490" s="77">
        <f t="shared" si="315"/>
        <v>-4.2416720484860344E-11</v>
      </c>
      <c r="BR490" s="78">
        <v>1.9999999999999999E-11</v>
      </c>
      <c r="BS490" s="78">
        <v>1.1332178613699999</v>
      </c>
      <c r="BT490" s="78">
        <v>208173.534167498</v>
      </c>
      <c r="BU490" s="77">
        <f t="shared" si="316"/>
        <v>-1.9816317503628893E-11</v>
      </c>
      <c r="BV490" s="77">
        <f t="shared" si="317"/>
        <v>-1.9811072262525826E-11</v>
      </c>
      <c r="BW490" s="77">
        <f t="shared" si="318"/>
        <v>-1.9811071910693628E-11</v>
      </c>
      <c r="BX490" s="77">
        <f t="shared" si="319"/>
        <v>-1.9811071910669931E-11</v>
      </c>
      <c r="BZ490" s="78"/>
      <c r="CA490" s="78"/>
      <c r="CB490" s="78"/>
      <c r="CH490" s="78"/>
      <c r="CI490" s="78"/>
      <c r="CJ490" s="78"/>
      <c r="CP490" s="78"/>
      <c r="CQ490" s="78"/>
      <c r="CR490" s="78"/>
      <c r="CX490" s="78"/>
      <c r="CY490" s="78"/>
      <c r="CZ490" s="78"/>
      <c r="DF490" s="78">
        <v>1.8999999999999999E-10</v>
      </c>
      <c r="DG490" s="78">
        <v>4.3825496280399996</v>
      </c>
      <c r="DH490" s="78">
        <v>24182.4383766338</v>
      </c>
      <c r="DI490" s="77">
        <f t="shared" si="320"/>
        <v>-1.1907875494705191E-10</v>
      </c>
      <c r="DJ490" s="77">
        <f t="shared" si="321"/>
        <v>-1.1904562780705149E-10</v>
      </c>
      <c r="DK490" s="77">
        <f t="shared" si="322"/>
        <v>-1.1904562560025857E-10</v>
      </c>
      <c r="DL490" s="77">
        <f t="shared" si="323"/>
        <v>-1.1904562560011126E-10</v>
      </c>
      <c r="DN490" s="78">
        <v>1.9999999999999999E-11</v>
      </c>
      <c r="DO490" s="78">
        <v>6.0859056262499998</v>
      </c>
      <c r="DP490" s="78">
        <v>39450.352848373397</v>
      </c>
      <c r="DQ490" s="77">
        <f t="shared" si="324"/>
        <v>1.1159625600576912E-11</v>
      </c>
      <c r="DR490" s="77">
        <f t="shared" si="325"/>
        <v>1.1165682509811476E-11</v>
      </c>
      <c r="DS490" s="77">
        <f t="shared" si="326"/>
        <v>1.1165682913212172E-11</v>
      </c>
      <c r="DT490" s="77">
        <f t="shared" si="327"/>
        <v>1.1165682913238581E-11</v>
      </c>
      <c r="DV490" s="78"/>
      <c r="DW490" s="78"/>
      <c r="DX490" s="78"/>
      <c r="ED490" s="78"/>
      <c r="EE490" s="78"/>
      <c r="EF490" s="78"/>
      <c r="EL490" s="78"/>
      <c r="EM490" s="78"/>
      <c r="EN490" s="78"/>
      <c r="ET490" s="78"/>
      <c r="EU490" s="78"/>
      <c r="EV490" s="78"/>
    </row>
    <row r="491" spans="12:152" s="77" customFormat="1" ht="12.75">
      <c r="L491" s="78"/>
      <c r="N491" s="78">
        <v>1.1800000000000001E-9</v>
      </c>
      <c r="O491" s="78">
        <v>5.2605265243700003</v>
      </c>
      <c r="P491" s="78">
        <v>26729.316703313099</v>
      </c>
      <c r="Q491" s="77">
        <f t="shared" si="304"/>
        <v>-4.0683560814997141E-13</v>
      </c>
      <c r="R491" s="77">
        <f t="shared" si="305"/>
        <v>-1.1503117570995428E-13</v>
      </c>
      <c r="S491" s="77">
        <f t="shared" si="306"/>
        <v>-1.1501173864866397E-13</v>
      </c>
      <c r="T491" s="77">
        <f t="shared" si="307"/>
        <v>-1.1501173737423452E-13</v>
      </c>
      <c r="V491" s="78">
        <v>1.2999999999999999E-10</v>
      </c>
      <c r="W491" s="78">
        <v>1.25451832397</v>
      </c>
      <c r="X491" s="78">
        <v>26724.899413598399</v>
      </c>
      <c r="Y491" s="77">
        <f t="shared" si="308"/>
        <v>-9.6767048167045487E-11</v>
      </c>
      <c r="Z491" s="77">
        <f t="shared" si="309"/>
        <v>-9.6788509302112695E-11</v>
      </c>
      <c r="AA491" s="77">
        <f t="shared" si="310"/>
        <v>-9.6788510731441386E-11</v>
      </c>
      <c r="AB491" s="77">
        <f t="shared" si="311"/>
        <v>-9.6788510731535116E-11</v>
      </c>
      <c r="AD491" s="78"/>
      <c r="AE491" s="78"/>
      <c r="AF491" s="78"/>
      <c r="AL491" s="78"/>
      <c r="AM491" s="78"/>
      <c r="AN491" s="78"/>
      <c r="AT491" s="78"/>
      <c r="AU491" s="78"/>
      <c r="AV491" s="78"/>
      <c r="BB491" s="78"/>
      <c r="BC491" s="78"/>
      <c r="BD491" s="78"/>
      <c r="BJ491" s="78">
        <v>2.8999999999999998E-10</v>
      </c>
      <c r="BK491" s="78">
        <v>2.28199342452</v>
      </c>
      <c r="BL491" s="78">
        <v>130443.397043228</v>
      </c>
      <c r="BM491" s="77">
        <f t="shared" si="312"/>
        <v>-7.1249303904335817E-12</v>
      </c>
      <c r="BN491" s="77">
        <f t="shared" si="313"/>
        <v>-6.7750518141102865E-12</v>
      </c>
      <c r="BO491" s="77">
        <f t="shared" si="314"/>
        <v>-6.7750285083922788E-12</v>
      </c>
      <c r="BP491" s="77">
        <f t="shared" si="315"/>
        <v>-6.7750285068761109E-12</v>
      </c>
      <c r="BR491" s="78">
        <v>3E-11</v>
      </c>
      <c r="BS491" s="78">
        <v>4.9501266460900002</v>
      </c>
      <c r="BT491" s="78">
        <v>102769.653218013</v>
      </c>
      <c r="BU491" s="77">
        <f t="shared" si="316"/>
        <v>2.4364639224510292E-11</v>
      </c>
      <c r="BV491" s="77">
        <f t="shared" si="317"/>
        <v>2.4381270229090185E-11</v>
      </c>
      <c r="BW491" s="77">
        <f t="shared" si="318"/>
        <v>2.4381271336145041E-11</v>
      </c>
      <c r="BX491" s="77">
        <f t="shared" si="319"/>
        <v>2.4381271336218573E-11</v>
      </c>
      <c r="BZ491" s="78"/>
      <c r="CA491" s="78"/>
      <c r="CB491" s="78"/>
      <c r="CH491" s="78"/>
      <c r="CI491" s="78"/>
      <c r="CJ491" s="78"/>
      <c r="CP491" s="78"/>
      <c r="CQ491" s="78"/>
      <c r="CR491" s="78"/>
      <c r="CX491" s="78"/>
      <c r="CY491" s="78"/>
      <c r="CZ491" s="78"/>
      <c r="DF491" s="78">
        <v>1.5E-10</v>
      </c>
      <c r="DG491" s="78">
        <v>5.1646540078600003</v>
      </c>
      <c r="DH491" s="78">
        <v>27684.0895838588</v>
      </c>
      <c r="DI491" s="77">
        <f t="shared" si="320"/>
        <v>-1.1692334896048784E-10</v>
      </c>
      <c r="DJ491" s="77">
        <f t="shared" si="321"/>
        <v>-1.1689927899189664E-10</v>
      </c>
      <c r="DK491" s="77">
        <f t="shared" si="322"/>
        <v>-1.1689927738834304E-10</v>
      </c>
      <c r="DL491" s="77">
        <f t="shared" si="323"/>
        <v>-1.1689927738823618E-10</v>
      </c>
      <c r="DN491" s="78">
        <v>3E-11</v>
      </c>
      <c r="DO491" s="78">
        <v>4.4254170244199997</v>
      </c>
      <c r="DP491" s="78">
        <v>51955.393640709503</v>
      </c>
      <c r="DQ491" s="77">
        <f t="shared" si="324"/>
        <v>1.8607933718038118E-11</v>
      </c>
      <c r="DR491" s="77">
        <f t="shared" si="325"/>
        <v>1.8596620399481884E-11</v>
      </c>
      <c r="DS491" s="77">
        <f t="shared" si="326"/>
        <v>1.8596619645758455E-11</v>
      </c>
      <c r="DT491" s="77">
        <f t="shared" si="327"/>
        <v>1.8596619645710278E-11</v>
      </c>
      <c r="DV491" s="78"/>
      <c r="DW491" s="78"/>
      <c r="DX491" s="78"/>
      <c r="ED491" s="78"/>
      <c r="EE491" s="78"/>
      <c r="EF491" s="78"/>
      <c r="EL491" s="78"/>
      <c r="EM491" s="78"/>
      <c r="EN491" s="78"/>
      <c r="ET491" s="78"/>
      <c r="EU491" s="78"/>
      <c r="EV491" s="78"/>
    </row>
    <row r="492" spans="12:152" s="77" customFormat="1" ht="12.75">
      <c r="L492" s="78"/>
      <c r="N492" s="78">
        <v>1.13E-9</v>
      </c>
      <c r="O492" s="78">
        <v>6.26688921593</v>
      </c>
      <c r="P492" s="78">
        <v>104778.210757172</v>
      </c>
      <c r="Q492" s="77">
        <f t="shared" si="304"/>
        <v>-1.1007797236101872E-9</v>
      </c>
      <c r="R492" s="77">
        <f t="shared" si="305"/>
        <v>-1.1010266997124195E-9</v>
      </c>
      <c r="S492" s="77">
        <f t="shared" si="306"/>
        <v>-1.1010267161290139E-9</v>
      </c>
      <c r="T492" s="77">
        <f t="shared" si="307"/>
        <v>-1.1010267161300834E-9</v>
      </c>
      <c r="V492" s="78">
        <v>1.2E-10</v>
      </c>
      <c r="W492" s="78">
        <v>5.7484490737399998</v>
      </c>
      <c r="X492" s="78">
        <v>97670.387712897107</v>
      </c>
      <c r="Y492" s="77">
        <f t="shared" si="308"/>
        <v>-1.8003445804864789E-11</v>
      </c>
      <c r="Z492" s="77">
        <f t="shared" si="309"/>
        <v>-1.8110645320609809E-11</v>
      </c>
      <c r="AA492" s="77">
        <f t="shared" si="310"/>
        <v>-1.8110652460666109E-11</v>
      </c>
      <c r="AB492" s="77">
        <f t="shared" si="311"/>
        <v>-1.8110652461138125E-11</v>
      </c>
      <c r="AD492" s="78"/>
      <c r="AE492" s="78"/>
      <c r="AF492" s="78"/>
      <c r="AL492" s="78"/>
      <c r="AM492" s="78"/>
      <c r="AN492" s="78"/>
      <c r="AT492" s="78"/>
      <c r="AU492" s="78"/>
      <c r="AV492" s="78"/>
      <c r="BB492" s="78"/>
      <c r="BC492" s="78"/>
      <c r="BD492" s="78"/>
      <c r="BJ492" s="78">
        <v>3.9E-10</v>
      </c>
      <c r="BK492" s="78">
        <v>4.0439092849899998</v>
      </c>
      <c r="BL492" s="78">
        <v>34282.178474782799</v>
      </c>
      <c r="BM492" s="77">
        <f t="shared" si="312"/>
        <v>-3.0272172123425142E-10</v>
      </c>
      <c r="BN492" s="77">
        <f t="shared" si="313"/>
        <v>-3.026437188802065E-10</v>
      </c>
      <c r="BO492" s="77">
        <f t="shared" si="314"/>
        <v>-3.0264371368345986E-10</v>
      </c>
      <c r="BP492" s="77">
        <f t="shared" si="315"/>
        <v>-3.026437136831173E-10</v>
      </c>
      <c r="BR492" s="78">
        <v>1.9999999999999999E-11</v>
      </c>
      <c r="BS492" s="78">
        <v>2.3759359404199998</v>
      </c>
      <c r="BT492" s="78">
        <v>51951.461487446402</v>
      </c>
      <c r="BU492" s="77">
        <f t="shared" si="316"/>
        <v>-1.9551410688458236E-11</v>
      </c>
      <c r="BV492" s="77">
        <f t="shared" si="317"/>
        <v>-1.9553432964872529E-11</v>
      </c>
      <c r="BW492" s="77">
        <f t="shared" si="318"/>
        <v>-1.955343309942585E-11</v>
      </c>
      <c r="BX492" s="77">
        <f t="shared" si="319"/>
        <v>-1.9553433099434691E-11</v>
      </c>
      <c r="BZ492" s="78"/>
      <c r="CA492" s="78"/>
      <c r="CB492" s="78"/>
      <c r="CH492" s="78"/>
      <c r="CI492" s="78"/>
      <c r="CJ492" s="78"/>
      <c r="CP492" s="78"/>
      <c r="CQ492" s="78"/>
      <c r="CR492" s="78"/>
      <c r="CX492" s="78"/>
      <c r="CY492" s="78"/>
      <c r="CZ492" s="78"/>
      <c r="DF492" s="78">
        <v>1.7000000000000001E-10</v>
      </c>
      <c r="DG492" s="78">
        <v>3.97954718583</v>
      </c>
      <c r="DH492" s="78">
        <v>207643.84320240401</v>
      </c>
      <c r="DI492" s="77">
        <f t="shared" si="320"/>
        <v>-1.3680375670574913E-10</v>
      </c>
      <c r="DJ492" s="77">
        <f t="shared" si="321"/>
        <v>-1.3660963202990338E-10</v>
      </c>
      <c r="DK492" s="77">
        <f t="shared" si="322"/>
        <v>-1.3660961908248606E-10</v>
      </c>
      <c r="DL492" s="77">
        <f t="shared" si="323"/>
        <v>-1.3660961908163484E-10</v>
      </c>
      <c r="DN492" s="78">
        <v>3E-11</v>
      </c>
      <c r="DO492" s="78">
        <v>5.48323931966</v>
      </c>
      <c r="DP492" s="78">
        <v>220.41264243879999</v>
      </c>
      <c r="DQ492" s="77">
        <f t="shared" si="324"/>
        <v>-1.3082551021760861E-11</v>
      </c>
      <c r="DR492" s="77">
        <f t="shared" si="325"/>
        <v>-1.3082606074186852E-11</v>
      </c>
      <c r="DS492" s="77">
        <f t="shared" si="326"/>
        <v>-1.3082606077853897E-11</v>
      </c>
      <c r="DT492" s="77">
        <f t="shared" si="327"/>
        <v>-1.3082606077854136E-11</v>
      </c>
      <c r="DV492" s="78"/>
      <c r="DW492" s="78"/>
      <c r="DX492" s="78"/>
      <c r="ED492" s="78"/>
      <c r="EE492" s="78"/>
      <c r="EF492" s="78"/>
      <c r="EL492" s="78"/>
      <c r="EM492" s="78"/>
      <c r="EN492" s="78"/>
      <c r="ET492" s="78"/>
      <c r="EU492" s="78"/>
      <c r="EV492" s="78"/>
    </row>
    <row r="493" spans="12:152" s="77" customFormat="1" ht="12.75">
      <c r="L493" s="78"/>
      <c r="N493" s="78">
        <v>1.3399999999999999E-9</v>
      </c>
      <c r="O493" s="78">
        <v>1.5652404656300001</v>
      </c>
      <c r="P493" s="78">
        <v>25939.8244171478</v>
      </c>
      <c r="Q493" s="77">
        <f t="shared" si="304"/>
        <v>-8.4513946870787508E-10</v>
      </c>
      <c r="R493" s="77">
        <f t="shared" si="305"/>
        <v>-8.4488988720197213E-10</v>
      </c>
      <c r="S493" s="77">
        <f t="shared" si="306"/>
        <v>-8.4488987057574842E-10</v>
      </c>
      <c r="T493" s="77">
        <f t="shared" si="307"/>
        <v>-8.4488987057465468E-10</v>
      </c>
      <c r="V493" s="78">
        <v>1.2E-10</v>
      </c>
      <c r="W493" s="78">
        <v>1.5245120188600001</v>
      </c>
      <c r="X493" s="78">
        <v>130652.81480330801</v>
      </c>
      <c r="Y493" s="77">
        <f t="shared" si="308"/>
        <v>1.137851227001188E-10</v>
      </c>
      <c r="Z493" s="77">
        <f t="shared" si="309"/>
        <v>1.137389645668963E-10</v>
      </c>
      <c r="AA493" s="77">
        <f t="shared" si="310"/>
        <v>1.1373896148677166E-10</v>
      </c>
      <c r="AB493" s="77">
        <f t="shared" si="311"/>
        <v>1.1373896148656726E-10</v>
      </c>
      <c r="AD493" s="78"/>
      <c r="AE493" s="78"/>
      <c r="AF493" s="78"/>
      <c r="AL493" s="78"/>
      <c r="AM493" s="78"/>
      <c r="AN493" s="78"/>
      <c r="AT493" s="78"/>
      <c r="AU493" s="78"/>
      <c r="AV493" s="78"/>
      <c r="BB493" s="78"/>
      <c r="BC493" s="78"/>
      <c r="BD493" s="78"/>
      <c r="BJ493" s="78">
        <v>3.3E-10</v>
      </c>
      <c r="BK493" s="78">
        <v>1.47153495142</v>
      </c>
      <c r="BL493" s="78">
        <v>55503.9419394285</v>
      </c>
      <c r="BM493" s="77">
        <f t="shared" si="312"/>
        <v>-1.0281548935575419E-11</v>
      </c>
      <c r="BN493" s="77">
        <f t="shared" si="313"/>
        <v>-1.0112172742390236E-11</v>
      </c>
      <c r="BO493" s="77">
        <f t="shared" si="314"/>
        <v>-1.0112161460185786E-11</v>
      </c>
      <c r="BP493" s="77">
        <f t="shared" si="315"/>
        <v>-1.0112161459435804E-11</v>
      </c>
      <c r="BR493" s="78">
        <v>3E-11</v>
      </c>
      <c r="BS493" s="78">
        <v>0.65556179120000002</v>
      </c>
      <c r="BT493" s="78">
        <v>1692.1656695024001</v>
      </c>
      <c r="BU493" s="77">
        <f t="shared" si="316"/>
        <v>-2.2983801754359591E-11</v>
      </c>
      <c r="BV493" s="77">
        <f t="shared" si="317"/>
        <v>-2.2984103598913106E-11</v>
      </c>
      <c r="BW493" s="77">
        <f t="shared" si="318"/>
        <v>-2.2984103619018758E-11</v>
      </c>
      <c r="BX493" s="77">
        <f t="shared" si="319"/>
        <v>-2.298410361902006E-11</v>
      </c>
      <c r="BZ493" s="78"/>
      <c r="CA493" s="78"/>
      <c r="CB493" s="78"/>
      <c r="CH493" s="78"/>
      <c r="CI493" s="78"/>
      <c r="CJ493" s="78"/>
      <c r="CP493" s="78"/>
      <c r="CQ493" s="78"/>
      <c r="CR493" s="78"/>
      <c r="CX493" s="78"/>
      <c r="CY493" s="78"/>
      <c r="CZ493" s="78"/>
      <c r="DF493" s="78">
        <v>1.5999999999999999E-10</v>
      </c>
      <c r="DG493" s="78">
        <v>5.7405789845999999</v>
      </c>
      <c r="DH493" s="78">
        <v>25352.026628042298</v>
      </c>
      <c r="DI493" s="77">
        <f t="shared" si="320"/>
        <v>-1.5450242136911302E-10</v>
      </c>
      <c r="DJ493" s="77">
        <f t="shared" si="321"/>
        <v>-1.5451216998917625E-10</v>
      </c>
      <c r="DK493" s="77">
        <f t="shared" si="322"/>
        <v>-1.5451217063824787E-10</v>
      </c>
      <c r="DL493" s="77">
        <f t="shared" si="323"/>
        <v>-1.5451217063829037E-10</v>
      </c>
      <c r="DN493" s="78">
        <v>3E-11</v>
      </c>
      <c r="DO493" s="78">
        <v>5.2472866581900002</v>
      </c>
      <c r="DP493" s="78">
        <v>26709.646942413401</v>
      </c>
      <c r="DQ493" s="77">
        <f t="shared" si="324"/>
        <v>-2.8805155245857321E-12</v>
      </c>
      <c r="DR493" s="77">
        <f t="shared" si="325"/>
        <v>-2.8731363909574784E-12</v>
      </c>
      <c r="DS493" s="77">
        <f t="shared" si="326"/>
        <v>-2.8731358994287899E-12</v>
      </c>
      <c r="DT493" s="77">
        <f t="shared" si="327"/>
        <v>-2.8731358993956897E-12</v>
      </c>
      <c r="DV493" s="78"/>
      <c r="DW493" s="78"/>
      <c r="DX493" s="78"/>
      <c r="ED493" s="78"/>
      <c r="EE493" s="78"/>
      <c r="EF493" s="78"/>
      <c r="EL493" s="78"/>
      <c r="EM493" s="78"/>
      <c r="EN493" s="78"/>
      <c r="ET493" s="78"/>
      <c r="EU493" s="78"/>
      <c r="EV493" s="78"/>
    </row>
    <row r="494" spans="12:152" s="77" customFormat="1" ht="12.75">
      <c r="L494" s="78"/>
      <c r="N494" s="78">
        <v>1.14E-9</v>
      </c>
      <c r="O494" s="78">
        <v>3.5256677449399998</v>
      </c>
      <c r="P494" s="78">
        <v>24356.780788641601</v>
      </c>
      <c r="Q494" s="77">
        <f t="shared" si="304"/>
        <v>1.0387672704616238E-9</v>
      </c>
      <c r="R494" s="77">
        <f t="shared" si="305"/>
        <v>1.0388730738477187E-9</v>
      </c>
      <c r="S494" s="77">
        <f t="shared" si="306"/>
        <v>1.0388730808935089E-9</v>
      </c>
      <c r="T494" s="77">
        <f t="shared" si="307"/>
        <v>1.0388730808939759E-9</v>
      </c>
      <c r="V494" s="78">
        <v>1.0999999999999999E-10</v>
      </c>
      <c r="W494" s="78">
        <v>5.3069447493600004</v>
      </c>
      <c r="X494" s="78">
        <v>24601.923020508901</v>
      </c>
      <c r="Y494" s="77">
        <f t="shared" si="308"/>
        <v>7.2872255569481378E-11</v>
      </c>
      <c r="Z494" s="77">
        <f t="shared" si="309"/>
        <v>7.2891008561328273E-11</v>
      </c>
      <c r="AA494" s="77">
        <f t="shared" si="310"/>
        <v>7.2891009810335662E-11</v>
      </c>
      <c r="AB494" s="77">
        <f t="shared" si="311"/>
        <v>7.2891009810417617E-11</v>
      </c>
      <c r="AD494" s="78"/>
      <c r="AE494" s="78"/>
      <c r="AF494" s="78"/>
      <c r="AL494" s="78"/>
      <c r="AM494" s="78"/>
      <c r="AN494" s="78"/>
      <c r="AT494" s="78"/>
      <c r="AU494" s="78"/>
      <c r="AV494" s="78"/>
      <c r="BB494" s="78"/>
      <c r="BC494" s="78"/>
      <c r="BD494" s="78"/>
      <c r="BJ494" s="78">
        <v>2.8999999999999998E-10</v>
      </c>
      <c r="BK494" s="78">
        <v>3.0937459455199998</v>
      </c>
      <c r="BL494" s="78">
        <v>27819.025494506801</v>
      </c>
      <c r="BM494" s="77">
        <f t="shared" si="312"/>
        <v>2.7197548790716346E-10</v>
      </c>
      <c r="BN494" s="77">
        <f t="shared" si="313"/>
        <v>2.7194957564154442E-10</v>
      </c>
      <c r="BO494" s="77">
        <f t="shared" si="314"/>
        <v>2.7194957391493032E-10</v>
      </c>
      <c r="BP494" s="77">
        <f t="shared" si="315"/>
        <v>2.7194957391481586E-10</v>
      </c>
      <c r="BR494" s="78">
        <v>1.9999999999999999E-11</v>
      </c>
      <c r="BS494" s="78">
        <v>1.6572777864099999</v>
      </c>
      <c r="BT494" s="78">
        <v>163766.09444104499</v>
      </c>
      <c r="BU494" s="77">
        <f t="shared" si="316"/>
        <v>-1.261169576469924E-13</v>
      </c>
      <c r="BV494" s="77">
        <f t="shared" si="317"/>
        <v>-1.5641852856055824E-13</v>
      </c>
      <c r="BW494" s="77">
        <f t="shared" si="318"/>
        <v>-1.5642054693359625E-13</v>
      </c>
      <c r="BX494" s="77">
        <f t="shared" si="319"/>
        <v>-1.5642054706546893E-13</v>
      </c>
      <c r="BZ494" s="78"/>
      <c r="CA494" s="78"/>
      <c r="CB494" s="78"/>
      <c r="CH494" s="78"/>
      <c r="CI494" s="78"/>
      <c r="CJ494" s="78"/>
      <c r="CP494" s="78"/>
      <c r="CQ494" s="78"/>
      <c r="CR494" s="78"/>
      <c r="CX494" s="78"/>
      <c r="CY494" s="78"/>
      <c r="CZ494" s="78"/>
      <c r="DF494" s="78">
        <v>1.4000000000000001E-10</v>
      </c>
      <c r="DG494" s="78">
        <v>3.4244120271299998</v>
      </c>
      <c r="DH494" s="78">
        <v>26823.7796551059</v>
      </c>
      <c r="DI494" s="77">
        <f t="shared" si="320"/>
        <v>9.8664553012893739E-11</v>
      </c>
      <c r="DJ494" s="77">
        <f t="shared" si="321"/>
        <v>9.8639901089600355E-11</v>
      </c>
      <c r="DK494" s="77">
        <f t="shared" si="322"/>
        <v>9.8639899447336685E-11</v>
      </c>
      <c r="DL494" s="77">
        <f t="shared" si="323"/>
        <v>9.8639899447229384E-11</v>
      </c>
      <c r="DN494" s="78">
        <v>3E-11</v>
      </c>
      <c r="DO494" s="78">
        <v>4.5212628688300001</v>
      </c>
      <c r="DP494" s="78">
        <v>20043.6745601988</v>
      </c>
      <c r="DQ494" s="77">
        <f t="shared" si="324"/>
        <v>2.9391242823194055E-11</v>
      </c>
      <c r="DR494" s="77">
        <f t="shared" si="325"/>
        <v>2.9392357337770393E-11</v>
      </c>
      <c r="DS494" s="77">
        <f t="shared" si="326"/>
        <v>2.9392357411974388E-11</v>
      </c>
      <c r="DT494" s="77">
        <f t="shared" si="327"/>
        <v>2.9392357411979345E-11</v>
      </c>
      <c r="DV494" s="78"/>
      <c r="DW494" s="78"/>
      <c r="DX494" s="78"/>
      <c r="ED494" s="78"/>
      <c r="EE494" s="78"/>
      <c r="EF494" s="78"/>
      <c r="EL494" s="78"/>
      <c r="EM494" s="78"/>
      <c r="EN494" s="78"/>
      <c r="ET494" s="78"/>
      <c r="EU494" s="78"/>
      <c r="EV494" s="78"/>
    </row>
    <row r="495" spans="12:152" s="77" customFormat="1" ht="12.75">
      <c r="L495" s="78"/>
      <c r="N495" s="78">
        <v>1.2E-9</v>
      </c>
      <c r="O495" s="78">
        <v>1.7259642606700001</v>
      </c>
      <c r="P495" s="78">
        <v>22759.767485294</v>
      </c>
      <c r="Q495" s="77">
        <f t="shared" si="304"/>
        <v>4.3876543301163881E-10</v>
      </c>
      <c r="R495" s="77">
        <f t="shared" si="305"/>
        <v>4.3900060713570718E-10</v>
      </c>
      <c r="S495" s="77">
        <f t="shared" si="306"/>
        <v>4.3900062279998084E-10</v>
      </c>
      <c r="T495" s="77">
        <f t="shared" si="307"/>
        <v>4.3900062280101244E-10</v>
      </c>
      <c r="V495" s="78">
        <v>1.4000000000000001E-10</v>
      </c>
      <c r="W495" s="78">
        <v>2.8206566740799999</v>
      </c>
      <c r="X495" s="78">
        <v>1639.069517188</v>
      </c>
      <c r="Y495" s="77">
        <f t="shared" si="308"/>
        <v>1.3998230054681599E-10</v>
      </c>
      <c r="Z495" s="77">
        <f t="shared" si="309"/>
        <v>1.3998233428778157E-10</v>
      </c>
      <c r="AA495" s="77">
        <f t="shared" si="310"/>
        <v>1.3998233429002799E-10</v>
      </c>
      <c r="AB495" s="77">
        <f t="shared" si="311"/>
        <v>1.3998233429002814E-10</v>
      </c>
      <c r="AD495" s="78"/>
      <c r="AE495" s="78"/>
      <c r="AF495" s="78"/>
      <c r="AL495" s="78"/>
      <c r="AM495" s="78"/>
      <c r="AN495" s="78"/>
      <c r="AT495" s="78"/>
      <c r="AU495" s="78"/>
      <c r="AV495" s="78"/>
      <c r="BB495" s="78"/>
      <c r="BC495" s="78"/>
      <c r="BD495" s="78"/>
      <c r="BJ495" s="78">
        <v>3E-10</v>
      </c>
      <c r="BK495" s="78">
        <v>2.3096828383500001</v>
      </c>
      <c r="BL495" s="78">
        <v>26624.707653669499</v>
      </c>
      <c r="BM495" s="77">
        <f t="shared" si="312"/>
        <v>2.0907870140552621E-10</v>
      </c>
      <c r="BN495" s="77">
        <f t="shared" si="313"/>
        <v>2.0902570039716294E-10</v>
      </c>
      <c r="BO495" s="77">
        <f t="shared" si="314"/>
        <v>2.0902569686634797E-10</v>
      </c>
      <c r="BP495" s="77">
        <f t="shared" si="315"/>
        <v>2.0902569686611556E-10</v>
      </c>
      <c r="BR495" s="78"/>
      <c r="BS495" s="78"/>
      <c r="BT495" s="78"/>
      <c r="BZ495" s="78"/>
      <c r="CA495" s="78"/>
      <c r="CB495" s="78"/>
      <c r="CH495" s="78"/>
      <c r="CI495" s="78"/>
      <c r="CJ495" s="78"/>
      <c r="CP495" s="78"/>
      <c r="CQ495" s="78"/>
      <c r="CR495" s="78"/>
      <c r="CX495" s="78"/>
      <c r="CY495" s="78"/>
      <c r="CZ495" s="78"/>
      <c r="DF495" s="78">
        <v>1.4000000000000001E-10</v>
      </c>
      <c r="DG495" s="78">
        <v>5.3016828483699996</v>
      </c>
      <c r="DH495" s="78">
        <v>742.99006053259995</v>
      </c>
      <c r="DI495" s="77">
        <f t="shared" si="320"/>
        <v>5.3054903502303333E-11</v>
      </c>
      <c r="DJ495" s="77">
        <f t="shared" si="321"/>
        <v>5.3055794070927116E-11</v>
      </c>
      <c r="DK495" s="77">
        <f t="shared" si="322"/>
        <v>5.3055794130247747E-11</v>
      </c>
      <c r="DL495" s="77">
        <f t="shared" si="323"/>
        <v>5.3055794130251663E-11</v>
      </c>
      <c r="DN495" s="78">
        <v>1.9999999999999999E-11</v>
      </c>
      <c r="DO495" s="78">
        <v>1.6942978736900001</v>
      </c>
      <c r="DP495" s="78">
        <v>53029.002664900399</v>
      </c>
      <c r="DQ495" s="77">
        <f t="shared" si="324"/>
        <v>-1.9742114138525262E-11</v>
      </c>
      <c r="DR495" s="77">
        <f t="shared" si="325"/>
        <v>-1.9740541129570214E-11</v>
      </c>
      <c r="DS495" s="77">
        <f t="shared" si="326"/>
        <v>-1.9740541024634046E-11</v>
      </c>
      <c r="DT495" s="77">
        <f t="shared" si="327"/>
        <v>-1.9740541024627109E-11</v>
      </c>
      <c r="DV495" s="78"/>
      <c r="DW495" s="78"/>
      <c r="DX495" s="78"/>
      <c r="ED495" s="78"/>
      <c r="EE495" s="78"/>
      <c r="EF495" s="78"/>
      <c r="EL495" s="78"/>
      <c r="EM495" s="78"/>
      <c r="EN495" s="78"/>
      <c r="ET495" s="78"/>
      <c r="EU495" s="78"/>
      <c r="EV495" s="78"/>
    </row>
    <row r="496" spans="12:152" s="77" customFormat="1" ht="12.75">
      <c r="L496" s="78"/>
      <c r="N496" s="78">
        <v>1.45E-9</v>
      </c>
      <c r="O496" s="78">
        <v>3.6163842157000001</v>
      </c>
      <c r="P496" s="78">
        <v>52225.802905052602</v>
      </c>
      <c r="Q496" s="77">
        <f t="shared" si="304"/>
        <v>-1.4466033601076603E-9</v>
      </c>
      <c r="R496" s="77">
        <f t="shared" si="305"/>
        <v>-1.4465552646683129E-9</v>
      </c>
      <c r="S496" s="77">
        <f t="shared" si="306"/>
        <v>-1.4465552614534357E-9</v>
      </c>
      <c r="T496" s="77">
        <f t="shared" si="307"/>
        <v>-1.4465552614532198E-9</v>
      </c>
      <c r="V496" s="78">
        <v>1.5E-10</v>
      </c>
      <c r="W496" s="78">
        <v>4.7914465476899997</v>
      </c>
      <c r="X496" s="78">
        <v>77726.904912627098</v>
      </c>
      <c r="Y496" s="77">
        <f t="shared" si="308"/>
        <v>6.9963978326517674E-11</v>
      </c>
      <c r="Z496" s="77">
        <f t="shared" si="309"/>
        <v>7.005937419190845E-11</v>
      </c>
      <c r="AA496" s="77">
        <f t="shared" si="310"/>
        <v>7.005938054500942E-11</v>
      </c>
      <c r="AB496" s="77">
        <f t="shared" si="311"/>
        <v>7.0059380545431631E-11</v>
      </c>
      <c r="AD496" s="78"/>
      <c r="AE496" s="78"/>
      <c r="AF496" s="78"/>
      <c r="AL496" s="78"/>
      <c r="AM496" s="78"/>
      <c r="AN496" s="78"/>
      <c r="AT496" s="78"/>
      <c r="AU496" s="78"/>
      <c r="AV496" s="78"/>
      <c r="BB496" s="78"/>
      <c r="BC496" s="78"/>
      <c r="BD496" s="78"/>
      <c r="BJ496" s="78">
        <v>3.4999999999999998E-10</v>
      </c>
      <c r="BK496" s="78">
        <v>2.1853459425700001</v>
      </c>
      <c r="BL496" s="78">
        <v>22759.767485294</v>
      </c>
      <c r="BM496" s="77">
        <f t="shared" si="312"/>
        <v>-2.9736388466045152E-11</v>
      </c>
      <c r="BN496" s="77">
        <f t="shared" si="313"/>
        <v>-2.9662955908397687E-11</v>
      </c>
      <c r="BO496" s="77">
        <f t="shared" si="314"/>
        <v>-2.9662951017019456E-11</v>
      </c>
      <c r="BP496" s="77">
        <f t="shared" si="315"/>
        <v>-2.9662951016697321E-11</v>
      </c>
      <c r="BR496" s="78"/>
      <c r="BS496" s="78"/>
      <c r="BT496" s="78"/>
      <c r="BZ496" s="78"/>
      <c r="CA496" s="78"/>
      <c r="CB496" s="78"/>
      <c r="CH496" s="78"/>
      <c r="CI496" s="78"/>
      <c r="CJ496" s="78"/>
      <c r="CP496" s="78"/>
      <c r="CQ496" s="78"/>
      <c r="CR496" s="78"/>
      <c r="CX496" s="78"/>
      <c r="CY496" s="78"/>
      <c r="CZ496" s="78"/>
      <c r="DF496" s="78">
        <v>1.4000000000000001E-10</v>
      </c>
      <c r="DG496" s="78">
        <v>2.5043130681000001</v>
      </c>
      <c r="DH496" s="78">
        <v>32132.131722949602</v>
      </c>
      <c r="DI496" s="77">
        <f t="shared" si="320"/>
        <v>1.3475654769803886E-10</v>
      </c>
      <c r="DJ496" s="77">
        <f t="shared" si="321"/>
        <v>1.3476782525441389E-10</v>
      </c>
      <c r="DK496" s="77">
        <f t="shared" si="322"/>
        <v>1.3476782600521415E-10</v>
      </c>
      <c r="DL496" s="77">
        <f t="shared" si="323"/>
        <v>1.3476782600526373E-10</v>
      </c>
      <c r="DN496" s="78">
        <v>3E-11</v>
      </c>
      <c r="DO496" s="78">
        <v>0.98781948775999995</v>
      </c>
      <c r="DP496" s="78">
        <v>80596.905817594597</v>
      </c>
      <c r="DQ496" s="77">
        <f t="shared" si="324"/>
        <v>2.9286391765185953E-11</v>
      </c>
      <c r="DR496" s="77">
        <f t="shared" si="325"/>
        <v>2.9291233691117497E-11</v>
      </c>
      <c r="DS496" s="77">
        <f t="shared" si="326"/>
        <v>2.9291234013095379E-11</v>
      </c>
      <c r="DT496" s="77">
        <f t="shared" si="327"/>
        <v>2.929123401311675E-11</v>
      </c>
      <c r="DV496" s="78"/>
      <c r="DW496" s="78"/>
      <c r="DX496" s="78"/>
      <c r="ED496" s="78"/>
      <c r="EE496" s="78"/>
      <c r="EF496" s="78"/>
      <c r="EL496" s="78"/>
      <c r="EM496" s="78"/>
      <c r="EN496" s="78"/>
      <c r="ET496" s="78"/>
      <c r="EU496" s="78"/>
      <c r="EV496" s="78"/>
    </row>
    <row r="497" spans="12:152" s="77" customFormat="1" ht="12.75">
      <c r="L497" s="78"/>
      <c r="N497" s="78">
        <v>1.07E-9</v>
      </c>
      <c r="O497" s="78">
        <v>5.7228549040600001</v>
      </c>
      <c r="P497" s="78">
        <v>24176.703658357001</v>
      </c>
      <c r="Q497" s="77">
        <f t="shared" si="304"/>
        <v>-9.4974800101353172E-10</v>
      </c>
      <c r="R497" s="77">
        <f t="shared" si="305"/>
        <v>-9.4985821082232894E-10</v>
      </c>
      <c r="S497" s="77">
        <f t="shared" si="306"/>
        <v>-9.4985821816181174E-10</v>
      </c>
      <c r="T497" s="77">
        <f t="shared" si="307"/>
        <v>-9.4985821816228778E-10</v>
      </c>
      <c r="V497" s="78">
        <v>1.2999999999999999E-10</v>
      </c>
      <c r="W497" s="78">
        <v>5.3736919463400001</v>
      </c>
      <c r="X497" s="78">
        <v>8989.4677054323893</v>
      </c>
      <c r="Y497" s="77">
        <f t="shared" si="308"/>
        <v>1.1490024282784698E-10</v>
      </c>
      <c r="Z497" s="77">
        <f t="shared" si="309"/>
        <v>1.1489518493389178E-10</v>
      </c>
      <c r="AA497" s="77">
        <f t="shared" si="310"/>
        <v>1.1489518459695942E-10</v>
      </c>
      <c r="AB497" s="77">
        <f t="shared" si="311"/>
        <v>1.1489518459693738E-10</v>
      </c>
      <c r="AD497" s="78"/>
      <c r="AE497" s="78"/>
      <c r="AF497" s="78"/>
      <c r="AL497" s="78"/>
      <c r="AM497" s="78"/>
      <c r="AN497" s="78"/>
      <c r="AT497" s="78"/>
      <c r="AU497" s="78"/>
      <c r="AV497" s="78"/>
      <c r="BB497" s="78"/>
      <c r="BC497" s="78"/>
      <c r="BD497" s="78"/>
      <c r="BJ497" s="78">
        <v>2.7E-10</v>
      </c>
      <c r="BK497" s="78">
        <v>0.63624513171999997</v>
      </c>
      <c r="BL497" s="78">
        <v>240452.46032331901</v>
      </c>
      <c r="BM497" s="77">
        <f t="shared" si="312"/>
        <v>2.3231559068553418E-10</v>
      </c>
      <c r="BN497" s="77">
        <f t="shared" si="313"/>
        <v>2.3200894631946181E-10</v>
      </c>
      <c r="BO497" s="77">
        <f t="shared" si="314"/>
        <v>2.3200892585565843E-10</v>
      </c>
      <c r="BP497" s="77">
        <f t="shared" si="315"/>
        <v>2.3200892585430824E-10</v>
      </c>
      <c r="BR497" s="78"/>
      <c r="BS497" s="78"/>
      <c r="BT497" s="78"/>
      <c r="BZ497" s="78"/>
      <c r="CA497" s="78"/>
      <c r="CB497" s="78"/>
      <c r="CH497" s="78"/>
      <c r="CI497" s="78"/>
      <c r="CJ497" s="78"/>
      <c r="CP497" s="78"/>
      <c r="CQ497" s="78"/>
      <c r="CR497" s="78"/>
      <c r="CX497" s="78"/>
      <c r="CY497" s="78"/>
      <c r="CZ497" s="78"/>
      <c r="DF497" s="78">
        <v>1.4000000000000001E-10</v>
      </c>
      <c r="DG497" s="78">
        <v>1.3663246490800001</v>
      </c>
      <c r="DH497" s="78">
        <v>23919.1426592916</v>
      </c>
      <c r="DI497" s="77">
        <f t="shared" si="320"/>
        <v>1.0781531381547294E-10</v>
      </c>
      <c r="DJ497" s="77">
        <f t="shared" si="321"/>
        <v>1.0783507433378376E-10</v>
      </c>
      <c r="DK497" s="77">
        <f t="shared" si="322"/>
        <v>1.0783507564985575E-10</v>
      </c>
      <c r="DL497" s="77">
        <f t="shared" si="323"/>
        <v>1.0783507564994204E-10</v>
      </c>
      <c r="DN497" s="78">
        <v>1.9999999999999999E-11</v>
      </c>
      <c r="DO497" s="78">
        <v>2.7229153698999999</v>
      </c>
      <c r="DP497" s="78">
        <v>23866.046506977102</v>
      </c>
      <c r="DQ497" s="77">
        <f t="shared" si="324"/>
        <v>-1.3951015100798987E-11</v>
      </c>
      <c r="DR497" s="77">
        <f t="shared" si="325"/>
        <v>-1.3947850515422851E-11</v>
      </c>
      <c r="DS497" s="77">
        <f t="shared" si="326"/>
        <v>-1.3947850304607508E-11</v>
      </c>
      <c r="DT497" s="77">
        <f t="shared" si="327"/>
        <v>-1.3947850304593658E-11</v>
      </c>
      <c r="DV497" s="78"/>
      <c r="DW497" s="78"/>
      <c r="DX497" s="78"/>
      <c r="ED497" s="78"/>
      <c r="EE497" s="78"/>
      <c r="EF497" s="78"/>
      <c r="EL497" s="78"/>
      <c r="EM497" s="78"/>
      <c r="EN497" s="78"/>
      <c r="ET497" s="78"/>
      <c r="EU497" s="78"/>
      <c r="EV497" s="78"/>
    </row>
    <row r="498" spans="12:152" s="77" customFormat="1" ht="12.75">
      <c r="L498" s="78"/>
      <c r="N498" s="78">
        <v>1.1200000000000001E-9</v>
      </c>
      <c r="O498" s="78">
        <v>0.28882268029000002</v>
      </c>
      <c r="P498" s="78">
        <v>209812.60368468601</v>
      </c>
      <c r="Q498" s="77">
        <f t="shared" si="304"/>
        <v>8.9620817900463983E-10</v>
      </c>
      <c r="R498" s="77">
        <f t="shared" si="305"/>
        <v>8.9490259405086056E-10</v>
      </c>
      <c r="S498" s="77">
        <f t="shared" si="306"/>
        <v>8.9490250697366987E-10</v>
      </c>
      <c r="T498" s="77">
        <f t="shared" si="307"/>
        <v>8.9490250696785107E-10</v>
      </c>
      <c r="V498" s="78">
        <v>1.2999999999999999E-10</v>
      </c>
      <c r="W498" s="78">
        <v>3.8404250490099998</v>
      </c>
      <c r="X498" s="78">
        <v>25953.794091989101</v>
      </c>
      <c r="Y498" s="77">
        <f t="shared" si="308"/>
        <v>-3.3597279814617198E-11</v>
      </c>
      <c r="Z498" s="77">
        <f t="shared" si="309"/>
        <v>-3.3627433584530207E-11</v>
      </c>
      <c r="AA498" s="77">
        <f t="shared" si="310"/>
        <v>-3.3627435593006043E-11</v>
      </c>
      <c r="AB498" s="77">
        <f t="shared" si="311"/>
        <v>-3.3627435593138101E-11</v>
      </c>
      <c r="AD498" s="78"/>
      <c r="AE498" s="78"/>
      <c r="AF498" s="78"/>
      <c r="AL498" s="78"/>
      <c r="AM498" s="78"/>
      <c r="AN498" s="78"/>
      <c r="AT498" s="78"/>
      <c r="AU498" s="78"/>
      <c r="AV498" s="78"/>
      <c r="BB498" s="78"/>
      <c r="BC498" s="78"/>
      <c r="BD498" s="78"/>
      <c r="BJ498" s="78">
        <v>3.4999999999999998E-10</v>
      </c>
      <c r="BK498" s="78">
        <v>5.4058831233999998</v>
      </c>
      <c r="BL498" s="78">
        <v>58857.031136547899</v>
      </c>
      <c r="BM498" s="77">
        <f t="shared" si="312"/>
        <v>3.09018635123283E-10</v>
      </c>
      <c r="BN498" s="77">
        <f t="shared" si="313"/>
        <v>3.0892910180056484E-10</v>
      </c>
      <c r="BO498" s="77">
        <f t="shared" si="314"/>
        <v>3.0892909583371393E-10</v>
      </c>
      <c r="BP498" s="77">
        <f t="shared" si="315"/>
        <v>3.0892909583332123E-10</v>
      </c>
      <c r="BR498" s="78"/>
      <c r="BS498" s="78"/>
      <c r="BT498" s="78"/>
      <c r="BZ498" s="78"/>
      <c r="CA498" s="78"/>
      <c r="CB498" s="78"/>
      <c r="CH498" s="78"/>
      <c r="CI498" s="78"/>
      <c r="CJ498" s="78"/>
      <c r="CP498" s="78"/>
      <c r="CQ498" s="78"/>
      <c r="CR498" s="78"/>
      <c r="CX498" s="78"/>
      <c r="CY498" s="78"/>
      <c r="CZ498" s="78"/>
      <c r="DF498" s="78">
        <v>1.5E-10</v>
      </c>
      <c r="DG498" s="78">
        <v>6.0749051442999997</v>
      </c>
      <c r="DH498" s="78">
        <v>78270.337983622507</v>
      </c>
      <c r="DI498" s="77">
        <f t="shared" si="320"/>
        <v>1.1994643647708249E-10</v>
      </c>
      <c r="DJ498" s="77">
        <f t="shared" si="321"/>
        <v>1.1988118124504053E-10</v>
      </c>
      <c r="DK498" s="77">
        <f t="shared" si="322"/>
        <v>1.1988117689630074E-10</v>
      </c>
      <c r="DL498" s="77">
        <f t="shared" si="323"/>
        <v>1.1988117689601373E-10</v>
      </c>
      <c r="DN498" s="78">
        <v>1.9999999999999999E-11</v>
      </c>
      <c r="DO498" s="78">
        <v>2.23117481869</v>
      </c>
      <c r="DP498" s="78">
        <v>26402.0893214438</v>
      </c>
      <c r="DQ498" s="77">
        <f t="shared" si="324"/>
        <v>1.8745093635677206E-11</v>
      </c>
      <c r="DR498" s="77">
        <f t="shared" si="325"/>
        <v>1.8746796310557647E-11</v>
      </c>
      <c r="DS498" s="77">
        <f t="shared" si="326"/>
        <v>1.8746796423935404E-11</v>
      </c>
      <c r="DT498" s="77">
        <f t="shared" si="327"/>
        <v>1.8746796423942929E-11</v>
      </c>
      <c r="DV498" s="78"/>
      <c r="DW498" s="78"/>
      <c r="DX498" s="78"/>
      <c r="ED498" s="78"/>
      <c r="EE498" s="78"/>
      <c r="EF498" s="78"/>
      <c r="EL498" s="78"/>
      <c r="EM498" s="78"/>
      <c r="EN498" s="78"/>
      <c r="ET498" s="78"/>
      <c r="EU498" s="78"/>
      <c r="EV498" s="78"/>
    </row>
    <row r="499" spans="12:152" s="77" customFormat="1" ht="12.75">
      <c r="L499" s="78"/>
      <c r="N499" s="78">
        <v>1.21E-9</v>
      </c>
      <c r="O499" s="78">
        <v>0.11234419157</v>
      </c>
      <c r="P499" s="78">
        <v>51528.795449833502</v>
      </c>
      <c r="Q499" s="77">
        <f t="shared" si="304"/>
        <v>-1.1587431032147541E-9</v>
      </c>
      <c r="R499" s="77">
        <f t="shared" si="305"/>
        <v>-1.1589090858869387E-9</v>
      </c>
      <c r="S499" s="77">
        <f t="shared" si="306"/>
        <v>-1.1589090969342521E-9</v>
      </c>
      <c r="T499" s="77">
        <f t="shared" si="307"/>
        <v>-1.1589090969349838E-9</v>
      </c>
      <c r="V499" s="78">
        <v>1.5E-10</v>
      </c>
      <c r="W499" s="78">
        <v>8.5583422660000005E-2</v>
      </c>
      <c r="X499" s="78">
        <v>130443.397043228</v>
      </c>
      <c r="Y499" s="77">
        <f t="shared" si="308"/>
        <v>1.2371198094583689E-10</v>
      </c>
      <c r="Z499" s="77">
        <f t="shared" si="309"/>
        <v>1.2360952152711304E-10</v>
      </c>
      <c r="AA499" s="77">
        <f t="shared" si="310"/>
        <v>1.2360951469630155E-10</v>
      </c>
      <c r="AB499" s="77">
        <f t="shared" si="311"/>
        <v>1.2360951469585718E-10</v>
      </c>
      <c r="AD499" s="78"/>
      <c r="AE499" s="78"/>
      <c r="AF499" s="78"/>
      <c r="AL499" s="78"/>
      <c r="AM499" s="78"/>
      <c r="AN499" s="78"/>
      <c r="AT499" s="78"/>
      <c r="AU499" s="78"/>
      <c r="AV499" s="78"/>
      <c r="BB499" s="78"/>
      <c r="BC499" s="78"/>
      <c r="BD499" s="78"/>
      <c r="BJ499" s="78">
        <v>2.8000000000000002E-10</v>
      </c>
      <c r="BK499" s="78">
        <v>5.4690405269699998</v>
      </c>
      <c r="BL499" s="78">
        <v>123668.805106625</v>
      </c>
      <c r="BM499" s="77">
        <f t="shared" si="312"/>
        <v>-1.870873078215362E-11</v>
      </c>
      <c r="BN499" s="77">
        <f t="shared" si="313"/>
        <v>-1.9028363973789745E-11</v>
      </c>
      <c r="BO499" s="77">
        <f t="shared" si="314"/>
        <v>-1.9028385263694351E-11</v>
      </c>
      <c r="BP499" s="77">
        <f t="shared" si="315"/>
        <v>-1.9028385265123496E-11</v>
      </c>
      <c r="BR499" s="78"/>
      <c r="BS499" s="78"/>
      <c r="BT499" s="78"/>
      <c r="BZ499" s="78"/>
      <c r="CA499" s="78"/>
      <c r="CB499" s="78"/>
      <c r="CH499" s="78"/>
      <c r="CI499" s="78"/>
      <c r="CJ499" s="78"/>
      <c r="CP499" s="78"/>
      <c r="CQ499" s="78"/>
      <c r="CR499" s="78"/>
      <c r="CX499" s="78"/>
      <c r="CY499" s="78"/>
      <c r="CZ499" s="78"/>
      <c r="DF499" s="78">
        <v>1.8999999999999999E-10</v>
      </c>
      <c r="DG499" s="78">
        <v>4.4055707895999996</v>
      </c>
      <c r="DH499" s="78">
        <v>49953.949648551301</v>
      </c>
      <c r="DI499" s="77">
        <f t="shared" si="320"/>
        <v>-1.3891572934259588E-10</v>
      </c>
      <c r="DJ499" s="77">
        <f t="shared" si="321"/>
        <v>-1.3897562153412153E-10</v>
      </c>
      <c r="DK499" s="77">
        <f t="shared" si="322"/>
        <v>-1.3897562552253973E-10</v>
      </c>
      <c r="DL499" s="77">
        <f t="shared" si="323"/>
        <v>-1.3897562552280485E-10</v>
      </c>
      <c r="DN499" s="78">
        <v>3E-11</v>
      </c>
      <c r="DO499" s="78">
        <v>2.3256162286399999</v>
      </c>
      <c r="DP499" s="78">
        <v>145204.75475113999</v>
      </c>
      <c r="DQ499" s="77">
        <f t="shared" si="324"/>
        <v>2.8702711616344713E-12</v>
      </c>
      <c r="DR499" s="77">
        <f t="shared" si="325"/>
        <v>2.9103854479070152E-12</v>
      </c>
      <c r="DS499" s="77">
        <f t="shared" si="326"/>
        <v>2.910388119742107E-12</v>
      </c>
      <c r="DT499" s="77">
        <f t="shared" si="327"/>
        <v>2.910388119918622E-12</v>
      </c>
      <c r="DV499" s="78"/>
      <c r="DW499" s="78"/>
      <c r="DX499" s="78"/>
      <c r="ED499" s="78"/>
      <c r="EE499" s="78"/>
      <c r="EF499" s="78"/>
      <c r="EL499" s="78"/>
      <c r="EM499" s="78"/>
      <c r="EN499" s="78"/>
      <c r="ET499" s="78"/>
      <c r="EU499" s="78"/>
      <c r="EV499" s="78"/>
    </row>
    <row r="500" spans="12:152" s="77" customFormat="1" ht="12.75">
      <c r="L500" s="78"/>
      <c r="N500" s="78">
        <v>1.2E-9</v>
      </c>
      <c r="O500" s="78">
        <v>4.1776937041400002</v>
      </c>
      <c r="P500" s="78">
        <v>25754.047200804798</v>
      </c>
      <c r="Q500" s="77">
        <f t="shared" si="304"/>
        <v>1.1110623896629355E-9</v>
      </c>
      <c r="R500" s="77">
        <f t="shared" si="305"/>
        <v>1.1109543351630519E-9</v>
      </c>
      <c r="S500" s="77">
        <f t="shared" si="306"/>
        <v>1.1109543279634487E-9</v>
      </c>
      <c r="T500" s="77">
        <f t="shared" si="307"/>
        <v>1.1109543279629716E-9</v>
      </c>
      <c r="V500" s="78">
        <v>1.0999999999999999E-10</v>
      </c>
      <c r="W500" s="78">
        <v>5.1613580887900001</v>
      </c>
      <c r="X500" s="78">
        <v>233681.74972207399</v>
      </c>
      <c r="Y500" s="77">
        <f t="shared" si="308"/>
        <v>-8.4807611752335785E-11</v>
      </c>
      <c r="Z500" s="77">
        <f t="shared" si="309"/>
        <v>-8.4958868731109416E-11</v>
      </c>
      <c r="AA500" s="77">
        <f t="shared" si="310"/>
        <v>-8.4958878793096618E-11</v>
      </c>
      <c r="AB500" s="77">
        <f t="shared" si="311"/>
        <v>-8.4958878793763868E-11</v>
      </c>
      <c r="AD500" s="78"/>
      <c r="AE500" s="78"/>
      <c r="AF500" s="78"/>
      <c r="AL500" s="78"/>
      <c r="AM500" s="78"/>
      <c r="AN500" s="78"/>
      <c r="AT500" s="78"/>
      <c r="AU500" s="78"/>
      <c r="AV500" s="78"/>
      <c r="BB500" s="78"/>
      <c r="BC500" s="78"/>
      <c r="BD500" s="78"/>
      <c r="BJ500" s="78">
        <v>2.8000000000000002E-10</v>
      </c>
      <c r="BK500" s="78">
        <v>3.8262964457400002</v>
      </c>
      <c r="BL500" s="78">
        <v>130866.113898746</v>
      </c>
      <c r="BM500" s="77">
        <f t="shared" si="312"/>
        <v>1.9590254516109017E-10</v>
      </c>
      <c r="BN500" s="77">
        <f t="shared" si="313"/>
        <v>1.9614461576042607E-10</v>
      </c>
      <c r="BO500" s="77">
        <f t="shared" si="314"/>
        <v>1.9614463187514742E-10</v>
      </c>
      <c r="BP500" s="77">
        <f t="shared" si="315"/>
        <v>1.9614463187619238E-10</v>
      </c>
      <c r="BR500" s="78"/>
      <c r="BS500" s="78"/>
      <c r="BT500" s="78"/>
      <c r="BZ500" s="78"/>
      <c r="CA500" s="78"/>
      <c r="CB500" s="78"/>
      <c r="CH500" s="78"/>
      <c r="CI500" s="78"/>
      <c r="CJ500" s="78"/>
      <c r="CP500" s="78"/>
      <c r="CQ500" s="78"/>
      <c r="CR500" s="78"/>
      <c r="CX500" s="78"/>
      <c r="CY500" s="78"/>
      <c r="CZ500" s="78"/>
      <c r="DF500" s="78">
        <v>1.4000000000000001E-10</v>
      </c>
      <c r="DG500" s="78">
        <v>0.65475293554000003</v>
      </c>
      <c r="DH500" s="78">
        <v>323.50541665740002</v>
      </c>
      <c r="DI500" s="77">
        <f t="shared" si="320"/>
        <v>5.8597217474196097E-11</v>
      </c>
      <c r="DJ500" s="77">
        <f t="shared" si="321"/>
        <v>5.8596836925627118E-11</v>
      </c>
      <c r="DK500" s="77">
        <f t="shared" si="322"/>
        <v>5.8596836900278827E-11</v>
      </c>
      <c r="DL500" s="77">
        <f t="shared" si="323"/>
        <v>5.8596836900277134E-11</v>
      </c>
      <c r="DN500" s="78">
        <v>3E-11</v>
      </c>
      <c r="DO500" s="78">
        <v>3.5540601931700002</v>
      </c>
      <c r="DP500" s="78">
        <v>52225.802905052602</v>
      </c>
      <c r="DQ500" s="77">
        <f t="shared" si="324"/>
        <v>-2.9743796323404464E-11</v>
      </c>
      <c r="DR500" s="77">
        <f t="shared" si="325"/>
        <v>-2.9741902483960957E-11</v>
      </c>
      <c r="DS500" s="77">
        <f t="shared" si="326"/>
        <v>-2.9741902357581362E-11</v>
      </c>
      <c r="DT500" s="77">
        <f t="shared" si="327"/>
        <v>-2.9741902357572884E-11</v>
      </c>
      <c r="DV500" s="78"/>
      <c r="DW500" s="78"/>
      <c r="DX500" s="78"/>
      <c r="ED500" s="78"/>
      <c r="EE500" s="78"/>
      <c r="EF500" s="78"/>
      <c r="EL500" s="78"/>
      <c r="EM500" s="78"/>
      <c r="EN500" s="78"/>
      <c r="ET500" s="78"/>
      <c r="EU500" s="78"/>
      <c r="EV500" s="78"/>
    </row>
    <row r="501" spans="12:152" s="77" customFormat="1" ht="12.75">
      <c r="L501" s="78"/>
      <c r="N501" s="78">
        <v>1.0500000000000001E-9</v>
      </c>
      <c r="O501" s="78">
        <v>1.8813715505799999</v>
      </c>
      <c r="P501" s="78">
        <v>172402.03644480801</v>
      </c>
      <c r="Q501" s="77">
        <f t="shared" si="304"/>
        <v>5.4068291474638166E-10</v>
      </c>
      <c r="R501" s="77">
        <f t="shared" si="305"/>
        <v>5.4211788225127135E-10</v>
      </c>
      <c r="S501" s="77">
        <f t="shared" si="306"/>
        <v>5.4211797778836521E-10</v>
      </c>
      <c r="T501" s="77">
        <f t="shared" si="307"/>
        <v>5.4211797779470359E-10</v>
      </c>
      <c r="V501" s="78">
        <v>1.2E-10</v>
      </c>
      <c r="W501" s="78">
        <v>0.99700192091999995</v>
      </c>
      <c r="X501" s="78">
        <v>65831.666774324796</v>
      </c>
      <c r="Y501" s="77">
        <f t="shared" si="308"/>
        <v>1.0989758669445637E-10</v>
      </c>
      <c r="Z501" s="77">
        <f t="shared" si="309"/>
        <v>1.0992691823894549E-10</v>
      </c>
      <c r="AA501" s="77">
        <f t="shared" si="310"/>
        <v>1.0992692019135695E-10</v>
      </c>
      <c r="AB501" s="77">
        <f t="shared" si="311"/>
        <v>1.0992692019148825E-10</v>
      </c>
      <c r="AD501" s="78"/>
      <c r="AE501" s="78"/>
      <c r="AF501" s="78"/>
      <c r="AL501" s="78"/>
      <c r="AM501" s="78"/>
      <c r="AN501" s="78"/>
      <c r="AT501" s="78"/>
      <c r="AU501" s="78"/>
      <c r="AV501" s="78"/>
      <c r="BB501" s="78"/>
      <c r="BC501" s="78"/>
      <c r="BD501" s="78"/>
      <c r="BJ501" s="78">
        <v>2.7E-10</v>
      </c>
      <c r="BK501" s="78">
        <v>3.9127356772800002</v>
      </c>
      <c r="BL501" s="78">
        <v>163298.12945069</v>
      </c>
      <c r="BM501" s="77">
        <f t="shared" si="312"/>
        <v>-2.6767141884045122E-10</v>
      </c>
      <c r="BN501" s="77">
        <f t="shared" si="313"/>
        <v>-2.6772457069089012E-10</v>
      </c>
      <c r="BO501" s="77">
        <f t="shared" si="314"/>
        <v>-2.6772457421097577E-10</v>
      </c>
      <c r="BP501" s="77">
        <f t="shared" si="315"/>
        <v>-2.677245742112064E-10</v>
      </c>
      <c r="BR501" s="78"/>
      <c r="BS501" s="78"/>
      <c r="BT501" s="78"/>
      <c r="BZ501" s="78"/>
      <c r="CA501" s="78"/>
      <c r="CB501" s="78"/>
      <c r="CH501" s="78"/>
      <c r="CI501" s="78"/>
      <c r="CJ501" s="78"/>
      <c r="CP501" s="78"/>
      <c r="CQ501" s="78"/>
      <c r="CR501" s="78"/>
      <c r="CX501" s="78"/>
      <c r="CY501" s="78"/>
      <c r="CZ501" s="78"/>
      <c r="DF501" s="78">
        <v>1.4000000000000001E-10</v>
      </c>
      <c r="DG501" s="78">
        <v>0.47093305164999999</v>
      </c>
      <c r="DH501" s="78">
        <v>17893.6278083656</v>
      </c>
      <c r="DI501" s="77">
        <f t="shared" si="320"/>
        <v>-3.0357583991556593E-11</v>
      </c>
      <c r="DJ501" s="77">
        <f t="shared" si="321"/>
        <v>-3.0334958477817921E-11</v>
      </c>
      <c r="DK501" s="77">
        <f t="shared" si="322"/>
        <v>-3.0334956970705902E-11</v>
      </c>
      <c r="DL501" s="77">
        <f t="shared" si="323"/>
        <v>-3.0334956970606847E-11</v>
      </c>
      <c r="DN501" s="78">
        <v>3E-11</v>
      </c>
      <c r="DO501" s="78">
        <v>0.82939608504999995</v>
      </c>
      <c r="DP501" s="78">
        <v>87253.177130154902</v>
      </c>
      <c r="DQ501" s="77">
        <f t="shared" si="324"/>
        <v>1.9730539121630715E-11</v>
      </c>
      <c r="DR501" s="77">
        <f t="shared" si="325"/>
        <v>1.9748775373072179E-11</v>
      </c>
      <c r="DS501" s="77">
        <f t="shared" si="326"/>
        <v>1.9748776587358229E-11</v>
      </c>
      <c r="DT501" s="77">
        <f t="shared" si="327"/>
        <v>1.9748776587437819E-11</v>
      </c>
      <c r="DV501" s="78"/>
      <c r="DW501" s="78"/>
      <c r="DX501" s="78"/>
      <c r="ED501" s="78"/>
      <c r="EE501" s="78"/>
      <c r="EF501" s="78"/>
      <c r="EL501" s="78"/>
      <c r="EM501" s="78"/>
      <c r="EN501" s="78"/>
      <c r="ET501" s="78"/>
      <c r="EU501" s="78"/>
      <c r="EV501" s="78"/>
    </row>
    <row r="502" spans="12:152" s="77" customFormat="1" ht="12.75">
      <c r="L502" s="78"/>
      <c r="N502" s="78">
        <v>1.0600000000000001E-9</v>
      </c>
      <c r="O502" s="78">
        <v>6.2713316323699999</v>
      </c>
      <c r="P502" s="78">
        <v>105940.68546158</v>
      </c>
      <c r="Q502" s="77">
        <f t="shared" si="304"/>
        <v>-1.057395958950901E-9</v>
      </c>
      <c r="R502" s="77">
        <f t="shared" si="305"/>
        <v>-1.057468230657022E-9</v>
      </c>
      <c r="S502" s="77">
        <f t="shared" si="306"/>
        <v>-1.0574682354371947E-9</v>
      </c>
      <c r="T502" s="77">
        <f t="shared" si="307"/>
        <v>-1.0574682354375111E-9</v>
      </c>
      <c r="V502" s="78">
        <v>1.2E-10</v>
      </c>
      <c r="W502" s="78">
        <v>4.5150836731500004</v>
      </c>
      <c r="X502" s="78">
        <v>78187.443353446899</v>
      </c>
      <c r="Y502" s="77">
        <f t="shared" si="308"/>
        <v>-2.0716392555336766E-11</v>
      </c>
      <c r="Z502" s="77">
        <f t="shared" si="309"/>
        <v>-2.0801887925282465E-11</v>
      </c>
      <c r="AA502" s="77">
        <f t="shared" si="310"/>
        <v>-2.0801893619757881E-11</v>
      </c>
      <c r="AB502" s="77">
        <f t="shared" si="311"/>
        <v>-2.0801893620134083E-11</v>
      </c>
      <c r="AD502" s="78"/>
      <c r="AE502" s="78"/>
      <c r="AF502" s="78"/>
      <c r="AL502" s="78"/>
      <c r="AM502" s="78"/>
      <c r="AN502" s="78"/>
      <c r="AT502" s="78"/>
      <c r="AU502" s="78"/>
      <c r="AV502" s="78"/>
      <c r="BB502" s="78"/>
      <c r="BC502" s="78"/>
      <c r="BD502" s="78"/>
      <c r="BJ502" s="78">
        <v>3.1999999999999998E-10</v>
      </c>
      <c r="BK502" s="78">
        <v>3.5578377274199999</v>
      </c>
      <c r="BL502" s="78">
        <v>52252.072354423901</v>
      </c>
      <c r="BM502" s="77">
        <f t="shared" si="312"/>
        <v>-3.0817855885851057E-10</v>
      </c>
      <c r="BN502" s="77">
        <f t="shared" si="313"/>
        <v>-3.081368644757618E-10</v>
      </c>
      <c r="BO502" s="77">
        <f t="shared" si="314"/>
        <v>-3.0813686169610671E-10</v>
      </c>
      <c r="BP502" s="77">
        <f t="shared" si="315"/>
        <v>-3.0813686169592023E-10</v>
      </c>
      <c r="BR502" s="78"/>
      <c r="BS502" s="78"/>
      <c r="BT502" s="78"/>
      <c r="BZ502" s="78"/>
      <c r="CA502" s="78"/>
      <c r="CB502" s="78"/>
      <c r="CH502" s="78"/>
      <c r="CI502" s="78"/>
      <c r="CJ502" s="78"/>
      <c r="CP502" s="78"/>
      <c r="CQ502" s="78"/>
      <c r="CR502" s="78"/>
      <c r="CX502" s="78"/>
      <c r="CY502" s="78"/>
      <c r="CZ502" s="78"/>
      <c r="DF502" s="78">
        <v>1.4000000000000001E-10</v>
      </c>
      <c r="DG502" s="78">
        <v>1.33029112501</v>
      </c>
      <c r="DH502" s="78">
        <v>129799.61842155601</v>
      </c>
      <c r="DI502" s="77">
        <f t="shared" si="320"/>
        <v>-6.7026942897448357E-11</v>
      </c>
      <c r="DJ502" s="77">
        <f t="shared" si="321"/>
        <v>-6.717449582257455E-11</v>
      </c>
      <c r="DK502" s="77">
        <f t="shared" si="322"/>
        <v>-6.7174505647834539E-11</v>
      </c>
      <c r="DL502" s="77">
        <f t="shared" si="323"/>
        <v>-6.7174505648476896E-11</v>
      </c>
      <c r="DN502" s="78">
        <v>3E-11</v>
      </c>
      <c r="DO502" s="78">
        <v>3.5985068630299999</v>
      </c>
      <c r="DP502" s="78">
        <v>52396.2189255872</v>
      </c>
      <c r="DQ502" s="77">
        <f t="shared" si="324"/>
        <v>-1.541312534785466E-11</v>
      </c>
      <c r="DR502" s="77">
        <f t="shared" si="325"/>
        <v>-1.5400647007801711E-11</v>
      </c>
      <c r="DS502" s="77">
        <f t="shared" si="326"/>
        <v>-1.5400646176500395E-11</v>
      </c>
      <c r="DT502" s="77">
        <f t="shared" si="327"/>
        <v>-1.5400646176446247E-11</v>
      </c>
      <c r="DV502" s="78"/>
      <c r="DW502" s="78"/>
      <c r="DX502" s="78"/>
      <c r="ED502" s="78"/>
      <c r="EE502" s="78"/>
      <c r="EF502" s="78"/>
      <c r="EL502" s="78"/>
      <c r="EM502" s="78"/>
      <c r="EN502" s="78"/>
      <c r="ET502" s="78"/>
      <c r="EU502" s="78"/>
      <c r="EV502" s="78"/>
    </row>
    <row r="503" spans="12:152" s="77" customFormat="1" ht="12.75">
      <c r="L503" s="78"/>
      <c r="N503" s="78">
        <v>1.0399999999999999E-9</v>
      </c>
      <c r="O503" s="78">
        <v>3.8506139510000001</v>
      </c>
      <c r="P503" s="78">
        <v>1478.8665740644001</v>
      </c>
      <c r="Q503" s="77">
        <f t="shared" si="304"/>
        <v>-3.6959392869313393E-10</v>
      </c>
      <c r="R503" s="77">
        <f t="shared" si="305"/>
        <v>-3.6958062818802912E-10</v>
      </c>
      <c r="S503" s="77">
        <f t="shared" si="306"/>
        <v>-3.6958062730208301E-10</v>
      </c>
      <c r="T503" s="77">
        <f t="shared" si="307"/>
        <v>-3.6958062730202428E-10</v>
      </c>
      <c r="V503" s="78">
        <v>1.2E-10</v>
      </c>
      <c r="W503" s="78">
        <v>0.62022460618999997</v>
      </c>
      <c r="X503" s="78">
        <v>36109.740421673603</v>
      </c>
      <c r="Y503" s="77">
        <f t="shared" si="308"/>
        <v>1.2186958285718945E-11</v>
      </c>
      <c r="Z503" s="77">
        <f t="shared" si="309"/>
        <v>1.2226839551953971E-11</v>
      </c>
      <c r="AA503" s="77">
        <f t="shared" si="310"/>
        <v>1.2226842208396661E-11</v>
      </c>
      <c r="AB503" s="77">
        <f t="shared" si="311"/>
        <v>1.2226842208573089E-11</v>
      </c>
      <c r="AD503" s="78"/>
      <c r="AE503" s="78"/>
      <c r="AF503" s="78"/>
      <c r="AL503" s="78"/>
      <c r="AM503" s="78"/>
      <c r="AN503" s="78"/>
      <c r="AT503" s="78"/>
      <c r="AU503" s="78"/>
      <c r="AV503" s="78"/>
      <c r="BB503" s="78"/>
      <c r="BC503" s="78"/>
      <c r="BD503" s="78"/>
      <c r="BJ503" s="78">
        <v>3.6E-10</v>
      </c>
      <c r="BK503" s="78">
        <v>5.2685217981600001</v>
      </c>
      <c r="BL503" s="78">
        <v>52061.366994463096</v>
      </c>
      <c r="BM503" s="77">
        <f t="shared" si="312"/>
        <v>2.874184320161401E-10</v>
      </c>
      <c r="BN503" s="77">
        <f t="shared" si="313"/>
        <v>2.8731398839056037E-10</v>
      </c>
      <c r="BO503" s="77">
        <f t="shared" si="314"/>
        <v>2.8731398143137211E-10</v>
      </c>
      <c r="BP503" s="77">
        <f t="shared" si="315"/>
        <v>2.8731398143090356E-10</v>
      </c>
      <c r="BR503" s="78"/>
      <c r="BS503" s="78"/>
      <c r="BT503" s="78"/>
      <c r="BZ503" s="78"/>
      <c r="CA503" s="78"/>
      <c r="CB503" s="78"/>
      <c r="CH503" s="78"/>
      <c r="CI503" s="78"/>
      <c r="CJ503" s="78"/>
      <c r="CP503" s="78"/>
      <c r="CQ503" s="78"/>
      <c r="CR503" s="78"/>
      <c r="CX503" s="78"/>
      <c r="CY503" s="78"/>
      <c r="CZ503" s="78"/>
      <c r="DF503" s="78">
        <v>1.7000000000000001E-10</v>
      </c>
      <c r="DG503" s="78">
        <v>6.0291534593999998</v>
      </c>
      <c r="DH503" s="78">
        <v>26667.590728572999</v>
      </c>
      <c r="DI503" s="77">
        <f t="shared" si="320"/>
        <v>-1.5236057560433971E-10</v>
      </c>
      <c r="DJ503" s="77">
        <f t="shared" si="321"/>
        <v>-1.5234196642551088E-10</v>
      </c>
      <c r="DK503" s="77">
        <f t="shared" si="322"/>
        <v>-1.5234196518564803E-10</v>
      </c>
      <c r="DL503" s="77">
        <f t="shared" si="323"/>
        <v>-1.523419651855644E-10</v>
      </c>
      <c r="DN503" s="78">
        <v>1.9999999999999999E-11</v>
      </c>
      <c r="DO503" s="78">
        <v>0.25549281668000001</v>
      </c>
      <c r="DP503" s="78">
        <v>22909.757351006599</v>
      </c>
      <c r="DQ503" s="77">
        <f t="shared" si="324"/>
        <v>8.971556137318511E-12</v>
      </c>
      <c r="DR503" s="77">
        <f t="shared" si="325"/>
        <v>8.967767276535254E-12</v>
      </c>
      <c r="DS503" s="77">
        <f t="shared" si="326"/>
        <v>8.9677670241463272E-12</v>
      </c>
      <c r="DT503" s="77">
        <f t="shared" si="327"/>
        <v>8.9677670241295606E-12</v>
      </c>
      <c r="DV503" s="78"/>
      <c r="DW503" s="78"/>
      <c r="DX503" s="78"/>
      <c r="ED503" s="78"/>
      <c r="EE503" s="78"/>
      <c r="EF503" s="78"/>
      <c r="EL503" s="78"/>
      <c r="EM503" s="78"/>
      <c r="EN503" s="78"/>
      <c r="ET503" s="78"/>
      <c r="EU503" s="78"/>
      <c r="EV503" s="78"/>
    </row>
    <row r="504" spans="12:152" s="77" customFormat="1" ht="12.75">
      <c r="L504" s="78"/>
      <c r="N504" s="78">
        <v>1.08E-9</v>
      </c>
      <c r="O504" s="78">
        <v>2.9629220009799999</v>
      </c>
      <c r="P504" s="78">
        <v>1375.7737998458001</v>
      </c>
      <c r="Q504" s="77">
        <f t="shared" si="304"/>
        <v>-5.0992380894743265E-11</v>
      </c>
      <c r="R504" s="77">
        <f t="shared" si="305"/>
        <v>-5.0978649699827863E-11</v>
      </c>
      <c r="S504" s="77">
        <f t="shared" si="306"/>
        <v>-5.0978648785193755E-11</v>
      </c>
      <c r="T504" s="77">
        <f t="shared" si="307"/>
        <v>-5.097864878513339E-11</v>
      </c>
      <c r="V504" s="78">
        <v>1.0999999999999999E-10</v>
      </c>
      <c r="W504" s="78">
        <v>1.0818279200000001</v>
      </c>
      <c r="X504" s="78">
        <v>129373.02023068001</v>
      </c>
      <c r="Y504" s="77">
        <f t="shared" si="308"/>
        <v>1.0987956352470923E-10</v>
      </c>
      <c r="Z504" s="77">
        <f t="shared" si="309"/>
        <v>1.0988564419819439E-10</v>
      </c>
      <c r="AA504" s="77">
        <f t="shared" si="310"/>
        <v>1.0988564459798436E-10</v>
      </c>
      <c r="AB504" s="77">
        <f t="shared" si="311"/>
        <v>1.0988564459801059E-10</v>
      </c>
      <c r="AD504" s="78"/>
      <c r="AE504" s="78"/>
      <c r="AF504" s="78"/>
      <c r="AL504" s="78"/>
      <c r="AM504" s="78"/>
      <c r="AN504" s="78"/>
      <c r="AT504" s="78"/>
      <c r="AU504" s="78"/>
      <c r="AV504" s="78"/>
      <c r="BB504" s="78"/>
      <c r="BC504" s="78"/>
      <c r="BD504" s="78"/>
      <c r="BJ504" s="78">
        <v>2.7E-10</v>
      </c>
      <c r="BK504" s="78">
        <v>0.81868301400999999</v>
      </c>
      <c r="BL504" s="78">
        <v>25455.119402261</v>
      </c>
      <c r="BM504" s="77">
        <f t="shared" si="312"/>
        <v>-1.3373834470332903E-10</v>
      </c>
      <c r="BN504" s="77">
        <f t="shared" si="313"/>
        <v>-1.3379357849225319E-10</v>
      </c>
      <c r="BO504" s="77">
        <f t="shared" si="314"/>
        <v>-1.3379358217112167E-10</v>
      </c>
      <c r="BP504" s="77">
        <f t="shared" si="315"/>
        <v>-1.337935821713683E-10</v>
      </c>
      <c r="BR504" s="78"/>
      <c r="BS504" s="78"/>
      <c r="BT504" s="78"/>
      <c r="BZ504" s="78"/>
      <c r="CA504" s="78"/>
      <c r="CB504" s="78"/>
      <c r="CH504" s="78"/>
      <c r="CI504" s="78"/>
      <c r="CJ504" s="78"/>
      <c r="CP504" s="78"/>
      <c r="CQ504" s="78"/>
      <c r="CR504" s="78"/>
      <c r="CX504" s="78"/>
      <c r="CY504" s="78"/>
      <c r="CZ504" s="78"/>
      <c r="DF504" s="78">
        <v>1.4000000000000001E-10</v>
      </c>
      <c r="DG504" s="78">
        <v>1.17588054181</v>
      </c>
      <c r="DH504" s="78">
        <v>104275.346495021</v>
      </c>
      <c r="DI504" s="77">
        <f t="shared" si="320"/>
        <v>6.762733033626364E-11</v>
      </c>
      <c r="DJ504" s="77">
        <f t="shared" si="321"/>
        <v>6.7745557583014046E-11</v>
      </c>
      <c r="DK504" s="77">
        <f t="shared" si="322"/>
        <v>6.7745565456017619E-11</v>
      </c>
      <c r="DL504" s="77">
        <f t="shared" si="323"/>
        <v>6.7745565456532978E-11</v>
      </c>
      <c r="DN504" s="78">
        <v>1.9999999999999999E-11</v>
      </c>
      <c r="DO504" s="78">
        <v>4.1893211358900002</v>
      </c>
      <c r="DP504" s="78">
        <v>81591.845081002699</v>
      </c>
      <c r="DQ504" s="77">
        <f t="shared" si="324"/>
        <v>-1.0035789657857698E-11</v>
      </c>
      <c r="DR504" s="77">
        <f t="shared" si="325"/>
        <v>-1.0048845792356894E-11</v>
      </c>
      <c r="DS504" s="77">
        <f t="shared" si="326"/>
        <v>-1.0048846661833912E-11</v>
      </c>
      <c r="DT504" s="77">
        <f t="shared" si="327"/>
        <v>-1.0048846661891906E-11</v>
      </c>
      <c r="DV504" s="78"/>
      <c r="DW504" s="78"/>
      <c r="DX504" s="78"/>
      <c r="ED504" s="78"/>
      <c r="EE504" s="78"/>
      <c r="EF504" s="78"/>
      <c r="EL504" s="78"/>
      <c r="EM504" s="78"/>
      <c r="EN504" s="78"/>
      <c r="ET504" s="78"/>
      <c r="EU504" s="78"/>
      <c r="EV504" s="78"/>
    </row>
    <row r="505" spans="12:152" s="77" customFormat="1" ht="12.75">
      <c r="L505" s="78"/>
      <c r="N505" s="78">
        <v>1.32E-9</v>
      </c>
      <c r="O505" s="78">
        <v>4.6021046002199997</v>
      </c>
      <c r="P505" s="78">
        <v>11610.551958374201</v>
      </c>
      <c r="Q505" s="77">
        <f t="shared" si="304"/>
        <v>-1.3154352955655475E-9</v>
      </c>
      <c r="R505" s="77">
        <f t="shared" si="305"/>
        <v>-1.3154235062914512E-9</v>
      </c>
      <c r="S505" s="77">
        <f t="shared" si="306"/>
        <v>-1.3154235055056634E-9</v>
      </c>
      <c r="T505" s="77">
        <f t="shared" si="307"/>
        <v>-1.3154235055056104E-9</v>
      </c>
      <c r="V505" s="78">
        <v>1.4000000000000001E-10</v>
      </c>
      <c r="W505" s="78">
        <v>5.5942802777300003</v>
      </c>
      <c r="X505" s="78">
        <v>25446.489579835201</v>
      </c>
      <c r="Y505" s="77">
        <f t="shared" si="308"/>
        <v>-1.285551901432045E-10</v>
      </c>
      <c r="Z505" s="77">
        <f t="shared" si="309"/>
        <v>-1.2854213476377014E-10</v>
      </c>
      <c r="AA505" s="77">
        <f t="shared" si="310"/>
        <v>-1.2854213389391551E-10</v>
      </c>
      <c r="AB505" s="77">
        <f t="shared" si="311"/>
        <v>-1.285421338938572E-10</v>
      </c>
      <c r="AD505" s="78"/>
      <c r="AE505" s="78"/>
      <c r="AF505" s="78"/>
      <c r="AL505" s="78"/>
      <c r="AM505" s="78"/>
      <c r="AN505" s="78"/>
      <c r="AT505" s="78"/>
      <c r="AU505" s="78"/>
      <c r="AV505" s="78"/>
      <c r="BB505" s="78"/>
      <c r="BC505" s="78"/>
      <c r="BD505" s="78"/>
      <c r="BJ505" s="78">
        <v>3E-10</v>
      </c>
      <c r="BK505" s="78">
        <v>6.2360800770699996</v>
      </c>
      <c r="BL505" s="78">
        <v>24176.703658357001</v>
      </c>
      <c r="BM505" s="77">
        <f t="shared" si="312"/>
        <v>-1.6413496421488527E-10</v>
      </c>
      <c r="BN505" s="77">
        <f t="shared" si="313"/>
        <v>-1.6419112890467966E-10</v>
      </c>
      <c r="BO505" s="77">
        <f t="shared" si="314"/>
        <v>-1.6419113264553117E-10</v>
      </c>
      <c r="BP505" s="77">
        <f t="shared" si="315"/>
        <v>-1.6419113264577376E-10</v>
      </c>
      <c r="BR505" s="78"/>
      <c r="BS505" s="78"/>
      <c r="BT505" s="78"/>
      <c r="BZ505" s="78"/>
      <c r="CA505" s="78"/>
      <c r="CB505" s="78"/>
      <c r="CH505" s="78"/>
      <c r="CI505" s="78"/>
      <c r="CJ505" s="78"/>
      <c r="CP505" s="78"/>
      <c r="CQ505" s="78"/>
      <c r="CR505" s="78"/>
      <c r="CX505" s="78"/>
      <c r="CY505" s="78"/>
      <c r="CZ505" s="78"/>
      <c r="DF505" s="78">
        <v>1.4000000000000001E-10</v>
      </c>
      <c r="DG505" s="78">
        <v>4.8403237792300002</v>
      </c>
      <c r="DH505" s="78">
        <v>2221.8566345969998</v>
      </c>
      <c r="DI505" s="77">
        <f t="shared" si="320"/>
        <v>5.1285856260398089E-11</v>
      </c>
      <c r="DJ505" s="77">
        <f t="shared" si="321"/>
        <v>5.1283178463191218E-11</v>
      </c>
      <c r="DK505" s="77">
        <f t="shared" si="322"/>
        <v>5.1283178284822631E-11</v>
      </c>
      <c r="DL505" s="77">
        <f t="shared" si="323"/>
        <v>5.128317828481083E-11</v>
      </c>
      <c r="DN505" s="78">
        <v>1.9999999999999999E-11</v>
      </c>
      <c r="DO505" s="78">
        <v>5.58984236569</v>
      </c>
      <c r="DP505" s="78">
        <v>104202.04936916201</v>
      </c>
      <c r="DQ505" s="77">
        <f t="shared" si="324"/>
        <v>1.8450965695447056E-11</v>
      </c>
      <c r="DR505" s="77">
        <f t="shared" si="325"/>
        <v>1.8443516959797931E-11</v>
      </c>
      <c r="DS505" s="77">
        <f t="shared" si="326"/>
        <v>1.8443516463068163E-11</v>
      </c>
      <c r="DT505" s="77">
        <f t="shared" si="327"/>
        <v>1.8443516463034747E-11</v>
      </c>
      <c r="DV505" s="78"/>
      <c r="DW505" s="78"/>
      <c r="DX505" s="78"/>
      <c r="ED505" s="78"/>
      <c r="EE505" s="78"/>
      <c r="EF505" s="78"/>
      <c r="EL505" s="78"/>
      <c r="EM505" s="78"/>
      <c r="EN505" s="78"/>
      <c r="ET505" s="78"/>
      <c r="EU505" s="78"/>
      <c r="EV505" s="78"/>
    </row>
    <row r="506" spans="12:152" s="77" customFormat="1" ht="12.75">
      <c r="L506" s="78"/>
      <c r="N506" s="78">
        <v>1.14E-9</v>
      </c>
      <c r="O506" s="78">
        <v>5.2061217712200003</v>
      </c>
      <c r="P506" s="78">
        <v>137678.19129947</v>
      </c>
      <c r="Q506" s="77">
        <f t="shared" si="304"/>
        <v>-5.802049659378425E-10</v>
      </c>
      <c r="R506" s="77">
        <f t="shared" si="305"/>
        <v>-5.7895454800640979E-10</v>
      </c>
      <c r="S506" s="77">
        <f t="shared" si="306"/>
        <v>-5.7895446468500092E-10</v>
      </c>
      <c r="T506" s="77">
        <f t="shared" si="307"/>
        <v>-5.789544646794187E-10</v>
      </c>
      <c r="V506" s="78">
        <v>1.0999999999999999E-10</v>
      </c>
      <c r="W506" s="78">
        <v>4.6804535593700001</v>
      </c>
      <c r="X506" s="78">
        <v>74923.096998022695</v>
      </c>
      <c r="Y506" s="77">
        <f t="shared" si="308"/>
        <v>-7.5644526155439812E-11</v>
      </c>
      <c r="Z506" s="77">
        <f t="shared" si="309"/>
        <v>-7.5699865520207154E-11</v>
      </c>
      <c r="AA506" s="77">
        <f t="shared" si="310"/>
        <v>-7.569986920514378E-11</v>
      </c>
      <c r="AB506" s="77">
        <f t="shared" si="311"/>
        <v>-7.5699869205388755E-11</v>
      </c>
      <c r="AD506" s="78"/>
      <c r="AE506" s="78"/>
      <c r="AF506" s="78"/>
      <c r="AL506" s="78"/>
      <c r="AM506" s="78"/>
      <c r="AN506" s="78"/>
      <c r="AT506" s="78"/>
      <c r="AU506" s="78"/>
      <c r="AV506" s="78"/>
      <c r="BB506" s="78"/>
      <c r="BC506" s="78"/>
      <c r="BD506" s="78"/>
      <c r="BJ506" s="78">
        <v>2.5000000000000002E-10</v>
      </c>
      <c r="BK506" s="78">
        <v>1.4887440253699999</v>
      </c>
      <c r="BL506" s="78">
        <v>60370.081616356903</v>
      </c>
      <c r="BM506" s="77">
        <f t="shared" si="312"/>
        <v>2.4348715568275203E-10</v>
      </c>
      <c r="BN506" s="77">
        <f t="shared" si="313"/>
        <v>2.4345545361196185E-10</v>
      </c>
      <c r="BO506" s="77">
        <f t="shared" si="314"/>
        <v>2.4345545149776058E-10</v>
      </c>
      <c r="BP506" s="77">
        <f t="shared" si="315"/>
        <v>2.4345545149762167E-10</v>
      </c>
      <c r="BR506" s="78"/>
      <c r="BS506" s="78"/>
      <c r="BT506" s="78"/>
      <c r="BZ506" s="78"/>
      <c r="CA506" s="78"/>
      <c r="CB506" s="78"/>
      <c r="CH506" s="78"/>
      <c r="CI506" s="78"/>
      <c r="CJ506" s="78"/>
      <c r="CP506" s="78"/>
      <c r="CQ506" s="78"/>
      <c r="CR506" s="78"/>
      <c r="CX506" s="78"/>
      <c r="CY506" s="78"/>
      <c r="CZ506" s="78"/>
      <c r="DF506" s="78">
        <v>1.4000000000000001E-10</v>
      </c>
      <c r="DG506" s="78">
        <v>5.5369488168199998</v>
      </c>
      <c r="DH506" s="78">
        <v>77630.925685409296</v>
      </c>
      <c r="DI506" s="77">
        <f t="shared" si="320"/>
        <v>-9.9687578571992438E-11</v>
      </c>
      <c r="DJ506" s="77">
        <f t="shared" si="321"/>
        <v>-9.9616953792908484E-11</v>
      </c>
      <c r="DK506" s="77">
        <f t="shared" si="322"/>
        <v>-9.9616949086885517E-11</v>
      </c>
      <c r="DL506" s="77">
        <f t="shared" si="323"/>
        <v>-9.9616949086577987E-11</v>
      </c>
      <c r="DN506" s="78">
        <v>1.9999999999999999E-11</v>
      </c>
      <c r="DO506" s="78">
        <v>1.5932542826</v>
      </c>
      <c r="DP506" s="78">
        <v>206.1855484372</v>
      </c>
      <c r="DQ506" s="77">
        <f t="shared" si="324"/>
        <v>1.800856396320275E-11</v>
      </c>
      <c r="DR506" s="77">
        <f t="shared" si="325"/>
        <v>1.8008580559198256E-11</v>
      </c>
      <c r="DS506" s="77">
        <f t="shared" si="326"/>
        <v>1.8008580560303708E-11</v>
      </c>
      <c r="DT506" s="77">
        <f t="shared" si="327"/>
        <v>1.8008580560303779E-11</v>
      </c>
      <c r="DV506" s="78"/>
      <c r="DW506" s="78"/>
      <c r="DX506" s="78"/>
      <c r="ED506" s="78"/>
      <c r="EE506" s="78"/>
      <c r="EF506" s="78"/>
      <c r="EL506" s="78"/>
      <c r="EM506" s="78"/>
      <c r="EN506" s="78"/>
      <c r="ET506" s="78"/>
      <c r="EU506" s="78"/>
      <c r="EV506" s="78"/>
    </row>
    <row r="507" spans="12:152" s="77" customFormat="1" ht="12.75">
      <c r="L507" s="78"/>
      <c r="N507" s="78">
        <v>1.07E-9</v>
      </c>
      <c r="O507" s="78">
        <v>5.5771744099999999E-3</v>
      </c>
      <c r="P507" s="78">
        <v>13362.4497067992</v>
      </c>
      <c r="Q507" s="77">
        <f t="shared" si="304"/>
        <v>2.7101364016170694E-10</v>
      </c>
      <c r="R507" s="77">
        <f t="shared" si="305"/>
        <v>2.7114160403177033E-10</v>
      </c>
      <c r="S507" s="77">
        <f t="shared" si="306"/>
        <v>2.7114161255530297E-10</v>
      </c>
      <c r="T507" s="77">
        <f t="shared" si="307"/>
        <v>2.7114161255586189E-10</v>
      </c>
      <c r="V507" s="78">
        <v>1.4000000000000001E-10</v>
      </c>
      <c r="W507" s="78">
        <v>4.6806096531700003</v>
      </c>
      <c r="X507" s="78">
        <v>27669.8624898571</v>
      </c>
      <c r="Y507" s="77">
        <f t="shared" si="308"/>
        <v>-6.5725555933392699E-11</v>
      </c>
      <c r="Z507" s="77">
        <f t="shared" si="309"/>
        <v>-6.569390967200243E-11</v>
      </c>
      <c r="AA507" s="77">
        <f t="shared" si="310"/>
        <v>-6.5693907563906609E-11</v>
      </c>
      <c r="AB507" s="77">
        <f t="shared" si="311"/>
        <v>-6.5693907563766066E-11</v>
      </c>
      <c r="AD507" s="78"/>
      <c r="AE507" s="78"/>
      <c r="AF507" s="78"/>
      <c r="AL507" s="78"/>
      <c r="AM507" s="78"/>
      <c r="AN507" s="78"/>
      <c r="AT507" s="78"/>
      <c r="AU507" s="78"/>
      <c r="AV507" s="78"/>
      <c r="BB507" s="78"/>
      <c r="BC507" s="78"/>
      <c r="BD507" s="78"/>
      <c r="BJ507" s="78">
        <v>2.7E-10</v>
      </c>
      <c r="BK507" s="78">
        <v>4.4195705350100001</v>
      </c>
      <c r="BL507" s="78">
        <v>78896.493164035695</v>
      </c>
      <c r="BM507" s="77">
        <f t="shared" si="312"/>
        <v>2.3537804499560213E-10</v>
      </c>
      <c r="BN507" s="77">
        <f t="shared" si="313"/>
        <v>2.3547453482479958E-10</v>
      </c>
      <c r="BO507" s="77">
        <f t="shared" si="314"/>
        <v>2.3547454124779862E-10</v>
      </c>
      <c r="BP507" s="77">
        <f t="shared" si="315"/>
        <v>2.3547454124821919E-10</v>
      </c>
      <c r="BR507" s="78"/>
      <c r="BS507" s="78"/>
      <c r="BT507" s="78"/>
      <c r="BZ507" s="78"/>
      <c r="CA507" s="78"/>
      <c r="CB507" s="78"/>
      <c r="CH507" s="78"/>
      <c r="CI507" s="78"/>
      <c r="CJ507" s="78"/>
      <c r="CP507" s="78"/>
      <c r="CQ507" s="78"/>
      <c r="CR507" s="78"/>
      <c r="CX507" s="78"/>
      <c r="CY507" s="78"/>
      <c r="CZ507" s="78"/>
      <c r="DF507" s="78">
        <v>1.2999999999999999E-10</v>
      </c>
      <c r="DG507" s="78">
        <v>5.5979123873000001</v>
      </c>
      <c r="DH507" s="78">
        <v>209812.60368468601</v>
      </c>
      <c r="DI507" s="77">
        <f t="shared" si="320"/>
        <v>-6.0415917356107495E-12</v>
      </c>
      <c r="DJ507" s="77">
        <f t="shared" si="321"/>
        <v>-6.2936538468428359E-12</v>
      </c>
      <c r="DK507" s="77">
        <f t="shared" si="322"/>
        <v>-6.2936706358844199E-12</v>
      </c>
      <c r="DL507" s="77">
        <f t="shared" si="323"/>
        <v>-6.2936706370063288E-12</v>
      </c>
      <c r="DN507" s="78">
        <v>1.9999999999999999E-11</v>
      </c>
      <c r="DO507" s="78">
        <v>2.3324074508499999</v>
      </c>
      <c r="DP507" s="78">
        <v>157483.018591053</v>
      </c>
      <c r="DQ507" s="77">
        <f t="shared" si="324"/>
        <v>-1.6248244068937801E-11</v>
      </c>
      <c r="DR507" s="77">
        <f t="shared" si="325"/>
        <v>-1.6231235922926178E-11</v>
      </c>
      <c r="DS507" s="77">
        <f t="shared" si="326"/>
        <v>-1.6231234788868402E-11</v>
      </c>
      <c r="DT507" s="77">
        <f t="shared" si="327"/>
        <v>-1.6231234788792679E-11</v>
      </c>
      <c r="DV507" s="78"/>
      <c r="DW507" s="78"/>
      <c r="DX507" s="78"/>
      <c r="ED507" s="78"/>
      <c r="EE507" s="78"/>
      <c r="EF507" s="78"/>
      <c r="EL507" s="78"/>
      <c r="EM507" s="78"/>
      <c r="EN507" s="78"/>
      <c r="ET507" s="78"/>
      <c r="EU507" s="78"/>
      <c r="EV507" s="78"/>
    </row>
    <row r="508" spans="12:152" s="77" customFormat="1" ht="12.75">
      <c r="L508" s="78"/>
      <c r="N508" s="78">
        <v>1.01E-9</v>
      </c>
      <c r="O508" s="78">
        <v>0.73934409276000002</v>
      </c>
      <c r="P508" s="78">
        <v>77630.925685409296</v>
      </c>
      <c r="Q508" s="77">
        <f t="shared" si="304"/>
        <v>-7.6778342263508687E-10</v>
      </c>
      <c r="R508" s="77">
        <f t="shared" si="305"/>
        <v>-7.6825452534416969E-10</v>
      </c>
      <c r="S508" s="77">
        <f t="shared" si="306"/>
        <v>-7.6825455671108765E-10</v>
      </c>
      <c r="T508" s="77">
        <f t="shared" si="307"/>
        <v>-7.6825455671313741E-10</v>
      </c>
      <c r="V508" s="78">
        <v>1.2E-10</v>
      </c>
      <c r="W508" s="78">
        <v>4.9106134908200003</v>
      </c>
      <c r="X508" s="78">
        <v>54087.005766365597</v>
      </c>
      <c r="Y508" s="77">
        <f t="shared" si="308"/>
        <v>1.1348724915872103E-10</v>
      </c>
      <c r="Z508" s="77">
        <f t="shared" si="309"/>
        <v>1.1350674816256919E-10</v>
      </c>
      <c r="AA508" s="77">
        <f t="shared" si="310"/>
        <v>1.1350674946044829E-10</v>
      </c>
      <c r="AB508" s="77">
        <f t="shared" si="311"/>
        <v>1.135067494605346E-10</v>
      </c>
      <c r="AD508" s="78"/>
      <c r="AE508" s="78"/>
      <c r="AF508" s="78"/>
      <c r="AL508" s="78"/>
      <c r="AM508" s="78"/>
      <c r="AN508" s="78"/>
      <c r="AT508" s="78"/>
      <c r="AU508" s="78"/>
      <c r="AV508" s="78"/>
      <c r="BB508" s="78"/>
      <c r="BC508" s="78"/>
      <c r="BD508" s="78"/>
      <c r="BJ508" s="78">
        <v>2.5000000000000002E-10</v>
      </c>
      <c r="BK508" s="78">
        <v>3.3340442855400001</v>
      </c>
      <c r="BL508" s="78">
        <v>206.1855484372</v>
      </c>
      <c r="BM508" s="77">
        <f t="shared" si="312"/>
        <v>-1.4526634598969778E-10</v>
      </c>
      <c r="BN508" s="77">
        <f t="shared" si="313"/>
        <v>-1.4526595786739686E-10</v>
      </c>
      <c r="BO508" s="77">
        <f t="shared" si="314"/>
        <v>-1.45265957841544E-10</v>
      </c>
      <c r="BP508" s="77">
        <f t="shared" si="315"/>
        <v>-1.4526595784154237E-10</v>
      </c>
      <c r="BR508" s="78"/>
      <c r="BS508" s="78"/>
      <c r="BT508" s="78"/>
      <c r="BZ508" s="78"/>
      <c r="CA508" s="78"/>
      <c r="CB508" s="78"/>
      <c r="CH508" s="78"/>
      <c r="CI508" s="78"/>
      <c r="CJ508" s="78"/>
      <c r="CP508" s="78"/>
      <c r="CQ508" s="78"/>
      <c r="CR508" s="78"/>
      <c r="CX508" s="78"/>
      <c r="CY508" s="78"/>
      <c r="CZ508" s="78"/>
      <c r="DF508" s="78">
        <v>1.2999999999999999E-10</v>
      </c>
      <c r="DG508" s="78">
        <v>0.84042148681999995</v>
      </c>
      <c r="DH508" s="78">
        <v>173511.414996901</v>
      </c>
      <c r="DI508" s="77">
        <f t="shared" si="320"/>
        <v>1.2904842669793862E-10</v>
      </c>
      <c r="DJ508" s="77">
        <f t="shared" si="321"/>
        <v>1.2907346396199998E-10</v>
      </c>
      <c r="DK508" s="77">
        <f t="shared" si="322"/>
        <v>1.2907346561865014E-10</v>
      </c>
      <c r="DL508" s="77">
        <f t="shared" si="323"/>
        <v>1.2907346561876111E-10</v>
      </c>
      <c r="DN508" s="78">
        <v>1.9999999999999999E-11</v>
      </c>
      <c r="DO508" s="78">
        <v>3.7849982285200001</v>
      </c>
      <c r="DP508" s="78">
        <v>78731.674415076996</v>
      </c>
      <c r="DQ508" s="77">
        <f t="shared" si="324"/>
        <v>1.405886834805752E-11</v>
      </c>
      <c r="DR508" s="77">
        <f t="shared" si="325"/>
        <v>1.4069226083738657E-11</v>
      </c>
      <c r="DS508" s="77">
        <f t="shared" si="326"/>
        <v>1.4069226773417626E-11</v>
      </c>
      <c r="DT508" s="77">
        <f t="shared" si="327"/>
        <v>1.4069226773462874E-11</v>
      </c>
      <c r="DV508" s="78"/>
      <c r="DW508" s="78"/>
      <c r="DX508" s="78"/>
      <c r="ED508" s="78"/>
      <c r="EE508" s="78"/>
      <c r="EF508" s="78"/>
      <c r="EL508" s="78"/>
      <c r="EM508" s="78"/>
      <c r="EN508" s="78"/>
      <c r="ET508" s="78"/>
      <c r="EU508" s="78"/>
      <c r="EV508" s="78"/>
    </row>
    <row r="509" spans="12:152" s="77" customFormat="1" ht="12.75">
      <c r="L509" s="78"/>
      <c r="N509" s="78">
        <v>9.6999999999999996E-10</v>
      </c>
      <c r="O509" s="78">
        <v>1.19155686364</v>
      </c>
      <c r="P509" s="78">
        <v>78270.337983622507</v>
      </c>
      <c r="Q509" s="77">
        <f t="shared" si="304"/>
        <v>7.0593063580199317E-10</v>
      </c>
      <c r="R509" s="77">
        <f t="shared" si="305"/>
        <v>7.0641218353474969E-10</v>
      </c>
      <c r="S509" s="77">
        <f t="shared" si="306"/>
        <v>7.0641221559826984E-10</v>
      </c>
      <c r="T509" s="77">
        <f t="shared" si="307"/>
        <v>7.0641221560038587E-10</v>
      </c>
      <c r="V509" s="78">
        <v>1E-10</v>
      </c>
      <c r="W509" s="78">
        <v>0.73914692841999996</v>
      </c>
      <c r="X509" s="78">
        <v>103917.90082841901</v>
      </c>
      <c r="Y509" s="77">
        <f t="shared" si="308"/>
        <v>-8.6291635718233701E-11</v>
      </c>
      <c r="Z509" s="77">
        <f t="shared" si="309"/>
        <v>-8.6243010880005733E-11</v>
      </c>
      <c r="AA509" s="77">
        <f t="shared" si="310"/>
        <v>-8.6243007638458E-11</v>
      </c>
      <c r="AB509" s="77">
        <f t="shared" si="311"/>
        <v>-8.6243007638245092E-11</v>
      </c>
      <c r="AD509" s="78"/>
      <c r="AE509" s="78"/>
      <c r="AF509" s="78"/>
      <c r="AL509" s="78"/>
      <c r="AM509" s="78"/>
      <c r="AN509" s="78"/>
      <c r="AT509" s="78"/>
      <c r="AU509" s="78"/>
      <c r="AV509" s="78"/>
      <c r="BB509" s="78"/>
      <c r="BC509" s="78"/>
      <c r="BD509" s="78"/>
      <c r="BJ509" s="78">
        <v>2.5000000000000002E-10</v>
      </c>
      <c r="BK509" s="78">
        <v>2.2258087904699999</v>
      </c>
      <c r="BL509" s="78">
        <v>12725.453434775</v>
      </c>
      <c r="BM509" s="77">
        <f t="shared" si="312"/>
        <v>1.7708691638031038E-10</v>
      </c>
      <c r="BN509" s="77">
        <f t="shared" si="313"/>
        <v>1.7710769087684944E-10</v>
      </c>
      <c r="BO509" s="77">
        <f t="shared" si="314"/>
        <v>1.771076922605551E-10</v>
      </c>
      <c r="BP509" s="77">
        <f t="shared" si="315"/>
        <v>1.7710769226064537E-10</v>
      </c>
      <c r="BR509" s="78"/>
      <c r="BS509" s="78"/>
      <c r="BT509" s="78"/>
      <c r="BZ509" s="78"/>
      <c r="CA509" s="78"/>
      <c r="CB509" s="78"/>
      <c r="CH509" s="78"/>
      <c r="CI509" s="78"/>
      <c r="CJ509" s="78"/>
      <c r="CP509" s="78"/>
      <c r="CQ509" s="78"/>
      <c r="CR509" s="78"/>
      <c r="CX509" s="78"/>
      <c r="CY509" s="78"/>
      <c r="CZ509" s="78"/>
      <c r="DF509" s="78">
        <v>1.5E-10</v>
      </c>
      <c r="DG509" s="78">
        <v>3.9641654746100001</v>
      </c>
      <c r="DH509" s="78">
        <v>51432.8162226157</v>
      </c>
      <c r="DI509" s="77">
        <f t="shared" si="320"/>
        <v>5.4431683204609566E-12</v>
      </c>
      <c r="DJ509" s="77">
        <f t="shared" si="321"/>
        <v>5.5144969202886832E-12</v>
      </c>
      <c r="DK509" s="77">
        <f t="shared" si="322"/>
        <v>5.5145016714412337E-12</v>
      </c>
      <c r="DL509" s="77">
        <f t="shared" si="323"/>
        <v>5.5145016717479812E-12</v>
      </c>
      <c r="DN509" s="78">
        <v>3E-11</v>
      </c>
      <c r="DO509" s="78">
        <v>1.7313914858599999</v>
      </c>
      <c r="DP509" s="78">
        <v>77741.132006628701</v>
      </c>
      <c r="DQ509" s="77">
        <f t="shared" si="324"/>
        <v>-1.3922306361596671E-11</v>
      </c>
      <c r="DR509" s="77">
        <f t="shared" si="325"/>
        <v>-1.394141569181747E-11</v>
      </c>
      <c r="DS509" s="77">
        <f t="shared" si="326"/>
        <v>-1.394141696444719E-11</v>
      </c>
      <c r="DT509" s="77">
        <f t="shared" si="327"/>
        <v>-1.394141696453175E-11</v>
      </c>
      <c r="DV509" s="78"/>
      <c r="DW509" s="78"/>
      <c r="DX509" s="78"/>
      <c r="ED509" s="78"/>
      <c r="EE509" s="78"/>
      <c r="EF509" s="78"/>
      <c r="EL509" s="78"/>
      <c r="EM509" s="78"/>
      <c r="EN509" s="78"/>
      <c r="ET509" s="78"/>
      <c r="EU509" s="78"/>
      <c r="EV509" s="78"/>
    </row>
    <row r="510" spans="12:152" s="77" customFormat="1" ht="12.75">
      <c r="L510" s="78"/>
      <c r="N510" s="78">
        <v>1.0000000000000001E-9</v>
      </c>
      <c r="O510" s="78">
        <v>0.25974575144000001</v>
      </c>
      <c r="P510" s="78">
        <v>160.40736938481001</v>
      </c>
      <c r="Q510" s="77">
        <f t="shared" si="304"/>
        <v>8.0823682957111661E-10</v>
      </c>
      <c r="R510" s="77">
        <f t="shared" si="305"/>
        <v>8.0823595568055878E-10</v>
      </c>
      <c r="S510" s="77">
        <f t="shared" si="306"/>
        <v>8.0823595562234905E-10</v>
      </c>
      <c r="T510" s="77">
        <f t="shared" si="307"/>
        <v>8.0823595562234512E-10</v>
      </c>
      <c r="V510" s="78">
        <v>1.2999999999999999E-10</v>
      </c>
      <c r="W510" s="78">
        <v>4.9653879328699997</v>
      </c>
      <c r="X510" s="78">
        <v>161079.37234650299</v>
      </c>
      <c r="Y510" s="77">
        <f t="shared" si="308"/>
        <v>-7.8780259477066646E-11</v>
      </c>
      <c r="Z510" s="77">
        <f t="shared" si="309"/>
        <v>-7.8934280003409491E-11</v>
      </c>
      <c r="AA510" s="77">
        <f t="shared" si="310"/>
        <v>-7.8934290256861449E-11</v>
      </c>
      <c r="AB510" s="77">
        <f t="shared" si="311"/>
        <v>-7.8934290257542529E-11</v>
      </c>
      <c r="AD510" s="78"/>
      <c r="AE510" s="78"/>
      <c r="AF510" s="78"/>
      <c r="AL510" s="78"/>
      <c r="AM510" s="78"/>
      <c r="AN510" s="78"/>
      <c r="AT510" s="78"/>
      <c r="AU510" s="78"/>
      <c r="AV510" s="78"/>
      <c r="BB510" s="78"/>
      <c r="BC510" s="78"/>
      <c r="BD510" s="78"/>
      <c r="BJ510" s="78">
        <v>2.5000000000000002E-10</v>
      </c>
      <c r="BK510" s="78">
        <v>5.3777470710499999</v>
      </c>
      <c r="BL510" s="78">
        <v>183145.012956113</v>
      </c>
      <c r="BM510" s="77">
        <f t="shared" si="312"/>
        <v>1.5267306418526007E-11</v>
      </c>
      <c r="BN510" s="77">
        <f t="shared" si="313"/>
        <v>1.5690094819751063E-11</v>
      </c>
      <c r="BO510" s="77">
        <f t="shared" si="314"/>
        <v>1.5690122980148101E-11</v>
      </c>
      <c r="BP510" s="77">
        <f t="shared" si="315"/>
        <v>1.5690122982020234E-11</v>
      </c>
      <c r="BR510" s="78"/>
      <c r="BS510" s="78"/>
      <c r="BT510" s="78"/>
      <c r="BZ510" s="78"/>
      <c r="CA510" s="78"/>
      <c r="CB510" s="78"/>
      <c r="CH510" s="78"/>
      <c r="CI510" s="78"/>
      <c r="CJ510" s="78"/>
      <c r="CP510" s="78"/>
      <c r="CQ510" s="78"/>
      <c r="CR510" s="78"/>
      <c r="CX510" s="78"/>
      <c r="CY510" s="78"/>
      <c r="CZ510" s="78"/>
      <c r="DF510" s="78">
        <v>1.5E-10</v>
      </c>
      <c r="DG510" s="78">
        <v>3.1702035094599998</v>
      </c>
      <c r="DH510" s="78">
        <v>176953.98994186701</v>
      </c>
      <c r="DI510" s="77">
        <f t="shared" si="320"/>
        <v>-8.9819963989169916E-11</v>
      </c>
      <c r="DJ510" s="77">
        <f t="shared" si="321"/>
        <v>-8.9623167749424313E-11</v>
      </c>
      <c r="DK510" s="77">
        <f t="shared" si="322"/>
        <v>-8.9623154632840171E-11</v>
      </c>
      <c r="DL510" s="77">
        <f t="shared" si="323"/>
        <v>-8.9623154631978675E-11</v>
      </c>
      <c r="DN510" s="78">
        <v>1.9999999999999999E-11</v>
      </c>
      <c r="DO510" s="78">
        <v>1.9876121600600001</v>
      </c>
      <c r="DP510" s="78">
        <v>102018.416173424</v>
      </c>
      <c r="DQ510" s="77">
        <f t="shared" si="324"/>
        <v>-5.0437175818141411E-12</v>
      </c>
      <c r="DR510" s="77">
        <f t="shared" si="325"/>
        <v>-5.0254485647547127E-12</v>
      </c>
      <c r="DS510" s="77">
        <f t="shared" si="326"/>
        <v>-5.02544734770843E-12</v>
      </c>
      <c r="DT510" s="77">
        <f t="shared" si="327"/>
        <v>-5.0254473476270012E-12</v>
      </c>
      <c r="DV510" s="78"/>
      <c r="DW510" s="78"/>
      <c r="DX510" s="78"/>
      <c r="ED510" s="78"/>
      <c r="EE510" s="78"/>
      <c r="EF510" s="78"/>
      <c r="EL510" s="78"/>
      <c r="EM510" s="78"/>
      <c r="EN510" s="78"/>
      <c r="ET510" s="78"/>
      <c r="EU510" s="78"/>
      <c r="EV510" s="78"/>
    </row>
    <row r="511" spans="12:152" s="77" customFormat="1" ht="12.75">
      <c r="L511" s="78"/>
      <c r="N511" s="78">
        <v>1.0500000000000001E-9</v>
      </c>
      <c r="O511" s="78">
        <v>3.7398539610000003E-2</v>
      </c>
      <c r="P511" s="78">
        <v>180.0771302846</v>
      </c>
      <c r="Q511" s="77">
        <f t="shared" si="304"/>
        <v>6.0129055515675289E-10</v>
      </c>
      <c r="R511" s="77">
        <f t="shared" si="305"/>
        <v>6.0128912107074064E-10</v>
      </c>
      <c r="S511" s="77">
        <f t="shared" si="306"/>
        <v>6.0128912097521617E-10</v>
      </c>
      <c r="T511" s="77">
        <f t="shared" si="307"/>
        <v>6.0128912097520986E-10</v>
      </c>
      <c r="V511" s="78">
        <v>1.0999999999999999E-10</v>
      </c>
      <c r="W511" s="78">
        <v>0.31330958004999998</v>
      </c>
      <c r="X511" s="78">
        <v>182188.72380014299</v>
      </c>
      <c r="Y511" s="77">
        <f t="shared" si="308"/>
        <v>-1.9332793696057873E-11</v>
      </c>
      <c r="Z511" s="77">
        <f t="shared" si="309"/>
        <v>-1.9150241060729846E-11</v>
      </c>
      <c r="AA511" s="77">
        <f t="shared" si="310"/>
        <v>-1.9150228899106819E-11</v>
      </c>
      <c r="AB511" s="77">
        <f t="shared" si="311"/>
        <v>-1.9150228898294056E-11</v>
      </c>
      <c r="AD511" s="78"/>
      <c r="AE511" s="78"/>
      <c r="AF511" s="78"/>
      <c r="AL511" s="78"/>
      <c r="AM511" s="78"/>
      <c r="AN511" s="78"/>
      <c r="AT511" s="78"/>
      <c r="AU511" s="78"/>
      <c r="AV511" s="78"/>
      <c r="BB511" s="78"/>
      <c r="BC511" s="78"/>
      <c r="BD511" s="78"/>
      <c r="BJ511" s="78">
        <v>2.5999999999999998E-10</v>
      </c>
      <c r="BK511" s="78">
        <v>3.8367475345200002</v>
      </c>
      <c r="BL511" s="78">
        <v>132028.588603154</v>
      </c>
      <c r="BM511" s="77">
        <f t="shared" si="312"/>
        <v>2.0790706156661105E-10</v>
      </c>
      <c r="BN511" s="77">
        <f t="shared" si="313"/>
        <v>2.0809761016970108E-10</v>
      </c>
      <c r="BO511" s="77">
        <f t="shared" si="314"/>
        <v>2.0809762285177636E-10</v>
      </c>
      <c r="BP511" s="77">
        <f t="shared" si="315"/>
        <v>2.0809762285262691E-10</v>
      </c>
      <c r="BR511" s="78"/>
      <c r="BS511" s="78"/>
      <c r="BT511" s="78"/>
      <c r="BZ511" s="78"/>
      <c r="CA511" s="78"/>
      <c r="CB511" s="78"/>
      <c r="CH511" s="78"/>
      <c r="CI511" s="78"/>
      <c r="CJ511" s="78"/>
      <c r="CP511" s="78"/>
      <c r="CQ511" s="78"/>
      <c r="CR511" s="78"/>
      <c r="CX511" s="78"/>
      <c r="CY511" s="78"/>
      <c r="CZ511" s="78"/>
      <c r="DF511" s="78">
        <v>1.4000000000000001E-10</v>
      </c>
      <c r="DG511" s="78">
        <v>2.9104881544399999</v>
      </c>
      <c r="DH511" s="78">
        <v>78257.0808658225</v>
      </c>
      <c r="DI511" s="77">
        <f t="shared" si="320"/>
        <v>-1.1606499739287803E-10</v>
      </c>
      <c r="DJ511" s="77">
        <f t="shared" si="321"/>
        <v>-1.1600828597494917E-10</v>
      </c>
      <c r="DK511" s="77">
        <f t="shared" si="322"/>
        <v>-1.1600828219538173E-10</v>
      </c>
      <c r="DL511" s="77">
        <f t="shared" si="323"/>
        <v>-1.1600828219513225E-10</v>
      </c>
      <c r="DN511" s="78">
        <v>1.9999999999999999E-11</v>
      </c>
      <c r="DO511" s="78">
        <v>3.82447809654</v>
      </c>
      <c r="DP511" s="78">
        <v>1162.4747044077999</v>
      </c>
      <c r="DQ511" s="77">
        <f t="shared" si="324"/>
        <v>-1.7349971222440466E-11</v>
      </c>
      <c r="DR511" s="77">
        <f t="shared" si="325"/>
        <v>-1.7350078219514486E-11</v>
      </c>
      <c r="DS511" s="77">
        <f t="shared" si="326"/>
        <v>-1.7350078226641478E-11</v>
      </c>
      <c r="DT511" s="77">
        <f t="shared" si="327"/>
        <v>-1.7350078226641956E-11</v>
      </c>
      <c r="DV511" s="78"/>
      <c r="DW511" s="78"/>
      <c r="DX511" s="78"/>
      <c r="ED511" s="78"/>
      <c r="EE511" s="78"/>
      <c r="EF511" s="78"/>
      <c r="EL511" s="78"/>
      <c r="EM511" s="78"/>
      <c r="EN511" s="78"/>
      <c r="ET511" s="78"/>
      <c r="EU511" s="78"/>
      <c r="EV511" s="78"/>
    </row>
    <row r="512" spans="12:152" s="77" customFormat="1" ht="12.75">
      <c r="L512" s="78"/>
      <c r="N512" s="78">
        <v>1.14E-9</v>
      </c>
      <c r="O512" s="78">
        <v>5.1360986497200001</v>
      </c>
      <c r="P512" s="78">
        <v>1135.6768718932001</v>
      </c>
      <c r="Q512" s="77">
        <f t="shared" si="304"/>
        <v>4.544686499918388E-10</v>
      </c>
      <c r="R512" s="77">
        <f t="shared" si="305"/>
        <v>4.5445766500710377E-10</v>
      </c>
      <c r="S512" s="77">
        <f t="shared" si="306"/>
        <v>4.5445766427539365E-10</v>
      </c>
      <c r="T512" s="77">
        <f t="shared" si="307"/>
        <v>4.5445766427534443E-10</v>
      </c>
      <c r="V512" s="78">
        <v>1.2999999999999999E-10</v>
      </c>
      <c r="W512" s="78">
        <v>3.7464975657299999</v>
      </c>
      <c r="X512" s="78">
        <v>145204.75475113999</v>
      </c>
      <c r="Y512" s="77">
        <f t="shared" si="308"/>
        <v>-1.2609457025195065E-10</v>
      </c>
      <c r="Z512" s="77">
        <f t="shared" si="309"/>
        <v>-1.2605197130239909E-10</v>
      </c>
      <c r="AA512" s="77">
        <f t="shared" si="310"/>
        <v>-1.2605196845730884E-10</v>
      </c>
      <c r="AB512" s="77">
        <f t="shared" si="311"/>
        <v>-1.2605196845712089E-10</v>
      </c>
      <c r="AD512" s="78"/>
      <c r="AE512" s="78"/>
      <c r="AF512" s="78"/>
      <c r="AL512" s="78"/>
      <c r="AM512" s="78"/>
      <c r="AN512" s="78"/>
      <c r="AT512" s="78"/>
      <c r="AU512" s="78"/>
      <c r="AV512" s="78"/>
      <c r="BB512" s="78"/>
      <c r="BC512" s="78"/>
      <c r="BD512" s="78"/>
      <c r="BJ512" s="78">
        <v>2.5000000000000002E-10</v>
      </c>
      <c r="BK512" s="78">
        <v>2.9360535583999998</v>
      </c>
      <c r="BL512" s="78">
        <v>129387.247324682</v>
      </c>
      <c r="BM512" s="77">
        <f t="shared" si="312"/>
        <v>-6.2176786139243763E-11</v>
      </c>
      <c r="BN512" s="77">
        <f t="shared" si="313"/>
        <v>-6.1886881557951775E-11</v>
      </c>
      <c r="BO512" s="77">
        <f t="shared" si="314"/>
        <v>-6.1886862244472484E-11</v>
      </c>
      <c r="BP512" s="77">
        <f t="shared" si="315"/>
        <v>-6.1886862243205773E-11</v>
      </c>
      <c r="BR512" s="78"/>
      <c r="BS512" s="78"/>
      <c r="BT512" s="78"/>
      <c r="BZ512" s="78"/>
      <c r="CA512" s="78"/>
      <c r="CB512" s="78"/>
      <c r="CH512" s="78"/>
      <c r="CI512" s="78"/>
      <c r="CJ512" s="78"/>
      <c r="CP512" s="78"/>
      <c r="CQ512" s="78"/>
      <c r="CR512" s="78"/>
      <c r="CX512" s="78"/>
      <c r="CY512" s="78"/>
      <c r="CZ512" s="78"/>
      <c r="DF512" s="78">
        <v>1.2999999999999999E-10</v>
      </c>
      <c r="DG512" s="78">
        <v>5.3491594492400001</v>
      </c>
      <c r="DH512" s="78">
        <v>80174.908907939694</v>
      </c>
      <c r="DI512" s="77">
        <f t="shared" si="320"/>
        <v>1.0454381233243607E-10</v>
      </c>
      <c r="DJ512" s="77">
        <f t="shared" si="321"/>
        <v>1.0460109868361942E-10</v>
      </c>
      <c r="DK512" s="77">
        <f t="shared" si="322"/>
        <v>1.0460110249753768E-10</v>
      </c>
      <c r="DL512" s="77">
        <f t="shared" si="323"/>
        <v>1.0460110249779218E-10</v>
      </c>
      <c r="DN512" s="78">
        <v>1.9999999999999999E-11</v>
      </c>
      <c r="DO512" s="78">
        <v>3.7361386902599998</v>
      </c>
      <c r="DP512" s="78">
        <v>24601.923020508901</v>
      </c>
      <c r="DQ512" s="77">
        <f t="shared" si="324"/>
        <v>1.4981550627047206E-11</v>
      </c>
      <c r="DR512" s="77">
        <f t="shared" si="325"/>
        <v>1.4978534488637812E-11</v>
      </c>
      <c r="DS512" s="77">
        <f t="shared" si="326"/>
        <v>1.4978534287707566E-11</v>
      </c>
      <c r="DT512" s="77">
        <f t="shared" si="327"/>
        <v>1.4978534287694383E-11</v>
      </c>
      <c r="DV512" s="78"/>
      <c r="DW512" s="78"/>
      <c r="DX512" s="78"/>
      <c r="ED512" s="78"/>
      <c r="EE512" s="78"/>
      <c r="EF512" s="78"/>
      <c r="EL512" s="78"/>
      <c r="EM512" s="78"/>
      <c r="EN512" s="78"/>
      <c r="ET512" s="78"/>
      <c r="EU512" s="78"/>
      <c r="EV512" s="78"/>
    </row>
    <row r="513" spans="12:152" s="77" customFormat="1" ht="12.75">
      <c r="L513" s="78"/>
      <c r="N513" s="78">
        <v>1.01E-9</v>
      </c>
      <c r="O513" s="78">
        <v>4.1432325843999998</v>
      </c>
      <c r="P513" s="78">
        <v>176953.98994186701</v>
      </c>
      <c r="Q513" s="77">
        <f t="shared" ref="Q513:Q576" si="328">N513*COS(O513+P513*$C$32)</f>
        <v>-1.0090120366531923E-9</v>
      </c>
      <c r="R513" s="77">
        <f t="shared" ref="R513:R576" si="329">N513*COS(O513+P513*$C$53)</f>
        <v>-1.0090838021076022E-9</v>
      </c>
      <c r="S513" s="77">
        <f t="shared" ref="S513:S576" si="330">N513*COS(O513+P513*$C$74)</f>
        <v>-1.0090838067978137E-9</v>
      </c>
      <c r="T513" s="77">
        <f t="shared" ref="T513:T576" si="331">N513*COS(O513+P513*$C$95)</f>
        <v>-1.0090838067981216E-9</v>
      </c>
      <c r="V513" s="78">
        <v>1E-10</v>
      </c>
      <c r="W513" s="78">
        <v>1.7912453371699999</v>
      </c>
      <c r="X513" s="78">
        <v>949.17560896980001</v>
      </c>
      <c r="Y513" s="77">
        <f t="shared" ref="Y513:Y576" si="332">V513*COS(W513+X513*$C$32)</f>
        <v>-9.4606325679765513E-11</v>
      </c>
      <c r="Z513" s="77">
        <f t="shared" ref="Z513:Z576" si="333">V513*COS(W513+X513*$C$53)</f>
        <v>-9.4606041171422654E-11</v>
      </c>
      <c r="AA513" s="77">
        <f t="shared" ref="AA513:AA576" si="334">V513*COS(W513+X513*$C$74)</f>
        <v>-9.4606041152471339E-11</v>
      </c>
      <c r="AB513" s="77">
        <f t="shared" ref="AB513:AB576" si="335">V513*COS(W513+X513*$C$95)</f>
        <v>-9.4606041152470098E-11</v>
      </c>
      <c r="AD513" s="78"/>
      <c r="AE513" s="78"/>
      <c r="AF513" s="78"/>
      <c r="AL513" s="78"/>
      <c r="AM513" s="78"/>
      <c r="AN513" s="78"/>
      <c r="AT513" s="78"/>
      <c r="AU513" s="78"/>
      <c r="AV513" s="78"/>
      <c r="BB513" s="78"/>
      <c r="BC513" s="78"/>
      <c r="BD513" s="78"/>
      <c r="BJ513" s="78">
        <v>2.5000000000000002E-10</v>
      </c>
      <c r="BK513" s="78">
        <v>5.8616145474000003</v>
      </c>
      <c r="BL513" s="78">
        <v>130289.952510736</v>
      </c>
      <c r="BM513" s="77">
        <f t="shared" ref="BM513:BM576" si="336">BJ513*COS(BK513+BL513*$C$32)</f>
        <v>2.4176300053730543E-10</v>
      </c>
      <c r="BN513" s="77">
        <f t="shared" ref="BN513:BN576" si="337">BJ513*COS(BK513+BL513*$C$53)</f>
        <v>2.4168610724543067E-10</v>
      </c>
      <c r="BO513" s="77">
        <f t="shared" ref="BO513:BO576" si="338">BJ513*COS(BK513+BL513*$C$74)</f>
        <v>2.416861021118859E-10</v>
      </c>
      <c r="BP513" s="77">
        <f t="shared" ref="BP513:BP576" si="339">BJ513*COS(BK513+BL513*$C$95)</f>
        <v>2.4168610211154428E-10</v>
      </c>
      <c r="BR513" s="78"/>
      <c r="BS513" s="78"/>
      <c r="BT513" s="78"/>
      <c r="BZ513" s="78"/>
      <c r="CA513" s="78"/>
      <c r="CB513" s="78"/>
      <c r="CH513" s="78"/>
      <c r="CI513" s="78"/>
      <c r="CJ513" s="78"/>
      <c r="CP513" s="78"/>
      <c r="CQ513" s="78"/>
      <c r="CR513" s="78"/>
      <c r="CX513" s="78"/>
      <c r="CY513" s="78"/>
      <c r="CZ513" s="78"/>
      <c r="DF513" s="78">
        <v>1.8E-10</v>
      </c>
      <c r="DG513" s="78">
        <v>1.6579537557699999</v>
      </c>
      <c r="DH513" s="78">
        <v>28256.663623856701</v>
      </c>
      <c r="DI513" s="77">
        <f t="shared" ref="DI513:DI576" si="340">DF513*COS(DG513+DH513*$C$32)</f>
        <v>-8.560960717401683E-11</v>
      </c>
      <c r="DJ513" s="77">
        <f t="shared" ref="DJ513:DJ576" si="341">DF513*COS(DG513+DH513*$C$53)</f>
        <v>-8.5568211077881772E-11</v>
      </c>
      <c r="DK513" s="77">
        <f t="shared" ref="DK513:DK576" si="342">DF513*COS(DG513+DH513*$C$74)</f>
        <v>-8.5568208320296658E-11</v>
      </c>
      <c r="DL513" s="77">
        <f t="shared" ref="DL513:DL576" si="343">DF513*COS(DG513+DH513*$C$95)</f>
        <v>-8.5568208320116617E-11</v>
      </c>
      <c r="DN513" s="78">
        <v>1.9999999999999999E-11</v>
      </c>
      <c r="DO513" s="78">
        <v>4.87002033008</v>
      </c>
      <c r="DP513" s="78">
        <v>51859.414413491701</v>
      </c>
      <c r="DQ513" s="77">
        <f t="shared" ref="DQ513:DQ576" si="344">DN513*COS(DO513+DP513*$C$32)</f>
        <v>1.9943700482045778E-11</v>
      </c>
      <c r="DR513" s="77">
        <f t="shared" ref="DR513:DR576" si="345">DN513*COS(DO513+DP513*$C$53)</f>
        <v>1.9944417678791243E-11</v>
      </c>
      <c r="DS513" s="77">
        <f t="shared" ref="DS513:DS576" si="346">DN513*COS(DO513+DP513*$C$74)</f>
        <v>1.9944417726410771E-11</v>
      </c>
      <c r="DT513" s="77">
        <f t="shared" ref="DT513:DT576" si="347">DN513*COS(DO513+DP513*$C$95)</f>
        <v>1.9944417726413905E-11</v>
      </c>
      <c r="DV513" s="78"/>
      <c r="DW513" s="78"/>
      <c r="DX513" s="78"/>
      <c r="ED513" s="78"/>
      <c r="EE513" s="78"/>
      <c r="EF513" s="78"/>
      <c r="EL513" s="78"/>
      <c r="EM513" s="78"/>
      <c r="EN513" s="78"/>
      <c r="ET513" s="78"/>
      <c r="EU513" s="78"/>
      <c r="EV513" s="78"/>
    </row>
    <row r="514" spans="12:152" s="77" customFormat="1" ht="12.75">
      <c r="L514" s="78"/>
      <c r="N514" s="78">
        <v>9.5000000000000003E-10</v>
      </c>
      <c r="O514" s="78">
        <v>0.49488385937000001</v>
      </c>
      <c r="P514" s="78">
        <v>107794.187511262</v>
      </c>
      <c r="Q514" s="77">
        <f t="shared" si="328"/>
        <v>9.1423871347289111E-10</v>
      </c>
      <c r="R514" s="77">
        <f t="shared" si="329"/>
        <v>9.1398076037881559E-10</v>
      </c>
      <c r="S514" s="77">
        <f t="shared" si="330"/>
        <v>9.1398074316632286E-10</v>
      </c>
      <c r="T514" s="77">
        <f t="shared" si="331"/>
        <v>9.1398074316517401E-10</v>
      </c>
      <c r="V514" s="78">
        <v>1E-10</v>
      </c>
      <c r="W514" s="78">
        <v>4.2434709355100004</v>
      </c>
      <c r="X514" s="78">
        <v>78109.930614237703</v>
      </c>
      <c r="Y514" s="77">
        <f t="shared" si="332"/>
        <v>-1.5342935094128746E-12</v>
      </c>
      <c r="Z514" s="77">
        <f t="shared" si="333"/>
        <v>-1.6065496423064073E-12</v>
      </c>
      <c r="AA514" s="77">
        <f t="shared" si="334"/>
        <v>-1.6065544552484115E-12</v>
      </c>
      <c r="AB514" s="77">
        <f t="shared" si="335"/>
        <v>-1.6065544555666937E-12</v>
      </c>
      <c r="AD514" s="78"/>
      <c r="AE514" s="78"/>
      <c r="AF514" s="78"/>
      <c r="AL514" s="78"/>
      <c r="AM514" s="78"/>
      <c r="AN514" s="78"/>
      <c r="AT514" s="78"/>
      <c r="AU514" s="78"/>
      <c r="AV514" s="78"/>
      <c r="BB514" s="78"/>
      <c r="BC514" s="78"/>
      <c r="BD514" s="78"/>
      <c r="BJ514" s="78">
        <v>2.4E-10</v>
      </c>
      <c r="BK514" s="78">
        <v>4.0357208981300001</v>
      </c>
      <c r="BL514" s="78">
        <v>26089.387614282401</v>
      </c>
      <c r="BM514" s="77">
        <f t="shared" si="336"/>
        <v>-1.7513404841421796E-10</v>
      </c>
      <c r="BN514" s="77">
        <f t="shared" si="337"/>
        <v>-1.7517365182088998E-10</v>
      </c>
      <c r="BO514" s="77">
        <f t="shared" si="338"/>
        <v>-1.7517365445853002E-10</v>
      </c>
      <c r="BP514" s="77">
        <f t="shared" si="339"/>
        <v>-1.7517365445870254E-10</v>
      </c>
      <c r="BR514" s="78"/>
      <c r="BS514" s="78"/>
      <c r="BT514" s="78"/>
      <c r="BZ514" s="78"/>
      <c r="CA514" s="78"/>
      <c r="CB514" s="78"/>
      <c r="CH514" s="78"/>
      <c r="CI514" s="78"/>
      <c r="CJ514" s="78"/>
      <c r="CP514" s="78"/>
      <c r="CQ514" s="78"/>
      <c r="CR514" s="78"/>
      <c r="CX514" s="78"/>
      <c r="CY514" s="78"/>
      <c r="CZ514" s="78"/>
      <c r="DF514" s="78">
        <v>1.2999999999999999E-10</v>
      </c>
      <c r="DG514" s="78">
        <v>3.34629064183</v>
      </c>
      <c r="DH514" s="78">
        <v>25508.215554575399</v>
      </c>
      <c r="DI514" s="77">
        <f t="shared" si="340"/>
        <v>1.2865067230858054E-10</v>
      </c>
      <c r="DJ514" s="77">
        <f t="shared" si="341"/>
        <v>1.2865507749796722E-10</v>
      </c>
      <c r="DK514" s="77">
        <f t="shared" si="342"/>
        <v>1.2865507779115756E-10</v>
      </c>
      <c r="DL514" s="77">
        <f t="shared" si="343"/>
        <v>1.2865507779117716E-10</v>
      </c>
      <c r="DN514" s="78">
        <v>1.9999999999999999E-11</v>
      </c>
      <c r="DO514" s="78">
        <v>0.10623356446</v>
      </c>
      <c r="DP514" s="78">
        <v>111590.28815789599</v>
      </c>
      <c r="DQ514" s="77">
        <f t="shared" si="344"/>
        <v>-1.9223933721712013E-11</v>
      </c>
      <c r="DR514" s="77">
        <f t="shared" si="345"/>
        <v>-1.9229619520755685E-11</v>
      </c>
      <c r="DS514" s="77">
        <f t="shared" si="346"/>
        <v>-1.9229619898803685E-11</v>
      </c>
      <c r="DT514" s="77">
        <f t="shared" si="347"/>
        <v>-1.9229619898828681E-11</v>
      </c>
      <c r="DV514" s="78"/>
      <c r="DW514" s="78"/>
      <c r="DX514" s="78"/>
      <c r="ED514" s="78"/>
      <c r="EE514" s="78"/>
      <c r="EF514" s="78"/>
      <c r="EL514" s="78"/>
      <c r="EM514" s="78"/>
      <c r="EN514" s="78"/>
      <c r="ET514" s="78"/>
      <c r="EU514" s="78"/>
      <c r="EV514" s="78"/>
    </row>
    <row r="515" spans="12:152" s="77" customFormat="1" ht="12.75">
      <c r="L515" s="78"/>
      <c r="N515" s="78">
        <v>9.5000000000000003E-10</v>
      </c>
      <c r="O515" s="78">
        <v>1.54869651436</v>
      </c>
      <c r="P515" s="78">
        <v>25973.504034660698</v>
      </c>
      <c r="Q515" s="77">
        <f t="shared" si="328"/>
        <v>-4.3799343153843929E-10</v>
      </c>
      <c r="R515" s="77">
        <f t="shared" si="329"/>
        <v>-4.3779084473449057E-10</v>
      </c>
      <c r="S515" s="77">
        <f t="shared" si="330"/>
        <v>-4.3779083123936504E-10</v>
      </c>
      <c r="T515" s="77">
        <f t="shared" si="331"/>
        <v>-4.3779083123847846E-10</v>
      </c>
      <c r="V515" s="78">
        <v>1E-10</v>
      </c>
      <c r="W515" s="78">
        <v>1.2239489935700001</v>
      </c>
      <c r="X515" s="78">
        <v>104505.391376781</v>
      </c>
      <c r="Y515" s="77">
        <f t="shared" si="332"/>
        <v>9.8710378937613851E-11</v>
      </c>
      <c r="Z515" s="77">
        <f t="shared" si="333"/>
        <v>9.8694855257959287E-11</v>
      </c>
      <c r="AA515" s="77">
        <f t="shared" si="334"/>
        <v>9.8694854220855771E-11</v>
      </c>
      <c r="AB515" s="77">
        <f t="shared" si="335"/>
        <v>9.8694854220788032E-11</v>
      </c>
      <c r="AD515" s="78"/>
      <c r="AE515" s="78"/>
      <c r="AF515" s="78"/>
      <c r="AL515" s="78"/>
      <c r="AM515" s="78"/>
      <c r="AN515" s="78"/>
      <c r="AT515" s="78"/>
      <c r="AU515" s="78"/>
      <c r="AV515" s="78"/>
      <c r="BB515" s="78"/>
      <c r="BC515" s="78"/>
      <c r="BD515" s="78"/>
      <c r="BJ515" s="78">
        <v>2.4E-10</v>
      </c>
      <c r="BK515" s="78">
        <v>3.0913874562900001</v>
      </c>
      <c r="BL515" s="78">
        <v>26086.418668865899</v>
      </c>
      <c r="BM515" s="77">
        <f t="shared" si="336"/>
        <v>-2.363345556772754E-10</v>
      </c>
      <c r="BN515" s="77">
        <f t="shared" si="337"/>
        <v>-2.3632446426013404E-10</v>
      </c>
      <c r="BO515" s="77">
        <f t="shared" si="338"/>
        <v>-2.3632446358748773E-10</v>
      </c>
      <c r="BP515" s="77">
        <f t="shared" si="339"/>
        <v>-2.3632446358744254E-10</v>
      </c>
      <c r="BR515" s="78"/>
      <c r="BS515" s="78"/>
      <c r="BT515" s="78"/>
      <c r="BZ515" s="78"/>
      <c r="CA515" s="78"/>
      <c r="CB515" s="78"/>
      <c r="CH515" s="78"/>
      <c r="CI515" s="78"/>
      <c r="CJ515" s="78"/>
      <c r="CP515" s="78"/>
      <c r="CQ515" s="78"/>
      <c r="CR515" s="78"/>
      <c r="CX515" s="78"/>
      <c r="CY515" s="78"/>
      <c r="CZ515" s="78"/>
      <c r="DF515" s="78">
        <v>1.5999999999999999E-10</v>
      </c>
      <c r="DG515" s="78">
        <v>1.3222845802500001</v>
      </c>
      <c r="DH515" s="78">
        <v>27669.8624898571</v>
      </c>
      <c r="DI515" s="77">
        <f t="shared" si="340"/>
        <v>4.2978573911452507E-11</v>
      </c>
      <c r="DJ515" s="77">
        <f t="shared" si="341"/>
        <v>4.2939118886611637E-11</v>
      </c>
      <c r="DK515" s="77">
        <f t="shared" si="342"/>
        <v>4.2939116258424978E-11</v>
      </c>
      <c r="DL515" s="77">
        <f t="shared" si="343"/>
        <v>4.2939116258249758E-11</v>
      </c>
      <c r="DN515" s="78">
        <v>1.9999999999999999E-11</v>
      </c>
      <c r="DO515" s="78">
        <v>4.4391158258600001</v>
      </c>
      <c r="DP515" s="78">
        <v>78270.337983622507</v>
      </c>
      <c r="DQ515" s="77">
        <f t="shared" si="344"/>
        <v>-1.3022852883594754E-11</v>
      </c>
      <c r="DR515" s="77">
        <f t="shared" si="345"/>
        <v>-1.3033841183663832E-11</v>
      </c>
      <c r="DS515" s="77">
        <f t="shared" si="346"/>
        <v>-1.3033841915366885E-11</v>
      </c>
      <c r="DT515" s="77">
        <f t="shared" si="347"/>
        <v>-1.3033841915415174E-11</v>
      </c>
      <c r="DV515" s="78"/>
      <c r="DW515" s="78"/>
      <c r="DX515" s="78"/>
      <c r="ED515" s="78"/>
      <c r="EE515" s="78"/>
      <c r="EF515" s="78"/>
      <c r="EL515" s="78"/>
      <c r="EM515" s="78"/>
      <c r="EN515" s="78"/>
      <c r="ET515" s="78"/>
      <c r="EU515" s="78"/>
      <c r="EV515" s="78"/>
    </row>
    <row r="516" spans="12:152" s="77" customFormat="1" ht="12.75">
      <c r="L516" s="78"/>
      <c r="N516" s="78">
        <v>1.0000000000000001E-9</v>
      </c>
      <c r="O516" s="78">
        <v>1.51228088427</v>
      </c>
      <c r="P516" s="78">
        <v>157057.109814539</v>
      </c>
      <c r="Q516" s="77">
        <f t="shared" si="328"/>
        <v>-6.067453052463052E-10</v>
      </c>
      <c r="R516" s="77">
        <f t="shared" si="329"/>
        <v>-6.0789968592910837E-10</v>
      </c>
      <c r="S516" s="77">
        <f t="shared" si="330"/>
        <v>-6.0789976277955237E-10</v>
      </c>
      <c r="T516" s="77">
        <f t="shared" si="331"/>
        <v>-6.0789976278460748E-10</v>
      </c>
      <c r="V516" s="78">
        <v>1.2E-10</v>
      </c>
      <c r="W516" s="78">
        <v>3.2100101910299998</v>
      </c>
      <c r="X516" s="78">
        <v>102018.416173424</v>
      </c>
      <c r="Y516" s="77">
        <f t="shared" si="332"/>
        <v>-1.1947629715495333E-10</v>
      </c>
      <c r="Z516" s="77">
        <f t="shared" si="333"/>
        <v>-1.1946567395489699E-10</v>
      </c>
      <c r="AA516" s="77">
        <f t="shared" si="334"/>
        <v>-1.1946567324374211E-10</v>
      </c>
      <c r="AB516" s="77">
        <f t="shared" si="335"/>
        <v>-1.1946567324369452E-10</v>
      </c>
      <c r="AD516" s="78"/>
      <c r="AE516" s="78"/>
      <c r="AF516" s="78"/>
      <c r="AL516" s="78"/>
      <c r="AM516" s="78"/>
      <c r="AN516" s="78"/>
      <c r="AT516" s="78"/>
      <c r="AU516" s="78"/>
      <c r="AV516" s="78"/>
      <c r="BB516" s="78"/>
      <c r="BC516" s="78"/>
      <c r="BD516" s="78"/>
      <c r="BJ516" s="78">
        <v>2.4E-10</v>
      </c>
      <c r="BK516" s="78">
        <v>1.4045297784999999</v>
      </c>
      <c r="BL516" s="78">
        <v>25446.489579835201</v>
      </c>
      <c r="BM516" s="77">
        <f t="shared" si="336"/>
        <v>2.7654594407009023E-11</v>
      </c>
      <c r="BN516" s="77">
        <f t="shared" si="337"/>
        <v>2.7598468338456051E-11</v>
      </c>
      <c r="BO516" s="77">
        <f t="shared" si="338"/>
        <v>2.7598464599854038E-11</v>
      </c>
      <c r="BP516" s="77">
        <f t="shared" si="339"/>
        <v>2.7598464599603327E-11</v>
      </c>
      <c r="BR516" s="78"/>
      <c r="BS516" s="78"/>
      <c r="BT516" s="78"/>
      <c r="BZ516" s="78"/>
      <c r="CA516" s="78"/>
      <c r="CB516" s="78"/>
      <c r="CH516" s="78"/>
      <c r="CI516" s="78"/>
      <c r="CJ516" s="78"/>
      <c r="CP516" s="78"/>
      <c r="CQ516" s="78"/>
      <c r="CR516" s="78"/>
      <c r="CX516" s="78"/>
      <c r="CY516" s="78"/>
      <c r="CZ516" s="78"/>
      <c r="DF516" s="78">
        <v>1.2999999999999999E-10</v>
      </c>
      <c r="DG516" s="78">
        <v>1.3899064991700001</v>
      </c>
      <c r="DH516" s="78">
        <v>25024.589058121801</v>
      </c>
      <c r="DI516" s="77">
        <f t="shared" si="340"/>
        <v>8.389473720531306E-11</v>
      </c>
      <c r="DJ516" s="77">
        <f t="shared" si="341"/>
        <v>8.3917726296818071E-11</v>
      </c>
      <c r="DK516" s="77">
        <f t="shared" si="342"/>
        <v>8.3917727827968702E-11</v>
      </c>
      <c r="DL516" s="77">
        <f t="shared" si="343"/>
        <v>8.391772782807029E-11</v>
      </c>
      <c r="DN516" s="78">
        <v>1.9999999999999999E-11</v>
      </c>
      <c r="DO516" s="78">
        <v>2.4782176597499999</v>
      </c>
      <c r="DP516" s="78">
        <v>78114.146227587902</v>
      </c>
      <c r="DQ516" s="77">
        <f t="shared" si="344"/>
        <v>-1.9458756610580974E-11</v>
      </c>
      <c r="DR516" s="77">
        <f t="shared" si="345"/>
        <v>-1.9455411735082223E-11</v>
      </c>
      <c r="DS516" s="77">
        <f t="shared" si="346"/>
        <v>-1.9455411511942062E-11</v>
      </c>
      <c r="DT516" s="77">
        <f t="shared" si="347"/>
        <v>-1.9455411511927305E-11</v>
      </c>
      <c r="DV516" s="78"/>
      <c r="DW516" s="78"/>
      <c r="DX516" s="78"/>
      <c r="ED516" s="78"/>
      <c r="EE516" s="78"/>
      <c r="EF516" s="78"/>
      <c r="EL516" s="78"/>
      <c r="EM516" s="78"/>
      <c r="EN516" s="78"/>
      <c r="ET516" s="78"/>
      <c r="EU516" s="78"/>
      <c r="EV516" s="78"/>
    </row>
    <row r="517" spans="12:152" s="77" customFormat="1" ht="12.75">
      <c r="L517" s="78"/>
      <c r="N517" s="78">
        <v>1.0600000000000001E-9</v>
      </c>
      <c r="O517" s="78">
        <v>4.5723724623399997</v>
      </c>
      <c r="P517" s="78">
        <v>26073.676047572499</v>
      </c>
      <c r="Q517" s="77">
        <f t="shared" si="328"/>
        <v>-2.045131755146837E-10</v>
      </c>
      <c r="R517" s="77">
        <f t="shared" si="329"/>
        <v>-2.0476406492760907E-10</v>
      </c>
      <c r="S517" s="77">
        <f t="shared" si="330"/>
        <v>-2.0476408163892736E-10</v>
      </c>
      <c r="T517" s="77">
        <f t="shared" si="331"/>
        <v>-2.0476408164002107E-10</v>
      </c>
      <c r="V517" s="78">
        <v>1.0999999999999999E-10</v>
      </c>
      <c r="W517" s="78">
        <v>4.4829470904899997</v>
      </c>
      <c r="X517" s="78">
        <v>102769.653218013</v>
      </c>
      <c r="Y517" s="77">
        <f t="shared" si="332"/>
        <v>1.0866797055436046E-10</v>
      </c>
      <c r="Z517" s="77">
        <f t="shared" si="333"/>
        <v>1.0868414836563586E-10</v>
      </c>
      <c r="AA517" s="77">
        <f t="shared" si="334"/>
        <v>1.086841494399652E-10</v>
      </c>
      <c r="AB517" s="77">
        <f t="shared" si="335"/>
        <v>1.0868414944003655E-10</v>
      </c>
      <c r="AD517" s="78"/>
      <c r="AE517" s="78"/>
      <c r="AF517" s="78"/>
      <c r="AL517" s="78"/>
      <c r="AM517" s="78"/>
      <c r="AN517" s="78"/>
      <c r="AT517" s="78"/>
      <c r="AU517" s="78"/>
      <c r="AV517" s="78"/>
      <c r="BB517" s="78"/>
      <c r="BC517" s="78"/>
      <c r="BD517" s="78"/>
      <c r="BJ517" s="78">
        <v>3.3E-10</v>
      </c>
      <c r="BK517" s="78">
        <v>3.3525347395799998</v>
      </c>
      <c r="BL517" s="78">
        <v>193937.98608932301</v>
      </c>
      <c r="BM517" s="77">
        <f t="shared" si="336"/>
        <v>-2.5913380158016332E-10</v>
      </c>
      <c r="BN517" s="77">
        <f t="shared" si="337"/>
        <v>-2.587667686227018E-10</v>
      </c>
      <c r="BO517" s="77">
        <f t="shared" si="338"/>
        <v>-2.587667441469167E-10</v>
      </c>
      <c r="BP517" s="77">
        <f t="shared" si="339"/>
        <v>-2.5876674414528694E-10</v>
      </c>
      <c r="BR517" s="78"/>
      <c r="BS517" s="78"/>
      <c r="BT517" s="78"/>
      <c r="BZ517" s="78"/>
      <c r="CA517" s="78"/>
      <c r="CB517" s="78"/>
      <c r="CH517" s="78"/>
      <c r="CI517" s="78"/>
      <c r="CJ517" s="78"/>
      <c r="CP517" s="78"/>
      <c r="CQ517" s="78"/>
      <c r="CR517" s="78"/>
      <c r="CX517" s="78"/>
      <c r="CY517" s="78"/>
      <c r="CZ517" s="78"/>
      <c r="DF517" s="78">
        <v>1.7000000000000001E-10</v>
      </c>
      <c r="DG517" s="78">
        <v>2.0124903769500002</v>
      </c>
      <c r="DH517" s="78">
        <v>27037.0787505439</v>
      </c>
      <c r="DI517" s="77">
        <f t="shared" si="340"/>
        <v>-1.6505805207995521E-10</v>
      </c>
      <c r="DJ517" s="77">
        <f t="shared" si="341"/>
        <v>-1.6504786824917004E-10</v>
      </c>
      <c r="DK517" s="77">
        <f t="shared" si="342"/>
        <v>-1.650478675704823E-10</v>
      </c>
      <c r="DL517" s="77">
        <f t="shared" si="343"/>
        <v>-1.6504786757043714E-10</v>
      </c>
      <c r="DN517" s="78">
        <v>1.9999999999999999E-11</v>
      </c>
      <c r="DO517" s="78">
        <v>5.8334620173999996</v>
      </c>
      <c r="DP517" s="78">
        <v>181026.24909573499</v>
      </c>
      <c r="DQ517" s="77">
        <f t="shared" si="344"/>
        <v>8.2304153481513023E-12</v>
      </c>
      <c r="DR517" s="77">
        <f t="shared" si="345"/>
        <v>8.2609321025765957E-12</v>
      </c>
      <c r="DS517" s="77">
        <f t="shared" si="346"/>
        <v>8.2609341345231749E-12</v>
      </c>
      <c r="DT517" s="77">
        <f t="shared" si="347"/>
        <v>8.2609341346577711E-12</v>
      </c>
      <c r="DV517" s="78"/>
      <c r="DW517" s="78"/>
      <c r="DX517" s="78"/>
      <c r="ED517" s="78"/>
      <c r="EE517" s="78"/>
      <c r="EF517" s="78"/>
      <c r="EL517" s="78"/>
      <c r="EM517" s="78"/>
      <c r="EN517" s="78"/>
      <c r="ET517" s="78"/>
      <c r="EU517" s="78"/>
      <c r="EV517" s="78"/>
    </row>
    <row r="518" spans="12:152" s="77" customFormat="1" ht="12.75">
      <c r="L518" s="78"/>
      <c r="N518" s="78">
        <v>9.4000000000000006E-10</v>
      </c>
      <c r="O518" s="78">
        <v>3.5369733840499999</v>
      </c>
      <c r="P518" s="78">
        <v>26521.614879451001</v>
      </c>
      <c r="Q518" s="77">
        <f t="shared" si="328"/>
        <v>5.0851213825020824E-10</v>
      </c>
      <c r="R518" s="77">
        <f t="shared" si="329"/>
        <v>5.0870610758670277E-10</v>
      </c>
      <c r="S518" s="77">
        <f t="shared" si="330"/>
        <v>5.0870612050597012E-10</v>
      </c>
      <c r="T518" s="77">
        <f t="shared" si="331"/>
        <v>5.0870612050682388E-10</v>
      </c>
      <c r="V518" s="78">
        <v>1E-10</v>
      </c>
      <c r="W518" s="78">
        <v>4.3393627587500001</v>
      </c>
      <c r="X518" s="78">
        <v>95.979227217800002</v>
      </c>
      <c r="Y518" s="77">
        <f t="shared" si="332"/>
        <v>-7.865425335340303E-11</v>
      </c>
      <c r="Z518" s="77">
        <f t="shared" si="333"/>
        <v>-7.8654308188850362E-11</v>
      </c>
      <c r="AA518" s="77">
        <f t="shared" si="334"/>
        <v>-7.8654308192502946E-11</v>
      </c>
      <c r="AB518" s="77">
        <f t="shared" si="335"/>
        <v>-7.8654308192503152E-11</v>
      </c>
      <c r="AD518" s="78"/>
      <c r="AE518" s="78"/>
      <c r="AF518" s="78"/>
      <c r="AL518" s="78"/>
      <c r="AM518" s="78"/>
      <c r="AN518" s="78"/>
      <c r="AT518" s="78"/>
      <c r="AU518" s="78"/>
      <c r="AV518" s="78"/>
      <c r="BB518" s="78"/>
      <c r="BC518" s="78"/>
      <c r="BD518" s="78"/>
      <c r="BJ518" s="78">
        <v>2.4E-10</v>
      </c>
      <c r="BK518" s="78">
        <v>4.8134227557000004</v>
      </c>
      <c r="BL518" s="78">
        <v>27311.720982352799</v>
      </c>
      <c r="BM518" s="77">
        <f t="shared" si="336"/>
        <v>-1.2222749264793771E-10</v>
      </c>
      <c r="BN518" s="77">
        <f t="shared" si="337"/>
        <v>-1.2227967832094975E-10</v>
      </c>
      <c r="BO518" s="77">
        <f t="shared" si="338"/>
        <v>-1.2227968179677152E-10</v>
      </c>
      <c r="BP518" s="77">
        <f t="shared" si="339"/>
        <v>-1.2227968179700044E-10</v>
      </c>
      <c r="BR518" s="78"/>
      <c r="BS518" s="78"/>
      <c r="BT518" s="78"/>
      <c r="BZ518" s="78"/>
      <c r="CA518" s="78"/>
      <c r="CB518" s="78"/>
      <c r="CH518" s="78"/>
      <c r="CI518" s="78"/>
      <c r="CJ518" s="78"/>
      <c r="CP518" s="78"/>
      <c r="CQ518" s="78"/>
      <c r="CR518" s="78"/>
      <c r="CX518" s="78"/>
      <c r="CY518" s="78"/>
      <c r="CZ518" s="78"/>
      <c r="DF518" s="78">
        <v>1.5E-10</v>
      </c>
      <c r="DG518" s="78">
        <v>1.9920806853099999</v>
      </c>
      <c r="DH518" s="78">
        <v>52381.991831585503</v>
      </c>
      <c r="DI518" s="77">
        <f t="shared" si="340"/>
        <v>1.2523645395213595E-10</v>
      </c>
      <c r="DJ518" s="77">
        <f t="shared" si="341"/>
        <v>1.2527644877270193E-10</v>
      </c>
      <c r="DK518" s="77">
        <f t="shared" si="342"/>
        <v>1.2527645143577341E-10</v>
      </c>
      <c r="DL518" s="77">
        <f t="shared" si="343"/>
        <v>1.2527645143594691E-10</v>
      </c>
      <c r="DN518" s="78">
        <v>1.9999999999999999E-11</v>
      </c>
      <c r="DO518" s="78">
        <v>2.27341561267</v>
      </c>
      <c r="DP518" s="78">
        <v>25953.794091989101</v>
      </c>
      <c r="DQ518" s="77">
        <f t="shared" si="344"/>
        <v>-1.9339978089031331E-11</v>
      </c>
      <c r="DR518" s="77">
        <f t="shared" si="345"/>
        <v>-1.9338753988836631E-11</v>
      </c>
      <c r="DS518" s="77">
        <f t="shared" si="346"/>
        <v>-1.9338753907262267E-11</v>
      </c>
      <c r="DT518" s="77">
        <f t="shared" si="347"/>
        <v>-1.9338753907256906E-11</v>
      </c>
      <c r="DV518" s="78"/>
      <c r="DW518" s="78"/>
      <c r="DX518" s="78"/>
      <c r="ED518" s="78"/>
      <c r="EE518" s="78"/>
      <c r="EF518" s="78"/>
      <c r="EL518" s="78"/>
      <c r="EM518" s="78"/>
      <c r="EN518" s="78"/>
      <c r="ET518" s="78"/>
      <c r="EU518" s="78"/>
      <c r="EV518" s="78"/>
    </row>
    <row r="519" spans="12:152" s="77" customFormat="1" ht="12.75">
      <c r="L519" s="78"/>
      <c r="N519" s="78">
        <v>9.0999999999999996E-10</v>
      </c>
      <c r="O519" s="78">
        <v>3.1301759628700001</v>
      </c>
      <c r="P519" s="78">
        <v>64901.259717923298</v>
      </c>
      <c r="Q519" s="77">
        <f t="shared" si="328"/>
        <v>1.3493553100344385E-10</v>
      </c>
      <c r="R519" s="77">
        <f t="shared" si="329"/>
        <v>1.3547587364879632E-10</v>
      </c>
      <c r="S519" s="77">
        <f t="shared" si="330"/>
        <v>1.3547590963934994E-10</v>
      </c>
      <c r="T519" s="77">
        <f t="shared" si="331"/>
        <v>1.3547590964170288E-10</v>
      </c>
      <c r="V519" s="78">
        <v>1E-10</v>
      </c>
      <c r="W519" s="78">
        <v>3.7340984394299999</v>
      </c>
      <c r="X519" s="78">
        <v>199599.31813847501</v>
      </c>
      <c r="Y519" s="77">
        <f t="shared" si="332"/>
        <v>-9.664237206377171E-11</v>
      </c>
      <c r="Z519" s="77">
        <f t="shared" si="333"/>
        <v>-9.659475734474688E-11</v>
      </c>
      <c r="AA519" s="77">
        <f t="shared" si="334"/>
        <v>-9.6594754162162817E-11</v>
      </c>
      <c r="AB519" s="77">
        <f t="shared" si="335"/>
        <v>-9.6594754161951033E-11</v>
      </c>
      <c r="AD519" s="78"/>
      <c r="AE519" s="78"/>
      <c r="AF519" s="78"/>
      <c r="AL519" s="78"/>
      <c r="AM519" s="78"/>
      <c r="AN519" s="78"/>
      <c r="AT519" s="78"/>
      <c r="AU519" s="78"/>
      <c r="AV519" s="78"/>
      <c r="BB519" s="78"/>
      <c r="BC519" s="78"/>
      <c r="BD519" s="78"/>
      <c r="BJ519" s="78">
        <v>2.4E-10</v>
      </c>
      <c r="BK519" s="78">
        <v>2.3684022971599998</v>
      </c>
      <c r="BL519" s="78">
        <v>25440.892308259299</v>
      </c>
      <c r="BM519" s="77">
        <f t="shared" si="336"/>
        <v>2.1500939496883675E-10</v>
      </c>
      <c r="BN519" s="77">
        <f t="shared" si="337"/>
        <v>2.149842902144163E-10</v>
      </c>
      <c r="BO519" s="77">
        <f t="shared" si="338"/>
        <v>2.1498428854179364E-10</v>
      </c>
      <c r="BP519" s="77">
        <f t="shared" si="339"/>
        <v>2.1498428854168451E-10</v>
      </c>
      <c r="BR519" s="78"/>
      <c r="BS519" s="78"/>
      <c r="BT519" s="78"/>
      <c r="BZ519" s="78"/>
      <c r="CA519" s="78"/>
      <c r="CB519" s="78"/>
      <c r="CH519" s="78"/>
      <c r="CI519" s="78"/>
      <c r="CJ519" s="78"/>
      <c r="CP519" s="78"/>
      <c r="CQ519" s="78"/>
      <c r="CR519" s="78"/>
      <c r="CX519" s="78"/>
      <c r="CY519" s="78"/>
      <c r="CZ519" s="78"/>
      <c r="DF519" s="78">
        <v>1.2999999999999999E-10</v>
      </c>
      <c r="DG519" s="78">
        <v>2.3288380092100001</v>
      </c>
      <c r="DH519" s="78">
        <v>27005.833427555899</v>
      </c>
      <c r="DI519" s="77">
        <f t="shared" si="340"/>
        <v>-1.2602657748388224E-10</v>
      </c>
      <c r="DJ519" s="77">
        <f t="shared" si="341"/>
        <v>-1.2603454256283827E-10</v>
      </c>
      <c r="DK519" s="77">
        <f t="shared" si="342"/>
        <v>-1.2603454309312962E-10</v>
      </c>
      <c r="DL519" s="77">
        <f t="shared" si="343"/>
        <v>-1.2603454309316403E-10</v>
      </c>
      <c r="DN519" s="78">
        <v>1.9999999999999999E-11</v>
      </c>
      <c r="DO519" s="78">
        <v>2.73852323809</v>
      </c>
      <c r="DP519" s="78">
        <v>123200.84011627</v>
      </c>
      <c r="DQ519" s="77">
        <f t="shared" si="344"/>
        <v>-4.0266474167648569E-12</v>
      </c>
      <c r="DR519" s="77">
        <f t="shared" si="345"/>
        <v>-4.0489743646077115E-12</v>
      </c>
      <c r="DS519" s="77">
        <f t="shared" si="346"/>
        <v>-4.0489758516297082E-12</v>
      </c>
      <c r="DT519" s="77">
        <f t="shared" si="347"/>
        <v>-4.0489758517276814E-12</v>
      </c>
      <c r="DV519" s="78"/>
      <c r="DW519" s="78"/>
      <c r="DX519" s="78"/>
      <c r="ED519" s="78"/>
      <c r="EE519" s="78"/>
      <c r="EF519" s="78"/>
      <c r="EL519" s="78"/>
      <c r="EM519" s="78"/>
      <c r="EN519" s="78"/>
      <c r="ET519" s="78"/>
      <c r="EU519" s="78"/>
      <c r="EV519" s="78"/>
    </row>
    <row r="520" spans="12:152" s="77" customFormat="1" ht="12.75">
      <c r="L520" s="78"/>
      <c r="N520" s="78">
        <v>8.7999999999999996E-10</v>
      </c>
      <c r="O520" s="78">
        <v>5.2023433520499998</v>
      </c>
      <c r="P520" s="78">
        <v>1485.2907067031999</v>
      </c>
      <c r="Q520" s="77">
        <f t="shared" si="328"/>
        <v>-8.7481258223819276E-10</v>
      </c>
      <c r="R520" s="77">
        <f t="shared" si="329"/>
        <v>-8.7481389322136573E-10</v>
      </c>
      <c r="S520" s="77">
        <f t="shared" si="330"/>
        <v>-8.7481389330868457E-10</v>
      </c>
      <c r="T520" s="77">
        <f t="shared" si="331"/>
        <v>-8.7481389330869036E-10</v>
      </c>
      <c r="V520" s="78">
        <v>1.2E-10</v>
      </c>
      <c r="W520" s="78">
        <v>6.0878002311500001</v>
      </c>
      <c r="X520" s="78">
        <v>25450.906869549999</v>
      </c>
      <c r="Y520" s="77">
        <f t="shared" si="332"/>
        <v>-1.1977037357723697E-10</v>
      </c>
      <c r="Z520" s="77">
        <f t="shared" si="333"/>
        <v>-1.1977211742222935E-10</v>
      </c>
      <c r="AA520" s="77">
        <f t="shared" si="334"/>
        <v>-1.1977211753816553E-10</v>
      </c>
      <c r="AB520" s="77">
        <f t="shared" si="335"/>
        <v>-1.1977211753817311E-10</v>
      </c>
      <c r="AD520" s="78"/>
      <c r="AE520" s="78"/>
      <c r="AF520" s="78"/>
      <c r="AL520" s="78"/>
      <c r="AM520" s="78"/>
      <c r="AN520" s="78"/>
      <c r="AT520" s="78"/>
      <c r="AU520" s="78"/>
      <c r="AV520" s="78"/>
      <c r="BB520" s="78"/>
      <c r="BC520" s="78"/>
      <c r="BD520" s="78"/>
      <c r="BJ520" s="78">
        <v>2.4E-10</v>
      </c>
      <c r="BK520" s="78">
        <v>2.6059028655200001</v>
      </c>
      <c r="BL520" s="78">
        <v>125112.03959948799</v>
      </c>
      <c r="BM520" s="77">
        <f t="shared" si="336"/>
        <v>2.3951703971395889E-10</v>
      </c>
      <c r="BN520" s="77">
        <f t="shared" si="337"/>
        <v>2.395344941034495E-10</v>
      </c>
      <c r="BO520" s="77">
        <f t="shared" si="338"/>
        <v>2.3953449525539663E-10</v>
      </c>
      <c r="BP520" s="77">
        <f t="shared" si="339"/>
        <v>2.3953449525547139E-10</v>
      </c>
      <c r="BR520" s="78"/>
      <c r="BS520" s="78"/>
      <c r="BT520" s="78"/>
      <c r="BZ520" s="78"/>
      <c r="CA520" s="78"/>
      <c r="CB520" s="78"/>
      <c r="CH520" s="78"/>
      <c r="CI520" s="78"/>
      <c r="CJ520" s="78"/>
      <c r="CP520" s="78"/>
      <c r="CQ520" s="78"/>
      <c r="CR520" s="78"/>
      <c r="CX520" s="78"/>
      <c r="CY520" s="78"/>
      <c r="CZ520" s="78"/>
      <c r="DF520" s="78">
        <v>1.4000000000000001E-10</v>
      </c>
      <c r="DG520" s="78">
        <v>3.8691439059100001</v>
      </c>
      <c r="DH520" s="78">
        <v>182085.631025924</v>
      </c>
      <c r="DI520" s="77">
        <f t="shared" si="340"/>
        <v>1.2849276838656968E-10</v>
      </c>
      <c r="DJ520" s="77">
        <f t="shared" si="341"/>
        <v>1.2839894868846465E-10</v>
      </c>
      <c r="DK520" s="77">
        <f t="shared" si="342"/>
        <v>1.2839894242700313E-10</v>
      </c>
      <c r="DL520" s="77">
        <f t="shared" si="343"/>
        <v>1.2839894242659078E-10</v>
      </c>
      <c r="DN520" s="78">
        <v>1.9999999999999999E-11</v>
      </c>
      <c r="DO520" s="78">
        <v>2.3506373534699998</v>
      </c>
      <c r="DP520" s="78">
        <v>78109.930614237703</v>
      </c>
      <c r="DQ520" s="77">
        <f t="shared" si="344"/>
        <v>-1.8872498054027815E-11</v>
      </c>
      <c r="DR520" s="77">
        <f t="shared" si="345"/>
        <v>-1.8867708939470959E-11</v>
      </c>
      <c r="DS520" s="77">
        <f t="shared" si="346"/>
        <v>-1.8867708620140592E-11</v>
      </c>
      <c r="DT520" s="77">
        <f t="shared" si="347"/>
        <v>-1.8867708620119476E-11</v>
      </c>
      <c r="DV520" s="78"/>
      <c r="DW520" s="78"/>
      <c r="DX520" s="78"/>
      <c r="ED520" s="78"/>
      <c r="EE520" s="78"/>
      <c r="EF520" s="78"/>
      <c r="EL520" s="78"/>
      <c r="EM520" s="78"/>
      <c r="EN520" s="78"/>
      <c r="ET520" s="78"/>
      <c r="EU520" s="78"/>
      <c r="EV520" s="78"/>
    </row>
    <row r="521" spans="12:152" s="77" customFormat="1" ht="12.75">
      <c r="L521" s="78"/>
      <c r="N521" s="78">
        <v>1.1599999999999999E-9</v>
      </c>
      <c r="O521" s="78">
        <v>5.9669381168399998</v>
      </c>
      <c r="P521" s="78">
        <v>24182.4383766338</v>
      </c>
      <c r="Q521" s="77">
        <f t="shared" si="328"/>
        <v>-8.939492675431507E-10</v>
      </c>
      <c r="R521" s="77">
        <f t="shared" si="329"/>
        <v>-8.9411463134527524E-10</v>
      </c>
      <c r="S521" s="77">
        <f t="shared" si="330"/>
        <v>-8.9411464235864587E-10</v>
      </c>
      <c r="T521" s="77">
        <f t="shared" si="331"/>
        <v>-8.9411464235938103E-10</v>
      </c>
      <c r="V521" s="78">
        <v>1.2E-10</v>
      </c>
      <c r="W521" s="78">
        <v>0.52219299954999998</v>
      </c>
      <c r="X521" s="78">
        <v>125112.03959948799</v>
      </c>
      <c r="Y521" s="77">
        <f t="shared" si="332"/>
        <v>-5.2137790295285459E-11</v>
      </c>
      <c r="Z521" s="77">
        <f t="shared" si="333"/>
        <v>-5.2262859930776414E-11</v>
      </c>
      <c r="AA521" s="77">
        <f t="shared" si="334"/>
        <v>-5.2262868259329035E-11</v>
      </c>
      <c r="AB521" s="77">
        <f t="shared" si="335"/>
        <v>-5.2262868259869378E-11</v>
      </c>
      <c r="AD521" s="78"/>
      <c r="AE521" s="78"/>
      <c r="AF521" s="78"/>
      <c r="AL521" s="78"/>
      <c r="AM521" s="78"/>
      <c r="AN521" s="78"/>
      <c r="AT521" s="78"/>
      <c r="AU521" s="78"/>
      <c r="AV521" s="78"/>
      <c r="BB521" s="78"/>
      <c r="BC521" s="78"/>
      <c r="BD521" s="78"/>
      <c r="BJ521" s="78">
        <v>2.7E-10</v>
      </c>
      <c r="BK521" s="78">
        <v>2.6400670817099998</v>
      </c>
      <c r="BL521" s="78">
        <v>44295.717129809404</v>
      </c>
      <c r="BM521" s="77">
        <f t="shared" si="336"/>
        <v>-1.3243440116680625E-10</v>
      </c>
      <c r="BN521" s="77">
        <f t="shared" si="337"/>
        <v>-1.3233796580524162E-10</v>
      </c>
      <c r="BO521" s="77">
        <f t="shared" si="338"/>
        <v>-1.3233795938095596E-10</v>
      </c>
      <c r="BP521" s="77">
        <f t="shared" si="339"/>
        <v>-1.3233795938052787E-10</v>
      </c>
      <c r="BR521" s="78"/>
      <c r="BS521" s="78"/>
      <c r="BT521" s="78"/>
      <c r="BZ521" s="78"/>
      <c r="CA521" s="78"/>
      <c r="CB521" s="78"/>
      <c r="CH521" s="78"/>
      <c r="CI521" s="78"/>
      <c r="CJ521" s="78"/>
      <c r="CP521" s="78"/>
      <c r="CQ521" s="78"/>
      <c r="CR521" s="78"/>
      <c r="CX521" s="78"/>
      <c r="CY521" s="78"/>
      <c r="CZ521" s="78"/>
      <c r="DF521" s="78">
        <v>1.2E-10</v>
      </c>
      <c r="DG521" s="78">
        <v>3.97054224711</v>
      </c>
      <c r="DH521" s="78">
        <v>78188.927826155195</v>
      </c>
      <c r="DI521" s="77">
        <f t="shared" si="340"/>
        <v>-7.9690980949892503E-11</v>
      </c>
      <c r="DJ521" s="77">
        <f t="shared" si="341"/>
        <v>-7.9755860532165037E-11</v>
      </c>
      <c r="DK521" s="77">
        <f t="shared" si="342"/>
        <v>-7.9755864852396911E-11</v>
      </c>
      <c r="DL521" s="77">
        <f t="shared" si="343"/>
        <v>-7.9755864852682327E-11</v>
      </c>
      <c r="DN521" s="78">
        <v>1.9999999999999999E-11</v>
      </c>
      <c r="DO521" s="78">
        <v>0.45168929332000002</v>
      </c>
      <c r="DP521" s="78">
        <v>2111.6503133776</v>
      </c>
      <c r="DQ521" s="77">
        <f t="shared" si="344"/>
        <v>5.1596940988789814E-12</v>
      </c>
      <c r="DR521" s="77">
        <f t="shared" si="345"/>
        <v>5.160071598921791E-12</v>
      </c>
      <c r="DS521" s="77">
        <f t="shared" si="346"/>
        <v>5.1600716240669701E-12</v>
      </c>
      <c r="DT521" s="77">
        <f t="shared" si="347"/>
        <v>5.160071624068618E-12</v>
      </c>
      <c r="DV521" s="78"/>
      <c r="DW521" s="78"/>
      <c r="DX521" s="78"/>
      <c r="ED521" s="78"/>
      <c r="EE521" s="78"/>
      <c r="EF521" s="78"/>
      <c r="EL521" s="78"/>
      <c r="EM521" s="78"/>
      <c r="EN521" s="78"/>
      <c r="ET521" s="78"/>
      <c r="EU521" s="78"/>
      <c r="EV521" s="78"/>
    </row>
    <row r="522" spans="12:152" s="77" customFormat="1" ht="12.75">
      <c r="L522" s="78"/>
      <c r="N522" s="78">
        <v>9.900000000000001E-10</v>
      </c>
      <c r="O522" s="78">
        <v>2.1200254923999999</v>
      </c>
      <c r="P522" s="78">
        <v>66653.157466348304</v>
      </c>
      <c r="Q522" s="77">
        <f t="shared" si="328"/>
        <v>-9.8251216867017823E-10</v>
      </c>
      <c r="R522" s="77">
        <f t="shared" si="329"/>
        <v>-9.825869247819383E-10</v>
      </c>
      <c r="S522" s="77">
        <f t="shared" si="330"/>
        <v>-9.8258692974898624E-10</v>
      </c>
      <c r="T522" s="77">
        <f t="shared" si="331"/>
        <v>-9.8258692974931608E-10</v>
      </c>
      <c r="V522" s="78">
        <v>1.2E-10</v>
      </c>
      <c r="W522" s="78">
        <v>3.1292829261200001</v>
      </c>
      <c r="X522" s="78">
        <v>11610.551958374201</v>
      </c>
      <c r="Y522" s="77">
        <f t="shared" si="332"/>
        <v>-1.7743586526431225E-12</v>
      </c>
      <c r="Z522" s="77">
        <f t="shared" si="333"/>
        <v>-1.7614699558434447E-12</v>
      </c>
      <c r="AA522" s="77">
        <f t="shared" si="334"/>
        <v>-1.7614690973280473E-12</v>
      </c>
      <c r="AB522" s="77">
        <f t="shared" si="335"/>
        <v>-1.7614690972700734E-12</v>
      </c>
      <c r="AD522" s="78"/>
      <c r="AE522" s="78"/>
      <c r="AF522" s="78"/>
      <c r="AL522" s="78"/>
      <c r="AM522" s="78"/>
      <c r="AN522" s="78"/>
      <c r="AT522" s="78"/>
      <c r="AU522" s="78"/>
      <c r="AV522" s="78"/>
      <c r="BB522" s="78"/>
      <c r="BC522" s="78"/>
      <c r="BD522" s="78"/>
      <c r="BJ522" s="78">
        <v>2.8999999999999998E-10</v>
      </c>
      <c r="BK522" s="78">
        <v>3.8590642231899999</v>
      </c>
      <c r="BL522" s="78">
        <v>130652.81480330801</v>
      </c>
      <c r="BM522" s="77">
        <f t="shared" si="336"/>
        <v>-1.2365622581934998E-10</v>
      </c>
      <c r="BN522" s="77">
        <f t="shared" si="337"/>
        <v>-1.2333905920144866E-10</v>
      </c>
      <c r="BO522" s="77">
        <f t="shared" si="338"/>
        <v>-1.233390380690037E-10</v>
      </c>
      <c r="BP522" s="77">
        <f t="shared" si="339"/>
        <v>-1.2333903806760129E-10</v>
      </c>
      <c r="BR522" s="78"/>
      <c r="BS522" s="78"/>
      <c r="BT522" s="78"/>
      <c r="BZ522" s="78"/>
      <c r="CA522" s="78"/>
      <c r="CB522" s="78"/>
      <c r="CH522" s="78"/>
      <c r="CI522" s="78"/>
      <c r="CJ522" s="78"/>
      <c r="CP522" s="78"/>
      <c r="CQ522" s="78"/>
      <c r="CR522" s="78"/>
      <c r="CX522" s="78"/>
      <c r="CY522" s="78"/>
      <c r="CZ522" s="78"/>
      <c r="DF522" s="78">
        <v>1.5999999999999999E-10</v>
      </c>
      <c r="DG522" s="78">
        <v>5.5917410502899996</v>
      </c>
      <c r="DH522" s="78">
        <v>25446.489579835201</v>
      </c>
      <c r="DI522" s="77">
        <f t="shared" si="340"/>
        <v>-1.4675885918067355E-10</v>
      </c>
      <c r="DJ522" s="77">
        <f t="shared" si="341"/>
        <v>-1.4674385097167238E-10</v>
      </c>
      <c r="DK522" s="77">
        <f t="shared" si="342"/>
        <v>-1.4674384997170638E-10</v>
      </c>
      <c r="DL522" s="77">
        <f t="shared" si="343"/>
        <v>-1.4674384997163933E-10</v>
      </c>
      <c r="DN522" s="78">
        <v>1.9999999999999999E-11</v>
      </c>
      <c r="DO522" s="78">
        <v>4.4692649150500001</v>
      </c>
      <c r="DP522" s="78">
        <v>25450.906869549999</v>
      </c>
      <c r="DQ522" s="77">
        <f t="shared" si="344"/>
        <v>-2.8268051500305596E-13</v>
      </c>
      <c r="DR522" s="77">
        <f t="shared" si="345"/>
        <v>-2.77971689203769E-13</v>
      </c>
      <c r="DS522" s="77">
        <f t="shared" si="346"/>
        <v>-2.7797137554877674E-13</v>
      </c>
      <c r="DT522" s="77">
        <f t="shared" si="347"/>
        <v>-2.7797137552831508E-13</v>
      </c>
      <c r="DV522" s="78"/>
      <c r="DW522" s="78"/>
      <c r="DX522" s="78"/>
      <c r="ED522" s="78"/>
      <c r="EE522" s="78"/>
      <c r="EF522" s="78"/>
      <c r="EL522" s="78"/>
      <c r="EM522" s="78"/>
      <c r="EN522" s="78"/>
      <c r="ET522" s="78"/>
      <c r="EU522" s="78"/>
      <c r="EV522" s="78"/>
    </row>
    <row r="523" spans="12:152" s="77" customFormat="1" ht="12.75">
      <c r="L523" s="78"/>
      <c r="N523" s="78">
        <v>1.0500000000000001E-9</v>
      </c>
      <c r="O523" s="78">
        <v>4.0476428286499999</v>
      </c>
      <c r="P523" s="78">
        <v>27726.972658762199</v>
      </c>
      <c r="Q523" s="77">
        <f t="shared" si="328"/>
        <v>4.6702019155542745E-10</v>
      </c>
      <c r="R523" s="77">
        <f t="shared" si="329"/>
        <v>4.6726141485589034E-10</v>
      </c>
      <c r="S523" s="77">
        <f t="shared" si="330"/>
        <v>4.6726143092273068E-10</v>
      </c>
      <c r="T523" s="77">
        <f t="shared" si="331"/>
        <v>4.6726143092377293E-10</v>
      </c>
      <c r="V523" s="78">
        <v>1.2999999999999999E-10</v>
      </c>
      <c r="W523" s="78">
        <v>2.5974531350099999</v>
      </c>
      <c r="X523" s="78">
        <v>78378.148713407805</v>
      </c>
      <c r="Y523" s="77">
        <f t="shared" si="332"/>
        <v>9.0004945390113561E-13</v>
      </c>
      <c r="Z523" s="77">
        <f t="shared" si="333"/>
        <v>9.9431410150578555E-13</v>
      </c>
      <c r="AA523" s="77">
        <f t="shared" si="334"/>
        <v>9.943203804507987E-13</v>
      </c>
      <c r="AB523" s="77">
        <f t="shared" si="335"/>
        <v>9.9432038086460691E-13</v>
      </c>
      <c r="AD523" s="78"/>
      <c r="AE523" s="78"/>
      <c r="AF523" s="78"/>
      <c r="AL523" s="78"/>
      <c r="AM523" s="78"/>
      <c r="AN523" s="78"/>
      <c r="AT523" s="78"/>
      <c r="AU523" s="78"/>
      <c r="AV523" s="78"/>
      <c r="BB523" s="78"/>
      <c r="BC523" s="78"/>
      <c r="BD523" s="78"/>
      <c r="BJ523" s="78">
        <v>3.3E-10</v>
      </c>
      <c r="BK523" s="78">
        <v>4.2600726241000002</v>
      </c>
      <c r="BL523" s="78">
        <v>235900.506826261</v>
      </c>
      <c r="BM523" s="77">
        <f t="shared" si="336"/>
        <v>-3.2952881276984806E-10</v>
      </c>
      <c r="BN523" s="77">
        <f t="shared" si="337"/>
        <v>-3.2956650168104085E-10</v>
      </c>
      <c r="BO523" s="77">
        <f t="shared" si="338"/>
        <v>-3.2956650413921199E-10</v>
      </c>
      <c r="BP523" s="77">
        <f t="shared" si="339"/>
        <v>-3.2956650413937345E-10</v>
      </c>
      <c r="BR523" s="78"/>
      <c r="BS523" s="78"/>
      <c r="BT523" s="78"/>
      <c r="BZ523" s="78"/>
      <c r="CA523" s="78"/>
      <c r="CB523" s="78"/>
      <c r="CH523" s="78"/>
      <c r="CI523" s="78"/>
      <c r="CJ523" s="78"/>
      <c r="CP523" s="78"/>
      <c r="CQ523" s="78"/>
      <c r="CR523" s="78"/>
      <c r="CX523" s="78"/>
      <c r="CY523" s="78"/>
      <c r="CZ523" s="78"/>
      <c r="DF523" s="78">
        <v>1.4000000000000001E-10</v>
      </c>
      <c r="DG523" s="78">
        <v>0.70490117614000003</v>
      </c>
      <c r="DH523" s="78">
        <v>172402.03644480801</v>
      </c>
      <c r="DI523" s="77">
        <f t="shared" si="340"/>
        <v>1.3849813671095501E-10</v>
      </c>
      <c r="DJ523" s="77">
        <f t="shared" si="341"/>
        <v>1.3846534003857935E-10</v>
      </c>
      <c r="DK523" s="77">
        <f t="shared" si="342"/>
        <v>1.3846533784226358E-10</v>
      </c>
      <c r="DL523" s="77">
        <f t="shared" si="343"/>
        <v>1.3846533784211787E-10</v>
      </c>
      <c r="DN523" s="78">
        <v>1.9999999999999999E-11</v>
      </c>
      <c r="DO523" s="78">
        <v>3.9727824429099998</v>
      </c>
      <c r="DP523" s="78">
        <v>52808.590022461503</v>
      </c>
      <c r="DQ523" s="77">
        <f t="shared" si="344"/>
        <v>1.9608355046660403E-11</v>
      </c>
      <c r="DR523" s="77">
        <f t="shared" si="345"/>
        <v>1.9610276977498909E-11</v>
      </c>
      <c r="DS523" s="77">
        <f t="shared" si="346"/>
        <v>1.9610277105362672E-11</v>
      </c>
      <c r="DT523" s="77">
        <f t="shared" si="347"/>
        <v>1.9610277105370934E-11</v>
      </c>
      <c r="DV523" s="78"/>
      <c r="DW523" s="78"/>
      <c r="DX523" s="78"/>
      <c r="ED523" s="78"/>
      <c r="EE523" s="78"/>
      <c r="EF523" s="78"/>
      <c r="EL523" s="78"/>
      <c r="EM523" s="78"/>
      <c r="EN523" s="78"/>
      <c r="ET523" s="78"/>
      <c r="EU523" s="78"/>
      <c r="EV523" s="78"/>
    </row>
    <row r="524" spans="12:152" s="77" customFormat="1" ht="12.75">
      <c r="L524" s="78"/>
      <c r="N524" s="78">
        <v>9.4000000000000006E-10</v>
      </c>
      <c r="O524" s="78">
        <v>2.6219865522100001</v>
      </c>
      <c r="P524" s="78">
        <v>104275.346495021</v>
      </c>
      <c r="Q524" s="77">
        <f t="shared" si="328"/>
        <v>-7.6019452626930682E-10</v>
      </c>
      <c r="R524" s="77">
        <f t="shared" si="329"/>
        <v>-7.5966077084912981E-10</v>
      </c>
      <c r="S524" s="77">
        <f t="shared" si="330"/>
        <v>-7.5966073527219278E-10</v>
      </c>
      <c r="T524" s="77">
        <f t="shared" si="331"/>
        <v>-7.5966073526986396E-10</v>
      </c>
      <c r="V524" s="78">
        <v>1E-10</v>
      </c>
      <c r="W524" s="78">
        <v>0.95664142686999998</v>
      </c>
      <c r="X524" s="78">
        <v>45290.656393217498</v>
      </c>
      <c r="Y524" s="77">
        <f t="shared" si="332"/>
        <v>3.931848242851328E-11</v>
      </c>
      <c r="Z524" s="77">
        <f t="shared" si="333"/>
        <v>3.9357005801703744E-11</v>
      </c>
      <c r="AA524" s="77">
        <f t="shared" si="334"/>
        <v>3.9357008367512971E-11</v>
      </c>
      <c r="AB524" s="77">
        <f t="shared" si="335"/>
        <v>3.9357008367682802E-11</v>
      </c>
      <c r="AD524" s="78"/>
      <c r="AE524" s="78"/>
      <c r="AF524" s="78"/>
      <c r="AL524" s="78"/>
      <c r="AM524" s="78"/>
      <c r="AN524" s="78"/>
      <c r="AT524" s="78"/>
      <c r="AU524" s="78"/>
      <c r="AV524" s="78"/>
      <c r="BB524" s="78"/>
      <c r="BC524" s="78"/>
      <c r="BD524" s="78"/>
      <c r="BJ524" s="78">
        <v>2.5999999999999998E-10</v>
      </c>
      <c r="BK524" s="78">
        <v>3.3735628501199999</v>
      </c>
      <c r="BL524" s="78">
        <v>87367.616418840102</v>
      </c>
      <c r="BM524" s="77">
        <f t="shared" si="336"/>
        <v>-2.4155994277240225E-10</v>
      </c>
      <c r="BN524" s="77">
        <f t="shared" si="337"/>
        <v>-2.4148212914313751E-10</v>
      </c>
      <c r="BO524" s="77">
        <f t="shared" si="338"/>
        <v>-2.4148212395472359E-10</v>
      </c>
      <c r="BP524" s="77">
        <f t="shared" si="339"/>
        <v>-2.414821239543785E-10</v>
      </c>
      <c r="BR524" s="78"/>
      <c r="BS524" s="78"/>
      <c r="BT524" s="78"/>
      <c r="BZ524" s="78"/>
      <c r="CA524" s="78"/>
      <c r="CB524" s="78"/>
      <c r="CH524" s="78"/>
      <c r="CI524" s="78"/>
      <c r="CJ524" s="78"/>
      <c r="CP524" s="78"/>
      <c r="CQ524" s="78"/>
      <c r="CR524" s="78"/>
      <c r="CX524" s="78"/>
      <c r="CY524" s="78"/>
      <c r="CZ524" s="78"/>
      <c r="DF524" s="78">
        <v>1.2E-10</v>
      </c>
      <c r="DG524" s="78">
        <v>1.54422590258</v>
      </c>
      <c r="DH524" s="78">
        <v>52252.072354423901</v>
      </c>
      <c r="DI524" s="77">
        <f t="shared" si="340"/>
        <v>7.8717161681525128E-11</v>
      </c>
      <c r="DJ524" s="77">
        <f t="shared" si="341"/>
        <v>7.8760937750023828E-11</v>
      </c>
      <c r="DK524" s="77">
        <f t="shared" si="342"/>
        <v>7.8760940665328232E-11</v>
      </c>
      <c r="DL524" s="77">
        <f t="shared" si="343"/>
        <v>7.8760940665523795E-11</v>
      </c>
      <c r="DN524" s="78">
        <v>1.9999999999999999E-11</v>
      </c>
      <c r="DO524" s="78">
        <v>0.58667782464999996</v>
      </c>
      <c r="DP524" s="78">
        <v>128320.75184749201</v>
      </c>
      <c r="DQ524" s="77">
        <f t="shared" si="344"/>
        <v>1.2476681750306831E-11</v>
      </c>
      <c r="DR524" s="77">
        <f t="shared" si="345"/>
        <v>1.2458115889575918E-11</v>
      </c>
      <c r="DS524" s="77">
        <f t="shared" si="346"/>
        <v>1.2458114652321916E-11</v>
      </c>
      <c r="DT524" s="77">
        <f t="shared" si="347"/>
        <v>1.2458114652240094E-11</v>
      </c>
      <c r="DV524" s="78"/>
      <c r="DW524" s="78"/>
      <c r="DX524" s="78"/>
      <c r="ED524" s="78"/>
      <c r="EE524" s="78"/>
      <c r="EF524" s="78"/>
      <c r="EL524" s="78"/>
      <c r="EM524" s="78"/>
      <c r="EN524" s="78"/>
      <c r="ET524" s="78"/>
      <c r="EU524" s="78"/>
      <c r="EV524" s="78"/>
    </row>
    <row r="525" spans="12:152" s="77" customFormat="1" ht="12.75">
      <c r="L525" s="78"/>
      <c r="N525" s="78">
        <v>1.0600000000000001E-9</v>
      </c>
      <c r="O525" s="78">
        <v>2.0662921569599999</v>
      </c>
      <c r="P525" s="78">
        <v>125112.03959948799</v>
      </c>
      <c r="Q525" s="77">
        <f t="shared" si="328"/>
        <v>9.4208741157426868E-10</v>
      </c>
      <c r="R525" s="77">
        <f t="shared" si="329"/>
        <v>9.415243839226728E-10</v>
      </c>
      <c r="S525" s="77">
        <f t="shared" si="330"/>
        <v>9.4152434637740119E-10</v>
      </c>
      <c r="T525" s="77">
        <f t="shared" si="331"/>
        <v>9.4152434637496535E-10</v>
      </c>
      <c r="V525" s="78">
        <v>1.0999999999999999E-10</v>
      </c>
      <c r="W525" s="78">
        <v>3.0494227288800002</v>
      </c>
      <c r="X525" s="78">
        <v>309.27832265580003</v>
      </c>
      <c r="Y525" s="77">
        <f t="shared" si="332"/>
        <v>2.573999447764062E-11</v>
      </c>
      <c r="Z525" s="77">
        <f t="shared" si="333"/>
        <v>2.5740300487922606E-11</v>
      </c>
      <c r="AA525" s="77">
        <f t="shared" si="334"/>
        <v>2.5740300508305907E-11</v>
      </c>
      <c r="AB525" s="77">
        <f t="shared" si="335"/>
        <v>2.5740300508307238E-11</v>
      </c>
      <c r="AD525" s="78"/>
      <c r="AE525" s="78"/>
      <c r="AF525" s="78"/>
      <c r="AL525" s="78"/>
      <c r="AM525" s="78"/>
      <c r="AN525" s="78"/>
      <c r="AT525" s="78"/>
      <c r="AU525" s="78"/>
      <c r="AV525" s="78"/>
      <c r="BB525" s="78"/>
      <c r="BC525" s="78"/>
      <c r="BD525" s="78"/>
      <c r="BJ525" s="78">
        <v>2.4E-10</v>
      </c>
      <c r="BK525" s="78">
        <v>3.8343268056399999</v>
      </c>
      <c r="BL525" s="78">
        <v>52381.991831585503</v>
      </c>
      <c r="BM525" s="77">
        <f t="shared" si="336"/>
        <v>-1.8098317401396404E-10</v>
      </c>
      <c r="BN525" s="77">
        <f t="shared" si="337"/>
        <v>-1.8090676490580149E-10</v>
      </c>
      <c r="BO525" s="77">
        <f t="shared" si="338"/>
        <v>-1.8090675981478239E-10</v>
      </c>
      <c r="BP525" s="77">
        <f t="shared" si="339"/>
        <v>-1.8090675981445069E-10</v>
      </c>
      <c r="BR525" s="78"/>
      <c r="BS525" s="78"/>
      <c r="BT525" s="78"/>
      <c r="BZ525" s="78"/>
      <c r="CA525" s="78"/>
      <c r="CB525" s="78"/>
      <c r="CH525" s="78"/>
      <c r="CI525" s="78"/>
      <c r="CJ525" s="78"/>
      <c r="CP525" s="78"/>
      <c r="CQ525" s="78"/>
      <c r="CR525" s="78"/>
      <c r="CX525" s="78"/>
      <c r="CY525" s="78"/>
      <c r="CZ525" s="78"/>
      <c r="DF525" s="78">
        <v>1.4000000000000001E-10</v>
      </c>
      <c r="DG525" s="78">
        <v>3.4751813948099999</v>
      </c>
      <c r="DH525" s="78">
        <v>27177.611932767799</v>
      </c>
      <c r="DI525" s="77">
        <f t="shared" si="340"/>
        <v>-1.2655870825194847E-10</v>
      </c>
      <c r="DJ525" s="77">
        <f t="shared" si="341"/>
        <v>-1.2657375472823341E-10</v>
      </c>
      <c r="DK525" s="77">
        <f t="shared" si="342"/>
        <v>-1.2657375573021068E-10</v>
      </c>
      <c r="DL525" s="77">
        <f t="shared" si="343"/>
        <v>-1.2657375573027698E-10</v>
      </c>
      <c r="DN525" s="78">
        <v>1.9999999999999999E-11</v>
      </c>
      <c r="DO525" s="78">
        <v>3.0506564958700002</v>
      </c>
      <c r="DP525" s="78">
        <v>102755.426124012</v>
      </c>
      <c r="DQ525" s="77">
        <f t="shared" si="344"/>
        <v>7.2913818338037497E-12</v>
      </c>
      <c r="DR525" s="77">
        <f t="shared" si="345"/>
        <v>7.2736738353990932E-12</v>
      </c>
      <c r="DS525" s="77">
        <f t="shared" si="346"/>
        <v>7.2736726556524975E-12</v>
      </c>
      <c r="DT525" s="77">
        <f t="shared" si="347"/>
        <v>7.2736726555762482E-12</v>
      </c>
      <c r="DV525" s="78"/>
      <c r="DW525" s="78"/>
      <c r="DX525" s="78"/>
      <c r="ED525" s="78"/>
      <c r="EE525" s="78"/>
      <c r="EF525" s="78"/>
      <c r="EL525" s="78"/>
      <c r="EM525" s="78"/>
      <c r="EN525" s="78"/>
      <c r="ET525" s="78"/>
      <c r="EU525" s="78"/>
      <c r="EV525" s="78"/>
    </row>
    <row r="526" spans="12:152" s="77" customFormat="1" ht="12.75">
      <c r="L526" s="78"/>
      <c r="N526" s="78">
        <v>8.7999999999999996E-10</v>
      </c>
      <c r="O526" s="78">
        <v>3.8824070330999998</v>
      </c>
      <c r="P526" s="78">
        <v>51852.300866490899</v>
      </c>
      <c r="Q526" s="77">
        <f t="shared" si="328"/>
        <v>5.6534532029654627E-10</v>
      </c>
      <c r="R526" s="77">
        <f t="shared" si="329"/>
        <v>5.6502174133627655E-10</v>
      </c>
      <c r="S526" s="77">
        <f t="shared" si="330"/>
        <v>5.6502171977835922E-10</v>
      </c>
      <c r="T526" s="77">
        <f t="shared" si="331"/>
        <v>5.6502171977694029E-10</v>
      </c>
      <c r="V526" s="78">
        <v>1.2E-10</v>
      </c>
      <c r="W526" s="78">
        <v>3.42470973506</v>
      </c>
      <c r="X526" s="78">
        <v>143005.667407853</v>
      </c>
      <c r="Y526" s="77">
        <f t="shared" si="332"/>
        <v>-7.0687762121279739E-11</v>
      </c>
      <c r="Z526" s="77">
        <f t="shared" si="333"/>
        <v>-7.0559404015565683E-11</v>
      </c>
      <c r="AA526" s="77">
        <f t="shared" si="334"/>
        <v>-7.055939546153268E-11</v>
      </c>
      <c r="AB526" s="77">
        <f t="shared" si="335"/>
        <v>-7.0559395460958862E-11</v>
      </c>
      <c r="AD526" s="78"/>
      <c r="AE526" s="78"/>
      <c r="AF526" s="78"/>
      <c r="AL526" s="78"/>
      <c r="AM526" s="78"/>
      <c r="AN526" s="78"/>
      <c r="AT526" s="78"/>
      <c r="AU526" s="78"/>
      <c r="AV526" s="78"/>
      <c r="BB526" s="78"/>
      <c r="BC526" s="78"/>
      <c r="BD526" s="78"/>
      <c r="BJ526" s="78">
        <v>2.7E-10</v>
      </c>
      <c r="BK526" s="78">
        <v>4.1481163485800003</v>
      </c>
      <c r="BL526" s="78">
        <v>176332.24614102699</v>
      </c>
      <c r="BM526" s="77">
        <f t="shared" si="336"/>
        <v>2.5318055937284801E-10</v>
      </c>
      <c r="BN526" s="77">
        <f t="shared" si="337"/>
        <v>2.5333325548872081E-10</v>
      </c>
      <c r="BO526" s="77">
        <f t="shared" si="338"/>
        <v>2.5333326563734458E-10</v>
      </c>
      <c r="BP526" s="77">
        <f t="shared" si="339"/>
        <v>2.5333326563801352E-10</v>
      </c>
      <c r="BR526" s="78"/>
      <c r="BS526" s="78"/>
      <c r="BT526" s="78"/>
      <c r="BZ526" s="78"/>
      <c r="CA526" s="78"/>
      <c r="CB526" s="78"/>
      <c r="CH526" s="78"/>
      <c r="CI526" s="78"/>
      <c r="CJ526" s="78"/>
      <c r="CP526" s="78"/>
      <c r="CQ526" s="78"/>
      <c r="CR526" s="78"/>
      <c r="CX526" s="78"/>
      <c r="CY526" s="78"/>
      <c r="CZ526" s="78"/>
      <c r="DF526" s="78">
        <v>1.2E-10</v>
      </c>
      <c r="DG526" s="78">
        <v>5.4622305632100003</v>
      </c>
      <c r="DH526" s="78">
        <v>107794.187511262</v>
      </c>
      <c r="DI526" s="77">
        <f t="shared" si="340"/>
        <v>-2.4352328698651814E-12</v>
      </c>
      <c r="DJ526" s="77">
        <f t="shared" si="341"/>
        <v>-2.5548806671417851E-12</v>
      </c>
      <c r="DK526" s="77">
        <f t="shared" si="342"/>
        <v>-2.5548886367785408E-12</v>
      </c>
      <c r="DL526" s="77">
        <f t="shared" si="343"/>
        <v>-2.5548886373104749E-12</v>
      </c>
      <c r="DN526" s="78">
        <v>1.9999999999999999E-11</v>
      </c>
      <c r="DO526" s="78">
        <v>1.1348605474</v>
      </c>
      <c r="DP526" s="78">
        <v>52492.1981528049</v>
      </c>
      <c r="DQ526" s="77">
        <f t="shared" si="344"/>
        <v>1.2658986263661659E-11</v>
      </c>
      <c r="DR526" s="77">
        <f t="shared" si="345"/>
        <v>1.2651465146553079E-11</v>
      </c>
      <c r="DS526" s="77">
        <f t="shared" si="346"/>
        <v>1.2651464645472553E-11</v>
      </c>
      <c r="DT526" s="77">
        <f t="shared" si="347"/>
        <v>1.2651464645439975E-11</v>
      </c>
      <c r="DV526" s="78"/>
      <c r="DW526" s="78"/>
      <c r="DX526" s="78"/>
      <c r="ED526" s="78"/>
      <c r="EE526" s="78"/>
      <c r="EF526" s="78"/>
      <c r="EL526" s="78"/>
      <c r="EM526" s="78"/>
      <c r="EN526" s="78"/>
      <c r="ET526" s="78"/>
      <c r="EU526" s="78"/>
      <c r="EV526" s="78"/>
    </row>
    <row r="527" spans="12:152" s="77" customFormat="1" ht="12.75">
      <c r="L527" s="78"/>
      <c r="N527" s="78">
        <v>8.4999999999999996E-10</v>
      </c>
      <c r="O527" s="78">
        <v>2.83285123847</v>
      </c>
      <c r="P527" s="78">
        <v>214364.55718174501</v>
      </c>
      <c r="Q527" s="77">
        <f t="shared" si="328"/>
        <v>-1.8893090009257704E-10</v>
      </c>
      <c r="R527" s="77">
        <f t="shared" si="329"/>
        <v>-1.8728694611163383E-10</v>
      </c>
      <c r="S527" s="77">
        <f t="shared" si="330"/>
        <v>-1.8728683658334634E-10</v>
      </c>
      <c r="T527" s="77">
        <f t="shared" si="331"/>
        <v>-1.8728683657618265E-10</v>
      </c>
      <c r="V527" s="78">
        <v>8.9999999999999999E-11</v>
      </c>
      <c r="W527" s="78">
        <v>5.2457165354699997</v>
      </c>
      <c r="X527" s="78">
        <v>34082.431583598402</v>
      </c>
      <c r="Y527" s="77">
        <f t="shared" si="332"/>
        <v>5.0694555214658893E-12</v>
      </c>
      <c r="Z527" s="77">
        <f t="shared" si="333"/>
        <v>5.0411214544447644E-12</v>
      </c>
      <c r="AA527" s="77">
        <f t="shared" si="334"/>
        <v>5.0411195670998754E-12</v>
      </c>
      <c r="AB527" s="77">
        <f t="shared" si="335"/>
        <v>5.0411195669747321E-12</v>
      </c>
      <c r="AD527" s="78"/>
      <c r="AE527" s="78"/>
      <c r="AF527" s="78"/>
      <c r="AL527" s="78"/>
      <c r="AM527" s="78"/>
      <c r="AN527" s="78"/>
      <c r="AT527" s="78"/>
      <c r="AU527" s="78"/>
      <c r="AV527" s="78"/>
      <c r="BB527" s="78"/>
      <c r="BC527" s="78"/>
      <c r="BD527" s="78"/>
      <c r="BJ527" s="78">
        <v>2.3000000000000001E-10</v>
      </c>
      <c r="BK527" s="78">
        <v>0.19227535404000001</v>
      </c>
      <c r="BL527" s="78">
        <v>647.01083331480004</v>
      </c>
      <c r="BM527" s="77">
        <f t="shared" si="336"/>
        <v>-2.2264755643844916E-10</v>
      </c>
      <c r="BN527" s="77">
        <f t="shared" si="337"/>
        <v>-2.2264721110826448E-10</v>
      </c>
      <c r="BO527" s="77">
        <f t="shared" si="338"/>
        <v>-2.2264721108526182E-10</v>
      </c>
      <c r="BP527" s="77">
        <f t="shared" si="339"/>
        <v>-2.2264721108526032E-10</v>
      </c>
      <c r="BR527" s="78"/>
      <c r="BS527" s="78"/>
      <c r="BT527" s="78"/>
      <c r="BZ527" s="78"/>
      <c r="CA527" s="78"/>
      <c r="CB527" s="78"/>
      <c r="CH527" s="78"/>
      <c r="CI527" s="78"/>
      <c r="CJ527" s="78"/>
      <c r="CP527" s="78"/>
      <c r="CQ527" s="78"/>
      <c r="CR527" s="78"/>
      <c r="CX527" s="78"/>
      <c r="CY527" s="78"/>
      <c r="CZ527" s="78"/>
      <c r="DF527" s="78">
        <v>1.2E-10</v>
      </c>
      <c r="DG527" s="78">
        <v>5.7655260836200002</v>
      </c>
      <c r="DH527" s="78">
        <v>50167.248743989301</v>
      </c>
      <c r="DI527" s="77">
        <f t="shared" si="340"/>
        <v>-7.1921326787897649E-11</v>
      </c>
      <c r="DJ527" s="77">
        <f t="shared" si="341"/>
        <v>-7.1965903156915482E-11</v>
      </c>
      <c r="DK527" s="77">
        <f t="shared" si="342"/>
        <v>-7.1965906125625251E-11</v>
      </c>
      <c r="DL527" s="77">
        <f t="shared" si="343"/>
        <v>-7.1965906125821758E-11</v>
      </c>
      <c r="DN527" s="78">
        <v>1.9999999999999999E-11</v>
      </c>
      <c r="DO527" s="78">
        <v>4.6464252928600001</v>
      </c>
      <c r="DP527" s="78">
        <v>60370.081616356903</v>
      </c>
      <c r="DQ527" s="77">
        <f t="shared" si="344"/>
        <v>-1.9549416265900548E-11</v>
      </c>
      <c r="DR527" s="77">
        <f t="shared" si="345"/>
        <v>-1.9547055445962785E-11</v>
      </c>
      <c r="DS527" s="77">
        <f t="shared" si="346"/>
        <v>-1.9547055288505711E-11</v>
      </c>
      <c r="DT527" s="77">
        <f t="shared" si="347"/>
        <v>-1.9547055288495365E-11</v>
      </c>
      <c r="DV527" s="78"/>
      <c r="DW527" s="78"/>
      <c r="DX527" s="78"/>
      <c r="ED527" s="78"/>
      <c r="EE527" s="78"/>
      <c r="EF527" s="78"/>
      <c r="EL527" s="78"/>
      <c r="EM527" s="78"/>
      <c r="EN527" s="78"/>
      <c r="ET527" s="78"/>
      <c r="EU527" s="78"/>
      <c r="EV527" s="78"/>
    </row>
    <row r="528" spans="12:152" s="77" customFormat="1" ht="12.75">
      <c r="L528" s="78"/>
      <c r="N528" s="78">
        <v>8.3000000000000003E-10</v>
      </c>
      <c r="O528" s="78">
        <v>5.4459930775299998</v>
      </c>
      <c r="P528" s="78">
        <v>78188.927826155195</v>
      </c>
      <c r="Q528" s="77">
        <f t="shared" si="328"/>
        <v>5.6525761562810605E-10</v>
      </c>
      <c r="R528" s="77">
        <f t="shared" si="329"/>
        <v>5.6481781863154706E-10</v>
      </c>
      <c r="S528" s="77">
        <f t="shared" si="330"/>
        <v>5.6481778932687247E-10</v>
      </c>
      <c r="T528" s="77">
        <f t="shared" si="331"/>
        <v>5.6481778932493656E-10</v>
      </c>
      <c r="V528" s="78">
        <v>1.2E-10</v>
      </c>
      <c r="W528" s="78">
        <v>1.9463293017200001</v>
      </c>
      <c r="X528" s="78">
        <v>1135.6768718932001</v>
      </c>
      <c r="Y528" s="77">
        <f t="shared" si="332"/>
        <v>-4.2483407048855006E-11</v>
      </c>
      <c r="Z528" s="77">
        <f t="shared" si="333"/>
        <v>-4.2482227870431933E-11</v>
      </c>
      <c r="AA528" s="77">
        <f t="shared" si="334"/>
        <v>-4.2482227791886849E-11</v>
      </c>
      <c r="AB528" s="77">
        <f t="shared" si="335"/>
        <v>-4.2482227791881667E-11</v>
      </c>
      <c r="AD528" s="78"/>
      <c r="AE528" s="78"/>
      <c r="AF528" s="78"/>
      <c r="AL528" s="78"/>
      <c r="AM528" s="78"/>
      <c r="AN528" s="78"/>
      <c r="AT528" s="78"/>
      <c r="AU528" s="78"/>
      <c r="AV528" s="78"/>
      <c r="BB528" s="78"/>
      <c r="BC528" s="78"/>
      <c r="BD528" s="78"/>
      <c r="BJ528" s="78">
        <v>2.5000000000000002E-10</v>
      </c>
      <c r="BK528" s="78">
        <v>3.8972254179999999E-2</v>
      </c>
      <c r="BL528" s="78">
        <v>129373.02023068001</v>
      </c>
      <c r="BM528" s="77">
        <f t="shared" si="336"/>
        <v>1.3590409102099993E-10</v>
      </c>
      <c r="BN528" s="77">
        <f t="shared" si="337"/>
        <v>1.3565283951323929E-10</v>
      </c>
      <c r="BO528" s="77">
        <f t="shared" si="338"/>
        <v>1.3565282277091667E-10</v>
      </c>
      <c r="BP528" s="77">
        <f t="shared" si="339"/>
        <v>1.3565282276981849E-10</v>
      </c>
      <c r="BR528" s="78"/>
      <c r="BS528" s="78"/>
      <c r="BT528" s="78"/>
      <c r="BZ528" s="78"/>
      <c r="CA528" s="78"/>
      <c r="CB528" s="78"/>
      <c r="CH528" s="78"/>
      <c r="CI528" s="78"/>
      <c r="CJ528" s="78"/>
      <c r="CP528" s="78"/>
      <c r="CQ528" s="78"/>
      <c r="CR528" s="78"/>
      <c r="CX528" s="78"/>
      <c r="CY528" s="78"/>
      <c r="CZ528" s="78"/>
      <c r="DF528" s="78">
        <v>1.5999999999999999E-10</v>
      </c>
      <c r="DG528" s="78">
        <v>2.1864899332199998</v>
      </c>
      <c r="DH528" s="78">
        <v>26308.315784013001</v>
      </c>
      <c r="DI528" s="77">
        <f t="shared" si="340"/>
        <v>1.0781769379783398E-10</v>
      </c>
      <c r="DJ528" s="77">
        <f t="shared" si="341"/>
        <v>1.0784646434590735E-10</v>
      </c>
      <c r="DK528" s="77">
        <f t="shared" si="342"/>
        <v>1.0784646626209884E-10</v>
      </c>
      <c r="DL528" s="77">
        <f t="shared" si="343"/>
        <v>1.0784646626222313E-10</v>
      </c>
      <c r="DN528" s="78">
        <v>1.9999999999999999E-11</v>
      </c>
      <c r="DO528" s="78">
        <v>3.6803543520500002</v>
      </c>
      <c r="DP528" s="78">
        <v>52309.915332733399</v>
      </c>
      <c r="DQ528" s="77">
        <f t="shared" si="344"/>
        <v>-1.7823588245172653E-11</v>
      </c>
      <c r="DR528" s="77">
        <f t="shared" si="345"/>
        <v>-1.7819195213618052E-11</v>
      </c>
      <c r="DS528" s="77">
        <f t="shared" si="346"/>
        <v>-1.7819194920859909E-11</v>
      </c>
      <c r="DT528" s="77">
        <f t="shared" si="347"/>
        <v>-1.7819194920840292E-11</v>
      </c>
      <c r="DV528" s="78"/>
      <c r="DW528" s="78"/>
      <c r="DX528" s="78"/>
      <c r="ED528" s="78"/>
      <c r="EE528" s="78"/>
      <c r="EF528" s="78"/>
      <c r="EL528" s="78"/>
      <c r="EM528" s="78"/>
      <c r="EN528" s="78"/>
      <c r="ET528" s="78"/>
      <c r="EU528" s="78"/>
      <c r="EV528" s="78"/>
    </row>
    <row r="529" spans="12:152" s="77" customFormat="1" ht="12.75">
      <c r="L529" s="78"/>
      <c r="N529" s="78">
        <v>8.3000000000000003E-10</v>
      </c>
      <c r="O529" s="78">
        <v>3.3549715741199999</v>
      </c>
      <c r="P529" s="78">
        <v>52325.369480282898</v>
      </c>
      <c r="Q529" s="77">
        <f t="shared" si="328"/>
        <v>-5.2760150790624852E-10</v>
      </c>
      <c r="R529" s="77">
        <f t="shared" si="329"/>
        <v>-5.2729126858832107E-10</v>
      </c>
      <c r="S529" s="77">
        <f t="shared" si="330"/>
        <v>-5.272912479192331E-10</v>
      </c>
      <c r="T529" s="77">
        <f t="shared" si="331"/>
        <v>-5.272912479178486E-10</v>
      </c>
      <c r="V529" s="78">
        <v>1E-10</v>
      </c>
      <c r="W529" s="78">
        <v>2.7565421239800001</v>
      </c>
      <c r="X529" s="78">
        <v>103.78218858060001</v>
      </c>
      <c r="Y529" s="77">
        <f t="shared" si="332"/>
        <v>-5.7312797868026312E-11</v>
      </c>
      <c r="Z529" s="77">
        <f t="shared" si="333"/>
        <v>-5.7312719185938433E-11</v>
      </c>
      <c r="AA529" s="77">
        <f t="shared" si="334"/>
        <v>-5.7312719180697449E-11</v>
      </c>
      <c r="AB529" s="77">
        <f t="shared" si="335"/>
        <v>-5.7312719180697094E-11</v>
      </c>
      <c r="AD529" s="78"/>
      <c r="AE529" s="78"/>
      <c r="AF529" s="78"/>
      <c r="AL529" s="78"/>
      <c r="AM529" s="78"/>
      <c r="AN529" s="78"/>
      <c r="AT529" s="78"/>
      <c r="AU529" s="78"/>
      <c r="AV529" s="78"/>
      <c r="BB529" s="78"/>
      <c r="BC529" s="78"/>
      <c r="BD529" s="78"/>
      <c r="BJ529" s="78">
        <v>2.3000000000000001E-10</v>
      </c>
      <c r="BK529" s="78">
        <v>5.7307263159100001</v>
      </c>
      <c r="BL529" s="78">
        <v>26729.316703313099</v>
      </c>
      <c r="BM529" s="77">
        <f t="shared" si="336"/>
        <v>-1.0427549957986655E-10</v>
      </c>
      <c r="BN529" s="77">
        <f t="shared" si="337"/>
        <v>-1.0422480057557275E-10</v>
      </c>
      <c r="BO529" s="77">
        <f t="shared" si="338"/>
        <v>-1.0422479719830538E-10</v>
      </c>
      <c r="BP529" s="77">
        <f t="shared" si="339"/>
        <v>-1.0422479719808395E-10</v>
      </c>
      <c r="BR529" s="78"/>
      <c r="BS529" s="78"/>
      <c r="BT529" s="78"/>
      <c r="BZ529" s="78"/>
      <c r="CA529" s="78"/>
      <c r="CB529" s="78"/>
      <c r="CH529" s="78"/>
      <c r="CI529" s="78"/>
      <c r="CJ529" s="78"/>
      <c r="CP529" s="78"/>
      <c r="CQ529" s="78"/>
      <c r="CR529" s="78"/>
      <c r="CX529" s="78"/>
      <c r="CY529" s="78"/>
      <c r="CZ529" s="78"/>
      <c r="DF529" s="78">
        <v>1.4000000000000001E-10</v>
      </c>
      <c r="DG529" s="78">
        <v>2.7214838668599999</v>
      </c>
      <c r="DH529" s="78">
        <v>27311.720982352799</v>
      </c>
      <c r="DI529" s="77">
        <f t="shared" si="340"/>
        <v>-6.8991962803586029E-11</v>
      </c>
      <c r="DJ529" s="77">
        <f t="shared" si="341"/>
        <v>-6.8961179110933556E-11</v>
      </c>
      <c r="DK529" s="77">
        <f t="shared" si="342"/>
        <v>-6.8961177060288582E-11</v>
      </c>
      <c r="DL529" s="77">
        <f t="shared" si="343"/>
        <v>-6.8961177060153532E-11</v>
      </c>
      <c r="DN529" s="78">
        <v>1.9999999999999999E-11</v>
      </c>
      <c r="DO529" s="78">
        <v>5.9391080019700002</v>
      </c>
      <c r="DP529" s="78">
        <v>78160.6166505039</v>
      </c>
      <c r="DQ529" s="77">
        <f t="shared" si="344"/>
        <v>1.9706477450669476E-11</v>
      </c>
      <c r="DR529" s="77">
        <f t="shared" si="345"/>
        <v>1.9704003637788252E-11</v>
      </c>
      <c r="DS529" s="77">
        <f t="shared" si="346"/>
        <v>1.9704003472664684E-11</v>
      </c>
      <c r="DT529" s="77">
        <f t="shared" si="347"/>
        <v>1.9704003472653575E-11</v>
      </c>
      <c r="DV529" s="78"/>
      <c r="DW529" s="78"/>
      <c r="DX529" s="78"/>
      <c r="ED529" s="78"/>
      <c r="EE529" s="78"/>
      <c r="EF529" s="78"/>
      <c r="EL529" s="78"/>
      <c r="EM529" s="78"/>
      <c r="EN529" s="78"/>
      <c r="ET529" s="78"/>
      <c r="EU529" s="78"/>
      <c r="EV529" s="78"/>
    </row>
    <row r="530" spans="12:152" s="77" customFormat="1" ht="12.75">
      <c r="L530" s="78"/>
      <c r="N530" s="78">
        <v>1.0399999999999999E-9</v>
      </c>
      <c r="O530" s="78">
        <v>4.9511651534599999</v>
      </c>
      <c r="P530" s="78">
        <v>182085.631025924</v>
      </c>
      <c r="Q530" s="77">
        <f t="shared" si="328"/>
        <v>8.1275196287759018E-10</v>
      </c>
      <c r="R530" s="77">
        <f t="shared" si="329"/>
        <v>8.1384390036358544E-10</v>
      </c>
      <c r="S530" s="77">
        <f t="shared" si="330"/>
        <v>8.1384397302055543E-10</v>
      </c>
      <c r="T530" s="77">
        <f t="shared" si="331"/>
        <v>8.1384397302534015E-10</v>
      </c>
      <c r="V530" s="78">
        <v>1E-10</v>
      </c>
      <c r="W530" s="78">
        <v>6.0608984608099998</v>
      </c>
      <c r="X530" s="78">
        <v>78270.337983622507</v>
      </c>
      <c r="Y530" s="77">
        <f t="shared" si="332"/>
        <v>7.9115407146540602E-11</v>
      </c>
      <c r="Z530" s="77">
        <f t="shared" si="333"/>
        <v>7.9071097117318081E-11</v>
      </c>
      <c r="AA530" s="77">
        <f t="shared" si="334"/>
        <v>7.9071094164449415E-11</v>
      </c>
      <c r="AB530" s="77">
        <f t="shared" si="335"/>
        <v>7.9071094164254537E-11</v>
      </c>
      <c r="AD530" s="78"/>
      <c r="AE530" s="78"/>
      <c r="AF530" s="78"/>
      <c r="AL530" s="78"/>
      <c r="AM530" s="78"/>
      <c r="AN530" s="78"/>
      <c r="AT530" s="78"/>
      <c r="AU530" s="78"/>
      <c r="AV530" s="78"/>
      <c r="BB530" s="78"/>
      <c r="BC530" s="78"/>
      <c r="BD530" s="78"/>
      <c r="BJ530" s="78">
        <v>2.5999999999999998E-10</v>
      </c>
      <c r="BK530" s="78">
        <v>2.78110886808</v>
      </c>
      <c r="BL530" s="78">
        <v>64901.259717923298</v>
      </c>
      <c r="BM530" s="77">
        <f t="shared" si="336"/>
        <v>1.2417045750186148E-10</v>
      </c>
      <c r="BN530" s="77">
        <f t="shared" si="337"/>
        <v>1.2430759725194426E-10</v>
      </c>
      <c r="BO530" s="77">
        <f t="shared" si="338"/>
        <v>1.2430760638531932E-10</v>
      </c>
      <c r="BP530" s="77">
        <f t="shared" si="339"/>
        <v>1.2430760638591645E-10</v>
      </c>
      <c r="BR530" s="78"/>
      <c r="BS530" s="78"/>
      <c r="BT530" s="78"/>
      <c r="BZ530" s="78"/>
      <c r="CA530" s="78"/>
      <c r="CB530" s="78"/>
      <c r="CH530" s="78"/>
      <c r="CI530" s="78"/>
      <c r="CJ530" s="78"/>
      <c r="CP530" s="78"/>
      <c r="CQ530" s="78"/>
      <c r="CR530" s="78"/>
      <c r="CX530" s="78"/>
      <c r="CY530" s="78"/>
      <c r="CZ530" s="78"/>
      <c r="DF530" s="78">
        <v>1.2999999999999999E-10</v>
      </c>
      <c r="DG530" s="78">
        <v>0.55524977231999995</v>
      </c>
      <c r="DH530" s="78">
        <v>75930.513031850496</v>
      </c>
      <c r="DI530" s="77">
        <f t="shared" si="340"/>
        <v>1.1240120393860361E-10</v>
      </c>
      <c r="DJ530" s="77">
        <f t="shared" si="341"/>
        <v>1.1244705871725612E-10</v>
      </c>
      <c r="DK530" s="77">
        <f t="shared" si="342"/>
        <v>1.1244706176979008E-10</v>
      </c>
      <c r="DL530" s="77">
        <f t="shared" si="343"/>
        <v>1.1244706176999033E-10</v>
      </c>
      <c r="DN530" s="78">
        <v>1.9999999999999999E-11</v>
      </c>
      <c r="DO530" s="78">
        <v>1.26706232</v>
      </c>
      <c r="DP530" s="78">
        <v>58857.031136547899</v>
      </c>
      <c r="DQ530" s="77">
        <f t="shared" si="344"/>
        <v>-1.6939030944538488E-12</v>
      </c>
      <c r="DR530" s="77">
        <f t="shared" si="345"/>
        <v>-1.6830514104375576E-12</v>
      </c>
      <c r="DS530" s="77">
        <f t="shared" si="346"/>
        <v>-1.6830506875920442E-12</v>
      </c>
      <c r="DT530" s="77">
        <f t="shared" si="347"/>
        <v>-1.683050687544465E-12</v>
      </c>
      <c r="DV530" s="78"/>
      <c r="DW530" s="78"/>
      <c r="DX530" s="78"/>
      <c r="ED530" s="78"/>
      <c r="EE530" s="78"/>
      <c r="EF530" s="78"/>
      <c r="EL530" s="78"/>
      <c r="EM530" s="78"/>
      <c r="EN530" s="78"/>
      <c r="ET530" s="78"/>
      <c r="EU530" s="78"/>
      <c r="EV530" s="78"/>
    </row>
    <row r="531" spans="12:152" s="77" customFormat="1" ht="12.75">
      <c r="L531" s="78"/>
      <c r="N531" s="78">
        <v>1.0999999999999999E-9</v>
      </c>
      <c r="O531" s="78">
        <v>6.0481495576300004</v>
      </c>
      <c r="P531" s="78">
        <v>49953.949648551301</v>
      </c>
      <c r="Q531" s="77">
        <f t="shared" si="328"/>
        <v>8.0620437710373311E-10</v>
      </c>
      <c r="R531" s="77">
        <f t="shared" si="329"/>
        <v>8.0585843187815565E-10</v>
      </c>
      <c r="S531" s="77">
        <f t="shared" si="330"/>
        <v>8.0585840882908024E-10</v>
      </c>
      <c r="T531" s="77">
        <f t="shared" si="331"/>
        <v>8.058584088275482E-10</v>
      </c>
      <c r="V531" s="78">
        <v>8.9999999999999999E-11</v>
      </c>
      <c r="W531" s="78">
        <v>1.4229592416200001</v>
      </c>
      <c r="X531" s="78">
        <v>12546.481939083</v>
      </c>
      <c r="Y531" s="77">
        <f t="shared" si="332"/>
        <v>5.0645624481465479E-11</v>
      </c>
      <c r="Z531" s="77">
        <f t="shared" si="333"/>
        <v>5.0654259961084149E-11</v>
      </c>
      <c r="AA531" s="77">
        <f t="shared" si="334"/>
        <v>5.0654260536270088E-11</v>
      </c>
      <c r="AB531" s="77">
        <f t="shared" si="335"/>
        <v>5.0654260536308144E-11</v>
      </c>
      <c r="AD531" s="78"/>
      <c r="AE531" s="78"/>
      <c r="AF531" s="78"/>
      <c r="AL531" s="78"/>
      <c r="AM531" s="78"/>
      <c r="AN531" s="78"/>
      <c r="AT531" s="78"/>
      <c r="AU531" s="78"/>
      <c r="AV531" s="78"/>
      <c r="BB531" s="78"/>
      <c r="BC531" s="78"/>
      <c r="BD531" s="78"/>
      <c r="BJ531" s="78">
        <v>2.8000000000000002E-10</v>
      </c>
      <c r="BK531" s="78">
        <v>6.1419156806900004</v>
      </c>
      <c r="BL531" s="78">
        <v>38813.356576349201</v>
      </c>
      <c r="BM531" s="77">
        <f t="shared" si="336"/>
        <v>-4.0641135593326531E-11</v>
      </c>
      <c r="BN531" s="77">
        <f t="shared" si="337"/>
        <v>-4.0740613391142755E-11</v>
      </c>
      <c r="BO531" s="77">
        <f t="shared" si="338"/>
        <v>-4.074062001717368E-11</v>
      </c>
      <c r="BP531" s="77">
        <f t="shared" si="339"/>
        <v>-4.074062001760671E-11</v>
      </c>
      <c r="BR531" s="78"/>
      <c r="BS531" s="78"/>
      <c r="BT531" s="78"/>
      <c r="BZ531" s="78"/>
      <c r="CA531" s="78"/>
      <c r="CB531" s="78"/>
      <c r="CH531" s="78"/>
      <c r="CI531" s="78"/>
      <c r="CJ531" s="78"/>
      <c r="CP531" s="78"/>
      <c r="CQ531" s="78"/>
      <c r="CR531" s="78"/>
      <c r="CX531" s="78"/>
      <c r="CY531" s="78"/>
      <c r="CZ531" s="78"/>
      <c r="DF531" s="78">
        <v>1.2E-10</v>
      </c>
      <c r="DG531" s="78">
        <v>2.6660160213199999</v>
      </c>
      <c r="DH531" s="78">
        <v>137210.226309116</v>
      </c>
      <c r="DI531" s="77">
        <f t="shared" si="340"/>
        <v>-6.6616358216118296E-11</v>
      </c>
      <c r="DJ531" s="77">
        <f t="shared" si="341"/>
        <v>-6.6489601409795373E-11</v>
      </c>
      <c r="DK531" s="77">
        <f t="shared" si="342"/>
        <v>-6.648959296297016E-11</v>
      </c>
      <c r="DL531" s="77">
        <f t="shared" si="343"/>
        <v>-6.6489592962413687E-11</v>
      </c>
      <c r="DN531" s="78">
        <v>1.9999999999999999E-11</v>
      </c>
      <c r="DO531" s="78">
        <v>5.0963737084899998</v>
      </c>
      <c r="DP531" s="78">
        <v>26823.7796551059</v>
      </c>
      <c r="DQ531" s="77">
        <f t="shared" si="344"/>
        <v>1.269314272239127E-11</v>
      </c>
      <c r="DR531" s="77">
        <f t="shared" si="345"/>
        <v>1.2696977952178625E-11</v>
      </c>
      <c r="DS531" s="77">
        <f t="shared" si="346"/>
        <v>1.2696978207616724E-11</v>
      </c>
      <c r="DT531" s="77">
        <f t="shared" si="347"/>
        <v>1.2696978207633416E-11</v>
      </c>
      <c r="DV531" s="78"/>
      <c r="DW531" s="78"/>
      <c r="DX531" s="78"/>
      <c r="ED531" s="78"/>
      <c r="EE531" s="78"/>
      <c r="EF531" s="78"/>
      <c r="EL531" s="78"/>
      <c r="EM531" s="78"/>
      <c r="EN531" s="78"/>
      <c r="ET531" s="78"/>
      <c r="EU531" s="78"/>
      <c r="EV531" s="78"/>
    </row>
    <row r="532" spans="12:152" s="77" customFormat="1" ht="12.75">
      <c r="L532" s="78"/>
      <c r="N532" s="78">
        <v>9.2999999999999999E-10</v>
      </c>
      <c r="O532" s="78">
        <v>1.0001402876600001</v>
      </c>
      <c r="P532" s="78">
        <v>9745.3205558566005</v>
      </c>
      <c r="Q532" s="77">
        <f t="shared" si="328"/>
        <v>-8.6585686793610141E-10</v>
      </c>
      <c r="R532" s="77">
        <f t="shared" si="329"/>
        <v>-8.6588746495762454E-10</v>
      </c>
      <c r="S532" s="77">
        <f t="shared" si="330"/>
        <v>-8.658874669954544E-10</v>
      </c>
      <c r="T532" s="77">
        <f t="shared" si="331"/>
        <v>-8.6588746699558943E-10</v>
      </c>
      <c r="V532" s="78">
        <v>8.9999999999999999E-11</v>
      </c>
      <c r="W532" s="78">
        <v>5.2388907902000001</v>
      </c>
      <c r="X532" s="78">
        <v>160.40736938481001</v>
      </c>
      <c r="Y532" s="77">
        <f t="shared" si="332"/>
        <v>-3.1947853707162617E-11</v>
      </c>
      <c r="Z532" s="77">
        <f t="shared" si="333"/>
        <v>-3.1947978572658831E-11</v>
      </c>
      <c r="AA532" s="77">
        <f t="shared" si="334"/>
        <v>-3.1947978580976086E-11</v>
      </c>
      <c r="AB532" s="77">
        <f t="shared" si="335"/>
        <v>-3.1947978580976681E-11</v>
      </c>
      <c r="AD532" s="78"/>
      <c r="AE532" s="78"/>
      <c r="AF532" s="78"/>
      <c r="AL532" s="78"/>
      <c r="AM532" s="78"/>
      <c r="AN532" s="78"/>
      <c r="AT532" s="78"/>
      <c r="AU532" s="78"/>
      <c r="AV532" s="78"/>
      <c r="BB532" s="78"/>
      <c r="BC532" s="78"/>
      <c r="BD532" s="78"/>
      <c r="BJ532" s="78">
        <v>2.5000000000000002E-10</v>
      </c>
      <c r="BK532" s="78">
        <v>5.6467790197600003</v>
      </c>
      <c r="BL532" s="78">
        <v>198489.93958638201</v>
      </c>
      <c r="BM532" s="77">
        <f t="shared" si="336"/>
        <v>-1.2529601340556071E-11</v>
      </c>
      <c r="BN532" s="77">
        <f t="shared" si="337"/>
        <v>-1.2988095868484199E-11</v>
      </c>
      <c r="BO532" s="77">
        <f t="shared" si="338"/>
        <v>-1.2988126407298477E-11</v>
      </c>
      <c r="BP532" s="77">
        <f t="shared" si="339"/>
        <v>-1.298812640928531E-11</v>
      </c>
      <c r="BR532" s="78"/>
      <c r="BS532" s="78"/>
      <c r="BT532" s="78"/>
      <c r="BZ532" s="78"/>
      <c r="CA532" s="78"/>
      <c r="CB532" s="78"/>
      <c r="CH532" s="78"/>
      <c r="CI532" s="78"/>
      <c r="CJ532" s="78"/>
      <c r="CP532" s="78"/>
      <c r="CQ532" s="78"/>
      <c r="CR532" s="78"/>
      <c r="CX532" s="78"/>
      <c r="CY532" s="78"/>
      <c r="CZ532" s="78"/>
      <c r="DF532" s="78">
        <v>1.0999999999999999E-10</v>
      </c>
      <c r="DG532" s="78">
        <v>0.61596543051999997</v>
      </c>
      <c r="DH532" s="78">
        <v>44295.717129809404</v>
      </c>
      <c r="DI532" s="77">
        <f t="shared" si="340"/>
        <v>1.0980628738990095E-10</v>
      </c>
      <c r="DJ532" s="77">
        <f t="shared" si="341"/>
        <v>1.0980895230067747E-10</v>
      </c>
      <c r="DK532" s="77">
        <f t="shared" si="342"/>
        <v>1.0980895247757255E-10</v>
      </c>
      <c r="DL532" s="77">
        <f t="shared" si="343"/>
        <v>1.0980895247758433E-10</v>
      </c>
      <c r="DN532" s="78">
        <v>1.9999999999999999E-11</v>
      </c>
      <c r="DO532" s="78">
        <v>3.8880819600800001</v>
      </c>
      <c r="DP532" s="78">
        <v>16703.062133498999</v>
      </c>
      <c r="DQ532" s="77">
        <f t="shared" si="344"/>
        <v>1.4515019931820071E-11</v>
      </c>
      <c r="DR532" s="77">
        <f t="shared" si="345"/>
        <v>1.4512893531072578E-11</v>
      </c>
      <c r="DS532" s="77">
        <f t="shared" si="346"/>
        <v>1.4512893389421576E-11</v>
      </c>
      <c r="DT532" s="77">
        <f t="shared" si="347"/>
        <v>1.4512893389412188E-11</v>
      </c>
      <c r="DV532" s="78"/>
      <c r="DW532" s="78"/>
      <c r="DX532" s="78"/>
      <c r="ED532" s="78"/>
      <c r="EE532" s="78"/>
      <c r="EF532" s="78"/>
      <c r="EL532" s="78"/>
      <c r="EM532" s="78"/>
      <c r="EN532" s="78"/>
      <c r="ET532" s="78"/>
      <c r="EU532" s="78"/>
      <c r="EV532" s="78"/>
    </row>
    <row r="533" spans="12:152" s="77" customFormat="1" ht="12.75">
      <c r="L533" s="78"/>
      <c r="N533" s="78">
        <v>8.0999999999999999E-10</v>
      </c>
      <c r="O533" s="78">
        <v>4.0382173596399999</v>
      </c>
      <c r="P533" s="78">
        <v>132658.272812057</v>
      </c>
      <c r="Q533" s="77">
        <f t="shared" si="328"/>
        <v>-7.1245541098055237E-10</v>
      </c>
      <c r="R533" s="77">
        <f t="shared" si="329"/>
        <v>-7.1292784063551628E-10</v>
      </c>
      <c r="S533" s="77">
        <f t="shared" si="330"/>
        <v>-7.1292787206821133E-10</v>
      </c>
      <c r="T533" s="77">
        <f t="shared" si="331"/>
        <v>-7.1292787207030947E-10</v>
      </c>
      <c r="V533" s="78">
        <v>1E-10</v>
      </c>
      <c r="W533" s="78">
        <v>1.7733971964799999</v>
      </c>
      <c r="X533" s="78">
        <v>25754.047200804798</v>
      </c>
      <c r="Y533" s="77">
        <f t="shared" si="332"/>
        <v>-9.3941657387582708E-11</v>
      </c>
      <c r="Z533" s="77">
        <f t="shared" si="333"/>
        <v>-9.3949822048655872E-11</v>
      </c>
      <c r="AA533" s="77">
        <f t="shared" si="334"/>
        <v>-9.3949822592325732E-11</v>
      </c>
      <c r="AB533" s="77">
        <f t="shared" si="335"/>
        <v>-9.3949822592361753E-11</v>
      </c>
      <c r="AD533" s="78"/>
      <c r="AE533" s="78"/>
      <c r="AF533" s="78"/>
      <c r="AL533" s="78"/>
      <c r="AM533" s="78"/>
      <c r="AN533" s="78"/>
      <c r="AT533" s="78"/>
      <c r="AU533" s="78"/>
      <c r="AV533" s="78"/>
      <c r="BB533" s="78"/>
      <c r="BC533" s="78"/>
      <c r="BD533" s="78"/>
      <c r="BJ533" s="78">
        <v>2.1999999999999999E-10</v>
      </c>
      <c r="BK533" s="78">
        <v>2.4748926331000001</v>
      </c>
      <c r="BL533" s="78">
        <v>24864.085300795501</v>
      </c>
      <c r="BM533" s="77">
        <f t="shared" si="336"/>
        <v>-2.103449917145748E-10</v>
      </c>
      <c r="BN533" s="77">
        <f t="shared" si="337"/>
        <v>-2.1033015826396485E-10</v>
      </c>
      <c r="BO533" s="77">
        <f t="shared" si="338"/>
        <v>-2.1033015727553965E-10</v>
      </c>
      <c r="BP533" s="77">
        <f t="shared" si="339"/>
        <v>-2.1033015727547365E-10</v>
      </c>
      <c r="BR533" s="78"/>
      <c r="BS533" s="78"/>
      <c r="BT533" s="78"/>
      <c r="BZ533" s="78"/>
      <c r="CA533" s="78"/>
      <c r="CB533" s="78"/>
      <c r="CH533" s="78"/>
      <c r="CI533" s="78"/>
      <c r="CJ533" s="78"/>
      <c r="CP533" s="78"/>
      <c r="CQ533" s="78"/>
      <c r="CR533" s="78"/>
      <c r="CX533" s="78"/>
      <c r="CY533" s="78"/>
      <c r="CZ533" s="78"/>
      <c r="DF533" s="78">
        <v>1.0999999999999999E-10</v>
      </c>
      <c r="DG533" s="78">
        <v>4.7609171545900004</v>
      </c>
      <c r="DH533" s="78">
        <v>155571.819107836</v>
      </c>
      <c r="DI533" s="77">
        <f t="shared" si="340"/>
        <v>-1.085312980597628E-10</v>
      </c>
      <c r="DJ533" s="77">
        <f t="shared" si="341"/>
        <v>-1.0850540008891058E-10</v>
      </c>
      <c r="DK533" s="77">
        <f t="shared" si="342"/>
        <v>-1.0850539835636184E-10</v>
      </c>
      <c r="DL533" s="77">
        <f t="shared" si="343"/>
        <v>-1.0850539835624884E-10</v>
      </c>
      <c r="DN533" s="78">
        <v>1.9999999999999999E-11</v>
      </c>
      <c r="DO533" s="78">
        <v>7.1574162299999997E-3</v>
      </c>
      <c r="DP533" s="78">
        <v>130866.113898746</v>
      </c>
      <c r="DQ533" s="77">
        <f t="shared" si="344"/>
        <v>-1.9860120488411075E-11</v>
      </c>
      <c r="DR533" s="77">
        <f t="shared" si="345"/>
        <v>-1.9862964809256489E-11</v>
      </c>
      <c r="DS533" s="77">
        <f t="shared" si="346"/>
        <v>-1.9862964997746617E-11</v>
      </c>
      <c r="DT533" s="77">
        <f t="shared" si="347"/>
        <v>-1.986296499775884E-11</v>
      </c>
      <c r="DV533" s="78"/>
      <c r="DW533" s="78"/>
      <c r="DX533" s="78"/>
      <c r="ED533" s="78"/>
      <c r="EE533" s="78"/>
      <c r="EF533" s="78"/>
      <c r="EL533" s="78"/>
      <c r="EM533" s="78"/>
      <c r="EN533" s="78"/>
      <c r="ET533" s="78"/>
      <c r="EU533" s="78"/>
      <c r="EV533" s="78"/>
    </row>
    <row r="534" spans="12:152" s="77" customFormat="1" ht="12.75">
      <c r="L534" s="78"/>
      <c r="N534" s="78">
        <v>8.3999999999999999E-10</v>
      </c>
      <c r="O534" s="78">
        <v>0.11234538521</v>
      </c>
      <c r="P534" s="78">
        <v>53228.074666336703</v>
      </c>
      <c r="Q534" s="77">
        <f t="shared" si="328"/>
        <v>8.0368702472614307E-10</v>
      </c>
      <c r="R534" s="77">
        <f t="shared" si="329"/>
        <v>8.0380723769858527E-10</v>
      </c>
      <c r="S534" s="77">
        <f t="shared" si="330"/>
        <v>8.0380724569947341E-10</v>
      </c>
      <c r="T534" s="77">
        <f t="shared" si="331"/>
        <v>8.0380724570000022E-10</v>
      </c>
      <c r="V534" s="78">
        <v>1.0999999999999999E-10</v>
      </c>
      <c r="W534" s="78">
        <v>3.4544432497600002</v>
      </c>
      <c r="X534" s="78">
        <v>27177.611932767799</v>
      </c>
      <c r="Y534" s="77">
        <f t="shared" si="332"/>
        <v>-1.003928628288836E-10</v>
      </c>
      <c r="Z534" s="77">
        <f t="shared" si="333"/>
        <v>-1.0040416401116788E-10</v>
      </c>
      <c r="AA534" s="77">
        <f t="shared" si="334"/>
        <v>-1.0040416476372673E-10</v>
      </c>
      <c r="AB534" s="77">
        <f t="shared" si="335"/>
        <v>-1.0040416476377653E-10</v>
      </c>
      <c r="AD534" s="78"/>
      <c r="AE534" s="78"/>
      <c r="AF534" s="78"/>
      <c r="AL534" s="78"/>
      <c r="AM534" s="78"/>
      <c r="AN534" s="78"/>
      <c r="AT534" s="78"/>
      <c r="AU534" s="78"/>
      <c r="AV534" s="78"/>
      <c r="BB534" s="78"/>
      <c r="BC534" s="78"/>
      <c r="BD534" s="78"/>
      <c r="BJ534" s="78">
        <v>2.3000000000000001E-10</v>
      </c>
      <c r="BK534" s="78">
        <v>4.2668224138999999</v>
      </c>
      <c r="BL534" s="78">
        <v>26222.0121911592</v>
      </c>
      <c r="BM534" s="77">
        <f t="shared" si="336"/>
        <v>-2.2292753489848824E-10</v>
      </c>
      <c r="BN534" s="77">
        <f t="shared" si="337"/>
        <v>-2.229412588845157E-10</v>
      </c>
      <c r="BO534" s="77">
        <f t="shared" si="338"/>
        <v>-2.2294125979823132E-10</v>
      </c>
      <c r="BP534" s="77">
        <f t="shared" si="339"/>
        <v>-2.2294125979829241E-10</v>
      </c>
      <c r="BR534" s="78"/>
      <c r="BS534" s="78"/>
      <c r="BT534" s="78"/>
      <c r="BZ534" s="78"/>
      <c r="CA534" s="78"/>
      <c r="CB534" s="78"/>
      <c r="CH534" s="78"/>
      <c r="CI534" s="78"/>
      <c r="CJ534" s="78"/>
      <c r="CP534" s="78"/>
      <c r="CQ534" s="78"/>
      <c r="CR534" s="78"/>
      <c r="CX534" s="78"/>
      <c r="CY534" s="78"/>
      <c r="CZ534" s="78"/>
      <c r="DF534" s="78">
        <v>1.4000000000000001E-10</v>
      </c>
      <c r="DG534" s="78">
        <v>5.9389640187100001</v>
      </c>
      <c r="DH534" s="78">
        <v>52290.245571833599</v>
      </c>
      <c r="DI534" s="77">
        <f t="shared" si="340"/>
        <v>4.483797795109146E-11</v>
      </c>
      <c r="DJ534" s="77">
        <f t="shared" si="341"/>
        <v>4.4773811850818643E-11</v>
      </c>
      <c r="DK534" s="77">
        <f t="shared" si="342"/>
        <v>4.4773807576374008E-11</v>
      </c>
      <c r="DL534" s="77">
        <f t="shared" si="343"/>
        <v>4.4773807576087486E-11</v>
      </c>
      <c r="DN534" s="78">
        <v>1.9999999999999999E-11</v>
      </c>
      <c r="DO534" s="78">
        <v>3.6333809533800001</v>
      </c>
      <c r="DP534" s="78">
        <v>51852.300866490899</v>
      </c>
      <c r="DQ534" s="77">
        <f t="shared" si="344"/>
        <v>8.6749753348091451E-12</v>
      </c>
      <c r="DR534" s="77">
        <f t="shared" si="345"/>
        <v>8.6663294131474655E-12</v>
      </c>
      <c r="DS534" s="77">
        <f t="shared" si="346"/>
        <v>8.6663288371764141E-12</v>
      </c>
      <c r="DT534" s="77">
        <f t="shared" si="347"/>
        <v>8.6663288371385043E-12</v>
      </c>
      <c r="DV534" s="78"/>
      <c r="DW534" s="78"/>
      <c r="DX534" s="78"/>
      <c r="ED534" s="78"/>
      <c r="EE534" s="78"/>
      <c r="EF534" s="78"/>
      <c r="EL534" s="78"/>
      <c r="EM534" s="78"/>
      <c r="EN534" s="78"/>
      <c r="ET534" s="78"/>
      <c r="EU534" s="78"/>
      <c r="EV534" s="78"/>
    </row>
    <row r="535" spans="12:152" s="77" customFormat="1" ht="12.75">
      <c r="L535" s="78"/>
      <c r="N535" s="78">
        <v>9.4000000000000006E-10</v>
      </c>
      <c r="O535" s="78">
        <v>5.5596283046400004</v>
      </c>
      <c r="P535" s="78">
        <v>51432.8162226157</v>
      </c>
      <c r="Q535" s="77">
        <f t="shared" si="328"/>
        <v>-9.3993643812552294E-10</v>
      </c>
      <c r="R535" s="77">
        <f t="shared" si="329"/>
        <v>-9.3993113016919623E-10</v>
      </c>
      <c r="S535" s="77">
        <f t="shared" si="330"/>
        <v>-9.3993112980854486E-10</v>
      </c>
      <c r="T535" s="77">
        <f t="shared" si="331"/>
        <v>-9.399311298085217E-10</v>
      </c>
      <c r="V535" s="78">
        <v>1E-10</v>
      </c>
      <c r="W535" s="78">
        <v>2.4080878170700002</v>
      </c>
      <c r="X535" s="78">
        <v>3462.2447058652001</v>
      </c>
      <c r="Y535" s="77">
        <f t="shared" si="332"/>
        <v>-4.7078375126202855E-11</v>
      </c>
      <c r="Z535" s="77">
        <f t="shared" si="333"/>
        <v>-4.7075549110959174E-11</v>
      </c>
      <c r="AA535" s="77">
        <f t="shared" si="334"/>
        <v>-4.7075548922716887E-11</v>
      </c>
      <c r="AB535" s="77">
        <f t="shared" si="335"/>
        <v>-4.707554892270435E-11</v>
      </c>
      <c r="AD535" s="78"/>
      <c r="AE535" s="78"/>
      <c r="AF535" s="78"/>
      <c r="AL535" s="78"/>
      <c r="AM535" s="78"/>
      <c r="AN535" s="78"/>
      <c r="AT535" s="78"/>
      <c r="AU535" s="78"/>
      <c r="AV535" s="78"/>
      <c r="BB535" s="78"/>
      <c r="BC535" s="78"/>
      <c r="BD535" s="78"/>
      <c r="BJ535" s="78">
        <v>2.4E-10</v>
      </c>
      <c r="BK535" s="78">
        <v>4.5296233524599998</v>
      </c>
      <c r="BL535" s="78">
        <v>123758.29085447099</v>
      </c>
      <c r="BM535" s="77">
        <f t="shared" si="336"/>
        <v>-2.3943957580704101E-10</v>
      </c>
      <c r="BN535" s="77">
        <f t="shared" si="337"/>
        <v>-2.3945818701461182E-10</v>
      </c>
      <c r="BO535" s="77">
        <f t="shared" si="338"/>
        <v>-2.3945818824384647E-10</v>
      </c>
      <c r="BP535" s="77">
        <f t="shared" si="339"/>
        <v>-2.3945818824392712E-10</v>
      </c>
      <c r="BR535" s="78"/>
      <c r="BS535" s="78"/>
      <c r="BT535" s="78"/>
      <c r="BZ535" s="78"/>
      <c r="CA535" s="78"/>
      <c r="CB535" s="78"/>
      <c r="CH535" s="78"/>
      <c r="CI535" s="78"/>
      <c r="CJ535" s="78"/>
      <c r="CP535" s="78"/>
      <c r="CQ535" s="78"/>
      <c r="CR535" s="78"/>
      <c r="CX535" s="78"/>
      <c r="CY535" s="78"/>
      <c r="CZ535" s="78"/>
      <c r="DF535" s="78">
        <v>1.0999999999999999E-10</v>
      </c>
      <c r="DG535" s="78">
        <v>0.92596625175000002</v>
      </c>
      <c r="DH535" s="78">
        <v>22625.658435709</v>
      </c>
      <c r="DI535" s="77">
        <f t="shared" si="340"/>
        <v>4.5929627524819449E-11</v>
      </c>
      <c r="DJ535" s="77">
        <f t="shared" si="341"/>
        <v>4.5950549144978706E-11</v>
      </c>
      <c r="DK535" s="77">
        <f t="shared" si="342"/>
        <v>4.5950550538497927E-11</v>
      </c>
      <c r="DL535" s="77">
        <f t="shared" si="343"/>
        <v>4.5950550538590242E-11</v>
      </c>
      <c r="DN535" s="78">
        <v>1.9999999999999999E-11</v>
      </c>
      <c r="DO535" s="78">
        <v>5.6792793319600001</v>
      </c>
      <c r="DP535" s="78">
        <v>103917.90082841901</v>
      </c>
      <c r="DQ535" s="77">
        <f t="shared" si="344"/>
        <v>5.9493763346099086E-12</v>
      </c>
      <c r="DR535" s="77">
        <f t="shared" si="345"/>
        <v>5.967731510130017E-12</v>
      </c>
      <c r="DS535" s="77">
        <f t="shared" si="346"/>
        <v>5.9677327325815615E-12</v>
      </c>
      <c r="DT535" s="77">
        <f t="shared" si="347"/>
        <v>5.9677327326618578E-12</v>
      </c>
      <c r="DV535" s="78"/>
      <c r="DW535" s="78"/>
      <c r="DX535" s="78"/>
      <c r="ED535" s="78"/>
      <c r="EE535" s="78"/>
      <c r="EF535" s="78"/>
      <c r="EL535" s="78"/>
      <c r="EM535" s="78"/>
      <c r="EN535" s="78"/>
      <c r="ET535" s="78"/>
      <c r="EU535" s="78"/>
      <c r="EV535" s="78"/>
    </row>
    <row r="536" spans="12:152" s="77" customFormat="1" ht="12.75">
      <c r="L536" s="78"/>
      <c r="N536" s="78">
        <v>8.0000000000000003E-10</v>
      </c>
      <c r="O536" s="78">
        <v>6.1359567309500003</v>
      </c>
      <c r="P536" s="78">
        <v>137210.226309116</v>
      </c>
      <c r="Q536" s="77">
        <f t="shared" si="328"/>
        <v>6.3496359401886912E-10</v>
      </c>
      <c r="R536" s="77">
        <f t="shared" si="329"/>
        <v>6.3434532393196708E-10</v>
      </c>
      <c r="S536" s="77">
        <f t="shared" si="330"/>
        <v>6.3434528271501951E-10</v>
      </c>
      <c r="T536" s="77">
        <f t="shared" si="331"/>
        <v>6.3434528271230419E-10</v>
      </c>
      <c r="V536" s="78">
        <v>1.2E-10</v>
      </c>
      <c r="W536" s="78">
        <v>0.21115577899999999</v>
      </c>
      <c r="X536" s="78">
        <v>103932.127922421</v>
      </c>
      <c r="Y536" s="77">
        <f t="shared" si="332"/>
        <v>-5.0475448557389722E-11</v>
      </c>
      <c r="Z536" s="77">
        <f t="shared" si="333"/>
        <v>-5.0370743273369297E-11</v>
      </c>
      <c r="AA536" s="77">
        <f t="shared" si="334"/>
        <v>-5.0370736297417592E-11</v>
      </c>
      <c r="AB536" s="77">
        <f t="shared" si="335"/>
        <v>-5.0370736296959444E-11</v>
      </c>
      <c r="AD536" s="78"/>
      <c r="AE536" s="78"/>
      <c r="AF536" s="78"/>
      <c r="AL536" s="78"/>
      <c r="AM536" s="78"/>
      <c r="AN536" s="78"/>
      <c r="AT536" s="78"/>
      <c r="AU536" s="78"/>
      <c r="AV536" s="78"/>
      <c r="BB536" s="78"/>
      <c r="BC536" s="78"/>
      <c r="BD536" s="78"/>
      <c r="BJ536" s="78">
        <v>2.3000000000000001E-10</v>
      </c>
      <c r="BK536" s="78">
        <v>2.8896290915699998</v>
      </c>
      <c r="BL536" s="78">
        <v>25953.794091989101</v>
      </c>
      <c r="BM536" s="77">
        <f t="shared" si="336"/>
        <v>-2.1537007665276456E-10</v>
      </c>
      <c r="BN536" s="77">
        <f t="shared" si="337"/>
        <v>-2.15389452704513E-10</v>
      </c>
      <c r="BO536" s="77">
        <f t="shared" si="338"/>
        <v>-2.1538945399473678E-10</v>
      </c>
      <c r="BP536" s="77">
        <f t="shared" si="339"/>
        <v>-2.1538945399482162E-10</v>
      </c>
      <c r="BR536" s="78"/>
      <c r="BS536" s="78"/>
      <c r="BT536" s="78"/>
      <c r="BZ536" s="78"/>
      <c r="CA536" s="78"/>
      <c r="CB536" s="78"/>
      <c r="CH536" s="78"/>
      <c r="CI536" s="78"/>
      <c r="CJ536" s="78"/>
      <c r="CP536" s="78"/>
      <c r="CQ536" s="78"/>
      <c r="CR536" s="78"/>
      <c r="CX536" s="78"/>
      <c r="CY536" s="78"/>
      <c r="CZ536" s="78"/>
      <c r="DF536" s="78">
        <v>1.2E-10</v>
      </c>
      <c r="DG536" s="78">
        <v>6.1927379554900002</v>
      </c>
      <c r="DH536" s="78">
        <v>51653.228865054502</v>
      </c>
      <c r="DI536" s="77">
        <f t="shared" si="340"/>
        <v>-9.8998680221615316E-11</v>
      </c>
      <c r="DJ536" s="77">
        <f t="shared" si="341"/>
        <v>-9.8966260074012846E-11</v>
      </c>
      <c r="DK536" s="77">
        <f t="shared" si="342"/>
        <v>-9.8966257913754098E-11</v>
      </c>
      <c r="DL536" s="77">
        <f t="shared" si="343"/>
        <v>-9.896625791361137E-11</v>
      </c>
      <c r="DN536" s="78">
        <v>1.9999999999999999E-11</v>
      </c>
      <c r="DO536" s="78">
        <v>1.3596420353800001</v>
      </c>
      <c r="DP536" s="78">
        <v>3328.1356562801898</v>
      </c>
      <c r="DQ536" s="77">
        <f t="shared" si="344"/>
        <v>-3.6850356424221315E-12</v>
      </c>
      <c r="DR536" s="77">
        <f t="shared" si="345"/>
        <v>-3.6844303651155872E-12</v>
      </c>
      <c r="DS536" s="77">
        <f t="shared" si="346"/>
        <v>-3.6844303247980165E-12</v>
      </c>
      <c r="DT536" s="77">
        <f t="shared" si="347"/>
        <v>-3.6844303247953621E-12</v>
      </c>
      <c r="DV536" s="78"/>
      <c r="DW536" s="78"/>
      <c r="DX536" s="78"/>
      <c r="ED536" s="78"/>
      <c r="EE536" s="78"/>
      <c r="EF536" s="78"/>
      <c r="EL536" s="78"/>
      <c r="EM536" s="78"/>
      <c r="EN536" s="78"/>
      <c r="ET536" s="78"/>
      <c r="EU536" s="78"/>
      <c r="EV536" s="78"/>
    </row>
    <row r="537" spans="12:152" s="77" customFormat="1" ht="12.75">
      <c r="L537" s="78"/>
      <c r="N537" s="78">
        <v>8.0000000000000003E-10</v>
      </c>
      <c r="O537" s="78">
        <v>2.7225661679900002</v>
      </c>
      <c r="P537" s="78">
        <v>25042.748305386602</v>
      </c>
      <c r="Q537" s="77">
        <f t="shared" si="328"/>
        <v>-4.0477222868549435E-10</v>
      </c>
      <c r="R537" s="77">
        <f t="shared" si="329"/>
        <v>-4.046123429466886E-10</v>
      </c>
      <c r="S537" s="77">
        <f t="shared" si="330"/>
        <v>-4.0461233229599137E-10</v>
      </c>
      <c r="T537" s="77">
        <f t="shared" si="331"/>
        <v>-4.0461233229528527E-10</v>
      </c>
      <c r="V537" s="78">
        <v>1E-10</v>
      </c>
      <c r="W537" s="78">
        <v>0.44397528833</v>
      </c>
      <c r="X537" s="78">
        <v>26729.316703313099</v>
      </c>
      <c r="Y537" s="77">
        <f t="shared" si="332"/>
        <v>-9.94615803996993E-11</v>
      </c>
      <c r="Z537" s="77">
        <f t="shared" si="333"/>
        <v>-9.945901464566937E-11</v>
      </c>
      <c r="AA537" s="77">
        <f t="shared" si="334"/>
        <v>-9.9459014474562201E-11</v>
      </c>
      <c r="AB537" s="77">
        <f t="shared" si="335"/>
        <v>-9.9459014474550969E-11</v>
      </c>
      <c r="AD537" s="78"/>
      <c r="AE537" s="78"/>
      <c r="AF537" s="78"/>
      <c r="AL537" s="78"/>
      <c r="AM537" s="78"/>
      <c r="AN537" s="78"/>
      <c r="AT537" s="78"/>
      <c r="AU537" s="78"/>
      <c r="AV537" s="78"/>
      <c r="BB537" s="78"/>
      <c r="BC537" s="78"/>
      <c r="BD537" s="78"/>
      <c r="BJ537" s="78">
        <v>2.8000000000000002E-10</v>
      </c>
      <c r="BK537" s="78">
        <v>4.6740867936099999</v>
      </c>
      <c r="BL537" s="78">
        <v>80382.473285100903</v>
      </c>
      <c r="BM537" s="77">
        <f t="shared" si="336"/>
        <v>1.0421236732465708E-10</v>
      </c>
      <c r="BN537" s="77">
        <f t="shared" si="337"/>
        <v>1.0401906906830592E-10</v>
      </c>
      <c r="BO537" s="77">
        <f t="shared" si="338"/>
        <v>1.0401905619081146E-10</v>
      </c>
      <c r="BP537" s="77">
        <f t="shared" si="339"/>
        <v>1.0401905618996917E-10</v>
      </c>
      <c r="BR537" s="78"/>
      <c r="BS537" s="78"/>
      <c r="BT537" s="78"/>
      <c r="BZ537" s="78"/>
      <c r="CA537" s="78"/>
      <c r="CB537" s="78"/>
      <c r="CH537" s="78"/>
      <c r="CI537" s="78"/>
      <c r="CJ537" s="78"/>
      <c r="CP537" s="78"/>
      <c r="CQ537" s="78"/>
      <c r="CR537" s="78"/>
      <c r="CX537" s="78"/>
      <c r="CY537" s="78"/>
      <c r="CZ537" s="78"/>
      <c r="DF537" s="78">
        <v>1.4000000000000001E-10</v>
      </c>
      <c r="DG537" s="78">
        <v>0.79969658546</v>
      </c>
      <c r="DH537" s="78">
        <v>25953.794091989101</v>
      </c>
      <c r="DI537" s="77">
        <f t="shared" si="340"/>
        <v>2.2379655123082093E-11</v>
      </c>
      <c r="DJ537" s="77">
        <f t="shared" si="341"/>
        <v>2.2412838568046576E-11</v>
      </c>
      <c r="DK537" s="77">
        <f t="shared" si="342"/>
        <v>2.2412840778350378E-11</v>
      </c>
      <c r="DL537" s="77">
        <f t="shared" si="343"/>
        <v>2.2412840778495703E-11</v>
      </c>
      <c r="DN537" s="78">
        <v>1.9999999999999999E-11</v>
      </c>
      <c r="DO537" s="78">
        <v>6.1353166558999996</v>
      </c>
      <c r="DP537" s="78">
        <v>129373.02023068001</v>
      </c>
      <c r="DQ537" s="77">
        <f t="shared" si="344"/>
        <v>7.5648838068584171E-12</v>
      </c>
      <c r="DR537" s="77">
        <f t="shared" si="345"/>
        <v>7.5427184443767465E-12</v>
      </c>
      <c r="DS537" s="77">
        <f t="shared" si="346"/>
        <v>7.5427169675832041E-12</v>
      </c>
      <c r="DT537" s="77">
        <f t="shared" si="347"/>
        <v>7.5427169674863351E-12</v>
      </c>
      <c r="DV537" s="78"/>
      <c r="DW537" s="78"/>
      <c r="DX537" s="78"/>
      <c r="ED537" s="78"/>
      <c r="EE537" s="78"/>
      <c r="EF537" s="78"/>
      <c r="EL537" s="78"/>
      <c r="EM537" s="78"/>
      <c r="EN537" s="78"/>
      <c r="ET537" s="78"/>
      <c r="EU537" s="78"/>
      <c r="EV537" s="78"/>
    </row>
    <row r="538" spans="12:152" s="77" customFormat="1" ht="12.75">
      <c r="L538" s="78"/>
      <c r="N538" s="78">
        <v>8.0000000000000003E-10</v>
      </c>
      <c r="O538" s="78">
        <v>4.2913724856000002</v>
      </c>
      <c r="P538" s="78">
        <v>77101.234720314693</v>
      </c>
      <c r="Q538" s="77">
        <f t="shared" si="328"/>
        <v>-4.8912677836677931E-10</v>
      </c>
      <c r="R538" s="77">
        <f t="shared" si="329"/>
        <v>-4.8957822155478854E-10</v>
      </c>
      <c r="S538" s="77">
        <f t="shared" si="330"/>
        <v>-4.8957825161707269E-10</v>
      </c>
      <c r="T538" s="77">
        <f t="shared" si="331"/>
        <v>-4.8957825161905079E-10</v>
      </c>
      <c r="V538" s="78">
        <v>8.9999999999999999E-11</v>
      </c>
      <c r="W538" s="78">
        <v>4.3935595597099999</v>
      </c>
      <c r="X538" s="78">
        <v>224.34479570190001</v>
      </c>
      <c r="Y538" s="77">
        <f t="shared" si="332"/>
        <v>-8.9997068806363449E-11</v>
      </c>
      <c r="Z538" s="77">
        <f t="shared" si="333"/>
        <v>-8.9997070313793448E-11</v>
      </c>
      <c r="AA538" s="77">
        <f t="shared" si="334"/>
        <v>-8.9997070313893847E-11</v>
      </c>
      <c r="AB538" s="77">
        <f t="shared" si="335"/>
        <v>-8.999707031389386E-11</v>
      </c>
      <c r="AD538" s="78"/>
      <c r="AE538" s="78"/>
      <c r="AF538" s="78"/>
      <c r="AL538" s="78"/>
      <c r="AM538" s="78"/>
      <c r="AN538" s="78"/>
      <c r="AT538" s="78"/>
      <c r="AU538" s="78"/>
      <c r="AV538" s="78"/>
      <c r="BB538" s="78"/>
      <c r="BC538" s="78"/>
      <c r="BD538" s="78"/>
      <c r="BJ538" s="78">
        <v>2.1E-10</v>
      </c>
      <c r="BK538" s="78">
        <v>2.1992585786399999</v>
      </c>
      <c r="BL538" s="78">
        <v>23866.046506977102</v>
      </c>
      <c r="BM538" s="77">
        <f t="shared" si="336"/>
        <v>-5.1612277678932527E-11</v>
      </c>
      <c r="BN538" s="77">
        <f t="shared" si="337"/>
        <v>-5.1567330288178997E-11</v>
      </c>
      <c r="BO538" s="77">
        <f t="shared" si="338"/>
        <v>-5.1567327294154374E-11</v>
      </c>
      <c r="BP538" s="77">
        <f t="shared" si="339"/>
        <v>-5.1567327293957653E-11</v>
      </c>
      <c r="BR538" s="78"/>
      <c r="BS538" s="78"/>
      <c r="BT538" s="78"/>
      <c r="BZ538" s="78"/>
      <c r="CA538" s="78"/>
      <c r="CB538" s="78"/>
      <c r="CH538" s="78"/>
      <c r="CI538" s="78"/>
      <c r="CJ538" s="78"/>
      <c r="CP538" s="78"/>
      <c r="CQ538" s="78"/>
      <c r="CR538" s="78"/>
      <c r="CX538" s="78"/>
      <c r="CY538" s="78"/>
      <c r="CZ538" s="78"/>
      <c r="DF538" s="78">
        <v>1.0999999999999999E-10</v>
      </c>
      <c r="DG538" s="78">
        <v>2.8209311135599999</v>
      </c>
      <c r="DH538" s="78">
        <v>77101.234720314693</v>
      </c>
      <c r="DI538" s="77">
        <f t="shared" si="340"/>
        <v>-9.334475902343723E-11</v>
      </c>
      <c r="DJ538" s="77">
        <f t="shared" si="341"/>
        <v>-9.3303223120358084E-11</v>
      </c>
      <c r="DK538" s="77">
        <f t="shared" si="342"/>
        <v>-9.3303220352074876E-11</v>
      </c>
      <c r="DL538" s="77">
        <f t="shared" si="343"/>
        <v>-9.3303220351892728E-11</v>
      </c>
      <c r="DN538" s="78">
        <v>1.9999999999999999E-11</v>
      </c>
      <c r="DO538" s="78">
        <v>3.7414025513900002</v>
      </c>
      <c r="DP538" s="78">
        <v>52381.991831585503</v>
      </c>
      <c r="DQ538" s="77">
        <f t="shared" si="344"/>
        <v>-1.3798032958046573E-11</v>
      </c>
      <c r="DR538" s="77">
        <f t="shared" si="345"/>
        <v>-1.3791014935755541E-11</v>
      </c>
      <c r="DS538" s="77">
        <f t="shared" si="346"/>
        <v>-1.3791014468177813E-11</v>
      </c>
      <c r="DT538" s="77">
        <f t="shared" si="347"/>
        <v>-1.3791014468147348E-11</v>
      </c>
      <c r="DV538" s="78"/>
      <c r="DW538" s="78"/>
      <c r="DX538" s="78"/>
      <c r="ED538" s="78"/>
      <c r="EE538" s="78"/>
      <c r="EF538" s="78"/>
      <c r="EL538" s="78"/>
      <c r="EM538" s="78"/>
      <c r="EN538" s="78"/>
      <c r="ET538" s="78"/>
      <c r="EU538" s="78"/>
      <c r="EV538" s="78"/>
    </row>
    <row r="539" spans="12:152" s="77" customFormat="1" ht="12.75">
      <c r="L539" s="78"/>
      <c r="N539" s="78">
        <v>8.4999999999999996E-10</v>
      </c>
      <c r="O539" s="78">
        <v>0.97100574775000004</v>
      </c>
      <c r="P539" s="78">
        <v>25788.776747305001</v>
      </c>
      <c r="Q539" s="77">
        <f t="shared" si="328"/>
        <v>-6.7919397469429011E-10</v>
      </c>
      <c r="R539" s="77">
        <f t="shared" si="329"/>
        <v>-6.7907201832136859E-10</v>
      </c>
      <c r="S539" s="77">
        <f t="shared" si="330"/>
        <v>-6.7907201019657593E-10</v>
      </c>
      <c r="T539" s="77">
        <f t="shared" si="331"/>
        <v>-6.7907201019603826E-10</v>
      </c>
      <c r="V539" s="78">
        <v>8.9999999999999999E-11</v>
      </c>
      <c r="W539" s="78">
        <v>5.7631980325900001</v>
      </c>
      <c r="X539" s="78">
        <v>86457.984757931103</v>
      </c>
      <c r="Y539" s="77">
        <f t="shared" si="332"/>
        <v>-6.4544164390635958E-11</v>
      </c>
      <c r="Z539" s="77">
        <f t="shared" si="333"/>
        <v>-6.4594314086423833E-11</v>
      </c>
      <c r="AA539" s="77">
        <f t="shared" si="334"/>
        <v>-6.4594317425512626E-11</v>
      </c>
      <c r="AB539" s="77">
        <f t="shared" si="335"/>
        <v>-6.4594317425733496E-11</v>
      </c>
      <c r="AD539" s="78"/>
      <c r="AE539" s="78"/>
      <c r="AF539" s="78"/>
      <c r="AL539" s="78"/>
      <c r="AM539" s="78"/>
      <c r="AN539" s="78"/>
      <c r="AT539" s="78"/>
      <c r="AU539" s="78"/>
      <c r="AV539" s="78"/>
      <c r="BB539" s="78"/>
      <c r="BC539" s="78"/>
      <c r="BD539" s="78"/>
      <c r="BJ539" s="78">
        <v>2.5000000000000002E-10</v>
      </c>
      <c r="BK539" s="78">
        <v>0.81737451667000005</v>
      </c>
      <c r="BL539" s="78">
        <v>94329.775286197299</v>
      </c>
      <c r="BM539" s="77">
        <f t="shared" si="336"/>
        <v>1.9176193754442318E-10</v>
      </c>
      <c r="BN539" s="77">
        <f t="shared" si="337"/>
        <v>1.9162188374752954E-10</v>
      </c>
      <c r="BO539" s="77">
        <f t="shared" si="338"/>
        <v>1.916218744136948E-10</v>
      </c>
      <c r="BP539" s="77">
        <f t="shared" si="339"/>
        <v>1.9162187441307416E-10</v>
      </c>
      <c r="BR539" s="78"/>
      <c r="BS539" s="78"/>
      <c r="BT539" s="78"/>
      <c r="BZ539" s="78"/>
      <c r="CA539" s="78"/>
      <c r="CB539" s="78"/>
      <c r="CH539" s="78"/>
      <c r="CI539" s="78"/>
      <c r="CJ539" s="78"/>
      <c r="CP539" s="78"/>
      <c r="CQ539" s="78"/>
      <c r="CR539" s="78"/>
      <c r="CX539" s="78"/>
      <c r="CY539" s="78"/>
      <c r="CZ539" s="78"/>
      <c r="DF539" s="78">
        <v>1.0999999999999999E-10</v>
      </c>
      <c r="DG539" s="78">
        <v>1.26994666311</v>
      </c>
      <c r="DH539" s="78">
        <v>26312.247937276101</v>
      </c>
      <c r="DI539" s="77">
        <f t="shared" si="340"/>
        <v>1.0937125155768013E-10</v>
      </c>
      <c r="DJ539" s="77">
        <f t="shared" si="341"/>
        <v>1.0936838935558072E-10</v>
      </c>
      <c r="DK539" s="77">
        <f t="shared" si="342"/>
        <v>1.0936838916471384E-10</v>
      </c>
      <c r="DL539" s="77">
        <f t="shared" si="343"/>
        <v>1.0936838916470147E-10</v>
      </c>
      <c r="DN539" s="78">
        <v>1.9999999999999999E-11</v>
      </c>
      <c r="DO539" s="78">
        <v>0.37783717378999998</v>
      </c>
      <c r="DP539" s="78">
        <v>53771.992725432901</v>
      </c>
      <c r="DQ539" s="77">
        <f t="shared" si="344"/>
        <v>-1.5470642363066698E-11</v>
      </c>
      <c r="DR539" s="77">
        <f t="shared" si="345"/>
        <v>-1.5476946114887615E-11</v>
      </c>
      <c r="DS539" s="77">
        <f t="shared" si="346"/>
        <v>-1.5476946534652107E-11</v>
      </c>
      <c r="DT539" s="77">
        <f t="shared" si="347"/>
        <v>-1.5476946534679469E-11</v>
      </c>
      <c r="DV539" s="78"/>
      <c r="DW539" s="78"/>
      <c r="DX539" s="78"/>
      <c r="ED539" s="78"/>
      <c r="EE539" s="78"/>
      <c r="EF539" s="78"/>
      <c r="EL539" s="78"/>
      <c r="EM539" s="78"/>
      <c r="EN539" s="78"/>
      <c r="ET539" s="78"/>
      <c r="EU539" s="78"/>
      <c r="EV539" s="78"/>
    </row>
    <row r="540" spans="12:152" s="77" customFormat="1" ht="12.75">
      <c r="L540" s="78"/>
      <c r="N540" s="78">
        <v>8.1999999999999996E-10</v>
      </c>
      <c r="O540" s="78">
        <v>1.89501710792</v>
      </c>
      <c r="P540" s="78">
        <v>128320.75184749201</v>
      </c>
      <c r="Q540" s="77">
        <f t="shared" si="328"/>
        <v>7.516522611660056E-10</v>
      </c>
      <c r="R540" s="77">
        <f t="shared" si="329"/>
        <v>7.5204082959200888E-10</v>
      </c>
      <c r="S540" s="77">
        <f t="shared" si="330"/>
        <v>7.5204085543918959E-10</v>
      </c>
      <c r="T540" s="77">
        <f t="shared" si="331"/>
        <v>7.5204085544089895E-10</v>
      </c>
      <c r="V540" s="78">
        <v>8.9999999999999999E-11</v>
      </c>
      <c r="W540" s="78">
        <v>3.21350384534</v>
      </c>
      <c r="X540" s="78">
        <v>123668.805106625</v>
      </c>
      <c r="Y540" s="77">
        <f t="shared" si="332"/>
        <v>-6.5753323622000224E-11</v>
      </c>
      <c r="Z540" s="77">
        <f t="shared" si="333"/>
        <v>-6.5682969001720834E-11</v>
      </c>
      <c r="AA540" s="77">
        <f t="shared" si="334"/>
        <v>-6.5682964312542871E-11</v>
      </c>
      <c r="AB540" s="77">
        <f t="shared" si="335"/>
        <v>-6.5682964312228103E-11</v>
      </c>
      <c r="AD540" s="78"/>
      <c r="AE540" s="78"/>
      <c r="AF540" s="78"/>
      <c r="AL540" s="78"/>
      <c r="AM540" s="78"/>
      <c r="AN540" s="78"/>
      <c r="AT540" s="78"/>
      <c r="AU540" s="78"/>
      <c r="AV540" s="78"/>
      <c r="BB540" s="78"/>
      <c r="BC540" s="78"/>
      <c r="BD540" s="78"/>
      <c r="BJ540" s="78">
        <v>2.1E-10</v>
      </c>
      <c r="BK540" s="78">
        <v>5.5686300552799999</v>
      </c>
      <c r="BL540" s="78">
        <v>52712.610795243701</v>
      </c>
      <c r="BM540" s="77">
        <f t="shared" si="336"/>
        <v>-1.4397785408947139E-10</v>
      </c>
      <c r="BN540" s="77">
        <f t="shared" si="337"/>
        <v>-1.4390328323306161E-10</v>
      </c>
      <c r="BO540" s="77">
        <f t="shared" si="338"/>
        <v>-1.4390327826476638E-10</v>
      </c>
      <c r="BP540" s="77">
        <f t="shared" si="339"/>
        <v>-1.4390327826444471E-10</v>
      </c>
      <c r="BR540" s="78"/>
      <c r="BS540" s="78"/>
      <c r="BT540" s="78"/>
      <c r="BZ540" s="78"/>
      <c r="CA540" s="78"/>
      <c r="CB540" s="78"/>
      <c r="CH540" s="78"/>
      <c r="CI540" s="78"/>
      <c r="CJ540" s="78"/>
      <c r="CP540" s="78"/>
      <c r="CQ540" s="78"/>
      <c r="CR540" s="78"/>
      <c r="CX540" s="78"/>
      <c r="CY540" s="78"/>
      <c r="CZ540" s="78"/>
      <c r="DF540" s="78">
        <v>1.2999999999999999E-10</v>
      </c>
      <c r="DG540" s="78">
        <v>2.8892369643700002</v>
      </c>
      <c r="DH540" s="78">
        <v>112545.887899505</v>
      </c>
      <c r="DI540" s="77">
        <f t="shared" si="340"/>
        <v>8.0228362300382964E-11</v>
      </c>
      <c r="DJ540" s="77">
        <f t="shared" si="341"/>
        <v>8.0334828274515878E-11</v>
      </c>
      <c r="DK540" s="77">
        <f t="shared" si="342"/>
        <v>8.0334835363294456E-11</v>
      </c>
      <c r="DL540" s="77">
        <f t="shared" si="343"/>
        <v>8.0334835363770848E-11</v>
      </c>
      <c r="DN540" s="78">
        <v>1.9999999999999999E-11</v>
      </c>
      <c r="DO540" s="78">
        <v>0.70779949763000005</v>
      </c>
      <c r="DP540" s="78">
        <v>26667.590728572999</v>
      </c>
      <c r="DQ540" s="77">
        <f t="shared" si="344"/>
        <v>-1.7530023994375344E-11</v>
      </c>
      <c r="DR540" s="77">
        <f t="shared" si="345"/>
        <v>-1.7532398887339447E-11</v>
      </c>
      <c r="DS540" s="77">
        <f t="shared" si="346"/>
        <v>-1.7532399045495087E-11</v>
      </c>
      <c r="DT540" s="77">
        <f t="shared" si="347"/>
        <v>-1.7532399045505753E-11</v>
      </c>
      <c r="DV540" s="78"/>
      <c r="DW540" s="78"/>
      <c r="DX540" s="78"/>
      <c r="ED540" s="78"/>
      <c r="EE540" s="78"/>
      <c r="EF540" s="78"/>
      <c r="EL540" s="78"/>
      <c r="EM540" s="78"/>
      <c r="EN540" s="78"/>
      <c r="ET540" s="78"/>
      <c r="EU540" s="78"/>
      <c r="EV540" s="78"/>
    </row>
    <row r="541" spans="12:152" s="77" customFormat="1" ht="12.75">
      <c r="L541" s="78"/>
      <c r="N541" s="78">
        <v>7.7000000000000003E-10</v>
      </c>
      <c r="O541" s="78">
        <v>1.1618557939800001</v>
      </c>
      <c r="P541" s="78">
        <v>204151.27163553401</v>
      </c>
      <c r="Q541" s="77">
        <f t="shared" si="328"/>
        <v>7.5409813977586476E-10</v>
      </c>
      <c r="R541" s="77">
        <f t="shared" si="329"/>
        <v>7.5439083326819163E-10</v>
      </c>
      <c r="S541" s="77">
        <f t="shared" si="330"/>
        <v>7.5439085267483904E-10</v>
      </c>
      <c r="T541" s="77">
        <f t="shared" si="331"/>
        <v>7.5439085267610173E-10</v>
      </c>
      <c r="V541" s="78">
        <v>8.9999999999999999E-11</v>
      </c>
      <c r="W541" s="78">
        <v>5.5013461286699998</v>
      </c>
      <c r="X541" s="78">
        <v>25352.026628042298</v>
      </c>
      <c r="Y541" s="77">
        <f t="shared" si="332"/>
        <v>-8.9974793124246995E-11</v>
      </c>
      <c r="Z541" s="77">
        <f t="shared" si="333"/>
        <v>-8.9975290223601813E-11</v>
      </c>
      <c r="AA541" s="77">
        <f t="shared" si="334"/>
        <v>-8.9975290256548688E-11</v>
      </c>
      <c r="AB541" s="77">
        <f t="shared" si="335"/>
        <v>-8.9975290256550847E-11</v>
      </c>
      <c r="AD541" s="78"/>
      <c r="AE541" s="78"/>
      <c r="AF541" s="78"/>
      <c r="AL541" s="78"/>
      <c r="AM541" s="78"/>
      <c r="AN541" s="78"/>
      <c r="AT541" s="78"/>
      <c r="AU541" s="78"/>
      <c r="AV541" s="78"/>
      <c r="BB541" s="78"/>
      <c r="BC541" s="78"/>
      <c r="BD541" s="78"/>
      <c r="BJ541" s="78">
        <v>2.1E-10</v>
      </c>
      <c r="BK541" s="78">
        <v>0.94657470314000003</v>
      </c>
      <c r="BL541" s="78">
        <v>27684.0895838588</v>
      </c>
      <c r="BM541" s="77">
        <f t="shared" si="336"/>
        <v>-3.814090455564641E-11</v>
      </c>
      <c r="BN541" s="77">
        <f t="shared" si="337"/>
        <v>-3.819379502758761E-11</v>
      </c>
      <c r="BO541" s="77">
        <f t="shared" si="338"/>
        <v>-3.8193798550533134E-11</v>
      </c>
      <c r="BP541" s="77">
        <f t="shared" si="339"/>
        <v>-3.8193798550767898E-11</v>
      </c>
      <c r="BR541" s="78"/>
      <c r="BS541" s="78"/>
      <c r="BT541" s="78"/>
      <c r="BZ541" s="78"/>
      <c r="CA541" s="78"/>
      <c r="CB541" s="78"/>
      <c r="CH541" s="78"/>
      <c r="CI541" s="78"/>
      <c r="CJ541" s="78"/>
      <c r="CP541" s="78"/>
      <c r="CQ541" s="78"/>
      <c r="CR541" s="78"/>
      <c r="CX541" s="78"/>
      <c r="CY541" s="78"/>
      <c r="CZ541" s="78"/>
      <c r="DF541" s="78">
        <v>1.0999999999999999E-10</v>
      </c>
      <c r="DG541" s="78">
        <v>6.0552875759499996</v>
      </c>
      <c r="DH541" s="78">
        <v>27044.1922975448</v>
      </c>
      <c r="DI541" s="77">
        <f t="shared" si="340"/>
        <v>8.9523342467146472E-11</v>
      </c>
      <c r="DJ541" s="77">
        <f t="shared" si="341"/>
        <v>8.953933238857494E-11</v>
      </c>
      <c r="DK541" s="77">
        <f t="shared" si="342"/>
        <v>8.9539333453474582E-11</v>
      </c>
      <c r="DL541" s="77">
        <f t="shared" si="343"/>
        <v>8.9539333453545409E-11</v>
      </c>
      <c r="DN541" s="78">
        <v>1.9999999999999999E-11</v>
      </c>
      <c r="DO541" s="78">
        <v>2.0537268642800002</v>
      </c>
      <c r="DP541" s="78">
        <v>70383.620271383596</v>
      </c>
      <c r="DQ541" s="77">
        <f t="shared" si="344"/>
        <v>4.1046341911827277E-12</v>
      </c>
      <c r="DR541" s="77">
        <f t="shared" si="345"/>
        <v>4.1173794743009933E-12</v>
      </c>
      <c r="DS541" s="77">
        <f t="shared" si="346"/>
        <v>4.1173803232042217E-12</v>
      </c>
      <c r="DT541" s="77">
        <f t="shared" si="347"/>
        <v>4.1173803232609595E-12</v>
      </c>
      <c r="DV541" s="78"/>
      <c r="DW541" s="78"/>
      <c r="DX541" s="78"/>
      <c r="ED541" s="78"/>
      <c r="EE541" s="78"/>
      <c r="EF541" s="78"/>
      <c r="EL541" s="78"/>
      <c r="EM541" s="78"/>
      <c r="EN541" s="78"/>
      <c r="ET541" s="78"/>
      <c r="EU541" s="78"/>
      <c r="EV541" s="78"/>
    </row>
    <row r="542" spans="12:152" s="77" customFormat="1" ht="12.75">
      <c r="L542" s="78"/>
      <c r="N542" s="78">
        <v>9.2000000000000003E-10</v>
      </c>
      <c r="O542" s="78">
        <v>4.4415485835600004</v>
      </c>
      <c r="P542" s="78">
        <v>26091.835294837201</v>
      </c>
      <c r="Q542" s="77">
        <f t="shared" si="328"/>
        <v>-3.7989125091968836E-10</v>
      </c>
      <c r="R542" s="77">
        <f t="shared" si="329"/>
        <v>-3.80093504867142E-10</v>
      </c>
      <c r="S542" s="77">
        <f t="shared" si="330"/>
        <v>-3.8009351833849906E-10</v>
      </c>
      <c r="T542" s="77">
        <f t="shared" si="331"/>
        <v>-3.8009351833940395E-10</v>
      </c>
      <c r="V542" s="78">
        <v>8.9999999999999999E-11</v>
      </c>
      <c r="W542" s="78">
        <v>3.61240341796</v>
      </c>
      <c r="X542" s="78">
        <v>76784.842850658097</v>
      </c>
      <c r="Y542" s="77">
        <f t="shared" si="332"/>
        <v>3.6488723682835076E-11</v>
      </c>
      <c r="Z542" s="77">
        <f t="shared" si="333"/>
        <v>3.6430269651689345E-11</v>
      </c>
      <c r="AA542" s="77">
        <f t="shared" si="334"/>
        <v>3.6430265757464643E-11</v>
      </c>
      <c r="AB542" s="77">
        <f t="shared" si="335"/>
        <v>3.6430265757207351E-11</v>
      </c>
      <c r="AD542" s="78"/>
      <c r="AE542" s="78"/>
      <c r="AF542" s="78"/>
      <c r="AL542" s="78"/>
      <c r="AM542" s="78"/>
      <c r="AN542" s="78"/>
      <c r="AT542" s="78"/>
      <c r="AU542" s="78"/>
      <c r="AV542" s="78"/>
      <c r="BB542" s="78"/>
      <c r="BC542" s="78"/>
      <c r="BD542" s="78"/>
      <c r="BJ542" s="78">
        <v>2.3000000000000001E-10</v>
      </c>
      <c r="BK542" s="78">
        <v>1.2492375466800001</v>
      </c>
      <c r="BL542" s="78">
        <v>130446.629254871</v>
      </c>
      <c r="BM542" s="77">
        <f t="shared" si="336"/>
        <v>1.9671618136705853E-10</v>
      </c>
      <c r="BN542" s="77">
        <f t="shared" si="337"/>
        <v>1.9685986527285806E-10</v>
      </c>
      <c r="BO542" s="77">
        <f t="shared" si="338"/>
        <v>1.9685987483407666E-10</v>
      </c>
      <c r="BP542" s="77">
        <f t="shared" si="339"/>
        <v>1.9685987483471217E-10</v>
      </c>
      <c r="BR542" s="78"/>
      <c r="BS542" s="78"/>
      <c r="BT542" s="78"/>
      <c r="BZ542" s="78"/>
      <c r="CA542" s="78"/>
      <c r="CB542" s="78"/>
      <c r="CH542" s="78"/>
      <c r="CI542" s="78"/>
      <c r="CJ542" s="78"/>
      <c r="CP542" s="78"/>
      <c r="CQ542" s="78"/>
      <c r="CR542" s="78"/>
      <c r="CX542" s="78"/>
      <c r="CY542" s="78"/>
      <c r="CZ542" s="78"/>
      <c r="DF542" s="78">
        <v>1.2E-10</v>
      </c>
      <c r="DG542" s="78">
        <v>3.29626000869</v>
      </c>
      <c r="DH542" s="78">
        <v>52061.366994463096</v>
      </c>
      <c r="DI542" s="77">
        <f t="shared" si="340"/>
        <v>-1.0395043675573952E-10</v>
      </c>
      <c r="DJ542" s="77">
        <f t="shared" si="341"/>
        <v>-1.0397930123745214E-10</v>
      </c>
      <c r="DK542" s="77">
        <f t="shared" si="342"/>
        <v>-1.0397930315930581E-10</v>
      </c>
      <c r="DL542" s="77">
        <f t="shared" si="343"/>
        <v>-1.039793031594352E-10</v>
      </c>
      <c r="DN542" s="78">
        <v>1.9999999999999999E-11</v>
      </c>
      <c r="DO542" s="78">
        <v>6.0699939570300003</v>
      </c>
      <c r="DP542" s="78">
        <v>23919.1426592916</v>
      </c>
      <c r="DQ542" s="77">
        <f t="shared" si="344"/>
        <v>1.2623451772632564E-11</v>
      </c>
      <c r="DR542" s="77">
        <f t="shared" si="345"/>
        <v>1.2620018579091059E-11</v>
      </c>
      <c r="DS542" s="77">
        <f t="shared" si="346"/>
        <v>1.2620018350385495E-11</v>
      </c>
      <c r="DT542" s="77">
        <f t="shared" si="347"/>
        <v>1.2620018350370503E-11</v>
      </c>
      <c r="DV542" s="78"/>
      <c r="DW542" s="78"/>
      <c r="DX542" s="78"/>
      <c r="ED542" s="78"/>
      <c r="EE542" s="78"/>
      <c r="EF542" s="78"/>
      <c r="EL542" s="78"/>
      <c r="EM542" s="78"/>
      <c r="EN542" s="78"/>
      <c r="ET542" s="78"/>
      <c r="EU542" s="78"/>
      <c r="EV542" s="78"/>
    </row>
    <row r="543" spans="12:152" s="77" customFormat="1" ht="12.75">
      <c r="L543" s="78"/>
      <c r="N543" s="78">
        <v>7.7999999999999999E-10</v>
      </c>
      <c r="O543" s="78">
        <v>3.73813140716</v>
      </c>
      <c r="P543" s="78">
        <v>26222.0121911592</v>
      </c>
      <c r="Q543" s="77">
        <f t="shared" si="328"/>
        <v>-7.4961035640333723E-10</v>
      </c>
      <c r="R543" s="77">
        <f t="shared" si="329"/>
        <v>-7.4955802957970607E-10</v>
      </c>
      <c r="S543" s="77">
        <f t="shared" si="330"/>
        <v>-7.4955802609275484E-10</v>
      </c>
      <c r="T543" s="77">
        <f t="shared" si="331"/>
        <v>-7.4955802609252179E-10</v>
      </c>
      <c r="V543" s="78">
        <v>8.9999999999999999E-11</v>
      </c>
      <c r="W543" s="78">
        <v>3.7134653759599998</v>
      </c>
      <c r="X543" s="78">
        <v>78213.712802818307</v>
      </c>
      <c r="Y543" s="77">
        <f t="shared" si="332"/>
        <v>-8.1039483259561694E-11</v>
      </c>
      <c r="Z543" s="77">
        <f t="shared" si="333"/>
        <v>-8.1067790284164136E-11</v>
      </c>
      <c r="AA543" s="77">
        <f t="shared" si="334"/>
        <v>-8.1067792168278809E-11</v>
      </c>
      <c r="AB543" s="77">
        <f t="shared" si="335"/>
        <v>-8.1067792168403248E-11</v>
      </c>
      <c r="AD543" s="78"/>
      <c r="AE543" s="78"/>
      <c r="AF543" s="78"/>
      <c r="AL543" s="78"/>
      <c r="AM543" s="78"/>
      <c r="AN543" s="78"/>
      <c r="AT543" s="78"/>
      <c r="AU543" s="78"/>
      <c r="AV543" s="78"/>
      <c r="BB543" s="78"/>
      <c r="BC543" s="78"/>
      <c r="BD543" s="78"/>
      <c r="BJ543" s="78">
        <v>2.1999999999999999E-10</v>
      </c>
      <c r="BK543" s="78">
        <v>1.55521175306</v>
      </c>
      <c r="BL543" s="78">
        <v>24998.194350380501</v>
      </c>
      <c r="BM543" s="77">
        <f t="shared" si="336"/>
        <v>8.3605039012412499E-11</v>
      </c>
      <c r="BN543" s="77">
        <f t="shared" si="337"/>
        <v>8.3652100287025818E-11</v>
      </c>
      <c r="BO543" s="77">
        <f t="shared" si="338"/>
        <v>8.3652103421624048E-11</v>
      </c>
      <c r="BP543" s="77">
        <f t="shared" si="339"/>
        <v>8.3652103421826462E-11</v>
      </c>
      <c r="BR543" s="78"/>
      <c r="BS543" s="78"/>
      <c r="BT543" s="78"/>
      <c r="BZ543" s="78"/>
      <c r="CA543" s="78"/>
      <c r="CB543" s="78"/>
      <c r="CH543" s="78"/>
      <c r="CI543" s="78"/>
      <c r="CJ543" s="78"/>
      <c r="CP543" s="78"/>
      <c r="CQ543" s="78"/>
      <c r="CR543" s="78"/>
      <c r="CX543" s="78"/>
      <c r="CY543" s="78"/>
      <c r="CZ543" s="78"/>
      <c r="DF543" s="78">
        <v>1.0999999999999999E-10</v>
      </c>
      <c r="DG543" s="78">
        <v>3.5894597680799998</v>
      </c>
      <c r="DH543" s="78">
        <v>52712.610795243701</v>
      </c>
      <c r="DI543" s="77">
        <f t="shared" si="340"/>
        <v>1.0344122979354831E-10</v>
      </c>
      <c r="DJ543" s="77">
        <f t="shared" si="341"/>
        <v>1.0345946430083375E-10</v>
      </c>
      <c r="DK543" s="77">
        <f t="shared" si="342"/>
        <v>1.0345946551461241E-10</v>
      </c>
      <c r="DL543" s="77">
        <f t="shared" si="343"/>
        <v>1.0345946551469099E-10</v>
      </c>
      <c r="DN543" s="78">
        <v>1.9999999999999999E-11</v>
      </c>
      <c r="DO543" s="78">
        <v>1.2249348634799999</v>
      </c>
      <c r="DP543" s="78">
        <v>103498.416184544</v>
      </c>
      <c r="DQ543" s="77">
        <f t="shared" si="344"/>
        <v>1.3052912901460422E-11</v>
      </c>
      <c r="DR543" s="77">
        <f t="shared" si="345"/>
        <v>1.3038397101297391E-11</v>
      </c>
      <c r="DS543" s="77">
        <f t="shared" si="346"/>
        <v>1.3038396134002614E-11</v>
      </c>
      <c r="DT543" s="77">
        <f t="shared" si="347"/>
        <v>1.3038396133938821E-11</v>
      </c>
      <c r="DV543" s="78"/>
      <c r="DW543" s="78"/>
      <c r="DX543" s="78"/>
      <c r="ED543" s="78"/>
      <c r="EE543" s="78"/>
      <c r="EF543" s="78"/>
      <c r="EL543" s="78"/>
      <c r="EM543" s="78"/>
      <c r="EN543" s="78"/>
      <c r="ET543" s="78"/>
      <c r="EU543" s="78"/>
      <c r="EV543" s="78"/>
    </row>
    <row r="544" spans="12:152" s="77" customFormat="1" ht="12.75">
      <c r="L544" s="78"/>
      <c r="N544" s="78">
        <v>7.5999999999999996E-10</v>
      </c>
      <c r="O544" s="78">
        <v>4.28770981047</v>
      </c>
      <c r="P544" s="78">
        <v>86457.984757931103</v>
      </c>
      <c r="Q544" s="77">
        <f t="shared" si="328"/>
        <v>-5.7911686845426163E-10</v>
      </c>
      <c r="R544" s="77">
        <f t="shared" si="329"/>
        <v>-5.7872301042726413E-10</v>
      </c>
      <c r="S544" s="77">
        <f t="shared" si="330"/>
        <v>-5.7872298418009465E-10</v>
      </c>
      <c r="T544" s="77">
        <f t="shared" si="331"/>
        <v>-5.787229841783585E-10</v>
      </c>
      <c r="V544" s="78">
        <v>1.0999999999999999E-10</v>
      </c>
      <c r="W544" s="78">
        <v>4.6586359520000002E-2</v>
      </c>
      <c r="X544" s="78">
        <v>136722.591557862</v>
      </c>
      <c r="Y544" s="77">
        <f t="shared" si="332"/>
        <v>-6.8551642883782517E-11</v>
      </c>
      <c r="Z544" s="77">
        <f t="shared" si="333"/>
        <v>-6.8442770782475605E-11</v>
      </c>
      <c r="AA544" s="77">
        <f t="shared" si="334"/>
        <v>-6.8442763526876747E-11</v>
      </c>
      <c r="AB544" s="77">
        <f t="shared" si="335"/>
        <v>-6.844276352638725E-11</v>
      </c>
      <c r="AD544" s="78"/>
      <c r="AE544" s="78"/>
      <c r="AF544" s="78"/>
      <c r="AL544" s="78"/>
      <c r="AM544" s="78"/>
      <c r="AN544" s="78"/>
      <c r="AT544" s="78"/>
      <c r="AU544" s="78"/>
      <c r="AV544" s="78"/>
      <c r="BB544" s="78"/>
      <c r="BC544" s="78"/>
      <c r="BD544" s="78"/>
      <c r="BJ544" s="78">
        <v>2.4E-10</v>
      </c>
      <c r="BK544" s="78">
        <v>3.2593077629799998</v>
      </c>
      <c r="BL544" s="78">
        <v>27669.8624898571</v>
      </c>
      <c r="BM544" s="77">
        <f t="shared" si="336"/>
        <v>1.9276310572704496E-10</v>
      </c>
      <c r="BN544" s="77">
        <f t="shared" si="337"/>
        <v>1.9279970056760118E-10</v>
      </c>
      <c r="BO544" s="77">
        <f t="shared" si="338"/>
        <v>1.9279970300475684E-10</v>
      </c>
      <c r="BP544" s="77">
        <f t="shared" si="339"/>
        <v>1.9279970300491933E-10</v>
      </c>
      <c r="BR544" s="78"/>
      <c r="BS544" s="78"/>
      <c r="BT544" s="78"/>
      <c r="BZ544" s="78"/>
      <c r="CA544" s="78"/>
      <c r="CB544" s="78"/>
      <c r="CH544" s="78"/>
      <c r="CI544" s="78"/>
      <c r="CJ544" s="78"/>
      <c r="CP544" s="78"/>
      <c r="CQ544" s="78"/>
      <c r="CR544" s="78"/>
      <c r="CX544" s="78"/>
      <c r="CY544" s="78"/>
      <c r="CZ544" s="78"/>
      <c r="DF544" s="78">
        <v>1.4000000000000001E-10</v>
      </c>
      <c r="DG544" s="78">
        <v>2.790365075</v>
      </c>
      <c r="DH544" s="78">
        <v>23888.815798287102</v>
      </c>
      <c r="DI544" s="77">
        <f t="shared" si="340"/>
        <v>-9.1593604261124508E-11</v>
      </c>
      <c r="DJ544" s="77">
        <f t="shared" si="341"/>
        <v>-9.157020119179928E-11</v>
      </c>
      <c r="DK544" s="77">
        <f t="shared" si="342"/>
        <v>-9.1570199632773438E-11</v>
      </c>
      <c r="DL544" s="77">
        <f t="shared" si="343"/>
        <v>-9.1570199632671113E-11</v>
      </c>
      <c r="DN544" s="78">
        <v>1.9999999999999999E-11</v>
      </c>
      <c r="DO544" s="78">
        <v>4.0005881348000001</v>
      </c>
      <c r="DP544" s="78">
        <v>129799.61842155601</v>
      </c>
      <c r="DQ544" s="77">
        <f t="shared" si="344"/>
        <v>1.6503837888452093E-11</v>
      </c>
      <c r="DR544" s="77">
        <f t="shared" si="345"/>
        <v>1.6517392256350847E-11</v>
      </c>
      <c r="DS544" s="77">
        <f t="shared" si="346"/>
        <v>1.6517393158412663E-11</v>
      </c>
      <c r="DT544" s="77">
        <f t="shared" si="347"/>
        <v>1.6517393158471636E-11</v>
      </c>
      <c r="DV544" s="78"/>
      <c r="DW544" s="78"/>
      <c r="DX544" s="78"/>
      <c r="ED544" s="78"/>
      <c r="EE544" s="78"/>
      <c r="EF544" s="78"/>
      <c r="EL544" s="78"/>
      <c r="EM544" s="78"/>
      <c r="EN544" s="78"/>
      <c r="ET544" s="78"/>
      <c r="EU544" s="78"/>
      <c r="EV544" s="78"/>
    </row>
    <row r="545" spans="12:152" s="77" customFormat="1" ht="12.75">
      <c r="L545" s="78"/>
      <c r="N545" s="78">
        <v>7.5999999999999996E-10</v>
      </c>
      <c r="O545" s="78">
        <v>2.8886854948099998</v>
      </c>
      <c r="P545" s="78">
        <v>53242.3017603384</v>
      </c>
      <c r="Q545" s="77">
        <f t="shared" si="328"/>
        <v>-7.5157627251821327E-10</v>
      </c>
      <c r="R545" s="77">
        <f t="shared" si="329"/>
        <v>-7.5152059782079277E-10</v>
      </c>
      <c r="S545" s="77">
        <f t="shared" si="330"/>
        <v>-7.5152059410623163E-10</v>
      </c>
      <c r="T545" s="77">
        <f t="shared" si="331"/>
        <v>-7.5152059410598719E-10</v>
      </c>
      <c r="V545" s="78">
        <v>8.9999999999999999E-11</v>
      </c>
      <c r="W545" s="78">
        <v>3.1633931776500002</v>
      </c>
      <c r="X545" s="78">
        <v>24079.345602415098</v>
      </c>
      <c r="Y545" s="77">
        <f t="shared" si="332"/>
        <v>-2.6815140377355694E-12</v>
      </c>
      <c r="Z545" s="77">
        <f t="shared" si="333"/>
        <v>-2.6614731106151124E-12</v>
      </c>
      <c r="AA545" s="77">
        <f t="shared" si="334"/>
        <v>-2.6614717756863715E-12</v>
      </c>
      <c r="AB545" s="77">
        <f t="shared" si="335"/>
        <v>-2.6614717755968825E-12</v>
      </c>
      <c r="AD545" s="78"/>
      <c r="AE545" s="78"/>
      <c r="AF545" s="78"/>
      <c r="AL545" s="78"/>
      <c r="AM545" s="78"/>
      <c r="AN545" s="78"/>
      <c r="AT545" s="78"/>
      <c r="AU545" s="78"/>
      <c r="AV545" s="78"/>
      <c r="BB545" s="78"/>
      <c r="BC545" s="78"/>
      <c r="BD545" s="78"/>
      <c r="BJ545" s="78">
        <v>2.1E-10</v>
      </c>
      <c r="BK545" s="78">
        <v>3.1665781978499998</v>
      </c>
      <c r="BL545" s="78">
        <v>183674.70392120801</v>
      </c>
      <c r="BM545" s="77">
        <f t="shared" si="336"/>
        <v>-1.8461383200818181E-10</v>
      </c>
      <c r="BN545" s="77">
        <f t="shared" si="337"/>
        <v>-1.8444348442101271E-10</v>
      </c>
      <c r="BO545" s="77">
        <f t="shared" si="338"/>
        <v>-1.844434730564386E-10</v>
      </c>
      <c r="BP545" s="77">
        <f t="shared" si="339"/>
        <v>-1.8444347305568525E-10</v>
      </c>
      <c r="BR545" s="78"/>
      <c r="BS545" s="78"/>
      <c r="BT545" s="78"/>
      <c r="BZ545" s="78"/>
      <c r="CA545" s="78"/>
      <c r="CB545" s="78"/>
      <c r="CH545" s="78"/>
      <c r="CI545" s="78"/>
      <c r="CJ545" s="78"/>
      <c r="CP545" s="78"/>
      <c r="CQ545" s="78"/>
      <c r="CR545" s="78"/>
      <c r="CX545" s="78"/>
      <c r="CY545" s="78"/>
      <c r="CZ545" s="78"/>
      <c r="DF545" s="78">
        <v>1.0999999999999999E-10</v>
      </c>
      <c r="DG545" s="78">
        <v>4.1581005957799997</v>
      </c>
      <c r="DH545" s="78">
        <v>45290.656393217498</v>
      </c>
      <c r="DI545" s="77">
        <f t="shared" si="340"/>
        <v>-3.7121533688872372E-11</v>
      </c>
      <c r="DJ545" s="77">
        <f t="shared" si="341"/>
        <v>-3.7164918303884605E-11</v>
      </c>
      <c r="DK545" s="77">
        <f t="shared" si="342"/>
        <v>-3.7164921193513652E-11</v>
      </c>
      <c r="DL545" s="77">
        <f t="shared" si="343"/>
        <v>-3.7164921193704918E-11</v>
      </c>
      <c r="DN545" s="78">
        <v>1.9999999999999999E-11</v>
      </c>
      <c r="DO545" s="78">
        <v>1.62085169147</v>
      </c>
      <c r="DP545" s="78">
        <v>78149.270136037303</v>
      </c>
      <c r="DQ545" s="77">
        <f t="shared" si="344"/>
        <v>-5.6329180813228267E-12</v>
      </c>
      <c r="DR545" s="77">
        <f t="shared" si="345"/>
        <v>-5.6190416972735433E-12</v>
      </c>
      <c r="DS545" s="77">
        <f t="shared" si="346"/>
        <v>-5.6190407728713358E-12</v>
      </c>
      <c r="DT545" s="77">
        <f t="shared" si="347"/>
        <v>-5.6190407728102351E-12</v>
      </c>
      <c r="DV545" s="78"/>
      <c r="DW545" s="78"/>
      <c r="DX545" s="78"/>
      <c r="ED545" s="78"/>
      <c r="EE545" s="78"/>
      <c r="EF545" s="78"/>
      <c r="EL545" s="78"/>
      <c r="EM545" s="78"/>
      <c r="EN545" s="78"/>
      <c r="ET545" s="78"/>
      <c r="EU545" s="78"/>
      <c r="EV545" s="78"/>
    </row>
    <row r="546" spans="12:152" s="77" customFormat="1" ht="12.75">
      <c r="L546" s="78"/>
      <c r="N546" s="78">
        <v>1.0399999999999999E-9</v>
      </c>
      <c r="O546" s="78">
        <v>4.3254046712200003</v>
      </c>
      <c r="P546" s="78">
        <v>23888.815798287102</v>
      </c>
      <c r="Q546" s="77">
        <f t="shared" si="328"/>
        <v>-8.1035973141747895E-10</v>
      </c>
      <c r="R546" s="77">
        <f t="shared" si="329"/>
        <v>-8.105037800340016E-10</v>
      </c>
      <c r="S546" s="77">
        <f t="shared" si="330"/>
        <v>-8.1050378962775153E-10</v>
      </c>
      <c r="T546" s="77">
        <f t="shared" si="331"/>
        <v>-8.1050378962838122E-10</v>
      </c>
      <c r="V546" s="78">
        <v>1E-10</v>
      </c>
      <c r="W546" s="78">
        <v>1.52307057829</v>
      </c>
      <c r="X546" s="78">
        <v>196137.07343260999</v>
      </c>
      <c r="Y546" s="77">
        <f t="shared" si="332"/>
        <v>5.2523196546657229E-11</v>
      </c>
      <c r="Z546" s="77">
        <f t="shared" si="333"/>
        <v>5.2677525315907584E-11</v>
      </c>
      <c r="AA546" s="77">
        <f t="shared" si="334"/>
        <v>5.2677535589953832E-11</v>
      </c>
      <c r="AB546" s="77">
        <f t="shared" si="335"/>
        <v>5.2677535590630265E-11</v>
      </c>
      <c r="AD546" s="78"/>
      <c r="AE546" s="78"/>
      <c r="AF546" s="78"/>
      <c r="AL546" s="78"/>
      <c r="AM546" s="78"/>
      <c r="AN546" s="78"/>
      <c r="AT546" s="78"/>
      <c r="AU546" s="78"/>
      <c r="AV546" s="78"/>
      <c r="BB546" s="78"/>
      <c r="BC546" s="78"/>
      <c r="BD546" s="78"/>
      <c r="BJ546" s="78">
        <v>2.0000000000000001E-10</v>
      </c>
      <c r="BK546" s="78">
        <v>1.45970914613</v>
      </c>
      <c r="BL546" s="78">
        <v>75615.2545992495</v>
      </c>
      <c r="BM546" s="77">
        <f t="shared" si="336"/>
        <v>-1.9986138160343036E-10</v>
      </c>
      <c r="BN546" s="77">
        <f t="shared" si="337"/>
        <v>-1.9986654100455013E-10</v>
      </c>
      <c r="BO546" s="77">
        <f t="shared" si="338"/>
        <v>-1.9986654134495933E-10</v>
      </c>
      <c r="BP546" s="77">
        <f t="shared" si="339"/>
        <v>-1.9986654134498174E-10</v>
      </c>
      <c r="BR546" s="78"/>
      <c r="BS546" s="78"/>
      <c r="BT546" s="78"/>
      <c r="BZ546" s="78"/>
      <c r="CA546" s="78"/>
      <c r="CB546" s="78"/>
      <c r="CH546" s="78"/>
      <c r="CI546" s="78"/>
      <c r="CJ546" s="78"/>
      <c r="CP546" s="78"/>
      <c r="CQ546" s="78"/>
      <c r="CR546" s="78"/>
      <c r="CX546" s="78"/>
      <c r="CY546" s="78"/>
      <c r="CZ546" s="78"/>
      <c r="DF546" s="78">
        <v>1.0999999999999999E-10</v>
      </c>
      <c r="DG546" s="78">
        <v>2.9497993072600002</v>
      </c>
      <c r="DH546" s="78">
        <v>58857.031136547899</v>
      </c>
      <c r="DI546" s="77">
        <f t="shared" si="340"/>
        <v>-1.0787804929080781E-10</v>
      </c>
      <c r="DJ546" s="77">
        <f t="shared" si="341"/>
        <v>-1.0788974162170432E-10</v>
      </c>
      <c r="DK546" s="77">
        <f t="shared" si="342"/>
        <v>-1.0788974239946305E-10</v>
      </c>
      <c r="DL546" s="77">
        <f t="shared" si="343"/>
        <v>-1.0788974239951425E-10</v>
      </c>
      <c r="DN546" s="78">
        <v>1.9999999999999999E-11</v>
      </c>
      <c r="DO546" s="78">
        <v>1.81898501228</v>
      </c>
      <c r="DP546" s="78">
        <v>25771.5112719176</v>
      </c>
      <c r="DQ546" s="77">
        <f t="shared" si="344"/>
        <v>-1.9114814613323252E-11</v>
      </c>
      <c r="DR546" s="77">
        <f t="shared" si="345"/>
        <v>-1.9116217044147943E-11</v>
      </c>
      <c r="DS546" s="77">
        <f t="shared" si="346"/>
        <v>-1.9116217137527622E-11</v>
      </c>
      <c r="DT546" s="77">
        <f t="shared" si="347"/>
        <v>-1.9116217137533806E-11</v>
      </c>
      <c r="DV546" s="78"/>
      <c r="DW546" s="78"/>
      <c r="DX546" s="78"/>
      <c r="ED546" s="78"/>
      <c r="EE546" s="78"/>
      <c r="EF546" s="78"/>
      <c r="EL546" s="78"/>
      <c r="EM546" s="78"/>
      <c r="EN546" s="78"/>
      <c r="ET546" s="78"/>
      <c r="EU546" s="78"/>
      <c r="EV546" s="78"/>
    </row>
    <row r="547" spans="12:152" s="77" customFormat="1" ht="12.75">
      <c r="L547" s="78"/>
      <c r="N547" s="78">
        <v>9.4000000000000006E-10</v>
      </c>
      <c r="O547" s="78">
        <v>4.3245364772799997</v>
      </c>
      <c r="P547" s="78">
        <v>78257.0808658225</v>
      </c>
      <c r="Q547" s="77">
        <f t="shared" si="328"/>
        <v>-6.408527457462948E-10</v>
      </c>
      <c r="R547" s="77">
        <f t="shared" si="329"/>
        <v>-6.413504683011928E-10</v>
      </c>
      <c r="S547" s="77">
        <f t="shared" si="330"/>
        <v>-6.4135050144324593E-10</v>
      </c>
      <c r="T547" s="77">
        <f t="shared" si="331"/>
        <v>-6.4135050144543351E-10</v>
      </c>
      <c r="V547" s="78">
        <v>8.9999999999999999E-11</v>
      </c>
      <c r="W547" s="78">
        <v>5.7827717210099996</v>
      </c>
      <c r="X547" s="78">
        <v>137210.226309116</v>
      </c>
      <c r="Y547" s="77">
        <f t="shared" si="332"/>
        <v>4.8087797137181863E-11</v>
      </c>
      <c r="Z547" s="77">
        <f t="shared" si="333"/>
        <v>4.7991185265370507E-11</v>
      </c>
      <c r="AA547" s="77">
        <f t="shared" si="334"/>
        <v>4.7991178827488836E-11</v>
      </c>
      <c r="AB547" s="77">
        <f t="shared" si="335"/>
        <v>4.7991178827064706E-11</v>
      </c>
      <c r="AD547" s="78"/>
      <c r="AE547" s="78"/>
      <c r="AF547" s="78"/>
      <c r="AL547" s="78"/>
      <c r="AM547" s="78"/>
      <c r="AN547" s="78"/>
      <c r="AT547" s="78"/>
      <c r="AU547" s="78"/>
      <c r="AV547" s="78"/>
      <c r="BB547" s="78"/>
      <c r="BC547" s="78"/>
      <c r="BD547" s="78"/>
      <c r="BJ547" s="78">
        <v>2.8000000000000002E-10</v>
      </c>
      <c r="BK547" s="78">
        <v>2.6512444890200002</v>
      </c>
      <c r="BL547" s="78">
        <v>78366.802198941106</v>
      </c>
      <c r="BM547" s="77">
        <f t="shared" si="336"/>
        <v>-3.0676534101429262E-11</v>
      </c>
      <c r="BN547" s="77">
        <f t="shared" si="337"/>
        <v>-3.0474740553647676E-11</v>
      </c>
      <c r="BO547" s="77">
        <f t="shared" si="338"/>
        <v>-3.0474727111673855E-11</v>
      </c>
      <c r="BP547" s="77">
        <f t="shared" si="339"/>
        <v>-3.0474727110787848E-11</v>
      </c>
      <c r="BR547" s="78"/>
      <c r="BS547" s="78"/>
      <c r="BT547" s="78"/>
      <c r="BZ547" s="78"/>
      <c r="CA547" s="78"/>
      <c r="CB547" s="78"/>
      <c r="CH547" s="78"/>
      <c r="CI547" s="78"/>
      <c r="CJ547" s="78"/>
      <c r="CP547" s="78"/>
      <c r="CQ547" s="78"/>
      <c r="CR547" s="78"/>
      <c r="CX547" s="78"/>
      <c r="CY547" s="78"/>
      <c r="CZ547" s="78"/>
      <c r="DF547" s="78">
        <v>1.2E-10</v>
      </c>
      <c r="DG547" s="78">
        <v>2.20589728666</v>
      </c>
      <c r="DH547" s="78">
        <v>31415.379249957001</v>
      </c>
      <c r="DI547" s="77">
        <f t="shared" si="340"/>
        <v>-8.2858814669617698E-11</v>
      </c>
      <c r="DJ547" s="77">
        <f t="shared" si="341"/>
        <v>-8.2884039537705088E-11</v>
      </c>
      <c r="DK547" s="77">
        <f t="shared" si="342"/>
        <v>-8.2884041217695522E-11</v>
      </c>
      <c r="DL547" s="77">
        <f t="shared" si="343"/>
        <v>-8.2884041217806506E-11</v>
      </c>
      <c r="DN547" s="78">
        <v>1.9999999999999999E-11</v>
      </c>
      <c r="DO547" s="78">
        <v>6.2245179639000003</v>
      </c>
      <c r="DP547" s="78">
        <v>52252.072354423901</v>
      </c>
      <c r="DQ547" s="77">
        <f t="shared" si="344"/>
        <v>1.4666829648278446E-11</v>
      </c>
      <c r="DR547" s="77">
        <f t="shared" si="345"/>
        <v>1.4660254757504571E-11</v>
      </c>
      <c r="DS547" s="77">
        <f t="shared" si="346"/>
        <v>1.4660254319437955E-11</v>
      </c>
      <c r="DT547" s="77">
        <f t="shared" si="347"/>
        <v>1.4660254319408568E-11</v>
      </c>
      <c r="DV547" s="78"/>
      <c r="DW547" s="78"/>
      <c r="DX547" s="78"/>
      <c r="ED547" s="78"/>
      <c r="EE547" s="78"/>
      <c r="EF547" s="78"/>
      <c r="EL547" s="78"/>
      <c r="EM547" s="78"/>
      <c r="EN547" s="78"/>
      <c r="ET547" s="78"/>
      <c r="EU547" s="78"/>
      <c r="EV547" s="78"/>
    </row>
    <row r="548" spans="12:152" s="77" customFormat="1" ht="12.75">
      <c r="L548" s="78"/>
      <c r="N548" s="78">
        <v>7.4000000000000003E-10</v>
      </c>
      <c r="O548" s="78">
        <v>4.9632561080100004</v>
      </c>
      <c r="P548" s="78">
        <v>26823.7796551059</v>
      </c>
      <c r="Q548" s="77">
        <f t="shared" si="328"/>
        <v>5.4139227903859563E-10</v>
      </c>
      <c r="R548" s="77">
        <f t="shared" si="329"/>
        <v>5.4151745567568501E-10</v>
      </c>
      <c r="S548" s="77">
        <f t="shared" si="330"/>
        <v>5.415174640125734E-10</v>
      </c>
      <c r="T548" s="77">
        <f t="shared" si="331"/>
        <v>5.4151746401311809E-10</v>
      </c>
      <c r="V548" s="78">
        <v>8.9999999999999999E-11</v>
      </c>
      <c r="W548" s="78">
        <v>5.3470932116599998</v>
      </c>
      <c r="X548" s="78">
        <v>16703.062133498999</v>
      </c>
      <c r="Y548" s="77">
        <f t="shared" si="332"/>
        <v>6.8816061038701127E-11</v>
      </c>
      <c r="Z548" s="77">
        <f t="shared" si="333"/>
        <v>6.8825023532780311E-11</v>
      </c>
      <c r="AA548" s="77">
        <f t="shared" si="334"/>
        <v>6.8825024129716906E-11</v>
      </c>
      <c r="AB548" s="77">
        <f t="shared" si="335"/>
        <v>6.8825024129756456E-11</v>
      </c>
      <c r="AD548" s="78"/>
      <c r="AE548" s="78"/>
      <c r="AF548" s="78"/>
      <c r="AL548" s="78"/>
      <c r="AM548" s="78"/>
      <c r="AN548" s="78"/>
      <c r="AT548" s="78"/>
      <c r="AU548" s="78"/>
      <c r="AV548" s="78"/>
      <c r="BB548" s="78"/>
      <c r="BC548" s="78"/>
      <c r="BD548" s="78"/>
      <c r="BJ548" s="78">
        <v>2.1E-10</v>
      </c>
      <c r="BK548" s="78">
        <v>2.8571972955399998</v>
      </c>
      <c r="BL548" s="78">
        <v>78160.6166505039</v>
      </c>
      <c r="BM548" s="77">
        <f t="shared" si="336"/>
        <v>-2.0868769769768356E-10</v>
      </c>
      <c r="BN548" s="77">
        <f t="shared" si="337"/>
        <v>-2.0867069304579253E-10</v>
      </c>
      <c r="BO548" s="77">
        <f t="shared" si="338"/>
        <v>-2.0867069190948031E-10</v>
      </c>
      <c r="BP548" s="77">
        <f t="shared" si="339"/>
        <v>-2.0867069190940387E-10</v>
      </c>
      <c r="BR548" s="78"/>
      <c r="BS548" s="78"/>
      <c r="BT548" s="78"/>
      <c r="BZ548" s="78"/>
      <c r="CA548" s="78"/>
      <c r="CB548" s="78"/>
      <c r="CH548" s="78"/>
      <c r="CI548" s="78"/>
      <c r="CJ548" s="78"/>
      <c r="CP548" s="78"/>
      <c r="CQ548" s="78"/>
      <c r="CR548" s="78"/>
      <c r="CX548" s="78"/>
      <c r="CY548" s="78"/>
      <c r="CZ548" s="78"/>
      <c r="DF548" s="78">
        <v>1.2E-10</v>
      </c>
      <c r="DG548" s="78">
        <v>1.3484165860299999</v>
      </c>
      <c r="DH548" s="78">
        <v>51969.620734711098</v>
      </c>
      <c r="DI548" s="77">
        <f t="shared" si="340"/>
        <v>-7.3079014403457416E-11</v>
      </c>
      <c r="DJ548" s="77">
        <f t="shared" si="341"/>
        <v>-7.3033242094904308E-11</v>
      </c>
      <c r="DK548" s="77">
        <f t="shared" si="342"/>
        <v>-7.3033239045454526E-11</v>
      </c>
      <c r="DL548" s="77">
        <f t="shared" si="343"/>
        <v>-7.3033239045254257E-11</v>
      </c>
      <c r="DN548" s="78">
        <v>1.9999999999999999E-11</v>
      </c>
      <c r="DO548" s="78">
        <v>0.20849484282</v>
      </c>
      <c r="DP548" s="78">
        <v>25754.047200804798</v>
      </c>
      <c r="DQ548" s="77">
        <f t="shared" si="344"/>
        <v>-6.966170718295525E-12</v>
      </c>
      <c r="DR548" s="77">
        <f t="shared" si="345"/>
        <v>-6.9617035491810158E-12</v>
      </c>
      <c r="DS548" s="77">
        <f t="shared" si="346"/>
        <v>-6.9617032516100291E-12</v>
      </c>
      <c r="DT548" s="77">
        <f t="shared" si="347"/>
        <v>-6.9617032515903125E-12</v>
      </c>
      <c r="DV548" s="78"/>
      <c r="DW548" s="78"/>
      <c r="DX548" s="78"/>
      <c r="ED548" s="78"/>
      <c r="EE548" s="78"/>
      <c r="EF548" s="78"/>
      <c r="EL548" s="78"/>
      <c r="EM548" s="78"/>
      <c r="EN548" s="78"/>
      <c r="ET548" s="78"/>
      <c r="EU548" s="78"/>
      <c r="EV548" s="78"/>
    </row>
    <row r="549" spans="12:152" s="77" customFormat="1" ht="12.75">
      <c r="L549" s="78"/>
      <c r="N549" s="78">
        <v>7.7000000000000003E-10</v>
      </c>
      <c r="O549" s="78">
        <v>1.0742865772900001</v>
      </c>
      <c r="P549" s="78">
        <v>50167.248743989301</v>
      </c>
      <c r="Q549" s="77">
        <f t="shared" si="328"/>
        <v>6.2600009659926347E-10</v>
      </c>
      <c r="R549" s="77">
        <f t="shared" si="329"/>
        <v>6.2579193202642663E-10</v>
      </c>
      <c r="S549" s="77">
        <f t="shared" si="330"/>
        <v>6.257919181561216E-10</v>
      </c>
      <c r="T549" s="77">
        <f t="shared" si="331"/>
        <v>6.2579191815520343E-10</v>
      </c>
      <c r="V549" s="78">
        <v>1E-10</v>
      </c>
      <c r="W549" s="78">
        <v>1.10603431719</v>
      </c>
      <c r="X549" s="78">
        <v>76152.059111344905</v>
      </c>
      <c r="Y549" s="77">
        <f t="shared" si="332"/>
        <v>9.8859099018433977E-11</v>
      </c>
      <c r="Z549" s="77">
        <f t="shared" si="333"/>
        <v>9.8848462406838074E-11</v>
      </c>
      <c r="AA549" s="77">
        <f t="shared" si="334"/>
        <v>9.8848461696700067E-11</v>
      </c>
      <c r="AB549" s="77">
        <f t="shared" si="335"/>
        <v>9.8848461696652762E-11</v>
      </c>
      <c r="AD549" s="78"/>
      <c r="AE549" s="78"/>
      <c r="AF549" s="78"/>
      <c r="AL549" s="78"/>
      <c r="AM549" s="78"/>
      <c r="AN549" s="78"/>
      <c r="AT549" s="78"/>
      <c r="AU549" s="78"/>
      <c r="AV549" s="78"/>
      <c r="BB549" s="78"/>
      <c r="BC549" s="78"/>
      <c r="BD549" s="78"/>
      <c r="BJ549" s="78">
        <v>2.1999999999999999E-10</v>
      </c>
      <c r="BK549" s="78">
        <v>0.14164137878999999</v>
      </c>
      <c r="BL549" s="78">
        <v>51528.795449833502</v>
      </c>
      <c r="BM549" s="77">
        <f t="shared" si="336"/>
        <v>-2.087343327927934E-10</v>
      </c>
      <c r="BN549" s="77">
        <f t="shared" si="337"/>
        <v>-2.087674408399997E-10</v>
      </c>
      <c r="BO549" s="77">
        <f t="shared" si="338"/>
        <v>-2.0876744304374247E-10</v>
      </c>
      <c r="BP549" s="77">
        <f t="shared" si="339"/>
        <v>-2.0876744304388842E-10</v>
      </c>
      <c r="BR549" s="78"/>
      <c r="BS549" s="78"/>
      <c r="BT549" s="78"/>
      <c r="BZ549" s="78"/>
      <c r="CA549" s="78"/>
      <c r="CB549" s="78"/>
      <c r="CH549" s="78"/>
      <c r="CI549" s="78"/>
      <c r="CJ549" s="78"/>
      <c r="CP549" s="78"/>
      <c r="CQ549" s="78"/>
      <c r="CR549" s="78"/>
      <c r="CX549" s="78"/>
      <c r="CY549" s="78"/>
      <c r="CZ549" s="78"/>
      <c r="DF549" s="78">
        <v>1.0999999999999999E-10</v>
      </c>
      <c r="DG549" s="78">
        <v>3.29585795787</v>
      </c>
      <c r="DH549" s="78">
        <v>28736.357967047199</v>
      </c>
      <c r="DI549" s="77">
        <f t="shared" si="340"/>
        <v>5.5241902562767658E-11</v>
      </c>
      <c r="DJ549" s="77">
        <f t="shared" si="341"/>
        <v>5.5267189981048407E-11</v>
      </c>
      <c r="DK549" s="77">
        <f t="shared" si="342"/>
        <v>5.5267191665310996E-11</v>
      </c>
      <c r="DL549" s="77">
        <f t="shared" si="343"/>
        <v>5.5267191665421826E-11</v>
      </c>
      <c r="DN549" s="78">
        <v>1.9999999999999999E-11</v>
      </c>
      <c r="DO549" s="78">
        <v>2.3891671324599999</v>
      </c>
      <c r="DP549" s="78">
        <v>51226.630674178501</v>
      </c>
      <c r="DQ549" s="77">
        <f t="shared" si="344"/>
        <v>9.0235312917413685E-12</v>
      </c>
      <c r="DR549" s="77">
        <f t="shared" si="345"/>
        <v>9.0319893802186879E-12</v>
      </c>
      <c r="DS549" s="77">
        <f t="shared" si="346"/>
        <v>9.0319899435432367E-12</v>
      </c>
      <c r="DT549" s="77">
        <f t="shared" si="347"/>
        <v>9.0319899435807668E-12</v>
      </c>
      <c r="DV549" s="78"/>
      <c r="DW549" s="78"/>
      <c r="DX549" s="78"/>
      <c r="ED549" s="78"/>
      <c r="EE549" s="78"/>
      <c r="EF549" s="78"/>
      <c r="EL549" s="78"/>
      <c r="EM549" s="78"/>
      <c r="EN549" s="78"/>
      <c r="ET549" s="78"/>
      <c r="EU549" s="78"/>
      <c r="EV549" s="78"/>
    </row>
    <row r="550" spans="12:152" s="77" customFormat="1" ht="12.75">
      <c r="L550" s="78"/>
      <c r="N550" s="78">
        <v>7.5E-10</v>
      </c>
      <c r="O550" s="78">
        <v>2.5666296097300001</v>
      </c>
      <c r="P550" s="78">
        <v>19202.753251643298</v>
      </c>
      <c r="Q550" s="77">
        <f t="shared" si="328"/>
        <v>-7.2992707967244051E-10</v>
      </c>
      <c r="R550" s="77">
        <f t="shared" si="329"/>
        <v>-7.2989644774550284E-10</v>
      </c>
      <c r="S550" s="77">
        <f t="shared" si="330"/>
        <v>-7.2989644570434545E-10</v>
      </c>
      <c r="T550" s="77">
        <f t="shared" si="331"/>
        <v>-7.2989644570421062E-10</v>
      </c>
      <c r="V550" s="78">
        <v>1E-10</v>
      </c>
      <c r="W550" s="78">
        <v>2.9213070930099998</v>
      </c>
      <c r="X550" s="78">
        <v>78257.0808658225</v>
      </c>
      <c r="Y550" s="77">
        <f t="shared" si="332"/>
        <v>-8.3503696281202709E-11</v>
      </c>
      <c r="Z550" s="77">
        <f t="shared" si="333"/>
        <v>-8.3463839711912918E-11</v>
      </c>
      <c r="AA550" s="77">
        <f t="shared" si="334"/>
        <v>-8.3463837055613498E-11</v>
      </c>
      <c r="AB550" s="77">
        <f t="shared" si="335"/>
        <v>-8.3463837055438175E-11</v>
      </c>
      <c r="AD550" s="78"/>
      <c r="AE550" s="78"/>
      <c r="AF550" s="78"/>
      <c r="AL550" s="78"/>
      <c r="AM550" s="78"/>
      <c r="AN550" s="78"/>
      <c r="AT550" s="78"/>
      <c r="AU550" s="78"/>
      <c r="AV550" s="78"/>
      <c r="BB550" s="78"/>
      <c r="BC550" s="78"/>
      <c r="BD550" s="78"/>
      <c r="BJ550" s="78">
        <v>2.1999999999999999E-10</v>
      </c>
      <c r="BK550" s="78">
        <v>1.5443510517700001</v>
      </c>
      <c r="BL550" s="78">
        <v>158746.175953631</v>
      </c>
      <c r="BM550" s="77">
        <f t="shared" si="336"/>
        <v>1.1690980266988169E-10</v>
      </c>
      <c r="BN550" s="77">
        <f t="shared" si="337"/>
        <v>1.1718338657799145E-10</v>
      </c>
      <c r="BO550" s="77">
        <f t="shared" si="338"/>
        <v>1.1718340479295485E-10</v>
      </c>
      <c r="BP550" s="77">
        <f t="shared" si="339"/>
        <v>1.171834047941614E-10</v>
      </c>
      <c r="BR550" s="78"/>
      <c r="BS550" s="78"/>
      <c r="BT550" s="78"/>
      <c r="BZ550" s="78"/>
      <c r="CA550" s="78"/>
      <c r="CB550" s="78"/>
      <c r="CH550" s="78"/>
      <c r="CI550" s="78"/>
      <c r="CJ550" s="78"/>
      <c r="CP550" s="78"/>
      <c r="CQ550" s="78"/>
      <c r="CR550" s="78"/>
      <c r="CX550" s="78"/>
      <c r="CY550" s="78"/>
      <c r="CZ550" s="78"/>
      <c r="DF550" s="78">
        <v>1.0999999999999999E-10</v>
      </c>
      <c r="DG550" s="78">
        <v>0.43538573956999999</v>
      </c>
      <c r="DH550" s="78">
        <v>24448.8336243862</v>
      </c>
      <c r="DI550" s="77">
        <f t="shared" si="340"/>
        <v>-1.0993464607720076E-10</v>
      </c>
      <c r="DJ550" s="77">
        <f t="shared" si="341"/>
        <v>-1.0993378570821131E-10</v>
      </c>
      <c r="DK550" s="77">
        <f t="shared" si="342"/>
        <v>-1.0993378565071491E-10</v>
      </c>
      <c r="DL550" s="77">
        <f t="shared" si="343"/>
        <v>-1.0993378565071111E-10</v>
      </c>
      <c r="DN550" s="78">
        <v>1.9999999999999999E-11</v>
      </c>
      <c r="DO550" s="78">
        <v>4.3469797905099998</v>
      </c>
      <c r="DP550" s="78">
        <v>26404.295011230799</v>
      </c>
      <c r="DQ550" s="77">
        <f t="shared" si="344"/>
        <v>-1.5527635686563901E-11</v>
      </c>
      <c r="DR550" s="77">
        <f t="shared" si="345"/>
        <v>-1.5524555949191825E-11</v>
      </c>
      <c r="DS550" s="77">
        <f t="shared" si="346"/>
        <v>-1.5524555744019894E-11</v>
      </c>
      <c r="DT550" s="77">
        <f t="shared" si="347"/>
        <v>-1.5524555744006278E-11</v>
      </c>
      <c r="DV550" s="78"/>
      <c r="DW550" s="78"/>
      <c r="DX550" s="78"/>
      <c r="ED550" s="78"/>
      <c r="EE550" s="78"/>
      <c r="EF550" s="78"/>
      <c r="EL550" s="78"/>
      <c r="EM550" s="78"/>
      <c r="EN550" s="78"/>
      <c r="ET550" s="78"/>
      <c r="EU550" s="78"/>
      <c r="EV550" s="78"/>
    </row>
    <row r="551" spans="12:152" s="77" customFormat="1" ht="12.75">
      <c r="L551" s="78"/>
      <c r="N551" s="78">
        <v>9.900000000000001E-10</v>
      </c>
      <c r="O551" s="78">
        <v>6.0014179883600001</v>
      </c>
      <c r="P551" s="78">
        <v>19958.606102067599</v>
      </c>
      <c r="Q551" s="77">
        <f t="shared" si="328"/>
        <v>-5.4487969366763979E-10</v>
      </c>
      <c r="R551" s="77">
        <f t="shared" si="329"/>
        <v>-5.44727058523267E-10</v>
      </c>
      <c r="S551" s="77">
        <f t="shared" si="330"/>
        <v>-5.4472704835564221E-10</v>
      </c>
      <c r="T551" s="77">
        <f t="shared" si="331"/>
        <v>-5.4472704835497251E-10</v>
      </c>
      <c r="V551" s="78">
        <v>8.9999999999999999E-11</v>
      </c>
      <c r="W551" s="78">
        <v>4.9259138927999997</v>
      </c>
      <c r="X551" s="78">
        <v>52609.518021025098</v>
      </c>
      <c r="Y551" s="77">
        <f t="shared" si="332"/>
        <v>-5.6893788043286542E-11</v>
      </c>
      <c r="Z551" s="77">
        <f t="shared" si="333"/>
        <v>-5.685983888443434E-11</v>
      </c>
      <c r="AA551" s="77">
        <f t="shared" si="334"/>
        <v>-5.6859836622633924E-11</v>
      </c>
      <c r="AB551" s="77">
        <f t="shared" si="335"/>
        <v>-5.6859836622483222E-11</v>
      </c>
      <c r="AD551" s="78"/>
      <c r="AE551" s="78"/>
      <c r="AF551" s="78"/>
      <c r="AL551" s="78"/>
      <c r="AM551" s="78"/>
      <c r="AN551" s="78"/>
      <c r="AT551" s="78"/>
      <c r="AU551" s="78"/>
      <c r="AV551" s="78"/>
      <c r="BB551" s="78"/>
      <c r="BC551" s="78"/>
      <c r="BD551" s="78"/>
      <c r="BJ551" s="78">
        <v>1.8999999999999999E-10</v>
      </c>
      <c r="BK551" s="78">
        <v>1.95606380894</v>
      </c>
      <c r="BL551" s="78">
        <v>25344.913081041599</v>
      </c>
      <c r="BM551" s="77">
        <f t="shared" si="336"/>
        <v>1.7908660694443141E-10</v>
      </c>
      <c r="BN551" s="77">
        <f t="shared" si="337"/>
        <v>1.7907172017271238E-10</v>
      </c>
      <c r="BO551" s="77">
        <f t="shared" si="338"/>
        <v>1.790717191807775E-10</v>
      </c>
      <c r="BP551" s="77">
        <f t="shared" si="339"/>
        <v>1.7907171918071252E-10</v>
      </c>
      <c r="BR551" s="78"/>
      <c r="BS551" s="78"/>
      <c r="BT551" s="78"/>
      <c r="BZ551" s="78"/>
      <c r="CA551" s="78"/>
      <c r="CB551" s="78"/>
      <c r="CH551" s="78"/>
      <c r="CI551" s="78"/>
      <c r="CJ551" s="78"/>
      <c r="CP551" s="78"/>
      <c r="CQ551" s="78"/>
      <c r="CR551" s="78"/>
      <c r="CX551" s="78"/>
      <c r="CY551" s="78"/>
      <c r="CZ551" s="78"/>
      <c r="DF551" s="78">
        <v>1E-10</v>
      </c>
      <c r="DG551" s="78">
        <v>2.8599916247400001</v>
      </c>
      <c r="DH551" s="78">
        <v>130226.21661243201</v>
      </c>
      <c r="DI551" s="77">
        <f t="shared" si="340"/>
        <v>-9.7229367829092718E-11</v>
      </c>
      <c r="DJ551" s="77">
        <f t="shared" si="341"/>
        <v>-9.7257461341584567E-11</v>
      </c>
      <c r="DK551" s="77">
        <f t="shared" si="342"/>
        <v>-9.7257463208187438E-11</v>
      </c>
      <c r="DL551" s="77">
        <f t="shared" si="343"/>
        <v>-9.7257463208311709E-11</v>
      </c>
      <c r="DN551" s="78">
        <v>1.9999999999999999E-11</v>
      </c>
      <c r="DO551" s="78">
        <v>2.8763849600100002</v>
      </c>
      <c r="DP551" s="78">
        <v>167850.082947749</v>
      </c>
      <c r="DQ551" s="77">
        <f t="shared" si="344"/>
        <v>-1.0623342441916106E-11</v>
      </c>
      <c r="DR551" s="77">
        <f t="shared" si="345"/>
        <v>-1.0597015216533959E-11</v>
      </c>
      <c r="DS551" s="77">
        <f t="shared" si="346"/>
        <v>-1.0597013462028257E-11</v>
      </c>
      <c r="DT551" s="77">
        <f t="shared" si="347"/>
        <v>-1.0597013461912557E-11</v>
      </c>
      <c r="DV551" s="78"/>
      <c r="DW551" s="78"/>
      <c r="DX551" s="78"/>
      <c r="ED551" s="78"/>
      <c r="EE551" s="78"/>
      <c r="EF551" s="78"/>
      <c r="EL551" s="78"/>
      <c r="EM551" s="78"/>
      <c r="EN551" s="78"/>
      <c r="ET551" s="78"/>
      <c r="EU551" s="78"/>
      <c r="EV551" s="78"/>
    </row>
    <row r="552" spans="12:152" s="77" customFormat="1" ht="12.75">
      <c r="L552" s="78"/>
      <c r="N552" s="78">
        <v>8.6999999999999999E-10</v>
      </c>
      <c r="O552" s="78">
        <v>3.5557941937300002</v>
      </c>
      <c r="P552" s="78">
        <v>52381.991831585503</v>
      </c>
      <c r="Q552" s="77">
        <f t="shared" si="328"/>
        <v>-4.7367992962819385E-10</v>
      </c>
      <c r="R552" s="77">
        <f t="shared" si="329"/>
        <v>-4.7332622293777441E-10</v>
      </c>
      <c r="S552" s="77">
        <f t="shared" si="330"/>
        <v>-4.7332619937370039E-10</v>
      </c>
      <c r="T552" s="77">
        <f t="shared" si="331"/>
        <v>-4.7332619937216504E-10</v>
      </c>
      <c r="V552" s="78">
        <v>7.9999999999999995E-11</v>
      </c>
      <c r="W552" s="78">
        <v>4.4791572966500004</v>
      </c>
      <c r="X552" s="78">
        <v>167850.082947749</v>
      </c>
      <c r="Y552" s="77">
        <f t="shared" si="332"/>
        <v>-6.6388179659011206E-11</v>
      </c>
      <c r="Z552" s="77">
        <f t="shared" si="333"/>
        <v>-6.6457418968728552E-11</v>
      </c>
      <c r="AA552" s="77">
        <f t="shared" si="334"/>
        <v>-6.6457423575416019E-11</v>
      </c>
      <c r="AB552" s="77">
        <f t="shared" si="335"/>
        <v>-6.6457423575719801E-11</v>
      </c>
      <c r="AD552" s="78"/>
      <c r="AE552" s="78"/>
      <c r="AF552" s="78"/>
      <c r="AL552" s="78"/>
      <c r="AM552" s="78"/>
      <c r="AN552" s="78"/>
      <c r="AT552" s="78"/>
      <c r="AU552" s="78"/>
      <c r="AV552" s="78"/>
      <c r="BB552" s="78"/>
      <c r="BC552" s="78"/>
      <c r="BD552" s="78"/>
      <c r="BJ552" s="78">
        <v>1.8999999999999999E-10</v>
      </c>
      <c r="BK552" s="78">
        <v>3.6249105837600002</v>
      </c>
      <c r="BL552" s="78">
        <v>78039.364629020594</v>
      </c>
      <c r="BM552" s="77">
        <f t="shared" si="336"/>
        <v>-4.5651603132403899E-11</v>
      </c>
      <c r="BN552" s="77">
        <f t="shared" si="337"/>
        <v>-4.5784752188699323E-11</v>
      </c>
      <c r="BO552" s="77">
        <f t="shared" si="338"/>
        <v>-4.5784761056953386E-11</v>
      </c>
      <c r="BP552" s="77">
        <f t="shared" si="339"/>
        <v>-4.5784761057540374E-11</v>
      </c>
      <c r="BR552" s="78"/>
      <c r="BS552" s="78"/>
      <c r="BT552" s="78"/>
      <c r="BZ552" s="78"/>
      <c r="CA552" s="78"/>
      <c r="CB552" s="78"/>
      <c r="CH552" s="78"/>
      <c r="CI552" s="78"/>
      <c r="CJ552" s="78"/>
      <c r="CP552" s="78"/>
      <c r="CQ552" s="78"/>
      <c r="CR552" s="78"/>
      <c r="CX552" s="78"/>
      <c r="CY552" s="78"/>
      <c r="CZ552" s="78"/>
      <c r="DF552" s="78">
        <v>1.2999999999999999E-10</v>
      </c>
      <c r="DG552" s="78">
        <v>4.4188042982200004</v>
      </c>
      <c r="DH552" s="78">
        <v>19958.606102067599</v>
      </c>
      <c r="DI552" s="77">
        <f t="shared" si="340"/>
        <v>1.093764864076066E-10</v>
      </c>
      <c r="DJ552" s="77">
        <f t="shared" si="341"/>
        <v>1.0938945855537274E-10</v>
      </c>
      <c r="DK552" s="77">
        <f t="shared" si="342"/>
        <v>1.0938945941932151E-10</v>
      </c>
      <c r="DL552" s="77">
        <f t="shared" si="343"/>
        <v>1.0938945941937841E-10</v>
      </c>
      <c r="DN552" s="78">
        <v>1.9999999999999999E-11</v>
      </c>
      <c r="DO552" s="78">
        <v>4.0163819369000002</v>
      </c>
      <c r="DP552" s="78">
        <v>51868.248662178798</v>
      </c>
      <c r="DQ552" s="77">
        <f t="shared" si="344"/>
        <v>1.353334006637114E-11</v>
      </c>
      <c r="DR552" s="77">
        <f t="shared" si="345"/>
        <v>1.3526272046339915E-11</v>
      </c>
      <c r="DS552" s="77">
        <f t="shared" si="346"/>
        <v>1.3526271575436286E-11</v>
      </c>
      <c r="DT552" s="77">
        <f t="shared" si="347"/>
        <v>1.3526271575404463E-11</v>
      </c>
      <c r="DV552" s="78"/>
      <c r="DW552" s="78"/>
      <c r="DX552" s="78"/>
      <c r="ED552" s="78"/>
      <c r="EE552" s="78"/>
      <c r="EF552" s="78"/>
      <c r="EL552" s="78"/>
      <c r="EM552" s="78"/>
      <c r="EN552" s="78"/>
      <c r="ET552" s="78"/>
      <c r="EU552" s="78"/>
      <c r="EV552" s="78"/>
    </row>
    <row r="553" spans="12:152" s="77" customFormat="1" ht="12.75">
      <c r="L553" s="78"/>
      <c r="N553" s="78">
        <v>7.7999999999999999E-10</v>
      </c>
      <c r="O553" s="78">
        <v>1.0082261826300001</v>
      </c>
      <c r="P553" s="78">
        <v>25352.026628042298</v>
      </c>
      <c r="Q553" s="77">
        <f t="shared" si="328"/>
        <v>1.8763254656077473E-10</v>
      </c>
      <c r="R553" s="77">
        <f t="shared" si="329"/>
        <v>1.8745496488047783E-10</v>
      </c>
      <c r="S553" s="77">
        <f t="shared" si="330"/>
        <v>1.8745495305143447E-10</v>
      </c>
      <c r="T553" s="77">
        <f t="shared" si="331"/>
        <v>1.8745495305065979E-10</v>
      </c>
      <c r="V553" s="78">
        <v>1E-10</v>
      </c>
      <c r="W553" s="78">
        <v>3.52532046928</v>
      </c>
      <c r="X553" s="78">
        <v>50049.928875769103</v>
      </c>
      <c r="Y553" s="77">
        <f t="shared" si="332"/>
        <v>-7.8900865937323093E-11</v>
      </c>
      <c r="Z553" s="77">
        <f t="shared" si="333"/>
        <v>-7.8872408674299853E-11</v>
      </c>
      <c r="AA553" s="77">
        <f t="shared" si="334"/>
        <v>-7.887240677820237E-11</v>
      </c>
      <c r="AB553" s="77">
        <f t="shared" si="335"/>
        <v>-7.8872406778076561E-11</v>
      </c>
      <c r="AD553" s="78"/>
      <c r="AE553" s="78"/>
      <c r="AF553" s="78"/>
      <c r="AL553" s="78"/>
      <c r="AM553" s="78"/>
      <c r="AN553" s="78"/>
      <c r="AT553" s="78"/>
      <c r="AU553" s="78"/>
      <c r="AV553" s="78"/>
      <c r="BB553" s="78"/>
      <c r="BC553" s="78"/>
      <c r="BD553" s="78"/>
      <c r="BJ553" s="78">
        <v>1.8999999999999999E-10</v>
      </c>
      <c r="BK553" s="78">
        <v>2.5980936055699999</v>
      </c>
      <c r="BL553" s="78">
        <v>17893.6278083656</v>
      </c>
      <c r="BM553" s="77">
        <f t="shared" si="336"/>
        <v>-1.3574792082618524E-10</v>
      </c>
      <c r="BN553" s="77">
        <f t="shared" si="337"/>
        <v>-1.35769926402144E-10</v>
      </c>
      <c r="BO553" s="77">
        <f t="shared" si="338"/>
        <v>-1.3576992786781038E-10</v>
      </c>
      <c r="BP553" s="77">
        <f t="shared" si="339"/>
        <v>-1.3576992786790672E-10</v>
      </c>
      <c r="BR553" s="78"/>
      <c r="BS553" s="78"/>
      <c r="BT553" s="78"/>
      <c r="BZ553" s="78"/>
      <c r="CA553" s="78"/>
      <c r="CB553" s="78"/>
      <c r="CH553" s="78"/>
      <c r="CI553" s="78"/>
      <c r="CJ553" s="78"/>
      <c r="CP553" s="78"/>
      <c r="CQ553" s="78"/>
      <c r="CR553" s="78"/>
      <c r="CX553" s="78"/>
      <c r="CY553" s="78"/>
      <c r="CZ553" s="78"/>
      <c r="DF553" s="78">
        <v>1.2E-10</v>
      </c>
      <c r="DG553" s="78">
        <v>5.9639405824100002</v>
      </c>
      <c r="DH553" s="78">
        <v>26083.970988311001</v>
      </c>
      <c r="DI553" s="77">
        <f t="shared" si="340"/>
        <v>1.090526806484035E-10</v>
      </c>
      <c r="DJ553" s="77">
        <f t="shared" si="341"/>
        <v>1.0904059328928624E-10</v>
      </c>
      <c r="DK553" s="77">
        <f t="shared" si="342"/>
        <v>1.0904059248393745E-10</v>
      </c>
      <c r="DL553" s="77">
        <f t="shared" si="343"/>
        <v>1.0904059248388476E-10</v>
      </c>
      <c r="DN553" s="78">
        <v>1.9999999999999999E-11</v>
      </c>
      <c r="DO553" s="78">
        <v>3.3856506895599998</v>
      </c>
      <c r="DP553" s="78">
        <v>77726.904912627098</v>
      </c>
      <c r="DQ553" s="77">
        <f t="shared" si="344"/>
        <v>1.8983159178527651E-11</v>
      </c>
      <c r="DR553" s="77">
        <f t="shared" si="345"/>
        <v>1.8978626771209779E-11</v>
      </c>
      <c r="DS553" s="77">
        <f t="shared" si="346"/>
        <v>1.8978626468979765E-11</v>
      </c>
      <c r="DT553" s="77">
        <f t="shared" si="347"/>
        <v>1.897862646895968E-11</v>
      </c>
      <c r="DV553" s="78"/>
      <c r="DW553" s="78"/>
      <c r="DX553" s="78"/>
      <c r="ED553" s="78"/>
      <c r="EE553" s="78"/>
      <c r="EF553" s="78"/>
      <c r="EL553" s="78"/>
      <c r="EM553" s="78"/>
      <c r="EN553" s="78"/>
      <c r="ET553" s="78"/>
      <c r="EU553" s="78"/>
      <c r="EV553" s="78"/>
    </row>
    <row r="554" spans="12:152" s="77" customFormat="1" ht="12.75">
      <c r="L554" s="78"/>
      <c r="N554" s="78">
        <v>8.7999999999999996E-10</v>
      </c>
      <c r="O554" s="78">
        <v>3.52269656514</v>
      </c>
      <c r="P554" s="78">
        <v>60055.895436487299</v>
      </c>
      <c r="Q554" s="77">
        <f t="shared" si="328"/>
        <v>-8.0859173180022486E-10</v>
      </c>
      <c r="R554" s="77">
        <f t="shared" si="329"/>
        <v>-8.087845434176752E-10</v>
      </c>
      <c r="S554" s="77">
        <f t="shared" si="330"/>
        <v>-8.0878455625252474E-10</v>
      </c>
      <c r="T554" s="77">
        <f t="shared" si="331"/>
        <v>-8.0878455625337239E-10</v>
      </c>
      <c r="V554" s="78">
        <v>8.9999999999999999E-11</v>
      </c>
      <c r="W554" s="78">
        <v>5.7470149567500002</v>
      </c>
      <c r="X554" s="78">
        <v>128220.75860368399</v>
      </c>
      <c r="Y554" s="77">
        <f t="shared" si="332"/>
        <v>9.451487878538117E-12</v>
      </c>
      <c r="Z554" s="77">
        <f t="shared" si="333"/>
        <v>9.3453080848630322E-12</v>
      </c>
      <c r="AA554" s="77">
        <f t="shared" si="334"/>
        <v>9.3453010117945764E-12</v>
      </c>
      <c r="AB554" s="77">
        <f t="shared" si="335"/>
        <v>9.3453010113264568E-12</v>
      </c>
      <c r="AD554" s="78"/>
      <c r="AE554" s="78"/>
      <c r="AF554" s="78"/>
      <c r="AL554" s="78"/>
      <c r="AM554" s="78"/>
      <c r="AN554" s="78"/>
      <c r="AT554" s="78"/>
      <c r="AU554" s="78"/>
      <c r="AV554" s="78"/>
      <c r="BB554" s="78"/>
      <c r="BC554" s="78"/>
      <c r="BD554" s="78"/>
      <c r="BJ554" s="78">
        <v>1.8999999999999999E-10</v>
      </c>
      <c r="BK554" s="78">
        <v>5.8648715293700002</v>
      </c>
      <c r="BL554" s="78">
        <v>103917.90082841901</v>
      </c>
      <c r="BM554" s="77">
        <f t="shared" si="336"/>
        <v>2.2075180547674267E-11</v>
      </c>
      <c r="BN554" s="77">
        <f t="shared" si="337"/>
        <v>2.2256602683822166E-11</v>
      </c>
      <c r="BO554" s="77">
        <f t="shared" si="338"/>
        <v>2.225661476763608E-11</v>
      </c>
      <c r="BP554" s="77">
        <f t="shared" si="339"/>
        <v>2.2256614768429796E-11</v>
      </c>
      <c r="BR554" s="78"/>
      <c r="BS554" s="78"/>
      <c r="BT554" s="78"/>
      <c r="BZ554" s="78"/>
      <c r="CA554" s="78"/>
      <c r="CB554" s="78"/>
      <c r="CH554" s="78"/>
      <c r="CI554" s="78"/>
      <c r="CJ554" s="78"/>
      <c r="CP554" s="78"/>
      <c r="CQ554" s="78"/>
      <c r="CR554" s="78"/>
      <c r="CX554" s="78"/>
      <c r="CY554" s="78"/>
      <c r="CZ554" s="78"/>
      <c r="DF554" s="78">
        <v>1E-10</v>
      </c>
      <c r="DG554" s="78">
        <v>5.4429714669999996</v>
      </c>
      <c r="DH554" s="78">
        <v>163298.12945069</v>
      </c>
      <c r="DI554" s="77">
        <f t="shared" si="340"/>
        <v>9.0743530457120425E-12</v>
      </c>
      <c r="DJ554" s="77">
        <f t="shared" si="341"/>
        <v>8.9238873520656961E-12</v>
      </c>
      <c r="DK554" s="77">
        <f t="shared" si="342"/>
        <v>8.9238773288842994E-12</v>
      </c>
      <c r="DL554" s="77">
        <f t="shared" si="343"/>
        <v>8.9238773282275471E-12</v>
      </c>
      <c r="DN554" s="78">
        <v>1.9999999999999999E-11</v>
      </c>
      <c r="DO554" s="78">
        <v>5.7351227107499998</v>
      </c>
      <c r="DP554" s="78">
        <v>189853.99758261899</v>
      </c>
      <c r="DQ554" s="77">
        <f t="shared" si="344"/>
        <v>-1.4304210374145991E-11</v>
      </c>
      <c r="DR554" s="77">
        <f t="shared" si="345"/>
        <v>-1.4279636005271711E-11</v>
      </c>
      <c r="DS554" s="77">
        <f t="shared" si="346"/>
        <v>-1.4279634366907758E-11</v>
      </c>
      <c r="DT554" s="77">
        <f t="shared" si="347"/>
        <v>-1.4279634366799502E-11</v>
      </c>
      <c r="DV554" s="78"/>
      <c r="DW554" s="78"/>
      <c r="DX554" s="78"/>
      <c r="ED554" s="78"/>
      <c r="EE554" s="78"/>
      <c r="EF554" s="78"/>
      <c r="EL554" s="78"/>
      <c r="EM554" s="78"/>
      <c r="EN554" s="78"/>
      <c r="ET554" s="78"/>
      <c r="EU554" s="78"/>
      <c r="EV554" s="78"/>
    </row>
    <row r="555" spans="12:152" s="77" customFormat="1" ht="12.75">
      <c r="L555" s="78"/>
      <c r="N555" s="78">
        <v>7.7999999999999999E-10</v>
      </c>
      <c r="O555" s="78">
        <v>5.8206689274099999</v>
      </c>
      <c r="P555" s="78">
        <v>155571.819107836</v>
      </c>
      <c r="Q555" s="77">
        <f t="shared" si="328"/>
        <v>-4.872003513819375E-10</v>
      </c>
      <c r="R555" s="77">
        <f t="shared" si="329"/>
        <v>-4.8807656636862578E-10</v>
      </c>
      <c r="S555" s="77">
        <f t="shared" si="330"/>
        <v>-4.8807662469956551E-10</v>
      </c>
      <c r="T555" s="77">
        <f t="shared" si="331"/>
        <v>-4.8807662470336982E-10</v>
      </c>
      <c r="V555" s="78">
        <v>8.9999999999999999E-11</v>
      </c>
      <c r="W555" s="78">
        <v>3.3963610372300002</v>
      </c>
      <c r="X555" s="78">
        <v>25771.5112719176</v>
      </c>
      <c r="Y555" s="77">
        <f t="shared" si="332"/>
        <v>2.7044306582523676E-11</v>
      </c>
      <c r="Z555" s="77">
        <f t="shared" si="333"/>
        <v>2.7023838796004879E-11</v>
      </c>
      <c r="AA555" s="77">
        <f t="shared" si="334"/>
        <v>2.7023837432595064E-11</v>
      </c>
      <c r="AB555" s="77">
        <f t="shared" si="335"/>
        <v>2.7023837432504785E-11</v>
      </c>
      <c r="AD555" s="78"/>
      <c r="AE555" s="78"/>
      <c r="AF555" s="78"/>
      <c r="AL555" s="78"/>
      <c r="AM555" s="78"/>
      <c r="AN555" s="78"/>
      <c r="AT555" s="78"/>
      <c r="AU555" s="78"/>
      <c r="AV555" s="78"/>
      <c r="BB555" s="78"/>
      <c r="BC555" s="78"/>
      <c r="BD555" s="78"/>
      <c r="BJ555" s="78">
        <v>1.8999999999999999E-10</v>
      </c>
      <c r="BK555" s="78">
        <v>5.07516493363</v>
      </c>
      <c r="BL555" s="78">
        <v>230239.17477710801</v>
      </c>
      <c r="BM555" s="77">
        <f t="shared" si="336"/>
        <v>-1.2649510231464886E-10</v>
      </c>
      <c r="BN555" s="77">
        <f t="shared" si="337"/>
        <v>-1.2679680218750405E-10</v>
      </c>
      <c r="BO555" s="77">
        <f t="shared" si="338"/>
        <v>-1.2679682226455757E-10</v>
      </c>
      <c r="BP555" s="77">
        <f t="shared" si="339"/>
        <v>-1.2679682226587666E-10</v>
      </c>
      <c r="BR555" s="78"/>
      <c r="BS555" s="78"/>
      <c r="BT555" s="78"/>
      <c r="BZ555" s="78"/>
      <c r="CA555" s="78"/>
      <c r="CB555" s="78"/>
      <c r="CH555" s="78"/>
      <c r="CI555" s="78"/>
      <c r="CJ555" s="78"/>
      <c r="CP555" s="78"/>
      <c r="CQ555" s="78"/>
      <c r="CR555" s="78"/>
      <c r="CX555" s="78"/>
      <c r="CY555" s="78"/>
      <c r="CZ555" s="78"/>
      <c r="DF555" s="78">
        <v>1.2E-10</v>
      </c>
      <c r="DG555" s="78">
        <v>1.5776758202900001</v>
      </c>
      <c r="DH555" s="78">
        <v>91805.130627213701</v>
      </c>
      <c r="DI555" s="77">
        <f t="shared" si="340"/>
        <v>9.0344542690127167E-12</v>
      </c>
      <c r="DJ555" s="77">
        <f t="shared" si="341"/>
        <v>9.1360842697669445E-12</v>
      </c>
      <c r="DK555" s="77">
        <f t="shared" si="342"/>
        <v>9.1360910391105993E-12</v>
      </c>
      <c r="DL555" s="77">
        <f t="shared" si="343"/>
        <v>9.1360910395526934E-12</v>
      </c>
      <c r="DN555" s="78">
        <v>1.9999999999999999E-11</v>
      </c>
      <c r="DO555" s="78">
        <v>3.9344455357500001</v>
      </c>
      <c r="DP555" s="78">
        <v>50910.238804522</v>
      </c>
      <c r="DQ555" s="77">
        <f t="shared" si="344"/>
        <v>-6.1038337061878804E-12</v>
      </c>
      <c r="DR555" s="77">
        <f t="shared" si="345"/>
        <v>-6.1128037387407504E-12</v>
      </c>
      <c r="DS555" s="77">
        <f t="shared" si="346"/>
        <v>-6.1128043361883242E-12</v>
      </c>
      <c r="DT555" s="77">
        <f t="shared" si="347"/>
        <v>-6.1128043362283755E-12</v>
      </c>
      <c r="DV555" s="78"/>
      <c r="DW555" s="78"/>
      <c r="DX555" s="78"/>
      <c r="ED555" s="78"/>
      <c r="EE555" s="78"/>
      <c r="EF555" s="78"/>
      <c r="EL555" s="78"/>
      <c r="EM555" s="78"/>
      <c r="EN555" s="78"/>
      <c r="ET555" s="78"/>
      <c r="EU555" s="78"/>
      <c r="EV555" s="78"/>
    </row>
    <row r="556" spans="12:152" s="77" customFormat="1" ht="12.75">
      <c r="L556" s="78"/>
      <c r="N556" s="78">
        <v>7.5999999999999996E-10</v>
      </c>
      <c r="O556" s="78">
        <v>2.96046756402</v>
      </c>
      <c r="P556" s="78">
        <v>25024.589058121801</v>
      </c>
      <c r="Q556" s="77">
        <f t="shared" si="328"/>
        <v>-5.8044249868216313E-10</v>
      </c>
      <c r="R556" s="77">
        <f t="shared" si="329"/>
        <v>-5.80328899728751E-10</v>
      </c>
      <c r="S556" s="77">
        <f t="shared" si="330"/>
        <v>-5.8032889216090308E-10</v>
      </c>
      <c r="T556" s="77">
        <f t="shared" si="331"/>
        <v>-5.8032889216040098E-10</v>
      </c>
      <c r="V556" s="78">
        <v>8.9999999999999999E-11</v>
      </c>
      <c r="W556" s="78">
        <v>0.40885845708000002</v>
      </c>
      <c r="X556" s="78">
        <v>173511.414996901</v>
      </c>
      <c r="Y556" s="77">
        <f t="shared" si="332"/>
        <v>8.5696422264774092E-11</v>
      </c>
      <c r="Z556" s="77">
        <f t="shared" si="333"/>
        <v>8.565217044057292E-11</v>
      </c>
      <c r="AA556" s="77">
        <f t="shared" si="334"/>
        <v>8.5652167485613866E-11</v>
      </c>
      <c r="AB556" s="77">
        <f t="shared" si="335"/>
        <v>8.5652167485415924E-11</v>
      </c>
      <c r="AD556" s="78"/>
      <c r="AE556" s="78"/>
      <c r="AF556" s="78"/>
      <c r="AL556" s="78"/>
      <c r="AM556" s="78"/>
      <c r="AN556" s="78"/>
      <c r="AT556" s="78"/>
      <c r="AU556" s="78"/>
      <c r="AV556" s="78"/>
      <c r="BB556" s="78"/>
      <c r="BC556" s="78"/>
      <c r="BD556" s="78"/>
      <c r="BJ556" s="78">
        <v>2.3000000000000001E-10</v>
      </c>
      <c r="BK556" s="78">
        <v>1.73809221823</v>
      </c>
      <c r="BL556" s="78">
        <v>128220.75860368399</v>
      </c>
      <c r="BM556" s="77">
        <f t="shared" si="336"/>
        <v>1.5880493287075446E-10</v>
      </c>
      <c r="BN556" s="77">
        <f t="shared" si="337"/>
        <v>1.5900218657441226E-10</v>
      </c>
      <c r="BO556" s="77">
        <f t="shared" si="338"/>
        <v>1.5900219970601851E-10</v>
      </c>
      <c r="BP556" s="77">
        <f t="shared" si="339"/>
        <v>1.5900219970688762E-10</v>
      </c>
      <c r="BR556" s="78"/>
      <c r="BS556" s="78"/>
      <c r="BT556" s="78"/>
      <c r="BZ556" s="78"/>
      <c r="CA556" s="78"/>
      <c r="CB556" s="78"/>
      <c r="CH556" s="78"/>
      <c r="CI556" s="78"/>
      <c r="CJ556" s="78"/>
      <c r="CP556" s="78"/>
      <c r="CQ556" s="78"/>
      <c r="CR556" s="78"/>
      <c r="CX556" s="78"/>
      <c r="CY556" s="78"/>
      <c r="CZ556" s="78"/>
      <c r="DF556" s="78">
        <v>1E-10</v>
      </c>
      <c r="DG556" s="78">
        <v>3.8353641815100001</v>
      </c>
      <c r="DH556" s="78">
        <v>51226.630674178501</v>
      </c>
      <c r="DI556" s="77">
        <f t="shared" si="340"/>
        <v>-8.2944522252541446E-11</v>
      </c>
      <c r="DJ556" s="77">
        <f t="shared" si="341"/>
        <v>-8.2918039553419071E-11</v>
      </c>
      <c r="DK556" s="77">
        <f t="shared" si="342"/>
        <v>-8.2918037788789772E-11</v>
      </c>
      <c r="DL556" s="77">
        <f t="shared" si="343"/>
        <v>-8.2918037788672209E-11</v>
      </c>
      <c r="DN556" s="78">
        <v>1.9999999999999999E-11</v>
      </c>
      <c r="DO556" s="78">
        <v>3.62039658007</v>
      </c>
      <c r="DP556" s="78">
        <v>6885.1498899308099</v>
      </c>
      <c r="DQ556" s="77">
        <f t="shared" si="344"/>
        <v>-1.9999927119253784E-11</v>
      </c>
      <c r="DR556" s="77">
        <f t="shared" si="345"/>
        <v>-1.9999930517988685E-11</v>
      </c>
      <c r="DS556" s="77">
        <f t="shared" si="346"/>
        <v>-1.9999930518212369E-11</v>
      </c>
      <c r="DT556" s="77">
        <f t="shared" si="347"/>
        <v>-1.9999930518212385E-11</v>
      </c>
      <c r="DV556" s="78"/>
      <c r="DW556" s="78"/>
      <c r="DX556" s="78"/>
      <c r="ED556" s="78"/>
      <c r="EE556" s="78"/>
      <c r="EF556" s="78"/>
      <c r="EL556" s="78"/>
      <c r="EM556" s="78"/>
      <c r="EN556" s="78"/>
      <c r="ET556" s="78"/>
      <c r="EU556" s="78"/>
      <c r="EV556" s="78"/>
    </row>
    <row r="557" spans="12:152" s="77" customFormat="1" ht="12.75">
      <c r="L557" s="78"/>
      <c r="N557" s="78">
        <v>7.5999999999999996E-10</v>
      </c>
      <c r="O557" s="78">
        <v>4.2442123571000003</v>
      </c>
      <c r="P557" s="78">
        <v>130226.21661243201</v>
      </c>
      <c r="Q557" s="77">
        <f t="shared" si="328"/>
        <v>3.7506132450729809E-11</v>
      </c>
      <c r="R557" s="77">
        <f t="shared" si="329"/>
        <v>3.6591561557991888E-11</v>
      </c>
      <c r="S557" s="77">
        <f t="shared" si="330"/>
        <v>3.6591500636778848E-11</v>
      </c>
      <c r="T557" s="77">
        <f t="shared" si="331"/>
        <v>3.6591500632722658E-11</v>
      </c>
      <c r="V557" s="78">
        <v>8.9999999999999999E-11</v>
      </c>
      <c r="W557" s="78">
        <v>5.2147714599999999E-2</v>
      </c>
      <c r="X557" s="78">
        <v>209232.91609768799</v>
      </c>
      <c r="Y557" s="77">
        <f t="shared" si="332"/>
        <v>-6.2228115809036217E-11</v>
      </c>
      <c r="Z557" s="77">
        <f t="shared" si="333"/>
        <v>-6.2102135118418771E-11</v>
      </c>
      <c r="AA557" s="77">
        <f t="shared" si="334"/>
        <v>-6.2102126719105003E-11</v>
      </c>
      <c r="AB557" s="77">
        <f t="shared" si="335"/>
        <v>-6.2102126718542172E-11</v>
      </c>
      <c r="AD557" s="78"/>
      <c r="AE557" s="78"/>
      <c r="AF557" s="78"/>
      <c r="AL557" s="78"/>
      <c r="AM557" s="78"/>
      <c r="AN557" s="78"/>
      <c r="AT557" s="78"/>
      <c r="AU557" s="78"/>
      <c r="AV557" s="78"/>
      <c r="BB557" s="78"/>
      <c r="BC557" s="78"/>
      <c r="BD557" s="78"/>
      <c r="BJ557" s="78">
        <v>1.8E-10</v>
      </c>
      <c r="BK557" s="78">
        <v>3.7045331153699999</v>
      </c>
      <c r="BL557" s="78">
        <v>77726.904912627098</v>
      </c>
      <c r="BM557" s="77">
        <f t="shared" si="336"/>
        <v>1.7999983262321998E-10</v>
      </c>
      <c r="BN557" s="77">
        <f t="shared" si="337"/>
        <v>1.7999960956367982E-10</v>
      </c>
      <c r="BO557" s="77">
        <f t="shared" si="338"/>
        <v>1.799996095457216E-10</v>
      </c>
      <c r="BP557" s="77">
        <f t="shared" si="339"/>
        <v>1.7999960954572041E-10</v>
      </c>
      <c r="BR557" s="78"/>
      <c r="BS557" s="78"/>
      <c r="BT557" s="78"/>
      <c r="BZ557" s="78"/>
      <c r="CA557" s="78"/>
      <c r="CB557" s="78"/>
      <c r="CH557" s="78"/>
      <c r="CI557" s="78"/>
      <c r="CJ557" s="78"/>
      <c r="CP557" s="78"/>
      <c r="CQ557" s="78"/>
      <c r="CR557" s="78"/>
      <c r="CX557" s="78"/>
      <c r="CY557" s="78"/>
      <c r="CZ557" s="78"/>
      <c r="DF557" s="78">
        <v>1.2999999999999999E-10</v>
      </c>
      <c r="DG557" s="78">
        <v>0.34187342137999999</v>
      </c>
      <c r="DH557" s="78">
        <v>157057.109814539</v>
      </c>
      <c r="DI557" s="77">
        <f t="shared" si="340"/>
        <v>-1.2590793833032932E-10</v>
      </c>
      <c r="DJ557" s="77">
        <f t="shared" si="341"/>
        <v>-1.2586078434961053E-10</v>
      </c>
      <c r="DK557" s="77">
        <f t="shared" si="342"/>
        <v>-1.2586078119983722E-10</v>
      </c>
      <c r="DL557" s="77">
        <f t="shared" si="343"/>
        <v>-1.2586078119963003E-10</v>
      </c>
      <c r="DN557" s="78">
        <v>1.9999999999999999E-11</v>
      </c>
      <c r="DO557" s="78">
        <v>1.7649293935000001</v>
      </c>
      <c r="DP557" s="78">
        <v>92741.060607922496</v>
      </c>
      <c r="DQ557" s="77">
        <f t="shared" si="344"/>
        <v>-1.8682132788473995E-11</v>
      </c>
      <c r="DR557" s="77">
        <f t="shared" si="345"/>
        <v>-1.8675999797773202E-11</v>
      </c>
      <c r="DS557" s="77">
        <f t="shared" si="346"/>
        <v>-1.8675999388797294E-11</v>
      </c>
      <c r="DT557" s="77">
        <f t="shared" si="347"/>
        <v>-1.8675999388770446E-11</v>
      </c>
      <c r="DV557" s="78"/>
      <c r="DW557" s="78"/>
      <c r="DX557" s="78"/>
      <c r="ED557" s="78"/>
      <c r="EE557" s="78"/>
      <c r="EF557" s="78"/>
      <c r="EL557" s="78"/>
      <c r="EM557" s="78"/>
      <c r="EN557" s="78"/>
      <c r="ET557" s="78"/>
      <c r="EU557" s="78"/>
      <c r="EV557" s="78"/>
    </row>
    <row r="558" spans="12:152" s="77" customFormat="1" ht="12.75">
      <c r="L558" s="78"/>
      <c r="N558" s="78">
        <v>7.5999999999999996E-10</v>
      </c>
      <c r="O558" s="78">
        <v>2.22645638378</v>
      </c>
      <c r="P558" s="78">
        <v>36109.740421673603</v>
      </c>
      <c r="Q558" s="77">
        <f t="shared" si="328"/>
        <v>-7.5833035386241845E-10</v>
      </c>
      <c r="R558" s="77">
        <f t="shared" si="329"/>
        <v>-7.583134909346147E-10</v>
      </c>
      <c r="S558" s="77">
        <f t="shared" si="330"/>
        <v>-7.583134898085575E-10</v>
      </c>
      <c r="T558" s="77">
        <f t="shared" si="331"/>
        <v>-7.5831348980848264E-10</v>
      </c>
      <c r="V558" s="78">
        <v>1.0999999999999999E-10</v>
      </c>
      <c r="W558" s="78">
        <v>4.3947350056000003</v>
      </c>
      <c r="X558" s="78">
        <v>166740.70439565601</v>
      </c>
      <c r="Y558" s="77">
        <f t="shared" si="332"/>
        <v>-1.0234067187127238E-10</v>
      </c>
      <c r="Z558" s="77">
        <f t="shared" si="333"/>
        <v>-1.0240276228024523E-10</v>
      </c>
      <c r="AA558" s="77">
        <f t="shared" si="334"/>
        <v>-1.0240276640796405E-10</v>
      </c>
      <c r="AB558" s="77">
        <f t="shared" si="335"/>
        <v>-1.0240276640823807E-10</v>
      </c>
      <c r="AD558" s="78"/>
      <c r="AE558" s="78"/>
      <c r="AF558" s="78"/>
      <c r="AL558" s="78"/>
      <c r="AM558" s="78"/>
      <c r="AN558" s="78"/>
      <c r="AT558" s="78"/>
      <c r="AU558" s="78"/>
      <c r="AV558" s="78"/>
      <c r="BB558" s="78"/>
      <c r="BC558" s="78"/>
      <c r="BD558" s="78"/>
      <c r="BJ558" s="78">
        <v>2.0000000000000001E-10</v>
      </c>
      <c r="BK558" s="78">
        <v>5.5895144327699997</v>
      </c>
      <c r="BL558" s="78">
        <v>27177.611932767799</v>
      </c>
      <c r="BM558" s="77">
        <f t="shared" si="336"/>
        <v>1.6668976143419856E-10</v>
      </c>
      <c r="BN558" s="77">
        <f t="shared" si="337"/>
        <v>1.6666196725038809E-10</v>
      </c>
      <c r="BO558" s="77">
        <f t="shared" si="338"/>
        <v>1.666619653986702E-10</v>
      </c>
      <c r="BP558" s="77">
        <f t="shared" si="339"/>
        <v>1.6666196539854765E-10</v>
      </c>
      <c r="BR558" s="78"/>
      <c r="BS558" s="78"/>
      <c r="BT558" s="78"/>
      <c r="BZ558" s="78"/>
      <c r="CA558" s="78"/>
      <c r="CB558" s="78"/>
      <c r="CH558" s="78"/>
      <c r="CI558" s="78"/>
      <c r="CJ558" s="78"/>
      <c r="CP558" s="78"/>
      <c r="CQ558" s="78"/>
      <c r="CR558" s="78"/>
      <c r="CX558" s="78"/>
      <c r="CY558" s="78"/>
      <c r="CZ558" s="78"/>
      <c r="DF558" s="78">
        <v>1E-10</v>
      </c>
      <c r="DG558" s="78">
        <v>1.12787053523</v>
      </c>
      <c r="DH558" s="78">
        <v>78903.606711036497</v>
      </c>
      <c r="DI558" s="77">
        <f t="shared" si="340"/>
        <v>-9.484642123153196E-11</v>
      </c>
      <c r="DJ558" s="77">
        <f t="shared" si="341"/>
        <v>-9.4869528297920061E-11</v>
      </c>
      <c r="DK558" s="77">
        <f t="shared" si="342"/>
        <v>-9.4869529835395354E-11</v>
      </c>
      <c r="DL558" s="77">
        <f t="shared" si="343"/>
        <v>-9.4869529835495998E-11</v>
      </c>
      <c r="DN558" s="78">
        <v>1.9999999999999999E-11</v>
      </c>
      <c r="DO558" s="78">
        <v>2.5819014902999999</v>
      </c>
      <c r="DP558" s="78">
        <v>154938.34595416099</v>
      </c>
      <c r="DQ558" s="77">
        <f t="shared" si="344"/>
        <v>-7.8080510493755992E-12</v>
      </c>
      <c r="DR558" s="77">
        <f t="shared" si="345"/>
        <v>-7.8344368713438618E-12</v>
      </c>
      <c r="DS558" s="77">
        <f t="shared" si="346"/>
        <v>-7.8344386283650106E-12</v>
      </c>
      <c r="DT558" s="77">
        <f t="shared" si="347"/>
        <v>-7.8344386284821633E-12</v>
      </c>
      <c r="DV558" s="78"/>
      <c r="DW558" s="78"/>
      <c r="DX558" s="78"/>
      <c r="ED558" s="78"/>
      <c r="EE558" s="78"/>
      <c r="EF558" s="78"/>
      <c r="EL558" s="78"/>
      <c r="EM558" s="78"/>
      <c r="EN558" s="78"/>
      <c r="ET558" s="78"/>
      <c r="EU558" s="78"/>
      <c r="EV558" s="78"/>
    </row>
    <row r="559" spans="12:152" s="77" customFormat="1" ht="12.75">
      <c r="L559" s="78"/>
      <c r="N559" s="78">
        <v>7.2E-10</v>
      </c>
      <c r="O559" s="78">
        <v>2.2334846819399998</v>
      </c>
      <c r="P559" s="78">
        <v>173511.414996901</v>
      </c>
      <c r="Q559" s="77">
        <f t="shared" si="328"/>
        <v>4.0776995120542624E-11</v>
      </c>
      <c r="R559" s="77">
        <f t="shared" si="329"/>
        <v>4.1930886695089037E-11</v>
      </c>
      <c r="S559" s="77">
        <f t="shared" si="330"/>
        <v>4.1930963552039698E-11</v>
      </c>
      <c r="T559" s="77">
        <f t="shared" si="331"/>
        <v>4.1930963557187779E-11</v>
      </c>
      <c r="V559" s="78">
        <v>7.9999999999999995E-11</v>
      </c>
      <c r="W559" s="78">
        <v>0.83788793172999998</v>
      </c>
      <c r="X559" s="78">
        <v>52101.024684581003</v>
      </c>
      <c r="Y559" s="77">
        <f t="shared" si="332"/>
        <v>4.4130491981581273E-11</v>
      </c>
      <c r="Z559" s="77">
        <f t="shared" si="333"/>
        <v>4.4162650867749017E-11</v>
      </c>
      <c r="AA559" s="77">
        <f t="shared" si="334"/>
        <v>4.4162653009504201E-11</v>
      </c>
      <c r="AB559" s="77">
        <f t="shared" si="335"/>
        <v>4.4162653009648292E-11</v>
      </c>
      <c r="AD559" s="78"/>
      <c r="AE559" s="78"/>
      <c r="AF559" s="78"/>
      <c r="AL559" s="78"/>
      <c r="AM559" s="78"/>
      <c r="AN559" s="78"/>
      <c r="AT559" s="78"/>
      <c r="AU559" s="78"/>
      <c r="AV559" s="78"/>
      <c r="BB559" s="78"/>
      <c r="BC559" s="78"/>
      <c r="BD559" s="78"/>
      <c r="BJ559" s="78">
        <v>1.8999999999999999E-10</v>
      </c>
      <c r="BK559" s="78">
        <v>2.26298959398</v>
      </c>
      <c r="BL559" s="78">
        <v>103932.127922421</v>
      </c>
      <c r="BM559" s="77">
        <f t="shared" si="336"/>
        <v>-1.1583374562738771E-10</v>
      </c>
      <c r="BN559" s="77">
        <f t="shared" si="337"/>
        <v>-1.1597850844944308E-10</v>
      </c>
      <c r="BO559" s="77">
        <f t="shared" si="338"/>
        <v>-1.1597851808849761E-10</v>
      </c>
      <c r="BP559" s="77">
        <f t="shared" si="339"/>
        <v>-1.1597851808913064E-10</v>
      </c>
      <c r="BR559" s="78"/>
      <c r="BS559" s="78"/>
      <c r="BT559" s="78"/>
      <c r="BZ559" s="78"/>
      <c r="CA559" s="78"/>
      <c r="CB559" s="78"/>
      <c r="CH559" s="78"/>
      <c r="CI559" s="78"/>
      <c r="CJ559" s="78"/>
      <c r="CP559" s="78"/>
      <c r="CQ559" s="78"/>
      <c r="CR559" s="78"/>
      <c r="CX559" s="78"/>
      <c r="CY559" s="78"/>
      <c r="CZ559" s="78"/>
      <c r="DF559" s="78">
        <v>1E-10</v>
      </c>
      <c r="DG559" s="78">
        <v>4.6781813001400003</v>
      </c>
      <c r="DH559" s="78">
        <v>2111.6503133776</v>
      </c>
      <c r="DI559" s="77">
        <f t="shared" si="340"/>
        <v>7.3384415731405782E-11</v>
      </c>
      <c r="DJ559" s="77">
        <f t="shared" si="341"/>
        <v>7.3383088576405205E-11</v>
      </c>
      <c r="DK559" s="77">
        <f t="shared" si="342"/>
        <v>7.3383088488002604E-11</v>
      </c>
      <c r="DL559" s="77">
        <f t="shared" si="343"/>
        <v>7.3383088487996813E-11</v>
      </c>
      <c r="DN559" s="78">
        <v>1.9999999999999999E-11</v>
      </c>
      <c r="DO559" s="78">
        <v>5.3727979285699998</v>
      </c>
      <c r="DP559" s="78">
        <v>52278.8990573669</v>
      </c>
      <c r="DQ559" s="77">
        <f t="shared" si="344"/>
        <v>-3.5262438296770067E-12</v>
      </c>
      <c r="DR559" s="77">
        <f t="shared" si="345"/>
        <v>-3.5357652612207782E-12</v>
      </c>
      <c r="DS559" s="77">
        <f t="shared" si="346"/>
        <v>-3.5357658954145619E-12</v>
      </c>
      <c r="DT559" s="77">
        <f t="shared" si="347"/>
        <v>-3.5357658954559633E-12</v>
      </c>
      <c r="DV559" s="78"/>
      <c r="DW559" s="78"/>
      <c r="DX559" s="78"/>
      <c r="ED559" s="78"/>
      <c r="EE559" s="78"/>
      <c r="EF559" s="78"/>
      <c r="EL559" s="78"/>
      <c r="EM559" s="78"/>
      <c r="EN559" s="78"/>
      <c r="ET559" s="78"/>
      <c r="EU559" s="78"/>
      <c r="EV559" s="78"/>
    </row>
    <row r="560" spans="12:152" s="77" customFormat="1" ht="12.75">
      <c r="L560" s="78"/>
      <c r="N560" s="78">
        <v>7.8999999999999996E-10</v>
      </c>
      <c r="O560" s="78">
        <v>1.13204602827</v>
      </c>
      <c r="P560" s="78">
        <v>52290.245571833599</v>
      </c>
      <c r="Q560" s="77">
        <f t="shared" si="328"/>
        <v>7.6892782270309375E-10</v>
      </c>
      <c r="R560" s="77">
        <f t="shared" si="329"/>
        <v>7.6901541471586495E-10</v>
      </c>
      <c r="S560" s="77">
        <f t="shared" si="330"/>
        <v>7.6901542054436308E-10</v>
      </c>
      <c r="T560" s="77">
        <f t="shared" si="331"/>
        <v>7.6901542054475382E-10</v>
      </c>
      <c r="V560" s="78">
        <v>8.9999999999999999E-11</v>
      </c>
      <c r="W560" s="78">
        <v>0.39740145698000001</v>
      </c>
      <c r="X560" s="78">
        <v>208173.534167498</v>
      </c>
      <c r="Y560" s="77">
        <f t="shared" si="332"/>
        <v>-5.7934592874896198E-11</v>
      </c>
      <c r="Z560" s="77">
        <f t="shared" si="333"/>
        <v>-5.7801837480052663E-11</v>
      </c>
      <c r="AA560" s="77">
        <f t="shared" si="334"/>
        <v>-5.7801828630097638E-11</v>
      </c>
      <c r="AB560" s="77">
        <f t="shared" si="335"/>
        <v>-5.7801828629501596E-11</v>
      </c>
      <c r="AD560" s="78"/>
      <c r="AE560" s="78"/>
      <c r="AF560" s="78"/>
      <c r="AL560" s="78"/>
      <c r="AM560" s="78"/>
      <c r="AN560" s="78"/>
      <c r="AT560" s="78"/>
      <c r="AU560" s="78"/>
      <c r="AV560" s="78"/>
      <c r="BB560" s="78"/>
      <c r="BC560" s="78"/>
      <c r="BD560" s="78"/>
      <c r="BJ560" s="78">
        <v>1.8E-10</v>
      </c>
      <c r="BK560" s="78">
        <v>5.2610337399400002</v>
      </c>
      <c r="BL560" s="78">
        <v>28736.357967047199</v>
      </c>
      <c r="BM560" s="77">
        <f t="shared" si="336"/>
        <v>-1.7843978440607735E-10</v>
      </c>
      <c r="BN560" s="77">
        <f t="shared" si="337"/>
        <v>-1.7843349094492177E-10</v>
      </c>
      <c r="BO560" s="77">
        <f t="shared" si="338"/>
        <v>-1.7843349052529483E-10</v>
      </c>
      <c r="BP560" s="77">
        <f t="shared" si="339"/>
        <v>-1.7843349052526722E-10</v>
      </c>
      <c r="BR560" s="78"/>
      <c r="BS560" s="78"/>
      <c r="BT560" s="78"/>
      <c r="BZ560" s="78"/>
      <c r="CA560" s="78"/>
      <c r="CB560" s="78"/>
      <c r="CH560" s="78"/>
      <c r="CI560" s="78"/>
      <c r="CJ560" s="78"/>
      <c r="CP560" s="78"/>
      <c r="CQ560" s="78"/>
      <c r="CR560" s="78"/>
      <c r="CX560" s="78"/>
      <c r="CY560" s="78"/>
      <c r="CZ560" s="78"/>
      <c r="DF560" s="78">
        <v>1.2E-10</v>
      </c>
      <c r="DG560" s="78">
        <v>3.5639161979899998</v>
      </c>
      <c r="DH560" s="78">
        <v>77795.744434368098</v>
      </c>
      <c r="DI560" s="77">
        <f t="shared" si="340"/>
        <v>1.03918991107088E-10</v>
      </c>
      <c r="DJ560" s="77">
        <f t="shared" si="341"/>
        <v>1.0387577451447613E-10</v>
      </c>
      <c r="DK560" s="77">
        <f t="shared" si="342"/>
        <v>1.0387577163403262E-10</v>
      </c>
      <c r="DL560" s="77">
        <f t="shared" si="343"/>
        <v>1.0387577163384136E-10</v>
      </c>
      <c r="DN560" s="78">
        <v>1.9999999999999999E-11</v>
      </c>
      <c r="DO560" s="78">
        <v>3.3703908619699998</v>
      </c>
      <c r="DP560" s="78">
        <v>2221.8566345969998</v>
      </c>
      <c r="DQ560" s="77">
        <f t="shared" si="344"/>
        <v>-1.7777408654843915E-11</v>
      </c>
      <c r="DR560" s="77">
        <f t="shared" si="345"/>
        <v>-1.7777597009038455E-11</v>
      </c>
      <c r="DS560" s="77">
        <f t="shared" si="346"/>
        <v>-1.7777597021584465E-11</v>
      </c>
      <c r="DT560" s="77">
        <f t="shared" si="347"/>
        <v>-1.7777597021585295E-11</v>
      </c>
      <c r="DV560" s="78"/>
      <c r="DW560" s="78"/>
      <c r="DX560" s="78"/>
      <c r="ED560" s="78"/>
      <c r="EE560" s="78"/>
      <c r="EF560" s="78"/>
      <c r="EL560" s="78"/>
      <c r="EM560" s="78"/>
      <c r="EN560" s="78"/>
      <c r="ET560" s="78"/>
      <c r="EU560" s="78"/>
      <c r="EV560" s="78"/>
    </row>
    <row r="561" spans="11:152" s="77" customFormat="1" ht="12.75">
      <c r="L561" s="78"/>
      <c r="N561" s="78">
        <v>7.4000000000000003E-10</v>
      </c>
      <c r="O561" s="78">
        <v>1.55328520138</v>
      </c>
      <c r="P561" s="78">
        <v>51653.228865054502</v>
      </c>
      <c r="Q561" s="77">
        <f t="shared" si="328"/>
        <v>-3.7261071297036378E-10</v>
      </c>
      <c r="R561" s="77">
        <f t="shared" si="329"/>
        <v>-3.7291620077052988E-10</v>
      </c>
      <c r="S561" s="77">
        <f t="shared" si="330"/>
        <v>-3.7291622111623511E-10</v>
      </c>
      <c r="T561" s="77">
        <f t="shared" si="331"/>
        <v>-3.7291622111757943E-10</v>
      </c>
      <c r="V561" s="78">
        <v>8.9999999999999999E-11</v>
      </c>
      <c r="W561" s="78">
        <v>2.1464840991699998</v>
      </c>
      <c r="X561" s="78">
        <v>52250.587881715699</v>
      </c>
      <c r="Y561" s="77">
        <f t="shared" si="332"/>
        <v>9.4314351314589643E-12</v>
      </c>
      <c r="Z561" s="77">
        <f t="shared" si="333"/>
        <v>9.4747011371228354E-12</v>
      </c>
      <c r="AA561" s="77">
        <f t="shared" si="334"/>
        <v>9.4747040189918151E-12</v>
      </c>
      <c r="AB561" s="77">
        <f t="shared" si="335"/>
        <v>9.474704019180052E-12</v>
      </c>
      <c r="AD561" s="78"/>
      <c r="AE561" s="78"/>
      <c r="AF561" s="78"/>
      <c r="AL561" s="78"/>
      <c r="AM561" s="78"/>
      <c r="AN561" s="78"/>
      <c r="AT561" s="78"/>
      <c r="AU561" s="78"/>
      <c r="AV561" s="78"/>
      <c r="BB561" s="78"/>
      <c r="BC561" s="78"/>
      <c r="BD561" s="78"/>
      <c r="BJ561" s="78">
        <v>1.8E-10</v>
      </c>
      <c r="BK561" s="78">
        <v>4.7707566973100004</v>
      </c>
      <c r="BL561" s="78">
        <v>77101.234720314693</v>
      </c>
      <c r="BM561" s="77">
        <f t="shared" si="336"/>
        <v>-3.1951690680148797E-11</v>
      </c>
      <c r="BN561" s="77">
        <f t="shared" si="337"/>
        <v>-3.2078040770560688E-11</v>
      </c>
      <c r="BO561" s="77">
        <f t="shared" si="338"/>
        <v>-3.2078049186182703E-11</v>
      </c>
      <c r="BP561" s="77">
        <f t="shared" si="339"/>
        <v>-3.2078049186736449E-11</v>
      </c>
      <c r="BR561" s="78"/>
      <c r="BS561" s="78"/>
      <c r="BT561" s="78"/>
      <c r="BZ561" s="78"/>
      <c r="CA561" s="78"/>
      <c r="CB561" s="78"/>
      <c r="CH561" s="78"/>
      <c r="CI561" s="78"/>
      <c r="CJ561" s="78"/>
      <c r="CP561" s="78"/>
      <c r="CQ561" s="78"/>
      <c r="CR561" s="78"/>
      <c r="CX561" s="78"/>
      <c r="CY561" s="78"/>
      <c r="CZ561" s="78"/>
      <c r="DF561" s="78">
        <v>1.0999999999999999E-10</v>
      </c>
      <c r="DG561" s="78">
        <v>5.8072049126099996</v>
      </c>
      <c r="DH561" s="78">
        <v>26102.130235575802</v>
      </c>
      <c r="DI561" s="77">
        <f t="shared" si="340"/>
        <v>8.4984985475444677E-11</v>
      </c>
      <c r="DJ561" s="77">
        <f t="shared" si="341"/>
        <v>8.4968117508122003E-11</v>
      </c>
      <c r="DK561" s="77">
        <f t="shared" si="342"/>
        <v>8.4968116384383505E-11</v>
      </c>
      <c r="DL561" s="77">
        <f t="shared" si="343"/>
        <v>8.4968116384310041E-11</v>
      </c>
      <c r="DN561" s="78">
        <v>1.9999999999999999E-11</v>
      </c>
      <c r="DO561" s="78">
        <v>6.07737780217</v>
      </c>
      <c r="DP561" s="78">
        <v>94329.775286197299</v>
      </c>
      <c r="DQ561" s="77">
        <f t="shared" si="344"/>
        <v>-2.9680971279013455E-12</v>
      </c>
      <c r="DR561" s="77">
        <f t="shared" si="345"/>
        <v>-2.9853569546119705E-12</v>
      </c>
      <c r="DS561" s="77">
        <f t="shared" si="346"/>
        <v>-2.9853581042121085E-12</v>
      </c>
      <c r="DT561" s="77">
        <f t="shared" si="347"/>
        <v>-2.9853581042885496E-12</v>
      </c>
      <c r="DV561" s="78"/>
      <c r="DW561" s="78"/>
      <c r="DX561" s="78"/>
      <c r="ED561" s="78"/>
      <c r="EE561" s="78"/>
      <c r="EF561" s="78"/>
      <c r="EL561" s="78"/>
      <c r="EM561" s="78"/>
      <c r="EN561" s="78"/>
      <c r="ET561" s="78"/>
      <c r="EU561" s="78"/>
      <c r="EV561" s="78"/>
    </row>
    <row r="562" spans="11:152" s="77" customFormat="1" ht="12.75">
      <c r="K562" s="154"/>
      <c r="L562" s="78"/>
      <c r="N562" s="78">
        <v>7.1000000000000003E-10</v>
      </c>
      <c r="O562" s="78">
        <v>2.2610629898100001</v>
      </c>
      <c r="P562" s="78">
        <v>159.30173479219999</v>
      </c>
      <c r="Q562" s="77">
        <f t="shared" si="328"/>
        <v>1.3617630210824071E-10</v>
      </c>
      <c r="R562" s="77">
        <f t="shared" si="329"/>
        <v>1.361773290886142E-10</v>
      </c>
      <c r="S562" s="77">
        <f t="shared" si="330"/>
        <v>1.3617732915702126E-10</v>
      </c>
      <c r="T562" s="77">
        <f t="shared" si="331"/>
        <v>1.3617732915702573E-10</v>
      </c>
      <c r="V562" s="78">
        <v>1.0999999999999999E-10</v>
      </c>
      <c r="W562" s="78">
        <v>0.77019715443000003</v>
      </c>
      <c r="X562" s="78">
        <v>181026.24909573499</v>
      </c>
      <c r="Y562" s="77">
        <f t="shared" si="332"/>
        <v>-7.8586473638765345E-11</v>
      </c>
      <c r="Z562" s="77">
        <f t="shared" si="333"/>
        <v>-7.8457456275464015E-11</v>
      </c>
      <c r="AA562" s="77">
        <f t="shared" si="334"/>
        <v>-7.8457447674298752E-11</v>
      </c>
      <c r="AB562" s="77">
        <f t="shared" si="335"/>
        <v>-7.8457447673729005E-11</v>
      </c>
      <c r="AD562" s="78"/>
      <c r="AE562" s="78"/>
      <c r="AF562" s="78"/>
      <c r="AL562" s="78"/>
      <c r="AM562" s="78"/>
      <c r="AN562" s="78"/>
      <c r="AT562" s="78"/>
      <c r="AU562" s="78"/>
      <c r="AV562" s="78"/>
      <c r="BB562" s="78"/>
      <c r="BC562" s="78"/>
      <c r="BD562" s="78"/>
      <c r="BJ562" s="78">
        <v>1.8999999999999999E-10</v>
      </c>
      <c r="BK562" s="78">
        <v>4.1861333999700001</v>
      </c>
      <c r="BL562" s="78">
        <v>104819.577556651</v>
      </c>
      <c r="BM562" s="77">
        <f t="shared" si="336"/>
        <v>9.2987958824485042E-11</v>
      </c>
      <c r="BN562" s="77">
        <f t="shared" si="337"/>
        <v>9.3148594857765976E-11</v>
      </c>
      <c r="BO562" s="77">
        <f t="shared" si="338"/>
        <v>9.3148605554794869E-11</v>
      </c>
      <c r="BP562" s="77">
        <f t="shared" si="339"/>
        <v>9.3148605555510264E-11</v>
      </c>
      <c r="BR562" s="78"/>
      <c r="BS562" s="78"/>
      <c r="BT562" s="78"/>
      <c r="BZ562" s="78"/>
      <c r="CA562" s="78"/>
      <c r="CB562" s="78"/>
      <c r="CH562" s="78"/>
      <c r="CI562" s="78"/>
      <c r="CJ562" s="78"/>
      <c r="CP562" s="78"/>
      <c r="CQ562" s="78"/>
      <c r="CR562" s="78"/>
      <c r="CX562" s="78"/>
      <c r="CY562" s="78"/>
      <c r="CZ562" s="78"/>
      <c r="DF562" s="78">
        <v>1.2E-10</v>
      </c>
      <c r="DG562" s="78">
        <v>5.8025238220000004</v>
      </c>
      <c r="DH562" s="78">
        <v>27972.8043049915</v>
      </c>
      <c r="DI562" s="77">
        <f t="shared" si="340"/>
        <v>8.2830553634810073E-12</v>
      </c>
      <c r="DJ562" s="77">
        <f t="shared" si="341"/>
        <v>8.3140365693979787E-12</v>
      </c>
      <c r="DK562" s="77">
        <f t="shared" si="342"/>
        <v>8.3140386330341638E-12</v>
      </c>
      <c r="DL562" s="77">
        <f t="shared" si="343"/>
        <v>8.3140386331702592E-12</v>
      </c>
      <c r="DN562" s="78">
        <v>1.9999999999999999E-11</v>
      </c>
      <c r="DO562" s="78">
        <v>5.16106622649</v>
      </c>
      <c r="DP562" s="78">
        <v>26729.316703313099</v>
      </c>
      <c r="DQ562" s="77">
        <f t="shared" si="344"/>
        <v>1.9790663670390986E-12</v>
      </c>
      <c r="DR562" s="77">
        <f t="shared" si="345"/>
        <v>1.9839878706530018E-12</v>
      </c>
      <c r="DS562" s="77">
        <f t="shared" si="346"/>
        <v>1.9839881984697733E-12</v>
      </c>
      <c r="DT562" s="77">
        <f t="shared" si="347"/>
        <v>1.9839881984912675E-12</v>
      </c>
      <c r="DV562" s="78"/>
      <c r="DW562" s="78"/>
      <c r="DX562" s="78"/>
      <c r="ED562" s="78"/>
      <c r="EE562" s="78"/>
      <c r="EF562" s="78"/>
      <c r="EL562" s="78"/>
      <c r="EM562" s="78"/>
      <c r="EN562" s="78"/>
      <c r="ET562" s="78"/>
      <c r="EU562" s="78"/>
      <c r="EV562" s="78"/>
    </row>
    <row r="563" spans="11:152" s="77" customFormat="1" ht="12.75">
      <c r="K563" s="30"/>
      <c r="L563" s="78"/>
      <c r="N563" s="78">
        <v>7.2999999999999996E-10</v>
      </c>
      <c r="O563" s="78">
        <v>2.0534517856800001</v>
      </c>
      <c r="P563" s="78">
        <v>26941.0995233262</v>
      </c>
      <c r="Q563" s="77">
        <f t="shared" si="328"/>
        <v>-6.902758048098517E-10</v>
      </c>
      <c r="R563" s="77">
        <f t="shared" si="329"/>
        <v>-6.9033498739388955E-10</v>
      </c>
      <c r="S563" s="77">
        <f t="shared" si="330"/>
        <v>-6.9033499133460653E-10</v>
      </c>
      <c r="T563" s="77">
        <f t="shared" si="331"/>
        <v>-6.9033499133486957E-10</v>
      </c>
      <c r="V563" s="78">
        <v>7.9999999999999995E-11</v>
      </c>
      <c r="W563" s="78">
        <v>0.46458507593999998</v>
      </c>
      <c r="X563" s="78">
        <v>11.045700263900001</v>
      </c>
      <c r="Y563" s="77">
        <f t="shared" si="332"/>
        <v>7.3580372658451912E-11</v>
      </c>
      <c r="Z563" s="77">
        <f t="shared" si="333"/>
        <v>7.3580375867217572E-11</v>
      </c>
      <c r="AA563" s="77">
        <f t="shared" si="334"/>
        <v>7.3580375867431308E-11</v>
      </c>
      <c r="AB563" s="77">
        <f t="shared" si="335"/>
        <v>7.3580375867431321E-11</v>
      </c>
      <c r="AD563" s="78"/>
      <c r="AE563" s="78"/>
      <c r="AF563" s="78"/>
      <c r="AL563" s="78"/>
      <c r="AM563" s="78"/>
      <c r="AN563" s="78"/>
      <c r="AT563" s="78"/>
      <c r="AU563" s="78"/>
      <c r="AV563" s="78"/>
      <c r="BB563" s="78"/>
      <c r="BC563" s="78"/>
      <c r="BD563" s="78"/>
      <c r="BJ563" s="78">
        <v>1.8999999999999999E-10</v>
      </c>
      <c r="BK563" s="78">
        <v>3.72825596269</v>
      </c>
      <c r="BL563" s="78">
        <v>31415.379249957001</v>
      </c>
      <c r="BM563" s="77">
        <f t="shared" si="336"/>
        <v>1.309215502258163E-10</v>
      </c>
      <c r="BN563" s="77">
        <f t="shared" si="337"/>
        <v>1.3088152458222947E-10</v>
      </c>
      <c r="BO563" s="77">
        <f t="shared" si="338"/>
        <v>1.3088152191576076E-10</v>
      </c>
      <c r="BP563" s="77">
        <f t="shared" si="339"/>
        <v>1.3088152191558459E-10</v>
      </c>
      <c r="BR563" s="78"/>
      <c r="BS563" s="78"/>
      <c r="BT563" s="78"/>
      <c r="BZ563" s="78"/>
      <c r="CA563" s="78"/>
      <c r="CB563" s="78"/>
      <c r="CH563" s="78"/>
      <c r="CI563" s="78"/>
      <c r="CJ563" s="78"/>
      <c r="CP563" s="78"/>
      <c r="CQ563" s="78"/>
      <c r="CR563" s="78"/>
      <c r="CX563" s="78"/>
      <c r="CY563" s="78"/>
      <c r="CZ563" s="78"/>
      <c r="DF563" s="78">
        <v>1.0999999999999999E-10</v>
      </c>
      <c r="DG563" s="78">
        <v>2.47026109919</v>
      </c>
      <c r="DH563" s="78">
        <v>26010.152597590299</v>
      </c>
      <c r="DI563" s="77">
        <f t="shared" si="340"/>
        <v>-1.0242582414553919E-10</v>
      </c>
      <c r="DJ563" s="77">
        <f t="shared" si="341"/>
        <v>-1.0241616875851237E-10</v>
      </c>
      <c r="DK563" s="77">
        <f t="shared" si="342"/>
        <v>-1.0241616811517136E-10</v>
      </c>
      <c r="DL563" s="77">
        <f t="shared" si="343"/>
        <v>-1.0241616811512801E-10</v>
      </c>
      <c r="DN563" s="78">
        <v>1.9999999999999999E-11</v>
      </c>
      <c r="DO563" s="78">
        <v>1.5821292219800001</v>
      </c>
      <c r="DP563" s="78">
        <v>26013.121543006899</v>
      </c>
      <c r="DQ563" s="77">
        <f t="shared" si="344"/>
        <v>-5.7754375198577401E-12</v>
      </c>
      <c r="DR563" s="77">
        <f t="shared" si="345"/>
        <v>-5.7708290925441181E-12</v>
      </c>
      <c r="DS563" s="77">
        <f t="shared" si="346"/>
        <v>-5.7708287855661806E-12</v>
      </c>
      <c r="DT563" s="77">
        <f t="shared" si="347"/>
        <v>-5.7708287855460432E-12</v>
      </c>
      <c r="DV563" s="78"/>
      <c r="DW563" s="78"/>
      <c r="DX563" s="78"/>
      <c r="ED563" s="78"/>
      <c r="EE563" s="78"/>
      <c r="EF563" s="78"/>
      <c r="EL563" s="78"/>
      <c r="EM563" s="78"/>
      <c r="EN563" s="78"/>
      <c r="ET563" s="78"/>
      <c r="EU563" s="78"/>
      <c r="EV563" s="78"/>
    </row>
    <row r="564" spans="11:152" s="77" customFormat="1" ht="12.75">
      <c r="L564" s="78"/>
      <c r="N564" s="78">
        <v>9.5000000000000003E-10</v>
      </c>
      <c r="O564" s="78">
        <v>1.93550514722</v>
      </c>
      <c r="P564" s="78">
        <v>365230.64398203802</v>
      </c>
      <c r="Q564" s="77">
        <f t="shared" si="328"/>
        <v>9.4745530524971944E-10</v>
      </c>
      <c r="R564" s="77">
        <f t="shared" si="329"/>
        <v>9.4768469310362838E-10</v>
      </c>
      <c r="S564" s="77">
        <f t="shared" si="330"/>
        <v>9.4768470802276234E-10</v>
      </c>
      <c r="T564" s="77">
        <f t="shared" si="331"/>
        <v>9.4768470802375702E-10</v>
      </c>
      <c r="V564" s="78">
        <v>8.9999999999999999E-11</v>
      </c>
      <c r="W564" s="78">
        <v>3.7572623951600002</v>
      </c>
      <c r="X564" s="78">
        <v>26395.460762543698</v>
      </c>
      <c r="Y564" s="77">
        <f t="shared" si="332"/>
        <v>-3.070597541130182E-11</v>
      </c>
      <c r="Z564" s="77">
        <f t="shared" si="333"/>
        <v>-3.0685314933016345E-11</v>
      </c>
      <c r="AA564" s="77">
        <f t="shared" si="334"/>
        <v>-3.0685313556763575E-11</v>
      </c>
      <c r="AB564" s="77">
        <f t="shared" si="335"/>
        <v>-3.0685313556672197E-11</v>
      </c>
      <c r="AD564" s="78"/>
      <c r="AE564" s="78"/>
      <c r="AF564" s="78"/>
      <c r="AL564" s="78"/>
      <c r="AM564" s="78"/>
      <c r="AN564" s="78"/>
      <c r="AT564" s="78"/>
      <c r="AU564" s="78"/>
      <c r="AV564" s="78"/>
      <c r="BB564" s="78"/>
      <c r="BC564" s="78"/>
      <c r="BD564" s="78"/>
      <c r="BJ564" s="78">
        <v>1.8E-10</v>
      </c>
      <c r="BK564" s="78">
        <v>5.1198509432500003</v>
      </c>
      <c r="BL564" s="78">
        <v>77307.420268751899</v>
      </c>
      <c r="BM564" s="77">
        <f t="shared" si="336"/>
        <v>-1.4874061251471173E-10</v>
      </c>
      <c r="BN564" s="77">
        <f t="shared" si="337"/>
        <v>-1.4881307815707478E-10</v>
      </c>
      <c r="BO564" s="77">
        <f t="shared" si="338"/>
        <v>-1.4881308298146594E-10</v>
      </c>
      <c r="BP564" s="77">
        <f t="shared" si="339"/>
        <v>-1.4881308298178828E-10</v>
      </c>
      <c r="BR564" s="78"/>
      <c r="BS564" s="78"/>
      <c r="BT564" s="78"/>
      <c r="BZ564" s="78"/>
      <c r="CA564" s="78"/>
      <c r="CB564" s="78"/>
      <c r="CH564" s="78"/>
      <c r="CI564" s="78"/>
      <c r="CJ564" s="78"/>
      <c r="CP564" s="78"/>
      <c r="CQ564" s="78"/>
      <c r="CR564" s="78"/>
      <c r="CX564" s="78"/>
      <c r="CY564" s="78"/>
      <c r="CZ564" s="78"/>
      <c r="DF564" s="78">
        <v>1.2999999999999999E-10</v>
      </c>
      <c r="DG564" s="78">
        <v>4.6024503665700003</v>
      </c>
      <c r="DH564" s="78">
        <v>25032.453364648001</v>
      </c>
      <c r="DI564" s="77">
        <f t="shared" si="340"/>
        <v>-8.114798773623149E-11</v>
      </c>
      <c r="DJ564" s="77">
        <f t="shared" si="341"/>
        <v>-8.1171506796393576E-11</v>
      </c>
      <c r="DK564" s="77">
        <f t="shared" si="342"/>
        <v>-8.1171508362851546E-11</v>
      </c>
      <c r="DL564" s="77">
        <f t="shared" si="343"/>
        <v>-8.1171508362955447E-11</v>
      </c>
      <c r="DN564" s="78">
        <v>1.9999999999999999E-11</v>
      </c>
      <c r="DO564" s="78">
        <v>5.7771452542199997</v>
      </c>
      <c r="DP564" s="78">
        <v>25600.268390320001</v>
      </c>
      <c r="DQ564" s="77">
        <f t="shared" si="344"/>
        <v>-9.4807217344813734E-12</v>
      </c>
      <c r="DR564" s="77">
        <f t="shared" si="345"/>
        <v>-9.4765505801233539E-12</v>
      </c>
      <c r="DS564" s="77">
        <f t="shared" si="346"/>
        <v>-9.4765503022656895E-12</v>
      </c>
      <c r="DT564" s="77">
        <f t="shared" si="347"/>
        <v>-9.4765503022471668E-12</v>
      </c>
      <c r="DV564" s="78"/>
      <c r="DW564" s="78"/>
      <c r="DX564" s="78"/>
      <c r="ED564" s="78"/>
      <c r="EE564" s="78"/>
      <c r="EF564" s="78"/>
      <c r="EL564" s="78"/>
      <c r="EM564" s="78"/>
      <c r="EN564" s="78"/>
      <c r="ET564" s="78"/>
      <c r="EU564" s="78"/>
      <c r="EV564" s="78"/>
    </row>
    <row r="565" spans="11:152" s="77" customFormat="1" ht="12.75">
      <c r="L565" s="78"/>
      <c r="N565" s="78">
        <v>6.9999999999999996E-10</v>
      </c>
      <c r="O565" s="78">
        <v>4.7431584616100002</v>
      </c>
      <c r="P565" s="78">
        <v>52061.366994463096</v>
      </c>
      <c r="Q565" s="77">
        <f t="shared" si="328"/>
        <v>2.7210549714963582E-10</v>
      </c>
      <c r="R565" s="77">
        <f t="shared" si="329"/>
        <v>2.7179482182525045E-10</v>
      </c>
      <c r="S565" s="77">
        <f t="shared" si="330"/>
        <v>2.7179480112913155E-10</v>
      </c>
      <c r="T565" s="77">
        <f t="shared" si="331"/>
        <v>2.7179480112773817E-10</v>
      </c>
      <c r="V565" s="78">
        <v>1.0999999999999999E-10</v>
      </c>
      <c r="W565" s="78">
        <v>3.8818325360500001</v>
      </c>
      <c r="X565" s="78">
        <v>99024.136457913904</v>
      </c>
      <c r="Y565" s="77">
        <f t="shared" si="332"/>
        <v>1.0805952498793511E-11</v>
      </c>
      <c r="Z565" s="77">
        <f t="shared" si="333"/>
        <v>1.0906236203538988E-11</v>
      </c>
      <c r="AA565" s="77">
        <f t="shared" si="334"/>
        <v>1.0906242883119204E-11</v>
      </c>
      <c r="AB565" s="77">
        <f t="shared" si="335"/>
        <v>1.0906242883567185E-11</v>
      </c>
      <c r="AD565" s="78"/>
      <c r="AE565" s="78"/>
      <c r="AF565" s="78"/>
      <c r="AL565" s="78"/>
      <c r="AM565" s="78"/>
      <c r="AN565" s="78"/>
      <c r="AT565" s="78"/>
      <c r="AU565" s="78"/>
      <c r="AV565" s="78"/>
      <c r="BB565" s="78"/>
      <c r="BC565" s="78"/>
      <c r="BD565" s="78"/>
      <c r="BJ565" s="78">
        <v>1.8999999999999999E-10</v>
      </c>
      <c r="BK565" s="78">
        <v>1.6144751590599999</v>
      </c>
      <c r="BL565" s="78">
        <v>51653.228865054502</v>
      </c>
      <c r="BM565" s="77">
        <f t="shared" si="336"/>
        <v>-8.5452837920489393E-11</v>
      </c>
      <c r="BN565" s="77">
        <f t="shared" si="337"/>
        <v>-8.5533924126913524E-11</v>
      </c>
      <c r="BO565" s="77">
        <f t="shared" si="338"/>
        <v>-8.5533929527414986E-11</v>
      </c>
      <c r="BP565" s="77">
        <f t="shared" si="339"/>
        <v>-8.5533929527771811E-11</v>
      </c>
      <c r="BR565" s="78"/>
      <c r="BS565" s="78"/>
      <c r="BT565" s="78"/>
      <c r="BZ565" s="78"/>
      <c r="CA565" s="78"/>
      <c r="CB565" s="78"/>
      <c r="CH565" s="78"/>
      <c r="CI565" s="78"/>
      <c r="CJ565" s="78"/>
      <c r="CP565" s="78"/>
      <c r="CQ565" s="78"/>
      <c r="CR565" s="78"/>
      <c r="CX565" s="78"/>
      <c r="CY565" s="78"/>
      <c r="CZ565" s="78"/>
      <c r="DF565" s="78">
        <v>1E-10</v>
      </c>
      <c r="DG565" s="78">
        <v>1.1422110616400001</v>
      </c>
      <c r="DH565" s="78">
        <v>9384.8410080752001</v>
      </c>
      <c r="DI565" s="77">
        <f t="shared" si="340"/>
        <v>8.096490195795438E-11</v>
      </c>
      <c r="DJ565" s="77">
        <f t="shared" si="341"/>
        <v>8.0959805720043451E-11</v>
      </c>
      <c r="DK565" s="77">
        <f t="shared" si="342"/>
        <v>8.0959805380563086E-11</v>
      </c>
      <c r="DL565" s="77">
        <f t="shared" si="343"/>
        <v>8.0959805380540558E-11</v>
      </c>
      <c r="DN565" s="78">
        <v>1.9999999999999999E-11</v>
      </c>
      <c r="DO565" s="78">
        <v>1.8848123424400001</v>
      </c>
      <c r="DP565" s="78">
        <v>27177.611932767799</v>
      </c>
      <c r="DQ565" s="77">
        <f t="shared" si="344"/>
        <v>-8.1955527438556133E-12</v>
      </c>
      <c r="DR565" s="77">
        <f t="shared" si="345"/>
        <v>-8.1909652976788548E-12</v>
      </c>
      <c r="DS565" s="77">
        <f t="shared" si="346"/>
        <v>-8.1909649920924209E-12</v>
      </c>
      <c r="DT565" s="77">
        <f t="shared" si="347"/>
        <v>-8.1909649920721953E-12</v>
      </c>
      <c r="DV565" s="78"/>
      <c r="DW565" s="78"/>
      <c r="DX565" s="78"/>
      <c r="ED565" s="78"/>
      <c r="EE565" s="78"/>
      <c r="EF565" s="78"/>
      <c r="EL565" s="78"/>
      <c r="EM565" s="78"/>
      <c r="EN565" s="78"/>
      <c r="ET565" s="78"/>
      <c r="EU565" s="78"/>
      <c r="EV565" s="78"/>
    </row>
    <row r="566" spans="11:152" s="77" customFormat="1" ht="12.75">
      <c r="L566" s="78"/>
      <c r="N566" s="78">
        <v>8.4999999999999996E-10</v>
      </c>
      <c r="O566" s="78">
        <v>1.31607641314</v>
      </c>
      <c r="P566" s="78">
        <v>26667.590728572999</v>
      </c>
      <c r="Q566" s="77">
        <f t="shared" si="328"/>
        <v>-3.7756038593990273E-10</v>
      </c>
      <c r="R566" s="77">
        <f t="shared" si="329"/>
        <v>-3.7774826303312197E-10</v>
      </c>
      <c r="S566" s="77">
        <f t="shared" si="330"/>
        <v>-3.7774827554681512E-10</v>
      </c>
      <c r="T566" s="77">
        <f t="shared" si="331"/>
        <v>-3.7774827554765915E-10</v>
      </c>
      <c r="V566" s="78">
        <v>8.9999999999999999E-11</v>
      </c>
      <c r="W566" s="78">
        <v>5.9158962823300003</v>
      </c>
      <c r="X566" s="78">
        <v>26404.295011230799</v>
      </c>
      <c r="Y566" s="77">
        <f t="shared" si="332"/>
        <v>-5.6854913096966449E-11</v>
      </c>
      <c r="Z566" s="77">
        <f t="shared" si="333"/>
        <v>-5.6871954572497696E-11</v>
      </c>
      <c r="AA566" s="77">
        <f t="shared" si="334"/>
        <v>-5.6871955707516055E-11</v>
      </c>
      <c r="AB566" s="77">
        <f t="shared" si="335"/>
        <v>-5.6871955707591399E-11</v>
      </c>
      <c r="AD566" s="78"/>
      <c r="AE566" s="78"/>
      <c r="AF566" s="78"/>
      <c r="AL566" s="78"/>
      <c r="AM566" s="78"/>
      <c r="AN566" s="78"/>
      <c r="AT566" s="78"/>
      <c r="AU566" s="78"/>
      <c r="AV566" s="78"/>
      <c r="BB566" s="78"/>
      <c r="BC566" s="78"/>
      <c r="BD566" s="78"/>
      <c r="BJ566" s="78">
        <v>2.1999999999999999E-10</v>
      </c>
      <c r="BK566" s="78">
        <v>3.45569006244</v>
      </c>
      <c r="BL566" s="78">
        <v>101011.000139596</v>
      </c>
      <c r="BM566" s="77">
        <f t="shared" si="336"/>
        <v>-1.8809680176467686E-10</v>
      </c>
      <c r="BN566" s="77">
        <f t="shared" si="337"/>
        <v>-1.8799008718884615E-10</v>
      </c>
      <c r="BO566" s="77">
        <f t="shared" si="338"/>
        <v>-1.8799008007513404E-10</v>
      </c>
      <c r="BP566" s="77">
        <f t="shared" si="339"/>
        <v>-1.8799008007466635E-10</v>
      </c>
      <c r="BR566" s="78"/>
      <c r="BS566" s="78"/>
      <c r="BT566" s="78"/>
      <c r="BZ566" s="78"/>
      <c r="CA566" s="78"/>
      <c r="CB566" s="78"/>
      <c r="CH566" s="78"/>
      <c r="CI566" s="78"/>
      <c r="CJ566" s="78"/>
      <c r="CP566" s="78"/>
      <c r="CQ566" s="78"/>
      <c r="CR566" s="78"/>
      <c r="CX566" s="78"/>
      <c r="CY566" s="78"/>
      <c r="CZ566" s="78"/>
      <c r="DF566" s="78">
        <v>1.2999999999999999E-10</v>
      </c>
      <c r="DG566" s="78">
        <v>5.56953201474</v>
      </c>
      <c r="DH566" s="78">
        <v>22909.757351006599</v>
      </c>
      <c r="DI566" s="77">
        <f t="shared" si="340"/>
        <v>-6.2778053443369024E-11</v>
      </c>
      <c r="DJ566" s="77">
        <f t="shared" si="341"/>
        <v>-6.2802180340540484E-11</v>
      </c>
      <c r="DK566" s="77">
        <f t="shared" si="342"/>
        <v>-6.28021819475359E-11</v>
      </c>
      <c r="DL566" s="77">
        <f t="shared" si="343"/>
        <v>-6.2802181947642645E-11</v>
      </c>
      <c r="DN566" s="78">
        <v>1.9999999999999999E-11</v>
      </c>
      <c r="DO566" s="78">
        <v>5.6869596534299998</v>
      </c>
      <c r="DP566" s="78">
        <v>50264.6067999312</v>
      </c>
      <c r="DQ566" s="77">
        <f t="shared" si="344"/>
        <v>-1.9048261927822591E-11</v>
      </c>
      <c r="DR566" s="77">
        <f t="shared" si="345"/>
        <v>-1.905109480823214E-11</v>
      </c>
      <c r="DS566" s="77">
        <f t="shared" si="346"/>
        <v>-1.9051094996792546E-11</v>
      </c>
      <c r="DT566" s="77">
        <f t="shared" si="347"/>
        <v>-1.9051094996805002E-11</v>
      </c>
      <c r="DV566" s="78"/>
      <c r="DW566" s="78"/>
      <c r="DX566" s="78"/>
      <c r="ED566" s="78"/>
      <c r="EE566" s="78"/>
      <c r="EF566" s="78"/>
      <c r="EL566" s="78"/>
      <c r="EM566" s="78"/>
      <c r="EN566" s="78"/>
      <c r="ET566" s="78"/>
      <c r="EU566" s="78"/>
      <c r="EV566" s="78"/>
    </row>
    <row r="567" spans="11:152" s="77" customFormat="1" ht="12.75">
      <c r="L567" s="78"/>
      <c r="N567" s="78">
        <v>7.5999999999999996E-10</v>
      </c>
      <c r="O567" s="78">
        <v>5.5872668070299998</v>
      </c>
      <c r="P567" s="78">
        <v>13675.5302520762</v>
      </c>
      <c r="Q567" s="77">
        <f t="shared" si="328"/>
        <v>3.2929065451444992E-10</v>
      </c>
      <c r="R567" s="77">
        <f t="shared" si="329"/>
        <v>3.2920398957266624E-10</v>
      </c>
      <c r="S567" s="77">
        <f t="shared" si="330"/>
        <v>3.292039837997485E-10</v>
      </c>
      <c r="T567" s="77">
        <f t="shared" si="331"/>
        <v>3.2920398379936888E-10</v>
      </c>
      <c r="V567" s="78">
        <v>7.9999999999999995E-11</v>
      </c>
      <c r="W567" s="78">
        <v>3.6203883071599998</v>
      </c>
      <c r="X567" s="78">
        <v>28736.357967047199</v>
      </c>
      <c r="Y567" s="77">
        <f t="shared" si="332"/>
        <v>1.601972793937606E-11</v>
      </c>
      <c r="Z567" s="77">
        <f t="shared" si="333"/>
        <v>1.6040565420969045E-11</v>
      </c>
      <c r="AA567" s="77">
        <f t="shared" si="334"/>
        <v>1.6040566808914097E-11</v>
      </c>
      <c r="AB567" s="77">
        <f t="shared" si="335"/>
        <v>1.6040566809005429E-11</v>
      </c>
      <c r="AD567" s="78"/>
      <c r="AE567" s="78"/>
      <c r="AF567" s="78"/>
      <c r="AL567" s="78"/>
      <c r="AM567" s="78"/>
      <c r="AN567" s="78"/>
      <c r="AT567" s="78"/>
      <c r="AU567" s="78"/>
      <c r="AV567" s="78"/>
      <c r="BB567" s="78"/>
      <c r="BC567" s="78"/>
      <c r="BD567" s="78"/>
      <c r="BJ567" s="78">
        <v>1.7000000000000001E-10</v>
      </c>
      <c r="BK567" s="78">
        <v>3.34823797519</v>
      </c>
      <c r="BL567" s="78">
        <v>23919.1426592916</v>
      </c>
      <c r="BM567" s="77">
        <f t="shared" si="336"/>
        <v>-1.5172829187845129E-10</v>
      </c>
      <c r="BN567" s="77">
        <f t="shared" si="337"/>
        <v>-1.5171132128918399E-10</v>
      </c>
      <c r="BO567" s="77">
        <f t="shared" si="338"/>
        <v>-1.5171132015852578E-10</v>
      </c>
      <c r="BP567" s="77">
        <f t="shared" si="339"/>
        <v>-1.5171132015845167E-10</v>
      </c>
      <c r="BR567" s="78"/>
      <c r="BS567" s="78"/>
      <c r="BT567" s="78"/>
      <c r="BZ567" s="78"/>
      <c r="CA567" s="78"/>
      <c r="CB567" s="78"/>
      <c r="CH567" s="78"/>
      <c r="CI567" s="78"/>
      <c r="CJ567" s="78"/>
      <c r="CP567" s="78"/>
      <c r="CQ567" s="78"/>
      <c r="CR567" s="78"/>
      <c r="CX567" s="78"/>
      <c r="CY567" s="78"/>
      <c r="CZ567" s="78"/>
      <c r="DF567" s="78">
        <v>1E-10</v>
      </c>
      <c r="DG567" s="78">
        <v>4.3580658548300004</v>
      </c>
      <c r="DH567" s="78">
        <v>157586.80077963401</v>
      </c>
      <c r="DI567" s="77">
        <f t="shared" si="340"/>
        <v>-6.7656281584423544E-11</v>
      </c>
      <c r="DJ567" s="77">
        <f t="shared" si="341"/>
        <v>-6.7763570693219552E-11</v>
      </c>
      <c r="DK567" s="77">
        <f t="shared" si="342"/>
        <v>-6.7763577834937716E-11</v>
      </c>
      <c r="DL567" s="77">
        <f t="shared" si="343"/>
        <v>-6.7763577835414262E-11</v>
      </c>
      <c r="DN567" s="78">
        <v>1.9999999999999999E-11</v>
      </c>
      <c r="DO567" s="78">
        <v>6.0760153167000004</v>
      </c>
      <c r="DP567" s="78">
        <v>141762.179806175</v>
      </c>
      <c r="DQ567" s="77">
        <f t="shared" si="344"/>
        <v>1.3647932845488331E-11</v>
      </c>
      <c r="DR567" s="77">
        <f t="shared" si="345"/>
        <v>1.362874682906061E-11</v>
      </c>
      <c r="DS567" s="77">
        <f t="shared" si="346"/>
        <v>1.3628745550302191E-11</v>
      </c>
      <c r="DT567" s="77">
        <f t="shared" si="347"/>
        <v>1.3628745550217324E-11</v>
      </c>
      <c r="DV567" s="78"/>
      <c r="DW567" s="78"/>
      <c r="DX567" s="78"/>
      <c r="ED567" s="78"/>
      <c r="EE567" s="78"/>
      <c r="EF567" s="78"/>
      <c r="EL567" s="78"/>
      <c r="EM567" s="78"/>
      <c r="EN567" s="78"/>
      <c r="ET567" s="78"/>
      <c r="EU567" s="78"/>
      <c r="EV567" s="78"/>
    </row>
    <row r="568" spans="11:152" s="77" customFormat="1" ht="12.75">
      <c r="L568" s="78"/>
      <c r="N568" s="78">
        <v>9.2000000000000003E-10</v>
      </c>
      <c r="O568" s="78">
        <v>3.2459968467700002</v>
      </c>
      <c r="P568" s="78">
        <v>28256.663623856701</v>
      </c>
      <c r="Q568" s="77">
        <f t="shared" si="328"/>
        <v>-8.0161780605001522E-10</v>
      </c>
      <c r="R568" s="77">
        <f t="shared" si="329"/>
        <v>-8.0173579834922292E-10</v>
      </c>
      <c r="S568" s="77">
        <f t="shared" si="330"/>
        <v>-8.0173580620685475E-10</v>
      </c>
      <c r="T568" s="77">
        <f t="shared" si="331"/>
        <v>-8.017358062073677E-10</v>
      </c>
      <c r="V568" s="78">
        <v>8.9999999999999999E-11</v>
      </c>
      <c r="W568" s="78">
        <v>5.5321856147800004</v>
      </c>
      <c r="X568" s="78">
        <v>50910.238804522</v>
      </c>
      <c r="Y568" s="77">
        <f t="shared" si="332"/>
        <v>8.6415057924285057E-11</v>
      </c>
      <c r="Z568" s="77">
        <f t="shared" si="333"/>
        <v>8.6403203312014906E-11</v>
      </c>
      <c r="AA568" s="77">
        <f t="shared" si="334"/>
        <v>8.6403202521742227E-11</v>
      </c>
      <c r="AB568" s="77">
        <f t="shared" si="335"/>
        <v>8.6403202521689248E-11</v>
      </c>
      <c r="AD568" s="78"/>
      <c r="AE568" s="78"/>
      <c r="AF568" s="78"/>
      <c r="AL568" s="78"/>
      <c r="AM568" s="78"/>
      <c r="AN568" s="78"/>
      <c r="AT568" s="78"/>
      <c r="AU568" s="78"/>
      <c r="AV568" s="78"/>
      <c r="BB568" s="78"/>
      <c r="BC568" s="78"/>
      <c r="BD568" s="78"/>
      <c r="BJ568" s="78">
        <v>1.7000000000000001E-10</v>
      </c>
      <c r="BK568" s="78">
        <v>0.84289136609000004</v>
      </c>
      <c r="BL568" s="78">
        <v>86143.798578061498</v>
      </c>
      <c r="BM568" s="77">
        <f t="shared" si="336"/>
        <v>1.2618009617373417E-10</v>
      </c>
      <c r="BN568" s="77">
        <f t="shared" si="337"/>
        <v>1.2627085062322823E-10</v>
      </c>
      <c r="BO568" s="77">
        <f t="shared" si="338"/>
        <v>1.2627085666570118E-10</v>
      </c>
      <c r="BP568" s="77">
        <f t="shared" si="339"/>
        <v>1.2627085666610231E-10</v>
      </c>
      <c r="BR568" s="78"/>
      <c r="BS568" s="78"/>
      <c r="BT568" s="78"/>
      <c r="BZ568" s="78"/>
      <c r="CA568" s="78"/>
      <c r="CB568" s="78"/>
      <c r="CH568" s="78"/>
      <c r="CI568" s="78"/>
      <c r="CJ568" s="78"/>
      <c r="CP568" s="78"/>
      <c r="CQ568" s="78"/>
      <c r="CR568" s="78"/>
      <c r="CX568" s="78"/>
      <c r="CY568" s="78"/>
      <c r="CZ568" s="78"/>
      <c r="DF568" s="78">
        <v>1E-10</v>
      </c>
      <c r="DG568" s="78">
        <v>1.11553298844</v>
      </c>
      <c r="DH568" s="78">
        <v>65831.666774324796</v>
      </c>
      <c r="DI568" s="77">
        <f t="shared" si="340"/>
        <v>8.6189612288668725E-11</v>
      </c>
      <c r="DJ568" s="77">
        <f t="shared" si="341"/>
        <v>8.6220480585156554E-11</v>
      </c>
      <c r="DK568" s="77">
        <f t="shared" si="342"/>
        <v>8.6220482640223727E-11</v>
      </c>
      <c r="DL568" s="77">
        <f t="shared" si="343"/>
        <v>8.6220482640361943E-11</v>
      </c>
      <c r="DN568" s="78">
        <v>1.9999999999999999E-11</v>
      </c>
      <c r="DO568" s="78">
        <v>4.3354561031700003</v>
      </c>
      <c r="DP568" s="78">
        <v>8194.2753332085995</v>
      </c>
      <c r="DQ568" s="77">
        <f t="shared" si="344"/>
        <v>-1.9340098522382341E-11</v>
      </c>
      <c r="DR568" s="77">
        <f t="shared" si="345"/>
        <v>-1.9339712197804743E-11</v>
      </c>
      <c r="DS568" s="77">
        <f t="shared" si="346"/>
        <v>-1.9339712172067985E-11</v>
      </c>
      <c r="DT568" s="77">
        <f t="shared" si="347"/>
        <v>-1.9339712172066279E-11</v>
      </c>
      <c r="DV568" s="78"/>
      <c r="DW568" s="78"/>
      <c r="DX568" s="78"/>
      <c r="ED568" s="78"/>
      <c r="EE568" s="78"/>
      <c r="EF568" s="78"/>
      <c r="EL568" s="78"/>
      <c r="EM568" s="78"/>
      <c r="EN568" s="78"/>
      <c r="ET568" s="78"/>
      <c r="EU568" s="78"/>
      <c r="EV568" s="78"/>
    </row>
    <row r="569" spans="11:152" s="77" customFormat="1" ht="12.75">
      <c r="L569" s="78"/>
      <c r="N569" s="78">
        <v>6.6999999999999996E-10</v>
      </c>
      <c r="O569" s="78">
        <v>1.15071488774</v>
      </c>
      <c r="P569" s="78">
        <v>55503.9419394285</v>
      </c>
      <c r="Q569" s="77">
        <f t="shared" si="328"/>
        <v>1.9136892897998236E-10</v>
      </c>
      <c r="R569" s="77">
        <f t="shared" si="329"/>
        <v>1.9169862040480221E-10</v>
      </c>
      <c r="S569" s="77">
        <f t="shared" si="330"/>
        <v>1.9169864236380096E-10</v>
      </c>
      <c r="T569" s="77">
        <f t="shared" si="331"/>
        <v>1.9169864236526065E-10</v>
      </c>
      <c r="V569" s="78">
        <v>7.9999999999999995E-11</v>
      </c>
      <c r="W569" s="78">
        <v>3.98222002302</v>
      </c>
      <c r="X569" s="78">
        <v>51226.630674178501</v>
      </c>
      <c r="Y569" s="77">
        <f t="shared" si="332"/>
        <v>-7.2180359359671414E-11</v>
      </c>
      <c r="Z569" s="77">
        <f t="shared" si="333"/>
        <v>-7.2164002279152399E-11</v>
      </c>
      <c r="AA569" s="77">
        <f t="shared" si="334"/>
        <v>-7.2164001189069618E-11</v>
      </c>
      <c r="AB569" s="77">
        <f t="shared" si="335"/>
        <v>-7.2164001188996981E-11</v>
      </c>
      <c r="AD569" s="78"/>
      <c r="AE569" s="78"/>
      <c r="AF569" s="78"/>
      <c r="AL569" s="78"/>
      <c r="AM569" s="78"/>
      <c r="AN569" s="78"/>
      <c r="AT569" s="78"/>
      <c r="AU569" s="78"/>
      <c r="AV569" s="78"/>
      <c r="BB569" s="78"/>
      <c r="BC569" s="78"/>
      <c r="BD569" s="78"/>
      <c r="BJ569" s="78">
        <v>1.8E-10</v>
      </c>
      <c r="BK569" s="78">
        <v>0.81997628030000003</v>
      </c>
      <c r="BL569" s="78">
        <v>26073.676047572499</v>
      </c>
      <c r="BM569" s="77">
        <f t="shared" si="336"/>
        <v>1.2974427518957625E-10</v>
      </c>
      <c r="BN569" s="77">
        <f t="shared" si="337"/>
        <v>1.2977436810278324E-10</v>
      </c>
      <c r="BO569" s="77">
        <f t="shared" si="338"/>
        <v>1.297743701070172E-10</v>
      </c>
      <c r="BP569" s="77">
        <f t="shared" si="339"/>
        <v>1.2977437010714839E-10</v>
      </c>
      <c r="BR569" s="78"/>
      <c r="BS569" s="78"/>
      <c r="BT569" s="78"/>
      <c r="BZ569" s="78"/>
      <c r="CA569" s="78"/>
      <c r="CB569" s="78"/>
      <c r="CH569" s="78"/>
      <c r="CI569" s="78"/>
      <c r="CJ569" s="78"/>
      <c r="CP569" s="78"/>
      <c r="CQ569" s="78"/>
      <c r="CR569" s="78"/>
      <c r="CX569" s="78"/>
      <c r="CY569" s="78"/>
      <c r="CZ569" s="78"/>
      <c r="DF569" s="78">
        <v>1.0999999999999999E-10</v>
      </c>
      <c r="DG569" s="78">
        <v>4.6710861766100003</v>
      </c>
      <c r="DH569" s="78">
        <v>50064.155969770698</v>
      </c>
      <c r="DI569" s="77">
        <f t="shared" si="340"/>
        <v>-1.0108912465814041E-10</v>
      </c>
      <c r="DJ569" s="77">
        <f t="shared" si="341"/>
        <v>-1.0110920206106986E-10</v>
      </c>
      <c r="DK569" s="77">
        <f t="shared" si="342"/>
        <v>-1.0110920339769973E-10</v>
      </c>
      <c r="DL569" s="77">
        <f t="shared" si="343"/>
        <v>-1.0110920339778839E-10</v>
      </c>
      <c r="DN569" s="78">
        <v>1.9999999999999999E-11</v>
      </c>
      <c r="DO569" s="78">
        <v>1.1018936585200001</v>
      </c>
      <c r="DP569" s="78">
        <v>1223.8178407786099</v>
      </c>
      <c r="DQ569" s="77">
        <f t="shared" si="344"/>
        <v>1.6511999847577953E-11</v>
      </c>
      <c r="DR569" s="77">
        <f t="shared" si="345"/>
        <v>1.6512127621219629E-11</v>
      </c>
      <c r="DS569" s="77">
        <f t="shared" si="346"/>
        <v>1.6512127629730545E-11</v>
      </c>
      <c r="DT569" s="77">
        <f t="shared" si="347"/>
        <v>1.6512127629731107E-11</v>
      </c>
      <c r="DV569" s="78"/>
      <c r="DW569" s="78"/>
      <c r="DX569" s="78"/>
      <c r="ED569" s="78"/>
      <c r="EE569" s="78"/>
      <c r="EF569" s="78"/>
      <c r="EL569" s="78"/>
      <c r="EM569" s="78"/>
      <c r="EN569" s="78"/>
      <c r="ET569" s="78"/>
      <c r="EU569" s="78"/>
      <c r="EV569" s="78"/>
    </row>
    <row r="570" spans="11:152" s="77" customFormat="1" ht="12.75">
      <c r="L570" s="78"/>
      <c r="N570" s="78">
        <v>6.8000000000000003E-10</v>
      </c>
      <c r="O570" s="78">
        <v>2.9299358121900001</v>
      </c>
      <c r="P570" s="78">
        <v>23919.1426592916</v>
      </c>
      <c r="Q570" s="77">
        <f t="shared" si="328"/>
        <v>-4.300062110870966E-10</v>
      </c>
      <c r="R570" s="77">
        <f t="shared" si="329"/>
        <v>-4.2988962836937121E-10</v>
      </c>
      <c r="S570" s="77">
        <f t="shared" si="330"/>
        <v>-4.2988962060309662E-10</v>
      </c>
      <c r="T570" s="77">
        <f t="shared" si="331"/>
        <v>-4.2988962060258749E-10</v>
      </c>
      <c r="V570" s="78">
        <v>7.9999999999999995E-11</v>
      </c>
      <c r="W570" s="78">
        <v>2.20332298794</v>
      </c>
      <c r="X570" s="78">
        <v>35077.370847006503</v>
      </c>
      <c r="Y570" s="77">
        <f t="shared" si="332"/>
        <v>-6.375596048216689E-11</v>
      </c>
      <c r="Z570" s="77">
        <f t="shared" si="333"/>
        <v>-6.3740274851953762E-11</v>
      </c>
      <c r="AA570" s="77">
        <f t="shared" si="334"/>
        <v>-6.3740273806912323E-11</v>
      </c>
      <c r="AB570" s="77">
        <f t="shared" si="335"/>
        <v>-6.3740273806843628E-11</v>
      </c>
      <c r="AD570" s="78"/>
      <c r="AE570" s="78"/>
      <c r="AF570" s="78"/>
      <c r="AL570" s="78"/>
      <c r="AM570" s="78"/>
      <c r="AN570" s="78"/>
      <c r="AT570" s="78"/>
      <c r="AU570" s="78"/>
      <c r="AV570" s="78"/>
      <c r="BB570" s="78"/>
      <c r="BC570" s="78"/>
      <c r="BD570" s="78"/>
      <c r="BJ570" s="78">
        <v>2.0000000000000001E-10</v>
      </c>
      <c r="BK570" s="78">
        <v>0.96632907921</v>
      </c>
      <c r="BL570" s="78">
        <v>52609.518021025098</v>
      </c>
      <c r="BM570" s="77">
        <f t="shared" si="336"/>
        <v>-2.6653111481235271E-11</v>
      </c>
      <c r="BN570" s="77">
        <f t="shared" si="337"/>
        <v>-2.674958563859516E-11</v>
      </c>
      <c r="BO570" s="77">
        <f t="shared" si="338"/>
        <v>-2.6749592064522859E-11</v>
      </c>
      <c r="BP570" s="77">
        <f t="shared" si="339"/>
        <v>-2.6749592064950983E-11</v>
      </c>
      <c r="BR570" s="78"/>
      <c r="BS570" s="78"/>
      <c r="BT570" s="78"/>
      <c r="BZ570" s="78"/>
      <c r="CA570" s="78"/>
      <c r="CB570" s="78"/>
      <c r="CH570" s="78"/>
      <c r="CI570" s="78"/>
      <c r="CJ570" s="78"/>
      <c r="CP570" s="78"/>
      <c r="CQ570" s="78"/>
      <c r="CR570" s="78"/>
      <c r="CX570" s="78"/>
      <c r="CY570" s="78"/>
      <c r="CZ570" s="78"/>
      <c r="DF570" s="78">
        <v>1.0999999999999999E-10</v>
      </c>
      <c r="DG570" s="78">
        <v>2.80726281395</v>
      </c>
      <c r="DH570" s="78">
        <v>81591.845081002699</v>
      </c>
      <c r="DI570" s="77">
        <f t="shared" si="340"/>
        <v>-1.0381520390786804E-10</v>
      </c>
      <c r="DJ570" s="77">
        <f t="shared" si="341"/>
        <v>-1.037877238001568E-10</v>
      </c>
      <c r="DK570" s="77">
        <f t="shared" si="342"/>
        <v>-1.0378772196773994E-10</v>
      </c>
      <c r="DL570" s="77">
        <f t="shared" si="343"/>
        <v>-1.0378772196761773E-10</v>
      </c>
      <c r="DN570" s="78">
        <v>1.9999999999999999E-11</v>
      </c>
      <c r="DO570" s="78">
        <v>1.6804836989700001</v>
      </c>
      <c r="DP570" s="78">
        <v>27250.3778459819</v>
      </c>
      <c r="DQ570" s="77">
        <f t="shared" si="344"/>
        <v>3.6902196970441321E-12</v>
      </c>
      <c r="DR570" s="77">
        <f t="shared" si="345"/>
        <v>3.6951752586307315E-12</v>
      </c>
      <c r="DS570" s="77">
        <f t="shared" si="346"/>
        <v>3.6951755887123534E-12</v>
      </c>
      <c r="DT570" s="77">
        <f t="shared" si="347"/>
        <v>3.6951755887341404E-12</v>
      </c>
      <c r="DV570" s="78"/>
      <c r="DW570" s="78"/>
      <c r="DX570" s="78"/>
      <c r="ED570" s="78"/>
      <c r="EE570" s="78"/>
      <c r="EF570" s="78"/>
      <c r="EL570" s="78"/>
      <c r="EM570" s="78"/>
      <c r="EN570" s="78"/>
      <c r="ET570" s="78"/>
      <c r="EU570" s="78"/>
      <c r="EV570" s="78"/>
    </row>
    <row r="571" spans="11:152" s="77" customFormat="1" ht="12.75">
      <c r="L571" s="78"/>
      <c r="N571" s="78">
        <v>6.6999999999999996E-10</v>
      </c>
      <c r="O571" s="78">
        <v>1.7703547044500001</v>
      </c>
      <c r="P571" s="78">
        <v>181026.24909573499</v>
      </c>
      <c r="Q571" s="77">
        <f t="shared" si="328"/>
        <v>-6.5308818211120132E-10</v>
      </c>
      <c r="R571" s="77">
        <f t="shared" si="329"/>
        <v>-6.5333779223612337E-10</v>
      </c>
      <c r="S571" s="77">
        <f t="shared" si="330"/>
        <v>-6.5333780880159376E-10</v>
      </c>
      <c r="T571" s="77">
        <f t="shared" si="331"/>
        <v>-6.5333780880269102E-10</v>
      </c>
      <c r="V571" s="78">
        <v>1E-10</v>
      </c>
      <c r="W571" s="78">
        <v>1.71606704784</v>
      </c>
      <c r="X571" s="78">
        <v>132028.588603154</v>
      </c>
      <c r="Y571" s="77">
        <f t="shared" si="332"/>
        <v>9.4073162050161975E-12</v>
      </c>
      <c r="Z571" s="77">
        <f t="shared" si="333"/>
        <v>9.285701885885384E-12</v>
      </c>
      <c r="AA571" s="77">
        <f t="shared" si="334"/>
        <v>9.285693784710505E-12</v>
      </c>
      <c r="AB571" s="77">
        <f t="shared" si="335"/>
        <v>9.2856937841671653E-12</v>
      </c>
      <c r="AD571" s="78"/>
      <c r="AE571" s="78"/>
      <c r="AF571" s="78"/>
      <c r="AL571" s="78"/>
      <c r="AM571" s="78"/>
      <c r="AN571" s="78"/>
      <c r="AT571" s="78"/>
      <c r="AU571" s="78"/>
      <c r="AV571" s="78"/>
      <c r="BB571" s="78"/>
      <c r="BC571" s="78"/>
      <c r="BD571" s="78"/>
      <c r="BJ571" s="78">
        <v>1.5999999999999999E-10</v>
      </c>
      <c r="BK571" s="78">
        <v>1.27839838984</v>
      </c>
      <c r="BL571" s="78">
        <v>51868.248662178798</v>
      </c>
      <c r="BM571" s="77">
        <f t="shared" si="336"/>
        <v>-1.4583467554949333E-10</v>
      </c>
      <c r="BN571" s="77">
        <f t="shared" si="337"/>
        <v>-1.4580307380617329E-10</v>
      </c>
      <c r="BO571" s="77">
        <f t="shared" si="338"/>
        <v>-1.4580307170006704E-10</v>
      </c>
      <c r="BP571" s="77">
        <f t="shared" si="339"/>
        <v>-1.4580307169992472E-10</v>
      </c>
      <c r="BR571" s="78"/>
      <c r="BS571" s="78"/>
      <c r="BT571" s="78"/>
      <c r="BZ571" s="78"/>
      <c r="CA571" s="78"/>
      <c r="CB571" s="78"/>
      <c r="CH571" s="78"/>
      <c r="CI571" s="78"/>
      <c r="CJ571" s="78"/>
      <c r="CP571" s="78"/>
      <c r="CQ571" s="78"/>
      <c r="CR571" s="78"/>
      <c r="CX571" s="78"/>
      <c r="CY571" s="78"/>
      <c r="CZ571" s="78"/>
      <c r="DF571" s="78">
        <v>8.9999999999999999E-11</v>
      </c>
      <c r="DG571" s="78">
        <v>0.47353753059999998</v>
      </c>
      <c r="DH571" s="78">
        <v>128106.31931499801</v>
      </c>
      <c r="DI571" s="77">
        <f t="shared" si="340"/>
        <v>8.8567778574472613E-11</v>
      </c>
      <c r="DJ571" s="77">
        <f t="shared" si="341"/>
        <v>8.8586670291802945E-11</v>
      </c>
      <c r="DK571" s="77">
        <f t="shared" si="342"/>
        <v>8.8586671546033347E-11</v>
      </c>
      <c r="DL571" s="77">
        <f t="shared" si="343"/>
        <v>8.8586671546116439E-11</v>
      </c>
      <c r="DN571" s="78">
        <v>1.9999999999999999E-11</v>
      </c>
      <c r="DO571" s="78">
        <v>5.3204400211699996</v>
      </c>
      <c r="DP571" s="78">
        <v>151199.942741062</v>
      </c>
      <c r="DQ571" s="77">
        <f t="shared" si="344"/>
        <v>-1.7583905904333058E-11</v>
      </c>
      <c r="DR571" s="77">
        <f t="shared" si="345"/>
        <v>-1.7570558661970139E-11</v>
      </c>
      <c r="DS571" s="77">
        <f t="shared" si="346"/>
        <v>-1.7570557771766819E-11</v>
      </c>
      <c r="DT571" s="77">
        <f t="shared" si="347"/>
        <v>-1.7570557771707081E-11</v>
      </c>
      <c r="DV571" s="78"/>
      <c r="DW571" s="78"/>
      <c r="DX571" s="78"/>
      <c r="ED571" s="78"/>
      <c r="EE571" s="78"/>
      <c r="EF571" s="78"/>
      <c r="EL571" s="78"/>
      <c r="EM571" s="78"/>
      <c r="EN571" s="78"/>
      <c r="ET571" s="78"/>
      <c r="EU571" s="78"/>
      <c r="EV571" s="78"/>
    </row>
    <row r="572" spans="11:152" s="77" customFormat="1" ht="12.75">
      <c r="L572" s="78"/>
      <c r="N572" s="78">
        <v>6.6E-10</v>
      </c>
      <c r="O572" s="78">
        <v>2.59648990707</v>
      </c>
      <c r="P572" s="78">
        <v>27780.0688110765</v>
      </c>
      <c r="Q572" s="77">
        <f t="shared" si="328"/>
        <v>5.3108020864478543E-10</v>
      </c>
      <c r="R572" s="77">
        <f t="shared" si="329"/>
        <v>5.3097947807817346E-10</v>
      </c>
      <c r="S572" s="77">
        <f t="shared" si="330"/>
        <v>5.3097947136735321E-10</v>
      </c>
      <c r="T572" s="77">
        <f t="shared" si="331"/>
        <v>5.3097947136690756E-10</v>
      </c>
      <c r="V572" s="78">
        <v>8.9999999999999999E-11</v>
      </c>
      <c r="W572" s="78">
        <v>4.1982880592100003</v>
      </c>
      <c r="X572" s="78">
        <v>123200.84011627</v>
      </c>
      <c r="Y572" s="77">
        <f t="shared" si="332"/>
        <v>8.5606476565954594E-11</v>
      </c>
      <c r="Z572" s="77">
        <f t="shared" si="333"/>
        <v>8.5574760851973881E-11</v>
      </c>
      <c r="AA572" s="77">
        <f t="shared" si="334"/>
        <v>8.5574758735688286E-11</v>
      </c>
      <c r="AB572" s="77">
        <f t="shared" si="335"/>
        <v>8.5574758735548855E-11</v>
      </c>
      <c r="AD572" s="78"/>
      <c r="AE572" s="78"/>
      <c r="AF572" s="78"/>
      <c r="AL572" s="78"/>
      <c r="AM572" s="78"/>
      <c r="AN572" s="78"/>
      <c r="AT572" s="78"/>
      <c r="AU572" s="78"/>
      <c r="AV572" s="78"/>
      <c r="BB572" s="78"/>
      <c r="BC572" s="78"/>
      <c r="BD572" s="78"/>
      <c r="BJ572" s="78">
        <v>2.0000000000000001E-10</v>
      </c>
      <c r="BK572" s="78">
        <v>7.1879238979999996E-2</v>
      </c>
      <c r="BL572" s="78">
        <v>155887.52156313101</v>
      </c>
      <c r="BM572" s="77">
        <f t="shared" si="336"/>
        <v>-1.8985445157128243E-10</v>
      </c>
      <c r="BN572" s="77">
        <f t="shared" si="337"/>
        <v>-1.8976355099681875E-10</v>
      </c>
      <c r="BO572" s="77">
        <f t="shared" si="338"/>
        <v>-1.8976354492879358E-10</v>
      </c>
      <c r="BP572" s="77">
        <f t="shared" si="339"/>
        <v>-1.8976354492839146E-10</v>
      </c>
      <c r="BR572" s="78"/>
      <c r="BS572" s="78"/>
      <c r="BT572" s="78"/>
      <c r="BZ572" s="78"/>
      <c r="CA572" s="78"/>
      <c r="CB572" s="78"/>
      <c r="CH572" s="78"/>
      <c r="CI572" s="78"/>
      <c r="CJ572" s="78"/>
      <c r="CP572" s="78"/>
      <c r="CQ572" s="78"/>
      <c r="CR572" s="78"/>
      <c r="CX572" s="78"/>
      <c r="CY572" s="78"/>
      <c r="CZ572" s="78"/>
      <c r="DF572" s="78">
        <v>8.9999999999999999E-11</v>
      </c>
      <c r="DG572" s="78">
        <v>1.4245982912299999</v>
      </c>
      <c r="DH572" s="78">
        <v>104505.391376781</v>
      </c>
      <c r="DI572" s="77">
        <f t="shared" si="340"/>
        <v>8.9928455154120175E-11</v>
      </c>
      <c r="DJ572" s="77">
        <f t="shared" si="341"/>
        <v>8.9931882085052592E-11</v>
      </c>
      <c r="DK572" s="77">
        <f t="shared" si="342"/>
        <v>8.9931882310519977E-11</v>
      </c>
      <c r="DL572" s="77">
        <f t="shared" si="343"/>
        <v>8.9931882310534711E-11</v>
      </c>
      <c r="DN572" s="78">
        <v>1.9999999999999999E-11</v>
      </c>
      <c r="DO572" s="78">
        <v>1.3341182847699999</v>
      </c>
      <c r="DP572" s="78">
        <v>78257.0808658225</v>
      </c>
      <c r="DQ572" s="77">
        <f t="shared" si="344"/>
        <v>1.1276152852549992E-11</v>
      </c>
      <c r="DR572" s="77">
        <f t="shared" si="345"/>
        <v>1.1288109212665413E-11</v>
      </c>
      <c r="DS572" s="77">
        <f t="shared" si="346"/>
        <v>1.1288110008880307E-11</v>
      </c>
      <c r="DT572" s="77">
        <f t="shared" si="347"/>
        <v>1.1288110008932862E-11</v>
      </c>
      <c r="DV572" s="78"/>
      <c r="DW572" s="78"/>
      <c r="DX572" s="78"/>
      <c r="ED572" s="78"/>
      <c r="EE572" s="78"/>
      <c r="EF572" s="78"/>
      <c r="EL572" s="78"/>
      <c r="EM572" s="78"/>
      <c r="EN572" s="78"/>
      <c r="ET572" s="78"/>
      <c r="EU572" s="78"/>
      <c r="EV572" s="78"/>
    </row>
    <row r="573" spans="11:152" s="77" customFormat="1" ht="12.75">
      <c r="L573" s="78"/>
      <c r="N573" s="78">
        <v>8.1999999999999996E-10</v>
      </c>
      <c r="O573" s="78">
        <v>5.3628281432699998</v>
      </c>
      <c r="P573" s="78">
        <v>167850.082947749</v>
      </c>
      <c r="Q573" s="77">
        <f t="shared" si="328"/>
        <v>-7.7923268940524209E-11</v>
      </c>
      <c r="R573" s="77">
        <f t="shared" si="329"/>
        <v>-7.9190790183103644E-11</v>
      </c>
      <c r="S573" s="77">
        <f t="shared" si="330"/>
        <v>-7.9190874606239883E-11</v>
      </c>
      <c r="T573" s="77">
        <f t="shared" si="331"/>
        <v>-7.9190874611807132E-11</v>
      </c>
      <c r="V573" s="78">
        <v>7.9999999999999995E-11</v>
      </c>
      <c r="W573" s="78">
        <v>4.9494950868299998</v>
      </c>
      <c r="X573" s="78">
        <v>1263.15736257819</v>
      </c>
      <c r="Y573" s="77">
        <f t="shared" si="332"/>
        <v>-3.7181738154776029E-11</v>
      </c>
      <c r="Z573" s="77">
        <f t="shared" si="333"/>
        <v>-3.718256594947782E-11</v>
      </c>
      <c r="AA573" s="77">
        <f t="shared" si="334"/>
        <v>-3.7182566004616995E-11</v>
      </c>
      <c r="AB573" s="77">
        <f t="shared" si="335"/>
        <v>-3.7182566004620646E-11</v>
      </c>
      <c r="AD573" s="78"/>
      <c r="AE573" s="78"/>
      <c r="AF573" s="78"/>
      <c r="AL573" s="78"/>
      <c r="AM573" s="78"/>
      <c r="AN573" s="78"/>
      <c r="AT573" s="78"/>
      <c r="AU573" s="78"/>
      <c r="AV573" s="78"/>
      <c r="BB573" s="78"/>
      <c r="BC573" s="78"/>
      <c r="BD573" s="78"/>
      <c r="BJ573" s="78">
        <v>1.8E-10</v>
      </c>
      <c r="BK573" s="78">
        <v>5.4452430989399998</v>
      </c>
      <c r="BL573" s="78">
        <v>25508.215554575399</v>
      </c>
      <c r="BM573" s="77">
        <f t="shared" si="336"/>
        <v>-1.1211020296071246E-10</v>
      </c>
      <c r="BN573" s="77">
        <f t="shared" si="337"/>
        <v>-1.1207696621307151E-10</v>
      </c>
      <c r="BO573" s="77">
        <f t="shared" si="338"/>
        <v>-1.1207696399896913E-10</v>
      </c>
      <c r="BP573" s="77">
        <f t="shared" si="339"/>
        <v>-1.12076963998821E-10</v>
      </c>
      <c r="BR573" s="78"/>
      <c r="BS573" s="78"/>
      <c r="BT573" s="78"/>
      <c r="BZ573" s="78"/>
      <c r="CA573" s="78"/>
      <c r="CB573" s="78"/>
      <c r="CH573" s="78"/>
      <c r="CI573" s="78"/>
      <c r="CJ573" s="78"/>
      <c r="CP573" s="78"/>
      <c r="CQ573" s="78"/>
      <c r="CR573" s="78"/>
      <c r="CX573" s="78"/>
      <c r="CY573" s="78"/>
      <c r="CZ573" s="78"/>
      <c r="DF573" s="78">
        <v>8.9999999999999999E-11</v>
      </c>
      <c r="DG573" s="78">
        <v>2.37565722096</v>
      </c>
      <c r="DH573" s="78">
        <v>78896.493164035695</v>
      </c>
      <c r="DI573" s="77">
        <f t="shared" si="340"/>
        <v>3.497831524451784E-12</v>
      </c>
      <c r="DJ573" s="77">
        <f t="shared" si="341"/>
        <v>3.432186755404201E-12</v>
      </c>
      <c r="DK573" s="77">
        <f t="shared" si="342"/>
        <v>3.4321823827518894E-12</v>
      </c>
      <c r="DL573" s="77">
        <f t="shared" si="343"/>
        <v>3.4321823824656073E-12</v>
      </c>
      <c r="DN573" s="78">
        <v>1.9999999999999999E-11</v>
      </c>
      <c r="DO573" s="78">
        <v>5.4084253104400002</v>
      </c>
      <c r="DP573" s="78">
        <v>95247.705572179097</v>
      </c>
      <c r="DQ573" s="77">
        <f t="shared" si="344"/>
        <v>7.3393367649285525E-12</v>
      </c>
      <c r="DR573" s="77">
        <f t="shared" si="345"/>
        <v>7.3229393950328377E-12</v>
      </c>
      <c r="DS573" s="77">
        <f t="shared" si="346"/>
        <v>7.3229383026152738E-12</v>
      </c>
      <c r="DT573" s="77">
        <f t="shared" si="347"/>
        <v>7.3229383025433366E-12</v>
      </c>
      <c r="DV573" s="78"/>
      <c r="DW573" s="78"/>
      <c r="DX573" s="78"/>
      <c r="ED573" s="78"/>
      <c r="EE573" s="78"/>
      <c r="EF573" s="78"/>
      <c r="EL573" s="78"/>
      <c r="EM573" s="78"/>
      <c r="EN573" s="78"/>
      <c r="ET573" s="78"/>
      <c r="EU573" s="78"/>
      <c r="EV573" s="78"/>
    </row>
    <row r="574" spans="11:152" s="77" customFormat="1" ht="12.75">
      <c r="L574" s="78"/>
      <c r="N574" s="78">
        <v>6.3999999999999996E-10</v>
      </c>
      <c r="O574" s="78">
        <v>3.9916591327900002</v>
      </c>
      <c r="P574" s="78">
        <v>130432.40216087</v>
      </c>
      <c r="Q574" s="77">
        <f t="shared" si="328"/>
        <v>-6.2395343201721266E-10</v>
      </c>
      <c r="R574" s="77">
        <f t="shared" si="329"/>
        <v>-6.241248334606983E-10</v>
      </c>
      <c r="S574" s="77">
        <f t="shared" si="330"/>
        <v>-6.2412484484746013E-10</v>
      </c>
      <c r="T574" s="77">
        <f t="shared" si="331"/>
        <v>-6.241248448482171E-10</v>
      </c>
      <c r="V574" s="78">
        <v>7.9999999999999995E-11</v>
      </c>
      <c r="W574" s="78">
        <v>0.38255024739999999</v>
      </c>
      <c r="X574" s="78">
        <v>78800.513936817893</v>
      </c>
      <c r="Y574" s="77">
        <f t="shared" si="332"/>
        <v>-7.9116831793056433E-11</v>
      </c>
      <c r="Z574" s="77">
        <f t="shared" si="333"/>
        <v>-7.9125453097272144E-11</v>
      </c>
      <c r="AA574" s="77">
        <f t="shared" si="334"/>
        <v>-7.9125453670135302E-11</v>
      </c>
      <c r="AB574" s="77">
        <f t="shared" si="335"/>
        <v>-7.9125453670172848E-11</v>
      </c>
      <c r="AD574" s="78"/>
      <c r="AE574" s="78"/>
      <c r="AF574" s="78"/>
      <c r="AL574" s="78"/>
      <c r="AM574" s="78"/>
      <c r="AN574" s="78"/>
      <c r="AT574" s="78"/>
      <c r="AU574" s="78"/>
      <c r="AV574" s="78"/>
      <c r="BB574" s="78"/>
      <c r="BC574" s="78"/>
      <c r="BD574" s="78"/>
      <c r="BJ574" s="78">
        <v>1.5999999999999999E-10</v>
      </c>
      <c r="BK574" s="78">
        <v>0.6272245515</v>
      </c>
      <c r="BL574" s="78">
        <v>102659.446896794</v>
      </c>
      <c r="BM574" s="77">
        <f t="shared" si="336"/>
        <v>-1.5977788323913359E-10</v>
      </c>
      <c r="BN574" s="77">
        <f t="shared" si="337"/>
        <v>-1.5978581570211227E-10</v>
      </c>
      <c r="BO574" s="77">
        <f t="shared" si="338"/>
        <v>-1.5978581622569112E-10</v>
      </c>
      <c r="BP574" s="77">
        <f t="shared" si="339"/>
        <v>-1.5978581622572594E-10</v>
      </c>
      <c r="BR574" s="78"/>
      <c r="BS574" s="78"/>
      <c r="BT574" s="78"/>
      <c r="BZ574" s="78"/>
      <c r="CA574" s="78"/>
      <c r="CB574" s="78"/>
      <c r="CH574" s="78"/>
      <c r="CI574" s="78"/>
      <c r="CJ574" s="78"/>
      <c r="CP574" s="78"/>
      <c r="CQ574" s="78"/>
      <c r="CR574" s="78"/>
      <c r="CX574" s="78"/>
      <c r="CY574" s="78"/>
      <c r="CZ574" s="78"/>
      <c r="DF574" s="78">
        <v>8.9999999999999999E-11</v>
      </c>
      <c r="DG574" s="78">
        <v>4.8482048520800003</v>
      </c>
      <c r="DH574" s="78">
        <v>24918.3148901655</v>
      </c>
      <c r="DI574" s="77">
        <f t="shared" si="340"/>
        <v>1.8274947305084723E-11</v>
      </c>
      <c r="DJ574" s="77">
        <f t="shared" si="341"/>
        <v>1.825463072953309E-11</v>
      </c>
      <c r="DK574" s="77">
        <f t="shared" si="342"/>
        <v>1.8254629376215535E-11</v>
      </c>
      <c r="DL574" s="77">
        <f t="shared" si="343"/>
        <v>1.8254629376125362E-11</v>
      </c>
      <c r="DN574" s="78">
        <v>1.9999999999999999E-11</v>
      </c>
      <c r="DO574" s="78">
        <v>4.5534996574699997</v>
      </c>
      <c r="DP574" s="78">
        <v>37698.455099948398</v>
      </c>
      <c r="DQ574" s="77">
        <f t="shared" si="344"/>
        <v>-1.9302824797479509E-11</v>
      </c>
      <c r="DR574" s="77">
        <f t="shared" si="345"/>
        <v>-1.9300997927607213E-11</v>
      </c>
      <c r="DS574" s="77">
        <f t="shared" si="346"/>
        <v>-1.9300997805841409E-11</v>
      </c>
      <c r="DT574" s="77">
        <f t="shared" si="347"/>
        <v>-1.9300997805833366E-11</v>
      </c>
      <c r="DV574" s="78"/>
      <c r="DW574" s="78"/>
      <c r="DX574" s="78"/>
      <c r="ED574" s="78"/>
      <c r="EE574" s="78"/>
      <c r="EF574" s="78"/>
      <c r="EL574" s="78"/>
      <c r="EM574" s="78"/>
      <c r="EN574" s="78"/>
      <c r="ET574" s="78"/>
      <c r="EU574" s="78"/>
      <c r="EV574" s="78"/>
    </row>
    <row r="575" spans="11:152" s="77" customFormat="1" ht="12.75">
      <c r="L575" s="78"/>
      <c r="N575" s="78">
        <v>6.9E-10</v>
      </c>
      <c r="O575" s="78">
        <v>5.1377750215600004</v>
      </c>
      <c r="P575" s="78">
        <v>52712.610795243701</v>
      </c>
      <c r="Q575" s="77">
        <f t="shared" si="328"/>
        <v>-2.2005147027729029E-10</v>
      </c>
      <c r="R575" s="77">
        <f t="shared" si="329"/>
        <v>-2.1973251462772166E-10</v>
      </c>
      <c r="S575" s="77">
        <f t="shared" si="330"/>
        <v>-2.1973249338038574E-10</v>
      </c>
      <c r="T575" s="77">
        <f t="shared" si="331"/>
        <v>-2.1973249337901006E-10</v>
      </c>
      <c r="V575" s="78">
        <v>7.9999999999999995E-11</v>
      </c>
      <c r="W575" s="78">
        <v>3.5593143387800001</v>
      </c>
      <c r="X575" s="78">
        <v>25508.215554575399</v>
      </c>
      <c r="Y575" s="77">
        <f t="shared" si="332"/>
        <v>7.4949576801217466E-11</v>
      </c>
      <c r="Z575" s="77">
        <f t="shared" si="333"/>
        <v>7.4956176496267792E-11</v>
      </c>
      <c r="AA575" s="77">
        <f t="shared" si="334"/>
        <v>7.4956176935733381E-11</v>
      </c>
      <c r="AB575" s="77">
        <f t="shared" si="335"/>
        <v>7.4956176935762784E-11</v>
      </c>
      <c r="AD575" s="78"/>
      <c r="AE575" s="78"/>
      <c r="AF575" s="78"/>
      <c r="AL575" s="78"/>
      <c r="AM575" s="78"/>
      <c r="AN575" s="78"/>
      <c r="AT575" s="78"/>
      <c r="AU575" s="78"/>
      <c r="AV575" s="78"/>
      <c r="BB575" s="78"/>
      <c r="BC575" s="78"/>
      <c r="BD575" s="78"/>
      <c r="BJ575" s="78">
        <v>1.5999999999999999E-10</v>
      </c>
      <c r="BK575" s="78">
        <v>0.52102795890999998</v>
      </c>
      <c r="BL575" s="78">
        <v>2221.8566345969998</v>
      </c>
      <c r="BM575" s="77">
        <f t="shared" si="336"/>
        <v>1.1507131245745165E-10</v>
      </c>
      <c r="BN575" s="77">
        <f t="shared" si="337"/>
        <v>1.1507359762453783E-10</v>
      </c>
      <c r="BO575" s="77">
        <f t="shared" si="338"/>
        <v>1.15073597776751E-10</v>
      </c>
      <c r="BP575" s="77">
        <f t="shared" si="339"/>
        <v>1.1507359777676107E-10</v>
      </c>
      <c r="BR575" s="78"/>
      <c r="BS575" s="78"/>
      <c r="BT575" s="78"/>
      <c r="BZ575" s="78"/>
      <c r="CA575" s="78"/>
      <c r="CB575" s="78"/>
      <c r="CH575" s="78"/>
      <c r="CI575" s="78"/>
      <c r="CJ575" s="78"/>
      <c r="CP575" s="78"/>
      <c r="CQ575" s="78"/>
      <c r="CR575" s="78"/>
      <c r="CX575" s="78"/>
      <c r="CY575" s="78"/>
      <c r="CZ575" s="78"/>
      <c r="DF575" s="78">
        <v>1.0999999999999999E-10</v>
      </c>
      <c r="DG575" s="78">
        <v>6.2383400887000002</v>
      </c>
      <c r="DH575" s="78">
        <v>30171.891648278601</v>
      </c>
      <c r="DI575" s="77">
        <f t="shared" si="340"/>
        <v>-7.4180296582092722E-11</v>
      </c>
      <c r="DJ575" s="77">
        <f t="shared" si="341"/>
        <v>-7.4157620788367245E-11</v>
      </c>
      <c r="DK575" s="77">
        <f t="shared" si="342"/>
        <v>-7.4157619277742287E-11</v>
      </c>
      <c r="DL575" s="77">
        <f t="shared" si="343"/>
        <v>-7.4157619277642999E-11</v>
      </c>
      <c r="DN575" s="78">
        <v>1.9999999999999999E-11</v>
      </c>
      <c r="DO575" s="78">
        <v>2.71889214634</v>
      </c>
      <c r="DP575" s="78">
        <v>173511.414996901</v>
      </c>
      <c r="DQ575" s="77">
        <f t="shared" si="344"/>
        <v>-8.3145476876534099E-12</v>
      </c>
      <c r="DR575" s="77">
        <f t="shared" si="345"/>
        <v>-8.2853373362031892E-12</v>
      </c>
      <c r="DS575" s="77">
        <f t="shared" si="346"/>
        <v>-8.2853353897948095E-12</v>
      </c>
      <c r="DT575" s="77">
        <f t="shared" si="347"/>
        <v>-8.2853353896644333E-12</v>
      </c>
      <c r="DV575" s="78"/>
      <c r="DW575" s="78"/>
      <c r="DX575" s="78"/>
      <c r="ED575" s="78"/>
      <c r="EE575" s="78"/>
      <c r="EF575" s="78"/>
      <c r="EL575" s="78"/>
      <c r="EM575" s="78"/>
      <c r="EN575" s="78"/>
      <c r="ET575" s="78"/>
      <c r="EU575" s="78"/>
      <c r="EV575" s="78"/>
    </row>
    <row r="576" spans="11:152" s="77" customFormat="1" ht="12.75">
      <c r="L576" s="78"/>
      <c r="N576" s="78">
        <v>6.3E-10</v>
      </c>
      <c r="O576" s="78">
        <v>0.54837259435999997</v>
      </c>
      <c r="P576" s="78">
        <v>34082.431583598402</v>
      </c>
      <c r="Q576" s="77">
        <f t="shared" si="328"/>
        <v>6.2839472802618609E-10</v>
      </c>
      <c r="R576" s="77">
        <f t="shared" si="329"/>
        <v>6.2840886892379277E-10</v>
      </c>
      <c r="S576" s="77">
        <f t="shared" si="330"/>
        <v>6.2840886986363497E-10</v>
      </c>
      <c r="T576" s="77">
        <f t="shared" si="331"/>
        <v>6.2840886986369722E-10</v>
      </c>
      <c r="V576" s="78">
        <v>7.9999999999999995E-11</v>
      </c>
      <c r="W576" s="78">
        <v>2.0662354236399998</v>
      </c>
      <c r="X576" s="78">
        <v>133882.09065283599</v>
      </c>
      <c r="Y576" s="77">
        <f t="shared" si="332"/>
        <v>3.1721277616692824E-11</v>
      </c>
      <c r="Z576" s="77">
        <f t="shared" si="333"/>
        <v>3.1812221616194375E-11</v>
      </c>
      <c r="AA576" s="77">
        <f t="shared" si="334"/>
        <v>3.1812227672335017E-11</v>
      </c>
      <c r="AB576" s="77">
        <f t="shared" si="335"/>
        <v>3.1812227672735572E-11</v>
      </c>
      <c r="AD576" s="78"/>
      <c r="AE576" s="78"/>
      <c r="AF576" s="78"/>
      <c r="AL576" s="78"/>
      <c r="AM576" s="78"/>
      <c r="AN576" s="78"/>
      <c r="AT576" s="78"/>
      <c r="AU576" s="78"/>
      <c r="AV576" s="78"/>
      <c r="BB576" s="78"/>
      <c r="BC576" s="78"/>
      <c r="BD576" s="78"/>
      <c r="BJ576" s="78">
        <v>1.7000000000000001E-10</v>
      </c>
      <c r="BK576" s="78">
        <v>3.9300966987799999</v>
      </c>
      <c r="BL576" s="78">
        <v>51852.300866490899</v>
      </c>
      <c r="BM576" s="77">
        <f t="shared" si="336"/>
        <v>1.1530079897148943E-10</v>
      </c>
      <c r="BN576" s="77">
        <f t="shared" si="337"/>
        <v>1.1524085739385697E-10</v>
      </c>
      <c r="BO576" s="77">
        <f t="shared" si="338"/>
        <v>1.1524085340026668E-10</v>
      </c>
      <c r="BP576" s="77">
        <f t="shared" si="339"/>
        <v>1.1524085340000383E-10</v>
      </c>
      <c r="BR576" s="78"/>
      <c r="BS576" s="78"/>
      <c r="BT576" s="78"/>
      <c r="BZ576" s="78"/>
      <c r="CA576" s="78"/>
      <c r="CB576" s="78"/>
      <c r="CH576" s="78"/>
      <c r="CI576" s="78"/>
      <c r="CJ576" s="78"/>
      <c r="CP576" s="78"/>
      <c r="CQ576" s="78"/>
      <c r="CR576" s="78"/>
      <c r="CX576" s="78"/>
      <c r="CY576" s="78"/>
      <c r="CZ576" s="78"/>
      <c r="DF576" s="78">
        <v>1.0999999999999999E-10</v>
      </c>
      <c r="DG576" s="78">
        <v>1.65565660037</v>
      </c>
      <c r="DH576" s="78">
        <v>78039.364629020594</v>
      </c>
      <c r="DI576" s="77">
        <f t="shared" si="340"/>
        <v>-8.8158002929940788E-11</v>
      </c>
      <c r="DJ576" s="77">
        <f t="shared" si="341"/>
        <v>-8.8110480598787088E-11</v>
      </c>
      <c r="DK576" s="77">
        <f t="shared" si="342"/>
        <v>-8.8110477431798249E-11</v>
      </c>
      <c r="DL576" s="77">
        <f t="shared" si="343"/>
        <v>-8.8110477431588623E-11</v>
      </c>
      <c r="DN576" s="78">
        <v>1.9999999999999999E-11</v>
      </c>
      <c r="DO576" s="78">
        <v>1.9507664634099999</v>
      </c>
      <c r="DP576" s="78">
        <v>143005.667407853</v>
      </c>
      <c r="DQ576" s="77">
        <f t="shared" si="344"/>
        <v>1.4946703149026411E-11</v>
      </c>
      <c r="DR576" s="77">
        <f t="shared" si="345"/>
        <v>1.4964271961605662E-11</v>
      </c>
      <c r="DS576" s="77">
        <f t="shared" si="346"/>
        <v>1.4964273130989867E-11</v>
      </c>
      <c r="DT576" s="77">
        <f t="shared" si="347"/>
        <v>1.496427313106831E-11</v>
      </c>
      <c r="DV576" s="78"/>
      <c r="DW576" s="78"/>
      <c r="DX576" s="78"/>
      <c r="ED576" s="78"/>
      <c r="EE576" s="78"/>
      <c r="EF576" s="78"/>
      <c r="EL576" s="78"/>
      <c r="EM576" s="78"/>
      <c r="EN576" s="78"/>
      <c r="ET576" s="78"/>
      <c r="EU576" s="78"/>
      <c r="EV576" s="78"/>
    </row>
    <row r="577" spans="12:152" s="77" customFormat="1" ht="12.75">
      <c r="L577" s="78"/>
      <c r="N577" s="78">
        <v>6.5000000000000003E-10</v>
      </c>
      <c r="O577" s="78">
        <v>3.89976847376</v>
      </c>
      <c r="P577" s="78">
        <v>27005.833427555899</v>
      </c>
      <c r="Q577" s="77">
        <f t="shared" ref="Q577:Q640" si="348">N577*COS(O577+P577*$C$32)</f>
        <v>1.5956036521003402E-10</v>
      </c>
      <c r="R577" s="77">
        <f t="shared" ref="R577:R640" si="349">N577*COS(O577+P577*$C$53)</f>
        <v>1.5940292678031913E-10</v>
      </c>
      <c r="S577" s="77">
        <f t="shared" ref="S577:S640" si="350">N577*COS(O577+P577*$C$74)</f>
        <v>1.5940291629302391E-10</v>
      </c>
      <c r="T577" s="77">
        <f t="shared" ref="T577:T640" si="351">N577*COS(O577+P577*$C$95)</f>
        <v>1.5940291629234335E-10</v>
      </c>
      <c r="V577" s="78">
        <v>7.9999999999999995E-11</v>
      </c>
      <c r="W577" s="78">
        <v>2.7600460628699999</v>
      </c>
      <c r="X577" s="78">
        <v>103498.416184544</v>
      </c>
      <c r="Y577" s="77">
        <f t="shared" ref="Y577:Y640" si="352">V577*COS(W577+X577*$C$32)</f>
        <v>6.2437258177233011E-11</v>
      </c>
      <c r="Z577" s="77">
        <f t="shared" ref="Z577:Z640" si="353">V577*COS(W577+X577*$C$53)</f>
        <v>6.2485121626012734E-11</v>
      </c>
      <c r="AA577" s="77">
        <f t="shared" ref="AA577:AA640" si="354">V577*COS(W577+X577*$C$74)</f>
        <v>6.2485124812286061E-11</v>
      </c>
      <c r="AB577" s="77">
        <f t="shared" ref="AB577:AB640" si="355">V577*COS(W577+X577*$C$95)</f>
        <v>6.2485124812496191E-11</v>
      </c>
      <c r="AD577" s="78"/>
      <c r="AE577" s="78"/>
      <c r="AF577" s="78"/>
      <c r="AL577" s="78"/>
      <c r="AM577" s="78"/>
      <c r="AN577" s="78"/>
      <c r="AT577" s="78"/>
      <c r="AU577" s="78"/>
      <c r="AV577" s="78"/>
      <c r="BB577" s="78"/>
      <c r="BC577" s="78"/>
      <c r="BD577" s="78"/>
      <c r="BJ577" s="78">
        <v>1.5999999999999999E-10</v>
      </c>
      <c r="BK577" s="78">
        <v>5.7418031822</v>
      </c>
      <c r="BL577" s="78">
        <v>96357.0841242725</v>
      </c>
      <c r="BM577" s="77">
        <f t="shared" ref="BM577:BM640" si="356">BJ577*COS(BK577+BL577*$C$32)</f>
        <v>1.1927940116920578E-10</v>
      </c>
      <c r="BN577" s="77">
        <f t="shared" ref="BN577:BN640" si="357">BJ577*COS(BK577+BL577*$C$53)</f>
        <v>1.1918428625496522E-10</v>
      </c>
      <c r="BO577" s="77">
        <f t="shared" ref="BO577:BO640" si="358">BJ577*COS(BK577+BL577*$C$74)</f>
        <v>1.1918427991621636E-10</v>
      </c>
      <c r="BP577" s="77">
        <f t="shared" ref="BP577:BP640" si="359">BJ577*COS(BK577+BL577*$C$95)</f>
        <v>1.1918427991580375E-10</v>
      </c>
      <c r="BR577" s="78"/>
      <c r="BS577" s="78"/>
      <c r="BT577" s="78"/>
      <c r="BZ577" s="78"/>
      <c r="CA577" s="78"/>
      <c r="CB577" s="78"/>
      <c r="CH577" s="78"/>
      <c r="CI577" s="78"/>
      <c r="CJ577" s="78"/>
      <c r="CP577" s="78"/>
      <c r="CQ577" s="78"/>
      <c r="CR577" s="78"/>
      <c r="CX577" s="78"/>
      <c r="CY577" s="78"/>
      <c r="CZ577" s="78"/>
      <c r="DF577" s="78">
        <v>8.9999999999999999E-11</v>
      </c>
      <c r="DG577" s="78">
        <v>3.6573466689699998</v>
      </c>
      <c r="DH577" s="78">
        <v>151199.942741062</v>
      </c>
      <c r="DI577" s="77">
        <f t="shared" ref="DI577:DI640" si="360">DF577*COS(DG577+DH577*$C$32)</f>
        <v>4.9991898334291161E-11</v>
      </c>
      <c r="DJ577" s="77">
        <f t="shared" ref="DJ577:DJ640" si="361">DF577*COS(DG577+DH577*$C$53)</f>
        <v>5.0096537913418771E-11</v>
      </c>
      <c r="DK577" s="77">
        <f t="shared" ref="DK577:DK640" si="362">DF577*COS(DG577+DH577*$C$74)</f>
        <v>5.0096544880182994E-11</v>
      </c>
      <c r="DL577" s="77">
        <f t="shared" ref="DL577:DL640" si="363">DF577*COS(DG577+DH577*$C$95)</f>
        <v>5.00965448806505E-11</v>
      </c>
      <c r="DN577" s="78">
        <v>1.9999999999999999E-11</v>
      </c>
      <c r="DO577" s="78">
        <v>2.0034669066099999</v>
      </c>
      <c r="DP577" s="78">
        <v>26073.676047572499</v>
      </c>
      <c r="DQ577" s="77">
        <f t="shared" ref="DQ577:DQ640" si="364">DN577*COS(DO577+DP577*$C$32)</f>
        <v>-7.3911475270674514E-12</v>
      </c>
      <c r="DR577" s="77">
        <f t="shared" ref="DR577:DR640" si="365">DN577*COS(DO577+DP577*$C$53)</f>
        <v>-7.3866643280264269E-12</v>
      </c>
      <c r="DS577" s="77">
        <f t="shared" ref="DS577:DS640" si="366">DN577*COS(DO577+DP577*$C$74)</f>
        <v>-7.3866640293867333E-12</v>
      </c>
      <c r="DT577" s="77">
        <f t="shared" ref="DT577:DT640" si="367">DN577*COS(DO577+DP577*$C$95)</f>
        <v>-7.3866640293671879E-12</v>
      </c>
      <c r="DV577" s="78"/>
      <c r="DW577" s="78"/>
      <c r="DX577" s="78"/>
      <c r="ED577" s="78"/>
      <c r="EE577" s="78"/>
      <c r="EF577" s="78"/>
      <c r="EL577" s="78"/>
      <c r="EM577" s="78"/>
      <c r="EN577" s="78"/>
      <c r="ET577" s="78"/>
      <c r="EU577" s="78"/>
      <c r="EV577" s="78"/>
    </row>
    <row r="578" spans="12:152" s="77" customFormat="1" ht="12.75">
      <c r="L578" s="78"/>
      <c r="N578" s="78">
        <v>7.2999999999999996E-10</v>
      </c>
      <c r="O578" s="78">
        <v>6.1925209185199996</v>
      </c>
      <c r="P578" s="78">
        <v>50064.155969770698</v>
      </c>
      <c r="Q578" s="77">
        <f t="shared" si="348"/>
        <v>2.5436948686387331E-10</v>
      </c>
      <c r="R578" s="77">
        <f t="shared" si="349"/>
        <v>2.5405252995025363E-10</v>
      </c>
      <c r="S578" s="77">
        <f t="shared" si="350"/>
        <v>2.5405250883599292E-10</v>
      </c>
      <c r="T578" s="77">
        <f t="shared" si="351"/>
        <v>2.540525088345925E-10</v>
      </c>
      <c r="V578" s="78">
        <v>8.9999999999999999E-11</v>
      </c>
      <c r="W578" s="78">
        <v>6.0714696089200002</v>
      </c>
      <c r="X578" s="78">
        <v>52595.290927023503</v>
      </c>
      <c r="Y578" s="77">
        <f t="shared" si="352"/>
        <v>-8.4908628142671935E-11</v>
      </c>
      <c r="Z578" s="77">
        <f t="shared" si="353"/>
        <v>-8.4923138935926899E-11</v>
      </c>
      <c r="AA578" s="77">
        <f t="shared" si="354"/>
        <v>-8.4923139901820775E-11</v>
      </c>
      <c r="AB578" s="77">
        <f t="shared" si="355"/>
        <v>-8.4923139901883447E-11</v>
      </c>
      <c r="AD578" s="78"/>
      <c r="AE578" s="78"/>
      <c r="AF578" s="78"/>
      <c r="AL578" s="78"/>
      <c r="AM578" s="78"/>
      <c r="AN578" s="78"/>
      <c r="AT578" s="78"/>
      <c r="AU578" s="78"/>
      <c r="AV578" s="78"/>
      <c r="BB578" s="78"/>
      <c r="BC578" s="78"/>
      <c r="BD578" s="78"/>
      <c r="BJ578" s="78">
        <v>1.8999999999999999E-10</v>
      </c>
      <c r="BK578" s="78">
        <v>5.0902934151099997</v>
      </c>
      <c r="BL578" s="78">
        <v>118828.963749496</v>
      </c>
      <c r="BM578" s="77">
        <f t="shared" si="356"/>
        <v>1.8069260804558981E-10</v>
      </c>
      <c r="BN578" s="77">
        <f t="shared" si="357"/>
        <v>1.8062792373194813E-10</v>
      </c>
      <c r="BO578" s="77">
        <f t="shared" si="358"/>
        <v>1.8062791941606117E-10</v>
      </c>
      <c r="BP578" s="77">
        <f t="shared" si="359"/>
        <v>1.8062791941577305E-10</v>
      </c>
      <c r="BR578" s="78"/>
      <c r="BS578" s="78"/>
      <c r="BT578" s="78"/>
      <c r="BZ578" s="78"/>
      <c r="CA578" s="78"/>
      <c r="CB578" s="78"/>
      <c r="CH578" s="78"/>
      <c r="CI578" s="78"/>
      <c r="CJ578" s="78"/>
      <c r="CP578" s="78"/>
      <c r="CQ578" s="78"/>
      <c r="CR578" s="78"/>
      <c r="CX578" s="78"/>
      <c r="CY578" s="78"/>
      <c r="CZ578" s="78"/>
      <c r="DF578" s="78">
        <v>8.9999999999999999E-11</v>
      </c>
      <c r="DG578" s="78">
        <v>5.4096665485899997</v>
      </c>
      <c r="DH578" s="78">
        <v>130459.18546877</v>
      </c>
      <c r="DI578" s="77">
        <f t="shared" si="360"/>
        <v>-6.9131406053234393E-12</v>
      </c>
      <c r="DJ578" s="77">
        <f t="shared" si="361"/>
        <v>-7.0214419634470777E-12</v>
      </c>
      <c r="DK578" s="77">
        <f t="shared" si="362"/>
        <v>-7.0214491770469013E-12</v>
      </c>
      <c r="DL578" s="77">
        <f t="shared" si="363"/>
        <v>-7.0214491775263316E-12</v>
      </c>
      <c r="DN578" s="78">
        <v>1.9999999999999999E-11</v>
      </c>
      <c r="DO578" s="78">
        <v>1.7878158498600001</v>
      </c>
      <c r="DP578" s="78">
        <v>48847.670626868203</v>
      </c>
      <c r="DQ578" s="77">
        <f t="shared" si="364"/>
        <v>8.6179578695410908E-12</v>
      </c>
      <c r="DR578" s="77">
        <f t="shared" si="365"/>
        <v>8.6261133289119405E-12</v>
      </c>
      <c r="DS578" s="77">
        <f t="shared" si="366"/>
        <v>8.6261138720872532E-12</v>
      </c>
      <c r="DT578" s="77">
        <f t="shared" si="367"/>
        <v>8.6261138721231532E-12</v>
      </c>
      <c r="DV578" s="78"/>
      <c r="DW578" s="78"/>
      <c r="DX578" s="78"/>
      <c r="ED578" s="78"/>
      <c r="EE578" s="78"/>
      <c r="EF578" s="78"/>
      <c r="EL578" s="78"/>
      <c r="EM578" s="78"/>
      <c r="EN578" s="78"/>
      <c r="ET578" s="78"/>
      <c r="EU578" s="78"/>
      <c r="EV578" s="78"/>
    </row>
    <row r="579" spans="12:152" s="77" customFormat="1" ht="12.75">
      <c r="L579" s="78"/>
      <c r="N579" s="78">
        <v>6.6E-10</v>
      </c>
      <c r="O579" s="78">
        <v>1.9167195957200001</v>
      </c>
      <c r="P579" s="78">
        <v>102018.416173424</v>
      </c>
      <c r="Q579" s="77">
        <f t="shared" si="348"/>
        <v>-1.20785707330169E-10</v>
      </c>
      <c r="R579" s="77">
        <f t="shared" si="349"/>
        <v>-1.201732366258124E-10</v>
      </c>
      <c r="S579" s="77">
        <f t="shared" si="350"/>
        <v>-1.2017319582564198E-10</v>
      </c>
      <c r="T579" s="77">
        <f t="shared" si="351"/>
        <v>-1.2017319582291215E-10</v>
      </c>
      <c r="V579" s="78">
        <v>1E-10</v>
      </c>
      <c r="W579" s="78">
        <v>4.6476876330100003</v>
      </c>
      <c r="X579" s="78">
        <v>240452.46032331901</v>
      </c>
      <c r="Y579" s="77">
        <f t="shared" si="352"/>
        <v>-9.4435679248759156E-11</v>
      </c>
      <c r="Z579" s="77">
        <f t="shared" si="353"/>
        <v>-9.4508617581268995E-11</v>
      </c>
      <c r="AA579" s="77">
        <f t="shared" si="354"/>
        <v>-9.4508622424108513E-11</v>
      </c>
      <c r="AB579" s="77">
        <f t="shared" si="355"/>
        <v>-9.450862242442805E-11</v>
      </c>
      <c r="AD579" s="78"/>
      <c r="AE579" s="78"/>
      <c r="AF579" s="78"/>
      <c r="AL579" s="78"/>
      <c r="AM579" s="78"/>
      <c r="AN579" s="78"/>
      <c r="AT579" s="78"/>
      <c r="AU579" s="78"/>
      <c r="AV579" s="78"/>
      <c r="BB579" s="78"/>
      <c r="BC579" s="78"/>
      <c r="BD579" s="78"/>
      <c r="BJ579" s="78">
        <v>1.7000000000000001E-10</v>
      </c>
      <c r="BK579" s="78">
        <v>2.5994779342899998</v>
      </c>
      <c r="BL579" s="78">
        <v>24448.8336243862</v>
      </c>
      <c r="BM579" s="77">
        <f t="shared" si="356"/>
        <v>9.0132080169521918E-11</v>
      </c>
      <c r="BN579" s="77">
        <f t="shared" si="357"/>
        <v>9.0099474431889271E-11</v>
      </c>
      <c r="BO579" s="77">
        <f t="shared" si="358"/>
        <v>9.0099472259872331E-11</v>
      </c>
      <c r="BP579" s="77">
        <f t="shared" si="359"/>
        <v>9.0099472259728932E-11</v>
      </c>
      <c r="BR579" s="78"/>
      <c r="BS579" s="78"/>
      <c r="BT579" s="78"/>
      <c r="BZ579" s="78"/>
      <c r="CA579" s="78"/>
      <c r="CB579" s="78"/>
      <c r="CH579" s="78"/>
      <c r="CI579" s="78"/>
      <c r="CJ579" s="78"/>
      <c r="CP579" s="78"/>
      <c r="CQ579" s="78"/>
      <c r="CR579" s="78"/>
      <c r="CX579" s="78"/>
      <c r="CY579" s="78"/>
      <c r="CZ579" s="78"/>
      <c r="DF579" s="78">
        <v>1E-10</v>
      </c>
      <c r="DG579" s="78">
        <v>0.87714716556000005</v>
      </c>
      <c r="DH579" s="78">
        <v>78366.802198941106</v>
      </c>
      <c r="DI579" s="77">
        <f t="shared" si="360"/>
        <v>9.9563004372490279E-11</v>
      </c>
      <c r="DJ579" s="77">
        <f t="shared" si="361"/>
        <v>9.955620751800634E-11</v>
      </c>
      <c r="DK579" s="77">
        <f t="shared" si="362"/>
        <v>9.9556207063525743E-11</v>
      </c>
      <c r="DL579" s="77">
        <f t="shared" si="363"/>
        <v>9.9556207063495784E-11</v>
      </c>
      <c r="DN579" s="78">
        <v>1.9999999999999999E-11</v>
      </c>
      <c r="DO579" s="78">
        <v>5.8958676633199998</v>
      </c>
      <c r="DP579" s="78">
        <v>26312.247937276101</v>
      </c>
      <c r="DQ579" s="77">
        <f t="shared" si="364"/>
        <v>-3.8446883146177186E-12</v>
      </c>
      <c r="DR579" s="77">
        <f t="shared" si="365"/>
        <v>-3.8494660613186584E-12</v>
      </c>
      <c r="DS579" s="77">
        <f t="shared" si="366"/>
        <v>-3.8494663795563068E-12</v>
      </c>
      <c r="DT579" s="77">
        <f t="shared" si="367"/>
        <v>-3.8494663795769451E-12</v>
      </c>
      <c r="DV579" s="78"/>
      <c r="DW579" s="78"/>
      <c r="DX579" s="78"/>
      <c r="ED579" s="78"/>
      <c r="EE579" s="78"/>
      <c r="EF579" s="78"/>
      <c r="EL579" s="78"/>
      <c r="EM579" s="78"/>
      <c r="EN579" s="78"/>
      <c r="ET579" s="78"/>
      <c r="EU579" s="78"/>
      <c r="EV579" s="78"/>
    </row>
    <row r="580" spans="12:152" s="77" customFormat="1" ht="12.75">
      <c r="L580" s="78"/>
      <c r="N580" s="78">
        <v>8.1999999999999996E-10</v>
      </c>
      <c r="O580" s="78">
        <v>0.87824651639999995</v>
      </c>
      <c r="P580" s="78">
        <v>25446.489579835201</v>
      </c>
      <c r="Q580" s="77">
        <f t="shared" si="348"/>
        <v>-3.2746062180604996E-10</v>
      </c>
      <c r="R580" s="77">
        <f t="shared" si="349"/>
        <v>-3.2763759888085304E-10</v>
      </c>
      <c r="S580" s="77">
        <f t="shared" si="350"/>
        <v>-3.2763761066867112E-10</v>
      </c>
      <c r="T580" s="77">
        <f t="shared" si="351"/>
        <v>-3.2763761066946164E-10</v>
      </c>
      <c r="V580" s="78">
        <v>1E-10</v>
      </c>
      <c r="W580" s="78">
        <v>4.7508941735099999</v>
      </c>
      <c r="X580" s="78">
        <v>158116.491744728</v>
      </c>
      <c r="Y580" s="77">
        <f t="shared" si="352"/>
        <v>1.4506054725483878E-11</v>
      </c>
      <c r="Z580" s="77">
        <f t="shared" si="353"/>
        <v>1.4650776666277228E-11</v>
      </c>
      <c r="AA580" s="77">
        <f t="shared" si="354"/>
        <v>1.4650786305142547E-11</v>
      </c>
      <c r="AB580" s="77">
        <f t="shared" si="355"/>
        <v>1.465078630578357E-11</v>
      </c>
      <c r="AD580" s="78"/>
      <c r="AE580" s="78"/>
      <c r="AF580" s="78"/>
      <c r="AL580" s="78"/>
      <c r="AM580" s="78"/>
      <c r="AN580" s="78"/>
      <c r="AT580" s="78"/>
      <c r="AU580" s="78"/>
      <c r="AV580" s="78"/>
      <c r="BB580" s="78"/>
      <c r="BC580" s="78"/>
      <c r="BD580" s="78"/>
      <c r="BJ580" s="78">
        <v>1.5999999999999999E-10</v>
      </c>
      <c r="BK580" s="78">
        <v>5.5224495092800003</v>
      </c>
      <c r="BL580" s="78">
        <v>2199.0873432869998</v>
      </c>
      <c r="BM580" s="77">
        <f t="shared" si="356"/>
        <v>1.481451944254908E-10</v>
      </c>
      <c r="BN580" s="77">
        <f t="shared" si="357"/>
        <v>1.4814396472242109E-10</v>
      </c>
      <c r="BO580" s="77">
        <f t="shared" si="358"/>
        <v>1.4814396464050873E-10</v>
      </c>
      <c r="BP580" s="77">
        <f t="shared" si="359"/>
        <v>1.4814396464050325E-10</v>
      </c>
      <c r="BR580" s="78"/>
      <c r="BS580" s="78"/>
      <c r="BT580" s="78"/>
      <c r="BZ580" s="78"/>
      <c r="CA580" s="78"/>
      <c r="CB580" s="78"/>
      <c r="CH580" s="78"/>
      <c r="CI580" s="78"/>
      <c r="CJ580" s="78"/>
      <c r="CP580" s="78"/>
      <c r="CQ580" s="78"/>
      <c r="CR580" s="78"/>
      <c r="CX580" s="78"/>
      <c r="CY580" s="78"/>
      <c r="CZ580" s="78"/>
      <c r="DF580" s="78">
        <v>8.9999999999999999E-11</v>
      </c>
      <c r="DG580" s="78">
        <v>3.04701773654</v>
      </c>
      <c r="DH580" s="78">
        <v>51329.723448397199</v>
      </c>
      <c r="DI580" s="77">
        <f t="shared" si="360"/>
        <v>3.3536412490851513E-11</v>
      </c>
      <c r="DJ580" s="77">
        <f t="shared" si="361"/>
        <v>3.3576070531845987E-11</v>
      </c>
      <c r="DK580" s="77">
        <f t="shared" si="362"/>
        <v>3.3576073173212108E-11</v>
      </c>
      <c r="DL580" s="77">
        <f t="shared" si="363"/>
        <v>3.3576073173382986E-11</v>
      </c>
      <c r="DN580" s="78">
        <v>1.9999999999999999E-11</v>
      </c>
      <c r="DO580" s="78">
        <v>1.9916032109299999</v>
      </c>
      <c r="DP580" s="78">
        <v>26189.865659839801</v>
      </c>
      <c r="DQ580" s="77">
        <f t="shared" si="364"/>
        <v>5.4800595585341045E-12</v>
      </c>
      <c r="DR580" s="77">
        <f t="shared" si="365"/>
        <v>5.4847199558647397E-12</v>
      </c>
      <c r="DS580" s="77">
        <f t="shared" si="366"/>
        <v>5.4847202662823906E-12</v>
      </c>
      <c r="DT580" s="77">
        <f t="shared" si="367"/>
        <v>5.484720266303163E-12</v>
      </c>
      <c r="DV580" s="78"/>
      <c r="DW580" s="78"/>
      <c r="DX580" s="78"/>
      <c r="ED580" s="78"/>
      <c r="EE580" s="78"/>
      <c r="EF580" s="78"/>
      <c r="EL580" s="78"/>
      <c r="EM580" s="78"/>
      <c r="EN580" s="78"/>
      <c r="ET580" s="78"/>
      <c r="EU580" s="78"/>
      <c r="EV580" s="78"/>
    </row>
    <row r="581" spans="12:152" s="77" customFormat="1" ht="12.75">
      <c r="L581" s="78"/>
      <c r="N581" s="78">
        <v>6.3E-10</v>
      </c>
      <c r="O581" s="78">
        <v>3.8762479992699999</v>
      </c>
      <c r="P581" s="78">
        <v>78896.493164035695</v>
      </c>
      <c r="Q581" s="77">
        <f t="shared" si="348"/>
        <v>6.2969081208059707E-10</v>
      </c>
      <c r="R581" s="77">
        <f t="shared" si="349"/>
        <v>6.2967623901206153E-10</v>
      </c>
      <c r="S581" s="77">
        <f t="shared" si="350"/>
        <v>6.2967623803017674E-10</v>
      </c>
      <c r="T581" s="77">
        <f t="shared" si="351"/>
        <v>6.2967623803011243E-10</v>
      </c>
      <c r="V581" s="78">
        <v>8.9999999999999999E-11</v>
      </c>
      <c r="W581" s="78">
        <v>3.1683031834099999</v>
      </c>
      <c r="X581" s="78">
        <v>156531.300184803</v>
      </c>
      <c r="Y581" s="77">
        <f t="shared" si="352"/>
        <v>-6.3158071091461253E-11</v>
      </c>
      <c r="Z581" s="77">
        <f t="shared" si="353"/>
        <v>-6.3065151020992636E-11</v>
      </c>
      <c r="AA581" s="77">
        <f t="shared" si="354"/>
        <v>-6.3065144827188209E-11</v>
      </c>
      <c r="AB581" s="77">
        <f t="shared" si="355"/>
        <v>-6.3065144826779427E-11</v>
      </c>
      <c r="AD581" s="78"/>
      <c r="AE581" s="78"/>
      <c r="AF581" s="78"/>
      <c r="AL581" s="78"/>
      <c r="AM581" s="78"/>
      <c r="AN581" s="78"/>
      <c r="AT581" s="78"/>
      <c r="AU581" s="78"/>
      <c r="AV581" s="78"/>
      <c r="BB581" s="78"/>
      <c r="BC581" s="78"/>
      <c r="BD581" s="78"/>
      <c r="BJ581" s="78">
        <v>1.5E-10</v>
      </c>
      <c r="BK581" s="78">
        <v>3.3666796058099999</v>
      </c>
      <c r="BL581" s="78">
        <v>1911.1994832171999</v>
      </c>
      <c r="BM581" s="77">
        <f t="shared" si="356"/>
        <v>8.7627831848366447E-11</v>
      </c>
      <c r="BN581" s="77">
        <f t="shared" si="357"/>
        <v>8.7625679191106295E-11</v>
      </c>
      <c r="BO581" s="77">
        <f t="shared" si="358"/>
        <v>8.762567904771716E-11</v>
      </c>
      <c r="BP581" s="77">
        <f t="shared" si="359"/>
        <v>8.7625679047707634E-11</v>
      </c>
      <c r="BR581" s="78"/>
      <c r="BS581" s="78"/>
      <c r="BT581" s="78"/>
      <c r="BZ581" s="78"/>
      <c r="CA581" s="78"/>
      <c r="CB581" s="78"/>
      <c r="CH581" s="78"/>
      <c r="CI581" s="78"/>
      <c r="CJ581" s="78"/>
      <c r="CP581" s="78"/>
      <c r="CQ581" s="78"/>
      <c r="CR581" s="78"/>
      <c r="CX581" s="78"/>
      <c r="CY581" s="78"/>
      <c r="CZ581" s="78"/>
      <c r="DF581" s="78">
        <v>8.9999999999999999E-11</v>
      </c>
      <c r="DG581" s="78">
        <v>1.9600588544099999</v>
      </c>
      <c r="DH581" s="78">
        <v>26575.537892828299</v>
      </c>
      <c r="DI581" s="77">
        <f t="shared" si="360"/>
        <v>5.757297954106498E-11</v>
      </c>
      <c r="DJ581" s="77">
        <f t="shared" si="361"/>
        <v>5.7555969495808821E-11</v>
      </c>
      <c r="DK581" s="77">
        <f t="shared" si="362"/>
        <v>5.7555968362655069E-11</v>
      </c>
      <c r="DL581" s="77">
        <f t="shared" si="363"/>
        <v>5.7555968362580338E-11</v>
      </c>
      <c r="DN581" s="78">
        <v>1.9999999999999999E-11</v>
      </c>
      <c r="DO581" s="78">
        <v>0.40598906241999999</v>
      </c>
      <c r="DP581" s="78">
        <v>25773.7169617045</v>
      </c>
      <c r="DQ581" s="77">
        <f t="shared" si="364"/>
        <v>-8.5947100560684598E-12</v>
      </c>
      <c r="DR581" s="77">
        <f t="shared" si="365"/>
        <v>-8.5904036028011452E-12</v>
      </c>
      <c r="DS581" s="77">
        <f t="shared" si="366"/>
        <v>-8.5904033159325775E-12</v>
      </c>
      <c r="DT581" s="77">
        <f t="shared" si="367"/>
        <v>-8.5904033159135847E-12</v>
      </c>
      <c r="DV581" s="78"/>
      <c r="DW581" s="78"/>
      <c r="DX581" s="78"/>
      <c r="ED581" s="78"/>
      <c r="EE581" s="78"/>
      <c r="EF581" s="78"/>
      <c r="EL581" s="78"/>
      <c r="EM581" s="78"/>
      <c r="EN581" s="78"/>
      <c r="ET581" s="78"/>
      <c r="EU581" s="78"/>
      <c r="EV581" s="78"/>
    </row>
    <row r="582" spans="12:152" s="77" customFormat="1" ht="12.75">
      <c r="L582" s="78"/>
      <c r="N582" s="78">
        <v>6.2000000000000003E-10</v>
      </c>
      <c r="O582" s="78">
        <v>1.55377407031</v>
      </c>
      <c r="P582" s="78">
        <v>182188.72380014299</v>
      </c>
      <c r="Q582" s="77">
        <f t="shared" si="348"/>
        <v>-6.1269471102848646E-10</v>
      </c>
      <c r="R582" s="77">
        <f t="shared" si="349"/>
        <v>-6.1253388862307361E-10</v>
      </c>
      <c r="S582" s="77">
        <f t="shared" si="350"/>
        <v>-6.1253387785274746E-10</v>
      </c>
      <c r="T582" s="77">
        <f t="shared" si="351"/>
        <v>-6.1253387785202771E-10</v>
      </c>
      <c r="V582" s="78">
        <v>8.9999999999999999E-11</v>
      </c>
      <c r="W582" s="78">
        <v>0.51442466727000002</v>
      </c>
      <c r="X582" s="78">
        <v>233731.74634397801</v>
      </c>
      <c r="Y582" s="77">
        <f t="shared" si="352"/>
        <v>4.1453606655938558E-11</v>
      </c>
      <c r="Z582" s="77">
        <f t="shared" si="353"/>
        <v>4.1280765273309316E-11</v>
      </c>
      <c r="AA582" s="77">
        <f t="shared" si="354"/>
        <v>4.1280753753922299E-11</v>
      </c>
      <c r="AB582" s="77">
        <f t="shared" si="355"/>
        <v>4.1280753753158566E-11</v>
      </c>
      <c r="AD582" s="78"/>
      <c r="AE582" s="78"/>
      <c r="AF582" s="78"/>
      <c r="AL582" s="78"/>
      <c r="AM582" s="78"/>
      <c r="AN582" s="78"/>
      <c r="AT582" s="78"/>
      <c r="AU582" s="78"/>
      <c r="AV582" s="78"/>
      <c r="BB582" s="78"/>
      <c r="BC582" s="78"/>
      <c r="BD582" s="78"/>
      <c r="BJ582" s="78">
        <v>2.1E-10</v>
      </c>
      <c r="BK582" s="78">
        <v>3.5322307177800001</v>
      </c>
      <c r="BL582" s="78">
        <v>181659.72224941</v>
      </c>
      <c r="BM582" s="77">
        <f t="shared" si="356"/>
        <v>-9.5504087980997581E-12</v>
      </c>
      <c r="BN582" s="77">
        <f t="shared" si="357"/>
        <v>-9.1978213885553137E-12</v>
      </c>
      <c r="BO582" s="77">
        <f t="shared" si="358"/>
        <v>-9.1977979018691421E-12</v>
      </c>
      <c r="BP582" s="77">
        <f t="shared" si="359"/>
        <v>-9.1977979003188069E-12</v>
      </c>
      <c r="BR582" s="78"/>
      <c r="BS582" s="78"/>
      <c r="BT582" s="78"/>
      <c r="BZ582" s="78"/>
      <c r="CA582" s="78"/>
      <c r="CB582" s="78"/>
      <c r="CH582" s="78"/>
      <c r="CI582" s="78"/>
      <c r="CJ582" s="78"/>
      <c r="CP582" s="78"/>
      <c r="CQ582" s="78"/>
      <c r="CR582" s="78"/>
      <c r="CX582" s="78"/>
      <c r="CY582" s="78"/>
      <c r="CZ582" s="78"/>
      <c r="DF582" s="78">
        <v>1E-10</v>
      </c>
      <c r="DG582" s="78">
        <v>1.1800400929599999</v>
      </c>
      <c r="DH582" s="78">
        <v>50270.341518207999</v>
      </c>
      <c r="DI582" s="77">
        <f t="shared" si="360"/>
        <v>4.6480295899151594E-11</v>
      </c>
      <c r="DJ582" s="77">
        <f t="shared" si="361"/>
        <v>4.6439111444327718E-11</v>
      </c>
      <c r="DK582" s="77">
        <f t="shared" si="362"/>
        <v>4.643910870070529E-11</v>
      </c>
      <c r="DL582" s="77">
        <f t="shared" si="363"/>
        <v>4.643910870052406E-11</v>
      </c>
      <c r="DN582" s="78">
        <v>1.9999999999999999E-11</v>
      </c>
      <c r="DO582" s="78">
        <v>3.3694662795300001</v>
      </c>
      <c r="DP582" s="78">
        <v>26575.537892828299</v>
      </c>
      <c r="DQ582" s="77">
        <f t="shared" si="364"/>
        <v>1.7228589829312484E-11</v>
      </c>
      <c r="DR582" s="77">
        <f t="shared" si="365"/>
        <v>1.7231086735476334E-11</v>
      </c>
      <c r="DS582" s="77">
        <f t="shared" si="366"/>
        <v>1.7231086901760375E-11</v>
      </c>
      <c r="DT582" s="77">
        <f t="shared" si="367"/>
        <v>1.7231086901771342E-11</v>
      </c>
      <c r="DV582" s="78"/>
      <c r="DW582" s="78"/>
      <c r="DX582" s="78"/>
      <c r="ED582" s="78"/>
      <c r="EE582" s="78"/>
      <c r="EF582" s="78"/>
      <c r="EL582" s="78"/>
      <c r="EM582" s="78"/>
      <c r="EN582" s="78"/>
      <c r="ET582" s="78"/>
      <c r="EU582" s="78"/>
      <c r="EV582" s="78"/>
    </row>
    <row r="583" spans="12:152" s="77" customFormat="1" ht="12.75">
      <c r="L583" s="78"/>
      <c r="N583" s="78">
        <v>6.2000000000000003E-10</v>
      </c>
      <c r="O583" s="78">
        <v>4.7122356310500004</v>
      </c>
      <c r="P583" s="78">
        <v>103.78218858060001</v>
      </c>
      <c r="Q583" s="77">
        <f t="shared" si="348"/>
        <v>-3.3747994715315555E-10</v>
      </c>
      <c r="R583" s="77">
        <f t="shared" si="349"/>
        <v>-3.3748044653667382E-10</v>
      </c>
      <c r="S583" s="77">
        <f t="shared" si="350"/>
        <v>-3.3748044656993749E-10</v>
      </c>
      <c r="T583" s="77">
        <f t="shared" si="351"/>
        <v>-3.3748044656993977E-10</v>
      </c>
      <c r="V583" s="78">
        <v>7.9999999999999995E-11</v>
      </c>
      <c r="W583" s="78">
        <v>1.84170519176</v>
      </c>
      <c r="X583" s="78">
        <v>52325.369480282898</v>
      </c>
      <c r="Y583" s="77">
        <f t="shared" si="352"/>
        <v>5.8731101098831032E-11</v>
      </c>
      <c r="Z583" s="77">
        <f t="shared" si="353"/>
        <v>5.8757390462045944E-11</v>
      </c>
      <c r="AA583" s="77">
        <f t="shared" si="354"/>
        <v>5.8757392212715937E-11</v>
      </c>
      <c r="AB583" s="77">
        <f t="shared" si="355"/>
        <v>5.8757392212833216E-11</v>
      </c>
      <c r="AD583" s="78"/>
      <c r="AE583" s="78"/>
      <c r="AF583" s="78"/>
      <c r="AL583" s="78"/>
      <c r="AM583" s="78"/>
      <c r="AN583" s="78"/>
      <c r="AT583" s="78"/>
      <c r="AU583" s="78"/>
      <c r="AV583" s="78"/>
      <c r="BB583" s="78"/>
      <c r="BC583" s="78"/>
      <c r="BD583" s="78"/>
      <c r="BJ583" s="78">
        <v>1.8999999999999999E-10</v>
      </c>
      <c r="BK583" s="78">
        <v>1.29524947399</v>
      </c>
      <c r="BL583" s="78">
        <v>233681.74972207399</v>
      </c>
      <c r="BM583" s="77">
        <f t="shared" si="356"/>
        <v>1.8988957309487951E-10</v>
      </c>
      <c r="BN583" s="77">
        <f t="shared" si="357"/>
        <v>1.8987512659090933E-10</v>
      </c>
      <c r="BO583" s="77">
        <f t="shared" si="358"/>
        <v>1.8987512559906934E-10</v>
      </c>
      <c r="BP583" s="77">
        <f t="shared" si="359"/>
        <v>1.8987512559900358E-10</v>
      </c>
      <c r="BR583" s="78"/>
      <c r="BS583" s="78"/>
      <c r="BT583" s="78"/>
      <c r="BZ583" s="78"/>
      <c r="CA583" s="78"/>
      <c r="CB583" s="78"/>
      <c r="CH583" s="78"/>
      <c r="CI583" s="78"/>
      <c r="CJ583" s="78"/>
      <c r="CP583" s="78"/>
      <c r="CQ583" s="78"/>
      <c r="CR583" s="78"/>
      <c r="CX583" s="78"/>
      <c r="CY583" s="78"/>
      <c r="CZ583" s="78"/>
      <c r="DF583" s="78">
        <v>8.9999999999999999E-11</v>
      </c>
      <c r="DG583" s="78">
        <v>5.4858384106900004</v>
      </c>
      <c r="DH583" s="78">
        <v>138319.60486120899</v>
      </c>
      <c r="DI583" s="77">
        <f t="shared" si="360"/>
        <v>3.495740114636002E-11</v>
      </c>
      <c r="DJ583" s="77">
        <f t="shared" si="361"/>
        <v>3.4851243024812189E-11</v>
      </c>
      <c r="DK583" s="77">
        <f t="shared" si="362"/>
        <v>3.4851235951726422E-11</v>
      </c>
      <c r="DL583" s="77">
        <f t="shared" si="363"/>
        <v>3.4851235951264176E-11</v>
      </c>
      <c r="DN583" s="78">
        <v>1.9999999999999999E-11</v>
      </c>
      <c r="DO583" s="78">
        <v>4.7784533109499998</v>
      </c>
      <c r="DP583" s="78">
        <v>136722.591557862</v>
      </c>
      <c r="DQ583" s="77">
        <f t="shared" si="364"/>
        <v>1.5395578009171013E-11</v>
      </c>
      <c r="DR583" s="77">
        <f t="shared" si="365"/>
        <v>1.541171389787767E-11</v>
      </c>
      <c r="DS583" s="77">
        <f t="shared" si="366"/>
        <v>1.5411714971865041E-11</v>
      </c>
      <c r="DT583" s="77">
        <f t="shared" si="367"/>
        <v>1.5411714971937497E-11</v>
      </c>
      <c r="DV583" s="78"/>
      <c r="DW583" s="78"/>
      <c r="DX583" s="78"/>
      <c r="ED583" s="78"/>
      <c r="EE583" s="78"/>
      <c r="EF583" s="78"/>
      <c r="EL583" s="78"/>
      <c r="EM583" s="78"/>
      <c r="EN583" s="78"/>
      <c r="ET583" s="78"/>
      <c r="EU583" s="78"/>
      <c r="EV583" s="78"/>
    </row>
    <row r="584" spans="12:152" s="77" customFormat="1" ht="12.75">
      <c r="L584" s="78"/>
      <c r="N584" s="78">
        <v>8.6999999999999999E-10</v>
      </c>
      <c r="O584" s="78">
        <v>3.5743496458899999</v>
      </c>
      <c r="P584" s="78">
        <v>27037.0787505439</v>
      </c>
      <c r="Q584" s="77">
        <f t="shared" si="348"/>
        <v>-2.157881255684926E-10</v>
      </c>
      <c r="R584" s="77">
        <f t="shared" si="349"/>
        <v>-2.1599893966212734E-10</v>
      </c>
      <c r="S584" s="77">
        <f t="shared" si="350"/>
        <v>-2.1599895370397905E-10</v>
      </c>
      <c r="T584" s="77">
        <f t="shared" si="351"/>
        <v>-2.159989537049132E-10</v>
      </c>
      <c r="V584" s="78">
        <v>8.9999999999999999E-11</v>
      </c>
      <c r="W584" s="78">
        <v>1.5802092941000001</v>
      </c>
      <c r="X584" s="78">
        <v>130866.113898746</v>
      </c>
      <c r="Y584" s="77">
        <f t="shared" si="352"/>
        <v>1.0827284938877126E-11</v>
      </c>
      <c r="Z584" s="77">
        <f t="shared" si="353"/>
        <v>1.0719102243787991E-11</v>
      </c>
      <c r="AA584" s="77">
        <f t="shared" si="354"/>
        <v>1.0719095037226332E-11</v>
      </c>
      <c r="AB584" s="77">
        <f t="shared" si="355"/>
        <v>1.0719095036759018E-11</v>
      </c>
      <c r="AD584" s="78"/>
      <c r="AE584" s="78"/>
      <c r="AF584" s="78"/>
      <c r="AL584" s="78"/>
      <c r="AM584" s="78"/>
      <c r="AN584" s="78"/>
      <c r="AT584" s="78"/>
      <c r="AU584" s="78"/>
      <c r="AV584" s="78"/>
      <c r="BB584" s="78"/>
      <c r="BC584" s="78"/>
      <c r="BD584" s="78"/>
      <c r="BJ584" s="78">
        <v>1.5999999999999999E-10</v>
      </c>
      <c r="BK584" s="78">
        <v>1.1123651588900001</v>
      </c>
      <c r="BL584" s="78">
        <v>103498.416184544</v>
      </c>
      <c r="BM584" s="77">
        <f t="shared" si="356"/>
        <v>9.0144792284271525E-11</v>
      </c>
      <c r="BN584" s="77">
        <f t="shared" si="357"/>
        <v>9.0018175124651106E-11</v>
      </c>
      <c r="BO584" s="77">
        <f t="shared" si="358"/>
        <v>9.0018166687940451E-11</v>
      </c>
      <c r="BP584" s="77">
        <f t="shared" si="359"/>
        <v>9.0018166687384043E-11</v>
      </c>
      <c r="BR584" s="78"/>
      <c r="BS584" s="78"/>
      <c r="BT584" s="78"/>
      <c r="BZ584" s="78"/>
      <c r="CA584" s="78"/>
      <c r="CB584" s="78"/>
      <c r="CH584" s="78"/>
      <c r="CI584" s="78"/>
      <c r="CJ584" s="78"/>
      <c r="CP584" s="78"/>
      <c r="CQ584" s="78"/>
      <c r="CR584" s="78"/>
      <c r="CX584" s="78"/>
      <c r="CY584" s="78"/>
      <c r="CZ584" s="78"/>
      <c r="DF584" s="78">
        <v>1E-10</v>
      </c>
      <c r="DG584" s="78">
        <v>3.21154218694</v>
      </c>
      <c r="DH584" s="78">
        <v>77307.420268751899</v>
      </c>
      <c r="DI584" s="77">
        <f t="shared" si="360"/>
        <v>-2.5776879601599068E-11</v>
      </c>
      <c r="DJ584" s="77">
        <f t="shared" si="361"/>
        <v>-2.5707767417055157E-11</v>
      </c>
      <c r="DK584" s="77">
        <f t="shared" si="362"/>
        <v>-2.570776281306384E-11</v>
      </c>
      <c r="DL584" s="77">
        <f t="shared" si="363"/>
        <v>-2.5707762812756213E-11</v>
      </c>
      <c r="DN584" s="78">
        <v>1.9999999999999999E-11</v>
      </c>
      <c r="DO584" s="78">
        <v>1.1192013005400001</v>
      </c>
      <c r="DP584" s="78">
        <v>51315.496354395502</v>
      </c>
      <c r="DQ584" s="77">
        <f t="shared" si="364"/>
        <v>1.5800150790699898E-11</v>
      </c>
      <c r="DR584" s="77">
        <f t="shared" si="365"/>
        <v>1.5794327578104621E-11</v>
      </c>
      <c r="DS584" s="77">
        <f t="shared" si="366"/>
        <v>1.5794327190102944E-11</v>
      </c>
      <c r="DT584" s="77">
        <f t="shared" si="367"/>
        <v>1.579432719007714E-11</v>
      </c>
      <c r="DV584" s="78"/>
      <c r="DW584" s="78"/>
      <c r="DX584" s="78"/>
      <c r="ED584" s="78"/>
      <c r="EE584" s="78"/>
      <c r="EF584" s="78"/>
      <c r="EL584" s="78"/>
      <c r="EM584" s="78"/>
      <c r="EN584" s="78"/>
      <c r="ET584" s="78"/>
      <c r="EU584" s="78"/>
      <c r="EV584" s="78"/>
    </row>
    <row r="585" spans="12:152" s="77" customFormat="1" ht="12.75">
      <c r="L585" s="78"/>
      <c r="N585" s="78">
        <v>7.7000000000000003E-10</v>
      </c>
      <c r="O585" s="78">
        <v>3.4362609336499998</v>
      </c>
      <c r="P585" s="78">
        <v>54087.005766365597</v>
      </c>
      <c r="Q585" s="77">
        <f t="shared" si="348"/>
        <v>3.1918041353276835E-10</v>
      </c>
      <c r="R585" s="77">
        <f t="shared" si="349"/>
        <v>3.1882972969984807E-10</v>
      </c>
      <c r="S585" s="77">
        <f t="shared" si="350"/>
        <v>3.1882970633819119E-10</v>
      </c>
      <c r="T585" s="77">
        <f t="shared" si="351"/>
        <v>3.1882970633663743E-10</v>
      </c>
      <c r="V585" s="78">
        <v>7.9999999999999995E-11</v>
      </c>
      <c r="W585" s="78">
        <v>1.31021834242</v>
      </c>
      <c r="X585" s="78">
        <v>78160.6166505039</v>
      </c>
      <c r="Y585" s="77">
        <f t="shared" si="352"/>
        <v>7.0337784553904863E-12</v>
      </c>
      <c r="Z585" s="77">
        <f t="shared" si="353"/>
        <v>7.0914021313301829E-12</v>
      </c>
      <c r="AA585" s="77">
        <f t="shared" si="354"/>
        <v>7.0914059695131677E-12</v>
      </c>
      <c r="AB585" s="77">
        <f t="shared" si="355"/>
        <v>7.091405969771353E-12</v>
      </c>
      <c r="AD585" s="78"/>
      <c r="AE585" s="78"/>
      <c r="AF585" s="78"/>
      <c r="AL585" s="78"/>
      <c r="AM585" s="78"/>
      <c r="AN585" s="78"/>
      <c r="AT585" s="78"/>
      <c r="AU585" s="78"/>
      <c r="AV585" s="78"/>
      <c r="BB585" s="78"/>
      <c r="BC585" s="78"/>
      <c r="BD585" s="78"/>
      <c r="BJ585" s="78">
        <v>2.0000000000000001E-10</v>
      </c>
      <c r="BK585" s="78">
        <v>3.1927479286099998</v>
      </c>
      <c r="BL585" s="78">
        <v>51969.620734711098</v>
      </c>
      <c r="BM585" s="77">
        <f t="shared" si="356"/>
        <v>-1.1983535107692093E-10</v>
      </c>
      <c r="BN585" s="77">
        <f t="shared" si="357"/>
        <v>-1.1991232579348791E-10</v>
      </c>
      <c r="BO585" s="77">
        <f t="shared" si="358"/>
        <v>-1.1991233091984034E-10</v>
      </c>
      <c r="BP585" s="77">
        <f t="shared" si="359"/>
        <v>-1.19912330920177E-10</v>
      </c>
      <c r="BR585" s="78"/>
      <c r="BS585" s="78"/>
      <c r="BT585" s="78"/>
      <c r="BZ585" s="78"/>
      <c r="CA585" s="78"/>
      <c r="CB585" s="78"/>
      <c r="CH585" s="78"/>
      <c r="CI585" s="78"/>
      <c r="CJ585" s="78"/>
      <c r="CP585" s="78"/>
      <c r="CQ585" s="78"/>
      <c r="CR585" s="78"/>
      <c r="CX585" s="78"/>
      <c r="CY585" s="78"/>
      <c r="CZ585" s="78"/>
      <c r="DF585" s="78">
        <v>8.9999999999999999E-11</v>
      </c>
      <c r="DG585" s="78">
        <v>5.5540796540899997</v>
      </c>
      <c r="DH585" s="78">
        <v>8194.2753332085995</v>
      </c>
      <c r="DI585" s="77">
        <f t="shared" si="360"/>
        <v>-5.1541094274075435E-11</v>
      </c>
      <c r="DJ585" s="77">
        <f t="shared" si="361"/>
        <v>-5.1546687480139506E-11</v>
      </c>
      <c r="DK585" s="77">
        <f t="shared" si="362"/>
        <v>-5.1546687852692762E-11</v>
      </c>
      <c r="DL585" s="77">
        <f t="shared" si="363"/>
        <v>-5.154668785271792E-11</v>
      </c>
      <c r="DN585" s="78">
        <v>1.9999999999999999E-11</v>
      </c>
      <c r="DO585" s="78">
        <v>4.9996696156400002</v>
      </c>
      <c r="DP585" s="78">
        <v>78800.513936817893</v>
      </c>
      <c r="DQ585" s="77">
        <f t="shared" si="364"/>
        <v>-1.0686539851994419E-12</v>
      </c>
      <c r="DR585" s="77">
        <f t="shared" si="365"/>
        <v>-1.0540937410810134E-12</v>
      </c>
      <c r="DS585" s="77">
        <f t="shared" si="366"/>
        <v>-1.054092771206495E-12</v>
      </c>
      <c r="DT585" s="77">
        <f t="shared" si="367"/>
        <v>-1.054092771142919E-12</v>
      </c>
      <c r="DV585" s="78"/>
      <c r="DW585" s="78"/>
      <c r="DX585" s="78"/>
      <c r="ED585" s="78"/>
      <c r="EE585" s="78"/>
      <c r="EF585" s="78"/>
      <c r="EL585" s="78"/>
      <c r="EM585" s="78"/>
      <c r="EN585" s="78"/>
      <c r="ET585" s="78"/>
      <c r="EU585" s="78"/>
      <c r="EV585" s="78"/>
    </row>
    <row r="586" spans="12:152" s="77" customFormat="1" ht="12.75">
      <c r="L586" s="78"/>
      <c r="N586" s="78">
        <v>7.7999999999999999E-10</v>
      </c>
      <c r="O586" s="78">
        <v>4.9207389380700004</v>
      </c>
      <c r="P586" s="78">
        <v>77795.744434368098</v>
      </c>
      <c r="Q586" s="77">
        <f t="shared" si="348"/>
        <v>5.2458372367853835E-10</v>
      </c>
      <c r="R586" s="77">
        <f t="shared" si="349"/>
        <v>5.249990562993632E-10</v>
      </c>
      <c r="S586" s="77">
        <f t="shared" si="350"/>
        <v>5.2499908395555286E-10</v>
      </c>
      <c r="T586" s="77">
        <f t="shared" si="351"/>
        <v>5.249990839573892E-10</v>
      </c>
      <c r="V586" s="78">
        <v>7.0000000000000004E-11</v>
      </c>
      <c r="W586" s="78">
        <v>3.5239423222799999</v>
      </c>
      <c r="X586" s="78">
        <v>209658.82487420199</v>
      </c>
      <c r="Y586" s="77">
        <f t="shared" si="352"/>
        <v>-6.6811746110475076E-11</v>
      </c>
      <c r="Z586" s="77">
        <f t="shared" si="353"/>
        <v>-6.6852131430647445E-11</v>
      </c>
      <c r="AA586" s="77">
        <f t="shared" si="354"/>
        <v>-6.6852134112335546E-11</v>
      </c>
      <c r="AB586" s="77">
        <f t="shared" si="355"/>
        <v>-6.6852134112510158E-11</v>
      </c>
      <c r="AD586" s="78"/>
      <c r="AE586" s="78"/>
      <c r="AF586" s="78"/>
      <c r="AL586" s="78"/>
      <c r="AM586" s="78"/>
      <c r="AN586" s="78"/>
      <c r="AT586" s="78"/>
      <c r="AU586" s="78"/>
      <c r="AV586" s="78"/>
      <c r="BB586" s="78"/>
      <c r="BC586" s="78"/>
      <c r="BD586" s="78"/>
      <c r="BJ586" s="78">
        <v>1.7000000000000001E-10</v>
      </c>
      <c r="BK586" s="78">
        <v>3.27645001526</v>
      </c>
      <c r="BL586" s="78">
        <v>26312.247937276101</v>
      </c>
      <c r="BM586" s="77">
        <f t="shared" si="356"/>
        <v>-5.48840629762354E-11</v>
      </c>
      <c r="BN586" s="77">
        <f t="shared" si="357"/>
        <v>-5.4844893742299967E-11</v>
      </c>
      <c r="BO586" s="77">
        <f t="shared" si="358"/>
        <v>-5.4844891133132827E-11</v>
      </c>
      <c r="BP586" s="77">
        <f t="shared" si="359"/>
        <v>-5.4844891132963617E-11</v>
      </c>
      <c r="BR586" s="78"/>
      <c r="BS586" s="78"/>
      <c r="BT586" s="78"/>
      <c r="BZ586" s="78"/>
      <c r="CA586" s="78"/>
      <c r="CB586" s="78"/>
      <c r="CH586" s="78"/>
      <c r="CI586" s="78"/>
      <c r="CJ586" s="78"/>
      <c r="CP586" s="78"/>
      <c r="CQ586" s="78"/>
      <c r="CR586" s="78"/>
      <c r="CX586" s="78"/>
      <c r="CY586" s="78"/>
      <c r="CZ586" s="78"/>
      <c r="DF586" s="78">
        <v>7.9999999999999995E-11</v>
      </c>
      <c r="DG586" s="78">
        <v>1.3558454521100001</v>
      </c>
      <c r="DH586" s="78">
        <v>12546.481939083</v>
      </c>
      <c r="DI586" s="77">
        <f t="shared" si="360"/>
        <v>4.9351975212268936E-11</v>
      </c>
      <c r="DJ586" s="77">
        <f t="shared" si="361"/>
        <v>4.9359283439079487E-11</v>
      </c>
      <c r="DK586" s="77">
        <f t="shared" si="362"/>
        <v>4.935928392585779E-11</v>
      </c>
      <c r="DL586" s="77">
        <f t="shared" si="363"/>
        <v>4.9359283925890005E-11</v>
      </c>
      <c r="DN586" s="78">
        <v>1.9999999999999999E-11</v>
      </c>
      <c r="DO586" s="78">
        <v>2.5016499566400001</v>
      </c>
      <c r="DP586" s="78">
        <v>19202.753251643298</v>
      </c>
      <c r="DQ586" s="77">
        <f t="shared" si="364"/>
        <v>-1.912519700619216E-11</v>
      </c>
      <c r="DR586" s="77">
        <f t="shared" si="365"/>
        <v>-1.9124157337357635E-11</v>
      </c>
      <c r="DS586" s="77">
        <f t="shared" si="366"/>
        <v>-1.9124157268085278E-11</v>
      </c>
      <c r="DT586" s="77">
        <f t="shared" si="367"/>
        <v>-1.91241572680807E-11</v>
      </c>
      <c r="DV586" s="78"/>
      <c r="DW586" s="78"/>
      <c r="DX586" s="78"/>
      <c r="ED586" s="78"/>
      <c r="EE586" s="78"/>
      <c r="EF586" s="78"/>
      <c r="EL586" s="78"/>
      <c r="EM586" s="78"/>
      <c r="EN586" s="78"/>
      <c r="ET586" s="78"/>
      <c r="EU586" s="78"/>
      <c r="EV586" s="78"/>
    </row>
    <row r="587" spans="12:152" s="77" customFormat="1" ht="12.75">
      <c r="L587" s="78"/>
      <c r="N587" s="78">
        <v>7.1000000000000003E-10</v>
      </c>
      <c r="O587" s="78">
        <v>2.7613979616700002</v>
      </c>
      <c r="P587" s="78">
        <v>11.045700263900001</v>
      </c>
      <c r="Q587" s="77">
        <f t="shared" si="348"/>
        <v>-6.4193802493237545E-10</v>
      </c>
      <c r="R587" s="77">
        <f t="shared" si="349"/>
        <v>-6.4193799393349579E-10</v>
      </c>
      <c r="S587" s="77">
        <f t="shared" si="350"/>
        <v>-6.4193799393143104E-10</v>
      </c>
      <c r="T587" s="77">
        <f t="shared" si="351"/>
        <v>-6.4193799393143084E-10</v>
      </c>
      <c r="V587" s="78">
        <v>7.0000000000000004E-11</v>
      </c>
      <c r="W587" s="78">
        <v>5.3036163915600003</v>
      </c>
      <c r="X587" s="78">
        <v>51852.300866490899</v>
      </c>
      <c r="Y587" s="77">
        <f t="shared" si="352"/>
        <v>5.9746554422505105E-11</v>
      </c>
      <c r="Z587" s="77">
        <f t="shared" si="353"/>
        <v>5.9764044921858107E-11</v>
      </c>
      <c r="AA587" s="77">
        <f t="shared" si="354"/>
        <v>5.9764046086441723E-11</v>
      </c>
      <c r="AB587" s="77">
        <f t="shared" si="355"/>
        <v>5.976404608651838E-11</v>
      </c>
      <c r="AD587" s="78"/>
      <c r="AE587" s="78"/>
      <c r="AF587" s="78"/>
      <c r="AL587" s="78"/>
      <c r="AM587" s="78"/>
      <c r="AN587" s="78"/>
      <c r="AT587" s="78"/>
      <c r="AU587" s="78"/>
      <c r="AV587" s="78"/>
      <c r="BB587" s="78"/>
      <c r="BC587" s="78"/>
      <c r="BD587" s="78"/>
      <c r="BJ587" s="78">
        <v>1.5999999999999999E-10</v>
      </c>
      <c r="BK587" s="78">
        <v>5.5415996824700002</v>
      </c>
      <c r="BL587" s="78">
        <v>207114.152237309</v>
      </c>
      <c r="BM587" s="77">
        <f t="shared" si="356"/>
        <v>1.2009978734616285E-10</v>
      </c>
      <c r="BN587" s="77">
        <f t="shared" si="357"/>
        <v>1.2030213705335561E-10</v>
      </c>
      <c r="BO587" s="77">
        <f t="shared" si="358"/>
        <v>1.2030215051715249E-10</v>
      </c>
      <c r="BP587" s="77">
        <f t="shared" si="359"/>
        <v>1.2030215051803993E-10</v>
      </c>
      <c r="BR587" s="78"/>
      <c r="BS587" s="78"/>
      <c r="BT587" s="78"/>
      <c r="BZ587" s="78"/>
      <c r="CA587" s="78"/>
      <c r="CB587" s="78"/>
      <c r="CH587" s="78"/>
      <c r="CI587" s="78"/>
      <c r="CJ587" s="78"/>
      <c r="CP587" s="78"/>
      <c r="CQ587" s="78"/>
      <c r="CR587" s="78"/>
      <c r="CX587" s="78"/>
      <c r="CY587" s="78"/>
      <c r="CZ587" s="78"/>
      <c r="DF587" s="78">
        <v>8.9999999999999999E-11</v>
      </c>
      <c r="DG587" s="78">
        <v>0.42023516699000002</v>
      </c>
      <c r="DH587" s="78">
        <v>27223.580013467399</v>
      </c>
      <c r="DI587" s="77">
        <f t="shared" si="360"/>
        <v>8.6653466441005983E-11</v>
      </c>
      <c r="DJ587" s="77">
        <f t="shared" si="361"/>
        <v>8.6659587562187786E-11</v>
      </c>
      <c r="DK587" s="77">
        <f t="shared" si="362"/>
        <v>8.6659587969731971E-11</v>
      </c>
      <c r="DL587" s="77">
        <f t="shared" si="363"/>
        <v>8.6659587969758893E-11</v>
      </c>
      <c r="DN587" s="78">
        <v>1.9999999999999999E-11</v>
      </c>
      <c r="DO587" s="78">
        <v>5.3119238584100001</v>
      </c>
      <c r="DP587" s="78">
        <v>23384.286986898602</v>
      </c>
      <c r="DQ587" s="77">
        <f t="shared" si="364"/>
        <v>4.9684698892913332E-12</v>
      </c>
      <c r="DR587" s="77">
        <f t="shared" si="365"/>
        <v>4.9726610245081552E-12</v>
      </c>
      <c r="DS587" s="77">
        <f t="shared" si="366"/>
        <v>4.9726613036713506E-12</v>
      </c>
      <c r="DT587" s="77">
        <f t="shared" si="367"/>
        <v>4.9726613036900696E-12</v>
      </c>
      <c r="DV587" s="78"/>
      <c r="DW587" s="78"/>
      <c r="DX587" s="78"/>
      <c r="ED587" s="78"/>
      <c r="EE587" s="78"/>
      <c r="EF587" s="78"/>
      <c r="EL587" s="78"/>
      <c r="EM587" s="78"/>
      <c r="EN587" s="78"/>
      <c r="ET587" s="78"/>
      <c r="EU587" s="78"/>
      <c r="EV587" s="78"/>
    </row>
    <row r="588" spans="12:152" s="77" customFormat="1" ht="12.75">
      <c r="L588" s="78"/>
      <c r="N588" s="78">
        <v>6.3999999999999996E-10</v>
      </c>
      <c r="O588" s="78">
        <v>5.3797457507199997</v>
      </c>
      <c r="P588" s="78">
        <v>51226.630674178501</v>
      </c>
      <c r="Q588" s="77">
        <f t="shared" si="348"/>
        <v>-3.7139215707064564E-10</v>
      </c>
      <c r="R588" s="77">
        <f t="shared" si="349"/>
        <v>-3.7163913810567783E-10</v>
      </c>
      <c r="S588" s="77">
        <f t="shared" si="350"/>
        <v>-3.7163915455427055E-10</v>
      </c>
      <c r="T588" s="77">
        <f t="shared" si="351"/>
        <v>-3.7163915455536641E-10</v>
      </c>
      <c r="V588" s="78">
        <v>7.0000000000000004E-11</v>
      </c>
      <c r="W588" s="78">
        <v>1.6812939059700001</v>
      </c>
      <c r="X588" s="78">
        <v>103704.601732981</v>
      </c>
      <c r="Y588" s="77">
        <f t="shared" si="352"/>
        <v>1.6951835387812134E-12</v>
      </c>
      <c r="Z588" s="77">
        <f t="shared" si="353"/>
        <v>1.6280413190475346E-12</v>
      </c>
      <c r="AA588" s="77">
        <f t="shared" si="354"/>
        <v>1.6280368466555547E-12</v>
      </c>
      <c r="AB588" s="77">
        <f t="shared" si="355"/>
        <v>1.6280368463611854E-12</v>
      </c>
      <c r="AD588" s="78"/>
      <c r="AE588" s="78"/>
      <c r="AF588" s="78"/>
      <c r="AL588" s="78"/>
      <c r="AM588" s="78"/>
      <c r="AN588" s="78"/>
      <c r="AT588" s="78"/>
      <c r="AU588" s="78"/>
      <c r="AV588" s="78"/>
      <c r="BB588" s="78"/>
      <c r="BC588" s="78"/>
      <c r="BD588" s="78"/>
      <c r="BJ588" s="78">
        <v>1.5E-10</v>
      </c>
      <c r="BK588" s="78">
        <v>2.7556594437299999</v>
      </c>
      <c r="BL588" s="78">
        <v>26709.646942413401</v>
      </c>
      <c r="BM588" s="77">
        <f t="shared" si="356"/>
        <v>1.018203892615412E-10</v>
      </c>
      <c r="BN588" s="77">
        <f t="shared" si="357"/>
        <v>1.0179316745999968E-10</v>
      </c>
      <c r="BO588" s="77">
        <f t="shared" si="358"/>
        <v>1.0179316564655304E-10</v>
      </c>
      <c r="BP588" s="77">
        <f t="shared" si="359"/>
        <v>1.0179316564643092E-10</v>
      </c>
      <c r="BR588" s="78"/>
      <c r="BS588" s="78"/>
      <c r="BT588" s="78"/>
      <c r="BZ588" s="78"/>
      <c r="CA588" s="78"/>
      <c r="CB588" s="78"/>
      <c r="CH588" s="78"/>
      <c r="CI588" s="78"/>
      <c r="CJ588" s="78"/>
      <c r="CP588" s="78"/>
      <c r="CQ588" s="78"/>
      <c r="CR588" s="78"/>
      <c r="CX588" s="78"/>
      <c r="CY588" s="78"/>
      <c r="CZ588" s="78"/>
      <c r="DF588" s="78">
        <v>1E-10</v>
      </c>
      <c r="DG588" s="78">
        <v>1.7670450966</v>
      </c>
      <c r="DH588" s="78">
        <v>77726.904912627098</v>
      </c>
      <c r="DI588" s="77">
        <f t="shared" si="360"/>
        <v>-3.598017602438458E-11</v>
      </c>
      <c r="DJ588" s="77">
        <f t="shared" si="361"/>
        <v>-3.6047261450960772E-11</v>
      </c>
      <c r="DK588" s="77">
        <f t="shared" si="362"/>
        <v>-3.6047265918892472E-11</v>
      </c>
      <c r="DL588" s="77">
        <f t="shared" si="363"/>
        <v>-3.6047265919189391E-11</v>
      </c>
      <c r="DN588" s="78">
        <v>1.9999999999999999E-11</v>
      </c>
      <c r="DO588" s="78">
        <v>2.93563622378</v>
      </c>
      <c r="DP588" s="78">
        <v>137678.19129947</v>
      </c>
      <c r="DQ588" s="77">
        <f t="shared" si="364"/>
        <v>1.9725987955654906E-11</v>
      </c>
      <c r="DR588" s="77">
        <f t="shared" si="365"/>
        <v>1.9721769438580923E-11</v>
      </c>
      <c r="DS588" s="77">
        <f t="shared" si="366"/>
        <v>1.9721769156520477E-11</v>
      </c>
      <c r="DT588" s="77">
        <f t="shared" si="367"/>
        <v>1.9721769156501578E-11</v>
      </c>
      <c r="DV588" s="78"/>
      <c r="DW588" s="78"/>
      <c r="DX588" s="78"/>
      <c r="ED588" s="78"/>
      <c r="EE588" s="78"/>
      <c r="EF588" s="78"/>
      <c r="EL588" s="78"/>
      <c r="EM588" s="78"/>
      <c r="EN588" s="78"/>
      <c r="ET588" s="78"/>
      <c r="EU588" s="78"/>
      <c r="EV588" s="78"/>
    </row>
    <row r="589" spans="12:152" s="77" customFormat="1" ht="12.75">
      <c r="L589" s="78"/>
      <c r="N589" s="78">
        <v>8.1999999999999996E-10</v>
      </c>
      <c r="O589" s="78">
        <v>3.7800335575399999</v>
      </c>
      <c r="P589" s="78">
        <v>26308.315784013001</v>
      </c>
      <c r="Q589" s="77">
        <f t="shared" si="348"/>
        <v>-6.1827553490012282E-10</v>
      </c>
      <c r="R589" s="77">
        <f t="shared" si="349"/>
        <v>-6.1814441274782616E-10</v>
      </c>
      <c r="S589" s="77">
        <f t="shared" si="350"/>
        <v>-6.1814440401256863E-10</v>
      </c>
      <c r="T589" s="77">
        <f t="shared" si="351"/>
        <v>-6.1814440401200191E-10</v>
      </c>
      <c r="V589" s="78">
        <v>7.0000000000000004E-11</v>
      </c>
      <c r="W589" s="78">
        <v>4.9371146253899996</v>
      </c>
      <c r="X589" s="78">
        <v>77616.698591407694</v>
      </c>
      <c r="Y589" s="77">
        <f t="shared" si="352"/>
        <v>-1.8770247973712402E-11</v>
      </c>
      <c r="Z589" s="77">
        <f t="shared" si="353"/>
        <v>-1.8721817869470515E-11</v>
      </c>
      <c r="AA589" s="77">
        <f t="shared" si="354"/>
        <v>-1.8721814643222312E-11</v>
      </c>
      <c r="AB589" s="77">
        <f t="shared" si="355"/>
        <v>-1.8721814643011432E-11</v>
      </c>
      <c r="AD589" s="78"/>
      <c r="AE589" s="78"/>
      <c r="AF589" s="78"/>
      <c r="AL589" s="78"/>
      <c r="AM589" s="78"/>
      <c r="AN589" s="78"/>
      <c r="AT589" s="78"/>
      <c r="AU589" s="78"/>
      <c r="AV589" s="78"/>
      <c r="BB589" s="78"/>
      <c r="BC589" s="78"/>
      <c r="BD589" s="78"/>
      <c r="BJ589" s="78">
        <v>1.5E-10</v>
      </c>
      <c r="BK589" s="78">
        <v>1.7273260671399999</v>
      </c>
      <c r="BL589" s="78">
        <v>104344.98400739599</v>
      </c>
      <c r="BM589" s="77">
        <f t="shared" si="356"/>
        <v>4.9853639445494153E-11</v>
      </c>
      <c r="BN589" s="77">
        <f t="shared" si="357"/>
        <v>4.999018994114756E-11</v>
      </c>
      <c r="BO589" s="77">
        <f t="shared" si="358"/>
        <v>4.9990199035201277E-11</v>
      </c>
      <c r="BP589" s="77">
        <f t="shared" si="359"/>
        <v>4.9990199035812247E-11</v>
      </c>
      <c r="BR589" s="78"/>
      <c r="BS589" s="78"/>
      <c r="BT589" s="78"/>
      <c r="BZ589" s="78"/>
      <c r="CA589" s="78"/>
      <c r="CB589" s="78"/>
      <c r="CH589" s="78"/>
      <c r="CI589" s="78"/>
      <c r="CJ589" s="78"/>
      <c r="CP589" s="78"/>
      <c r="CQ589" s="78"/>
      <c r="CR589" s="78"/>
      <c r="CX589" s="78"/>
      <c r="CY589" s="78"/>
      <c r="CZ589" s="78"/>
      <c r="DF589" s="78">
        <v>8.9999999999999999E-11</v>
      </c>
      <c r="DG589" s="78">
        <v>1.60501838348</v>
      </c>
      <c r="DH589" s="78">
        <v>77616.698591407694</v>
      </c>
      <c r="DI589" s="77">
        <f t="shared" si="360"/>
        <v>7.2788790691211059E-12</v>
      </c>
      <c r="DJ589" s="77">
        <f t="shared" si="361"/>
        <v>7.214461060152676E-12</v>
      </c>
      <c r="DK589" s="77">
        <f t="shared" si="362"/>
        <v>7.2144567691486214E-12</v>
      </c>
      <c r="DL589" s="77">
        <f t="shared" si="363"/>
        <v>7.2144567688681522E-12</v>
      </c>
      <c r="DN589" s="78">
        <v>1.9999999999999999E-11</v>
      </c>
      <c r="DO589" s="78">
        <v>5.0097426485399996</v>
      </c>
      <c r="DP589" s="78">
        <v>182188.72380014299</v>
      </c>
      <c r="DQ589" s="77">
        <f t="shared" si="364"/>
        <v>1.9742264370140085E-11</v>
      </c>
      <c r="DR589" s="77">
        <f t="shared" si="365"/>
        <v>1.9747630895505002E-11</v>
      </c>
      <c r="DS589" s="77">
        <f t="shared" si="366"/>
        <v>1.9747631251099967E-11</v>
      </c>
      <c r="DT589" s="77">
        <f t="shared" si="367"/>
        <v>1.9747631251123729E-11</v>
      </c>
      <c r="DV589" s="78"/>
      <c r="DW589" s="78"/>
      <c r="DX589" s="78"/>
      <c r="ED589" s="78"/>
      <c r="EE589" s="78"/>
      <c r="EF589" s="78"/>
      <c r="EL589" s="78"/>
      <c r="EM589" s="78"/>
      <c r="EN589" s="78"/>
      <c r="ET589" s="78"/>
      <c r="EU589" s="78"/>
      <c r="EV589" s="78"/>
    </row>
    <row r="590" spans="12:152" s="77" customFormat="1" ht="12.75">
      <c r="L590" s="78"/>
      <c r="N590" s="78">
        <v>6.2000000000000003E-10</v>
      </c>
      <c r="O590" s="78">
        <v>2.7073308173199999</v>
      </c>
      <c r="P590" s="78">
        <v>104505.391376781</v>
      </c>
      <c r="Q590" s="77">
        <f t="shared" si="348"/>
        <v>1.5230156291109208E-10</v>
      </c>
      <c r="R590" s="77">
        <f t="shared" si="349"/>
        <v>1.5288257326191697E-10</v>
      </c>
      <c r="S590" s="77">
        <f t="shared" si="350"/>
        <v>1.5288261195819161E-10</v>
      </c>
      <c r="T590" s="77">
        <f t="shared" si="351"/>
        <v>1.5288261196071906E-10</v>
      </c>
      <c r="V590" s="78">
        <v>7.0000000000000004E-11</v>
      </c>
      <c r="W590" s="78">
        <v>4.2654718265599998</v>
      </c>
      <c r="X590" s="78">
        <v>130363.24963659501</v>
      </c>
      <c r="Y590" s="77">
        <f t="shared" si="352"/>
        <v>-4.4512232777771576E-11</v>
      </c>
      <c r="Z590" s="77">
        <f t="shared" si="353"/>
        <v>-4.4577358582757669E-11</v>
      </c>
      <c r="AA590" s="77">
        <f t="shared" si="354"/>
        <v>-4.4577362918620193E-11</v>
      </c>
      <c r="AB590" s="77">
        <f t="shared" si="355"/>
        <v>-4.457736291890243E-11</v>
      </c>
      <c r="AD590" s="78"/>
      <c r="AE590" s="78"/>
      <c r="AF590" s="78"/>
      <c r="AL590" s="78"/>
      <c r="AM590" s="78"/>
      <c r="AN590" s="78"/>
      <c r="AT590" s="78"/>
      <c r="AU590" s="78"/>
      <c r="AV590" s="78"/>
      <c r="BB590" s="78"/>
      <c r="BC590" s="78"/>
      <c r="BD590" s="78"/>
      <c r="BJ590" s="78">
        <v>1.5999999999999999E-10</v>
      </c>
      <c r="BK590" s="78">
        <v>5.3182878539400003</v>
      </c>
      <c r="BL590" s="78">
        <v>78153.503103503099</v>
      </c>
      <c r="BM590" s="77">
        <f t="shared" si="356"/>
        <v>1.1675193785268697E-10</v>
      </c>
      <c r="BN590" s="77">
        <f t="shared" si="357"/>
        <v>1.1667280321307887E-10</v>
      </c>
      <c r="BO590" s="77">
        <f t="shared" si="358"/>
        <v>1.1667279793989716E-10</v>
      </c>
      <c r="BP590" s="77">
        <f t="shared" si="359"/>
        <v>1.1667279793954863E-10</v>
      </c>
      <c r="BR590" s="78"/>
      <c r="BS590" s="78"/>
      <c r="BT590" s="78"/>
      <c r="BZ590" s="78"/>
      <c r="CA590" s="78"/>
      <c r="CB590" s="78"/>
      <c r="CH590" s="78"/>
      <c r="CI590" s="78"/>
      <c r="CJ590" s="78"/>
      <c r="CP590" s="78"/>
      <c r="CQ590" s="78"/>
      <c r="CR590" s="78"/>
      <c r="CX590" s="78"/>
      <c r="CY590" s="78"/>
      <c r="CZ590" s="78"/>
      <c r="DF590" s="78">
        <v>8.9999999999999999E-11</v>
      </c>
      <c r="DG590" s="78">
        <v>5.4638832331299998</v>
      </c>
      <c r="DH590" s="78">
        <v>16703.062133498999</v>
      </c>
      <c r="DI590" s="77">
        <f t="shared" si="360"/>
        <v>6.1588487837805298E-11</v>
      </c>
      <c r="DJ590" s="77">
        <f t="shared" si="361"/>
        <v>6.1598628514092979E-11</v>
      </c>
      <c r="DK590" s="77">
        <f t="shared" si="362"/>
        <v>6.159862918951397E-11</v>
      </c>
      <c r="DL590" s="77">
        <f t="shared" si="363"/>
        <v>6.1598629189558741E-11</v>
      </c>
      <c r="DN590" s="78">
        <v>1.9999999999999999E-11</v>
      </c>
      <c r="DO590" s="78">
        <v>2.8206637022000001</v>
      </c>
      <c r="DP590" s="78">
        <v>118828.963749496</v>
      </c>
      <c r="DQ590" s="77">
        <f t="shared" si="364"/>
        <v>-1.6969859918986503E-11</v>
      </c>
      <c r="DR590" s="77">
        <f t="shared" si="365"/>
        <v>-1.6981485551357667E-11</v>
      </c>
      <c r="DS590" s="77">
        <f t="shared" si="366"/>
        <v>-1.6981486325056281E-11</v>
      </c>
      <c r="DT590" s="77">
        <f t="shared" si="367"/>
        <v>-1.6981486325107931E-11</v>
      </c>
      <c r="DV590" s="78"/>
      <c r="DW590" s="78"/>
      <c r="DX590" s="78"/>
      <c r="ED590" s="78"/>
      <c r="EE590" s="78"/>
      <c r="EF590" s="78"/>
      <c r="EL590" s="78"/>
      <c r="EM590" s="78"/>
      <c r="EN590" s="78"/>
      <c r="ET590" s="78"/>
      <c r="EU590" s="78"/>
      <c r="EV590" s="78"/>
    </row>
    <row r="591" spans="12:152" s="77" customFormat="1" ht="12.75">
      <c r="L591" s="78"/>
      <c r="N591" s="78">
        <v>7.1000000000000003E-10</v>
      </c>
      <c r="O591" s="78">
        <v>5.0509718320200001</v>
      </c>
      <c r="P591" s="78">
        <v>27177.611932767799</v>
      </c>
      <c r="Q591" s="77">
        <f t="shared" si="348"/>
        <v>3.067634826446017E-10</v>
      </c>
      <c r="R591" s="77">
        <f t="shared" si="349"/>
        <v>3.0660247393283348E-10</v>
      </c>
      <c r="S591" s="77">
        <f t="shared" si="350"/>
        <v>3.0660246320741873E-10</v>
      </c>
      <c r="T591" s="77">
        <f t="shared" si="351"/>
        <v>3.0660246320670891E-10</v>
      </c>
      <c r="V591" s="78">
        <v>7.9999999999999995E-11</v>
      </c>
      <c r="W591" s="78">
        <v>5.8826236206400004</v>
      </c>
      <c r="X591" s="78">
        <v>51955.393640709503</v>
      </c>
      <c r="Y591" s="77">
        <f t="shared" si="352"/>
        <v>6.797136764480429E-11</v>
      </c>
      <c r="Z591" s="77">
        <f t="shared" si="353"/>
        <v>6.7991638936676531E-11</v>
      </c>
      <c r="AA591" s="77">
        <f t="shared" si="354"/>
        <v>6.7991640286421956E-11</v>
      </c>
      <c r="AB591" s="77">
        <f t="shared" si="355"/>
        <v>6.7991640286510619E-11</v>
      </c>
      <c r="AD591" s="78"/>
      <c r="AE591" s="78"/>
      <c r="AF591" s="78"/>
      <c r="AL591" s="78"/>
      <c r="AM591" s="78"/>
      <c r="AN591" s="78"/>
      <c r="AT591" s="78"/>
      <c r="AU591" s="78"/>
      <c r="AV591" s="78"/>
      <c r="BB591" s="78"/>
      <c r="BC591" s="78"/>
      <c r="BD591" s="78"/>
      <c r="BJ591" s="78">
        <v>1.5999999999999999E-10</v>
      </c>
      <c r="BK591" s="78">
        <v>1.13565154505</v>
      </c>
      <c r="BL591" s="78">
        <v>742.99006053259995</v>
      </c>
      <c r="BM591" s="77">
        <f t="shared" si="356"/>
        <v>-1.5801503952428783E-10</v>
      </c>
      <c r="BN591" s="77">
        <f t="shared" si="357"/>
        <v>-1.5801521222550941E-10</v>
      </c>
      <c r="BO591" s="77">
        <f t="shared" si="358"/>
        <v>-1.5801521223701277E-10</v>
      </c>
      <c r="BP591" s="77">
        <f t="shared" si="359"/>
        <v>-1.5801521223701355E-10</v>
      </c>
      <c r="BR591" s="78"/>
      <c r="BS591" s="78"/>
      <c r="BT591" s="78"/>
      <c r="BZ591" s="78"/>
      <c r="CA591" s="78"/>
      <c r="CB591" s="78"/>
      <c r="CH591" s="78"/>
      <c r="CI591" s="78"/>
      <c r="CJ591" s="78"/>
      <c r="CP591" s="78"/>
      <c r="CQ591" s="78"/>
      <c r="CR591" s="78"/>
      <c r="CX591" s="78"/>
      <c r="CY591" s="78"/>
      <c r="CZ591" s="78"/>
      <c r="DF591" s="78">
        <v>8.9999999999999999E-11</v>
      </c>
      <c r="DG591" s="78">
        <v>1.6052091267599999</v>
      </c>
      <c r="DH591" s="78">
        <v>117893.03376878701</v>
      </c>
      <c r="DI591" s="77">
        <f t="shared" si="360"/>
        <v>1.6187585887287061E-11</v>
      </c>
      <c r="DJ591" s="77">
        <f t="shared" si="361"/>
        <v>1.6284139462656659E-11</v>
      </c>
      <c r="DK591" s="77">
        <f t="shared" si="362"/>
        <v>1.6284145893428787E-11</v>
      </c>
      <c r="DL591" s="77">
        <f t="shared" si="363"/>
        <v>1.6284145893851434E-11</v>
      </c>
      <c r="DN591" s="78">
        <v>1.9999999999999999E-11</v>
      </c>
      <c r="DO591" s="78">
        <v>1.2335518058599999</v>
      </c>
      <c r="DP591" s="78">
        <v>52286.012604367701</v>
      </c>
      <c r="DQ591" s="77">
        <f t="shared" si="364"/>
        <v>1.8742742060066784E-11</v>
      </c>
      <c r="DR591" s="77">
        <f t="shared" si="365"/>
        <v>1.8746115964118543E-11</v>
      </c>
      <c r="DS591" s="77">
        <f t="shared" si="366"/>
        <v>1.8746116188708103E-11</v>
      </c>
      <c r="DT591" s="77">
        <f t="shared" si="367"/>
        <v>1.8746116188722763E-11</v>
      </c>
      <c r="DV591" s="78"/>
      <c r="DW591" s="78"/>
      <c r="DX591" s="78"/>
      <c r="ED591" s="78"/>
      <c r="EE591" s="78"/>
      <c r="EF591" s="78"/>
      <c r="EL591" s="78"/>
      <c r="EM591" s="78"/>
      <c r="EN591" s="78"/>
      <c r="ET591" s="78"/>
      <c r="EU591" s="78"/>
      <c r="EV591" s="78"/>
    </row>
    <row r="592" spans="12:152" s="77" customFormat="1" ht="12.75">
      <c r="L592" s="78"/>
      <c r="N592" s="78">
        <v>6.9999999999999996E-10</v>
      </c>
      <c r="O592" s="78">
        <v>4.2934226602400001</v>
      </c>
      <c r="P592" s="78">
        <v>27311.720982352799</v>
      </c>
      <c r="Q592" s="77">
        <f t="shared" si="348"/>
        <v>-6.0870542914819884E-10</v>
      </c>
      <c r="R592" s="77">
        <f t="shared" si="349"/>
        <v>-6.0879274998452166E-10</v>
      </c>
      <c r="S592" s="77">
        <f t="shared" si="350"/>
        <v>-6.0879275579965814E-10</v>
      </c>
      <c r="T592" s="77">
        <f t="shared" si="351"/>
        <v>-6.0879275580004112E-10</v>
      </c>
      <c r="V592" s="78">
        <v>8.9999999999999999E-11</v>
      </c>
      <c r="W592" s="78">
        <v>2.85041915486</v>
      </c>
      <c r="X592" s="78">
        <v>52286.012604367701</v>
      </c>
      <c r="Y592" s="77">
        <f t="shared" si="352"/>
        <v>-3.525756333480033E-11</v>
      </c>
      <c r="Z592" s="77">
        <f t="shared" si="353"/>
        <v>-3.5217502840577993E-11</v>
      </c>
      <c r="AA592" s="77">
        <f t="shared" si="354"/>
        <v>-3.5217500171874993E-11</v>
      </c>
      <c r="AB592" s="77">
        <f t="shared" si="355"/>
        <v>-3.5217500171700801E-11</v>
      </c>
      <c r="AD592" s="78"/>
      <c r="AE592" s="78"/>
      <c r="AF592" s="78"/>
      <c r="AL592" s="78"/>
      <c r="AM592" s="78"/>
      <c r="AN592" s="78"/>
      <c r="AT592" s="78"/>
      <c r="AU592" s="78"/>
      <c r="AV592" s="78"/>
      <c r="BB592" s="78"/>
      <c r="BC592" s="78"/>
      <c r="BD592" s="78"/>
      <c r="BJ592" s="78">
        <v>1.5E-10</v>
      </c>
      <c r="BK592" s="78">
        <v>6.1924743838599996</v>
      </c>
      <c r="BL592" s="78">
        <v>130363.24963659501</v>
      </c>
      <c r="BM592" s="77">
        <f t="shared" si="356"/>
        <v>1.4176216496266299E-10</v>
      </c>
      <c r="BN592" s="77">
        <f t="shared" si="357"/>
        <v>1.4170293318292005E-10</v>
      </c>
      <c r="BO592" s="77">
        <f t="shared" si="358"/>
        <v>1.4170292923063263E-10</v>
      </c>
      <c r="BP592" s="77">
        <f t="shared" si="359"/>
        <v>1.4170292923037535E-10</v>
      </c>
      <c r="BR592" s="78"/>
      <c r="BS592" s="78"/>
      <c r="BT592" s="78"/>
      <c r="BZ592" s="78"/>
      <c r="CA592" s="78"/>
      <c r="CB592" s="78"/>
      <c r="CH592" s="78"/>
      <c r="CI592" s="78"/>
      <c r="CJ592" s="78"/>
      <c r="CP592" s="78"/>
      <c r="CQ592" s="78"/>
      <c r="CR592" s="78"/>
      <c r="CX592" s="78"/>
      <c r="CY592" s="78"/>
      <c r="CZ592" s="78"/>
      <c r="DF592" s="78">
        <v>8.9999999999999999E-11</v>
      </c>
      <c r="DG592" s="78">
        <v>6.2352873988999997</v>
      </c>
      <c r="DH592" s="78">
        <v>846.08283475120004</v>
      </c>
      <c r="DI592" s="77">
        <f t="shared" si="360"/>
        <v>2.400641853729202E-12</v>
      </c>
      <c r="DJ592" s="77">
        <f t="shared" si="361"/>
        <v>2.401346097196318E-12</v>
      </c>
      <c r="DK592" s="77">
        <f t="shared" si="362"/>
        <v>2.4013461441059143E-12</v>
      </c>
      <c r="DL592" s="77">
        <f t="shared" si="363"/>
        <v>2.4013461441089508E-12</v>
      </c>
      <c r="DN592" s="78">
        <v>1.9999999999999999E-11</v>
      </c>
      <c r="DO592" s="78">
        <v>0.27866925999999997</v>
      </c>
      <c r="DP592" s="78">
        <v>24356.780788641601</v>
      </c>
      <c r="DQ592" s="77">
        <f t="shared" si="364"/>
        <v>-1.8989707531501277E-11</v>
      </c>
      <c r="DR592" s="77">
        <f t="shared" si="365"/>
        <v>-1.899112134584851E-11</v>
      </c>
      <c r="DS592" s="77">
        <f t="shared" si="366"/>
        <v>-1.8991121439990346E-11</v>
      </c>
      <c r="DT592" s="77">
        <f t="shared" si="367"/>
        <v>-1.8991121439996585E-11</v>
      </c>
      <c r="DV592" s="78"/>
      <c r="DW592" s="78"/>
      <c r="DX592" s="78"/>
      <c r="ED592" s="78"/>
      <c r="EE592" s="78"/>
      <c r="EF592" s="78"/>
      <c r="EL592" s="78"/>
      <c r="EM592" s="78"/>
      <c r="EN592" s="78"/>
      <c r="ET592" s="78"/>
      <c r="EU592" s="78"/>
      <c r="EV592" s="78"/>
    </row>
    <row r="593" spans="12:152" s="77" customFormat="1" ht="12.75">
      <c r="L593" s="78"/>
      <c r="N593" s="78">
        <v>6.8000000000000003E-10</v>
      </c>
      <c r="O593" s="78">
        <v>2.3413636216499998</v>
      </c>
      <c r="P593" s="78">
        <v>78366.802198941106</v>
      </c>
      <c r="Q593" s="77">
        <f t="shared" si="348"/>
        <v>1.3516275401586633E-10</v>
      </c>
      <c r="R593" s="77">
        <f t="shared" si="349"/>
        <v>1.3564589930124655E-10</v>
      </c>
      <c r="S593" s="77">
        <f t="shared" si="350"/>
        <v>1.3564593148111213E-10</v>
      </c>
      <c r="T593" s="77">
        <f t="shared" si="351"/>
        <v>1.3564593148323323E-10</v>
      </c>
      <c r="V593" s="78">
        <v>8.9999999999999999E-11</v>
      </c>
      <c r="W593" s="78">
        <v>4.5475192181899997</v>
      </c>
      <c r="X593" s="78">
        <v>222224.97657418399</v>
      </c>
      <c r="Y593" s="77">
        <f t="shared" si="352"/>
        <v>-6.4759419357989887E-11</v>
      </c>
      <c r="Z593" s="77">
        <f t="shared" si="353"/>
        <v>-6.4887779437499883E-11</v>
      </c>
      <c r="AA593" s="77">
        <f t="shared" si="354"/>
        <v>-6.4887787978424142E-11</v>
      </c>
      <c r="AB593" s="77">
        <f t="shared" si="355"/>
        <v>-6.4887787978977177E-11</v>
      </c>
      <c r="AD593" s="78"/>
      <c r="AE593" s="78"/>
      <c r="AF593" s="78"/>
      <c r="AL593" s="78"/>
      <c r="AM593" s="78"/>
      <c r="AN593" s="78"/>
      <c r="AT593" s="78"/>
      <c r="AU593" s="78"/>
      <c r="AV593" s="78"/>
      <c r="BB593" s="78"/>
      <c r="BC593" s="78"/>
      <c r="BD593" s="78"/>
      <c r="BJ593" s="78">
        <v>1.5E-10</v>
      </c>
      <c r="BK593" s="78">
        <v>1.16646378812</v>
      </c>
      <c r="BL593" s="78">
        <v>92741.060607922496</v>
      </c>
      <c r="BM593" s="77">
        <f t="shared" si="356"/>
        <v>-8.5595724840085968E-11</v>
      </c>
      <c r="BN593" s="77">
        <f t="shared" si="357"/>
        <v>-8.5490003043189506E-11</v>
      </c>
      <c r="BO593" s="77">
        <f t="shared" si="358"/>
        <v>-8.5489995998973732E-11</v>
      </c>
      <c r="BP593" s="77">
        <f t="shared" si="359"/>
        <v>-8.5489995998511325E-11</v>
      </c>
      <c r="BR593" s="78"/>
      <c r="BS593" s="78"/>
      <c r="BT593" s="78"/>
      <c r="BZ593" s="78"/>
      <c r="CA593" s="78"/>
      <c r="CB593" s="78"/>
      <c r="CH593" s="78"/>
      <c r="CI593" s="78"/>
      <c r="CJ593" s="78"/>
      <c r="CP593" s="78"/>
      <c r="CQ593" s="78"/>
      <c r="CR593" s="78"/>
      <c r="CX593" s="78"/>
      <c r="CY593" s="78"/>
      <c r="CZ593" s="78"/>
      <c r="DF593" s="78">
        <v>8.9999999999999999E-11</v>
      </c>
      <c r="DG593" s="78">
        <v>5.6661935219900004</v>
      </c>
      <c r="DH593" s="78">
        <v>50910.238804522</v>
      </c>
      <c r="DI593" s="77">
        <f t="shared" si="360"/>
        <v>8.900028791962259E-11</v>
      </c>
      <c r="DJ593" s="77">
        <f t="shared" si="361"/>
        <v>8.8993977308453333E-11</v>
      </c>
      <c r="DK593" s="77">
        <f t="shared" si="362"/>
        <v>8.8993976887446719E-11</v>
      </c>
      <c r="DL593" s="77">
        <f t="shared" si="363"/>
        <v>8.8993976887418505E-11</v>
      </c>
      <c r="DN593" s="78">
        <v>1.9999999999999999E-11</v>
      </c>
      <c r="DO593" s="78">
        <v>2.19163720361</v>
      </c>
      <c r="DP593" s="78">
        <v>26395.460762543698</v>
      </c>
      <c r="DQ593" s="77">
        <f t="shared" si="364"/>
        <v>1.876444106566791E-11</v>
      </c>
      <c r="DR593" s="77">
        <f t="shared" si="365"/>
        <v>1.8766130557005103E-11</v>
      </c>
      <c r="DS593" s="77">
        <f t="shared" si="366"/>
        <v>1.8766130669504432E-11</v>
      </c>
      <c r="DT593" s="77">
        <f t="shared" si="367"/>
        <v>1.8766130669511902E-11</v>
      </c>
      <c r="DV593" s="78"/>
      <c r="DW593" s="78"/>
      <c r="DX593" s="78"/>
      <c r="ED593" s="78"/>
      <c r="EE593" s="78"/>
      <c r="EF593" s="78"/>
      <c r="EL593" s="78"/>
      <c r="EM593" s="78"/>
      <c r="EN593" s="78"/>
      <c r="ET593" s="78"/>
      <c r="EU593" s="78"/>
      <c r="EV593" s="78"/>
    </row>
    <row r="594" spans="12:152" s="77" customFormat="1" ht="12.75">
      <c r="L594" s="78"/>
      <c r="N594" s="78">
        <v>6E-10</v>
      </c>
      <c r="O594" s="78">
        <v>4.9088842137700004</v>
      </c>
      <c r="P594" s="78">
        <v>25508.215554575399</v>
      </c>
      <c r="Q594" s="77">
        <f t="shared" si="348"/>
        <v>-8.1349642764527881E-11</v>
      </c>
      <c r="R594" s="77">
        <f t="shared" si="349"/>
        <v>-8.1209351226645178E-11</v>
      </c>
      <c r="S594" s="77">
        <f t="shared" si="350"/>
        <v>-8.1209341881697473E-11</v>
      </c>
      <c r="T594" s="77">
        <f t="shared" si="351"/>
        <v>-8.1209341881072306E-11</v>
      </c>
      <c r="V594" s="78">
        <v>7.0000000000000004E-11</v>
      </c>
      <c r="W594" s="78">
        <v>2.95164397426</v>
      </c>
      <c r="X594" s="78">
        <v>58857.031136547899</v>
      </c>
      <c r="Y594" s="77">
        <f t="shared" si="352"/>
        <v>-6.8624310458129482E-11</v>
      </c>
      <c r="Z594" s="77">
        <f t="shared" si="353"/>
        <v>-6.8631819980129251E-11</v>
      </c>
      <c r="AA594" s="77">
        <f t="shared" si="354"/>
        <v>-6.8631820479659474E-11</v>
      </c>
      <c r="AB594" s="77">
        <f t="shared" si="355"/>
        <v>-6.8631820479692355E-11</v>
      </c>
      <c r="AD594" s="78"/>
      <c r="AE594" s="78"/>
      <c r="AF594" s="78"/>
      <c r="AL594" s="78"/>
      <c r="AM594" s="78"/>
      <c r="AN594" s="78"/>
      <c r="AT594" s="78"/>
      <c r="AU594" s="78"/>
      <c r="AV594" s="78"/>
      <c r="BB594" s="78"/>
      <c r="BC594" s="78"/>
      <c r="BD594" s="78"/>
      <c r="BJ594" s="78">
        <v>1.5E-10</v>
      </c>
      <c r="BK594" s="78">
        <v>4.3994132186400003</v>
      </c>
      <c r="BL594" s="78">
        <v>25466.159340735001</v>
      </c>
      <c r="BM594" s="77">
        <f t="shared" si="356"/>
        <v>2.0973893109480066E-11</v>
      </c>
      <c r="BN594" s="77">
        <f t="shared" si="357"/>
        <v>2.100888617199645E-11</v>
      </c>
      <c r="BO594" s="77">
        <f t="shared" si="358"/>
        <v>2.1008888502839464E-11</v>
      </c>
      <c r="BP594" s="77">
        <f t="shared" si="359"/>
        <v>2.1008888502991429E-11</v>
      </c>
      <c r="BR594" s="78"/>
      <c r="BS594" s="78"/>
      <c r="BT594" s="78"/>
      <c r="BZ594" s="78"/>
      <c r="CA594" s="78"/>
      <c r="CB594" s="78"/>
      <c r="CH594" s="78"/>
      <c r="CI594" s="78"/>
      <c r="CJ594" s="78"/>
      <c r="CP594" s="78"/>
      <c r="CQ594" s="78"/>
      <c r="CR594" s="78"/>
      <c r="CX594" s="78"/>
      <c r="CY594" s="78"/>
      <c r="CZ594" s="78"/>
      <c r="DF594" s="78">
        <v>8.9999999999999999E-11</v>
      </c>
      <c r="DG594" s="78">
        <v>1.18753574623</v>
      </c>
      <c r="DH594" s="78">
        <v>104197.83375581101</v>
      </c>
      <c r="DI594" s="77">
        <f t="shared" si="360"/>
        <v>5.6399485791102649E-12</v>
      </c>
      <c r="DJ594" s="77">
        <f t="shared" si="361"/>
        <v>5.7265361579048358E-12</v>
      </c>
      <c r="DK594" s="77">
        <f t="shared" si="362"/>
        <v>5.7265419253079655E-12</v>
      </c>
      <c r="DL594" s="77">
        <f t="shared" si="363"/>
        <v>5.7265419256959867E-12</v>
      </c>
      <c r="DN594" s="78">
        <v>1.9999999999999999E-11</v>
      </c>
      <c r="DO594" s="78">
        <v>2.4157940635599999</v>
      </c>
      <c r="DP594" s="78">
        <v>147423.511855327</v>
      </c>
      <c r="DQ594" s="77">
        <f t="shared" si="364"/>
        <v>-5.1158126879483062E-12</v>
      </c>
      <c r="DR594" s="77">
        <f t="shared" si="365"/>
        <v>-5.0894370368695992E-12</v>
      </c>
      <c r="DS594" s="77">
        <f t="shared" si="366"/>
        <v>-5.0894352796740065E-12</v>
      </c>
      <c r="DT594" s="77">
        <f t="shared" si="367"/>
        <v>-5.089435279559665E-12</v>
      </c>
      <c r="DV594" s="78"/>
      <c r="DW594" s="78"/>
      <c r="DX594" s="78"/>
      <c r="ED594" s="78"/>
      <c r="EE594" s="78"/>
      <c r="EF594" s="78"/>
      <c r="EL594" s="78"/>
      <c r="EM594" s="78"/>
      <c r="EN594" s="78"/>
      <c r="ET594" s="78"/>
      <c r="EU594" s="78"/>
      <c r="EV594" s="78"/>
    </row>
    <row r="595" spans="12:152" s="77" customFormat="1" ht="12.75">
      <c r="L595" s="78"/>
      <c r="N595" s="78">
        <v>6.8000000000000003E-10</v>
      </c>
      <c r="O595" s="78">
        <v>6.0491776417100001</v>
      </c>
      <c r="P595" s="78">
        <v>647.01083331480004</v>
      </c>
      <c r="Q595" s="77">
        <f t="shared" si="348"/>
        <v>-5.2882905322448354E-10</v>
      </c>
      <c r="R595" s="77">
        <f t="shared" si="349"/>
        <v>-5.2882649433338416E-10</v>
      </c>
      <c r="S595" s="77">
        <f t="shared" si="350"/>
        <v>-5.2882649416293615E-10</v>
      </c>
      <c r="T595" s="77">
        <f t="shared" si="351"/>
        <v>-5.2882649416292499E-10</v>
      </c>
      <c r="V595" s="78">
        <v>7.0000000000000004E-11</v>
      </c>
      <c r="W595" s="78">
        <v>5.0993232436599998</v>
      </c>
      <c r="X595" s="78">
        <v>26421.7590823436</v>
      </c>
      <c r="Y595" s="77">
        <f t="shared" si="352"/>
        <v>-6.9975646322581809E-11</v>
      </c>
      <c r="Z595" s="77">
        <f t="shared" si="353"/>
        <v>-6.9975192903923357E-11</v>
      </c>
      <c r="AA595" s="77">
        <f t="shared" si="354"/>
        <v>-6.9975192873581946E-11</v>
      </c>
      <c r="AB595" s="77">
        <f t="shared" si="355"/>
        <v>-6.997519287357993E-11</v>
      </c>
      <c r="AD595" s="78"/>
      <c r="AE595" s="78"/>
      <c r="AF595" s="78"/>
      <c r="AL595" s="78"/>
      <c r="AM595" s="78"/>
      <c r="AN595" s="78"/>
      <c r="AT595" s="78"/>
      <c r="AU595" s="78"/>
      <c r="AV595" s="78"/>
      <c r="BB595" s="78"/>
      <c r="BC595" s="78"/>
      <c r="BD595" s="78"/>
      <c r="BJ595" s="78">
        <v>1.4000000000000001E-10</v>
      </c>
      <c r="BK595" s="78">
        <v>1.0334187299699999</v>
      </c>
      <c r="BL595" s="78">
        <v>78313.706046626699</v>
      </c>
      <c r="BM595" s="77">
        <f t="shared" si="356"/>
        <v>1.3116580170092868E-10</v>
      </c>
      <c r="BN595" s="77">
        <f t="shared" si="357"/>
        <v>1.3120122907509125E-10</v>
      </c>
      <c r="BO595" s="77">
        <f t="shared" si="358"/>
        <v>1.312012314326087E-10</v>
      </c>
      <c r="BP595" s="77">
        <f t="shared" si="359"/>
        <v>1.3120123143276419E-10</v>
      </c>
      <c r="BR595" s="78"/>
      <c r="BS595" s="78"/>
      <c r="BT595" s="78"/>
      <c r="BZ595" s="78"/>
      <c r="CA595" s="78"/>
      <c r="CB595" s="78"/>
      <c r="CH595" s="78"/>
      <c r="CI595" s="78"/>
      <c r="CJ595" s="78"/>
      <c r="CP595" s="78"/>
      <c r="CQ595" s="78"/>
      <c r="CR595" s="78"/>
      <c r="CX595" s="78"/>
      <c r="CY595" s="78"/>
      <c r="CZ595" s="78"/>
      <c r="DF595" s="78">
        <v>8.9999999999999999E-11</v>
      </c>
      <c r="DG595" s="78">
        <v>0.69327774851000001</v>
      </c>
      <c r="DH595" s="78">
        <v>26709.646942413401</v>
      </c>
      <c r="DI595" s="77">
        <f t="shared" si="360"/>
        <v>-8.7100007856287973E-11</v>
      </c>
      <c r="DJ595" s="77">
        <f t="shared" si="361"/>
        <v>-8.7105605323979426E-11</v>
      </c>
      <c r="DK595" s="77">
        <f t="shared" si="362"/>
        <v>-8.7105605696648629E-11</v>
      </c>
      <c r="DL595" s="77">
        <f t="shared" si="363"/>
        <v>-8.7105605696673729E-11</v>
      </c>
      <c r="DN595" s="78">
        <v>1.9999999999999999E-11</v>
      </c>
      <c r="DO595" s="78">
        <v>1.80661945912</v>
      </c>
      <c r="DP595" s="78">
        <v>860.30992875280003</v>
      </c>
      <c r="DQ595" s="77">
        <f t="shared" si="364"/>
        <v>-1.9683425581028988E-11</v>
      </c>
      <c r="DR595" s="77">
        <f t="shared" si="365"/>
        <v>-1.9683453791468692E-11</v>
      </c>
      <c r="DS595" s="77">
        <f t="shared" si="366"/>
        <v>-1.9683453793347746E-11</v>
      </c>
      <c r="DT595" s="77">
        <f t="shared" si="367"/>
        <v>-1.9683453793347869E-11</v>
      </c>
      <c r="DV595" s="78"/>
      <c r="DW595" s="78"/>
      <c r="DX595" s="78"/>
      <c r="ED595" s="78"/>
      <c r="EE595" s="78"/>
      <c r="EF595" s="78"/>
      <c r="EL595" s="78"/>
      <c r="EM595" s="78"/>
      <c r="EN595" s="78"/>
      <c r="ET595" s="78"/>
      <c r="EU595" s="78"/>
      <c r="EV595" s="78"/>
    </row>
    <row r="596" spans="12:152" s="77" customFormat="1" ht="12.75">
      <c r="L596" s="78"/>
      <c r="N596" s="78">
        <v>5.7999999999999996E-10</v>
      </c>
      <c r="O596" s="78">
        <v>2.4674540403799998</v>
      </c>
      <c r="P596" s="78">
        <v>104197.83375581101</v>
      </c>
      <c r="Q596" s="77">
        <f t="shared" si="348"/>
        <v>-5.441196430147701E-10</v>
      </c>
      <c r="R596" s="77">
        <f t="shared" si="349"/>
        <v>-5.439257857516663E-10</v>
      </c>
      <c r="S596" s="77">
        <f t="shared" si="350"/>
        <v>-5.4392577282203882E-10</v>
      </c>
      <c r="T596" s="77">
        <f t="shared" si="351"/>
        <v>-5.4392577282116894E-10</v>
      </c>
      <c r="V596" s="78">
        <v>7.9999999999999995E-11</v>
      </c>
      <c r="W596" s="78">
        <v>5.9590085140699998</v>
      </c>
      <c r="X596" s="78">
        <v>625.67019231239999</v>
      </c>
      <c r="Y596" s="77">
        <f t="shared" si="352"/>
        <v>-6.3606335255788064E-11</v>
      </c>
      <c r="Z596" s="77">
        <f t="shared" si="353"/>
        <v>-6.3606054393150852E-11</v>
      </c>
      <c r="AA596" s="77">
        <f t="shared" si="354"/>
        <v>-6.3606054374442572E-11</v>
      </c>
      <c r="AB596" s="77">
        <f t="shared" si="355"/>
        <v>-6.3606054374441345E-11</v>
      </c>
      <c r="AD596" s="78"/>
      <c r="AE596" s="78"/>
      <c r="AF596" s="78"/>
      <c r="AL596" s="78"/>
      <c r="AM596" s="78"/>
      <c r="AN596" s="78"/>
      <c r="AT596" s="78"/>
      <c r="AU596" s="78"/>
      <c r="AV596" s="78"/>
      <c r="BB596" s="78"/>
      <c r="BC596" s="78"/>
      <c r="BD596" s="78"/>
      <c r="BJ596" s="78">
        <v>1.5999999999999999E-10</v>
      </c>
      <c r="BK596" s="78">
        <v>1.7708142279700001</v>
      </c>
      <c r="BL596" s="78">
        <v>27044.1922975448</v>
      </c>
      <c r="BM596" s="77">
        <f t="shared" si="356"/>
        <v>-1.3862558516725956E-10</v>
      </c>
      <c r="BN596" s="77">
        <f t="shared" si="357"/>
        <v>-1.3860559111013687E-10</v>
      </c>
      <c r="BO596" s="77">
        <f t="shared" si="358"/>
        <v>-1.3860558977804661E-10</v>
      </c>
      <c r="BP596" s="77">
        <f t="shared" si="359"/>
        <v>-1.3860558977795802E-10</v>
      </c>
      <c r="BR596" s="78"/>
      <c r="BS596" s="78"/>
      <c r="BT596" s="78"/>
      <c r="BZ596" s="78"/>
      <c r="CA596" s="78"/>
      <c r="CB596" s="78"/>
      <c r="CH596" s="78"/>
      <c r="CI596" s="78"/>
      <c r="CJ596" s="78"/>
      <c r="CP596" s="78"/>
      <c r="CQ596" s="78"/>
      <c r="CR596" s="78"/>
      <c r="CX596" s="78"/>
      <c r="CY596" s="78"/>
      <c r="CZ596" s="78"/>
      <c r="DF596" s="78">
        <v>1E-10</v>
      </c>
      <c r="DG596" s="78">
        <v>5.4887013249600001</v>
      </c>
      <c r="DH596" s="78">
        <v>94329.775286197299</v>
      </c>
      <c r="DI596" s="77">
        <f t="shared" si="360"/>
        <v>-6.7253699552079725E-11</v>
      </c>
      <c r="DJ596" s="77">
        <f t="shared" si="361"/>
        <v>-6.7318260145639232E-11</v>
      </c>
      <c r="DK596" s="77">
        <f t="shared" si="362"/>
        <v>-6.7318264444308226E-11</v>
      </c>
      <c r="DL596" s="77">
        <f t="shared" si="363"/>
        <v>-6.7318264444594056E-11</v>
      </c>
      <c r="DN596" s="78">
        <v>9.9999999999999994E-12</v>
      </c>
      <c r="DO596" s="78">
        <v>3.7568770358200001</v>
      </c>
      <c r="DP596" s="78">
        <v>34082.431583598402</v>
      </c>
      <c r="DQ596" s="77">
        <f t="shared" si="364"/>
        <v>-9.9044986683279815E-12</v>
      </c>
      <c r="DR596" s="77">
        <f t="shared" si="365"/>
        <v>-9.9049329192740599E-12</v>
      </c>
      <c r="DS596" s="77">
        <f t="shared" si="366"/>
        <v>-9.9049329481666515E-12</v>
      </c>
      <c r="DT596" s="77">
        <f t="shared" si="367"/>
        <v>-9.9049329481685676E-12</v>
      </c>
      <c r="DV596" s="78"/>
      <c r="DW596" s="78"/>
      <c r="DX596" s="78"/>
      <c r="ED596" s="78"/>
      <c r="EE596" s="78"/>
      <c r="EF596" s="78"/>
      <c r="EL596" s="78"/>
      <c r="EM596" s="78"/>
      <c r="EN596" s="78"/>
      <c r="ET596" s="78"/>
      <c r="EU596" s="78"/>
      <c r="EV596" s="78"/>
    </row>
    <row r="597" spans="12:152" s="77" customFormat="1" ht="12.75">
      <c r="L597" s="78"/>
      <c r="N597" s="78">
        <v>6.6999999999999996E-10</v>
      </c>
      <c r="O597" s="78">
        <v>2.9657333976800002</v>
      </c>
      <c r="P597" s="78">
        <v>51969.620734711098</v>
      </c>
      <c r="Q597" s="77">
        <f t="shared" si="348"/>
        <v>-5.1187867870240064E-10</v>
      </c>
      <c r="R597" s="77">
        <f t="shared" si="349"/>
        <v>-5.1208647106696686E-10</v>
      </c>
      <c r="S597" s="77">
        <f t="shared" si="350"/>
        <v>-5.1208648490404601E-10</v>
      </c>
      <c r="T597" s="77">
        <f t="shared" si="351"/>
        <v>-5.1208648490495467E-10</v>
      </c>
      <c r="V597" s="78">
        <v>7.9999999999999995E-11</v>
      </c>
      <c r="W597" s="78">
        <v>2.8761178440599999</v>
      </c>
      <c r="X597" s="78">
        <v>182595.65223011901</v>
      </c>
      <c r="Y597" s="77">
        <f t="shared" si="352"/>
        <v>-3.7171635726078249E-11</v>
      </c>
      <c r="Z597" s="77">
        <f t="shared" si="353"/>
        <v>-3.7051911595313998E-11</v>
      </c>
      <c r="AA597" s="77">
        <f t="shared" si="354"/>
        <v>-3.7051903616979476E-11</v>
      </c>
      <c r="AB597" s="77">
        <f t="shared" si="355"/>
        <v>-3.705190361644747E-11</v>
      </c>
      <c r="AD597" s="78"/>
      <c r="AE597" s="78"/>
      <c r="AF597" s="78"/>
      <c r="AL597" s="78"/>
      <c r="AM597" s="78"/>
      <c r="AN597" s="78"/>
      <c r="AT597" s="78"/>
      <c r="AU597" s="78"/>
      <c r="AV597" s="78"/>
      <c r="BB597" s="78"/>
      <c r="BC597" s="78"/>
      <c r="BD597" s="78"/>
      <c r="BJ597" s="78">
        <v>1.5999999999999999E-10</v>
      </c>
      <c r="BK597" s="78">
        <v>1.77854347809</v>
      </c>
      <c r="BL597" s="78">
        <v>26667.590728572999</v>
      </c>
      <c r="BM597" s="77">
        <f t="shared" si="356"/>
        <v>3.5176862895703559E-13</v>
      </c>
      <c r="BN597" s="77">
        <f t="shared" si="357"/>
        <v>3.1229338161893458E-13</v>
      </c>
      <c r="BO597" s="77">
        <f t="shared" si="358"/>
        <v>3.1229075217926342E-13</v>
      </c>
      <c r="BP597" s="77">
        <f t="shared" si="359"/>
        <v>3.1229075200191229E-13</v>
      </c>
      <c r="BR597" s="78"/>
      <c r="BS597" s="78"/>
      <c r="BT597" s="78"/>
      <c r="BZ597" s="78"/>
      <c r="CA597" s="78"/>
      <c r="CB597" s="78"/>
      <c r="CH597" s="78"/>
      <c r="CI597" s="78"/>
      <c r="CJ597" s="78"/>
      <c r="CP597" s="78"/>
      <c r="CQ597" s="78"/>
      <c r="CR597" s="78"/>
      <c r="CX597" s="78"/>
      <c r="CY597" s="78"/>
      <c r="CZ597" s="78"/>
      <c r="DF597" s="78">
        <v>7.9999999999999995E-11</v>
      </c>
      <c r="DG597" s="78">
        <v>1.1700605690200001</v>
      </c>
      <c r="DH597" s="78">
        <v>78160.6166505039</v>
      </c>
      <c r="DI597" s="77">
        <f t="shared" si="360"/>
        <v>1.8097471785861695E-11</v>
      </c>
      <c r="DJ597" s="77">
        <f t="shared" si="361"/>
        <v>1.8153816944187206E-11</v>
      </c>
      <c r="DK597" s="77">
        <f t="shared" si="362"/>
        <v>1.8153820697015612E-11</v>
      </c>
      <c r="DL597" s="77">
        <f t="shared" si="363"/>
        <v>1.8153820697268057E-11</v>
      </c>
      <c r="DN597" s="78">
        <v>9.9999999999999994E-12</v>
      </c>
      <c r="DO597" s="78">
        <v>5.85918351804</v>
      </c>
      <c r="DP597" s="78">
        <v>163766.09444104499</v>
      </c>
      <c r="DQ597" s="77">
        <f t="shared" si="364"/>
        <v>-8.6941011683223625E-12</v>
      </c>
      <c r="DR597" s="77">
        <f t="shared" si="365"/>
        <v>-8.6866051359632163E-12</v>
      </c>
      <c r="DS597" s="77">
        <f t="shared" si="366"/>
        <v>-8.686604635988983E-12</v>
      </c>
      <c r="DT597" s="77">
        <f t="shared" si="367"/>
        <v>-8.6866046359563174E-12</v>
      </c>
      <c r="DV597" s="78"/>
      <c r="DW597" s="78"/>
      <c r="DX597" s="78"/>
      <c r="ED597" s="78"/>
      <c r="EE597" s="78"/>
      <c r="EF597" s="78"/>
      <c r="EL597" s="78"/>
      <c r="EM597" s="78"/>
      <c r="EN597" s="78"/>
      <c r="ET597" s="78"/>
      <c r="EU597" s="78"/>
      <c r="EV597" s="78"/>
    </row>
    <row r="598" spans="12:152" s="77" customFormat="1" ht="12.75">
      <c r="L598" s="78"/>
      <c r="N598" s="78">
        <v>6.6E-10</v>
      </c>
      <c r="O598" s="78">
        <v>5.3387133267199998</v>
      </c>
      <c r="P598" s="78">
        <v>157586.80077963401</v>
      </c>
      <c r="Q598" s="77">
        <f t="shared" si="348"/>
        <v>1.5532066233215928E-10</v>
      </c>
      <c r="R598" s="77">
        <f t="shared" si="349"/>
        <v>1.5438527743359934E-10</v>
      </c>
      <c r="S598" s="77">
        <f t="shared" si="350"/>
        <v>1.5438521511678444E-10</v>
      </c>
      <c r="T598" s="77">
        <f t="shared" si="351"/>
        <v>1.5438521511262618E-10</v>
      </c>
      <c r="V598" s="78">
        <v>7.0000000000000004E-11</v>
      </c>
      <c r="W598" s="78">
        <v>2.9524544292199999</v>
      </c>
      <c r="X598" s="78">
        <v>70269.180982698294</v>
      </c>
      <c r="Y598" s="77">
        <f t="shared" si="352"/>
        <v>-6.7922290221239704E-11</v>
      </c>
      <c r="Z598" s="77">
        <f t="shared" si="353"/>
        <v>-6.7911270702622254E-11</v>
      </c>
      <c r="AA598" s="77">
        <f t="shared" si="354"/>
        <v>-6.7911269967657145E-11</v>
      </c>
      <c r="AB598" s="77">
        <f t="shared" si="355"/>
        <v>-6.791126996760891E-11</v>
      </c>
      <c r="AD598" s="78"/>
      <c r="AE598" s="78"/>
      <c r="AF598" s="78"/>
      <c r="AL598" s="78"/>
      <c r="AM598" s="78"/>
      <c r="AN598" s="78"/>
      <c r="AT598" s="78"/>
      <c r="AU598" s="78"/>
      <c r="AV598" s="78"/>
      <c r="BB598" s="78"/>
      <c r="BC598" s="78"/>
      <c r="BD598" s="78"/>
      <c r="BJ598" s="78">
        <v>1.4000000000000001E-10</v>
      </c>
      <c r="BK598" s="78">
        <v>2.3978269860800001</v>
      </c>
      <c r="BL598" s="78">
        <v>103883.647575942</v>
      </c>
      <c r="BM598" s="77">
        <f t="shared" si="356"/>
        <v>-3.4905121589001232E-11</v>
      </c>
      <c r="BN598" s="77">
        <f t="shared" si="357"/>
        <v>-3.5035410502075887E-11</v>
      </c>
      <c r="BO598" s="77">
        <f t="shared" si="358"/>
        <v>-3.5035419179531779E-11</v>
      </c>
      <c r="BP598" s="77">
        <f t="shared" si="359"/>
        <v>-3.5035419180101939E-11</v>
      </c>
      <c r="BR598" s="78"/>
      <c r="BS598" s="78"/>
      <c r="BT598" s="78"/>
      <c r="BZ598" s="78"/>
      <c r="CA598" s="78"/>
      <c r="CB598" s="78"/>
      <c r="CH598" s="78"/>
      <c r="CI598" s="78"/>
      <c r="CJ598" s="78"/>
      <c r="CP598" s="78"/>
      <c r="CQ598" s="78"/>
      <c r="CR598" s="78"/>
      <c r="CX598" s="78"/>
      <c r="CY598" s="78"/>
      <c r="CZ598" s="78"/>
      <c r="DF598" s="78">
        <v>8.9999999999999999E-11</v>
      </c>
      <c r="DG598" s="78">
        <v>0.49965065219999999</v>
      </c>
      <c r="DH598" s="78">
        <v>27573.193848277399</v>
      </c>
      <c r="DI598" s="77">
        <f t="shared" si="360"/>
        <v>-1.3221930107888373E-12</v>
      </c>
      <c r="DJ598" s="77">
        <f t="shared" si="361"/>
        <v>-1.3451494183131552E-12</v>
      </c>
      <c r="DK598" s="77">
        <f t="shared" si="362"/>
        <v>-1.3451509474329485E-12</v>
      </c>
      <c r="DL598" s="77">
        <f t="shared" si="363"/>
        <v>-1.3451509475352553E-12</v>
      </c>
      <c r="DN598" s="78">
        <v>9.9999999999999994E-12</v>
      </c>
      <c r="DO598" s="78">
        <v>4.8462769456399997</v>
      </c>
      <c r="DP598" s="78">
        <v>27170.983373867701</v>
      </c>
      <c r="DQ598" s="77">
        <f t="shared" si="364"/>
        <v>2.7523559884731682E-12</v>
      </c>
      <c r="DR598" s="77">
        <f t="shared" si="365"/>
        <v>2.7499392110667951E-12</v>
      </c>
      <c r="DS598" s="77">
        <f t="shared" si="366"/>
        <v>2.7499390500798574E-12</v>
      </c>
      <c r="DT598" s="77">
        <f t="shared" si="367"/>
        <v>2.7499390500692006E-12</v>
      </c>
      <c r="DV598" s="78"/>
      <c r="DW598" s="78"/>
      <c r="DX598" s="78"/>
      <c r="ED598" s="78"/>
      <c r="EE598" s="78"/>
      <c r="EF598" s="78"/>
      <c r="EL598" s="78"/>
      <c r="EM598" s="78"/>
      <c r="EN598" s="78"/>
      <c r="ET598" s="78"/>
      <c r="EU598" s="78"/>
      <c r="EV598" s="78"/>
    </row>
    <row r="599" spans="12:152" s="77" customFormat="1" ht="12.75">
      <c r="L599" s="78"/>
      <c r="N599" s="78">
        <v>5.7999999999999996E-10</v>
      </c>
      <c r="O599" s="78">
        <v>2.1752860836600001</v>
      </c>
      <c r="P599" s="78">
        <v>323.50541665740002</v>
      </c>
      <c r="Q599" s="77">
        <f t="shared" si="348"/>
        <v>5.3828346049118185E-10</v>
      </c>
      <c r="R599" s="77">
        <f t="shared" si="349"/>
        <v>5.3828410693689181E-10</v>
      </c>
      <c r="S599" s="77">
        <f t="shared" si="350"/>
        <v>5.3828410697995131E-10</v>
      </c>
      <c r="T599" s="77">
        <f t="shared" si="351"/>
        <v>5.3828410697995411E-10</v>
      </c>
      <c r="V599" s="78">
        <v>8.9999999999999999E-11</v>
      </c>
      <c r="W599" s="78">
        <v>1.85768285044</v>
      </c>
      <c r="X599" s="78">
        <v>2168.7604822826002</v>
      </c>
      <c r="Y599" s="77">
        <f t="shared" si="352"/>
        <v>-6.6316942194313078E-11</v>
      </c>
      <c r="Z599" s="77">
        <f t="shared" si="353"/>
        <v>-6.6315721349998459E-11</v>
      </c>
      <c r="AA599" s="77">
        <f t="shared" si="354"/>
        <v>-6.6315721268677196E-11</v>
      </c>
      <c r="AB599" s="77">
        <f t="shared" si="355"/>
        <v>-6.6315721268671793E-11</v>
      </c>
      <c r="AD599" s="78"/>
      <c r="AE599" s="78"/>
      <c r="AF599" s="78"/>
      <c r="AL599" s="78"/>
      <c r="AM599" s="78"/>
      <c r="AN599" s="78"/>
      <c r="AT599" s="78"/>
      <c r="AU599" s="78"/>
      <c r="AV599" s="78"/>
      <c r="BB599" s="78"/>
      <c r="BC599" s="78"/>
      <c r="BD599" s="78"/>
      <c r="BJ599" s="78">
        <v>1.8999999999999999E-10</v>
      </c>
      <c r="BK599" s="78">
        <v>6.2722621925500004</v>
      </c>
      <c r="BL599" s="78">
        <v>25764.3977249167</v>
      </c>
      <c r="BM599" s="77">
        <f t="shared" si="356"/>
        <v>-1.4986596704192424E-11</v>
      </c>
      <c r="BN599" s="77">
        <f t="shared" si="357"/>
        <v>-1.4941448081548381E-11</v>
      </c>
      <c r="BO599" s="77">
        <f t="shared" si="358"/>
        <v>-1.4941445074175799E-11</v>
      </c>
      <c r="BP599" s="77">
        <f t="shared" si="359"/>
        <v>-1.4941445073981996E-11</v>
      </c>
      <c r="BR599" s="78"/>
      <c r="BS599" s="78"/>
      <c r="BT599" s="78"/>
      <c r="BZ599" s="78"/>
      <c r="CA599" s="78"/>
      <c r="CB599" s="78"/>
      <c r="CH599" s="78"/>
      <c r="CI599" s="78"/>
      <c r="CJ599" s="78"/>
      <c r="CP599" s="78"/>
      <c r="CQ599" s="78"/>
      <c r="CR599" s="78"/>
      <c r="CX599" s="78"/>
      <c r="CY599" s="78"/>
      <c r="CZ599" s="78"/>
      <c r="DF599" s="78">
        <v>1.0999999999999999E-10</v>
      </c>
      <c r="DG599" s="78">
        <v>6.20705720585</v>
      </c>
      <c r="DH599" s="78">
        <v>28102.884813371998</v>
      </c>
      <c r="DI599" s="77">
        <f t="shared" si="360"/>
        <v>4.139181497275121E-11</v>
      </c>
      <c r="DJ599" s="77">
        <f t="shared" si="361"/>
        <v>4.1418311512562148E-11</v>
      </c>
      <c r="DK599" s="77">
        <f t="shared" si="362"/>
        <v>4.1418313277402017E-11</v>
      </c>
      <c r="DL599" s="77">
        <f t="shared" si="363"/>
        <v>4.1418313277517867E-11</v>
      </c>
      <c r="DN599" s="78">
        <v>1.9999999999999999E-11</v>
      </c>
      <c r="DO599" s="78">
        <v>3.1295812887099999</v>
      </c>
      <c r="DP599" s="78">
        <v>195047.36464141699</v>
      </c>
      <c r="DQ599" s="77">
        <f t="shared" si="364"/>
        <v>-1.4517527349469437E-11</v>
      </c>
      <c r="DR599" s="77">
        <f t="shared" si="365"/>
        <v>-1.4492679815871356E-11</v>
      </c>
      <c r="DS599" s="77">
        <f t="shared" si="366"/>
        <v>-1.4492678159206405E-11</v>
      </c>
      <c r="DT599" s="77">
        <f t="shared" si="367"/>
        <v>-1.4492678159096723E-11</v>
      </c>
      <c r="DV599" s="78"/>
      <c r="DW599" s="78"/>
      <c r="DX599" s="78"/>
      <c r="ED599" s="78"/>
      <c r="EE599" s="78"/>
      <c r="EF599" s="78"/>
      <c r="EL599" s="78"/>
      <c r="EM599" s="78"/>
      <c r="EN599" s="78"/>
      <c r="ET599" s="78"/>
      <c r="EU599" s="78"/>
      <c r="EV599" s="78"/>
    </row>
    <row r="600" spans="12:152" s="77" customFormat="1" ht="12.75">
      <c r="L600" s="78"/>
      <c r="N600" s="78">
        <v>6.2000000000000003E-10</v>
      </c>
      <c r="O600" s="78">
        <v>4.4499143591700001</v>
      </c>
      <c r="P600" s="78">
        <v>130419.84594697101</v>
      </c>
      <c r="Q600" s="77">
        <f t="shared" si="348"/>
        <v>-4.5268380561115684E-10</v>
      </c>
      <c r="R600" s="77">
        <f t="shared" si="349"/>
        <v>-4.5319465208640221E-10</v>
      </c>
      <c r="S600" s="77">
        <f t="shared" si="350"/>
        <v>-4.5319468609186031E-10</v>
      </c>
      <c r="T600" s="77">
        <f t="shared" si="351"/>
        <v>-4.531946860941211E-10</v>
      </c>
      <c r="V600" s="78">
        <v>8.9999999999999999E-11</v>
      </c>
      <c r="W600" s="78">
        <v>5.8789426333300003</v>
      </c>
      <c r="X600" s="78">
        <v>203041.89308344101</v>
      </c>
      <c r="Y600" s="77">
        <f t="shared" si="352"/>
        <v>6.8448152019283914E-12</v>
      </c>
      <c r="Z600" s="77">
        <f t="shared" si="353"/>
        <v>6.6762292446498847E-12</v>
      </c>
      <c r="AA600" s="77">
        <f t="shared" si="354"/>
        <v>6.6762180143767351E-12</v>
      </c>
      <c r="AB600" s="77">
        <f t="shared" si="355"/>
        <v>6.6762180136216679E-12</v>
      </c>
      <c r="AD600" s="78"/>
      <c r="AE600" s="78"/>
      <c r="AF600" s="78"/>
      <c r="AL600" s="78"/>
      <c r="AM600" s="78"/>
      <c r="AN600" s="78"/>
      <c r="AT600" s="78"/>
      <c r="AU600" s="78"/>
      <c r="AV600" s="78"/>
      <c r="BB600" s="78"/>
      <c r="BC600" s="78"/>
      <c r="BD600" s="78"/>
      <c r="BJ600" s="78">
        <v>1.4000000000000001E-10</v>
      </c>
      <c r="BK600" s="78">
        <v>1.8962159273600001</v>
      </c>
      <c r="BL600" s="78">
        <v>37698.455099948398</v>
      </c>
      <c r="BM600" s="77">
        <f t="shared" si="356"/>
        <v>1.3664105192676106E-10</v>
      </c>
      <c r="BN600" s="77">
        <f t="shared" si="357"/>
        <v>1.3665167538504252E-10</v>
      </c>
      <c r="BO600" s="77">
        <f t="shared" si="358"/>
        <v>1.3665167609211625E-10</v>
      </c>
      <c r="BP600" s="77">
        <f t="shared" si="359"/>
        <v>1.3665167609216296E-10</v>
      </c>
      <c r="BR600" s="78"/>
      <c r="BS600" s="78"/>
      <c r="BT600" s="78"/>
      <c r="BZ600" s="78"/>
      <c r="CA600" s="78"/>
      <c r="CB600" s="78"/>
      <c r="CH600" s="78"/>
      <c r="CI600" s="78"/>
      <c r="CJ600" s="78"/>
      <c r="CP600" s="78"/>
      <c r="CQ600" s="78"/>
      <c r="CR600" s="78"/>
      <c r="CX600" s="78"/>
      <c r="CY600" s="78"/>
      <c r="CZ600" s="78"/>
      <c r="DF600" s="78">
        <v>1.0999999999999999E-10</v>
      </c>
      <c r="DG600" s="78">
        <v>0.75657533912999997</v>
      </c>
      <c r="DH600" s="78">
        <v>128320.75184749201</v>
      </c>
      <c r="DI600" s="77">
        <f t="shared" si="360"/>
        <v>8.2169874380163631E-11</v>
      </c>
      <c r="DJ600" s="77">
        <f t="shared" si="361"/>
        <v>8.2082996618411225E-11</v>
      </c>
      <c r="DK600" s="77">
        <f t="shared" si="362"/>
        <v>8.2082990827643404E-11</v>
      </c>
      <c r="DL600" s="77">
        <f t="shared" si="363"/>
        <v>8.2082990827260445E-11</v>
      </c>
      <c r="DN600" s="78">
        <v>1.9999999999999999E-11</v>
      </c>
      <c r="DO600" s="78">
        <v>0.59313712363000004</v>
      </c>
      <c r="DP600" s="78">
        <v>74.781598567299994</v>
      </c>
      <c r="DQ600" s="77">
        <f t="shared" si="364"/>
        <v>1.968220452244857E-11</v>
      </c>
      <c r="DR600" s="77">
        <f t="shared" si="365"/>
        <v>1.9682206979349793E-11</v>
      </c>
      <c r="DS600" s="77">
        <f t="shared" si="366"/>
        <v>1.9682206979513445E-11</v>
      </c>
      <c r="DT600" s="77">
        <f t="shared" si="367"/>
        <v>1.9682206979513455E-11</v>
      </c>
      <c r="DV600" s="78"/>
      <c r="DW600" s="78"/>
      <c r="DX600" s="78"/>
      <c r="ED600" s="78"/>
      <c r="EE600" s="78"/>
      <c r="EF600" s="78"/>
      <c r="EL600" s="78"/>
      <c r="EM600" s="78"/>
      <c r="EN600" s="78"/>
      <c r="ET600" s="78"/>
      <c r="EU600" s="78"/>
      <c r="EV600" s="78"/>
    </row>
    <row r="601" spans="12:152" s="77" customFormat="1" ht="12.75">
      <c r="L601" s="78"/>
      <c r="N601" s="78">
        <v>6.3E-10</v>
      </c>
      <c r="O601" s="78">
        <v>0.27396211581000002</v>
      </c>
      <c r="P601" s="78">
        <v>130459.18546877</v>
      </c>
      <c r="Q601" s="77">
        <f t="shared" si="348"/>
        <v>5.5281542844393644E-10</v>
      </c>
      <c r="R601" s="77">
        <f t="shared" si="349"/>
        <v>5.5245033874046951E-10</v>
      </c>
      <c r="S601" s="77">
        <f t="shared" si="350"/>
        <v>5.5245031439508245E-10</v>
      </c>
      <c r="T601" s="77">
        <f t="shared" si="351"/>
        <v>5.5245031439346449E-10</v>
      </c>
      <c r="V601" s="78">
        <v>7.0000000000000004E-11</v>
      </c>
      <c r="W601" s="78">
        <v>5.7637651462699999</v>
      </c>
      <c r="X601" s="78">
        <v>53399.624123927002</v>
      </c>
      <c r="Y601" s="77">
        <f t="shared" si="352"/>
        <v>1.9544741254094728E-11</v>
      </c>
      <c r="Z601" s="77">
        <f t="shared" si="353"/>
        <v>1.9511531575757121E-11</v>
      </c>
      <c r="AA601" s="77">
        <f t="shared" si="354"/>
        <v>1.9511529363506439E-11</v>
      </c>
      <c r="AB601" s="77">
        <f t="shared" si="355"/>
        <v>1.9511529363361227E-11</v>
      </c>
      <c r="AD601" s="78"/>
      <c r="AE601" s="78"/>
      <c r="AF601" s="78"/>
      <c r="AL601" s="78"/>
      <c r="AM601" s="78"/>
      <c r="AN601" s="78"/>
      <c r="AT601" s="78"/>
      <c r="AU601" s="78"/>
      <c r="AV601" s="78"/>
      <c r="BB601" s="78"/>
      <c r="BC601" s="78"/>
      <c r="BD601" s="78"/>
      <c r="BJ601" s="78">
        <v>1.4000000000000001E-10</v>
      </c>
      <c r="BK601" s="78">
        <v>5.8639382962699997</v>
      </c>
      <c r="BL601" s="78">
        <v>81604.321851422297</v>
      </c>
      <c r="BM601" s="77">
        <f t="shared" si="356"/>
        <v>1.2345907585669402E-10</v>
      </c>
      <c r="BN601" s="77">
        <f t="shared" si="357"/>
        <v>1.234092014074941E-10</v>
      </c>
      <c r="BO601" s="77">
        <f t="shared" si="358"/>
        <v>1.2340919808302038E-10</v>
      </c>
      <c r="BP601" s="77">
        <f t="shared" si="359"/>
        <v>1.2340919808279869E-10</v>
      </c>
      <c r="BR601" s="78"/>
      <c r="BS601" s="78"/>
      <c r="BT601" s="78"/>
      <c r="BZ601" s="78"/>
      <c r="CA601" s="78"/>
      <c r="CB601" s="78"/>
      <c r="CH601" s="78"/>
      <c r="CI601" s="78"/>
      <c r="CJ601" s="78"/>
      <c r="CP601" s="78"/>
      <c r="CQ601" s="78"/>
      <c r="CR601" s="78"/>
      <c r="CX601" s="78"/>
      <c r="CY601" s="78"/>
      <c r="CZ601" s="78"/>
      <c r="DF601" s="78">
        <v>7.9999999999999995E-11</v>
      </c>
      <c r="DG601" s="78">
        <v>3.8643079482</v>
      </c>
      <c r="DH601" s="78">
        <v>103917.90082841901</v>
      </c>
      <c r="DI601" s="77">
        <f t="shared" si="360"/>
        <v>6.8359725379901553E-11</v>
      </c>
      <c r="DJ601" s="77">
        <f t="shared" si="361"/>
        <v>6.8319740551198375E-11</v>
      </c>
      <c r="DK601" s="77">
        <f t="shared" si="362"/>
        <v>6.831973788571208E-11</v>
      </c>
      <c r="DL601" s="77">
        <f t="shared" si="363"/>
        <v>6.8319737885537003E-11</v>
      </c>
      <c r="DN601" s="78">
        <v>1.9999999999999999E-11</v>
      </c>
      <c r="DO601" s="78">
        <v>4.60111717878</v>
      </c>
      <c r="DP601" s="78">
        <v>25004.8229092806</v>
      </c>
      <c r="DQ601" s="77">
        <f t="shared" si="364"/>
        <v>-9.9768169026300435E-12</v>
      </c>
      <c r="DR601" s="77">
        <f t="shared" si="365"/>
        <v>-9.9808266082265031E-12</v>
      </c>
      <c r="DS601" s="77">
        <f t="shared" si="366"/>
        <v>-9.9808268752944834E-12</v>
      </c>
      <c r="DT601" s="77">
        <f t="shared" si="367"/>
        <v>-9.9808268753122177E-12</v>
      </c>
      <c r="DV601" s="78"/>
      <c r="DW601" s="78"/>
      <c r="DX601" s="78"/>
      <c r="ED601" s="78"/>
      <c r="EE601" s="78"/>
      <c r="EF601" s="78"/>
      <c r="EL601" s="78"/>
      <c r="EM601" s="78"/>
      <c r="EN601" s="78"/>
      <c r="ET601" s="78"/>
      <c r="EU601" s="78"/>
      <c r="EV601" s="78"/>
    </row>
    <row r="602" spans="12:152" s="77" customFormat="1" ht="12.75">
      <c r="L602" s="78"/>
      <c r="N602" s="78">
        <v>6.3E-10</v>
      </c>
      <c r="O602" s="78">
        <v>5.2232718457100002</v>
      </c>
      <c r="P602" s="78">
        <v>76784.842850658097</v>
      </c>
      <c r="Q602" s="77">
        <f t="shared" si="348"/>
        <v>5.652045257381138E-10</v>
      </c>
      <c r="R602" s="77">
        <f t="shared" si="349"/>
        <v>5.6540207596400039E-10</v>
      </c>
      <c r="S602" s="77">
        <f t="shared" si="350"/>
        <v>5.6540208911328114E-10</v>
      </c>
      <c r="T602" s="77">
        <f t="shared" si="351"/>
        <v>5.6540208911414999E-10</v>
      </c>
      <c r="V602" s="78">
        <v>7.0000000000000004E-11</v>
      </c>
      <c r="W602" s="78">
        <v>3.1936897413500001</v>
      </c>
      <c r="X602" s="78">
        <v>77947.317555065907</v>
      </c>
      <c r="Y602" s="77">
        <f t="shared" si="352"/>
        <v>-1.1394404775003874E-11</v>
      </c>
      <c r="Z602" s="77">
        <f t="shared" si="353"/>
        <v>-1.144420876641688E-11</v>
      </c>
      <c r="AA602" s="77">
        <f t="shared" si="354"/>
        <v>-1.1444212083654625E-11</v>
      </c>
      <c r="AB602" s="77">
        <f t="shared" si="355"/>
        <v>-1.1444212083874453E-11</v>
      </c>
      <c r="AD602" s="78"/>
      <c r="AE602" s="78"/>
      <c r="AF602" s="78"/>
      <c r="AL602" s="78"/>
      <c r="AM602" s="78"/>
      <c r="AN602" s="78"/>
      <c r="AT602" s="78"/>
      <c r="AU602" s="78"/>
      <c r="AV602" s="78"/>
      <c r="BB602" s="78"/>
      <c r="BC602" s="78"/>
      <c r="BD602" s="78"/>
      <c r="BJ602" s="78">
        <v>1.5E-10</v>
      </c>
      <c r="BK602" s="78">
        <v>2.4195207533600001</v>
      </c>
      <c r="BL602" s="78">
        <v>27250.3778459819</v>
      </c>
      <c r="BM602" s="77">
        <f t="shared" si="356"/>
        <v>-7.884542827195486E-11</v>
      </c>
      <c r="BN602" s="77">
        <f t="shared" si="357"/>
        <v>-7.8813254579533053E-11</v>
      </c>
      <c r="BO602" s="77">
        <f t="shared" si="358"/>
        <v>-7.8813252436279884E-11</v>
      </c>
      <c r="BP602" s="77">
        <f t="shared" si="359"/>
        <v>-7.8813252436138423E-11</v>
      </c>
      <c r="BR602" s="78"/>
      <c r="BS602" s="78"/>
      <c r="BT602" s="78"/>
      <c r="BZ602" s="78"/>
      <c r="CA602" s="78"/>
      <c r="CB602" s="78"/>
      <c r="CH602" s="78"/>
      <c r="CI602" s="78"/>
      <c r="CJ602" s="78"/>
      <c r="CP602" s="78"/>
      <c r="CQ602" s="78"/>
      <c r="CR602" s="78"/>
      <c r="CX602" s="78"/>
      <c r="CY602" s="78"/>
      <c r="CZ602" s="78"/>
      <c r="DF602" s="78">
        <v>8.9999999999999999E-11</v>
      </c>
      <c r="DG602" s="78">
        <v>3.6458032489400001</v>
      </c>
      <c r="DH602" s="78">
        <v>76784.842850658097</v>
      </c>
      <c r="DI602" s="77">
        <f t="shared" si="360"/>
        <v>3.9215711016971866E-11</v>
      </c>
      <c r="DJ602" s="77">
        <f t="shared" si="361"/>
        <v>3.9158154498588825E-11</v>
      </c>
      <c r="DK602" s="77">
        <f t="shared" si="362"/>
        <v>3.915815066410144E-11</v>
      </c>
      <c r="DL602" s="77">
        <f t="shared" si="363"/>
        <v>3.9158150663848096E-11</v>
      </c>
      <c r="DN602" s="78">
        <v>9.9999999999999994E-12</v>
      </c>
      <c r="DO602" s="78">
        <v>1.1475120109100001</v>
      </c>
      <c r="DP602" s="78">
        <v>55503.9419394285</v>
      </c>
      <c r="DQ602" s="77">
        <f t="shared" si="364"/>
        <v>2.886932462671097E-12</v>
      </c>
      <c r="DR602" s="77">
        <f t="shared" si="365"/>
        <v>2.8918485032551019E-12</v>
      </c>
      <c r="DS602" s="77">
        <f t="shared" si="366"/>
        <v>2.8918488306862211E-12</v>
      </c>
      <c r="DT602" s="77">
        <f t="shared" si="367"/>
        <v>2.891848830707987E-12</v>
      </c>
      <c r="DV602" s="78"/>
      <c r="DW602" s="78"/>
      <c r="DX602" s="78"/>
      <c r="ED602" s="78"/>
      <c r="EE602" s="78"/>
      <c r="EF602" s="78"/>
      <c r="EL602" s="78"/>
      <c r="EM602" s="78"/>
      <c r="EN602" s="78"/>
      <c r="ET602" s="78"/>
      <c r="EU602" s="78"/>
      <c r="EV602" s="78"/>
    </row>
    <row r="603" spans="12:152" s="77" customFormat="1" ht="12.75">
      <c r="L603" s="78"/>
      <c r="N603" s="78">
        <v>6.3999999999999996E-10</v>
      </c>
      <c r="O603" s="78">
        <v>4.6410852942499998</v>
      </c>
      <c r="P603" s="78">
        <v>61279.713277265997</v>
      </c>
      <c r="Q603" s="77">
        <f t="shared" si="348"/>
        <v>-3.3405063205147411E-10</v>
      </c>
      <c r="R603" s="77">
        <f t="shared" si="349"/>
        <v>-3.3436007382354614E-10</v>
      </c>
      <c r="S603" s="77">
        <f t="shared" si="350"/>
        <v>-3.3436009443183386E-10</v>
      </c>
      <c r="T603" s="77">
        <f t="shared" si="351"/>
        <v>-3.3436009443319871E-10</v>
      </c>
      <c r="V603" s="78">
        <v>7.0000000000000004E-11</v>
      </c>
      <c r="W603" s="78">
        <v>0.58513513971999997</v>
      </c>
      <c r="X603" s="78">
        <v>17893.6278083656</v>
      </c>
      <c r="Y603" s="77">
        <f t="shared" si="352"/>
        <v>-2.286690838005788E-11</v>
      </c>
      <c r="Z603" s="77">
        <f t="shared" si="353"/>
        <v>-2.285595555094071E-11</v>
      </c>
      <c r="AA603" s="77">
        <f t="shared" si="354"/>
        <v>-2.2855954821352456E-11</v>
      </c>
      <c r="AB603" s="77">
        <f t="shared" si="355"/>
        <v>-2.2855954821304505E-11</v>
      </c>
      <c r="AD603" s="78"/>
      <c r="AE603" s="78"/>
      <c r="AF603" s="78"/>
      <c r="AL603" s="78"/>
      <c r="AM603" s="78"/>
      <c r="AN603" s="78"/>
      <c r="AT603" s="78"/>
      <c r="AU603" s="78"/>
      <c r="AV603" s="78"/>
      <c r="BB603" s="78"/>
      <c r="BC603" s="78"/>
      <c r="BD603" s="78"/>
      <c r="BJ603" s="78">
        <v>1.7000000000000001E-10</v>
      </c>
      <c r="BK603" s="78">
        <v>5.6237861586999998</v>
      </c>
      <c r="BL603" s="78">
        <v>51432.8162226157</v>
      </c>
      <c r="BM603" s="77">
        <f t="shared" si="356"/>
        <v>-1.6976551735124076E-10</v>
      </c>
      <c r="BN603" s="77">
        <f t="shared" si="357"/>
        <v>-1.6976974537677392E-10</v>
      </c>
      <c r="BO603" s="77">
        <f t="shared" si="358"/>
        <v>-1.6976974565712215E-10</v>
      </c>
      <c r="BP603" s="77">
        <f t="shared" si="359"/>
        <v>-1.6976974565714025E-10</v>
      </c>
      <c r="BR603" s="78"/>
      <c r="BS603" s="78"/>
      <c r="BT603" s="78"/>
      <c r="BZ603" s="78"/>
      <c r="CA603" s="78"/>
      <c r="CB603" s="78"/>
      <c r="CH603" s="78"/>
      <c r="CI603" s="78"/>
      <c r="CJ603" s="78"/>
      <c r="CP603" s="78"/>
      <c r="CQ603" s="78"/>
      <c r="CR603" s="78"/>
      <c r="CX603" s="78"/>
      <c r="CY603" s="78"/>
      <c r="CZ603" s="78"/>
      <c r="DF603" s="78">
        <v>7.9999999999999995E-11</v>
      </c>
      <c r="DG603" s="78">
        <v>4.5272208561799996</v>
      </c>
      <c r="DH603" s="78">
        <v>27463.676941419999</v>
      </c>
      <c r="DI603" s="77">
        <f t="shared" si="360"/>
        <v>-7.965957455360616E-11</v>
      </c>
      <c r="DJ603" s="77">
        <f t="shared" si="361"/>
        <v>-7.9657698760418337E-11</v>
      </c>
      <c r="DK603" s="77">
        <f t="shared" si="362"/>
        <v>-7.9657698635300626E-11</v>
      </c>
      <c r="DL603" s="77">
        <f t="shared" si="363"/>
        <v>-7.9657698635292225E-11</v>
      </c>
      <c r="DN603" s="78">
        <v>1.9999999999999999E-11</v>
      </c>
      <c r="DO603" s="78">
        <v>4.5550746759100003</v>
      </c>
      <c r="DP603" s="78">
        <v>132658.272812057</v>
      </c>
      <c r="DQ603" s="77">
        <f t="shared" si="364"/>
        <v>-1.0591678053662216E-11</v>
      </c>
      <c r="DR603" s="77">
        <f t="shared" si="365"/>
        <v>-1.0612491671613955E-11</v>
      </c>
      <c r="DS603" s="77">
        <f t="shared" si="366"/>
        <v>-1.0612493057473254E-11</v>
      </c>
      <c r="DT603" s="77">
        <f t="shared" si="367"/>
        <v>-1.0612493057565761E-11</v>
      </c>
      <c r="DV603" s="78"/>
      <c r="DW603" s="78"/>
      <c r="DX603" s="78"/>
      <c r="ED603" s="78"/>
      <c r="EE603" s="78"/>
      <c r="EF603" s="78"/>
      <c r="EL603" s="78"/>
      <c r="EM603" s="78"/>
      <c r="EN603" s="78"/>
      <c r="ET603" s="78"/>
      <c r="EU603" s="78"/>
      <c r="EV603" s="78"/>
    </row>
    <row r="604" spans="12:152" s="77" customFormat="1" ht="12.75">
      <c r="L604" s="78"/>
      <c r="N604" s="78">
        <v>6.2000000000000003E-10</v>
      </c>
      <c r="O604" s="78">
        <v>1.8400115942199999</v>
      </c>
      <c r="P604" s="78">
        <v>183570.921732627</v>
      </c>
      <c r="Q604" s="77">
        <f t="shared" si="348"/>
        <v>-1.9671381794736265E-10</v>
      </c>
      <c r="R604" s="77">
        <f t="shared" si="349"/>
        <v>-1.9571496610039876E-10</v>
      </c>
      <c r="S604" s="77">
        <f t="shared" si="350"/>
        <v>-1.9571489954814422E-10</v>
      </c>
      <c r="T604" s="77">
        <f t="shared" si="351"/>
        <v>-1.9571489954373002E-10</v>
      </c>
      <c r="V604" s="78">
        <v>7.0000000000000004E-11</v>
      </c>
      <c r="W604" s="78">
        <v>1.2596954305400001</v>
      </c>
      <c r="X604" s="78">
        <v>104275.346495021</v>
      </c>
      <c r="Y604" s="77">
        <f t="shared" si="352"/>
        <v>2.8563845729789013E-11</v>
      </c>
      <c r="Z604" s="77">
        <f t="shared" si="353"/>
        <v>2.8625485144272151E-11</v>
      </c>
      <c r="AA604" s="77">
        <f t="shared" si="354"/>
        <v>2.862548924917925E-11</v>
      </c>
      <c r="AB604" s="77">
        <f t="shared" si="355"/>
        <v>2.8625489249447952E-11</v>
      </c>
      <c r="AD604" s="78"/>
      <c r="AE604" s="78"/>
      <c r="AF604" s="78"/>
      <c r="AL604" s="78"/>
      <c r="AM604" s="78"/>
      <c r="AN604" s="78"/>
      <c r="AT604" s="78"/>
      <c r="AU604" s="78"/>
      <c r="AV604" s="78"/>
      <c r="BB604" s="78"/>
      <c r="BC604" s="78"/>
      <c r="BD604" s="78"/>
      <c r="BJ604" s="78">
        <v>1.4000000000000001E-10</v>
      </c>
      <c r="BK604" s="78">
        <v>0.57479381854</v>
      </c>
      <c r="BL604" s="78">
        <v>8194.2753332085995</v>
      </c>
      <c r="BM604" s="77">
        <f t="shared" si="356"/>
        <v>8.9560335030100035E-11</v>
      </c>
      <c r="BN604" s="77">
        <f t="shared" si="357"/>
        <v>8.9552177084462715E-11</v>
      </c>
      <c r="BO604" s="77">
        <f t="shared" si="358"/>
        <v>8.95521765410453E-11</v>
      </c>
      <c r="BP604" s="77">
        <f t="shared" si="359"/>
        <v>8.9552176541009356E-11</v>
      </c>
      <c r="BR604" s="78"/>
      <c r="BS604" s="78"/>
      <c r="BT604" s="78"/>
      <c r="BZ604" s="78"/>
      <c r="CA604" s="78"/>
      <c r="CB604" s="78"/>
      <c r="CH604" s="78"/>
      <c r="CI604" s="78"/>
      <c r="CJ604" s="78"/>
      <c r="CP604" s="78"/>
      <c r="CQ604" s="78"/>
      <c r="CR604" s="78"/>
      <c r="CX604" s="78"/>
      <c r="CY604" s="78"/>
      <c r="CZ604" s="78"/>
      <c r="DF604" s="78">
        <v>8.9999999999999999E-11</v>
      </c>
      <c r="DG604" s="78">
        <v>1.7372696164100001</v>
      </c>
      <c r="DH604" s="78">
        <v>28791.5192962498</v>
      </c>
      <c r="DI604" s="77">
        <f t="shared" si="360"/>
        <v>6.1414515988493214E-11</v>
      </c>
      <c r="DJ604" s="77">
        <f t="shared" si="361"/>
        <v>6.1396989410375433E-11</v>
      </c>
      <c r="DK604" s="77">
        <f t="shared" si="362"/>
        <v>6.1396988242786579E-11</v>
      </c>
      <c r="DL604" s="77">
        <f t="shared" si="363"/>
        <v>6.1396988242709909E-11</v>
      </c>
      <c r="DN604" s="78">
        <v>9.9999999999999994E-12</v>
      </c>
      <c r="DO604" s="78">
        <v>1.6184428311100001</v>
      </c>
      <c r="DP604" s="78">
        <v>24079.345602415098</v>
      </c>
      <c r="DQ604" s="77">
        <f t="shared" si="364"/>
        <v>9.9845221694540993E-12</v>
      </c>
      <c r="DR604" s="77">
        <f t="shared" si="365"/>
        <v>9.9846458209327318E-12</v>
      </c>
      <c r="DS604" s="77">
        <f t="shared" si="366"/>
        <v>9.984645829152642E-12</v>
      </c>
      <c r="DT604" s="77">
        <f t="shared" si="367"/>
        <v>9.9846458291531913E-12</v>
      </c>
      <c r="DV604" s="78"/>
      <c r="DW604" s="78"/>
      <c r="DX604" s="78"/>
      <c r="ED604" s="78"/>
      <c r="EE604" s="78"/>
      <c r="EF604" s="78"/>
      <c r="EL604" s="78"/>
      <c r="EM604" s="78"/>
      <c r="EN604" s="78"/>
      <c r="ET604" s="78"/>
      <c r="EU604" s="78"/>
      <c r="EV604" s="78"/>
    </row>
    <row r="605" spans="12:152" s="77" customFormat="1" ht="12.75">
      <c r="L605" s="78"/>
      <c r="N605" s="78">
        <v>5.4999999999999996E-10</v>
      </c>
      <c r="O605" s="78">
        <v>1.6669291794700001</v>
      </c>
      <c r="P605" s="78">
        <v>31415.379249957001</v>
      </c>
      <c r="Q605" s="77">
        <f t="shared" si="348"/>
        <v>-5.3012357661069367E-10</v>
      </c>
      <c r="R605" s="77">
        <f t="shared" si="349"/>
        <v>-5.3016614054568041E-10</v>
      </c>
      <c r="S605" s="77">
        <f t="shared" si="350"/>
        <v>-5.3016614337936431E-10</v>
      </c>
      <c r="T605" s="77">
        <f t="shared" si="351"/>
        <v>-5.3016614337955156E-10</v>
      </c>
      <c r="V605" s="78">
        <v>7.0000000000000004E-11</v>
      </c>
      <c r="W605" s="78">
        <v>1.78997113742</v>
      </c>
      <c r="X605" s="78">
        <v>187167.27548807801</v>
      </c>
      <c r="Y605" s="77">
        <f t="shared" si="352"/>
        <v>5.1078380287853989E-11</v>
      </c>
      <c r="Z605" s="77">
        <f t="shared" si="353"/>
        <v>5.1161186465792551E-11</v>
      </c>
      <c r="AA605" s="77">
        <f t="shared" si="354"/>
        <v>5.116119197639393E-11</v>
      </c>
      <c r="AB605" s="77">
        <f t="shared" si="355"/>
        <v>5.1161191976763273E-11</v>
      </c>
      <c r="AD605" s="78"/>
      <c r="AE605" s="78"/>
      <c r="AF605" s="78"/>
      <c r="AL605" s="78"/>
      <c r="AM605" s="78"/>
      <c r="AN605" s="78"/>
      <c r="AT605" s="78"/>
      <c r="AU605" s="78"/>
      <c r="AV605" s="78"/>
      <c r="BB605" s="78"/>
      <c r="BC605" s="78"/>
      <c r="BD605" s="78"/>
      <c r="BJ605" s="78">
        <v>1.4000000000000001E-10</v>
      </c>
      <c r="BK605" s="78">
        <v>2.0191587364000001</v>
      </c>
      <c r="BL605" s="78">
        <v>156507.74908854501</v>
      </c>
      <c r="BM605" s="77">
        <f t="shared" si="356"/>
        <v>3.3374071205676761E-11</v>
      </c>
      <c r="BN605" s="77">
        <f t="shared" si="357"/>
        <v>3.3570906977480538E-11</v>
      </c>
      <c r="BO605" s="77">
        <f t="shared" si="358"/>
        <v>3.357092008634746E-11</v>
      </c>
      <c r="BP605" s="77">
        <f t="shared" si="359"/>
        <v>3.3570920087212762E-11</v>
      </c>
      <c r="BR605" s="78"/>
      <c r="BS605" s="78"/>
      <c r="BT605" s="78"/>
      <c r="BZ605" s="78"/>
      <c r="CA605" s="78"/>
      <c r="CB605" s="78"/>
      <c r="CH605" s="78"/>
      <c r="CI605" s="78"/>
      <c r="CJ605" s="78"/>
      <c r="CP605" s="78"/>
      <c r="CQ605" s="78"/>
      <c r="CR605" s="78"/>
      <c r="CX605" s="78"/>
      <c r="CY605" s="78"/>
      <c r="CZ605" s="78"/>
      <c r="DF605" s="78">
        <v>1.0999999999999999E-10</v>
      </c>
      <c r="DG605" s="78">
        <v>1.86762532326</v>
      </c>
      <c r="DH605" s="78">
        <v>214364.55718174501</v>
      </c>
      <c r="DI605" s="77">
        <f t="shared" si="360"/>
        <v>7.4259529935042318E-11</v>
      </c>
      <c r="DJ605" s="77">
        <f t="shared" si="361"/>
        <v>7.4420326059523976E-11</v>
      </c>
      <c r="DK605" s="77">
        <f t="shared" si="362"/>
        <v>7.4420336760402167E-11</v>
      </c>
      <c r="DL605" s="77">
        <f t="shared" si="363"/>
        <v>7.4420336761102065E-11</v>
      </c>
      <c r="DN605" s="78">
        <v>1.9999999999999999E-11</v>
      </c>
      <c r="DO605" s="78">
        <v>1.9997084005600001</v>
      </c>
      <c r="DP605" s="78">
        <v>17098.435436141801</v>
      </c>
      <c r="DQ605" s="77">
        <f t="shared" si="364"/>
        <v>2.5298374941648852E-12</v>
      </c>
      <c r="DR605" s="77">
        <f t="shared" si="365"/>
        <v>2.5329758452396939E-12</v>
      </c>
      <c r="DS605" s="77">
        <f t="shared" si="366"/>
        <v>2.5329760542828881E-12</v>
      </c>
      <c r="DT605" s="77">
        <f t="shared" si="367"/>
        <v>2.5329760542967026E-12</v>
      </c>
      <c r="DV605" s="78"/>
      <c r="DW605" s="78"/>
      <c r="DX605" s="78"/>
      <c r="ED605" s="78"/>
      <c r="EE605" s="78"/>
      <c r="EF605" s="78"/>
      <c r="EL605" s="78"/>
      <c r="EM605" s="78"/>
      <c r="EN605" s="78"/>
      <c r="ET605" s="78"/>
      <c r="EU605" s="78"/>
      <c r="EV605" s="78"/>
    </row>
    <row r="606" spans="12:152" s="77" customFormat="1" ht="12.75">
      <c r="L606" s="78"/>
      <c r="N606" s="78">
        <v>5.7999999999999996E-10</v>
      </c>
      <c r="O606" s="78">
        <v>4.06522187846</v>
      </c>
      <c r="P606" s="78">
        <v>32132.131722949602</v>
      </c>
      <c r="Q606" s="77">
        <f t="shared" si="348"/>
        <v>-1.517195290433506E-10</v>
      </c>
      <c r="R606" s="77">
        <f t="shared" si="349"/>
        <v>-1.5155310521116997E-10</v>
      </c>
      <c r="S606" s="77">
        <f t="shared" si="350"/>
        <v>-1.5155309412524846E-10</v>
      </c>
      <c r="T606" s="77">
        <f t="shared" si="351"/>
        <v>-1.515530941245165E-10</v>
      </c>
      <c r="V606" s="78">
        <v>7.0000000000000004E-11</v>
      </c>
      <c r="W606" s="78">
        <v>3.0423407339200002</v>
      </c>
      <c r="X606" s="78">
        <v>77101.234720314693</v>
      </c>
      <c r="Y606" s="77">
        <f t="shared" si="352"/>
        <v>-6.6083950328569243E-11</v>
      </c>
      <c r="Z606" s="77">
        <f t="shared" si="353"/>
        <v>-6.6067466652835505E-11</v>
      </c>
      <c r="AA606" s="77">
        <f t="shared" si="354"/>
        <v>-6.6067465553739997E-11</v>
      </c>
      <c r="AB606" s="77">
        <f t="shared" si="355"/>
        <v>-6.6067465553667683E-11</v>
      </c>
      <c r="AD606" s="78"/>
      <c r="AE606" s="78"/>
      <c r="AF606" s="78"/>
      <c r="AL606" s="78"/>
      <c r="AM606" s="78"/>
      <c r="AN606" s="78"/>
      <c r="AT606" s="78"/>
      <c r="AU606" s="78"/>
      <c r="AV606" s="78"/>
      <c r="BB606" s="78"/>
      <c r="BC606" s="78"/>
      <c r="BD606" s="78"/>
      <c r="BJ606" s="78">
        <v>1.4000000000000001E-10</v>
      </c>
      <c r="BK606" s="78">
        <v>4.0003364485099997</v>
      </c>
      <c r="BL606" s="78">
        <v>187167.27548807801</v>
      </c>
      <c r="BM606" s="77">
        <f t="shared" si="356"/>
        <v>-1.3778049791186624E-10</v>
      </c>
      <c r="BN606" s="77">
        <f t="shared" si="357"/>
        <v>-1.3773729511347199E-10</v>
      </c>
      <c r="BO606" s="77">
        <f t="shared" si="358"/>
        <v>-1.3773729222198205E-10</v>
      </c>
      <c r="BP606" s="77">
        <f t="shared" si="359"/>
        <v>-1.3773729222178824E-10</v>
      </c>
      <c r="BR606" s="78"/>
      <c r="BS606" s="78"/>
      <c r="BT606" s="78"/>
      <c r="BZ606" s="78"/>
      <c r="CA606" s="78"/>
      <c r="CB606" s="78"/>
      <c r="CH606" s="78"/>
      <c r="CI606" s="78"/>
      <c r="CJ606" s="78"/>
      <c r="CP606" s="78"/>
      <c r="CQ606" s="78"/>
      <c r="CR606" s="78"/>
      <c r="CX606" s="78"/>
      <c r="CY606" s="78"/>
      <c r="CZ606" s="78"/>
      <c r="DF606" s="78">
        <v>7.9999999999999995E-11</v>
      </c>
      <c r="DG606" s="78">
        <v>3.1754713450700001</v>
      </c>
      <c r="DH606" s="78">
        <v>50903.125257521198</v>
      </c>
      <c r="DI606" s="77">
        <f t="shared" si="360"/>
        <v>-6.8570419847487811E-11</v>
      </c>
      <c r="DJ606" s="77">
        <f t="shared" si="361"/>
        <v>-6.8589818768584951E-11</v>
      </c>
      <c r="DK606" s="77">
        <f t="shared" si="362"/>
        <v>-6.858982006023827E-11</v>
      </c>
      <c r="DL606" s="77">
        <f t="shared" si="363"/>
        <v>-6.8589820060322526E-11</v>
      </c>
      <c r="DN606" s="78">
        <v>1.9999999999999999E-11</v>
      </c>
      <c r="DO606" s="78">
        <v>4.9565000700199997</v>
      </c>
      <c r="DP606" s="78">
        <v>24448.8336243862</v>
      </c>
      <c r="DQ606" s="77">
        <f t="shared" si="364"/>
        <v>4.4766973093331372E-12</v>
      </c>
      <c r="DR606" s="77">
        <f t="shared" si="365"/>
        <v>4.4811062815744832E-12</v>
      </c>
      <c r="DS606" s="77">
        <f t="shared" si="366"/>
        <v>4.4811065752478401E-12</v>
      </c>
      <c r="DT606" s="77">
        <f t="shared" si="367"/>
        <v>4.4811065752672303E-12</v>
      </c>
      <c r="DV606" s="78"/>
      <c r="DW606" s="78"/>
      <c r="DX606" s="78"/>
      <c r="ED606" s="78"/>
      <c r="EE606" s="78"/>
      <c r="EF606" s="78"/>
      <c r="EL606" s="78"/>
      <c r="EM606" s="78"/>
      <c r="EN606" s="78"/>
      <c r="ET606" s="78"/>
      <c r="EU606" s="78"/>
      <c r="EV606" s="78"/>
    </row>
    <row r="607" spans="12:152" s="77" customFormat="1" ht="12.75">
      <c r="L607" s="78"/>
      <c r="N607" s="78">
        <v>5.7E-10</v>
      </c>
      <c r="O607" s="78">
        <v>2.0756938707999999</v>
      </c>
      <c r="P607" s="78">
        <v>17893.6278083656</v>
      </c>
      <c r="Q607" s="77">
        <f t="shared" si="348"/>
        <v>-5.5192001410398499E-10</v>
      </c>
      <c r="R607" s="77">
        <f t="shared" si="349"/>
        <v>-5.5194358418593372E-10</v>
      </c>
      <c r="S607" s="77">
        <f t="shared" si="350"/>
        <v>-5.519435857554319E-10</v>
      </c>
      <c r="T607" s="77">
        <f t="shared" si="351"/>
        <v>-5.5194358575553499E-10</v>
      </c>
      <c r="V607" s="78">
        <v>7.0000000000000004E-11</v>
      </c>
      <c r="W607" s="78">
        <v>5.1345223755699996</v>
      </c>
      <c r="X607" s="78">
        <v>77307.420268751899</v>
      </c>
      <c r="Y607" s="77">
        <f t="shared" si="352"/>
        <v>-5.7258984696629352E-11</v>
      </c>
      <c r="Z607" s="77">
        <f t="shared" si="353"/>
        <v>-5.7287769847960095E-11</v>
      </c>
      <c r="AA607" s="77">
        <f t="shared" si="354"/>
        <v>-5.7287771764359059E-11</v>
      </c>
      <c r="AB607" s="77">
        <f t="shared" si="355"/>
        <v>-5.728777176448711E-11</v>
      </c>
      <c r="AD607" s="78"/>
      <c r="AE607" s="78"/>
      <c r="AF607" s="78"/>
      <c r="AL607" s="78"/>
      <c r="AM607" s="78"/>
      <c r="AN607" s="78"/>
      <c r="AT607" s="78"/>
      <c r="AU607" s="78"/>
      <c r="AV607" s="78"/>
      <c r="BB607" s="78"/>
      <c r="BC607" s="78"/>
      <c r="BD607" s="78"/>
      <c r="BJ607" s="78">
        <v>1.5999999999999999E-10</v>
      </c>
      <c r="BK607" s="78">
        <v>3.0551657258799998</v>
      </c>
      <c r="BL607" s="78">
        <v>22625.658435709</v>
      </c>
      <c r="BM607" s="77">
        <f t="shared" si="356"/>
        <v>-1.5869791138551566E-10</v>
      </c>
      <c r="BN607" s="77">
        <f t="shared" si="357"/>
        <v>-1.5870217206514525E-10</v>
      </c>
      <c r="BO607" s="77">
        <f t="shared" si="358"/>
        <v>-1.587021723487169E-10</v>
      </c>
      <c r="BP607" s="77">
        <f t="shared" si="359"/>
        <v>-1.5870217234873569E-10</v>
      </c>
      <c r="BR607" s="78"/>
      <c r="BS607" s="78"/>
      <c r="BT607" s="78"/>
      <c r="BZ607" s="78"/>
      <c r="CA607" s="78"/>
      <c r="CB607" s="78"/>
      <c r="CH607" s="78"/>
      <c r="CI607" s="78"/>
      <c r="CJ607" s="78"/>
      <c r="CP607" s="78"/>
      <c r="CQ607" s="78"/>
      <c r="CR607" s="78"/>
      <c r="CX607" s="78"/>
      <c r="CY607" s="78"/>
      <c r="CZ607" s="78"/>
      <c r="DF607" s="78">
        <v>7.9999999999999995E-11</v>
      </c>
      <c r="DG607" s="78">
        <v>6.2314049198000001</v>
      </c>
      <c r="DH607" s="78">
        <v>148.0787244263</v>
      </c>
      <c r="DI607" s="77">
        <f t="shared" si="360"/>
        <v>5.1413873428871835E-11</v>
      </c>
      <c r="DJ607" s="77">
        <f t="shared" si="361"/>
        <v>5.1413789460987513E-11</v>
      </c>
      <c r="DK607" s="77">
        <f t="shared" si="362"/>
        <v>5.1413789455394421E-11</v>
      </c>
      <c r="DL607" s="77">
        <f t="shared" si="363"/>
        <v>5.1413789455394053E-11</v>
      </c>
      <c r="DN607" s="78">
        <v>9.9999999999999994E-12</v>
      </c>
      <c r="DO607" s="78">
        <v>6.2051262042099999</v>
      </c>
      <c r="DP607" s="78">
        <v>2333.1963928720002</v>
      </c>
      <c r="DQ607" s="77">
        <f t="shared" si="364"/>
        <v>9.0119989464861595E-12</v>
      </c>
      <c r="DR607" s="77">
        <f t="shared" si="365"/>
        <v>9.0119053896192318E-12</v>
      </c>
      <c r="DS607" s="77">
        <f t="shared" si="366"/>
        <v>9.0119053833872773E-12</v>
      </c>
      <c r="DT607" s="77">
        <f t="shared" si="367"/>
        <v>9.0119053833868685E-12</v>
      </c>
      <c r="DV607" s="78"/>
      <c r="DW607" s="78"/>
      <c r="DX607" s="78"/>
      <c r="ED607" s="78"/>
      <c r="EE607" s="78"/>
      <c r="EF607" s="78"/>
      <c r="EL607" s="78"/>
      <c r="EM607" s="78"/>
      <c r="EN607" s="78"/>
      <c r="ET607" s="78"/>
      <c r="EU607" s="78"/>
      <c r="EV607" s="78"/>
    </row>
    <row r="608" spans="12:152" s="77" customFormat="1" ht="12.75">
      <c r="L608" s="78"/>
      <c r="N608" s="78">
        <v>5.4999999999999996E-10</v>
      </c>
      <c r="O608" s="78">
        <v>2.4903825400300001</v>
      </c>
      <c r="P608" s="78">
        <v>22625.658435709</v>
      </c>
      <c r="Q608" s="77">
        <f t="shared" si="348"/>
        <v>-4.9828635072656383E-10</v>
      </c>
      <c r="R608" s="77">
        <f t="shared" si="349"/>
        <v>-4.9823760202183486E-10</v>
      </c>
      <c r="S608" s="77">
        <f t="shared" si="350"/>
        <v>-4.9823759877396302E-10</v>
      </c>
      <c r="T608" s="77">
        <f t="shared" si="351"/>
        <v>-4.9823759877374795E-10</v>
      </c>
      <c r="V608" s="78">
        <v>7.9999999999999995E-11</v>
      </c>
      <c r="W608" s="78">
        <v>2.3938937029099998</v>
      </c>
      <c r="X608" s="78">
        <v>51534.3927214094</v>
      </c>
      <c r="Y608" s="77">
        <f t="shared" si="352"/>
        <v>6.6073362609708496E-11</v>
      </c>
      <c r="Z608" s="77">
        <f t="shared" si="353"/>
        <v>6.6051850675236984E-11</v>
      </c>
      <c r="AA608" s="77">
        <f t="shared" si="354"/>
        <v>6.6051849241828677E-11</v>
      </c>
      <c r="AB608" s="77">
        <f t="shared" si="355"/>
        <v>6.6051849241733745E-11</v>
      </c>
      <c r="AD608" s="78"/>
      <c r="AE608" s="78"/>
      <c r="AF608" s="78"/>
      <c r="AL608" s="78"/>
      <c r="AM608" s="78"/>
      <c r="AN608" s="78"/>
      <c r="AT608" s="78"/>
      <c r="AU608" s="78"/>
      <c r="AV608" s="78"/>
      <c r="BB608" s="78"/>
      <c r="BC608" s="78"/>
      <c r="BD608" s="78"/>
      <c r="BJ608" s="78">
        <v>1.4000000000000001E-10</v>
      </c>
      <c r="BK608" s="78">
        <v>0.41333257895999997</v>
      </c>
      <c r="BL608" s="78">
        <v>76887.9356248767</v>
      </c>
      <c r="BM608" s="77">
        <f t="shared" si="356"/>
        <v>2.9408099467351223E-11</v>
      </c>
      <c r="BN608" s="77">
        <f t="shared" si="357"/>
        <v>2.9505458388632359E-11</v>
      </c>
      <c r="BO608" s="77">
        <f t="shared" si="358"/>
        <v>2.9505464873197745E-11</v>
      </c>
      <c r="BP608" s="77">
        <f t="shared" si="359"/>
        <v>2.950546487362561E-11</v>
      </c>
      <c r="BR608" s="78"/>
      <c r="BS608" s="78"/>
      <c r="BT608" s="78"/>
      <c r="BZ608" s="78"/>
      <c r="CA608" s="78"/>
      <c r="CB608" s="78"/>
      <c r="CH608" s="78"/>
      <c r="CI608" s="78"/>
      <c r="CJ608" s="78"/>
      <c r="CP608" s="78"/>
      <c r="CQ608" s="78"/>
      <c r="CR608" s="78"/>
      <c r="CX608" s="78"/>
      <c r="CY608" s="78"/>
      <c r="CZ608" s="78"/>
      <c r="DF608" s="78">
        <v>7.9999999999999995E-11</v>
      </c>
      <c r="DG608" s="78">
        <v>0.97646930358999995</v>
      </c>
      <c r="DH608" s="78">
        <v>19202.753251643298</v>
      </c>
      <c r="DI608" s="77">
        <f t="shared" si="360"/>
        <v>1.9888716058263995E-11</v>
      </c>
      <c r="DJ608" s="77">
        <f t="shared" si="361"/>
        <v>1.9902482187645303E-11</v>
      </c>
      <c r="DK608" s="77">
        <f t="shared" si="362"/>
        <v>1.9902483104585087E-11</v>
      </c>
      <c r="DL608" s="77">
        <f t="shared" si="363"/>
        <v>1.9902483104645649E-11</v>
      </c>
      <c r="DN608" s="78">
        <v>1.9999999999999999E-11</v>
      </c>
      <c r="DO608" s="78">
        <v>1.2746440005799999</v>
      </c>
      <c r="DP608" s="78">
        <v>144916.86689107001</v>
      </c>
      <c r="DQ608" s="77">
        <f t="shared" si="364"/>
        <v>-8.6888775247705529E-12</v>
      </c>
      <c r="DR608" s="77">
        <f t="shared" si="365"/>
        <v>-8.6647178617454593E-12</v>
      </c>
      <c r="DS608" s="77">
        <f t="shared" si="366"/>
        <v>-8.664716251954039E-12</v>
      </c>
      <c r="DT608" s="77">
        <f t="shared" si="367"/>
        <v>-8.6647162518474765E-12</v>
      </c>
      <c r="DV608" s="78"/>
      <c r="DW608" s="78"/>
      <c r="DX608" s="78"/>
      <c r="ED608" s="78"/>
      <c r="EE608" s="78"/>
      <c r="EF608" s="78"/>
      <c r="EL608" s="78"/>
      <c r="EM608" s="78"/>
      <c r="EN608" s="78"/>
      <c r="ET608" s="78"/>
      <c r="EU608" s="78"/>
      <c r="EV608" s="78"/>
    </row>
    <row r="609" spans="12:152" s="77" customFormat="1" ht="12.75">
      <c r="L609" s="78"/>
      <c r="N609" s="78">
        <v>7.7000000000000003E-10</v>
      </c>
      <c r="O609" s="78">
        <v>6.1730194689499998</v>
      </c>
      <c r="P609" s="78">
        <v>25032.453364648001</v>
      </c>
      <c r="Q609" s="77">
        <f t="shared" si="348"/>
        <v>6.0145509775102681E-10</v>
      </c>
      <c r="R609" s="77">
        <f t="shared" si="349"/>
        <v>6.0134373576723629E-10</v>
      </c>
      <c r="S609" s="77">
        <f t="shared" si="350"/>
        <v>6.0134372834834798E-10</v>
      </c>
      <c r="T609" s="77">
        <f t="shared" si="351"/>
        <v>6.0134372834785581E-10</v>
      </c>
      <c r="V609" s="78">
        <v>7.0000000000000004E-11</v>
      </c>
      <c r="W609" s="78">
        <v>0.36315569295</v>
      </c>
      <c r="X609" s="78">
        <v>179172.747046053</v>
      </c>
      <c r="Y609" s="77">
        <f t="shared" si="352"/>
        <v>6.6224326276818094E-11</v>
      </c>
      <c r="Z609" s="77">
        <f t="shared" si="353"/>
        <v>6.6186641306963157E-11</v>
      </c>
      <c r="AA609" s="77">
        <f t="shared" si="354"/>
        <v>6.6186638790712653E-11</v>
      </c>
      <c r="AB609" s="77">
        <f t="shared" si="355"/>
        <v>6.6186638790546842E-11</v>
      </c>
      <c r="AD609" s="78"/>
      <c r="AE609" s="78"/>
      <c r="AF609" s="78"/>
      <c r="AL609" s="78"/>
      <c r="AM609" s="78"/>
      <c r="AN609" s="78"/>
      <c r="AT609" s="78"/>
      <c r="AU609" s="78"/>
      <c r="AV609" s="78"/>
      <c r="BB609" s="78"/>
      <c r="BC609" s="78"/>
      <c r="BD609" s="78"/>
      <c r="BJ609" s="78">
        <v>1.4000000000000001E-10</v>
      </c>
      <c r="BK609" s="78">
        <v>3.8133393544400001</v>
      </c>
      <c r="BL609" s="78">
        <v>28256.663623856701</v>
      </c>
      <c r="BM609" s="77">
        <f t="shared" si="356"/>
        <v>-6.5955667395856805E-11</v>
      </c>
      <c r="BN609" s="77">
        <f t="shared" si="357"/>
        <v>-6.5987948276474083E-11</v>
      </c>
      <c r="BO609" s="77">
        <f t="shared" si="358"/>
        <v>-6.598795042655051E-11</v>
      </c>
      <c r="BP609" s="77">
        <f t="shared" si="359"/>
        <v>-6.5987950426690885E-11</v>
      </c>
      <c r="BR609" s="78"/>
      <c r="BS609" s="78"/>
      <c r="BT609" s="78"/>
      <c r="BZ609" s="78"/>
      <c r="CA609" s="78"/>
      <c r="CB609" s="78"/>
      <c r="CH609" s="78"/>
      <c r="CI609" s="78"/>
      <c r="CJ609" s="78"/>
      <c r="CP609" s="78"/>
      <c r="CQ609" s="78"/>
      <c r="CR609" s="78"/>
      <c r="CX609" s="78"/>
      <c r="CY609" s="78"/>
      <c r="CZ609" s="78"/>
      <c r="DF609" s="78">
        <v>7.9999999999999995E-11</v>
      </c>
      <c r="DG609" s="78">
        <v>0.87651427963999995</v>
      </c>
      <c r="DH609" s="78">
        <v>151.04766984290001</v>
      </c>
      <c r="DI609" s="77">
        <f t="shared" si="360"/>
        <v>7.9939107030678557E-11</v>
      </c>
      <c r="DJ609" s="77">
        <f t="shared" si="361"/>
        <v>7.9939111391709797E-11</v>
      </c>
      <c r="DK609" s="77">
        <f t="shared" si="362"/>
        <v>7.993911139200028E-11</v>
      </c>
      <c r="DL609" s="77">
        <f t="shared" si="363"/>
        <v>7.9939111392000305E-11</v>
      </c>
      <c r="DN609" s="78">
        <v>1.9999999999999999E-11</v>
      </c>
      <c r="DO609" s="78">
        <v>6.1767708922400004</v>
      </c>
      <c r="DP609" s="78">
        <v>87367.616418840102</v>
      </c>
      <c r="DQ609" s="77">
        <f t="shared" si="364"/>
        <v>1.5072032907431307E-11</v>
      </c>
      <c r="DR609" s="77">
        <f t="shared" si="365"/>
        <v>1.5061401567098447E-11</v>
      </c>
      <c r="DS609" s="77">
        <f t="shared" si="366"/>
        <v>1.5061400858617296E-11</v>
      </c>
      <c r="DT609" s="77">
        <f t="shared" si="367"/>
        <v>1.5061400858570919E-11</v>
      </c>
      <c r="DV609" s="78"/>
      <c r="DW609" s="78"/>
      <c r="DX609" s="78"/>
      <c r="ED609" s="78"/>
      <c r="EE609" s="78"/>
      <c r="EF609" s="78"/>
      <c r="EL609" s="78"/>
      <c r="EM609" s="78"/>
      <c r="EN609" s="78"/>
      <c r="ET609" s="78"/>
      <c r="EU609" s="78"/>
      <c r="EV609" s="78"/>
    </row>
    <row r="610" spans="12:152" s="77" customFormat="1" ht="12.75">
      <c r="L610" s="78"/>
      <c r="N610" s="78">
        <v>6.8000000000000003E-10</v>
      </c>
      <c r="O610" s="78">
        <v>4.6876598062500001</v>
      </c>
      <c r="P610" s="78">
        <v>77307.420268751899</v>
      </c>
      <c r="Q610" s="77">
        <f t="shared" si="348"/>
        <v>-6.7064868561331357E-10</v>
      </c>
      <c r="R610" s="77">
        <f t="shared" si="349"/>
        <v>-6.7072889457918609E-10</v>
      </c>
      <c r="S610" s="77">
        <f t="shared" si="350"/>
        <v>-6.7072889991046647E-10</v>
      </c>
      <c r="T610" s="77">
        <f t="shared" si="351"/>
        <v>-6.7072889991082267E-10</v>
      </c>
      <c r="V610" s="78">
        <v>8.9999999999999999E-11</v>
      </c>
      <c r="W610" s="78">
        <v>4.6504438638899996</v>
      </c>
      <c r="X610" s="78">
        <v>156954.01704032099</v>
      </c>
      <c r="Y610" s="77">
        <f t="shared" si="352"/>
        <v>7.5317349943608984E-12</v>
      </c>
      <c r="Z610" s="77">
        <f t="shared" si="353"/>
        <v>7.6619569572450048E-12</v>
      </c>
      <c r="AA610" s="77">
        <f t="shared" si="354"/>
        <v>7.6619656307783693E-12</v>
      </c>
      <c r="AB610" s="77">
        <f t="shared" si="355"/>
        <v>7.661965631349271E-12</v>
      </c>
      <c r="AD610" s="78"/>
      <c r="AE610" s="78"/>
      <c r="AF610" s="78"/>
      <c r="AL610" s="78"/>
      <c r="AM610" s="78"/>
      <c r="AN610" s="78"/>
      <c r="AT610" s="78"/>
      <c r="AU610" s="78"/>
      <c r="AV610" s="78"/>
      <c r="BB610" s="78"/>
      <c r="BC610" s="78"/>
      <c r="BD610" s="78"/>
      <c r="BJ610" s="78">
        <v>1.5999999999999999E-10</v>
      </c>
      <c r="BK610" s="78">
        <v>5.6382977413599997</v>
      </c>
      <c r="BL610" s="78">
        <v>209658.82487420199</v>
      </c>
      <c r="BM610" s="77">
        <f t="shared" si="356"/>
        <v>1.1983800180089535E-10</v>
      </c>
      <c r="BN610" s="77">
        <f t="shared" si="357"/>
        <v>1.1963214189245563E-10</v>
      </c>
      <c r="BO610" s="77">
        <f t="shared" si="358"/>
        <v>1.1963212816513724E-10</v>
      </c>
      <c r="BP610" s="77">
        <f t="shared" si="359"/>
        <v>1.1963212816424342E-10</v>
      </c>
      <c r="BR610" s="78"/>
      <c r="BS610" s="78"/>
      <c r="BT610" s="78"/>
      <c r="BZ610" s="78"/>
      <c r="CA610" s="78"/>
      <c r="CB610" s="78"/>
      <c r="CH610" s="78"/>
      <c r="CI610" s="78"/>
      <c r="CJ610" s="78"/>
      <c r="CP610" s="78"/>
      <c r="CQ610" s="78"/>
      <c r="CR610" s="78"/>
      <c r="CX610" s="78"/>
      <c r="CY610" s="78"/>
      <c r="CZ610" s="78"/>
      <c r="DF610" s="78">
        <v>8.9999999999999999E-11</v>
      </c>
      <c r="DG610" s="78">
        <v>1.55645109653</v>
      </c>
      <c r="DH610" s="78">
        <v>26126.036177212001</v>
      </c>
      <c r="DI610" s="77">
        <f t="shared" si="360"/>
        <v>3.1603390912457904E-11</v>
      </c>
      <c r="DJ610" s="77">
        <f t="shared" si="361"/>
        <v>3.1623758637555371E-11</v>
      </c>
      <c r="DK610" s="77">
        <f t="shared" si="362"/>
        <v>3.1623759994184955E-11</v>
      </c>
      <c r="DL610" s="77">
        <f t="shared" si="363"/>
        <v>3.1623759994275964E-11</v>
      </c>
      <c r="DN610" s="78">
        <v>9.9999999999999994E-12</v>
      </c>
      <c r="DO610" s="78">
        <v>1.2998390547800001</v>
      </c>
      <c r="DP610" s="78">
        <v>154194.22245657301</v>
      </c>
      <c r="DQ610" s="77">
        <f t="shared" si="364"/>
        <v>6.4335824454386603E-12</v>
      </c>
      <c r="DR610" s="77">
        <f t="shared" si="365"/>
        <v>6.4444971454025227E-12</v>
      </c>
      <c r="DS610" s="77">
        <f t="shared" si="366"/>
        <v>6.4444978719934629E-12</v>
      </c>
      <c r="DT610" s="77">
        <f t="shared" si="367"/>
        <v>6.4444978720412745E-12</v>
      </c>
      <c r="DV610" s="78"/>
      <c r="DW610" s="78"/>
      <c r="DX610" s="78"/>
      <c r="ED610" s="78"/>
      <c r="EE610" s="78"/>
      <c r="EF610" s="78"/>
      <c r="EL610" s="78"/>
      <c r="EM610" s="78"/>
      <c r="EN610" s="78"/>
      <c r="ET610" s="78"/>
      <c r="EU610" s="78"/>
      <c r="EV610" s="78"/>
    </row>
    <row r="611" spans="12:152" s="77" customFormat="1" ht="12.75">
      <c r="L611" s="78"/>
      <c r="N611" s="78">
        <v>5.4E-10</v>
      </c>
      <c r="O611" s="78">
        <v>4.6370819015100002</v>
      </c>
      <c r="P611" s="78">
        <v>51329.723448397199</v>
      </c>
      <c r="Q611" s="77">
        <f t="shared" si="348"/>
        <v>-5.0489368305985891E-10</v>
      </c>
      <c r="R611" s="77">
        <f t="shared" si="349"/>
        <v>-5.0480267258432126E-10</v>
      </c>
      <c r="S611" s="77">
        <f t="shared" si="350"/>
        <v>-5.0480266651833048E-10</v>
      </c>
      <c r="T611" s="77">
        <f t="shared" si="351"/>
        <v>-5.0480266651793809E-10</v>
      </c>
      <c r="V611" s="78">
        <v>7.0000000000000004E-11</v>
      </c>
      <c r="W611" s="78">
        <v>5.75015377153</v>
      </c>
      <c r="X611" s="78">
        <v>78580.101294379099</v>
      </c>
      <c r="Y611" s="77">
        <f t="shared" si="352"/>
        <v>-6.2870888088453235E-11</v>
      </c>
      <c r="Z611" s="77">
        <f t="shared" si="353"/>
        <v>-6.2893246688691761E-11</v>
      </c>
      <c r="AA611" s="77">
        <f t="shared" si="354"/>
        <v>-6.2893248176888855E-11</v>
      </c>
      <c r="AB611" s="77">
        <f t="shared" si="355"/>
        <v>-6.2893248176986695E-11</v>
      </c>
      <c r="AD611" s="78"/>
      <c r="AE611" s="78"/>
      <c r="AF611" s="78"/>
      <c r="AL611" s="78"/>
      <c r="AM611" s="78"/>
      <c r="AN611" s="78"/>
      <c r="AT611" s="78"/>
      <c r="AU611" s="78"/>
      <c r="AV611" s="78"/>
      <c r="BB611" s="78"/>
      <c r="BC611" s="78"/>
      <c r="BD611" s="78"/>
      <c r="BJ611" s="78">
        <v>1.7000000000000001E-10</v>
      </c>
      <c r="BK611" s="78">
        <v>2.7967455816900002</v>
      </c>
      <c r="BL611" s="78">
        <v>323.50541665740002</v>
      </c>
      <c r="BM611" s="77">
        <f t="shared" si="356"/>
        <v>9.1415209440695166E-11</v>
      </c>
      <c r="BN611" s="77">
        <f t="shared" si="357"/>
        <v>9.1415638421490639E-11</v>
      </c>
      <c r="BO611" s="77">
        <f t="shared" si="358"/>
        <v>9.1415638450064947E-11</v>
      </c>
      <c r="BP611" s="77">
        <f t="shared" si="359"/>
        <v>9.1415638450066821E-11</v>
      </c>
      <c r="BR611" s="78"/>
      <c r="BS611" s="78"/>
      <c r="BT611" s="78"/>
      <c r="BZ611" s="78"/>
      <c r="CA611" s="78"/>
      <c r="CB611" s="78"/>
      <c r="CH611" s="78"/>
      <c r="CI611" s="78"/>
      <c r="CJ611" s="78"/>
      <c r="CP611" s="78"/>
      <c r="CQ611" s="78"/>
      <c r="CR611" s="78"/>
      <c r="CX611" s="78"/>
      <c r="CY611" s="78"/>
      <c r="CZ611" s="78"/>
      <c r="DF611" s="78">
        <v>7.9999999999999995E-11</v>
      </c>
      <c r="DG611" s="78">
        <v>3.1223209003900001</v>
      </c>
      <c r="DH611" s="78">
        <v>22003.914634869801</v>
      </c>
      <c r="DI611" s="77">
        <f t="shared" si="360"/>
        <v>7.0186231557224514E-11</v>
      </c>
      <c r="DJ611" s="77">
        <f t="shared" si="361"/>
        <v>7.0194045570067941E-11</v>
      </c>
      <c r="DK611" s="77">
        <f t="shared" si="362"/>
        <v>7.0194046090461378E-11</v>
      </c>
      <c r="DL611" s="77">
        <f t="shared" si="363"/>
        <v>7.0194046090495732E-11</v>
      </c>
      <c r="DN611" s="78">
        <v>1.9999999999999999E-11</v>
      </c>
      <c r="DO611" s="78">
        <v>4.4723279604600004</v>
      </c>
      <c r="DP611" s="78">
        <v>130432.40216087</v>
      </c>
      <c r="DQ611" s="77">
        <f t="shared" si="364"/>
        <v>-1.5231306449498837E-11</v>
      </c>
      <c r="DR611" s="77">
        <f t="shared" si="365"/>
        <v>-1.5246936611287117E-11</v>
      </c>
      <c r="DS611" s="77">
        <f t="shared" si="366"/>
        <v>-1.5246937651671099E-11</v>
      </c>
      <c r="DT611" s="77">
        <f t="shared" si="367"/>
        <v>-1.5246937651740259E-11</v>
      </c>
      <c r="DV611" s="78"/>
      <c r="DW611" s="78"/>
      <c r="DX611" s="78"/>
      <c r="ED611" s="78"/>
      <c r="EE611" s="78"/>
      <c r="EF611" s="78"/>
      <c r="EL611" s="78"/>
      <c r="EM611" s="78"/>
      <c r="EN611" s="78"/>
      <c r="ET611" s="78"/>
      <c r="EU611" s="78"/>
      <c r="EV611" s="78"/>
    </row>
    <row r="612" spans="12:152" s="77" customFormat="1" ht="12.75">
      <c r="L612" s="78"/>
      <c r="N612" s="78">
        <v>5.4999999999999996E-10</v>
      </c>
      <c r="O612" s="78">
        <v>0.21233757772</v>
      </c>
      <c r="P612" s="78">
        <v>2221.8566345969998</v>
      </c>
      <c r="Q612" s="77">
        <f t="shared" si="348"/>
        <v>4.9296018999779767E-10</v>
      </c>
      <c r="R612" s="77">
        <f t="shared" si="349"/>
        <v>4.9296520362391375E-10</v>
      </c>
      <c r="S612" s="77">
        <f t="shared" si="350"/>
        <v>4.9296520395786415E-10</v>
      </c>
      <c r="T612" s="77">
        <f t="shared" si="351"/>
        <v>4.9296520395788617E-10</v>
      </c>
      <c r="V612" s="78">
        <v>7.9999999999999995E-11</v>
      </c>
      <c r="W612" s="78">
        <v>4.9031005606900004</v>
      </c>
      <c r="X612" s="78">
        <v>101703.15774082299</v>
      </c>
      <c r="Y612" s="77">
        <f t="shared" si="352"/>
        <v>7.8308369432753413E-11</v>
      </c>
      <c r="Z612" s="77">
        <f t="shared" si="353"/>
        <v>7.832373265394997E-11</v>
      </c>
      <c r="AA612" s="77">
        <f t="shared" si="354"/>
        <v>7.8323733674982582E-11</v>
      </c>
      <c r="AB612" s="77">
        <f t="shared" si="355"/>
        <v>7.8323733675051109E-11</v>
      </c>
      <c r="AD612" s="78"/>
      <c r="AE612" s="78"/>
      <c r="AF612" s="78"/>
      <c r="AL612" s="78"/>
      <c r="AM612" s="78"/>
      <c r="AN612" s="78"/>
      <c r="AT612" s="78"/>
      <c r="AU612" s="78"/>
      <c r="AV612" s="78"/>
      <c r="BB612" s="78"/>
      <c r="BC612" s="78"/>
      <c r="BD612" s="78"/>
      <c r="BJ612" s="78">
        <v>1.5E-10</v>
      </c>
      <c r="BK612" s="78">
        <v>4.5229253377500003</v>
      </c>
      <c r="BL612" s="78">
        <v>27726.972658762199</v>
      </c>
      <c r="BM612" s="77">
        <f t="shared" si="356"/>
        <v>-2.1528206834481342E-12</v>
      </c>
      <c r="BN612" s="77">
        <f t="shared" si="357"/>
        <v>-2.1143462878088357E-12</v>
      </c>
      <c r="BO612" s="77">
        <f t="shared" si="358"/>
        <v>-2.1143437250278186E-12</v>
      </c>
      <c r="BP612" s="77">
        <f t="shared" si="359"/>
        <v>-2.1143437248615682E-12</v>
      </c>
      <c r="BR612" s="78"/>
      <c r="BS612" s="78"/>
      <c r="BT612" s="78"/>
      <c r="BZ612" s="78"/>
      <c r="CA612" s="78"/>
      <c r="CB612" s="78"/>
      <c r="CH612" s="78"/>
      <c r="CI612" s="78"/>
      <c r="CJ612" s="78"/>
      <c r="CP612" s="78"/>
      <c r="CQ612" s="78"/>
      <c r="CR612" s="78"/>
      <c r="CX612" s="78"/>
      <c r="CY612" s="78"/>
      <c r="CZ612" s="78"/>
      <c r="DF612" s="78">
        <v>7.9999999999999995E-11</v>
      </c>
      <c r="DG612" s="78">
        <v>3.45204671122</v>
      </c>
      <c r="DH612" s="78">
        <v>24203.001978156801</v>
      </c>
      <c r="DI612" s="77">
        <f t="shared" si="360"/>
        <v>2.8717984624199348E-11</v>
      </c>
      <c r="DJ612" s="77">
        <f t="shared" si="361"/>
        <v>2.8734703451129221E-11</v>
      </c>
      <c r="DK612" s="77">
        <f t="shared" si="362"/>
        <v>2.8734704564720387E-11</v>
      </c>
      <c r="DL612" s="77">
        <f t="shared" si="363"/>
        <v>2.8734704564794659E-11</v>
      </c>
      <c r="DN612" s="78">
        <v>9.9999999999999994E-12</v>
      </c>
      <c r="DO612" s="78">
        <v>4.4857439752200001</v>
      </c>
      <c r="DP612" s="78">
        <v>101703.15774082299</v>
      </c>
      <c r="DQ612" s="77">
        <f t="shared" si="364"/>
        <v>9.7774959020005149E-12</v>
      </c>
      <c r="DR612" s="77">
        <f t="shared" si="365"/>
        <v>9.7755177377758585E-12</v>
      </c>
      <c r="DS612" s="77">
        <f t="shared" si="366"/>
        <v>9.7755176057223221E-12</v>
      </c>
      <c r="DT612" s="77">
        <f t="shared" si="367"/>
        <v>9.775517605713459E-12</v>
      </c>
      <c r="DV612" s="78"/>
      <c r="DW612" s="78"/>
      <c r="DX612" s="78"/>
      <c r="ED612" s="78"/>
      <c r="EE612" s="78"/>
      <c r="EF612" s="78"/>
      <c r="EL612" s="78"/>
      <c r="EM612" s="78"/>
      <c r="EN612" s="78"/>
      <c r="ET612" s="78"/>
      <c r="EU612" s="78"/>
      <c r="EV612" s="78"/>
    </row>
    <row r="613" spans="12:152" s="77" customFormat="1" ht="12.75">
      <c r="L613" s="78"/>
      <c r="N613" s="78">
        <v>6.8000000000000003E-10</v>
      </c>
      <c r="O613" s="78">
        <v>2.3635862695799998</v>
      </c>
      <c r="P613" s="78">
        <v>25953.794091989101</v>
      </c>
      <c r="Q613" s="77">
        <f t="shared" si="348"/>
        <v>-6.7048881530133003E-10</v>
      </c>
      <c r="R613" s="77">
        <f t="shared" si="349"/>
        <v>-6.7046158239189705E-10</v>
      </c>
      <c r="S613" s="77">
        <f t="shared" si="350"/>
        <v>-6.7046158057662738E-10</v>
      </c>
      <c r="T613" s="77">
        <f t="shared" si="351"/>
        <v>-6.7046158057650806E-10</v>
      </c>
      <c r="V613" s="78">
        <v>7.0000000000000004E-11</v>
      </c>
      <c r="W613" s="78">
        <v>2.8115278159599999</v>
      </c>
      <c r="X613" s="78">
        <v>92741.060607922496</v>
      </c>
      <c r="Y613" s="77">
        <f t="shared" si="352"/>
        <v>-5.4361780688519441E-11</v>
      </c>
      <c r="Z613" s="77">
        <f t="shared" si="353"/>
        <v>-5.4399598937922617E-11</v>
      </c>
      <c r="AA613" s="77">
        <f t="shared" si="354"/>
        <v>-5.4399601455658971E-11</v>
      </c>
      <c r="AB613" s="77">
        <f t="shared" si="355"/>
        <v>-5.4399601455824245E-11</v>
      </c>
      <c r="AD613" s="78"/>
      <c r="AE613" s="78"/>
      <c r="AF613" s="78"/>
      <c r="AL613" s="78"/>
      <c r="AM613" s="78"/>
      <c r="AN613" s="78"/>
      <c r="AT613" s="78"/>
      <c r="AU613" s="78"/>
      <c r="AV613" s="78"/>
      <c r="BB613" s="78"/>
      <c r="BC613" s="78"/>
      <c r="BD613" s="78"/>
      <c r="BJ613" s="78">
        <v>1.7000000000000001E-10</v>
      </c>
      <c r="BK613" s="78">
        <v>1.6168653885099999</v>
      </c>
      <c r="BL613" s="78">
        <v>26198.1094627936</v>
      </c>
      <c r="BM613" s="77">
        <f t="shared" si="356"/>
        <v>1.0925661672350011E-10</v>
      </c>
      <c r="BN613" s="77">
        <f t="shared" si="357"/>
        <v>1.0928818123348038E-10</v>
      </c>
      <c r="BO613" s="77">
        <f t="shared" si="358"/>
        <v>1.0928818333577482E-10</v>
      </c>
      <c r="BP613" s="77">
        <f t="shared" si="359"/>
        <v>1.0928818333591175E-10</v>
      </c>
      <c r="BR613" s="78"/>
      <c r="BS613" s="78"/>
      <c r="BT613" s="78"/>
      <c r="BZ613" s="78"/>
      <c r="CA613" s="78"/>
      <c r="CB613" s="78"/>
      <c r="CH613" s="78"/>
      <c r="CI613" s="78"/>
      <c r="CJ613" s="78"/>
      <c r="CP613" s="78"/>
      <c r="CQ613" s="78"/>
      <c r="CR613" s="78"/>
      <c r="CX613" s="78"/>
      <c r="CY613" s="78"/>
      <c r="CZ613" s="78"/>
      <c r="DF613" s="78">
        <v>7.9999999999999995E-11</v>
      </c>
      <c r="DG613" s="78">
        <v>2.5017773994099999</v>
      </c>
      <c r="DH613" s="78">
        <v>51955.393640709503</v>
      </c>
      <c r="DI613" s="77">
        <f t="shared" si="360"/>
        <v>-7.6033004900944712E-11</v>
      </c>
      <c r="DJ613" s="77">
        <f t="shared" si="361"/>
        <v>-7.6044955030702644E-11</v>
      </c>
      <c r="DK613" s="77">
        <f t="shared" si="362"/>
        <v>-7.6044955826114339E-11</v>
      </c>
      <c r="DL613" s="77">
        <f t="shared" si="363"/>
        <v>-7.604495582616658E-11</v>
      </c>
      <c r="DN613" s="78">
        <v>1.9999999999999999E-11</v>
      </c>
      <c r="DO613" s="78">
        <v>2.19277171383</v>
      </c>
      <c r="DP613" s="78">
        <v>103.0927742186</v>
      </c>
      <c r="DQ613" s="77">
        <f t="shared" si="364"/>
        <v>-1.0069735781000342E-12</v>
      </c>
      <c r="DR613" s="77">
        <f t="shared" si="365"/>
        <v>-1.0069545266033342E-12</v>
      </c>
      <c r="DS613" s="77">
        <f t="shared" si="366"/>
        <v>-1.0069545253343131E-12</v>
      </c>
      <c r="DT613" s="77">
        <f t="shared" si="367"/>
        <v>-1.0069545253342333E-12</v>
      </c>
      <c r="DV613" s="78"/>
      <c r="DW613" s="78"/>
      <c r="DX613" s="78"/>
      <c r="ED613" s="78"/>
      <c r="EE613" s="78"/>
      <c r="EF613" s="78"/>
      <c r="EL613" s="78"/>
      <c r="EM613" s="78"/>
      <c r="EN613" s="78"/>
      <c r="ET613" s="78"/>
      <c r="EU613" s="78"/>
      <c r="EV613" s="78"/>
    </row>
    <row r="614" spans="12:152" s="77" customFormat="1" ht="12.75">
      <c r="L614" s="78"/>
      <c r="N614" s="78">
        <v>5.3000000000000003E-10</v>
      </c>
      <c r="O614" s="78">
        <v>2.88564903323</v>
      </c>
      <c r="P614" s="78">
        <v>101011.000139596</v>
      </c>
      <c r="Q614" s="77">
        <f t="shared" si="348"/>
        <v>-2.3314436451805148E-10</v>
      </c>
      <c r="R614" s="77">
        <f t="shared" si="349"/>
        <v>-2.3269946080513967E-10</v>
      </c>
      <c r="S614" s="77">
        <f t="shared" si="350"/>
        <v>-2.326994311633934E-10</v>
      </c>
      <c r="T614" s="77">
        <f t="shared" si="351"/>
        <v>-2.3269943116144451E-10</v>
      </c>
      <c r="V614" s="78">
        <v>7.0000000000000004E-11</v>
      </c>
      <c r="W614" s="78">
        <v>4.53777069646</v>
      </c>
      <c r="X614" s="78">
        <v>78339.975495998093</v>
      </c>
      <c r="Y614" s="77">
        <f t="shared" si="352"/>
        <v>-5.8771923258700142E-11</v>
      </c>
      <c r="Z614" s="77">
        <f t="shared" si="353"/>
        <v>-5.8799467155140699E-11</v>
      </c>
      <c r="AA614" s="77">
        <f t="shared" si="354"/>
        <v>-5.8799468988806686E-11</v>
      </c>
      <c r="AB614" s="77">
        <f t="shared" si="355"/>
        <v>-5.8799468988927596E-11</v>
      </c>
      <c r="AD614" s="78"/>
      <c r="AE614" s="78"/>
      <c r="AF614" s="78"/>
      <c r="AL614" s="78"/>
      <c r="AM614" s="78"/>
      <c r="AN614" s="78"/>
      <c r="AT614" s="78"/>
      <c r="AU614" s="78"/>
      <c r="AV614" s="78"/>
      <c r="BB614" s="78"/>
      <c r="BC614" s="78"/>
      <c r="BD614" s="78"/>
      <c r="BJ614" s="78">
        <v>1.7000000000000001E-10</v>
      </c>
      <c r="BK614" s="78">
        <v>4.2862866236999997</v>
      </c>
      <c r="BL614" s="78">
        <v>133882.09065283599</v>
      </c>
      <c r="BM614" s="77">
        <f t="shared" si="356"/>
        <v>-1.6506518081103652E-10</v>
      </c>
      <c r="BN614" s="77">
        <f t="shared" si="357"/>
        <v>-1.651154210245277E-10</v>
      </c>
      <c r="BO614" s="77">
        <f t="shared" si="358"/>
        <v>-1.6511542436258334E-10</v>
      </c>
      <c r="BP614" s="77">
        <f t="shared" si="359"/>
        <v>-1.6511542436280412E-10</v>
      </c>
      <c r="BR614" s="78"/>
      <c r="BS614" s="78"/>
      <c r="BT614" s="78"/>
      <c r="BZ614" s="78"/>
      <c r="CA614" s="78"/>
      <c r="CB614" s="78"/>
      <c r="CH614" s="78"/>
      <c r="CI614" s="78"/>
      <c r="CJ614" s="78"/>
      <c r="CP614" s="78"/>
      <c r="CQ614" s="78"/>
      <c r="CR614" s="78"/>
      <c r="CX614" s="78"/>
      <c r="CY614" s="78"/>
      <c r="CZ614" s="78"/>
      <c r="DF614" s="78">
        <v>7.9999999999999995E-11</v>
      </c>
      <c r="DG614" s="78">
        <v>4.2032627691100002</v>
      </c>
      <c r="DH614" s="78">
        <v>50380.547839427301</v>
      </c>
      <c r="DI614" s="77">
        <f t="shared" si="360"/>
        <v>1.9482488419530576E-11</v>
      </c>
      <c r="DJ614" s="77">
        <f t="shared" si="361"/>
        <v>1.9518652159555758E-11</v>
      </c>
      <c r="DK614" s="77">
        <f t="shared" si="362"/>
        <v>1.9518654568274612E-11</v>
      </c>
      <c r="DL614" s="77">
        <f t="shared" si="363"/>
        <v>1.9518654568433372E-11</v>
      </c>
      <c r="DN614" s="78">
        <v>9.9999999999999994E-12</v>
      </c>
      <c r="DO614" s="78">
        <v>1.8079627387799999</v>
      </c>
      <c r="DP614" s="78">
        <v>25508.215554575399</v>
      </c>
      <c r="DQ614" s="77">
        <f t="shared" si="364"/>
        <v>1.7575513049941929E-12</v>
      </c>
      <c r="DR614" s="77">
        <f t="shared" si="365"/>
        <v>1.755228044953007E-12</v>
      </c>
      <c r="DS614" s="77">
        <f t="shared" si="366"/>
        <v>1.7552278901977686E-12</v>
      </c>
      <c r="DT614" s="77">
        <f t="shared" si="367"/>
        <v>1.7552278901874157E-12</v>
      </c>
      <c r="DV614" s="78"/>
      <c r="DW614" s="78"/>
      <c r="DX614" s="78"/>
      <c r="ED614" s="78"/>
      <c r="EE614" s="78"/>
      <c r="EF614" s="78"/>
      <c r="EL614" s="78"/>
      <c r="EM614" s="78"/>
      <c r="EN614" s="78"/>
      <c r="ET614" s="78"/>
      <c r="EU614" s="78"/>
      <c r="EV614" s="78"/>
    </row>
    <row r="615" spans="12:152" s="77" customFormat="1" ht="12.75">
      <c r="L615" s="78"/>
      <c r="N615" s="78">
        <v>6.2000000000000003E-10</v>
      </c>
      <c r="O615" s="78">
        <v>1.1999894451599999</v>
      </c>
      <c r="P615" s="78">
        <v>26083.970988311001</v>
      </c>
      <c r="Q615" s="77">
        <f t="shared" si="348"/>
        <v>2.8741660738397015E-10</v>
      </c>
      <c r="R615" s="77">
        <f t="shared" si="349"/>
        <v>2.8754917027304005E-10</v>
      </c>
      <c r="S615" s="77">
        <f t="shared" si="350"/>
        <v>2.8754917910246217E-10</v>
      </c>
      <c r="T615" s="77">
        <f t="shared" si="351"/>
        <v>2.8754917910305541E-10</v>
      </c>
      <c r="V615" s="78">
        <v>7.9999999999999995E-11</v>
      </c>
      <c r="W615" s="78">
        <v>3.7279339021200002</v>
      </c>
      <c r="X615" s="78">
        <v>77795.744434368098</v>
      </c>
      <c r="Y615" s="77">
        <f t="shared" si="352"/>
        <v>7.4881641871758346E-11</v>
      </c>
      <c r="Z615" s="77">
        <f t="shared" si="353"/>
        <v>7.4861357637967793E-11</v>
      </c>
      <c r="AA615" s="77">
        <f t="shared" si="354"/>
        <v>7.4861356285546129E-11</v>
      </c>
      <c r="AB615" s="77">
        <f t="shared" si="355"/>
        <v>7.4861356285456341E-11</v>
      </c>
      <c r="AD615" s="78"/>
      <c r="AE615" s="78"/>
      <c r="AF615" s="78"/>
      <c r="AL615" s="78"/>
      <c r="AM615" s="78"/>
      <c r="AN615" s="78"/>
      <c r="AT615" s="78"/>
      <c r="AU615" s="78"/>
      <c r="AV615" s="78"/>
      <c r="BB615" s="78"/>
      <c r="BC615" s="78"/>
      <c r="BD615" s="78"/>
      <c r="BJ615" s="78">
        <v>1.2999999999999999E-10</v>
      </c>
      <c r="BK615" s="78">
        <v>1.0293635240400001</v>
      </c>
      <c r="BL615" s="78">
        <v>25867.4904991353</v>
      </c>
      <c r="BM615" s="77">
        <f t="shared" si="356"/>
        <v>-6.7687604142485933E-11</v>
      </c>
      <c r="BN615" s="77">
        <f t="shared" si="357"/>
        <v>-6.7661040662982193E-11</v>
      </c>
      <c r="BO615" s="77">
        <f t="shared" si="358"/>
        <v>-6.7661038893460805E-11</v>
      </c>
      <c r="BP615" s="77">
        <f t="shared" si="359"/>
        <v>-6.7661038893344069E-11</v>
      </c>
      <c r="BR615" s="78"/>
      <c r="BS615" s="78"/>
      <c r="BT615" s="78"/>
      <c r="BZ615" s="78"/>
      <c r="CA615" s="78"/>
      <c r="CB615" s="78"/>
      <c r="CH615" s="78"/>
      <c r="CI615" s="78"/>
      <c r="CJ615" s="78"/>
      <c r="CP615" s="78"/>
      <c r="CQ615" s="78"/>
      <c r="CR615" s="78"/>
      <c r="CX615" s="78"/>
      <c r="CY615" s="78"/>
      <c r="CZ615" s="78"/>
      <c r="DF615" s="78">
        <v>7.9999999999999995E-11</v>
      </c>
      <c r="DG615" s="78">
        <v>2.66681931912</v>
      </c>
      <c r="DH615" s="78">
        <v>130432.40216087</v>
      </c>
      <c r="DI615" s="77">
        <f t="shared" si="360"/>
        <v>-3.6256507779133122E-11</v>
      </c>
      <c r="DJ615" s="77">
        <f t="shared" si="361"/>
        <v>-3.6170427040420527E-11</v>
      </c>
      <c r="DK615" s="77">
        <f t="shared" si="362"/>
        <v>-3.6170421304837026E-11</v>
      </c>
      <c r="DL615" s="77">
        <f t="shared" si="363"/>
        <v>-3.6170421304455748E-11</v>
      </c>
      <c r="DN615" s="78">
        <v>9.9999999999999994E-12</v>
      </c>
      <c r="DO615" s="78">
        <v>5.4866401370000002</v>
      </c>
      <c r="DP615" s="78">
        <v>22625.658435709</v>
      </c>
      <c r="DQ615" s="77">
        <f t="shared" si="364"/>
        <v>8.351154389051959E-12</v>
      </c>
      <c r="DR615" s="77">
        <f t="shared" si="365"/>
        <v>8.3500027564546314E-12</v>
      </c>
      <c r="DS615" s="77">
        <f t="shared" si="366"/>
        <v>8.3500026797323533E-12</v>
      </c>
      <c r="DT615" s="77">
        <f t="shared" si="367"/>
        <v>8.3500026797272707E-12</v>
      </c>
      <c r="DV615" s="78"/>
      <c r="DW615" s="78"/>
      <c r="DX615" s="78"/>
      <c r="ED615" s="78"/>
      <c r="EE615" s="78"/>
      <c r="EF615" s="78"/>
      <c r="EL615" s="78"/>
      <c r="EM615" s="78"/>
      <c r="EN615" s="78"/>
      <c r="ET615" s="78"/>
      <c r="EU615" s="78"/>
      <c r="EV615" s="78"/>
    </row>
    <row r="616" spans="12:152" s="77" customFormat="1" ht="12.75">
      <c r="L616" s="78"/>
      <c r="N616" s="78">
        <v>5.4E-10</v>
      </c>
      <c r="O616" s="78">
        <v>3.9059934946700001</v>
      </c>
      <c r="P616" s="78">
        <v>123758.29085447099</v>
      </c>
      <c r="Q616" s="77">
        <f t="shared" si="348"/>
        <v>-4.5886720658301943E-10</v>
      </c>
      <c r="R616" s="77">
        <f t="shared" si="349"/>
        <v>-4.5854095779375363E-10</v>
      </c>
      <c r="S616" s="77">
        <f t="shared" si="350"/>
        <v>-4.5854093604233528E-10</v>
      </c>
      <c r="T616" s="77">
        <f t="shared" si="351"/>
        <v>-4.5854093604090865E-10</v>
      </c>
      <c r="V616" s="78">
        <v>7.0000000000000004E-11</v>
      </c>
      <c r="W616" s="78">
        <v>4.9922521977100001</v>
      </c>
      <c r="X616" s="78">
        <v>102659.446896794</v>
      </c>
      <c r="Y616" s="77">
        <f t="shared" si="352"/>
        <v>2.0329225196559495E-11</v>
      </c>
      <c r="Z616" s="77">
        <f t="shared" si="353"/>
        <v>2.0392834830793121E-11</v>
      </c>
      <c r="AA616" s="77">
        <f t="shared" si="354"/>
        <v>2.0392839067204933E-11</v>
      </c>
      <c r="AB616" s="77">
        <f t="shared" si="355"/>
        <v>2.039283906748661E-11</v>
      </c>
      <c r="AD616" s="78"/>
      <c r="AE616" s="78"/>
      <c r="AF616" s="78"/>
      <c r="AL616" s="78"/>
      <c r="AM616" s="78"/>
      <c r="AN616" s="78"/>
      <c r="AT616" s="78"/>
      <c r="AU616" s="78"/>
      <c r="AV616" s="78"/>
      <c r="BB616" s="78"/>
      <c r="BC616" s="78"/>
      <c r="BD616" s="78"/>
      <c r="BJ616" s="78">
        <v>1.4000000000000001E-10</v>
      </c>
      <c r="BK616" s="78">
        <v>5.5765144729599996</v>
      </c>
      <c r="BL616" s="78">
        <v>2008.557539159</v>
      </c>
      <c r="BM616" s="77">
        <f t="shared" si="356"/>
        <v>1.0496557767169753E-10</v>
      </c>
      <c r="BN616" s="77">
        <f t="shared" si="357"/>
        <v>1.0496729915077591E-10</v>
      </c>
      <c r="BO616" s="77">
        <f t="shared" si="358"/>
        <v>1.0496729926544212E-10</v>
      </c>
      <c r="BP616" s="77">
        <f t="shared" si="359"/>
        <v>1.0496729926544969E-10</v>
      </c>
      <c r="BR616" s="78"/>
      <c r="BS616" s="78"/>
      <c r="BT616" s="78"/>
      <c r="BZ616" s="78"/>
      <c r="CA616" s="78"/>
      <c r="CB616" s="78"/>
      <c r="CH616" s="78"/>
      <c r="CI616" s="78"/>
      <c r="CJ616" s="78"/>
      <c r="CP616" s="78"/>
      <c r="CQ616" s="78"/>
      <c r="CR616" s="78"/>
      <c r="CX616" s="78"/>
      <c r="CY616" s="78"/>
      <c r="CZ616" s="78"/>
      <c r="DF616" s="78">
        <v>1E-10</v>
      </c>
      <c r="DG616" s="78">
        <v>2.6130280198700002</v>
      </c>
      <c r="DH616" s="78">
        <v>27170.983373867701</v>
      </c>
      <c r="DI616" s="77">
        <f t="shared" si="360"/>
        <v>-9.2731662962222128E-11</v>
      </c>
      <c r="DJ616" s="77">
        <f t="shared" si="361"/>
        <v>-9.2722251509399164E-11</v>
      </c>
      <c r="DK616" s="77">
        <f t="shared" si="362"/>
        <v>-9.2722250882308669E-11</v>
      </c>
      <c r="DL616" s="77">
        <f t="shared" si="363"/>
        <v>-9.2722250882267142E-11</v>
      </c>
      <c r="DN616" s="78">
        <v>9.9999999999999994E-12</v>
      </c>
      <c r="DO616" s="78">
        <v>0.74294839994999995</v>
      </c>
      <c r="DP616" s="78">
        <v>78896.493164035695</v>
      </c>
      <c r="DQ616" s="77">
        <f t="shared" si="364"/>
        <v>-9.99734639115723E-12</v>
      </c>
      <c r="DR616" s="77">
        <f t="shared" si="365"/>
        <v>-9.9971755827488356E-12</v>
      </c>
      <c r="DS616" s="77">
        <f t="shared" si="366"/>
        <v>-9.9971755711938963E-12</v>
      </c>
      <c r="DT616" s="77">
        <f t="shared" si="367"/>
        <v>-9.9971755711931402E-12</v>
      </c>
      <c r="DV616" s="78"/>
      <c r="DW616" s="78"/>
      <c r="DX616" s="78"/>
      <c r="ED616" s="78"/>
      <c r="EE616" s="78"/>
      <c r="EF616" s="78"/>
      <c r="EL616" s="78"/>
      <c r="EM616" s="78"/>
      <c r="EN616" s="78"/>
      <c r="ET616" s="78"/>
      <c r="EU616" s="78"/>
      <c r="EV616" s="78"/>
    </row>
    <row r="617" spans="12:152" s="77" customFormat="1" ht="12.75">
      <c r="L617" s="78"/>
      <c r="N617" s="78">
        <v>5.1999999999999996E-10</v>
      </c>
      <c r="O617" s="78">
        <v>2.6059599714999999</v>
      </c>
      <c r="P617" s="78">
        <v>78160.6166505039</v>
      </c>
      <c r="Q617" s="77">
        <f t="shared" si="348"/>
        <v>-4.8609788040965703E-10</v>
      </c>
      <c r="R617" s="77">
        <f t="shared" si="349"/>
        <v>-4.8596420343529343E-10</v>
      </c>
      <c r="S617" s="77">
        <f t="shared" si="350"/>
        <v>-4.8596419452262168E-10</v>
      </c>
      <c r="T617" s="77">
        <f t="shared" si="351"/>
        <v>-4.8596419452202208E-10</v>
      </c>
      <c r="V617" s="78">
        <v>7.9999999999999995E-11</v>
      </c>
      <c r="W617" s="78">
        <v>1.2410114918699999</v>
      </c>
      <c r="X617" s="78">
        <v>128857.556359587</v>
      </c>
      <c r="Y617" s="77">
        <f t="shared" si="352"/>
        <v>-7.9759356209221746E-11</v>
      </c>
      <c r="Z617" s="77">
        <f t="shared" si="353"/>
        <v>-7.9751907695465572E-11</v>
      </c>
      <c r="AA617" s="77">
        <f t="shared" si="354"/>
        <v>-7.9751907195545851E-11</v>
      </c>
      <c r="AB617" s="77">
        <f t="shared" si="355"/>
        <v>-7.9751907195512208E-11</v>
      </c>
      <c r="AD617" s="78"/>
      <c r="AE617" s="78"/>
      <c r="AF617" s="78"/>
      <c r="AL617" s="78"/>
      <c r="AM617" s="78"/>
      <c r="AN617" s="78"/>
      <c r="AT617" s="78"/>
      <c r="AU617" s="78"/>
      <c r="AV617" s="78"/>
      <c r="BB617" s="78"/>
      <c r="BC617" s="78"/>
      <c r="BD617" s="78"/>
      <c r="BJ617" s="78">
        <v>1.4000000000000001E-10</v>
      </c>
      <c r="BK617" s="78">
        <v>1.5516172695299999</v>
      </c>
      <c r="BL617" s="78">
        <v>156314.119754007</v>
      </c>
      <c r="BM617" s="77">
        <f t="shared" si="356"/>
        <v>-5.0018236538705764E-11</v>
      </c>
      <c r="BN617" s="77">
        <f t="shared" si="357"/>
        <v>-4.9829082730749038E-11</v>
      </c>
      <c r="BO617" s="77">
        <f t="shared" si="358"/>
        <v>-4.9829070127767633E-11</v>
      </c>
      <c r="BP617" s="77">
        <f t="shared" si="359"/>
        <v>-4.9829070126934688E-11</v>
      </c>
      <c r="BR617" s="78"/>
      <c r="BS617" s="78"/>
      <c r="BT617" s="78"/>
      <c r="BZ617" s="78"/>
      <c r="CA617" s="78"/>
      <c r="CB617" s="78"/>
      <c r="CH617" s="78"/>
      <c r="CI617" s="78"/>
      <c r="CJ617" s="78"/>
      <c r="CP617" s="78"/>
      <c r="CQ617" s="78"/>
      <c r="CR617" s="78"/>
      <c r="CX617" s="78"/>
      <c r="CY617" s="78"/>
      <c r="CZ617" s="78"/>
      <c r="DF617" s="78">
        <v>7.9999999999999995E-11</v>
      </c>
      <c r="DG617" s="78">
        <v>6.1579179293999999</v>
      </c>
      <c r="DH617" s="78">
        <v>37698.455099948398</v>
      </c>
      <c r="DI617" s="77">
        <f t="shared" si="360"/>
        <v>-1.8331029935036207E-11</v>
      </c>
      <c r="DJ617" s="77">
        <f t="shared" si="361"/>
        <v>-1.8358188473164189E-11</v>
      </c>
      <c r="DK617" s="77">
        <f t="shared" si="362"/>
        <v>-1.835819028211928E-11</v>
      </c>
      <c r="DL617" s="77">
        <f t="shared" si="363"/>
        <v>-1.8358190282238782E-11</v>
      </c>
      <c r="DN617" s="78">
        <v>9.9999999999999994E-12</v>
      </c>
      <c r="DO617" s="78">
        <v>3.5116525114099999</v>
      </c>
      <c r="DP617" s="78">
        <v>26421.7590823436</v>
      </c>
      <c r="DQ617" s="77">
        <f t="shared" si="364"/>
        <v>4.3240072610065702E-13</v>
      </c>
      <c r="DR617" s="77">
        <f t="shared" si="365"/>
        <v>4.3484289152086669E-13</v>
      </c>
      <c r="DS617" s="77">
        <f t="shared" si="366"/>
        <v>4.348430541922673E-13</v>
      </c>
      <c r="DT617" s="77">
        <f t="shared" si="367"/>
        <v>4.3484305420305735E-13</v>
      </c>
      <c r="DV617" s="78"/>
      <c r="DW617" s="78"/>
      <c r="DX617" s="78"/>
      <c r="ED617" s="78"/>
      <c r="EE617" s="78"/>
      <c r="EF617" s="78"/>
      <c r="EL617" s="78"/>
      <c r="EM617" s="78"/>
      <c r="EN617" s="78"/>
      <c r="ET617" s="78"/>
      <c r="EU617" s="78"/>
      <c r="EV617" s="78"/>
    </row>
    <row r="618" spans="12:152" s="77" customFormat="1" ht="12.75">
      <c r="L618" s="78"/>
      <c r="N618" s="78">
        <v>7.2E-10</v>
      </c>
      <c r="O618" s="78">
        <v>0.83460657203999999</v>
      </c>
      <c r="P618" s="78">
        <v>22909.757351006599</v>
      </c>
      <c r="Q618" s="77">
        <f t="shared" si="348"/>
        <v>6.2248791840874803E-10</v>
      </c>
      <c r="R618" s="77">
        <f t="shared" si="349"/>
        <v>6.2241121651215994E-10</v>
      </c>
      <c r="S618" s="77">
        <f t="shared" si="350"/>
        <v>6.2241121140212567E-10</v>
      </c>
      <c r="T618" s="77">
        <f t="shared" si="351"/>
        <v>6.2241121140178611E-10</v>
      </c>
      <c r="V618" s="78">
        <v>6E-11</v>
      </c>
      <c r="W618" s="78">
        <v>1.2480670552199999</v>
      </c>
      <c r="X618" s="78">
        <v>181659.72224941</v>
      </c>
      <c r="Y618" s="77">
        <f t="shared" si="352"/>
        <v>4.7108424892680497E-11</v>
      </c>
      <c r="Z618" s="77">
        <f t="shared" si="353"/>
        <v>4.7045906514605225E-11</v>
      </c>
      <c r="AA618" s="77">
        <f t="shared" si="354"/>
        <v>4.7045902345834658E-11</v>
      </c>
      <c r="AB618" s="77">
        <f t="shared" si="355"/>
        <v>4.7045902345559484E-11</v>
      </c>
      <c r="AD618" s="78"/>
      <c r="AE618" s="78"/>
      <c r="AF618" s="78"/>
      <c r="AL618" s="78"/>
      <c r="AM618" s="78"/>
      <c r="AN618" s="78"/>
      <c r="AT618" s="78"/>
      <c r="AU618" s="78"/>
      <c r="AV618" s="78"/>
      <c r="BB618" s="78"/>
      <c r="BC618" s="78"/>
      <c r="BD618" s="78"/>
      <c r="BJ618" s="78">
        <v>1.7000000000000001E-10</v>
      </c>
      <c r="BK618" s="78">
        <v>6.0798998631499996</v>
      </c>
      <c r="BL618" s="78">
        <v>49953.949648551301</v>
      </c>
      <c r="BM618" s="77">
        <f t="shared" si="356"/>
        <v>1.2820388411823694E-10</v>
      </c>
      <c r="BN618" s="77">
        <f t="shared" si="357"/>
        <v>1.2815227437617899E-10</v>
      </c>
      <c r="BO618" s="77">
        <f t="shared" si="358"/>
        <v>1.2815227093755271E-10</v>
      </c>
      <c r="BP618" s="77">
        <f t="shared" si="359"/>
        <v>1.2815227093732413E-10</v>
      </c>
      <c r="BR618" s="78"/>
      <c r="BS618" s="78"/>
      <c r="BT618" s="78"/>
      <c r="BZ618" s="78"/>
      <c r="CA618" s="78"/>
      <c r="CB618" s="78"/>
      <c r="CH618" s="78"/>
      <c r="CI618" s="78"/>
      <c r="CJ618" s="78"/>
      <c r="CP618" s="78"/>
      <c r="CQ618" s="78"/>
      <c r="CR618" s="78"/>
      <c r="CX618" s="78"/>
      <c r="CY618" s="78"/>
      <c r="CZ618" s="78"/>
      <c r="DF618" s="78">
        <v>7.9999999999999995E-11</v>
      </c>
      <c r="DG618" s="78">
        <v>5.3671874169200002</v>
      </c>
      <c r="DH618" s="78">
        <v>35077.370847006503</v>
      </c>
      <c r="DI618" s="77">
        <f t="shared" si="360"/>
        <v>6.4816313685517053E-11</v>
      </c>
      <c r="DJ618" s="77">
        <f t="shared" si="361"/>
        <v>6.4801092663630768E-11</v>
      </c>
      <c r="DK618" s="77">
        <f t="shared" si="362"/>
        <v>6.4801091649533096E-11</v>
      </c>
      <c r="DL618" s="77">
        <f t="shared" si="363"/>
        <v>6.480109164946643E-11</v>
      </c>
      <c r="DN618" s="78">
        <v>9.9999999999999994E-12</v>
      </c>
      <c r="DO618" s="78">
        <v>5.5566899570999997</v>
      </c>
      <c r="DP618" s="78">
        <v>220025.88923089701</v>
      </c>
      <c r="DQ618" s="77">
        <f t="shared" si="364"/>
        <v>-1.6657231729040632E-12</v>
      </c>
      <c r="DR618" s="77">
        <f t="shared" si="365"/>
        <v>-1.6857914750749635E-12</v>
      </c>
      <c r="DS618" s="77">
        <f t="shared" si="366"/>
        <v>-1.6857928115915994E-12</v>
      </c>
      <c r="DT618" s="77">
        <f t="shared" si="367"/>
        <v>-1.6857928116790059E-12</v>
      </c>
      <c r="DV618" s="78"/>
      <c r="DW618" s="78"/>
      <c r="DX618" s="78"/>
      <c r="ED618" s="78"/>
      <c r="EE618" s="78"/>
      <c r="EF618" s="78"/>
      <c r="EL618" s="78"/>
      <c r="EM618" s="78"/>
      <c r="EN618" s="78"/>
      <c r="ET618" s="78"/>
      <c r="EU618" s="78"/>
      <c r="EV618" s="78"/>
    </row>
    <row r="619" spans="12:152" s="77" customFormat="1" ht="12.75">
      <c r="L619" s="78"/>
      <c r="N619" s="78">
        <v>6.6E-10</v>
      </c>
      <c r="O619" s="78">
        <v>3.17005690509</v>
      </c>
      <c r="P619" s="78">
        <v>78039.364629020594</v>
      </c>
      <c r="Q619" s="77">
        <f t="shared" si="348"/>
        <v>-4.2392000843335545E-10</v>
      </c>
      <c r="R619" s="77">
        <f t="shared" si="349"/>
        <v>-4.2428512582597297E-10</v>
      </c>
      <c r="S619" s="77">
        <f t="shared" si="350"/>
        <v>-4.2428515013904942E-10</v>
      </c>
      <c r="T619" s="77">
        <f t="shared" si="351"/>
        <v>-4.242851501406587E-10</v>
      </c>
      <c r="V619" s="78">
        <v>7.0000000000000004E-11</v>
      </c>
      <c r="W619" s="78">
        <v>1.41908776548</v>
      </c>
      <c r="X619" s="78">
        <v>39450.352848373397</v>
      </c>
      <c r="Y619" s="77">
        <f t="shared" si="352"/>
        <v>-5.9808771885047331E-11</v>
      </c>
      <c r="Z619" s="77">
        <f t="shared" si="353"/>
        <v>-5.9795492789327521E-11</v>
      </c>
      <c r="AA619" s="77">
        <f t="shared" si="354"/>
        <v>-5.979549190454271E-11</v>
      </c>
      <c r="AB619" s="77">
        <f t="shared" si="355"/>
        <v>-5.9795491904484794E-11</v>
      </c>
      <c r="AD619" s="78"/>
      <c r="AE619" s="78"/>
      <c r="AF619" s="78"/>
      <c r="AL619" s="78"/>
      <c r="AM619" s="78"/>
      <c r="AN619" s="78"/>
      <c r="AT619" s="78"/>
      <c r="AU619" s="78"/>
      <c r="AV619" s="78"/>
      <c r="BB619" s="78"/>
      <c r="BC619" s="78"/>
      <c r="BD619" s="78"/>
      <c r="BJ619" s="78">
        <v>1.5E-10</v>
      </c>
      <c r="BK619" s="78">
        <v>4.8708106954200003</v>
      </c>
      <c r="BL619" s="78">
        <v>104358.241125196</v>
      </c>
      <c r="BM619" s="77">
        <f t="shared" si="356"/>
        <v>-5.9848519995106416E-11</v>
      </c>
      <c r="BN619" s="77">
        <f t="shared" si="357"/>
        <v>-5.9981289050641597E-11</v>
      </c>
      <c r="BO619" s="77">
        <f t="shared" si="358"/>
        <v>-5.9981297892505794E-11</v>
      </c>
      <c r="BP619" s="77">
        <f t="shared" si="359"/>
        <v>-5.998129789308411E-11</v>
      </c>
      <c r="BR619" s="78"/>
      <c r="BS619" s="78"/>
      <c r="BT619" s="78"/>
      <c r="BZ619" s="78"/>
      <c r="CA619" s="78"/>
      <c r="CB619" s="78"/>
      <c r="CH619" s="78"/>
      <c r="CI619" s="78"/>
      <c r="CJ619" s="78"/>
      <c r="CP619" s="78"/>
      <c r="CQ619" s="78"/>
      <c r="CR619" s="78"/>
      <c r="CX619" s="78"/>
      <c r="CY619" s="78"/>
      <c r="CZ619" s="78"/>
      <c r="DF619" s="78">
        <v>7.9999999999999995E-11</v>
      </c>
      <c r="DG619" s="78">
        <v>0.39542025080999998</v>
      </c>
      <c r="DH619" s="78">
        <v>183570.921732627</v>
      </c>
      <c r="DI619" s="77">
        <f t="shared" si="360"/>
        <v>7.2068262886215751E-11</v>
      </c>
      <c r="DJ619" s="77">
        <f t="shared" si="361"/>
        <v>7.2127142262940947E-11</v>
      </c>
      <c r="DK619" s="77">
        <f t="shared" si="362"/>
        <v>7.2127146177962863E-11</v>
      </c>
      <c r="DL619" s="77">
        <f t="shared" si="363"/>
        <v>7.2127146178222533E-11</v>
      </c>
      <c r="DN619" s="78">
        <v>1.9999999999999999E-11</v>
      </c>
      <c r="DO619" s="78">
        <v>4.0880995086900001</v>
      </c>
      <c r="DP619" s="78">
        <v>25466.159340735001</v>
      </c>
      <c r="DQ619" s="77">
        <f t="shared" si="364"/>
        <v>8.7281021411374479E-12</v>
      </c>
      <c r="DR619" s="77">
        <f t="shared" si="365"/>
        <v>8.7323416217676129E-12</v>
      </c>
      <c r="DS619" s="77">
        <f t="shared" si="366"/>
        <v>8.7323419041425397E-12</v>
      </c>
      <c r="DT619" s="77">
        <f t="shared" si="367"/>
        <v>8.7323419041609509E-12</v>
      </c>
      <c r="DV619" s="78"/>
      <c r="DW619" s="78"/>
      <c r="DX619" s="78"/>
      <c r="ED619" s="78"/>
      <c r="EE619" s="78"/>
      <c r="EF619" s="78"/>
      <c r="EL619" s="78"/>
      <c r="EM619" s="78"/>
      <c r="EN619" s="78"/>
      <c r="ET619" s="78"/>
      <c r="EU619" s="78"/>
      <c r="EV619" s="78"/>
    </row>
    <row r="620" spans="12:152" s="77" customFormat="1" ht="12.75">
      <c r="L620" s="78"/>
      <c r="N620" s="78">
        <v>5.1999999999999996E-10</v>
      </c>
      <c r="O620" s="78">
        <v>2.1332302889800001</v>
      </c>
      <c r="P620" s="78">
        <v>44295.717129809404</v>
      </c>
      <c r="Q620" s="77">
        <f t="shared" si="348"/>
        <v>-3.0285069265122152E-12</v>
      </c>
      <c r="R620" s="77">
        <f t="shared" si="349"/>
        <v>-2.8154084949304741E-12</v>
      </c>
      <c r="S620" s="77">
        <f t="shared" si="350"/>
        <v>-2.8153943004591743E-12</v>
      </c>
      <c r="T620" s="77">
        <f t="shared" si="351"/>
        <v>-2.8153942995133139E-12</v>
      </c>
      <c r="V620" s="78">
        <v>7.9999999999999995E-11</v>
      </c>
      <c r="W620" s="78">
        <v>5.0720794729899996</v>
      </c>
      <c r="X620" s="78">
        <v>202420.14928260201</v>
      </c>
      <c r="Y620" s="77">
        <f t="shared" si="352"/>
        <v>3.2987478546536511E-11</v>
      </c>
      <c r="Z620" s="77">
        <f t="shared" si="353"/>
        <v>3.3123909637395084E-11</v>
      </c>
      <c r="AA620" s="77">
        <f t="shared" si="354"/>
        <v>3.3123918721184866E-11</v>
      </c>
      <c r="AB620" s="77">
        <f t="shared" si="355"/>
        <v>3.3123918721780927E-11</v>
      </c>
      <c r="AD620" s="78"/>
      <c r="AE620" s="78"/>
      <c r="AF620" s="78"/>
      <c r="AL620" s="78"/>
      <c r="AM620" s="78"/>
      <c r="AN620" s="78"/>
      <c r="AT620" s="78"/>
      <c r="AU620" s="78"/>
      <c r="AV620" s="78"/>
      <c r="BB620" s="78"/>
      <c r="BC620" s="78"/>
      <c r="BD620" s="78"/>
      <c r="BJ620" s="78">
        <v>1.2999999999999999E-10</v>
      </c>
      <c r="BK620" s="78">
        <v>3.7722839397499999</v>
      </c>
      <c r="BL620" s="78">
        <v>19.669760899789999</v>
      </c>
      <c r="BM620" s="77">
        <f t="shared" si="356"/>
        <v>-1.1271099885080722E-10</v>
      </c>
      <c r="BN620" s="77">
        <f t="shared" si="357"/>
        <v>-1.1271101063909486E-10</v>
      </c>
      <c r="BO620" s="77">
        <f t="shared" si="358"/>
        <v>-1.127110106398801E-10</v>
      </c>
      <c r="BP620" s="77">
        <f t="shared" si="359"/>
        <v>-1.1271101063988012E-10</v>
      </c>
      <c r="BR620" s="78"/>
      <c r="BS620" s="78"/>
      <c r="BT620" s="78"/>
      <c r="BZ620" s="78"/>
      <c r="CA620" s="78"/>
      <c r="CB620" s="78"/>
      <c r="CH620" s="78"/>
      <c r="CI620" s="78"/>
      <c r="CJ620" s="78"/>
      <c r="CP620" s="78"/>
      <c r="CQ620" s="78"/>
      <c r="CR620" s="78"/>
      <c r="CX620" s="78"/>
      <c r="CY620" s="78"/>
      <c r="CZ620" s="78"/>
      <c r="DF620" s="78">
        <v>7.9999999999999995E-11</v>
      </c>
      <c r="DG620" s="78">
        <v>4.3757606884699998</v>
      </c>
      <c r="DH620" s="78">
        <v>123200.84011627</v>
      </c>
      <c r="DI620" s="77">
        <f t="shared" si="360"/>
        <v>7.9258293947428475E-11</v>
      </c>
      <c r="DJ620" s="77">
        <f t="shared" si="361"/>
        <v>7.924585442323643E-11</v>
      </c>
      <c r="DK620" s="77">
        <f t="shared" si="362"/>
        <v>7.924585359121102E-11</v>
      </c>
      <c r="DL620" s="77">
        <f t="shared" si="363"/>
        <v>7.9245853591156194E-11</v>
      </c>
      <c r="DN620" s="78">
        <v>1.9999999999999999E-11</v>
      </c>
      <c r="DO620" s="78">
        <v>2.8912865304699999</v>
      </c>
      <c r="DP620" s="78">
        <v>166740.70439565601</v>
      </c>
      <c r="DQ620" s="77">
        <f t="shared" si="364"/>
        <v>-8.5680504280261973E-12</v>
      </c>
      <c r="DR620" s="77">
        <f t="shared" si="365"/>
        <v>-8.540162083657136E-12</v>
      </c>
      <c r="DS620" s="77">
        <f t="shared" si="366"/>
        <v>-8.5401602253406061E-12</v>
      </c>
      <c r="DT620" s="77">
        <f t="shared" si="367"/>
        <v>-8.5401602252172447E-12</v>
      </c>
      <c r="DV620" s="78"/>
      <c r="DW620" s="78"/>
      <c r="DX620" s="78"/>
      <c r="ED620" s="78"/>
      <c r="EE620" s="78"/>
      <c r="EF620" s="78"/>
      <c r="EL620" s="78"/>
      <c r="EM620" s="78"/>
      <c r="EN620" s="78"/>
      <c r="ET620" s="78"/>
      <c r="EU620" s="78"/>
      <c r="EV620" s="78"/>
    </row>
    <row r="621" spans="12:152" s="77" customFormat="1" ht="12.75">
      <c r="L621" s="78"/>
      <c r="N621" s="78">
        <v>6.0999999999999996E-10</v>
      </c>
      <c r="O621" s="78">
        <v>1.6344045757100001</v>
      </c>
      <c r="P621" s="78">
        <v>61.725974740200002</v>
      </c>
      <c r="Q621" s="77">
        <f t="shared" si="348"/>
        <v>1.6777710764031912E-10</v>
      </c>
      <c r="R621" s="77">
        <f t="shared" si="349"/>
        <v>1.6777744255805138E-10</v>
      </c>
      <c r="S621" s="77">
        <f t="shared" si="350"/>
        <v>1.6777744258036018E-10</v>
      </c>
      <c r="T621" s="77">
        <f t="shared" si="351"/>
        <v>1.677774425803616E-10</v>
      </c>
      <c r="V621" s="78">
        <v>6E-11</v>
      </c>
      <c r="W621" s="78">
        <v>3.8802124815800001</v>
      </c>
      <c r="X621" s="78">
        <v>104991.50985261</v>
      </c>
      <c r="Y621" s="77">
        <f t="shared" si="352"/>
        <v>5.8806030110967789E-11</v>
      </c>
      <c r="Z621" s="77">
        <f t="shared" si="353"/>
        <v>5.879443346836117E-11</v>
      </c>
      <c r="AA621" s="77">
        <f t="shared" si="354"/>
        <v>5.8794432694062512E-11</v>
      </c>
      <c r="AB621" s="77">
        <f t="shared" si="355"/>
        <v>5.8794432694010813E-11</v>
      </c>
      <c r="AD621" s="78"/>
      <c r="AE621" s="78"/>
      <c r="AF621" s="78"/>
      <c r="AL621" s="78"/>
      <c r="AM621" s="78"/>
      <c r="AN621" s="78"/>
      <c r="AT621" s="78"/>
      <c r="AU621" s="78"/>
      <c r="AV621" s="78"/>
      <c r="BB621" s="78"/>
      <c r="BC621" s="78"/>
      <c r="BD621" s="78"/>
      <c r="BJ621" s="78">
        <v>1.5E-10</v>
      </c>
      <c r="BK621" s="78">
        <v>5.4142973337000004</v>
      </c>
      <c r="BL621" s="78">
        <v>208276.626941717</v>
      </c>
      <c r="BM621" s="77">
        <f t="shared" si="356"/>
        <v>1.3620395237991724E-10</v>
      </c>
      <c r="BN621" s="77">
        <f t="shared" si="357"/>
        <v>1.363247809230915E-10</v>
      </c>
      <c r="BO621" s="77">
        <f t="shared" si="358"/>
        <v>1.363247889546089E-10</v>
      </c>
      <c r="BP621" s="77">
        <f t="shared" si="359"/>
        <v>1.3632478895514954E-10</v>
      </c>
      <c r="BR621" s="78"/>
      <c r="BS621" s="78"/>
      <c r="BT621" s="78"/>
      <c r="BZ621" s="78"/>
      <c r="CA621" s="78"/>
      <c r="CB621" s="78"/>
      <c r="CH621" s="78"/>
      <c r="CI621" s="78"/>
      <c r="CJ621" s="78"/>
      <c r="CP621" s="78"/>
      <c r="CQ621" s="78"/>
      <c r="CR621" s="78"/>
      <c r="CX621" s="78"/>
      <c r="CY621" s="78"/>
      <c r="CZ621" s="78"/>
      <c r="DF621" s="78">
        <v>7.9999999999999995E-11</v>
      </c>
      <c r="DG621" s="78">
        <v>3.44870239791</v>
      </c>
      <c r="DH621" s="78">
        <v>26402.0893214438</v>
      </c>
      <c r="DI621" s="77">
        <f t="shared" si="360"/>
        <v>-2.285399474297617E-13</v>
      </c>
      <c r="DJ621" s="77">
        <f t="shared" si="361"/>
        <v>-2.0899886169716858E-13</v>
      </c>
      <c r="DK621" s="77">
        <f t="shared" si="362"/>
        <v>-2.0899756006689927E-13</v>
      </c>
      <c r="DL621" s="77">
        <f t="shared" si="363"/>
        <v>-2.0899755998049759E-13</v>
      </c>
      <c r="DN621" s="78">
        <v>9.9999999999999994E-12</v>
      </c>
      <c r="DO621" s="78">
        <v>3.9279186043299998</v>
      </c>
      <c r="DP621" s="78">
        <v>189386.032592264</v>
      </c>
      <c r="DQ621" s="77">
        <f t="shared" si="364"/>
        <v>-9.9990764535718622E-12</v>
      </c>
      <c r="DR621" s="77">
        <f t="shared" si="365"/>
        <v>-9.9992992294440096E-12</v>
      </c>
      <c r="DS621" s="77">
        <f t="shared" si="366"/>
        <v>-9.999299243260611E-12</v>
      </c>
      <c r="DT621" s="77">
        <f t="shared" si="367"/>
        <v>-9.999299243261527E-12</v>
      </c>
      <c r="DV621" s="78"/>
      <c r="DW621" s="78"/>
      <c r="DX621" s="78"/>
      <c r="ED621" s="78"/>
      <c r="EE621" s="78"/>
      <c r="EF621" s="78"/>
      <c r="EL621" s="78"/>
      <c r="EM621" s="78"/>
      <c r="EN621" s="78"/>
      <c r="ET621" s="78"/>
      <c r="EU621" s="78"/>
      <c r="EV621" s="78"/>
    </row>
    <row r="622" spans="12:152" s="77" customFormat="1" ht="12.75">
      <c r="L622" s="78"/>
      <c r="N622" s="78">
        <v>5.3000000000000003E-10</v>
      </c>
      <c r="O622" s="78">
        <v>2.0074858673299998</v>
      </c>
      <c r="P622" s="78">
        <v>24448.8336243862</v>
      </c>
      <c r="Q622" s="77">
        <f t="shared" si="348"/>
        <v>-1.7576322260113618E-11</v>
      </c>
      <c r="R622" s="77">
        <f t="shared" si="349"/>
        <v>-1.7696138439936058E-11</v>
      </c>
      <c r="S622" s="77">
        <f t="shared" si="350"/>
        <v>-1.7696146420844043E-11</v>
      </c>
      <c r="T622" s="77">
        <f t="shared" si="351"/>
        <v>-1.7696146421370973E-11</v>
      </c>
      <c r="V622" s="78">
        <v>7.0000000000000004E-11</v>
      </c>
      <c r="W622" s="78">
        <v>0.44811727260000001</v>
      </c>
      <c r="X622" s="78">
        <v>104301.615944392</v>
      </c>
      <c r="Y622" s="77">
        <f t="shared" si="352"/>
        <v>6.8697065564595331E-11</v>
      </c>
      <c r="Z622" s="77">
        <f t="shared" si="353"/>
        <v>6.8710005609729535E-11</v>
      </c>
      <c r="AA622" s="77">
        <f t="shared" si="354"/>
        <v>6.8710006469534397E-11</v>
      </c>
      <c r="AB622" s="77">
        <f t="shared" si="355"/>
        <v>6.8710006469590671E-11</v>
      </c>
      <c r="AD622" s="78"/>
      <c r="AE622" s="78"/>
      <c r="AF622" s="78"/>
      <c r="AL622" s="78"/>
      <c r="AM622" s="78"/>
      <c r="AN622" s="78"/>
      <c r="AT622" s="78"/>
      <c r="AU622" s="78"/>
      <c r="AV622" s="78"/>
      <c r="BB622" s="78"/>
      <c r="BC622" s="78"/>
      <c r="BD622" s="78"/>
      <c r="BJ622" s="78">
        <v>1.2999999999999999E-10</v>
      </c>
      <c r="BK622" s="78">
        <v>1.1527391070599999</v>
      </c>
      <c r="BL622" s="78">
        <v>949.17560896980001</v>
      </c>
      <c r="BM622" s="77">
        <f t="shared" si="356"/>
        <v>-7.3655955835825198E-11</v>
      </c>
      <c r="BN622" s="77">
        <f t="shared" si="357"/>
        <v>-7.3655015154595112E-11</v>
      </c>
      <c r="BO622" s="77">
        <f t="shared" si="358"/>
        <v>-7.3655015091936245E-11</v>
      </c>
      <c r="BP622" s="77">
        <f t="shared" si="359"/>
        <v>-7.3655015091932238E-11</v>
      </c>
      <c r="BR622" s="78"/>
      <c r="BS622" s="78"/>
      <c r="BT622" s="78"/>
      <c r="BZ622" s="78"/>
      <c r="CA622" s="78"/>
      <c r="CB622" s="78"/>
      <c r="CH622" s="78"/>
      <c r="CI622" s="78"/>
      <c r="CJ622" s="78"/>
      <c r="CP622" s="78"/>
      <c r="CQ622" s="78"/>
      <c r="CR622" s="78"/>
      <c r="CX622" s="78"/>
      <c r="CY622" s="78"/>
      <c r="CZ622" s="78"/>
      <c r="DF622" s="78">
        <v>7.0000000000000004E-11</v>
      </c>
      <c r="DG622" s="78">
        <v>5.8838083719499998</v>
      </c>
      <c r="DH622" s="78">
        <v>51868.248662178798</v>
      </c>
      <c r="DI622" s="77">
        <f t="shared" si="360"/>
        <v>3.5444079139634768E-11</v>
      </c>
      <c r="DJ622" s="77">
        <f t="shared" si="361"/>
        <v>3.5473041552769266E-11</v>
      </c>
      <c r="DK622" s="77">
        <f t="shared" si="362"/>
        <v>3.547304348167973E-11</v>
      </c>
      <c r="DL622" s="77">
        <f t="shared" si="363"/>
        <v>3.5473043481810082E-11</v>
      </c>
      <c r="DN622" s="78">
        <v>9.9999999999999994E-12</v>
      </c>
      <c r="DO622" s="78">
        <v>0.33128467519999999</v>
      </c>
      <c r="DP622" s="78">
        <v>76571.543755220104</v>
      </c>
      <c r="DQ622" s="77">
        <f t="shared" si="364"/>
        <v>-9.9393186238473304E-12</v>
      </c>
      <c r="DR622" s="77">
        <f t="shared" si="365"/>
        <v>-9.9385368879503683E-12</v>
      </c>
      <c r="DS622" s="77">
        <f t="shared" si="366"/>
        <v>-9.9385368357129288E-12</v>
      </c>
      <c r="DT622" s="77">
        <f t="shared" si="367"/>
        <v>-9.9385368357094682E-12</v>
      </c>
      <c r="DV622" s="78"/>
      <c r="DW622" s="78"/>
      <c r="DX622" s="78"/>
      <c r="ED622" s="78"/>
      <c r="EE622" s="78"/>
      <c r="EF622" s="78"/>
      <c r="EL622" s="78"/>
      <c r="EM622" s="78"/>
      <c r="EN622" s="78"/>
      <c r="ET622" s="78"/>
      <c r="EU622" s="78"/>
      <c r="EV622" s="78"/>
    </row>
    <row r="623" spans="12:152" s="77" customFormat="1" ht="12.75">
      <c r="L623" s="78"/>
      <c r="N623" s="78">
        <v>5.1E-10</v>
      </c>
      <c r="O623" s="78">
        <v>2.50978165702</v>
      </c>
      <c r="P623" s="78">
        <v>78903.606711036497</v>
      </c>
      <c r="Q623" s="77">
        <f t="shared" si="348"/>
        <v>6.7911976236305123E-11</v>
      </c>
      <c r="R623" s="77">
        <f t="shared" si="349"/>
        <v>6.7542977084030228E-11</v>
      </c>
      <c r="S623" s="77">
        <f t="shared" si="350"/>
        <v>6.7542952503838753E-11</v>
      </c>
      <c r="T623" s="77">
        <f t="shared" si="351"/>
        <v>6.7542952502229615E-11</v>
      </c>
      <c r="V623" s="78">
        <v>7.0000000000000004E-11</v>
      </c>
      <c r="W623" s="78">
        <v>6.1901945940500003</v>
      </c>
      <c r="X623" s="78">
        <v>37698.455099948398</v>
      </c>
      <c r="Y623" s="77">
        <f t="shared" si="352"/>
        <v>-1.3832425069582016E-11</v>
      </c>
      <c r="Z623" s="77">
        <f t="shared" si="353"/>
        <v>-1.3856357078749349E-11</v>
      </c>
      <c r="AA623" s="77">
        <f t="shared" si="354"/>
        <v>-1.3856358672801722E-11</v>
      </c>
      <c r="AB623" s="77">
        <f t="shared" si="355"/>
        <v>-1.3856358672907031E-11</v>
      </c>
      <c r="AD623" s="78"/>
      <c r="AE623" s="78"/>
      <c r="AF623" s="78"/>
      <c r="AL623" s="78"/>
      <c r="AM623" s="78"/>
      <c r="AN623" s="78"/>
      <c r="AT623" s="78"/>
      <c r="AU623" s="78"/>
      <c r="AV623" s="78"/>
      <c r="BB623" s="78"/>
      <c r="BC623" s="78"/>
      <c r="BD623" s="78"/>
      <c r="BJ623" s="78">
        <v>1.7000000000000001E-10</v>
      </c>
      <c r="BK623" s="78">
        <v>4.6461422427299999</v>
      </c>
      <c r="BL623" s="78">
        <v>112231.70171963501</v>
      </c>
      <c r="BM623" s="77">
        <f t="shared" si="356"/>
        <v>-5.1497760599787489E-11</v>
      </c>
      <c r="BN623" s="77">
        <f t="shared" si="357"/>
        <v>-5.1665955868702907E-11</v>
      </c>
      <c r="BO623" s="77">
        <f t="shared" si="358"/>
        <v>-5.1665967070324472E-11</v>
      </c>
      <c r="BP623" s="77">
        <f t="shared" si="359"/>
        <v>-5.1665967071060973E-11</v>
      </c>
      <c r="BR623" s="78"/>
      <c r="BS623" s="78"/>
      <c r="BT623" s="78"/>
      <c r="BZ623" s="78"/>
      <c r="CA623" s="78"/>
      <c r="CB623" s="78"/>
      <c r="CH623" s="78"/>
      <c r="CI623" s="78"/>
      <c r="CJ623" s="78"/>
      <c r="CP623" s="78"/>
      <c r="CQ623" s="78"/>
      <c r="CR623" s="78"/>
      <c r="CX623" s="78"/>
      <c r="CY623" s="78"/>
      <c r="CZ623" s="78"/>
      <c r="DF623" s="78">
        <v>7.0000000000000004E-11</v>
      </c>
      <c r="DG623" s="78">
        <v>4.8064066070200004</v>
      </c>
      <c r="DH623" s="78">
        <v>26118.230002578599</v>
      </c>
      <c r="DI623" s="77">
        <f t="shared" si="360"/>
        <v>-1.4397220850965444E-11</v>
      </c>
      <c r="DJ623" s="77">
        <f t="shared" si="361"/>
        <v>-1.4413773483138871E-11</v>
      </c>
      <c r="DK623" s="77">
        <f t="shared" si="362"/>
        <v>-1.4413774585679694E-11</v>
      </c>
      <c r="DL623" s="77">
        <f t="shared" si="363"/>
        <v>-1.4413774585753676E-11</v>
      </c>
      <c r="DN623" s="78">
        <v>1.9999999999999999E-11</v>
      </c>
      <c r="DO623" s="78">
        <v>1.98187462633</v>
      </c>
      <c r="DP623" s="78">
        <v>81604.321851422297</v>
      </c>
      <c r="DQ623" s="77">
        <f t="shared" si="364"/>
        <v>-6.6565690247597352E-12</v>
      </c>
      <c r="DR623" s="77">
        <f t="shared" si="365"/>
        <v>-6.6423284049374483E-12</v>
      </c>
      <c r="DS623" s="77">
        <f t="shared" si="366"/>
        <v>-6.6423274562454513E-12</v>
      </c>
      <c r="DT623" s="77">
        <f t="shared" si="367"/>
        <v>-6.6423274561821825E-12</v>
      </c>
      <c r="DV623" s="78"/>
      <c r="DW623" s="78"/>
      <c r="DX623" s="78"/>
      <c r="ED623" s="78"/>
      <c r="EE623" s="78"/>
      <c r="EF623" s="78"/>
      <c r="EL623" s="78"/>
      <c r="EM623" s="78"/>
      <c r="EN623" s="78"/>
      <c r="ET623" s="78"/>
      <c r="EU623" s="78"/>
      <c r="EV623" s="78"/>
    </row>
    <row r="624" spans="12:152" s="77" customFormat="1" ht="12.75">
      <c r="L624" s="78"/>
      <c r="N624" s="78">
        <v>5.1E-10</v>
      </c>
      <c r="O624" s="78">
        <v>3.2211095274499999</v>
      </c>
      <c r="P624" s="78">
        <v>130652.81480330801</v>
      </c>
      <c r="Q624" s="77">
        <f t="shared" si="348"/>
        <v>1.0004383149723801E-10</v>
      </c>
      <c r="R624" s="77">
        <f t="shared" si="349"/>
        <v>1.0064824953594921E-10</v>
      </c>
      <c r="S624" s="77">
        <f t="shared" si="350"/>
        <v>1.006482897912875E-10</v>
      </c>
      <c r="T624" s="77">
        <f t="shared" si="351"/>
        <v>1.0064828979395898E-10</v>
      </c>
      <c r="V624" s="78">
        <v>7.9999999999999995E-11</v>
      </c>
      <c r="W624" s="78">
        <v>3.2762887374499998</v>
      </c>
      <c r="X624" s="78">
        <v>183145.012956113</v>
      </c>
      <c r="Y624" s="77">
        <f t="shared" si="352"/>
        <v>6.6396402745544699E-11</v>
      </c>
      <c r="Z624" s="77">
        <f t="shared" si="353"/>
        <v>6.6320692250367043E-11</v>
      </c>
      <c r="AA624" s="77">
        <f t="shared" si="354"/>
        <v>6.6320687200955826E-11</v>
      </c>
      <c r="AB624" s="77">
        <f t="shared" si="355"/>
        <v>6.6320687200620146E-11</v>
      </c>
      <c r="AD624" s="78"/>
      <c r="AE624" s="78"/>
      <c r="AF624" s="78"/>
      <c r="AL624" s="78"/>
      <c r="AM624" s="78"/>
      <c r="AN624" s="78"/>
      <c r="AT624" s="78"/>
      <c r="AU624" s="78"/>
      <c r="AV624" s="78"/>
      <c r="BB624" s="78"/>
      <c r="BC624" s="78"/>
      <c r="BD624" s="78"/>
      <c r="BJ624" s="78">
        <v>1.5E-10</v>
      </c>
      <c r="BK624" s="78">
        <v>5.3248505326500002</v>
      </c>
      <c r="BL624" s="78">
        <v>154408.65498906601</v>
      </c>
      <c r="BM624" s="77">
        <f t="shared" si="356"/>
        <v>-1.2657560965270354E-10</v>
      </c>
      <c r="BN624" s="77">
        <f t="shared" si="357"/>
        <v>-1.2669046375734033E-10</v>
      </c>
      <c r="BO624" s="77">
        <f t="shared" si="358"/>
        <v>-1.2669047139914427E-10</v>
      </c>
      <c r="BP624" s="77">
        <f t="shared" si="359"/>
        <v>-1.2669047139964644E-10</v>
      </c>
      <c r="BR624" s="78"/>
      <c r="BS624" s="78"/>
      <c r="BT624" s="78"/>
      <c r="BZ624" s="78"/>
      <c r="CA624" s="78"/>
      <c r="CB624" s="78"/>
      <c r="CH624" s="78"/>
      <c r="CI624" s="78"/>
      <c r="CJ624" s="78"/>
      <c r="CP624" s="78"/>
      <c r="CQ624" s="78"/>
      <c r="CR624" s="78"/>
      <c r="CX624" s="78"/>
      <c r="CY624" s="78"/>
      <c r="CZ624" s="78"/>
      <c r="DF624" s="78">
        <v>7.9999999999999995E-11</v>
      </c>
      <c r="DG624" s="78">
        <v>5.8277361409099999</v>
      </c>
      <c r="DH624" s="78">
        <v>3328.1356562801898</v>
      </c>
      <c r="DI624" s="77">
        <f t="shared" si="360"/>
        <v>7.9860874352215867E-11</v>
      </c>
      <c r="DJ624" s="77">
        <f t="shared" si="361"/>
        <v>7.9860729103951177E-11</v>
      </c>
      <c r="DK624" s="77">
        <f t="shared" si="362"/>
        <v>7.9860729094273681E-11</v>
      </c>
      <c r="DL624" s="77">
        <f t="shared" si="363"/>
        <v>7.9860729094273035E-11</v>
      </c>
      <c r="DN624" s="78">
        <v>9.9999999999999994E-12</v>
      </c>
      <c r="DO624" s="78">
        <v>3.5721047532900001</v>
      </c>
      <c r="DP624" s="78">
        <v>78786.286842816306</v>
      </c>
      <c r="DQ624" s="77">
        <f t="shared" si="364"/>
        <v>9.6226950225949519E-12</v>
      </c>
      <c r="DR624" s="77">
        <f t="shared" si="365"/>
        <v>9.6246758110885122E-12</v>
      </c>
      <c r="DS624" s="77">
        <f t="shared" si="366"/>
        <v>9.6246759428582771E-12</v>
      </c>
      <c r="DT624" s="77">
        <f t="shared" si="367"/>
        <v>9.6246759428670707E-12</v>
      </c>
      <c r="DV624" s="78"/>
      <c r="DW624" s="78"/>
      <c r="DX624" s="78"/>
      <c r="ED624" s="78"/>
      <c r="EE624" s="78"/>
      <c r="EF624" s="78"/>
      <c r="EL624" s="78"/>
      <c r="EM624" s="78"/>
      <c r="EN624" s="78"/>
      <c r="ET624" s="78"/>
      <c r="EU624" s="78"/>
      <c r="EV624" s="78"/>
    </row>
    <row r="625" spans="12:152" s="77" customFormat="1" ht="12.75">
      <c r="L625" s="78"/>
      <c r="N625" s="78">
        <v>6E-10</v>
      </c>
      <c r="O625" s="78">
        <v>6.2310585469699999</v>
      </c>
      <c r="P625" s="78">
        <v>76887.9356248767</v>
      </c>
      <c r="Q625" s="77">
        <f t="shared" si="348"/>
        <v>3.7591820065202675E-10</v>
      </c>
      <c r="R625" s="77">
        <f t="shared" si="349"/>
        <v>3.762507575866289E-10</v>
      </c>
      <c r="S625" s="77">
        <f t="shared" si="350"/>
        <v>3.7625077973185356E-10</v>
      </c>
      <c r="T625" s="77">
        <f t="shared" si="351"/>
        <v>3.7625077973331473E-10</v>
      </c>
      <c r="V625" s="78">
        <v>6E-11</v>
      </c>
      <c r="W625" s="78">
        <v>1.04156861985</v>
      </c>
      <c r="X625" s="78">
        <v>104197.83375581101</v>
      </c>
      <c r="Y625" s="77">
        <f t="shared" si="352"/>
        <v>1.2429789058531021E-11</v>
      </c>
      <c r="Z625" s="77">
        <f t="shared" si="353"/>
        <v>1.2486368997429273E-11</v>
      </c>
      <c r="AA625" s="77">
        <f t="shared" si="354"/>
        <v>1.2486372765820595E-11</v>
      </c>
      <c r="AB625" s="77">
        <f t="shared" si="355"/>
        <v>1.2486372766074126E-11</v>
      </c>
      <c r="AD625" s="78"/>
      <c r="AE625" s="78"/>
      <c r="AF625" s="78"/>
      <c r="AL625" s="78"/>
      <c r="AM625" s="78"/>
      <c r="AN625" s="78"/>
      <c r="AT625" s="78"/>
      <c r="AU625" s="78"/>
      <c r="AV625" s="78"/>
      <c r="BB625" s="78"/>
      <c r="BC625" s="78"/>
      <c r="BD625" s="78"/>
      <c r="BJ625" s="78">
        <v>1.2999999999999999E-10</v>
      </c>
      <c r="BK625" s="78">
        <v>4.02426203972</v>
      </c>
      <c r="BL625" s="78">
        <v>417406.45026518701</v>
      </c>
      <c r="BM625" s="77">
        <f t="shared" si="356"/>
        <v>-4.1525903877468597E-11</v>
      </c>
      <c r="BN625" s="77">
        <f t="shared" si="357"/>
        <v>-4.1049872462963212E-11</v>
      </c>
      <c r="BO625" s="77">
        <f t="shared" si="358"/>
        <v>-4.104984073406758E-11</v>
      </c>
      <c r="BP625" s="77">
        <f t="shared" si="359"/>
        <v>-4.1049840731992158E-11</v>
      </c>
      <c r="BR625" s="78"/>
      <c r="BS625" s="78"/>
      <c r="BT625" s="78"/>
      <c r="BZ625" s="78"/>
      <c r="CA625" s="78"/>
      <c r="CB625" s="78"/>
      <c r="CH625" s="78"/>
      <c r="CI625" s="78"/>
      <c r="CJ625" s="78"/>
      <c r="CP625" s="78"/>
      <c r="CQ625" s="78"/>
      <c r="CR625" s="78"/>
      <c r="CX625" s="78"/>
      <c r="CY625" s="78"/>
      <c r="CZ625" s="78"/>
      <c r="DF625" s="78">
        <v>8.9999999999999999E-11</v>
      </c>
      <c r="DG625" s="78">
        <v>2.5320961180500001</v>
      </c>
      <c r="DH625" s="78">
        <v>25227.593212821299</v>
      </c>
      <c r="DI625" s="77">
        <f t="shared" si="360"/>
        <v>5.6930494297257924E-11</v>
      </c>
      <c r="DJ625" s="77">
        <f t="shared" si="361"/>
        <v>5.6946762001730868E-11</v>
      </c>
      <c r="DK625" s="77">
        <f t="shared" si="362"/>
        <v>5.6946763085215966E-11</v>
      </c>
      <c r="DL625" s="77">
        <f t="shared" si="363"/>
        <v>5.6946763085289262E-11</v>
      </c>
      <c r="DN625" s="78">
        <v>1.9999999999999999E-11</v>
      </c>
      <c r="DO625" s="78">
        <v>1.1387944724100001</v>
      </c>
      <c r="DP625" s="78">
        <v>61165.273988580702</v>
      </c>
      <c r="DQ625" s="77">
        <f t="shared" si="364"/>
        <v>5.4371262684410593E-12</v>
      </c>
      <c r="DR625" s="77">
        <f t="shared" si="365"/>
        <v>5.4480168177265607E-12</v>
      </c>
      <c r="DS625" s="77">
        <f t="shared" si="366"/>
        <v>5.4480175430869388E-12</v>
      </c>
      <c r="DT625" s="77">
        <f t="shared" si="367"/>
        <v>5.4480175431350704E-12</v>
      </c>
      <c r="DV625" s="78"/>
      <c r="DW625" s="78"/>
      <c r="DX625" s="78"/>
      <c r="ED625" s="78"/>
      <c r="EE625" s="78"/>
      <c r="EF625" s="78"/>
      <c r="EL625" s="78"/>
      <c r="EM625" s="78"/>
      <c r="EN625" s="78"/>
      <c r="ET625" s="78"/>
      <c r="EU625" s="78"/>
      <c r="EV625" s="78"/>
    </row>
    <row r="626" spans="12:152" s="77" customFormat="1" ht="12.75">
      <c r="L626" s="78"/>
      <c r="N626" s="78">
        <v>6.6E-10</v>
      </c>
      <c r="O626" s="78">
        <v>3.2359671251200002</v>
      </c>
      <c r="P626" s="78">
        <v>77726.904912627098</v>
      </c>
      <c r="Q626" s="77">
        <f t="shared" si="348"/>
        <v>5.8845607760813174E-10</v>
      </c>
      <c r="R626" s="77">
        <f t="shared" si="349"/>
        <v>5.8824101063263195E-10</v>
      </c>
      <c r="S626" s="77">
        <f t="shared" si="350"/>
        <v>5.8824099629691365E-10</v>
      </c>
      <c r="T626" s="77">
        <f t="shared" si="351"/>
        <v>5.8824099629596094E-10</v>
      </c>
      <c r="V626" s="78">
        <v>7.0000000000000004E-11</v>
      </c>
      <c r="W626" s="78">
        <v>6.0480457422500002</v>
      </c>
      <c r="X626" s="78">
        <v>103189.137861888</v>
      </c>
      <c r="Y626" s="77">
        <f t="shared" si="352"/>
        <v>5.7575805166207609E-11</v>
      </c>
      <c r="Z626" s="77">
        <f t="shared" si="353"/>
        <v>5.7537770997148723E-11</v>
      </c>
      <c r="AA626" s="77">
        <f t="shared" si="354"/>
        <v>5.7537768461950619E-11</v>
      </c>
      <c r="AB626" s="77">
        <f t="shared" si="355"/>
        <v>5.7537768461782928E-11</v>
      </c>
      <c r="AD626" s="78"/>
      <c r="AE626" s="78"/>
      <c r="AF626" s="78"/>
      <c r="AL626" s="78"/>
      <c r="AM626" s="78"/>
      <c r="AN626" s="78"/>
      <c r="AT626" s="78"/>
      <c r="AU626" s="78"/>
      <c r="AV626" s="78"/>
      <c r="BB626" s="78"/>
      <c r="BC626" s="78"/>
      <c r="BD626" s="78"/>
      <c r="BJ626" s="78">
        <v>1.2999999999999999E-10</v>
      </c>
      <c r="BK626" s="78">
        <v>2.83441937048</v>
      </c>
      <c r="BL626" s="78">
        <v>25169.972855592401</v>
      </c>
      <c r="BM626" s="77">
        <f t="shared" si="356"/>
        <v>8.1913172367713907E-12</v>
      </c>
      <c r="BN626" s="77">
        <f t="shared" si="357"/>
        <v>8.2215293486624627E-12</v>
      </c>
      <c r="BO626" s="77">
        <f t="shared" si="358"/>
        <v>8.2215313610751378E-12</v>
      </c>
      <c r="BP626" s="77">
        <f t="shared" si="359"/>
        <v>8.2215313612078857E-12</v>
      </c>
      <c r="BR626" s="78"/>
      <c r="BS626" s="78"/>
      <c r="BT626" s="78"/>
      <c r="BZ626" s="78"/>
      <c r="CA626" s="78"/>
      <c r="CB626" s="78"/>
      <c r="CH626" s="78"/>
      <c r="CI626" s="78"/>
      <c r="CJ626" s="78"/>
      <c r="CP626" s="78"/>
      <c r="CQ626" s="78"/>
      <c r="CR626" s="78"/>
      <c r="CX626" s="78"/>
      <c r="CY626" s="78"/>
      <c r="CZ626" s="78"/>
      <c r="DF626" s="78">
        <v>1E-10</v>
      </c>
      <c r="DG626" s="78">
        <v>2.5279323615</v>
      </c>
      <c r="DH626" s="78">
        <v>35833.223697430803</v>
      </c>
      <c r="DI626" s="77">
        <f t="shared" si="360"/>
        <v>1.9626647874014245E-11</v>
      </c>
      <c r="DJ626" s="77">
        <f t="shared" si="361"/>
        <v>1.9594139719050922E-11</v>
      </c>
      <c r="DK626" s="77">
        <f t="shared" si="362"/>
        <v>1.9594137553614578E-11</v>
      </c>
      <c r="DL626" s="77">
        <f t="shared" si="363"/>
        <v>1.959413755346965E-11</v>
      </c>
      <c r="DN626" s="78">
        <v>9.9999999999999994E-12</v>
      </c>
      <c r="DO626" s="78">
        <v>5.6272108188900001</v>
      </c>
      <c r="DP626" s="78">
        <v>122444.98726584599</v>
      </c>
      <c r="DQ626" s="77">
        <f t="shared" si="364"/>
        <v>5.5940318993655917E-12</v>
      </c>
      <c r="DR626" s="77">
        <f t="shared" si="365"/>
        <v>5.584638369631529E-12</v>
      </c>
      <c r="DS626" s="77">
        <f t="shared" si="366"/>
        <v>5.5846377436908885E-12</v>
      </c>
      <c r="DT626" s="77">
        <f t="shared" si="367"/>
        <v>5.5846377436493938E-12</v>
      </c>
      <c r="DV626" s="78"/>
      <c r="DW626" s="78"/>
      <c r="DX626" s="78"/>
      <c r="ED626" s="78"/>
      <c r="EE626" s="78"/>
      <c r="EF626" s="78"/>
      <c r="EL626" s="78"/>
      <c r="EM626" s="78"/>
      <c r="EN626" s="78"/>
      <c r="ET626" s="78"/>
      <c r="EU626" s="78"/>
      <c r="EV626" s="78"/>
    </row>
    <row r="627" spans="12:152" s="77" customFormat="1" ht="12.75">
      <c r="L627" s="78"/>
      <c r="N627" s="78">
        <v>5.9000000000000003E-10</v>
      </c>
      <c r="O627" s="78">
        <v>1.5348550589100001</v>
      </c>
      <c r="P627" s="78">
        <v>6044.2285813753997</v>
      </c>
      <c r="Q627" s="77">
        <f t="shared" si="348"/>
        <v>4.9928888325605195E-10</v>
      </c>
      <c r="R627" s="77">
        <f t="shared" si="349"/>
        <v>4.9927130466789908E-10</v>
      </c>
      <c r="S627" s="77">
        <f t="shared" si="350"/>
        <v>4.9927130349694013E-10</v>
      </c>
      <c r="T627" s="77">
        <f t="shared" si="351"/>
        <v>4.9927130349686197E-10</v>
      </c>
      <c r="V627" s="78">
        <v>7.0000000000000004E-11</v>
      </c>
      <c r="W627" s="78">
        <v>6.1558854914300003</v>
      </c>
      <c r="X627" s="78">
        <v>75930.513031850496</v>
      </c>
      <c r="Y627" s="77">
        <f t="shared" si="352"/>
        <v>6.9148267889388501E-11</v>
      </c>
      <c r="Z627" s="77">
        <f t="shared" si="353"/>
        <v>6.914060316444534E-11</v>
      </c>
      <c r="AA627" s="77">
        <f t="shared" si="354"/>
        <v>6.9140602652762347E-11</v>
      </c>
      <c r="AB627" s="77">
        <f t="shared" si="355"/>
        <v>6.9140602652728769E-11</v>
      </c>
      <c r="AD627" s="78"/>
      <c r="AE627" s="78"/>
      <c r="AF627" s="78"/>
      <c r="AL627" s="78"/>
      <c r="AM627" s="78"/>
      <c r="AN627" s="78"/>
      <c r="AT627" s="78"/>
      <c r="AU627" s="78"/>
      <c r="AV627" s="78"/>
      <c r="BB627" s="78"/>
      <c r="BC627" s="78"/>
      <c r="BD627" s="78"/>
      <c r="BJ627" s="78">
        <v>1.5999999999999999E-10</v>
      </c>
      <c r="BK627" s="78">
        <v>3.5500456100500002</v>
      </c>
      <c r="BL627" s="78">
        <v>86457.984757931103</v>
      </c>
      <c r="BM627" s="77">
        <f t="shared" si="356"/>
        <v>-2.0539230971897269E-11</v>
      </c>
      <c r="BN627" s="77">
        <f t="shared" si="357"/>
        <v>-2.0412301814077229E-11</v>
      </c>
      <c r="BO627" s="77">
        <f t="shared" si="358"/>
        <v>-2.0412293358906019E-11</v>
      </c>
      <c r="BP627" s="77">
        <f t="shared" si="359"/>
        <v>-2.0412293358346741E-11</v>
      </c>
      <c r="BR627" s="78"/>
      <c r="BS627" s="78"/>
      <c r="BT627" s="78"/>
      <c r="BZ627" s="78"/>
      <c r="CA627" s="78"/>
      <c r="CB627" s="78"/>
      <c r="CH627" s="78"/>
      <c r="CI627" s="78"/>
      <c r="CJ627" s="78"/>
      <c r="CP627" s="78"/>
      <c r="CQ627" s="78"/>
      <c r="CR627" s="78"/>
      <c r="CX627" s="78"/>
      <c r="CY627" s="78"/>
      <c r="CZ627" s="78"/>
      <c r="DF627" s="78">
        <v>7.9999999999999995E-11</v>
      </c>
      <c r="DG627" s="78">
        <v>4.1120474465400001</v>
      </c>
      <c r="DH627" s="78">
        <v>53906.928636080898</v>
      </c>
      <c r="DI627" s="77">
        <f t="shared" si="360"/>
        <v>6.8989909736836364E-11</v>
      </c>
      <c r="DJ627" s="77">
        <f t="shared" si="361"/>
        <v>6.9010100649890367E-11</v>
      </c>
      <c r="DK627" s="77">
        <f t="shared" si="362"/>
        <v>6.9010101994232958E-11</v>
      </c>
      <c r="DL627" s="77">
        <f t="shared" si="363"/>
        <v>6.9010101994322669E-11</v>
      </c>
      <c r="DN627" s="78">
        <v>9.9999999999999994E-12</v>
      </c>
      <c r="DO627" s="78">
        <v>0.51173156423999999</v>
      </c>
      <c r="DP627" s="78">
        <v>113341.08027172901</v>
      </c>
      <c r="DQ627" s="77">
        <f t="shared" si="364"/>
        <v>9.2013559319917259E-12</v>
      </c>
      <c r="DR627" s="77">
        <f t="shared" si="365"/>
        <v>9.2054571847064461E-12</v>
      </c>
      <c r="DS627" s="77">
        <f t="shared" si="366"/>
        <v>9.2054574575532701E-12</v>
      </c>
      <c r="DT627" s="77">
        <f t="shared" si="367"/>
        <v>9.2054574575710335E-12</v>
      </c>
      <c r="DV627" s="78"/>
      <c r="DW627" s="78"/>
      <c r="DX627" s="78"/>
      <c r="ED627" s="78"/>
      <c r="EE627" s="78"/>
      <c r="EF627" s="78"/>
      <c r="EL627" s="78"/>
      <c r="EM627" s="78"/>
      <c r="EN627" s="78"/>
      <c r="ET627" s="78"/>
      <c r="EU627" s="78"/>
      <c r="EV627" s="78"/>
    </row>
    <row r="628" spans="12:152" s="77" customFormat="1" ht="12.75">
      <c r="L628" s="78"/>
      <c r="N628" s="78">
        <v>5.9000000000000003E-10</v>
      </c>
      <c r="O628" s="78">
        <v>1.10559326249</v>
      </c>
      <c r="P628" s="78">
        <v>26102.130235575802</v>
      </c>
      <c r="Q628" s="77">
        <f t="shared" si="348"/>
        <v>3.6965927249821102E-10</v>
      </c>
      <c r="R628" s="77">
        <f t="shared" si="349"/>
        <v>3.6977030797060991E-10</v>
      </c>
      <c r="S628" s="77">
        <f t="shared" si="350"/>
        <v>3.6977031536595232E-10</v>
      </c>
      <c r="T628" s="77">
        <f t="shared" si="351"/>
        <v>3.697703153664358E-10</v>
      </c>
      <c r="V628" s="78">
        <v>7.0000000000000004E-11</v>
      </c>
      <c r="W628" s="78">
        <v>2.0198295594600002</v>
      </c>
      <c r="X628" s="78">
        <v>176332.24614102699</v>
      </c>
      <c r="Y628" s="77">
        <f t="shared" si="352"/>
        <v>-1.4089365247768973E-11</v>
      </c>
      <c r="Z628" s="77">
        <f t="shared" si="353"/>
        <v>-1.42012056009303E-11</v>
      </c>
      <c r="AA628" s="77">
        <f t="shared" si="354"/>
        <v>-1.4201213049351354E-11</v>
      </c>
      <c r="AB628" s="77">
        <f t="shared" si="355"/>
        <v>-1.4201213049842284E-11</v>
      </c>
      <c r="AD628" s="78"/>
      <c r="AE628" s="78"/>
      <c r="AF628" s="78"/>
      <c r="AL628" s="78"/>
      <c r="AM628" s="78"/>
      <c r="AN628" s="78"/>
      <c r="AT628" s="78"/>
      <c r="AU628" s="78"/>
      <c r="AV628" s="78"/>
      <c r="BB628" s="78"/>
      <c r="BC628" s="78"/>
      <c r="BD628" s="78"/>
      <c r="BJ628" s="78">
        <v>1.4000000000000001E-10</v>
      </c>
      <c r="BK628" s="78">
        <v>3.36717179008</v>
      </c>
      <c r="BL628" s="78">
        <v>12546.481939083</v>
      </c>
      <c r="BM628" s="77">
        <f t="shared" si="356"/>
        <v>-1.3649402141682861E-10</v>
      </c>
      <c r="BN628" s="77">
        <f t="shared" si="357"/>
        <v>-1.3649040646940442E-10</v>
      </c>
      <c r="BO628" s="77">
        <f t="shared" si="358"/>
        <v>-1.3649040622855176E-10</v>
      </c>
      <c r="BP628" s="77">
        <f t="shared" si="359"/>
        <v>-1.3649040622853584E-10</v>
      </c>
      <c r="BR628" s="78"/>
      <c r="BS628" s="78"/>
      <c r="BT628" s="78"/>
      <c r="BZ628" s="78"/>
      <c r="CA628" s="78"/>
      <c r="CB628" s="78"/>
      <c r="CH628" s="78"/>
      <c r="CI628" s="78"/>
      <c r="CJ628" s="78"/>
      <c r="CP628" s="78"/>
      <c r="CQ628" s="78"/>
      <c r="CR628" s="78"/>
      <c r="CX628" s="78"/>
      <c r="CY628" s="78"/>
      <c r="CZ628" s="78"/>
      <c r="DF628" s="78">
        <v>7.9999999999999995E-11</v>
      </c>
      <c r="DG628" s="78">
        <v>1.5874529796700001</v>
      </c>
      <c r="DH628" s="78">
        <v>101011.000139596</v>
      </c>
      <c r="DI628" s="77">
        <f t="shared" si="360"/>
        <v>5.9716164091918465E-11</v>
      </c>
      <c r="DJ628" s="77">
        <f t="shared" si="361"/>
        <v>5.9765887549093323E-11</v>
      </c>
      <c r="DK628" s="77">
        <f t="shared" si="362"/>
        <v>5.9765890859427741E-11</v>
      </c>
      <c r="DL628" s="77">
        <f t="shared" si="363"/>
        <v>5.9765890859645393E-11</v>
      </c>
      <c r="DN628" s="78">
        <v>9.9999999999999994E-12</v>
      </c>
      <c r="DO628" s="78">
        <v>0.63238768568000003</v>
      </c>
      <c r="DP628" s="78">
        <v>130459.18546877</v>
      </c>
      <c r="DQ628" s="77">
        <f t="shared" si="364"/>
        <v>9.8996628224404732E-12</v>
      </c>
      <c r="DR628" s="77">
        <f t="shared" si="365"/>
        <v>9.897950116879729E-12</v>
      </c>
      <c r="DS628" s="77">
        <f t="shared" si="366"/>
        <v>9.8979500023163564E-12</v>
      </c>
      <c r="DT628" s="77">
        <f t="shared" si="367"/>
        <v>9.8979500023087421E-12</v>
      </c>
      <c r="DV628" s="78"/>
      <c r="DW628" s="78"/>
      <c r="DX628" s="78"/>
      <c r="ED628" s="78"/>
      <c r="EE628" s="78"/>
      <c r="EF628" s="78"/>
      <c r="EL628" s="78"/>
      <c r="EM628" s="78"/>
      <c r="EN628" s="78"/>
      <c r="ET628" s="78"/>
      <c r="EU628" s="78"/>
      <c r="EV628" s="78"/>
    </row>
    <row r="629" spans="12:152" s="77" customFormat="1" ht="12.75">
      <c r="L629" s="78"/>
      <c r="N629" s="78">
        <v>6E-10</v>
      </c>
      <c r="O629" s="78">
        <v>1.08408977503</v>
      </c>
      <c r="P629" s="78">
        <v>27972.8043049915</v>
      </c>
      <c r="Q629" s="77">
        <f t="shared" si="348"/>
        <v>-5.9830764584293895E-10</v>
      </c>
      <c r="R629" s="77">
        <f t="shared" si="349"/>
        <v>-5.9829597146315246E-10</v>
      </c>
      <c r="S629" s="77">
        <f t="shared" si="350"/>
        <v>-5.9829597068418862E-10</v>
      </c>
      <c r="T629" s="77">
        <f t="shared" si="351"/>
        <v>-5.9829597068413733E-10</v>
      </c>
      <c r="V629" s="78">
        <v>7.0000000000000004E-11</v>
      </c>
      <c r="W629" s="78">
        <v>4.68299502093</v>
      </c>
      <c r="X629" s="78">
        <v>838.96928775039999</v>
      </c>
      <c r="Y629" s="77">
        <f t="shared" si="352"/>
        <v>6.9965782473231553E-11</v>
      </c>
      <c r="Z629" s="77">
        <f t="shared" si="353"/>
        <v>6.996579945760194E-11</v>
      </c>
      <c r="AA629" s="77">
        <f t="shared" si="354"/>
        <v>6.9965799458733123E-11</v>
      </c>
      <c r="AB629" s="77">
        <f t="shared" si="355"/>
        <v>6.99657994587332E-11</v>
      </c>
      <c r="AD629" s="78"/>
      <c r="AE629" s="78"/>
      <c r="AF629" s="78"/>
      <c r="AL629" s="78"/>
      <c r="AM629" s="78"/>
      <c r="AN629" s="78"/>
      <c r="AT629" s="78"/>
      <c r="AU629" s="78"/>
      <c r="AV629" s="78"/>
      <c r="BB629" s="78"/>
      <c r="BC629" s="78"/>
      <c r="BD629" s="78"/>
      <c r="BJ629" s="78">
        <v>1.2999999999999999E-10</v>
      </c>
      <c r="BK629" s="78">
        <v>0.99900287294000001</v>
      </c>
      <c r="BL629" s="78">
        <v>78338.491023289796</v>
      </c>
      <c r="BM629" s="77">
        <f t="shared" si="356"/>
        <v>1.2777435304752162E-10</v>
      </c>
      <c r="BN629" s="77">
        <f t="shared" si="357"/>
        <v>1.2779167930731768E-10</v>
      </c>
      <c r="BO629" s="77">
        <f t="shared" si="358"/>
        <v>1.2779168045918152E-10</v>
      </c>
      <c r="BP629" s="77">
        <f t="shared" si="359"/>
        <v>1.2779168045925747E-10</v>
      </c>
      <c r="BR629" s="78"/>
      <c r="BS629" s="78"/>
      <c r="BT629" s="78"/>
      <c r="BZ629" s="78"/>
      <c r="CA629" s="78"/>
      <c r="CB629" s="78"/>
      <c r="CH629" s="78"/>
      <c r="CI629" s="78"/>
      <c r="CJ629" s="78"/>
      <c r="CP629" s="78"/>
      <c r="CQ629" s="78"/>
      <c r="CR629" s="78"/>
      <c r="CX629" s="78"/>
      <c r="CY629" s="78"/>
      <c r="CZ629" s="78"/>
      <c r="DF629" s="78">
        <v>8.9999999999999999E-11</v>
      </c>
      <c r="DG629" s="78">
        <v>2.5738472724400001</v>
      </c>
      <c r="DH629" s="78">
        <v>2125.8774073792001</v>
      </c>
      <c r="DI629" s="77">
        <f t="shared" si="360"/>
        <v>-8.79937329582238E-11</v>
      </c>
      <c r="DJ629" s="77">
        <f t="shared" si="361"/>
        <v>-8.7994104610747437E-11</v>
      </c>
      <c r="DK629" s="77">
        <f t="shared" si="362"/>
        <v>-8.7994104635502071E-11</v>
      </c>
      <c r="DL629" s="77">
        <f t="shared" si="363"/>
        <v>-8.7994104635503712E-11</v>
      </c>
      <c r="DN629" s="78">
        <v>9.9999999999999994E-12</v>
      </c>
      <c r="DO629" s="78">
        <v>0.62172861765999998</v>
      </c>
      <c r="DP629" s="78">
        <v>138319.60486120899</v>
      </c>
      <c r="DQ629" s="77">
        <f t="shared" si="364"/>
        <v>9.696036240954535E-12</v>
      </c>
      <c r="DR629" s="77">
        <f t="shared" si="365"/>
        <v>9.6991594669173934E-12</v>
      </c>
      <c r="DS629" s="77">
        <f t="shared" si="366"/>
        <v>9.699159674426216E-12</v>
      </c>
      <c r="DT629" s="77">
        <f t="shared" si="367"/>
        <v>9.6991596744397772E-12</v>
      </c>
      <c r="DV629" s="78"/>
      <c r="DW629" s="78"/>
      <c r="DX629" s="78"/>
      <c r="ED629" s="78"/>
      <c r="EE629" s="78"/>
      <c r="EF629" s="78"/>
      <c r="EL629" s="78"/>
      <c r="EM629" s="78"/>
      <c r="EN629" s="78"/>
      <c r="ET629" s="78"/>
      <c r="EU629" s="78"/>
      <c r="EV629" s="78"/>
    </row>
    <row r="630" spans="12:152" s="77" customFormat="1" ht="12.75">
      <c r="L630" s="78"/>
      <c r="N630" s="78">
        <v>4.8999999999999996E-10</v>
      </c>
      <c r="O630" s="78">
        <v>2.24548271996</v>
      </c>
      <c r="P630" s="78">
        <v>425.90877651400001</v>
      </c>
      <c r="Q630" s="77">
        <f t="shared" si="348"/>
        <v>4.8670699892108345E-10</v>
      </c>
      <c r="R630" s="77">
        <f t="shared" si="349"/>
        <v>4.8670677544860225E-10</v>
      </c>
      <c r="S630" s="77">
        <f t="shared" si="350"/>
        <v>4.8670677543371651E-10</v>
      </c>
      <c r="T630" s="77">
        <f t="shared" si="351"/>
        <v>4.8670677543371548E-10</v>
      </c>
      <c r="V630" s="78">
        <v>7.0000000000000004E-11</v>
      </c>
      <c r="W630" s="78">
        <v>4.3269407805100002</v>
      </c>
      <c r="X630" s="78">
        <v>104248.519792078</v>
      </c>
      <c r="Y630" s="77">
        <f t="shared" si="352"/>
        <v>-2.3734838786315024E-11</v>
      </c>
      <c r="Z630" s="77">
        <f t="shared" si="353"/>
        <v>-2.3798341740545773E-11</v>
      </c>
      <c r="AA630" s="77">
        <f t="shared" si="354"/>
        <v>-2.3798345969736191E-11</v>
      </c>
      <c r="AB630" s="77">
        <f t="shared" si="355"/>
        <v>-2.3798345970013103E-11</v>
      </c>
      <c r="AD630" s="78"/>
      <c r="AE630" s="78"/>
      <c r="AF630" s="78"/>
      <c r="AL630" s="78"/>
      <c r="AM630" s="78"/>
      <c r="AN630" s="78"/>
      <c r="AT630" s="78"/>
      <c r="AU630" s="78"/>
      <c r="AV630" s="78"/>
      <c r="BB630" s="78"/>
      <c r="BC630" s="78"/>
      <c r="BD630" s="78"/>
      <c r="BJ630" s="78">
        <v>1.2E-10</v>
      </c>
      <c r="BK630" s="78">
        <v>3.7293526134900001</v>
      </c>
      <c r="BL630" s="78">
        <v>78786.286842816306</v>
      </c>
      <c r="BM630" s="77">
        <f t="shared" si="356"/>
        <v>1.0893435498179951E-10</v>
      </c>
      <c r="BN630" s="77">
        <f t="shared" si="357"/>
        <v>1.0897101340447146E-10</v>
      </c>
      <c r="BO630" s="77">
        <f t="shared" si="358"/>
        <v>1.0897101584435625E-10</v>
      </c>
      <c r="BP630" s="77">
        <f t="shared" si="359"/>
        <v>1.0897101584451907E-10</v>
      </c>
      <c r="BR630" s="78"/>
      <c r="BS630" s="78"/>
      <c r="BT630" s="78"/>
      <c r="BZ630" s="78"/>
      <c r="CA630" s="78"/>
      <c r="CB630" s="78"/>
      <c r="CH630" s="78"/>
      <c r="CI630" s="78"/>
      <c r="CJ630" s="78"/>
      <c r="CP630" s="78"/>
      <c r="CQ630" s="78"/>
      <c r="CR630" s="78"/>
      <c r="CX630" s="78"/>
      <c r="CY630" s="78"/>
      <c r="CZ630" s="78"/>
      <c r="DF630" s="78">
        <v>7.0000000000000004E-11</v>
      </c>
      <c r="DG630" s="78">
        <v>2.46084982092</v>
      </c>
      <c r="DH630" s="78">
        <v>52137.673247510502</v>
      </c>
      <c r="DI630" s="77">
        <f t="shared" si="360"/>
        <v>-5.1911548571840763E-11</v>
      </c>
      <c r="DJ630" s="77">
        <f t="shared" si="361"/>
        <v>-5.1888891042390028E-11</v>
      </c>
      <c r="DK630" s="77">
        <f t="shared" si="362"/>
        <v>-5.1888889532772589E-11</v>
      </c>
      <c r="DL630" s="77">
        <f t="shared" si="363"/>
        <v>-5.1888889532673773E-11</v>
      </c>
      <c r="DN630" s="78">
        <v>1.9999999999999999E-11</v>
      </c>
      <c r="DO630" s="78">
        <v>0.35135879350999999</v>
      </c>
      <c r="DP630" s="78">
        <v>132028.588603154</v>
      </c>
      <c r="DQ630" s="77">
        <f t="shared" si="364"/>
        <v>-1.9104952582138282E-11</v>
      </c>
      <c r="DR630" s="77">
        <f t="shared" si="365"/>
        <v>-1.9112164842814912E-11</v>
      </c>
      <c r="DS630" s="77">
        <f t="shared" si="366"/>
        <v>-1.9112165322272838E-11</v>
      </c>
      <c r="DT630" s="77">
        <f t="shared" si="367"/>
        <v>-1.9112165322304995E-11</v>
      </c>
      <c r="DV630" s="78"/>
      <c r="DW630" s="78"/>
      <c r="DX630" s="78"/>
      <c r="ED630" s="78"/>
      <c r="EE630" s="78"/>
      <c r="EF630" s="78"/>
      <c r="EL630" s="78"/>
      <c r="EM630" s="78"/>
      <c r="EN630" s="78"/>
      <c r="ET630" s="78"/>
      <c r="EU630" s="78"/>
      <c r="EV630" s="78"/>
    </row>
    <row r="631" spans="12:152" s="77" customFormat="1" ht="12.75">
      <c r="L631" s="78"/>
      <c r="N631" s="78">
        <v>5.4999999999999996E-10</v>
      </c>
      <c r="O631" s="78">
        <v>3.3364516161100002</v>
      </c>
      <c r="P631" s="78">
        <v>207593.84658049999</v>
      </c>
      <c r="Q631" s="77">
        <f t="shared" si="348"/>
        <v>-2.9648799402759252E-10</v>
      </c>
      <c r="R631" s="77">
        <f t="shared" si="349"/>
        <v>-2.9559774245194511E-10</v>
      </c>
      <c r="S631" s="77">
        <f t="shared" si="350"/>
        <v>-2.9559768311611112E-10</v>
      </c>
      <c r="T631" s="77">
        <f t="shared" si="351"/>
        <v>-2.9559768311210363E-10</v>
      </c>
      <c r="V631" s="78">
        <v>6E-11</v>
      </c>
      <c r="W631" s="78">
        <v>0.30098706976</v>
      </c>
      <c r="X631" s="78">
        <v>54824.261108621402</v>
      </c>
      <c r="Y631" s="77">
        <f t="shared" si="352"/>
        <v>-2.9418280993208954E-11</v>
      </c>
      <c r="Z631" s="77">
        <f t="shared" si="353"/>
        <v>-2.94448012020524E-11</v>
      </c>
      <c r="AA631" s="77">
        <f t="shared" si="354"/>
        <v>-2.9444802968307878E-11</v>
      </c>
      <c r="AB631" s="77">
        <f t="shared" si="355"/>
        <v>-2.9444802968423774E-11</v>
      </c>
      <c r="AD631" s="78"/>
      <c r="AE631" s="78"/>
      <c r="AF631" s="78"/>
      <c r="AL631" s="78"/>
      <c r="AM631" s="78"/>
      <c r="AN631" s="78"/>
      <c r="AT631" s="78"/>
      <c r="AU631" s="78"/>
      <c r="AV631" s="78"/>
      <c r="BB631" s="78"/>
      <c r="BC631" s="78"/>
      <c r="BD631" s="78"/>
      <c r="BJ631" s="78">
        <v>1.2999999999999999E-10</v>
      </c>
      <c r="BK631" s="78">
        <v>4.5576926177499999</v>
      </c>
      <c r="BL631" s="78">
        <v>80596.905817594597</v>
      </c>
      <c r="BM631" s="77">
        <f t="shared" si="356"/>
        <v>-1.037398066049091E-10</v>
      </c>
      <c r="BN631" s="77">
        <f t="shared" si="357"/>
        <v>-1.0379819697235991E-10</v>
      </c>
      <c r="BO631" s="77">
        <f t="shared" si="358"/>
        <v>-1.0379820085981569E-10</v>
      </c>
      <c r="BP631" s="77">
        <f t="shared" si="359"/>
        <v>-1.0379820086007373E-10</v>
      </c>
      <c r="BR631" s="78"/>
      <c r="BS631" s="78"/>
      <c r="BT631" s="78"/>
      <c r="BZ631" s="78"/>
      <c r="CA631" s="78"/>
      <c r="CB631" s="78"/>
      <c r="CH631" s="78"/>
      <c r="CI631" s="78"/>
      <c r="CJ631" s="78"/>
      <c r="CP631" s="78"/>
      <c r="CQ631" s="78"/>
      <c r="CR631" s="78"/>
      <c r="CX631" s="78"/>
      <c r="CY631" s="78"/>
      <c r="CZ631" s="78"/>
      <c r="DF631" s="78">
        <v>7.9999999999999995E-11</v>
      </c>
      <c r="DG631" s="78">
        <v>5.5657753539000003</v>
      </c>
      <c r="DH631" s="78">
        <v>50689.826162083104</v>
      </c>
      <c r="DI631" s="77">
        <f t="shared" si="360"/>
        <v>4.5059653017555536E-11</v>
      </c>
      <c r="DJ631" s="77">
        <f t="shared" si="361"/>
        <v>4.5090648301012526E-11</v>
      </c>
      <c r="DK631" s="77">
        <f t="shared" si="362"/>
        <v>4.5090650365272493E-11</v>
      </c>
      <c r="DL631" s="77">
        <f t="shared" si="363"/>
        <v>4.5090650365411472E-11</v>
      </c>
      <c r="DN631" s="78">
        <v>9.9999999999999994E-12</v>
      </c>
      <c r="DO631" s="78">
        <v>1.68473271541</v>
      </c>
      <c r="DP631" s="78">
        <v>28286.990484861199</v>
      </c>
      <c r="DQ631" s="77">
        <f t="shared" si="364"/>
        <v>-3.4692042371241949E-12</v>
      </c>
      <c r="DR631" s="77">
        <f t="shared" si="365"/>
        <v>-3.4667496197066452E-12</v>
      </c>
      <c r="DS631" s="77">
        <f t="shared" si="366"/>
        <v>-3.466749456197036E-12</v>
      </c>
      <c r="DT631" s="77">
        <f t="shared" si="367"/>
        <v>-3.4667494561861058E-12</v>
      </c>
      <c r="DV631" s="78"/>
      <c r="DW631" s="78"/>
      <c r="DX631" s="78"/>
      <c r="ED631" s="78"/>
      <c r="EE631" s="78"/>
      <c r="EF631" s="78"/>
      <c r="EL631" s="78"/>
      <c r="EM631" s="78"/>
      <c r="EN631" s="78"/>
      <c r="ET631" s="78"/>
      <c r="EU631" s="78"/>
      <c r="EV631" s="78"/>
    </row>
    <row r="632" spans="12:152" s="77" customFormat="1" ht="12.75">
      <c r="L632" s="78"/>
      <c r="N632" s="78">
        <v>6.6999999999999996E-10</v>
      </c>
      <c r="O632" s="78">
        <v>0.59579109206000003</v>
      </c>
      <c r="P632" s="78">
        <v>94329.775286197299</v>
      </c>
      <c r="Q632" s="77">
        <f t="shared" si="348"/>
        <v>4.0688346669047859E-10</v>
      </c>
      <c r="R632" s="77">
        <f t="shared" si="349"/>
        <v>4.0641876523514026E-10</v>
      </c>
      <c r="S632" s="77">
        <f t="shared" si="350"/>
        <v>4.064187342710985E-10</v>
      </c>
      <c r="T632" s="77">
        <f t="shared" si="351"/>
        <v>4.064187342690395E-10</v>
      </c>
      <c r="V632" s="78">
        <v>7.0000000000000004E-11</v>
      </c>
      <c r="W632" s="78">
        <v>2.39268679107</v>
      </c>
      <c r="X632" s="78">
        <v>80596.905817594597</v>
      </c>
      <c r="Y632" s="77">
        <f t="shared" si="352"/>
        <v>-3.681703377473526E-12</v>
      </c>
      <c r="Z632" s="77">
        <f t="shared" si="353"/>
        <v>-3.6295784577632575E-12</v>
      </c>
      <c r="AA632" s="77">
        <f t="shared" si="354"/>
        <v>-3.6295749856590254E-12</v>
      </c>
      <c r="AB632" s="77">
        <f t="shared" si="355"/>
        <v>-3.6295749854285518E-12</v>
      </c>
      <c r="AD632" s="78"/>
      <c r="AE632" s="78"/>
      <c r="AF632" s="78"/>
      <c r="AL632" s="78"/>
      <c r="AM632" s="78"/>
      <c r="AN632" s="78"/>
      <c r="AT632" s="78"/>
      <c r="AU632" s="78"/>
      <c r="AV632" s="78"/>
      <c r="BB632" s="78"/>
      <c r="BC632" s="78"/>
      <c r="BD632" s="78"/>
      <c r="BJ632" s="78">
        <v>1.2999999999999999E-10</v>
      </c>
      <c r="BK632" s="78">
        <v>3.6879417834599999</v>
      </c>
      <c r="BL632" s="78">
        <v>79315.977807910895</v>
      </c>
      <c r="BM632" s="77">
        <f t="shared" si="356"/>
        <v>-1.0757965277223028E-10</v>
      </c>
      <c r="BN632" s="77">
        <f t="shared" si="357"/>
        <v>-1.076331798486501E-10</v>
      </c>
      <c r="BO632" s="77">
        <f t="shared" si="358"/>
        <v>-1.0763318341215386E-10</v>
      </c>
      <c r="BP632" s="77">
        <f t="shared" si="359"/>
        <v>-1.0763318341239008E-10</v>
      </c>
      <c r="BR632" s="78"/>
      <c r="BS632" s="78"/>
      <c r="BT632" s="78"/>
      <c r="BZ632" s="78"/>
      <c r="CA632" s="78"/>
      <c r="CB632" s="78"/>
      <c r="CH632" s="78"/>
      <c r="CI632" s="78"/>
      <c r="CJ632" s="78"/>
      <c r="CP632" s="78"/>
      <c r="CQ632" s="78"/>
      <c r="CR632" s="78"/>
      <c r="CX632" s="78"/>
      <c r="CY632" s="78"/>
      <c r="CZ632" s="78"/>
      <c r="DF632" s="78">
        <v>7.0000000000000004E-11</v>
      </c>
      <c r="DG632" s="78">
        <v>5.9811214106500001</v>
      </c>
      <c r="DH632" s="78">
        <v>52179.738436411397</v>
      </c>
      <c r="DI632" s="77">
        <f t="shared" si="360"/>
        <v>5.816942136272646E-11</v>
      </c>
      <c r="DJ632" s="77">
        <f t="shared" si="361"/>
        <v>5.8150616261096401E-11</v>
      </c>
      <c r="DK632" s="77">
        <f t="shared" si="362"/>
        <v>5.8150615008039556E-11</v>
      </c>
      <c r="DL632" s="77">
        <f t="shared" si="363"/>
        <v>5.8150615007957594E-11</v>
      </c>
      <c r="DN632" s="78">
        <v>1.9999999999999999E-11</v>
      </c>
      <c r="DO632" s="78">
        <v>2.61859360479</v>
      </c>
      <c r="DP632" s="78">
        <v>61560.647291223497</v>
      </c>
      <c r="DQ632" s="77">
        <f t="shared" si="364"/>
        <v>1.6695218817660029E-11</v>
      </c>
      <c r="DR632" s="77">
        <f t="shared" si="365"/>
        <v>1.6701488041027306E-11</v>
      </c>
      <c r="DS632" s="77">
        <f t="shared" si="366"/>
        <v>1.6701488458439032E-11</v>
      </c>
      <c r="DT632" s="77">
        <f t="shared" si="367"/>
        <v>1.6701488458466551E-11</v>
      </c>
      <c r="DV632" s="78"/>
      <c r="DW632" s="78"/>
      <c r="DX632" s="78"/>
      <c r="ED632" s="78"/>
      <c r="EE632" s="78"/>
      <c r="EF632" s="78"/>
      <c r="EL632" s="78"/>
      <c r="EM632" s="78"/>
      <c r="EN632" s="78"/>
      <c r="ET632" s="78"/>
      <c r="EU632" s="78"/>
      <c r="EV632" s="78"/>
    </row>
    <row r="633" spans="12:152" s="77" customFormat="1" ht="12.75">
      <c r="L633" s="78"/>
      <c r="N633" s="78">
        <v>5.6000000000000003E-10</v>
      </c>
      <c r="O633" s="78">
        <v>4.05652507832</v>
      </c>
      <c r="P633" s="78">
        <v>26010.152597590299</v>
      </c>
      <c r="Q633" s="77">
        <f t="shared" si="348"/>
        <v>-1.9611558256185639E-10</v>
      </c>
      <c r="R633" s="77">
        <f t="shared" si="349"/>
        <v>-1.9624180053854107E-10</v>
      </c>
      <c r="S633" s="77">
        <f t="shared" si="350"/>
        <v>-1.9624180894551792E-10</v>
      </c>
      <c r="T633" s="77">
        <f t="shared" si="351"/>
        <v>-1.9624180894608438E-10</v>
      </c>
      <c r="V633" s="78">
        <v>6E-11</v>
      </c>
      <c r="W633" s="78">
        <v>0.45279066685000002</v>
      </c>
      <c r="X633" s="78">
        <v>225687.22128005</v>
      </c>
      <c r="Y633" s="77">
        <f t="shared" si="352"/>
        <v>5.16892354995711E-11</v>
      </c>
      <c r="Z633" s="77">
        <f t="shared" si="353"/>
        <v>5.162550851269285E-11</v>
      </c>
      <c r="AA633" s="77">
        <f t="shared" si="354"/>
        <v>5.1625504260349717E-11</v>
      </c>
      <c r="AB633" s="77">
        <f t="shared" si="355"/>
        <v>5.1625504260064696E-11</v>
      </c>
      <c r="AD633" s="78"/>
      <c r="AE633" s="78"/>
      <c r="AF633" s="78"/>
      <c r="AL633" s="78"/>
      <c r="AM633" s="78"/>
      <c r="AN633" s="78"/>
      <c r="AT633" s="78"/>
      <c r="AU633" s="78"/>
      <c r="AV633" s="78"/>
      <c r="BB633" s="78"/>
      <c r="BC633" s="78"/>
      <c r="BD633" s="78"/>
      <c r="BJ633" s="78">
        <v>1.4000000000000001E-10</v>
      </c>
      <c r="BK633" s="78">
        <v>4.1691894599200001</v>
      </c>
      <c r="BL633" s="78">
        <v>156547.08861034401</v>
      </c>
      <c r="BM633" s="77">
        <f t="shared" si="356"/>
        <v>-1.3898633059749576E-10</v>
      </c>
      <c r="BN633" s="77">
        <f t="shared" si="357"/>
        <v>-1.3901054085519298E-10</v>
      </c>
      <c r="BO633" s="77">
        <f t="shared" si="358"/>
        <v>-1.3901054245812313E-10</v>
      </c>
      <c r="BP633" s="77">
        <f t="shared" si="359"/>
        <v>-1.3901054245822891E-10</v>
      </c>
      <c r="BR633" s="78"/>
      <c r="BS633" s="78"/>
      <c r="BT633" s="78"/>
      <c r="BZ633" s="78"/>
      <c r="CA633" s="78"/>
      <c r="CB633" s="78"/>
      <c r="CH633" s="78"/>
      <c r="CI633" s="78"/>
      <c r="CJ633" s="78"/>
      <c r="CP633" s="78"/>
      <c r="CQ633" s="78"/>
      <c r="CR633" s="78"/>
      <c r="CX633" s="78"/>
      <c r="CY633" s="78"/>
      <c r="CZ633" s="78"/>
      <c r="DF633" s="78">
        <v>1E-10</v>
      </c>
      <c r="DG633" s="78">
        <v>5.1656771269400004</v>
      </c>
      <c r="DH633" s="78">
        <v>55638.0509890135</v>
      </c>
      <c r="DI633" s="77">
        <f t="shared" si="360"/>
        <v>-1.5918654923245941E-11</v>
      </c>
      <c r="DJ633" s="77">
        <f t="shared" si="361"/>
        <v>-1.5969471147090286E-11</v>
      </c>
      <c r="DK633" s="77">
        <f t="shared" si="362"/>
        <v>-1.5969474531814353E-11</v>
      </c>
      <c r="DL633" s="77">
        <f t="shared" si="363"/>
        <v>-1.596947453203881E-11</v>
      </c>
      <c r="DN633" s="78">
        <v>9.9999999999999994E-12</v>
      </c>
      <c r="DO633" s="78">
        <v>3.42727473387</v>
      </c>
      <c r="DP633" s="78">
        <v>130435.634372512</v>
      </c>
      <c r="DQ633" s="77">
        <f t="shared" si="364"/>
        <v>-9.3663344058970476E-12</v>
      </c>
      <c r="DR633" s="77">
        <f t="shared" si="365"/>
        <v>-9.3621001995052163E-12</v>
      </c>
      <c r="DS633" s="77">
        <f t="shared" si="366"/>
        <v>-9.362099917011274E-12</v>
      </c>
      <c r="DT633" s="77">
        <f t="shared" si="367"/>
        <v>-9.3620999169924945E-12</v>
      </c>
      <c r="DV633" s="78"/>
      <c r="DW633" s="78"/>
      <c r="DX633" s="78"/>
      <c r="ED633" s="78"/>
      <c r="EE633" s="78"/>
      <c r="EF633" s="78"/>
      <c r="EL633" s="78"/>
      <c r="EM633" s="78"/>
      <c r="EN633" s="78"/>
      <c r="ET633" s="78"/>
      <c r="EU633" s="78"/>
      <c r="EV633" s="78"/>
    </row>
    <row r="634" spans="12:152" s="77" customFormat="1" ht="12.75">
      <c r="L634" s="78"/>
      <c r="N634" s="78">
        <v>5.6000000000000003E-10</v>
      </c>
      <c r="O634" s="78">
        <v>1.49670493057</v>
      </c>
      <c r="P634" s="78">
        <v>136722.591557862</v>
      </c>
      <c r="Q634" s="77">
        <f t="shared" si="348"/>
        <v>-4.7678451737789945E-10</v>
      </c>
      <c r="R634" s="77">
        <f t="shared" si="349"/>
        <v>-4.7715567846229236E-10</v>
      </c>
      <c r="S634" s="77">
        <f t="shared" si="350"/>
        <v>-4.7715570315983791E-10</v>
      </c>
      <c r="T634" s="77">
        <f t="shared" si="351"/>
        <v>-4.7715570316150416E-10</v>
      </c>
      <c r="V634" s="78">
        <v>6E-11</v>
      </c>
      <c r="W634" s="78">
        <v>4.9361756675999997</v>
      </c>
      <c r="X634" s="78">
        <v>215473.935733839</v>
      </c>
      <c r="Y634" s="77">
        <f t="shared" si="352"/>
        <v>-3.7819393514151445E-11</v>
      </c>
      <c r="Z634" s="77">
        <f t="shared" si="353"/>
        <v>-3.7912175586627007E-11</v>
      </c>
      <c r="AA634" s="77">
        <f t="shared" si="354"/>
        <v>-3.7912181761813208E-11</v>
      </c>
      <c r="AB634" s="77">
        <f t="shared" si="355"/>
        <v>-3.791218176222559E-11</v>
      </c>
      <c r="AD634" s="78"/>
      <c r="AE634" s="78"/>
      <c r="AF634" s="78"/>
      <c r="AL634" s="78"/>
      <c r="AM634" s="78"/>
      <c r="AN634" s="78"/>
      <c r="AT634" s="78"/>
      <c r="AU634" s="78"/>
      <c r="AV634" s="78"/>
      <c r="BB634" s="78"/>
      <c r="BC634" s="78"/>
      <c r="BD634" s="78"/>
      <c r="BJ634" s="78">
        <v>1.2E-10</v>
      </c>
      <c r="BK634" s="78">
        <v>3.1229518557699998</v>
      </c>
      <c r="BL634" s="78">
        <v>149288.743257845</v>
      </c>
      <c r="BM634" s="77">
        <f t="shared" si="356"/>
        <v>5.840437956715201E-12</v>
      </c>
      <c r="BN634" s="77">
        <f t="shared" si="357"/>
        <v>5.6748877117258205E-12</v>
      </c>
      <c r="BO634" s="77">
        <f t="shared" si="358"/>
        <v>5.6748766840716848E-12</v>
      </c>
      <c r="BP634" s="77">
        <f t="shared" si="359"/>
        <v>5.6748766833494462E-12</v>
      </c>
      <c r="BR634" s="78"/>
      <c r="BS634" s="78"/>
      <c r="BT634" s="78"/>
      <c r="BZ634" s="78"/>
      <c r="CA634" s="78"/>
      <c r="CB634" s="78"/>
      <c r="CH634" s="78"/>
      <c r="CI634" s="78"/>
      <c r="CJ634" s="78"/>
      <c r="CP634" s="78"/>
      <c r="CQ634" s="78"/>
      <c r="CR634" s="78"/>
      <c r="CX634" s="78"/>
      <c r="CY634" s="78"/>
      <c r="CZ634" s="78"/>
      <c r="DF634" s="78">
        <v>7.9999999999999995E-11</v>
      </c>
      <c r="DG634" s="78">
        <v>4.6764351827799997</v>
      </c>
      <c r="DH634" s="78">
        <v>76887.9356248767</v>
      </c>
      <c r="DI634" s="77">
        <f t="shared" si="360"/>
        <v>6.3154201359179036E-11</v>
      </c>
      <c r="DJ634" s="77">
        <f t="shared" si="361"/>
        <v>6.3119253011090449E-11</v>
      </c>
      <c r="DK634" s="77">
        <f t="shared" si="362"/>
        <v>6.3119250682122606E-11</v>
      </c>
      <c r="DL634" s="77">
        <f t="shared" si="363"/>
        <v>6.3119250681968931E-11</v>
      </c>
      <c r="DN634" s="78">
        <v>1.9999999999999999E-11</v>
      </c>
      <c r="DO634" s="78">
        <v>3.4283626513600001</v>
      </c>
      <c r="DP634" s="78">
        <v>65717.227485639494</v>
      </c>
      <c r="DQ634" s="77">
        <f t="shared" si="364"/>
        <v>-1.8871356438747744E-11</v>
      </c>
      <c r="DR634" s="77">
        <f t="shared" si="365"/>
        <v>-1.8875380070007144E-11</v>
      </c>
      <c r="DS634" s="77">
        <f t="shared" si="366"/>
        <v>-1.887538033778845E-11</v>
      </c>
      <c r="DT634" s="77">
        <f t="shared" si="367"/>
        <v>-1.8875380337806118E-11</v>
      </c>
      <c r="DV634" s="78"/>
      <c r="DW634" s="78"/>
      <c r="DX634" s="78"/>
      <c r="ED634" s="78"/>
      <c r="EE634" s="78"/>
      <c r="EF634" s="78"/>
      <c r="EL634" s="78"/>
      <c r="EM634" s="78"/>
      <c r="EN634" s="78"/>
      <c r="ET634" s="78"/>
      <c r="EU634" s="78"/>
      <c r="EV634" s="78"/>
    </row>
    <row r="635" spans="12:152" s="77" customFormat="1" ht="12.75">
      <c r="L635" s="78"/>
      <c r="N635" s="78">
        <v>4.8999999999999996E-10</v>
      </c>
      <c r="O635" s="78">
        <v>4.7223637537699998</v>
      </c>
      <c r="P635" s="78">
        <v>5193.3670587978004</v>
      </c>
      <c r="Q635" s="77">
        <f t="shared" si="348"/>
        <v>2.3950361126772786E-10</v>
      </c>
      <c r="R635" s="77">
        <f t="shared" si="349"/>
        <v>2.3952415028513401E-10</v>
      </c>
      <c r="S635" s="77">
        <f t="shared" si="350"/>
        <v>2.3952415165321738E-10</v>
      </c>
      <c r="T635" s="77">
        <f t="shared" si="351"/>
        <v>2.3952415165330698E-10</v>
      </c>
      <c r="V635" s="78">
        <v>6E-11</v>
      </c>
      <c r="W635" s="78">
        <v>4.2252826171300004</v>
      </c>
      <c r="X635" s="78">
        <v>79330.204901912497</v>
      </c>
      <c r="Y635" s="77">
        <f t="shared" si="352"/>
        <v>-2.9617152283439519E-11</v>
      </c>
      <c r="Z635" s="77">
        <f t="shared" si="353"/>
        <v>-2.965544180233852E-11</v>
      </c>
      <c r="AA635" s="77">
        <f t="shared" si="354"/>
        <v>-2.965544435226745E-11</v>
      </c>
      <c r="AB635" s="77">
        <f t="shared" si="355"/>
        <v>-2.9655444352436454E-11</v>
      </c>
      <c r="AD635" s="78"/>
      <c r="AE635" s="78"/>
      <c r="AF635" s="78"/>
      <c r="AL635" s="78"/>
      <c r="AM635" s="78"/>
      <c r="AN635" s="78"/>
      <c r="AT635" s="78"/>
      <c r="AU635" s="78"/>
      <c r="AV635" s="78"/>
      <c r="BB635" s="78"/>
      <c r="BC635" s="78"/>
      <c r="BD635" s="78"/>
      <c r="BJ635" s="78">
        <v>1.2E-10</v>
      </c>
      <c r="BK635" s="78">
        <v>2.6982285162699999</v>
      </c>
      <c r="BL635" s="78">
        <v>153.7788104848</v>
      </c>
      <c r="BM635" s="77">
        <f t="shared" si="356"/>
        <v>-3.2561881031280231E-11</v>
      </c>
      <c r="BN635" s="77">
        <f t="shared" si="357"/>
        <v>-3.256171671067085E-11</v>
      </c>
      <c r="BO635" s="77">
        <f t="shared" si="358"/>
        <v>-3.2561716699725467E-11</v>
      </c>
      <c r="BP635" s="77">
        <f t="shared" si="359"/>
        <v>-3.2561716699724724E-11</v>
      </c>
      <c r="BR635" s="78"/>
      <c r="BS635" s="78"/>
      <c r="BT635" s="78"/>
      <c r="BZ635" s="78"/>
      <c r="CA635" s="78"/>
      <c r="CB635" s="78"/>
      <c r="CH635" s="78"/>
      <c r="CI635" s="78"/>
      <c r="CJ635" s="78"/>
      <c r="CP635" s="78"/>
      <c r="CQ635" s="78"/>
      <c r="CR635" s="78"/>
      <c r="CX635" s="78"/>
      <c r="CY635" s="78"/>
      <c r="CZ635" s="78"/>
      <c r="DF635" s="78">
        <v>7.0000000000000004E-11</v>
      </c>
      <c r="DG635" s="78">
        <v>4.3632274359899998</v>
      </c>
      <c r="DH635" s="78">
        <v>155887.52156313101</v>
      </c>
      <c r="DI635" s="77">
        <f t="shared" si="360"/>
        <v>4.7247879720086555E-11</v>
      </c>
      <c r="DJ635" s="77">
        <f t="shared" si="361"/>
        <v>4.7322320358241337E-11</v>
      </c>
      <c r="DK635" s="77">
        <f t="shared" si="362"/>
        <v>4.7322325313446563E-11</v>
      </c>
      <c r="DL635" s="77">
        <f t="shared" si="363"/>
        <v>4.7322325313774948E-11</v>
      </c>
      <c r="DN635" s="78">
        <v>9.9999999999999994E-12</v>
      </c>
      <c r="DO635" s="78">
        <v>2.9824832703199999</v>
      </c>
      <c r="DP635" s="78">
        <v>846.08283475120004</v>
      </c>
      <c r="DQ635" s="77">
        <f t="shared" si="364"/>
        <v>-1.3745190205266508E-12</v>
      </c>
      <c r="DR635" s="77">
        <f t="shared" si="365"/>
        <v>-1.3745965546466296E-12</v>
      </c>
      <c r="DS635" s="77">
        <f t="shared" si="366"/>
        <v>-1.3745965598111683E-12</v>
      </c>
      <c r="DT635" s="77">
        <f t="shared" si="367"/>
        <v>-1.3745965598115027E-12</v>
      </c>
      <c r="DV635" s="78"/>
      <c r="DW635" s="78"/>
      <c r="DX635" s="78"/>
      <c r="ED635" s="78"/>
      <c r="EE635" s="78"/>
      <c r="EF635" s="78"/>
      <c r="EL635" s="78"/>
      <c r="EM635" s="78"/>
      <c r="EN635" s="78"/>
      <c r="ET635" s="78"/>
      <c r="EU635" s="78"/>
      <c r="EV635" s="78"/>
    </row>
    <row r="636" spans="12:152" s="77" customFormat="1" ht="12.75">
      <c r="L636" s="78"/>
      <c r="N636" s="78">
        <v>4.8999999999999996E-10</v>
      </c>
      <c r="O636" s="78">
        <v>2.9940048087200002</v>
      </c>
      <c r="P636" s="78">
        <v>52252.072354423901</v>
      </c>
      <c r="Q636" s="77">
        <f t="shared" si="348"/>
        <v>-3.2833443700075133E-10</v>
      </c>
      <c r="R636" s="77">
        <f t="shared" si="349"/>
        <v>-3.2815856591003774E-10</v>
      </c>
      <c r="S636" s="77">
        <f t="shared" si="350"/>
        <v>-3.2815855419273604E-10</v>
      </c>
      <c r="T636" s="77">
        <f t="shared" si="351"/>
        <v>-3.2815855419195001E-10</v>
      </c>
      <c r="V636" s="78">
        <v>7.0000000000000004E-11</v>
      </c>
      <c r="W636" s="78">
        <v>5.5306293634700001</v>
      </c>
      <c r="X636" s="78">
        <v>917.93028598180001</v>
      </c>
      <c r="Y636" s="77">
        <f t="shared" si="352"/>
        <v>6.3299843795827466E-11</v>
      </c>
      <c r="Z636" s="77">
        <f t="shared" si="353"/>
        <v>6.3300097592023971E-11</v>
      </c>
      <c r="AA636" s="77">
        <f t="shared" si="354"/>
        <v>6.3300097608929152E-11</v>
      </c>
      <c r="AB636" s="77">
        <f t="shared" si="355"/>
        <v>6.3300097608930263E-11</v>
      </c>
      <c r="AD636" s="78"/>
      <c r="AE636" s="78"/>
      <c r="AF636" s="78"/>
      <c r="AL636" s="78"/>
      <c r="AM636" s="78"/>
      <c r="AN636" s="78"/>
      <c r="AT636" s="78"/>
      <c r="AU636" s="78"/>
      <c r="AV636" s="78"/>
      <c r="BB636" s="78"/>
      <c r="BC636" s="78"/>
      <c r="BD636" s="78"/>
      <c r="BJ636" s="78">
        <v>1.2E-10</v>
      </c>
      <c r="BK636" s="78">
        <v>4.3811748343200003</v>
      </c>
      <c r="BL636" s="78">
        <v>27005.833427555899</v>
      </c>
      <c r="BM636" s="77">
        <f t="shared" si="356"/>
        <v>7.9972351420129611E-11</v>
      </c>
      <c r="BN636" s="77">
        <f t="shared" si="357"/>
        <v>7.9949995470545165E-11</v>
      </c>
      <c r="BO636" s="77">
        <f t="shared" si="358"/>
        <v>7.9949993981250558E-11</v>
      </c>
      <c r="BP636" s="77">
        <f t="shared" si="359"/>
        <v>7.9949993981153907E-11</v>
      </c>
      <c r="BR636" s="78"/>
      <c r="BS636" s="78"/>
      <c r="BT636" s="78"/>
      <c r="BZ636" s="78"/>
      <c r="CA636" s="78"/>
      <c r="CB636" s="78"/>
      <c r="CH636" s="78"/>
      <c r="CI636" s="78"/>
      <c r="CJ636" s="78"/>
      <c r="CP636" s="78"/>
      <c r="CQ636" s="78"/>
      <c r="CR636" s="78"/>
      <c r="CX636" s="78"/>
      <c r="CY636" s="78"/>
      <c r="CZ636" s="78"/>
      <c r="DF636" s="78">
        <v>8.9999999999999999E-11</v>
      </c>
      <c r="DG636" s="78">
        <v>0.68598593830999999</v>
      </c>
      <c r="DH636" s="78">
        <v>38.133035637799999</v>
      </c>
      <c r="DI636" s="77">
        <f t="shared" si="360"/>
        <v>8.0054672391999955E-11</v>
      </c>
      <c r="DJ636" s="77">
        <f t="shared" si="361"/>
        <v>8.0054686900652941E-11</v>
      </c>
      <c r="DK636" s="77">
        <f t="shared" si="362"/>
        <v>8.005468690161936E-11</v>
      </c>
      <c r="DL636" s="77">
        <f t="shared" si="363"/>
        <v>8.0054686901619437E-11</v>
      </c>
      <c r="DN636" s="78">
        <v>9.9999999999999994E-12</v>
      </c>
      <c r="DO636" s="78">
        <v>5.3514696055600002</v>
      </c>
      <c r="DP636" s="78">
        <v>1265.5674786264001</v>
      </c>
      <c r="DQ636" s="77">
        <f t="shared" si="364"/>
        <v>-9.4623553321977357E-13</v>
      </c>
      <c r="DR636" s="77">
        <f t="shared" si="365"/>
        <v>-9.4635209444048811E-13</v>
      </c>
      <c r="DS636" s="77">
        <f t="shared" si="366"/>
        <v>-9.4635210220461577E-13</v>
      </c>
      <c r="DT636" s="77">
        <f t="shared" si="367"/>
        <v>-9.4635210220512871E-13</v>
      </c>
      <c r="DV636" s="78"/>
      <c r="DW636" s="78"/>
      <c r="DX636" s="78"/>
      <c r="ED636" s="78"/>
      <c r="EE636" s="78"/>
      <c r="EF636" s="78"/>
      <c r="EL636" s="78"/>
      <c r="EM636" s="78"/>
      <c r="EN636" s="78"/>
      <c r="ET636" s="78"/>
      <c r="EU636" s="78"/>
      <c r="EV636" s="78"/>
    </row>
    <row r="637" spans="12:152" s="77" customFormat="1" ht="12.75">
      <c r="L637" s="78"/>
      <c r="N637" s="78">
        <v>4.8999999999999996E-10</v>
      </c>
      <c r="O637" s="78">
        <v>4.1510480624700001</v>
      </c>
      <c r="P637" s="78">
        <v>51955.393640709503</v>
      </c>
      <c r="Q637" s="77">
        <f t="shared" si="348"/>
        <v>1.8842522915767615E-10</v>
      </c>
      <c r="R637" s="77">
        <f t="shared" si="349"/>
        <v>1.8820778655792851E-10</v>
      </c>
      <c r="S637" s="77">
        <f t="shared" si="350"/>
        <v>1.8820777207265106E-10</v>
      </c>
      <c r="T637" s="77">
        <f t="shared" si="351"/>
        <v>1.8820777207169952E-10</v>
      </c>
      <c r="V637" s="78">
        <v>6E-11</v>
      </c>
      <c r="W637" s="78">
        <v>0.27837413876</v>
      </c>
      <c r="X637" s="78">
        <v>76137.832017343302</v>
      </c>
      <c r="Y637" s="77">
        <f t="shared" si="352"/>
        <v>3.7297662626689749E-11</v>
      </c>
      <c r="Z637" s="77">
        <f t="shared" si="353"/>
        <v>3.7264547199422567E-11</v>
      </c>
      <c r="AA637" s="77">
        <f t="shared" si="354"/>
        <v>3.7264544992993026E-11</v>
      </c>
      <c r="AB637" s="77">
        <f t="shared" si="355"/>
        <v>3.7264544992846014E-11</v>
      </c>
      <c r="AD637" s="78"/>
      <c r="AE637" s="78"/>
      <c r="AF637" s="78"/>
      <c r="AL637" s="78"/>
      <c r="AM637" s="78"/>
      <c r="AN637" s="78"/>
      <c r="AT637" s="78"/>
      <c r="AU637" s="78"/>
      <c r="AV637" s="78"/>
      <c r="BB637" s="78"/>
      <c r="BC637" s="78"/>
      <c r="BD637" s="78"/>
      <c r="BJ637" s="78">
        <v>1.2E-10</v>
      </c>
      <c r="BK637" s="78">
        <v>0.19322533903</v>
      </c>
      <c r="BL637" s="78">
        <v>27463.676941419999</v>
      </c>
      <c r="BM637" s="77">
        <f t="shared" si="356"/>
        <v>3.3866424996695523E-11</v>
      </c>
      <c r="BN637" s="77">
        <f t="shared" si="357"/>
        <v>3.3837173027451675E-11</v>
      </c>
      <c r="BO637" s="77">
        <f t="shared" si="358"/>
        <v>3.3837171078907846E-11</v>
      </c>
      <c r="BP637" s="77">
        <f t="shared" si="359"/>
        <v>3.3837171078776964E-11</v>
      </c>
      <c r="BR637" s="78"/>
      <c r="BS637" s="78"/>
      <c r="BT637" s="78"/>
      <c r="BZ637" s="78"/>
      <c r="CA637" s="78"/>
      <c r="CB637" s="78"/>
      <c r="CH637" s="78"/>
      <c r="CI637" s="78"/>
      <c r="CJ637" s="78"/>
      <c r="CP637" s="78"/>
      <c r="CQ637" s="78"/>
      <c r="CR637" s="78"/>
      <c r="CX637" s="78"/>
      <c r="CY637" s="78"/>
      <c r="CZ637" s="78"/>
      <c r="DF637" s="78">
        <v>7.9999999999999995E-11</v>
      </c>
      <c r="DG637" s="78">
        <v>0.46194680162000001</v>
      </c>
      <c r="DH637" s="78">
        <v>181026.24909573499</v>
      </c>
      <c r="DI637" s="77">
        <f t="shared" si="360"/>
        <v>-3.7476883261660091E-11</v>
      </c>
      <c r="DJ637" s="77">
        <f t="shared" si="361"/>
        <v>-3.7358457842813701E-11</v>
      </c>
      <c r="DK637" s="77">
        <f t="shared" si="362"/>
        <v>-3.7358449951016624E-11</v>
      </c>
      <c r="DL637" s="77">
        <f t="shared" si="363"/>
        <v>-3.7358449950493871E-11</v>
      </c>
      <c r="DN637" s="78">
        <v>9.9999999999999994E-12</v>
      </c>
      <c r="DO637" s="78">
        <v>4.8837970192000002</v>
      </c>
      <c r="DP637" s="78">
        <v>205260.65018762799</v>
      </c>
      <c r="DQ637" s="77">
        <f t="shared" si="364"/>
        <v>-6.0892820606809527E-12</v>
      </c>
      <c r="DR637" s="77">
        <f t="shared" si="365"/>
        <v>-6.1043345171006641E-12</v>
      </c>
      <c r="DS637" s="77">
        <f t="shared" si="366"/>
        <v>-6.1043355190086432E-12</v>
      </c>
      <c r="DT637" s="77">
        <f t="shared" si="367"/>
        <v>-6.1043355190752773E-12</v>
      </c>
      <c r="DV637" s="78"/>
      <c r="DW637" s="78"/>
      <c r="DX637" s="78"/>
      <c r="ED637" s="78"/>
      <c r="EE637" s="78"/>
      <c r="EF637" s="78"/>
      <c r="EL637" s="78"/>
      <c r="EM637" s="78"/>
      <c r="EN637" s="78"/>
      <c r="ET637" s="78"/>
      <c r="EU637" s="78"/>
      <c r="EV637" s="78"/>
    </row>
    <row r="638" spans="12:152" s="77" customFormat="1" ht="12.75">
      <c r="L638" s="78"/>
      <c r="N638" s="78">
        <v>5.0000000000000003E-10</v>
      </c>
      <c r="O638" s="78">
        <v>5.3191678287600004</v>
      </c>
      <c r="P638" s="78">
        <v>103917.90082841901</v>
      </c>
      <c r="Q638" s="77">
        <f t="shared" si="348"/>
        <v>3.0740769160452243E-10</v>
      </c>
      <c r="R638" s="77">
        <f t="shared" si="349"/>
        <v>3.0778667088113567E-10</v>
      </c>
      <c r="S638" s="77">
        <f t="shared" si="350"/>
        <v>3.0778669611540817E-10</v>
      </c>
      <c r="T638" s="77">
        <f t="shared" si="351"/>
        <v>3.0778669611706569E-10</v>
      </c>
      <c r="V638" s="78">
        <v>7.0000000000000004E-11</v>
      </c>
      <c r="W638" s="78">
        <v>1.5005488230399999</v>
      </c>
      <c r="X638" s="78">
        <v>78313.706046626699</v>
      </c>
      <c r="Y638" s="77">
        <f t="shared" si="352"/>
        <v>4.7536224018584741E-11</v>
      </c>
      <c r="Z638" s="77">
        <f t="shared" si="353"/>
        <v>4.7573441025525707E-11</v>
      </c>
      <c r="AA638" s="77">
        <f t="shared" si="354"/>
        <v>4.7573443503712488E-11</v>
      </c>
      <c r="AB638" s="77">
        <f t="shared" si="355"/>
        <v>4.7573443503875946E-11</v>
      </c>
      <c r="AD638" s="78"/>
      <c r="AE638" s="78"/>
      <c r="AF638" s="78"/>
      <c r="AL638" s="78"/>
      <c r="AM638" s="78"/>
      <c r="AN638" s="78"/>
      <c r="AT638" s="78"/>
      <c r="AU638" s="78"/>
      <c r="AV638" s="78"/>
      <c r="BB638" s="78"/>
      <c r="BC638" s="78"/>
      <c r="BD638" s="78"/>
      <c r="BJ638" s="78">
        <v>1.4000000000000001E-10</v>
      </c>
      <c r="BK638" s="78">
        <v>4.1512708227999999</v>
      </c>
      <c r="BL638" s="78">
        <v>29550.147847439301</v>
      </c>
      <c r="BM638" s="77">
        <f t="shared" si="356"/>
        <v>-1.2082521573034534E-10</v>
      </c>
      <c r="BN638" s="77">
        <f t="shared" si="357"/>
        <v>-1.2084454521506357E-10</v>
      </c>
      <c r="BO638" s="77">
        <f t="shared" si="358"/>
        <v>-1.2084454650229591E-10</v>
      </c>
      <c r="BP638" s="77">
        <f t="shared" si="359"/>
        <v>-1.208445465023823E-10</v>
      </c>
      <c r="BR638" s="78"/>
      <c r="BS638" s="78"/>
      <c r="BT638" s="78"/>
      <c r="BZ638" s="78"/>
      <c r="CA638" s="78"/>
      <c r="CB638" s="78"/>
      <c r="CH638" s="78"/>
      <c r="CI638" s="78"/>
      <c r="CJ638" s="78"/>
      <c r="CP638" s="78"/>
      <c r="CQ638" s="78"/>
      <c r="CR638" s="78"/>
      <c r="CX638" s="78"/>
      <c r="CY638" s="78"/>
      <c r="CZ638" s="78"/>
      <c r="DF638" s="78">
        <v>7.9999999999999995E-11</v>
      </c>
      <c r="DG638" s="78">
        <v>0.42442705032</v>
      </c>
      <c r="DH638" s="78">
        <v>182188.72380014299</v>
      </c>
      <c r="DI638" s="77">
        <f t="shared" si="360"/>
        <v>-2.2706532729997909E-11</v>
      </c>
      <c r="DJ638" s="77">
        <f t="shared" si="361"/>
        <v>-2.2577201551340614E-11</v>
      </c>
      <c r="DK638" s="77">
        <f t="shared" si="362"/>
        <v>-2.2577192934468641E-11</v>
      </c>
      <c r="DL638" s="77">
        <f t="shared" si="363"/>
        <v>-2.2577192933892778E-11</v>
      </c>
      <c r="DN638" s="78">
        <v>9.9999999999999994E-12</v>
      </c>
      <c r="DO638" s="78">
        <v>1.3868119409899999</v>
      </c>
      <c r="DP638" s="78">
        <v>467.96499035440002</v>
      </c>
      <c r="DQ638" s="77">
        <f t="shared" si="364"/>
        <v>3.5502631990914226E-12</v>
      </c>
      <c r="DR638" s="77">
        <f t="shared" si="365"/>
        <v>3.5502227246732452E-12</v>
      </c>
      <c r="DS638" s="77">
        <f t="shared" si="366"/>
        <v>3.5502227219772483E-12</v>
      </c>
      <c r="DT638" s="77">
        <f t="shared" si="367"/>
        <v>3.5502227219770702E-12</v>
      </c>
      <c r="DV638" s="78"/>
      <c r="DW638" s="78"/>
      <c r="DX638" s="78"/>
      <c r="ED638" s="78"/>
      <c r="EE638" s="78"/>
      <c r="EF638" s="78"/>
      <c r="EL638" s="78"/>
      <c r="EM638" s="78"/>
      <c r="EN638" s="78"/>
      <c r="ET638" s="78"/>
      <c r="EU638" s="78"/>
      <c r="EV638" s="78"/>
    </row>
    <row r="639" spans="12:152" s="77" customFormat="1" ht="12.75">
      <c r="L639" s="78"/>
      <c r="N639" s="78">
        <v>5.1E-10</v>
      </c>
      <c r="O639" s="78">
        <v>4.3217371036100003</v>
      </c>
      <c r="P639" s="78">
        <v>58857.031136547899</v>
      </c>
      <c r="Q639" s="77">
        <f t="shared" si="348"/>
        <v>-1.0817755614675638E-12</v>
      </c>
      <c r="R639" s="77">
        <f t="shared" si="349"/>
        <v>-1.3594841496508108E-12</v>
      </c>
      <c r="S639" s="77">
        <f t="shared" si="350"/>
        <v>-1.3595026477608796E-12</v>
      </c>
      <c r="T639" s="77">
        <f t="shared" si="351"/>
        <v>-1.3595026489784614E-12</v>
      </c>
      <c r="V639" s="78">
        <v>6E-11</v>
      </c>
      <c r="W639" s="78">
        <v>4.8486519553400003</v>
      </c>
      <c r="X639" s="78">
        <v>213255.17862965199</v>
      </c>
      <c r="Y639" s="77">
        <f t="shared" si="352"/>
        <v>-5.1555041565719136E-11</v>
      </c>
      <c r="Z639" s="77">
        <f t="shared" si="353"/>
        <v>-5.1615498271324842E-11</v>
      </c>
      <c r="AA639" s="77">
        <f t="shared" si="354"/>
        <v>-5.1615502291651476E-11</v>
      </c>
      <c r="AB639" s="77">
        <f t="shared" si="355"/>
        <v>-5.1615502291915793E-11</v>
      </c>
      <c r="AD639" s="78"/>
      <c r="AE639" s="78"/>
      <c r="AF639" s="78"/>
      <c r="AL639" s="78"/>
      <c r="AM639" s="78"/>
      <c r="AN639" s="78"/>
      <c r="AT639" s="78"/>
      <c r="AU639" s="78"/>
      <c r="AV639" s="78"/>
      <c r="BB639" s="78"/>
      <c r="BC639" s="78"/>
      <c r="BD639" s="78"/>
      <c r="BJ639" s="78">
        <v>1.2E-10</v>
      </c>
      <c r="BK639" s="78">
        <v>2.8041177282300001</v>
      </c>
      <c r="BL639" s="78">
        <v>102755.426124012</v>
      </c>
      <c r="BM639" s="77">
        <f t="shared" si="356"/>
        <v>1.5155169107629674E-11</v>
      </c>
      <c r="BN639" s="77">
        <f t="shared" si="357"/>
        <v>1.5041996100952827E-11</v>
      </c>
      <c r="BO639" s="77">
        <f t="shared" si="358"/>
        <v>1.504198856205966E-11</v>
      </c>
      <c r="BP639" s="77">
        <f t="shared" si="359"/>
        <v>1.5041988561572408E-11</v>
      </c>
      <c r="BR639" s="78"/>
      <c r="BS639" s="78"/>
      <c r="BT639" s="78"/>
      <c r="BZ639" s="78"/>
      <c r="CA639" s="78"/>
      <c r="CB639" s="78"/>
      <c r="CH639" s="78"/>
      <c r="CI639" s="78"/>
      <c r="CJ639" s="78"/>
      <c r="CP639" s="78"/>
      <c r="CQ639" s="78"/>
      <c r="CR639" s="78"/>
      <c r="CX639" s="78"/>
      <c r="CY639" s="78"/>
      <c r="CZ639" s="78"/>
      <c r="DF639" s="78">
        <v>8.9999999999999999E-11</v>
      </c>
      <c r="DG639" s="78">
        <v>3.5725451661099998</v>
      </c>
      <c r="DH639" s="78">
        <v>1265.5674786264001</v>
      </c>
      <c r="DI639" s="77">
        <f t="shared" si="360"/>
        <v>-8.5902967868650791E-11</v>
      </c>
      <c r="DJ639" s="77">
        <f t="shared" si="361"/>
        <v>-8.590265353799223E-11</v>
      </c>
      <c r="DK639" s="77">
        <f t="shared" si="362"/>
        <v>-8.5902653517054298E-11</v>
      </c>
      <c r="DL639" s="77">
        <f t="shared" si="363"/>
        <v>-8.5902653517052915E-11</v>
      </c>
      <c r="DN639" s="78">
        <v>9.9999999999999994E-12</v>
      </c>
      <c r="DO639" s="78">
        <v>5.7896713768900003</v>
      </c>
      <c r="DP639" s="78">
        <v>76152.059111344905</v>
      </c>
      <c r="DQ639" s="77">
        <f t="shared" si="364"/>
        <v>-1.7898259806664759E-12</v>
      </c>
      <c r="DR639" s="77">
        <f t="shared" si="365"/>
        <v>-1.7967571369770315E-12</v>
      </c>
      <c r="DS639" s="77">
        <f t="shared" si="366"/>
        <v>-1.7967575986310421E-12</v>
      </c>
      <c r="DT639" s="77">
        <f t="shared" si="367"/>
        <v>-1.7967575986617972E-12</v>
      </c>
      <c r="DV639" s="78"/>
      <c r="DW639" s="78"/>
      <c r="DX639" s="78"/>
      <c r="ED639" s="78"/>
      <c r="EE639" s="78"/>
      <c r="EF639" s="78"/>
      <c r="EL639" s="78"/>
      <c r="EM639" s="78"/>
      <c r="EN639" s="78"/>
      <c r="ET639" s="78"/>
      <c r="EU639" s="78"/>
      <c r="EV639" s="78"/>
    </row>
    <row r="640" spans="12:152" s="77" customFormat="1" ht="12.75">
      <c r="L640" s="78"/>
      <c r="N640" s="78">
        <v>5.0000000000000003E-10</v>
      </c>
      <c r="O640" s="78">
        <v>0.42233074233000001</v>
      </c>
      <c r="P640" s="78">
        <v>27684.0895838588</v>
      </c>
      <c r="Q640" s="77">
        <f t="shared" si="348"/>
        <v>-3.2473262624952371E-10</v>
      </c>
      <c r="R640" s="77">
        <f t="shared" si="349"/>
        <v>-3.2482999327315282E-10</v>
      </c>
      <c r="S640" s="77">
        <f t="shared" si="350"/>
        <v>-3.2482999975805061E-10</v>
      </c>
      <c r="T640" s="77">
        <f t="shared" si="351"/>
        <v>-3.2482999975848276E-10</v>
      </c>
      <c r="V640" s="78">
        <v>7.0000000000000004E-11</v>
      </c>
      <c r="W640" s="78">
        <v>0.37969316028</v>
      </c>
      <c r="X640" s="78">
        <v>102872.745992232</v>
      </c>
      <c r="Y640" s="77">
        <f t="shared" si="352"/>
        <v>-1.3447631677524583E-11</v>
      </c>
      <c r="Z640" s="77">
        <f t="shared" si="353"/>
        <v>-1.338224411319977E-11</v>
      </c>
      <c r="AA640" s="77">
        <f t="shared" si="354"/>
        <v>-1.3382239757337815E-11</v>
      </c>
      <c r="AB640" s="77">
        <f t="shared" si="355"/>
        <v>-1.3382239757048796E-11</v>
      </c>
      <c r="AD640" s="78"/>
      <c r="AE640" s="78"/>
      <c r="AF640" s="78"/>
      <c r="AL640" s="78"/>
      <c r="AM640" s="78"/>
      <c r="AN640" s="78"/>
      <c r="AT640" s="78"/>
      <c r="AU640" s="78"/>
      <c r="AV640" s="78"/>
      <c r="BB640" s="78"/>
      <c r="BC640" s="78"/>
      <c r="BD640" s="78"/>
      <c r="BJ640" s="78">
        <v>1.0999999999999999E-10</v>
      </c>
      <c r="BK640" s="78">
        <v>5.8273444808099999</v>
      </c>
      <c r="BL640" s="78">
        <v>259819.64948555201</v>
      </c>
      <c r="BM640" s="77">
        <f t="shared" si="356"/>
        <v>-6.4326839395791554E-11</v>
      </c>
      <c r="BN640" s="77">
        <f t="shared" si="357"/>
        <v>-6.4541143165104047E-11</v>
      </c>
      <c r="BO640" s="77">
        <f t="shared" si="358"/>
        <v>-6.4541157427439281E-11</v>
      </c>
      <c r="BP640" s="77">
        <f t="shared" si="359"/>
        <v>-6.4541157428370932E-11</v>
      </c>
      <c r="BR640" s="78"/>
      <c r="BS640" s="78"/>
      <c r="BT640" s="78"/>
      <c r="BZ640" s="78"/>
      <c r="CA640" s="78"/>
      <c r="CB640" s="78"/>
      <c r="CH640" s="78"/>
      <c r="CI640" s="78"/>
      <c r="CJ640" s="78"/>
      <c r="CP640" s="78"/>
      <c r="CQ640" s="78"/>
      <c r="CR640" s="78"/>
      <c r="CX640" s="78"/>
      <c r="CY640" s="78"/>
      <c r="CZ640" s="78"/>
      <c r="DF640" s="78">
        <v>8.9999999999999999E-11</v>
      </c>
      <c r="DG640" s="78">
        <v>1.65553917926</v>
      </c>
      <c r="DH640" s="78">
        <v>65717.227485639494</v>
      </c>
      <c r="DI640" s="77">
        <f t="shared" si="360"/>
        <v>-1.2160039635044248E-11</v>
      </c>
      <c r="DJ640" s="77">
        <f t="shared" si="361"/>
        <v>-1.210581944063547E-11</v>
      </c>
      <c r="DK640" s="77">
        <f t="shared" si="362"/>
        <v>-1.2105815828884295E-11</v>
      </c>
      <c r="DL640" s="77">
        <f t="shared" si="363"/>
        <v>-1.2105815828646033E-11</v>
      </c>
      <c r="DN640" s="78">
        <v>9.9999999999999994E-12</v>
      </c>
      <c r="DO640" s="78">
        <v>1.6462517202</v>
      </c>
      <c r="DP640" s="78">
        <v>75930.513031850496</v>
      </c>
      <c r="DQ640" s="77">
        <f t="shared" si="364"/>
        <v>-4.6582289271315726E-13</v>
      </c>
      <c r="DR640" s="77">
        <f t="shared" si="365"/>
        <v>-4.5880553295200477E-13</v>
      </c>
      <c r="DS640" s="77">
        <f t="shared" si="366"/>
        <v>-4.5880506551883252E-13</v>
      </c>
      <c r="DT640" s="77">
        <f t="shared" si="367"/>
        <v>-4.5880506548816938E-13</v>
      </c>
      <c r="DV640" s="78"/>
      <c r="DW640" s="78"/>
      <c r="DX640" s="78"/>
      <c r="ED640" s="78"/>
      <c r="EE640" s="78"/>
      <c r="EF640" s="78"/>
      <c r="EL640" s="78"/>
      <c r="EM640" s="78"/>
      <c r="EN640" s="78"/>
      <c r="ET640" s="78"/>
      <c r="EU640" s="78"/>
      <c r="EV640" s="78"/>
    </row>
    <row r="641" spans="12:152" s="77" customFormat="1" ht="12.75">
      <c r="L641" s="78"/>
      <c r="N641" s="78">
        <v>6.6E-10</v>
      </c>
      <c r="O641" s="78">
        <v>5.0649879927899999</v>
      </c>
      <c r="P641" s="78">
        <v>73.297125859000005</v>
      </c>
      <c r="Q641" s="77">
        <f t="shared" ref="Q641:Q704" si="368">N641*COS(O641+P641*$C$32)</f>
        <v>-3.5492357366040477E-11</v>
      </c>
      <c r="R641" s="77">
        <f t="shared" ref="R641:R704" si="369">N641*COS(O641+P641*$C$53)</f>
        <v>-3.5492804280112567E-11</v>
      </c>
      <c r="S641" s="77">
        <f t="shared" ref="S641:S704" si="370">N641*COS(O641+P641*$C$74)</f>
        <v>-3.5492804309881104E-11</v>
      </c>
      <c r="T641" s="77">
        <f t="shared" ref="T641:T704" si="371">N641*COS(O641+P641*$C$95)</f>
        <v>-3.5492804309883443E-11</v>
      </c>
      <c r="V641" s="78">
        <v>6E-11</v>
      </c>
      <c r="W641" s="78">
        <v>4.8291512835599999</v>
      </c>
      <c r="X641" s="78">
        <v>79859.895867007101</v>
      </c>
      <c r="Y641" s="77">
        <f t="shared" ref="Y641:Y704" si="372">V641*COS(W641+X641*$C$32)</f>
        <v>-1.7289595375820759E-11</v>
      </c>
      <c r="Z641" s="77">
        <f t="shared" ref="Z641:Z704" si="373">V641*COS(W641+X641*$C$53)</f>
        <v>-1.7247140617919045E-11</v>
      </c>
      <c r="AA641" s="77">
        <f t="shared" ref="AA641:AA704" si="374">V641*COS(W641+X641*$C$74)</f>
        <v>-1.7247137789696768E-11</v>
      </c>
      <c r="AB641" s="77">
        <f t="shared" ref="AB641:AB704" si="375">V641*COS(W641+X641*$C$95)</f>
        <v>-1.7247137789510565E-11</v>
      </c>
      <c r="AD641" s="78"/>
      <c r="AE641" s="78"/>
      <c r="AF641" s="78"/>
      <c r="AL641" s="78"/>
      <c r="AM641" s="78"/>
      <c r="AN641" s="78"/>
      <c r="AT641" s="78"/>
      <c r="AU641" s="78"/>
      <c r="AV641" s="78"/>
      <c r="BB641" s="78"/>
      <c r="BC641" s="78"/>
      <c r="BD641" s="78"/>
      <c r="BJ641" s="78">
        <v>1.0999999999999999E-10</v>
      </c>
      <c r="BK641" s="78">
        <v>2.4060750310599999</v>
      </c>
      <c r="BL641" s="78">
        <v>169093.57054942701</v>
      </c>
      <c r="BM641" s="77">
        <f t="shared" ref="BM641:BM704" si="376">BJ641*COS(BK641+BL641*$C$32)</f>
        <v>5.4824254677927398E-11</v>
      </c>
      <c r="BN641" s="77">
        <f t="shared" ref="BN641:BN704" si="377">BJ641*COS(BK641+BL641*$C$53)</f>
        <v>5.497337549511498E-11</v>
      </c>
      <c r="BO641" s="77">
        <f t="shared" ref="BO641:BO704" si="378">BJ641*COS(BK641+BL641*$C$74)</f>
        <v>5.4973385423555171E-11</v>
      </c>
      <c r="BP641" s="77">
        <f t="shared" ref="BP641:BP704" si="379">BJ641*COS(BK641+BL641*$C$95)</f>
        <v>5.4973385424215914E-11</v>
      </c>
      <c r="BR641" s="78"/>
      <c r="BS641" s="78"/>
      <c r="BT641" s="78"/>
      <c r="BZ641" s="78"/>
      <c r="CA641" s="78"/>
      <c r="CB641" s="78"/>
      <c r="CH641" s="78"/>
      <c r="CI641" s="78"/>
      <c r="CJ641" s="78"/>
      <c r="CP641" s="78"/>
      <c r="CQ641" s="78"/>
      <c r="CR641" s="78"/>
      <c r="CX641" s="78"/>
      <c r="CY641" s="78"/>
      <c r="CZ641" s="78"/>
      <c r="DF641" s="78">
        <v>1E-10</v>
      </c>
      <c r="DG641" s="78">
        <v>3.53066047636</v>
      </c>
      <c r="DH641" s="78">
        <v>2008.557539159</v>
      </c>
      <c r="DI641" s="77">
        <f t="shared" ref="DI641:DI704" si="380">DF641*COS(DG641+DH641*$C$32)</f>
        <v>2.4551239106599279E-11</v>
      </c>
      <c r="DJ641" s="77">
        <f t="shared" ref="DJ641:DJ704" si="381">DF641*COS(DG641+DH641*$C$53)</f>
        <v>2.4549437717984432E-11</v>
      </c>
      <c r="DK641" s="77">
        <f t="shared" ref="DK641:DK704" si="382">DF641*COS(DG641+DH641*$C$74)</f>
        <v>2.4549437597993974E-11</v>
      </c>
      <c r="DL641" s="77">
        <f t="shared" ref="DL641:DL704" si="383">DF641*COS(DG641+DH641*$C$95)</f>
        <v>2.4549437597986051E-11</v>
      </c>
      <c r="DN641" s="78">
        <v>9.9999999999999994E-12</v>
      </c>
      <c r="DO641" s="78">
        <v>8.7328556020000003E-2</v>
      </c>
      <c r="DP641" s="78">
        <v>103718.82882698299</v>
      </c>
      <c r="DQ641" s="77">
        <f t="shared" ref="DQ641:DQ704" si="384">DN641*COS(DO641+DP641*$C$32)</f>
        <v>-9.9697254795387461E-12</v>
      </c>
      <c r="DR641" s="77">
        <f t="shared" ref="DR641:DR704" si="385">DN641*COS(DO641+DP641*$C$53)</f>
        <v>-9.9689747771490257E-12</v>
      </c>
      <c r="DS641" s="77">
        <f t="shared" ref="DS641:DS704" si="386">DN641*COS(DO641+DP641*$C$74)</f>
        <v>-9.9689747268390269E-12</v>
      </c>
      <c r="DT641" s="77">
        <f t="shared" ref="DT641:DT704" si="387">DN641*COS(DO641+DP641*$C$95)</f>
        <v>-9.9689747268357149E-12</v>
      </c>
      <c r="DV641" s="78"/>
      <c r="DW641" s="78"/>
      <c r="DX641" s="78"/>
      <c r="ED641" s="78"/>
      <c r="EE641" s="78"/>
      <c r="EF641" s="78"/>
      <c r="EL641" s="78"/>
      <c r="EM641" s="78"/>
      <c r="EN641" s="78"/>
      <c r="ET641" s="78"/>
      <c r="EU641" s="78"/>
      <c r="EV641" s="78"/>
    </row>
    <row r="642" spans="12:152" s="77" customFormat="1" ht="12.75">
      <c r="L642" s="78"/>
      <c r="N642" s="78">
        <v>4.8E-10</v>
      </c>
      <c r="O642" s="78">
        <v>0.80745705976000004</v>
      </c>
      <c r="P642" s="78">
        <v>2703.6161546755998</v>
      </c>
      <c r="Q642" s="77">
        <f t="shared" si="368"/>
        <v>-2.1963421825805888E-11</v>
      </c>
      <c r="R642" s="77">
        <f t="shared" si="369"/>
        <v>-2.197541551892328E-11</v>
      </c>
      <c r="S642" s="77">
        <f t="shared" si="370"/>
        <v>-2.1975416317821311E-11</v>
      </c>
      <c r="T642" s="77">
        <f t="shared" si="371"/>
        <v>-2.1975416317874121E-11</v>
      </c>
      <c r="V642" s="78">
        <v>7.0000000000000004E-11</v>
      </c>
      <c r="W642" s="78">
        <v>2.3643559939799998</v>
      </c>
      <c r="X642" s="78">
        <v>58220.034864523797</v>
      </c>
      <c r="Y642" s="77">
        <f t="shared" si="372"/>
        <v>6.9999913314878694E-11</v>
      </c>
      <c r="Z642" s="77">
        <f t="shared" si="373"/>
        <v>6.9999962498117019E-11</v>
      </c>
      <c r="AA642" s="77">
        <f t="shared" si="374"/>
        <v>6.9999962500716679E-11</v>
      </c>
      <c r="AB642" s="77">
        <f t="shared" si="375"/>
        <v>6.9999962500716847E-11</v>
      </c>
      <c r="AD642" s="78"/>
      <c r="AE642" s="78"/>
      <c r="AF642" s="78"/>
      <c r="AL642" s="78"/>
      <c r="AM642" s="78"/>
      <c r="AN642" s="78"/>
      <c r="AT642" s="78"/>
      <c r="AU642" s="78"/>
      <c r="AV642" s="78"/>
      <c r="BB642" s="78"/>
      <c r="BC642" s="78"/>
      <c r="BD642" s="78"/>
      <c r="BJ642" s="78">
        <v>1.2E-10</v>
      </c>
      <c r="BK642" s="78">
        <v>0.49737747696000001</v>
      </c>
      <c r="BL642" s="78">
        <v>102769.653218013</v>
      </c>
      <c r="BM642" s="77">
        <f t="shared" si="376"/>
        <v>-9.2687180200188842E-11</v>
      </c>
      <c r="BN642" s="77">
        <f t="shared" si="377"/>
        <v>-9.2614671221399704E-11</v>
      </c>
      <c r="BO642" s="77">
        <f t="shared" si="378"/>
        <v>-9.2614666388797748E-11</v>
      </c>
      <c r="BP642" s="77">
        <f t="shared" si="379"/>
        <v>-9.2614666388476776E-11</v>
      </c>
      <c r="BR642" s="78"/>
      <c r="BS642" s="78"/>
      <c r="BT642" s="78"/>
      <c r="BZ642" s="78"/>
      <c r="CA642" s="78"/>
      <c r="CB642" s="78"/>
      <c r="CH642" s="78"/>
      <c r="CI642" s="78"/>
      <c r="CJ642" s="78"/>
      <c r="CP642" s="78"/>
      <c r="CQ642" s="78"/>
      <c r="CR642" s="78"/>
      <c r="CX642" s="78"/>
      <c r="CY642" s="78"/>
      <c r="CZ642" s="78"/>
      <c r="DF642" s="78">
        <v>7.0000000000000004E-11</v>
      </c>
      <c r="DG642" s="78">
        <v>3.8937339755</v>
      </c>
      <c r="DH642" s="78">
        <v>1485.9801210651999</v>
      </c>
      <c r="DI642" s="77">
        <f t="shared" si="380"/>
        <v>-2.5117028256846947E-11</v>
      </c>
      <c r="DJ642" s="77">
        <f t="shared" si="381"/>
        <v>-2.5116129988455329E-11</v>
      </c>
      <c r="DK642" s="77">
        <f t="shared" si="382"/>
        <v>-2.5116129928621575E-11</v>
      </c>
      <c r="DL642" s="77">
        <f t="shared" si="383"/>
        <v>-2.5116129928617627E-11</v>
      </c>
      <c r="DN642" s="78">
        <v>9.9999999999999994E-12</v>
      </c>
      <c r="DO642" s="78">
        <v>0.74831854152999999</v>
      </c>
      <c r="DP642" s="78">
        <v>51534.3927214094</v>
      </c>
      <c r="DQ642" s="77">
        <f t="shared" si="384"/>
        <v>-6.2391965472055827E-12</v>
      </c>
      <c r="DR642" s="77">
        <f t="shared" si="385"/>
        <v>-6.2429218287512795E-12</v>
      </c>
      <c r="DS642" s="77">
        <f t="shared" si="386"/>
        <v>-6.2429220768447156E-12</v>
      </c>
      <c r="DT642" s="77">
        <f t="shared" si="387"/>
        <v>-6.2429220768611453E-12</v>
      </c>
      <c r="DV642" s="78"/>
      <c r="DW642" s="78"/>
      <c r="DX642" s="78"/>
      <c r="ED642" s="78"/>
      <c r="EE642" s="78"/>
      <c r="EF642" s="78"/>
      <c r="EL642" s="78"/>
      <c r="EM642" s="78"/>
      <c r="EN642" s="78"/>
      <c r="ET642" s="78"/>
      <c r="EU642" s="78"/>
      <c r="EV642" s="78"/>
    </row>
    <row r="643" spans="12:152" s="77" customFormat="1" ht="12.75">
      <c r="L643" s="78"/>
      <c r="N643" s="78">
        <v>4.8E-10</v>
      </c>
      <c r="O643" s="78">
        <v>0.16882113823</v>
      </c>
      <c r="P643" s="78">
        <v>24918.3148901655</v>
      </c>
      <c r="Q643" s="77">
        <f t="shared" si="368"/>
        <v>4.6652802941475219E-10</v>
      </c>
      <c r="R643" s="77">
        <f t="shared" si="369"/>
        <v>4.6655404994438498E-10</v>
      </c>
      <c r="S643" s="77">
        <f t="shared" si="370"/>
        <v>4.6655405167678408E-10</v>
      </c>
      <c r="T643" s="77">
        <f t="shared" si="371"/>
        <v>4.6655405167689958E-10</v>
      </c>
      <c r="V643" s="78">
        <v>7.0000000000000004E-11</v>
      </c>
      <c r="W643" s="78">
        <v>0.76243719899999995</v>
      </c>
      <c r="X643" s="78">
        <v>183674.70392120801</v>
      </c>
      <c r="Y643" s="77">
        <f t="shared" si="372"/>
        <v>6.7982756765779056E-11</v>
      </c>
      <c r="Z643" s="77">
        <f t="shared" si="373"/>
        <v>6.801100924099703E-11</v>
      </c>
      <c r="AA643" s="77">
        <f t="shared" si="374"/>
        <v>6.8011011116350141E-11</v>
      </c>
      <c r="AB643" s="77">
        <f t="shared" si="375"/>
        <v>6.8011011116474464E-11</v>
      </c>
      <c r="AD643" s="78"/>
      <c r="AE643" s="78"/>
      <c r="AF643" s="78"/>
      <c r="AL643" s="78"/>
      <c r="AM643" s="78"/>
      <c r="AN643" s="78"/>
      <c r="AT643" s="78"/>
      <c r="AU643" s="78"/>
      <c r="AV643" s="78"/>
      <c r="BB643" s="78"/>
      <c r="BC643" s="78"/>
      <c r="BD643" s="78"/>
      <c r="BJ643" s="78">
        <v>1.4000000000000001E-10</v>
      </c>
      <c r="BK643" s="78">
        <v>5.6992312183399996</v>
      </c>
      <c r="BL643" s="78">
        <v>76784.842850658097</v>
      </c>
      <c r="BM643" s="77">
        <f t="shared" si="376"/>
        <v>8.3305596771253482E-11</v>
      </c>
      <c r="BN643" s="77">
        <f t="shared" si="377"/>
        <v>8.3385507146108783E-11</v>
      </c>
      <c r="BO643" s="77">
        <f t="shared" si="378"/>
        <v>8.3385512467522679E-11</v>
      </c>
      <c r="BP643" s="77">
        <f t="shared" si="379"/>
        <v>8.338551246787427E-11</v>
      </c>
      <c r="BR643" s="78"/>
      <c r="BS643" s="78"/>
      <c r="BT643" s="78"/>
      <c r="BZ643" s="78"/>
      <c r="CA643" s="78"/>
      <c r="CB643" s="78"/>
      <c r="CH643" s="78"/>
      <c r="CI643" s="78"/>
      <c r="CJ643" s="78"/>
      <c r="CP643" s="78"/>
      <c r="CQ643" s="78"/>
      <c r="CR643" s="78"/>
      <c r="CX643" s="78"/>
      <c r="CY643" s="78"/>
      <c r="CZ643" s="78"/>
      <c r="DF643" s="78">
        <v>1E-10</v>
      </c>
      <c r="DG643" s="78">
        <v>0.8255026956</v>
      </c>
      <c r="DH643" s="78">
        <v>39763.433393650303</v>
      </c>
      <c r="DI643" s="77">
        <f t="shared" si="380"/>
        <v>9.6490115901682641E-11</v>
      </c>
      <c r="DJ643" s="77">
        <f t="shared" si="381"/>
        <v>9.6499770384849243E-11</v>
      </c>
      <c r="DK643" s="77">
        <f t="shared" si="382"/>
        <v>9.649977102749832E-11</v>
      </c>
      <c r="DL643" s="77">
        <f t="shared" si="383"/>
        <v>9.6499771027540804E-11</v>
      </c>
      <c r="DN643" s="78">
        <v>9.9999999999999994E-12</v>
      </c>
      <c r="DO643" s="78">
        <v>1.98744571247</v>
      </c>
      <c r="DP643" s="78">
        <v>26411.4085582316</v>
      </c>
      <c r="DQ643" s="77">
        <f t="shared" si="384"/>
        <v>9.9815679119402773E-12</v>
      </c>
      <c r="DR643" s="77">
        <f t="shared" si="385"/>
        <v>9.9817159052435101E-12</v>
      </c>
      <c r="DS643" s="77">
        <f t="shared" si="386"/>
        <v>9.9817159150814793E-12</v>
      </c>
      <c r="DT643" s="77">
        <f t="shared" si="387"/>
        <v>9.981715915082132E-12</v>
      </c>
      <c r="DV643" s="78"/>
      <c r="DW643" s="78"/>
      <c r="DX643" s="78"/>
      <c r="ED643" s="78"/>
      <c r="EE643" s="78"/>
      <c r="EF643" s="78"/>
      <c r="EL643" s="78"/>
      <c r="EM643" s="78"/>
      <c r="EN643" s="78"/>
      <c r="ET643" s="78"/>
      <c r="EU643" s="78"/>
      <c r="EV643" s="78"/>
    </row>
    <row r="644" spans="12:152" s="77" customFormat="1" ht="12.75">
      <c r="L644" s="78"/>
      <c r="N644" s="78">
        <v>4.8999999999999996E-10</v>
      </c>
      <c r="O644" s="78">
        <v>5.7198453993099996</v>
      </c>
      <c r="P644" s="78">
        <v>50380.547839427301</v>
      </c>
      <c r="Q644" s="77">
        <f t="shared" si="368"/>
        <v>-4.6808321282263166E-10</v>
      </c>
      <c r="R644" s="77">
        <f t="shared" si="369"/>
        <v>-4.68015619813215E-10</v>
      </c>
      <c r="S644" s="77">
        <f t="shared" si="370"/>
        <v>-4.6801561530747049E-10</v>
      </c>
      <c r="T644" s="77">
        <f t="shared" si="371"/>
        <v>-4.6801561530717343E-10</v>
      </c>
      <c r="V644" s="78">
        <v>6E-11</v>
      </c>
      <c r="W644" s="78">
        <v>3.4856171793500001</v>
      </c>
      <c r="X644" s="78">
        <v>61560.647291223497</v>
      </c>
      <c r="Y644" s="77">
        <f t="shared" si="372"/>
        <v>7.2229334899178895E-12</v>
      </c>
      <c r="Z644" s="77">
        <f t="shared" si="373"/>
        <v>7.2568562782566889E-12</v>
      </c>
      <c r="AA644" s="77">
        <f t="shared" si="374"/>
        <v>7.2568585377708982E-12</v>
      </c>
      <c r="AB644" s="77">
        <f t="shared" si="375"/>
        <v>7.2568585379198634E-12</v>
      </c>
      <c r="AD644" s="78"/>
      <c r="AE644" s="78"/>
      <c r="AF644" s="78"/>
      <c r="AL644" s="78"/>
      <c r="AM644" s="78"/>
      <c r="AN644" s="78"/>
      <c r="AT644" s="78"/>
      <c r="AU644" s="78"/>
      <c r="AV644" s="78"/>
      <c r="BB644" s="78"/>
      <c r="BC644" s="78"/>
      <c r="BD644" s="78"/>
      <c r="BJ644" s="78">
        <v>1.2E-10</v>
      </c>
      <c r="BK644" s="78">
        <v>5.5646669575900001</v>
      </c>
      <c r="BL644" s="78">
        <v>26402.0893214438</v>
      </c>
      <c r="BM644" s="77">
        <f t="shared" si="376"/>
        <v>-1.0242662078540117E-10</v>
      </c>
      <c r="BN644" s="77">
        <f t="shared" si="377"/>
        <v>-1.0244188921742906E-10</v>
      </c>
      <c r="BO644" s="77">
        <f t="shared" si="378"/>
        <v>-1.0244189023425427E-10</v>
      </c>
      <c r="BP644" s="77">
        <f t="shared" si="379"/>
        <v>-1.0244189023432177E-10</v>
      </c>
      <c r="BR644" s="78"/>
      <c r="BS644" s="78"/>
      <c r="BT644" s="78"/>
      <c r="BZ644" s="78"/>
      <c r="CA644" s="78"/>
      <c r="CB644" s="78"/>
      <c r="CH644" s="78"/>
      <c r="CI644" s="78"/>
      <c r="CJ644" s="78"/>
      <c r="CP644" s="78"/>
      <c r="CQ644" s="78"/>
      <c r="CR644" s="78"/>
      <c r="CX644" s="78"/>
      <c r="CY644" s="78"/>
      <c r="CZ644" s="78"/>
      <c r="DF644" s="78">
        <v>7.0000000000000004E-11</v>
      </c>
      <c r="DG644" s="78">
        <v>4.33817871844</v>
      </c>
      <c r="DH644" s="78">
        <v>129373.02023068001</v>
      </c>
      <c r="DI644" s="77">
        <f t="shared" si="380"/>
        <v>-6.9088459466149142E-11</v>
      </c>
      <c r="DJ644" s="77">
        <f t="shared" si="381"/>
        <v>-6.9101887162236455E-11</v>
      </c>
      <c r="DK644" s="77">
        <f t="shared" si="382"/>
        <v>-6.9101888053357276E-11</v>
      </c>
      <c r="DL644" s="77">
        <f t="shared" si="383"/>
        <v>-6.9101888053415734E-11</v>
      </c>
      <c r="DN644" s="78">
        <v>1.9999999999999999E-11</v>
      </c>
      <c r="DO644" s="78">
        <v>0.58716824437000004</v>
      </c>
      <c r="DP644" s="78">
        <v>52065.5999619289</v>
      </c>
      <c r="DQ644" s="77">
        <f t="shared" si="384"/>
        <v>1.1921812792687147E-11</v>
      </c>
      <c r="DR644" s="77">
        <f t="shared" si="385"/>
        <v>1.1929546646533235E-11</v>
      </c>
      <c r="DS644" s="77">
        <f t="shared" si="386"/>
        <v>1.1929547161592448E-11</v>
      </c>
      <c r="DT644" s="77">
        <f t="shared" si="387"/>
        <v>1.1929547161626209E-11</v>
      </c>
      <c r="DV644" s="78"/>
      <c r="DW644" s="78"/>
      <c r="DX644" s="78"/>
      <c r="ED644" s="78"/>
      <c r="EE644" s="78"/>
      <c r="EF644" s="78"/>
      <c r="EL644" s="78"/>
      <c r="EM644" s="78"/>
      <c r="EN644" s="78"/>
      <c r="ET644" s="78"/>
      <c r="EU644" s="78"/>
      <c r="EV644" s="78"/>
    </row>
    <row r="645" spans="12:152" s="77" customFormat="1" ht="12.75">
      <c r="L645" s="78"/>
      <c r="N645" s="78">
        <v>6.0999999999999996E-10</v>
      </c>
      <c r="O645" s="78">
        <v>5.5757067889999998E-2</v>
      </c>
      <c r="P645" s="78">
        <v>161079.37234650299</v>
      </c>
      <c r="Q645" s="77">
        <f t="shared" si="368"/>
        <v>4.0338341254476506E-10</v>
      </c>
      <c r="R645" s="77">
        <f t="shared" si="369"/>
        <v>4.0270104797346942E-10</v>
      </c>
      <c r="S645" s="77">
        <f t="shared" si="370"/>
        <v>4.0270100249145004E-10</v>
      </c>
      <c r="T645" s="77">
        <f t="shared" si="371"/>
        <v>4.0270100248842886E-10</v>
      </c>
      <c r="V645" s="78">
        <v>7.0000000000000004E-11</v>
      </c>
      <c r="W645" s="78">
        <v>3.15542325331</v>
      </c>
      <c r="X645" s="78">
        <v>53029.002664900399</v>
      </c>
      <c r="Y645" s="77">
        <f t="shared" si="372"/>
        <v>-1.8700360530023724E-11</v>
      </c>
      <c r="Z645" s="77">
        <f t="shared" si="373"/>
        <v>-1.8733452741275339E-11</v>
      </c>
      <c r="AA645" s="77">
        <f t="shared" si="374"/>
        <v>-1.8733454945392793E-11</v>
      </c>
      <c r="AB645" s="77">
        <f t="shared" si="375"/>
        <v>-1.8733454945538481E-11</v>
      </c>
      <c r="AD645" s="78"/>
      <c r="AE645" s="78"/>
      <c r="AF645" s="78"/>
      <c r="AL645" s="78"/>
      <c r="AM645" s="78"/>
      <c r="AN645" s="78"/>
      <c r="AT645" s="78"/>
      <c r="AU645" s="78"/>
      <c r="AV645" s="78"/>
      <c r="BB645" s="78"/>
      <c r="BC645" s="78"/>
      <c r="BD645" s="78"/>
      <c r="BJ645" s="78">
        <v>1.2E-10</v>
      </c>
      <c r="BK645" s="78">
        <v>1.48301102812</v>
      </c>
      <c r="BL645" s="78">
        <v>78580.101294379099</v>
      </c>
      <c r="BM645" s="77">
        <f t="shared" si="376"/>
        <v>9.4035485847421338E-11</v>
      </c>
      <c r="BN645" s="77">
        <f t="shared" si="377"/>
        <v>9.398126495526599E-11</v>
      </c>
      <c r="BO645" s="77">
        <f t="shared" si="378"/>
        <v>9.3981261341963037E-11</v>
      </c>
      <c r="BP645" s="77">
        <f t="shared" si="379"/>
        <v>9.3981261341725519E-11</v>
      </c>
      <c r="BR645" s="78"/>
      <c r="BS645" s="78"/>
      <c r="BT645" s="78"/>
      <c r="BZ645" s="78"/>
      <c r="CA645" s="78"/>
      <c r="CB645" s="78"/>
      <c r="CH645" s="78"/>
      <c r="CI645" s="78"/>
      <c r="CJ645" s="78"/>
      <c r="CP645" s="78"/>
      <c r="CQ645" s="78"/>
      <c r="CR645" s="78"/>
      <c r="CX645" s="78"/>
      <c r="CY645" s="78"/>
      <c r="CZ645" s="78"/>
      <c r="DF645" s="78">
        <v>7.0000000000000004E-11</v>
      </c>
      <c r="DG645" s="78">
        <v>3.4134008358500001</v>
      </c>
      <c r="DH645" s="78">
        <v>52483.363904117898</v>
      </c>
      <c r="DI645" s="77">
        <f t="shared" si="380"/>
        <v>8.9850798054029525E-12</v>
      </c>
      <c r="DJ645" s="77">
        <f t="shared" si="381"/>
        <v>9.0187868430172006E-12</v>
      </c>
      <c r="DK645" s="77">
        <f t="shared" si="382"/>
        <v>9.018789088169169E-12</v>
      </c>
      <c r="DL645" s="77">
        <f t="shared" si="383"/>
        <v>9.0187890883191116E-12</v>
      </c>
      <c r="DN645" s="78">
        <v>9.9999999999999994E-12</v>
      </c>
      <c r="DO645" s="78">
        <v>5.8338825318299996</v>
      </c>
      <c r="DP645" s="78">
        <v>104275.346495021</v>
      </c>
      <c r="DQ645" s="77">
        <f t="shared" si="384"/>
        <v>8.4803799688086967E-12</v>
      </c>
      <c r="DR645" s="77">
        <f t="shared" si="385"/>
        <v>8.4752636020828945E-12</v>
      </c>
      <c r="DS645" s="77">
        <f t="shared" si="386"/>
        <v>8.4752632610195598E-12</v>
      </c>
      <c r="DT645" s="77">
        <f t="shared" si="387"/>
        <v>8.4752632609972356E-12</v>
      </c>
      <c r="DV645" s="78"/>
      <c r="DW645" s="78"/>
      <c r="DX645" s="78"/>
      <c r="ED645" s="78"/>
      <c r="EE645" s="78"/>
      <c r="EF645" s="78"/>
      <c r="EL645" s="78"/>
      <c r="EM645" s="78"/>
      <c r="EN645" s="78"/>
      <c r="ET645" s="78"/>
      <c r="EU645" s="78"/>
      <c r="EV645" s="78"/>
    </row>
    <row r="646" spans="12:152" s="77" customFormat="1" ht="12.75">
      <c r="L646" s="78"/>
      <c r="N646" s="78">
        <v>4.7000000000000003E-10</v>
      </c>
      <c r="O646" s="78">
        <v>5.7001654913399999</v>
      </c>
      <c r="P646" s="78">
        <v>129373.02023068001</v>
      </c>
      <c r="Q646" s="77">
        <f t="shared" si="368"/>
        <v>-2.2200331534541168E-11</v>
      </c>
      <c r="R646" s="77">
        <f t="shared" si="369"/>
        <v>-2.2762240795005456E-11</v>
      </c>
      <c r="S646" s="77">
        <f t="shared" si="370"/>
        <v>-2.2762278222665622E-11</v>
      </c>
      <c r="T646" s="77">
        <f t="shared" si="371"/>
        <v>-2.2762278225120646E-11</v>
      </c>
      <c r="V646" s="78">
        <v>6E-11</v>
      </c>
      <c r="W646" s="78">
        <v>2.0406611289600001</v>
      </c>
      <c r="X646" s="78">
        <v>156534.53239644499</v>
      </c>
      <c r="Y646" s="77">
        <f t="shared" si="372"/>
        <v>2.1568400162958788E-11</v>
      </c>
      <c r="Z646" s="77">
        <f t="shared" si="373"/>
        <v>2.1649461933327311E-11</v>
      </c>
      <c r="AA646" s="77">
        <f t="shared" si="374"/>
        <v>2.1649467331330293E-11</v>
      </c>
      <c r="AB646" s="77">
        <f t="shared" si="375"/>
        <v>2.164946733168655E-11</v>
      </c>
      <c r="AD646" s="78"/>
      <c r="AE646" s="78"/>
      <c r="AF646" s="78"/>
      <c r="AL646" s="78"/>
      <c r="AM646" s="78"/>
      <c r="AN646" s="78"/>
      <c r="AT646" s="78"/>
      <c r="AU646" s="78"/>
      <c r="AV646" s="78"/>
      <c r="BB646" s="78"/>
      <c r="BC646" s="78"/>
      <c r="BD646" s="78"/>
      <c r="BJ646" s="78">
        <v>1.0999999999999999E-10</v>
      </c>
      <c r="BK646" s="78">
        <v>5.1538806706500004</v>
      </c>
      <c r="BL646" s="78">
        <v>77947.317555065907</v>
      </c>
      <c r="BM646" s="77">
        <f t="shared" si="376"/>
        <v>1.0720547096373427E-10</v>
      </c>
      <c r="BN646" s="77">
        <f t="shared" si="377"/>
        <v>1.0722321003679984E-10</v>
      </c>
      <c r="BO646" s="77">
        <f t="shared" si="378"/>
        <v>1.0722321121653942E-10</v>
      </c>
      <c r="BP646" s="77">
        <f t="shared" si="379"/>
        <v>1.072232112166176E-10</v>
      </c>
      <c r="BR646" s="78"/>
      <c r="BS646" s="78"/>
      <c r="BT646" s="78"/>
      <c r="BZ646" s="78"/>
      <c r="CA646" s="78"/>
      <c r="CB646" s="78"/>
      <c r="CH646" s="78"/>
      <c r="CI646" s="78"/>
      <c r="CJ646" s="78"/>
      <c r="CP646" s="78"/>
      <c r="CQ646" s="78"/>
      <c r="CR646" s="78"/>
      <c r="CX646" s="78"/>
      <c r="CY646" s="78"/>
      <c r="CZ646" s="78"/>
      <c r="DF646" s="78">
        <v>7.9999999999999995E-11</v>
      </c>
      <c r="DG646" s="78">
        <v>1.2399232388000001</v>
      </c>
      <c r="DH646" s="78">
        <v>76041.8527901255</v>
      </c>
      <c r="DI646" s="77">
        <f t="shared" si="380"/>
        <v>6.6308524363757718E-11</v>
      </c>
      <c r="DJ646" s="77">
        <f t="shared" si="381"/>
        <v>6.6339995197110733E-11</v>
      </c>
      <c r="DK646" s="77">
        <f t="shared" si="382"/>
        <v>6.6339997292286007E-11</v>
      </c>
      <c r="DL646" s="77">
        <f t="shared" si="383"/>
        <v>6.6339997292425787E-11</v>
      </c>
      <c r="DN646" s="78">
        <v>9.9999999999999994E-12</v>
      </c>
      <c r="DO646" s="78">
        <v>2.0730790094799998</v>
      </c>
      <c r="DP646" s="78">
        <v>78188.927826155195</v>
      </c>
      <c r="DQ646" s="77">
        <f t="shared" si="384"/>
        <v>-4.9501438112107703E-12</v>
      </c>
      <c r="DR646" s="77">
        <f t="shared" si="385"/>
        <v>-4.9438571664019566E-12</v>
      </c>
      <c r="DS646" s="77">
        <f t="shared" si="386"/>
        <v>-4.9438567475630601E-12</v>
      </c>
      <c r="DT646" s="77">
        <f t="shared" si="387"/>
        <v>-4.94385674753539E-12</v>
      </c>
      <c r="DV646" s="78"/>
      <c r="DW646" s="78"/>
      <c r="DX646" s="78"/>
      <c r="ED646" s="78"/>
      <c r="EE646" s="78"/>
      <c r="EF646" s="78"/>
      <c r="EL646" s="78"/>
      <c r="EM646" s="78"/>
      <c r="EN646" s="78"/>
      <c r="ET646" s="78"/>
      <c r="EU646" s="78"/>
      <c r="EV646" s="78"/>
    </row>
    <row r="647" spans="12:152" s="77" customFormat="1" ht="12.75">
      <c r="L647" s="78"/>
      <c r="N647" s="78">
        <v>4.8E-10</v>
      </c>
      <c r="O647" s="78">
        <v>4.7175473437199997</v>
      </c>
      <c r="P647" s="78">
        <v>50903.125257521198</v>
      </c>
      <c r="Q647" s="77">
        <f t="shared" si="368"/>
        <v>2.3533134270813424E-10</v>
      </c>
      <c r="R647" s="77">
        <f t="shared" si="369"/>
        <v>2.3513429709022166E-10</v>
      </c>
      <c r="S647" s="77">
        <f t="shared" si="370"/>
        <v>2.3513428396329796E-10</v>
      </c>
      <c r="T647" s="77">
        <f t="shared" si="371"/>
        <v>2.3513428396244162E-10</v>
      </c>
      <c r="V647" s="78">
        <v>6E-11</v>
      </c>
      <c r="W647" s="78">
        <v>4.0890610242700003</v>
      </c>
      <c r="X647" s="78">
        <v>91919.569915898901</v>
      </c>
      <c r="Y647" s="77">
        <f t="shared" si="372"/>
        <v>-5.8410209608791237E-11</v>
      </c>
      <c r="Z647" s="77">
        <f t="shared" si="373"/>
        <v>-5.8421856435239176E-11</v>
      </c>
      <c r="AA647" s="77">
        <f t="shared" si="374"/>
        <v>-5.8421857209626007E-11</v>
      </c>
      <c r="AB647" s="77">
        <f t="shared" si="375"/>
        <v>-5.8421857209677292E-11</v>
      </c>
      <c r="AD647" s="78"/>
      <c r="AE647" s="78"/>
      <c r="AF647" s="78"/>
      <c r="AL647" s="78"/>
      <c r="AM647" s="78"/>
      <c r="AN647" s="78"/>
      <c r="AT647" s="78"/>
      <c r="AU647" s="78"/>
      <c r="AV647" s="78"/>
      <c r="BB647" s="78"/>
      <c r="BC647" s="78"/>
      <c r="BD647" s="78"/>
      <c r="BJ647" s="78">
        <v>1.0999999999999999E-10</v>
      </c>
      <c r="BK647" s="78">
        <v>1.64586759073</v>
      </c>
      <c r="BL647" s="78">
        <v>25773.7169617045</v>
      </c>
      <c r="BM647" s="77">
        <f t="shared" si="376"/>
        <v>-1.0929494940928045E-10</v>
      </c>
      <c r="BN647" s="77">
        <f t="shared" si="377"/>
        <v>-1.0929791129417011E-10</v>
      </c>
      <c r="BO647" s="77">
        <f t="shared" si="378"/>
        <v>-1.0929791149125391E-10</v>
      </c>
      <c r="BP647" s="77">
        <f t="shared" si="379"/>
        <v>-1.0929791149126695E-10</v>
      </c>
      <c r="BR647" s="78"/>
      <c r="BS647" s="78"/>
      <c r="BT647" s="78"/>
      <c r="BZ647" s="78"/>
      <c r="CA647" s="78"/>
      <c r="CB647" s="78"/>
      <c r="CH647" s="78"/>
      <c r="CI647" s="78"/>
      <c r="CJ647" s="78"/>
      <c r="CP647" s="78"/>
      <c r="CQ647" s="78"/>
      <c r="CR647" s="78"/>
      <c r="CX647" s="78"/>
      <c r="CY647" s="78"/>
      <c r="CZ647" s="78"/>
      <c r="DF647" s="78">
        <v>7.0000000000000004E-11</v>
      </c>
      <c r="DG647" s="78">
        <v>4.5679212689999998E-2</v>
      </c>
      <c r="DH647" s="78">
        <v>206.1855484372</v>
      </c>
      <c r="DI647" s="77">
        <f t="shared" si="380"/>
        <v>3.1905620894492313E-11</v>
      </c>
      <c r="DJ647" s="77">
        <f t="shared" si="381"/>
        <v>3.1905502041536775E-11</v>
      </c>
      <c r="DK647" s="77">
        <f t="shared" si="382"/>
        <v>3.1905502033619985E-11</v>
      </c>
      <c r="DL647" s="77">
        <f t="shared" si="383"/>
        <v>3.1905502033619474E-11</v>
      </c>
      <c r="DN647" s="78">
        <v>9.9999999999999994E-12</v>
      </c>
      <c r="DO647" s="78">
        <v>4.5437932981399998</v>
      </c>
      <c r="DP647" s="78">
        <v>203041.89308344101</v>
      </c>
      <c r="DQ647" s="77">
        <f t="shared" si="384"/>
        <v>-9.5179089680829045E-12</v>
      </c>
      <c r="DR647" s="77">
        <f t="shared" si="385"/>
        <v>-9.523654378760604E-12</v>
      </c>
      <c r="DS647" s="77">
        <f t="shared" si="386"/>
        <v>-9.5236547603423309E-12</v>
      </c>
      <c r="DT647" s="77">
        <f t="shared" si="387"/>
        <v>-9.5236547603679864E-12</v>
      </c>
      <c r="DV647" s="78"/>
      <c r="DW647" s="78"/>
      <c r="DX647" s="78"/>
      <c r="ED647" s="78"/>
      <c r="EE647" s="78"/>
      <c r="EF647" s="78"/>
      <c r="EL647" s="78"/>
      <c r="EM647" s="78"/>
      <c r="EN647" s="78"/>
      <c r="ET647" s="78"/>
      <c r="EU647" s="78"/>
      <c r="EV647" s="78"/>
    </row>
    <row r="648" spans="12:152" s="77" customFormat="1" ht="12.75">
      <c r="L648" s="78"/>
      <c r="N648" s="78">
        <v>5.0000000000000003E-10</v>
      </c>
      <c r="O648" s="78">
        <v>0.77120384678999998</v>
      </c>
      <c r="P648" s="78">
        <v>50689.826162083104</v>
      </c>
      <c r="Q648" s="77">
        <f t="shared" si="368"/>
        <v>-3.8863191576910269E-10</v>
      </c>
      <c r="R648" s="77">
        <f t="shared" si="369"/>
        <v>-3.8848434174097627E-10</v>
      </c>
      <c r="S648" s="77">
        <f t="shared" si="370"/>
        <v>-3.8848433190825102E-10</v>
      </c>
      <c r="T648" s="77">
        <f t="shared" si="371"/>
        <v>-3.8848433190758896E-10</v>
      </c>
      <c r="V648" s="78">
        <v>6E-11</v>
      </c>
      <c r="W648" s="78">
        <v>3.6498851175000002</v>
      </c>
      <c r="X648" s="78">
        <v>151199.942741062</v>
      </c>
      <c r="Y648" s="77">
        <f t="shared" si="372"/>
        <v>3.3699275523491486E-11</v>
      </c>
      <c r="Z648" s="77">
        <f t="shared" si="373"/>
        <v>3.3768685074755795E-11</v>
      </c>
      <c r="AA648" s="77">
        <f t="shared" si="374"/>
        <v>3.3768689695916442E-11</v>
      </c>
      <c r="AB648" s="77">
        <f t="shared" si="375"/>
        <v>3.376868969622655E-11</v>
      </c>
      <c r="AD648" s="78"/>
      <c r="AE648" s="78"/>
      <c r="AF648" s="78"/>
      <c r="AL648" s="78"/>
      <c r="AM648" s="78"/>
      <c r="AN648" s="78"/>
      <c r="AT648" s="78"/>
      <c r="AU648" s="78"/>
      <c r="AV648" s="78"/>
      <c r="BB648" s="78"/>
      <c r="BC648" s="78"/>
      <c r="BD648" s="78"/>
      <c r="BJ648" s="78">
        <v>1.0999999999999999E-10</v>
      </c>
      <c r="BK648" s="78">
        <v>2.45779334771</v>
      </c>
      <c r="BL648" s="78">
        <v>34082.431583598402</v>
      </c>
      <c r="BM648" s="77">
        <f t="shared" si="376"/>
        <v>-4.3849707291201317E-11</v>
      </c>
      <c r="BN648" s="77">
        <f t="shared" si="377"/>
        <v>-4.3817894880577534E-11</v>
      </c>
      <c r="BO648" s="77">
        <f t="shared" si="378"/>
        <v>-4.3817892761412259E-11</v>
      </c>
      <c r="BP648" s="77">
        <f t="shared" si="379"/>
        <v>-4.3817892761271742E-11</v>
      </c>
      <c r="BR648" s="78"/>
      <c r="BS648" s="78"/>
      <c r="BT648" s="78"/>
      <c r="BZ648" s="78"/>
      <c r="CA648" s="78"/>
      <c r="CB648" s="78"/>
      <c r="CH648" s="78"/>
      <c r="CI648" s="78"/>
      <c r="CJ648" s="78"/>
      <c r="CP648" s="78"/>
      <c r="CQ648" s="78"/>
      <c r="CR648" s="78"/>
      <c r="CX648" s="78"/>
      <c r="CY648" s="78"/>
      <c r="CZ648" s="78"/>
      <c r="DF648" s="78">
        <v>7.0000000000000004E-11</v>
      </c>
      <c r="DG648" s="78">
        <v>2.5616970115800002</v>
      </c>
      <c r="DH648" s="78">
        <v>207593.84658049999</v>
      </c>
      <c r="DI648" s="77">
        <f t="shared" si="380"/>
        <v>1.4278700115118482E-11</v>
      </c>
      <c r="DJ648" s="77">
        <f t="shared" si="381"/>
        <v>1.4410288897527886E-11</v>
      </c>
      <c r="DK648" s="77">
        <f t="shared" si="382"/>
        <v>1.4410297660865467E-11</v>
      </c>
      <c r="DL648" s="77">
        <f t="shared" si="383"/>
        <v>1.4410297661457328E-11</v>
      </c>
      <c r="DN648" s="78">
        <v>9.9999999999999994E-12</v>
      </c>
      <c r="DO648" s="78">
        <v>3.6796197413699998</v>
      </c>
      <c r="DP648" s="78">
        <v>116783.65521669399</v>
      </c>
      <c r="DQ648" s="77">
        <f t="shared" si="384"/>
        <v>-9.8188825921715669E-12</v>
      </c>
      <c r="DR648" s="77">
        <f t="shared" si="385"/>
        <v>-9.8209238886081073E-12</v>
      </c>
      <c r="DS648" s="77">
        <f t="shared" si="386"/>
        <v>-9.8209240241967778E-12</v>
      </c>
      <c r="DT648" s="77">
        <f t="shared" si="387"/>
        <v>-9.8209240242057733E-12</v>
      </c>
      <c r="DV648" s="78"/>
      <c r="DW648" s="78"/>
      <c r="DX648" s="78"/>
      <c r="ED648" s="78"/>
      <c r="EE648" s="78"/>
      <c r="EF648" s="78"/>
      <c r="EL648" s="78"/>
      <c r="EM648" s="78"/>
      <c r="EN648" s="78"/>
      <c r="ET648" s="78"/>
      <c r="EU648" s="78"/>
      <c r="EV648" s="78"/>
    </row>
    <row r="649" spans="12:152" s="77" customFormat="1" ht="12.75">
      <c r="L649" s="78"/>
      <c r="N649" s="78">
        <v>5.0000000000000003E-10</v>
      </c>
      <c r="O649" s="78">
        <v>4.7555777592100004</v>
      </c>
      <c r="P649" s="78">
        <v>143005.667407853</v>
      </c>
      <c r="Q649" s="77">
        <f t="shared" si="368"/>
        <v>-4.6245973770515816E-10</v>
      </c>
      <c r="R649" s="77">
        <f t="shared" si="369"/>
        <v>-4.627108196881607E-10</v>
      </c>
      <c r="S649" s="77">
        <f t="shared" si="370"/>
        <v>-4.6271083638572656E-10</v>
      </c>
      <c r="T649" s="77">
        <f t="shared" si="371"/>
        <v>-4.6271083638684667E-10</v>
      </c>
      <c r="V649" s="78">
        <v>6E-11</v>
      </c>
      <c r="W649" s="78">
        <v>4.0961303114499996</v>
      </c>
      <c r="X649" s="78">
        <v>53867.971952650703</v>
      </c>
      <c r="Y649" s="77">
        <f t="shared" si="372"/>
        <v>4.4672939949728703E-11</v>
      </c>
      <c r="Z649" s="77">
        <f t="shared" si="373"/>
        <v>4.469289618263907E-11</v>
      </c>
      <c r="AA649" s="77">
        <f t="shared" si="374"/>
        <v>4.4692897511552416E-11</v>
      </c>
      <c r="AB649" s="77">
        <f t="shared" si="375"/>
        <v>4.4692897511638889E-11</v>
      </c>
      <c r="AD649" s="78"/>
      <c r="AE649" s="78"/>
      <c r="AF649" s="78"/>
      <c r="AL649" s="78"/>
      <c r="AM649" s="78"/>
      <c r="AN649" s="78"/>
      <c r="AT649" s="78"/>
      <c r="AU649" s="78"/>
      <c r="AV649" s="78"/>
      <c r="BB649" s="78"/>
      <c r="BC649" s="78"/>
      <c r="BD649" s="78"/>
      <c r="BJ649" s="78">
        <v>1.4000000000000001E-10</v>
      </c>
      <c r="BK649" s="78">
        <v>2.0035452088499999</v>
      </c>
      <c r="BL649" s="78">
        <v>846.08283475120004</v>
      </c>
      <c r="BM649" s="77">
        <f t="shared" si="376"/>
        <v>-1.2581985825698058E-10</v>
      </c>
      <c r="BN649" s="77">
        <f t="shared" si="377"/>
        <v>-1.2582033883668938E-10</v>
      </c>
      <c r="BO649" s="77">
        <f t="shared" si="378"/>
        <v>-1.2582033886870049E-10</v>
      </c>
      <c r="BP649" s="77">
        <f t="shared" si="379"/>
        <v>-1.2582033886870256E-10</v>
      </c>
      <c r="BR649" s="78"/>
      <c r="BS649" s="78"/>
      <c r="BT649" s="78"/>
      <c r="BZ649" s="78"/>
      <c r="CA649" s="78"/>
      <c r="CB649" s="78"/>
      <c r="CH649" s="78"/>
      <c r="CI649" s="78"/>
      <c r="CJ649" s="78"/>
      <c r="CP649" s="78"/>
      <c r="CQ649" s="78"/>
      <c r="CR649" s="78"/>
      <c r="CX649" s="78"/>
      <c r="CY649" s="78"/>
      <c r="CZ649" s="78"/>
      <c r="DF649" s="78">
        <v>8.9999999999999999E-11</v>
      </c>
      <c r="DG649" s="78">
        <v>1.97148507623</v>
      </c>
      <c r="DH649" s="78">
        <v>365230.64398203802</v>
      </c>
      <c r="DI649" s="77">
        <f t="shared" si="380"/>
        <v>8.9464026929065242E-11</v>
      </c>
      <c r="DJ649" s="77">
        <f t="shared" si="381"/>
        <v>8.9496655895393211E-11</v>
      </c>
      <c r="DK649" s="77">
        <f t="shared" si="382"/>
        <v>8.949665803477458E-11</v>
      </c>
      <c r="DL649" s="77">
        <f t="shared" si="383"/>
        <v>8.949665803491723E-11</v>
      </c>
      <c r="DN649" s="78">
        <v>9.9999999999999994E-12</v>
      </c>
      <c r="DO649" s="78">
        <v>2.7641982766000002</v>
      </c>
      <c r="DP649" s="78">
        <v>52812.802555172602</v>
      </c>
      <c r="DQ649" s="77">
        <f t="shared" si="384"/>
        <v>5.116293425286926E-12</v>
      </c>
      <c r="DR649" s="77">
        <f t="shared" si="385"/>
        <v>5.1120946576448345E-12</v>
      </c>
      <c r="DS649" s="77">
        <f t="shared" si="386"/>
        <v>5.1120943779244175E-12</v>
      </c>
      <c r="DT649" s="77">
        <f t="shared" si="387"/>
        <v>5.1120943779063407E-12</v>
      </c>
      <c r="DV649" s="78"/>
      <c r="DW649" s="78"/>
      <c r="DX649" s="78"/>
      <c r="ED649" s="78"/>
      <c r="EE649" s="78"/>
      <c r="EF649" s="78"/>
      <c r="EL649" s="78"/>
      <c r="EM649" s="78"/>
      <c r="EN649" s="78"/>
      <c r="ET649" s="78"/>
      <c r="EU649" s="78"/>
      <c r="EV649" s="78"/>
    </row>
    <row r="650" spans="12:152" s="77" customFormat="1" ht="12.75">
      <c r="L650" s="78"/>
      <c r="N650" s="78">
        <v>4.6000000000000001E-10</v>
      </c>
      <c r="O650" s="78">
        <v>1.0306529169500001</v>
      </c>
      <c r="P650" s="78">
        <v>51868.248662178798</v>
      </c>
      <c r="Q650" s="77">
        <f t="shared" si="368"/>
        <v>-3.6007003701680688E-10</v>
      </c>
      <c r="R650" s="77">
        <f t="shared" si="369"/>
        <v>-3.5993262396602581E-10</v>
      </c>
      <c r="S650" s="77">
        <f t="shared" si="370"/>
        <v>-3.5993261481019998E-10</v>
      </c>
      <c r="T650" s="77">
        <f t="shared" si="371"/>
        <v>-3.5993261480958125E-10</v>
      </c>
      <c r="V650" s="78">
        <v>6E-11</v>
      </c>
      <c r="W650" s="78">
        <v>3.49486002612</v>
      </c>
      <c r="X650" s="78">
        <v>66653.157466348304</v>
      </c>
      <c r="Y650" s="77">
        <f t="shared" si="372"/>
        <v>-4.3696808620812339E-12</v>
      </c>
      <c r="Z650" s="77">
        <f t="shared" si="373"/>
        <v>-4.4065811204978448E-12</v>
      </c>
      <c r="AA650" s="77">
        <f t="shared" si="374"/>
        <v>-4.4065835783625155E-12</v>
      </c>
      <c r="AB650" s="77">
        <f t="shared" si="375"/>
        <v>-4.4065835785257819E-12</v>
      </c>
      <c r="AD650" s="78"/>
      <c r="AE650" s="78"/>
      <c r="AF650" s="78"/>
      <c r="AL650" s="78"/>
      <c r="AM650" s="78"/>
      <c r="AN650" s="78"/>
      <c r="AT650" s="78"/>
      <c r="AU650" s="78"/>
      <c r="AV650" s="78"/>
      <c r="BB650" s="78"/>
      <c r="BC650" s="78"/>
      <c r="BD650" s="78"/>
      <c r="BJ650" s="78">
        <v>1.2999999999999999E-10</v>
      </c>
      <c r="BK650" s="78">
        <v>0.71980668577999996</v>
      </c>
      <c r="BL650" s="78">
        <v>78413.272621857104</v>
      </c>
      <c r="BM650" s="77">
        <f t="shared" si="376"/>
        <v>1.1355054211231956E-10</v>
      </c>
      <c r="BN650" s="77">
        <f t="shared" si="377"/>
        <v>1.1350459434265816E-10</v>
      </c>
      <c r="BO650" s="77">
        <f t="shared" si="378"/>
        <v>1.1350459128009322E-10</v>
      </c>
      <c r="BP650" s="77">
        <f t="shared" si="379"/>
        <v>1.1350459127989147E-10</v>
      </c>
      <c r="BR650" s="78"/>
      <c r="BS650" s="78"/>
      <c r="BT650" s="78"/>
      <c r="BZ650" s="78"/>
      <c r="CA650" s="78"/>
      <c r="CB650" s="78"/>
      <c r="CH650" s="78"/>
      <c r="CI650" s="78"/>
      <c r="CJ650" s="78"/>
      <c r="CP650" s="78"/>
      <c r="CQ650" s="78"/>
      <c r="CR650" s="78"/>
      <c r="CX650" s="78"/>
      <c r="CY650" s="78"/>
      <c r="CZ650" s="78"/>
      <c r="DF650" s="78">
        <v>7.0000000000000004E-11</v>
      </c>
      <c r="DG650" s="78">
        <v>3.14813276839</v>
      </c>
      <c r="DH650" s="78">
        <v>52061.407176234898</v>
      </c>
      <c r="DI650" s="77">
        <f t="shared" si="380"/>
        <v>-6.5140862689422768E-11</v>
      </c>
      <c r="DJ650" s="77">
        <f t="shared" si="381"/>
        <v>-6.5153197852445287E-11</v>
      </c>
      <c r="DK650" s="77">
        <f t="shared" si="382"/>
        <v>-6.5153198673585322E-11</v>
      </c>
      <c r="DL650" s="77">
        <f t="shared" si="383"/>
        <v>-6.5153198673640601E-11</v>
      </c>
      <c r="DN650" s="78">
        <v>9.9999999999999994E-12</v>
      </c>
      <c r="DO650" s="78">
        <v>5.7624699880600003</v>
      </c>
      <c r="DP650" s="78">
        <v>1375.7737998458001</v>
      </c>
      <c r="DQ650" s="77">
        <f t="shared" si="384"/>
        <v>-2.9055990764116971E-12</v>
      </c>
      <c r="DR650" s="77">
        <f t="shared" si="385"/>
        <v>-2.9057208674059448E-12</v>
      </c>
      <c r="DS650" s="77">
        <f t="shared" si="386"/>
        <v>-2.905720875518418E-12</v>
      </c>
      <c r="DT650" s="77">
        <f t="shared" si="387"/>
        <v>-2.9057208755189532E-12</v>
      </c>
      <c r="DV650" s="78"/>
      <c r="DW650" s="78"/>
      <c r="DX650" s="78"/>
      <c r="ED650" s="78"/>
      <c r="EE650" s="78"/>
      <c r="EF650" s="78"/>
      <c r="EL650" s="78"/>
      <c r="EM650" s="78"/>
      <c r="EN650" s="78"/>
      <c r="ET650" s="78"/>
      <c r="EU650" s="78"/>
      <c r="EV650" s="78"/>
    </row>
    <row r="651" spans="12:152" s="77" customFormat="1" ht="12.75">
      <c r="L651" s="78"/>
      <c r="N651" s="78">
        <v>4.6000000000000001E-10</v>
      </c>
      <c r="O651" s="78">
        <v>4.0747477188400003</v>
      </c>
      <c r="P651" s="78">
        <v>52137.673247510502</v>
      </c>
      <c r="Q651" s="77">
        <f t="shared" si="368"/>
        <v>-2.9360533926439506E-10</v>
      </c>
      <c r="R651" s="77">
        <f t="shared" si="369"/>
        <v>-2.9377611591165613E-10</v>
      </c>
      <c r="S651" s="77">
        <f t="shared" si="370"/>
        <v>-2.9377612728479134E-10</v>
      </c>
      <c r="T651" s="77">
        <f t="shared" si="371"/>
        <v>-2.9377612728553581E-10</v>
      </c>
      <c r="V651" s="78">
        <v>7.0000000000000004E-11</v>
      </c>
      <c r="W651" s="78">
        <v>2.8974592964800001</v>
      </c>
      <c r="X651" s="78">
        <v>230239.17477710801</v>
      </c>
      <c r="Y651" s="77">
        <f t="shared" si="372"/>
        <v>-1.632420733279164E-11</v>
      </c>
      <c r="Z651" s="77">
        <f t="shared" si="373"/>
        <v>-1.6179174153233086E-11</v>
      </c>
      <c r="AA651" s="77">
        <f t="shared" si="374"/>
        <v>-1.6179164490133992E-11</v>
      </c>
      <c r="AB651" s="77">
        <f t="shared" si="375"/>
        <v>-1.6179164489499099E-11</v>
      </c>
      <c r="AD651" s="78"/>
      <c r="AE651" s="78"/>
      <c r="AF651" s="78"/>
      <c r="AL651" s="78"/>
      <c r="AM651" s="78"/>
      <c r="AN651" s="78"/>
      <c r="AT651" s="78"/>
      <c r="AU651" s="78"/>
      <c r="AV651" s="78"/>
      <c r="BB651" s="78"/>
      <c r="BC651" s="78"/>
      <c r="BD651" s="78"/>
      <c r="BJ651" s="78">
        <v>1.0999999999999999E-10</v>
      </c>
      <c r="BK651" s="78">
        <v>5.1790612019299997</v>
      </c>
      <c r="BL651" s="78">
        <v>162810.49469943601</v>
      </c>
      <c r="BM651" s="77">
        <f t="shared" si="376"/>
        <v>6.3097253540742266E-11</v>
      </c>
      <c r="BN651" s="77">
        <f t="shared" si="377"/>
        <v>6.3232903410702722E-11</v>
      </c>
      <c r="BO651" s="77">
        <f t="shared" si="378"/>
        <v>6.3232912441549837E-11</v>
      </c>
      <c r="BP651" s="77">
        <f t="shared" si="379"/>
        <v>6.3232912442153575E-11</v>
      </c>
      <c r="BR651" s="78"/>
      <c r="BS651" s="78"/>
      <c r="BT651" s="78"/>
      <c r="BZ651" s="78"/>
      <c r="CA651" s="78"/>
      <c r="CB651" s="78"/>
      <c r="CH651" s="78"/>
      <c r="CI651" s="78"/>
      <c r="CJ651" s="78"/>
      <c r="CP651" s="78"/>
      <c r="CQ651" s="78"/>
      <c r="CR651" s="78"/>
      <c r="CX651" s="78"/>
      <c r="CY651" s="78"/>
      <c r="CZ651" s="78"/>
      <c r="DF651" s="78">
        <v>7.0000000000000004E-11</v>
      </c>
      <c r="DG651" s="78">
        <v>4.8695461148800003</v>
      </c>
      <c r="DH651" s="78">
        <v>27351.060504152301</v>
      </c>
      <c r="DI651" s="77">
        <f t="shared" si="380"/>
        <v>-4.4899352665688929E-11</v>
      </c>
      <c r="DJ651" s="77">
        <f t="shared" si="381"/>
        <v>-4.4912940539573921E-11</v>
      </c>
      <c r="DK651" s="77">
        <f t="shared" si="382"/>
        <v>-4.4912941444564926E-11</v>
      </c>
      <c r="DL651" s="77">
        <f t="shared" si="383"/>
        <v>-4.4912941444624437E-11</v>
      </c>
      <c r="DN651" s="78">
        <v>9.9999999999999994E-12</v>
      </c>
      <c r="DO651" s="78">
        <v>3.49542841313</v>
      </c>
      <c r="DP651" s="78">
        <v>79315.977807910895</v>
      </c>
      <c r="DQ651" s="77">
        <f t="shared" si="384"/>
        <v>-9.196614178390732E-12</v>
      </c>
      <c r="DR651" s="77">
        <f t="shared" si="385"/>
        <v>-9.1994934574503717E-12</v>
      </c>
      <c r="DS651" s="77">
        <f t="shared" si="386"/>
        <v>-9.1994936490739193E-12</v>
      </c>
      <c r="DT651" s="77">
        <f t="shared" si="387"/>
        <v>-9.1994936490866227E-12</v>
      </c>
      <c r="DV651" s="78"/>
      <c r="DW651" s="78"/>
      <c r="DX651" s="78"/>
      <c r="ED651" s="78"/>
      <c r="EE651" s="78"/>
      <c r="EF651" s="78"/>
      <c r="EL651" s="78"/>
      <c r="EM651" s="78"/>
      <c r="EN651" s="78"/>
      <c r="ET651" s="78"/>
      <c r="EU651" s="78"/>
      <c r="EV651" s="78"/>
    </row>
    <row r="652" spans="12:152" s="77" customFormat="1" ht="12.75">
      <c r="L652" s="78"/>
      <c r="N652" s="78">
        <v>4.5E-10</v>
      </c>
      <c r="O652" s="78">
        <v>2.7549603230700002</v>
      </c>
      <c r="P652" s="78">
        <v>196137.07343260999</v>
      </c>
      <c r="Q652" s="77">
        <f t="shared" si="368"/>
        <v>-2.8257251322528252E-10</v>
      </c>
      <c r="R652" s="77">
        <f t="shared" si="369"/>
        <v>-2.8193654124168982E-10</v>
      </c>
      <c r="S652" s="77">
        <f t="shared" si="370"/>
        <v>-2.8193649884873998E-10</v>
      </c>
      <c r="T652" s="77">
        <f t="shared" si="371"/>
        <v>-2.8193649884594887E-10</v>
      </c>
      <c r="V652" s="78">
        <v>6E-11</v>
      </c>
      <c r="W652" s="78">
        <v>3.9980959308799999</v>
      </c>
      <c r="X652" s="78">
        <v>50380.547839427301</v>
      </c>
      <c r="Y652" s="77">
        <f t="shared" si="372"/>
        <v>2.6161220087131868E-11</v>
      </c>
      <c r="Z652" s="77">
        <f t="shared" si="373"/>
        <v>2.6186385214286368E-11</v>
      </c>
      <c r="AA652" s="77">
        <f t="shared" si="374"/>
        <v>2.6186386890341387E-11</v>
      </c>
      <c r="AB652" s="77">
        <f t="shared" si="375"/>
        <v>2.6186386890451858E-11</v>
      </c>
      <c r="AD652" s="78"/>
      <c r="AE652" s="78"/>
      <c r="AF652" s="78"/>
      <c r="AL652" s="78"/>
      <c r="AM652" s="78"/>
      <c r="AN652" s="78"/>
      <c r="AT652" s="78"/>
      <c r="AU652" s="78"/>
      <c r="AV652" s="78"/>
      <c r="BB652" s="78"/>
      <c r="BC652" s="78"/>
      <c r="BD652" s="78"/>
      <c r="BJ652" s="78">
        <v>1.0999999999999999E-10</v>
      </c>
      <c r="BK652" s="78">
        <v>2.7359694019399998</v>
      </c>
      <c r="BL652" s="78">
        <v>171292.65789271399</v>
      </c>
      <c r="BM652" s="77">
        <f t="shared" si="376"/>
        <v>-1.98566238604597E-11</v>
      </c>
      <c r="BN652" s="77">
        <f t="shared" si="377"/>
        <v>-1.9685140212162984E-11</v>
      </c>
      <c r="BO652" s="77">
        <f t="shared" si="378"/>
        <v>-1.9685128788002473E-11</v>
      </c>
      <c r="BP652" s="77">
        <f t="shared" si="379"/>
        <v>-1.9685128787251946E-11</v>
      </c>
      <c r="BR652" s="78"/>
      <c r="BS652" s="78"/>
      <c r="BT652" s="78"/>
      <c r="BZ652" s="78"/>
      <c r="CA652" s="78"/>
      <c r="CB652" s="78"/>
      <c r="CH652" s="78"/>
      <c r="CI652" s="78"/>
      <c r="CJ652" s="78"/>
      <c r="CP652" s="78"/>
      <c r="CQ652" s="78"/>
      <c r="CR652" s="78"/>
      <c r="CX652" s="78"/>
      <c r="CY652" s="78"/>
      <c r="CZ652" s="78"/>
      <c r="DF652" s="78">
        <v>7.9999999999999995E-11</v>
      </c>
      <c r="DG652" s="78">
        <v>6.2752042448900003</v>
      </c>
      <c r="DH652" s="78">
        <v>204151.27163553401</v>
      </c>
      <c r="DI652" s="77">
        <f t="shared" si="380"/>
        <v>4.5470928321381147E-11</v>
      </c>
      <c r="DJ652" s="77">
        <f t="shared" si="381"/>
        <v>4.5346528111940287E-11</v>
      </c>
      <c r="DK652" s="77">
        <f t="shared" si="382"/>
        <v>4.5346519820267112E-11</v>
      </c>
      <c r="DL652" s="77">
        <f t="shared" si="383"/>
        <v>4.5346519819727635E-11</v>
      </c>
      <c r="DN652" s="78">
        <v>9.9999999999999994E-12</v>
      </c>
      <c r="DO652" s="78">
        <v>3.0940889218600001</v>
      </c>
      <c r="DP652" s="78">
        <v>9384.8410080752001</v>
      </c>
      <c r="DQ652" s="77">
        <f t="shared" si="384"/>
        <v>2.4368242718359026E-12</v>
      </c>
      <c r="DR652" s="77">
        <f t="shared" si="385"/>
        <v>2.4376663473872947E-12</v>
      </c>
      <c r="DS652" s="77">
        <f t="shared" si="386"/>
        <v>2.4376664034772762E-12</v>
      </c>
      <c r="DT652" s="77">
        <f t="shared" si="387"/>
        <v>2.4376664034809978E-12</v>
      </c>
      <c r="DV652" s="78"/>
      <c r="DW652" s="78"/>
      <c r="DX652" s="78"/>
      <c r="ED652" s="78"/>
      <c r="EE652" s="78"/>
      <c r="EF652" s="78"/>
      <c r="EL652" s="78"/>
      <c r="EM652" s="78"/>
      <c r="EN652" s="78"/>
      <c r="ET652" s="78"/>
      <c r="EU652" s="78"/>
      <c r="EV652" s="78"/>
    </row>
    <row r="653" spans="12:152" s="77" customFormat="1" ht="12.75">
      <c r="L653" s="78"/>
      <c r="N653" s="78">
        <v>5.6000000000000003E-10</v>
      </c>
      <c r="O653" s="78">
        <v>1.4866712422099999</v>
      </c>
      <c r="P653" s="78">
        <v>30171.891648278601</v>
      </c>
      <c r="Q653" s="77">
        <f t="shared" si="368"/>
        <v>-4.2801336919602017E-10</v>
      </c>
      <c r="R653" s="77">
        <f t="shared" si="369"/>
        <v>-4.2811415493815143E-10</v>
      </c>
      <c r="S653" s="77">
        <f t="shared" si="370"/>
        <v>-4.2811416165036926E-10</v>
      </c>
      <c r="T653" s="77">
        <f t="shared" si="371"/>
        <v>-4.2811416165081045E-10</v>
      </c>
      <c r="V653" s="78">
        <v>6E-11</v>
      </c>
      <c r="W653" s="78">
        <v>3.6566365481299998</v>
      </c>
      <c r="X653" s="78">
        <v>70383.620271383596</v>
      </c>
      <c r="Y653" s="77">
        <f t="shared" si="372"/>
        <v>-5.9087900720735847E-11</v>
      </c>
      <c r="Z653" s="77">
        <f t="shared" si="373"/>
        <v>-5.9081101652454993E-11</v>
      </c>
      <c r="AA653" s="77">
        <f t="shared" si="374"/>
        <v>-5.9081101198735674E-11</v>
      </c>
      <c r="AB653" s="77">
        <f t="shared" si="375"/>
        <v>-5.9081101198705353E-11</v>
      </c>
      <c r="AD653" s="78"/>
      <c r="AE653" s="78"/>
      <c r="AF653" s="78"/>
      <c r="AL653" s="78"/>
      <c r="AM653" s="78"/>
      <c r="AN653" s="78"/>
      <c r="AT653" s="78"/>
      <c r="AU653" s="78"/>
      <c r="AV653" s="78"/>
      <c r="BB653" s="78"/>
      <c r="BC653" s="78"/>
      <c r="BD653" s="78"/>
      <c r="BJ653" s="78">
        <v>1.0999999999999999E-10</v>
      </c>
      <c r="BK653" s="78">
        <v>5.5914162245699996</v>
      </c>
      <c r="BL653" s="78">
        <v>24203.001978156801</v>
      </c>
      <c r="BM653" s="77">
        <f t="shared" si="376"/>
        <v>-1.0777653638147023E-10</v>
      </c>
      <c r="BN653" s="77">
        <f t="shared" si="377"/>
        <v>-1.077814610114788E-10</v>
      </c>
      <c r="BO653" s="77">
        <f t="shared" si="378"/>
        <v>-1.0778146133932785E-10</v>
      </c>
      <c r="BP653" s="77">
        <f t="shared" si="379"/>
        <v>-1.0778146133934971E-10</v>
      </c>
      <c r="BR653" s="78"/>
      <c r="BS653" s="78"/>
      <c r="BT653" s="78"/>
      <c r="BZ653" s="78"/>
      <c r="CA653" s="78"/>
      <c r="CB653" s="78"/>
      <c r="CH653" s="78"/>
      <c r="CI653" s="78"/>
      <c r="CJ653" s="78"/>
      <c r="CP653" s="78"/>
      <c r="CQ653" s="78"/>
      <c r="CR653" s="78"/>
      <c r="CX653" s="78"/>
      <c r="CY653" s="78"/>
      <c r="CZ653" s="78"/>
      <c r="DF653" s="78">
        <v>7.0000000000000004E-11</v>
      </c>
      <c r="DG653" s="78">
        <v>5.46143749214</v>
      </c>
      <c r="DH653" s="78">
        <v>25985.940623308499</v>
      </c>
      <c r="DI653" s="77">
        <f t="shared" si="380"/>
        <v>6.4758785200372672E-11</v>
      </c>
      <c r="DJ653" s="77">
        <f t="shared" si="381"/>
        <v>6.4752394003680225E-11</v>
      </c>
      <c r="DK653" s="77">
        <f t="shared" si="382"/>
        <v>6.4752393577839193E-11</v>
      </c>
      <c r="DL653" s="77">
        <f t="shared" si="383"/>
        <v>6.4752393577811237E-11</v>
      </c>
      <c r="DN653" s="78">
        <v>1.9999999999999999E-11</v>
      </c>
      <c r="DO653" s="78">
        <v>2.9923081523500001</v>
      </c>
      <c r="DP653" s="78">
        <v>91805.130627213701</v>
      </c>
      <c r="DQ653" s="77">
        <f t="shared" si="384"/>
        <v>-1.9466363790258823E-11</v>
      </c>
      <c r="DR653" s="77">
        <f t="shared" si="385"/>
        <v>-1.9462458918592766E-11</v>
      </c>
      <c r="DS653" s="77">
        <f t="shared" si="386"/>
        <v>-1.9462458658022052E-11</v>
      </c>
      <c r="DT653" s="77">
        <f t="shared" si="387"/>
        <v>-1.9462458658005033E-11</v>
      </c>
      <c r="DV653" s="78"/>
      <c r="DW653" s="78"/>
      <c r="DX653" s="78"/>
      <c r="ED653" s="78"/>
      <c r="EE653" s="78"/>
      <c r="EF653" s="78"/>
      <c r="EL653" s="78"/>
      <c r="EM653" s="78"/>
      <c r="EN653" s="78"/>
      <c r="ET653" s="78"/>
      <c r="EU653" s="78"/>
      <c r="EV653" s="78"/>
    </row>
    <row r="654" spans="12:152" s="77" customFormat="1" ht="12.75">
      <c r="L654" s="78"/>
      <c r="N654" s="78">
        <v>4.7000000000000003E-10</v>
      </c>
      <c r="O654" s="78">
        <v>3.4988415919500002</v>
      </c>
      <c r="P654" s="78">
        <v>26575.537892828299</v>
      </c>
      <c r="Q654" s="77">
        <f t="shared" si="368"/>
        <v>3.7069211507059041E-10</v>
      </c>
      <c r="R654" s="77">
        <f t="shared" si="369"/>
        <v>3.7076314574588574E-10</v>
      </c>
      <c r="S654" s="77">
        <f t="shared" si="370"/>
        <v>3.7076315047648725E-10</v>
      </c>
      <c r="T654" s="77">
        <f t="shared" si="371"/>
        <v>3.7076315047679925E-10</v>
      </c>
      <c r="V654" s="78">
        <v>6E-11</v>
      </c>
      <c r="W654" s="78">
        <v>6.2331993793200002</v>
      </c>
      <c r="X654" s="78">
        <v>182619.203326377</v>
      </c>
      <c r="Y654" s="77">
        <f t="shared" si="372"/>
        <v>3.228402602997019E-11</v>
      </c>
      <c r="Z654" s="77">
        <f t="shared" si="373"/>
        <v>3.2198532993439491E-11</v>
      </c>
      <c r="AA654" s="77">
        <f t="shared" si="374"/>
        <v>3.2198527295693403E-11</v>
      </c>
      <c r="AB654" s="77">
        <f t="shared" si="375"/>
        <v>3.2198527295319271E-11</v>
      </c>
      <c r="AD654" s="78"/>
      <c r="AE654" s="78"/>
      <c r="AF654" s="78"/>
      <c r="AL654" s="78"/>
      <c r="AM654" s="78"/>
      <c r="AN654" s="78"/>
      <c r="AT654" s="78"/>
      <c r="AU654" s="78"/>
      <c r="AV654" s="78"/>
      <c r="BB654" s="78"/>
      <c r="BC654" s="78"/>
      <c r="BD654" s="78"/>
      <c r="BJ654" s="78">
        <v>1.0999999999999999E-10</v>
      </c>
      <c r="BK654" s="78">
        <v>0.45608202665999997</v>
      </c>
      <c r="BL654" s="78">
        <v>2111.6503133776</v>
      </c>
      <c r="BM654" s="77">
        <f t="shared" si="376"/>
        <v>2.7911201408075172E-11</v>
      </c>
      <c r="BN654" s="77">
        <f t="shared" si="377"/>
        <v>2.7913280073733316E-11</v>
      </c>
      <c r="BO654" s="77">
        <f t="shared" si="378"/>
        <v>2.7913280212192701E-11</v>
      </c>
      <c r="BP654" s="77">
        <f t="shared" si="379"/>
        <v>2.7913280212201777E-11</v>
      </c>
      <c r="BR654" s="78"/>
      <c r="BS654" s="78"/>
      <c r="BT654" s="78"/>
      <c r="BZ654" s="78"/>
      <c r="CA654" s="78"/>
      <c r="CB654" s="78"/>
      <c r="CH654" s="78"/>
      <c r="CI654" s="78"/>
      <c r="CJ654" s="78"/>
      <c r="CP654" s="78"/>
      <c r="CQ654" s="78"/>
      <c r="CR654" s="78"/>
      <c r="CX654" s="78"/>
      <c r="CY654" s="78"/>
      <c r="CZ654" s="78"/>
      <c r="DF654" s="78">
        <v>7.9999999999999995E-11</v>
      </c>
      <c r="DG654" s="78">
        <v>4.4433554314799997</v>
      </c>
      <c r="DH654" s="78">
        <v>26057.576280569701</v>
      </c>
      <c r="DI654" s="77">
        <f t="shared" si="380"/>
        <v>-1.8542248273512491E-11</v>
      </c>
      <c r="DJ654" s="77">
        <f t="shared" si="381"/>
        <v>-1.8561008718701541E-11</v>
      </c>
      <c r="DK654" s="77">
        <f t="shared" si="382"/>
        <v>-1.8561009968296914E-11</v>
      </c>
      <c r="DL654" s="77">
        <f t="shared" si="383"/>
        <v>-1.8561009968378743E-11</v>
      </c>
      <c r="DN654" s="78">
        <v>9.9999999999999994E-12</v>
      </c>
      <c r="DO654" s="78">
        <v>2.3181898578000002</v>
      </c>
      <c r="DP654" s="78">
        <v>58220.034864523797</v>
      </c>
      <c r="DQ654" s="77">
        <f t="shared" si="384"/>
        <v>9.9900592470237148E-12</v>
      </c>
      <c r="DR654" s="77">
        <f t="shared" si="385"/>
        <v>9.9898176873270217E-12</v>
      </c>
      <c r="DS654" s="77">
        <f t="shared" si="386"/>
        <v>9.9898176711402377E-12</v>
      </c>
      <c r="DT654" s="77">
        <f t="shared" si="387"/>
        <v>9.9898176711391618E-12</v>
      </c>
      <c r="DV654" s="78"/>
      <c r="DW654" s="78"/>
      <c r="DX654" s="78"/>
      <c r="ED654" s="78"/>
      <c r="EE654" s="78"/>
      <c r="EF654" s="78"/>
      <c r="EL654" s="78"/>
      <c r="EM654" s="78"/>
      <c r="EN654" s="78"/>
      <c r="ET654" s="78"/>
      <c r="EU654" s="78"/>
      <c r="EV654" s="78"/>
    </row>
    <row r="655" spans="12:152" s="77" customFormat="1" ht="12.75">
      <c r="L655" s="78"/>
      <c r="N655" s="78">
        <v>4.8E-10</v>
      </c>
      <c r="O655" s="78">
        <v>2.04489119557</v>
      </c>
      <c r="P655" s="78">
        <v>27573.193848277399</v>
      </c>
      <c r="Q655" s="77">
        <f t="shared" si="368"/>
        <v>4.7961128876090342E-10</v>
      </c>
      <c r="R655" s="77">
        <f t="shared" si="369"/>
        <v>4.7960634629423968E-10</v>
      </c>
      <c r="S655" s="77">
        <f t="shared" si="370"/>
        <v>4.7960634596398327E-10</v>
      </c>
      <c r="T655" s="77">
        <f t="shared" si="371"/>
        <v>4.7960634596396115E-10</v>
      </c>
      <c r="V655" s="78">
        <v>6E-11</v>
      </c>
      <c r="W655" s="78">
        <v>0.15202166498</v>
      </c>
      <c r="X655" s="78">
        <v>51859.414413491701</v>
      </c>
      <c r="Y655" s="77">
        <f t="shared" si="372"/>
        <v>-4.1631082850071158E-12</v>
      </c>
      <c r="Z655" s="77">
        <f t="shared" si="373"/>
        <v>-4.1343898886874097E-12</v>
      </c>
      <c r="AA655" s="77">
        <f t="shared" si="374"/>
        <v>-4.1343879757244698E-12</v>
      </c>
      <c r="AB655" s="77">
        <f t="shared" si="375"/>
        <v>-4.1343879755985776E-12</v>
      </c>
      <c r="AD655" s="78"/>
      <c r="AE655" s="78"/>
      <c r="AF655" s="78"/>
      <c r="AL655" s="78"/>
      <c r="AM655" s="78"/>
      <c r="AN655" s="78"/>
      <c r="AT655" s="78"/>
      <c r="AU655" s="78"/>
      <c r="AV655" s="78"/>
      <c r="BB655" s="78"/>
      <c r="BC655" s="78"/>
      <c r="BD655" s="78"/>
      <c r="BJ655" s="78">
        <v>1E-10</v>
      </c>
      <c r="BK655" s="78">
        <v>3.2940488064200002</v>
      </c>
      <c r="BL655" s="78">
        <v>192828.60753723001</v>
      </c>
      <c r="BM655" s="77">
        <f t="shared" si="376"/>
        <v>-6.5370135649310166E-11</v>
      </c>
      <c r="BN655" s="77">
        <f t="shared" si="377"/>
        <v>-6.5235027448403047E-11</v>
      </c>
      <c r="BO655" s="77">
        <f t="shared" si="378"/>
        <v>-6.5235018441944577E-11</v>
      </c>
      <c r="BP655" s="77">
        <f t="shared" si="379"/>
        <v>-6.5235018441341407E-11</v>
      </c>
      <c r="BR655" s="78"/>
      <c r="BS655" s="78"/>
      <c r="BT655" s="78"/>
      <c r="BZ655" s="78"/>
      <c r="CA655" s="78"/>
      <c r="CB655" s="78"/>
      <c r="CH655" s="78"/>
      <c r="CI655" s="78"/>
      <c r="CJ655" s="78"/>
      <c r="CP655" s="78"/>
      <c r="CQ655" s="78"/>
      <c r="CR655" s="78"/>
      <c r="CX655" s="78"/>
      <c r="CY655" s="78"/>
      <c r="CZ655" s="78"/>
      <c r="DF655" s="78">
        <v>7.0000000000000004E-11</v>
      </c>
      <c r="DG655" s="78">
        <v>1.0067748384299999</v>
      </c>
      <c r="DH655" s="78">
        <v>129387.247324682</v>
      </c>
      <c r="DI655" s="77">
        <f t="shared" si="380"/>
        <v>6.9598641118070166E-11</v>
      </c>
      <c r="DJ655" s="77">
        <f t="shared" si="381"/>
        <v>6.9589630996471819E-11</v>
      </c>
      <c r="DK655" s="77">
        <f t="shared" si="382"/>
        <v>6.9589630392986887E-11</v>
      </c>
      <c r="DL655" s="77">
        <f t="shared" si="383"/>
        <v>6.9589630392947312E-11</v>
      </c>
      <c r="DN655" s="78">
        <v>9.9999999999999994E-12</v>
      </c>
      <c r="DO655" s="78">
        <v>2.5206158508900001</v>
      </c>
      <c r="DP655" s="78">
        <v>91919.569915898901</v>
      </c>
      <c r="DQ655" s="77">
        <f t="shared" si="384"/>
        <v>-2.3096036316079225E-12</v>
      </c>
      <c r="DR655" s="77">
        <f t="shared" si="385"/>
        <v>-2.3013285898663677E-12</v>
      </c>
      <c r="DS655" s="77">
        <f t="shared" si="386"/>
        <v>-2.3013280386111293E-12</v>
      </c>
      <c r="DT655" s="77">
        <f t="shared" si="387"/>
        <v>-2.3013280385746194E-12</v>
      </c>
      <c r="DV655" s="78"/>
      <c r="DW655" s="78"/>
      <c r="DX655" s="78"/>
      <c r="ED655" s="78"/>
      <c r="EE655" s="78"/>
      <c r="EF655" s="78"/>
      <c r="EL655" s="78"/>
      <c r="EM655" s="78"/>
      <c r="EN655" s="78"/>
      <c r="ET655" s="78"/>
      <c r="EU655" s="78"/>
      <c r="EV655" s="78"/>
    </row>
    <row r="656" spans="12:152" s="77" customFormat="1" ht="12.75">
      <c r="L656" s="78"/>
      <c r="N656" s="78">
        <v>4.6000000000000001E-10</v>
      </c>
      <c r="O656" s="78">
        <v>1.96812600979</v>
      </c>
      <c r="P656" s="78">
        <v>27223.580013467399</v>
      </c>
      <c r="Q656" s="77">
        <f t="shared" si="368"/>
        <v>-1.1409575519005776E-10</v>
      </c>
      <c r="R656" s="77">
        <f t="shared" si="369"/>
        <v>-1.1398351422812838E-10</v>
      </c>
      <c r="S656" s="77">
        <f t="shared" si="370"/>
        <v>-1.1398350675152811E-10</v>
      </c>
      <c r="T656" s="77">
        <f t="shared" si="371"/>
        <v>-1.1398350675103412E-10</v>
      </c>
      <c r="V656" s="78">
        <v>6E-11</v>
      </c>
      <c r="W656" s="78">
        <v>0.36162525319</v>
      </c>
      <c r="X656" s="78">
        <v>26823.7796551059</v>
      </c>
      <c r="Y656" s="77">
        <f t="shared" si="372"/>
        <v>-4.5504675165862064E-11</v>
      </c>
      <c r="Z656" s="77">
        <f t="shared" si="373"/>
        <v>-4.549496884755247E-11</v>
      </c>
      <c r="AA656" s="77">
        <f t="shared" si="374"/>
        <v>-4.5494968200922573E-11</v>
      </c>
      <c r="AB656" s="77">
        <f t="shared" si="375"/>
        <v>-4.5494968200880328E-11</v>
      </c>
      <c r="AD656" s="78"/>
      <c r="AE656" s="78"/>
      <c r="AF656" s="78"/>
      <c r="AL656" s="78"/>
      <c r="AM656" s="78"/>
      <c r="AN656" s="78"/>
      <c r="AT656" s="78"/>
      <c r="AU656" s="78"/>
      <c r="AV656" s="78"/>
      <c r="BB656" s="78"/>
      <c r="BC656" s="78"/>
      <c r="BD656" s="78"/>
      <c r="BJ656" s="78">
        <v>1E-10</v>
      </c>
      <c r="BK656" s="78">
        <v>0.45857052500000001</v>
      </c>
      <c r="BL656" s="78">
        <v>222224.97657418399</v>
      </c>
      <c r="BM656" s="77">
        <f t="shared" si="376"/>
        <v>9.8389511952415645E-11</v>
      </c>
      <c r="BN656" s="77">
        <f t="shared" si="377"/>
        <v>9.8352554400118522E-11</v>
      </c>
      <c r="BO656" s="77">
        <f t="shared" si="378"/>
        <v>9.8352551924530524E-11</v>
      </c>
      <c r="BP656" s="77">
        <f t="shared" si="379"/>
        <v>9.8352551924370232E-11</v>
      </c>
      <c r="BR656" s="78"/>
      <c r="BS656" s="78"/>
      <c r="BT656" s="78"/>
      <c r="BZ656" s="78"/>
      <c r="CA656" s="78"/>
      <c r="CB656" s="78"/>
      <c r="CH656" s="78"/>
      <c r="CI656" s="78"/>
      <c r="CJ656" s="78"/>
      <c r="CP656" s="78"/>
      <c r="CQ656" s="78"/>
      <c r="CR656" s="78"/>
      <c r="CX656" s="78"/>
      <c r="CY656" s="78"/>
      <c r="CZ656" s="78"/>
      <c r="DF656" s="78">
        <v>7.9999999999999995E-11</v>
      </c>
      <c r="DG656" s="78">
        <v>0.22314041176999999</v>
      </c>
      <c r="DH656" s="78">
        <v>50049.928875769103</v>
      </c>
      <c r="DI656" s="77">
        <f t="shared" si="380"/>
        <v>5.4449471020541223E-11</v>
      </c>
      <c r="DJ656" s="77">
        <f t="shared" si="381"/>
        <v>5.4422325487242813E-11</v>
      </c>
      <c r="DK656" s="77">
        <f t="shared" si="382"/>
        <v>5.4422323678694075E-11</v>
      </c>
      <c r="DL656" s="77">
        <f t="shared" si="383"/>
        <v>5.4422323678574082E-11</v>
      </c>
      <c r="DN656" s="78">
        <v>9.9999999999999994E-12</v>
      </c>
      <c r="DO656" s="78">
        <v>0.20823485438</v>
      </c>
      <c r="DP656" s="78">
        <v>54879.422437824003</v>
      </c>
      <c r="DQ656" s="77">
        <f t="shared" si="384"/>
        <v>-7.9014009878736833E-12</v>
      </c>
      <c r="DR656" s="77">
        <f t="shared" si="385"/>
        <v>-7.9045119708601009E-12</v>
      </c>
      <c r="DS656" s="77">
        <f t="shared" si="386"/>
        <v>-7.9045121780144104E-12</v>
      </c>
      <c r="DT656" s="77">
        <f t="shared" si="387"/>
        <v>-7.9045121780283384E-12</v>
      </c>
      <c r="DV656" s="78"/>
      <c r="DW656" s="78"/>
      <c r="DX656" s="78"/>
      <c r="ED656" s="78"/>
      <c r="EE656" s="78"/>
      <c r="EF656" s="78"/>
      <c r="EL656" s="78"/>
      <c r="EM656" s="78"/>
      <c r="EN656" s="78"/>
      <c r="ET656" s="78"/>
      <c r="EU656" s="78"/>
      <c r="EV656" s="78"/>
    </row>
    <row r="657" spans="12:152" s="77" customFormat="1" ht="12.75">
      <c r="L657" s="78"/>
      <c r="N657" s="78">
        <v>4.3999999999999998E-10</v>
      </c>
      <c r="O657" s="78">
        <v>0.58466186908999995</v>
      </c>
      <c r="P657" s="78">
        <v>1243.4876016784001</v>
      </c>
      <c r="Q657" s="77">
        <f t="shared" si="368"/>
        <v>4.3984246091419422E-10</v>
      </c>
      <c r="R657" s="77">
        <f t="shared" si="369"/>
        <v>4.3984232544098153E-10</v>
      </c>
      <c r="S657" s="77">
        <f t="shared" si="370"/>
        <v>4.3984232543195575E-10</v>
      </c>
      <c r="T657" s="77">
        <f t="shared" si="371"/>
        <v>4.3984232543195518E-10</v>
      </c>
      <c r="V657" s="78">
        <v>6E-11</v>
      </c>
      <c r="W657" s="78">
        <v>5.0341712236899996</v>
      </c>
      <c r="X657" s="78">
        <v>78786.286842816306</v>
      </c>
      <c r="Y657" s="77">
        <f t="shared" si="372"/>
        <v>-9.9641968665337552E-12</v>
      </c>
      <c r="Z657" s="77">
        <f t="shared" si="373"/>
        <v>-9.921067046542865E-12</v>
      </c>
      <c r="AA657" s="77">
        <f t="shared" si="374"/>
        <v>-9.9210641734951154E-12</v>
      </c>
      <c r="AB657" s="77">
        <f t="shared" si="375"/>
        <v>-9.9210641733033873E-12</v>
      </c>
      <c r="AD657" s="78"/>
      <c r="AE657" s="78"/>
      <c r="AF657" s="78"/>
      <c r="AL657" s="78"/>
      <c r="AM657" s="78"/>
      <c r="AN657" s="78"/>
      <c r="AT657" s="78"/>
      <c r="AU657" s="78"/>
      <c r="AV657" s="78"/>
      <c r="BB657" s="78"/>
      <c r="BC657" s="78"/>
      <c r="BD657" s="78"/>
      <c r="BJ657" s="78">
        <v>1.2999999999999999E-10</v>
      </c>
      <c r="BK657" s="78">
        <v>5.7068449337600002</v>
      </c>
      <c r="BL657" s="78">
        <v>78213.712802818307</v>
      </c>
      <c r="BM657" s="77">
        <f t="shared" si="376"/>
        <v>9.9580589465613056E-11</v>
      </c>
      <c r="BN657" s="77">
        <f t="shared" si="377"/>
        <v>9.9520092293672638E-11</v>
      </c>
      <c r="BO657" s="77">
        <f t="shared" si="378"/>
        <v>9.9520088262225503E-11</v>
      </c>
      <c r="BP657" s="77">
        <f t="shared" si="379"/>
        <v>9.9520088261959268E-11</v>
      </c>
      <c r="BR657" s="78"/>
      <c r="BS657" s="78"/>
      <c r="BT657" s="78"/>
      <c r="BZ657" s="78"/>
      <c r="CA657" s="78"/>
      <c r="CB657" s="78"/>
      <c r="CH657" s="78"/>
      <c r="CI657" s="78"/>
      <c r="CJ657" s="78"/>
      <c r="CP657" s="78"/>
      <c r="CQ657" s="78"/>
      <c r="CR657" s="78"/>
      <c r="CX657" s="78"/>
      <c r="CY657" s="78"/>
      <c r="CZ657" s="78"/>
      <c r="DF657" s="78">
        <v>7.0000000000000004E-11</v>
      </c>
      <c r="DG657" s="78">
        <v>3.98224449185</v>
      </c>
      <c r="DH657" s="78">
        <v>13675.5302520762</v>
      </c>
      <c r="DI657" s="77">
        <f t="shared" si="380"/>
        <v>-6.4089153858331023E-11</v>
      </c>
      <c r="DJ657" s="77">
        <f t="shared" si="381"/>
        <v>-6.4092715295688175E-11</v>
      </c>
      <c r="DK657" s="77">
        <f t="shared" si="382"/>
        <v>-6.4092715532880949E-11</v>
      </c>
      <c r="DL657" s="77">
        <f t="shared" si="383"/>
        <v>-6.4092715532896549E-11</v>
      </c>
      <c r="DN657" s="78">
        <v>9.9999999999999994E-12</v>
      </c>
      <c r="DO657" s="78">
        <v>4.4445746494399998</v>
      </c>
      <c r="DP657" s="78">
        <v>6044.2285813753997</v>
      </c>
      <c r="DQ657" s="77">
        <f t="shared" si="384"/>
        <v>-7.0117083161347266E-12</v>
      </c>
      <c r="DR657" s="77">
        <f t="shared" si="385"/>
        <v>-7.0113096032135217E-12</v>
      </c>
      <c r="DS657" s="77">
        <f t="shared" si="386"/>
        <v>-7.0113095766545883E-12</v>
      </c>
      <c r="DT657" s="77">
        <f t="shared" si="387"/>
        <v>-7.0113095766528152E-12</v>
      </c>
      <c r="DV657" s="78"/>
      <c r="DW657" s="78"/>
      <c r="DX657" s="78"/>
      <c r="ED657" s="78"/>
      <c r="EE657" s="78"/>
      <c r="EF657" s="78"/>
      <c r="EL657" s="78"/>
      <c r="EM657" s="78"/>
      <c r="EN657" s="78"/>
      <c r="ET657" s="78"/>
      <c r="EU657" s="78"/>
      <c r="EV657" s="78"/>
    </row>
    <row r="658" spans="12:152" s="77" customFormat="1" ht="12.75">
      <c r="L658" s="78"/>
      <c r="N658" s="78">
        <v>4.3000000000000001E-10</v>
      </c>
      <c r="O658" s="78">
        <v>0.48582749664000002</v>
      </c>
      <c r="P658" s="78">
        <v>78338.491023289796</v>
      </c>
      <c r="Q658" s="77">
        <f t="shared" si="368"/>
        <v>4.0709437110582257E-10</v>
      </c>
      <c r="R658" s="77">
        <f t="shared" si="369"/>
        <v>4.0699390537250454E-10</v>
      </c>
      <c r="S658" s="77">
        <f t="shared" si="370"/>
        <v>4.0699389867337586E-10</v>
      </c>
      <c r="T658" s="77">
        <f t="shared" si="371"/>
        <v>4.0699389867293415E-10</v>
      </c>
      <c r="V658" s="78">
        <v>6E-11</v>
      </c>
      <c r="W658" s="78">
        <v>2.6140189880300002</v>
      </c>
      <c r="X658" s="78">
        <v>80382.473285100903</v>
      </c>
      <c r="Y658" s="77">
        <f t="shared" si="372"/>
        <v>-5.965101952501303E-11</v>
      </c>
      <c r="Z658" s="77">
        <f t="shared" si="373"/>
        <v>-5.9646197490734557E-11</v>
      </c>
      <c r="AA658" s="77">
        <f t="shared" si="374"/>
        <v>-5.9646197168440589E-11</v>
      </c>
      <c r="AB658" s="77">
        <f t="shared" si="375"/>
        <v>-5.9646197168419508E-11</v>
      </c>
      <c r="AD658" s="78"/>
      <c r="AE658" s="78"/>
      <c r="AF658" s="78"/>
      <c r="AL658" s="78"/>
      <c r="AM658" s="78"/>
      <c r="AN658" s="78"/>
      <c r="AT658" s="78"/>
      <c r="AU658" s="78"/>
      <c r="AV658" s="78"/>
      <c r="BB658" s="78"/>
      <c r="BC658" s="78"/>
      <c r="BD658" s="78"/>
      <c r="BJ658" s="78">
        <v>1.0999999999999999E-10</v>
      </c>
      <c r="BK658" s="78">
        <v>4.3747445959100002</v>
      </c>
      <c r="BL658" s="78">
        <v>103718.82882698299</v>
      </c>
      <c r="BM658" s="77">
        <f t="shared" si="376"/>
        <v>5.3007461398596941E-11</v>
      </c>
      <c r="BN658" s="77">
        <f t="shared" si="377"/>
        <v>5.3099926468940689E-11</v>
      </c>
      <c r="BO658" s="77">
        <f t="shared" si="378"/>
        <v>5.3099932626407556E-11</v>
      </c>
      <c r="BP658" s="77">
        <f t="shared" si="379"/>
        <v>5.3099932626812784E-11</v>
      </c>
      <c r="BR658" s="78"/>
      <c r="BS658" s="78"/>
      <c r="BT658" s="78"/>
      <c r="BZ658" s="78"/>
      <c r="CA658" s="78"/>
      <c r="CB658" s="78"/>
      <c r="CH658" s="78"/>
      <c r="CI658" s="78"/>
      <c r="CJ658" s="78"/>
      <c r="CP658" s="78"/>
      <c r="CQ658" s="78"/>
      <c r="CR658" s="78"/>
      <c r="CX658" s="78"/>
      <c r="CY658" s="78"/>
      <c r="CZ658" s="78"/>
      <c r="DF658" s="78">
        <v>7.0000000000000004E-11</v>
      </c>
      <c r="DG658" s="78">
        <v>4.3448940435400001</v>
      </c>
      <c r="DH658" s="78">
        <v>167850.082947749</v>
      </c>
      <c r="DI658" s="77">
        <f t="shared" si="380"/>
        <v>-6.2795286335376617E-11</v>
      </c>
      <c r="DJ658" s="77">
        <f t="shared" si="381"/>
        <v>-6.2843243995814025E-11</v>
      </c>
      <c r="DK658" s="77">
        <f t="shared" si="382"/>
        <v>-6.2843247185222677E-11</v>
      </c>
      <c r="DL658" s="77">
        <f t="shared" si="383"/>
        <v>-6.2843247185433E-11</v>
      </c>
      <c r="DN658" s="78">
        <v>9.9999999999999994E-12</v>
      </c>
      <c r="DO658" s="78">
        <v>0.49331056411000002</v>
      </c>
      <c r="DP658" s="78">
        <v>104819.577556651</v>
      </c>
      <c r="DQ658" s="77">
        <f t="shared" si="384"/>
        <v>-8.7364481379049297E-12</v>
      </c>
      <c r="DR658" s="77">
        <f t="shared" si="385"/>
        <v>-8.7411625361573063E-12</v>
      </c>
      <c r="DS658" s="77">
        <f t="shared" si="386"/>
        <v>-8.7411628499089967E-12</v>
      </c>
      <c r="DT658" s="77">
        <f t="shared" si="387"/>
        <v>-8.74116284992998E-12</v>
      </c>
      <c r="DV658" s="78"/>
      <c r="DW658" s="78"/>
      <c r="DX658" s="78"/>
      <c r="ED658" s="78"/>
      <c r="EE658" s="78"/>
      <c r="EF658" s="78"/>
      <c r="EL658" s="78"/>
      <c r="EM658" s="78"/>
      <c r="EN658" s="78"/>
      <c r="ET658" s="78"/>
      <c r="EU658" s="78"/>
      <c r="EV658" s="78"/>
    </row>
    <row r="659" spans="12:152" s="77" customFormat="1" ht="12.75">
      <c r="L659" s="78"/>
      <c r="N659" s="78">
        <v>4.6000000000000001E-10</v>
      </c>
      <c r="O659" s="78">
        <v>0.10663541022</v>
      </c>
      <c r="P659" s="78">
        <v>102659.446896794</v>
      </c>
      <c r="Q659" s="77">
        <f t="shared" si="368"/>
        <v>-4.1055987910208599E-10</v>
      </c>
      <c r="R659" s="77">
        <f t="shared" si="369"/>
        <v>-4.1036265139547658E-10</v>
      </c>
      <c r="S659" s="77">
        <f t="shared" si="370"/>
        <v>-4.1036263824585044E-10</v>
      </c>
      <c r="T659" s="77">
        <f t="shared" si="371"/>
        <v>-4.1036263824497611E-10</v>
      </c>
      <c r="V659" s="78">
        <v>6E-11</v>
      </c>
      <c r="W659" s="78">
        <v>5.0693978208999999</v>
      </c>
      <c r="X659" s="78">
        <v>51841.950342379001</v>
      </c>
      <c r="Y659" s="77">
        <f t="shared" si="372"/>
        <v>5.5912281610934658E-11</v>
      </c>
      <c r="Z659" s="77">
        <f t="shared" si="373"/>
        <v>5.592271537361276E-11</v>
      </c>
      <c r="AA659" s="77">
        <f t="shared" si="374"/>
        <v>5.5922716068175977E-11</v>
      </c>
      <c r="AB659" s="77">
        <f t="shared" si="375"/>
        <v>5.5922716068221698E-11</v>
      </c>
      <c r="AD659" s="78"/>
      <c r="AE659" s="78"/>
      <c r="AF659" s="78"/>
      <c r="AL659" s="78"/>
      <c r="AM659" s="78"/>
      <c r="AN659" s="78"/>
      <c r="AT659" s="78"/>
      <c r="AU659" s="78"/>
      <c r="AV659" s="78"/>
      <c r="BB659" s="78"/>
      <c r="BC659" s="78"/>
      <c r="BD659" s="78"/>
      <c r="BJ659" s="78">
        <v>1.0999999999999999E-10</v>
      </c>
      <c r="BK659" s="78">
        <v>0.63918585950999995</v>
      </c>
      <c r="BL659" s="78">
        <v>26118.230002578599</v>
      </c>
      <c r="BM659" s="77">
        <f t="shared" si="376"/>
        <v>1.0377561647604127E-10</v>
      </c>
      <c r="BN659" s="77">
        <f t="shared" si="377"/>
        <v>1.0378442785185651E-10</v>
      </c>
      <c r="BO659" s="77">
        <f t="shared" si="378"/>
        <v>1.0378442843857937E-10</v>
      </c>
      <c r="BP659" s="77">
        <f t="shared" si="379"/>
        <v>1.0378442843861874E-10</v>
      </c>
      <c r="BR659" s="78"/>
      <c r="BS659" s="78"/>
      <c r="BT659" s="78"/>
      <c r="BZ659" s="78"/>
      <c r="CA659" s="78"/>
      <c r="CB659" s="78"/>
      <c r="CH659" s="78"/>
      <c r="CI659" s="78"/>
      <c r="CJ659" s="78"/>
      <c r="CP659" s="78"/>
      <c r="CQ659" s="78"/>
      <c r="CR659" s="78"/>
      <c r="CX659" s="78"/>
      <c r="CY659" s="78"/>
      <c r="CZ659" s="78"/>
      <c r="DF659" s="78">
        <v>8.9999999999999999E-11</v>
      </c>
      <c r="DG659" s="78">
        <v>0.71471851400999997</v>
      </c>
      <c r="DH659" s="78">
        <v>233731.74634397801</v>
      </c>
      <c r="DI659" s="77">
        <f t="shared" si="380"/>
        <v>5.6518559161107581E-11</v>
      </c>
      <c r="DJ659" s="77">
        <f t="shared" si="381"/>
        <v>5.6366970564526887E-11</v>
      </c>
      <c r="DK659" s="77">
        <f t="shared" si="382"/>
        <v>5.6366960458437491E-11</v>
      </c>
      <c r="DL659" s="77">
        <f t="shared" si="383"/>
        <v>5.6366960457767455E-11</v>
      </c>
      <c r="DN659" s="78">
        <v>9.9999999999999994E-12</v>
      </c>
      <c r="DO659" s="78">
        <v>5.9806290785699998</v>
      </c>
      <c r="DP659" s="78">
        <v>106570.36967048301</v>
      </c>
      <c r="DQ659" s="77">
        <f t="shared" si="384"/>
        <v>8.4172243394832778E-12</v>
      </c>
      <c r="DR659" s="77">
        <f t="shared" si="385"/>
        <v>8.4118969572717799E-12</v>
      </c>
      <c r="DS659" s="77">
        <f t="shared" si="386"/>
        <v>8.4118966021433875E-12</v>
      </c>
      <c r="DT659" s="77">
        <f t="shared" si="387"/>
        <v>8.4118966021194122E-12</v>
      </c>
      <c r="DV659" s="78"/>
      <c r="DW659" s="78"/>
      <c r="DX659" s="78"/>
      <c r="ED659" s="78"/>
      <c r="EE659" s="78"/>
      <c r="EF659" s="78"/>
      <c r="EL659" s="78"/>
      <c r="EM659" s="78"/>
      <c r="EN659" s="78"/>
      <c r="ET659" s="78"/>
      <c r="EU659" s="78"/>
      <c r="EV659" s="78"/>
    </row>
    <row r="660" spans="12:152" s="77" customFormat="1" ht="12.75">
      <c r="L660" s="78"/>
      <c r="N660" s="78">
        <v>4.8999999999999996E-10</v>
      </c>
      <c r="O660" s="78">
        <v>1.9222353559700001</v>
      </c>
      <c r="P660" s="78">
        <v>50049.928875769103</v>
      </c>
      <c r="Q660" s="77">
        <f t="shared" si="368"/>
        <v>3.1337143592760836E-10</v>
      </c>
      <c r="R660" s="77">
        <f t="shared" si="369"/>
        <v>3.1354582950571854E-10</v>
      </c>
      <c r="S660" s="77">
        <f t="shared" si="370"/>
        <v>3.1354584111981069E-10</v>
      </c>
      <c r="T660" s="77">
        <f t="shared" si="371"/>
        <v>3.1354584112058121E-10</v>
      </c>
      <c r="V660" s="78">
        <v>7.9999999999999995E-11</v>
      </c>
      <c r="W660" s="78">
        <v>4.9643279703700003</v>
      </c>
      <c r="X660" s="78">
        <v>52396.2189255872</v>
      </c>
      <c r="Y660" s="77">
        <f t="shared" si="372"/>
        <v>-7.5563362685278409E-11</v>
      </c>
      <c r="Z660" s="77">
        <f t="shared" si="373"/>
        <v>-7.5576088913774121E-11</v>
      </c>
      <c r="AA660" s="77">
        <f t="shared" si="374"/>
        <v>-7.5576089760875207E-11</v>
      </c>
      <c r="AB660" s="77">
        <f t="shared" si="375"/>
        <v>-7.5576089760930383E-11</v>
      </c>
      <c r="AD660" s="78"/>
      <c r="AE660" s="78"/>
      <c r="AF660" s="78"/>
      <c r="AL660" s="78"/>
      <c r="AM660" s="78"/>
      <c r="AN660" s="78"/>
      <c r="AT660" s="78"/>
      <c r="AU660" s="78"/>
      <c r="AV660" s="78"/>
      <c r="BB660" s="78"/>
      <c r="BC660" s="78"/>
      <c r="BD660" s="78"/>
      <c r="BJ660" s="78">
        <v>1.2999999999999999E-10</v>
      </c>
      <c r="BK660" s="78">
        <v>5.8309285699800002</v>
      </c>
      <c r="BL660" s="78">
        <v>26411.4085582316</v>
      </c>
      <c r="BM660" s="77">
        <f t="shared" si="376"/>
        <v>-9.3994123827862596E-11</v>
      </c>
      <c r="BN660" s="77">
        <f t="shared" si="377"/>
        <v>-9.401606516332526E-11</v>
      </c>
      <c r="BO660" s="77">
        <f t="shared" si="378"/>
        <v>-9.4016066624648392E-11</v>
      </c>
      <c r="BP660" s="77">
        <f t="shared" si="379"/>
        <v>-9.401606662474534E-11</v>
      </c>
      <c r="BR660" s="78"/>
      <c r="BS660" s="78"/>
      <c r="BT660" s="78"/>
      <c r="BZ660" s="78"/>
      <c r="CA660" s="78"/>
      <c r="CB660" s="78"/>
      <c r="CH660" s="78"/>
      <c r="CI660" s="78"/>
      <c r="CJ660" s="78"/>
      <c r="CP660" s="78"/>
      <c r="CQ660" s="78"/>
      <c r="CR660" s="78"/>
      <c r="CX660" s="78"/>
      <c r="CY660" s="78"/>
      <c r="CZ660" s="78"/>
      <c r="DF660" s="78">
        <v>7.0000000000000004E-11</v>
      </c>
      <c r="DG660" s="78">
        <v>1.69935809006</v>
      </c>
      <c r="DH660" s="78">
        <v>54087.005766365597</v>
      </c>
      <c r="DI660" s="77">
        <f t="shared" si="380"/>
        <v>-6.7623687974860758E-11</v>
      </c>
      <c r="DJ660" s="77">
        <f t="shared" si="381"/>
        <v>-6.7632728772961833E-11</v>
      </c>
      <c r="DK660" s="77">
        <f t="shared" si="382"/>
        <v>-6.7632729374603987E-11</v>
      </c>
      <c r="DL660" s="77">
        <f t="shared" si="383"/>
        <v>-6.7632729374644002E-11</v>
      </c>
      <c r="DN660" s="78">
        <v>9.9999999999999994E-12</v>
      </c>
      <c r="DO660" s="78">
        <v>3.4357805187400001</v>
      </c>
      <c r="DP660" s="78">
        <v>51841.950342379001</v>
      </c>
      <c r="DQ660" s="77">
        <f t="shared" si="384"/>
        <v>3.0357067192162533E-12</v>
      </c>
      <c r="DR660" s="77">
        <f t="shared" si="385"/>
        <v>3.0311364440897702E-12</v>
      </c>
      <c r="DS660" s="77">
        <f t="shared" si="386"/>
        <v>3.0311361396410618E-12</v>
      </c>
      <c r="DT660" s="77">
        <f t="shared" si="387"/>
        <v>3.0311361396210193E-12</v>
      </c>
      <c r="DV660" s="78"/>
      <c r="DW660" s="78"/>
      <c r="DX660" s="78"/>
      <c r="ED660" s="78"/>
      <c r="EE660" s="78"/>
      <c r="EF660" s="78"/>
      <c r="EL660" s="78"/>
      <c r="EM660" s="78"/>
      <c r="EN660" s="78"/>
      <c r="ET660" s="78"/>
      <c r="EU660" s="78"/>
      <c r="EV660" s="78"/>
    </row>
    <row r="661" spans="12:152" s="77" customFormat="1" ht="12.75">
      <c r="L661" s="78"/>
      <c r="N661" s="78">
        <v>4.7000000000000003E-10</v>
      </c>
      <c r="O661" s="78">
        <v>5.34811633125</v>
      </c>
      <c r="P661" s="78">
        <v>846.08283475120004</v>
      </c>
      <c r="Q661" s="77">
        <f t="shared" si="368"/>
        <v>3.7217401234949506E-10</v>
      </c>
      <c r="R661" s="77">
        <f t="shared" si="369"/>
        <v>3.7217625913053793E-10</v>
      </c>
      <c r="S661" s="77">
        <f t="shared" si="370"/>
        <v>3.7217625928019507E-10</v>
      </c>
      <c r="T661" s="77">
        <f t="shared" si="371"/>
        <v>3.7217625928020479E-10</v>
      </c>
      <c r="V661" s="78">
        <v>6E-11</v>
      </c>
      <c r="W661" s="78">
        <v>3.7409155654299999</v>
      </c>
      <c r="X661" s="78">
        <v>155475.15046625599</v>
      </c>
      <c r="Y661" s="77">
        <f t="shared" si="372"/>
        <v>-4.7851667872618685E-11</v>
      </c>
      <c r="Z661" s="77">
        <f t="shared" si="373"/>
        <v>-4.7799552319665659E-11</v>
      </c>
      <c r="AA661" s="77">
        <f t="shared" si="374"/>
        <v>-4.7799548844958414E-11</v>
      </c>
      <c r="AB661" s="77">
        <f t="shared" si="375"/>
        <v>-4.7799548844727527E-11</v>
      </c>
      <c r="AD661" s="78"/>
      <c r="AE661" s="78"/>
      <c r="AF661" s="78"/>
      <c r="AL661" s="78"/>
      <c r="AM661" s="78"/>
      <c r="AN661" s="78"/>
      <c r="AT661" s="78"/>
      <c r="AU661" s="78"/>
      <c r="AV661" s="78"/>
      <c r="BB661" s="78"/>
      <c r="BC661" s="78"/>
      <c r="BD661" s="78"/>
      <c r="BJ661" s="78">
        <v>1E-10</v>
      </c>
      <c r="BK661" s="78">
        <v>5.4536793539900001</v>
      </c>
      <c r="BL661" s="78">
        <v>52483.363904117898</v>
      </c>
      <c r="BM661" s="77">
        <f t="shared" si="376"/>
        <v>-9.4249800185656086E-11</v>
      </c>
      <c r="BN661" s="77">
        <f t="shared" si="377"/>
        <v>-9.4266017091403583E-11</v>
      </c>
      <c r="BO661" s="77">
        <f t="shared" si="378"/>
        <v>-9.4266018170869978E-11</v>
      </c>
      <c r="BP661" s="77">
        <f t="shared" si="379"/>
        <v>-9.4266018170942072E-11</v>
      </c>
      <c r="BR661" s="78"/>
      <c r="BS661" s="78"/>
      <c r="BT661" s="78"/>
      <c r="BZ661" s="78"/>
      <c r="CA661" s="78"/>
      <c r="CB661" s="78"/>
      <c r="CH661" s="78"/>
      <c r="CI661" s="78"/>
      <c r="CJ661" s="78"/>
      <c r="CP661" s="78"/>
      <c r="CQ661" s="78"/>
      <c r="CR661" s="78"/>
      <c r="CX661" s="78"/>
      <c r="CY661" s="78"/>
      <c r="CZ661" s="78"/>
      <c r="DF661" s="78">
        <v>7.0000000000000004E-11</v>
      </c>
      <c r="DG661" s="78">
        <v>6.2104439313500004</v>
      </c>
      <c r="DH661" s="78">
        <v>203041.89308344101</v>
      </c>
      <c r="DI661" s="77">
        <f t="shared" si="380"/>
        <v>2.7750315725595242E-11</v>
      </c>
      <c r="DJ661" s="77">
        <f t="shared" si="381"/>
        <v>2.7629547036073795E-11</v>
      </c>
      <c r="DK661" s="77">
        <f t="shared" si="382"/>
        <v>2.762953898843991E-11</v>
      </c>
      <c r="DL661" s="77">
        <f t="shared" si="383"/>
        <v>2.7629538987898827E-11</v>
      </c>
      <c r="DN661" s="78">
        <v>9.9999999999999994E-12</v>
      </c>
      <c r="DO661" s="78">
        <v>1.5047805778200001</v>
      </c>
      <c r="DP661" s="78">
        <v>137210.226309116</v>
      </c>
      <c r="DQ661" s="77">
        <f t="shared" si="384"/>
        <v>5.4191043489330403E-12</v>
      </c>
      <c r="DR661" s="77">
        <f t="shared" si="385"/>
        <v>5.4297687235564235E-12</v>
      </c>
      <c r="DS661" s="77">
        <f t="shared" si="386"/>
        <v>5.4297694336177787E-12</v>
      </c>
      <c r="DT661" s="77">
        <f t="shared" si="387"/>
        <v>5.4297694336645597E-12</v>
      </c>
      <c r="DV661" s="78"/>
      <c r="DW661" s="78"/>
      <c r="DX661" s="78"/>
      <c r="ED661" s="78"/>
      <c r="EE661" s="78"/>
      <c r="EF661" s="78"/>
      <c r="EL661" s="78"/>
      <c r="EM661" s="78"/>
      <c r="EN661" s="78"/>
      <c r="ET661" s="78"/>
      <c r="EU661" s="78"/>
      <c r="EV661" s="78"/>
    </row>
    <row r="662" spans="12:152" s="77" customFormat="1" ht="12.75">
      <c r="L662" s="78"/>
      <c r="N662" s="78">
        <v>4.6000000000000001E-10</v>
      </c>
      <c r="O662" s="78">
        <v>2.3291193027800001</v>
      </c>
      <c r="P662" s="78">
        <v>129387.247324682</v>
      </c>
      <c r="Q662" s="77">
        <f t="shared" si="368"/>
        <v>1.6014559747134953E-10</v>
      </c>
      <c r="R662" s="77">
        <f t="shared" si="369"/>
        <v>1.6066167969987843E-10</v>
      </c>
      <c r="S662" s="77">
        <f t="shared" si="370"/>
        <v>1.6066171406841472E-10</v>
      </c>
      <c r="T662" s="77">
        <f t="shared" si="371"/>
        <v>1.6066171407066887E-10</v>
      </c>
      <c r="V662" s="78">
        <v>6E-11</v>
      </c>
      <c r="W662" s="78">
        <v>4.2979282566599997</v>
      </c>
      <c r="X662" s="78">
        <v>52812.802555172602</v>
      </c>
      <c r="Y662" s="77">
        <f t="shared" si="372"/>
        <v>5.2654559340320562E-11</v>
      </c>
      <c r="Z662" s="77">
        <f t="shared" si="373"/>
        <v>5.2668608498136871E-11</v>
      </c>
      <c r="AA662" s="77">
        <f t="shared" si="374"/>
        <v>5.2668609433531979E-11</v>
      </c>
      <c r="AB662" s="77">
        <f t="shared" si="375"/>
        <v>5.2668609433592428E-11</v>
      </c>
      <c r="AD662" s="78"/>
      <c r="AE662" s="78"/>
      <c r="AF662" s="78"/>
      <c r="AL662" s="78"/>
      <c r="AM662" s="78"/>
      <c r="AN662" s="78"/>
      <c r="AT662" s="78"/>
      <c r="AU662" s="78"/>
      <c r="AV662" s="78"/>
      <c r="BB662" s="78"/>
      <c r="BC662" s="78"/>
      <c r="BD662" s="78"/>
      <c r="BJ662" s="78">
        <v>1E-10</v>
      </c>
      <c r="BK662" s="78">
        <v>4.7034474156300004</v>
      </c>
      <c r="BL662" s="78">
        <v>2125.8774073792001</v>
      </c>
      <c r="BM662" s="77">
        <f t="shared" si="376"/>
        <v>6.9638401921370783E-11</v>
      </c>
      <c r="BN662" s="77">
        <f t="shared" si="377"/>
        <v>6.963699039566251E-11</v>
      </c>
      <c r="BO662" s="77">
        <f t="shared" si="378"/>
        <v>6.9636990301639965E-11</v>
      </c>
      <c r="BP662" s="77">
        <f t="shared" si="379"/>
        <v>6.9636990301633736E-11</v>
      </c>
      <c r="BR662" s="78"/>
      <c r="BS662" s="78"/>
      <c r="BT662" s="78"/>
      <c r="BZ662" s="78"/>
      <c r="CA662" s="78"/>
      <c r="CB662" s="78"/>
      <c r="CH662" s="78"/>
      <c r="CI662" s="78"/>
      <c r="CJ662" s="78"/>
      <c r="CP662" s="78"/>
      <c r="CQ662" s="78"/>
      <c r="CR662" s="78"/>
      <c r="CX662" s="78"/>
      <c r="CY662" s="78"/>
      <c r="CZ662" s="78"/>
      <c r="DF662" s="78">
        <v>7.0000000000000004E-11</v>
      </c>
      <c r="DG662" s="78">
        <v>2.53524305485</v>
      </c>
      <c r="DH662" s="78">
        <v>80382.473285100903</v>
      </c>
      <c r="DI662" s="77">
        <f t="shared" si="380"/>
        <v>-6.8783766865787313E-11</v>
      </c>
      <c r="DJ662" s="77">
        <f t="shared" si="381"/>
        <v>-6.8774085977076401E-11</v>
      </c>
      <c r="DK662" s="77">
        <f t="shared" si="382"/>
        <v>-6.8774085330966477E-11</v>
      </c>
      <c r="DL662" s="77">
        <f t="shared" si="383"/>
        <v>-6.8774085330924213E-11</v>
      </c>
      <c r="DN662" s="78">
        <v>9.9999999999999994E-12</v>
      </c>
      <c r="DO662" s="78">
        <v>0.85871789181000002</v>
      </c>
      <c r="DP662" s="78">
        <v>25985.940623308499</v>
      </c>
      <c r="DQ662" s="77">
        <f t="shared" si="384"/>
        <v>2.7612587206333559E-12</v>
      </c>
      <c r="DR662" s="77">
        <f t="shared" si="385"/>
        <v>2.7635693152398521E-12</v>
      </c>
      <c r="DS662" s="77">
        <f t="shared" si="386"/>
        <v>2.7635694691427912E-12</v>
      </c>
      <c r="DT662" s="77">
        <f t="shared" si="387"/>
        <v>2.7635694691528984E-12</v>
      </c>
      <c r="DV662" s="78"/>
      <c r="DW662" s="78"/>
      <c r="DX662" s="78"/>
      <c r="ED662" s="78"/>
      <c r="EE662" s="78"/>
      <c r="EF662" s="78"/>
      <c r="EL662" s="78"/>
      <c r="EM662" s="78"/>
      <c r="EN662" s="78"/>
      <c r="ET662" s="78"/>
      <c r="EU662" s="78"/>
      <c r="EV662" s="78"/>
    </row>
    <row r="663" spans="12:152" s="77" customFormat="1" ht="12.75">
      <c r="L663" s="78"/>
      <c r="N663" s="78">
        <v>5.6000000000000003E-10</v>
      </c>
      <c r="O663" s="78">
        <v>1.4604947717500001</v>
      </c>
      <c r="P663" s="78">
        <v>28102.884813371998</v>
      </c>
      <c r="Q663" s="77">
        <f t="shared" si="368"/>
        <v>-5.1133863523964181E-10</v>
      </c>
      <c r="R663" s="77">
        <f t="shared" si="369"/>
        <v>-5.1127925323195583E-10</v>
      </c>
      <c r="S663" s="77">
        <f t="shared" si="370"/>
        <v>-5.1127924927537229E-10</v>
      </c>
      <c r="T663" s="77">
        <f t="shared" si="371"/>
        <v>-5.1127924927511256E-10</v>
      </c>
      <c r="V663" s="78">
        <v>7.0000000000000004E-11</v>
      </c>
      <c r="W663" s="78">
        <v>6.0221952948600004</v>
      </c>
      <c r="X663" s="78">
        <v>156507.74908854501</v>
      </c>
      <c r="Y663" s="77">
        <f t="shared" si="372"/>
        <v>4.0714613347214892E-11</v>
      </c>
      <c r="Z663" s="77">
        <f t="shared" si="373"/>
        <v>4.063212161136644E-11</v>
      </c>
      <c r="AA663" s="77">
        <f t="shared" si="374"/>
        <v>4.0632116113762686E-11</v>
      </c>
      <c r="AB663" s="77">
        <f t="shared" si="375"/>
        <v>4.0632116113399792E-11</v>
      </c>
      <c r="AD663" s="78"/>
      <c r="AE663" s="78"/>
      <c r="AF663" s="78"/>
      <c r="AL663" s="78"/>
      <c r="AM663" s="78"/>
      <c r="AN663" s="78"/>
      <c r="AT663" s="78"/>
      <c r="AU663" s="78"/>
      <c r="AV663" s="78"/>
      <c r="BB663" s="78"/>
      <c r="BC663" s="78"/>
      <c r="BD663" s="78"/>
      <c r="BJ663" s="78">
        <v>1.0999999999999999E-10</v>
      </c>
      <c r="BK663" s="78">
        <v>0.28816338162999999</v>
      </c>
      <c r="BL663" s="78">
        <v>26057.576280569701</v>
      </c>
      <c r="BM663" s="77">
        <f t="shared" si="376"/>
        <v>1.0430142775405695E-10</v>
      </c>
      <c r="BN663" s="77">
        <f t="shared" si="377"/>
        <v>1.0430984936810681E-10</v>
      </c>
      <c r="BO663" s="77">
        <f t="shared" si="378"/>
        <v>1.0430984992886772E-10</v>
      </c>
      <c r="BP663" s="77">
        <f t="shared" si="379"/>
        <v>1.0430984992890445E-10</v>
      </c>
      <c r="BR663" s="78"/>
      <c r="BS663" s="78"/>
      <c r="BT663" s="78"/>
      <c r="BZ663" s="78"/>
      <c r="CA663" s="78"/>
      <c r="CB663" s="78"/>
      <c r="CH663" s="78"/>
      <c r="CI663" s="78"/>
      <c r="CJ663" s="78"/>
      <c r="CP663" s="78"/>
      <c r="CQ663" s="78"/>
      <c r="CR663" s="78"/>
      <c r="CX663" s="78"/>
      <c r="CY663" s="78"/>
      <c r="CZ663" s="78"/>
      <c r="DF663" s="78">
        <v>7.0000000000000004E-11</v>
      </c>
      <c r="DG663" s="78">
        <v>3.2182250750000002E-2</v>
      </c>
      <c r="DH663" s="78">
        <v>31281.270200372001</v>
      </c>
      <c r="DI663" s="77">
        <f t="shared" si="380"/>
        <v>-5.6910104999297455E-11</v>
      </c>
      <c r="DJ663" s="77">
        <f t="shared" si="381"/>
        <v>-5.6898306946719148E-11</v>
      </c>
      <c r="DK663" s="77">
        <f t="shared" si="382"/>
        <v>-5.689830616069344E-11</v>
      </c>
      <c r="DL663" s="77">
        <f t="shared" si="383"/>
        <v>-5.6898306160641296E-11</v>
      </c>
      <c r="DN663" s="78">
        <v>9.9999999999999994E-12</v>
      </c>
      <c r="DO663" s="78">
        <v>4.64768227E-3</v>
      </c>
      <c r="DP663" s="78">
        <v>196137.07343260999</v>
      </c>
      <c r="DQ663" s="77">
        <f t="shared" si="384"/>
        <v>8.7728790807876902E-12</v>
      </c>
      <c r="DR663" s="77">
        <f t="shared" si="385"/>
        <v>8.7641551896807701E-12</v>
      </c>
      <c r="DS663" s="77">
        <f t="shared" si="386"/>
        <v>8.7641546076220798E-12</v>
      </c>
      <c r="DT663" s="77">
        <f t="shared" si="387"/>
        <v>8.7641546075837581E-12</v>
      </c>
      <c r="DV663" s="78"/>
      <c r="DW663" s="78"/>
      <c r="DX663" s="78"/>
      <c r="ED663" s="78"/>
      <c r="EE663" s="78"/>
      <c r="EF663" s="78"/>
      <c r="EL663" s="78"/>
      <c r="EM663" s="78"/>
      <c r="EN663" s="78"/>
      <c r="ET663" s="78"/>
      <c r="EU663" s="78"/>
      <c r="EV663" s="78"/>
    </row>
    <row r="664" spans="12:152" s="77" customFormat="1" ht="12.75">
      <c r="L664" s="78"/>
      <c r="N664" s="78">
        <v>5.0000000000000003E-10</v>
      </c>
      <c r="O664" s="78">
        <v>5.6296730037499998</v>
      </c>
      <c r="P664" s="78">
        <v>53906.928636080898</v>
      </c>
      <c r="Q664" s="77">
        <f t="shared" si="368"/>
        <v>-2.2986250391856902E-10</v>
      </c>
      <c r="R664" s="77">
        <f t="shared" si="369"/>
        <v>-2.2964102335330455E-10</v>
      </c>
      <c r="S664" s="77">
        <f t="shared" si="370"/>
        <v>-2.2964100859860797E-10</v>
      </c>
      <c r="T664" s="77">
        <f t="shared" si="371"/>
        <v>-2.2964100859762334E-10</v>
      </c>
      <c r="V664" s="78">
        <v>5.0000000000000002E-11</v>
      </c>
      <c r="W664" s="78">
        <v>6.2808563276699996</v>
      </c>
      <c r="X664" s="78">
        <v>31415.379249957001</v>
      </c>
      <c r="Y664" s="77">
        <f t="shared" si="372"/>
        <v>-8.5182451143409547E-12</v>
      </c>
      <c r="Z664" s="77">
        <f t="shared" si="373"/>
        <v>-8.503924902194454E-12</v>
      </c>
      <c r="AA664" s="77">
        <f t="shared" si="374"/>
        <v>-8.5039239483039355E-12</v>
      </c>
      <c r="AB664" s="77">
        <f t="shared" si="375"/>
        <v>-8.5039239482409179E-12</v>
      </c>
      <c r="AD664" s="78"/>
      <c r="AE664" s="78"/>
      <c r="AF664" s="78"/>
      <c r="AL664" s="78"/>
      <c r="AM664" s="78"/>
      <c r="AN664" s="78"/>
      <c r="AT664" s="78"/>
      <c r="AU664" s="78"/>
      <c r="AV664" s="78"/>
      <c r="BB664" s="78"/>
      <c r="BC664" s="78"/>
      <c r="BD664" s="78"/>
      <c r="BJ664" s="78">
        <v>1E-10</v>
      </c>
      <c r="BK664" s="78">
        <v>5.5776490348000003</v>
      </c>
      <c r="BL664" s="78">
        <v>151199.942741062</v>
      </c>
      <c r="BM664" s="77">
        <f t="shared" si="376"/>
        <v>-9.7147646817431766E-11</v>
      </c>
      <c r="BN664" s="77">
        <f t="shared" si="377"/>
        <v>-9.7114379820779361E-11</v>
      </c>
      <c r="BO664" s="77">
        <f t="shared" si="378"/>
        <v>-9.7114377598539388E-11</v>
      </c>
      <c r="BP664" s="77">
        <f t="shared" si="379"/>
        <v>-9.7114377598390263E-11</v>
      </c>
      <c r="BR664" s="78"/>
      <c r="BS664" s="78"/>
      <c r="BT664" s="78"/>
      <c r="BZ664" s="78"/>
      <c r="CA664" s="78"/>
      <c r="CB664" s="78"/>
      <c r="CH664" s="78"/>
      <c r="CI664" s="78"/>
      <c r="CJ664" s="78"/>
      <c r="CP664" s="78"/>
      <c r="CQ664" s="78"/>
      <c r="CR664" s="78"/>
      <c r="CX664" s="78"/>
      <c r="CY664" s="78"/>
      <c r="CZ664" s="78"/>
      <c r="DF664" s="78">
        <v>7.0000000000000004E-11</v>
      </c>
      <c r="DG664" s="78">
        <v>5.26037977949</v>
      </c>
      <c r="DH664" s="78">
        <v>78338.491023289796</v>
      </c>
      <c r="DI664" s="77">
        <f t="shared" si="380"/>
        <v>-1.8381242090410229E-11</v>
      </c>
      <c r="DJ664" s="77">
        <f t="shared" si="381"/>
        <v>-1.8430190455390128E-11</v>
      </c>
      <c r="DK664" s="77">
        <f t="shared" si="382"/>
        <v>-1.8430193715511216E-11</v>
      </c>
      <c r="DL664" s="77">
        <f t="shared" si="383"/>
        <v>-1.8430193715726183E-11</v>
      </c>
      <c r="DN664" s="78">
        <v>9.9999999999999994E-12</v>
      </c>
      <c r="DO664" s="78">
        <v>4.3160188827899999</v>
      </c>
      <c r="DP664" s="78">
        <v>50483.640613645999</v>
      </c>
      <c r="DQ664" s="77">
        <f t="shared" si="384"/>
        <v>6.4792278759499564E-12</v>
      </c>
      <c r="DR664" s="77">
        <f t="shared" si="385"/>
        <v>6.4827847934453779E-12</v>
      </c>
      <c r="DS664" s="77">
        <f t="shared" si="386"/>
        <v>6.4827850303240471E-12</v>
      </c>
      <c r="DT664" s="77">
        <f t="shared" si="387"/>
        <v>6.4827850303400608E-12</v>
      </c>
      <c r="DV664" s="78"/>
      <c r="DW664" s="78"/>
      <c r="DX664" s="78"/>
      <c r="ED664" s="78"/>
      <c r="EE664" s="78"/>
      <c r="EF664" s="78"/>
      <c r="EL664" s="78"/>
      <c r="EM664" s="78"/>
      <c r="EN664" s="78"/>
      <c r="ET664" s="78"/>
      <c r="EU664" s="78"/>
      <c r="EV664" s="78"/>
    </row>
    <row r="665" spans="12:152" s="77" customFormat="1" ht="12.75">
      <c r="L665" s="78"/>
      <c r="N665" s="78">
        <v>4.6000000000000001E-10</v>
      </c>
      <c r="O665" s="78">
        <v>5.0977047201100003</v>
      </c>
      <c r="P665" s="78">
        <v>151199.942741062</v>
      </c>
      <c r="Q665" s="77">
        <f t="shared" si="368"/>
        <v>-3.4602438834090319E-10</v>
      </c>
      <c r="R665" s="77">
        <f t="shared" si="369"/>
        <v>-3.4560006178105379E-10</v>
      </c>
      <c r="S665" s="77">
        <f t="shared" si="370"/>
        <v>-3.4560003349418995E-10</v>
      </c>
      <c r="T665" s="77">
        <f t="shared" si="371"/>
        <v>-3.4560003349229172E-10</v>
      </c>
      <c r="V665" s="78">
        <v>6E-11</v>
      </c>
      <c r="W665" s="78">
        <v>2.7051772072000002</v>
      </c>
      <c r="X665" s="78">
        <v>52492.1981528049</v>
      </c>
      <c r="Y665" s="77">
        <f t="shared" si="372"/>
        <v>4.6469805119775293E-11</v>
      </c>
      <c r="Z665" s="77">
        <f t="shared" si="373"/>
        <v>4.6488232045950613E-11</v>
      </c>
      <c r="AA665" s="77">
        <f t="shared" si="374"/>
        <v>4.648823327300183E-11</v>
      </c>
      <c r="AB665" s="77">
        <f t="shared" si="375"/>
        <v>4.6488233273081608E-11</v>
      </c>
      <c r="AD665" s="78"/>
      <c r="AE665" s="78"/>
      <c r="AF665" s="78"/>
      <c r="AL665" s="78"/>
      <c r="AM665" s="78"/>
      <c r="AN665" s="78"/>
      <c r="AT665" s="78"/>
      <c r="AU665" s="78"/>
      <c r="AV665" s="78"/>
      <c r="BB665" s="78"/>
      <c r="BC665" s="78"/>
      <c r="BD665" s="78"/>
      <c r="BJ665" s="78">
        <v>1.0999999999999999E-10</v>
      </c>
      <c r="BK665" s="78">
        <v>3.3629684030000002E-2</v>
      </c>
      <c r="BL665" s="78">
        <v>104991.50985261</v>
      </c>
      <c r="BM665" s="77">
        <f t="shared" si="376"/>
        <v>-6.7961043086173303E-11</v>
      </c>
      <c r="BN665" s="77">
        <f t="shared" si="377"/>
        <v>-6.787699452543412E-11</v>
      </c>
      <c r="BO665" s="77">
        <f t="shared" si="378"/>
        <v>-6.7876988924836453E-11</v>
      </c>
      <c r="BP665" s="77">
        <f t="shared" si="379"/>
        <v>-6.7876988924462502E-11</v>
      </c>
      <c r="BR665" s="78"/>
      <c r="BS665" s="78"/>
      <c r="BT665" s="78"/>
      <c r="BZ665" s="78"/>
      <c r="CA665" s="78"/>
      <c r="CB665" s="78"/>
      <c r="CH665" s="78"/>
      <c r="CI665" s="78"/>
      <c r="CJ665" s="78"/>
      <c r="CP665" s="78"/>
      <c r="CQ665" s="78"/>
      <c r="CR665" s="78"/>
      <c r="CX665" s="78"/>
      <c r="CY665" s="78"/>
      <c r="CZ665" s="78"/>
      <c r="DF665" s="78">
        <v>7.0000000000000004E-11</v>
      </c>
      <c r="DG665" s="78">
        <v>3.5274419048099999</v>
      </c>
      <c r="DH665" s="78">
        <v>52509.662223917803</v>
      </c>
      <c r="DI665" s="77">
        <f t="shared" si="380"/>
        <v>1.1185808549970145E-11</v>
      </c>
      <c r="DJ665" s="77">
        <f t="shared" si="381"/>
        <v>1.1219376536192703E-11</v>
      </c>
      <c r="DK665" s="77">
        <f t="shared" si="382"/>
        <v>1.1219378772064679E-11</v>
      </c>
      <c r="DL665" s="77">
        <f t="shared" si="383"/>
        <v>1.1219378772213928E-11</v>
      </c>
      <c r="DN665" s="78">
        <v>9.9999999999999994E-12</v>
      </c>
      <c r="DO665" s="78">
        <v>3.8219255266499998</v>
      </c>
      <c r="DP665" s="78">
        <v>25928.601406782</v>
      </c>
      <c r="DQ665" s="77">
        <f t="shared" si="384"/>
        <v>-1.3976538289895612E-12</v>
      </c>
      <c r="DR665" s="77">
        <f t="shared" si="385"/>
        <v>-1.4000290824287482E-12</v>
      </c>
      <c r="DS665" s="77">
        <f t="shared" si="386"/>
        <v>-1.4000292406413097E-12</v>
      </c>
      <c r="DT665" s="77">
        <f t="shared" si="387"/>
        <v>-1.4000292406517221E-12</v>
      </c>
      <c r="DV665" s="78"/>
      <c r="DW665" s="78"/>
      <c r="DX665" s="78"/>
      <c r="ED665" s="78"/>
      <c r="EE665" s="78"/>
      <c r="EF665" s="78"/>
      <c r="EL665" s="78"/>
      <c r="EM665" s="78"/>
      <c r="EN665" s="78"/>
      <c r="ET665" s="78"/>
      <c r="EU665" s="78"/>
      <c r="EV665" s="78"/>
    </row>
    <row r="666" spans="12:152" s="77" customFormat="1" ht="12.75">
      <c r="L666" s="78"/>
      <c r="N666" s="78">
        <v>4.3000000000000001E-10</v>
      </c>
      <c r="O666" s="78">
        <v>2.3015474495800001</v>
      </c>
      <c r="P666" s="78">
        <v>26709.646942413401</v>
      </c>
      <c r="Q666" s="77">
        <f t="shared" si="368"/>
        <v>1.2379103351964953E-10</v>
      </c>
      <c r="R666" s="77">
        <f t="shared" si="369"/>
        <v>1.2368927091435071E-10</v>
      </c>
      <c r="S666" s="77">
        <f t="shared" si="370"/>
        <v>1.2368926413570919E-10</v>
      </c>
      <c r="T666" s="77">
        <f t="shared" si="371"/>
        <v>1.2368926413525269E-10</v>
      </c>
      <c r="V666" s="78">
        <v>7.0000000000000004E-11</v>
      </c>
      <c r="W666" s="78">
        <v>6.2518595352500004</v>
      </c>
      <c r="X666" s="78">
        <v>74935.573768442293</v>
      </c>
      <c r="Y666" s="77">
        <f t="shared" si="372"/>
        <v>4.7403578891547074E-11</v>
      </c>
      <c r="Z666" s="77">
        <f t="shared" si="373"/>
        <v>4.7367859087914415E-11</v>
      </c>
      <c r="AA666" s="77">
        <f t="shared" si="374"/>
        <v>4.7367856707865286E-11</v>
      </c>
      <c r="AB666" s="77">
        <f t="shared" si="375"/>
        <v>4.7367856707707081E-11</v>
      </c>
      <c r="AD666" s="78"/>
      <c r="AE666" s="78"/>
      <c r="AF666" s="78"/>
      <c r="AL666" s="78"/>
      <c r="AM666" s="78"/>
      <c r="AN666" s="78"/>
      <c r="AT666" s="78"/>
      <c r="AU666" s="78"/>
      <c r="AV666" s="78"/>
      <c r="BB666" s="78"/>
      <c r="BC666" s="78"/>
      <c r="BD666" s="78"/>
      <c r="BJ666" s="78">
        <v>1E-10</v>
      </c>
      <c r="BK666" s="78">
        <v>3.7156588107099999</v>
      </c>
      <c r="BL666" s="78">
        <v>148532.89040742</v>
      </c>
      <c r="BM666" s="77">
        <f t="shared" si="376"/>
        <v>-9.9282193851079526E-11</v>
      </c>
      <c r="BN666" s="77">
        <f t="shared" si="377"/>
        <v>-9.9298535588735096E-11</v>
      </c>
      <c r="BO666" s="77">
        <f t="shared" si="378"/>
        <v>-9.9298536671012148E-11</v>
      </c>
      <c r="BP666" s="77">
        <f t="shared" si="379"/>
        <v>-9.9298536671083402E-11</v>
      </c>
      <c r="BR666" s="78"/>
      <c r="BS666" s="78"/>
      <c r="BT666" s="78"/>
      <c r="BZ666" s="78"/>
      <c r="CA666" s="78"/>
      <c r="CB666" s="78"/>
      <c r="CH666" s="78"/>
      <c r="CI666" s="78"/>
      <c r="CJ666" s="78"/>
      <c r="CP666" s="78"/>
      <c r="CQ666" s="78"/>
      <c r="CR666" s="78"/>
      <c r="CX666" s="78"/>
      <c r="CY666" s="78"/>
      <c r="CZ666" s="78"/>
      <c r="DF666" s="78">
        <v>7.0000000000000004E-11</v>
      </c>
      <c r="DG666" s="78">
        <v>5.2477187620299999</v>
      </c>
      <c r="DH666" s="78">
        <v>1795.258443721</v>
      </c>
      <c r="DI666" s="77">
        <f t="shared" si="380"/>
        <v>-4.3163558851774239E-13</v>
      </c>
      <c r="DJ666" s="77">
        <f t="shared" si="381"/>
        <v>-4.3047296577089638E-13</v>
      </c>
      <c r="DK666" s="77">
        <f t="shared" si="382"/>
        <v>-4.3047288832869147E-13</v>
      </c>
      <c r="DL666" s="77">
        <f t="shared" si="383"/>
        <v>-4.3047288832359349E-13</v>
      </c>
      <c r="DN666" s="78">
        <v>9.9999999999999994E-12</v>
      </c>
      <c r="DO666" s="78">
        <v>2.1342264163900002</v>
      </c>
      <c r="DP666" s="78">
        <v>62197.643563247701</v>
      </c>
      <c r="DQ666" s="77">
        <f t="shared" si="384"/>
        <v>-9.5779978415683963E-12</v>
      </c>
      <c r="DR666" s="77">
        <f t="shared" si="385"/>
        <v>-9.5763422485433083E-12</v>
      </c>
      <c r="DS666" s="77">
        <f t="shared" si="386"/>
        <v>-9.5763421381588279E-12</v>
      </c>
      <c r="DT666" s="77">
        <f t="shared" si="387"/>
        <v>-9.5763421381516257E-12</v>
      </c>
      <c r="DV666" s="78"/>
      <c r="DW666" s="78"/>
      <c r="DX666" s="78"/>
      <c r="ED666" s="78"/>
      <c r="EE666" s="78"/>
      <c r="EF666" s="78"/>
      <c r="EL666" s="78"/>
      <c r="EM666" s="78"/>
      <c r="EN666" s="78"/>
      <c r="ET666" s="78"/>
      <c r="EU666" s="78"/>
      <c r="EV666" s="78"/>
    </row>
    <row r="667" spans="12:152" s="77" customFormat="1" ht="12.75">
      <c r="L667" s="78"/>
      <c r="N667" s="78">
        <v>5.1E-10</v>
      </c>
      <c r="O667" s="78">
        <v>2.8808254636099999</v>
      </c>
      <c r="P667" s="78">
        <v>27669.8624898571</v>
      </c>
      <c r="Q667" s="77">
        <f t="shared" si="368"/>
        <v>4.928981235916229E-10</v>
      </c>
      <c r="R667" s="77">
        <f t="shared" si="369"/>
        <v>4.9293163325422975E-10</v>
      </c>
      <c r="S667" s="77">
        <f t="shared" si="370"/>
        <v>4.9293163548522706E-10</v>
      </c>
      <c r="T667" s="77">
        <f t="shared" si="371"/>
        <v>4.9293163548537585E-10</v>
      </c>
      <c r="V667" s="78">
        <v>5.0000000000000002E-11</v>
      </c>
      <c r="W667" s="78">
        <v>6.0380033079300004</v>
      </c>
      <c r="X667" s="78">
        <v>84944.934278122106</v>
      </c>
      <c r="Y667" s="77">
        <f t="shared" si="372"/>
        <v>4.999733352162889E-11</v>
      </c>
      <c r="Z667" s="77">
        <f t="shared" si="373"/>
        <v>4.9997723892007176E-11</v>
      </c>
      <c r="AA667" s="77">
        <f t="shared" si="374"/>
        <v>4.99977239169812E-11</v>
      </c>
      <c r="AB667" s="77">
        <f t="shared" si="375"/>
        <v>4.9997723916982855E-11</v>
      </c>
      <c r="AD667" s="78"/>
      <c r="AE667" s="78"/>
      <c r="AF667" s="78"/>
      <c r="AL667" s="78"/>
      <c r="AM667" s="78"/>
      <c r="AN667" s="78"/>
      <c r="AT667" s="78"/>
      <c r="AU667" s="78"/>
      <c r="AV667" s="78"/>
      <c r="BB667" s="78"/>
      <c r="BC667" s="78"/>
      <c r="BD667" s="78"/>
      <c r="BJ667" s="78">
        <v>1.2999999999999999E-10</v>
      </c>
      <c r="BK667" s="78">
        <v>0.25119201649</v>
      </c>
      <c r="BL667" s="78">
        <v>79330.204901912497</v>
      </c>
      <c r="BM667" s="77">
        <f t="shared" si="376"/>
        <v>1.2680818718821341E-10</v>
      </c>
      <c r="BN667" s="77">
        <f t="shared" si="377"/>
        <v>1.2682916582388781E-10</v>
      </c>
      <c r="BO667" s="77">
        <f t="shared" si="378"/>
        <v>1.2682916721899711E-10</v>
      </c>
      <c r="BP667" s="77">
        <f t="shared" si="379"/>
        <v>1.2682916721908957E-10</v>
      </c>
      <c r="BR667" s="78"/>
      <c r="BS667" s="78"/>
      <c r="BT667" s="78"/>
      <c r="BZ667" s="78"/>
      <c r="CA667" s="78"/>
      <c r="CB667" s="78"/>
      <c r="CH667" s="78"/>
      <c r="CI667" s="78"/>
      <c r="CJ667" s="78"/>
      <c r="CP667" s="78"/>
      <c r="CQ667" s="78"/>
      <c r="CR667" s="78"/>
      <c r="CX667" s="78"/>
      <c r="CY667" s="78"/>
      <c r="CZ667" s="78"/>
      <c r="DF667" s="78">
        <v>7.0000000000000004E-11</v>
      </c>
      <c r="DG667" s="78">
        <v>5.2087585672600003</v>
      </c>
      <c r="DH667" s="78">
        <v>161079.37234650299</v>
      </c>
      <c r="DI667" s="77">
        <f t="shared" si="380"/>
        <v>-2.7751983957985826E-11</v>
      </c>
      <c r="DJ667" s="77">
        <f t="shared" si="381"/>
        <v>-2.7847722758022836E-11</v>
      </c>
      <c r="DK667" s="77">
        <f t="shared" si="382"/>
        <v>-2.784772913311415E-11</v>
      </c>
      <c r="DL667" s="77">
        <f t="shared" si="383"/>
        <v>-2.7847729133537625E-11</v>
      </c>
      <c r="DN667" s="78">
        <v>9.9999999999999994E-12</v>
      </c>
      <c r="DO667" s="78">
        <v>0.26342054765</v>
      </c>
      <c r="DP667" s="78">
        <v>1795.258443721</v>
      </c>
      <c r="DQ667" s="77">
        <f t="shared" si="384"/>
        <v>-9.6489764321805335E-12</v>
      </c>
      <c r="DR667" s="77">
        <f t="shared" si="385"/>
        <v>-9.6489328107037104E-12</v>
      </c>
      <c r="DS667" s="77">
        <f t="shared" si="386"/>
        <v>-9.6489328077979994E-12</v>
      </c>
      <c r="DT667" s="77">
        <f t="shared" si="387"/>
        <v>-9.6489328077978072E-12</v>
      </c>
      <c r="DV667" s="78"/>
      <c r="DW667" s="78"/>
      <c r="DX667" s="78"/>
      <c r="ED667" s="78"/>
      <c r="EE667" s="78"/>
      <c r="EF667" s="78"/>
      <c r="EL667" s="78"/>
      <c r="EM667" s="78"/>
      <c r="EN667" s="78"/>
      <c r="ET667" s="78"/>
      <c r="EU667" s="78"/>
      <c r="EV667" s="78"/>
    </row>
    <row r="668" spans="12:152" s="77" customFormat="1" ht="12.75">
      <c r="L668" s="78"/>
      <c r="N668" s="78">
        <v>5.4999999999999996E-10</v>
      </c>
      <c r="O668" s="78">
        <v>5.5584979373200003</v>
      </c>
      <c r="P668" s="78">
        <v>123200.84011627</v>
      </c>
      <c r="Q668" s="77">
        <f t="shared" si="368"/>
        <v>2.7535103250123414E-10</v>
      </c>
      <c r="R668" s="77">
        <f t="shared" si="369"/>
        <v>2.7589353379235032E-10</v>
      </c>
      <c r="S668" s="77">
        <f t="shared" si="370"/>
        <v>2.7589356991640352E-10</v>
      </c>
      <c r="T668" s="77">
        <f t="shared" si="371"/>
        <v>2.7589356991878358E-10</v>
      </c>
      <c r="V668" s="78">
        <v>7.0000000000000004E-11</v>
      </c>
      <c r="W668" s="78">
        <v>2.0838515556599999</v>
      </c>
      <c r="X668" s="78">
        <v>104819.577556651</v>
      </c>
      <c r="Y668" s="77">
        <f t="shared" si="372"/>
        <v>3.5260265699284823E-11</v>
      </c>
      <c r="Z668" s="77">
        <f t="shared" si="373"/>
        <v>3.5201606974449181E-11</v>
      </c>
      <c r="AA668" s="77">
        <f t="shared" si="374"/>
        <v>3.5201603066096041E-11</v>
      </c>
      <c r="AB668" s="77">
        <f t="shared" si="375"/>
        <v>3.5201603065834652E-11</v>
      </c>
      <c r="AD668" s="78"/>
      <c r="AE668" s="78"/>
      <c r="AF668" s="78"/>
      <c r="AL668" s="78"/>
      <c r="AM668" s="78"/>
      <c r="AN668" s="78"/>
      <c r="AT668" s="78"/>
      <c r="AU668" s="78"/>
      <c r="AV668" s="78"/>
      <c r="BB668" s="78"/>
      <c r="BC668" s="78"/>
      <c r="BD668" s="78"/>
      <c r="BJ668" s="78">
        <v>1E-10</v>
      </c>
      <c r="BK668" s="78">
        <v>6.2376300453900004</v>
      </c>
      <c r="BL668" s="78">
        <v>128106.31931499801</v>
      </c>
      <c r="BM668" s="77">
        <f t="shared" si="376"/>
        <v>9.4260325741064887E-11</v>
      </c>
      <c r="BN668" s="77">
        <f t="shared" si="377"/>
        <v>9.4220683877387218E-11</v>
      </c>
      <c r="BO668" s="77">
        <f t="shared" si="378"/>
        <v>9.4220681232439029E-11</v>
      </c>
      <c r="BP668" s="77">
        <f t="shared" si="379"/>
        <v>9.4220681232263835E-11</v>
      </c>
      <c r="BR668" s="78"/>
      <c r="BS668" s="78"/>
      <c r="BT668" s="78"/>
      <c r="BZ668" s="78"/>
      <c r="CA668" s="78"/>
      <c r="CB668" s="78"/>
      <c r="CH668" s="78"/>
      <c r="CI668" s="78"/>
      <c r="CJ668" s="78"/>
      <c r="CP668" s="78"/>
      <c r="CQ668" s="78"/>
      <c r="CR668" s="78"/>
      <c r="CX668" s="78"/>
      <c r="CY668" s="78"/>
      <c r="CZ668" s="78"/>
      <c r="DF668" s="78">
        <v>7.0000000000000004E-11</v>
      </c>
      <c r="DG668" s="78">
        <v>3.1947162866599998</v>
      </c>
      <c r="DH668" s="78">
        <v>24072.9214697764</v>
      </c>
      <c r="DI668" s="77">
        <f t="shared" si="380"/>
        <v>-6.7613255125543848E-12</v>
      </c>
      <c r="DJ668" s="77">
        <f t="shared" si="381"/>
        <v>-6.7458081419473091E-12</v>
      </c>
      <c r="DK668" s="77">
        <f t="shared" si="382"/>
        <v>-6.7458071083249346E-12</v>
      </c>
      <c r="DL668" s="77">
        <f t="shared" si="383"/>
        <v>-6.7458071082576058E-12</v>
      </c>
      <c r="DN668" s="78">
        <v>9.9999999999999994E-12</v>
      </c>
      <c r="DO668" s="78">
        <v>3.33069384141</v>
      </c>
      <c r="DP668" s="78">
        <v>19.669760899789999</v>
      </c>
      <c r="DQ668" s="77">
        <f t="shared" si="384"/>
        <v>-9.96798447929634E-12</v>
      </c>
      <c r="DR668" s="77">
        <f t="shared" si="385"/>
        <v>-9.9679846247980237E-12</v>
      </c>
      <c r="DS668" s="77">
        <f t="shared" si="386"/>
        <v>-9.967984624807714E-12</v>
      </c>
      <c r="DT668" s="77">
        <f t="shared" si="387"/>
        <v>-9.9679846248077156E-12</v>
      </c>
      <c r="DV668" s="78"/>
      <c r="DW668" s="78"/>
      <c r="DX668" s="78"/>
      <c r="ED668" s="78"/>
      <c r="EE668" s="78"/>
      <c r="EF668" s="78"/>
      <c r="EL668" s="78"/>
      <c r="EM668" s="78"/>
      <c r="EN668" s="78"/>
      <c r="ET668" s="78"/>
      <c r="EU668" s="78"/>
      <c r="EV668" s="78"/>
    </row>
    <row r="669" spans="12:152" s="77" customFormat="1" ht="12.75">
      <c r="L669" s="78"/>
      <c r="N669" s="78">
        <v>4.3999999999999998E-10</v>
      </c>
      <c r="O669" s="78">
        <v>0.48527820908000002</v>
      </c>
      <c r="P669" s="78">
        <v>80174.908907939694</v>
      </c>
      <c r="Q669" s="77">
        <f t="shared" si="368"/>
        <v>-2.0513328506549404E-10</v>
      </c>
      <c r="R669" s="77">
        <f t="shared" si="369"/>
        <v>-2.0484449596198027E-10</v>
      </c>
      <c r="S669" s="77">
        <f t="shared" si="370"/>
        <v>-2.0484447672202811E-10</v>
      </c>
      <c r="T669" s="77">
        <f t="shared" si="371"/>
        <v>-2.0484447672074427E-10</v>
      </c>
      <c r="V669" s="78">
        <v>5.0000000000000002E-11</v>
      </c>
      <c r="W669" s="78">
        <v>2.7914340159200002</v>
      </c>
      <c r="X669" s="78">
        <v>51315.496354395502</v>
      </c>
      <c r="Y669" s="77">
        <f t="shared" si="372"/>
        <v>2.6497374467978907E-11</v>
      </c>
      <c r="Z669" s="77">
        <f t="shared" si="373"/>
        <v>2.6517501863295206E-11</v>
      </c>
      <c r="AA669" s="77">
        <f t="shared" si="374"/>
        <v>2.6517503203778182E-11</v>
      </c>
      <c r="AB669" s="77">
        <f t="shared" si="375"/>
        <v>2.651750320386734E-11</v>
      </c>
      <c r="AD669" s="78"/>
      <c r="AE669" s="78"/>
      <c r="AF669" s="78"/>
      <c r="AL669" s="78"/>
      <c r="AM669" s="78"/>
      <c r="AN669" s="78"/>
      <c r="AT669" s="78"/>
      <c r="AU669" s="78"/>
      <c r="AV669" s="78"/>
      <c r="BB669" s="78"/>
      <c r="BC669" s="78"/>
      <c r="BD669" s="78"/>
      <c r="BJ669" s="78">
        <v>1.0999999999999999E-10</v>
      </c>
      <c r="BK669" s="78">
        <v>6.2313875766900004</v>
      </c>
      <c r="BL669" s="78">
        <v>130285.736897386</v>
      </c>
      <c r="BM669" s="77">
        <f t="shared" si="376"/>
        <v>1.0898824197091816E-10</v>
      </c>
      <c r="BN669" s="77">
        <f t="shared" si="377"/>
        <v>1.0900610465873985E-10</v>
      </c>
      <c r="BO669" s="77">
        <f t="shared" si="378"/>
        <v>1.0900610584329665E-10</v>
      </c>
      <c r="BP669" s="77">
        <f t="shared" si="379"/>
        <v>1.090061058433738E-10</v>
      </c>
      <c r="BR669" s="78"/>
      <c r="BS669" s="78"/>
      <c r="BT669" s="78"/>
      <c r="BZ669" s="78"/>
      <c r="CA669" s="78"/>
      <c r="CB669" s="78"/>
      <c r="CH669" s="78"/>
      <c r="CI669" s="78"/>
      <c r="CJ669" s="78"/>
      <c r="CP669" s="78"/>
      <c r="CQ669" s="78"/>
      <c r="CR669" s="78"/>
      <c r="CX669" s="78"/>
      <c r="CY669" s="78"/>
      <c r="CZ669" s="78"/>
      <c r="DF669" s="78">
        <v>6E-11</v>
      </c>
      <c r="DG669" s="78">
        <v>1.5809679318000001</v>
      </c>
      <c r="DH669" s="78">
        <v>143980.93691036201</v>
      </c>
      <c r="DI669" s="77">
        <f t="shared" si="380"/>
        <v>1.9902198473441495E-11</v>
      </c>
      <c r="DJ669" s="77">
        <f t="shared" si="381"/>
        <v>1.9977579982484849E-11</v>
      </c>
      <c r="DK669" s="77">
        <f t="shared" si="382"/>
        <v>1.997758500246083E-11</v>
      </c>
      <c r="DL669" s="77">
        <f t="shared" si="383"/>
        <v>1.9977585002795296E-11</v>
      </c>
      <c r="DN669" s="78">
        <v>9.9999999999999994E-12</v>
      </c>
      <c r="DO669" s="78">
        <v>5.0467220845999998</v>
      </c>
      <c r="DP669" s="78">
        <v>26247.204876366399</v>
      </c>
      <c r="DQ669" s="77">
        <f t="shared" si="384"/>
        <v>-6.3030662134415003E-12</v>
      </c>
      <c r="DR669" s="77">
        <f t="shared" si="385"/>
        <v>-6.3049512412358886E-12</v>
      </c>
      <c r="DS669" s="77">
        <f t="shared" si="386"/>
        <v>-6.3049513667850905E-12</v>
      </c>
      <c r="DT669" s="77">
        <f t="shared" si="387"/>
        <v>-6.3049513667932533E-12</v>
      </c>
      <c r="DV669" s="78"/>
      <c r="DW669" s="78"/>
      <c r="DX669" s="78"/>
      <c r="ED669" s="78"/>
      <c r="EE669" s="78"/>
      <c r="EF669" s="78"/>
      <c r="EL669" s="78"/>
      <c r="EM669" s="78"/>
      <c r="EN669" s="78"/>
      <c r="ET669" s="78"/>
      <c r="EU669" s="78"/>
      <c r="EV669" s="78"/>
    </row>
    <row r="670" spans="12:152" s="77" customFormat="1" ht="12.75">
      <c r="L670" s="78"/>
      <c r="N670" s="78">
        <v>4.8E-10</v>
      </c>
      <c r="O670" s="78">
        <v>2.5929669627099998</v>
      </c>
      <c r="P670" s="78">
        <v>6720.7139793413999</v>
      </c>
      <c r="Q670" s="77">
        <f t="shared" si="368"/>
        <v>-4.7693853370033216E-10</v>
      </c>
      <c r="R670" s="77">
        <f t="shared" si="369"/>
        <v>-4.7693516732012776E-10</v>
      </c>
      <c r="S670" s="77">
        <f t="shared" si="370"/>
        <v>-4.7693516709583215E-10</v>
      </c>
      <c r="T670" s="77">
        <f t="shared" si="371"/>
        <v>-4.7693516709581716E-10</v>
      </c>
      <c r="V670" s="78">
        <v>7.0000000000000004E-11</v>
      </c>
      <c r="W670" s="78">
        <v>0.15300257128</v>
      </c>
      <c r="X670" s="78">
        <v>2014.9816717977999</v>
      </c>
      <c r="Y670" s="77">
        <f t="shared" si="372"/>
        <v>1.6543728030394242E-12</v>
      </c>
      <c r="Z670" s="77">
        <f t="shared" si="373"/>
        <v>1.6556773801448049E-12</v>
      </c>
      <c r="AA670" s="77">
        <f t="shared" si="374"/>
        <v>1.6556774670424773E-12</v>
      </c>
      <c r="AB670" s="77">
        <f t="shared" si="375"/>
        <v>1.6556774670481955E-12</v>
      </c>
      <c r="AD670" s="78"/>
      <c r="AE670" s="78"/>
      <c r="AF670" s="78"/>
      <c r="AL670" s="78"/>
      <c r="AM670" s="78"/>
      <c r="AN670" s="78"/>
      <c r="AT670" s="78"/>
      <c r="AU670" s="78"/>
      <c r="AV670" s="78"/>
      <c r="BB670" s="78"/>
      <c r="BC670" s="78"/>
      <c r="BD670" s="78"/>
      <c r="BJ670" s="78">
        <v>1.2999999999999999E-10</v>
      </c>
      <c r="BK670" s="78">
        <v>3.6070303531599999</v>
      </c>
      <c r="BL670" s="78">
        <v>39629.324344065302</v>
      </c>
      <c r="BM670" s="77">
        <f t="shared" si="376"/>
        <v>-1.0355049890000545E-10</v>
      </c>
      <c r="BN670" s="77">
        <f t="shared" si="377"/>
        <v>-1.0357930821464205E-10</v>
      </c>
      <c r="BO670" s="77">
        <f t="shared" si="378"/>
        <v>-1.035793101331632E-10</v>
      </c>
      <c r="BP670" s="77">
        <f t="shared" si="379"/>
        <v>-1.0357931013329044E-10</v>
      </c>
      <c r="BR670" s="78"/>
      <c r="BS670" s="78"/>
      <c r="BT670" s="78"/>
      <c r="BZ670" s="78"/>
      <c r="CA670" s="78"/>
      <c r="CB670" s="78"/>
      <c r="CH670" s="78"/>
      <c r="CI670" s="78"/>
      <c r="CJ670" s="78"/>
      <c r="CP670" s="78"/>
      <c r="CQ670" s="78"/>
      <c r="CR670" s="78"/>
      <c r="CX670" s="78"/>
      <c r="CY670" s="78"/>
      <c r="CZ670" s="78"/>
      <c r="DF670" s="78">
        <v>8.9999999999999999E-11</v>
      </c>
      <c r="DG670" s="78">
        <v>0.70414754528000001</v>
      </c>
      <c r="DH670" s="78">
        <v>25169.972855592401</v>
      </c>
      <c r="DI670" s="77">
        <f t="shared" si="380"/>
        <v>7.311666153376805E-11</v>
      </c>
      <c r="DJ670" s="77">
        <f t="shared" si="381"/>
        <v>7.3104439216644142E-11</v>
      </c>
      <c r="DK670" s="77">
        <f t="shared" si="382"/>
        <v>7.3104438402384052E-11</v>
      </c>
      <c r="DL670" s="77">
        <f t="shared" si="383"/>
        <v>7.310443840233035E-11</v>
      </c>
      <c r="DN670" s="78">
        <v>9.9999999999999994E-12</v>
      </c>
      <c r="DO670" s="78">
        <v>3.6909155011000001</v>
      </c>
      <c r="DP670" s="78">
        <v>77307.420268751899</v>
      </c>
      <c r="DQ670" s="77">
        <f t="shared" si="384"/>
        <v>-6.7435109417147691E-12</v>
      </c>
      <c r="DR670" s="77">
        <f t="shared" si="385"/>
        <v>-6.7382279118521811E-12</v>
      </c>
      <c r="DS670" s="77">
        <f t="shared" si="386"/>
        <v>-6.7382275598354661E-12</v>
      </c>
      <c r="DT670" s="77">
        <f t="shared" si="387"/>
        <v>-6.7382275598119464E-12</v>
      </c>
      <c r="DV670" s="78"/>
      <c r="DW670" s="78"/>
      <c r="DX670" s="78"/>
      <c r="ED670" s="78"/>
      <c r="EE670" s="78"/>
      <c r="EF670" s="78"/>
      <c r="EL670" s="78"/>
      <c r="EM670" s="78"/>
      <c r="EN670" s="78"/>
      <c r="ET670" s="78"/>
      <c r="EU670" s="78"/>
      <c r="EV670" s="78"/>
    </row>
    <row r="671" spans="12:152" s="77" customFormat="1" ht="12.75">
      <c r="L671" s="78"/>
      <c r="N671" s="78">
        <v>4.3999999999999998E-10</v>
      </c>
      <c r="O671" s="78">
        <v>0.24824938054000001</v>
      </c>
      <c r="P671" s="78">
        <v>742.99006053259995</v>
      </c>
      <c r="Q671" s="77">
        <f t="shared" si="368"/>
        <v>-3.2795870980525275E-10</v>
      </c>
      <c r="R671" s="77">
        <f t="shared" si="369"/>
        <v>-3.2795669346095849E-10</v>
      </c>
      <c r="S671" s="77">
        <f t="shared" si="370"/>
        <v>-3.2795669332664943E-10</v>
      </c>
      <c r="T671" s="77">
        <f t="shared" si="371"/>
        <v>-3.2795669332664054E-10</v>
      </c>
      <c r="V671" s="78">
        <v>6E-11</v>
      </c>
      <c r="W671" s="78">
        <v>5.45690475475</v>
      </c>
      <c r="X671" s="78">
        <v>1243.4876016784001</v>
      </c>
      <c r="Y671" s="77">
        <f t="shared" si="372"/>
        <v>7.9620435173538481E-12</v>
      </c>
      <c r="Z671" s="77">
        <f t="shared" si="373"/>
        <v>7.9613593581761039E-12</v>
      </c>
      <c r="AA671" s="77">
        <f t="shared" si="374"/>
        <v>7.9613593126042909E-12</v>
      </c>
      <c r="AB671" s="77">
        <f t="shared" si="375"/>
        <v>7.9613593126012795E-12</v>
      </c>
      <c r="AD671" s="78"/>
      <c r="AE671" s="78"/>
      <c r="AF671" s="78"/>
      <c r="AL671" s="78"/>
      <c r="AM671" s="78"/>
      <c r="AN671" s="78"/>
      <c r="AT671" s="78"/>
      <c r="AU671" s="78"/>
      <c r="AV671" s="78"/>
      <c r="BB671" s="78"/>
      <c r="BC671" s="78"/>
      <c r="BD671" s="78"/>
      <c r="BJ671" s="78">
        <v>1.0999999999999999E-10</v>
      </c>
      <c r="BK671" s="78">
        <v>2.08623018213</v>
      </c>
      <c r="BL671" s="78">
        <v>78683.194068597702</v>
      </c>
      <c r="BM671" s="77">
        <f t="shared" si="376"/>
        <v>8.8316095356910404E-11</v>
      </c>
      <c r="BN671" s="77">
        <f t="shared" si="377"/>
        <v>8.826833533289722E-11</v>
      </c>
      <c r="BO671" s="77">
        <f t="shared" si="378"/>
        <v>8.8268332150051031E-11</v>
      </c>
      <c r="BP671" s="77">
        <f t="shared" si="379"/>
        <v>8.8268332149838355E-11</v>
      </c>
      <c r="BR671" s="78"/>
      <c r="BS671" s="78"/>
      <c r="BT671" s="78"/>
      <c r="BZ671" s="78"/>
      <c r="CA671" s="78"/>
      <c r="CB671" s="78"/>
      <c r="CH671" s="78"/>
      <c r="CI671" s="78"/>
      <c r="CJ671" s="78"/>
      <c r="CP671" s="78"/>
      <c r="CQ671" s="78"/>
      <c r="CR671" s="78"/>
      <c r="CX671" s="78"/>
      <c r="CY671" s="78"/>
      <c r="CZ671" s="78"/>
      <c r="DF671" s="78">
        <v>6E-11</v>
      </c>
      <c r="DG671" s="78">
        <v>0.15264531682999999</v>
      </c>
      <c r="DH671" s="78">
        <v>52911.682796680099</v>
      </c>
      <c r="DI671" s="77">
        <f t="shared" si="380"/>
        <v>-2.9754004972645311E-11</v>
      </c>
      <c r="DJ671" s="77">
        <f t="shared" si="381"/>
        <v>-2.9728495872173002E-11</v>
      </c>
      <c r="DK671" s="77">
        <f t="shared" si="382"/>
        <v>-2.9728494172778359E-11</v>
      </c>
      <c r="DL671" s="77">
        <f t="shared" si="383"/>
        <v>-2.9728494172665778E-11</v>
      </c>
      <c r="DN671" s="78">
        <v>9.9999999999999994E-12</v>
      </c>
      <c r="DO671" s="78">
        <v>0.68629642431000004</v>
      </c>
      <c r="DP671" s="78">
        <v>26102.130235575802</v>
      </c>
      <c r="DQ671" s="77">
        <f t="shared" si="384"/>
        <v>8.8957054929551617E-12</v>
      </c>
      <c r="DR671" s="77">
        <f t="shared" si="385"/>
        <v>8.8968083516214636E-12</v>
      </c>
      <c r="DS671" s="77">
        <f t="shared" si="386"/>
        <v>8.896808425065478E-12</v>
      </c>
      <c r="DT671" s="77">
        <f t="shared" si="387"/>
        <v>8.8968084250702795E-12</v>
      </c>
      <c r="DV671" s="78"/>
      <c r="DW671" s="78"/>
      <c r="DX671" s="78"/>
      <c r="ED671" s="78"/>
      <c r="EE671" s="78"/>
      <c r="EF671" s="78"/>
      <c r="EL671" s="78"/>
      <c r="EM671" s="78"/>
      <c r="EN671" s="78"/>
      <c r="ET671" s="78"/>
      <c r="EU671" s="78"/>
      <c r="EV671" s="78"/>
    </row>
    <row r="672" spans="12:152" s="77" customFormat="1" ht="12.75">
      <c r="L672" s="78"/>
      <c r="N672" s="78">
        <v>4.5E-10</v>
      </c>
      <c r="O672" s="78">
        <v>2.4894949830000002</v>
      </c>
      <c r="P672" s="78">
        <v>65831.666774324796</v>
      </c>
      <c r="Q672" s="77">
        <f t="shared" si="368"/>
        <v>-1.4793119236147187E-10</v>
      </c>
      <c r="R672" s="77">
        <f t="shared" si="369"/>
        <v>-1.4767232253366005E-10</v>
      </c>
      <c r="S672" s="77">
        <f t="shared" si="370"/>
        <v>-1.4767230528855645E-10</v>
      </c>
      <c r="T672" s="77">
        <f t="shared" si="371"/>
        <v>-1.4767230528739661E-10</v>
      </c>
      <c r="V672" s="78">
        <v>5.0000000000000002E-11</v>
      </c>
      <c r="W672" s="78">
        <v>1.7231082928999999</v>
      </c>
      <c r="X672" s="78">
        <v>103718.82882698299</v>
      </c>
      <c r="Y672" s="77">
        <f t="shared" si="372"/>
        <v>-6.4245726385775973E-13</v>
      </c>
      <c r="Z672" s="77">
        <f t="shared" si="373"/>
        <v>-6.9043182848782004E-13</v>
      </c>
      <c r="AA672" s="77">
        <f t="shared" si="374"/>
        <v>-6.9043502405086083E-13</v>
      </c>
      <c r="AB672" s="77">
        <f t="shared" si="375"/>
        <v>-6.904350242611614E-13</v>
      </c>
      <c r="AD672" s="78"/>
      <c r="AE672" s="78"/>
      <c r="AF672" s="78"/>
      <c r="AL672" s="78"/>
      <c r="AM672" s="78"/>
      <c r="AN672" s="78"/>
      <c r="AT672" s="78"/>
      <c r="AU672" s="78"/>
      <c r="AV672" s="78"/>
      <c r="BB672" s="78"/>
      <c r="BC672" s="78"/>
      <c r="BD672" s="78"/>
      <c r="BJ672" s="78">
        <v>1.0999999999999999E-10</v>
      </c>
      <c r="BK672" s="78">
        <v>2.8947826880699998</v>
      </c>
      <c r="BL672" s="78">
        <v>122444.98726584599</v>
      </c>
      <c r="BM672" s="77">
        <f t="shared" si="376"/>
        <v>-9.2729641923759564E-11</v>
      </c>
      <c r="BN672" s="77">
        <f t="shared" si="377"/>
        <v>-9.2662551956742544E-11</v>
      </c>
      <c r="BO672" s="77">
        <f t="shared" si="378"/>
        <v>-9.2662547483926892E-11</v>
      </c>
      <c r="BP672" s="77">
        <f t="shared" si="379"/>
        <v>-9.2662547483630374E-11</v>
      </c>
      <c r="BR672" s="78"/>
      <c r="BS672" s="78"/>
      <c r="BT672" s="78"/>
      <c r="BZ672" s="78"/>
      <c r="CA672" s="78"/>
      <c r="CB672" s="78"/>
      <c r="CH672" s="78"/>
      <c r="CI672" s="78"/>
      <c r="CJ672" s="78"/>
      <c r="CP672" s="78"/>
      <c r="CQ672" s="78"/>
      <c r="CR672" s="78"/>
      <c r="CX672" s="78"/>
      <c r="CY672" s="78"/>
      <c r="CZ672" s="78"/>
      <c r="DF672" s="78">
        <v>7.0000000000000004E-11</v>
      </c>
      <c r="DG672" s="78">
        <v>4.2857845572000004</v>
      </c>
      <c r="DH672" s="78">
        <v>51130.651446960699</v>
      </c>
      <c r="DI672" s="77">
        <f t="shared" si="380"/>
        <v>-6.4746251217355713E-11</v>
      </c>
      <c r="DJ672" s="77">
        <f t="shared" si="381"/>
        <v>-6.4758830222705056E-11</v>
      </c>
      <c r="DK672" s="77">
        <f t="shared" si="382"/>
        <v>-6.4758831060109026E-11</v>
      </c>
      <c r="DL672" s="77">
        <f t="shared" si="383"/>
        <v>-6.4758831060163413E-11</v>
      </c>
      <c r="DN672" s="78">
        <v>9.9999999999999994E-12</v>
      </c>
      <c r="DO672" s="78">
        <v>5.6196302565999998</v>
      </c>
      <c r="DP672" s="78">
        <v>104197.83375581101</v>
      </c>
      <c r="DQ672" s="77">
        <f t="shared" si="384"/>
        <v>9.4174940731030018E-12</v>
      </c>
      <c r="DR672" s="77">
        <f t="shared" si="385"/>
        <v>9.414247589641273E-12</v>
      </c>
      <c r="DS672" s="77">
        <f t="shared" si="386"/>
        <v>9.4142473731022973E-12</v>
      </c>
      <c r="DT672" s="77">
        <f t="shared" si="387"/>
        <v>9.4142473730877296E-12</v>
      </c>
      <c r="DV672" s="78"/>
      <c r="DW672" s="78"/>
      <c r="DX672" s="78"/>
      <c r="ED672" s="78"/>
      <c r="EE672" s="78"/>
      <c r="EF672" s="78"/>
      <c r="EL672" s="78"/>
      <c r="EM672" s="78"/>
      <c r="EN672" s="78"/>
      <c r="ET672" s="78"/>
      <c r="EU672" s="78"/>
      <c r="EV672" s="78"/>
    </row>
    <row r="673" spans="12:152" s="77" customFormat="1" ht="12.75">
      <c r="L673" s="78"/>
      <c r="N673" s="78">
        <v>4.5E-10</v>
      </c>
      <c r="O673" s="78">
        <v>4.8650311539100004</v>
      </c>
      <c r="P673" s="78">
        <v>52483.363904117898</v>
      </c>
      <c r="Q673" s="77">
        <f t="shared" si="368"/>
        <v>-4.3624569947273775E-10</v>
      </c>
      <c r="R673" s="77">
        <f t="shared" si="369"/>
        <v>-4.3619203876249676E-10</v>
      </c>
      <c r="S673" s="77">
        <f t="shared" si="370"/>
        <v>-4.3619203518473625E-10</v>
      </c>
      <c r="T673" s="77">
        <f t="shared" si="371"/>
        <v>-4.3619203518449735E-10</v>
      </c>
      <c r="V673" s="78">
        <v>5.0000000000000002E-11</v>
      </c>
      <c r="W673" s="78">
        <v>5.3431753200000001E-2</v>
      </c>
      <c r="X673" s="78">
        <v>27044.1922975448</v>
      </c>
      <c r="Y673" s="77">
        <f t="shared" si="372"/>
        <v>3.1026383083262541E-11</v>
      </c>
      <c r="Z673" s="77">
        <f t="shared" si="373"/>
        <v>3.103619245828921E-11</v>
      </c>
      <c r="AA673" s="77">
        <f t="shared" si="374"/>
        <v>3.1036193111625539E-11</v>
      </c>
      <c r="AB673" s="77">
        <f t="shared" si="375"/>
        <v>3.1036193111668991E-11</v>
      </c>
      <c r="AD673" s="78"/>
      <c r="AE673" s="78"/>
      <c r="AF673" s="78"/>
      <c r="AL673" s="78"/>
      <c r="AM673" s="78"/>
      <c r="AN673" s="78"/>
      <c r="AT673" s="78"/>
      <c r="AU673" s="78"/>
      <c r="AV673" s="78"/>
      <c r="BB673" s="78"/>
      <c r="BC673" s="78"/>
      <c r="BD673" s="78"/>
      <c r="BJ673" s="78">
        <v>1.0999999999999999E-10</v>
      </c>
      <c r="BK673" s="78">
        <v>1.4722445768800001</v>
      </c>
      <c r="BL673" s="78">
        <v>156520.305302444</v>
      </c>
      <c r="BM673" s="77">
        <f t="shared" si="376"/>
        <v>8.3164056592082934E-11</v>
      </c>
      <c r="BN673" s="77">
        <f t="shared" si="377"/>
        <v>8.3268228542173696E-11</v>
      </c>
      <c r="BO673" s="77">
        <f t="shared" si="378"/>
        <v>8.3268235475240733E-11</v>
      </c>
      <c r="BP673" s="77">
        <f t="shared" si="379"/>
        <v>8.3268235475698344E-11</v>
      </c>
      <c r="BR673" s="78"/>
      <c r="BS673" s="78"/>
      <c r="BT673" s="78"/>
      <c r="BZ673" s="78"/>
      <c r="CA673" s="78"/>
      <c r="CB673" s="78"/>
      <c r="CH673" s="78"/>
      <c r="CI673" s="78"/>
      <c r="CJ673" s="78"/>
      <c r="CP673" s="78"/>
      <c r="CQ673" s="78"/>
      <c r="CR673" s="78"/>
      <c r="CX673" s="78"/>
      <c r="CY673" s="78"/>
      <c r="CZ673" s="78"/>
      <c r="DF673" s="78">
        <v>7.0000000000000004E-11</v>
      </c>
      <c r="DG673" s="78">
        <v>3.4265002355599998</v>
      </c>
      <c r="DH673" s="78">
        <v>29396.369036954598</v>
      </c>
      <c r="DI673" s="77">
        <f t="shared" si="380"/>
        <v>-5.5410354062685049E-11</v>
      </c>
      <c r="DJ673" s="77">
        <f t="shared" si="381"/>
        <v>-5.5421985363348296E-11</v>
      </c>
      <c r="DK673" s="77">
        <f t="shared" si="382"/>
        <v>-5.5421986137970783E-11</v>
      </c>
      <c r="DL673" s="77">
        <f t="shared" si="383"/>
        <v>-5.5421986138021823E-11</v>
      </c>
      <c r="DN673" s="78">
        <v>9.9999999999999994E-12</v>
      </c>
      <c r="DO673" s="78">
        <v>0.41026701894000001</v>
      </c>
      <c r="DP673" s="78">
        <v>636.99627202420004</v>
      </c>
      <c r="DQ673" s="77">
        <f t="shared" si="384"/>
        <v>-9.9980025963597735E-12</v>
      </c>
      <c r="DR673" s="77">
        <f t="shared" si="385"/>
        <v>-9.9980037740230397E-12</v>
      </c>
      <c r="DS673" s="77">
        <f t="shared" si="386"/>
        <v>-9.9980037741014716E-12</v>
      </c>
      <c r="DT673" s="77">
        <f t="shared" si="387"/>
        <v>-9.9980037741014781E-12</v>
      </c>
      <c r="DV673" s="78"/>
      <c r="DW673" s="78"/>
      <c r="DX673" s="78"/>
      <c r="ED673" s="78"/>
      <c r="EE673" s="78"/>
      <c r="EF673" s="78"/>
      <c r="EL673" s="78"/>
      <c r="EM673" s="78"/>
      <c r="EN673" s="78"/>
      <c r="ET673" s="78"/>
      <c r="EU673" s="78"/>
      <c r="EV673" s="78"/>
    </row>
    <row r="674" spans="12:152" s="77" customFormat="1" ht="12.75">
      <c r="L674" s="78"/>
      <c r="N674" s="78">
        <v>4.0999999999999998E-10</v>
      </c>
      <c r="O674" s="78">
        <v>5.2341916354500002</v>
      </c>
      <c r="P674" s="78">
        <v>130289.952510736</v>
      </c>
      <c r="Q674" s="77">
        <f t="shared" si="368"/>
        <v>2.5970099635327056E-10</v>
      </c>
      <c r="R674" s="77">
        <f t="shared" si="369"/>
        <v>2.5931837818887312E-10</v>
      </c>
      <c r="S674" s="77">
        <f t="shared" si="370"/>
        <v>2.5931835269019663E-10</v>
      </c>
      <c r="T674" s="77">
        <f t="shared" si="371"/>
        <v>2.5931835268849972E-10</v>
      </c>
      <c r="V674" s="78">
        <v>5.0000000000000002E-11</v>
      </c>
      <c r="W674" s="78">
        <v>1.35980682609</v>
      </c>
      <c r="X674" s="78">
        <v>94329.775286197299</v>
      </c>
      <c r="Y674" s="77">
        <f t="shared" si="372"/>
        <v>4.9407219124266656E-11</v>
      </c>
      <c r="Z674" s="77">
        <f t="shared" si="373"/>
        <v>4.9400501049392619E-11</v>
      </c>
      <c r="AA674" s="77">
        <f t="shared" si="374"/>
        <v>4.9400500600648939E-11</v>
      </c>
      <c r="AB674" s="77">
        <f t="shared" si="375"/>
        <v>4.9400500600619103E-11</v>
      </c>
      <c r="AD674" s="78"/>
      <c r="AE674" s="78"/>
      <c r="AF674" s="78"/>
      <c r="AL674" s="78"/>
      <c r="AM674" s="78"/>
      <c r="AN674" s="78"/>
      <c r="AT674" s="78"/>
      <c r="AU674" s="78"/>
      <c r="AV674" s="78"/>
      <c r="BB674" s="78"/>
      <c r="BC674" s="78"/>
      <c r="BD674" s="78"/>
      <c r="BJ674" s="78">
        <v>1.2E-10</v>
      </c>
      <c r="BK674" s="78">
        <v>0.18308102701000001</v>
      </c>
      <c r="BL674" s="78">
        <v>130593.294518355</v>
      </c>
      <c r="BM674" s="77">
        <f t="shared" si="376"/>
        <v>2.8073475560988514E-11</v>
      </c>
      <c r="BN674" s="77">
        <f t="shared" si="377"/>
        <v>2.7932493133192912E-11</v>
      </c>
      <c r="BO674" s="77">
        <f t="shared" si="378"/>
        <v>2.7932483740998302E-11</v>
      </c>
      <c r="BP674" s="77">
        <f t="shared" si="379"/>
        <v>2.7932483740387992E-11</v>
      </c>
      <c r="BR674" s="78"/>
      <c r="BS674" s="78"/>
      <c r="BT674" s="78"/>
      <c r="BZ674" s="78"/>
      <c r="CA674" s="78"/>
      <c r="CB674" s="78"/>
      <c r="CH674" s="78"/>
      <c r="CI674" s="78"/>
      <c r="CJ674" s="78"/>
      <c r="CP674" s="78"/>
      <c r="CQ674" s="78"/>
      <c r="CR674" s="78"/>
      <c r="CX674" s="78"/>
      <c r="CY674" s="78"/>
      <c r="CZ674" s="78"/>
      <c r="DF674" s="78">
        <v>7.0000000000000004E-11</v>
      </c>
      <c r="DG674" s="78">
        <v>4.1295925476899997</v>
      </c>
      <c r="DH674" s="78">
        <v>52174.32181044</v>
      </c>
      <c r="DI674" s="77">
        <f t="shared" si="380"/>
        <v>-5.2153410679230694E-11</v>
      </c>
      <c r="DJ674" s="77">
        <f t="shared" si="381"/>
        <v>-5.2175942285057294E-11</v>
      </c>
      <c r="DK674" s="77">
        <f t="shared" si="382"/>
        <v>-5.2175943785479089E-11</v>
      </c>
      <c r="DL674" s="77">
        <f t="shared" si="383"/>
        <v>-5.2175943785579889E-11</v>
      </c>
      <c r="DN674" s="78">
        <v>9.9999999999999994E-12</v>
      </c>
      <c r="DO674" s="78">
        <v>2.7369025222899999</v>
      </c>
      <c r="DP674" s="78">
        <v>170068.84005193599</v>
      </c>
      <c r="DQ674" s="77">
        <f t="shared" si="384"/>
        <v>-6.3252194621842732E-12</v>
      </c>
      <c r="DR674" s="77">
        <f t="shared" si="385"/>
        <v>-6.313024772638489E-12</v>
      </c>
      <c r="DS674" s="77">
        <f t="shared" si="386"/>
        <v>-6.3130239598315048E-12</v>
      </c>
      <c r="DT674" s="77">
        <f t="shared" si="387"/>
        <v>-6.3130239597777219E-12</v>
      </c>
      <c r="DV674" s="78"/>
      <c r="DW674" s="78"/>
      <c r="DX674" s="78"/>
      <c r="ED674" s="78"/>
      <c r="EE674" s="78"/>
      <c r="EF674" s="78"/>
      <c r="EL674" s="78"/>
      <c r="EM674" s="78"/>
      <c r="EN674" s="78"/>
      <c r="ET674" s="78"/>
      <c r="EU674" s="78"/>
      <c r="EV674" s="78"/>
    </row>
    <row r="675" spans="12:152" s="77" customFormat="1" ht="12.75">
      <c r="L675" s="78"/>
      <c r="N675" s="78">
        <v>4.0999999999999998E-10</v>
      </c>
      <c r="O675" s="78">
        <v>0.91885509326000003</v>
      </c>
      <c r="P675" s="78">
        <v>50910.238804522</v>
      </c>
      <c r="Q675" s="77">
        <f t="shared" si="368"/>
        <v>7.5070460021619748E-11</v>
      </c>
      <c r="R675" s="77">
        <f t="shared" si="369"/>
        <v>7.5260299809986118E-11</v>
      </c>
      <c r="S675" s="77">
        <f t="shared" si="370"/>
        <v>7.5260312454634471E-11</v>
      </c>
      <c r="T675" s="77">
        <f t="shared" si="371"/>
        <v>7.5260312455482138E-11</v>
      </c>
      <c r="V675" s="78">
        <v>7.0000000000000004E-11</v>
      </c>
      <c r="W675" s="78">
        <v>5.9449679519799998</v>
      </c>
      <c r="X675" s="78">
        <v>256327.077918683</v>
      </c>
      <c r="Y675" s="77">
        <f t="shared" si="372"/>
        <v>5.7854747239616019E-13</v>
      </c>
      <c r="Z675" s="77">
        <f t="shared" si="373"/>
        <v>4.1254919771312009E-13</v>
      </c>
      <c r="AA675" s="77">
        <f t="shared" si="374"/>
        <v>4.125381405050352E-13</v>
      </c>
      <c r="AB675" s="77">
        <f t="shared" si="375"/>
        <v>4.1253813977290473E-13</v>
      </c>
      <c r="AD675" s="78"/>
      <c r="AE675" s="78"/>
      <c r="AF675" s="78"/>
      <c r="AL675" s="78"/>
      <c r="AM675" s="78"/>
      <c r="AN675" s="78"/>
      <c r="AT675" s="78"/>
      <c r="AU675" s="78"/>
      <c r="AV675" s="78"/>
      <c r="BB675" s="78"/>
      <c r="BC675" s="78"/>
      <c r="BD675" s="78"/>
      <c r="BJ675" s="78">
        <v>8.9999999999999999E-11</v>
      </c>
      <c r="BK675" s="78">
        <v>5.24611723729</v>
      </c>
      <c r="BL675" s="78">
        <v>138319.60486120899</v>
      </c>
      <c r="BM675" s="77">
        <f t="shared" si="376"/>
        <v>1.4266697078439718E-11</v>
      </c>
      <c r="BN675" s="77">
        <f t="shared" si="377"/>
        <v>1.4152969308941705E-11</v>
      </c>
      <c r="BO675" s="77">
        <f t="shared" si="378"/>
        <v>1.4152961732771206E-11</v>
      </c>
      <c r="BP675" s="77">
        <f t="shared" si="379"/>
        <v>1.4152961732276083E-11</v>
      </c>
      <c r="BR675" s="78"/>
      <c r="BS675" s="78"/>
      <c r="BT675" s="78"/>
      <c r="BZ675" s="78"/>
      <c r="CA675" s="78"/>
      <c r="CB675" s="78"/>
      <c r="CH675" s="78"/>
      <c r="CI675" s="78"/>
      <c r="CJ675" s="78"/>
      <c r="CP675" s="78"/>
      <c r="CQ675" s="78"/>
      <c r="CR675" s="78"/>
      <c r="CX675" s="78"/>
      <c r="CY675" s="78"/>
      <c r="CZ675" s="78"/>
      <c r="DF675" s="78">
        <v>7.9999999999999995E-11</v>
      </c>
      <c r="DG675" s="78">
        <v>3.79812131071</v>
      </c>
      <c r="DH675" s="78">
        <v>137678.19129947</v>
      </c>
      <c r="DI675" s="77">
        <f t="shared" si="380"/>
        <v>6.1353910598499574E-11</v>
      </c>
      <c r="DJ675" s="77">
        <f t="shared" si="381"/>
        <v>6.1419254368381695E-11</v>
      </c>
      <c r="DK675" s="77">
        <f t="shared" si="382"/>
        <v>6.1419258717599852E-11</v>
      </c>
      <c r="DL675" s="77">
        <f t="shared" si="383"/>
        <v>6.141925871789124E-11</v>
      </c>
      <c r="DN675" s="78">
        <v>9.9999999999999994E-12</v>
      </c>
      <c r="DO675" s="78">
        <v>2.97981003623</v>
      </c>
      <c r="DP675" s="78">
        <v>78057.523876285297</v>
      </c>
      <c r="DQ675" s="77">
        <f t="shared" si="384"/>
        <v>-8.3516430442251976E-12</v>
      </c>
      <c r="DR675" s="77">
        <f t="shared" si="385"/>
        <v>-8.3556127807801739E-12</v>
      </c>
      <c r="DS675" s="77">
        <f t="shared" si="386"/>
        <v>-8.3556130450589383E-12</v>
      </c>
      <c r="DT675" s="77">
        <f t="shared" si="387"/>
        <v>-8.355613045076427E-12</v>
      </c>
      <c r="DV675" s="78"/>
      <c r="DW675" s="78"/>
      <c r="DX675" s="78"/>
      <c r="ED675" s="78"/>
      <c r="EE675" s="78"/>
      <c r="EF675" s="78"/>
      <c r="EL675" s="78"/>
      <c r="EM675" s="78"/>
      <c r="EN675" s="78"/>
      <c r="ET675" s="78"/>
      <c r="EU675" s="78"/>
      <c r="EV675" s="78"/>
    </row>
    <row r="676" spans="12:152" s="77" customFormat="1" ht="12.75">
      <c r="L676" s="78"/>
      <c r="N676" s="78">
        <v>4.3999999999999998E-10</v>
      </c>
      <c r="O676" s="78">
        <v>3.12424163301</v>
      </c>
      <c r="P676" s="78">
        <v>26126.036177212001</v>
      </c>
      <c r="Q676" s="77">
        <f t="shared" si="368"/>
        <v>-4.1151438440312007E-10</v>
      </c>
      <c r="R676" s="77">
        <f t="shared" si="369"/>
        <v>-4.1147672763773246E-10</v>
      </c>
      <c r="S676" s="77">
        <f t="shared" si="370"/>
        <v>-4.1147672512862023E-10</v>
      </c>
      <c r="T676" s="77">
        <f t="shared" si="371"/>
        <v>-4.1147672512845195E-10</v>
      </c>
      <c r="V676" s="78">
        <v>6E-11</v>
      </c>
      <c r="W676" s="78">
        <v>1.8866591694699999</v>
      </c>
      <c r="X676" s="78">
        <v>80174.908907939694</v>
      </c>
      <c r="Y676" s="77">
        <f t="shared" si="372"/>
        <v>-5.703682836283174E-11</v>
      </c>
      <c r="Z676" s="77">
        <f t="shared" si="373"/>
        <v>-5.7050626057847292E-11</v>
      </c>
      <c r="AA676" s="77">
        <f t="shared" si="374"/>
        <v>-5.7050626975864162E-11</v>
      </c>
      <c r="AB676" s="77">
        <f t="shared" si="375"/>
        <v>-5.7050626975925425E-11</v>
      </c>
      <c r="AD676" s="78"/>
      <c r="AE676" s="78"/>
      <c r="AF676" s="78"/>
      <c r="AL676" s="78"/>
      <c r="AM676" s="78"/>
      <c r="AN676" s="78"/>
      <c r="AT676" s="78"/>
      <c r="AU676" s="78"/>
      <c r="AV676" s="78"/>
      <c r="BB676" s="78"/>
      <c r="BC676" s="78"/>
      <c r="BD676" s="78"/>
      <c r="BJ676" s="78">
        <v>8.9999999999999999E-11</v>
      </c>
      <c r="BK676" s="78">
        <v>5.6492058285200004</v>
      </c>
      <c r="BL676" s="78">
        <v>1265.5674786264001</v>
      </c>
      <c r="BM676" s="77">
        <f t="shared" si="376"/>
        <v>1.8142211115189955E-11</v>
      </c>
      <c r="BN676" s="77">
        <f t="shared" si="377"/>
        <v>1.8141178966159831E-11</v>
      </c>
      <c r="BO676" s="77">
        <f t="shared" si="378"/>
        <v>1.8141178897408398E-11</v>
      </c>
      <c r="BP676" s="77">
        <f t="shared" si="379"/>
        <v>1.8141178897403855E-11</v>
      </c>
      <c r="BR676" s="78"/>
      <c r="BS676" s="78"/>
      <c r="BT676" s="78"/>
      <c r="BZ676" s="78"/>
      <c r="CA676" s="78"/>
      <c r="CB676" s="78"/>
      <c r="CH676" s="78"/>
      <c r="CI676" s="78"/>
      <c r="CJ676" s="78"/>
      <c r="CP676" s="78"/>
      <c r="CQ676" s="78"/>
      <c r="CR676" s="78"/>
      <c r="CX676" s="78"/>
      <c r="CY676" s="78"/>
      <c r="CZ676" s="78"/>
      <c r="DF676" s="78">
        <v>7.0000000000000004E-11</v>
      </c>
      <c r="DG676" s="78">
        <v>5.7060282256699999</v>
      </c>
      <c r="DH676" s="78">
        <v>9745.3205558566005</v>
      </c>
      <c r="DI676" s="77">
        <f t="shared" si="380"/>
        <v>-2.5121960876599281E-11</v>
      </c>
      <c r="DJ676" s="77">
        <f t="shared" si="381"/>
        <v>-2.5116069957997399E-11</v>
      </c>
      <c r="DK676" s="77">
        <f t="shared" si="382"/>
        <v>-2.5116069565597153E-11</v>
      </c>
      <c r="DL676" s="77">
        <f t="shared" si="383"/>
        <v>-2.5116069565571152E-11</v>
      </c>
      <c r="DN676" s="78">
        <v>9.9999999999999994E-12</v>
      </c>
      <c r="DO676" s="78">
        <v>2.84174115238</v>
      </c>
      <c r="DP676" s="78">
        <v>168959.461499842</v>
      </c>
      <c r="DQ676" s="77">
        <f t="shared" si="384"/>
        <v>-6.1113095548396741E-12</v>
      </c>
      <c r="DR676" s="77">
        <f t="shared" si="385"/>
        <v>-6.0989291890731332E-12</v>
      </c>
      <c r="DS676" s="77">
        <f t="shared" si="386"/>
        <v>-6.0989283639219986E-12</v>
      </c>
      <c r="DT676" s="77">
        <f t="shared" si="387"/>
        <v>-6.0989283638670404E-12</v>
      </c>
      <c r="DV676" s="78"/>
      <c r="DW676" s="78"/>
      <c r="DX676" s="78"/>
      <c r="ED676" s="78"/>
      <c r="EE676" s="78"/>
      <c r="EF676" s="78"/>
      <c r="EL676" s="78"/>
      <c r="EM676" s="78"/>
      <c r="EN676" s="78"/>
      <c r="ET676" s="78"/>
      <c r="EU676" s="78"/>
      <c r="EV676" s="78"/>
    </row>
    <row r="677" spans="12:152" s="77" customFormat="1" ht="12.75">
      <c r="L677" s="78"/>
      <c r="N677" s="78">
        <v>4.2E-10</v>
      </c>
      <c r="O677" s="78">
        <v>5.6685521849200002</v>
      </c>
      <c r="P677" s="78">
        <v>166740.70439565601</v>
      </c>
      <c r="Q677" s="77">
        <f t="shared" si="368"/>
        <v>3.2893066817234446E-11</v>
      </c>
      <c r="R677" s="77">
        <f t="shared" si="369"/>
        <v>3.2247110548536374E-11</v>
      </c>
      <c r="S677" s="77">
        <f t="shared" si="370"/>
        <v>3.2247067518902792E-11</v>
      </c>
      <c r="T677" s="77">
        <f t="shared" si="371"/>
        <v>3.2247067516046343E-11</v>
      </c>
      <c r="V677" s="78">
        <v>5.0000000000000002E-11</v>
      </c>
      <c r="W677" s="78">
        <v>2.1564046560499999</v>
      </c>
      <c r="X677" s="78">
        <v>235900.506826261</v>
      </c>
      <c r="Y677" s="77">
        <f t="shared" si="372"/>
        <v>2.3063529991987729E-11</v>
      </c>
      <c r="Z677" s="77">
        <f t="shared" si="373"/>
        <v>2.3160296434387023E-11</v>
      </c>
      <c r="AA677" s="77">
        <f t="shared" si="374"/>
        <v>2.316030287632129E-11</v>
      </c>
      <c r="AB677" s="77">
        <f t="shared" si="375"/>
        <v>2.3160302876744464E-11</v>
      </c>
      <c r="AD677" s="78"/>
      <c r="AE677" s="78"/>
      <c r="AF677" s="78"/>
      <c r="AL677" s="78"/>
      <c r="AM677" s="78"/>
      <c r="AN677" s="78"/>
      <c r="AT677" s="78"/>
      <c r="AU677" s="78"/>
      <c r="AV677" s="78"/>
      <c r="BB677" s="78"/>
      <c r="BC677" s="78"/>
      <c r="BD677" s="78"/>
      <c r="BJ677" s="78">
        <v>8.9999999999999999E-11</v>
      </c>
      <c r="BK677" s="78">
        <v>6.2555157507099999</v>
      </c>
      <c r="BL677" s="78">
        <v>53906.928636080898</v>
      </c>
      <c r="BM677" s="77">
        <f t="shared" si="376"/>
        <v>-8.0352199568718358E-11</v>
      </c>
      <c r="BN677" s="77">
        <f t="shared" si="377"/>
        <v>-8.0331970810303047E-11</v>
      </c>
      <c r="BO677" s="77">
        <f t="shared" si="378"/>
        <v>-8.0331969462202329E-11</v>
      </c>
      <c r="BP677" s="77">
        <f t="shared" si="379"/>
        <v>-8.033196946211236E-11</v>
      </c>
      <c r="BR677" s="78"/>
      <c r="BS677" s="78"/>
      <c r="BT677" s="78"/>
      <c r="BZ677" s="78"/>
      <c r="CA677" s="78"/>
      <c r="CB677" s="78"/>
      <c r="CH677" s="78"/>
      <c r="CI677" s="78"/>
      <c r="CJ677" s="78"/>
      <c r="CP677" s="78"/>
      <c r="CQ677" s="78"/>
      <c r="CR677" s="78"/>
      <c r="CX677" s="78"/>
      <c r="CY677" s="78"/>
      <c r="CZ677" s="78"/>
      <c r="DF677" s="78">
        <v>7.9999999999999995E-11</v>
      </c>
      <c r="DG677" s="78">
        <v>0.14316432918999999</v>
      </c>
      <c r="DH677" s="78">
        <v>136722.591557862</v>
      </c>
      <c r="DI677" s="77">
        <f t="shared" si="380"/>
        <v>-5.5656442939468939E-11</v>
      </c>
      <c r="DJ677" s="77">
        <f t="shared" si="381"/>
        <v>-5.5583708453941435E-11</v>
      </c>
      <c r="DK677" s="77">
        <f t="shared" si="382"/>
        <v>-5.5583703606148061E-11</v>
      </c>
      <c r="DL677" s="77">
        <f t="shared" si="383"/>
        <v>-5.5583703605821008E-11</v>
      </c>
      <c r="DN677" s="78">
        <v>9.9999999999999994E-12</v>
      </c>
      <c r="DO677" s="78">
        <v>6.1969586455499996</v>
      </c>
      <c r="DP677" s="78">
        <v>241561.838875413</v>
      </c>
      <c r="DQ677" s="77">
        <f t="shared" si="384"/>
        <v>4.3117295337289615E-12</v>
      </c>
      <c r="DR677" s="77">
        <f t="shared" si="385"/>
        <v>4.2915543255270767E-12</v>
      </c>
      <c r="DS677" s="77">
        <f t="shared" si="386"/>
        <v>4.2915529809454361E-12</v>
      </c>
      <c r="DT677" s="77">
        <f t="shared" si="387"/>
        <v>4.2915529808550731E-12</v>
      </c>
      <c r="DV677" s="78"/>
      <c r="DW677" s="78"/>
      <c r="DX677" s="78"/>
      <c r="ED677" s="78"/>
      <c r="EE677" s="78"/>
      <c r="EF677" s="78"/>
      <c r="EL677" s="78"/>
      <c r="EM677" s="78"/>
      <c r="EN677" s="78"/>
      <c r="ET677" s="78"/>
      <c r="EU677" s="78"/>
      <c r="EV677" s="78"/>
    </row>
    <row r="678" spans="12:152" s="77" customFormat="1" ht="12.75">
      <c r="L678" s="78"/>
      <c r="N678" s="78">
        <v>3.9E-10</v>
      </c>
      <c r="O678" s="78">
        <v>5.0173957094399997</v>
      </c>
      <c r="P678" s="78">
        <v>26402.0893214438</v>
      </c>
      <c r="Q678" s="77">
        <f t="shared" si="368"/>
        <v>-3.8999988921642625E-10</v>
      </c>
      <c r="R678" s="77">
        <f t="shared" si="369"/>
        <v>-3.8999994938517225E-10</v>
      </c>
      <c r="S678" s="77">
        <f t="shared" si="370"/>
        <v>-3.8999994938840502E-10</v>
      </c>
      <c r="T678" s="77">
        <f t="shared" si="371"/>
        <v>-3.8999994938840523E-10</v>
      </c>
      <c r="V678" s="78">
        <v>5.0000000000000002E-11</v>
      </c>
      <c r="W678" s="78">
        <v>5.9727137207799998</v>
      </c>
      <c r="X678" s="78">
        <v>156314.119754007</v>
      </c>
      <c r="Y678" s="77">
        <f t="shared" si="372"/>
        <v>4.9862962199901689E-11</v>
      </c>
      <c r="Z678" s="77">
        <f t="shared" si="373"/>
        <v>4.9868259918841376E-11</v>
      </c>
      <c r="AA678" s="77">
        <f t="shared" si="374"/>
        <v>4.986826026824796E-11</v>
      </c>
      <c r="AB678" s="77">
        <f t="shared" si="375"/>
        <v>4.9868260268271057E-11</v>
      </c>
      <c r="AD678" s="78"/>
      <c r="AE678" s="78"/>
      <c r="AF678" s="78"/>
      <c r="AL678" s="78"/>
      <c r="AM678" s="78"/>
      <c r="AN678" s="78"/>
      <c r="AT678" s="78"/>
      <c r="AU678" s="78"/>
      <c r="AV678" s="78"/>
      <c r="BB678" s="78"/>
      <c r="BC678" s="78"/>
      <c r="BD678" s="78"/>
      <c r="BJ678" s="78">
        <v>1.0999999999999999E-10</v>
      </c>
      <c r="BK678" s="78">
        <v>3.36985744471</v>
      </c>
      <c r="BL678" s="78">
        <v>142871.558358268</v>
      </c>
      <c r="BM678" s="77">
        <f t="shared" si="376"/>
        <v>-1.0652105202352668E-10</v>
      </c>
      <c r="BN678" s="77">
        <f t="shared" si="377"/>
        <v>-1.064846811033695E-10</v>
      </c>
      <c r="BO678" s="77">
        <f t="shared" si="378"/>
        <v>-1.0648467867450997E-10</v>
      </c>
      <c r="BP678" s="77">
        <f t="shared" si="379"/>
        <v>-1.0648467867435003E-10</v>
      </c>
      <c r="BR678" s="78"/>
      <c r="BS678" s="78"/>
      <c r="BT678" s="78"/>
      <c r="BZ678" s="78"/>
      <c r="CA678" s="78"/>
      <c r="CB678" s="78"/>
      <c r="CH678" s="78"/>
      <c r="CI678" s="78"/>
      <c r="CJ678" s="78"/>
      <c r="CP678" s="78"/>
      <c r="CQ678" s="78"/>
      <c r="CR678" s="78"/>
      <c r="CX678" s="78"/>
      <c r="CY678" s="78"/>
      <c r="CZ678" s="78"/>
      <c r="DF678" s="78">
        <v>7.0000000000000004E-11</v>
      </c>
      <c r="DG678" s="78">
        <v>3.7883245463600002</v>
      </c>
      <c r="DH678" s="78">
        <v>26189.865659839801</v>
      </c>
      <c r="DI678" s="77">
        <f t="shared" si="380"/>
        <v>-6.9906730524651899E-11</v>
      </c>
      <c r="DJ678" s="77">
        <f t="shared" si="381"/>
        <v>-6.9905853197858796E-11</v>
      </c>
      <c r="DK678" s="77">
        <f t="shared" si="382"/>
        <v>-6.9905853139283487E-11</v>
      </c>
      <c r="DL678" s="77">
        <f t="shared" si="383"/>
        <v>-6.9905853139279558E-11</v>
      </c>
      <c r="DN678" s="78">
        <v>9.9999999999999994E-12</v>
      </c>
      <c r="DO678" s="78">
        <v>2.3142797262300001</v>
      </c>
      <c r="DP678" s="78">
        <v>179172.747046053</v>
      </c>
      <c r="DQ678" s="77">
        <f t="shared" si="384"/>
        <v>-5.036644771481568E-13</v>
      </c>
      <c r="DR678" s="77">
        <f t="shared" si="385"/>
        <v>-4.8710828785129312E-13</v>
      </c>
      <c r="DS678" s="77">
        <f t="shared" si="386"/>
        <v>-4.8710718500020427E-13</v>
      </c>
      <c r="DT678" s="77">
        <f t="shared" si="387"/>
        <v>-4.8710718492753112E-13</v>
      </c>
      <c r="DV678" s="78"/>
      <c r="DW678" s="78"/>
      <c r="DX678" s="78"/>
      <c r="ED678" s="78"/>
      <c r="EE678" s="78"/>
      <c r="EF678" s="78"/>
      <c r="EL678" s="78"/>
      <c r="EM678" s="78"/>
      <c r="EN678" s="78"/>
      <c r="ET678" s="78"/>
      <c r="EU678" s="78"/>
      <c r="EV678" s="78"/>
    </row>
    <row r="679" spans="12:152" s="77" customFormat="1" ht="12.75">
      <c r="L679" s="78"/>
      <c r="N679" s="78">
        <v>3.7999999999999998E-10</v>
      </c>
      <c r="O679" s="78">
        <v>2.313645928E-2</v>
      </c>
      <c r="P679" s="78">
        <v>2111.6503133776</v>
      </c>
      <c r="Q679" s="77">
        <f t="shared" si="368"/>
        <v>2.4173420493856883E-10</v>
      </c>
      <c r="R679" s="77">
        <f t="shared" si="369"/>
        <v>2.4173993290275155E-10</v>
      </c>
      <c r="S679" s="77">
        <f t="shared" si="370"/>
        <v>2.4173993328428767E-10</v>
      </c>
      <c r="T679" s="77">
        <f t="shared" si="371"/>
        <v>2.4173993328431269E-10</v>
      </c>
      <c r="V679" s="78">
        <v>6E-11</v>
      </c>
      <c r="W679" s="78">
        <v>2.6662090451</v>
      </c>
      <c r="X679" s="78">
        <v>229129.79622501499</v>
      </c>
      <c r="Y679" s="77">
        <f t="shared" si="372"/>
        <v>7.6611305007053209E-12</v>
      </c>
      <c r="Z679" s="77">
        <f t="shared" si="373"/>
        <v>7.7872626523881977E-12</v>
      </c>
      <c r="AA679" s="77">
        <f t="shared" si="374"/>
        <v>7.7872710528768207E-12</v>
      </c>
      <c r="AB679" s="77">
        <f t="shared" si="375"/>
        <v>7.7872710534314291E-12</v>
      </c>
      <c r="AD679" s="78"/>
      <c r="AE679" s="78"/>
      <c r="AF679" s="78"/>
      <c r="AL679" s="78"/>
      <c r="AM679" s="78"/>
      <c r="AN679" s="78"/>
      <c r="AT679" s="78"/>
      <c r="AU679" s="78"/>
      <c r="AV679" s="78"/>
      <c r="BB679" s="78"/>
      <c r="BC679" s="78"/>
      <c r="BD679" s="78"/>
      <c r="BJ679" s="78">
        <v>8.9999999999999999E-11</v>
      </c>
      <c r="BK679" s="78">
        <v>5.4708520636099998</v>
      </c>
      <c r="BL679" s="78">
        <v>156531.300184803</v>
      </c>
      <c r="BM679" s="77">
        <f t="shared" si="376"/>
        <v>-5.5031184833336201E-12</v>
      </c>
      <c r="BN679" s="77">
        <f t="shared" si="377"/>
        <v>-5.6332051917573112E-12</v>
      </c>
      <c r="BO679" s="77">
        <f t="shared" si="378"/>
        <v>-5.633213856430018E-12</v>
      </c>
      <c r="BP679" s="77">
        <f t="shared" si="379"/>
        <v>-5.6332138570018769E-12</v>
      </c>
      <c r="BR679" s="78"/>
      <c r="BS679" s="78"/>
      <c r="BT679" s="78"/>
      <c r="BZ679" s="78"/>
      <c r="CA679" s="78"/>
      <c r="CB679" s="78"/>
      <c r="CH679" s="78"/>
      <c r="CI679" s="78"/>
      <c r="CJ679" s="78"/>
      <c r="CP679" s="78"/>
      <c r="CQ679" s="78"/>
      <c r="CR679" s="78"/>
      <c r="CX679" s="78"/>
      <c r="CY679" s="78"/>
      <c r="CZ679" s="78"/>
      <c r="DF679" s="78">
        <v>7.0000000000000004E-11</v>
      </c>
      <c r="DG679" s="78">
        <v>5.4466461617300004</v>
      </c>
      <c r="DH679" s="78">
        <v>27566.7697156385</v>
      </c>
      <c r="DI679" s="77">
        <f t="shared" si="380"/>
        <v>-6.7726991408398025E-11</v>
      </c>
      <c r="DJ679" s="77">
        <f t="shared" si="381"/>
        <v>-6.7731501713630908E-11</v>
      </c>
      <c r="DK679" s="77">
        <f t="shared" si="382"/>
        <v>-6.7731502013915048E-11</v>
      </c>
      <c r="DL679" s="77">
        <f t="shared" si="383"/>
        <v>-6.7731502013935146E-11</v>
      </c>
      <c r="DN679" s="78">
        <v>9.9999999999999994E-12</v>
      </c>
      <c r="DO679" s="78">
        <v>0.82072277701999996</v>
      </c>
      <c r="DP679" s="78">
        <v>51329.723448397199</v>
      </c>
      <c r="DQ679" s="77">
        <f t="shared" si="384"/>
        <v>5.0851528596092009E-12</v>
      </c>
      <c r="DR679" s="77">
        <f t="shared" si="385"/>
        <v>5.0810632514235964E-12</v>
      </c>
      <c r="DS679" s="77">
        <f t="shared" si="386"/>
        <v>5.0810629789770196E-12</v>
      </c>
      <c r="DT679" s="77">
        <f t="shared" si="387"/>
        <v>5.0810629789593936E-12</v>
      </c>
      <c r="DV679" s="78"/>
      <c r="DW679" s="78"/>
      <c r="DX679" s="78"/>
      <c r="ED679" s="78"/>
      <c r="EE679" s="78"/>
      <c r="EF679" s="78"/>
      <c r="EL679" s="78"/>
      <c r="EM679" s="78"/>
      <c r="EN679" s="78"/>
      <c r="ET679" s="78"/>
      <c r="EU679" s="78"/>
      <c r="EV679" s="78"/>
    </row>
    <row r="680" spans="12:152" s="77" customFormat="1" ht="12.75">
      <c r="L680" s="78"/>
      <c r="N680" s="78">
        <v>4.8999999999999996E-10</v>
      </c>
      <c r="O680" s="78">
        <v>4.1169736192300004</v>
      </c>
      <c r="P680" s="78">
        <v>25227.593212821299</v>
      </c>
      <c r="Q680" s="77">
        <f t="shared" si="368"/>
        <v>-3.8383690802264613E-10</v>
      </c>
      <c r="R680" s="77">
        <f t="shared" si="369"/>
        <v>-3.8376580899123666E-10</v>
      </c>
      <c r="S680" s="77">
        <f t="shared" si="370"/>
        <v>-3.8376580425464858E-10</v>
      </c>
      <c r="T680" s="77">
        <f t="shared" si="371"/>
        <v>-3.8376580425432815E-10</v>
      </c>
      <c r="V680" s="78">
        <v>5.0000000000000002E-11</v>
      </c>
      <c r="W680" s="78">
        <v>2.52891655111</v>
      </c>
      <c r="X680" s="78">
        <v>123758.29085447099</v>
      </c>
      <c r="Y680" s="77">
        <f t="shared" si="372"/>
        <v>1.7686610465030136E-11</v>
      </c>
      <c r="Z680" s="77">
        <f t="shared" si="373"/>
        <v>1.7740146332505276E-11</v>
      </c>
      <c r="AA680" s="77">
        <f t="shared" si="374"/>
        <v>1.7740149897748955E-11</v>
      </c>
      <c r="AB680" s="77">
        <f t="shared" si="375"/>
        <v>1.7740149897982795E-11</v>
      </c>
      <c r="AD680" s="78"/>
      <c r="AE680" s="78"/>
      <c r="AF680" s="78"/>
      <c r="AL680" s="78"/>
      <c r="AM680" s="78"/>
      <c r="AN680" s="78"/>
      <c r="AT680" s="78"/>
      <c r="AU680" s="78"/>
      <c r="AV680" s="78"/>
      <c r="BB680" s="78"/>
      <c r="BC680" s="78"/>
      <c r="BD680" s="78"/>
      <c r="BJ680" s="78">
        <v>8.9999999999999999E-11</v>
      </c>
      <c r="BK680" s="78">
        <v>4.7915095841099999</v>
      </c>
      <c r="BL680" s="78">
        <v>101703.15774082299</v>
      </c>
      <c r="BM680" s="77">
        <f t="shared" si="376"/>
        <v>8.9599114139265316E-11</v>
      </c>
      <c r="BN680" s="77">
        <f t="shared" si="377"/>
        <v>8.9607058445680619E-11</v>
      </c>
      <c r="BO680" s="77">
        <f t="shared" si="378"/>
        <v>8.960705897220751E-11</v>
      </c>
      <c r="BP680" s="77">
        <f t="shared" si="379"/>
        <v>8.9607058972242846E-11</v>
      </c>
      <c r="BR680" s="78"/>
      <c r="BS680" s="78"/>
      <c r="BT680" s="78"/>
      <c r="BZ680" s="78"/>
      <c r="CA680" s="78"/>
      <c r="CB680" s="78"/>
      <c r="CH680" s="78"/>
      <c r="CI680" s="78"/>
      <c r="CJ680" s="78"/>
      <c r="CP680" s="78"/>
      <c r="CQ680" s="78"/>
      <c r="CR680" s="78"/>
      <c r="CX680" s="78"/>
      <c r="CY680" s="78"/>
      <c r="CZ680" s="78"/>
      <c r="DF680" s="78">
        <v>6E-11</v>
      </c>
      <c r="DG680" s="78">
        <v>0.53269408846999999</v>
      </c>
      <c r="DH680" s="78">
        <v>208173.534167498</v>
      </c>
      <c r="DI680" s="77">
        <f t="shared" si="380"/>
        <v>-4.4463253987098062E-11</v>
      </c>
      <c r="DJ680" s="77">
        <f t="shared" si="381"/>
        <v>-4.4385580926923456E-11</v>
      </c>
      <c r="DK680" s="77">
        <f t="shared" si="382"/>
        <v>-4.4385575747650705E-11</v>
      </c>
      <c r="DL680" s="77">
        <f t="shared" si="383"/>
        <v>-4.4385575747301881E-11</v>
      </c>
      <c r="DN680" s="78">
        <v>9.9999999999999994E-12</v>
      </c>
      <c r="DO680" s="78">
        <v>5.2395420190299999</v>
      </c>
      <c r="DP680" s="78">
        <v>99024.136457913904</v>
      </c>
      <c r="DQ680" s="77">
        <f t="shared" si="384"/>
        <v>-9.5188059076422978E-12</v>
      </c>
      <c r="DR680" s="77">
        <f t="shared" si="385"/>
        <v>-9.5159942188160173E-12</v>
      </c>
      <c r="DS680" s="77">
        <f t="shared" si="386"/>
        <v>-9.5159940312637525E-12</v>
      </c>
      <c r="DT680" s="77">
        <f t="shared" si="387"/>
        <v>-9.5159940312511736E-12</v>
      </c>
      <c r="DV680" s="78"/>
      <c r="DW680" s="78"/>
      <c r="DX680" s="78"/>
      <c r="ED680" s="78"/>
      <c r="EE680" s="78"/>
      <c r="EF680" s="78"/>
      <c r="EL680" s="78"/>
      <c r="EM680" s="78"/>
      <c r="EN680" s="78"/>
      <c r="ET680" s="78"/>
      <c r="EU680" s="78"/>
      <c r="EV680" s="78"/>
    </row>
    <row r="681" spans="12:152" s="77" customFormat="1" ht="12.75">
      <c r="L681" s="78"/>
      <c r="N681" s="78">
        <v>3.7999999999999998E-10</v>
      </c>
      <c r="O681" s="78">
        <v>9.1914611359999995E-2</v>
      </c>
      <c r="P681" s="78">
        <v>26118.230002578599</v>
      </c>
      <c r="Q681" s="77">
        <f t="shared" si="368"/>
        <v>3.7171058101414194E-10</v>
      </c>
      <c r="R681" s="77">
        <f t="shared" si="369"/>
        <v>3.716914956628989E-10</v>
      </c>
      <c r="S681" s="77">
        <f t="shared" si="370"/>
        <v>3.716914943909031E-10</v>
      </c>
      <c r="T681" s="77">
        <f t="shared" si="371"/>
        <v>3.7169149439081775E-10</v>
      </c>
      <c r="V681" s="78">
        <v>6E-11</v>
      </c>
      <c r="W681" s="78">
        <v>1.20953605164</v>
      </c>
      <c r="X681" s="78">
        <v>130459.18546877</v>
      </c>
      <c r="Y681" s="77">
        <f t="shared" si="372"/>
        <v>5.4402841631964663E-11</v>
      </c>
      <c r="Z681" s="77">
        <f t="shared" si="373"/>
        <v>5.4433344098366992E-11</v>
      </c>
      <c r="AA681" s="77">
        <f t="shared" si="374"/>
        <v>5.443334612749146E-11</v>
      </c>
      <c r="AB681" s="77">
        <f t="shared" si="375"/>
        <v>5.4433346127626323E-11</v>
      </c>
      <c r="AD681" s="78"/>
      <c r="AE681" s="78"/>
      <c r="AF681" s="78"/>
      <c r="AL681" s="78"/>
      <c r="AM681" s="78"/>
      <c r="AN681" s="78"/>
      <c r="AT681" s="78"/>
      <c r="AU681" s="78"/>
      <c r="AV681" s="78"/>
      <c r="BB681" s="78"/>
      <c r="BC681" s="78"/>
      <c r="BD681" s="78"/>
      <c r="BJ681" s="78">
        <v>8.9999999999999999E-11</v>
      </c>
      <c r="BK681" s="78">
        <v>2.73233240797</v>
      </c>
      <c r="BL681" s="78">
        <v>38.133035637799999</v>
      </c>
      <c r="BM681" s="77">
        <f t="shared" si="376"/>
        <v>-7.3212875270398916E-11</v>
      </c>
      <c r="BN681" s="77">
        <f t="shared" si="377"/>
        <v>-7.3212856803716309E-11</v>
      </c>
      <c r="BO681" s="77">
        <f t="shared" si="378"/>
        <v>-7.3212856802486265E-11</v>
      </c>
      <c r="BP681" s="77">
        <f t="shared" si="379"/>
        <v>-7.3212856802486175E-11</v>
      </c>
      <c r="BR681" s="78"/>
      <c r="BS681" s="78"/>
      <c r="BT681" s="78"/>
      <c r="BZ681" s="78"/>
      <c r="CA681" s="78"/>
      <c r="CB681" s="78"/>
      <c r="CH681" s="78"/>
      <c r="CI681" s="78"/>
      <c r="CJ681" s="78"/>
      <c r="CP681" s="78"/>
      <c r="CQ681" s="78"/>
      <c r="CR681" s="78"/>
      <c r="CX681" s="78"/>
      <c r="CY681" s="78"/>
      <c r="CZ681" s="78"/>
      <c r="DF681" s="78">
        <v>7.0000000000000004E-11</v>
      </c>
      <c r="DG681" s="78">
        <v>3.9519219999300002</v>
      </c>
      <c r="DH681" s="78">
        <v>145204.75475113999</v>
      </c>
      <c r="DI681" s="77">
        <f t="shared" si="380"/>
        <v>-6.9943128347320527E-11</v>
      </c>
      <c r="DJ681" s="77">
        <f t="shared" si="381"/>
        <v>-6.9939275345372871E-11</v>
      </c>
      <c r="DK681" s="77">
        <f t="shared" si="382"/>
        <v>-6.9939275084520638E-11</v>
      </c>
      <c r="DL681" s="77">
        <f t="shared" si="383"/>
        <v>-6.9939275084503409E-11</v>
      </c>
      <c r="DN681" s="78">
        <v>9.9999999999999994E-12</v>
      </c>
      <c r="DO681" s="78">
        <v>1.86269361791</v>
      </c>
      <c r="DP681" s="78">
        <v>45494.581429748701</v>
      </c>
      <c r="DQ681" s="77">
        <f t="shared" si="384"/>
        <v>5.8810830004708014E-12</v>
      </c>
      <c r="DR681" s="77">
        <f t="shared" si="385"/>
        <v>5.8844866654463339E-12</v>
      </c>
      <c r="DS681" s="77">
        <f t="shared" si="386"/>
        <v>5.8844868921291425E-12</v>
      </c>
      <c r="DT681" s="77">
        <f t="shared" si="387"/>
        <v>5.8844868921443089E-12</v>
      </c>
      <c r="DV681" s="78"/>
      <c r="DW681" s="78"/>
      <c r="DX681" s="78"/>
      <c r="ED681" s="78"/>
      <c r="EE681" s="78"/>
      <c r="EF681" s="78"/>
      <c r="EL681" s="78"/>
      <c r="EM681" s="78"/>
      <c r="EN681" s="78"/>
      <c r="ET681" s="78"/>
      <c r="EU681" s="78"/>
      <c r="EV681" s="78"/>
    </row>
    <row r="682" spans="12:152" s="77" customFormat="1" ht="12.75">
      <c r="L682" s="78"/>
      <c r="N682" s="78">
        <v>3.7999999999999998E-10</v>
      </c>
      <c r="O682" s="78">
        <v>5.0314609238000001</v>
      </c>
      <c r="P682" s="78">
        <v>24203.001978156801</v>
      </c>
      <c r="Q682" s="77">
        <f t="shared" si="368"/>
        <v>-3.558343392793878E-10</v>
      </c>
      <c r="R682" s="77">
        <f t="shared" si="369"/>
        <v>-3.5580447098955602E-10</v>
      </c>
      <c r="S682" s="77">
        <f t="shared" si="370"/>
        <v>-3.5580446899943846E-10</v>
      </c>
      <c r="T682" s="77">
        <f t="shared" si="371"/>
        <v>-3.558044689993057E-10</v>
      </c>
      <c r="V682" s="78">
        <v>5.0000000000000002E-11</v>
      </c>
      <c r="W682" s="78">
        <v>4.0644336071199998</v>
      </c>
      <c r="X682" s="78">
        <v>130285.736897386</v>
      </c>
      <c r="Y682" s="77">
        <f t="shared" si="372"/>
        <v>-2.2216358750560549E-11</v>
      </c>
      <c r="Z682" s="77">
        <f t="shared" si="373"/>
        <v>-2.2270334830247104E-11</v>
      </c>
      <c r="AA682" s="77">
        <f t="shared" si="374"/>
        <v>-2.2270338424510631E-11</v>
      </c>
      <c r="AB682" s="77">
        <f t="shared" si="375"/>
        <v>-2.2270338424744742E-11</v>
      </c>
      <c r="AD682" s="78"/>
      <c r="AE682" s="78"/>
      <c r="AF682" s="78"/>
      <c r="AL682" s="78"/>
      <c r="AM682" s="78"/>
      <c r="AN682" s="78"/>
      <c r="AT682" s="78"/>
      <c r="AU682" s="78"/>
      <c r="AV682" s="78"/>
      <c r="BB682" s="78"/>
      <c r="BC682" s="78"/>
      <c r="BD682" s="78"/>
      <c r="BJ682" s="78">
        <v>8.9999999999999999E-11</v>
      </c>
      <c r="BK682" s="78">
        <v>5.9195490022100001</v>
      </c>
      <c r="BL682" s="78">
        <v>62197.643563247701</v>
      </c>
      <c r="BM682" s="77">
        <f t="shared" si="376"/>
        <v>8.4476038034831984E-11</v>
      </c>
      <c r="BN682" s="77">
        <f t="shared" si="377"/>
        <v>8.4493888479213729E-11</v>
      </c>
      <c r="BO682" s="77">
        <f t="shared" si="378"/>
        <v>8.4493889667297961E-11</v>
      </c>
      <c r="BP682" s="77">
        <f t="shared" si="379"/>
        <v>8.4493889667375483E-11</v>
      </c>
      <c r="BR682" s="78"/>
      <c r="BS682" s="78"/>
      <c r="BT682" s="78"/>
      <c r="BZ682" s="78"/>
      <c r="CA682" s="78"/>
      <c r="CB682" s="78"/>
      <c r="CH682" s="78"/>
      <c r="CI682" s="78"/>
      <c r="CJ682" s="78"/>
      <c r="CP682" s="78"/>
      <c r="CQ682" s="78"/>
      <c r="CR682" s="78"/>
      <c r="CX682" s="78"/>
      <c r="CY682" s="78"/>
      <c r="CZ682" s="78"/>
      <c r="DF682" s="78">
        <v>6E-11</v>
      </c>
      <c r="DG682" s="78">
        <v>1.8061026575000001</v>
      </c>
      <c r="DH682" s="78">
        <v>26830.893202106799</v>
      </c>
      <c r="DI682" s="77">
        <f t="shared" si="380"/>
        <v>-4.6078934659254685E-11</v>
      </c>
      <c r="DJ682" s="77">
        <f t="shared" si="381"/>
        <v>-4.6088472352047645E-11</v>
      </c>
      <c r="DK682" s="77">
        <f t="shared" si="382"/>
        <v>-4.6088472987257241E-11</v>
      </c>
      <c r="DL682" s="77">
        <f t="shared" si="383"/>
        <v>-4.6088472987298735E-11</v>
      </c>
      <c r="DN682" s="78">
        <v>9.9999999999999994E-12</v>
      </c>
      <c r="DO682" s="78">
        <v>3.54450921353</v>
      </c>
      <c r="DP682" s="78">
        <v>78338.491023289796</v>
      </c>
      <c r="DQ682" s="77">
        <f t="shared" si="384"/>
        <v>-9.1681010642574966E-12</v>
      </c>
      <c r="DR682" s="77">
        <f t="shared" si="385"/>
        <v>-9.1652044997355057E-12</v>
      </c>
      <c r="DS682" s="77">
        <f t="shared" si="386"/>
        <v>-9.1652043066354084E-12</v>
      </c>
      <c r="DT682" s="77">
        <f t="shared" si="387"/>
        <v>-9.165204306622676E-12</v>
      </c>
      <c r="DV682" s="78"/>
      <c r="DW682" s="78"/>
      <c r="DX682" s="78"/>
      <c r="ED682" s="78"/>
      <c r="EE682" s="78"/>
      <c r="EF682" s="78"/>
      <c r="EL682" s="78"/>
      <c r="EM682" s="78"/>
      <c r="EN682" s="78"/>
      <c r="ET682" s="78"/>
      <c r="EU682" s="78"/>
      <c r="EV682" s="78"/>
    </row>
    <row r="683" spans="12:152" s="77" customFormat="1" ht="12.75">
      <c r="L683" s="78"/>
      <c r="N683" s="78">
        <v>5.1E-10</v>
      </c>
      <c r="O683" s="78">
        <v>4.8630590664</v>
      </c>
      <c r="P683" s="78">
        <v>78153.503103503099</v>
      </c>
      <c r="Q683" s="77">
        <f t="shared" si="368"/>
        <v>1.8092587770039945E-10</v>
      </c>
      <c r="R683" s="77">
        <f t="shared" si="369"/>
        <v>1.8058105757171208E-10</v>
      </c>
      <c r="S683" s="77">
        <f t="shared" si="370"/>
        <v>1.8058103460013484E-10</v>
      </c>
      <c r="T683" s="77">
        <f t="shared" si="371"/>
        <v>1.8058103459861657E-10</v>
      </c>
      <c r="V683" s="78">
        <v>7.0000000000000004E-11</v>
      </c>
      <c r="W683" s="78">
        <v>1.3435530824399999</v>
      </c>
      <c r="X683" s="78">
        <v>1731.1223529326001</v>
      </c>
      <c r="Y683" s="77">
        <f t="shared" si="372"/>
        <v>-2.7310824190855232E-11</v>
      </c>
      <c r="Z683" s="77">
        <f t="shared" si="373"/>
        <v>-2.7311856447727917E-11</v>
      </c>
      <c r="AA683" s="77">
        <f t="shared" si="374"/>
        <v>-2.7311856516486245E-11</v>
      </c>
      <c r="AB683" s="77">
        <f t="shared" si="375"/>
        <v>-2.7311856516490824E-11</v>
      </c>
      <c r="AD683" s="78"/>
      <c r="AE683" s="78"/>
      <c r="AF683" s="78"/>
      <c r="AL683" s="78"/>
      <c r="AM683" s="78"/>
      <c r="AN683" s="78"/>
      <c r="AT683" s="78"/>
      <c r="AU683" s="78"/>
      <c r="AV683" s="78"/>
      <c r="BB683" s="78"/>
      <c r="BC683" s="78"/>
      <c r="BD683" s="78"/>
      <c r="BJ683" s="78">
        <v>8.9999999999999999E-11</v>
      </c>
      <c r="BK683" s="78">
        <v>4.7315457033600001</v>
      </c>
      <c r="BL683" s="78">
        <v>78378.148713407805</v>
      </c>
      <c r="BM683" s="77">
        <f t="shared" si="376"/>
        <v>-7.6425866048548477E-11</v>
      </c>
      <c r="BN683" s="77">
        <f t="shared" si="377"/>
        <v>-7.6460311367478934E-11</v>
      </c>
      <c r="BO683" s="77">
        <f t="shared" si="378"/>
        <v>-7.6460313660540445E-11</v>
      </c>
      <c r="BP683" s="77">
        <f t="shared" si="379"/>
        <v>-7.646031366069156E-11</v>
      </c>
      <c r="BR683" s="78"/>
      <c r="BS683" s="78"/>
      <c r="BT683" s="78"/>
      <c r="BZ683" s="78"/>
      <c r="CA683" s="78"/>
      <c r="CB683" s="78"/>
      <c r="CH683" s="78"/>
      <c r="CI683" s="78"/>
      <c r="CJ683" s="78"/>
      <c r="CP683" s="78"/>
      <c r="CQ683" s="78"/>
      <c r="CR683" s="78"/>
      <c r="CX683" s="78"/>
      <c r="CY683" s="78"/>
      <c r="CZ683" s="78"/>
      <c r="DF683" s="78">
        <v>7.9999999999999995E-11</v>
      </c>
      <c r="DG683" s="78">
        <v>5.8010596405800001</v>
      </c>
      <c r="DH683" s="78">
        <v>25773.7169617045</v>
      </c>
      <c r="DI683" s="77">
        <f t="shared" si="380"/>
        <v>3.4358256091854445E-11</v>
      </c>
      <c r="DJ683" s="77">
        <f t="shared" si="381"/>
        <v>3.4375482285877398E-11</v>
      </c>
      <c r="DK683" s="77">
        <f t="shared" si="382"/>
        <v>3.4375483433246869E-11</v>
      </c>
      <c r="DL683" s="77">
        <f t="shared" si="383"/>
        <v>3.4375483433322834E-11</v>
      </c>
      <c r="DN683" s="78">
        <v>9.9999999999999994E-12</v>
      </c>
      <c r="DO683" s="78">
        <v>4.60745432488</v>
      </c>
      <c r="DP683" s="78">
        <v>156507.74908854501</v>
      </c>
      <c r="DQ683" s="77">
        <f t="shared" si="384"/>
        <v>-7.1316358981086901E-12</v>
      </c>
      <c r="DR683" s="77">
        <f t="shared" si="385"/>
        <v>-7.1417786146085055E-12</v>
      </c>
      <c r="DS683" s="77">
        <f t="shared" si="386"/>
        <v>-7.1417792897151225E-12</v>
      </c>
      <c r="DT683" s="77">
        <f t="shared" si="387"/>
        <v>-7.1417792897596853E-12</v>
      </c>
      <c r="DV683" s="78"/>
      <c r="DW683" s="78"/>
      <c r="DX683" s="78"/>
      <c r="ED683" s="78"/>
      <c r="EE683" s="78"/>
      <c r="EF683" s="78"/>
      <c r="EL683" s="78"/>
      <c r="EM683" s="78"/>
      <c r="EN683" s="78"/>
      <c r="ET683" s="78"/>
      <c r="EU683" s="78"/>
      <c r="EV683" s="78"/>
    </row>
    <row r="684" spans="12:152" s="77" customFormat="1" ht="12.75">
      <c r="L684" s="78"/>
      <c r="N684" s="78">
        <v>3.7999999999999998E-10</v>
      </c>
      <c r="O684" s="78">
        <v>0.13003640395999999</v>
      </c>
      <c r="P684" s="78">
        <v>27351.060504152301</v>
      </c>
      <c r="Q684" s="77">
        <f t="shared" si="368"/>
        <v>2.8481559883582652E-10</v>
      </c>
      <c r="R684" s="77">
        <f t="shared" si="369"/>
        <v>2.8475193513255214E-10</v>
      </c>
      <c r="S684" s="77">
        <f t="shared" si="370"/>
        <v>2.8475193089131253E-10</v>
      </c>
      <c r="T684" s="77">
        <f t="shared" si="371"/>
        <v>2.8475193089103362E-10</v>
      </c>
      <c r="V684" s="78">
        <v>5.0000000000000002E-11</v>
      </c>
      <c r="W684" s="78">
        <v>2.3615829995399999</v>
      </c>
      <c r="X684" s="78">
        <v>78896.493164035695</v>
      </c>
      <c r="Y684" s="77">
        <f t="shared" si="372"/>
        <v>1.2398910892897514E-12</v>
      </c>
      <c r="Z684" s="77">
        <f t="shared" si="373"/>
        <v>1.2034056098454204E-12</v>
      </c>
      <c r="AA684" s="77">
        <f t="shared" si="374"/>
        <v>1.2034031795299822E-12</v>
      </c>
      <c r="AB684" s="77">
        <f t="shared" si="375"/>
        <v>1.2034031793708665E-12</v>
      </c>
      <c r="AD684" s="78"/>
      <c r="AE684" s="78"/>
      <c r="AF684" s="78"/>
      <c r="AL684" s="78"/>
      <c r="AM684" s="78"/>
      <c r="AN684" s="78"/>
      <c r="AT684" s="78"/>
      <c r="AU684" s="78"/>
      <c r="AV684" s="78"/>
      <c r="BB684" s="78"/>
      <c r="BC684" s="78"/>
      <c r="BD684" s="78"/>
      <c r="BJ684" s="78">
        <v>1.0999999999999999E-10</v>
      </c>
      <c r="BK684" s="78">
        <v>0.80389582740999999</v>
      </c>
      <c r="BL684" s="78">
        <v>3328.1356562801898</v>
      </c>
      <c r="BM684" s="77">
        <f t="shared" si="376"/>
        <v>3.9822372391989096E-11</v>
      </c>
      <c r="BN684" s="77">
        <f t="shared" si="377"/>
        <v>3.9825529635879021E-11</v>
      </c>
      <c r="BO684" s="77">
        <f t="shared" si="378"/>
        <v>3.9825529846181427E-11</v>
      </c>
      <c r="BP684" s="77">
        <f t="shared" si="379"/>
        <v>3.9825529846195269E-11</v>
      </c>
      <c r="BR684" s="78"/>
      <c r="BS684" s="78"/>
      <c r="BT684" s="78"/>
      <c r="BZ684" s="78"/>
      <c r="CA684" s="78"/>
      <c r="CB684" s="78"/>
      <c r="CH684" s="78"/>
      <c r="CI684" s="78"/>
      <c r="CJ684" s="78"/>
      <c r="CP684" s="78"/>
      <c r="CQ684" s="78"/>
      <c r="CR684" s="78"/>
      <c r="CX684" s="78"/>
      <c r="CY684" s="78"/>
      <c r="CZ684" s="78"/>
      <c r="DF684" s="78">
        <v>6E-11</v>
      </c>
      <c r="DG684" s="78">
        <v>1.20705629404</v>
      </c>
      <c r="DH684" s="78">
        <v>26734.913974889001</v>
      </c>
      <c r="DI684" s="77">
        <f t="shared" si="380"/>
        <v>-4.8544175364481925E-11</v>
      </c>
      <c r="DJ684" s="77">
        <f t="shared" si="381"/>
        <v>-4.8552895903171544E-11</v>
      </c>
      <c r="DK684" s="77">
        <f t="shared" si="382"/>
        <v>-4.8552896483946367E-11</v>
      </c>
      <c r="DL684" s="77">
        <f t="shared" si="383"/>
        <v>-4.8552896483984437E-11</v>
      </c>
      <c r="DN684" s="78">
        <v>9.9999999999999994E-12</v>
      </c>
      <c r="DO684" s="78">
        <v>1.6234646425599999</v>
      </c>
      <c r="DP684" s="78">
        <v>128106.31931499801</v>
      </c>
      <c r="DQ684" s="77">
        <f t="shared" si="384"/>
        <v>2.3986825940719353E-12</v>
      </c>
      <c r="DR684" s="77">
        <f t="shared" si="385"/>
        <v>2.410186917804007E-12</v>
      </c>
      <c r="DS684" s="77">
        <f t="shared" si="386"/>
        <v>2.4101876839929026E-12</v>
      </c>
      <c r="DT684" s="77">
        <f t="shared" si="387"/>
        <v>2.410187684043657E-12</v>
      </c>
      <c r="DV684" s="78"/>
      <c r="DW684" s="78"/>
      <c r="DX684" s="78"/>
      <c r="ED684" s="78"/>
      <c r="EE684" s="78"/>
      <c r="EF684" s="78"/>
      <c r="EL684" s="78"/>
      <c r="EM684" s="78"/>
      <c r="EN684" s="78"/>
      <c r="ET684" s="78"/>
      <c r="EU684" s="78"/>
      <c r="EV684" s="78"/>
    </row>
    <row r="685" spans="12:152" s="77" customFormat="1" ht="12.75">
      <c r="L685" s="78"/>
      <c r="N685" s="78">
        <v>3.7999999999999998E-10</v>
      </c>
      <c r="O685" s="78">
        <v>1.3498478520599999</v>
      </c>
      <c r="P685" s="78">
        <v>70269.180982698294</v>
      </c>
      <c r="Q685" s="77">
        <f t="shared" si="368"/>
        <v>1.0357634720421913E-10</v>
      </c>
      <c r="R685" s="77">
        <f t="shared" si="369"/>
        <v>1.0381401318650988E-10</v>
      </c>
      <c r="S685" s="77">
        <f t="shared" si="370"/>
        <v>1.0381402901595745E-10</v>
      </c>
      <c r="T685" s="77">
        <f t="shared" si="371"/>
        <v>1.0381402901699638E-10</v>
      </c>
      <c r="V685" s="78">
        <v>5.0000000000000002E-11</v>
      </c>
      <c r="W685" s="78">
        <v>0.96987247796999998</v>
      </c>
      <c r="X685" s="78">
        <v>149288.743257845</v>
      </c>
      <c r="Y685" s="77">
        <f t="shared" si="372"/>
        <v>-4.3049243499158094E-11</v>
      </c>
      <c r="Z685" s="77">
        <f t="shared" si="373"/>
        <v>-4.3014077026604135E-11</v>
      </c>
      <c r="AA685" s="77">
        <f t="shared" si="374"/>
        <v>-4.3014074681434104E-11</v>
      </c>
      <c r="AB685" s="77">
        <f t="shared" si="375"/>
        <v>-4.3014074681280514E-11</v>
      </c>
      <c r="AD685" s="78"/>
      <c r="AE685" s="78"/>
      <c r="AF685" s="78"/>
      <c r="AL685" s="78"/>
      <c r="AM685" s="78"/>
      <c r="AN685" s="78"/>
      <c r="AT685" s="78"/>
      <c r="AU685" s="78"/>
      <c r="AV685" s="78"/>
      <c r="BB685" s="78"/>
      <c r="BC685" s="78"/>
      <c r="BD685" s="78"/>
      <c r="BJ685" s="78">
        <v>8.9999999999999999E-11</v>
      </c>
      <c r="BK685" s="78">
        <v>6.2548984287199998</v>
      </c>
      <c r="BL685" s="78">
        <v>91919.569915898901</v>
      </c>
      <c r="BM685" s="77">
        <f t="shared" si="376"/>
        <v>6.6155361525436355E-11</v>
      </c>
      <c r="BN685" s="77">
        <f t="shared" si="377"/>
        <v>6.6103445200292791E-11</v>
      </c>
      <c r="BO685" s="77">
        <f t="shared" si="378"/>
        <v>6.6103441740558646E-11</v>
      </c>
      <c r="BP685" s="77">
        <f t="shared" si="379"/>
        <v>6.6103441740329491E-11</v>
      </c>
      <c r="BR685" s="78"/>
      <c r="BS685" s="78"/>
      <c r="BT685" s="78"/>
      <c r="BZ685" s="78"/>
      <c r="CA685" s="78"/>
      <c r="CB685" s="78"/>
      <c r="CH685" s="78"/>
      <c r="CI685" s="78"/>
      <c r="CJ685" s="78"/>
      <c r="CP685" s="78"/>
      <c r="CQ685" s="78"/>
      <c r="CR685" s="78"/>
      <c r="CX685" s="78"/>
      <c r="CY685" s="78"/>
      <c r="CZ685" s="78"/>
      <c r="DF685" s="78">
        <v>7.9999999999999995E-11</v>
      </c>
      <c r="DG685" s="78">
        <v>3.8750834903100002</v>
      </c>
      <c r="DH685" s="78">
        <v>52041.697233563304</v>
      </c>
      <c r="DI685" s="77">
        <f t="shared" si="380"/>
        <v>-2.8164739641747775E-11</v>
      </c>
      <c r="DJ685" s="77">
        <f t="shared" si="381"/>
        <v>-2.8200788344110899E-11</v>
      </c>
      <c r="DK685" s="77">
        <f t="shared" si="382"/>
        <v>-2.8200790745095019E-11</v>
      </c>
      <c r="DL685" s="77">
        <f t="shared" si="383"/>
        <v>-2.8200790745252474E-11</v>
      </c>
      <c r="DN685" s="78">
        <v>9.9999999999999994E-12</v>
      </c>
      <c r="DO685" s="78">
        <v>0.72186155432999999</v>
      </c>
      <c r="DP685" s="78">
        <v>27005.833427555899</v>
      </c>
      <c r="DQ685" s="77">
        <f t="shared" si="384"/>
        <v>-2.1012024811956767E-12</v>
      </c>
      <c r="DR685" s="77">
        <f t="shared" si="385"/>
        <v>-2.0987596917967477E-12</v>
      </c>
      <c r="DS685" s="77">
        <f t="shared" si="386"/>
        <v>-2.0987595290783376E-12</v>
      </c>
      <c r="DT685" s="77">
        <f t="shared" si="387"/>
        <v>-2.0987595290677782E-12</v>
      </c>
      <c r="DV685" s="78"/>
      <c r="DW685" s="78"/>
      <c r="DX685" s="78"/>
      <c r="ED685" s="78"/>
      <c r="EE685" s="78"/>
      <c r="EF685" s="78"/>
      <c r="EL685" s="78"/>
      <c r="EM685" s="78"/>
      <c r="EN685" s="78"/>
      <c r="ET685" s="78"/>
      <c r="EU685" s="78"/>
      <c r="EV685" s="78"/>
    </row>
    <row r="686" spans="12:152" s="77" customFormat="1" ht="12.75">
      <c r="L686" s="78"/>
      <c r="N686" s="78">
        <v>3.7999999999999998E-10</v>
      </c>
      <c r="O686" s="78">
        <v>0.52032944032999995</v>
      </c>
      <c r="P686" s="78">
        <v>103498.416184544</v>
      </c>
      <c r="Q686" s="77">
        <f t="shared" si="368"/>
        <v>2.4569233888135038E-12</v>
      </c>
      <c r="R686" s="77">
        <f t="shared" si="369"/>
        <v>2.093065719882976E-12</v>
      </c>
      <c r="S686" s="77">
        <f t="shared" si="370"/>
        <v>2.0930414832809416E-12</v>
      </c>
      <c r="T686" s="77">
        <f t="shared" si="371"/>
        <v>2.0930414816825286E-12</v>
      </c>
      <c r="V686" s="78">
        <v>5.0000000000000002E-11</v>
      </c>
      <c r="W686" s="78">
        <v>0.76610110351000005</v>
      </c>
      <c r="X686" s="78">
        <v>24864.085300795501</v>
      </c>
      <c r="Y686" s="77">
        <f t="shared" si="372"/>
        <v>2.1086583673456172E-11</v>
      </c>
      <c r="Z686" s="77">
        <f t="shared" si="373"/>
        <v>2.1097012004463522E-11</v>
      </c>
      <c r="AA686" s="77">
        <f t="shared" si="374"/>
        <v>2.1097012699056304E-11</v>
      </c>
      <c r="AB686" s="77">
        <f t="shared" si="375"/>
        <v>2.1097012699102685E-11</v>
      </c>
      <c r="AD686" s="78"/>
      <c r="AE686" s="78"/>
      <c r="AF686" s="78"/>
      <c r="AL686" s="78"/>
      <c r="AM686" s="78"/>
      <c r="AN686" s="78"/>
      <c r="AT686" s="78"/>
      <c r="AU686" s="78"/>
      <c r="AV686" s="78"/>
      <c r="BB686" s="78"/>
      <c r="BC686" s="78"/>
      <c r="BD686" s="78"/>
      <c r="BJ686" s="78">
        <v>8.9999999999999999E-11</v>
      </c>
      <c r="BK686" s="78">
        <v>5.8719725562400003</v>
      </c>
      <c r="BL686" s="78">
        <v>199599.31813847501</v>
      </c>
      <c r="BM686" s="77">
        <f t="shared" si="376"/>
        <v>2.721596042624179E-11</v>
      </c>
      <c r="BN686" s="77">
        <f t="shared" si="377"/>
        <v>2.7057498095849248E-11</v>
      </c>
      <c r="BO686" s="77">
        <f t="shared" si="378"/>
        <v>2.7057487537612059E-11</v>
      </c>
      <c r="BP686" s="77">
        <f t="shared" si="379"/>
        <v>2.705748753690945E-11</v>
      </c>
      <c r="BR686" s="78"/>
      <c r="BS686" s="78"/>
      <c r="BT686" s="78"/>
      <c r="BZ686" s="78"/>
      <c r="CA686" s="78"/>
      <c r="CB686" s="78"/>
      <c r="CH686" s="78"/>
      <c r="CI686" s="78"/>
      <c r="CJ686" s="78"/>
      <c r="CP686" s="78"/>
      <c r="CQ686" s="78"/>
      <c r="CR686" s="78"/>
      <c r="CX686" s="78"/>
      <c r="CY686" s="78"/>
      <c r="CZ686" s="78"/>
      <c r="DF686" s="78">
        <v>7.0000000000000004E-11</v>
      </c>
      <c r="DG686" s="78">
        <v>1.874291269</v>
      </c>
      <c r="DH686" s="78">
        <v>1905.4647649404001</v>
      </c>
      <c r="DI686" s="77">
        <f t="shared" si="380"/>
        <v>-5.1971281073106415E-11</v>
      </c>
      <c r="DJ686" s="77">
        <f t="shared" si="381"/>
        <v>-5.1972107738844874E-11</v>
      </c>
      <c r="DK686" s="77">
        <f t="shared" si="382"/>
        <v>-5.1972107793908485E-11</v>
      </c>
      <c r="DL686" s="77">
        <f t="shared" si="383"/>
        <v>-5.1972107793912065E-11</v>
      </c>
      <c r="DN686" s="78">
        <v>9.9999999999999994E-12</v>
      </c>
      <c r="DO686" s="78">
        <v>2.3034466660400001</v>
      </c>
      <c r="DP686" s="78">
        <v>50380.547839427301</v>
      </c>
      <c r="DQ686" s="77">
        <f t="shared" si="384"/>
        <v>8.3917887556816336E-12</v>
      </c>
      <c r="DR686" s="77">
        <f t="shared" si="385"/>
        <v>8.3892528997255357E-12</v>
      </c>
      <c r="DS686" s="77">
        <f t="shared" si="386"/>
        <v>8.38925273075193E-12</v>
      </c>
      <c r="DT686" s="77">
        <f t="shared" si="387"/>
        <v>8.3892527307407938E-12</v>
      </c>
      <c r="DV686" s="78"/>
      <c r="DW686" s="78"/>
      <c r="DX686" s="78"/>
      <c r="ED686" s="78"/>
      <c r="EE686" s="78"/>
      <c r="EF686" s="78"/>
      <c r="EL686" s="78"/>
      <c r="EM686" s="78"/>
      <c r="EN686" s="78"/>
      <c r="ET686" s="78"/>
      <c r="EU686" s="78"/>
      <c r="EV686" s="78"/>
    </row>
    <row r="687" spans="12:152" s="77" customFormat="1" ht="12.75">
      <c r="L687" s="78"/>
      <c r="N687" s="78">
        <v>4.0000000000000001E-10</v>
      </c>
      <c r="O687" s="78">
        <v>5.66117959398</v>
      </c>
      <c r="P687" s="78">
        <v>52174.32181044</v>
      </c>
      <c r="Q687" s="77">
        <f t="shared" si="368"/>
        <v>2.549168200256143E-10</v>
      </c>
      <c r="R687" s="77">
        <f t="shared" si="369"/>
        <v>2.547679980359323E-10</v>
      </c>
      <c r="S687" s="77">
        <f t="shared" si="370"/>
        <v>2.5476798812094589E-10</v>
      </c>
      <c r="T687" s="77">
        <f t="shared" si="371"/>
        <v>2.5476798812027981E-10</v>
      </c>
      <c r="V687" s="78">
        <v>5.0000000000000002E-11</v>
      </c>
      <c r="W687" s="78">
        <v>1.95647355963</v>
      </c>
      <c r="X687" s="78">
        <v>76571.543755220104</v>
      </c>
      <c r="Y687" s="77">
        <f t="shared" si="372"/>
        <v>-2.7899497279442885E-12</v>
      </c>
      <c r="Z687" s="77">
        <f t="shared" si="373"/>
        <v>-2.8253147275276217E-12</v>
      </c>
      <c r="AA687" s="77">
        <f t="shared" si="374"/>
        <v>-2.8253170831377942E-12</v>
      </c>
      <c r="AB687" s="77">
        <f t="shared" si="375"/>
        <v>-2.825317083293864E-12</v>
      </c>
      <c r="AD687" s="78"/>
      <c r="AE687" s="78"/>
      <c r="AF687" s="78"/>
      <c r="AL687" s="78"/>
      <c r="AM687" s="78"/>
      <c r="AN687" s="78"/>
      <c r="AT687" s="78"/>
      <c r="AU687" s="78"/>
      <c r="AV687" s="78"/>
      <c r="BB687" s="78"/>
      <c r="BC687" s="78"/>
      <c r="BD687" s="78"/>
      <c r="BJ687" s="78">
        <v>8.9999999999999999E-11</v>
      </c>
      <c r="BK687" s="78">
        <v>0.76033087381999998</v>
      </c>
      <c r="BL687" s="78">
        <v>156523.53751408699</v>
      </c>
      <c r="BM687" s="77">
        <f t="shared" si="376"/>
        <v>8.9988080212297941E-11</v>
      </c>
      <c r="BN687" s="77">
        <f t="shared" si="377"/>
        <v>8.998586477571763E-11</v>
      </c>
      <c r="BO687" s="77">
        <f t="shared" si="378"/>
        <v>8.9985864621862385E-11</v>
      </c>
      <c r="BP687" s="77">
        <f t="shared" si="379"/>
        <v>8.9985864621852239E-11</v>
      </c>
      <c r="BR687" s="78"/>
      <c r="BS687" s="78"/>
      <c r="BT687" s="78"/>
      <c r="BZ687" s="78"/>
      <c r="CA687" s="78"/>
      <c r="CB687" s="78"/>
      <c r="CH687" s="78"/>
      <c r="CI687" s="78"/>
      <c r="CJ687" s="78"/>
      <c r="CP687" s="78"/>
      <c r="CQ687" s="78"/>
      <c r="CR687" s="78"/>
      <c r="CX687" s="78"/>
      <c r="CY687" s="78"/>
      <c r="CZ687" s="78"/>
      <c r="DF687" s="78">
        <v>7.0000000000000004E-11</v>
      </c>
      <c r="DG687" s="78">
        <v>5.6893824300100002</v>
      </c>
      <c r="DH687" s="78">
        <v>158746.175953631</v>
      </c>
      <c r="DI687" s="77">
        <f t="shared" si="380"/>
        <v>3.0016799560638188E-11</v>
      </c>
      <c r="DJ687" s="77">
        <f t="shared" si="381"/>
        <v>2.9923891850607966E-11</v>
      </c>
      <c r="DK687" s="77">
        <f t="shared" si="382"/>
        <v>2.9923885659889769E-11</v>
      </c>
      <c r="DL687" s="77">
        <f t="shared" si="383"/>
        <v>2.9923885659479694E-11</v>
      </c>
      <c r="DN687" s="78">
        <v>9.9999999999999994E-12</v>
      </c>
      <c r="DO687" s="78">
        <v>1.18658609813</v>
      </c>
      <c r="DP687" s="78">
        <v>8989.4677054323893</v>
      </c>
      <c r="DQ687" s="77">
        <f t="shared" si="384"/>
        <v>-3.8502857552370556E-13</v>
      </c>
      <c r="DR687" s="77">
        <f t="shared" si="385"/>
        <v>-3.8419751136893022E-13</v>
      </c>
      <c r="DS687" s="77">
        <f t="shared" si="386"/>
        <v>-3.8419745601172742E-13</v>
      </c>
      <c r="DT687" s="77">
        <f t="shared" si="387"/>
        <v>-3.8419745600810628E-13</v>
      </c>
      <c r="DV687" s="78"/>
      <c r="DW687" s="78"/>
      <c r="DX687" s="78"/>
      <c r="ED687" s="78"/>
      <c r="EE687" s="78"/>
      <c r="EF687" s="78"/>
      <c r="EL687" s="78"/>
      <c r="EM687" s="78"/>
      <c r="EN687" s="78"/>
      <c r="ET687" s="78"/>
      <c r="EU687" s="78"/>
      <c r="EV687" s="78"/>
    </row>
    <row r="688" spans="12:152" s="77" customFormat="1" ht="12.75">
      <c r="L688" s="78"/>
      <c r="N688" s="78">
        <v>3.7999999999999998E-10</v>
      </c>
      <c r="O688" s="78">
        <v>0.92511339051999997</v>
      </c>
      <c r="P688" s="78">
        <v>112231.70171963501</v>
      </c>
      <c r="Q688" s="77">
        <f t="shared" si="368"/>
        <v>2.9461634629245147E-10</v>
      </c>
      <c r="R688" s="77">
        <f t="shared" si="369"/>
        <v>2.9486539049279231E-10</v>
      </c>
      <c r="S688" s="77">
        <f t="shared" si="370"/>
        <v>2.9486540707102315E-10</v>
      </c>
      <c r="T688" s="77">
        <f t="shared" si="371"/>
        <v>2.9486540707211317E-10</v>
      </c>
      <c r="V688" s="78">
        <v>5.0000000000000002E-11</v>
      </c>
      <c r="W688" s="78">
        <v>1.13701088228</v>
      </c>
      <c r="X688" s="78">
        <v>26312.247937276101</v>
      </c>
      <c r="Y688" s="77">
        <f t="shared" si="372"/>
        <v>4.8568011888317346E-11</v>
      </c>
      <c r="Z688" s="77">
        <f t="shared" si="373"/>
        <v>4.8565118320085822E-11</v>
      </c>
      <c r="AA688" s="77">
        <f t="shared" si="374"/>
        <v>4.8565118127249665E-11</v>
      </c>
      <c r="AB688" s="77">
        <f t="shared" si="375"/>
        <v>4.856511812723716E-11</v>
      </c>
      <c r="AD688" s="78"/>
      <c r="AE688" s="78"/>
      <c r="AF688" s="78"/>
      <c r="AL688" s="78"/>
      <c r="AM688" s="78"/>
      <c r="AN688" s="78"/>
      <c r="AT688" s="78"/>
      <c r="AU688" s="78"/>
      <c r="AV688" s="78"/>
      <c r="BB688" s="78"/>
      <c r="BC688" s="78"/>
      <c r="BD688" s="78"/>
      <c r="BJ688" s="78">
        <v>7.9999999999999995E-11</v>
      </c>
      <c r="BK688" s="78">
        <v>0.63159267831999999</v>
      </c>
      <c r="BL688" s="78">
        <v>80174.908907939694</v>
      </c>
      <c r="BM688" s="77">
        <f t="shared" si="376"/>
        <v>-4.721677667372317E-11</v>
      </c>
      <c r="BN688" s="77">
        <f t="shared" si="377"/>
        <v>-4.7168861150428919E-11</v>
      </c>
      <c r="BO688" s="77">
        <f t="shared" si="378"/>
        <v>-4.7168857957918805E-11</v>
      </c>
      <c r="BP688" s="77">
        <f t="shared" si="379"/>
        <v>-4.7168857957705774E-11</v>
      </c>
      <c r="BR688" s="78"/>
      <c r="BS688" s="78"/>
      <c r="BT688" s="78"/>
      <c r="BZ688" s="78"/>
      <c r="CA688" s="78"/>
      <c r="CB688" s="78"/>
      <c r="CH688" s="78"/>
      <c r="CI688" s="78"/>
      <c r="CJ688" s="78"/>
      <c r="CP688" s="78"/>
      <c r="CQ688" s="78"/>
      <c r="CR688" s="78"/>
      <c r="CX688" s="78"/>
      <c r="CY688" s="78"/>
      <c r="CZ688" s="78"/>
      <c r="DF688" s="78">
        <v>7.9999999999999995E-11</v>
      </c>
      <c r="DG688" s="78">
        <v>3.3988419921299999</v>
      </c>
      <c r="DH688" s="78">
        <v>78153.503103503099</v>
      </c>
      <c r="DI688" s="77">
        <f t="shared" si="380"/>
        <v>-7.1353231207411973E-11</v>
      </c>
      <c r="DJ688" s="77">
        <f t="shared" si="381"/>
        <v>-7.1379369873633778E-11</v>
      </c>
      <c r="DK688" s="77">
        <f t="shared" si="382"/>
        <v>-7.1379371613484662E-11</v>
      </c>
      <c r="DL688" s="77">
        <f t="shared" si="383"/>
        <v>-7.1379371613599653E-11</v>
      </c>
      <c r="DN688" s="78">
        <v>9.9999999999999994E-12</v>
      </c>
      <c r="DO688" s="78">
        <v>6.2585768216800002</v>
      </c>
      <c r="DP688" s="78">
        <v>50800.032483302501</v>
      </c>
      <c r="DQ688" s="77">
        <f t="shared" si="384"/>
        <v>4.9388676420249734E-12</v>
      </c>
      <c r="DR688" s="77">
        <f t="shared" si="385"/>
        <v>4.9429537583100344E-12</v>
      </c>
      <c r="DS688" s="77">
        <f t="shared" si="386"/>
        <v>4.9429540304492514E-12</v>
      </c>
      <c r="DT688" s="77">
        <f t="shared" si="387"/>
        <v>4.9429540304675333E-12</v>
      </c>
      <c r="DV688" s="78"/>
      <c r="DW688" s="78"/>
      <c r="DX688" s="78"/>
      <c r="ED688" s="78"/>
      <c r="EE688" s="78"/>
      <c r="EF688" s="78"/>
      <c r="EL688" s="78"/>
      <c r="EM688" s="78"/>
      <c r="EN688" s="78"/>
      <c r="ET688" s="78"/>
      <c r="EU688" s="78"/>
      <c r="EV688" s="78"/>
    </row>
    <row r="689" spans="12:152" s="77" customFormat="1" ht="12.75">
      <c r="L689" s="78"/>
      <c r="N689" s="78">
        <v>5.1E-10</v>
      </c>
      <c r="O689" s="78">
        <v>4.1522316556799996</v>
      </c>
      <c r="P689" s="78">
        <v>27170.983373867701</v>
      </c>
      <c r="Q689" s="77">
        <f t="shared" si="368"/>
        <v>-2.0572511726111273E-10</v>
      </c>
      <c r="R689" s="77">
        <f t="shared" si="369"/>
        <v>-2.0584242036418496E-10</v>
      </c>
      <c r="S689" s="77">
        <f t="shared" si="370"/>
        <v>-2.0584242817729235E-10</v>
      </c>
      <c r="T689" s="77">
        <f t="shared" si="371"/>
        <v>-2.0584242817780957E-10</v>
      </c>
      <c r="V689" s="78">
        <v>5.0000000000000002E-11</v>
      </c>
      <c r="W689" s="78">
        <v>1.0582663911800001</v>
      </c>
      <c r="X689" s="78">
        <v>27780.0688110765</v>
      </c>
      <c r="Y689" s="77">
        <f t="shared" si="372"/>
        <v>-2.836029179940285E-11</v>
      </c>
      <c r="Z689" s="77">
        <f t="shared" si="373"/>
        <v>-2.837087435669531E-11</v>
      </c>
      <c r="AA689" s="77">
        <f t="shared" si="374"/>
        <v>-2.8370875061535868E-11</v>
      </c>
      <c r="AB689" s="77">
        <f t="shared" si="375"/>
        <v>-2.8370875061582675E-11</v>
      </c>
      <c r="AD689" s="78"/>
      <c r="AE689" s="78"/>
      <c r="AF689" s="78"/>
      <c r="AL689" s="78"/>
      <c r="AM689" s="78"/>
      <c r="AN689" s="78"/>
      <c r="AT689" s="78"/>
      <c r="AU689" s="78"/>
      <c r="AV689" s="78"/>
      <c r="BB689" s="78"/>
      <c r="BC689" s="78"/>
      <c r="BD689" s="78"/>
      <c r="BJ689" s="78">
        <v>8.9999999999999999E-11</v>
      </c>
      <c r="BK689" s="78">
        <v>5.0235275978100002</v>
      </c>
      <c r="BL689" s="78">
        <v>229129.79622501499</v>
      </c>
      <c r="BM689" s="77">
        <f t="shared" si="376"/>
        <v>-7.1182696984187182E-11</v>
      </c>
      <c r="BN689" s="77">
        <f t="shared" si="377"/>
        <v>-7.1299282821660514E-11</v>
      </c>
      <c r="BO689" s="77">
        <f t="shared" si="378"/>
        <v>-7.1299290576763734E-11</v>
      </c>
      <c r="BP689" s="77">
        <f t="shared" si="379"/>
        <v>-7.1299290577275733E-11</v>
      </c>
      <c r="BR689" s="78"/>
      <c r="BS689" s="78"/>
      <c r="BT689" s="78"/>
      <c r="BZ689" s="78"/>
      <c r="CA689" s="78"/>
      <c r="CB689" s="78"/>
      <c r="CH689" s="78"/>
      <c r="CI689" s="78"/>
      <c r="CJ689" s="78"/>
      <c r="CP689" s="78"/>
      <c r="CQ689" s="78"/>
      <c r="CR689" s="78"/>
      <c r="CX689" s="78"/>
      <c r="CY689" s="78"/>
      <c r="CZ689" s="78"/>
      <c r="DF689" s="78">
        <v>7.0000000000000004E-11</v>
      </c>
      <c r="DG689" s="78">
        <v>1.2086759889100001</v>
      </c>
      <c r="DH689" s="78">
        <v>61560.647291223497</v>
      </c>
      <c r="DI689" s="77">
        <f t="shared" si="380"/>
        <v>4.7405339851169476E-11</v>
      </c>
      <c r="DJ689" s="77">
        <f t="shared" si="381"/>
        <v>4.7375998113233367E-11</v>
      </c>
      <c r="DK689" s="77">
        <f t="shared" si="382"/>
        <v>4.7375996158272083E-11</v>
      </c>
      <c r="DL689" s="77">
        <f t="shared" si="383"/>
        <v>4.7375996158143192E-11</v>
      </c>
      <c r="DN689" s="78">
        <v>9.9999999999999994E-12</v>
      </c>
      <c r="DO689" s="78">
        <v>0.99962008973000005</v>
      </c>
      <c r="DP689" s="78">
        <v>163298.12945069</v>
      </c>
      <c r="DQ689" s="77">
        <f t="shared" si="384"/>
        <v>9.3592988628412468E-12</v>
      </c>
      <c r="DR689" s="77">
        <f t="shared" si="385"/>
        <v>9.3646089657422296E-12</v>
      </c>
      <c r="DS689" s="77">
        <f t="shared" si="386"/>
        <v>9.3646093187356639E-12</v>
      </c>
      <c r="DT689" s="77">
        <f t="shared" si="387"/>
        <v>9.3646093187587943E-12</v>
      </c>
      <c r="DV689" s="78"/>
      <c r="DW689" s="78"/>
      <c r="DX689" s="78"/>
      <c r="ED689" s="78"/>
      <c r="EE689" s="78"/>
      <c r="EF689" s="78"/>
      <c r="EL689" s="78"/>
      <c r="EM689" s="78"/>
      <c r="EN689" s="78"/>
      <c r="ET689" s="78"/>
      <c r="EU689" s="78"/>
      <c r="EV689" s="78"/>
    </row>
    <row r="690" spans="12:152" s="77" customFormat="1" ht="12.75">
      <c r="L690" s="78"/>
      <c r="N690" s="78">
        <v>3.7000000000000001E-10</v>
      </c>
      <c r="O690" s="78">
        <v>1.67308781547</v>
      </c>
      <c r="P690" s="78">
        <v>54374.893626435398</v>
      </c>
      <c r="Q690" s="77">
        <f t="shared" si="368"/>
        <v>-7.6992498363271661E-11</v>
      </c>
      <c r="R690" s="77">
        <f t="shared" si="369"/>
        <v>-7.6810430556606791E-11</v>
      </c>
      <c r="S690" s="77">
        <f t="shared" si="370"/>
        <v>-7.6810418428451355E-11</v>
      </c>
      <c r="T690" s="77">
        <f t="shared" si="371"/>
        <v>-7.6810418427648977E-11</v>
      </c>
      <c r="V690" s="78">
        <v>5.0000000000000002E-11</v>
      </c>
      <c r="W690" s="78">
        <v>4.5413079188100003</v>
      </c>
      <c r="X690" s="78">
        <v>156740.71794488301</v>
      </c>
      <c r="Y690" s="77">
        <f t="shared" si="372"/>
        <v>-4.1793959394777198E-11</v>
      </c>
      <c r="Z690" s="77">
        <f t="shared" si="373"/>
        <v>-4.1754115953668757E-11</v>
      </c>
      <c r="AA690" s="77">
        <f t="shared" si="374"/>
        <v>-4.1754113296776139E-11</v>
      </c>
      <c r="AB690" s="77">
        <f t="shared" si="375"/>
        <v>-4.1754113296601015E-11</v>
      </c>
      <c r="AD690" s="78"/>
      <c r="AE690" s="78"/>
      <c r="AF690" s="78"/>
      <c r="AL690" s="78"/>
      <c r="AM690" s="78"/>
      <c r="AN690" s="78"/>
      <c r="AT690" s="78"/>
      <c r="AU690" s="78"/>
      <c r="AV690" s="78"/>
      <c r="BB690" s="78"/>
      <c r="BC690" s="78"/>
      <c r="BD690" s="78"/>
      <c r="BJ690" s="78">
        <v>7.9999999999999995E-11</v>
      </c>
      <c r="BK690" s="78">
        <v>2.6327245279599998</v>
      </c>
      <c r="BL690" s="78">
        <v>25138.7275326044</v>
      </c>
      <c r="BM690" s="77">
        <f t="shared" si="376"/>
        <v>7.3101701675139612E-12</v>
      </c>
      <c r="BN690" s="77">
        <f t="shared" si="377"/>
        <v>7.3286982266488887E-12</v>
      </c>
      <c r="BO690" s="77">
        <f t="shared" si="378"/>
        <v>7.3286994607877593E-12</v>
      </c>
      <c r="BP690" s="77">
        <f t="shared" si="379"/>
        <v>7.3286994608692689E-12</v>
      </c>
      <c r="BR690" s="78"/>
      <c r="BS690" s="78"/>
      <c r="BT690" s="78"/>
      <c r="BZ690" s="78"/>
      <c r="CA690" s="78"/>
      <c r="CB690" s="78"/>
      <c r="CH690" s="78"/>
      <c r="CI690" s="78"/>
      <c r="CJ690" s="78"/>
      <c r="CP690" s="78"/>
      <c r="CQ690" s="78"/>
      <c r="CR690" s="78"/>
      <c r="CX690" s="78"/>
      <c r="CY690" s="78"/>
      <c r="CZ690" s="78"/>
      <c r="DF690" s="78">
        <v>7.9999999999999995E-11</v>
      </c>
      <c r="DG690" s="78">
        <v>3.3058029357200001</v>
      </c>
      <c r="DH690" s="78">
        <v>130419.84594697101</v>
      </c>
      <c r="DI690" s="77">
        <f t="shared" si="380"/>
        <v>-7.3936793305731198E-11</v>
      </c>
      <c r="DJ690" s="77">
        <f t="shared" si="381"/>
        <v>-7.3899876709430616E-11</v>
      </c>
      <c r="DK690" s="77">
        <f t="shared" si="382"/>
        <v>-7.3899874246836152E-11</v>
      </c>
      <c r="DL690" s="77">
        <f t="shared" si="383"/>
        <v>-7.3899874246672435E-11</v>
      </c>
      <c r="DN690" s="78">
        <v>9.9999999999999994E-12</v>
      </c>
      <c r="DO690" s="78">
        <v>2.8679087383500002</v>
      </c>
      <c r="DP690" s="78">
        <v>38634.385080657201</v>
      </c>
      <c r="DQ690" s="77">
        <f t="shared" si="384"/>
        <v>-6.5504696556917085E-12</v>
      </c>
      <c r="DR690" s="77">
        <f t="shared" si="385"/>
        <v>-6.5477685072231225E-12</v>
      </c>
      <c r="DS690" s="77">
        <f t="shared" si="386"/>
        <v>-6.547768327272133E-12</v>
      </c>
      <c r="DT690" s="77">
        <f t="shared" si="387"/>
        <v>-6.5477683272603182E-12</v>
      </c>
      <c r="DV690" s="78"/>
      <c r="DW690" s="78"/>
      <c r="DX690" s="78"/>
      <c r="ED690" s="78"/>
      <c r="EE690" s="78"/>
      <c r="EF690" s="78"/>
      <c r="EL690" s="78"/>
      <c r="EM690" s="78"/>
      <c r="EN690" s="78"/>
      <c r="ET690" s="78"/>
      <c r="EU690" s="78"/>
      <c r="EV690" s="78"/>
    </row>
    <row r="691" spans="12:152" s="77" customFormat="1" ht="12.75">
      <c r="L691" s="78"/>
      <c r="N691" s="78">
        <v>3.7999999999999998E-10</v>
      </c>
      <c r="O691" s="78">
        <v>6.2659230940099997</v>
      </c>
      <c r="P691" s="78">
        <v>202.25339517410001</v>
      </c>
      <c r="Q691" s="77">
        <f t="shared" si="368"/>
        <v>1.5914467499713214E-10</v>
      </c>
      <c r="R691" s="77">
        <f t="shared" si="369"/>
        <v>1.5914402930627399E-10</v>
      </c>
      <c r="S691" s="77">
        <f t="shared" si="370"/>
        <v>1.5914402926326455E-10</v>
      </c>
      <c r="T691" s="77">
        <f t="shared" si="371"/>
        <v>1.5914402926326147E-10</v>
      </c>
      <c r="V691" s="78">
        <v>6E-11</v>
      </c>
      <c r="W691" s="78">
        <v>3.5827656764700002</v>
      </c>
      <c r="X691" s="78">
        <v>198489.93958638201</v>
      </c>
      <c r="Y691" s="77">
        <f t="shared" si="372"/>
        <v>-5.1358691593611683E-11</v>
      </c>
      <c r="Z691" s="77">
        <f t="shared" si="373"/>
        <v>-5.1301639471759401E-11</v>
      </c>
      <c r="AA691" s="77">
        <f t="shared" si="374"/>
        <v>-5.1301635665761247E-11</v>
      </c>
      <c r="AB691" s="77">
        <f t="shared" si="375"/>
        <v>-5.1301635665513629E-11</v>
      </c>
      <c r="AD691" s="78"/>
      <c r="AE691" s="78"/>
      <c r="AF691" s="78"/>
      <c r="AL691" s="78"/>
      <c r="AM691" s="78"/>
      <c r="AN691" s="78"/>
      <c r="AT691" s="78"/>
      <c r="AU691" s="78"/>
      <c r="AV691" s="78"/>
      <c r="BB691" s="78"/>
      <c r="BC691" s="78"/>
      <c r="BD691" s="78"/>
      <c r="BJ691" s="78">
        <v>7.9999999999999995E-11</v>
      </c>
      <c r="BK691" s="78">
        <v>0.59154768043999995</v>
      </c>
      <c r="BL691" s="78">
        <v>156954.01704032099</v>
      </c>
      <c r="BM691" s="77">
        <f t="shared" si="376"/>
        <v>-6.7364643694983062E-11</v>
      </c>
      <c r="BN691" s="77">
        <f t="shared" si="377"/>
        <v>-6.7427231853813778E-11</v>
      </c>
      <c r="BO691" s="77">
        <f t="shared" si="378"/>
        <v>-6.7427236018069102E-11</v>
      </c>
      <c r="BP691" s="77">
        <f t="shared" si="379"/>
        <v>-6.7427236018343196E-11</v>
      </c>
      <c r="BR691" s="78"/>
      <c r="BS691" s="78"/>
      <c r="BT691" s="78"/>
      <c r="BZ691" s="78"/>
      <c r="CA691" s="78"/>
      <c r="CB691" s="78"/>
      <c r="CH691" s="78"/>
      <c r="CI691" s="78"/>
      <c r="CJ691" s="78"/>
      <c r="CP691" s="78"/>
      <c r="CQ691" s="78"/>
      <c r="CR691" s="78"/>
      <c r="CX691" s="78"/>
      <c r="CY691" s="78"/>
      <c r="CZ691" s="78"/>
      <c r="DF691" s="78">
        <v>7.0000000000000004E-11</v>
      </c>
      <c r="DG691" s="78">
        <v>0.39338960799</v>
      </c>
      <c r="DH691" s="78">
        <v>2199.0873432869998</v>
      </c>
      <c r="DI691" s="77">
        <f t="shared" si="380"/>
        <v>5.0411369609392131E-11</v>
      </c>
      <c r="DJ691" s="77">
        <f t="shared" si="381"/>
        <v>5.0412357697583932E-11</v>
      </c>
      <c r="DK691" s="77">
        <f t="shared" si="382"/>
        <v>5.0412357763399637E-11</v>
      </c>
      <c r="DL691" s="77">
        <f t="shared" si="383"/>
        <v>5.0412357763404038E-11</v>
      </c>
      <c r="DN691" s="78">
        <v>9.9999999999999994E-12</v>
      </c>
      <c r="DO691" s="78">
        <v>3.6182798066899999</v>
      </c>
      <c r="DP691" s="78">
        <v>106262.812049513</v>
      </c>
      <c r="DQ691" s="77">
        <f t="shared" si="384"/>
        <v>3.3668295521783045E-12</v>
      </c>
      <c r="DR691" s="77">
        <f t="shared" si="385"/>
        <v>3.357570759167609E-12</v>
      </c>
      <c r="DS691" s="77">
        <f t="shared" si="386"/>
        <v>3.3575701423327158E-12</v>
      </c>
      <c r="DT691" s="77">
        <f t="shared" si="387"/>
        <v>3.3575701422920228E-12</v>
      </c>
      <c r="DV691" s="78"/>
      <c r="DW691" s="78"/>
      <c r="DX691" s="78"/>
      <c r="ED691" s="78"/>
      <c r="EE691" s="78"/>
      <c r="EF691" s="78"/>
      <c r="EL691" s="78"/>
      <c r="EM691" s="78"/>
      <c r="EN691" s="78"/>
      <c r="ET691" s="78"/>
      <c r="EU691" s="78"/>
      <c r="EV691" s="78"/>
    </row>
    <row r="692" spans="12:152" s="77" customFormat="1" ht="12.75">
      <c r="L692" s="78"/>
      <c r="N692" s="78">
        <v>3.6E-10</v>
      </c>
      <c r="O692" s="78">
        <v>3.2391191088900002</v>
      </c>
      <c r="P692" s="78">
        <v>176332.24614102699</v>
      </c>
      <c r="Q692" s="77">
        <f t="shared" si="368"/>
        <v>3.0612191226429128E-10</v>
      </c>
      <c r="R692" s="77">
        <f t="shared" si="369"/>
        <v>3.0581244937556586E-10</v>
      </c>
      <c r="S692" s="77">
        <f t="shared" si="370"/>
        <v>3.0581242873515132E-10</v>
      </c>
      <c r="T692" s="77">
        <f t="shared" si="371"/>
        <v>3.0581242873379087E-10</v>
      </c>
      <c r="V692" s="78">
        <v>5.0000000000000002E-11</v>
      </c>
      <c r="W692" s="78">
        <v>0.51603916275999995</v>
      </c>
      <c r="X692" s="78">
        <v>171292.65789271399</v>
      </c>
      <c r="Y692" s="77">
        <f t="shared" si="372"/>
        <v>4.463208857313293E-11</v>
      </c>
      <c r="Z692" s="77">
        <f t="shared" si="373"/>
        <v>4.4596314910430497E-11</v>
      </c>
      <c r="AA692" s="77">
        <f t="shared" si="374"/>
        <v>4.4596312523818886E-11</v>
      </c>
      <c r="AB692" s="77">
        <f t="shared" si="375"/>
        <v>4.4596312523662096E-11</v>
      </c>
      <c r="AD692" s="78"/>
      <c r="AE692" s="78"/>
      <c r="AF692" s="78"/>
      <c r="AL692" s="78"/>
      <c r="AM692" s="78"/>
      <c r="AN692" s="78"/>
      <c r="AT692" s="78"/>
      <c r="AU692" s="78"/>
      <c r="AV692" s="78"/>
      <c r="BB692" s="78"/>
      <c r="BC692" s="78"/>
      <c r="BD692" s="78"/>
      <c r="BJ692" s="78">
        <v>7.9999999999999995E-11</v>
      </c>
      <c r="BK692" s="78">
        <v>3.9568123270300002</v>
      </c>
      <c r="BL692" s="78">
        <v>120417.678427771</v>
      </c>
      <c r="BM692" s="77">
        <f t="shared" si="376"/>
        <v>-5.3886943879622991E-11</v>
      </c>
      <c r="BN692" s="77">
        <f t="shared" si="377"/>
        <v>-5.3821037026921878E-11</v>
      </c>
      <c r="BO692" s="77">
        <f t="shared" si="378"/>
        <v>-5.3821032634647031E-11</v>
      </c>
      <c r="BP692" s="77">
        <f t="shared" si="379"/>
        <v>-5.3821032634357686E-11</v>
      </c>
      <c r="BR692" s="78"/>
      <c r="BS692" s="78"/>
      <c r="BT692" s="78"/>
      <c r="BZ692" s="78"/>
      <c r="CA692" s="78"/>
      <c r="CB692" s="78"/>
      <c r="CH692" s="78"/>
      <c r="CI692" s="78"/>
      <c r="CJ692" s="78"/>
      <c r="CP692" s="78"/>
      <c r="CQ692" s="78"/>
      <c r="CR692" s="78"/>
      <c r="CX692" s="78"/>
      <c r="CY692" s="78"/>
      <c r="CZ692" s="78"/>
      <c r="DF692" s="78">
        <v>6E-11</v>
      </c>
      <c r="DG692" s="78">
        <v>3.17982806365</v>
      </c>
      <c r="DH692" s="78">
        <v>77947.317555065907</v>
      </c>
      <c r="DI692" s="77">
        <f t="shared" si="380"/>
        <v>-1.05862762354009E-11</v>
      </c>
      <c r="DJ692" s="77">
        <f t="shared" si="381"/>
        <v>-1.0628863429322798E-11</v>
      </c>
      <c r="DK692" s="77">
        <f t="shared" si="382"/>
        <v>-1.062886626586493E-11</v>
      </c>
      <c r="DL692" s="77">
        <f t="shared" si="383"/>
        <v>-1.0628866266052901E-11</v>
      </c>
      <c r="DN692" s="78">
        <v>9.9999999999999994E-12</v>
      </c>
      <c r="DO692" s="78">
        <v>0.61515728295000005</v>
      </c>
      <c r="DP692" s="78">
        <v>78469.894973159695</v>
      </c>
      <c r="DQ692" s="77">
        <f t="shared" si="384"/>
        <v>6.0014266737866318E-12</v>
      </c>
      <c r="DR692" s="77">
        <f t="shared" si="385"/>
        <v>5.9956180237477963E-12</v>
      </c>
      <c r="DS692" s="77">
        <f t="shared" si="386"/>
        <v>5.9956176367290153E-12</v>
      </c>
      <c r="DT692" s="77">
        <f t="shared" si="387"/>
        <v>5.9956176367035391E-12</v>
      </c>
      <c r="DV692" s="78"/>
      <c r="DW692" s="78"/>
      <c r="DX692" s="78"/>
      <c r="ED692" s="78"/>
      <c r="EE692" s="78"/>
      <c r="EF692" s="78"/>
      <c r="EL692" s="78"/>
      <c r="EM692" s="78"/>
      <c r="EN692" s="78"/>
      <c r="ET692" s="78"/>
      <c r="EU692" s="78"/>
      <c r="EV692" s="78"/>
    </row>
    <row r="693" spans="12:152" s="77" customFormat="1" ht="12.75">
      <c r="L693" s="78"/>
      <c r="N693" s="78">
        <v>3.7000000000000001E-10</v>
      </c>
      <c r="O693" s="78">
        <v>1.90730795656</v>
      </c>
      <c r="P693" s="78">
        <v>3308.4658953804001</v>
      </c>
      <c r="Q693" s="77">
        <f t="shared" si="368"/>
        <v>-2.7602041857378527E-10</v>
      </c>
      <c r="R693" s="77">
        <f t="shared" si="369"/>
        <v>-2.7601287640902628E-10</v>
      </c>
      <c r="S693" s="77">
        <f t="shared" si="370"/>
        <v>-2.7601287590663493E-10</v>
      </c>
      <c r="T693" s="77">
        <f t="shared" si="371"/>
        <v>-2.7601287590660168E-10</v>
      </c>
      <c r="V693" s="78">
        <v>6E-11</v>
      </c>
      <c r="W693" s="78">
        <v>3.0345222606400002</v>
      </c>
      <c r="X693" s="78">
        <v>77741.132006628701</v>
      </c>
      <c r="Y693" s="77">
        <f t="shared" si="372"/>
        <v>4.3890789557511797E-11</v>
      </c>
      <c r="Z693" s="77">
        <f t="shared" si="373"/>
        <v>4.3861354422294454E-11</v>
      </c>
      <c r="AA693" s="77">
        <f t="shared" si="374"/>
        <v>4.3861352460868302E-11</v>
      </c>
      <c r="AB693" s="77">
        <f t="shared" si="375"/>
        <v>4.3861352460737982E-11</v>
      </c>
      <c r="AD693" s="78"/>
      <c r="AE693" s="78"/>
      <c r="AF693" s="78"/>
      <c r="AL693" s="78"/>
      <c r="AM693" s="78"/>
      <c r="AN693" s="78"/>
      <c r="AT693" s="78"/>
      <c r="AU693" s="78"/>
      <c r="AV693" s="78"/>
      <c r="BB693" s="78"/>
      <c r="BC693" s="78"/>
      <c r="BD693" s="78"/>
      <c r="BJ693" s="78">
        <v>7.9999999999999995E-11</v>
      </c>
      <c r="BK693" s="78">
        <v>3.4688263838800002</v>
      </c>
      <c r="BL693" s="78">
        <v>77616.698591407694</v>
      </c>
      <c r="BM693" s="77">
        <f t="shared" si="376"/>
        <v>7.4470560070820647E-11</v>
      </c>
      <c r="BN693" s="77">
        <f t="shared" si="377"/>
        <v>7.4491527398409437E-11</v>
      </c>
      <c r="BO693" s="77">
        <f t="shared" si="378"/>
        <v>7.4491528793762628E-11</v>
      </c>
      <c r="BP693" s="77">
        <f t="shared" si="379"/>
        <v>7.4491528793853838E-11</v>
      </c>
      <c r="BR693" s="78"/>
      <c r="BS693" s="78"/>
      <c r="BT693" s="78"/>
      <c r="BZ693" s="78"/>
      <c r="CA693" s="78"/>
      <c r="CB693" s="78"/>
      <c r="CH693" s="78"/>
      <c r="CI693" s="78"/>
      <c r="CJ693" s="78"/>
      <c r="CP693" s="78"/>
      <c r="CQ693" s="78"/>
      <c r="CR693" s="78"/>
      <c r="CX693" s="78"/>
      <c r="CY693" s="78"/>
      <c r="CZ693" s="78"/>
      <c r="DF693" s="78">
        <v>7.9999999999999995E-11</v>
      </c>
      <c r="DG693" s="78">
        <v>0.88585179650000001</v>
      </c>
      <c r="DH693" s="78">
        <v>220.41264243879999</v>
      </c>
      <c r="DI693" s="77">
        <f t="shared" si="380"/>
        <v>7.5520095043320222E-11</v>
      </c>
      <c r="DJ693" s="77">
        <f t="shared" si="381"/>
        <v>7.5520041217896569E-11</v>
      </c>
      <c r="DK693" s="77">
        <f t="shared" si="382"/>
        <v>7.5520041214311258E-11</v>
      </c>
      <c r="DL693" s="77">
        <f t="shared" si="383"/>
        <v>7.5520041214311012E-11</v>
      </c>
      <c r="DN693" s="78">
        <v>9.9999999999999994E-12</v>
      </c>
      <c r="DO693" s="78">
        <v>4.6063674378600004</v>
      </c>
      <c r="DP693" s="78">
        <v>126996.940762905</v>
      </c>
      <c r="DQ693" s="77">
        <f t="shared" si="384"/>
        <v>-5.0818403914745834E-12</v>
      </c>
      <c r="DR693" s="77">
        <f t="shared" si="385"/>
        <v>-5.0919560253331254E-12</v>
      </c>
      <c r="DS693" s="77">
        <f t="shared" si="386"/>
        <v>-5.0919566988997356E-12</v>
      </c>
      <c r="DT693" s="77">
        <f t="shared" si="387"/>
        <v>-5.0919566989447435E-12</v>
      </c>
      <c r="DV693" s="78"/>
      <c r="DW693" s="78"/>
      <c r="DX693" s="78"/>
      <c r="ED693" s="78"/>
      <c r="EE693" s="78"/>
      <c r="EF693" s="78"/>
      <c r="EL693" s="78"/>
      <c r="EM693" s="78"/>
      <c r="EN693" s="78"/>
      <c r="ET693" s="78"/>
      <c r="EU693" s="78"/>
      <c r="EV693" s="78"/>
    </row>
    <row r="694" spans="12:152" s="77" customFormat="1" ht="12.75">
      <c r="L694" s="78"/>
      <c r="N694" s="78">
        <v>3.7000000000000001E-10</v>
      </c>
      <c r="O694" s="78">
        <v>3.0320314428700001</v>
      </c>
      <c r="P694" s="78">
        <v>76041.8527901255</v>
      </c>
      <c r="Q694" s="77">
        <f t="shared" si="368"/>
        <v>-2.6927051473578467E-10</v>
      </c>
      <c r="R694" s="77">
        <f t="shared" si="369"/>
        <v>-2.6909192462543875E-10</v>
      </c>
      <c r="S694" s="77">
        <f t="shared" si="370"/>
        <v>-2.6909191272513436E-10</v>
      </c>
      <c r="T694" s="77">
        <f t="shared" si="371"/>
        <v>-2.6909191272434042E-10</v>
      </c>
      <c r="V694" s="78">
        <v>5.0000000000000002E-11</v>
      </c>
      <c r="W694" s="78">
        <v>1.46111595893</v>
      </c>
      <c r="X694" s="78">
        <v>101011.000139596</v>
      </c>
      <c r="Y694" s="77">
        <f t="shared" si="372"/>
        <v>4.1217451952927429E-11</v>
      </c>
      <c r="Z694" s="77">
        <f t="shared" si="373"/>
        <v>4.1243884819375987E-11</v>
      </c>
      <c r="AA694" s="77">
        <f t="shared" si="374"/>
        <v>4.1243886578866006E-11</v>
      </c>
      <c r="AB694" s="77">
        <f t="shared" si="375"/>
        <v>4.1243886578981695E-11</v>
      </c>
      <c r="AD694" s="78"/>
      <c r="AE694" s="78"/>
      <c r="AF694" s="78"/>
      <c r="AL694" s="78"/>
      <c r="AM694" s="78"/>
      <c r="AN694" s="78"/>
      <c r="AT694" s="78"/>
      <c r="AU694" s="78"/>
      <c r="AV694" s="78"/>
      <c r="BB694" s="78"/>
      <c r="BC694" s="78"/>
      <c r="BD694" s="78"/>
      <c r="BJ694" s="78">
        <v>7.9999999999999995E-11</v>
      </c>
      <c r="BK694" s="78">
        <v>0.20349823136</v>
      </c>
      <c r="BL694" s="78">
        <v>113455.519560414</v>
      </c>
      <c r="BM694" s="77">
        <f t="shared" si="376"/>
        <v>6.8601035363825541E-11</v>
      </c>
      <c r="BN694" s="77">
        <f t="shared" si="377"/>
        <v>6.8557796830567285E-11</v>
      </c>
      <c r="BO694" s="77">
        <f t="shared" si="378"/>
        <v>6.8557793947939385E-11</v>
      </c>
      <c r="BP694" s="77">
        <f t="shared" si="379"/>
        <v>6.8557793947747207E-11</v>
      </c>
      <c r="BR694" s="78"/>
      <c r="BS694" s="78"/>
      <c r="BT694" s="78"/>
      <c r="BZ694" s="78"/>
      <c r="CA694" s="78"/>
      <c r="CB694" s="78"/>
      <c r="CH694" s="78"/>
      <c r="CI694" s="78"/>
      <c r="CJ694" s="78"/>
      <c r="CP694" s="78"/>
      <c r="CQ694" s="78"/>
      <c r="CR694" s="78"/>
      <c r="CX694" s="78"/>
      <c r="CY694" s="78"/>
      <c r="CZ694" s="78"/>
      <c r="DF694" s="78">
        <v>7.9999999999999995E-11</v>
      </c>
      <c r="DG694" s="78">
        <v>1.46508855917</v>
      </c>
      <c r="DH694" s="78">
        <v>87367.616418840102</v>
      </c>
      <c r="DI694" s="77">
        <f t="shared" si="380"/>
        <v>5.2543895859758332E-11</v>
      </c>
      <c r="DJ694" s="77">
        <f t="shared" si="381"/>
        <v>5.2592639604187287E-11</v>
      </c>
      <c r="DK694" s="77">
        <f t="shared" si="382"/>
        <v>5.2592642849859355E-11</v>
      </c>
      <c r="DL694" s="77">
        <f t="shared" si="383"/>
        <v>5.2592642850075236E-11</v>
      </c>
      <c r="DN694" s="78">
        <v>9.9999999999999994E-12</v>
      </c>
      <c r="DO694" s="78">
        <v>4.4818705315200003</v>
      </c>
      <c r="DP694" s="78">
        <v>231348.553329202</v>
      </c>
      <c r="DQ694" s="77">
        <f t="shared" si="384"/>
        <v>-9.2824117386914139E-12</v>
      </c>
      <c r="DR694" s="77">
        <f t="shared" si="385"/>
        <v>-9.2903521951546659E-12</v>
      </c>
      <c r="DS694" s="77">
        <f t="shared" si="386"/>
        <v>-9.2903527226499107E-12</v>
      </c>
      <c r="DT694" s="77">
        <f t="shared" si="387"/>
        <v>-9.2903527226852452E-12</v>
      </c>
      <c r="DV694" s="78"/>
      <c r="DW694" s="78"/>
      <c r="DX694" s="78"/>
      <c r="ED694" s="78"/>
      <c r="EE694" s="78"/>
      <c r="EF694" s="78"/>
      <c r="EL694" s="78"/>
      <c r="EM694" s="78"/>
      <c r="EN694" s="78"/>
      <c r="ET694" s="78"/>
      <c r="EU694" s="78"/>
      <c r="EV694" s="78"/>
    </row>
    <row r="695" spans="12:152" s="77" customFormat="1" ht="12.75">
      <c r="L695" s="78"/>
      <c r="N695" s="78">
        <v>3.7999999999999998E-10</v>
      </c>
      <c r="O695" s="78">
        <v>3.1751974340900002</v>
      </c>
      <c r="P695" s="78">
        <v>78786.286842816306</v>
      </c>
      <c r="Q695" s="77">
        <f t="shared" si="368"/>
        <v>3.7720623678965567E-10</v>
      </c>
      <c r="R695" s="77">
        <f t="shared" si="369"/>
        <v>3.7717261114136479E-10</v>
      </c>
      <c r="S695" s="77">
        <f t="shared" si="370"/>
        <v>3.771726088948898E-10</v>
      </c>
      <c r="T695" s="77">
        <f t="shared" si="371"/>
        <v>3.7717260889473987E-10</v>
      </c>
      <c r="V695" s="78">
        <v>5.0000000000000002E-11</v>
      </c>
      <c r="W695" s="78">
        <v>2.8056240949999998E-2</v>
      </c>
      <c r="X695" s="78">
        <v>149756.70824819899</v>
      </c>
      <c r="Y695" s="77">
        <f t="shared" si="372"/>
        <v>2.9952462393061037E-11</v>
      </c>
      <c r="Z695" s="77">
        <f t="shared" si="373"/>
        <v>2.9896964097345839E-11</v>
      </c>
      <c r="AA695" s="77">
        <f t="shared" si="374"/>
        <v>2.9896960398698643E-11</v>
      </c>
      <c r="AB695" s="77">
        <f t="shared" si="375"/>
        <v>2.9896960398452608E-11</v>
      </c>
      <c r="AD695" s="78"/>
      <c r="AE695" s="78"/>
      <c r="AF695" s="78"/>
      <c r="AL695" s="78"/>
      <c r="AM695" s="78"/>
      <c r="AN695" s="78"/>
      <c r="AT695" s="78"/>
      <c r="AU695" s="78"/>
      <c r="AV695" s="78"/>
      <c r="BB695" s="78"/>
      <c r="BC695" s="78"/>
      <c r="BD695" s="78"/>
      <c r="BJ695" s="78">
        <v>7.9999999999999995E-11</v>
      </c>
      <c r="BK695" s="78">
        <v>0.21724719952999999</v>
      </c>
      <c r="BL695" s="78">
        <v>13541.421202491099</v>
      </c>
      <c r="BM695" s="77">
        <f t="shared" si="376"/>
        <v>6.8859286314015826E-11</v>
      </c>
      <c r="BN695" s="77">
        <f t="shared" si="377"/>
        <v>6.8864387659633203E-11</v>
      </c>
      <c r="BO695" s="77">
        <f t="shared" si="378"/>
        <v>6.8864387999397653E-11</v>
      </c>
      <c r="BP695" s="77">
        <f t="shared" si="379"/>
        <v>6.886438799941965E-11</v>
      </c>
      <c r="BR695" s="78"/>
      <c r="BS695" s="78"/>
      <c r="BT695" s="78"/>
      <c r="BZ695" s="78"/>
      <c r="CA695" s="78"/>
      <c r="CB695" s="78"/>
      <c r="CH695" s="78"/>
      <c r="CI695" s="78"/>
      <c r="CJ695" s="78"/>
      <c r="CP695" s="78"/>
      <c r="CQ695" s="78"/>
      <c r="CR695" s="78"/>
      <c r="CX695" s="78"/>
      <c r="CY695" s="78"/>
      <c r="CZ695" s="78"/>
      <c r="DF695" s="78">
        <v>6E-11</v>
      </c>
      <c r="DG695" s="78">
        <v>0.60809363482000001</v>
      </c>
      <c r="DH695" s="78">
        <v>118828.963749496</v>
      </c>
      <c r="DI695" s="77">
        <f t="shared" si="380"/>
        <v>5.0405624425691452E-12</v>
      </c>
      <c r="DJ695" s="77">
        <f t="shared" si="381"/>
        <v>5.106288474207252E-12</v>
      </c>
      <c r="DK695" s="77">
        <f t="shared" si="382"/>
        <v>5.1062928520061178E-12</v>
      </c>
      <c r="DL695" s="77">
        <f t="shared" si="383"/>
        <v>5.1062928522983662E-12</v>
      </c>
      <c r="DN695" s="78">
        <v>9.9999999999999994E-12</v>
      </c>
      <c r="DO695" s="78">
        <v>5.1982979368000004</v>
      </c>
      <c r="DP695" s="78">
        <v>142871.558358268</v>
      </c>
      <c r="DQ695" s="77">
        <f t="shared" si="384"/>
        <v>5.4738410865823221E-14</v>
      </c>
      <c r="DR695" s="77">
        <f t="shared" si="385"/>
        <v>4.1520502034011631E-14</v>
      </c>
      <c r="DS695" s="77">
        <f t="shared" si="386"/>
        <v>4.1519621588201716E-14</v>
      </c>
      <c r="DT695" s="77">
        <f t="shared" si="387"/>
        <v>4.1519621530221928E-14</v>
      </c>
      <c r="DV695" s="78"/>
      <c r="DW695" s="78"/>
      <c r="DX695" s="78"/>
      <c r="ED695" s="78"/>
      <c r="EE695" s="78"/>
      <c r="EF695" s="78"/>
      <c r="EL695" s="78"/>
      <c r="EM695" s="78"/>
      <c r="EN695" s="78"/>
      <c r="ET695" s="78"/>
      <c r="EU695" s="78"/>
      <c r="EV695" s="78"/>
    </row>
    <row r="696" spans="12:152" s="77" customFormat="1" ht="12.75">
      <c r="L696" s="78"/>
      <c r="N696" s="78">
        <v>3.4999999999999998E-10</v>
      </c>
      <c r="O696" s="78">
        <v>3.90697621183</v>
      </c>
      <c r="P696" s="78">
        <v>80382.473285100903</v>
      </c>
      <c r="Q696" s="77">
        <f t="shared" si="368"/>
        <v>-1.31687765851899E-10</v>
      </c>
      <c r="R696" s="77">
        <f t="shared" si="369"/>
        <v>-1.3192888939607189E-10</v>
      </c>
      <c r="S696" s="77">
        <f t="shared" si="370"/>
        <v>-1.3192890545485787E-10</v>
      </c>
      <c r="T696" s="77">
        <f t="shared" si="371"/>
        <v>-1.3192890545590826E-10</v>
      </c>
      <c r="V696" s="78">
        <v>5.0000000000000002E-11</v>
      </c>
      <c r="W696" s="78">
        <v>5.10195955921</v>
      </c>
      <c r="X696" s="78">
        <v>112231.70171963501</v>
      </c>
      <c r="Y696" s="77">
        <f t="shared" si="372"/>
        <v>7.375674879072378E-12</v>
      </c>
      <c r="Z696" s="77">
        <f t="shared" si="373"/>
        <v>7.3243221190756065E-12</v>
      </c>
      <c r="AA696" s="77">
        <f t="shared" si="374"/>
        <v>7.3243186982082966E-12</v>
      </c>
      <c r="AB696" s="77">
        <f t="shared" si="375"/>
        <v>7.3243186979833762E-12</v>
      </c>
      <c r="AD696" s="78"/>
      <c r="AE696" s="78"/>
      <c r="AF696" s="78"/>
      <c r="AL696" s="78"/>
      <c r="AM696" s="78"/>
      <c r="AN696" s="78"/>
      <c r="AT696" s="78"/>
      <c r="AU696" s="78"/>
      <c r="AV696" s="78"/>
      <c r="BB696" s="78"/>
      <c r="BC696" s="78"/>
      <c r="BD696" s="78"/>
      <c r="BJ696" s="78">
        <v>7.9999999999999995E-11</v>
      </c>
      <c r="BK696" s="78">
        <v>1.7771912869199999</v>
      </c>
      <c r="BL696" s="78">
        <v>26076.857441310302</v>
      </c>
      <c r="BM696" s="77">
        <f t="shared" si="376"/>
        <v>-1.073690575940754E-11</v>
      </c>
      <c r="BN696" s="77">
        <f t="shared" si="377"/>
        <v>-1.071777962061322E-11</v>
      </c>
      <c r="BO696" s="77">
        <f t="shared" si="378"/>
        <v>-1.0717778346602477E-11</v>
      </c>
      <c r="BP696" s="77">
        <f t="shared" si="379"/>
        <v>-1.0717778346519109E-11</v>
      </c>
      <c r="BR696" s="78"/>
      <c r="BS696" s="78"/>
      <c r="BT696" s="78"/>
      <c r="BZ696" s="78"/>
      <c r="CA696" s="78"/>
      <c r="CB696" s="78"/>
      <c r="CH696" s="78"/>
      <c r="CI696" s="78"/>
      <c r="CJ696" s="78"/>
      <c r="CP696" s="78"/>
      <c r="CQ696" s="78"/>
      <c r="CR696" s="78"/>
      <c r="CX696" s="78"/>
      <c r="CY696" s="78"/>
      <c r="CZ696" s="78"/>
      <c r="DF696" s="78">
        <v>7.9999999999999995E-11</v>
      </c>
      <c r="DG696" s="78">
        <v>5.5318208892899996</v>
      </c>
      <c r="DH696" s="78">
        <v>53814.875800336296</v>
      </c>
      <c r="DI696" s="77">
        <f t="shared" si="380"/>
        <v>-6.2177171930052478E-11</v>
      </c>
      <c r="DJ696" s="77">
        <f t="shared" si="381"/>
        <v>-6.2152101538385111E-11</v>
      </c>
      <c r="DK696" s="77">
        <f t="shared" si="382"/>
        <v>-6.2152099867936244E-11</v>
      </c>
      <c r="DL696" s="77">
        <f t="shared" si="383"/>
        <v>-6.2152099867827444E-11</v>
      </c>
      <c r="DN696" s="78">
        <v>9.9999999999999994E-12</v>
      </c>
      <c r="DO696" s="78">
        <v>5.6886483077500003</v>
      </c>
      <c r="DP696" s="78">
        <v>3178.1457905676002</v>
      </c>
      <c r="DQ696" s="77">
        <f t="shared" si="384"/>
        <v>8.0592645366998222E-12</v>
      </c>
      <c r="DR696" s="77">
        <f t="shared" si="385"/>
        <v>8.0594386052677978E-12</v>
      </c>
      <c r="DS696" s="77">
        <f t="shared" si="386"/>
        <v>8.0594386168622592E-12</v>
      </c>
      <c r="DT696" s="77">
        <f t="shared" si="387"/>
        <v>8.0594386168630169E-12</v>
      </c>
      <c r="DV696" s="78"/>
      <c r="DW696" s="78"/>
      <c r="DX696" s="78"/>
      <c r="ED696" s="78"/>
      <c r="EE696" s="78"/>
      <c r="EF696" s="78"/>
      <c r="EL696" s="78"/>
      <c r="EM696" s="78"/>
      <c r="EN696" s="78"/>
      <c r="ET696" s="78"/>
      <c r="EU696" s="78"/>
      <c r="EV696" s="78"/>
    </row>
    <row r="697" spans="12:152" s="77" customFormat="1" ht="12.75">
      <c r="L697" s="78"/>
      <c r="N697" s="78">
        <v>3.7999999999999998E-10</v>
      </c>
      <c r="O697" s="78">
        <v>2.0092419902800001</v>
      </c>
      <c r="P697" s="78">
        <v>1162.4747044077999</v>
      </c>
      <c r="Q697" s="77">
        <f t="shared" si="368"/>
        <v>-1.0362849967123021E-10</v>
      </c>
      <c r="R697" s="77">
        <f t="shared" si="369"/>
        <v>-1.0362456771408145E-10</v>
      </c>
      <c r="S697" s="77">
        <f t="shared" si="370"/>
        <v>-1.0362456745217371E-10</v>
      </c>
      <c r="T697" s="77">
        <f t="shared" si="371"/>
        <v>-1.0362456745215619E-10</v>
      </c>
      <c r="V697" s="78">
        <v>5.0000000000000002E-11</v>
      </c>
      <c r="W697" s="78">
        <v>4.8745927874200001</v>
      </c>
      <c r="X697" s="78">
        <v>78413.272621857104</v>
      </c>
      <c r="Y697" s="77">
        <f t="shared" si="372"/>
        <v>-4.3766637947962286E-11</v>
      </c>
      <c r="Z697" s="77">
        <f t="shared" si="373"/>
        <v>-4.3784165111768861E-11</v>
      </c>
      <c r="AA697" s="77">
        <f t="shared" si="374"/>
        <v>-4.3784166278483592E-11</v>
      </c>
      <c r="AB697" s="77">
        <f t="shared" si="375"/>
        <v>-4.3784166278560442E-11</v>
      </c>
      <c r="AD697" s="78"/>
      <c r="AE697" s="78"/>
      <c r="AF697" s="78"/>
      <c r="AL697" s="78"/>
      <c r="AM697" s="78"/>
      <c r="AN697" s="78"/>
      <c r="AT697" s="78"/>
      <c r="AU697" s="78"/>
      <c r="AV697" s="78"/>
      <c r="BB697" s="78"/>
      <c r="BC697" s="78"/>
      <c r="BD697" s="78"/>
      <c r="BJ697" s="78">
        <v>8.9999999999999999E-11</v>
      </c>
      <c r="BK697" s="78">
        <v>6.2187869043999999</v>
      </c>
      <c r="BL697" s="78">
        <v>189853.99758261899</v>
      </c>
      <c r="BM697" s="77">
        <f t="shared" si="376"/>
        <v>-8.6236623197036516E-11</v>
      </c>
      <c r="BN697" s="77">
        <f t="shared" si="377"/>
        <v>-8.6191254762849499E-11</v>
      </c>
      <c r="BO697" s="77">
        <f t="shared" si="378"/>
        <v>-8.6191251732005063E-11</v>
      </c>
      <c r="BP697" s="77">
        <f t="shared" si="379"/>
        <v>-8.6191251731804807E-11</v>
      </c>
      <c r="BR697" s="78"/>
      <c r="BS697" s="78"/>
      <c r="BT697" s="78"/>
      <c r="BZ697" s="78"/>
      <c r="CA697" s="78"/>
      <c r="CB697" s="78"/>
      <c r="CH697" s="78"/>
      <c r="CI697" s="78"/>
      <c r="CJ697" s="78"/>
      <c r="CP697" s="78"/>
      <c r="CQ697" s="78"/>
      <c r="CR697" s="78"/>
      <c r="CX697" s="78"/>
      <c r="CY697" s="78"/>
      <c r="CZ697" s="78"/>
      <c r="DF697" s="78">
        <v>7.0000000000000004E-11</v>
      </c>
      <c r="DG697" s="78">
        <v>1.65646088833</v>
      </c>
      <c r="DH697" s="78">
        <v>196137.07343260999</v>
      </c>
      <c r="DI697" s="77">
        <f t="shared" si="380"/>
        <v>2.8517495009526604E-11</v>
      </c>
      <c r="DJ697" s="77">
        <f t="shared" si="381"/>
        <v>2.8633451440807829E-11</v>
      </c>
      <c r="DK697" s="77">
        <f t="shared" si="382"/>
        <v>2.8633459161513553E-11</v>
      </c>
      <c r="DL697" s="77">
        <f t="shared" si="383"/>
        <v>2.8633459162021878E-11</v>
      </c>
      <c r="DN697" s="78">
        <v>9.9999999999999994E-12</v>
      </c>
      <c r="DO697" s="78">
        <v>4.8975375094600002</v>
      </c>
      <c r="DP697" s="78">
        <v>53265.515074342002</v>
      </c>
      <c r="DQ697" s="77">
        <f t="shared" si="384"/>
        <v>1.5963577203918804E-12</v>
      </c>
      <c r="DR697" s="77">
        <f t="shared" si="385"/>
        <v>1.5914927519187627E-12</v>
      </c>
      <c r="DS697" s="77">
        <f t="shared" si="386"/>
        <v>1.5914924278510631E-12</v>
      </c>
      <c r="DT697" s="77">
        <f t="shared" si="387"/>
        <v>1.5914924278297379E-12</v>
      </c>
      <c r="DV697" s="78"/>
      <c r="DW697" s="78"/>
      <c r="DX697" s="78"/>
      <c r="ED697" s="78"/>
      <c r="EE697" s="78"/>
      <c r="EF697" s="78"/>
      <c r="EL697" s="78"/>
      <c r="EM697" s="78"/>
      <c r="EN697" s="78"/>
      <c r="ET697" s="78"/>
      <c r="EU697" s="78"/>
      <c r="EV697" s="78"/>
    </row>
    <row r="698" spans="12:152" s="77" customFormat="1" ht="12.75">
      <c r="L698" s="78"/>
      <c r="N698" s="78">
        <v>3.6E-10</v>
      </c>
      <c r="O698" s="78">
        <v>1.8008087124800001</v>
      </c>
      <c r="P698" s="78">
        <v>19336.862301228299</v>
      </c>
      <c r="Q698" s="77">
        <f t="shared" si="368"/>
        <v>6.1076606489099969E-11</v>
      </c>
      <c r="R698" s="77">
        <f t="shared" si="369"/>
        <v>6.1140075518323889E-11</v>
      </c>
      <c r="S698" s="77">
        <f t="shared" si="370"/>
        <v>6.1140079745922042E-11</v>
      </c>
      <c r="T698" s="77">
        <f t="shared" si="371"/>
        <v>6.1140079746199329E-11</v>
      </c>
      <c r="V698" s="78">
        <v>7.0000000000000004E-11</v>
      </c>
      <c r="W698" s="78">
        <v>3.6989859034900001</v>
      </c>
      <c r="X698" s="78">
        <v>81604.321851422297</v>
      </c>
      <c r="Y698" s="77">
        <f t="shared" si="372"/>
        <v>-6.1907118645795426E-11</v>
      </c>
      <c r="Z698" s="77">
        <f t="shared" si="373"/>
        <v>-6.1931768259214389E-11</v>
      </c>
      <c r="AA698" s="77">
        <f t="shared" si="374"/>
        <v>-6.1931769899946276E-11</v>
      </c>
      <c r="AB698" s="77">
        <f t="shared" si="375"/>
        <v>-6.1931769900055696E-11</v>
      </c>
      <c r="AD698" s="78"/>
      <c r="AE698" s="78"/>
      <c r="AF698" s="78"/>
      <c r="AL698" s="78"/>
      <c r="AM698" s="78"/>
      <c r="AN698" s="78"/>
      <c r="AT698" s="78"/>
      <c r="AU698" s="78"/>
      <c r="AV698" s="78"/>
      <c r="BB698" s="78"/>
      <c r="BC698" s="78"/>
      <c r="BD698" s="78"/>
      <c r="BJ698" s="78">
        <v>7.0000000000000004E-11</v>
      </c>
      <c r="BK698" s="78">
        <v>5.8876814619999998</v>
      </c>
      <c r="BL698" s="78">
        <v>51226.630674178501</v>
      </c>
      <c r="BM698" s="77">
        <f t="shared" si="376"/>
        <v>-7.7652964497619368E-12</v>
      </c>
      <c r="BN698" s="77">
        <f t="shared" si="377"/>
        <v>-7.7982661917740449E-12</v>
      </c>
      <c r="BO698" s="77">
        <f t="shared" si="378"/>
        <v>-7.7982683878257176E-12</v>
      </c>
      <c r="BP698" s="77">
        <f t="shared" si="379"/>
        <v>-7.7982683879720252E-12</v>
      </c>
      <c r="BR698" s="78"/>
      <c r="BS698" s="78"/>
      <c r="BT698" s="78"/>
      <c r="BZ698" s="78"/>
      <c r="CA698" s="78"/>
      <c r="CB698" s="78"/>
      <c r="CH698" s="78"/>
      <c r="CI698" s="78"/>
      <c r="CJ698" s="78"/>
      <c r="CP698" s="78"/>
      <c r="CQ698" s="78"/>
      <c r="CR698" s="78"/>
      <c r="CX698" s="78"/>
      <c r="CY698" s="78"/>
      <c r="CZ698" s="78"/>
      <c r="DF698" s="78">
        <v>6E-11</v>
      </c>
      <c r="DG698" s="78">
        <v>5.7455274808699999</v>
      </c>
      <c r="DH698" s="78">
        <v>55503.9419394285</v>
      </c>
      <c r="DI698" s="77">
        <f t="shared" si="380"/>
        <v>5.5093163489916249E-11</v>
      </c>
      <c r="DJ698" s="77">
        <f t="shared" si="381"/>
        <v>5.5080953091664064E-11</v>
      </c>
      <c r="DK698" s="77">
        <f t="shared" si="382"/>
        <v>5.5080952277848035E-11</v>
      </c>
      <c r="DL698" s="77">
        <f t="shared" si="383"/>
        <v>5.5080952277793925E-11</v>
      </c>
      <c r="DN698" s="78">
        <v>9.9999999999999994E-12</v>
      </c>
      <c r="DO698" s="78">
        <v>3.68051221186</v>
      </c>
      <c r="DP698" s="78">
        <v>2703.6161546755998</v>
      </c>
      <c r="DQ698" s="77">
        <f t="shared" si="384"/>
        <v>3.0916093044316456E-12</v>
      </c>
      <c r="DR698" s="77">
        <f t="shared" si="385"/>
        <v>3.0918471802319323E-12</v>
      </c>
      <c r="DS698" s="77">
        <f t="shared" si="386"/>
        <v>3.0918471960767474E-12</v>
      </c>
      <c r="DT698" s="77">
        <f t="shared" si="387"/>
        <v>3.0918471960777947E-12</v>
      </c>
      <c r="DV698" s="78"/>
      <c r="DW698" s="78"/>
      <c r="DX698" s="78"/>
      <c r="ED698" s="78"/>
      <c r="EE698" s="78"/>
      <c r="EF698" s="78"/>
      <c r="EL698" s="78"/>
      <c r="EM698" s="78"/>
      <c r="EN698" s="78"/>
      <c r="ET698" s="78"/>
      <c r="EU698" s="78"/>
      <c r="EV698" s="78"/>
    </row>
    <row r="699" spans="12:152" s="77" customFormat="1" ht="12.75">
      <c r="L699" s="78"/>
      <c r="N699" s="78">
        <v>3.4999999999999998E-10</v>
      </c>
      <c r="O699" s="78">
        <v>4.6625482570100001</v>
      </c>
      <c r="P699" s="78">
        <v>77947.317555065907</v>
      </c>
      <c r="Q699" s="77">
        <f t="shared" si="368"/>
        <v>3.3774177294544679E-10</v>
      </c>
      <c r="R699" s="77">
        <f t="shared" si="369"/>
        <v>3.3767547114267578E-10</v>
      </c>
      <c r="S699" s="77">
        <f t="shared" si="370"/>
        <v>3.3767546672047418E-10</v>
      </c>
      <c r="T699" s="77">
        <f t="shared" si="371"/>
        <v>3.376754667201811E-10</v>
      </c>
      <c r="V699" s="78">
        <v>5.0000000000000002E-11</v>
      </c>
      <c r="W699" s="78">
        <v>0.76195152302000002</v>
      </c>
      <c r="X699" s="78">
        <v>417406.45026518701</v>
      </c>
      <c r="Y699" s="77">
        <f t="shared" si="372"/>
        <v>1.0149477905164708E-11</v>
      </c>
      <c r="Z699" s="77">
        <f t="shared" si="373"/>
        <v>9.9603363953133149E-12</v>
      </c>
      <c r="AA699" s="77">
        <f t="shared" si="374"/>
        <v>9.9603237916287818E-12</v>
      </c>
      <c r="AB699" s="77">
        <f t="shared" si="375"/>
        <v>9.9603237908043606E-12</v>
      </c>
      <c r="AD699" s="78"/>
      <c r="AE699" s="78"/>
      <c r="AF699" s="78"/>
      <c r="AL699" s="78"/>
      <c r="AM699" s="78"/>
      <c r="AN699" s="78"/>
      <c r="AT699" s="78"/>
      <c r="AU699" s="78"/>
      <c r="AV699" s="78"/>
      <c r="BB699" s="78"/>
      <c r="BC699" s="78"/>
      <c r="BD699" s="78"/>
      <c r="BJ699" s="78">
        <v>7.0000000000000004E-11</v>
      </c>
      <c r="BK699" s="78">
        <v>0.61161547244000003</v>
      </c>
      <c r="BL699" s="78">
        <v>158116.491744728</v>
      </c>
      <c r="BM699" s="77">
        <f t="shared" si="376"/>
        <v>-6.369930786257256E-11</v>
      </c>
      <c r="BN699" s="77">
        <f t="shared" si="377"/>
        <v>-6.3741697533072147E-11</v>
      </c>
      <c r="BO699" s="77">
        <f t="shared" si="378"/>
        <v>-6.374170035209937E-11</v>
      </c>
      <c r="BP699" s="77">
        <f t="shared" si="379"/>
        <v>-6.3741700352286856E-11</v>
      </c>
      <c r="BR699" s="78"/>
      <c r="BS699" s="78"/>
      <c r="BT699" s="78"/>
      <c r="BZ699" s="78"/>
      <c r="CA699" s="78"/>
      <c r="CB699" s="78"/>
      <c r="CH699" s="78"/>
      <c r="CI699" s="78"/>
      <c r="CJ699" s="78"/>
      <c r="CP699" s="78"/>
      <c r="CQ699" s="78"/>
      <c r="CR699" s="78"/>
      <c r="CX699" s="78"/>
      <c r="CY699" s="78"/>
      <c r="CZ699" s="78"/>
      <c r="DF699" s="78">
        <v>6E-11</v>
      </c>
      <c r="DG699" s="78">
        <v>1.43996863707</v>
      </c>
      <c r="DH699" s="78">
        <v>2333.1963928720002</v>
      </c>
      <c r="DI699" s="77">
        <f t="shared" si="380"/>
        <v>2.8820003210715704E-11</v>
      </c>
      <c r="DJ699" s="77">
        <f t="shared" si="381"/>
        <v>2.8821139173717495E-11</v>
      </c>
      <c r="DK699" s="77">
        <f t="shared" si="382"/>
        <v>2.8821139249383444E-11</v>
      </c>
      <c r="DL699" s="77">
        <f t="shared" si="383"/>
        <v>2.8821139249388401E-11</v>
      </c>
      <c r="DN699" s="78">
        <v>9.9999999999999994E-12</v>
      </c>
      <c r="DO699" s="78">
        <v>1.73753133E-2</v>
      </c>
      <c r="DP699" s="78">
        <v>103814.808054201</v>
      </c>
      <c r="DQ699" s="77">
        <f t="shared" si="384"/>
        <v>-7.7760416830918845E-12</v>
      </c>
      <c r="DR699" s="77">
        <f t="shared" si="385"/>
        <v>-7.769999136852388E-12</v>
      </c>
      <c r="DS699" s="77">
        <f t="shared" si="386"/>
        <v>-7.7699987341200309E-12</v>
      </c>
      <c r="DT699" s="77">
        <f t="shared" si="387"/>
        <v>-7.769998734093553E-12</v>
      </c>
      <c r="DV699" s="78"/>
      <c r="DW699" s="78"/>
      <c r="DX699" s="78"/>
      <c r="ED699" s="78"/>
      <c r="EE699" s="78"/>
      <c r="EF699" s="78"/>
      <c r="EL699" s="78"/>
      <c r="EM699" s="78"/>
      <c r="EN699" s="78"/>
      <c r="ET699" s="78"/>
      <c r="EU699" s="78"/>
      <c r="EV699" s="78"/>
    </row>
    <row r="700" spans="12:152" s="77" customFormat="1" ht="12.75">
      <c r="L700" s="78"/>
      <c r="N700" s="78">
        <v>4.3000000000000001E-10</v>
      </c>
      <c r="O700" s="78">
        <v>1.57972686428</v>
      </c>
      <c r="P700" s="78">
        <v>130443.397043228</v>
      </c>
      <c r="Q700" s="77">
        <f t="shared" si="368"/>
        <v>2.6960971292924958E-10</v>
      </c>
      <c r="R700" s="77">
        <f t="shared" si="369"/>
        <v>2.7001377678480073E-10</v>
      </c>
      <c r="S700" s="77">
        <f t="shared" si="370"/>
        <v>2.700138036863698E-10</v>
      </c>
      <c r="T700" s="77">
        <f t="shared" si="371"/>
        <v>2.7001380368811996E-10</v>
      </c>
      <c r="V700" s="78">
        <v>5.0000000000000002E-11</v>
      </c>
      <c r="W700" s="78">
        <v>0.55904094193999998</v>
      </c>
      <c r="X700" s="78">
        <v>2383.1930147762</v>
      </c>
      <c r="Y700" s="77">
        <f t="shared" si="372"/>
        <v>4.9804868817707861E-11</v>
      </c>
      <c r="Z700" s="77">
        <f t="shared" si="373"/>
        <v>4.9804771503896547E-11</v>
      </c>
      <c r="AA700" s="77">
        <f t="shared" si="374"/>
        <v>4.9804771497413681E-11</v>
      </c>
      <c r="AB700" s="77">
        <f t="shared" si="375"/>
        <v>4.9804771497413248E-11</v>
      </c>
      <c r="AD700" s="78"/>
      <c r="AE700" s="78"/>
      <c r="AF700" s="78"/>
      <c r="AL700" s="78"/>
      <c r="AM700" s="78"/>
      <c r="AN700" s="78"/>
      <c r="AT700" s="78"/>
      <c r="AU700" s="78"/>
      <c r="AV700" s="78"/>
      <c r="BB700" s="78"/>
      <c r="BC700" s="78"/>
      <c r="BD700" s="78"/>
      <c r="BJ700" s="78">
        <v>7.9999999999999995E-11</v>
      </c>
      <c r="BK700" s="78">
        <v>2.0586051904299998</v>
      </c>
      <c r="BL700" s="78">
        <v>78149.270136037303</v>
      </c>
      <c r="BM700" s="77">
        <f t="shared" si="376"/>
        <v>-5.2946715245210383E-11</v>
      </c>
      <c r="BN700" s="77">
        <f t="shared" si="377"/>
        <v>-5.2903340761823226E-11</v>
      </c>
      <c r="BO700" s="77">
        <f t="shared" si="378"/>
        <v>-5.290333787173267E-11</v>
      </c>
      <c r="BP700" s="77">
        <f t="shared" si="379"/>
        <v>-5.290333787154165E-11</v>
      </c>
      <c r="BR700" s="78"/>
      <c r="BS700" s="78"/>
      <c r="BT700" s="78"/>
      <c r="BZ700" s="78"/>
      <c r="CA700" s="78"/>
      <c r="CB700" s="78"/>
      <c r="CH700" s="78"/>
      <c r="CI700" s="78"/>
      <c r="CJ700" s="78"/>
      <c r="CP700" s="78"/>
      <c r="CQ700" s="78"/>
      <c r="CR700" s="78"/>
      <c r="CX700" s="78"/>
      <c r="CY700" s="78"/>
      <c r="CZ700" s="78"/>
      <c r="DF700" s="78">
        <v>6E-11</v>
      </c>
      <c r="DG700" s="78">
        <v>1.91186990644</v>
      </c>
      <c r="DH700" s="78">
        <v>130652.81480330801</v>
      </c>
      <c r="DI700" s="77">
        <f t="shared" si="380"/>
        <v>5.9876731967513688E-11</v>
      </c>
      <c r="DJ700" s="77">
        <f t="shared" si="381"/>
        <v>5.9881334803952023E-11</v>
      </c>
      <c r="DK700" s="77">
        <f t="shared" si="382"/>
        <v>5.988133510763245E-11</v>
      </c>
      <c r="DL700" s="77">
        <f t="shared" si="383"/>
        <v>5.9881335107652599E-11</v>
      </c>
      <c r="DN700" s="78">
        <v>9.9999999999999994E-12</v>
      </c>
      <c r="DO700" s="78">
        <v>1.7934897487499999</v>
      </c>
      <c r="DP700" s="78">
        <v>183145.012956113</v>
      </c>
      <c r="DQ700" s="77">
        <f t="shared" si="384"/>
        <v>-4.8273228916012727E-12</v>
      </c>
      <c r="DR700" s="77">
        <f t="shared" si="385"/>
        <v>-4.8421550078887492E-12</v>
      </c>
      <c r="DS700" s="77">
        <f t="shared" si="386"/>
        <v>-4.8421559953916509E-12</v>
      </c>
      <c r="DT700" s="77">
        <f t="shared" si="387"/>
        <v>-4.8421559954573011E-12</v>
      </c>
      <c r="DV700" s="78"/>
      <c r="DW700" s="78"/>
      <c r="DX700" s="78"/>
      <c r="ED700" s="78"/>
      <c r="EE700" s="78"/>
      <c r="EF700" s="78"/>
      <c r="EL700" s="78"/>
      <c r="EM700" s="78"/>
      <c r="EN700" s="78"/>
      <c r="ET700" s="78"/>
      <c r="EU700" s="78"/>
      <c r="EV700" s="78"/>
    </row>
    <row r="701" spans="12:152" s="77" customFormat="1" ht="12.75">
      <c r="L701" s="78"/>
      <c r="N701" s="78">
        <v>3.4999999999999998E-10</v>
      </c>
      <c r="O701" s="78">
        <v>0.74694549647999997</v>
      </c>
      <c r="P701" s="78">
        <v>25985.940623308499</v>
      </c>
      <c r="Q701" s="77">
        <f t="shared" si="368"/>
        <v>1.3356215088819805E-10</v>
      </c>
      <c r="R701" s="77">
        <f t="shared" si="369"/>
        <v>1.3363992439313813E-10</v>
      </c>
      <c r="S701" s="77">
        <f t="shared" si="370"/>
        <v>1.33639929573359E-10</v>
      </c>
      <c r="T701" s="77">
        <f t="shared" si="371"/>
        <v>1.3363992957369915E-10</v>
      </c>
      <c r="V701" s="78">
        <v>5.0000000000000002E-11</v>
      </c>
      <c r="W701" s="78">
        <v>3.9509638408500001</v>
      </c>
      <c r="X701" s="78">
        <v>78188.927826155195</v>
      </c>
      <c r="Y701" s="77">
        <f t="shared" si="372"/>
        <v>-3.3930055999840774E-11</v>
      </c>
      <c r="Z701" s="77">
        <f t="shared" si="373"/>
        <v>-3.3956613551904464E-11</v>
      </c>
      <c r="AA701" s="77">
        <f t="shared" si="374"/>
        <v>-3.3956615320308298E-11</v>
      </c>
      <c r="AB701" s="77">
        <f t="shared" si="375"/>
        <v>-3.3956615320425131E-11</v>
      </c>
      <c r="AD701" s="78"/>
      <c r="AE701" s="78"/>
      <c r="AF701" s="78"/>
      <c r="AL701" s="78"/>
      <c r="AM701" s="78"/>
      <c r="AN701" s="78"/>
      <c r="AT701" s="78"/>
      <c r="AU701" s="78"/>
      <c r="AV701" s="78"/>
      <c r="BB701" s="78"/>
      <c r="BC701" s="78"/>
      <c r="BD701" s="78"/>
      <c r="BJ701" s="78">
        <v>7.0000000000000004E-11</v>
      </c>
      <c r="BK701" s="78">
        <v>9.5001849329999999E-2</v>
      </c>
      <c r="BL701" s="78">
        <v>90989.162859497505</v>
      </c>
      <c r="BM701" s="77">
        <f t="shared" si="376"/>
        <v>-1.2217360506320947E-11</v>
      </c>
      <c r="BN701" s="77">
        <f t="shared" si="377"/>
        <v>-1.2275378098485937E-11</v>
      </c>
      <c r="BO701" s="77">
        <f t="shared" si="378"/>
        <v>-1.2275381962742158E-11</v>
      </c>
      <c r="BP701" s="77">
        <f t="shared" si="379"/>
        <v>-1.2275381963000706E-11</v>
      </c>
      <c r="BR701" s="78"/>
      <c r="BS701" s="78"/>
      <c r="BT701" s="78"/>
      <c r="BZ701" s="78"/>
      <c r="CA701" s="78"/>
      <c r="CB701" s="78"/>
      <c r="CH701" s="78"/>
      <c r="CI701" s="78"/>
      <c r="CJ701" s="78"/>
      <c r="CP701" s="78"/>
      <c r="CQ701" s="78"/>
      <c r="CR701" s="78"/>
      <c r="CX701" s="78"/>
      <c r="CY701" s="78"/>
      <c r="CZ701" s="78"/>
      <c r="DF701" s="78">
        <v>6E-11</v>
      </c>
      <c r="DG701" s="78">
        <v>5.0644876726900003</v>
      </c>
      <c r="DH701" s="78">
        <v>50444.683930215797</v>
      </c>
      <c r="DI701" s="77">
        <f t="shared" si="380"/>
        <v>-1.5402378136743501E-11</v>
      </c>
      <c r="DJ701" s="77">
        <f t="shared" si="381"/>
        <v>-1.5375312845165578E-11</v>
      </c>
      <c r="DK701" s="77">
        <f t="shared" si="382"/>
        <v>-1.5375311042237675E-11</v>
      </c>
      <c r="DL701" s="77">
        <f t="shared" si="383"/>
        <v>-1.5375311042118994E-11</v>
      </c>
      <c r="DN701" s="78">
        <v>9.9999999999999994E-12</v>
      </c>
      <c r="DO701" s="78">
        <v>6.16564988887</v>
      </c>
      <c r="DP701" s="78">
        <v>199599.31813847501</v>
      </c>
      <c r="DQ701" s="77">
        <f t="shared" si="384"/>
        <v>5.6537383530915996E-12</v>
      </c>
      <c r="DR701" s="77">
        <f t="shared" si="385"/>
        <v>5.6384970332827785E-12</v>
      </c>
      <c r="DS701" s="77">
        <f t="shared" si="386"/>
        <v>5.6384960174191849E-12</v>
      </c>
      <c r="DT701" s="77">
        <f t="shared" si="387"/>
        <v>5.6384960173515839E-12</v>
      </c>
      <c r="DV701" s="78"/>
      <c r="DW701" s="78"/>
      <c r="DX701" s="78"/>
      <c r="ED701" s="78"/>
      <c r="EE701" s="78"/>
      <c r="EF701" s="78"/>
      <c r="EL701" s="78"/>
      <c r="EM701" s="78"/>
      <c r="EN701" s="78"/>
      <c r="ET701" s="78"/>
      <c r="EU701" s="78"/>
      <c r="EV701" s="78"/>
    </row>
    <row r="702" spans="12:152" s="77" customFormat="1" ht="12.75">
      <c r="L702" s="78"/>
      <c r="N702" s="78">
        <v>4.0000000000000001E-10</v>
      </c>
      <c r="O702" s="78">
        <v>2.1141567136499999</v>
      </c>
      <c r="P702" s="78">
        <v>3492.5715668695998</v>
      </c>
      <c r="Q702" s="77">
        <f t="shared" si="368"/>
        <v>-1.1237851615177569E-11</v>
      </c>
      <c r="R702" s="77">
        <f t="shared" si="369"/>
        <v>-1.1224931806846816E-11</v>
      </c>
      <c r="S702" s="77">
        <f t="shared" si="370"/>
        <v>-1.1224930946259605E-11</v>
      </c>
      <c r="T702" s="77">
        <f t="shared" si="371"/>
        <v>-1.1224930946202785E-11</v>
      </c>
      <c r="V702" s="78">
        <v>5.0000000000000002E-11</v>
      </c>
      <c r="W702" s="78">
        <v>1.76549372525</v>
      </c>
      <c r="X702" s="78">
        <v>53771.992725432901</v>
      </c>
      <c r="Y702" s="77">
        <f t="shared" si="372"/>
        <v>2.4114234682379534E-11</v>
      </c>
      <c r="Z702" s="77">
        <f t="shared" si="373"/>
        <v>2.4092441586282268E-11</v>
      </c>
      <c r="AA702" s="77">
        <f t="shared" si="374"/>
        <v>2.4092440134448438E-11</v>
      </c>
      <c r="AB702" s="77">
        <f t="shared" si="375"/>
        <v>2.40924401343538E-11</v>
      </c>
      <c r="AD702" s="78"/>
      <c r="AE702" s="78"/>
      <c r="AF702" s="78"/>
      <c r="AL702" s="78"/>
      <c r="AM702" s="78"/>
      <c r="AN702" s="78"/>
      <c r="AT702" s="78"/>
      <c r="AU702" s="78"/>
      <c r="AV702" s="78"/>
      <c r="BB702" s="78"/>
      <c r="BC702" s="78"/>
      <c r="BD702" s="78"/>
      <c r="BJ702" s="78">
        <v>7.0000000000000004E-11</v>
      </c>
      <c r="BK702" s="78">
        <v>0.56541937862000002</v>
      </c>
      <c r="BL702" s="78">
        <v>25985.940623308499</v>
      </c>
      <c r="BM702" s="77">
        <f t="shared" si="376"/>
        <v>3.7954368161721678E-11</v>
      </c>
      <c r="BN702" s="77">
        <f t="shared" si="377"/>
        <v>3.7968507572443167E-11</v>
      </c>
      <c r="BO702" s="77">
        <f t="shared" si="378"/>
        <v>3.7968508514193483E-11</v>
      </c>
      <c r="BP702" s="77">
        <f t="shared" si="379"/>
        <v>3.7968508514255328E-11</v>
      </c>
      <c r="BR702" s="78"/>
      <c r="BS702" s="78"/>
      <c r="BT702" s="78"/>
      <c r="BZ702" s="78"/>
      <c r="CA702" s="78"/>
      <c r="CB702" s="78"/>
      <c r="CH702" s="78"/>
      <c r="CI702" s="78"/>
      <c r="CJ702" s="78"/>
      <c r="CP702" s="78"/>
      <c r="CQ702" s="78"/>
      <c r="CR702" s="78"/>
      <c r="CX702" s="78"/>
      <c r="CY702" s="78"/>
      <c r="CZ702" s="78"/>
      <c r="DF702" s="78">
        <v>6E-11</v>
      </c>
      <c r="DG702" s="78">
        <v>1.0983830087799999</v>
      </c>
      <c r="DH702" s="78">
        <v>183674.70392120801</v>
      </c>
      <c r="DI702" s="77">
        <f t="shared" si="380"/>
        <v>5.0299262178205197E-11</v>
      </c>
      <c r="DJ702" s="77">
        <f t="shared" si="381"/>
        <v>5.0354774843010377E-11</v>
      </c>
      <c r="DK702" s="77">
        <f t="shared" si="382"/>
        <v>5.0354778535859948E-11</v>
      </c>
      <c r="DL702" s="77">
        <f t="shared" si="383"/>
        <v>5.0354778536104749E-11</v>
      </c>
      <c r="DN702" s="78">
        <v>9.9999999999999994E-12</v>
      </c>
      <c r="DO702" s="78">
        <v>0.63301837081000001</v>
      </c>
      <c r="DP702" s="78">
        <v>51439.929769616501</v>
      </c>
      <c r="DQ702" s="77">
        <f t="shared" si="384"/>
        <v>-2.6219085969208045E-12</v>
      </c>
      <c r="DR702" s="77">
        <f t="shared" si="385"/>
        <v>-2.6265008819457446E-12</v>
      </c>
      <c r="DS702" s="77">
        <f t="shared" si="386"/>
        <v>-2.6265011878171717E-12</v>
      </c>
      <c r="DT702" s="77">
        <f t="shared" si="387"/>
        <v>-2.6265011878374647E-12</v>
      </c>
      <c r="DV702" s="78"/>
      <c r="DW702" s="78"/>
      <c r="DX702" s="78"/>
      <c r="ED702" s="78"/>
      <c r="EE702" s="78"/>
      <c r="EF702" s="78"/>
      <c r="EL702" s="78"/>
      <c r="EM702" s="78"/>
      <c r="EN702" s="78"/>
      <c r="ET702" s="78"/>
      <c r="EU702" s="78"/>
      <c r="EV702" s="78"/>
    </row>
    <row r="703" spans="12:152" s="77" customFormat="1" ht="12.75">
      <c r="L703" s="78"/>
      <c r="N703" s="78">
        <v>3.7999999999999998E-10</v>
      </c>
      <c r="O703" s="78">
        <v>4.6573872674399999</v>
      </c>
      <c r="P703" s="78">
        <v>22003.914634869801</v>
      </c>
      <c r="Q703" s="77">
        <f t="shared" si="368"/>
        <v>-1.7033306194593087E-10</v>
      </c>
      <c r="R703" s="77">
        <f t="shared" si="369"/>
        <v>-1.7026390721035692E-10</v>
      </c>
      <c r="S703" s="77">
        <f t="shared" si="370"/>
        <v>-1.7026390260373445E-10</v>
      </c>
      <c r="T703" s="77">
        <f t="shared" si="371"/>
        <v>-1.7026390260343028E-10</v>
      </c>
      <c r="V703" s="78">
        <v>5.0000000000000002E-11</v>
      </c>
      <c r="W703" s="78">
        <v>3.3535670840999998</v>
      </c>
      <c r="X703" s="78">
        <v>205260.65018762799</v>
      </c>
      <c r="Y703" s="77">
        <f t="shared" si="372"/>
        <v>-4.0863399822435981E-11</v>
      </c>
      <c r="Z703" s="77">
        <f t="shared" si="373"/>
        <v>-4.0808610149274976E-11</v>
      </c>
      <c r="AA703" s="77">
        <f t="shared" si="374"/>
        <v>-4.080860649484384E-11</v>
      </c>
      <c r="AB703" s="77">
        <f t="shared" si="375"/>
        <v>-4.0808606494600791E-11</v>
      </c>
      <c r="AD703" s="78"/>
      <c r="AE703" s="78"/>
      <c r="AF703" s="78"/>
      <c r="AL703" s="78"/>
      <c r="AM703" s="78"/>
      <c r="AN703" s="78"/>
      <c r="AT703" s="78"/>
      <c r="AU703" s="78"/>
      <c r="AV703" s="78"/>
      <c r="BB703" s="78"/>
      <c r="BC703" s="78"/>
      <c r="BD703" s="78"/>
      <c r="BJ703" s="78">
        <v>7.0000000000000004E-11</v>
      </c>
      <c r="BK703" s="78">
        <v>0.73212945216000003</v>
      </c>
      <c r="BL703" s="78">
        <v>78469.894973159695</v>
      </c>
      <c r="BM703" s="77">
        <f t="shared" si="376"/>
        <v>4.8257553362725238E-11</v>
      </c>
      <c r="BN703" s="77">
        <f t="shared" si="377"/>
        <v>4.8220728280953668E-11</v>
      </c>
      <c r="BO703" s="77">
        <f t="shared" si="378"/>
        <v>4.8220725827192588E-11</v>
      </c>
      <c r="BP703" s="77">
        <f t="shared" si="379"/>
        <v>4.8220725827031068E-11</v>
      </c>
      <c r="BR703" s="78"/>
      <c r="BS703" s="78"/>
      <c r="BT703" s="78"/>
      <c r="BZ703" s="78"/>
      <c r="CA703" s="78"/>
      <c r="CB703" s="78"/>
      <c r="CH703" s="78"/>
      <c r="CI703" s="78"/>
      <c r="CJ703" s="78"/>
      <c r="CP703" s="78"/>
      <c r="CQ703" s="78"/>
      <c r="CR703" s="78"/>
      <c r="CX703" s="78"/>
      <c r="CY703" s="78"/>
      <c r="CZ703" s="78"/>
      <c r="DF703" s="78">
        <v>7.0000000000000004E-11</v>
      </c>
      <c r="DG703" s="78">
        <v>0.35338852937999998</v>
      </c>
      <c r="DH703" s="78">
        <v>103932.127922421</v>
      </c>
      <c r="DI703" s="77">
        <f t="shared" si="380"/>
        <v>-3.8148936092320535E-11</v>
      </c>
      <c r="DJ703" s="77">
        <f t="shared" si="381"/>
        <v>-3.8092483930468032E-11</v>
      </c>
      <c r="DK703" s="77">
        <f t="shared" si="382"/>
        <v>-3.8092480169026408E-11</v>
      </c>
      <c r="DL703" s="77">
        <f t="shared" si="383"/>
        <v>-3.8092480168779371E-11</v>
      </c>
      <c r="DN703" s="78">
        <v>9.9999999999999994E-12</v>
      </c>
      <c r="DO703" s="78">
        <v>2.2942790431</v>
      </c>
      <c r="DP703" s="78">
        <v>1485.9801210651999</v>
      </c>
      <c r="DQ703" s="77">
        <f t="shared" si="384"/>
        <v>9.4330725217845863E-12</v>
      </c>
      <c r="DR703" s="77">
        <f t="shared" si="385"/>
        <v>9.4331181528949401E-12</v>
      </c>
      <c r="DS703" s="77">
        <f t="shared" si="386"/>
        <v>9.4331181559343668E-12</v>
      </c>
      <c r="DT703" s="77">
        <f t="shared" si="387"/>
        <v>9.4331181559345672E-12</v>
      </c>
      <c r="DV703" s="78"/>
      <c r="DW703" s="78"/>
      <c r="DX703" s="78"/>
      <c r="ED703" s="78"/>
      <c r="EE703" s="78"/>
      <c r="EF703" s="78"/>
      <c r="EL703" s="78"/>
      <c r="EM703" s="78"/>
      <c r="EN703" s="78"/>
      <c r="ET703" s="78"/>
      <c r="EU703" s="78"/>
      <c r="EV703" s="78"/>
    </row>
    <row r="704" spans="12:152" s="77" customFormat="1" ht="12.75">
      <c r="L704" s="78"/>
      <c r="N704" s="78">
        <v>3.7000000000000001E-10</v>
      </c>
      <c r="O704" s="78">
        <v>0.77571838110000002</v>
      </c>
      <c r="P704" s="78">
        <v>16703.062133498999</v>
      </c>
      <c r="Q704" s="77">
        <f t="shared" si="368"/>
        <v>-2.7585220403083237E-10</v>
      </c>
      <c r="R704" s="77">
        <f t="shared" si="369"/>
        <v>-2.7581409505164574E-10</v>
      </c>
      <c r="S704" s="77">
        <f t="shared" si="370"/>
        <v>-2.7581409251298894E-10</v>
      </c>
      <c r="T704" s="77">
        <f t="shared" si="371"/>
        <v>-2.7581409251282071E-10</v>
      </c>
      <c r="V704" s="78">
        <v>6E-11</v>
      </c>
      <c r="W704" s="78">
        <v>5.5790290218800003</v>
      </c>
      <c r="X704" s="78">
        <v>87253.177130154902</v>
      </c>
      <c r="Y704" s="77">
        <f t="shared" si="372"/>
        <v>4.6635606336403773E-11</v>
      </c>
      <c r="Z704" s="77">
        <f t="shared" si="373"/>
        <v>4.6605117175121128E-11</v>
      </c>
      <c r="AA704" s="77">
        <f t="shared" si="374"/>
        <v>4.6605115143229954E-11</v>
      </c>
      <c r="AB704" s="77">
        <f t="shared" si="375"/>
        <v>4.6605115143096771E-11</v>
      </c>
      <c r="AD704" s="78"/>
      <c r="AE704" s="78"/>
      <c r="AF704" s="78"/>
      <c r="AL704" s="78"/>
      <c r="AM704" s="78"/>
      <c r="AN704" s="78"/>
      <c r="AT704" s="78"/>
      <c r="AU704" s="78"/>
      <c r="AV704" s="78"/>
      <c r="BB704" s="78"/>
      <c r="BC704" s="78"/>
      <c r="BD704" s="78"/>
      <c r="BJ704" s="78">
        <v>7.0000000000000004E-11</v>
      </c>
      <c r="BK704" s="78">
        <v>0.44088896603</v>
      </c>
      <c r="BL704" s="78">
        <v>104127.267770594</v>
      </c>
      <c r="BM704" s="77">
        <f t="shared" si="376"/>
        <v>2.842146486139981E-11</v>
      </c>
      <c r="BN704" s="77">
        <f t="shared" si="377"/>
        <v>2.8483077951595928E-11</v>
      </c>
      <c r="BO704" s="77">
        <f t="shared" si="378"/>
        <v>2.8483082054761447E-11</v>
      </c>
      <c r="BP704" s="77">
        <f t="shared" si="379"/>
        <v>2.8483082055030417E-11</v>
      </c>
      <c r="BR704" s="78"/>
      <c r="BS704" s="78"/>
      <c r="BT704" s="78"/>
      <c r="BZ704" s="78"/>
      <c r="CA704" s="78"/>
      <c r="CB704" s="78"/>
      <c r="CH704" s="78"/>
      <c r="CI704" s="78"/>
      <c r="CJ704" s="78"/>
      <c r="CP704" s="78"/>
      <c r="CQ704" s="78"/>
      <c r="CR704" s="78"/>
      <c r="CX704" s="78"/>
      <c r="CY704" s="78"/>
      <c r="CZ704" s="78"/>
      <c r="DF704" s="78">
        <v>6E-11</v>
      </c>
      <c r="DG704" s="78">
        <v>0.28924808590000001</v>
      </c>
      <c r="DH704" s="78">
        <v>54374.893626435398</v>
      </c>
      <c r="DI704" s="77">
        <f t="shared" si="380"/>
        <v>5.5343333267189423E-11</v>
      </c>
      <c r="DJ704" s="77">
        <f t="shared" si="381"/>
        <v>5.5354985075309874E-11</v>
      </c>
      <c r="DK704" s="77">
        <f t="shared" si="382"/>
        <v>5.5354985850968392E-11</v>
      </c>
      <c r="DL704" s="77">
        <f t="shared" si="383"/>
        <v>5.5354985851019709E-11</v>
      </c>
      <c r="DN704" s="78">
        <v>9.9999999999999994E-12</v>
      </c>
      <c r="DO704" s="78">
        <v>1.4418400982199999</v>
      </c>
      <c r="DP704" s="78">
        <v>112545.887899505</v>
      </c>
      <c r="DQ704" s="77">
        <f t="shared" si="384"/>
        <v>8.5683088744404879E-12</v>
      </c>
      <c r="DR704" s="77">
        <f t="shared" si="385"/>
        <v>8.5629356125578689E-12</v>
      </c>
      <c r="DS704" s="77">
        <f t="shared" si="386"/>
        <v>8.5629352543366369E-12</v>
      </c>
      <c r="DT704" s="77">
        <f t="shared" si="387"/>
        <v>8.5629352543125614E-12</v>
      </c>
      <c r="DV704" s="78"/>
      <c r="DW704" s="78"/>
      <c r="DX704" s="78"/>
      <c r="ED704" s="78"/>
      <c r="EE704" s="78"/>
      <c r="EF704" s="78"/>
      <c r="EL704" s="78"/>
      <c r="EM704" s="78"/>
      <c r="EN704" s="78"/>
      <c r="ET704" s="78"/>
      <c r="EU704" s="78"/>
      <c r="EV704" s="78"/>
    </row>
    <row r="705" spans="12:152" s="77" customFormat="1" ht="12.75">
      <c r="L705" s="78"/>
      <c r="N705" s="78">
        <v>3.4999999999999998E-10</v>
      </c>
      <c r="O705" s="78">
        <v>5.0012882972700003</v>
      </c>
      <c r="P705" s="78">
        <v>52509.662223917803</v>
      </c>
      <c r="Q705" s="77">
        <f t="shared" ref="Q705:Q768" si="388">N705*COS(O705+P705*$C$32)</f>
        <v>-3.3846615479915952E-10</v>
      </c>
      <c r="R705" s="77">
        <f t="shared" ref="R705:R768" si="389">N705*COS(O705+P705*$C$53)</f>
        <v>-3.3842282465878296E-10</v>
      </c>
      <c r="S705" s="77">
        <f t="shared" ref="S705:S768" si="390">N705*COS(O705+P705*$C$74)</f>
        <v>-3.3842282176990647E-10</v>
      </c>
      <c r="T705" s="77">
        <f t="shared" ref="T705:T768" si="391">N705*COS(O705+P705*$C$95)</f>
        <v>-3.3842282176971363E-10</v>
      </c>
      <c r="V705" s="78">
        <v>5.0000000000000002E-11</v>
      </c>
      <c r="W705" s="78">
        <v>0.26610630356999998</v>
      </c>
      <c r="X705" s="78">
        <v>235746.728015776</v>
      </c>
      <c r="Y705" s="77">
        <f t="shared" ref="Y705:Y768" si="392">V705*COS(W705+X705*$C$32)</f>
        <v>4.9927900655537939E-11</v>
      </c>
      <c r="Z705" s="77">
        <f t="shared" ref="Z705:Z768" si="393">V705*COS(W705+X705*$C$53)</f>
        <v>4.9933636220698768E-11</v>
      </c>
      <c r="AA705" s="77">
        <f t="shared" ref="AA705:AA768" si="394">V705*COS(W705+X705*$C$74)</f>
        <v>4.9933636594832759E-11</v>
      </c>
      <c r="AB705" s="77">
        <f t="shared" ref="AB705:AB768" si="395">V705*COS(W705+X705*$C$95)</f>
        <v>4.9933636594857355E-11</v>
      </c>
      <c r="AD705" s="78"/>
      <c r="AE705" s="78"/>
      <c r="AF705" s="78"/>
      <c r="AL705" s="78"/>
      <c r="AM705" s="78"/>
      <c r="AN705" s="78"/>
      <c r="AT705" s="78"/>
      <c r="AU705" s="78"/>
      <c r="AV705" s="78"/>
      <c r="BB705" s="78"/>
      <c r="BC705" s="78"/>
      <c r="BD705" s="78"/>
      <c r="BJ705" s="78">
        <v>7.9999999999999995E-11</v>
      </c>
      <c r="BK705" s="78">
        <v>5.8665392700199996</v>
      </c>
      <c r="BL705" s="78">
        <v>104454.70534051501</v>
      </c>
      <c r="BM705" s="77">
        <f t="shared" ref="BM705:BM768" si="396">BJ705*COS(BK705+BL705*$C$32)</f>
        <v>4.0351219546777506E-12</v>
      </c>
      <c r="BN705" s="77">
        <f t="shared" ref="BN705:BN768" si="397">BJ705*COS(BK705+BL705*$C$53)</f>
        <v>3.9579077130240831E-12</v>
      </c>
      <c r="BO705" s="77">
        <f t="shared" ref="BO705:BO768" si="398">BJ705*COS(BK705+BL705*$C$74)</f>
        <v>3.9579025696712017E-12</v>
      </c>
      <c r="BP705" s="77">
        <f t="shared" ref="BP705:BP768" si="399">BJ705*COS(BK705+BL705*$C$95)</f>
        <v>3.9579025693351006E-12</v>
      </c>
      <c r="BR705" s="78"/>
      <c r="BS705" s="78"/>
      <c r="BT705" s="78"/>
      <c r="BZ705" s="78"/>
      <c r="CA705" s="78"/>
      <c r="CB705" s="78"/>
      <c r="CH705" s="78"/>
      <c r="CI705" s="78"/>
      <c r="CJ705" s="78"/>
      <c r="CP705" s="78"/>
      <c r="CQ705" s="78"/>
      <c r="CR705" s="78"/>
      <c r="CX705" s="78"/>
      <c r="CY705" s="78"/>
      <c r="CZ705" s="78"/>
      <c r="DF705" s="78">
        <v>6E-11</v>
      </c>
      <c r="DG705" s="78">
        <v>2.7282919345400001</v>
      </c>
      <c r="DH705" s="78">
        <v>76255.151885563493</v>
      </c>
      <c r="DI705" s="77">
        <f t="shared" ref="DI705:DI768" si="400">DF705*COS(DG705+DH705*$C$32)</f>
        <v>3.7322354249969589E-11</v>
      </c>
      <c r="DJ705" s="77">
        <f t="shared" ref="DJ705:DJ768" si="401">DF705*COS(DG705+DH705*$C$53)</f>
        <v>3.7355488317316416E-11</v>
      </c>
      <c r="DK705" s="77">
        <f t="shared" ref="DK705:DK768" si="402">DF705*COS(DG705+DH705*$C$74)</f>
        <v>3.7355490523752723E-11</v>
      </c>
      <c r="DL705" s="77">
        <f t="shared" ref="DL705:DL768" si="403">DF705*COS(DG705+DH705*$C$95)</f>
        <v>3.7355490523899521E-11</v>
      </c>
      <c r="DN705" s="78">
        <v>9.9999999999999994E-12</v>
      </c>
      <c r="DO705" s="78">
        <v>0.55411127132000004</v>
      </c>
      <c r="DP705" s="78">
        <v>42790.965275073198</v>
      </c>
      <c r="DQ705" s="77">
        <f t="shared" ref="DQ705:DQ711" si="404">DN705*COS(DO705+DP705*$C$32)</f>
        <v>-4.6773483704966376E-12</v>
      </c>
      <c r="DR705" s="77">
        <f t="shared" ref="DR705:DR711" si="405">DN705*COS(DO705+DP705*$C$53)</f>
        <v>-4.6738488590641972E-12</v>
      </c>
      <c r="DS705" s="77">
        <f t="shared" ref="DS705:DS711" si="406">DN705*COS(DO705+DP705*$C$74)</f>
        <v>-4.6738486259378883E-12</v>
      </c>
      <c r="DT705" s="77">
        <f t="shared" ref="DT705:DT711" si="407">DN705*COS(DO705+DP705*$C$95)</f>
        <v>-4.6738486259225612E-12</v>
      </c>
      <c r="DV705" s="78"/>
      <c r="DW705" s="78"/>
      <c r="DX705" s="78"/>
      <c r="ED705" s="78"/>
      <c r="EE705" s="78"/>
      <c r="EF705" s="78"/>
      <c r="EL705" s="78"/>
      <c r="EM705" s="78"/>
      <c r="EN705" s="78"/>
      <c r="ET705" s="78"/>
      <c r="EU705" s="78"/>
      <c r="EV705" s="78"/>
    </row>
    <row r="706" spans="12:152" s="77" customFormat="1" ht="12.75">
      <c r="L706" s="78"/>
      <c r="N706" s="78">
        <v>4.7000000000000003E-10</v>
      </c>
      <c r="O706" s="78">
        <v>2.2753923079999998E-2</v>
      </c>
      <c r="P706" s="78">
        <v>25014.294117383299</v>
      </c>
      <c r="Q706" s="77">
        <f t="shared" si="388"/>
        <v>4.2508323999694424E-10</v>
      </c>
      <c r="R706" s="77">
        <f t="shared" si="389"/>
        <v>4.2503682559829336E-10</v>
      </c>
      <c r="S706" s="77">
        <f t="shared" si="390"/>
        <v>4.2503682250588242E-10</v>
      </c>
      <c r="T706" s="77">
        <f t="shared" si="391"/>
        <v>4.2503682250567722E-10</v>
      </c>
      <c r="V706" s="78">
        <v>5.0000000000000002E-11</v>
      </c>
      <c r="W706" s="78">
        <v>2.9059687729400001</v>
      </c>
      <c r="X706" s="78">
        <v>154194.22245657301</v>
      </c>
      <c r="Y706" s="77">
        <f t="shared" si="392"/>
        <v>-3.9390736274379167E-11</v>
      </c>
      <c r="Z706" s="77">
        <f t="shared" si="393"/>
        <v>-3.9346764406193384E-11</v>
      </c>
      <c r="AA706" s="77">
        <f t="shared" si="394"/>
        <v>-3.9346761474561831E-11</v>
      </c>
      <c r="AB706" s="77">
        <f t="shared" si="395"/>
        <v>-3.9346761474368923E-11</v>
      </c>
      <c r="AD706" s="78"/>
      <c r="AE706" s="78"/>
      <c r="AF706" s="78"/>
      <c r="AL706" s="78"/>
      <c r="AM706" s="78"/>
      <c r="AN706" s="78"/>
      <c r="AT706" s="78"/>
      <c r="AU706" s="78"/>
      <c r="AV706" s="78"/>
      <c r="BB706" s="78"/>
      <c r="BC706" s="78"/>
      <c r="BD706" s="78"/>
      <c r="BJ706" s="78">
        <v>7.0000000000000004E-11</v>
      </c>
      <c r="BK706" s="78">
        <v>0.70585294358999995</v>
      </c>
      <c r="BL706" s="78">
        <v>52177.2907558566</v>
      </c>
      <c r="BM706" s="77">
        <f t="shared" si="396"/>
        <v>6.3581418476462695E-11</v>
      </c>
      <c r="BN706" s="77">
        <f t="shared" si="397"/>
        <v>6.3595546077588436E-11</v>
      </c>
      <c r="BO706" s="77">
        <f t="shared" si="398"/>
        <v>6.3595547018133467E-11</v>
      </c>
      <c r="BP706" s="77">
        <f t="shared" si="399"/>
        <v>6.3595547018194988E-11</v>
      </c>
      <c r="BR706" s="78"/>
      <c r="BS706" s="78"/>
      <c r="BT706" s="78"/>
      <c r="BZ706" s="78"/>
      <c r="CA706" s="78"/>
      <c r="CB706" s="78"/>
      <c r="CH706" s="78"/>
      <c r="CI706" s="78"/>
      <c r="CJ706" s="78"/>
      <c r="CP706" s="78"/>
      <c r="CQ706" s="78"/>
      <c r="CR706" s="78"/>
      <c r="CX706" s="78"/>
      <c r="CY706" s="78"/>
      <c r="CZ706" s="78"/>
      <c r="DF706" s="78">
        <v>6E-11</v>
      </c>
      <c r="DG706" s="78">
        <v>3.9229048448000001</v>
      </c>
      <c r="DH706" s="78">
        <v>130289.952510736</v>
      </c>
      <c r="DI706" s="77">
        <f t="shared" si="400"/>
        <v>-3.5121678698642855E-11</v>
      </c>
      <c r="DJ706" s="77">
        <f t="shared" si="401"/>
        <v>-3.518029172183367E-11</v>
      </c>
      <c r="DK706" s="77">
        <f t="shared" si="402"/>
        <v>-3.5180295624333984E-11</v>
      </c>
      <c r="DL706" s="77">
        <f t="shared" si="403"/>
        <v>-3.5180295624593686E-11</v>
      </c>
      <c r="DN706" s="78">
        <v>9.9999999999999994E-12</v>
      </c>
      <c r="DO706" s="78">
        <v>5.0750794531199999</v>
      </c>
      <c r="DP706" s="78">
        <v>54824.261108621402</v>
      </c>
      <c r="DQ706" s="77">
        <f t="shared" si="404"/>
        <v>-9.0012676615269795E-12</v>
      </c>
      <c r="DR706" s="77">
        <f t="shared" si="405"/>
        <v>-8.9990569189951717E-12</v>
      </c>
      <c r="DS706" s="77">
        <f t="shared" si="406"/>
        <v>-8.9990567716607773E-12</v>
      </c>
      <c r="DT706" s="77">
        <f t="shared" si="407"/>
        <v>-8.9990567716511096E-12</v>
      </c>
      <c r="DV706" s="78"/>
      <c r="DW706" s="78"/>
      <c r="DX706" s="78"/>
      <c r="ED706" s="78"/>
      <c r="EE706" s="78"/>
      <c r="EF706" s="78"/>
      <c r="EL706" s="78"/>
      <c r="EM706" s="78"/>
      <c r="EN706" s="78"/>
      <c r="ET706" s="78"/>
      <c r="EU706" s="78"/>
      <c r="EV706" s="78"/>
    </row>
    <row r="707" spans="12:152" s="77" customFormat="1" ht="12.75">
      <c r="L707" s="78"/>
      <c r="N707" s="78">
        <v>4.3000000000000001E-10</v>
      </c>
      <c r="O707" s="78">
        <v>3.1527313781399999</v>
      </c>
      <c r="P707" s="78">
        <v>130435.634372512</v>
      </c>
      <c r="Q707" s="77">
        <f t="shared" si="388"/>
        <v>-3.4683101689150264E-10</v>
      </c>
      <c r="R707" s="77">
        <f t="shared" si="389"/>
        <v>-3.4652403018689791E-10</v>
      </c>
      <c r="S707" s="77">
        <f t="shared" si="390"/>
        <v>-3.4652400972175235E-10</v>
      </c>
      <c r="T707" s="77">
        <f t="shared" si="391"/>
        <v>-3.4652400972039195E-10</v>
      </c>
      <c r="V707" s="78">
        <v>3.9999999999999998E-11</v>
      </c>
      <c r="W707" s="78">
        <v>1.1697417665000001</v>
      </c>
      <c r="X707" s="78">
        <v>193937.98608932301</v>
      </c>
      <c r="Y707" s="77">
        <f t="shared" si="392"/>
        <v>3.8317040779089993E-11</v>
      </c>
      <c r="Z707" s="77">
        <f t="shared" si="393"/>
        <v>3.8337578265665718E-11</v>
      </c>
      <c r="AA707" s="77">
        <f t="shared" si="394"/>
        <v>3.8337579629555317E-11</v>
      </c>
      <c r="AB707" s="77">
        <f t="shared" si="395"/>
        <v>3.8337579629646133E-11</v>
      </c>
      <c r="AD707" s="78"/>
      <c r="AE707" s="78"/>
      <c r="AF707" s="78"/>
      <c r="AL707" s="78"/>
      <c r="AM707" s="78"/>
      <c r="AN707" s="78"/>
      <c r="AT707" s="78"/>
      <c r="AU707" s="78"/>
      <c r="AV707" s="78"/>
      <c r="BB707" s="78"/>
      <c r="BC707" s="78"/>
      <c r="BD707" s="78"/>
      <c r="BJ707" s="78">
        <v>8.9999999999999999E-11</v>
      </c>
      <c r="BK707" s="78">
        <v>1.9692994287900001</v>
      </c>
      <c r="BL707" s="78">
        <v>1272.6810256271999</v>
      </c>
      <c r="BM707" s="77">
        <f t="shared" si="396"/>
        <v>3.2946474037220937E-11</v>
      </c>
      <c r="BN707" s="77">
        <f t="shared" si="397"/>
        <v>3.2947460180182434E-11</v>
      </c>
      <c r="BO707" s="77">
        <f t="shared" si="398"/>
        <v>3.2947460245869124E-11</v>
      </c>
      <c r="BP707" s="77">
        <f t="shared" si="399"/>
        <v>3.2947460245873512E-11</v>
      </c>
      <c r="BR707" s="78"/>
      <c r="BS707" s="78"/>
      <c r="BT707" s="78"/>
      <c r="BZ707" s="78"/>
      <c r="CA707" s="78"/>
      <c r="CB707" s="78"/>
      <c r="CH707" s="78"/>
      <c r="CI707" s="78"/>
      <c r="CJ707" s="78"/>
      <c r="CP707" s="78"/>
      <c r="CQ707" s="78"/>
      <c r="CR707" s="78"/>
      <c r="CX707" s="78"/>
      <c r="CY707" s="78"/>
      <c r="CZ707" s="78"/>
      <c r="DF707" s="78">
        <v>7.0000000000000004E-11</v>
      </c>
      <c r="DG707" s="78">
        <v>1.2740249479000001</v>
      </c>
      <c r="DH707" s="78">
        <v>46046.509243641798</v>
      </c>
      <c r="DI707" s="77">
        <f t="shared" si="400"/>
        <v>-6.3486849726157538E-11</v>
      </c>
      <c r="DJ707" s="77">
        <f t="shared" si="401"/>
        <v>-6.3499405234424187E-11</v>
      </c>
      <c r="DK707" s="77">
        <f t="shared" si="402"/>
        <v>-6.3499406070361243E-11</v>
      </c>
      <c r="DL707" s="77">
        <f t="shared" si="403"/>
        <v>-6.3499406070416496E-11</v>
      </c>
      <c r="DN707" s="78">
        <v>9.9999999999999994E-12</v>
      </c>
      <c r="DO707" s="78">
        <v>5.1085862500800001</v>
      </c>
      <c r="DP707" s="78">
        <v>107679.748222576</v>
      </c>
      <c r="DQ707" s="77">
        <f t="shared" si="404"/>
        <v>2.5763876898217857E-12</v>
      </c>
      <c r="DR707" s="77">
        <f t="shared" si="405"/>
        <v>2.5667605058908703E-12</v>
      </c>
      <c r="DS707" s="77">
        <f t="shared" si="406"/>
        <v>2.5667598645404148E-12</v>
      </c>
      <c r="DT707" s="77">
        <f t="shared" si="407"/>
        <v>2.5667598644975622E-12</v>
      </c>
      <c r="DV707" s="78"/>
      <c r="DW707" s="78"/>
      <c r="DX707" s="78"/>
      <c r="ED707" s="78"/>
      <c r="EE707" s="78"/>
      <c r="EF707" s="78"/>
      <c r="EL707" s="78"/>
      <c r="EM707" s="78"/>
      <c r="EN707" s="78"/>
      <c r="ET707" s="78"/>
      <c r="EU707" s="78"/>
      <c r="EV707" s="78"/>
    </row>
    <row r="708" spans="12:152" s="77" customFormat="1" ht="12.75">
      <c r="L708" s="78"/>
      <c r="N708" s="78">
        <v>3.4000000000000001E-10</v>
      </c>
      <c r="O708" s="78">
        <v>3.05681901713</v>
      </c>
      <c r="P708" s="78">
        <v>2820.8311441261999</v>
      </c>
      <c r="Q708" s="77">
        <f t="shared" si="388"/>
        <v>3.3995020691415093E-10</v>
      </c>
      <c r="R708" s="77">
        <f t="shared" si="389"/>
        <v>3.3995005494579624E-10</v>
      </c>
      <c r="S708" s="77">
        <f t="shared" si="390"/>
        <v>3.3995005493566596E-10</v>
      </c>
      <c r="T708" s="77">
        <f t="shared" si="391"/>
        <v>3.3995005493566524E-10</v>
      </c>
      <c r="V708" s="78">
        <v>3.9999999999999998E-11</v>
      </c>
      <c r="W708" s="78">
        <v>3.9313046247600001</v>
      </c>
      <c r="X708" s="78">
        <v>130289.952510736</v>
      </c>
      <c r="Y708" s="77">
        <f t="shared" si="392"/>
        <v>-2.3141217213250805E-11</v>
      </c>
      <c r="Z708" s="77">
        <f t="shared" si="393"/>
        <v>-2.3180528453123567E-11</v>
      </c>
      <c r="AA708" s="77">
        <f t="shared" si="394"/>
        <v>-2.3180531070516314E-11</v>
      </c>
      <c r="AB708" s="77">
        <f t="shared" si="395"/>
        <v>-2.3180531070690497E-11</v>
      </c>
      <c r="AD708" s="78"/>
      <c r="AE708" s="78"/>
      <c r="AF708" s="78"/>
      <c r="AL708" s="78"/>
      <c r="AM708" s="78"/>
      <c r="AN708" s="78"/>
      <c r="AT708" s="78"/>
      <c r="AU708" s="78"/>
      <c r="AV708" s="78"/>
      <c r="BB708" s="78"/>
      <c r="BC708" s="78"/>
      <c r="BD708" s="78"/>
      <c r="BJ708" s="78">
        <v>1E-10</v>
      </c>
      <c r="BK708" s="78">
        <v>2.72173324175</v>
      </c>
      <c r="BL708" s="78">
        <v>104276.83096772899</v>
      </c>
      <c r="BM708" s="77">
        <f t="shared" si="396"/>
        <v>-8.5908766959832106E-11</v>
      </c>
      <c r="BN708" s="77">
        <f t="shared" si="397"/>
        <v>-8.5859348898561452E-11</v>
      </c>
      <c r="BO708" s="77">
        <f t="shared" si="398"/>
        <v>-8.5859345604168614E-11</v>
      </c>
      <c r="BP708" s="77">
        <f t="shared" si="399"/>
        <v>-8.5859345603952978E-11</v>
      </c>
      <c r="BR708" s="78"/>
      <c r="BS708" s="78"/>
      <c r="BT708" s="78"/>
      <c r="BZ708" s="78"/>
      <c r="CA708" s="78"/>
      <c r="CB708" s="78"/>
      <c r="CH708" s="78"/>
      <c r="CI708" s="78"/>
      <c r="CJ708" s="78"/>
      <c r="CP708" s="78"/>
      <c r="CQ708" s="78"/>
      <c r="CR708" s="78"/>
      <c r="CX708" s="78"/>
      <c r="CY708" s="78"/>
      <c r="CZ708" s="78"/>
      <c r="DF708" s="78">
        <v>7.0000000000000004E-11</v>
      </c>
      <c r="DG708" s="78">
        <v>2.9614928166199999</v>
      </c>
      <c r="DH708" s="78">
        <v>52755.493870147096</v>
      </c>
      <c r="DI708" s="77">
        <f t="shared" si="400"/>
        <v>6.0793564231559771E-11</v>
      </c>
      <c r="DJ708" s="77">
        <f t="shared" si="401"/>
        <v>6.0776620295717621E-11</v>
      </c>
      <c r="DK708" s="77">
        <f t="shared" si="402"/>
        <v>6.077661916660179E-11</v>
      </c>
      <c r="DL708" s="77">
        <f t="shared" si="403"/>
        <v>6.077661916652874E-11</v>
      </c>
      <c r="DN708" s="78">
        <v>9.9999999999999994E-12</v>
      </c>
      <c r="DO708" s="78">
        <v>5.5006857509299998</v>
      </c>
      <c r="DP708" s="78">
        <v>27819.025494506801</v>
      </c>
      <c r="DQ708" s="77">
        <f t="shared" si="404"/>
        <v>-4.6330357082898593E-12</v>
      </c>
      <c r="DR708" s="77">
        <f t="shared" si="405"/>
        <v>-4.6307547112274256E-12</v>
      </c>
      <c r="DS708" s="77">
        <f t="shared" si="406"/>
        <v>-4.6307545592801648E-12</v>
      </c>
      <c r="DT708" s="77">
        <f t="shared" si="407"/>
        <v>-4.6307545592700884E-12</v>
      </c>
      <c r="DV708" s="78"/>
      <c r="DW708" s="78"/>
      <c r="DX708" s="78"/>
      <c r="ED708" s="78"/>
      <c r="EE708" s="78"/>
      <c r="EF708" s="78"/>
      <c r="EL708" s="78"/>
      <c r="EM708" s="78"/>
      <c r="EN708" s="78"/>
      <c r="ET708" s="78"/>
      <c r="EU708" s="78"/>
      <c r="EV708" s="78"/>
    </row>
    <row r="709" spans="12:152" s="77" customFormat="1" ht="12.75">
      <c r="L709" s="78"/>
      <c r="N709" s="78">
        <v>3.7000000000000001E-10</v>
      </c>
      <c r="O709" s="78">
        <v>4.6824875114499998</v>
      </c>
      <c r="P709" s="78">
        <v>123668.805106625</v>
      </c>
      <c r="Q709" s="77">
        <f t="shared" si="388"/>
        <v>-2.7880719929398742E-10</v>
      </c>
      <c r="R709" s="77">
        <f t="shared" si="389"/>
        <v>-2.7908532129173279E-10</v>
      </c>
      <c r="S709" s="77">
        <f t="shared" si="390"/>
        <v>-2.7908533980524212E-10</v>
      </c>
      <c r="T709" s="77">
        <f t="shared" si="391"/>
        <v>-2.7908533980648491E-10</v>
      </c>
      <c r="V709" s="78">
        <v>3.9999999999999998E-11</v>
      </c>
      <c r="W709" s="78">
        <v>4.3362747804600001</v>
      </c>
      <c r="X709" s="78">
        <v>89.485747845999995</v>
      </c>
      <c r="Y709" s="77">
        <f t="shared" si="392"/>
        <v>-3.0631743653332483E-11</v>
      </c>
      <c r="Z709" s="77">
        <f t="shared" si="393"/>
        <v>-3.0631764949675675E-11</v>
      </c>
      <c r="AA709" s="77">
        <f t="shared" si="394"/>
        <v>-3.0631764951094225E-11</v>
      </c>
      <c r="AB709" s="77">
        <f t="shared" si="395"/>
        <v>-3.0631764951094316E-11</v>
      </c>
      <c r="AD709" s="78"/>
      <c r="AE709" s="78"/>
      <c r="AF709" s="78"/>
      <c r="AL709" s="78"/>
      <c r="AM709" s="78"/>
      <c r="AN709" s="78"/>
      <c r="AT709" s="78"/>
      <c r="AU709" s="78"/>
      <c r="AV709" s="78"/>
      <c r="BB709" s="78"/>
      <c r="BC709" s="78"/>
      <c r="BD709" s="78"/>
      <c r="BJ709" s="78">
        <v>7.0000000000000004E-11</v>
      </c>
      <c r="BK709" s="78">
        <v>5.1631579803000003</v>
      </c>
      <c r="BL709" s="78">
        <v>26189.865659839801</v>
      </c>
      <c r="BM709" s="77">
        <f t="shared" si="396"/>
        <v>-1.71548214082675E-11</v>
      </c>
      <c r="BN709" s="77">
        <f t="shared" si="397"/>
        <v>-1.7171264761720104E-11</v>
      </c>
      <c r="BO709" s="77">
        <f t="shared" si="398"/>
        <v>-1.7171265856975869E-11</v>
      </c>
      <c r="BP709" s="77">
        <f t="shared" si="399"/>
        <v>-1.7171265857049158E-11</v>
      </c>
      <c r="BR709" s="78"/>
      <c r="BS709" s="78"/>
      <c r="BT709" s="78"/>
      <c r="BZ709" s="78"/>
      <c r="CA709" s="78"/>
      <c r="CB709" s="78"/>
      <c r="CH709" s="78"/>
      <c r="CI709" s="78"/>
      <c r="CJ709" s="78"/>
      <c r="CP709" s="78"/>
      <c r="CQ709" s="78"/>
      <c r="CR709" s="78"/>
      <c r="CX709" s="78"/>
      <c r="CY709" s="78"/>
      <c r="CZ709" s="78"/>
      <c r="DF709" s="78">
        <v>7.9999999999999995E-11</v>
      </c>
      <c r="DG709" s="78">
        <v>2.2378469358399999</v>
      </c>
      <c r="DH709" s="78">
        <v>25466.159340735001</v>
      </c>
      <c r="DI709" s="77">
        <f t="shared" si="400"/>
        <v>5.9557603400635293E-11</v>
      </c>
      <c r="DJ709" s="77">
        <f t="shared" si="401"/>
        <v>5.9545017474462918E-11</v>
      </c>
      <c r="DK709" s="77">
        <f t="shared" si="402"/>
        <v>5.9545016636006451E-11</v>
      </c>
      <c r="DL709" s="77">
        <f t="shared" si="403"/>
        <v>5.9545016635951792E-11</v>
      </c>
      <c r="DN709" s="78">
        <v>9.9999999999999994E-12</v>
      </c>
      <c r="DO709" s="78">
        <v>5.6057934726900003</v>
      </c>
      <c r="DP709" s="78">
        <v>153084.843904479</v>
      </c>
      <c r="DQ709" s="77">
        <f t="shared" si="404"/>
        <v>3.271915187991469E-12</v>
      </c>
      <c r="DR709" s="77">
        <f t="shared" si="405"/>
        <v>3.2585285017506181E-12</v>
      </c>
      <c r="DS709" s="77">
        <f t="shared" si="406"/>
        <v>3.2585276098467258E-12</v>
      </c>
      <c r="DT709" s="77">
        <f t="shared" si="407"/>
        <v>3.2585276097876106E-12</v>
      </c>
      <c r="DV709" s="78"/>
      <c r="DW709" s="78"/>
      <c r="DX709" s="78"/>
      <c r="ED709" s="78"/>
      <c r="EE709" s="78"/>
      <c r="EF709" s="78"/>
      <c r="EL709" s="78"/>
      <c r="EM709" s="78"/>
      <c r="EN709" s="78"/>
      <c r="ET709" s="78"/>
      <c r="EU709" s="78"/>
      <c r="EV709" s="78"/>
    </row>
    <row r="710" spans="12:152" s="77" customFormat="1" ht="12.75">
      <c r="L710" s="78"/>
      <c r="N710" s="78">
        <v>3.4000000000000001E-10</v>
      </c>
      <c r="O710" s="78">
        <v>5.73615227262</v>
      </c>
      <c r="P710" s="78">
        <v>45290.656393217498</v>
      </c>
      <c r="Q710" s="77">
        <f t="shared" si="388"/>
        <v>3.2087856332731367E-10</v>
      </c>
      <c r="R710" s="77">
        <f t="shared" si="389"/>
        <v>3.2083143181573778E-10</v>
      </c>
      <c r="S710" s="77">
        <f t="shared" si="390"/>
        <v>3.2083142867443467E-10</v>
      </c>
      <c r="T710" s="77">
        <f t="shared" si="391"/>
        <v>3.2083142867422674E-10</v>
      </c>
      <c r="V710" s="78">
        <v>5.0000000000000002E-11</v>
      </c>
      <c r="W710" s="78">
        <v>2.8002233533999998</v>
      </c>
      <c r="X710" s="78">
        <v>4437.51420837359</v>
      </c>
      <c r="Y710" s="77">
        <f t="shared" si="392"/>
        <v>-4.9125989531967711E-11</v>
      </c>
      <c r="Z710" s="77">
        <f t="shared" si="393"/>
        <v>-4.9126371622977477E-11</v>
      </c>
      <c r="AA710" s="77">
        <f t="shared" si="394"/>
        <v>-4.9126371648425785E-11</v>
      </c>
      <c r="AB710" s="77">
        <f t="shared" si="395"/>
        <v>-4.9126371648427439E-11</v>
      </c>
      <c r="AD710" s="78"/>
      <c r="AE710" s="78"/>
      <c r="AF710" s="78"/>
      <c r="AL710" s="78"/>
      <c r="AM710" s="78"/>
      <c r="AN710" s="78"/>
      <c r="AT710" s="78"/>
      <c r="AU710" s="78"/>
      <c r="AV710" s="78"/>
      <c r="BB710" s="78"/>
      <c r="BC710" s="78"/>
      <c r="BD710" s="78"/>
      <c r="BJ710" s="78">
        <v>7.0000000000000004E-11</v>
      </c>
      <c r="BK710" s="78">
        <v>5.1707974073000003</v>
      </c>
      <c r="BL710" s="78">
        <v>179172.747046053</v>
      </c>
      <c r="BM710" s="77">
        <f t="shared" si="396"/>
        <v>-1.6277714402939441E-11</v>
      </c>
      <c r="BN710" s="77">
        <f t="shared" si="397"/>
        <v>-1.6390546918479903E-11</v>
      </c>
      <c r="BO710" s="77">
        <f t="shared" si="398"/>
        <v>-1.639055443274507E-11</v>
      </c>
      <c r="BP710" s="77">
        <f t="shared" si="399"/>
        <v>-1.6390554433240228E-11</v>
      </c>
      <c r="BR710" s="78"/>
      <c r="BS710" s="78"/>
      <c r="BT710" s="78"/>
      <c r="BZ710" s="78"/>
      <c r="CA710" s="78"/>
      <c r="CB710" s="78"/>
      <c r="CH710" s="78"/>
      <c r="CI710" s="78"/>
      <c r="CJ710" s="78"/>
      <c r="CP710" s="78"/>
      <c r="CQ710" s="78"/>
      <c r="CR710" s="78"/>
      <c r="CX710" s="78"/>
      <c r="CY710" s="78"/>
      <c r="CZ710" s="78"/>
      <c r="DF710" s="78">
        <v>6E-11</v>
      </c>
      <c r="DG710" s="78">
        <v>1.78075029765</v>
      </c>
      <c r="DH710" s="78">
        <v>78786.286842816306</v>
      </c>
      <c r="DI710" s="77">
        <f t="shared" si="400"/>
        <v>3.2992144280056886E-12</v>
      </c>
      <c r="DJ710" s="77">
        <f t="shared" si="401"/>
        <v>3.2555452476004156E-12</v>
      </c>
      <c r="DK710" s="77">
        <f t="shared" si="402"/>
        <v>3.2555423387438872E-12</v>
      </c>
      <c r="DL710" s="77">
        <f t="shared" si="403"/>
        <v>3.2555423385497692E-12</v>
      </c>
      <c r="DN710" s="78">
        <v>9.9999999999999994E-12</v>
      </c>
      <c r="DO710" s="78">
        <v>4.9235259892899998</v>
      </c>
      <c r="DP710" s="78">
        <v>51596.118696149599</v>
      </c>
      <c r="DQ710" s="77">
        <f t="shared" si="404"/>
        <v>-1.7621360826498309E-13</v>
      </c>
      <c r="DR710" s="77">
        <f t="shared" si="405"/>
        <v>-1.7144080604287508E-13</v>
      </c>
      <c r="DS710" s="77">
        <f t="shared" si="406"/>
        <v>-1.7144048812571109E-13</v>
      </c>
      <c r="DT710" s="77">
        <f t="shared" si="407"/>
        <v>-1.7144048810468211E-13</v>
      </c>
      <c r="DV710" s="78"/>
      <c r="DW710" s="78"/>
      <c r="DX710" s="78"/>
      <c r="ED710" s="78"/>
      <c r="EE710" s="78"/>
      <c r="EF710" s="78"/>
      <c r="EL710" s="78"/>
      <c r="EM710" s="78"/>
      <c r="EN710" s="78"/>
      <c r="ET710" s="78"/>
      <c r="EU710" s="78"/>
      <c r="EV710" s="78"/>
    </row>
    <row r="711" spans="12:152" s="77" customFormat="1" ht="12.75">
      <c r="L711" s="78"/>
      <c r="N711" s="78">
        <v>4.0000000000000001E-10</v>
      </c>
      <c r="O711" s="78">
        <v>2.76893017076</v>
      </c>
      <c r="P711" s="78">
        <v>50270.341518207999</v>
      </c>
      <c r="Q711" s="77">
        <f t="shared" si="388"/>
        <v>3.5074385773487741E-10</v>
      </c>
      <c r="R711" s="77">
        <f t="shared" si="389"/>
        <v>3.5083325530179187E-10</v>
      </c>
      <c r="S711" s="77">
        <f t="shared" si="390"/>
        <v>3.508332612540174E-10</v>
      </c>
      <c r="T711" s="77">
        <f t="shared" si="391"/>
        <v>3.5083326125441062E-10</v>
      </c>
      <c r="V711" s="78">
        <v>6E-11</v>
      </c>
      <c r="W711" s="78">
        <v>4.7028624692800003</v>
      </c>
      <c r="X711" s="78">
        <v>91805.130627213701</v>
      </c>
      <c r="Y711" s="77">
        <f t="shared" si="392"/>
        <v>-5.4981417551076259E-12</v>
      </c>
      <c r="Z711" s="77">
        <f t="shared" si="393"/>
        <v>-5.5488866204635435E-12</v>
      </c>
      <c r="AA711" s="77">
        <f t="shared" si="394"/>
        <v>-5.5488900004401176E-12</v>
      </c>
      <c r="AB711" s="77">
        <f t="shared" si="395"/>
        <v>-5.5488900006608569E-12</v>
      </c>
      <c r="AD711" s="78"/>
      <c r="AE711" s="78"/>
      <c r="AF711" s="78"/>
      <c r="AL711" s="78"/>
      <c r="AM711" s="78"/>
      <c r="AN711" s="78"/>
      <c r="AT711" s="78"/>
      <c r="AU711" s="78"/>
      <c r="AV711" s="78"/>
      <c r="BB711" s="78"/>
      <c r="BC711" s="78"/>
      <c r="BD711" s="78"/>
      <c r="BJ711" s="78">
        <v>7.9999999999999995E-11</v>
      </c>
      <c r="BK711" s="78">
        <v>5.2698139612599997</v>
      </c>
      <c r="BL711" s="78">
        <v>48847.670626868203</v>
      </c>
      <c r="BM711" s="77">
        <f t="shared" si="396"/>
        <v>-8.3911043774296829E-12</v>
      </c>
      <c r="BN711" s="77">
        <f t="shared" si="397"/>
        <v>-8.4270580528543401E-12</v>
      </c>
      <c r="BO711" s="77">
        <f t="shared" si="398"/>
        <v>-8.4270604476662372E-12</v>
      </c>
      <c r="BP711" s="77">
        <f t="shared" si="399"/>
        <v>-8.4270604478245147E-12</v>
      </c>
      <c r="BR711" s="78"/>
      <c r="BS711" s="78"/>
      <c r="BT711" s="78"/>
      <c r="BZ711" s="78"/>
      <c r="CA711" s="78"/>
      <c r="CB711" s="78"/>
      <c r="CH711" s="78"/>
      <c r="CI711" s="78"/>
      <c r="CJ711" s="78"/>
      <c r="CP711" s="78"/>
      <c r="CQ711" s="78"/>
      <c r="CR711" s="78"/>
      <c r="CX711" s="78"/>
      <c r="CY711" s="78"/>
      <c r="CZ711" s="78"/>
      <c r="DF711" s="78">
        <v>7.9999999999999995E-11</v>
      </c>
      <c r="DG711" s="78">
        <v>4.7197211489899997</v>
      </c>
      <c r="DH711" s="78">
        <v>25014.294117383299</v>
      </c>
      <c r="DI711" s="77">
        <f t="shared" si="400"/>
        <v>-3.524108491228218E-11</v>
      </c>
      <c r="DJ711" s="77">
        <f t="shared" si="401"/>
        <v>-3.5257704837503376E-11</v>
      </c>
      <c r="DK711" s="77">
        <f t="shared" si="402"/>
        <v>-3.525770594448998E-11</v>
      </c>
      <c r="DL711" s="77">
        <f t="shared" si="403"/>
        <v>-3.5257705944563464E-11</v>
      </c>
      <c r="DN711" s="78">
        <v>9.9999999999999994E-12</v>
      </c>
      <c r="DO711" s="78">
        <v>6.10538330268</v>
      </c>
      <c r="DP711" s="78">
        <v>181659.72224941</v>
      </c>
      <c r="DQ711" s="77">
        <f t="shared" si="404"/>
        <v>-4.9943478133289763E-12</v>
      </c>
      <c r="DR711" s="77">
        <f t="shared" si="405"/>
        <v>-5.0089012030808056E-12</v>
      </c>
      <c r="DS711" s="77">
        <f t="shared" si="406"/>
        <v>-5.0089021720097633E-12</v>
      </c>
      <c r="DT711" s="77">
        <f t="shared" si="407"/>
        <v>-5.0089021720737212E-12</v>
      </c>
      <c r="DV711" s="78"/>
      <c r="DW711" s="78"/>
      <c r="DX711" s="78"/>
      <c r="ED711" s="78"/>
      <c r="EE711" s="78"/>
      <c r="EF711" s="78"/>
      <c r="EL711" s="78"/>
      <c r="EM711" s="78"/>
      <c r="EN711" s="78"/>
      <c r="ET711" s="78"/>
      <c r="EU711" s="78"/>
      <c r="EV711" s="78"/>
    </row>
    <row r="712" spans="12:152" s="77" customFormat="1" ht="12.75">
      <c r="L712" s="78"/>
      <c r="N712" s="78">
        <v>3.7999999999999998E-10</v>
      </c>
      <c r="O712" s="78">
        <v>6.0122983560499996</v>
      </c>
      <c r="P712" s="78">
        <v>26057.576280569701</v>
      </c>
      <c r="Q712" s="77">
        <f t="shared" si="388"/>
        <v>3.694882251070323E-10</v>
      </c>
      <c r="R712" s="77">
        <f t="shared" si="389"/>
        <v>3.6946681620766177E-10</v>
      </c>
      <c r="S712" s="77">
        <f t="shared" si="390"/>
        <v>3.6946681478090203E-10</v>
      </c>
      <c r="T712" s="77">
        <f t="shared" si="391"/>
        <v>3.6946681478080861E-10</v>
      </c>
      <c r="V712" s="78">
        <v>5.0000000000000002E-11</v>
      </c>
      <c r="W712" s="78">
        <v>1.8228496643100001</v>
      </c>
      <c r="X712" s="78">
        <v>1884.9011634174001</v>
      </c>
      <c r="Y712" s="77">
        <f t="shared" si="392"/>
        <v>-3.4955098790499982E-11</v>
      </c>
      <c r="Z712" s="77">
        <f t="shared" si="393"/>
        <v>-3.4955722232859492E-11</v>
      </c>
      <c r="AA712" s="77">
        <f t="shared" si="394"/>
        <v>-3.4955722274386582E-11</v>
      </c>
      <c r="AB712" s="77">
        <f t="shared" si="395"/>
        <v>-3.4955722274389316E-11</v>
      </c>
      <c r="AD712" s="78"/>
      <c r="AE712" s="78"/>
      <c r="AF712" s="78"/>
      <c r="AL712" s="78"/>
      <c r="AM712" s="78"/>
      <c r="AN712" s="78"/>
      <c r="AT712" s="78"/>
      <c r="AU712" s="78"/>
      <c r="AV712" s="78"/>
      <c r="BB712" s="78"/>
      <c r="BC712" s="78"/>
      <c r="BD712" s="78"/>
      <c r="BJ712" s="78">
        <v>7.9999999999999995E-11</v>
      </c>
      <c r="BK712" s="78">
        <v>0.19880797043000001</v>
      </c>
      <c r="BL712" s="78">
        <v>1.4844727083</v>
      </c>
      <c r="BM712" s="77">
        <f t="shared" si="396"/>
        <v>7.8551604927308588E-11</v>
      </c>
      <c r="BN712" s="77">
        <f t="shared" si="397"/>
        <v>7.8551605135433033E-11</v>
      </c>
      <c r="BO712" s="77">
        <f t="shared" si="398"/>
        <v>7.8551605135446901E-11</v>
      </c>
      <c r="BP712" s="77">
        <f t="shared" si="399"/>
        <v>7.8551605135446901E-11</v>
      </c>
      <c r="BR712" s="78"/>
      <c r="BS712" s="78"/>
      <c r="BT712" s="78"/>
      <c r="BZ712" s="78"/>
      <c r="CA712" s="78"/>
      <c r="CB712" s="78"/>
      <c r="CH712" s="78"/>
      <c r="CI712" s="78"/>
      <c r="CJ712" s="78"/>
      <c r="CP712" s="78"/>
      <c r="CQ712" s="78"/>
      <c r="CR712" s="78"/>
      <c r="CX712" s="78"/>
      <c r="CY712" s="78"/>
      <c r="CZ712" s="78"/>
      <c r="DF712" s="78">
        <v>6E-11</v>
      </c>
      <c r="DG712" s="78">
        <v>5.5279847086</v>
      </c>
      <c r="DH712" s="78">
        <v>103498.416184544</v>
      </c>
      <c r="DI712" s="77">
        <f t="shared" si="400"/>
        <v>-5.7289394339983144E-11</v>
      </c>
      <c r="DJ712" s="77">
        <f t="shared" si="401"/>
        <v>-5.7306441405403539E-11</v>
      </c>
      <c r="DK712" s="77">
        <f t="shared" si="402"/>
        <v>-5.7306442539157507E-11</v>
      </c>
      <c r="DL712" s="77">
        <f t="shared" si="403"/>
        <v>-5.7306442539232283E-11</v>
      </c>
      <c r="DN712" s="78"/>
      <c r="DO712" s="78"/>
      <c r="DP712" s="78"/>
      <c r="DV712" s="78"/>
      <c r="DW712" s="78"/>
      <c r="DX712" s="78"/>
      <c r="ED712" s="78"/>
      <c r="EE712" s="78"/>
      <c r="EF712" s="78"/>
      <c r="EL712" s="78"/>
      <c r="EM712" s="78"/>
      <c r="EN712" s="78"/>
      <c r="ET712" s="78"/>
      <c r="EU712" s="78"/>
      <c r="EV712" s="78"/>
    </row>
    <row r="713" spans="12:152" s="77" customFormat="1" ht="12.75">
      <c r="L713" s="78"/>
      <c r="N713" s="78">
        <v>3.4000000000000001E-10</v>
      </c>
      <c r="O713" s="78">
        <v>6.2509072241599997</v>
      </c>
      <c r="P713" s="78">
        <v>21716.026774800001</v>
      </c>
      <c r="Q713" s="77">
        <f t="shared" si="388"/>
        <v>1.668529870721964E-10</v>
      </c>
      <c r="R713" s="77">
        <f t="shared" si="389"/>
        <v>1.6679346535172539E-10</v>
      </c>
      <c r="S713" s="77">
        <f t="shared" si="390"/>
        <v>1.6679346138676629E-10</v>
      </c>
      <c r="T713" s="77">
        <f t="shared" si="391"/>
        <v>1.6679346138650526E-10</v>
      </c>
      <c r="V713" s="78">
        <v>5.0000000000000002E-11</v>
      </c>
      <c r="W713" s="78">
        <v>2.0258030498799999</v>
      </c>
      <c r="X713" s="78">
        <v>259769.65286364799</v>
      </c>
      <c r="Y713" s="77">
        <f t="shared" si="392"/>
        <v>4.2271221296829459E-11</v>
      </c>
      <c r="Z713" s="77">
        <f t="shared" si="393"/>
        <v>4.2335279054728287E-11</v>
      </c>
      <c r="AA713" s="77">
        <f t="shared" si="394"/>
        <v>4.2335283313468892E-11</v>
      </c>
      <c r="AB713" s="77">
        <f t="shared" si="395"/>
        <v>4.233528331375319E-11</v>
      </c>
      <c r="AD713" s="78"/>
      <c r="AE713" s="78"/>
      <c r="AF713" s="78"/>
      <c r="AL713" s="78"/>
      <c r="AM713" s="78"/>
      <c r="AN713" s="78"/>
      <c r="AT713" s="78"/>
      <c r="AU713" s="78"/>
      <c r="AV713" s="78"/>
      <c r="BB713" s="78"/>
      <c r="BC713" s="78"/>
      <c r="BD713" s="78"/>
      <c r="BJ713" s="78">
        <v>7.0000000000000004E-11</v>
      </c>
      <c r="BK713" s="78">
        <v>6.2637127612099999</v>
      </c>
      <c r="BL713" s="78">
        <v>52174.32181044</v>
      </c>
      <c r="BM713" s="77">
        <f t="shared" si="396"/>
        <v>6.7326173229835632E-11</v>
      </c>
      <c r="BN713" s="77">
        <f t="shared" si="397"/>
        <v>6.7316915804017865E-11</v>
      </c>
      <c r="BO713" s="77">
        <f t="shared" si="398"/>
        <v>6.7316915186859767E-11</v>
      </c>
      <c r="BP713" s="77">
        <f t="shared" si="399"/>
        <v>6.7316915186818305E-11</v>
      </c>
      <c r="BR713" s="78"/>
      <c r="BS713" s="78"/>
      <c r="BT713" s="78"/>
      <c r="BZ713" s="78"/>
      <c r="CA713" s="78"/>
      <c r="CB713" s="78"/>
      <c r="CH713" s="78"/>
      <c r="CI713" s="78"/>
      <c r="CJ713" s="78"/>
      <c r="CP713" s="78"/>
      <c r="CQ713" s="78"/>
      <c r="CR713" s="78"/>
      <c r="CX713" s="78"/>
      <c r="CY713" s="78"/>
      <c r="CZ713" s="78"/>
      <c r="DF713" s="78">
        <v>7.9999999999999995E-11</v>
      </c>
      <c r="DG713" s="78">
        <v>5.43345902063</v>
      </c>
      <c r="DH713" s="78">
        <v>949.17560896980001</v>
      </c>
      <c r="DI713" s="77">
        <f t="shared" si="400"/>
        <v>7.8837483855551974E-11</v>
      </c>
      <c r="DJ713" s="77">
        <f t="shared" si="401"/>
        <v>7.8837603181126526E-11</v>
      </c>
      <c r="DK713" s="77">
        <f t="shared" si="402"/>
        <v>7.8837603189074581E-11</v>
      </c>
      <c r="DL713" s="77">
        <f t="shared" si="403"/>
        <v>7.8837603189075111E-11</v>
      </c>
      <c r="DN713" s="78"/>
      <c r="DO713" s="78"/>
      <c r="DP713" s="78"/>
      <c r="DV713" s="78"/>
      <c r="DW713" s="78"/>
      <c r="DX713" s="78"/>
      <c r="ED713" s="78"/>
      <c r="EE713" s="78"/>
      <c r="EF713" s="78"/>
      <c r="EL713" s="78"/>
      <c r="EM713" s="78"/>
      <c r="EN713" s="78"/>
      <c r="ET713" s="78"/>
      <c r="EU713" s="78"/>
      <c r="EV713" s="78"/>
    </row>
    <row r="714" spans="12:152" s="77" customFormat="1" ht="12.75">
      <c r="L714" s="78"/>
      <c r="N714" s="78">
        <v>3.4000000000000001E-10</v>
      </c>
      <c r="O714" s="78">
        <v>0.95587257158000005</v>
      </c>
      <c r="P714" s="78">
        <v>78580.101294379099</v>
      </c>
      <c r="Q714" s="77">
        <f t="shared" si="388"/>
        <v>1.2400976397303062E-10</v>
      </c>
      <c r="R714" s="77">
        <f t="shared" si="389"/>
        <v>1.2377957896627495E-10</v>
      </c>
      <c r="S714" s="77">
        <f t="shared" si="390"/>
        <v>1.2377956363149436E-10</v>
      </c>
      <c r="T714" s="77">
        <f t="shared" si="391"/>
        <v>1.2377956363048634E-10</v>
      </c>
      <c r="V714" s="78">
        <v>3.9999999999999998E-11</v>
      </c>
      <c r="W714" s="78">
        <v>4.6516586481499997</v>
      </c>
      <c r="X714" s="78">
        <v>195047.36464141699</v>
      </c>
      <c r="Y714" s="77">
        <f t="shared" si="392"/>
        <v>-2.8894361047818788E-11</v>
      </c>
      <c r="Z714" s="77">
        <f t="shared" si="393"/>
        <v>-2.8944228362306301E-11</v>
      </c>
      <c r="AA714" s="77">
        <f t="shared" si="394"/>
        <v>-2.894423168082665E-11</v>
      </c>
      <c r="AB714" s="77">
        <f t="shared" si="395"/>
        <v>-2.8944231681046361E-11</v>
      </c>
      <c r="AD714" s="78"/>
      <c r="AE714" s="78"/>
      <c r="AF714" s="78"/>
      <c r="AL714" s="78"/>
      <c r="AM714" s="78"/>
      <c r="AN714" s="78"/>
      <c r="AT714" s="78"/>
      <c r="AU714" s="78"/>
      <c r="AV714" s="78"/>
      <c r="BB714" s="78"/>
      <c r="BC714" s="78"/>
      <c r="BD714" s="78"/>
      <c r="BJ714" s="78">
        <v>7.9999999999999995E-11</v>
      </c>
      <c r="BK714" s="78">
        <v>0.98956493578000004</v>
      </c>
      <c r="BL714" s="78">
        <v>16703.062133498999</v>
      </c>
      <c r="BM714" s="77">
        <f t="shared" si="396"/>
        <v>-6.9599949025747483E-11</v>
      </c>
      <c r="BN714" s="77">
        <f t="shared" si="397"/>
        <v>-6.9593852803520419E-11</v>
      </c>
      <c r="BO714" s="77">
        <f t="shared" si="398"/>
        <v>-6.9593852397395974E-11</v>
      </c>
      <c r="BP714" s="77">
        <f t="shared" si="399"/>
        <v>-6.9593852397369052E-11</v>
      </c>
      <c r="BR714" s="78"/>
      <c r="BS714" s="78"/>
      <c r="BT714" s="78"/>
      <c r="BZ714" s="78"/>
      <c r="CA714" s="78"/>
      <c r="CB714" s="78"/>
      <c r="CH714" s="78"/>
      <c r="CI714" s="78"/>
      <c r="CJ714" s="78"/>
      <c r="CP714" s="78"/>
      <c r="CQ714" s="78"/>
      <c r="CR714" s="78"/>
      <c r="CX714" s="78"/>
      <c r="CY714" s="78"/>
      <c r="CZ714" s="78"/>
      <c r="DF714" s="78">
        <v>6E-11</v>
      </c>
      <c r="DG714" s="78">
        <v>5.5557104174600003</v>
      </c>
      <c r="DH714" s="78">
        <v>130446.629254871</v>
      </c>
      <c r="DI714" s="77">
        <f t="shared" si="400"/>
        <v>8.2997583705044495E-12</v>
      </c>
      <c r="DJ714" s="77">
        <f t="shared" si="401"/>
        <v>8.2280372180020817E-12</v>
      </c>
      <c r="DK714" s="77">
        <f t="shared" si="402"/>
        <v>8.2280324402651103E-12</v>
      </c>
      <c r="DL714" s="77">
        <f t="shared" si="403"/>
        <v>8.2280324399475424E-12</v>
      </c>
      <c r="DN714" s="78"/>
      <c r="DO714" s="78"/>
      <c r="DP714" s="78"/>
      <c r="DV714" s="78"/>
      <c r="DW714" s="78"/>
      <c r="DX714" s="78"/>
      <c r="ED714" s="78"/>
      <c r="EE714" s="78"/>
      <c r="EF714" s="78"/>
      <c r="EL714" s="78"/>
      <c r="EM714" s="78"/>
      <c r="EN714" s="78"/>
      <c r="ET714" s="78"/>
      <c r="EU714" s="78"/>
      <c r="EV714" s="78"/>
    </row>
    <row r="715" spans="12:152" s="77" customFormat="1" ht="12.75">
      <c r="L715" s="78"/>
      <c r="N715" s="78">
        <v>3.3E-10</v>
      </c>
      <c r="O715" s="78">
        <v>3.3521747666300001</v>
      </c>
      <c r="P715" s="78">
        <v>235900.506826261</v>
      </c>
      <c r="Q715" s="77">
        <f t="shared" si="388"/>
        <v>-2.166883002346957E-10</v>
      </c>
      <c r="R715" s="77">
        <f t="shared" si="389"/>
        <v>-2.1614458658427139E-10</v>
      </c>
      <c r="S715" s="77">
        <f t="shared" si="390"/>
        <v>-2.1614455033323673E-10</v>
      </c>
      <c r="T715" s="77">
        <f t="shared" si="391"/>
        <v>-2.1614455033085541E-10</v>
      </c>
      <c r="V715" s="78">
        <v>3.9999999999999998E-11</v>
      </c>
      <c r="W715" s="78">
        <v>0.58858147699999996</v>
      </c>
      <c r="X715" s="78">
        <v>323.50541665740002</v>
      </c>
      <c r="Y715" s="77">
        <f t="shared" si="392"/>
        <v>1.4303317166949513E-11</v>
      </c>
      <c r="Z715" s="77">
        <f t="shared" si="393"/>
        <v>1.4303205363410826E-11</v>
      </c>
      <c r="AA715" s="77">
        <f t="shared" si="394"/>
        <v>1.4303205355963606E-11</v>
      </c>
      <c r="AB715" s="77">
        <f t="shared" si="395"/>
        <v>1.4303205355963115E-11</v>
      </c>
      <c r="AD715" s="78"/>
      <c r="AE715" s="78"/>
      <c r="AF715" s="78"/>
      <c r="AL715" s="78"/>
      <c r="AM715" s="78"/>
      <c r="AN715" s="78"/>
      <c r="AT715" s="78"/>
      <c r="AU715" s="78"/>
      <c r="AV715" s="78"/>
      <c r="BB715" s="78"/>
      <c r="BC715" s="78"/>
      <c r="BD715" s="78"/>
      <c r="BJ715" s="78">
        <v>7.0000000000000004E-11</v>
      </c>
      <c r="BK715" s="78">
        <v>8.4487238660000005E-2</v>
      </c>
      <c r="BL715" s="78">
        <v>26098.948841838101</v>
      </c>
      <c r="BM715" s="77">
        <f t="shared" si="396"/>
        <v>6.9578634446796458E-11</v>
      </c>
      <c r="BN715" s="77">
        <f t="shared" si="397"/>
        <v>6.9576780661325313E-11</v>
      </c>
      <c r="BO715" s="77">
        <f t="shared" si="398"/>
        <v>6.9576780537709968E-11</v>
      </c>
      <c r="BP715" s="77">
        <f t="shared" si="399"/>
        <v>6.9576780537701671E-11</v>
      </c>
      <c r="BR715" s="78"/>
      <c r="BS715" s="78"/>
      <c r="BT715" s="78"/>
      <c r="BZ715" s="78"/>
      <c r="CA715" s="78"/>
      <c r="CB715" s="78"/>
      <c r="CH715" s="78"/>
      <c r="CI715" s="78"/>
      <c r="CJ715" s="78"/>
      <c r="CP715" s="78"/>
      <c r="CQ715" s="78"/>
      <c r="CR715" s="78"/>
      <c r="CX715" s="78"/>
      <c r="CY715" s="78"/>
      <c r="CZ715" s="78"/>
      <c r="DF715" s="78">
        <v>7.0000000000000004E-11</v>
      </c>
      <c r="DG715" s="78">
        <v>5.3648889988399997</v>
      </c>
      <c r="DH715" s="78">
        <v>77940.204008065106</v>
      </c>
      <c r="DI715" s="77">
        <f t="shared" si="400"/>
        <v>6.2207544122996395E-11</v>
      </c>
      <c r="DJ715" s="77">
        <f t="shared" si="401"/>
        <v>6.2230672504984809E-11</v>
      </c>
      <c r="DK715" s="77">
        <f t="shared" si="402"/>
        <v>6.2230674044485155E-11</v>
      </c>
      <c r="DL715" s="77">
        <f t="shared" si="403"/>
        <v>6.2230674044587183E-11</v>
      </c>
      <c r="DN715" s="78"/>
      <c r="DO715" s="78"/>
      <c r="DP715" s="78"/>
      <c r="DV715" s="78"/>
      <c r="DW715" s="78"/>
      <c r="DX715" s="78"/>
      <c r="ED715" s="78"/>
      <c r="EE715" s="78"/>
      <c r="EF715" s="78"/>
      <c r="EL715" s="78"/>
      <c r="EM715" s="78"/>
      <c r="EN715" s="78"/>
      <c r="ET715" s="78"/>
      <c r="EU715" s="78"/>
      <c r="EV715" s="78"/>
    </row>
    <row r="716" spans="12:152" s="77" customFormat="1" ht="12.75">
      <c r="L716" s="78"/>
      <c r="N716" s="78">
        <v>3.1999999999999998E-10</v>
      </c>
      <c r="O716" s="78">
        <v>2.3546986913899999</v>
      </c>
      <c r="P716" s="78">
        <v>2383.1930147762</v>
      </c>
      <c r="Q716" s="77">
        <f t="shared" si="388"/>
        <v>-4.3539840589135187E-11</v>
      </c>
      <c r="R716" s="77">
        <f t="shared" si="389"/>
        <v>-4.3532850637188394E-11</v>
      </c>
      <c r="S716" s="77">
        <f t="shared" si="390"/>
        <v>-4.3532850171588098E-11</v>
      </c>
      <c r="T716" s="77">
        <f t="shared" si="391"/>
        <v>-4.3532850171557124E-11</v>
      </c>
      <c r="V716" s="78">
        <v>3.9999999999999998E-11</v>
      </c>
      <c r="W716" s="78">
        <v>4.0062366874000004</v>
      </c>
      <c r="X716" s="78">
        <v>175376.646399419</v>
      </c>
      <c r="Y716" s="77">
        <f t="shared" si="392"/>
        <v>2.8665057451793519E-11</v>
      </c>
      <c r="Z716" s="77">
        <f t="shared" si="393"/>
        <v>2.8619753819912807E-11</v>
      </c>
      <c r="AA716" s="77">
        <f t="shared" si="394"/>
        <v>2.8619750799730936E-11</v>
      </c>
      <c r="AB716" s="77">
        <f t="shared" si="395"/>
        <v>2.8619750799533963E-11</v>
      </c>
      <c r="AD716" s="78"/>
      <c r="AE716" s="78"/>
      <c r="AF716" s="78"/>
      <c r="AL716" s="78"/>
      <c r="AM716" s="78"/>
      <c r="AN716" s="78"/>
      <c r="AT716" s="78"/>
      <c r="AU716" s="78"/>
      <c r="AV716" s="78"/>
      <c r="BB716" s="78"/>
      <c r="BC716" s="78"/>
      <c r="BD716" s="78"/>
      <c r="BJ716" s="78">
        <v>7.9999999999999995E-11</v>
      </c>
      <c r="BK716" s="78">
        <v>5.6703017958100004</v>
      </c>
      <c r="BL716" s="78">
        <v>53029.002664900399</v>
      </c>
      <c r="BM716" s="77">
        <f t="shared" si="396"/>
        <v>6.2523990081003326E-11</v>
      </c>
      <c r="BN716" s="77">
        <f t="shared" si="397"/>
        <v>6.2548467584123949E-11</v>
      </c>
      <c r="BO716" s="77">
        <f t="shared" si="398"/>
        <v>6.2548469214065626E-11</v>
      </c>
      <c r="BP716" s="77">
        <f t="shared" si="399"/>
        <v>6.2548469214173366E-11</v>
      </c>
      <c r="BR716" s="78"/>
      <c r="BS716" s="78"/>
      <c r="BT716" s="78"/>
      <c r="BZ716" s="78"/>
      <c r="CA716" s="78"/>
      <c r="CB716" s="78"/>
      <c r="CH716" s="78"/>
      <c r="CI716" s="78"/>
      <c r="CJ716" s="78"/>
      <c r="CP716" s="78"/>
      <c r="CQ716" s="78"/>
      <c r="CR716" s="78"/>
      <c r="CX716" s="78"/>
      <c r="CY716" s="78"/>
      <c r="CZ716" s="78"/>
      <c r="DF716" s="78">
        <v>6E-11</v>
      </c>
      <c r="DG716" s="78">
        <v>0.52080930820000004</v>
      </c>
      <c r="DH716" s="78">
        <v>25004.8229092806</v>
      </c>
      <c r="DI716" s="77">
        <f t="shared" si="400"/>
        <v>5.9638548579716248E-11</v>
      </c>
      <c r="DJ716" s="77">
        <f t="shared" si="401"/>
        <v>5.9640068254039937E-11</v>
      </c>
      <c r="DK716" s="77">
        <f t="shared" si="402"/>
        <v>5.9640068355158863E-11</v>
      </c>
      <c r="DL716" s="77">
        <f t="shared" si="403"/>
        <v>5.9640068355165571E-11</v>
      </c>
      <c r="DN716" s="78"/>
      <c r="DO716" s="78"/>
      <c r="DP716" s="78"/>
      <c r="DV716" s="78"/>
      <c r="DW716" s="78"/>
      <c r="DX716" s="78"/>
      <c r="ED716" s="78"/>
      <c r="EE716" s="78"/>
      <c r="EF716" s="78"/>
      <c r="EL716" s="78"/>
      <c r="EM716" s="78"/>
      <c r="EN716" s="78"/>
      <c r="ET716" s="78"/>
      <c r="EU716" s="78"/>
      <c r="EV716" s="78"/>
    </row>
    <row r="717" spans="12:152" s="77" customFormat="1" ht="12.75">
      <c r="L717" s="78"/>
      <c r="N717" s="78">
        <v>3.7000000000000001E-10</v>
      </c>
      <c r="O717" s="78">
        <v>3.8093844151499998</v>
      </c>
      <c r="P717" s="78">
        <v>8989.4677054323893</v>
      </c>
      <c r="Q717" s="77">
        <f t="shared" si="388"/>
        <v>-1.7095082389742803E-10</v>
      </c>
      <c r="R717" s="77">
        <f t="shared" si="389"/>
        <v>-1.7097811403248136E-10</v>
      </c>
      <c r="S717" s="77">
        <f t="shared" si="390"/>
        <v>-1.709781158502356E-10</v>
      </c>
      <c r="T717" s="77">
        <f t="shared" si="391"/>
        <v>-1.7097811585035453E-10</v>
      </c>
      <c r="V717" s="78">
        <v>3.9999999999999998E-11</v>
      </c>
      <c r="W717" s="78">
        <v>0.64833718455</v>
      </c>
      <c r="X717" s="78">
        <v>156377.85565231001</v>
      </c>
      <c r="Y717" s="77">
        <f t="shared" si="392"/>
        <v>3.1116119553484074E-11</v>
      </c>
      <c r="Z717" s="77">
        <f t="shared" si="393"/>
        <v>3.1152451898188003E-11</v>
      </c>
      <c r="AA717" s="77">
        <f t="shared" si="394"/>
        <v>3.1152454316110359E-11</v>
      </c>
      <c r="AB717" s="77">
        <f t="shared" si="395"/>
        <v>3.1152454316270095E-11</v>
      </c>
      <c r="AD717" s="78"/>
      <c r="AE717" s="78"/>
      <c r="AF717" s="78"/>
      <c r="AL717" s="78"/>
      <c r="AM717" s="78"/>
      <c r="AN717" s="78"/>
      <c r="AT717" s="78"/>
      <c r="AU717" s="78"/>
      <c r="AV717" s="78"/>
      <c r="BB717" s="78"/>
      <c r="BC717" s="78"/>
      <c r="BD717" s="78"/>
      <c r="BJ717" s="78">
        <v>7.0000000000000004E-11</v>
      </c>
      <c r="BK717" s="78">
        <v>1.1533356130800001</v>
      </c>
      <c r="BL717" s="78">
        <v>261988.409967835</v>
      </c>
      <c r="BM717" s="77">
        <f t="shared" si="396"/>
        <v>6.9930014221600632E-11</v>
      </c>
      <c r="BN717" s="77">
        <f t="shared" si="397"/>
        <v>6.9922223654735711E-11</v>
      </c>
      <c r="BO717" s="77">
        <f t="shared" si="398"/>
        <v>6.9922223122124338E-11</v>
      </c>
      <c r="BP717" s="77">
        <f t="shared" si="399"/>
        <v>6.9922223122089079E-11</v>
      </c>
      <c r="BR717" s="78"/>
      <c r="BS717" s="78"/>
      <c r="BT717" s="78"/>
      <c r="BZ717" s="78"/>
      <c r="CA717" s="78"/>
      <c r="CB717" s="78"/>
      <c r="CH717" s="78"/>
      <c r="CI717" s="78"/>
      <c r="CJ717" s="78"/>
      <c r="CP717" s="78"/>
      <c r="CQ717" s="78"/>
      <c r="CR717" s="78"/>
      <c r="CX717" s="78"/>
      <c r="CY717" s="78"/>
      <c r="CZ717" s="78"/>
      <c r="DF717" s="78">
        <v>6E-11</v>
      </c>
      <c r="DG717" s="78">
        <v>3.48878406062</v>
      </c>
      <c r="DH717" s="78">
        <v>123668.805106625</v>
      </c>
      <c r="DI717" s="77">
        <f t="shared" si="400"/>
        <v>-5.3321107094788748E-11</v>
      </c>
      <c r="DJ717" s="77">
        <f t="shared" si="401"/>
        <v>-5.3289595454183745E-11</v>
      </c>
      <c r="DK717" s="77">
        <f t="shared" si="402"/>
        <v>-5.3289593352873073E-11</v>
      </c>
      <c r="DL717" s="77">
        <f t="shared" si="403"/>
        <v>-5.328959335273202E-11</v>
      </c>
      <c r="DN717" s="78"/>
      <c r="DO717" s="78"/>
      <c r="DP717" s="78"/>
      <c r="DV717" s="78"/>
      <c r="DW717" s="78"/>
      <c r="DX717" s="78"/>
      <c r="ED717" s="78"/>
      <c r="EE717" s="78"/>
      <c r="EF717" s="78"/>
      <c r="EL717" s="78"/>
      <c r="EM717" s="78"/>
      <c r="EN717" s="78"/>
      <c r="ET717" s="78"/>
      <c r="EU717" s="78"/>
      <c r="EV717" s="78"/>
    </row>
    <row r="718" spans="12:152" s="77" customFormat="1" ht="12.75">
      <c r="L718" s="78"/>
      <c r="N718" s="78">
        <v>4.3000000000000001E-10</v>
      </c>
      <c r="O718" s="78">
        <v>2.2747621471700001</v>
      </c>
      <c r="P718" s="78">
        <v>25169.972855592401</v>
      </c>
      <c r="Q718" s="77">
        <f t="shared" si="388"/>
        <v>2.5079230742744609E-10</v>
      </c>
      <c r="R718" s="77">
        <f t="shared" si="389"/>
        <v>2.5087363805267479E-10</v>
      </c>
      <c r="S718" s="77">
        <f t="shared" si="390"/>
        <v>2.5087364346965123E-10</v>
      </c>
      <c r="T718" s="77">
        <f t="shared" si="391"/>
        <v>2.5087364347000857E-10</v>
      </c>
      <c r="V718" s="78">
        <v>3.9999999999999998E-11</v>
      </c>
      <c r="W718" s="78">
        <v>2.7143673918900002</v>
      </c>
      <c r="X718" s="78">
        <v>182402.022895581</v>
      </c>
      <c r="Y718" s="77">
        <f t="shared" si="392"/>
        <v>-3.9384032615605078E-11</v>
      </c>
      <c r="Z718" s="77">
        <f t="shared" si="393"/>
        <v>-3.9372176132476935E-11</v>
      </c>
      <c r="AA718" s="77">
        <f t="shared" si="394"/>
        <v>-3.9372175338982794E-11</v>
      </c>
      <c r="AB718" s="77">
        <f t="shared" si="395"/>
        <v>-3.937217533893063E-11</v>
      </c>
      <c r="AD718" s="78"/>
      <c r="AE718" s="78"/>
      <c r="AF718" s="78"/>
      <c r="AL718" s="78"/>
      <c r="AM718" s="78"/>
      <c r="AN718" s="78"/>
      <c r="AT718" s="78"/>
      <c r="AU718" s="78"/>
      <c r="AV718" s="78"/>
      <c r="BB718" s="78"/>
      <c r="BC718" s="78"/>
      <c r="BD718" s="78"/>
      <c r="BJ718" s="78">
        <v>7.0000000000000004E-11</v>
      </c>
      <c r="BK718" s="78">
        <v>0.70724943755000003</v>
      </c>
      <c r="BL718" s="78">
        <v>65717.227485639494</v>
      </c>
      <c r="BM718" s="77">
        <f t="shared" si="396"/>
        <v>5.0833297908807394E-11</v>
      </c>
      <c r="BN718" s="77">
        <f t="shared" si="397"/>
        <v>5.0862548104142062E-11</v>
      </c>
      <c r="BO718" s="77">
        <f t="shared" si="398"/>
        <v>5.086255005186863E-11</v>
      </c>
      <c r="BP718" s="77">
        <f t="shared" si="399"/>
        <v>5.0862550051997114E-11</v>
      </c>
      <c r="BR718" s="78"/>
      <c r="BS718" s="78"/>
      <c r="BT718" s="78"/>
      <c r="BZ718" s="78"/>
      <c r="CA718" s="78"/>
      <c r="CB718" s="78"/>
      <c r="CH718" s="78"/>
      <c r="CI718" s="78"/>
      <c r="CJ718" s="78"/>
      <c r="CP718" s="78"/>
      <c r="CQ718" s="78"/>
      <c r="CR718" s="78"/>
      <c r="CX718" s="78"/>
      <c r="CY718" s="78"/>
      <c r="CZ718" s="78"/>
      <c r="DF718" s="78">
        <v>7.9999999999999995E-11</v>
      </c>
      <c r="DG718" s="78">
        <v>3.02023688443</v>
      </c>
      <c r="DH718" s="78">
        <v>26076.857441310302</v>
      </c>
      <c r="DI718" s="77">
        <f t="shared" si="400"/>
        <v>-7.8512614839953734E-11</v>
      </c>
      <c r="DJ718" s="77">
        <f t="shared" si="401"/>
        <v>-7.850890812912076E-11</v>
      </c>
      <c r="DK718" s="77">
        <f t="shared" si="402"/>
        <v>-7.8508907882064968E-11</v>
      </c>
      <c r="DL718" s="77">
        <f t="shared" si="403"/>
        <v>-7.85089078820488E-11</v>
      </c>
      <c r="DN718" s="78"/>
      <c r="DO718" s="78"/>
      <c r="DP718" s="78"/>
      <c r="DV718" s="78"/>
      <c r="DW718" s="78"/>
      <c r="DX718" s="78"/>
      <c r="ED718" s="78"/>
      <c r="EE718" s="78"/>
      <c r="EF718" s="78"/>
      <c r="EL718" s="78"/>
      <c r="EM718" s="78"/>
      <c r="EN718" s="78"/>
      <c r="ET718" s="78"/>
      <c r="EU718" s="78"/>
      <c r="EV718" s="78"/>
    </row>
    <row r="719" spans="12:152" s="77" customFormat="1" ht="12.75">
      <c r="L719" s="78"/>
      <c r="N719" s="78">
        <v>3.1999999999999998E-10</v>
      </c>
      <c r="O719" s="78">
        <v>4.1429186482100002</v>
      </c>
      <c r="P719" s="78">
        <v>2686.7220945412</v>
      </c>
      <c r="Q719" s="77">
        <f t="shared" si="388"/>
        <v>-7.6613697971879591E-11</v>
      </c>
      <c r="R719" s="77">
        <f t="shared" si="389"/>
        <v>-7.6605975114216366E-11</v>
      </c>
      <c r="S719" s="77">
        <f t="shared" si="390"/>
        <v>-7.6605974599796207E-11</v>
      </c>
      <c r="T719" s="77">
        <f t="shared" si="391"/>
        <v>-7.6605974599761995E-11</v>
      </c>
      <c r="V719" s="78">
        <v>5.0000000000000002E-11</v>
      </c>
      <c r="W719" s="78">
        <v>4.6892943714599999</v>
      </c>
      <c r="X719" s="78">
        <v>79315.977807910895</v>
      </c>
      <c r="Y719" s="77">
        <f t="shared" si="392"/>
        <v>1.3322677500960475E-12</v>
      </c>
      <c r="Z719" s="77">
        <f t="shared" si="393"/>
        <v>1.295589998622553E-12</v>
      </c>
      <c r="AA719" s="77">
        <f t="shared" si="394"/>
        <v>1.2955875554973023E-12</v>
      </c>
      <c r="AB719" s="77">
        <f t="shared" si="395"/>
        <v>1.2955875553353529E-12</v>
      </c>
      <c r="AD719" s="78"/>
      <c r="AE719" s="78"/>
      <c r="AF719" s="78"/>
      <c r="AL719" s="78"/>
      <c r="AM719" s="78"/>
      <c r="AN719" s="78"/>
      <c r="AT719" s="78"/>
      <c r="AU719" s="78"/>
      <c r="AV719" s="78"/>
      <c r="BB719" s="78"/>
      <c r="BC719" s="78"/>
      <c r="BD719" s="78"/>
      <c r="BJ719" s="78">
        <v>7.0000000000000004E-11</v>
      </c>
      <c r="BK719" s="78">
        <v>0.52800551865000001</v>
      </c>
      <c r="BL719" s="78">
        <v>103814.808054201</v>
      </c>
      <c r="BM719" s="77">
        <f t="shared" si="396"/>
        <v>-6.8998973438534961E-11</v>
      </c>
      <c r="BN719" s="77">
        <f t="shared" si="397"/>
        <v>-6.8987612135886339E-11</v>
      </c>
      <c r="BO719" s="77">
        <f t="shared" si="398"/>
        <v>-6.8987611376991012E-11</v>
      </c>
      <c r="BP719" s="77">
        <f t="shared" si="399"/>
        <v>-6.8987611376941109E-11</v>
      </c>
      <c r="BR719" s="78"/>
      <c r="BS719" s="78"/>
      <c r="BT719" s="78"/>
      <c r="BZ719" s="78"/>
      <c r="CA719" s="78"/>
      <c r="CB719" s="78"/>
      <c r="CH719" s="78"/>
      <c r="CI719" s="78"/>
      <c r="CJ719" s="78"/>
      <c r="CP719" s="78"/>
      <c r="CQ719" s="78"/>
      <c r="CR719" s="78"/>
      <c r="CX719" s="78"/>
      <c r="CY719" s="78"/>
      <c r="CZ719" s="78"/>
      <c r="DF719" s="78">
        <v>7.9999999999999995E-11</v>
      </c>
      <c r="DG719" s="78">
        <v>5.31586228888</v>
      </c>
      <c r="DH719" s="78">
        <v>24388.6239250709</v>
      </c>
      <c r="DI719" s="77">
        <f t="shared" si="400"/>
        <v>-3.6049040052861076E-11</v>
      </c>
      <c r="DJ719" s="77">
        <f t="shared" si="401"/>
        <v>-3.6032924729847729E-11</v>
      </c>
      <c r="DK719" s="77">
        <f t="shared" si="402"/>
        <v>-3.6032923656346307E-11</v>
      </c>
      <c r="DL719" s="77">
        <f t="shared" si="403"/>
        <v>-3.603292365627526E-11</v>
      </c>
      <c r="DN719" s="78"/>
      <c r="DO719" s="78"/>
      <c r="DP719" s="78"/>
      <c r="DV719" s="78"/>
      <c r="DW719" s="78"/>
      <c r="DX719" s="78"/>
      <c r="ED719" s="78"/>
      <c r="EE719" s="78"/>
      <c r="EF719" s="78"/>
      <c r="EL719" s="78"/>
      <c r="EM719" s="78"/>
      <c r="EN719" s="78"/>
      <c r="ET719" s="78"/>
      <c r="EU719" s="78"/>
      <c r="EV719" s="78"/>
    </row>
    <row r="720" spans="12:152" s="77" customFormat="1" ht="12.75">
      <c r="L720" s="78"/>
      <c r="N720" s="78">
        <v>3.7000000000000001E-10</v>
      </c>
      <c r="O720" s="78">
        <v>4.5711858399999999E-2</v>
      </c>
      <c r="P720" s="78">
        <v>52177.2907558566</v>
      </c>
      <c r="Q720" s="77">
        <f t="shared" si="388"/>
        <v>3.6037756429317211E-10</v>
      </c>
      <c r="R720" s="77">
        <f t="shared" si="389"/>
        <v>3.6033705355691635E-10</v>
      </c>
      <c r="S720" s="77">
        <f t="shared" si="390"/>
        <v>3.6033705085570191E-10</v>
      </c>
      <c r="T720" s="77">
        <f t="shared" si="391"/>
        <v>3.6033705085552526E-10</v>
      </c>
      <c r="V720" s="78">
        <v>3.9999999999999998E-11</v>
      </c>
      <c r="W720" s="78">
        <v>5.7117669595900002</v>
      </c>
      <c r="X720" s="78">
        <v>81591.845081002699</v>
      </c>
      <c r="Y720" s="77">
        <f t="shared" si="392"/>
        <v>3.358906312904824E-11</v>
      </c>
      <c r="Z720" s="77">
        <f t="shared" si="393"/>
        <v>3.3572657626298485E-11</v>
      </c>
      <c r="AA720" s="77">
        <f t="shared" si="394"/>
        <v>3.3572656532892513E-11</v>
      </c>
      <c r="AB720" s="77">
        <f t="shared" si="395"/>
        <v>3.3572656532819579E-11</v>
      </c>
      <c r="AD720" s="78"/>
      <c r="AE720" s="78"/>
      <c r="AF720" s="78"/>
      <c r="AL720" s="78"/>
      <c r="AM720" s="78"/>
      <c r="AN720" s="78"/>
      <c r="AT720" s="78"/>
      <c r="AU720" s="78"/>
      <c r="AV720" s="78"/>
      <c r="BB720" s="78"/>
      <c r="BC720" s="78"/>
      <c r="BD720" s="78"/>
      <c r="BJ720" s="78">
        <v>7.9999999999999995E-11</v>
      </c>
      <c r="BK720" s="78">
        <v>2.2520279252100002</v>
      </c>
      <c r="BL720" s="78">
        <v>149756.70824819899</v>
      </c>
      <c r="BM720" s="77">
        <f t="shared" si="396"/>
        <v>2.1747450515194682E-11</v>
      </c>
      <c r="BN720" s="77">
        <f t="shared" si="397"/>
        <v>2.1854095987026545E-11</v>
      </c>
      <c r="BO720" s="77">
        <f t="shared" si="398"/>
        <v>2.1854103089272951E-11</v>
      </c>
      <c r="BP720" s="77">
        <f t="shared" si="399"/>
        <v>2.1854103089745401E-11</v>
      </c>
      <c r="BR720" s="78"/>
      <c r="BS720" s="78"/>
      <c r="BT720" s="78"/>
      <c r="BZ720" s="78"/>
      <c r="CA720" s="78"/>
      <c r="CB720" s="78"/>
      <c r="CH720" s="78"/>
      <c r="CI720" s="78"/>
      <c r="CJ720" s="78"/>
      <c r="CP720" s="78"/>
      <c r="CQ720" s="78"/>
      <c r="CR720" s="78"/>
      <c r="CX720" s="78"/>
      <c r="CY720" s="78"/>
      <c r="CZ720" s="78"/>
      <c r="DF720" s="78">
        <v>6E-11</v>
      </c>
      <c r="DG720" s="78">
        <v>5.0625757867300001</v>
      </c>
      <c r="DH720" s="78">
        <v>78469.894973159695</v>
      </c>
      <c r="DI720" s="77">
        <f t="shared" si="400"/>
        <v>-5.5748563673021513E-11</v>
      </c>
      <c r="DJ720" s="77">
        <f t="shared" si="401"/>
        <v>-5.5764653610402263E-11</v>
      </c>
      <c r="DK720" s="77">
        <f t="shared" si="402"/>
        <v>-5.5764654681172276E-11</v>
      </c>
      <c r="DL720" s="77">
        <f t="shared" si="403"/>
        <v>-5.5764654681242767E-11</v>
      </c>
      <c r="DN720" s="78"/>
      <c r="DO720" s="78"/>
      <c r="DP720" s="78"/>
      <c r="DV720" s="78"/>
      <c r="DW720" s="78"/>
      <c r="DX720" s="78"/>
      <c r="ED720" s="78"/>
      <c r="EE720" s="78"/>
      <c r="EF720" s="78"/>
      <c r="EL720" s="78"/>
      <c r="EM720" s="78"/>
      <c r="EN720" s="78"/>
      <c r="ET720" s="78"/>
      <c r="EU720" s="78"/>
      <c r="EV720" s="78"/>
    </row>
    <row r="721" spans="12:152" s="77" customFormat="1" ht="12.75">
      <c r="L721" s="78"/>
      <c r="N721" s="78">
        <v>3.1999999999999998E-10</v>
      </c>
      <c r="O721" s="78">
        <v>1.5361067803599999</v>
      </c>
      <c r="P721" s="78">
        <v>233731.74634397801</v>
      </c>
      <c r="Q721" s="77">
        <f t="shared" si="388"/>
        <v>3.1920625916390131E-10</v>
      </c>
      <c r="R721" s="77">
        <f t="shared" si="389"/>
        <v>3.1915680496673555E-10</v>
      </c>
      <c r="S721" s="77">
        <f t="shared" si="390"/>
        <v>3.19156801622886E-10</v>
      </c>
      <c r="T721" s="77">
        <f t="shared" si="391"/>
        <v>3.1915680162266426E-10</v>
      </c>
      <c r="V721" s="78">
        <v>3.9999999999999998E-11</v>
      </c>
      <c r="W721" s="78">
        <v>1.4287613265500001</v>
      </c>
      <c r="X721" s="78">
        <v>52252.072354423901</v>
      </c>
      <c r="Y721" s="77">
        <f t="shared" si="392"/>
        <v>2.9542617676234524E-11</v>
      </c>
      <c r="Z721" s="77">
        <f t="shared" si="393"/>
        <v>2.9555650770343665E-11</v>
      </c>
      <c r="AA721" s="77">
        <f t="shared" si="394"/>
        <v>2.9555651638246081E-11</v>
      </c>
      <c r="AB721" s="77">
        <f t="shared" si="395"/>
        <v>2.9555651638304301E-11</v>
      </c>
      <c r="AD721" s="78"/>
      <c r="AE721" s="78"/>
      <c r="AF721" s="78"/>
      <c r="AL721" s="78"/>
      <c r="AM721" s="78"/>
      <c r="AN721" s="78"/>
      <c r="AT721" s="78"/>
      <c r="AU721" s="78"/>
      <c r="AV721" s="78"/>
      <c r="BB721" s="78"/>
      <c r="BC721" s="78"/>
      <c r="BD721" s="78"/>
      <c r="BJ721" s="78">
        <v>7.0000000000000004E-11</v>
      </c>
      <c r="BK721" s="78">
        <v>1.4558627418700001</v>
      </c>
      <c r="BL721" s="78">
        <v>51841.950342379001</v>
      </c>
      <c r="BM721" s="77">
        <f t="shared" si="396"/>
        <v>-6.9645498767911621E-11</v>
      </c>
      <c r="BN721" s="77">
        <f t="shared" si="397"/>
        <v>-6.9642116130881607E-11</v>
      </c>
      <c r="BO721" s="77">
        <f t="shared" si="398"/>
        <v>-6.9642115905030953E-11</v>
      </c>
      <c r="BP721" s="77">
        <f t="shared" si="399"/>
        <v>-6.9642115905016089E-11</v>
      </c>
      <c r="BR721" s="78"/>
      <c r="BS721" s="78"/>
      <c r="BT721" s="78"/>
      <c r="BZ721" s="78"/>
      <c r="CA721" s="78"/>
      <c r="CB721" s="78"/>
      <c r="CH721" s="78"/>
      <c r="CI721" s="78"/>
      <c r="CJ721" s="78"/>
      <c r="CP721" s="78"/>
      <c r="CQ721" s="78"/>
      <c r="CR721" s="78"/>
      <c r="CX721" s="78"/>
      <c r="CY721" s="78"/>
      <c r="CZ721" s="78"/>
      <c r="DF721" s="78">
        <v>6E-11</v>
      </c>
      <c r="DG721" s="78">
        <v>4.7950404512000002</v>
      </c>
      <c r="DH721" s="78">
        <v>52177.2907558566</v>
      </c>
      <c r="DI721" s="77">
        <f t="shared" si="400"/>
        <v>-1.1427058985011313E-11</v>
      </c>
      <c r="DJ721" s="77">
        <f t="shared" si="401"/>
        <v>-1.1455491271607903E-11</v>
      </c>
      <c r="DK721" s="77">
        <f t="shared" si="402"/>
        <v>-1.145549316539184E-11</v>
      </c>
      <c r="DL721" s="77">
        <f t="shared" si="403"/>
        <v>-1.1455493165515711E-11</v>
      </c>
      <c r="DN721" s="78"/>
      <c r="DO721" s="78"/>
      <c r="DP721" s="78"/>
      <c r="DV721" s="78"/>
      <c r="DW721" s="78"/>
      <c r="DX721" s="78"/>
      <c r="ED721" s="78"/>
      <c r="EE721" s="78"/>
      <c r="EF721" s="78"/>
      <c r="EL721" s="78"/>
      <c r="EM721" s="78"/>
      <c r="EN721" s="78"/>
      <c r="ET721" s="78"/>
      <c r="EU721" s="78"/>
      <c r="EV721" s="78"/>
    </row>
    <row r="722" spans="12:152" s="77" customFormat="1" ht="12.75">
      <c r="L722" s="78"/>
      <c r="N722" s="78">
        <v>3.7999999999999998E-10</v>
      </c>
      <c r="O722" s="78">
        <v>3.9889254154299998</v>
      </c>
      <c r="P722" s="78">
        <v>1300.8268182050001</v>
      </c>
      <c r="Q722" s="77">
        <f t="shared" si="388"/>
        <v>-3.7872280787059052E-10</v>
      </c>
      <c r="R722" s="77">
        <f t="shared" si="389"/>
        <v>-3.7872243320570365E-10</v>
      </c>
      <c r="S722" s="77">
        <f t="shared" si="390"/>
        <v>-3.7872243318074544E-10</v>
      </c>
      <c r="T722" s="77">
        <f t="shared" si="391"/>
        <v>-3.7872243318074373E-10</v>
      </c>
      <c r="V722" s="78">
        <v>5.0000000000000002E-11</v>
      </c>
      <c r="W722" s="78">
        <v>2.5506942593600002</v>
      </c>
      <c r="X722" s="78">
        <v>154308.661745258</v>
      </c>
      <c r="Y722" s="77">
        <f t="shared" si="392"/>
        <v>4.1222471929814478E-12</v>
      </c>
      <c r="Z722" s="77">
        <f t="shared" si="393"/>
        <v>4.193380913109932E-12</v>
      </c>
      <c r="AA722" s="77">
        <f t="shared" si="394"/>
        <v>4.193385651037867E-12</v>
      </c>
      <c r="AB722" s="77">
        <f t="shared" si="395"/>
        <v>4.1933856513437396E-12</v>
      </c>
      <c r="AD722" s="78"/>
      <c r="AE722" s="78"/>
      <c r="AF722" s="78"/>
      <c r="AL722" s="78"/>
      <c r="AM722" s="78"/>
      <c r="AN722" s="78"/>
      <c r="AT722" s="78"/>
      <c r="AU722" s="78"/>
      <c r="AV722" s="78"/>
      <c r="BB722" s="78"/>
      <c r="BC722" s="78"/>
      <c r="BD722" s="78"/>
      <c r="BJ722" s="78">
        <v>7.0000000000000004E-11</v>
      </c>
      <c r="BK722" s="78">
        <v>2.2802702916799999</v>
      </c>
      <c r="BL722" s="78">
        <v>54374.893626435398</v>
      </c>
      <c r="BM722" s="77">
        <f t="shared" si="396"/>
        <v>-5.1027227827200057E-11</v>
      </c>
      <c r="BN722" s="77">
        <f t="shared" si="397"/>
        <v>-5.1003115247209679E-11</v>
      </c>
      <c r="BO722" s="77">
        <f t="shared" si="398"/>
        <v>-5.1003113640644604E-11</v>
      </c>
      <c r="BP722" s="77">
        <f t="shared" si="399"/>
        <v>-5.1003113640538312E-11</v>
      </c>
      <c r="BR722" s="78"/>
      <c r="BS722" s="78"/>
      <c r="BT722" s="78"/>
      <c r="BZ722" s="78"/>
      <c r="CA722" s="78"/>
      <c r="CB722" s="78"/>
      <c r="CH722" s="78"/>
      <c r="CI722" s="78"/>
      <c r="CJ722" s="78"/>
      <c r="CP722" s="78"/>
      <c r="CQ722" s="78"/>
      <c r="CR722" s="78"/>
      <c r="CX722" s="78"/>
      <c r="CY722" s="78"/>
      <c r="CZ722" s="78"/>
      <c r="DF722" s="78">
        <v>6E-11</v>
      </c>
      <c r="DG722" s="78">
        <v>4.5729605706800003</v>
      </c>
      <c r="DH722" s="78">
        <v>35211.479896591503</v>
      </c>
      <c r="DI722" s="77">
        <f t="shared" si="400"/>
        <v>-3.3546220905536335E-11</v>
      </c>
      <c r="DJ722" s="77">
        <f t="shared" si="401"/>
        <v>-3.3562424657325583E-11</v>
      </c>
      <c r="DK722" s="77">
        <f t="shared" si="402"/>
        <v>-3.3562425736537065E-11</v>
      </c>
      <c r="DL722" s="77">
        <f t="shared" si="403"/>
        <v>-3.3562425736607744E-11</v>
      </c>
      <c r="DN722" s="78"/>
      <c r="DO722" s="78"/>
      <c r="DP722" s="78"/>
      <c r="DV722" s="78"/>
      <c r="DW722" s="78"/>
      <c r="DX722" s="78"/>
      <c r="ED722" s="78"/>
      <c r="EE722" s="78"/>
      <c r="EF722" s="78"/>
      <c r="EL722" s="78"/>
      <c r="EM722" s="78"/>
      <c r="EN722" s="78"/>
      <c r="ET722" s="78"/>
      <c r="EU722" s="78"/>
      <c r="EV722" s="78"/>
    </row>
    <row r="723" spans="12:152" s="77" customFormat="1" ht="12.75">
      <c r="L723" s="78"/>
      <c r="N723" s="78">
        <v>4.2E-10</v>
      </c>
      <c r="O723" s="78">
        <v>5.1099395805899999</v>
      </c>
      <c r="P723" s="78">
        <v>145204.75475113999</v>
      </c>
      <c r="Q723" s="77">
        <f t="shared" si="388"/>
        <v>-1.8385384656228995E-10</v>
      </c>
      <c r="R723" s="77">
        <f t="shared" si="389"/>
        <v>-1.8436097392535055E-10</v>
      </c>
      <c r="S723" s="77">
        <f t="shared" si="390"/>
        <v>-1.8436100769398979E-10</v>
      </c>
      <c r="T723" s="77">
        <f t="shared" si="391"/>
        <v>-1.843610076962207E-10</v>
      </c>
      <c r="V723" s="78">
        <v>5.0000000000000002E-11</v>
      </c>
      <c r="W723" s="78">
        <v>1.42813778372</v>
      </c>
      <c r="X723" s="78">
        <v>266540.36346489401</v>
      </c>
      <c r="Y723" s="77">
        <f t="shared" si="392"/>
        <v>4.9614950873087745E-11</v>
      </c>
      <c r="Z723" s="77">
        <f t="shared" si="393"/>
        <v>4.9630072336986373E-11</v>
      </c>
      <c r="AA723" s="77">
        <f t="shared" si="394"/>
        <v>4.9630073334174884E-11</v>
      </c>
      <c r="AB723" s="77">
        <f t="shared" si="395"/>
        <v>4.963007333423976E-11</v>
      </c>
      <c r="AD723" s="78"/>
      <c r="AE723" s="78"/>
      <c r="AF723" s="78"/>
      <c r="AL723" s="78"/>
      <c r="AM723" s="78"/>
      <c r="AN723" s="78"/>
      <c r="AT723" s="78"/>
      <c r="AU723" s="78"/>
      <c r="AV723" s="78"/>
      <c r="BB723" s="78"/>
      <c r="BC723" s="78"/>
      <c r="BD723" s="78"/>
      <c r="BJ723" s="78">
        <v>7.0000000000000004E-11</v>
      </c>
      <c r="BK723" s="78">
        <v>1.9679560243400001</v>
      </c>
      <c r="BL723" s="78">
        <v>103395.323410326</v>
      </c>
      <c r="BM723" s="77">
        <f t="shared" si="396"/>
        <v>6.2881307858317958E-11</v>
      </c>
      <c r="BN723" s="77">
        <f t="shared" si="397"/>
        <v>6.2910699918073508E-11</v>
      </c>
      <c r="BO723" s="77">
        <f t="shared" si="398"/>
        <v>6.291070187395892E-11</v>
      </c>
      <c r="BP723" s="77">
        <f t="shared" si="399"/>
        <v>6.2910701874088038E-11</v>
      </c>
      <c r="BR723" s="78"/>
      <c r="BS723" s="78"/>
      <c r="BT723" s="78"/>
      <c r="BZ723" s="78"/>
      <c r="CA723" s="78"/>
      <c r="CB723" s="78"/>
      <c r="CH723" s="78"/>
      <c r="CI723" s="78"/>
      <c r="CJ723" s="78"/>
      <c r="CP723" s="78"/>
      <c r="CQ723" s="78"/>
      <c r="CR723" s="78"/>
      <c r="CX723" s="78"/>
      <c r="CY723" s="78"/>
      <c r="CZ723" s="78"/>
      <c r="DF723" s="78">
        <v>6E-11</v>
      </c>
      <c r="DG723" s="78">
        <v>5.37176342301</v>
      </c>
      <c r="DH723" s="78">
        <v>53093.736569130102</v>
      </c>
      <c r="DI723" s="77">
        <f t="shared" si="400"/>
        <v>5.999213695123432E-11</v>
      </c>
      <c r="DJ723" s="77">
        <f t="shared" si="401"/>
        <v>5.9992606844132693E-11</v>
      </c>
      <c r="DK723" s="77">
        <f t="shared" si="402"/>
        <v>5.9992606874950083E-11</v>
      </c>
      <c r="DL723" s="77">
        <f t="shared" si="403"/>
        <v>5.9992606874952112E-11</v>
      </c>
      <c r="DN723" s="78"/>
      <c r="DO723" s="78"/>
      <c r="DP723" s="78"/>
      <c r="DV723" s="78"/>
      <c r="DW723" s="78"/>
      <c r="DX723" s="78"/>
      <c r="ED723" s="78"/>
      <c r="EE723" s="78"/>
      <c r="EF723" s="78"/>
      <c r="EL723" s="78"/>
      <c r="EM723" s="78"/>
      <c r="EN723" s="78"/>
      <c r="ET723" s="78"/>
      <c r="EU723" s="78"/>
      <c r="EV723" s="78"/>
    </row>
    <row r="724" spans="12:152" s="77" customFormat="1" ht="12.75">
      <c r="L724" s="78"/>
      <c r="N724" s="78">
        <v>3.3E-10</v>
      </c>
      <c r="O724" s="78">
        <v>2.91530565997</v>
      </c>
      <c r="P724" s="78">
        <v>130866.113898746</v>
      </c>
      <c r="Q724" s="77">
        <f t="shared" si="388"/>
        <v>3.2781631240475075E-10</v>
      </c>
      <c r="R724" s="77">
        <f t="shared" si="389"/>
        <v>3.2777018439124681E-10</v>
      </c>
      <c r="S724" s="77">
        <f t="shared" si="390"/>
        <v>3.2777018130266137E-10</v>
      </c>
      <c r="T724" s="77">
        <f t="shared" si="391"/>
        <v>3.2777018130246109E-10</v>
      </c>
      <c r="V724" s="78">
        <v>3.9999999999999998E-11</v>
      </c>
      <c r="W724" s="78">
        <v>2.0008580614799998</v>
      </c>
      <c r="X724" s="78">
        <v>189386.032592264</v>
      </c>
      <c r="Y724" s="77">
        <f t="shared" si="392"/>
        <v>1.3440247748332475E-11</v>
      </c>
      <c r="Z724" s="77">
        <f t="shared" si="393"/>
        <v>1.3506238069662261E-11</v>
      </c>
      <c r="AA724" s="77">
        <f t="shared" si="394"/>
        <v>1.3506242463885094E-11</v>
      </c>
      <c r="AB724" s="77">
        <f t="shared" si="395"/>
        <v>1.3506242464176161E-11</v>
      </c>
      <c r="AD724" s="78"/>
      <c r="AE724" s="78"/>
      <c r="AF724" s="78"/>
      <c r="AL724" s="78"/>
      <c r="AM724" s="78"/>
      <c r="AN724" s="78"/>
      <c r="AT724" s="78"/>
      <c r="AU724" s="78"/>
      <c r="AV724" s="78"/>
      <c r="BB724" s="78"/>
      <c r="BC724" s="78"/>
      <c r="BD724" s="78"/>
      <c r="BJ724" s="78">
        <v>7.0000000000000004E-11</v>
      </c>
      <c r="BK724" s="78">
        <v>0.91100826201999996</v>
      </c>
      <c r="BL724" s="78">
        <v>27972.8043049915</v>
      </c>
      <c r="BM724" s="77">
        <f t="shared" si="396"/>
        <v>-6.7854812651976808E-11</v>
      </c>
      <c r="BN724" s="77">
        <f t="shared" si="397"/>
        <v>-6.7850359953366664E-11</v>
      </c>
      <c r="BO724" s="77">
        <f t="shared" si="398"/>
        <v>-6.7850359656621538E-11</v>
      </c>
      <c r="BP724" s="77">
        <f t="shared" si="399"/>
        <v>-6.785035965660197E-11</v>
      </c>
      <c r="BR724" s="78"/>
      <c r="BS724" s="78"/>
      <c r="BT724" s="78"/>
      <c r="BZ724" s="78"/>
      <c r="CA724" s="78"/>
      <c r="CB724" s="78"/>
      <c r="CH724" s="78"/>
      <c r="CI724" s="78"/>
      <c r="CJ724" s="78"/>
      <c r="CP724" s="78"/>
      <c r="CQ724" s="78"/>
      <c r="CR724" s="78"/>
      <c r="CX724" s="78"/>
      <c r="CY724" s="78"/>
      <c r="CZ724" s="78"/>
      <c r="DF724" s="78">
        <v>6E-11</v>
      </c>
      <c r="DG724" s="78">
        <v>4.26973755729</v>
      </c>
      <c r="DH724" s="78">
        <v>130363.24963659501</v>
      </c>
      <c r="DI724" s="77">
        <f t="shared" si="400"/>
        <v>-3.7955463386757047E-11</v>
      </c>
      <c r="DJ724" s="77">
        <f t="shared" si="401"/>
        <v>-3.8011481432748528E-11</v>
      </c>
      <c r="DK724" s="77">
        <f t="shared" si="402"/>
        <v>-3.8011485162262403E-11</v>
      </c>
      <c r="DL724" s="77">
        <f t="shared" si="403"/>
        <v>-3.801148516250518E-11</v>
      </c>
      <c r="DN724" s="78"/>
      <c r="DO724" s="78"/>
      <c r="DP724" s="78"/>
      <c r="DV724" s="78"/>
      <c r="DW724" s="78"/>
      <c r="DX724" s="78"/>
      <c r="ED724" s="78"/>
      <c r="EE724" s="78"/>
      <c r="EF724" s="78"/>
      <c r="EL724" s="78"/>
      <c r="EM724" s="78"/>
      <c r="EN724" s="78"/>
      <c r="ET724" s="78"/>
      <c r="EU724" s="78"/>
      <c r="EV724" s="78"/>
    </row>
    <row r="725" spans="12:152" s="77" customFormat="1" ht="12.75">
      <c r="L725" s="78"/>
      <c r="N725" s="78">
        <v>4.3000000000000001E-10</v>
      </c>
      <c r="O725" s="78">
        <v>1.77793563831</v>
      </c>
      <c r="P725" s="78">
        <v>103932.127922421</v>
      </c>
      <c r="Q725" s="77">
        <f t="shared" si="388"/>
        <v>-3.9083344172767047E-10</v>
      </c>
      <c r="R725" s="77">
        <f t="shared" si="389"/>
        <v>-3.9100566888937724E-10</v>
      </c>
      <c r="S725" s="77">
        <f t="shared" si="390"/>
        <v>-3.9100568034935711E-10</v>
      </c>
      <c r="T725" s="77">
        <f t="shared" si="391"/>
        <v>-3.9100568035010979E-10</v>
      </c>
      <c r="V725" s="78">
        <v>5.0000000000000002E-11</v>
      </c>
      <c r="W725" s="78">
        <v>4.2923148970699998</v>
      </c>
      <c r="X725" s="78">
        <v>220025.88923089701</v>
      </c>
      <c r="Y725" s="77">
        <f t="shared" si="392"/>
        <v>-4.9517274954488799E-11</v>
      </c>
      <c r="Z725" s="77">
        <f t="shared" si="393"/>
        <v>-4.9531281310602997E-11</v>
      </c>
      <c r="AA725" s="77">
        <f t="shared" si="394"/>
        <v>-4.953128223673005E-11</v>
      </c>
      <c r="AB725" s="77">
        <f t="shared" si="395"/>
        <v>-4.9531282236790615E-11</v>
      </c>
      <c r="AD725" s="78"/>
      <c r="AE725" s="78"/>
      <c r="AF725" s="78"/>
      <c r="AL725" s="78"/>
      <c r="AM725" s="78"/>
      <c r="AN725" s="78"/>
      <c r="AT725" s="78"/>
      <c r="AU725" s="78"/>
      <c r="AV725" s="78"/>
      <c r="BB725" s="78"/>
      <c r="BC725" s="78"/>
      <c r="BD725" s="78"/>
      <c r="BJ725" s="78">
        <v>7.0000000000000004E-11</v>
      </c>
      <c r="BK725" s="78">
        <v>6.0414238150899999</v>
      </c>
      <c r="BL725" s="78">
        <v>155475.15046625599</v>
      </c>
      <c r="BM725" s="77">
        <f t="shared" si="396"/>
        <v>5.7406661233032064E-12</v>
      </c>
      <c r="BN725" s="77">
        <f t="shared" si="397"/>
        <v>5.6403106094253759E-12</v>
      </c>
      <c r="BO725" s="77">
        <f t="shared" si="398"/>
        <v>5.6403039243631529E-12</v>
      </c>
      <c r="BP725" s="77">
        <f t="shared" si="399"/>
        <v>5.6403039239189496E-12</v>
      </c>
      <c r="BR725" s="78"/>
      <c r="BS725" s="78"/>
      <c r="BT725" s="78"/>
      <c r="BZ725" s="78"/>
      <c r="CA725" s="78"/>
      <c r="CB725" s="78"/>
      <c r="CH725" s="78"/>
      <c r="CI725" s="78"/>
      <c r="CJ725" s="78"/>
      <c r="CP725" s="78"/>
      <c r="CQ725" s="78"/>
      <c r="CR725" s="78"/>
      <c r="CX725" s="78"/>
      <c r="CY725" s="78"/>
      <c r="CZ725" s="78"/>
      <c r="DF725" s="78">
        <v>6E-11</v>
      </c>
      <c r="DG725" s="78">
        <v>5.7536470687400003</v>
      </c>
      <c r="DH725" s="78">
        <v>78580.101294379099</v>
      </c>
      <c r="DI725" s="77">
        <f t="shared" si="400"/>
        <v>-5.3796848499849154E-11</v>
      </c>
      <c r="DJ725" s="77">
        <f t="shared" si="401"/>
        <v>-5.3816149780341783E-11</v>
      </c>
      <c r="DK725" s="77">
        <f t="shared" si="402"/>
        <v>-5.3816151065050888E-11</v>
      </c>
      <c r="DL725" s="77">
        <f t="shared" si="403"/>
        <v>-5.3816151065135345E-11</v>
      </c>
      <c r="DN725" s="78"/>
      <c r="DO725" s="78"/>
      <c r="DP725" s="78"/>
      <c r="DV725" s="78"/>
      <c r="DW725" s="78"/>
      <c r="DX725" s="78"/>
      <c r="ED725" s="78"/>
      <c r="EE725" s="78"/>
      <c r="EF725" s="78"/>
      <c r="EL725" s="78"/>
      <c r="EM725" s="78"/>
      <c r="EN725" s="78"/>
      <c r="ET725" s="78"/>
      <c r="EU725" s="78"/>
      <c r="EV725" s="78"/>
    </row>
    <row r="726" spans="12:152" s="77" customFormat="1" ht="12.75">
      <c r="L726" s="78"/>
      <c r="N726" s="78">
        <v>3.4999999999999998E-10</v>
      </c>
      <c r="O726" s="78">
        <v>5.3572674709300001</v>
      </c>
      <c r="P726" s="78">
        <v>26189.865659839801</v>
      </c>
      <c r="Q726" s="77">
        <f t="shared" si="388"/>
        <v>-1.8709513796655414E-11</v>
      </c>
      <c r="R726" s="77">
        <f t="shared" si="389"/>
        <v>-1.8794197362317018E-11</v>
      </c>
      <c r="S726" s="77">
        <f t="shared" si="390"/>
        <v>-1.8794203003040047E-11</v>
      </c>
      <c r="T726" s="77">
        <f t="shared" si="391"/>
        <v>-1.879420300341751E-11</v>
      </c>
      <c r="V726" s="78">
        <v>3.9999999999999998E-11</v>
      </c>
      <c r="W726" s="78">
        <v>6.2031621352300004</v>
      </c>
      <c r="X726" s="78">
        <v>79116.905806474504</v>
      </c>
      <c r="Y726" s="77">
        <f t="shared" si="392"/>
        <v>1.9082423787421281E-11</v>
      </c>
      <c r="Z726" s="77">
        <f t="shared" si="393"/>
        <v>1.9108150828123515E-11</v>
      </c>
      <c r="AA726" s="77">
        <f t="shared" si="394"/>
        <v>1.9108152541456989E-11</v>
      </c>
      <c r="AB726" s="77">
        <f t="shared" si="395"/>
        <v>1.9108152541570846E-11</v>
      </c>
      <c r="AD726" s="78"/>
      <c r="AE726" s="78"/>
      <c r="AF726" s="78"/>
      <c r="AL726" s="78"/>
      <c r="AM726" s="78"/>
      <c r="AN726" s="78"/>
      <c r="AT726" s="78"/>
      <c r="AU726" s="78"/>
      <c r="AV726" s="78"/>
      <c r="BB726" s="78"/>
      <c r="BC726" s="78"/>
      <c r="BD726" s="78"/>
      <c r="BJ726" s="78">
        <v>7.9999999999999995E-11</v>
      </c>
      <c r="BK726" s="78">
        <v>0.66187102957999999</v>
      </c>
      <c r="BL726" s="78">
        <v>156740.71794488301</v>
      </c>
      <c r="BM726" s="77">
        <f t="shared" si="396"/>
        <v>1.9938648331361968E-11</v>
      </c>
      <c r="BN726" s="77">
        <f t="shared" si="397"/>
        <v>1.9826278681227913E-11</v>
      </c>
      <c r="BO726" s="77">
        <f t="shared" si="398"/>
        <v>1.982627119490661E-11</v>
      </c>
      <c r="BP726" s="77">
        <f t="shared" si="399"/>
        <v>1.9826271194413181E-11</v>
      </c>
      <c r="BR726" s="78"/>
      <c r="BS726" s="78"/>
      <c r="BT726" s="78"/>
      <c r="BZ726" s="78"/>
      <c r="CA726" s="78"/>
      <c r="CB726" s="78"/>
      <c r="CH726" s="78"/>
      <c r="CI726" s="78"/>
      <c r="CJ726" s="78"/>
      <c r="CP726" s="78"/>
      <c r="CQ726" s="78"/>
      <c r="CR726" s="78"/>
      <c r="CX726" s="78"/>
      <c r="CY726" s="78"/>
      <c r="CZ726" s="78"/>
      <c r="DF726" s="78">
        <v>6E-11</v>
      </c>
      <c r="DG726" s="78">
        <v>1.99314462977</v>
      </c>
      <c r="DH726" s="78">
        <v>130435.634372512</v>
      </c>
      <c r="DI726" s="77">
        <f t="shared" si="400"/>
        <v>1.3166192749319456E-11</v>
      </c>
      <c r="DJ726" s="77">
        <f t="shared" si="401"/>
        <v>1.3236823561396154E-11</v>
      </c>
      <c r="DK726" s="77">
        <f t="shared" si="402"/>
        <v>1.3236828265461816E-11</v>
      </c>
      <c r="DL726" s="77">
        <f t="shared" si="403"/>
        <v>1.3236828265774514E-11</v>
      </c>
      <c r="DN726" s="78"/>
      <c r="DO726" s="78"/>
      <c r="DP726" s="78"/>
      <c r="DV726" s="78"/>
      <c r="DW726" s="78"/>
      <c r="DX726" s="78"/>
      <c r="ED726" s="78"/>
      <c r="EE726" s="78"/>
      <c r="EF726" s="78"/>
      <c r="EL726" s="78"/>
      <c r="EM726" s="78"/>
      <c r="EN726" s="78"/>
      <c r="ET726" s="78"/>
      <c r="EU726" s="78"/>
      <c r="EV726" s="78"/>
    </row>
    <row r="727" spans="12:152" s="77" customFormat="1" ht="12.75">
      <c r="L727" s="78"/>
      <c r="N727" s="78">
        <v>3.4999999999999998E-10</v>
      </c>
      <c r="O727" s="78">
        <v>0.65119403092000006</v>
      </c>
      <c r="P727" s="78">
        <v>1535.9767429694</v>
      </c>
      <c r="Q727" s="77">
        <f t="shared" si="388"/>
        <v>-3.9057440910188362E-12</v>
      </c>
      <c r="R727" s="77">
        <f t="shared" si="389"/>
        <v>-3.9107174251595496E-12</v>
      </c>
      <c r="S727" s="77">
        <f t="shared" si="390"/>
        <v>-3.9107177564330604E-12</v>
      </c>
      <c r="T727" s="77">
        <f t="shared" si="391"/>
        <v>-3.9107177564548199E-12</v>
      </c>
      <c r="V727" s="78">
        <v>3.9999999999999998E-11</v>
      </c>
      <c r="W727" s="78">
        <v>0.85257120719000001</v>
      </c>
      <c r="X727" s="78">
        <v>118007.47305747301</v>
      </c>
      <c r="Y727" s="77">
        <f t="shared" si="392"/>
        <v>3.9999843738376186E-11</v>
      </c>
      <c r="Z727" s="77">
        <f t="shared" si="393"/>
        <v>3.9999941967296745E-11</v>
      </c>
      <c r="AA727" s="77">
        <f t="shared" si="394"/>
        <v>3.9999941972251732E-11</v>
      </c>
      <c r="AB727" s="77">
        <f t="shared" si="395"/>
        <v>3.9999941972252055E-11</v>
      </c>
      <c r="AD727" s="78"/>
      <c r="AE727" s="78"/>
      <c r="AF727" s="78"/>
      <c r="AL727" s="78"/>
      <c r="AM727" s="78"/>
      <c r="AN727" s="78"/>
      <c r="AT727" s="78"/>
      <c r="AU727" s="78"/>
      <c r="AV727" s="78"/>
      <c r="BB727" s="78"/>
      <c r="BC727" s="78"/>
      <c r="BD727" s="78"/>
      <c r="BJ727" s="78">
        <v>7.0000000000000004E-11</v>
      </c>
      <c r="BK727" s="78">
        <v>0.94700216300999995</v>
      </c>
      <c r="BL727" s="78">
        <v>202420.14928260201</v>
      </c>
      <c r="BM727" s="77">
        <f t="shared" si="396"/>
        <v>-6.9080226669581816E-11</v>
      </c>
      <c r="BN727" s="77">
        <f t="shared" si="397"/>
        <v>-6.9101286638386207E-11</v>
      </c>
      <c r="BO727" s="77">
        <f t="shared" si="398"/>
        <v>-6.9101288033116389E-11</v>
      </c>
      <c r="BP727" s="77">
        <f t="shared" si="399"/>
        <v>-6.9101288033207908E-11</v>
      </c>
      <c r="BR727" s="78"/>
      <c r="BS727" s="78"/>
      <c r="BT727" s="78"/>
      <c r="BZ727" s="78"/>
      <c r="CA727" s="78"/>
      <c r="CB727" s="78"/>
      <c r="CH727" s="78"/>
      <c r="CI727" s="78"/>
      <c r="CJ727" s="78"/>
      <c r="CP727" s="78"/>
      <c r="CQ727" s="78"/>
      <c r="CR727" s="78"/>
      <c r="CX727" s="78"/>
      <c r="CY727" s="78"/>
      <c r="CZ727" s="78"/>
      <c r="DF727" s="78">
        <v>6E-11</v>
      </c>
      <c r="DG727" s="78">
        <v>1.5591865815299999</v>
      </c>
      <c r="DH727" s="78">
        <v>39450.352848373397</v>
      </c>
      <c r="DI727" s="77">
        <f t="shared" si="400"/>
        <v>-5.5115808448576941E-11</v>
      </c>
      <c r="DJ727" s="77">
        <f t="shared" si="401"/>
        <v>-5.5107150381932024E-11</v>
      </c>
      <c r="DK727" s="77">
        <f t="shared" si="402"/>
        <v>-5.5107149804974393E-11</v>
      </c>
      <c r="DL727" s="77">
        <f t="shared" si="403"/>
        <v>-5.5107149804936621E-11</v>
      </c>
      <c r="DN727" s="78"/>
      <c r="DO727" s="78"/>
      <c r="DP727" s="78"/>
      <c r="DV727" s="78"/>
      <c r="DW727" s="78"/>
      <c r="DX727" s="78"/>
      <c r="ED727" s="78"/>
      <c r="EE727" s="78"/>
      <c r="EF727" s="78"/>
      <c r="EL727" s="78"/>
      <c r="EM727" s="78"/>
      <c r="EN727" s="78"/>
      <c r="ET727" s="78"/>
      <c r="EU727" s="78"/>
      <c r="EV727" s="78"/>
    </row>
    <row r="728" spans="12:152" s="77" customFormat="1" ht="12.75">
      <c r="L728" s="78"/>
      <c r="N728" s="78">
        <v>4.3999999999999998E-10</v>
      </c>
      <c r="O728" s="78">
        <v>3.0897650202200002</v>
      </c>
      <c r="P728" s="78">
        <v>8014.1982029239998</v>
      </c>
      <c r="Q728" s="77">
        <f t="shared" si="388"/>
        <v>-3.8511137903494164E-10</v>
      </c>
      <c r="R728" s="77">
        <f t="shared" si="389"/>
        <v>-3.8509559897337046E-10</v>
      </c>
      <c r="S728" s="77">
        <f t="shared" si="390"/>
        <v>-3.8509559792219229E-10</v>
      </c>
      <c r="T728" s="77">
        <f t="shared" si="391"/>
        <v>-3.8509559792212275E-10</v>
      </c>
      <c r="V728" s="78">
        <v>3.9999999999999998E-11</v>
      </c>
      <c r="W728" s="78">
        <v>5.7757993460500003</v>
      </c>
      <c r="X728" s="78">
        <v>129799.61842155601</v>
      </c>
      <c r="Y728" s="77">
        <f t="shared" si="392"/>
        <v>-2.8824057629861033E-11</v>
      </c>
      <c r="Z728" s="77">
        <f t="shared" si="393"/>
        <v>-2.8790731990736728E-11</v>
      </c>
      <c r="AA728" s="77">
        <f t="shared" si="394"/>
        <v>-2.8790729769536162E-11</v>
      </c>
      <c r="AB728" s="77">
        <f t="shared" si="395"/>
        <v>-2.879072976939094E-11</v>
      </c>
      <c r="AD728" s="78"/>
      <c r="AE728" s="78"/>
      <c r="AF728" s="78"/>
      <c r="AL728" s="78"/>
      <c r="AM728" s="78"/>
      <c r="AN728" s="78"/>
      <c r="AT728" s="78"/>
      <c r="AU728" s="78"/>
      <c r="AV728" s="78"/>
      <c r="BB728" s="78"/>
      <c r="BC728" s="78"/>
      <c r="BD728" s="78"/>
      <c r="BJ728" s="78">
        <v>7.9999999999999995E-11</v>
      </c>
      <c r="BK728" s="78">
        <v>0.34397341638000001</v>
      </c>
      <c r="BL728" s="78">
        <v>78339.975495998093</v>
      </c>
      <c r="BM728" s="77">
        <f t="shared" si="396"/>
        <v>7.1035076575460656E-11</v>
      </c>
      <c r="BN728" s="77">
        <f t="shared" si="397"/>
        <v>7.1008388248826367E-11</v>
      </c>
      <c r="BO728" s="77">
        <f t="shared" si="398"/>
        <v>7.1008386469878584E-11</v>
      </c>
      <c r="BP728" s="77">
        <f t="shared" si="399"/>
        <v>7.1008386469761293E-11</v>
      </c>
      <c r="BR728" s="78"/>
      <c r="BS728" s="78"/>
      <c r="BT728" s="78"/>
      <c r="BZ728" s="78"/>
      <c r="CA728" s="78"/>
      <c r="CB728" s="78"/>
      <c r="CH728" s="78"/>
      <c r="CI728" s="78"/>
      <c r="CJ728" s="78"/>
      <c r="CP728" s="78"/>
      <c r="CQ728" s="78"/>
      <c r="CR728" s="78"/>
      <c r="CX728" s="78"/>
      <c r="CY728" s="78"/>
      <c r="CZ728" s="78"/>
      <c r="DF728" s="78">
        <v>7.9999999999999995E-11</v>
      </c>
      <c r="DG728" s="78">
        <v>4.7725628465899996</v>
      </c>
      <c r="DH728" s="78">
        <v>142871.558358268</v>
      </c>
      <c r="DI728" s="77">
        <f t="shared" si="400"/>
        <v>-3.2639916629605802E-11</v>
      </c>
      <c r="DJ728" s="77">
        <f t="shared" si="401"/>
        <v>-3.2736430957253015E-11</v>
      </c>
      <c r="DK728" s="77">
        <f t="shared" si="402"/>
        <v>-3.2736437384156286E-11</v>
      </c>
      <c r="DL728" s="77">
        <f t="shared" si="403"/>
        <v>-3.2736437384579518E-11</v>
      </c>
      <c r="DN728" s="78"/>
      <c r="DO728" s="78"/>
      <c r="DP728" s="78"/>
      <c r="DV728" s="78"/>
      <c r="DW728" s="78"/>
      <c r="DX728" s="78"/>
      <c r="ED728" s="78"/>
      <c r="EE728" s="78"/>
      <c r="EF728" s="78"/>
      <c r="EL728" s="78"/>
      <c r="EM728" s="78"/>
      <c r="EN728" s="78"/>
      <c r="ET728" s="78"/>
      <c r="EU728" s="78"/>
      <c r="EV728" s="78"/>
    </row>
    <row r="729" spans="12:152" s="77" customFormat="1" ht="12.75">
      <c r="L729" s="78"/>
      <c r="N729" s="78">
        <v>3.1000000000000002E-10</v>
      </c>
      <c r="O729" s="78">
        <v>0.90638189649000001</v>
      </c>
      <c r="P729" s="78">
        <v>128220.75860368399</v>
      </c>
      <c r="Q729" s="77">
        <f t="shared" si="388"/>
        <v>3.0991776921442114E-10</v>
      </c>
      <c r="R729" s="77">
        <f t="shared" si="389"/>
        <v>3.099090815219612E-10</v>
      </c>
      <c r="S729" s="77">
        <f t="shared" si="390"/>
        <v>3.0990908092874888E-10</v>
      </c>
      <c r="T729" s="77">
        <f t="shared" si="391"/>
        <v>3.0990908092870964E-10</v>
      </c>
      <c r="V729" s="78">
        <v>3.9999999999999998E-11</v>
      </c>
      <c r="W729" s="78">
        <v>4.4749209486200003</v>
      </c>
      <c r="X729" s="78">
        <v>137678.19129947</v>
      </c>
      <c r="Y729" s="77">
        <f t="shared" si="392"/>
        <v>7.8383190153163229E-12</v>
      </c>
      <c r="Z729" s="77">
        <f t="shared" si="393"/>
        <v>7.8882751831545194E-12</v>
      </c>
      <c r="AA729" s="77">
        <f t="shared" si="394"/>
        <v>7.8882785102999491E-12</v>
      </c>
      <c r="AB729" s="77">
        <f t="shared" si="395"/>
        <v>7.8882785105228581E-12</v>
      </c>
      <c r="AD729" s="78"/>
      <c r="AE729" s="78"/>
      <c r="AF729" s="78"/>
      <c r="AL729" s="78"/>
      <c r="AM729" s="78"/>
      <c r="AN729" s="78"/>
      <c r="AT729" s="78"/>
      <c r="AU729" s="78"/>
      <c r="AV729" s="78"/>
      <c r="BB729" s="78"/>
      <c r="BC729" s="78"/>
      <c r="BD729" s="78"/>
      <c r="BJ729" s="78">
        <v>7.9999999999999995E-11</v>
      </c>
      <c r="BK729" s="78">
        <v>1.99164711035</v>
      </c>
      <c r="BL729" s="78">
        <v>84944.934278122106</v>
      </c>
      <c r="BM729" s="77">
        <f t="shared" si="396"/>
        <v>-5.0076706177444874E-11</v>
      </c>
      <c r="BN729" s="77">
        <f t="shared" si="397"/>
        <v>-5.0027660482710087E-11</v>
      </c>
      <c r="BO729" s="77">
        <f t="shared" si="398"/>
        <v>-5.0027657214751621E-11</v>
      </c>
      <c r="BP729" s="77">
        <f t="shared" si="399"/>
        <v>-5.0027657214535152E-11</v>
      </c>
      <c r="BR729" s="78"/>
      <c r="BS729" s="78"/>
      <c r="BT729" s="78"/>
      <c r="BZ729" s="78"/>
      <c r="CA729" s="78"/>
      <c r="CB729" s="78"/>
      <c r="CH729" s="78"/>
      <c r="CI729" s="78"/>
      <c r="CJ729" s="78"/>
      <c r="CP729" s="78"/>
      <c r="CQ729" s="78"/>
      <c r="CR729" s="78"/>
      <c r="CX729" s="78"/>
      <c r="CY729" s="78"/>
      <c r="CZ729" s="78"/>
      <c r="DF729" s="78">
        <v>6E-11</v>
      </c>
      <c r="DG729" s="78">
        <v>6.0953005632400004</v>
      </c>
      <c r="DH729" s="78">
        <v>103395.323410326</v>
      </c>
      <c r="DI729" s="77">
        <f t="shared" si="400"/>
        <v>-7.7865643933816088E-12</v>
      </c>
      <c r="DJ729" s="77">
        <f t="shared" si="401"/>
        <v>-7.8434704669280644E-12</v>
      </c>
      <c r="DK729" s="77">
        <f t="shared" si="402"/>
        <v>-7.8434742571980994E-12</v>
      </c>
      <c r="DL729" s="77">
        <f t="shared" si="403"/>
        <v>-7.8434742574483167E-12</v>
      </c>
      <c r="DN729" s="78"/>
      <c r="DO729" s="78"/>
      <c r="DP729" s="78"/>
      <c r="DV729" s="78"/>
      <c r="DW729" s="78"/>
      <c r="DX729" s="78"/>
      <c r="ED729" s="78"/>
      <c r="EE729" s="78"/>
      <c r="EF729" s="78"/>
      <c r="EL729" s="78"/>
      <c r="EM729" s="78"/>
      <c r="EN729" s="78"/>
      <c r="ET729" s="78"/>
      <c r="EU729" s="78"/>
      <c r="EV729" s="78"/>
    </row>
    <row r="730" spans="12:152" s="77" customFormat="1" ht="12.75">
      <c r="L730" s="78"/>
      <c r="N730" s="78">
        <v>4.2E-10</v>
      </c>
      <c r="O730" s="78">
        <v>3.3790513463599998</v>
      </c>
      <c r="P730" s="78">
        <v>23549.6546373206</v>
      </c>
      <c r="Q730" s="77">
        <f t="shared" si="388"/>
        <v>1.7120647759471359E-11</v>
      </c>
      <c r="R730" s="77">
        <f t="shared" si="389"/>
        <v>1.7029216086377038E-11</v>
      </c>
      <c r="S730" s="77">
        <f t="shared" si="390"/>
        <v>1.7029209996093938E-11</v>
      </c>
      <c r="T730" s="77">
        <f t="shared" si="391"/>
        <v>1.7029209995688409E-11</v>
      </c>
      <c r="V730" s="78">
        <v>3.9999999999999998E-11</v>
      </c>
      <c r="W730" s="78">
        <v>1.6456663117999999</v>
      </c>
      <c r="X730" s="78">
        <v>78697.421162599305</v>
      </c>
      <c r="Y730" s="77">
        <f t="shared" si="392"/>
        <v>1.604163878245673E-11</v>
      </c>
      <c r="Z730" s="77">
        <f t="shared" si="393"/>
        <v>1.6014955720040676E-11</v>
      </c>
      <c r="AA730" s="77">
        <f t="shared" si="394"/>
        <v>1.6014953942403506E-11</v>
      </c>
      <c r="AB730" s="77">
        <f t="shared" si="395"/>
        <v>1.6014953942284744E-11</v>
      </c>
      <c r="AD730" s="78"/>
      <c r="AE730" s="78"/>
      <c r="AF730" s="78"/>
      <c r="AL730" s="78"/>
      <c r="AM730" s="78"/>
      <c r="AN730" s="78"/>
      <c r="AT730" s="78"/>
      <c r="AU730" s="78"/>
      <c r="AV730" s="78"/>
      <c r="BB730" s="78"/>
      <c r="BC730" s="78"/>
      <c r="BD730" s="78"/>
      <c r="BJ730" s="78">
        <v>6E-11</v>
      </c>
      <c r="BK730" s="78">
        <v>3.1664738885900001</v>
      </c>
      <c r="BL730" s="78">
        <v>76041.8527901255</v>
      </c>
      <c r="BM730" s="77">
        <f t="shared" si="396"/>
        <v>-4.8787121086665127E-11</v>
      </c>
      <c r="BN730" s="77">
        <f t="shared" si="397"/>
        <v>-4.8762538060788482E-11</v>
      </c>
      <c r="BO730" s="77">
        <f t="shared" si="398"/>
        <v>-4.8762536422511868E-11</v>
      </c>
      <c r="BP730" s="77">
        <f t="shared" si="399"/>
        <v>-4.876253642240257E-11</v>
      </c>
      <c r="BR730" s="78"/>
      <c r="BS730" s="78"/>
      <c r="BT730" s="78"/>
      <c r="BZ730" s="78"/>
      <c r="CA730" s="78"/>
      <c r="CB730" s="78"/>
      <c r="CH730" s="78"/>
      <c r="CI730" s="78"/>
      <c r="CJ730" s="78"/>
      <c r="CP730" s="78"/>
      <c r="CQ730" s="78"/>
      <c r="CR730" s="78"/>
      <c r="CX730" s="78"/>
      <c r="CY730" s="78"/>
      <c r="CZ730" s="78"/>
      <c r="DF730" s="78">
        <v>6E-11</v>
      </c>
      <c r="DG730" s="78">
        <v>1.2913460945799999</v>
      </c>
      <c r="DH730" s="78">
        <v>102975.83876645</v>
      </c>
      <c r="DI730" s="77">
        <f t="shared" si="400"/>
        <v>-3.0505681560815202E-11</v>
      </c>
      <c r="DJ730" s="77">
        <f t="shared" si="401"/>
        <v>-3.0456445132722532E-11</v>
      </c>
      <c r="DK730" s="77">
        <f t="shared" si="402"/>
        <v>-3.0456441852173808E-11</v>
      </c>
      <c r="DL730" s="77">
        <f t="shared" si="403"/>
        <v>-3.045644185195635E-11</v>
      </c>
      <c r="DN730" s="78"/>
      <c r="DO730" s="78"/>
      <c r="DP730" s="78"/>
      <c r="DV730" s="78"/>
      <c r="DW730" s="78"/>
      <c r="DX730" s="78"/>
      <c r="ED730" s="78"/>
      <c r="EE730" s="78"/>
      <c r="EF730" s="78"/>
      <c r="EL730" s="78"/>
      <c r="EM730" s="78"/>
      <c r="EN730" s="78"/>
      <c r="ET730" s="78"/>
      <c r="EU730" s="78"/>
      <c r="EV730" s="78"/>
    </row>
    <row r="731" spans="12:152" s="77" customFormat="1" ht="12.75">
      <c r="L731" s="78"/>
      <c r="N731" s="78">
        <v>3.7999999999999998E-10</v>
      </c>
      <c r="O731" s="78">
        <v>0.38543000652999998</v>
      </c>
      <c r="P731" s="78">
        <v>515.46387109299997</v>
      </c>
      <c r="Q731" s="77">
        <f t="shared" si="388"/>
        <v>-2.9808909521795206E-10</v>
      </c>
      <c r="R731" s="77">
        <f t="shared" si="389"/>
        <v>-2.980902191322468E-10</v>
      </c>
      <c r="S731" s="77">
        <f t="shared" si="390"/>
        <v>-2.9809021920711042E-10</v>
      </c>
      <c r="T731" s="77">
        <f t="shared" si="391"/>
        <v>-2.9809021920711533E-10</v>
      </c>
      <c r="V731" s="78">
        <v>5.0000000000000002E-11</v>
      </c>
      <c r="W731" s="78">
        <v>2.1751453683999999</v>
      </c>
      <c r="X731" s="78">
        <v>51329.723448397199</v>
      </c>
      <c r="Y731" s="77">
        <f t="shared" si="392"/>
        <v>4.7507403632743776E-11</v>
      </c>
      <c r="Z731" s="77">
        <f t="shared" si="393"/>
        <v>4.751480175257091E-11</v>
      </c>
      <c r="AA731" s="77">
        <f t="shared" si="394"/>
        <v>4.7514802245002062E-11</v>
      </c>
      <c r="AB731" s="77">
        <f t="shared" si="395"/>
        <v>4.7514802245033922E-11</v>
      </c>
      <c r="AD731" s="78"/>
      <c r="AE731" s="78"/>
      <c r="AF731" s="78"/>
      <c r="AL731" s="78"/>
      <c r="AM731" s="78"/>
      <c r="AN731" s="78"/>
      <c r="AT731" s="78"/>
      <c r="AU731" s="78"/>
      <c r="AV731" s="78"/>
      <c r="BB731" s="78"/>
      <c r="BC731" s="78"/>
      <c r="BD731" s="78"/>
      <c r="BJ731" s="78">
        <v>7.0000000000000004E-11</v>
      </c>
      <c r="BK731" s="78">
        <v>1.18920934641</v>
      </c>
      <c r="BL731" s="78">
        <v>104984.396305609</v>
      </c>
      <c r="BM731" s="77">
        <f t="shared" si="396"/>
        <v>-6.7073028012736692E-11</v>
      </c>
      <c r="BN731" s="77">
        <f t="shared" si="397"/>
        <v>-6.7092451409062679E-11</v>
      </c>
      <c r="BO731" s="77">
        <f t="shared" si="398"/>
        <v>-6.7092452700745892E-11</v>
      </c>
      <c r="BP731" s="77">
        <f t="shared" si="399"/>
        <v>-6.7092452700829877E-11</v>
      </c>
      <c r="BR731" s="78"/>
      <c r="BS731" s="78"/>
      <c r="BT731" s="78"/>
      <c r="BZ731" s="78"/>
      <c r="CA731" s="78"/>
      <c r="CB731" s="78"/>
      <c r="CH731" s="78"/>
      <c r="CI731" s="78"/>
      <c r="CJ731" s="78"/>
      <c r="CP731" s="78"/>
      <c r="CQ731" s="78"/>
      <c r="CR731" s="78"/>
      <c r="CX731" s="78"/>
      <c r="CY731" s="78"/>
      <c r="CZ731" s="78"/>
      <c r="DF731" s="78">
        <v>6E-11</v>
      </c>
      <c r="DG731" s="78">
        <v>1.8391709524199999</v>
      </c>
      <c r="DH731" s="78">
        <v>24402.851019072601</v>
      </c>
      <c r="DI731" s="77">
        <f t="shared" si="400"/>
        <v>3.2066740531002936E-12</v>
      </c>
      <c r="DJ731" s="77">
        <f t="shared" si="401"/>
        <v>3.1931472446146071E-12</v>
      </c>
      <c r="DK731" s="77">
        <f t="shared" si="402"/>
        <v>3.1931463435904253E-12</v>
      </c>
      <c r="DL731" s="77">
        <f t="shared" si="403"/>
        <v>3.1931463435308247E-12</v>
      </c>
      <c r="DN731" s="78"/>
      <c r="DO731" s="78"/>
      <c r="DP731" s="78"/>
      <c r="DV731" s="78"/>
      <c r="DW731" s="78"/>
      <c r="DX731" s="78"/>
      <c r="ED731" s="78"/>
      <c r="EE731" s="78"/>
      <c r="EF731" s="78"/>
      <c r="EL731" s="78"/>
      <c r="EM731" s="78"/>
      <c r="EN731" s="78"/>
      <c r="ET731" s="78"/>
      <c r="EU731" s="78"/>
      <c r="EV731" s="78"/>
    </row>
    <row r="732" spans="12:152" s="77" customFormat="1" ht="12.75">
      <c r="L732" s="78"/>
      <c r="N732" s="78">
        <v>3.9E-10</v>
      </c>
      <c r="O732" s="78">
        <v>1.08681725797</v>
      </c>
      <c r="P732" s="78">
        <v>25773.7169617045</v>
      </c>
      <c r="Q732" s="77">
        <f t="shared" si="388"/>
        <v>-3.5188907471540264E-10</v>
      </c>
      <c r="R732" s="77">
        <f t="shared" si="389"/>
        <v>-3.5184896942525417E-10</v>
      </c>
      <c r="S732" s="77">
        <f t="shared" si="390"/>
        <v>-3.518489667531796E-10</v>
      </c>
      <c r="T732" s="77">
        <f t="shared" si="391"/>
        <v>-3.5184896675300269E-10</v>
      </c>
      <c r="V732" s="78">
        <v>6E-11</v>
      </c>
      <c r="W732" s="78">
        <v>4.7871065069699998</v>
      </c>
      <c r="X732" s="78">
        <v>102755.426124012</v>
      </c>
      <c r="Y732" s="77">
        <f t="shared" si="392"/>
        <v>5.1498772313654292E-11</v>
      </c>
      <c r="Z732" s="77">
        <f t="shared" si="393"/>
        <v>5.1528017686075046E-11</v>
      </c>
      <c r="AA732" s="77">
        <f t="shared" si="394"/>
        <v>5.152801963255471E-11</v>
      </c>
      <c r="AB732" s="77">
        <f t="shared" si="395"/>
        <v>5.1528019632680513E-11</v>
      </c>
      <c r="AD732" s="78"/>
      <c r="AE732" s="78"/>
      <c r="AF732" s="78"/>
      <c r="AL732" s="78"/>
      <c r="AM732" s="78"/>
      <c r="AN732" s="78"/>
      <c r="AT732" s="78"/>
      <c r="AU732" s="78"/>
      <c r="AV732" s="78"/>
      <c r="BB732" s="78"/>
      <c r="BC732" s="78"/>
      <c r="BD732" s="78"/>
      <c r="BJ732" s="78">
        <v>7.0000000000000004E-11</v>
      </c>
      <c r="BK732" s="78">
        <v>6.1281225841899998</v>
      </c>
      <c r="BL732" s="78">
        <v>53867.971952650703</v>
      </c>
      <c r="BM732" s="77">
        <f t="shared" si="396"/>
        <v>-6.504117947064384E-11</v>
      </c>
      <c r="BN732" s="77">
        <f t="shared" si="397"/>
        <v>-6.5028274801825969E-11</v>
      </c>
      <c r="BO732" s="77">
        <f t="shared" si="398"/>
        <v>-6.5028273941709066E-11</v>
      </c>
      <c r="BP732" s="77">
        <f t="shared" si="399"/>
        <v>-6.5028273941653089E-11</v>
      </c>
      <c r="BR732" s="78"/>
      <c r="BS732" s="78"/>
      <c r="BT732" s="78"/>
      <c r="BZ732" s="78"/>
      <c r="CA732" s="78"/>
      <c r="CB732" s="78"/>
      <c r="CH732" s="78"/>
      <c r="CI732" s="78"/>
      <c r="CJ732" s="78"/>
      <c r="CP732" s="78"/>
      <c r="CQ732" s="78"/>
      <c r="CR732" s="78"/>
      <c r="CX732" s="78"/>
      <c r="CY732" s="78"/>
      <c r="CZ732" s="78"/>
      <c r="DF732" s="78">
        <v>5.0000000000000002E-11</v>
      </c>
      <c r="DG732" s="78">
        <v>3.63216834248</v>
      </c>
      <c r="DH732" s="78">
        <v>43981.530949939799</v>
      </c>
      <c r="DI732" s="77">
        <f t="shared" si="400"/>
        <v>5.2501884986581081E-12</v>
      </c>
      <c r="DJ732" s="77">
        <f t="shared" si="401"/>
        <v>5.22995531706952E-12</v>
      </c>
      <c r="DK732" s="77">
        <f t="shared" si="402"/>
        <v>5.2299539693108895E-12</v>
      </c>
      <c r="DL732" s="77">
        <f t="shared" si="403"/>
        <v>5.2299539692204392E-12</v>
      </c>
      <c r="DN732" s="78"/>
      <c r="DO732" s="78"/>
      <c r="DP732" s="78"/>
      <c r="DV732" s="78"/>
      <c r="DW732" s="78"/>
      <c r="DX732" s="78"/>
      <c r="ED732" s="78"/>
      <c r="EE732" s="78"/>
      <c r="EF732" s="78"/>
      <c r="EL732" s="78"/>
      <c r="EM732" s="78"/>
      <c r="EN732" s="78"/>
      <c r="ET732" s="78"/>
      <c r="EU732" s="78"/>
      <c r="EV732" s="78"/>
    </row>
    <row r="733" spans="12:152" s="77" customFormat="1" ht="12.75">
      <c r="L733" s="78"/>
      <c r="N733" s="78">
        <v>3.6E-10</v>
      </c>
      <c r="O733" s="78">
        <v>4.3044802607100001</v>
      </c>
      <c r="P733" s="78">
        <v>52286.012604367701</v>
      </c>
      <c r="Q733" s="77">
        <f t="shared" si="388"/>
        <v>-3.4539727407627131E-10</v>
      </c>
      <c r="R733" s="77">
        <f t="shared" si="389"/>
        <v>-3.4544632913169178E-10</v>
      </c>
      <c r="S733" s="77">
        <f t="shared" si="390"/>
        <v>-3.4544633239655546E-10</v>
      </c>
      <c r="T733" s="77">
        <f t="shared" si="391"/>
        <v>-3.4544633239676856E-10</v>
      </c>
      <c r="V733" s="78">
        <v>3.9999999999999998E-11</v>
      </c>
      <c r="W733" s="78">
        <v>1.4600205877100001</v>
      </c>
      <c r="X733" s="78">
        <v>935.92998070881004</v>
      </c>
      <c r="Y733" s="77">
        <f t="shared" si="392"/>
        <v>-3.3288306312820431E-11</v>
      </c>
      <c r="Z733" s="77">
        <f t="shared" si="393"/>
        <v>-3.3288114268432709E-11</v>
      </c>
      <c r="AA733" s="77">
        <f t="shared" si="394"/>
        <v>-3.3288114255640575E-11</v>
      </c>
      <c r="AB733" s="77">
        <f t="shared" si="395"/>
        <v>-3.3288114255639734E-11</v>
      </c>
      <c r="AD733" s="78"/>
      <c r="AE733" s="78"/>
      <c r="AF733" s="78"/>
      <c r="AL733" s="78"/>
      <c r="AM733" s="78"/>
      <c r="AN733" s="78"/>
      <c r="AT733" s="78"/>
      <c r="AU733" s="78"/>
      <c r="AV733" s="78"/>
      <c r="BB733" s="78"/>
      <c r="BC733" s="78"/>
      <c r="BD733" s="78"/>
      <c r="BJ733" s="78">
        <v>7.0000000000000004E-11</v>
      </c>
      <c r="BK733" s="78">
        <v>2.68832841048</v>
      </c>
      <c r="BL733" s="78">
        <v>156377.85565231001</v>
      </c>
      <c r="BM733" s="77">
        <f t="shared" si="396"/>
        <v>-6.3855374337047954E-11</v>
      </c>
      <c r="BN733" s="77">
        <f t="shared" si="397"/>
        <v>-6.3813815662661273E-11</v>
      </c>
      <c r="BO733" s="77">
        <f t="shared" si="398"/>
        <v>-6.3813812889992909E-11</v>
      </c>
      <c r="BP733" s="77">
        <f t="shared" si="399"/>
        <v>-6.3813812889809727E-11</v>
      </c>
      <c r="BR733" s="78"/>
      <c r="BS733" s="78"/>
      <c r="BT733" s="78"/>
      <c r="BZ733" s="78"/>
      <c r="CA733" s="78"/>
      <c r="CB733" s="78"/>
      <c r="CH733" s="78"/>
      <c r="CI733" s="78"/>
      <c r="CJ733" s="78"/>
      <c r="CP733" s="78"/>
      <c r="CQ733" s="78"/>
      <c r="CR733" s="78"/>
      <c r="CX733" s="78"/>
      <c r="CY733" s="78"/>
      <c r="CZ733" s="78"/>
      <c r="DF733" s="78">
        <v>5.0000000000000002E-11</v>
      </c>
      <c r="DG733" s="78">
        <v>5.6485020290300003</v>
      </c>
      <c r="DH733" s="78">
        <v>28774.6252361154</v>
      </c>
      <c r="DI733" s="77">
        <f t="shared" si="400"/>
        <v>-4.9952631350994932E-11</v>
      </c>
      <c r="DJ733" s="77">
        <f t="shared" si="401"/>
        <v>-4.9953208841957402E-11</v>
      </c>
      <c r="DK733" s="77">
        <f t="shared" si="402"/>
        <v>-4.9953208880306071E-11</v>
      </c>
      <c r="DL733" s="77">
        <f t="shared" si="403"/>
        <v>-4.9953208880308649E-11</v>
      </c>
      <c r="DN733" s="78"/>
      <c r="DO733" s="78"/>
      <c r="DP733" s="78"/>
      <c r="DV733" s="78"/>
      <c r="DW733" s="78"/>
      <c r="DX733" s="78"/>
      <c r="ED733" s="78"/>
      <c r="EE733" s="78"/>
      <c r="EF733" s="78"/>
      <c r="EL733" s="78"/>
      <c r="EM733" s="78"/>
      <c r="EN733" s="78"/>
      <c r="ET733" s="78"/>
      <c r="EU733" s="78"/>
      <c r="EV733" s="78"/>
    </row>
    <row r="734" spans="12:152" s="77" customFormat="1" ht="12.75">
      <c r="L734" s="78"/>
      <c r="N734" s="78">
        <v>3.1000000000000002E-10</v>
      </c>
      <c r="O734" s="78">
        <v>5.0818333082700002</v>
      </c>
      <c r="P734" s="78">
        <v>78213.712802818307</v>
      </c>
      <c r="Q734" s="77">
        <f t="shared" si="388"/>
        <v>7.5971406108174655E-11</v>
      </c>
      <c r="R734" s="77">
        <f t="shared" si="389"/>
        <v>7.5753907420325001E-11</v>
      </c>
      <c r="S734" s="77">
        <f t="shared" si="390"/>
        <v>7.5753892931434691E-11</v>
      </c>
      <c r="T734" s="77">
        <f t="shared" si="391"/>
        <v>7.5753892930477811E-11</v>
      </c>
      <c r="V734" s="78">
        <v>5.0000000000000002E-11</v>
      </c>
      <c r="W734" s="78">
        <v>5.1388913365800004</v>
      </c>
      <c r="X734" s="78">
        <v>130907.480698225</v>
      </c>
      <c r="Y734" s="77">
        <f t="shared" si="392"/>
        <v>-1.517307679465693E-11</v>
      </c>
      <c r="Z734" s="77">
        <f t="shared" si="393"/>
        <v>-1.5115365368530129E-11</v>
      </c>
      <c r="AA734" s="77">
        <f t="shared" si="394"/>
        <v>-1.5115361523640715E-11</v>
      </c>
      <c r="AB734" s="77">
        <f t="shared" si="395"/>
        <v>-1.511536152338605E-11</v>
      </c>
      <c r="AD734" s="78"/>
      <c r="AE734" s="78"/>
      <c r="AF734" s="78"/>
      <c r="AL734" s="78"/>
      <c r="AM734" s="78"/>
      <c r="AN734" s="78"/>
      <c r="AT734" s="78"/>
      <c r="AU734" s="78"/>
      <c r="AV734" s="78"/>
      <c r="BB734" s="78"/>
      <c r="BC734" s="78"/>
      <c r="BD734" s="78"/>
      <c r="BJ734" s="78">
        <v>7.0000000000000004E-11</v>
      </c>
      <c r="BK734" s="78">
        <v>4.8226189582899996</v>
      </c>
      <c r="BL734" s="78">
        <v>52286.012604367701</v>
      </c>
      <c r="BM734" s="77">
        <f t="shared" si="396"/>
        <v>-4.8571391427804444E-11</v>
      </c>
      <c r="BN734" s="77">
        <f t="shared" si="397"/>
        <v>-4.8595769157273672E-11</v>
      </c>
      <c r="BO734" s="77">
        <f t="shared" si="398"/>
        <v>-4.8595770780694878E-11</v>
      </c>
      <c r="BP734" s="77">
        <f t="shared" si="399"/>
        <v>-4.8595770780800847E-11</v>
      </c>
      <c r="BR734" s="78"/>
      <c r="BS734" s="78"/>
      <c r="BT734" s="78"/>
      <c r="BZ734" s="78"/>
      <c r="CA734" s="78"/>
      <c r="CB734" s="78"/>
      <c r="CH734" s="78"/>
      <c r="CI734" s="78"/>
      <c r="CJ734" s="78"/>
      <c r="CP734" s="78"/>
      <c r="CQ734" s="78"/>
      <c r="CR734" s="78"/>
      <c r="CX734" s="78"/>
      <c r="CY734" s="78"/>
      <c r="CZ734" s="78"/>
      <c r="DF734" s="78">
        <v>7.0000000000000004E-11</v>
      </c>
      <c r="DG734" s="78">
        <v>4.2212482496400003</v>
      </c>
      <c r="DH734" s="78">
        <v>26098.948841838101</v>
      </c>
      <c r="DI734" s="77">
        <f t="shared" si="400"/>
        <v>-4.4309090817900426E-11</v>
      </c>
      <c r="DJ734" s="77">
        <f t="shared" si="401"/>
        <v>-4.4322174569587946E-11</v>
      </c>
      <c r="DK734" s="77">
        <f t="shared" si="402"/>
        <v>-4.4322175441007573E-11</v>
      </c>
      <c r="DL734" s="77">
        <f t="shared" si="403"/>
        <v>-4.4322175441066096E-11</v>
      </c>
      <c r="DN734" s="78"/>
      <c r="DO734" s="78"/>
      <c r="DP734" s="78"/>
      <c r="DV734" s="78"/>
      <c r="DW734" s="78"/>
      <c r="DX734" s="78"/>
      <c r="ED734" s="78"/>
      <c r="EE734" s="78"/>
      <c r="EF734" s="78"/>
      <c r="EL734" s="78"/>
      <c r="EM734" s="78"/>
      <c r="EN734" s="78"/>
      <c r="ET734" s="78"/>
      <c r="EU734" s="78"/>
      <c r="EV734" s="78"/>
    </row>
    <row r="735" spans="12:152" s="77" customFormat="1" ht="12.75">
      <c r="L735" s="78"/>
      <c r="N735" s="78">
        <v>3.7999999999999998E-10</v>
      </c>
      <c r="O735" s="78">
        <v>3.1643262930599998</v>
      </c>
      <c r="P735" s="78">
        <v>91805.130627213701</v>
      </c>
      <c r="Q735" s="77">
        <f t="shared" si="388"/>
        <v>-3.793274542478927E-10</v>
      </c>
      <c r="R735" s="77">
        <f t="shared" si="389"/>
        <v>-3.79308123472061E-10</v>
      </c>
      <c r="S735" s="77">
        <f t="shared" si="390"/>
        <v>-3.793081221753262E-10</v>
      </c>
      <c r="T735" s="77">
        <f t="shared" si="391"/>
        <v>-3.7930812217524152E-10</v>
      </c>
      <c r="V735" s="78">
        <v>3.9999999999999998E-11</v>
      </c>
      <c r="W735" s="78">
        <v>1.8932118711000001</v>
      </c>
      <c r="X735" s="78">
        <v>2111.6503133776</v>
      </c>
      <c r="Y735" s="77">
        <f t="shared" si="392"/>
        <v>-3.6993176148977281E-11</v>
      </c>
      <c r="Z735" s="77">
        <f t="shared" si="393"/>
        <v>-3.6992878890356448E-11</v>
      </c>
      <c r="AA735" s="77">
        <f t="shared" si="394"/>
        <v>-3.6992878870555605E-11</v>
      </c>
      <c r="AB735" s="77">
        <f t="shared" si="395"/>
        <v>-3.6992878870554313E-11</v>
      </c>
      <c r="AD735" s="78"/>
      <c r="AE735" s="78"/>
      <c r="AF735" s="78"/>
      <c r="AL735" s="78"/>
      <c r="AM735" s="78"/>
      <c r="AN735" s="78"/>
      <c r="AT735" s="78"/>
      <c r="AU735" s="78"/>
      <c r="AV735" s="78"/>
      <c r="BB735" s="78"/>
      <c r="BC735" s="78"/>
      <c r="BD735" s="78"/>
      <c r="BJ735" s="78">
        <v>6E-11</v>
      </c>
      <c r="BK735" s="78">
        <v>2.1211007554700001</v>
      </c>
      <c r="BL735" s="78">
        <v>148.0787244263</v>
      </c>
      <c r="BM735" s="77">
        <f t="shared" si="396"/>
        <v>1.6046029621471606E-11</v>
      </c>
      <c r="BN735" s="77">
        <f t="shared" si="397"/>
        <v>1.6046108826351901E-11</v>
      </c>
      <c r="BO735" s="77">
        <f t="shared" si="398"/>
        <v>1.604610883162774E-11</v>
      </c>
      <c r="BP735" s="77">
        <f t="shared" si="399"/>
        <v>1.6046108831628073E-11</v>
      </c>
      <c r="BR735" s="78"/>
      <c r="BS735" s="78"/>
      <c r="BT735" s="78"/>
      <c r="BZ735" s="78"/>
      <c r="CA735" s="78"/>
      <c r="CB735" s="78"/>
      <c r="CH735" s="78"/>
      <c r="CI735" s="78"/>
      <c r="CJ735" s="78"/>
      <c r="CP735" s="78"/>
      <c r="CQ735" s="78"/>
      <c r="CR735" s="78"/>
      <c r="CX735" s="78"/>
      <c r="CY735" s="78"/>
      <c r="CZ735" s="78"/>
      <c r="DF735" s="78">
        <v>5.0000000000000002E-11</v>
      </c>
      <c r="DG735" s="78">
        <v>5.85936922514</v>
      </c>
      <c r="DH735" s="78">
        <v>156314.119754007</v>
      </c>
      <c r="DI735" s="77">
        <f t="shared" si="400"/>
        <v>4.996141169122928E-11</v>
      </c>
      <c r="DJ735" s="77">
        <f t="shared" si="401"/>
        <v>4.9958519146582007E-11</v>
      </c>
      <c r="DK735" s="77">
        <f t="shared" si="402"/>
        <v>4.9958518950429915E-11</v>
      </c>
      <c r="DL735" s="77">
        <f t="shared" si="403"/>
        <v>4.9958518950416952E-11</v>
      </c>
      <c r="DN735" s="78"/>
      <c r="DO735" s="78"/>
      <c r="DP735" s="78"/>
      <c r="DV735" s="78"/>
      <c r="DW735" s="78"/>
      <c r="DX735" s="78"/>
      <c r="ED735" s="78"/>
      <c r="EE735" s="78"/>
      <c r="EF735" s="78"/>
      <c r="EL735" s="78"/>
      <c r="EM735" s="78"/>
      <c r="EN735" s="78"/>
      <c r="ET735" s="78"/>
      <c r="EU735" s="78"/>
      <c r="EV735" s="78"/>
    </row>
    <row r="736" spans="12:152" s="77" customFormat="1" ht="12.75">
      <c r="L736" s="78"/>
      <c r="N736" s="78">
        <v>3.9E-10</v>
      </c>
      <c r="O736" s="78">
        <v>1.4749400211000001</v>
      </c>
      <c r="P736" s="78">
        <v>4022.2625319642002</v>
      </c>
      <c r="Q736" s="77">
        <f t="shared" si="388"/>
        <v>-1.5418186763021718E-10</v>
      </c>
      <c r="R736" s="77">
        <f t="shared" si="389"/>
        <v>-1.5419519822719609E-10</v>
      </c>
      <c r="S736" s="77">
        <f t="shared" si="390"/>
        <v>-1.5419519911513782E-10</v>
      </c>
      <c r="T736" s="77">
        <f t="shared" si="391"/>
        <v>-1.541951991151964E-10</v>
      </c>
      <c r="V736" s="78">
        <v>3.9999999999999998E-11</v>
      </c>
      <c r="W736" s="78">
        <v>0.10839681347000001</v>
      </c>
      <c r="X736" s="78">
        <v>38.133035637799999</v>
      </c>
      <c r="Y736" s="77">
        <f t="shared" si="392"/>
        <v>3.9787865252062471E-11</v>
      </c>
      <c r="Z736" s="77">
        <f t="shared" si="393"/>
        <v>3.9787863800624496E-11</v>
      </c>
      <c r="AA736" s="77">
        <f t="shared" si="394"/>
        <v>3.9787863800527813E-11</v>
      </c>
      <c r="AB736" s="77">
        <f t="shared" si="395"/>
        <v>3.9787863800527813E-11</v>
      </c>
      <c r="AD736" s="78"/>
      <c r="AE736" s="78"/>
      <c r="AF736" s="78"/>
      <c r="AL736" s="78"/>
      <c r="AM736" s="78"/>
      <c r="AN736" s="78"/>
      <c r="AT736" s="78"/>
      <c r="AU736" s="78"/>
      <c r="AV736" s="78"/>
      <c r="BB736" s="78"/>
      <c r="BC736" s="78"/>
      <c r="BD736" s="78"/>
      <c r="BJ736" s="78">
        <v>6E-11</v>
      </c>
      <c r="BK736" s="78">
        <v>3.0593793925199999</v>
      </c>
      <c r="BL736" s="78">
        <v>151.04766984290001</v>
      </c>
      <c r="BM736" s="77">
        <f t="shared" si="396"/>
        <v>-3.6363142408938658E-11</v>
      </c>
      <c r="BN736" s="77">
        <f t="shared" si="397"/>
        <v>-3.6363075714957977E-11</v>
      </c>
      <c r="BO736" s="77">
        <f t="shared" si="398"/>
        <v>-3.6363075710515481E-11</v>
      </c>
      <c r="BP736" s="77">
        <f t="shared" si="399"/>
        <v>-3.6363075710515184E-11</v>
      </c>
      <c r="BR736" s="78"/>
      <c r="BS736" s="78"/>
      <c r="BT736" s="78"/>
      <c r="BZ736" s="78"/>
      <c r="CA736" s="78"/>
      <c r="CB736" s="78"/>
      <c r="CH736" s="78"/>
      <c r="CI736" s="78"/>
      <c r="CJ736" s="78"/>
      <c r="CP736" s="78"/>
      <c r="CQ736" s="78"/>
      <c r="CR736" s="78"/>
      <c r="CX736" s="78"/>
      <c r="CY736" s="78"/>
      <c r="CZ736" s="78"/>
      <c r="DF736" s="78">
        <v>5.0000000000000002E-11</v>
      </c>
      <c r="DG736" s="78">
        <v>4.9728339670399997</v>
      </c>
      <c r="DH736" s="78">
        <v>102659.446896794</v>
      </c>
      <c r="DI736" s="77">
        <f t="shared" si="400"/>
        <v>1.544714444331389E-11</v>
      </c>
      <c r="DJ736" s="77">
        <f t="shared" si="401"/>
        <v>1.5492303120431346E-11</v>
      </c>
      <c r="DK736" s="77">
        <f t="shared" si="402"/>
        <v>1.5492306127975975E-11</v>
      </c>
      <c r="DL736" s="77">
        <f t="shared" si="403"/>
        <v>1.5492306128175946E-11</v>
      </c>
      <c r="DN736" s="78"/>
      <c r="DO736" s="78"/>
      <c r="DP736" s="78"/>
      <c r="DV736" s="78"/>
      <c r="DW736" s="78"/>
      <c r="DX736" s="78"/>
      <c r="ED736" s="78"/>
      <c r="EE736" s="78"/>
      <c r="EF736" s="78"/>
      <c r="EL736" s="78"/>
      <c r="EM736" s="78"/>
      <c r="EN736" s="78"/>
      <c r="ET736" s="78"/>
      <c r="EU736" s="78"/>
      <c r="EV736" s="78"/>
    </row>
    <row r="737" spans="12:152" s="77" customFormat="1" ht="12.75">
      <c r="L737" s="78"/>
      <c r="N737" s="78">
        <v>4.2E-10</v>
      </c>
      <c r="O737" s="78">
        <v>0.60192138813999996</v>
      </c>
      <c r="P737" s="78">
        <v>24388.6239250709</v>
      </c>
      <c r="Q737" s="77">
        <f t="shared" si="388"/>
        <v>-3.7523540804768182E-10</v>
      </c>
      <c r="R737" s="77">
        <f t="shared" si="389"/>
        <v>-3.7527797053897613E-10</v>
      </c>
      <c r="S737" s="77">
        <f t="shared" si="390"/>
        <v>-3.7527797337342366E-10</v>
      </c>
      <c r="T737" s="77">
        <f t="shared" si="391"/>
        <v>-3.7527797337361128E-10</v>
      </c>
      <c r="V737" s="78">
        <v>5.0000000000000002E-11</v>
      </c>
      <c r="W737" s="78">
        <v>4.4220144608299998</v>
      </c>
      <c r="X737" s="78">
        <v>78057.523876285297</v>
      </c>
      <c r="Y737" s="77">
        <f t="shared" si="392"/>
        <v>2.1917989592975398E-11</v>
      </c>
      <c r="Z737" s="77">
        <f t="shared" si="393"/>
        <v>2.188552977296427E-11</v>
      </c>
      <c r="AA737" s="77">
        <f t="shared" si="394"/>
        <v>2.1885527610437515E-11</v>
      </c>
      <c r="AB737" s="77">
        <f t="shared" si="395"/>
        <v>2.188552761029441E-11</v>
      </c>
      <c r="AD737" s="78"/>
      <c r="AE737" s="78"/>
      <c r="AF737" s="78"/>
      <c r="AL737" s="78"/>
      <c r="AM737" s="78"/>
      <c r="AN737" s="78"/>
      <c r="AT737" s="78"/>
      <c r="AU737" s="78"/>
      <c r="AV737" s="78"/>
      <c r="BB737" s="78"/>
      <c r="BC737" s="78"/>
      <c r="BD737" s="78"/>
      <c r="BJ737" s="78">
        <v>7.0000000000000004E-11</v>
      </c>
      <c r="BK737" s="78">
        <v>9.3152097340000004E-2</v>
      </c>
      <c r="BL737" s="78">
        <v>220025.88923089701</v>
      </c>
      <c r="BM737" s="77">
        <f t="shared" si="396"/>
        <v>4.2490830656301003E-11</v>
      </c>
      <c r="BN737" s="77">
        <f t="shared" si="397"/>
        <v>4.2377504457565089E-11</v>
      </c>
      <c r="BO737" s="77">
        <f t="shared" si="398"/>
        <v>4.2377496903059947E-11</v>
      </c>
      <c r="BP737" s="77">
        <f t="shared" si="399"/>
        <v>4.2377496902565881E-11</v>
      </c>
      <c r="BR737" s="78"/>
      <c r="BS737" s="78"/>
      <c r="BT737" s="78"/>
      <c r="BZ737" s="78"/>
      <c r="CA737" s="78"/>
      <c r="CB737" s="78"/>
      <c r="CH737" s="78"/>
      <c r="CI737" s="78"/>
      <c r="CJ737" s="78"/>
      <c r="CP737" s="78"/>
      <c r="CQ737" s="78"/>
      <c r="CR737" s="78"/>
      <c r="CX737" s="78"/>
      <c r="CY737" s="78"/>
      <c r="CZ737" s="78"/>
      <c r="DF737" s="78">
        <v>5.0000000000000002E-11</v>
      </c>
      <c r="DG737" s="78">
        <v>1.4647333983299999</v>
      </c>
      <c r="DH737" s="78">
        <v>181659.72224941</v>
      </c>
      <c r="DI737" s="77">
        <f t="shared" si="400"/>
        <v>4.4996068580034637E-11</v>
      </c>
      <c r="DJ737" s="77">
        <f t="shared" si="401"/>
        <v>4.4959362205138781E-11</v>
      </c>
      <c r="DK737" s="77">
        <f t="shared" si="402"/>
        <v>4.4959359755900117E-11</v>
      </c>
      <c r="DL737" s="77">
        <f t="shared" si="403"/>
        <v>4.4959359755738442E-11</v>
      </c>
      <c r="DN737" s="78"/>
      <c r="DO737" s="78"/>
      <c r="DP737" s="78"/>
      <c r="DV737" s="78"/>
      <c r="DW737" s="78"/>
      <c r="DX737" s="78"/>
      <c r="ED737" s="78"/>
      <c r="EE737" s="78"/>
      <c r="EF737" s="78"/>
      <c r="EL737" s="78"/>
      <c r="EM737" s="78"/>
      <c r="EN737" s="78"/>
      <c r="ET737" s="78"/>
      <c r="EU737" s="78"/>
      <c r="EV737" s="78"/>
    </row>
    <row r="738" spans="12:152" s="77" customFormat="1" ht="12.75">
      <c r="L738" s="78"/>
      <c r="N738" s="78">
        <v>3.7000000000000001E-10</v>
      </c>
      <c r="O738" s="78">
        <v>3.2360628525999999</v>
      </c>
      <c r="P738" s="78">
        <v>28791.5192962498</v>
      </c>
      <c r="Q738" s="77">
        <f t="shared" si="388"/>
        <v>2.8793087311724359E-10</v>
      </c>
      <c r="R738" s="77">
        <f t="shared" si="389"/>
        <v>2.8799275948179197E-10</v>
      </c>
      <c r="S738" s="77">
        <f t="shared" si="390"/>
        <v>2.8799276360335643E-10</v>
      </c>
      <c r="T738" s="77">
        <f t="shared" si="391"/>
        <v>2.8799276360363369E-10</v>
      </c>
      <c r="V738" s="78">
        <v>5.0000000000000002E-11</v>
      </c>
      <c r="W738" s="78">
        <v>5.65870377214</v>
      </c>
      <c r="X738" s="78">
        <v>1300.8268182050001</v>
      </c>
      <c r="Y738" s="77">
        <f t="shared" si="392"/>
        <v>8.4850204397800008E-13</v>
      </c>
      <c r="Z738" s="77">
        <f t="shared" si="393"/>
        <v>8.4790038691543471E-13</v>
      </c>
      <c r="AA738" s="77">
        <f t="shared" si="394"/>
        <v>8.4790034683912725E-13</v>
      </c>
      <c r="AB738" s="77">
        <f t="shared" si="395"/>
        <v>8.4790034683646305E-13</v>
      </c>
      <c r="AD738" s="78"/>
      <c r="AE738" s="78"/>
      <c r="AF738" s="78"/>
      <c r="AL738" s="78"/>
      <c r="AM738" s="78"/>
      <c r="AN738" s="78"/>
      <c r="AT738" s="78"/>
      <c r="AU738" s="78"/>
      <c r="AV738" s="78"/>
      <c r="BB738" s="78"/>
      <c r="BC738" s="78"/>
      <c r="BD738" s="78"/>
      <c r="BJ738" s="78">
        <v>7.9999999999999995E-11</v>
      </c>
      <c r="BK738" s="78">
        <v>5.5625051107500001</v>
      </c>
      <c r="BL738" s="78">
        <v>52509.662223917803</v>
      </c>
      <c r="BM738" s="77">
        <f t="shared" si="396"/>
        <v>-7.6336969646731543E-11</v>
      </c>
      <c r="BN738" s="77">
        <f t="shared" si="397"/>
        <v>-7.6348586157559267E-11</v>
      </c>
      <c r="BO738" s="77">
        <f t="shared" si="398"/>
        <v>-7.6348586930733723E-11</v>
      </c>
      <c r="BP738" s="77">
        <f t="shared" si="399"/>
        <v>-7.6348586930785344E-11</v>
      </c>
      <c r="BR738" s="78"/>
      <c r="BS738" s="78"/>
      <c r="BT738" s="78"/>
      <c r="BZ738" s="78"/>
      <c r="CA738" s="78"/>
      <c r="CB738" s="78"/>
      <c r="CH738" s="78"/>
      <c r="CI738" s="78"/>
      <c r="CJ738" s="78"/>
      <c r="CP738" s="78"/>
      <c r="CQ738" s="78"/>
      <c r="CR738" s="78"/>
      <c r="CX738" s="78"/>
      <c r="CY738" s="78"/>
      <c r="CZ738" s="78"/>
      <c r="DF738" s="78">
        <v>6E-11</v>
      </c>
      <c r="DG738" s="78">
        <v>0.71584342920999999</v>
      </c>
      <c r="DH738" s="78">
        <v>104276.83096772899</v>
      </c>
      <c r="DI738" s="77">
        <f t="shared" si="400"/>
        <v>4.9574582719575089E-11</v>
      </c>
      <c r="DJ738" s="77">
        <f t="shared" si="401"/>
        <v>4.9607166693177724E-11</v>
      </c>
      <c r="DK738" s="77">
        <f t="shared" si="402"/>
        <v>4.9607168862054557E-11</v>
      </c>
      <c r="DL738" s="77">
        <f t="shared" si="403"/>
        <v>4.9607168862196522E-11</v>
      </c>
      <c r="DN738" s="78"/>
      <c r="DO738" s="78"/>
      <c r="DP738" s="78"/>
      <c r="DV738" s="78"/>
      <c r="DW738" s="78"/>
      <c r="DX738" s="78"/>
      <c r="ED738" s="78"/>
      <c r="EE738" s="78"/>
      <c r="EF738" s="78"/>
      <c r="EL738" s="78"/>
      <c r="EM738" s="78"/>
      <c r="EN738" s="78"/>
      <c r="ET738" s="78"/>
      <c r="EU738" s="78"/>
      <c r="EV738" s="78"/>
    </row>
    <row r="739" spans="12:152" s="77" customFormat="1" ht="12.75">
      <c r="L739" s="78"/>
      <c r="N739" s="78">
        <v>4.0000000000000001E-10</v>
      </c>
      <c r="O739" s="78">
        <v>0.26646931277000002</v>
      </c>
      <c r="P739" s="78">
        <v>78313.706046626699</v>
      </c>
      <c r="Q739" s="77">
        <f t="shared" si="388"/>
        <v>3.6687958287957486E-10</v>
      </c>
      <c r="R739" s="77">
        <f t="shared" si="389"/>
        <v>3.6676401602642214E-10</v>
      </c>
      <c r="S739" s="77">
        <f t="shared" si="390"/>
        <v>3.667640083221207E-10</v>
      </c>
      <c r="T739" s="77">
        <f t="shared" si="391"/>
        <v>3.6676400832161255E-10</v>
      </c>
      <c r="V739" s="78">
        <v>5.0000000000000002E-11</v>
      </c>
      <c r="W739" s="78">
        <v>5.90579064813</v>
      </c>
      <c r="X739" s="78">
        <v>1478.8665740644001</v>
      </c>
      <c r="Y739" s="77">
        <f t="shared" si="392"/>
        <v>-3.3085480810757007E-11</v>
      </c>
      <c r="Z739" s="77">
        <f t="shared" si="393"/>
        <v>-3.308599372032449E-11</v>
      </c>
      <c r="AA739" s="77">
        <f t="shared" si="394"/>
        <v>-3.3085993754489072E-11</v>
      </c>
      <c r="AB739" s="77">
        <f t="shared" si="395"/>
        <v>-3.308599375449134E-11</v>
      </c>
      <c r="AD739" s="78"/>
      <c r="AE739" s="78"/>
      <c r="AF739" s="78"/>
      <c r="AL739" s="78"/>
      <c r="AM739" s="78"/>
      <c r="AN739" s="78"/>
      <c r="AT739" s="78"/>
      <c r="AU739" s="78"/>
      <c r="AV739" s="78"/>
      <c r="BB739" s="78"/>
      <c r="BC739" s="78"/>
      <c r="BD739" s="78"/>
      <c r="BJ739" s="78">
        <v>6E-11</v>
      </c>
      <c r="BK739" s="78">
        <v>2.5762237626600002</v>
      </c>
      <c r="BL739" s="78">
        <v>224577.84272795601</v>
      </c>
      <c r="BM739" s="77">
        <f t="shared" si="396"/>
        <v>6.7133006832027697E-12</v>
      </c>
      <c r="BN739" s="77">
        <f t="shared" si="397"/>
        <v>6.8371670634669264E-12</v>
      </c>
      <c r="BO739" s="77">
        <f t="shared" si="398"/>
        <v>6.8371753132182624E-12</v>
      </c>
      <c r="BP739" s="77">
        <f t="shared" si="399"/>
        <v>6.837175313760405E-12</v>
      </c>
      <c r="BR739" s="78"/>
      <c r="BS739" s="78"/>
      <c r="BT739" s="78"/>
      <c r="BZ739" s="78"/>
      <c r="CA739" s="78"/>
      <c r="CB739" s="78"/>
      <c r="CH739" s="78"/>
      <c r="CI739" s="78"/>
      <c r="CJ739" s="78"/>
      <c r="CP739" s="78"/>
      <c r="CQ739" s="78"/>
      <c r="CR739" s="78"/>
      <c r="CX739" s="78"/>
      <c r="CY739" s="78"/>
      <c r="CZ739" s="78"/>
      <c r="DF739" s="78">
        <v>7.0000000000000004E-11</v>
      </c>
      <c r="DG739" s="78">
        <v>2.4936224276400001</v>
      </c>
      <c r="DH739" s="78">
        <v>51439.929769616501</v>
      </c>
      <c r="DI739" s="77">
        <f t="shared" si="400"/>
        <v>6.9978964954614103E-11</v>
      </c>
      <c r="DJ739" s="77">
        <f t="shared" si="401"/>
        <v>6.9979773660239569E-11</v>
      </c>
      <c r="DK739" s="77">
        <f t="shared" si="402"/>
        <v>6.9979773713579393E-11</v>
      </c>
      <c r="DL739" s="77">
        <f t="shared" si="403"/>
        <v>6.9979773713582935E-11</v>
      </c>
      <c r="DN739" s="78"/>
      <c r="DO739" s="78"/>
      <c r="DP739" s="78"/>
      <c r="DV739" s="78"/>
      <c r="DW739" s="78"/>
      <c r="DX739" s="78"/>
      <c r="ED739" s="78"/>
      <c r="EE739" s="78"/>
      <c r="EF739" s="78"/>
      <c r="EL739" s="78"/>
      <c r="EM739" s="78"/>
      <c r="EN739" s="78"/>
      <c r="ET739" s="78"/>
      <c r="EU739" s="78"/>
      <c r="EV739" s="78"/>
    </row>
    <row r="740" spans="12:152" s="77" customFormat="1" ht="12.75">
      <c r="L740" s="78"/>
      <c r="N740" s="78">
        <v>3.6E-10</v>
      </c>
      <c r="O740" s="78">
        <v>4.3858849724700004</v>
      </c>
      <c r="P740" s="78">
        <v>81591.845081002699</v>
      </c>
      <c r="Q740" s="77">
        <f t="shared" si="388"/>
        <v>-1.1634977405901558E-10</v>
      </c>
      <c r="R740" s="77">
        <f t="shared" si="389"/>
        <v>-1.1660690784904522E-10</v>
      </c>
      <c r="S740" s="77">
        <f t="shared" si="390"/>
        <v>-1.1660692497448662E-10</v>
      </c>
      <c r="T740" s="77">
        <f t="shared" si="391"/>
        <v>-1.1660692497562888E-10</v>
      </c>
      <c r="V740" s="78">
        <v>3.9999999999999998E-11</v>
      </c>
      <c r="W740" s="78">
        <v>5.2458005500500002</v>
      </c>
      <c r="X740" s="78">
        <v>52309.915332733399</v>
      </c>
      <c r="Y740" s="77">
        <f t="shared" si="392"/>
        <v>-1.833649748941822E-11</v>
      </c>
      <c r="Z740" s="77">
        <f t="shared" si="393"/>
        <v>-1.835369978222416E-11</v>
      </c>
      <c r="AA740" s="77">
        <f t="shared" si="394"/>
        <v>-1.8353700927922985E-11</v>
      </c>
      <c r="AB740" s="77">
        <f t="shared" si="395"/>
        <v>-1.8353700927999754E-11</v>
      </c>
      <c r="AD740" s="78"/>
      <c r="AE740" s="78"/>
      <c r="AF740" s="78"/>
      <c r="AL740" s="78"/>
      <c r="AM740" s="78"/>
      <c r="AN740" s="78"/>
      <c r="AT740" s="78"/>
      <c r="AU740" s="78"/>
      <c r="AV740" s="78"/>
      <c r="BB740" s="78"/>
      <c r="BC740" s="78"/>
      <c r="BD740" s="78"/>
      <c r="BJ740" s="78">
        <v>7.0000000000000004E-11</v>
      </c>
      <c r="BK740" s="78">
        <v>2.6517138619499998</v>
      </c>
      <c r="BL740" s="78">
        <v>220.41264243879999</v>
      </c>
      <c r="BM740" s="77">
        <f t="shared" si="396"/>
        <v>9.8495569636666972E-12</v>
      </c>
      <c r="BN740" s="77">
        <f t="shared" si="397"/>
        <v>9.8496982870874252E-12</v>
      </c>
      <c r="BO740" s="77">
        <f t="shared" si="398"/>
        <v>9.8496982965009587E-12</v>
      </c>
      <c r="BP740" s="77">
        <f t="shared" si="399"/>
        <v>9.8496982965015743E-12</v>
      </c>
      <c r="BR740" s="78"/>
      <c r="BS740" s="78"/>
      <c r="BT740" s="78"/>
      <c r="BZ740" s="78"/>
      <c r="CA740" s="78"/>
      <c r="CB740" s="78"/>
      <c r="CH740" s="78"/>
      <c r="CI740" s="78"/>
      <c r="CJ740" s="78"/>
      <c r="CP740" s="78"/>
      <c r="CQ740" s="78"/>
      <c r="CR740" s="78"/>
      <c r="CX740" s="78"/>
      <c r="CY740" s="78"/>
      <c r="CZ740" s="78"/>
      <c r="DF740" s="78">
        <v>6E-11</v>
      </c>
      <c r="DG740" s="78">
        <v>2.9448762400000002E-2</v>
      </c>
      <c r="DH740" s="78">
        <v>20043.6745601988</v>
      </c>
      <c r="DI740" s="77">
        <f t="shared" si="400"/>
        <v>-2.4595472862443734E-11</v>
      </c>
      <c r="DJ740" s="77">
        <f t="shared" si="401"/>
        <v>-2.4585323928421749E-11</v>
      </c>
      <c r="DK740" s="77">
        <f t="shared" si="402"/>
        <v>-2.4585323252374479E-11</v>
      </c>
      <c r="DL740" s="77">
        <f t="shared" si="403"/>
        <v>-2.4585323252329369E-11</v>
      </c>
      <c r="DN740" s="78"/>
      <c r="DO740" s="78"/>
      <c r="DP740" s="78"/>
      <c r="DV740" s="78"/>
      <c r="DW740" s="78"/>
      <c r="DX740" s="78"/>
      <c r="ED740" s="78"/>
      <c r="EE740" s="78"/>
      <c r="EF740" s="78"/>
      <c r="EL740" s="78"/>
      <c r="EM740" s="78"/>
      <c r="EN740" s="78"/>
      <c r="ET740" s="78"/>
      <c r="EU740" s="78"/>
      <c r="EV740" s="78"/>
    </row>
    <row r="741" spans="12:152" s="77" customFormat="1" ht="12.75">
      <c r="L741" s="78"/>
      <c r="N741" s="78">
        <v>3.4999999999999998E-10</v>
      </c>
      <c r="O741" s="78">
        <v>0.17056359345</v>
      </c>
      <c r="P741" s="78">
        <v>6129.2970395066004</v>
      </c>
      <c r="Q741" s="77">
        <f t="shared" si="388"/>
        <v>-2.5757766131548753E-10</v>
      </c>
      <c r="R741" s="77">
        <f t="shared" si="389"/>
        <v>-2.5759109851271409E-10</v>
      </c>
      <c r="S741" s="77">
        <f t="shared" si="390"/>
        <v>-2.5759109940773607E-10</v>
      </c>
      <c r="T741" s="77">
        <f t="shared" si="391"/>
        <v>-2.5759109940779501E-10</v>
      </c>
      <c r="V741" s="78">
        <v>3.9999999999999998E-11</v>
      </c>
      <c r="W741" s="78">
        <v>2.7475616163800001</v>
      </c>
      <c r="X741" s="78">
        <v>144916.86689107001</v>
      </c>
      <c r="Y741" s="77">
        <f t="shared" si="392"/>
        <v>-3.7553713390601135E-11</v>
      </c>
      <c r="Z741" s="77">
        <f t="shared" si="393"/>
        <v>-3.7572146615080398E-11</v>
      </c>
      <c r="AA741" s="77">
        <f t="shared" si="394"/>
        <v>-3.7572147840666078E-11</v>
      </c>
      <c r="AB741" s="77">
        <f t="shared" si="395"/>
        <v>-3.7572147840747206E-11</v>
      </c>
      <c r="AD741" s="78"/>
      <c r="AE741" s="78"/>
      <c r="AF741" s="78"/>
      <c r="AL741" s="78"/>
      <c r="AM741" s="78"/>
      <c r="AN741" s="78"/>
      <c r="AT741" s="78"/>
      <c r="AU741" s="78"/>
      <c r="AV741" s="78"/>
      <c r="BB741" s="78"/>
      <c r="BC741" s="78"/>
      <c r="BD741" s="78"/>
      <c r="BJ741" s="78">
        <v>6E-11</v>
      </c>
      <c r="BK741" s="78">
        <v>2.0009122029899999</v>
      </c>
      <c r="BL741" s="78">
        <v>102018.416173424</v>
      </c>
      <c r="BM741" s="77">
        <f t="shared" si="396"/>
        <v>-1.5902001899923321E-11</v>
      </c>
      <c r="BN741" s="77">
        <f t="shared" si="397"/>
        <v>-1.5847389290575903E-11</v>
      </c>
      <c r="BO741" s="77">
        <f t="shared" si="398"/>
        <v>-1.5847385652365924E-11</v>
      </c>
      <c r="BP741" s="77">
        <f t="shared" si="399"/>
        <v>-1.5847385652122504E-11</v>
      </c>
      <c r="BR741" s="78"/>
      <c r="BS741" s="78"/>
      <c r="BT741" s="78"/>
      <c r="BZ741" s="78"/>
      <c r="CA741" s="78"/>
      <c r="CB741" s="78"/>
      <c r="CH741" s="78"/>
      <c r="CI741" s="78"/>
      <c r="CJ741" s="78"/>
      <c r="CP741" s="78"/>
      <c r="CQ741" s="78"/>
      <c r="CR741" s="78"/>
      <c r="CX741" s="78"/>
      <c r="CY741" s="78"/>
      <c r="CZ741" s="78"/>
      <c r="DF741" s="78">
        <v>6E-11</v>
      </c>
      <c r="DG741" s="78">
        <v>2.1948080146</v>
      </c>
      <c r="DH741" s="78">
        <v>12412.372889497999</v>
      </c>
      <c r="DI741" s="77">
        <f t="shared" si="400"/>
        <v>-4.7653920119041649E-11</v>
      </c>
      <c r="DJ741" s="77">
        <f t="shared" si="401"/>
        <v>-4.7649733254554687E-11</v>
      </c>
      <c r="DK741" s="77">
        <f t="shared" si="402"/>
        <v>-4.7649732975647201E-11</v>
      </c>
      <c r="DL741" s="77">
        <f t="shared" si="403"/>
        <v>-4.7649732975629061E-11</v>
      </c>
      <c r="DN741" s="78"/>
      <c r="DO741" s="78"/>
      <c r="DP741" s="78"/>
      <c r="DV741" s="78"/>
      <c r="DW741" s="78"/>
      <c r="DX741" s="78"/>
      <c r="ED741" s="78"/>
      <c r="EE741" s="78"/>
      <c r="EF741" s="78"/>
      <c r="EL741" s="78"/>
      <c r="EM741" s="78"/>
      <c r="EN741" s="78"/>
      <c r="ET741" s="78"/>
      <c r="EU741" s="78"/>
      <c r="EV741" s="78"/>
    </row>
    <row r="742" spans="12:152" s="77" customFormat="1" ht="12.75">
      <c r="L742" s="78"/>
      <c r="N742" s="78">
        <v>3E-10</v>
      </c>
      <c r="O742" s="78">
        <v>2.5045947013699998</v>
      </c>
      <c r="P742" s="78">
        <v>102755.426124012</v>
      </c>
      <c r="Q742" s="77">
        <f t="shared" si="388"/>
        <v>-5.160952265367898E-11</v>
      </c>
      <c r="R742" s="77">
        <f t="shared" si="389"/>
        <v>-5.1890446408420053E-11</v>
      </c>
      <c r="S742" s="77">
        <f t="shared" si="390"/>
        <v>-5.1890465119155618E-11</v>
      </c>
      <c r="T742" s="77">
        <f t="shared" si="391"/>
        <v>-5.189046512036493E-11</v>
      </c>
      <c r="V742" s="78">
        <v>5.0000000000000002E-11</v>
      </c>
      <c r="W742" s="78">
        <v>3.3123217769400002</v>
      </c>
      <c r="X742" s="78">
        <v>48847.670626868203</v>
      </c>
      <c r="Y742" s="77">
        <f t="shared" si="392"/>
        <v>-4.407473585663293E-11</v>
      </c>
      <c r="Z742" s="77">
        <f t="shared" si="393"/>
        <v>-4.4064061556832545E-11</v>
      </c>
      <c r="AA742" s="77">
        <f t="shared" si="394"/>
        <v>-4.4064060845519205E-11</v>
      </c>
      <c r="AB742" s="77">
        <f t="shared" si="395"/>
        <v>-4.4064060845472192E-11</v>
      </c>
      <c r="AD742" s="78"/>
      <c r="AE742" s="78"/>
      <c r="AF742" s="78"/>
      <c r="AL742" s="78"/>
      <c r="AM742" s="78"/>
      <c r="AN742" s="78"/>
      <c r="AT742" s="78"/>
      <c r="AU742" s="78"/>
      <c r="AV742" s="78"/>
      <c r="BB742" s="78"/>
      <c r="BC742" s="78"/>
      <c r="BD742" s="78"/>
      <c r="BJ742" s="78">
        <v>7.0000000000000004E-11</v>
      </c>
      <c r="BK742" s="78">
        <v>0.86158158633000004</v>
      </c>
      <c r="BL742" s="78">
        <v>50444.683930215797</v>
      </c>
      <c r="BM742" s="77">
        <f t="shared" si="396"/>
        <v>-5.0297794890698542E-11</v>
      </c>
      <c r="BN742" s="77">
        <f t="shared" si="397"/>
        <v>-5.0320510215880896E-11</v>
      </c>
      <c r="BO742" s="77">
        <f t="shared" si="398"/>
        <v>-5.032051172858138E-11</v>
      </c>
      <c r="BP742" s="77">
        <f t="shared" si="399"/>
        <v>-5.0320511728680958E-11</v>
      </c>
      <c r="BR742" s="78"/>
      <c r="BS742" s="78"/>
      <c r="BT742" s="78"/>
      <c r="BZ742" s="78"/>
      <c r="CA742" s="78"/>
      <c r="CB742" s="78"/>
      <c r="CH742" s="78"/>
      <c r="CI742" s="78"/>
      <c r="CJ742" s="78"/>
      <c r="CP742" s="78"/>
      <c r="CQ742" s="78"/>
      <c r="CR742" s="78"/>
      <c r="CX742" s="78"/>
      <c r="CY742" s="78"/>
      <c r="CZ742" s="78"/>
      <c r="DF742" s="78">
        <v>7.0000000000000004E-11</v>
      </c>
      <c r="DG742" s="78">
        <v>3.2834785144900001</v>
      </c>
      <c r="DH742" s="78">
        <v>183145.012956113</v>
      </c>
      <c r="DI742" s="77">
        <f t="shared" si="400"/>
        <v>5.8376095675489089E-11</v>
      </c>
      <c r="DJ742" s="77">
        <f t="shared" si="401"/>
        <v>5.8310558053597183E-11</v>
      </c>
      <c r="DK742" s="77">
        <f t="shared" si="402"/>
        <v>5.8310553682566131E-11</v>
      </c>
      <c r="DL742" s="77">
        <f t="shared" si="403"/>
        <v>5.8310553682275545E-11</v>
      </c>
      <c r="DN742" s="78"/>
      <c r="DO742" s="78"/>
      <c r="DP742" s="78"/>
      <c r="DV742" s="78"/>
      <c r="DW742" s="78"/>
      <c r="DX742" s="78"/>
      <c r="ED742" s="78"/>
      <c r="EE742" s="78"/>
      <c r="EF742" s="78"/>
      <c r="EL742" s="78"/>
      <c r="EM742" s="78"/>
      <c r="EN742" s="78"/>
      <c r="ET742" s="78"/>
      <c r="EU742" s="78"/>
      <c r="EV742" s="78"/>
    </row>
    <row r="743" spans="12:152" s="77" customFormat="1" ht="12.75">
      <c r="L743" s="78"/>
      <c r="N743" s="78">
        <v>4.0000000000000001E-10</v>
      </c>
      <c r="O743" s="78">
        <v>4.58870970073</v>
      </c>
      <c r="P743" s="78">
        <v>26076.857441310302</v>
      </c>
      <c r="Q743" s="77">
        <f t="shared" si="388"/>
        <v>-7.7685823224327897E-11</v>
      </c>
      <c r="R743" s="77">
        <f t="shared" si="389"/>
        <v>-7.7780485684866945E-11</v>
      </c>
      <c r="S743" s="77">
        <f t="shared" si="390"/>
        <v>-7.7780491990172049E-11</v>
      </c>
      <c r="T743" s="77">
        <f t="shared" si="391"/>
        <v>-7.778049199058467E-11</v>
      </c>
      <c r="V743" s="78">
        <v>3.9999999999999998E-11</v>
      </c>
      <c r="W743" s="78">
        <v>4.4304884982899999</v>
      </c>
      <c r="X743" s="78">
        <v>118828.963749496</v>
      </c>
      <c r="Y743" s="77">
        <f t="shared" si="392"/>
        <v>2.2476423519128755E-11</v>
      </c>
      <c r="Z743" s="77">
        <f t="shared" si="393"/>
        <v>2.2440034039665416E-11</v>
      </c>
      <c r="AA743" s="77">
        <f t="shared" si="394"/>
        <v>2.2440031614862475E-11</v>
      </c>
      <c r="AB743" s="77">
        <f t="shared" si="395"/>
        <v>2.24400316147006E-11</v>
      </c>
      <c r="AD743" s="78"/>
      <c r="AE743" s="78"/>
      <c r="AF743" s="78"/>
      <c r="AL743" s="78"/>
      <c r="AM743" s="78"/>
      <c r="AN743" s="78"/>
      <c r="AT743" s="78"/>
      <c r="AU743" s="78"/>
      <c r="AV743" s="78"/>
      <c r="BB743" s="78"/>
      <c r="BC743" s="78"/>
      <c r="BD743" s="78"/>
      <c r="BJ743" s="78">
        <v>7.0000000000000004E-11</v>
      </c>
      <c r="BK743" s="78">
        <v>1.6199048214</v>
      </c>
      <c r="BL743" s="78">
        <v>103189.137861888</v>
      </c>
      <c r="BM743" s="77">
        <f t="shared" si="396"/>
        <v>2.2068518344746696E-11</v>
      </c>
      <c r="BN743" s="77">
        <f t="shared" si="397"/>
        <v>2.2131927662531045E-11</v>
      </c>
      <c r="BO743" s="77">
        <f t="shared" si="398"/>
        <v>2.2131931885546288E-11</v>
      </c>
      <c r="BP743" s="77">
        <f t="shared" si="399"/>
        <v>2.2131931885825633E-11</v>
      </c>
      <c r="BR743" s="78"/>
      <c r="BS743" s="78"/>
      <c r="BT743" s="78"/>
      <c r="BZ743" s="78"/>
      <c r="CA743" s="78"/>
      <c r="CB743" s="78"/>
      <c r="CH743" s="78"/>
      <c r="CI743" s="78"/>
      <c r="CJ743" s="78"/>
      <c r="CP743" s="78"/>
      <c r="CQ743" s="78"/>
      <c r="CR743" s="78"/>
      <c r="CX743" s="78"/>
      <c r="CY743" s="78"/>
      <c r="CZ743" s="78"/>
      <c r="DF743" s="78">
        <v>5.0000000000000002E-11</v>
      </c>
      <c r="DG743" s="78">
        <v>3.4680737535700001</v>
      </c>
      <c r="DH743" s="78">
        <v>50536.736765960297</v>
      </c>
      <c r="DI743" s="77">
        <f t="shared" si="400"/>
        <v>4.8102224843212909E-11</v>
      </c>
      <c r="DJ743" s="77">
        <f t="shared" si="401"/>
        <v>4.8095840021246299E-11</v>
      </c>
      <c r="DK743" s="77">
        <f t="shared" si="402"/>
        <v>4.8095839595603738E-11</v>
      </c>
      <c r="DL743" s="77">
        <f t="shared" si="403"/>
        <v>4.8095839595575769E-11</v>
      </c>
      <c r="DN743" s="78"/>
      <c r="DO743" s="78"/>
      <c r="DP743" s="78"/>
      <c r="DV743" s="78"/>
      <c r="DW743" s="78"/>
      <c r="DX743" s="78"/>
      <c r="ED743" s="78"/>
      <c r="EE743" s="78"/>
      <c r="EF743" s="78"/>
      <c r="EL743" s="78"/>
      <c r="EM743" s="78"/>
      <c r="EN743" s="78"/>
      <c r="ET743" s="78"/>
      <c r="EU743" s="78"/>
      <c r="EV743" s="78"/>
    </row>
    <row r="744" spans="12:152" s="77" customFormat="1" ht="12.75">
      <c r="L744" s="78"/>
      <c r="N744" s="78">
        <v>4.0000000000000001E-10</v>
      </c>
      <c r="O744" s="78">
        <v>4.0941963491299997</v>
      </c>
      <c r="P744" s="78">
        <v>35833.223697430803</v>
      </c>
      <c r="Q744" s="77">
        <f t="shared" si="388"/>
        <v>3.9257202676817776E-10</v>
      </c>
      <c r="R744" s="77">
        <f t="shared" si="389"/>
        <v>3.9259744199337421E-10</v>
      </c>
      <c r="S744" s="77">
        <f t="shared" si="390"/>
        <v>3.9259744368484245E-10</v>
      </c>
      <c r="T744" s="77">
        <f t="shared" si="391"/>
        <v>3.9259744368495561E-10</v>
      </c>
      <c r="V744" s="78">
        <v>3.9999999999999998E-11</v>
      </c>
      <c r="W744" s="78">
        <v>0.51369916436999996</v>
      </c>
      <c r="X744" s="78">
        <v>181563.05360782999</v>
      </c>
      <c r="Y744" s="77">
        <f t="shared" si="392"/>
        <v>2.5907375430072278E-11</v>
      </c>
      <c r="Z744" s="77">
        <f t="shared" si="393"/>
        <v>2.5856145682173692E-11</v>
      </c>
      <c r="AA744" s="77">
        <f t="shared" si="394"/>
        <v>2.5856142267334047E-11</v>
      </c>
      <c r="AB744" s="77">
        <f t="shared" si="395"/>
        <v>2.5856142267108518E-11</v>
      </c>
      <c r="AD744" s="78"/>
      <c r="AE744" s="78"/>
      <c r="AF744" s="78"/>
      <c r="AL744" s="78"/>
      <c r="AM744" s="78"/>
      <c r="AN744" s="78"/>
      <c r="AT744" s="78"/>
      <c r="AU744" s="78"/>
      <c r="AV744" s="78"/>
      <c r="BB744" s="78"/>
      <c r="BC744" s="78"/>
      <c r="BD744" s="78"/>
      <c r="BJ744" s="78">
        <v>6E-11</v>
      </c>
      <c r="BK744" s="78">
        <v>2.6851258711899999</v>
      </c>
      <c r="BL744" s="78">
        <v>77520.719364189907</v>
      </c>
      <c r="BM744" s="77">
        <f t="shared" si="396"/>
        <v>5.9550816038127465E-11</v>
      </c>
      <c r="BN744" s="77">
        <f t="shared" si="397"/>
        <v>5.9556056393544486E-11</v>
      </c>
      <c r="BO744" s="77">
        <f t="shared" si="398"/>
        <v>5.9556056741583753E-11</v>
      </c>
      <c r="BP744" s="77">
        <f t="shared" si="399"/>
        <v>5.9556056741606953E-11</v>
      </c>
      <c r="BR744" s="78"/>
      <c r="BS744" s="78"/>
      <c r="BT744" s="78"/>
      <c r="BZ744" s="78"/>
      <c r="CA744" s="78"/>
      <c r="CB744" s="78"/>
      <c r="CH744" s="78"/>
      <c r="CI744" s="78"/>
      <c r="CJ744" s="78"/>
      <c r="CP744" s="78"/>
      <c r="CQ744" s="78"/>
      <c r="CR744" s="78"/>
      <c r="CX744" s="78"/>
      <c r="CY744" s="78"/>
      <c r="CZ744" s="78"/>
      <c r="DF744" s="78">
        <v>6E-11</v>
      </c>
      <c r="DG744" s="78">
        <v>6.2080495889899998</v>
      </c>
      <c r="DH744" s="78">
        <v>114.3991069134</v>
      </c>
      <c r="DI744" s="77">
        <f t="shared" si="400"/>
        <v>4.5524001137687584E-11</v>
      </c>
      <c r="DJ744" s="77">
        <f t="shared" si="401"/>
        <v>4.5523959771563643E-11</v>
      </c>
      <c r="DK744" s="77">
        <f t="shared" si="402"/>
        <v>4.5523959768808247E-11</v>
      </c>
      <c r="DL744" s="77">
        <f t="shared" si="403"/>
        <v>4.5523959768808072E-11</v>
      </c>
      <c r="DN744" s="78"/>
      <c r="DO744" s="78"/>
      <c r="DP744" s="78"/>
      <c r="DV744" s="78"/>
      <c r="DW744" s="78"/>
      <c r="DX744" s="78"/>
      <c r="ED744" s="78"/>
      <c r="EE744" s="78"/>
      <c r="EF744" s="78"/>
      <c r="EL744" s="78"/>
      <c r="EM744" s="78"/>
      <c r="EN744" s="78"/>
      <c r="ET744" s="78"/>
      <c r="EU744" s="78"/>
      <c r="EV744" s="78"/>
    </row>
    <row r="745" spans="12:152" s="77" customFormat="1" ht="12.75">
      <c r="L745" s="78"/>
      <c r="N745" s="78">
        <v>3E-10</v>
      </c>
      <c r="O745" s="78">
        <v>4.7983765947699997</v>
      </c>
      <c r="P745" s="78">
        <v>28736.357967047199</v>
      </c>
      <c r="Q745" s="77">
        <f t="shared" si="388"/>
        <v>-2.485424310761165E-10</v>
      </c>
      <c r="R745" s="77">
        <f t="shared" si="389"/>
        <v>-2.4849775563047013E-10</v>
      </c>
      <c r="S745" s="77">
        <f t="shared" si="390"/>
        <v>-2.4849775265405762E-10</v>
      </c>
      <c r="T745" s="77">
        <f t="shared" si="391"/>
        <v>-2.4849775265386173E-10</v>
      </c>
      <c r="V745" s="78">
        <v>3.9999999999999998E-11</v>
      </c>
      <c r="W745" s="78">
        <v>5.2257117968599998</v>
      </c>
      <c r="X745" s="78">
        <v>261988.409967835</v>
      </c>
      <c r="Y745" s="77">
        <f t="shared" si="392"/>
        <v>-2.529865928164813E-11</v>
      </c>
      <c r="Z745" s="77">
        <f t="shared" si="393"/>
        <v>-2.5373683990245032E-11</v>
      </c>
      <c r="AA745" s="77">
        <f t="shared" si="394"/>
        <v>-2.5373688982669431E-11</v>
      </c>
      <c r="AB745" s="77">
        <f t="shared" si="395"/>
        <v>-2.537368898299988E-11</v>
      </c>
      <c r="AD745" s="78"/>
      <c r="AE745" s="78"/>
      <c r="AF745" s="78"/>
      <c r="AL745" s="78"/>
      <c r="AM745" s="78"/>
      <c r="AN745" s="78"/>
      <c r="AT745" s="78"/>
      <c r="AU745" s="78"/>
      <c r="AV745" s="78"/>
      <c r="BB745" s="78"/>
      <c r="BC745" s="78"/>
      <c r="BD745" s="78"/>
      <c r="BJ745" s="78">
        <v>6E-11</v>
      </c>
      <c r="BK745" s="78">
        <v>4.8267172190299998</v>
      </c>
      <c r="BL745" s="78">
        <v>154308.661745258</v>
      </c>
      <c r="BM745" s="77">
        <f t="shared" si="396"/>
        <v>-4.8738821623906828E-11</v>
      </c>
      <c r="BN745" s="77">
        <f t="shared" si="397"/>
        <v>-4.8788728964650278E-11</v>
      </c>
      <c r="BO745" s="77">
        <f t="shared" si="398"/>
        <v>-4.8788732285663153E-11</v>
      </c>
      <c r="BP745" s="77">
        <f t="shared" si="399"/>
        <v>-4.8788732285881522E-11</v>
      </c>
      <c r="BR745" s="78"/>
      <c r="BS745" s="78"/>
      <c r="BT745" s="78"/>
      <c r="BZ745" s="78"/>
      <c r="CA745" s="78"/>
      <c r="CB745" s="78"/>
      <c r="CH745" s="78"/>
      <c r="CI745" s="78"/>
      <c r="CJ745" s="78"/>
      <c r="CP745" s="78"/>
      <c r="CQ745" s="78"/>
      <c r="CR745" s="78"/>
      <c r="CX745" s="78"/>
      <c r="CY745" s="78"/>
      <c r="CZ745" s="78"/>
      <c r="DF745" s="78">
        <v>6E-11</v>
      </c>
      <c r="DG745" s="78">
        <v>2.26035174588</v>
      </c>
      <c r="DH745" s="78">
        <v>103718.82882698299</v>
      </c>
      <c r="DI745" s="77">
        <f t="shared" si="400"/>
        <v>3.0041309198506513E-11</v>
      </c>
      <c r="DJ745" s="77">
        <f t="shared" si="401"/>
        <v>2.9991457220832827E-11</v>
      </c>
      <c r="DK745" s="77">
        <f t="shared" si="402"/>
        <v>2.9991453899274382E-11</v>
      </c>
      <c r="DL745" s="77">
        <f t="shared" si="403"/>
        <v>2.9991453899055787E-11</v>
      </c>
      <c r="DN745" s="78"/>
      <c r="DO745" s="78"/>
      <c r="DP745" s="78"/>
      <c r="DV745" s="78"/>
      <c r="DW745" s="78"/>
      <c r="DX745" s="78"/>
      <c r="ED745" s="78"/>
      <c r="EE745" s="78"/>
      <c r="EF745" s="78"/>
      <c r="EL745" s="78"/>
      <c r="EM745" s="78"/>
      <c r="EN745" s="78"/>
      <c r="ET745" s="78"/>
      <c r="EU745" s="78"/>
      <c r="EV745" s="78"/>
    </row>
    <row r="746" spans="12:152" s="77" customFormat="1" ht="12.75">
      <c r="L746" s="78"/>
      <c r="N746" s="78">
        <v>3.1999999999999998E-10</v>
      </c>
      <c r="O746" s="78">
        <v>3.4293166821700001</v>
      </c>
      <c r="P746" s="78">
        <v>24402.851019072601</v>
      </c>
      <c r="Q746" s="77">
        <f t="shared" si="388"/>
        <v>3.1915194737617739E-10</v>
      </c>
      <c r="R746" s="77">
        <f t="shared" si="389"/>
        <v>3.1915719549291385E-10</v>
      </c>
      <c r="S746" s="77">
        <f t="shared" si="390"/>
        <v>3.191571958419483E-10</v>
      </c>
      <c r="T746" s="77">
        <f t="shared" si="391"/>
        <v>3.1915719584197141E-10</v>
      </c>
      <c r="V746" s="78">
        <v>3.9999999999999998E-11</v>
      </c>
      <c r="W746" s="78">
        <v>0.80000960640999996</v>
      </c>
      <c r="X746" s="78">
        <v>1485.2907067031999</v>
      </c>
      <c r="Y746" s="77">
        <f t="shared" si="392"/>
        <v>1.6262503564949609E-11</v>
      </c>
      <c r="Z746" s="77">
        <f t="shared" si="393"/>
        <v>1.6262001382181088E-11</v>
      </c>
      <c r="AA746" s="77">
        <f t="shared" si="394"/>
        <v>1.6262001348730676E-11</v>
      </c>
      <c r="AB746" s="77">
        <f t="shared" si="395"/>
        <v>1.6262001348728469E-11</v>
      </c>
      <c r="AD746" s="78"/>
      <c r="AE746" s="78"/>
      <c r="AF746" s="78"/>
      <c r="AL746" s="78"/>
      <c r="AM746" s="78"/>
      <c r="AN746" s="78"/>
      <c r="AT746" s="78"/>
      <c r="AU746" s="78"/>
      <c r="AV746" s="78"/>
      <c r="BB746" s="78"/>
      <c r="BC746" s="78"/>
      <c r="BD746" s="78"/>
      <c r="BJ746" s="78">
        <v>6E-11</v>
      </c>
      <c r="BK746" s="78">
        <v>2.40727316051</v>
      </c>
      <c r="BL746" s="78">
        <v>78800.513936817893</v>
      </c>
      <c r="BM746" s="77">
        <f t="shared" si="396"/>
        <v>3.4009872973270762E-11</v>
      </c>
      <c r="BN746" s="77">
        <f t="shared" si="397"/>
        <v>3.3973827487154379E-11</v>
      </c>
      <c r="BO746" s="77">
        <f t="shared" si="398"/>
        <v>3.3973825085568078E-11</v>
      </c>
      <c r="BP746" s="77">
        <f t="shared" si="399"/>
        <v>3.3973825085410648E-11</v>
      </c>
      <c r="BR746" s="78"/>
      <c r="BS746" s="78"/>
      <c r="BT746" s="78"/>
      <c r="BZ746" s="78"/>
      <c r="CA746" s="78"/>
      <c r="CB746" s="78"/>
      <c r="CH746" s="78"/>
      <c r="CI746" s="78"/>
      <c r="CJ746" s="78"/>
      <c r="CP746" s="78"/>
      <c r="CQ746" s="78"/>
      <c r="CR746" s="78"/>
      <c r="CX746" s="78"/>
      <c r="CY746" s="78"/>
      <c r="CZ746" s="78"/>
      <c r="DF746" s="78">
        <v>7.0000000000000004E-11</v>
      </c>
      <c r="DG746" s="78">
        <v>3.6531806264800002</v>
      </c>
      <c r="DH746" s="78">
        <v>143005.667407853</v>
      </c>
      <c r="DI746" s="77">
        <f t="shared" si="400"/>
        <v>-5.2974548090553517E-11</v>
      </c>
      <c r="DJ746" s="77">
        <f t="shared" si="401"/>
        <v>-5.2913963164440457E-11</v>
      </c>
      <c r="DK746" s="77">
        <f t="shared" si="402"/>
        <v>-5.2913959125800205E-11</v>
      </c>
      <c r="DL746" s="77">
        <f t="shared" si="403"/>
        <v>-5.2913959125529291E-11</v>
      </c>
      <c r="DN746" s="78"/>
      <c r="DO746" s="78"/>
      <c r="DP746" s="78"/>
      <c r="DV746" s="78"/>
      <c r="DW746" s="78"/>
      <c r="DX746" s="78"/>
      <c r="ED746" s="78"/>
      <c r="EE746" s="78"/>
      <c r="EF746" s="78"/>
      <c r="EL746" s="78"/>
      <c r="EM746" s="78"/>
      <c r="EN746" s="78"/>
      <c r="ET746" s="78"/>
      <c r="EU746" s="78"/>
      <c r="EV746" s="78"/>
    </row>
    <row r="747" spans="12:152" s="77" customFormat="1" ht="12.75">
      <c r="L747" s="78"/>
      <c r="N747" s="78">
        <v>2.8999999999999998E-10</v>
      </c>
      <c r="O747" s="78">
        <v>2.5221248645599998</v>
      </c>
      <c r="P747" s="78">
        <v>1353.7487450168001</v>
      </c>
      <c r="Q747" s="77">
        <f t="shared" si="388"/>
        <v>7.7755871689567795E-11</v>
      </c>
      <c r="R747" s="77">
        <f t="shared" si="389"/>
        <v>7.7759370794706687E-11</v>
      </c>
      <c r="S747" s="77">
        <f t="shared" si="390"/>
        <v>7.7759371027781368E-11</v>
      </c>
      <c r="T747" s="77">
        <f t="shared" si="391"/>
        <v>7.7759371027796762E-11</v>
      </c>
      <c r="V747" s="78">
        <v>3.9999999999999998E-11</v>
      </c>
      <c r="W747" s="78">
        <v>3.2564262342100001</v>
      </c>
      <c r="X747" s="78">
        <v>195181.473691002</v>
      </c>
      <c r="Y747" s="77">
        <f t="shared" si="392"/>
        <v>-7.7732314337772066E-12</v>
      </c>
      <c r="Z747" s="77">
        <f t="shared" si="393"/>
        <v>-7.7023652979339049E-12</v>
      </c>
      <c r="AA747" s="77">
        <f t="shared" si="394"/>
        <v>-7.7023605767115028E-12</v>
      </c>
      <c r="AB747" s="77">
        <f t="shared" si="395"/>
        <v>-7.7023605763991371E-12</v>
      </c>
      <c r="AD747" s="78"/>
      <c r="AE747" s="78"/>
      <c r="AF747" s="78"/>
      <c r="AL747" s="78"/>
      <c r="AM747" s="78"/>
      <c r="AN747" s="78"/>
      <c r="AT747" s="78"/>
      <c r="AU747" s="78"/>
      <c r="AV747" s="78"/>
      <c r="BB747" s="78"/>
      <c r="BC747" s="78"/>
      <c r="BD747" s="78"/>
      <c r="BJ747" s="78">
        <v>6E-11</v>
      </c>
      <c r="BK747" s="78">
        <v>5.6628661958700004</v>
      </c>
      <c r="BL747" s="78">
        <v>234261.43730907299</v>
      </c>
      <c r="BM747" s="77">
        <f t="shared" si="396"/>
        <v>2.6173285592171186E-11</v>
      </c>
      <c r="BN747" s="77">
        <f t="shared" si="397"/>
        <v>2.629023836437797E-11</v>
      </c>
      <c r="BO747" s="77">
        <f t="shared" si="398"/>
        <v>2.6290246150476616E-11</v>
      </c>
      <c r="BP747" s="77">
        <f t="shared" si="399"/>
        <v>2.6290246150991666E-11</v>
      </c>
      <c r="BR747" s="78"/>
      <c r="BS747" s="78"/>
      <c r="BT747" s="78"/>
      <c r="BZ747" s="78"/>
      <c r="CA747" s="78"/>
      <c r="CB747" s="78"/>
      <c r="CH747" s="78"/>
      <c r="CI747" s="78"/>
      <c r="CJ747" s="78"/>
      <c r="CP747" s="78"/>
      <c r="CQ747" s="78"/>
      <c r="CR747" s="78"/>
      <c r="CX747" s="78"/>
      <c r="CY747" s="78"/>
      <c r="CZ747" s="78"/>
      <c r="DF747" s="78">
        <v>5.0000000000000002E-11</v>
      </c>
      <c r="DG747" s="78">
        <v>0.12859263641999999</v>
      </c>
      <c r="DH747" s="78">
        <v>51596.118696149599</v>
      </c>
      <c r="DI747" s="77">
        <f t="shared" si="400"/>
        <v>-4.9894665030266377E-11</v>
      </c>
      <c r="DJ747" s="77">
        <f t="shared" si="401"/>
        <v>-4.9893110898141614E-11</v>
      </c>
      <c r="DK747" s="77">
        <f t="shared" si="402"/>
        <v>-4.9893110794242371E-11</v>
      </c>
      <c r="DL747" s="77">
        <f t="shared" si="403"/>
        <v>-4.9893110794235496E-11</v>
      </c>
      <c r="DN747" s="78"/>
      <c r="DO747" s="78"/>
      <c r="DP747" s="78"/>
      <c r="DV747" s="78"/>
      <c r="DW747" s="78"/>
      <c r="DX747" s="78"/>
      <c r="ED747" s="78"/>
      <c r="EE747" s="78"/>
      <c r="EF747" s="78"/>
      <c r="EL747" s="78"/>
      <c r="EM747" s="78"/>
      <c r="EN747" s="78"/>
      <c r="ET747" s="78"/>
      <c r="EU747" s="78"/>
      <c r="EV747" s="78"/>
    </row>
    <row r="748" spans="12:152" s="77" customFormat="1" ht="12.75">
      <c r="L748" s="78"/>
      <c r="N748" s="78">
        <v>3E-10</v>
      </c>
      <c r="O748" s="78">
        <v>4.6935211650699999</v>
      </c>
      <c r="P748" s="78">
        <v>24072.9214697764</v>
      </c>
      <c r="Q748" s="77">
        <f t="shared" si="388"/>
        <v>-2.9990812222086135E-10</v>
      </c>
      <c r="R748" s="77">
        <f t="shared" si="389"/>
        <v>-2.9990976826088172E-10</v>
      </c>
      <c r="S748" s="77">
        <f t="shared" si="390"/>
        <v>-2.9990976837002888E-10</v>
      </c>
      <c r="T748" s="77">
        <f t="shared" si="391"/>
        <v>-2.9990976837003596E-10</v>
      </c>
      <c r="V748" s="78">
        <v>5.0000000000000002E-11</v>
      </c>
      <c r="W748" s="78">
        <v>5.2326431223699998</v>
      </c>
      <c r="X748" s="78">
        <v>126996.940762905</v>
      </c>
      <c r="Y748" s="77">
        <f t="shared" si="392"/>
        <v>4.6532929795921109E-12</v>
      </c>
      <c r="Z748" s="77">
        <f t="shared" si="393"/>
        <v>4.5947977993765014E-12</v>
      </c>
      <c r="AA748" s="77">
        <f t="shared" si="394"/>
        <v>4.5947939028107309E-12</v>
      </c>
      <c r="AB748" s="77">
        <f t="shared" si="395"/>
        <v>4.5947939025503581E-12</v>
      </c>
      <c r="AD748" s="78"/>
      <c r="AE748" s="78"/>
      <c r="AF748" s="78"/>
      <c r="AL748" s="78"/>
      <c r="AM748" s="78"/>
      <c r="AN748" s="78"/>
      <c r="AT748" s="78"/>
      <c r="AU748" s="78"/>
      <c r="AV748" s="78"/>
      <c r="BB748" s="78"/>
      <c r="BC748" s="78"/>
      <c r="BD748" s="78"/>
      <c r="BJ748" s="78">
        <v>7.0000000000000004E-11</v>
      </c>
      <c r="BK748" s="78">
        <v>1.3823807534500001</v>
      </c>
      <c r="BL748" s="78">
        <v>106470.37642667499</v>
      </c>
      <c r="BM748" s="77">
        <f t="shared" si="396"/>
        <v>-6.8650279201227689E-12</v>
      </c>
      <c r="BN748" s="77">
        <f t="shared" si="397"/>
        <v>-6.7964046798664819E-12</v>
      </c>
      <c r="BO748" s="77">
        <f t="shared" si="398"/>
        <v>-6.7964001086562622E-12</v>
      </c>
      <c r="BP748" s="77">
        <f t="shared" si="399"/>
        <v>-6.7964001083552832E-12</v>
      </c>
      <c r="BR748" s="78"/>
      <c r="BS748" s="78"/>
      <c r="BT748" s="78"/>
      <c r="BZ748" s="78"/>
      <c r="CA748" s="78"/>
      <c r="CB748" s="78"/>
      <c r="CH748" s="78"/>
      <c r="CI748" s="78"/>
      <c r="CJ748" s="78"/>
      <c r="CP748" s="78"/>
      <c r="CQ748" s="78"/>
      <c r="CR748" s="78"/>
      <c r="CX748" s="78"/>
      <c r="CY748" s="78"/>
      <c r="CZ748" s="78"/>
      <c r="DF748" s="78">
        <v>7.0000000000000004E-11</v>
      </c>
      <c r="DG748" s="78">
        <v>0.75531928972999995</v>
      </c>
      <c r="DH748" s="78">
        <v>77520.719364189907</v>
      </c>
      <c r="DI748" s="77">
        <f t="shared" si="400"/>
        <v>-1.6405895355059992E-11</v>
      </c>
      <c r="DJ748" s="77">
        <f t="shared" si="401"/>
        <v>-1.6454696772769963E-11</v>
      </c>
      <c r="DK748" s="77">
        <f t="shared" si="402"/>
        <v>-1.6454700023146104E-11</v>
      </c>
      <c r="DL748" s="77">
        <f t="shared" si="403"/>
        <v>-1.6454700023362687E-11</v>
      </c>
      <c r="DN748" s="78"/>
      <c r="DO748" s="78"/>
      <c r="DP748" s="78"/>
      <c r="DV748" s="78"/>
      <c r="DW748" s="78"/>
      <c r="DX748" s="78"/>
      <c r="ED748" s="78"/>
      <c r="EE748" s="78"/>
      <c r="EF748" s="78"/>
      <c r="EL748" s="78"/>
      <c r="EM748" s="78"/>
      <c r="EN748" s="78"/>
      <c r="ET748" s="78"/>
      <c r="EU748" s="78"/>
      <c r="EV748" s="78"/>
    </row>
    <row r="749" spans="12:152" s="77" customFormat="1" ht="12.75">
      <c r="L749" s="78"/>
      <c r="N749" s="78">
        <v>2.8999999999999998E-10</v>
      </c>
      <c r="O749" s="78">
        <v>5.3107029920100004</v>
      </c>
      <c r="P749" s="78">
        <v>199599.31813847501</v>
      </c>
      <c r="Q749" s="77">
        <f t="shared" si="388"/>
        <v>-7.2887488516128511E-11</v>
      </c>
      <c r="R749" s="77">
        <f t="shared" si="389"/>
        <v>-7.3405697720900983E-11</v>
      </c>
      <c r="S749" s="77">
        <f t="shared" si="390"/>
        <v>-7.3405732230440085E-11</v>
      </c>
      <c r="T749" s="77">
        <f t="shared" si="391"/>
        <v>-7.3405732232736545E-11</v>
      </c>
      <c r="V749" s="78">
        <v>3.9999999999999998E-11</v>
      </c>
      <c r="W749" s="78">
        <v>3.8652495145599999</v>
      </c>
      <c r="X749" s="78">
        <v>209762.60706278199</v>
      </c>
      <c r="Y749" s="77">
        <f t="shared" si="392"/>
        <v>-3.9905223164473765E-11</v>
      </c>
      <c r="Z749" s="77">
        <f t="shared" si="393"/>
        <v>-3.9910488600663016E-11</v>
      </c>
      <c r="AA749" s="77">
        <f t="shared" si="394"/>
        <v>-3.9910488946386488E-11</v>
      </c>
      <c r="AB749" s="77">
        <f t="shared" si="395"/>
        <v>-3.9910488946409597E-11</v>
      </c>
      <c r="AD749" s="78"/>
      <c r="AE749" s="78"/>
      <c r="AF749" s="78"/>
      <c r="AL749" s="78"/>
      <c r="AM749" s="78"/>
      <c r="AN749" s="78"/>
      <c r="AT749" s="78"/>
      <c r="AU749" s="78"/>
      <c r="AV749" s="78"/>
      <c r="BB749" s="78"/>
      <c r="BC749" s="78"/>
      <c r="BD749" s="78"/>
      <c r="BJ749" s="78">
        <v>7.0000000000000004E-11</v>
      </c>
      <c r="BK749" s="78">
        <v>4.6219355894999996</v>
      </c>
      <c r="BL749" s="78">
        <v>81591.845081002699</v>
      </c>
      <c r="BM749" s="77">
        <f t="shared" si="396"/>
        <v>-6.5042353956638877E-12</v>
      </c>
      <c r="BN749" s="77">
        <f t="shared" si="397"/>
        <v>-6.5568454276608866E-12</v>
      </c>
      <c r="BO749" s="77">
        <f t="shared" si="398"/>
        <v>-6.5568489318850965E-12</v>
      </c>
      <c r="BP749" s="77">
        <f t="shared" si="399"/>
        <v>-6.5568489321188283E-12</v>
      </c>
      <c r="BR749" s="78"/>
      <c r="BS749" s="78"/>
      <c r="BT749" s="78"/>
      <c r="BZ749" s="78"/>
      <c r="CA749" s="78"/>
      <c r="CB749" s="78"/>
      <c r="CH749" s="78"/>
      <c r="CI749" s="78"/>
      <c r="CJ749" s="78"/>
      <c r="CP749" s="78"/>
      <c r="CQ749" s="78"/>
      <c r="CR749" s="78"/>
      <c r="CX749" s="78"/>
      <c r="CY749" s="78"/>
      <c r="CZ749" s="78"/>
      <c r="DF749" s="78">
        <v>5.0000000000000002E-11</v>
      </c>
      <c r="DG749" s="78">
        <v>1.5297413664999999</v>
      </c>
      <c r="DH749" s="78">
        <v>26724.899413598399</v>
      </c>
      <c r="DI749" s="77">
        <f t="shared" si="400"/>
        <v>-2.6743578644277182E-11</v>
      </c>
      <c r="DJ749" s="77">
        <f t="shared" si="401"/>
        <v>-2.6754023359063178E-11</v>
      </c>
      <c r="DK749" s="77">
        <f t="shared" si="402"/>
        <v>-2.6754024054730936E-11</v>
      </c>
      <c r="DL749" s="77">
        <f t="shared" si="403"/>
        <v>-2.6754024054776554E-11</v>
      </c>
      <c r="DN749" s="78"/>
      <c r="DO749" s="78"/>
      <c r="DP749" s="78"/>
      <c r="DV749" s="78"/>
      <c r="DW749" s="78"/>
      <c r="DX749" s="78"/>
      <c r="ED749" s="78"/>
      <c r="EE749" s="78"/>
      <c r="EF749" s="78"/>
      <c r="EL749" s="78"/>
      <c r="EM749" s="78"/>
      <c r="EN749" s="78"/>
      <c r="ET749" s="78"/>
      <c r="EU749" s="78"/>
      <c r="EV749" s="78"/>
    </row>
    <row r="750" spans="12:152" s="77" customFormat="1" ht="12.75">
      <c r="L750" s="78"/>
      <c r="N750" s="78">
        <v>3E-10</v>
      </c>
      <c r="O750" s="78">
        <v>3.2035058749899998</v>
      </c>
      <c r="P750" s="78">
        <v>23762.9537327586</v>
      </c>
      <c r="Q750" s="77">
        <f t="shared" si="388"/>
        <v>-2.9042171064475651E-10</v>
      </c>
      <c r="R750" s="77">
        <f t="shared" si="389"/>
        <v>-2.9043823647097929E-10</v>
      </c>
      <c r="S750" s="77">
        <f t="shared" si="390"/>
        <v>-2.9043823757129593E-10</v>
      </c>
      <c r="T750" s="77">
        <f t="shared" si="391"/>
        <v>-2.9043823757136856E-10</v>
      </c>
      <c r="V750" s="78">
        <v>3.9999999999999998E-11</v>
      </c>
      <c r="W750" s="78">
        <v>3.4376074603800002</v>
      </c>
      <c r="X750" s="78">
        <v>234261.43730907299</v>
      </c>
      <c r="Y750" s="77">
        <f t="shared" si="392"/>
        <v>1.7934720528738566E-11</v>
      </c>
      <c r="Z750" s="77">
        <f t="shared" si="393"/>
        <v>1.785718822657474E-11</v>
      </c>
      <c r="AA750" s="77">
        <f t="shared" si="394"/>
        <v>1.7857183059362464E-11</v>
      </c>
      <c r="AB750" s="77">
        <f t="shared" si="395"/>
        <v>1.7857183059020654E-11</v>
      </c>
      <c r="AD750" s="78"/>
      <c r="AE750" s="78"/>
      <c r="AF750" s="78"/>
      <c r="AL750" s="78"/>
      <c r="AM750" s="78"/>
      <c r="AN750" s="78"/>
      <c r="AT750" s="78"/>
      <c r="AU750" s="78"/>
      <c r="AV750" s="78"/>
      <c r="BB750" s="78"/>
      <c r="BC750" s="78"/>
      <c r="BD750" s="78"/>
      <c r="BJ750" s="78">
        <v>7.0000000000000004E-11</v>
      </c>
      <c r="BK750" s="78">
        <v>0.26927581545000001</v>
      </c>
      <c r="BL750" s="78">
        <v>127098.90328117101</v>
      </c>
      <c r="BM750" s="77">
        <f t="shared" si="396"/>
        <v>5.2482310561181731E-11</v>
      </c>
      <c r="BN750" s="77">
        <f t="shared" si="397"/>
        <v>5.2427806603289614E-11</v>
      </c>
      <c r="BO750" s="77">
        <f t="shared" si="398"/>
        <v>5.2427802970368444E-11</v>
      </c>
      <c r="BP750" s="77">
        <f t="shared" si="399"/>
        <v>5.2427802970131159E-11</v>
      </c>
      <c r="BR750" s="78"/>
      <c r="BS750" s="78"/>
      <c r="BT750" s="78"/>
      <c r="BZ750" s="78"/>
      <c r="CA750" s="78"/>
      <c r="CB750" s="78"/>
      <c r="CH750" s="78"/>
      <c r="CI750" s="78"/>
      <c r="CJ750" s="78"/>
      <c r="CP750" s="78"/>
      <c r="CQ750" s="78"/>
      <c r="CR750" s="78"/>
      <c r="CX750" s="78"/>
      <c r="CY750" s="78"/>
      <c r="CZ750" s="78"/>
      <c r="DF750" s="78">
        <v>7.0000000000000004E-11</v>
      </c>
      <c r="DG750" s="78">
        <v>3.8196092037499998</v>
      </c>
      <c r="DH750" s="78">
        <v>62197.643563247701</v>
      </c>
      <c r="DI750" s="77">
        <f t="shared" si="400"/>
        <v>-1.2322826063583909E-11</v>
      </c>
      <c r="DJ750" s="77">
        <f t="shared" si="401"/>
        <v>-1.2362475380954619E-11</v>
      </c>
      <c r="DK750" s="77">
        <f t="shared" si="402"/>
        <v>-1.2362478021854841E-11</v>
      </c>
      <c r="DL750" s="77">
        <f t="shared" si="403"/>
        <v>-1.2362478022027168E-11</v>
      </c>
      <c r="DN750" s="78"/>
      <c r="DO750" s="78"/>
      <c r="DP750" s="78"/>
      <c r="DV750" s="78"/>
      <c r="DW750" s="78"/>
      <c r="DX750" s="78"/>
      <c r="ED750" s="78"/>
      <c r="EE750" s="78"/>
      <c r="EF750" s="78"/>
      <c r="EL750" s="78"/>
      <c r="EM750" s="78"/>
      <c r="EN750" s="78"/>
      <c r="ET750" s="78"/>
      <c r="EU750" s="78"/>
      <c r="EV750" s="78"/>
    </row>
    <row r="751" spans="12:152" s="77" customFormat="1" ht="12.75">
      <c r="L751" s="78"/>
      <c r="N751" s="78">
        <v>3.6E-10</v>
      </c>
      <c r="O751" s="78">
        <v>2.4436216609699999</v>
      </c>
      <c r="P751" s="78">
        <v>23336.3555418826</v>
      </c>
      <c r="Q751" s="77">
        <f t="shared" si="388"/>
        <v>1.0225178433031018E-10</v>
      </c>
      <c r="R751" s="77">
        <f t="shared" si="389"/>
        <v>1.0217725862733257E-10</v>
      </c>
      <c r="S751" s="77">
        <f t="shared" si="390"/>
        <v>1.0217725366302428E-10</v>
      </c>
      <c r="T751" s="77">
        <f t="shared" si="391"/>
        <v>1.0217725366270052E-10</v>
      </c>
      <c r="V751" s="78">
        <v>3.9999999999999998E-11</v>
      </c>
      <c r="W751" s="78">
        <v>0.67741502331000003</v>
      </c>
      <c r="X751" s="78">
        <v>131079.41299418401</v>
      </c>
      <c r="Y751" s="77">
        <f t="shared" si="392"/>
        <v>-3.6934390499217668E-11</v>
      </c>
      <c r="Z751" s="77">
        <f t="shared" si="393"/>
        <v>-3.6915739249040905E-11</v>
      </c>
      <c r="AA751" s="77">
        <f t="shared" si="394"/>
        <v>-3.691573800487514E-11</v>
      </c>
      <c r="AB751" s="77">
        <f t="shared" si="395"/>
        <v>-3.6915738004792842E-11</v>
      </c>
      <c r="AD751" s="78"/>
      <c r="AE751" s="78"/>
      <c r="AF751" s="78"/>
      <c r="AL751" s="78"/>
      <c r="AM751" s="78"/>
      <c r="AN751" s="78"/>
      <c r="AT751" s="78"/>
      <c r="AU751" s="78"/>
      <c r="AV751" s="78"/>
      <c r="BB751" s="78"/>
      <c r="BC751" s="78"/>
      <c r="BD751" s="78"/>
      <c r="BJ751" s="78">
        <v>6E-11</v>
      </c>
      <c r="BK751" s="78">
        <v>0.92172283144</v>
      </c>
      <c r="BL751" s="78">
        <v>57503.282391531196</v>
      </c>
      <c r="BM751" s="77">
        <f t="shared" si="396"/>
        <v>-4.9228131902023373E-11</v>
      </c>
      <c r="BN751" s="77">
        <f t="shared" si="397"/>
        <v>-4.9209876425392994E-11</v>
      </c>
      <c r="BO751" s="77">
        <f t="shared" si="398"/>
        <v>-4.9209875208934103E-11</v>
      </c>
      <c r="BP751" s="77">
        <f t="shared" si="399"/>
        <v>-4.9209875208854099E-11</v>
      </c>
      <c r="BR751" s="78"/>
      <c r="BS751" s="78"/>
      <c r="BT751" s="78"/>
      <c r="BZ751" s="78"/>
      <c r="CA751" s="78"/>
      <c r="CB751" s="78"/>
      <c r="CH751" s="78"/>
      <c r="CI751" s="78"/>
      <c r="CJ751" s="78"/>
      <c r="CP751" s="78"/>
      <c r="CQ751" s="78"/>
      <c r="CR751" s="78"/>
      <c r="CX751" s="78"/>
      <c r="CY751" s="78"/>
      <c r="CZ751" s="78"/>
      <c r="DF751" s="78">
        <v>5.0000000000000002E-11</v>
      </c>
      <c r="DG751" s="78">
        <v>5.08212104486</v>
      </c>
      <c r="DH751" s="78">
        <v>52609.518021025098</v>
      </c>
      <c r="DI751" s="77">
        <f t="shared" si="400"/>
        <v>-3.7250042284226069E-11</v>
      </c>
      <c r="DJ751" s="77">
        <f t="shared" si="401"/>
        <v>-3.7233803946954196E-11</v>
      </c>
      <c r="DK751" s="77">
        <f t="shared" si="402"/>
        <v>-3.7233802865025568E-11</v>
      </c>
      <c r="DL751" s="77">
        <f t="shared" si="403"/>
        <v>-3.7233802864953487E-11</v>
      </c>
      <c r="DN751" s="78"/>
      <c r="DO751" s="78"/>
      <c r="DP751" s="78"/>
      <c r="DV751" s="78"/>
      <c r="DW751" s="78"/>
      <c r="DX751" s="78"/>
      <c r="ED751" s="78"/>
      <c r="EE751" s="78"/>
      <c r="EF751" s="78"/>
      <c r="EL751" s="78"/>
      <c r="EM751" s="78"/>
      <c r="EN751" s="78"/>
      <c r="ET751" s="78"/>
      <c r="EU751" s="78"/>
      <c r="EV751" s="78"/>
    </row>
    <row r="752" spans="12:152" s="77" customFormat="1" ht="12.75">
      <c r="L752" s="78"/>
      <c r="N752" s="78">
        <v>2.8000000000000002E-10</v>
      </c>
      <c r="O752" s="78">
        <v>2.7723158522700002</v>
      </c>
      <c r="P752" s="78">
        <v>26312.247937276101</v>
      </c>
      <c r="Q752" s="77">
        <f t="shared" si="388"/>
        <v>4.8859924416123542E-11</v>
      </c>
      <c r="R752" s="77">
        <f t="shared" si="389"/>
        <v>4.892703850741968E-11</v>
      </c>
      <c r="S752" s="77">
        <f t="shared" si="390"/>
        <v>4.892704297778625E-11</v>
      </c>
      <c r="T752" s="77">
        <f t="shared" si="391"/>
        <v>4.8927042978076171E-11</v>
      </c>
      <c r="V752" s="78">
        <v>3.9999999999999998E-11</v>
      </c>
      <c r="W752" s="78">
        <v>5.40862384292</v>
      </c>
      <c r="X752" s="78">
        <v>104984.396305609</v>
      </c>
      <c r="Y752" s="77">
        <f t="shared" si="392"/>
        <v>8.0554341572631564E-12</v>
      </c>
      <c r="Z752" s="77">
        <f t="shared" si="393"/>
        <v>8.0934857729125722E-12</v>
      </c>
      <c r="AA752" s="77">
        <f t="shared" si="394"/>
        <v>8.0934883072743122E-12</v>
      </c>
      <c r="AB752" s="77">
        <f t="shared" si="395"/>
        <v>8.0934883074390892E-12</v>
      </c>
      <c r="AD752" s="78"/>
      <c r="AE752" s="78"/>
      <c r="AF752" s="78"/>
      <c r="AL752" s="78"/>
      <c r="AM752" s="78"/>
      <c r="AN752" s="78"/>
      <c r="AT752" s="78"/>
      <c r="AU752" s="78"/>
      <c r="AV752" s="78"/>
      <c r="BB752" s="78"/>
      <c r="BC752" s="78"/>
      <c r="BD752" s="78"/>
      <c r="BJ752" s="78">
        <v>6E-11</v>
      </c>
      <c r="BK752" s="78">
        <v>5.3980887046900001</v>
      </c>
      <c r="BL752" s="78">
        <v>130020.031063995</v>
      </c>
      <c r="BM752" s="77">
        <f t="shared" si="396"/>
        <v>4.2837498924352964E-11</v>
      </c>
      <c r="BN752" s="77">
        <f t="shared" si="397"/>
        <v>4.288800362573212E-11</v>
      </c>
      <c r="BO752" s="77">
        <f t="shared" si="398"/>
        <v>4.2888006987779621E-11</v>
      </c>
      <c r="BP752" s="77">
        <f t="shared" si="399"/>
        <v>4.2888006988003819E-11</v>
      </c>
      <c r="BR752" s="78"/>
      <c r="BS752" s="78"/>
      <c r="BT752" s="78"/>
      <c r="BZ752" s="78"/>
      <c r="CA752" s="78"/>
      <c r="CB752" s="78"/>
      <c r="CH752" s="78"/>
      <c r="CI752" s="78"/>
      <c r="CJ752" s="78"/>
      <c r="CP752" s="78"/>
      <c r="CQ752" s="78"/>
      <c r="CR752" s="78"/>
      <c r="CX752" s="78"/>
      <c r="CY752" s="78"/>
      <c r="CZ752" s="78"/>
      <c r="DF752" s="78">
        <v>5.0000000000000002E-11</v>
      </c>
      <c r="DG752" s="78">
        <v>4.49337901115</v>
      </c>
      <c r="DH752" s="78">
        <v>50007.045800865802</v>
      </c>
      <c r="DI752" s="77">
        <f t="shared" si="400"/>
        <v>-4.2776458047270726E-11</v>
      </c>
      <c r="DJ752" s="77">
        <f t="shared" si="401"/>
        <v>-4.2788430446045733E-11</v>
      </c>
      <c r="DK752" s="77">
        <f t="shared" si="402"/>
        <v>-4.278843124322179E-11</v>
      </c>
      <c r="DL752" s="77">
        <f t="shared" si="403"/>
        <v>-4.278843124327325E-11</v>
      </c>
      <c r="DN752" s="78"/>
      <c r="DO752" s="78"/>
      <c r="DP752" s="78"/>
      <c r="DV752" s="78"/>
      <c r="DW752" s="78"/>
      <c r="DX752" s="78"/>
      <c r="ED752" s="78"/>
      <c r="EE752" s="78"/>
      <c r="EF752" s="78"/>
      <c r="EL752" s="78"/>
      <c r="EM752" s="78"/>
      <c r="EN752" s="78"/>
      <c r="ET752" s="78"/>
      <c r="EU752" s="78"/>
      <c r="EV752" s="78"/>
    </row>
    <row r="753" spans="12:152" s="77" customFormat="1" ht="12.75">
      <c r="L753" s="78"/>
      <c r="N753" s="78">
        <v>2.8000000000000002E-10</v>
      </c>
      <c r="O753" s="78">
        <v>0.26775880888999998</v>
      </c>
      <c r="P753" s="78">
        <v>50444.683930215797</v>
      </c>
      <c r="Q753" s="77">
        <f t="shared" si="388"/>
        <v>-2.7571011809608349E-10</v>
      </c>
      <c r="R753" s="77">
        <f t="shared" si="389"/>
        <v>-2.7573287491737709E-10</v>
      </c>
      <c r="S753" s="77">
        <f t="shared" si="390"/>
        <v>-2.7573287643120633E-10</v>
      </c>
      <c r="T753" s="77">
        <f t="shared" si="391"/>
        <v>-2.75732876431306E-10</v>
      </c>
      <c r="V753" s="78">
        <v>3.9999999999999998E-11</v>
      </c>
      <c r="W753" s="78">
        <v>0.30384598125000001</v>
      </c>
      <c r="X753" s="78">
        <v>285907.55262712599</v>
      </c>
      <c r="Y753" s="77">
        <f t="shared" si="392"/>
        <v>8.180887469515104E-14</v>
      </c>
      <c r="Z753" s="77">
        <f t="shared" si="393"/>
        <v>-2.3996422483567742E-14</v>
      </c>
      <c r="AA753" s="77">
        <f t="shared" si="394"/>
        <v>-2.400347016583815E-14</v>
      </c>
      <c r="AB753" s="77">
        <f t="shared" si="395"/>
        <v>-2.4003470629680366E-14</v>
      </c>
      <c r="AD753" s="78"/>
      <c r="AE753" s="78"/>
      <c r="AF753" s="78"/>
      <c r="AL753" s="78"/>
      <c r="AM753" s="78"/>
      <c r="AN753" s="78"/>
      <c r="AT753" s="78"/>
      <c r="AU753" s="78"/>
      <c r="AV753" s="78"/>
      <c r="BB753" s="78"/>
      <c r="BC753" s="78"/>
      <c r="BD753" s="78"/>
      <c r="BJ753" s="78">
        <v>6E-11</v>
      </c>
      <c r="BK753" s="78">
        <v>2.5276141337300002</v>
      </c>
      <c r="BL753" s="78">
        <v>52817.219844887302</v>
      </c>
      <c r="BM753" s="77">
        <f t="shared" si="396"/>
        <v>1.6350780354195929E-11</v>
      </c>
      <c r="BN753" s="77">
        <f t="shared" si="397"/>
        <v>1.6322569087494071E-11</v>
      </c>
      <c r="BO753" s="77">
        <f t="shared" si="398"/>
        <v>1.6322567208215678E-11</v>
      </c>
      <c r="BP753" s="77">
        <f t="shared" si="399"/>
        <v>1.6322567208090964E-11</v>
      </c>
      <c r="BR753" s="78"/>
      <c r="BS753" s="78"/>
      <c r="BT753" s="78"/>
      <c r="BZ753" s="78"/>
      <c r="CA753" s="78"/>
      <c r="CB753" s="78"/>
      <c r="CH753" s="78"/>
      <c r="CI753" s="78"/>
      <c r="CJ753" s="78"/>
      <c r="CP753" s="78"/>
      <c r="CQ753" s="78"/>
      <c r="CR753" s="78"/>
      <c r="CX753" s="78"/>
      <c r="CY753" s="78"/>
      <c r="CZ753" s="78"/>
      <c r="DF753" s="78">
        <v>5.0000000000000002E-11</v>
      </c>
      <c r="DG753" s="78">
        <v>5.0321086103999999</v>
      </c>
      <c r="DH753" s="78">
        <v>1045.1548361876</v>
      </c>
      <c r="DI753" s="77">
        <f t="shared" si="400"/>
        <v>3.6144219216293555E-11</v>
      </c>
      <c r="DJ753" s="77">
        <f t="shared" si="401"/>
        <v>3.6143885149403137E-11</v>
      </c>
      <c r="DK753" s="77">
        <f t="shared" si="402"/>
        <v>3.6143885127150873E-11</v>
      </c>
      <c r="DL753" s="77">
        <f t="shared" si="403"/>
        <v>3.61438851271494E-11</v>
      </c>
      <c r="DN753" s="78"/>
      <c r="DO753" s="78"/>
      <c r="DP753" s="78"/>
      <c r="DV753" s="78"/>
      <c r="DW753" s="78"/>
      <c r="DX753" s="78"/>
      <c r="ED753" s="78"/>
      <c r="EE753" s="78"/>
      <c r="EF753" s="78"/>
      <c r="EL753" s="78"/>
      <c r="EM753" s="78"/>
      <c r="EN753" s="78"/>
      <c r="ET753" s="78"/>
      <c r="EU753" s="78"/>
      <c r="EV753" s="78"/>
    </row>
    <row r="754" spans="12:152" s="77" customFormat="1" ht="12.75">
      <c r="L754" s="78"/>
      <c r="N754" s="78">
        <v>2.8999999999999998E-10</v>
      </c>
      <c r="O754" s="78">
        <v>3.50869792127</v>
      </c>
      <c r="P754" s="78">
        <v>15406.6526050087</v>
      </c>
      <c r="Q754" s="77">
        <f t="shared" si="388"/>
        <v>2.8215004397188646E-10</v>
      </c>
      <c r="R754" s="77">
        <f t="shared" si="389"/>
        <v>2.821404885648761E-10</v>
      </c>
      <c r="S754" s="77">
        <f t="shared" si="390"/>
        <v>2.8214048792820087E-10</v>
      </c>
      <c r="T754" s="77">
        <f t="shared" si="391"/>
        <v>2.8214048792815796E-10</v>
      </c>
      <c r="V754" s="78">
        <v>3.9999999999999998E-11</v>
      </c>
      <c r="W754" s="78">
        <v>5.6573497235700003</v>
      </c>
      <c r="X754" s="78">
        <v>51868.248662178798</v>
      </c>
      <c r="Y754" s="77">
        <f t="shared" si="392"/>
        <v>2.7481336831941671E-11</v>
      </c>
      <c r="Z754" s="77">
        <f t="shared" si="393"/>
        <v>2.749528110503505E-11</v>
      </c>
      <c r="AA754" s="77">
        <f t="shared" si="394"/>
        <v>2.7495282033650369E-11</v>
      </c>
      <c r="AB754" s="77">
        <f t="shared" si="395"/>
        <v>2.7495282033713118E-11</v>
      </c>
      <c r="AD754" s="78"/>
      <c r="AE754" s="78"/>
      <c r="AF754" s="78"/>
      <c r="AL754" s="78"/>
      <c r="AM754" s="78"/>
      <c r="AN754" s="78"/>
      <c r="AT754" s="78"/>
      <c r="AU754" s="78"/>
      <c r="AV754" s="78"/>
      <c r="BB754" s="78"/>
      <c r="BC754" s="78"/>
      <c r="BD754" s="78"/>
      <c r="BJ754" s="78">
        <v>6E-11</v>
      </c>
      <c r="BK754" s="78">
        <v>6.8179786130000003E-2</v>
      </c>
      <c r="BL754" s="78">
        <v>53757.765631431299</v>
      </c>
      <c r="BM754" s="77">
        <f t="shared" si="396"/>
        <v>-5.3879133073827766E-11</v>
      </c>
      <c r="BN754" s="77">
        <f t="shared" si="397"/>
        <v>-5.3892257227705379E-11</v>
      </c>
      <c r="BO754" s="77">
        <f t="shared" si="398"/>
        <v>-5.3892258101459885E-11</v>
      </c>
      <c r="BP754" s="77">
        <f t="shared" si="399"/>
        <v>-5.389225810151835E-11</v>
      </c>
      <c r="BR754" s="78"/>
      <c r="BS754" s="78"/>
      <c r="BT754" s="78"/>
      <c r="BZ754" s="78"/>
      <c r="CA754" s="78"/>
      <c r="CB754" s="78"/>
      <c r="CH754" s="78"/>
      <c r="CI754" s="78"/>
      <c r="CJ754" s="78"/>
      <c r="CP754" s="78"/>
      <c r="CQ754" s="78"/>
      <c r="CR754" s="78"/>
      <c r="CX754" s="78"/>
      <c r="CY754" s="78"/>
      <c r="CZ754" s="78"/>
      <c r="DF754" s="78">
        <v>5.0000000000000002E-11</v>
      </c>
      <c r="DG754" s="78">
        <v>6.2767401965599996</v>
      </c>
      <c r="DH754" s="78">
        <v>1272.6810256271999</v>
      </c>
      <c r="DI754" s="77">
        <f t="shared" si="400"/>
        <v>3.5555076875519935E-11</v>
      </c>
      <c r="DJ754" s="77">
        <f t="shared" si="401"/>
        <v>3.5554662947622348E-11</v>
      </c>
      <c r="DK754" s="77">
        <f t="shared" si="402"/>
        <v>3.5554662920050505E-11</v>
      </c>
      <c r="DL754" s="77">
        <f t="shared" si="403"/>
        <v>3.5554662920048664E-11</v>
      </c>
      <c r="DN754" s="78"/>
      <c r="DO754" s="78"/>
      <c r="DP754" s="78"/>
      <c r="DV754" s="78"/>
      <c r="DW754" s="78"/>
      <c r="DX754" s="78"/>
      <c r="ED754" s="78"/>
      <c r="EE754" s="78"/>
      <c r="EF754" s="78"/>
      <c r="EL754" s="78"/>
      <c r="EM754" s="78"/>
      <c r="EN754" s="78"/>
      <c r="ET754" s="78"/>
      <c r="EU754" s="78"/>
      <c r="EV754" s="78"/>
    </row>
    <row r="755" spans="12:152" s="77" customFormat="1" ht="12.75">
      <c r="L755" s="78"/>
      <c r="N755" s="78">
        <v>3E-10</v>
      </c>
      <c r="O755" s="78">
        <v>2.9599319843299998</v>
      </c>
      <c r="P755" s="78">
        <v>132028.588603154</v>
      </c>
      <c r="Q755" s="77">
        <f t="shared" si="388"/>
        <v>2.9191288335532181E-10</v>
      </c>
      <c r="R755" s="77">
        <f t="shared" si="389"/>
        <v>2.9182815411295433E-10</v>
      </c>
      <c r="S755" s="77">
        <f t="shared" si="390"/>
        <v>2.9182814845464835E-10</v>
      </c>
      <c r="T755" s="77">
        <f t="shared" si="391"/>
        <v>2.9182814845426883E-10</v>
      </c>
      <c r="V755" s="78">
        <v>3.9999999999999998E-11</v>
      </c>
      <c r="W755" s="78">
        <v>5.5501522796699998</v>
      </c>
      <c r="X755" s="78">
        <v>149846.19399604501</v>
      </c>
      <c r="Y755" s="77">
        <f t="shared" si="392"/>
        <v>-2.307626073884876E-11</v>
      </c>
      <c r="Z755" s="77">
        <f t="shared" si="393"/>
        <v>-2.3121533404766227E-11</v>
      </c>
      <c r="AA755" s="77">
        <f t="shared" si="394"/>
        <v>-2.3121536418897117E-11</v>
      </c>
      <c r="AB755" s="77">
        <f t="shared" si="395"/>
        <v>-2.3121536419093789E-11</v>
      </c>
      <c r="AD755" s="78"/>
      <c r="AE755" s="78"/>
      <c r="AF755" s="78"/>
      <c r="AL755" s="78"/>
      <c r="AM755" s="78"/>
      <c r="AN755" s="78"/>
      <c r="AT755" s="78"/>
      <c r="AU755" s="78"/>
      <c r="AV755" s="78"/>
      <c r="BB755" s="78"/>
      <c r="BC755" s="78"/>
      <c r="BD755" s="78"/>
      <c r="BJ755" s="78">
        <v>7.0000000000000004E-11</v>
      </c>
      <c r="BK755" s="78">
        <v>3.1354731214</v>
      </c>
      <c r="BL755" s="78">
        <v>155460.923372255</v>
      </c>
      <c r="BM755" s="77">
        <f t="shared" si="396"/>
        <v>-2.7041647466088156E-11</v>
      </c>
      <c r="BN755" s="77">
        <f t="shared" si="397"/>
        <v>-2.6948755789622331E-11</v>
      </c>
      <c r="BO755" s="77">
        <f t="shared" si="398"/>
        <v>-2.6948749600256804E-11</v>
      </c>
      <c r="BP755" s="77">
        <f t="shared" si="399"/>
        <v>-2.6948749599845501E-11</v>
      </c>
      <c r="BR755" s="78"/>
      <c r="BS755" s="78"/>
      <c r="BT755" s="78"/>
      <c r="BZ755" s="78"/>
      <c r="CA755" s="78"/>
      <c r="CB755" s="78"/>
      <c r="CH755" s="78"/>
      <c r="CI755" s="78"/>
      <c r="CJ755" s="78"/>
      <c r="CP755" s="78"/>
      <c r="CQ755" s="78"/>
      <c r="CR755" s="78"/>
      <c r="CX755" s="78"/>
      <c r="CY755" s="78"/>
      <c r="CZ755" s="78"/>
      <c r="DF755" s="78">
        <v>6E-11</v>
      </c>
      <c r="DG755" s="78">
        <v>3.8431303967599999</v>
      </c>
      <c r="DH755" s="78">
        <v>81604.321851422297</v>
      </c>
      <c r="DI755" s="77">
        <f t="shared" si="400"/>
        <v>-4.8490101145436116E-11</v>
      </c>
      <c r="DJ755" s="77">
        <f t="shared" si="401"/>
        <v>-4.8516766105639099E-11</v>
      </c>
      <c r="DK755" s="77">
        <f t="shared" si="402"/>
        <v>-4.8516767880867658E-11</v>
      </c>
      <c r="DL755" s="77">
        <f t="shared" si="403"/>
        <v>-4.8516767880986048E-11</v>
      </c>
      <c r="DN755" s="78"/>
      <c r="DO755" s="78"/>
      <c r="DP755" s="78"/>
      <c r="DV755" s="78"/>
      <c r="DW755" s="78"/>
      <c r="DX755" s="78"/>
      <c r="ED755" s="78"/>
      <c r="EE755" s="78"/>
      <c r="EF755" s="78"/>
      <c r="EL755" s="78"/>
      <c r="EM755" s="78"/>
      <c r="EN755" s="78"/>
      <c r="ET755" s="78"/>
      <c r="EU755" s="78"/>
      <c r="EV755" s="78"/>
    </row>
    <row r="756" spans="12:152" s="77" customFormat="1" ht="12.75">
      <c r="L756" s="78"/>
      <c r="N756" s="78">
        <v>2.8000000000000002E-10</v>
      </c>
      <c r="O756" s="78">
        <v>3.4160967366300001</v>
      </c>
      <c r="P756" s="78">
        <v>133882.09065283599</v>
      </c>
      <c r="Q756" s="77">
        <f t="shared" si="388"/>
        <v>-2.2646959828136673E-10</v>
      </c>
      <c r="R756" s="77">
        <f t="shared" si="389"/>
        <v>-2.2626547566258983E-10</v>
      </c>
      <c r="S756" s="77">
        <f t="shared" si="390"/>
        <v>-2.2626546205445026E-10</v>
      </c>
      <c r="T756" s="77">
        <f t="shared" si="391"/>
        <v>-2.2626546205355024E-10</v>
      </c>
      <c r="V756" s="78">
        <v>3.9999999999999998E-11</v>
      </c>
      <c r="W756" s="78">
        <v>1.51752118872</v>
      </c>
      <c r="X756" s="78">
        <v>103814.808054201</v>
      </c>
      <c r="Y756" s="77">
        <f t="shared" si="392"/>
        <v>-2.7283118722064396E-11</v>
      </c>
      <c r="Z756" s="77">
        <f t="shared" si="393"/>
        <v>-2.7311200853160823E-11</v>
      </c>
      <c r="AA756" s="77">
        <f t="shared" si="394"/>
        <v>-2.7311202722870626E-11</v>
      </c>
      <c r="AB756" s="77">
        <f t="shared" si="395"/>
        <v>-2.731120272299356E-11</v>
      </c>
      <c r="AD756" s="78"/>
      <c r="AE756" s="78"/>
      <c r="AF756" s="78"/>
      <c r="AL756" s="78"/>
      <c r="AM756" s="78"/>
      <c r="AN756" s="78"/>
      <c r="AT756" s="78"/>
      <c r="AU756" s="78"/>
      <c r="AV756" s="78"/>
      <c r="BB756" s="78"/>
      <c r="BC756" s="78"/>
      <c r="BD756" s="78"/>
      <c r="BJ756" s="78">
        <v>5.0000000000000002E-11</v>
      </c>
      <c r="BK756" s="78">
        <v>2.1750149439099999</v>
      </c>
      <c r="BL756" s="78">
        <v>209232.91609768799</v>
      </c>
      <c r="BM756" s="77">
        <f t="shared" si="396"/>
        <v>-1.262522857368081E-11</v>
      </c>
      <c r="BN756" s="77">
        <f t="shared" si="397"/>
        <v>-1.271885662743111E-11</v>
      </c>
      <c r="BO756" s="77">
        <f t="shared" si="398"/>
        <v>-1.2718862862400276E-11</v>
      </c>
      <c r="BP756" s="77">
        <f t="shared" si="399"/>
        <v>-1.2718862862818077E-11</v>
      </c>
      <c r="BR756" s="78"/>
      <c r="BS756" s="78"/>
      <c r="BT756" s="78"/>
      <c r="BZ756" s="78"/>
      <c r="CA756" s="78"/>
      <c r="CB756" s="78"/>
      <c r="CH756" s="78"/>
      <c r="CI756" s="78"/>
      <c r="CJ756" s="78"/>
      <c r="CP756" s="78"/>
      <c r="CQ756" s="78"/>
      <c r="CR756" s="78"/>
      <c r="CX756" s="78"/>
      <c r="CY756" s="78"/>
      <c r="CZ756" s="78"/>
      <c r="DF756" s="78">
        <v>6E-11</v>
      </c>
      <c r="DG756" s="78">
        <v>3.27974922227</v>
      </c>
      <c r="DH756" s="78">
        <v>144916.86689107001</v>
      </c>
      <c r="DI756" s="77">
        <f t="shared" si="400"/>
        <v>-3.8056328273311133E-11</v>
      </c>
      <c r="DJ756" s="77">
        <f t="shared" si="401"/>
        <v>-3.8118485894029399E-11</v>
      </c>
      <c r="DK756" s="77">
        <f t="shared" si="402"/>
        <v>-3.8118490032059867E-11</v>
      </c>
      <c r="DL756" s="77">
        <f t="shared" si="403"/>
        <v>-3.8118490032333793E-11</v>
      </c>
      <c r="DN756" s="78"/>
      <c r="DO756" s="78"/>
      <c r="DP756" s="78"/>
      <c r="DV756" s="78"/>
      <c r="DW756" s="78"/>
      <c r="DX756" s="78"/>
      <c r="ED756" s="78"/>
      <c r="EE756" s="78"/>
      <c r="EF756" s="78"/>
      <c r="EL756" s="78"/>
      <c r="EM756" s="78"/>
      <c r="EN756" s="78"/>
      <c r="ET756" s="78"/>
      <c r="EU756" s="78"/>
      <c r="EV756" s="78"/>
    </row>
    <row r="757" spans="12:152" s="77" customFormat="1" ht="12.75">
      <c r="L757" s="78"/>
      <c r="N757" s="78">
        <v>3.3E-10</v>
      </c>
      <c r="O757" s="78">
        <v>2.39929042753</v>
      </c>
      <c r="P757" s="78">
        <v>61560.647291223497</v>
      </c>
      <c r="Q757" s="77">
        <f t="shared" si="388"/>
        <v>3.0840259620077577E-10</v>
      </c>
      <c r="R757" s="77">
        <f t="shared" si="389"/>
        <v>3.0846942264234567E-10</v>
      </c>
      <c r="S757" s="77">
        <f t="shared" si="390"/>
        <v>3.0846942709031373E-10</v>
      </c>
      <c r="T757" s="77">
        <f t="shared" si="391"/>
        <v>3.0846942709060697E-10</v>
      </c>
      <c r="V757" s="78">
        <v>3.9999999999999998E-11</v>
      </c>
      <c r="W757" s="78">
        <v>2.53135799952</v>
      </c>
      <c r="X757" s="78">
        <v>79487.527265501107</v>
      </c>
      <c r="Y757" s="77">
        <f t="shared" si="392"/>
        <v>-2.3640735861540965E-12</v>
      </c>
      <c r="Z757" s="77">
        <f t="shared" si="393"/>
        <v>-2.3347085461758174E-12</v>
      </c>
      <c r="AA757" s="77">
        <f t="shared" si="394"/>
        <v>-2.3347065901327134E-12</v>
      </c>
      <c r="AB757" s="77">
        <f t="shared" si="395"/>
        <v>-2.3347065900033312E-12</v>
      </c>
      <c r="AD757" s="78"/>
      <c r="AE757" s="78"/>
      <c r="AF757" s="78"/>
      <c r="AL757" s="78"/>
      <c r="AM757" s="78"/>
      <c r="AN757" s="78"/>
      <c r="AT757" s="78"/>
      <c r="AU757" s="78"/>
      <c r="AV757" s="78"/>
      <c r="BB757" s="78"/>
      <c r="BC757" s="78"/>
      <c r="BD757" s="78"/>
      <c r="BJ757" s="78">
        <v>5.0000000000000002E-11</v>
      </c>
      <c r="BK757" s="78">
        <v>2.1675965600599998</v>
      </c>
      <c r="BL757" s="78">
        <v>104241.406245077</v>
      </c>
      <c r="BM757" s="77">
        <f t="shared" si="396"/>
        <v>-3.1274632255263269E-11</v>
      </c>
      <c r="BN757" s="77">
        <f t="shared" si="397"/>
        <v>-3.1236994582261949E-11</v>
      </c>
      <c r="BO757" s="77">
        <f t="shared" si="398"/>
        <v>-3.1236992074253208E-11</v>
      </c>
      <c r="BP757" s="77">
        <f t="shared" si="399"/>
        <v>-3.123699207408898E-11</v>
      </c>
      <c r="BR757" s="78"/>
      <c r="BS757" s="78"/>
      <c r="BT757" s="78"/>
      <c r="BZ757" s="78"/>
      <c r="CA757" s="78"/>
      <c r="CB757" s="78"/>
      <c r="CH757" s="78"/>
      <c r="CI757" s="78"/>
      <c r="CJ757" s="78"/>
      <c r="CP757" s="78"/>
      <c r="CQ757" s="78"/>
      <c r="CR757" s="78"/>
      <c r="CX757" s="78"/>
      <c r="CY757" s="78"/>
      <c r="CZ757" s="78"/>
      <c r="DF757" s="78">
        <v>5.0000000000000002E-11</v>
      </c>
      <c r="DG757" s="78">
        <v>0.50987626702</v>
      </c>
      <c r="DH757" s="78">
        <v>299.12639426919998</v>
      </c>
      <c r="DI757" s="77">
        <f t="shared" si="400"/>
        <v>2.0485880151896357E-11</v>
      </c>
      <c r="DJ757" s="77">
        <f t="shared" si="401"/>
        <v>2.0485753927582173E-11</v>
      </c>
      <c r="DK757" s="77">
        <f t="shared" si="402"/>
        <v>2.0485753919174395E-11</v>
      </c>
      <c r="DL757" s="77">
        <f t="shared" si="403"/>
        <v>2.048575391917383E-11</v>
      </c>
      <c r="DN757" s="78"/>
      <c r="DO757" s="78"/>
      <c r="DP757" s="78"/>
      <c r="DV757" s="78"/>
      <c r="DW757" s="78"/>
      <c r="DX757" s="78"/>
      <c r="ED757" s="78"/>
      <c r="EE757" s="78"/>
      <c r="EF757" s="78"/>
      <c r="EL757" s="78"/>
      <c r="EM757" s="78"/>
      <c r="EN757" s="78"/>
      <c r="ET757" s="78"/>
      <c r="EU757" s="78"/>
      <c r="EV757" s="78"/>
    </row>
    <row r="758" spans="12:152" s="77" customFormat="1" ht="12.75">
      <c r="L758" s="78"/>
      <c r="N758" s="78">
        <v>3.1999999999999998E-10</v>
      </c>
      <c r="O758" s="78">
        <v>1.34796958829</v>
      </c>
      <c r="P758" s="78">
        <v>37698.455099948398</v>
      </c>
      <c r="Q758" s="77">
        <f t="shared" si="388"/>
        <v>3.0286280035574452E-10</v>
      </c>
      <c r="R758" s="77">
        <f t="shared" si="389"/>
        <v>3.0282674799912871E-10</v>
      </c>
      <c r="S758" s="77">
        <f t="shared" si="390"/>
        <v>3.0282674559645823E-10</v>
      </c>
      <c r="T758" s="77">
        <f t="shared" si="391"/>
        <v>3.0282674559629946E-10</v>
      </c>
      <c r="V758" s="78">
        <v>3.9999999999999998E-11</v>
      </c>
      <c r="W758" s="78">
        <v>1.8851248565200001</v>
      </c>
      <c r="X758" s="78">
        <v>54879.422437824003</v>
      </c>
      <c r="Y758" s="77">
        <f t="shared" si="392"/>
        <v>2.7726067995866167E-11</v>
      </c>
      <c r="Z758" s="77">
        <f t="shared" si="393"/>
        <v>2.7711425761826038E-11</v>
      </c>
      <c r="AA758" s="77">
        <f t="shared" si="394"/>
        <v>2.7711424786270759E-11</v>
      </c>
      <c r="AB758" s="77">
        <f t="shared" si="395"/>
        <v>2.7711424786205169E-11</v>
      </c>
      <c r="AD758" s="78"/>
      <c r="AE758" s="78"/>
      <c r="AF758" s="78"/>
      <c r="AL758" s="78"/>
      <c r="AM758" s="78"/>
      <c r="AN758" s="78"/>
      <c r="AT758" s="78"/>
      <c r="AU758" s="78"/>
      <c r="AV758" s="78"/>
      <c r="BB758" s="78"/>
      <c r="BC758" s="78"/>
      <c r="BD758" s="78"/>
      <c r="BJ758" s="78">
        <v>6E-11</v>
      </c>
      <c r="BK758" s="78">
        <v>2.68409858369</v>
      </c>
      <c r="BL758" s="78">
        <v>130005.803969994</v>
      </c>
      <c r="BM758" s="77">
        <f t="shared" si="396"/>
        <v>-1.7079474904827259E-11</v>
      </c>
      <c r="BN758" s="77">
        <f t="shared" si="397"/>
        <v>-1.7148643506090779E-11</v>
      </c>
      <c r="BO758" s="77">
        <f t="shared" si="398"/>
        <v>-1.714864811257423E-11</v>
      </c>
      <c r="BP758" s="77">
        <f t="shared" si="399"/>
        <v>-1.7148648112881453E-11</v>
      </c>
      <c r="BR758" s="78"/>
      <c r="BS758" s="78"/>
      <c r="BT758" s="78"/>
      <c r="BZ758" s="78"/>
      <c r="CA758" s="78"/>
      <c r="CB758" s="78"/>
      <c r="CH758" s="78"/>
      <c r="CI758" s="78"/>
      <c r="CJ758" s="78"/>
      <c r="CP758" s="78"/>
      <c r="CQ758" s="78"/>
      <c r="CR758" s="78"/>
      <c r="CX758" s="78"/>
      <c r="CY758" s="78"/>
      <c r="CZ758" s="78"/>
      <c r="DF758" s="78">
        <v>6E-11</v>
      </c>
      <c r="DG758" s="78">
        <v>5.1059687980800001</v>
      </c>
      <c r="DH758" s="78">
        <v>78313.706046626699</v>
      </c>
      <c r="DI758" s="77">
        <f t="shared" si="400"/>
        <v>-1.6736590910098833E-11</v>
      </c>
      <c r="DJ758" s="77">
        <f t="shared" si="401"/>
        <v>-1.6778333144039125E-11</v>
      </c>
      <c r="DK758" s="77">
        <f t="shared" si="402"/>
        <v>-1.6778335924188969E-11</v>
      </c>
      <c r="DL758" s="77">
        <f t="shared" si="403"/>
        <v>-1.6778335924372342E-11</v>
      </c>
      <c r="DN758" s="78"/>
      <c r="DO758" s="78"/>
      <c r="DP758" s="78"/>
      <c r="DV758" s="78"/>
      <c r="DW758" s="78"/>
      <c r="DX758" s="78"/>
      <c r="ED758" s="78"/>
      <c r="EE758" s="78"/>
      <c r="EF758" s="78"/>
      <c r="EL758" s="78"/>
      <c r="EM758" s="78"/>
      <c r="EN758" s="78"/>
      <c r="ET758" s="78"/>
      <c r="EU758" s="78"/>
      <c r="EV758" s="78"/>
    </row>
    <row r="759" spans="12:152" s="77" customFormat="1" ht="12.75">
      <c r="L759" s="78"/>
      <c r="N759" s="78">
        <v>2.8000000000000002E-10</v>
      </c>
      <c r="O759" s="78">
        <v>1.7502624683200001</v>
      </c>
      <c r="P759" s="78">
        <v>78683.194068597702</v>
      </c>
      <c r="Q759" s="77">
        <f t="shared" si="388"/>
        <v>1.5720489540409554E-10</v>
      </c>
      <c r="R759" s="77">
        <f t="shared" si="389"/>
        <v>1.5703618407563833E-10</v>
      </c>
      <c r="S759" s="77">
        <f t="shared" si="390"/>
        <v>1.570361728350296E-10</v>
      </c>
      <c r="T759" s="77">
        <f t="shared" si="391"/>
        <v>1.5703617283427849E-10</v>
      </c>
      <c r="V759" s="78">
        <v>3.9999999999999998E-11</v>
      </c>
      <c r="W759" s="78">
        <v>5.1238650050199999</v>
      </c>
      <c r="X759" s="78">
        <v>182622.43553802001</v>
      </c>
      <c r="Y759" s="77">
        <f t="shared" si="392"/>
        <v>-2.1217390130181049E-11</v>
      </c>
      <c r="Z759" s="77">
        <f t="shared" si="393"/>
        <v>-2.1274651496107874E-11</v>
      </c>
      <c r="AA759" s="77">
        <f t="shared" si="394"/>
        <v>-2.1274655308262213E-11</v>
      </c>
      <c r="AB759" s="77">
        <f t="shared" si="395"/>
        <v>-2.1274655308512526E-11</v>
      </c>
      <c r="AD759" s="78"/>
      <c r="AE759" s="78"/>
      <c r="AF759" s="78"/>
      <c r="AL759" s="78"/>
      <c r="AM759" s="78"/>
      <c r="AN759" s="78"/>
      <c r="AT759" s="78"/>
      <c r="AU759" s="78"/>
      <c r="AV759" s="78"/>
      <c r="BB759" s="78"/>
      <c r="BC759" s="78"/>
      <c r="BD759" s="78"/>
      <c r="BJ759" s="78">
        <v>5.0000000000000002E-11</v>
      </c>
      <c r="BK759" s="78">
        <v>1.58914721681</v>
      </c>
      <c r="BL759" s="78">
        <v>50167.248743989301</v>
      </c>
      <c r="BM759" s="77">
        <f t="shared" si="396"/>
        <v>4.9715798172522076E-11</v>
      </c>
      <c r="BN759" s="77">
        <f t="shared" si="397"/>
        <v>4.9713322016933434E-11</v>
      </c>
      <c r="BO759" s="77">
        <f t="shared" si="398"/>
        <v>4.9713321851640343E-11</v>
      </c>
      <c r="BP759" s="77">
        <f t="shared" si="399"/>
        <v>4.9713321851629402E-11</v>
      </c>
      <c r="BR759" s="78"/>
      <c r="BS759" s="78"/>
      <c r="BT759" s="78"/>
      <c r="BZ759" s="78"/>
      <c r="CA759" s="78"/>
      <c r="CB759" s="78"/>
      <c r="CH759" s="78"/>
      <c r="CI759" s="78"/>
      <c r="CJ759" s="78"/>
      <c r="CP759" s="78"/>
      <c r="CQ759" s="78"/>
      <c r="CR759" s="78"/>
      <c r="CX759" s="78"/>
      <c r="CY759" s="78"/>
      <c r="CZ759" s="78"/>
      <c r="DF759" s="78">
        <v>5.0000000000000002E-11</v>
      </c>
      <c r="DG759" s="78">
        <v>4.1457520190599997</v>
      </c>
      <c r="DH759" s="78">
        <v>53867.971952650703</v>
      </c>
      <c r="DI759" s="77">
        <f t="shared" si="400"/>
        <v>3.5526013417171079E-11</v>
      </c>
      <c r="DJ759" s="77">
        <f t="shared" si="401"/>
        <v>3.5543543604243105E-11</v>
      </c>
      <c r="DK759" s="77">
        <f t="shared" si="402"/>
        <v>3.5543544771633423E-11</v>
      </c>
      <c r="DL759" s="77">
        <f t="shared" si="403"/>
        <v>3.5543544771709388E-11</v>
      </c>
      <c r="DN759" s="78"/>
      <c r="DO759" s="78"/>
      <c r="DP759" s="78"/>
      <c r="DV759" s="78"/>
      <c r="DW759" s="78"/>
      <c r="DX759" s="78"/>
      <c r="ED759" s="78"/>
      <c r="EE759" s="78"/>
      <c r="EF759" s="78"/>
      <c r="EL759" s="78"/>
      <c r="EM759" s="78"/>
      <c r="EN759" s="78"/>
      <c r="ET759" s="78"/>
      <c r="EU759" s="78"/>
      <c r="EV759" s="78"/>
    </row>
    <row r="760" spans="12:152" s="77" customFormat="1" ht="12.75">
      <c r="L760" s="78"/>
      <c r="N760" s="78">
        <v>3.3E-10</v>
      </c>
      <c r="O760" s="78">
        <v>4.5108077098699999</v>
      </c>
      <c r="P760" s="78">
        <v>3776.4308857348001</v>
      </c>
      <c r="Q760" s="77">
        <f t="shared" si="388"/>
        <v>-2.4811205363486107E-10</v>
      </c>
      <c r="R760" s="77">
        <f t="shared" si="389"/>
        <v>-2.4810445162854034E-10</v>
      </c>
      <c r="S760" s="77">
        <f t="shared" si="390"/>
        <v>-2.4810445112216188E-10</v>
      </c>
      <c r="T760" s="77">
        <f t="shared" si="391"/>
        <v>-2.4810445112212863E-10</v>
      </c>
      <c r="V760" s="78">
        <v>3.9999999999999998E-11</v>
      </c>
      <c r="W760" s="78">
        <v>4.3622801418800004</v>
      </c>
      <c r="X760" s="78">
        <v>207747.625390984</v>
      </c>
      <c r="Y760" s="77">
        <f t="shared" si="392"/>
        <v>-2.704593150579885E-11</v>
      </c>
      <c r="Z760" s="77">
        <f t="shared" si="393"/>
        <v>-2.6989238433009158E-11</v>
      </c>
      <c r="AA760" s="77">
        <f t="shared" si="394"/>
        <v>-2.6989234653363582E-11</v>
      </c>
      <c r="AB760" s="77">
        <f t="shared" si="395"/>
        <v>-2.6989234653115218E-11</v>
      </c>
      <c r="AD760" s="78"/>
      <c r="AE760" s="78"/>
      <c r="AF760" s="78"/>
      <c r="AL760" s="78"/>
      <c r="AM760" s="78"/>
      <c r="AN760" s="78"/>
      <c r="AT760" s="78"/>
      <c r="AU760" s="78"/>
      <c r="AV760" s="78"/>
      <c r="BB760" s="78"/>
      <c r="BC760" s="78"/>
      <c r="BD760" s="78"/>
      <c r="BJ760" s="78">
        <v>5.0000000000000002E-11</v>
      </c>
      <c r="BK760" s="78">
        <v>1.0168753908899999</v>
      </c>
      <c r="BL760" s="78">
        <v>55638.0509890135</v>
      </c>
      <c r="BM760" s="77">
        <f t="shared" si="396"/>
        <v>4.5980287548459355E-11</v>
      </c>
      <c r="BN760" s="77">
        <f t="shared" si="397"/>
        <v>4.5990392185137149E-11</v>
      </c>
      <c r="BO760" s="77">
        <f t="shared" si="398"/>
        <v>4.5990392857800391E-11</v>
      </c>
      <c r="BP760" s="77">
        <f t="shared" si="399"/>
        <v>4.5990392857845E-11</v>
      </c>
      <c r="BR760" s="78"/>
      <c r="BS760" s="78"/>
      <c r="BT760" s="78"/>
      <c r="BZ760" s="78"/>
      <c r="CA760" s="78"/>
      <c r="CB760" s="78"/>
      <c r="CH760" s="78"/>
      <c r="CI760" s="78"/>
      <c r="CJ760" s="78"/>
      <c r="CP760" s="78"/>
      <c r="CQ760" s="78"/>
      <c r="CR760" s="78"/>
      <c r="CX760" s="78"/>
      <c r="CY760" s="78"/>
      <c r="CZ760" s="78"/>
      <c r="DF760" s="78">
        <v>7.0000000000000004E-11</v>
      </c>
      <c r="DG760" s="78">
        <v>4.5340217533200002</v>
      </c>
      <c r="DH760" s="78">
        <v>166740.70439565601</v>
      </c>
      <c r="DI760" s="77">
        <f t="shared" si="400"/>
        <v>-6.0932105914457366E-11</v>
      </c>
      <c r="DJ760" s="77">
        <f t="shared" si="401"/>
        <v>-6.0985187882998057E-11</v>
      </c>
      <c r="DK760" s="77">
        <f t="shared" si="402"/>
        <v>-6.0985191413948473E-11</v>
      </c>
      <c r="DL760" s="77">
        <f t="shared" si="403"/>
        <v>-6.0985191414182862E-11</v>
      </c>
      <c r="DN760" s="78"/>
      <c r="DO760" s="78"/>
      <c r="DP760" s="78"/>
      <c r="DV760" s="78"/>
      <c r="DW760" s="78"/>
      <c r="DX760" s="78"/>
      <c r="ED760" s="78"/>
      <c r="EE760" s="78"/>
      <c r="EF760" s="78"/>
      <c r="EL760" s="78"/>
      <c r="EM760" s="78"/>
      <c r="EN760" s="78"/>
      <c r="ET760" s="78"/>
      <c r="EU760" s="78"/>
      <c r="EV760" s="78"/>
    </row>
    <row r="761" spans="12:152" s="77" customFormat="1" ht="12.75">
      <c r="L761" s="78"/>
      <c r="N761" s="78">
        <v>3.1999999999999998E-10</v>
      </c>
      <c r="O761" s="78">
        <v>5.0066530782000003</v>
      </c>
      <c r="P761" s="78">
        <v>29396.369036954598</v>
      </c>
      <c r="Q761" s="77">
        <f t="shared" si="388"/>
        <v>1.9790388516932573E-10</v>
      </c>
      <c r="R761" s="77">
        <f t="shared" si="389"/>
        <v>1.9783548806747854E-10</v>
      </c>
      <c r="S761" s="77">
        <f t="shared" si="390"/>
        <v>1.9783548351107144E-10</v>
      </c>
      <c r="T761" s="77">
        <f t="shared" si="391"/>
        <v>1.978354835107712E-10</v>
      </c>
      <c r="V761" s="78">
        <v>3.9999999999999998E-11</v>
      </c>
      <c r="W761" s="78">
        <v>3.2447119906599999</v>
      </c>
      <c r="X761" s="78">
        <v>130020.031063995</v>
      </c>
      <c r="Y761" s="77">
        <f t="shared" si="392"/>
        <v>7.6753295721705519E-12</v>
      </c>
      <c r="Z761" s="77">
        <f t="shared" si="393"/>
        <v>7.6281018320230453E-12</v>
      </c>
      <c r="AA761" s="77">
        <f t="shared" si="394"/>
        <v>7.6280986858190723E-12</v>
      </c>
      <c r="AB761" s="77">
        <f t="shared" si="395"/>
        <v>7.6280986856092625E-12</v>
      </c>
      <c r="AD761" s="78"/>
      <c r="AE761" s="78"/>
      <c r="AF761" s="78"/>
      <c r="AL761" s="78"/>
      <c r="AM761" s="78"/>
      <c r="AN761" s="78"/>
      <c r="AT761" s="78"/>
      <c r="AU761" s="78"/>
      <c r="AV761" s="78"/>
      <c r="BB761" s="78"/>
      <c r="BC761" s="78"/>
      <c r="BD761" s="78"/>
      <c r="BJ761" s="78">
        <v>7.0000000000000004E-11</v>
      </c>
      <c r="BK761" s="78">
        <v>1.3188865544399999</v>
      </c>
      <c r="BL761" s="78">
        <v>149846.19399604501</v>
      </c>
      <c r="BM761" s="77">
        <f t="shared" si="396"/>
        <v>6.9374226711337792E-11</v>
      </c>
      <c r="BN761" s="77">
        <f t="shared" si="397"/>
        <v>6.9361213098898608E-11</v>
      </c>
      <c r="BO761" s="77">
        <f t="shared" si="398"/>
        <v>6.9361212227622186E-11</v>
      </c>
      <c r="BP761" s="77">
        <f t="shared" si="399"/>
        <v>6.9361212227565331E-11</v>
      </c>
      <c r="BR761" s="78"/>
      <c r="BS761" s="78"/>
      <c r="BT761" s="78"/>
      <c r="BZ761" s="78"/>
      <c r="CA761" s="78"/>
      <c r="CB761" s="78"/>
      <c r="CH761" s="78"/>
      <c r="CI761" s="78"/>
      <c r="CJ761" s="78"/>
      <c r="CP761" s="78"/>
      <c r="CQ761" s="78"/>
      <c r="CR761" s="78"/>
      <c r="CX761" s="78"/>
      <c r="CY761" s="78"/>
      <c r="CZ761" s="78"/>
      <c r="DF761" s="78">
        <v>5.0000000000000002E-11</v>
      </c>
      <c r="DG761" s="78">
        <v>5.5764848015200004</v>
      </c>
      <c r="DH761" s="78">
        <v>106262.812049513</v>
      </c>
      <c r="DI761" s="77">
        <f t="shared" si="400"/>
        <v>3.7232012397655514E-11</v>
      </c>
      <c r="DJ761" s="77">
        <f t="shared" si="401"/>
        <v>3.7264804118623442E-11</v>
      </c>
      <c r="DK761" s="77">
        <f t="shared" si="402"/>
        <v>3.7264806301675417E-11</v>
      </c>
      <c r="DL761" s="77">
        <f t="shared" si="403"/>
        <v>3.726480630181943E-11</v>
      </c>
      <c r="DN761" s="78"/>
      <c r="DO761" s="78"/>
      <c r="DP761" s="78"/>
      <c r="DV761" s="78"/>
      <c r="DW761" s="78"/>
      <c r="DX761" s="78"/>
      <c r="ED761" s="78"/>
      <c r="EE761" s="78"/>
      <c r="EF761" s="78"/>
      <c r="EL761" s="78"/>
      <c r="EM761" s="78"/>
      <c r="EN761" s="78"/>
      <c r="ET761" s="78"/>
      <c r="EU761" s="78"/>
      <c r="EV761" s="78"/>
    </row>
    <row r="762" spans="12:152" s="77" customFormat="1" ht="12.75">
      <c r="L762" s="78"/>
      <c r="N762" s="78">
        <v>3.7000000000000001E-10</v>
      </c>
      <c r="O762" s="78">
        <v>5.2306672938799998</v>
      </c>
      <c r="P762" s="78">
        <v>81604.321851422297</v>
      </c>
      <c r="Q762" s="77">
        <f t="shared" si="388"/>
        <v>1.5977067442215963E-10</v>
      </c>
      <c r="R762" s="77">
        <f t="shared" si="389"/>
        <v>1.5951867227795873E-10</v>
      </c>
      <c r="S762" s="77">
        <f t="shared" si="390"/>
        <v>1.5951865548909919E-10</v>
      </c>
      <c r="T762" s="77">
        <f t="shared" si="391"/>
        <v>1.5951865548797955E-10</v>
      </c>
      <c r="V762" s="78">
        <v>3.9999999999999998E-11</v>
      </c>
      <c r="W762" s="78">
        <v>0.51045647492000001</v>
      </c>
      <c r="X762" s="78">
        <v>107692.22499299599</v>
      </c>
      <c r="Y762" s="77">
        <f t="shared" si="392"/>
        <v>3.8145959908609389E-11</v>
      </c>
      <c r="Z762" s="77">
        <f t="shared" si="393"/>
        <v>3.8157933734900592E-11</v>
      </c>
      <c r="AA762" s="77">
        <f t="shared" si="394"/>
        <v>3.8157934531214637E-11</v>
      </c>
      <c r="AB762" s="77">
        <f t="shared" si="395"/>
        <v>3.8157934531266478E-11</v>
      </c>
      <c r="AD762" s="78"/>
      <c r="AE762" s="78"/>
      <c r="AF762" s="78"/>
      <c r="AL762" s="78"/>
      <c r="AM762" s="78"/>
      <c r="AN762" s="78"/>
      <c r="AT762" s="78"/>
      <c r="AU762" s="78"/>
      <c r="AV762" s="78"/>
      <c r="BB762" s="78"/>
      <c r="BC762" s="78"/>
      <c r="BD762" s="78"/>
      <c r="BJ762" s="78">
        <v>5.0000000000000002E-11</v>
      </c>
      <c r="BK762" s="78">
        <v>2.4811730657900002</v>
      </c>
      <c r="BL762" s="78">
        <v>9384.8410080752001</v>
      </c>
      <c r="BM762" s="77">
        <f t="shared" si="396"/>
        <v>3.786199518702102E-11</v>
      </c>
      <c r="BN762" s="77">
        <f t="shared" si="397"/>
        <v>3.7864830501753648E-11</v>
      </c>
      <c r="BO762" s="77">
        <f t="shared" si="398"/>
        <v>3.7864830690604255E-11</v>
      </c>
      <c r="BP762" s="77">
        <f t="shared" si="399"/>
        <v>3.7864830690616779E-11</v>
      </c>
      <c r="BR762" s="78"/>
      <c r="BS762" s="78"/>
      <c r="BT762" s="78"/>
      <c r="BZ762" s="78"/>
      <c r="CA762" s="78"/>
      <c r="CB762" s="78"/>
      <c r="CH762" s="78"/>
      <c r="CI762" s="78"/>
      <c r="CJ762" s="78"/>
      <c r="CP762" s="78"/>
      <c r="CQ762" s="78"/>
      <c r="CR762" s="78"/>
      <c r="CX762" s="78"/>
      <c r="CY762" s="78"/>
      <c r="CZ762" s="78"/>
      <c r="DF762" s="78">
        <v>7.0000000000000004E-11</v>
      </c>
      <c r="DG762" s="78">
        <v>3.0856248583200001</v>
      </c>
      <c r="DH762" s="78">
        <v>52027.727558721999</v>
      </c>
      <c r="DI762" s="77">
        <f t="shared" si="400"/>
        <v>-6.1463528547720364E-11</v>
      </c>
      <c r="DJ762" s="77">
        <f t="shared" si="401"/>
        <v>-6.147964638979336E-11</v>
      </c>
      <c r="DK762" s="77">
        <f t="shared" si="402"/>
        <v>-6.1479647462926357E-11</v>
      </c>
      <c r="DL762" s="77">
        <f t="shared" si="403"/>
        <v>-6.1479647462998645E-11</v>
      </c>
      <c r="DN762" s="78"/>
      <c r="DO762" s="78"/>
      <c r="DP762" s="78"/>
      <c r="DV762" s="78"/>
      <c r="DW762" s="78"/>
      <c r="DX762" s="78"/>
      <c r="ED762" s="78"/>
      <c r="EE762" s="78"/>
      <c r="EF762" s="78"/>
      <c r="EL762" s="78"/>
      <c r="EM762" s="78"/>
      <c r="EN762" s="78"/>
      <c r="ET762" s="78"/>
      <c r="EU762" s="78"/>
      <c r="EV762" s="78"/>
    </row>
    <row r="763" spans="12:152" s="77" customFormat="1" ht="12.75">
      <c r="L763" s="78"/>
      <c r="N763" s="78">
        <v>2.8000000000000002E-10</v>
      </c>
      <c r="O763" s="78">
        <v>0.99927277404000003</v>
      </c>
      <c r="P763" s="78">
        <v>1322.6776475314</v>
      </c>
      <c r="Q763" s="77">
        <f t="shared" si="388"/>
        <v>2.7963272481757099E-10</v>
      </c>
      <c r="R763" s="77">
        <f t="shared" si="389"/>
        <v>2.7963254935874682E-10</v>
      </c>
      <c r="S763" s="77">
        <f t="shared" si="390"/>
        <v>2.7963254934705814E-10</v>
      </c>
      <c r="T763" s="77">
        <f t="shared" si="391"/>
        <v>2.7963254934705736E-10</v>
      </c>
      <c r="V763" s="78">
        <v>3.9999999999999998E-11</v>
      </c>
      <c r="W763" s="78">
        <v>4.26267840541</v>
      </c>
      <c r="X763" s="78">
        <v>132658.272812057</v>
      </c>
      <c r="Y763" s="77">
        <f t="shared" si="392"/>
        <v>-3.0064576455549627E-11</v>
      </c>
      <c r="Z763" s="77">
        <f t="shared" si="393"/>
        <v>-3.0096935442264102E-11</v>
      </c>
      <c r="AA763" s="77">
        <f t="shared" si="394"/>
        <v>-3.0096937596181005E-11</v>
      </c>
      <c r="AB763" s="77">
        <f t="shared" si="395"/>
        <v>-3.0096937596324773E-11</v>
      </c>
      <c r="AD763" s="78"/>
      <c r="AE763" s="78"/>
      <c r="AF763" s="78"/>
      <c r="AL763" s="78"/>
      <c r="AM763" s="78"/>
      <c r="AN763" s="78"/>
      <c r="AT763" s="78"/>
      <c r="AU763" s="78"/>
      <c r="AV763" s="78"/>
      <c r="BB763" s="78"/>
      <c r="BC763" s="78"/>
      <c r="BD763" s="78"/>
      <c r="BJ763" s="78">
        <v>5.0000000000000002E-11</v>
      </c>
      <c r="BK763" s="78">
        <v>3.7094865542800002</v>
      </c>
      <c r="BL763" s="78">
        <v>266540.36346489401</v>
      </c>
      <c r="BM763" s="77">
        <f t="shared" si="396"/>
        <v>-3.7055994282794253E-11</v>
      </c>
      <c r="BN763" s="77">
        <f t="shared" si="397"/>
        <v>-3.6973102979460721E-11</v>
      </c>
      <c r="BO763" s="77">
        <f t="shared" si="398"/>
        <v>-3.6973097450583536E-11</v>
      </c>
      <c r="BP763" s="77">
        <f t="shared" si="399"/>
        <v>-3.6973097450223829E-11</v>
      </c>
      <c r="BR763" s="78"/>
      <c r="BS763" s="78"/>
      <c r="BT763" s="78"/>
      <c r="BZ763" s="78"/>
      <c r="CA763" s="78"/>
      <c r="CB763" s="78"/>
      <c r="CH763" s="78"/>
      <c r="CI763" s="78"/>
      <c r="CJ763" s="78"/>
      <c r="CP763" s="78"/>
      <c r="CQ763" s="78"/>
      <c r="CR763" s="78"/>
      <c r="CX763" s="78"/>
      <c r="CY763" s="78"/>
      <c r="CZ763" s="78"/>
      <c r="DF763" s="78">
        <v>6E-11</v>
      </c>
      <c r="DG763" s="78">
        <v>2.8122450692499998</v>
      </c>
      <c r="DH763" s="78">
        <v>25450.906869549999</v>
      </c>
      <c r="DI763" s="77">
        <f t="shared" si="400"/>
        <v>5.9844162690373788E-11</v>
      </c>
      <c r="DJ763" s="77">
        <f t="shared" si="401"/>
        <v>5.9843143449301498E-11</v>
      </c>
      <c r="DK763" s="77">
        <f t="shared" si="402"/>
        <v>5.9843143381299432E-11</v>
      </c>
      <c r="DL763" s="77">
        <f t="shared" si="403"/>
        <v>5.9843143381294999E-11</v>
      </c>
      <c r="DN763" s="78"/>
      <c r="DO763" s="78"/>
      <c r="DP763" s="78"/>
      <c r="DV763" s="78"/>
      <c r="DW763" s="78"/>
      <c r="DX763" s="78"/>
      <c r="ED763" s="78"/>
      <c r="EE763" s="78"/>
      <c r="EF763" s="78"/>
      <c r="EL763" s="78"/>
      <c r="EM763" s="78"/>
      <c r="EN763" s="78"/>
      <c r="ET763" s="78"/>
      <c r="EU763" s="78"/>
      <c r="EV763" s="78"/>
    </row>
    <row r="764" spans="12:152" s="77" customFormat="1" ht="12.75">
      <c r="L764" s="78"/>
      <c r="N764" s="78">
        <v>2.8999999999999998E-10</v>
      </c>
      <c r="O764" s="78">
        <v>2.0015977076999998</v>
      </c>
      <c r="P764" s="78">
        <v>25004.8229092806</v>
      </c>
      <c r="Q764" s="77">
        <f t="shared" si="388"/>
        <v>-5.7452106366486779E-12</v>
      </c>
      <c r="R764" s="77">
        <f t="shared" si="389"/>
        <v>-5.6781358094870943E-12</v>
      </c>
      <c r="S764" s="77">
        <f t="shared" si="390"/>
        <v>-5.678131341634761E-12</v>
      </c>
      <c r="T764" s="77">
        <f t="shared" si="391"/>
        <v>-5.6781313413380955E-12</v>
      </c>
      <c r="V764" s="78">
        <v>3.9999999999999998E-11</v>
      </c>
      <c r="W764" s="78">
        <v>3.0852262855200001</v>
      </c>
      <c r="X764" s="78">
        <v>175844.611389773</v>
      </c>
      <c r="Y764" s="77">
        <f t="shared" si="392"/>
        <v>-1.6488074703992684E-11</v>
      </c>
      <c r="Z764" s="77">
        <f t="shared" si="393"/>
        <v>-1.642876398532681E-11</v>
      </c>
      <c r="AA764" s="77">
        <f t="shared" si="394"/>
        <v>-1.6428760033197721E-11</v>
      </c>
      <c r="AB764" s="77">
        <f t="shared" si="395"/>
        <v>-1.642876003293651E-11</v>
      </c>
      <c r="AD764" s="78"/>
      <c r="AE764" s="78"/>
      <c r="AF764" s="78"/>
      <c r="AL764" s="78"/>
      <c r="AM764" s="78"/>
      <c r="AN764" s="78"/>
      <c r="AT764" s="78"/>
      <c r="AU764" s="78"/>
      <c r="AV764" s="78"/>
      <c r="BB764" s="78"/>
      <c r="BC764" s="78"/>
      <c r="BD764" s="78"/>
      <c r="BJ764" s="78">
        <v>7.0000000000000004E-11</v>
      </c>
      <c r="BK764" s="78">
        <v>5.7151381527599998</v>
      </c>
      <c r="BL764" s="78">
        <v>70383.620271383596</v>
      </c>
      <c r="BM764" s="77">
        <f t="shared" si="396"/>
        <v>2.156186901573729E-11</v>
      </c>
      <c r="BN764" s="77">
        <f t="shared" si="397"/>
        <v>2.1518498918630586E-11</v>
      </c>
      <c r="BO764" s="77">
        <f t="shared" si="398"/>
        <v>2.1518496029451082E-11</v>
      </c>
      <c r="BP764" s="77">
        <f t="shared" si="399"/>
        <v>2.1518496029257977E-11</v>
      </c>
      <c r="BR764" s="78"/>
      <c r="BS764" s="78"/>
      <c r="BT764" s="78"/>
      <c r="BZ764" s="78"/>
      <c r="CA764" s="78"/>
      <c r="CB764" s="78"/>
      <c r="CH764" s="78"/>
      <c r="CI764" s="78"/>
      <c r="CJ764" s="78"/>
      <c r="CP764" s="78"/>
      <c r="CQ764" s="78"/>
      <c r="CR764" s="78"/>
      <c r="CX764" s="78"/>
      <c r="CY764" s="78"/>
      <c r="CZ764" s="78"/>
      <c r="DF764" s="78">
        <v>5.0000000000000002E-11</v>
      </c>
      <c r="DG764" s="78">
        <v>1.51400872659</v>
      </c>
      <c r="DH764" s="78">
        <v>28199.5534549517</v>
      </c>
      <c r="DI764" s="77">
        <f t="shared" si="400"/>
        <v>-3.0985086576210068E-11</v>
      </c>
      <c r="DJ764" s="77">
        <f t="shared" si="401"/>
        <v>-3.0974847549167649E-11</v>
      </c>
      <c r="DK764" s="77">
        <f t="shared" si="402"/>
        <v>-3.0974846867077514E-11</v>
      </c>
      <c r="DL764" s="77">
        <f t="shared" si="403"/>
        <v>-3.0974846867031774E-11</v>
      </c>
      <c r="DN764" s="78"/>
      <c r="DO764" s="78"/>
      <c r="DP764" s="78"/>
      <c r="DV764" s="78"/>
      <c r="DW764" s="78"/>
      <c r="DX764" s="78"/>
      <c r="ED764" s="78"/>
      <c r="EE764" s="78"/>
      <c r="EF764" s="78"/>
      <c r="EL764" s="78"/>
      <c r="EM764" s="78"/>
      <c r="EN764" s="78"/>
      <c r="ET764" s="78"/>
      <c r="EU764" s="78"/>
      <c r="EV764" s="78"/>
    </row>
    <row r="765" spans="12:152" s="77" customFormat="1" ht="12.75">
      <c r="L765" s="78"/>
      <c r="N765" s="78">
        <v>3.4999999999999998E-10</v>
      </c>
      <c r="O765" s="78">
        <v>4.6919847773200001</v>
      </c>
      <c r="P765" s="78">
        <v>22065.64060961</v>
      </c>
      <c r="Q765" s="77">
        <f t="shared" si="388"/>
        <v>-5.4777878774000816E-11</v>
      </c>
      <c r="R765" s="77">
        <f t="shared" si="389"/>
        <v>-5.470730742371123E-11</v>
      </c>
      <c r="S765" s="77">
        <f t="shared" si="390"/>
        <v>-5.4707302722886098E-11</v>
      </c>
      <c r="T765" s="77">
        <f t="shared" si="391"/>
        <v>-5.4707302722571692E-11</v>
      </c>
      <c r="V765" s="78">
        <v>3.9999999999999998E-11</v>
      </c>
      <c r="W765" s="78">
        <v>3.3886689473199998</v>
      </c>
      <c r="X765" s="78">
        <v>104888.417078392</v>
      </c>
      <c r="Y765" s="77">
        <f t="shared" si="392"/>
        <v>3.9713458666254295E-11</v>
      </c>
      <c r="Z765" s="77">
        <f t="shared" si="393"/>
        <v>3.9708802200382052E-11</v>
      </c>
      <c r="AA765" s="77">
        <f t="shared" si="394"/>
        <v>3.9708801888969528E-11</v>
      </c>
      <c r="AB765" s="77">
        <f t="shared" si="395"/>
        <v>3.9708801888949256E-11</v>
      </c>
      <c r="AD765" s="78"/>
      <c r="AE765" s="78"/>
      <c r="AF765" s="78"/>
      <c r="AL765" s="78"/>
      <c r="AM765" s="78"/>
      <c r="AN765" s="78"/>
      <c r="AT765" s="78"/>
      <c r="AU765" s="78"/>
      <c r="AV765" s="78"/>
      <c r="BB765" s="78"/>
      <c r="BC765" s="78"/>
      <c r="BD765" s="78"/>
      <c r="BJ765" s="78">
        <v>6E-11</v>
      </c>
      <c r="BK765" s="78">
        <v>4.5501513025299998</v>
      </c>
      <c r="BL765" s="78">
        <v>51955.393640709503</v>
      </c>
      <c r="BM765" s="77">
        <f t="shared" si="396"/>
        <v>4.2781957514178466E-11</v>
      </c>
      <c r="BN765" s="77">
        <f t="shared" si="397"/>
        <v>4.2761731555238641E-11</v>
      </c>
      <c r="BO765" s="77">
        <f t="shared" si="398"/>
        <v>4.2761730207660532E-11</v>
      </c>
      <c r="BP765" s="77">
        <f t="shared" si="399"/>
        <v>4.2761730207572011E-11</v>
      </c>
      <c r="BR765" s="78"/>
      <c r="BS765" s="78"/>
      <c r="BT765" s="78"/>
      <c r="BZ765" s="78"/>
      <c r="CA765" s="78"/>
      <c r="CB765" s="78"/>
      <c r="CH765" s="78"/>
      <c r="CI765" s="78"/>
      <c r="CJ765" s="78"/>
      <c r="CP765" s="78"/>
      <c r="CQ765" s="78"/>
      <c r="CR765" s="78"/>
      <c r="CX765" s="78"/>
      <c r="CY765" s="78"/>
      <c r="CZ765" s="78"/>
      <c r="DF765" s="78">
        <v>6E-11</v>
      </c>
      <c r="DG765" s="78">
        <v>1.5849551742800001</v>
      </c>
      <c r="DH765" s="78">
        <v>47803.929916374203</v>
      </c>
      <c r="DI765" s="77">
        <f t="shared" si="400"/>
        <v>5.4628644141732321E-11</v>
      </c>
      <c r="DJ765" s="77">
        <f t="shared" si="401"/>
        <v>5.4639613031587786E-11</v>
      </c>
      <c r="DK765" s="77">
        <f t="shared" si="402"/>
        <v>5.4639613761868688E-11</v>
      </c>
      <c r="DL765" s="77">
        <f t="shared" si="403"/>
        <v>5.4639613761916593E-11</v>
      </c>
      <c r="DN765" s="78"/>
      <c r="DO765" s="78"/>
      <c r="DP765" s="78"/>
      <c r="DV765" s="78"/>
      <c r="DW765" s="78"/>
      <c r="DX765" s="78"/>
      <c r="ED765" s="78"/>
      <c r="EE765" s="78"/>
      <c r="EF765" s="78"/>
      <c r="EL765" s="78"/>
      <c r="EM765" s="78"/>
      <c r="EN765" s="78"/>
      <c r="ET765" s="78"/>
      <c r="EU765" s="78"/>
      <c r="EV765" s="78"/>
    </row>
    <row r="766" spans="12:152" s="77" customFormat="1" ht="12.75">
      <c r="L766" s="78"/>
      <c r="N766" s="78">
        <v>2.8999999999999998E-10</v>
      </c>
      <c r="O766" s="78">
        <v>3.8069760104400001</v>
      </c>
      <c r="P766" s="78">
        <v>24513.057340292002</v>
      </c>
      <c r="Q766" s="77">
        <f t="shared" si="388"/>
        <v>2.8626961298736496E-10</v>
      </c>
      <c r="R766" s="77">
        <f t="shared" si="389"/>
        <v>2.8625909062465359E-10</v>
      </c>
      <c r="S766" s="77">
        <f t="shared" si="390"/>
        <v>2.8625908992326957E-10</v>
      </c>
      <c r="T766" s="77">
        <f t="shared" si="391"/>
        <v>2.862590899232234E-10</v>
      </c>
      <c r="V766" s="78">
        <v>3.9999999999999998E-11</v>
      </c>
      <c r="W766" s="78">
        <v>1.21404057369</v>
      </c>
      <c r="X766" s="78">
        <v>139543.42270198799</v>
      </c>
      <c r="Y766" s="77">
        <f t="shared" si="392"/>
        <v>3.7748174829642417E-11</v>
      </c>
      <c r="Z766" s="77">
        <f t="shared" si="393"/>
        <v>3.7765225568516258E-11</v>
      </c>
      <c r="AA766" s="77">
        <f t="shared" si="394"/>
        <v>3.7765226702168451E-11</v>
      </c>
      <c r="AB766" s="77">
        <f t="shared" si="395"/>
        <v>3.7765226702243382E-11</v>
      </c>
      <c r="AD766" s="78"/>
      <c r="AE766" s="78"/>
      <c r="AF766" s="78"/>
      <c r="AL766" s="78"/>
      <c r="AM766" s="78"/>
      <c r="AN766" s="78"/>
      <c r="AT766" s="78"/>
      <c r="AU766" s="78"/>
      <c r="AV766" s="78"/>
      <c r="BB766" s="78"/>
      <c r="BC766" s="78"/>
      <c r="BD766" s="78"/>
      <c r="BJ766" s="78">
        <v>5.0000000000000002E-11</v>
      </c>
      <c r="BK766" s="78">
        <v>3.5160226396600001</v>
      </c>
      <c r="BL766" s="78">
        <v>102975.83876645</v>
      </c>
      <c r="BM766" s="77">
        <f t="shared" si="396"/>
        <v>-1.8711107583091038E-11</v>
      </c>
      <c r="BN766" s="77">
        <f t="shared" si="397"/>
        <v>-1.8755273004856345E-11</v>
      </c>
      <c r="BO766" s="77">
        <f t="shared" si="398"/>
        <v>-1.8755275946138698E-11</v>
      </c>
      <c r="BP766" s="77">
        <f t="shared" si="399"/>
        <v>-1.8755275946333661E-11</v>
      </c>
      <c r="BR766" s="78"/>
      <c r="BS766" s="78"/>
      <c r="BT766" s="78"/>
      <c r="BZ766" s="78"/>
      <c r="CA766" s="78"/>
      <c r="CB766" s="78"/>
      <c r="CH766" s="78"/>
      <c r="CI766" s="78"/>
      <c r="CJ766" s="78"/>
      <c r="CP766" s="78"/>
      <c r="CQ766" s="78"/>
      <c r="CR766" s="78"/>
      <c r="CX766" s="78"/>
      <c r="CY766" s="78"/>
      <c r="CZ766" s="78"/>
      <c r="DF766" s="78">
        <v>6E-11</v>
      </c>
      <c r="DG766" s="78">
        <v>2.7956155120499999</v>
      </c>
      <c r="DH766" s="78">
        <v>52286.012604367701</v>
      </c>
      <c r="DI766" s="77">
        <f t="shared" si="400"/>
        <v>-2.044587140735462E-11</v>
      </c>
      <c r="DJ766" s="77">
        <f t="shared" si="401"/>
        <v>-2.0418582044204168E-11</v>
      </c>
      <c r="DK766" s="77">
        <f t="shared" si="402"/>
        <v>-2.0418580226301229E-11</v>
      </c>
      <c r="DL766" s="77">
        <f t="shared" si="403"/>
        <v>-2.0418580226182567E-11</v>
      </c>
      <c r="DN766" s="78"/>
      <c r="DO766" s="78"/>
      <c r="DP766" s="78"/>
      <c r="DV766" s="78"/>
      <c r="DW766" s="78"/>
      <c r="DX766" s="78"/>
      <c r="ED766" s="78"/>
      <c r="EE766" s="78"/>
      <c r="EF766" s="78"/>
      <c r="EL766" s="78"/>
      <c r="EM766" s="78"/>
      <c r="EN766" s="78"/>
      <c r="ET766" s="78"/>
      <c r="EU766" s="78"/>
      <c r="EV766" s="78"/>
    </row>
    <row r="767" spans="12:152" s="77" customFormat="1" ht="12.75">
      <c r="L767" s="78"/>
      <c r="N767" s="78">
        <v>3.1999999999999998E-10</v>
      </c>
      <c r="O767" s="78">
        <v>4.6940146615899998</v>
      </c>
      <c r="P767" s="78">
        <v>27250.3778459819</v>
      </c>
      <c r="Q767" s="77">
        <f t="shared" si="388"/>
        <v>-9.8726166583186528E-11</v>
      </c>
      <c r="R767" s="77">
        <f t="shared" si="389"/>
        <v>-9.8802903947733462E-11</v>
      </c>
      <c r="S767" s="77">
        <f t="shared" si="390"/>
        <v>-9.8802909058992224E-11</v>
      </c>
      <c r="T767" s="77">
        <f t="shared" si="391"/>
        <v>-9.8802909059329584E-11</v>
      </c>
      <c r="V767" s="78">
        <v>5.0000000000000002E-11</v>
      </c>
      <c r="W767" s="78">
        <v>3.75130732</v>
      </c>
      <c r="X767" s="78">
        <v>62197.643563247701</v>
      </c>
      <c r="Y767" s="77">
        <f t="shared" si="392"/>
        <v>-1.2140642481181419E-11</v>
      </c>
      <c r="Z767" s="77">
        <f t="shared" si="393"/>
        <v>-1.2168551151865713E-11</v>
      </c>
      <c r="AA767" s="77">
        <f t="shared" si="394"/>
        <v>-1.2168553010724918E-11</v>
      </c>
      <c r="AB767" s="77">
        <f t="shared" si="395"/>
        <v>-1.2168553010846215E-11</v>
      </c>
      <c r="AD767" s="78"/>
      <c r="AE767" s="78"/>
      <c r="AF767" s="78"/>
      <c r="AL767" s="78"/>
      <c r="AM767" s="78"/>
      <c r="AN767" s="78"/>
      <c r="AT767" s="78"/>
      <c r="AU767" s="78"/>
      <c r="AV767" s="78"/>
      <c r="BB767" s="78"/>
      <c r="BC767" s="78"/>
      <c r="BD767" s="78"/>
      <c r="BJ767" s="78">
        <v>5.0000000000000002E-11</v>
      </c>
      <c r="BK767" s="78">
        <v>3.69945557546</v>
      </c>
      <c r="BL767" s="78">
        <v>39450.352848373397</v>
      </c>
      <c r="BM767" s="77">
        <f t="shared" si="396"/>
        <v>8.1234023382244939E-12</v>
      </c>
      <c r="BN767" s="77">
        <f t="shared" si="397"/>
        <v>8.1053950973946971E-12</v>
      </c>
      <c r="BO767" s="77">
        <f t="shared" si="398"/>
        <v>8.1053938978978646E-12</v>
      </c>
      <c r="BP767" s="77">
        <f t="shared" si="399"/>
        <v>8.1053938978193373E-12</v>
      </c>
      <c r="BR767" s="78"/>
      <c r="BS767" s="78"/>
      <c r="BT767" s="78"/>
      <c r="BZ767" s="78"/>
      <c r="CA767" s="78"/>
      <c r="CB767" s="78"/>
      <c r="CH767" s="78"/>
      <c r="CI767" s="78"/>
      <c r="CJ767" s="78"/>
      <c r="CP767" s="78"/>
      <c r="CQ767" s="78"/>
      <c r="CR767" s="78"/>
      <c r="CX767" s="78"/>
      <c r="CY767" s="78"/>
      <c r="CZ767" s="78"/>
      <c r="DF767" s="78">
        <v>7.0000000000000004E-11</v>
      </c>
      <c r="DG767" s="78">
        <v>1.8063087814200001</v>
      </c>
      <c r="DH767" s="78">
        <v>23549.6546373206</v>
      </c>
      <c r="DI767" s="77">
        <f t="shared" si="400"/>
        <v>-6.9947238777187209E-11</v>
      </c>
      <c r="DJ767" s="77">
        <f t="shared" si="401"/>
        <v>-6.9947829150352544E-11</v>
      </c>
      <c r="DK767" s="77">
        <f t="shared" si="402"/>
        <v>-6.9947829189566657E-11</v>
      </c>
      <c r="DL767" s="77">
        <f t="shared" si="403"/>
        <v>-6.9947829189569267E-11</v>
      </c>
      <c r="DN767" s="78"/>
      <c r="DO767" s="78"/>
      <c r="DP767" s="78"/>
      <c r="DV767" s="78"/>
      <c r="DW767" s="78"/>
      <c r="DX767" s="78"/>
      <c r="ED767" s="78"/>
      <c r="EE767" s="78"/>
      <c r="EF767" s="78"/>
      <c r="EL767" s="78"/>
      <c r="EM767" s="78"/>
      <c r="EN767" s="78"/>
      <c r="ET767" s="78"/>
      <c r="EU767" s="78"/>
      <c r="EV767" s="78"/>
    </row>
    <row r="768" spans="12:152" s="77" customFormat="1" ht="12.75">
      <c r="L768" s="78"/>
      <c r="N768" s="78">
        <v>3.1000000000000002E-10</v>
      </c>
      <c r="O768" s="78">
        <v>5.8671590295399998</v>
      </c>
      <c r="P768" s="78">
        <v>5815.1108596369904</v>
      </c>
      <c r="Q768" s="77">
        <f t="shared" si="388"/>
        <v>9.9981029529319472E-11</v>
      </c>
      <c r="R768" s="77">
        <f t="shared" si="389"/>
        <v>9.9965242691248431E-11</v>
      </c>
      <c r="S768" s="77">
        <f t="shared" si="390"/>
        <v>9.9965241639679154E-11</v>
      </c>
      <c r="T768" s="77">
        <f t="shared" si="391"/>
        <v>9.9965241639610356E-11</v>
      </c>
      <c r="V768" s="78">
        <v>3.9999999999999998E-11</v>
      </c>
      <c r="W768" s="78">
        <v>0.30056239753000003</v>
      </c>
      <c r="X768" s="78">
        <v>233202.055378883</v>
      </c>
      <c r="Y768" s="77">
        <f t="shared" si="392"/>
        <v>-2.4034085494534708E-12</v>
      </c>
      <c r="Z768" s="77">
        <f t="shared" si="393"/>
        <v>-2.3172582305190528E-12</v>
      </c>
      <c r="AA768" s="77">
        <f t="shared" si="394"/>
        <v>-2.3172524916937862E-12</v>
      </c>
      <c r="AB768" s="77">
        <f t="shared" si="395"/>
        <v>-2.3172524913124398E-12</v>
      </c>
      <c r="AD768" s="78"/>
      <c r="AE768" s="78"/>
      <c r="AF768" s="78"/>
      <c r="AL768" s="78"/>
      <c r="AM768" s="78"/>
      <c r="AN768" s="78"/>
      <c r="AT768" s="78"/>
      <c r="AU768" s="78"/>
      <c r="AV768" s="78"/>
      <c r="BB768" s="78"/>
      <c r="BC768" s="78"/>
      <c r="BD768" s="78"/>
      <c r="BJ768" s="78">
        <v>5.0000000000000002E-11</v>
      </c>
      <c r="BK768" s="78">
        <v>3.9823204830300001</v>
      </c>
      <c r="BL768" s="78">
        <v>53771.992725432901</v>
      </c>
      <c r="BM768" s="77">
        <f t="shared" si="396"/>
        <v>2.0456709282953168E-11</v>
      </c>
      <c r="BN768" s="77">
        <f t="shared" si="397"/>
        <v>2.0479403767195796E-11</v>
      </c>
      <c r="BO768" s="77">
        <f t="shared" si="398"/>
        <v>2.0479405278703559E-11</v>
      </c>
      <c r="BP768" s="77">
        <f t="shared" si="399"/>
        <v>2.0479405278802084E-11</v>
      </c>
      <c r="BR768" s="78"/>
      <c r="BS768" s="78"/>
      <c r="BT768" s="78"/>
      <c r="BZ768" s="78"/>
      <c r="CA768" s="78"/>
      <c r="CB768" s="78"/>
      <c r="CH768" s="78"/>
      <c r="CI768" s="78"/>
      <c r="CJ768" s="78"/>
      <c r="CP768" s="78"/>
      <c r="CQ768" s="78"/>
      <c r="CR768" s="78"/>
      <c r="CX768" s="78"/>
      <c r="CY768" s="78"/>
      <c r="CZ768" s="78"/>
      <c r="DF768" s="78">
        <v>7.0000000000000004E-11</v>
      </c>
      <c r="DG768" s="78">
        <v>3.7239631806500002</v>
      </c>
      <c r="DH768" s="78">
        <v>198489.93958638201</v>
      </c>
      <c r="DI768" s="77">
        <f t="shared" si="400"/>
        <v>-6.4415268671950921E-11</v>
      </c>
      <c r="DJ768" s="77">
        <f t="shared" si="401"/>
        <v>-6.4364846420136087E-11</v>
      </c>
      <c r="DK768" s="77">
        <f t="shared" si="402"/>
        <v>-6.436484305428561E-11</v>
      </c>
      <c r="DL768" s="77">
        <f t="shared" si="403"/>
        <v>-6.436484305406664E-11</v>
      </c>
      <c r="DN768" s="78"/>
      <c r="DO768" s="78"/>
      <c r="DP768" s="78"/>
      <c r="DV768" s="78"/>
      <c r="DW768" s="78"/>
      <c r="DX768" s="78"/>
      <c r="ED768" s="78"/>
      <c r="EE768" s="78"/>
      <c r="EF768" s="78"/>
      <c r="EL768" s="78"/>
      <c r="EM768" s="78"/>
      <c r="EN768" s="78"/>
      <c r="ET768" s="78"/>
      <c r="EU768" s="78"/>
      <c r="EV768" s="78"/>
    </row>
    <row r="769" spans="12:152" s="77" customFormat="1" ht="12.75">
      <c r="L769" s="78"/>
      <c r="N769" s="78">
        <v>2.7E-10</v>
      </c>
      <c r="O769" s="78">
        <v>1.2670231136600001</v>
      </c>
      <c r="P769" s="78">
        <v>27044.1922975448</v>
      </c>
      <c r="Q769" s="77">
        <f t="shared" ref="Q769:Q832" si="408">N769*COS(O769+P769*$C$32)</f>
        <v>-1.3978257824229238E-10</v>
      </c>
      <c r="R769" s="77">
        <f t="shared" ref="R769:R832" si="409">N769*COS(O769+P769*$C$53)</f>
        <v>-1.3972477659573749E-10</v>
      </c>
      <c r="S769" s="77">
        <f t="shared" ref="S769:S832" si="410">N769*COS(O769+P769*$C$74)</f>
        <v>-1.3972477274528691E-10</v>
      </c>
      <c r="T769" s="77">
        <f t="shared" ref="T769:T832" si="411">N769*COS(O769+P769*$C$95)</f>
        <v>-1.397247727450308E-10</v>
      </c>
      <c r="V769" s="78">
        <v>3.9999999999999998E-11</v>
      </c>
      <c r="W769" s="78">
        <v>4.2059858828200003</v>
      </c>
      <c r="X769" s="78">
        <v>218916.51067880401</v>
      </c>
      <c r="Y769" s="77">
        <f t="shared" ref="Y769:Y832" si="412">V769*COS(W769+X769*$C$32)</f>
        <v>-3.9873931150394155E-11</v>
      </c>
      <c r="Z769" s="77">
        <f t="shared" ref="Z769:Z832" si="413">V769*COS(W769+X769*$C$53)</f>
        <v>-3.9867422391978531E-11</v>
      </c>
      <c r="AA769" s="77">
        <f t="shared" ref="AA769:AA832" si="414">V769*COS(W769+X769*$C$74)</f>
        <v>-3.9867421952984145E-11</v>
      </c>
      <c r="AB769" s="77">
        <f t="shared" ref="AB769:AB832" si="415">V769*COS(W769+X769*$C$95)</f>
        <v>-3.9867421952954554E-11</v>
      </c>
      <c r="AD769" s="78"/>
      <c r="AE769" s="78"/>
      <c r="AF769" s="78"/>
      <c r="AL769" s="78"/>
      <c r="AM769" s="78"/>
      <c r="AN769" s="78"/>
      <c r="AT769" s="78"/>
      <c r="AU769" s="78"/>
      <c r="AV769" s="78"/>
      <c r="BB769" s="78"/>
      <c r="BC769" s="78"/>
      <c r="BD769" s="78"/>
      <c r="BJ769" s="78">
        <v>6E-11</v>
      </c>
      <c r="BK769" s="78">
        <v>1.0139419086899999</v>
      </c>
      <c r="BL769" s="78">
        <v>77940.204008065106</v>
      </c>
      <c r="BM769" s="77">
        <f t="shared" ref="BM769:BM818" si="416">BJ769*COS(BK769+BL769*$C$32)</f>
        <v>-4.4589637217438559E-11</v>
      </c>
      <c r="BN769" s="77">
        <f t="shared" ref="BN769:BN818" si="417">BJ769*COS(BK769+BL769*$C$53)</f>
        <v>-4.4560676576701161E-11</v>
      </c>
      <c r="BO769" s="77">
        <f t="shared" ref="BO769:BO818" si="418">BJ769*COS(BK769+BL769*$C$74)</f>
        <v>-4.4560674646865482E-11</v>
      </c>
      <c r="BP769" s="77">
        <f t="shared" ref="BP769:BP818" si="419">BJ769*COS(BK769+BL769*$C$95)</f>
        <v>-4.4560674646737586E-11</v>
      </c>
      <c r="BR769" s="78"/>
      <c r="BS769" s="78"/>
      <c r="BT769" s="78"/>
      <c r="BZ769" s="78"/>
      <c r="CA769" s="78"/>
      <c r="CB769" s="78"/>
      <c r="CH769" s="78"/>
      <c r="CI769" s="78"/>
      <c r="CJ769" s="78"/>
      <c r="CP769" s="78"/>
      <c r="CQ769" s="78"/>
      <c r="CR769" s="78"/>
      <c r="CX769" s="78"/>
      <c r="CY769" s="78"/>
      <c r="CZ769" s="78"/>
      <c r="DF769" s="78">
        <v>5.0000000000000002E-11</v>
      </c>
      <c r="DG769" s="78">
        <v>5.7412914726400004</v>
      </c>
      <c r="DH769" s="78">
        <v>103189.137861888</v>
      </c>
      <c r="DI769" s="77">
        <f t="shared" ref="DI769:DI832" si="420">DF769*COS(DG769+DH769*$C$32)</f>
        <v>3.0618643802745437E-11</v>
      </c>
      <c r="DJ769" s="77">
        <f t="shared" ref="DJ769:DJ832" si="421">DF769*COS(DG769+DH769*$C$53)</f>
        <v>3.0580892988429602E-11</v>
      </c>
      <c r="DK769" s="77">
        <f t="shared" ref="DK769:DK832" si="422">DF769*COS(DG769+DH769*$C$74)</f>
        <v>3.0580890472924045E-11</v>
      </c>
      <c r="DL769" s="77">
        <f t="shared" ref="DL769:DL832" si="423">DF769*COS(DG769+DH769*$C$95)</f>
        <v>3.0580890472757653E-11</v>
      </c>
      <c r="DN769" s="78"/>
      <c r="DO769" s="78"/>
      <c r="DP769" s="78"/>
      <c r="DV769" s="78"/>
      <c r="DW769" s="78"/>
      <c r="DX769" s="78"/>
      <c r="ED769" s="78"/>
      <c r="EE769" s="78"/>
      <c r="EF769" s="78"/>
      <c r="EL769" s="78"/>
      <c r="EM769" s="78"/>
      <c r="EN769" s="78"/>
      <c r="ET769" s="78"/>
      <c r="EU769" s="78"/>
      <c r="EV769" s="78"/>
    </row>
    <row r="770" spans="12:152" s="77" customFormat="1" ht="12.75">
      <c r="L770" s="78"/>
      <c r="N770" s="78">
        <v>3E-10</v>
      </c>
      <c r="O770" s="78">
        <v>3.4435188803500001</v>
      </c>
      <c r="P770" s="78">
        <v>104819.577556651</v>
      </c>
      <c r="Q770" s="77">
        <f t="shared" si="408"/>
        <v>2.8507410471381936E-10</v>
      </c>
      <c r="R770" s="77">
        <f t="shared" si="409"/>
        <v>2.8516459399407581E-10</v>
      </c>
      <c r="S770" s="77">
        <f t="shared" si="410"/>
        <v>2.8516460001262349E-10</v>
      </c>
      <c r="T770" s="77">
        <f t="shared" si="411"/>
        <v>2.8516460001302597E-10</v>
      </c>
      <c r="V770" s="78">
        <v>3.9999999999999998E-11</v>
      </c>
      <c r="W770" s="78">
        <v>1.3456800464100001</v>
      </c>
      <c r="X770" s="78">
        <v>182828.62108645699</v>
      </c>
      <c r="Y770" s="77">
        <f t="shared" si="412"/>
        <v>2.8768721732377455E-11</v>
      </c>
      <c r="Z770" s="77">
        <f t="shared" si="413"/>
        <v>2.8721672111451134E-11</v>
      </c>
      <c r="AA770" s="77">
        <f t="shared" si="414"/>
        <v>2.8721668974742938E-11</v>
      </c>
      <c r="AB770" s="77">
        <f t="shared" si="415"/>
        <v>2.8721668974534049E-11</v>
      </c>
      <c r="AD770" s="78"/>
      <c r="AE770" s="78"/>
      <c r="AF770" s="78"/>
      <c r="AL770" s="78"/>
      <c r="AM770" s="78"/>
      <c r="AN770" s="78"/>
      <c r="AT770" s="78"/>
      <c r="AU770" s="78"/>
      <c r="AV770" s="78"/>
      <c r="BB770" s="78"/>
      <c r="BC770" s="78"/>
      <c r="BD770" s="78"/>
      <c r="BJ770" s="78">
        <v>5.0000000000000002E-11</v>
      </c>
      <c r="BK770" s="78">
        <v>2.5058836365100001</v>
      </c>
      <c r="BL770" s="78">
        <v>102872.745992232</v>
      </c>
      <c r="BM770" s="77">
        <f t="shared" si="416"/>
        <v>-3.6628552306222681E-11</v>
      </c>
      <c r="BN770" s="77">
        <f t="shared" si="417"/>
        <v>-3.6660928035804563E-11</v>
      </c>
      <c r="BO770" s="77">
        <f t="shared" si="418"/>
        <v>-3.6660930191242148E-11</v>
      </c>
      <c r="BP770" s="77">
        <f t="shared" si="419"/>
        <v>-3.6660930191385159E-11</v>
      </c>
      <c r="BR770" s="78"/>
      <c r="BS770" s="78"/>
      <c r="BT770" s="78"/>
      <c r="BZ770" s="78"/>
      <c r="CA770" s="78"/>
      <c r="CB770" s="78"/>
      <c r="CH770" s="78"/>
      <c r="CI770" s="78"/>
      <c r="CJ770" s="78"/>
      <c r="CP770" s="78"/>
      <c r="CQ770" s="78"/>
      <c r="CR770" s="78"/>
      <c r="CX770" s="78"/>
      <c r="CY770" s="78"/>
      <c r="CZ770" s="78"/>
      <c r="DF770" s="78">
        <v>6E-11</v>
      </c>
      <c r="DG770" s="78">
        <v>2.94825789213</v>
      </c>
      <c r="DH770" s="78">
        <v>56259.794789852698</v>
      </c>
      <c r="DI770" s="77">
        <f t="shared" si="420"/>
        <v>2.6561352282224879E-11</v>
      </c>
      <c r="DJ770" s="77">
        <f t="shared" si="421"/>
        <v>2.6533345557528696E-11</v>
      </c>
      <c r="DK770" s="77">
        <f t="shared" si="422"/>
        <v>2.6533343691764896E-11</v>
      </c>
      <c r="DL770" s="77">
        <f t="shared" si="423"/>
        <v>2.6533343691639478E-11</v>
      </c>
      <c r="DN770" s="78"/>
      <c r="DO770" s="78"/>
      <c r="DP770" s="78"/>
      <c r="DV770" s="78"/>
      <c r="DW770" s="78"/>
      <c r="DX770" s="78"/>
      <c r="ED770" s="78"/>
      <c r="EE770" s="78"/>
      <c r="EF770" s="78"/>
      <c r="EL770" s="78"/>
      <c r="EM770" s="78"/>
      <c r="EN770" s="78"/>
      <c r="ET770" s="78"/>
      <c r="EU770" s="78"/>
      <c r="EV770" s="78"/>
    </row>
    <row r="771" spans="12:152" s="77" customFormat="1" ht="12.75">
      <c r="L771" s="78"/>
      <c r="N771" s="78">
        <v>2.8000000000000002E-10</v>
      </c>
      <c r="O771" s="78">
        <v>5.3607805870799998</v>
      </c>
      <c r="P771" s="78">
        <v>412.3710968744</v>
      </c>
      <c r="Q771" s="77">
        <f t="shared" si="408"/>
        <v>-2.7936738625686291E-10</v>
      </c>
      <c r="R771" s="77">
        <f t="shared" si="409"/>
        <v>-2.7936731448727791E-10</v>
      </c>
      <c r="S771" s="77">
        <f t="shared" si="410"/>
        <v>-2.7936731448249722E-10</v>
      </c>
      <c r="T771" s="77">
        <f t="shared" si="411"/>
        <v>-2.7936731448249691E-10</v>
      </c>
      <c r="V771" s="78">
        <v>3.9999999999999998E-11</v>
      </c>
      <c r="W771" s="78">
        <v>0.68519128486000003</v>
      </c>
      <c r="X771" s="78">
        <v>104276.83096772899</v>
      </c>
      <c r="Y771" s="77">
        <f t="shared" si="412"/>
        <v>3.3724759910165183E-11</v>
      </c>
      <c r="Z771" s="77">
        <f t="shared" si="413"/>
        <v>3.3745494863140709E-11</v>
      </c>
      <c r="AA771" s="77">
        <f t="shared" si="414"/>
        <v>3.3745496243247378E-11</v>
      </c>
      <c r="AB771" s="77">
        <f t="shared" si="415"/>
        <v>3.3745496243337715E-11</v>
      </c>
      <c r="AD771" s="78"/>
      <c r="AE771" s="78"/>
      <c r="AF771" s="78"/>
      <c r="AL771" s="78"/>
      <c r="AM771" s="78"/>
      <c r="AN771" s="78"/>
      <c r="AT771" s="78"/>
      <c r="AU771" s="78"/>
      <c r="AV771" s="78"/>
      <c r="BB771" s="78"/>
      <c r="BC771" s="78"/>
      <c r="BD771" s="78"/>
      <c r="BJ771" s="78">
        <v>7.0000000000000004E-11</v>
      </c>
      <c r="BK771" s="78">
        <v>3.0124494408000002</v>
      </c>
      <c r="BL771" s="78">
        <v>50264.6067999312</v>
      </c>
      <c r="BM771" s="77">
        <f t="shared" si="416"/>
        <v>4.9920165191553877E-11</v>
      </c>
      <c r="BN771" s="77">
        <f t="shared" si="417"/>
        <v>4.9942979522797384E-11</v>
      </c>
      <c r="BO771" s="77">
        <f t="shared" si="418"/>
        <v>4.9942981042095925E-11</v>
      </c>
      <c r="BP771" s="77">
        <f t="shared" si="419"/>
        <v>4.9942981042196292E-11</v>
      </c>
      <c r="BR771" s="78"/>
      <c r="BS771" s="78"/>
      <c r="BT771" s="78"/>
      <c r="BZ771" s="78"/>
      <c r="CA771" s="78"/>
      <c r="CB771" s="78"/>
      <c r="CH771" s="78"/>
      <c r="CI771" s="78"/>
      <c r="CJ771" s="78"/>
      <c r="CP771" s="78"/>
      <c r="CQ771" s="78"/>
      <c r="CR771" s="78"/>
      <c r="CX771" s="78"/>
      <c r="CY771" s="78"/>
      <c r="CZ771" s="78"/>
      <c r="DF771" s="78">
        <v>5.0000000000000002E-11</v>
      </c>
      <c r="DG771" s="78">
        <v>4.9654651408500001</v>
      </c>
      <c r="DH771" s="78">
        <v>78413.272621857104</v>
      </c>
      <c r="DI771" s="77">
        <f t="shared" si="420"/>
        <v>-4.139214234266874E-11</v>
      </c>
      <c r="DJ771" s="77">
        <f t="shared" si="421"/>
        <v>-4.1412479066953813E-11</v>
      </c>
      <c r="DK771" s="77">
        <f t="shared" si="422"/>
        <v>-4.1412480420854599E-11</v>
      </c>
      <c r="DL771" s="77">
        <f t="shared" si="423"/>
        <v>-4.1412480420943786E-11</v>
      </c>
      <c r="DN771" s="78"/>
      <c r="DO771" s="78"/>
      <c r="DP771" s="78"/>
      <c r="DV771" s="78"/>
      <c r="DW771" s="78"/>
      <c r="DX771" s="78"/>
      <c r="ED771" s="78"/>
      <c r="EE771" s="78"/>
      <c r="EF771" s="78"/>
      <c r="EL771" s="78"/>
      <c r="EM771" s="78"/>
      <c r="EN771" s="78"/>
      <c r="ET771" s="78"/>
      <c r="EU771" s="78"/>
      <c r="EV771" s="78"/>
    </row>
    <row r="772" spans="12:152" s="77" customFormat="1" ht="12.75">
      <c r="L772" s="78"/>
      <c r="N772" s="78">
        <v>2.8000000000000002E-10</v>
      </c>
      <c r="O772" s="78">
        <v>5.7389359983199997</v>
      </c>
      <c r="P772" s="78">
        <v>240452.46032331901</v>
      </c>
      <c r="Q772" s="77">
        <f t="shared" si="408"/>
        <v>-4.0287540504895742E-11</v>
      </c>
      <c r="R772" s="77">
        <f t="shared" si="409"/>
        <v>-4.0903845919524632E-11</v>
      </c>
      <c r="S772" s="77">
        <f t="shared" si="410"/>
        <v>-4.0903886964845377E-11</v>
      </c>
      <c r="T772" s="77">
        <f t="shared" si="411"/>
        <v>-4.0903886967553586E-11</v>
      </c>
      <c r="V772" s="78">
        <v>3.9999999999999998E-11</v>
      </c>
      <c r="W772" s="78">
        <v>0.20412928768999999</v>
      </c>
      <c r="X772" s="78">
        <v>169093.57054942701</v>
      </c>
      <c r="Y772" s="77">
        <f t="shared" si="412"/>
        <v>1.6233390341359222E-11</v>
      </c>
      <c r="Z772" s="77">
        <f t="shared" si="413"/>
        <v>1.6176179212173992E-11</v>
      </c>
      <c r="AA772" s="77">
        <f t="shared" si="414"/>
        <v>1.6176175400028339E-11</v>
      </c>
      <c r="AB772" s="77">
        <f t="shared" si="415"/>
        <v>1.6176175399774637E-11</v>
      </c>
      <c r="AD772" s="78"/>
      <c r="AE772" s="78"/>
      <c r="AF772" s="78"/>
      <c r="AL772" s="78"/>
      <c r="AM772" s="78"/>
      <c r="AN772" s="78"/>
      <c r="AT772" s="78"/>
      <c r="AU772" s="78"/>
      <c r="AV772" s="78"/>
      <c r="BB772" s="78"/>
      <c r="BC772" s="78"/>
      <c r="BD772" s="78"/>
      <c r="BJ772" s="78">
        <v>6E-11</v>
      </c>
      <c r="BK772" s="78">
        <v>0.45316437597999998</v>
      </c>
      <c r="BL772" s="78">
        <v>50064.155969770698</v>
      </c>
      <c r="BM772" s="77">
        <f t="shared" si="416"/>
        <v>4.6990183129211428E-11</v>
      </c>
      <c r="BN772" s="77">
        <f t="shared" si="417"/>
        <v>4.6972897582006928E-11</v>
      </c>
      <c r="BO772" s="77">
        <f t="shared" si="418"/>
        <v>4.6972896430283966E-11</v>
      </c>
      <c r="BP772" s="77">
        <f t="shared" si="419"/>
        <v>4.6972896430207575E-11</v>
      </c>
      <c r="BR772" s="78"/>
      <c r="BS772" s="78"/>
      <c r="BT772" s="78"/>
      <c r="BZ772" s="78"/>
      <c r="CA772" s="78"/>
      <c r="CB772" s="78"/>
      <c r="CH772" s="78"/>
      <c r="CI772" s="78"/>
      <c r="CJ772" s="78"/>
      <c r="CP772" s="78"/>
      <c r="CQ772" s="78"/>
      <c r="CR772" s="78"/>
      <c r="CX772" s="78"/>
      <c r="CY772" s="78"/>
      <c r="CZ772" s="78"/>
      <c r="DF772" s="78">
        <v>5.0000000000000002E-11</v>
      </c>
      <c r="DG772" s="78">
        <v>1.7851884573000001</v>
      </c>
      <c r="DH772" s="78">
        <v>129586.319326118</v>
      </c>
      <c r="DI772" s="77">
        <f t="shared" si="420"/>
        <v>4.5396187814938762E-11</v>
      </c>
      <c r="DJ772" s="77">
        <f t="shared" si="421"/>
        <v>4.5371030229115472E-11</v>
      </c>
      <c r="DK772" s="77">
        <f t="shared" si="422"/>
        <v>4.5371028551200816E-11</v>
      </c>
      <c r="DL772" s="77">
        <f t="shared" si="423"/>
        <v>4.5371028551088545E-11</v>
      </c>
      <c r="DN772" s="78"/>
      <c r="DO772" s="78"/>
      <c r="DP772" s="78"/>
      <c r="DV772" s="78"/>
      <c r="DW772" s="78"/>
      <c r="DX772" s="78"/>
      <c r="ED772" s="78"/>
      <c r="EE772" s="78"/>
      <c r="EF772" s="78"/>
      <c r="EL772" s="78"/>
      <c r="EM772" s="78"/>
      <c r="EN772" s="78"/>
      <c r="ET772" s="78"/>
      <c r="EU772" s="78"/>
      <c r="EV772" s="78"/>
    </row>
    <row r="773" spans="12:152" s="77" customFormat="1" ht="12.75">
      <c r="L773" s="78"/>
      <c r="N773" s="78">
        <v>3.4000000000000001E-10</v>
      </c>
      <c r="O773" s="78">
        <v>5.1915143072600003</v>
      </c>
      <c r="P773" s="78">
        <v>2008.557539159</v>
      </c>
      <c r="Q773" s="77">
        <f t="shared" si="408"/>
        <v>3.2075079402705654E-10</v>
      </c>
      <c r="R773" s="77">
        <f t="shared" si="409"/>
        <v>3.2075288968351295E-10</v>
      </c>
      <c r="S773" s="77">
        <f t="shared" si="410"/>
        <v>3.2075288982310055E-10</v>
      </c>
      <c r="T773" s="77">
        <f t="shared" si="411"/>
        <v>3.2075288982310976E-10</v>
      </c>
      <c r="V773" s="78">
        <v>3E-11</v>
      </c>
      <c r="W773" s="78">
        <v>0.98973904852000005</v>
      </c>
      <c r="X773" s="78">
        <v>105418.10804348601</v>
      </c>
      <c r="Y773" s="77">
        <f t="shared" si="412"/>
        <v>2.0299833786154206E-11</v>
      </c>
      <c r="Z773" s="77">
        <f t="shared" si="413"/>
        <v>2.0321367323086997E-11</v>
      </c>
      <c r="AA773" s="77">
        <f t="shared" si="414"/>
        <v>2.0321368756788401E-11</v>
      </c>
      <c r="AB773" s="77">
        <f t="shared" si="415"/>
        <v>2.0321368756883743E-11</v>
      </c>
      <c r="AD773" s="78"/>
      <c r="AE773" s="78"/>
      <c r="AF773" s="78"/>
      <c r="AL773" s="78"/>
      <c r="AM773" s="78"/>
      <c r="AN773" s="78"/>
      <c r="AT773" s="78"/>
      <c r="AU773" s="78"/>
      <c r="AV773" s="78"/>
      <c r="BB773" s="78"/>
      <c r="BC773" s="78"/>
      <c r="BD773" s="78"/>
      <c r="BJ773" s="78">
        <v>7.0000000000000004E-11</v>
      </c>
      <c r="BK773" s="78">
        <v>6.0393398510600003</v>
      </c>
      <c r="BL773" s="78">
        <v>1485.9801210651999</v>
      </c>
      <c r="BM773" s="77">
        <f t="shared" si="416"/>
        <v>-4.1182931731441823E-11</v>
      </c>
      <c r="BN773" s="77">
        <f t="shared" si="417"/>
        <v>-4.1183709905624298E-11</v>
      </c>
      <c r="BO773" s="77">
        <f t="shared" si="418"/>
        <v>-4.1183709957458175E-11</v>
      </c>
      <c r="BP773" s="77">
        <f t="shared" si="419"/>
        <v>-4.1183709957461594E-11</v>
      </c>
      <c r="BR773" s="78"/>
      <c r="BS773" s="78"/>
      <c r="BT773" s="78"/>
      <c r="BZ773" s="78"/>
      <c r="CA773" s="78"/>
      <c r="CB773" s="78"/>
      <c r="CH773" s="78"/>
      <c r="CI773" s="78"/>
      <c r="CJ773" s="78"/>
      <c r="CP773" s="78"/>
      <c r="CQ773" s="78"/>
      <c r="CR773" s="78"/>
      <c r="CX773" s="78"/>
      <c r="CY773" s="78"/>
      <c r="CZ773" s="78"/>
      <c r="DF773" s="78">
        <v>5.0000000000000002E-11</v>
      </c>
      <c r="DG773" s="78">
        <v>0.31701812828999998</v>
      </c>
      <c r="DH773" s="78">
        <v>78800.513936817893</v>
      </c>
      <c r="DI773" s="77">
        <f t="shared" si="420"/>
        <v>-4.9827061877268519E-11</v>
      </c>
      <c r="DJ773" s="77">
        <f t="shared" si="421"/>
        <v>-4.9830077784217262E-11</v>
      </c>
      <c r="DK773" s="77">
        <f t="shared" si="422"/>
        <v>-4.983007798422428E-11</v>
      </c>
      <c r="DL773" s="77">
        <f t="shared" si="423"/>
        <v>-4.9830077984237386E-11</v>
      </c>
      <c r="DN773" s="78"/>
      <c r="DO773" s="78"/>
      <c r="DP773" s="78"/>
      <c r="DV773" s="78"/>
      <c r="DW773" s="78"/>
      <c r="DX773" s="78"/>
      <c r="ED773" s="78"/>
      <c r="EE773" s="78"/>
      <c r="EF773" s="78"/>
      <c r="EL773" s="78"/>
      <c r="EM773" s="78"/>
      <c r="EN773" s="78"/>
      <c r="ET773" s="78"/>
      <c r="EU773" s="78"/>
      <c r="EV773" s="78"/>
    </row>
    <row r="774" spans="12:152" s="77" customFormat="1" ht="12.75">
      <c r="L774" s="78"/>
      <c r="N774" s="78">
        <v>3E-10</v>
      </c>
      <c r="O774" s="78">
        <v>1.7324163483899999</v>
      </c>
      <c r="P774" s="78">
        <v>163766.09444104499</v>
      </c>
      <c r="Q774" s="77">
        <f t="shared" si="408"/>
        <v>2.0633499311855587E-11</v>
      </c>
      <c r="R774" s="77">
        <f t="shared" si="409"/>
        <v>2.0180017210264389E-11</v>
      </c>
      <c r="S774" s="77">
        <f t="shared" si="410"/>
        <v>2.0179987002318178E-11</v>
      </c>
      <c r="T774" s="77">
        <f t="shared" si="411"/>
        <v>2.0179987000344508E-11</v>
      </c>
      <c r="V774" s="78">
        <v>3.9999999999999998E-11</v>
      </c>
      <c r="W774" s="78">
        <v>3.4201989775500001</v>
      </c>
      <c r="X774" s="78">
        <v>61279.713277265997</v>
      </c>
      <c r="Y774" s="77">
        <f t="shared" si="412"/>
        <v>-3.9208768285567155E-11</v>
      </c>
      <c r="Z774" s="77">
        <f t="shared" si="413"/>
        <v>-3.920427373253278E-11</v>
      </c>
      <c r="AA774" s="77">
        <f t="shared" si="414"/>
        <v>-3.920427343273161E-11</v>
      </c>
      <c r="AB774" s="77">
        <f t="shared" si="415"/>
        <v>-3.9204273432711752E-11</v>
      </c>
      <c r="AD774" s="78"/>
      <c r="AE774" s="78"/>
      <c r="AF774" s="78"/>
      <c r="AL774" s="78"/>
      <c r="AM774" s="78"/>
      <c r="AN774" s="78"/>
      <c r="AT774" s="78"/>
      <c r="AU774" s="78"/>
      <c r="AV774" s="78"/>
      <c r="BB774" s="78"/>
      <c r="BC774" s="78"/>
      <c r="BD774" s="78"/>
      <c r="BJ774" s="78">
        <v>5.0000000000000002E-11</v>
      </c>
      <c r="BK774" s="78">
        <v>1.3573448729299999</v>
      </c>
      <c r="BL774" s="78">
        <v>53814.875800336296</v>
      </c>
      <c r="BM774" s="77">
        <f t="shared" si="416"/>
        <v>-7.1086460599763036E-12</v>
      </c>
      <c r="BN774" s="77">
        <f t="shared" si="417"/>
        <v>-7.1332862831744049E-12</v>
      </c>
      <c r="BO774" s="77">
        <f t="shared" si="418"/>
        <v>-7.1332879243977634E-12</v>
      </c>
      <c r="BP774" s="77">
        <f t="shared" si="419"/>
        <v>-7.1332879245046612E-12</v>
      </c>
      <c r="BR774" s="78"/>
      <c r="BS774" s="78"/>
      <c r="BT774" s="78"/>
      <c r="BZ774" s="78"/>
      <c r="CA774" s="78"/>
      <c r="CB774" s="78"/>
      <c r="CH774" s="78"/>
      <c r="CI774" s="78"/>
      <c r="CJ774" s="78"/>
      <c r="CP774" s="78"/>
      <c r="CQ774" s="78"/>
      <c r="CR774" s="78"/>
      <c r="CX774" s="78"/>
      <c r="CY774" s="78"/>
      <c r="CZ774" s="78"/>
      <c r="DF774" s="78">
        <v>5.0000000000000002E-11</v>
      </c>
      <c r="DG774" s="78">
        <v>0.55478931159</v>
      </c>
      <c r="DH774" s="78">
        <v>52817.219844887302</v>
      </c>
      <c r="DI774" s="77">
        <f t="shared" si="420"/>
        <v>-4.9603470443132844E-11</v>
      </c>
      <c r="DJ774" s="77">
        <f t="shared" si="421"/>
        <v>-4.9600393572255157E-11</v>
      </c>
      <c r="DK774" s="77">
        <f t="shared" si="422"/>
        <v>-4.9600393366910736E-11</v>
      </c>
      <c r="DL774" s="77">
        <f t="shared" si="423"/>
        <v>-4.9600393366897107E-11</v>
      </c>
      <c r="DN774" s="78"/>
      <c r="DO774" s="78"/>
      <c r="DP774" s="78"/>
      <c r="DV774" s="78"/>
      <c r="DW774" s="78"/>
      <c r="DX774" s="78"/>
      <c r="ED774" s="78"/>
      <c r="EE774" s="78"/>
      <c r="EF774" s="78"/>
      <c r="EL774" s="78"/>
      <c r="EM774" s="78"/>
      <c r="EN774" s="78"/>
      <c r="ET774" s="78"/>
      <c r="EU774" s="78"/>
      <c r="EV774" s="78"/>
    </row>
    <row r="775" spans="12:152" s="77" customFormat="1" ht="12.75">
      <c r="L775" s="78"/>
      <c r="N775" s="78">
        <v>2.7E-10</v>
      </c>
      <c r="O775" s="78">
        <v>5.3042576225199998</v>
      </c>
      <c r="P775" s="78">
        <v>24864.085300795501</v>
      </c>
      <c r="Q775" s="77">
        <f t="shared" si="408"/>
        <v>2.2136886421762442E-10</v>
      </c>
      <c r="R775" s="77">
        <f t="shared" si="409"/>
        <v>2.2133329886940211E-10</v>
      </c>
      <c r="S775" s="77">
        <f t="shared" si="410"/>
        <v>2.2133329650000816E-10</v>
      </c>
      <c r="T775" s="77">
        <f t="shared" si="411"/>
        <v>2.2133329649984996E-10</v>
      </c>
      <c r="V775" s="78">
        <v>3E-11</v>
      </c>
      <c r="W775" s="78">
        <v>5.2278038174199999</v>
      </c>
      <c r="X775" s="78">
        <v>78338.491023289796</v>
      </c>
      <c r="Y775" s="77">
        <f t="shared" si="412"/>
        <v>-8.8163128385029319E-12</v>
      </c>
      <c r="Z775" s="77">
        <f t="shared" si="413"/>
        <v>-8.8370933734238172E-12</v>
      </c>
      <c r="AA775" s="77">
        <f t="shared" si="414"/>
        <v>-8.8370947574576409E-12</v>
      </c>
      <c r="AB775" s="77">
        <f t="shared" si="415"/>
        <v>-8.8370947575489021E-12</v>
      </c>
      <c r="AD775" s="78"/>
      <c r="AE775" s="78"/>
      <c r="AF775" s="78"/>
      <c r="AL775" s="78"/>
      <c r="AM775" s="78"/>
      <c r="AN775" s="78"/>
      <c r="AT775" s="78"/>
      <c r="AU775" s="78"/>
      <c r="AV775" s="78"/>
      <c r="BB775" s="78"/>
      <c r="BC775" s="78"/>
      <c r="BD775" s="78"/>
      <c r="BJ775" s="78">
        <v>5.0000000000000002E-11</v>
      </c>
      <c r="BK775" s="78">
        <v>4.4393977662299999</v>
      </c>
      <c r="BL775" s="78">
        <v>51534.3927214094</v>
      </c>
      <c r="BM775" s="77">
        <f t="shared" si="416"/>
        <v>6.1971118526459047E-12</v>
      </c>
      <c r="BN775" s="77">
        <f t="shared" si="417"/>
        <v>6.2207663986948781E-12</v>
      </c>
      <c r="BO775" s="77">
        <f t="shared" si="418"/>
        <v>6.2207679742751785E-12</v>
      </c>
      <c r="BP775" s="77">
        <f t="shared" si="419"/>
        <v>6.220767974379522E-12</v>
      </c>
      <c r="BR775" s="78"/>
      <c r="BS775" s="78"/>
      <c r="BT775" s="78"/>
      <c r="BZ775" s="78"/>
      <c r="CA775" s="78"/>
      <c r="CB775" s="78"/>
      <c r="CH775" s="78"/>
      <c r="CI775" s="78"/>
      <c r="CJ775" s="78"/>
      <c r="CP775" s="78"/>
      <c r="CQ775" s="78"/>
      <c r="CR775" s="78"/>
      <c r="CX775" s="78"/>
      <c r="CY775" s="78"/>
      <c r="CZ775" s="78"/>
      <c r="DF775" s="78">
        <v>6E-11</v>
      </c>
      <c r="DG775" s="78">
        <v>1.1844849643699999</v>
      </c>
      <c r="DH775" s="78">
        <v>25600.268390320001</v>
      </c>
      <c r="DI775" s="77">
        <f t="shared" si="420"/>
        <v>-4.9054903717741323E-11</v>
      </c>
      <c r="DJ775" s="77">
        <f t="shared" si="421"/>
        <v>-4.9063085085366959E-11</v>
      </c>
      <c r="DK775" s="77">
        <f t="shared" si="422"/>
        <v>-4.9063085630234945E-11</v>
      </c>
      <c r="DL775" s="77">
        <f t="shared" si="423"/>
        <v>-4.9063085630271263E-11</v>
      </c>
      <c r="DN775" s="78"/>
      <c r="DO775" s="78"/>
      <c r="DP775" s="78"/>
      <c r="DV775" s="78"/>
      <c r="DW775" s="78"/>
      <c r="DX775" s="78"/>
      <c r="ED775" s="78"/>
      <c r="EE775" s="78"/>
      <c r="EF775" s="78"/>
      <c r="EL775" s="78"/>
      <c r="EM775" s="78"/>
      <c r="EN775" s="78"/>
      <c r="ET775" s="78"/>
      <c r="EU775" s="78"/>
      <c r="EV775" s="78"/>
    </row>
    <row r="776" spans="12:152" s="77" customFormat="1" ht="12.75">
      <c r="L776" s="78"/>
      <c r="N776" s="78">
        <v>3.1999999999999998E-10</v>
      </c>
      <c r="O776" s="78">
        <v>1.12362303179</v>
      </c>
      <c r="P776" s="78">
        <v>625.67019231239999</v>
      </c>
      <c r="Q776" s="77">
        <f t="shared" si="408"/>
        <v>-2.2383018817298011E-10</v>
      </c>
      <c r="R776" s="77">
        <f t="shared" si="409"/>
        <v>-2.2383151195752382E-10</v>
      </c>
      <c r="S776" s="77">
        <f t="shared" si="410"/>
        <v>-2.2383151204570068E-10</v>
      </c>
      <c r="T776" s="77">
        <f t="shared" si="411"/>
        <v>-2.2383151204570637E-10</v>
      </c>
      <c r="V776" s="78">
        <v>3E-11</v>
      </c>
      <c r="W776" s="78">
        <v>2.6711431960100001</v>
      </c>
      <c r="X776" s="78">
        <v>24998.194350380501</v>
      </c>
      <c r="Y776" s="77">
        <f t="shared" si="412"/>
        <v>-1.9918984669773046E-11</v>
      </c>
      <c r="Z776" s="77">
        <f t="shared" si="413"/>
        <v>-1.991379594937833E-11</v>
      </c>
      <c r="AA776" s="77">
        <f t="shared" si="414"/>
        <v>-1.9913795603722655E-11</v>
      </c>
      <c r="AB776" s="77">
        <f t="shared" si="415"/>
        <v>-1.9913795603700334E-11</v>
      </c>
      <c r="AD776" s="78"/>
      <c r="AE776" s="78"/>
      <c r="AF776" s="78"/>
      <c r="AL776" s="78"/>
      <c r="AM776" s="78"/>
      <c r="AN776" s="78"/>
      <c r="AT776" s="78"/>
      <c r="AU776" s="78"/>
      <c r="AV776" s="78"/>
      <c r="BB776" s="78"/>
      <c r="BC776" s="78"/>
      <c r="BD776" s="78"/>
      <c r="BJ776" s="78">
        <v>5.0000000000000002E-11</v>
      </c>
      <c r="BK776" s="78">
        <v>2.29075654159</v>
      </c>
      <c r="BL776" s="78">
        <v>61560.647291223497</v>
      </c>
      <c r="BM776" s="77">
        <f t="shared" si="416"/>
        <v>4.8379873975841308E-11</v>
      </c>
      <c r="BN776" s="77">
        <f t="shared" si="417"/>
        <v>4.8387056523638364E-11</v>
      </c>
      <c r="BO776" s="77">
        <f t="shared" si="418"/>
        <v>4.8387057001544186E-11</v>
      </c>
      <c r="BP776" s="77">
        <f t="shared" si="419"/>
        <v>4.8387057001575683E-11</v>
      </c>
      <c r="BR776" s="78"/>
      <c r="BS776" s="78"/>
      <c r="BT776" s="78"/>
      <c r="BZ776" s="78"/>
      <c r="CA776" s="78"/>
      <c r="CB776" s="78"/>
      <c r="CH776" s="78"/>
      <c r="CI776" s="78"/>
      <c r="CJ776" s="78"/>
      <c r="CP776" s="78"/>
      <c r="CQ776" s="78"/>
      <c r="CR776" s="78"/>
      <c r="CX776" s="78"/>
      <c r="CY776" s="78"/>
      <c r="CZ776" s="78"/>
      <c r="DF776" s="78">
        <v>5.0000000000000002E-11</v>
      </c>
      <c r="DG776" s="78">
        <v>0.42862127578999998</v>
      </c>
      <c r="DH776" s="78">
        <v>179172.747046053</v>
      </c>
      <c r="DI776" s="77">
        <f t="shared" si="420"/>
        <v>4.8261501918302897E-11</v>
      </c>
      <c r="DJ776" s="77">
        <f t="shared" si="421"/>
        <v>4.8239769918037106E-11</v>
      </c>
      <c r="DK776" s="77">
        <f t="shared" si="422"/>
        <v>4.823976846605522E-11</v>
      </c>
      <c r="DL776" s="77">
        <f t="shared" si="423"/>
        <v>4.8239768465959545E-11</v>
      </c>
      <c r="DN776" s="78"/>
      <c r="DO776" s="78"/>
      <c r="DP776" s="78"/>
      <c r="DV776" s="78"/>
      <c r="DW776" s="78"/>
      <c r="DX776" s="78"/>
      <c r="ED776" s="78"/>
      <c r="EE776" s="78"/>
      <c r="EF776" s="78"/>
      <c r="EL776" s="78"/>
      <c r="EM776" s="78"/>
      <c r="EN776" s="78"/>
      <c r="ET776" s="78"/>
      <c r="EU776" s="78"/>
      <c r="EV776" s="78"/>
    </row>
    <row r="777" spans="12:152" s="77" customFormat="1" ht="12.75">
      <c r="L777" s="78"/>
      <c r="N777" s="78">
        <v>3E-10</v>
      </c>
      <c r="O777" s="78">
        <v>2.0417127294099999</v>
      </c>
      <c r="P777" s="78">
        <v>193937.98608932301</v>
      </c>
      <c r="Q777" s="77">
        <f t="shared" si="408"/>
        <v>1.1895403613671545E-10</v>
      </c>
      <c r="R777" s="77">
        <f t="shared" si="409"/>
        <v>1.1944799863407006E-10</v>
      </c>
      <c r="S777" s="77">
        <f t="shared" si="410"/>
        <v>1.1944803152406728E-10</v>
      </c>
      <c r="T777" s="77">
        <f t="shared" si="411"/>
        <v>1.1944803152625731E-10</v>
      </c>
      <c r="V777" s="78">
        <v>3.9999999999999998E-11</v>
      </c>
      <c r="W777" s="78">
        <v>1.65814724695</v>
      </c>
      <c r="X777" s="78">
        <v>50800.032483302501</v>
      </c>
      <c r="Y777" s="77">
        <f t="shared" si="412"/>
        <v>-3.6770480994805014E-11</v>
      </c>
      <c r="Z777" s="77">
        <f t="shared" si="413"/>
        <v>-3.6763076587152046E-11</v>
      </c>
      <c r="AA777" s="77">
        <f t="shared" si="414"/>
        <v>-3.6763076093675112E-11</v>
      </c>
      <c r="AB777" s="77">
        <f t="shared" si="415"/>
        <v>-3.676307609364196E-11</v>
      </c>
      <c r="AD777" s="78"/>
      <c r="AE777" s="78"/>
      <c r="AF777" s="78"/>
      <c r="AL777" s="78"/>
      <c r="AM777" s="78"/>
      <c r="AN777" s="78"/>
      <c r="AT777" s="78"/>
      <c r="AU777" s="78"/>
      <c r="AV777" s="78"/>
      <c r="BB777" s="78"/>
      <c r="BC777" s="78"/>
      <c r="BD777" s="78"/>
      <c r="BJ777" s="78">
        <v>5.0000000000000002E-11</v>
      </c>
      <c r="BK777" s="78">
        <v>7.8963167589999994E-2</v>
      </c>
      <c r="BL777" s="78">
        <v>78057.523876285297</v>
      </c>
      <c r="BM777" s="77">
        <f t="shared" si="416"/>
        <v>3.3997178240615756E-11</v>
      </c>
      <c r="BN777" s="77">
        <f t="shared" si="417"/>
        <v>3.4023646291440365E-11</v>
      </c>
      <c r="BO777" s="77">
        <f t="shared" si="418"/>
        <v>3.4023648053884576E-11</v>
      </c>
      <c r="BP777" s="77">
        <f t="shared" si="419"/>
        <v>3.4023648054001208E-11</v>
      </c>
      <c r="BR777" s="78"/>
      <c r="BS777" s="78"/>
      <c r="BT777" s="78"/>
      <c r="BZ777" s="78"/>
      <c r="CA777" s="78"/>
      <c r="CB777" s="78"/>
      <c r="CH777" s="78"/>
      <c r="CI777" s="78"/>
      <c r="CJ777" s="78"/>
      <c r="CP777" s="78"/>
      <c r="CQ777" s="78"/>
      <c r="CR777" s="78"/>
      <c r="CX777" s="78"/>
      <c r="CY777" s="78"/>
      <c r="CZ777" s="78"/>
      <c r="DF777" s="78">
        <v>6E-11</v>
      </c>
      <c r="DG777" s="78">
        <v>3.7433625847499998</v>
      </c>
      <c r="DH777" s="78">
        <v>26247.204876366399</v>
      </c>
      <c r="DI777" s="77">
        <f t="shared" si="420"/>
        <v>-5.491879559548716E-11</v>
      </c>
      <c r="DJ777" s="77">
        <f t="shared" si="421"/>
        <v>-5.4912926059385141E-11</v>
      </c>
      <c r="DK777" s="77">
        <f t="shared" si="422"/>
        <v>-5.4912925668307854E-11</v>
      </c>
      <c r="DL777" s="77">
        <f t="shared" si="423"/>
        <v>-5.4912925668282425E-11</v>
      </c>
      <c r="DN777" s="78"/>
      <c r="DO777" s="78"/>
      <c r="DP777" s="78"/>
      <c r="DV777" s="78"/>
      <c r="DW777" s="78"/>
      <c r="DX777" s="78"/>
      <c r="ED777" s="78"/>
      <c r="EE777" s="78"/>
      <c r="EF777" s="78"/>
      <c r="EL777" s="78"/>
      <c r="EM777" s="78"/>
      <c r="EN777" s="78"/>
      <c r="ET777" s="78"/>
      <c r="EU777" s="78"/>
      <c r="EV777" s="78"/>
    </row>
    <row r="778" spans="12:152" s="77" customFormat="1" ht="12.75">
      <c r="L778" s="78"/>
      <c r="N778" s="78">
        <v>3.1999999999999998E-10</v>
      </c>
      <c r="O778" s="78">
        <v>4.78663079749</v>
      </c>
      <c r="P778" s="78">
        <v>75930.513031850496</v>
      </c>
      <c r="Q778" s="77">
        <f t="shared" si="408"/>
        <v>1.4518398834291658E-11</v>
      </c>
      <c r="R778" s="77">
        <f t="shared" si="409"/>
        <v>1.42938308750433E-11</v>
      </c>
      <c r="S778" s="77">
        <f t="shared" si="410"/>
        <v>1.4293815916359079E-11</v>
      </c>
      <c r="T778" s="77">
        <f t="shared" si="411"/>
        <v>1.4293815915377805E-11</v>
      </c>
      <c r="V778" s="78">
        <v>3.9999999999999998E-11</v>
      </c>
      <c r="W778" s="78">
        <v>3.2476467929099999</v>
      </c>
      <c r="X778" s="78">
        <v>28286.990484861199</v>
      </c>
      <c r="Y778" s="77">
        <f t="shared" si="412"/>
        <v>-3.7623996676087965E-11</v>
      </c>
      <c r="Z778" s="77">
        <f t="shared" si="413"/>
        <v>-3.76275494930031E-11</v>
      </c>
      <c r="AA778" s="77">
        <f t="shared" si="414"/>
        <v>-3.7627549729569873E-11</v>
      </c>
      <c r="AB778" s="77">
        <f t="shared" si="415"/>
        <v>-3.7627549729585686E-11</v>
      </c>
      <c r="AD778" s="78"/>
      <c r="AE778" s="78"/>
      <c r="AF778" s="78"/>
      <c r="AL778" s="78"/>
      <c r="AM778" s="78"/>
      <c r="AN778" s="78"/>
      <c r="AT778" s="78"/>
      <c r="AU778" s="78"/>
      <c r="AV778" s="78"/>
      <c r="BB778" s="78"/>
      <c r="BC778" s="78"/>
      <c r="BD778" s="78"/>
      <c r="BJ778" s="78">
        <v>5.0000000000000002E-11</v>
      </c>
      <c r="BK778" s="78">
        <v>0.95484155225</v>
      </c>
      <c r="BL778" s="78">
        <v>130907.480698225</v>
      </c>
      <c r="BM778" s="77">
        <f t="shared" si="416"/>
        <v>-3.3497213559870807E-11</v>
      </c>
      <c r="BN778" s="77">
        <f t="shared" si="417"/>
        <v>-3.3542146375819772E-11</v>
      </c>
      <c r="BO778" s="77">
        <f t="shared" si="418"/>
        <v>-3.3542149367150371E-11</v>
      </c>
      <c r="BP778" s="77">
        <f t="shared" si="419"/>
        <v>-3.3542149367348501E-11</v>
      </c>
      <c r="BR778" s="78"/>
      <c r="BS778" s="78"/>
      <c r="BT778" s="78"/>
      <c r="BZ778" s="78"/>
      <c r="CA778" s="78"/>
      <c r="CB778" s="78"/>
      <c r="CH778" s="78"/>
      <c r="CI778" s="78"/>
      <c r="CJ778" s="78"/>
      <c r="CP778" s="78"/>
      <c r="CQ778" s="78"/>
      <c r="CR778" s="78"/>
      <c r="CX778" s="78"/>
      <c r="CY778" s="78"/>
      <c r="CZ778" s="78"/>
      <c r="DF778" s="78">
        <v>5.0000000000000002E-11</v>
      </c>
      <c r="DG778" s="78">
        <v>2.46583763315</v>
      </c>
      <c r="DH778" s="78">
        <v>123758.29085447099</v>
      </c>
      <c r="DI778" s="77">
        <f t="shared" si="420"/>
        <v>2.059951212659348E-11</v>
      </c>
      <c r="DJ778" s="77">
        <f t="shared" si="421"/>
        <v>2.0651663041009849E-11</v>
      </c>
      <c r="DK778" s="77">
        <f t="shared" si="422"/>
        <v>2.0651666513874827E-11</v>
      </c>
      <c r="DL778" s="77">
        <f t="shared" si="423"/>
        <v>2.0651666514102609E-11</v>
      </c>
      <c r="DN778" s="78"/>
      <c r="DO778" s="78"/>
      <c r="DP778" s="78"/>
      <c r="DV778" s="78"/>
      <c r="DW778" s="78"/>
      <c r="DX778" s="78"/>
      <c r="ED778" s="78"/>
      <c r="EE778" s="78"/>
      <c r="EF778" s="78"/>
      <c r="EL778" s="78"/>
      <c r="EM778" s="78"/>
      <c r="EN778" s="78"/>
      <c r="ET778" s="78"/>
      <c r="EU778" s="78"/>
      <c r="EV778" s="78"/>
    </row>
    <row r="779" spans="12:152" s="77" customFormat="1" ht="12.75">
      <c r="L779" s="78"/>
      <c r="N779" s="78">
        <v>3E-10</v>
      </c>
      <c r="O779" s="78">
        <v>4.4689122614999999</v>
      </c>
      <c r="P779" s="78">
        <v>25450.906869549999</v>
      </c>
      <c r="Q779" s="77">
        <f t="shared" si="408"/>
        <v>-4.1344219665822615E-12</v>
      </c>
      <c r="R779" s="77">
        <f t="shared" si="409"/>
        <v>-4.0637892348219353E-12</v>
      </c>
      <c r="S779" s="77">
        <f t="shared" si="410"/>
        <v>-4.0637845299742818E-12</v>
      </c>
      <c r="T779" s="77">
        <f t="shared" si="411"/>
        <v>-4.0637845296673558E-12</v>
      </c>
      <c r="V779" s="78">
        <v>3.9999999999999998E-11</v>
      </c>
      <c r="W779" s="78">
        <v>6.0172395492300002</v>
      </c>
      <c r="X779" s="78">
        <v>104237.173277611</v>
      </c>
      <c r="Y779" s="77">
        <f t="shared" si="412"/>
        <v>3.9466458943418583E-11</v>
      </c>
      <c r="Z779" s="77">
        <f t="shared" si="413"/>
        <v>3.9460161158071573E-11</v>
      </c>
      <c r="AA779" s="77">
        <f t="shared" si="414"/>
        <v>3.9460160737354531E-11</v>
      </c>
      <c r="AB779" s="77">
        <f t="shared" si="415"/>
        <v>3.9460160737326982E-11</v>
      </c>
      <c r="AD779" s="78"/>
      <c r="AE779" s="78"/>
      <c r="AF779" s="78"/>
      <c r="AL779" s="78"/>
      <c r="AM779" s="78"/>
      <c r="AN779" s="78"/>
      <c r="AT779" s="78"/>
      <c r="AU779" s="78"/>
      <c r="AV779" s="78"/>
      <c r="BB779" s="78"/>
      <c r="BC779" s="78"/>
      <c r="BD779" s="78"/>
      <c r="BJ779" s="78">
        <v>5.0000000000000002E-11</v>
      </c>
      <c r="BK779" s="78">
        <v>1.56485117164</v>
      </c>
      <c r="BL779" s="78">
        <v>53399.624123927002</v>
      </c>
      <c r="BM779" s="77">
        <f t="shared" si="416"/>
        <v>3.4962556823974561E-11</v>
      </c>
      <c r="BN779" s="77">
        <f t="shared" si="417"/>
        <v>3.4980211349652538E-11</v>
      </c>
      <c r="BO779" s="77">
        <f t="shared" si="418"/>
        <v>3.4980212525333674E-11</v>
      </c>
      <c r="BP779" s="77">
        <f t="shared" si="419"/>
        <v>3.4980212525410848E-11</v>
      </c>
      <c r="BR779" s="78"/>
      <c r="BS779" s="78"/>
      <c r="BT779" s="78"/>
      <c r="BZ779" s="78"/>
      <c r="CA779" s="78"/>
      <c r="CB779" s="78"/>
      <c r="CH779" s="78"/>
      <c r="CI779" s="78"/>
      <c r="CJ779" s="78"/>
      <c r="CP779" s="78"/>
      <c r="CQ779" s="78"/>
      <c r="CR779" s="78"/>
      <c r="CX779" s="78"/>
      <c r="CY779" s="78"/>
      <c r="CZ779" s="78"/>
      <c r="DF779" s="78">
        <v>6E-11</v>
      </c>
      <c r="DG779" s="78">
        <v>5.0946194144300003</v>
      </c>
      <c r="DH779" s="78">
        <v>53124.981892118099</v>
      </c>
      <c r="DI779" s="77">
        <f t="shared" si="420"/>
        <v>5.4432507407192464E-11</v>
      </c>
      <c r="DJ779" s="77">
        <f t="shared" si="421"/>
        <v>5.4420095016437314E-11</v>
      </c>
      <c r="DK779" s="77">
        <f t="shared" si="422"/>
        <v>5.4420094189211142E-11</v>
      </c>
      <c r="DL779" s="77">
        <f t="shared" si="423"/>
        <v>5.4420094189156568E-11</v>
      </c>
      <c r="DN779" s="78"/>
      <c r="DO779" s="78"/>
      <c r="DP779" s="78"/>
      <c r="DV779" s="78"/>
      <c r="DW779" s="78"/>
      <c r="DX779" s="78"/>
      <c r="ED779" s="78"/>
      <c r="EE779" s="78"/>
      <c r="EF779" s="78"/>
      <c r="EL779" s="78"/>
      <c r="EM779" s="78"/>
      <c r="EN779" s="78"/>
      <c r="ET779" s="78"/>
      <c r="EU779" s="78"/>
      <c r="EV779" s="78"/>
    </row>
    <row r="780" spans="12:152" s="77" customFormat="1" ht="12.75">
      <c r="L780" s="78"/>
      <c r="N780" s="78">
        <v>3.1999999999999998E-10</v>
      </c>
      <c r="O780" s="78">
        <v>4.7390617694900001</v>
      </c>
      <c r="P780" s="78">
        <v>48847.670626868203</v>
      </c>
      <c r="Q780" s="77">
        <f t="shared" si="408"/>
        <v>-1.9003166820723107E-10</v>
      </c>
      <c r="R780" s="77">
        <f t="shared" si="409"/>
        <v>-1.9014800331102381E-10</v>
      </c>
      <c r="S780" s="77">
        <f t="shared" si="410"/>
        <v>-1.901480110587951E-10</v>
      </c>
      <c r="T780" s="77">
        <f t="shared" si="411"/>
        <v>-1.9014801105930715E-10</v>
      </c>
      <c r="V780" s="78">
        <v>3E-11</v>
      </c>
      <c r="W780" s="78">
        <v>3.99050522839</v>
      </c>
      <c r="X780" s="78">
        <v>71378.559534791697</v>
      </c>
      <c r="Y780" s="77">
        <f t="shared" si="412"/>
        <v>-1.8032184410721998E-11</v>
      </c>
      <c r="Z780" s="77">
        <f t="shared" si="413"/>
        <v>-1.8048013485475017E-11</v>
      </c>
      <c r="AA780" s="77">
        <f t="shared" si="414"/>
        <v>-1.8048014539585949E-11</v>
      </c>
      <c r="AB780" s="77">
        <f t="shared" si="415"/>
        <v>-1.8048014539655422E-11</v>
      </c>
      <c r="AD780" s="78"/>
      <c r="AE780" s="78"/>
      <c r="AF780" s="78"/>
      <c r="AL780" s="78"/>
      <c r="AM780" s="78"/>
      <c r="AN780" s="78"/>
      <c r="AT780" s="78"/>
      <c r="AU780" s="78"/>
      <c r="AV780" s="78"/>
      <c r="BB780" s="78"/>
      <c r="BC780" s="78"/>
      <c r="BD780" s="78"/>
      <c r="BJ780" s="78">
        <v>5.0000000000000002E-11</v>
      </c>
      <c r="BK780" s="78">
        <v>4.5558623209900002</v>
      </c>
      <c r="BL780" s="78">
        <v>52137.673247510502</v>
      </c>
      <c r="BM780" s="77">
        <f t="shared" si="416"/>
        <v>-1.04786128147178E-11</v>
      </c>
      <c r="BN780" s="77">
        <f t="shared" si="417"/>
        <v>-1.0502194140121073E-11</v>
      </c>
      <c r="BO780" s="77">
        <f t="shared" si="418"/>
        <v>-1.0502195710788931E-11</v>
      </c>
      <c r="BP780" s="77">
        <f t="shared" si="419"/>
        <v>-1.0502195710891746E-11</v>
      </c>
      <c r="BR780" s="78"/>
      <c r="BS780" s="78"/>
      <c r="BT780" s="78"/>
      <c r="BZ780" s="78"/>
      <c r="CA780" s="78"/>
      <c r="CB780" s="78"/>
      <c r="CH780" s="78"/>
      <c r="CI780" s="78"/>
      <c r="CJ780" s="78"/>
      <c r="CP780" s="78"/>
      <c r="CQ780" s="78"/>
      <c r="CR780" s="78"/>
      <c r="CX780" s="78"/>
      <c r="CY780" s="78"/>
      <c r="CZ780" s="78"/>
      <c r="DF780" s="78">
        <v>6E-11</v>
      </c>
      <c r="DG780" s="78">
        <v>0.42320281908000001</v>
      </c>
      <c r="DH780" s="78">
        <v>130443.397043228</v>
      </c>
      <c r="DI780" s="77">
        <f t="shared" si="420"/>
        <v>5.79302586319686E-11</v>
      </c>
      <c r="DJ780" s="77">
        <f t="shared" si="421"/>
        <v>5.7911361960638095E-11</v>
      </c>
      <c r="DK780" s="77">
        <f t="shared" si="422"/>
        <v>5.7911360699122792E-11</v>
      </c>
      <c r="DL780" s="77">
        <f t="shared" si="423"/>
        <v>5.7911360699040726E-11</v>
      </c>
      <c r="DN780" s="78"/>
      <c r="DO780" s="78"/>
      <c r="DP780" s="78"/>
      <c r="DV780" s="78"/>
      <c r="DW780" s="78"/>
      <c r="DX780" s="78"/>
      <c r="ED780" s="78"/>
      <c r="EE780" s="78"/>
      <c r="EF780" s="78"/>
      <c r="EL780" s="78"/>
      <c r="EM780" s="78"/>
      <c r="EN780" s="78"/>
      <c r="ET780" s="78"/>
      <c r="EU780" s="78"/>
      <c r="EV780" s="78"/>
    </row>
    <row r="781" spans="12:152" s="77" customFormat="1" ht="12.75">
      <c r="L781" s="78"/>
      <c r="N781" s="78">
        <v>2.7E-10</v>
      </c>
      <c r="O781" s="78">
        <v>4.1251482206199999</v>
      </c>
      <c r="P781" s="78">
        <v>104358.241125196</v>
      </c>
      <c r="Q781" s="77">
        <f t="shared" si="408"/>
        <v>-2.4711203072347856E-10</v>
      </c>
      <c r="R781" s="77">
        <f t="shared" si="409"/>
        <v>-2.4721695311793579E-10</v>
      </c>
      <c r="S781" s="77">
        <f t="shared" si="410"/>
        <v>-2.4721696009912483E-10</v>
      </c>
      <c r="T781" s="77">
        <f t="shared" si="411"/>
        <v>-2.4721696009958149E-10</v>
      </c>
      <c r="V781" s="78">
        <v>3E-11</v>
      </c>
      <c r="W781" s="78">
        <v>3.4663204787900002</v>
      </c>
      <c r="X781" s="78">
        <v>45494.581429748701</v>
      </c>
      <c r="Y781" s="77">
        <f t="shared" si="412"/>
        <v>-2.4829523934265898E-11</v>
      </c>
      <c r="Z781" s="77">
        <f t="shared" si="413"/>
        <v>-2.4822434869279088E-11</v>
      </c>
      <c r="AA781" s="77">
        <f t="shared" si="414"/>
        <v>-2.4822434396931235E-11</v>
      </c>
      <c r="AB781" s="77">
        <f t="shared" si="415"/>
        <v>-2.4822434396899631E-11</v>
      </c>
      <c r="AD781" s="78"/>
      <c r="AE781" s="78"/>
      <c r="AF781" s="78"/>
      <c r="AL781" s="78"/>
      <c r="AM781" s="78"/>
      <c r="AN781" s="78"/>
      <c r="AT781" s="78"/>
      <c r="AU781" s="78"/>
      <c r="AV781" s="78"/>
      <c r="BB781" s="78"/>
      <c r="BC781" s="78"/>
      <c r="BD781" s="78"/>
      <c r="BJ781" s="78">
        <v>6E-11</v>
      </c>
      <c r="BK781" s="78">
        <v>4.3477859075499996</v>
      </c>
      <c r="BL781" s="78">
        <v>156534.53239644499</v>
      </c>
      <c r="BM781" s="77">
        <f t="shared" si="416"/>
        <v>-5.5969420899511304E-11</v>
      </c>
      <c r="BN781" s="77">
        <f t="shared" si="417"/>
        <v>-5.6000672526875199E-11</v>
      </c>
      <c r="BO781" s="77">
        <f t="shared" si="418"/>
        <v>-5.6000674604630585E-11</v>
      </c>
      <c r="BP781" s="77">
        <f t="shared" si="419"/>
        <v>-5.600067460476771E-11</v>
      </c>
      <c r="BR781" s="78"/>
      <c r="BS781" s="78"/>
      <c r="BT781" s="78"/>
      <c r="BZ781" s="78"/>
      <c r="CA781" s="78"/>
      <c r="CB781" s="78"/>
      <c r="CH781" s="78"/>
      <c r="CI781" s="78"/>
      <c r="CJ781" s="78"/>
      <c r="CP781" s="78"/>
      <c r="CQ781" s="78"/>
      <c r="CR781" s="78"/>
      <c r="CX781" s="78"/>
      <c r="CY781" s="78"/>
      <c r="CZ781" s="78"/>
      <c r="DF781" s="78">
        <v>6E-11</v>
      </c>
      <c r="DG781" s="78">
        <v>2.57896380153</v>
      </c>
      <c r="DH781" s="78">
        <v>26014.606015715101</v>
      </c>
      <c r="DI781" s="77">
        <f t="shared" si="420"/>
        <v>-5.7507506488846977E-11</v>
      </c>
      <c r="DJ781" s="77">
        <f t="shared" si="421"/>
        <v>-5.7503385848727761E-11</v>
      </c>
      <c r="DK781" s="77">
        <f t="shared" si="422"/>
        <v>-5.7503385574141557E-11</v>
      </c>
      <c r="DL781" s="77">
        <f t="shared" si="423"/>
        <v>-5.7503385574123055E-11</v>
      </c>
      <c r="DN781" s="78"/>
      <c r="DO781" s="78"/>
      <c r="DP781" s="78"/>
      <c r="DV781" s="78"/>
      <c r="DW781" s="78"/>
      <c r="DX781" s="78"/>
      <c r="ED781" s="78"/>
      <c r="EE781" s="78"/>
      <c r="EF781" s="78"/>
      <c r="EL781" s="78"/>
      <c r="EM781" s="78"/>
      <c r="EN781" s="78"/>
      <c r="ET781" s="78"/>
      <c r="EU781" s="78"/>
      <c r="EV781" s="78"/>
    </row>
    <row r="782" spans="12:152" s="77" customFormat="1" ht="12.75">
      <c r="L782" s="78"/>
      <c r="N782" s="78">
        <v>2.5999999999999998E-10</v>
      </c>
      <c r="O782" s="78">
        <v>0.67609297064999996</v>
      </c>
      <c r="P782" s="78">
        <v>35077.370847006503</v>
      </c>
      <c r="Q782" s="77">
        <f t="shared" si="408"/>
        <v>1.4787853777881062E-10</v>
      </c>
      <c r="R782" s="77">
        <f t="shared" si="409"/>
        <v>1.4794792989452979E-10</v>
      </c>
      <c r="S782" s="77">
        <f t="shared" si="410"/>
        <v>1.4794793451621093E-10</v>
      </c>
      <c r="T782" s="77">
        <f t="shared" si="411"/>
        <v>1.4794793451651476E-10</v>
      </c>
      <c r="V782" s="78">
        <v>3E-11</v>
      </c>
      <c r="W782" s="78">
        <v>4.2730418195900004</v>
      </c>
      <c r="X782" s="78">
        <v>130593.294518355</v>
      </c>
      <c r="Y782" s="77">
        <f t="shared" si="412"/>
        <v>-2.778934794600406E-11</v>
      </c>
      <c r="Z782" s="77">
        <f t="shared" si="413"/>
        <v>-2.7775671556332689E-11</v>
      </c>
      <c r="AA782" s="77">
        <f t="shared" si="414"/>
        <v>-2.7775670643998184E-11</v>
      </c>
      <c r="AB782" s="77">
        <f t="shared" si="415"/>
        <v>-2.7775670643938899E-11</v>
      </c>
      <c r="AD782" s="78"/>
      <c r="AE782" s="78"/>
      <c r="AF782" s="78"/>
      <c r="AL782" s="78"/>
      <c r="AM782" s="78"/>
      <c r="AN782" s="78"/>
      <c r="AT782" s="78"/>
      <c r="AU782" s="78"/>
      <c r="AV782" s="78"/>
      <c r="BB782" s="78"/>
      <c r="BC782" s="78"/>
      <c r="BD782" s="78"/>
      <c r="BJ782" s="78">
        <v>5.0000000000000002E-11</v>
      </c>
      <c r="BK782" s="78">
        <v>3.7269181897000001</v>
      </c>
      <c r="BL782" s="78">
        <v>128747.35003836799</v>
      </c>
      <c r="BM782" s="77">
        <f t="shared" si="416"/>
        <v>4.9627009792116155E-11</v>
      </c>
      <c r="BN782" s="77">
        <f t="shared" si="417"/>
        <v>4.9619713569131482E-11</v>
      </c>
      <c r="BO782" s="77">
        <f t="shared" si="418"/>
        <v>4.9619713080785937E-11</v>
      </c>
      <c r="BP782" s="77">
        <f t="shared" si="419"/>
        <v>4.9619713080753754E-11</v>
      </c>
      <c r="BR782" s="78"/>
      <c r="BS782" s="78"/>
      <c r="BT782" s="78"/>
      <c r="BZ782" s="78"/>
      <c r="CA782" s="78"/>
      <c r="CB782" s="78"/>
      <c r="CH782" s="78"/>
      <c r="CI782" s="78"/>
      <c r="CJ782" s="78"/>
      <c r="CP782" s="78"/>
      <c r="CQ782" s="78"/>
      <c r="CR782" s="78"/>
      <c r="CX782" s="78"/>
      <c r="CY782" s="78"/>
      <c r="CZ782" s="78"/>
      <c r="DF782" s="78">
        <v>5.0000000000000002E-11</v>
      </c>
      <c r="DG782" s="78">
        <v>2.2363566394599999</v>
      </c>
      <c r="DH782" s="78">
        <v>24513.057340292002</v>
      </c>
      <c r="DI782" s="77">
        <f t="shared" si="420"/>
        <v>-7.9852229636370723E-12</v>
      </c>
      <c r="DJ782" s="77">
        <f t="shared" si="421"/>
        <v>-7.996416601167227E-12</v>
      </c>
      <c r="DK782" s="77">
        <f t="shared" si="422"/>
        <v>-7.9964173467607345E-12</v>
      </c>
      <c r="DL782" s="77">
        <f t="shared" si="423"/>
        <v>-7.9964173468098322E-12</v>
      </c>
      <c r="DN782" s="78"/>
      <c r="DO782" s="78"/>
      <c r="DP782" s="78"/>
      <c r="DV782" s="78"/>
      <c r="DW782" s="78"/>
      <c r="DX782" s="78"/>
      <c r="ED782" s="78"/>
      <c r="EE782" s="78"/>
      <c r="EF782" s="78"/>
      <c r="EL782" s="78"/>
      <c r="EM782" s="78"/>
      <c r="EN782" s="78"/>
      <c r="ET782" s="78"/>
      <c r="EU782" s="78"/>
      <c r="EV782" s="78"/>
    </row>
    <row r="783" spans="12:152" s="77" customFormat="1" ht="12.75">
      <c r="L783" s="78"/>
      <c r="N783" s="78">
        <v>3.3E-10</v>
      </c>
      <c r="O783" s="78">
        <v>2.6965173555500002</v>
      </c>
      <c r="P783" s="78">
        <v>25647.077856696498</v>
      </c>
      <c r="Q783" s="77">
        <f t="shared" si="408"/>
        <v>9.6037364721705031E-11</v>
      </c>
      <c r="R783" s="77">
        <f t="shared" si="409"/>
        <v>9.5962449048214415E-11</v>
      </c>
      <c r="S783" s="77">
        <f t="shared" si="410"/>
        <v>9.5962444057912336E-11</v>
      </c>
      <c r="T783" s="77">
        <f t="shared" si="411"/>
        <v>9.596244405758927E-11</v>
      </c>
      <c r="V783" s="78">
        <v>3E-11</v>
      </c>
      <c r="W783" s="78">
        <v>4.0593208348400003</v>
      </c>
      <c r="X783" s="78">
        <v>52822.817116463099</v>
      </c>
      <c r="Y783" s="77">
        <f t="shared" si="412"/>
        <v>2.9366445082939055E-11</v>
      </c>
      <c r="Z783" s="77">
        <f t="shared" si="413"/>
        <v>2.9369438710629452E-11</v>
      </c>
      <c r="AA783" s="77">
        <f t="shared" si="414"/>
        <v>2.9369438909801069E-11</v>
      </c>
      <c r="AB783" s="77">
        <f t="shared" si="415"/>
        <v>2.9369438909814285E-11</v>
      </c>
      <c r="AD783" s="78"/>
      <c r="AE783" s="78"/>
      <c r="AF783" s="78"/>
      <c r="AL783" s="78"/>
      <c r="AM783" s="78"/>
      <c r="AN783" s="78"/>
      <c r="AT783" s="78"/>
      <c r="AU783" s="78"/>
      <c r="AV783" s="78"/>
      <c r="BB783" s="78"/>
      <c r="BC783" s="78"/>
      <c r="BD783" s="78"/>
      <c r="BJ783" s="78">
        <v>3.9999999999999998E-11</v>
      </c>
      <c r="BK783" s="78">
        <v>0.56386565512999998</v>
      </c>
      <c r="BL783" s="78">
        <v>189386.032592264</v>
      </c>
      <c r="BM783" s="77">
        <f t="shared" si="416"/>
        <v>3.9130638877970987E-11</v>
      </c>
      <c r="BN783" s="77">
        <f t="shared" si="417"/>
        <v>3.9116046249736724E-11</v>
      </c>
      <c r="BO783" s="77">
        <f t="shared" si="418"/>
        <v>3.9116045273724541E-11</v>
      </c>
      <c r="BP783" s="77">
        <f t="shared" si="419"/>
        <v>3.9116045273659892E-11</v>
      </c>
      <c r="BR783" s="78"/>
      <c r="BS783" s="78"/>
      <c r="BT783" s="78"/>
      <c r="BZ783" s="78"/>
      <c r="CA783" s="78"/>
      <c r="CB783" s="78"/>
      <c r="CH783" s="78"/>
      <c r="CI783" s="78"/>
      <c r="CJ783" s="78"/>
      <c r="CP783" s="78"/>
      <c r="CQ783" s="78"/>
      <c r="CR783" s="78"/>
      <c r="CX783" s="78"/>
      <c r="CY783" s="78"/>
      <c r="CZ783" s="78"/>
      <c r="DF783" s="78">
        <v>5.0000000000000002E-11</v>
      </c>
      <c r="DG783" s="78">
        <v>5.9875266801800002</v>
      </c>
      <c r="DH783" s="78">
        <v>104344.98400739599</v>
      </c>
      <c r="DI783" s="77">
        <f t="shared" si="420"/>
        <v>3.5157066840013354E-11</v>
      </c>
      <c r="DJ783" s="77">
        <f t="shared" si="421"/>
        <v>3.5122729155930127E-11</v>
      </c>
      <c r="DK783" s="77">
        <f t="shared" si="422"/>
        <v>3.5122726867612581E-11</v>
      </c>
      <c r="DL783" s="77">
        <f t="shared" si="423"/>
        <v>3.5122726867458842E-11</v>
      </c>
      <c r="DN783" s="78"/>
      <c r="DO783" s="78"/>
      <c r="DP783" s="78"/>
      <c r="DV783" s="78"/>
      <c r="DW783" s="78"/>
      <c r="DX783" s="78"/>
      <c r="ED783" s="78"/>
      <c r="EE783" s="78"/>
      <c r="EF783" s="78"/>
      <c r="EL783" s="78"/>
      <c r="EM783" s="78"/>
      <c r="EN783" s="78"/>
      <c r="ET783" s="78"/>
      <c r="EU783" s="78"/>
      <c r="EV783" s="78"/>
    </row>
    <row r="784" spans="12:152" s="77" customFormat="1" ht="12.75">
      <c r="L784" s="78"/>
      <c r="N784" s="78">
        <v>2.5999999999999998E-10</v>
      </c>
      <c r="O784" s="78">
        <v>4.9476778963100001</v>
      </c>
      <c r="P784" s="78">
        <v>209658.82487420199</v>
      </c>
      <c r="Q784" s="77">
        <f t="shared" si="408"/>
        <v>4.0373297097499328E-11</v>
      </c>
      <c r="R784" s="77">
        <f t="shared" si="409"/>
        <v>3.9875016081013618E-11</v>
      </c>
      <c r="S784" s="77">
        <f t="shared" si="410"/>
        <v>3.9874982885523006E-11</v>
      </c>
      <c r="T784" s="77">
        <f t="shared" si="411"/>
        <v>3.9874982883361551E-11</v>
      </c>
      <c r="V784" s="78">
        <v>3E-11</v>
      </c>
      <c r="W784" s="78">
        <v>5.89324219451</v>
      </c>
      <c r="X784" s="78">
        <v>50483.640613645999</v>
      </c>
      <c r="Y784" s="77">
        <f t="shared" si="412"/>
        <v>-2.2975633502361608E-11</v>
      </c>
      <c r="Z784" s="77">
        <f t="shared" si="413"/>
        <v>-2.296662121309393E-11</v>
      </c>
      <c r="AA784" s="77">
        <f t="shared" si="414"/>
        <v>-2.2966620612619749E-11</v>
      </c>
      <c r="AB784" s="77">
        <f t="shared" si="415"/>
        <v>-2.2966620612579155E-11</v>
      </c>
      <c r="AD784" s="78"/>
      <c r="AE784" s="78"/>
      <c r="AF784" s="78"/>
      <c r="AL784" s="78"/>
      <c r="AM784" s="78"/>
      <c r="AN784" s="78"/>
      <c r="AT784" s="78"/>
      <c r="AU784" s="78"/>
      <c r="AV784" s="78"/>
      <c r="BB784" s="78"/>
      <c r="BC784" s="78"/>
      <c r="BD784" s="78"/>
      <c r="BJ784" s="78">
        <v>3.9999999999999998E-11</v>
      </c>
      <c r="BK784" s="78">
        <v>2.6791007790400001</v>
      </c>
      <c r="BL784" s="78">
        <v>107692.22499299599</v>
      </c>
      <c r="BM784" s="77">
        <f t="shared" si="416"/>
        <v>-3.1420070442719408E-11</v>
      </c>
      <c r="BN784" s="77">
        <f t="shared" si="417"/>
        <v>-3.1395391143064291E-11</v>
      </c>
      <c r="BO784" s="77">
        <f t="shared" si="418"/>
        <v>-3.139538949813991E-11</v>
      </c>
      <c r="BP784" s="77">
        <f t="shared" si="419"/>
        <v>-3.1395389498032836E-11</v>
      </c>
      <c r="BR784" s="78"/>
      <c r="BS784" s="78"/>
      <c r="BT784" s="78"/>
      <c r="BZ784" s="78"/>
      <c r="CA784" s="78"/>
      <c r="CB784" s="78"/>
      <c r="CH784" s="78"/>
      <c r="CI784" s="78"/>
      <c r="CJ784" s="78"/>
      <c r="CP784" s="78"/>
      <c r="CQ784" s="78"/>
      <c r="CR784" s="78"/>
      <c r="CX784" s="78"/>
      <c r="CY784" s="78"/>
      <c r="CZ784" s="78"/>
      <c r="DF784" s="78">
        <v>6E-11</v>
      </c>
      <c r="DG784" s="78">
        <v>0.32131472009000001</v>
      </c>
      <c r="DH784" s="78">
        <v>102872.745992232</v>
      </c>
      <c r="DI784" s="77">
        <f t="shared" si="420"/>
        <v>-8.071394150810118E-12</v>
      </c>
      <c r="DJ784" s="77">
        <f t="shared" si="421"/>
        <v>-8.0148046309242744E-12</v>
      </c>
      <c r="DK784" s="77">
        <f t="shared" si="422"/>
        <v>-8.0148008612609952E-12</v>
      </c>
      <c r="DL784" s="77">
        <f t="shared" si="423"/>
        <v>-8.0148008610108716E-12</v>
      </c>
      <c r="DN784" s="78"/>
      <c r="DO784" s="78"/>
      <c r="DP784" s="78"/>
      <c r="DV784" s="78"/>
      <c r="DW784" s="78"/>
      <c r="DX784" s="78"/>
      <c r="ED784" s="78"/>
      <c r="EE784" s="78"/>
      <c r="EF784" s="78"/>
      <c r="EL784" s="78"/>
      <c r="EM784" s="78"/>
      <c r="EN784" s="78"/>
      <c r="ET784" s="78"/>
      <c r="EU784" s="78"/>
      <c r="EV784" s="78"/>
    </row>
    <row r="785" spans="12:152" s="77" customFormat="1" ht="12.75">
      <c r="L785" s="78"/>
      <c r="N785" s="78">
        <v>3.4999999999999998E-10</v>
      </c>
      <c r="O785" s="78">
        <v>3.8670543210499999</v>
      </c>
      <c r="P785" s="78">
        <v>25466.159340735001</v>
      </c>
      <c r="Q785" s="77">
        <f t="shared" si="408"/>
        <v>2.1806983060806804E-10</v>
      </c>
      <c r="R785" s="77">
        <f t="shared" si="409"/>
        <v>2.1813432436071213E-10</v>
      </c>
      <c r="S785" s="77">
        <f t="shared" si="410"/>
        <v>2.1813432865622659E-10</v>
      </c>
      <c r="T785" s="77">
        <f t="shared" si="411"/>
        <v>2.1813432865650664E-10</v>
      </c>
      <c r="V785" s="78">
        <v>3E-11</v>
      </c>
      <c r="W785" s="78">
        <v>2.8809140432699998</v>
      </c>
      <c r="X785" s="78">
        <v>78149.270136037303</v>
      </c>
      <c r="Y785" s="77">
        <f t="shared" si="412"/>
        <v>-2.9990456032534089E-11</v>
      </c>
      <c r="Z785" s="77">
        <f t="shared" si="413"/>
        <v>-2.9989901111716453E-11</v>
      </c>
      <c r="AA785" s="77">
        <f t="shared" si="414"/>
        <v>-2.9989901074231084E-11</v>
      </c>
      <c r="AB785" s="77">
        <f t="shared" si="415"/>
        <v>-2.9989901074228602E-11</v>
      </c>
      <c r="AD785" s="78"/>
      <c r="AE785" s="78"/>
      <c r="AF785" s="78"/>
      <c r="AL785" s="78"/>
      <c r="AM785" s="78"/>
      <c r="AN785" s="78"/>
      <c r="AT785" s="78"/>
      <c r="AU785" s="78"/>
      <c r="AV785" s="78"/>
      <c r="BB785" s="78"/>
      <c r="BC785" s="78"/>
      <c r="BD785" s="78"/>
      <c r="BJ785" s="78">
        <v>6E-11</v>
      </c>
      <c r="BK785" s="78">
        <v>6.1094772452899999</v>
      </c>
      <c r="BL785" s="78">
        <v>104248.519792078</v>
      </c>
      <c r="BM785" s="77">
        <f t="shared" si="416"/>
        <v>5.9460624796354078E-11</v>
      </c>
      <c r="BN785" s="77">
        <f t="shared" si="417"/>
        <v>5.945285520180777E-11</v>
      </c>
      <c r="BO785" s="77">
        <f t="shared" si="418"/>
        <v>5.9452854682433549E-11</v>
      </c>
      <c r="BP785" s="77">
        <f t="shared" si="419"/>
        <v>5.9452854682399544E-11</v>
      </c>
      <c r="BR785" s="78"/>
      <c r="BS785" s="78"/>
      <c r="BT785" s="78"/>
      <c r="BZ785" s="78"/>
      <c r="CA785" s="78"/>
      <c r="CB785" s="78"/>
      <c r="CH785" s="78"/>
      <c r="CI785" s="78"/>
      <c r="CJ785" s="78"/>
      <c r="CP785" s="78"/>
      <c r="CQ785" s="78"/>
      <c r="CR785" s="78"/>
      <c r="CX785" s="78"/>
      <c r="CY785" s="78"/>
      <c r="CZ785" s="78"/>
      <c r="DF785" s="78">
        <v>5.0000000000000002E-11</v>
      </c>
      <c r="DG785" s="78">
        <v>1.95885559875</v>
      </c>
      <c r="DH785" s="78">
        <v>53771.992725432901</v>
      </c>
      <c r="DI785" s="77">
        <f t="shared" si="420"/>
        <v>3.2081548654263768E-11</v>
      </c>
      <c r="DJ785" s="77">
        <f t="shared" si="421"/>
        <v>3.206246588009361E-11</v>
      </c>
      <c r="DK785" s="77">
        <f t="shared" si="422"/>
        <v>3.2062464608728259E-11</v>
      </c>
      <c r="DL785" s="77">
        <f t="shared" si="423"/>
        <v>3.2062464608645386E-11</v>
      </c>
      <c r="DN785" s="78"/>
      <c r="DO785" s="78"/>
      <c r="DP785" s="78"/>
      <c r="DV785" s="78"/>
      <c r="DW785" s="78"/>
      <c r="DX785" s="78"/>
      <c r="ED785" s="78"/>
      <c r="EE785" s="78"/>
      <c r="EF785" s="78"/>
      <c r="EL785" s="78"/>
      <c r="EM785" s="78"/>
      <c r="EN785" s="78"/>
      <c r="ET785" s="78"/>
      <c r="EU785" s="78"/>
      <c r="EV785" s="78"/>
    </row>
    <row r="786" spans="12:152" s="77" customFormat="1" ht="12.75">
      <c r="L786" s="78"/>
      <c r="N786" s="78">
        <v>2.5999999999999998E-10</v>
      </c>
      <c r="O786" s="78">
        <v>4.7991240908900004</v>
      </c>
      <c r="P786" s="78">
        <v>198489.93958638201</v>
      </c>
      <c r="Q786" s="77">
        <f t="shared" si="408"/>
        <v>-2.0330802566803058E-10</v>
      </c>
      <c r="R786" s="77">
        <f t="shared" si="409"/>
        <v>-2.0360529866887189E-10</v>
      </c>
      <c r="S786" s="77">
        <f t="shared" si="410"/>
        <v>-2.0360531844732672E-10</v>
      </c>
      <c r="T786" s="77">
        <f t="shared" si="411"/>
        <v>-2.0360531844861348E-10</v>
      </c>
      <c r="V786" s="78">
        <v>3E-11</v>
      </c>
      <c r="W786" s="78">
        <v>4.0957325649299996</v>
      </c>
      <c r="X786" s="78">
        <v>155460.923372255</v>
      </c>
      <c r="Y786" s="77">
        <f t="shared" si="412"/>
        <v>-2.9316250618742209E-11</v>
      </c>
      <c r="Z786" s="77">
        <f t="shared" si="413"/>
        <v>-2.9307060655423825E-11</v>
      </c>
      <c r="AA786" s="77">
        <f t="shared" si="414"/>
        <v>-2.9307060041261665E-11</v>
      </c>
      <c r="AB786" s="77">
        <f t="shared" si="415"/>
        <v>-2.9307060041220849E-11</v>
      </c>
      <c r="AD786" s="78"/>
      <c r="AE786" s="78"/>
      <c r="AF786" s="78"/>
      <c r="AL786" s="78"/>
      <c r="AM786" s="78"/>
      <c r="AN786" s="78"/>
      <c r="AT786" s="78"/>
      <c r="AU786" s="78"/>
      <c r="AV786" s="78"/>
      <c r="BB786" s="78"/>
      <c r="BC786" s="78"/>
      <c r="BD786" s="78"/>
      <c r="BJ786" s="78">
        <v>3.9999999999999998E-11</v>
      </c>
      <c r="BK786" s="78">
        <v>3.9985901056099999</v>
      </c>
      <c r="BL786" s="78">
        <v>104401.6091882</v>
      </c>
      <c r="BM786" s="77">
        <f t="shared" si="416"/>
        <v>-3.9954496933168304E-11</v>
      </c>
      <c r="BN786" s="77">
        <f t="shared" si="417"/>
        <v>-3.9956320640302843E-11</v>
      </c>
      <c r="BO786" s="77">
        <f t="shared" si="418"/>
        <v>-3.9956320760538075E-11</v>
      </c>
      <c r="BP786" s="77">
        <f t="shared" si="419"/>
        <v>-3.9956320760546146E-11</v>
      </c>
      <c r="BR786" s="78"/>
      <c r="BS786" s="78"/>
      <c r="BT786" s="78"/>
      <c r="BZ786" s="78"/>
      <c r="CA786" s="78"/>
      <c r="CB786" s="78"/>
      <c r="CH786" s="78"/>
      <c r="CI786" s="78"/>
      <c r="CJ786" s="78"/>
      <c r="CP786" s="78"/>
      <c r="CQ786" s="78"/>
      <c r="CR786" s="78"/>
      <c r="CX786" s="78"/>
      <c r="CY786" s="78"/>
      <c r="CZ786" s="78"/>
      <c r="DF786" s="78">
        <v>7.0000000000000004E-11</v>
      </c>
      <c r="DG786" s="78">
        <v>2.1625750151899998</v>
      </c>
      <c r="DH786" s="78">
        <v>52024.758613305399</v>
      </c>
      <c r="DI786" s="77">
        <f t="shared" si="420"/>
        <v>-6.4266209368591413E-11</v>
      </c>
      <c r="DJ786" s="77">
        <f t="shared" si="421"/>
        <v>-6.4252847155775499E-11</v>
      </c>
      <c r="DK786" s="77">
        <f t="shared" si="422"/>
        <v>-6.4252846265224102E-11</v>
      </c>
      <c r="DL786" s="77">
        <f t="shared" si="423"/>
        <v>-6.4252846265165682E-11</v>
      </c>
      <c r="DN786" s="78"/>
      <c r="DO786" s="78"/>
      <c r="DP786" s="78"/>
      <c r="DV786" s="78"/>
      <c r="DW786" s="78"/>
      <c r="DX786" s="78"/>
      <c r="ED786" s="78"/>
      <c r="EE786" s="78"/>
      <c r="EF786" s="78"/>
      <c r="EL786" s="78"/>
      <c r="EM786" s="78"/>
      <c r="EN786" s="78"/>
      <c r="ET786" s="78"/>
      <c r="EU786" s="78"/>
      <c r="EV786" s="78"/>
    </row>
    <row r="787" spans="12:152" s="77" customFormat="1" ht="12.75">
      <c r="L787" s="78"/>
      <c r="N787" s="78">
        <v>2.5999999999999998E-10</v>
      </c>
      <c r="O787" s="78">
        <v>1.59971503257</v>
      </c>
      <c r="P787" s="78">
        <v>31281.270200372001</v>
      </c>
      <c r="Q787" s="77">
        <f t="shared" si="408"/>
        <v>-1.5207705579700906E-10</v>
      </c>
      <c r="R787" s="77">
        <f t="shared" si="409"/>
        <v>-1.5213808071349904E-10</v>
      </c>
      <c r="S787" s="77">
        <f t="shared" si="410"/>
        <v>-1.5213808477793758E-10</v>
      </c>
      <c r="T787" s="77">
        <f t="shared" si="411"/>
        <v>-1.5213808477820724E-10</v>
      </c>
      <c r="V787" s="78">
        <v>3E-11</v>
      </c>
      <c r="W787" s="78">
        <v>0.40695406256</v>
      </c>
      <c r="X787" s="78">
        <v>52278.8990573669</v>
      </c>
      <c r="Y787" s="77">
        <f t="shared" si="412"/>
        <v>2.7260292058408424E-11</v>
      </c>
      <c r="Z787" s="77">
        <f t="shared" si="413"/>
        <v>2.7254230896427842E-11</v>
      </c>
      <c r="AA787" s="77">
        <f t="shared" si="414"/>
        <v>2.7254230492482262E-11</v>
      </c>
      <c r="AB787" s="77">
        <f t="shared" si="415"/>
        <v>2.7254230492455892E-11</v>
      </c>
      <c r="AD787" s="78"/>
      <c r="AE787" s="78"/>
      <c r="AF787" s="78"/>
      <c r="AL787" s="78"/>
      <c r="AM787" s="78"/>
      <c r="AN787" s="78"/>
      <c r="AT787" s="78"/>
      <c r="AU787" s="78"/>
      <c r="AV787" s="78"/>
      <c r="BB787" s="78"/>
      <c r="BC787" s="78"/>
      <c r="BD787" s="78"/>
      <c r="BJ787" s="78">
        <v>3.9999999999999998E-11</v>
      </c>
      <c r="BK787" s="78">
        <v>0.51280078907000004</v>
      </c>
      <c r="BL787" s="78">
        <v>54344.5667654309</v>
      </c>
      <c r="BM787" s="77">
        <f t="shared" si="416"/>
        <v>2.8202689036651602E-11</v>
      </c>
      <c r="BN787" s="77">
        <f t="shared" si="417"/>
        <v>2.821694714279254E-11</v>
      </c>
      <c r="BO787" s="77">
        <f t="shared" si="418"/>
        <v>2.8216948092286434E-11</v>
      </c>
      <c r="BP787" s="77">
        <f t="shared" si="419"/>
        <v>2.8216948092349287E-11</v>
      </c>
      <c r="BR787" s="78"/>
      <c r="BS787" s="78"/>
      <c r="BT787" s="78"/>
      <c r="BZ787" s="78"/>
      <c r="CA787" s="78"/>
      <c r="CB787" s="78"/>
      <c r="CH787" s="78"/>
      <c r="CI787" s="78"/>
      <c r="CJ787" s="78"/>
      <c r="CP787" s="78"/>
      <c r="CQ787" s="78"/>
      <c r="CR787" s="78"/>
      <c r="CX787" s="78"/>
      <c r="CY787" s="78"/>
      <c r="CZ787" s="78"/>
      <c r="DF787" s="78">
        <v>6E-11</v>
      </c>
      <c r="DG787" s="78">
        <v>1.37111815532</v>
      </c>
      <c r="DH787" s="78">
        <v>51120.356506222197</v>
      </c>
      <c r="DI787" s="77">
        <f t="shared" si="420"/>
        <v>4.6883296660709984E-11</v>
      </c>
      <c r="DJ787" s="77">
        <f t="shared" si="421"/>
        <v>4.6900999973590194E-11</v>
      </c>
      <c r="DK787" s="77">
        <f t="shared" si="422"/>
        <v>4.6901001152456331E-11</v>
      </c>
      <c r="DL787" s="77">
        <f t="shared" si="423"/>
        <v>4.690100115253291E-11</v>
      </c>
      <c r="DN787" s="78"/>
      <c r="DO787" s="78"/>
      <c r="DP787" s="78"/>
      <c r="DV787" s="78"/>
      <c r="DW787" s="78"/>
      <c r="DX787" s="78"/>
      <c r="ED787" s="78"/>
      <c r="EE787" s="78"/>
      <c r="EF787" s="78"/>
      <c r="EL787" s="78"/>
      <c r="EM787" s="78"/>
      <c r="EN787" s="78"/>
      <c r="ET787" s="78"/>
      <c r="EU787" s="78"/>
      <c r="EV787" s="78"/>
    </row>
    <row r="788" spans="12:152" s="77" customFormat="1" ht="12.75">
      <c r="L788" s="78"/>
      <c r="N788" s="78">
        <v>2.5999999999999998E-10</v>
      </c>
      <c r="O788" s="78">
        <v>1.20008223797</v>
      </c>
      <c r="P788" s="78">
        <v>153084.843904479</v>
      </c>
      <c r="Q788" s="77">
        <f t="shared" si="408"/>
        <v>2.085436989916528E-10</v>
      </c>
      <c r="R788" s="77">
        <f t="shared" si="409"/>
        <v>2.0876340157333083E-10</v>
      </c>
      <c r="S788" s="77">
        <f t="shared" si="410"/>
        <v>2.0876341619375601E-10</v>
      </c>
      <c r="T788" s="77">
        <f t="shared" si="411"/>
        <v>2.0876341619472506E-10</v>
      </c>
      <c r="V788" s="78">
        <v>3E-11</v>
      </c>
      <c r="W788" s="78">
        <v>0.53381434741</v>
      </c>
      <c r="X788" s="78">
        <v>26709.646942413401</v>
      </c>
      <c r="Y788" s="77">
        <f t="shared" si="412"/>
        <v>-2.9864493321047417E-11</v>
      </c>
      <c r="Z788" s="77">
        <f t="shared" si="413"/>
        <v>-2.9865196218826975E-11</v>
      </c>
      <c r="AA788" s="77">
        <f t="shared" si="414"/>
        <v>-2.9865196265586138E-11</v>
      </c>
      <c r="AB788" s="77">
        <f t="shared" si="415"/>
        <v>-2.9865196265589292E-11</v>
      </c>
      <c r="AD788" s="78"/>
      <c r="AE788" s="78"/>
      <c r="AF788" s="78"/>
      <c r="AL788" s="78"/>
      <c r="AM788" s="78"/>
      <c r="AN788" s="78"/>
      <c r="AT788" s="78"/>
      <c r="AU788" s="78"/>
      <c r="AV788" s="78"/>
      <c r="BB788" s="78"/>
      <c r="BC788" s="78"/>
      <c r="BD788" s="78"/>
      <c r="BJ788" s="78">
        <v>5.0000000000000002E-11</v>
      </c>
      <c r="BK788" s="78">
        <v>4.1991766573999998</v>
      </c>
      <c r="BL788" s="78">
        <v>129586.319326118</v>
      </c>
      <c r="BM788" s="77">
        <f t="shared" si="416"/>
        <v>-1.9962518836393628E-11</v>
      </c>
      <c r="BN788" s="77">
        <f t="shared" si="417"/>
        <v>-1.9907544637545524E-11</v>
      </c>
      <c r="BO788" s="77">
        <f t="shared" si="418"/>
        <v>-1.9907540974770324E-11</v>
      </c>
      <c r="BP788" s="77">
        <f t="shared" si="419"/>
        <v>-1.9907540974525249E-11</v>
      </c>
      <c r="BR788" s="78"/>
      <c r="BS788" s="78"/>
      <c r="BT788" s="78"/>
      <c r="BZ788" s="78"/>
      <c r="CA788" s="78"/>
      <c r="CB788" s="78"/>
      <c r="CH788" s="78"/>
      <c r="CI788" s="78"/>
      <c r="CJ788" s="78"/>
      <c r="CP788" s="78"/>
      <c r="CQ788" s="78"/>
      <c r="CR788" s="78"/>
      <c r="CX788" s="78"/>
      <c r="CY788" s="78"/>
      <c r="CZ788" s="78"/>
      <c r="DF788" s="78">
        <v>5.0000000000000002E-11</v>
      </c>
      <c r="DG788" s="78">
        <v>0.15128494504000001</v>
      </c>
      <c r="DH788" s="78">
        <v>78683.194068597702</v>
      </c>
      <c r="DI788" s="77">
        <f t="shared" si="420"/>
        <v>-4.2150244579614945E-11</v>
      </c>
      <c r="DJ788" s="77">
        <f t="shared" si="421"/>
        <v>-4.2169811950697266E-11</v>
      </c>
      <c r="DK788" s="77">
        <f t="shared" si="422"/>
        <v>-4.2169813253332713E-11</v>
      </c>
      <c r="DL788" s="77">
        <f t="shared" si="423"/>
        <v>-4.2169813253419754E-11</v>
      </c>
      <c r="DN788" s="78"/>
      <c r="DO788" s="78"/>
      <c r="DP788" s="78"/>
      <c r="DV788" s="78"/>
      <c r="DW788" s="78"/>
      <c r="DX788" s="78"/>
      <c r="ED788" s="78"/>
      <c r="EE788" s="78"/>
      <c r="EF788" s="78"/>
      <c r="EL788" s="78"/>
      <c r="EM788" s="78"/>
      <c r="EN788" s="78"/>
      <c r="ET788" s="78"/>
      <c r="EU788" s="78"/>
      <c r="EV788" s="78"/>
    </row>
    <row r="789" spans="12:152" s="77" customFormat="1" ht="12.75">
      <c r="L789" s="78"/>
      <c r="N789" s="78">
        <v>2.5999999999999998E-10</v>
      </c>
      <c r="O789" s="78">
        <v>3.0244365809799998</v>
      </c>
      <c r="P789" s="78">
        <v>26724.899413598399</v>
      </c>
      <c r="Q789" s="77">
        <f t="shared" si="408"/>
        <v>2.0847393897887764E-10</v>
      </c>
      <c r="R789" s="77">
        <f t="shared" si="409"/>
        <v>2.084355181851014E-10</v>
      </c>
      <c r="S789" s="77">
        <f t="shared" si="410"/>
        <v>2.084355156254687E-10</v>
      </c>
      <c r="T789" s="77">
        <f t="shared" si="411"/>
        <v>2.0843551562530086E-10</v>
      </c>
      <c r="V789" s="78">
        <v>3E-11</v>
      </c>
      <c r="W789" s="78">
        <v>1.00008179165</v>
      </c>
      <c r="X789" s="78">
        <v>50264.6067999312</v>
      </c>
      <c r="Y789" s="77">
        <f t="shared" si="412"/>
        <v>9.870166928331007E-12</v>
      </c>
      <c r="Z789" s="77">
        <f t="shared" si="413"/>
        <v>9.8569915346685374E-12</v>
      </c>
      <c r="AA789" s="77">
        <f t="shared" si="414"/>
        <v>9.8569906569870686E-12</v>
      </c>
      <c r="AB789" s="77">
        <f t="shared" si="415"/>
        <v>9.8569906569290852E-12</v>
      </c>
      <c r="AD789" s="78"/>
      <c r="AE789" s="78"/>
      <c r="AF789" s="78"/>
      <c r="AL789" s="78"/>
      <c r="AM789" s="78"/>
      <c r="AN789" s="78"/>
      <c r="AT789" s="78"/>
      <c r="AU789" s="78"/>
      <c r="AV789" s="78"/>
      <c r="BB789" s="78"/>
      <c r="BC789" s="78"/>
      <c r="BD789" s="78"/>
      <c r="BJ789" s="78">
        <v>3.9999999999999998E-11</v>
      </c>
      <c r="BK789" s="78">
        <v>5.9176305922900001</v>
      </c>
      <c r="BL789" s="78">
        <v>52041.697233563304</v>
      </c>
      <c r="BM789" s="77">
        <f t="shared" si="416"/>
        <v>3.9749469410287764E-11</v>
      </c>
      <c r="BN789" s="77">
        <f t="shared" si="417"/>
        <v>3.9751616929237272E-11</v>
      </c>
      <c r="BO789" s="77">
        <f t="shared" si="418"/>
        <v>3.9751617071976444E-11</v>
      </c>
      <c r="BP789" s="77">
        <f t="shared" si="419"/>
        <v>3.9751617071985801E-11</v>
      </c>
      <c r="BR789" s="78"/>
      <c r="BS789" s="78"/>
      <c r="BT789" s="78"/>
      <c r="BZ789" s="78"/>
      <c r="CA789" s="78"/>
      <c r="CB789" s="78"/>
      <c r="CH789" s="78"/>
      <c r="CI789" s="78"/>
      <c r="CJ789" s="78"/>
      <c r="CP789" s="78"/>
      <c r="CQ789" s="78"/>
      <c r="CR789" s="78"/>
      <c r="CX789" s="78"/>
      <c r="CY789" s="78"/>
      <c r="CZ789" s="78"/>
      <c r="DF789" s="78">
        <v>5.0000000000000002E-11</v>
      </c>
      <c r="DG789" s="78">
        <v>4.0081008742300002</v>
      </c>
      <c r="DH789" s="78">
        <v>48713.561577283202</v>
      </c>
      <c r="DI789" s="77">
        <f t="shared" si="420"/>
        <v>-2.9182550720631492E-11</v>
      </c>
      <c r="DJ789" s="77">
        <f t="shared" si="421"/>
        <v>-2.9200845621189598E-11</v>
      </c>
      <c r="DK789" s="77">
        <f t="shared" si="422"/>
        <v>-2.9200846839612585E-11</v>
      </c>
      <c r="DL789" s="77">
        <f t="shared" si="423"/>
        <v>-2.9200846839693332E-11</v>
      </c>
      <c r="DN789" s="78"/>
      <c r="DO789" s="78"/>
      <c r="DP789" s="78"/>
      <c r="DV789" s="78"/>
      <c r="DW789" s="78"/>
      <c r="DX789" s="78"/>
      <c r="ED789" s="78"/>
      <c r="EE789" s="78"/>
      <c r="EF789" s="78"/>
      <c r="EL789" s="78"/>
      <c r="EM789" s="78"/>
      <c r="EN789" s="78"/>
      <c r="ET789" s="78"/>
      <c r="EU789" s="78"/>
      <c r="EV789" s="78"/>
    </row>
    <row r="790" spans="12:152" s="77" customFormat="1" ht="12.75">
      <c r="L790" s="78"/>
      <c r="N790" s="78">
        <v>2.5000000000000002E-10</v>
      </c>
      <c r="O790" s="78">
        <v>2.0356722276700001</v>
      </c>
      <c r="P790" s="78">
        <v>52817.219844887302</v>
      </c>
      <c r="Q790" s="77">
        <f t="shared" si="408"/>
        <v>-5.3565929096101635E-11</v>
      </c>
      <c r="R790" s="77">
        <f t="shared" si="409"/>
        <v>-5.3685247984175021E-11</v>
      </c>
      <c r="S790" s="77">
        <f t="shared" si="410"/>
        <v>-5.3685255931562714E-11</v>
      </c>
      <c r="T790" s="77">
        <f t="shared" si="411"/>
        <v>-5.3685255932090132E-11</v>
      </c>
      <c r="V790" s="78">
        <v>3.9999999999999998E-11</v>
      </c>
      <c r="W790" s="78">
        <v>5.6793912442599996</v>
      </c>
      <c r="X790" s="78">
        <v>106470.37642667499</v>
      </c>
      <c r="Y790" s="77">
        <f t="shared" si="412"/>
        <v>3.8005138436722623E-11</v>
      </c>
      <c r="Z790" s="77">
        <f t="shared" si="413"/>
        <v>3.7992832351374695E-11</v>
      </c>
      <c r="AA790" s="77">
        <f t="shared" si="414"/>
        <v>3.7992831530439128E-11</v>
      </c>
      <c r="AB790" s="77">
        <f t="shared" si="415"/>
        <v>3.7992831530385077E-11</v>
      </c>
      <c r="AD790" s="78"/>
      <c r="AE790" s="78"/>
      <c r="AF790" s="78"/>
      <c r="AL790" s="78"/>
      <c r="AM790" s="78"/>
      <c r="AN790" s="78"/>
      <c r="AT790" s="78"/>
      <c r="AU790" s="78"/>
      <c r="AV790" s="78"/>
      <c r="BB790" s="78"/>
      <c r="BC790" s="78"/>
      <c r="BD790" s="78"/>
      <c r="BJ790" s="78">
        <v>5.0000000000000002E-11</v>
      </c>
      <c r="BK790" s="78">
        <v>3.1863383495000002</v>
      </c>
      <c r="BL790" s="78">
        <v>181975.42470470499</v>
      </c>
      <c r="BM790" s="77">
        <f t="shared" si="416"/>
        <v>4.43488798079127E-11</v>
      </c>
      <c r="BN790" s="77">
        <f t="shared" si="417"/>
        <v>4.4309941972239805E-11</v>
      </c>
      <c r="BO790" s="77">
        <f t="shared" si="418"/>
        <v>4.4309939374411113E-11</v>
      </c>
      <c r="BP790" s="77">
        <f t="shared" si="419"/>
        <v>4.4309939374239926E-11</v>
      </c>
      <c r="BR790" s="78"/>
      <c r="BS790" s="78"/>
      <c r="BT790" s="78"/>
      <c r="BZ790" s="78"/>
      <c r="CA790" s="78"/>
      <c r="CB790" s="78"/>
      <c r="CH790" s="78"/>
      <c r="CI790" s="78"/>
      <c r="CJ790" s="78"/>
      <c r="CP790" s="78"/>
      <c r="CQ790" s="78"/>
      <c r="CR790" s="78"/>
      <c r="CX790" s="78"/>
      <c r="CY790" s="78"/>
      <c r="CZ790" s="78"/>
      <c r="DF790" s="78">
        <v>6E-11</v>
      </c>
      <c r="DG790" s="78">
        <v>1.4588311577999999</v>
      </c>
      <c r="DH790" s="78">
        <v>76152.059111344905</v>
      </c>
      <c r="DI790" s="77">
        <f t="shared" si="420"/>
        <v>5.8784889108801316E-11</v>
      </c>
      <c r="DJ790" s="77">
        <f t="shared" si="421"/>
        <v>5.8793338841712081E-11</v>
      </c>
      <c r="DK790" s="77">
        <f t="shared" si="422"/>
        <v>5.8793339403576038E-11</v>
      </c>
      <c r="DL790" s="77">
        <f t="shared" si="423"/>
        <v>5.8793339403613467E-11</v>
      </c>
      <c r="DN790" s="78"/>
      <c r="DO790" s="78"/>
      <c r="DP790" s="78"/>
      <c r="DV790" s="78"/>
      <c r="DW790" s="78"/>
      <c r="DX790" s="78"/>
      <c r="ED790" s="78"/>
      <c r="EE790" s="78"/>
      <c r="EF790" s="78"/>
      <c r="EL790" s="78"/>
      <c r="EM790" s="78"/>
      <c r="EN790" s="78"/>
      <c r="ET790" s="78"/>
      <c r="EU790" s="78"/>
      <c r="EV790" s="78"/>
    </row>
    <row r="791" spans="12:152" s="77" customFormat="1" ht="12.75">
      <c r="L791" s="78"/>
      <c r="N791" s="78">
        <v>2.7E-10</v>
      </c>
      <c r="O791" s="78">
        <v>1.2358531430099999</v>
      </c>
      <c r="P791" s="78">
        <v>53.096152314400001</v>
      </c>
      <c r="Q791" s="77">
        <f t="shared" si="408"/>
        <v>1.589247704896483E-10</v>
      </c>
      <c r="R791" s="77">
        <f t="shared" si="409"/>
        <v>1.589248777117161E-10</v>
      </c>
      <c r="S791" s="77">
        <f t="shared" si="410"/>
        <v>1.5892487771885813E-10</v>
      </c>
      <c r="T791" s="77">
        <f t="shared" si="411"/>
        <v>1.5892487771885862E-10</v>
      </c>
      <c r="V791" s="78">
        <v>3E-11</v>
      </c>
      <c r="W791" s="78">
        <v>0.77610404005</v>
      </c>
      <c r="X791" s="78">
        <v>142871.558358268</v>
      </c>
      <c r="Y791" s="77">
        <f t="shared" si="412"/>
        <v>2.869822311695306E-11</v>
      </c>
      <c r="Z791" s="77">
        <f t="shared" si="413"/>
        <v>2.8709752474369172E-11</v>
      </c>
      <c r="AA791" s="77">
        <f t="shared" si="414"/>
        <v>2.8709753240667634E-11</v>
      </c>
      <c r="AB791" s="77">
        <f t="shared" si="415"/>
        <v>2.8709753240718098E-11</v>
      </c>
      <c r="AD791" s="78"/>
      <c r="AE791" s="78"/>
      <c r="AF791" s="78"/>
      <c r="AL791" s="78"/>
      <c r="AM791" s="78"/>
      <c r="AN791" s="78"/>
      <c r="AT791" s="78"/>
      <c r="AU791" s="78"/>
      <c r="AV791" s="78"/>
      <c r="BB791" s="78"/>
      <c r="BC791" s="78"/>
      <c r="BD791" s="78"/>
      <c r="BJ791" s="78">
        <v>5.0000000000000002E-11</v>
      </c>
      <c r="BK791" s="78">
        <v>0.99354989216</v>
      </c>
      <c r="BL791" s="78">
        <v>1795.258443721</v>
      </c>
      <c r="BM791" s="77">
        <f t="shared" si="416"/>
        <v>-4.4704828098476168E-11</v>
      </c>
      <c r="BN791" s="77">
        <f t="shared" si="417"/>
        <v>-4.4705200034207015E-11</v>
      </c>
      <c r="BO791" s="77">
        <f t="shared" si="418"/>
        <v>-4.470520005898121E-11</v>
      </c>
      <c r="BP791" s="77">
        <f t="shared" si="419"/>
        <v>-4.4705200058982845E-11</v>
      </c>
      <c r="BR791" s="78"/>
      <c r="BS791" s="78"/>
      <c r="BT791" s="78"/>
      <c r="BZ791" s="78"/>
      <c r="CA791" s="78"/>
      <c r="CB791" s="78"/>
      <c r="CH791" s="78"/>
      <c r="CI791" s="78"/>
      <c r="CJ791" s="78"/>
      <c r="CP791" s="78"/>
      <c r="CQ791" s="78"/>
      <c r="CR791" s="78"/>
      <c r="CX791" s="78"/>
      <c r="CY791" s="78"/>
      <c r="CZ791" s="78"/>
      <c r="DF791" s="78">
        <v>5.0000000000000002E-11</v>
      </c>
      <c r="DG791" s="78">
        <v>1.7242139923699999</v>
      </c>
      <c r="DH791" s="78">
        <v>28309.7597761711</v>
      </c>
      <c r="DI791" s="77">
        <f t="shared" si="420"/>
        <v>-1.3217065846184221E-11</v>
      </c>
      <c r="DJ791" s="77">
        <f t="shared" si="421"/>
        <v>-1.3204435532063542E-11</v>
      </c>
      <c r="DK791" s="77">
        <f t="shared" si="422"/>
        <v>-1.3204434690729609E-11</v>
      </c>
      <c r="DL791" s="77">
        <f t="shared" si="423"/>
        <v>-1.3204434690673414E-11</v>
      </c>
      <c r="DN791" s="78"/>
      <c r="DO791" s="78"/>
      <c r="DP791" s="78"/>
      <c r="DV791" s="78"/>
      <c r="DW791" s="78"/>
      <c r="DX791" s="78"/>
      <c r="ED791" s="78"/>
      <c r="EE791" s="78"/>
      <c r="EF791" s="78"/>
      <c r="EL791" s="78"/>
      <c r="EM791" s="78"/>
      <c r="EN791" s="78"/>
      <c r="ET791" s="78"/>
      <c r="EU791" s="78"/>
      <c r="EV791" s="78"/>
    </row>
    <row r="792" spans="12:152" s="77" customFormat="1" ht="12.75">
      <c r="L792" s="78"/>
      <c r="N792" s="78">
        <v>2.5999999999999998E-10</v>
      </c>
      <c r="O792" s="78">
        <v>5.5306967097499999</v>
      </c>
      <c r="P792" s="78">
        <v>25657.372797435</v>
      </c>
      <c r="Q792" s="77">
        <f t="shared" si="408"/>
        <v>1.7977414722875392E-11</v>
      </c>
      <c r="R792" s="77">
        <f t="shared" si="409"/>
        <v>1.8038983899176081E-11</v>
      </c>
      <c r="S792" s="77">
        <f t="shared" si="410"/>
        <v>1.8038988000261861E-11</v>
      </c>
      <c r="T792" s="77">
        <f t="shared" si="411"/>
        <v>1.8038988000527244E-11</v>
      </c>
      <c r="V792" s="78">
        <v>3E-11</v>
      </c>
      <c r="W792" s="78">
        <v>3.8037504717099999</v>
      </c>
      <c r="X792" s="78">
        <v>26402.0893214438</v>
      </c>
      <c r="Y792" s="77">
        <f t="shared" si="412"/>
        <v>-1.0509377873492335E-11</v>
      </c>
      <c r="Z792" s="77">
        <f t="shared" si="413"/>
        <v>-1.0502513975841085E-11</v>
      </c>
      <c r="AA792" s="77">
        <f t="shared" si="414"/>
        <v>-1.0502513518616647E-11</v>
      </c>
      <c r="AB792" s="77">
        <f t="shared" si="415"/>
        <v>-1.0502513518586295E-11</v>
      </c>
      <c r="AD792" s="78"/>
      <c r="AE792" s="78"/>
      <c r="AF792" s="78"/>
      <c r="AL792" s="78"/>
      <c r="AM792" s="78"/>
      <c r="AN792" s="78"/>
      <c r="AT792" s="78"/>
      <c r="AU792" s="78"/>
      <c r="AV792" s="78"/>
      <c r="BB792" s="78"/>
      <c r="BC792" s="78"/>
      <c r="BD792" s="78"/>
      <c r="BJ792" s="78">
        <v>3.9999999999999998E-11</v>
      </c>
      <c r="BK792" s="78">
        <v>6.2003034179799998</v>
      </c>
      <c r="BL792" s="78">
        <v>209762.60706278199</v>
      </c>
      <c r="BM792" s="77">
        <f t="shared" si="416"/>
        <v>2.9601077865490321E-11</v>
      </c>
      <c r="BN792" s="77">
        <f t="shared" si="417"/>
        <v>2.954881233040513E-11</v>
      </c>
      <c r="BO792" s="77">
        <f t="shared" si="418"/>
        <v>2.9548808845299598E-11</v>
      </c>
      <c r="BP792" s="77">
        <f t="shared" si="419"/>
        <v>2.9548808845066649E-11</v>
      </c>
      <c r="BR792" s="78"/>
      <c r="BS792" s="78"/>
      <c r="BT792" s="78"/>
      <c r="BZ792" s="78"/>
      <c r="CA792" s="78"/>
      <c r="CB792" s="78"/>
      <c r="CH792" s="78"/>
      <c r="CI792" s="78"/>
      <c r="CJ792" s="78"/>
      <c r="CP792" s="78"/>
      <c r="CQ792" s="78"/>
      <c r="CR792" s="78"/>
      <c r="CX792" s="78"/>
      <c r="CY792" s="78"/>
      <c r="CZ792" s="78"/>
      <c r="DF792" s="78">
        <v>5.0000000000000002E-11</v>
      </c>
      <c r="DG792" s="78">
        <v>0.71424864998000004</v>
      </c>
      <c r="DH792" s="78">
        <v>102755.426124012</v>
      </c>
      <c r="DI792" s="77">
        <f t="shared" si="420"/>
        <v>-4.6198903420576525E-11</v>
      </c>
      <c r="DJ792" s="77">
        <f t="shared" si="421"/>
        <v>-4.6180703700972407E-11</v>
      </c>
      <c r="DK792" s="77">
        <f t="shared" si="422"/>
        <v>-4.618070248730116E-11</v>
      </c>
      <c r="DL792" s="77">
        <f t="shared" si="423"/>
        <v>-4.6180702487222713E-11</v>
      </c>
      <c r="DN792" s="78"/>
      <c r="DO792" s="78"/>
      <c r="DP792" s="78"/>
      <c r="DV792" s="78"/>
      <c r="DW792" s="78"/>
      <c r="DX792" s="78"/>
      <c r="ED792" s="78"/>
      <c r="EE792" s="78"/>
      <c r="EF792" s="78"/>
      <c r="EL792" s="78"/>
      <c r="EM792" s="78"/>
      <c r="EN792" s="78"/>
      <c r="ET792" s="78"/>
      <c r="EU792" s="78"/>
      <c r="EV792" s="78"/>
    </row>
    <row r="793" spans="12:152" s="77" customFormat="1" ht="12.75">
      <c r="L793" s="78"/>
      <c r="N793" s="78">
        <v>2.8000000000000002E-10</v>
      </c>
      <c r="O793" s="78">
        <v>0.93845909287999996</v>
      </c>
      <c r="P793" s="78">
        <v>158746.175953631</v>
      </c>
      <c r="Q793" s="77">
        <f t="shared" si="408"/>
        <v>2.573881149492853E-10</v>
      </c>
      <c r="R793" s="77">
        <f t="shared" si="409"/>
        <v>2.5754973389378098E-10</v>
      </c>
      <c r="S793" s="77">
        <f t="shared" si="410"/>
        <v>2.5754974464069084E-10</v>
      </c>
      <c r="T793" s="77">
        <f t="shared" si="411"/>
        <v>2.5754974464140274E-10</v>
      </c>
      <c r="V793" s="78">
        <v>3E-11</v>
      </c>
      <c r="W793" s="78">
        <v>2.4413410977700001</v>
      </c>
      <c r="X793" s="78">
        <v>156520.305302444</v>
      </c>
      <c r="Y793" s="77">
        <f t="shared" si="412"/>
        <v>-3.3487967554929766E-12</v>
      </c>
      <c r="Z793" s="77">
        <f t="shared" si="413"/>
        <v>-3.3056223484513712E-12</v>
      </c>
      <c r="AA793" s="77">
        <f t="shared" si="414"/>
        <v>-3.3056194723777368E-12</v>
      </c>
      <c r="AB793" s="77">
        <f t="shared" si="415"/>
        <v>-3.3056194721879057E-12</v>
      </c>
      <c r="AD793" s="78"/>
      <c r="AE793" s="78"/>
      <c r="AF793" s="78"/>
      <c r="AL793" s="78"/>
      <c r="AM793" s="78"/>
      <c r="AN793" s="78"/>
      <c r="AT793" s="78"/>
      <c r="AU793" s="78"/>
      <c r="AV793" s="78"/>
      <c r="BB793" s="78"/>
      <c r="BC793" s="78"/>
      <c r="BD793" s="78"/>
      <c r="BJ793" s="78">
        <v>3.9999999999999998E-11</v>
      </c>
      <c r="BK793" s="78">
        <v>4.5760126145899997</v>
      </c>
      <c r="BL793" s="78">
        <v>184834.07909520599</v>
      </c>
      <c r="BM793" s="77">
        <f t="shared" si="416"/>
        <v>-2.8783670581202394E-11</v>
      </c>
      <c r="BN793" s="77">
        <f t="shared" si="417"/>
        <v>-2.883112612433669E-11</v>
      </c>
      <c r="BO793" s="77">
        <f t="shared" si="418"/>
        <v>-2.8831129282541841E-11</v>
      </c>
      <c r="BP793" s="77">
        <f t="shared" si="419"/>
        <v>-2.8831129282749883E-11</v>
      </c>
      <c r="BR793" s="78"/>
      <c r="BS793" s="78"/>
      <c r="BT793" s="78"/>
      <c r="BZ793" s="78"/>
      <c r="CA793" s="78"/>
      <c r="CB793" s="78"/>
      <c r="CH793" s="78"/>
      <c r="CI793" s="78"/>
      <c r="CJ793" s="78"/>
      <c r="CP793" s="78"/>
      <c r="CQ793" s="78"/>
      <c r="CR793" s="78"/>
      <c r="CX793" s="78"/>
      <c r="CY793" s="78"/>
      <c r="CZ793" s="78"/>
      <c r="DF793" s="78">
        <v>6E-11</v>
      </c>
      <c r="DG793" s="78">
        <v>3.2836079800000001E-2</v>
      </c>
      <c r="DH793" s="78">
        <v>78149.270136037303</v>
      </c>
      <c r="DI793" s="77">
        <f t="shared" si="420"/>
        <v>5.7853540044840803E-11</v>
      </c>
      <c r="DJ793" s="77">
        <f t="shared" si="421"/>
        <v>5.7865024441234359E-11</v>
      </c>
      <c r="DK793" s="77">
        <f t="shared" si="422"/>
        <v>5.7865025205201196E-11</v>
      </c>
      <c r="DL793" s="77">
        <f t="shared" si="423"/>
        <v>5.7865025205251692E-11</v>
      </c>
      <c r="DN793" s="78"/>
      <c r="DO793" s="78"/>
      <c r="DP793" s="78"/>
      <c r="DV793" s="78"/>
      <c r="DW793" s="78"/>
      <c r="DX793" s="78"/>
      <c r="ED793" s="78"/>
      <c r="EE793" s="78"/>
      <c r="EF793" s="78"/>
      <c r="EL793" s="78"/>
      <c r="EM793" s="78"/>
      <c r="EN793" s="78"/>
      <c r="ET793" s="78"/>
      <c r="EU793" s="78"/>
      <c r="EV793" s="78"/>
    </row>
    <row r="794" spans="12:152" s="77" customFormat="1" ht="12.75">
      <c r="L794" s="78"/>
      <c r="N794" s="78">
        <v>2.5000000000000002E-10</v>
      </c>
      <c r="O794" s="78">
        <v>1.4697780036100001</v>
      </c>
      <c r="P794" s="78">
        <v>1272.6810256271999</v>
      </c>
      <c r="Q794" s="77">
        <f t="shared" si="408"/>
        <v>1.9177459364184781E-10</v>
      </c>
      <c r="R794" s="77">
        <f t="shared" si="409"/>
        <v>1.9177648204699798E-10</v>
      </c>
      <c r="S794" s="77">
        <f t="shared" si="410"/>
        <v>1.9177648217278348E-10</v>
      </c>
      <c r="T794" s="77">
        <f t="shared" si="411"/>
        <v>1.9177648217279191E-10</v>
      </c>
      <c r="V794" s="78">
        <v>3E-11</v>
      </c>
      <c r="W794" s="78">
        <v>0.98764974659000004</v>
      </c>
      <c r="X794" s="78">
        <v>128843.329265586</v>
      </c>
      <c r="Y794" s="77">
        <f t="shared" si="412"/>
        <v>-2.9052009983663315E-11</v>
      </c>
      <c r="Z794" s="77">
        <f t="shared" si="413"/>
        <v>-2.9043070611914615E-11</v>
      </c>
      <c r="AA794" s="77">
        <f t="shared" si="414"/>
        <v>-2.9043070015089647E-11</v>
      </c>
      <c r="AB794" s="77">
        <f t="shared" si="415"/>
        <v>-2.9043070015049484E-11</v>
      </c>
      <c r="AD794" s="78"/>
      <c r="AE794" s="78"/>
      <c r="AF794" s="78"/>
      <c r="AL794" s="78"/>
      <c r="AM794" s="78"/>
      <c r="AN794" s="78"/>
      <c r="AT794" s="78"/>
      <c r="AU794" s="78"/>
      <c r="AV794" s="78"/>
      <c r="BB794" s="78"/>
      <c r="BC794" s="78"/>
      <c r="BD794" s="78"/>
      <c r="BJ794" s="78">
        <v>6E-11</v>
      </c>
      <c r="BK794" s="78">
        <v>4.8163293541899996</v>
      </c>
      <c r="BL794" s="78">
        <v>77741.132006628701</v>
      </c>
      <c r="BM794" s="77">
        <f t="shared" si="416"/>
        <v>3.0809398079395493E-11</v>
      </c>
      <c r="BN794" s="77">
        <f t="shared" si="417"/>
        <v>3.084642062774326E-11</v>
      </c>
      <c r="BO794" s="77">
        <f t="shared" si="418"/>
        <v>3.0846423093278772E-11</v>
      </c>
      <c r="BP794" s="77">
        <f t="shared" si="419"/>
        <v>3.0846423093442592E-11</v>
      </c>
      <c r="BR794" s="78"/>
      <c r="BS794" s="78"/>
      <c r="BT794" s="78"/>
      <c r="BZ794" s="78"/>
      <c r="CA794" s="78"/>
      <c r="CB794" s="78"/>
      <c r="CH794" s="78"/>
      <c r="CI794" s="78"/>
      <c r="CJ794" s="78"/>
      <c r="CP794" s="78"/>
      <c r="CQ794" s="78"/>
      <c r="CR794" s="78"/>
      <c r="CX794" s="78"/>
      <c r="CY794" s="78"/>
      <c r="CZ794" s="78"/>
      <c r="DF794" s="78">
        <v>6E-11</v>
      </c>
      <c r="DG794" s="78">
        <v>2.69429372458</v>
      </c>
      <c r="DH794" s="78">
        <v>78378.148713407805</v>
      </c>
      <c r="DI794" s="77">
        <f t="shared" si="420"/>
        <v>-5.3877576852133193E-12</v>
      </c>
      <c r="DJ794" s="77">
        <f t="shared" si="421"/>
        <v>-5.3444241203305565E-12</v>
      </c>
      <c r="DK794" s="77">
        <f t="shared" si="422"/>
        <v>-5.3444212337908432E-12</v>
      </c>
      <c r="DL794" s="77">
        <f t="shared" si="423"/>
        <v>-5.3444212336006079E-12</v>
      </c>
      <c r="DN794" s="78"/>
      <c r="DO794" s="78"/>
      <c r="DP794" s="78"/>
      <c r="DV794" s="78"/>
      <c r="DW794" s="78"/>
      <c r="DX794" s="78"/>
      <c r="ED794" s="78"/>
      <c r="EE794" s="78"/>
      <c r="EF794" s="78"/>
      <c r="EL794" s="78"/>
      <c r="EM794" s="78"/>
      <c r="EN794" s="78"/>
      <c r="ET794" s="78"/>
      <c r="EU794" s="78"/>
      <c r="EV794" s="78"/>
    </row>
    <row r="795" spans="12:152" s="77" customFormat="1" ht="12.75">
      <c r="L795" s="78"/>
      <c r="N795" s="78">
        <v>2.5999999999999998E-10</v>
      </c>
      <c r="O795" s="78">
        <v>2.4596193676100002</v>
      </c>
      <c r="P795" s="78">
        <v>181659.72224941</v>
      </c>
      <c r="Q795" s="77">
        <f t="shared" si="408"/>
        <v>2.2251098364558665E-10</v>
      </c>
      <c r="R795" s="77">
        <f t="shared" si="409"/>
        <v>2.2273670980632781E-10</v>
      </c>
      <c r="S795" s="77">
        <f t="shared" si="410"/>
        <v>2.2273672482097523E-10</v>
      </c>
      <c r="T795" s="77">
        <f t="shared" si="411"/>
        <v>2.2273672482196634E-10</v>
      </c>
      <c r="V795" s="78">
        <v>3E-11</v>
      </c>
      <c r="W795" s="78">
        <v>3.6290381592999998</v>
      </c>
      <c r="X795" s="78">
        <v>130435.634372512</v>
      </c>
      <c r="Y795" s="77">
        <f t="shared" si="412"/>
        <v>-2.9635048265371714E-11</v>
      </c>
      <c r="Z795" s="77">
        <f t="shared" si="413"/>
        <v>-2.9629396968752593E-11</v>
      </c>
      <c r="AA795" s="77">
        <f t="shared" si="414"/>
        <v>-2.9629396590883448E-11</v>
      </c>
      <c r="AB795" s="77">
        <f t="shared" si="415"/>
        <v>-2.9629396590858329E-11</v>
      </c>
      <c r="AD795" s="78"/>
      <c r="AE795" s="78"/>
      <c r="AF795" s="78"/>
      <c r="AL795" s="78"/>
      <c r="AM795" s="78"/>
      <c r="AN795" s="78"/>
      <c r="AT795" s="78"/>
      <c r="AU795" s="78"/>
      <c r="AV795" s="78"/>
      <c r="BB795" s="78"/>
      <c r="BC795" s="78"/>
      <c r="BD795" s="78"/>
      <c r="BJ795" s="78">
        <v>3.9999999999999998E-11</v>
      </c>
      <c r="BK795" s="78">
        <v>2.3255336603100001</v>
      </c>
      <c r="BL795" s="78">
        <v>53265.515074342002</v>
      </c>
      <c r="BM795" s="77">
        <f t="shared" si="416"/>
        <v>-2.667211717761324E-11</v>
      </c>
      <c r="BN795" s="77">
        <f t="shared" si="417"/>
        <v>-2.6657423970902692E-11</v>
      </c>
      <c r="BO795" s="77">
        <f t="shared" si="418"/>
        <v>-2.6657422991974752E-11</v>
      </c>
      <c r="BP795" s="77">
        <f t="shared" si="419"/>
        <v>-2.6657422991910339E-11</v>
      </c>
      <c r="BR795" s="78"/>
      <c r="BS795" s="78"/>
      <c r="BT795" s="78"/>
      <c r="BZ795" s="78"/>
      <c r="CA795" s="78"/>
      <c r="CB795" s="78"/>
      <c r="CH795" s="78"/>
      <c r="CI795" s="78"/>
      <c r="CJ795" s="78"/>
      <c r="CP795" s="78"/>
      <c r="CQ795" s="78"/>
      <c r="CR795" s="78"/>
      <c r="CX795" s="78"/>
      <c r="CY795" s="78"/>
      <c r="CZ795" s="78"/>
      <c r="DF795" s="78">
        <v>6E-11</v>
      </c>
      <c r="DG795" s="78">
        <v>1.1257026139799999</v>
      </c>
      <c r="DH795" s="78">
        <v>25647.077856696498</v>
      </c>
      <c r="DI795" s="77">
        <f t="shared" si="420"/>
        <v>-5.7403297408532511E-11</v>
      </c>
      <c r="DJ795" s="77">
        <f t="shared" si="421"/>
        <v>-5.7407438756698304E-11</v>
      </c>
      <c r="DK795" s="77">
        <f t="shared" si="422"/>
        <v>-5.7407439032445753E-11</v>
      </c>
      <c r="DL795" s="77">
        <f t="shared" si="423"/>
        <v>-5.7407439032463602E-11</v>
      </c>
      <c r="DN795" s="78"/>
      <c r="DO795" s="78"/>
      <c r="DP795" s="78"/>
      <c r="DV795" s="78"/>
      <c r="DW795" s="78"/>
      <c r="DX795" s="78"/>
      <c r="ED795" s="78"/>
      <c r="EE795" s="78"/>
      <c r="EF795" s="78"/>
      <c r="EL795" s="78"/>
      <c r="EM795" s="78"/>
      <c r="EN795" s="78"/>
      <c r="ET795" s="78"/>
      <c r="EU795" s="78"/>
      <c r="EV795" s="78"/>
    </row>
    <row r="796" spans="12:152" s="77" customFormat="1" ht="12.75">
      <c r="L796" s="78"/>
      <c r="N796" s="78">
        <v>3.4000000000000001E-10</v>
      </c>
      <c r="O796" s="78">
        <v>2.39774146758</v>
      </c>
      <c r="P796" s="78">
        <v>39763.433393650303</v>
      </c>
      <c r="Q796" s="77">
        <f t="shared" si="408"/>
        <v>-8.9761651910383866E-11</v>
      </c>
      <c r="R796" s="77">
        <f t="shared" si="409"/>
        <v>-8.9641004355032431E-11</v>
      </c>
      <c r="S796" s="77">
        <f t="shared" si="410"/>
        <v>-8.9640996318308011E-11</v>
      </c>
      <c r="T796" s="77">
        <f t="shared" si="411"/>
        <v>-8.964099631777669E-11</v>
      </c>
      <c r="V796" s="78">
        <v>3E-11</v>
      </c>
      <c r="W796" s="78">
        <v>2.12651302584</v>
      </c>
      <c r="X796" s="78">
        <v>78469.894973159695</v>
      </c>
      <c r="Y796" s="77">
        <f t="shared" si="412"/>
        <v>2.502396417887767E-11</v>
      </c>
      <c r="Z796" s="77">
        <f t="shared" si="413"/>
        <v>2.5035970343125305E-11</v>
      </c>
      <c r="AA796" s="77">
        <f t="shared" si="414"/>
        <v>2.5035971142415068E-11</v>
      </c>
      <c r="AB796" s="77">
        <f t="shared" si="415"/>
        <v>2.5035971142467684E-11</v>
      </c>
      <c r="AD796" s="78"/>
      <c r="AE796" s="78"/>
      <c r="AF796" s="78"/>
      <c r="AL796" s="78"/>
      <c r="AM796" s="78"/>
      <c r="AN796" s="78"/>
      <c r="AT796" s="78"/>
      <c r="AU796" s="78"/>
      <c r="AV796" s="78"/>
      <c r="BB796" s="78"/>
      <c r="BC796" s="78"/>
      <c r="BD796" s="78"/>
      <c r="BJ796" s="78">
        <v>3.9999999999999998E-11</v>
      </c>
      <c r="BK796" s="78">
        <v>4.8386755679500002</v>
      </c>
      <c r="BL796" s="78">
        <v>52755.493870147096</v>
      </c>
      <c r="BM796" s="77">
        <f t="shared" si="416"/>
        <v>8.4276926051640735E-12</v>
      </c>
      <c r="BN796" s="77">
        <f t="shared" si="417"/>
        <v>8.4467764955808676E-12</v>
      </c>
      <c r="BO796" s="77">
        <f t="shared" si="418"/>
        <v>8.4467777666895692E-12</v>
      </c>
      <c r="BP796" s="77">
        <f t="shared" si="419"/>
        <v>8.446777766771801E-12</v>
      </c>
      <c r="BR796" s="78"/>
      <c r="BS796" s="78"/>
      <c r="BT796" s="78"/>
      <c r="BZ796" s="78"/>
      <c r="CA796" s="78"/>
      <c r="CB796" s="78"/>
      <c r="CH796" s="78"/>
      <c r="CI796" s="78"/>
      <c r="CJ796" s="78"/>
      <c r="CP796" s="78"/>
      <c r="CQ796" s="78"/>
      <c r="CR796" s="78"/>
      <c r="CX796" s="78"/>
      <c r="CY796" s="78"/>
      <c r="CZ796" s="78"/>
      <c r="DF796" s="78">
        <v>5.0000000000000002E-11</v>
      </c>
      <c r="DG796" s="78">
        <v>3.6025939981900001</v>
      </c>
      <c r="DH796" s="78">
        <v>11.045700263900001</v>
      </c>
      <c r="DI796" s="77">
        <f t="shared" si="420"/>
        <v>-4.6057767061388476E-11</v>
      </c>
      <c r="DJ796" s="77">
        <f t="shared" si="421"/>
        <v>-4.6057769050012211E-11</v>
      </c>
      <c r="DK796" s="77">
        <f t="shared" si="422"/>
        <v>-4.6057769050144676E-11</v>
      </c>
      <c r="DL796" s="77">
        <f t="shared" si="423"/>
        <v>-4.6057769050144682E-11</v>
      </c>
      <c r="DN796" s="78"/>
      <c r="DO796" s="78"/>
      <c r="DP796" s="78"/>
      <c r="DV796" s="78"/>
      <c r="DW796" s="78"/>
      <c r="DX796" s="78"/>
      <c r="ED796" s="78"/>
      <c r="EE796" s="78"/>
      <c r="EF796" s="78"/>
      <c r="EL796" s="78"/>
      <c r="EM796" s="78"/>
      <c r="EN796" s="78"/>
      <c r="ET796" s="78"/>
      <c r="EU796" s="78"/>
      <c r="EV796" s="78"/>
    </row>
    <row r="797" spans="12:152" s="77" customFormat="1" ht="12.75">
      <c r="L797" s="78"/>
      <c r="N797" s="78">
        <v>2.8999999999999998E-10</v>
      </c>
      <c r="O797" s="78">
        <v>6.2382135351099999</v>
      </c>
      <c r="P797" s="78">
        <v>102769.653218013</v>
      </c>
      <c r="Q797" s="77">
        <f t="shared" si="408"/>
        <v>-9.6779939304779994E-11</v>
      </c>
      <c r="R797" s="77">
        <f t="shared" si="409"/>
        <v>-9.6519972425462691E-11</v>
      </c>
      <c r="S797" s="77">
        <f t="shared" si="410"/>
        <v>-9.6519955106197596E-11</v>
      </c>
      <c r="T797" s="77">
        <f t="shared" si="411"/>
        <v>-9.6519955105047285E-11</v>
      </c>
      <c r="V797" s="78">
        <v>3E-11</v>
      </c>
      <c r="W797" s="78">
        <v>4.2915835008299998</v>
      </c>
      <c r="X797" s="78">
        <v>154408.65498906601</v>
      </c>
      <c r="Y797" s="77">
        <f t="shared" si="412"/>
        <v>-2.6789503616589165E-11</v>
      </c>
      <c r="Z797" s="77">
        <f t="shared" si="413"/>
        <v>-2.6770187106411842E-11</v>
      </c>
      <c r="AA797" s="77">
        <f t="shared" si="414"/>
        <v>-2.6770185817922302E-11</v>
      </c>
      <c r="AB797" s="77">
        <f t="shared" si="415"/>
        <v>-2.6770185817837632E-11</v>
      </c>
      <c r="AD797" s="78"/>
      <c r="AE797" s="78"/>
      <c r="AF797" s="78"/>
      <c r="AL797" s="78"/>
      <c r="AM797" s="78"/>
      <c r="AN797" s="78"/>
      <c r="AT797" s="78"/>
      <c r="AU797" s="78"/>
      <c r="AV797" s="78"/>
      <c r="BB797" s="78"/>
      <c r="BC797" s="78"/>
      <c r="BD797" s="78"/>
      <c r="BJ797" s="78">
        <v>3.9999999999999998E-11</v>
      </c>
      <c r="BK797" s="78">
        <v>0.47379105299000002</v>
      </c>
      <c r="BL797" s="78">
        <v>105403.880949485</v>
      </c>
      <c r="BM797" s="77">
        <f t="shared" si="416"/>
        <v>3.6988555141851212E-11</v>
      </c>
      <c r="BN797" s="77">
        <f t="shared" si="417"/>
        <v>3.7003385935891853E-11</v>
      </c>
      <c r="BO797" s="77">
        <f t="shared" si="418"/>
        <v>3.7003386922596702E-11</v>
      </c>
      <c r="BP797" s="77">
        <f t="shared" si="419"/>
        <v>3.7003386922662327E-11</v>
      </c>
      <c r="BR797" s="78"/>
      <c r="BS797" s="78"/>
      <c r="BT797" s="78"/>
      <c r="BZ797" s="78"/>
      <c r="CA797" s="78"/>
      <c r="CB797" s="78"/>
      <c r="CH797" s="78"/>
      <c r="CI797" s="78"/>
      <c r="CJ797" s="78"/>
      <c r="CP797" s="78"/>
      <c r="CQ797" s="78"/>
      <c r="CR797" s="78"/>
      <c r="CX797" s="78"/>
      <c r="CY797" s="78"/>
      <c r="CZ797" s="78"/>
      <c r="DF797" s="78">
        <v>6E-11</v>
      </c>
      <c r="DG797" s="78">
        <v>4.8317124727999996</v>
      </c>
      <c r="DH797" s="78">
        <v>240452.46032331901</v>
      </c>
      <c r="DI797" s="77">
        <f t="shared" si="420"/>
        <v>-5.2093354055049427E-11</v>
      </c>
      <c r="DJ797" s="77">
        <f t="shared" si="421"/>
        <v>-5.2159452443439717E-11</v>
      </c>
      <c r="DK797" s="77">
        <f t="shared" si="422"/>
        <v>-5.2159456837651485E-11</v>
      </c>
      <c r="DL797" s="77">
        <f t="shared" si="423"/>
        <v>-5.2159456837941418E-11</v>
      </c>
      <c r="DN797" s="78"/>
      <c r="DO797" s="78"/>
      <c r="DP797" s="78"/>
      <c r="DV797" s="78"/>
      <c r="DW797" s="78"/>
      <c r="DX797" s="78"/>
      <c r="ED797" s="78"/>
      <c r="EE797" s="78"/>
      <c r="EF797" s="78"/>
      <c r="EL797" s="78"/>
      <c r="EM797" s="78"/>
      <c r="EN797" s="78"/>
      <c r="ET797" s="78"/>
      <c r="EU797" s="78"/>
      <c r="EV797" s="78"/>
    </row>
    <row r="798" spans="12:152" s="77" customFormat="1" ht="12.75">
      <c r="L798" s="78"/>
      <c r="N798" s="78">
        <v>2.8999999999999998E-10</v>
      </c>
      <c r="O798" s="78">
        <v>4.9011196558899996</v>
      </c>
      <c r="P798" s="78">
        <v>116783.65521669399</v>
      </c>
      <c r="Q798" s="77">
        <f t="shared" si="408"/>
        <v>-4.5825274708797616E-11</v>
      </c>
      <c r="R798" s="77">
        <f t="shared" si="409"/>
        <v>-4.613464136828228E-11</v>
      </c>
      <c r="S798" s="77">
        <f t="shared" si="410"/>
        <v>-4.6134661973366836E-11</v>
      </c>
      <c r="T798" s="77">
        <f t="shared" si="411"/>
        <v>-4.6134661974733913E-11</v>
      </c>
      <c r="V798" s="78">
        <v>3E-11</v>
      </c>
      <c r="W798" s="78">
        <v>1.06499703474</v>
      </c>
      <c r="X798" s="78">
        <v>26734.913974889001</v>
      </c>
      <c r="Y798" s="77">
        <f t="shared" si="412"/>
        <v>-2.6523869399312506E-11</v>
      </c>
      <c r="Z798" s="77">
        <f t="shared" si="413"/>
        <v>-2.6527335675470044E-11</v>
      </c>
      <c r="AA798" s="77">
        <f t="shared" si="414"/>
        <v>-2.6527335906304116E-11</v>
      </c>
      <c r="AB798" s="77">
        <f t="shared" si="415"/>
        <v>-2.6527335906319244E-11</v>
      </c>
      <c r="AD798" s="78"/>
      <c r="AE798" s="78"/>
      <c r="AF798" s="78"/>
      <c r="AL798" s="78"/>
      <c r="AM798" s="78"/>
      <c r="AN798" s="78"/>
      <c r="AT798" s="78"/>
      <c r="AU798" s="78"/>
      <c r="AV798" s="78"/>
      <c r="BB798" s="78"/>
      <c r="BC798" s="78"/>
      <c r="BD798" s="78"/>
      <c r="BJ798" s="78">
        <v>3.9999999999999998E-11</v>
      </c>
      <c r="BK798" s="78">
        <v>2.62000942355</v>
      </c>
      <c r="BL798" s="78">
        <v>50049.928875769103</v>
      </c>
      <c r="BM798" s="77">
        <f t="shared" si="416"/>
        <v>-1.5530834988206555E-13</v>
      </c>
      <c r="BN798" s="77">
        <f t="shared" si="417"/>
        <v>-1.3678657551352788E-13</v>
      </c>
      <c r="BO798" s="77">
        <f t="shared" si="418"/>
        <v>-1.3678534177980997E-13</v>
      </c>
      <c r="BP798" s="77">
        <f t="shared" si="419"/>
        <v>-1.367853416979559E-13</v>
      </c>
      <c r="BR798" s="78"/>
      <c r="BS798" s="78"/>
      <c r="BT798" s="78"/>
      <c r="BZ798" s="78"/>
      <c r="CA798" s="78"/>
      <c r="CB798" s="78"/>
      <c r="CH798" s="78"/>
      <c r="CI798" s="78"/>
      <c r="CJ798" s="78"/>
      <c r="CP798" s="78"/>
      <c r="CQ798" s="78"/>
      <c r="CR798" s="78"/>
      <c r="CX798" s="78"/>
      <c r="CY798" s="78"/>
      <c r="CZ798" s="78"/>
      <c r="DF798" s="78">
        <v>5.0000000000000002E-11</v>
      </c>
      <c r="DG798" s="78">
        <v>3.7194994865200002</v>
      </c>
      <c r="DH798" s="78">
        <v>26411.4085582316</v>
      </c>
      <c r="DI798" s="77">
        <f t="shared" si="420"/>
        <v>-1.1008202956574836E-11</v>
      </c>
      <c r="DJ798" s="77">
        <f t="shared" si="421"/>
        <v>-1.0996284876233776E-11</v>
      </c>
      <c r="DK798" s="77">
        <f t="shared" si="422"/>
        <v>-1.0996284082349805E-11</v>
      </c>
      <c r="DL798" s="77">
        <f t="shared" si="423"/>
        <v>-1.0996284082297128E-11</v>
      </c>
      <c r="DN798" s="78"/>
      <c r="DO798" s="78"/>
      <c r="DP798" s="78"/>
      <c r="DV798" s="78"/>
      <c r="DW798" s="78"/>
      <c r="DX798" s="78"/>
      <c r="ED798" s="78"/>
      <c r="EE798" s="78"/>
      <c r="EF798" s="78"/>
      <c r="EL798" s="78"/>
      <c r="EM798" s="78"/>
      <c r="EN798" s="78"/>
      <c r="ET798" s="78"/>
      <c r="EU798" s="78"/>
      <c r="EV798" s="78"/>
    </row>
    <row r="799" spans="12:152" s="77" customFormat="1" ht="12.75">
      <c r="L799" s="78"/>
      <c r="N799" s="78">
        <v>2.5000000000000002E-10</v>
      </c>
      <c r="O799" s="78">
        <v>3.0218646554099999</v>
      </c>
      <c r="P799" s="78">
        <v>39450.352848373397</v>
      </c>
      <c r="Q799" s="77">
        <f t="shared" si="408"/>
        <v>-1.2300303739459408E-10</v>
      </c>
      <c r="R799" s="77">
        <f t="shared" si="409"/>
        <v>-1.2308246673795566E-10</v>
      </c>
      <c r="S799" s="77">
        <f t="shared" si="410"/>
        <v>-1.2308247202819177E-10</v>
      </c>
      <c r="T799" s="77">
        <f t="shared" si="411"/>
        <v>-1.230824720285381E-10</v>
      </c>
      <c r="V799" s="78">
        <v>3E-11</v>
      </c>
      <c r="W799" s="78">
        <v>1.8649062918499999</v>
      </c>
      <c r="X799" s="78">
        <v>51707.841292793899</v>
      </c>
      <c r="Y799" s="77">
        <f t="shared" si="412"/>
        <v>-1.4876685416393454E-11</v>
      </c>
      <c r="Z799" s="77">
        <f t="shared" si="413"/>
        <v>-1.4889146418727842E-11</v>
      </c>
      <c r="AA799" s="77">
        <f t="shared" si="414"/>
        <v>-1.4889147248641589E-11</v>
      </c>
      <c r="AB799" s="77">
        <f t="shared" si="415"/>
        <v>-1.4889147248696367E-11</v>
      </c>
      <c r="AD799" s="78"/>
      <c r="AE799" s="78"/>
      <c r="AF799" s="78"/>
      <c r="AL799" s="78"/>
      <c r="AM799" s="78"/>
      <c r="AN799" s="78"/>
      <c r="AT799" s="78"/>
      <c r="AU799" s="78"/>
      <c r="AV799" s="78"/>
      <c r="BB799" s="78"/>
      <c r="BC799" s="78"/>
      <c r="BD799" s="78"/>
      <c r="BJ799" s="78">
        <v>5.0000000000000002E-11</v>
      </c>
      <c r="BK799" s="78">
        <v>1.01847704961</v>
      </c>
      <c r="BL799" s="78">
        <v>52309.915332733399</v>
      </c>
      <c r="BM799" s="77">
        <f t="shared" si="416"/>
        <v>4.9998038668149602E-11</v>
      </c>
      <c r="BN799" s="77">
        <f t="shared" si="417"/>
        <v>4.9998247140251069E-11</v>
      </c>
      <c r="BO799" s="77">
        <f t="shared" si="418"/>
        <v>4.9998247153747328E-11</v>
      </c>
      <c r="BP799" s="77">
        <f t="shared" si="419"/>
        <v>4.9998247153748226E-11</v>
      </c>
      <c r="BR799" s="78"/>
      <c r="BS799" s="78"/>
      <c r="BT799" s="78"/>
      <c r="BZ799" s="78"/>
      <c r="CA799" s="78"/>
      <c r="CB799" s="78"/>
      <c r="CH799" s="78"/>
      <c r="CI799" s="78"/>
      <c r="CJ799" s="78"/>
      <c r="CP799" s="78"/>
      <c r="CQ799" s="78"/>
      <c r="CR799" s="78"/>
      <c r="CX799" s="78"/>
      <c r="CY799" s="78"/>
      <c r="CZ799" s="78"/>
      <c r="DF799" s="78">
        <v>5.0000000000000002E-11</v>
      </c>
      <c r="DG799" s="78">
        <v>4.5517298620500002</v>
      </c>
      <c r="DH799" s="78">
        <v>79330.204901912497</v>
      </c>
      <c r="DI799" s="77">
        <f t="shared" si="420"/>
        <v>-9.4330833521108126E-12</v>
      </c>
      <c r="DJ799" s="77">
        <f t="shared" si="421"/>
        <v>-9.4691188130296723E-12</v>
      </c>
      <c r="DK799" s="77">
        <f t="shared" si="422"/>
        <v>-9.4691212131782059E-12</v>
      </c>
      <c r="DL799" s="77">
        <f t="shared" si="423"/>
        <v>-9.4691212133372767E-12</v>
      </c>
      <c r="DN799" s="78"/>
      <c r="DO799" s="78"/>
      <c r="DP799" s="78"/>
      <c r="DV799" s="78"/>
      <c r="DW799" s="78"/>
      <c r="DX799" s="78"/>
      <c r="ED799" s="78"/>
      <c r="EE799" s="78"/>
      <c r="EF799" s="78"/>
      <c r="EL799" s="78"/>
      <c r="EM799" s="78"/>
      <c r="EN799" s="78"/>
      <c r="ET799" s="78"/>
      <c r="EU799" s="78"/>
      <c r="EV799" s="78"/>
    </row>
    <row r="800" spans="12:152" s="77" customFormat="1" ht="12.75">
      <c r="L800" s="78"/>
      <c r="N800" s="78">
        <v>2.7E-10</v>
      </c>
      <c r="O800" s="78">
        <v>3.7757559974100001</v>
      </c>
      <c r="P800" s="78">
        <v>103718.82882698299</v>
      </c>
      <c r="Q800" s="77">
        <f t="shared" si="408"/>
        <v>2.4084536743583782E-10</v>
      </c>
      <c r="R800" s="77">
        <f t="shared" si="409"/>
        <v>2.4096236226593016E-10</v>
      </c>
      <c r="S800" s="77">
        <f t="shared" si="410"/>
        <v>2.4096237005156202E-10</v>
      </c>
      <c r="T800" s="77">
        <f t="shared" si="411"/>
        <v>2.4096237005207435E-10</v>
      </c>
      <c r="V800" s="78">
        <v>3E-11</v>
      </c>
      <c r="W800" s="78">
        <v>5.9555984875299997</v>
      </c>
      <c r="X800" s="78">
        <v>104344.98400739599</v>
      </c>
      <c r="Y800" s="77">
        <f t="shared" si="412"/>
        <v>2.040252854525101E-11</v>
      </c>
      <c r="Z800" s="77">
        <f t="shared" si="413"/>
        <v>2.0381286685685734E-11</v>
      </c>
      <c r="AA800" s="77">
        <f t="shared" si="414"/>
        <v>2.0381285270136418E-11</v>
      </c>
      <c r="AB800" s="77">
        <f t="shared" si="415"/>
        <v>2.0381285270041318E-11</v>
      </c>
      <c r="AD800" s="78"/>
      <c r="AE800" s="78"/>
      <c r="AF800" s="78"/>
      <c r="AL800" s="78"/>
      <c r="AM800" s="78"/>
      <c r="AN800" s="78"/>
      <c r="AT800" s="78"/>
      <c r="AU800" s="78"/>
      <c r="AV800" s="78"/>
      <c r="BB800" s="78"/>
      <c r="BC800" s="78"/>
      <c r="BD800" s="78"/>
      <c r="BJ800" s="78">
        <v>3.9999999999999998E-11</v>
      </c>
      <c r="BK800" s="78">
        <v>5.1241631288700003</v>
      </c>
      <c r="BL800" s="78">
        <v>52027.727558721999</v>
      </c>
      <c r="BM800" s="77">
        <f t="shared" si="416"/>
        <v>3.2922111328520995E-11</v>
      </c>
      <c r="BN800" s="77">
        <f t="shared" si="417"/>
        <v>3.2911172021939625E-11</v>
      </c>
      <c r="BO800" s="77">
        <f t="shared" si="418"/>
        <v>3.2911171293019817E-11</v>
      </c>
      <c r="BP800" s="77">
        <f t="shared" si="419"/>
        <v>3.291117129297071E-11</v>
      </c>
      <c r="BR800" s="78"/>
      <c r="BS800" s="78"/>
      <c r="BT800" s="78"/>
      <c r="BZ800" s="78"/>
      <c r="CA800" s="78"/>
      <c r="CB800" s="78"/>
      <c r="CH800" s="78"/>
      <c r="CI800" s="78"/>
      <c r="CJ800" s="78"/>
      <c r="CP800" s="78"/>
      <c r="CQ800" s="78"/>
      <c r="CR800" s="78"/>
      <c r="CX800" s="78"/>
      <c r="CY800" s="78"/>
      <c r="CZ800" s="78"/>
      <c r="DF800" s="78">
        <v>5.0000000000000002E-11</v>
      </c>
      <c r="DG800" s="78">
        <v>0.84232799984999995</v>
      </c>
      <c r="DH800" s="78">
        <v>24551.926398604701</v>
      </c>
      <c r="DI800" s="77">
        <f t="shared" si="420"/>
        <v>-4.9011894044419917E-11</v>
      </c>
      <c r="DJ800" s="77">
        <f t="shared" si="421"/>
        <v>-4.9009646038838666E-11</v>
      </c>
      <c r="DK800" s="77">
        <f t="shared" si="422"/>
        <v>-4.9009645889014925E-11</v>
      </c>
      <c r="DL800" s="77">
        <f t="shared" si="423"/>
        <v>-4.9009645889005076E-11</v>
      </c>
      <c r="DN800" s="78"/>
      <c r="DO800" s="78"/>
      <c r="DP800" s="78"/>
      <c r="DV800" s="78"/>
      <c r="DW800" s="78"/>
      <c r="DX800" s="78"/>
      <c r="ED800" s="78"/>
      <c r="EE800" s="78"/>
      <c r="EF800" s="78"/>
      <c r="EL800" s="78"/>
      <c r="EM800" s="78"/>
      <c r="EN800" s="78"/>
      <c r="ET800" s="78"/>
      <c r="EU800" s="78"/>
      <c r="EV800" s="78"/>
    </row>
    <row r="801" spans="12:152" s="77" customFormat="1" ht="12.75">
      <c r="L801" s="78"/>
      <c r="N801" s="78">
        <v>2.7E-10</v>
      </c>
      <c r="O801" s="78">
        <v>3.9212504684999998</v>
      </c>
      <c r="P801" s="78">
        <v>80596.905817594597</v>
      </c>
      <c r="Q801" s="77">
        <f t="shared" si="408"/>
        <v>-2.6998543391050971E-10</v>
      </c>
      <c r="R801" s="77">
        <f t="shared" si="409"/>
        <v>-2.6998745008867529E-10</v>
      </c>
      <c r="S801" s="77">
        <f t="shared" si="410"/>
        <v>-2.6998745021797287E-10</v>
      </c>
      <c r="T801" s="77">
        <f t="shared" si="411"/>
        <v>-2.6998745021798146E-10</v>
      </c>
      <c r="V801" s="78">
        <v>3.9999999999999998E-11</v>
      </c>
      <c r="W801" s="78">
        <v>3.6018487995399999</v>
      </c>
      <c r="X801" s="78">
        <v>207114.152237309</v>
      </c>
      <c r="Y801" s="77">
        <f t="shared" si="412"/>
        <v>1.3822430141636389E-11</v>
      </c>
      <c r="Z801" s="77">
        <f t="shared" si="413"/>
        <v>1.3750480099450083E-11</v>
      </c>
      <c r="AA801" s="77">
        <f t="shared" si="414"/>
        <v>1.3750475305177962E-11</v>
      </c>
      <c r="AB801" s="77">
        <f t="shared" si="415"/>
        <v>1.3750475304861957E-11</v>
      </c>
      <c r="AD801" s="78"/>
      <c r="AE801" s="78"/>
      <c r="AF801" s="78"/>
      <c r="AL801" s="78"/>
      <c r="AM801" s="78"/>
      <c r="AN801" s="78"/>
      <c r="AT801" s="78"/>
      <c r="AU801" s="78"/>
      <c r="AV801" s="78"/>
      <c r="BB801" s="78"/>
      <c r="BC801" s="78"/>
      <c r="BD801" s="78"/>
      <c r="BJ801" s="78">
        <v>3.9999999999999998E-11</v>
      </c>
      <c r="BK801" s="78">
        <v>0.26524339921000001</v>
      </c>
      <c r="BL801" s="78">
        <v>50007.045800865802</v>
      </c>
      <c r="BM801" s="77">
        <f t="shared" si="416"/>
        <v>3.4260571221381029E-11</v>
      </c>
      <c r="BN801" s="77">
        <f t="shared" si="417"/>
        <v>3.4251016162177531E-11</v>
      </c>
      <c r="BO801" s="77">
        <f t="shared" si="418"/>
        <v>3.4251015525471159E-11</v>
      </c>
      <c r="BP801" s="77">
        <f t="shared" si="419"/>
        <v>3.4251015525430052E-11</v>
      </c>
      <c r="BR801" s="78"/>
      <c r="BS801" s="78"/>
      <c r="BT801" s="78"/>
      <c r="BZ801" s="78"/>
      <c r="CA801" s="78"/>
      <c r="CB801" s="78"/>
      <c r="CH801" s="78"/>
      <c r="CI801" s="78"/>
      <c r="CJ801" s="78"/>
      <c r="CP801" s="78"/>
      <c r="CQ801" s="78"/>
      <c r="CR801" s="78"/>
      <c r="CX801" s="78"/>
      <c r="CY801" s="78"/>
      <c r="CZ801" s="78"/>
      <c r="DF801" s="78">
        <v>5.0000000000000002E-11</v>
      </c>
      <c r="DG801" s="78">
        <v>3.7406733074199998</v>
      </c>
      <c r="DH801" s="78">
        <v>52797.550083987502</v>
      </c>
      <c r="DI801" s="77">
        <f t="shared" si="420"/>
        <v>4.9981331764886459E-11</v>
      </c>
      <c r="DJ801" s="77">
        <f t="shared" si="421"/>
        <v>4.9981993141664695E-11</v>
      </c>
      <c r="DK801" s="77">
        <f t="shared" si="422"/>
        <v>4.9981993185321717E-11</v>
      </c>
      <c r="DL801" s="77">
        <f t="shared" si="423"/>
        <v>4.9981993185324613E-11</v>
      </c>
      <c r="DN801" s="78"/>
      <c r="DO801" s="78"/>
      <c r="DP801" s="78"/>
      <c r="DV801" s="78"/>
      <c r="DW801" s="78"/>
      <c r="DX801" s="78"/>
      <c r="ED801" s="78"/>
      <c r="EE801" s="78"/>
      <c r="EF801" s="78"/>
      <c r="EL801" s="78"/>
      <c r="EM801" s="78"/>
      <c r="EN801" s="78"/>
      <c r="ET801" s="78"/>
      <c r="EU801" s="78"/>
      <c r="EV801" s="78"/>
    </row>
    <row r="802" spans="12:152" s="77" customFormat="1" ht="12.75">
      <c r="L802" s="78"/>
      <c r="N802" s="78">
        <v>2.3000000000000001E-10</v>
      </c>
      <c r="O802" s="78">
        <v>0.26970481255000001</v>
      </c>
      <c r="P802" s="78">
        <v>52609.518021025098</v>
      </c>
      <c r="Q802" s="77">
        <f t="shared" si="408"/>
        <v>-1.6976882982163914E-10</v>
      </c>
      <c r="R802" s="77">
        <f t="shared" si="409"/>
        <v>-1.698443365762334E-10</v>
      </c>
      <c r="S802" s="77">
        <f t="shared" si="410"/>
        <v>-1.6984434160439435E-10</v>
      </c>
      <c r="T802" s="77">
        <f t="shared" si="411"/>
        <v>-1.6984434160472938E-10</v>
      </c>
      <c r="V802" s="78">
        <v>3E-11</v>
      </c>
      <c r="W802" s="78">
        <v>3.28684847821</v>
      </c>
      <c r="X802" s="78">
        <v>208276.626941717</v>
      </c>
      <c r="Y802" s="77">
        <f t="shared" si="412"/>
        <v>-3.7225180766404961E-12</v>
      </c>
      <c r="Z802" s="77">
        <f t="shared" si="413"/>
        <v>-3.7798718297828641E-12</v>
      </c>
      <c r="AA802" s="77">
        <f t="shared" si="414"/>
        <v>-3.7798756496429106E-12</v>
      </c>
      <c r="AB802" s="77">
        <f t="shared" si="415"/>
        <v>-3.7798756499000507E-12</v>
      </c>
      <c r="AD802" s="78"/>
      <c r="AE802" s="78"/>
      <c r="AF802" s="78"/>
      <c r="AL802" s="78"/>
      <c r="AM802" s="78"/>
      <c r="AN802" s="78"/>
      <c r="AT802" s="78"/>
      <c r="AU802" s="78"/>
      <c r="AV802" s="78"/>
      <c r="BB802" s="78"/>
      <c r="BC802" s="78"/>
      <c r="BD802" s="78"/>
      <c r="BJ802" s="78">
        <v>5.0000000000000002E-11</v>
      </c>
      <c r="BK802" s="78">
        <v>0.30725353995999999</v>
      </c>
      <c r="BL802" s="78">
        <v>207747.625390984</v>
      </c>
      <c r="BM802" s="77">
        <f t="shared" si="416"/>
        <v>-8.5040470479814045E-12</v>
      </c>
      <c r="BN802" s="77">
        <f t="shared" si="417"/>
        <v>-8.5987321427958899E-12</v>
      </c>
      <c r="BO802" s="77">
        <f t="shared" si="418"/>
        <v>-8.5987384487106727E-12</v>
      </c>
      <c r="BP802" s="77">
        <f t="shared" si="419"/>
        <v>-8.5987384491250466E-12</v>
      </c>
      <c r="BR802" s="78"/>
      <c r="BS802" s="78"/>
      <c r="BT802" s="78"/>
      <c r="BZ802" s="78"/>
      <c r="CA802" s="78"/>
      <c r="CB802" s="78"/>
      <c r="CH802" s="78"/>
      <c r="CI802" s="78"/>
      <c r="CJ802" s="78"/>
      <c r="CP802" s="78"/>
      <c r="CQ802" s="78"/>
      <c r="CR802" s="78"/>
      <c r="CX802" s="78"/>
      <c r="CY802" s="78"/>
      <c r="CZ802" s="78"/>
      <c r="DF802" s="78">
        <v>5.0000000000000002E-11</v>
      </c>
      <c r="DG802" s="78">
        <v>2.92277012561</v>
      </c>
      <c r="DH802" s="78">
        <v>54190.787954946099</v>
      </c>
      <c r="DI802" s="77">
        <f t="shared" si="420"/>
        <v>-3.071519236723024E-11</v>
      </c>
      <c r="DJ802" s="77">
        <f t="shared" si="421"/>
        <v>-3.0734968802596513E-11</v>
      </c>
      <c r="DK802" s="77">
        <f t="shared" si="422"/>
        <v>-3.0734970119646557E-11</v>
      </c>
      <c r="DL802" s="77">
        <f t="shared" si="423"/>
        <v>-3.0734970119731744E-11</v>
      </c>
      <c r="DN802" s="78"/>
      <c r="DO802" s="78"/>
      <c r="DP802" s="78"/>
      <c r="DV802" s="78"/>
      <c r="DW802" s="78"/>
      <c r="DX802" s="78"/>
      <c r="ED802" s="78"/>
      <c r="EE802" s="78"/>
      <c r="EF802" s="78"/>
      <c r="EL802" s="78"/>
      <c r="EM802" s="78"/>
      <c r="EN802" s="78"/>
      <c r="ET802" s="78"/>
      <c r="EU802" s="78"/>
      <c r="EV802" s="78"/>
    </row>
    <row r="803" spans="12:152" s="77" customFormat="1" ht="12.75">
      <c r="L803" s="78"/>
      <c r="N803" s="78">
        <v>2.3000000000000001E-10</v>
      </c>
      <c r="O803" s="78">
        <v>5.9884605957100003</v>
      </c>
      <c r="P803" s="78">
        <v>27463.676941419999</v>
      </c>
      <c r="Q803" s="77">
        <f t="shared" si="408"/>
        <v>-4.6109182864487062E-11</v>
      </c>
      <c r="R803" s="77">
        <f t="shared" si="409"/>
        <v>-4.6166434759403647E-11</v>
      </c>
      <c r="S803" s="77">
        <f t="shared" si="410"/>
        <v>-4.6166438572847996E-11</v>
      </c>
      <c r="T803" s="77">
        <f t="shared" si="411"/>
        <v>-4.6166438573104157E-11</v>
      </c>
      <c r="V803" s="78">
        <v>3E-11</v>
      </c>
      <c r="W803" s="78">
        <v>2.80509981839</v>
      </c>
      <c r="X803" s="78">
        <v>104358.241125196</v>
      </c>
      <c r="Y803" s="77">
        <f t="shared" si="412"/>
        <v>-1.8522785358659245E-11</v>
      </c>
      <c r="Z803" s="77">
        <f t="shared" si="413"/>
        <v>-1.8499992208311009E-11</v>
      </c>
      <c r="AA803" s="77">
        <f t="shared" si="414"/>
        <v>-1.8499990689488359E-11</v>
      </c>
      <c r="AB803" s="77">
        <f t="shared" si="415"/>
        <v>-1.8499990689389016E-11</v>
      </c>
      <c r="AD803" s="78"/>
      <c r="AE803" s="78"/>
      <c r="AF803" s="78"/>
      <c r="AL803" s="78"/>
      <c r="AM803" s="78"/>
      <c r="AN803" s="78"/>
      <c r="AT803" s="78"/>
      <c r="AU803" s="78"/>
      <c r="AV803" s="78"/>
      <c r="BB803" s="78"/>
      <c r="BC803" s="78"/>
      <c r="BD803" s="78"/>
      <c r="BJ803" s="78">
        <v>3.9999999999999998E-11</v>
      </c>
      <c r="BK803" s="78">
        <v>4.9379424388100004</v>
      </c>
      <c r="BL803" s="78">
        <v>63786.358241522597</v>
      </c>
      <c r="BM803" s="77">
        <f t="shared" si="416"/>
        <v>-3.9996413047007629E-11</v>
      </c>
      <c r="BN803" s="77">
        <f t="shared" si="417"/>
        <v>-3.9996089965449812E-11</v>
      </c>
      <c r="BO803" s="77">
        <f t="shared" si="418"/>
        <v>-3.9996089943465445E-11</v>
      </c>
      <c r="BP803" s="77">
        <f t="shared" si="419"/>
        <v>-3.9996089943463985E-11</v>
      </c>
      <c r="BR803" s="78"/>
      <c r="BS803" s="78"/>
      <c r="BT803" s="78"/>
      <c r="BZ803" s="78"/>
      <c r="CA803" s="78"/>
      <c r="CB803" s="78"/>
      <c r="CH803" s="78"/>
      <c r="CI803" s="78"/>
      <c r="CJ803" s="78"/>
      <c r="CP803" s="78"/>
      <c r="CQ803" s="78"/>
      <c r="CR803" s="78"/>
      <c r="CX803" s="78"/>
      <c r="CY803" s="78"/>
      <c r="CZ803" s="78"/>
      <c r="DF803" s="78">
        <v>5.0000000000000002E-11</v>
      </c>
      <c r="DG803" s="78">
        <v>3.96038779086</v>
      </c>
      <c r="DH803" s="78">
        <v>25657.372797435</v>
      </c>
      <c r="DI803" s="77">
        <f t="shared" si="420"/>
        <v>4.9882013959380597E-11</v>
      </c>
      <c r="DJ803" s="77">
        <f t="shared" si="421"/>
        <v>4.9881197674951972E-11</v>
      </c>
      <c r="DK803" s="77">
        <f t="shared" si="422"/>
        <v>4.9881197620485696E-11</v>
      </c>
      <c r="DL803" s="77">
        <f t="shared" si="423"/>
        <v>4.9881197620482174E-11</v>
      </c>
      <c r="DN803" s="78"/>
      <c r="DO803" s="78"/>
      <c r="DP803" s="78"/>
      <c r="DV803" s="78"/>
      <c r="DW803" s="78"/>
      <c r="DX803" s="78"/>
      <c r="ED803" s="78"/>
      <c r="EE803" s="78"/>
      <c r="EF803" s="78"/>
      <c r="EL803" s="78"/>
      <c r="EM803" s="78"/>
      <c r="EN803" s="78"/>
      <c r="ET803" s="78"/>
      <c r="EU803" s="78"/>
      <c r="EV803" s="78"/>
    </row>
    <row r="804" spans="12:152" s="77" customFormat="1" ht="12.75">
      <c r="L804" s="78"/>
      <c r="N804" s="78">
        <v>2.5000000000000002E-10</v>
      </c>
      <c r="O804" s="78">
        <v>1.2296838159600001</v>
      </c>
      <c r="P804" s="78">
        <v>49976.718939861297</v>
      </c>
      <c r="Q804" s="77">
        <f t="shared" si="408"/>
        <v>2.0769743096748401E-10</v>
      </c>
      <c r="R804" s="77">
        <f t="shared" si="409"/>
        <v>2.0776174599714271E-10</v>
      </c>
      <c r="S804" s="77">
        <f t="shared" si="410"/>
        <v>2.0776175027967579E-10</v>
      </c>
      <c r="T804" s="77">
        <f t="shared" si="411"/>
        <v>2.0776175027996034E-10</v>
      </c>
      <c r="V804" s="78">
        <v>3E-11</v>
      </c>
      <c r="W804" s="78">
        <v>5.0280840141400001</v>
      </c>
      <c r="X804" s="78">
        <v>130432.40216087</v>
      </c>
      <c r="Y804" s="77">
        <f t="shared" si="412"/>
        <v>-9.1508716569546304E-12</v>
      </c>
      <c r="Z804" s="77">
        <f t="shared" si="413"/>
        <v>-9.1853414084108824E-12</v>
      </c>
      <c r="AA804" s="77">
        <f t="shared" si="414"/>
        <v>-9.1853437039919961E-12</v>
      </c>
      <c r="AB804" s="77">
        <f t="shared" si="415"/>
        <v>-9.1853437041445964E-12</v>
      </c>
      <c r="AD804" s="78"/>
      <c r="AE804" s="78"/>
      <c r="AF804" s="78"/>
      <c r="AL804" s="78"/>
      <c r="AM804" s="78"/>
      <c r="AN804" s="78"/>
      <c r="AT804" s="78"/>
      <c r="AU804" s="78"/>
      <c r="AV804" s="78"/>
      <c r="BB804" s="78"/>
      <c r="BC804" s="78"/>
      <c r="BD804" s="78"/>
      <c r="BJ804" s="78">
        <v>3.9999999999999998E-11</v>
      </c>
      <c r="BK804" s="78">
        <v>4.5116891583500003</v>
      </c>
      <c r="BL804" s="78">
        <v>77956.151803752902</v>
      </c>
      <c r="BM804" s="77">
        <f t="shared" si="416"/>
        <v>3.5747770657801803E-11</v>
      </c>
      <c r="BN804" s="77">
        <f t="shared" si="417"/>
        <v>3.5734817445279147E-11</v>
      </c>
      <c r="BO804" s="77">
        <f t="shared" si="418"/>
        <v>3.5734816581848365E-11</v>
      </c>
      <c r="BP804" s="77">
        <f t="shared" si="419"/>
        <v>3.5734816581791154E-11</v>
      </c>
      <c r="BR804" s="78"/>
      <c r="BS804" s="78"/>
      <c r="BT804" s="78"/>
      <c r="BZ804" s="78"/>
      <c r="CA804" s="78"/>
      <c r="CB804" s="78"/>
      <c r="CH804" s="78"/>
      <c r="CI804" s="78"/>
      <c r="CJ804" s="78"/>
      <c r="CP804" s="78"/>
      <c r="CQ804" s="78"/>
      <c r="CR804" s="78"/>
      <c r="CX804" s="78"/>
      <c r="CY804" s="78"/>
      <c r="CZ804" s="78"/>
      <c r="DF804" s="78">
        <v>5.0000000000000002E-11</v>
      </c>
      <c r="DG804" s="78">
        <v>4.5450203186099998</v>
      </c>
      <c r="DH804" s="78">
        <v>102769.653218013</v>
      </c>
      <c r="DI804" s="77">
        <f t="shared" si="420"/>
        <v>4.8818172465889825E-11</v>
      </c>
      <c r="DJ804" s="77">
        <f t="shared" si="421"/>
        <v>4.8828425411348172E-11</v>
      </c>
      <c r="DK804" s="77">
        <f t="shared" si="422"/>
        <v>4.8828426092825262E-11</v>
      </c>
      <c r="DL804" s="77">
        <f t="shared" si="423"/>
        <v>4.8828426092870524E-11</v>
      </c>
      <c r="DN804" s="78"/>
      <c r="DO804" s="78"/>
      <c r="DP804" s="78"/>
      <c r="DV804" s="78"/>
      <c r="DW804" s="78"/>
      <c r="DX804" s="78"/>
      <c r="ED804" s="78"/>
      <c r="EE804" s="78"/>
      <c r="EF804" s="78"/>
      <c r="EL804" s="78"/>
      <c r="EM804" s="78"/>
      <c r="EN804" s="78"/>
      <c r="ET804" s="78"/>
      <c r="EU804" s="78"/>
      <c r="EV804" s="78"/>
    </row>
    <row r="805" spans="12:152" s="77" customFormat="1" ht="12.75">
      <c r="L805" s="78"/>
      <c r="N805" s="78">
        <v>2.3000000000000001E-10</v>
      </c>
      <c r="O805" s="78">
        <v>5.5743702974899998</v>
      </c>
      <c r="P805" s="78">
        <v>155887.52156313101</v>
      </c>
      <c r="Q805" s="77">
        <f t="shared" si="408"/>
        <v>-1.0420879482720523E-10</v>
      </c>
      <c r="R805" s="77">
        <f t="shared" si="409"/>
        <v>-1.0391297556491522E-10</v>
      </c>
      <c r="S805" s="77">
        <f t="shared" si="410"/>
        <v>-1.0391295585322382E-10</v>
      </c>
      <c r="T805" s="77">
        <f t="shared" si="411"/>
        <v>-1.039129558519175E-10</v>
      </c>
      <c r="V805" s="78">
        <v>3E-11</v>
      </c>
      <c r="W805" s="78">
        <v>6.1660165004999996</v>
      </c>
      <c r="X805" s="78">
        <v>20043.6745601988</v>
      </c>
      <c r="Y805" s="77">
        <f t="shared" si="412"/>
        <v>-8.1681691987843812E-12</v>
      </c>
      <c r="Z805" s="77">
        <f t="shared" si="413"/>
        <v>-8.1628160845761749E-12</v>
      </c>
      <c r="AA805" s="77">
        <f t="shared" si="414"/>
        <v>-8.162815727996617E-12</v>
      </c>
      <c r="AB805" s="77">
        <f t="shared" si="415"/>
        <v>-8.1628157279728226E-12</v>
      </c>
      <c r="AD805" s="78"/>
      <c r="AE805" s="78"/>
      <c r="AF805" s="78"/>
      <c r="AL805" s="78"/>
      <c r="AM805" s="78"/>
      <c r="AN805" s="78"/>
      <c r="AT805" s="78"/>
      <c r="AU805" s="78"/>
      <c r="AV805" s="78"/>
      <c r="BB805" s="78"/>
      <c r="BC805" s="78"/>
      <c r="BD805" s="78"/>
      <c r="BJ805" s="78">
        <v>5.0000000000000002E-11</v>
      </c>
      <c r="BK805" s="78">
        <v>1.1673374169499999</v>
      </c>
      <c r="BL805" s="78">
        <v>27566.7697156385</v>
      </c>
      <c r="BM805" s="77">
        <f t="shared" si="416"/>
        <v>3.1773391831111003E-11</v>
      </c>
      <c r="BN805" s="77">
        <f t="shared" si="417"/>
        <v>3.1763544638854948E-11</v>
      </c>
      <c r="BO805" s="77">
        <f t="shared" si="418"/>
        <v>3.1763543982865877E-11</v>
      </c>
      <c r="BP805" s="77">
        <f t="shared" si="419"/>
        <v>3.1763543982821972E-11</v>
      </c>
      <c r="BR805" s="78"/>
      <c r="BS805" s="78"/>
      <c r="BT805" s="78"/>
      <c r="BZ805" s="78"/>
      <c r="CA805" s="78"/>
      <c r="CB805" s="78"/>
      <c r="CH805" s="78"/>
      <c r="CI805" s="78"/>
      <c r="CJ805" s="78"/>
      <c r="CP805" s="78"/>
      <c r="CQ805" s="78"/>
      <c r="CR805" s="78"/>
      <c r="CX805" s="78"/>
      <c r="CY805" s="78"/>
      <c r="CZ805" s="78"/>
      <c r="DF805" s="78">
        <v>6E-11</v>
      </c>
      <c r="DG805" s="78">
        <v>2.3534286762200001</v>
      </c>
      <c r="DH805" s="78">
        <v>27665.246684022</v>
      </c>
      <c r="DI805" s="77">
        <f t="shared" si="420"/>
        <v>5.8250148673025205E-11</v>
      </c>
      <c r="DJ805" s="77">
        <f t="shared" si="421"/>
        <v>5.824646498363157E-11</v>
      </c>
      <c r="DK805" s="77">
        <f t="shared" si="422"/>
        <v>5.824646473813407E-11</v>
      </c>
      <c r="DL805" s="77">
        <f t="shared" si="423"/>
        <v>5.8246464738118121E-11</v>
      </c>
      <c r="DN805" s="78"/>
      <c r="DO805" s="78"/>
      <c r="DP805" s="78"/>
      <c r="DV805" s="78"/>
      <c r="DW805" s="78"/>
      <c r="DX805" s="78"/>
      <c r="ED805" s="78"/>
      <c r="EE805" s="78"/>
      <c r="EF805" s="78"/>
      <c r="EL805" s="78"/>
      <c r="EM805" s="78"/>
      <c r="EN805" s="78"/>
      <c r="ET805" s="78"/>
      <c r="EU805" s="78"/>
      <c r="EV805" s="78"/>
    </row>
    <row r="806" spans="12:152" s="77" customFormat="1" ht="12.75">
      <c r="L806" s="78"/>
      <c r="N806" s="78">
        <v>2.3000000000000001E-10</v>
      </c>
      <c r="O806" s="78">
        <v>5.9950798501999998</v>
      </c>
      <c r="P806" s="78">
        <v>50007.045800865802</v>
      </c>
      <c r="Q806" s="77">
        <f t="shared" si="408"/>
        <v>1.0521419262086069E-10</v>
      </c>
      <c r="R806" s="77">
        <f t="shared" si="409"/>
        <v>1.0511955829558804E-10</v>
      </c>
      <c r="S806" s="77">
        <f t="shared" si="410"/>
        <v>1.0511955199124921E-10</v>
      </c>
      <c r="T806" s="77">
        <f t="shared" si="411"/>
        <v>1.051195519908422E-10</v>
      </c>
      <c r="V806" s="78">
        <v>3E-11</v>
      </c>
      <c r="W806" s="78">
        <v>5.2958154761499996</v>
      </c>
      <c r="X806" s="78">
        <v>57503.282391531196</v>
      </c>
      <c r="Y806" s="77">
        <f t="shared" si="412"/>
        <v>2.4347585246130997E-11</v>
      </c>
      <c r="Z806" s="77">
        <f t="shared" si="413"/>
        <v>2.4356906219682367E-11</v>
      </c>
      <c r="AA806" s="77">
        <f t="shared" si="414"/>
        <v>2.4356906840321631E-11</v>
      </c>
      <c r="AB806" s="77">
        <f t="shared" si="415"/>
        <v>2.4356906840362451E-11</v>
      </c>
      <c r="AD806" s="78"/>
      <c r="AE806" s="78"/>
      <c r="AF806" s="78"/>
      <c r="AL806" s="78"/>
      <c r="AM806" s="78"/>
      <c r="AN806" s="78"/>
      <c r="AT806" s="78"/>
      <c r="AU806" s="78"/>
      <c r="AV806" s="78"/>
      <c r="BB806" s="78"/>
      <c r="BC806" s="78"/>
      <c r="BD806" s="78"/>
      <c r="BJ806" s="78">
        <v>3.9999999999999998E-11</v>
      </c>
      <c r="BK806" s="78">
        <v>3.7770375415199999</v>
      </c>
      <c r="BL806" s="78">
        <v>104501.17576343101</v>
      </c>
      <c r="BM806" s="77">
        <f t="shared" si="416"/>
        <v>-2.9915995823505126E-11</v>
      </c>
      <c r="BN806" s="77">
        <f t="shared" si="417"/>
        <v>-2.9890310538172112E-11</v>
      </c>
      <c r="BO806" s="77">
        <f t="shared" si="418"/>
        <v>-2.9890308826347987E-11</v>
      </c>
      <c r="BP806" s="77">
        <f t="shared" si="419"/>
        <v>-2.9890308826236169E-11</v>
      </c>
      <c r="BR806" s="78"/>
      <c r="BS806" s="78"/>
      <c r="BT806" s="78"/>
      <c r="BZ806" s="78"/>
      <c r="CA806" s="78"/>
      <c r="CB806" s="78"/>
      <c r="CH806" s="78"/>
      <c r="CI806" s="78"/>
      <c r="CJ806" s="78"/>
      <c r="CP806" s="78"/>
      <c r="CQ806" s="78"/>
      <c r="CR806" s="78"/>
      <c r="CX806" s="78"/>
      <c r="CY806" s="78"/>
      <c r="CZ806" s="78"/>
      <c r="DF806" s="78">
        <v>5.0000000000000002E-11</v>
      </c>
      <c r="DG806" s="78">
        <v>3.7287734530500001</v>
      </c>
      <c r="DH806" s="78">
        <v>78213.712802818307</v>
      </c>
      <c r="DI806" s="77">
        <f t="shared" si="420"/>
        <v>-4.4683735487619222E-11</v>
      </c>
      <c r="DJ806" s="77">
        <f t="shared" si="421"/>
        <v>-4.4699958549368779E-11</v>
      </c>
      <c r="DK806" s="77">
        <f t="shared" si="422"/>
        <v>-4.4699959629205977E-11</v>
      </c>
      <c r="DL806" s="77">
        <f t="shared" si="423"/>
        <v>-4.4699959629277296E-11</v>
      </c>
      <c r="DN806" s="78"/>
      <c r="DO806" s="78"/>
      <c r="DP806" s="78"/>
      <c r="DV806" s="78"/>
      <c r="DW806" s="78"/>
      <c r="DX806" s="78"/>
      <c r="ED806" s="78"/>
      <c r="EE806" s="78"/>
      <c r="EF806" s="78"/>
      <c r="EL806" s="78"/>
      <c r="EM806" s="78"/>
      <c r="EN806" s="78"/>
      <c r="ET806" s="78"/>
      <c r="EU806" s="78"/>
      <c r="EV806" s="78"/>
    </row>
    <row r="807" spans="12:152" s="77" customFormat="1" ht="12.75">
      <c r="L807" s="78"/>
      <c r="N807" s="78">
        <v>2.3000000000000001E-10</v>
      </c>
      <c r="O807" s="78">
        <v>1.44496012077</v>
      </c>
      <c r="P807" s="78">
        <v>5687.630368952</v>
      </c>
      <c r="Q807" s="77">
        <f t="shared" si="408"/>
        <v>5.5875284591160312E-11</v>
      </c>
      <c r="R807" s="77">
        <f t="shared" si="409"/>
        <v>5.588702461691127E-11</v>
      </c>
      <c r="S807" s="77">
        <f t="shared" si="410"/>
        <v>5.5887025398907872E-11</v>
      </c>
      <c r="T807" s="77">
        <f t="shared" si="411"/>
        <v>5.588702539895939E-11</v>
      </c>
      <c r="V807" s="78">
        <v>3E-11</v>
      </c>
      <c r="W807" s="78">
        <v>1.3503644855000001</v>
      </c>
      <c r="X807" s="78">
        <v>23919.1426592916</v>
      </c>
      <c r="Y807" s="77">
        <f t="shared" si="412"/>
        <v>2.3405761441839266E-11</v>
      </c>
      <c r="Z807" s="77">
        <f t="shared" si="413"/>
        <v>2.3409913697473269E-11</v>
      </c>
      <c r="AA807" s="77">
        <f t="shared" si="414"/>
        <v>2.3409913974016782E-11</v>
      </c>
      <c r="AB807" s="77">
        <f t="shared" si="415"/>
        <v>2.3409913974034912E-11</v>
      </c>
      <c r="AD807" s="78"/>
      <c r="AE807" s="78"/>
      <c r="AF807" s="78"/>
      <c r="AL807" s="78"/>
      <c r="AM807" s="78"/>
      <c r="AN807" s="78"/>
      <c r="AT807" s="78"/>
      <c r="AU807" s="78"/>
      <c r="AV807" s="78"/>
      <c r="BB807" s="78"/>
      <c r="BC807" s="78"/>
      <c r="BD807" s="78"/>
      <c r="BJ807" s="78">
        <v>3.9999999999999998E-11</v>
      </c>
      <c r="BK807" s="78">
        <v>5.4485951193000002</v>
      </c>
      <c r="BL807" s="78">
        <v>129971.550717516</v>
      </c>
      <c r="BM807" s="77">
        <f t="shared" si="416"/>
        <v>1.8322914608604546E-11</v>
      </c>
      <c r="BN807" s="77">
        <f t="shared" si="417"/>
        <v>1.8365656693852068E-11</v>
      </c>
      <c r="BO807" s="77">
        <f t="shared" si="418"/>
        <v>1.8365659540013953E-11</v>
      </c>
      <c r="BP807" s="77">
        <f t="shared" si="419"/>
        <v>1.8365659540203826E-11</v>
      </c>
      <c r="BR807" s="78"/>
      <c r="BS807" s="78"/>
      <c r="BT807" s="78"/>
      <c r="BZ807" s="78"/>
      <c r="CA807" s="78"/>
      <c r="CB807" s="78"/>
      <c r="CH807" s="78"/>
      <c r="CI807" s="78"/>
      <c r="CJ807" s="78"/>
      <c r="CP807" s="78"/>
      <c r="CQ807" s="78"/>
      <c r="CR807" s="78"/>
      <c r="CX807" s="78"/>
      <c r="CY807" s="78"/>
      <c r="CZ807" s="78"/>
      <c r="DF807" s="78">
        <v>5.0000000000000002E-11</v>
      </c>
      <c r="DG807" s="78">
        <v>6.1944740882299998</v>
      </c>
      <c r="DH807" s="78">
        <v>26191.685330154702</v>
      </c>
      <c r="DI807" s="77">
        <f t="shared" si="420"/>
        <v>3.4937050493131782E-11</v>
      </c>
      <c r="DJ807" s="77">
        <f t="shared" si="421"/>
        <v>3.492838206281404E-11</v>
      </c>
      <c r="DK807" s="77">
        <f t="shared" si="422"/>
        <v>3.4928381485343331E-11</v>
      </c>
      <c r="DL807" s="77">
        <f t="shared" si="423"/>
        <v>3.4928381485304692E-11</v>
      </c>
      <c r="DN807" s="78"/>
      <c r="DO807" s="78"/>
      <c r="DP807" s="78"/>
      <c r="DV807" s="78"/>
      <c r="DW807" s="78"/>
      <c r="DX807" s="78"/>
      <c r="ED807" s="78"/>
      <c r="EE807" s="78"/>
      <c r="EF807" s="78"/>
      <c r="EL807" s="78"/>
      <c r="EM807" s="78"/>
      <c r="EN807" s="78"/>
      <c r="ET807" s="78"/>
      <c r="EU807" s="78"/>
      <c r="EV807" s="78"/>
    </row>
    <row r="808" spans="12:152" s="77" customFormat="1" ht="12.75">
      <c r="L808" s="78"/>
      <c r="N808" s="78">
        <v>2.4E-10</v>
      </c>
      <c r="O808" s="78">
        <v>0.46516912647000003</v>
      </c>
      <c r="P808" s="78">
        <v>130446.629254871</v>
      </c>
      <c r="Q808" s="77">
        <f t="shared" si="408"/>
        <v>2.3315655272937227E-10</v>
      </c>
      <c r="R808" s="77">
        <f t="shared" si="409"/>
        <v>2.3308770856401146E-10</v>
      </c>
      <c r="S808" s="77">
        <f t="shared" si="410"/>
        <v>2.3308770396700194E-10</v>
      </c>
      <c r="T808" s="77">
        <f t="shared" si="411"/>
        <v>2.3308770396669635E-10</v>
      </c>
      <c r="V808" s="78">
        <v>1.9999999999999999E-11</v>
      </c>
      <c r="W808" s="78">
        <v>3.7507626871499999</v>
      </c>
      <c r="X808" s="78">
        <v>130005.803969994</v>
      </c>
      <c r="Y808" s="77">
        <f t="shared" si="412"/>
        <v>1.4037330902740476E-11</v>
      </c>
      <c r="Z808" s="77">
        <f t="shared" si="413"/>
        <v>1.4020185801814305E-11</v>
      </c>
      <c r="AA808" s="77">
        <f t="shared" si="414"/>
        <v>1.4020184659106251E-11</v>
      </c>
      <c r="AB808" s="77">
        <f t="shared" si="415"/>
        <v>1.4020184659030039E-11</v>
      </c>
      <c r="AD808" s="78"/>
      <c r="AE808" s="78"/>
      <c r="AF808" s="78"/>
      <c r="AL808" s="78"/>
      <c r="AM808" s="78"/>
      <c r="AN808" s="78"/>
      <c r="AT808" s="78"/>
      <c r="AU808" s="78"/>
      <c r="AV808" s="78"/>
      <c r="BB808" s="78"/>
      <c r="BC808" s="78"/>
      <c r="BD808" s="78"/>
      <c r="BJ808" s="78">
        <v>5.0000000000000002E-11</v>
      </c>
      <c r="BK808" s="78">
        <v>5.2259313012500002</v>
      </c>
      <c r="BL808" s="78">
        <v>51329.723448397199</v>
      </c>
      <c r="BM808" s="77">
        <f t="shared" si="416"/>
        <v>-4.8725396113485659E-11</v>
      </c>
      <c r="BN808" s="77">
        <f t="shared" si="417"/>
        <v>-4.8730717745651807E-11</v>
      </c>
      <c r="BO808" s="77">
        <f t="shared" si="418"/>
        <v>-4.8730718099759187E-11</v>
      </c>
      <c r="BP808" s="77">
        <f t="shared" si="419"/>
        <v>-4.8730718099782096E-11</v>
      </c>
      <c r="BR808" s="78"/>
      <c r="BS808" s="78"/>
      <c r="BT808" s="78"/>
      <c r="BZ808" s="78"/>
      <c r="CA808" s="78"/>
      <c r="CB808" s="78"/>
      <c r="CH808" s="78"/>
      <c r="CI808" s="78"/>
      <c r="CJ808" s="78"/>
      <c r="CP808" s="78"/>
      <c r="CQ808" s="78"/>
      <c r="CR808" s="78"/>
      <c r="CX808" s="78"/>
      <c r="CY808" s="78"/>
      <c r="CZ808" s="78"/>
      <c r="DF808" s="78">
        <v>3.9999999999999998E-11</v>
      </c>
      <c r="DG808" s="78">
        <v>0.53733592588000001</v>
      </c>
      <c r="DH808" s="78">
        <v>77314.5338157527</v>
      </c>
      <c r="DI808" s="77">
        <f t="shared" si="420"/>
        <v>2.5420034857127806E-11</v>
      </c>
      <c r="DJ808" s="77">
        <f t="shared" si="421"/>
        <v>2.5397937283475112E-11</v>
      </c>
      <c r="DK808" s="77">
        <f t="shared" si="422"/>
        <v>2.5397935811126098E-11</v>
      </c>
      <c r="DL808" s="77">
        <f t="shared" si="423"/>
        <v>2.5397935811027731E-11</v>
      </c>
      <c r="DN808" s="78"/>
      <c r="DO808" s="78"/>
      <c r="DP808" s="78"/>
      <c r="DV808" s="78"/>
      <c r="DW808" s="78"/>
      <c r="DX808" s="78"/>
      <c r="ED808" s="78"/>
      <c r="EE808" s="78"/>
      <c r="EF808" s="78"/>
      <c r="EL808" s="78"/>
      <c r="EM808" s="78"/>
      <c r="EN808" s="78"/>
      <c r="ET808" s="78"/>
      <c r="EU808" s="78"/>
      <c r="EV808" s="78"/>
    </row>
    <row r="809" spans="12:152" s="77" customFormat="1" ht="12.75">
      <c r="L809" s="78"/>
      <c r="N809" s="78">
        <v>2.3000000000000001E-10</v>
      </c>
      <c r="O809" s="78">
        <v>0.94331115896999995</v>
      </c>
      <c r="P809" s="78">
        <v>28774.6252361154</v>
      </c>
      <c r="Q809" s="77">
        <f t="shared" si="408"/>
        <v>1.1662948233105707E-11</v>
      </c>
      <c r="R809" s="77">
        <f t="shared" si="409"/>
        <v>1.160179725700873E-11</v>
      </c>
      <c r="S809" s="77">
        <f t="shared" si="410"/>
        <v>1.1601793183724986E-11</v>
      </c>
      <c r="T809" s="77">
        <f t="shared" si="411"/>
        <v>1.1601793183450782E-11</v>
      </c>
      <c r="V809" s="78">
        <v>3E-11</v>
      </c>
      <c r="W809" s="78">
        <v>3.0547975434799999</v>
      </c>
      <c r="X809" s="78">
        <v>162810.49469943601</v>
      </c>
      <c r="Y809" s="77">
        <f t="shared" si="412"/>
        <v>1.1859734366607769E-11</v>
      </c>
      <c r="Z809" s="77">
        <f t="shared" si="413"/>
        <v>1.1818213628311299E-11</v>
      </c>
      <c r="AA809" s="77">
        <f t="shared" si="414"/>
        <v>1.1818210861725576E-11</v>
      </c>
      <c r="AB809" s="77">
        <f t="shared" si="415"/>
        <v>1.1818210861540621E-11</v>
      </c>
      <c r="AD809" s="78"/>
      <c r="AE809" s="78"/>
      <c r="AF809" s="78"/>
      <c r="AL809" s="78"/>
      <c r="AM809" s="78"/>
      <c r="AN809" s="78"/>
      <c r="AT809" s="78"/>
      <c r="AU809" s="78"/>
      <c r="AV809" s="78"/>
      <c r="BB809" s="78"/>
      <c r="BC809" s="78"/>
      <c r="BD809" s="78"/>
      <c r="BJ809" s="78">
        <v>3.9999999999999998E-11</v>
      </c>
      <c r="BK809" s="78">
        <v>1.6423711439099999</v>
      </c>
      <c r="BL809" s="78">
        <v>130446.14426677</v>
      </c>
      <c r="BM809" s="77">
        <f t="shared" si="416"/>
        <v>2.3574944782848236E-11</v>
      </c>
      <c r="BN809" s="77">
        <f t="shared" si="417"/>
        <v>2.361392626588104E-11</v>
      </c>
      <c r="BO809" s="77">
        <f t="shared" si="418"/>
        <v>2.3613928861289953E-11</v>
      </c>
      <c r="BP809" s="77">
        <f t="shared" si="419"/>
        <v>2.3613928861462469E-11</v>
      </c>
      <c r="BR809" s="78"/>
      <c r="BS809" s="78"/>
      <c r="BT809" s="78"/>
      <c r="BZ809" s="78"/>
      <c r="CA809" s="78"/>
      <c r="CB809" s="78"/>
      <c r="CH809" s="78"/>
      <c r="CI809" s="78"/>
      <c r="CJ809" s="78"/>
      <c r="CP809" s="78"/>
      <c r="CQ809" s="78"/>
      <c r="CR809" s="78"/>
      <c r="CX809" s="78"/>
      <c r="CY809" s="78"/>
      <c r="CZ809" s="78"/>
      <c r="DF809" s="78">
        <v>3.9999999999999998E-11</v>
      </c>
      <c r="DG809" s="78">
        <v>1.3991722537</v>
      </c>
      <c r="DH809" s="78">
        <v>26290.1565367482</v>
      </c>
      <c r="DI809" s="77">
        <f t="shared" si="420"/>
        <v>3.9581723594225562E-11</v>
      </c>
      <c r="DJ809" s="77">
        <f t="shared" si="421"/>
        <v>3.9583125733178859E-11</v>
      </c>
      <c r="DK809" s="77">
        <f t="shared" si="422"/>
        <v>3.9583125826497195E-11</v>
      </c>
      <c r="DL809" s="77">
        <f t="shared" si="423"/>
        <v>3.9583125826503418E-11</v>
      </c>
      <c r="DN809" s="78"/>
      <c r="DO809" s="78"/>
      <c r="DP809" s="78"/>
      <c r="DV809" s="78"/>
      <c r="DW809" s="78"/>
      <c r="DX809" s="78"/>
      <c r="ED809" s="78"/>
      <c r="EE809" s="78"/>
      <c r="EF809" s="78"/>
      <c r="EL809" s="78"/>
      <c r="EM809" s="78"/>
      <c r="EN809" s="78"/>
      <c r="ET809" s="78"/>
      <c r="EU809" s="78"/>
      <c r="EV809" s="78"/>
    </row>
    <row r="810" spans="12:152" s="77" customFormat="1" ht="12.75">
      <c r="L810" s="78"/>
      <c r="N810" s="78">
        <v>2.7E-10</v>
      </c>
      <c r="O810" s="78">
        <v>0.80529908381000004</v>
      </c>
      <c r="P810" s="78">
        <v>2698.4514473772001</v>
      </c>
      <c r="Q810" s="77">
        <f t="shared" si="408"/>
        <v>-5.2093241262848003E-12</v>
      </c>
      <c r="R810" s="77">
        <f t="shared" si="409"/>
        <v>-5.2160634986329886E-12</v>
      </c>
      <c r="S810" s="77">
        <f t="shared" si="410"/>
        <v>-5.2160639475420378E-12</v>
      </c>
      <c r="T810" s="77">
        <f t="shared" si="411"/>
        <v>-5.2160639475717686E-12</v>
      </c>
      <c r="V810" s="78">
        <v>3E-11</v>
      </c>
      <c r="W810" s="78">
        <v>2.0608705566799999</v>
      </c>
      <c r="X810" s="78">
        <v>52065.5999619289</v>
      </c>
      <c r="Y810" s="77">
        <f t="shared" si="412"/>
        <v>-2.2240485993541747E-11</v>
      </c>
      <c r="Z810" s="77">
        <f t="shared" si="413"/>
        <v>-2.2230785154763781E-11</v>
      </c>
      <c r="AA810" s="77">
        <f t="shared" si="414"/>
        <v>-2.223078450841985E-11</v>
      </c>
      <c r="AB810" s="77">
        <f t="shared" si="415"/>
        <v>-2.2230784508377483E-11</v>
      </c>
      <c r="AD810" s="78"/>
      <c r="AE810" s="78"/>
      <c r="AF810" s="78"/>
      <c r="AL810" s="78"/>
      <c r="AM810" s="78"/>
      <c r="AN810" s="78"/>
      <c r="AT810" s="78"/>
      <c r="AU810" s="78"/>
      <c r="AV810" s="78"/>
      <c r="BB810" s="78"/>
      <c r="BC810" s="78"/>
      <c r="BD810" s="78"/>
      <c r="BJ810" s="78">
        <v>3.9999999999999998E-11</v>
      </c>
      <c r="BK810" s="78">
        <v>1.2851310327500001</v>
      </c>
      <c r="BL810" s="78">
        <v>112545.887899505</v>
      </c>
      <c r="BM810" s="77">
        <f t="shared" si="416"/>
        <v>3.0634519187095918E-11</v>
      </c>
      <c r="BN810" s="77">
        <f t="shared" si="417"/>
        <v>3.0607721683230934E-11</v>
      </c>
      <c r="BO810" s="77">
        <f t="shared" si="418"/>
        <v>3.0607719897148699E-11</v>
      </c>
      <c r="BP810" s="77">
        <f t="shared" si="419"/>
        <v>3.0607719897028667E-11</v>
      </c>
      <c r="BR810" s="78"/>
      <c r="BS810" s="78"/>
      <c r="BT810" s="78"/>
      <c r="BZ810" s="78"/>
      <c r="CA810" s="78"/>
      <c r="CB810" s="78"/>
      <c r="CH810" s="78"/>
      <c r="CI810" s="78"/>
      <c r="CJ810" s="78"/>
      <c r="CP810" s="78"/>
      <c r="CQ810" s="78"/>
      <c r="CR810" s="78"/>
      <c r="CX810" s="78"/>
      <c r="CY810" s="78"/>
      <c r="CZ810" s="78"/>
      <c r="DF810" s="78">
        <v>5.0000000000000002E-11</v>
      </c>
      <c r="DG810" s="78">
        <v>4.8533203632799999</v>
      </c>
      <c r="DH810" s="78">
        <v>54344.5667654309</v>
      </c>
      <c r="DI810" s="77">
        <f t="shared" si="420"/>
        <v>2.0223945521183021E-11</v>
      </c>
      <c r="DJ810" s="77">
        <f t="shared" si="421"/>
        <v>2.0200952151781337E-11</v>
      </c>
      <c r="DK810" s="77">
        <f t="shared" si="422"/>
        <v>2.02009506200245E-11</v>
      </c>
      <c r="DL810" s="77">
        <f t="shared" si="423"/>
        <v>2.0200950619923102E-11</v>
      </c>
      <c r="DN810" s="78"/>
      <c r="DO810" s="78"/>
      <c r="DP810" s="78"/>
      <c r="DV810" s="78"/>
      <c r="DW810" s="78"/>
      <c r="DX810" s="78"/>
      <c r="ED810" s="78"/>
      <c r="EE810" s="78"/>
      <c r="EF810" s="78"/>
      <c r="EL810" s="78"/>
      <c r="EM810" s="78"/>
      <c r="EN810" s="78"/>
      <c r="ET810" s="78"/>
      <c r="EU810" s="78"/>
      <c r="EV810" s="78"/>
    </row>
    <row r="811" spans="12:152" s="77" customFormat="1" ht="12.75">
      <c r="L811" s="78"/>
      <c r="N811" s="78">
        <v>2.7E-10</v>
      </c>
      <c r="O811" s="78">
        <v>0.27124610515999997</v>
      </c>
      <c r="P811" s="78">
        <v>1265.5674786264001</v>
      </c>
      <c r="Q811" s="77">
        <f t="shared" si="408"/>
        <v>2.4162172355071569E-10</v>
      </c>
      <c r="R811" s="77">
        <f t="shared" si="409"/>
        <v>2.4162031270367248E-10</v>
      </c>
      <c r="S811" s="77">
        <f t="shared" si="410"/>
        <v>2.4162031260969499E-10</v>
      </c>
      <c r="T811" s="77">
        <f t="shared" si="411"/>
        <v>2.4162031260968879E-10</v>
      </c>
      <c r="V811" s="78">
        <v>3E-11</v>
      </c>
      <c r="W811" s="78">
        <v>1.11245383788</v>
      </c>
      <c r="X811" s="78">
        <v>192828.60753723001</v>
      </c>
      <c r="Y811" s="77">
        <f t="shared" si="412"/>
        <v>2.9845091942802997E-11</v>
      </c>
      <c r="Z811" s="77">
        <f t="shared" si="413"/>
        <v>2.9850476259397787E-11</v>
      </c>
      <c r="AA811" s="77">
        <f t="shared" si="414"/>
        <v>2.9850476614882268E-11</v>
      </c>
      <c r="AB811" s="77">
        <f t="shared" si="415"/>
        <v>2.9850476614906075E-11</v>
      </c>
      <c r="AD811" s="78"/>
      <c r="AE811" s="78"/>
      <c r="AF811" s="78"/>
      <c r="AL811" s="78"/>
      <c r="AM811" s="78"/>
      <c r="AN811" s="78"/>
      <c r="AT811" s="78"/>
      <c r="AU811" s="78"/>
      <c r="AV811" s="78"/>
      <c r="BB811" s="78"/>
      <c r="BC811" s="78"/>
      <c r="BD811" s="78"/>
      <c r="BJ811" s="78">
        <v>3.9999999999999998E-11</v>
      </c>
      <c r="BK811" s="78">
        <v>3.5011578025599999</v>
      </c>
      <c r="BL811" s="78">
        <v>76152.059111344905</v>
      </c>
      <c r="BM811" s="77">
        <f t="shared" si="416"/>
        <v>-2.4937352846741207E-11</v>
      </c>
      <c r="BN811" s="77">
        <f t="shared" si="417"/>
        <v>-2.4915312239389544E-11</v>
      </c>
      <c r="BO811" s="77">
        <f t="shared" si="418"/>
        <v>-2.4915310770854699E-11</v>
      </c>
      <c r="BP811" s="77">
        <f t="shared" si="419"/>
        <v>-2.4915310770756868E-11</v>
      </c>
      <c r="BR811" s="78"/>
      <c r="BS811" s="78"/>
      <c r="BT811" s="78"/>
      <c r="BZ811" s="78"/>
      <c r="CA811" s="78"/>
      <c r="CB811" s="78"/>
      <c r="CH811" s="78"/>
      <c r="CI811" s="78"/>
      <c r="CJ811" s="78"/>
      <c r="CP811" s="78"/>
      <c r="CQ811" s="78"/>
      <c r="CR811" s="78"/>
      <c r="CX811" s="78"/>
      <c r="CY811" s="78"/>
      <c r="CZ811" s="78"/>
      <c r="DF811" s="78">
        <v>6E-11</v>
      </c>
      <c r="DG811" s="78">
        <v>0.92030946706000005</v>
      </c>
      <c r="DH811" s="78">
        <v>23336.3555418826</v>
      </c>
      <c r="DI811" s="77">
        <f t="shared" si="420"/>
        <v>-5.665511197359742E-11</v>
      </c>
      <c r="DJ811" s="77">
        <f t="shared" si="421"/>
        <v>-5.6659375444036985E-11</v>
      </c>
      <c r="DK811" s="77">
        <f t="shared" si="422"/>
        <v>-5.6659375727938361E-11</v>
      </c>
      <c r="DL811" s="77">
        <f t="shared" si="423"/>
        <v>-5.6659375727956875E-11</v>
      </c>
      <c r="DN811" s="78"/>
      <c r="DO811" s="78"/>
      <c r="DP811" s="78"/>
      <c r="DV811" s="78"/>
      <c r="DW811" s="78"/>
      <c r="DX811" s="78"/>
      <c r="ED811" s="78"/>
      <c r="EE811" s="78"/>
      <c r="EF811" s="78"/>
      <c r="EL811" s="78"/>
      <c r="EM811" s="78"/>
      <c r="EN811" s="78"/>
      <c r="ET811" s="78"/>
      <c r="EU811" s="78"/>
      <c r="EV811" s="78"/>
    </row>
    <row r="812" spans="12:152" s="77" customFormat="1" ht="12.75">
      <c r="L812" s="78"/>
      <c r="N812" s="78">
        <v>2.3000000000000001E-10</v>
      </c>
      <c r="O812" s="78">
        <v>0.89381228793</v>
      </c>
      <c r="P812" s="78">
        <v>156314.119754007</v>
      </c>
      <c r="Q812" s="77">
        <f t="shared" si="408"/>
        <v>6.6310611835216684E-11</v>
      </c>
      <c r="R812" s="77">
        <f t="shared" si="409"/>
        <v>6.6629038473863798E-11</v>
      </c>
      <c r="S812" s="77">
        <f t="shared" si="410"/>
        <v>6.6629059679579137E-11</v>
      </c>
      <c r="T812" s="77">
        <f t="shared" si="411"/>
        <v>6.662905968098064E-11</v>
      </c>
      <c r="V812" s="78">
        <v>1.9999999999999999E-11</v>
      </c>
      <c r="W812" s="78">
        <v>1.90218644384</v>
      </c>
      <c r="X812" s="78">
        <v>24356.780788641601</v>
      </c>
      <c r="Y812" s="77">
        <f t="shared" si="412"/>
        <v>7.268195215667181E-12</v>
      </c>
      <c r="Z812" s="77">
        <f t="shared" si="413"/>
        <v>7.2639963286804764E-12</v>
      </c>
      <c r="AA812" s="77">
        <f t="shared" si="414"/>
        <v>7.2639960489809772E-12</v>
      </c>
      <c r="AB812" s="77">
        <f t="shared" si="415"/>
        <v>7.2639960489624399E-12</v>
      </c>
      <c r="AD812" s="78"/>
      <c r="AE812" s="78"/>
      <c r="AF812" s="78"/>
      <c r="AL812" s="78"/>
      <c r="AM812" s="78"/>
      <c r="AN812" s="78"/>
      <c r="AT812" s="78"/>
      <c r="AU812" s="78"/>
      <c r="AV812" s="78"/>
      <c r="BB812" s="78"/>
      <c r="BC812" s="78"/>
      <c r="BD812" s="78"/>
      <c r="BJ812" s="78">
        <v>3.9999999999999998E-11</v>
      </c>
      <c r="BK812" s="78">
        <v>4.7903227213099999</v>
      </c>
      <c r="BL812" s="78">
        <v>130432.88714897</v>
      </c>
      <c r="BM812" s="77">
        <f t="shared" si="416"/>
        <v>-2.0921785283612438E-11</v>
      </c>
      <c r="BN812" s="77">
        <f t="shared" si="417"/>
        <v>-2.096291004334242E-11</v>
      </c>
      <c r="BO812" s="77">
        <f t="shared" si="418"/>
        <v>-2.0962912781639284E-11</v>
      </c>
      <c r="BP812" s="77">
        <f t="shared" si="419"/>
        <v>-2.0962912781821313E-11</v>
      </c>
      <c r="BR812" s="78"/>
      <c r="BS812" s="78"/>
      <c r="BT812" s="78"/>
      <c r="BZ812" s="78"/>
      <c r="CA812" s="78"/>
      <c r="CB812" s="78"/>
      <c r="CH812" s="78"/>
      <c r="CI812" s="78"/>
      <c r="CJ812" s="78"/>
      <c r="CP812" s="78"/>
      <c r="CQ812" s="78"/>
      <c r="CR812" s="78"/>
      <c r="CX812" s="78"/>
      <c r="CY812" s="78"/>
      <c r="CZ812" s="78"/>
      <c r="DF812" s="78">
        <v>6E-11</v>
      </c>
      <c r="DG812" s="78">
        <v>0.37487337241000002</v>
      </c>
      <c r="DH812" s="78">
        <v>53265.515074342002</v>
      </c>
      <c r="DI812" s="77">
        <f t="shared" si="420"/>
        <v>5.6361405494836597E-11</v>
      </c>
      <c r="DJ812" s="77">
        <f t="shared" si="421"/>
        <v>5.6371538686187365E-11</v>
      </c>
      <c r="DK812" s="77">
        <f t="shared" si="422"/>
        <v>5.6371539360701759E-11</v>
      </c>
      <c r="DL812" s="77">
        <f t="shared" si="423"/>
        <v>5.6371539360746149E-11</v>
      </c>
      <c r="DN812" s="78"/>
      <c r="DO812" s="78"/>
      <c r="DP812" s="78"/>
      <c r="DV812" s="78"/>
      <c r="DW812" s="78"/>
      <c r="DX812" s="78"/>
      <c r="ED812" s="78"/>
      <c r="EE812" s="78"/>
      <c r="EF812" s="78"/>
      <c r="EL812" s="78"/>
      <c r="EM812" s="78"/>
      <c r="EN812" s="78"/>
      <c r="ET812" s="78"/>
      <c r="EU812" s="78"/>
      <c r="EV812" s="78"/>
    </row>
    <row r="813" spans="12:152" s="77" customFormat="1" ht="12.75">
      <c r="L813" s="78"/>
      <c r="N813" s="78">
        <v>2.3000000000000001E-10</v>
      </c>
      <c r="O813" s="78">
        <v>2.96257779899</v>
      </c>
      <c r="P813" s="78">
        <v>12546.481939083</v>
      </c>
      <c r="Q813" s="77">
        <f t="shared" si="408"/>
        <v>-1.8600049327837871E-10</v>
      </c>
      <c r="R813" s="77">
        <f t="shared" si="409"/>
        <v>-1.8598478786126409E-10</v>
      </c>
      <c r="S813" s="77">
        <f t="shared" si="410"/>
        <v>-1.8598478681504391E-10</v>
      </c>
      <c r="T813" s="77">
        <f t="shared" si="411"/>
        <v>-1.8598478681497468E-10</v>
      </c>
      <c r="V813" s="78">
        <v>1.9999999999999999E-11</v>
      </c>
      <c r="W813" s="78">
        <v>4.74203919229</v>
      </c>
      <c r="X813" s="78">
        <v>76887.9356248767</v>
      </c>
      <c r="Y813" s="77">
        <f t="shared" si="412"/>
        <v>1.65594211268741E-11</v>
      </c>
      <c r="Z813" s="77">
        <f t="shared" si="413"/>
        <v>1.655143890824724E-11</v>
      </c>
      <c r="AA813" s="77">
        <f t="shared" si="414"/>
        <v>1.655143837627394E-11</v>
      </c>
      <c r="AB813" s="77">
        <f t="shared" si="415"/>
        <v>1.6551438376238843E-11</v>
      </c>
      <c r="AD813" s="78"/>
      <c r="AE813" s="78"/>
      <c r="AF813" s="78"/>
      <c r="AL813" s="78"/>
      <c r="AM813" s="78"/>
      <c r="AN813" s="78"/>
      <c r="AT813" s="78"/>
      <c r="AU813" s="78"/>
      <c r="AV813" s="78"/>
      <c r="BB813" s="78"/>
      <c r="BC813" s="78"/>
      <c r="BD813" s="78"/>
      <c r="BJ813" s="78">
        <v>3.9999999999999998E-11</v>
      </c>
      <c r="BK813" s="78">
        <v>5.6278674608400001</v>
      </c>
      <c r="BL813" s="78">
        <v>43981.530949939799</v>
      </c>
      <c r="BM813" s="77">
        <f t="shared" si="416"/>
        <v>3.4510250735275322E-11</v>
      </c>
      <c r="BN813" s="77">
        <f t="shared" si="417"/>
        <v>3.4518477438585223E-11</v>
      </c>
      <c r="BO813" s="77">
        <f t="shared" si="418"/>
        <v>3.4518477986374579E-11</v>
      </c>
      <c r="BP813" s="77">
        <f t="shared" si="419"/>
        <v>3.4518477986410768E-11</v>
      </c>
      <c r="BR813" s="78"/>
      <c r="BS813" s="78"/>
      <c r="BT813" s="78"/>
      <c r="BZ813" s="78"/>
      <c r="CA813" s="78"/>
      <c r="CB813" s="78"/>
      <c r="CH813" s="78"/>
      <c r="CI813" s="78"/>
      <c r="CJ813" s="78"/>
      <c r="CP813" s="78"/>
      <c r="CQ813" s="78"/>
      <c r="CR813" s="78"/>
      <c r="CX813" s="78"/>
      <c r="CY813" s="78"/>
      <c r="CZ813" s="78"/>
      <c r="DF813" s="78">
        <v>3.9999999999999998E-11</v>
      </c>
      <c r="DG813" s="78">
        <v>2.0198301320900001</v>
      </c>
      <c r="DH813" s="78">
        <v>156547.08861034401</v>
      </c>
      <c r="DI813" s="77">
        <f t="shared" si="420"/>
        <v>1.7691703818696321E-11</v>
      </c>
      <c r="DJ813" s="77">
        <f t="shared" si="421"/>
        <v>1.7743643781598399E-11</v>
      </c>
      <c r="DK813" s="77">
        <f t="shared" si="422"/>
        <v>1.7743647240073486E-11</v>
      </c>
      <c r="DL813" s="77">
        <f t="shared" si="423"/>
        <v>1.7743647240301716E-11</v>
      </c>
      <c r="DN813" s="78"/>
      <c r="DO813" s="78"/>
      <c r="DP813" s="78"/>
      <c r="DV813" s="78"/>
      <c r="DW813" s="78"/>
      <c r="DX813" s="78"/>
      <c r="ED813" s="78"/>
      <c r="EE813" s="78"/>
      <c r="EF813" s="78"/>
      <c r="EL813" s="78"/>
      <c r="EM813" s="78"/>
      <c r="EN813" s="78"/>
      <c r="ET813" s="78"/>
      <c r="EU813" s="78"/>
      <c r="EV813" s="78"/>
    </row>
    <row r="814" spans="12:152" s="77" customFormat="1" ht="12.75">
      <c r="L814" s="78"/>
      <c r="N814" s="78">
        <v>2.1999999999999999E-10</v>
      </c>
      <c r="O814" s="78">
        <v>5.4294049057600002</v>
      </c>
      <c r="P814" s="78">
        <v>1485.9801210651999</v>
      </c>
      <c r="Q814" s="77">
        <f t="shared" si="408"/>
        <v>-2.0799547461953503E-10</v>
      </c>
      <c r="R814" s="77">
        <f t="shared" si="409"/>
        <v>-2.0799646003291424E-10</v>
      </c>
      <c r="S814" s="77">
        <f t="shared" si="410"/>
        <v>-2.0799646009855128E-10</v>
      </c>
      <c r="T814" s="77">
        <f t="shared" si="411"/>
        <v>-2.079964600985556E-10</v>
      </c>
      <c r="V814" s="78">
        <v>1.9999999999999999E-11</v>
      </c>
      <c r="W814" s="78">
        <v>0.63548334552999997</v>
      </c>
      <c r="X814" s="78">
        <v>23384.286986898602</v>
      </c>
      <c r="Y814" s="77">
        <f t="shared" si="412"/>
        <v>-1.953908435259876E-11</v>
      </c>
      <c r="Z814" s="77">
        <f t="shared" si="413"/>
        <v>-1.9538160324541194E-11</v>
      </c>
      <c r="AA814" s="77">
        <f t="shared" si="414"/>
        <v>-1.9538160262961355E-11</v>
      </c>
      <c r="AB814" s="77">
        <f t="shared" si="415"/>
        <v>-1.9538160262957223E-11</v>
      </c>
      <c r="AD814" s="78"/>
      <c r="AE814" s="78"/>
      <c r="AF814" s="78"/>
      <c r="AL814" s="78"/>
      <c r="AM814" s="78"/>
      <c r="AN814" s="78"/>
      <c r="AT814" s="78"/>
      <c r="AU814" s="78"/>
      <c r="AV814" s="78"/>
      <c r="BB814" s="78"/>
      <c r="BC814" s="78"/>
      <c r="BD814" s="78"/>
      <c r="BJ814" s="78">
        <v>3.9999999999999998E-11</v>
      </c>
      <c r="BK814" s="78">
        <v>4.1268797504999997</v>
      </c>
      <c r="BL814" s="78">
        <v>52024.758613305399</v>
      </c>
      <c r="BM814" s="77">
        <f t="shared" si="416"/>
        <v>-5.6224629371774817E-13</v>
      </c>
      <c r="BN814" s="77">
        <f t="shared" si="417"/>
        <v>-5.8149704593028331E-13</v>
      </c>
      <c r="BO814" s="77">
        <f t="shared" si="418"/>
        <v>-5.8149832821639996E-13</v>
      </c>
      <c r="BP814" s="77">
        <f t="shared" si="419"/>
        <v>-5.8149832830051935E-13</v>
      </c>
      <c r="BR814" s="78"/>
      <c r="BS814" s="78"/>
      <c r="BT814" s="78"/>
      <c r="BZ814" s="78"/>
      <c r="CA814" s="78"/>
      <c r="CB814" s="78"/>
      <c r="CH814" s="78"/>
      <c r="CI814" s="78"/>
      <c r="CJ814" s="78"/>
      <c r="CP814" s="78"/>
      <c r="CQ814" s="78"/>
      <c r="CR814" s="78"/>
      <c r="CX814" s="78"/>
      <c r="CY814" s="78"/>
      <c r="CZ814" s="78"/>
      <c r="DF814" s="78">
        <v>5.0000000000000002E-11</v>
      </c>
      <c r="DG814" s="78">
        <v>6.1311307411499998</v>
      </c>
      <c r="DH814" s="78">
        <v>26026.177166834001</v>
      </c>
      <c r="DI814" s="77">
        <f t="shared" si="420"/>
        <v>4.9918316327396792E-11</v>
      </c>
      <c r="DJ814" s="77">
        <f t="shared" si="421"/>
        <v>4.9919002776004091E-11</v>
      </c>
      <c r="DK814" s="77">
        <f t="shared" si="422"/>
        <v>4.9919002821631949E-11</v>
      </c>
      <c r="DL814" s="77">
        <f t="shared" si="423"/>
        <v>4.9919002821634941E-11</v>
      </c>
      <c r="DN814" s="78"/>
      <c r="DO814" s="78"/>
      <c r="DP814" s="78"/>
      <c r="DV814" s="78"/>
      <c r="DW814" s="78"/>
      <c r="DX814" s="78"/>
      <c r="ED814" s="78"/>
      <c r="EE814" s="78"/>
      <c r="EF814" s="78"/>
      <c r="EL814" s="78"/>
      <c r="EM814" s="78"/>
      <c r="EN814" s="78"/>
      <c r="ET814" s="78"/>
      <c r="EU814" s="78"/>
      <c r="EV814" s="78"/>
    </row>
    <row r="815" spans="12:152" s="77" customFormat="1" ht="12.75">
      <c r="L815" s="78"/>
      <c r="N815" s="78">
        <v>2.1999999999999999E-10</v>
      </c>
      <c r="O815" s="78">
        <v>1.0383931634900001</v>
      </c>
      <c r="P815" s="78">
        <v>103189.137861888</v>
      </c>
      <c r="Q815" s="77">
        <f t="shared" si="408"/>
        <v>1.7263878003137039E-10</v>
      </c>
      <c r="R815" s="77">
        <f t="shared" si="409"/>
        <v>1.7276888727026759E-10</v>
      </c>
      <c r="S815" s="77">
        <f t="shared" si="410"/>
        <v>1.7276889593145061E-10</v>
      </c>
      <c r="T815" s="77">
        <f t="shared" si="411"/>
        <v>1.7276889593202351E-10</v>
      </c>
      <c r="V815" s="78">
        <v>1.9999999999999999E-11</v>
      </c>
      <c r="W815" s="78">
        <v>2.5156421451200002</v>
      </c>
      <c r="X815" s="78">
        <v>26667.590728572999</v>
      </c>
      <c r="Y815" s="77">
        <f t="shared" si="412"/>
        <v>1.3475375324815468E-11</v>
      </c>
      <c r="Z815" s="77">
        <f t="shared" si="413"/>
        <v>1.3471728665847541E-11</v>
      </c>
      <c r="AA815" s="77">
        <f t="shared" si="414"/>
        <v>1.3471728422916939E-11</v>
      </c>
      <c r="AB815" s="77">
        <f t="shared" si="415"/>
        <v>1.3471728422900552E-11</v>
      </c>
      <c r="AD815" s="78"/>
      <c r="AE815" s="78"/>
      <c r="AF815" s="78"/>
      <c r="AL815" s="78"/>
      <c r="AM815" s="78"/>
      <c r="AN815" s="78"/>
      <c r="AT815" s="78"/>
      <c r="AU815" s="78"/>
      <c r="AV815" s="78"/>
      <c r="BB815" s="78"/>
      <c r="BC815" s="78"/>
      <c r="BD815" s="78"/>
      <c r="BJ815" s="78">
        <v>3.9999999999999998E-11</v>
      </c>
      <c r="BK815" s="78">
        <v>5.1320298268400002</v>
      </c>
      <c r="BL815" s="78">
        <v>735.87651353180001</v>
      </c>
      <c r="BM815" s="77">
        <f t="shared" si="416"/>
        <v>1.9836576738227578E-11</v>
      </c>
      <c r="BN815" s="77">
        <f t="shared" si="417"/>
        <v>1.9836813216711809E-11</v>
      </c>
      <c r="BO815" s="77">
        <f t="shared" si="418"/>
        <v>1.9836813232463584E-11</v>
      </c>
      <c r="BP815" s="77">
        <f t="shared" si="419"/>
        <v>1.9836813232464605E-11</v>
      </c>
      <c r="BR815" s="78"/>
      <c r="BS815" s="78"/>
      <c r="BT815" s="78"/>
      <c r="BZ815" s="78"/>
      <c r="CA815" s="78"/>
      <c r="CB815" s="78"/>
      <c r="CH815" s="78"/>
      <c r="CI815" s="78"/>
      <c r="CJ815" s="78"/>
      <c r="CP815" s="78"/>
      <c r="CQ815" s="78"/>
      <c r="CR815" s="78"/>
      <c r="CX815" s="78"/>
      <c r="CY815" s="78"/>
      <c r="CZ815" s="78"/>
      <c r="DF815" s="78">
        <v>3.9999999999999998E-11</v>
      </c>
      <c r="DG815" s="78">
        <v>4.94928690334</v>
      </c>
      <c r="DH815" s="78">
        <v>52663.441034402502</v>
      </c>
      <c r="DI815" s="77">
        <f t="shared" si="420"/>
        <v>-1.5897472627183012E-11</v>
      </c>
      <c r="DJ815" s="77">
        <f t="shared" si="421"/>
        <v>-1.587958698876486E-11</v>
      </c>
      <c r="DK815" s="77">
        <f t="shared" si="422"/>
        <v>-1.5879585797279068E-11</v>
      </c>
      <c r="DL815" s="77">
        <f t="shared" si="423"/>
        <v>-1.5879585797199768E-11</v>
      </c>
      <c r="DN815" s="78"/>
      <c r="DO815" s="78"/>
      <c r="DP815" s="78"/>
      <c r="DV815" s="78"/>
      <c r="DW815" s="78"/>
      <c r="DX815" s="78"/>
      <c r="ED815" s="78"/>
      <c r="EE815" s="78"/>
      <c r="EF815" s="78"/>
      <c r="EL815" s="78"/>
      <c r="EM815" s="78"/>
      <c r="EN815" s="78"/>
      <c r="ET815" s="78"/>
      <c r="EU815" s="78"/>
      <c r="EV815" s="78"/>
    </row>
    <row r="816" spans="12:152" s="77" customFormat="1" ht="12.75">
      <c r="L816" s="78"/>
      <c r="N816" s="78">
        <v>2.3000000000000001E-10</v>
      </c>
      <c r="O816" s="78">
        <v>1.35379542887</v>
      </c>
      <c r="P816" s="78">
        <v>52161.579189146702</v>
      </c>
      <c r="Q816" s="77">
        <f t="shared" si="408"/>
        <v>9.044670343466202E-11</v>
      </c>
      <c r="R816" s="77">
        <f t="shared" si="409"/>
        <v>9.0548744710054215E-11</v>
      </c>
      <c r="S816" s="77">
        <f t="shared" si="410"/>
        <v>9.0548751506318878E-11</v>
      </c>
      <c r="T816" s="77">
        <f t="shared" si="411"/>
        <v>9.0548751506763552E-11</v>
      </c>
      <c r="V816" s="78">
        <v>1.9999999999999999E-11</v>
      </c>
      <c r="W816" s="78">
        <v>6.08909078783</v>
      </c>
      <c r="X816" s="78">
        <v>116783.65521669399</v>
      </c>
      <c r="Y816" s="77">
        <f t="shared" si="412"/>
        <v>1.713864266540341E-11</v>
      </c>
      <c r="Z816" s="77">
        <f t="shared" si="413"/>
        <v>1.7127494768010465E-11</v>
      </c>
      <c r="AA816" s="77">
        <f t="shared" si="414"/>
        <v>1.7127494024784329E-11</v>
      </c>
      <c r="AB816" s="77">
        <f t="shared" si="415"/>
        <v>1.7127494024735021E-11</v>
      </c>
      <c r="AD816" s="78"/>
      <c r="AE816" s="78"/>
      <c r="AF816" s="78"/>
      <c r="AL816" s="78"/>
      <c r="AM816" s="78"/>
      <c r="AN816" s="78"/>
      <c r="AT816" s="78"/>
      <c r="AU816" s="78"/>
      <c r="AV816" s="78"/>
      <c r="BB816" s="78"/>
      <c r="BC816" s="78"/>
      <c r="BD816" s="78"/>
      <c r="BJ816" s="78">
        <v>3.9999999999999998E-11</v>
      </c>
      <c r="BK816" s="78">
        <v>4.6432747121600002</v>
      </c>
      <c r="BL816" s="78">
        <v>76255.151885563493</v>
      </c>
      <c r="BM816" s="77">
        <f t="shared" si="416"/>
        <v>-3.7878378041935185E-11</v>
      </c>
      <c r="BN816" s="77">
        <f t="shared" si="417"/>
        <v>-3.7869300153606048E-11</v>
      </c>
      <c r="BO816" s="77">
        <f t="shared" si="418"/>
        <v>-3.7869299548301403E-11</v>
      </c>
      <c r="BP816" s="77">
        <f t="shared" si="419"/>
        <v>-3.7869299548261136E-11</v>
      </c>
      <c r="BR816" s="78"/>
      <c r="BS816" s="78"/>
      <c r="BT816" s="78"/>
      <c r="BZ816" s="78"/>
      <c r="CA816" s="78"/>
      <c r="CB816" s="78"/>
      <c r="CH816" s="78"/>
      <c r="CI816" s="78"/>
      <c r="CJ816" s="78"/>
      <c r="CP816" s="78"/>
      <c r="CQ816" s="78"/>
      <c r="CR816" s="78"/>
      <c r="CX816" s="78"/>
      <c r="CY816" s="78"/>
      <c r="CZ816" s="78"/>
      <c r="DF816" s="78">
        <v>5.0000000000000002E-11</v>
      </c>
      <c r="DG816" s="78">
        <v>0.40443457223000001</v>
      </c>
      <c r="DH816" s="78">
        <v>28096.4606807331</v>
      </c>
      <c r="DI816" s="77">
        <f t="shared" si="420"/>
        <v>-6.5012336960662851E-12</v>
      </c>
      <c r="DJ816" s="77">
        <f t="shared" si="421"/>
        <v>-6.4883467954387707E-12</v>
      </c>
      <c r="DK816" s="77">
        <f t="shared" si="422"/>
        <v>-6.4883459370293944E-12</v>
      </c>
      <c r="DL816" s="77">
        <f t="shared" si="423"/>
        <v>-6.4883459369716226E-12</v>
      </c>
      <c r="DN816" s="78"/>
      <c r="DO816" s="78"/>
      <c r="DP816" s="78"/>
      <c r="DV816" s="78"/>
      <c r="DW816" s="78"/>
      <c r="DX816" s="78"/>
      <c r="ED816" s="78"/>
      <c r="EE816" s="78"/>
      <c r="EF816" s="78"/>
      <c r="EL816" s="78"/>
      <c r="EM816" s="78"/>
      <c r="EN816" s="78"/>
      <c r="ET816" s="78"/>
      <c r="EU816" s="78"/>
      <c r="EV816" s="78"/>
    </row>
    <row r="817" spans="12:152" s="77" customFormat="1" ht="12.75">
      <c r="L817" s="78"/>
      <c r="N817" s="78">
        <v>2.5999999999999998E-10</v>
      </c>
      <c r="O817" s="78">
        <v>6.0133121837900001</v>
      </c>
      <c r="P817" s="78">
        <v>122444.98726584599</v>
      </c>
      <c r="Q817" s="77">
        <f t="shared" si="408"/>
        <v>2.1589556366398664E-10</v>
      </c>
      <c r="R817" s="77">
        <f t="shared" si="409"/>
        <v>2.1573130573709673E-10</v>
      </c>
      <c r="S817" s="77">
        <f t="shared" si="410"/>
        <v>2.1573129478667412E-10</v>
      </c>
      <c r="T817" s="77">
        <f t="shared" si="411"/>
        <v>2.1573129478594819E-10</v>
      </c>
      <c r="V817" s="78">
        <v>1.9999999999999999E-11</v>
      </c>
      <c r="W817" s="78">
        <v>3.5673324152200001</v>
      </c>
      <c r="X817" s="78">
        <v>26073.676047572499</v>
      </c>
      <c r="Y817" s="77">
        <f t="shared" si="412"/>
        <v>-1.863493819481346E-11</v>
      </c>
      <c r="Z817" s="77">
        <f t="shared" si="413"/>
        <v>-1.8636689476991934E-11</v>
      </c>
      <c r="AA817" s="77">
        <f t="shared" si="414"/>
        <v>-1.8636689593608522E-11</v>
      </c>
      <c r="AB817" s="77">
        <f t="shared" si="415"/>
        <v>-1.8636689593616151E-11</v>
      </c>
      <c r="AD817" s="78"/>
      <c r="AE817" s="78"/>
      <c r="AF817" s="78"/>
      <c r="AL817" s="78"/>
      <c r="AM817" s="78"/>
      <c r="AN817" s="78"/>
      <c r="AT817" s="78"/>
      <c r="AU817" s="78"/>
      <c r="AV817" s="78"/>
      <c r="BB817" s="78"/>
      <c r="BC817" s="78"/>
      <c r="BD817" s="78"/>
      <c r="BJ817" s="78">
        <v>3.9999999999999998E-11</v>
      </c>
      <c r="BK817" s="78">
        <v>1.34781477964</v>
      </c>
      <c r="BL817" s="78">
        <v>106684.808959168</v>
      </c>
      <c r="BM817" s="77">
        <f t="shared" si="416"/>
        <v>3.6095412241869296E-11</v>
      </c>
      <c r="BN817" s="77">
        <f t="shared" si="417"/>
        <v>3.6112408070087601E-11</v>
      </c>
      <c r="BO817" s="77">
        <f t="shared" si="418"/>
        <v>3.6112409201006375E-11</v>
      </c>
      <c r="BP817" s="77">
        <f t="shared" si="419"/>
        <v>3.6112409201080692E-11</v>
      </c>
      <c r="BR817" s="78"/>
      <c r="BS817" s="78"/>
      <c r="BT817" s="78"/>
      <c r="BZ817" s="78"/>
      <c r="CA817" s="78"/>
      <c r="CB817" s="78"/>
      <c r="CH817" s="78"/>
      <c r="CI817" s="78"/>
      <c r="CJ817" s="78"/>
      <c r="CP817" s="78"/>
      <c r="CQ817" s="78"/>
      <c r="CR817" s="78"/>
      <c r="CX817" s="78"/>
      <c r="CY817" s="78"/>
      <c r="CZ817" s="78"/>
      <c r="DF817" s="78">
        <v>3.9999999999999998E-11</v>
      </c>
      <c r="DG817" s="78">
        <v>4.4040508091100001</v>
      </c>
      <c r="DH817" s="78">
        <v>130593.294518355</v>
      </c>
      <c r="DI817" s="77">
        <f t="shared" si="420"/>
        <v>-3.870365226913988E-11</v>
      </c>
      <c r="DJ817" s="77">
        <f t="shared" si="421"/>
        <v>-3.8691420053429079E-11</v>
      </c>
      <c r="DK817" s="77">
        <f t="shared" si="422"/>
        <v>-3.8691419236760239E-11</v>
      </c>
      <c r="DL817" s="77">
        <f t="shared" si="423"/>
        <v>-3.869141923670717E-11</v>
      </c>
      <c r="DN817" s="78"/>
      <c r="DO817" s="78"/>
      <c r="DP817" s="78"/>
      <c r="DV817" s="78"/>
      <c r="DW817" s="78"/>
      <c r="DX817" s="78"/>
      <c r="ED817" s="78"/>
      <c r="EE817" s="78"/>
      <c r="EF817" s="78"/>
      <c r="EL817" s="78"/>
      <c r="EM817" s="78"/>
      <c r="EN817" s="78"/>
      <c r="ET817" s="78"/>
      <c r="EU817" s="78"/>
      <c r="EV817" s="78"/>
    </row>
    <row r="818" spans="12:152" s="77" customFormat="1" ht="12.75">
      <c r="L818" s="78"/>
      <c r="N818" s="78">
        <v>3E-10</v>
      </c>
      <c r="O818" s="78">
        <v>2.6651827769800001</v>
      </c>
      <c r="P818" s="78">
        <v>25600.268390320001</v>
      </c>
      <c r="Q818" s="77">
        <f t="shared" si="408"/>
        <v>1.4997411779431256E-10</v>
      </c>
      <c r="R818" s="77">
        <f t="shared" si="409"/>
        <v>1.4991257558347971E-10</v>
      </c>
      <c r="S818" s="77">
        <f t="shared" si="410"/>
        <v>1.4991257148388225E-10</v>
      </c>
      <c r="T818" s="77">
        <f t="shared" si="411"/>
        <v>1.4991257148360899E-10</v>
      </c>
      <c r="V818" s="78">
        <v>3E-11</v>
      </c>
      <c r="W818" s="78">
        <v>5.6039292397600002</v>
      </c>
      <c r="X818" s="78">
        <v>104466.051854982</v>
      </c>
      <c r="Y818" s="77">
        <f t="shared" si="412"/>
        <v>-8.1481742983803578E-12</v>
      </c>
      <c r="Z818" s="77">
        <f t="shared" si="413"/>
        <v>-8.1760752268920186E-12</v>
      </c>
      <c r="AA818" s="77">
        <f t="shared" si="414"/>
        <v>-8.1760770851129074E-12</v>
      </c>
      <c r="AB818" s="77">
        <f t="shared" si="415"/>
        <v>-8.1760770852376032E-12</v>
      </c>
      <c r="AD818" s="78"/>
      <c r="AE818" s="78"/>
      <c r="AF818" s="78"/>
      <c r="AL818" s="78"/>
      <c r="AM818" s="78"/>
      <c r="AN818" s="78"/>
      <c r="AT818" s="78"/>
      <c r="AU818" s="78"/>
      <c r="AV818" s="78"/>
      <c r="BB818" s="78"/>
      <c r="BC818" s="78"/>
      <c r="BD818" s="78"/>
      <c r="BJ818" s="78">
        <v>3.9999999999999998E-11</v>
      </c>
      <c r="BK818" s="78">
        <v>2.3499715121100002</v>
      </c>
      <c r="BL818" s="78">
        <v>177287.845882636</v>
      </c>
      <c r="BM818" s="77">
        <f t="shared" si="416"/>
        <v>3.5868295417568805E-11</v>
      </c>
      <c r="BN818" s="77">
        <f t="shared" si="417"/>
        <v>3.5839207237222698E-11</v>
      </c>
      <c r="BO818" s="77">
        <f t="shared" si="418"/>
        <v>3.5839205296451078E-11</v>
      </c>
      <c r="BP818" s="77">
        <f t="shared" si="419"/>
        <v>3.5839205296321831E-11</v>
      </c>
      <c r="BR818" s="78"/>
      <c r="BS818" s="78"/>
      <c r="BT818" s="78"/>
      <c r="BZ818" s="78"/>
      <c r="CA818" s="78"/>
      <c r="CB818" s="78"/>
      <c r="CH818" s="78"/>
      <c r="CI818" s="78"/>
      <c r="CJ818" s="78"/>
      <c r="CP818" s="78"/>
      <c r="CQ818" s="78"/>
      <c r="CR818" s="78"/>
      <c r="CX818" s="78"/>
      <c r="CY818" s="78"/>
      <c r="CZ818" s="78"/>
      <c r="DF818" s="78">
        <v>3.9999999999999998E-11</v>
      </c>
      <c r="DG818" s="78">
        <v>4.1744069868600002</v>
      </c>
      <c r="DH818" s="78">
        <v>91919.569915898901</v>
      </c>
      <c r="DI818" s="77">
        <f t="shared" si="420"/>
        <v>-3.8018704705140592E-11</v>
      </c>
      <c r="DJ818" s="77">
        <f t="shared" si="421"/>
        <v>-3.8029264096371018E-11</v>
      </c>
      <c r="DK818" s="77">
        <f t="shared" si="422"/>
        <v>-3.8029264798815102E-11</v>
      </c>
      <c r="DL818" s="77">
        <f t="shared" si="423"/>
        <v>-3.8029264798861624E-11</v>
      </c>
      <c r="DN818" s="78"/>
      <c r="DO818" s="78"/>
      <c r="DP818" s="78"/>
      <c r="DV818" s="78"/>
      <c r="DW818" s="78"/>
      <c r="DX818" s="78"/>
      <c r="ED818" s="78"/>
      <c r="EE818" s="78"/>
      <c r="EF818" s="78"/>
      <c r="EL818" s="78"/>
      <c r="EM818" s="78"/>
      <c r="EN818" s="78"/>
      <c r="ET818" s="78"/>
      <c r="EU818" s="78"/>
      <c r="EV818" s="78"/>
    </row>
    <row r="819" spans="12:152" s="77" customFormat="1" ht="12.75">
      <c r="L819" s="78"/>
      <c r="N819" s="78">
        <v>2.3000000000000001E-10</v>
      </c>
      <c r="O819" s="78">
        <v>4.0752126852500004</v>
      </c>
      <c r="P819" s="78">
        <v>230239.17477710801</v>
      </c>
      <c r="Q819" s="77">
        <f t="shared" si="408"/>
        <v>-2.2714693728962299E-10</v>
      </c>
      <c r="R819" s="77">
        <f t="shared" si="409"/>
        <v>-2.2706949395847243E-10</v>
      </c>
      <c r="S819" s="77">
        <f t="shared" si="410"/>
        <v>-2.270694887656592E-10</v>
      </c>
      <c r="T819" s="77">
        <f t="shared" si="411"/>
        <v>-2.2706948876531801E-10</v>
      </c>
      <c r="V819" s="78">
        <v>1.9999999999999999E-11</v>
      </c>
      <c r="W819" s="78">
        <v>3.5612610385400001</v>
      </c>
      <c r="X819" s="78">
        <v>26189.865659839801</v>
      </c>
      <c r="Y819" s="77">
        <f t="shared" si="412"/>
        <v>-1.9228325358810051E-11</v>
      </c>
      <c r="Z819" s="77">
        <f t="shared" si="413"/>
        <v>-1.9226991664991916E-11</v>
      </c>
      <c r="AA819" s="77">
        <f t="shared" si="414"/>
        <v>-1.9226991576117169E-11</v>
      </c>
      <c r="AB819" s="77">
        <f t="shared" si="415"/>
        <v>-1.9226991576111224E-11</v>
      </c>
      <c r="AD819" s="78"/>
      <c r="AE819" s="78"/>
      <c r="AF819" s="78"/>
      <c r="AL819" s="78"/>
      <c r="AM819" s="78"/>
      <c r="AN819" s="78"/>
      <c r="AT819" s="78"/>
      <c r="AU819" s="78"/>
      <c r="AV819" s="78"/>
      <c r="BB819" s="78"/>
      <c r="BC819" s="78"/>
      <c r="BD819" s="78"/>
      <c r="BJ819" s="78"/>
      <c r="BK819" s="78"/>
      <c r="BL819" s="78"/>
      <c r="BR819" s="78"/>
      <c r="BS819" s="78"/>
      <c r="BT819" s="78"/>
      <c r="BZ819" s="78"/>
      <c r="CA819" s="78"/>
      <c r="CB819" s="78"/>
      <c r="CH819" s="78"/>
      <c r="CI819" s="78"/>
      <c r="CJ819" s="78"/>
      <c r="CP819" s="78"/>
      <c r="CQ819" s="78"/>
      <c r="CR819" s="78"/>
      <c r="CX819" s="78"/>
      <c r="CY819" s="78"/>
      <c r="CZ819" s="78"/>
      <c r="DF819" s="78">
        <v>5.0000000000000002E-11</v>
      </c>
      <c r="DG819" s="78">
        <v>3.7177743666</v>
      </c>
      <c r="DH819" s="78">
        <v>70383.620271383596</v>
      </c>
      <c r="DI819" s="77">
        <f t="shared" si="420"/>
        <v>-4.9678576518460415E-11</v>
      </c>
      <c r="DJ819" s="77">
        <f t="shared" si="421"/>
        <v>-4.9674880172917229E-11</v>
      </c>
      <c r="DK819" s="77">
        <f t="shared" si="422"/>
        <v>-4.9674879926002659E-11</v>
      </c>
      <c r="DL819" s="77">
        <f t="shared" si="423"/>
        <v>-4.9674879925986154E-11</v>
      </c>
      <c r="DN819" s="78"/>
      <c r="DO819" s="78"/>
      <c r="DP819" s="78"/>
      <c r="DV819" s="78"/>
      <c r="DW819" s="78"/>
      <c r="DX819" s="78"/>
      <c r="ED819" s="78"/>
      <c r="EE819" s="78"/>
      <c r="EF819" s="78"/>
      <c r="EL819" s="78"/>
      <c r="EM819" s="78"/>
      <c r="EN819" s="78"/>
      <c r="ET819" s="78"/>
      <c r="EU819" s="78"/>
      <c r="EV819" s="78"/>
    </row>
    <row r="820" spans="12:152" s="77" customFormat="1" ht="12.75">
      <c r="L820" s="78"/>
      <c r="N820" s="78">
        <v>2.4E-10</v>
      </c>
      <c r="O820" s="78">
        <v>0.64355332402999998</v>
      </c>
      <c r="P820" s="78">
        <v>203041.89308344101</v>
      </c>
      <c r="Q820" s="77">
        <f t="shared" si="408"/>
        <v>2.1643264743516541E-10</v>
      </c>
      <c r="R820" s="77">
        <f t="shared" si="409"/>
        <v>2.1623743765786109E-10</v>
      </c>
      <c r="S820" s="77">
        <f t="shared" si="410"/>
        <v>2.1623742462954882E-10</v>
      </c>
      <c r="T820" s="77">
        <f t="shared" si="411"/>
        <v>2.1623742462867286E-10</v>
      </c>
      <c r="V820" s="78">
        <v>1.9999999999999999E-11</v>
      </c>
      <c r="W820" s="78">
        <v>5.9779755574599998</v>
      </c>
      <c r="X820" s="78">
        <v>50167.248743989301</v>
      </c>
      <c r="Y820" s="77">
        <f t="shared" si="412"/>
        <v>-8.341640222338559E-12</v>
      </c>
      <c r="Z820" s="77">
        <f t="shared" si="413"/>
        <v>-8.3500760415694164E-12</v>
      </c>
      <c r="AA820" s="77">
        <f t="shared" si="414"/>
        <v>-8.3500766034183218E-12</v>
      </c>
      <c r="AB820" s="77">
        <f t="shared" si="415"/>
        <v>-8.3500766034555126E-12</v>
      </c>
      <c r="AD820" s="78"/>
      <c r="AE820" s="78"/>
      <c r="AF820" s="78"/>
      <c r="AL820" s="78"/>
      <c r="AM820" s="78"/>
      <c r="AN820" s="78"/>
      <c r="AT820" s="78"/>
      <c r="AU820" s="78"/>
      <c r="AV820" s="78"/>
      <c r="BB820" s="78"/>
      <c r="BC820" s="78"/>
      <c r="BD820" s="78"/>
      <c r="BJ820" s="78"/>
      <c r="BK820" s="78"/>
      <c r="BL820" s="78"/>
      <c r="BR820" s="78"/>
      <c r="BS820" s="78"/>
      <c r="BT820" s="78"/>
      <c r="BZ820" s="78"/>
      <c r="CA820" s="78"/>
      <c r="CB820" s="78"/>
      <c r="CH820" s="78"/>
      <c r="CI820" s="78"/>
      <c r="CJ820" s="78"/>
      <c r="CP820" s="78"/>
      <c r="CQ820" s="78"/>
      <c r="CR820" s="78"/>
      <c r="CX820" s="78"/>
      <c r="CY820" s="78"/>
      <c r="CZ820" s="78"/>
      <c r="DF820" s="78">
        <v>5.0000000000000002E-11</v>
      </c>
      <c r="DG820" s="78">
        <v>1.5288582532799999</v>
      </c>
      <c r="DH820" s="78">
        <v>51102.197258957502</v>
      </c>
      <c r="DI820" s="77">
        <f t="shared" si="420"/>
        <v>2.9798055705542177E-11</v>
      </c>
      <c r="DJ820" s="77">
        <f t="shared" si="421"/>
        <v>2.9817034915509389E-11</v>
      </c>
      <c r="DK820" s="77">
        <f t="shared" si="422"/>
        <v>2.9817036179490026E-11</v>
      </c>
      <c r="DL820" s="77">
        <f t="shared" si="423"/>
        <v>2.9817036179574444E-11</v>
      </c>
      <c r="DN820" s="78"/>
      <c r="DO820" s="78"/>
      <c r="DP820" s="78"/>
      <c r="DV820" s="78"/>
      <c r="DW820" s="78"/>
      <c r="DX820" s="78"/>
      <c r="ED820" s="78"/>
      <c r="EE820" s="78"/>
      <c r="EF820" s="78"/>
      <c r="EL820" s="78"/>
      <c r="EM820" s="78"/>
      <c r="EN820" s="78"/>
      <c r="ET820" s="78"/>
      <c r="EU820" s="78"/>
      <c r="EV820" s="78"/>
    </row>
    <row r="821" spans="12:152" s="77" customFormat="1" ht="12.75">
      <c r="L821" s="78"/>
      <c r="N821" s="78">
        <v>2.1999999999999999E-10</v>
      </c>
      <c r="O821" s="78">
        <v>1.3946387390899999</v>
      </c>
      <c r="P821" s="78">
        <v>952.07662325959996</v>
      </c>
      <c r="Q821" s="77">
        <f t="shared" si="408"/>
        <v>-1.6207283391050581E-10</v>
      </c>
      <c r="R821" s="77">
        <f t="shared" si="409"/>
        <v>-1.6207152349133279E-10</v>
      </c>
      <c r="S821" s="77">
        <f t="shared" si="410"/>
        <v>-1.6207152340404547E-10</v>
      </c>
      <c r="T821" s="77">
        <f t="shared" si="411"/>
        <v>-1.6207152340403978E-10</v>
      </c>
      <c r="V821" s="78">
        <v>1.9999999999999999E-11</v>
      </c>
      <c r="W821" s="78">
        <v>4.4148199183500001</v>
      </c>
      <c r="X821" s="78">
        <v>65538.255989947502</v>
      </c>
      <c r="Y821" s="77">
        <f t="shared" si="412"/>
        <v>1.3567294599454935E-11</v>
      </c>
      <c r="Z821" s="77">
        <f t="shared" si="413"/>
        <v>1.3558382224791092E-11</v>
      </c>
      <c r="AA821" s="77">
        <f t="shared" si="414"/>
        <v>1.3558381630973215E-11</v>
      </c>
      <c r="AB821" s="77">
        <f t="shared" si="415"/>
        <v>1.3558381630933935E-11</v>
      </c>
      <c r="AD821" s="78"/>
      <c r="AE821" s="78"/>
      <c r="AF821" s="78"/>
      <c r="AL821" s="78"/>
      <c r="AM821" s="78"/>
      <c r="AN821" s="78"/>
      <c r="AT821" s="78"/>
      <c r="AU821" s="78"/>
      <c r="AV821" s="78"/>
      <c r="BB821" s="78"/>
      <c r="BC821" s="78"/>
      <c r="BD821" s="78"/>
      <c r="BJ821" s="78"/>
      <c r="BK821" s="78"/>
      <c r="BL821" s="78"/>
      <c r="BR821" s="78"/>
      <c r="BS821" s="78"/>
      <c r="BT821" s="78"/>
      <c r="BZ821" s="78"/>
      <c r="CA821" s="78"/>
      <c r="CB821" s="78"/>
      <c r="CH821" s="78"/>
      <c r="CI821" s="78"/>
      <c r="CJ821" s="78"/>
      <c r="CP821" s="78"/>
      <c r="CQ821" s="78"/>
      <c r="CR821" s="78"/>
      <c r="CX821" s="78"/>
      <c r="CY821" s="78"/>
      <c r="CZ821" s="78"/>
      <c r="DF821" s="78">
        <v>3.9999999999999998E-11</v>
      </c>
      <c r="DG821" s="78">
        <v>1.7160904700499999</v>
      </c>
      <c r="DH821" s="78">
        <v>23762.9537327586</v>
      </c>
      <c r="DI821" s="77">
        <f t="shared" si="420"/>
        <v>-1.3217010819823489E-11</v>
      </c>
      <c r="DJ821" s="77">
        <f t="shared" si="421"/>
        <v>-1.3208710517233401E-11</v>
      </c>
      <c r="DK821" s="77">
        <f t="shared" si="422"/>
        <v>-1.3208709964329531E-11</v>
      </c>
      <c r="DL821" s="77">
        <f t="shared" si="423"/>
        <v>-1.3208709964293048E-11</v>
      </c>
      <c r="DN821" s="78"/>
      <c r="DO821" s="78"/>
      <c r="DP821" s="78"/>
      <c r="DV821" s="78"/>
      <c r="DW821" s="78"/>
      <c r="DX821" s="78"/>
      <c r="ED821" s="78"/>
      <c r="EE821" s="78"/>
      <c r="EF821" s="78"/>
      <c r="EL821" s="78"/>
      <c r="EM821" s="78"/>
      <c r="EN821" s="78"/>
      <c r="ET821" s="78"/>
      <c r="EU821" s="78"/>
      <c r="EV821" s="78"/>
    </row>
    <row r="822" spans="12:152" s="77" customFormat="1" ht="12.75">
      <c r="L822" s="78"/>
      <c r="N822" s="78">
        <v>2.3000000000000001E-10</v>
      </c>
      <c r="O822" s="78">
        <v>1.98852683178</v>
      </c>
      <c r="P822" s="78">
        <v>7392.4544020847998</v>
      </c>
      <c r="Q822" s="77">
        <f t="shared" si="408"/>
        <v>6.1443980454732441E-11</v>
      </c>
      <c r="R822" s="77">
        <f t="shared" si="409"/>
        <v>6.1428821666653328E-11</v>
      </c>
      <c r="S822" s="77">
        <f t="shared" si="410"/>
        <v>6.1428820656919085E-11</v>
      </c>
      <c r="T822" s="77">
        <f t="shared" si="411"/>
        <v>6.142882065685136E-11</v>
      </c>
      <c r="V822" s="78">
        <v>1.9999999999999999E-11</v>
      </c>
      <c r="W822" s="78">
        <v>5.9129717015500001</v>
      </c>
      <c r="X822" s="78">
        <v>87367.616418840102</v>
      </c>
      <c r="Y822" s="77">
        <f t="shared" si="412"/>
        <v>1.1122649965080356E-11</v>
      </c>
      <c r="Z822" s="77">
        <f t="shared" si="413"/>
        <v>1.1109210875054507E-11</v>
      </c>
      <c r="AA822" s="77">
        <f t="shared" si="414"/>
        <v>1.1109209979636147E-11</v>
      </c>
      <c r="AB822" s="77">
        <f t="shared" si="415"/>
        <v>1.110920997957659E-11</v>
      </c>
      <c r="AD822" s="78"/>
      <c r="AE822" s="78"/>
      <c r="AF822" s="78"/>
      <c r="AL822" s="78"/>
      <c r="AM822" s="78"/>
      <c r="AN822" s="78"/>
      <c r="AT822" s="78"/>
      <c r="AU822" s="78"/>
      <c r="AV822" s="78"/>
      <c r="BB822" s="78"/>
      <c r="BC822" s="78"/>
      <c r="BD822" s="78"/>
      <c r="BJ822" s="78"/>
      <c r="BK822" s="78"/>
      <c r="BL822" s="78"/>
      <c r="BR822" s="78"/>
      <c r="BS822" s="78"/>
      <c r="BT822" s="78"/>
      <c r="BZ822" s="78"/>
      <c r="CA822" s="78"/>
      <c r="CB822" s="78"/>
      <c r="CH822" s="78"/>
      <c r="CI822" s="78"/>
      <c r="CJ822" s="78"/>
      <c r="CP822" s="78"/>
      <c r="CQ822" s="78"/>
      <c r="CR822" s="78"/>
      <c r="CX822" s="78"/>
      <c r="CY822" s="78"/>
      <c r="CZ822" s="78"/>
      <c r="DF822" s="78">
        <v>3.9999999999999998E-11</v>
      </c>
      <c r="DG822" s="78">
        <v>0.55287089413000001</v>
      </c>
      <c r="DH822" s="78">
        <v>26933.985976325399</v>
      </c>
      <c r="DI822" s="77">
        <f t="shared" si="420"/>
        <v>-1.7076318599063956E-11</v>
      </c>
      <c r="DJ822" s="77">
        <f t="shared" si="421"/>
        <v>-1.7067304582332253E-11</v>
      </c>
      <c r="DK822" s="77">
        <f t="shared" si="422"/>
        <v>-1.706730398187404E-11</v>
      </c>
      <c r="DL822" s="77">
        <f t="shared" si="423"/>
        <v>-1.7067303981833941E-11</v>
      </c>
      <c r="DN822" s="78"/>
      <c r="DO822" s="78"/>
      <c r="DP822" s="78"/>
      <c r="DV822" s="78"/>
      <c r="DW822" s="78"/>
      <c r="DX822" s="78"/>
      <c r="ED822" s="78"/>
      <c r="EE822" s="78"/>
      <c r="EF822" s="78"/>
      <c r="EL822" s="78"/>
      <c r="EM822" s="78"/>
      <c r="EN822" s="78"/>
      <c r="ET822" s="78"/>
      <c r="EU822" s="78"/>
      <c r="EV822" s="78"/>
    </row>
    <row r="823" spans="12:152" s="77" customFormat="1" ht="12.75">
      <c r="L823" s="78"/>
      <c r="N823" s="78">
        <v>2.8000000000000002E-10</v>
      </c>
      <c r="O823" s="78">
        <v>1.37381287166</v>
      </c>
      <c r="P823" s="78">
        <v>309.27832265580003</v>
      </c>
      <c r="Q823" s="77">
        <f t="shared" si="408"/>
        <v>2.638774830654366E-10</v>
      </c>
      <c r="R823" s="77">
        <f t="shared" si="409"/>
        <v>2.6387721512378828E-10</v>
      </c>
      <c r="S823" s="77">
        <f t="shared" si="410"/>
        <v>2.6387721510594066E-10</v>
      </c>
      <c r="T823" s="77">
        <f t="shared" si="411"/>
        <v>2.6387721510593948E-10</v>
      </c>
      <c r="V823" s="78">
        <v>1.9999999999999999E-11</v>
      </c>
      <c r="W823" s="78">
        <v>5.1750816963000004</v>
      </c>
      <c r="X823" s="78">
        <v>163298.12945069</v>
      </c>
      <c r="Y823" s="77">
        <f t="shared" si="412"/>
        <v>-3.5219629902017405E-12</v>
      </c>
      <c r="Z823" s="77">
        <f t="shared" si="413"/>
        <v>-3.5517025066324345E-12</v>
      </c>
      <c r="AA823" s="77">
        <f t="shared" si="414"/>
        <v>-3.5517044873082783E-12</v>
      </c>
      <c r="AB823" s="77">
        <f t="shared" si="415"/>
        <v>-3.5517044874380593E-12</v>
      </c>
      <c r="AD823" s="78"/>
      <c r="AE823" s="78"/>
      <c r="AF823" s="78"/>
      <c r="AL823" s="78"/>
      <c r="AM823" s="78"/>
      <c r="AN823" s="78"/>
      <c r="AT823" s="78"/>
      <c r="AU823" s="78"/>
      <c r="AV823" s="78"/>
      <c r="BB823" s="78"/>
      <c r="BC823" s="78"/>
      <c r="BD823" s="78"/>
      <c r="BJ823" s="78"/>
      <c r="BK823" s="78"/>
      <c r="BL823" s="78"/>
      <c r="BR823" s="78"/>
      <c r="BS823" s="78"/>
      <c r="BT823" s="78"/>
      <c r="BZ823" s="78"/>
      <c r="CA823" s="78"/>
      <c r="CB823" s="78"/>
      <c r="CH823" s="78"/>
      <c r="CI823" s="78"/>
      <c r="CJ823" s="78"/>
      <c r="CP823" s="78"/>
      <c r="CQ823" s="78"/>
      <c r="CR823" s="78"/>
      <c r="CX823" s="78"/>
      <c r="CY823" s="78"/>
      <c r="CZ823" s="78"/>
      <c r="DF823" s="78">
        <v>5.0000000000000002E-11</v>
      </c>
      <c r="DG823" s="78">
        <v>6.0222570602300003</v>
      </c>
      <c r="DH823" s="78">
        <v>128220.75860368399</v>
      </c>
      <c r="DI823" s="77">
        <f t="shared" si="420"/>
        <v>1.8567038570101747E-11</v>
      </c>
      <c r="DJ823" s="77">
        <f t="shared" si="421"/>
        <v>1.8511953535396344E-11</v>
      </c>
      <c r="DK823" s="77">
        <f t="shared" si="422"/>
        <v>1.8511949865317432E-11</v>
      </c>
      <c r="DL823" s="77">
        <f t="shared" si="423"/>
        <v>1.8511949865074535E-11</v>
      </c>
      <c r="DN823" s="78"/>
      <c r="DO823" s="78"/>
      <c r="DP823" s="78"/>
      <c r="DV823" s="78"/>
      <c r="DW823" s="78"/>
      <c r="DX823" s="78"/>
      <c r="ED823" s="78"/>
      <c r="EE823" s="78"/>
      <c r="EF823" s="78"/>
      <c r="EL823" s="78"/>
      <c r="EM823" s="78"/>
      <c r="EN823" s="78"/>
      <c r="ET823" s="78"/>
      <c r="EU823" s="78"/>
      <c r="EV823" s="78"/>
    </row>
    <row r="824" spans="12:152" s="77" customFormat="1" ht="12.75">
      <c r="L824" s="78"/>
      <c r="N824" s="78">
        <v>2.1999999999999999E-10</v>
      </c>
      <c r="O824" s="78">
        <v>2.1516555179800001</v>
      </c>
      <c r="P824" s="78">
        <v>104276.83096772899</v>
      </c>
      <c r="Q824" s="77">
        <f t="shared" si="408"/>
        <v>-9.833959942596785E-11</v>
      </c>
      <c r="R824" s="77">
        <f t="shared" si="409"/>
        <v>-9.814969529489784E-11</v>
      </c>
      <c r="S824" s="77">
        <f t="shared" si="410"/>
        <v>-9.8149682642363495E-11</v>
      </c>
      <c r="T824" s="77">
        <f t="shared" si="411"/>
        <v>-9.8149682641535281E-11</v>
      </c>
      <c r="V824" s="78">
        <v>3E-11</v>
      </c>
      <c r="W824" s="78">
        <v>1.10832319418</v>
      </c>
      <c r="X824" s="78">
        <v>25600.268390320001</v>
      </c>
      <c r="Y824" s="77">
        <f t="shared" si="412"/>
        <v>-2.5770724666355489E-11</v>
      </c>
      <c r="Z824" s="77">
        <f t="shared" si="413"/>
        <v>-2.5774361440755172E-11</v>
      </c>
      <c r="AA824" s="77">
        <f t="shared" si="414"/>
        <v>-2.5774361682952004E-11</v>
      </c>
      <c r="AB824" s="77">
        <f t="shared" si="415"/>
        <v>-2.5774361682968147E-11</v>
      </c>
      <c r="AD824" s="78"/>
      <c r="AE824" s="78"/>
      <c r="AF824" s="78"/>
      <c r="AL824" s="78"/>
      <c r="AM824" s="78"/>
      <c r="AN824" s="78"/>
      <c r="AT824" s="78"/>
      <c r="AU824" s="78"/>
      <c r="AV824" s="78"/>
      <c r="BB824" s="78"/>
      <c r="BC824" s="78"/>
      <c r="BD824" s="78"/>
      <c r="BJ824" s="78"/>
      <c r="BK824" s="78"/>
      <c r="BL824" s="78"/>
      <c r="BR824" s="78"/>
      <c r="BS824" s="78"/>
      <c r="BT824" s="78"/>
      <c r="BZ824" s="78"/>
      <c r="CA824" s="78"/>
      <c r="CB824" s="78"/>
      <c r="CH824" s="78"/>
      <c r="CI824" s="78"/>
      <c r="CJ824" s="78"/>
      <c r="CP824" s="78"/>
      <c r="CQ824" s="78"/>
      <c r="CR824" s="78"/>
      <c r="CX824" s="78"/>
      <c r="CY824" s="78"/>
      <c r="CZ824" s="78"/>
      <c r="DF824" s="78">
        <v>5.0000000000000002E-11</v>
      </c>
      <c r="DG824" s="78">
        <v>1.7822690022900001</v>
      </c>
      <c r="DH824" s="78">
        <v>187167.27548807801</v>
      </c>
      <c r="DI824" s="77">
        <f t="shared" si="420"/>
        <v>3.6746799664459481E-11</v>
      </c>
      <c r="DJ824" s="77">
        <f t="shared" si="421"/>
        <v>3.680545819022738E-11</v>
      </c>
      <c r="DK824" s="77">
        <f t="shared" si="422"/>
        <v>3.6805462093789884E-11</v>
      </c>
      <c r="DL824" s="77">
        <f t="shared" si="423"/>
        <v>3.6805462094051513E-11</v>
      </c>
      <c r="DN824" s="78"/>
      <c r="DO824" s="78"/>
      <c r="DP824" s="78"/>
      <c r="DV824" s="78"/>
      <c r="DW824" s="78"/>
      <c r="DX824" s="78"/>
      <c r="ED824" s="78"/>
      <c r="EE824" s="78"/>
      <c r="EF824" s="78"/>
      <c r="EL824" s="78"/>
      <c r="EM824" s="78"/>
      <c r="EN824" s="78"/>
      <c r="ET824" s="78"/>
      <c r="EU824" s="78"/>
      <c r="EV824" s="78"/>
    </row>
    <row r="825" spans="12:152" s="77" customFormat="1" ht="12.75">
      <c r="L825" s="78"/>
      <c r="N825" s="78">
        <v>2.5000000000000002E-10</v>
      </c>
      <c r="O825" s="78">
        <v>4.9385406066500002</v>
      </c>
      <c r="P825" s="78">
        <v>101703.15774082299</v>
      </c>
      <c r="Q825" s="77">
        <f t="shared" si="408"/>
        <v>2.4274799123528E-10</v>
      </c>
      <c r="R825" s="77">
        <f t="shared" si="409"/>
        <v>2.428041306002761E-10</v>
      </c>
      <c r="S825" s="77">
        <f t="shared" si="410"/>
        <v>2.4280413433255235E-10</v>
      </c>
      <c r="T825" s="77">
        <f t="shared" si="411"/>
        <v>2.4280413433280283E-10</v>
      </c>
      <c r="V825" s="78">
        <v>1.9999999999999999E-11</v>
      </c>
      <c r="W825" s="78">
        <v>2.11477268878</v>
      </c>
      <c r="X825" s="78">
        <v>25773.7169617045</v>
      </c>
      <c r="Y825" s="77">
        <f t="shared" si="412"/>
        <v>-1.6705240990976366E-11</v>
      </c>
      <c r="Z825" s="77">
        <f t="shared" si="413"/>
        <v>-1.6707862771223146E-11</v>
      </c>
      <c r="AA825" s="77">
        <f t="shared" si="414"/>
        <v>-1.6707862945827952E-11</v>
      </c>
      <c r="AB825" s="77">
        <f t="shared" si="415"/>
        <v>-1.6707862945839513E-11</v>
      </c>
      <c r="AD825" s="78"/>
      <c r="AE825" s="78"/>
      <c r="AF825" s="78"/>
      <c r="AL825" s="78"/>
      <c r="AM825" s="78"/>
      <c r="AN825" s="78"/>
      <c r="AT825" s="78"/>
      <c r="AU825" s="78"/>
      <c r="AV825" s="78"/>
      <c r="BB825" s="78"/>
      <c r="BC825" s="78"/>
      <c r="BD825" s="78"/>
      <c r="BJ825" s="78"/>
      <c r="BK825" s="78"/>
      <c r="BL825" s="78"/>
      <c r="BR825" s="78"/>
      <c r="BS825" s="78"/>
      <c r="BT825" s="78"/>
      <c r="BZ825" s="78"/>
      <c r="CA825" s="78"/>
      <c r="CB825" s="78"/>
      <c r="CH825" s="78"/>
      <c r="CI825" s="78"/>
      <c r="CJ825" s="78"/>
      <c r="CP825" s="78"/>
      <c r="CQ825" s="78"/>
      <c r="CR825" s="78"/>
      <c r="CX825" s="78"/>
      <c r="CY825" s="78"/>
      <c r="CZ825" s="78"/>
      <c r="DF825" s="78">
        <v>5.0000000000000002E-11</v>
      </c>
      <c r="DG825" s="78">
        <v>3.3200051735399998</v>
      </c>
      <c r="DH825" s="78">
        <v>45424.765442802498</v>
      </c>
      <c r="DI825" s="77">
        <f t="shared" si="420"/>
        <v>-4.6880537001807568E-11</v>
      </c>
      <c r="DJ825" s="77">
        <f t="shared" si="421"/>
        <v>-4.6873226975727713E-11</v>
      </c>
      <c r="DK825" s="77">
        <f t="shared" si="422"/>
        <v>-4.6873226488532026E-11</v>
      </c>
      <c r="DL825" s="77">
        <f t="shared" si="423"/>
        <v>-4.687322648849987E-11</v>
      </c>
      <c r="DN825" s="78"/>
      <c r="DO825" s="78"/>
      <c r="DP825" s="78"/>
      <c r="DV825" s="78"/>
      <c r="DW825" s="78"/>
      <c r="DX825" s="78"/>
      <c r="ED825" s="78"/>
      <c r="EE825" s="78"/>
      <c r="EF825" s="78"/>
      <c r="EL825" s="78"/>
      <c r="EM825" s="78"/>
      <c r="EN825" s="78"/>
      <c r="ET825" s="78"/>
      <c r="EU825" s="78"/>
      <c r="EV825" s="78"/>
    </row>
    <row r="826" spans="12:152" s="77" customFormat="1" ht="12.75">
      <c r="L826" s="78"/>
      <c r="N826" s="78">
        <v>2.3000000000000001E-10</v>
      </c>
      <c r="O826" s="78">
        <v>3.1203994693600001</v>
      </c>
      <c r="P826" s="78">
        <v>77616.698591407694</v>
      </c>
      <c r="Q826" s="77">
        <f t="shared" si="408"/>
        <v>2.2992493401458739E-10</v>
      </c>
      <c r="R826" s="77">
        <f t="shared" si="409"/>
        <v>2.2992909405203592E-10</v>
      </c>
      <c r="S826" s="77">
        <f t="shared" si="410"/>
        <v>2.2992909432518678E-10</v>
      </c>
      <c r="T826" s="77">
        <f t="shared" si="411"/>
        <v>2.2992909432520467E-10</v>
      </c>
      <c r="V826" s="78">
        <v>1.9999999999999999E-11</v>
      </c>
      <c r="W826" s="78">
        <v>2.1551541944100001</v>
      </c>
      <c r="X826" s="78">
        <v>51951.461487446402</v>
      </c>
      <c r="Y826" s="77">
        <f t="shared" si="412"/>
        <v>-1.9999263053510349E-11</v>
      </c>
      <c r="Z826" s="77">
        <f t="shared" si="413"/>
        <v>-1.999917822258636E-11</v>
      </c>
      <c r="AA826" s="77">
        <f t="shared" si="414"/>
        <v>-1.9999178216781895E-11</v>
      </c>
      <c r="AB826" s="77">
        <f t="shared" si="415"/>
        <v>-1.9999178216781513E-11</v>
      </c>
      <c r="AD826" s="78"/>
      <c r="AE826" s="78"/>
      <c r="AF826" s="78"/>
      <c r="AL826" s="78"/>
      <c r="AM826" s="78"/>
      <c r="AN826" s="78"/>
      <c r="AT826" s="78"/>
      <c r="AU826" s="78"/>
      <c r="AV826" s="78"/>
      <c r="BB826" s="78"/>
      <c r="BC826" s="78"/>
      <c r="BD826" s="78"/>
      <c r="BJ826" s="78"/>
      <c r="BK826" s="78"/>
      <c r="BL826" s="78"/>
      <c r="BR826" s="78"/>
      <c r="BS826" s="78"/>
      <c r="BT826" s="78"/>
      <c r="BZ826" s="78"/>
      <c r="CA826" s="78"/>
      <c r="CB826" s="78"/>
      <c r="CH826" s="78"/>
      <c r="CI826" s="78"/>
      <c r="CJ826" s="78"/>
      <c r="CP826" s="78"/>
      <c r="CQ826" s="78"/>
      <c r="CR826" s="78"/>
      <c r="CX826" s="78"/>
      <c r="CY826" s="78"/>
      <c r="CZ826" s="78"/>
      <c r="DF826" s="78">
        <v>5.0000000000000002E-11</v>
      </c>
      <c r="DG826" s="78">
        <v>4.6416622182599996</v>
      </c>
      <c r="DH826" s="78">
        <v>24824.745778995999</v>
      </c>
      <c r="DI826" s="77">
        <f t="shared" si="420"/>
        <v>2.4702203994040405E-11</v>
      </c>
      <c r="DJ826" s="77">
        <f t="shared" si="421"/>
        <v>2.4692219105366078E-11</v>
      </c>
      <c r="DK826" s="77">
        <f t="shared" si="422"/>
        <v>2.4692218440230399E-11</v>
      </c>
      <c r="DL826" s="77">
        <f t="shared" si="423"/>
        <v>2.4692218440187147E-11</v>
      </c>
      <c r="DN826" s="78"/>
      <c r="DO826" s="78"/>
      <c r="DP826" s="78"/>
      <c r="DV826" s="78"/>
      <c r="DW826" s="78"/>
      <c r="DX826" s="78"/>
      <c r="ED826" s="78"/>
      <c r="EE826" s="78"/>
      <c r="EF826" s="78"/>
      <c r="EL826" s="78"/>
      <c r="EM826" s="78"/>
      <c r="EN826" s="78"/>
      <c r="ET826" s="78"/>
      <c r="EU826" s="78"/>
      <c r="EV826" s="78"/>
    </row>
    <row r="827" spans="12:152" s="77" customFormat="1" ht="12.75">
      <c r="L827" s="78"/>
      <c r="N827" s="78">
        <v>2.8000000000000002E-10</v>
      </c>
      <c r="O827" s="78">
        <v>0.40745832321999997</v>
      </c>
      <c r="P827" s="78">
        <v>55638.0509890135</v>
      </c>
      <c r="Q827" s="77">
        <f t="shared" si="408"/>
        <v>2.7409731156583923E-10</v>
      </c>
      <c r="R827" s="77">
        <f t="shared" si="409"/>
        <v>2.7406783701069625E-10</v>
      </c>
      <c r="S827" s="77">
        <f t="shared" si="410"/>
        <v>2.7406783504497959E-10</v>
      </c>
      <c r="T827" s="77">
        <f t="shared" si="411"/>
        <v>2.740678350448492E-10</v>
      </c>
      <c r="V827" s="78">
        <v>3E-11</v>
      </c>
      <c r="W827" s="78">
        <v>5.4313849809299999</v>
      </c>
      <c r="X827" s="78">
        <v>106684.808959168</v>
      </c>
      <c r="Y827" s="77">
        <f t="shared" si="412"/>
        <v>-5.4681265151242487E-12</v>
      </c>
      <c r="Z827" s="77">
        <f t="shared" si="413"/>
        <v>-5.4972383309383457E-12</v>
      </c>
      <c r="AA827" s="77">
        <f t="shared" si="414"/>
        <v>-5.4972402698953419E-12</v>
      </c>
      <c r="AB827" s="77">
        <f t="shared" si="415"/>
        <v>-5.4972402700227511E-12</v>
      </c>
      <c r="AD827" s="78"/>
      <c r="AE827" s="78"/>
      <c r="AF827" s="78"/>
      <c r="AL827" s="78"/>
      <c r="AM827" s="78"/>
      <c r="AN827" s="78"/>
      <c r="AT827" s="78"/>
      <c r="AU827" s="78"/>
      <c r="AV827" s="78"/>
      <c r="BB827" s="78"/>
      <c r="BC827" s="78"/>
      <c r="BD827" s="78"/>
      <c r="BJ827" s="78"/>
      <c r="BK827" s="78"/>
      <c r="BL827" s="78"/>
      <c r="BR827" s="78"/>
      <c r="BS827" s="78"/>
      <c r="BT827" s="78"/>
      <c r="BZ827" s="78"/>
      <c r="CA827" s="78"/>
      <c r="CB827" s="78"/>
      <c r="CH827" s="78"/>
      <c r="CI827" s="78"/>
      <c r="CJ827" s="78"/>
      <c r="CP827" s="78"/>
      <c r="CQ827" s="78"/>
      <c r="CR827" s="78"/>
      <c r="CX827" s="78"/>
      <c r="CY827" s="78"/>
      <c r="CZ827" s="78"/>
      <c r="DF827" s="78">
        <v>5.0000000000000002E-11</v>
      </c>
      <c r="DG827" s="78">
        <v>3.45997061965</v>
      </c>
      <c r="DH827" s="78">
        <v>48847.670626868203</v>
      </c>
      <c r="DI827" s="77">
        <f t="shared" si="420"/>
        <v>-4.7068481505214241E-11</v>
      </c>
      <c r="DJ827" s="77">
        <f t="shared" si="421"/>
        <v>-4.7060853252951106E-11</v>
      </c>
      <c r="DK827" s="77">
        <f t="shared" si="422"/>
        <v>-4.706085274451417E-11</v>
      </c>
      <c r="DL827" s="77">
        <f t="shared" si="423"/>
        <v>-4.7060852744480566E-11</v>
      </c>
      <c r="DN827" s="78"/>
      <c r="DO827" s="78"/>
      <c r="DP827" s="78"/>
      <c r="DV827" s="78"/>
      <c r="DW827" s="78"/>
      <c r="DX827" s="78"/>
      <c r="ED827" s="78"/>
      <c r="EE827" s="78"/>
      <c r="EF827" s="78"/>
      <c r="EL827" s="78"/>
      <c r="EM827" s="78"/>
      <c r="EN827" s="78"/>
      <c r="ET827" s="78"/>
      <c r="EU827" s="78"/>
      <c r="EV827" s="78"/>
    </row>
    <row r="828" spans="12:152" s="77" customFormat="1" ht="12.75">
      <c r="L828" s="78"/>
      <c r="N828" s="78">
        <v>2.4E-10</v>
      </c>
      <c r="O828" s="78">
        <v>0.44199264440000002</v>
      </c>
      <c r="P828" s="78">
        <v>24285.531150852399</v>
      </c>
      <c r="Q828" s="77">
        <f t="shared" si="408"/>
        <v>-1.5336409286881653E-10</v>
      </c>
      <c r="R828" s="77">
        <f t="shared" si="409"/>
        <v>-1.5340556682086372E-10</v>
      </c>
      <c r="S828" s="77">
        <f t="shared" si="410"/>
        <v>-1.5340556958317865E-10</v>
      </c>
      <c r="T828" s="77">
        <f t="shared" si="411"/>
        <v>-1.5340556958336224E-10</v>
      </c>
      <c r="V828" s="78">
        <v>1.9999999999999999E-11</v>
      </c>
      <c r="W828" s="78">
        <v>0.11511311275</v>
      </c>
      <c r="X828" s="78">
        <v>27170.983373867701</v>
      </c>
      <c r="Y828" s="77">
        <f t="shared" si="412"/>
        <v>1.9327491518288898E-11</v>
      </c>
      <c r="Z828" s="77">
        <f t="shared" si="413"/>
        <v>1.9328783686929863E-11</v>
      </c>
      <c r="AA828" s="77">
        <f t="shared" si="414"/>
        <v>1.9328783772960324E-11</v>
      </c>
      <c r="AB828" s="77">
        <f t="shared" si="415"/>
        <v>1.932878377296602E-11</v>
      </c>
      <c r="AD828" s="78"/>
      <c r="AE828" s="78"/>
      <c r="AF828" s="78"/>
      <c r="AL828" s="78"/>
      <c r="AM828" s="78"/>
      <c r="AN828" s="78"/>
      <c r="AT828" s="78"/>
      <c r="AU828" s="78"/>
      <c r="AV828" s="78"/>
      <c r="BB828" s="78"/>
      <c r="BC828" s="78"/>
      <c r="BD828" s="78"/>
      <c r="BJ828" s="78"/>
      <c r="BK828" s="78"/>
      <c r="BL828" s="78"/>
      <c r="BR828" s="78"/>
      <c r="BS828" s="78"/>
      <c r="BT828" s="78"/>
      <c r="BZ828" s="78"/>
      <c r="CA828" s="78"/>
      <c r="CB828" s="78"/>
      <c r="CH828" s="78"/>
      <c r="CI828" s="78"/>
      <c r="CJ828" s="78"/>
      <c r="CP828" s="78"/>
      <c r="CQ828" s="78"/>
      <c r="CR828" s="78"/>
      <c r="CX828" s="78"/>
      <c r="CY828" s="78"/>
      <c r="CZ828" s="78"/>
      <c r="DF828" s="78">
        <v>6E-11</v>
      </c>
      <c r="DG828" s="78">
        <v>2.6227258091999999</v>
      </c>
      <c r="DH828" s="78">
        <v>52171.874129885196</v>
      </c>
      <c r="DI828" s="77">
        <f t="shared" si="420"/>
        <v>-4.3361524080077436E-11</v>
      </c>
      <c r="DJ828" s="77">
        <f t="shared" si="421"/>
        <v>-4.3341502227687412E-11</v>
      </c>
      <c r="DK828" s="77">
        <f t="shared" si="422"/>
        <v>-4.3341500893697394E-11</v>
      </c>
      <c r="DL828" s="77">
        <f t="shared" si="423"/>
        <v>-4.3341500893610133E-11</v>
      </c>
      <c r="DN828" s="78"/>
      <c r="DO828" s="78"/>
      <c r="DP828" s="78"/>
      <c r="DV828" s="78"/>
      <c r="DW828" s="78"/>
      <c r="DX828" s="78"/>
      <c r="ED828" s="78"/>
      <c r="EE828" s="78"/>
      <c r="EF828" s="78"/>
      <c r="EL828" s="78"/>
      <c r="EM828" s="78"/>
      <c r="EN828" s="78"/>
      <c r="ET828" s="78"/>
      <c r="EU828" s="78"/>
      <c r="EV828" s="78"/>
    </row>
    <row r="829" spans="12:152" s="77" customFormat="1" ht="12.75">
      <c r="L829" s="78"/>
      <c r="N829" s="78">
        <v>2.3000000000000001E-10</v>
      </c>
      <c r="O829" s="78">
        <v>1.33496997363</v>
      </c>
      <c r="P829" s="78">
        <v>163298.12945069</v>
      </c>
      <c r="Q829" s="77">
        <f t="shared" si="408"/>
        <v>1.7661463715737872E-10</v>
      </c>
      <c r="R829" s="77">
        <f t="shared" si="409"/>
        <v>1.768370256137846E-10</v>
      </c>
      <c r="S829" s="77">
        <f t="shared" si="410"/>
        <v>1.7683704041361109E-10</v>
      </c>
      <c r="T829" s="77">
        <f t="shared" si="411"/>
        <v>1.7683704041458083E-10</v>
      </c>
      <c r="V829" s="78">
        <v>1.9999999999999999E-11</v>
      </c>
      <c r="W829" s="78">
        <v>5.2257943739700004</v>
      </c>
      <c r="X829" s="78">
        <v>6885.1498899308099</v>
      </c>
      <c r="Y829" s="77">
        <f t="shared" si="412"/>
        <v>7.4584923984455334E-13</v>
      </c>
      <c r="Z829" s="77">
        <f t="shared" si="413"/>
        <v>7.4457613626262589E-13</v>
      </c>
      <c r="AA829" s="77">
        <f t="shared" si="414"/>
        <v>7.4457605146105066E-13</v>
      </c>
      <c r="AB829" s="77">
        <f t="shared" si="415"/>
        <v>7.4457605145565429E-13</v>
      </c>
      <c r="AD829" s="78"/>
      <c r="AE829" s="78"/>
      <c r="AF829" s="78"/>
      <c r="AL829" s="78"/>
      <c r="AM829" s="78"/>
      <c r="AN829" s="78"/>
      <c r="AT829" s="78"/>
      <c r="AU829" s="78"/>
      <c r="AV829" s="78"/>
      <c r="BB829" s="78"/>
      <c r="BC829" s="78"/>
      <c r="BD829" s="78"/>
      <c r="BJ829" s="78"/>
      <c r="BK829" s="78"/>
      <c r="BL829" s="78"/>
      <c r="BR829" s="78"/>
      <c r="BS829" s="78"/>
      <c r="BT829" s="78"/>
      <c r="BZ829" s="78"/>
      <c r="CA829" s="78"/>
      <c r="CB829" s="78"/>
      <c r="CH829" s="78"/>
      <c r="CI829" s="78"/>
      <c r="CJ829" s="78"/>
      <c r="CP829" s="78"/>
      <c r="CQ829" s="78"/>
      <c r="CR829" s="78"/>
      <c r="CX829" s="78"/>
      <c r="CY829" s="78"/>
      <c r="CZ829" s="78"/>
      <c r="DF829" s="78">
        <v>3.9999999999999998E-11</v>
      </c>
      <c r="DG829" s="78">
        <v>3.6278965097100002</v>
      </c>
      <c r="DH829" s="78">
        <v>53029.002664900399</v>
      </c>
      <c r="DI829" s="77">
        <f t="shared" si="420"/>
        <v>8.0267692729612394E-12</v>
      </c>
      <c r="DJ829" s="77">
        <f t="shared" si="421"/>
        <v>8.0075431266605257E-12</v>
      </c>
      <c r="DK829" s="77">
        <f t="shared" si="422"/>
        <v>8.0075418459453701E-12</v>
      </c>
      <c r="DL829" s="77">
        <f t="shared" si="423"/>
        <v>8.0075418458607166E-12</v>
      </c>
      <c r="DN829" s="78"/>
      <c r="DO829" s="78"/>
      <c r="DP829" s="78"/>
      <c r="DV829" s="78"/>
      <c r="DW829" s="78"/>
      <c r="DX829" s="78"/>
      <c r="ED829" s="78"/>
      <c r="EE829" s="78"/>
      <c r="EF829" s="78"/>
      <c r="EL829" s="78"/>
      <c r="EM829" s="78"/>
      <c r="EN829" s="78"/>
      <c r="ET829" s="78"/>
      <c r="EU829" s="78"/>
      <c r="EV829" s="78"/>
    </row>
    <row r="830" spans="12:152" s="77" customFormat="1" ht="12.75">
      <c r="L830" s="78"/>
      <c r="N830" s="78">
        <v>2.1E-10</v>
      </c>
      <c r="O830" s="78">
        <v>4.0146938126</v>
      </c>
      <c r="P830" s="78">
        <v>120417.678427771</v>
      </c>
      <c r="Q830" s="77">
        <f t="shared" si="408"/>
        <v>-1.5019526729610124E-10</v>
      </c>
      <c r="R830" s="77">
        <f t="shared" si="409"/>
        <v>-1.5003166233728792E-10</v>
      </c>
      <c r="S830" s="77">
        <f t="shared" si="410"/>
        <v>-1.5003165143337313E-10</v>
      </c>
      <c r="T830" s="77">
        <f t="shared" si="411"/>
        <v>-1.5003165143265483E-10</v>
      </c>
      <c r="V830" s="78">
        <v>1.9999999999999999E-11</v>
      </c>
      <c r="W830" s="78">
        <v>2.93412437896</v>
      </c>
      <c r="X830" s="78">
        <v>63786.358241522597</v>
      </c>
      <c r="Y830" s="77">
        <f t="shared" si="412"/>
        <v>8.6346731476854967E-12</v>
      </c>
      <c r="Z830" s="77">
        <f t="shared" si="413"/>
        <v>8.6453176547514454E-12</v>
      </c>
      <c r="AA830" s="77">
        <f t="shared" si="414"/>
        <v>8.6453183636808912E-12</v>
      </c>
      <c r="AB830" s="77">
        <f t="shared" si="415"/>
        <v>8.6453183637280486E-12</v>
      </c>
      <c r="AD830" s="78"/>
      <c r="AE830" s="78"/>
      <c r="AF830" s="78"/>
      <c r="AL830" s="78"/>
      <c r="AM830" s="78"/>
      <c r="AN830" s="78"/>
      <c r="AT830" s="78"/>
      <c r="AU830" s="78"/>
      <c r="AV830" s="78"/>
      <c r="BB830" s="78"/>
      <c r="BC830" s="78"/>
      <c r="BD830" s="78"/>
      <c r="BJ830" s="78"/>
      <c r="BK830" s="78"/>
      <c r="BL830" s="78"/>
      <c r="BR830" s="78"/>
      <c r="BS830" s="78"/>
      <c r="BT830" s="78"/>
      <c r="BZ830" s="78"/>
      <c r="CA830" s="78"/>
      <c r="CB830" s="78"/>
      <c r="CH830" s="78"/>
      <c r="CI830" s="78"/>
      <c r="CJ830" s="78"/>
      <c r="CP830" s="78"/>
      <c r="CQ830" s="78"/>
      <c r="CR830" s="78"/>
      <c r="CX830" s="78"/>
      <c r="CY830" s="78"/>
      <c r="CZ830" s="78"/>
      <c r="DF830" s="78">
        <v>6E-11</v>
      </c>
      <c r="DG830" s="78">
        <v>2.5365234550500002</v>
      </c>
      <c r="DH830" s="78">
        <v>52190.033377149899</v>
      </c>
      <c r="DI830" s="77">
        <f t="shared" si="420"/>
        <v>-3.4901249852801563E-11</v>
      </c>
      <c r="DJ830" s="77">
        <f t="shared" si="421"/>
        <v>-3.4877680558649576E-11</v>
      </c>
      <c r="DK830" s="77">
        <f t="shared" si="422"/>
        <v>-3.4877678988429925E-11</v>
      </c>
      <c r="DL830" s="77">
        <f t="shared" si="423"/>
        <v>-3.4877678988327245E-11</v>
      </c>
      <c r="DN830" s="78"/>
      <c r="DO830" s="78"/>
      <c r="DP830" s="78"/>
      <c r="DV830" s="78"/>
      <c r="DW830" s="78"/>
      <c r="DX830" s="78"/>
      <c r="ED830" s="78"/>
      <c r="EE830" s="78"/>
      <c r="EF830" s="78"/>
      <c r="EL830" s="78"/>
      <c r="EM830" s="78"/>
      <c r="EN830" s="78"/>
      <c r="ET830" s="78"/>
      <c r="EU830" s="78"/>
      <c r="EV830" s="78"/>
    </row>
    <row r="831" spans="12:152" s="77" customFormat="1" ht="12.75">
      <c r="L831" s="78"/>
      <c r="N831" s="78">
        <v>2.4E-10</v>
      </c>
      <c r="O831" s="78">
        <v>0.63196904603000004</v>
      </c>
      <c r="P831" s="78">
        <v>77940.204008065106</v>
      </c>
      <c r="Q831" s="77">
        <f t="shared" si="408"/>
        <v>-1.056452805043419E-10</v>
      </c>
      <c r="R831" s="77">
        <f t="shared" si="409"/>
        <v>-1.0548986223562786E-10</v>
      </c>
      <c r="S831" s="77">
        <f t="shared" si="410"/>
        <v>-1.0548985188141325E-10</v>
      </c>
      <c r="T831" s="77">
        <f t="shared" si="411"/>
        <v>-1.0548985188072701E-10</v>
      </c>
      <c r="V831" s="78">
        <v>3E-11</v>
      </c>
      <c r="W831" s="78">
        <v>6.1986007800799996</v>
      </c>
      <c r="X831" s="78">
        <v>25004.8229092806</v>
      </c>
      <c r="Y831" s="77">
        <f t="shared" si="412"/>
        <v>2.6390883453824696E-11</v>
      </c>
      <c r="Z831" s="77">
        <f t="shared" si="413"/>
        <v>2.6387582468204036E-11</v>
      </c>
      <c r="AA831" s="77">
        <f t="shared" si="414"/>
        <v>2.6387582248278938E-11</v>
      </c>
      <c r="AB831" s="77">
        <f t="shared" si="415"/>
        <v>2.6387582248264337E-11</v>
      </c>
      <c r="AD831" s="78"/>
      <c r="AE831" s="78"/>
      <c r="AF831" s="78"/>
      <c r="AL831" s="78"/>
      <c r="AM831" s="78"/>
      <c r="AN831" s="78"/>
      <c r="AT831" s="78"/>
      <c r="AU831" s="78"/>
      <c r="AV831" s="78"/>
      <c r="BB831" s="78"/>
      <c r="BC831" s="78"/>
      <c r="BD831" s="78"/>
      <c r="BJ831" s="78"/>
      <c r="BK831" s="78"/>
      <c r="BL831" s="78"/>
      <c r="BR831" s="78"/>
      <c r="BS831" s="78"/>
      <c r="BT831" s="78"/>
      <c r="BZ831" s="78"/>
      <c r="CA831" s="78"/>
      <c r="CB831" s="78"/>
      <c r="CH831" s="78"/>
      <c r="CI831" s="78"/>
      <c r="CJ831" s="78"/>
      <c r="CP831" s="78"/>
      <c r="CQ831" s="78"/>
      <c r="CR831" s="78"/>
      <c r="CX831" s="78"/>
      <c r="CY831" s="78"/>
      <c r="CZ831" s="78"/>
      <c r="DF831" s="78">
        <v>3.9999999999999998E-11</v>
      </c>
      <c r="DG831" s="78">
        <v>8.2352135150000005E-2</v>
      </c>
      <c r="DH831" s="78">
        <v>58220.034864523797</v>
      </c>
      <c r="DI831" s="77">
        <f t="shared" si="420"/>
        <v>-2.6062239781463263E-11</v>
      </c>
      <c r="DJ831" s="77">
        <f t="shared" si="421"/>
        <v>-2.6078580349266399E-11</v>
      </c>
      <c r="DK831" s="77">
        <f t="shared" si="422"/>
        <v>-2.6078581437456671E-11</v>
      </c>
      <c r="DL831" s="77">
        <f t="shared" si="423"/>
        <v>-2.6078581437529085E-11</v>
      </c>
      <c r="DN831" s="78"/>
      <c r="DO831" s="78"/>
      <c r="DP831" s="78"/>
      <c r="DV831" s="78"/>
      <c r="DW831" s="78"/>
      <c r="DX831" s="78"/>
      <c r="ED831" s="78"/>
      <c r="EE831" s="78"/>
      <c r="EF831" s="78"/>
      <c r="EL831" s="78"/>
      <c r="EM831" s="78"/>
      <c r="EN831" s="78"/>
      <c r="ET831" s="78"/>
      <c r="EU831" s="78"/>
      <c r="EV831" s="78"/>
    </row>
    <row r="832" spans="12:152" s="77" customFormat="1" ht="12.75">
      <c r="L832" s="78"/>
      <c r="N832" s="78">
        <v>2.1999999999999999E-10</v>
      </c>
      <c r="O832" s="78">
        <v>5.7085193379200003</v>
      </c>
      <c r="P832" s="78">
        <v>2840.5009050260001</v>
      </c>
      <c r="Q832" s="77">
        <f t="shared" si="408"/>
        <v>-1.7955458229989626E-10</v>
      </c>
      <c r="R832" s="77">
        <f t="shared" si="409"/>
        <v>-1.7955124152091601E-10</v>
      </c>
      <c r="S832" s="77">
        <f t="shared" si="410"/>
        <v>-1.7955124129838302E-10</v>
      </c>
      <c r="T832" s="77">
        <f t="shared" si="411"/>
        <v>-1.7955124129836811E-10</v>
      </c>
      <c r="V832" s="78">
        <v>1.9999999999999999E-11</v>
      </c>
      <c r="W832" s="78">
        <v>0.23150025826000001</v>
      </c>
      <c r="X832" s="78">
        <v>24448.8336243862</v>
      </c>
      <c r="Y832" s="77">
        <f t="shared" si="412"/>
        <v>-1.9434538344042382E-11</v>
      </c>
      <c r="Z832" s="77">
        <f t="shared" si="413"/>
        <v>-1.9433469726658187E-11</v>
      </c>
      <c r="AA832" s="77">
        <f t="shared" si="414"/>
        <v>-1.9433469655444621E-11</v>
      </c>
      <c r="AB832" s="77">
        <f t="shared" si="415"/>
        <v>-1.943346965543992E-11</v>
      </c>
      <c r="AD832" s="78"/>
      <c r="AE832" s="78"/>
      <c r="AF832" s="78"/>
      <c r="AL832" s="78"/>
      <c r="AM832" s="78"/>
      <c r="AN832" s="78"/>
      <c r="AT832" s="78"/>
      <c r="AU832" s="78"/>
      <c r="AV832" s="78"/>
      <c r="BB832" s="78"/>
      <c r="BC832" s="78"/>
      <c r="BD832" s="78"/>
      <c r="BJ832" s="78"/>
      <c r="BK832" s="78"/>
      <c r="BL832" s="78"/>
      <c r="BR832" s="78"/>
      <c r="BS832" s="78"/>
      <c r="BT832" s="78"/>
      <c r="BZ832" s="78"/>
      <c r="CA832" s="78"/>
      <c r="CB832" s="78"/>
      <c r="CH832" s="78"/>
      <c r="CI832" s="78"/>
      <c r="CJ832" s="78"/>
      <c r="CP832" s="78"/>
      <c r="CQ832" s="78"/>
      <c r="CR832" s="78"/>
      <c r="CX832" s="78"/>
      <c r="CY832" s="78"/>
      <c r="CZ832" s="78"/>
      <c r="DF832" s="78">
        <v>6E-11</v>
      </c>
      <c r="DG832" s="78">
        <v>2.5662166633400001</v>
      </c>
      <c r="DH832" s="78">
        <v>51876.679888879102</v>
      </c>
      <c r="DI832" s="77">
        <f t="shared" si="420"/>
        <v>-4.105988570396131E-11</v>
      </c>
      <c r="DJ832" s="77">
        <f t="shared" si="421"/>
        <v>-4.1080878827737781E-11</v>
      </c>
      <c r="DK832" s="77">
        <f t="shared" si="422"/>
        <v>-4.1080880225770805E-11</v>
      </c>
      <c r="DL832" s="77">
        <f t="shared" si="423"/>
        <v>-4.1080880225865265E-11</v>
      </c>
      <c r="DN832" s="78"/>
      <c r="DO832" s="78"/>
      <c r="DP832" s="78"/>
      <c r="DV832" s="78"/>
      <c r="DW832" s="78"/>
      <c r="DX832" s="78"/>
      <c r="ED832" s="78"/>
      <c r="EE832" s="78"/>
      <c r="EF832" s="78"/>
      <c r="EL832" s="78"/>
      <c r="EM832" s="78"/>
      <c r="EN832" s="78"/>
      <c r="ET832" s="78"/>
      <c r="EU832" s="78"/>
      <c r="EV832" s="78"/>
    </row>
    <row r="833" spans="12:152" s="77" customFormat="1" ht="12.75">
      <c r="L833" s="78"/>
      <c r="N833" s="78">
        <v>2.4E-10</v>
      </c>
      <c r="O833" s="78">
        <v>4.4584006864100001</v>
      </c>
      <c r="P833" s="78">
        <v>183145.012956113</v>
      </c>
      <c r="Q833" s="77">
        <f t="shared" ref="Q833:Q896" si="424">N833*COS(O833+P833*$C$32)</f>
        <v>1.9937999255770108E-10</v>
      </c>
      <c r="R833" s="77">
        <f t="shared" ref="R833:R896" si="425">N833*COS(O833+P833*$C$53)</f>
        <v>1.996060701906523E-10</v>
      </c>
      <c r="S833" s="77">
        <f t="shared" ref="S833:S896" si="426">N833*COS(O833+P833*$C$74)</f>
        <v>1.9960608523057575E-10</v>
      </c>
      <c r="T833" s="77">
        <f t="shared" ref="T833:T896" si="427">N833*COS(O833+P833*$C$95)</f>
        <v>1.9960608523157563E-10</v>
      </c>
      <c r="V833" s="78">
        <v>1.9999999999999999E-11</v>
      </c>
      <c r="W833" s="78">
        <v>0.54898566844999996</v>
      </c>
      <c r="X833" s="78">
        <v>153084.843904479</v>
      </c>
      <c r="Y833" s="77">
        <f t="shared" ref="Y833:Y839" si="428">V833*COS(W833+X833*$C$32)</f>
        <v>1.9998770385850833E-11</v>
      </c>
      <c r="Z833" s="77">
        <f t="shared" ref="Z833:Z839" si="429">V833*COS(W833+X833*$C$53)</f>
        <v>1.9998436232542591E-11</v>
      </c>
      <c r="AA833" s="77">
        <f t="shared" ref="AA833:AA839" si="430">V833*COS(W833+X833*$C$74)</f>
        <v>1.9998436208948554E-11</v>
      </c>
      <c r="AB833" s="77">
        <f t="shared" ref="AB833:AB839" si="431">V833*COS(W833+X833*$C$95)</f>
        <v>1.999843620894699E-11</v>
      </c>
      <c r="AD833" s="78"/>
      <c r="AE833" s="78"/>
      <c r="AF833" s="78"/>
      <c r="AL833" s="78"/>
      <c r="AM833" s="78"/>
      <c r="AN833" s="78"/>
      <c r="AT833" s="78"/>
      <c r="AU833" s="78"/>
      <c r="AV833" s="78"/>
      <c r="BB833" s="78"/>
      <c r="BC833" s="78"/>
      <c r="BD833" s="78"/>
      <c r="BJ833" s="78"/>
      <c r="BK833" s="78"/>
      <c r="BL833" s="78"/>
      <c r="BR833" s="78"/>
      <c r="BS833" s="78"/>
      <c r="BT833" s="78"/>
      <c r="BZ833" s="78"/>
      <c r="CA833" s="78"/>
      <c r="CB833" s="78"/>
      <c r="CH833" s="78"/>
      <c r="CI833" s="78"/>
      <c r="CJ833" s="78"/>
      <c r="CP833" s="78"/>
      <c r="CQ833" s="78"/>
      <c r="CR833" s="78"/>
      <c r="CX833" s="78"/>
      <c r="CY833" s="78"/>
      <c r="CZ833" s="78"/>
      <c r="DF833" s="78">
        <v>5.0000000000000002E-11</v>
      </c>
      <c r="DG833" s="78">
        <v>5.0432305932099997</v>
      </c>
      <c r="DH833" s="78">
        <v>41494.555746582897</v>
      </c>
      <c r="DI833" s="77">
        <f t="shared" ref="DI833:DI896" si="432">DF833*COS(DG833+DH833*$C$32)</f>
        <v>1.9585426647878545E-11</v>
      </c>
      <c r="DJ833" s="77">
        <f t="shared" ref="DJ833:DJ896" si="433">DF833*COS(DG833+DH833*$C$53)</f>
        <v>1.9603086117711194E-11</v>
      </c>
      <c r="DK833" s="77">
        <f t="shared" ref="DK833:DK896" si="434">DF833*COS(DG833+DH833*$C$74)</f>
        <v>1.9603087293910097E-11</v>
      </c>
      <c r="DL833" s="77">
        <f t="shared" ref="DL833:DL896" si="435">DF833*COS(DG833+DH833*$C$95)</f>
        <v>1.9603087293988537E-11</v>
      </c>
      <c r="DN833" s="78"/>
      <c r="DO833" s="78"/>
      <c r="DP833" s="78"/>
      <c r="DV833" s="78"/>
      <c r="DW833" s="78"/>
      <c r="DX833" s="78"/>
      <c r="ED833" s="78"/>
      <c r="EE833" s="78"/>
      <c r="EF833" s="78"/>
      <c r="EL833" s="78"/>
      <c r="EM833" s="78"/>
      <c r="EN833" s="78"/>
      <c r="ET833" s="78"/>
      <c r="EU833" s="78"/>
      <c r="EV833" s="78"/>
    </row>
    <row r="834" spans="12:152" s="77" customFormat="1" ht="12.75">
      <c r="L834" s="78"/>
      <c r="N834" s="78">
        <v>2.3000000000000001E-10</v>
      </c>
      <c r="O834" s="78">
        <v>3.6215246506700001</v>
      </c>
      <c r="P834" s="78">
        <v>5635.0337293523999</v>
      </c>
      <c r="Q834" s="77">
        <f t="shared" si="424"/>
        <v>-1.8282014392203094E-10</v>
      </c>
      <c r="R834" s="77">
        <f t="shared" si="425"/>
        <v>-1.8282741941571416E-10</v>
      </c>
      <c r="S834" s="77">
        <f t="shared" si="426"/>
        <v>-1.8282741990031712E-10</v>
      </c>
      <c r="T834" s="77">
        <f t="shared" si="427"/>
        <v>-1.8282741990034936E-10</v>
      </c>
      <c r="V834" s="78">
        <v>1.9999999999999999E-11</v>
      </c>
      <c r="W834" s="78">
        <v>0.63373893542000004</v>
      </c>
      <c r="X834" s="78">
        <v>1265.5674786264001</v>
      </c>
      <c r="Y834" s="77">
        <f t="shared" si="428"/>
        <v>1.9899869510361135E-11</v>
      </c>
      <c r="Z834" s="77">
        <f t="shared" si="429"/>
        <v>1.9899846105743082E-11</v>
      </c>
      <c r="AA834" s="77">
        <f t="shared" si="430"/>
        <v>1.9899846104184011E-11</v>
      </c>
      <c r="AB834" s="77">
        <f t="shared" si="431"/>
        <v>1.9899846104183907E-11</v>
      </c>
      <c r="AD834" s="78"/>
      <c r="AE834" s="78"/>
      <c r="AF834" s="78"/>
      <c r="AL834" s="78"/>
      <c r="AM834" s="78"/>
      <c r="AN834" s="78"/>
      <c r="AT834" s="78"/>
      <c r="AU834" s="78"/>
      <c r="AV834" s="78"/>
      <c r="BB834" s="78"/>
      <c r="BC834" s="78"/>
      <c r="BD834" s="78"/>
      <c r="BJ834" s="78"/>
      <c r="BK834" s="78"/>
      <c r="BL834" s="78"/>
      <c r="BR834" s="78"/>
      <c r="BS834" s="78"/>
      <c r="BT834" s="78"/>
      <c r="BZ834" s="78"/>
      <c r="CA834" s="78"/>
      <c r="CB834" s="78"/>
      <c r="CH834" s="78"/>
      <c r="CI834" s="78"/>
      <c r="CJ834" s="78"/>
      <c r="CP834" s="78"/>
      <c r="CQ834" s="78"/>
      <c r="CR834" s="78"/>
      <c r="CX834" s="78"/>
      <c r="CY834" s="78"/>
      <c r="CZ834" s="78"/>
      <c r="DF834" s="78">
        <v>3.9999999999999998E-11</v>
      </c>
      <c r="DG834" s="78">
        <v>3.42433134364</v>
      </c>
      <c r="DH834" s="78">
        <v>53311.483155041598</v>
      </c>
      <c r="DI834" s="77">
        <f t="shared" si="432"/>
        <v>-3.9999815354791317E-11</v>
      </c>
      <c r="DJ834" s="77">
        <f t="shared" si="433"/>
        <v>-3.9999870434906492E-11</v>
      </c>
      <c r="DK834" s="77">
        <f t="shared" si="434"/>
        <v>-3.9999870438251275E-11</v>
      </c>
      <c r="DL834" s="77">
        <f t="shared" si="435"/>
        <v>-3.9999870438251488E-11</v>
      </c>
      <c r="DN834" s="78"/>
      <c r="DO834" s="78"/>
      <c r="DP834" s="78"/>
      <c r="DV834" s="78"/>
      <c r="DW834" s="78"/>
      <c r="DX834" s="78"/>
      <c r="ED834" s="78"/>
      <c r="EE834" s="78"/>
      <c r="EF834" s="78"/>
      <c r="EL834" s="78"/>
      <c r="EM834" s="78"/>
      <c r="EN834" s="78"/>
      <c r="ET834" s="78"/>
      <c r="EU834" s="78"/>
      <c r="EV834" s="78"/>
    </row>
    <row r="835" spans="12:152" s="77" customFormat="1" ht="12.75">
      <c r="L835" s="78"/>
      <c r="N835" s="78">
        <v>2.1E-10</v>
      </c>
      <c r="O835" s="78">
        <v>3.0451506938700001</v>
      </c>
      <c r="P835" s="78">
        <v>9123.5767550174005</v>
      </c>
      <c r="Q835" s="77">
        <f t="shared" si="424"/>
        <v>-1.9197945349794399E-10</v>
      </c>
      <c r="R835" s="77">
        <f t="shared" si="425"/>
        <v>-1.919722687024682E-10</v>
      </c>
      <c r="S835" s="77">
        <f t="shared" si="426"/>
        <v>-1.9197226822384482E-10</v>
      </c>
      <c r="T835" s="77">
        <f t="shared" si="427"/>
        <v>-1.9197226822381274E-10</v>
      </c>
      <c r="V835" s="78">
        <v>1.9999999999999999E-11</v>
      </c>
      <c r="W835" s="78">
        <v>4.4987387085500004</v>
      </c>
      <c r="X835" s="78">
        <v>50007.045800865802</v>
      </c>
      <c r="Y835" s="77">
        <f t="shared" si="428"/>
        <v>-1.7054837560195707E-11</v>
      </c>
      <c r="Z835" s="77">
        <f t="shared" si="429"/>
        <v>-1.7059668885218496E-11</v>
      </c>
      <c r="AA835" s="77">
        <f t="shared" si="430"/>
        <v>-1.7059669206911282E-11</v>
      </c>
      <c r="AB835" s="77">
        <f t="shared" si="431"/>
        <v>-1.7059669206932048E-11</v>
      </c>
      <c r="AD835" s="78"/>
      <c r="AE835" s="78"/>
      <c r="AF835" s="78"/>
      <c r="AL835" s="78"/>
      <c r="AM835" s="78"/>
      <c r="AN835" s="78"/>
      <c r="AT835" s="78"/>
      <c r="AU835" s="78"/>
      <c r="AV835" s="78"/>
      <c r="BB835" s="78"/>
      <c r="BC835" s="78"/>
      <c r="BD835" s="78"/>
      <c r="BJ835" s="78"/>
      <c r="BK835" s="78"/>
      <c r="BL835" s="78"/>
      <c r="BR835" s="78"/>
      <c r="BS835" s="78"/>
      <c r="BT835" s="78"/>
      <c r="BZ835" s="78"/>
      <c r="CA835" s="78"/>
      <c r="CB835" s="78"/>
      <c r="CH835" s="78"/>
      <c r="CI835" s="78"/>
      <c r="CJ835" s="78"/>
      <c r="CP835" s="78"/>
      <c r="CQ835" s="78"/>
      <c r="CR835" s="78"/>
      <c r="CX835" s="78"/>
      <c r="CY835" s="78"/>
      <c r="CZ835" s="78"/>
      <c r="DF835" s="78">
        <v>5.0000000000000002E-11</v>
      </c>
      <c r="DG835" s="78">
        <v>5.6089991338900003</v>
      </c>
      <c r="DH835" s="78">
        <v>1911.1994832171999</v>
      </c>
      <c r="DI835" s="77">
        <f t="shared" si="432"/>
        <v>1.3596446194366022E-11</v>
      </c>
      <c r="DJ835" s="77">
        <f t="shared" si="433"/>
        <v>1.3597296970466657E-11</v>
      </c>
      <c r="DK835" s="77">
        <f t="shared" si="434"/>
        <v>1.3597297027136604E-11</v>
      </c>
      <c r="DL835" s="77">
        <f t="shared" si="435"/>
        <v>1.3597297027140365E-11</v>
      </c>
      <c r="DN835" s="78"/>
      <c r="DO835" s="78"/>
      <c r="DP835" s="78"/>
      <c r="DV835" s="78"/>
      <c r="DW835" s="78"/>
      <c r="DX835" s="78"/>
      <c r="ED835" s="78"/>
      <c r="EE835" s="78"/>
      <c r="EF835" s="78"/>
      <c r="EL835" s="78"/>
      <c r="EM835" s="78"/>
      <c r="EN835" s="78"/>
      <c r="ET835" s="78"/>
      <c r="EU835" s="78"/>
      <c r="EV835" s="78"/>
    </row>
    <row r="836" spans="12:152" s="77" customFormat="1" ht="12.75">
      <c r="L836" s="78"/>
      <c r="N836" s="78">
        <v>2.1E-10</v>
      </c>
      <c r="O836" s="78">
        <v>1.9688602068400001</v>
      </c>
      <c r="P836" s="78">
        <v>177287.845882636</v>
      </c>
      <c r="Q836" s="77">
        <f t="shared" si="424"/>
        <v>1.4022442403912495E-10</v>
      </c>
      <c r="R836" s="77">
        <f t="shared" si="425"/>
        <v>1.3996783086408423E-10</v>
      </c>
      <c r="S836" s="77">
        <f t="shared" si="426"/>
        <v>1.399678137599017E-10</v>
      </c>
      <c r="T836" s="77">
        <f t="shared" si="427"/>
        <v>1.3996781375876262E-10</v>
      </c>
      <c r="V836" s="78">
        <v>1.9999999999999999E-11</v>
      </c>
      <c r="W836" s="78">
        <v>5.5775024331900003</v>
      </c>
      <c r="X836" s="78">
        <v>25928.601406782</v>
      </c>
      <c r="Y836" s="77">
        <f t="shared" si="428"/>
        <v>1.9980150813153673E-11</v>
      </c>
      <c r="Z836" s="77">
        <f t="shared" si="429"/>
        <v>1.9980363933445544E-11</v>
      </c>
      <c r="AA836" s="77">
        <f t="shared" si="430"/>
        <v>1.9980363947603157E-11</v>
      </c>
      <c r="AB836" s="77">
        <f t="shared" si="431"/>
        <v>1.9980363947604088E-11</v>
      </c>
      <c r="AD836" s="78"/>
      <c r="AE836" s="78"/>
      <c r="AF836" s="78"/>
      <c r="AL836" s="78"/>
      <c r="AM836" s="78"/>
      <c r="AN836" s="78"/>
      <c r="AT836" s="78"/>
      <c r="AU836" s="78"/>
      <c r="AV836" s="78"/>
      <c r="BB836" s="78"/>
      <c r="BC836" s="78"/>
      <c r="BD836" s="78"/>
      <c r="BJ836" s="78"/>
      <c r="BK836" s="78"/>
      <c r="BL836" s="78"/>
      <c r="BR836" s="78"/>
      <c r="BS836" s="78"/>
      <c r="BT836" s="78"/>
      <c r="BZ836" s="78"/>
      <c r="CA836" s="78"/>
      <c r="CB836" s="78"/>
      <c r="CH836" s="78"/>
      <c r="CI836" s="78"/>
      <c r="CJ836" s="78"/>
      <c r="CP836" s="78"/>
      <c r="CQ836" s="78"/>
      <c r="CR836" s="78"/>
      <c r="CX836" s="78"/>
      <c r="CY836" s="78"/>
      <c r="CZ836" s="78"/>
      <c r="DF836" s="78">
        <v>3.9999999999999998E-11</v>
      </c>
      <c r="DG836" s="78">
        <v>1.13990612191</v>
      </c>
      <c r="DH836" s="78">
        <v>26183.882368791899</v>
      </c>
      <c r="DI836" s="77">
        <f t="shared" si="432"/>
        <v>3.557680807991633E-11</v>
      </c>
      <c r="DJ836" s="77">
        <f t="shared" si="433"/>
        <v>3.5581236164064034E-11</v>
      </c>
      <c r="DK836" s="77">
        <f t="shared" si="434"/>
        <v>3.5581236458948901E-11</v>
      </c>
      <c r="DL836" s="77">
        <f t="shared" si="435"/>
        <v>3.5581236458968114E-11</v>
      </c>
      <c r="DN836" s="78"/>
      <c r="DO836" s="78"/>
      <c r="DP836" s="78"/>
      <c r="DV836" s="78"/>
      <c r="DW836" s="78"/>
      <c r="DX836" s="78"/>
      <c r="ED836" s="78"/>
      <c r="EE836" s="78"/>
      <c r="EF836" s="78"/>
      <c r="EL836" s="78"/>
      <c r="EM836" s="78"/>
      <c r="EN836" s="78"/>
      <c r="ET836" s="78"/>
      <c r="EU836" s="78"/>
      <c r="EV836" s="78"/>
    </row>
    <row r="837" spans="12:152" s="77" customFormat="1" ht="12.75">
      <c r="L837" s="78"/>
      <c r="N837" s="78">
        <v>2.3000000000000001E-10</v>
      </c>
      <c r="O837" s="78">
        <v>0.59040250365000002</v>
      </c>
      <c r="P837" s="78">
        <v>25672.350650961998</v>
      </c>
      <c r="Q837" s="77">
        <f t="shared" si="424"/>
        <v>-2.1358005470983648E-10</v>
      </c>
      <c r="R837" s="77">
        <f t="shared" si="425"/>
        <v>-2.1355977841608454E-10</v>
      </c>
      <c r="S837" s="77">
        <f t="shared" si="426"/>
        <v>-2.1355977706508221E-10</v>
      </c>
      <c r="T837" s="77">
        <f t="shared" si="427"/>
        <v>-2.1355977706499244E-10</v>
      </c>
      <c r="V837" s="78">
        <v>1.9999999999999999E-11</v>
      </c>
      <c r="W837" s="78">
        <v>5.6646741981200002</v>
      </c>
      <c r="X837" s="78">
        <v>25466.159340735001</v>
      </c>
      <c r="Y837" s="77">
        <f t="shared" si="428"/>
        <v>-1.8045139217334733E-11</v>
      </c>
      <c r="Z837" s="77">
        <f t="shared" si="429"/>
        <v>-1.8043106860209921E-11</v>
      </c>
      <c r="AA837" s="77">
        <f t="shared" si="430"/>
        <v>-1.8043106724801602E-11</v>
      </c>
      <c r="AB837" s="77">
        <f t="shared" si="431"/>
        <v>-1.8043106724792774E-11</v>
      </c>
      <c r="AD837" s="78"/>
      <c r="AE837" s="78"/>
      <c r="AF837" s="78"/>
      <c r="AL837" s="78"/>
      <c r="AM837" s="78"/>
      <c r="AN837" s="78"/>
      <c r="AT837" s="78"/>
      <c r="AU837" s="78"/>
      <c r="AV837" s="78"/>
      <c r="BB837" s="78"/>
      <c r="BC837" s="78"/>
      <c r="BD837" s="78"/>
      <c r="BJ837" s="78"/>
      <c r="BK837" s="78"/>
      <c r="BL837" s="78"/>
      <c r="BR837" s="78"/>
      <c r="BS837" s="78"/>
      <c r="BT837" s="78"/>
      <c r="BZ837" s="78"/>
      <c r="CA837" s="78"/>
      <c r="CB837" s="78"/>
      <c r="CH837" s="78"/>
      <c r="CI837" s="78"/>
      <c r="CJ837" s="78"/>
      <c r="CP837" s="78"/>
      <c r="CQ837" s="78"/>
      <c r="CR837" s="78"/>
      <c r="CX837" s="78"/>
      <c r="CY837" s="78"/>
      <c r="CZ837" s="78"/>
      <c r="DF837" s="78">
        <v>3.9999999999999998E-11</v>
      </c>
      <c r="DG837" s="78">
        <v>4.24142693734</v>
      </c>
      <c r="DH837" s="78">
        <v>189853.99758261899</v>
      </c>
      <c r="DI837" s="77">
        <f t="shared" si="432"/>
        <v>2.5669771055992541E-11</v>
      </c>
      <c r="DJ837" s="77">
        <f t="shared" si="433"/>
        <v>2.5723614346478828E-11</v>
      </c>
      <c r="DK837" s="77">
        <f t="shared" si="434"/>
        <v>2.572361793033241E-11</v>
      </c>
      <c r="DL837" s="77">
        <f t="shared" si="435"/>
        <v>2.5723617930569213E-11</v>
      </c>
      <c r="DN837" s="78"/>
      <c r="DO837" s="78"/>
      <c r="DP837" s="78"/>
      <c r="DV837" s="78"/>
      <c r="DW837" s="78"/>
      <c r="DX837" s="78"/>
      <c r="ED837" s="78"/>
      <c r="EE837" s="78"/>
      <c r="EF837" s="78"/>
      <c r="EL837" s="78"/>
      <c r="EM837" s="78"/>
      <c r="EN837" s="78"/>
      <c r="ET837" s="78"/>
      <c r="EU837" s="78"/>
      <c r="EV837" s="78"/>
    </row>
    <row r="838" spans="12:152" s="77" customFormat="1" ht="12.75">
      <c r="L838" s="78"/>
      <c r="N838" s="78">
        <v>2.1E-10</v>
      </c>
      <c r="O838" s="78">
        <v>3.4081026937300001</v>
      </c>
      <c r="P838" s="78">
        <v>129586.319326118</v>
      </c>
      <c r="Q838" s="77">
        <f t="shared" si="424"/>
        <v>7.7966401612124213E-11</v>
      </c>
      <c r="R838" s="77">
        <f t="shared" si="425"/>
        <v>7.8200118510788722E-11</v>
      </c>
      <c r="S838" s="77">
        <f t="shared" si="426"/>
        <v>7.8200134074888304E-11</v>
      </c>
      <c r="T838" s="77">
        <f t="shared" si="427"/>
        <v>7.8200134075929712E-11</v>
      </c>
      <c r="V838" s="78">
        <v>1.9999999999999999E-11</v>
      </c>
      <c r="W838" s="78">
        <v>5.1068292624099998</v>
      </c>
      <c r="X838" s="78">
        <v>159969.99379440999</v>
      </c>
      <c r="Y838" s="77">
        <f t="shared" si="428"/>
        <v>-1.1971779990358037E-11</v>
      </c>
      <c r="Z838" s="77">
        <f t="shared" si="429"/>
        <v>-1.1995478073935365E-11</v>
      </c>
      <c r="AA838" s="77">
        <f t="shared" si="430"/>
        <v>-1.1995479651588019E-11</v>
      </c>
      <c r="AB838" s="77">
        <f t="shared" si="431"/>
        <v>-1.1995479651691722E-11</v>
      </c>
      <c r="AD838" s="78"/>
      <c r="AE838" s="78"/>
      <c r="AF838" s="78"/>
      <c r="AL838" s="78"/>
      <c r="AM838" s="78"/>
      <c r="AN838" s="78"/>
      <c r="AT838" s="78"/>
      <c r="AU838" s="78"/>
      <c r="AV838" s="78"/>
      <c r="BB838" s="78"/>
      <c r="BC838" s="78"/>
      <c r="BD838" s="78"/>
      <c r="BJ838" s="78"/>
      <c r="BK838" s="78"/>
      <c r="BL838" s="78"/>
      <c r="BR838" s="78"/>
      <c r="BS838" s="78"/>
      <c r="BT838" s="78"/>
      <c r="BZ838" s="78"/>
      <c r="CA838" s="78"/>
      <c r="CB838" s="78"/>
      <c r="CH838" s="78"/>
      <c r="CI838" s="78"/>
      <c r="CJ838" s="78"/>
      <c r="CP838" s="78"/>
      <c r="CQ838" s="78"/>
      <c r="CR838" s="78"/>
      <c r="CX838" s="78"/>
      <c r="CY838" s="78"/>
      <c r="CZ838" s="78"/>
      <c r="DF838" s="78">
        <v>3.9999999999999998E-11</v>
      </c>
      <c r="DG838" s="78">
        <v>0.215216512</v>
      </c>
      <c r="DH838" s="78">
        <v>19336.862301228299</v>
      </c>
      <c r="DI838" s="77">
        <f t="shared" si="432"/>
        <v>3.9315405005594206E-11</v>
      </c>
      <c r="DJ838" s="77">
        <f t="shared" si="433"/>
        <v>3.9314086108582084E-11</v>
      </c>
      <c r="DK838" s="77">
        <f t="shared" si="434"/>
        <v>3.9314086020688625E-11</v>
      </c>
      <c r="DL838" s="77">
        <f t="shared" si="435"/>
        <v>3.9314086020682861E-11</v>
      </c>
      <c r="DN838" s="78"/>
      <c r="DO838" s="78"/>
      <c r="DP838" s="78"/>
      <c r="DV838" s="78"/>
      <c r="DW838" s="78"/>
      <c r="DX838" s="78"/>
      <c r="ED838" s="78"/>
      <c r="EE838" s="78"/>
      <c r="EF838" s="78"/>
      <c r="EL838" s="78"/>
      <c r="EM838" s="78"/>
      <c r="EN838" s="78"/>
      <c r="ET838" s="78"/>
      <c r="EU838" s="78"/>
      <c r="EV838" s="78"/>
    </row>
    <row r="839" spans="12:152" s="77" customFormat="1" ht="12.75">
      <c r="L839" s="78"/>
      <c r="N839" s="78">
        <v>2.1E-10</v>
      </c>
      <c r="O839" s="78">
        <v>3.09046433472</v>
      </c>
      <c r="P839" s="78">
        <v>26267.9802718588</v>
      </c>
      <c r="Q839" s="77">
        <f t="shared" si="424"/>
        <v>-7.9489065184168233E-11</v>
      </c>
      <c r="R839" s="77">
        <f t="shared" si="425"/>
        <v>-7.9441825191471477E-11</v>
      </c>
      <c r="S839" s="77">
        <f t="shared" si="426"/>
        <v>-7.9441822044664746E-11</v>
      </c>
      <c r="T839" s="77">
        <f t="shared" si="427"/>
        <v>-7.9441822044454797E-11</v>
      </c>
      <c r="V839" s="78">
        <v>1.9999999999999999E-11</v>
      </c>
      <c r="W839" s="78">
        <v>3.49751807681</v>
      </c>
      <c r="X839" s="78">
        <v>259819.64948555201</v>
      </c>
      <c r="Y839" s="77">
        <f t="shared" si="428"/>
        <v>-3.7211053849605626E-12</v>
      </c>
      <c r="Z839" s="77">
        <f t="shared" si="429"/>
        <v>-3.6738585898625388E-12</v>
      </c>
      <c r="AA839" s="77">
        <f t="shared" si="430"/>
        <v>-3.6738554420503658E-12</v>
      </c>
      <c r="AB839" s="77">
        <f t="shared" si="431"/>
        <v>-3.6738554418447412E-12</v>
      </c>
      <c r="AD839" s="78"/>
      <c r="AE839" s="78"/>
      <c r="AF839" s="78"/>
      <c r="AL839" s="78"/>
      <c r="AM839" s="78"/>
      <c r="AN839" s="78"/>
      <c r="AT839" s="78"/>
      <c r="AU839" s="78"/>
      <c r="AV839" s="78"/>
      <c r="BB839" s="78"/>
      <c r="BC839" s="78"/>
      <c r="BD839" s="78"/>
      <c r="BJ839" s="78"/>
      <c r="BK839" s="78"/>
      <c r="BL839" s="78"/>
      <c r="BR839" s="78"/>
      <c r="BS839" s="78"/>
      <c r="BT839" s="78"/>
      <c r="BZ839" s="78"/>
      <c r="CA839" s="78"/>
      <c r="CB839" s="78"/>
      <c r="CH839" s="78"/>
      <c r="CI839" s="78"/>
      <c r="CJ839" s="78"/>
      <c r="CP839" s="78"/>
      <c r="CQ839" s="78"/>
      <c r="CR839" s="78"/>
      <c r="CX839" s="78"/>
      <c r="CY839" s="78"/>
      <c r="CZ839" s="78"/>
      <c r="DF839" s="78">
        <v>5.0000000000000002E-11</v>
      </c>
      <c r="DG839" s="78">
        <v>0.3030674552</v>
      </c>
      <c r="DH839" s="78">
        <v>103883.647575942</v>
      </c>
      <c r="DI839" s="77">
        <f t="shared" si="432"/>
        <v>-3.5688023416936353E-11</v>
      </c>
      <c r="DJ839" s="77">
        <f t="shared" si="433"/>
        <v>-3.5654349653310244E-11</v>
      </c>
      <c r="DK839" s="77">
        <f t="shared" si="434"/>
        <v>-3.5654347409206659E-11</v>
      </c>
      <c r="DL839" s="77">
        <f t="shared" si="435"/>
        <v>-3.5654347409059208E-11</v>
      </c>
      <c r="DN839" s="78"/>
      <c r="DO839" s="78"/>
      <c r="DP839" s="78"/>
      <c r="DV839" s="78"/>
      <c r="DW839" s="78"/>
      <c r="DX839" s="78"/>
      <c r="ED839" s="78"/>
      <c r="EE839" s="78"/>
      <c r="EF839" s="78"/>
      <c r="EL839" s="78"/>
      <c r="EM839" s="78"/>
      <c r="EN839" s="78"/>
      <c r="ET839" s="78"/>
      <c r="EU839" s="78"/>
      <c r="EV839" s="78"/>
    </row>
    <row r="840" spans="12:152" s="77" customFormat="1" ht="12.75">
      <c r="L840" s="78"/>
      <c r="N840" s="78">
        <v>2.4E-10</v>
      </c>
      <c r="O840" s="78">
        <v>1.9427698496600001</v>
      </c>
      <c r="P840" s="78">
        <v>183674.70392120801</v>
      </c>
      <c r="Q840" s="77">
        <f t="shared" si="424"/>
        <v>3.5819916524308207E-11</v>
      </c>
      <c r="R840" s="77">
        <f t="shared" si="425"/>
        <v>3.6223129937595326E-11</v>
      </c>
      <c r="S840" s="77">
        <f t="shared" si="426"/>
        <v>3.6223156792113607E-11</v>
      </c>
      <c r="T840" s="77">
        <f t="shared" si="427"/>
        <v>3.6223156793893777E-11</v>
      </c>
      <c r="V840" s="78"/>
      <c r="W840" s="78"/>
      <c r="X840" s="78"/>
      <c r="AD840" s="78"/>
      <c r="AE840" s="78"/>
      <c r="AF840" s="78"/>
      <c r="AL840" s="78"/>
      <c r="AM840" s="78"/>
      <c r="AN840" s="78"/>
      <c r="AT840" s="78"/>
      <c r="AU840" s="78"/>
      <c r="AV840" s="78"/>
      <c r="BB840" s="78"/>
      <c r="BC840" s="78"/>
      <c r="BD840" s="78"/>
      <c r="BJ840" s="78"/>
      <c r="BK840" s="78"/>
      <c r="BL840" s="78"/>
      <c r="BR840" s="78"/>
      <c r="BS840" s="78"/>
      <c r="BT840" s="78"/>
      <c r="BZ840" s="78"/>
      <c r="CA840" s="78"/>
      <c r="CB840" s="78"/>
      <c r="CH840" s="78"/>
      <c r="CI840" s="78"/>
      <c r="CJ840" s="78"/>
      <c r="CP840" s="78"/>
      <c r="CQ840" s="78"/>
      <c r="CR840" s="78"/>
      <c r="CX840" s="78"/>
      <c r="CY840" s="78"/>
      <c r="CZ840" s="78"/>
      <c r="DF840" s="78">
        <v>3.9999999999999998E-11</v>
      </c>
      <c r="DG840" s="78">
        <v>6.0971951763899996</v>
      </c>
      <c r="DH840" s="78">
        <v>77417.626589971303</v>
      </c>
      <c r="DI840" s="77">
        <f t="shared" si="432"/>
        <v>-2.2792392702750845E-11</v>
      </c>
      <c r="DJ840" s="77">
        <f t="shared" si="433"/>
        <v>-2.2815930604761977E-11</v>
      </c>
      <c r="DK840" s="77">
        <f t="shared" si="434"/>
        <v>-2.2815932172229023E-11</v>
      </c>
      <c r="DL840" s="77">
        <f t="shared" si="435"/>
        <v>-2.2815932172333609E-11</v>
      </c>
      <c r="DN840" s="78"/>
      <c r="DO840" s="78"/>
      <c r="DP840" s="78"/>
      <c r="DV840" s="78"/>
      <c r="DW840" s="78"/>
      <c r="DX840" s="78"/>
      <c r="ED840" s="78"/>
      <c r="EE840" s="78"/>
      <c r="EF840" s="78"/>
      <c r="EL840" s="78"/>
      <c r="EM840" s="78"/>
      <c r="EN840" s="78"/>
      <c r="ET840" s="78"/>
      <c r="EU840" s="78"/>
      <c r="EV840" s="78"/>
    </row>
    <row r="841" spans="12:152" s="77" customFormat="1" ht="12.75">
      <c r="L841" s="78"/>
      <c r="N841" s="78">
        <v>2.1E-10</v>
      </c>
      <c r="O841" s="78">
        <v>3.9845535823299998</v>
      </c>
      <c r="P841" s="78">
        <v>6191.0230142467999</v>
      </c>
      <c r="Q841" s="77">
        <f t="shared" si="424"/>
        <v>1.0010668901371244E-10</v>
      </c>
      <c r="R841" s="77">
        <f t="shared" si="425"/>
        <v>1.0011726251693114E-10</v>
      </c>
      <c r="S841" s="77">
        <f t="shared" si="426"/>
        <v>1.0011726322121888E-10</v>
      </c>
      <c r="T841" s="77">
        <f t="shared" si="427"/>
        <v>1.0011726322126611E-10</v>
      </c>
      <c r="V841" s="78"/>
      <c r="W841" s="78"/>
      <c r="X841" s="78"/>
      <c r="AD841" s="78"/>
      <c r="AE841" s="78"/>
      <c r="AF841" s="78"/>
      <c r="AL841" s="78"/>
      <c r="AM841" s="78"/>
      <c r="AN841" s="78"/>
      <c r="AT841" s="78"/>
      <c r="AU841" s="78"/>
      <c r="AV841" s="78"/>
      <c r="BB841" s="78"/>
      <c r="BC841" s="78"/>
      <c r="BD841" s="78"/>
      <c r="BJ841" s="78"/>
      <c r="BK841" s="78"/>
      <c r="BL841" s="78"/>
      <c r="BR841" s="78"/>
      <c r="BS841" s="78"/>
      <c r="BT841" s="78"/>
      <c r="BZ841" s="78"/>
      <c r="CA841" s="78"/>
      <c r="CB841" s="78"/>
      <c r="CH841" s="78"/>
      <c r="CI841" s="78"/>
      <c r="CJ841" s="78"/>
      <c r="CP841" s="78"/>
      <c r="CQ841" s="78"/>
      <c r="CR841" s="78"/>
      <c r="CX841" s="78"/>
      <c r="CY841" s="78"/>
      <c r="CZ841" s="78"/>
      <c r="DF841" s="78">
        <v>3.9999999999999998E-11</v>
      </c>
      <c r="DG841" s="78">
        <v>3.3814873466200002</v>
      </c>
      <c r="DH841" s="78">
        <v>316.39186965660002</v>
      </c>
      <c r="DI841" s="77">
        <f t="shared" si="432"/>
        <v>-2.2561302141735598E-12</v>
      </c>
      <c r="DJ841" s="77">
        <f t="shared" si="433"/>
        <v>-2.2560133139190878E-12</v>
      </c>
      <c r="DK841" s="77">
        <f t="shared" si="434"/>
        <v>-2.2560133061323722E-12</v>
      </c>
      <c r="DL841" s="77">
        <f t="shared" si="435"/>
        <v>-2.2560133061318577E-12</v>
      </c>
      <c r="DN841" s="78"/>
      <c r="DO841" s="78"/>
      <c r="DP841" s="78"/>
      <c r="DV841" s="78"/>
      <c r="DW841" s="78"/>
      <c r="DX841" s="78"/>
      <c r="ED841" s="78"/>
      <c r="EE841" s="78"/>
      <c r="EF841" s="78"/>
      <c r="EL841" s="78"/>
      <c r="EM841" s="78"/>
      <c r="EN841" s="78"/>
      <c r="ET841" s="78"/>
      <c r="EU841" s="78"/>
      <c r="EV841" s="78"/>
    </row>
    <row r="842" spans="12:152" s="77" customFormat="1" ht="12.75">
      <c r="L842" s="78"/>
      <c r="N842" s="78">
        <v>2.8000000000000002E-10</v>
      </c>
      <c r="O842" s="78">
        <v>0.93414213433000004</v>
      </c>
      <c r="P842" s="78">
        <v>51841.950342379001</v>
      </c>
      <c r="Q842" s="77">
        <f t="shared" si="424"/>
        <v>-2.2749418573555887E-10</v>
      </c>
      <c r="R842" s="77">
        <f t="shared" si="425"/>
        <v>-2.2741586663259925E-10</v>
      </c>
      <c r="S842" s="77">
        <f t="shared" si="426"/>
        <v>-2.2741586141403063E-10</v>
      </c>
      <c r="T842" s="77">
        <f t="shared" si="427"/>
        <v>-2.2741586141368707E-10</v>
      </c>
      <c r="V842" s="78"/>
      <c r="W842" s="78"/>
      <c r="X842" s="78"/>
      <c r="AD842" s="78"/>
      <c r="AE842" s="78"/>
      <c r="AF842" s="78"/>
      <c r="AL842" s="78"/>
      <c r="AM842" s="78"/>
      <c r="AN842" s="78"/>
      <c r="AT842" s="78"/>
      <c r="AU842" s="78"/>
      <c r="AV842" s="78"/>
      <c r="BB842" s="78"/>
      <c r="BC842" s="78"/>
      <c r="BD842" s="78"/>
      <c r="BJ842" s="78"/>
      <c r="BK842" s="78"/>
      <c r="BL842" s="78"/>
      <c r="BR842" s="78"/>
      <c r="BS842" s="78"/>
      <c r="BT842" s="78"/>
      <c r="BZ842" s="78"/>
      <c r="CA842" s="78"/>
      <c r="CB842" s="78"/>
      <c r="CH842" s="78"/>
      <c r="CI842" s="78"/>
      <c r="CJ842" s="78"/>
      <c r="CP842" s="78"/>
      <c r="CQ842" s="78"/>
      <c r="CR842" s="78"/>
      <c r="CX842" s="78"/>
      <c r="CY842" s="78"/>
      <c r="CZ842" s="78"/>
      <c r="DF842" s="78">
        <v>3.9999999999999998E-11</v>
      </c>
      <c r="DG842" s="78">
        <v>1.40344660688</v>
      </c>
      <c r="DH842" s="78">
        <v>25885.649746399999</v>
      </c>
      <c r="DI842" s="77">
        <f t="shared" si="432"/>
        <v>-2.9274140035720927E-11</v>
      </c>
      <c r="DJ842" s="77">
        <f t="shared" si="433"/>
        <v>-2.9267611157365564E-11</v>
      </c>
      <c r="DK842" s="77">
        <f t="shared" si="434"/>
        <v>-2.9267610722421118E-11</v>
      </c>
      <c r="DL842" s="77">
        <f t="shared" si="435"/>
        <v>-2.9267610722392451E-11</v>
      </c>
      <c r="DN842" s="78"/>
      <c r="DO842" s="78"/>
      <c r="DP842" s="78"/>
      <c r="DV842" s="78"/>
      <c r="DW842" s="78"/>
      <c r="DX842" s="78"/>
      <c r="ED842" s="78"/>
      <c r="EE842" s="78"/>
      <c r="EF842" s="78"/>
      <c r="EL842" s="78"/>
      <c r="EM842" s="78"/>
      <c r="EN842" s="78"/>
      <c r="ET842" s="78"/>
      <c r="EU842" s="78"/>
      <c r="EV842" s="78"/>
    </row>
    <row r="843" spans="12:152" s="77" customFormat="1" ht="12.75">
      <c r="L843" s="78"/>
      <c r="N843" s="78">
        <v>2.0000000000000001E-10</v>
      </c>
      <c r="O843" s="78">
        <v>4.5934870155900001</v>
      </c>
      <c r="P843" s="78">
        <v>52061.407176234898</v>
      </c>
      <c r="Q843" s="77">
        <f t="shared" si="424"/>
        <v>4.9354825240781513E-11</v>
      </c>
      <c r="R843" s="77">
        <f t="shared" si="425"/>
        <v>4.9261467345528936E-11</v>
      </c>
      <c r="S843" s="77">
        <f t="shared" si="426"/>
        <v>4.9261461126592092E-11</v>
      </c>
      <c r="T843" s="77">
        <f t="shared" si="427"/>
        <v>4.9261461126173384E-11</v>
      </c>
      <c r="V843" s="78"/>
      <c r="W843" s="78"/>
      <c r="X843" s="78"/>
      <c r="AD843" s="78"/>
      <c r="AE843" s="78"/>
      <c r="AF843" s="78"/>
      <c r="AL843" s="78"/>
      <c r="AM843" s="78"/>
      <c r="AN843" s="78"/>
      <c r="AT843" s="78"/>
      <c r="AU843" s="78"/>
      <c r="AV843" s="78"/>
      <c r="BB843" s="78"/>
      <c r="BC843" s="78"/>
      <c r="BD843" s="78"/>
      <c r="BJ843" s="78"/>
      <c r="BK843" s="78"/>
      <c r="BL843" s="78"/>
      <c r="BR843" s="78"/>
      <c r="BS843" s="78"/>
      <c r="BT843" s="78"/>
      <c r="BZ843" s="78"/>
      <c r="CA843" s="78"/>
      <c r="CB843" s="78"/>
      <c r="CH843" s="78"/>
      <c r="CI843" s="78"/>
      <c r="CJ843" s="78"/>
      <c r="CP843" s="78"/>
      <c r="CQ843" s="78"/>
      <c r="CR843" s="78"/>
      <c r="CX843" s="78"/>
      <c r="CY843" s="78"/>
      <c r="CZ843" s="78"/>
      <c r="DF843" s="78">
        <v>6E-11</v>
      </c>
      <c r="DG843" s="78">
        <v>2.54556610763</v>
      </c>
      <c r="DH843" s="78">
        <v>54060.707446565699</v>
      </c>
      <c r="DI843" s="77">
        <f t="shared" si="432"/>
        <v>-1.8729643514851637E-11</v>
      </c>
      <c r="DJ843" s="77">
        <f t="shared" si="433"/>
        <v>-1.8758150829130096E-11</v>
      </c>
      <c r="DK843" s="77">
        <f t="shared" si="434"/>
        <v>-1.8758152727842106E-11</v>
      </c>
      <c r="DL843" s="77">
        <f t="shared" si="435"/>
        <v>-1.8758152727968451E-11</v>
      </c>
      <c r="DN843" s="78"/>
      <c r="DO843" s="78"/>
      <c r="DP843" s="78"/>
      <c r="DV843" s="78"/>
      <c r="DW843" s="78"/>
      <c r="DX843" s="78"/>
      <c r="ED843" s="78"/>
      <c r="EE843" s="78"/>
      <c r="EF843" s="78"/>
      <c r="EL843" s="78"/>
      <c r="EM843" s="78"/>
      <c r="EN843" s="78"/>
      <c r="ET843" s="78"/>
      <c r="EU843" s="78"/>
      <c r="EV843" s="78"/>
    </row>
    <row r="844" spans="12:152" s="77" customFormat="1" ht="12.75">
      <c r="L844" s="78"/>
      <c r="N844" s="78">
        <v>2.7E-10</v>
      </c>
      <c r="O844" s="78">
        <v>4.6143989774199996</v>
      </c>
      <c r="P844" s="78">
        <v>52027.727558721999</v>
      </c>
      <c r="Q844" s="77">
        <f t="shared" si="424"/>
        <v>1.1913990781311096E-10</v>
      </c>
      <c r="R844" s="77">
        <f t="shared" si="425"/>
        <v>1.1902326759159952E-10</v>
      </c>
      <c r="S844" s="77">
        <f t="shared" si="426"/>
        <v>1.1902325982129056E-10</v>
      </c>
      <c r="T844" s="77">
        <f t="shared" si="427"/>
        <v>1.1902325982076709E-10</v>
      </c>
      <c r="V844" s="78"/>
      <c r="W844" s="78"/>
      <c r="X844" s="78"/>
      <c r="AD844" s="78"/>
      <c r="AE844" s="78"/>
      <c r="AF844" s="78"/>
      <c r="AL844" s="78"/>
      <c r="AM844" s="78"/>
      <c r="AN844" s="78"/>
      <c r="AT844" s="78"/>
      <c r="AU844" s="78"/>
      <c r="AV844" s="78"/>
      <c r="BB844" s="78"/>
      <c r="BC844" s="78"/>
      <c r="BD844" s="78"/>
      <c r="BJ844" s="78"/>
      <c r="BK844" s="78"/>
      <c r="BL844" s="78"/>
      <c r="BR844" s="78"/>
      <c r="BS844" s="78"/>
      <c r="BT844" s="78"/>
      <c r="BZ844" s="78"/>
      <c r="CA844" s="78"/>
      <c r="CB844" s="78"/>
      <c r="CH844" s="78"/>
      <c r="CI844" s="78"/>
      <c r="CJ844" s="78"/>
      <c r="CP844" s="78"/>
      <c r="CQ844" s="78"/>
      <c r="CR844" s="78"/>
      <c r="CX844" s="78"/>
      <c r="CY844" s="78"/>
      <c r="CZ844" s="78"/>
      <c r="DF844" s="78">
        <v>5.0000000000000002E-11</v>
      </c>
      <c r="DG844" s="78">
        <v>4.6228902776499998</v>
      </c>
      <c r="DH844" s="78">
        <v>78339.975495998093</v>
      </c>
      <c r="DI844" s="77">
        <f t="shared" si="432"/>
        <v>-3.9518871169568824E-11</v>
      </c>
      <c r="DJ844" s="77">
        <f t="shared" si="433"/>
        <v>-3.954106149421748E-11</v>
      </c>
      <c r="DK844" s="77">
        <f t="shared" si="434"/>
        <v>-3.9541062971619821E-11</v>
      </c>
      <c r="DL844" s="77">
        <f t="shared" si="435"/>
        <v>-3.9541062971717228E-11</v>
      </c>
      <c r="DN844" s="78"/>
      <c r="DO844" s="78"/>
      <c r="DP844" s="78"/>
      <c r="DV844" s="78"/>
      <c r="DW844" s="78"/>
      <c r="DX844" s="78"/>
      <c r="ED844" s="78"/>
      <c r="EE844" s="78"/>
      <c r="EF844" s="78"/>
      <c r="EL844" s="78"/>
      <c r="EM844" s="78"/>
      <c r="EN844" s="78"/>
      <c r="ET844" s="78"/>
      <c r="EU844" s="78"/>
      <c r="EV844" s="78"/>
    </row>
    <row r="845" spans="12:152" s="77" customFormat="1" ht="12.75">
      <c r="L845" s="78"/>
      <c r="N845" s="78">
        <v>2.0000000000000001E-10</v>
      </c>
      <c r="O845" s="78">
        <v>0.48128544481000002</v>
      </c>
      <c r="P845" s="78">
        <v>52309.915332733399</v>
      </c>
      <c r="Q845" s="77">
        <f t="shared" si="424"/>
        <v>1.727295990448634E-10</v>
      </c>
      <c r="R845" s="77">
        <f t="shared" si="425"/>
        <v>1.7268078680417775E-10</v>
      </c>
      <c r="S845" s="77">
        <f t="shared" si="426"/>
        <v>1.7268078355145504E-10</v>
      </c>
      <c r="T845" s="77">
        <f t="shared" si="427"/>
        <v>1.726807835512371E-10</v>
      </c>
      <c r="V845" s="78"/>
      <c r="W845" s="78"/>
      <c r="X845" s="78"/>
      <c r="AD845" s="78"/>
      <c r="AE845" s="78"/>
      <c r="AF845" s="78"/>
      <c r="AL845" s="78"/>
      <c r="AM845" s="78"/>
      <c r="AN845" s="78"/>
      <c r="AT845" s="78"/>
      <c r="AU845" s="78"/>
      <c r="AV845" s="78"/>
      <c r="BB845" s="78"/>
      <c r="BC845" s="78"/>
      <c r="BD845" s="78"/>
      <c r="BJ845" s="78"/>
      <c r="BK845" s="78"/>
      <c r="BL845" s="78"/>
      <c r="BR845" s="78"/>
      <c r="BS845" s="78"/>
      <c r="BT845" s="78"/>
      <c r="BZ845" s="78"/>
      <c r="CA845" s="78"/>
      <c r="CB845" s="78"/>
      <c r="CH845" s="78"/>
      <c r="CI845" s="78"/>
      <c r="CJ845" s="78"/>
      <c r="CP845" s="78"/>
      <c r="CQ845" s="78"/>
      <c r="CR845" s="78"/>
      <c r="CX845" s="78"/>
      <c r="CY845" s="78"/>
      <c r="CZ845" s="78"/>
      <c r="DF845" s="78">
        <v>3.9999999999999998E-11</v>
      </c>
      <c r="DG845" s="78">
        <v>6.0686816326899997</v>
      </c>
      <c r="DH845" s="78">
        <v>84944.934278122106</v>
      </c>
      <c r="DI845" s="77">
        <f t="shared" si="432"/>
        <v>3.9966374934328761E-11</v>
      </c>
      <c r="DJ845" s="77">
        <f t="shared" si="433"/>
        <v>3.9967651271366112E-11</v>
      </c>
      <c r="DK845" s="77">
        <f t="shared" si="434"/>
        <v>3.9967651355560626E-11</v>
      </c>
      <c r="DL845" s="77">
        <f t="shared" si="435"/>
        <v>3.996765135556621E-11</v>
      </c>
      <c r="DN845" s="78"/>
      <c r="DO845" s="78"/>
      <c r="DP845" s="78"/>
      <c r="DV845" s="78"/>
      <c r="DW845" s="78"/>
      <c r="DX845" s="78"/>
      <c r="ED845" s="78"/>
      <c r="EE845" s="78"/>
      <c r="EF845" s="78"/>
      <c r="EL845" s="78"/>
      <c r="EM845" s="78"/>
      <c r="EN845" s="78"/>
      <c r="ET845" s="78"/>
      <c r="EU845" s="78"/>
      <c r="EV845" s="78"/>
    </row>
    <row r="846" spans="12:152" s="77" customFormat="1" ht="12.75">
      <c r="L846" s="78"/>
      <c r="N846" s="78">
        <v>2.0000000000000001E-10</v>
      </c>
      <c r="O846" s="78">
        <v>3.3128115465499999</v>
      </c>
      <c r="P846" s="78">
        <v>26248.310510959</v>
      </c>
      <c r="Q846" s="77">
        <f t="shared" si="424"/>
        <v>-1.3181734211768911E-10</v>
      </c>
      <c r="R846" s="77">
        <f t="shared" si="425"/>
        <v>-1.3178081157728621E-10</v>
      </c>
      <c r="S846" s="77">
        <f t="shared" si="426"/>
        <v>-1.3178080914373447E-10</v>
      </c>
      <c r="T846" s="77">
        <f t="shared" si="427"/>
        <v>-1.3178080914357199E-10</v>
      </c>
      <c r="V846" s="78"/>
      <c r="W846" s="78"/>
      <c r="X846" s="78"/>
      <c r="AD846" s="78"/>
      <c r="AE846" s="78"/>
      <c r="AF846" s="78"/>
      <c r="AL846" s="78"/>
      <c r="AM846" s="78"/>
      <c r="AN846" s="78"/>
      <c r="AT846" s="78"/>
      <c r="AU846" s="78"/>
      <c r="AV846" s="78"/>
      <c r="BB846" s="78"/>
      <c r="BC846" s="78"/>
      <c r="BD846" s="78"/>
      <c r="BJ846" s="78"/>
      <c r="BK846" s="78"/>
      <c r="BL846" s="78"/>
      <c r="BR846" s="78"/>
      <c r="BS846" s="78"/>
      <c r="BT846" s="78"/>
      <c r="BZ846" s="78"/>
      <c r="CA846" s="78"/>
      <c r="CB846" s="78"/>
      <c r="CH846" s="78"/>
      <c r="CI846" s="78"/>
      <c r="CJ846" s="78"/>
      <c r="CP846" s="78"/>
      <c r="CQ846" s="78"/>
      <c r="CR846" s="78"/>
      <c r="CX846" s="78"/>
      <c r="CY846" s="78"/>
      <c r="CZ846" s="78"/>
      <c r="DF846" s="78">
        <v>5.0000000000000002E-11</v>
      </c>
      <c r="DG846" s="78">
        <v>0.64970018860000001</v>
      </c>
      <c r="DH846" s="78">
        <v>3178.1457905676002</v>
      </c>
      <c r="DI846" s="77">
        <f t="shared" si="432"/>
        <v>-1.510994036565428E-11</v>
      </c>
      <c r="DJ846" s="77">
        <f t="shared" si="433"/>
        <v>-1.5108538932535902E-11</v>
      </c>
      <c r="DK846" s="77">
        <f t="shared" si="434"/>
        <v>-1.5108538839186108E-11</v>
      </c>
      <c r="DL846" s="77">
        <f t="shared" si="435"/>
        <v>-1.5108538839180011E-11</v>
      </c>
      <c r="DN846" s="78"/>
      <c r="DO846" s="78"/>
      <c r="DP846" s="78"/>
      <c r="DV846" s="78"/>
      <c r="DW846" s="78"/>
      <c r="DX846" s="78"/>
      <c r="ED846" s="78"/>
      <c r="EE846" s="78"/>
      <c r="EF846" s="78"/>
      <c r="EL846" s="78"/>
      <c r="EM846" s="78"/>
      <c r="EN846" s="78"/>
      <c r="ET846" s="78"/>
      <c r="EU846" s="78"/>
      <c r="EV846" s="78"/>
    </row>
    <row r="847" spans="12:152" s="77" customFormat="1" ht="12.75">
      <c r="L847" s="78"/>
      <c r="N847" s="78">
        <v>2.3000000000000001E-10</v>
      </c>
      <c r="O847" s="78">
        <v>1.67970146036</v>
      </c>
      <c r="P847" s="78">
        <v>23113.293186963201</v>
      </c>
      <c r="Q847" s="77">
        <f t="shared" si="424"/>
        <v>1.5859570791253444E-10</v>
      </c>
      <c r="R847" s="77">
        <f t="shared" si="425"/>
        <v>1.58560084196258E-10</v>
      </c>
      <c r="S847" s="77">
        <f t="shared" si="426"/>
        <v>1.5856008182312638E-10</v>
      </c>
      <c r="T847" s="77">
        <f t="shared" si="427"/>
        <v>1.5856008182297012E-10</v>
      </c>
      <c r="V847" s="78"/>
      <c r="W847" s="78"/>
      <c r="X847" s="78"/>
      <c r="AD847" s="78"/>
      <c r="AE847" s="78"/>
      <c r="AF847" s="78"/>
      <c r="AL847" s="78"/>
      <c r="AM847" s="78"/>
      <c r="AN847" s="78"/>
      <c r="AT847" s="78"/>
      <c r="AU847" s="78"/>
      <c r="AV847" s="78"/>
      <c r="BB847" s="78"/>
      <c r="BC847" s="78"/>
      <c r="BD847" s="78"/>
      <c r="BJ847" s="78"/>
      <c r="BK847" s="78"/>
      <c r="BL847" s="78"/>
      <c r="BR847" s="78"/>
      <c r="BS847" s="78"/>
      <c r="BT847" s="78"/>
      <c r="BZ847" s="78"/>
      <c r="CA847" s="78"/>
      <c r="CB847" s="78"/>
      <c r="CH847" s="78"/>
      <c r="CI847" s="78"/>
      <c r="CJ847" s="78"/>
      <c r="CP847" s="78"/>
      <c r="CQ847" s="78"/>
      <c r="CR847" s="78"/>
      <c r="CX847" s="78"/>
      <c r="CY847" s="78"/>
      <c r="CZ847" s="78"/>
      <c r="DF847" s="78">
        <v>3.9999999999999998E-11</v>
      </c>
      <c r="DG847" s="78">
        <v>5.4810925635999999</v>
      </c>
      <c r="DH847" s="78">
        <v>78225.576389084701</v>
      </c>
      <c r="DI847" s="77">
        <f t="shared" si="432"/>
        <v>2.1956800722561864E-11</v>
      </c>
      <c r="DJ847" s="77">
        <f t="shared" si="433"/>
        <v>2.1932597387020811E-11</v>
      </c>
      <c r="DK847" s="77">
        <f t="shared" si="434"/>
        <v>2.1932595774455333E-11</v>
      </c>
      <c r="DL847" s="77">
        <f t="shared" si="435"/>
        <v>2.1932595774348849E-11</v>
      </c>
      <c r="DN847" s="78"/>
      <c r="DO847" s="78"/>
      <c r="DP847" s="78"/>
      <c r="DV847" s="78"/>
      <c r="DW847" s="78"/>
      <c r="DX847" s="78"/>
      <c r="ED847" s="78"/>
      <c r="EE847" s="78"/>
      <c r="EF847" s="78"/>
      <c r="EL847" s="78"/>
      <c r="EM847" s="78"/>
      <c r="EN847" s="78"/>
      <c r="ET847" s="78"/>
      <c r="EU847" s="78"/>
      <c r="EV847" s="78"/>
    </row>
    <row r="848" spans="12:152" s="77" customFormat="1" ht="12.75">
      <c r="L848" s="78"/>
      <c r="N848" s="78">
        <v>2.0000000000000001E-10</v>
      </c>
      <c r="O848" s="78">
        <v>2.4405747334400001</v>
      </c>
      <c r="P848" s="78">
        <v>50264.6067999312</v>
      </c>
      <c r="Q848" s="77">
        <f t="shared" si="424"/>
        <v>1.9581435709021415E-10</v>
      </c>
      <c r="R848" s="77">
        <f t="shared" si="425"/>
        <v>1.9583326419774712E-10</v>
      </c>
      <c r="S848" s="77">
        <f t="shared" si="426"/>
        <v>1.9583326545573539E-10</v>
      </c>
      <c r="T848" s="77">
        <f t="shared" si="427"/>
        <v>1.958332654558185E-10</v>
      </c>
      <c r="V848" s="78"/>
      <c r="W848" s="78"/>
      <c r="X848" s="78"/>
      <c r="AD848" s="78"/>
      <c r="AE848" s="78"/>
      <c r="AF848" s="78"/>
      <c r="AL848" s="78"/>
      <c r="AM848" s="78"/>
      <c r="AN848" s="78"/>
      <c r="AT848" s="78"/>
      <c r="AU848" s="78"/>
      <c r="AV848" s="78"/>
      <c r="BB848" s="78"/>
      <c r="BC848" s="78"/>
      <c r="BD848" s="78"/>
      <c r="BJ848" s="78"/>
      <c r="BK848" s="78"/>
      <c r="BL848" s="78"/>
      <c r="BR848" s="78"/>
      <c r="BS848" s="78"/>
      <c r="BT848" s="78"/>
      <c r="BZ848" s="78"/>
      <c r="CA848" s="78"/>
      <c r="CB848" s="78"/>
      <c r="CH848" s="78"/>
      <c r="CI848" s="78"/>
      <c r="CJ848" s="78"/>
      <c r="CP848" s="78"/>
      <c r="CQ848" s="78"/>
      <c r="CR848" s="78"/>
      <c r="CX848" s="78"/>
      <c r="CY848" s="78"/>
      <c r="CZ848" s="78"/>
      <c r="DF848" s="78">
        <v>3.9999999999999998E-11</v>
      </c>
      <c r="DG848" s="78">
        <v>3.76404568854</v>
      </c>
      <c r="DH848" s="78">
        <v>153084.843904479</v>
      </c>
      <c r="DI848" s="77">
        <f t="shared" si="432"/>
        <v>-3.9922203653534853E-11</v>
      </c>
      <c r="DJ848" s="77">
        <f t="shared" si="433"/>
        <v>-3.9925695180305283E-11</v>
      </c>
      <c r="DK848" s="77">
        <f t="shared" si="434"/>
        <v>-3.992569541020816E-11</v>
      </c>
      <c r="DL848" s="77">
        <f t="shared" si="435"/>
        <v>-3.9925695410223398E-11</v>
      </c>
      <c r="DN848" s="78"/>
      <c r="DO848" s="78"/>
      <c r="DP848" s="78"/>
      <c r="DV848" s="78"/>
      <c r="DW848" s="78"/>
      <c r="DX848" s="78"/>
      <c r="ED848" s="78"/>
      <c r="EE848" s="78"/>
      <c r="EF848" s="78"/>
      <c r="EL848" s="78"/>
      <c r="EM848" s="78"/>
      <c r="EN848" s="78"/>
      <c r="ET848" s="78"/>
      <c r="EU848" s="78"/>
      <c r="EV848" s="78"/>
    </row>
    <row r="849" spans="12:152" s="77" customFormat="1" ht="12.75">
      <c r="L849" s="78"/>
      <c r="N849" s="78">
        <v>2.5000000000000002E-10</v>
      </c>
      <c r="O849" s="78">
        <v>5.4342295623199997</v>
      </c>
      <c r="P849" s="78">
        <v>2.9689454166</v>
      </c>
      <c r="Q849" s="77">
        <f t="shared" si="424"/>
        <v>1.6208061745647516E-10</v>
      </c>
      <c r="R849" s="77">
        <f t="shared" si="425"/>
        <v>1.620806122282093E-10</v>
      </c>
      <c r="S849" s="77">
        <f t="shared" si="426"/>
        <v>1.6208061222786105E-10</v>
      </c>
      <c r="T849" s="77">
        <f t="shared" si="427"/>
        <v>1.6208061222786105E-10</v>
      </c>
      <c r="V849" s="78"/>
      <c r="W849" s="78"/>
      <c r="X849" s="78"/>
      <c r="AD849" s="78"/>
      <c r="AE849" s="78"/>
      <c r="AF849" s="78"/>
      <c r="AL849" s="78"/>
      <c r="AM849" s="78"/>
      <c r="AN849" s="78"/>
      <c r="AT849" s="78"/>
      <c r="AU849" s="78"/>
      <c r="AV849" s="78"/>
      <c r="BB849" s="78"/>
      <c r="BC849" s="78"/>
      <c r="BD849" s="78"/>
      <c r="BJ849" s="78"/>
      <c r="BK849" s="78"/>
      <c r="BL849" s="78"/>
      <c r="BR849" s="78"/>
      <c r="BS849" s="78"/>
      <c r="BT849" s="78"/>
      <c r="BZ849" s="78"/>
      <c r="CA849" s="78"/>
      <c r="CB849" s="78"/>
      <c r="CH849" s="78"/>
      <c r="CI849" s="78"/>
      <c r="CJ849" s="78"/>
      <c r="CP849" s="78"/>
      <c r="CQ849" s="78"/>
      <c r="CR849" s="78"/>
      <c r="CX849" s="78"/>
      <c r="CY849" s="78"/>
      <c r="CZ849" s="78"/>
      <c r="DF849" s="78">
        <v>3.9999999999999998E-11</v>
      </c>
      <c r="DG849" s="78">
        <v>0.18748530762000001</v>
      </c>
      <c r="DH849" s="78">
        <v>52489.992463018003</v>
      </c>
      <c r="DI849" s="77">
        <f t="shared" si="432"/>
        <v>-9.8879725450676579E-12</v>
      </c>
      <c r="DJ849" s="77">
        <f t="shared" si="433"/>
        <v>-9.906793408709278E-12</v>
      </c>
      <c r="DK849" s="77">
        <f t="shared" si="434"/>
        <v>-9.9067946622878269E-12</v>
      </c>
      <c r="DL849" s="77">
        <f t="shared" si="435"/>
        <v>-9.9067946623693348E-12</v>
      </c>
      <c r="DN849" s="78"/>
      <c r="DO849" s="78"/>
      <c r="DP849" s="78"/>
      <c r="DV849" s="78"/>
      <c r="DW849" s="78"/>
      <c r="DX849" s="78"/>
      <c r="ED849" s="78"/>
      <c r="EE849" s="78"/>
      <c r="EF849" s="78"/>
      <c r="EL849" s="78"/>
      <c r="EM849" s="78"/>
      <c r="EN849" s="78"/>
      <c r="ET849" s="78"/>
      <c r="EU849" s="78"/>
      <c r="EV849" s="78"/>
    </row>
    <row r="850" spans="12:152" s="77" customFormat="1" ht="12.75">
      <c r="L850" s="78"/>
      <c r="N850" s="78">
        <v>2.5999999999999998E-10</v>
      </c>
      <c r="O850" s="78">
        <v>3.6141045782900001</v>
      </c>
      <c r="P850" s="78">
        <v>52024.758613305399</v>
      </c>
      <c r="Q850" s="77">
        <f t="shared" si="424"/>
        <v>-1.3072728675557864E-10</v>
      </c>
      <c r="R850" s="77">
        <f t="shared" si="425"/>
        <v>-1.3083544548915632E-10</v>
      </c>
      <c r="S850" s="77">
        <f t="shared" si="426"/>
        <v>-1.3083545269258876E-10</v>
      </c>
      <c r="T850" s="77">
        <f t="shared" si="427"/>
        <v>-1.3083545269306134E-10</v>
      </c>
      <c r="V850" s="78"/>
      <c r="W850" s="78"/>
      <c r="X850" s="78"/>
      <c r="AD850" s="78"/>
      <c r="AE850" s="78"/>
      <c r="AF850" s="78"/>
      <c r="AL850" s="78"/>
      <c r="AM850" s="78"/>
      <c r="AN850" s="78"/>
      <c r="AT850" s="78"/>
      <c r="AU850" s="78"/>
      <c r="AV850" s="78"/>
      <c r="BB850" s="78"/>
      <c r="BC850" s="78"/>
      <c r="BD850" s="78"/>
      <c r="BJ850" s="78"/>
      <c r="BK850" s="78"/>
      <c r="BL850" s="78"/>
      <c r="BR850" s="78"/>
      <c r="BS850" s="78"/>
      <c r="BT850" s="78"/>
      <c r="BZ850" s="78"/>
      <c r="CA850" s="78"/>
      <c r="CB850" s="78"/>
      <c r="CH850" s="78"/>
      <c r="CI850" s="78"/>
      <c r="CJ850" s="78"/>
      <c r="CP850" s="78"/>
      <c r="CQ850" s="78"/>
      <c r="CR850" s="78"/>
      <c r="CX850" s="78"/>
      <c r="CY850" s="78"/>
      <c r="CZ850" s="78"/>
      <c r="DF850" s="78">
        <v>5.0000000000000002E-11</v>
      </c>
      <c r="DG850" s="78">
        <v>1.7404411428</v>
      </c>
      <c r="DH850" s="78">
        <v>79315.977807910895</v>
      </c>
      <c r="DI850" s="77">
        <f t="shared" si="432"/>
        <v>-1.0881613422901682E-11</v>
      </c>
      <c r="DJ850" s="77">
        <f t="shared" si="433"/>
        <v>-1.0845799512068241E-11</v>
      </c>
      <c r="DK850" s="77">
        <f t="shared" si="434"/>
        <v>-1.084579712631206E-11</v>
      </c>
      <c r="DL850" s="77">
        <f t="shared" si="435"/>
        <v>-1.0845797126153913E-11</v>
      </c>
      <c r="DN850" s="78"/>
      <c r="DO850" s="78"/>
      <c r="DP850" s="78"/>
      <c r="DV850" s="78"/>
      <c r="DW850" s="78"/>
      <c r="DX850" s="78"/>
      <c r="ED850" s="78"/>
      <c r="EE850" s="78"/>
      <c r="EF850" s="78"/>
      <c r="EL850" s="78"/>
      <c r="EM850" s="78"/>
      <c r="EN850" s="78"/>
      <c r="ET850" s="78"/>
      <c r="EU850" s="78"/>
      <c r="EV850" s="78"/>
    </row>
    <row r="851" spans="12:152" s="77" customFormat="1" ht="12.75">
      <c r="L851" s="78"/>
      <c r="N851" s="78">
        <v>2.0000000000000001E-10</v>
      </c>
      <c r="O851" s="78">
        <v>0.60321200024999999</v>
      </c>
      <c r="P851" s="78">
        <v>138319.60486120899</v>
      </c>
      <c r="Q851" s="77">
        <f t="shared" si="424"/>
        <v>1.9479356271039662E-10</v>
      </c>
      <c r="R851" s="77">
        <f t="shared" si="425"/>
        <v>1.9485142097852181E-10</v>
      </c>
      <c r="S851" s="77">
        <f t="shared" si="426"/>
        <v>1.9485142482182886E-10</v>
      </c>
      <c r="T851" s="77">
        <f t="shared" si="427"/>
        <v>1.9485142482208001E-10</v>
      </c>
      <c r="V851" s="78"/>
      <c r="W851" s="78"/>
      <c r="X851" s="78"/>
      <c r="AD851" s="78"/>
      <c r="AE851" s="78"/>
      <c r="AF851" s="78"/>
      <c r="AL851" s="78"/>
      <c r="AM851" s="78"/>
      <c r="AN851" s="78"/>
      <c r="AT851" s="78"/>
      <c r="AU851" s="78"/>
      <c r="AV851" s="78"/>
      <c r="BB851" s="78"/>
      <c r="BC851" s="78"/>
      <c r="BD851" s="78"/>
      <c r="BJ851" s="78"/>
      <c r="BK851" s="78"/>
      <c r="BL851" s="78"/>
      <c r="BR851" s="78"/>
      <c r="BS851" s="78"/>
      <c r="BT851" s="78"/>
      <c r="BZ851" s="78"/>
      <c r="CA851" s="78"/>
      <c r="CB851" s="78"/>
      <c r="CH851" s="78"/>
      <c r="CI851" s="78"/>
      <c r="CJ851" s="78"/>
      <c r="CP851" s="78"/>
      <c r="CQ851" s="78"/>
      <c r="CR851" s="78"/>
      <c r="CX851" s="78"/>
      <c r="CY851" s="78"/>
      <c r="CZ851" s="78"/>
      <c r="DF851" s="78">
        <v>3.9999999999999998E-11</v>
      </c>
      <c r="DG851" s="78">
        <v>6.0640610821300003</v>
      </c>
      <c r="DH851" s="78">
        <v>52161.579189146702</v>
      </c>
      <c r="DI851" s="77">
        <f t="shared" si="432"/>
        <v>3.6743840086258815E-11</v>
      </c>
      <c r="DJ851" s="77">
        <f t="shared" si="433"/>
        <v>3.6736207163255721E-11</v>
      </c>
      <c r="DK851" s="77">
        <f t="shared" si="434"/>
        <v>3.6736206654541932E-11</v>
      </c>
      <c r="DL851" s="77">
        <f t="shared" si="435"/>
        <v>3.6736206654508651E-11</v>
      </c>
      <c r="DN851" s="78"/>
      <c r="DO851" s="78"/>
      <c r="DP851" s="78"/>
      <c r="DV851" s="78"/>
      <c r="DW851" s="78"/>
      <c r="DX851" s="78"/>
      <c r="ED851" s="78"/>
      <c r="EE851" s="78"/>
      <c r="EF851" s="78"/>
      <c r="EL851" s="78"/>
      <c r="EM851" s="78"/>
      <c r="EN851" s="78"/>
      <c r="ET851" s="78"/>
      <c r="EU851" s="78"/>
      <c r="EV851" s="78"/>
    </row>
    <row r="852" spans="12:152" s="77" customFormat="1" ht="12.75">
      <c r="L852" s="78"/>
      <c r="N852" s="78">
        <v>2.0000000000000001E-10</v>
      </c>
      <c r="O852" s="78">
        <v>2.6262868259499998</v>
      </c>
      <c r="P852" s="78">
        <v>164.43591058941001</v>
      </c>
      <c r="Q852" s="77">
        <f t="shared" si="424"/>
        <v>-2.8653776994039054E-11</v>
      </c>
      <c r="R852" s="77">
        <f t="shared" si="425"/>
        <v>-2.8653475870153885E-11</v>
      </c>
      <c r="S852" s="77">
        <f t="shared" si="426"/>
        <v>-2.8653475850096057E-11</v>
      </c>
      <c r="T852" s="77">
        <f t="shared" si="427"/>
        <v>-2.8653475850094742E-11</v>
      </c>
      <c r="V852" s="78"/>
      <c r="W852" s="78"/>
      <c r="X852" s="78"/>
      <c r="AD852" s="78"/>
      <c r="AE852" s="78"/>
      <c r="AF852" s="78"/>
      <c r="AL852" s="78"/>
      <c r="AM852" s="78"/>
      <c r="AN852" s="78"/>
      <c r="AT852" s="78"/>
      <c r="AU852" s="78"/>
      <c r="AV852" s="78"/>
      <c r="BB852" s="78"/>
      <c r="BC852" s="78"/>
      <c r="BD852" s="78"/>
      <c r="BJ852" s="78"/>
      <c r="BK852" s="78"/>
      <c r="BL852" s="78"/>
      <c r="BR852" s="78"/>
      <c r="BS852" s="78"/>
      <c r="BT852" s="78"/>
      <c r="BZ852" s="78"/>
      <c r="CA852" s="78"/>
      <c r="CB852" s="78"/>
      <c r="CH852" s="78"/>
      <c r="CI852" s="78"/>
      <c r="CJ852" s="78"/>
      <c r="CP852" s="78"/>
      <c r="CQ852" s="78"/>
      <c r="CR852" s="78"/>
      <c r="CX852" s="78"/>
      <c r="CY852" s="78"/>
      <c r="CZ852" s="78"/>
      <c r="DF852" s="78">
        <v>5.0000000000000002E-11</v>
      </c>
      <c r="DG852" s="78">
        <v>0.28595106406999998</v>
      </c>
      <c r="DH852" s="78">
        <v>26161.200267433102</v>
      </c>
      <c r="DI852" s="77">
        <f t="shared" si="432"/>
        <v>4.8402388484317161E-11</v>
      </c>
      <c r="DJ852" s="77">
        <f t="shared" si="433"/>
        <v>4.839935235022947E-11</v>
      </c>
      <c r="DK852" s="77">
        <f t="shared" si="434"/>
        <v>4.8399352147898404E-11</v>
      </c>
      <c r="DL852" s="77">
        <f t="shared" si="435"/>
        <v>4.8399352147885201E-11</v>
      </c>
      <c r="DN852" s="78"/>
      <c r="DO852" s="78"/>
      <c r="DP852" s="78"/>
      <c r="DV852" s="78"/>
      <c r="DW852" s="78"/>
      <c r="DX852" s="78"/>
      <c r="ED852" s="78"/>
      <c r="EE852" s="78"/>
      <c r="EF852" s="78"/>
      <c r="EL852" s="78"/>
      <c r="EM852" s="78"/>
      <c r="EN852" s="78"/>
      <c r="ET852" s="78"/>
      <c r="EU852" s="78"/>
      <c r="EV852" s="78"/>
    </row>
    <row r="853" spans="12:152" s="77" customFormat="1" ht="12.75">
      <c r="L853" s="78"/>
      <c r="N853" s="78">
        <v>2.0000000000000001E-10</v>
      </c>
      <c r="O853" s="78">
        <v>0.65324774200000002</v>
      </c>
      <c r="P853" s="78">
        <v>156520.305302444</v>
      </c>
      <c r="Q853" s="77">
        <f t="shared" si="424"/>
        <v>1.9888932624209737E-10</v>
      </c>
      <c r="R853" s="77">
        <f t="shared" si="425"/>
        <v>1.9885863791875613E-10</v>
      </c>
      <c r="S853" s="77">
        <f t="shared" si="426"/>
        <v>1.9885863586072123E-10</v>
      </c>
      <c r="T853" s="77">
        <f t="shared" si="427"/>
        <v>1.9885863586058539E-10</v>
      </c>
      <c r="V853" s="78"/>
      <c r="W853" s="78"/>
      <c r="X853" s="78"/>
      <c r="AD853" s="78"/>
      <c r="AE853" s="78"/>
      <c r="AF853" s="78"/>
      <c r="AL853" s="78"/>
      <c r="AM853" s="78"/>
      <c r="AN853" s="78"/>
      <c r="AT853" s="78"/>
      <c r="AU853" s="78"/>
      <c r="AV853" s="78"/>
      <c r="BB853" s="78"/>
      <c r="BC853" s="78"/>
      <c r="BD853" s="78"/>
      <c r="BJ853" s="78"/>
      <c r="BK853" s="78"/>
      <c r="BL853" s="78"/>
      <c r="BR853" s="78"/>
      <c r="BS853" s="78"/>
      <c r="BT853" s="78"/>
      <c r="BZ853" s="78"/>
      <c r="CA853" s="78"/>
      <c r="CB853" s="78"/>
      <c r="CH853" s="78"/>
      <c r="CI853" s="78"/>
      <c r="CJ853" s="78"/>
      <c r="CP853" s="78"/>
      <c r="CQ853" s="78"/>
      <c r="CR853" s="78"/>
      <c r="CX853" s="78"/>
      <c r="CY853" s="78"/>
      <c r="CZ853" s="78"/>
      <c r="DF853" s="78">
        <v>3.9999999999999998E-11</v>
      </c>
      <c r="DG853" s="78">
        <v>2.1107434711200002</v>
      </c>
      <c r="DH853" s="78">
        <v>189386.032592264</v>
      </c>
      <c r="DI853" s="77">
        <f t="shared" si="432"/>
        <v>9.2276456149917871E-12</v>
      </c>
      <c r="DJ853" s="77">
        <f t="shared" si="433"/>
        <v>9.2958267830453187E-12</v>
      </c>
      <c r="DK853" s="77">
        <f t="shared" si="434"/>
        <v>9.295831323630602E-12</v>
      </c>
      <c r="DL853" s="77">
        <f t="shared" si="435"/>
        <v>9.2958313239313646E-12</v>
      </c>
      <c r="DN853" s="78"/>
      <c r="DO853" s="78"/>
      <c r="DP853" s="78"/>
      <c r="DV853" s="78"/>
      <c r="DW853" s="78"/>
      <c r="DX853" s="78"/>
      <c r="ED853" s="78"/>
      <c r="EE853" s="78"/>
      <c r="EF853" s="78"/>
      <c r="EL853" s="78"/>
      <c r="EM853" s="78"/>
      <c r="EN853" s="78"/>
      <c r="ET853" s="78"/>
      <c r="EU853" s="78"/>
      <c r="EV853" s="78"/>
    </row>
    <row r="854" spans="12:152" s="77" customFormat="1" ht="12.75">
      <c r="L854" s="78"/>
      <c r="N854" s="78">
        <v>2.7E-10</v>
      </c>
      <c r="O854" s="78">
        <v>4.7439500887800001</v>
      </c>
      <c r="P854" s="78">
        <v>391318.54712361202</v>
      </c>
      <c r="Q854" s="77">
        <f t="shared" si="424"/>
        <v>-2.4942058637988396E-10</v>
      </c>
      <c r="R854" s="77">
        <f t="shared" si="425"/>
        <v>-2.4904464510470696E-10</v>
      </c>
      <c r="S854" s="77">
        <f t="shared" si="426"/>
        <v>-2.4904461995448641E-10</v>
      </c>
      <c r="T854" s="77">
        <f t="shared" si="427"/>
        <v>-2.4904461995282651E-10</v>
      </c>
      <c r="V854" s="78"/>
      <c r="W854" s="78"/>
      <c r="X854" s="78"/>
      <c r="AD854" s="78"/>
      <c r="AE854" s="78"/>
      <c r="AF854" s="78"/>
      <c r="AL854" s="78"/>
      <c r="AM854" s="78"/>
      <c r="AN854" s="78"/>
      <c r="AT854" s="78"/>
      <c r="AU854" s="78"/>
      <c r="AV854" s="78"/>
      <c r="BB854" s="78"/>
      <c r="BC854" s="78"/>
      <c r="BD854" s="78"/>
      <c r="BJ854" s="78"/>
      <c r="BK854" s="78"/>
      <c r="BL854" s="78"/>
      <c r="BR854" s="78"/>
      <c r="BS854" s="78"/>
      <c r="BT854" s="78"/>
      <c r="BZ854" s="78"/>
      <c r="CA854" s="78"/>
      <c r="CB854" s="78"/>
      <c r="CH854" s="78"/>
      <c r="CI854" s="78"/>
      <c r="CJ854" s="78"/>
      <c r="CP854" s="78"/>
      <c r="CQ854" s="78"/>
      <c r="CR854" s="78"/>
      <c r="CX854" s="78"/>
      <c r="CY854" s="78"/>
      <c r="CZ854" s="78"/>
      <c r="DF854" s="78">
        <v>3.9999999999999998E-11</v>
      </c>
      <c r="DG854" s="78">
        <v>0.5971553074</v>
      </c>
      <c r="DH854" s="78">
        <v>16342.582585717601</v>
      </c>
      <c r="DI854" s="77">
        <f t="shared" si="432"/>
        <v>-1.847457615286689E-11</v>
      </c>
      <c r="DJ854" s="77">
        <f t="shared" si="433"/>
        <v>-1.8479940106545989E-11</v>
      </c>
      <c r="DK854" s="77">
        <f t="shared" si="434"/>
        <v>-1.8479940463824262E-11</v>
      </c>
      <c r="DL854" s="77">
        <f t="shared" si="435"/>
        <v>-1.8479940463847953E-11</v>
      </c>
      <c r="DN854" s="78"/>
      <c r="DO854" s="78"/>
      <c r="DP854" s="78"/>
      <c r="DV854" s="78"/>
      <c r="DW854" s="78"/>
      <c r="DX854" s="78"/>
      <c r="ED854" s="78"/>
      <c r="EE854" s="78"/>
      <c r="EF854" s="78"/>
      <c r="EL854" s="78"/>
      <c r="EM854" s="78"/>
      <c r="EN854" s="78"/>
      <c r="ET854" s="78"/>
      <c r="EU854" s="78"/>
      <c r="EV854" s="78"/>
    </row>
    <row r="855" spans="12:152" s="77" customFormat="1" ht="12.75">
      <c r="L855" s="78"/>
      <c r="N855" s="78">
        <v>2.1E-10</v>
      </c>
      <c r="O855" s="78">
        <v>4.4503521487400004</v>
      </c>
      <c r="P855" s="78">
        <v>25862.073873164001</v>
      </c>
      <c r="Q855" s="77">
        <f t="shared" si="424"/>
        <v>1.5874466243592248E-10</v>
      </c>
      <c r="R855" s="77">
        <f t="shared" si="425"/>
        <v>1.5871176380797979E-10</v>
      </c>
      <c r="S855" s="77">
        <f t="shared" si="426"/>
        <v>1.58711761616303E-10</v>
      </c>
      <c r="T855" s="77">
        <f t="shared" si="427"/>
        <v>1.587117616161584E-10</v>
      </c>
      <c r="V855" s="78"/>
      <c r="W855" s="78"/>
      <c r="X855" s="78"/>
      <c r="AD855" s="78"/>
      <c r="AE855" s="78"/>
      <c r="AF855" s="78"/>
      <c r="AL855" s="78"/>
      <c r="AM855" s="78"/>
      <c r="AN855" s="78"/>
      <c r="AT855" s="78"/>
      <c r="AU855" s="78"/>
      <c r="AV855" s="78"/>
      <c r="BB855" s="78"/>
      <c r="BC855" s="78"/>
      <c r="BD855" s="78"/>
      <c r="BJ855" s="78"/>
      <c r="BK855" s="78"/>
      <c r="BL855" s="78"/>
      <c r="BR855" s="78"/>
      <c r="BS855" s="78"/>
      <c r="BT855" s="78"/>
      <c r="BZ855" s="78"/>
      <c r="CA855" s="78"/>
      <c r="CB855" s="78"/>
      <c r="CH855" s="78"/>
      <c r="CI855" s="78"/>
      <c r="CJ855" s="78"/>
      <c r="CP855" s="78"/>
      <c r="CQ855" s="78"/>
      <c r="CR855" s="78"/>
      <c r="CX855" s="78"/>
      <c r="CY855" s="78"/>
      <c r="CZ855" s="78"/>
      <c r="DF855" s="78">
        <v>3.9999999999999998E-11</v>
      </c>
      <c r="DG855" s="78">
        <v>3.9109122058699999</v>
      </c>
      <c r="DH855" s="78">
        <v>101703.15774082299</v>
      </c>
      <c r="DI855" s="77">
        <f t="shared" si="432"/>
        <v>2.8262232088990029E-11</v>
      </c>
      <c r="DJ855" s="77">
        <f t="shared" si="433"/>
        <v>2.8235585393381416E-11</v>
      </c>
      <c r="DK855" s="77">
        <f t="shared" si="434"/>
        <v>2.823558361761572E-11</v>
      </c>
      <c r="DL855" s="77">
        <f t="shared" si="435"/>
        <v>2.8235583617496538E-11</v>
      </c>
      <c r="DN855" s="78"/>
      <c r="DO855" s="78"/>
      <c r="DP855" s="78"/>
      <c r="DV855" s="78"/>
      <c r="DW855" s="78"/>
      <c r="DX855" s="78"/>
      <c r="ED855" s="78"/>
      <c r="EE855" s="78"/>
      <c r="EF855" s="78"/>
      <c r="EL855" s="78"/>
      <c r="EM855" s="78"/>
      <c r="EN855" s="78"/>
      <c r="ET855" s="78"/>
      <c r="EU855" s="78"/>
      <c r="EV855" s="78"/>
    </row>
    <row r="856" spans="12:152" s="77" customFormat="1" ht="12.75">
      <c r="L856" s="78"/>
      <c r="N856" s="78">
        <v>2.1E-10</v>
      </c>
      <c r="O856" s="78">
        <v>1.5494746584600001</v>
      </c>
      <c r="P856" s="78">
        <v>148.0787244263</v>
      </c>
      <c r="Q856" s="77">
        <f t="shared" si="424"/>
        <v>1.5670471003287475E-10</v>
      </c>
      <c r="R856" s="77">
        <f t="shared" si="425"/>
        <v>1.5670490155414876E-10</v>
      </c>
      <c r="S856" s="77">
        <f t="shared" si="426"/>
        <v>1.5670490156690598E-10</v>
      </c>
      <c r="T856" s="77">
        <f t="shared" si="427"/>
        <v>1.5670490156690683E-10</v>
      </c>
      <c r="V856" s="78"/>
      <c r="W856" s="78"/>
      <c r="X856" s="78"/>
      <c r="AD856" s="78"/>
      <c r="AE856" s="78"/>
      <c r="AF856" s="78"/>
      <c r="AL856" s="78"/>
      <c r="AM856" s="78"/>
      <c r="AN856" s="78"/>
      <c r="AT856" s="78"/>
      <c r="AU856" s="78"/>
      <c r="AV856" s="78"/>
      <c r="BB856" s="78"/>
      <c r="BC856" s="78"/>
      <c r="BD856" s="78"/>
      <c r="BJ856" s="78"/>
      <c r="BK856" s="78"/>
      <c r="BL856" s="78"/>
      <c r="BR856" s="78"/>
      <c r="BS856" s="78"/>
      <c r="BT856" s="78"/>
      <c r="BZ856" s="78"/>
      <c r="CA856" s="78"/>
      <c r="CB856" s="78"/>
      <c r="CH856" s="78"/>
      <c r="CI856" s="78"/>
      <c r="CJ856" s="78"/>
      <c r="CP856" s="78"/>
      <c r="CQ856" s="78"/>
      <c r="CR856" s="78"/>
      <c r="CX856" s="78"/>
      <c r="CY856" s="78"/>
      <c r="CZ856" s="78"/>
      <c r="DF856" s="78">
        <v>3.9999999999999998E-11</v>
      </c>
      <c r="DG856" s="78">
        <v>1.1613029014</v>
      </c>
      <c r="DH856" s="78">
        <v>50264.6067999312</v>
      </c>
      <c r="DI856" s="77">
        <f t="shared" si="432"/>
        <v>1.9053037944770696E-11</v>
      </c>
      <c r="DJ856" s="77">
        <f t="shared" si="433"/>
        <v>1.9036680304540148E-11</v>
      </c>
      <c r="DK856" s="77">
        <f t="shared" si="434"/>
        <v>1.9036679214823715E-11</v>
      </c>
      <c r="DL856" s="77">
        <f t="shared" si="435"/>
        <v>1.9036679214751725E-11</v>
      </c>
      <c r="DN856" s="78"/>
      <c r="DO856" s="78"/>
      <c r="DP856" s="78"/>
      <c r="DV856" s="78"/>
      <c r="DW856" s="78"/>
      <c r="DX856" s="78"/>
      <c r="ED856" s="78"/>
      <c r="EE856" s="78"/>
      <c r="EF856" s="78"/>
      <c r="EL856" s="78"/>
      <c r="EM856" s="78"/>
      <c r="EN856" s="78"/>
      <c r="ET856" s="78"/>
      <c r="EU856" s="78"/>
      <c r="EV856" s="78"/>
    </row>
    <row r="857" spans="12:152" s="77" customFormat="1" ht="12.75">
      <c r="L857" s="78"/>
      <c r="N857" s="78">
        <v>2.7E-10</v>
      </c>
      <c r="O857" s="78">
        <v>5.1320249930699999</v>
      </c>
      <c r="P857" s="78">
        <v>12382.0460284936</v>
      </c>
      <c r="Q857" s="77">
        <f t="shared" si="424"/>
        <v>2.0836012492279487E-10</v>
      </c>
      <c r="R857" s="77">
        <f t="shared" si="425"/>
        <v>2.083404527202023E-10</v>
      </c>
      <c r="S857" s="77">
        <f t="shared" si="426"/>
        <v>2.0834045140975021E-10</v>
      </c>
      <c r="T857" s="77">
        <f t="shared" si="427"/>
        <v>2.0834045140966235E-10</v>
      </c>
      <c r="V857" s="78"/>
      <c r="W857" s="78"/>
      <c r="X857" s="78"/>
      <c r="AD857" s="78"/>
      <c r="AE857" s="78"/>
      <c r="AF857" s="78"/>
      <c r="AL857" s="78"/>
      <c r="AM857" s="78"/>
      <c r="AN857" s="78"/>
      <c r="AT857" s="78"/>
      <c r="AU857" s="78"/>
      <c r="AV857" s="78"/>
      <c r="BB857" s="78"/>
      <c r="BC857" s="78"/>
      <c r="BD857" s="78"/>
      <c r="BJ857" s="78"/>
      <c r="BK857" s="78"/>
      <c r="BL857" s="78"/>
      <c r="BR857" s="78"/>
      <c r="BS857" s="78"/>
      <c r="BT857" s="78"/>
      <c r="BZ857" s="78"/>
      <c r="CA857" s="78"/>
      <c r="CB857" s="78"/>
      <c r="CH857" s="78"/>
      <c r="CI857" s="78"/>
      <c r="CJ857" s="78"/>
      <c r="CP857" s="78"/>
      <c r="CQ857" s="78"/>
      <c r="CR857" s="78"/>
      <c r="CX857" s="78"/>
      <c r="CY857" s="78"/>
      <c r="CZ857" s="78"/>
      <c r="DF857" s="78">
        <v>3.9999999999999998E-11</v>
      </c>
      <c r="DG857" s="78">
        <v>5.5118851544499998</v>
      </c>
      <c r="DH857" s="78">
        <v>78043.296782283694</v>
      </c>
      <c r="DI857" s="77">
        <f t="shared" si="432"/>
        <v>3.9946491041644517E-11</v>
      </c>
      <c r="DJ857" s="77">
        <f t="shared" si="433"/>
        <v>3.9947974009695954E-11</v>
      </c>
      <c r="DK857" s="77">
        <f t="shared" si="434"/>
        <v>3.9947974107782618E-11</v>
      </c>
      <c r="DL857" s="77">
        <f t="shared" si="435"/>
        <v>3.9947974107789106E-11</v>
      </c>
      <c r="DN857" s="78"/>
      <c r="DO857" s="78"/>
      <c r="DP857" s="78"/>
      <c r="DV857" s="78"/>
      <c r="DW857" s="78"/>
      <c r="DX857" s="78"/>
      <c r="ED857" s="78"/>
      <c r="EE857" s="78"/>
      <c r="EF857" s="78"/>
      <c r="EL857" s="78"/>
      <c r="EM857" s="78"/>
      <c r="EN857" s="78"/>
      <c r="ET857" s="78"/>
      <c r="EU857" s="78"/>
      <c r="EV857" s="78"/>
    </row>
    <row r="858" spans="12:152" s="77" customFormat="1" ht="12.75">
      <c r="L858" s="78"/>
      <c r="N858" s="78">
        <v>2.0000000000000001E-10</v>
      </c>
      <c r="O858" s="78">
        <v>0.68567124506999999</v>
      </c>
      <c r="P858" s="78">
        <v>42.883074903400001</v>
      </c>
      <c r="Q858" s="77">
        <f t="shared" si="424"/>
        <v>1.8027145704755156E-10</v>
      </c>
      <c r="R858" s="77">
        <f t="shared" si="425"/>
        <v>1.8027149141142744E-10</v>
      </c>
      <c r="S858" s="77">
        <f t="shared" si="426"/>
        <v>1.8027149141371643E-10</v>
      </c>
      <c r="T858" s="77">
        <f t="shared" si="427"/>
        <v>1.8027149141371658E-10</v>
      </c>
      <c r="V858" s="78"/>
      <c r="W858" s="78"/>
      <c r="X858" s="78"/>
      <c r="AD858" s="78"/>
      <c r="AE858" s="78"/>
      <c r="AF858" s="78"/>
      <c r="AL858" s="78"/>
      <c r="AM858" s="78"/>
      <c r="AN858" s="78"/>
      <c r="AT858" s="78"/>
      <c r="AU858" s="78"/>
      <c r="AV858" s="78"/>
      <c r="BB858" s="78"/>
      <c r="BC858" s="78"/>
      <c r="BD858" s="78"/>
      <c r="BJ858" s="78"/>
      <c r="BK858" s="78"/>
      <c r="BL858" s="78"/>
      <c r="BR858" s="78"/>
      <c r="BS858" s="78"/>
      <c r="BT858" s="78"/>
      <c r="BZ858" s="78"/>
      <c r="CA858" s="78"/>
      <c r="CB858" s="78"/>
      <c r="CH858" s="78"/>
      <c r="CI858" s="78"/>
      <c r="CJ858" s="78"/>
      <c r="CP858" s="78"/>
      <c r="CQ858" s="78"/>
      <c r="CR858" s="78"/>
      <c r="CX858" s="78"/>
      <c r="CY858" s="78"/>
      <c r="CZ858" s="78"/>
      <c r="DF858" s="78">
        <v>5.0000000000000002E-11</v>
      </c>
      <c r="DG858" s="78">
        <v>4.393503226</v>
      </c>
      <c r="DH858" s="78">
        <v>53757.765631431299</v>
      </c>
      <c r="DI858" s="77">
        <f t="shared" si="432"/>
        <v>-3.4253604094725118E-12</v>
      </c>
      <c r="DJ858" s="77">
        <f t="shared" si="433"/>
        <v>-3.4005508460787335E-12</v>
      </c>
      <c r="DK858" s="77">
        <f t="shared" si="434"/>
        <v>-3.4005491934883171E-12</v>
      </c>
      <c r="DL858" s="77">
        <f t="shared" si="435"/>
        <v>-3.400549193377729E-12</v>
      </c>
      <c r="DN858" s="78"/>
      <c r="DO858" s="78"/>
      <c r="DP858" s="78"/>
      <c r="DV858" s="78"/>
      <c r="DW858" s="78"/>
      <c r="DX858" s="78"/>
      <c r="ED858" s="78"/>
      <c r="EE858" s="78"/>
      <c r="EF858" s="78"/>
      <c r="EL858" s="78"/>
      <c r="EM858" s="78"/>
      <c r="EN858" s="78"/>
      <c r="ET858" s="78"/>
      <c r="EU858" s="78"/>
      <c r="EV858" s="78"/>
    </row>
    <row r="859" spans="12:152" s="77" customFormat="1" ht="12.75">
      <c r="L859" s="78"/>
      <c r="N859" s="78">
        <v>1.8999999999999999E-10</v>
      </c>
      <c r="O859" s="78">
        <v>1.9207293862499999</v>
      </c>
      <c r="P859" s="78">
        <v>78800.513936817893</v>
      </c>
      <c r="Q859" s="77">
        <f t="shared" si="424"/>
        <v>2.2011474062576925E-11</v>
      </c>
      <c r="R859" s="77">
        <f t="shared" si="425"/>
        <v>2.187388338797147E-11</v>
      </c>
      <c r="S859" s="77">
        <f t="shared" si="426"/>
        <v>2.1873874222688335E-11</v>
      </c>
      <c r="T859" s="77">
        <f t="shared" si="427"/>
        <v>2.1873874222087543E-11</v>
      </c>
      <c r="V859" s="78"/>
      <c r="W859" s="78"/>
      <c r="X859" s="78"/>
      <c r="AD859" s="78"/>
      <c r="AE859" s="78"/>
      <c r="AF859" s="78"/>
      <c r="AL859" s="78"/>
      <c r="AM859" s="78"/>
      <c r="AN859" s="78"/>
      <c r="AT859" s="78"/>
      <c r="AU859" s="78"/>
      <c r="AV859" s="78"/>
      <c r="BB859" s="78"/>
      <c r="BC859" s="78"/>
      <c r="BD859" s="78"/>
      <c r="BJ859" s="78"/>
      <c r="BK859" s="78"/>
      <c r="BL859" s="78"/>
      <c r="BR859" s="78"/>
      <c r="BS859" s="78"/>
      <c r="BT859" s="78"/>
      <c r="BZ859" s="78"/>
      <c r="CA859" s="78"/>
      <c r="CB859" s="78"/>
      <c r="CH859" s="78"/>
      <c r="CI859" s="78"/>
      <c r="CJ859" s="78"/>
      <c r="CP859" s="78"/>
      <c r="CQ859" s="78"/>
      <c r="CR859" s="78"/>
      <c r="CX859" s="78"/>
      <c r="CY859" s="78"/>
      <c r="CZ859" s="78"/>
      <c r="DF859" s="78">
        <v>3.9999999999999998E-11</v>
      </c>
      <c r="DG859" s="78">
        <v>5.1543714058500001</v>
      </c>
      <c r="DH859" s="78">
        <v>24285.531150852399</v>
      </c>
      <c r="DI859" s="77">
        <f t="shared" si="432"/>
        <v>-3.0767441476873653E-11</v>
      </c>
      <c r="DJ859" s="77">
        <f t="shared" si="433"/>
        <v>-3.0761697586537484E-11</v>
      </c>
      <c r="DK859" s="77">
        <f t="shared" si="434"/>
        <v>-3.0761697203886207E-11</v>
      </c>
      <c r="DL859" s="77">
        <f t="shared" si="435"/>
        <v>-3.0761697203861495E-11</v>
      </c>
      <c r="DN859" s="78"/>
      <c r="DO859" s="78"/>
      <c r="DP859" s="78"/>
      <c r="DV859" s="78"/>
      <c r="DW859" s="78"/>
      <c r="DX859" s="78"/>
      <c r="ED859" s="78"/>
      <c r="EE859" s="78"/>
      <c r="EF859" s="78"/>
      <c r="EL859" s="78"/>
      <c r="EM859" s="78"/>
      <c r="EN859" s="78"/>
      <c r="ET859" s="78"/>
      <c r="EU859" s="78"/>
      <c r="EV859" s="78"/>
    </row>
    <row r="860" spans="12:152" s="77" customFormat="1" ht="12.75">
      <c r="L860" s="78"/>
      <c r="N860" s="78">
        <v>2.7E-10</v>
      </c>
      <c r="O860" s="78">
        <v>2.4818833071599999</v>
      </c>
      <c r="P860" s="78">
        <v>25665.237103961201</v>
      </c>
      <c r="Q860" s="77">
        <f t="shared" si="424"/>
        <v>-5.4061421924769134E-12</v>
      </c>
      <c r="R860" s="77">
        <f t="shared" si="425"/>
        <v>-5.470239969239836E-12</v>
      </c>
      <c r="S860" s="77">
        <f t="shared" si="426"/>
        <v>-5.4702442387751635E-12</v>
      </c>
      <c r="T860" s="77">
        <f t="shared" si="427"/>
        <v>-5.4702442390590383E-12</v>
      </c>
      <c r="V860" s="78"/>
      <c r="W860" s="78"/>
      <c r="X860" s="78"/>
      <c r="AD860" s="78"/>
      <c r="AE860" s="78"/>
      <c r="AF860" s="78"/>
      <c r="AL860" s="78"/>
      <c r="AM860" s="78"/>
      <c r="AN860" s="78"/>
      <c r="AT860" s="78"/>
      <c r="AU860" s="78"/>
      <c r="AV860" s="78"/>
      <c r="BB860" s="78"/>
      <c r="BC860" s="78"/>
      <c r="BD860" s="78"/>
      <c r="BJ860" s="78"/>
      <c r="BK860" s="78"/>
      <c r="BL860" s="78"/>
      <c r="BR860" s="78"/>
      <c r="BS860" s="78"/>
      <c r="BT860" s="78"/>
      <c r="BZ860" s="78"/>
      <c r="CA860" s="78"/>
      <c r="CB860" s="78"/>
      <c r="CH860" s="78"/>
      <c r="CI860" s="78"/>
      <c r="CJ860" s="78"/>
      <c r="CP860" s="78"/>
      <c r="CQ860" s="78"/>
      <c r="CR860" s="78"/>
      <c r="CX860" s="78"/>
      <c r="CY860" s="78"/>
      <c r="CZ860" s="78"/>
      <c r="DF860" s="78">
        <v>5.0000000000000002E-11</v>
      </c>
      <c r="DG860" s="78">
        <v>2.1528034308600001</v>
      </c>
      <c r="DH860" s="78">
        <v>48997.660492580799</v>
      </c>
      <c r="DI860" s="77">
        <f t="shared" si="432"/>
        <v>3.9540452852658786E-11</v>
      </c>
      <c r="DJ860" s="77">
        <f t="shared" si="433"/>
        <v>3.9554321568325292E-11</v>
      </c>
      <c r="DK860" s="77">
        <f t="shared" si="434"/>
        <v>3.9554322491847611E-11</v>
      </c>
      <c r="DL860" s="77">
        <f t="shared" si="435"/>
        <v>3.955432249190846E-11</v>
      </c>
      <c r="DN860" s="78"/>
      <c r="DO860" s="78"/>
      <c r="DP860" s="78"/>
      <c r="DV860" s="78"/>
      <c r="DW860" s="78"/>
      <c r="DX860" s="78"/>
      <c r="ED860" s="78"/>
      <c r="EE860" s="78"/>
      <c r="EF860" s="78"/>
      <c r="EL860" s="78"/>
      <c r="EM860" s="78"/>
      <c r="EN860" s="78"/>
      <c r="ET860" s="78"/>
      <c r="EU860" s="78"/>
      <c r="EV860" s="78"/>
    </row>
    <row r="861" spans="12:152" s="77" customFormat="1" ht="12.75">
      <c r="L861" s="78"/>
      <c r="N861" s="78">
        <v>2.7E-10</v>
      </c>
      <c r="O861" s="78">
        <v>1.27457874648</v>
      </c>
      <c r="P861" s="78">
        <v>7860.4193924392002</v>
      </c>
      <c r="Q861" s="77">
        <f t="shared" si="424"/>
        <v>-2.7871098920933399E-11</v>
      </c>
      <c r="R861" s="77">
        <f t="shared" si="425"/>
        <v>-2.7851568712050985E-11</v>
      </c>
      <c r="S861" s="77">
        <f t="shared" si="426"/>
        <v>-2.7851567411141118E-11</v>
      </c>
      <c r="T861" s="77">
        <f t="shared" si="427"/>
        <v>-2.7851567411055249E-11</v>
      </c>
      <c r="V861" s="78"/>
      <c r="W861" s="78"/>
      <c r="X861" s="78"/>
      <c r="AD861" s="78"/>
      <c r="AE861" s="78"/>
      <c r="AF861" s="78"/>
      <c r="AL861" s="78"/>
      <c r="AM861" s="78"/>
      <c r="AN861" s="78"/>
      <c r="AT861" s="78"/>
      <c r="AU861" s="78"/>
      <c r="AV861" s="78"/>
      <c r="BB861" s="78"/>
      <c r="BC861" s="78"/>
      <c r="BD861" s="78"/>
      <c r="BJ861" s="78"/>
      <c r="BK861" s="78"/>
      <c r="BL861" s="78"/>
      <c r="BR861" s="78"/>
      <c r="BS861" s="78"/>
      <c r="BT861" s="78"/>
      <c r="BZ861" s="78"/>
      <c r="CA861" s="78"/>
      <c r="CB861" s="78"/>
      <c r="CH861" s="78"/>
      <c r="CI861" s="78"/>
      <c r="CJ861" s="78"/>
      <c r="CP861" s="78"/>
      <c r="CQ861" s="78"/>
      <c r="CR861" s="78"/>
      <c r="CX861" s="78"/>
      <c r="CY861" s="78"/>
      <c r="CZ861" s="78"/>
      <c r="DF861" s="78">
        <v>3.9999999999999998E-11</v>
      </c>
      <c r="DG861" s="78">
        <v>5.3531651481899996</v>
      </c>
      <c r="DH861" s="78">
        <v>104984.396305609</v>
      </c>
      <c r="DI861" s="77">
        <f t="shared" si="432"/>
        <v>1.0214833992376883E-11</v>
      </c>
      <c r="DJ861" s="77">
        <f t="shared" si="433"/>
        <v>1.0252392388296638E-11</v>
      </c>
      <c r="DK861" s="77">
        <f t="shared" si="434"/>
        <v>1.0252394889737204E-11</v>
      </c>
      <c r="DL861" s="77">
        <f t="shared" si="435"/>
        <v>1.0252394889899838E-11</v>
      </c>
      <c r="DN861" s="78"/>
      <c r="DO861" s="78"/>
      <c r="DP861" s="78"/>
      <c r="DV861" s="78"/>
      <c r="DW861" s="78"/>
      <c r="DX861" s="78"/>
      <c r="ED861" s="78"/>
      <c r="EE861" s="78"/>
      <c r="EF861" s="78"/>
      <c r="EL861" s="78"/>
      <c r="EM861" s="78"/>
      <c r="EN861" s="78"/>
      <c r="ET861" s="78"/>
      <c r="EU861" s="78"/>
      <c r="EV861" s="78"/>
    </row>
    <row r="862" spans="12:152" s="77" customFormat="1" ht="12.75">
      <c r="L862" s="78"/>
      <c r="N862" s="78">
        <v>2.1999999999999999E-10</v>
      </c>
      <c r="O862" s="78">
        <v>2.2980996183900002</v>
      </c>
      <c r="P862" s="78">
        <v>25865.042818580499</v>
      </c>
      <c r="Q862" s="77">
        <f t="shared" si="424"/>
        <v>-2.1265372579885093E-10</v>
      </c>
      <c r="R862" s="77">
        <f t="shared" si="425"/>
        <v>-2.1266721055121417E-10</v>
      </c>
      <c r="S862" s="77">
        <f t="shared" si="426"/>
        <v>-2.1266721144902592E-10</v>
      </c>
      <c r="T862" s="77">
        <f t="shared" si="427"/>
        <v>-2.1266721144908514E-10</v>
      </c>
      <c r="V862" s="78"/>
      <c r="W862" s="78"/>
      <c r="X862" s="78"/>
      <c r="AD862" s="78"/>
      <c r="AE862" s="78"/>
      <c r="AF862" s="78"/>
      <c r="AL862" s="78"/>
      <c r="AM862" s="78"/>
      <c r="AN862" s="78"/>
      <c r="AT862" s="78"/>
      <c r="AU862" s="78"/>
      <c r="AV862" s="78"/>
      <c r="BB862" s="78"/>
      <c r="BC862" s="78"/>
      <c r="BD862" s="78"/>
      <c r="BJ862" s="78"/>
      <c r="BK862" s="78"/>
      <c r="BL862" s="78"/>
      <c r="BR862" s="78"/>
      <c r="BS862" s="78"/>
      <c r="BT862" s="78"/>
      <c r="BZ862" s="78"/>
      <c r="CA862" s="78"/>
      <c r="CB862" s="78"/>
      <c r="CH862" s="78"/>
      <c r="CI862" s="78"/>
      <c r="CJ862" s="78"/>
      <c r="CP862" s="78"/>
      <c r="CQ862" s="78"/>
      <c r="CR862" s="78"/>
      <c r="CX862" s="78"/>
      <c r="CY862" s="78"/>
      <c r="CZ862" s="78"/>
      <c r="DF862" s="78">
        <v>5.0000000000000002E-11</v>
      </c>
      <c r="DG862" s="78">
        <v>5.7539064007</v>
      </c>
      <c r="DH862" s="78">
        <v>51841.950342379001</v>
      </c>
      <c r="DI862" s="77">
        <f t="shared" si="432"/>
        <v>2.4627996618122206E-11</v>
      </c>
      <c r="DJ862" s="77">
        <f t="shared" si="433"/>
        <v>2.4648864226054228E-11</v>
      </c>
      <c r="DK862" s="77">
        <f t="shared" si="434"/>
        <v>2.4648865615854252E-11</v>
      </c>
      <c r="DL862" s="77">
        <f t="shared" si="435"/>
        <v>2.4648865615945746E-11</v>
      </c>
      <c r="DN862" s="78"/>
      <c r="DO862" s="78"/>
      <c r="DP862" s="78"/>
      <c r="DV862" s="78"/>
      <c r="DW862" s="78"/>
      <c r="DX862" s="78"/>
      <c r="ED862" s="78"/>
      <c r="EE862" s="78"/>
      <c r="EF862" s="78"/>
      <c r="EL862" s="78"/>
      <c r="EM862" s="78"/>
      <c r="EN862" s="78"/>
      <c r="ET862" s="78"/>
      <c r="EU862" s="78"/>
      <c r="EV862" s="78"/>
    </row>
    <row r="863" spans="12:152" s="77" customFormat="1" ht="12.75">
      <c r="L863" s="78"/>
      <c r="N863" s="78">
        <v>1.8999999999999999E-10</v>
      </c>
      <c r="O863" s="78">
        <v>4.09473921906</v>
      </c>
      <c r="P863" s="78">
        <v>76255.151885563493</v>
      </c>
      <c r="Q863" s="77">
        <f t="shared" si="424"/>
        <v>-1.2168823897611244E-10</v>
      </c>
      <c r="R863" s="77">
        <f t="shared" si="425"/>
        <v>-1.2158526514440032E-10</v>
      </c>
      <c r="S863" s="77">
        <f t="shared" si="426"/>
        <v>-1.2158525828331226E-10</v>
      </c>
      <c r="T863" s="77">
        <f t="shared" si="427"/>
        <v>-1.2158525828285579E-10</v>
      </c>
      <c r="V863" s="78"/>
      <c r="W863" s="78"/>
      <c r="X863" s="78"/>
      <c r="AD863" s="78"/>
      <c r="AE863" s="78"/>
      <c r="AF863" s="78"/>
      <c r="AL863" s="78"/>
      <c r="AM863" s="78"/>
      <c r="AN863" s="78"/>
      <c r="AT863" s="78"/>
      <c r="AU863" s="78"/>
      <c r="AV863" s="78"/>
      <c r="BB863" s="78"/>
      <c r="BC863" s="78"/>
      <c r="BD863" s="78"/>
      <c r="BJ863" s="78"/>
      <c r="BK863" s="78"/>
      <c r="BL863" s="78"/>
      <c r="BR863" s="78"/>
      <c r="BS863" s="78"/>
      <c r="BT863" s="78"/>
      <c r="BZ863" s="78"/>
      <c r="CA863" s="78"/>
      <c r="CB863" s="78"/>
      <c r="CH863" s="78"/>
      <c r="CI863" s="78"/>
      <c r="CJ863" s="78"/>
      <c r="CP863" s="78"/>
      <c r="CQ863" s="78"/>
      <c r="CR863" s="78"/>
      <c r="CX863" s="78"/>
      <c r="CY863" s="78"/>
      <c r="CZ863" s="78"/>
      <c r="DF863" s="78">
        <v>3.9999999999999998E-11</v>
      </c>
      <c r="DG863" s="78">
        <v>1.5220637428099999</v>
      </c>
      <c r="DH863" s="78">
        <v>26267.9802718588</v>
      </c>
      <c r="DI863" s="77">
        <f t="shared" si="432"/>
        <v>3.6987355498638275E-11</v>
      </c>
      <c r="DJ863" s="77">
        <f t="shared" si="433"/>
        <v>3.6991055519466757E-11</v>
      </c>
      <c r="DK863" s="77">
        <f t="shared" si="434"/>
        <v>3.699105576585195E-11</v>
      </c>
      <c r="DL863" s="77">
        <f t="shared" si="435"/>
        <v>3.6991055765868391E-11</v>
      </c>
      <c r="DN863" s="78"/>
      <c r="DO863" s="78"/>
      <c r="DP863" s="78"/>
      <c r="DV863" s="78"/>
      <c r="DW863" s="78"/>
      <c r="DX863" s="78"/>
      <c r="ED863" s="78"/>
      <c r="EE863" s="78"/>
      <c r="EF863" s="78"/>
      <c r="EL863" s="78"/>
      <c r="EM863" s="78"/>
      <c r="EN863" s="78"/>
      <c r="ET863" s="78"/>
      <c r="EU863" s="78"/>
      <c r="EV863" s="78"/>
    </row>
    <row r="864" spans="12:152" s="77" customFormat="1" ht="12.75">
      <c r="L864" s="78"/>
      <c r="N864" s="78">
        <v>2.0000000000000001E-10</v>
      </c>
      <c r="O864" s="78">
        <v>4.6717407138600002</v>
      </c>
      <c r="P864" s="78">
        <v>207114.152237309</v>
      </c>
      <c r="Q864" s="77">
        <f t="shared" si="424"/>
        <v>1.9781158561805805E-10</v>
      </c>
      <c r="R864" s="77">
        <f t="shared" si="425"/>
        <v>1.9775468517252997E-10</v>
      </c>
      <c r="S864" s="77">
        <f t="shared" si="426"/>
        <v>1.9775468135820867E-10</v>
      </c>
      <c r="T864" s="77">
        <f t="shared" si="427"/>
        <v>1.9775468135795726E-10</v>
      </c>
      <c r="V864" s="78"/>
      <c r="W864" s="78"/>
      <c r="X864" s="78"/>
      <c r="AD864" s="78"/>
      <c r="AE864" s="78"/>
      <c r="AF864" s="78"/>
      <c r="AL864" s="78"/>
      <c r="AM864" s="78"/>
      <c r="AN864" s="78"/>
      <c r="AT864" s="78"/>
      <c r="AU864" s="78"/>
      <c r="AV864" s="78"/>
      <c r="BB864" s="78"/>
      <c r="BC864" s="78"/>
      <c r="BD864" s="78"/>
      <c r="BJ864" s="78"/>
      <c r="BK864" s="78"/>
      <c r="BL864" s="78"/>
      <c r="BR864" s="78"/>
      <c r="BS864" s="78"/>
      <c r="BT864" s="78"/>
      <c r="BZ864" s="78"/>
      <c r="CA864" s="78"/>
      <c r="CB864" s="78"/>
      <c r="CH864" s="78"/>
      <c r="CI864" s="78"/>
      <c r="CJ864" s="78"/>
      <c r="CP864" s="78"/>
      <c r="CQ864" s="78"/>
      <c r="CR864" s="78"/>
      <c r="CX864" s="78"/>
      <c r="CY864" s="78"/>
      <c r="CZ864" s="78"/>
      <c r="DF864" s="78">
        <v>3.9999999999999998E-11</v>
      </c>
      <c r="DG864" s="78">
        <v>4.6656386802099998</v>
      </c>
      <c r="DH864" s="78">
        <v>104127.267770594</v>
      </c>
      <c r="DI864" s="77">
        <f t="shared" si="432"/>
        <v>2.4684296445511262E-11</v>
      </c>
      <c r="DJ864" s="77">
        <f t="shared" si="433"/>
        <v>2.4653963235729191E-11</v>
      </c>
      <c r="DK864" s="77">
        <f t="shared" si="434"/>
        <v>2.4653961214472988E-11</v>
      </c>
      <c r="DL864" s="77">
        <f t="shared" si="435"/>
        <v>2.465396121434049E-11</v>
      </c>
      <c r="DN864" s="78"/>
      <c r="DO864" s="78"/>
      <c r="DP864" s="78"/>
      <c r="DV864" s="78"/>
      <c r="DW864" s="78"/>
      <c r="DX864" s="78"/>
      <c r="ED864" s="78"/>
      <c r="EE864" s="78"/>
      <c r="EF864" s="78"/>
      <c r="EL864" s="78"/>
      <c r="EM864" s="78"/>
      <c r="EN864" s="78"/>
      <c r="ET864" s="78"/>
      <c r="EU864" s="78"/>
      <c r="EV864" s="78"/>
    </row>
    <row r="865" spans="12:152" s="77" customFormat="1" ht="12.75">
      <c r="L865" s="78"/>
      <c r="N865" s="78">
        <v>2.1999999999999999E-10</v>
      </c>
      <c r="O865" s="78">
        <v>2.63315058351</v>
      </c>
      <c r="P865" s="78">
        <v>7768.3665566946001</v>
      </c>
      <c r="Q865" s="77">
        <f t="shared" si="424"/>
        <v>-2.0249783165989566E-10</v>
      </c>
      <c r="R865" s="77">
        <f t="shared" si="425"/>
        <v>-2.0250401144196125E-10</v>
      </c>
      <c r="S865" s="77">
        <f t="shared" si="426"/>
        <v>-2.0250401185356144E-10</v>
      </c>
      <c r="T865" s="77">
        <f t="shared" si="427"/>
        <v>-2.025040118535883E-10</v>
      </c>
      <c r="V865" s="78"/>
      <c r="W865" s="78"/>
      <c r="X865" s="78"/>
      <c r="AD865" s="78"/>
      <c r="AE865" s="78"/>
      <c r="AF865" s="78"/>
      <c r="AL865" s="78"/>
      <c r="AM865" s="78"/>
      <c r="AN865" s="78"/>
      <c r="AT865" s="78"/>
      <c r="AU865" s="78"/>
      <c r="AV865" s="78"/>
      <c r="BB865" s="78"/>
      <c r="BC865" s="78"/>
      <c r="BD865" s="78"/>
      <c r="BJ865" s="78"/>
      <c r="BK865" s="78"/>
      <c r="BL865" s="78"/>
      <c r="BR865" s="78"/>
      <c r="BS865" s="78"/>
      <c r="BT865" s="78"/>
      <c r="BZ865" s="78"/>
      <c r="CA865" s="78"/>
      <c r="CB865" s="78"/>
      <c r="CH865" s="78"/>
      <c r="CI865" s="78"/>
      <c r="CJ865" s="78"/>
      <c r="CP865" s="78"/>
      <c r="CQ865" s="78"/>
      <c r="CR865" s="78"/>
      <c r="CX865" s="78"/>
      <c r="CY865" s="78"/>
      <c r="CZ865" s="78"/>
      <c r="DF865" s="78">
        <v>3.9999999999999998E-11</v>
      </c>
      <c r="DG865" s="78">
        <v>2.36671017385</v>
      </c>
      <c r="DH865" s="78">
        <v>19.669760899789999</v>
      </c>
      <c r="DI865" s="77">
        <f t="shared" si="432"/>
        <v>-2.5364289973299872E-11</v>
      </c>
      <c r="DJ865" s="77">
        <f t="shared" si="433"/>
        <v>-2.5364284344726688E-11</v>
      </c>
      <c r="DK865" s="77">
        <f t="shared" si="434"/>
        <v>-2.5364284344351762E-11</v>
      </c>
      <c r="DL865" s="77">
        <f t="shared" si="435"/>
        <v>-2.5364284344351743E-11</v>
      </c>
      <c r="DN865" s="78"/>
      <c r="DO865" s="78"/>
      <c r="DP865" s="78"/>
      <c r="DV865" s="78"/>
      <c r="DW865" s="78"/>
      <c r="DX865" s="78"/>
      <c r="ED865" s="78"/>
      <c r="EE865" s="78"/>
      <c r="EF865" s="78"/>
      <c r="EL865" s="78"/>
      <c r="EM865" s="78"/>
      <c r="EN865" s="78"/>
      <c r="ET865" s="78"/>
      <c r="EU865" s="78"/>
      <c r="EV865" s="78"/>
    </row>
    <row r="866" spans="12:152" s="77" customFormat="1" ht="12.75">
      <c r="L866" s="78"/>
      <c r="N866" s="78">
        <v>2.0000000000000001E-10</v>
      </c>
      <c r="O866" s="78">
        <v>1.2427171609100001</v>
      </c>
      <c r="P866" s="78">
        <v>52179.738436411397</v>
      </c>
      <c r="Q866" s="77">
        <f t="shared" si="424"/>
        <v>1.1554251291558156E-10</v>
      </c>
      <c r="R866" s="77">
        <f t="shared" si="425"/>
        <v>1.1562130774682803E-10</v>
      </c>
      <c r="S866" s="77">
        <f t="shared" si="426"/>
        <v>1.1562131299444441E-10</v>
      </c>
      <c r="T866" s="77">
        <f t="shared" si="427"/>
        <v>1.1562131299478762E-10</v>
      </c>
      <c r="V866" s="78"/>
      <c r="W866" s="78"/>
      <c r="X866" s="78"/>
      <c r="AD866" s="78"/>
      <c r="AE866" s="78"/>
      <c r="AF866" s="78"/>
      <c r="AL866" s="78"/>
      <c r="AM866" s="78"/>
      <c r="AN866" s="78"/>
      <c r="AT866" s="78"/>
      <c r="AU866" s="78"/>
      <c r="AV866" s="78"/>
      <c r="BB866" s="78"/>
      <c r="BC866" s="78"/>
      <c r="BD866" s="78"/>
      <c r="BJ866" s="78"/>
      <c r="BK866" s="78"/>
      <c r="BL866" s="78"/>
      <c r="BR866" s="78"/>
      <c r="BS866" s="78"/>
      <c r="BT866" s="78"/>
      <c r="BZ866" s="78"/>
      <c r="CA866" s="78"/>
      <c r="CB866" s="78"/>
      <c r="CH866" s="78"/>
      <c r="CI866" s="78"/>
      <c r="CJ866" s="78"/>
      <c r="CP866" s="78"/>
      <c r="CQ866" s="78"/>
      <c r="CR866" s="78"/>
      <c r="CX866" s="78"/>
      <c r="CY866" s="78"/>
      <c r="CZ866" s="78"/>
      <c r="DF866" s="78">
        <v>3.9999999999999998E-11</v>
      </c>
      <c r="DG866" s="78">
        <v>5.1095428608000004</v>
      </c>
      <c r="DH866" s="78">
        <v>31722.936870926598</v>
      </c>
      <c r="DI866" s="77">
        <f t="shared" si="432"/>
        <v>1.6900059879691272E-11</v>
      </c>
      <c r="DJ866" s="77">
        <f t="shared" si="433"/>
        <v>1.6889418770276434E-11</v>
      </c>
      <c r="DK866" s="77">
        <f t="shared" si="434"/>
        <v>1.6889418061425333E-11</v>
      </c>
      <c r="DL866" s="77">
        <f t="shared" si="435"/>
        <v>1.6889418061377925E-11</v>
      </c>
      <c r="DN866" s="78"/>
      <c r="DO866" s="78"/>
      <c r="DP866" s="78"/>
      <c r="DV866" s="78"/>
      <c r="DW866" s="78"/>
      <c r="DX866" s="78"/>
      <c r="ED866" s="78"/>
      <c r="EE866" s="78"/>
      <c r="EF866" s="78"/>
      <c r="EL866" s="78"/>
      <c r="EM866" s="78"/>
      <c r="EN866" s="78"/>
      <c r="ET866" s="78"/>
      <c r="EU866" s="78"/>
      <c r="EV866" s="78"/>
    </row>
    <row r="867" spans="12:152" s="77" customFormat="1" ht="12.75">
      <c r="L867" s="78"/>
      <c r="N867" s="78">
        <v>2.0000000000000001E-10</v>
      </c>
      <c r="O867" s="78">
        <v>6.1143184804499997</v>
      </c>
      <c r="P867" s="78">
        <v>24824.745778995999</v>
      </c>
      <c r="Q867" s="77">
        <f t="shared" si="424"/>
        <v>1.827321923109886E-10</v>
      </c>
      <c r="R867" s="77">
        <f t="shared" si="425"/>
        <v>1.8275085872184069E-10</v>
      </c>
      <c r="S867" s="77">
        <f t="shared" si="426"/>
        <v>1.8275085996488711E-10</v>
      </c>
      <c r="T867" s="77">
        <f t="shared" si="427"/>
        <v>1.8275085996496797E-10</v>
      </c>
      <c r="V867" s="78"/>
      <c r="W867" s="78"/>
      <c r="X867" s="78"/>
      <c r="AD867" s="78"/>
      <c r="AE867" s="78"/>
      <c r="AF867" s="78"/>
      <c r="AL867" s="78"/>
      <c r="AM867" s="78"/>
      <c r="AN867" s="78"/>
      <c r="AT867" s="78"/>
      <c r="AU867" s="78"/>
      <c r="AV867" s="78"/>
      <c r="BB867" s="78"/>
      <c r="BC867" s="78"/>
      <c r="BD867" s="78"/>
      <c r="BJ867" s="78"/>
      <c r="BK867" s="78"/>
      <c r="BL867" s="78"/>
      <c r="BR867" s="78"/>
      <c r="BS867" s="78"/>
      <c r="BT867" s="78"/>
      <c r="BZ867" s="78"/>
      <c r="CA867" s="78"/>
      <c r="CB867" s="78"/>
      <c r="CH867" s="78"/>
      <c r="CI867" s="78"/>
      <c r="CJ867" s="78"/>
      <c r="CP867" s="78"/>
      <c r="CQ867" s="78"/>
      <c r="CR867" s="78"/>
      <c r="CX867" s="78"/>
      <c r="CY867" s="78"/>
      <c r="CZ867" s="78"/>
      <c r="DF867" s="78">
        <v>3.9999999999999998E-11</v>
      </c>
      <c r="DG867" s="78">
        <v>1.54518951672</v>
      </c>
      <c r="DH867" s="78">
        <v>52206.133144152802</v>
      </c>
      <c r="DI867" s="77">
        <f t="shared" si="432"/>
        <v>1.7750702652657173E-11</v>
      </c>
      <c r="DJ867" s="77">
        <f t="shared" si="433"/>
        <v>1.776801390105864E-11</v>
      </c>
      <c r="DK867" s="77">
        <f t="shared" si="434"/>
        <v>1.7768015054020363E-11</v>
      </c>
      <c r="DL867" s="77">
        <f t="shared" si="435"/>
        <v>1.7768015054095736E-11</v>
      </c>
      <c r="DN867" s="78"/>
      <c r="DO867" s="78"/>
      <c r="DP867" s="78"/>
      <c r="DV867" s="78"/>
      <c r="DW867" s="78"/>
      <c r="DX867" s="78"/>
      <c r="ED867" s="78"/>
      <c r="EE867" s="78"/>
      <c r="EF867" s="78"/>
      <c r="EL867" s="78"/>
      <c r="EM867" s="78"/>
      <c r="EN867" s="78"/>
      <c r="ET867" s="78"/>
      <c r="EU867" s="78"/>
      <c r="EV867" s="78"/>
    </row>
    <row r="868" spans="12:152" s="77" customFormat="1" ht="12.75">
      <c r="L868" s="78"/>
      <c r="N868" s="78">
        <v>2.3000000000000001E-10</v>
      </c>
      <c r="O868" s="78">
        <v>4.1807115902599996</v>
      </c>
      <c r="P868" s="78">
        <v>2125.8774073792001</v>
      </c>
      <c r="Q868" s="77">
        <f t="shared" si="424"/>
        <v>5.6370308502896368E-11</v>
      </c>
      <c r="R868" s="77">
        <f t="shared" si="425"/>
        <v>5.6365922819075322E-11</v>
      </c>
      <c r="S868" s="77">
        <f t="shared" si="426"/>
        <v>5.6365922526944449E-11</v>
      </c>
      <c r="T868" s="77">
        <f t="shared" si="427"/>
        <v>5.6365922526925036E-11</v>
      </c>
      <c r="V868" s="78"/>
      <c r="W868" s="78"/>
      <c r="X868" s="78"/>
      <c r="AD868" s="78"/>
      <c r="AE868" s="78"/>
      <c r="AF868" s="78"/>
      <c r="AL868" s="78"/>
      <c r="AM868" s="78"/>
      <c r="AN868" s="78"/>
      <c r="AT868" s="78"/>
      <c r="AU868" s="78"/>
      <c r="AV868" s="78"/>
      <c r="BB868" s="78"/>
      <c r="BC868" s="78"/>
      <c r="BD868" s="78"/>
      <c r="BJ868" s="78"/>
      <c r="BK868" s="78"/>
      <c r="BL868" s="78"/>
      <c r="BR868" s="78"/>
      <c r="BS868" s="78"/>
      <c r="BT868" s="78"/>
      <c r="BZ868" s="78"/>
      <c r="CA868" s="78"/>
      <c r="CB868" s="78"/>
      <c r="CH868" s="78"/>
      <c r="CI868" s="78"/>
      <c r="CJ868" s="78"/>
      <c r="CP868" s="78"/>
      <c r="CQ868" s="78"/>
      <c r="CR868" s="78"/>
      <c r="CX868" s="78"/>
      <c r="CY868" s="78"/>
      <c r="CZ868" s="78"/>
      <c r="DF868" s="78">
        <v>3.9999999999999998E-11</v>
      </c>
      <c r="DG868" s="78">
        <v>4.1679190415500003</v>
      </c>
      <c r="DH868" s="78">
        <v>130285.736897386</v>
      </c>
      <c r="DI868" s="77">
        <f t="shared" si="432"/>
        <v>-1.3976261773006909E-11</v>
      </c>
      <c r="DJ868" s="77">
        <f t="shared" si="433"/>
        <v>-1.4021427335764429E-11</v>
      </c>
      <c r="DK868" s="77">
        <f t="shared" si="434"/>
        <v>-1.4021430343559493E-11</v>
      </c>
      <c r="DL868" s="77">
        <f t="shared" si="435"/>
        <v>-1.4021430343755402E-11</v>
      </c>
      <c r="DN868" s="78"/>
      <c r="DO868" s="78"/>
      <c r="DP868" s="78"/>
      <c r="DV868" s="78"/>
      <c r="DW868" s="78"/>
      <c r="DX868" s="78"/>
      <c r="ED868" s="78"/>
      <c r="EE868" s="78"/>
      <c r="EF868" s="78"/>
      <c r="EL868" s="78"/>
      <c r="EM868" s="78"/>
      <c r="EN868" s="78"/>
      <c r="ET868" s="78"/>
      <c r="EU868" s="78"/>
      <c r="EV868" s="78"/>
    </row>
    <row r="869" spans="12:152" s="77" customFormat="1" ht="12.75">
      <c r="L869" s="78"/>
      <c r="N869" s="78">
        <v>2.1E-10</v>
      </c>
      <c r="O869" s="78">
        <v>0.74169140667</v>
      </c>
      <c r="P869" s="78">
        <v>1795.258443721</v>
      </c>
      <c r="Q869" s="77">
        <f t="shared" si="424"/>
        <v>-2.0527517374283834E-10</v>
      </c>
      <c r="R869" s="77">
        <f t="shared" si="425"/>
        <v>-2.0527590943004127E-10</v>
      </c>
      <c r="S869" s="77">
        <f t="shared" si="426"/>
        <v>-2.0527590947904343E-10</v>
      </c>
      <c r="T869" s="77">
        <f t="shared" si="427"/>
        <v>-2.0527590947904668E-10</v>
      </c>
      <c r="V869" s="78"/>
      <c r="W869" s="78"/>
      <c r="X869" s="78"/>
      <c r="AD869" s="78"/>
      <c r="AE869" s="78"/>
      <c r="AF869" s="78"/>
      <c r="AL869" s="78"/>
      <c r="AM869" s="78"/>
      <c r="AN869" s="78"/>
      <c r="AT869" s="78"/>
      <c r="AU869" s="78"/>
      <c r="AV869" s="78"/>
      <c r="BB869" s="78"/>
      <c r="BC869" s="78"/>
      <c r="BD869" s="78"/>
      <c r="BJ869" s="78"/>
      <c r="BK869" s="78"/>
      <c r="BL869" s="78"/>
      <c r="BR869" s="78"/>
      <c r="BS869" s="78"/>
      <c r="BT869" s="78"/>
      <c r="BZ869" s="78"/>
      <c r="CA869" s="78"/>
      <c r="CB869" s="78"/>
      <c r="CH869" s="78"/>
      <c r="CI869" s="78"/>
      <c r="CJ869" s="78"/>
      <c r="CP869" s="78"/>
      <c r="CQ869" s="78"/>
      <c r="CR869" s="78"/>
      <c r="CX869" s="78"/>
      <c r="CY869" s="78"/>
      <c r="CZ869" s="78"/>
      <c r="DF869" s="78">
        <v>3.9999999999999998E-11</v>
      </c>
      <c r="DG869" s="78">
        <v>2.9329990170300002</v>
      </c>
      <c r="DH869" s="78">
        <v>31775.533510526198</v>
      </c>
      <c r="DI869" s="77">
        <f t="shared" si="432"/>
        <v>-3.5821299614260251E-11</v>
      </c>
      <c r="DJ869" s="77">
        <f t="shared" si="433"/>
        <v>-3.5816065302881289E-11</v>
      </c>
      <c r="DK869" s="77">
        <f t="shared" si="434"/>
        <v>-3.5816064954121741E-11</v>
      </c>
      <c r="DL869" s="77">
        <f t="shared" si="435"/>
        <v>-3.5816064954098457E-11</v>
      </c>
      <c r="DN869" s="78"/>
      <c r="DO869" s="78"/>
      <c r="DP869" s="78"/>
      <c r="DV869" s="78"/>
      <c r="DW869" s="78"/>
      <c r="DX869" s="78"/>
      <c r="ED869" s="78"/>
      <c r="EE869" s="78"/>
      <c r="EF869" s="78"/>
      <c r="EL869" s="78"/>
      <c r="EM869" s="78"/>
      <c r="EN869" s="78"/>
      <c r="ET869" s="78"/>
      <c r="EU869" s="78"/>
      <c r="EV869" s="78"/>
    </row>
    <row r="870" spans="12:152" s="77" customFormat="1" ht="12.75">
      <c r="L870" s="78"/>
      <c r="N870" s="78">
        <v>1.8999999999999999E-10</v>
      </c>
      <c r="O870" s="78">
        <v>2.66558529381</v>
      </c>
      <c r="P870" s="78">
        <v>191.44826611159999</v>
      </c>
      <c r="Q870" s="77">
        <f t="shared" si="424"/>
        <v>-6.3239472460373916E-12</v>
      </c>
      <c r="R870" s="77">
        <f t="shared" si="425"/>
        <v>-6.3236108999424302E-12</v>
      </c>
      <c r="S870" s="77">
        <f t="shared" si="426"/>
        <v>-6.3236108775384679E-12</v>
      </c>
      <c r="T870" s="77">
        <f t="shared" si="427"/>
        <v>-6.3236108775369493E-12</v>
      </c>
      <c r="V870" s="78"/>
      <c r="W870" s="78"/>
      <c r="X870" s="78"/>
      <c r="AD870" s="78"/>
      <c r="AE870" s="78"/>
      <c r="AF870" s="78"/>
      <c r="AL870" s="78"/>
      <c r="AM870" s="78"/>
      <c r="AN870" s="78"/>
      <c r="AT870" s="78"/>
      <c r="AU870" s="78"/>
      <c r="AV870" s="78"/>
      <c r="BB870" s="78"/>
      <c r="BC870" s="78"/>
      <c r="BD870" s="78"/>
      <c r="BJ870" s="78"/>
      <c r="BK870" s="78"/>
      <c r="BL870" s="78"/>
      <c r="BR870" s="78"/>
      <c r="BS870" s="78"/>
      <c r="BT870" s="78"/>
      <c r="BZ870" s="78"/>
      <c r="CA870" s="78"/>
      <c r="CB870" s="78"/>
      <c r="CH870" s="78"/>
      <c r="CI870" s="78"/>
      <c r="CJ870" s="78"/>
      <c r="CP870" s="78"/>
      <c r="CQ870" s="78"/>
      <c r="CR870" s="78"/>
      <c r="CX870" s="78"/>
      <c r="CY870" s="78"/>
      <c r="CZ870" s="78"/>
      <c r="DF870" s="78">
        <v>5.0000000000000002E-11</v>
      </c>
      <c r="DG870" s="78">
        <v>4.4724759230100002</v>
      </c>
      <c r="DH870" s="78">
        <v>51112.492199695997</v>
      </c>
      <c r="DI870" s="77">
        <f t="shared" si="432"/>
        <v>-3.8964061436358943E-11</v>
      </c>
      <c r="DJ870" s="77">
        <f t="shared" si="433"/>
        <v>-3.8978874104819067E-11</v>
      </c>
      <c r="DK870" s="77">
        <f t="shared" si="434"/>
        <v>-3.8978875091199306E-11</v>
      </c>
      <c r="DL870" s="77">
        <f t="shared" si="435"/>
        <v>-3.8978875091263387E-11</v>
      </c>
      <c r="DN870" s="78"/>
      <c r="DO870" s="78"/>
      <c r="DP870" s="78"/>
      <c r="DV870" s="78"/>
      <c r="DW870" s="78"/>
      <c r="DX870" s="78"/>
      <c r="ED870" s="78"/>
      <c r="EE870" s="78"/>
      <c r="EF870" s="78"/>
      <c r="EL870" s="78"/>
      <c r="EM870" s="78"/>
      <c r="EN870" s="78"/>
      <c r="ET870" s="78"/>
      <c r="EU870" s="78"/>
      <c r="EV870" s="78"/>
    </row>
    <row r="871" spans="12:152" s="77" customFormat="1" ht="12.75">
      <c r="L871" s="78"/>
      <c r="N871" s="78">
        <v>2.0000000000000001E-10</v>
      </c>
      <c r="O871" s="78">
        <v>3.2215004491500001</v>
      </c>
      <c r="P871" s="78">
        <v>156547.08861034401</v>
      </c>
      <c r="Q871" s="77">
        <f t="shared" si="424"/>
        <v>-1.3537619101555232E-10</v>
      </c>
      <c r="R871" s="77">
        <f t="shared" si="425"/>
        <v>-1.3516282837804838E-10</v>
      </c>
      <c r="S871" s="77">
        <f t="shared" si="426"/>
        <v>-1.3516281415654495E-10</v>
      </c>
      <c r="T871" s="77">
        <f t="shared" si="427"/>
        <v>-1.3516281415560644E-10</v>
      </c>
      <c r="V871" s="78"/>
      <c r="W871" s="78"/>
      <c r="X871" s="78"/>
      <c r="AD871" s="78"/>
      <c r="AE871" s="78"/>
      <c r="AF871" s="78"/>
      <c r="AL871" s="78"/>
      <c r="AM871" s="78"/>
      <c r="AN871" s="78"/>
      <c r="AT871" s="78"/>
      <c r="AU871" s="78"/>
      <c r="AV871" s="78"/>
      <c r="BB871" s="78"/>
      <c r="BC871" s="78"/>
      <c r="BD871" s="78"/>
      <c r="BJ871" s="78"/>
      <c r="BK871" s="78"/>
      <c r="BL871" s="78"/>
      <c r="BR871" s="78"/>
      <c r="BS871" s="78"/>
      <c r="BT871" s="78"/>
      <c r="BZ871" s="78"/>
      <c r="CA871" s="78"/>
      <c r="CB871" s="78"/>
      <c r="CH871" s="78"/>
      <c r="CI871" s="78"/>
      <c r="CJ871" s="78"/>
      <c r="CP871" s="78"/>
      <c r="CQ871" s="78"/>
      <c r="CR871" s="78"/>
      <c r="CX871" s="78"/>
      <c r="CY871" s="78"/>
      <c r="CZ871" s="78"/>
      <c r="DF871" s="78">
        <v>3.9999999999999998E-11</v>
      </c>
      <c r="DG871" s="78">
        <v>2.4156876920800001</v>
      </c>
      <c r="DH871" s="78">
        <v>51534.3927214094</v>
      </c>
      <c r="DI871" s="77">
        <f t="shared" si="432"/>
        <v>3.352028764886938E-11</v>
      </c>
      <c r="DJ871" s="77">
        <f t="shared" si="433"/>
        <v>3.3509877435943598E-11</v>
      </c>
      <c r="DK871" s="77">
        <f t="shared" si="434"/>
        <v>3.3509876742266447E-11</v>
      </c>
      <c r="DL871" s="77">
        <f t="shared" si="435"/>
        <v>3.3509876742220506E-11</v>
      </c>
      <c r="DN871" s="78"/>
      <c r="DO871" s="78"/>
      <c r="DP871" s="78"/>
      <c r="DV871" s="78"/>
      <c r="DW871" s="78"/>
      <c r="DX871" s="78"/>
      <c r="ED871" s="78"/>
      <c r="EE871" s="78"/>
      <c r="EF871" s="78"/>
      <c r="EL871" s="78"/>
      <c r="EM871" s="78"/>
      <c r="EN871" s="78"/>
      <c r="ET871" s="78"/>
      <c r="EU871" s="78"/>
      <c r="EV871" s="78"/>
    </row>
    <row r="872" spans="12:152" s="77" customFormat="1" ht="12.75">
      <c r="L872" s="78"/>
      <c r="N872" s="78">
        <v>2.1E-10</v>
      </c>
      <c r="O872" s="78">
        <v>6.1875398588400001</v>
      </c>
      <c r="P872" s="78">
        <v>104127.267770594</v>
      </c>
      <c r="Q872" s="77">
        <f t="shared" si="424"/>
        <v>1.7138100838196222E-10</v>
      </c>
      <c r="R872" s="77">
        <f t="shared" si="425"/>
        <v>1.7149784283361645E-10</v>
      </c>
      <c r="S872" s="77">
        <f t="shared" si="426"/>
        <v>1.7149785061065434E-10</v>
      </c>
      <c r="T872" s="77">
        <f t="shared" si="427"/>
        <v>1.7149785061116417E-10</v>
      </c>
      <c r="V872" s="78"/>
      <c r="W872" s="78"/>
      <c r="X872" s="78"/>
      <c r="AD872" s="78"/>
      <c r="AE872" s="78"/>
      <c r="AF872" s="78"/>
      <c r="AL872" s="78"/>
      <c r="AM872" s="78"/>
      <c r="AN872" s="78"/>
      <c r="AT872" s="78"/>
      <c r="AU872" s="78"/>
      <c r="AV872" s="78"/>
      <c r="BB872" s="78"/>
      <c r="BC872" s="78"/>
      <c r="BD872" s="78"/>
      <c r="BJ872" s="78"/>
      <c r="BK872" s="78"/>
      <c r="BL872" s="78"/>
      <c r="BR872" s="78"/>
      <c r="BS872" s="78"/>
      <c r="BT872" s="78"/>
      <c r="BZ872" s="78"/>
      <c r="CA872" s="78"/>
      <c r="CB872" s="78"/>
      <c r="CH872" s="78"/>
      <c r="CI872" s="78"/>
      <c r="CJ872" s="78"/>
      <c r="CP872" s="78"/>
      <c r="CQ872" s="78"/>
      <c r="CR872" s="78"/>
      <c r="CX872" s="78"/>
      <c r="CY872" s="78"/>
      <c r="CZ872" s="78"/>
      <c r="DF872" s="78">
        <v>3.9999999999999998E-11</v>
      </c>
      <c r="DG872" s="78">
        <v>1.74441095464</v>
      </c>
      <c r="DH872" s="78">
        <v>26248.310510959</v>
      </c>
      <c r="DI872" s="77">
        <f t="shared" si="432"/>
        <v>3.0019432132061942E-11</v>
      </c>
      <c r="DJ872" s="77">
        <f t="shared" si="433"/>
        <v>3.0025850881387943E-11</v>
      </c>
      <c r="DK872" s="77">
        <f t="shared" si="434"/>
        <v>3.0025851308880732E-11</v>
      </c>
      <c r="DL872" s="77">
        <f t="shared" si="435"/>
        <v>3.0025851308909283E-11</v>
      </c>
      <c r="DN872" s="78"/>
      <c r="DO872" s="78"/>
      <c r="DP872" s="78"/>
      <c r="DV872" s="78"/>
      <c r="DW872" s="78"/>
      <c r="DX872" s="78"/>
      <c r="ED872" s="78"/>
      <c r="EE872" s="78"/>
      <c r="EF872" s="78"/>
      <c r="EL872" s="78"/>
      <c r="EM872" s="78"/>
      <c r="EN872" s="78"/>
      <c r="ET872" s="78"/>
      <c r="EU872" s="78"/>
      <c r="EV872" s="78"/>
    </row>
    <row r="873" spans="12:152" s="77" customFormat="1" ht="12.75">
      <c r="L873" s="78"/>
      <c r="N873" s="78">
        <v>2.0000000000000001E-10</v>
      </c>
      <c r="O873" s="78">
        <v>5.5229505312300002</v>
      </c>
      <c r="P873" s="78">
        <v>130363.24963659501</v>
      </c>
      <c r="Q873" s="77">
        <f t="shared" si="424"/>
        <v>1.076431760965372E-10</v>
      </c>
      <c r="R873" s="77">
        <f t="shared" si="425"/>
        <v>1.0743979880568842E-10</v>
      </c>
      <c r="S873" s="77">
        <f t="shared" si="426"/>
        <v>1.0743978525354533E-10</v>
      </c>
      <c r="T873" s="77">
        <f t="shared" si="427"/>
        <v>1.0743978525266314E-10</v>
      </c>
      <c r="V873" s="78"/>
      <c r="W873" s="78"/>
      <c r="X873" s="78"/>
      <c r="AD873" s="78"/>
      <c r="AE873" s="78"/>
      <c r="AF873" s="78"/>
      <c r="AL873" s="78"/>
      <c r="AM873" s="78"/>
      <c r="AN873" s="78"/>
      <c r="AT873" s="78"/>
      <c r="AU873" s="78"/>
      <c r="AV873" s="78"/>
      <c r="BB873" s="78"/>
      <c r="BC873" s="78"/>
      <c r="BD873" s="78"/>
      <c r="BJ873" s="78"/>
      <c r="BK873" s="78"/>
      <c r="BL873" s="78"/>
      <c r="BR873" s="78"/>
      <c r="BS873" s="78"/>
      <c r="BT873" s="78"/>
      <c r="BZ873" s="78"/>
      <c r="CA873" s="78"/>
      <c r="CB873" s="78"/>
      <c r="CH873" s="78"/>
      <c r="CI873" s="78"/>
      <c r="CJ873" s="78"/>
      <c r="CP873" s="78"/>
      <c r="CQ873" s="78"/>
      <c r="CR873" s="78"/>
      <c r="CX873" s="78"/>
      <c r="CY873" s="78"/>
      <c r="CZ873" s="78"/>
      <c r="DF873" s="78">
        <v>3.9999999999999998E-11</v>
      </c>
      <c r="DG873" s="78">
        <v>5.2385603889299999</v>
      </c>
      <c r="DH873" s="78">
        <v>52396.2189255872</v>
      </c>
      <c r="DI873" s="77">
        <f t="shared" si="432"/>
        <v>-3.281267346555723E-11</v>
      </c>
      <c r="DJ873" s="77">
        <f t="shared" si="433"/>
        <v>-3.2823759038136026E-11</v>
      </c>
      <c r="DK873" s="77">
        <f t="shared" si="434"/>
        <v>-3.2823759776287823E-11</v>
      </c>
      <c r="DL873" s="77">
        <f t="shared" si="435"/>
        <v>-3.2823759776335902E-11</v>
      </c>
      <c r="DN873" s="78"/>
      <c r="DO873" s="78"/>
      <c r="DP873" s="78"/>
      <c r="DV873" s="78"/>
      <c r="DW873" s="78"/>
      <c r="DX873" s="78"/>
      <c r="ED873" s="78"/>
      <c r="EE873" s="78"/>
      <c r="EF873" s="78"/>
      <c r="EL873" s="78"/>
      <c r="EM873" s="78"/>
      <c r="EN873" s="78"/>
      <c r="ET873" s="78"/>
      <c r="EU873" s="78"/>
      <c r="EV873" s="78"/>
    </row>
    <row r="874" spans="12:152" s="77" customFormat="1" ht="12.75">
      <c r="L874" s="78"/>
      <c r="N874" s="78">
        <v>2.1E-10</v>
      </c>
      <c r="O874" s="78">
        <v>3.9068438210799998</v>
      </c>
      <c r="P874" s="78">
        <v>51534.3927214094</v>
      </c>
      <c r="Q874" s="77">
        <f t="shared" si="424"/>
        <v>1.2822562066509164E-10</v>
      </c>
      <c r="R874" s="77">
        <f t="shared" si="425"/>
        <v>1.2830489839867211E-10</v>
      </c>
      <c r="S874" s="77">
        <f t="shared" si="426"/>
        <v>1.2830490367838411E-10</v>
      </c>
      <c r="T874" s="77">
        <f t="shared" si="427"/>
        <v>1.2830490367873375E-10</v>
      </c>
      <c r="V874" s="78"/>
      <c r="W874" s="78"/>
      <c r="X874" s="78"/>
      <c r="AD874" s="78"/>
      <c r="AE874" s="78"/>
      <c r="AF874" s="78"/>
      <c r="AL874" s="78"/>
      <c r="AM874" s="78"/>
      <c r="AN874" s="78"/>
      <c r="AT874" s="78"/>
      <c r="AU874" s="78"/>
      <c r="AV874" s="78"/>
      <c r="BB874" s="78"/>
      <c r="BC874" s="78"/>
      <c r="BD874" s="78"/>
      <c r="BJ874" s="78"/>
      <c r="BK874" s="78"/>
      <c r="BL874" s="78"/>
      <c r="BR874" s="78"/>
      <c r="BS874" s="78"/>
      <c r="BT874" s="78"/>
      <c r="BZ874" s="78"/>
      <c r="CA874" s="78"/>
      <c r="CB874" s="78"/>
      <c r="CH874" s="78"/>
      <c r="CI874" s="78"/>
      <c r="CJ874" s="78"/>
      <c r="CP874" s="78"/>
      <c r="CQ874" s="78"/>
      <c r="CR874" s="78"/>
      <c r="CX874" s="78"/>
      <c r="CY874" s="78"/>
      <c r="CZ874" s="78"/>
      <c r="DF874" s="78">
        <v>3.9999999999999998E-11</v>
      </c>
      <c r="DG874" s="78">
        <v>4.12254586219</v>
      </c>
      <c r="DH874" s="78">
        <v>27441.651886591</v>
      </c>
      <c r="DI874" s="77">
        <f t="shared" si="432"/>
        <v>-3.7222629150272752E-11</v>
      </c>
      <c r="DJ874" s="77">
        <f t="shared" si="433"/>
        <v>-3.721890984688839E-11</v>
      </c>
      <c r="DK874" s="77">
        <f t="shared" si="434"/>
        <v>-3.7218909599066203E-11</v>
      </c>
      <c r="DL874" s="77">
        <f t="shared" si="435"/>
        <v>-3.7218909599049956E-11</v>
      </c>
      <c r="DN874" s="78"/>
      <c r="DO874" s="78"/>
      <c r="DP874" s="78"/>
      <c r="DV874" s="78"/>
      <c r="DW874" s="78"/>
      <c r="DX874" s="78"/>
      <c r="ED874" s="78"/>
      <c r="EE874" s="78"/>
      <c r="EF874" s="78"/>
      <c r="EL874" s="78"/>
      <c r="EM874" s="78"/>
      <c r="EN874" s="78"/>
      <c r="ET874" s="78"/>
      <c r="EU874" s="78"/>
      <c r="EV874" s="78"/>
    </row>
    <row r="875" spans="12:152" s="77" customFormat="1" ht="12.75">
      <c r="L875" s="78"/>
      <c r="N875" s="78">
        <v>2.0000000000000001E-10</v>
      </c>
      <c r="O875" s="78">
        <v>3.1001950954000002</v>
      </c>
      <c r="P875" s="78">
        <v>838.96928775039999</v>
      </c>
      <c r="Q875" s="77">
        <f t="shared" si="424"/>
        <v>3.852755321588115E-12</v>
      </c>
      <c r="R875" s="77">
        <f t="shared" si="425"/>
        <v>3.8512032293528229E-12</v>
      </c>
      <c r="S875" s="77">
        <f t="shared" si="426"/>
        <v>3.8512031259681331E-12</v>
      </c>
      <c r="T875" s="77">
        <f t="shared" si="427"/>
        <v>3.8512031259613832E-12</v>
      </c>
      <c r="V875" s="78"/>
      <c r="W875" s="78"/>
      <c r="X875" s="78"/>
      <c r="AD875" s="78"/>
      <c r="AE875" s="78"/>
      <c r="AF875" s="78"/>
      <c r="AL875" s="78"/>
      <c r="AM875" s="78"/>
      <c r="AN875" s="78"/>
      <c r="AT875" s="78"/>
      <c r="AU875" s="78"/>
      <c r="AV875" s="78"/>
      <c r="BB875" s="78"/>
      <c r="BC875" s="78"/>
      <c r="BD875" s="78"/>
      <c r="BJ875" s="78"/>
      <c r="BK875" s="78"/>
      <c r="BL875" s="78"/>
      <c r="BR875" s="78"/>
      <c r="BS875" s="78"/>
      <c r="BT875" s="78"/>
      <c r="BZ875" s="78"/>
      <c r="CA875" s="78"/>
      <c r="CB875" s="78"/>
      <c r="CH875" s="78"/>
      <c r="CI875" s="78"/>
      <c r="CJ875" s="78"/>
      <c r="CP875" s="78"/>
      <c r="CQ875" s="78"/>
      <c r="CR875" s="78"/>
      <c r="CX875" s="78"/>
      <c r="CY875" s="78"/>
      <c r="CZ875" s="78"/>
      <c r="DF875" s="78">
        <v>5.0000000000000002E-11</v>
      </c>
      <c r="DG875" s="78">
        <v>5.1752940709099997</v>
      </c>
      <c r="DH875" s="78">
        <v>19367.1891622328</v>
      </c>
      <c r="DI875" s="77">
        <f t="shared" si="432"/>
        <v>-5.2770859328606616E-12</v>
      </c>
      <c r="DJ875" s="77">
        <f t="shared" si="433"/>
        <v>-5.2859947923945017E-12</v>
      </c>
      <c r="DK875" s="77">
        <f t="shared" si="434"/>
        <v>-5.2859953858073769E-12</v>
      </c>
      <c r="DL875" s="77">
        <f t="shared" si="435"/>
        <v>-5.2859953858462382E-12</v>
      </c>
      <c r="DN875" s="78"/>
      <c r="DO875" s="78"/>
      <c r="DP875" s="78"/>
      <c r="DV875" s="78"/>
      <c r="DW875" s="78"/>
      <c r="DX875" s="78"/>
      <c r="ED875" s="78"/>
      <c r="EE875" s="78"/>
      <c r="EF875" s="78"/>
      <c r="EL875" s="78"/>
      <c r="EM875" s="78"/>
      <c r="EN875" s="78"/>
      <c r="ET875" s="78"/>
      <c r="EU875" s="78"/>
      <c r="EV875" s="78"/>
    </row>
    <row r="876" spans="12:152" s="77" customFormat="1" ht="12.75">
      <c r="L876" s="78"/>
      <c r="N876" s="78">
        <v>2.5000000000000002E-10</v>
      </c>
      <c r="O876" s="78">
        <v>5.7946688818699998</v>
      </c>
      <c r="P876" s="78">
        <v>26098.948841838101</v>
      </c>
      <c r="Q876" s="77">
        <f t="shared" si="424"/>
        <v>1.9395522434832067E-10</v>
      </c>
      <c r="R876" s="77">
        <f t="shared" si="425"/>
        <v>1.939171312179473E-10</v>
      </c>
      <c r="S876" s="77">
        <f t="shared" si="426"/>
        <v>1.9391712868019608E-10</v>
      </c>
      <c r="T876" s="77">
        <f t="shared" si="427"/>
        <v>1.9391712868002566E-10</v>
      </c>
      <c r="V876" s="78"/>
      <c r="W876" s="78"/>
      <c r="X876" s="78"/>
      <c r="AD876" s="78"/>
      <c r="AE876" s="78"/>
      <c r="AF876" s="78"/>
      <c r="AL876" s="78"/>
      <c r="AM876" s="78"/>
      <c r="AN876" s="78"/>
      <c r="AT876" s="78"/>
      <c r="AU876" s="78"/>
      <c r="AV876" s="78"/>
      <c r="BB876" s="78"/>
      <c r="BC876" s="78"/>
      <c r="BD876" s="78"/>
      <c r="BJ876" s="78"/>
      <c r="BK876" s="78"/>
      <c r="BL876" s="78"/>
      <c r="BR876" s="78"/>
      <c r="BS876" s="78"/>
      <c r="BT876" s="78"/>
      <c r="BZ876" s="78"/>
      <c r="CA876" s="78"/>
      <c r="CB876" s="78"/>
      <c r="CH876" s="78"/>
      <c r="CI876" s="78"/>
      <c r="CJ876" s="78"/>
      <c r="CP876" s="78"/>
      <c r="CQ876" s="78"/>
      <c r="CR876" s="78"/>
      <c r="CX876" s="78"/>
      <c r="CY876" s="78"/>
      <c r="CZ876" s="78"/>
      <c r="DF876" s="78">
        <v>3.9999999999999998E-11</v>
      </c>
      <c r="DG876" s="78">
        <v>4.2106442239600002</v>
      </c>
      <c r="DH876" s="78">
        <v>26279.351407685699</v>
      </c>
      <c r="DI876" s="77">
        <f t="shared" si="432"/>
        <v>-3.9685566300557336E-11</v>
      </c>
      <c r="DJ876" s="77">
        <f t="shared" si="433"/>
        <v>-3.9684348126310391E-11</v>
      </c>
      <c r="DK876" s="77">
        <f t="shared" si="434"/>
        <v>-3.9684348045089752E-11</v>
      </c>
      <c r="DL876" s="77">
        <f t="shared" si="435"/>
        <v>-3.9684348045084479E-11</v>
      </c>
      <c r="DN876" s="78"/>
      <c r="DO876" s="78"/>
      <c r="DP876" s="78"/>
      <c r="DV876" s="78"/>
      <c r="DW876" s="78"/>
      <c r="DX876" s="78"/>
      <c r="ED876" s="78"/>
      <c r="EE876" s="78"/>
      <c r="EF876" s="78"/>
      <c r="EL876" s="78"/>
      <c r="EM876" s="78"/>
      <c r="EN876" s="78"/>
      <c r="ET876" s="78"/>
      <c r="EU876" s="78"/>
      <c r="EV876" s="78"/>
    </row>
    <row r="877" spans="12:152" s="77" customFormat="1" ht="12.75">
      <c r="L877" s="78"/>
      <c r="N877" s="78">
        <v>2.1E-10</v>
      </c>
      <c r="O877" s="78">
        <v>6.2359495203900002</v>
      </c>
      <c r="P877" s="78">
        <v>103814.808054201</v>
      </c>
      <c r="Q877" s="77">
        <f t="shared" si="424"/>
        <v>-1.5443093506313855E-10</v>
      </c>
      <c r="R877" s="77">
        <f t="shared" si="425"/>
        <v>-1.5429418368688058E-10</v>
      </c>
      <c r="S877" s="77">
        <f t="shared" si="426"/>
        <v>-1.5429417457313934E-10</v>
      </c>
      <c r="T877" s="77">
        <f t="shared" si="427"/>
        <v>-1.5429417457254013E-10</v>
      </c>
      <c r="V877" s="78"/>
      <c r="W877" s="78"/>
      <c r="X877" s="78"/>
      <c r="AD877" s="78"/>
      <c r="AE877" s="78"/>
      <c r="AF877" s="78"/>
      <c r="AL877" s="78"/>
      <c r="AM877" s="78"/>
      <c r="AN877" s="78"/>
      <c r="AT877" s="78"/>
      <c r="AU877" s="78"/>
      <c r="AV877" s="78"/>
      <c r="BB877" s="78"/>
      <c r="BC877" s="78"/>
      <c r="BD877" s="78"/>
      <c r="BJ877" s="78"/>
      <c r="BK877" s="78"/>
      <c r="BL877" s="78"/>
      <c r="BR877" s="78"/>
      <c r="BS877" s="78"/>
      <c r="BT877" s="78"/>
      <c r="BZ877" s="78"/>
      <c r="CA877" s="78"/>
      <c r="CB877" s="78"/>
      <c r="CH877" s="78"/>
      <c r="CI877" s="78"/>
      <c r="CJ877" s="78"/>
      <c r="CP877" s="78"/>
      <c r="CQ877" s="78"/>
      <c r="CR877" s="78"/>
      <c r="CX877" s="78"/>
      <c r="CY877" s="78"/>
      <c r="CZ877" s="78"/>
      <c r="DF877" s="78">
        <v>5.0000000000000002E-11</v>
      </c>
      <c r="DG877" s="78">
        <v>4.4157088144900003</v>
      </c>
      <c r="DH877" s="78">
        <v>78057.523876285297</v>
      </c>
      <c r="DI877" s="77">
        <f t="shared" si="432"/>
        <v>2.1634180114308066E-11</v>
      </c>
      <c r="DJ877" s="77">
        <f t="shared" si="433"/>
        <v>2.1601621205770231E-11</v>
      </c>
      <c r="DK877" s="77">
        <f t="shared" si="434"/>
        <v>2.1601619036648126E-11</v>
      </c>
      <c r="DL877" s="77">
        <f t="shared" si="435"/>
        <v>2.1601619036504585E-11</v>
      </c>
      <c r="DN877" s="78"/>
      <c r="DO877" s="78"/>
      <c r="DP877" s="78"/>
      <c r="DV877" s="78"/>
      <c r="DW877" s="78"/>
      <c r="DX877" s="78"/>
      <c r="ED877" s="78"/>
      <c r="EE877" s="78"/>
      <c r="EF877" s="78"/>
      <c r="EL877" s="78"/>
      <c r="EM877" s="78"/>
      <c r="EN877" s="78"/>
      <c r="ET877" s="78"/>
      <c r="EU877" s="78"/>
      <c r="EV877" s="78"/>
    </row>
    <row r="878" spans="12:152" s="77" customFormat="1" ht="12.75">
      <c r="L878" s="78"/>
      <c r="N878" s="78">
        <v>1.8999999999999999E-10</v>
      </c>
      <c r="O878" s="78">
        <v>5.7971572525399999</v>
      </c>
      <c r="P878" s="78">
        <v>26279.351407685699</v>
      </c>
      <c r="Q878" s="77">
        <f t="shared" si="424"/>
        <v>-2.0810989185792226E-11</v>
      </c>
      <c r="R878" s="77">
        <f t="shared" si="425"/>
        <v>-2.0856905133335395E-11</v>
      </c>
      <c r="S878" s="77">
        <f t="shared" si="426"/>
        <v>-2.0856908191752675E-11</v>
      </c>
      <c r="T878" s="77">
        <f t="shared" si="427"/>
        <v>-2.0856908191951273E-11</v>
      </c>
      <c r="V878" s="78"/>
      <c r="W878" s="78"/>
      <c r="X878" s="78"/>
      <c r="AD878" s="78"/>
      <c r="AE878" s="78"/>
      <c r="AF878" s="78"/>
      <c r="AL878" s="78"/>
      <c r="AM878" s="78"/>
      <c r="AN878" s="78"/>
      <c r="AT878" s="78"/>
      <c r="AU878" s="78"/>
      <c r="AV878" s="78"/>
      <c r="BB878" s="78"/>
      <c r="BC878" s="78"/>
      <c r="BD878" s="78"/>
      <c r="BJ878" s="78"/>
      <c r="BK878" s="78"/>
      <c r="BL878" s="78"/>
      <c r="BR878" s="78"/>
      <c r="BS878" s="78"/>
      <c r="BT878" s="78"/>
      <c r="BZ878" s="78"/>
      <c r="CA878" s="78"/>
      <c r="CB878" s="78"/>
      <c r="CH878" s="78"/>
      <c r="CI878" s="78"/>
      <c r="CJ878" s="78"/>
      <c r="CP878" s="78"/>
      <c r="CQ878" s="78"/>
      <c r="CR878" s="78"/>
      <c r="CX878" s="78"/>
      <c r="CY878" s="78"/>
      <c r="CZ878" s="78"/>
      <c r="DF878" s="78">
        <v>3.9999999999999998E-11</v>
      </c>
      <c r="DG878" s="78">
        <v>5.3032788706599998</v>
      </c>
      <c r="DH878" s="78">
        <v>25672.350650961998</v>
      </c>
      <c r="DI878" s="77">
        <f t="shared" si="432"/>
        <v>1.482429053158465E-11</v>
      </c>
      <c r="DJ878" s="77">
        <f t="shared" si="433"/>
        <v>1.4833114103974176E-11</v>
      </c>
      <c r="DK878" s="77">
        <f t="shared" si="434"/>
        <v>1.48331146916832E-11</v>
      </c>
      <c r="DL878" s="77">
        <f t="shared" si="435"/>
        <v>1.4833114691722268E-11</v>
      </c>
      <c r="DN878" s="78"/>
      <c r="DO878" s="78"/>
      <c r="DP878" s="78"/>
      <c r="DV878" s="78"/>
      <c r="DW878" s="78"/>
      <c r="DX878" s="78"/>
      <c r="ED878" s="78"/>
      <c r="EE878" s="78"/>
      <c r="EF878" s="78"/>
      <c r="EL878" s="78"/>
      <c r="EM878" s="78"/>
      <c r="EN878" s="78"/>
      <c r="ET878" s="78"/>
      <c r="EU878" s="78"/>
      <c r="EV878" s="78"/>
    </row>
    <row r="879" spans="12:152" s="77" customFormat="1" ht="12.75">
      <c r="L879" s="78"/>
      <c r="N879" s="78">
        <v>2.1999999999999999E-10</v>
      </c>
      <c r="O879" s="78">
        <v>0.71256272418</v>
      </c>
      <c r="P879" s="78">
        <v>959.12285995759999</v>
      </c>
      <c r="Q879" s="77">
        <f t="shared" si="424"/>
        <v>-2.3500575841681359E-11</v>
      </c>
      <c r="R879" s="77">
        <f t="shared" si="425"/>
        <v>-2.3498634834605699E-11</v>
      </c>
      <c r="S879" s="77">
        <f t="shared" si="426"/>
        <v>-2.3498634705315298E-11</v>
      </c>
      <c r="T879" s="77">
        <f t="shared" si="427"/>
        <v>-2.3498634705306748E-11</v>
      </c>
      <c r="V879" s="78"/>
      <c r="W879" s="78"/>
      <c r="X879" s="78"/>
      <c r="AD879" s="78"/>
      <c r="AE879" s="78"/>
      <c r="AF879" s="78"/>
      <c r="AL879" s="78"/>
      <c r="AM879" s="78"/>
      <c r="AN879" s="78"/>
      <c r="AT879" s="78"/>
      <c r="AU879" s="78"/>
      <c r="AV879" s="78"/>
      <c r="BB879" s="78"/>
      <c r="BC879" s="78"/>
      <c r="BD879" s="78"/>
      <c r="BJ879" s="78"/>
      <c r="BK879" s="78"/>
      <c r="BL879" s="78"/>
      <c r="BR879" s="78"/>
      <c r="BS879" s="78"/>
      <c r="BT879" s="78"/>
      <c r="BZ879" s="78"/>
      <c r="CA879" s="78"/>
      <c r="CB879" s="78"/>
      <c r="CH879" s="78"/>
      <c r="CI879" s="78"/>
      <c r="CJ879" s="78"/>
      <c r="CP879" s="78"/>
      <c r="CQ879" s="78"/>
      <c r="CR879" s="78"/>
      <c r="CX879" s="78"/>
      <c r="CY879" s="78"/>
      <c r="CZ879" s="78"/>
      <c r="DF879" s="78">
        <v>5.0000000000000002E-11</v>
      </c>
      <c r="DG879" s="78">
        <v>1.10382058499</v>
      </c>
      <c r="DH879" s="78">
        <v>31903.014001211101</v>
      </c>
      <c r="DI879" s="77">
        <f t="shared" si="432"/>
        <v>4.9479481621801487E-11</v>
      </c>
      <c r="DJ879" s="77">
        <f t="shared" si="433"/>
        <v>4.9481603388367806E-11</v>
      </c>
      <c r="DK879" s="77">
        <f t="shared" si="434"/>
        <v>4.9481603529554871E-11</v>
      </c>
      <c r="DL879" s="77">
        <f t="shared" si="435"/>
        <v>4.9481603529564254E-11</v>
      </c>
      <c r="DN879" s="78"/>
      <c r="DO879" s="78"/>
      <c r="DP879" s="78"/>
      <c r="DV879" s="78"/>
      <c r="DW879" s="78"/>
      <c r="DX879" s="78"/>
      <c r="ED879" s="78"/>
      <c r="EE879" s="78"/>
      <c r="EF879" s="78"/>
      <c r="EL879" s="78"/>
      <c r="EM879" s="78"/>
      <c r="EN879" s="78"/>
      <c r="ET879" s="78"/>
      <c r="EU879" s="78"/>
      <c r="EV879" s="78"/>
    </row>
    <row r="880" spans="12:152" s="77" customFormat="1" ht="12.75">
      <c r="L880" s="78"/>
      <c r="N880" s="78">
        <v>2.1E-10</v>
      </c>
      <c r="O880" s="78">
        <v>1.3958976669700001</v>
      </c>
      <c r="P880" s="78">
        <v>103395.323410326</v>
      </c>
      <c r="Q880" s="77">
        <f t="shared" si="424"/>
        <v>2.08560441271805E-10</v>
      </c>
      <c r="R880" s="77">
        <f t="shared" si="425"/>
        <v>2.0853686484689678E-10</v>
      </c>
      <c r="S880" s="77">
        <f t="shared" si="426"/>
        <v>2.0853686327011724E-10</v>
      </c>
      <c r="T880" s="77">
        <f t="shared" si="427"/>
        <v>2.0853686327001315E-10</v>
      </c>
      <c r="V880" s="78"/>
      <c r="W880" s="78"/>
      <c r="X880" s="78"/>
      <c r="AD880" s="78"/>
      <c r="AE880" s="78"/>
      <c r="AF880" s="78"/>
      <c r="AL880" s="78"/>
      <c r="AM880" s="78"/>
      <c r="AN880" s="78"/>
      <c r="AT880" s="78"/>
      <c r="AU880" s="78"/>
      <c r="AV880" s="78"/>
      <c r="BB880" s="78"/>
      <c r="BC880" s="78"/>
      <c r="BD880" s="78"/>
      <c r="BJ880" s="78"/>
      <c r="BK880" s="78"/>
      <c r="BL880" s="78"/>
      <c r="BR880" s="78"/>
      <c r="BS880" s="78"/>
      <c r="BT880" s="78"/>
      <c r="BZ880" s="78"/>
      <c r="CA880" s="78"/>
      <c r="CB880" s="78"/>
      <c r="CH880" s="78"/>
      <c r="CI880" s="78"/>
      <c r="CJ880" s="78"/>
      <c r="CP880" s="78"/>
      <c r="CQ880" s="78"/>
      <c r="CR880" s="78"/>
      <c r="CX880" s="78"/>
      <c r="CY880" s="78"/>
      <c r="CZ880" s="78"/>
      <c r="DF880" s="78">
        <v>5.0000000000000002E-11</v>
      </c>
      <c r="DG880" s="78">
        <v>2.7161962662199999</v>
      </c>
      <c r="DH880" s="78">
        <v>24952.226269680999</v>
      </c>
      <c r="DI880" s="77">
        <f t="shared" si="432"/>
        <v>-4.2762597446075798E-11</v>
      </c>
      <c r="DJ880" s="77">
        <f t="shared" si="433"/>
        <v>-4.2756614819895749E-11</v>
      </c>
      <c r="DK880" s="77">
        <f t="shared" si="434"/>
        <v>-4.2756614421317886E-11</v>
      </c>
      <c r="DL880" s="77">
        <f t="shared" si="435"/>
        <v>-4.2756614421291364E-11</v>
      </c>
      <c r="DN880" s="78"/>
      <c r="DO880" s="78"/>
      <c r="DP880" s="78"/>
      <c r="DV880" s="78"/>
      <c r="DW880" s="78"/>
      <c r="DX880" s="78"/>
      <c r="ED880" s="78"/>
      <c r="EE880" s="78"/>
      <c r="EF880" s="78"/>
      <c r="EL880" s="78"/>
      <c r="EM880" s="78"/>
      <c r="EN880" s="78"/>
      <c r="ET880" s="78"/>
      <c r="EU880" s="78"/>
      <c r="EV880" s="78"/>
    </row>
    <row r="881" spans="12:152" s="77" customFormat="1" ht="12.75">
      <c r="L881" s="78"/>
      <c r="N881" s="78">
        <v>1.8E-10</v>
      </c>
      <c r="O881" s="78">
        <v>1.52837590084</v>
      </c>
      <c r="P881" s="78">
        <v>107.30530692959999</v>
      </c>
      <c r="Q881" s="77">
        <f t="shared" si="424"/>
        <v>1.0711690894265049E-10</v>
      </c>
      <c r="R881" s="77">
        <f t="shared" si="425"/>
        <v>1.0711705255303666E-10</v>
      </c>
      <c r="S881" s="77">
        <f t="shared" si="426"/>
        <v>1.0711705256260253E-10</v>
      </c>
      <c r="T881" s="77">
        <f t="shared" si="427"/>
        <v>1.0711705256260318E-10</v>
      </c>
      <c r="V881" s="78"/>
      <c r="W881" s="78"/>
      <c r="X881" s="78"/>
      <c r="AD881" s="78"/>
      <c r="AE881" s="78"/>
      <c r="AF881" s="78"/>
      <c r="AL881" s="78"/>
      <c r="AM881" s="78"/>
      <c r="AN881" s="78"/>
      <c r="AT881" s="78"/>
      <c r="AU881" s="78"/>
      <c r="AV881" s="78"/>
      <c r="BB881" s="78"/>
      <c r="BC881" s="78"/>
      <c r="BD881" s="78"/>
      <c r="BJ881" s="78"/>
      <c r="BK881" s="78"/>
      <c r="BL881" s="78"/>
      <c r="BR881" s="78"/>
      <c r="BS881" s="78"/>
      <c r="BT881" s="78"/>
      <c r="BZ881" s="78"/>
      <c r="CA881" s="78"/>
      <c r="CB881" s="78"/>
      <c r="CH881" s="78"/>
      <c r="CI881" s="78"/>
      <c r="CJ881" s="78"/>
      <c r="CP881" s="78"/>
      <c r="CQ881" s="78"/>
      <c r="CR881" s="78"/>
      <c r="CX881" s="78"/>
      <c r="CY881" s="78"/>
      <c r="CZ881" s="78"/>
      <c r="DF881" s="78">
        <v>3.9999999999999998E-11</v>
      </c>
      <c r="DG881" s="78">
        <v>2.2879302358600002</v>
      </c>
      <c r="DH881" s="78">
        <v>235900.506826261</v>
      </c>
      <c r="DI881" s="77">
        <f t="shared" si="432"/>
        <v>1.3637017536005648E-11</v>
      </c>
      <c r="DJ881" s="77">
        <f t="shared" si="433"/>
        <v>1.3719054246947018E-11</v>
      </c>
      <c r="DK881" s="77">
        <f t="shared" si="434"/>
        <v>1.3719059709232348E-11</v>
      </c>
      <c r="DL881" s="77">
        <f t="shared" si="435"/>
        <v>1.3719059709591165E-11</v>
      </c>
      <c r="DN881" s="78"/>
      <c r="DO881" s="78"/>
      <c r="DP881" s="78"/>
      <c r="DV881" s="78"/>
      <c r="DW881" s="78"/>
      <c r="DX881" s="78"/>
      <c r="ED881" s="78"/>
      <c r="EE881" s="78"/>
      <c r="EF881" s="78"/>
      <c r="EL881" s="78"/>
      <c r="EM881" s="78"/>
      <c r="EN881" s="78"/>
      <c r="ET881" s="78"/>
      <c r="EU881" s="78"/>
      <c r="EV881" s="78"/>
    </row>
    <row r="882" spans="12:152" s="77" customFormat="1" ht="12.75">
      <c r="L882" s="78"/>
      <c r="N882" s="78">
        <v>1.8999999999999999E-10</v>
      </c>
      <c r="O882" s="78">
        <v>0.60262102760000003</v>
      </c>
      <c r="P882" s="78">
        <v>27566.7697156385</v>
      </c>
      <c r="Q882" s="77">
        <f t="shared" si="424"/>
        <v>2.3480417116752308E-11</v>
      </c>
      <c r="R882" s="77">
        <f t="shared" si="425"/>
        <v>2.3432330249903549E-11</v>
      </c>
      <c r="S882" s="77">
        <f t="shared" si="426"/>
        <v>2.3432327046792553E-11</v>
      </c>
      <c r="T882" s="77">
        <f t="shared" si="427"/>
        <v>2.3432327046578197E-11</v>
      </c>
      <c r="V882" s="78"/>
      <c r="W882" s="78"/>
      <c r="X882" s="78"/>
      <c r="AD882" s="78"/>
      <c r="AE882" s="78"/>
      <c r="AF882" s="78"/>
      <c r="AL882" s="78"/>
      <c r="AM882" s="78"/>
      <c r="AN882" s="78"/>
      <c r="AT882" s="78"/>
      <c r="AU882" s="78"/>
      <c r="AV882" s="78"/>
      <c r="BB882" s="78"/>
      <c r="BC882" s="78"/>
      <c r="BD882" s="78"/>
      <c r="BJ882" s="78"/>
      <c r="BK882" s="78"/>
      <c r="BL882" s="78"/>
      <c r="BR882" s="78"/>
      <c r="BS882" s="78"/>
      <c r="BT882" s="78"/>
      <c r="BZ882" s="78"/>
      <c r="CA882" s="78"/>
      <c r="CB882" s="78"/>
      <c r="CH882" s="78"/>
      <c r="CI882" s="78"/>
      <c r="CJ882" s="78"/>
      <c r="CP882" s="78"/>
      <c r="CQ882" s="78"/>
      <c r="CR882" s="78"/>
      <c r="CX882" s="78"/>
      <c r="CY882" s="78"/>
      <c r="CZ882" s="78"/>
      <c r="DF882" s="78">
        <v>3.9999999999999998E-11</v>
      </c>
      <c r="DG882" s="78">
        <v>1.5888472443299999</v>
      </c>
      <c r="DH882" s="78">
        <v>128747.35003836799</v>
      </c>
      <c r="DI882" s="77">
        <f t="shared" si="432"/>
        <v>-2.5445951996224608E-11</v>
      </c>
      <c r="DJ882" s="77">
        <f t="shared" si="433"/>
        <v>-2.5482695470338958E-11</v>
      </c>
      <c r="DK882" s="77">
        <f t="shared" si="434"/>
        <v>-2.5482697916613989E-11</v>
      </c>
      <c r="DL882" s="77">
        <f t="shared" si="435"/>
        <v>-2.5482697916775228E-11</v>
      </c>
      <c r="DN882" s="78"/>
      <c r="DO882" s="78"/>
      <c r="DP882" s="78"/>
      <c r="DV882" s="78"/>
      <c r="DW882" s="78"/>
      <c r="DX882" s="78"/>
      <c r="ED882" s="78"/>
      <c r="EE882" s="78"/>
      <c r="EF882" s="78"/>
      <c r="EL882" s="78"/>
      <c r="EM882" s="78"/>
      <c r="EN882" s="78"/>
      <c r="ET882" s="78"/>
      <c r="EU882" s="78"/>
      <c r="EV882" s="78"/>
    </row>
    <row r="883" spans="12:152" s="77" customFormat="1" ht="12.75">
      <c r="L883" s="78"/>
      <c r="N883" s="78">
        <v>2.5000000000000002E-10</v>
      </c>
      <c r="O883" s="78">
        <v>0.78252166478999996</v>
      </c>
      <c r="P883" s="78">
        <v>53814.875800336296</v>
      </c>
      <c r="Q883" s="77">
        <f t="shared" si="424"/>
        <v>-1.64371913141184E-10</v>
      </c>
      <c r="R883" s="77">
        <f t="shared" si="425"/>
        <v>-1.6446567652676197E-10</v>
      </c>
      <c r="S883" s="77">
        <f t="shared" si="426"/>
        <v>-1.644656827709717E-10</v>
      </c>
      <c r="T883" s="77">
        <f t="shared" si="427"/>
        <v>-1.6446568277137842E-10</v>
      </c>
      <c r="V883" s="78"/>
      <c r="W883" s="78"/>
      <c r="X883" s="78"/>
      <c r="AD883" s="78"/>
      <c r="AE883" s="78"/>
      <c r="AF883" s="78"/>
      <c r="AL883" s="78"/>
      <c r="AM883" s="78"/>
      <c r="AN883" s="78"/>
      <c r="AT883" s="78"/>
      <c r="AU883" s="78"/>
      <c r="AV883" s="78"/>
      <c r="BB883" s="78"/>
      <c r="BC883" s="78"/>
      <c r="BD883" s="78"/>
      <c r="BJ883" s="78"/>
      <c r="BK883" s="78"/>
      <c r="BL883" s="78"/>
      <c r="BR883" s="78"/>
      <c r="BS883" s="78"/>
      <c r="BT883" s="78"/>
      <c r="BZ883" s="78"/>
      <c r="CA883" s="78"/>
      <c r="CB883" s="78"/>
      <c r="CH883" s="78"/>
      <c r="CI883" s="78"/>
      <c r="CJ883" s="78"/>
      <c r="CP883" s="78"/>
      <c r="CQ883" s="78"/>
      <c r="CR883" s="78"/>
      <c r="CX883" s="78"/>
      <c r="CY883" s="78"/>
      <c r="CZ883" s="78"/>
      <c r="DF883" s="78">
        <v>3.9999999999999998E-11</v>
      </c>
      <c r="DG883" s="78">
        <v>5.7886289920399996</v>
      </c>
      <c r="DH883" s="78">
        <v>22779.4372461938</v>
      </c>
      <c r="DI883" s="77">
        <f t="shared" si="432"/>
        <v>1.6954065603649283E-11</v>
      </c>
      <c r="DJ883" s="77">
        <f t="shared" si="433"/>
        <v>1.6946429954563135E-11</v>
      </c>
      <c r="DK883" s="77">
        <f t="shared" si="434"/>
        <v>1.6946429445928842E-11</v>
      </c>
      <c r="DL883" s="77">
        <f t="shared" si="435"/>
        <v>1.694642944589486E-11</v>
      </c>
      <c r="DN883" s="78"/>
      <c r="DO883" s="78"/>
      <c r="DP883" s="78"/>
      <c r="DV883" s="78"/>
      <c r="DW883" s="78"/>
      <c r="DX883" s="78"/>
      <c r="ED883" s="78"/>
      <c r="EE883" s="78"/>
      <c r="EF883" s="78"/>
      <c r="EL883" s="78"/>
      <c r="EM883" s="78"/>
      <c r="EN883" s="78"/>
      <c r="ET883" s="78"/>
      <c r="EU883" s="78"/>
      <c r="EV883" s="78"/>
    </row>
    <row r="884" spans="12:152" s="77" customFormat="1" ht="12.75">
      <c r="L884" s="78"/>
      <c r="N884" s="78">
        <v>2.5000000000000002E-10</v>
      </c>
      <c r="O884" s="78">
        <v>2.29282750485</v>
      </c>
      <c r="P884" s="78">
        <v>77520.719364189907</v>
      </c>
      <c r="Q884" s="77">
        <f t="shared" si="424"/>
        <v>2.4095215657028826E-10</v>
      </c>
      <c r="R884" s="77">
        <f t="shared" si="425"/>
        <v>2.4090429415833915E-10</v>
      </c>
      <c r="S884" s="77">
        <f t="shared" si="426"/>
        <v>2.4090429096610089E-10</v>
      </c>
      <c r="T884" s="77">
        <f t="shared" si="427"/>
        <v>2.409042909658882E-10</v>
      </c>
      <c r="V884" s="78"/>
      <c r="W884" s="78"/>
      <c r="X884" s="78"/>
      <c r="AD884" s="78"/>
      <c r="AE884" s="78"/>
      <c r="AF884" s="78"/>
      <c r="AL884" s="78"/>
      <c r="AM884" s="78"/>
      <c r="AN884" s="78"/>
      <c r="AT884" s="78"/>
      <c r="AU884" s="78"/>
      <c r="AV884" s="78"/>
      <c r="BB884" s="78"/>
      <c r="BC884" s="78"/>
      <c r="BD884" s="78"/>
      <c r="BJ884" s="78"/>
      <c r="BK884" s="78"/>
      <c r="BL884" s="78"/>
      <c r="BR884" s="78"/>
      <c r="BS884" s="78"/>
      <c r="BT884" s="78"/>
      <c r="BZ884" s="78"/>
      <c r="CA884" s="78"/>
      <c r="CB884" s="78"/>
      <c r="CH884" s="78"/>
      <c r="CI884" s="78"/>
      <c r="CJ884" s="78"/>
      <c r="CP884" s="78"/>
      <c r="CQ884" s="78"/>
      <c r="CR884" s="78"/>
      <c r="CX884" s="78"/>
      <c r="CY884" s="78"/>
      <c r="CZ884" s="78"/>
      <c r="DF884" s="78">
        <v>3.9999999999999998E-11</v>
      </c>
      <c r="DG884" s="78">
        <v>4.2202143056099999</v>
      </c>
      <c r="DH884" s="78">
        <v>1731.1223529326001</v>
      </c>
      <c r="DI884" s="77">
        <f t="shared" si="432"/>
        <v>2.4705366833408967E-11</v>
      </c>
      <c r="DJ884" s="77">
        <f t="shared" si="433"/>
        <v>2.4705870666571349E-11</v>
      </c>
      <c r="DK884" s="77">
        <f t="shared" si="434"/>
        <v>2.4705870700131427E-11</v>
      </c>
      <c r="DL884" s="77">
        <f t="shared" si="435"/>
        <v>2.4705870700133663E-11</v>
      </c>
      <c r="DN884" s="78"/>
      <c r="DO884" s="78"/>
      <c r="DP884" s="78"/>
      <c r="DV884" s="78"/>
      <c r="DW884" s="78"/>
      <c r="DX884" s="78"/>
      <c r="ED884" s="78"/>
      <c r="EE884" s="78"/>
      <c r="EF884" s="78"/>
      <c r="EL884" s="78"/>
      <c r="EM884" s="78"/>
      <c r="EN884" s="78"/>
      <c r="ET884" s="78"/>
      <c r="EU884" s="78"/>
      <c r="EV884" s="78"/>
    </row>
    <row r="885" spans="12:152" s="77" customFormat="1" ht="12.75">
      <c r="L885" s="78"/>
      <c r="N885" s="78">
        <v>1.8E-10</v>
      </c>
      <c r="O885" s="78">
        <v>2.1160603740199999</v>
      </c>
      <c r="P885" s="78">
        <v>26.298319799800002</v>
      </c>
      <c r="Q885" s="77">
        <f t="shared" si="424"/>
        <v>-7.0004287319196297E-11</v>
      </c>
      <c r="R885" s="77">
        <f t="shared" si="425"/>
        <v>-7.0004246972157663E-11</v>
      </c>
      <c r="S885" s="77">
        <f t="shared" si="426"/>
        <v>-7.0004246969470166E-11</v>
      </c>
      <c r="T885" s="77">
        <f t="shared" si="427"/>
        <v>-7.0004246969469998E-11</v>
      </c>
      <c r="V885" s="78"/>
      <c r="W885" s="78"/>
      <c r="X885" s="78"/>
      <c r="AD885" s="78"/>
      <c r="AE885" s="78"/>
      <c r="AF885" s="78"/>
      <c r="AL885" s="78"/>
      <c r="AM885" s="78"/>
      <c r="AN885" s="78"/>
      <c r="AT885" s="78"/>
      <c r="AU885" s="78"/>
      <c r="AV885" s="78"/>
      <c r="BB885" s="78"/>
      <c r="BC885" s="78"/>
      <c r="BD885" s="78"/>
      <c r="BJ885" s="78"/>
      <c r="BK885" s="78"/>
      <c r="BL885" s="78"/>
      <c r="BR885" s="78"/>
      <c r="BS885" s="78"/>
      <c r="BT885" s="78"/>
      <c r="BZ885" s="78"/>
      <c r="CA885" s="78"/>
      <c r="CB885" s="78"/>
      <c r="CH885" s="78"/>
      <c r="CI885" s="78"/>
      <c r="CJ885" s="78"/>
      <c r="CP885" s="78"/>
      <c r="CQ885" s="78"/>
      <c r="CR885" s="78"/>
      <c r="CX885" s="78"/>
      <c r="CY885" s="78"/>
      <c r="CZ885" s="78"/>
      <c r="DF885" s="78">
        <v>3.9999999999999998E-11</v>
      </c>
      <c r="DG885" s="78">
        <v>4.6831837102699998</v>
      </c>
      <c r="DH885" s="78">
        <v>103814.808054201</v>
      </c>
      <c r="DI885" s="77">
        <f t="shared" si="432"/>
        <v>2.6571211733004012E-11</v>
      </c>
      <c r="DJ885" s="77">
        <f t="shared" si="433"/>
        <v>2.6599916731491054E-11</v>
      </c>
      <c r="DK885" s="77">
        <f t="shared" si="434"/>
        <v>2.659991864271187E-11</v>
      </c>
      <c r="DL885" s="77">
        <f t="shared" si="435"/>
        <v>2.6599918642837531E-11</v>
      </c>
      <c r="DN885" s="78"/>
      <c r="DO885" s="78"/>
      <c r="DP885" s="78"/>
      <c r="DV885" s="78"/>
      <c r="DW885" s="78"/>
      <c r="DX885" s="78"/>
      <c r="ED885" s="78"/>
      <c r="EE885" s="78"/>
      <c r="EF885" s="78"/>
      <c r="EL885" s="78"/>
      <c r="EM885" s="78"/>
      <c r="EN885" s="78"/>
      <c r="ET885" s="78"/>
      <c r="EU885" s="78"/>
      <c r="EV885" s="78"/>
    </row>
    <row r="886" spans="12:152" s="77" customFormat="1" ht="12.75">
      <c r="L886" s="78"/>
      <c r="N886" s="78">
        <v>2.4E-10</v>
      </c>
      <c r="O886" s="78">
        <v>1.6026423091899999</v>
      </c>
      <c r="P886" s="78">
        <v>208173.534167498</v>
      </c>
      <c r="Q886" s="77">
        <f t="shared" si="424"/>
        <v>-2.2675370504820098E-10</v>
      </c>
      <c r="R886" s="77">
        <f t="shared" si="425"/>
        <v>-2.2690472372086152E-10</v>
      </c>
      <c r="S886" s="77">
        <f t="shared" si="426"/>
        <v>-2.2690473375215567E-10</v>
      </c>
      <c r="T886" s="77">
        <f t="shared" si="427"/>
        <v>-2.2690473375283127E-10</v>
      </c>
      <c r="V886" s="78"/>
      <c r="W886" s="78"/>
      <c r="X886" s="78"/>
      <c r="AD886" s="78"/>
      <c r="AE886" s="78"/>
      <c r="AF886" s="78"/>
      <c r="AL886" s="78"/>
      <c r="AM886" s="78"/>
      <c r="AN886" s="78"/>
      <c r="AT886" s="78"/>
      <c r="AU886" s="78"/>
      <c r="AV886" s="78"/>
      <c r="BB886" s="78"/>
      <c r="BC886" s="78"/>
      <c r="BD886" s="78"/>
      <c r="BJ886" s="78"/>
      <c r="BK886" s="78"/>
      <c r="BL886" s="78"/>
      <c r="BR886" s="78"/>
      <c r="BS886" s="78"/>
      <c r="BT886" s="78"/>
      <c r="BZ886" s="78"/>
      <c r="CA886" s="78"/>
      <c r="CB886" s="78"/>
      <c r="CH886" s="78"/>
      <c r="CI886" s="78"/>
      <c r="CJ886" s="78"/>
      <c r="CP886" s="78"/>
      <c r="CQ886" s="78"/>
      <c r="CR886" s="78"/>
      <c r="CX886" s="78"/>
      <c r="CY886" s="78"/>
      <c r="CZ886" s="78"/>
      <c r="DF886" s="78">
        <v>3.9999999999999998E-11</v>
      </c>
      <c r="DG886" s="78">
        <v>3.2957596635400002</v>
      </c>
      <c r="DH886" s="78">
        <v>76137.832017343302</v>
      </c>
      <c r="DI886" s="77">
        <f t="shared" si="432"/>
        <v>-2.0791830065865862E-11</v>
      </c>
      <c r="DJ886" s="77">
        <f t="shared" si="433"/>
        <v>-2.0767754241598702E-11</v>
      </c>
      <c r="DK886" s="77">
        <f t="shared" si="434"/>
        <v>-2.0767752637568412E-11</v>
      </c>
      <c r="DL886" s="77">
        <f t="shared" si="435"/>
        <v>-2.0767752637461531E-11</v>
      </c>
      <c r="DN886" s="78"/>
      <c r="DO886" s="78"/>
      <c r="DP886" s="78"/>
      <c r="DV886" s="78"/>
      <c r="DW886" s="78"/>
      <c r="DX886" s="78"/>
      <c r="ED886" s="78"/>
      <c r="EE886" s="78"/>
      <c r="EF886" s="78"/>
      <c r="EL886" s="78"/>
      <c r="EM886" s="78"/>
      <c r="EN886" s="78"/>
      <c r="ET886" s="78"/>
      <c r="EU886" s="78"/>
      <c r="EV886" s="78"/>
    </row>
    <row r="887" spans="12:152" s="77" customFormat="1" ht="12.75">
      <c r="L887" s="78"/>
      <c r="N887" s="78">
        <v>2.1E-10</v>
      </c>
      <c r="O887" s="78">
        <v>6.2798356706199998</v>
      </c>
      <c r="P887" s="78">
        <v>54344.5667654309</v>
      </c>
      <c r="Q887" s="77">
        <f t="shared" si="424"/>
        <v>2.0227223535034722E-10</v>
      </c>
      <c r="R887" s="77">
        <f t="shared" si="425"/>
        <v>2.0230058878724758E-10</v>
      </c>
      <c r="S887" s="77">
        <f t="shared" si="426"/>
        <v>2.0230059067416474E-10</v>
      </c>
      <c r="T887" s="77">
        <f t="shared" si="427"/>
        <v>2.0230059067428967E-10</v>
      </c>
      <c r="V887" s="78"/>
      <c r="W887" s="78"/>
      <c r="X887" s="78"/>
      <c r="AD887" s="78"/>
      <c r="AE887" s="78"/>
      <c r="AF887" s="78"/>
      <c r="AL887" s="78"/>
      <c r="AM887" s="78"/>
      <c r="AN887" s="78"/>
      <c r="AT887" s="78"/>
      <c r="AU887" s="78"/>
      <c r="AV887" s="78"/>
      <c r="BB887" s="78"/>
      <c r="BC887" s="78"/>
      <c r="BD887" s="78"/>
      <c r="BJ887" s="78"/>
      <c r="BK887" s="78"/>
      <c r="BL887" s="78"/>
      <c r="BR887" s="78"/>
      <c r="BS887" s="78"/>
      <c r="BT887" s="78"/>
      <c r="BZ887" s="78"/>
      <c r="CA887" s="78"/>
      <c r="CB887" s="78"/>
      <c r="CH887" s="78"/>
      <c r="CI887" s="78"/>
      <c r="CJ887" s="78"/>
      <c r="CP887" s="78"/>
      <c r="CQ887" s="78"/>
      <c r="CR887" s="78"/>
      <c r="CX887" s="78"/>
      <c r="CY887" s="78"/>
      <c r="CZ887" s="78"/>
      <c r="DF887" s="78">
        <v>3.9999999999999998E-11</v>
      </c>
      <c r="DG887" s="78">
        <v>5.4748728380899996</v>
      </c>
      <c r="DH887" s="78">
        <v>132350.71519108801</v>
      </c>
      <c r="DI887" s="77">
        <f t="shared" si="432"/>
        <v>3.5176539370706291E-11</v>
      </c>
      <c r="DJ887" s="77">
        <f t="shared" si="433"/>
        <v>3.5199829789513228E-11</v>
      </c>
      <c r="DK887" s="77">
        <f t="shared" si="434"/>
        <v>3.5199831339126788E-11</v>
      </c>
      <c r="DL887" s="77">
        <f t="shared" si="435"/>
        <v>3.519983133923047E-11</v>
      </c>
      <c r="DN887" s="78"/>
      <c r="DO887" s="78"/>
      <c r="DP887" s="78"/>
      <c r="DV887" s="78"/>
      <c r="DW887" s="78"/>
      <c r="DX887" s="78"/>
      <c r="ED887" s="78"/>
      <c r="EE887" s="78"/>
      <c r="EF887" s="78"/>
      <c r="EL887" s="78"/>
      <c r="EM887" s="78"/>
      <c r="EN887" s="78"/>
      <c r="ET887" s="78"/>
      <c r="EU887" s="78"/>
      <c r="EV887" s="78"/>
    </row>
    <row r="888" spans="12:152" s="77" customFormat="1" ht="12.75">
      <c r="L888" s="78"/>
      <c r="N888" s="78">
        <v>1.8E-10</v>
      </c>
      <c r="O888" s="78">
        <v>2.13288203799</v>
      </c>
      <c r="P888" s="78">
        <v>77314.5338157527</v>
      </c>
      <c r="Q888" s="77">
        <f t="shared" si="424"/>
        <v>1.3610462084135751E-10</v>
      </c>
      <c r="R888" s="77">
        <f t="shared" si="425"/>
        <v>1.3618884340498733E-10</v>
      </c>
      <c r="S888" s="77">
        <f t="shared" si="426"/>
        <v>1.361888490127193E-10</v>
      </c>
      <c r="T888" s="77">
        <f t="shared" si="427"/>
        <v>1.3618884901309396E-10</v>
      </c>
      <c r="V888" s="78"/>
      <c r="W888" s="78"/>
      <c r="X888" s="78"/>
      <c r="AD888" s="78"/>
      <c r="AE888" s="78"/>
      <c r="AF888" s="78"/>
      <c r="AL888" s="78"/>
      <c r="AM888" s="78"/>
      <c r="AN888" s="78"/>
      <c r="AT888" s="78"/>
      <c r="AU888" s="78"/>
      <c r="AV888" s="78"/>
      <c r="BB888" s="78"/>
      <c r="BC888" s="78"/>
      <c r="BD888" s="78"/>
      <c r="BJ888" s="78"/>
      <c r="BK888" s="78"/>
      <c r="BL888" s="78"/>
      <c r="BR888" s="78"/>
      <c r="BS888" s="78"/>
      <c r="BT888" s="78"/>
      <c r="BZ888" s="78"/>
      <c r="CA888" s="78"/>
      <c r="CB888" s="78"/>
      <c r="CH888" s="78"/>
      <c r="CI888" s="78"/>
      <c r="CJ888" s="78"/>
      <c r="CP888" s="78"/>
      <c r="CQ888" s="78"/>
      <c r="CR888" s="78"/>
      <c r="CX888" s="78"/>
      <c r="CY888" s="78"/>
      <c r="CZ888" s="78"/>
      <c r="DF888" s="78">
        <v>3.9999999999999998E-11</v>
      </c>
      <c r="DG888" s="78">
        <v>2.99265295426</v>
      </c>
      <c r="DH888" s="78">
        <v>77741.132006628701</v>
      </c>
      <c r="DI888" s="77">
        <f t="shared" si="432"/>
        <v>2.8093310821145268E-11</v>
      </c>
      <c r="DJ888" s="77">
        <f t="shared" si="433"/>
        <v>2.8072823996315817E-11</v>
      </c>
      <c r="DK888" s="77">
        <f t="shared" si="434"/>
        <v>2.807282263120746E-11</v>
      </c>
      <c r="DL888" s="77">
        <f t="shared" si="435"/>
        <v>2.8072822631116761E-11</v>
      </c>
      <c r="DN888" s="78"/>
      <c r="DO888" s="78"/>
      <c r="DP888" s="78"/>
      <c r="DV888" s="78"/>
      <c r="DW888" s="78"/>
      <c r="DX888" s="78"/>
      <c r="ED888" s="78"/>
      <c r="EE888" s="78"/>
      <c r="EF888" s="78"/>
      <c r="EL888" s="78"/>
      <c r="EM888" s="78"/>
      <c r="EN888" s="78"/>
      <c r="ET888" s="78"/>
      <c r="EU888" s="78"/>
      <c r="EV888" s="78"/>
    </row>
    <row r="889" spans="12:152" s="77" customFormat="1" ht="12.75">
      <c r="L889" s="78"/>
      <c r="N889" s="78">
        <v>1.8999999999999999E-10</v>
      </c>
      <c r="O889" s="78">
        <v>5.0222888460400004</v>
      </c>
      <c r="P889" s="78">
        <v>26114.201461373999</v>
      </c>
      <c r="Q889" s="77">
        <f t="shared" si="424"/>
        <v>5.9015529148253538E-12</v>
      </c>
      <c r="R889" s="77">
        <f t="shared" si="425"/>
        <v>5.8556706961699008E-12</v>
      </c>
      <c r="S889" s="77">
        <f t="shared" si="426"/>
        <v>5.8556676399475217E-12</v>
      </c>
      <c r="T889" s="77">
        <f t="shared" si="427"/>
        <v>5.8556676397478117E-12</v>
      </c>
      <c r="V889" s="78"/>
      <c r="W889" s="78"/>
      <c r="X889" s="78"/>
      <c r="AD889" s="78"/>
      <c r="AE889" s="78"/>
      <c r="AF889" s="78"/>
      <c r="AL889" s="78"/>
      <c r="AM889" s="78"/>
      <c r="AN889" s="78"/>
      <c r="AT889" s="78"/>
      <c r="AU889" s="78"/>
      <c r="AV889" s="78"/>
      <c r="BB889" s="78"/>
      <c r="BC889" s="78"/>
      <c r="BD889" s="78"/>
      <c r="BJ889" s="78"/>
      <c r="BK889" s="78"/>
      <c r="BL889" s="78"/>
      <c r="BR889" s="78"/>
      <c r="BS889" s="78"/>
      <c r="BT889" s="78"/>
      <c r="BZ889" s="78"/>
      <c r="CA889" s="78"/>
      <c r="CB889" s="78"/>
      <c r="CH889" s="78"/>
      <c r="CI889" s="78"/>
      <c r="CJ889" s="78"/>
      <c r="CP889" s="78"/>
      <c r="CQ889" s="78"/>
      <c r="CR889" s="78"/>
      <c r="CX889" s="78"/>
      <c r="CY889" s="78"/>
      <c r="CZ889" s="78"/>
      <c r="DF889" s="78">
        <v>3.9999999999999998E-11</v>
      </c>
      <c r="DG889" s="78">
        <v>3.4788961061000001</v>
      </c>
      <c r="DH889" s="78">
        <v>53661.096989851598</v>
      </c>
      <c r="DI889" s="77">
        <f t="shared" si="432"/>
        <v>1.2204626167372302E-11</v>
      </c>
      <c r="DJ889" s="77">
        <f t="shared" si="433"/>
        <v>1.2223536003904766E-11</v>
      </c>
      <c r="DK889" s="77">
        <f t="shared" si="434"/>
        <v>1.2223537263386662E-11</v>
      </c>
      <c r="DL889" s="77">
        <f t="shared" si="435"/>
        <v>1.2223537263468931E-11</v>
      </c>
      <c r="DN889" s="78"/>
      <c r="DO889" s="78"/>
      <c r="DP889" s="78"/>
      <c r="DV889" s="78"/>
      <c r="DW889" s="78"/>
      <c r="DX889" s="78"/>
      <c r="ED889" s="78"/>
      <c r="EE889" s="78"/>
      <c r="EF889" s="78"/>
      <c r="EL889" s="78"/>
      <c r="EM889" s="78"/>
      <c r="EN889" s="78"/>
      <c r="ET889" s="78"/>
      <c r="EU889" s="78"/>
      <c r="EV889" s="78"/>
    </row>
    <row r="890" spans="12:152" s="77" customFormat="1" ht="12.75">
      <c r="L890" s="78"/>
      <c r="N890" s="78">
        <v>2.0000000000000001E-10</v>
      </c>
      <c r="O890" s="78">
        <v>5.5252086726699998</v>
      </c>
      <c r="P890" s="78">
        <v>9591.5417453718001</v>
      </c>
      <c r="Q890" s="77">
        <f t="shared" si="424"/>
        <v>-1.7236850952314997E-10</v>
      </c>
      <c r="R890" s="77">
        <f t="shared" si="425"/>
        <v>-1.7235950767205128E-10</v>
      </c>
      <c r="S890" s="77">
        <f t="shared" si="426"/>
        <v>-1.7235950707239357E-10</v>
      </c>
      <c r="T890" s="77">
        <f t="shared" si="427"/>
        <v>-1.7235950707235392E-10</v>
      </c>
      <c r="V890" s="78"/>
      <c r="W890" s="78"/>
      <c r="X890" s="78"/>
      <c r="AD890" s="78"/>
      <c r="AE890" s="78"/>
      <c r="AF890" s="78"/>
      <c r="AL890" s="78"/>
      <c r="AM890" s="78"/>
      <c r="AN890" s="78"/>
      <c r="AT890" s="78"/>
      <c r="AU890" s="78"/>
      <c r="AV890" s="78"/>
      <c r="BB890" s="78"/>
      <c r="BC890" s="78"/>
      <c r="BD890" s="78"/>
      <c r="BJ890" s="78"/>
      <c r="BK890" s="78"/>
      <c r="BL890" s="78"/>
      <c r="BR890" s="78"/>
      <c r="BS890" s="78"/>
      <c r="BT890" s="78"/>
      <c r="BZ890" s="78"/>
      <c r="CA890" s="78"/>
      <c r="CB890" s="78"/>
      <c r="CH890" s="78"/>
      <c r="CI890" s="78"/>
      <c r="CJ890" s="78"/>
      <c r="CP890" s="78"/>
      <c r="CQ890" s="78"/>
      <c r="CR890" s="78"/>
      <c r="CX890" s="78"/>
      <c r="CY890" s="78"/>
      <c r="CZ890" s="78"/>
      <c r="DF890" s="78">
        <v>3.9999999999999998E-11</v>
      </c>
      <c r="DG890" s="78">
        <v>4.7621634687399998</v>
      </c>
      <c r="DH890" s="78">
        <v>156740.71794488301</v>
      </c>
      <c r="DI890" s="77">
        <f t="shared" si="432"/>
        <v>-3.7432937665224752E-11</v>
      </c>
      <c r="DJ890" s="77">
        <f t="shared" si="433"/>
        <v>-3.7412453416954228E-11</v>
      </c>
      <c r="DK890" s="77">
        <f t="shared" si="434"/>
        <v>-3.741245204987986E-11</v>
      </c>
      <c r="DL890" s="77">
        <f t="shared" si="435"/>
        <v>-3.7412452049789756E-11</v>
      </c>
      <c r="DN890" s="78"/>
      <c r="DO890" s="78"/>
      <c r="DP890" s="78"/>
      <c r="DV890" s="78"/>
      <c r="DW890" s="78"/>
      <c r="DX890" s="78"/>
      <c r="ED890" s="78"/>
      <c r="EE890" s="78"/>
      <c r="EF890" s="78"/>
      <c r="EL890" s="78"/>
      <c r="EM890" s="78"/>
      <c r="EN890" s="78"/>
      <c r="ET890" s="78"/>
      <c r="EU890" s="78"/>
      <c r="EV890" s="78"/>
    </row>
    <row r="891" spans="12:152" s="77" customFormat="1" ht="12.75">
      <c r="L891" s="78"/>
      <c r="N891" s="78">
        <v>1.7000000000000001E-10</v>
      </c>
      <c r="O891" s="78">
        <v>4.1218326417500002</v>
      </c>
      <c r="P891" s="78">
        <v>24602.612434870902</v>
      </c>
      <c r="Q891" s="77">
        <f t="shared" si="424"/>
        <v>1.6013996671842699E-10</v>
      </c>
      <c r="R891" s="77">
        <f t="shared" si="425"/>
        <v>1.6012697608873751E-10</v>
      </c>
      <c r="S891" s="77">
        <f t="shared" si="426"/>
        <v>1.6012697522315615E-10</v>
      </c>
      <c r="T891" s="77">
        <f t="shared" si="427"/>
        <v>1.6012697522309936E-10</v>
      </c>
      <c r="V891" s="78"/>
      <c r="W891" s="78"/>
      <c r="X891" s="78"/>
      <c r="AD891" s="78"/>
      <c r="AE891" s="78"/>
      <c r="AF891" s="78"/>
      <c r="AL891" s="78"/>
      <c r="AM891" s="78"/>
      <c r="AN891" s="78"/>
      <c r="AT891" s="78"/>
      <c r="AU891" s="78"/>
      <c r="AV891" s="78"/>
      <c r="BB891" s="78"/>
      <c r="BC891" s="78"/>
      <c r="BD891" s="78"/>
      <c r="BJ891" s="78"/>
      <c r="BK891" s="78"/>
      <c r="BL891" s="78"/>
      <c r="BR891" s="78"/>
      <c r="BS891" s="78"/>
      <c r="BT891" s="78"/>
      <c r="BZ891" s="78"/>
      <c r="CA891" s="78"/>
      <c r="CB891" s="78"/>
      <c r="CH891" s="78"/>
      <c r="CI891" s="78"/>
      <c r="CJ891" s="78"/>
      <c r="CP891" s="78"/>
      <c r="CQ891" s="78"/>
      <c r="CR891" s="78"/>
      <c r="CX891" s="78"/>
      <c r="CY891" s="78"/>
      <c r="CZ891" s="78"/>
      <c r="DF891" s="78">
        <v>3.9999999999999998E-11</v>
      </c>
      <c r="DG891" s="78">
        <v>1.47799681769</v>
      </c>
      <c r="DH891" s="78">
        <v>120417.678427771</v>
      </c>
      <c r="DI891" s="77">
        <f t="shared" si="432"/>
        <v>3.9430352274386223E-11</v>
      </c>
      <c r="DJ891" s="77">
        <f t="shared" si="433"/>
        <v>3.942283389233746E-11</v>
      </c>
      <c r="DK891" s="77">
        <f t="shared" si="434"/>
        <v>3.9422833389908951E-11</v>
      </c>
      <c r="DL891" s="77">
        <f t="shared" si="435"/>
        <v>3.9422833389875857E-11</v>
      </c>
      <c r="DN891" s="78"/>
      <c r="DO891" s="78"/>
      <c r="DP891" s="78"/>
      <c r="DV891" s="78"/>
      <c r="DW891" s="78"/>
      <c r="DX891" s="78"/>
      <c r="ED891" s="78"/>
      <c r="EE891" s="78"/>
      <c r="EF891" s="78"/>
      <c r="EL891" s="78"/>
      <c r="EM891" s="78"/>
      <c r="EN891" s="78"/>
      <c r="ET891" s="78"/>
      <c r="EU891" s="78"/>
      <c r="EV891" s="78"/>
    </row>
    <row r="892" spans="12:152" s="77" customFormat="1" ht="12.75">
      <c r="L892" s="78"/>
      <c r="N892" s="78">
        <v>2.1999999999999999E-10</v>
      </c>
      <c r="O892" s="78">
        <v>0.51026067818999998</v>
      </c>
      <c r="P892" s="78">
        <v>95.979227217800002</v>
      </c>
      <c r="Q892" s="77">
        <f t="shared" si="424"/>
        <v>2.1994722981831649E-10</v>
      </c>
      <c r="R892" s="77">
        <f t="shared" si="425"/>
        <v>2.1994722553970678E-10</v>
      </c>
      <c r="S892" s="77">
        <f t="shared" si="426"/>
        <v>2.1994722553942179E-10</v>
      </c>
      <c r="T892" s="77">
        <f t="shared" si="427"/>
        <v>2.1994722553942179E-10</v>
      </c>
      <c r="V892" s="78"/>
      <c r="W892" s="78"/>
      <c r="X892" s="78"/>
      <c r="AD892" s="78"/>
      <c r="AE892" s="78"/>
      <c r="AF892" s="78"/>
      <c r="AL892" s="78"/>
      <c r="AM892" s="78"/>
      <c r="AN892" s="78"/>
      <c r="AT892" s="78"/>
      <c r="AU892" s="78"/>
      <c r="AV892" s="78"/>
      <c r="BB892" s="78"/>
      <c r="BC892" s="78"/>
      <c r="BD892" s="78"/>
      <c r="BJ892" s="78"/>
      <c r="BK892" s="78"/>
      <c r="BL892" s="78"/>
      <c r="BR892" s="78"/>
      <c r="BS892" s="78"/>
      <c r="BT892" s="78"/>
      <c r="BZ892" s="78"/>
      <c r="CA892" s="78"/>
      <c r="CB892" s="78"/>
      <c r="CH892" s="78"/>
      <c r="CI892" s="78"/>
      <c r="CJ892" s="78"/>
      <c r="CP892" s="78"/>
      <c r="CQ892" s="78"/>
      <c r="CR892" s="78"/>
      <c r="CX892" s="78"/>
      <c r="CY892" s="78"/>
      <c r="CZ892" s="78"/>
      <c r="DF892" s="78">
        <v>3.9999999999999998E-11</v>
      </c>
      <c r="DG892" s="78">
        <v>2.7830539808700001</v>
      </c>
      <c r="DH892" s="78">
        <v>133767.65136415101</v>
      </c>
      <c r="DI892" s="77">
        <f t="shared" si="432"/>
        <v>-3.2387441876931184E-11</v>
      </c>
      <c r="DJ892" s="77">
        <f t="shared" si="433"/>
        <v>-3.2358365481759454E-11</v>
      </c>
      <c r="DK892" s="77">
        <f t="shared" si="434"/>
        <v>-3.2358363543333511E-11</v>
      </c>
      <c r="DL892" s="77">
        <f t="shared" si="435"/>
        <v>-3.2358363543205189E-11</v>
      </c>
      <c r="DN892" s="78"/>
      <c r="DO892" s="78"/>
      <c r="DP892" s="78"/>
      <c r="DV892" s="78"/>
      <c r="DW892" s="78"/>
      <c r="DX892" s="78"/>
      <c r="ED892" s="78"/>
      <c r="EE892" s="78"/>
      <c r="EF892" s="78"/>
      <c r="EL892" s="78"/>
      <c r="EM892" s="78"/>
      <c r="EN892" s="78"/>
      <c r="ET892" s="78"/>
      <c r="EU892" s="78"/>
      <c r="EV892" s="78"/>
    </row>
    <row r="893" spans="12:152" s="77" customFormat="1" ht="12.75">
      <c r="L893" s="78"/>
      <c r="N893" s="78">
        <v>1.7000000000000001E-10</v>
      </c>
      <c r="O893" s="78">
        <v>4.4888983250000001</v>
      </c>
      <c r="P893" s="78">
        <v>208276.626941717</v>
      </c>
      <c r="Q893" s="77">
        <f t="shared" si="424"/>
        <v>1.4974373682872685E-10</v>
      </c>
      <c r="R893" s="77">
        <f t="shared" si="425"/>
        <v>1.4958838340181299E-10</v>
      </c>
      <c r="S893" s="77">
        <f t="shared" si="426"/>
        <v>1.4958837303523795E-10</v>
      </c>
      <c r="T893" s="77">
        <f t="shared" si="427"/>
        <v>1.495883730345401E-10</v>
      </c>
      <c r="V893" s="78"/>
      <c r="W893" s="78"/>
      <c r="X893" s="78"/>
      <c r="AD893" s="78"/>
      <c r="AE893" s="78"/>
      <c r="AF893" s="78"/>
      <c r="AL893" s="78"/>
      <c r="AM893" s="78"/>
      <c r="AN893" s="78"/>
      <c r="AT893" s="78"/>
      <c r="AU893" s="78"/>
      <c r="AV893" s="78"/>
      <c r="BB893" s="78"/>
      <c r="BC893" s="78"/>
      <c r="BD893" s="78"/>
      <c r="BJ893" s="78"/>
      <c r="BK893" s="78"/>
      <c r="BL893" s="78"/>
      <c r="BR893" s="78"/>
      <c r="BS893" s="78"/>
      <c r="BT893" s="78"/>
      <c r="BZ893" s="78"/>
      <c r="CA893" s="78"/>
      <c r="CB893" s="78"/>
      <c r="CH893" s="78"/>
      <c r="CI893" s="78"/>
      <c r="CJ893" s="78"/>
      <c r="CP893" s="78"/>
      <c r="CQ893" s="78"/>
      <c r="CR893" s="78"/>
      <c r="CX893" s="78"/>
      <c r="CY893" s="78"/>
      <c r="CZ893" s="78"/>
      <c r="DF893" s="78">
        <v>3.9999999999999998E-11</v>
      </c>
      <c r="DG893" s="78">
        <v>2.87953962922</v>
      </c>
      <c r="DH893" s="78">
        <v>25862.073873164001</v>
      </c>
      <c r="DI893" s="77">
        <f t="shared" si="432"/>
        <v>-2.6186727991714562E-11</v>
      </c>
      <c r="DJ893" s="77">
        <f t="shared" si="433"/>
        <v>-2.6193961918583367E-11</v>
      </c>
      <c r="DK893" s="77">
        <f t="shared" si="434"/>
        <v>-2.6193962400384531E-11</v>
      </c>
      <c r="DL893" s="77">
        <f t="shared" si="435"/>
        <v>-2.6193962400416319E-11</v>
      </c>
      <c r="DN893" s="78"/>
      <c r="DO893" s="78"/>
      <c r="DP893" s="78"/>
      <c r="DV893" s="78"/>
      <c r="DW893" s="78"/>
      <c r="DX893" s="78"/>
      <c r="ED893" s="78"/>
      <c r="EE893" s="78"/>
      <c r="EF893" s="78"/>
      <c r="EL893" s="78"/>
      <c r="EM893" s="78"/>
      <c r="EN893" s="78"/>
      <c r="ET893" s="78"/>
      <c r="EU893" s="78"/>
      <c r="EV893" s="78"/>
    </row>
    <row r="894" spans="12:152" s="77" customFormat="1" ht="12.75">
      <c r="L894" s="78"/>
      <c r="N894" s="78">
        <v>1.7000000000000001E-10</v>
      </c>
      <c r="O894" s="78">
        <v>3.94937058994</v>
      </c>
      <c r="P894" s="78">
        <v>25459.051555524002</v>
      </c>
      <c r="Q894" s="77">
        <f t="shared" si="424"/>
        <v>8.8989928356210136E-11</v>
      </c>
      <c r="R894" s="77">
        <f t="shared" si="425"/>
        <v>8.902404323010471E-11</v>
      </c>
      <c r="S894" s="77">
        <f t="shared" si="426"/>
        <v>8.9024045502326542E-11</v>
      </c>
      <c r="T894" s="77">
        <f t="shared" si="427"/>
        <v>8.9024045502478859E-11</v>
      </c>
      <c r="V894" s="78"/>
      <c r="W894" s="78"/>
      <c r="X894" s="78"/>
      <c r="AD894" s="78"/>
      <c r="AE894" s="78"/>
      <c r="AF894" s="78"/>
      <c r="AL894" s="78"/>
      <c r="AM894" s="78"/>
      <c r="AN894" s="78"/>
      <c r="AT894" s="78"/>
      <c r="AU894" s="78"/>
      <c r="AV894" s="78"/>
      <c r="BB894" s="78"/>
      <c r="BC894" s="78"/>
      <c r="BD894" s="78"/>
      <c r="BJ894" s="78"/>
      <c r="BK894" s="78"/>
      <c r="BL894" s="78"/>
      <c r="BR894" s="78"/>
      <c r="BS894" s="78"/>
      <c r="BT894" s="78"/>
      <c r="BZ894" s="78"/>
      <c r="CA894" s="78"/>
      <c r="CB894" s="78"/>
      <c r="CH894" s="78"/>
      <c r="CI894" s="78"/>
      <c r="CJ894" s="78"/>
      <c r="CP894" s="78"/>
      <c r="CQ894" s="78"/>
      <c r="CR894" s="78"/>
      <c r="CX894" s="78"/>
      <c r="CY894" s="78"/>
      <c r="CZ894" s="78"/>
      <c r="DF894" s="78">
        <v>3.9999999999999998E-11</v>
      </c>
      <c r="DG894" s="78">
        <v>1.9297299024000001</v>
      </c>
      <c r="DH894" s="78">
        <v>15406.6526050087</v>
      </c>
      <c r="DI894" s="77">
        <f t="shared" si="432"/>
        <v>-9.5615082886985338E-12</v>
      </c>
      <c r="DJ894" s="77">
        <f t="shared" si="433"/>
        <v>-9.5670444217947233E-12</v>
      </c>
      <c r="DK894" s="77">
        <f t="shared" si="434"/>
        <v>-9.5670447905492829E-12</v>
      </c>
      <c r="DL894" s="77">
        <f t="shared" si="435"/>
        <v>-9.5670447905741193E-12</v>
      </c>
      <c r="DN894" s="78"/>
      <c r="DO894" s="78"/>
      <c r="DP894" s="78"/>
      <c r="DV894" s="78"/>
      <c r="DW894" s="78"/>
      <c r="DX894" s="78"/>
      <c r="ED894" s="78"/>
      <c r="EE894" s="78"/>
      <c r="EF894" s="78"/>
      <c r="EL894" s="78"/>
      <c r="EM894" s="78"/>
      <c r="EN894" s="78"/>
      <c r="ET894" s="78"/>
      <c r="EU894" s="78"/>
      <c r="EV894" s="78"/>
    </row>
    <row r="895" spans="12:152" s="77" customFormat="1" ht="12.75">
      <c r="L895" s="78"/>
      <c r="N895" s="78">
        <v>1.7000000000000001E-10</v>
      </c>
      <c r="O895" s="78">
        <v>5.2932303742700002</v>
      </c>
      <c r="P895" s="78">
        <v>76137.832017343302</v>
      </c>
      <c r="Q895" s="77">
        <f t="shared" si="424"/>
        <v>-9.5639572039118435E-11</v>
      </c>
      <c r="R895" s="77">
        <f t="shared" si="425"/>
        <v>-9.5738549367965369E-11</v>
      </c>
      <c r="S895" s="77">
        <f t="shared" si="426"/>
        <v>-9.5738555959248279E-11</v>
      </c>
      <c r="T895" s="77">
        <f t="shared" si="427"/>
        <v>-9.5738555959687473E-11</v>
      </c>
      <c r="V895" s="78"/>
      <c r="W895" s="78"/>
      <c r="X895" s="78"/>
      <c r="AD895" s="78"/>
      <c r="AE895" s="78"/>
      <c r="AF895" s="78"/>
      <c r="AL895" s="78"/>
      <c r="AM895" s="78"/>
      <c r="AN895" s="78"/>
      <c r="AT895" s="78"/>
      <c r="AU895" s="78"/>
      <c r="AV895" s="78"/>
      <c r="BB895" s="78"/>
      <c r="BC895" s="78"/>
      <c r="BD895" s="78"/>
      <c r="BJ895" s="78"/>
      <c r="BK895" s="78"/>
      <c r="BL895" s="78"/>
      <c r="BR895" s="78"/>
      <c r="BS895" s="78"/>
      <c r="BT895" s="78"/>
      <c r="BZ895" s="78"/>
      <c r="CA895" s="78"/>
      <c r="CB895" s="78"/>
      <c r="CH895" s="78"/>
      <c r="CI895" s="78"/>
      <c r="CJ895" s="78"/>
      <c r="CP895" s="78"/>
      <c r="CQ895" s="78"/>
      <c r="CR895" s="78"/>
      <c r="CX895" s="78"/>
      <c r="CY895" s="78"/>
      <c r="CZ895" s="78"/>
      <c r="DF895" s="78">
        <v>5.0000000000000002E-11</v>
      </c>
      <c r="DG895" s="78">
        <v>1.8139493042999999</v>
      </c>
      <c r="DH895" s="78">
        <v>130866.113898746</v>
      </c>
      <c r="DI895" s="77">
        <f t="shared" si="432"/>
        <v>1.7348350378066432E-11</v>
      </c>
      <c r="DJ895" s="77">
        <f t="shared" si="433"/>
        <v>1.7291561612438857E-11</v>
      </c>
      <c r="DK895" s="77">
        <f t="shared" si="434"/>
        <v>1.7291557828900715E-11</v>
      </c>
      <c r="DL895" s="77">
        <f t="shared" si="435"/>
        <v>1.7291557828655369E-11</v>
      </c>
      <c r="DN895" s="78"/>
      <c r="DO895" s="78"/>
      <c r="DP895" s="78"/>
      <c r="DV895" s="78"/>
      <c r="DW895" s="78"/>
      <c r="DX895" s="78"/>
      <c r="ED895" s="78"/>
      <c r="EE895" s="78"/>
      <c r="EF895" s="78"/>
      <c r="EL895" s="78"/>
      <c r="EM895" s="78"/>
      <c r="EN895" s="78"/>
      <c r="ET895" s="78"/>
      <c r="EU895" s="78"/>
      <c r="EV895" s="78"/>
    </row>
    <row r="896" spans="12:152" s="77" customFormat="1" ht="12.75">
      <c r="L896" s="78"/>
      <c r="N896" s="78">
        <v>1.8999999999999999E-10</v>
      </c>
      <c r="O896" s="78">
        <v>3.6729488132700001</v>
      </c>
      <c r="P896" s="78">
        <v>6885.1498899308099</v>
      </c>
      <c r="Q896" s="77">
        <f t="shared" si="424"/>
        <v>-1.8971006062480099E-10</v>
      </c>
      <c r="R896" s="77">
        <f t="shared" si="425"/>
        <v>-1.8971072860704447E-10</v>
      </c>
      <c r="S896" s="77">
        <f t="shared" si="426"/>
        <v>-1.8971072865151308E-10</v>
      </c>
      <c r="T896" s="77">
        <f t="shared" si="427"/>
        <v>-1.8971072865151598E-10</v>
      </c>
      <c r="V896" s="78"/>
      <c r="W896" s="78"/>
      <c r="X896" s="78"/>
      <c r="AD896" s="78"/>
      <c r="AE896" s="78"/>
      <c r="AF896" s="78"/>
      <c r="AL896" s="78"/>
      <c r="AM896" s="78"/>
      <c r="AN896" s="78"/>
      <c r="AT896" s="78"/>
      <c r="AU896" s="78"/>
      <c r="AV896" s="78"/>
      <c r="BB896" s="78"/>
      <c r="BC896" s="78"/>
      <c r="BD896" s="78"/>
      <c r="BJ896" s="78"/>
      <c r="BK896" s="78"/>
      <c r="BL896" s="78"/>
      <c r="BR896" s="78"/>
      <c r="BS896" s="78"/>
      <c r="BT896" s="78"/>
      <c r="BZ896" s="78"/>
      <c r="CA896" s="78"/>
      <c r="CB896" s="78"/>
      <c r="CH896" s="78"/>
      <c r="CI896" s="78"/>
      <c r="CJ896" s="78"/>
      <c r="CP896" s="78"/>
      <c r="CQ896" s="78"/>
      <c r="CR896" s="78"/>
      <c r="CX896" s="78"/>
      <c r="CY896" s="78"/>
      <c r="CZ896" s="78"/>
      <c r="DF896" s="78">
        <v>3.9999999999999998E-11</v>
      </c>
      <c r="DG896" s="78">
        <v>2.62752187758</v>
      </c>
      <c r="DH896" s="78">
        <v>24602.612434870902</v>
      </c>
      <c r="DI896" s="77">
        <f t="shared" si="432"/>
        <v>-1.0506122683664107E-11</v>
      </c>
      <c r="DJ896" s="77">
        <f t="shared" si="433"/>
        <v>-1.0514907400120264E-11</v>
      </c>
      <c r="DK896" s="77">
        <f t="shared" si="434"/>
        <v>-1.0514907985251545E-11</v>
      </c>
      <c r="DL896" s="77">
        <f t="shared" si="435"/>
        <v>-1.0514907985289936E-11</v>
      </c>
      <c r="DN896" s="78"/>
      <c r="DO896" s="78"/>
      <c r="DP896" s="78"/>
      <c r="DV896" s="78"/>
      <c r="DW896" s="78"/>
      <c r="DX896" s="78"/>
      <c r="ED896" s="78"/>
      <c r="EE896" s="78"/>
      <c r="EF896" s="78"/>
      <c r="EL896" s="78"/>
      <c r="EM896" s="78"/>
      <c r="EN896" s="78"/>
      <c r="ET896" s="78"/>
      <c r="EU896" s="78"/>
      <c r="EV896" s="78"/>
    </row>
    <row r="897" spans="12:152" s="77" customFormat="1" ht="12.75">
      <c r="L897" s="78"/>
      <c r="N897" s="78">
        <v>1.8E-10</v>
      </c>
      <c r="O897" s="78">
        <v>1.0243347626199999</v>
      </c>
      <c r="P897" s="78">
        <v>53399.624123927002</v>
      </c>
      <c r="Q897" s="77">
        <f t="shared" ref="Q897:Q960" si="436">N897*COS(O897+P897*$C$32)</f>
        <v>1.7413706916555517E-10</v>
      </c>
      <c r="R897" s="77">
        <f t="shared" ref="R897:R960" si="437">N897*COS(O897+P897*$C$53)</f>
        <v>1.7415955935535551E-10</v>
      </c>
      <c r="S897" s="77">
        <f t="shared" ref="S897:S960" si="438">N897*COS(O897+P897*$C$74)</f>
        <v>1.7415956085200813E-10</v>
      </c>
      <c r="T897" s="77">
        <f t="shared" ref="T897:T960" si="439">N897*COS(O897+P897*$C$95)</f>
        <v>1.7415956085210638E-10</v>
      </c>
      <c r="V897" s="78"/>
      <c r="W897" s="78"/>
      <c r="X897" s="78"/>
      <c r="AD897" s="78"/>
      <c r="AE897" s="78"/>
      <c r="AF897" s="78"/>
      <c r="AL897" s="78"/>
      <c r="AM897" s="78"/>
      <c r="AN897" s="78"/>
      <c r="AT897" s="78"/>
      <c r="AU897" s="78"/>
      <c r="AV897" s="78"/>
      <c r="BB897" s="78"/>
      <c r="BC897" s="78"/>
      <c r="BD897" s="78"/>
      <c r="BJ897" s="78"/>
      <c r="BK897" s="78"/>
      <c r="BL897" s="78"/>
      <c r="BR897" s="78"/>
      <c r="BS897" s="78"/>
      <c r="BT897" s="78"/>
      <c r="BZ897" s="78"/>
      <c r="CA897" s="78"/>
      <c r="CB897" s="78"/>
      <c r="CH897" s="78"/>
      <c r="CI897" s="78"/>
      <c r="CJ897" s="78"/>
      <c r="CP897" s="78"/>
      <c r="CQ897" s="78"/>
      <c r="CR897" s="78"/>
      <c r="CX897" s="78"/>
      <c r="CY897" s="78"/>
      <c r="CZ897" s="78"/>
      <c r="DF897" s="78">
        <v>3.9999999999999998E-11</v>
      </c>
      <c r="DG897" s="78">
        <v>3.1256760341500001</v>
      </c>
      <c r="DH897" s="78">
        <v>20894.536082776402</v>
      </c>
      <c r="DI897" s="77">
        <f t="shared" ref="DI897:DI960" si="440">DF897*COS(DG897+DH897*$C$32)</f>
        <v>3.7267997979606365E-11</v>
      </c>
      <c r="DJ897" s="77">
        <f t="shared" ref="DJ897:DJ960" si="441">DF897*COS(DG897+DH897*$C$53)</f>
        <v>3.7270805916961637E-11</v>
      </c>
      <c r="DK897" s="77">
        <f t="shared" ref="DK897:DK960" si="442">DF897*COS(DG897+DH897*$C$74)</f>
        <v>3.7270806103951637E-11</v>
      </c>
      <c r="DL897" s="77">
        <f t="shared" ref="DL897:DL960" si="443">DF897*COS(DG897+DH897*$C$95)</f>
        <v>3.7270806103964018E-11</v>
      </c>
      <c r="DN897" s="78"/>
      <c r="DO897" s="78"/>
      <c r="DP897" s="78"/>
      <c r="DV897" s="78"/>
      <c r="DW897" s="78"/>
      <c r="DX897" s="78"/>
      <c r="ED897" s="78"/>
      <c r="EE897" s="78"/>
      <c r="EF897" s="78"/>
      <c r="EL897" s="78"/>
      <c r="EM897" s="78"/>
      <c r="EN897" s="78"/>
      <c r="ET897" s="78"/>
      <c r="EU897" s="78"/>
      <c r="EV897" s="78"/>
    </row>
    <row r="898" spans="12:152" s="77" customFormat="1" ht="12.75">
      <c r="L898" s="78"/>
      <c r="N898" s="78">
        <v>2.0000000000000001E-10</v>
      </c>
      <c r="O898" s="78">
        <v>2.7933200436700001</v>
      </c>
      <c r="P898" s="78">
        <v>25927.495772189301</v>
      </c>
      <c r="Q898" s="77">
        <f t="shared" si="436"/>
        <v>-1.8357557103008777E-10</v>
      </c>
      <c r="R898" s="77">
        <f t="shared" si="437"/>
        <v>-1.8359460514655854E-10</v>
      </c>
      <c r="S898" s="77">
        <f t="shared" si="438"/>
        <v>-1.8359460641406606E-10</v>
      </c>
      <c r="T898" s="77">
        <f t="shared" si="439"/>
        <v>-1.8359460641414947E-10</v>
      </c>
      <c r="V898" s="78"/>
      <c r="W898" s="78"/>
      <c r="X898" s="78"/>
      <c r="AD898" s="78"/>
      <c r="AE898" s="78"/>
      <c r="AF898" s="78"/>
      <c r="AL898" s="78"/>
      <c r="AM898" s="78"/>
      <c r="AN898" s="78"/>
      <c r="AT898" s="78"/>
      <c r="AU898" s="78"/>
      <c r="AV898" s="78"/>
      <c r="BB898" s="78"/>
      <c r="BC898" s="78"/>
      <c r="BD898" s="78"/>
      <c r="BJ898" s="78"/>
      <c r="BK898" s="78"/>
      <c r="BL898" s="78"/>
      <c r="BR898" s="78"/>
      <c r="BS898" s="78"/>
      <c r="BT898" s="78"/>
      <c r="BZ898" s="78"/>
      <c r="CA898" s="78"/>
      <c r="CB898" s="78"/>
      <c r="CH898" s="78"/>
      <c r="CI898" s="78"/>
      <c r="CJ898" s="78"/>
      <c r="CP898" s="78"/>
      <c r="CQ898" s="78"/>
      <c r="CR898" s="78"/>
      <c r="CX898" s="78"/>
      <c r="CY898" s="78"/>
      <c r="CZ898" s="78"/>
      <c r="DF898" s="78">
        <v>3.9999999999999998E-11</v>
      </c>
      <c r="DG898" s="78">
        <v>1.00432915295</v>
      </c>
      <c r="DH898" s="78">
        <v>149288.743257845</v>
      </c>
      <c r="DI898" s="77">
        <f t="shared" si="440"/>
        <v>-3.5119842537808074E-11</v>
      </c>
      <c r="DJ898" s="77">
        <f t="shared" si="441"/>
        <v>-3.5093364061792145E-11</v>
      </c>
      <c r="DK898" s="77">
        <f t="shared" si="442"/>
        <v>-3.509336229583241E-11</v>
      </c>
      <c r="DL898" s="77">
        <f t="shared" si="443"/>
        <v>-3.5093362295716746E-11</v>
      </c>
      <c r="DN898" s="78"/>
      <c r="DO898" s="78"/>
      <c r="DP898" s="78"/>
      <c r="DV898" s="78"/>
      <c r="DW898" s="78"/>
      <c r="DX898" s="78"/>
      <c r="ED898" s="78"/>
      <c r="EE898" s="78"/>
      <c r="EF898" s="78"/>
      <c r="EL898" s="78"/>
      <c r="EM898" s="78"/>
      <c r="EN898" s="78"/>
      <c r="ET898" s="78"/>
      <c r="EU898" s="78"/>
      <c r="EV898" s="78"/>
    </row>
    <row r="899" spans="12:152" s="77" customFormat="1" ht="12.75">
      <c r="L899" s="78"/>
      <c r="N899" s="78">
        <v>1.8E-10</v>
      </c>
      <c r="O899" s="78">
        <v>5.8334821624400002</v>
      </c>
      <c r="P899" s="78">
        <v>293.4107843772</v>
      </c>
      <c r="Q899" s="77">
        <f t="shared" si="436"/>
        <v>-8.7202570246724574E-11</v>
      </c>
      <c r="R899" s="77">
        <f t="shared" si="437"/>
        <v>-8.720299769745889E-11</v>
      </c>
      <c r="S899" s="77">
        <f t="shared" si="438"/>
        <v>-8.7202997725931351E-11</v>
      </c>
      <c r="T899" s="77">
        <f t="shared" si="439"/>
        <v>-8.7202997725933316E-11</v>
      </c>
      <c r="V899" s="78"/>
      <c r="W899" s="78"/>
      <c r="X899" s="78"/>
      <c r="AD899" s="78"/>
      <c r="AE899" s="78"/>
      <c r="AF899" s="78"/>
      <c r="AL899" s="78"/>
      <c r="AM899" s="78"/>
      <c r="AN899" s="78"/>
      <c r="AT899" s="78"/>
      <c r="AU899" s="78"/>
      <c r="AV899" s="78"/>
      <c r="BB899" s="78"/>
      <c r="BC899" s="78"/>
      <c r="BD899" s="78"/>
      <c r="BJ899" s="78"/>
      <c r="BK899" s="78"/>
      <c r="BL899" s="78"/>
      <c r="BR899" s="78"/>
      <c r="BS899" s="78"/>
      <c r="BT899" s="78"/>
      <c r="BZ899" s="78"/>
      <c r="CA899" s="78"/>
      <c r="CB899" s="78"/>
      <c r="CH899" s="78"/>
      <c r="CI899" s="78"/>
      <c r="CJ899" s="78"/>
      <c r="CP899" s="78"/>
      <c r="CQ899" s="78"/>
      <c r="CR899" s="78"/>
      <c r="CX899" s="78"/>
      <c r="CY899" s="78"/>
      <c r="CZ899" s="78"/>
      <c r="DF899" s="78">
        <v>3.9999999999999998E-11</v>
      </c>
      <c r="DG899" s="78">
        <v>3.4748998660199999</v>
      </c>
      <c r="DH899" s="78">
        <v>26114.201461373999</v>
      </c>
      <c r="DI899" s="77">
        <f t="shared" si="440"/>
        <v>-3.9940668196070334E-11</v>
      </c>
      <c r="DJ899" s="77">
        <f t="shared" si="441"/>
        <v>-3.9941193200815352E-11</v>
      </c>
      <c r="DK899" s="77">
        <f t="shared" si="442"/>
        <v>-3.9941193235708221E-11</v>
      </c>
      <c r="DL899" s="77">
        <f t="shared" si="443"/>
        <v>-3.9941193235710509E-11</v>
      </c>
      <c r="DN899" s="78"/>
      <c r="DO899" s="78"/>
      <c r="DP899" s="78"/>
      <c r="DV899" s="78"/>
      <c r="DW899" s="78"/>
      <c r="DX899" s="78"/>
      <c r="ED899" s="78"/>
      <c r="EE899" s="78"/>
      <c r="EF899" s="78"/>
      <c r="EL899" s="78"/>
      <c r="EM899" s="78"/>
      <c r="EN899" s="78"/>
      <c r="ET899" s="78"/>
      <c r="EU899" s="78"/>
      <c r="EV899" s="78"/>
    </row>
    <row r="900" spans="12:152" s="77" customFormat="1" ht="12.75">
      <c r="L900" s="78"/>
      <c r="N900" s="78">
        <v>2.4E-10</v>
      </c>
      <c r="O900" s="78">
        <v>3.0007843165999999</v>
      </c>
      <c r="P900" s="78">
        <v>23446.561863102001</v>
      </c>
      <c r="Q900" s="77">
        <f t="shared" si="436"/>
        <v>5.5675295243463475E-11</v>
      </c>
      <c r="R900" s="77">
        <f t="shared" si="437"/>
        <v>5.5624653141520614E-11</v>
      </c>
      <c r="S900" s="77">
        <f t="shared" si="438"/>
        <v>5.5624649768165127E-11</v>
      </c>
      <c r="T900" s="77">
        <f t="shared" si="439"/>
        <v>5.5624649767946157E-11</v>
      </c>
      <c r="V900" s="78"/>
      <c r="W900" s="78"/>
      <c r="X900" s="78"/>
      <c r="AD900" s="78"/>
      <c r="AE900" s="78"/>
      <c r="AF900" s="78"/>
      <c r="AL900" s="78"/>
      <c r="AM900" s="78"/>
      <c r="AN900" s="78"/>
      <c r="AT900" s="78"/>
      <c r="AU900" s="78"/>
      <c r="AV900" s="78"/>
      <c r="BB900" s="78"/>
      <c r="BC900" s="78"/>
      <c r="BD900" s="78"/>
      <c r="BJ900" s="78"/>
      <c r="BK900" s="78"/>
      <c r="BL900" s="78"/>
      <c r="BR900" s="78"/>
      <c r="BS900" s="78"/>
      <c r="BT900" s="78"/>
      <c r="BZ900" s="78"/>
      <c r="CA900" s="78"/>
      <c r="CB900" s="78"/>
      <c r="CH900" s="78"/>
      <c r="CI900" s="78"/>
      <c r="CJ900" s="78"/>
      <c r="CP900" s="78"/>
      <c r="CQ900" s="78"/>
      <c r="CR900" s="78"/>
      <c r="CX900" s="78"/>
      <c r="CY900" s="78"/>
      <c r="CZ900" s="78"/>
      <c r="DF900" s="78">
        <v>3.9999999999999998E-11</v>
      </c>
      <c r="DG900" s="78">
        <v>4.2725173929900002</v>
      </c>
      <c r="DH900" s="78">
        <v>104991.50985261</v>
      </c>
      <c r="DI900" s="77">
        <f t="shared" si="440"/>
        <v>3.9261346426866914E-11</v>
      </c>
      <c r="DJ900" s="77">
        <f t="shared" si="441"/>
        <v>3.9268760273982581E-11</v>
      </c>
      <c r="DK900" s="77">
        <f t="shared" si="442"/>
        <v>3.9268760766583983E-11</v>
      </c>
      <c r="DL900" s="77">
        <f t="shared" si="443"/>
        <v>3.9268760766616877E-11</v>
      </c>
      <c r="DN900" s="78"/>
      <c r="DO900" s="78"/>
      <c r="DP900" s="78"/>
      <c r="DV900" s="78"/>
      <c r="DW900" s="78"/>
      <c r="DX900" s="78"/>
      <c r="ED900" s="78"/>
      <c r="EE900" s="78"/>
      <c r="EF900" s="78"/>
      <c r="EL900" s="78"/>
      <c r="EM900" s="78"/>
      <c r="EN900" s="78"/>
      <c r="ET900" s="78"/>
      <c r="EU900" s="78"/>
      <c r="EV900" s="78"/>
    </row>
    <row r="901" spans="12:152" s="77" customFormat="1" ht="12.75">
      <c r="L901" s="78"/>
      <c r="N901" s="78">
        <v>2.0000000000000001E-10</v>
      </c>
      <c r="O901" s="78">
        <v>1.1117211675600001</v>
      </c>
      <c r="P901" s="78">
        <v>156507.74908854501</v>
      </c>
      <c r="Q901" s="77">
        <f t="shared" si="436"/>
        <v>1.8240062966973346E-10</v>
      </c>
      <c r="R901" s="77">
        <f t="shared" si="437"/>
        <v>1.8251922454989403E-10</v>
      </c>
      <c r="S901" s="77">
        <f t="shared" si="438"/>
        <v>1.8251923243674157E-10</v>
      </c>
      <c r="T901" s="77">
        <f t="shared" si="439"/>
        <v>1.8251923243726218E-10</v>
      </c>
      <c r="V901" s="78"/>
      <c r="W901" s="78"/>
      <c r="X901" s="78"/>
      <c r="AD901" s="78"/>
      <c r="AE901" s="78"/>
      <c r="AF901" s="78"/>
      <c r="AL901" s="78"/>
      <c r="AM901" s="78"/>
      <c r="AN901" s="78"/>
      <c r="AT901" s="78"/>
      <c r="AU901" s="78"/>
      <c r="AV901" s="78"/>
      <c r="BB901" s="78"/>
      <c r="BC901" s="78"/>
      <c r="BD901" s="78"/>
      <c r="BJ901" s="78"/>
      <c r="BK901" s="78"/>
      <c r="BL901" s="78"/>
      <c r="BR901" s="78"/>
      <c r="BS901" s="78"/>
      <c r="BT901" s="78"/>
      <c r="BZ901" s="78"/>
      <c r="CA901" s="78"/>
      <c r="CB901" s="78"/>
      <c r="CH901" s="78"/>
      <c r="CI901" s="78"/>
      <c r="CJ901" s="78"/>
      <c r="CP901" s="78"/>
      <c r="CQ901" s="78"/>
      <c r="CR901" s="78"/>
      <c r="CX901" s="78"/>
      <c r="CY901" s="78"/>
      <c r="CZ901" s="78"/>
      <c r="DF901" s="78">
        <v>3.9999999999999998E-11</v>
      </c>
      <c r="DG901" s="78">
        <v>2.2002204018399998</v>
      </c>
      <c r="DH901" s="78">
        <v>52073.843764882702</v>
      </c>
      <c r="DI901" s="77">
        <f t="shared" si="440"/>
        <v>-3.2034173749165477E-11</v>
      </c>
      <c r="DJ901" s="77">
        <f t="shared" si="441"/>
        <v>-3.202262948556056E-11</v>
      </c>
      <c r="DK901" s="77">
        <f t="shared" si="442"/>
        <v>-3.2022628716351E-11</v>
      </c>
      <c r="DL901" s="77">
        <f t="shared" si="443"/>
        <v>-3.2022628716299224E-11</v>
      </c>
      <c r="DN901" s="78"/>
      <c r="DO901" s="78"/>
      <c r="DP901" s="78"/>
      <c r="DV901" s="78"/>
      <c r="DW901" s="78"/>
      <c r="DX901" s="78"/>
      <c r="ED901" s="78"/>
      <c r="EE901" s="78"/>
      <c r="EF901" s="78"/>
      <c r="EL901" s="78"/>
      <c r="EM901" s="78"/>
      <c r="EN901" s="78"/>
      <c r="ET901" s="78"/>
      <c r="EU901" s="78"/>
      <c r="EV901" s="78"/>
    </row>
    <row r="902" spans="12:152" s="77" customFormat="1" ht="12.75">
      <c r="L902" s="78"/>
      <c r="N902" s="78">
        <v>1.7000000000000001E-10</v>
      </c>
      <c r="O902" s="78">
        <v>0.56645607003999998</v>
      </c>
      <c r="P902" s="78">
        <v>104984.396305609</v>
      </c>
      <c r="Q902" s="77">
        <f t="shared" si="436"/>
        <v>-1.6068612813033205E-10</v>
      </c>
      <c r="R902" s="77">
        <f t="shared" si="437"/>
        <v>-1.6063214847863355E-10</v>
      </c>
      <c r="S902" s="77">
        <f t="shared" si="438"/>
        <v>-1.6063214487800452E-10</v>
      </c>
      <c r="T902" s="77">
        <f t="shared" si="439"/>
        <v>-1.6063214487777043E-10</v>
      </c>
      <c r="V902" s="78"/>
      <c r="W902" s="78"/>
      <c r="X902" s="78"/>
      <c r="AD902" s="78"/>
      <c r="AE902" s="78"/>
      <c r="AF902" s="78"/>
      <c r="AL902" s="78"/>
      <c r="AM902" s="78"/>
      <c r="AN902" s="78"/>
      <c r="AT902" s="78"/>
      <c r="AU902" s="78"/>
      <c r="AV902" s="78"/>
      <c r="BB902" s="78"/>
      <c r="BC902" s="78"/>
      <c r="BD902" s="78"/>
      <c r="BJ902" s="78"/>
      <c r="BK902" s="78"/>
      <c r="BL902" s="78"/>
      <c r="BR902" s="78"/>
      <c r="BS902" s="78"/>
      <c r="BT902" s="78"/>
      <c r="BZ902" s="78"/>
      <c r="CA902" s="78"/>
      <c r="CB902" s="78"/>
      <c r="CH902" s="78"/>
      <c r="CI902" s="78"/>
      <c r="CJ902" s="78"/>
      <c r="CP902" s="78"/>
      <c r="CQ902" s="78"/>
      <c r="CR902" s="78"/>
      <c r="CX902" s="78"/>
      <c r="CY902" s="78"/>
      <c r="CZ902" s="78"/>
      <c r="DF902" s="78">
        <v>3.9999999999999998E-11</v>
      </c>
      <c r="DG902" s="78">
        <v>3.7756858477300002</v>
      </c>
      <c r="DH902" s="78">
        <v>14.227094001599999</v>
      </c>
      <c r="DI902" s="77">
        <f t="shared" si="440"/>
        <v>-3.3991589842010659E-11</v>
      </c>
      <c r="DJ902" s="77">
        <f t="shared" si="441"/>
        <v>-3.3991592617305658E-11</v>
      </c>
      <c r="DK902" s="77">
        <f t="shared" si="442"/>
        <v>-3.3991592617490513E-11</v>
      </c>
      <c r="DL902" s="77">
        <f t="shared" si="443"/>
        <v>-3.3991592617490533E-11</v>
      </c>
      <c r="DN902" s="78"/>
      <c r="DO902" s="78"/>
      <c r="DP902" s="78"/>
      <c r="DV902" s="78"/>
      <c r="DW902" s="78"/>
      <c r="DX902" s="78"/>
      <c r="ED902" s="78"/>
      <c r="EE902" s="78"/>
      <c r="EF902" s="78"/>
      <c r="EL902" s="78"/>
      <c r="EM902" s="78"/>
      <c r="EN902" s="78"/>
      <c r="ET902" s="78"/>
      <c r="EU902" s="78"/>
      <c r="EV902" s="78"/>
    </row>
    <row r="903" spans="12:152" s="77" customFormat="1" ht="12.75">
      <c r="L903" s="78"/>
      <c r="N903" s="78">
        <v>2.0000000000000001E-10</v>
      </c>
      <c r="O903" s="78">
        <v>4.4841260283500004</v>
      </c>
      <c r="P903" s="78">
        <v>52755.493870147096</v>
      </c>
      <c r="Q903" s="77">
        <f t="shared" si="436"/>
        <v>1.0739255164062231E-10</v>
      </c>
      <c r="R903" s="77">
        <f t="shared" si="437"/>
        <v>1.0747488804004466E-10</v>
      </c>
      <c r="S903" s="77">
        <f t="shared" si="438"/>
        <v>1.0747489352360991E-10</v>
      </c>
      <c r="T903" s="77">
        <f t="shared" si="439"/>
        <v>1.0747489352396465E-10</v>
      </c>
      <c r="V903" s="78"/>
      <c r="W903" s="78"/>
      <c r="X903" s="78"/>
      <c r="AD903" s="78"/>
      <c r="AE903" s="78"/>
      <c r="AF903" s="78"/>
      <c r="AL903" s="78"/>
      <c r="AM903" s="78"/>
      <c r="AN903" s="78"/>
      <c r="AT903" s="78"/>
      <c r="AU903" s="78"/>
      <c r="AV903" s="78"/>
      <c r="BB903" s="78"/>
      <c r="BC903" s="78"/>
      <c r="BD903" s="78"/>
      <c r="BJ903" s="78"/>
      <c r="BK903" s="78"/>
      <c r="BL903" s="78"/>
      <c r="BR903" s="78"/>
      <c r="BS903" s="78"/>
      <c r="BT903" s="78"/>
      <c r="BZ903" s="78"/>
      <c r="CA903" s="78"/>
      <c r="CB903" s="78"/>
      <c r="CH903" s="78"/>
      <c r="CI903" s="78"/>
      <c r="CJ903" s="78"/>
      <c r="CP903" s="78"/>
      <c r="CQ903" s="78"/>
      <c r="CR903" s="78"/>
      <c r="CX903" s="78"/>
      <c r="CY903" s="78"/>
      <c r="CZ903" s="78"/>
      <c r="DF903" s="78">
        <v>3.9999999999999998E-11</v>
      </c>
      <c r="DG903" s="78">
        <v>1.65179392234</v>
      </c>
      <c r="DH903" s="78">
        <v>51006.2180317397</v>
      </c>
      <c r="DI903" s="77">
        <f t="shared" si="440"/>
        <v>-6.654692088969985E-13</v>
      </c>
      <c r="DJ903" s="77">
        <f t="shared" si="441"/>
        <v>-6.4659595750305865E-13</v>
      </c>
      <c r="DK903" s="77">
        <f t="shared" si="442"/>
        <v>-6.4659470035457893E-13</v>
      </c>
      <c r="DL903" s="77">
        <f t="shared" si="443"/>
        <v>-6.4659470027046167E-13</v>
      </c>
      <c r="DN903" s="78"/>
      <c r="DO903" s="78"/>
      <c r="DP903" s="78"/>
      <c r="DV903" s="78"/>
      <c r="DW903" s="78"/>
      <c r="DX903" s="78"/>
      <c r="ED903" s="78"/>
      <c r="EE903" s="78"/>
      <c r="EF903" s="78"/>
      <c r="EL903" s="78"/>
      <c r="EM903" s="78"/>
      <c r="EN903" s="78"/>
      <c r="ET903" s="78"/>
      <c r="EU903" s="78"/>
      <c r="EV903" s="78"/>
    </row>
    <row r="904" spans="12:152" s="77" customFormat="1" ht="12.75">
      <c r="L904" s="78"/>
      <c r="N904" s="78">
        <v>1.8999999999999999E-10</v>
      </c>
      <c r="O904" s="78">
        <v>5.1860167497600003</v>
      </c>
      <c r="P904" s="78">
        <v>2544.6726368924001</v>
      </c>
      <c r="Q904" s="77">
        <f t="shared" si="436"/>
        <v>-1.665881923765519E-10</v>
      </c>
      <c r="R904" s="77">
        <f t="shared" si="437"/>
        <v>-1.6659034340217422E-10</v>
      </c>
      <c r="S904" s="77">
        <f t="shared" si="438"/>
        <v>-1.6659034354545069E-10</v>
      </c>
      <c r="T904" s="77">
        <f t="shared" si="439"/>
        <v>-1.665903435454601E-10</v>
      </c>
      <c r="V904" s="78"/>
      <c r="W904" s="78"/>
      <c r="X904" s="78"/>
      <c r="AD904" s="78"/>
      <c r="AE904" s="78"/>
      <c r="AF904" s="78"/>
      <c r="AL904" s="78"/>
      <c r="AM904" s="78"/>
      <c r="AN904" s="78"/>
      <c r="AT904" s="78"/>
      <c r="AU904" s="78"/>
      <c r="AV904" s="78"/>
      <c r="BB904" s="78"/>
      <c r="BC904" s="78"/>
      <c r="BD904" s="78"/>
      <c r="BJ904" s="78"/>
      <c r="BK904" s="78"/>
      <c r="BL904" s="78"/>
      <c r="BR904" s="78"/>
      <c r="BS904" s="78"/>
      <c r="BT904" s="78"/>
      <c r="BZ904" s="78"/>
      <c r="CA904" s="78"/>
      <c r="CB904" s="78"/>
      <c r="CH904" s="78"/>
      <c r="CI904" s="78"/>
      <c r="CJ904" s="78"/>
      <c r="CP904" s="78"/>
      <c r="CQ904" s="78"/>
      <c r="CR904" s="78"/>
      <c r="CX904" s="78"/>
      <c r="CY904" s="78"/>
      <c r="CZ904" s="78"/>
      <c r="DF904" s="78">
        <v>3.9999999999999998E-11</v>
      </c>
      <c r="DG904" s="78">
        <v>0.72729563392999996</v>
      </c>
      <c r="DH904" s="78">
        <v>25865.042818580499</v>
      </c>
      <c r="DI904" s="77">
        <f t="shared" si="440"/>
        <v>-1.0250110732638138E-11</v>
      </c>
      <c r="DJ904" s="77">
        <f t="shared" si="441"/>
        <v>-1.0240858209214249E-11</v>
      </c>
      <c r="DK904" s="77">
        <f t="shared" si="442"/>
        <v>-1.0240857592885517E-11</v>
      </c>
      <c r="DL904" s="77">
        <f t="shared" si="443"/>
        <v>-1.0240857592844853E-11</v>
      </c>
      <c r="DN904" s="78"/>
      <c r="DO904" s="78"/>
      <c r="DP904" s="78"/>
      <c r="DV904" s="78"/>
      <c r="DW904" s="78"/>
      <c r="DX904" s="78"/>
      <c r="ED904" s="78"/>
      <c r="EE904" s="78"/>
      <c r="EF904" s="78"/>
      <c r="EL904" s="78"/>
      <c r="EM904" s="78"/>
      <c r="EN904" s="78"/>
      <c r="ET904" s="78"/>
      <c r="EU904" s="78"/>
      <c r="EV904" s="78"/>
    </row>
    <row r="905" spans="12:152" s="77" customFormat="1" ht="12.75">
      <c r="L905" s="78"/>
      <c r="N905" s="78">
        <v>2.3000000000000001E-10</v>
      </c>
      <c r="O905" s="78">
        <v>4.1993686875899998</v>
      </c>
      <c r="P905" s="78">
        <v>24952.226269680999</v>
      </c>
      <c r="Q905" s="77">
        <f t="shared" si="436"/>
        <v>-1.3594585499061031E-10</v>
      </c>
      <c r="R905" s="77">
        <f t="shared" si="437"/>
        <v>-1.3598867945895031E-10</v>
      </c>
      <c r="S905" s="77">
        <f t="shared" si="438"/>
        <v>-1.3598868231124135E-10</v>
      </c>
      <c r="T905" s="77">
        <f t="shared" si="439"/>
        <v>-1.3598868231143114E-10</v>
      </c>
      <c r="V905" s="78"/>
      <c r="W905" s="78"/>
      <c r="X905" s="78"/>
      <c r="AD905" s="78"/>
      <c r="AE905" s="78"/>
      <c r="AF905" s="78"/>
      <c r="AL905" s="78"/>
      <c r="AM905" s="78"/>
      <c r="AN905" s="78"/>
      <c r="AT905" s="78"/>
      <c r="AU905" s="78"/>
      <c r="AV905" s="78"/>
      <c r="BB905" s="78"/>
      <c r="BC905" s="78"/>
      <c r="BD905" s="78"/>
      <c r="BJ905" s="78"/>
      <c r="BK905" s="78"/>
      <c r="BL905" s="78"/>
      <c r="BR905" s="78"/>
      <c r="BS905" s="78"/>
      <c r="BT905" s="78"/>
      <c r="BZ905" s="78"/>
      <c r="CA905" s="78"/>
      <c r="CB905" s="78"/>
      <c r="CH905" s="78"/>
      <c r="CI905" s="78"/>
      <c r="CJ905" s="78"/>
      <c r="CP905" s="78"/>
      <c r="CQ905" s="78"/>
      <c r="CR905" s="78"/>
      <c r="CX905" s="78"/>
      <c r="CY905" s="78"/>
      <c r="CZ905" s="78"/>
      <c r="DF905" s="78">
        <v>3.9999999999999998E-11</v>
      </c>
      <c r="DG905" s="78">
        <v>5.6114028761899997</v>
      </c>
      <c r="DH905" s="78">
        <v>53258.886515441904</v>
      </c>
      <c r="DI905" s="77">
        <f t="shared" si="440"/>
        <v>3.1603202120240376E-11</v>
      </c>
      <c r="DJ905" s="77">
        <f t="shared" si="441"/>
        <v>3.1591116330044278E-11</v>
      </c>
      <c r="DK905" s="77">
        <f t="shared" si="442"/>
        <v>3.1591115524756319E-11</v>
      </c>
      <c r="DL905" s="77">
        <f t="shared" si="443"/>
        <v>3.1591115524701925E-11</v>
      </c>
      <c r="DN905" s="78"/>
      <c r="DO905" s="78"/>
      <c r="DP905" s="78"/>
      <c r="DV905" s="78"/>
      <c r="DW905" s="78"/>
      <c r="DX905" s="78"/>
      <c r="ED905" s="78"/>
      <c r="EE905" s="78"/>
      <c r="EF905" s="78"/>
      <c r="EL905" s="78"/>
      <c r="EM905" s="78"/>
      <c r="EN905" s="78"/>
      <c r="ET905" s="78"/>
      <c r="EU905" s="78"/>
      <c r="EV905" s="78"/>
    </row>
    <row r="906" spans="12:152" s="77" customFormat="1" ht="12.75">
      <c r="L906" s="78"/>
      <c r="N906" s="78">
        <v>1.7000000000000001E-10</v>
      </c>
      <c r="O906" s="78">
        <v>2.0647321789299999</v>
      </c>
      <c r="P906" s="78">
        <v>130005.803969994</v>
      </c>
      <c r="Q906" s="77">
        <f t="shared" si="436"/>
        <v>-1.3400836400638681E-10</v>
      </c>
      <c r="R906" s="77">
        <f t="shared" si="437"/>
        <v>-1.3413408085869108E-10</v>
      </c>
      <c r="S906" s="77">
        <f t="shared" si="438"/>
        <v>-1.3413408922620785E-10</v>
      </c>
      <c r="T906" s="77">
        <f t="shared" si="439"/>
        <v>-1.3413408922676589E-10</v>
      </c>
      <c r="V906" s="78"/>
      <c r="W906" s="78"/>
      <c r="X906" s="78"/>
      <c r="AD906" s="78"/>
      <c r="AE906" s="78"/>
      <c r="AF906" s="78"/>
      <c r="AL906" s="78"/>
      <c r="AM906" s="78"/>
      <c r="AN906" s="78"/>
      <c r="AT906" s="78"/>
      <c r="AU906" s="78"/>
      <c r="AV906" s="78"/>
      <c r="BB906" s="78"/>
      <c r="BC906" s="78"/>
      <c r="BD906" s="78"/>
      <c r="BJ906" s="78"/>
      <c r="BK906" s="78"/>
      <c r="BL906" s="78"/>
      <c r="BR906" s="78"/>
      <c r="BS906" s="78"/>
      <c r="BT906" s="78"/>
      <c r="BZ906" s="78"/>
      <c r="CA906" s="78"/>
      <c r="CB906" s="78"/>
      <c r="CH906" s="78"/>
      <c r="CI906" s="78"/>
      <c r="CJ906" s="78"/>
      <c r="CP906" s="78"/>
      <c r="CQ906" s="78"/>
      <c r="CR906" s="78"/>
      <c r="CX906" s="78"/>
      <c r="CY906" s="78"/>
      <c r="CZ906" s="78"/>
      <c r="DF906" s="78">
        <v>3.9999999999999998E-11</v>
      </c>
      <c r="DG906" s="78">
        <v>1.5511534686599999</v>
      </c>
      <c r="DH906" s="78">
        <v>53438.963645726501</v>
      </c>
      <c r="DI906" s="77">
        <f t="shared" si="440"/>
        <v>3.3791501011930976E-11</v>
      </c>
      <c r="DJ906" s="77">
        <f t="shared" si="441"/>
        <v>3.3802079095594136E-11</v>
      </c>
      <c r="DK906" s="77">
        <f t="shared" si="442"/>
        <v>3.3802079799924243E-11</v>
      </c>
      <c r="DL906" s="77">
        <f t="shared" si="443"/>
        <v>3.3802079799970442E-11</v>
      </c>
      <c r="DN906" s="78"/>
      <c r="DO906" s="78"/>
      <c r="DP906" s="78"/>
      <c r="DV906" s="78"/>
      <c r="DW906" s="78"/>
      <c r="DX906" s="78"/>
      <c r="ED906" s="78"/>
      <c r="EE906" s="78"/>
      <c r="EF906" s="78"/>
      <c r="EL906" s="78"/>
      <c r="EM906" s="78"/>
      <c r="EN906" s="78"/>
      <c r="ET906" s="78"/>
      <c r="EU906" s="78"/>
      <c r="EV906" s="78"/>
    </row>
    <row r="907" spans="12:152" s="77" customFormat="1" ht="12.75">
      <c r="L907" s="78"/>
      <c r="N907" s="78">
        <v>1.8999999999999999E-10</v>
      </c>
      <c r="O907" s="78">
        <v>0.55214472899</v>
      </c>
      <c r="P907" s="78">
        <v>52396.2189255872</v>
      </c>
      <c r="Q907" s="77">
        <f t="shared" si="436"/>
        <v>1.1267387478643938E-10</v>
      </c>
      <c r="R907" s="77">
        <f t="shared" si="437"/>
        <v>1.1259970106397582E-10</v>
      </c>
      <c r="S907" s="77">
        <f t="shared" si="438"/>
        <v>1.1259969612239149E-10</v>
      </c>
      <c r="T907" s="77">
        <f t="shared" si="439"/>
        <v>1.1259969612206961E-10</v>
      </c>
      <c r="V907" s="78"/>
      <c r="W907" s="78"/>
      <c r="X907" s="78"/>
      <c r="AD907" s="78"/>
      <c r="AE907" s="78"/>
      <c r="AF907" s="78"/>
      <c r="AL907" s="78"/>
      <c r="AM907" s="78"/>
      <c r="AN907" s="78"/>
      <c r="AT907" s="78"/>
      <c r="AU907" s="78"/>
      <c r="AV907" s="78"/>
      <c r="BB907" s="78"/>
      <c r="BC907" s="78"/>
      <c r="BD907" s="78"/>
      <c r="BJ907" s="78"/>
      <c r="BK907" s="78"/>
      <c r="BL907" s="78"/>
      <c r="BR907" s="78"/>
      <c r="BS907" s="78"/>
      <c r="BT907" s="78"/>
      <c r="BZ907" s="78"/>
      <c r="CA907" s="78"/>
      <c r="CB907" s="78"/>
      <c r="CH907" s="78"/>
      <c r="CI907" s="78"/>
      <c r="CJ907" s="78"/>
      <c r="CP907" s="78"/>
      <c r="CQ907" s="78"/>
      <c r="CR907" s="78"/>
      <c r="CX907" s="78"/>
      <c r="CY907" s="78"/>
      <c r="CZ907" s="78"/>
      <c r="DF907" s="78">
        <v>5.0000000000000002E-11</v>
      </c>
      <c r="DG907" s="78">
        <v>0.91157457367000005</v>
      </c>
      <c r="DH907" s="78">
        <v>25665.237103961201</v>
      </c>
      <c r="DI907" s="77">
        <f t="shared" si="440"/>
        <v>-4.9990458438848343E-11</v>
      </c>
      <c r="DJ907" s="77">
        <f t="shared" si="441"/>
        <v>-4.9990225099917674E-11</v>
      </c>
      <c r="DK907" s="77">
        <f t="shared" si="442"/>
        <v>-4.9990225084281123E-11</v>
      </c>
      <c r="DL907" s="77">
        <f t="shared" si="443"/>
        <v>-4.9990225084280076E-11</v>
      </c>
      <c r="DN907" s="78"/>
      <c r="DO907" s="78"/>
      <c r="DP907" s="78"/>
      <c r="DV907" s="78"/>
      <c r="DW907" s="78"/>
      <c r="DX907" s="78"/>
      <c r="ED907" s="78"/>
      <c r="EE907" s="78"/>
      <c r="EF907" s="78"/>
      <c r="EL907" s="78"/>
      <c r="EM907" s="78"/>
      <c r="EN907" s="78"/>
      <c r="ET907" s="78"/>
      <c r="EU907" s="78"/>
      <c r="EV907" s="78"/>
    </row>
    <row r="908" spans="12:152" s="77" customFormat="1" ht="12.75">
      <c r="L908" s="78"/>
      <c r="N908" s="78">
        <v>1.8999999999999999E-10</v>
      </c>
      <c r="O908" s="78">
        <v>1.7965394396100001</v>
      </c>
      <c r="P908" s="78">
        <v>89.485747845999995</v>
      </c>
      <c r="Q908" s="77">
        <f t="shared" si="436"/>
        <v>5.0755355202496762E-11</v>
      </c>
      <c r="R908" s="77">
        <f t="shared" si="437"/>
        <v>5.0755506786399036E-11</v>
      </c>
      <c r="S908" s="77">
        <f t="shared" si="438"/>
        <v>5.0755506796495978E-11</v>
      </c>
      <c r="T908" s="77">
        <f t="shared" si="439"/>
        <v>5.0755506796496675E-11</v>
      </c>
      <c r="V908" s="78"/>
      <c r="W908" s="78"/>
      <c r="X908" s="78"/>
      <c r="AD908" s="78"/>
      <c r="AE908" s="78"/>
      <c r="AF908" s="78"/>
      <c r="AL908" s="78"/>
      <c r="AM908" s="78"/>
      <c r="AN908" s="78"/>
      <c r="AT908" s="78"/>
      <c r="AU908" s="78"/>
      <c r="AV908" s="78"/>
      <c r="BB908" s="78"/>
      <c r="BC908" s="78"/>
      <c r="BD908" s="78"/>
      <c r="BJ908" s="78"/>
      <c r="BK908" s="78"/>
      <c r="BL908" s="78"/>
      <c r="BR908" s="78"/>
      <c r="BS908" s="78"/>
      <c r="BT908" s="78"/>
      <c r="BZ908" s="78"/>
      <c r="CA908" s="78"/>
      <c r="CB908" s="78"/>
      <c r="CH908" s="78"/>
      <c r="CI908" s="78"/>
      <c r="CJ908" s="78"/>
      <c r="CP908" s="78"/>
      <c r="CQ908" s="78"/>
      <c r="CR908" s="78"/>
      <c r="CX908" s="78"/>
      <c r="CY908" s="78"/>
      <c r="CZ908" s="78"/>
      <c r="DF908" s="78">
        <v>5.0000000000000002E-11</v>
      </c>
      <c r="DG908" s="78">
        <v>6.1107314756699997</v>
      </c>
      <c r="DH908" s="78">
        <v>156507.74908854501</v>
      </c>
      <c r="DI908" s="77">
        <f t="shared" si="440"/>
        <v>3.2564237067451446E-11</v>
      </c>
      <c r="DJ908" s="77">
        <f t="shared" si="441"/>
        <v>3.2509264760272255E-11</v>
      </c>
      <c r="DK908" s="77">
        <f t="shared" si="442"/>
        <v>3.2509261096302143E-11</v>
      </c>
      <c r="DL908" s="77">
        <f t="shared" si="443"/>
        <v>3.250926109606029E-11</v>
      </c>
      <c r="DN908" s="78"/>
      <c r="DO908" s="78"/>
      <c r="DP908" s="78"/>
      <c r="DV908" s="78"/>
      <c r="DW908" s="78"/>
      <c r="DX908" s="78"/>
      <c r="ED908" s="78"/>
      <c r="EE908" s="78"/>
      <c r="EF908" s="78"/>
      <c r="EL908" s="78"/>
      <c r="EM908" s="78"/>
      <c r="EN908" s="78"/>
      <c r="ET908" s="78"/>
      <c r="EU908" s="78"/>
      <c r="EV908" s="78"/>
    </row>
    <row r="909" spans="12:152" s="77" customFormat="1" ht="12.75">
      <c r="L909" s="78"/>
      <c r="N909" s="78">
        <v>2.1999999999999999E-10</v>
      </c>
      <c r="O909" s="78">
        <v>3.7298953001899999</v>
      </c>
      <c r="P909" s="78">
        <v>48997.660492580799</v>
      </c>
      <c r="Q909" s="77">
        <f t="shared" si="436"/>
        <v>-1.3574645569953824E-10</v>
      </c>
      <c r="R909" s="77">
        <f t="shared" si="437"/>
        <v>-1.3566796125562157E-10</v>
      </c>
      <c r="S909" s="77">
        <f t="shared" si="438"/>
        <v>-1.3566795602619E-10</v>
      </c>
      <c r="T909" s="77">
        <f t="shared" si="439"/>
        <v>-1.3566795602584546E-10</v>
      </c>
      <c r="V909" s="78"/>
      <c r="W909" s="78"/>
      <c r="X909" s="78"/>
      <c r="AD909" s="78"/>
      <c r="AE909" s="78"/>
      <c r="AF909" s="78"/>
      <c r="AL909" s="78"/>
      <c r="AM909" s="78"/>
      <c r="AN909" s="78"/>
      <c r="AT909" s="78"/>
      <c r="AU909" s="78"/>
      <c r="AV909" s="78"/>
      <c r="BB909" s="78"/>
      <c r="BC909" s="78"/>
      <c r="BD909" s="78"/>
      <c r="BJ909" s="78"/>
      <c r="BK909" s="78"/>
      <c r="BL909" s="78"/>
      <c r="BR909" s="78"/>
      <c r="BS909" s="78"/>
      <c r="BT909" s="78"/>
      <c r="BZ909" s="78"/>
      <c r="CA909" s="78"/>
      <c r="CB909" s="78"/>
      <c r="CH909" s="78"/>
      <c r="CI909" s="78"/>
      <c r="CJ909" s="78"/>
      <c r="CP909" s="78"/>
      <c r="CQ909" s="78"/>
      <c r="CR909" s="78"/>
      <c r="CX909" s="78"/>
      <c r="CY909" s="78"/>
      <c r="CZ909" s="78"/>
      <c r="DF909" s="78">
        <v>3E-11</v>
      </c>
      <c r="DG909" s="78">
        <v>3.12711312875</v>
      </c>
      <c r="DH909" s="78">
        <v>80462.796768009503</v>
      </c>
      <c r="DI909" s="77">
        <f t="shared" si="440"/>
        <v>-2.9975795769719043E-11</v>
      </c>
      <c r="DJ909" s="77">
        <f t="shared" si="441"/>
        <v>-2.9974890550124098E-11</v>
      </c>
      <c r="DK909" s="77">
        <f t="shared" si="442"/>
        <v>-2.997489048927423E-11</v>
      </c>
      <c r="DL909" s="77">
        <f t="shared" si="443"/>
        <v>-2.9974890489270256E-11</v>
      </c>
      <c r="DN909" s="78"/>
      <c r="DO909" s="78"/>
      <c r="DP909" s="78"/>
      <c r="DV909" s="78"/>
      <c r="DW909" s="78"/>
      <c r="DX909" s="78"/>
      <c r="ED909" s="78"/>
      <c r="EE909" s="78"/>
      <c r="EF909" s="78"/>
      <c r="EL909" s="78"/>
      <c r="EM909" s="78"/>
      <c r="EN909" s="78"/>
      <c r="ET909" s="78"/>
      <c r="EU909" s="78"/>
      <c r="EV909" s="78"/>
    </row>
    <row r="910" spans="12:152" s="77" customFormat="1" ht="12.75">
      <c r="L910" s="78"/>
      <c r="N910" s="78">
        <v>2.0000000000000001E-10</v>
      </c>
      <c r="O910" s="78">
        <v>5.9300604800599999</v>
      </c>
      <c r="P910" s="78">
        <v>11852.355063399</v>
      </c>
      <c r="Q910" s="77">
        <f t="shared" si="436"/>
        <v>-1.9908050883785668E-10</v>
      </c>
      <c r="R910" s="77">
        <f t="shared" si="437"/>
        <v>-1.9907840710210135E-10</v>
      </c>
      <c r="S910" s="77">
        <f t="shared" si="438"/>
        <v>-1.9907840696202516E-10</v>
      </c>
      <c r="T910" s="77">
        <f t="shared" si="439"/>
        <v>-1.9907840696201588E-10</v>
      </c>
      <c r="V910" s="78"/>
      <c r="W910" s="78"/>
      <c r="X910" s="78"/>
      <c r="AD910" s="78"/>
      <c r="AE910" s="78"/>
      <c r="AF910" s="78"/>
      <c r="AL910" s="78"/>
      <c r="AM910" s="78"/>
      <c r="AN910" s="78"/>
      <c r="AT910" s="78"/>
      <c r="AU910" s="78"/>
      <c r="AV910" s="78"/>
      <c r="BB910" s="78"/>
      <c r="BC910" s="78"/>
      <c r="BD910" s="78"/>
      <c r="BJ910" s="78"/>
      <c r="BK910" s="78"/>
      <c r="BL910" s="78"/>
      <c r="BR910" s="78"/>
      <c r="BS910" s="78"/>
      <c r="BT910" s="78"/>
      <c r="BZ910" s="78"/>
      <c r="CA910" s="78"/>
      <c r="CB910" s="78"/>
      <c r="CH910" s="78"/>
      <c r="CI910" s="78"/>
      <c r="CJ910" s="78"/>
      <c r="CP910" s="78"/>
      <c r="CQ910" s="78"/>
      <c r="CR910" s="78"/>
      <c r="CX910" s="78"/>
      <c r="CY910" s="78"/>
      <c r="CZ910" s="78"/>
      <c r="DF910" s="78">
        <v>3.9999999999999998E-11</v>
      </c>
      <c r="DG910" s="78">
        <v>2.2106835846999999</v>
      </c>
      <c r="DH910" s="78">
        <v>76777.729303657296</v>
      </c>
      <c r="DI910" s="77">
        <f t="shared" si="440"/>
        <v>-3.2415865442437979E-11</v>
      </c>
      <c r="DJ910" s="77">
        <f t="shared" si="441"/>
        <v>-3.2432503925580295E-11</v>
      </c>
      <c r="DK910" s="77">
        <f t="shared" si="442"/>
        <v>-3.2432505033321733E-11</v>
      </c>
      <c r="DL910" s="77">
        <f t="shared" si="443"/>
        <v>-3.2432505033394926E-11</v>
      </c>
      <c r="DN910" s="78"/>
      <c r="DO910" s="78"/>
      <c r="DP910" s="78"/>
      <c r="DV910" s="78"/>
      <c r="DW910" s="78"/>
      <c r="DX910" s="78"/>
      <c r="ED910" s="78"/>
      <c r="EE910" s="78"/>
      <c r="EF910" s="78"/>
      <c r="EL910" s="78"/>
      <c r="EM910" s="78"/>
      <c r="EN910" s="78"/>
      <c r="ET910" s="78"/>
      <c r="EU910" s="78"/>
      <c r="EV910" s="78"/>
    </row>
    <row r="911" spans="12:152" s="77" customFormat="1" ht="12.75">
      <c r="L911" s="78"/>
      <c r="N911" s="78">
        <v>1.8E-10</v>
      </c>
      <c r="O911" s="78">
        <v>6.24870732707</v>
      </c>
      <c r="P911" s="78">
        <v>233681.74972207399</v>
      </c>
      <c r="Q911" s="77">
        <f t="shared" si="436"/>
        <v>3.6989791859817271E-11</v>
      </c>
      <c r="R911" s="77">
        <f t="shared" si="437"/>
        <v>3.6608859184022048E-11</v>
      </c>
      <c r="S911" s="77">
        <f t="shared" si="438"/>
        <v>3.6608833804432017E-11</v>
      </c>
      <c r="T911" s="77">
        <f t="shared" si="439"/>
        <v>3.6608833802749001E-11</v>
      </c>
      <c r="V911" s="78"/>
      <c r="W911" s="78"/>
      <c r="X911" s="78"/>
      <c r="AD911" s="78"/>
      <c r="AE911" s="78"/>
      <c r="AF911" s="78"/>
      <c r="AL911" s="78"/>
      <c r="AM911" s="78"/>
      <c r="AN911" s="78"/>
      <c r="AT911" s="78"/>
      <c r="AU911" s="78"/>
      <c r="AV911" s="78"/>
      <c r="BB911" s="78"/>
      <c r="BC911" s="78"/>
      <c r="BD911" s="78"/>
      <c r="BJ911" s="78"/>
      <c r="BK911" s="78"/>
      <c r="BL911" s="78"/>
      <c r="BR911" s="78"/>
      <c r="BS911" s="78"/>
      <c r="BT911" s="78"/>
      <c r="BZ911" s="78"/>
      <c r="CA911" s="78"/>
      <c r="CB911" s="78"/>
      <c r="CH911" s="78"/>
      <c r="CI911" s="78"/>
      <c r="CJ911" s="78"/>
      <c r="CP911" s="78"/>
      <c r="CQ911" s="78"/>
      <c r="CR911" s="78"/>
      <c r="CX911" s="78"/>
      <c r="CY911" s="78"/>
      <c r="CZ911" s="78"/>
      <c r="DF911" s="78">
        <v>3.9999999999999998E-11</v>
      </c>
      <c r="DG911" s="78">
        <v>0.82472101948999998</v>
      </c>
      <c r="DH911" s="78">
        <v>30689.853260537198</v>
      </c>
      <c r="DI911" s="77">
        <f t="shared" si="440"/>
        <v>3.8110476241544017E-11</v>
      </c>
      <c r="DJ911" s="77">
        <f t="shared" si="441"/>
        <v>3.8113924137910998E-11</v>
      </c>
      <c r="DK911" s="77">
        <f t="shared" si="442"/>
        <v>3.8113924367472798E-11</v>
      </c>
      <c r="DL911" s="77">
        <f t="shared" si="443"/>
        <v>3.8113924367487978E-11</v>
      </c>
      <c r="DN911" s="78"/>
      <c r="DO911" s="78"/>
      <c r="DP911" s="78"/>
      <c r="DV911" s="78"/>
      <c r="DW911" s="78"/>
      <c r="DX911" s="78"/>
      <c r="ED911" s="78"/>
      <c r="EE911" s="78"/>
      <c r="EF911" s="78"/>
      <c r="EL911" s="78"/>
      <c r="EM911" s="78"/>
      <c r="EN911" s="78"/>
      <c r="ET911" s="78"/>
      <c r="EU911" s="78"/>
      <c r="EV911" s="78"/>
    </row>
    <row r="912" spans="12:152" s="77" customFormat="1" ht="12.75">
      <c r="L912" s="78"/>
      <c r="N912" s="78">
        <v>2.1E-10</v>
      </c>
      <c r="O912" s="78">
        <v>3.0156672554999999</v>
      </c>
      <c r="P912" s="78">
        <v>25907.826011289599</v>
      </c>
      <c r="Q912" s="77">
        <f t="shared" si="436"/>
        <v>-1.5514857183093967E-10</v>
      </c>
      <c r="R912" s="77">
        <f t="shared" si="437"/>
        <v>-1.5518248939935849E-10</v>
      </c>
      <c r="S912" s="77">
        <f t="shared" si="438"/>
        <v>-1.5518249165830709E-10</v>
      </c>
      <c r="T912" s="77">
        <f t="shared" si="439"/>
        <v>-1.5518249165845588E-10</v>
      </c>
      <c r="V912" s="78"/>
      <c r="W912" s="78"/>
      <c r="X912" s="78"/>
      <c r="AD912" s="78"/>
      <c r="AE912" s="78"/>
      <c r="AF912" s="78"/>
      <c r="AL912" s="78"/>
      <c r="AM912" s="78"/>
      <c r="AN912" s="78"/>
      <c r="AT912" s="78"/>
      <c r="AU912" s="78"/>
      <c r="AV912" s="78"/>
      <c r="BB912" s="78"/>
      <c r="BC912" s="78"/>
      <c r="BD912" s="78"/>
      <c r="BJ912" s="78"/>
      <c r="BK912" s="78"/>
      <c r="BL912" s="78"/>
      <c r="BR912" s="78"/>
      <c r="BS912" s="78"/>
      <c r="BT912" s="78"/>
      <c r="BZ912" s="78"/>
      <c r="CA912" s="78"/>
      <c r="CB912" s="78"/>
      <c r="CH912" s="78"/>
      <c r="CI912" s="78"/>
      <c r="CJ912" s="78"/>
      <c r="CP912" s="78"/>
      <c r="CQ912" s="78"/>
      <c r="CR912" s="78"/>
      <c r="CX912" s="78"/>
      <c r="CY912" s="78"/>
      <c r="CZ912" s="78"/>
      <c r="DF912" s="78">
        <v>3.9999999999999998E-11</v>
      </c>
      <c r="DG912" s="78">
        <v>3.8565160335700002</v>
      </c>
      <c r="DH912" s="78">
        <v>26513.811918088199</v>
      </c>
      <c r="DI912" s="77">
        <f t="shared" si="440"/>
        <v>8.290806797315534E-12</v>
      </c>
      <c r="DJ912" s="77">
        <f t="shared" si="441"/>
        <v>8.3004053939155918E-12</v>
      </c>
      <c r="DK912" s="77">
        <f t="shared" si="442"/>
        <v>8.3004060332600793E-12</v>
      </c>
      <c r="DL912" s="77">
        <f t="shared" si="443"/>
        <v>8.3004060333023398E-12</v>
      </c>
      <c r="DN912" s="78"/>
      <c r="DO912" s="78"/>
      <c r="DP912" s="78"/>
      <c r="DV912" s="78"/>
      <c r="DW912" s="78"/>
      <c r="DX912" s="78"/>
      <c r="ED912" s="78"/>
      <c r="EE912" s="78"/>
      <c r="EF912" s="78"/>
      <c r="EL912" s="78"/>
      <c r="EM912" s="78"/>
      <c r="EN912" s="78"/>
      <c r="ET912" s="78"/>
      <c r="EU912" s="78"/>
      <c r="EV912" s="78"/>
    </row>
    <row r="913" spans="12:152" s="77" customFormat="1" ht="12.75">
      <c r="L913" s="78"/>
      <c r="N913" s="78">
        <v>1.5999999999999999E-10</v>
      </c>
      <c r="O913" s="78">
        <v>1.7339072665899999</v>
      </c>
      <c r="P913" s="78">
        <v>52911.682796680099</v>
      </c>
      <c r="Q913" s="77">
        <f t="shared" si="436"/>
        <v>-1.3810275564544638E-10</v>
      </c>
      <c r="R913" s="77">
        <f t="shared" si="437"/>
        <v>-1.3814228953816575E-10</v>
      </c>
      <c r="S913" s="77">
        <f t="shared" si="438"/>
        <v>-1.3814229217040984E-10</v>
      </c>
      <c r="T913" s="77">
        <f t="shared" si="439"/>
        <v>-1.3814229217058422E-10</v>
      </c>
      <c r="V913" s="78"/>
      <c r="W913" s="78"/>
      <c r="X913" s="78"/>
      <c r="AD913" s="78"/>
      <c r="AE913" s="78"/>
      <c r="AF913" s="78"/>
      <c r="AL913" s="78"/>
      <c r="AM913" s="78"/>
      <c r="AN913" s="78"/>
      <c r="AT913" s="78"/>
      <c r="AU913" s="78"/>
      <c r="AV913" s="78"/>
      <c r="BB913" s="78"/>
      <c r="BC913" s="78"/>
      <c r="BD913" s="78"/>
      <c r="BJ913" s="78"/>
      <c r="BK913" s="78"/>
      <c r="BL913" s="78"/>
      <c r="BR913" s="78"/>
      <c r="BS913" s="78"/>
      <c r="BT913" s="78"/>
      <c r="BZ913" s="78"/>
      <c r="CA913" s="78"/>
      <c r="CB913" s="78"/>
      <c r="CH913" s="78"/>
      <c r="CI913" s="78"/>
      <c r="CJ913" s="78"/>
      <c r="CP913" s="78"/>
      <c r="CQ913" s="78"/>
      <c r="CR913" s="78"/>
      <c r="CX913" s="78"/>
      <c r="CY913" s="78"/>
      <c r="CZ913" s="78"/>
      <c r="DF913" s="78">
        <v>3E-11</v>
      </c>
      <c r="DG913" s="78">
        <v>3.7631183570700002</v>
      </c>
      <c r="DH913" s="78">
        <v>77.750543983900002</v>
      </c>
      <c r="DI913" s="77">
        <f t="shared" si="440"/>
        <v>-2.945767591426062E-11</v>
      </c>
      <c r="DJ913" s="77">
        <f t="shared" si="441"/>
        <v>-2.9457679998940904E-11</v>
      </c>
      <c r="DK913" s="77">
        <f t="shared" si="442"/>
        <v>-2.9457679999212982E-11</v>
      </c>
      <c r="DL913" s="77">
        <f t="shared" si="443"/>
        <v>-2.9457679999213002E-11</v>
      </c>
      <c r="DN913" s="78"/>
      <c r="DO913" s="78"/>
      <c r="DP913" s="78"/>
      <c r="DV913" s="78"/>
      <c r="DW913" s="78"/>
      <c r="DX913" s="78"/>
      <c r="ED913" s="78"/>
      <c r="EE913" s="78"/>
      <c r="EF913" s="78"/>
      <c r="EL913" s="78"/>
      <c r="EM913" s="78"/>
      <c r="EN913" s="78"/>
      <c r="ET913" s="78"/>
      <c r="EU913" s="78"/>
      <c r="EV913" s="78"/>
    </row>
    <row r="914" spans="12:152" s="77" customFormat="1" ht="12.75">
      <c r="L914" s="78"/>
      <c r="N914" s="78">
        <v>1.7000000000000001E-10</v>
      </c>
      <c r="O914" s="78">
        <v>3.2371662406400001</v>
      </c>
      <c r="P914" s="78">
        <v>117893.03376878701</v>
      </c>
      <c r="Q914" s="77">
        <f t="shared" si="436"/>
        <v>-1.687838613583627E-10</v>
      </c>
      <c r="R914" s="77">
        <f t="shared" si="437"/>
        <v>-1.6876162170686359E-10</v>
      </c>
      <c r="S914" s="77">
        <f t="shared" si="438"/>
        <v>-1.6876162021879715E-10</v>
      </c>
      <c r="T914" s="77">
        <f t="shared" si="439"/>
        <v>-1.6876162021869934E-10</v>
      </c>
      <c r="V914" s="78"/>
      <c r="W914" s="78"/>
      <c r="X914" s="78"/>
      <c r="AD914" s="78"/>
      <c r="AE914" s="78"/>
      <c r="AF914" s="78"/>
      <c r="AL914" s="78"/>
      <c r="AM914" s="78"/>
      <c r="AN914" s="78"/>
      <c r="AT914" s="78"/>
      <c r="AU914" s="78"/>
      <c r="AV914" s="78"/>
      <c r="BB914" s="78"/>
      <c r="BC914" s="78"/>
      <c r="BD914" s="78"/>
      <c r="BJ914" s="78"/>
      <c r="BK914" s="78"/>
      <c r="BL914" s="78"/>
      <c r="BR914" s="78"/>
      <c r="BS914" s="78"/>
      <c r="BT914" s="78"/>
      <c r="BZ914" s="78"/>
      <c r="CA914" s="78"/>
      <c r="CB914" s="78"/>
      <c r="CH914" s="78"/>
      <c r="CI914" s="78"/>
      <c r="CJ914" s="78"/>
      <c r="CP914" s="78"/>
      <c r="CQ914" s="78"/>
      <c r="CR914" s="78"/>
      <c r="CX914" s="78"/>
      <c r="CY914" s="78"/>
      <c r="CZ914" s="78"/>
      <c r="DF914" s="78">
        <v>3.9999999999999998E-11</v>
      </c>
      <c r="DG914" s="78">
        <v>0.76897521016000003</v>
      </c>
      <c r="DH914" s="78">
        <v>23384.286986898602</v>
      </c>
      <c r="DI914" s="77">
        <f t="shared" si="440"/>
        <v>-3.9866863366046555E-11</v>
      </c>
      <c r="DJ914" s="77">
        <f t="shared" si="441"/>
        <v>-3.9866156963530898E-11</v>
      </c>
      <c r="DK914" s="77">
        <f t="shared" si="442"/>
        <v>-3.9866156916415369E-11</v>
      </c>
      <c r="DL914" s="77">
        <f t="shared" si="443"/>
        <v>-3.9866156916412209E-11</v>
      </c>
      <c r="DN914" s="78"/>
      <c r="DO914" s="78"/>
      <c r="DP914" s="78"/>
      <c r="DV914" s="78"/>
      <c r="DW914" s="78"/>
      <c r="DX914" s="78"/>
      <c r="ED914" s="78"/>
      <c r="EE914" s="78"/>
      <c r="EF914" s="78"/>
      <c r="EL914" s="78"/>
      <c r="EM914" s="78"/>
      <c r="EN914" s="78"/>
      <c r="ET914" s="78"/>
      <c r="EU914" s="78"/>
      <c r="EV914" s="78"/>
    </row>
    <row r="915" spans="12:152" s="77" customFormat="1" ht="12.75">
      <c r="L915" s="78"/>
      <c r="N915" s="78">
        <v>2.1999999999999999E-10</v>
      </c>
      <c r="O915" s="78">
        <v>0.46092942811999998</v>
      </c>
      <c r="P915" s="78">
        <v>19367.1891622328</v>
      </c>
      <c r="Q915" s="77">
        <f t="shared" si="436"/>
        <v>2.1872497253552872E-10</v>
      </c>
      <c r="R915" s="77">
        <f t="shared" si="437"/>
        <v>2.1872073118425447E-10</v>
      </c>
      <c r="S915" s="77">
        <f t="shared" si="438"/>
        <v>2.1872073090150444E-10</v>
      </c>
      <c r="T915" s="77">
        <f t="shared" si="439"/>
        <v>2.1872073090148593E-10</v>
      </c>
      <c r="V915" s="78"/>
      <c r="W915" s="78"/>
      <c r="X915" s="78"/>
      <c r="AD915" s="78"/>
      <c r="AE915" s="78"/>
      <c r="AF915" s="78"/>
      <c r="AL915" s="78"/>
      <c r="AM915" s="78"/>
      <c r="AN915" s="78"/>
      <c r="AT915" s="78"/>
      <c r="AU915" s="78"/>
      <c r="AV915" s="78"/>
      <c r="BB915" s="78"/>
      <c r="BC915" s="78"/>
      <c r="BD915" s="78"/>
      <c r="BJ915" s="78"/>
      <c r="BK915" s="78"/>
      <c r="BL915" s="78"/>
      <c r="BR915" s="78"/>
      <c r="BS915" s="78"/>
      <c r="BT915" s="78"/>
      <c r="BZ915" s="78"/>
      <c r="CA915" s="78"/>
      <c r="CB915" s="78"/>
      <c r="CH915" s="78"/>
      <c r="CI915" s="78"/>
      <c r="CJ915" s="78"/>
      <c r="CP915" s="78"/>
      <c r="CQ915" s="78"/>
      <c r="CR915" s="78"/>
      <c r="CX915" s="78"/>
      <c r="CY915" s="78"/>
      <c r="CZ915" s="78"/>
      <c r="DF915" s="78">
        <v>3E-11</v>
      </c>
      <c r="DG915" s="78">
        <v>4.5855578104600001</v>
      </c>
      <c r="DH915" s="78">
        <v>57503.282391531196</v>
      </c>
      <c r="DI915" s="77">
        <f t="shared" si="440"/>
        <v>2.9888293639169448E-11</v>
      </c>
      <c r="DJ915" s="77">
        <f t="shared" si="441"/>
        <v>2.9886913390120983E-11</v>
      </c>
      <c r="DK915" s="77">
        <f t="shared" si="442"/>
        <v>2.9886913297901027E-11</v>
      </c>
      <c r="DL915" s="77">
        <f t="shared" si="443"/>
        <v>2.9886913297894966E-11</v>
      </c>
      <c r="DN915" s="78"/>
      <c r="DO915" s="78"/>
      <c r="DP915" s="78"/>
      <c r="DV915" s="78"/>
      <c r="DW915" s="78"/>
      <c r="DX915" s="78"/>
      <c r="ED915" s="78"/>
      <c r="EE915" s="78"/>
      <c r="EF915" s="78"/>
      <c r="EL915" s="78"/>
      <c r="EM915" s="78"/>
      <c r="EN915" s="78"/>
      <c r="ET915" s="78"/>
      <c r="EU915" s="78"/>
      <c r="EV915" s="78"/>
    </row>
    <row r="916" spans="12:152" s="77" customFormat="1" ht="12.75">
      <c r="L916" s="78"/>
      <c r="N916" s="78">
        <v>1.5999999999999999E-10</v>
      </c>
      <c r="O916" s="78">
        <v>5.06429474773</v>
      </c>
      <c r="P916" s="78">
        <v>43981.530949939799</v>
      </c>
      <c r="Q916" s="77">
        <f t="shared" si="436"/>
        <v>1.5991037715596286E-10</v>
      </c>
      <c r="R916" s="77">
        <f t="shared" si="437"/>
        <v>1.5990818512510928E-10</v>
      </c>
      <c r="S916" s="77">
        <f t="shared" si="438"/>
        <v>1.5990818497821653E-10</v>
      </c>
      <c r="T916" s="77">
        <f t="shared" si="439"/>
        <v>1.5990818497820684E-10</v>
      </c>
      <c r="V916" s="78"/>
      <c r="W916" s="78"/>
      <c r="X916" s="78"/>
      <c r="AD916" s="78"/>
      <c r="AE916" s="78"/>
      <c r="AF916" s="78"/>
      <c r="AL916" s="78"/>
      <c r="AM916" s="78"/>
      <c r="AN916" s="78"/>
      <c r="AT916" s="78"/>
      <c r="AU916" s="78"/>
      <c r="AV916" s="78"/>
      <c r="BB916" s="78"/>
      <c r="BC916" s="78"/>
      <c r="BD916" s="78"/>
      <c r="BJ916" s="78"/>
      <c r="BK916" s="78"/>
      <c r="BL916" s="78"/>
      <c r="BR916" s="78"/>
      <c r="BS916" s="78"/>
      <c r="BT916" s="78"/>
      <c r="BZ916" s="78"/>
      <c r="CA916" s="78"/>
      <c r="CB916" s="78"/>
      <c r="CH916" s="78"/>
      <c r="CI916" s="78"/>
      <c r="CJ916" s="78"/>
      <c r="CP916" s="78"/>
      <c r="CQ916" s="78"/>
      <c r="CR916" s="78"/>
      <c r="CX916" s="78"/>
      <c r="CY916" s="78"/>
      <c r="CZ916" s="78"/>
      <c r="DF916" s="78">
        <v>3.9999999999999998E-11</v>
      </c>
      <c r="DG916" s="78">
        <v>3.82967402925</v>
      </c>
      <c r="DH916" s="78">
        <v>104454.70534051501</v>
      </c>
      <c r="DI916" s="77">
        <f t="shared" si="440"/>
        <v>-3.6594832754755958E-11</v>
      </c>
      <c r="DJ916" s="77">
        <f t="shared" si="441"/>
        <v>-3.6579208684704445E-11</v>
      </c>
      <c r="DK916" s="77">
        <f t="shared" si="442"/>
        <v>-3.6579207642849525E-11</v>
      </c>
      <c r="DL916" s="77">
        <f t="shared" si="443"/>
        <v>-3.6579207642781438E-11</v>
      </c>
      <c r="DN916" s="78"/>
      <c r="DO916" s="78"/>
      <c r="DP916" s="78"/>
      <c r="DV916" s="78"/>
      <c r="DW916" s="78"/>
      <c r="DX916" s="78"/>
      <c r="ED916" s="78"/>
      <c r="EE916" s="78"/>
      <c r="EF916" s="78"/>
      <c r="EL916" s="78"/>
      <c r="EM916" s="78"/>
      <c r="EN916" s="78"/>
      <c r="ET916" s="78"/>
      <c r="EU916" s="78"/>
      <c r="EV916" s="78"/>
    </row>
    <row r="917" spans="12:152" s="77" customFormat="1" ht="12.75">
      <c r="L917" s="78"/>
      <c r="N917" s="78">
        <v>2.1E-10</v>
      </c>
      <c r="O917" s="78">
        <v>1.1395000926800001</v>
      </c>
      <c r="P917" s="78">
        <v>25650.259250434301</v>
      </c>
      <c r="Q917" s="77">
        <f t="shared" si="436"/>
        <v>-2.0114484540447776E-10</v>
      </c>
      <c r="R917" s="77">
        <f t="shared" si="437"/>
        <v>-2.0115915862848252E-10</v>
      </c>
      <c r="S917" s="77">
        <f t="shared" si="438"/>
        <v>-2.0115915958150874E-10</v>
      </c>
      <c r="T917" s="77">
        <f t="shared" si="439"/>
        <v>-2.0115915958157042E-10</v>
      </c>
      <c r="V917" s="78"/>
      <c r="W917" s="78"/>
      <c r="X917" s="78"/>
      <c r="AD917" s="78"/>
      <c r="AE917" s="78"/>
      <c r="AF917" s="78"/>
      <c r="AL917" s="78"/>
      <c r="AM917" s="78"/>
      <c r="AN917" s="78"/>
      <c r="AT917" s="78"/>
      <c r="AU917" s="78"/>
      <c r="AV917" s="78"/>
      <c r="BB917" s="78"/>
      <c r="BC917" s="78"/>
      <c r="BD917" s="78"/>
      <c r="BJ917" s="78"/>
      <c r="BK917" s="78"/>
      <c r="BL917" s="78"/>
      <c r="BR917" s="78"/>
      <c r="BS917" s="78"/>
      <c r="BT917" s="78"/>
      <c r="BZ917" s="78"/>
      <c r="CA917" s="78"/>
      <c r="CB917" s="78"/>
      <c r="CH917" s="78"/>
      <c r="CI917" s="78"/>
      <c r="CJ917" s="78"/>
      <c r="CP917" s="78"/>
      <c r="CQ917" s="78"/>
      <c r="CR917" s="78"/>
      <c r="CX917" s="78"/>
      <c r="CY917" s="78"/>
      <c r="CZ917" s="78"/>
      <c r="DF917" s="78">
        <v>3E-11</v>
      </c>
      <c r="DG917" s="78">
        <v>2.4744892731000001</v>
      </c>
      <c r="DH917" s="78">
        <v>77956.151803752902</v>
      </c>
      <c r="DI917" s="77">
        <f t="shared" si="440"/>
        <v>-2.4078826814567927E-11</v>
      </c>
      <c r="DJ917" s="77">
        <f t="shared" si="441"/>
        <v>-2.4091726499697493E-11</v>
      </c>
      <c r="DK917" s="77">
        <f t="shared" si="442"/>
        <v>-2.4091727358526304E-11</v>
      </c>
      <c r="DL917" s="77">
        <f t="shared" si="443"/>
        <v>-2.4091727358583212E-11</v>
      </c>
      <c r="DN917" s="78"/>
      <c r="DO917" s="78"/>
      <c r="DP917" s="78"/>
      <c r="DV917" s="78"/>
      <c r="DW917" s="78"/>
      <c r="DX917" s="78"/>
      <c r="ED917" s="78"/>
      <c r="EE917" s="78"/>
      <c r="EF917" s="78"/>
      <c r="EL917" s="78"/>
      <c r="EM917" s="78"/>
      <c r="EN917" s="78"/>
      <c r="ET917" s="78"/>
      <c r="EU917" s="78"/>
      <c r="EV917" s="78"/>
    </row>
    <row r="918" spans="12:152" s="77" customFormat="1" ht="12.75">
      <c r="L918" s="78"/>
      <c r="N918" s="78">
        <v>1.8999999999999999E-10</v>
      </c>
      <c r="O918" s="78">
        <v>3.1931128097200001</v>
      </c>
      <c r="P918" s="78">
        <v>47803.929916374203</v>
      </c>
      <c r="Q918" s="77">
        <f t="shared" si="436"/>
        <v>-8.4982997383173329E-11</v>
      </c>
      <c r="R918" s="77">
        <f t="shared" si="437"/>
        <v>-8.490783225995819E-11</v>
      </c>
      <c r="S918" s="77">
        <f t="shared" si="438"/>
        <v>-8.4907827252662189E-11</v>
      </c>
      <c r="T918" s="77">
        <f t="shared" si="439"/>
        <v>-8.4907827252333695E-11</v>
      </c>
      <c r="V918" s="78"/>
      <c r="W918" s="78"/>
      <c r="X918" s="78"/>
      <c r="AD918" s="78"/>
      <c r="AE918" s="78"/>
      <c r="AF918" s="78"/>
      <c r="AL918" s="78"/>
      <c r="AM918" s="78"/>
      <c r="AN918" s="78"/>
      <c r="AT918" s="78"/>
      <c r="AU918" s="78"/>
      <c r="AV918" s="78"/>
      <c r="BB918" s="78"/>
      <c r="BC918" s="78"/>
      <c r="BD918" s="78"/>
      <c r="BJ918" s="78"/>
      <c r="BK918" s="78"/>
      <c r="BL918" s="78"/>
      <c r="BR918" s="78"/>
      <c r="BS918" s="78"/>
      <c r="BT918" s="78"/>
      <c r="BZ918" s="78"/>
      <c r="CA918" s="78"/>
      <c r="CB918" s="78"/>
      <c r="CH918" s="78"/>
      <c r="CI918" s="78"/>
      <c r="CJ918" s="78"/>
      <c r="CP918" s="78"/>
      <c r="CQ918" s="78"/>
      <c r="CR918" s="78"/>
      <c r="CX918" s="78"/>
      <c r="CY918" s="78"/>
      <c r="CZ918" s="78"/>
      <c r="DF918" s="78">
        <v>3.9999999999999998E-11</v>
      </c>
      <c r="DG918" s="78">
        <v>4.9316046729699998</v>
      </c>
      <c r="DH918" s="78">
        <v>391318.54712361202</v>
      </c>
      <c r="DI918" s="77">
        <f t="shared" si="440"/>
        <v>-3.9159956986782175E-11</v>
      </c>
      <c r="DJ918" s="77">
        <f t="shared" si="441"/>
        <v>-3.9130177720716332E-11</v>
      </c>
      <c r="DK918" s="77">
        <f t="shared" si="442"/>
        <v>-3.9130175720032853E-11</v>
      </c>
      <c r="DL918" s="77">
        <f t="shared" si="443"/>
        <v>-3.9130175719900808E-11</v>
      </c>
      <c r="DN918" s="78"/>
      <c r="DO918" s="78"/>
      <c r="DP918" s="78"/>
      <c r="DV918" s="78"/>
      <c r="DW918" s="78"/>
      <c r="DX918" s="78"/>
      <c r="ED918" s="78"/>
      <c r="EE918" s="78"/>
      <c r="EF918" s="78"/>
      <c r="EL918" s="78"/>
      <c r="EM918" s="78"/>
      <c r="EN918" s="78"/>
      <c r="ET918" s="78"/>
      <c r="EU918" s="78"/>
      <c r="EV918" s="78"/>
    </row>
    <row r="919" spans="12:152" s="77" customFormat="1" ht="12.75">
      <c r="L919" s="78"/>
      <c r="N919" s="78">
        <v>2.1E-10</v>
      </c>
      <c r="O919" s="78">
        <v>4.6421888993499998</v>
      </c>
      <c r="P919" s="78">
        <v>112545.887899505</v>
      </c>
      <c r="Q919" s="77">
        <f t="shared" si="436"/>
        <v>-1.8598217366207045E-10</v>
      </c>
      <c r="R919" s="77">
        <f t="shared" si="437"/>
        <v>-1.8588052837816666E-10</v>
      </c>
      <c r="S919" s="77">
        <f t="shared" si="438"/>
        <v>-1.8588052160088009E-10</v>
      </c>
      <c r="T919" s="77">
        <f t="shared" si="439"/>
        <v>-1.858805216004246E-10</v>
      </c>
      <c r="V919" s="78"/>
      <c r="W919" s="78"/>
      <c r="X919" s="78"/>
      <c r="AD919" s="78"/>
      <c r="AE919" s="78"/>
      <c r="AF919" s="78"/>
      <c r="AL919" s="78"/>
      <c r="AM919" s="78"/>
      <c r="AN919" s="78"/>
      <c r="AT919" s="78"/>
      <c r="AU919" s="78"/>
      <c r="AV919" s="78"/>
      <c r="BB919" s="78"/>
      <c r="BC919" s="78"/>
      <c r="BD919" s="78"/>
      <c r="BJ919" s="78"/>
      <c r="BK919" s="78"/>
      <c r="BL919" s="78"/>
      <c r="BR919" s="78"/>
      <c r="BS919" s="78"/>
      <c r="BT919" s="78"/>
      <c r="BZ919" s="78"/>
      <c r="CA919" s="78"/>
      <c r="CB919" s="78"/>
      <c r="CH919" s="78"/>
      <c r="CI919" s="78"/>
      <c r="CJ919" s="78"/>
      <c r="CP919" s="78"/>
      <c r="CQ919" s="78"/>
      <c r="CR919" s="78"/>
      <c r="CX919" s="78"/>
      <c r="CY919" s="78"/>
      <c r="CZ919" s="78"/>
      <c r="DF919" s="78">
        <v>3.9999999999999998E-11</v>
      </c>
      <c r="DG919" s="78">
        <v>1.5611819927899999</v>
      </c>
      <c r="DH919" s="78">
        <v>1055.4497769261</v>
      </c>
      <c r="DI919" s="77">
        <f t="shared" si="440"/>
        <v>-1.63671065829506E-11</v>
      </c>
      <c r="DJ919" s="77">
        <f t="shared" si="441"/>
        <v>-1.6366750187727265E-11</v>
      </c>
      <c r="DK919" s="77">
        <f t="shared" si="442"/>
        <v>-1.6366750163987773E-11</v>
      </c>
      <c r="DL919" s="77">
        <f t="shared" si="443"/>
        <v>-1.6366750163986219E-11</v>
      </c>
      <c r="DN919" s="78"/>
      <c r="DO919" s="78"/>
      <c r="DP919" s="78"/>
      <c r="DV919" s="78"/>
      <c r="DW919" s="78"/>
      <c r="DX919" s="78"/>
      <c r="ED919" s="78"/>
      <c r="EE919" s="78"/>
      <c r="EF919" s="78"/>
      <c r="EL919" s="78"/>
      <c r="EM919" s="78"/>
      <c r="EN919" s="78"/>
      <c r="ET919" s="78"/>
      <c r="EU919" s="78"/>
      <c r="EV919" s="78"/>
    </row>
    <row r="920" spans="12:152" s="77" customFormat="1" ht="12.75">
      <c r="L920" s="78"/>
      <c r="N920" s="78">
        <v>1.7000000000000001E-10</v>
      </c>
      <c r="O920" s="78">
        <v>2.9621663383099999</v>
      </c>
      <c r="P920" s="78">
        <v>102975.83876645</v>
      </c>
      <c r="Q920" s="77">
        <f t="shared" si="436"/>
        <v>-1.3702514956388486E-10</v>
      </c>
      <c r="R920" s="77">
        <f t="shared" si="437"/>
        <v>-1.371209469977459E-10</v>
      </c>
      <c r="S920" s="77">
        <f t="shared" si="438"/>
        <v>-1.3712095337464728E-10</v>
      </c>
      <c r="T920" s="77">
        <f t="shared" si="439"/>
        <v>-1.3712095337506997E-10</v>
      </c>
      <c r="V920" s="78"/>
      <c r="W920" s="78"/>
      <c r="X920" s="78"/>
      <c r="AD920" s="78"/>
      <c r="AE920" s="78"/>
      <c r="AF920" s="78"/>
      <c r="AL920" s="78"/>
      <c r="AM920" s="78"/>
      <c r="AN920" s="78"/>
      <c r="AT920" s="78"/>
      <c r="AU920" s="78"/>
      <c r="AV920" s="78"/>
      <c r="BB920" s="78"/>
      <c r="BC920" s="78"/>
      <c r="BD920" s="78"/>
      <c r="BJ920" s="78"/>
      <c r="BK920" s="78"/>
      <c r="BL920" s="78"/>
      <c r="BR920" s="78"/>
      <c r="BS920" s="78"/>
      <c r="BT920" s="78"/>
      <c r="BZ920" s="78"/>
      <c r="CA920" s="78"/>
      <c r="CB920" s="78"/>
      <c r="CH920" s="78"/>
      <c r="CI920" s="78"/>
      <c r="CJ920" s="78"/>
      <c r="CP920" s="78"/>
      <c r="CQ920" s="78"/>
      <c r="CR920" s="78"/>
      <c r="CX920" s="78"/>
      <c r="CY920" s="78"/>
      <c r="CZ920" s="78"/>
      <c r="DF920" s="78">
        <v>3.9999999999999998E-11</v>
      </c>
      <c r="DG920" s="78">
        <v>0.77257538538000003</v>
      </c>
      <c r="DH920" s="78">
        <v>79994.831777655098</v>
      </c>
      <c r="DI920" s="77">
        <f t="shared" si="440"/>
        <v>-3.9203014555543003E-11</v>
      </c>
      <c r="DJ920" s="77">
        <f t="shared" si="441"/>
        <v>-3.9208883855007719E-11</v>
      </c>
      <c r="DK920" s="77">
        <f t="shared" si="442"/>
        <v>-3.9208884245245676E-11</v>
      </c>
      <c r="DL920" s="77">
        <f t="shared" si="443"/>
        <v>-3.9208884245271332E-11</v>
      </c>
      <c r="DN920" s="78"/>
      <c r="DO920" s="78"/>
      <c r="DP920" s="78"/>
      <c r="DV920" s="78"/>
      <c r="DW920" s="78"/>
      <c r="DX920" s="78"/>
      <c r="ED920" s="78"/>
      <c r="EE920" s="78"/>
      <c r="EF920" s="78"/>
      <c r="EL920" s="78"/>
      <c r="EM920" s="78"/>
      <c r="EN920" s="78"/>
      <c r="ET920" s="78"/>
      <c r="EU920" s="78"/>
      <c r="EV920" s="78"/>
    </row>
    <row r="921" spans="12:152" s="77" customFormat="1" ht="12.75">
      <c r="L921" s="78"/>
      <c r="N921" s="78">
        <v>1.5999999999999999E-10</v>
      </c>
      <c r="O921" s="78">
        <v>0.60226326403999997</v>
      </c>
      <c r="P921" s="78">
        <v>149846.19399604501</v>
      </c>
      <c r="Q921" s="77">
        <f t="shared" si="436"/>
        <v>1.0554483986987571E-10</v>
      </c>
      <c r="R921" s="77">
        <f t="shared" si="437"/>
        <v>1.0537803059087648E-10</v>
      </c>
      <c r="S921" s="77">
        <f t="shared" si="438"/>
        <v>1.0537801947296951E-10</v>
      </c>
      <c r="T921" s="77">
        <f t="shared" si="439"/>
        <v>1.0537801947224408E-10</v>
      </c>
      <c r="V921" s="78"/>
      <c r="W921" s="78"/>
      <c r="X921" s="78"/>
      <c r="AD921" s="78"/>
      <c r="AE921" s="78"/>
      <c r="AF921" s="78"/>
      <c r="AL921" s="78"/>
      <c r="AM921" s="78"/>
      <c r="AN921" s="78"/>
      <c r="AT921" s="78"/>
      <c r="AU921" s="78"/>
      <c r="AV921" s="78"/>
      <c r="BB921" s="78"/>
      <c r="BC921" s="78"/>
      <c r="BD921" s="78"/>
      <c r="BJ921" s="78"/>
      <c r="BK921" s="78"/>
      <c r="BL921" s="78"/>
      <c r="BR921" s="78"/>
      <c r="BS921" s="78"/>
      <c r="BT921" s="78"/>
      <c r="BZ921" s="78"/>
      <c r="CA921" s="78"/>
      <c r="CB921" s="78"/>
      <c r="CH921" s="78"/>
      <c r="CI921" s="78"/>
      <c r="CJ921" s="78"/>
      <c r="CP921" s="78"/>
      <c r="CQ921" s="78"/>
      <c r="CR921" s="78"/>
      <c r="CX921" s="78"/>
      <c r="CY921" s="78"/>
      <c r="CZ921" s="78"/>
      <c r="DF921" s="78">
        <v>5.0000000000000002E-11</v>
      </c>
      <c r="DG921" s="78">
        <v>3.1167545853999998</v>
      </c>
      <c r="DH921" s="78">
        <v>26149.6291163143</v>
      </c>
      <c r="DI921" s="77">
        <f t="shared" si="440"/>
        <v>-4.3876650400649136E-11</v>
      </c>
      <c r="DJ921" s="77">
        <f t="shared" si="441"/>
        <v>-4.3870848677372211E-11</v>
      </c>
      <c r="DK921" s="77">
        <f t="shared" si="442"/>
        <v>-4.3870848290834465E-11</v>
      </c>
      <c r="DL921" s="77">
        <f t="shared" si="443"/>
        <v>-4.3870848290809243E-11</v>
      </c>
      <c r="DN921" s="78"/>
      <c r="DO921" s="78"/>
      <c r="DP921" s="78"/>
      <c r="DV921" s="78"/>
      <c r="DW921" s="78"/>
      <c r="DX921" s="78"/>
      <c r="ED921" s="78"/>
      <c r="EE921" s="78"/>
      <c r="EF921" s="78"/>
      <c r="EL921" s="78"/>
      <c r="EM921" s="78"/>
      <c r="EN921" s="78"/>
      <c r="ET921" s="78"/>
      <c r="EU921" s="78"/>
      <c r="EV921" s="78"/>
    </row>
    <row r="922" spans="12:152" s="77" customFormat="1" ht="12.75">
      <c r="L922" s="78"/>
      <c r="N922" s="78">
        <v>1.5999999999999999E-10</v>
      </c>
      <c r="O922" s="78">
        <v>5.8680307572499997</v>
      </c>
      <c r="P922" s="78">
        <v>127098.90328117101</v>
      </c>
      <c r="Q922" s="77">
        <f t="shared" si="436"/>
        <v>2.6004094725759689E-11</v>
      </c>
      <c r="R922" s="77">
        <f t="shared" si="437"/>
        <v>2.581843709350103E-11</v>
      </c>
      <c r="S922" s="77">
        <f t="shared" si="438"/>
        <v>2.5818424725663795E-11</v>
      </c>
      <c r="T922" s="77">
        <f t="shared" si="439"/>
        <v>2.5818424724855976E-11</v>
      </c>
      <c r="V922" s="78"/>
      <c r="W922" s="78"/>
      <c r="X922" s="78"/>
      <c r="AD922" s="78"/>
      <c r="AE922" s="78"/>
      <c r="AF922" s="78"/>
      <c r="AL922" s="78"/>
      <c r="AM922" s="78"/>
      <c r="AN922" s="78"/>
      <c r="AT922" s="78"/>
      <c r="AU922" s="78"/>
      <c r="AV922" s="78"/>
      <c r="BB922" s="78"/>
      <c r="BC922" s="78"/>
      <c r="BD922" s="78"/>
      <c r="BJ922" s="78"/>
      <c r="BK922" s="78"/>
      <c r="BL922" s="78"/>
      <c r="BR922" s="78"/>
      <c r="BS922" s="78"/>
      <c r="BT922" s="78"/>
      <c r="BZ922" s="78"/>
      <c r="CA922" s="78"/>
      <c r="CB922" s="78"/>
      <c r="CH922" s="78"/>
      <c r="CI922" s="78"/>
      <c r="CJ922" s="78"/>
      <c r="CP922" s="78"/>
      <c r="CQ922" s="78"/>
      <c r="CR922" s="78"/>
      <c r="CX922" s="78"/>
      <c r="CY922" s="78"/>
      <c r="CZ922" s="78"/>
      <c r="DF922" s="78">
        <v>3E-11</v>
      </c>
      <c r="DG922" s="78">
        <v>4.0564174508299997</v>
      </c>
      <c r="DH922" s="78">
        <v>104248.519792078</v>
      </c>
      <c r="DI922" s="77">
        <f t="shared" si="440"/>
        <v>-1.7344280815190669E-11</v>
      </c>
      <c r="DJ922" s="77">
        <f t="shared" si="441"/>
        <v>-1.7367881283249097E-11</v>
      </c>
      <c r="DK922" s="77">
        <f t="shared" si="442"/>
        <v>-1.7367882854736673E-11</v>
      </c>
      <c r="DL922" s="77">
        <f t="shared" si="443"/>
        <v>-1.7367882854839567E-11</v>
      </c>
      <c r="DN922" s="78"/>
      <c r="DO922" s="78"/>
      <c r="DP922" s="78"/>
      <c r="DV922" s="78"/>
      <c r="DW922" s="78"/>
      <c r="DX922" s="78"/>
      <c r="ED922" s="78"/>
      <c r="EE922" s="78"/>
      <c r="EF922" s="78"/>
      <c r="EL922" s="78"/>
      <c r="EM922" s="78"/>
      <c r="EN922" s="78"/>
      <c r="ET922" s="78"/>
      <c r="EU922" s="78"/>
      <c r="EV922" s="78"/>
    </row>
    <row r="923" spans="12:152" s="77" customFormat="1" ht="12.75">
      <c r="L923" s="78"/>
      <c r="N923" s="78">
        <v>1.8E-10</v>
      </c>
      <c r="O923" s="78">
        <v>1.2039183466700001</v>
      </c>
      <c r="P923" s="78">
        <v>87367.616418840102</v>
      </c>
      <c r="Q923" s="77">
        <f t="shared" si="436"/>
        <v>1.4926211527176062E-10</v>
      </c>
      <c r="R923" s="77">
        <f t="shared" si="437"/>
        <v>1.4934338332345806E-10</v>
      </c>
      <c r="S923" s="77">
        <f t="shared" si="438"/>
        <v>1.4934338873346595E-10</v>
      </c>
      <c r="T923" s="77">
        <f t="shared" si="439"/>
        <v>1.493433887338258E-10</v>
      </c>
      <c r="V923" s="78"/>
      <c r="W923" s="78"/>
      <c r="X923" s="78"/>
      <c r="AD923" s="78"/>
      <c r="AE923" s="78"/>
      <c r="AF923" s="78"/>
      <c r="AL923" s="78"/>
      <c r="AM923" s="78"/>
      <c r="AN923" s="78"/>
      <c r="AT923" s="78"/>
      <c r="AU923" s="78"/>
      <c r="AV923" s="78"/>
      <c r="BB923" s="78"/>
      <c r="BC923" s="78"/>
      <c r="BD923" s="78"/>
      <c r="BJ923" s="78"/>
      <c r="BK923" s="78"/>
      <c r="BL923" s="78"/>
      <c r="BR923" s="78"/>
      <c r="BS923" s="78"/>
      <c r="BT923" s="78"/>
      <c r="BZ923" s="78"/>
      <c r="CA923" s="78"/>
      <c r="CB923" s="78"/>
      <c r="CH923" s="78"/>
      <c r="CI923" s="78"/>
      <c r="CJ923" s="78"/>
      <c r="CP923" s="78"/>
      <c r="CQ923" s="78"/>
      <c r="CR923" s="78"/>
      <c r="CX923" s="78"/>
      <c r="CY923" s="78"/>
      <c r="CZ923" s="78"/>
      <c r="DF923" s="78">
        <v>3.9999999999999998E-11</v>
      </c>
      <c r="DG923" s="78">
        <v>2.9713356151200001</v>
      </c>
      <c r="DH923" s="78">
        <v>30110.165673538399</v>
      </c>
      <c r="DI923" s="77">
        <f t="shared" si="440"/>
        <v>3.2697277211543525E-11</v>
      </c>
      <c r="DJ923" s="77">
        <f t="shared" si="441"/>
        <v>3.2690857396957096E-11</v>
      </c>
      <c r="DK923" s="77">
        <f t="shared" si="442"/>
        <v>3.2690856969249764E-11</v>
      </c>
      <c r="DL923" s="77">
        <f t="shared" si="443"/>
        <v>3.2690856969220935E-11</v>
      </c>
      <c r="DN923" s="78"/>
      <c r="DO923" s="78"/>
      <c r="DP923" s="78"/>
      <c r="DV923" s="78"/>
      <c r="DW923" s="78"/>
      <c r="DX923" s="78"/>
      <c r="ED923" s="78"/>
      <c r="EE923" s="78"/>
      <c r="EF923" s="78"/>
      <c r="EL923" s="78"/>
      <c r="EM923" s="78"/>
      <c r="EN923" s="78"/>
      <c r="ET923" s="78"/>
      <c r="EU923" s="78"/>
      <c r="EV923" s="78"/>
    </row>
    <row r="924" spans="12:152" s="77" customFormat="1" ht="12.75">
      <c r="L924" s="78"/>
      <c r="N924" s="78">
        <v>1.5999999999999999E-10</v>
      </c>
      <c r="O924" s="78">
        <v>4.5367017392899998</v>
      </c>
      <c r="P924" s="78">
        <v>2667.0523336413999</v>
      </c>
      <c r="Q924" s="77">
        <f t="shared" si="436"/>
        <v>-1.0842957541884832E-10</v>
      </c>
      <c r="R924" s="77">
        <f t="shared" si="437"/>
        <v>-1.0842667223831427E-10</v>
      </c>
      <c r="S924" s="77">
        <f t="shared" si="438"/>
        <v>-1.0842667204493162E-10</v>
      </c>
      <c r="T924" s="77">
        <f t="shared" si="439"/>
        <v>-1.0842667204491865E-10</v>
      </c>
      <c r="V924" s="78"/>
      <c r="W924" s="78"/>
      <c r="X924" s="78"/>
      <c r="AD924" s="78"/>
      <c r="AE924" s="78"/>
      <c r="AF924" s="78"/>
      <c r="AL924" s="78"/>
      <c r="AM924" s="78"/>
      <c r="AN924" s="78"/>
      <c r="AT924" s="78"/>
      <c r="AU924" s="78"/>
      <c r="AV924" s="78"/>
      <c r="BB924" s="78"/>
      <c r="BC924" s="78"/>
      <c r="BD924" s="78"/>
      <c r="BJ924" s="78"/>
      <c r="BK924" s="78"/>
      <c r="BL924" s="78"/>
      <c r="BR924" s="78"/>
      <c r="BS924" s="78"/>
      <c r="BT924" s="78"/>
      <c r="BZ924" s="78"/>
      <c r="CA924" s="78"/>
      <c r="CB924" s="78"/>
      <c r="CH924" s="78"/>
      <c r="CI924" s="78"/>
      <c r="CJ924" s="78"/>
      <c r="CP924" s="78"/>
      <c r="CQ924" s="78"/>
      <c r="CR924" s="78"/>
      <c r="CX924" s="78"/>
      <c r="CY924" s="78"/>
      <c r="CZ924" s="78"/>
      <c r="DF924" s="78">
        <v>3.9999999999999998E-11</v>
      </c>
      <c r="DG924" s="78">
        <v>5.6042082933000001</v>
      </c>
      <c r="DH924" s="78">
        <v>156520.305302444</v>
      </c>
      <c r="DI924" s="77">
        <f t="shared" si="440"/>
        <v>5.3096513651885818E-12</v>
      </c>
      <c r="DJ924" s="77">
        <f t="shared" si="441"/>
        <v>5.252235175260401E-12</v>
      </c>
      <c r="DK924" s="77">
        <f t="shared" si="442"/>
        <v>5.2522313504071337E-12</v>
      </c>
      <c r="DL924" s="77">
        <f t="shared" si="443"/>
        <v>5.2522313501546796E-12</v>
      </c>
      <c r="DN924" s="78"/>
      <c r="DO924" s="78"/>
      <c r="DP924" s="78"/>
      <c r="DV924" s="78"/>
      <c r="DW924" s="78"/>
      <c r="DX924" s="78"/>
      <c r="ED924" s="78"/>
      <c r="EE924" s="78"/>
      <c r="EF924" s="78"/>
      <c r="EL924" s="78"/>
      <c r="EM924" s="78"/>
      <c r="EN924" s="78"/>
      <c r="ET924" s="78"/>
      <c r="EU924" s="78"/>
      <c r="EV924" s="78"/>
    </row>
    <row r="925" spans="12:152" s="77" customFormat="1" ht="12.75">
      <c r="L925" s="78"/>
      <c r="N925" s="78">
        <v>1.7000000000000001E-10</v>
      </c>
      <c r="O925" s="78">
        <v>5.7765230805699996</v>
      </c>
      <c r="P925" s="78">
        <v>51130.651446960699</v>
      </c>
      <c r="Q925" s="77">
        <f t="shared" si="436"/>
        <v>5.1834687243661696E-11</v>
      </c>
      <c r="R925" s="77">
        <f t="shared" si="437"/>
        <v>5.175809303043725E-11</v>
      </c>
      <c r="S925" s="77">
        <f t="shared" si="438"/>
        <v>5.1758087928116466E-11</v>
      </c>
      <c r="T925" s="77">
        <f t="shared" si="439"/>
        <v>5.1758087927785096E-11</v>
      </c>
      <c r="V925" s="78"/>
      <c r="W925" s="78"/>
      <c r="X925" s="78"/>
      <c r="AD925" s="78"/>
      <c r="AE925" s="78"/>
      <c r="AF925" s="78"/>
      <c r="AL925" s="78"/>
      <c r="AM925" s="78"/>
      <c r="AN925" s="78"/>
      <c r="AT925" s="78"/>
      <c r="AU925" s="78"/>
      <c r="AV925" s="78"/>
      <c r="BB925" s="78"/>
      <c r="BC925" s="78"/>
      <c r="BD925" s="78"/>
      <c r="BJ925" s="78"/>
      <c r="BK925" s="78"/>
      <c r="BL925" s="78"/>
      <c r="BR925" s="78"/>
      <c r="BS925" s="78"/>
      <c r="BT925" s="78"/>
      <c r="BZ925" s="78"/>
      <c r="CA925" s="78"/>
      <c r="CB925" s="78"/>
      <c r="CH925" s="78"/>
      <c r="CI925" s="78"/>
      <c r="CJ925" s="78"/>
      <c r="CP925" s="78"/>
      <c r="CQ925" s="78"/>
      <c r="CR925" s="78"/>
      <c r="CX925" s="78"/>
      <c r="CY925" s="78"/>
      <c r="CZ925" s="78"/>
      <c r="DF925" s="78">
        <v>3.9999999999999998E-11</v>
      </c>
      <c r="DG925" s="78">
        <v>5.59378669038</v>
      </c>
      <c r="DH925" s="78">
        <v>51315.496354395502</v>
      </c>
      <c r="DI925" s="77">
        <f t="shared" si="440"/>
        <v>-3.1277765909683235E-11</v>
      </c>
      <c r="DJ925" s="77">
        <f t="shared" si="441"/>
        <v>-3.1289599924751623E-11</v>
      </c>
      <c r="DK925" s="77">
        <f t="shared" si="442"/>
        <v>-3.1289600712778262E-11</v>
      </c>
      <c r="DL925" s="77">
        <f t="shared" si="443"/>
        <v>-3.1289600712830671E-11</v>
      </c>
      <c r="DN925" s="78"/>
      <c r="DO925" s="78"/>
      <c r="DP925" s="78"/>
      <c r="DV925" s="78"/>
      <c r="DW925" s="78"/>
      <c r="DX925" s="78"/>
      <c r="ED925" s="78"/>
      <c r="EE925" s="78"/>
      <c r="EF925" s="78"/>
      <c r="EL925" s="78"/>
      <c r="EM925" s="78"/>
      <c r="EN925" s="78"/>
      <c r="ET925" s="78"/>
      <c r="EU925" s="78"/>
      <c r="EV925" s="78"/>
    </row>
    <row r="926" spans="12:152" s="77" customFormat="1" ht="12.75">
      <c r="L926" s="78"/>
      <c r="N926" s="78">
        <v>1.8E-10</v>
      </c>
      <c r="O926" s="78">
        <v>5.8770643203999997</v>
      </c>
      <c r="P926" s="78">
        <v>78057.523876285297</v>
      </c>
      <c r="Q926" s="77">
        <f t="shared" si="436"/>
        <v>1.6981397359319561E-10</v>
      </c>
      <c r="R926" s="77">
        <f t="shared" si="437"/>
        <v>1.6985703729897638E-10</v>
      </c>
      <c r="S926" s="77">
        <f t="shared" si="438"/>
        <v>1.6985704016449665E-10</v>
      </c>
      <c r="T926" s="77">
        <f t="shared" si="439"/>
        <v>1.6985704016468628E-10</v>
      </c>
      <c r="V926" s="78"/>
      <c r="W926" s="78"/>
      <c r="X926" s="78"/>
      <c r="AD926" s="78"/>
      <c r="AE926" s="78"/>
      <c r="AF926" s="78"/>
      <c r="AL926" s="78"/>
      <c r="AM926" s="78"/>
      <c r="AN926" s="78"/>
      <c r="AT926" s="78"/>
      <c r="AU926" s="78"/>
      <c r="AV926" s="78"/>
      <c r="BB926" s="78"/>
      <c r="BC926" s="78"/>
      <c r="BD926" s="78"/>
      <c r="BJ926" s="78"/>
      <c r="BK926" s="78"/>
      <c r="BL926" s="78"/>
      <c r="BR926" s="78"/>
      <c r="BS926" s="78"/>
      <c r="BT926" s="78"/>
      <c r="BZ926" s="78"/>
      <c r="CA926" s="78"/>
      <c r="CB926" s="78"/>
      <c r="CH926" s="78"/>
      <c r="CI926" s="78"/>
      <c r="CJ926" s="78"/>
      <c r="CP926" s="78"/>
      <c r="CQ926" s="78"/>
      <c r="CR926" s="78"/>
      <c r="CX926" s="78"/>
      <c r="CY926" s="78"/>
      <c r="CZ926" s="78"/>
      <c r="DF926" s="78">
        <v>3E-11</v>
      </c>
      <c r="DG926" s="78">
        <v>5.3373388789099998</v>
      </c>
      <c r="DH926" s="78">
        <v>52309.915332733399</v>
      </c>
      <c r="DI926" s="77">
        <f t="shared" si="440"/>
        <v>-1.1257590867034299E-11</v>
      </c>
      <c r="DJ926" s="77">
        <f t="shared" si="441"/>
        <v>-1.1271047243390516E-11</v>
      </c>
      <c r="DK926" s="77">
        <f t="shared" si="442"/>
        <v>-1.1271048139629688E-11</v>
      </c>
      <c r="DL926" s="77">
        <f t="shared" si="443"/>
        <v>-1.1271048139689742E-11</v>
      </c>
      <c r="DN926" s="78"/>
      <c r="DO926" s="78"/>
      <c r="DP926" s="78"/>
      <c r="DV926" s="78"/>
      <c r="DW926" s="78"/>
      <c r="DX926" s="78"/>
      <c r="ED926" s="78"/>
      <c r="EE926" s="78"/>
      <c r="EF926" s="78"/>
      <c r="EL926" s="78"/>
      <c r="EM926" s="78"/>
      <c r="EN926" s="78"/>
      <c r="ET926" s="78"/>
      <c r="EU926" s="78"/>
      <c r="EV926" s="78"/>
    </row>
    <row r="927" spans="12:152" s="77" customFormat="1" ht="12.75">
      <c r="L927" s="78"/>
      <c r="N927" s="78">
        <v>1.8999999999999999E-10</v>
      </c>
      <c r="O927" s="78">
        <v>5.2420643664900002</v>
      </c>
      <c r="P927" s="78">
        <v>60370.081616356903</v>
      </c>
      <c r="Q927" s="77">
        <f t="shared" si="436"/>
        <v>-1.7623626763472665E-10</v>
      </c>
      <c r="R927" s="77">
        <f t="shared" si="437"/>
        <v>-1.7627589465327934E-10</v>
      </c>
      <c r="S927" s="77">
        <f t="shared" si="438"/>
        <v>-1.7627589729099946E-10</v>
      </c>
      <c r="T927" s="77">
        <f t="shared" si="439"/>
        <v>-1.7627589729117276E-10</v>
      </c>
      <c r="V927" s="78"/>
      <c r="W927" s="78"/>
      <c r="X927" s="78"/>
      <c r="AD927" s="78"/>
      <c r="AE927" s="78"/>
      <c r="AF927" s="78"/>
      <c r="AL927" s="78"/>
      <c r="AM927" s="78"/>
      <c r="AN927" s="78"/>
      <c r="AT927" s="78"/>
      <c r="AU927" s="78"/>
      <c r="AV927" s="78"/>
      <c r="BB927" s="78"/>
      <c r="BC927" s="78"/>
      <c r="BD927" s="78"/>
      <c r="BJ927" s="78"/>
      <c r="BK927" s="78"/>
      <c r="BL927" s="78"/>
      <c r="BR927" s="78"/>
      <c r="BS927" s="78"/>
      <c r="BT927" s="78"/>
      <c r="BZ927" s="78"/>
      <c r="CA927" s="78"/>
      <c r="CB927" s="78"/>
      <c r="CH927" s="78"/>
      <c r="CI927" s="78"/>
      <c r="CJ927" s="78"/>
      <c r="CP927" s="78"/>
      <c r="CQ927" s="78"/>
      <c r="CR927" s="78"/>
      <c r="CX927" s="78"/>
      <c r="CY927" s="78"/>
      <c r="CZ927" s="78"/>
      <c r="DF927" s="78">
        <v>3E-11</v>
      </c>
      <c r="DG927" s="78">
        <v>5.4715590869900002</v>
      </c>
      <c r="DH927" s="78">
        <v>149846.19399604501</v>
      </c>
      <c r="DI927" s="77">
        <f t="shared" si="440"/>
        <v>-1.9177660298359745E-11</v>
      </c>
      <c r="DJ927" s="77">
        <f t="shared" si="441"/>
        <v>-1.9209624348271372E-11</v>
      </c>
      <c r="DK927" s="77">
        <f t="shared" si="442"/>
        <v>-1.9209626476166146E-11</v>
      </c>
      <c r="DL927" s="77">
        <f t="shared" si="443"/>
        <v>-1.9209626476304993E-11</v>
      </c>
      <c r="DN927" s="78"/>
      <c r="DO927" s="78"/>
      <c r="DP927" s="78"/>
      <c r="DV927" s="78"/>
      <c r="DW927" s="78"/>
      <c r="DX927" s="78"/>
      <c r="ED927" s="78"/>
      <c r="EE927" s="78"/>
      <c r="EF927" s="78"/>
      <c r="EL927" s="78"/>
      <c r="EM927" s="78"/>
      <c r="EN927" s="78"/>
      <c r="ET927" s="78"/>
      <c r="EU927" s="78"/>
      <c r="EV927" s="78"/>
    </row>
    <row r="928" spans="12:152" s="77" customFormat="1" ht="12.75">
      <c r="L928" s="78"/>
      <c r="N928" s="78">
        <v>1.5999999999999999E-10</v>
      </c>
      <c r="O928" s="78">
        <v>1.31713012946</v>
      </c>
      <c r="P928" s="78">
        <v>78843.397011721303</v>
      </c>
      <c r="Q928" s="77">
        <f t="shared" si="436"/>
        <v>-1.0613244729382097E-10</v>
      </c>
      <c r="R928" s="77">
        <f t="shared" si="437"/>
        <v>-1.0621975637781512E-10</v>
      </c>
      <c r="S928" s="77">
        <f t="shared" si="438"/>
        <v>-1.0621976219157939E-10</v>
      </c>
      <c r="T928" s="77">
        <f t="shared" si="439"/>
        <v>-1.0621976219196709E-10</v>
      </c>
      <c r="V928" s="78"/>
      <c r="W928" s="78"/>
      <c r="X928" s="78"/>
      <c r="AD928" s="78"/>
      <c r="AE928" s="78"/>
      <c r="AF928" s="78"/>
      <c r="AL928" s="78"/>
      <c r="AM928" s="78"/>
      <c r="AN928" s="78"/>
      <c r="AT928" s="78"/>
      <c r="AU928" s="78"/>
      <c r="AV928" s="78"/>
      <c r="BB928" s="78"/>
      <c r="BC928" s="78"/>
      <c r="BD928" s="78"/>
      <c r="BJ928" s="78"/>
      <c r="BK928" s="78"/>
      <c r="BL928" s="78"/>
      <c r="BR928" s="78"/>
      <c r="BS928" s="78"/>
      <c r="BT928" s="78"/>
      <c r="BZ928" s="78"/>
      <c r="CA928" s="78"/>
      <c r="CB928" s="78"/>
      <c r="CH928" s="78"/>
      <c r="CI928" s="78"/>
      <c r="CJ928" s="78"/>
      <c r="CP928" s="78"/>
      <c r="CQ928" s="78"/>
      <c r="CR928" s="78"/>
      <c r="CX928" s="78"/>
      <c r="CY928" s="78"/>
      <c r="CZ928" s="78"/>
      <c r="DF928" s="78">
        <v>3E-11</v>
      </c>
      <c r="DG928" s="78">
        <v>0.19039417498</v>
      </c>
      <c r="DH928" s="78">
        <v>50290.905119730996</v>
      </c>
      <c r="DI928" s="77">
        <f t="shared" si="440"/>
        <v>-1.7437164473813376E-11</v>
      </c>
      <c r="DJ928" s="77">
        <f t="shared" si="441"/>
        <v>-1.744852092119874E-11</v>
      </c>
      <c r="DK928" s="77">
        <f t="shared" si="442"/>
        <v>-1.7448521677523582E-11</v>
      </c>
      <c r="DL928" s="77">
        <f t="shared" si="443"/>
        <v>-1.7448521677574912E-11</v>
      </c>
      <c r="DN928" s="78"/>
      <c r="DO928" s="78"/>
      <c r="DP928" s="78"/>
      <c r="DV928" s="78"/>
      <c r="DW928" s="78"/>
      <c r="DX928" s="78"/>
      <c r="ED928" s="78"/>
      <c r="EE928" s="78"/>
      <c r="EF928" s="78"/>
      <c r="EL928" s="78"/>
      <c r="EM928" s="78"/>
      <c r="EN928" s="78"/>
      <c r="ET928" s="78"/>
      <c r="EU928" s="78"/>
      <c r="EV928" s="78"/>
    </row>
    <row r="929" spans="12:152" s="77" customFormat="1" ht="12.75">
      <c r="L929" s="78"/>
      <c r="N929" s="78">
        <v>1.8999999999999999E-10</v>
      </c>
      <c r="O929" s="78">
        <v>5.3358442969500004</v>
      </c>
      <c r="P929" s="78">
        <v>104454.70534051501</v>
      </c>
      <c r="Q929" s="77">
        <f t="shared" si="436"/>
        <v>-8.7777567262085732E-11</v>
      </c>
      <c r="R929" s="77">
        <f t="shared" si="437"/>
        <v>-8.7940370237776314E-11</v>
      </c>
      <c r="S929" s="77">
        <f t="shared" si="438"/>
        <v>-8.7940381079324167E-11</v>
      </c>
      <c r="T929" s="77">
        <f t="shared" si="439"/>
        <v>-8.7940381080032635E-11</v>
      </c>
      <c r="V929" s="78"/>
      <c r="W929" s="78"/>
      <c r="X929" s="78"/>
      <c r="AD929" s="78"/>
      <c r="AE929" s="78"/>
      <c r="AF929" s="78"/>
      <c r="AL929" s="78"/>
      <c r="AM929" s="78"/>
      <c r="AN929" s="78"/>
      <c r="AT929" s="78"/>
      <c r="AU929" s="78"/>
      <c r="AV929" s="78"/>
      <c r="BB929" s="78"/>
      <c r="BC929" s="78"/>
      <c r="BD929" s="78"/>
      <c r="BJ929" s="78"/>
      <c r="BK929" s="78"/>
      <c r="BL929" s="78"/>
      <c r="BR929" s="78"/>
      <c r="BS929" s="78"/>
      <c r="BT929" s="78"/>
      <c r="BZ929" s="78"/>
      <c r="CA929" s="78"/>
      <c r="CB929" s="78"/>
      <c r="CH929" s="78"/>
      <c r="CI929" s="78"/>
      <c r="CJ929" s="78"/>
      <c r="CP929" s="78"/>
      <c r="CQ929" s="78"/>
      <c r="CR929" s="78"/>
      <c r="CX929" s="78"/>
      <c r="CY929" s="78"/>
      <c r="CZ929" s="78"/>
      <c r="DF929" s="78">
        <v>3E-11</v>
      </c>
      <c r="DG929" s="78">
        <v>0.55626990900999995</v>
      </c>
      <c r="DH929" s="78">
        <v>130005.803969994</v>
      </c>
      <c r="DI929" s="77">
        <f t="shared" si="440"/>
        <v>-1.9896632396543421E-11</v>
      </c>
      <c r="DJ929" s="77">
        <f t="shared" si="441"/>
        <v>-1.986961243364734E-11</v>
      </c>
      <c r="DK929" s="77">
        <f t="shared" si="442"/>
        <v>-1.986961063289442E-11</v>
      </c>
      <c r="DL929" s="77">
        <f t="shared" si="443"/>
        <v>-1.9869610632774317E-11</v>
      </c>
      <c r="DN929" s="78"/>
      <c r="DO929" s="78"/>
      <c r="DP929" s="78"/>
      <c r="DV929" s="78"/>
      <c r="DW929" s="78"/>
      <c r="DX929" s="78"/>
      <c r="ED929" s="78"/>
      <c r="EE929" s="78"/>
      <c r="EF929" s="78"/>
      <c r="EL929" s="78"/>
      <c r="EM929" s="78"/>
      <c r="EN929" s="78"/>
      <c r="ET929" s="78"/>
      <c r="EU929" s="78"/>
      <c r="EV929" s="78"/>
    </row>
    <row r="930" spans="12:152" s="77" customFormat="1" ht="12.75">
      <c r="L930" s="78"/>
      <c r="N930" s="78">
        <v>1.5E-10</v>
      </c>
      <c r="O930" s="78">
        <v>4.5278992870800003</v>
      </c>
      <c r="P930" s="78">
        <v>25984.120952993599</v>
      </c>
      <c r="Q930" s="77">
        <f t="shared" si="436"/>
        <v>3.8260067621403058E-11</v>
      </c>
      <c r="R930" s="77">
        <f t="shared" si="437"/>
        <v>3.822519961360035E-11</v>
      </c>
      <c r="S930" s="77">
        <f t="shared" si="438"/>
        <v>3.8225197290973653E-11</v>
      </c>
      <c r="T930" s="77">
        <f t="shared" si="439"/>
        <v>3.8225197290821116E-11</v>
      </c>
      <c r="V930" s="78"/>
      <c r="W930" s="78"/>
      <c r="X930" s="78"/>
      <c r="AD930" s="78"/>
      <c r="AE930" s="78"/>
      <c r="AF930" s="78"/>
      <c r="AL930" s="78"/>
      <c r="AM930" s="78"/>
      <c r="AN930" s="78"/>
      <c r="AT930" s="78"/>
      <c r="AU930" s="78"/>
      <c r="AV930" s="78"/>
      <c r="BB930" s="78"/>
      <c r="BC930" s="78"/>
      <c r="BD930" s="78"/>
      <c r="BJ930" s="78"/>
      <c r="BK930" s="78"/>
      <c r="BL930" s="78"/>
      <c r="BR930" s="78"/>
      <c r="BS930" s="78"/>
      <c r="BT930" s="78"/>
      <c r="BZ930" s="78"/>
      <c r="CA930" s="78"/>
      <c r="CB930" s="78"/>
      <c r="CH930" s="78"/>
      <c r="CI930" s="78"/>
      <c r="CJ930" s="78"/>
      <c r="CP930" s="78"/>
      <c r="CQ930" s="78"/>
      <c r="CR930" s="78"/>
      <c r="CX930" s="78"/>
      <c r="CY930" s="78"/>
      <c r="CZ930" s="78"/>
      <c r="DF930" s="78">
        <v>3.9999999999999998E-11</v>
      </c>
      <c r="DG930" s="78">
        <v>1.2249194517599999</v>
      </c>
      <c r="DH930" s="78">
        <v>25927.495772189301</v>
      </c>
      <c r="DI930" s="77">
        <f t="shared" si="440"/>
        <v>-1.5962434153183043E-11</v>
      </c>
      <c r="DJ930" s="77">
        <f t="shared" si="441"/>
        <v>-1.5953635852284334E-11</v>
      </c>
      <c r="DK930" s="77">
        <f t="shared" si="442"/>
        <v>-1.5953635266200397E-11</v>
      </c>
      <c r="DL930" s="77">
        <f t="shared" si="443"/>
        <v>-1.5953635266161824E-11</v>
      </c>
      <c r="DN930" s="78"/>
      <c r="DO930" s="78"/>
      <c r="DP930" s="78"/>
      <c r="DV930" s="78"/>
      <c r="DW930" s="78"/>
      <c r="DX930" s="78"/>
      <c r="ED930" s="78"/>
      <c r="EE930" s="78"/>
      <c r="EF930" s="78"/>
      <c r="EL930" s="78"/>
      <c r="EM930" s="78"/>
      <c r="EN930" s="78"/>
      <c r="ET930" s="78"/>
      <c r="EU930" s="78"/>
      <c r="EV930" s="78"/>
    </row>
    <row r="931" spans="12:152" s="77" customFormat="1" ht="12.75">
      <c r="L931" s="78"/>
      <c r="N931" s="78">
        <v>1.5999999999999999E-10</v>
      </c>
      <c r="O931" s="78">
        <v>4.1216258545000004</v>
      </c>
      <c r="P931" s="78">
        <v>189386.032592264</v>
      </c>
      <c r="Q931" s="77">
        <f t="shared" si="436"/>
        <v>-1.5657449197806665E-10</v>
      </c>
      <c r="R931" s="77">
        <f t="shared" si="437"/>
        <v>-1.5663195089095842E-10</v>
      </c>
      <c r="S931" s="77">
        <f t="shared" si="438"/>
        <v>-1.5663195470227056E-10</v>
      </c>
      <c r="T931" s="77">
        <f t="shared" si="439"/>
        <v>-1.5663195470252303E-10</v>
      </c>
      <c r="V931" s="78"/>
      <c r="W931" s="78"/>
      <c r="X931" s="78"/>
      <c r="AD931" s="78"/>
      <c r="AE931" s="78"/>
      <c r="AF931" s="78"/>
      <c r="AL931" s="78"/>
      <c r="AM931" s="78"/>
      <c r="AN931" s="78"/>
      <c r="AT931" s="78"/>
      <c r="AU931" s="78"/>
      <c r="AV931" s="78"/>
      <c r="BB931" s="78"/>
      <c r="BC931" s="78"/>
      <c r="BD931" s="78"/>
      <c r="BJ931" s="78"/>
      <c r="BK931" s="78"/>
      <c r="BL931" s="78"/>
      <c r="BR931" s="78"/>
      <c r="BS931" s="78"/>
      <c r="BT931" s="78"/>
      <c r="BZ931" s="78"/>
      <c r="CA931" s="78"/>
      <c r="CB931" s="78"/>
      <c r="CH931" s="78"/>
      <c r="CI931" s="78"/>
      <c r="CJ931" s="78"/>
      <c r="CP931" s="78"/>
      <c r="CQ931" s="78"/>
      <c r="CR931" s="78"/>
      <c r="CX931" s="78"/>
      <c r="CY931" s="78"/>
      <c r="CZ931" s="78"/>
      <c r="DF931" s="78">
        <v>3.9999999999999998E-11</v>
      </c>
      <c r="DG931" s="78">
        <v>1.8311922835700001</v>
      </c>
      <c r="DH931" s="78">
        <v>132028.588603154</v>
      </c>
      <c r="DI931" s="77">
        <f t="shared" si="440"/>
        <v>8.3124844626814376E-12</v>
      </c>
      <c r="DJ931" s="77">
        <f t="shared" si="441"/>
        <v>8.2646853282072669E-12</v>
      </c>
      <c r="DK931" s="77">
        <f t="shared" si="442"/>
        <v>8.2646821439026375E-12</v>
      </c>
      <c r="DL931" s="77">
        <f t="shared" si="443"/>
        <v>8.2646821436890682E-12</v>
      </c>
      <c r="DN931" s="78"/>
      <c r="DO931" s="78"/>
      <c r="DP931" s="78"/>
      <c r="DV931" s="78"/>
      <c r="DW931" s="78"/>
      <c r="DX931" s="78"/>
      <c r="ED931" s="78"/>
      <c r="EE931" s="78"/>
      <c r="EF931" s="78"/>
      <c r="EL931" s="78"/>
      <c r="EM931" s="78"/>
      <c r="EN931" s="78"/>
      <c r="ET931" s="78"/>
      <c r="EU931" s="78"/>
      <c r="EV931" s="78"/>
    </row>
    <row r="932" spans="12:152" s="77" customFormat="1" ht="12.75">
      <c r="L932" s="78"/>
      <c r="N932" s="78">
        <v>1.7000000000000001E-10</v>
      </c>
      <c r="O932" s="78">
        <v>3.5111534826500002</v>
      </c>
      <c r="P932" s="78">
        <v>45455.092303807003</v>
      </c>
      <c r="Q932" s="77">
        <f t="shared" si="436"/>
        <v>-1.6071093777154134E-10</v>
      </c>
      <c r="R932" s="77">
        <f t="shared" si="437"/>
        <v>-1.6068761503622724E-10</v>
      </c>
      <c r="S932" s="77">
        <f t="shared" si="438"/>
        <v>-1.6068761348175705E-10</v>
      </c>
      <c r="T932" s="77">
        <f t="shared" si="439"/>
        <v>-1.6068761348165295E-10</v>
      </c>
      <c r="V932" s="78"/>
      <c r="W932" s="78"/>
      <c r="X932" s="78"/>
      <c r="AD932" s="78"/>
      <c r="AE932" s="78"/>
      <c r="AF932" s="78"/>
      <c r="AL932" s="78"/>
      <c r="AM932" s="78"/>
      <c r="AN932" s="78"/>
      <c r="AT932" s="78"/>
      <c r="AU932" s="78"/>
      <c r="AV932" s="78"/>
      <c r="BB932" s="78"/>
      <c r="BC932" s="78"/>
      <c r="BD932" s="78"/>
      <c r="BJ932" s="78"/>
      <c r="BK932" s="78"/>
      <c r="BL932" s="78"/>
      <c r="BR932" s="78"/>
      <c r="BS932" s="78"/>
      <c r="BT932" s="78"/>
      <c r="BZ932" s="78"/>
      <c r="CA932" s="78"/>
      <c r="CB932" s="78"/>
      <c r="CH932" s="78"/>
      <c r="CI932" s="78"/>
      <c r="CJ932" s="78"/>
      <c r="CP932" s="78"/>
      <c r="CQ932" s="78"/>
      <c r="CR932" s="78"/>
      <c r="CX932" s="78"/>
      <c r="CY932" s="78"/>
      <c r="CZ932" s="78"/>
      <c r="DF932" s="78">
        <v>3.9999999999999998E-11</v>
      </c>
      <c r="DG932" s="78">
        <v>3.7891019345000001</v>
      </c>
      <c r="DH932" s="78">
        <v>25970.583273353899</v>
      </c>
      <c r="DI932" s="77">
        <f t="shared" si="440"/>
        <v>-1.579087637049101E-11</v>
      </c>
      <c r="DJ932" s="77">
        <f t="shared" si="441"/>
        <v>-1.5799706202456776E-11</v>
      </c>
      <c r="DK932" s="77">
        <f t="shared" si="442"/>
        <v>-1.5799706790580822E-11</v>
      </c>
      <c r="DL932" s="77">
        <f t="shared" si="443"/>
        <v>-1.5799706790619467E-11</v>
      </c>
      <c r="DN932" s="78"/>
      <c r="DO932" s="78"/>
      <c r="DP932" s="78"/>
      <c r="DV932" s="78"/>
      <c r="DW932" s="78"/>
      <c r="DX932" s="78"/>
      <c r="ED932" s="78"/>
      <c r="EE932" s="78"/>
      <c r="EF932" s="78"/>
      <c r="EL932" s="78"/>
      <c r="EM932" s="78"/>
      <c r="EN932" s="78"/>
      <c r="ET932" s="78"/>
      <c r="EU932" s="78"/>
      <c r="EV932" s="78"/>
    </row>
    <row r="933" spans="12:152" s="77" customFormat="1" ht="12.75">
      <c r="L933" s="78"/>
      <c r="N933" s="78">
        <v>1.5E-10</v>
      </c>
      <c r="O933" s="78">
        <v>1.65943772958</v>
      </c>
      <c r="P933" s="78">
        <v>51596.118696149599</v>
      </c>
      <c r="Q933" s="77">
        <f t="shared" si="436"/>
        <v>-1.5702179823340791E-11</v>
      </c>
      <c r="R933" s="77">
        <f t="shared" si="437"/>
        <v>-1.5773387485978573E-11</v>
      </c>
      <c r="S933" s="77">
        <f t="shared" si="438"/>
        <v>-1.5773392228993913E-11</v>
      </c>
      <c r="T933" s="77">
        <f t="shared" si="439"/>
        <v>-1.577339222930764E-11</v>
      </c>
      <c r="V933" s="78"/>
      <c r="W933" s="78"/>
      <c r="X933" s="78"/>
      <c r="AD933" s="78"/>
      <c r="AE933" s="78"/>
      <c r="AF933" s="78"/>
      <c r="AL933" s="78"/>
      <c r="AM933" s="78"/>
      <c r="AN933" s="78"/>
      <c r="AT933" s="78"/>
      <c r="AU933" s="78"/>
      <c r="AV933" s="78"/>
      <c r="BB933" s="78"/>
      <c r="BC933" s="78"/>
      <c r="BD933" s="78"/>
      <c r="BJ933" s="78"/>
      <c r="BK933" s="78"/>
      <c r="BL933" s="78"/>
      <c r="BR933" s="78"/>
      <c r="BS933" s="78"/>
      <c r="BT933" s="78"/>
      <c r="BZ933" s="78"/>
      <c r="CA933" s="78"/>
      <c r="CB933" s="78"/>
      <c r="CH933" s="78"/>
      <c r="CI933" s="78"/>
      <c r="CJ933" s="78"/>
      <c r="CP933" s="78"/>
      <c r="CQ933" s="78"/>
      <c r="CR933" s="78"/>
      <c r="CX933" s="78"/>
      <c r="CY933" s="78"/>
      <c r="CZ933" s="78"/>
      <c r="DF933" s="78">
        <v>3.9999999999999998E-11</v>
      </c>
      <c r="DG933" s="78">
        <v>4.1231073050099996</v>
      </c>
      <c r="DH933" s="78">
        <v>33856.269698268799</v>
      </c>
      <c r="DI933" s="77">
        <f t="shared" si="440"/>
        <v>7.464736682107581E-12</v>
      </c>
      <c r="DJ933" s="77">
        <f t="shared" si="441"/>
        <v>7.4524272858789199E-12</v>
      </c>
      <c r="DK933" s="77">
        <f t="shared" si="442"/>
        <v>7.4524264659276882E-12</v>
      </c>
      <c r="DL933" s="77">
        <f t="shared" si="443"/>
        <v>7.4524264658729569E-12</v>
      </c>
      <c r="DN933" s="78"/>
      <c r="DO933" s="78"/>
      <c r="DP933" s="78"/>
      <c r="DV933" s="78"/>
      <c r="DW933" s="78"/>
      <c r="DX933" s="78"/>
      <c r="ED933" s="78"/>
      <c r="EE933" s="78"/>
      <c r="EF933" s="78"/>
      <c r="EL933" s="78"/>
      <c r="EM933" s="78"/>
      <c r="EN933" s="78"/>
      <c r="ET933" s="78"/>
      <c r="EU933" s="78"/>
      <c r="EV933" s="78"/>
    </row>
    <row r="934" spans="12:152" s="77" customFormat="1" ht="12.75">
      <c r="L934" s="78"/>
      <c r="N934" s="78">
        <v>1.5E-10</v>
      </c>
      <c r="O934" s="78">
        <v>4.2857733108299998</v>
      </c>
      <c r="P934" s="78">
        <v>117.31986822019999</v>
      </c>
      <c r="Q934" s="77">
        <f t="shared" si="436"/>
        <v>-1.3208838874039877E-10</v>
      </c>
      <c r="R934" s="77">
        <f t="shared" si="437"/>
        <v>-1.3208846589344772E-10</v>
      </c>
      <c r="S934" s="77">
        <f t="shared" si="438"/>
        <v>-1.3208846589858687E-10</v>
      </c>
      <c r="T934" s="77">
        <f t="shared" si="439"/>
        <v>-1.3208846589858723E-10</v>
      </c>
      <c r="V934" s="78"/>
      <c r="W934" s="78"/>
      <c r="X934" s="78"/>
      <c r="AD934" s="78"/>
      <c r="AE934" s="78"/>
      <c r="AF934" s="78"/>
      <c r="AL934" s="78"/>
      <c r="AM934" s="78"/>
      <c r="AN934" s="78"/>
      <c r="AT934" s="78"/>
      <c r="AU934" s="78"/>
      <c r="AV934" s="78"/>
      <c r="BB934" s="78"/>
      <c r="BC934" s="78"/>
      <c r="BD934" s="78"/>
      <c r="BJ934" s="78"/>
      <c r="BK934" s="78"/>
      <c r="BL934" s="78"/>
      <c r="BR934" s="78"/>
      <c r="BS934" s="78"/>
      <c r="BT934" s="78"/>
      <c r="BZ934" s="78"/>
      <c r="CA934" s="78"/>
      <c r="CB934" s="78"/>
      <c r="CH934" s="78"/>
      <c r="CI934" s="78"/>
      <c r="CJ934" s="78"/>
      <c r="CP934" s="78"/>
      <c r="CQ934" s="78"/>
      <c r="CR934" s="78"/>
      <c r="CX934" s="78"/>
      <c r="CY934" s="78"/>
      <c r="CZ934" s="78"/>
      <c r="DF934" s="78">
        <v>3.9999999999999998E-11</v>
      </c>
      <c r="DG934" s="78">
        <v>3.2949746647399998</v>
      </c>
      <c r="DH934" s="78">
        <v>208276.626941717</v>
      </c>
      <c r="DI934" s="77">
        <f t="shared" si="440"/>
        <v>-4.6406617036173225E-12</v>
      </c>
      <c r="DJ934" s="77">
        <f t="shared" si="441"/>
        <v>-4.7172091660537539E-12</v>
      </c>
      <c r="DK934" s="77">
        <f t="shared" si="442"/>
        <v>-4.717214264288849E-12</v>
      </c>
      <c r="DL934" s="77">
        <f t="shared" si="443"/>
        <v>-4.7172142646320458E-12</v>
      </c>
      <c r="DN934" s="78"/>
      <c r="DO934" s="78"/>
      <c r="DP934" s="78"/>
      <c r="DV934" s="78"/>
      <c r="DW934" s="78"/>
      <c r="DX934" s="78"/>
      <c r="ED934" s="78"/>
      <c r="EE934" s="78"/>
      <c r="EF934" s="78"/>
      <c r="EL934" s="78"/>
      <c r="EM934" s="78"/>
      <c r="EN934" s="78"/>
      <c r="ET934" s="78"/>
      <c r="EU934" s="78"/>
      <c r="EV934" s="78"/>
    </row>
    <row r="935" spans="12:152" s="77" customFormat="1" ht="12.75">
      <c r="L935" s="78"/>
      <c r="N935" s="78">
        <v>1.5999999999999999E-10</v>
      </c>
      <c r="O935" s="78">
        <v>0.28814169191</v>
      </c>
      <c r="P935" s="78">
        <v>78469.894973159695</v>
      </c>
      <c r="Q935" s="77">
        <f t="shared" si="436"/>
        <v>4.9823685987091178E-11</v>
      </c>
      <c r="R935" s="77">
        <f t="shared" si="437"/>
        <v>4.9713291319436882E-11</v>
      </c>
      <c r="S935" s="77">
        <f t="shared" si="438"/>
        <v>4.9713283965187708E-11</v>
      </c>
      <c r="T935" s="77">
        <f t="shared" si="439"/>
        <v>4.97132839647036E-11</v>
      </c>
      <c r="V935" s="78"/>
      <c r="W935" s="78"/>
      <c r="X935" s="78"/>
      <c r="AD935" s="78"/>
      <c r="AE935" s="78"/>
      <c r="AF935" s="78"/>
      <c r="AL935" s="78"/>
      <c r="AM935" s="78"/>
      <c r="AN935" s="78"/>
      <c r="AT935" s="78"/>
      <c r="AU935" s="78"/>
      <c r="AV935" s="78"/>
      <c r="BB935" s="78"/>
      <c r="BC935" s="78"/>
      <c r="BD935" s="78"/>
      <c r="BJ935" s="78"/>
      <c r="BK935" s="78"/>
      <c r="BL935" s="78"/>
      <c r="BR935" s="78"/>
      <c r="BS935" s="78"/>
      <c r="BT935" s="78"/>
      <c r="BZ935" s="78"/>
      <c r="CA935" s="78"/>
      <c r="CB935" s="78"/>
      <c r="CH935" s="78"/>
      <c r="CI935" s="78"/>
      <c r="CJ935" s="78"/>
      <c r="CP935" s="78"/>
      <c r="CQ935" s="78"/>
      <c r="CR935" s="78"/>
      <c r="CX935" s="78"/>
      <c r="CY935" s="78"/>
      <c r="CZ935" s="78"/>
      <c r="DF935" s="78">
        <v>3E-11</v>
      </c>
      <c r="DG935" s="78">
        <v>1.23800163682</v>
      </c>
      <c r="DH935" s="78">
        <v>193937.98608932301</v>
      </c>
      <c r="DI935" s="77">
        <f t="shared" si="440"/>
        <v>2.8083563679498927E-11</v>
      </c>
      <c r="DJ935" s="77">
        <f t="shared" si="441"/>
        <v>2.8102448817853417E-11</v>
      </c>
      <c r="DK935" s="77">
        <f t="shared" si="442"/>
        <v>2.810245007277772E-11</v>
      </c>
      <c r="DL935" s="77">
        <f t="shared" si="443"/>
        <v>2.8102450072861281E-11</v>
      </c>
      <c r="DN935" s="78"/>
      <c r="DO935" s="78"/>
      <c r="DP935" s="78"/>
      <c r="DV935" s="78"/>
      <c r="DW935" s="78"/>
      <c r="DX935" s="78"/>
      <c r="ED935" s="78"/>
      <c r="EE935" s="78"/>
      <c r="EF935" s="78"/>
      <c r="EL935" s="78"/>
      <c r="EM935" s="78"/>
      <c r="EN935" s="78"/>
      <c r="ET935" s="78"/>
      <c r="EU935" s="78"/>
      <c r="EV935" s="78"/>
    </row>
    <row r="936" spans="12:152" s="77" customFormat="1" ht="12.75">
      <c r="L936" s="78"/>
      <c r="N936" s="78">
        <v>1.5E-10</v>
      </c>
      <c r="O936" s="78">
        <v>0.64079475058000002</v>
      </c>
      <c r="P936" s="78">
        <v>53093.736569130102</v>
      </c>
      <c r="Q936" s="77">
        <f t="shared" si="436"/>
        <v>3.5849399783948846E-13</v>
      </c>
      <c r="R936" s="77">
        <f t="shared" si="437"/>
        <v>4.321749227833801E-13</v>
      </c>
      <c r="S936" s="77">
        <f t="shared" si="438"/>
        <v>4.3217983065789977E-13</v>
      </c>
      <c r="T936" s="77">
        <f t="shared" si="439"/>
        <v>4.3217983098190587E-13</v>
      </c>
      <c r="V936" s="78"/>
      <c r="W936" s="78"/>
      <c r="X936" s="78"/>
      <c r="AD936" s="78"/>
      <c r="AE936" s="78"/>
      <c r="AF936" s="78"/>
      <c r="AL936" s="78"/>
      <c r="AM936" s="78"/>
      <c r="AN936" s="78"/>
      <c r="AT936" s="78"/>
      <c r="AU936" s="78"/>
      <c r="AV936" s="78"/>
      <c r="BB936" s="78"/>
      <c r="BC936" s="78"/>
      <c r="BD936" s="78"/>
      <c r="BJ936" s="78"/>
      <c r="BK936" s="78"/>
      <c r="BL936" s="78"/>
      <c r="BR936" s="78"/>
      <c r="BS936" s="78"/>
      <c r="BT936" s="78"/>
      <c r="BZ936" s="78"/>
      <c r="CA936" s="78"/>
      <c r="CB936" s="78"/>
      <c r="CH936" s="78"/>
      <c r="CI936" s="78"/>
      <c r="CJ936" s="78"/>
      <c r="CP936" s="78"/>
      <c r="CQ936" s="78"/>
      <c r="CR936" s="78"/>
      <c r="CX936" s="78"/>
      <c r="CY936" s="78"/>
      <c r="CZ936" s="78"/>
      <c r="DF936" s="78">
        <v>3.9999999999999998E-11</v>
      </c>
      <c r="DG936" s="78">
        <v>3.8109376101099999</v>
      </c>
      <c r="DH936" s="78">
        <v>49424.258683456697</v>
      </c>
      <c r="DI936" s="77">
        <f t="shared" si="440"/>
        <v>3.9952956415020129E-11</v>
      </c>
      <c r="DJ936" s="77">
        <f t="shared" si="441"/>
        <v>3.9952065430127183E-11</v>
      </c>
      <c r="DK936" s="77">
        <f t="shared" si="442"/>
        <v>3.9952065370500573E-11</v>
      </c>
      <c r="DL936" s="77">
        <f t="shared" si="443"/>
        <v>3.995206537049656E-11</v>
      </c>
      <c r="DN936" s="78"/>
      <c r="DO936" s="78"/>
      <c r="DP936" s="78"/>
      <c r="DV936" s="78"/>
      <c r="DW936" s="78"/>
      <c r="DX936" s="78"/>
      <c r="ED936" s="78"/>
      <c r="EE936" s="78"/>
      <c r="EF936" s="78"/>
      <c r="EL936" s="78"/>
      <c r="EM936" s="78"/>
      <c r="EN936" s="78"/>
      <c r="ET936" s="78"/>
      <c r="EU936" s="78"/>
      <c r="EV936" s="78"/>
    </row>
    <row r="937" spans="12:152" s="77" customFormat="1" ht="12.75">
      <c r="L937" s="78"/>
      <c r="N937" s="78">
        <v>2.0000000000000001E-10</v>
      </c>
      <c r="O937" s="78">
        <v>5.58915267196</v>
      </c>
      <c r="P937" s="78">
        <v>1423.564731963</v>
      </c>
      <c r="Q937" s="77">
        <f t="shared" si="436"/>
        <v>-1.3383671528729319E-10</v>
      </c>
      <c r="R937" s="77">
        <f t="shared" si="437"/>
        <v>-1.3383867265426056E-10</v>
      </c>
      <c r="S937" s="77">
        <f t="shared" si="438"/>
        <v>-1.3383867278463978E-10</v>
      </c>
      <c r="T937" s="77">
        <f t="shared" si="439"/>
        <v>-1.3383867278464836E-10</v>
      </c>
      <c r="V937" s="78"/>
      <c r="W937" s="78"/>
      <c r="X937" s="78"/>
      <c r="AD937" s="78"/>
      <c r="AE937" s="78"/>
      <c r="AF937" s="78"/>
      <c r="AL937" s="78"/>
      <c r="AM937" s="78"/>
      <c r="AN937" s="78"/>
      <c r="AT937" s="78"/>
      <c r="AU937" s="78"/>
      <c r="AV937" s="78"/>
      <c r="BB937" s="78"/>
      <c r="BC937" s="78"/>
      <c r="BD937" s="78"/>
      <c r="BJ937" s="78"/>
      <c r="BK937" s="78"/>
      <c r="BL937" s="78"/>
      <c r="BR937" s="78"/>
      <c r="BS937" s="78"/>
      <c r="BT937" s="78"/>
      <c r="BZ937" s="78"/>
      <c r="CA937" s="78"/>
      <c r="CB937" s="78"/>
      <c r="CH937" s="78"/>
      <c r="CI937" s="78"/>
      <c r="CJ937" s="78"/>
      <c r="CP937" s="78"/>
      <c r="CQ937" s="78"/>
      <c r="CR937" s="78"/>
      <c r="CX937" s="78"/>
      <c r="CY937" s="78"/>
      <c r="CZ937" s="78"/>
      <c r="DF937" s="78">
        <v>3.9999999999999998E-11</v>
      </c>
      <c r="DG937" s="78">
        <v>6.1774203413100004</v>
      </c>
      <c r="DH937" s="78">
        <v>76991.028399095303</v>
      </c>
      <c r="DI937" s="77">
        <f t="shared" si="440"/>
        <v>3.8567228881911714E-11</v>
      </c>
      <c r="DJ937" s="77">
        <f t="shared" si="441"/>
        <v>3.8574776477700965E-11</v>
      </c>
      <c r="DK937" s="77">
        <f t="shared" si="442"/>
        <v>3.8574776979793484E-11</v>
      </c>
      <c r="DL937" s="77">
        <f t="shared" si="443"/>
        <v>3.8574776979826565E-11</v>
      </c>
      <c r="DN937" s="78"/>
      <c r="DO937" s="78"/>
      <c r="DP937" s="78"/>
      <c r="DV937" s="78"/>
      <c r="DW937" s="78"/>
      <c r="DX937" s="78"/>
      <c r="ED937" s="78"/>
      <c r="EE937" s="78"/>
      <c r="EF937" s="78"/>
      <c r="EL937" s="78"/>
      <c r="EM937" s="78"/>
      <c r="EN937" s="78"/>
      <c r="ET937" s="78"/>
      <c r="EU937" s="78"/>
      <c r="EV937" s="78"/>
    </row>
    <row r="938" spans="12:152" s="77" customFormat="1" ht="12.75">
      <c r="L938" s="78"/>
      <c r="N938" s="78">
        <v>1.5E-10</v>
      </c>
      <c r="O938" s="78">
        <v>6.1987125821199998</v>
      </c>
      <c r="P938" s="78">
        <v>156740.71794488301</v>
      </c>
      <c r="Q938" s="77">
        <f t="shared" si="436"/>
        <v>-7.1182861098045689E-11</v>
      </c>
      <c r="R938" s="77">
        <f t="shared" si="437"/>
        <v>-7.1374251424060319E-11</v>
      </c>
      <c r="S938" s="77">
        <f t="shared" si="438"/>
        <v>-7.1374264167554326E-11</v>
      </c>
      <c r="T938" s="77">
        <f t="shared" si="439"/>
        <v>-7.1374264168394263E-11</v>
      </c>
      <c r="V938" s="78"/>
      <c r="W938" s="78"/>
      <c r="X938" s="78"/>
      <c r="AD938" s="78"/>
      <c r="AE938" s="78"/>
      <c r="AF938" s="78"/>
      <c r="AL938" s="78"/>
      <c r="AM938" s="78"/>
      <c r="AN938" s="78"/>
      <c r="AT938" s="78"/>
      <c r="AU938" s="78"/>
      <c r="AV938" s="78"/>
      <c r="BB938" s="78"/>
      <c r="BC938" s="78"/>
      <c r="BD938" s="78"/>
      <c r="BJ938" s="78"/>
      <c r="BK938" s="78"/>
      <c r="BL938" s="78"/>
      <c r="BR938" s="78"/>
      <c r="BS938" s="78"/>
      <c r="BT938" s="78"/>
      <c r="BZ938" s="78"/>
      <c r="CA938" s="78"/>
      <c r="CB938" s="78"/>
      <c r="CH938" s="78"/>
      <c r="CI938" s="78"/>
      <c r="CJ938" s="78"/>
      <c r="CP938" s="78"/>
      <c r="CQ938" s="78"/>
      <c r="CR938" s="78"/>
      <c r="CX938" s="78"/>
      <c r="CY938" s="78"/>
      <c r="CZ938" s="78"/>
      <c r="DF938" s="78">
        <v>3E-11</v>
      </c>
      <c r="DG938" s="78">
        <v>2.3785505229799999</v>
      </c>
      <c r="DH938" s="78">
        <v>25459.051555524002</v>
      </c>
      <c r="DI938" s="77">
        <f t="shared" si="440"/>
        <v>2.5560947289764336E-11</v>
      </c>
      <c r="DJ938" s="77">
        <f t="shared" si="441"/>
        <v>2.5557247496487879E-11</v>
      </c>
      <c r="DK938" s="77">
        <f t="shared" si="442"/>
        <v>2.5557247249998012E-11</v>
      </c>
      <c r="DL938" s="77">
        <f t="shared" si="443"/>
        <v>2.5557247249981488E-11</v>
      </c>
      <c r="DN938" s="78"/>
      <c r="DO938" s="78"/>
      <c r="DP938" s="78"/>
      <c r="DV938" s="78"/>
      <c r="DW938" s="78"/>
      <c r="DX938" s="78"/>
      <c r="ED938" s="78"/>
      <c r="EE938" s="78"/>
      <c r="EF938" s="78"/>
      <c r="EL938" s="78"/>
      <c r="EM938" s="78"/>
      <c r="EN938" s="78"/>
      <c r="ET938" s="78"/>
      <c r="EU938" s="78"/>
      <c r="EV938" s="78"/>
    </row>
    <row r="939" spans="12:152" s="77" customFormat="1" ht="12.75">
      <c r="L939" s="78"/>
      <c r="N939" s="78">
        <v>1.5E-10</v>
      </c>
      <c r="O939" s="78">
        <v>2.0506624368800002</v>
      </c>
      <c r="P939" s="78">
        <v>16342.582585717601</v>
      </c>
      <c r="Q939" s="77">
        <f t="shared" si="436"/>
        <v>1.2402137555418728E-10</v>
      </c>
      <c r="R939" s="77">
        <f t="shared" si="437"/>
        <v>1.2400861729932196E-10</v>
      </c>
      <c r="S939" s="77">
        <f t="shared" si="438"/>
        <v>1.2400861644940164E-10</v>
      </c>
      <c r="T939" s="77">
        <f t="shared" si="439"/>
        <v>1.2400861644934526E-10</v>
      </c>
      <c r="V939" s="78"/>
      <c r="W939" s="78"/>
      <c r="X939" s="78"/>
      <c r="AD939" s="78"/>
      <c r="AE939" s="78"/>
      <c r="AF939" s="78"/>
      <c r="AL939" s="78"/>
      <c r="AM939" s="78"/>
      <c r="AN939" s="78"/>
      <c r="AT939" s="78"/>
      <c r="AU939" s="78"/>
      <c r="AV939" s="78"/>
      <c r="BB939" s="78"/>
      <c r="BC939" s="78"/>
      <c r="BD939" s="78"/>
      <c r="BJ939" s="78"/>
      <c r="BK939" s="78"/>
      <c r="BL939" s="78"/>
      <c r="BR939" s="78"/>
      <c r="BS939" s="78"/>
      <c r="BT939" s="78"/>
      <c r="BZ939" s="78"/>
      <c r="CA939" s="78"/>
      <c r="CB939" s="78"/>
      <c r="CH939" s="78"/>
      <c r="CI939" s="78"/>
      <c r="CJ939" s="78"/>
      <c r="CP939" s="78"/>
      <c r="CQ939" s="78"/>
      <c r="CR939" s="78"/>
      <c r="CX939" s="78"/>
      <c r="CY939" s="78"/>
      <c r="CZ939" s="78"/>
      <c r="DF939" s="78">
        <v>3E-11</v>
      </c>
      <c r="DG939" s="78">
        <v>6.6625487890000001E-2</v>
      </c>
      <c r="DH939" s="78">
        <v>54824.261108621402</v>
      </c>
      <c r="DI939" s="77">
        <f t="shared" si="440"/>
        <v>-2.0378835634683029E-11</v>
      </c>
      <c r="DJ939" s="77">
        <f t="shared" si="441"/>
        <v>-2.0389999914625675E-11</v>
      </c>
      <c r="DK939" s="77">
        <f t="shared" si="442"/>
        <v>-2.0390000658102246E-11</v>
      </c>
      <c r="DL939" s="77">
        <f t="shared" si="443"/>
        <v>-2.039000065815103E-11</v>
      </c>
      <c r="DN939" s="78"/>
      <c r="DO939" s="78"/>
      <c r="DP939" s="78"/>
      <c r="DV939" s="78"/>
      <c r="DW939" s="78"/>
      <c r="DX939" s="78"/>
      <c r="ED939" s="78"/>
      <c r="EE939" s="78"/>
      <c r="EF939" s="78"/>
      <c r="EL939" s="78"/>
      <c r="EM939" s="78"/>
      <c r="EN939" s="78"/>
      <c r="ET939" s="78"/>
      <c r="EU939" s="78"/>
      <c r="EV939" s="78"/>
    </row>
    <row r="940" spans="12:152" s="77" customFormat="1" ht="12.75">
      <c r="L940" s="78"/>
      <c r="N940" s="78">
        <v>1.8E-10</v>
      </c>
      <c r="O940" s="78">
        <v>0.93517825293000001</v>
      </c>
      <c r="P940" s="78">
        <v>104344.98400739599</v>
      </c>
      <c r="Q940" s="77">
        <f t="shared" si="436"/>
        <v>1.6286707847354354E-10</v>
      </c>
      <c r="R940" s="77">
        <f t="shared" si="437"/>
        <v>1.6294099243265156E-10</v>
      </c>
      <c r="S940" s="77">
        <f t="shared" si="438"/>
        <v>1.6294099735099016E-10</v>
      </c>
      <c r="T940" s="77">
        <f t="shared" si="439"/>
        <v>1.6294099735132057E-10</v>
      </c>
      <c r="V940" s="78"/>
      <c r="W940" s="78"/>
      <c r="X940" s="78"/>
      <c r="AD940" s="78"/>
      <c r="AE940" s="78"/>
      <c r="AF940" s="78"/>
      <c r="AL940" s="78"/>
      <c r="AM940" s="78"/>
      <c r="AN940" s="78"/>
      <c r="AT940" s="78"/>
      <c r="AU940" s="78"/>
      <c r="AV940" s="78"/>
      <c r="BB940" s="78"/>
      <c r="BC940" s="78"/>
      <c r="BD940" s="78"/>
      <c r="BJ940" s="78"/>
      <c r="BK940" s="78"/>
      <c r="BL940" s="78"/>
      <c r="BR940" s="78"/>
      <c r="BS940" s="78"/>
      <c r="BT940" s="78"/>
      <c r="BZ940" s="78"/>
      <c r="CA940" s="78"/>
      <c r="CB940" s="78"/>
      <c r="CH940" s="78"/>
      <c r="CI940" s="78"/>
      <c r="CJ940" s="78"/>
      <c r="CP940" s="78"/>
      <c r="CQ940" s="78"/>
      <c r="CR940" s="78"/>
      <c r="CX940" s="78"/>
      <c r="CY940" s="78"/>
      <c r="CZ940" s="78"/>
      <c r="DF940" s="78">
        <v>3E-11</v>
      </c>
      <c r="DG940" s="78">
        <v>8.8266802699999997E-3</v>
      </c>
      <c r="DH940" s="78">
        <v>78571.267045692104</v>
      </c>
      <c r="DI940" s="77">
        <f t="shared" si="440"/>
        <v>-1.5029017057988366E-11</v>
      </c>
      <c r="DJ940" s="77">
        <f t="shared" si="441"/>
        <v>-1.5047886791330321E-11</v>
      </c>
      <c r="DK940" s="77">
        <f t="shared" si="442"/>
        <v>-1.5047888047976302E-11</v>
      </c>
      <c r="DL940" s="77">
        <f t="shared" si="443"/>
        <v>-1.504788804805892E-11</v>
      </c>
      <c r="DN940" s="78"/>
      <c r="DO940" s="78"/>
      <c r="DP940" s="78"/>
      <c r="DV940" s="78"/>
      <c r="DW940" s="78"/>
      <c r="DX940" s="78"/>
      <c r="ED940" s="78"/>
      <c r="EE940" s="78"/>
      <c r="EF940" s="78"/>
      <c r="EL940" s="78"/>
      <c r="EM940" s="78"/>
      <c r="EN940" s="78"/>
      <c r="ET940" s="78"/>
      <c r="EU940" s="78"/>
      <c r="EV940" s="78"/>
    </row>
    <row r="941" spans="12:152" s="77" customFormat="1" ht="12.75">
      <c r="L941" s="78"/>
      <c r="N941" s="78">
        <v>1.5E-10</v>
      </c>
      <c r="O941" s="78">
        <v>4.6401329429500002</v>
      </c>
      <c r="P941" s="78">
        <v>2974.6099546109999</v>
      </c>
      <c r="Q941" s="77">
        <f t="shared" si="436"/>
        <v>1.1340533073326416E-10</v>
      </c>
      <c r="R941" s="77">
        <f t="shared" si="437"/>
        <v>1.1340803261508609E-10</v>
      </c>
      <c r="S941" s="77">
        <f t="shared" si="438"/>
        <v>1.1340803279505519E-10</v>
      </c>
      <c r="T941" s="77">
        <f t="shared" si="439"/>
        <v>1.1340803279506704E-10</v>
      </c>
      <c r="V941" s="78"/>
      <c r="W941" s="78"/>
      <c r="X941" s="78"/>
      <c r="AD941" s="78"/>
      <c r="AE941" s="78"/>
      <c r="AF941" s="78"/>
      <c r="AL941" s="78"/>
      <c r="AM941" s="78"/>
      <c r="AN941" s="78"/>
      <c r="AT941" s="78"/>
      <c r="AU941" s="78"/>
      <c r="AV941" s="78"/>
      <c r="BB941" s="78"/>
      <c r="BC941" s="78"/>
      <c r="BD941" s="78"/>
      <c r="BJ941" s="78"/>
      <c r="BK941" s="78"/>
      <c r="BL941" s="78"/>
      <c r="BR941" s="78"/>
      <c r="BS941" s="78"/>
      <c r="BT941" s="78"/>
      <c r="BZ941" s="78"/>
      <c r="CA941" s="78"/>
      <c r="CB941" s="78"/>
      <c r="CH941" s="78"/>
      <c r="CI941" s="78"/>
      <c r="CJ941" s="78"/>
      <c r="CP941" s="78"/>
      <c r="CQ941" s="78"/>
      <c r="CR941" s="78"/>
      <c r="CX941" s="78"/>
      <c r="CY941" s="78"/>
      <c r="CZ941" s="78"/>
      <c r="DF941" s="78">
        <v>3.9999999999999998E-11</v>
      </c>
      <c r="DG941" s="78">
        <v>3.5035565528900001</v>
      </c>
      <c r="DH941" s="78">
        <v>33480.357543659004</v>
      </c>
      <c r="DI941" s="77">
        <f t="shared" si="440"/>
        <v>3.9866758323348472E-11</v>
      </c>
      <c r="DJ941" s="77">
        <f t="shared" si="441"/>
        <v>3.9867766861663507E-11</v>
      </c>
      <c r="DK941" s="77">
        <f t="shared" si="442"/>
        <v>3.9867766928714742E-11</v>
      </c>
      <c r="DL941" s="77">
        <f t="shared" si="443"/>
        <v>3.9867766928719175E-11</v>
      </c>
      <c r="DN941" s="78"/>
      <c r="DO941" s="78"/>
      <c r="DP941" s="78"/>
      <c r="DV941" s="78"/>
      <c r="DW941" s="78"/>
      <c r="DX941" s="78"/>
      <c r="ED941" s="78"/>
      <c r="EE941" s="78"/>
      <c r="EF941" s="78"/>
      <c r="EL941" s="78"/>
      <c r="EM941" s="78"/>
      <c r="EN941" s="78"/>
      <c r="ET941" s="78"/>
      <c r="EU941" s="78"/>
      <c r="EV941" s="78"/>
    </row>
    <row r="942" spans="12:152" s="77" customFormat="1" ht="12.75">
      <c r="L942" s="78"/>
      <c r="N942" s="78">
        <v>1.5E-10</v>
      </c>
      <c r="O942" s="78">
        <v>2.61010767947</v>
      </c>
      <c r="P942" s="78">
        <v>7830.0925314347996</v>
      </c>
      <c r="Q942" s="77">
        <f t="shared" si="436"/>
        <v>-1.4990122437175193E-10</v>
      </c>
      <c r="R942" s="77">
        <f t="shared" si="437"/>
        <v>-1.4990161825678947E-10</v>
      </c>
      <c r="S942" s="77">
        <f t="shared" si="438"/>
        <v>-1.4990161828299993E-10</v>
      </c>
      <c r="T942" s="77">
        <f t="shared" si="439"/>
        <v>-1.4990161828300166E-10</v>
      </c>
      <c r="V942" s="78"/>
      <c r="W942" s="78"/>
      <c r="X942" s="78"/>
      <c r="AD942" s="78"/>
      <c r="AE942" s="78"/>
      <c r="AF942" s="78"/>
      <c r="AL942" s="78"/>
      <c r="AM942" s="78"/>
      <c r="AN942" s="78"/>
      <c r="AT942" s="78"/>
      <c r="AU942" s="78"/>
      <c r="AV942" s="78"/>
      <c r="BB942" s="78"/>
      <c r="BC942" s="78"/>
      <c r="BD942" s="78"/>
      <c r="BJ942" s="78"/>
      <c r="BK942" s="78"/>
      <c r="BL942" s="78"/>
      <c r="BR942" s="78"/>
      <c r="BS942" s="78"/>
      <c r="BT942" s="78"/>
      <c r="BZ942" s="78"/>
      <c r="CA942" s="78"/>
      <c r="CB942" s="78"/>
      <c r="CH942" s="78"/>
      <c r="CI942" s="78"/>
      <c r="CJ942" s="78"/>
      <c r="CP942" s="78"/>
      <c r="CQ942" s="78"/>
      <c r="CR942" s="78"/>
      <c r="CX942" s="78"/>
      <c r="CY942" s="78"/>
      <c r="CZ942" s="78"/>
      <c r="DF942" s="78">
        <v>3.9999999999999998E-11</v>
      </c>
      <c r="DG942" s="78">
        <v>1.4299812081300001</v>
      </c>
      <c r="DH942" s="78">
        <v>23446.561863102001</v>
      </c>
      <c r="DI942" s="77">
        <f t="shared" si="440"/>
        <v>-3.8908881372467893E-11</v>
      </c>
      <c r="DJ942" s="77">
        <f t="shared" si="441"/>
        <v>-3.8910893254735113E-11</v>
      </c>
      <c r="DK942" s="77">
        <f t="shared" si="442"/>
        <v>-3.8910893388685523E-11</v>
      </c>
      <c r="DL942" s="77">
        <f t="shared" si="443"/>
        <v>-3.8910893388694221E-11</v>
      </c>
      <c r="DN942" s="78"/>
      <c r="DO942" s="78"/>
      <c r="DP942" s="78"/>
      <c r="DV942" s="78"/>
      <c r="DW942" s="78"/>
      <c r="DX942" s="78"/>
      <c r="ED942" s="78"/>
      <c r="EE942" s="78"/>
      <c r="EF942" s="78"/>
      <c r="EL942" s="78"/>
      <c r="EM942" s="78"/>
      <c r="EN942" s="78"/>
      <c r="ET942" s="78"/>
      <c r="EU942" s="78"/>
      <c r="EV942" s="78"/>
    </row>
    <row r="943" spans="12:152" s="77" customFormat="1" ht="12.75">
      <c r="L943" s="78"/>
      <c r="N943" s="78">
        <v>1.5E-10</v>
      </c>
      <c r="O943" s="78">
        <v>2.60585262136</v>
      </c>
      <c r="P943" s="78">
        <v>151.04766984290001</v>
      </c>
      <c r="Q943" s="77">
        <f t="shared" si="436"/>
        <v>-2.9441822205065017E-11</v>
      </c>
      <c r="R943" s="77">
        <f t="shared" si="437"/>
        <v>-2.9441616665091754E-11</v>
      </c>
      <c r="S943" s="77">
        <f t="shared" si="438"/>
        <v>-2.9441616651400751E-11</v>
      </c>
      <c r="T943" s="77">
        <f t="shared" si="439"/>
        <v>-2.944161665139984E-11</v>
      </c>
      <c r="V943" s="78"/>
      <c r="W943" s="78"/>
      <c r="X943" s="78"/>
      <c r="AD943" s="78"/>
      <c r="AE943" s="78"/>
      <c r="AF943" s="78"/>
      <c r="AL943" s="78"/>
      <c r="AM943" s="78"/>
      <c r="AN943" s="78"/>
      <c r="AT943" s="78"/>
      <c r="AU943" s="78"/>
      <c r="AV943" s="78"/>
      <c r="BB943" s="78"/>
      <c r="BC943" s="78"/>
      <c r="BD943" s="78"/>
      <c r="BJ943" s="78"/>
      <c r="BK943" s="78"/>
      <c r="BL943" s="78"/>
      <c r="BR943" s="78"/>
      <c r="BS943" s="78"/>
      <c r="BT943" s="78"/>
      <c r="BZ943" s="78"/>
      <c r="CA943" s="78"/>
      <c r="CB943" s="78"/>
      <c r="CH943" s="78"/>
      <c r="CI943" s="78"/>
      <c r="CJ943" s="78"/>
      <c r="CP943" s="78"/>
      <c r="CQ943" s="78"/>
      <c r="CR943" s="78"/>
      <c r="CX943" s="78"/>
      <c r="CY943" s="78"/>
      <c r="CZ943" s="78"/>
      <c r="DF943" s="78">
        <v>3.9999999999999998E-11</v>
      </c>
      <c r="DG943" s="78">
        <v>4.5796774409900003</v>
      </c>
      <c r="DH943" s="78">
        <v>52213.939318786201</v>
      </c>
      <c r="DI943" s="77">
        <f t="shared" si="440"/>
        <v>-2.2920768651009266E-11</v>
      </c>
      <c r="DJ943" s="77">
        <f t="shared" si="441"/>
        <v>-2.2936601763456495E-11</v>
      </c>
      <c r="DK943" s="77">
        <f t="shared" si="442"/>
        <v>-2.2936602817918403E-11</v>
      </c>
      <c r="DL943" s="77">
        <f t="shared" si="443"/>
        <v>-2.2936602817989192E-11</v>
      </c>
      <c r="DN943" s="78"/>
      <c r="DO943" s="78"/>
      <c r="DP943" s="78"/>
      <c r="DV943" s="78"/>
      <c r="DW943" s="78"/>
      <c r="DX943" s="78"/>
      <c r="ED943" s="78"/>
      <c r="EE943" s="78"/>
      <c r="EF943" s="78"/>
      <c r="EL943" s="78"/>
      <c r="EM943" s="78"/>
      <c r="EN943" s="78"/>
      <c r="ET943" s="78"/>
      <c r="EU943" s="78"/>
      <c r="EV943" s="78"/>
    </row>
    <row r="944" spans="12:152" s="77" customFormat="1" ht="12.75">
      <c r="L944" s="78"/>
      <c r="N944" s="78">
        <v>1.8E-10</v>
      </c>
      <c r="O944" s="78">
        <v>0.92309429793999997</v>
      </c>
      <c r="P944" s="78">
        <v>1577.3435424478</v>
      </c>
      <c r="Q944" s="77">
        <f t="shared" si="436"/>
        <v>5.6473880213970071E-12</v>
      </c>
      <c r="R944" s="77">
        <f t="shared" si="437"/>
        <v>5.6447625513119704E-12</v>
      </c>
      <c r="S944" s="77">
        <f t="shared" si="438"/>
        <v>5.6447623764295067E-12</v>
      </c>
      <c r="T944" s="77">
        <f t="shared" si="439"/>
        <v>5.6447623764180021E-12</v>
      </c>
      <c r="V944" s="78"/>
      <c r="W944" s="78"/>
      <c r="X944" s="78"/>
      <c r="AD944" s="78"/>
      <c r="AE944" s="78"/>
      <c r="AF944" s="78"/>
      <c r="AL944" s="78"/>
      <c r="AM944" s="78"/>
      <c r="AN944" s="78"/>
      <c r="AT944" s="78"/>
      <c r="AU944" s="78"/>
      <c r="AV944" s="78"/>
      <c r="BB944" s="78"/>
      <c r="BC944" s="78"/>
      <c r="BD944" s="78"/>
      <c r="BJ944" s="78"/>
      <c r="BK944" s="78"/>
      <c r="BL944" s="78"/>
      <c r="BR944" s="78"/>
      <c r="BS944" s="78"/>
      <c r="BT944" s="78"/>
      <c r="BZ944" s="78"/>
      <c r="CA944" s="78"/>
      <c r="CB944" s="78"/>
      <c r="CH944" s="78"/>
      <c r="CI944" s="78"/>
      <c r="CJ944" s="78"/>
      <c r="CP944" s="78"/>
      <c r="CQ944" s="78"/>
      <c r="CR944" s="78"/>
      <c r="CX944" s="78"/>
      <c r="CY944" s="78"/>
      <c r="CZ944" s="78"/>
      <c r="DF944" s="78">
        <v>3.9999999999999998E-11</v>
      </c>
      <c r="DG944" s="78">
        <v>4.3079330785599996</v>
      </c>
      <c r="DH944" s="78">
        <v>2538.2485042536</v>
      </c>
      <c r="DI944" s="77">
        <f t="shared" si="440"/>
        <v>-3.7699595695820178E-11</v>
      </c>
      <c r="DJ944" s="77">
        <f t="shared" si="441"/>
        <v>-3.7699281730257419E-11</v>
      </c>
      <c r="DK944" s="77">
        <f t="shared" si="442"/>
        <v>-3.7699281709343527E-11</v>
      </c>
      <c r="DL944" s="77">
        <f t="shared" si="443"/>
        <v>-3.7699281709342144E-11</v>
      </c>
      <c r="DN944" s="78"/>
      <c r="DO944" s="78"/>
      <c r="DP944" s="78"/>
      <c r="DV944" s="78"/>
      <c r="DW944" s="78"/>
      <c r="DX944" s="78"/>
      <c r="ED944" s="78"/>
      <c r="EE944" s="78"/>
      <c r="EF944" s="78"/>
      <c r="EL944" s="78"/>
      <c r="EM944" s="78"/>
      <c r="EN944" s="78"/>
      <c r="ET944" s="78"/>
      <c r="EU944" s="78"/>
      <c r="EV944" s="78"/>
    </row>
    <row r="945" spans="12:152" s="77" customFormat="1" ht="12.75">
      <c r="L945" s="78"/>
      <c r="N945" s="78">
        <v>1.7000000000000001E-10</v>
      </c>
      <c r="O945" s="78">
        <v>1.3695212485399999</v>
      </c>
      <c r="P945" s="78">
        <v>78115.630700296198</v>
      </c>
      <c r="Q945" s="77">
        <f t="shared" si="436"/>
        <v>-3.7214310374909318E-11</v>
      </c>
      <c r="R945" s="77">
        <f t="shared" si="437"/>
        <v>-3.7094421011736185E-11</v>
      </c>
      <c r="S945" s="77">
        <f t="shared" si="438"/>
        <v>-3.7094413025276829E-11</v>
      </c>
      <c r="T945" s="77">
        <f t="shared" si="439"/>
        <v>-3.7094413024748726E-11</v>
      </c>
      <c r="V945" s="78"/>
      <c r="W945" s="78"/>
      <c r="X945" s="78"/>
      <c r="AD945" s="78"/>
      <c r="AE945" s="78"/>
      <c r="AF945" s="78"/>
      <c r="AL945" s="78"/>
      <c r="AM945" s="78"/>
      <c r="AN945" s="78"/>
      <c r="AT945" s="78"/>
      <c r="AU945" s="78"/>
      <c r="AV945" s="78"/>
      <c r="BB945" s="78"/>
      <c r="BC945" s="78"/>
      <c r="BD945" s="78"/>
      <c r="BJ945" s="78"/>
      <c r="BK945" s="78"/>
      <c r="BL945" s="78"/>
      <c r="BR945" s="78"/>
      <c r="BS945" s="78"/>
      <c r="BT945" s="78"/>
      <c r="BZ945" s="78"/>
      <c r="CA945" s="78"/>
      <c r="CB945" s="78"/>
      <c r="CH945" s="78"/>
      <c r="CI945" s="78"/>
      <c r="CJ945" s="78"/>
      <c r="CP945" s="78"/>
      <c r="CQ945" s="78"/>
      <c r="CR945" s="78"/>
      <c r="CX945" s="78"/>
      <c r="CY945" s="78"/>
      <c r="CZ945" s="78"/>
      <c r="DF945" s="78">
        <v>3.9999999999999998E-11</v>
      </c>
      <c r="DG945" s="78">
        <v>2.6417546623699999</v>
      </c>
      <c r="DH945" s="78">
        <v>80596.905817594597</v>
      </c>
      <c r="DI945" s="77">
        <f t="shared" si="440"/>
        <v>-1.1885292410027429E-11</v>
      </c>
      <c r="DJ945" s="77">
        <f t="shared" si="441"/>
        <v>-1.1856809807816752E-11</v>
      </c>
      <c r="DK945" s="77">
        <f t="shared" si="442"/>
        <v>-1.1856807910373165E-11</v>
      </c>
      <c r="DL945" s="77">
        <f t="shared" si="443"/>
        <v>-1.1856807910247217E-11</v>
      </c>
      <c r="DN945" s="78"/>
      <c r="DO945" s="78"/>
      <c r="DP945" s="78"/>
      <c r="DV945" s="78"/>
      <c r="DW945" s="78"/>
      <c r="DX945" s="78"/>
      <c r="ED945" s="78"/>
      <c r="EE945" s="78"/>
      <c r="EF945" s="78"/>
      <c r="EL945" s="78"/>
      <c r="EM945" s="78"/>
      <c r="EN945" s="78"/>
      <c r="ET945" s="78"/>
      <c r="EU945" s="78"/>
      <c r="EV945" s="78"/>
    </row>
    <row r="946" spans="12:152" s="77" customFormat="1" ht="12.75">
      <c r="L946" s="78"/>
      <c r="N946" s="78">
        <v>1.8E-10</v>
      </c>
      <c r="O946" s="78">
        <v>1.9565967978600001</v>
      </c>
      <c r="P946" s="78">
        <v>102872.745992232</v>
      </c>
      <c r="Q946" s="77">
        <f t="shared" si="436"/>
        <v>-1.7643276458428538E-10</v>
      </c>
      <c r="R946" s="77">
        <f t="shared" si="437"/>
        <v>-1.7646662195268722E-10</v>
      </c>
      <c r="S946" s="77">
        <f t="shared" si="438"/>
        <v>-1.7646662420259858E-10</v>
      </c>
      <c r="T946" s="77">
        <f t="shared" si="439"/>
        <v>-1.7646662420274786E-10</v>
      </c>
      <c r="V946" s="78"/>
      <c r="W946" s="78"/>
      <c r="X946" s="78"/>
      <c r="AD946" s="78"/>
      <c r="AE946" s="78"/>
      <c r="AF946" s="78"/>
      <c r="AL946" s="78"/>
      <c r="AM946" s="78"/>
      <c r="AN946" s="78"/>
      <c r="AT946" s="78"/>
      <c r="AU946" s="78"/>
      <c r="AV946" s="78"/>
      <c r="BB946" s="78"/>
      <c r="BC946" s="78"/>
      <c r="BD946" s="78"/>
      <c r="BJ946" s="78"/>
      <c r="BK946" s="78"/>
      <c r="BL946" s="78"/>
      <c r="BR946" s="78"/>
      <c r="BS946" s="78"/>
      <c r="BT946" s="78"/>
      <c r="BZ946" s="78"/>
      <c r="CA946" s="78"/>
      <c r="CB946" s="78"/>
      <c r="CH946" s="78"/>
      <c r="CI946" s="78"/>
      <c r="CJ946" s="78"/>
      <c r="CP946" s="78"/>
      <c r="CQ946" s="78"/>
      <c r="CR946" s="78"/>
      <c r="CX946" s="78"/>
      <c r="CY946" s="78"/>
      <c r="CZ946" s="78"/>
      <c r="DF946" s="78">
        <v>3.9999999999999998E-11</v>
      </c>
      <c r="DG946" s="78">
        <v>2.23067570586</v>
      </c>
      <c r="DH946" s="78">
        <v>104819.577556651</v>
      </c>
      <c r="DI946" s="77">
        <f t="shared" si="440"/>
        <v>2.4987195993046377E-11</v>
      </c>
      <c r="DJ946" s="77">
        <f t="shared" si="441"/>
        <v>2.4956893552962039E-11</v>
      </c>
      <c r="DK946" s="77">
        <f t="shared" si="442"/>
        <v>2.495689153373847E-11</v>
      </c>
      <c r="DL946" s="77">
        <f t="shared" si="443"/>
        <v>2.495689153360342E-11</v>
      </c>
      <c r="DN946" s="78"/>
      <c r="DO946" s="78"/>
      <c r="DP946" s="78"/>
      <c r="DV946" s="78"/>
      <c r="DW946" s="78"/>
      <c r="DX946" s="78"/>
      <c r="ED946" s="78"/>
      <c r="EE946" s="78"/>
      <c r="EF946" s="78"/>
      <c r="EL946" s="78"/>
      <c r="EM946" s="78"/>
      <c r="EN946" s="78"/>
      <c r="ET946" s="78"/>
      <c r="EU946" s="78"/>
      <c r="EV946" s="78"/>
    </row>
    <row r="947" spans="12:152" s="77" customFormat="1" ht="12.75">
      <c r="L947" s="78"/>
      <c r="N947" s="78">
        <v>1.7000000000000001E-10</v>
      </c>
      <c r="O947" s="78">
        <v>5.3735044315799998</v>
      </c>
      <c r="P947" s="78">
        <v>25384.269956956701</v>
      </c>
      <c r="Q947" s="77">
        <f t="shared" si="436"/>
        <v>-1.632401647351869E-10</v>
      </c>
      <c r="R947" s="77">
        <f t="shared" si="437"/>
        <v>-1.6322901386413778E-10</v>
      </c>
      <c r="S947" s="77">
        <f t="shared" si="438"/>
        <v>-1.6322901312107955E-10</v>
      </c>
      <c r="T947" s="77">
        <f t="shared" si="439"/>
        <v>-1.6322901312103095E-10</v>
      </c>
      <c r="V947" s="78"/>
      <c r="W947" s="78"/>
      <c r="X947" s="78"/>
      <c r="AD947" s="78"/>
      <c r="AE947" s="78"/>
      <c r="AF947" s="78"/>
      <c r="AL947" s="78"/>
      <c r="AM947" s="78"/>
      <c r="AN947" s="78"/>
      <c r="AT947" s="78"/>
      <c r="AU947" s="78"/>
      <c r="AV947" s="78"/>
      <c r="BB947" s="78"/>
      <c r="BC947" s="78"/>
      <c r="BD947" s="78"/>
      <c r="BJ947" s="78"/>
      <c r="BK947" s="78"/>
      <c r="BL947" s="78"/>
      <c r="BR947" s="78"/>
      <c r="BS947" s="78"/>
      <c r="BT947" s="78"/>
      <c r="BZ947" s="78"/>
      <c r="CA947" s="78"/>
      <c r="CB947" s="78"/>
      <c r="CH947" s="78"/>
      <c r="CI947" s="78"/>
      <c r="CJ947" s="78"/>
      <c r="CP947" s="78"/>
      <c r="CQ947" s="78"/>
      <c r="CR947" s="78"/>
      <c r="CX947" s="78"/>
      <c r="CY947" s="78"/>
      <c r="CZ947" s="78"/>
      <c r="DF947" s="78">
        <v>3.9999999999999998E-11</v>
      </c>
      <c r="DG947" s="78">
        <v>2.1086768693</v>
      </c>
      <c r="DH947" s="78">
        <v>27331.390743252599</v>
      </c>
      <c r="DI947" s="77">
        <f t="shared" si="440"/>
        <v>8.203888607988486E-12</v>
      </c>
      <c r="DJ947" s="77">
        <f t="shared" si="441"/>
        <v>8.2137878124459605E-12</v>
      </c>
      <c r="DK947" s="77">
        <f t="shared" si="442"/>
        <v>8.2137884718128216E-12</v>
      </c>
      <c r="DL947" s="77">
        <f t="shared" si="443"/>
        <v>8.2137884718562147E-12</v>
      </c>
      <c r="DN947" s="78"/>
      <c r="DO947" s="78"/>
      <c r="DP947" s="78"/>
      <c r="DV947" s="78"/>
      <c r="DW947" s="78"/>
      <c r="DX947" s="78"/>
      <c r="ED947" s="78"/>
      <c r="EE947" s="78"/>
      <c r="EF947" s="78"/>
      <c r="EL947" s="78"/>
      <c r="EM947" s="78"/>
      <c r="EN947" s="78"/>
      <c r="ET947" s="78"/>
      <c r="EU947" s="78"/>
      <c r="EV947" s="78"/>
    </row>
    <row r="948" spans="12:152" s="77" customFormat="1" ht="12.75">
      <c r="L948" s="78"/>
      <c r="N948" s="78">
        <v>1.5E-10</v>
      </c>
      <c r="O948" s="78">
        <v>2.1295253235999998</v>
      </c>
      <c r="P948" s="78">
        <v>128106.31931499801</v>
      </c>
      <c r="Q948" s="77">
        <f t="shared" si="436"/>
        <v>-3.9117067058535562E-11</v>
      </c>
      <c r="R948" s="77">
        <f t="shared" si="437"/>
        <v>-3.8945410771823539E-11</v>
      </c>
      <c r="S948" s="77">
        <f t="shared" si="438"/>
        <v>-3.8945399335996195E-11</v>
      </c>
      <c r="T948" s="77">
        <f t="shared" si="439"/>
        <v>-3.8945399335238659E-11</v>
      </c>
      <c r="V948" s="78"/>
      <c r="W948" s="78"/>
      <c r="X948" s="78"/>
      <c r="AD948" s="78"/>
      <c r="AE948" s="78"/>
      <c r="AF948" s="78"/>
      <c r="AL948" s="78"/>
      <c r="AM948" s="78"/>
      <c r="AN948" s="78"/>
      <c r="AT948" s="78"/>
      <c r="AU948" s="78"/>
      <c r="AV948" s="78"/>
      <c r="BB948" s="78"/>
      <c r="BC948" s="78"/>
      <c r="BD948" s="78"/>
      <c r="BJ948" s="78"/>
      <c r="BK948" s="78"/>
      <c r="BL948" s="78"/>
      <c r="BR948" s="78"/>
      <c r="BS948" s="78"/>
      <c r="BT948" s="78"/>
      <c r="BZ948" s="78"/>
      <c r="CA948" s="78"/>
      <c r="CB948" s="78"/>
      <c r="CH948" s="78"/>
      <c r="CI948" s="78"/>
      <c r="CJ948" s="78"/>
      <c r="CP948" s="78"/>
      <c r="CQ948" s="78"/>
      <c r="CR948" s="78"/>
      <c r="CX948" s="78"/>
      <c r="CY948" s="78"/>
      <c r="CZ948" s="78"/>
      <c r="DF948" s="78">
        <v>3E-11</v>
      </c>
      <c r="DG948" s="78">
        <v>3.7432155273099998</v>
      </c>
      <c r="DH948" s="78">
        <v>28471.096156350399</v>
      </c>
      <c r="DI948" s="77">
        <f t="shared" si="440"/>
        <v>-2.952165324345171E-11</v>
      </c>
      <c r="DJ948" s="77">
        <f t="shared" si="441"/>
        <v>-2.9520246705468603E-11</v>
      </c>
      <c r="DK948" s="77">
        <f t="shared" si="442"/>
        <v>-2.952024661171108E-11</v>
      </c>
      <c r="DL948" s="77">
        <f t="shared" si="443"/>
        <v>-2.952024661170485E-11</v>
      </c>
      <c r="DN948" s="78"/>
      <c r="DO948" s="78"/>
      <c r="DP948" s="78"/>
      <c r="DV948" s="78"/>
      <c r="DW948" s="78"/>
      <c r="DX948" s="78"/>
      <c r="ED948" s="78"/>
      <c r="EE948" s="78"/>
      <c r="EF948" s="78"/>
      <c r="EL948" s="78"/>
      <c r="EM948" s="78"/>
      <c r="EN948" s="78"/>
      <c r="ET948" s="78"/>
      <c r="EU948" s="78"/>
      <c r="EV948" s="78"/>
    </row>
    <row r="949" spans="12:152" s="77" customFormat="1" ht="12.75">
      <c r="L949" s="78"/>
      <c r="N949" s="78">
        <v>1.8E-10</v>
      </c>
      <c r="O949" s="78">
        <v>4.0629037439099998</v>
      </c>
      <c r="P949" s="78">
        <v>51439.929769616501</v>
      </c>
      <c r="Q949" s="77">
        <f t="shared" si="436"/>
        <v>-4.1398025739158753E-12</v>
      </c>
      <c r="R949" s="77">
        <f t="shared" si="437"/>
        <v>-4.0541614467150313E-12</v>
      </c>
      <c r="S949" s="77">
        <f t="shared" si="438"/>
        <v>-4.0541557421450999E-12</v>
      </c>
      <c r="T949" s="77">
        <f t="shared" si="439"/>
        <v>-4.0541557417666179E-12</v>
      </c>
      <c r="V949" s="78"/>
      <c r="W949" s="78"/>
      <c r="X949" s="78"/>
      <c r="AD949" s="78"/>
      <c r="AE949" s="78"/>
      <c r="AF949" s="78"/>
      <c r="AL949" s="78"/>
      <c r="AM949" s="78"/>
      <c r="AN949" s="78"/>
      <c r="AT949" s="78"/>
      <c r="AU949" s="78"/>
      <c r="AV949" s="78"/>
      <c r="BB949" s="78"/>
      <c r="BC949" s="78"/>
      <c r="BD949" s="78"/>
      <c r="BJ949" s="78"/>
      <c r="BK949" s="78"/>
      <c r="BL949" s="78"/>
      <c r="BR949" s="78"/>
      <c r="BS949" s="78"/>
      <c r="BT949" s="78"/>
      <c r="BZ949" s="78"/>
      <c r="CA949" s="78"/>
      <c r="CB949" s="78"/>
      <c r="CH949" s="78"/>
      <c r="CI949" s="78"/>
      <c r="CJ949" s="78"/>
      <c r="CP949" s="78"/>
      <c r="CQ949" s="78"/>
      <c r="CR949" s="78"/>
      <c r="CX949" s="78"/>
      <c r="CY949" s="78"/>
      <c r="CZ949" s="78"/>
      <c r="DF949" s="78">
        <v>3E-11</v>
      </c>
      <c r="DG949" s="78">
        <v>5.35951703976</v>
      </c>
      <c r="DH949" s="78">
        <v>233681.74972207399</v>
      </c>
      <c r="DI949" s="77">
        <f t="shared" si="440"/>
        <v>-1.8915457998942659E-11</v>
      </c>
      <c r="DJ949" s="77">
        <f t="shared" si="441"/>
        <v>-1.8965755556908739E-11</v>
      </c>
      <c r="DK949" s="77">
        <f t="shared" si="442"/>
        <v>-1.8965758904271911E-11</v>
      </c>
      <c r="DL949" s="77">
        <f t="shared" si="443"/>
        <v>-1.8965758904493886E-11</v>
      </c>
      <c r="DN949" s="78"/>
      <c r="DO949" s="78"/>
      <c r="DP949" s="78"/>
      <c r="DV949" s="78"/>
      <c r="DW949" s="78"/>
      <c r="DX949" s="78"/>
      <c r="ED949" s="78"/>
      <c r="EE949" s="78"/>
      <c r="EF949" s="78"/>
      <c r="EL949" s="78"/>
      <c r="EM949" s="78"/>
      <c r="EN949" s="78"/>
      <c r="ET949" s="78"/>
      <c r="EU949" s="78"/>
      <c r="EV949" s="78"/>
    </row>
    <row r="950" spans="12:152" s="77" customFormat="1" ht="12.75">
      <c r="L950" s="78"/>
      <c r="N950" s="78">
        <v>1.5E-10</v>
      </c>
      <c r="O950" s="78">
        <v>4.3280862367899999</v>
      </c>
      <c r="P950" s="78">
        <v>77741.132006628701</v>
      </c>
      <c r="Q950" s="77">
        <f t="shared" si="436"/>
        <v>1.2840062120244864E-10</v>
      </c>
      <c r="R950" s="77">
        <f t="shared" si="437"/>
        <v>1.2845636157951271E-10</v>
      </c>
      <c r="S950" s="77">
        <f t="shared" si="438"/>
        <v>1.2845636529015847E-10</v>
      </c>
      <c r="T950" s="77">
        <f t="shared" si="439"/>
        <v>1.2845636529040502E-10</v>
      </c>
      <c r="V950" s="78"/>
      <c r="W950" s="78"/>
      <c r="X950" s="78"/>
      <c r="AD950" s="78"/>
      <c r="AE950" s="78"/>
      <c r="AF950" s="78"/>
      <c r="AL950" s="78"/>
      <c r="AM950" s="78"/>
      <c r="AN950" s="78"/>
      <c r="AT950" s="78"/>
      <c r="AU950" s="78"/>
      <c r="AV950" s="78"/>
      <c r="BB950" s="78"/>
      <c r="BC950" s="78"/>
      <c r="BD950" s="78"/>
      <c r="BJ950" s="78"/>
      <c r="BK950" s="78"/>
      <c r="BL950" s="78"/>
      <c r="BR950" s="78"/>
      <c r="BS950" s="78"/>
      <c r="BT950" s="78"/>
      <c r="BZ950" s="78"/>
      <c r="CA950" s="78"/>
      <c r="CB950" s="78"/>
      <c r="CH950" s="78"/>
      <c r="CI950" s="78"/>
      <c r="CJ950" s="78"/>
      <c r="CP950" s="78"/>
      <c r="CQ950" s="78"/>
      <c r="CR950" s="78"/>
      <c r="CX950" s="78"/>
      <c r="CY950" s="78"/>
      <c r="CZ950" s="78"/>
      <c r="DF950" s="78">
        <v>3.9999999999999998E-11</v>
      </c>
      <c r="DG950" s="78">
        <v>1.44726666359</v>
      </c>
      <c r="DH950" s="78">
        <v>25907.826011289599</v>
      </c>
      <c r="DI950" s="77">
        <f t="shared" si="440"/>
        <v>-2.7027591927554761E-11</v>
      </c>
      <c r="DJ950" s="77">
        <f t="shared" si="441"/>
        <v>-2.7020523255832842E-11</v>
      </c>
      <c r="DK950" s="77">
        <f t="shared" si="442"/>
        <v>-2.7020522784937676E-11</v>
      </c>
      <c r="DL950" s="77">
        <f t="shared" si="443"/>
        <v>-2.702052278490666E-11</v>
      </c>
      <c r="DN950" s="78"/>
      <c r="DO950" s="78"/>
      <c r="DP950" s="78"/>
      <c r="DV950" s="78"/>
      <c r="DW950" s="78"/>
      <c r="DX950" s="78"/>
      <c r="ED950" s="78"/>
      <c r="EE950" s="78"/>
      <c r="EF950" s="78"/>
      <c r="EL950" s="78"/>
      <c r="EM950" s="78"/>
      <c r="EN950" s="78"/>
      <c r="ET950" s="78"/>
      <c r="EU950" s="78"/>
      <c r="EV950" s="78"/>
    </row>
    <row r="951" spans="12:152" s="77" customFormat="1" ht="12.75">
      <c r="L951" s="78"/>
      <c r="N951" s="78">
        <v>1.4000000000000001E-10</v>
      </c>
      <c r="O951" s="78">
        <v>3.4638968087899999</v>
      </c>
      <c r="P951" s="78">
        <v>104426.394164864</v>
      </c>
      <c r="Q951" s="77">
        <f t="shared" si="436"/>
        <v>-1.1358295622812798E-10</v>
      </c>
      <c r="R951" s="77">
        <f t="shared" si="437"/>
        <v>-1.1350382909620606E-10</v>
      </c>
      <c r="S951" s="77">
        <f t="shared" si="438"/>
        <v>-1.1350382382202592E-10</v>
      </c>
      <c r="T951" s="77">
        <f t="shared" si="439"/>
        <v>-1.1350382382167186E-10</v>
      </c>
      <c r="V951" s="78"/>
      <c r="W951" s="78"/>
      <c r="X951" s="78"/>
      <c r="AD951" s="78"/>
      <c r="AE951" s="78"/>
      <c r="AF951" s="78"/>
      <c r="AL951" s="78"/>
      <c r="AM951" s="78"/>
      <c r="AN951" s="78"/>
      <c r="AT951" s="78"/>
      <c r="AU951" s="78"/>
      <c r="AV951" s="78"/>
      <c r="BB951" s="78"/>
      <c r="BC951" s="78"/>
      <c r="BD951" s="78"/>
      <c r="BJ951" s="78"/>
      <c r="BK951" s="78"/>
      <c r="BL951" s="78"/>
      <c r="BR951" s="78"/>
      <c r="BS951" s="78"/>
      <c r="BT951" s="78"/>
      <c r="BZ951" s="78"/>
      <c r="CA951" s="78"/>
      <c r="CB951" s="78"/>
      <c r="CH951" s="78"/>
      <c r="CI951" s="78"/>
      <c r="CJ951" s="78"/>
      <c r="CP951" s="78"/>
      <c r="CQ951" s="78"/>
      <c r="CR951" s="78"/>
      <c r="CX951" s="78"/>
      <c r="CY951" s="78"/>
      <c r="CZ951" s="78"/>
      <c r="DF951" s="78">
        <v>3E-11</v>
      </c>
      <c r="DG951" s="78">
        <v>0.77055249403000003</v>
      </c>
      <c r="DH951" s="78">
        <v>23389.451694197</v>
      </c>
      <c r="DI951" s="77">
        <f t="shared" si="440"/>
        <v>-2.9823033890341436E-11</v>
      </c>
      <c r="DJ951" s="77">
        <f t="shared" si="441"/>
        <v>-2.982232911318461E-11</v>
      </c>
      <c r="DK951" s="77">
        <f t="shared" si="442"/>
        <v>-2.9822329066192983E-11</v>
      </c>
      <c r="DL951" s="77">
        <f t="shared" si="443"/>
        <v>-2.982232906618983E-11</v>
      </c>
      <c r="DN951" s="78"/>
      <c r="DO951" s="78"/>
      <c r="DP951" s="78"/>
      <c r="DV951" s="78"/>
      <c r="DW951" s="78"/>
      <c r="DX951" s="78"/>
      <c r="ED951" s="78"/>
      <c r="EE951" s="78"/>
      <c r="EF951" s="78"/>
      <c r="EL951" s="78"/>
      <c r="EM951" s="78"/>
      <c r="EN951" s="78"/>
      <c r="ET951" s="78"/>
      <c r="EU951" s="78"/>
      <c r="EV951" s="78"/>
    </row>
    <row r="952" spans="12:152" s="77" customFormat="1" ht="12.75">
      <c r="L952" s="78"/>
      <c r="N952" s="78">
        <v>2.0000000000000001E-10</v>
      </c>
      <c r="O952" s="78">
        <v>5.15870331048</v>
      </c>
      <c r="P952" s="78">
        <v>154408.65498906601</v>
      </c>
      <c r="Q952" s="77">
        <f t="shared" si="436"/>
        <v>-1.8419239046216815E-10</v>
      </c>
      <c r="R952" s="77">
        <f t="shared" si="437"/>
        <v>-1.843035296455169E-10</v>
      </c>
      <c r="S952" s="77">
        <f t="shared" si="438"/>
        <v>-1.8430353703595443E-10</v>
      </c>
      <c r="T952" s="77">
        <f t="shared" si="439"/>
        <v>-1.8430353703644006E-10</v>
      </c>
      <c r="V952" s="78"/>
      <c r="W952" s="78"/>
      <c r="X952" s="78"/>
      <c r="AD952" s="78"/>
      <c r="AE952" s="78"/>
      <c r="AF952" s="78"/>
      <c r="AL952" s="78"/>
      <c r="AM952" s="78"/>
      <c r="AN952" s="78"/>
      <c r="AT952" s="78"/>
      <c r="AU952" s="78"/>
      <c r="AV952" s="78"/>
      <c r="BB952" s="78"/>
      <c r="BC952" s="78"/>
      <c r="BD952" s="78"/>
      <c r="BJ952" s="78"/>
      <c r="BK952" s="78"/>
      <c r="BL952" s="78"/>
      <c r="BR952" s="78"/>
      <c r="BS952" s="78"/>
      <c r="BT952" s="78"/>
      <c r="BZ952" s="78"/>
      <c r="CA952" s="78"/>
      <c r="CB952" s="78"/>
      <c r="CH952" s="78"/>
      <c r="CI952" s="78"/>
      <c r="CJ952" s="78"/>
      <c r="CP952" s="78"/>
      <c r="CQ952" s="78"/>
      <c r="CR952" s="78"/>
      <c r="CX952" s="78"/>
      <c r="CY952" s="78"/>
      <c r="CZ952" s="78"/>
      <c r="DF952" s="78">
        <v>3.9999999999999998E-11</v>
      </c>
      <c r="DG952" s="78">
        <v>5.5373191053399999</v>
      </c>
      <c r="DH952" s="78">
        <v>52098.055739164403</v>
      </c>
      <c r="DI952" s="77">
        <f t="shared" si="440"/>
        <v>3.3440632453103741E-11</v>
      </c>
      <c r="DJ952" s="77">
        <f t="shared" si="441"/>
        <v>3.3430049614876873E-11</v>
      </c>
      <c r="DK952" s="77">
        <f t="shared" si="442"/>
        <v>3.3430048909695985E-11</v>
      </c>
      <c r="DL952" s="77">
        <f t="shared" si="443"/>
        <v>3.3430048909649786E-11</v>
      </c>
      <c r="DN952" s="78"/>
      <c r="DO952" s="78"/>
      <c r="DP952" s="78"/>
      <c r="DV952" s="78"/>
      <c r="DW952" s="78"/>
      <c r="DX952" s="78"/>
      <c r="ED952" s="78"/>
      <c r="EE952" s="78"/>
      <c r="EF952" s="78"/>
      <c r="EL952" s="78"/>
      <c r="EM952" s="78"/>
      <c r="EN952" s="78"/>
      <c r="ET952" s="78"/>
      <c r="EU952" s="78"/>
      <c r="EV952" s="78"/>
    </row>
    <row r="953" spans="12:152" s="77" customFormat="1" ht="12.75">
      <c r="L953" s="78"/>
      <c r="N953" s="78">
        <v>1.4000000000000001E-10</v>
      </c>
      <c r="O953" s="78">
        <v>4.5308977158200001</v>
      </c>
      <c r="P953" s="78">
        <v>57503.282391531196</v>
      </c>
      <c r="Q953" s="77">
        <f t="shared" si="436"/>
        <v>1.386109602616679E-10</v>
      </c>
      <c r="R953" s="77">
        <f t="shared" si="437"/>
        <v>1.3860047487881606E-10</v>
      </c>
      <c r="S953" s="77">
        <f t="shared" si="438"/>
        <v>1.3860047417907945E-10</v>
      </c>
      <c r="T953" s="77">
        <f t="shared" si="439"/>
        <v>1.3860047417903344E-10</v>
      </c>
      <c r="V953" s="78"/>
      <c r="W953" s="78"/>
      <c r="X953" s="78"/>
      <c r="AD953" s="78"/>
      <c r="AE953" s="78"/>
      <c r="AF953" s="78"/>
      <c r="AL953" s="78"/>
      <c r="AM953" s="78"/>
      <c r="AN953" s="78"/>
      <c r="AT953" s="78"/>
      <c r="AU953" s="78"/>
      <c r="AV953" s="78"/>
      <c r="BB953" s="78"/>
      <c r="BC953" s="78"/>
      <c r="BD953" s="78"/>
      <c r="BJ953" s="78"/>
      <c r="BK953" s="78"/>
      <c r="BL953" s="78"/>
      <c r="BR953" s="78"/>
      <c r="BS953" s="78"/>
      <c r="BT953" s="78"/>
      <c r="BZ953" s="78"/>
      <c r="CA953" s="78"/>
      <c r="CB953" s="78"/>
      <c r="CH953" s="78"/>
      <c r="CI953" s="78"/>
      <c r="CJ953" s="78"/>
      <c r="CP953" s="78"/>
      <c r="CQ953" s="78"/>
      <c r="CR953" s="78"/>
      <c r="CX953" s="78"/>
      <c r="CY953" s="78"/>
      <c r="CZ953" s="78"/>
      <c r="DF953" s="78">
        <v>3.9999999999999998E-11</v>
      </c>
      <c r="DG953" s="78">
        <v>2.7106584473000002</v>
      </c>
      <c r="DH953" s="78">
        <v>107679.748222576</v>
      </c>
      <c r="DI953" s="77">
        <f t="shared" si="440"/>
        <v>-3.375022607890653E-11</v>
      </c>
      <c r="DJ953" s="77">
        <f t="shared" si="441"/>
        <v>-3.3728821348406814E-11</v>
      </c>
      <c r="DK953" s="77">
        <f t="shared" si="442"/>
        <v>-3.3728819921525246E-11</v>
      </c>
      <c r="DL953" s="77">
        <f t="shared" si="443"/>
        <v>-3.3728819921429914E-11</v>
      </c>
      <c r="DN953" s="78"/>
      <c r="DO953" s="78"/>
      <c r="DP953" s="78"/>
      <c r="DV953" s="78"/>
      <c r="DW953" s="78"/>
      <c r="DX953" s="78"/>
      <c r="ED953" s="78"/>
      <c r="EE953" s="78"/>
      <c r="EF953" s="78"/>
      <c r="EL953" s="78"/>
      <c r="EM953" s="78"/>
      <c r="EN953" s="78"/>
      <c r="ET953" s="78"/>
      <c r="EU953" s="78"/>
      <c r="EV953" s="78"/>
    </row>
    <row r="954" spans="12:152" s="77" customFormat="1" ht="12.75">
      <c r="L954" s="78"/>
      <c r="N954" s="78">
        <v>1.5999999999999999E-10</v>
      </c>
      <c r="O954" s="78">
        <v>3.6472006670099999</v>
      </c>
      <c r="P954" s="78">
        <v>24072.232055414301</v>
      </c>
      <c r="Q954" s="77">
        <f t="shared" si="436"/>
        <v>-8.4045337606004045E-11</v>
      </c>
      <c r="R954" s="77">
        <f t="shared" si="437"/>
        <v>-8.4015014008845083E-11</v>
      </c>
      <c r="S954" s="77">
        <f t="shared" si="438"/>
        <v>-8.4015011988853302E-11</v>
      </c>
      <c r="T954" s="77">
        <f t="shared" si="439"/>
        <v>-8.4015011988721729E-11</v>
      </c>
      <c r="V954" s="78"/>
      <c r="W954" s="78"/>
      <c r="X954" s="78"/>
      <c r="AD954" s="78"/>
      <c r="AE954" s="78"/>
      <c r="AF954" s="78"/>
      <c r="AL954" s="78"/>
      <c r="AM954" s="78"/>
      <c r="AN954" s="78"/>
      <c r="AT954" s="78"/>
      <c r="AU954" s="78"/>
      <c r="AV954" s="78"/>
      <c r="BB954" s="78"/>
      <c r="BC954" s="78"/>
      <c r="BD954" s="78"/>
      <c r="BJ954" s="78"/>
      <c r="BK954" s="78"/>
      <c r="BL954" s="78"/>
      <c r="BR954" s="78"/>
      <c r="BS954" s="78"/>
      <c r="BT954" s="78"/>
      <c r="BZ954" s="78"/>
      <c r="CA954" s="78"/>
      <c r="CB954" s="78"/>
      <c r="CH954" s="78"/>
      <c r="CI954" s="78"/>
      <c r="CJ954" s="78"/>
      <c r="CP954" s="78"/>
      <c r="CQ954" s="78"/>
      <c r="CR954" s="78"/>
      <c r="CX954" s="78"/>
      <c r="CY954" s="78"/>
      <c r="CZ954" s="78"/>
      <c r="DF954" s="78">
        <v>3E-11</v>
      </c>
      <c r="DG954" s="78">
        <v>4.8588422294700004</v>
      </c>
      <c r="DH954" s="78">
        <v>1063.3140834523001</v>
      </c>
      <c r="DI954" s="77">
        <f t="shared" si="440"/>
        <v>1.5269828837676465E-11</v>
      </c>
      <c r="DJ954" s="77">
        <f t="shared" si="441"/>
        <v>1.5269574802894065E-11</v>
      </c>
      <c r="DK954" s="77">
        <f t="shared" si="442"/>
        <v>1.5269574785972784E-11</v>
      </c>
      <c r="DL954" s="77">
        <f t="shared" si="443"/>
        <v>1.5269574785971682E-11</v>
      </c>
      <c r="DN954" s="78"/>
      <c r="DO954" s="78"/>
      <c r="DP954" s="78"/>
      <c r="DV954" s="78"/>
      <c r="DW954" s="78"/>
      <c r="DX954" s="78"/>
      <c r="ED954" s="78"/>
      <c r="EE954" s="78"/>
      <c r="EF954" s="78"/>
      <c r="EL954" s="78"/>
      <c r="EM954" s="78"/>
      <c r="EN954" s="78"/>
      <c r="ET954" s="78"/>
      <c r="EU954" s="78"/>
      <c r="EV954" s="78"/>
    </row>
    <row r="955" spans="12:152" s="77" customFormat="1" ht="12.75">
      <c r="L955" s="78"/>
      <c r="N955" s="78">
        <v>1.5E-10</v>
      </c>
      <c r="O955" s="78">
        <v>2.9679364480700001</v>
      </c>
      <c r="P955" s="78">
        <v>24719.242888729099</v>
      </c>
      <c r="Q955" s="77">
        <f t="shared" si="436"/>
        <v>-8.1200025158288774E-11</v>
      </c>
      <c r="R955" s="77">
        <f t="shared" si="437"/>
        <v>-8.1228866356381401E-11</v>
      </c>
      <c r="S955" s="77">
        <f t="shared" si="438"/>
        <v>-8.1228868277347293E-11</v>
      </c>
      <c r="T955" s="77">
        <f t="shared" si="439"/>
        <v>-8.1228868277476321E-11</v>
      </c>
      <c r="V955" s="78"/>
      <c r="W955" s="78"/>
      <c r="X955" s="78"/>
      <c r="AD955" s="78"/>
      <c r="AE955" s="78"/>
      <c r="AF955" s="78"/>
      <c r="AL955" s="78"/>
      <c r="AM955" s="78"/>
      <c r="AN955" s="78"/>
      <c r="AT955" s="78"/>
      <c r="AU955" s="78"/>
      <c r="AV955" s="78"/>
      <c r="BB955" s="78"/>
      <c r="BC955" s="78"/>
      <c r="BD955" s="78"/>
      <c r="BJ955" s="78"/>
      <c r="BK955" s="78"/>
      <c r="BL955" s="78"/>
      <c r="BR955" s="78"/>
      <c r="BS955" s="78"/>
      <c r="BT955" s="78"/>
      <c r="BZ955" s="78"/>
      <c r="CA955" s="78"/>
      <c r="CB955" s="78"/>
      <c r="CH955" s="78"/>
      <c r="CI955" s="78"/>
      <c r="CJ955" s="78"/>
      <c r="CP955" s="78"/>
      <c r="CQ955" s="78"/>
      <c r="CR955" s="78"/>
      <c r="CX955" s="78"/>
      <c r="CY955" s="78"/>
      <c r="CZ955" s="78"/>
      <c r="DF955" s="78">
        <v>3E-11</v>
      </c>
      <c r="DG955" s="78">
        <v>6.1032223064500002</v>
      </c>
      <c r="DH955" s="78">
        <v>48091.817776443997</v>
      </c>
      <c r="DI955" s="77">
        <f t="shared" si="440"/>
        <v>-2.936067489656189E-11</v>
      </c>
      <c r="DJ955" s="77">
        <f t="shared" si="441"/>
        <v>-2.9363412955472753E-11</v>
      </c>
      <c r="DK955" s="77">
        <f t="shared" si="442"/>
        <v>-2.9363413137660995E-11</v>
      </c>
      <c r="DL955" s="77">
        <f t="shared" si="443"/>
        <v>-2.9363413137673229E-11</v>
      </c>
      <c r="DN955" s="78"/>
      <c r="DO955" s="78"/>
      <c r="DP955" s="78"/>
      <c r="DV955" s="78"/>
      <c r="DW955" s="78"/>
      <c r="DX955" s="78"/>
      <c r="ED955" s="78"/>
      <c r="EE955" s="78"/>
      <c r="EF955" s="78"/>
      <c r="EL955" s="78"/>
      <c r="EM955" s="78"/>
      <c r="EN955" s="78"/>
      <c r="ET955" s="78"/>
      <c r="EU955" s="78"/>
      <c r="EV955" s="78"/>
    </row>
    <row r="956" spans="12:152" s="77" customFormat="1" ht="12.75">
      <c r="L956" s="78"/>
      <c r="N956" s="78">
        <v>1.4000000000000001E-10</v>
      </c>
      <c r="O956" s="78">
        <v>0.79165737764999999</v>
      </c>
      <c r="P956" s="78">
        <v>25928.601406782</v>
      </c>
      <c r="Q956" s="77">
        <f t="shared" si="436"/>
        <v>4.0454316885995684E-12</v>
      </c>
      <c r="R956" s="77">
        <f t="shared" si="437"/>
        <v>4.0790012959044186E-12</v>
      </c>
      <c r="S956" s="77">
        <f t="shared" si="438"/>
        <v>4.0790035319626768E-12</v>
      </c>
      <c r="T956" s="77">
        <f t="shared" si="439"/>
        <v>4.079003532109839E-12</v>
      </c>
      <c r="V956" s="78"/>
      <c r="W956" s="78"/>
      <c r="X956" s="78"/>
      <c r="AD956" s="78"/>
      <c r="AE956" s="78"/>
      <c r="AF956" s="78"/>
      <c r="AL956" s="78"/>
      <c r="AM956" s="78"/>
      <c r="AN956" s="78"/>
      <c r="AT956" s="78"/>
      <c r="AU956" s="78"/>
      <c r="AV956" s="78"/>
      <c r="BB956" s="78"/>
      <c r="BC956" s="78"/>
      <c r="BD956" s="78"/>
      <c r="BJ956" s="78"/>
      <c r="BK956" s="78"/>
      <c r="BL956" s="78"/>
      <c r="BR956" s="78"/>
      <c r="BS956" s="78"/>
      <c r="BT956" s="78"/>
      <c r="BZ956" s="78"/>
      <c r="CA956" s="78"/>
      <c r="CB956" s="78"/>
      <c r="CH956" s="78"/>
      <c r="CI956" s="78"/>
      <c r="CJ956" s="78"/>
      <c r="CP956" s="78"/>
      <c r="CQ956" s="78"/>
      <c r="CR956" s="78"/>
      <c r="CX956" s="78"/>
      <c r="CY956" s="78"/>
      <c r="CZ956" s="78"/>
      <c r="DF956" s="78">
        <v>3E-11</v>
      </c>
      <c r="DG956" s="78">
        <v>0.57378510632000002</v>
      </c>
      <c r="DH956" s="78">
        <v>154194.22245657301</v>
      </c>
      <c r="DI956" s="77">
        <f t="shared" si="440"/>
        <v>2.9681414165686988E-11</v>
      </c>
      <c r="DJ956" s="77">
        <f t="shared" si="441"/>
        <v>2.968760442758382E-11</v>
      </c>
      <c r="DK956" s="77">
        <f t="shared" si="442"/>
        <v>2.9687604837904637E-11</v>
      </c>
      <c r="DL956" s="77">
        <f t="shared" si="443"/>
        <v>2.9687604837931637E-11</v>
      </c>
      <c r="DN956" s="78"/>
      <c r="DO956" s="78"/>
      <c r="DP956" s="78"/>
      <c r="DV956" s="78"/>
      <c r="DW956" s="78"/>
      <c r="DX956" s="78"/>
      <c r="ED956" s="78"/>
      <c r="EE956" s="78"/>
      <c r="EF956" s="78"/>
      <c r="EL956" s="78"/>
      <c r="EM956" s="78"/>
      <c r="EN956" s="78"/>
      <c r="ET956" s="78"/>
      <c r="EU956" s="78"/>
      <c r="EV956" s="78"/>
    </row>
    <row r="957" spans="12:152" s="77" customFormat="1" ht="12.75">
      <c r="L957" s="78"/>
      <c r="N957" s="78">
        <v>1.4000000000000001E-10</v>
      </c>
      <c r="O957" s="78">
        <v>4.3657032127399997</v>
      </c>
      <c r="P957" s="78">
        <v>78249.482330720901</v>
      </c>
      <c r="Q957" s="77">
        <f t="shared" si="436"/>
        <v>-8.6593695393154604E-11</v>
      </c>
      <c r="R957" s="77">
        <f t="shared" si="437"/>
        <v>-8.66733113063702E-11</v>
      </c>
      <c r="S957" s="77">
        <f t="shared" si="438"/>
        <v>-8.6673316608061526E-11</v>
      </c>
      <c r="T957" s="77">
        <f t="shared" si="439"/>
        <v>-8.6673316608417769E-11</v>
      </c>
      <c r="V957" s="78"/>
      <c r="W957" s="78"/>
      <c r="X957" s="78"/>
      <c r="AD957" s="78"/>
      <c r="AE957" s="78"/>
      <c r="AF957" s="78"/>
      <c r="AL957" s="78"/>
      <c r="AM957" s="78"/>
      <c r="AN957" s="78"/>
      <c r="AT957" s="78"/>
      <c r="AU957" s="78"/>
      <c r="AV957" s="78"/>
      <c r="BB957" s="78"/>
      <c r="BC957" s="78"/>
      <c r="BD957" s="78"/>
      <c r="BJ957" s="78"/>
      <c r="BK957" s="78"/>
      <c r="BL957" s="78"/>
      <c r="BR957" s="78"/>
      <c r="BS957" s="78"/>
      <c r="BT957" s="78"/>
      <c r="BZ957" s="78"/>
      <c r="CA957" s="78"/>
      <c r="CB957" s="78"/>
      <c r="CH957" s="78"/>
      <c r="CI957" s="78"/>
      <c r="CJ957" s="78"/>
      <c r="CP957" s="78"/>
      <c r="CQ957" s="78"/>
      <c r="CR957" s="78"/>
      <c r="CX957" s="78"/>
      <c r="CY957" s="78"/>
      <c r="CZ957" s="78"/>
      <c r="DF957" s="78">
        <v>3E-11</v>
      </c>
      <c r="DG957" s="78">
        <v>4.6550405163199997</v>
      </c>
      <c r="DH957" s="78">
        <v>25896.454875462601</v>
      </c>
      <c r="DI957" s="77">
        <f t="shared" si="440"/>
        <v>2.2951699776579319E-11</v>
      </c>
      <c r="DJ957" s="77">
        <f t="shared" si="441"/>
        <v>2.2947070572818006E-11</v>
      </c>
      <c r="DK957" s="77">
        <f t="shared" si="442"/>
        <v>2.2947070264423066E-11</v>
      </c>
      <c r="DL957" s="77">
        <f t="shared" si="443"/>
        <v>2.2947070264403298E-11</v>
      </c>
      <c r="DN957" s="78"/>
      <c r="DO957" s="78"/>
      <c r="DP957" s="78"/>
      <c r="DV957" s="78"/>
      <c r="DW957" s="78"/>
      <c r="DX957" s="78"/>
      <c r="ED957" s="78"/>
      <c r="EE957" s="78"/>
      <c r="EF957" s="78"/>
      <c r="EL957" s="78"/>
      <c r="EM957" s="78"/>
      <c r="EN957" s="78"/>
      <c r="ET957" s="78"/>
      <c r="EU957" s="78"/>
      <c r="EV957" s="78"/>
    </row>
    <row r="958" spans="12:152" s="77" customFormat="1" ht="12.75">
      <c r="L958" s="78"/>
      <c r="N958" s="78">
        <v>1.4000000000000001E-10</v>
      </c>
      <c r="O958" s="78">
        <v>5.3577403854099996</v>
      </c>
      <c r="P958" s="78">
        <v>896.07945665540001</v>
      </c>
      <c r="Q958" s="77">
        <f t="shared" si="436"/>
        <v>1.2952117752789093E-10</v>
      </c>
      <c r="R958" s="77">
        <f t="shared" si="437"/>
        <v>1.2952161809985233E-10</v>
      </c>
      <c r="S958" s="77">
        <f t="shared" si="438"/>
        <v>1.2952161812919845E-10</v>
      </c>
      <c r="T958" s="77">
        <f t="shared" si="439"/>
        <v>1.2952161812920039E-10</v>
      </c>
      <c r="V958" s="78"/>
      <c r="W958" s="78"/>
      <c r="X958" s="78"/>
      <c r="AD958" s="78"/>
      <c r="AE958" s="78"/>
      <c r="AF958" s="78"/>
      <c r="AL958" s="78"/>
      <c r="AM958" s="78"/>
      <c r="AN958" s="78"/>
      <c r="AT958" s="78"/>
      <c r="AU958" s="78"/>
      <c r="AV958" s="78"/>
      <c r="BB958" s="78"/>
      <c r="BC958" s="78"/>
      <c r="BD958" s="78"/>
      <c r="BJ958" s="78"/>
      <c r="BK958" s="78"/>
      <c r="BL958" s="78"/>
      <c r="BR958" s="78"/>
      <c r="BS958" s="78"/>
      <c r="BT958" s="78"/>
      <c r="BZ958" s="78"/>
      <c r="CA958" s="78"/>
      <c r="CB958" s="78"/>
      <c r="CH958" s="78"/>
      <c r="CI958" s="78"/>
      <c r="CJ958" s="78"/>
      <c r="CP958" s="78"/>
      <c r="CQ958" s="78"/>
      <c r="CR958" s="78"/>
      <c r="CX958" s="78"/>
      <c r="CY958" s="78"/>
      <c r="CZ958" s="78"/>
      <c r="DF958" s="78">
        <v>3E-11</v>
      </c>
      <c r="DG958" s="78">
        <v>2.0768519989800001</v>
      </c>
      <c r="DH958" s="78">
        <v>3.9321532631</v>
      </c>
      <c r="DI958" s="77">
        <f t="shared" si="440"/>
        <v>-1.3966436223082448E-11</v>
      </c>
      <c r="DJ958" s="77">
        <f t="shared" si="441"/>
        <v>-1.3966435257191413E-11</v>
      </c>
      <c r="DK958" s="77">
        <f t="shared" si="442"/>
        <v>-1.3966435257127071E-11</v>
      </c>
      <c r="DL958" s="77">
        <f t="shared" si="443"/>
        <v>-1.3966435257127071E-11</v>
      </c>
      <c r="DN958" s="78"/>
      <c r="DO958" s="78"/>
      <c r="DP958" s="78"/>
      <c r="DV958" s="78"/>
      <c r="DW958" s="78"/>
      <c r="DX958" s="78"/>
      <c r="ED958" s="78"/>
      <c r="EE958" s="78"/>
      <c r="EF958" s="78"/>
      <c r="EL958" s="78"/>
      <c r="EM958" s="78"/>
      <c r="EN958" s="78"/>
      <c r="ET958" s="78"/>
      <c r="EU958" s="78"/>
      <c r="EV958" s="78"/>
    </row>
    <row r="959" spans="12:152" s="77" customFormat="1" ht="12.75">
      <c r="L959" s="78"/>
      <c r="N959" s="78">
        <v>1.4000000000000001E-10</v>
      </c>
      <c r="O959" s="78">
        <v>5.5714632905499997</v>
      </c>
      <c r="P959" s="78">
        <v>104248.519792078</v>
      </c>
      <c r="Q959" s="77">
        <f t="shared" si="436"/>
        <v>1.0954341284367403E-10</v>
      </c>
      <c r="R959" s="77">
        <f t="shared" si="437"/>
        <v>1.0945927940977073E-10</v>
      </c>
      <c r="S959" s="77">
        <f t="shared" si="438"/>
        <v>1.0945927380225668E-10</v>
      </c>
      <c r="T959" s="77">
        <f t="shared" si="439"/>
        <v>1.0945927380188952E-10</v>
      </c>
      <c r="V959" s="78"/>
      <c r="W959" s="78"/>
      <c r="X959" s="78"/>
      <c r="AD959" s="78"/>
      <c r="AE959" s="78"/>
      <c r="AF959" s="78"/>
      <c r="AL959" s="78"/>
      <c r="AM959" s="78"/>
      <c r="AN959" s="78"/>
      <c r="AT959" s="78"/>
      <c r="AU959" s="78"/>
      <c r="AV959" s="78"/>
      <c r="BB959" s="78"/>
      <c r="BC959" s="78"/>
      <c r="BD959" s="78"/>
      <c r="BJ959" s="78"/>
      <c r="BK959" s="78"/>
      <c r="BL959" s="78"/>
      <c r="BR959" s="78"/>
      <c r="BS959" s="78"/>
      <c r="BT959" s="78"/>
      <c r="BZ959" s="78"/>
      <c r="CA959" s="78"/>
      <c r="CB959" s="78"/>
      <c r="CH959" s="78"/>
      <c r="CI959" s="78"/>
      <c r="CJ959" s="78"/>
      <c r="CP959" s="78"/>
      <c r="CQ959" s="78"/>
      <c r="CR959" s="78"/>
      <c r="CX959" s="78"/>
      <c r="CY959" s="78"/>
      <c r="CZ959" s="78"/>
      <c r="DF959" s="78">
        <v>3.9999999999999998E-11</v>
      </c>
      <c r="DG959" s="78">
        <v>4.6760159962200003</v>
      </c>
      <c r="DH959" s="78">
        <v>18073.7049386502</v>
      </c>
      <c r="DI959" s="77">
        <f t="shared" si="440"/>
        <v>1.1193147494924315E-11</v>
      </c>
      <c r="DJ959" s="77">
        <f t="shared" si="441"/>
        <v>1.1186726037289523E-11</v>
      </c>
      <c r="DK959" s="77">
        <f t="shared" si="442"/>
        <v>1.1186725609546721E-11</v>
      </c>
      <c r="DL959" s="77">
        <f t="shared" si="443"/>
        <v>1.1186725609518342E-11</v>
      </c>
      <c r="DN959" s="78"/>
      <c r="DO959" s="78"/>
      <c r="DP959" s="78"/>
      <c r="DV959" s="78"/>
      <c r="DW959" s="78"/>
      <c r="DX959" s="78"/>
      <c r="ED959" s="78"/>
      <c r="EE959" s="78"/>
      <c r="EF959" s="78"/>
      <c r="EL959" s="78"/>
      <c r="EM959" s="78"/>
      <c r="EN959" s="78"/>
      <c r="ET959" s="78"/>
      <c r="EU959" s="78"/>
      <c r="EV959" s="78"/>
    </row>
    <row r="960" spans="12:152" s="77" customFormat="1" ht="12.75">
      <c r="L960" s="78"/>
      <c r="N960" s="78">
        <v>1.4000000000000001E-10</v>
      </c>
      <c r="O960" s="78">
        <v>6.2206186940799997</v>
      </c>
      <c r="P960" s="78">
        <v>104874.18998439</v>
      </c>
      <c r="Q960" s="77">
        <f t="shared" si="436"/>
        <v>-1.314868606038709E-10</v>
      </c>
      <c r="R960" s="77">
        <f t="shared" si="437"/>
        <v>-1.3144015320009772E-10</v>
      </c>
      <c r="S960" s="77">
        <f t="shared" si="438"/>
        <v>-1.3144015008479654E-10</v>
      </c>
      <c r="T960" s="77">
        <f t="shared" si="439"/>
        <v>-1.3144015008459378E-10</v>
      </c>
      <c r="V960" s="78"/>
      <c r="W960" s="78"/>
      <c r="X960" s="78"/>
      <c r="AD960" s="78"/>
      <c r="AE960" s="78"/>
      <c r="AF960" s="78"/>
      <c r="AL960" s="78"/>
      <c r="AM960" s="78"/>
      <c r="AN960" s="78"/>
      <c r="AT960" s="78"/>
      <c r="AU960" s="78"/>
      <c r="AV960" s="78"/>
      <c r="BB960" s="78"/>
      <c r="BC960" s="78"/>
      <c r="BD960" s="78"/>
      <c r="BJ960" s="78"/>
      <c r="BK960" s="78"/>
      <c r="BL960" s="78"/>
      <c r="BR960" s="78"/>
      <c r="BS960" s="78"/>
      <c r="BT960" s="78"/>
      <c r="BZ960" s="78"/>
      <c r="CA960" s="78"/>
      <c r="CB960" s="78"/>
      <c r="CH960" s="78"/>
      <c r="CI960" s="78"/>
      <c r="CJ960" s="78"/>
      <c r="CP960" s="78"/>
      <c r="CQ960" s="78"/>
      <c r="CR960" s="78"/>
      <c r="CX960" s="78"/>
      <c r="CY960" s="78"/>
      <c r="CZ960" s="78"/>
      <c r="DF960" s="78">
        <v>3E-11</v>
      </c>
      <c r="DG960" s="78">
        <v>4.6223777627700002</v>
      </c>
      <c r="DH960" s="78">
        <v>21716.026774800001</v>
      </c>
      <c r="DI960" s="77">
        <f t="shared" si="440"/>
        <v>-2.6945056397922679E-11</v>
      </c>
      <c r="DJ960" s="77">
        <f t="shared" si="441"/>
        <v>-2.6947705769508903E-11</v>
      </c>
      <c r="DK960" s="77">
        <f t="shared" si="442"/>
        <v>-2.6947705945947003E-11</v>
      </c>
      <c r="DL960" s="77">
        <f t="shared" si="443"/>
        <v>-2.6947705945958619E-11</v>
      </c>
      <c r="DN960" s="78"/>
      <c r="DO960" s="78"/>
      <c r="DP960" s="78"/>
      <c r="DV960" s="78"/>
      <c r="DW960" s="78"/>
      <c r="DX960" s="78"/>
      <c r="ED960" s="78"/>
      <c r="EE960" s="78"/>
      <c r="EF960" s="78"/>
      <c r="EL960" s="78"/>
      <c r="EM960" s="78"/>
      <c r="EN960" s="78"/>
      <c r="ET960" s="78"/>
      <c r="EU960" s="78"/>
      <c r="EV960" s="78"/>
    </row>
    <row r="961" spans="12:152" s="77" customFormat="1" ht="12.75">
      <c r="L961" s="78"/>
      <c r="N961" s="78">
        <v>1.5E-10</v>
      </c>
      <c r="O961" s="78">
        <v>0.66056760946000004</v>
      </c>
      <c r="P961" s="78">
        <v>77622.295862983505</v>
      </c>
      <c r="Q961" s="77">
        <f t="shared" ref="Q961:Q1024" si="444">N961*COS(O961+P961*$C$32)</f>
        <v>-1.169863480896104E-10</v>
      </c>
      <c r="R961" s="77">
        <f t="shared" ref="R961:R1024" si="445">N961*COS(O961+P961*$C$53)</f>
        <v>-1.1705373963746407E-10</v>
      </c>
      <c r="S961" s="77">
        <f t="shared" ref="S961:S1024" si="446">N961*COS(O961+P961*$C$74)</f>
        <v>-1.1705374412439717E-10</v>
      </c>
      <c r="T961" s="77">
        <f t="shared" ref="T961:T1024" si="447">N961*COS(O961+P961*$C$95)</f>
        <v>-1.1705374412469041E-10</v>
      </c>
      <c r="V961" s="78"/>
      <c r="W961" s="78"/>
      <c r="X961" s="78"/>
      <c r="AD961" s="78"/>
      <c r="AE961" s="78"/>
      <c r="AF961" s="78"/>
      <c r="AL961" s="78"/>
      <c r="AM961" s="78"/>
      <c r="AN961" s="78"/>
      <c r="AT961" s="78"/>
      <c r="AU961" s="78"/>
      <c r="AV961" s="78"/>
      <c r="BB961" s="78"/>
      <c r="BC961" s="78"/>
      <c r="BD961" s="78"/>
      <c r="BJ961" s="78"/>
      <c r="BK961" s="78"/>
      <c r="BL961" s="78"/>
      <c r="BR961" s="78"/>
      <c r="BS961" s="78"/>
      <c r="BT961" s="78"/>
      <c r="BZ961" s="78"/>
      <c r="CA961" s="78"/>
      <c r="CB961" s="78"/>
      <c r="CH961" s="78"/>
      <c r="CI961" s="78"/>
      <c r="CJ961" s="78"/>
      <c r="CP961" s="78"/>
      <c r="CQ961" s="78"/>
      <c r="CR961" s="78"/>
      <c r="CX961" s="78"/>
      <c r="CY961" s="78"/>
      <c r="CZ961" s="78"/>
      <c r="DF961" s="78">
        <v>3E-11</v>
      </c>
      <c r="DG961" s="78">
        <v>2.4081193497200002</v>
      </c>
      <c r="DH961" s="78">
        <v>76998.141946096104</v>
      </c>
      <c r="DI961" s="77">
        <f t="shared" ref="DI961:DI1024" si="448">DF961*COS(DG961+DH961*$C$32)</f>
        <v>-2.764710231409722E-11</v>
      </c>
      <c r="DJ961" s="77">
        <f t="shared" ref="DJ961:DJ1024" si="449">DF961*COS(DG961+DH961*$C$53)</f>
        <v>-2.763879884528184E-11</v>
      </c>
      <c r="DK961" s="77">
        <f t="shared" ref="DK961:DK1024" si="450">DF961*COS(DG961+DH961*$C$74)</f>
        <v>-2.7638798291721766E-11</v>
      </c>
      <c r="DL961" s="77">
        <f t="shared" ref="DL961:DL1024" si="451">DF961*COS(DG961+DH961*$C$95)</f>
        <v>-2.7638798291685292E-11</v>
      </c>
      <c r="DN961" s="78"/>
      <c r="DO961" s="78"/>
      <c r="DP961" s="78"/>
      <c r="DV961" s="78"/>
      <c r="DW961" s="78"/>
      <c r="DX961" s="78"/>
      <c r="ED961" s="78"/>
      <c r="EE961" s="78"/>
      <c r="EF961" s="78"/>
      <c r="EL961" s="78"/>
      <c r="EM961" s="78"/>
      <c r="EN961" s="78"/>
      <c r="ET961" s="78"/>
      <c r="EU961" s="78"/>
      <c r="EV961" s="78"/>
    </row>
    <row r="962" spans="12:152" s="77" customFormat="1" ht="12.75">
      <c r="L962" s="78"/>
      <c r="N962" s="78">
        <v>1.7000000000000001E-10</v>
      </c>
      <c r="O962" s="78">
        <v>4.3940408424999999</v>
      </c>
      <c r="P962" s="78">
        <v>162810.49469943601</v>
      </c>
      <c r="Q962" s="77">
        <f t="shared" si="444"/>
        <v>1.6740741563682609E-10</v>
      </c>
      <c r="R962" s="77">
        <f t="shared" si="445"/>
        <v>1.6745177575674807E-10</v>
      </c>
      <c r="S962" s="77">
        <f t="shared" si="446"/>
        <v>1.6745177869891742E-10</v>
      </c>
      <c r="T962" s="77">
        <f t="shared" si="447"/>
        <v>1.6745177869911411E-10</v>
      </c>
      <c r="V962" s="78"/>
      <c r="W962" s="78"/>
      <c r="X962" s="78"/>
      <c r="AD962" s="78"/>
      <c r="AE962" s="78"/>
      <c r="AF962" s="78"/>
      <c r="AL962" s="78"/>
      <c r="AM962" s="78"/>
      <c r="AN962" s="78"/>
      <c r="AT962" s="78"/>
      <c r="AU962" s="78"/>
      <c r="AV962" s="78"/>
      <c r="BB962" s="78"/>
      <c r="BC962" s="78"/>
      <c r="BD962" s="78"/>
      <c r="BJ962" s="78"/>
      <c r="BK962" s="78"/>
      <c r="BL962" s="78"/>
      <c r="BR962" s="78"/>
      <c r="BS962" s="78"/>
      <c r="BT962" s="78"/>
      <c r="BZ962" s="78"/>
      <c r="CA962" s="78"/>
      <c r="CB962" s="78"/>
      <c r="CH962" s="78"/>
      <c r="CI962" s="78"/>
      <c r="CJ962" s="78"/>
      <c r="CP962" s="78"/>
      <c r="CQ962" s="78"/>
      <c r="CR962" s="78"/>
      <c r="CX962" s="78"/>
      <c r="CY962" s="78"/>
      <c r="CZ962" s="78"/>
      <c r="DF962" s="78">
        <v>3.9999999999999998E-11</v>
      </c>
      <c r="DG962" s="78">
        <v>1.4594163742899999</v>
      </c>
      <c r="DH962" s="78">
        <v>1073.6090241908</v>
      </c>
      <c r="DI962" s="77">
        <f t="shared" si="448"/>
        <v>-8.6941176148529843E-12</v>
      </c>
      <c r="DJ962" s="77">
        <f t="shared" si="449"/>
        <v>-8.6937298040609744E-12</v>
      </c>
      <c r="DK962" s="77">
        <f t="shared" si="450"/>
        <v>-8.693729778228909E-12</v>
      </c>
      <c r="DL962" s="77">
        <f t="shared" si="451"/>
        <v>-8.6937297782272111E-12</v>
      </c>
      <c r="DN962" s="78"/>
      <c r="DO962" s="78"/>
      <c r="DP962" s="78"/>
      <c r="DV962" s="78"/>
      <c r="DW962" s="78"/>
      <c r="DX962" s="78"/>
      <c r="ED962" s="78"/>
      <c r="EE962" s="78"/>
      <c r="EF962" s="78"/>
      <c r="EL962" s="78"/>
      <c r="EM962" s="78"/>
      <c r="EN962" s="78"/>
      <c r="ET962" s="78"/>
      <c r="EU962" s="78"/>
      <c r="EV962" s="78"/>
    </row>
    <row r="963" spans="12:152" s="77" customFormat="1" ht="12.75">
      <c r="L963" s="78"/>
      <c r="N963" s="78">
        <v>1.7000000000000001E-10</v>
      </c>
      <c r="O963" s="78">
        <v>4.0170092631700003</v>
      </c>
      <c r="P963" s="78">
        <v>51876.679888879102</v>
      </c>
      <c r="Q963" s="77">
        <f t="shared" si="444"/>
        <v>1.0914028625878015E-10</v>
      </c>
      <c r="R963" s="77">
        <f t="shared" si="445"/>
        <v>1.0907771748252447E-10</v>
      </c>
      <c r="S963" s="77">
        <f t="shared" si="446"/>
        <v>1.0907771331399263E-10</v>
      </c>
      <c r="T963" s="77">
        <f t="shared" si="447"/>
        <v>1.0907771331371098E-10</v>
      </c>
      <c r="V963" s="78"/>
      <c r="W963" s="78"/>
      <c r="X963" s="78"/>
      <c r="AD963" s="78"/>
      <c r="AE963" s="78"/>
      <c r="AF963" s="78"/>
      <c r="AL963" s="78"/>
      <c r="AM963" s="78"/>
      <c r="AN963" s="78"/>
      <c r="AT963" s="78"/>
      <c r="AU963" s="78"/>
      <c r="AV963" s="78"/>
      <c r="BB963" s="78"/>
      <c r="BC963" s="78"/>
      <c r="BD963" s="78"/>
      <c r="BJ963" s="78"/>
      <c r="BK963" s="78"/>
      <c r="BL963" s="78"/>
      <c r="BR963" s="78"/>
      <c r="BS963" s="78"/>
      <c r="BT963" s="78"/>
      <c r="BZ963" s="78"/>
      <c r="CA963" s="78"/>
      <c r="CB963" s="78"/>
      <c r="CH963" s="78"/>
      <c r="CI963" s="78"/>
      <c r="CJ963" s="78"/>
      <c r="CP963" s="78"/>
      <c r="CQ963" s="78"/>
      <c r="CR963" s="78"/>
      <c r="CX963" s="78"/>
      <c r="CY963" s="78"/>
      <c r="CZ963" s="78"/>
      <c r="DF963" s="78">
        <v>3E-11</v>
      </c>
      <c r="DG963" s="78">
        <v>4.0696522735</v>
      </c>
      <c r="DH963" s="78">
        <v>32808.617120915602</v>
      </c>
      <c r="DI963" s="77">
        <f t="shared" si="448"/>
        <v>-1.0008436228110063E-11</v>
      </c>
      <c r="DJ963" s="77">
        <f t="shared" si="449"/>
        <v>-1.0017020150775946E-11</v>
      </c>
      <c r="DK963" s="77">
        <f t="shared" si="450"/>
        <v>-1.0017020722518713E-11</v>
      </c>
      <c r="DL963" s="77">
        <f t="shared" si="451"/>
        <v>-1.0017020722556489E-11</v>
      </c>
      <c r="DN963" s="78"/>
      <c r="DO963" s="78"/>
      <c r="DP963" s="78"/>
      <c r="DV963" s="78"/>
      <c r="DW963" s="78"/>
      <c r="DX963" s="78"/>
      <c r="ED963" s="78"/>
      <c r="EE963" s="78"/>
      <c r="EF963" s="78"/>
      <c r="EL963" s="78"/>
      <c r="EM963" s="78"/>
      <c r="EN963" s="78"/>
      <c r="ET963" s="78"/>
      <c r="EU963" s="78"/>
      <c r="EV963" s="78"/>
    </row>
    <row r="964" spans="12:152" s="77" customFormat="1" ht="12.75">
      <c r="L964" s="78"/>
      <c r="N964" s="78">
        <v>1.4000000000000001E-10</v>
      </c>
      <c r="O964" s="78">
        <v>5.9607496645699998</v>
      </c>
      <c r="P964" s="78">
        <v>4371.8763667741996</v>
      </c>
      <c r="Q964" s="77">
        <f t="shared" si="444"/>
        <v>1.1785722410141291E-10</v>
      </c>
      <c r="R964" s="77">
        <f t="shared" si="445"/>
        <v>1.1786028030223613E-10</v>
      </c>
      <c r="S964" s="77">
        <f t="shared" si="446"/>
        <v>1.178602805058027E-10</v>
      </c>
      <c r="T964" s="77">
        <f t="shared" si="447"/>
        <v>1.1786028050581614E-10</v>
      </c>
      <c r="V964" s="78"/>
      <c r="W964" s="78"/>
      <c r="X964" s="78"/>
      <c r="AD964" s="78"/>
      <c r="AE964" s="78"/>
      <c r="AF964" s="78"/>
      <c r="AL964" s="78"/>
      <c r="AM964" s="78"/>
      <c r="AN964" s="78"/>
      <c r="AT964" s="78"/>
      <c r="AU964" s="78"/>
      <c r="AV964" s="78"/>
      <c r="BB964" s="78"/>
      <c r="BC964" s="78"/>
      <c r="BD964" s="78"/>
      <c r="BJ964" s="78"/>
      <c r="BK964" s="78"/>
      <c r="BL964" s="78"/>
      <c r="BR964" s="78"/>
      <c r="BS964" s="78"/>
      <c r="BT964" s="78"/>
      <c r="BZ964" s="78"/>
      <c r="CA964" s="78"/>
      <c r="CB964" s="78"/>
      <c r="CH964" s="78"/>
      <c r="CI964" s="78"/>
      <c r="CJ964" s="78"/>
      <c r="CP964" s="78"/>
      <c r="CQ964" s="78"/>
      <c r="CR964" s="78"/>
      <c r="CX964" s="78"/>
      <c r="CY964" s="78"/>
      <c r="CZ964" s="78"/>
      <c r="DF964" s="78">
        <v>3E-11</v>
      </c>
      <c r="DG964" s="78">
        <v>3.5497427986900001</v>
      </c>
      <c r="DH964" s="78">
        <v>23401.181047032998</v>
      </c>
      <c r="DI964" s="77">
        <f t="shared" si="448"/>
        <v>2.5791104028739595E-11</v>
      </c>
      <c r="DJ964" s="77">
        <f t="shared" si="449"/>
        <v>2.5787785806288757E-11</v>
      </c>
      <c r="DK964" s="77">
        <f t="shared" si="450"/>
        <v>2.5787785585222286E-11</v>
      </c>
      <c r="DL964" s="77">
        <f t="shared" si="451"/>
        <v>2.5787785585207474E-11</v>
      </c>
      <c r="DN964" s="78"/>
      <c r="DO964" s="78"/>
      <c r="DP964" s="78"/>
      <c r="DV964" s="78"/>
      <c r="DW964" s="78"/>
      <c r="DX964" s="78"/>
      <c r="ED964" s="78"/>
      <c r="EE964" s="78"/>
      <c r="EF964" s="78"/>
      <c r="EL964" s="78"/>
      <c r="EM964" s="78"/>
      <c r="EN964" s="78"/>
      <c r="ET964" s="78"/>
      <c r="EU964" s="78"/>
      <c r="EV964" s="78"/>
    </row>
    <row r="965" spans="12:152" s="77" customFormat="1" ht="12.75">
      <c r="L965" s="78"/>
      <c r="N965" s="78">
        <v>1.4000000000000001E-10</v>
      </c>
      <c r="O965" s="78">
        <v>5.5141224312599997</v>
      </c>
      <c r="P965" s="78">
        <v>48713.561577283202</v>
      </c>
      <c r="Q965" s="77">
        <f t="shared" si="444"/>
        <v>1.0815312044257062E-10</v>
      </c>
      <c r="R965" s="77">
        <f t="shared" si="445"/>
        <v>1.0811304445263022E-10</v>
      </c>
      <c r="S965" s="77">
        <f t="shared" si="446"/>
        <v>1.0811304178244324E-10</v>
      </c>
      <c r="T965" s="77">
        <f t="shared" si="447"/>
        <v>1.0811304178226628E-10</v>
      </c>
      <c r="V965" s="78"/>
      <c r="W965" s="78"/>
      <c r="X965" s="78"/>
      <c r="AD965" s="78"/>
      <c r="AE965" s="78"/>
      <c r="AF965" s="78"/>
      <c r="AL965" s="78"/>
      <c r="AM965" s="78"/>
      <c r="AN965" s="78"/>
      <c r="AT965" s="78"/>
      <c r="AU965" s="78"/>
      <c r="AV965" s="78"/>
      <c r="BB965" s="78"/>
      <c r="BC965" s="78"/>
      <c r="BD965" s="78"/>
      <c r="BJ965" s="78"/>
      <c r="BK965" s="78"/>
      <c r="BL965" s="78"/>
      <c r="BR965" s="78"/>
      <c r="BS965" s="78"/>
      <c r="BT965" s="78"/>
      <c r="BZ965" s="78"/>
      <c r="CA965" s="78"/>
      <c r="CB965" s="78"/>
      <c r="CH965" s="78"/>
      <c r="CI965" s="78"/>
      <c r="CJ965" s="78"/>
      <c r="CP965" s="78"/>
      <c r="CQ965" s="78"/>
      <c r="CR965" s="78"/>
      <c r="CX965" s="78"/>
      <c r="CY965" s="78"/>
      <c r="CZ965" s="78"/>
      <c r="DF965" s="78">
        <v>3E-11</v>
      </c>
      <c r="DG965" s="78">
        <v>5.94935193305</v>
      </c>
      <c r="DH965" s="78">
        <v>6751.0408403457996</v>
      </c>
      <c r="DI965" s="77">
        <f t="shared" si="448"/>
        <v>2.9933969011066957E-11</v>
      </c>
      <c r="DJ965" s="77">
        <f t="shared" si="449"/>
        <v>2.9933844700736882E-11</v>
      </c>
      <c r="DK965" s="77">
        <f t="shared" si="450"/>
        <v>2.9933844692452688E-11</v>
      </c>
      <c r="DL965" s="77">
        <f t="shared" si="451"/>
        <v>2.9933844692452151E-11</v>
      </c>
      <c r="DN965" s="78"/>
      <c r="DO965" s="78"/>
      <c r="DP965" s="78"/>
      <c r="DV965" s="78"/>
      <c r="DW965" s="78"/>
      <c r="DX965" s="78"/>
      <c r="ED965" s="78"/>
      <c r="EE965" s="78"/>
      <c r="EF965" s="78"/>
      <c r="EL965" s="78"/>
      <c r="EM965" s="78"/>
      <c r="EN965" s="78"/>
      <c r="ET965" s="78"/>
      <c r="EU965" s="78"/>
      <c r="EV965" s="78"/>
    </row>
    <row r="966" spans="12:152" s="77" customFormat="1" ht="12.75">
      <c r="L966" s="78"/>
      <c r="N966" s="78">
        <v>1.4000000000000001E-10</v>
      </c>
      <c r="O966" s="78">
        <v>5.0416180697600002</v>
      </c>
      <c r="P966" s="78">
        <v>53029.002664900399</v>
      </c>
      <c r="Q966" s="77">
        <f t="shared" si="444"/>
        <v>1.3985848649555709E-10</v>
      </c>
      <c r="R966" s="77">
        <f t="shared" si="445"/>
        <v>1.3986155714026355E-10</v>
      </c>
      <c r="S966" s="77">
        <f t="shared" si="446"/>
        <v>1.3986155734367753E-10</v>
      </c>
      <c r="T966" s="77">
        <f t="shared" si="447"/>
        <v>1.3986155734369097E-10</v>
      </c>
      <c r="V966" s="78"/>
      <c r="W966" s="78"/>
      <c r="X966" s="78"/>
      <c r="AD966" s="78"/>
      <c r="AE966" s="78"/>
      <c r="AF966" s="78"/>
      <c r="AL966" s="78"/>
      <c r="AM966" s="78"/>
      <c r="AN966" s="78"/>
      <c r="AT966" s="78"/>
      <c r="AU966" s="78"/>
      <c r="AV966" s="78"/>
      <c r="BB966" s="78"/>
      <c r="BC966" s="78"/>
      <c r="BD966" s="78"/>
      <c r="BJ966" s="78"/>
      <c r="BK966" s="78"/>
      <c r="BL966" s="78"/>
      <c r="BR966" s="78"/>
      <c r="BS966" s="78"/>
      <c r="BT966" s="78"/>
      <c r="BZ966" s="78"/>
      <c r="CA966" s="78"/>
      <c r="CB966" s="78"/>
      <c r="CH966" s="78"/>
      <c r="CI966" s="78"/>
      <c r="CJ966" s="78"/>
      <c r="CP966" s="78"/>
      <c r="CQ966" s="78"/>
      <c r="CR966" s="78"/>
      <c r="CX966" s="78"/>
      <c r="CY966" s="78"/>
      <c r="CZ966" s="78"/>
      <c r="DF966" s="78">
        <v>3E-11</v>
      </c>
      <c r="DG966" s="78">
        <v>4.3259012993199999</v>
      </c>
      <c r="DH966" s="78">
        <v>52400.1510788503</v>
      </c>
      <c r="DI966" s="77">
        <f t="shared" si="448"/>
        <v>-2.8423484377469224E-11</v>
      </c>
      <c r="DJ966" s="77">
        <f t="shared" si="449"/>
        <v>-2.8418828419130994E-11</v>
      </c>
      <c r="DK966" s="77">
        <f t="shared" si="450"/>
        <v>-2.8418828108775491E-11</v>
      </c>
      <c r="DL966" s="77">
        <f t="shared" si="451"/>
        <v>-2.8418828108755276E-11</v>
      </c>
      <c r="DN966" s="78"/>
      <c r="DO966" s="78"/>
      <c r="DP966" s="78"/>
      <c r="DV966" s="78"/>
      <c r="DW966" s="78"/>
      <c r="DX966" s="78"/>
      <c r="ED966" s="78"/>
      <c r="EE966" s="78"/>
      <c r="EF966" s="78"/>
      <c r="EL966" s="78"/>
      <c r="EM966" s="78"/>
      <c r="EN966" s="78"/>
      <c r="ET966" s="78"/>
      <c r="EU966" s="78"/>
      <c r="EV966" s="78"/>
    </row>
    <row r="967" spans="12:152" s="77" customFormat="1" ht="12.75">
      <c r="L967" s="78"/>
      <c r="N967" s="78">
        <v>1.4000000000000001E-10</v>
      </c>
      <c r="O967" s="78">
        <v>3.0997957469999999</v>
      </c>
      <c r="P967" s="78">
        <v>128747.35003836799</v>
      </c>
      <c r="Q967" s="77">
        <f t="shared" si="444"/>
        <v>1.0249898783025116E-10</v>
      </c>
      <c r="R967" s="77">
        <f t="shared" si="445"/>
        <v>1.0238532600979862E-10</v>
      </c>
      <c r="S967" s="77">
        <f t="shared" si="446"/>
        <v>1.0238531843395745E-10</v>
      </c>
      <c r="T967" s="77">
        <f t="shared" si="447"/>
        <v>1.0238531843345812E-10</v>
      </c>
      <c r="V967" s="78"/>
      <c r="W967" s="78"/>
      <c r="X967" s="78"/>
      <c r="AD967" s="78"/>
      <c r="AE967" s="78"/>
      <c r="AF967" s="78"/>
      <c r="AL967" s="78"/>
      <c r="AM967" s="78"/>
      <c r="AN967" s="78"/>
      <c r="AT967" s="78"/>
      <c r="AU967" s="78"/>
      <c r="AV967" s="78"/>
      <c r="BB967" s="78"/>
      <c r="BC967" s="78"/>
      <c r="BD967" s="78"/>
      <c r="BJ967" s="78"/>
      <c r="BK967" s="78"/>
      <c r="BL967" s="78"/>
      <c r="BR967" s="78"/>
      <c r="BS967" s="78"/>
      <c r="BT967" s="78"/>
      <c r="BZ967" s="78"/>
      <c r="CA967" s="78"/>
      <c r="CB967" s="78"/>
      <c r="CH967" s="78"/>
      <c r="CI967" s="78"/>
      <c r="CJ967" s="78"/>
      <c r="CP967" s="78"/>
      <c r="CQ967" s="78"/>
      <c r="CR967" s="78"/>
      <c r="CX967" s="78"/>
      <c r="CY967" s="78"/>
      <c r="CZ967" s="78"/>
      <c r="DF967" s="78">
        <v>3E-11</v>
      </c>
      <c r="DG967" s="78">
        <v>1.93788940079</v>
      </c>
      <c r="DH967" s="78">
        <v>45455.092303807003</v>
      </c>
      <c r="DI967" s="77">
        <f t="shared" si="448"/>
        <v>9.850941549452312E-12</v>
      </c>
      <c r="DJ967" s="77">
        <f t="shared" si="449"/>
        <v>9.8628572474579563E-12</v>
      </c>
      <c r="DK967" s="77">
        <f t="shared" si="450"/>
        <v>9.8628580411026037E-12</v>
      </c>
      <c r="DL967" s="77">
        <f t="shared" si="451"/>
        <v>9.8628580411557517E-12</v>
      </c>
      <c r="DN967" s="78"/>
      <c r="DO967" s="78"/>
      <c r="DP967" s="78"/>
      <c r="DV967" s="78"/>
      <c r="DW967" s="78"/>
      <c r="DX967" s="78"/>
      <c r="ED967" s="78"/>
      <c r="EE967" s="78"/>
      <c r="EF967" s="78"/>
      <c r="EL967" s="78"/>
      <c r="EM967" s="78"/>
      <c r="EN967" s="78"/>
      <c r="ET967" s="78"/>
      <c r="EU967" s="78"/>
      <c r="EV967" s="78"/>
    </row>
    <row r="968" spans="12:152" s="77" customFormat="1" ht="12.75">
      <c r="L968" s="78"/>
      <c r="N968" s="78">
        <v>1.8999999999999999E-10</v>
      </c>
      <c r="O968" s="78">
        <v>4.6170254761000002</v>
      </c>
      <c r="P968" s="78">
        <v>16028.396405848</v>
      </c>
      <c r="Q968" s="77">
        <f t="shared" si="444"/>
        <v>-1.6002131146210145E-10</v>
      </c>
      <c r="R968" s="77">
        <f t="shared" si="445"/>
        <v>-1.6003649997864209E-10</v>
      </c>
      <c r="S968" s="77">
        <f t="shared" si="446"/>
        <v>-1.6003650099022982E-10</v>
      </c>
      <c r="T968" s="77">
        <f t="shared" si="447"/>
        <v>-1.6003650099029677E-10</v>
      </c>
      <c r="V968" s="78"/>
      <c r="W968" s="78"/>
      <c r="X968" s="78"/>
      <c r="AD968" s="78"/>
      <c r="AE968" s="78"/>
      <c r="AF968" s="78"/>
      <c r="AL968" s="78"/>
      <c r="AM968" s="78"/>
      <c r="AN968" s="78"/>
      <c r="AT968" s="78"/>
      <c r="AU968" s="78"/>
      <c r="AV968" s="78"/>
      <c r="BB968" s="78"/>
      <c r="BC968" s="78"/>
      <c r="BD968" s="78"/>
      <c r="BJ968" s="78"/>
      <c r="BK968" s="78"/>
      <c r="BL968" s="78"/>
      <c r="BR968" s="78"/>
      <c r="BS968" s="78"/>
      <c r="BT968" s="78"/>
      <c r="BZ968" s="78"/>
      <c r="CA968" s="78"/>
      <c r="CB968" s="78"/>
      <c r="CH968" s="78"/>
      <c r="CI968" s="78"/>
      <c r="CJ968" s="78"/>
      <c r="CP968" s="78"/>
      <c r="CQ968" s="78"/>
      <c r="CR968" s="78"/>
      <c r="CX968" s="78"/>
      <c r="CY968" s="78"/>
      <c r="CZ968" s="78"/>
      <c r="DF968" s="78">
        <v>3E-11</v>
      </c>
      <c r="DG968" s="78">
        <v>6.0830387019399996</v>
      </c>
      <c r="DH968" s="78">
        <v>53399.624123927002</v>
      </c>
      <c r="DI968" s="77">
        <f t="shared" si="448"/>
        <v>1.6994829208734042E-11</v>
      </c>
      <c r="DJ968" s="77">
        <f t="shared" si="449"/>
        <v>1.69826135462809E-11</v>
      </c>
      <c r="DK968" s="77">
        <f t="shared" si="450"/>
        <v>1.698261273245926E-11</v>
      </c>
      <c r="DL968" s="77">
        <f t="shared" si="451"/>
        <v>1.6982612732405839E-11</v>
      </c>
      <c r="DN968" s="78"/>
      <c r="DO968" s="78"/>
      <c r="DP968" s="78"/>
      <c r="DV968" s="78"/>
      <c r="DW968" s="78"/>
      <c r="DX968" s="78"/>
      <c r="ED968" s="78"/>
      <c r="EE968" s="78"/>
      <c r="EF968" s="78"/>
      <c r="EL968" s="78"/>
      <c r="EM968" s="78"/>
      <c r="EN968" s="78"/>
      <c r="ET968" s="78"/>
      <c r="EU968" s="78"/>
      <c r="EV968" s="78"/>
    </row>
    <row r="969" spans="12:152" s="77" customFormat="1" ht="12.75">
      <c r="L969" s="78"/>
      <c r="N969" s="78">
        <v>1.7000000000000001E-10</v>
      </c>
      <c r="O969" s="78">
        <v>2.0952657283499998</v>
      </c>
      <c r="P969" s="78">
        <v>52277.768801414</v>
      </c>
      <c r="Q969" s="77">
        <f t="shared" si="444"/>
        <v>5.1359694672364076E-11</v>
      </c>
      <c r="R969" s="77">
        <f t="shared" si="445"/>
        <v>5.1438068521009469E-11</v>
      </c>
      <c r="S969" s="77">
        <f t="shared" si="446"/>
        <v>5.1438073741083025E-11</v>
      </c>
      <c r="T969" s="77">
        <f t="shared" si="447"/>
        <v>5.1438073741423811E-11</v>
      </c>
      <c r="V969" s="78"/>
      <c r="W969" s="78"/>
      <c r="X969" s="78"/>
      <c r="AD969" s="78"/>
      <c r="AE969" s="78"/>
      <c r="AF969" s="78"/>
      <c r="AL969" s="78"/>
      <c r="AM969" s="78"/>
      <c r="AN969" s="78"/>
      <c r="AT969" s="78"/>
      <c r="AU969" s="78"/>
      <c r="AV969" s="78"/>
      <c r="BB969" s="78"/>
      <c r="BC969" s="78"/>
      <c r="BD969" s="78"/>
      <c r="BJ969" s="78"/>
      <c r="BK969" s="78"/>
      <c r="BL969" s="78"/>
      <c r="BR969" s="78"/>
      <c r="BS969" s="78"/>
      <c r="BT969" s="78"/>
      <c r="BZ969" s="78"/>
      <c r="CA969" s="78"/>
      <c r="CB969" s="78"/>
      <c r="CH969" s="78"/>
      <c r="CI969" s="78"/>
      <c r="CJ969" s="78"/>
      <c r="CP969" s="78"/>
      <c r="CQ969" s="78"/>
      <c r="CR969" s="78"/>
      <c r="CX969" s="78"/>
      <c r="CY969" s="78"/>
      <c r="CZ969" s="78"/>
      <c r="DF969" s="78">
        <v>3E-11</v>
      </c>
      <c r="DG969" s="78">
        <v>4.4599957439100004</v>
      </c>
      <c r="DH969" s="78">
        <v>127098.90328117101</v>
      </c>
      <c r="DI969" s="77">
        <f t="shared" si="448"/>
        <v>-2.8419822112502956E-11</v>
      </c>
      <c r="DJ969" s="77">
        <f t="shared" si="449"/>
        <v>-2.8431100341421387E-11</v>
      </c>
      <c r="DK969" s="77">
        <f t="shared" si="450"/>
        <v>-2.8431101091354445E-11</v>
      </c>
      <c r="DL969" s="77">
        <f t="shared" si="451"/>
        <v>-2.843110109140343E-11</v>
      </c>
      <c r="DN969" s="78"/>
      <c r="DO969" s="78"/>
      <c r="DP969" s="78"/>
      <c r="DV969" s="78"/>
      <c r="DW969" s="78"/>
      <c r="DX969" s="78"/>
      <c r="ED969" s="78"/>
      <c r="EE969" s="78"/>
      <c r="EF969" s="78"/>
      <c r="EL969" s="78"/>
      <c r="EM969" s="78"/>
      <c r="EN969" s="78"/>
      <c r="ET969" s="78"/>
      <c r="EU969" s="78"/>
      <c r="EV969" s="78"/>
    </row>
    <row r="970" spans="12:152" s="77" customFormat="1" ht="12.75">
      <c r="L970" s="78"/>
      <c r="N970" s="78">
        <v>1.4000000000000001E-10</v>
      </c>
      <c r="O970" s="78">
        <v>1.5151690826999999</v>
      </c>
      <c r="P970" s="78">
        <v>52164.760582884403</v>
      </c>
      <c r="Q970" s="77">
        <f t="shared" si="444"/>
        <v>3.6048878895810411E-11</v>
      </c>
      <c r="R970" s="77">
        <f t="shared" si="445"/>
        <v>3.6114162260098178E-11</v>
      </c>
      <c r="S970" s="77">
        <f t="shared" si="446"/>
        <v>3.6114166608337651E-11</v>
      </c>
      <c r="T970" s="77">
        <f t="shared" si="447"/>
        <v>3.6114166608622136E-11</v>
      </c>
      <c r="V970" s="78"/>
      <c r="W970" s="78"/>
      <c r="X970" s="78"/>
      <c r="AD970" s="78"/>
      <c r="AE970" s="78"/>
      <c r="AF970" s="78"/>
      <c r="AL970" s="78"/>
      <c r="AM970" s="78"/>
      <c r="AN970" s="78"/>
      <c r="AT970" s="78"/>
      <c r="AU970" s="78"/>
      <c r="AV970" s="78"/>
      <c r="BB970" s="78"/>
      <c r="BC970" s="78"/>
      <c r="BD970" s="78"/>
      <c r="BJ970" s="78"/>
      <c r="BK970" s="78"/>
      <c r="BL970" s="78"/>
      <c r="BR970" s="78"/>
      <c r="BS970" s="78"/>
      <c r="BT970" s="78"/>
      <c r="BZ970" s="78"/>
      <c r="CA970" s="78"/>
      <c r="CB970" s="78"/>
      <c r="CH970" s="78"/>
      <c r="CI970" s="78"/>
      <c r="CJ970" s="78"/>
      <c r="CP970" s="78"/>
      <c r="CQ970" s="78"/>
      <c r="CR970" s="78"/>
      <c r="CX970" s="78"/>
      <c r="CY970" s="78"/>
      <c r="CZ970" s="78"/>
      <c r="DF970" s="78">
        <v>3E-11</v>
      </c>
      <c r="DG970" s="78">
        <v>5.4517602882</v>
      </c>
      <c r="DH970" s="78">
        <v>26061.604821774301</v>
      </c>
      <c r="DI970" s="77">
        <f t="shared" si="448"/>
        <v>2.0496597525360534E-11</v>
      </c>
      <c r="DJ970" s="77">
        <f t="shared" si="449"/>
        <v>2.0491314985443733E-11</v>
      </c>
      <c r="DK970" s="77">
        <f t="shared" si="450"/>
        <v>2.0491314633534837E-11</v>
      </c>
      <c r="DL970" s="77">
        <f t="shared" si="451"/>
        <v>2.0491314633511172E-11</v>
      </c>
      <c r="DN970" s="78"/>
      <c r="DO970" s="78"/>
      <c r="DP970" s="78"/>
      <c r="DV970" s="78"/>
      <c r="DW970" s="78"/>
      <c r="DX970" s="78"/>
      <c r="ED970" s="78"/>
      <c r="EE970" s="78"/>
      <c r="EF970" s="78"/>
      <c r="EL970" s="78"/>
      <c r="EM970" s="78"/>
      <c r="EN970" s="78"/>
      <c r="ET970" s="78"/>
      <c r="EU970" s="78"/>
      <c r="EV970" s="78"/>
    </row>
    <row r="971" spans="12:152" s="77" customFormat="1" ht="12.75">
      <c r="L971" s="78"/>
      <c r="N971" s="78">
        <v>1.4000000000000001E-10</v>
      </c>
      <c r="O971" s="78">
        <v>2.7658941103900001</v>
      </c>
      <c r="P971" s="78">
        <v>26734.913974889001</v>
      </c>
      <c r="Q971" s="77">
        <f t="shared" si="444"/>
        <v>8.091941135195923E-11</v>
      </c>
      <c r="R971" s="77">
        <f t="shared" si="445"/>
        <v>8.0891150958438585E-11</v>
      </c>
      <c r="S971" s="77">
        <f t="shared" si="446"/>
        <v>8.089114907585324E-11</v>
      </c>
      <c r="T971" s="77">
        <f t="shared" si="447"/>
        <v>8.0891149075729835E-11</v>
      </c>
      <c r="V971" s="78"/>
      <c r="W971" s="78"/>
      <c r="X971" s="78"/>
      <c r="AD971" s="78"/>
      <c r="AE971" s="78"/>
      <c r="AF971" s="78"/>
      <c r="AL971" s="78"/>
      <c r="AM971" s="78"/>
      <c r="AN971" s="78"/>
      <c r="AT971" s="78"/>
      <c r="AU971" s="78"/>
      <c r="AV971" s="78"/>
      <c r="BB971" s="78"/>
      <c r="BC971" s="78"/>
      <c r="BD971" s="78"/>
      <c r="BJ971" s="78"/>
      <c r="BK971" s="78"/>
      <c r="BL971" s="78"/>
      <c r="BR971" s="78"/>
      <c r="BS971" s="78"/>
      <c r="BT971" s="78"/>
      <c r="BZ971" s="78"/>
      <c r="CA971" s="78"/>
      <c r="CB971" s="78"/>
      <c r="CH971" s="78"/>
      <c r="CI971" s="78"/>
      <c r="CJ971" s="78"/>
      <c r="CP971" s="78"/>
      <c r="CQ971" s="78"/>
      <c r="CR971" s="78"/>
      <c r="CX971" s="78"/>
      <c r="CY971" s="78"/>
      <c r="CZ971" s="78"/>
      <c r="DF971" s="78">
        <v>3E-11</v>
      </c>
      <c r="DG971" s="78">
        <v>2.2642969653699998</v>
      </c>
      <c r="DH971" s="78">
        <v>27047.026001531802</v>
      </c>
      <c r="DI971" s="77">
        <f t="shared" si="448"/>
        <v>-2.9969551535425552E-11</v>
      </c>
      <c r="DJ971" s="77">
        <f t="shared" si="449"/>
        <v>-2.9969212462518264E-11</v>
      </c>
      <c r="DK971" s="77">
        <f t="shared" si="450"/>
        <v>-2.9969212439870143E-11</v>
      </c>
      <c r="DL971" s="77">
        <f t="shared" si="451"/>
        <v>-2.9969212439868637E-11</v>
      </c>
      <c r="DN971" s="78"/>
      <c r="DO971" s="78"/>
      <c r="DP971" s="78"/>
      <c r="DV971" s="78"/>
      <c r="DW971" s="78"/>
      <c r="DX971" s="78"/>
      <c r="ED971" s="78"/>
      <c r="EE971" s="78"/>
      <c r="EF971" s="78"/>
      <c r="EL971" s="78"/>
      <c r="EM971" s="78"/>
      <c r="EN971" s="78"/>
      <c r="ET971" s="78"/>
      <c r="EU971" s="78"/>
      <c r="EV971" s="78"/>
    </row>
    <row r="972" spans="12:152" s="77" customFormat="1" ht="12.75">
      <c r="L972" s="78"/>
      <c r="N972" s="78">
        <v>1.7000000000000001E-10</v>
      </c>
      <c r="O972" s="78">
        <v>5.3147730801100002</v>
      </c>
      <c r="P972" s="78">
        <v>103608.622505764</v>
      </c>
      <c r="Q972" s="77">
        <f t="shared" si="444"/>
        <v>-1.4731536045688677E-10</v>
      </c>
      <c r="R972" s="77">
        <f t="shared" si="445"/>
        <v>-1.4723396678868559E-10</v>
      </c>
      <c r="S972" s="77">
        <f t="shared" si="446"/>
        <v>-1.4723396136255592E-10</v>
      </c>
      <c r="T972" s="77">
        <f t="shared" si="447"/>
        <v>-1.4723396136219845E-10</v>
      </c>
      <c r="V972" s="78"/>
      <c r="W972" s="78"/>
      <c r="X972" s="78"/>
      <c r="AD972" s="78"/>
      <c r="AE972" s="78"/>
      <c r="AF972" s="78"/>
      <c r="AL972" s="78"/>
      <c r="AM972" s="78"/>
      <c r="AN972" s="78"/>
      <c r="AT972" s="78"/>
      <c r="AU972" s="78"/>
      <c r="AV972" s="78"/>
      <c r="BB972" s="78"/>
      <c r="BC972" s="78"/>
      <c r="BD972" s="78"/>
      <c r="BJ972" s="78"/>
      <c r="BK972" s="78"/>
      <c r="BL972" s="78"/>
      <c r="BR972" s="78"/>
      <c r="BS972" s="78"/>
      <c r="BT972" s="78"/>
      <c r="BZ972" s="78"/>
      <c r="CA972" s="78"/>
      <c r="CB972" s="78"/>
      <c r="CH972" s="78"/>
      <c r="CI972" s="78"/>
      <c r="CJ972" s="78"/>
      <c r="CP972" s="78"/>
      <c r="CQ972" s="78"/>
      <c r="CR972" s="78"/>
      <c r="CX972" s="78"/>
      <c r="CY972" s="78"/>
      <c r="CZ972" s="78"/>
      <c r="DF972" s="78">
        <v>3.9999999999999998E-11</v>
      </c>
      <c r="DG972" s="78">
        <v>1.93735592711</v>
      </c>
      <c r="DH972" s="78">
        <v>26603.3670126672</v>
      </c>
      <c r="DI972" s="77">
        <f t="shared" si="448"/>
        <v>1.9774597104273345E-11</v>
      </c>
      <c r="DJ972" s="77">
        <f t="shared" si="449"/>
        <v>1.9766038637914189E-11</v>
      </c>
      <c r="DK972" s="77">
        <f t="shared" si="450"/>
        <v>1.9766038067795895E-11</v>
      </c>
      <c r="DL972" s="77">
        <f t="shared" si="451"/>
        <v>1.9766038067758336E-11</v>
      </c>
      <c r="DN972" s="78"/>
      <c r="DO972" s="78"/>
      <c r="DP972" s="78"/>
      <c r="DV972" s="78"/>
      <c r="DW972" s="78"/>
      <c r="DX972" s="78"/>
      <c r="ED972" s="78"/>
      <c r="EE972" s="78"/>
      <c r="EF972" s="78"/>
      <c r="EL972" s="78"/>
      <c r="EM972" s="78"/>
      <c r="EN972" s="78"/>
      <c r="ET972" s="78"/>
      <c r="EU972" s="78"/>
      <c r="EV972" s="78"/>
    </row>
    <row r="973" spans="12:152" s="77" customFormat="1" ht="12.75">
      <c r="L973" s="78"/>
      <c r="N973" s="78">
        <v>1.2999999999999999E-10</v>
      </c>
      <c r="O973" s="78">
        <v>6.0488158135600001</v>
      </c>
      <c r="P973" s="78">
        <v>52812.802555172602</v>
      </c>
      <c r="Q973" s="77">
        <f t="shared" si="444"/>
        <v>-8.1753700459823814E-11</v>
      </c>
      <c r="R973" s="77">
        <f t="shared" si="445"/>
        <v>-8.1704304145363877E-11</v>
      </c>
      <c r="S973" s="77">
        <f t="shared" si="446"/>
        <v>-8.1704300854427399E-11</v>
      </c>
      <c r="T973" s="77">
        <f t="shared" si="447"/>
        <v>-8.1704300854214736E-11</v>
      </c>
      <c r="V973" s="78"/>
      <c r="W973" s="78"/>
      <c r="X973" s="78"/>
      <c r="AD973" s="78"/>
      <c r="AE973" s="78"/>
      <c r="AF973" s="78"/>
      <c r="AL973" s="78"/>
      <c r="AM973" s="78"/>
      <c r="AN973" s="78"/>
      <c r="AT973" s="78"/>
      <c r="AU973" s="78"/>
      <c r="AV973" s="78"/>
      <c r="BB973" s="78"/>
      <c r="BC973" s="78"/>
      <c r="BD973" s="78"/>
      <c r="BJ973" s="78"/>
      <c r="BK973" s="78"/>
      <c r="BL973" s="78"/>
      <c r="BR973" s="78"/>
      <c r="BS973" s="78"/>
      <c r="BT973" s="78"/>
      <c r="BZ973" s="78"/>
      <c r="CA973" s="78"/>
      <c r="CB973" s="78"/>
      <c r="CH973" s="78"/>
      <c r="CI973" s="78"/>
      <c r="CJ973" s="78"/>
      <c r="CP973" s="78"/>
      <c r="CQ973" s="78"/>
      <c r="CR973" s="78"/>
      <c r="CX973" s="78"/>
      <c r="CY973" s="78"/>
      <c r="CZ973" s="78"/>
      <c r="DF973" s="78">
        <v>3E-11</v>
      </c>
      <c r="DG973" s="78">
        <v>2.9461291042300002</v>
      </c>
      <c r="DH973" s="78">
        <v>27039.979764833701</v>
      </c>
      <c r="DI973" s="77">
        <f t="shared" si="448"/>
        <v>-2.3405409402901972E-11</v>
      </c>
      <c r="DJ973" s="77">
        <f t="shared" si="449"/>
        <v>-2.3410103447136207E-11</v>
      </c>
      <c r="DK973" s="77">
        <f t="shared" si="450"/>
        <v>-2.3410103759757196E-11</v>
      </c>
      <c r="DL973" s="77">
        <f t="shared" si="451"/>
        <v>-2.3410103759777989E-11</v>
      </c>
      <c r="DN973" s="78"/>
      <c r="DO973" s="78"/>
      <c r="DP973" s="78"/>
      <c r="DV973" s="78"/>
      <c r="DW973" s="78"/>
      <c r="DX973" s="78"/>
      <c r="ED973" s="78"/>
      <c r="EE973" s="78"/>
      <c r="EF973" s="78"/>
      <c r="EL973" s="78"/>
      <c r="EM973" s="78"/>
      <c r="EN973" s="78"/>
      <c r="ET973" s="78"/>
      <c r="EU973" s="78"/>
      <c r="EV973" s="78"/>
    </row>
    <row r="974" spans="12:152" s="77" customFormat="1" ht="12.75">
      <c r="L974" s="78"/>
      <c r="N974" s="78">
        <v>1.5E-10</v>
      </c>
      <c r="O974" s="78">
        <v>0.92065367569000001</v>
      </c>
      <c r="P974" s="78">
        <v>256327.077918683</v>
      </c>
      <c r="Q974" s="77">
        <f t="shared" si="444"/>
        <v>1.4313726266973957E-10</v>
      </c>
      <c r="R974" s="77">
        <f t="shared" si="445"/>
        <v>1.4303049479489108E-10</v>
      </c>
      <c r="S974" s="77">
        <f t="shared" si="446"/>
        <v>1.4303048765630048E-10</v>
      </c>
      <c r="T974" s="77">
        <f t="shared" si="447"/>
        <v>1.430304876558278E-10</v>
      </c>
      <c r="V974" s="78"/>
      <c r="W974" s="78"/>
      <c r="X974" s="78"/>
      <c r="AD974" s="78"/>
      <c r="AE974" s="78"/>
      <c r="AF974" s="78"/>
      <c r="AL974" s="78"/>
      <c r="AM974" s="78"/>
      <c r="AN974" s="78"/>
      <c r="AT974" s="78"/>
      <c r="AU974" s="78"/>
      <c r="AV974" s="78"/>
      <c r="BB974" s="78"/>
      <c r="BC974" s="78"/>
      <c r="BD974" s="78"/>
      <c r="BJ974" s="78"/>
      <c r="BK974" s="78"/>
      <c r="BL974" s="78"/>
      <c r="BR974" s="78"/>
      <c r="BS974" s="78"/>
      <c r="BT974" s="78"/>
      <c r="BZ974" s="78"/>
      <c r="CA974" s="78"/>
      <c r="CB974" s="78"/>
      <c r="CH974" s="78"/>
      <c r="CI974" s="78"/>
      <c r="CJ974" s="78"/>
      <c r="CP974" s="78"/>
      <c r="CQ974" s="78"/>
      <c r="CR974" s="78"/>
      <c r="CX974" s="78"/>
      <c r="CY974" s="78"/>
      <c r="CZ974" s="78"/>
      <c r="DF974" s="78">
        <v>3.9999999999999998E-11</v>
      </c>
      <c r="DG974" s="78">
        <v>3.64314833794</v>
      </c>
      <c r="DH974" s="78">
        <v>860.30992875280003</v>
      </c>
      <c r="DI974" s="77">
        <f t="shared" si="448"/>
        <v>1.7178354013790182E-11</v>
      </c>
      <c r="DJ974" s="77">
        <f t="shared" si="449"/>
        <v>1.7178066494428364E-11</v>
      </c>
      <c r="DK974" s="77">
        <f t="shared" si="450"/>
        <v>1.7178066475276697E-11</v>
      </c>
      <c r="DL974" s="77">
        <f t="shared" si="451"/>
        <v>1.7178066475275446E-11</v>
      </c>
      <c r="DN974" s="78"/>
      <c r="DO974" s="78"/>
      <c r="DP974" s="78"/>
      <c r="DV974" s="78"/>
      <c r="DW974" s="78"/>
      <c r="DX974" s="78"/>
      <c r="ED974" s="78"/>
      <c r="EE974" s="78"/>
      <c r="EF974" s="78"/>
      <c r="EL974" s="78"/>
      <c r="EM974" s="78"/>
      <c r="EN974" s="78"/>
      <c r="ET974" s="78"/>
      <c r="EU974" s="78"/>
      <c r="EV974" s="78"/>
    </row>
    <row r="975" spans="12:152" s="77" customFormat="1" ht="12.75">
      <c r="L975" s="78"/>
      <c r="N975" s="78">
        <v>1.5999999999999999E-10</v>
      </c>
      <c r="O975" s="78">
        <v>2.7693652375300002</v>
      </c>
      <c r="P975" s="78">
        <v>46046.509243641798</v>
      </c>
      <c r="Q975" s="77">
        <f t="shared" si="444"/>
        <v>5.6265382610401396E-11</v>
      </c>
      <c r="R975" s="77">
        <f t="shared" si="445"/>
        <v>5.6201569657942197E-11</v>
      </c>
      <c r="S975" s="77">
        <f t="shared" si="446"/>
        <v>5.6201565407029416E-11</v>
      </c>
      <c r="T975" s="77">
        <f t="shared" si="447"/>
        <v>5.6201565406748413E-11</v>
      </c>
      <c r="V975" s="78"/>
      <c r="W975" s="78"/>
      <c r="X975" s="78"/>
      <c r="AD975" s="78"/>
      <c r="AE975" s="78"/>
      <c r="AF975" s="78"/>
      <c r="AL975" s="78"/>
      <c r="AM975" s="78"/>
      <c r="AN975" s="78"/>
      <c r="AT975" s="78"/>
      <c r="AU975" s="78"/>
      <c r="AV975" s="78"/>
      <c r="BB975" s="78"/>
      <c r="BC975" s="78"/>
      <c r="BD975" s="78"/>
      <c r="BJ975" s="78"/>
      <c r="BK975" s="78"/>
      <c r="BL975" s="78"/>
      <c r="BR975" s="78"/>
      <c r="BS975" s="78"/>
      <c r="BT975" s="78"/>
      <c r="BZ975" s="78"/>
      <c r="CA975" s="78"/>
      <c r="CB975" s="78"/>
      <c r="CH975" s="78"/>
      <c r="CI975" s="78"/>
      <c r="CJ975" s="78"/>
      <c r="CP975" s="78"/>
      <c r="CQ975" s="78"/>
      <c r="CR975" s="78"/>
      <c r="CX975" s="78"/>
      <c r="CY975" s="78"/>
      <c r="CZ975" s="78"/>
      <c r="DF975" s="78">
        <v>3.9999999999999998E-11</v>
      </c>
      <c r="DG975" s="78">
        <v>2.04162116492</v>
      </c>
      <c r="DH975" s="78">
        <v>27623.879884543599</v>
      </c>
      <c r="DI975" s="77">
        <f t="shared" si="448"/>
        <v>3.7911775279365245E-11</v>
      </c>
      <c r="DJ975" s="77">
        <f t="shared" si="449"/>
        <v>3.7908514196859793E-11</v>
      </c>
      <c r="DK975" s="77">
        <f t="shared" si="450"/>
        <v>3.7908513979556771E-11</v>
      </c>
      <c r="DL975" s="77">
        <f t="shared" si="451"/>
        <v>3.7908513979542625E-11</v>
      </c>
      <c r="DN975" s="78"/>
      <c r="DO975" s="78"/>
      <c r="DP975" s="78"/>
      <c r="DV975" s="78"/>
      <c r="DW975" s="78"/>
      <c r="DX975" s="78"/>
      <c r="ED975" s="78"/>
      <c r="EE975" s="78"/>
      <c r="EF975" s="78"/>
      <c r="EL975" s="78"/>
      <c r="EM975" s="78"/>
      <c r="EN975" s="78"/>
      <c r="ET975" s="78"/>
      <c r="EU975" s="78"/>
      <c r="EV975" s="78"/>
    </row>
    <row r="976" spans="12:152" s="77" customFormat="1" ht="12.75">
      <c r="L976" s="78"/>
      <c r="N976" s="78">
        <v>1.8999999999999999E-10</v>
      </c>
      <c r="O976" s="78">
        <v>4.9156103710699997</v>
      </c>
      <c r="P976" s="78">
        <v>277.0349937414</v>
      </c>
      <c r="Q976" s="77">
        <f t="shared" si="444"/>
        <v>-1.846452044649704E-10</v>
      </c>
      <c r="R976" s="77">
        <f t="shared" si="445"/>
        <v>-1.8464531926338847E-10</v>
      </c>
      <c r="S976" s="77">
        <f t="shared" si="446"/>
        <v>-1.8464531927103511E-10</v>
      </c>
      <c r="T976" s="77">
        <f t="shared" si="447"/>
        <v>-1.8464531927103562E-10</v>
      </c>
      <c r="V976" s="78"/>
      <c r="W976" s="78"/>
      <c r="X976" s="78"/>
      <c r="AD976" s="78"/>
      <c r="AE976" s="78"/>
      <c r="AF976" s="78"/>
      <c r="AL976" s="78"/>
      <c r="AM976" s="78"/>
      <c r="AN976" s="78"/>
      <c r="AT976" s="78"/>
      <c r="AU976" s="78"/>
      <c r="AV976" s="78"/>
      <c r="BB976" s="78"/>
      <c r="BC976" s="78"/>
      <c r="BD976" s="78"/>
      <c r="BJ976" s="78"/>
      <c r="BK976" s="78"/>
      <c r="BL976" s="78"/>
      <c r="BR976" s="78"/>
      <c r="BS976" s="78"/>
      <c r="BT976" s="78"/>
      <c r="BZ976" s="78"/>
      <c r="CA976" s="78"/>
      <c r="CB976" s="78"/>
      <c r="CH976" s="78"/>
      <c r="CI976" s="78"/>
      <c r="CJ976" s="78"/>
      <c r="CP976" s="78"/>
      <c r="CQ976" s="78"/>
      <c r="CR976" s="78"/>
      <c r="CX976" s="78"/>
      <c r="CY976" s="78"/>
      <c r="CZ976" s="78"/>
      <c r="DF976" s="78">
        <v>3.9999999999999998E-11</v>
      </c>
      <c r="DG976" s="78">
        <v>1.0241361068499999</v>
      </c>
      <c r="DH976" s="78">
        <v>25991.923914356299</v>
      </c>
      <c r="DI976" s="77">
        <f t="shared" si="448"/>
        <v>5.8793219911329142E-12</v>
      </c>
      <c r="DJ976" s="77">
        <f t="shared" si="449"/>
        <v>5.8888361416381649E-12</v>
      </c>
      <c r="DK976" s="77">
        <f t="shared" si="450"/>
        <v>5.8888367753639707E-12</v>
      </c>
      <c r="DL976" s="77">
        <f t="shared" si="451"/>
        <v>5.8888367754055769E-12</v>
      </c>
      <c r="DN976" s="78"/>
      <c r="DO976" s="78"/>
      <c r="DP976" s="78"/>
      <c r="DV976" s="78"/>
      <c r="DW976" s="78"/>
      <c r="DX976" s="78"/>
      <c r="ED976" s="78"/>
      <c r="EE976" s="78"/>
      <c r="EF976" s="78"/>
      <c r="EL976" s="78"/>
      <c r="EM976" s="78"/>
      <c r="EN976" s="78"/>
      <c r="ET976" s="78"/>
      <c r="EU976" s="78"/>
      <c r="EV976" s="78"/>
    </row>
    <row r="977" spans="12:152" s="77" customFormat="1" ht="12.75">
      <c r="L977" s="78"/>
      <c r="N977" s="78">
        <v>1.5E-10</v>
      </c>
      <c r="O977" s="78">
        <v>1.8787400869499999</v>
      </c>
      <c r="P977" s="78">
        <v>26161.200267433102</v>
      </c>
      <c r="Q977" s="77">
        <f t="shared" si="444"/>
        <v>3.4412542701502979E-11</v>
      </c>
      <c r="R977" s="77">
        <f t="shared" si="445"/>
        <v>3.4447878742339467E-11</v>
      </c>
      <c r="S977" s="77">
        <f t="shared" si="446"/>
        <v>3.4447881096002937E-11</v>
      </c>
      <c r="T977" s="77">
        <f t="shared" si="447"/>
        <v>3.4447881096156463E-11</v>
      </c>
      <c r="V977" s="78"/>
      <c r="W977" s="78"/>
      <c r="X977" s="78"/>
      <c r="AD977" s="78"/>
      <c r="AE977" s="78"/>
      <c r="AF977" s="78"/>
      <c r="AL977" s="78"/>
      <c r="AM977" s="78"/>
      <c r="AN977" s="78"/>
      <c r="AT977" s="78"/>
      <c r="AU977" s="78"/>
      <c r="AV977" s="78"/>
      <c r="BB977" s="78"/>
      <c r="BC977" s="78"/>
      <c r="BD977" s="78"/>
      <c r="BJ977" s="78"/>
      <c r="BK977" s="78"/>
      <c r="BL977" s="78"/>
      <c r="BR977" s="78"/>
      <c r="BS977" s="78"/>
      <c r="BT977" s="78"/>
      <c r="BZ977" s="78"/>
      <c r="CA977" s="78"/>
      <c r="CB977" s="78"/>
      <c r="CH977" s="78"/>
      <c r="CI977" s="78"/>
      <c r="CJ977" s="78"/>
      <c r="CP977" s="78"/>
      <c r="CQ977" s="78"/>
      <c r="CR977" s="78"/>
      <c r="CX977" s="78"/>
      <c r="CY977" s="78"/>
      <c r="CZ977" s="78"/>
      <c r="DF977" s="78">
        <v>3.9999999999999998E-11</v>
      </c>
      <c r="DG977" s="78">
        <v>3.72190941745</v>
      </c>
      <c r="DH977" s="78">
        <v>51257.8759971666</v>
      </c>
      <c r="DI977" s="77">
        <f t="shared" si="448"/>
        <v>-2.5505177001531999E-11</v>
      </c>
      <c r="DJ977" s="77">
        <f t="shared" si="449"/>
        <v>-2.5490561553954663E-11</v>
      </c>
      <c r="DK977" s="77">
        <f t="shared" si="450"/>
        <v>-2.5490560580230304E-11</v>
      </c>
      <c r="DL977" s="77">
        <f t="shared" si="451"/>
        <v>-2.549056058016547E-11</v>
      </c>
      <c r="DN977" s="78"/>
      <c r="DO977" s="78"/>
      <c r="DP977" s="78"/>
      <c r="DV977" s="78"/>
      <c r="DW977" s="78"/>
      <c r="DX977" s="78"/>
      <c r="ED977" s="78"/>
      <c r="EE977" s="78"/>
      <c r="EF977" s="78"/>
      <c r="EL977" s="78"/>
      <c r="EM977" s="78"/>
      <c r="EN977" s="78"/>
      <c r="ET977" s="78"/>
      <c r="EU977" s="78"/>
      <c r="EV977" s="78"/>
    </row>
    <row r="978" spans="12:152" s="77" customFormat="1" ht="12.75">
      <c r="L978" s="78"/>
      <c r="N978" s="78">
        <v>1.2999999999999999E-10</v>
      </c>
      <c r="O978" s="78">
        <v>1.4859308936</v>
      </c>
      <c r="P978" s="78">
        <v>54824.261108621402</v>
      </c>
      <c r="Q978" s="77">
        <f t="shared" si="444"/>
        <v>8.098312726495955E-11</v>
      </c>
      <c r="R978" s="77">
        <f t="shared" si="445"/>
        <v>8.0931535645094701E-11</v>
      </c>
      <c r="S978" s="77">
        <f t="shared" si="446"/>
        <v>8.0931532207889866E-11</v>
      </c>
      <c r="T978" s="77">
        <f t="shared" si="447"/>
        <v>8.093153220766433E-11</v>
      </c>
      <c r="V978" s="78"/>
      <c r="W978" s="78"/>
      <c r="X978" s="78"/>
      <c r="AD978" s="78"/>
      <c r="AE978" s="78"/>
      <c r="AF978" s="78"/>
      <c r="AL978" s="78"/>
      <c r="AM978" s="78"/>
      <c r="AN978" s="78"/>
      <c r="AT978" s="78"/>
      <c r="AU978" s="78"/>
      <c r="AV978" s="78"/>
      <c r="BB978" s="78"/>
      <c r="BC978" s="78"/>
      <c r="BD978" s="78"/>
      <c r="BJ978" s="78"/>
      <c r="BK978" s="78"/>
      <c r="BL978" s="78"/>
      <c r="BR978" s="78"/>
      <c r="BS978" s="78"/>
      <c r="BT978" s="78"/>
      <c r="BZ978" s="78"/>
      <c r="CA978" s="78"/>
      <c r="CB978" s="78"/>
      <c r="CH978" s="78"/>
      <c r="CI978" s="78"/>
      <c r="CJ978" s="78"/>
      <c r="CP978" s="78"/>
      <c r="CQ978" s="78"/>
      <c r="CR978" s="78"/>
      <c r="CX978" s="78"/>
      <c r="CY978" s="78"/>
      <c r="CZ978" s="78"/>
      <c r="DF978" s="78">
        <v>3E-11</v>
      </c>
      <c r="DG978" s="78">
        <v>0.83533616968000002</v>
      </c>
      <c r="DH978" s="78">
        <v>78262.224952014207</v>
      </c>
      <c r="DI978" s="77">
        <f t="shared" si="448"/>
        <v>2.7084726934957671E-11</v>
      </c>
      <c r="DJ978" s="77">
        <f t="shared" si="449"/>
        <v>2.7094060413579554E-11</v>
      </c>
      <c r="DK978" s="77">
        <f t="shared" si="450"/>
        <v>2.7094061034808715E-11</v>
      </c>
      <c r="DL978" s="77">
        <f t="shared" si="451"/>
        <v>2.7094061034849719E-11</v>
      </c>
      <c r="DN978" s="78"/>
      <c r="DO978" s="78"/>
      <c r="DP978" s="78"/>
      <c r="DV978" s="78"/>
      <c r="DW978" s="78"/>
      <c r="DX978" s="78"/>
      <c r="ED978" s="78"/>
      <c r="EE978" s="78"/>
      <c r="EF978" s="78"/>
      <c r="EL978" s="78"/>
      <c r="EM978" s="78"/>
      <c r="EN978" s="78"/>
      <c r="ET978" s="78"/>
      <c r="EU978" s="78"/>
      <c r="EV978" s="78"/>
    </row>
    <row r="979" spans="12:152" s="77" customFormat="1" ht="12.75">
      <c r="L979" s="78"/>
      <c r="N979" s="78">
        <v>1.5E-10</v>
      </c>
      <c r="O979" s="78">
        <v>1.37228117638</v>
      </c>
      <c r="P979" s="78">
        <v>18043.378077645699</v>
      </c>
      <c r="Q979" s="77">
        <f t="shared" si="444"/>
        <v>-4.2838640792055804E-11</v>
      </c>
      <c r="R979" s="77">
        <f t="shared" si="445"/>
        <v>-4.2814643246814885E-11</v>
      </c>
      <c r="S979" s="77">
        <f t="shared" si="446"/>
        <v>-4.2814641648301806E-11</v>
      </c>
      <c r="T979" s="77">
        <f t="shared" si="447"/>
        <v>-4.2814641648195578E-11</v>
      </c>
      <c r="V979" s="78"/>
      <c r="W979" s="78"/>
      <c r="X979" s="78"/>
      <c r="AD979" s="78"/>
      <c r="AE979" s="78"/>
      <c r="AF979" s="78"/>
      <c r="AL979" s="78"/>
      <c r="AM979" s="78"/>
      <c r="AN979" s="78"/>
      <c r="AT979" s="78"/>
      <c r="AU979" s="78"/>
      <c r="AV979" s="78"/>
      <c r="BB979" s="78"/>
      <c r="BC979" s="78"/>
      <c r="BD979" s="78"/>
      <c r="BJ979" s="78"/>
      <c r="BK979" s="78"/>
      <c r="BL979" s="78"/>
      <c r="BR979" s="78"/>
      <c r="BS979" s="78"/>
      <c r="BT979" s="78"/>
      <c r="BZ979" s="78"/>
      <c r="CA979" s="78"/>
      <c r="CB979" s="78"/>
      <c r="CH979" s="78"/>
      <c r="CI979" s="78"/>
      <c r="CJ979" s="78"/>
      <c r="CP979" s="78"/>
      <c r="CQ979" s="78"/>
      <c r="CR979" s="78"/>
      <c r="CX979" s="78"/>
      <c r="CY979" s="78"/>
      <c r="CZ979" s="78"/>
      <c r="DF979" s="78">
        <v>3.9999999999999998E-11</v>
      </c>
      <c r="DG979" s="78">
        <v>5.8417458160900004</v>
      </c>
      <c r="DH979" s="78">
        <v>25650.259250434301</v>
      </c>
      <c r="DI979" s="77">
        <f t="shared" si="448"/>
        <v>-1.1103867542507071E-11</v>
      </c>
      <c r="DJ979" s="77">
        <f t="shared" si="449"/>
        <v>-1.1094747950257626E-11</v>
      </c>
      <c r="DK979" s="77">
        <f t="shared" si="450"/>
        <v>-1.1094747342780986E-11</v>
      </c>
      <c r="DL979" s="77">
        <f t="shared" si="451"/>
        <v>-1.1094747342741666E-11</v>
      </c>
      <c r="DN979" s="78"/>
      <c r="DO979" s="78"/>
      <c r="DP979" s="78"/>
      <c r="DV979" s="78"/>
      <c r="DW979" s="78"/>
      <c r="DX979" s="78"/>
      <c r="ED979" s="78"/>
      <c r="EE979" s="78"/>
      <c r="EF979" s="78"/>
      <c r="EL979" s="78"/>
      <c r="EM979" s="78"/>
      <c r="EN979" s="78"/>
      <c r="ET979" s="78"/>
      <c r="EU979" s="78"/>
      <c r="EV979" s="78"/>
    </row>
    <row r="980" spans="12:152" s="77" customFormat="1" ht="12.75">
      <c r="L980" s="78"/>
      <c r="N980" s="78">
        <v>1.8E-10</v>
      </c>
      <c r="O980" s="78">
        <v>2.95472168569</v>
      </c>
      <c r="P980" s="78">
        <v>76152.059111344905</v>
      </c>
      <c r="Q980" s="77">
        <f t="shared" si="444"/>
        <v>-2.2743372937339798E-11</v>
      </c>
      <c r="R980" s="77">
        <f t="shared" si="445"/>
        <v>-2.2617567055861345E-11</v>
      </c>
      <c r="S980" s="77">
        <f t="shared" si="446"/>
        <v>-2.261755867556865E-11</v>
      </c>
      <c r="T980" s="77">
        <f t="shared" si="447"/>
        <v>-2.2617558675010355E-11</v>
      </c>
      <c r="V980" s="78"/>
      <c r="W980" s="78"/>
      <c r="X980" s="78"/>
      <c r="AD980" s="78"/>
      <c r="AE980" s="78"/>
      <c r="AF980" s="78"/>
      <c r="AL980" s="78"/>
      <c r="AM980" s="78"/>
      <c r="AN980" s="78"/>
      <c r="AT980" s="78"/>
      <c r="AU980" s="78"/>
      <c r="AV980" s="78"/>
      <c r="BB980" s="78"/>
      <c r="BC980" s="78"/>
      <c r="BD980" s="78"/>
      <c r="BJ980" s="78"/>
      <c r="BK980" s="78"/>
      <c r="BL980" s="78"/>
      <c r="BR980" s="78"/>
      <c r="BS980" s="78"/>
      <c r="BT980" s="78"/>
      <c r="BZ980" s="78"/>
      <c r="CA980" s="78"/>
      <c r="CB980" s="78"/>
      <c r="CH980" s="78"/>
      <c r="CI980" s="78"/>
      <c r="CJ980" s="78"/>
      <c r="CP980" s="78"/>
      <c r="CQ980" s="78"/>
      <c r="CR980" s="78"/>
      <c r="CX980" s="78"/>
      <c r="CY980" s="78"/>
      <c r="CZ980" s="78"/>
      <c r="DF980" s="78">
        <v>3E-11</v>
      </c>
      <c r="DG980" s="78">
        <v>3.8669808813</v>
      </c>
      <c r="DH980" s="78">
        <v>56777.756402111401</v>
      </c>
      <c r="DI980" s="77">
        <f t="shared" si="448"/>
        <v>-2.9912856683771151E-11</v>
      </c>
      <c r="DJ980" s="77">
        <f t="shared" si="449"/>
        <v>-2.991405282224996E-11</v>
      </c>
      <c r="DK980" s="77">
        <f t="shared" si="450"/>
        <v>-2.9914052901649618E-11</v>
      </c>
      <c r="DL980" s="77">
        <f t="shared" si="451"/>
        <v>-2.9914052901654904E-11</v>
      </c>
      <c r="DN980" s="78"/>
      <c r="DO980" s="78"/>
      <c r="DP980" s="78"/>
      <c r="DV980" s="78"/>
      <c r="DW980" s="78"/>
      <c r="DX980" s="78"/>
      <c r="ED980" s="78"/>
      <c r="EE980" s="78"/>
      <c r="EF980" s="78"/>
      <c r="EL980" s="78"/>
      <c r="EM980" s="78"/>
      <c r="EN980" s="78"/>
      <c r="ET980" s="78"/>
      <c r="EU980" s="78"/>
      <c r="EV980" s="78"/>
    </row>
    <row r="981" spans="12:152" s="77" customFormat="1" ht="12.75">
      <c r="L981" s="78"/>
      <c r="N981" s="78">
        <v>1.7000000000000001E-10</v>
      </c>
      <c r="O981" s="78">
        <v>1.57020520015</v>
      </c>
      <c r="P981" s="78">
        <v>104241.406245077</v>
      </c>
      <c r="Q981" s="77">
        <f t="shared" si="444"/>
        <v>-1.3309507531346874E-11</v>
      </c>
      <c r="R981" s="77">
        <f t="shared" si="445"/>
        <v>-1.3146054684073584E-11</v>
      </c>
      <c r="S981" s="77">
        <f t="shared" si="446"/>
        <v>-1.3146043796091014E-11</v>
      </c>
      <c r="T981" s="77">
        <f t="shared" si="447"/>
        <v>-1.3146043795378067E-11</v>
      </c>
      <c r="V981" s="78"/>
      <c r="W981" s="78"/>
      <c r="X981" s="78"/>
      <c r="AD981" s="78"/>
      <c r="AE981" s="78"/>
      <c r="AF981" s="78"/>
      <c r="AL981" s="78"/>
      <c r="AM981" s="78"/>
      <c r="AN981" s="78"/>
      <c r="AT981" s="78"/>
      <c r="AU981" s="78"/>
      <c r="AV981" s="78"/>
      <c r="BB981" s="78"/>
      <c r="BC981" s="78"/>
      <c r="BD981" s="78"/>
      <c r="BJ981" s="78"/>
      <c r="BK981" s="78"/>
      <c r="BL981" s="78"/>
      <c r="BR981" s="78"/>
      <c r="BS981" s="78"/>
      <c r="BT981" s="78"/>
      <c r="BZ981" s="78"/>
      <c r="CA981" s="78"/>
      <c r="CB981" s="78"/>
      <c r="CH981" s="78"/>
      <c r="CI981" s="78"/>
      <c r="CJ981" s="78"/>
      <c r="CP981" s="78"/>
      <c r="CQ981" s="78"/>
      <c r="CR981" s="78"/>
      <c r="CX981" s="78"/>
      <c r="CY981" s="78"/>
      <c r="CZ981" s="78"/>
      <c r="DF981" s="78">
        <v>3.9999999999999998E-11</v>
      </c>
      <c r="DG981" s="78">
        <v>0.94091162922000005</v>
      </c>
      <c r="DH981" s="78">
        <v>23735.036987802301</v>
      </c>
      <c r="DI981" s="77">
        <f t="shared" si="448"/>
        <v>1.1194016504983341E-11</v>
      </c>
      <c r="DJ981" s="77">
        <f t="shared" si="449"/>
        <v>1.1202448862225683E-11</v>
      </c>
      <c r="DK981" s="77">
        <f t="shared" si="450"/>
        <v>1.1202449423886783E-11</v>
      </c>
      <c r="DL981" s="77">
        <f t="shared" si="451"/>
        <v>1.1202449423923892E-11</v>
      </c>
      <c r="DN981" s="78"/>
      <c r="DO981" s="78"/>
      <c r="DP981" s="78"/>
      <c r="DV981" s="78"/>
      <c r="DW981" s="78"/>
      <c r="DX981" s="78"/>
      <c r="ED981" s="78"/>
      <c r="EE981" s="78"/>
      <c r="EF981" s="78"/>
      <c r="EL981" s="78"/>
      <c r="EM981" s="78"/>
      <c r="EN981" s="78"/>
      <c r="ET981" s="78"/>
      <c r="EU981" s="78"/>
      <c r="EV981" s="78"/>
    </row>
    <row r="982" spans="12:152" s="77" customFormat="1" ht="12.75">
      <c r="L982" s="78"/>
      <c r="N982" s="78">
        <v>1.8E-10</v>
      </c>
      <c r="O982" s="78">
        <v>2.97721991956</v>
      </c>
      <c r="P982" s="78">
        <v>187167.27548807801</v>
      </c>
      <c r="Q982" s="77">
        <f t="shared" si="444"/>
        <v>-6.4986487096137575E-11</v>
      </c>
      <c r="R982" s="77">
        <f t="shared" si="445"/>
        <v>-6.4695721658113864E-11</v>
      </c>
      <c r="S982" s="77">
        <f t="shared" si="446"/>
        <v>-6.4695702283796951E-11</v>
      </c>
      <c r="T982" s="77">
        <f t="shared" si="447"/>
        <v>-6.469570228249842E-11</v>
      </c>
      <c r="V982" s="78"/>
      <c r="W982" s="78"/>
      <c r="X982" s="78"/>
      <c r="AD982" s="78"/>
      <c r="AE982" s="78"/>
      <c r="AF982" s="78"/>
      <c r="AL982" s="78"/>
      <c r="AM982" s="78"/>
      <c r="AN982" s="78"/>
      <c r="AT982" s="78"/>
      <c r="AU982" s="78"/>
      <c r="AV982" s="78"/>
      <c r="BB982" s="78"/>
      <c r="BC982" s="78"/>
      <c r="BD982" s="78"/>
      <c r="BJ982" s="78"/>
      <c r="BK982" s="78"/>
      <c r="BL982" s="78"/>
      <c r="BR982" s="78"/>
      <c r="BS982" s="78"/>
      <c r="BT982" s="78"/>
      <c r="BZ982" s="78"/>
      <c r="CA982" s="78"/>
      <c r="CB982" s="78"/>
      <c r="CH982" s="78"/>
      <c r="CI982" s="78"/>
      <c r="CJ982" s="78"/>
      <c r="CP982" s="78"/>
      <c r="CQ982" s="78"/>
      <c r="CR982" s="78"/>
      <c r="CX982" s="78"/>
      <c r="CY982" s="78"/>
      <c r="CZ982" s="78"/>
      <c r="DF982" s="78">
        <v>3E-11</v>
      </c>
      <c r="DG982" s="78">
        <v>2.8747926904900001</v>
      </c>
      <c r="DH982" s="78">
        <v>159855.55450572501</v>
      </c>
      <c r="DI982" s="77">
        <f t="shared" si="448"/>
        <v>-2.3543278572088315E-11</v>
      </c>
      <c r="DJ982" s="77">
        <f t="shared" si="449"/>
        <v>-2.3515754381141269E-11</v>
      </c>
      <c r="DK982" s="77">
        <f t="shared" si="450"/>
        <v>-2.3515752546044977E-11</v>
      </c>
      <c r="DL982" s="77">
        <f t="shared" si="451"/>
        <v>-2.3515752545924264E-11</v>
      </c>
      <c r="DN982" s="78"/>
      <c r="DO982" s="78"/>
      <c r="DP982" s="78"/>
      <c r="DV982" s="78"/>
      <c r="DW982" s="78"/>
      <c r="DX982" s="78"/>
      <c r="ED982" s="78"/>
      <c r="EE982" s="78"/>
      <c r="EF982" s="78"/>
      <c r="EL982" s="78"/>
      <c r="EM982" s="78"/>
      <c r="EN982" s="78"/>
      <c r="ET982" s="78"/>
      <c r="EU982" s="78"/>
      <c r="EV982" s="78"/>
    </row>
    <row r="983" spans="12:152" s="77" customFormat="1" ht="12.75">
      <c r="L983" s="78"/>
      <c r="N983" s="78">
        <v>1.2999999999999999E-10</v>
      </c>
      <c r="O983" s="78">
        <v>3.49902133309</v>
      </c>
      <c r="P983" s="78">
        <v>78397.818474307496</v>
      </c>
      <c r="Q983" s="77">
        <f t="shared" si="444"/>
        <v>-9.1940986719977897E-11</v>
      </c>
      <c r="R983" s="77">
        <f t="shared" si="445"/>
        <v>-9.1874301280057386E-11</v>
      </c>
      <c r="S983" s="77">
        <f t="shared" si="446"/>
        <v>-9.1874296836540963E-11</v>
      </c>
      <c r="T983" s="77">
        <f t="shared" si="447"/>
        <v>-9.1874296836242958E-11</v>
      </c>
      <c r="V983" s="78"/>
      <c r="W983" s="78"/>
      <c r="X983" s="78"/>
      <c r="AD983" s="78"/>
      <c r="AE983" s="78"/>
      <c r="AF983" s="78"/>
      <c r="AL983" s="78"/>
      <c r="AM983" s="78"/>
      <c r="AN983" s="78"/>
      <c r="AT983" s="78"/>
      <c r="AU983" s="78"/>
      <c r="AV983" s="78"/>
      <c r="BB983" s="78"/>
      <c r="BC983" s="78"/>
      <c r="BD983" s="78"/>
      <c r="BJ983" s="78"/>
      <c r="BK983" s="78"/>
      <c r="BL983" s="78"/>
      <c r="BR983" s="78"/>
      <c r="BS983" s="78"/>
      <c r="BT983" s="78"/>
      <c r="BZ983" s="78"/>
      <c r="CA983" s="78"/>
      <c r="CB983" s="78"/>
      <c r="CH983" s="78"/>
      <c r="CI983" s="78"/>
      <c r="CJ983" s="78"/>
      <c r="CP983" s="78"/>
      <c r="CQ983" s="78"/>
      <c r="CR983" s="78"/>
      <c r="CX983" s="78"/>
      <c r="CY983" s="78"/>
      <c r="CZ983" s="78"/>
      <c r="DF983" s="78">
        <v>3.9999999999999998E-11</v>
      </c>
      <c r="DG983" s="78">
        <v>2.92372103776</v>
      </c>
      <c r="DH983" s="78">
        <v>104358.241125196</v>
      </c>
      <c r="DI983" s="77">
        <f t="shared" si="448"/>
        <v>-2.824718260734173E-11</v>
      </c>
      <c r="DJ983" s="77">
        <f t="shared" si="449"/>
        <v>-2.8219825439918883E-11</v>
      </c>
      <c r="DK983" s="77">
        <f t="shared" si="450"/>
        <v>-2.8219823616785969E-11</v>
      </c>
      <c r="DL983" s="77">
        <f t="shared" si="451"/>
        <v>-2.8219823616666725E-11</v>
      </c>
      <c r="DN983" s="78"/>
      <c r="DO983" s="78"/>
      <c r="DP983" s="78"/>
      <c r="DV983" s="78"/>
      <c r="DW983" s="78"/>
      <c r="DX983" s="78"/>
      <c r="ED983" s="78"/>
      <c r="EE983" s="78"/>
      <c r="EF983" s="78"/>
      <c r="EL983" s="78"/>
      <c r="EM983" s="78"/>
      <c r="EN983" s="78"/>
      <c r="ET983" s="78"/>
      <c r="EU983" s="78"/>
      <c r="EV983" s="78"/>
    </row>
    <row r="984" spans="12:152" s="77" customFormat="1" ht="12.75">
      <c r="L984" s="78"/>
      <c r="N984" s="78">
        <v>1.8E-10</v>
      </c>
      <c r="O984" s="78">
        <v>2.1838666142499998</v>
      </c>
      <c r="P984" s="78">
        <v>149288.743257845</v>
      </c>
      <c r="Q984" s="77">
        <f t="shared" si="444"/>
        <v>-1.3991773293372088E-10</v>
      </c>
      <c r="R984" s="77">
        <f t="shared" si="445"/>
        <v>-1.4007400217882364E-10</v>
      </c>
      <c r="S984" s="77">
        <f t="shared" si="446"/>
        <v>-1.4007401257901017E-10</v>
      </c>
      <c r="T984" s="77">
        <f t="shared" si="447"/>
        <v>-1.400740125796913E-10</v>
      </c>
      <c r="V984" s="78"/>
      <c r="W984" s="78"/>
      <c r="X984" s="78"/>
      <c r="AD984" s="78"/>
      <c r="AE984" s="78"/>
      <c r="AF984" s="78"/>
      <c r="AL984" s="78"/>
      <c r="AM984" s="78"/>
      <c r="AN984" s="78"/>
      <c r="AT984" s="78"/>
      <c r="AU984" s="78"/>
      <c r="AV984" s="78"/>
      <c r="BB984" s="78"/>
      <c r="BC984" s="78"/>
      <c r="BD984" s="78"/>
      <c r="BJ984" s="78"/>
      <c r="BK984" s="78"/>
      <c r="BL984" s="78"/>
      <c r="BR984" s="78"/>
      <c r="BS984" s="78"/>
      <c r="BT984" s="78"/>
      <c r="BZ984" s="78"/>
      <c r="CA984" s="78"/>
      <c r="CB984" s="78"/>
      <c r="CH984" s="78"/>
      <c r="CI984" s="78"/>
      <c r="CJ984" s="78"/>
      <c r="CP984" s="78"/>
      <c r="CQ984" s="78"/>
      <c r="CR984" s="78"/>
      <c r="CX984" s="78"/>
      <c r="CY984" s="78"/>
      <c r="CZ984" s="78"/>
      <c r="DF984" s="78">
        <v>3E-11</v>
      </c>
      <c r="DG984" s="78">
        <v>5.5068379353100001</v>
      </c>
      <c r="DH984" s="78">
        <v>25928.601406782</v>
      </c>
      <c r="DI984" s="77">
        <f t="shared" si="448"/>
        <v>2.9989775863418384E-11</v>
      </c>
      <c r="DJ984" s="77">
        <f t="shared" si="449"/>
        <v>2.9989587132440772E-11</v>
      </c>
      <c r="DK984" s="77">
        <f t="shared" si="450"/>
        <v>2.9989587119811953E-11</v>
      </c>
      <c r="DL984" s="77">
        <f t="shared" si="451"/>
        <v>2.998958711981112E-11</v>
      </c>
      <c r="DN984" s="78"/>
      <c r="DO984" s="78"/>
      <c r="DP984" s="78"/>
      <c r="DV984" s="78"/>
      <c r="DW984" s="78"/>
      <c r="DX984" s="78"/>
      <c r="ED984" s="78"/>
      <c r="EE984" s="78"/>
      <c r="EF984" s="78"/>
      <c r="EL984" s="78"/>
      <c r="EM984" s="78"/>
      <c r="EN984" s="78"/>
      <c r="ET984" s="78"/>
      <c r="EU984" s="78"/>
      <c r="EV984" s="78"/>
    </row>
    <row r="985" spans="12:152" s="77" customFormat="1" ht="12.75">
      <c r="L985" s="78"/>
      <c r="N985" s="78">
        <v>1.7000000000000001E-10</v>
      </c>
      <c r="O985" s="78">
        <v>5.3885117006999996</v>
      </c>
      <c r="P985" s="78">
        <v>52041.697233563304</v>
      </c>
      <c r="Q985" s="77">
        <f t="shared" si="444"/>
        <v>1.5542284716375078E-10</v>
      </c>
      <c r="R985" s="77">
        <f t="shared" si="445"/>
        <v>1.5538966767374361E-10</v>
      </c>
      <c r="S985" s="77">
        <f t="shared" si="446"/>
        <v>1.5538966546246003E-10</v>
      </c>
      <c r="T985" s="77">
        <f t="shared" si="447"/>
        <v>1.5538966546231499E-10</v>
      </c>
      <c r="V985" s="78"/>
      <c r="W985" s="78"/>
      <c r="X985" s="78"/>
      <c r="AD985" s="78"/>
      <c r="AE985" s="78"/>
      <c r="AF985" s="78"/>
      <c r="AL985" s="78"/>
      <c r="AM985" s="78"/>
      <c r="AN985" s="78"/>
      <c r="AT985" s="78"/>
      <c r="AU985" s="78"/>
      <c r="AV985" s="78"/>
      <c r="BB985" s="78"/>
      <c r="BC985" s="78"/>
      <c r="BD985" s="78"/>
      <c r="BJ985" s="78"/>
      <c r="BK985" s="78"/>
      <c r="BL985" s="78"/>
      <c r="BR985" s="78"/>
      <c r="BS985" s="78"/>
      <c r="BT985" s="78"/>
      <c r="BZ985" s="78"/>
      <c r="CA985" s="78"/>
      <c r="CB985" s="78"/>
      <c r="CH985" s="78"/>
      <c r="CI985" s="78"/>
      <c r="CJ985" s="78"/>
      <c r="CP985" s="78"/>
      <c r="CQ985" s="78"/>
      <c r="CR985" s="78"/>
      <c r="CX985" s="78"/>
      <c r="CY985" s="78"/>
      <c r="CZ985" s="78"/>
      <c r="DF985" s="78">
        <v>3E-11</v>
      </c>
      <c r="DG985" s="78">
        <v>1.5028298198000001</v>
      </c>
      <c r="DH985" s="78">
        <v>4371.8763667741996</v>
      </c>
      <c r="DI985" s="77">
        <f t="shared" si="448"/>
        <v>-2.202802618826711E-11</v>
      </c>
      <c r="DJ985" s="77">
        <f t="shared" si="449"/>
        <v>-2.2027202427677768E-11</v>
      </c>
      <c r="DK985" s="77">
        <f t="shared" si="450"/>
        <v>-2.2027202372806022E-11</v>
      </c>
      <c r="DL985" s="77">
        <f t="shared" si="451"/>
        <v>-2.2027202372802406E-11</v>
      </c>
      <c r="DN985" s="78"/>
      <c r="DO985" s="78"/>
      <c r="DP985" s="78"/>
      <c r="DV985" s="78"/>
      <c r="DW985" s="78"/>
      <c r="DX985" s="78"/>
      <c r="ED985" s="78"/>
      <c r="EE985" s="78"/>
      <c r="EF985" s="78"/>
      <c r="EL985" s="78"/>
      <c r="EM985" s="78"/>
      <c r="EN985" s="78"/>
      <c r="ET985" s="78"/>
      <c r="EU985" s="78"/>
      <c r="EV985" s="78"/>
    </row>
    <row r="986" spans="12:152" s="77" customFormat="1" ht="12.75">
      <c r="L986" s="78"/>
      <c r="N986" s="78">
        <v>1.2999999999999999E-10</v>
      </c>
      <c r="O986" s="78">
        <v>6.2695666076999998</v>
      </c>
      <c r="P986" s="78">
        <v>90989.162859497505</v>
      </c>
      <c r="Q986" s="77">
        <f t="shared" si="444"/>
        <v>-3.6432277180537112E-11</v>
      </c>
      <c r="R986" s="77">
        <f t="shared" si="445"/>
        <v>-3.6537313643282359E-11</v>
      </c>
      <c r="S986" s="77">
        <f t="shared" si="446"/>
        <v>-3.6537320638895242E-11</v>
      </c>
      <c r="T986" s="77">
        <f t="shared" si="447"/>
        <v>-3.6537320639363304E-11</v>
      </c>
      <c r="V986" s="78"/>
      <c r="W986" s="78"/>
      <c r="X986" s="78"/>
      <c r="AD986" s="78"/>
      <c r="AE986" s="78"/>
      <c r="AF986" s="78"/>
      <c r="AL986" s="78"/>
      <c r="AM986" s="78"/>
      <c r="AN986" s="78"/>
      <c r="AT986" s="78"/>
      <c r="AU986" s="78"/>
      <c r="AV986" s="78"/>
      <c r="BB986" s="78"/>
      <c r="BC986" s="78"/>
      <c r="BD986" s="78"/>
      <c r="BJ986" s="78"/>
      <c r="BK986" s="78"/>
      <c r="BL986" s="78"/>
      <c r="BR986" s="78"/>
      <c r="BS986" s="78"/>
      <c r="BT986" s="78"/>
      <c r="BZ986" s="78"/>
      <c r="CA986" s="78"/>
      <c r="CB986" s="78"/>
      <c r="CH986" s="78"/>
      <c r="CI986" s="78"/>
      <c r="CJ986" s="78"/>
      <c r="CP986" s="78"/>
      <c r="CQ986" s="78"/>
      <c r="CR986" s="78"/>
      <c r="CX986" s="78"/>
      <c r="CY986" s="78"/>
      <c r="CZ986" s="78"/>
      <c r="DF986" s="78">
        <v>3E-11</v>
      </c>
      <c r="DG986" s="78">
        <v>2.10941795435</v>
      </c>
      <c r="DH986" s="78">
        <v>60170.334725172601</v>
      </c>
      <c r="DI986" s="77">
        <f t="shared" si="448"/>
        <v>2.1392805809080932E-12</v>
      </c>
      <c r="DJ986" s="77">
        <f t="shared" si="449"/>
        <v>2.1559380890371911E-12</v>
      </c>
      <c r="DK986" s="77">
        <f t="shared" si="450"/>
        <v>2.1559391985690294E-12</v>
      </c>
      <c r="DL986" s="77">
        <f t="shared" si="451"/>
        <v>2.1559391986438686E-12</v>
      </c>
      <c r="DN986" s="78"/>
      <c r="DO986" s="78"/>
      <c r="DP986" s="78"/>
      <c r="DV986" s="78"/>
      <c r="DW986" s="78"/>
      <c r="DX986" s="78"/>
      <c r="ED986" s="78"/>
      <c r="EE986" s="78"/>
      <c r="EF986" s="78"/>
      <c r="EL986" s="78"/>
      <c r="EM986" s="78"/>
      <c r="EN986" s="78"/>
      <c r="ET986" s="78"/>
      <c r="EU986" s="78"/>
      <c r="EV986" s="78"/>
    </row>
    <row r="987" spans="12:152" s="77" customFormat="1" ht="12.75">
      <c r="L987" s="78"/>
      <c r="N987" s="78">
        <v>1.2999999999999999E-10</v>
      </c>
      <c r="O987" s="78">
        <v>1.1367469174</v>
      </c>
      <c r="P987" s="78">
        <v>237009.885378354</v>
      </c>
      <c r="Q987" s="77">
        <f t="shared" si="444"/>
        <v>1.2730783439721497E-10</v>
      </c>
      <c r="R987" s="77">
        <f t="shared" si="445"/>
        <v>1.2736524026202754E-10</v>
      </c>
      <c r="S987" s="77">
        <f t="shared" si="446"/>
        <v>1.2736524406543419E-10</v>
      </c>
      <c r="T987" s="77">
        <f t="shared" si="447"/>
        <v>1.2736524406568286E-10</v>
      </c>
      <c r="V987" s="78"/>
      <c r="W987" s="78"/>
      <c r="X987" s="78"/>
      <c r="AD987" s="78"/>
      <c r="AE987" s="78"/>
      <c r="AF987" s="78"/>
      <c r="AL987" s="78"/>
      <c r="AM987" s="78"/>
      <c r="AN987" s="78"/>
      <c r="AT987" s="78"/>
      <c r="AU987" s="78"/>
      <c r="AV987" s="78"/>
      <c r="BB987" s="78"/>
      <c r="BC987" s="78"/>
      <c r="BD987" s="78"/>
      <c r="BJ987" s="78"/>
      <c r="BK987" s="78"/>
      <c r="BL987" s="78"/>
      <c r="BR987" s="78"/>
      <c r="BS987" s="78"/>
      <c r="BT987" s="78"/>
      <c r="BZ987" s="78"/>
      <c r="CA987" s="78"/>
      <c r="CB987" s="78"/>
      <c r="CH987" s="78"/>
      <c r="CI987" s="78"/>
      <c r="CJ987" s="78"/>
      <c r="CP987" s="78"/>
      <c r="CQ987" s="78"/>
      <c r="CR987" s="78"/>
      <c r="CX987" s="78"/>
      <c r="CY987" s="78"/>
      <c r="CZ987" s="78"/>
      <c r="DF987" s="78">
        <v>3E-11</v>
      </c>
      <c r="DG987" s="78">
        <v>1.71064218785</v>
      </c>
      <c r="DH987" s="78">
        <v>170068.84005193599</v>
      </c>
      <c r="DI987" s="77">
        <f t="shared" si="448"/>
        <v>1.0045764371465836E-11</v>
      </c>
      <c r="DJ987" s="77">
        <f t="shared" si="449"/>
        <v>1.009022964906981E-11</v>
      </c>
      <c r="DK987" s="77">
        <f t="shared" si="450"/>
        <v>1.0090232610063214E-11</v>
      </c>
      <c r="DL987" s="77">
        <f t="shared" si="451"/>
        <v>1.0090232610259139E-11</v>
      </c>
      <c r="DN987" s="78"/>
      <c r="DO987" s="78"/>
      <c r="DP987" s="78"/>
      <c r="DV987" s="78"/>
      <c r="DW987" s="78"/>
      <c r="DX987" s="78"/>
      <c r="ED987" s="78"/>
      <c r="EE987" s="78"/>
      <c r="EF987" s="78"/>
      <c r="EL987" s="78"/>
      <c r="EM987" s="78"/>
      <c r="EN987" s="78"/>
      <c r="ET987" s="78"/>
      <c r="EU987" s="78"/>
      <c r="EV987" s="78"/>
    </row>
    <row r="988" spans="12:152" s="77" customFormat="1" ht="12.75">
      <c r="L988" s="78"/>
      <c r="N988" s="78">
        <v>1.4000000000000001E-10</v>
      </c>
      <c r="O988" s="78">
        <v>2.18322393546</v>
      </c>
      <c r="P988" s="78">
        <v>225687.22128005</v>
      </c>
      <c r="Q988" s="77">
        <f t="shared" si="444"/>
        <v>5.1013337929680221E-11</v>
      </c>
      <c r="R988" s="77">
        <f t="shared" si="445"/>
        <v>5.1285448584209892E-11</v>
      </c>
      <c r="S988" s="77">
        <f t="shared" si="446"/>
        <v>5.1285466702019356E-11</v>
      </c>
      <c r="T988" s="77">
        <f t="shared" si="447"/>
        <v>5.1285466703233754E-11</v>
      </c>
      <c r="V988" s="78"/>
      <c r="W988" s="78"/>
      <c r="X988" s="78"/>
      <c r="AD988" s="78"/>
      <c r="AE988" s="78"/>
      <c r="AF988" s="78"/>
      <c r="AL988" s="78"/>
      <c r="AM988" s="78"/>
      <c r="AN988" s="78"/>
      <c r="AT988" s="78"/>
      <c r="AU988" s="78"/>
      <c r="AV988" s="78"/>
      <c r="BB988" s="78"/>
      <c r="BC988" s="78"/>
      <c r="BD988" s="78"/>
      <c r="BJ988" s="78"/>
      <c r="BK988" s="78"/>
      <c r="BL988" s="78"/>
      <c r="BR988" s="78"/>
      <c r="BS988" s="78"/>
      <c r="BT988" s="78"/>
      <c r="BZ988" s="78"/>
      <c r="CA988" s="78"/>
      <c r="CB988" s="78"/>
      <c r="CH988" s="78"/>
      <c r="CI988" s="78"/>
      <c r="CJ988" s="78"/>
      <c r="CP988" s="78"/>
      <c r="CQ988" s="78"/>
      <c r="CR988" s="78"/>
      <c r="CX988" s="78"/>
      <c r="CY988" s="78"/>
      <c r="CZ988" s="78"/>
      <c r="DF988" s="78">
        <v>3E-11</v>
      </c>
      <c r="DG988" s="78">
        <v>1.9743154837100001</v>
      </c>
      <c r="DH988" s="78">
        <v>104426.394164864</v>
      </c>
      <c r="DI988" s="77">
        <f t="shared" si="448"/>
        <v>1.550627176528828E-11</v>
      </c>
      <c r="DJ988" s="77">
        <f t="shared" si="449"/>
        <v>1.5531076309125668E-11</v>
      </c>
      <c r="DK988" s="77">
        <f t="shared" si="450"/>
        <v>1.5531077960871357E-11</v>
      </c>
      <c r="DL988" s="77">
        <f t="shared" si="451"/>
        <v>1.5531077960982238E-11</v>
      </c>
      <c r="DN988" s="78"/>
      <c r="DO988" s="78"/>
      <c r="DP988" s="78"/>
      <c r="DV988" s="78"/>
      <c r="DW988" s="78"/>
      <c r="DX988" s="78"/>
      <c r="ED988" s="78"/>
      <c r="EE988" s="78"/>
      <c r="EF988" s="78"/>
      <c r="EL988" s="78"/>
      <c r="EM988" s="78"/>
      <c r="EN988" s="78"/>
      <c r="ET988" s="78"/>
      <c r="EU988" s="78"/>
      <c r="EV988" s="78"/>
    </row>
    <row r="989" spans="12:152" s="77" customFormat="1" ht="12.75">
      <c r="L989" s="78"/>
      <c r="N989" s="78">
        <v>1.2999999999999999E-10</v>
      </c>
      <c r="O989" s="78">
        <v>6.1520453652400002</v>
      </c>
      <c r="P989" s="78">
        <v>35211.479896591503</v>
      </c>
      <c r="Q989" s="77">
        <f t="shared" si="444"/>
        <v>1.0838143255603828E-10</v>
      </c>
      <c r="R989" s="77">
        <f t="shared" si="445"/>
        <v>1.0835804080371186E-10</v>
      </c>
      <c r="S989" s="77">
        <f t="shared" si="446"/>
        <v>1.0835803924520682E-10</v>
      </c>
      <c r="T989" s="77">
        <f t="shared" si="447"/>
        <v>1.0835803924510474E-10</v>
      </c>
      <c r="V989" s="78"/>
      <c r="W989" s="78"/>
      <c r="X989" s="78"/>
      <c r="AD989" s="78"/>
      <c r="AE989" s="78"/>
      <c r="AF989" s="78"/>
      <c r="AL989" s="78"/>
      <c r="AM989" s="78"/>
      <c r="AN989" s="78"/>
      <c r="AT989" s="78"/>
      <c r="AU989" s="78"/>
      <c r="AV989" s="78"/>
      <c r="BB989" s="78"/>
      <c r="BC989" s="78"/>
      <c r="BD989" s="78"/>
      <c r="BJ989" s="78"/>
      <c r="BK989" s="78"/>
      <c r="BL989" s="78"/>
      <c r="BR989" s="78"/>
      <c r="BS989" s="78"/>
      <c r="BT989" s="78"/>
      <c r="BZ989" s="78"/>
      <c r="CA989" s="78"/>
      <c r="CB989" s="78"/>
      <c r="CH989" s="78"/>
      <c r="CI989" s="78"/>
      <c r="CJ989" s="78"/>
      <c r="CP989" s="78"/>
      <c r="CQ989" s="78"/>
      <c r="CR989" s="78"/>
      <c r="CX989" s="78"/>
      <c r="CY989" s="78"/>
      <c r="CZ989" s="78"/>
      <c r="DF989" s="78">
        <v>3E-11</v>
      </c>
      <c r="DG989" s="78">
        <v>2.9671170607300001</v>
      </c>
      <c r="DH989" s="78">
        <v>25984.120952993599</v>
      </c>
      <c r="DI989" s="77">
        <f t="shared" si="448"/>
        <v>-2.8929619295247421E-11</v>
      </c>
      <c r="DJ989" s="77">
        <f t="shared" si="449"/>
        <v>-2.893152772342941E-11</v>
      </c>
      <c r="DK989" s="77">
        <f t="shared" si="450"/>
        <v>-2.8931527850493855E-11</v>
      </c>
      <c r="DL989" s="77">
        <f t="shared" si="451"/>
        <v>-2.8931527850502198E-11</v>
      </c>
      <c r="DN989" s="78"/>
      <c r="DO989" s="78"/>
      <c r="DP989" s="78"/>
      <c r="DV989" s="78"/>
      <c r="DW989" s="78"/>
      <c r="DX989" s="78"/>
      <c r="ED989" s="78"/>
      <c r="EE989" s="78"/>
      <c r="EF989" s="78"/>
      <c r="EL989" s="78"/>
      <c r="EM989" s="78"/>
      <c r="EN989" s="78"/>
      <c r="ET989" s="78"/>
      <c r="EU989" s="78"/>
      <c r="EV989" s="78"/>
    </row>
    <row r="990" spans="12:152" s="77" customFormat="1" ht="12.75">
      <c r="L990" s="78"/>
      <c r="N990" s="78">
        <v>1.7000000000000001E-10</v>
      </c>
      <c r="O990" s="78">
        <v>1.32178768936</v>
      </c>
      <c r="P990" s="78">
        <v>106262.812049513</v>
      </c>
      <c r="Q990" s="77">
        <f t="shared" si="444"/>
        <v>-1.5772729787083661E-10</v>
      </c>
      <c r="R990" s="77">
        <f t="shared" si="445"/>
        <v>-1.5766487262248419E-10</v>
      </c>
      <c r="S990" s="77">
        <f t="shared" si="446"/>
        <v>-1.5766486845927231E-10</v>
      </c>
      <c r="T990" s="77">
        <f t="shared" si="447"/>
        <v>-1.5766486845899766E-10</v>
      </c>
      <c r="V990" s="78"/>
      <c r="W990" s="78"/>
      <c r="X990" s="78"/>
      <c r="AD990" s="78"/>
      <c r="AE990" s="78"/>
      <c r="AF990" s="78"/>
      <c r="AL990" s="78"/>
      <c r="AM990" s="78"/>
      <c r="AN990" s="78"/>
      <c r="AT990" s="78"/>
      <c r="AU990" s="78"/>
      <c r="AV990" s="78"/>
      <c r="BB990" s="78"/>
      <c r="BC990" s="78"/>
      <c r="BD990" s="78"/>
      <c r="BJ990" s="78"/>
      <c r="BK990" s="78"/>
      <c r="BL990" s="78"/>
      <c r="BR990" s="78"/>
      <c r="BS990" s="78"/>
      <c r="BT990" s="78"/>
      <c r="BZ990" s="78"/>
      <c r="CA990" s="78"/>
      <c r="CB990" s="78"/>
      <c r="CH990" s="78"/>
      <c r="CI990" s="78"/>
      <c r="CJ990" s="78"/>
      <c r="CP990" s="78"/>
      <c r="CQ990" s="78"/>
      <c r="CR990" s="78"/>
      <c r="CX990" s="78"/>
      <c r="CY990" s="78"/>
      <c r="CZ990" s="78"/>
      <c r="DF990" s="78">
        <v>3E-11</v>
      </c>
      <c r="DG990" s="78">
        <v>1.8679514560799999</v>
      </c>
      <c r="DH990" s="78">
        <v>126067.639341096</v>
      </c>
      <c r="DI990" s="77">
        <f t="shared" si="448"/>
        <v>2.8567330797657055E-11</v>
      </c>
      <c r="DJ990" s="77">
        <f t="shared" si="449"/>
        <v>2.8577995178729534E-11</v>
      </c>
      <c r="DK990" s="77">
        <f t="shared" si="450"/>
        <v>2.8577995887787796E-11</v>
      </c>
      <c r="DL990" s="77">
        <f t="shared" si="451"/>
        <v>2.857799588783449E-11</v>
      </c>
      <c r="DN990" s="78"/>
      <c r="DO990" s="78"/>
      <c r="DP990" s="78"/>
      <c r="DV990" s="78"/>
      <c r="DW990" s="78"/>
      <c r="DX990" s="78"/>
      <c r="ED990" s="78"/>
      <c r="EE990" s="78"/>
      <c r="EF990" s="78"/>
      <c r="EL990" s="78"/>
      <c r="EM990" s="78"/>
      <c r="EN990" s="78"/>
      <c r="ET990" s="78"/>
      <c r="EU990" s="78"/>
      <c r="EV990" s="78"/>
    </row>
    <row r="991" spans="12:152" s="77" customFormat="1" ht="12.75">
      <c r="L991" s="78"/>
      <c r="N991" s="78">
        <v>1.4000000000000001E-10</v>
      </c>
      <c r="O991" s="78">
        <v>1.73651187343</v>
      </c>
      <c r="P991" s="78">
        <v>2912.8839798708</v>
      </c>
      <c r="Q991" s="77">
        <f t="shared" si="444"/>
        <v>-3.8288536505658009E-11</v>
      </c>
      <c r="R991" s="77">
        <f t="shared" si="445"/>
        <v>-3.8292165532803958E-11</v>
      </c>
      <c r="S991" s="77">
        <f t="shared" si="446"/>
        <v>-3.8292165774532008E-11</v>
      </c>
      <c r="T991" s="77">
        <f t="shared" si="447"/>
        <v>-3.8292165774548274E-11</v>
      </c>
      <c r="V991" s="78"/>
      <c r="W991" s="78"/>
      <c r="X991" s="78"/>
      <c r="AD991" s="78"/>
      <c r="AE991" s="78"/>
      <c r="AF991" s="78"/>
      <c r="AL991" s="78"/>
      <c r="AM991" s="78"/>
      <c r="AN991" s="78"/>
      <c r="AT991" s="78"/>
      <c r="AU991" s="78"/>
      <c r="AV991" s="78"/>
      <c r="BB991" s="78"/>
      <c r="BC991" s="78"/>
      <c r="BD991" s="78"/>
      <c r="BJ991" s="78"/>
      <c r="BK991" s="78"/>
      <c r="BL991" s="78"/>
      <c r="BR991" s="78"/>
      <c r="BS991" s="78"/>
      <c r="BT991" s="78"/>
      <c r="BZ991" s="78"/>
      <c r="CA991" s="78"/>
      <c r="CB991" s="78"/>
      <c r="CH991" s="78"/>
      <c r="CI991" s="78"/>
      <c r="CJ991" s="78"/>
      <c r="CP991" s="78"/>
      <c r="CQ991" s="78"/>
      <c r="CR991" s="78"/>
      <c r="CX991" s="78"/>
      <c r="CY991" s="78"/>
      <c r="CZ991" s="78"/>
      <c r="DF991" s="78">
        <v>3E-11</v>
      </c>
      <c r="DG991" s="78">
        <v>4.7463031029599998</v>
      </c>
      <c r="DH991" s="78">
        <v>54879.422437824003</v>
      </c>
      <c r="DI991" s="77">
        <f t="shared" si="448"/>
        <v>-1.3997875599021705E-11</v>
      </c>
      <c r="DJ991" s="77">
        <f t="shared" si="449"/>
        <v>-1.3984401666158926E-11</v>
      </c>
      <c r="DK991" s="77">
        <f t="shared" si="450"/>
        <v>-1.39844007685419E-11</v>
      </c>
      <c r="DL991" s="77">
        <f t="shared" si="451"/>
        <v>-1.3984400768481553E-11</v>
      </c>
      <c r="DN991" s="78"/>
      <c r="DO991" s="78"/>
      <c r="DP991" s="78"/>
      <c r="DV991" s="78"/>
      <c r="DW991" s="78"/>
      <c r="DX991" s="78"/>
      <c r="ED991" s="78"/>
      <c r="EE991" s="78"/>
      <c r="EF991" s="78"/>
      <c r="EL991" s="78"/>
      <c r="EM991" s="78"/>
      <c r="EN991" s="78"/>
      <c r="ET991" s="78"/>
      <c r="EU991" s="78"/>
      <c r="EV991" s="78"/>
    </row>
    <row r="992" spans="12:152" s="77" customFormat="1" ht="12.75">
      <c r="L992" s="78"/>
      <c r="N992" s="78">
        <v>1.2999999999999999E-10</v>
      </c>
      <c r="O992" s="78">
        <v>0.84907711504000005</v>
      </c>
      <c r="P992" s="78">
        <v>102343.055027137</v>
      </c>
      <c r="Q992" s="77">
        <f t="shared" si="444"/>
        <v>5.7481595659896479E-11</v>
      </c>
      <c r="R992" s="77">
        <f t="shared" si="445"/>
        <v>5.7371166153471148E-11</v>
      </c>
      <c r="S992" s="77">
        <f t="shared" si="446"/>
        <v>5.7371158796070958E-11</v>
      </c>
      <c r="T992" s="77">
        <f t="shared" si="447"/>
        <v>5.7371158795580253E-11</v>
      </c>
      <c r="V992" s="78"/>
      <c r="W992" s="78"/>
      <c r="X992" s="78"/>
      <c r="AD992" s="78"/>
      <c r="AE992" s="78"/>
      <c r="AF992" s="78"/>
      <c r="AL992" s="78"/>
      <c r="AM992" s="78"/>
      <c r="AN992" s="78"/>
      <c r="AT992" s="78"/>
      <c r="AU992" s="78"/>
      <c r="AV992" s="78"/>
      <c r="BB992" s="78"/>
      <c r="BC992" s="78"/>
      <c r="BD992" s="78"/>
      <c r="BJ992" s="78"/>
      <c r="BK992" s="78"/>
      <c r="BL992" s="78"/>
      <c r="BR992" s="78"/>
      <c r="BS992" s="78"/>
      <c r="BT992" s="78"/>
      <c r="BZ992" s="78"/>
      <c r="CA992" s="78"/>
      <c r="CB992" s="78"/>
      <c r="CH992" s="78"/>
      <c r="CI992" s="78"/>
      <c r="CJ992" s="78"/>
      <c r="CP992" s="78"/>
      <c r="CQ992" s="78"/>
      <c r="CR992" s="78"/>
      <c r="CX992" s="78"/>
      <c r="CY992" s="78"/>
      <c r="CZ992" s="78"/>
      <c r="DF992" s="78">
        <v>3.9999999999999998E-11</v>
      </c>
      <c r="DG992" s="78">
        <v>3.7136503479599998</v>
      </c>
      <c r="DH992" s="78">
        <v>29580.474708443799</v>
      </c>
      <c r="DI992" s="77">
        <f t="shared" si="448"/>
        <v>-3.9883849789321946E-11</v>
      </c>
      <c r="DJ992" s="77">
        <f t="shared" si="449"/>
        <v>-3.9883014678579248E-11</v>
      </c>
      <c r="DK992" s="77">
        <f t="shared" si="450"/>
        <v>-3.9883014622853156E-11</v>
      </c>
      <c r="DL992" s="77">
        <f t="shared" si="451"/>
        <v>-3.9883014622849421E-11</v>
      </c>
      <c r="DN992" s="78"/>
      <c r="DO992" s="78"/>
      <c r="DP992" s="78"/>
      <c r="DV992" s="78"/>
      <c r="DW992" s="78"/>
      <c r="DX992" s="78"/>
      <c r="ED992" s="78"/>
      <c r="EE992" s="78"/>
      <c r="EF992" s="78"/>
      <c r="EL992" s="78"/>
      <c r="EM992" s="78"/>
      <c r="EN992" s="78"/>
      <c r="ET992" s="78"/>
      <c r="EU992" s="78"/>
      <c r="EV992" s="78"/>
    </row>
    <row r="993" spans="12:152" s="77" customFormat="1" ht="12.75">
      <c r="L993" s="78"/>
      <c r="N993" s="78">
        <v>1.2999999999999999E-10</v>
      </c>
      <c r="O993" s="78">
        <v>2.3997022038</v>
      </c>
      <c r="P993" s="78">
        <v>155460.923372255</v>
      </c>
      <c r="Q993" s="77">
        <f t="shared" si="444"/>
        <v>4.3248405502314606E-11</v>
      </c>
      <c r="R993" s="77">
        <f t="shared" si="445"/>
        <v>4.3424686820519205E-11</v>
      </c>
      <c r="S993" s="77">
        <f t="shared" si="446"/>
        <v>4.3424698559614744E-11</v>
      </c>
      <c r="T993" s="77">
        <f t="shared" si="447"/>
        <v>4.3424698560394853E-11</v>
      </c>
      <c r="V993" s="78"/>
      <c r="W993" s="78"/>
      <c r="X993" s="78"/>
      <c r="AD993" s="78"/>
      <c r="AE993" s="78"/>
      <c r="AF993" s="78"/>
      <c r="AL993" s="78"/>
      <c r="AM993" s="78"/>
      <c r="AN993" s="78"/>
      <c r="AT993" s="78"/>
      <c r="AU993" s="78"/>
      <c r="AV993" s="78"/>
      <c r="BB993" s="78"/>
      <c r="BC993" s="78"/>
      <c r="BD993" s="78"/>
      <c r="BJ993" s="78"/>
      <c r="BK993" s="78"/>
      <c r="BL993" s="78"/>
      <c r="BR993" s="78"/>
      <c r="BS993" s="78"/>
      <c r="BT993" s="78"/>
      <c r="BZ993" s="78"/>
      <c r="CA993" s="78"/>
      <c r="CB993" s="78"/>
      <c r="CH993" s="78"/>
      <c r="CI993" s="78"/>
      <c r="CJ993" s="78"/>
      <c r="CP993" s="78"/>
      <c r="CQ993" s="78"/>
      <c r="CR993" s="78"/>
      <c r="CX993" s="78"/>
      <c r="CY993" s="78"/>
      <c r="CZ993" s="78"/>
      <c r="DF993" s="78">
        <v>3E-11</v>
      </c>
      <c r="DG993" s="78">
        <v>4.2076716154399998</v>
      </c>
      <c r="DH993" s="78">
        <v>128843.329265586</v>
      </c>
      <c r="DI993" s="77">
        <f t="shared" si="448"/>
        <v>2.9548912295134989E-11</v>
      </c>
      <c r="DJ993" s="77">
        <f t="shared" si="449"/>
        <v>2.9542713253887215E-11</v>
      </c>
      <c r="DK993" s="77">
        <f t="shared" si="450"/>
        <v>2.9542712839571685E-11</v>
      </c>
      <c r="DL993" s="77">
        <f t="shared" si="451"/>
        <v>2.95427128395438E-11</v>
      </c>
      <c r="DN993" s="78"/>
      <c r="DO993" s="78"/>
      <c r="DP993" s="78"/>
      <c r="DV993" s="78"/>
      <c r="DW993" s="78"/>
      <c r="DX993" s="78"/>
      <c r="ED993" s="78"/>
      <c r="EE993" s="78"/>
      <c r="EF993" s="78"/>
      <c r="EL993" s="78"/>
      <c r="EM993" s="78"/>
      <c r="EN993" s="78"/>
      <c r="ET993" s="78"/>
      <c r="EU993" s="78"/>
      <c r="EV993" s="78"/>
    </row>
    <row r="994" spans="12:152" s="77" customFormat="1" ht="12.75">
      <c r="L994" s="78"/>
      <c r="N994" s="78">
        <v>1.7000000000000001E-10</v>
      </c>
      <c r="O994" s="78">
        <v>4.1537441466800002</v>
      </c>
      <c r="P994" s="78">
        <v>26014.606015715101</v>
      </c>
      <c r="Q994" s="77">
        <f t="shared" si="444"/>
        <v>-4.7839945566701179E-11</v>
      </c>
      <c r="R994" s="77">
        <f t="shared" si="445"/>
        <v>-4.7879206201965492E-11</v>
      </c>
      <c r="S994" s="77">
        <f t="shared" si="446"/>
        <v>-4.7879208817018578E-11</v>
      </c>
      <c r="T994" s="77">
        <f t="shared" si="447"/>
        <v>-4.7879208817194748E-11</v>
      </c>
      <c r="V994" s="78"/>
      <c r="W994" s="78"/>
      <c r="X994" s="78"/>
      <c r="AD994" s="78"/>
      <c r="AE994" s="78"/>
      <c r="AF994" s="78"/>
      <c r="AL994" s="78"/>
      <c r="AM994" s="78"/>
      <c r="AN994" s="78"/>
      <c r="AT994" s="78"/>
      <c r="AU994" s="78"/>
      <c r="AV994" s="78"/>
      <c r="BB994" s="78"/>
      <c r="BC994" s="78"/>
      <c r="BD994" s="78"/>
      <c r="BJ994" s="78"/>
      <c r="BK994" s="78"/>
      <c r="BL994" s="78"/>
      <c r="BR994" s="78"/>
      <c r="BS994" s="78"/>
      <c r="BT994" s="78"/>
      <c r="BZ994" s="78"/>
      <c r="CA994" s="78"/>
      <c r="CB994" s="78"/>
      <c r="CH994" s="78"/>
      <c r="CI994" s="78"/>
      <c r="CJ994" s="78"/>
      <c r="CP994" s="78"/>
      <c r="CQ994" s="78"/>
      <c r="CR994" s="78"/>
      <c r="CX994" s="78"/>
      <c r="CY994" s="78"/>
      <c r="CZ994" s="78"/>
      <c r="DF994" s="78">
        <v>3E-11</v>
      </c>
      <c r="DG994" s="78">
        <v>0.91166163252999999</v>
      </c>
      <c r="DH994" s="78">
        <v>76468.450981001501</v>
      </c>
      <c r="DI994" s="77">
        <f t="shared" si="448"/>
        <v>-1.5141002119595552E-11</v>
      </c>
      <c r="DJ994" s="77">
        <f t="shared" si="449"/>
        <v>-1.5159320827003335E-11</v>
      </c>
      <c r="DK994" s="77">
        <f t="shared" si="450"/>
        <v>-1.5159322046957986E-11</v>
      </c>
      <c r="DL994" s="77">
        <f t="shared" si="451"/>
        <v>-1.5159322047038923E-11</v>
      </c>
      <c r="DN994" s="78"/>
      <c r="DO994" s="78"/>
      <c r="DP994" s="78"/>
      <c r="DV994" s="78"/>
      <c r="DW994" s="78"/>
      <c r="DX994" s="78"/>
      <c r="ED994" s="78"/>
      <c r="EE994" s="78"/>
      <c r="EF994" s="78"/>
      <c r="EL994" s="78"/>
      <c r="EM994" s="78"/>
      <c r="EN994" s="78"/>
      <c r="ET994" s="78"/>
      <c r="EU994" s="78"/>
      <c r="EV994" s="78"/>
    </row>
    <row r="995" spans="12:152" s="77" customFormat="1" ht="12.75">
      <c r="L995" s="78"/>
      <c r="N995" s="78">
        <v>1.2999999999999999E-10</v>
      </c>
      <c r="O995" s="78">
        <v>0.72484082296999996</v>
      </c>
      <c r="P995" s="78">
        <v>153878.96402397199</v>
      </c>
      <c r="Q995" s="77">
        <f t="shared" si="444"/>
        <v>-5.9349731856023806E-11</v>
      </c>
      <c r="R995" s="77">
        <f t="shared" si="445"/>
        <v>-5.918501084674693E-11</v>
      </c>
      <c r="S995" s="77">
        <f t="shared" si="446"/>
        <v>-5.9184999870705648E-11</v>
      </c>
      <c r="T995" s="77">
        <f t="shared" si="447"/>
        <v>-5.9184999869981916E-11</v>
      </c>
      <c r="V995" s="78"/>
      <c r="W995" s="78"/>
      <c r="X995" s="78"/>
      <c r="AD995" s="78"/>
      <c r="AE995" s="78"/>
      <c r="AF995" s="78"/>
      <c r="AL995" s="78"/>
      <c r="AM995" s="78"/>
      <c r="AN995" s="78"/>
      <c r="AT995" s="78"/>
      <c r="AU995" s="78"/>
      <c r="AV995" s="78"/>
      <c r="BB995" s="78"/>
      <c r="BC995" s="78"/>
      <c r="BD995" s="78"/>
      <c r="BJ995" s="78"/>
      <c r="BK995" s="78"/>
      <c r="BL995" s="78"/>
      <c r="BR995" s="78"/>
      <c r="BS995" s="78"/>
      <c r="BT995" s="78"/>
      <c r="BZ995" s="78"/>
      <c r="CA995" s="78"/>
      <c r="CB995" s="78"/>
      <c r="CH995" s="78"/>
      <c r="CI995" s="78"/>
      <c r="CJ995" s="78"/>
      <c r="CP995" s="78"/>
      <c r="CQ995" s="78"/>
      <c r="CR995" s="78"/>
      <c r="CX995" s="78"/>
      <c r="CY995" s="78"/>
      <c r="CZ995" s="78"/>
      <c r="DF995" s="78">
        <v>3E-11</v>
      </c>
      <c r="DG995" s="78">
        <v>6.2094594047499996</v>
      </c>
      <c r="DH995" s="78">
        <v>50160.824611350501</v>
      </c>
      <c r="DI995" s="77">
        <f t="shared" si="448"/>
        <v>-4.8722071234227567E-12</v>
      </c>
      <c r="DJ995" s="77">
        <f t="shared" si="449"/>
        <v>-4.8859439680718066E-12</v>
      </c>
      <c r="DK995" s="77">
        <f t="shared" si="450"/>
        <v>-4.8859448830472763E-12</v>
      </c>
      <c r="DL995" s="77">
        <f t="shared" si="451"/>
        <v>-4.8859448831078479E-12</v>
      </c>
      <c r="DN995" s="78"/>
      <c r="DO995" s="78"/>
      <c r="DP995" s="78"/>
      <c r="DV995" s="78"/>
      <c r="DW995" s="78"/>
      <c r="DX995" s="78"/>
      <c r="ED995" s="78"/>
      <c r="EE995" s="78"/>
      <c r="EF995" s="78"/>
      <c r="EL995" s="78"/>
      <c r="EM995" s="78"/>
      <c r="EN995" s="78"/>
      <c r="ET995" s="78"/>
      <c r="EU995" s="78"/>
      <c r="EV995" s="78"/>
    </row>
    <row r="996" spans="12:152" s="77" customFormat="1" ht="12.75">
      <c r="L996" s="78"/>
      <c r="N996" s="78">
        <v>1.2999999999999999E-10</v>
      </c>
      <c r="O996" s="78">
        <v>3.0490728819699999</v>
      </c>
      <c r="P996" s="78">
        <v>80432.469907005099</v>
      </c>
      <c r="Q996" s="77">
        <f t="shared" si="444"/>
        <v>-1.2983794477220419E-10</v>
      </c>
      <c r="R996" s="77">
        <f t="shared" si="445"/>
        <v>-1.2984273759040477E-10</v>
      </c>
      <c r="S996" s="77">
        <f t="shared" si="446"/>
        <v>-1.2984273790725915E-10</v>
      </c>
      <c r="T996" s="77">
        <f t="shared" si="447"/>
        <v>-1.2984273790727986E-10</v>
      </c>
      <c r="V996" s="78"/>
      <c r="W996" s="78"/>
      <c r="X996" s="78"/>
      <c r="AD996" s="78"/>
      <c r="AE996" s="78"/>
      <c r="AF996" s="78"/>
      <c r="AL996" s="78"/>
      <c r="AM996" s="78"/>
      <c r="AN996" s="78"/>
      <c r="AT996" s="78"/>
      <c r="AU996" s="78"/>
      <c r="AV996" s="78"/>
      <c r="BB996" s="78"/>
      <c r="BC996" s="78"/>
      <c r="BD996" s="78"/>
      <c r="BJ996" s="78"/>
      <c r="BK996" s="78"/>
      <c r="BL996" s="78"/>
      <c r="BR996" s="78"/>
      <c r="BS996" s="78"/>
      <c r="BT996" s="78"/>
      <c r="BZ996" s="78"/>
      <c r="CA996" s="78"/>
      <c r="CB996" s="78"/>
      <c r="CH996" s="78"/>
      <c r="CI996" s="78"/>
      <c r="CJ996" s="78"/>
      <c r="CP996" s="78"/>
      <c r="CQ996" s="78"/>
      <c r="CR996" s="78"/>
      <c r="CX996" s="78"/>
      <c r="CY996" s="78"/>
      <c r="CZ996" s="78"/>
      <c r="DF996" s="78">
        <v>3E-11</v>
      </c>
      <c r="DG996" s="78">
        <v>6.1013777726500003</v>
      </c>
      <c r="DH996" s="78">
        <v>52164.760582884403</v>
      </c>
      <c r="DI996" s="77">
        <f t="shared" si="448"/>
        <v>2.778582196568407E-11</v>
      </c>
      <c r="DJ996" s="77">
        <f t="shared" si="449"/>
        <v>2.7780359691395384E-11</v>
      </c>
      <c r="DK996" s="77">
        <f t="shared" si="450"/>
        <v>2.778035932733822E-11</v>
      </c>
      <c r="DL996" s="77">
        <f t="shared" si="451"/>
        <v>2.7780359327314396E-11</v>
      </c>
      <c r="DN996" s="78"/>
      <c r="DO996" s="78"/>
      <c r="DP996" s="78"/>
      <c r="DV996" s="78"/>
      <c r="DW996" s="78"/>
      <c r="DX996" s="78"/>
      <c r="ED996" s="78"/>
      <c r="EE996" s="78"/>
      <c r="EF996" s="78"/>
      <c r="EL996" s="78"/>
      <c r="EM996" s="78"/>
      <c r="EN996" s="78"/>
      <c r="ET996" s="78"/>
      <c r="EU996" s="78"/>
      <c r="EV996" s="78"/>
    </row>
    <row r="997" spans="12:152" s="77" customFormat="1" ht="12.75">
      <c r="L997" s="78"/>
      <c r="N997" s="78">
        <v>1.2999999999999999E-10</v>
      </c>
      <c r="O997" s="78">
        <v>1.37316946035</v>
      </c>
      <c r="P997" s="78">
        <v>104035.22069664</v>
      </c>
      <c r="Q997" s="77">
        <f t="shared" si="444"/>
        <v>-1.1108223019072872E-10</v>
      </c>
      <c r="R997" s="77">
        <f t="shared" si="445"/>
        <v>-1.1101717775342127E-10</v>
      </c>
      <c r="S997" s="77">
        <f t="shared" si="446"/>
        <v>-1.110171734168553E-10</v>
      </c>
      <c r="T997" s="77">
        <f t="shared" si="447"/>
        <v>-1.1101717341657077E-10</v>
      </c>
      <c r="V997" s="78"/>
      <c r="W997" s="78"/>
      <c r="X997" s="78"/>
      <c r="AD997" s="78"/>
      <c r="AE997" s="78"/>
      <c r="AF997" s="78"/>
      <c r="AL997" s="78"/>
      <c r="AM997" s="78"/>
      <c r="AN997" s="78"/>
      <c r="AT997" s="78"/>
      <c r="AU997" s="78"/>
      <c r="AV997" s="78"/>
      <c r="BB997" s="78"/>
      <c r="BC997" s="78"/>
      <c r="BD997" s="78"/>
      <c r="BJ997" s="78"/>
      <c r="BK997" s="78"/>
      <c r="BL997" s="78"/>
      <c r="BR997" s="78"/>
      <c r="BS997" s="78"/>
      <c r="BT997" s="78"/>
      <c r="BZ997" s="78"/>
      <c r="CA997" s="78"/>
      <c r="CB997" s="78"/>
      <c r="CH997" s="78"/>
      <c r="CI997" s="78"/>
      <c r="CJ997" s="78"/>
      <c r="CP997" s="78"/>
      <c r="CQ997" s="78"/>
      <c r="CR997" s="78"/>
      <c r="CX997" s="78"/>
      <c r="CY997" s="78"/>
      <c r="CZ997" s="78"/>
      <c r="DF997" s="78">
        <v>3E-11</v>
      </c>
      <c r="DG997" s="78">
        <v>0.31852065143000002</v>
      </c>
      <c r="DH997" s="78">
        <v>28632.575778466598</v>
      </c>
      <c r="DI997" s="77">
        <f t="shared" si="448"/>
        <v>6.3577214083879887E-12</v>
      </c>
      <c r="DJ997" s="77">
        <f t="shared" si="449"/>
        <v>6.3499546836528334E-12</v>
      </c>
      <c r="DK997" s="77">
        <f t="shared" si="450"/>
        <v>6.3499541662969198E-12</v>
      </c>
      <c r="DL997" s="77">
        <f t="shared" si="451"/>
        <v>6.3499541662627533E-12</v>
      </c>
      <c r="DN997" s="78"/>
      <c r="DO997" s="78"/>
      <c r="DP997" s="78"/>
      <c r="DV997" s="78"/>
      <c r="DW997" s="78"/>
      <c r="DX997" s="78"/>
      <c r="ED997" s="78"/>
      <c r="EE997" s="78"/>
      <c r="EF997" s="78"/>
      <c r="EL997" s="78"/>
      <c r="EM997" s="78"/>
      <c r="EN997" s="78"/>
      <c r="ET997" s="78"/>
      <c r="EU997" s="78"/>
      <c r="EV997" s="78"/>
    </row>
    <row r="998" spans="12:152" s="77" customFormat="1" ht="12.75">
      <c r="L998" s="78"/>
      <c r="N998" s="78">
        <v>1.5E-10</v>
      </c>
      <c r="O998" s="78">
        <v>3.1280838421700001</v>
      </c>
      <c r="P998" s="78">
        <v>173.44857138459</v>
      </c>
      <c r="Q998" s="77">
        <f t="shared" si="444"/>
        <v>-8.4149496671640383E-11</v>
      </c>
      <c r="R998" s="77">
        <f t="shared" si="445"/>
        <v>-8.4149297412084065E-11</v>
      </c>
      <c r="S998" s="77">
        <f t="shared" si="446"/>
        <v>-8.4149297398811383E-11</v>
      </c>
      <c r="T998" s="77">
        <f t="shared" si="447"/>
        <v>-8.4149297398810491E-11</v>
      </c>
      <c r="V998" s="78"/>
      <c r="W998" s="78"/>
      <c r="X998" s="78"/>
      <c r="AD998" s="78"/>
      <c r="AE998" s="78"/>
      <c r="AF998" s="78"/>
      <c r="AL998" s="78"/>
      <c r="AM998" s="78"/>
      <c r="AN998" s="78"/>
      <c r="AT998" s="78"/>
      <c r="AU998" s="78"/>
      <c r="AV998" s="78"/>
      <c r="BB998" s="78"/>
      <c r="BC998" s="78"/>
      <c r="BD998" s="78"/>
      <c r="BJ998" s="78"/>
      <c r="BK998" s="78"/>
      <c r="BL998" s="78"/>
      <c r="BR998" s="78"/>
      <c r="BS998" s="78"/>
      <c r="BT998" s="78"/>
      <c r="BZ998" s="78"/>
      <c r="CA998" s="78"/>
      <c r="CB998" s="78"/>
      <c r="CH998" s="78"/>
      <c r="CI998" s="78"/>
      <c r="CJ998" s="78"/>
      <c r="CP998" s="78"/>
      <c r="CQ998" s="78"/>
      <c r="CR998" s="78"/>
      <c r="CX998" s="78"/>
      <c r="CY998" s="78"/>
      <c r="CZ998" s="78"/>
      <c r="DF998" s="78">
        <v>3E-11</v>
      </c>
      <c r="DG998" s="78">
        <v>2.8881657937299998</v>
      </c>
      <c r="DH998" s="78">
        <v>27360.584167201301</v>
      </c>
      <c r="DI998" s="77">
        <f t="shared" si="448"/>
        <v>-1.1987460150290238E-11</v>
      </c>
      <c r="DJ998" s="77">
        <f t="shared" si="449"/>
        <v>-1.1980498396951326E-11</v>
      </c>
      <c r="DK998" s="77">
        <f t="shared" si="450"/>
        <v>-1.1980497933204521E-11</v>
      </c>
      <c r="DL998" s="77">
        <f t="shared" si="451"/>
        <v>-1.1980497933174033E-11</v>
      </c>
      <c r="DN998" s="78"/>
      <c r="DO998" s="78"/>
      <c r="DP998" s="78"/>
      <c r="DV998" s="78"/>
      <c r="DW998" s="78"/>
      <c r="DX998" s="78"/>
      <c r="ED998" s="78"/>
      <c r="EE998" s="78"/>
      <c r="EF998" s="78"/>
      <c r="EL998" s="78"/>
      <c r="EM998" s="78"/>
      <c r="EN998" s="78"/>
      <c r="ET998" s="78"/>
      <c r="EU998" s="78"/>
      <c r="EV998" s="78"/>
    </row>
    <row r="999" spans="12:152" s="77" customFormat="1" ht="12.75">
      <c r="L999" s="78"/>
      <c r="N999" s="78">
        <v>1.2999999999999999E-10</v>
      </c>
      <c r="O999" s="78">
        <v>2.9377435309500002</v>
      </c>
      <c r="P999" s="78">
        <v>533.62311835770004</v>
      </c>
      <c r="Q999" s="77">
        <f t="shared" si="444"/>
        <v>1.2997142116267792E-10</v>
      </c>
      <c r="R999" s="77">
        <f t="shared" si="445"/>
        <v>1.2997140770429547E-10</v>
      </c>
      <c r="S999" s="77">
        <f t="shared" si="446"/>
        <v>1.2997140770339888E-10</v>
      </c>
      <c r="T999" s="77">
        <f t="shared" si="447"/>
        <v>1.2997140770339883E-10</v>
      </c>
      <c r="V999" s="78"/>
      <c r="W999" s="78"/>
      <c r="X999" s="78"/>
      <c r="AD999" s="78"/>
      <c r="AE999" s="78"/>
      <c r="AF999" s="78"/>
      <c r="AL999" s="78"/>
      <c r="AM999" s="78"/>
      <c r="AN999" s="78"/>
      <c r="AT999" s="78"/>
      <c r="AU999" s="78"/>
      <c r="AV999" s="78"/>
      <c r="BB999" s="78"/>
      <c r="BC999" s="78"/>
      <c r="BD999" s="78"/>
      <c r="BJ999" s="78"/>
      <c r="BK999" s="78"/>
      <c r="BL999" s="78"/>
      <c r="BR999" s="78"/>
      <c r="BS999" s="78"/>
      <c r="BT999" s="78"/>
      <c r="BZ999" s="78"/>
      <c r="CA999" s="78"/>
      <c r="CB999" s="78"/>
      <c r="CH999" s="78"/>
      <c r="CI999" s="78"/>
      <c r="CJ999" s="78"/>
      <c r="CP999" s="78"/>
      <c r="CQ999" s="78"/>
      <c r="CR999" s="78"/>
      <c r="CX999" s="78"/>
      <c r="CY999" s="78"/>
      <c r="CZ999" s="78"/>
      <c r="DF999" s="78">
        <v>3E-11</v>
      </c>
      <c r="DG999" s="78">
        <v>5.2908336488399996</v>
      </c>
      <c r="DH999" s="78">
        <v>2751.5475996916002</v>
      </c>
      <c r="DI999" s="77">
        <f t="shared" si="448"/>
        <v>-2.5722852075222249E-11</v>
      </c>
      <c r="DJ999" s="77">
        <f t="shared" si="449"/>
        <v>-2.572245906660206E-11</v>
      </c>
      <c r="DK999" s="77">
        <f t="shared" si="450"/>
        <v>-2.5722459040423231E-11</v>
      </c>
      <c r="DL999" s="77">
        <f t="shared" si="451"/>
        <v>-2.5722459040421506E-11</v>
      </c>
      <c r="DN999" s="78"/>
      <c r="DO999" s="78"/>
      <c r="DP999" s="78"/>
      <c r="DV999" s="78"/>
      <c r="DW999" s="78"/>
      <c r="DX999" s="78"/>
      <c r="ED999" s="78"/>
      <c r="EE999" s="78"/>
      <c r="EF999" s="78"/>
      <c r="EL999" s="78"/>
      <c r="EM999" s="78"/>
      <c r="EN999" s="78"/>
      <c r="ET999" s="78"/>
      <c r="EU999" s="78"/>
      <c r="EV999" s="78"/>
    </row>
    <row r="1000" spans="12:152" s="77" customFormat="1" ht="12.75">
      <c r="L1000" s="78"/>
      <c r="N1000" s="78">
        <v>1.2999999999999999E-10</v>
      </c>
      <c r="O1000" s="78">
        <v>2.2453540196200001</v>
      </c>
      <c r="P1000" s="78">
        <v>246113.792372472</v>
      </c>
      <c r="Q1000" s="77">
        <f t="shared" si="444"/>
        <v>5.888875272793408E-11</v>
      </c>
      <c r="R1000" s="77">
        <f t="shared" si="445"/>
        <v>5.9152494247128599E-11</v>
      </c>
      <c r="S1000" s="77">
        <f t="shared" si="446"/>
        <v>5.9152511804719253E-11</v>
      </c>
      <c r="T1000" s="77">
        <f t="shared" si="447"/>
        <v>5.9152511805877396E-11</v>
      </c>
      <c r="V1000" s="78"/>
      <c r="W1000" s="78"/>
      <c r="X1000" s="78"/>
      <c r="AD1000" s="78"/>
      <c r="AE1000" s="78"/>
      <c r="AF1000" s="78"/>
      <c r="AL1000" s="78"/>
      <c r="AM1000" s="78"/>
      <c r="AN1000" s="78"/>
      <c r="AT1000" s="78"/>
      <c r="AU1000" s="78"/>
      <c r="AV1000" s="78"/>
      <c r="BB1000" s="78"/>
      <c r="BC1000" s="78"/>
      <c r="BD1000" s="78"/>
      <c r="BJ1000" s="78"/>
      <c r="BK1000" s="78"/>
      <c r="BL1000" s="78"/>
      <c r="BR1000" s="78"/>
      <c r="BS1000" s="78"/>
      <c r="BT1000" s="78"/>
      <c r="BZ1000" s="78"/>
      <c r="CA1000" s="78"/>
      <c r="CB1000" s="78"/>
      <c r="CH1000" s="78"/>
      <c r="CI1000" s="78"/>
      <c r="CJ1000" s="78"/>
      <c r="CP1000" s="78"/>
      <c r="CQ1000" s="78"/>
      <c r="CR1000" s="78"/>
      <c r="CX1000" s="78"/>
      <c r="CY1000" s="78"/>
      <c r="CZ1000" s="78"/>
      <c r="DF1000" s="78">
        <v>3E-11</v>
      </c>
      <c r="DG1000" s="78">
        <v>0.87901414892999996</v>
      </c>
      <c r="DH1000" s="78">
        <v>1699.2792165031999</v>
      </c>
      <c r="DI1000" s="77">
        <f t="shared" si="448"/>
        <v>-1.9067916892612351E-11</v>
      </c>
      <c r="DJ1000" s="77">
        <f t="shared" si="449"/>
        <v>-1.9068281003981687E-11</v>
      </c>
      <c r="DK1000" s="77">
        <f t="shared" si="450"/>
        <v>-1.9068281028234968E-11</v>
      </c>
      <c r="DL1000" s="77">
        <f t="shared" si="451"/>
        <v>-1.9068281028236571E-11</v>
      </c>
      <c r="DN1000" s="78"/>
      <c r="DO1000" s="78"/>
      <c r="DP1000" s="78"/>
      <c r="DV1000" s="78"/>
      <c r="DW1000" s="78"/>
      <c r="DX1000" s="78"/>
      <c r="ED1000" s="78"/>
      <c r="EE1000" s="78"/>
      <c r="EF1000" s="78"/>
      <c r="EL1000" s="78"/>
      <c r="EM1000" s="78"/>
      <c r="EN1000" s="78"/>
      <c r="ET1000" s="78"/>
      <c r="EU1000" s="78"/>
      <c r="EV1000" s="78"/>
    </row>
    <row r="1001" spans="12:152" s="77" customFormat="1" ht="12.75">
      <c r="L1001" s="78"/>
      <c r="N1001" s="78">
        <v>1.5999999999999999E-10</v>
      </c>
      <c r="O1001" s="78">
        <v>0.39665846969000002</v>
      </c>
      <c r="P1001" s="78">
        <v>78112.661754879606</v>
      </c>
      <c r="Q1001" s="77">
        <f t="shared" si="444"/>
        <v>1.0737775782204737E-10</v>
      </c>
      <c r="R1001" s="77">
        <f t="shared" si="445"/>
        <v>1.0746345147637805E-10</v>
      </c>
      <c r="S1001" s="77">
        <f t="shared" si="446"/>
        <v>1.0746345718255255E-10</v>
      </c>
      <c r="T1001" s="77">
        <f t="shared" si="447"/>
        <v>1.0746345718292989E-10</v>
      </c>
      <c r="V1001" s="78"/>
      <c r="W1001" s="78"/>
      <c r="X1001" s="78"/>
      <c r="AD1001" s="78"/>
      <c r="AE1001" s="78"/>
      <c r="AF1001" s="78"/>
      <c r="AL1001" s="78"/>
      <c r="AM1001" s="78"/>
      <c r="AN1001" s="78"/>
      <c r="AT1001" s="78"/>
      <c r="AU1001" s="78"/>
      <c r="AV1001" s="78"/>
      <c r="BB1001" s="78"/>
      <c r="BC1001" s="78"/>
      <c r="BD1001" s="78"/>
      <c r="BJ1001" s="78"/>
      <c r="BK1001" s="78"/>
      <c r="BL1001" s="78"/>
      <c r="BR1001" s="78"/>
      <c r="BS1001" s="78"/>
      <c r="BT1001" s="78"/>
      <c r="BZ1001" s="78"/>
      <c r="CA1001" s="78"/>
      <c r="CB1001" s="78"/>
      <c r="CH1001" s="78"/>
      <c r="CI1001" s="78"/>
      <c r="CJ1001" s="78"/>
      <c r="CP1001" s="78"/>
      <c r="CQ1001" s="78"/>
      <c r="CR1001" s="78"/>
      <c r="CX1001" s="78"/>
      <c r="CY1001" s="78"/>
      <c r="CZ1001" s="78"/>
      <c r="DF1001" s="78">
        <v>3E-11</v>
      </c>
      <c r="DG1001" s="78">
        <v>0.1294237828</v>
      </c>
      <c r="DH1001" s="78">
        <v>203375.74902421</v>
      </c>
      <c r="DI1001" s="77">
        <f t="shared" si="448"/>
        <v>-2.838611612298285E-11</v>
      </c>
      <c r="DJ1001" s="77">
        <f t="shared" si="449"/>
        <v>-2.8404330546985066E-11</v>
      </c>
      <c r="DK1001" s="77">
        <f t="shared" si="450"/>
        <v>-2.8404331756896397E-11</v>
      </c>
      <c r="DL1001" s="77">
        <f t="shared" si="451"/>
        <v>-2.8404331756975418E-11</v>
      </c>
      <c r="DN1001" s="78"/>
      <c r="DO1001" s="78"/>
      <c r="DP1001" s="78"/>
      <c r="DV1001" s="78"/>
      <c r="DW1001" s="78"/>
      <c r="DX1001" s="78"/>
      <c r="ED1001" s="78"/>
      <c r="EE1001" s="78"/>
      <c r="EF1001" s="78"/>
      <c r="EL1001" s="78"/>
      <c r="EM1001" s="78"/>
      <c r="EN1001" s="78"/>
      <c r="ET1001" s="78"/>
      <c r="EU1001" s="78"/>
      <c r="EV1001" s="78"/>
    </row>
    <row r="1002" spans="12:152" s="77" customFormat="1" ht="12.75">
      <c r="L1002" s="78"/>
      <c r="N1002" s="78">
        <v>1.5E-10</v>
      </c>
      <c r="O1002" s="78">
        <v>4.7505334161599997</v>
      </c>
      <c r="P1002" s="78">
        <v>130020.031063995</v>
      </c>
      <c r="Q1002" s="77">
        <f t="shared" si="444"/>
        <v>1.4877085047566691E-10</v>
      </c>
      <c r="R1002" s="77">
        <f t="shared" si="445"/>
        <v>1.4879379457832443E-10</v>
      </c>
      <c r="S1002" s="77">
        <f t="shared" si="446"/>
        <v>1.4879379609945831E-10</v>
      </c>
      <c r="T1002" s="77">
        <f t="shared" si="447"/>
        <v>1.4879379609955975E-10</v>
      </c>
      <c r="V1002" s="78"/>
      <c r="W1002" s="78"/>
      <c r="X1002" s="78"/>
      <c r="AD1002" s="78"/>
      <c r="AE1002" s="78"/>
      <c r="AF1002" s="78"/>
      <c r="AL1002" s="78"/>
      <c r="AM1002" s="78"/>
      <c r="AN1002" s="78"/>
      <c r="AT1002" s="78"/>
      <c r="AU1002" s="78"/>
      <c r="AV1002" s="78"/>
      <c r="BB1002" s="78"/>
      <c r="BC1002" s="78"/>
      <c r="BD1002" s="78"/>
      <c r="BJ1002" s="78"/>
      <c r="BK1002" s="78"/>
      <c r="BL1002" s="78"/>
      <c r="BR1002" s="78"/>
      <c r="BS1002" s="78"/>
      <c r="BT1002" s="78"/>
      <c r="BZ1002" s="78"/>
      <c r="CA1002" s="78"/>
      <c r="CB1002" s="78"/>
      <c r="CH1002" s="78"/>
      <c r="CI1002" s="78"/>
      <c r="CJ1002" s="78"/>
      <c r="CP1002" s="78"/>
      <c r="CQ1002" s="78"/>
      <c r="CR1002" s="78"/>
      <c r="CX1002" s="78"/>
      <c r="CY1002" s="78"/>
      <c r="CZ1002" s="78"/>
      <c r="DF1002" s="78">
        <v>3E-11</v>
      </c>
      <c r="DG1002" s="78">
        <v>1.88640533644</v>
      </c>
      <c r="DH1002" s="78">
        <v>27353.4706202005</v>
      </c>
      <c r="DI1002" s="77">
        <f t="shared" si="448"/>
        <v>1.5712780137925658E-11</v>
      </c>
      <c r="DJ1002" s="77">
        <f t="shared" si="449"/>
        <v>1.5719246996423723E-11</v>
      </c>
      <c r="DK1002" s="77">
        <f t="shared" si="450"/>
        <v>1.5719247427146743E-11</v>
      </c>
      <c r="DL1002" s="77">
        <f t="shared" si="451"/>
        <v>1.5719247427175064E-11</v>
      </c>
      <c r="DN1002" s="78"/>
      <c r="DO1002" s="78"/>
      <c r="DP1002" s="78"/>
      <c r="DV1002" s="78"/>
      <c r="DW1002" s="78"/>
      <c r="DX1002" s="78"/>
      <c r="ED1002" s="78"/>
      <c r="EE1002" s="78"/>
      <c r="EF1002" s="78"/>
      <c r="EL1002" s="78"/>
      <c r="EM1002" s="78"/>
      <c r="EN1002" s="78"/>
      <c r="ET1002" s="78"/>
      <c r="EU1002" s="78"/>
      <c r="EV1002" s="78"/>
    </row>
    <row r="1003" spans="12:152" s="77" customFormat="1" ht="12.75">
      <c r="L1003" s="78"/>
      <c r="N1003" s="78">
        <v>1.5999999999999999E-10</v>
      </c>
      <c r="O1003" s="78">
        <v>0.76587038275999997</v>
      </c>
      <c r="P1003" s="78">
        <v>557.4507382004</v>
      </c>
      <c r="Q1003" s="77">
        <f t="shared" si="444"/>
        <v>-1.0954822171766015E-10</v>
      </c>
      <c r="R1003" s="77">
        <f t="shared" si="445"/>
        <v>-1.0954882314608458E-10</v>
      </c>
      <c r="S1003" s="77">
        <f t="shared" si="446"/>
        <v>-1.095488231861456E-10</v>
      </c>
      <c r="T1003" s="77">
        <f t="shared" si="447"/>
        <v>-1.0954882318614819E-10</v>
      </c>
      <c r="V1003" s="78"/>
      <c r="W1003" s="78"/>
      <c r="X1003" s="78"/>
      <c r="AD1003" s="78"/>
      <c r="AE1003" s="78"/>
      <c r="AF1003" s="78"/>
      <c r="AL1003" s="78"/>
      <c r="AM1003" s="78"/>
      <c r="AN1003" s="78"/>
      <c r="AT1003" s="78"/>
      <c r="AU1003" s="78"/>
      <c r="AV1003" s="78"/>
      <c r="BB1003" s="78"/>
      <c r="BC1003" s="78"/>
      <c r="BD1003" s="78"/>
      <c r="BJ1003" s="78"/>
      <c r="BK1003" s="78"/>
      <c r="BL1003" s="78"/>
      <c r="BR1003" s="78"/>
      <c r="BS1003" s="78"/>
      <c r="BT1003" s="78"/>
      <c r="BZ1003" s="78"/>
      <c r="CA1003" s="78"/>
      <c r="CB1003" s="78"/>
      <c r="CH1003" s="78"/>
      <c r="CI1003" s="78"/>
      <c r="CJ1003" s="78"/>
      <c r="CP1003" s="78"/>
      <c r="CQ1003" s="78"/>
      <c r="CR1003" s="78"/>
      <c r="CX1003" s="78"/>
      <c r="CY1003" s="78"/>
      <c r="CZ1003" s="78"/>
      <c r="DF1003" s="78">
        <v>3E-11</v>
      </c>
      <c r="DG1003" s="78">
        <v>3.7766099014400001</v>
      </c>
      <c r="DH1003" s="78">
        <v>24787.076323369201</v>
      </c>
      <c r="DI1003" s="77">
        <f t="shared" si="448"/>
        <v>-4.1701400184965326E-12</v>
      </c>
      <c r="DJ1003" s="77">
        <f t="shared" si="449"/>
        <v>-4.1769528045008051E-12</v>
      </c>
      <c r="DK1003" s="77">
        <f t="shared" si="450"/>
        <v>-4.176953258292195E-12</v>
      </c>
      <c r="DL1003" s="77">
        <f t="shared" si="451"/>
        <v>-4.1769532583225914E-12</v>
      </c>
      <c r="DN1003" s="78"/>
      <c r="DO1003" s="78"/>
      <c r="DP1003" s="78"/>
      <c r="DV1003" s="78"/>
      <c r="DW1003" s="78"/>
      <c r="DX1003" s="78"/>
      <c r="ED1003" s="78"/>
      <c r="EE1003" s="78"/>
      <c r="EF1003" s="78"/>
      <c r="EL1003" s="78"/>
      <c r="EM1003" s="78"/>
      <c r="EN1003" s="78"/>
      <c r="ET1003" s="78"/>
      <c r="EU1003" s="78"/>
      <c r="EV1003" s="78"/>
    </row>
    <row r="1004" spans="12:152" s="77" customFormat="1" ht="12.75">
      <c r="L1004" s="78"/>
      <c r="N1004" s="78">
        <v>1.5E-10</v>
      </c>
      <c r="O1004" s="78">
        <v>6.0104579643699996</v>
      </c>
      <c r="P1004" s="78">
        <v>51112.492199695997</v>
      </c>
      <c r="Q1004" s="77">
        <f t="shared" si="444"/>
        <v>9.0115505782663773E-11</v>
      </c>
      <c r="R1004" s="77">
        <f t="shared" si="445"/>
        <v>9.0058791358096094E-11</v>
      </c>
      <c r="S1004" s="77">
        <f t="shared" si="446"/>
        <v>9.0058787579682501E-11</v>
      </c>
      <c r="T1004" s="77">
        <f t="shared" si="447"/>
        <v>9.0058787579437022E-11</v>
      </c>
      <c r="V1004" s="78"/>
      <c r="W1004" s="78"/>
      <c r="X1004" s="78"/>
      <c r="AD1004" s="78"/>
      <c r="AE1004" s="78"/>
      <c r="AF1004" s="78"/>
      <c r="AL1004" s="78"/>
      <c r="AM1004" s="78"/>
      <c r="AN1004" s="78"/>
      <c r="AT1004" s="78"/>
      <c r="AU1004" s="78"/>
      <c r="AV1004" s="78"/>
      <c r="BB1004" s="78"/>
      <c r="BC1004" s="78"/>
      <c r="BD1004" s="78"/>
      <c r="BJ1004" s="78"/>
      <c r="BK1004" s="78"/>
      <c r="BL1004" s="78"/>
      <c r="BR1004" s="78"/>
      <c r="BS1004" s="78"/>
      <c r="BT1004" s="78"/>
      <c r="BZ1004" s="78"/>
      <c r="CA1004" s="78"/>
      <c r="CB1004" s="78"/>
      <c r="CH1004" s="78"/>
      <c r="CI1004" s="78"/>
      <c r="CJ1004" s="78"/>
      <c r="CP1004" s="78"/>
      <c r="CQ1004" s="78"/>
      <c r="CR1004" s="78"/>
      <c r="CX1004" s="78"/>
      <c r="CY1004" s="78"/>
      <c r="CZ1004" s="78"/>
      <c r="DF1004" s="78">
        <v>3E-11</v>
      </c>
      <c r="DG1004" s="78">
        <v>5.2633995852600002</v>
      </c>
      <c r="DH1004" s="78">
        <v>289185.691661502</v>
      </c>
      <c r="DI1004" s="77">
        <f t="shared" si="448"/>
        <v>-1.8105679058799807E-11</v>
      </c>
      <c r="DJ1004" s="77">
        <f t="shared" si="449"/>
        <v>-1.8169612245069795E-11</v>
      </c>
      <c r="DK1004" s="77">
        <f t="shared" si="450"/>
        <v>-1.8169616499321342E-11</v>
      </c>
      <c r="DL1004" s="77">
        <f t="shared" si="451"/>
        <v>-1.8169616499603589E-11</v>
      </c>
      <c r="DN1004" s="78"/>
      <c r="DO1004" s="78"/>
      <c r="DP1004" s="78"/>
      <c r="DV1004" s="78"/>
      <c r="DW1004" s="78"/>
      <c r="DX1004" s="78"/>
      <c r="ED1004" s="78"/>
      <c r="EE1004" s="78"/>
      <c r="EF1004" s="78"/>
      <c r="EL1004" s="78"/>
      <c r="EM1004" s="78"/>
      <c r="EN1004" s="78"/>
      <c r="ET1004" s="78"/>
      <c r="EU1004" s="78"/>
      <c r="EV1004" s="78"/>
    </row>
    <row r="1005" spans="12:152" s="77" customFormat="1" ht="12.75">
      <c r="L1005" s="78"/>
      <c r="N1005" s="78">
        <v>1.5E-10</v>
      </c>
      <c r="O1005" s="78">
        <v>0.93774708323</v>
      </c>
      <c r="P1005" s="78">
        <v>461.33643145439999</v>
      </c>
      <c r="Q1005" s="77">
        <f t="shared" si="444"/>
        <v>-7.402508193459278E-12</v>
      </c>
      <c r="R1005" s="77">
        <f t="shared" si="445"/>
        <v>-7.4031476359708224E-12</v>
      </c>
      <c r="S1005" s="77">
        <f t="shared" si="446"/>
        <v>-7.4031476785640065E-12</v>
      </c>
      <c r="T1005" s="77">
        <f t="shared" si="447"/>
        <v>-7.4031476785668661E-12</v>
      </c>
      <c r="V1005" s="78"/>
      <c r="W1005" s="78"/>
      <c r="X1005" s="78"/>
      <c r="AD1005" s="78"/>
      <c r="AE1005" s="78"/>
      <c r="AF1005" s="78"/>
      <c r="AL1005" s="78"/>
      <c r="AM1005" s="78"/>
      <c r="AN1005" s="78"/>
      <c r="AT1005" s="78"/>
      <c r="AU1005" s="78"/>
      <c r="AV1005" s="78"/>
      <c r="BB1005" s="78"/>
      <c r="BC1005" s="78"/>
      <c r="BD1005" s="78"/>
      <c r="BJ1005" s="78"/>
      <c r="BK1005" s="78"/>
      <c r="BL1005" s="78"/>
      <c r="BR1005" s="78"/>
      <c r="BS1005" s="78"/>
      <c r="BT1005" s="78"/>
      <c r="BZ1005" s="78"/>
      <c r="CA1005" s="78"/>
      <c r="CB1005" s="78"/>
      <c r="CH1005" s="78"/>
      <c r="CI1005" s="78"/>
      <c r="CJ1005" s="78"/>
      <c r="CP1005" s="78"/>
      <c r="CQ1005" s="78"/>
      <c r="CR1005" s="78"/>
      <c r="CX1005" s="78"/>
      <c r="CY1005" s="78"/>
      <c r="CZ1005" s="78"/>
      <c r="DF1005" s="78">
        <v>3E-11</v>
      </c>
      <c r="DG1005" s="78">
        <v>1.34477523795</v>
      </c>
      <c r="DH1005" s="78">
        <v>1169.5882514085999</v>
      </c>
      <c r="DI1005" s="77">
        <f t="shared" si="448"/>
        <v>1.2443460096623963E-11</v>
      </c>
      <c r="DJ1005" s="77">
        <f t="shared" si="449"/>
        <v>1.2443755475077732E-11</v>
      </c>
      <c r="DK1005" s="77">
        <f t="shared" si="450"/>
        <v>1.2443755494752826E-11</v>
      </c>
      <c r="DL1005" s="77">
        <f t="shared" si="451"/>
        <v>1.2443755494754135E-11</v>
      </c>
      <c r="DN1005" s="78"/>
      <c r="DO1005" s="78"/>
      <c r="DP1005" s="78"/>
      <c r="DV1005" s="78"/>
      <c r="DW1005" s="78"/>
      <c r="DX1005" s="78"/>
      <c r="ED1005" s="78"/>
      <c r="EE1005" s="78"/>
      <c r="EF1005" s="78"/>
      <c r="EL1005" s="78"/>
      <c r="EM1005" s="78"/>
      <c r="EN1005" s="78"/>
      <c r="ET1005" s="78"/>
      <c r="EU1005" s="78"/>
      <c r="EV1005" s="78"/>
    </row>
    <row r="1006" spans="12:152" s="77" customFormat="1" ht="12.75">
      <c r="L1006" s="78"/>
      <c r="N1006" s="78">
        <v>1.2E-10</v>
      </c>
      <c r="O1006" s="78">
        <v>4.0398803260299996</v>
      </c>
      <c r="P1006" s="78">
        <v>77956.151803752902</v>
      </c>
      <c r="Q1006" s="77">
        <f t="shared" si="444"/>
        <v>7.1056007516903459E-11</v>
      </c>
      <c r="R1006" s="77">
        <f t="shared" si="445"/>
        <v>7.0986245745989335E-11</v>
      </c>
      <c r="S1006" s="77">
        <f t="shared" si="446"/>
        <v>7.0986241097937719E-11</v>
      </c>
      <c r="T1006" s="77">
        <f t="shared" si="447"/>
        <v>7.0986241097629737E-11</v>
      </c>
      <c r="V1006" s="78"/>
      <c r="W1006" s="78"/>
      <c r="X1006" s="78"/>
      <c r="AD1006" s="78"/>
      <c r="AE1006" s="78"/>
      <c r="AF1006" s="78"/>
      <c r="AL1006" s="78"/>
      <c r="AM1006" s="78"/>
      <c r="AN1006" s="78"/>
      <c r="AT1006" s="78"/>
      <c r="AU1006" s="78"/>
      <c r="AV1006" s="78"/>
      <c r="BB1006" s="78"/>
      <c r="BC1006" s="78"/>
      <c r="BD1006" s="78"/>
      <c r="BJ1006" s="78"/>
      <c r="BK1006" s="78"/>
      <c r="BL1006" s="78"/>
      <c r="BR1006" s="78"/>
      <c r="BS1006" s="78"/>
      <c r="BT1006" s="78"/>
      <c r="BZ1006" s="78"/>
      <c r="CA1006" s="78"/>
      <c r="CB1006" s="78"/>
      <c r="CH1006" s="78"/>
      <c r="CI1006" s="78"/>
      <c r="CJ1006" s="78"/>
      <c r="CP1006" s="78"/>
      <c r="CQ1006" s="78"/>
      <c r="CR1006" s="78"/>
      <c r="CX1006" s="78"/>
      <c r="CY1006" s="78"/>
      <c r="CZ1006" s="78"/>
      <c r="DF1006" s="78">
        <v>3E-11</v>
      </c>
      <c r="DG1006" s="78">
        <v>7.9285654519999998E-2</v>
      </c>
      <c r="DH1006" s="78">
        <v>104241.406245077</v>
      </c>
      <c r="DI1006" s="77">
        <f t="shared" si="448"/>
        <v>2.9625145840367262E-11</v>
      </c>
      <c r="DJ1006" s="77">
        <f t="shared" si="449"/>
        <v>2.9629691467824055E-11</v>
      </c>
      <c r="DK1006" s="77">
        <f t="shared" si="450"/>
        <v>2.9629691769689888E-11</v>
      </c>
      <c r="DL1006" s="77">
        <f t="shared" si="451"/>
        <v>2.9629691769709656E-11</v>
      </c>
      <c r="DN1006" s="78"/>
      <c r="DO1006" s="78"/>
      <c r="DP1006" s="78"/>
      <c r="DV1006" s="78"/>
      <c r="DW1006" s="78"/>
      <c r="DX1006" s="78"/>
      <c r="ED1006" s="78"/>
      <c r="EE1006" s="78"/>
      <c r="EF1006" s="78"/>
      <c r="EL1006" s="78"/>
      <c r="EM1006" s="78"/>
      <c r="EN1006" s="78"/>
      <c r="ET1006" s="78"/>
      <c r="EU1006" s="78"/>
      <c r="EV1006" s="78"/>
    </row>
    <row r="1007" spans="12:152" s="77" customFormat="1" ht="12.75">
      <c r="L1007" s="78"/>
      <c r="N1007" s="78">
        <v>1.5E-10</v>
      </c>
      <c r="O1007" s="78">
        <v>1.4383346046800001</v>
      </c>
      <c r="P1007" s="78">
        <v>169093.57054942701</v>
      </c>
      <c r="Q1007" s="77">
        <f t="shared" si="444"/>
        <v>1.4950453415752917E-10</v>
      </c>
      <c r="R1007" s="77">
        <f t="shared" si="445"/>
        <v>1.4952340834228614E-10</v>
      </c>
      <c r="S1007" s="77">
        <f t="shared" si="446"/>
        <v>1.4952340958730518E-10</v>
      </c>
      <c r="T1007" s="77">
        <f t="shared" si="447"/>
        <v>1.4952340958738802E-10</v>
      </c>
      <c r="V1007" s="78"/>
      <c r="W1007" s="78"/>
      <c r="X1007" s="78"/>
      <c r="AD1007" s="78"/>
      <c r="AE1007" s="78"/>
      <c r="AF1007" s="78"/>
      <c r="AL1007" s="78"/>
      <c r="AM1007" s="78"/>
      <c r="AN1007" s="78"/>
      <c r="AT1007" s="78"/>
      <c r="AU1007" s="78"/>
      <c r="AV1007" s="78"/>
      <c r="BB1007" s="78"/>
      <c r="BC1007" s="78"/>
      <c r="BD1007" s="78"/>
      <c r="BJ1007" s="78"/>
      <c r="BK1007" s="78"/>
      <c r="BL1007" s="78"/>
      <c r="BR1007" s="78"/>
      <c r="BS1007" s="78"/>
      <c r="BT1007" s="78"/>
      <c r="BZ1007" s="78"/>
      <c r="CA1007" s="78"/>
      <c r="CB1007" s="78"/>
      <c r="CH1007" s="78"/>
      <c r="CI1007" s="78"/>
      <c r="CJ1007" s="78"/>
      <c r="CP1007" s="78"/>
      <c r="CQ1007" s="78"/>
      <c r="CR1007" s="78"/>
      <c r="CX1007" s="78"/>
      <c r="CY1007" s="78"/>
      <c r="CZ1007" s="78"/>
      <c r="DF1007" s="78">
        <v>3E-11</v>
      </c>
      <c r="DG1007" s="78">
        <v>4.4791673292500001</v>
      </c>
      <c r="DH1007" s="78">
        <v>38634.385080657201</v>
      </c>
      <c r="DI1007" s="77">
        <f t="shared" si="448"/>
        <v>-2.185416821185692E-11</v>
      </c>
      <c r="DJ1007" s="77">
        <f t="shared" si="449"/>
        <v>-2.186151289461044E-11</v>
      </c>
      <c r="DK1007" s="77">
        <f t="shared" si="450"/>
        <v>-2.1861513383745721E-11</v>
      </c>
      <c r="DL1007" s="77">
        <f t="shared" si="451"/>
        <v>-2.1861513383777835E-11</v>
      </c>
      <c r="DN1007" s="78"/>
      <c r="DO1007" s="78"/>
      <c r="DP1007" s="78"/>
      <c r="DV1007" s="78"/>
      <c r="DW1007" s="78"/>
      <c r="DX1007" s="78"/>
      <c r="ED1007" s="78"/>
      <c r="EE1007" s="78"/>
      <c r="EF1007" s="78"/>
      <c r="EL1007" s="78"/>
      <c r="EM1007" s="78"/>
      <c r="EN1007" s="78"/>
      <c r="ET1007" s="78"/>
      <c r="EU1007" s="78"/>
      <c r="EV1007" s="78"/>
    </row>
    <row r="1008" spans="12:152" s="77" customFormat="1" ht="12.75">
      <c r="L1008" s="78"/>
      <c r="N1008" s="78">
        <v>1.4000000000000001E-10</v>
      </c>
      <c r="O1008" s="78">
        <v>2.1474910881999998</v>
      </c>
      <c r="P1008" s="78">
        <v>78129.600375137496</v>
      </c>
      <c r="Q1008" s="77">
        <f t="shared" si="444"/>
        <v>-1.1148667329491754E-10</v>
      </c>
      <c r="R1008" s="77">
        <f t="shared" si="445"/>
        <v>-1.1142543464180047E-10</v>
      </c>
      <c r="S1008" s="77">
        <f t="shared" si="446"/>
        <v>-1.1142543056076043E-10</v>
      </c>
      <c r="T1008" s="77">
        <f t="shared" si="447"/>
        <v>-1.1142543056049062E-10</v>
      </c>
      <c r="V1008" s="78"/>
      <c r="W1008" s="78"/>
      <c r="X1008" s="78"/>
      <c r="AD1008" s="78"/>
      <c r="AE1008" s="78"/>
      <c r="AF1008" s="78"/>
      <c r="AL1008" s="78"/>
      <c r="AM1008" s="78"/>
      <c r="AN1008" s="78"/>
      <c r="AT1008" s="78"/>
      <c r="AU1008" s="78"/>
      <c r="AV1008" s="78"/>
      <c r="BB1008" s="78"/>
      <c r="BC1008" s="78"/>
      <c r="BD1008" s="78"/>
      <c r="BJ1008" s="78"/>
      <c r="BK1008" s="78"/>
      <c r="BL1008" s="78"/>
      <c r="BR1008" s="78"/>
      <c r="BS1008" s="78"/>
      <c r="BT1008" s="78"/>
      <c r="BZ1008" s="78"/>
      <c r="CA1008" s="78"/>
      <c r="CB1008" s="78"/>
      <c r="CH1008" s="78"/>
      <c r="CI1008" s="78"/>
      <c r="CJ1008" s="78"/>
      <c r="CP1008" s="78"/>
      <c r="CQ1008" s="78"/>
      <c r="CR1008" s="78"/>
      <c r="CX1008" s="78"/>
      <c r="CY1008" s="78"/>
      <c r="CZ1008" s="78"/>
      <c r="DF1008" s="78">
        <v>3.9999999999999998E-11</v>
      </c>
      <c r="DG1008" s="78">
        <v>1.37420794262</v>
      </c>
      <c r="DH1008" s="78">
        <v>128857.556359587</v>
      </c>
      <c r="DI1008" s="77">
        <f t="shared" si="448"/>
        <v>-3.9938158700234267E-11</v>
      </c>
      <c r="DJ1008" s="77">
        <f t="shared" si="449"/>
        <v>-3.9940780944038729E-11</v>
      </c>
      <c r="DK1008" s="77">
        <f t="shared" si="450"/>
        <v>-3.9940781116815356E-11</v>
      </c>
      <c r="DL1008" s="77">
        <f t="shared" si="451"/>
        <v>-3.9940781116826981E-11</v>
      </c>
      <c r="DN1008" s="78"/>
      <c r="DO1008" s="78"/>
      <c r="DP1008" s="78"/>
      <c r="DV1008" s="78"/>
      <c r="DW1008" s="78"/>
      <c r="DX1008" s="78"/>
      <c r="ED1008" s="78"/>
      <c r="EE1008" s="78"/>
      <c r="EF1008" s="78"/>
      <c r="EL1008" s="78"/>
      <c r="EM1008" s="78"/>
      <c r="EN1008" s="78"/>
      <c r="ET1008" s="78"/>
      <c r="EU1008" s="78"/>
      <c r="EV1008" s="78"/>
    </row>
    <row r="1009" spans="12:152" s="77" customFormat="1" ht="12.75">
      <c r="L1009" s="78"/>
      <c r="N1009" s="78">
        <v>1.2E-10</v>
      </c>
      <c r="O1009" s="78">
        <v>4.5709898753699996</v>
      </c>
      <c r="P1009" s="78">
        <v>6751.0408403457996</v>
      </c>
      <c r="Q1009" s="77">
        <f t="shared" si="444"/>
        <v>1.5088837009432955E-11</v>
      </c>
      <c r="R1009" s="77">
        <f t="shared" si="445"/>
        <v>1.5081401425708404E-11</v>
      </c>
      <c r="S1009" s="77">
        <f t="shared" si="446"/>
        <v>1.5081400930422513E-11</v>
      </c>
      <c r="T1009" s="77">
        <f t="shared" si="447"/>
        <v>1.5081400930390369E-11</v>
      </c>
      <c r="V1009" s="78"/>
      <c r="W1009" s="78"/>
      <c r="X1009" s="78"/>
      <c r="AD1009" s="78"/>
      <c r="AE1009" s="78"/>
      <c r="AF1009" s="78"/>
      <c r="AL1009" s="78"/>
      <c r="AM1009" s="78"/>
      <c r="AN1009" s="78"/>
      <c r="AT1009" s="78"/>
      <c r="AU1009" s="78"/>
      <c r="AV1009" s="78"/>
      <c r="BB1009" s="78"/>
      <c r="BC1009" s="78"/>
      <c r="BD1009" s="78"/>
      <c r="BJ1009" s="78"/>
      <c r="BK1009" s="78"/>
      <c r="BL1009" s="78"/>
      <c r="BR1009" s="78"/>
      <c r="BS1009" s="78"/>
      <c r="BT1009" s="78"/>
      <c r="BZ1009" s="78"/>
      <c r="CA1009" s="78"/>
      <c r="CB1009" s="78"/>
      <c r="CH1009" s="78"/>
      <c r="CI1009" s="78"/>
      <c r="CJ1009" s="78"/>
      <c r="CP1009" s="78"/>
      <c r="CQ1009" s="78"/>
      <c r="CR1009" s="78"/>
      <c r="CX1009" s="78"/>
      <c r="CY1009" s="78"/>
      <c r="CZ1009" s="78"/>
      <c r="DF1009" s="78">
        <v>3E-11</v>
      </c>
      <c r="DG1009" s="78">
        <v>2.08343776186</v>
      </c>
      <c r="DH1009" s="78">
        <v>50476.527066645103</v>
      </c>
      <c r="DI1009" s="77">
        <f t="shared" si="448"/>
        <v>7.2359049154865662E-12</v>
      </c>
      <c r="DJ1009" s="77">
        <f t="shared" si="449"/>
        <v>7.2223079236482122E-12</v>
      </c>
      <c r="DK1009" s="77">
        <f t="shared" si="450"/>
        <v>7.2223070179018509E-12</v>
      </c>
      <c r="DL1009" s="77">
        <f t="shared" si="451"/>
        <v>7.2223070178422648E-12</v>
      </c>
      <c r="DN1009" s="78"/>
      <c r="DO1009" s="78"/>
      <c r="DP1009" s="78"/>
      <c r="DV1009" s="78"/>
      <c r="DW1009" s="78"/>
      <c r="DX1009" s="78"/>
      <c r="ED1009" s="78"/>
      <c r="EE1009" s="78"/>
      <c r="EF1009" s="78"/>
      <c r="EL1009" s="78"/>
      <c r="EM1009" s="78"/>
      <c r="EN1009" s="78"/>
      <c r="ET1009" s="78"/>
      <c r="EU1009" s="78"/>
      <c r="EV1009" s="78"/>
    </row>
    <row r="1010" spans="12:152" s="77" customFormat="1" ht="12.75">
      <c r="L1010" s="78"/>
      <c r="N1010" s="78">
        <v>1.7000000000000001E-10</v>
      </c>
      <c r="O1010" s="78">
        <v>0.64086933599999996</v>
      </c>
      <c r="P1010" s="78">
        <v>5131.6410840576</v>
      </c>
      <c r="Q1010" s="77">
        <f t="shared" si="444"/>
        <v>-1.5214396826671412E-10</v>
      </c>
      <c r="R1010" s="77">
        <f t="shared" si="445"/>
        <v>-1.521475688685663E-10</v>
      </c>
      <c r="S1010" s="77">
        <f t="shared" si="446"/>
        <v>-1.5214756910839059E-10</v>
      </c>
      <c r="T1010" s="77">
        <f t="shared" si="447"/>
        <v>-1.5214756910840649E-10</v>
      </c>
      <c r="V1010" s="78"/>
      <c r="W1010" s="78"/>
      <c r="X1010" s="78"/>
      <c r="AD1010" s="78"/>
      <c r="AE1010" s="78"/>
      <c r="AF1010" s="78"/>
      <c r="AL1010" s="78"/>
      <c r="AM1010" s="78"/>
      <c r="AN1010" s="78"/>
      <c r="AT1010" s="78"/>
      <c r="AU1010" s="78"/>
      <c r="AV1010" s="78"/>
      <c r="BB1010" s="78"/>
      <c r="BC1010" s="78"/>
      <c r="BD1010" s="78"/>
      <c r="BJ1010" s="78"/>
      <c r="BK1010" s="78"/>
      <c r="BL1010" s="78"/>
      <c r="BR1010" s="78"/>
      <c r="BS1010" s="78"/>
      <c r="BT1010" s="78"/>
      <c r="BZ1010" s="78"/>
      <c r="CA1010" s="78"/>
      <c r="CB1010" s="78"/>
      <c r="CH1010" s="78"/>
      <c r="CI1010" s="78"/>
      <c r="CJ1010" s="78"/>
      <c r="CP1010" s="78"/>
      <c r="CQ1010" s="78"/>
      <c r="CR1010" s="78"/>
      <c r="CX1010" s="78"/>
      <c r="CY1010" s="78"/>
      <c r="CZ1010" s="78"/>
      <c r="DF1010" s="78">
        <v>3E-11</v>
      </c>
      <c r="DG1010" s="78">
        <v>4.2365624640600004</v>
      </c>
      <c r="DH1010" s="78">
        <v>76358.244659782096</v>
      </c>
      <c r="DI1010" s="77">
        <f t="shared" si="448"/>
        <v>-7.8665617566495726E-12</v>
      </c>
      <c r="DJ1010" s="77">
        <f t="shared" si="449"/>
        <v>-7.8461080514581365E-12</v>
      </c>
      <c r="DK1010" s="77">
        <f t="shared" si="450"/>
        <v>-7.8461066889087202E-12</v>
      </c>
      <c r="DL1010" s="77">
        <f t="shared" si="451"/>
        <v>-7.846106688818194E-12</v>
      </c>
      <c r="DN1010" s="78"/>
      <c r="DO1010" s="78"/>
      <c r="DP1010" s="78"/>
      <c r="DV1010" s="78"/>
      <c r="DW1010" s="78"/>
      <c r="DX1010" s="78"/>
      <c r="ED1010" s="78"/>
      <c r="EE1010" s="78"/>
      <c r="EF1010" s="78"/>
      <c r="EL1010" s="78"/>
      <c r="EM1010" s="78"/>
      <c r="EN1010" s="78"/>
      <c r="ET1010" s="78"/>
      <c r="EU1010" s="78"/>
      <c r="EV1010" s="78"/>
    </row>
    <row r="1011" spans="12:152" s="77" customFormat="1" ht="12.75">
      <c r="L1011" s="78"/>
      <c r="N1011" s="78">
        <v>1.2999999999999999E-10</v>
      </c>
      <c r="O1011" s="78">
        <v>5.0293618099200001</v>
      </c>
      <c r="P1011" s="78">
        <v>144916.86689107001</v>
      </c>
      <c r="Q1011" s="77">
        <f t="shared" si="444"/>
        <v>1.13567645826695E-10</v>
      </c>
      <c r="R1011" s="77">
        <f t="shared" si="445"/>
        <v>1.1348272331284063E-10</v>
      </c>
      <c r="S1011" s="77">
        <f t="shared" si="446"/>
        <v>1.1348271764936641E-10</v>
      </c>
      <c r="T1011" s="77">
        <f t="shared" si="447"/>
        <v>1.134827176489915E-10</v>
      </c>
      <c r="V1011" s="78"/>
      <c r="W1011" s="78"/>
      <c r="X1011" s="78"/>
      <c r="AD1011" s="78"/>
      <c r="AE1011" s="78"/>
      <c r="AF1011" s="78"/>
      <c r="AL1011" s="78"/>
      <c r="AM1011" s="78"/>
      <c r="AN1011" s="78"/>
      <c r="AT1011" s="78"/>
      <c r="AU1011" s="78"/>
      <c r="AV1011" s="78"/>
      <c r="BB1011" s="78"/>
      <c r="BC1011" s="78"/>
      <c r="BD1011" s="78"/>
      <c r="BJ1011" s="78"/>
      <c r="BK1011" s="78"/>
      <c r="BL1011" s="78"/>
      <c r="BR1011" s="78"/>
      <c r="BS1011" s="78"/>
      <c r="BT1011" s="78"/>
      <c r="BZ1011" s="78"/>
      <c r="CA1011" s="78"/>
      <c r="CB1011" s="78"/>
      <c r="CH1011" s="78"/>
      <c r="CI1011" s="78"/>
      <c r="CJ1011" s="78"/>
      <c r="CP1011" s="78"/>
      <c r="CQ1011" s="78"/>
      <c r="CR1011" s="78"/>
      <c r="CX1011" s="78"/>
      <c r="CY1011" s="78"/>
      <c r="CZ1011" s="78"/>
      <c r="DF1011" s="78">
        <v>3E-11</v>
      </c>
      <c r="DG1011" s="78">
        <v>5.5449826924599996</v>
      </c>
      <c r="DH1011" s="78">
        <v>61921.126839004901</v>
      </c>
      <c r="DI1011" s="77">
        <f t="shared" si="448"/>
        <v>1.7993559078344136E-12</v>
      </c>
      <c r="DJ1011" s="77">
        <f t="shared" si="449"/>
        <v>1.8165109606752055E-12</v>
      </c>
      <c r="DK1011" s="77">
        <f t="shared" si="450"/>
        <v>1.8165121033511372E-12</v>
      </c>
      <c r="DL1011" s="77">
        <f t="shared" si="451"/>
        <v>1.8165121034260328E-12</v>
      </c>
      <c r="DN1011" s="78"/>
      <c r="DO1011" s="78"/>
      <c r="DP1011" s="78"/>
      <c r="DV1011" s="78"/>
      <c r="DW1011" s="78"/>
      <c r="DX1011" s="78"/>
      <c r="ED1011" s="78"/>
      <c r="EE1011" s="78"/>
      <c r="EF1011" s="78"/>
      <c r="EL1011" s="78"/>
      <c r="EM1011" s="78"/>
      <c r="EN1011" s="78"/>
      <c r="ET1011" s="78"/>
      <c r="EU1011" s="78"/>
      <c r="EV1011" s="78"/>
    </row>
    <row r="1012" spans="12:152" s="77" customFormat="1" ht="12.75">
      <c r="L1012" s="78"/>
      <c r="N1012" s="78">
        <v>1.5999999999999999E-10</v>
      </c>
      <c r="O1012" s="78">
        <v>3.6538733518400002</v>
      </c>
      <c r="P1012" s="78">
        <v>104028.10714963901</v>
      </c>
      <c r="Q1012" s="77">
        <f t="shared" si="444"/>
        <v>3.2272946696884302E-11</v>
      </c>
      <c r="R1012" s="77">
        <f t="shared" si="445"/>
        <v>3.212210679678702E-11</v>
      </c>
      <c r="S1012" s="77">
        <f t="shared" si="446"/>
        <v>3.2122096748363758E-11</v>
      </c>
      <c r="T1012" s="77">
        <f t="shared" si="447"/>
        <v>3.212209674770443E-11</v>
      </c>
      <c r="V1012" s="78"/>
      <c r="W1012" s="78"/>
      <c r="X1012" s="78"/>
      <c r="AD1012" s="78"/>
      <c r="AE1012" s="78"/>
      <c r="AF1012" s="78"/>
      <c r="AL1012" s="78"/>
      <c r="AM1012" s="78"/>
      <c r="AN1012" s="78"/>
      <c r="AT1012" s="78"/>
      <c r="AU1012" s="78"/>
      <c r="AV1012" s="78"/>
      <c r="BB1012" s="78"/>
      <c r="BC1012" s="78"/>
      <c r="BD1012" s="78"/>
      <c r="BJ1012" s="78"/>
      <c r="BK1012" s="78"/>
      <c r="BL1012" s="78"/>
      <c r="BR1012" s="78"/>
      <c r="BS1012" s="78"/>
      <c r="BT1012" s="78"/>
      <c r="BZ1012" s="78"/>
      <c r="CA1012" s="78"/>
      <c r="CB1012" s="78"/>
      <c r="CH1012" s="78"/>
      <c r="CI1012" s="78"/>
      <c r="CJ1012" s="78"/>
      <c r="CP1012" s="78"/>
      <c r="CQ1012" s="78"/>
      <c r="CR1012" s="78"/>
      <c r="CX1012" s="78"/>
      <c r="CY1012" s="78"/>
      <c r="CZ1012" s="78"/>
      <c r="DF1012" s="78">
        <v>3E-11</v>
      </c>
      <c r="DG1012" s="78">
        <v>3.8026868547800001</v>
      </c>
      <c r="DH1012" s="78">
        <v>25384.269956956701</v>
      </c>
      <c r="DI1012" s="77">
        <f t="shared" si="448"/>
        <v>8.3762725432381665E-12</v>
      </c>
      <c r="DJ1012" s="77">
        <f t="shared" si="449"/>
        <v>8.3830375549300788E-12</v>
      </c>
      <c r="DK1012" s="77">
        <f t="shared" si="450"/>
        <v>8.3830380055314055E-12</v>
      </c>
      <c r="DL1012" s="77">
        <f t="shared" si="451"/>
        <v>8.3830380055608786E-12</v>
      </c>
      <c r="DN1012" s="78"/>
      <c r="DO1012" s="78"/>
      <c r="DP1012" s="78"/>
      <c r="DV1012" s="78"/>
      <c r="DW1012" s="78"/>
      <c r="DX1012" s="78"/>
      <c r="ED1012" s="78"/>
      <c r="EE1012" s="78"/>
      <c r="EF1012" s="78"/>
      <c r="EL1012" s="78"/>
      <c r="EM1012" s="78"/>
      <c r="EN1012" s="78"/>
      <c r="ET1012" s="78"/>
      <c r="EU1012" s="78"/>
      <c r="EV1012" s="78"/>
    </row>
    <row r="1013" spans="12:152" s="77" customFormat="1" ht="12.75">
      <c r="L1013" s="78"/>
      <c r="N1013" s="78">
        <v>1.2999999999999999E-10</v>
      </c>
      <c r="O1013" s="78">
        <v>3.3778979216399998</v>
      </c>
      <c r="P1013" s="78">
        <v>79212.885033692306</v>
      </c>
      <c r="Q1013" s="77">
        <f t="shared" si="444"/>
        <v>-8.5047783979570998E-11</v>
      </c>
      <c r="R1013" s="77">
        <f t="shared" si="445"/>
        <v>-8.5119815600243653E-11</v>
      </c>
      <c r="S1013" s="77">
        <f t="shared" si="446"/>
        <v>-8.5119820396739408E-11</v>
      </c>
      <c r="T1013" s="77">
        <f t="shared" si="447"/>
        <v>-8.5119820397057782E-11</v>
      </c>
      <c r="V1013" s="78"/>
      <c r="W1013" s="78"/>
      <c r="X1013" s="78"/>
      <c r="AD1013" s="78"/>
      <c r="AE1013" s="78"/>
      <c r="AF1013" s="78"/>
      <c r="AL1013" s="78"/>
      <c r="AM1013" s="78"/>
      <c r="AN1013" s="78"/>
      <c r="AT1013" s="78"/>
      <c r="AU1013" s="78"/>
      <c r="AV1013" s="78"/>
      <c r="BB1013" s="78"/>
      <c r="BC1013" s="78"/>
      <c r="BD1013" s="78"/>
      <c r="BJ1013" s="78"/>
      <c r="BK1013" s="78"/>
      <c r="BL1013" s="78"/>
      <c r="BR1013" s="78"/>
      <c r="BS1013" s="78"/>
      <c r="BT1013" s="78"/>
      <c r="BZ1013" s="78"/>
      <c r="CA1013" s="78"/>
      <c r="CB1013" s="78"/>
      <c r="CH1013" s="78"/>
      <c r="CI1013" s="78"/>
      <c r="CJ1013" s="78"/>
      <c r="CP1013" s="78"/>
      <c r="CQ1013" s="78"/>
      <c r="CR1013" s="78"/>
      <c r="CX1013" s="78"/>
      <c r="CY1013" s="78"/>
      <c r="CZ1013" s="78"/>
      <c r="DF1013" s="78">
        <v>3E-11</v>
      </c>
      <c r="DG1013" s="78">
        <v>5.22182880098</v>
      </c>
      <c r="DH1013" s="78">
        <v>3462.2447058652001</v>
      </c>
      <c r="DI1013" s="77">
        <f t="shared" si="448"/>
        <v>4.8484590651174539E-12</v>
      </c>
      <c r="DJ1013" s="77">
        <f t="shared" si="449"/>
        <v>4.8475107448783697E-12</v>
      </c>
      <c r="DK1013" s="77">
        <f t="shared" si="450"/>
        <v>4.8475106817106576E-12</v>
      </c>
      <c r="DL1013" s="77">
        <f t="shared" si="451"/>
        <v>4.8475106817064498E-12</v>
      </c>
      <c r="DN1013" s="78"/>
      <c r="DO1013" s="78"/>
      <c r="DP1013" s="78"/>
      <c r="DV1013" s="78"/>
      <c r="DW1013" s="78"/>
      <c r="DX1013" s="78"/>
      <c r="ED1013" s="78"/>
      <c r="EE1013" s="78"/>
      <c r="EF1013" s="78"/>
      <c r="EL1013" s="78"/>
      <c r="EM1013" s="78"/>
      <c r="EN1013" s="78"/>
      <c r="ET1013" s="78"/>
      <c r="EU1013" s="78"/>
      <c r="EV1013" s="78"/>
    </row>
    <row r="1014" spans="12:152" s="77" customFormat="1" ht="12.75">
      <c r="L1014" s="78"/>
      <c r="N1014" s="78">
        <v>1.2999999999999999E-10</v>
      </c>
      <c r="O1014" s="78">
        <v>1.3840868955900001</v>
      </c>
      <c r="P1014" s="78">
        <v>4885.8094378282003</v>
      </c>
      <c r="Q1014" s="77">
        <f t="shared" si="444"/>
        <v>1.0924330105385587E-10</v>
      </c>
      <c r="R1014" s="77">
        <f t="shared" si="445"/>
        <v>1.0924011558907126E-10</v>
      </c>
      <c r="S1014" s="77">
        <f t="shared" si="446"/>
        <v>1.0924011537688033E-10</v>
      </c>
      <c r="T1014" s="77">
        <f t="shared" si="447"/>
        <v>1.092401153768663E-10</v>
      </c>
      <c r="V1014" s="78"/>
      <c r="W1014" s="78"/>
      <c r="X1014" s="78"/>
      <c r="AD1014" s="78"/>
      <c r="AE1014" s="78"/>
      <c r="AF1014" s="78"/>
      <c r="AL1014" s="78"/>
      <c r="AM1014" s="78"/>
      <c r="AN1014" s="78"/>
      <c r="AT1014" s="78"/>
      <c r="AU1014" s="78"/>
      <c r="AV1014" s="78"/>
      <c r="BB1014" s="78"/>
      <c r="BC1014" s="78"/>
      <c r="BD1014" s="78"/>
      <c r="BJ1014" s="78"/>
      <c r="BK1014" s="78"/>
      <c r="BL1014" s="78"/>
      <c r="BR1014" s="78"/>
      <c r="BS1014" s="78"/>
      <c r="BT1014" s="78"/>
      <c r="BZ1014" s="78"/>
      <c r="CA1014" s="78"/>
      <c r="CB1014" s="78"/>
      <c r="CH1014" s="78"/>
      <c r="CI1014" s="78"/>
      <c r="CJ1014" s="78"/>
      <c r="CP1014" s="78"/>
      <c r="CQ1014" s="78"/>
      <c r="CR1014" s="78"/>
      <c r="CX1014" s="78"/>
      <c r="CY1014" s="78"/>
      <c r="CZ1014" s="78"/>
      <c r="DF1014" s="78">
        <v>3E-11</v>
      </c>
      <c r="DG1014" s="78">
        <v>0.61479556096999999</v>
      </c>
      <c r="DH1014" s="78">
        <v>171292.65789271399</v>
      </c>
      <c r="DI1014" s="77">
        <f t="shared" si="448"/>
        <v>2.798208584659602E-11</v>
      </c>
      <c r="DJ1014" s="77">
        <f t="shared" si="449"/>
        <v>2.7964908812916283E-11</v>
      </c>
      <c r="DK1014" s="77">
        <f t="shared" si="450"/>
        <v>2.796490766641604E-11</v>
      </c>
      <c r="DL1014" s="77">
        <f t="shared" si="451"/>
        <v>2.7964907666340714E-11</v>
      </c>
      <c r="DN1014" s="78"/>
      <c r="DO1014" s="78"/>
      <c r="DP1014" s="78"/>
      <c r="DV1014" s="78"/>
      <c r="DW1014" s="78"/>
      <c r="DX1014" s="78"/>
      <c r="ED1014" s="78"/>
      <c r="EE1014" s="78"/>
      <c r="EF1014" s="78"/>
      <c r="EL1014" s="78"/>
      <c r="EM1014" s="78"/>
      <c r="EN1014" s="78"/>
      <c r="ET1014" s="78"/>
      <c r="EU1014" s="78"/>
      <c r="EV1014" s="78"/>
    </row>
    <row r="1015" spans="12:152" s="77" customFormat="1" ht="12.75">
      <c r="L1015" s="78"/>
      <c r="N1015" s="78">
        <v>1.2E-10</v>
      </c>
      <c r="O1015" s="78">
        <v>4.9586270566800001</v>
      </c>
      <c r="P1015" s="78">
        <v>50536.736765960297</v>
      </c>
      <c r="Q1015" s="77">
        <f t="shared" si="444"/>
        <v>4.1895488370803896E-11</v>
      </c>
      <c r="R1015" s="77">
        <f t="shared" si="445"/>
        <v>4.1948059440899679E-11</v>
      </c>
      <c r="S1015" s="77">
        <f t="shared" si="446"/>
        <v>4.1948062942348155E-11</v>
      </c>
      <c r="T1015" s="77">
        <f t="shared" si="447"/>
        <v>4.1948062942578228E-11</v>
      </c>
      <c r="V1015" s="78"/>
      <c r="W1015" s="78"/>
      <c r="X1015" s="78"/>
      <c r="AD1015" s="78"/>
      <c r="AE1015" s="78"/>
      <c r="AF1015" s="78"/>
      <c r="AL1015" s="78"/>
      <c r="AM1015" s="78"/>
      <c r="AN1015" s="78"/>
      <c r="AT1015" s="78"/>
      <c r="AU1015" s="78"/>
      <c r="AV1015" s="78"/>
      <c r="BB1015" s="78"/>
      <c r="BC1015" s="78"/>
      <c r="BD1015" s="78"/>
      <c r="BJ1015" s="78"/>
      <c r="BK1015" s="78"/>
      <c r="BL1015" s="78"/>
      <c r="BR1015" s="78"/>
      <c r="BS1015" s="78"/>
      <c r="BT1015" s="78"/>
      <c r="BZ1015" s="78"/>
      <c r="CA1015" s="78"/>
      <c r="CB1015" s="78"/>
      <c r="CH1015" s="78"/>
      <c r="CI1015" s="78"/>
      <c r="CJ1015" s="78"/>
      <c r="CP1015" s="78"/>
      <c r="CQ1015" s="78"/>
      <c r="CR1015" s="78"/>
      <c r="CX1015" s="78"/>
      <c r="CY1015" s="78"/>
      <c r="CZ1015" s="78"/>
      <c r="DF1015" s="78">
        <v>3E-11</v>
      </c>
      <c r="DG1015" s="78">
        <v>3.1213534866399999</v>
      </c>
      <c r="DH1015" s="78">
        <v>162810.49469943601</v>
      </c>
      <c r="DI1015" s="77">
        <f t="shared" si="448"/>
        <v>1.3666154784767878E-11</v>
      </c>
      <c r="DJ1015" s="77">
        <f t="shared" si="449"/>
        <v>1.3625911974741477E-11</v>
      </c>
      <c r="DK1015" s="77">
        <f t="shared" si="450"/>
        <v>1.3625909293141834E-11</v>
      </c>
      <c r="DL1015" s="77">
        <f t="shared" si="451"/>
        <v>1.3625909292962562E-11</v>
      </c>
      <c r="DN1015" s="78"/>
      <c r="DO1015" s="78"/>
      <c r="DP1015" s="78"/>
      <c r="DV1015" s="78"/>
      <c r="DW1015" s="78"/>
      <c r="DX1015" s="78"/>
      <c r="ED1015" s="78"/>
      <c r="EE1015" s="78"/>
      <c r="EF1015" s="78"/>
      <c r="EL1015" s="78"/>
      <c r="EM1015" s="78"/>
      <c r="EN1015" s="78"/>
      <c r="ET1015" s="78"/>
      <c r="EU1015" s="78"/>
      <c r="EV1015" s="78"/>
    </row>
    <row r="1016" spans="12:152" s="77" customFormat="1" ht="12.75">
      <c r="L1016" s="78"/>
      <c r="N1016" s="78">
        <v>1.4000000000000001E-10</v>
      </c>
      <c r="O1016" s="78">
        <v>2.0556304342499998</v>
      </c>
      <c r="P1016" s="78">
        <v>107692.22499299599</v>
      </c>
      <c r="Q1016" s="77">
        <f t="shared" si="444"/>
        <v>-3.8694654563812059E-11</v>
      </c>
      <c r="R1016" s="77">
        <f t="shared" si="445"/>
        <v>-3.8560581822723072E-11</v>
      </c>
      <c r="S1016" s="77">
        <f t="shared" si="446"/>
        <v>-3.85605728908727E-11</v>
      </c>
      <c r="T1016" s="77">
        <f t="shared" si="447"/>
        <v>-3.8560572890291283E-11</v>
      </c>
      <c r="V1016" s="78"/>
      <c r="W1016" s="78"/>
      <c r="X1016" s="78"/>
      <c r="AD1016" s="78"/>
      <c r="AE1016" s="78"/>
      <c r="AF1016" s="78"/>
      <c r="AL1016" s="78"/>
      <c r="AM1016" s="78"/>
      <c r="AN1016" s="78"/>
      <c r="AT1016" s="78"/>
      <c r="AU1016" s="78"/>
      <c r="AV1016" s="78"/>
      <c r="BB1016" s="78"/>
      <c r="BC1016" s="78"/>
      <c r="BD1016" s="78"/>
      <c r="BJ1016" s="78"/>
      <c r="BK1016" s="78"/>
      <c r="BL1016" s="78"/>
      <c r="BR1016" s="78"/>
      <c r="BS1016" s="78"/>
      <c r="BT1016" s="78"/>
      <c r="BZ1016" s="78"/>
      <c r="CA1016" s="78"/>
      <c r="CB1016" s="78"/>
      <c r="CH1016" s="78"/>
      <c r="CI1016" s="78"/>
      <c r="CJ1016" s="78"/>
      <c r="CP1016" s="78"/>
      <c r="CQ1016" s="78"/>
      <c r="CR1016" s="78"/>
      <c r="CX1016" s="78"/>
      <c r="CY1016" s="78"/>
      <c r="CZ1016" s="78"/>
      <c r="DF1016" s="78">
        <v>3E-11</v>
      </c>
      <c r="DG1016" s="78">
        <v>4.22351187737</v>
      </c>
      <c r="DH1016" s="78">
        <v>67608.757207956907</v>
      </c>
      <c r="DI1016" s="77">
        <f t="shared" si="448"/>
        <v>2.9927041588331375E-11</v>
      </c>
      <c r="DJ1016" s="77">
        <f t="shared" si="449"/>
        <v>2.9928343632471486E-11</v>
      </c>
      <c r="DK1016" s="77">
        <f t="shared" si="450"/>
        <v>2.9928343718810563E-11</v>
      </c>
      <c r="DL1016" s="77">
        <f t="shared" si="451"/>
        <v>2.9928343718816217E-11</v>
      </c>
      <c r="DN1016" s="78"/>
      <c r="DO1016" s="78"/>
      <c r="DP1016" s="78"/>
      <c r="DV1016" s="78"/>
      <c r="DW1016" s="78"/>
      <c r="DX1016" s="78"/>
      <c r="ED1016" s="78"/>
      <c r="EE1016" s="78"/>
      <c r="EF1016" s="78"/>
      <c r="EL1016" s="78"/>
      <c r="EM1016" s="78"/>
      <c r="EN1016" s="78"/>
      <c r="ET1016" s="78"/>
      <c r="EU1016" s="78"/>
      <c r="EV1016" s="78"/>
    </row>
    <row r="1017" spans="12:152" s="77" customFormat="1" ht="12.75">
      <c r="L1017" s="78"/>
      <c r="N1017" s="78">
        <v>1.2E-10</v>
      </c>
      <c r="O1017" s="78">
        <v>3.9377239152999999</v>
      </c>
      <c r="P1017" s="78">
        <v>104668.004435953</v>
      </c>
      <c r="Q1017" s="77">
        <f t="shared" si="444"/>
        <v>-9.659776701848142E-12</v>
      </c>
      <c r="R1017" s="77">
        <f t="shared" si="445"/>
        <v>-9.5439463291113472E-12</v>
      </c>
      <c r="S1017" s="77">
        <f t="shared" si="446"/>
        <v>-9.5439386133577849E-12</v>
      </c>
      <c r="T1017" s="77">
        <f t="shared" si="447"/>
        <v>-9.5439386128546151E-12</v>
      </c>
      <c r="V1017" s="78"/>
      <c r="W1017" s="78"/>
      <c r="X1017" s="78"/>
      <c r="AD1017" s="78"/>
      <c r="AE1017" s="78"/>
      <c r="AF1017" s="78"/>
      <c r="AL1017" s="78"/>
      <c r="AM1017" s="78"/>
      <c r="AN1017" s="78"/>
      <c r="AT1017" s="78"/>
      <c r="AU1017" s="78"/>
      <c r="AV1017" s="78"/>
      <c r="BB1017" s="78"/>
      <c r="BC1017" s="78"/>
      <c r="BD1017" s="78"/>
      <c r="BJ1017" s="78"/>
      <c r="BK1017" s="78"/>
      <c r="BL1017" s="78"/>
      <c r="BR1017" s="78"/>
      <c r="BS1017" s="78"/>
      <c r="BT1017" s="78"/>
      <c r="BZ1017" s="78"/>
      <c r="CA1017" s="78"/>
      <c r="CB1017" s="78"/>
      <c r="CH1017" s="78"/>
      <c r="CI1017" s="78"/>
      <c r="CJ1017" s="78"/>
      <c r="CP1017" s="78"/>
      <c r="CQ1017" s="78"/>
      <c r="CR1017" s="78"/>
      <c r="CX1017" s="78"/>
      <c r="CY1017" s="78"/>
      <c r="CZ1017" s="78"/>
      <c r="DF1017" s="78">
        <v>3E-11</v>
      </c>
      <c r="DG1017" s="78">
        <v>5.3003774769899996</v>
      </c>
      <c r="DH1017" s="78">
        <v>51554.062482309098</v>
      </c>
      <c r="DI1017" s="77">
        <f t="shared" si="448"/>
        <v>-1.7617510359062295E-11</v>
      </c>
      <c r="DJ1017" s="77">
        <f t="shared" si="449"/>
        <v>-1.7605926657069871E-11</v>
      </c>
      <c r="DK1017" s="77">
        <f t="shared" si="450"/>
        <v>-1.7605925885347353E-11</v>
      </c>
      <c r="DL1017" s="77">
        <f t="shared" si="451"/>
        <v>-1.7605925885296265E-11</v>
      </c>
      <c r="DN1017" s="78"/>
      <c r="DO1017" s="78"/>
      <c r="DP1017" s="78"/>
      <c r="DV1017" s="78"/>
      <c r="DW1017" s="78"/>
      <c r="DX1017" s="78"/>
      <c r="ED1017" s="78"/>
      <c r="EE1017" s="78"/>
      <c r="EF1017" s="78"/>
      <c r="EL1017" s="78"/>
      <c r="EM1017" s="78"/>
      <c r="EN1017" s="78"/>
      <c r="ET1017" s="78"/>
      <c r="EU1017" s="78"/>
      <c r="EV1017" s="78"/>
    </row>
    <row r="1018" spans="12:152" s="77" customFormat="1" ht="12.75">
      <c r="L1018" s="78"/>
      <c r="N1018" s="78">
        <v>1.4000000000000001E-10</v>
      </c>
      <c r="O1018" s="78">
        <v>3.2640768363600001</v>
      </c>
      <c r="P1018" s="78">
        <v>104401.6091882</v>
      </c>
      <c r="Q1018" s="77">
        <f t="shared" si="444"/>
        <v>-1.0825815386664368E-10</v>
      </c>
      <c r="R1018" s="77">
        <f t="shared" si="445"/>
        <v>-1.0817236069576333E-10</v>
      </c>
      <c r="S1018" s="77">
        <f t="shared" si="446"/>
        <v>-1.0817235497773282E-10</v>
      </c>
      <c r="T1018" s="77">
        <f t="shared" si="447"/>
        <v>-1.0817235497734888E-10</v>
      </c>
      <c r="V1018" s="78"/>
      <c r="W1018" s="78"/>
      <c r="X1018" s="78"/>
      <c r="AD1018" s="78"/>
      <c r="AE1018" s="78"/>
      <c r="AF1018" s="78"/>
      <c r="AL1018" s="78"/>
      <c r="AM1018" s="78"/>
      <c r="AN1018" s="78"/>
      <c r="AT1018" s="78"/>
      <c r="AU1018" s="78"/>
      <c r="AV1018" s="78"/>
      <c r="BB1018" s="78"/>
      <c r="BC1018" s="78"/>
      <c r="BD1018" s="78"/>
      <c r="BJ1018" s="78"/>
      <c r="BK1018" s="78"/>
      <c r="BL1018" s="78"/>
      <c r="BR1018" s="78"/>
      <c r="BS1018" s="78"/>
      <c r="BT1018" s="78"/>
      <c r="BZ1018" s="78"/>
      <c r="CA1018" s="78"/>
      <c r="CB1018" s="78"/>
      <c r="CH1018" s="78"/>
      <c r="CI1018" s="78"/>
      <c r="CJ1018" s="78"/>
      <c r="CP1018" s="78"/>
      <c r="CQ1018" s="78"/>
      <c r="CR1018" s="78"/>
      <c r="CX1018" s="78"/>
      <c r="CY1018" s="78"/>
      <c r="CZ1018" s="78"/>
      <c r="DF1018" s="78">
        <v>3E-11</v>
      </c>
      <c r="DG1018" s="78">
        <v>4.5802497027799998</v>
      </c>
      <c r="DH1018" s="78">
        <v>34102.1013444981</v>
      </c>
      <c r="DI1018" s="77">
        <f t="shared" si="448"/>
        <v>-1.9740236223448158E-11</v>
      </c>
      <c r="DJ1018" s="77">
        <f t="shared" si="449"/>
        <v>-1.9747362552916016E-11</v>
      </c>
      <c r="DK1018" s="77">
        <f t="shared" si="450"/>
        <v>-1.9747363027534671E-11</v>
      </c>
      <c r="DL1018" s="77">
        <f t="shared" si="451"/>
        <v>-1.9747363027566123E-11</v>
      </c>
      <c r="DN1018" s="78"/>
      <c r="DO1018" s="78"/>
      <c r="DP1018" s="78"/>
      <c r="DV1018" s="78"/>
      <c r="DW1018" s="78"/>
      <c r="DX1018" s="78"/>
      <c r="ED1018" s="78"/>
      <c r="EE1018" s="78"/>
      <c r="EF1018" s="78"/>
      <c r="EL1018" s="78"/>
      <c r="EM1018" s="78"/>
      <c r="EN1018" s="78"/>
      <c r="ET1018" s="78"/>
      <c r="EU1018" s="78"/>
      <c r="EV1018" s="78"/>
    </row>
    <row r="1019" spans="12:152" s="77" customFormat="1" ht="12.75">
      <c r="L1019" s="78"/>
      <c r="N1019" s="78">
        <v>1.4000000000000001E-10</v>
      </c>
      <c r="O1019" s="78">
        <v>2.94492731309</v>
      </c>
      <c r="P1019" s="78">
        <v>51120.356506222197</v>
      </c>
      <c r="Q1019" s="77">
        <f t="shared" si="444"/>
        <v>-8.769551184775994E-11</v>
      </c>
      <c r="R1019" s="77">
        <f t="shared" si="445"/>
        <v>-8.7643888623838592E-11</v>
      </c>
      <c r="S1019" s="77">
        <f t="shared" si="446"/>
        <v>-8.764388518456883E-11</v>
      </c>
      <c r="T1019" s="77">
        <f t="shared" si="447"/>
        <v>-8.7643885184345427E-11</v>
      </c>
      <c r="V1019" s="78"/>
      <c r="W1019" s="78"/>
      <c r="X1019" s="78"/>
      <c r="AD1019" s="78"/>
      <c r="AE1019" s="78"/>
      <c r="AF1019" s="78"/>
      <c r="AL1019" s="78"/>
      <c r="AM1019" s="78"/>
      <c r="AN1019" s="78"/>
      <c r="AT1019" s="78"/>
      <c r="AU1019" s="78"/>
      <c r="AV1019" s="78"/>
      <c r="BB1019" s="78"/>
      <c r="BC1019" s="78"/>
      <c r="BD1019" s="78"/>
      <c r="BJ1019" s="78"/>
      <c r="BK1019" s="78"/>
      <c r="BL1019" s="78"/>
      <c r="BR1019" s="78"/>
      <c r="BS1019" s="78"/>
      <c r="BT1019" s="78"/>
      <c r="BZ1019" s="78"/>
      <c r="CA1019" s="78"/>
      <c r="CB1019" s="78"/>
      <c r="CH1019" s="78"/>
      <c r="CI1019" s="78"/>
      <c r="CJ1019" s="78"/>
      <c r="CP1019" s="78"/>
      <c r="CQ1019" s="78"/>
      <c r="CR1019" s="78"/>
      <c r="CX1019" s="78"/>
      <c r="CY1019" s="78"/>
      <c r="CZ1019" s="78"/>
      <c r="DF1019" s="78">
        <v>3E-11</v>
      </c>
      <c r="DG1019" s="78">
        <v>2.0763944134900001</v>
      </c>
      <c r="DH1019" s="78">
        <v>24072.232055414301</v>
      </c>
      <c r="DI1019" s="77">
        <f t="shared" si="448"/>
        <v>2.5527977575806861E-11</v>
      </c>
      <c r="DJ1019" s="77">
        <f t="shared" si="449"/>
        <v>2.5531486451264208E-11</v>
      </c>
      <c r="DK1019" s="77">
        <f t="shared" si="450"/>
        <v>2.5531486684948014E-11</v>
      </c>
      <c r="DL1019" s="77">
        <f t="shared" si="451"/>
        <v>2.5531486684963236E-11</v>
      </c>
      <c r="DN1019" s="78"/>
      <c r="DO1019" s="78"/>
      <c r="DP1019" s="78"/>
      <c r="DV1019" s="78"/>
      <c r="DW1019" s="78"/>
      <c r="DX1019" s="78"/>
      <c r="ED1019" s="78"/>
      <c r="EE1019" s="78"/>
      <c r="EF1019" s="78"/>
      <c r="EL1019" s="78"/>
      <c r="EM1019" s="78"/>
      <c r="EN1019" s="78"/>
      <c r="ET1019" s="78"/>
      <c r="EU1019" s="78"/>
      <c r="EV1019" s="78"/>
    </row>
    <row r="1020" spans="12:152" s="77" customFormat="1" ht="12.75">
      <c r="L1020" s="78"/>
      <c r="N1020" s="78">
        <v>1.2999999999999999E-10</v>
      </c>
      <c r="O1020" s="78">
        <v>5.3055485998999998</v>
      </c>
      <c r="P1020" s="78">
        <v>155475.15046625599</v>
      </c>
      <c r="Q1020" s="77">
        <f t="shared" si="444"/>
        <v>-7.9064193866794777E-11</v>
      </c>
      <c r="R1020" s="77">
        <f t="shared" si="445"/>
        <v>-7.9212546380819336E-11</v>
      </c>
      <c r="S1020" s="77">
        <f t="shared" si="446"/>
        <v>-7.9212556257110772E-11</v>
      </c>
      <c r="T1020" s="77">
        <f t="shared" si="447"/>
        <v>-7.9212556257767023E-11</v>
      </c>
      <c r="V1020" s="78"/>
      <c r="W1020" s="78"/>
      <c r="X1020" s="78"/>
      <c r="AD1020" s="78"/>
      <c r="AE1020" s="78"/>
      <c r="AF1020" s="78"/>
      <c r="AL1020" s="78"/>
      <c r="AM1020" s="78"/>
      <c r="AN1020" s="78"/>
      <c r="AT1020" s="78"/>
      <c r="AU1020" s="78"/>
      <c r="AV1020" s="78"/>
      <c r="BB1020" s="78"/>
      <c r="BC1020" s="78"/>
      <c r="BD1020" s="78"/>
      <c r="BJ1020" s="78"/>
      <c r="BK1020" s="78"/>
      <c r="BL1020" s="78"/>
      <c r="BR1020" s="78"/>
      <c r="BS1020" s="78"/>
      <c r="BT1020" s="78"/>
      <c r="BZ1020" s="78"/>
      <c r="CA1020" s="78"/>
      <c r="CB1020" s="78"/>
      <c r="CH1020" s="78"/>
      <c r="CI1020" s="78"/>
      <c r="CJ1020" s="78"/>
      <c r="CP1020" s="78"/>
      <c r="CQ1020" s="78"/>
      <c r="CR1020" s="78"/>
      <c r="CX1020" s="78"/>
      <c r="CY1020" s="78"/>
      <c r="CZ1020" s="78"/>
      <c r="DF1020" s="78">
        <v>3E-11</v>
      </c>
      <c r="DG1020" s="78">
        <v>4.6550382505899996</v>
      </c>
      <c r="DH1020" s="78">
        <v>104874.18998439</v>
      </c>
      <c r="DI1020" s="77">
        <f t="shared" si="448"/>
        <v>1.0154684490031557E-11</v>
      </c>
      <c r="DJ1020" s="77">
        <f t="shared" si="449"/>
        <v>1.0182069436685017E-11</v>
      </c>
      <c r="DK1020" s="77">
        <f t="shared" si="450"/>
        <v>1.0182071260476807E-11</v>
      </c>
      <c r="DL1020" s="77">
        <f t="shared" si="451"/>
        <v>1.0182071260595509E-11</v>
      </c>
      <c r="DN1020" s="78"/>
      <c r="DO1020" s="78"/>
      <c r="DP1020" s="78"/>
      <c r="DV1020" s="78"/>
      <c r="DW1020" s="78"/>
      <c r="DX1020" s="78"/>
      <c r="ED1020" s="78"/>
      <c r="EE1020" s="78"/>
      <c r="EF1020" s="78"/>
      <c r="EL1020" s="78"/>
      <c r="EM1020" s="78"/>
      <c r="EN1020" s="78"/>
      <c r="ET1020" s="78"/>
      <c r="EU1020" s="78"/>
      <c r="EV1020" s="78"/>
    </row>
    <row r="1021" spans="12:152" s="77" customFormat="1" ht="12.75">
      <c r="L1021" s="78"/>
      <c r="N1021" s="78">
        <v>1.4000000000000001E-10</v>
      </c>
      <c r="O1021" s="78">
        <v>5.1405084033600001</v>
      </c>
      <c r="P1021" s="78">
        <v>726.48201987020002</v>
      </c>
      <c r="Q1021" s="77">
        <f t="shared" si="444"/>
        <v>6.1941959842302257E-11</v>
      </c>
      <c r="R1021" s="77">
        <f t="shared" si="445"/>
        <v>6.1942803698194234E-11</v>
      </c>
      <c r="S1021" s="77">
        <f t="shared" si="446"/>
        <v>6.1942803754403327E-11</v>
      </c>
      <c r="T1021" s="77">
        <f t="shared" si="447"/>
        <v>6.1942803754406998E-11</v>
      </c>
      <c r="V1021" s="78"/>
      <c r="W1021" s="78"/>
      <c r="X1021" s="78"/>
      <c r="AD1021" s="78"/>
      <c r="AE1021" s="78"/>
      <c r="AF1021" s="78"/>
      <c r="AL1021" s="78"/>
      <c r="AM1021" s="78"/>
      <c r="AN1021" s="78"/>
      <c r="AT1021" s="78"/>
      <c r="AU1021" s="78"/>
      <c r="AV1021" s="78"/>
      <c r="BB1021" s="78"/>
      <c r="BC1021" s="78"/>
      <c r="BD1021" s="78"/>
      <c r="BJ1021" s="78"/>
      <c r="BK1021" s="78"/>
      <c r="BL1021" s="78"/>
      <c r="BR1021" s="78"/>
      <c r="BS1021" s="78"/>
      <c r="BT1021" s="78"/>
      <c r="BZ1021" s="78"/>
      <c r="CA1021" s="78"/>
      <c r="CB1021" s="78"/>
      <c r="CH1021" s="78"/>
      <c r="CI1021" s="78"/>
      <c r="CJ1021" s="78"/>
      <c r="CP1021" s="78"/>
      <c r="CQ1021" s="78"/>
      <c r="CR1021" s="78"/>
      <c r="CX1021" s="78"/>
      <c r="CY1021" s="78"/>
      <c r="CZ1021" s="78"/>
      <c r="DF1021" s="78">
        <v>3E-11</v>
      </c>
      <c r="DG1021" s="78">
        <v>4.5386678081499996</v>
      </c>
      <c r="DH1021" s="78">
        <v>28908.734285700401</v>
      </c>
      <c r="DI1021" s="77">
        <f t="shared" si="448"/>
        <v>7.1043598700275651E-12</v>
      </c>
      <c r="DJ1021" s="77">
        <f t="shared" si="449"/>
        <v>7.1121550440476748E-12</v>
      </c>
      <c r="DK1021" s="77">
        <f t="shared" si="450"/>
        <v>7.1121555632661212E-12</v>
      </c>
      <c r="DL1021" s="77">
        <f t="shared" si="451"/>
        <v>7.1121555633000833E-12</v>
      </c>
      <c r="DN1021" s="78"/>
      <c r="DO1021" s="78"/>
      <c r="DP1021" s="78"/>
      <c r="DV1021" s="78"/>
      <c r="DW1021" s="78"/>
      <c r="DX1021" s="78"/>
      <c r="ED1021" s="78"/>
      <c r="EE1021" s="78"/>
      <c r="EF1021" s="78"/>
      <c r="EL1021" s="78"/>
      <c r="EM1021" s="78"/>
      <c r="EN1021" s="78"/>
      <c r="ET1021" s="78"/>
      <c r="EU1021" s="78"/>
      <c r="EV1021" s="78"/>
    </row>
    <row r="1022" spans="12:152" s="77" customFormat="1" ht="12.75">
      <c r="L1022" s="78"/>
      <c r="N1022" s="78">
        <v>1.2E-10</v>
      </c>
      <c r="O1022" s="78">
        <v>2.4143384127799998</v>
      </c>
      <c r="P1022" s="78">
        <v>24551.926398604701</v>
      </c>
      <c r="Q1022" s="77">
        <f t="shared" si="444"/>
        <v>-2.35958578153316E-11</v>
      </c>
      <c r="R1022" s="77">
        <f t="shared" si="445"/>
        <v>-2.3622582741450783E-11</v>
      </c>
      <c r="S1022" s="77">
        <f t="shared" si="446"/>
        <v>-2.3622584521555885E-11</v>
      </c>
      <c r="T1022" s="77">
        <f t="shared" si="447"/>
        <v>-2.3622584521672921E-11</v>
      </c>
      <c r="V1022" s="78"/>
      <c r="W1022" s="78"/>
      <c r="X1022" s="78"/>
      <c r="AD1022" s="78"/>
      <c r="AE1022" s="78"/>
      <c r="AF1022" s="78"/>
      <c r="AL1022" s="78"/>
      <c r="AM1022" s="78"/>
      <c r="AN1022" s="78"/>
      <c r="AT1022" s="78"/>
      <c r="AU1022" s="78"/>
      <c r="AV1022" s="78"/>
      <c r="BB1022" s="78"/>
      <c r="BC1022" s="78"/>
      <c r="BD1022" s="78"/>
      <c r="BJ1022" s="78"/>
      <c r="BK1022" s="78"/>
      <c r="BL1022" s="78"/>
      <c r="BR1022" s="78"/>
      <c r="BS1022" s="78"/>
      <c r="BT1022" s="78"/>
      <c r="BZ1022" s="78"/>
      <c r="CA1022" s="78"/>
      <c r="CB1022" s="78"/>
      <c r="CH1022" s="78"/>
      <c r="CI1022" s="78"/>
      <c r="CJ1022" s="78"/>
      <c r="CP1022" s="78"/>
      <c r="CQ1022" s="78"/>
      <c r="CR1022" s="78"/>
      <c r="CX1022" s="78"/>
      <c r="CY1022" s="78"/>
      <c r="CZ1022" s="78"/>
      <c r="DF1022" s="78">
        <v>3E-11</v>
      </c>
      <c r="DG1022" s="78">
        <v>1.0019131214000001</v>
      </c>
      <c r="DH1022" s="78">
        <v>155460.923372255</v>
      </c>
      <c r="DI1022" s="77">
        <f t="shared" si="448"/>
        <v>2.9586929729295648E-11</v>
      </c>
      <c r="DJ1022" s="77">
        <f t="shared" si="449"/>
        <v>2.9579763525151569E-11</v>
      </c>
      <c r="DK1022" s="77">
        <f t="shared" si="450"/>
        <v>2.9579763045773088E-11</v>
      </c>
      <c r="DL1022" s="77">
        <f t="shared" si="451"/>
        <v>2.9579763045741235E-11</v>
      </c>
      <c r="DN1022" s="78"/>
      <c r="DO1022" s="78"/>
      <c r="DP1022" s="78"/>
      <c r="DV1022" s="78"/>
      <c r="DW1022" s="78"/>
      <c r="DX1022" s="78"/>
      <c r="ED1022" s="78"/>
      <c r="EE1022" s="78"/>
      <c r="EF1022" s="78"/>
      <c r="EL1022" s="78"/>
      <c r="EM1022" s="78"/>
      <c r="EN1022" s="78"/>
      <c r="ET1022" s="78"/>
      <c r="EU1022" s="78"/>
      <c r="EV1022" s="78"/>
    </row>
    <row r="1023" spans="12:152" s="77" customFormat="1" ht="12.75">
      <c r="L1023" s="78"/>
      <c r="N1023" s="78">
        <v>1.2999999999999999E-10</v>
      </c>
      <c r="O1023" s="78">
        <v>3.02673254226</v>
      </c>
      <c r="P1023" s="78">
        <v>182828.62108645699</v>
      </c>
      <c r="Q1023" s="77">
        <f t="shared" si="444"/>
        <v>7.9485640149114303E-11</v>
      </c>
      <c r="R1023" s="77">
        <f t="shared" si="445"/>
        <v>7.9659526968553156E-11</v>
      </c>
      <c r="S1023" s="77">
        <f t="shared" si="446"/>
        <v>7.9659538543547933E-11</v>
      </c>
      <c r="T1023" s="77">
        <f t="shared" si="447"/>
        <v>7.9659538544318775E-11</v>
      </c>
      <c r="V1023" s="78"/>
      <c r="W1023" s="78"/>
      <c r="X1023" s="78"/>
      <c r="AD1023" s="78"/>
      <c r="AE1023" s="78"/>
      <c r="AF1023" s="78"/>
      <c r="AL1023" s="78"/>
      <c r="AM1023" s="78"/>
      <c r="AN1023" s="78"/>
      <c r="AT1023" s="78"/>
      <c r="AU1023" s="78"/>
      <c r="AV1023" s="78"/>
      <c r="BB1023" s="78"/>
      <c r="BC1023" s="78"/>
      <c r="BD1023" s="78"/>
      <c r="BJ1023" s="78"/>
      <c r="BK1023" s="78"/>
      <c r="BL1023" s="78"/>
      <c r="BR1023" s="78"/>
      <c r="BS1023" s="78"/>
      <c r="BT1023" s="78"/>
      <c r="BZ1023" s="78"/>
      <c r="CA1023" s="78"/>
      <c r="CB1023" s="78"/>
      <c r="CH1023" s="78"/>
      <c r="CI1023" s="78"/>
      <c r="CJ1023" s="78"/>
      <c r="CP1023" s="78"/>
      <c r="CQ1023" s="78"/>
      <c r="CR1023" s="78"/>
      <c r="CX1023" s="78"/>
      <c r="CY1023" s="78"/>
      <c r="CZ1023" s="78"/>
      <c r="DF1023" s="78">
        <v>3E-11</v>
      </c>
      <c r="DG1023" s="78">
        <v>2.0555325405099998</v>
      </c>
      <c r="DH1023" s="78">
        <v>176332.24614102699</v>
      </c>
      <c r="DI1023" s="77">
        <f t="shared" si="448"/>
        <v>-4.9855051818437332E-12</v>
      </c>
      <c r="DJ1023" s="77">
        <f t="shared" si="449"/>
        <v>-5.0337592371332021E-12</v>
      </c>
      <c r="DK1023" s="77">
        <f t="shared" si="450"/>
        <v>-5.0337624508870146E-12</v>
      </c>
      <c r="DL1023" s="77">
        <f t="shared" si="451"/>
        <v>-5.0337624510988359E-12</v>
      </c>
      <c r="DN1023" s="78"/>
      <c r="DO1023" s="78"/>
      <c r="DP1023" s="78"/>
      <c r="DV1023" s="78"/>
      <c r="DW1023" s="78"/>
      <c r="DX1023" s="78"/>
      <c r="ED1023" s="78"/>
      <c r="EE1023" s="78"/>
      <c r="EF1023" s="78"/>
      <c r="EL1023" s="78"/>
      <c r="EM1023" s="78"/>
      <c r="EN1023" s="78"/>
      <c r="ET1023" s="78"/>
      <c r="EU1023" s="78"/>
      <c r="EV1023" s="78"/>
    </row>
    <row r="1024" spans="12:152" s="77" customFormat="1" ht="12.75">
      <c r="L1024" s="78"/>
      <c r="N1024" s="78">
        <v>1.2E-10</v>
      </c>
      <c r="O1024" s="78">
        <v>2.9459898259899999</v>
      </c>
      <c r="P1024" s="78">
        <v>5039.5882483129999</v>
      </c>
      <c r="Q1024" s="77">
        <f t="shared" si="444"/>
        <v>1.1888598411790405E-10</v>
      </c>
      <c r="R1024" s="77">
        <f t="shared" si="445"/>
        <v>1.1888674459181989E-10</v>
      </c>
      <c r="S1024" s="77">
        <f t="shared" si="446"/>
        <v>1.1888674464246634E-10</v>
      </c>
      <c r="T1024" s="77">
        <f t="shared" si="447"/>
        <v>1.1888674464246971E-10</v>
      </c>
      <c r="V1024" s="78"/>
      <c r="W1024" s="78"/>
      <c r="X1024" s="78"/>
      <c r="AD1024" s="78"/>
      <c r="AE1024" s="78"/>
      <c r="AF1024" s="78"/>
      <c r="AL1024" s="78"/>
      <c r="AM1024" s="78"/>
      <c r="AN1024" s="78"/>
      <c r="AT1024" s="78"/>
      <c r="AU1024" s="78"/>
      <c r="AV1024" s="78"/>
      <c r="BB1024" s="78"/>
      <c r="BC1024" s="78"/>
      <c r="BD1024" s="78"/>
      <c r="BJ1024" s="78"/>
      <c r="BK1024" s="78"/>
      <c r="BL1024" s="78"/>
      <c r="BR1024" s="78"/>
      <c r="BS1024" s="78"/>
      <c r="BT1024" s="78"/>
      <c r="BZ1024" s="78"/>
      <c r="CA1024" s="78"/>
      <c r="CB1024" s="78"/>
      <c r="CH1024" s="78"/>
      <c r="CI1024" s="78"/>
      <c r="CJ1024" s="78"/>
      <c r="CP1024" s="78"/>
      <c r="CQ1024" s="78"/>
      <c r="CR1024" s="78"/>
      <c r="CX1024" s="78"/>
      <c r="CY1024" s="78"/>
      <c r="CZ1024" s="78"/>
      <c r="DF1024" s="78">
        <v>3E-11</v>
      </c>
      <c r="DG1024" s="78">
        <v>3.9487029151000002</v>
      </c>
      <c r="DH1024" s="78">
        <v>155475.15046625599</v>
      </c>
      <c r="DI1024" s="77">
        <f t="shared" si="448"/>
        <v>-2.7144813111296669E-11</v>
      </c>
      <c r="DJ1024" s="77">
        <f t="shared" si="449"/>
        <v>-2.7126411671231331E-11</v>
      </c>
      <c r="DK1024" s="77">
        <f t="shared" si="450"/>
        <v>-2.7126410443644818E-11</v>
      </c>
      <c r="DL1024" s="77">
        <f t="shared" si="451"/>
        <v>-2.712641044356325E-11</v>
      </c>
      <c r="DN1024" s="78"/>
      <c r="DO1024" s="78"/>
      <c r="DP1024" s="78"/>
      <c r="DV1024" s="78"/>
      <c r="DW1024" s="78"/>
      <c r="DX1024" s="78"/>
      <c r="ED1024" s="78"/>
      <c r="EE1024" s="78"/>
      <c r="EF1024" s="78"/>
      <c r="EL1024" s="78"/>
      <c r="EM1024" s="78"/>
      <c r="EN1024" s="78"/>
      <c r="ET1024" s="78"/>
      <c r="EU1024" s="78"/>
      <c r="EV1024" s="78"/>
    </row>
    <row r="1025" spans="12:152" s="77" customFormat="1" ht="12.75">
      <c r="L1025" s="78"/>
      <c r="N1025" s="78">
        <v>1.2999999999999999E-10</v>
      </c>
      <c r="O1025" s="78">
        <v>3.5747800055200001</v>
      </c>
      <c r="P1025" s="78">
        <v>78484.122067161297</v>
      </c>
      <c r="Q1025" s="77">
        <f t="shared" ref="Q1025:Q1088" si="452">N1025*COS(O1025+P1025*$C$32)</f>
        <v>-4.8560684582076243E-11</v>
      </c>
      <c r="R1025" s="77">
        <f t="shared" ref="R1025:R1088" si="453">N1025*COS(O1025+P1025*$C$53)</f>
        <v>-4.847311016278877E-11</v>
      </c>
      <c r="S1025" s="77">
        <f t="shared" ref="S1025:S1088" si="454">N1025*COS(O1025+P1025*$C$74)</f>
        <v>-4.8473104328610045E-11</v>
      </c>
      <c r="T1025" s="77">
        <f t="shared" ref="T1025:T1088" si="455">N1025*COS(O1025+P1025*$C$95)</f>
        <v>-4.8473104328226065E-11</v>
      </c>
      <c r="V1025" s="78"/>
      <c r="W1025" s="78"/>
      <c r="X1025" s="78"/>
      <c r="AD1025" s="78"/>
      <c r="AE1025" s="78"/>
      <c r="AF1025" s="78"/>
      <c r="AL1025" s="78"/>
      <c r="AM1025" s="78"/>
      <c r="AN1025" s="78"/>
      <c r="AT1025" s="78"/>
      <c r="AU1025" s="78"/>
      <c r="AV1025" s="78"/>
      <c r="BB1025" s="78"/>
      <c r="BC1025" s="78"/>
      <c r="BD1025" s="78"/>
      <c r="BJ1025" s="78"/>
      <c r="BK1025" s="78"/>
      <c r="BL1025" s="78"/>
      <c r="BR1025" s="78"/>
      <c r="BS1025" s="78"/>
      <c r="BT1025" s="78"/>
      <c r="BZ1025" s="78"/>
      <c r="CA1025" s="78"/>
      <c r="CB1025" s="78"/>
      <c r="CH1025" s="78"/>
      <c r="CI1025" s="78"/>
      <c r="CJ1025" s="78"/>
      <c r="CP1025" s="78"/>
      <c r="CQ1025" s="78"/>
      <c r="CR1025" s="78"/>
      <c r="CX1025" s="78"/>
      <c r="CY1025" s="78"/>
      <c r="CZ1025" s="78"/>
      <c r="DF1025" s="78">
        <v>3E-11</v>
      </c>
      <c r="DG1025" s="78">
        <v>1.43273740893</v>
      </c>
      <c r="DH1025" s="78">
        <v>24719.242888729099</v>
      </c>
      <c r="DI1025" s="77">
        <f t="shared" ref="DI1025:DI1088" si="456">DF1025*COS(DG1025+DH1025*$C$32)</f>
        <v>-2.5786237142329005E-11</v>
      </c>
      <c r="DJ1025" s="77">
        <f t="shared" ref="DJ1025:DJ1088" si="457">DF1025*COS(DG1025+DH1025*$C$53)</f>
        <v>-2.578273011389696E-11</v>
      </c>
      <c r="DK1025" s="77">
        <f t="shared" ref="DK1025:DK1088" si="458">DF1025*COS(DG1025+DH1025*$C$74)</f>
        <v>-2.5782729880249463E-11</v>
      </c>
      <c r="DL1025" s="77">
        <f t="shared" ref="DL1025:DL1088" si="459">DF1025*COS(DG1025+DH1025*$C$95)</f>
        <v>-2.5782729880233772E-11</v>
      </c>
      <c r="DN1025" s="78"/>
      <c r="DO1025" s="78"/>
      <c r="DP1025" s="78"/>
      <c r="DV1025" s="78"/>
      <c r="DW1025" s="78"/>
      <c r="DX1025" s="78"/>
      <c r="ED1025" s="78"/>
      <c r="EE1025" s="78"/>
      <c r="EF1025" s="78"/>
      <c r="EL1025" s="78"/>
      <c r="EM1025" s="78"/>
      <c r="EN1025" s="78"/>
      <c r="ET1025" s="78"/>
      <c r="EU1025" s="78"/>
      <c r="EV1025" s="78"/>
    </row>
    <row r="1026" spans="12:152" s="77" customFormat="1" ht="12.75">
      <c r="L1026" s="78"/>
      <c r="N1026" s="78">
        <v>1.2999999999999999E-10</v>
      </c>
      <c r="O1026" s="78">
        <v>2.9434379980299998</v>
      </c>
      <c r="P1026" s="78">
        <v>79315.977807910895</v>
      </c>
      <c r="Q1026" s="77">
        <f t="shared" si="452"/>
        <v>-1.2857093694066519E-10</v>
      </c>
      <c r="R1026" s="77">
        <f t="shared" si="453"/>
        <v>-1.2855679650816035E-10</v>
      </c>
      <c r="S1026" s="77">
        <f t="shared" si="454"/>
        <v>-1.2855679556396162E-10</v>
      </c>
      <c r="T1026" s="77">
        <f t="shared" si="455"/>
        <v>-1.2855679556389904E-10</v>
      </c>
      <c r="V1026" s="78"/>
      <c r="W1026" s="78"/>
      <c r="X1026" s="78"/>
      <c r="AD1026" s="78"/>
      <c r="AE1026" s="78"/>
      <c r="AF1026" s="78"/>
      <c r="AL1026" s="78"/>
      <c r="AM1026" s="78"/>
      <c r="AN1026" s="78"/>
      <c r="AT1026" s="78"/>
      <c r="AU1026" s="78"/>
      <c r="AV1026" s="78"/>
      <c r="BB1026" s="78"/>
      <c r="BC1026" s="78"/>
      <c r="BD1026" s="78"/>
      <c r="BJ1026" s="78"/>
      <c r="BK1026" s="78"/>
      <c r="BL1026" s="78"/>
      <c r="BR1026" s="78"/>
      <c r="BS1026" s="78"/>
      <c r="BT1026" s="78"/>
      <c r="BZ1026" s="78"/>
      <c r="CA1026" s="78"/>
      <c r="CB1026" s="78"/>
      <c r="CH1026" s="78"/>
      <c r="CI1026" s="78"/>
      <c r="CJ1026" s="78"/>
      <c r="CP1026" s="78"/>
      <c r="CQ1026" s="78"/>
      <c r="CR1026" s="78"/>
      <c r="CX1026" s="78"/>
      <c r="CY1026" s="78"/>
      <c r="CZ1026" s="78"/>
      <c r="DF1026" s="78">
        <v>3E-11</v>
      </c>
      <c r="DG1026" s="78">
        <v>0.23823986548000001</v>
      </c>
      <c r="DH1026" s="78">
        <v>24510.559599126402</v>
      </c>
      <c r="DI1026" s="77">
        <f t="shared" si="456"/>
        <v>-2.5194306235832931E-11</v>
      </c>
      <c r="DJ1026" s="77">
        <f t="shared" si="457"/>
        <v>-2.5190612408351174E-11</v>
      </c>
      <c r="DK1026" s="77">
        <f t="shared" si="458"/>
        <v>-2.5190612162262896E-11</v>
      </c>
      <c r="DL1026" s="77">
        <f t="shared" si="459"/>
        <v>-2.5190612162246227E-11</v>
      </c>
      <c r="DN1026" s="78"/>
      <c r="DO1026" s="78"/>
      <c r="DP1026" s="78"/>
      <c r="DV1026" s="78"/>
      <c r="DW1026" s="78"/>
      <c r="DX1026" s="78"/>
      <c r="ED1026" s="78"/>
      <c r="EE1026" s="78"/>
      <c r="EF1026" s="78"/>
      <c r="EL1026" s="78"/>
      <c r="EM1026" s="78"/>
      <c r="EN1026" s="78"/>
      <c r="ET1026" s="78"/>
      <c r="EU1026" s="78"/>
      <c r="EV1026" s="78"/>
    </row>
    <row r="1027" spans="12:152" s="77" customFormat="1" ht="12.75">
      <c r="L1027" s="78"/>
      <c r="N1027" s="78">
        <v>1.2E-10</v>
      </c>
      <c r="O1027" s="78">
        <v>5.1702435103699997</v>
      </c>
      <c r="P1027" s="78">
        <v>103402.436957326</v>
      </c>
      <c r="Q1027" s="77">
        <f t="shared" si="452"/>
        <v>-1.0665169287395697E-10</v>
      </c>
      <c r="R1027" s="77">
        <f t="shared" si="453"/>
        <v>-1.0670426340191614E-10</v>
      </c>
      <c r="S1027" s="77">
        <f t="shared" si="454"/>
        <v>-1.0670426690037882E-10</v>
      </c>
      <c r="T1027" s="77">
        <f t="shared" si="455"/>
        <v>-1.06704266900616E-10</v>
      </c>
      <c r="V1027" s="78"/>
      <c r="W1027" s="78"/>
      <c r="X1027" s="78"/>
      <c r="AD1027" s="78"/>
      <c r="AE1027" s="78"/>
      <c r="AF1027" s="78"/>
      <c r="AL1027" s="78"/>
      <c r="AM1027" s="78"/>
      <c r="AN1027" s="78"/>
      <c r="AT1027" s="78"/>
      <c r="AU1027" s="78"/>
      <c r="AV1027" s="78"/>
      <c r="BB1027" s="78"/>
      <c r="BC1027" s="78"/>
      <c r="BD1027" s="78"/>
      <c r="BJ1027" s="78"/>
      <c r="BK1027" s="78"/>
      <c r="BL1027" s="78"/>
      <c r="BR1027" s="78"/>
      <c r="BS1027" s="78"/>
      <c r="BT1027" s="78"/>
      <c r="BZ1027" s="78"/>
      <c r="CA1027" s="78"/>
      <c r="CB1027" s="78"/>
      <c r="CH1027" s="78"/>
      <c r="CI1027" s="78"/>
      <c r="CJ1027" s="78"/>
      <c r="CP1027" s="78"/>
      <c r="CQ1027" s="78"/>
      <c r="CR1027" s="78"/>
      <c r="CX1027" s="78"/>
      <c r="CY1027" s="78"/>
      <c r="CZ1027" s="78"/>
      <c r="DF1027" s="78">
        <v>3E-11</v>
      </c>
      <c r="DG1027" s="78">
        <v>5.2132634629299996</v>
      </c>
      <c r="DH1027" s="78">
        <v>1639.069517188</v>
      </c>
      <c r="DI1027" s="77">
        <f t="shared" si="456"/>
        <v>-2.2293417835621312E-11</v>
      </c>
      <c r="DJ1027" s="77">
        <f t="shared" si="457"/>
        <v>-2.2293113412606461E-11</v>
      </c>
      <c r="DK1027" s="77">
        <f t="shared" si="458"/>
        <v>-2.2293113392328729E-11</v>
      </c>
      <c r="DL1027" s="77">
        <f t="shared" si="459"/>
        <v>-2.2293113392327375E-11</v>
      </c>
      <c r="DN1027" s="78"/>
      <c r="DO1027" s="78"/>
      <c r="DP1027" s="78"/>
      <c r="DV1027" s="78"/>
      <c r="DW1027" s="78"/>
      <c r="DX1027" s="78"/>
      <c r="ED1027" s="78"/>
      <c r="EE1027" s="78"/>
      <c r="EF1027" s="78"/>
      <c r="EL1027" s="78"/>
      <c r="EM1027" s="78"/>
      <c r="EN1027" s="78"/>
      <c r="ET1027" s="78"/>
      <c r="EU1027" s="78"/>
      <c r="EV1027" s="78"/>
    </row>
    <row r="1028" spans="12:152" s="77" customFormat="1" ht="12.75">
      <c r="L1028" s="78"/>
      <c r="N1028" s="78">
        <v>1.2E-10</v>
      </c>
      <c r="O1028" s="78">
        <v>3.1915264911599999</v>
      </c>
      <c r="P1028" s="78">
        <v>28309.7597761711</v>
      </c>
      <c r="Q1028" s="77">
        <f t="shared" si="452"/>
        <v>-1.1838912770905031E-10</v>
      </c>
      <c r="R1028" s="77">
        <f t="shared" si="453"/>
        <v>-1.1839425618419618E-10</v>
      </c>
      <c r="S1028" s="77">
        <f t="shared" si="454"/>
        <v>-1.1839425652553278E-10</v>
      </c>
      <c r="T1028" s="77">
        <f t="shared" si="455"/>
        <v>-1.1839425652555561E-10</v>
      </c>
      <c r="V1028" s="78"/>
      <c r="W1028" s="78"/>
      <c r="X1028" s="78"/>
      <c r="AD1028" s="78"/>
      <c r="AE1028" s="78"/>
      <c r="AF1028" s="78"/>
      <c r="AL1028" s="78"/>
      <c r="AM1028" s="78"/>
      <c r="AN1028" s="78"/>
      <c r="AT1028" s="78"/>
      <c r="AU1028" s="78"/>
      <c r="AV1028" s="78"/>
      <c r="BB1028" s="78"/>
      <c r="BC1028" s="78"/>
      <c r="BD1028" s="78"/>
      <c r="BJ1028" s="78"/>
      <c r="BK1028" s="78"/>
      <c r="BL1028" s="78"/>
      <c r="BR1028" s="78"/>
      <c r="BS1028" s="78"/>
      <c r="BT1028" s="78"/>
      <c r="BZ1028" s="78"/>
      <c r="CA1028" s="78"/>
      <c r="CB1028" s="78"/>
      <c r="CH1028" s="78"/>
      <c r="CI1028" s="78"/>
      <c r="CJ1028" s="78"/>
      <c r="CP1028" s="78"/>
      <c r="CQ1028" s="78"/>
      <c r="CR1028" s="78"/>
      <c r="CX1028" s="78"/>
      <c r="CY1028" s="78"/>
      <c r="CZ1028" s="78"/>
      <c r="DF1028" s="78">
        <v>3E-11</v>
      </c>
      <c r="DG1028" s="78">
        <v>2.5346197294400001</v>
      </c>
      <c r="DH1028" s="78">
        <v>51861.620103278699</v>
      </c>
      <c r="DI1028" s="77">
        <f t="shared" si="456"/>
        <v>-1.9367417347247676E-11</v>
      </c>
      <c r="DJ1028" s="77">
        <f t="shared" si="457"/>
        <v>-1.9378407901595389E-11</v>
      </c>
      <c r="DK1028" s="77">
        <f t="shared" si="458"/>
        <v>-1.9378408633527298E-11</v>
      </c>
      <c r="DL1028" s="77">
        <f t="shared" si="459"/>
        <v>-1.9378408633575469E-11</v>
      </c>
      <c r="DN1028" s="78"/>
      <c r="DO1028" s="78"/>
      <c r="DP1028" s="78"/>
      <c r="DV1028" s="78"/>
      <c r="DW1028" s="78"/>
      <c r="DX1028" s="78"/>
      <c r="ED1028" s="78"/>
      <c r="EE1028" s="78"/>
      <c r="EF1028" s="78"/>
      <c r="EL1028" s="78"/>
      <c r="EM1028" s="78"/>
      <c r="EN1028" s="78"/>
      <c r="ET1028" s="78"/>
      <c r="EU1028" s="78"/>
      <c r="EV1028" s="78"/>
    </row>
    <row r="1029" spans="12:152" s="77" customFormat="1" ht="12.75">
      <c r="L1029" s="78"/>
      <c r="N1029" s="78">
        <v>1.2E-10</v>
      </c>
      <c r="O1029" s="78">
        <v>6.16852058989</v>
      </c>
      <c r="P1029" s="78">
        <v>78413.272621857104</v>
      </c>
      <c r="Q1029" s="77">
        <f t="shared" si="452"/>
        <v>2.7100681570504692E-11</v>
      </c>
      <c r="R1029" s="77">
        <f t="shared" si="453"/>
        <v>2.7015868712404126E-11</v>
      </c>
      <c r="S1029" s="77">
        <f t="shared" si="454"/>
        <v>2.7015863062556497E-11</v>
      </c>
      <c r="T1029" s="77">
        <f t="shared" si="455"/>
        <v>2.7015863062184314E-11</v>
      </c>
      <c r="V1029" s="78"/>
      <c r="W1029" s="78"/>
      <c r="X1029" s="78"/>
      <c r="AD1029" s="78"/>
      <c r="AE1029" s="78"/>
      <c r="AF1029" s="78"/>
      <c r="AL1029" s="78"/>
      <c r="AM1029" s="78"/>
      <c r="AN1029" s="78"/>
      <c r="AT1029" s="78"/>
      <c r="AU1029" s="78"/>
      <c r="AV1029" s="78"/>
      <c r="BB1029" s="78"/>
      <c r="BC1029" s="78"/>
      <c r="BD1029" s="78"/>
      <c r="BJ1029" s="78"/>
      <c r="BK1029" s="78"/>
      <c r="BL1029" s="78"/>
      <c r="BR1029" s="78"/>
      <c r="BS1029" s="78"/>
      <c r="BT1029" s="78"/>
      <c r="BZ1029" s="78"/>
      <c r="CA1029" s="78"/>
      <c r="CB1029" s="78"/>
      <c r="CH1029" s="78"/>
      <c r="CI1029" s="78"/>
      <c r="CJ1029" s="78"/>
      <c r="CP1029" s="78"/>
      <c r="CQ1029" s="78"/>
      <c r="CR1029" s="78"/>
      <c r="CX1029" s="78"/>
      <c r="CY1029" s="78"/>
      <c r="CZ1029" s="78"/>
      <c r="DF1029" s="78">
        <v>3E-11</v>
      </c>
      <c r="DG1029" s="78">
        <v>4.1397865637200004</v>
      </c>
      <c r="DH1029" s="78">
        <v>33917.995673008903</v>
      </c>
      <c r="DI1029" s="77">
        <f t="shared" si="456"/>
        <v>-4.1222945720775879E-12</v>
      </c>
      <c r="DJ1029" s="77">
        <f t="shared" si="457"/>
        <v>-4.1316190548043849E-12</v>
      </c>
      <c r="DK1029" s="77">
        <f t="shared" si="458"/>
        <v>-4.1316196758936377E-12</v>
      </c>
      <c r="DL1029" s="77">
        <f t="shared" si="459"/>
        <v>-4.1316196759350194E-12</v>
      </c>
      <c r="DN1029" s="78"/>
      <c r="DO1029" s="78"/>
      <c r="DP1029" s="78"/>
      <c r="DV1029" s="78"/>
      <c r="DW1029" s="78"/>
      <c r="DX1029" s="78"/>
      <c r="ED1029" s="78"/>
      <c r="EE1029" s="78"/>
      <c r="EF1029" s="78"/>
      <c r="EL1029" s="78"/>
      <c r="EM1029" s="78"/>
      <c r="EN1029" s="78"/>
      <c r="ET1029" s="78"/>
      <c r="EU1029" s="78"/>
      <c r="EV1029" s="78"/>
    </row>
    <row r="1030" spans="12:152" s="77" customFormat="1" ht="12.75">
      <c r="L1030" s="78"/>
      <c r="N1030" s="78">
        <v>1.2999999999999999E-10</v>
      </c>
      <c r="O1030" s="78">
        <v>4.3593983100799996</v>
      </c>
      <c r="P1030" s="78">
        <v>133767.65136415101</v>
      </c>
      <c r="Q1030" s="77">
        <f t="shared" si="452"/>
        <v>-7.5707076587743563E-11</v>
      </c>
      <c r="R1030" s="77">
        <f t="shared" si="453"/>
        <v>-7.5837807018949881E-11</v>
      </c>
      <c r="S1030" s="77">
        <f t="shared" si="454"/>
        <v>-7.5837815723019696E-11</v>
      </c>
      <c r="T1030" s="77">
        <f t="shared" si="455"/>
        <v>-7.5837815723595866E-11</v>
      </c>
      <c r="V1030" s="78"/>
      <c r="W1030" s="78"/>
      <c r="X1030" s="78"/>
      <c r="AD1030" s="78"/>
      <c r="AE1030" s="78"/>
      <c r="AF1030" s="78"/>
      <c r="AL1030" s="78"/>
      <c r="AM1030" s="78"/>
      <c r="AN1030" s="78"/>
      <c r="AT1030" s="78"/>
      <c r="AU1030" s="78"/>
      <c r="AV1030" s="78"/>
      <c r="BB1030" s="78"/>
      <c r="BC1030" s="78"/>
      <c r="BD1030" s="78"/>
      <c r="BJ1030" s="78"/>
      <c r="BK1030" s="78"/>
      <c r="BL1030" s="78"/>
      <c r="BR1030" s="78"/>
      <c r="BS1030" s="78"/>
      <c r="BT1030" s="78"/>
      <c r="BZ1030" s="78"/>
      <c r="CA1030" s="78"/>
      <c r="CB1030" s="78"/>
      <c r="CH1030" s="78"/>
      <c r="CI1030" s="78"/>
      <c r="CJ1030" s="78"/>
      <c r="CP1030" s="78"/>
      <c r="CQ1030" s="78"/>
      <c r="CR1030" s="78"/>
      <c r="CX1030" s="78"/>
      <c r="CY1030" s="78"/>
      <c r="CZ1030" s="78"/>
      <c r="DF1030" s="78">
        <v>3E-11</v>
      </c>
      <c r="DG1030" s="78">
        <v>4.3429574139699998</v>
      </c>
      <c r="DH1030" s="78">
        <v>16964.326386556801</v>
      </c>
      <c r="DI1030" s="77">
        <f t="shared" si="456"/>
        <v>-5.4180419096888316E-12</v>
      </c>
      <c r="DJ1030" s="77">
        <f t="shared" si="457"/>
        <v>-5.4226728896574635E-12</v>
      </c>
      <c r="DK1030" s="77">
        <f t="shared" si="458"/>
        <v>-5.4226731981220635E-12</v>
      </c>
      <c r="DL1030" s="77">
        <f t="shared" si="459"/>
        <v>-5.4226731981426089E-12</v>
      </c>
      <c r="DN1030" s="78"/>
      <c r="DO1030" s="78"/>
      <c r="DP1030" s="78"/>
      <c r="DV1030" s="78"/>
      <c r="DW1030" s="78"/>
      <c r="DX1030" s="78"/>
      <c r="ED1030" s="78"/>
      <c r="EE1030" s="78"/>
      <c r="EF1030" s="78"/>
      <c r="EL1030" s="78"/>
      <c r="EM1030" s="78"/>
      <c r="EN1030" s="78"/>
      <c r="ET1030" s="78"/>
      <c r="EU1030" s="78"/>
      <c r="EV1030" s="78"/>
    </row>
    <row r="1031" spans="12:152" s="77" customFormat="1" ht="12.75">
      <c r="L1031" s="78"/>
      <c r="N1031" s="78">
        <v>1.2999999999999999E-10</v>
      </c>
      <c r="O1031" s="78">
        <v>5.96217383792</v>
      </c>
      <c r="P1031" s="78">
        <v>2538.2485042536</v>
      </c>
      <c r="Q1031" s="77">
        <f t="shared" si="452"/>
        <v>-3.3087261416399439E-11</v>
      </c>
      <c r="R1031" s="77">
        <f t="shared" si="453"/>
        <v>-3.3090213681019646E-11</v>
      </c>
      <c r="S1031" s="77">
        <f t="shared" si="454"/>
        <v>-3.3090213877668925E-11</v>
      </c>
      <c r="T1031" s="77">
        <f t="shared" si="455"/>
        <v>-3.3090213877681882E-11</v>
      </c>
      <c r="V1031" s="78"/>
      <c r="W1031" s="78"/>
      <c r="X1031" s="78"/>
      <c r="AD1031" s="78"/>
      <c r="AE1031" s="78"/>
      <c r="AF1031" s="78"/>
      <c r="AL1031" s="78"/>
      <c r="AM1031" s="78"/>
      <c r="AN1031" s="78"/>
      <c r="AT1031" s="78"/>
      <c r="AU1031" s="78"/>
      <c r="AV1031" s="78"/>
      <c r="BB1031" s="78"/>
      <c r="BC1031" s="78"/>
      <c r="BD1031" s="78"/>
      <c r="BJ1031" s="78"/>
      <c r="BK1031" s="78"/>
      <c r="BL1031" s="78"/>
      <c r="BR1031" s="78"/>
      <c r="BS1031" s="78"/>
      <c r="BT1031" s="78"/>
      <c r="BZ1031" s="78"/>
      <c r="CA1031" s="78"/>
      <c r="CB1031" s="78"/>
      <c r="CH1031" s="78"/>
      <c r="CI1031" s="78"/>
      <c r="CJ1031" s="78"/>
      <c r="CP1031" s="78"/>
      <c r="CQ1031" s="78"/>
      <c r="CR1031" s="78"/>
      <c r="CX1031" s="78"/>
      <c r="CY1031" s="78"/>
      <c r="CZ1031" s="78"/>
      <c r="DF1031" s="78">
        <v>3E-11</v>
      </c>
      <c r="DG1031" s="78">
        <v>0.28015371447999998</v>
      </c>
      <c r="DH1031" s="78">
        <v>169093.57054942701</v>
      </c>
      <c r="DI1031" s="77">
        <f t="shared" si="456"/>
        <v>1.4222335905538892E-11</v>
      </c>
      <c r="DJ1031" s="77">
        <f t="shared" si="457"/>
        <v>1.4180995568659585E-11</v>
      </c>
      <c r="DK1031" s="77">
        <f t="shared" si="458"/>
        <v>1.4180992813828307E-11</v>
      </c>
      <c r="DL1031" s="77">
        <f t="shared" si="459"/>
        <v>1.418099281364497E-11</v>
      </c>
      <c r="DN1031" s="78"/>
      <c r="DO1031" s="78"/>
      <c r="DP1031" s="78"/>
      <c r="DV1031" s="78"/>
      <c r="DW1031" s="78"/>
      <c r="DX1031" s="78"/>
      <c r="ED1031" s="78"/>
      <c r="EE1031" s="78"/>
      <c r="EF1031" s="78"/>
      <c r="EL1031" s="78"/>
      <c r="EM1031" s="78"/>
      <c r="EN1031" s="78"/>
      <c r="ET1031" s="78"/>
      <c r="EU1031" s="78"/>
      <c r="EV1031" s="78"/>
    </row>
    <row r="1032" spans="12:152" s="77" customFormat="1" ht="12.75">
      <c r="L1032" s="78"/>
      <c r="N1032" s="78">
        <v>1.2E-10</v>
      </c>
      <c r="O1032" s="78">
        <v>2.9745536312500001</v>
      </c>
      <c r="P1032" s="78">
        <v>26290.1565367482</v>
      </c>
      <c r="Q1032" s="77">
        <f t="shared" si="452"/>
        <v>-1.785277582730259E-11</v>
      </c>
      <c r="R1032" s="77">
        <f t="shared" si="453"/>
        <v>-1.7823912646607388E-11</v>
      </c>
      <c r="S1032" s="77">
        <f t="shared" si="454"/>
        <v>-1.7823910723998592E-11</v>
      </c>
      <c r="T1032" s="77">
        <f t="shared" si="455"/>
        <v>-1.7823910723870431E-11</v>
      </c>
      <c r="V1032" s="78"/>
      <c r="W1032" s="78"/>
      <c r="X1032" s="78"/>
      <c r="AD1032" s="78"/>
      <c r="AE1032" s="78"/>
      <c r="AF1032" s="78"/>
      <c r="AL1032" s="78"/>
      <c r="AM1032" s="78"/>
      <c r="AN1032" s="78"/>
      <c r="AT1032" s="78"/>
      <c r="AU1032" s="78"/>
      <c r="AV1032" s="78"/>
      <c r="BB1032" s="78"/>
      <c r="BC1032" s="78"/>
      <c r="BD1032" s="78"/>
      <c r="BJ1032" s="78"/>
      <c r="BK1032" s="78"/>
      <c r="BL1032" s="78"/>
      <c r="BR1032" s="78"/>
      <c r="BS1032" s="78"/>
      <c r="BT1032" s="78"/>
      <c r="BZ1032" s="78"/>
      <c r="CA1032" s="78"/>
      <c r="CB1032" s="78"/>
      <c r="CH1032" s="78"/>
      <c r="CI1032" s="78"/>
      <c r="CJ1032" s="78"/>
      <c r="CP1032" s="78"/>
      <c r="CQ1032" s="78"/>
      <c r="CR1032" s="78"/>
      <c r="CX1032" s="78"/>
      <c r="CY1032" s="78"/>
      <c r="CZ1032" s="78"/>
      <c r="DF1032" s="78">
        <v>3E-11</v>
      </c>
      <c r="DG1032" s="78">
        <v>2.4949245043800001</v>
      </c>
      <c r="DH1032" s="78">
        <v>636.99627202420004</v>
      </c>
      <c r="DI1032" s="77">
        <f t="shared" si="456"/>
        <v>1.5265503206901719E-11</v>
      </c>
      <c r="DJ1032" s="77">
        <f t="shared" si="457"/>
        <v>1.5265351008178293E-11</v>
      </c>
      <c r="DK1032" s="77">
        <f t="shared" si="458"/>
        <v>1.5265350998040339E-11</v>
      </c>
      <c r="DL1032" s="77">
        <f t="shared" si="459"/>
        <v>1.5265350998039663E-11</v>
      </c>
      <c r="DN1032" s="78"/>
      <c r="DO1032" s="78"/>
      <c r="DP1032" s="78"/>
      <c r="DV1032" s="78"/>
      <c r="DW1032" s="78"/>
      <c r="DX1032" s="78"/>
      <c r="ED1032" s="78"/>
      <c r="EE1032" s="78"/>
      <c r="EF1032" s="78"/>
      <c r="EL1032" s="78"/>
      <c r="EM1032" s="78"/>
      <c r="EN1032" s="78"/>
      <c r="ET1032" s="78"/>
      <c r="EU1032" s="78"/>
      <c r="EV1032" s="78"/>
    </row>
    <row r="1033" spans="12:152" s="77" customFormat="1" ht="12.75">
      <c r="L1033" s="78"/>
      <c r="N1033" s="78">
        <v>1.2E-10</v>
      </c>
      <c r="O1033" s="78">
        <v>1.94777069809</v>
      </c>
      <c r="P1033" s="78">
        <v>156377.85565231001</v>
      </c>
      <c r="Q1033" s="77">
        <f t="shared" si="452"/>
        <v>-4.7625226170178735E-11</v>
      </c>
      <c r="R1033" s="77">
        <f t="shared" si="453"/>
        <v>-4.7465823258378903E-11</v>
      </c>
      <c r="S1033" s="77">
        <f t="shared" si="454"/>
        <v>-4.7465812637256317E-11</v>
      </c>
      <c r="T1033" s="77">
        <f t="shared" si="455"/>
        <v>-4.7465812636554641E-11</v>
      </c>
      <c r="V1033" s="78"/>
      <c r="W1033" s="78"/>
      <c r="X1033" s="78"/>
      <c r="AD1033" s="78"/>
      <c r="AE1033" s="78"/>
      <c r="AF1033" s="78"/>
      <c r="AL1033" s="78"/>
      <c r="AM1033" s="78"/>
      <c r="AN1033" s="78"/>
      <c r="AT1033" s="78"/>
      <c r="AU1033" s="78"/>
      <c r="AV1033" s="78"/>
      <c r="BB1033" s="78"/>
      <c r="BC1033" s="78"/>
      <c r="BD1033" s="78"/>
      <c r="BJ1033" s="78"/>
      <c r="BK1033" s="78"/>
      <c r="BL1033" s="78"/>
      <c r="BR1033" s="78"/>
      <c r="BS1033" s="78"/>
      <c r="BT1033" s="78"/>
      <c r="BZ1033" s="78"/>
      <c r="CA1033" s="78"/>
      <c r="CB1033" s="78"/>
      <c r="CH1033" s="78"/>
      <c r="CI1033" s="78"/>
      <c r="CJ1033" s="78"/>
      <c r="CP1033" s="78"/>
      <c r="CQ1033" s="78"/>
      <c r="CR1033" s="78"/>
      <c r="CX1033" s="78"/>
      <c r="CY1033" s="78"/>
      <c r="CZ1033" s="78"/>
      <c r="DF1033" s="78">
        <v>3E-11</v>
      </c>
      <c r="DG1033" s="78">
        <v>4.2018391147800003</v>
      </c>
      <c r="DH1033" s="78">
        <v>149642.26895951401</v>
      </c>
      <c r="DI1033" s="77">
        <f t="shared" si="456"/>
        <v>-2.2189946244410103E-11</v>
      </c>
      <c r="DJ1033" s="77">
        <f t="shared" si="457"/>
        <v>-2.2217875931386086E-11</v>
      </c>
      <c r="DK1033" s="77">
        <f t="shared" si="458"/>
        <v>-2.2217877790359699E-11</v>
      </c>
      <c r="DL1033" s="77">
        <f t="shared" si="459"/>
        <v>-2.2217877790483453E-11</v>
      </c>
      <c r="DN1033" s="78"/>
      <c r="DO1033" s="78"/>
      <c r="DP1033" s="78"/>
      <c r="DV1033" s="78"/>
      <c r="DW1033" s="78"/>
      <c r="DX1033" s="78"/>
      <c r="ED1033" s="78"/>
      <c r="EE1033" s="78"/>
      <c r="EF1033" s="78"/>
      <c r="EL1033" s="78"/>
      <c r="EM1033" s="78"/>
      <c r="EN1033" s="78"/>
      <c r="ET1033" s="78"/>
      <c r="EU1033" s="78"/>
      <c r="EV1033" s="78"/>
    </row>
    <row r="1034" spans="12:152" s="77" customFormat="1" ht="12.75">
      <c r="L1034" s="78"/>
      <c r="N1034" s="78">
        <v>1.2E-10</v>
      </c>
      <c r="O1034" s="78">
        <v>1.8192661166399999</v>
      </c>
      <c r="P1034" s="78">
        <v>70069.434091513904</v>
      </c>
      <c r="Q1034" s="77">
        <f t="shared" si="452"/>
        <v>-1.1565476966088738E-10</v>
      </c>
      <c r="R1034" s="77">
        <f t="shared" si="453"/>
        <v>-1.1563400123382972E-10</v>
      </c>
      <c r="S1034" s="77">
        <f t="shared" si="454"/>
        <v>-1.1563399984882907E-10</v>
      </c>
      <c r="T1034" s="77">
        <f t="shared" si="455"/>
        <v>-1.156339998487379E-10</v>
      </c>
      <c r="V1034" s="78"/>
      <c r="W1034" s="78"/>
      <c r="X1034" s="78"/>
      <c r="AD1034" s="78"/>
      <c r="AE1034" s="78"/>
      <c r="AF1034" s="78"/>
      <c r="AL1034" s="78"/>
      <c r="AM1034" s="78"/>
      <c r="AN1034" s="78"/>
      <c r="AT1034" s="78"/>
      <c r="AU1034" s="78"/>
      <c r="AV1034" s="78"/>
      <c r="BB1034" s="78"/>
      <c r="BC1034" s="78"/>
      <c r="BD1034" s="78"/>
      <c r="BJ1034" s="78"/>
      <c r="BK1034" s="78"/>
      <c r="BL1034" s="78"/>
      <c r="BR1034" s="78"/>
      <c r="BS1034" s="78"/>
      <c r="BT1034" s="78"/>
      <c r="BZ1034" s="78"/>
      <c r="CA1034" s="78"/>
      <c r="CB1034" s="78"/>
      <c r="CH1034" s="78"/>
      <c r="CI1034" s="78"/>
      <c r="CJ1034" s="78"/>
      <c r="CP1034" s="78"/>
      <c r="CQ1034" s="78"/>
      <c r="CR1034" s="78"/>
      <c r="CX1034" s="78"/>
      <c r="CY1034" s="78"/>
      <c r="CZ1034" s="78"/>
      <c r="DF1034" s="78">
        <v>3E-11</v>
      </c>
      <c r="DG1034" s="78">
        <v>0.73100534965999997</v>
      </c>
      <c r="DH1034" s="78">
        <v>35679.444886945901</v>
      </c>
      <c r="DI1034" s="77">
        <f t="shared" si="456"/>
        <v>-2.0377501462905877E-11</v>
      </c>
      <c r="DJ1034" s="77">
        <f t="shared" si="457"/>
        <v>-2.0384768142404478E-11</v>
      </c>
      <c r="DK1034" s="77">
        <f t="shared" si="458"/>
        <v>-2.0384768626363417E-11</v>
      </c>
      <c r="DL1034" s="77">
        <f t="shared" si="459"/>
        <v>-2.0384768626395322E-11</v>
      </c>
      <c r="DN1034" s="78"/>
      <c r="DO1034" s="78"/>
      <c r="DP1034" s="78"/>
      <c r="DV1034" s="78"/>
      <c r="DW1034" s="78"/>
      <c r="DX1034" s="78"/>
      <c r="ED1034" s="78"/>
      <c r="EE1034" s="78"/>
      <c r="EF1034" s="78"/>
      <c r="EL1034" s="78"/>
      <c r="EM1034" s="78"/>
      <c r="EN1034" s="78"/>
      <c r="ET1034" s="78"/>
      <c r="EU1034" s="78"/>
      <c r="EV1034" s="78"/>
    </row>
    <row r="1035" spans="12:152" s="77" customFormat="1" ht="12.75">
      <c r="L1035" s="78"/>
      <c r="N1035" s="78">
        <v>1.2999999999999999E-10</v>
      </c>
      <c r="O1035" s="78">
        <v>1.2421236770799999</v>
      </c>
      <c r="P1035" s="78">
        <v>4437.51420837359</v>
      </c>
      <c r="Q1035" s="77">
        <f t="shared" si="452"/>
        <v>-2.5820279141147942E-11</v>
      </c>
      <c r="R1035" s="77">
        <f t="shared" si="453"/>
        <v>-2.5815048352422922E-11</v>
      </c>
      <c r="S1035" s="77">
        <f t="shared" si="454"/>
        <v>-2.5815048003998913E-11</v>
      </c>
      <c r="T1035" s="77">
        <f t="shared" si="455"/>
        <v>-2.5815048003976279E-11</v>
      </c>
      <c r="V1035" s="78"/>
      <c r="W1035" s="78"/>
      <c r="X1035" s="78"/>
      <c r="AD1035" s="78"/>
      <c r="AE1035" s="78"/>
      <c r="AF1035" s="78"/>
      <c r="AL1035" s="78"/>
      <c r="AM1035" s="78"/>
      <c r="AN1035" s="78"/>
      <c r="AT1035" s="78"/>
      <c r="AU1035" s="78"/>
      <c r="AV1035" s="78"/>
      <c r="BB1035" s="78"/>
      <c r="BC1035" s="78"/>
      <c r="BD1035" s="78"/>
      <c r="BJ1035" s="78"/>
      <c r="BK1035" s="78"/>
      <c r="BL1035" s="78"/>
      <c r="BR1035" s="78"/>
      <c r="BS1035" s="78"/>
      <c r="BT1035" s="78"/>
      <c r="BZ1035" s="78"/>
      <c r="CA1035" s="78"/>
      <c r="CB1035" s="78"/>
      <c r="CH1035" s="78"/>
      <c r="CI1035" s="78"/>
      <c r="CJ1035" s="78"/>
      <c r="CP1035" s="78"/>
      <c r="CQ1035" s="78"/>
      <c r="CR1035" s="78"/>
      <c r="CX1035" s="78"/>
      <c r="CY1035" s="78"/>
      <c r="CZ1035" s="78"/>
      <c r="DF1035" s="78">
        <v>3E-11</v>
      </c>
      <c r="DG1035" s="78">
        <v>1.1897797117</v>
      </c>
      <c r="DH1035" s="78">
        <v>143164.96914264499</v>
      </c>
      <c r="DI1035" s="77">
        <f t="shared" si="456"/>
        <v>1.8234387414677361E-11</v>
      </c>
      <c r="DJ1035" s="77">
        <f t="shared" si="457"/>
        <v>1.8202818153440347E-11</v>
      </c>
      <c r="DK1035" s="77">
        <f t="shared" si="458"/>
        <v>1.8202816049553114E-11</v>
      </c>
      <c r="DL1035" s="77">
        <f t="shared" si="459"/>
        <v>1.8202816049412137E-11</v>
      </c>
      <c r="DN1035" s="78"/>
      <c r="DO1035" s="78"/>
      <c r="DP1035" s="78"/>
      <c r="DV1035" s="78"/>
      <c r="DW1035" s="78"/>
      <c r="DX1035" s="78"/>
      <c r="ED1035" s="78"/>
      <c r="EE1035" s="78"/>
      <c r="EF1035" s="78"/>
      <c r="EL1035" s="78"/>
      <c r="EM1035" s="78"/>
      <c r="EN1035" s="78"/>
      <c r="ET1035" s="78"/>
      <c r="EU1035" s="78"/>
      <c r="EV1035" s="78"/>
    </row>
    <row r="1036" spans="12:152" s="77" customFormat="1" ht="12.75">
      <c r="L1036" s="78"/>
      <c r="N1036" s="78">
        <v>1.2E-10</v>
      </c>
      <c r="O1036" s="78">
        <v>0.53775842569999999</v>
      </c>
      <c r="P1036" s="78">
        <v>106470.37642667499</v>
      </c>
      <c r="Q1036" s="77">
        <f t="shared" si="452"/>
        <v>8.14793808174234E-11</v>
      </c>
      <c r="R1036" s="77">
        <f t="shared" si="453"/>
        <v>8.1566119897180783E-11</v>
      </c>
      <c r="S1036" s="77">
        <f t="shared" si="454"/>
        <v>8.1566125672230492E-11</v>
      </c>
      <c r="T1036" s="77">
        <f t="shared" si="455"/>
        <v>8.1566125672610737E-11</v>
      </c>
      <c r="V1036" s="78"/>
      <c r="W1036" s="78"/>
      <c r="X1036" s="78"/>
      <c r="AD1036" s="78"/>
      <c r="AE1036" s="78"/>
      <c r="AF1036" s="78"/>
      <c r="AL1036" s="78"/>
      <c r="AM1036" s="78"/>
      <c r="AN1036" s="78"/>
      <c r="AT1036" s="78"/>
      <c r="AU1036" s="78"/>
      <c r="AV1036" s="78"/>
      <c r="BB1036" s="78"/>
      <c r="BC1036" s="78"/>
      <c r="BD1036" s="78"/>
      <c r="BJ1036" s="78"/>
      <c r="BK1036" s="78"/>
      <c r="BL1036" s="78"/>
      <c r="BR1036" s="78"/>
      <c r="BS1036" s="78"/>
      <c r="BT1036" s="78"/>
      <c r="BZ1036" s="78"/>
      <c r="CA1036" s="78"/>
      <c r="CB1036" s="78"/>
      <c r="CH1036" s="78"/>
      <c r="CI1036" s="78"/>
      <c r="CJ1036" s="78"/>
      <c r="CP1036" s="78"/>
      <c r="CQ1036" s="78"/>
      <c r="CR1036" s="78"/>
      <c r="CX1036" s="78"/>
      <c r="CY1036" s="78"/>
      <c r="CZ1036" s="78"/>
      <c r="DF1036" s="78">
        <v>3E-11</v>
      </c>
      <c r="DG1036" s="78">
        <v>1.1769155203399999</v>
      </c>
      <c r="DH1036" s="78">
        <v>52145.479422143901</v>
      </c>
      <c r="DI1036" s="77">
        <f t="shared" si="456"/>
        <v>1.4165699810811789E-11</v>
      </c>
      <c r="DJ1036" s="77">
        <f t="shared" si="457"/>
        <v>1.417845610584391E-11</v>
      </c>
      <c r="DK1036" s="77">
        <f t="shared" si="458"/>
        <v>1.417845695542833E-11</v>
      </c>
      <c r="DL1036" s="77">
        <f t="shared" si="459"/>
        <v>1.4178456955485438E-11</v>
      </c>
      <c r="DN1036" s="78"/>
      <c r="DO1036" s="78"/>
      <c r="DP1036" s="78"/>
      <c r="DV1036" s="78"/>
      <c r="DW1036" s="78"/>
      <c r="DX1036" s="78"/>
      <c r="ED1036" s="78"/>
      <c r="EE1036" s="78"/>
      <c r="EF1036" s="78"/>
      <c r="EL1036" s="78"/>
      <c r="EM1036" s="78"/>
      <c r="EN1036" s="78"/>
      <c r="ET1036" s="78"/>
      <c r="EU1036" s="78"/>
      <c r="EV1036" s="78"/>
    </row>
    <row r="1037" spans="12:152" s="77" customFormat="1" ht="12.75">
      <c r="L1037" s="78"/>
      <c r="N1037" s="78">
        <v>1.2E-10</v>
      </c>
      <c r="O1037" s="78">
        <v>4.0602950761000001</v>
      </c>
      <c r="P1037" s="78">
        <v>79487.527265501107</v>
      </c>
      <c r="Q1037" s="77">
        <f t="shared" si="452"/>
        <v>-1.1998209065596561E-10</v>
      </c>
      <c r="R1037" s="77">
        <f t="shared" si="453"/>
        <v>-1.1998358279247108E-10</v>
      </c>
      <c r="S1037" s="77">
        <f t="shared" si="454"/>
        <v>-1.1998358288970083E-10</v>
      </c>
      <c r="T1037" s="77">
        <f t="shared" si="455"/>
        <v>-1.1998358288970727E-10</v>
      </c>
      <c r="V1037" s="78"/>
      <c r="W1037" s="78"/>
      <c r="X1037" s="78"/>
      <c r="AD1037" s="78"/>
      <c r="AE1037" s="78"/>
      <c r="AF1037" s="78"/>
      <c r="AL1037" s="78"/>
      <c r="AM1037" s="78"/>
      <c r="AN1037" s="78"/>
      <c r="AT1037" s="78"/>
      <c r="AU1037" s="78"/>
      <c r="AV1037" s="78"/>
      <c r="BB1037" s="78"/>
      <c r="BC1037" s="78"/>
      <c r="BD1037" s="78"/>
      <c r="BJ1037" s="78"/>
      <c r="BK1037" s="78"/>
      <c r="BL1037" s="78"/>
      <c r="BR1037" s="78"/>
      <c r="BS1037" s="78"/>
      <c r="BT1037" s="78"/>
      <c r="BZ1037" s="78"/>
      <c r="CA1037" s="78"/>
      <c r="CB1037" s="78"/>
      <c r="CH1037" s="78"/>
      <c r="CI1037" s="78"/>
      <c r="CJ1037" s="78"/>
      <c r="CP1037" s="78"/>
      <c r="CQ1037" s="78"/>
      <c r="CR1037" s="78"/>
      <c r="CX1037" s="78"/>
      <c r="CY1037" s="78"/>
      <c r="CZ1037" s="78"/>
      <c r="DF1037" s="78">
        <v>3E-11</v>
      </c>
      <c r="DG1037" s="78">
        <v>4.9496382324899999</v>
      </c>
      <c r="DH1037" s="78">
        <v>49637.557778894698</v>
      </c>
      <c r="DI1037" s="77">
        <f t="shared" si="456"/>
        <v>2.987187016852284E-11</v>
      </c>
      <c r="DJ1037" s="77">
        <f t="shared" si="457"/>
        <v>2.9870595071775486E-11</v>
      </c>
      <c r="DK1037" s="77">
        <f t="shared" si="458"/>
        <v>2.9870594986631711E-11</v>
      </c>
      <c r="DL1037" s="77">
        <f t="shared" si="459"/>
        <v>2.9870594986626018E-11</v>
      </c>
      <c r="DN1037" s="78"/>
      <c r="DO1037" s="78"/>
      <c r="DP1037" s="78"/>
      <c r="DV1037" s="78"/>
      <c r="DW1037" s="78"/>
      <c r="DX1037" s="78"/>
      <c r="ED1037" s="78"/>
      <c r="EE1037" s="78"/>
      <c r="EF1037" s="78"/>
      <c r="EL1037" s="78"/>
      <c r="EM1037" s="78"/>
      <c r="EN1037" s="78"/>
      <c r="ET1037" s="78"/>
      <c r="EU1037" s="78"/>
      <c r="EV1037" s="78"/>
    </row>
    <row r="1038" spans="12:152" s="77" customFormat="1" ht="12.75">
      <c r="L1038" s="78"/>
      <c r="N1038" s="78">
        <v>1.2E-10</v>
      </c>
      <c r="O1038" s="78">
        <v>1.39982040688</v>
      </c>
      <c r="P1038" s="78">
        <v>77417.626589971303</v>
      </c>
      <c r="Q1038" s="77">
        <f t="shared" si="452"/>
        <v>9.9628667373106583E-11</v>
      </c>
      <c r="R1038" s="77">
        <f t="shared" si="453"/>
        <v>9.9580732931036721E-11</v>
      </c>
      <c r="S1038" s="77">
        <f t="shared" si="454"/>
        <v>9.9580729736427624E-11</v>
      </c>
      <c r="T1038" s="77">
        <f t="shared" si="455"/>
        <v>9.9580729736214482E-11</v>
      </c>
      <c r="V1038" s="78"/>
      <c r="W1038" s="78"/>
      <c r="X1038" s="78"/>
      <c r="AD1038" s="78"/>
      <c r="AE1038" s="78"/>
      <c r="AF1038" s="78"/>
      <c r="AL1038" s="78"/>
      <c r="AM1038" s="78"/>
      <c r="AN1038" s="78"/>
      <c r="AT1038" s="78"/>
      <c r="AU1038" s="78"/>
      <c r="AV1038" s="78"/>
      <c r="BB1038" s="78"/>
      <c r="BC1038" s="78"/>
      <c r="BD1038" s="78"/>
      <c r="BJ1038" s="78"/>
      <c r="BK1038" s="78"/>
      <c r="BL1038" s="78"/>
      <c r="BR1038" s="78"/>
      <c r="BS1038" s="78"/>
      <c r="BT1038" s="78"/>
      <c r="BZ1038" s="78"/>
      <c r="CA1038" s="78"/>
      <c r="CB1038" s="78"/>
      <c r="CH1038" s="78"/>
      <c r="CI1038" s="78"/>
      <c r="CJ1038" s="78"/>
      <c r="CP1038" s="78"/>
      <c r="CQ1038" s="78"/>
      <c r="CR1038" s="78"/>
      <c r="CX1038" s="78"/>
      <c r="CY1038" s="78"/>
      <c r="CZ1038" s="78"/>
      <c r="DF1038" s="78">
        <v>3E-11</v>
      </c>
      <c r="DG1038" s="78">
        <v>3.0073274596099999</v>
      </c>
      <c r="DH1038" s="78">
        <v>24705.0157947275</v>
      </c>
      <c r="DI1038" s="77">
        <f t="shared" si="456"/>
        <v>-1.3150123216589688E-11</v>
      </c>
      <c r="DJ1038" s="77">
        <f t="shared" si="457"/>
        <v>-1.3156285935272638E-11</v>
      </c>
      <c r="DK1038" s="77">
        <f t="shared" si="458"/>
        <v>-1.3156286345747776E-11</v>
      </c>
      <c r="DL1038" s="77">
        <f t="shared" si="459"/>
        <v>-1.3156286345775362E-11</v>
      </c>
      <c r="DN1038" s="78"/>
      <c r="DO1038" s="78"/>
      <c r="DP1038" s="78"/>
      <c r="DV1038" s="78"/>
      <c r="DW1038" s="78"/>
      <c r="DX1038" s="78"/>
      <c r="ED1038" s="78"/>
      <c r="EE1038" s="78"/>
      <c r="EF1038" s="78"/>
      <c r="EL1038" s="78"/>
      <c r="EM1038" s="78"/>
      <c r="EN1038" s="78"/>
      <c r="ET1038" s="78"/>
      <c r="EU1038" s="78"/>
      <c r="EV1038" s="78"/>
    </row>
    <row r="1039" spans="12:152" s="77" customFormat="1" ht="12.75">
      <c r="L1039" s="78"/>
      <c r="N1039" s="78">
        <v>1.2E-10</v>
      </c>
      <c r="O1039" s="78">
        <v>5.7009437835799996</v>
      </c>
      <c r="P1039" s="78">
        <v>79330.204901912497</v>
      </c>
      <c r="Q1039" s="77">
        <f t="shared" si="452"/>
        <v>9.8262693736230956E-11</v>
      </c>
      <c r="R1039" s="77">
        <f t="shared" si="453"/>
        <v>9.8212113542831449E-11</v>
      </c>
      <c r="S1039" s="77">
        <f t="shared" si="454"/>
        <v>9.8212110171927777E-11</v>
      </c>
      <c r="T1039" s="77">
        <f t="shared" si="455"/>
        <v>9.8212110171704361E-11</v>
      </c>
      <c r="V1039" s="78"/>
      <c r="W1039" s="78"/>
      <c r="X1039" s="78"/>
      <c r="AD1039" s="78"/>
      <c r="AE1039" s="78"/>
      <c r="AF1039" s="78"/>
      <c r="AL1039" s="78"/>
      <c r="AM1039" s="78"/>
      <c r="AN1039" s="78"/>
      <c r="AT1039" s="78"/>
      <c r="AU1039" s="78"/>
      <c r="AV1039" s="78"/>
      <c r="BB1039" s="78"/>
      <c r="BC1039" s="78"/>
      <c r="BD1039" s="78"/>
      <c r="BJ1039" s="78"/>
      <c r="BK1039" s="78"/>
      <c r="BL1039" s="78"/>
      <c r="BR1039" s="78"/>
      <c r="BS1039" s="78"/>
      <c r="BT1039" s="78"/>
      <c r="BZ1039" s="78"/>
      <c r="CA1039" s="78"/>
      <c r="CB1039" s="78"/>
      <c r="CH1039" s="78"/>
      <c r="CI1039" s="78"/>
      <c r="CJ1039" s="78"/>
      <c r="CP1039" s="78"/>
      <c r="CQ1039" s="78"/>
      <c r="CR1039" s="78"/>
      <c r="CX1039" s="78"/>
      <c r="CY1039" s="78"/>
      <c r="CZ1039" s="78"/>
      <c r="DF1039" s="78">
        <v>3E-11</v>
      </c>
      <c r="DG1039" s="78">
        <v>5.7632345619600001</v>
      </c>
      <c r="DH1039" s="78">
        <v>49976.718939861297</v>
      </c>
      <c r="DI1039" s="77">
        <f t="shared" si="456"/>
        <v>1.1997695581249895E-11</v>
      </c>
      <c r="DJ1039" s="77">
        <f t="shared" si="457"/>
        <v>1.1984980757472316E-11</v>
      </c>
      <c r="DK1039" s="77">
        <f t="shared" si="458"/>
        <v>1.1984979910454869E-11</v>
      </c>
      <c r="DL1039" s="77">
        <f t="shared" si="459"/>
        <v>1.198497991039859E-11</v>
      </c>
      <c r="DN1039" s="78"/>
      <c r="DO1039" s="78"/>
      <c r="DP1039" s="78"/>
      <c r="DV1039" s="78"/>
      <c r="DW1039" s="78"/>
      <c r="DX1039" s="78"/>
      <c r="ED1039" s="78"/>
      <c r="EE1039" s="78"/>
      <c r="EF1039" s="78"/>
      <c r="EL1039" s="78"/>
      <c r="EM1039" s="78"/>
      <c r="EN1039" s="78"/>
      <c r="ET1039" s="78"/>
      <c r="EU1039" s="78"/>
      <c r="EV1039" s="78"/>
    </row>
    <row r="1040" spans="12:152" s="77" customFormat="1" ht="12.75">
      <c r="L1040" s="78"/>
      <c r="N1040" s="78">
        <v>1.2E-10</v>
      </c>
      <c r="O1040" s="78">
        <v>2.36617272843</v>
      </c>
      <c r="P1040" s="78">
        <v>79994.831777655098</v>
      </c>
      <c r="Q1040" s="77">
        <f t="shared" si="452"/>
        <v>2.6510295812414753E-11</v>
      </c>
      <c r="R1040" s="77">
        <f t="shared" si="453"/>
        <v>2.6423672200427906E-11</v>
      </c>
      <c r="S1040" s="77">
        <f t="shared" si="454"/>
        <v>2.642366642995847E-11</v>
      </c>
      <c r="T1040" s="77">
        <f t="shared" si="455"/>
        <v>2.6423666429579201E-11</v>
      </c>
      <c r="V1040" s="78"/>
      <c r="W1040" s="78"/>
      <c r="X1040" s="78"/>
      <c r="AD1040" s="78"/>
      <c r="AE1040" s="78"/>
      <c r="AF1040" s="78"/>
      <c r="AL1040" s="78"/>
      <c r="AM1040" s="78"/>
      <c r="AN1040" s="78"/>
      <c r="AT1040" s="78"/>
      <c r="AU1040" s="78"/>
      <c r="AV1040" s="78"/>
      <c r="BB1040" s="78"/>
      <c r="BC1040" s="78"/>
      <c r="BD1040" s="78"/>
      <c r="BJ1040" s="78"/>
      <c r="BK1040" s="78"/>
      <c r="BL1040" s="78"/>
      <c r="BR1040" s="78"/>
      <c r="BS1040" s="78"/>
      <c r="BT1040" s="78"/>
      <c r="BZ1040" s="78"/>
      <c r="CA1040" s="78"/>
      <c r="CB1040" s="78"/>
      <c r="CH1040" s="78"/>
      <c r="CI1040" s="78"/>
      <c r="CJ1040" s="78"/>
      <c r="CP1040" s="78"/>
      <c r="CQ1040" s="78"/>
      <c r="CR1040" s="78"/>
      <c r="CX1040" s="78"/>
      <c r="CY1040" s="78"/>
      <c r="CZ1040" s="78"/>
      <c r="DF1040" s="78">
        <v>3E-11</v>
      </c>
      <c r="DG1040" s="78">
        <v>4.8324520844599999</v>
      </c>
      <c r="DH1040" s="78">
        <v>156523.53751408699</v>
      </c>
      <c r="DI1040" s="77">
        <f t="shared" si="456"/>
        <v>-1.8311470755308684E-11</v>
      </c>
      <c r="DJ1040" s="77">
        <f t="shared" si="457"/>
        <v>-1.8345863292772897E-11</v>
      </c>
      <c r="DK1040" s="77">
        <f t="shared" si="458"/>
        <v>-1.8345865582376146E-11</v>
      </c>
      <c r="DL1040" s="77">
        <f t="shared" si="459"/>
        <v>-1.8345865582527265E-11</v>
      </c>
      <c r="DN1040" s="78"/>
      <c r="DO1040" s="78"/>
      <c r="DP1040" s="78"/>
      <c r="DV1040" s="78"/>
      <c r="DW1040" s="78"/>
      <c r="DX1040" s="78"/>
      <c r="ED1040" s="78"/>
      <c r="EE1040" s="78"/>
      <c r="EF1040" s="78"/>
      <c r="EL1040" s="78"/>
      <c r="EM1040" s="78"/>
      <c r="EN1040" s="78"/>
      <c r="ET1040" s="78"/>
      <c r="EU1040" s="78"/>
      <c r="EV1040" s="78"/>
    </row>
    <row r="1041" spans="12:152" s="77" customFormat="1" ht="12.75">
      <c r="L1041" s="78"/>
      <c r="N1041" s="78">
        <v>1.2E-10</v>
      </c>
      <c r="O1041" s="78">
        <v>4.77094162628</v>
      </c>
      <c r="P1041" s="78">
        <v>78999.585938254299</v>
      </c>
      <c r="Q1041" s="77">
        <f t="shared" si="452"/>
        <v>1.1492878872717147E-10</v>
      </c>
      <c r="R1041" s="77">
        <f t="shared" si="453"/>
        <v>1.1495398533090432E-10</v>
      </c>
      <c r="S1041" s="77">
        <f t="shared" si="454"/>
        <v>1.1495398700720292E-10</v>
      </c>
      <c r="T1041" s="77">
        <f t="shared" si="455"/>
        <v>1.1495398700731252E-10</v>
      </c>
      <c r="V1041" s="78"/>
      <c r="W1041" s="78"/>
      <c r="X1041" s="78"/>
      <c r="AD1041" s="78"/>
      <c r="AE1041" s="78"/>
      <c r="AF1041" s="78"/>
      <c r="AL1041" s="78"/>
      <c r="AM1041" s="78"/>
      <c r="AN1041" s="78"/>
      <c r="AT1041" s="78"/>
      <c r="AU1041" s="78"/>
      <c r="AV1041" s="78"/>
      <c r="BB1041" s="78"/>
      <c r="BC1041" s="78"/>
      <c r="BD1041" s="78"/>
      <c r="BJ1041" s="78"/>
      <c r="BK1041" s="78"/>
      <c r="BL1041" s="78"/>
      <c r="BR1041" s="78"/>
      <c r="BS1041" s="78"/>
      <c r="BT1041" s="78"/>
      <c r="BZ1041" s="78"/>
      <c r="CA1041" s="78"/>
      <c r="CB1041" s="78"/>
      <c r="CH1041" s="78"/>
      <c r="CI1041" s="78"/>
      <c r="CJ1041" s="78"/>
      <c r="CP1041" s="78"/>
      <c r="CQ1041" s="78"/>
      <c r="CR1041" s="78"/>
      <c r="CX1041" s="78"/>
      <c r="CY1041" s="78"/>
      <c r="CZ1041" s="78"/>
      <c r="DF1041" s="78">
        <v>1.9999999999999999E-11</v>
      </c>
      <c r="DG1041" s="78">
        <v>3.69719041336</v>
      </c>
      <c r="DH1041" s="78">
        <v>24616.150114510601</v>
      </c>
      <c r="DI1041" s="77">
        <f t="shared" si="456"/>
        <v>1.33200524187402E-11</v>
      </c>
      <c r="DJ1041" s="77">
        <f t="shared" si="457"/>
        <v>1.3316654400731304E-11</v>
      </c>
      <c r="DK1041" s="77">
        <f t="shared" si="458"/>
        <v>1.3316654174366752E-11</v>
      </c>
      <c r="DL1041" s="77">
        <f t="shared" si="459"/>
        <v>1.3316654174351909E-11</v>
      </c>
      <c r="DN1041" s="78"/>
      <c r="DO1041" s="78"/>
      <c r="DP1041" s="78"/>
      <c r="DV1041" s="78"/>
      <c r="DW1041" s="78"/>
      <c r="DX1041" s="78"/>
      <c r="ED1041" s="78"/>
      <c r="EE1041" s="78"/>
      <c r="EF1041" s="78"/>
      <c r="EL1041" s="78"/>
      <c r="EM1041" s="78"/>
      <c r="EN1041" s="78"/>
      <c r="ET1041" s="78"/>
      <c r="EU1041" s="78"/>
      <c r="EV1041" s="78"/>
    </row>
    <row r="1042" spans="12:152" s="77" customFormat="1" ht="12.75">
      <c r="L1042" s="78"/>
      <c r="N1042" s="78">
        <v>1.2E-10</v>
      </c>
      <c r="O1042" s="78">
        <v>5.23189289937</v>
      </c>
      <c r="P1042" s="78">
        <v>26411.4085582316</v>
      </c>
      <c r="Q1042" s="77">
        <f t="shared" si="452"/>
        <v>-1.1839807698329025E-10</v>
      </c>
      <c r="R1042" s="77">
        <f t="shared" si="453"/>
        <v>-1.1840284858512393E-10</v>
      </c>
      <c r="S1042" s="77">
        <f t="shared" si="454"/>
        <v>-1.1840284890272434E-10</v>
      </c>
      <c r="T1042" s="77">
        <f t="shared" si="455"/>
        <v>-1.1840284890274544E-10</v>
      </c>
      <c r="V1042" s="78"/>
      <c r="W1042" s="78"/>
      <c r="X1042" s="78"/>
      <c r="AD1042" s="78"/>
      <c r="AE1042" s="78"/>
      <c r="AF1042" s="78"/>
      <c r="AL1042" s="78"/>
      <c r="AM1042" s="78"/>
      <c r="AN1042" s="78"/>
      <c r="AT1042" s="78"/>
      <c r="AU1042" s="78"/>
      <c r="AV1042" s="78"/>
      <c r="BB1042" s="78"/>
      <c r="BC1042" s="78"/>
      <c r="BD1042" s="78"/>
      <c r="BJ1042" s="78"/>
      <c r="BK1042" s="78"/>
      <c r="BL1042" s="78"/>
      <c r="BR1042" s="78"/>
      <c r="BS1042" s="78"/>
      <c r="BT1042" s="78"/>
      <c r="BZ1042" s="78"/>
      <c r="CA1042" s="78"/>
      <c r="CB1042" s="78"/>
      <c r="CH1042" s="78"/>
      <c r="CI1042" s="78"/>
      <c r="CJ1042" s="78"/>
      <c r="CP1042" s="78"/>
      <c r="CQ1042" s="78"/>
      <c r="CR1042" s="78"/>
      <c r="CX1042" s="78"/>
      <c r="CY1042" s="78"/>
      <c r="CZ1042" s="78"/>
      <c r="DF1042" s="78">
        <v>3E-11</v>
      </c>
      <c r="DG1042" s="78">
        <v>0.18439316147000001</v>
      </c>
      <c r="DH1042" s="78">
        <v>78597.565365491901</v>
      </c>
      <c r="DI1042" s="77">
        <f t="shared" si="456"/>
        <v>-1.4249958922668083E-11</v>
      </c>
      <c r="DJ1042" s="77">
        <f t="shared" si="457"/>
        <v>-1.4269151934389033E-11</v>
      </c>
      <c r="DK1042" s="77">
        <f t="shared" si="458"/>
        <v>-1.4269153212581931E-11</v>
      </c>
      <c r="DL1042" s="77">
        <f t="shared" si="459"/>
        <v>-1.4269153212665935E-11</v>
      </c>
      <c r="DN1042" s="78"/>
      <c r="DO1042" s="78"/>
      <c r="DP1042" s="78"/>
      <c r="DV1042" s="78"/>
      <c r="DW1042" s="78"/>
      <c r="DX1042" s="78"/>
      <c r="ED1042" s="78"/>
      <c r="EE1042" s="78"/>
      <c r="EF1042" s="78"/>
      <c r="EL1042" s="78"/>
      <c r="EM1042" s="78"/>
      <c r="EN1042" s="78"/>
      <c r="ET1042" s="78"/>
      <c r="EU1042" s="78"/>
      <c r="EV1042" s="78"/>
    </row>
    <row r="1043" spans="12:152" s="77" customFormat="1" ht="12.75">
      <c r="L1043" s="78"/>
      <c r="N1043" s="78">
        <v>1.4000000000000001E-10</v>
      </c>
      <c r="O1043" s="78">
        <v>2.9980040236600001</v>
      </c>
      <c r="P1043" s="78">
        <v>1073.6090241908</v>
      </c>
      <c r="Q1043" s="77">
        <f t="shared" si="452"/>
        <v>-1.3756207702226666E-10</v>
      </c>
      <c r="R1043" s="77">
        <f t="shared" si="453"/>
        <v>-1.3756233539509178E-10</v>
      </c>
      <c r="S1043" s="77">
        <f t="shared" si="454"/>
        <v>-1.3756233541230153E-10</v>
      </c>
      <c r="T1043" s="77">
        <f t="shared" si="455"/>
        <v>-1.3756233541230264E-10</v>
      </c>
      <c r="V1043" s="78"/>
      <c r="W1043" s="78"/>
      <c r="X1043" s="78"/>
      <c r="AD1043" s="78"/>
      <c r="AE1043" s="78"/>
      <c r="AF1043" s="78"/>
      <c r="AL1043" s="78"/>
      <c r="AM1043" s="78"/>
      <c r="AN1043" s="78"/>
      <c r="AT1043" s="78"/>
      <c r="AU1043" s="78"/>
      <c r="AV1043" s="78"/>
      <c r="BB1043" s="78"/>
      <c r="BC1043" s="78"/>
      <c r="BD1043" s="78"/>
      <c r="BJ1043" s="78"/>
      <c r="BK1043" s="78"/>
      <c r="BL1043" s="78"/>
      <c r="BR1043" s="78"/>
      <c r="BS1043" s="78"/>
      <c r="BT1043" s="78"/>
      <c r="BZ1043" s="78"/>
      <c r="CA1043" s="78"/>
      <c r="CB1043" s="78"/>
      <c r="CH1043" s="78"/>
      <c r="CI1043" s="78"/>
      <c r="CJ1043" s="78"/>
      <c r="CP1043" s="78"/>
      <c r="CQ1043" s="78"/>
      <c r="CR1043" s="78"/>
      <c r="CX1043" s="78"/>
      <c r="CY1043" s="78"/>
      <c r="CZ1043" s="78"/>
      <c r="DF1043" s="78">
        <v>3E-11</v>
      </c>
      <c r="DG1043" s="78">
        <v>4.9837393301799997</v>
      </c>
      <c r="DH1043" s="78">
        <v>102129.75593169899</v>
      </c>
      <c r="DI1043" s="77">
        <f t="shared" si="456"/>
        <v>-1.4589212260187341E-11</v>
      </c>
      <c r="DJ1043" s="77">
        <f t="shared" si="457"/>
        <v>-1.4613974354562603E-11</v>
      </c>
      <c r="DK1043" s="77">
        <f t="shared" si="458"/>
        <v>-1.4613976003526771E-11</v>
      </c>
      <c r="DL1043" s="77">
        <f t="shared" si="459"/>
        <v>-1.4613976003636977E-11</v>
      </c>
      <c r="DN1043" s="78"/>
      <c r="DO1043" s="78"/>
      <c r="DP1043" s="78"/>
      <c r="DV1043" s="78"/>
      <c r="DW1043" s="78"/>
      <c r="DX1043" s="78"/>
      <c r="ED1043" s="78"/>
      <c r="EE1043" s="78"/>
      <c r="EF1043" s="78"/>
      <c r="EL1043" s="78"/>
      <c r="EM1043" s="78"/>
      <c r="EN1043" s="78"/>
      <c r="ET1043" s="78"/>
      <c r="EU1043" s="78"/>
      <c r="EV1043" s="78"/>
    </row>
    <row r="1044" spans="12:152" s="77" customFormat="1" ht="12.75">
      <c r="L1044" s="78"/>
      <c r="N1044" s="78">
        <v>1.2E-10</v>
      </c>
      <c r="O1044" s="78">
        <v>6.1514619378499997</v>
      </c>
      <c r="P1044" s="78">
        <v>103704.601732981</v>
      </c>
      <c r="Q1044" s="77">
        <f t="shared" si="452"/>
        <v>-1.1715979135514863E-10</v>
      </c>
      <c r="R1044" s="77">
        <f t="shared" si="453"/>
        <v>-1.1713483649584519E-10</v>
      </c>
      <c r="S1044" s="77">
        <f t="shared" si="454"/>
        <v>-1.1713483483001104E-10</v>
      </c>
      <c r="T1044" s="77">
        <f t="shared" si="455"/>
        <v>-1.1713483482990142E-10</v>
      </c>
      <c r="V1044" s="78"/>
      <c r="W1044" s="78"/>
      <c r="X1044" s="78"/>
      <c r="AD1044" s="78"/>
      <c r="AE1044" s="78"/>
      <c r="AF1044" s="78"/>
      <c r="AL1044" s="78"/>
      <c r="AM1044" s="78"/>
      <c r="AN1044" s="78"/>
      <c r="AT1044" s="78"/>
      <c r="AU1044" s="78"/>
      <c r="AV1044" s="78"/>
      <c r="BB1044" s="78"/>
      <c r="BC1044" s="78"/>
      <c r="BD1044" s="78"/>
      <c r="BJ1044" s="78"/>
      <c r="BK1044" s="78"/>
      <c r="BL1044" s="78"/>
      <c r="BR1044" s="78"/>
      <c r="BS1044" s="78"/>
      <c r="BT1044" s="78"/>
      <c r="BZ1044" s="78"/>
      <c r="CA1044" s="78"/>
      <c r="CB1044" s="78"/>
      <c r="CH1044" s="78"/>
      <c r="CI1044" s="78"/>
      <c r="CJ1044" s="78"/>
      <c r="CP1044" s="78"/>
      <c r="CQ1044" s="78"/>
      <c r="CR1044" s="78"/>
      <c r="CX1044" s="78"/>
      <c r="CY1044" s="78"/>
      <c r="CZ1044" s="78"/>
      <c r="DF1044" s="78">
        <v>3E-11</v>
      </c>
      <c r="DG1044" s="78">
        <v>2.2284877339999998E-2</v>
      </c>
      <c r="DH1044" s="78">
        <v>1.4844727083</v>
      </c>
      <c r="DI1044" s="77">
        <f t="shared" si="456"/>
        <v>2.9997037278625128E-11</v>
      </c>
      <c r="DJ1044" s="77">
        <f t="shared" si="457"/>
        <v>2.999703728441547E-11</v>
      </c>
      <c r="DK1044" s="77">
        <f t="shared" si="458"/>
        <v>2.9997037284415858E-11</v>
      </c>
      <c r="DL1044" s="77">
        <f t="shared" si="459"/>
        <v>2.9997037284415858E-11</v>
      </c>
      <c r="DN1044" s="78"/>
      <c r="DO1044" s="78"/>
      <c r="DP1044" s="78"/>
      <c r="DV1044" s="78"/>
      <c r="DW1044" s="78"/>
      <c r="DX1044" s="78"/>
      <c r="ED1044" s="78"/>
      <c r="EE1044" s="78"/>
      <c r="EF1044" s="78"/>
      <c r="EL1044" s="78"/>
      <c r="EM1044" s="78"/>
      <c r="EN1044" s="78"/>
      <c r="ET1044" s="78"/>
      <c r="EU1044" s="78"/>
      <c r="EV1044" s="78"/>
    </row>
    <row r="1045" spans="12:152" s="77" customFormat="1" ht="12.75">
      <c r="L1045" s="78"/>
      <c r="N1045" s="78">
        <v>1.2E-10</v>
      </c>
      <c r="O1045" s="78">
        <v>1.58617824624</v>
      </c>
      <c r="P1045" s="78">
        <v>78571.267045692104</v>
      </c>
      <c r="Q1045" s="77">
        <f t="shared" si="452"/>
        <v>1.0424779093737339E-10</v>
      </c>
      <c r="R1045" s="77">
        <f t="shared" si="453"/>
        <v>1.0420455973145273E-10</v>
      </c>
      <c r="S1045" s="77">
        <f t="shared" si="454"/>
        <v>1.0420455684999295E-10</v>
      </c>
      <c r="T1045" s="77">
        <f t="shared" si="455"/>
        <v>1.0420455684980352E-10</v>
      </c>
      <c r="V1045" s="78"/>
      <c r="W1045" s="78"/>
      <c r="X1045" s="78"/>
      <c r="AD1045" s="78"/>
      <c r="AE1045" s="78"/>
      <c r="AF1045" s="78"/>
      <c r="AL1045" s="78"/>
      <c r="AM1045" s="78"/>
      <c r="AN1045" s="78"/>
      <c r="AT1045" s="78"/>
      <c r="AU1045" s="78"/>
      <c r="AV1045" s="78"/>
      <c r="BB1045" s="78"/>
      <c r="BC1045" s="78"/>
      <c r="BD1045" s="78"/>
      <c r="BJ1045" s="78"/>
      <c r="BK1045" s="78"/>
      <c r="BL1045" s="78"/>
      <c r="BR1045" s="78"/>
      <c r="BS1045" s="78"/>
      <c r="BT1045" s="78"/>
      <c r="BZ1045" s="78"/>
      <c r="CA1045" s="78"/>
      <c r="CB1045" s="78"/>
      <c r="CH1045" s="78"/>
      <c r="CI1045" s="78"/>
      <c r="CJ1045" s="78"/>
      <c r="CP1045" s="78"/>
      <c r="CQ1045" s="78"/>
      <c r="CR1045" s="78"/>
      <c r="CX1045" s="78"/>
      <c r="CY1045" s="78"/>
      <c r="CZ1045" s="78"/>
      <c r="DF1045" s="78">
        <v>3E-11</v>
      </c>
      <c r="DG1045" s="78">
        <v>4.0625031898400001</v>
      </c>
      <c r="DH1045" s="78">
        <v>97466.462676365903</v>
      </c>
      <c r="DI1045" s="77">
        <f t="shared" si="456"/>
        <v>-1.9460793130354862E-11</v>
      </c>
      <c r="DJ1045" s="77">
        <f t="shared" si="457"/>
        <v>-1.9481373100857613E-11</v>
      </c>
      <c r="DK1045" s="77">
        <f t="shared" si="458"/>
        <v>-1.9481374471160793E-11</v>
      </c>
      <c r="DL1045" s="77">
        <f t="shared" si="459"/>
        <v>-1.9481374471251569E-11</v>
      </c>
      <c r="DN1045" s="78"/>
      <c r="DO1045" s="78"/>
      <c r="DP1045" s="78"/>
      <c r="DV1045" s="78"/>
      <c r="DW1045" s="78"/>
      <c r="DX1045" s="78"/>
      <c r="ED1045" s="78"/>
      <c r="EE1045" s="78"/>
      <c r="EF1045" s="78"/>
      <c r="EL1045" s="78"/>
      <c r="EM1045" s="78"/>
      <c r="EN1045" s="78"/>
      <c r="ET1045" s="78"/>
      <c r="EU1045" s="78"/>
      <c r="EV1045" s="78"/>
    </row>
    <row r="1046" spans="12:152" s="77" customFormat="1" ht="12.75">
      <c r="L1046" s="78"/>
      <c r="N1046" s="78">
        <v>1.2999999999999999E-10</v>
      </c>
      <c r="O1046" s="78">
        <v>0.37894193721000002</v>
      </c>
      <c r="P1046" s="78">
        <v>53124.981892118099</v>
      </c>
      <c r="Q1046" s="77">
        <f t="shared" si="452"/>
        <v>5.5076117606810605E-11</v>
      </c>
      <c r="R1046" s="77">
        <f t="shared" si="453"/>
        <v>5.5133987971099792E-11</v>
      </c>
      <c r="S1046" s="77">
        <f t="shared" si="454"/>
        <v>5.5133991825396285E-11</v>
      </c>
      <c r="T1046" s="77">
        <f t="shared" si="455"/>
        <v>5.5133991825650585E-11</v>
      </c>
      <c r="V1046" s="78"/>
      <c r="W1046" s="78"/>
      <c r="X1046" s="78"/>
      <c r="AD1046" s="78"/>
      <c r="AE1046" s="78"/>
      <c r="AF1046" s="78"/>
      <c r="AL1046" s="78"/>
      <c r="AM1046" s="78"/>
      <c r="AN1046" s="78"/>
      <c r="AT1046" s="78"/>
      <c r="AU1046" s="78"/>
      <c r="AV1046" s="78"/>
      <c r="BB1046" s="78"/>
      <c r="BC1046" s="78"/>
      <c r="BD1046" s="78"/>
      <c r="BJ1046" s="78"/>
      <c r="BK1046" s="78"/>
      <c r="BL1046" s="78"/>
      <c r="BR1046" s="78"/>
      <c r="BS1046" s="78"/>
      <c r="BT1046" s="78"/>
      <c r="BZ1046" s="78"/>
      <c r="CA1046" s="78"/>
      <c r="CB1046" s="78"/>
      <c r="CH1046" s="78"/>
      <c r="CI1046" s="78"/>
      <c r="CJ1046" s="78"/>
      <c r="CP1046" s="78"/>
      <c r="CQ1046" s="78"/>
      <c r="CR1046" s="78"/>
      <c r="CX1046" s="78"/>
      <c r="CY1046" s="78"/>
      <c r="CZ1046" s="78"/>
      <c r="DF1046" s="78">
        <v>3E-11</v>
      </c>
      <c r="DG1046" s="78">
        <v>2.6572623428700002</v>
      </c>
      <c r="DH1046" s="78">
        <v>13705.857113080599</v>
      </c>
      <c r="DI1046" s="77">
        <f t="shared" si="456"/>
        <v>-1.4160172207117114E-11</v>
      </c>
      <c r="DJ1046" s="77">
        <f t="shared" si="457"/>
        <v>-1.4156818434768891E-11</v>
      </c>
      <c r="DK1046" s="77">
        <f t="shared" si="458"/>
        <v>-1.4156818211366952E-11</v>
      </c>
      <c r="DL1046" s="77">
        <f t="shared" si="459"/>
        <v>-1.4156818211352293E-11</v>
      </c>
      <c r="DN1046" s="78"/>
      <c r="DO1046" s="78"/>
      <c r="DP1046" s="78"/>
      <c r="DV1046" s="78"/>
      <c r="DW1046" s="78"/>
      <c r="DX1046" s="78"/>
      <c r="ED1046" s="78"/>
      <c r="EE1046" s="78"/>
      <c r="EF1046" s="78"/>
      <c r="EL1046" s="78"/>
      <c r="EM1046" s="78"/>
      <c r="EN1046" s="78"/>
      <c r="ET1046" s="78"/>
      <c r="EU1046" s="78"/>
      <c r="EV1046" s="78"/>
    </row>
    <row r="1047" spans="12:152" s="77" customFormat="1" ht="12.75">
      <c r="L1047" s="78"/>
      <c r="N1047" s="78">
        <v>1.2E-10</v>
      </c>
      <c r="O1047" s="78">
        <v>3.8654907707900001</v>
      </c>
      <c r="P1047" s="78">
        <v>189853.99758261899</v>
      </c>
      <c r="Q1047" s="77">
        <f t="shared" si="452"/>
        <v>1.0541961924543372E-10</v>
      </c>
      <c r="R1047" s="77">
        <f t="shared" si="453"/>
        <v>1.055201548566083E-10</v>
      </c>
      <c r="S1047" s="77">
        <f t="shared" si="454"/>
        <v>1.0552016154243349E-10</v>
      </c>
      <c r="T1047" s="77">
        <f t="shared" si="455"/>
        <v>1.0552016154287526E-10</v>
      </c>
      <c r="V1047" s="78"/>
      <c r="W1047" s="78"/>
      <c r="X1047" s="78"/>
      <c r="AD1047" s="78"/>
      <c r="AE1047" s="78"/>
      <c r="AF1047" s="78"/>
      <c r="AL1047" s="78"/>
      <c r="AM1047" s="78"/>
      <c r="AN1047" s="78"/>
      <c r="AT1047" s="78"/>
      <c r="AU1047" s="78"/>
      <c r="AV1047" s="78"/>
      <c r="BB1047" s="78"/>
      <c r="BC1047" s="78"/>
      <c r="BD1047" s="78"/>
      <c r="BJ1047" s="78"/>
      <c r="BK1047" s="78"/>
      <c r="BL1047" s="78"/>
      <c r="BR1047" s="78"/>
      <c r="BS1047" s="78"/>
      <c r="BT1047" s="78"/>
      <c r="BZ1047" s="78"/>
      <c r="CA1047" s="78"/>
      <c r="CB1047" s="78"/>
      <c r="CH1047" s="78"/>
      <c r="CI1047" s="78"/>
      <c r="CJ1047" s="78"/>
      <c r="CP1047" s="78"/>
      <c r="CQ1047" s="78"/>
      <c r="CR1047" s="78"/>
      <c r="CX1047" s="78"/>
      <c r="CY1047" s="78"/>
      <c r="CZ1047" s="78"/>
      <c r="DF1047" s="78">
        <v>1.9999999999999999E-11</v>
      </c>
      <c r="DG1047" s="78">
        <v>0.12883868679999999</v>
      </c>
      <c r="DH1047" s="78">
        <v>149756.70824819899</v>
      </c>
      <c r="DI1047" s="77">
        <f t="shared" si="456"/>
        <v>1.3531414248413535E-11</v>
      </c>
      <c r="DJ1047" s="77">
        <f t="shared" si="457"/>
        <v>1.3510996158136929E-11</v>
      </c>
      <c r="DK1047" s="77">
        <f t="shared" si="458"/>
        <v>1.3510994797226219E-11</v>
      </c>
      <c r="DL1047" s="77">
        <f t="shared" si="459"/>
        <v>1.3510994797135691E-11</v>
      </c>
      <c r="DN1047" s="78"/>
      <c r="DO1047" s="78"/>
      <c r="DP1047" s="78"/>
      <c r="DV1047" s="78"/>
      <c r="DW1047" s="78"/>
      <c r="DX1047" s="78"/>
      <c r="ED1047" s="78"/>
      <c r="EE1047" s="78"/>
      <c r="EF1047" s="78"/>
      <c r="EL1047" s="78"/>
      <c r="EM1047" s="78"/>
      <c r="EN1047" s="78"/>
      <c r="ET1047" s="78"/>
      <c r="EU1047" s="78"/>
      <c r="EV1047" s="78"/>
    </row>
    <row r="1048" spans="12:152" s="77" customFormat="1" ht="12.75">
      <c r="L1048" s="78"/>
      <c r="N1048" s="78">
        <v>1.2999999999999999E-10</v>
      </c>
      <c r="O1048" s="78">
        <v>4.7078551515399996</v>
      </c>
      <c r="P1048" s="78">
        <v>234261.43730907299</v>
      </c>
      <c r="Q1048" s="77">
        <f t="shared" si="452"/>
        <v>1.2824738608443472E-10</v>
      </c>
      <c r="R1048" s="77">
        <f t="shared" si="453"/>
        <v>1.2829319365383381E-10</v>
      </c>
      <c r="S1048" s="77">
        <f t="shared" si="454"/>
        <v>1.2829319668499934E-10</v>
      </c>
      <c r="T1048" s="77">
        <f t="shared" si="455"/>
        <v>1.2829319668519988E-10</v>
      </c>
      <c r="V1048" s="78"/>
      <c r="W1048" s="78"/>
      <c r="X1048" s="78"/>
      <c r="AD1048" s="78"/>
      <c r="AE1048" s="78"/>
      <c r="AF1048" s="78"/>
      <c r="AL1048" s="78"/>
      <c r="AM1048" s="78"/>
      <c r="AN1048" s="78"/>
      <c r="AT1048" s="78"/>
      <c r="AU1048" s="78"/>
      <c r="AV1048" s="78"/>
      <c r="BB1048" s="78"/>
      <c r="BC1048" s="78"/>
      <c r="BD1048" s="78"/>
      <c r="BJ1048" s="78"/>
      <c r="BK1048" s="78"/>
      <c r="BL1048" s="78"/>
      <c r="BR1048" s="78"/>
      <c r="BS1048" s="78"/>
      <c r="BT1048" s="78"/>
      <c r="BZ1048" s="78"/>
      <c r="CA1048" s="78"/>
      <c r="CB1048" s="78"/>
      <c r="CH1048" s="78"/>
      <c r="CI1048" s="78"/>
      <c r="CJ1048" s="78"/>
      <c r="CP1048" s="78"/>
      <c r="CQ1048" s="78"/>
      <c r="CR1048" s="78"/>
      <c r="CX1048" s="78"/>
      <c r="CY1048" s="78"/>
      <c r="CZ1048" s="78"/>
      <c r="DF1048" s="78">
        <v>3E-11</v>
      </c>
      <c r="DG1048" s="78">
        <v>2.8229956337900002</v>
      </c>
      <c r="DH1048" s="78">
        <v>53132.095439118901</v>
      </c>
      <c r="DI1048" s="77">
        <f t="shared" si="456"/>
        <v>-2.7674506558530896E-11</v>
      </c>
      <c r="DJ1048" s="77">
        <f t="shared" si="457"/>
        <v>-2.7680196048217171E-11</v>
      </c>
      <c r="DK1048" s="77">
        <f t="shared" si="458"/>
        <v>-2.7680196426970746E-11</v>
      </c>
      <c r="DL1048" s="77">
        <f t="shared" si="459"/>
        <v>-2.7680196426995733E-11</v>
      </c>
      <c r="DN1048" s="78"/>
      <c r="DO1048" s="78"/>
      <c r="DP1048" s="78"/>
      <c r="DV1048" s="78"/>
      <c r="DW1048" s="78"/>
      <c r="DX1048" s="78"/>
      <c r="ED1048" s="78"/>
      <c r="EE1048" s="78"/>
      <c r="EF1048" s="78"/>
      <c r="EL1048" s="78"/>
      <c r="EM1048" s="78"/>
      <c r="EN1048" s="78"/>
      <c r="ET1048" s="78"/>
      <c r="EU1048" s="78"/>
      <c r="EV1048" s="78"/>
    </row>
    <row r="1049" spans="12:152" s="77" customFormat="1" ht="12.75">
      <c r="L1049" s="78"/>
      <c r="N1049" s="78">
        <v>1.2E-10</v>
      </c>
      <c r="O1049" s="78">
        <v>4.5409764894000002</v>
      </c>
      <c r="P1049" s="78">
        <v>56259.794789852698</v>
      </c>
      <c r="Q1049" s="77">
        <f t="shared" si="452"/>
        <v>1.0641068246075433E-10</v>
      </c>
      <c r="R1049" s="77">
        <f t="shared" si="453"/>
        <v>1.064395394193158E-10</v>
      </c>
      <c r="S1049" s="77">
        <f t="shared" si="454"/>
        <v>1.0643954134051368E-10</v>
      </c>
      <c r="T1049" s="77">
        <f t="shared" si="455"/>
        <v>1.0643954134064282E-10</v>
      </c>
      <c r="V1049" s="78"/>
      <c r="W1049" s="78"/>
      <c r="X1049" s="78"/>
      <c r="AD1049" s="78"/>
      <c r="AE1049" s="78"/>
      <c r="AF1049" s="78"/>
      <c r="AL1049" s="78"/>
      <c r="AM1049" s="78"/>
      <c r="AN1049" s="78"/>
      <c r="AT1049" s="78"/>
      <c r="AU1049" s="78"/>
      <c r="AV1049" s="78"/>
      <c r="BB1049" s="78"/>
      <c r="BC1049" s="78"/>
      <c r="BD1049" s="78"/>
      <c r="BJ1049" s="78"/>
      <c r="BK1049" s="78"/>
      <c r="BL1049" s="78"/>
      <c r="BR1049" s="78"/>
      <c r="BS1049" s="78"/>
      <c r="BT1049" s="78"/>
      <c r="BZ1049" s="78"/>
      <c r="CA1049" s="78"/>
      <c r="CB1049" s="78"/>
      <c r="CH1049" s="78"/>
      <c r="CI1049" s="78"/>
      <c r="CJ1049" s="78"/>
      <c r="CP1049" s="78"/>
      <c r="CQ1049" s="78"/>
      <c r="CR1049" s="78"/>
      <c r="CX1049" s="78"/>
      <c r="CY1049" s="78"/>
      <c r="CZ1049" s="78"/>
      <c r="DF1049" s="78">
        <v>3E-11</v>
      </c>
      <c r="DG1049" s="78">
        <v>5.9906150950999999</v>
      </c>
      <c r="DH1049" s="78">
        <v>29864.334027309</v>
      </c>
      <c r="DI1049" s="77">
        <f t="shared" si="456"/>
        <v>-2.4296193281736365E-11</v>
      </c>
      <c r="DJ1049" s="77">
        <f t="shared" si="457"/>
        <v>-2.4301054656609554E-11</v>
      </c>
      <c r="DK1049" s="77">
        <f t="shared" si="458"/>
        <v>-2.4301054980363305E-11</v>
      </c>
      <c r="DL1049" s="77">
        <f t="shared" si="459"/>
        <v>-2.4301054980384805E-11</v>
      </c>
      <c r="DN1049" s="78"/>
      <c r="DO1049" s="78"/>
      <c r="DP1049" s="78"/>
      <c r="DV1049" s="78"/>
      <c r="DW1049" s="78"/>
      <c r="DX1049" s="78"/>
      <c r="ED1049" s="78"/>
      <c r="EE1049" s="78"/>
      <c r="EF1049" s="78"/>
      <c r="EL1049" s="78"/>
      <c r="EM1049" s="78"/>
      <c r="EN1049" s="78"/>
      <c r="ET1049" s="78"/>
      <c r="EU1049" s="78"/>
      <c r="EV1049" s="78"/>
    </row>
    <row r="1050" spans="12:152" s="77" customFormat="1" ht="12.75">
      <c r="L1050" s="78"/>
      <c r="N1050" s="78">
        <v>1.2E-10</v>
      </c>
      <c r="O1050" s="78">
        <v>1.32257018476</v>
      </c>
      <c r="P1050" s="78">
        <v>149756.70824819899</v>
      </c>
      <c r="Q1050" s="77">
        <f t="shared" si="452"/>
        <v>1.1205063797046675E-10</v>
      </c>
      <c r="R1050" s="77">
        <f t="shared" si="453"/>
        <v>1.1211003709996634E-10</v>
      </c>
      <c r="S1050" s="77">
        <f t="shared" si="454"/>
        <v>1.1211004104936812E-10</v>
      </c>
      <c r="T1050" s="77">
        <f t="shared" si="455"/>
        <v>1.1211004104963084E-10</v>
      </c>
      <c r="V1050" s="78"/>
      <c r="W1050" s="78"/>
      <c r="X1050" s="78"/>
      <c r="AD1050" s="78"/>
      <c r="AE1050" s="78"/>
      <c r="AF1050" s="78"/>
      <c r="AL1050" s="78"/>
      <c r="AM1050" s="78"/>
      <c r="AN1050" s="78"/>
      <c r="AT1050" s="78"/>
      <c r="AU1050" s="78"/>
      <c r="AV1050" s="78"/>
      <c r="BB1050" s="78"/>
      <c r="BC1050" s="78"/>
      <c r="BD1050" s="78"/>
      <c r="BJ1050" s="78"/>
      <c r="BK1050" s="78"/>
      <c r="BL1050" s="78"/>
      <c r="BR1050" s="78"/>
      <c r="BS1050" s="78"/>
      <c r="BT1050" s="78"/>
      <c r="BZ1050" s="78"/>
      <c r="CA1050" s="78"/>
      <c r="CB1050" s="78"/>
      <c r="CH1050" s="78"/>
      <c r="CI1050" s="78"/>
      <c r="CJ1050" s="78"/>
      <c r="CP1050" s="78"/>
      <c r="CQ1050" s="78"/>
      <c r="CR1050" s="78"/>
      <c r="CX1050" s="78"/>
      <c r="CY1050" s="78"/>
      <c r="CZ1050" s="78"/>
      <c r="DF1050" s="78">
        <v>3E-11</v>
      </c>
      <c r="DG1050" s="78">
        <v>3.9301871106999999</v>
      </c>
      <c r="DH1050" s="78">
        <v>17098.435436141801</v>
      </c>
      <c r="DI1050" s="77">
        <f t="shared" si="456"/>
        <v>-2.9190376041163088E-11</v>
      </c>
      <c r="DJ1050" s="77">
        <f t="shared" si="457"/>
        <v>-2.9191470755380993E-11</v>
      </c>
      <c r="DK1050" s="77">
        <f t="shared" si="458"/>
        <v>-2.919147082827549E-11</v>
      </c>
      <c r="DL1050" s="77">
        <f t="shared" si="459"/>
        <v>-2.9191470828280304E-11</v>
      </c>
      <c r="DN1050" s="78"/>
      <c r="DO1050" s="78"/>
      <c r="DP1050" s="78"/>
      <c r="DV1050" s="78"/>
      <c r="DW1050" s="78"/>
      <c r="DX1050" s="78"/>
      <c r="ED1050" s="78"/>
      <c r="EE1050" s="78"/>
      <c r="EF1050" s="78"/>
      <c r="EL1050" s="78"/>
      <c r="EM1050" s="78"/>
      <c r="EN1050" s="78"/>
      <c r="ET1050" s="78"/>
      <c r="EU1050" s="78"/>
      <c r="EV1050" s="78"/>
    </row>
    <row r="1051" spans="12:152" s="77" customFormat="1" ht="12.75">
      <c r="L1051" s="78"/>
      <c r="N1051" s="78">
        <v>1.0999999999999999E-10</v>
      </c>
      <c r="O1051" s="78">
        <v>5.6977974492100003</v>
      </c>
      <c r="P1051" s="78">
        <v>222224.97657418399</v>
      </c>
      <c r="Q1051" s="77">
        <f t="shared" si="452"/>
        <v>3.7421570547019819E-11</v>
      </c>
      <c r="R1051" s="77">
        <f t="shared" si="453"/>
        <v>3.7208825049333065E-11</v>
      </c>
      <c r="S1051" s="77">
        <f t="shared" si="454"/>
        <v>3.7208810873125453E-11</v>
      </c>
      <c r="T1051" s="77">
        <f t="shared" si="455"/>
        <v>3.7208810872207515E-11</v>
      </c>
      <c r="V1051" s="78"/>
      <c r="W1051" s="78"/>
      <c r="X1051" s="78"/>
      <c r="AD1051" s="78"/>
      <c r="AE1051" s="78"/>
      <c r="AF1051" s="78"/>
      <c r="AL1051" s="78"/>
      <c r="AM1051" s="78"/>
      <c r="AN1051" s="78"/>
      <c r="AT1051" s="78"/>
      <c r="AU1051" s="78"/>
      <c r="AV1051" s="78"/>
      <c r="BB1051" s="78"/>
      <c r="BC1051" s="78"/>
      <c r="BD1051" s="78"/>
      <c r="BJ1051" s="78"/>
      <c r="BK1051" s="78"/>
      <c r="BL1051" s="78"/>
      <c r="BR1051" s="78"/>
      <c r="BS1051" s="78"/>
      <c r="BT1051" s="78"/>
      <c r="BZ1051" s="78"/>
      <c r="CA1051" s="78"/>
      <c r="CB1051" s="78"/>
      <c r="CH1051" s="78"/>
      <c r="CI1051" s="78"/>
      <c r="CJ1051" s="78"/>
      <c r="CP1051" s="78"/>
      <c r="CQ1051" s="78"/>
      <c r="CR1051" s="78"/>
      <c r="CX1051" s="78"/>
      <c r="CY1051" s="78"/>
      <c r="CZ1051" s="78"/>
      <c r="DF1051" s="78">
        <v>1.9999999999999999E-11</v>
      </c>
      <c r="DG1051" s="78">
        <v>4.2269803936599999</v>
      </c>
      <c r="DH1051" s="78">
        <v>10681.2505365654</v>
      </c>
      <c r="DI1051" s="77">
        <f t="shared" si="456"/>
        <v>3.6240844282916782E-13</v>
      </c>
      <c r="DJ1051" s="77">
        <f t="shared" si="457"/>
        <v>3.6438451329855164E-13</v>
      </c>
      <c r="DK1051" s="77">
        <f t="shared" si="458"/>
        <v>3.6438464492421091E-13</v>
      </c>
      <c r="DL1051" s="77">
        <f t="shared" si="459"/>
        <v>3.6438464493287813E-13</v>
      </c>
      <c r="DN1051" s="78"/>
      <c r="DO1051" s="78"/>
      <c r="DP1051" s="78"/>
      <c r="DV1051" s="78"/>
      <c r="DW1051" s="78"/>
      <c r="DX1051" s="78"/>
      <c r="ED1051" s="78"/>
      <c r="EE1051" s="78"/>
      <c r="EF1051" s="78"/>
      <c r="EL1051" s="78"/>
      <c r="EM1051" s="78"/>
      <c r="EN1051" s="78"/>
      <c r="ET1051" s="78"/>
      <c r="EU1051" s="78"/>
      <c r="EV1051" s="78"/>
    </row>
    <row r="1052" spans="12:152" s="77" customFormat="1" ht="12.75">
      <c r="L1052" s="78"/>
      <c r="N1052" s="78">
        <v>1.2E-10</v>
      </c>
      <c r="O1052" s="78">
        <v>0.60900120711000005</v>
      </c>
      <c r="P1052" s="78">
        <v>2751.5475996916002</v>
      </c>
      <c r="Q1052" s="77">
        <f t="shared" si="452"/>
        <v>-5.8580050476191486E-11</v>
      </c>
      <c r="R1052" s="77">
        <f t="shared" si="453"/>
        <v>-5.8582716519306545E-11</v>
      </c>
      <c r="S1052" s="77">
        <f t="shared" si="454"/>
        <v>-5.8582716696890215E-11</v>
      </c>
      <c r="T1052" s="77">
        <f t="shared" si="455"/>
        <v>-5.8582716696901938E-11</v>
      </c>
      <c r="V1052" s="78"/>
      <c r="W1052" s="78"/>
      <c r="X1052" s="78"/>
      <c r="AD1052" s="78"/>
      <c r="AE1052" s="78"/>
      <c r="AF1052" s="78"/>
      <c r="AL1052" s="78"/>
      <c r="AM1052" s="78"/>
      <c r="AN1052" s="78"/>
      <c r="AT1052" s="78"/>
      <c r="AU1052" s="78"/>
      <c r="AV1052" s="78"/>
      <c r="BB1052" s="78"/>
      <c r="BC1052" s="78"/>
      <c r="BD1052" s="78"/>
      <c r="BJ1052" s="78"/>
      <c r="BK1052" s="78"/>
      <c r="BL1052" s="78"/>
      <c r="BR1052" s="78"/>
      <c r="BS1052" s="78"/>
      <c r="BT1052" s="78"/>
      <c r="BZ1052" s="78"/>
      <c r="CA1052" s="78"/>
      <c r="CB1052" s="78"/>
      <c r="CH1052" s="78"/>
      <c r="CI1052" s="78"/>
      <c r="CJ1052" s="78"/>
      <c r="CP1052" s="78"/>
      <c r="CQ1052" s="78"/>
      <c r="CR1052" s="78"/>
      <c r="CX1052" s="78"/>
      <c r="CY1052" s="78"/>
      <c r="CZ1052" s="78"/>
      <c r="DF1052" s="78">
        <v>1.9999999999999999E-11</v>
      </c>
      <c r="DG1052" s="78">
        <v>1.31889013785</v>
      </c>
      <c r="DH1052" s="78">
        <v>25572.4392704811</v>
      </c>
      <c r="DI1052" s="77">
        <f t="shared" si="456"/>
        <v>-1.2396079614950268E-11</v>
      </c>
      <c r="DJ1052" s="77">
        <f t="shared" si="457"/>
        <v>-1.2399792560800456E-11</v>
      </c>
      <c r="DK1052" s="77">
        <f t="shared" si="458"/>
        <v>-1.2399792808095832E-11</v>
      </c>
      <c r="DL1052" s="77">
        <f t="shared" si="459"/>
        <v>-1.2399792808112335E-11</v>
      </c>
      <c r="DN1052" s="78"/>
      <c r="DO1052" s="78"/>
      <c r="DP1052" s="78"/>
      <c r="DV1052" s="78"/>
      <c r="DW1052" s="78"/>
      <c r="DX1052" s="78"/>
      <c r="ED1052" s="78"/>
      <c r="EE1052" s="78"/>
      <c r="EF1052" s="78"/>
      <c r="EL1052" s="78"/>
      <c r="EM1052" s="78"/>
      <c r="EN1052" s="78"/>
      <c r="ET1052" s="78"/>
      <c r="EU1052" s="78"/>
      <c r="EV1052" s="78"/>
    </row>
    <row r="1053" spans="12:152" s="77" customFormat="1" ht="12.75">
      <c r="L1053" s="78"/>
      <c r="N1053" s="78">
        <v>1.0999999999999999E-10</v>
      </c>
      <c r="O1053" s="78">
        <v>0.79876219872999998</v>
      </c>
      <c r="P1053" s="78">
        <v>78225.576389084701</v>
      </c>
      <c r="Q1053" s="77">
        <f t="shared" si="452"/>
        <v>9.0090000160648837E-11</v>
      </c>
      <c r="R1053" s="77">
        <f t="shared" si="453"/>
        <v>9.0135655830190184E-11</v>
      </c>
      <c r="S1053" s="77">
        <f t="shared" si="454"/>
        <v>9.013565886973939E-11</v>
      </c>
      <c r="T1053" s="77">
        <f t="shared" si="455"/>
        <v>9.0135658869940098E-11</v>
      </c>
      <c r="V1053" s="78"/>
      <c r="W1053" s="78"/>
      <c r="X1053" s="78"/>
      <c r="AD1053" s="78"/>
      <c r="AE1053" s="78"/>
      <c r="AF1053" s="78"/>
      <c r="AL1053" s="78"/>
      <c r="AM1053" s="78"/>
      <c r="AN1053" s="78"/>
      <c r="AT1053" s="78"/>
      <c r="AU1053" s="78"/>
      <c r="AV1053" s="78"/>
      <c r="BB1053" s="78"/>
      <c r="BC1053" s="78"/>
      <c r="BD1053" s="78"/>
      <c r="BJ1053" s="78"/>
      <c r="BK1053" s="78"/>
      <c r="BL1053" s="78"/>
      <c r="BR1053" s="78"/>
      <c r="BS1053" s="78"/>
      <c r="BT1053" s="78"/>
      <c r="BZ1053" s="78"/>
      <c r="CA1053" s="78"/>
      <c r="CB1053" s="78"/>
      <c r="CH1053" s="78"/>
      <c r="CI1053" s="78"/>
      <c r="CJ1053" s="78"/>
      <c r="CP1053" s="78"/>
      <c r="CQ1053" s="78"/>
      <c r="CR1053" s="78"/>
      <c r="CX1053" s="78"/>
      <c r="CY1053" s="78"/>
      <c r="CZ1053" s="78"/>
      <c r="DF1053" s="78">
        <v>1.9999999999999999E-11</v>
      </c>
      <c r="DG1053" s="78">
        <v>3.4981674416400002</v>
      </c>
      <c r="DH1053" s="78">
        <v>51092.726050854799</v>
      </c>
      <c r="DI1053" s="77">
        <f t="shared" si="456"/>
        <v>-1.9649707292241625E-11</v>
      </c>
      <c r="DJ1053" s="77">
        <f t="shared" si="457"/>
        <v>-1.9647943459123523E-11</v>
      </c>
      <c r="DK1053" s="77">
        <f t="shared" si="458"/>
        <v>-1.9647943341488468E-11</v>
      </c>
      <c r="DL1053" s="77">
        <f t="shared" si="459"/>
        <v>-1.964794334148061E-11</v>
      </c>
      <c r="DN1053" s="78"/>
      <c r="DO1053" s="78"/>
      <c r="DP1053" s="78"/>
      <c r="DV1053" s="78"/>
      <c r="DW1053" s="78"/>
      <c r="DX1053" s="78"/>
      <c r="ED1053" s="78"/>
      <c r="EE1053" s="78"/>
      <c r="EF1053" s="78"/>
      <c r="EL1053" s="78"/>
      <c r="EM1053" s="78"/>
      <c r="EN1053" s="78"/>
      <c r="ET1053" s="78"/>
      <c r="EU1053" s="78"/>
      <c r="EV1053" s="78"/>
    </row>
    <row r="1054" spans="12:152" s="77" customFormat="1" ht="12.75">
      <c r="L1054" s="78"/>
      <c r="N1054" s="78">
        <v>1.2999999999999999E-10</v>
      </c>
      <c r="O1054" s="78">
        <v>2.5766408683800002</v>
      </c>
      <c r="P1054" s="78">
        <v>1116.4920990942001</v>
      </c>
      <c r="Q1054" s="77">
        <f t="shared" si="452"/>
        <v>-1.1577179995507268E-10</v>
      </c>
      <c r="R1054" s="77">
        <f t="shared" si="453"/>
        <v>-1.1577118912123969E-10</v>
      </c>
      <c r="S1054" s="77">
        <f t="shared" si="454"/>
        <v>-1.157711890805517E-10</v>
      </c>
      <c r="T1054" s="77">
        <f t="shared" si="455"/>
        <v>-1.1577118908054903E-10</v>
      </c>
      <c r="V1054" s="78"/>
      <c r="W1054" s="78"/>
      <c r="X1054" s="78"/>
      <c r="AD1054" s="78"/>
      <c r="AE1054" s="78"/>
      <c r="AF1054" s="78"/>
      <c r="AL1054" s="78"/>
      <c r="AM1054" s="78"/>
      <c r="AN1054" s="78"/>
      <c r="AT1054" s="78"/>
      <c r="AU1054" s="78"/>
      <c r="AV1054" s="78"/>
      <c r="BB1054" s="78"/>
      <c r="BC1054" s="78"/>
      <c r="BD1054" s="78"/>
      <c r="BJ1054" s="78"/>
      <c r="BK1054" s="78"/>
      <c r="BL1054" s="78"/>
      <c r="BR1054" s="78"/>
      <c r="BS1054" s="78"/>
      <c r="BT1054" s="78"/>
      <c r="BZ1054" s="78"/>
      <c r="CA1054" s="78"/>
      <c r="CB1054" s="78"/>
      <c r="CH1054" s="78"/>
      <c r="CI1054" s="78"/>
      <c r="CJ1054" s="78"/>
      <c r="CP1054" s="78"/>
      <c r="CQ1054" s="78"/>
      <c r="CR1054" s="78"/>
      <c r="CX1054" s="78"/>
      <c r="CY1054" s="78"/>
      <c r="CZ1054" s="78"/>
      <c r="DF1054" s="78">
        <v>3E-11</v>
      </c>
      <c r="DG1054" s="78">
        <v>1.5236169166</v>
      </c>
      <c r="DH1054" s="78">
        <v>78265.1938974308</v>
      </c>
      <c r="DI1054" s="77">
        <f t="shared" si="456"/>
        <v>1.3169679799413195E-11</v>
      </c>
      <c r="DJ1054" s="77">
        <f t="shared" si="457"/>
        <v>1.3189193940204026E-11</v>
      </c>
      <c r="DK1054" s="77">
        <f t="shared" si="458"/>
        <v>1.318919523980878E-11</v>
      </c>
      <c r="DL1054" s="77">
        <f t="shared" si="459"/>
        <v>1.3189195239894553E-11</v>
      </c>
      <c r="DN1054" s="78"/>
      <c r="DO1054" s="78"/>
      <c r="DP1054" s="78"/>
      <c r="DV1054" s="78"/>
      <c r="DW1054" s="78"/>
      <c r="DX1054" s="78"/>
      <c r="ED1054" s="78"/>
      <c r="EE1054" s="78"/>
      <c r="EF1054" s="78"/>
      <c r="EL1054" s="78"/>
      <c r="EM1054" s="78"/>
      <c r="EN1054" s="78"/>
      <c r="ET1054" s="78"/>
      <c r="EU1054" s="78"/>
      <c r="EV1054" s="78"/>
    </row>
    <row r="1055" spans="12:152" s="77" customFormat="1" ht="12.75">
      <c r="L1055" s="78"/>
      <c r="N1055" s="78">
        <v>1.2E-10</v>
      </c>
      <c r="O1055" s="78">
        <v>0.86411055123000002</v>
      </c>
      <c r="P1055" s="78">
        <v>78043.296782283694</v>
      </c>
      <c r="Q1055" s="77">
        <f t="shared" si="452"/>
        <v>-1.3929909384258869E-11</v>
      </c>
      <c r="R1055" s="77">
        <f t="shared" si="453"/>
        <v>-1.3843847434171297E-11</v>
      </c>
      <c r="S1055" s="77">
        <f t="shared" si="454"/>
        <v>-1.3843841701354914E-11</v>
      </c>
      <c r="T1055" s="77">
        <f t="shared" si="455"/>
        <v>-1.3843841700975477E-11</v>
      </c>
      <c r="V1055" s="78"/>
      <c r="W1055" s="78"/>
      <c r="X1055" s="78"/>
      <c r="AD1055" s="78"/>
      <c r="AE1055" s="78"/>
      <c r="AF1055" s="78"/>
      <c r="AL1055" s="78"/>
      <c r="AM1055" s="78"/>
      <c r="AN1055" s="78"/>
      <c r="AT1055" s="78"/>
      <c r="AU1055" s="78"/>
      <c r="AV1055" s="78"/>
      <c r="BB1055" s="78"/>
      <c r="BC1055" s="78"/>
      <c r="BD1055" s="78"/>
      <c r="BJ1055" s="78"/>
      <c r="BK1055" s="78"/>
      <c r="BL1055" s="78"/>
      <c r="BR1055" s="78"/>
      <c r="BS1055" s="78"/>
      <c r="BT1055" s="78"/>
      <c r="BZ1055" s="78"/>
      <c r="CA1055" s="78"/>
      <c r="CB1055" s="78"/>
      <c r="CH1055" s="78"/>
      <c r="CI1055" s="78"/>
      <c r="CJ1055" s="78"/>
      <c r="CP1055" s="78"/>
      <c r="CQ1055" s="78"/>
      <c r="CR1055" s="78"/>
      <c r="CX1055" s="78"/>
      <c r="CY1055" s="78"/>
      <c r="CZ1055" s="78"/>
      <c r="DF1055" s="78">
        <v>3E-11</v>
      </c>
      <c r="DG1055" s="78">
        <v>0.52188463521999995</v>
      </c>
      <c r="DH1055" s="78">
        <v>52277.768801414</v>
      </c>
      <c r="DI1055" s="77">
        <f t="shared" si="456"/>
        <v>2.8574614028035816E-11</v>
      </c>
      <c r="DJ1055" s="77">
        <f t="shared" si="457"/>
        <v>2.8570191319391057E-11</v>
      </c>
      <c r="DK1055" s="77">
        <f t="shared" si="458"/>
        <v>2.8570191024572271E-11</v>
      </c>
      <c r="DL1055" s="77">
        <f t="shared" si="459"/>
        <v>2.8570191024553023E-11</v>
      </c>
      <c r="DN1055" s="78"/>
      <c r="DO1055" s="78"/>
      <c r="DP1055" s="78"/>
      <c r="DV1055" s="78"/>
      <c r="DW1055" s="78"/>
      <c r="DX1055" s="78"/>
      <c r="ED1055" s="78"/>
      <c r="EE1055" s="78"/>
      <c r="EF1055" s="78"/>
      <c r="EL1055" s="78"/>
      <c r="EM1055" s="78"/>
      <c r="EN1055" s="78"/>
      <c r="ET1055" s="78"/>
      <c r="EU1055" s="78"/>
      <c r="EV1055" s="78"/>
    </row>
    <row r="1056" spans="12:152" s="77" customFormat="1" ht="12.75">
      <c r="L1056" s="78"/>
      <c r="N1056" s="78">
        <v>1.0999999999999999E-10</v>
      </c>
      <c r="O1056" s="78">
        <v>4.0286936329499996</v>
      </c>
      <c r="P1056" s="78">
        <v>263097.788519928</v>
      </c>
      <c r="Q1056" s="77">
        <f t="shared" si="452"/>
        <v>-1.0824635573923515E-10</v>
      </c>
      <c r="R1056" s="77">
        <f t="shared" si="453"/>
        <v>-1.0819841576213074E-10</v>
      </c>
      <c r="S1056" s="77">
        <f t="shared" si="454"/>
        <v>-1.0819841254749541E-10</v>
      </c>
      <c r="T1056" s="77">
        <f t="shared" si="455"/>
        <v>-1.0819841254728353E-10</v>
      </c>
      <c r="V1056" s="78"/>
      <c r="W1056" s="78"/>
      <c r="X1056" s="78"/>
      <c r="AD1056" s="78"/>
      <c r="AE1056" s="78"/>
      <c r="AF1056" s="78"/>
      <c r="AL1056" s="78"/>
      <c r="AM1056" s="78"/>
      <c r="AN1056" s="78"/>
      <c r="AT1056" s="78"/>
      <c r="AU1056" s="78"/>
      <c r="AV1056" s="78"/>
      <c r="BB1056" s="78"/>
      <c r="BC1056" s="78"/>
      <c r="BD1056" s="78"/>
      <c r="BJ1056" s="78"/>
      <c r="BK1056" s="78"/>
      <c r="BL1056" s="78"/>
      <c r="BR1056" s="78"/>
      <c r="BS1056" s="78"/>
      <c r="BT1056" s="78"/>
      <c r="BZ1056" s="78"/>
      <c r="CA1056" s="78"/>
      <c r="CB1056" s="78"/>
      <c r="CH1056" s="78"/>
      <c r="CI1056" s="78"/>
      <c r="CJ1056" s="78"/>
      <c r="CP1056" s="78"/>
      <c r="CQ1056" s="78"/>
      <c r="CR1056" s="78"/>
      <c r="CX1056" s="78"/>
      <c r="CY1056" s="78"/>
      <c r="CZ1056" s="78"/>
      <c r="DF1056" s="78">
        <v>3E-11</v>
      </c>
      <c r="DG1056" s="78">
        <v>3.8060086286899999</v>
      </c>
      <c r="DH1056" s="78">
        <v>25124.500438602699</v>
      </c>
      <c r="DI1056" s="77">
        <f t="shared" si="456"/>
        <v>-2.7512023997696059E-11</v>
      </c>
      <c r="DJ1056" s="77">
        <f t="shared" si="457"/>
        <v>-2.7509242760960332E-11</v>
      </c>
      <c r="DK1056" s="77">
        <f t="shared" si="458"/>
        <v>-2.7509242575653114E-11</v>
      </c>
      <c r="DL1056" s="77">
        <f t="shared" si="459"/>
        <v>-2.7509242575640868E-11</v>
      </c>
      <c r="DN1056" s="78"/>
      <c r="DO1056" s="78"/>
      <c r="DP1056" s="78"/>
      <c r="DV1056" s="78"/>
      <c r="DW1056" s="78"/>
      <c r="DX1056" s="78"/>
      <c r="ED1056" s="78"/>
      <c r="EE1056" s="78"/>
      <c r="EF1056" s="78"/>
      <c r="EL1056" s="78"/>
      <c r="EM1056" s="78"/>
      <c r="EN1056" s="78"/>
      <c r="ET1056" s="78"/>
      <c r="EU1056" s="78"/>
      <c r="EV1056" s="78"/>
    </row>
    <row r="1057" spans="12:152" s="77" customFormat="1" ht="12.75">
      <c r="L1057" s="78"/>
      <c r="N1057" s="78">
        <v>1.0999999999999999E-10</v>
      </c>
      <c r="O1057" s="78">
        <v>3.97587600566</v>
      </c>
      <c r="P1057" s="78">
        <v>76998.141946096104</v>
      </c>
      <c r="Q1057" s="77">
        <f t="shared" si="452"/>
        <v>-4.301126701012819E-11</v>
      </c>
      <c r="R1057" s="77">
        <f t="shared" si="453"/>
        <v>-4.3083377609668875E-11</v>
      </c>
      <c r="S1057" s="77">
        <f t="shared" si="454"/>
        <v>-4.3083382412217822E-11</v>
      </c>
      <c r="T1057" s="77">
        <f t="shared" si="455"/>
        <v>-4.3083382412534257E-11</v>
      </c>
      <c r="V1057" s="78"/>
      <c r="W1057" s="78"/>
      <c r="X1057" s="78"/>
      <c r="AD1057" s="78"/>
      <c r="AE1057" s="78"/>
      <c r="AF1057" s="78"/>
      <c r="AL1057" s="78"/>
      <c r="AM1057" s="78"/>
      <c r="AN1057" s="78"/>
      <c r="AT1057" s="78"/>
      <c r="AU1057" s="78"/>
      <c r="AV1057" s="78"/>
      <c r="BB1057" s="78"/>
      <c r="BC1057" s="78"/>
      <c r="BD1057" s="78"/>
      <c r="BJ1057" s="78"/>
      <c r="BK1057" s="78"/>
      <c r="BL1057" s="78"/>
      <c r="BR1057" s="78"/>
      <c r="BS1057" s="78"/>
      <c r="BT1057" s="78"/>
      <c r="BZ1057" s="78"/>
      <c r="CA1057" s="78"/>
      <c r="CB1057" s="78"/>
      <c r="CH1057" s="78"/>
      <c r="CI1057" s="78"/>
      <c r="CJ1057" s="78"/>
      <c r="CP1057" s="78"/>
      <c r="CQ1057" s="78"/>
      <c r="CR1057" s="78"/>
      <c r="CX1057" s="78"/>
      <c r="CY1057" s="78"/>
      <c r="CZ1057" s="78"/>
      <c r="DF1057" s="78">
        <v>3E-11</v>
      </c>
      <c r="DG1057" s="78">
        <v>6.1436675753800003</v>
      </c>
      <c r="DH1057" s="78">
        <v>48153.543751184101</v>
      </c>
      <c r="DI1057" s="77">
        <f t="shared" si="456"/>
        <v>-2.9864782761509666E-11</v>
      </c>
      <c r="DJ1057" s="77">
        <f t="shared" si="457"/>
        <v>-2.9863512286048852E-11</v>
      </c>
      <c r="DK1057" s="77">
        <f t="shared" si="458"/>
        <v>-2.9863512201225209E-11</v>
      </c>
      <c r="DL1057" s="77">
        <f t="shared" si="459"/>
        <v>-2.986351220121969E-11</v>
      </c>
      <c r="DN1057" s="78"/>
      <c r="DO1057" s="78"/>
      <c r="DP1057" s="78"/>
      <c r="DV1057" s="78"/>
      <c r="DW1057" s="78"/>
      <c r="DX1057" s="78"/>
      <c r="ED1057" s="78"/>
      <c r="EE1057" s="78"/>
      <c r="EF1057" s="78"/>
      <c r="EL1057" s="78"/>
      <c r="EM1057" s="78"/>
      <c r="EN1057" s="78"/>
      <c r="ET1057" s="78"/>
      <c r="EU1057" s="78"/>
      <c r="EV1057" s="78"/>
    </row>
    <row r="1058" spans="12:152" s="77" customFormat="1" ht="12.75">
      <c r="L1058" s="78"/>
      <c r="N1058" s="78">
        <v>1.0999999999999999E-10</v>
      </c>
      <c r="O1058" s="78">
        <v>5.2943319933400002</v>
      </c>
      <c r="P1058" s="78">
        <v>52797.550083987502</v>
      </c>
      <c r="Q1058" s="77">
        <f t="shared" si="452"/>
        <v>-1.1208321410596258E-12</v>
      </c>
      <c r="R1058" s="77">
        <f t="shared" si="453"/>
        <v>-1.0671033578251012E-12</v>
      </c>
      <c r="S1058" s="77">
        <f t="shared" si="454"/>
        <v>-1.0670997789482577E-12</v>
      </c>
      <c r="T1058" s="77">
        <f t="shared" si="455"/>
        <v>-1.0670997787106636E-12</v>
      </c>
      <c r="V1058" s="78"/>
      <c r="W1058" s="78"/>
      <c r="X1058" s="78"/>
      <c r="AD1058" s="78"/>
      <c r="AE1058" s="78"/>
      <c r="AF1058" s="78"/>
      <c r="AL1058" s="78"/>
      <c r="AM1058" s="78"/>
      <c r="AN1058" s="78"/>
      <c r="AT1058" s="78"/>
      <c r="AU1058" s="78"/>
      <c r="AV1058" s="78"/>
      <c r="BB1058" s="78"/>
      <c r="BC1058" s="78"/>
      <c r="BD1058" s="78"/>
      <c r="BJ1058" s="78"/>
      <c r="BK1058" s="78"/>
      <c r="BL1058" s="78"/>
      <c r="BR1058" s="78"/>
      <c r="BS1058" s="78"/>
      <c r="BT1058" s="78"/>
      <c r="BZ1058" s="78"/>
      <c r="CA1058" s="78"/>
      <c r="CB1058" s="78"/>
      <c r="CH1058" s="78"/>
      <c r="CI1058" s="78"/>
      <c r="CJ1058" s="78"/>
      <c r="CP1058" s="78"/>
      <c r="CQ1058" s="78"/>
      <c r="CR1058" s="78"/>
      <c r="CX1058" s="78"/>
      <c r="CY1058" s="78"/>
      <c r="CZ1058" s="78"/>
      <c r="DF1058" s="78">
        <v>1.9999999999999999E-11</v>
      </c>
      <c r="DG1058" s="78">
        <v>0.58190501460999999</v>
      </c>
      <c r="DH1058" s="78">
        <v>27573.883262639301</v>
      </c>
      <c r="DI1058" s="77">
        <f t="shared" si="456"/>
        <v>1.2739428005659625E-12</v>
      </c>
      <c r="DJ1058" s="77">
        <f t="shared" si="457"/>
        <v>1.268851008475321E-12</v>
      </c>
      <c r="DK1058" s="77">
        <f t="shared" si="458"/>
        <v>1.2688506693090678E-12</v>
      </c>
      <c r="DL1058" s="77">
        <f t="shared" si="459"/>
        <v>1.2688506692863763E-12</v>
      </c>
      <c r="DN1058" s="78"/>
      <c r="DO1058" s="78"/>
      <c r="DP1058" s="78"/>
      <c r="DV1058" s="78"/>
      <c r="DW1058" s="78"/>
      <c r="DX1058" s="78"/>
      <c r="ED1058" s="78"/>
      <c r="EE1058" s="78"/>
      <c r="EF1058" s="78"/>
      <c r="EL1058" s="78"/>
      <c r="EM1058" s="78"/>
      <c r="EN1058" s="78"/>
      <c r="ET1058" s="78"/>
      <c r="EU1058" s="78"/>
      <c r="EV1058" s="78"/>
    </row>
    <row r="1059" spans="12:152" s="77" customFormat="1" ht="12.75">
      <c r="L1059" s="78"/>
      <c r="N1059" s="78">
        <v>1.2999999999999999E-10</v>
      </c>
      <c r="O1059" s="78">
        <v>5.69550284497</v>
      </c>
      <c r="P1059" s="78">
        <v>51688.171531894201</v>
      </c>
      <c r="Q1059" s="77">
        <f t="shared" si="452"/>
        <v>-3.5826955584376634E-11</v>
      </c>
      <c r="R1059" s="77">
        <f t="shared" si="453"/>
        <v>-3.5767192387161353E-11</v>
      </c>
      <c r="S1059" s="77">
        <f t="shared" si="454"/>
        <v>-3.5767188406068328E-11</v>
      </c>
      <c r="T1059" s="77">
        <f t="shared" si="455"/>
        <v>-3.5767188405805466E-11</v>
      </c>
      <c r="V1059" s="78"/>
      <c r="W1059" s="78"/>
      <c r="X1059" s="78"/>
      <c r="AD1059" s="78"/>
      <c r="AE1059" s="78"/>
      <c r="AF1059" s="78"/>
      <c r="AL1059" s="78"/>
      <c r="AM1059" s="78"/>
      <c r="AN1059" s="78"/>
      <c r="AT1059" s="78"/>
      <c r="AU1059" s="78"/>
      <c r="AV1059" s="78"/>
      <c r="BB1059" s="78"/>
      <c r="BC1059" s="78"/>
      <c r="BD1059" s="78"/>
      <c r="BJ1059" s="78"/>
      <c r="BK1059" s="78"/>
      <c r="BL1059" s="78"/>
      <c r="BR1059" s="78"/>
      <c r="BS1059" s="78"/>
      <c r="BT1059" s="78"/>
      <c r="BZ1059" s="78"/>
      <c r="CA1059" s="78"/>
      <c r="CB1059" s="78"/>
      <c r="CH1059" s="78"/>
      <c r="CI1059" s="78"/>
      <c r="CJ1059" s="78"/>
      <c r="CP1059" s="78"/>
      <c r="CQ1059" s="78"/>
      <c r="CR1059" s="78"/>
      <c r="CX1059" s="78"/>
      <c r="CY1059" s="78"/>
      <c r="CZ1059" s="78"/>
      <c r="DF1059" s="78">
        <v>3E-11</v>
      </c>
      <c r="DG1059" s="78">
        <v>5.6390149771300004</v>
      </c>
      <c r="DH1059" s="78">
        <v>106470.37642667499</v>
      </c>
      <c r="DI1059" s="77">
        <f t="shared" si="456"/>
        <v>2.8102974689807545E-11</v>
      </c>
      <c r="DJ1059" s="77">
        <f t="shared" si="457"/>
        <v>2.8092619485269581E-11</v>
      </c>
      <c r="DK1059" s="77">
        <f t="shared" si="458"/>
        <v>2.8092618794602042E-11</v>
      </c>
      <c r="DL1059" s="77">
        <f t="shared" si="459"/>
        <v>2.8092618794556566E-11</v>
      </c>
      <c r="DN1059" s="78"/>
      <c r="DO1059" s="78"/>
      <c r="DP1059" s="78"/>
      <c r="DV1059" s="78"/>
      <c r="DW1059" s="78"/>
      <c r="DX1059" s="78"/>
      <c r="ED1059" s="78"/>
      <c r="EE1059" s="78"/>
      <c r="EF1059" s="78"/>
      <c r="EL1059" s="78"/>
      <c r="EM1059" s="78"/>
      <c r="EN1059" s="78"/>
      <c r="ET1059" s="78"/>
      <c r="EU1059" s="78"/>
      <c r="EV1059" s="78"/>
    </row>
    <row r="1060" spans="12:152" s="77" customFormat="1" ht="12.75">
      <c r="L1060" s="78"/>
      <c r="N1060" s="78">
        <v>1.5E-10</v>
      </c>
      <c r="O1060" s="78">
        <v>3.91946731118</v>
      </c>
      <c r="P1060" s="78">
        <v>27665.246684022</v>
      </c>
      <c r="Q1060" s="77">
        <f t="shared" si="452"/>
        <v>3.6654231896704507E-11</v>
      </c>
      <c r="R1060" s="77">
        <f t="shared" si="453"/>
        <v>3.6691459419954292E-11</v>
      </c>
      <c r="S1060" s="77">
        <f t="shared" si="454"/>
        <v>3.6691461899598105E-11</v>
      </c>
      <c r="T1060" s="77">
        <f t="shared" si="455"/>
        <v>3.6691461899759321E-11</v>
      </c>
      <c r="V1060" s="78"/>
      <c r="W1060" s="78"/>
      <c r="X1060" s="78"/>
      <c r="AD1060" s="78"/>
      <c r="AE1060" s="78"/>
      <c r="AF1060" s="78"/>
      <c r="AL1060" s="78"/>
      <c r="AM1060" s="78"/>
      <c r="AN1060" s="78"/>
      <c r="AT1060" s="78"/>
      <c r="AU1060" s="78"/>
      <c r="AV1060" s="78"/>
      <c r="BB1060" s="78"/>
      <c r="BC1060" s="78"/>
      <c r="BD1060" s="78"/>
      <c r="BJ1060" s="78"/>
      <c r="BK1060" s="78"/>
      <c r="BL1060" s="78"/>
      <c r="BR1060" s="78"/>
      <c r="BS1060" s="78"/>
      <c r="BT1060" s="78"/>
      <c r="BZ1060" s="78"/>
      <c r="CA1060" s="78"/>
      <c r="CB1060" s="78"/>
      <c r="CH1060" s="78"/>
      <c r="CI1060" s="78"/>
      <c r="CJ1060" s="78"/>
      <c r="CP1060" s="78"/>
      <c r="CQ1060" s="78"/>
      <c r="CR1060" s="78"/>
      <c r="CX1060" s="78"/>
      <c r="CY1060" s="78"/>
      <c r="CZ1060" s="78"/>
      <c r="DF1060" s="78">
        <v>1.9999999999999999E-11</v>
      </c>
      <c r="DG1060" s="78">
        <v>3.3663906609600001</v>
      </c>
      <c r="DH1060" s="78">
        <v>42430.485727291802</v>
      </c>
      <c r="DI1060" s="77">
        <f t="shared" si="456"/>
        <v>1.6670686597805581E-11</v>
      </c>
      <c r="DJ1060" s="77">
        <f t="shared" si="457"/>
        <v>1.6675022787337335E-11</v>
      </c>
      <c r="DK1060" s="77">
        <f t="shared" si="458"/>
        <v>1.6675023076084693E-11</v>
      </c>
      <c r="DL1060" s="77">
        <f t="shared" si="459"/>
        <v>1.6675023076103841E-11</v>
      </c>
      <c r="DN1060" s="78"/>
      <c r="DO1060" s="78"/>
      <c r="DP1060" s="78"/>
      <c r="DV1060" s="78"/>
      <c r="DW1060" s="78"/>
      <c r="DX1060" s="78"/>
      <c r="ED1060" s="78"/>
      <c r="EE1060" s="78"/>
      <c r="EF1060" s="78"/>
      <c r="EL1060" s="78"/>
      <c r="EM1060" s="78"/>
      <c r="EN1060" s="78"/>
      <c r="ET1060" s="78"/>
      <c r="EU1060" s="78"/>
      <c r="EV1060" s="78"/>
    </row>
    <row r="1061" spans="12:152" s="77" customFormat="1" ht="12.75">
      <c r="L1061" s="78"/>
      <c r="N1061" s="78">
        <v>1.2999999999999999E-10</v>
      </c>
      <c r="O1061" s="78">
        <v>4.8933419852400002</v>
      </c>
      <c r="P1061" s="78">
        <v>45424.765442802498</v>
      </c>
      <c r="Q1061" s="77">
        <f t="shared" si="452"/>
        <v>-4.4889478297394296E-11</v>
      </c>
      <c r="R1061" s="77">
        <f t="shared" si="453"/>
        <v>-4.4940747268515584E-11</v>
      </c>
      <c r="S1061" s="77">
        <f t="shared" si="454"/>
        <v>-4.4940750683271163E-11</v>
      </c>
      <c r="T1061" s="77">
        <f t="shared" si="455"/>
        <v>-4.4940750683496518E-11</v>
      </c>
      <c r="V1061" s="78"/>
      <c r="W1061" s="78"/>
      <c r="X1061" s="78"/>
      <c r="AD1061" s="78"/>
      <c r="AE1061" s="78"/>
      <c r="AF1061" s="78"/>
      <c r="AL1061" s="78"/>
      <c r="AM1061" s="78"/>
      <c r="AN1061" s="78"/>
      <c r="AT1061" s="78"/>
      <c r="AU1061" s="78"/>
      <c r="AV1061" s="78"/>
      <c r="BB1061" s="78"/>
      <c r="BC1061" s="78"/>
      <c r="BD1061" s="78"/>
      <c r="BJ1061" s="78"/>
      <c r="BK1061" s="78"/>
      <c r="BL1061" s="78"/>
      <c r="BR1061" s="78"/>
      <c r="BS1061" s="78"/>
      <c r="BT1061" s="78"/>
      <c r="BZ1061" s="78"/>
      <c r="CA1061" s="78"/>
      <c r="CB1061" s="78"/>
      <c r="CH1061" s="78"/>
      <c r="CI1061" s="78"/>
      <c r="CJ1061" s="78"/>
      <c r="CP1061" s="78"/>
      <c r="CQ1061" s="78"/>
      <c r="CR1061" s="78"/>
      <c r="CX1061" s="78"/>
      <c r="CY1061" s="78"/>
      <c r="CZ1061" s="78"/>
      <c r="DF1061" s="78">
        <v>3E-11</v>
      </c>
      <c r="DG1061" s="78">
        <v>3.0862851706900001</v>
      </c>
      <c r="DH1061" s="78">
        <v>4083.9885067044002</v>
      </c>
      <c r="DI1061" s="77">
        <f t="shared" si="456"/>
        <v>2.2787359348576327E-11</v>
      </c>
      <c r="DJ1061" s="77">
        <f t="shared" si="457"/>
        <v>2.2786622075726858E-11</v>
      </c>
      <c r="DK1061" s="77">
        <f t="shared" si="458"/>
        <v>2.2786622026616085E-11</v>
      </c>
      <c r="DL1061" s="77">
        <f t="shared" si="459"/>
        <v>2.2786622026612825E-11</v>
      </c>
      <c r="DN1061" s="78"/>
      <c r="DO1061" s="78"/>
      <c r="DP1061" s="78"/>
      <c r="DV1061" s="78"/>
      <c r="DW1061" s="78"/>
      <c r="DX1061" s="78"/>
      <c r="ED1061" s="78"/>
      <c r="EE1061" s="78"/>
      <c r="EF1061" s="78"/>
      <c r="EL1061" s="78"/>
      <c r="EM1061" s="78"/>
      <c r="EN1061" s="78"/>
      <c r="ET1061" s="78"/>
      <c r="EU1061" s="78"/>
      <c r="EV1061" s="78"/>
    </row>
    <row r="1062" spans="12:152" s="77" customFormat="1" ht="12.75">
      <c r="L1062" s="78"/>
      <c r="N1062" s="78">
        <v>1.2E-10</v>
      </c>
      <c r="O1062" s="78">
        <v>2.3306614102599998</v>
      </c>
      <c r="P1062" s="78">
        <v>130336.42293365199</v>
      </c>
      <c r="Q1062" s="77">
        <f t="shared" si="452"/>
        <v>-7.4175918439750092E-11</v>
      </c>
      <c r="R1062" s="77">
        <f t="shared" si="453"/>
        <v>-7.4062119518209153E-11</v>
      </c>
      <c r="S1062" s="77">
        <f t="shared" si="454"/>
        <v>-7.4062111934484935E-11</v>
      </c>
      <c r="T1062" s="77">
        <f t="shared" si="455"/>
        <v>-7.4062111933980433E-11</v>
      </c>
      <c r="V1062" s="78"/>
      <c r="W1062" s="78"/>
      <c r="X1062" s="78"/>
      <c r="AD1062" s="78"/>
      <c r="AE1062" s="78"/>
      <c r="AF1062" s="78"/>
      <c r="AL1062" s="78"/>
      <c r="AM1062" s="78"/>
      <c r="AN1062" s="78"/>
      <c r="AT1062" s="78"/>
      <c r="AU1062" s="78"/>
      <c r="AV1062" s="78"/>
      <c r="BB1062" s="78"/>
      <c r="BC1062" s="78"/>
      <c r="BD1062" s="78"/>
      <c r="BJ1062" s="78"/>
      <c r="BK1062" s="78"/>
      <c r="BL1062" s="78"/>
      <c r="BR1062" s="78"/>
      <c r="BS1062" s="78"/>
      <c r="BT1062" s="78"/>
      <c r="BZ1062" s="78"/>
      <c r="CA1062" s="78"/>
      <c r="CB1062" s="78"/>
      <c r="CH1062" s="78"/>
      <c r="CI1062" s="78"/>
      <c r="CJ1062" s="78"/>
      <c r="CP1062" s="78"/>
      <c r="CQ1062" s="78"/>
      <c r="CR1062" s="78"/>
      <c r="CX1062" s="78"/>
      <c r="CY1062" s="78"/>
      <c r="CZ1062" s="78"/>
      <c r="DF1062" s="78">
        <v>1.9999999999999999E-11</v>
      </c>
      <c r="DG1062" s="78">
        <v>6.1302403566899999</v>
      </c>
      <c r="DH1062" s="78">
        <v>104035.22069664</v>
      </c>
      <c r="DI1062" s="77">
        <f t="shared" si="456"/>
        <v>9.6160182799757817E-12</v>
      </c>
      <c r="DJ1062" s="77">
        <f t="shared" si="457"/>
        <v>9.6328928621807218E-12</v>
      </c>
      <c r="DK1062" s="77">
        <f t="shared" si="458"/>
        <v>9.6328939858987727E-12</v>
      </c>
      <c r="DL1062" s="77">
        <f t="shared" si="459"/>
        <v>9.6328939859725E-12</v>
      </c>
      <c r="DN1062" s="78"/>
      <c r="DO1062" s="78"/>
      <c r="DP1062" s="78"/>
      <c r="DV1062" s="78"/>
      <c r="DW1062" s="78"/>
      <c r="DX1062" s="78"/>
      <c r="ED1062" s="78"/>
      <c r="EE1062" s="78"/>
      <c r="EF1062" s="78"/>
      <c r="EL1062" s="78"/>
      <c r="EM1062" s="78"/>
      <c r="EN1062" s="78"/>
      <c r="ET1062" s="78"/>
      <c r="EU1062" s="78"/>
      <c r="EV1062" s="78"/>
    </row>
    <row r="1063" spans="12:152" s="77" customFormat="1" ht="12.75">
      <c r="L1063" s="78"/>
      <c r="N1063" s="78">
        <v>1.2E-10</v>
      </c>
      <c r="O1063" s="78">
        <v>2.9789363725900002</v>
      </c>
      <c r="P1063" s="78">
        <v>25885.649746399999</v>
      </c>
      <c r="Q1063" s="77">
        <f t="shared" si="452"/>
        <v>-8.1362351290068108E-11</v>
      </c>
      <c r="R1063" s="77">
        <f t="shared" si="453"/>
        <v>-8.1383472928698766E-11</v>
      </c>
      <c r="S1063" s="77">
        <f t="shared" si="454"/>
        <v>-8.1383474335455481E-11</v>
      </c>
      <c r="T1063" s="77">
        <f t="shared" si="455"/>
        <v>-8.1383474335548203E-11</v>
      </c>
      <c r="V1063" s="78"/>
      <c r="W1063" s="78"/>
      <c r="X1063" s="78"/>
      <c r="AD1063" s="78"/>
      <c r="AE1063" s="78"/>
      <c r="AF1063" s="78"/>
      <c r="AL1063" s="78"/>
      <c r="AM1063" s="78"/>
      <c r="AN1063" s="78"/>
      <c r="AT1063" s="78"/>
      <c r="AU1063" s="78"/>
      <c r="AV1063" s="78"/>
      <c r="BB1063" s="78"/>
      <c r="BC1063" s="78"/>
      <c r="BD1063" s="78"/>
      <c r="BJ1063" s="78"/>
      <c r="BK1063" s="78"/>
      <c r="BL1063" s="78"/>
      <c r="BR1063" s="78"/>
      <c r="BS1063" s="78"/>
      <c r="BT1063" s="78"/>
      <c r="BZ1063" s="78"/>
      <c r="CA1063" s="78"/>
      <c r="CB1063" s="78"/>
      <c r="CH1063" s="78"/>
      <c r="CI1063" s="78"/>
      <c r="CJ1063" s="78"/>
      <c r="CP1063" s="78"/>
      <c r="CQ1063" s="78"/>
      <c r="CR1063" s="78"/>
      <c r="CX1063" s="78"/>
      <c r="CY1063" s="78"/>
      <c r="CZ1063" s="78"/>
      <c r="DF1063" s="78">
        <v>3E-11</v>
      </c>
      <c r="DG1063" s="78">
        <v>1.8128096337199999</v>
      </c>
      <c r="DH1063" s="78">
        <v>104401.6091882</v>
      </c>
      <c r="DI1063" s="77">
        <f t="shared" si="456"/>
        <v>1.6120229226050798E-11</v>
      </c>
      <c r="DJ1063" s="77">
        <f t="shared" si="457"/>
        <v>1.6144659727310018E-11</v>
      </c>
      <c r="DK1063" s="77">
        <f t="shared" si="458"/>
        <v>1.614466135412006E-11</v>
      </c>
      <c r="DL1063" s="77">
        <f t="shared" si="459"/>
        <v>1.6144661354229293E-11</v>
      </c>
      <c r="DN1063" s="78"/>
      <c r="DO1063" s="78"/>
      <c r="DP1063" s="78"/>
      <c r="DV1063" s="78"/>
      <c r="DW1063" s="78"/>
      <c r="DX1063" s="78"/>
      <c r="ED1063" s="78"/>
      <c r="EE1063" s="78"/>
      <c r="EF1063" s="78"/>
      <c r="EL1063" s="78"/>
      <c r="EM1063" s="78"/>
      <c r="EN1063" s="78"/>
      <c r="ET1063" s="78"/>
      <c r="EU1063" s="78"/>
      <c r="EV1063" s="78"/>
    </row>
    <row r="1064" spans="12:152" s="77" customFormat="1" ht="12.75">
      <c r="L1064" s="78"/>
      <c r="N1064" s="78">
        <v>1.2E-10</v>
      </c>
      <c r="O1064" s="78">
        <v>0.33532325982</v>
      </c>
      <c r="P1064" s="78">
        <v>41494.555746582897</v>
      </c>
      <c r="Q1064" s="77">
        <f t="shared" si="452"/>
        <v>-1.1062027327490739E-10</v>
      </c>
      <c r="R1064" s="77">
        <f t="shared" si="453"/>
        <v>-1.1060241024192861E-10</v>
      </c>
      <c r="S1064" s="77">
        <f t="shared" si="454"/>
        <v>-1.1060240905153126E-10</v>
      </c>
      <c r="T1064" s="77">
        <f t="shared" si="455"/>
        <v>-1.1060240905145186E-10</v>
      </c>
      <c r="V1064" s="78"/>
      <c r="W1064" s="78"/>
      <c r="X1064" s="78"/>
      <c r="AD1064" s="78"/>
      <c r="AE1064" s="78"/>
      <c r="AF1064" s="78"/>
      <c r="AL1064" s="78"/>
      <c r="AM1064" s="78"/>
      <c r="AN1064" s="78"/>
      <c r="AT1064" s="78"/>
      <c r="AU1064" s="78"/>
      <c r="AV1064" s="78"/>
      <c r="BB1064" s="78"/>
      <c r="BC1064" s="78"/>
      <c r="BD1064" s="78"/>
      <c r="BJ1064" s="78"/>
      <c r="BK1064" s="78"/>
      <c r="BL1064" s="78"/>
      <c r="BR1064" s="78"/>
      <c r="BS1064" s="78"/>
      <c r="BT1064" s="78"/>
      <c r="BZ1064" s="78"/>
      <c r="CA1064" s="78"/>
      <c r="CB1064" s="78"/>
      <c r="CH1064" s="78"/>
      <c r="CI1064" s="78"/>
      <c r="CJ1064" s="78"/>
      <c r="CP1064" s="78"/>
      <c r="CQ1064" s="78"/>
      <c r="CR1064" s="78"/>
      <c r="CX1064" s="78"/>
      <c r="CY1064" s="78"/>
      <c r="CZ1064" s="78"/>
      <c r="DF1064" s="78">
        <v>3E-11</v>
      </c>
      <c r="DG1064" s="78">
        <v>3.3440470813299998</v>
      </c>
      <c r="DH1064" s="78">
        <v>130020.031063995</v>
      </c>
      <c r="DI1064" s="77">
        <f t="shared" si="456"/>
        <v>8.6479887086600247E-12</v>
      </c>
      <c r="DJ1064" s="77">
        <f t="shared" si="457"/>
        <v>8.6134271225335348E-12</v>
      </c>
      <c r="DK1064" s="77">
        <f t="shared" si="458"/>
        <v>8.6134248199736712E-12</v>
      </c>
      <c r="DL1064" s="77">
        <f t="shared" si="459"/>
        <v>8.6134248198201225E-12</v>
      </c>
      <c r="DN1064" s="78"/>
      <c r="DO1064" s="78"/>
      <c r="DP1064" s="78"/>
      <c r="DV1064" s="78"/>
      <c r="DW1064" s="78"/>
      <c r="DX1064" s="78"/>
      <c r="ED1064" s="78"/>
      <c r="EE1064" s="78"/>
      <c r="EF1064" s="78"/>
      <c r="EL1064" s="78"/>
      <c r="EM1064" s="78"/>
      <c r="EN1064" s="78"/>
      <c r="ET1064" s="78"/>
      <c r="EU1064" s="78"/>
      <c r="EV1064" s="78"/>
    </row>
    <row r="1065" spans="12:152" s="77" customFormat="1" ht="12.75">
      <c r="L1065" s="78"/>
      <c r="N1065" s="78">
        <v>1.0999999999999999E-10</v>
      </c>
      <c r="O1065" s="78">
        <v>1.8139078399699999</v>
      </c>
      <c r="P1065" s="78">
        <v>104301.615944392</v>
      </c>
      <c r="Q1065" s="77">
        <f t="shared" si="452"/>
        <v>1.2939012008447572E-12</v>
      </c>
      <c r="R1065" s="77">
        <f t="shared" si="453"/>
        <v>1.400039756852658E-12</v>
      </c>
      <c r="S1065" s="77">
        <f t="shared" si="454"/>
        <v>1.4000468266940395E-12</v>
      </c>
      <c r="T1065" s="77">
        <f t="shared" si="455"/>
        <v>1.4000468271567075E-12</v>
      </c>
      <c r="V1065" s="78"/>
      <c r="W1065" s="78"/>
      <c r="X1065" s="78"/>
      <c r="AD1065" s="78"/>
      <c r="AE1065" s="78"/>
      <c r="AF1065" s="78"/>
      <c r="AL1065" s="78"/>
      <c r="AM1065" s="78"/>
      <c r="AN1065" s="78"/>
      <c r="AT1065" s="78"/>
      <c r="AU1065" s="78"/>
      <c r="AV1065" s="78"/>
      <c r="BB1065" s="78"/>
      <c r="BC1065" s="78"/>
      <c r="BD1065" s="78"/>
      <c r="BJ1065" s="78"/>
      <c r="BK1065" s="78"/>
      <c r="BL1065" s="78"/>
      <c r="BR1065" s="78"/>
      <c r="BS1065" s="78"/>
      <c r="BT1065" s="78"/>
      <c r="BZ1065" s="78"/>
      <c r="CA1065" s="78"/>
      <c r="CB1065" s="78"/>
      <c r="CH1065" s="78"/>
      <c r="CI1065" s="78"/>
      <c r="CJ1065" s="78"/>
      <c r="CP1065" s="78"/>
      <c r="CQ1065" s="78"/>
      <c r="CR1065" s="78"/>
      <c r="CX1065" s="78"/>
      <c r="CY1065" s="78"/>
      <c r="CZ1065" s="78"/>
      <c r="DF1065" s="78">
        <v>1.9999999999999999E-11</v>
      </c>
      <c r="DG1065" s="78">
        <v>1.2233377171699999</v>
      </c>
      <c r="DH1065" s="78">
        <v>76094.948942439907</v>
      </c>
      <c r="DI1065" s="77">
        <f t="shared" si="456"/>
        <v>1.9205811059396498E-11</v>
      </c>
      <c r="DJ1065" s="77">
        <f t="shared" si="457"/>
        <v>1.9209734693259318E-11</v>
      </c>
      <c r="DK1065" s="77">
        <f t="shared" si="458"/>
        <v>1.9209734954294843E-11</v>
      </c>
      <c r="DL1065" s="77">
        <f t="shared" si="459"/>
        <v>1.9209734954312246E-11</v>
      </c>
      <c r="DN1065" s="78"/>
      <c r="DO1065" s="78"/>
      <c r="DP1065" s="78"/>
      <c r="DV1065" s="78"/>
      <c r="DW1065" s="78"/>
      <c r="DX1065" s="78"/>
      <c r="ED1065" s="78"/>
      <c r="EE1065" s="78"/>
      <c r="EF1065" s="78"/>
      <c r="EL1065" s="78"/>
      <c r="EM1065" s="78"/>
      <c r="EN1065" s="78"/>
      <c r="ET1065" s="78"/>
      <c r="EU1065" s="78"/>
      <c r="EV1065" s="78"/>
    </row>
    <row r="1066" spans="12:152" s="77" customFormat="1" ht="12.75">
      <c r="L1066" s="78"/>
      <c r="N1066" s="78">
        <v>1.0999999999999999E-10</v>
      </c>
      <c r="O1066" s="78">
        <v>3.6754030606599999</v>
      </c>
      <c r="P1066" s="78">
        <v>79181.639710704301</v>
      </c>
      <c r="Q1066" s="77">
        <f t="shared" si="452"/>
        <v>-2.6403157115896464E-11</v>
      </c>
      <c r="R1066" s="77">
        <f t="shared" si="453"/>
        <v>-2.648137648332025E-11</v>
      </c>
      <c r="S1066" s="77">
        <f t="shared" si="454"/>
        <v>-2.6481381693028895E-11</v>
      </c>
      <c r="T1066" s="77">
        <f t="shared" si="455"/>
        <v>-2.6481381693374824E-11</v>
      </c>
      <c r="V1066" s="78"/>
      <c r="W1066" s="78"/>
      <c r="X1066" s="78"/>
      <c r="AD1066" s="78"/>
      <c r="AE1066" s="78"/>
      <c r="AF1066" s="78"/>
      <c r="AL1066" s="78"/>
      <c r="AM1066" s="78"/>
      <c r="AN1066" s="78"/>
      <c r="AT1066" s="78"/>
      <c r="AU1066" s="78"/>
      <c r="AV1066" s="78"/>
      <c r="BB1066" s="78"/>
      <c r="BC1066" s="78"/>
      <c r="BD1066" s="78"/>
      <c r="BJ1066" s="78"/>
      <c r="BK1066" s="78"/>
      <c r="BL1066" s="78"/>
      <c r="BR1066" s="78"/>
      <c r="BS1066" s="78"/>
      <c r="BT1066" s="78"/>
      <c r="BZ1066" s="78"/>
      <c r="CA1066" s="78"/>
      <c r="CB1066" s="78"/>
      <c r="CH1066" s="78"/>
      <c r="CI1066" s="78"/>
      <c r="CJ1066" s="78"/>
      <c r="CP1066" s="78"/>
      <c r="CQ1066" s="78"/>
      <c r="CR1066" s="78"/>
      <c r="CX1066" s="78"/>
      <c r="CY1066" s="78"/>
      <c r="CZ1066" s="78"/>
      <c r="DF1066" s="78">
        <v>1.9999999999999999E-11</v>
      </c>
      <c r="DG1066" s="78">
        <v>0.63542334089999997</v>
      </c>
      <c r="DH1066" s="78">
        <v>1485.2907067031999</v>
      </c>
      <c r="DI1066" s="77">
        <f t="shared" si="456"/>
        <v>5.0275315012809394E-12</v>
      </c>
      <c r="DJ1066" s="77">
        <f t="shared" si="457"/>
        <v>5.0272654961687798E-12</v>
      </c>
      <c r="DK1066" s="77">
        <f t="shared" si="458"/>
        <v>5.027265478450193E-12</v>
      </c>
      <c r="DL1066" s="77">
        <f t="shared" si="459"/>
        <v>5.0272654784490241E-12</v>
      </c>
      <c r="DN1066" s="78"/>
      <c r="DO1066" s="78"/>
      <c r="DP1066" s="78"/>
      <c r="DV1066" s="78"/>
      <c r="DW1066" s="78"/>
      <c r="DX1066" s="78"/>
      <c r="ED1066" s="78"/>
      <c r="EE1066" s="78"/>
      <c r="EF1066" s="78"/>
      <c r="EL1066" s="78"/>
      <c r="EM1066" s="78"/>
      <c r="EN1066" s="78"/>
      <c r="ET1066" s="78"/>
      <c r="EU1066" s="78"/>
      <c r="EV1066" s="78"/>
    </row>
    <row r="1067" spans="12:152" s="77" customFormat="1" ht="12.75">
      <c r="L1067" s="78"/>
      <c r="N1067" s="78">
        <v>1.2999999999999999E-10</v>
      </c>
      <c r="O1067" s="78">
        <v>1.9220736407400001</v>
      </c>
      <c r="P1067" s="78">
        <v>2962.8806017749998</v>
      </c>
      <c r="Q1067" s="77">
        <f t="shared" si="452"/>
        <v>-4.684842339442382E-11</v>
      </c>
      <c r="R1067" s="77">
        <f t="shared" si="453"/>
        <v>-4.6851747461075293E-11</v>
      </c>
      <c r="S1067" s="77">
        <f t="shared" si="454"/>
        <v>-4.6851747682489965E-11</v>
      </c>
      <c r="T1067" s="77">
        <f t="shared" si="455"/>
        <v>-4.6851747682504616E-11</v>
      </c>
      <c r="V1067" s="78"/>
      <c r="W1067" s="78"/>
      <c r="X1067" s="78"/>
      <c r="AD1067" s="78"/>
      <c r="AE1067" s="78"/>
      <c r="AF1067" s="78"/>
      <c r="AL1067" s="78"/>
      <c r="AM1067" s="78"/>
      <c r="AN1067" s="78"/>
      <c r="AT1067" s="78"/>
      <c r="AU1067" s="78"/>
      <c r="AV1067" s="78"/>
      <c r="BB1067" s="78"/>
      <c r="BC1067" s="78"/>
      <c r="BD1067" s="78"/>
      <c r="BJ1067" s="78"/>
      <c r="BK1067" s="78"/>
      <c r="BL1067" s="78"/>
      <c r="BR1067" s="78"/>
      <c r="BS1067" s="78"/>
      <c r="BT1067" s="78"/>
      <c r="BZ1067" s="78"/>
      <c r="CA1067" s="78"/>
      <c r="CB1067" s="78"/>
      <c r="CH1067" s="78"/>
      <c r="CI1067" s="78"/>
      <c r="CJ1067" s="78"/>
      <c r="CP1067" s="78"/>
      <c r="CQ1067" s="78"/>
      <c r="CR1067" s="78"/>
      <c r="CX1067" s="78"/>
      <c r="CY1067" s="78"/>
      <c r="CZ1067" s="78"/>
      <c r="DF1067" s="78">
        <v>3E-11</v>
      </c>
      <c r="DG1067" s="78">
        <v>5.2456824125499999</v>
      </c>
      <c r="DH1067" s="78">
        <v>6885.1498899308099</v>
      </c>
      <c r="DI1067" s="77">
        <f t="shared" si="456"/>
        <v>1.7147394369710258E-12</v>
      </c>
      <c r="DJ1067" s="77">
        <f t="shared" si="457"/>
        <v>1.7128315752754037E-12</v>
      </c>
      <c r="DK1067" s="77">
        <f t="shared" si="458"/>
        <v>1.7128314481928631E-12</v>
      </c>
      <c r="DL1067" s="77">
        <f t="shared" si="459"/>
        <v>1.7128314481843504E-12</v>
      </c>
      <c r="DN1067" s="78"/>
      <c r="DO1067" s="78"/>
      <c r="DP1067" s="78"/>
      <c r="DV1067" s="78"/>
      <c r="DW1067" s="78"/>
      <c r="DX1067" s="78"/>
      <c r="ED1067" s="78"/>
      <c r="EE1067" s="78"/>
      <c r="EF1067" s="78"/>
      <c r="EL1067" s="78"/>
      <c r="EM1067" s="78"/>
      <c r="EN1067" s="78"/>
      <c r="ET1067" s="78"/>
      <c r="EU1067" s="78"/>
      <c r="EV1067" s="78"/>
    </row>
    <row r="1068" spans="12:152" s="77" customFormat="1" ht="12.75">
      <c r="L1068" s="78"/>
      <c r="N1068" s="78">
        <v>1.2E-10</v>
      </c>
      <c r="O1068" s="78">
        <v>4.5133545569100004</v>
      </c>
      <c r="P1068" s="78">
        <v>54190.787954946099</v>
      </c>
      <c r="Q1068" s="77">
        <f t="shared" si="452"/>
        <v>9.612842410157154E-11</v>
      </c>
      <c r="R1068" s="77">
        <f t="shared" si="453"/>
        <v>9.6092400291599768E-11</v>
      </c>
      <c r="S1068" s="77">
        <f t="shared" si="454"/>
        <v>9.609239789125111E-11</v>
      </c>
      <c r="T1068" s="77">
        <f t="shared" si="455"/>
        <v>9.6092397891095859E-11</v>
      </c>
      <c r="V1068" s="78"/>
      <c r="W1068" s="78"/>
      <c r="X1068" s="78"/>
      <c r="AD1068" s="78"/>
      <c r="AE1068" s="78"/>
      <c r="AF1068" s="78"/>
      <c r="AL1068" s="78"/>
      <c r="AM1068" s="78"/>
      <c r="AN1068" s="78"/>
      <c r="AT1068" s="78"/>
      <c r="AU1068" s="78"/>
      <c r="AV1068" s="78"/>
      <c r="BB1068" s="78"/>
      <c r="BC1068" s="78"/>
      <c r="BD1068" s="78"/>
      <c r="BJ1068" s="78"/>
      <c r="BK1068" s="78"/>
      <c r="BL1068" s="78"/>
      <c r="BR1068" s="78"/>
      <c r="BS1068" s="78"/>
      <c r="BT1068" s="78"/>
      <c r="BZ1068" s="78"/>
      <c r="CA1068" s="78"/>
      <c r="CB1068" s="78"/>
      <c r="CH1068" s="78"/>
      <c r="CI1068" s="78"/>
      <c r="CJ1068" s="78"/>
      <c r="CP1068" s="78"/>
      <c r="CQ1068" s="78"/>
      <c r="CR1068" s="78"/>
      <c r="CX1068" s="78"/>
      <c r="CY1068" s="78"/>
      <c r="CZ1068" s="78"/>
      <c r="DF1068" s="78">
        <v>3E-11</v>
      </c>
      <c r="DG1068" s="78">
        <v>2.4630501204800002</v>
      </c>
      <c r="DH1068" s="78">
        <v>133882.09065283599</v>
      </c>
      <c r="DI1068" s="77">
        <f t="shared" si="456"/>
        <v>3.2711052098040256E-13</v>
      </c>
      <c r="DJ1068" s="77">
        <f t="shared" si="457"/>
        <v>3.6426720165406125E-13</v>
      </c>
      <c r="DK1068" s="77">
        <f t="shared" si="458"/>
        <v>3.6426967663641138E-13</v>
      </c>
      <c r="DL1068" s="77">
        <f t="shared" si="459"/>
        <v>3.6426967680010832E-13</v>
      </c>
      <c r="DN1068" s="78"/>
      <c r="DO1068" s="78"/>
      <c r="DP1068" s="78"/>
      <c r="DV1068" s="78"/>
      <c r="DW1068" s="78"/>
      <c r="DX1068" s="78"/>
      <c r="ED1068" s="78"/>
      <c r="EE1068" s="78"/>
      <c r="EF1068" s="78"/>
      <c r="EL1068" s="78"/>
      <c r="EM1068" s="78"/>
      <c r="EN1068" s="78"/>
      <c r="ET1068" s="78"/>
      <c r="EU1068" s="78"/>
      <c r="EV1068" s="78"/>
    </row>
    <row r="1069" spans="12:152" s="77" customFormat="1" ht="12.75">
      <c r="L1069" s="78"/>
      <c r="N1069" s="78">
        <v>1.2E-10</v>
      </c>
      <c r="O1069" s="78">
        <v>5.8914039722</v>
      </c>
      <c r="P1069" s="78">
        <v>156954.01704032099</v>
      </c>
      <c r="Q1069" s="77">
        <f t="shared" si="452"/>
        <v>-1.0988061478769241E-10</v>
      </c>
      <c r="R1069" s="77">
        <f t="shared" si="453"/>
        <v>-1.0981046274525027E-10</v>
      </c>
      <c r="S1069" s="77">
        <f t="shared" si="454"/>
        <v>-1.0981045806471794E-10</v>
      </c>
      <c r="T1069" s="77">
        <f t="shared" si="455"/>
        <v>-1.0981045806440985E-10</v>
      </c>
      <c r="V1069" s="78"/>
      <c r="W1069" s="78"/>
      <c r="X1069" s="78"/>
      <c r="AD1069" s="78"/>
      <c r="AE1069" s="78"/>
      <c r="AF1069" s="78"/>
      <c r="AL1069" s="78"/>
      <c r="AM1069" s="78"/>
      <c r="AN1069" s="78"/>
      <c r="AT1069" s="78"/>
      <c r="AU1069" s="78"/>
      <c r="AV1069" s="78"/>
      <c r="BB1069" s="78"/>
      <c r="BC1069" s="78"/>
      <c r="BD1069" s="78"/>
      <c r="BJ1069" s="78"/>
      <c r="BK1069" s="78"/>
      <c r="BL1069" s="78"/>
      <c r="BR1069" s="78"/>
      <c r="BS1069" s="78"/>
      <c r="BT1069" s="78"/>
      <c r="BZ1069" s="78"/>
      <c r="CA1069" s="78"/>
      <c r="CB1069" s="78"/>
      <c r="CH1069" s="78"/>
      <c r="CI1069" s="78"/>
      <c r="CJ1069" s="78"/>
      <c r="CP1069" s="78"/>
      <c r="CQ1069" s="78"/>
      <c r="CR1069" s="78"/>
      <c r="CX1069" s="78"/>
      <c r="CY1069" s="78"/>
      <c r="CZ1069" s="78"/>
      <c r="DF1069" s="78">
        <v>1.9999999999999999E-11</v>
      </c>
      <c r="DG1069" s="78">
        <v>0.84094631124999997</v>
      </c>
      <c r="DH1069" s="78">
        <v>163766.09444104499</v>
      </c>
      <c r="DI1069" s="77">
        <f t="shared" si="456"/>
        <v>-1.4658851021006891E-11</v>
      </c>
      <c r="DJ1069" s="77">
        <f t="shared" si="457"/>
        <v>-1.4679448576070673E-11</v>
      </c>
      <c r="DK1069" s="77">
        <f t="shared" si="458"/>
        <v>-1.4679449946949641E-11</v>
      </c>
      <c r="DL1069" s="77">
        <f t="shared" si="459"/>
        <v>-1.4679449947039209E-11</v>
      </c>
      <c r="DN1069" s="78"/>
      <c r="DO1069" s="78"/>
      <c r="DP1069" s="78"/>
      <c r="DV1069" s="78"/>
      <c r="DW1069" s="78"/>
      <c r="DX1069" s="78"/>
      <c r="ED1069" s="78"/>
      <c r="EE1069" s="78"/>
      <c r="EF1069" s="78"/>
      <c r="EL1069" s="78"/>
      <c r="EM1069" s="78"/>
      <c r="EN1069" s="78"/>
      <c r="ET1069" s="78"/>
      <c r="EU1069" s="78"/>
      <c r="EV1069" s="78"/>
    </row>
    <row r="1070" spans="12:152" s="77" customFormat="1" ht="12.75">
      <c r="L1070" s="78"/>
      <c r="N1070" s="78">
        <v>1.2E-10</v>
      </c>
      <c r="O1070" s="78">
        <v>5.8041247055499996</v>
      </c>
      <c r="P1070" s="78">
        <v>72134.412385215895</v>
      </c>
      <c r="Q1070" s="77">
        <f t="shared" si="452"/>
        <v>-1.4304468290582375E-11</v>
      </c>
      <c r="R1070" s="77">
        <f t="shared" si="453"/>
        <v>-1.4224952122808873E-11</v>
      </c>
      <c r="S1070" s="77">
        <f t="shared" si="454"/>
        <v>-1.4224946826036686E-11</v>
      </c>
      <c r="T1070" s="77">
        <f t="shared" si="455"/>
        <v>-1.4224946825684484E-11</v>
      </c>
      <c r="V1070" s="78"/>
      <c r="W1070" s="78"/>
      <c r="X1070" s="78"/>
      <c r="AD1070" s="78"/>
      <c r="AE1070" s="78"/>
      <c r="AF1070" s="78"/>
      <c r="AL1070" s="78"/>
      <c r="AM1070" s="78"/>
      <c r="AN1070" s="78"/>
      <c r="AT1070" s="78"/>
      <c r="AU1070" s="78"/>
      <c r="AV1070" s="78"/>
      <c r="BB1070" s="78"/>
      <c r="BC1070" s="78"/>
      <c r="BD1070" s="78"/>
      <c r="BJ1070" s="78"/>
      <c r="BK1070" s="78"/>
      <c r="BL1070" s="78"/>
      <c r="BR1070" s="78"/>
      <c r="BS1070" s="78"/>
      <c r="BT1070" s="78"/>
      <c r="BZ1070" s="78"/>
      <c r="CA1070" s="78"/>
      <c r="CB1070" s="78"/>
      <c r="CH1070" s="78"/>
      <c r="CI1070" s="78"/>
      <c r="CJ1070" s="78"/>
      <c r="CP1070" s="78"/>
      <c r="CQ1070" s="78"/>
      <c r="CR1070" s="78"/>
      <c r="CX1070" s="78"/>
      <c r="CY1070" s="78"/>
      <c r="CZ1070" s="78"/>
      <c r="DF1070" s="78">
        <v>3E-11</v>
      </c>
      <c r="DG1070" s="78">
        <v>2.1266087916599998</v>
      </c>
      <c r="DH1070" s="78">
        <v>42790.965275073198</v>
      </c>
      <c r="DI1070" s="77">
        <f t="shared" si="456"/>
        <v>-2.6492155547622352E-11</v>
      </c>
      <c r="DJ1070" s="77">
        <f t="shared" si="457"/>
        <v>-2.6497726462572538E-11</v>
      </c>
      <c r="DK1070" s="77">
        <f t="shared" si="458"/>
        <v>-2.649772683351199E-11</v>
      </c>
      <c r="DL1070" s="77">
        <f t="shared" si="459"/>
        <v>-2.6497726833536376E-11</v>
      </c>
      <c r="DN1070" s="78"/>
      <c r="DO1070" s="78"/>
      <c r="DP1070" s="78"/>
      <c r="DV1070" s="78"/>
      <c r="DW1070" s="78"/>
      <c r="DX1070" s="78"/>
      <c r="ED1070" s="78"/>
      <c r="EE1070" s="78"/>
      <c r="EF1070" s="78"/>
      <c r="EL1070" s="78"/>
      <c r="EM1070" s="78"/>
      <c r="EN1070" s="78"/>
      <c r="ET1070" s="78"/>
      <c r="EU1070" s="78"/>
      <c r="EV1070" s="78"/>
    </row>
    <row r="1071" spans="12:152" s="77" customFormat="1" ht="12.75">
      <c r="L1071" s="78"/>
      <c r="N1071" s="78">
        <v>1.0999999999999999E-10</v>
      </c>
      <c r="O1071" s="78">
        <v>2.5444613873800002</v>
      </c>
      <c r="P1071" s="78">
        <v>26183.882368791899</v>
      </c>
      <c r="Q1071" s="77">
        <f t="shared" si="452"/>
        <v>-3.3397193608087633E-11</v>
      </c>
      <c r="R1071" s="77">
        <f t="shared" si="453"/>
        <v>-3.3371803444616892E-11</v>
      </c>
      <c r="S1071" s="77">
        <f t="shared" si="454"/>
        <v>-3.3371801753314446E-11</v>
      </c>
      <c r="T1071" s="77">
        <f t="shared" si="455"/>
        <v>-3.3371801753204224E-11</v>
      </c>
      <c r="V1071" s="78"/>
      <c r="W1071" s="78"/>
      <c r="X1071" s="78"/>
      <c r="AD1071" s="78"/>
      <c r="AE1071" s="78"/>
      <c r="AF1071" s="78"/>
      <c r="AL1071" s="78"/>
      <c r="AM1071" s="78"/>
      <c r="AN1071" s="78"/>
      <c r="AT1071" s="78"/>
      <c r="AU1071" s="78"/>
      <c r="AV1071" s="78"/>
      <c r="BB1071" s="78"/>
      <c r="BC1071" s="78"/>
      <c r="BD1071" s="78"/>
      <c r="BJ1071" s="78"/>
      <c r="BK1071" s="78"/>
      <c r="BL1071" s="78"/>
      <c r="BR1071" s="78"/>
      <c r="BS1071" s="78"/>
      <c r="BT1071" s="78"/>
      <c r="BZ1071" s="78"/>
      <c r="CA1071" s="78"/>
      <c r="CB1071" s="78"/>
      <c r="CH1071" s="78"/>
      <c r="CI1071" s="78"/>
      <c r="CJ1071" s="78"/>
      <c r="CP1071" s="78"/>
      <c r="CQ1071" s="78"/>
      <c r="CR1071" s="78"/>
      <c r="CX1071" s="78"/>
      <c r="CY1071" s="78"/>
      <c r="CZ1071" s="78"/>
      <c r="DF1071" s="78">
        <v>1.9999999999999999E-11</v>
      </c>
      <c r="DG1071" s="78">
        <v>2.9880569071899998</v>
      </c>
      <c r="DH1071" s="78">
        <v>26235.9818660005</v>
      </c>
      <c r="DI1071" s="77">
        <f t="shared" si="456"/>
        <v>-8.9363744044781437E-12</v>
      </c>
      <c r="DJ1071" s="77">
        <f t="shared" si="457"/>
        <v>-8.9320311380954231E-12</v>
      </c>
      <c r="DK1071" s="77">
        <f t="shared" si="458"/>
        <v>-8.9320308487730144E-12</v>
      </c>
      <c r="DL1071" s="77">
        <f t="shared" si="459"/>
        <v>-8.9320308487536872E-12</v>
      </c>
      <c r="DN1071" s="78"/>
      <c r="DO1071" s="78"/>
      <c r="DP1071" s="78"/>
      <c r="DV1071" s="78"/>
      <c r="DW1071" s="78"/>
      <c r="DX1071" s="78"/>
      <c r="ED1071" s="78"/>
      <c r="EE1071" s="78"/>
      <c r="EF1071" s="78"/>
      <c r="EL1071" s="78"/>
      <c r="EM1071" s="78"/>
      <c r="EN1071" s="78"/>
      <c r="ET1071" s="78"/>
      <c r="EU1071" s="78"/>
      <c r="EV1071" s="78"/>
    </row>
    <row r="1072" spans="12:152" s="77" customFormat="1" ht="12.75">
      <c r="L1072" s="78"/>
      <c r="N1072" s="78">
        <v>1.0999999999999999E-10</v>
      </c>
      <c r="O1072" s="78">
        <v>0.57810940674</v>
      </c>
      <c r="P1072" s="78">
        <v>142871.558358268</v>
      </c>
      <c r="Q1072" s="77">
        <f t="shared" si="452"/>
        <v>1.0947570203784744E-10</v>
      </c>
      <c r="R1072" s="77">
        <f t="shared" si="453"/>
        <v>1.0948978554485821E-10</v>
      </c>
      <c r="S1072" s="77">
        <f t="shared" si="454"/>
        <v>1.0948978647658743E-10</v>
      </c>
      <c r="T1072" s="77">
        <f t="shared" si="455"/>
        <v>1.0948978647664879E-10</v>
      </c>
      <c r="V1072" s="78"/>
      <c r="W1072" s="78"/>
      <c r="X1072" s="78"/>
      <c r="AD1072" s="78"/>
      <c r="AE1072" s="78"/>
      <c r="AF1072" s="78"/>
      <c r="AL1072" s="78"/>
      <c r="AM1072" s="78"/>
      <c r="AN1072" s="78"/>
      <c r="AT1072" s="78"/>
      <c r="AU1072" s="78"/>
      <c r="AV1072" s="78"/>
      <c r="BB1072" s="78"/>
      <c r="BC1072" s="78"/>
      <c r="BD1072" s="78"/>
      <c r="BJ1072" s="78"/>
      <c r="BK1072" s="78"/>
      <c r="BL1072" s="78"/>
      <c r="BR1072" s="78"/>
      <c r="BS1072" s="78"/>
      <c r="BT1072" s="78"/>
      <c r="BZ1072" s="78"/>
      <c r="CA1072" s="78"/>
      <c r="CB1072" s="78"/>
      <c r="CH1072" s="78"/>
      <c r="CI1072" s="78"/>
      <c r="CJ1072" s="78"/>
      <c r="CP1072" s="78"/>
      <c r="CQ1072" s="78"/>
      <c r="CR1072" s="78"/>
      <c r="CX1072" s="78"/>
      <c r="CY1072" s="78"/>
      <c r="CZ1072" s="78"/>
      <c r="DF1072" s="78">
        <v>3E-11</v>
      </c>
      <c r="DG1072" s="78">
        <v>3.26197855217</v>
      </c>
      <c r="DH1072" s="78">
        <v>156531.300184803</v>
      </c>
      <c r="DI1072" s="77">
        <f t="shared" si="456"/>
        <v>-2.2959539498669551E-11</v>
      </c>
      <c r="DJ1072" s="77">
        <f t="shared" si="457"/>
        <v>-2.2931551653922453E-11</v>
      </c>
      <c r="DK1072" s="77">
        <f t="shared" si="458"/>
        <v>-2.2931549788052315E-11</v>
      </c>
      <c r="DL1072" s="77">
        <f t="shared" si="459"/>
        <v>-2.2931549787929165E-11</v>
      </c>
      <c r="DN1072" s="78"/>
      <c r="DO1072" s="78"/>
      <c r="DP1072" s="78"/>
      <c r="DV1072" s="78"/>
      <c r="DW1072" s="78"/>
      <c r="DX1072" s="78"/>
      <c r="ED1072" s="78"/>
      <c r="EE1072" s="78"/>
      <c r="EF1072" s="78"/>
      <c r="EL1072" s="78"/>
      <c r="EM1072" s="78"/>
      <c r="EN1072" s="78"/>
      <c r="ET1072" s="78"/>
      <c r="EU1072" s="78"/>
      <c r="EV1072" s="78"/>
    </row>
    <row r="1073" spans="12:152" s="77" customFormat="1" ht="12.75">
      <c r="L1073" s="78"/>
      <c r="N1073" s="78">
        <v>1.4000000000000001E-10</v>
      </c>
      <c r="O1073" s="78">
        <v>1.4979748614799999</v>
      </c>
      <c r="P1073" s="78">
        <v>103883.647575942</v>
      </c>
      <c r="Q1073" s="77">
        <f t="shared" si="452"/>
        <v>-1.2789153528950393E-10</v>
      </c>
      <c r="R1073" s="77">
        <f t="shared" si="453"/>
        <v>-1.2794621475946405E-10</v>
      </c>
      <c r="S1073" s="77">
        <f t="shared" si="454"/>
        <v>-1.2794621839772264E-10</v>
      </c>
      <c r="T1073" s="77">
        <f t="shared" si="455"/>
        <v>-1.2794621839796169E-10</v>
      </c>
      <c r="V1073" s="78"/>
      <c r="W1073" s="78"/>
      <c r="X1073" s="78"/>
      <c r="AD1073" s="78"/>
      <c r="AE1073" s="78"/>
      <c r="AF1073" s="78"/>
      <c r="AL1073" s="78"/>
      <c r="AM1073" s="78"/>
      <c r="AN1073" s="78"/>
      <c r="AT1073" s="78"/>
      <c r="AU1073" s="78"/>
      <c r="AV1073" s="78"/>
      <c r="BB1073" s="78"/>
      <c r="BC1073" s="78"/>
      <c r="BD1073" s="78"/>
      <c r="BJ1073" s="78"/>
      <c r="BK1073" s="78"/>
      <c r="BL1073" s="78"/>
      <c r="BR1073" s="78"/>
      <c r="BS1073" s="78"/>
      <c r="BT1073" s="78"/>
      <c r="BZ1073" s="78"/>
      <c r="CA1073" s="78"/>
      <c r="CB1073" s="78"/>
      <c r="CH1073" s="78"/>
      <c r="CI1073" s="78"/>
      <c r="CJ1073" s="78"/>
      <c r="CP1073" s="78"/>
      <c r="CQ1073" s="78"/>
      <c r="CR1073" s="78"/>
      <c r="CX1073" s="78"/>
      <c r="CY1073" s="78"/>
      <c r="CZ1073" s="78"/>
      <c r="DF1073" s="78">
        <v>1.9999999999999999E-11</v>
      </c>
      <c r="DG1073" s="78">
        <v>4.5073443560499999</v>
      </c>
      <c r="DH1073" s="78">
        <v>25248.933853823801</v>
      </c>
      <c r="DI1073" s="77">
        <f t="shared" si="456"/>
        <v>-1.843110974835817E-11</v>
      </c>
      <c r="DJ1073" s="77">
        <f t="shared" si="457"/>
        <v>-1.8429295389443739E-11</v>
      </c>
      <c r="DK1073" s="77">
        <f t="shared" si="458"/>
        <v>-1.842929526855611E-11</v>
      </c>
      <c r="DL1073" s="77">
        <f t="shared" si="459"/>
        <v>-1.8429295268547939E-11</v>
      </c>
      <c r="DN1073" s="78"/>
      <c r="DO1073" s="78"/>
      <c r="DP1073" s="78"/>
      <c r="DV1073" s="78"/>
      <c r="DW1073" s="78"/>
      <c r="DX1073" s="78"/>
      <c r="ED1073" s="78"/>
      <c r="EE1073" s="78"/>
      <c r="EF1073" s="78"/>
      <c r="EL1073" s="78"/>
      <c r="EM1073" s="78"/>
      <c r="EN1073" s="78"/>
      <c r="ET1073" s="78"/>
      <c r="EU1073" s="78"/>
      <c r="EV1073" s="78"/>
    </row>
    <row r="1074" spans="12:152" s="77" customFormat="1" ht="12.75">
      <c r="L1074" s="78"/>
      <c r="N1074" s="78">
        <v>1.0999999999999999E-10</v>
      </c>
      <c r="O1074" s="78">
        <v>0.25563634032999999</v>
      </c>
      <c r="P1074" s="78">
        <v>52663.441034402502</v>
      </c>
      <c r="Q1074" s="77">
        <f t="shared" si="452"/>
        <v>-1.0010236977482285E-10</v>
      </c>
      <c r="R1074" s="77">
        <f t="shared" si="453"/>
        <v>-1.0012457627035336E-10</v>
      </c>
      <c r="S1074" s="77">
        <f t="shared" si="454"/>
        <v>-1.001245777487337E-10</v>
      </c>
      <c r="T1074" s="77">
        <f t="shared" si="455"/>
        <v>-1.0012457774883209E-10</v>
      </c>
      <c r="V1074" s="78"/>
      <c r="W1074" s="78"/>
      <c r="X1074" s="78"/>
      <c r="AD1074" s="78"/>
      <c r="AE1074" s="78"/>
      <c r="AF1074" s="78"/>
      <c r="AL1074" s="78"/>
      <c r="AM1074" s="78"/>
      <c r="AN1074" s="78"/>
      <c r="AT1074" s="78"/>
      <c r="AU1074" s="78"/>
      <c r="AV1074" s="78"/>
      <c r="BB1074" s="78"/>
      <c r="BC1074" s="78"/>
      <c r="BD1074" s="78"/>
      <c r="BJ1074" s="78"/>
      <c r="BK1074" s="78"/>
      <c r="BL1074" s="78"/>
      <c r="BR1074" s="78"/>
      <c r="BS1074" s="78"/>
      <c r="BT1074" s="78"/>
      <c r="BZ1074" s="78"/>
      <c r="CA1074" s="78"/>
      <c r="CB1074" s="78"/>
      <c r="CH1074" s="78"/>
      <c r="CI1074" s="78"/>
      <c r="CJ1074" s="78"/>
      <c r="CP1074" s="78"/>
      <c r="CQ1074" s="78"/>
      <c r="CR1074" s="78"/>
      <c r="CX1074" s="78"/>
      <c r="CY1074" s="78"/>
      <c r="CZ1074" s="78"/>
      <c r="DF1074" s="78">
        <v>1.9999999999999999E-11</v>
      </c>
      <c r="DG1074" s="78">
        <v>4.3285979131700003</v>
      </c>
      <c r="DH1074" s="78">
        <v>1685.0521225016</v>
      </c>
      <c r="DI1074" s="77">
        <f t="shared" si="456"/>
        <v>5.9468412579440892E-12</v>
      </c>
      <c r="DJ1074" s="77">
        <f t="shared" si="457"/>
        <v>5.9471389474603453E-12</v>
      </c>
      <c r="DK1074" s="77">
        <f t="shared" si="458"/>
        <v>5.9471389672893671E-12</v>
      </c>
      <c r="DL1074" s="77">
        <f t="shared" si="459"/>
        <v>5.9471389672906555E-12</v>
      </c>
      <c r="DN1074" s="78"/>
      <c r="DO1074" s="78"/>
      <c r="DP1074" s="78"/>
      <c r="DV1074" s="78"/>
      <c r="DW1074" s="78"/>
      <c r="DX1074" s="78"/>
      <c r="ED1074" s="78"/>
      <c r="EE1074" s="78"/>
      <c r="EF1074" s="78"/>
      <c r="EL1074" s="78"/>
      <c r="EM1074" s="78"/>
      <c r="EN1074" s="78"/>
      <c r="ET1074" s="78"/>
      <c r="EU1074" s="78"/>
      <c r="EV1074" s="78"/>
    </row>
    <row r="1075" spans="12:152" s="77" customFormat="1" ht="12.75">
      <c r="L1075" s="78"/>
      <c r="N1075" s="78">
        <v>1.0999999999999999E-10</v>
      </c>
      <c r="O1075" s="78">
        <v>4.3422615743200002</v>
      </c>
      <c r="P1075" s="78">
        <v>63786.358241522597</v>
      </c>
      <c r="Q1075" s="77">
        <f t="shared" si="452"/>
        <v>-9.0219656074800645E-11</v>
      </c>
      <c r="R1075" s="77">
        <f t="shared" si="453"/>
        <v>-9.0182502230108026E-11</v>
      </c>
      <c r="S1075" s="77">
        <f t="shared" si="454"/>
        <v>-9.0182499754247472E-11</v>
      </c>
      <c r="T1075" s="77">
        <f t="shared" si="455"/>
        <v>-9.0182499754082772E-11</v>
      </c>
      <c r="V1075" s="78"/>
      <c r="W1075" s="78"/>
      <c r="X1075" s="78"/>
      <c r="AD1075" s="78"/>
      <c r="AE1075" s="78"/>
      <c r="AF1075" s="78"/>
      <c r="AL1075" s="78"/>
      <c r="AM1075" s="78"/>
      <c r="AN1075" s="78"/>
      <c r="AT1075" s="78"/>
      <c r="AU1075" s="78"/>
      <c r="AV1075" s="78"/>
      <c r="BB1075" s="78"/>
      <c r="BC1075" s="78"/>
      <c r="BD1075" s="78"/>
      <c r="BJ1075" s="78"/>
      <c r="BK1075" s="78"/>
      <c r="BL1075" s="78"/>
      <c r="BR1075" s="78"/>
      <c r="BS1075" s="78"/>
      <c r="BT1075" s="78"/>
      <c r="BZ1075" s="78"/>
      <c r="CA1075" s="78"/>
      <c r="CB1075" s="78"/>
      <c r="CH1075" s="78"/>
      <c r="CI1075" s="78"/>
      <c r="CJ1075" s="78"/>
      <c r="CP1075" s="78"/>
      <c r="CQ1075" s="78"/>
      <c r="CR1075" s="78"/>
      <c r="CX1075" s="78"/>
      <c r="CY1075" s="78"/>
      <c r="CZ1075" s="78"/>
      <c r="DF1075" s="78">
        <v>1.9999999999999999E-11</v>
      </c>
      <c r="DG1075" s="78">
        <v>5.6233558401400003</v>
      </c>
      <c r="DH1075" s="78">
        <v>28213.780548953298</v>
      </c>
      <c r="DI1075" s="77">
        <f t="shared" si="456"/>
        <v>1.9998160635726535E-11</v>
      </c>
      <c r="DJ1075" s="77">
        <f t="shared" si="457"/>
        <v>1.9998089153803075E-11</v>
      </c>
      <c r="DK1075" s="77">
        <f t="shared" si="458"/>
        <v>1.9998089148996296E-11</v>
      </c>
      <c r="DL1075" s="77">
        <f t="shared" si="459"/>
        <v>1.9998089148995976E-11</v>
      </c>
      <c r="DN1075" s="78"/>
      <c r="DO1075" s="78"/>
      <c r="DP1075" s="78"/>
      <c r="DV1075" s="78"/>
      <c r="DW1075" s="78"/>
      <c r="DX1075" s="78"/>
      <c r="ED1075" s="78"/>
      <c r="EE1075" s="78"/>
      <c r="EF1075" s="78"/>
      <c r="EL1075" s="78"/>
      <c r="EM1075" s="78"/>
      <c r="EN1075" s="78"/>
      <c r="ET1075" s="78"/>
      <c r="EU1075" s="78"/>
      <c r="EV1075" s="78"/>
    </row>
    <row r="1076" spans="12:152" s="77" customFormat="1" ht="12.75">
      <c r="L1076" s="78"/>
      <c r="N1076" s="78">
        <v>1.0999999999999999E-10</v>
      </c>
      <c r="O1076" s="78">
        <v>5.7954615577900004</v>
      </c>
      <c r="P1076" s="78">
        <v>76358.244659782096</v>
      </c>
      <c r="Q1076" s="77">
        <f t="shared" si="452"/>
        <v>-1.0648657527234833E-10</v>
      </c>
      <c r="R1076" s="77">
        <f t="shared" si="453"/>
        <v>-1.0650603183126048E-10</v>
      </c>
      <c r="S1076" s="77">
        <f t="shared" si="454"/>
        <v>-1.0650603312548929E-10</v>
      </c>
      <c r="T1076" s="77">
        <f t="shared" si="455"/>
        <v>-1.0650603312557528E-10</v>
      </c>
      <c r="V1076" s="78"/>
      <c r="W1076" s="78"/>
      <c r="X1076" s="78"/>
      <c r="AD1076" s="78"/>
      <c r="AE1076" s="78"/>
      <c r="AF1076" s="78"/>
      <c r="AL1076" s="78"/>
      <c r="AM1076" s="78"/>
      <c r="AN1076" s="78"/>
      <c r="AT1076" s="78"/>
      <c r="AU1076" s="78"/>
      <c r="AV1076" s="78"/>
      <c r="BB1076" s="78"/>
      <c r="BC1076" s="78"/>
      <c r="BD1076" s="78"/>
      <c r="BJ1076" s="78"/>
      <c r="BK1076" s="78"/>
      <c r="BL1076" s="78"/>
      <c r="BR1076" s="78"/>
      <c r="BS1076" s="78"/>
      <c r="BT1076" s="78"/>
      <c r="BZ1076" s="78"/>
      <c r="CA1076" s="78"/>
      <c r="CB1076" s="78"/>
      <c r="CH1076" s="78"/>
      <c r="CI1076" s="78"/>
      <c r="CJ1076" s="78"/>
      <c r="CP1076" s="78"/>
      <c r="CQ1076" s="78"/>
      <c r="CR1076" s="78"/>
      <c r="CX1076" s="78"/>
      <c r="CY1076" s="78"/>
      <c r="CZ1076" s="78"/>
      <c r="DF1076" s="78">
        <v>1.9999999999999999E-11</v>
      </c>
      <c r="DG1076" s="78">
        <v>3.8749232355199998</v>
      </c>
      <c r="DH1076" s="78">
        <v>199599.31813847501</v>
      </c>
      <c r="DI1076" s="77">
        <f t="shared" si="456"/>
        <v>-1.9858452733211465E-11</v>
      </c>
      <c r="DJ1076" s="77">
        <f t="shared" si="457"/>
        <v>-1.9854032639918233E-11</v>
      </c>
      <c r="DK1076" s="77">
        <f t="shared" si="458"/>
        <v>-1.9854032343241137E-11</v>
      </c>
      <c r="DL1076" s="77">
        <f t="shared" si="459"/>
        <v>-1.9854032343221395E-11</v>
      </c>
      <c r="DN1076" s="78"/>
      <c r="DO1076" s="78"/>
      <c r="DP1076" s="78"/>
      <c r="DV1076" s="78"/>
      <c r="DW1076" s="78"/>
      <c r="DX1076" s="78"/>
      <c r="ED1076" s="78"/>
      <c r="EE1076" s="78"/>
      <c r="EF1076" s="78"/>
      <c r="EL1076" s="78"/>
      <c r="EM1076" s="78"/>
      <c r="EN1076" s="78"/>
      <c r="ET1076" s="78"/>
      <c r="EU1076" s="78"/>
      <c r="EV1076" s="78"/>
    </row>
    <row r="1077" spans="12:152" s="77" customFormat="1" ht="12.75">
      <c r="L1077" s="78"/>
      <c r="N1077" s="78">
        <v>1.0999999999999999E-10</v>
      </c>
      <c r="O1077" s="78">
        <v>5.4358161795899997</v>
      </c>
      <c r="P1077" s="78">
        <v>4398.1746865740097</v>
      </c>
      <c r="Q1077" s="77">
        <f t="shared" si="452"/>
        <v>1.0944353480192027E-10</v>
      </c>
      <c r="R1077" s="77">
        <f t="shared" si="453"/>
        <v>1.0944308506099684E-10</v>
      </c>
      <c r="S1077" s="77">
        <f t="shared" si="454"/>
        <v>1.0944308503103363E-10</v>
      </c>
      <c r="T1077" s="77">
        <f t="shared" si="455"/>
        <v>1.0944308503103167E-10</v>
      </c>
      <c r="V1077" s="78"/>
      <c r="W1077" s="78"/>
      <c r="X1077" s="78"/>
      <c r="AD1077" s="78"/>
      <c r="AE1077" s="78"/>
      <c r="AF1077" s="78"/>
      <c r="AL1077" s="78"/>
      <c r="AM1077" s="78"/>
      <c r="AN1077" s="78"/>
      <c r="AT1077" s="78"/>
      <c r="AU1077" s="78"/>
      <c r="AV1077" s="78"/>
      <c r="BB1077" s="78"/>
      <c r="BC1077" s="78"/>
      <c r="BD1077" s="78"/>
      <c r="BJ1077" s="78"/>
      <c r="BK1077" s="78"/>
      <c r="BL1077" s="78"/>
      <c r="BR1077" s="78"/>
      <c r="BS1077" s="78"/>
      <c r="BT1077" s="78"/>
      <c r="BZ1077" s="78"/>
      <c r="CA1077" s="78"/>
      <c r="CB1077" s="78"/>
      <c r="CH1077" s="78"/>
      <c r="CI1077" s="78"/>
      <c r="CJ1077" s="78"/>
      <c r="CP1077" s="78"/>
      <c r="CQ1077" s="78"/>
      <c r="CR1077" s="78"/>
      <c r="CX1077" s="78"/>
      <c r="CY1077" s="78"/>
      <c r="CZ1077" s="78"/>
      <c r="DF1077" s="78">
        <v>1.9999999999999999E-11</v>
      </c>
      <c r="DG1077" s="78">
        <v>2.60597304148</v>
      </c>
      <c r="DH1077" s="78">
        <v>26713.573333886499</v>
      </c>
      <c r="DI1077" s="77">
        <f t="shared" si="456"/>
        <v>1.0871227186566418E-11</v>
      </c>
      <c r="DJ1077" s="77">
        <f t="shared" si="457"/>
        <v>1.0867077914505344E-11</v>
      </c>
      <c r="DK1077" s="77">
        <f t="shared" si="458"/>
        <v>1.0867077638100513E-11</v>
      </c>
      <c r="DL1077" s="77">
        <f t="shared" si="459"/>
        <v>1.0867077638082381E-11</v>
      </c>
      <c r="DN1077" s="78"/>
      <c r="DO1077" s="78"/>
      <c r="DP1077" s="78"/>
      <c r="DV1077" s="78"/>
      <c r="DW1077" s="78"/>
      <c r="DX1077" s="78"/>
      <c r="ED1077" s="78"/>
      <c r="EE1077" s="78"/>
      <c r="EF1077" s="78"/>
      <c r="EL1077" s="78"/>
      <c r="EM1077" s="78"/>
      <c r="EN1077" s="78"/>
      <c r="ET1077" s="78"/>
      <c r="EU1077" s="78"/>
      <c r="EV1077" s="78"/>
    </row>
    <row r="1078" spans="12:152" s="77" customFormat="1" ht="12.75">
      <c r="L1078" s="78"/>
      <c r="N1078" s="78">
        <v>1E-10</v>
      </c>
      <c r="O1078" s="78">
        <v>3.45435285202</v>
      </c>
      <c r="P1078" s="78">
        <v>26830.893202106799</v>
      </c>
      <c r="Q1078" s="77">
        <f t="shared" si="452"/>
        <v>6.9797470639141709E-11</v>
      </c>
      <c r="R1078" s="77">
        <f t="shared" si="453"/>
        <v>6.9779692063750274E-11</v>
      </c>
      <c r="S1078" s="77">
        <f t="shared" si="454"/>
        <v>6.9779690879379011E-11</v>
      </c>
      <c r="T1078" s="77">
        <f t="shared" si="455"/>
        <v>6.9779690879301656E-11</v>
      </c>
      <c r="V1078" s="78"/>
      <c r="W1078" s="78"/>
      <c r="X1078" s="78"/>
      <c r="AD1078" s="78"/>
      <c r="AE1078" s="78"/>
      <c r="AF1078" s="78"/>
      <c r="AL1078" s="78"/>
      <c r="AM1078" s="78"/>
      <c r="AN1078" s="78"/>
      <c r="AT1078" s="78"/>
      <c r="AU1078" s="78"/>
      <c r="AV1078" s="78"/>
      <c r="BB1078" s="78"/>
      <c r="BC1078" s="78"/>
      <c r="BD1078" s="78"/>
      <c r="BJ1078" s="78"/>
      <c r="BK1078" s="78"/>
      <c r="BL1078" s="78"/>
      <c r="BR1078" s="78"/>
      <c r="BS1078" s="78"/>
      <c r="BT1078" s="78"/>
      <c r="BZ1078" s="78"/>
      <c r="CA1078" s="78"/>
      <c r="CB1078" s="78"/>
      <c r="CH1078" s="78"/>
      <c r="CI1078" s="78"/>
      <c r="CJ1078" s="78"/>
      <c r="CP1078" s="78"/>
      <c r="CQ1078" s="78"/>
      <c r="CR1078" s="78"/>
      <c r="CX1078" s="78"/>
      <c r="CY1078" s="78"/>
      <c r="CZ1078" s="78"/>
      <c r="DF1078" s="78">
        <v>3E-11</v>
      </c>
      <c r="DG1078" s="78">
        <v>4.1573364431600002</v>
      </c>
      <c r="DH1078" s="78">
        <v>51688.171531894201</v>
      </c>
      <c r="DI1078" s="77">
        <f t="shared" si="456"/>
        <v>2.8553161968387823E-11</v>
      </c>
      <c r="DJ1078" s="77">
        <f t="shared" si="457"/>
        <v>2.8557560179440917E-11</v>
      </c>
      <c r="DK1078" s="77">
        <f t="shared" si="458"/>
        <v>2.8557560472187803E-11</v>
      </c>
      <c r="DL1078" s="77">
        <f t="shared" si="459"/>
        <v>2.8557560472207132E-11</v>
      </c>
      <c r="DN1078" s="78"/>
      <c r="DO1078" s="78"/>
      <c r="DP1078" s="78"/>
      <c r="DV1078" s="78"/>
      <c r="DW1078" s="78"/>
      <c r="DX1078" s="78"/>
      <c r="ED1078" s="78"/>
      <c r="EE1078" s="78"/>
      <c r="EF1078" s="78"/>
      <c r="EL1078" s="78"/>
      <c r="EM1078" s="78"/>
      <c r="EN1078" s="78"/>
      <c r="ET1078" s="78"/>
      <c r="EU1078" s="78"/>
      <c r="EV1078" s="78"/>
    </row>
    <row r="1079" spans="12:152" s="77" customFormat="1" ht="12.75">
      <c r="L1079" s="78"/>
      <c r="N1079" s="78">
        <v>1E-10</v>
      </c>
      <c r="O1079" s="78">
        <v>1.05961891051</v>
      </c>
      <c r="P1079" s="78">
        <v>216897.500465802</v>
      </c>
      <c r="Q1079" s="77">
        <f t="shared" si="452"/>
        <v>1.1453390267571879E-11</v>
      </c>
      <c r="R1079" s="77">
        <f t="shared" si="453"/>
        <v>1.1254020577588251E-11</v>
      </c>
      <c r="S1079" s="77">
        <f t="shared" si="454"/>
        <v>1.1254007296068452E-11</v>
      </c>
      <c r="T1079" s="77">
        <f t="shared" si="455"/>
        <v>1.125400729518733E-11</v>
      </c>
      <c r="V1079" s="78"/>
      <c r="W1079" s="78"/>
      <c r="X1079" s="78"/>
      <c r="AD1079" s="78"/>
      <c r="AE1079" s="78"/>
      <c r="AF1079" s="78"/>
      <c r="AL1079" s="78"/>
      <c r="AM1079" s="78"/>
      <c r="AN1079" s="78"/>
      <c r="AT1079" s="78"/>
      <c r="AU1079" s="78"/>
      <c r="AV1079" s="78"/>
      <c r="BB1079" s="78"/>
      <c r="BC1079" s="78"/>
      <c r="BD1079" s="78"/>
      <c r="BJ1079" s="78"/>
      <c r="BK1079" s="78"/>
      <c r="BL1079" s="78"/>
      <c r="BR1079" s="78"/>
      <c r="BS1079" s="78"/>
      <c r="BT1079" s="78"/>
      <c r="BZ1079" s="78"/>
      <c r="CA1079" s="78"/>
      <c r="CB1079" s="78"/>
      <c r="CH1079" s="78"/>
      <c r="CI1079" s="78"/>
      <c r="CJ1079" s="78"/>
      <c r="CP1079" s="78"/>
      <c r="CQ1079" s="78"/>
      <c r="CR1079" s="78"/>
      <c r="CX1079" s="78"/>
      <c r="CY1079" s="78"/>
      <c r="CZ1079" s="78"/>
      <c r="DF1079" s="78">
        <v>3E-11</v>
      </c>
      <c r="DG1079" s="78">
        <v>4.3310138987400002</v>
      </c>
      <c r="DH1079" s="78">
        <v>220025.88923089701</v>
      </c>
      <c r="DI1079" s="77">
        <f t="shared" si="456"/>
        <v>-2.9527225730813484E-11</v>
      </c>
      <c r="DJ1079" s="77">
        <f t="shared" si="457"/>
        <v>-2.9537963472653208E-11</v>
      </c>
      <c r="DK1079" s="77">
        <f t="shared" si="458"/>
        <v>-2.9537964183817313E-11</v>
      </c>
      <c r="DL1079" s="77">
        <f t="shared" si="459"/>
        <v>-2.9537964183863823E-11</v>
      </c>
      <c r="DN1079" s="78"/>
      <c r="DO1079" s="78"/>
      <c r="DP1079" s="78"/>
      <c r="DV1079" s="78"/>
      <c r="DW1079" s="78"/>
      <c r="DX1079" s="78"/>
      <c r="ED1079" s="78"/>
      <c r="EE1079" s="78"/>
      <c r="EF1079" s="78"/>
      <c r="EL1079" s="78"/>
      <c r="EM1079" s="78"/>
      <c r="EN1079" s="78"/>
      <c r="ET1079" s="78"/>
      <c r="EU1079" s="78"/>
      <c r="EV1079" s="78"/>
    </row>
    <row r="1080" spans="12:152" s="77" customFormat="1" ht="12.75">
      <c r="L1080" s="78"/>
      <c r="N1080" s="78">
        <v>1E-10</v>
      </c>
      <c r="O1080" s="78">
        <v>5.54078372768</v>
      </c>
      <c r="P1080" s="78">
        <v>53867.971952650703</v>
      </c>
      <c r="Q1080" s="77">
        <f t="shared" si="452"/>
        <v>-5.6859297257393894E-11</v>
      </c>
      <c r="R1080" s="77">
        <f t="shared" si="453"/>
        <v>-5.6818293262144316E-11</v>
      </c>
      <c r="S1080" s="77">
        <f t="shared" si="454"/>
        <v>-5.6818290530401449E-11</v>
      </c>
      <c r="T1080" s="77">
        <f t="shared" si="455"/>
        <v>-5.6818290530223696E-11</v>
      </c>
      <c r="V1080" s="78"/>
      <c r="W1080" s="78"/>
      <c r="X1080" s="78"/>
      <c r="AD1080" s="78"/>
      <c r="AE1080" s="78"/>
      <c r="AF1080" s="78"/>
      <c r="AL1080" s="78"/>
      <c r="AM1080" s="78"/>
      <c r="AN1080" s="78"/>
      <c r="AT1080" s="78"/>
      <c r="AU1080" s="78"/>
      <c r="AV1080" s="78"/>
      <c r="BB1080" s="78"/>
      <c r="BC1080" s="78"/>
      <c r="BD1080" s="78"/>
      <c r="BJ1080" s="78"/>
      <c r="BK1080" s="78"/>
      <c r="BL1080" s="78"/>
      <c r="BR1080" s="78"/>
      <c r="BS1080" s="78"/>
      <c r="BT1080" s="78"/>
      <c r="BZ1080" s="78"/>
      <c r="CA1080" s="78"/>
      <c r="CB1080" s="78"/>
      <c r="CH1080" s="78"/>
      <c r="CI1080" s="78"/>
      <c r="CJ1080" s="78"/>
      <c r="CP1080" s="78"/>
      <c r="CQ1080" s="78"/>
      <c r="CR1080" s="78"/>
      <c r="CX1080" s="78"/>
      <c r="CY1080" s="78"/>
      <c r="CZ1080" s="78"/>
      <c r="DF1080" s="78">
        <v>1.9999999999999999E-11</v>
      </c>
      <c r="DG1080" s="78">
        <v>4.4656752308099996</v>
      </c>
      <c r="DH1080" s="78">
        <v>31127.491389887098</v>
      </c>
      <c r="DI1080" s="77">
        <f t="shared" si="456"/>
        <v>9.5495416952696783E-13</v>
      </c>
      <c r="DJ1080" s="77">
        <f t="shared" si="457"/>
        <v>9.6070721129555602E-13</v>
      </c>
      <c r="DK1080" s="77">
        <f t="shared" si="458"/>
        <v>9.6070759450256036E-13</v>
      </c>
      <c r="DL1080" s="77">
        <f t="shared" si="459"/>
        <v>9.6070759452754258E-13</v>
      </c>
      <c r="DN1080" s="78"/>
      <c r="DO1080" s="78"/>
      <c r="DP1080" s="78"/>
      <c r="DV1080" s="78"/>
      <c r="DW1080" s="78"/>
      <c r="DX1080" s="78"/>
      <c r="ED1080" s="78"/>
      <c r="EE1080" s="78"/>
      <c r="EF1080" s="78"/>
      <c r="EL1080" s="78"/>
      <c r="EM1080" s="78"/>
      <c r="EN1080" s="78"/>
      <c r="ET1080" s="78"/>
      <c r="EU1080" s="78"/>
      <c r="EV1080" s="78"/>
    </row>
    <row r="1081" spans="12:152" s="77" customFormat="1" ht="12.75">
      <c r="L1081" s="78"/>
      <c r="N1081" s="78">
        <v>1.2999999999999999E-10</v>
      </c>
      <c r="O1081" s="78">
        <v>4.0929192940899997</v>
      </c>
      <c r="P1081" s="78">
        <v>78378.148713407805</v>
      </c>
      <c r="Q1081" s="77">
        <f t="shared" si="452"/>
        <v>-1.2956047947232234E-10</v>
      </c>
      <c r="R1081" s="77">
        <f t="shared" si="453"/>
        <v>-1.2955270033065699E-10</v>
      </c>
      <c r="S1081" s="77">
        <f t="shared" si="454"/>
        <v>-1.2955269981021992E-10</v>
      </c>
      <c r="T1081" s="77">
        <f t="shared" si="455"/>
        <v>-1.2955269981018561E-10</v>
      </c>
      <c r="V1081" s="78"/>
      <c r="W1081" s="78"/>
      <c r="X1081" s="78"/>
      <c r="AD1081" s="78"/>
      <c r="AE1081" s="78"/>
      <c r="AF1081" s="78"/>
      <c r="AL1081" s="78"/>
      <c r="AM1081" s="78"/>
      <c r="AN1081" s="78"/>
      <c r="AT1081" s="78"/>
      <c r="AU1081" s="78"/>
      <c r="AV1081" s="78"/>
      <c r="BB1081" s="78"/>
      <c r="BC1081" s="78"/>
      <c r="BD1081" s="78"/>
      <c r="BJ1081" s="78"/>
      <c r="BK1081" s="78"/>
      <c r="BL1081" s="78"/>
      <c r="BR1081" s="78"/>
      <c r="BS1081" s="78"/>
      <c r="BT1081" s="78"/>
      <c r="BZ1081" s="78"/>
      <c r="CA1081" s="78"/>
      <c r="CB1081" s="78"/>
      <c r="CH1081" s="78"/>
      <c r="CI1081" s="78"/>
      <c r="CJ1081" s="78"/>
      <c r="CP1081" s="78"/>
      <c r="CQ1081" s="78"/>
      <c r="CR1081" s="78"/>
      <c r="CX1081" s="78"/>
      <c r="CY1081" s="78"/>
      <c r="CZ1081" s="78"/>
      <c r="DF1081" s="78">
        <v>1.9999999999999999E-11</v>
      </c>
      <c r="DG1081" s="78">
        <v>3.66265576771</v>
      </c>
      <c r="DH1081" s="78">
        <v>26397.1814642299</v>
      </c>
      <c r="DI1081" s="77">
        <f t="shared" si="456"/>
        <v>-4.8321501477741101E-12</v>
      </c>
      <c r="DJ1081" s="77">
        <f t="shared" si="457"/>
        <v>-4.8274103265353931E-12</v>
      </c>
      <c r="DK1081" s="77">
        <f t="shared" si="458"/>
        <v>-4.8274100108065342E-12</v>
      </c>
      <c r="DL1081" s="77">
        <f t="shared" si="459"/>
        <v>-4.8274100107855728E-12</v>
      </c>
      <c r="DN1081" s="78"/>
      <c r="DO1081" s="78"/>
      <c r="DP1081" s="78"/>
      <c r="DV1081" s="78"/>
      <c r="DW1081" s="78"/>
      <c r="DX1081" s="78"/>
      <c r="ED1081" s="78"/>
      <c r="EE1081" s="78"/>
      <c r="EF1081" s="78"/>
      <c r="EL1081" s="78"/>
      <c r="EM1081" s="78"/>
      <c r="EN1081" s="78"/>
      <c r="ET1081" s="78"/>
      <c r="EU1081" s="78"/>
      <c r="EV1081" s="78"/>
    </row>
    <row r="1082" spans="12:152" s="77" customFormat="1" ht="12.75">
      <c r="L1082" s="78"/>
      <c r="N1082" s="78">
        <v>1.2E-10</v>
      </c>
      <c r="O1082" s="78">
        <v>6.09214378282</v>
      </c>
      <c r="P1082" s="78">
        <v>156523.53751408699</v>
      </c>
      <c r="Q1082" s="77">
        <f t="shared" si="452"/>
        <v>6.8068587413608681E-11</v>
      </c>
      <c r="R1082" s="77">
        <f t="shared" si="453"/>
        <v>6.7925404476842844E-11</v>
      </c>
      <c r="S1082" s="77">
        <f t="shared" si="454"/>
        <v>6.7925394934692633E-11</v>
      </c>
      <c r="T1082" s="77">
        <f t="shared" si="455"/>
        <v>6.7925394934062825E-11</v>
      </c>
      <c r="V1082" s="78"/>
      <c r="W1082" s="78"/>
      <c r="X1082" s="78"/>
      <c r="AD1082" s="78"/>
      <c r="AE1082" s="78"/>
      <c r="AF1082" s="78"/>
      <c r="AL1082" s="78"/>
      <c r="AM1082" s="78"/>
      <c r="AN1082" s="78"/>
      <c r="AT1082" s="78"/>
      <c r="AU1082" s="78"/>
      <c r="AV1082" s="78"/>
      <c r="BB1082" s="78"/>
      <c r="BC1082" s="78"/>
      <c r="BD1082" s="78"/>
      <c r="BJ1082" s="78"/>
      <c r="BK1082" s="78"/>
      <c r="BL1082" s="78"/>
      <c r="BR1082" s="78"/>
      <c r="BS1082" s="78"/>
      <c r="BT1082" s="78"/>
      <c r="BZ1082" s="78"/>
      <c r="CA1082" s="78"/>
      <c r="CB1082" s="78"/>
      <c r="CH1082" s="78"/>
      <c r="CI1082" s="78"/>
      <c r="CJ1082" s="78"/>
      <c r="CP1082" s="78"/>
      <c r="CQ1082" s="78"/>
      <c r="CR1082" s="78"/>
      <c r="CX1082" s="78"/>
      <c r="CY1082" s="78"/>
      <c r="CZ1082" s="78"/>
      <c r="DF1082" s="78">
        <v>1.9999999999999999E-11</v>
      </c>
      <c r="DG1082" s="78">
        <v>4.6831277405199998</v>
      </c>
      <c r="DH1082" s="78">
        <v>49850.856874332698</v>
      </c>
      <c r="DI1082" s="77">
        <f t="shared" si="456"/>
        <v>5.8346969392229082E-13</v>
      </c>
      <c r="DJ1082" s="77">
        <f t="shared" si="457"/>
        <v>5.7424944444963353E-13</v>
      </c>
      <c r="DK1082" s="77">
        <f t="shared" si="458"/>
        <v>5.7424883028584621E-13</v>
      </c>
      <c r="DL1082" s="77">
        <f t="shared" si="459"/>
        <v>5.7424883024493581E-13</v>
      </c>
      <c r="DN1082" s="78"/>
      <c r="DO1082" s="78"/>
      <c r="DP1082" s="78"/>
      <c r="DV1082" s="78"/>
      <c r="DW1082" s="78"/>
      <c r="DX1082" s="78"/>
      <c r="ED1082" s="78"/>
      <c r="EE1082" s="78"/>
      <c r="EF1082" s="78"/>
      <c r="EL1082" s="78"/>
      <c r="EM1082" s="78"/>
      <c r="EN1082" s="78"/>
      <c r="ET1082" s="78"/>
      <c r="EU1082" s="78"/>
      <c r="EV1082" s="78"/>
    </row>
    <row r="1083" spans="12:152" s="77" customFormat="1" ht="12.75">
      <c r="L1083" s="78"/>
      <c r="N1083" s="78">
        <v>1.2E-10</v>
      </c>
      <c r="O1083" s="78">
        <v>2.30793560033</v>
      </c>
      <c r="P1083" s="78">
        <v>192828.60753723001</v>
      </c>
      <c r="Q1083" s="77">
        <f t="shared" si="452"/>
        <v>3.242945124500506E-11</v>
      </c>
      <c r="R1083" s="77">
        <f t="shared" si="453"/>
        <v>3.2635513285320279E-11</v>
      </c>
      <c r="S1083" s="77">
        <f t="shared" si="454"/>
        <v>3.263552700763191E-11</v>
      </c>
      <c r="T1083" s="77">
        <f t="shared" si="455"/>
        <v>3.2635527008550882E-11</v>
      </c>
      <c r="V1083" s="78"/>
      <c r="W1083" s="78"/>
      <c r="X1083" s="78"/>
      <c r="AD1083" s="78"/>
      <c r="AE1083" s="78"/>
      <c r="AF1083" s="78"/>
      <c r="AL1083" s="78"/>
      <c r="AM1083" s="78"/>
      <c r="AN1083" s="78"/>
      <c r="AT1083" s="78"/>
      <c r="AU1083" s="78"/>
      <c r="AV1083" s="78"/>
      <c r="BB1083" s="78"/>
      <c r="BC1083" s="78"/>
      <c r="BD1083" s="78"/>
      <c r="BJ1083" s="78"/>
      <c r="BK1083" s="78"/>
      <c r="BL1083" s="78"/>
      <c r="BR1083" s="78"/>
      <c r="BS1083" s="78"/>
      <c r="BT1083" s="78"/>
      <c r="BZ1083" s="78"/>
      <c r="CA1083" s="78"/>
      <c r="CB1083" s="78"/>
      <c r="CH1083" s="78"/>
      <c r="CI1083" s="78"/>
      <c r="CJ1083" s="78"/>
      <c r="CP1083" s="78"/>
      <c r="CQ1083" s="78"/>
      <c r="CR1083" s="78"/>
      <c r="CX1083" s="78"/>
      <c r="CY1083" s="78"/>
      <c r="CZ1083" s="78"/>
      <c r="DF1083" s="78">
        <v>1.9999999999999999E-11</v>
      </c>
      <c r="DG1083" s="78">
        <v>4.5121535098100001</v>
      </c>
      <c r="DH1083" s="78">
        <v>52812.802555172602</v>
      </c>
      <c r="DI1083" s="77">
        <f t="shared" si="456"/>
        <v>1.5111839433535323E-11</v>
      </c>
      <c r="DJ1083" s="77">
        <f t="shared" si="457"/>
        <v>1.5118238820139751E-11</v>
      </c>
      <c r="DK1083" s="77">
        <f t="shared" si="458"/>
        <v>1.5118239246282455E-11</v>
      </c>
      <c r="DL1083" s="77">
        <f t="shared" si="459"/>
        <v>1.5118239246309991E-11</v>
      </c>
      <c r="DN1083" s="78"/>
      <c r="DO1083" s="78"/>
      <c r="DP1083" s="78"/>
      <c r="DV1083" s="78"/>
      <c r="DW1083" s="78"/>
      <c r="DX1083" s="78"/>
      <c r="ED1083" s="78"/>
      <c r="EE1083" s="78"/>
      <c r="EF1083" s="78"/>
      <c r="EL1083" s="78"/>
      <c r="EM1083" s="78"/>
      <c r="EN1083" s="78"/>
      <c r="ET1083" s="78"/>
      <c r="EU1083" s="78"/>
      <c r="EV1083" s="78"/>
    </row>
    <row r="1084" spans="12:152" s="77" customFormat="1" ht="12.75">
      <c r="L1084" s="78"/>
      <c r="N1084" s="78">
        <v>1.0999999999999999E-10</v>
      </c>
      <c r="O1084" s="78">
        <v>5.4998419498600004</v>
      </c>
      <c r="P1084" s="78">
        <v>130593.294518355</v>
      </c>
      <c r="Q1084" s="77">
        <f t="shared" si="452"/>
        <v>-7.337946245527152E-11</v>
      </c>
      <c r="R1084" s="77">
        <f t="shared" si="453"/>
        <v>-7.3478419226900411E-11</v>
      </c>
      <c r="S1084" s="77">
        <f t="shared" si="454"/>
        <v>-7.3478425814836263E-11</v>
      </c>
      <c r="T1084" s="77">
        <f t="shared" si="455"/>
        <v>-7.3478425815264355E-11</v>
      </c>
      <c r="V1084" s="78"/>
      <c r="W1084" s="78"/>
      <c r="X1084" s="78"/>
      <c r="AD1084" s="78"/>
      <c r="AE1084" s="78"/>
      <c r="AF1084" s="78"/>
      <c r="AL1084" s="78"/>
      <c r="AM1084" s="78"/>
      <c r="AN1084" s="78"/>
      <c r="AT1084" s="78"/>
      <c r="AU1084" s="78"/>
      <c r="AV1084" s="78"/>
      <c r="BB1084" s="78"/>
      <c r="BC1084" s="78"/>
      <c r="BD1084" s="78"/>
      <c r="BJ1084" s="78"/>
      <c r="BK1084" s="78"/>
      <c r="BL1084" s="78"/>
      <c r="BR1084" s="78"/>
      <c r="BS1084" s="78"/>
      <c r="BT1084" s="78"/>
      <c r="BZ1084" s="78"/>
      <c r="CA1084" s="78"/>
      <c r="CB1084" s="78"/>
      <c r="CH1084" s="78"/>
      <c r="CI1084" s="78"/>
      <c r="CJ1084" s="78"/>
      <c r="CP1084" s="78"/>
      <c r="CQ1084" s="78"/>
      <c r="CR1084" s="78"/>
      <c r="CX1084" s="78"/>
      <c r="CY1084" s="78"/>
      <c r="CZ1084" s="78"/>
      <c r="DF1084" s="78">
        <v>3E-11</v>
      </c>
      <c r="DG1084" s="78">
        <v>3.56621882535</v>
      </c>
      <c r="DH1084" s="78">
        <v>154408.65498906601</v>
      </c>
      <c r="DI1084" s="77">
        <f t="shared" si="456"/>
        <v>-1.1087654222754026E-11</v>
      </c>
      <c r="DJ1084" s="77">
        <f t="shared" si="457"/>
        <v>-1.1047821016565291E-11</v>
      </c>
      <c r="DK1084" s="77">
        <f t="shared" si="458"/>
        <v>-1.104781836253027E-11</v>
      </c>
      <c r="DL1084" s="77">
        <f t="shared" si="459"/>
        <v>-1.1047818362355871E-11</v>
      </c>
      <c r="DN1084" s="78"/>
      <c r="DO1084" s="78"/>
      <c r="DP1084" s="78"/>
      <c r="DV1084" s="78"/>
      <c r="DW1084" s="78"/>
      <c r="DX1084" s="78"/>
      <c r="ED1084" s="78"/>
      <c r="EE1084" s="78"/>
      <c r="EF1084" s="78"/>
      <c r="EL1084" s="78"/>
      <c r="EM1084" s="78"/>
      <c r="EN1084" s="78"/>
      <c r="ET1084" s="78"/>
      <c r="EU1084" s="78"/>
      <c r="EV1084" s="78"/>
    </row>
    <row r="1085" spans="12:152" s="77" customFormat="1" ht="12.75">
      <c r="L1085" s="78"/>
      <c r="N1085" s="78">
        <v>1E-10</v>
      </c>
      <c r="O1085" s="78">
        <v>5.0293438760900004</v>
      </c>
      <c r="P1085" s="78">
        <v>63.735898303399999</v>
      </c>
      <c r="Q1085" s="77">
        <f t="shared" si="452"/>
        <v>-3.642538491359058E-12</v>
      </c>
      <c r="R1085" s="77">
        <f t="shared" si="453"/>
        <v>-3.6425974188343338E-12</v>
      </c>
      <c r="S1085" s="77">
        <f t="shared" si="454"/>
        <v>-3.6425974227595191E-12</v>
      </c>
      <c r="T1085" s="77">
        <f t="shared" si="455"/>
        <v>-3.6425974227597849E-12</v>
      </c>
      <c r="V1085" s="78"/>
      <c r="W1085" s="78"/>
      <c r="X1085" s="78"/>
      <c r="AD1085" s="78"/>
      <c r="AE1085" s="78"/>
      <c r="AF1085" s="78"/>
      <c r="AL1085" s="78"/>
      <c r="AM1085" s="78"/>
      <c r="AN1085" s="78"/>
      <c r="AT1085" s="78"/>
      <c r="AU1085" s="78"/>
      <c r="AV1085" s="78"/>
      <c r="BB1085" s="78"/>
      <c r="BC1085" s="78"/>
      <c r="BD1085" s="78"/>
      <c r="BJ1085" s="78"/>
      <c r="BK1085" s="78"/>
      <c r="BL1085" s="78"/>
      <c r="BR1085" s="78"/>
      <c r="BS1085" s="78"/>
      <c r="BT1085" s="78"/>
      <c r="BZ1085" s="78"/>
      <c r="CA1085" s="78"/>
      <c r="CB1085" s="78"/>
      <c r="CH1085" s="78"/>
      <c r="CI1085" s="78"/>
      <c r="CJ1085" s="78"/>
      <c r="CP1085" s="78"/>
      <c r="CQ1085" s="78"/>
      <c r="CR1085" s="78"/>
      <c r="CX1085" s="78"/>
      <c r="CY1085" s="78"/>
      <c r="CZ1085" s="78"/>
      <c r="DF1085" s="78">
        <v>1.9999999999999999E-11</v>
      </c>
      <c r="DG1085" s="78">
        <v>3.95708432187</v>
      </c>
      <c r="DH1085" s="78">
        <v>1574.8458012822</v>
      </c>
      <c r="DI1085" s="77">
        <f t="shared" si="456"/>
        <v>1.2466751404175566E-12</v>
      </c>
      <c r="DJ1085" s="77">
        <f t="shared" si="457"/>
        <v>1.2469659739636287E-12</v>
      </c>
      <c r="DK1085" s="77">
        <f t="shared" si="458"/>
        <v>1.24696599333601E-12</v>
      </c>
      <c r="DL1085" s="77">
        <f t="shared" si="459"/>
        <v>1.2469659933372866E-12</v>
      </c>
      <c r="DN1085" s="78"/>
      <c r="DO1085" s="78"/>
      <c r="DP1085" s="78"/>
      <c r="DV1085" s="78"/>
      <c r="DW1085" s="78"/>
      <c r="DX1085" s="78"/>
      <c r="ED1085" s="78"/>
      <c r="EE1085" s="78"/>
      <c r="EF1085" s="78"/>
      <c r="EL1085" s="78"/>
      <c r="EM1085" s="78"/>
      <c r="EN1085" s="78"/>
      <c r="ET1085" s="78"/>
      <c r="EU1085" s="78"/>
      <c r="EV1085" s="78"/>
    </row>
    <row r="1086" spans="12:152" s="77" customFormat="1" ht="12.75">
      <c r="L1086" s="78"/>
      <c r="N1086" s="78">
        <v>1E-10</v>
      </c>
      <c r="O1086" s="78">
        <v>2.56161075764</v>
      </c>
      <c r="P1086" s="78">
        <v>3178.1457905676002</v>
      </c>
      <c r="Q1086" s="77">
        <f t="shared" si="452"/>
        <v>-7.9722454193349337E-11</v>
      </c>
      <c r="R1086" s="77">
        <f t="shared" si="453"/>
        <v>-7.9724229184865137E-11</v>
      </c>
      <c r="S1086" s="77">
        <f t="shared" si="454"/>
        <v>-7.9724229303094902E-11</v>
      </c>
      <c r="T1086" s="77">
        <f t="shared" si="455"/>
        <v>-7.9724229303102618E-11</v>
      </c>
      <c r="V1086" s="78"/>
      <c r="W1086" s="78"/>
      <c r="X1086" s="78"/>
      <c r="AD1086" s="78"/>
      <c r="AE1086" s="78"/>
      <c r="AF1086" s="78"/>
      <c r="AL1086" s="78"/>
      <c r="AM1086" s="78"/>
      <c r="AN1086" s="78"/>
      <c r="AT1086" s="78"/>
      <c r="AU1086" s="78"/>
      <c r="AV1086" s="78"/>
      <c r="BB1086" s="78"/>
      <c r="BC1086" s="78"/>
      <c r="BD1086" s="78"/>
      <c r="BJ1086" s="78"/>
      <c r="BK1086" s="78"/>
      <c r="BL1086" s="78"/>
      <c r="BR1086" s="78"/>
      <c r="BS1086" s="78"/>
      <c r="BT1086" s="78"/>
      <c r="BZ1086" s="78"/>
      <c r="CA1086" s="78"/>
      <c r="CB1086" s="78"/>
      <c r="CH1086" s="78"/>
      <c r="CI1086" s="78"/>
      <c r="CJ1086" s="78"/>
      <c r="CP1086" s="78"/>
      <c r="CQ1086" s="78"/>
      <c r="CR1086" s="78"/>
      <c r="CX1086" s="78"/>
      <c r="CY1086" s="78"/>
      <c r="CZ1086" s="78"/>
      <c r="DF1086" s="78">
        <v>1.9999999999999999E-11</v>
      </c>
      <c r="DG1086" s="78">
        <v>2.41940194318</v>
      </c>
      <c r="DH1086" s="78">
        <v>104668.004435953</v>
      </c>
      <c r="DI1086" s="77">
        <f t="shared" si="456"/>
        <v>1.9823212265355704E-11</v>
      </c>
      <c r="DJ1086" s="77">
        <f t="shared" si="457"/>
        <v>1.98257723615952E-11</v>
      </c>
      <c r="DK1086" s="77">
        <f t="shared" si="458"/>
        <v>1.9825772531503875E-11</v>
      </c>
      <c r="DL1086" s="77">
        <f t="shared" si="459"/>
        <v>1.9825772531514955E-11</v>
      </c>
      <c r="DN1086" s="78"/>
      <c r="DO1086" s="78"/>
      <c r="DP1086" s="78"/>
      <c r="DV1086" s="78"/>
      <c r="DW1086" s="78"/>
      <c r="DX1086" s="78"/>
      <c r="ED1086" s="78"/>
      <c r="EE1086" s="78"/>
      <c r="EF1086" s="78"/>
      <c r="EL1086" s="78"/>
      <c r="EM1086" s="78"/>
      <c r="EN1086" s="78"/>
      <c r="ET1086" s="78"/>
      <c r="EU1086" s="78"/>
      <c r="EV1086" s="78"/>
    </row>
    <row r="1087" spans="12:152" s="77" customFormat="1" ht="12.75">
      <c r="L1087" s="78"/>
      <c r="N1087" s="78">
        <v>1E-10</v>
      </c>
      <c r="O1087" s="78">
        <v>4.5122903068599998</v>
      </c>
      <c r="P1087" s="78">
        <v>80912.164250195507</v>
      </c>
      <c r="Q1087" s="77">
        <f t="shared" si="452"/>
        <v>-4.1163753905689182E-11</v>
      </c>
      <c r="R1087" s="77">
        <f t="shared" si="453"/>
        <v>-4.1095521088672293E-11</v>
      </c>
      <c r="S1087" s="77">
        <f t="shared" si="454"/>
        <v>-4.1095516542921419E-11</v>
      </c>
      <c r="T1087" s="77">
        <f t="shared" si="455"/>
        <v>-4.1095516542620855E-11</v>
      </c>
      <c r="V1087" s="78"/>
      <c r="W1087" s="78"/>
      <c r="X1087" s="78"/>
      <c r="AD1087" s="78"/>
      <c r="AE1087" s="78"/>
      <c r="AF1087" s="78"/>
      <c r="AL1087" s="78"/>
      <c r="AM1087" s="78"/>
      <c r="AN1087" s="78"/>
      <c r="AT1087" s="78"/>
      <c r="AU1087" s="78"/>
      <c r="AV1087" s="78"/>
      <c r="BB1087" s="78"/>
      <c r="BC1087" s="78"/>
      <c r="BD1087" s="78"/>
      <c r="BJ1087" s="78"/>
      <c r="BK1087" s="78"/>
      <c r="BL1087" s="78"/>
      <c r="BR1087" s="78"/>
      <c r="BS1087" s="78"/>
      <c r="BT1087" s="78"/>
      <c r="BZ1087" s="78"/>
      <c r="CA1087" s="78"/>
      <c r="CB1087" s="78"/>
      <c r="CH1087" s="78"/>
      <c r="CI1087" s="78"/>
      <c r="CJ1087" s="78"/>
      <c r="CP1087" s="78"/>
      <c r="CQ1087" s="78"/>
      <c r="CR1087" s="78"/>
      <c r="CX1087" s="78"/>
      <c r="CY1087" s="78"/>
      <c r="CZ1087" s="78"/>
      <c r="DF1087" s="78">
        <v>3E-11</v>
      </c>
      <c r="DG1087" s="78">
        <v>0.24921211552</v>
      </c>
      <c r="DH1087" s="78">
        <v>25778.624818918299</v>
      </c>
      <c r="DI1087" s="77">
        <f t="shared" si="456"/>
        <v>-7.7185311111085353E-12</v>
      </c>
      <c r="DJ1087" s="77">
        <f t="shared" si="457"/>
        <v>-7.7116168646335937E-12</v>
      </c>
      <c r="DK1087" s="77">
        <f t="shared" si="458"/>
        <v>-7.7116164040614335E-12</v>
      </c>
      <c r="DL1087" s="77">
        <f t="shared" si="459"/>
        <v>-7.7116164040309442E-12</v>
      </c>
      <c r="DN1087" s="78"/>
      <c r="DO1087" s="78"/>
      <c r="DP1087" s="78"/>
      <c r="DV1087" s="78"/>
      <c r="DW1087" s="78"/>
      <c r="DX1087" s="78"/>
      <c r="ED1087" s="78"/>
      <c r="EE1087" s="78"/>
      <c r="EF1087" s="78"/>
      <c r="EL1087" s="78"/>
      <c r="EM1087" s="78"/>
      <c r="EN1087" s="78"/>
      <c r="ET1087" s="78"/>
      <c r="EU1087" s="78"/>
      <c r="EV1087" s="78"/>
    </row>
    <row r="1088" spans="12:152" s="77" customFormat="1" ht="12.75">
      <c r="L1088" s="78"/>
      <c r="N1088" s="78">
        <v>1E-10</v>
      </c>
      <c r="O1088" s="78">
        <v>3.2696446098799998</v>
      </c>
      <c r="P1088" s="78">
        <v>143980.93691036201</v>
      </c>
      <c r="Q1088" s="77">
        <f t="shared" si="452"/>
        <v>-9.7584762778225954E-11</v>
      </c>
      <c r="R1088" s="77">
        <f t="shared" si="453"/>
        <v>-9.755557683497422E-11</v>
      </c>
      <c r="S1088" s="77">
        <f t="shared" si="454"/>
        <v>-9.7555574885135136E-11</v>
      </c>
      <c r="T1088" s="77">
        <f t="shared" si="455"/>
        <v>-9.755557488500523E-11</v>
      </c>
      <c r="V1088" s="78"/>
      <c r="W1088" s="78"/>
      <c r="X1088" s="78"/>
      <c r="AD1088" s="78"/>
      <c r="AE1088" s="78"/>
      <c r="AF1088" s="78"/>
      <c r="AL1088" s="78"/>
      <c r="AM1088" s="78"/>
      <c r="AN1088" s="78"/>
      <c r="AT1088" s="78"/>
      <c r="AU1088" s="78"/>
      <c r="AV1088" s="78"/>
      <c r="BB1088" s="78"/>
      <c r="BC1088" s="78"/>
      <c r="BD1088" s="78"/>
      <c r="BJ1088" s="78"/>
      <c r="BK1088" s="78"/>
      <c r="BL1088" s="78"/>
      <c r="BR1088" s="78"/>
      <c r="BS1088" s="78"/>
      <c r="BT1088" s="78"/>
      <c r="BZ1088" s="78"/>
      <c r="CA1088" s="78"/>
      <c r="CB1088" s="78"/>
      <c r="CH1088" s="78"/>
      <c r="CI1088" s="78"/>
      <c r="CJ1088" s="78"/>
      <c r="CP1088" s="78"/>
      <c r="CQ1088" s="78"/>
      <c r="CR1088" s="78"/>
      <c r="CX1088" s="78"/>
      <c r="CY1088" s="78"/>
      <c r="CZ1088" s="78"/>
      <c r="DF1088" s="78">
        <v>1.9999999999999999E-11</v>
      </c>
      <c r="DG1088" s="78">
        <v>3.1837079162899999</v>
      </c>
      <c r="DH1088" s="78">
        <v>207114.152237309</v>
      </c>
      <c r="DI1088" s="77">
        <f t="shared" si="456"/>
        <v>-1.3051638135148182E-12</v>
      </c>
      <c r="DJ1088" s="77">
        <f t="shared" si="457"/>
        <v>-1.3434029081016141E-12</v>
      </c>
      <c r="DK1088" s="77">
        <f t="shared" si="458"/>
        <v>-1.3434054550424712E-12</v>
      </c>
      <c r="DL1088" s="77">
        <f t="shared" si="459"/>
        <v>-1.3434054552103477E-12</v>
      </c>
      <c r="DN1088" s="78"/>
      <c r="DO1088" s="78"/>
      <c r="DP1088" s="78"/>
      <c r="DV1088" s="78"/>
      <c r="DW1088" s="78"/>
      <c r="DX1088" s="78"/>
      <c r="ED1088" s="78"/>
      <c r="EE1088" s="78"/>
      <c r="EF1088" s="78"/>
      <c r="EL1088" s="78"/>
      <c r="EM1088" s="78"/>
      <c r="EN1088" s="78"/>
      <c r="ET1088" s="78"/>
      <c r="EU1088" s="78"/>
      <c r="EV1088" s="78"/>
    </row>
    <row r="1089" spans="12:152" s="77" customFormat="1" ht="12.75">
      <c r="L1089" s="78"/>
      <c r="N1089" s="78">
        <v>1.4000000000000001E-10</v>
      </c>
      <c r="O1089" s="78">
        <v>9.1334067320000004E-2</v>
      </c>
      <c r="P1089" s="78">
        <v>138.5174968707</v>
      </c>
      <c r="Q1089" s="77">
        <f t="shared" ref="Q1089:Q1152" si="460">N1089*COS(O1089+P1089*$C$32)</f>
        <v>1.0915129040262409E-10</v>
      </c>
      <c r="R1089" s="77">
        <f t="shared" ref="R1089:R1152" si="461">N1089*COS(O1089+P1089*$C$53)</f>
        <v>1.0915117805158718E-10</v>
      </c>
      <c r="S1089" s="77">
        <f t="shared" ref="S1089:S1152" si="462">N1089*COS(O1089+P1089*$C$74)</f>
        <v>1.091511780441035E-10</v>
      </c>
      <c r="T1089" s="77">
        <f t="shared" ref="T1089:T1152" si="463">N1089*COS(O1089+P1089*$C$95)</f>
        <v>1.09151178044103E-10</v>
      </c>
      <c r="V1089" s="78"/>
      <c r="W1089" s="78"/>
      <c r="X1089" s="78"/>
      <c r="AD1089" s="78"/>
      <c r="AE1089" s="78"/>
      <c r="AF1089" s="78"/>
      <c r="AL1089" s="78"/>
      <c r="AM1089" s="78"/>
      <c r="AN1089" s="78"/>
      <c r="AT1089" s="78"/>
      <c r="AU1089" s="78"/>
      <c r="AV1089" s="78"/>
      <c r="BB1089" s="78"/>
      <c r="BC1089" s="78"/>
      <c r="BD1089" s="78"/>
      <c r="BJ1089" s="78"/>
      <c r="BK1089" s="78"/>
      <c r="BL1089" s="78"/>
      <c r="BR1089" s="78"/>
      <c r="BS1089" s="78"/>
      <c r="BT1089" s="78"/>
      <c r="BZ1089" s="78"/>
      <c r="CA1089" s="78"/>
      <c r="CB1089" s="78"/>
      <c r="CH1089" s="78"/>
      <c r="CI1089" s="78"/>
      <c r="CJ1089" s="78"/>
      <c r="CP1089" s="78"/>
      <c r="CQ1089" s="78"/>
      <c r="CR1089" s="78"/>
      <c r="CX1089" s="78"/>
      <c r="CY1089" s="78"/>
      <c r="CZ1089" s="78"/>
      <c r="DF1089" s="78">
        <v>1.9999999999999999E-11</v>
      </c>
      <c r="DG1089" s="78">
        <v>4.1776859219900002</v>
      </c>
      <c r="DH1089" s="78">
        <v>51734.980998270701</v>
      </c>
      <c r="DI1089" s="77">
        <f t="shared" ref="DI1089:DI1152" si="464">DF1089*COS(DG1089+DH1089*$C$32)</f>
        <v>1.9947248266099781E-11</v>
      </c>
      <c r="DJ1089" s="77">
        <f t="shared" ref="DJ1089:DJ1152" si="465">DF1089*COS(DG1089+DH1089*$C$53)</f>
        <v>1.9947940794492279E-11</v>
      </c>
      <c r="DK1089" s="77">
        <f t="shared" ref="DK1089:DK1152" si="466">DF1089*COS(DG1089+DH1089*$C$74)</f>
        <v>1.9947940840469359E-11</v>
      </c>
      <c r="DL1089" s="77">
        <f t="shared" ref="DL1089:DL1152" si="467">DF1089*COS(DG1089+DH1089*$C$95)</f>
        <v>1.9947940840472393E-11</v>
      </c>
      <c r="DN1089" s="78"/>
      <c r="DO1089" s="78"/>
      <c r="DP1089" s="78"/>
      <c r="DV1089" s="78"/>
      <c r="DW1089" s="78"/>
      <c r="DX1089" s="78"/>
      <c r="ED1089" s="78"/>
      <c r="EE1089" s="78"/>
      <c r="EF1089" s="78"/>
      <c r="EL1089" s="78"/>
      <c r="EM1089" s="78"/>
      <c r="EN1089" s="78"/>
      <c r="ET1089" s="78"/>
      <c r="EU1089" s="78"/>
      <c r="EV1089" s="78"/>
    </row>
    <row r="1090" spans="12:152" s="77" customFormat="1" ht="12.75">
      <c r="L1090" s="78"/>
      <c r="N1090" s="78">
        <v>1.4000000000000001E-10</v>
      </c>
      <c r="O1090" s="78">
        <v>4.2670490156099996</v>
      </c>
      <c r="P1090" s="78">
        <v>52171.874129885196</v>
      </c>
      <c r="Q1090" s="77">
        <f t="shared" si="460"/>
        <v>-8.9069856494105072E-11</v>
      </c>
      <c r="R1090" s="77">
        <f t="shared" si="461"/>
        <v>-8.9121981178056803E-11</v>
      </c>
      <c r="S1090" s="77">
        <f t="shared" si="462"/>
        <v>-8.9121984649385487E-11</v>
      </c>
      <c r="T1090" s="77">
        <f t="shared" si="463"/>
        <v>-8.9121984649612561E-11</v>
      </c>
      <c r="V1090" s="78"/>
      <c r="W1090" s="78"/>
      <c r="X1090" s="78"/>
      <c r="AD1090" s="78"/>
      <c r="AE1090" s="78"/>
      <c r="AF1090" s="78"/>
      <c r="AL1090" s="78"/>
      <c r="AM1090" s="78"/>
      <c r="AN1090" s="78"/>
      <c r="AT1090" s="78"/>
      <c r="AU1090" s="78"/>
      <c r="AV1090" s="78"/>
      <c r="BB1090" s="78"/>
      <c r="BC1090" s="78"/>
      <c r="BD1090" s="78"/>
      <c r="BJ1090" s="78"/>
      <c r="BK1090" s="78"/>
      <c r="BL1090" s="78"/>
      <c r="BR1090" s="78"/>
      <c r="BS1090" s="78"/>
      <c r="BT1090" s="78"/>
      <c r="BZ1090" s="78"/>
      <c r="CA1090" s="78"/>
      <c r="CB1090" s="78"/>
      <c r="CH1090" s="78"/>
      <c r="CI1090" s="78"/>
      <c r="CJ1090" s="78"/>
      <c r="CP1090" s="78"/>
      <c r="CQ1090" s="78"/>
      <c r="CR1090" s="78"/>
      <c r="CX1090" s="78"/>
      <c r="CY1090" s="78"/>
      <c r="CZ1090" s="78"/>
      <c r="DF1090" s="78">
        <v>1.9999999999999999E-11</v>
      </c>
      <c r="DG1090" s="78">
        <v>1.74283332135</v>
      </c>
      <c r="DH1090" s="78">
        <v>76532.587071789894</v>
      </c>
      <c r="DI1090" s="77">
        <f t="shared" si="464"/>
        <v>-1.068891574235297E-12</v>
      </c>
      <c r="DJ1090" s="77">
        <f t="shared" si="465"/>
        <v>-1.0830322129501003E-12</v>
      </c>
      <c r="DK1090" s="77">
        <f t="shared" si="466"/>
        <v>-1.0830331548393928E-12</v>
      </c>
      <c r="DL1090" s="77">
        <f t="shared" si="467"/>
        <v>-1.0830331549006934E-12</v>
      </c>
      <c r="DN1090" s="78"/>
      <c r="DO1090" s="78"/>
      <c r="DP1090" s="78"/>
      <c r="DV1090" s="78"/>
      <c r="DW1090" s="78"/>
      <c r="DX1090" s="78"/>
      <c r="ED1090" s="78"/>
      <c r="EE1090" s="78"/>
      <c r="EF1090" s="78"/>
      <c r="EL1090" s="78"/>
      <c r="EM1090" s="78"/>
      <c r="EN1090" s="78"/>
      <c r="ET1090" s="78"/>
      <c r="EU1090" s="78"/>
      <c r="EV1090" s="78"/>
    </row>
    <row r="1091" spans="12:152" s="77" customFormat="1" ht="12.75">
      <c r="L1091" s="78"/>
      <c r="N1091" s="78">
        <v>1E-10</v>
      </c>
      <c r="O1091" s="78">
        <v>2.1287442373499998</v>
      </c>
      <c r="P1091" s="78">
        <v>181563.05360782999</v>
      </c>
      <c r="Q1091" s="77">
        <f t="shared" si="460"/>
        <v>7.3251310630177157E-11</v>
      </c>
      <c r="R1091" s="77">
        <f t="shared" si="461"/>
        <v>7.3365557985516593E-11</v>
      </c>
      <c r="S1091" s="77">
        <f t="shared" si="462"/>
        <v>7.3365565588629472E-11</v>
      </c>
      <c r="T1091" s="77">
        <f t="shared" si="463"/>
        <v>7.336556558913161E-11</v>
      </c>
      <c r="V1091" s="78"/>
      <c r="W1091" s="78"/>
      <c r="X1091" s="78"/>
      <c r="AD1091" s="78"/>
      <c r="AE1091" s="78"/>
      <c r="AF1091" s="78"/>
      <c r="AL1091" s="78"/>
      <c r="AM1091" s="78"/>
      <c r="AN1091" s="78"/>
      <c r="AT1091" s="78"/>
      <c r="AU1091" s="78"/>
      <c r="AV1091" s="78"/>
      <c r="BB1091" s="78"/>
      <c r="BC1091" s="78"/>
      <c r="BD1091" s="78"/>
      <c r="BJ1091" s="78"/>
      <c r="BK1091" s="78"/>
      <c r="BL1091" s="78"/>
      <c r="BR1091" s="78"/>
      <c r="BS1091" s="78"/>
      <c r="BT1091" s="78"/>
      <c r="BZ1091" s="78"/>
      <c r="CA1091" s="78"/>
      <c r="CB1091" s="78"/>
      <c r="CH1091" s="78"/>
      <c r="CI1091" s="78"/>
      <c r="CJ1091" s="78"/>
      <c r="CP1091" s="78"/>
      <c r="CQ1091" s="78"/>
      <c r="CR1091" s="78"/>
      <c r="CX1091" s="78"/>
      <c r="CY1091" s="78"/>
      <c r="CZ1091" s="78"/>
      <c r="DF1091" s="78">
        <v>1.9999999999999999E-11</v>
      </c>
      <c r="DG1091" s="78">
        <v>1.3633954769200001</v>
      </c>
      <c r="DH1091" s="78">
        <v>6044.2285813753997</v>
      </c>
      <c r="DI1091" s="77">
        <f t="shared" si="464"/>
        <v>1.4858797375922247E-11</v>
      </c>
      <c r="DJ1091" s="77">
        <f t="shared" si="465"/>
        <v>1.4858048749847418E-11</v>
      </c>
      <c r="DK1091" s="77">
        <f t="shared" si="466"/>
        <v>1.4858048699980008E-11</v>
      </c>
      <c r="DL1091" s="77">
        <f t="shared" si="467"/>
        <v>1.4858048699976676E-11</v>
      </c>
      <c r="DN1091" s="78"/>
      <c r="DO1091" s="78"/>
      <c r="DP1091" s="78"/>
      <c r="DV1091" s="78"/>
      <c r="DW1091" s="78"/>
      <c r="DX1091" s="78"/>
      <c r="ED1091" s="78"/>
      <c r="EE1091" s="78"/>
      <c r="EF1091" s="78"/>
      <c r="EL1091" s="78"/>
      <c r="EM1091" s="78"/>
      <c r="EN1091" s="78"/>
      <c r="ET1091" s="78"/>
      <c r="EU1091" s="78"/>
      <c r="EV1091" s="78"/>
    </row>
    <row r="1092" spans="12:152" s="77" customFormat="1" ht="12.75">
      <c r="L1092" s="78"/>
      <c r="N1092" s="78">
        <v>1E-10</v>
      </c>
      <c r="O1092" s="78">
        <v>2.6859431202200001</v>
      </c>
      <c r="P1092" s="78">
        <v>53551.580082994202</v>
      </c>
      <c r="Q1092" s="77">
        <f t="shared" si="460"/>
        <v>4.7572524814652129E-11</v>
      </c>
      <c r="R1092" s="77">
        <f t="shared" si="461"/>
        <v>4.761609790262043E-11</v>
      </c>
      <c r="S1092" s="77">
        <f t="shared" si="462"/>
        <v>4.7616100804631505E-11</v>
      </c>
      <c r="T1092" s="77">
        <f t="shared" si="463"/>
        <v>4.7616100804821452E-11</v>
      </c>
      <c r="V1092" s="78"/>
      <c r="W1092" s="78"/>
      <c r="X1092" s="78"/>
      <c r="AD1092" s="78"/>
      <c r="AE1092" s="78"/>
      <c r="AF1092" s="78"/>
      <c r="AL1092" s="78"/>
      <c r="AM1092" s="78"/>
      <c r="AN1092" s="78"/>
      <c r="AT1092" s="78"/>
      <c r="AU1092" s="78"/>
      <c r="AV1092" s="78"/>
      <c r="BB1092" s="78"/>
      <c r="BC1092" s="78"/>
      <c r="BD1092" s="78"/>
      <c r="BJ1092" s="78"/>
      <c r="BK1092" s="78"/>
      <c r="BL1092" s="78"/>
      <c r="BR1092" s="78"/>
      <c r="BS1092" s="78"/>
      <c r="BT1092" s="78"/>
      <c r="BZ1092" s="78"/>
      <c r="CA1092" s="78"/>
      <c r="CB1092" s="78"/>
      <c r="CH1092" s="78"/>
      <c r="CI1092" s="78"/>
      <c r="CJ1092" s="78"/>
      <c r="CP1092" s="78"/>
      <c r="CQ1092" s="78"/>
      <c r="CR1092" s="78"/>
      <c r="CX1092" s="78"/>
      <c r="CY1092" s="78"/>
      <c r="CZ1092" s="78"/>
      <c r="DF1092" s="78">
        <v>1.9999999999999999E-11</v>
      </c>
      <c r="DG1092" s="78">
        <v>2.82219230315</v>
      </c>
      <c r="DH1092" s="78">
        <v>63786.358241522597</v>
      </c>
      <c r="DI1092" s="77">
        <f t="shared" si="464"/>
        <v>1.0595681953339302E-11</v>
      </c>
      <c r="DJ1092" s="77">
        <f t="shared" si="465"/>
        <v>1.0605690326373813E-11</v>
      </c>
      <c r="DK1092" s="77">
        <f t="shared" si="466"/>
        <v>1.0605690992907686E-11</v>
      </c>
      <c r="DL1092" s="77">
        <f t="shared" si="467"/>
        <v>1.0605690992952021E-11</v>
      </c>
      <c r="DN1092" s="78"/>
      <c r="DO1092" s="78"/>
      <c r="DP1092" s="78"/>
      <c r="DV1092" s="78"/>
      <c r="DW1092" s="78"/>
      <c r="DX1092" s="78"/>
      <c r="ED1092" s="78"/>
      <c r="EE1092" s="78"/>
      <c r="EF1092" s="78"/>
      <c r="EL1092" s="78"/>
      <c r="EM1092" s="78"/>
      <c r="EN1092" s="78"/>
      <c r="ET1092" s="78"/>
      <c r="EU1092" s="78"/>
      <c r="EV1092" s="78"/>
    </row>
    <row r="1093" spans="12:152" s="77" customFormat="1" ht="12.75">
      <c r="L1093" s="78"/>
      <c r="N1093" s="78">
        <v>1E-10</v>
      </c>
      <c r="O1093" s="78">
        <v>5.0105216056600002</v>
      </c>
      <c r="P1093" s="78">
        <v>53311.483155041598</v>
      </c>
      <c r="Q1093" s="77">
        <f t="shared" si="460"/>
        <v>1.8431356165565604E-12</v>
      </c>
      <c r="R1093" s="77">
        <f t="shared" si="461"/>
        <v>1.7938215322667752E-12</v>
      </c>
      <c r="S1093" s="77">
        <f t="shared" si="462"/>
        <v>1.7938182474447378E-12</v>
      </c>
      <c r="T1093" s="77">
        <f t="shared" si="463"/>
        <v>1.7938182472287676E-12</v>
      </c>
      <c r="V1093" s="78"/>
      <c r="W1093" s="78"/>
      <c r="X1093" s="78"/>
      <c r="AD1093" s="78"/>
      <c r="AE1093" s="78"/>
      <c r="AF1093" s="78"/>
      <c r="AL1093" s="78"/>
      <c r="AM1093" s="78"/>
      <c r="AN1093" s="78"/>
      <c r="AT1093" s="78"/>
      <c r="AU1093" s="78"/>
      <c r="AV1093" s="78"/>
      <c r="BB1093" s="78"/>
      <c r="BC1093" s="78"/>
      <c r="BD1093" s="78"/>
      <c r="BJ1093" s="78"/>
      <c r="BK1093" s="78"/>
      <c r="BL1093" s="78"/>
      <c r="BR1093" s="78"/>
      <c r="BS1093" s="78"/>
      <c r="BT1093" s="78"/>
      <c r="BZ1093" s="78"/>
      <c r="CA1093" s="78"/>
      <c r="CB1093" s="78"/>
      <c r="CH1093" s="78"/>
      <c r="CI1093" s="78"/>
      <c r="CJ1093" s="78"/>
      <c r="CP1093" s="78"/>
      <c r="CQ1093" s="78"/>
      <c r="CR1093" s="78"/>
      <c r="CX1093" s="78"/>
      <c r="CY1093" s="78"/>
      <c r="CZ1093" s="78"/>
      <c r="DF1093" s="78">
        <v>1.9999999999999999E-11</v>
      </c>
      <c r="DG1093" s="78">
        <v>5.2716502309799997</v>
      </c>
      <c r="DH1093" s="78">
        <v>75085.563634154896</v>
      </c>
      <c r="DI1093" s="77">
        <f t="shared" si="464"/>
        <v>-1.7523774269318151E-11</v>
      </c>
      <c r="DJ1093" s="77">
        <f t="shared" si="465"/>
        <v>-1.7530466216444552E-11</v>
      </c>
      <c r="DK1093" s="77">
        <f t="shared" si="466"/>
        <v>-1.7530466661912347E-11</v>
      </c>
      <c r="DL1093" s="77">
        <f t="shared" si="467"/>
        <v>-1.7530466661941899E-11</v>
      </c>
      <c r="DN1093" s="78"/>
      <c r="DO1093" s="78"/>
      <c r="DP1093" s="78"/>
      <c r="DV1093" s="78"/>
      <c r="DW1093" s="78"/>
      <c r="DX1093" s="78"/>
      <c r="ED1093" s="78"/>
      <c r="EE1093" s="78"/>
      <c r="EF1093" s="78"/>
      <c r="EL1093" s="78"/>
      <c r="EM1093" s="78"/>
      <c r="EN1093" s="78"/>
      <c r="ET1093" s="78"/>
      <c r="EU1093" s="78"/>
      <c r="EV1093" s="78"/>
    </row>
    <row r="1094" spans="12:152" s="77" customFormat="1" ht="12.75">
      <c r="L1094" s="78"/>
      <c r="N1094" s="78">
        <v>1.2999999999999999E-10</v>
      </c>
      <c r="O1094" s="78">
        <v>2.2130413580299999</v>
      </c>
      <c r="P1094" s="78">
        <v>287.88786006980001</v>
      </c>
      <c r="Q1094" s="77">
        <f t="shared" si="460"/>
        <v>1.0604340489289676E-10</v>
      </c>
      <c r="R1094" s="77">
        <f t="shared" si="461"/>
        <v>1.0604360518002969E-10</v>
      </c>
      <c r="S1094" s="77">
        <f t="shared" si="462"/>
        <v>1.0604360519337077E-10</v>
      </c>
      <c r="T1094" s="77">
        <f t="shared" si="463"/>
        <v>1.0604360519337164E-10</v>
      </c>
      <c r="V1094" s="78"/>
      <c r="W1094" s="78"/>
      <c r="X1094" s="78"/>
      <c r="AD1094" s="78"/>
      <c r="AE1094" s="78"/>
      <c r="AF1094" s="78"/>
      <c r="AL1094" s="78"/>
      <c r="AM1094" s="78"/>
      <c r="AN1094" s="78"/>
      <c r="AT1094" s="78"/>
      <c r="AU1094" s="78"/>
      <c r="AV1094" s="78"/>
      <c r="BB1094" s="78"/>
      <c r="BC1094" s="78"/>
      <c r="BD1094" s="78"/>
      <c r="BJ1094" s="78"/>
      <c r="BK1094" s="78"/>
      <c r="BL1094" s="78"/>
      <c r="BR1094" s="78"/>
      <c r="BS1094" s="78"/>
      <c r="BT1094" s="78"/>
      <c r="BZ1094" s="78"/>
      <c r="CA1094" s="78"/>
      <c r="CB1094" s="78"/>
      <c r="CH1094" s="78"/>
      <c r="CI1094" s="78"/>
      <c r="CJ1094" s="78"/>
      <c r="CP1094" s="78"/>
      <c r="CQ1094" s="78"/>
      <c r="CR1094" s="78"/>
      <c r="CX1094" s="78"/>
      <c r="CY1094" s="78"/>
      <c r="CZ1094" s="78"/>
      <c r="DF1094" s="78">
        <v>1.9999999999999999E-11</v>
      </c>
      <c r="DG1094" s="78">
        <v>5.7673572031999996</v>
      </c>
      <c r="DH1094" s="78">
        <v>25661.9943650602</v>
      </c>
      <c r="DI1094" s="77">
        <f t="shared" si="464"/>
        <v>-2.8272333075507814E-12</v>
      </c>
      <c r="DJ1094" s="77">
        <f t="shared" si="465"/>
        <v>-2.8225325638950344E-12</v>
      </c>
      <c r="DK1094" s="77">
        <f t="shared" si="466"/>
        <v>-2.8225322507741237E-12</v>
      </c>
      <c r="DL1094" s="77">
        <f t="shared" si="467"/>
        <v>-2.8225322507533024E-12</v>
      </c>
      <c r="DN1094" s="78"/>
      <c r="DO1094" s="78"/>
      <c r="DP1094" s="78"/>
      <c r="DV1094" s="78"/>
      <c r="DW1094" s="78"/>
      <c r="DX1094" s="78"/>
      <c r="ED1094" s="78"/>
      <c r="EE1094" s="78"/>
      <c r="EF1094" s="78"/>
      <c r="EL1094" s="78"/>
      <c r="EM1094" s="78"/>
      <c r="EN1094" s="78"/>
      <c r="ET1094" s="78"/>
      <c r="EU1094" s="78"/>
      <c r="EV1094" s="78"/>
    </row>
    <row r="1095" spans="12:152" s="77" customFormat="1" ht="12.75">
      <c r="L1095" s="78"/>
      <c r="N1095" s="78">
        <v>1E-10</v>
      </c>
      <c r="O1095" s="78">
        <v>5.9928575992499997</v>
      </c>
      <c r="P1095" s="78">
        <v>129063.741908025</v>
      </c>
      <c r="Q1095" s="77">
        <f t="shared" si="460"/>
        <v>9.2511434600250319E-11</v>
      </c>
      <c r="R1095" s="77">
        <f t="shared" si="461"/>
        <v>9.2556705752173974E-11</v>
      </c>
      <c r="S1095" s="77">
        <f t="shared" si="462"/>
        <v>9.2556708763285409E-11</v>
      </c>
      <c r="T1095" s="77">
        <f t="shared" si="463"/>
        <v>9.2556708763483402E-11</v>
      </c>
      <c r="V1095" s="78"/>
      <c r="W1095" s="78"/>
      <c r="X1095" s="78"/>
      <c r="AD1095" s="78"/>
      <c r="AE1095" s="78"/>
      <c r="AF1095" s="78"/>
      <c r="AL1095" s="78"/>
      <c r="AM1095" s="78"/>
      <c r="AN1095" s="78"/>
      <c r="AT1095" s="78"/>
      <c r="AU1095" s="78"/>
      <c r="AV1095" s="78"/>
      <c r="BB1095" s="78"/>
      <c r="BC1095" s="78"/>
      <c r="BD1095" s="78"/>
      <c r="BJ1095" s="78"/>
      <c r="BK1095" s="78"/>
      <c r="BL1095" s="78"/>
      <c r="BR1095" s="78"/>
      <c r="BS1095" s="78"/>
      <c r="BT1095" s="78"/>
      <c r="BZ1095" s="78"/>
      <c r="CA1095" s="78"/>
      <c r="CB1095" s="78"/>
      <c r="CH1095" s="78"/>
      <c r="CI1095" s="78"/>
      <c r="CJ1095" s="78"/>
      <c r="CP1095" s="78"/>
      <c r="CQ1095" s="78"/>
      <c r="CR1095" s="78"/>
      <c r="CX1095" s="78"/>
      <c r="CY1095" s="78"/>
      <c r="CZ1095" s="78"/>
      <c r="DF1095" s="78">
        <v>1.9999999999999999E-11</v>
      </c>
      <c r="DG1095" s="78">
        <v>5.2466618317</v>
      </c>
      <c r="DH1095" s="78">
        <v>24734.154396557398</v>
      </c>
      <c r="DI1095" s="77">
        <f t="shared" si="464"/>
        <v>1.9971673598900128E-11</v>
      </c>
      <c r="DJ1095" s="77">
        <f t="shared" si="465"/>
        <v>1.9971916571507975E-11</v>
      </c>
      <c r="DK1095" s="77">
        <f t="shared" si="466"/>
        <v>1.9971916587657523E-11</v>
      </c>
      <c r="DL1095" s="77">
        <f t="shared" si="467"/>
        <v>1.997191658765858E-11</v>
      </c>
      <c r="DN1095" s="78"/>
      <c r="DO1095" s="78"/>
      <c r="DP1095" s="78"/>
      <c r="DV1095" s="78"/>
      <c r="DW1095" s="78"/>
      <c r="DX1095" s="78"/>
      <c r="ED1095" s="78"/>
      <c r="EE1095" s="78"/>
      <c r="EF1095" s="78"/>
      <c r="EL1095" s="78"/>
      <c r="EM1095" s="78"/>
      <c r="EN1095" s="78"/>
      <c r="ET1095" s="78"/>
      <c r="EU1095" s="78"/>
      <c r="EV1095" s="78"/>
    </row>
    <row r="1096" spans="12:152" s="77" customFormat="1" ht="12.75">
      <c r="L1096" s="78"/>
      <c r="N1096" s="78">
        <v>1E-10</v>
      </c>
      <c r="O1096" s="78">
        <v>0.23580667035</v>
      </c>
      <c r="P1096" s="78">
        <v>159969.99379440999</v>
      </c>
      <c r="Q1096" s="77">
        <f t="shared" si="460"/>
        <v>6.9643970854230229E-11</v>
      </c>
      <c r="R1096" s="77">
        <f t="shared" si="461"/>
        <v>6.9537687836100905E-11</v>
      </c>
      <c r="S1096" s="77">
        <f t="shared" si="462"/>
        <v>6.9537680751522879E-11</v>
      </c>
      <c r="T1096" s="77">
        <f t="shared" si="463"/>
        <v>6.9537680751057189E-11</v>
      </c>
      <c r="V1096" s="78"/>
      <c r="W1096" s="78"/>
      <c r="X1096" s="78"/>
      <c r="AD1096" s="78"/>
      <c r="AE1096" s="78"/>
      <c r="AF1096" s="78"/>
      <c r="AL1096" s="78"/>
      <c r="AM1096" s="78"/>
      <c r="AN1096" s="78"/>
      <c r="AT1096" s="78"/>
      <c r="AU1096" s="78"/>
      <c r="AV1096" s="78"/>
      <c r="BB1096" s="78"/>
      <c r="BC1096" s="78"/>
      <c r="BD1096" s="78"/>
      <c r="BJ1096" s="78"/>
      <c r="BK1096" s="78"/>
      <c r="BL1096" s="78"/>
      <c r="BR1096" s="78"/>
      <c r="BS1096" s="78"/>
      <c r="BT1096" s="78"/>
      <c r="BZ1096" s="78"/>
      <c r="CA1096" s="78"/>
      <c r="CB1096" s="78"/>
      <c r="CH1096" s="78"/>
      <c r="CI1096" s="78"/>
      <c r="CJ1096" s="78"/>
      <c r="CP1096" s="78"/>
      <c r="CQ1096" s="78"/>
      <c r="CR1096" s="78"/>
      <c r="CX1096" s="78"/>
      <c r="CY1096" s="78"/>
      <c r="CZ1096" s="78"/>
      <c r="DF1096" s="78">
        <v>1.9999999999999999E-11</v>
      </c>
      <c r="DG1096" s="78">
        <v>5.3162592646200002</v>
      </c>
      <c r="DH1096" s="78">
        <v>24998.194350380501</v>
      </c>
      <c r="DI1096" s="77">
        <f t="shared" si="464"/>
        <v>4.5524190183717706E-12</v>
      </c>
      <c r="DJ1096" s="77">
        <f t="shared" si="465"/>
        <v>4.5479147963282096E-12</v>
      </c>
      <c r="DK1096" s="77">
        <f t="shared" si="466"/>
        <v>4.5479144962942837E-12</v>
      </c>
      <c r="DL1096" s="77">
        <f t="shared" si="467"/>
        <v>4.5479144962749096E-12</v>
      </c>
      <c r="DN1096" s="78"/>
      <c r="DO1096" s="78"/>
      <c r="DP1096" s="78"/>
      <c r="DV1096" s="78"/>
      <c r="DW1096" s="78"/>
      <c r="DX1096" s="78"/>
      <c r="ED1096" s="78"/>
      <c r="EE1096" s="78"/>
      <c r="EF1096" s="78"/>
      <c r="EL1096" s="78"/>
      <c r="EM1096" s="78"/>
      <c r="EN1096" s="78"/>
      <c r="ET1096" s="78"/>
      <c r="EU1096" s="78"/>
      <c r="EV1096" s="78"/>
    </row>
    <row r="1097" spans="12:152" s="77" customFormat="1" ht="12.75">
      <c r="L1097" s="78"/>
      <c r="N1097" s="78">
        <v>1.4000000000000001E-10</v>
      </c>
      <c r="O1097" s="78">
        <v>4.1584644271200002</v>
      </c>
      <c r="P1097" s="78">
        <v>52190.033377149899</v>
      </c>
      <c r="Q1097" s="77">
        <f t="shared" si="460"/>
        <v>-1.0956561002621293E-10</v>
      </c>
      <c r="R1097" s="77">
        <f t="shared" si="461"/>
        <v>-1.0960767808048895E-10</v>
      </c>
      <c r="S1097" s="77">
        <f t="shared" si="462"/>
        <v>-1.0960768088178758E-10</v>
      </c>
      <c r="T1097" s="77">
        <f t="shared" si="463"/>
        <v>-1.0960768088197077E-10</v>
      </c>
      <c r="V1097" s="78"/>
      <c r="W1097" s="78"/>
      <c r="X1097" s="78"/>
      <c r="AD1097" s="78"/>
      <c r="AE1097" s="78"/>
      <c r="AF1097" s="78"/>
      <c r="AL1097" s="78"/>
      <c r="AM1097" s="78"/>
      <c r="AN1097" s="78"/>
      <c r="AT1097" s="78"/>
      <c r="AU1097" s="78"/>
      <c r="AV1097" s="78"/>
      <c r="BB1097" s="78"/>
      <c r="BC1097" s="78"/>
      <c r="BD1097" s="78"/>
      <c r="BJ1097" s="78"/>
      <c r="BK1097" s="78"/>
      <c r="BL1097" s="78"/>
      <c r="BR1097" s="78"/>
      <c r="BS1097" s="78"/>
      <c r="BT1097" s="78"/>
      <c r="BZ1097" s="78"/>
      <c r="CA1097" s="78"/>
      <c r="CB1097" s="78"/>
      <c r="CH1097" s="78"/>
      <c r="CI1097" s="78"/>
      <c r="CJ1097" s="78"/>
      <c r="CP1097" s="78"/>
      <c r="CQ1097" s="78"/>
      <c r="CR1097" s="78"/>
      <c r="CX1097" s="78"/>
      <c r="CY1097" s="78"/>
      <c r="CZ1097" s="78"/>
      <c r="DF1097" s="78">
        <v>1.9999999999999999E-11</v>
      </c>
      <c r="DG1097" s="78">
        <v>0.17868115875000001</v>
      </c>
      <c r="DH1097" s="78">
        <v>177287.845882636</v>
      </c>
      <c r="DI1097" s="77">
        <f t="shared" si="464"/>
        <v>-1.7437486842266448E-11</v>
      </c>
      <c r="DJ1097" s="77">
        <f t="shared" si="465"/>
        <v>-1.7453528625360828E-11</v>
      </c>
      <c r="DK1097" s="77">
        <f t="shared" si="466"/>
        <v>-1.7453529692338121E-11</v>
      </c>
      <c r="DL1097" s="77">
        <f t="shared" si="467"/>
        <v>-1.7453529692409177E-11</v>
      </c>
      <c r="DN1097" s="78"/>
      <c r="DO1097" s="78"/>
      <c r="DP1097" s="78"/>
      <c r="DV1097" s="78"/>
      <c r="DW1097" s="78"/>
      <c r="DX1097" s="78"/>
      <c r="ED1097" s="78"/>
      <c r="EE1097" s="78"/>
      <c r="EF1097" s="78"/>
      <c r="EL1097" s="78"/>
      <c r="EM1097" s="78"/>
      <c r="EN1097" s="78"/>
      <c r="ET1097" s="78"/>
      <c r="EU1097" s="78"/>
      <c r="EV1097" s="78"/>
    </row>
    <row r="1098" spans="12:152" s="77" customFormat="1" ht="12.75">
      <c r="L1098" s="78"/>
      <c r="N1098" s="78">
        <v>1.4000000000000001E-10</v>
      </c>
      <c r="O1098" s="78">
        <v>2.1754450108699999</v>
      </c>
      <c r="P1098" s="78">
        <v>2506.6449642565999</v>
      </c>
      <c r="Q1098" s="77">
        <f t="shared" si="460"/>
        <v>9.3075201730485091E-11</v>
      </c>
      <c r="R1098" s="77">
        <f t="shared" si="461"/>
        <v>9.3077626997820286E-11</v>
      </c>
      <c r="S1098" s="77">
        <f t="shared" si="462"/>
        <v>9.3077627159365299E-11</v>
      </c>
      <c r="T1098" s="77">
        <f t="shared" si="463"/>
        <v>9.3077627159376065E-11</v>
      </c>
      <c r="V1098" s="78"/>
      <c r="W1098" s="78"/>
      <c r="X1098" s="78"/>
      <c r="AD1098" s="78"/>
      <c r="AE1098" s="78"/>
      <c r="AF1098" s="78"/>
      <c r="AL1098" s="78"/>
      <c r="AM1098" s="78"/>
      <c r="AN1098" s="78"/>
      <c r="AT1098" s="78"/>
      <c r="AU1098" s="78"/>
      <c r="AV1098" s="78"/>
      <c r="BB1098" s="78"/>
      <c r="BC1098" s="78"/>
      <c r="BD1098" s="78"/>
      <c r="BJ1098" s="78"/>
      <c r="BK1098" s="78"/>
      <c r="BL1098" s="78"/>
      <c r="BR1098" s="78"/>
      <c r="BS1098" s="78"/>
      <c r="BT1098" s="78"/>
      <c r="BZ1098" s="78"/>
      <c r="CA1098" s="78"/>
      <c r="CB1098" s="78"/>
      <c r="CH1098" s="78"/>
      <c r="CI1098" s="78"/>
      <c r="CJ1098" s="78"/>
      <c r="CP1098" s="78"/>
      <c r="CQ1098" s="78"/>
      <c r="CR1098" s="78"/>
      <c r="CX1098" s="78"/>
      <c r="CY1098" s="78"/>
      <c r="CZ1098" s="78"/>
      <c r="DF1098" s="78">
        <v>3E-11</v>
      </c>
      <c r="DG1098" s="78">
        <v>5.47127542511</v>
      </c>
      <c r="DH1098" s="78">
        <v>27388.729959779099</v>
      </c>
      <c r="DI1098" s="77">
        <f t="shared" si="464"/>
        <v>-8.9652494234919957E-12</v>
      </c>
      <c r="DJ1098" s="77">
        <f t="shared" si="465"/>
        <v>-8.9725035329446861E-12</v>
      </c>
      <c r="DK1098" s="77">
        <f t="shared" si="466"/>
        <v>-8.9725040161203045E-12</v>
      </c>
      <c r="DL1098" s="77">
        <f t="shared" si="467"/>
        <v>-8.9725040161528489E-12</v>
      </c>
      <c r="DN1098" s="78"/>
      <c r="DO1098" s="78"/>
      <c r="DP1098" s="78"/>
      <c r="DV1098" s="78"/>
      <c r="DW1098" s="78"/>
      <c r="DX1098" s="78"/>
      <c r="ED1098" s="78"/>
      <c r="EE1098" s="78"/>
      <c r="EF1098" s="78"/>
      <c r="EL1098" s="78"/>
      <c r="EM1098" s="78"/>
      <c r="EN1098" s="78"/>
      <c r="ET1098" s="78"/>
      <c r="EU1098" s="78"/>
      <c r="EV1098" s="78"/>
    </row>
    <row r="1099" spans="12:152" s="77" customFormat="1" ht="12.75">
      <c r="L1099" s="78"/>
      <c r="N1099" s="78">
        <v>1E-10</v>
      </c>
      <c r="O1099" s="78">
        <v>2.39055885342</v>
      </c>
      <c r="P1099" s="78">
        <v>78262.224952014207</v>
      </c>
      <c r="Q1099" s="77">
        <f t="shared" si="460"/>
        <v>-4.1589793634808826E-11</v>
      </c>
      <c r="R1099" s="77">
        <f t="shared" si="461"/>
        <v>-4.152393595479233E-11</v>
      </c>
      <c r="S1099" s="77">
        <f t="shared" si="462"/>
        <v>-4.1523931567292429E-11</v>
      </c>
      <c r="T1099" s="77">
        <f t="shared" si="463"/>
        <v>-4.1523931567002851E-11</v>
      </c>
      <c r="V1099" s="78"/>
      <c r="W1099" s="78"/>
      <c r="X1099" s="78"/>
      <c r="AD1099" s="78"/>
      <c r="AE1099" s="78"/>
      <c r="AF1099" s="78"/>
      <c r="AL1099" s="78"/>
      <c r="AM1099" s="78"/>
      <c r="AN1099" s="78"/>
      <c r="AT1099" s="78"/>
      <c r="AU1099" s="78"/>
      <c r="AV1099" s="78"/>
      <c r="BB1099" s="78"/>
      <c r="BC1099" s="78"/>
      <c r="BD1099" s="78"/>
      <c r="BJ1099" s="78"/>
      <c r="BK1099" s="78"/>
      <c r="BL1099" s="78"/>
      <c r="BR1099" s="78"/>
      <c r="BS1099" s="78"/>
      <c r="BT1099" s="78"/>
      <c r="BZ1099" s="78"/>
      <c r="CA1099" s="78"/>
      <c r="CB1099" s="78"/>
      <c r="CH1099" s="78"/>
      <c r="CI1099" s="78"/>
      <c r="CJ1099" s="78"/>
      <c r="CP1099" s="78"/>
      <c r="CQ1099" s="78"/>
      <c r="CR1099" s="78"/>
      <c r="CX1099" s="78"/>
      <c r="CY1099" s="78"/>
      <c r="CZ1099" s="78"/>
      <c r="DF1099" s="78">
        <v>1.9999999999999999E-11</v>
      </c>
      <c r="DG1099" s="78">
        <v>2.4805503625299998</v>
      </c>
      <c r="DH1099" s="78">
        <v>25543.985082478001</v>
      </c>
      <c r="DI1099" s="77">
        <f t="shared" si="464"/>
        <v>1.2118588140387174E-11</v>
      </c>
      <c r="DJ1099" s="77">
        <f t="shared" si="465"/>
        <v>1.2114827775399898E-11</v>
      </c>
      <c r="DK1099" s="77">
        <f t="shared" si="466"/>
        <v>1.2114827524900308E-11</v>
      </c>
      <c r="DL1099" s="77">
        <f t="shared" si="467"/>
        <v>1.2114827524883572E-11</v>
      </c>
      <c r="DN1099" s="78"/>
      <c r="DO1099" s="78"/>
      <c r="DP1099" s="78"/>
      <c r="DV1099" s="78"/>
      <c r="DW1099" s="78"/>
      <c r="DX1099" s="78"/>
      <c r="ED1099" s="78"/>
      <c r="EE1099" s="78"/>
      <c r="EF1099" s="78"/>
      <c r="EL1099" s="78"/>
      <c r="EM1099" s="78"/>
      <c r="EN1099" s="78"/>
      <c r="ET1099" s="78"/>
      <c r="EU1099" s="78"/>
      <c r="EV1099" s="78"/>
    </row>
    <row r="1100" spans="12:152" s="77" customFormat="1" ht="12.75">
      <c r="L1100" s="78"/>
      <c r="N1100" s="78">
        <v>1E-10</v>
      </c>
      <c r="O1100" s="78">
        <v>5.3358995048900004</v>
      </c>
      <c r="P1100" s="78">
        <v>128843.329265586</v>
      </c>
      <c r="Q1100" s="77">
        <f t="shared" si="460"/>
        <v>5.7793884757720274E-11</v>
      </c>
      <c r="R1100" s="77">
        <f t="shared" si="461"/>
        <v>5.7891122147588707E-11</v>
      </c>
      <c r="S1100" s="77">
        <f t="shared" si="462"/>
        <v>5.7891128621819524E-11</v>
      </c>
      <c r="T1100" s="77">
        <f t="shared" si="463"/>
        <v>5.7891128622255209E-11</v>
      </c>
      <c r="V1100" s="78"/>
      <c r="W1100" s="78"/>
      <c r="X1100" s="78"/>
      <c r="AD1100" s="78"/>
      <c r="AE1100" s="78"/>
      <c r="AF1100" s="78"/>
      <c r="AL1100" s="78"/>
      <c r="AM1100" s="78"/>
      <c r="AN1100" s="78"/>
      <c r="AT1100" s="78"/>
      <c r="AU1100" s="78"/>
      <c r="AV1100" s="78"/>
      <c r="BB1100" s="78"/>
      <c r="BC1100" s="78"/>
      <c r="BD1100" s="78"/>
      <c r="BJ1100" s="78"/>
      <c r="BK1100" s="78"/>
      <c r="BL1100" s="78"/>
      <c r="BR1100" s="78"/>
      <c r="BS1100" s="78"/>
      <c r="BT1100" s="78"/>
      <c r="BZ1100" s="78"/>
      <c r="CA1100" s="78"/>
      <c r="CB1100" s="78"/>
      <c r="CH1100" s="78"/>
      <c r="CI1100" s="78"/>
      <c r="CJ1100" s="78"/>
      <c r="CP1100" s="78"/>
      <c r="CQ1100" s="78"/>
      <c r="CR1100" s="78"/>
      <c r="CX1100" s="78"/>
      <c r="CY1100" s="78"/>
      <c r="CZ1100" s="78"/>
      <c r="DF1100" s="78">
        <v>1.9999999999999999E-11</v>
      </c>
      <c r="DG1100" s="78">
        <v>0.16253031707999999</v>
      </c>
      <c r="DH1100" s="78">
        <v>23113.293186963201</v>
      </c>
      <c r="DI1100" s="77">
        <f t="shared" si="464"/>
        <v>-1.3724818642143918E-11</v>
      </c>
      <c r="DJ1100" s="77">
        <f t="shared" si="465"/>
        <v>-1.3727929126338005E-11</v>
      </c>
      <c r="DK1100" s="77">
        <f t="shared" si="466"/>
        <v>-1.3727929333505958E-11</v>
      </c>
      <c r="DL1100" s="77">
        <f t="shared" si="467"/>
        <v>-1.3727929333519598E-11</v>
      </c>
      <c r="DN1100" s="78"/>
      <c r="DO1100" s="78"/>
      <c r="DP1100" s="78"/>
      <c r="DV1100" s="78"/>
      <c r="DW1100" s="78"/>
      <c r="DX1100" s="78"/>
      <c r="ED1100" s="78"/>
      <c r="EE1100" s="78"/>
      <c r="EF1100" s="78"/>
      <c r="EL1100" s="78"/>
      <c r="EM1100" s="78"/>
      <c r="EN1100" s="78"/>
      <c r="ET1100" s="78"/>
      <c r="EU1100" s="78"/>
      <c r="EV1100" s="78"/>
    </row>
    <row r="1101" spans="12:152" s="77" customFormat="1" ht="12.75">
      <c r="L1101" s="78"/>
      <c r="N1101" s="78">
        <v>1E-10</v>
      </c>
      <c r="O1101" s="78">
        <v>3.6979596156399999</v>
      </c>
      <c r="P1101" s="78">
        <v>175934.09713761901</v>
      </c>
      <c r="Q1101" s="77">
        <f t="shared" si="460"/>
        <v>-5.1537274171699199E-11</v>
      </c>
      <c r="R1101" s="77">
        <f t="shared" si="461"/>
        <v>-5.1397718329950041E-11</v>
      </c>
      <c r="S1101" s="77">
        <f t="shared" si="462"/>
        <v>-5.1397709029615037E-11</v>
      </c>
      <c r="T1101" s="77">
        <f t="shared" si="463"/>
        <v>-5.1397709029000649E-11</v>
      </c>
      <c r="V1101" s="78"/>
      <c r="W1101" s="78"/>
      <c r="X1101" s="78"/>
      <c r="AD1101" s="78"/>
      <c r="AE1101" s="78"/>
      <c r="AF1101" s="78"/>
      <c r="AL1101" s="78"/>
      <c r="AM1101" s="78"/>
      <c r="AN1101" s="78"/>
      <c r="AT1101" s="78"/>
      <c r="AU1101" s="78"/>
      <c r="AV1101" s="78"/>
      <c r="BB1101" s="78"/>
      <c r="BC1101" s="78"/>
      <c r="BD1101" s="78"/>
      <c r="BJ1101" s="78"/>
      <c r="BK1101" s="78"/>
      <c r="BL1101" s="78"/>
      <c r="BR1101" s="78"/>
      <c r="BS1101" s="78"/>
      <c r="BT1101" s="78"/>
      <c r="BZ1101" s="78"/>
      <c r="CA1101" s="78"/>
      <c r="CB1101" s="78"/>
      <c r="CH1101" s="78"/>
      <c r="CI1101" s="78"/>
      <c r="CJ1101" s="78"/>
      <c r="CP1101" s="78"/>
      <c r="CQ1101" s="78"/>
      <c r="CR1101" s="78"/>
      <c r="CX1101" s="78"/>
      <c r="CY1101" s="78"/>
      <c r="CZ1101" s="78"/>
      <c r="DF1101" s="78">
        <v>3E-11</v>
      </c>
      <c r="DG1101" s="78">
        <v>1.68453793975</v>
      </c>
      <c r="DH1101" s="78">
        <v>2703.6161546755998</v>
      </c>
      <c r="DI1101" s="77">
        <f t="shared" si="464"/>
        <v>2.216439964409888E-11</v>
      </c>
      <c r="DJ1101" s="77">
        <f t="shared" si="465"/>
        <v>2.2163893940243348E-11</v>
      </c>
      <c r="DK1101" s="77">
        <f t="shared" si="466"/>
        <v>2.2163893906558007E-11</v>
      </c>
      <c r="DL1101" s="77">
        <f t="shared" si="467"/>
        <v>2.2163893906555781E-11</v>
      </c>
      <c r="DN1101" s="78"/>
      <c r="DO1101" s="78"/>
      <c r="DP1101" s="78"/>
      <c r="DV1101" s="78"/>
      <c r="DW1101" s="78"/>
      <c r="DX1101" s="78"/>
      <c r="ED1101" s="78"/>
      <c r="EE1101" s="78"/>
      <c r="EF1101" s="78"/>
      <c r="EL1101" s="78"/>
      <c r="EM1101" s="78"/>
      <c r="EN1101" s="78"/>
      <c r="ET1101" s="78"/>
      <c r="EU1101" s="78"/>
      <c r="EV1101" s="78"/>
    </row>
    <row r="1102" spans="12:152" s="77" customFormat="1" ht="12.75">
      <c r="L1102" s="78"/>
      <c r="N1102" s="78">
        <v>1E-10</v>
      </c>
      <c r="O1102" s="78">
        <v>5.5098237085499999</v>
      </c>
      <c r="P1102" s="78">
        <v>181548.826513829</v>
      </c>
      <c r="Q1102" s="77">
        <f t="shared" si="460"/>
        <v>-4.8261354506937157E-11</v>
      </c>
      <c r="R1102" s="77">
        <f t="shared" si="461"/>
        <v>-4.8408394596597723E-11</v>
      </c>
      <c r="S1102" s="77">
        <f t="shared" si="462"/>
        <v>-4.8408404386379561E-11</v>
      </c>
      <c r="T1102" s="77">
        <f t="shared" si="463"/>
        <v>-4.840840438702617E-11</v>
      </c>
      <c r="V1102" s="78"/>
      <c r="W1102" s="78"/>
      <c r="X1102" s="78"/>
      <c r="AD1102" s="78"/>
      <c r="AE1102" s="78"/>
      <c r="AF1102" s="78"/>
      <c r="AL1102" s="78"/>
      <c r="AM1102" s="78"/>
      <c r="AN1102" s="78"/>
      <c r="AT1102" s="78"/>
      <c r="AU1102" s="78"/>
      <c r="AV1102" s="78"/>
      <c r="BB1102" s="78"/>
      <c r="BC1102" s="78"/>
      <c r="BD1102" s="78"/>
      <c r="BJ1102" s="78"/>
      <c r="BK1102" s="78"/>
      <c r="BL1102" s="78"/>
      <c r="BR1102" s="78"/>
      <c r="BS1102" s="78"/>
      <c r="BT1102" s="78"/>
      <c r="BZ1102" s="78"/>
      <c r="CA1102" s="78"/>
      <c r="CB1102" s="78"/>
      <c r="CH1102" s="78"/>
      <c r="CI1102" s="78"/>
      <c r="CJ1102" s="78"/>
      <c r="CP1102" s="78"/>
      <c r="CQ1102" s="78"/>
      <c r="CR1102" s="78"/>
      <c r="CX1102" s="78"/>
      <c r="CY1102" s="78"/>
      <c r="CZ1102" s="78"/>
      <c r="DF1102" s="78">
        <v>1.9999999999999999E-11</v>
      </c>
      <c r="DG1102" s="78">
        <v>1.1706988900899999</v>
      </c>
      <c r="DH1102" s="78">
        <v>53551.580082994202</v>
      </c>
      <c r="DI1102" s="77">
        <f t="shared" si="464"/>
        <v>1.8093019961327281E-11</v>
      </c>
      <c r="DJ1102" s="77">
        <f t="shared" si="465"/>
        <v>1.8088795042176493E-11</v>
      </c>
      <c r="DK1102" s="77">
        <f t="shared" si="466"/>
        <v>1.8088794760607034E-11</v>
      </c>
      <c r="DL1102" s="77">
        <f t="shared" si="467"/>
        <v>1.8088794760588603E-11</v>
      </c>
      <c r="DN1102" s="78"/>
      <c r="DO1102" s="78"/>
      <c r="DP1102" s="78"/>
      <c r="DV1102" s="78"/>
      <c r="DW1102" s="78"/>
      <c r="DX1102" s="78"/>
      <c r="ED1102" s="78"/>
      <c r="EE1102" s="78"/>
      <c r="EF1102" s="78"/>
      <c r="EL1102" s="78"/>
      <c r="EM1102" s="78"/>
      <c r="EN1102" s="78"/>
      <c r="ET1102" s="78"/>
      <c r="EU1102" s="78"/>
      <c r="EV1102" s="78"/>
    </row>
    <row r="1103" spans="12:152" s="77" customFormat="1" ht="12.75">
      <c r="L1103" s="78"/>
      <c r="N1103" s="78">
        <v>1.2E-10</v>
      </c>
      <c r="O1103" s="78">
        <v>0.91293309386999999</v>
      </c>
      <c r="P1103" s="78">
        <v>53258.886515441904</v>
      </c>
      <c r="Q1103" s="77">
        <f t="shared" si="460"/>
        <v>7.2233684507375837E-11</v>
      </c>
      <c r="R1103" s="77">
        <f t="shared" si="461"/>
        <v>7.2280891795279628E-11</v>
      </c>
      <c r="S1103" s="77">
        <f t="shared" si="462"/>
        <v>7.2280894939164809E-11</v>
      </c>
      <c r="T1103" s="77">
        <f t="shared" si="463"/>
        <v>7.2280894939377162E-11</v>
      </c>
      <c r="V1103" s="78"/>
      <c r="W1103" s="78"/>
      <c r="X1103" s="78"/>
      <c r="AD1103" s="78"/>
      <c r="AE1103" s="78"/>
      <c r="AF1103" s="78"/>
      <c r="AL1103" s="78"/>
      <c r="AM1103" s="78"/>
      <c r="AN1103" s="78"/>
      <c r="AT1103" s="78"/>
      <c r="AU1103" s="78"/>
      <c r="AV1103" s="78"/>
      <c r="BB1103" s="78"/>
      <c r="BC1103" s="78"/>
      <c r="BD1103" s="78"/>
      <c r="BJ1103" s="78"/>
      <c r="BK1103" s="78"/>
      <c r="BL1103" s="78"/>
      <c r="BR1103" s="78"/>
      <c r="BS1103" s="78"/>
      <c r="BT1103" s="78"/>
      <c r="BZ1103" s="78"/>
      <c r="CA1103" s="78"/>
      <c r="CB1103" s="78"/>
      <c r="CH1103" s="78"/>
      <c r="CI1103" s="78"/>
      <c r="CJ1103" s="78"/>
      <c r="CP1103" s="78"/>
      <c r="CQ1103" s="78"/>
      <c r="CR1103" s="78"/>
      <c r="CX1103" s="78"/>
      <c r="CY1103" s="78"/>
      <c r="CZ1103" s="78"/>
      <c r="DF1103" s="78">
        <v>3E-11</v>
      </c>
      <c r="DG1103" s="78">
        <v>3.0689305890199998</v>
      </c>
      <c r="DH1103" s="78">
        <v>230239.17477710801</v>
      </c>
      <c r="DI1103" s="77">
        <f t="shared" si="464"/>
        <v>-1.1871317426644172E-11</v>
      </c>
      <c r="DJ1103" s="77">
        <f t="shared" si="465"/>
        <v>-1.181260343377286E-11</v>
      </c>
      <c r="DK1103" s="77">
        <f t="shared" si="466"/>
        <v>-1.1812599521051065E-11</v>
      </c>
      <c r="DL1103" s="77">
        <f t="shared" si="467"/>
        <v>-1.1812599520793988E-11</v>
      </c>
      <c r="DN1103" s="78"/>
      <c r="DO1103" s="78"/>
      <c r="DP1103" s="78"/>
      <c r="DV1103" s="78"/>
      <c r="DW1103" s="78"/>
      <c r="DX1103" s="78"/>
      <c r="ED1103" s="78"/>
      <c r="EE1103" s="78"/>
      <c r="EF1103" s="78"/>
      <c r="EL1103" s="78"/>
      <c r="EM1103" s="78"/>
      <c r="EN1103" s="78"/>
      <c r="ET1103" s="78"/>
      <c r="EU1103" s="78"/>
      <c r="EV1103" s="78"/>
    </row>
    <row r="1104" spans="12:152" s="77" customFormat="1" ht="12.75">
      <c r="L1104" s="78"/>
      <c r="N1104" s="78">
        <v>1E-10</v>
      </c>
      <c r="O1104" s="78">
        <v>0.21546965297000001</v>
      </c>
      <c r="P1104" s="78">
        <v>155674.22246769301</v>
      </c>
      <c r="Q1104" s="77">
        <f t="shared" si="460"/>
        <v>-5.3493970018044162E-11</v>
      </c>
      <c r="R1104" s="77">
        <f t="shared" si="461"/>
        <v>-5.3615600049865224E-11</v>
      </c>
      <c r="S1104" s="77">
        <f t="shared" si="462"/>
        <v>-5.3615608147918016E-11</v>
      </c>
      <c r="T1104" s="77">
        <f t="shared" si="463"/>
        <v>-5.3615608148455419E-11</v>
      </c>
      <c r="V1104" s="78"/>
      <c r="W1104" s="78"/>
      <c r="X1104" s="78"/>
      <c r="AD1104" s="78"/>
      <c r="AE1104" s="78"/>
      <c r="AF1104" s="78"/>
      <c r="AL1104" s="78"/>
      <c r="AM1104" s="78"/>
      <c r="AN1104" s="78"/>
      <c r="AT1104" s="78"/>
      <c r="AU1104" s="78"/>
      <c r="AV1104" s="78"/>
      <c r="BB1104" s="78"/>
      <c r="BC1104" s="78"/>
      <c r="BD1104" s="78"/>
      <c r="BJ1104" s="78"/>
      <c r="BK1104" s="78"/>
      <c r="BL1104" s="78"/>
      <c r="BR1104" s="78"/>
      <c r="BS1104" s="78"/>
      <c r="BT1104" s="78"/>
      <c r="BZ1104" s="78"/>
      <c r="CA1104" s="78"/>
      <c r="CB1104" s="78"/>
      <c r="CH1104" s="78"/>
      <c r="CI1104" s="78"/>
      <c r="CJ1104" s="78"/>
      <c r="CP1104" s="78"/>
      <c r="CQ1104" s="78"/>
      <c r="CR1104" s="78"/>
      <c r="CX1104" s="78"/>
      <c r="CY1104" s="78"/>
      <c r="CZ1104" s="78"/>
      <c r="DF1104" s="78">
        <v>3E-11</v>
      </c>
      <c r="DG1104" s="78">
        <v>5.0014536213899996</v>
      </c>
      <c r="DH1104" s="78">
        <v>180496.55813064001</v>
      </c>
      <c r="DI1104" s="77">
        <f t="shared" si="464"/>
        <v>-2.9818737418785357E-11</v>
      </c>
      <c r="DJ1104" s="77">
        <f t="shared" si="465"/>
        <v>-2.9824194586373445E-11</v>
      </c>
      <c r="DK1104" s="77">
        <f t="shared" si="466"/>
        <v>-2.9824194947104945E-11</v>
      </c>
      <c r="DL1104" s="77">
        <f t="shared" si="467"/>
        <v>-2.9824194947128914E-11</v>
      </c>
      <c r="DN1104" s="78"/>
      <c r="DO1104" s="78"/>
      <c r="DP1104" s="78"/>
      <c r="DV1104" s="78"/>
      <c r="DW1104" s="78"/>
      <c r="DX1104" s="78"/>
      <c r="ED1104" s="78"/>
      <c r="EE1104" s="78"/>
      <c r="EF1104" s="78"/>
      <c r="EL1104" s="78"/>
      <c r="EM1104" s="78"/>
      <c r="EN1104" s="78"/>
      <c r="ET1104" s="78"/>
      <c r="EU1104" s="78"/>
      <c r="EV1104" s="78"/>
    </row>
    <row r="1105" spans="12:152" s="77" customFormat="1" ht="12.75">
      <c r="L1105" s="78"/>
      <c r="N1105" s="78">
        <v>1E-10</v>
      </c>
      <c r="O1105" s="78">
        <v>5.0540855095200001</v>
      </c>
      <c r="P1105" s="78">
        <v>182465.75879388399</v>
      </c>
      <c r="Q1105" s="77">
        <f t="shared" si="460"/>
        <v>2.375208060797199E-11</v>
      </c>
      <c r="R1105" s="77">
        <f t="shared" si="461"/>
        <v>2.3588065792127668E-11</v>
      </c>
      <c r="S1105" s="77">
        <f t="shared" si="462"/>
        <v>2.3588054864876746E-11</v>
      </c>
      <c r="T1105" s="77">
        <f t="shared" si="463"/>
        <v>2.3588054864147586E-11</v>
      </c>
      <c r="V1105" s="78"/>
      <c r="W1105" s="78"/>
      <c r="X1105" s="78"/>
      <c r="AD1105" s="78"/>
      <c r="AE1105" s="78"/>
      <c r="AF1105" s="78"/>
      <c r="AL1105" s="78"/>
      <c r="AM1105" s="78"/>
      <c r="AN1105" s="78"/>
      <c r="AT1105" s="78"/>
      <c r="AU1105" s="78"/>
      <c r="AV1105" s="78"/>
      <c r="BB1105" s="78"/>
      <c r="BC1105" s="78"/>
      <c r="BD1105" s="78"/>
      <c r="BJ1105" s="78"/>
      <c r="BK1105" s="78"/>
      <c r="BL1105" s="78"/>
      <c r="BR1105" s="78"/>
      <c r="BS1105" s="78"/>
      <c r="BT1105" s="78"/>
      <c r="BZ1105" s="78"/>
      <c r="CA1105" s="78"/>
      <c r="CB1105" s="78"/>
      <c r="CH1105" s="78"/>
      <c r="CI1105" s="78"/>
      <c r="CJ1105" s="78"/>
      <c r="CP1105" s="78"/>
      <c r="CQ1105" s="78"/>
      <c r="CR1105" s="78"/>
      <c r="CX1105" s="78"/>
      <c r="CY1105" s="78"/>
      <c r="CZ1105" s="78"/>
      <c r="DF1105" s="78">
        <v>1.9999999999999999E-11</v>
      </c>
      <c r="DG1105" s="78">
        <v>1.9009821338599999</v>
      </c>
      <c r="DH1105" s="78">
        <v>20272.7922819372</v>
      </c>
      <c r="DI1105" s="77">
        <f t="shared" si="464"/>
        <v>-1.7079157614820992E-11</v>
      </c>
      <c r="DJ1105" s="77">
        <f t="shared" si="465"/>
        <v>-1.7077205427779326E-11</v>
      </c>
      <c r="DK1105" s="77">
        <f t="shared" si="466"/>
        <v>-1.7077205297724361E-11</v>
      </c>
      <c r="DL1105" s="77">
        <f t="shared" si="467"/>
        <v>-1.7077205297715783E-11</v>
      </c>
      <c r="DN1105" s="78"/>
      <c r="DO1105" s="78"/>
      <c r="DP1105" s="78"/>
      <c r="DV1105" s="78"/>
      <c r="DW1105" s="78"/>
      <c r="DX1105" s="78"/>
      <c r="ED1105" s="78"/>
      <c r="EE1105" s="78"/>
      <c r="EF1105" s="78"/>
      <c r="EL1105" s="78"/>
      <c r="EM1105" s="78"/>
      <c r="EN1105" s="78"/>
      <c r="ET1105" s="78"/>
      <c r="EU1105" s="78"/>
      <c r="EV1105" s="78"/>
    </row>
    <row r="1106" spans="12:152" s="77" customFormat="1" ht="12.75">
      <c r="L1106" s="78"/>
      <c r="N1106" s="78">
        <v>1.0999999999999999E-10</v>
      </c>
      <c r="O1106" s="78">
        <v>1.4705536326299999</v>
      </c>
      <c r="P1106" s="78">
        <v>76991.028399095303</v>
      </c>
      <c r="Q1106" s="77">
        <f t="shared" si="460"/>
        <v>-2.9762323250547514E-11</v>
      </c>
      <c r="R1106" s="77">
        <f t="shared" si="461"/>
        <v>-2.9686885311830129E-11</v>
      </c>
      <c r="S1106" s="77">
        <f t="shared" si="462"/>
        <v>-2.9686880286416972E-11</v>
      </c>
      <c r="T1106" s="77">
        <f t="shared" si="463"/>
        <v>-2.9686880286085835E-11</v>
      </c>
      <c r="V1106" s="78"/>
      <c r="W1106" s="78"/>
      <c r="X1106" s="78"/>
      <c r="AD1106" s="78"/>
      <c r="AE1106" s="78"/>
      <c r="AF1106" s="78"/>
      <c r="AL1106" s="78"/>
      <c r="AM1106" s="78"/>
      <c r="AN1106" s="78"/>
      <c r="AT1106" s="78"/>
      <c r="AU1106" s="78"/>
      <c r="AV1106" s="78"/>
      <c r="BB1106" s="78"/>
      <c r="BC1106" s="78"/>
      <c r="BD1106" s="78"/>
      <c r="BJ1106" s="78"/>
      <c r="BK1106" s="78"/>
      <c r="BL1106" s="78"/>
      <c r="BR1106" s="78"/>
      <c r="BS1106" s="78"/>
      <c r="BT1106" s="78"/>
      <c r="BZ1106" s="78"/>
      <c r="CA1106" s="78"/>
      <c r="CB1106" s="78"/>
      <c r="CH1106" s="78"/>
      <c r="CI1106" s="78"/>
      <c r="CJ1106" s="78"/>
      <c r="CP1106" s="78"/>
      <c r="CQ1106" s="78"/>
      <c r="CR1106" s="78"/>
      <c r="CX1106" s="78"/>
      <c r="CY1106" s="78"/>
      <c r="CZ1106" s="78"/>
      <c r="DF1106" s="78">
        <v>3E-11</v>
      </c>
      <c r="DG1106" s="78">
        <v>5.0687773544399999</v>
      </c>
      <c r="DH1106" s="78">
        <v>440.82528487759998</v>
      </c>
      <c r="DI1106" s="77">
        <f t="shared" si="464"/>
        <v>-2.607912892349012E-11</v>
      </c>
      <c r="DJ1106" s="77">
        <f t="shared" si="465"/>
        <v>-2.6079068447637891E-11</v>
      </c>
      <c r="DK1106" s="77">
        <f t="shared" si="466"/>
        <v>-2.6079068443609586E-11</v>
      </c>
      <c r="DL1106" s="77">
        <f t="shared" si="467"/>
        <v>-2.6079068443609321E-11</v>
      </c>
      <c r="DN1106" s="78"/>
      <c r="DO1106" s="78"/>
      <c r="DP1106" s="78"/>
      <c r="DV1106" s="78"/>
      <c r="DW1106" s="78"/>
      <c r="DX1106" s="78"/>
      <c r="ED1106" s="78"/>
      <c r="EE1106" s="78"/>
      <c r="EF1106" s="78"/>
      <c r="EL1106" s="78"/>
      <c r="EM1106" s="78"/>
      <c r="EN1106" s="78"/>
      <c r="ET1106" s="78"/>
      <c r="EU1106" s="78"/>
      <c r="EV1106" s="78"/>
    </row>
    <row r="1107" spans="12:152" s="77" customFormat="1" ht="12.75">
      <c r="L1107" s="78"/>
      <c r="N1107" s="78">
        <v>1.4000000000000001E-10</v>
      </c>
      <c r="O1107" s="78">
        <v>1.74381856487</v>
      </c>
      <c r="P1107" s="78">
        <v>36.648562929500002</v>
      </c>
      <c r="Q1107" s="77">
        <f t="shared" si="460"/>
        <v>4.224333902725377E-12</v>
      </c>
      <c r="R1107" s="77">
        <f t="shared" si="461"/>
        <v>4.2243813497760039E-12</v>
      </c>
      <c r="S1107" s="77">
        <f t="shared" si="462"/>
        <v>4.2243813529364397E-12</v>
      </c>
      <c r="T1107" s="77">
        <f t="shared" si="463"/>
        <v>4.224381352936657E-12</v>
      </c>
      <c r="V1107" s="78"/>
      <c r="W1107" s="78"/>
      <c r="X1107" s="78"/>
      <c r="AD1107" s="78"/>
      <c r="AE1107" s="78"/>
      <c r="AF1107" s="78"/>
      <c r="AL1107" s="78"/>
      <c r="AM1107" s="78"/>
      <c r="AN1107" s="78"/>
      <c r="AT1107" s="78"/>
      <c r="AU1107" s="78"/>
      <c r="AV1107" s="78"/>
      <c r="BB1107" s="78"/>
      <c r="BC1107" s="78"/>
      <c r="BD1107" s="78"/>
      <c r="BJ1107" s="78"/>
      <c r="BK1107" s="78"/>
      <c r="BL1107" s="78"/>
      <c r="BR1107" s="78"/>
      <c r="BS1107" s="78"/>
      <c r="BT1107" s="78"/>
      <c r="BZ1107" s="78"/>
      <c r="CA1107" s="78"/>
      <c r="CB1107" s="78"/>
      <c r="CH1107" s="78"/>
      <c r="CI1107" s="78"/>
      <c r="CJ1107" s="78"/>
      <c r="CP1107" s="78"/>
      <c r="CQ1107" s="78"/>
      <c r="CR1107" s="78"/>
      <c r="CX1107" s="78"/>
      <c r="CY1107" s="78"/>
      <c r="CZ1107" s="78"/>
      <c r="DF1107" s="78">
        <v>1.9999999999999999E-11</v>
      </c>
      <c r="DG1107" s="78">
        <v>1.3362656447200001</v>
      </c>
      <c r="DH1107" s="78">
        <v>196156.74319350999</v>
      </c>
      <c r="DI1107" s="77">
        <f t="shared" si="464"/>
        <v>1.5010458760725434E-11</v>
      </c>
      <c r="DJ1107" s="77">
        <f t="shared" si="465"/>
        <v>1.5034419844703426E-11</v>
      </c>
      <c r="DK1107" s="77">
        <f t="shared" si="466"/>
        <v>1.5034421439098642E-11</v>
      </c>
      <c r="DL1107" s="77">
        <f t="shared" si="467"/>
        <v>1.503442143920361E-11</v>
      </c>
      <c r="DN1107" s="78"/>
      <c r="DO1107" s="78"/>
      <c r="DP1107" s="78"/>
      <c r="DV1107" s="78"/>
      <c r="DW1107" s="78"/>
      <c r="DX1107" s="78"/>
      <c r="ED1107" s="78"/>
      <c r="EE1107" s="78"/>
      <c r="EF1107" s="78"/>
      <c r="EL1107" s="78"/>
      <c r="EM1107" s="78"/>
      <c r="EN1107" s="78"/>
      <c r="ET1107" s="78"/>
      <c r="EU1107" s="78"/>
      <c r="EV1107" s="78"/>
    </row>
    <row r="1108" spans="12:152" s="77" customFormat="1" ht="12.75">
      <c r="L1108" s="78"/>
      <c r="N1108" s="78">
        <v>1.4000000000000001E-10</v>
      </c>
      <c r="O1108" s="78">
        <v>1.7308078977700001</v>
      </c>
      <c r="P1108" s="78">
        <v>171292.65789271399</v>
      </c>
      <c r="Q1108" s="77">
        <f t="shared" si="460"/>
        <v>1.0270851202659163E-10</v>
      </c>
      <c r="R1108" s="77">
        <f t="shared" si="461"/>
        <v>1.0285915063202036E-10</v>
      </c>
      <c r="S1108" s="77">
        <f t="shared" si="462"/>
        <v>1.0285916065744335E-10</v>
      </c>
      <c r="T1108" s="77">
        <f t="shared" si="463"/>
        <v>1.0285916065810197E-10</v>
      </c>
      <c r="V1108" s="78"/>
      <c r="W1108" s="78"/>
      <c r="X1108" s="78"/>
      <c r="AD1108" s="78"/>
      <c r="AE1108" s="78"/>
      <c r="AF1108" s="78"/>
      <c r="AL1108" s="78"/>
      <c r="AM1108" s="78"/>
      <c r="AN1108" s="78"/>
      <c r="AT1108" s="78"/>
      <c r="AU1108" s="78"/>
      <c r="AV1108" s="78"/>
      <c r="BB1108" s="78"/>
      <c r="BC1108" s="78"/>
      <c r="BD1108" s="78"/>
      <c r="BJ1108" s="78"/>
      <c r="BK1108" s="78"/>
      <c r="BL1108" s="78"/>
      <c r="BR1108" s="78"/>
      <c r="BS1108" s="78"/>
      <c r="BT1108" s="78"/>
      <c r="BZ1108" s="78"/>
      <c r="CA1108" s="78"/>
      <c r="CB1108" s="78"/>
      <c r="CH1108" s="78"/>
      <c r="CI1108" s="78"/>
      <c r="CJ1108" s="78"/>
      <c r="CP1108" s="78"/>
      <c r="CQ1108" s="78"/>
      <c r="CR1108" s="78"/>
      <c r="CX1108" s="78"/>
      <c r="CY1108" s="78"/>
      <c r="CZ1108" s="78"/>
      <c r="DF1108" s="78">
        <v>1.9999999999999999E-11</v>
      </c>
      <c r="DG1108" s="78">
        <v>4.5094038045399998</v>
      </c>
      <c r="DH1108" s="78">
        <v>65538.255989947502</v>
      </c>
      <c r="DI1108" s="77">
        <f t="shared" si="464"/>
        <v>1.4894444695458223E-11</v>
      </c>
      <c r="DJ1108" s="77">
        <f t="shared" si="465"/>
        <v>1.4886348827352238E-11</v>
      </c>
      <c r="DK1108" s="77">
        <f t="shared" si="466"/>
        <v>1.4886348287905471E-11</v>
      </c>
      <c r="DL1108" s="77">
        <f t="shared" si="467"/>
        <v>1.4886348287869789E-11</v>
      </c>
      <c r="DN1108" s="78"/>
      <c r="DO1108" s="78"/>
      <c r="DP1108" s="78"/>
      <c r="DV1108" s="78"/>
      <c r="DW1108" s="78"/>
      <c r="DX1108" s="78"/>
      <c r="ED1108" s="78"/>
      <c r="EE1108" s="78"/>
      <c r="EF1108" s="78"/>
      <c r="EL1108" s="78"/>
      <c r="EM1108" s="78"/>
      <c r="EN1108" s="78"/>
      <c r="ET1108" s="78"/>
      <c r="EU1108" s="78"/>
      <c r="EV1108" s="78"/>
    </row>
    <row r="1109" spans="12:152" s="77" customFormat="1" ht="12.75">
      <c r="L1109" s="78"/>
      <c r="N1109" s="78">
        <v>1E-10</v>
      </c>
      <c r="O1109" s="78">
        <v>1.79047706298</v>
      </c>
      <c r="P1109" s="78">
        <v>235746.728015776</v>
      </c>
      <c r="Q1109" s="77">
        <f t="shared" si="460"/>
        <v>-7.283465713138289E-13</v>
      </c>
      <c r="R1109" s="77">
        <f t="shared" si="461"/>
        <v>-5.1024475042236705E-13</v>
      </c>
      <c r="S1109" s="77">
        <f t="shared" si="462"/>
        <v>-5.1023022259322609E-13</v>
      </c>
      <c r="T1109" s="77">
        <f t="shared" si="463"/>
        <v>-5.1023022163826909E-13</v>
      </c>
      <c r="V1109" s="78"/>
      <c r="W1109" s="78"/>
      <c r="X1109" s="78"/>
      <c r="AD1109" s="78"/>
      <c r="AE1109" s="78"/>
      <c r="AF1109" s="78"/>
      <c r="AL1109" s="78"/>
      <c r="AM1109" s="78"/>
      <c r="AN1109" s="78"/>
      <c r="AT1109" s="78"/>
      <c r="AU1109" s="78"/>
      <c r="AV1109" s="78"/>
      <c r="BB1109" s="78"/>
      <c r="BC1109" s="78"/>
      <c r="BD1109" s="78"/>
      <c r="BJ1109" s="78"/>
      <c r="BK1109" s="78"/>
      <c r="BL1109" s="78"/>
      <c r="BR1109" s="78"/>
      <c r="BS1109" s="78"/>
      <c r="BT1109" s="78"/>
      <c r="BZ1109" s="78"/>
      <c r="CA1109" s="78"/>
      <c r="CB1109" s="78"/>
      <c r="CH1109" s="78"/>
      <c r="CI1109" s="78"/>
      <c r="CJ1109" s="78"/>
      <c r="CP1109" s="78"/>
      <c r="CQ1109" s="78"/>
      <c r="CR1109" s="78"/>
      <c r="CX1109" s="78"/>
      <c r="CY1109" s="78"/>
      <c r="CZ1109" s="78"/>
      <c r="DF1109" s="78">
        <v>1.9999999999999999E-11</v>
      </c>
      <c r="DG1109" s="78">
        <v>4.5589148821199998</v>
      </c>
      <c r="DH1109" s="78">
        <v>2324.9494088155998</v>
      </c>
      <c r="DI1109" s="77">
        <f t="shared" si="464"/>
        <v>-9.1992893943419099E-12</v>
      </c>
      <c r="DJ1109" s="77">
        <f t="shared" si="465"/>
        <v>-9.199671378564804E-12</v>
      </c>
      <c r="DK1109" s="77">
        <f t="shared" si="466"/>
        <v>-9.1996714040085679E-12</v>
      </c>
      <c r="DL1109" s="77">
        <f t="shared" si="467"/>
        <v>-9.1996714040102707E-12</v>
      </c>
      <c r="DN1109" s="78"/>
      <c r="DO1109" s="78"/>
      <c r="DP1109" s="78"/>
      <c r="DV1109" s="78"/>
      <c r="DW1109" s="78"/>
      <c r="DX1109" s="78"/>
      <c r="ED1109" s="78"/>
      <c r="EE1109" s="78"/>
      <c r="EF1109" s="78"/>
      <c r="EL1109" s="78"/>
      <c r="EM1109" s="78"/>
      <c r="EN1109" s="78"/>
      <c r="ET1109" s="78"/>
      <c r="EU1109" s="78"/>
      <c r="EV1109" s="78"/>
    </row>
    <row r="1110" spans="12:152" s="77" customFormat="1" ht="12.75">
      <c r="L1110" s="78"/>
      <c r="N1110" s="78">
        <v>1.2E-10</v>
      </c>
      <c r="O1110" s="78">
        <v>2.8691851709999998</v>
      </c>
      <c r="P1110" s="78">
        <v>2045.3085328022</v>
      </c>
      <c r="Q1110" s="77">
        <f t="shared" si="460"/>
        <v>-6.9450057079667281E-11</v>
      </c>
      <c r="R1110" s="77">
        <f t="shared" si="461"/>
        <v>-6.9451908843728522E-11</v>
      </c>
      <c r="S1110" s="77">
        <f t="shared" si="462"/>
        <v>-6.945190896707343E-11</v>
      </c>
      <c r="T1110" s="77">
        <f t="shared" si="463"/>
        <v>-6.9451908967081598E-11</v>
      </c>
      <c r="V1110" s="78"/>
      <c r="W1110" s="78"/>
      <c r="X1110" s="78"/>
      <c r="AD1110" s="78"/>
      <c r="AE1110" s="78"/>
      <c r="AF1110" s="78"/>
      <c r="AL1110" s="78"/>
      <c r="AM1110" s="78"/>
      <c r="AN1110" s="78"/>
      <c r="AT1110" s="78"/>
      <c r="AU1110" s="78"/>
      <c r="AV1110" s="78"/>
      <c r="BB1110" s="78"/>
      <c r="BC1110" s="78"/>
      <c r="BD1110" s="78"/>
      <c r="BJ1110" s="78"/>
      <c r="BK1110" s="78"/>
      <c r="BL1110" s="78"/>
      <c r="BR1110" s="78"/>
      <c r="BS1110" s="78"/>
      <c r="BT1110" s="78"/>
      <c r="BZ1110" s="78"/>
      <c r="CA1110" s="78"/>
      <c r="CB1110" s="78"/>
      <c r="CH1110" s="78"/>
      <c r="CI1110" s="78"/>
      <c r="CJ1110" s="78"/>
      <c r="CP1110" s="78"/>
      <c r="CQ1110" s="78"/>
      <c r="CR1110" s="78"/>
      <c r="CX1110" s="78"/>
      <c r="CY1110" s="78"/>
      <c r="CZ1110" s="78"/>
      <c r="DF1110" s="78">
        <v>1.9999999999999999E-11</v>
      </c>
      <c r="DG1110" s="78">
        <v>0.21025125050999999</v>
      </c>
      <c r="DH1110" s="78">
        <v>18227.483749135001</v>
      </c>
      <c r="DI1110" s="77">
        <f t="shared" si="464"/>
        <v>1.8969567549865591E-11</v>
      </c>
      <c r="DJ1110" s="77">
        <f t="shared" si="465"/>
        <v>1.8968498665039011E-11</v>
      </c>
      <c r="DK1110" s="77">
        <f t="shared" si="466"/>
        <v>1.8968498593822744E-11</v>
      </c>
      <c r="DL1110" s="77">
        <f t="shared" si="467"/>
        <v>1.8968498593818059E-11</v>
      </c>
      <c r="DN1110" s="78"/>
      <c r="DO1110" s="78"/>
      <c r="DP1110" s="78"/>
      <c r="DV1110" s="78"/>
      <c r="DW1110" s="78"/>
      <c r="DX1110" s="78"/>
      <c r="ED1110" s="78"/>
      <c r="EE1110" s="78"/>
      <c r="EF1110" s="78"/>
      <c r="EL1110" s="78"/>
      <c r="EM1110" s="78"/>
      <c r="EN1110" s="78"/>
      <c r="ET1110" s="78"/>
      <c r="EU1110" s="78"/>
      <c r="EV1110" s="78"/>
    </row>
    <row r="1111" spans="12:152" s="77" customFormat="1" ht="12.75">
      <c r="L1111" s="78"/>
      <c r="N1111" s="78">
        <v>1.2999999999999999E-10</v>
      </c>
      <c r="O1111" s="78">
        <v>5.9463911871099997</v>
      </c>
      <c r="P1111" s="78">
        <v>168959.461499842</v>
      </c>
      <c r="Q1111" s="77">
        <f t="shared" si="460"/>
        <v>7.5592329567968227E-11</v>
      </c>
      <c r="R1111" s="77">
        <f t="shared" si="461"/>
        <v>7.5426912457424745E-11</v>
      </c>
      <c r="S1111" s="77">
        <f t="shared" si="462"/>
        <v>7.5426901432870975E-11</v>
      </c>
      <c r="T1111" s="77">
        <f t="shared" si="463"/>
        <v>7.542690143213671E-11</v>
      </c>
      <c r="V1111" s="78"/>
      <c r="W1111" s="78"/>
      <c r="X1111" s="78"/>
      <c r="AD1111" s="78"/>
      <c r="AE1111" s="78"/>
      <c r="AF1111" s="78"/>
      <c r="AL1111" s="78"/>
      <c r="AM1111" s="78"/>
      <c r="AN1111" s="78"/>
      <c r="AT1111" s="78"/>
      <c r="AU1111" s="78"/>
      <c r="AV1111" s="78"/>
      <c r="BB1111" s="78"/>
      <c r="BC1111" s="78"/>
      <c r="BD1111" s="78"/>
      <c r="BJ1111" s="78"/>
      <c r="BK1111" s="78"/>
      <c r="BL1111" s="78"/>
      <c r="BR1111" s="78"/>
      <c r="BS1111" s="78"/>
      <c r="BT1111" s="78"/>
      <c r="BZ1111" s="78"/>
      <c r="CA1111" s="78"/>
      <c r="CB1111" s="78"/>
      <c r="CH1111" s="78"/>
      <c r="CI1111" s="78"/>
      <c r="CJ1111" s="78"/>
      <c r="CP1111" s="78"/>
      <c r="CQ1111" s="78"/>
      <c r="CR1111" s="78"/>
      <c r="CX1111" s="78"/>
      <c r="CY1111" s="78"/>
      <c r="CZ1111" s="78"/>
      <c r="DF1111" s="78">
        <v>1.9999999999999999E-11</v>
      </c>
      <c r="DG1111" s="78">
        <v>0.58359043647999997</v>
      </c>
      <c r="DH1111" s="78">
        <v>156377.85565231001</v>
      </c>
      <c r="DI1111" s="77">
        <f t="shared" si="464"/>
        <v>1.6338608871656634E-11</v>
      </c>
      <c r="DJ1111" s="77">
        <f t="shared" si="465"/>
        <v>1.635527977438985E-11</v>
      </c>
      <c r="DK1111" s="77">
        <f t="shared" si="466"/>
        <v>1.6355280883696941E-11</v>
      </c>
      <c r="DL1111" s="77">
        <f t="shared" si="467"/>
        <v>1.6355280883770227E-11</v>
      </c>
      <c r="DN1111" s="78"/>
      <c r="DO1111" s="78"/>
      <c r="DP1111" s="78"/>
      <c r="DV1111" s="78"/>
      <c r="DW1111" s="78"/>
      <c r="DX1111" s="78"/>
      <c r="ED1111" s="78"/>
      <c r="EE1111" s="78"/>
      <c r="EF1111" s="78"/>
      <c r="EL1111" s="78"/>
      <c r="EM1111" s="78"/>
      <c r="EN1111" s="78"/>
      <c r="ET1111" s="78"/>
      <c r="EU1111" s="78"/>
      <c r="EV1111" s="78"/>
    </row>
    <row r="1112" spans="12:152" s="77" customFormat="1" ht="12.75">
      <c r="L1112" s="78"/>
      <c r="N1112" s="78">
        <v>1E-10</v>
      </c>
      <c r="O1112" s="78">
        <v>5.24213703651</v>
      </c>
      <c r="P1112" s="78">
        <v>130285.736897386</v>
      </c>
      <c r="Q1112" s="77">
        <f t="shared" si="460"/>
        <v>6.5733758205231614E-11</v>
      </c>
      <c r="R1112" s="77">
        <f t="shared" si="461"/>
        <v>6.5642874551894566E-11</v>
      </c>
      <c r="S1112" s="77">
        <f t="shared" si="462"/>
        <v>6.5642868494966959E-11</v>
      </c>
      <c r="T1112" s="77">
        <f t="shared" si="463"/>
        <v>6.5642868494572445E-11</v>
      </c>
      <c r="V1112" s="78"/>
      <c r="W1112" s="78"/>
      <c r="X1112" s="78"/>
      <c r="AD1112" s="78"/>
      <c r="AE1112" s="78"/>
      <c r="AF1112" s="78"/>
      <c r="AL1112" s="78"/>
      <c r="AM1112" s="78"/>
      <c r="AN1112" s="78"/>
      <c r="AT1112" s="78"/>
      <c r="AU1112" s="78"/>
      <c r="AV1112" s="78"/>
      <c r="BB1112" s="78"/>
      <c r="BC1112" s="78"/>
      <c r="BD1112" s="78"/>
      <c r="BJ1112" s="78"/>
      <c r="BK1112" s="78"/>
      <c r="BL1112" s="78"/>
      <c r="BR1112" s="78"/>
      <c r="BS1112" s="78"/>
      <c r="BT1112" s="78"/>
      <c r="BZ1112" s="78"/>
      <c r="CA1112" s="78"/>
      <c r="CB1112" s="78"/>
      <c r="CH1112" s="78"/>
      <c r="CI1112" s="78"/>
      <c r="CJ1112" s="78"/>
      <c r="CP1112" s="78"/>
      <c r="CQ1112" s="78"/>
      <c r="CR1112" s="78"/>
      <c r="CX1112" s="78"/>
      <c r="CY1112" s="78"/>
      <c r="CZ1112" s="78"/>
      <c r="DF1112" s="78">
        <v>1.9999999999999999E-11</v>
      </c>
      <c r="DG1112" s="78">
        <v>4.57189351312</v>
      </c>
      <c r="DH1112" s="78">
        <v>26926.8724293245</v>
      </c>
      <c r="DI1112" s="77">
        <f t="shared" si="464"/>
        <v>1.954863953890547E-11</v>
      </c>
      <c r="DJ1112" s="77">
        <f t="shared" si="465"/>
        <v>1.9547586399911975E-11</v>
      </c>
      <c r="DK1112" s="77">
        <f t="shared" si="466"/>
        <v>1.9547586329722159E-11</v>
      </c>
      <c r="DL1112" s="77">
        <f t="shared" si="467"/>
        <v>1.9547586329717471E-11</v>
      </c>
      <c r="DN1112" s="78"/>
      <c r="DO1112" s="78"/>
      <c r="DP1112" s="78"/>
      <c r="DV1112" s="78"/>
      <c r="DW1112" s="78"/>
      <c r="DX1112" s="78"/>
      <c r="ED1112" s="78"/>
      <c r="EE1112" s="78"/>
      <c r="EF1112" s="78"/>
      <c r="EL1112" s="78"/>
      <c r="EM1112" s="78"/>
      <c r="EN1112" s="78"/>
      <c r="ET1112" s="78"/>
      <c r="EU1112" s="78"/>
      <c r="EV1112" s="78"/>
    </row>
    <row r="1113" spans="12:152" s="77" customFormat="1" ht="12.75">
      <c r="L1113" s="78"/>
      <c r="N1113" s="78">
        <v>1.4000000000000001E-10</v>
      </c>
      <c r="O1113" s="78">
        <v>6.1045962471299999</v>
      </c>
      <c r="P1113" s="78">
        <v>454.90936652729999</v>
      </c>
      <c r="Q1113" s="77">
        <f t="shared" si="460"/>
        <v>-1.2662194245584095E-10</v>
      </c>
      <c r="R1113" s="77">
        <f t="shared" si="461"/>
        <v>-1.2662219381195141E-10</v>
      </c>
      <c r="S1113" s="77">
        <f t="shared" si="462"/>
        <v>-1.2662219382869414E-10</v>
      </c>
      <c r="T1113" s="77">
        <f t="shared" si="463"/>
        <v>-1.2662219382869522E-10</v>
      </c>
      <c r="V1113" s="78"/>
      <c r="W1113" s="78"/>
      <c r="X1113" s="78"/>
      <c r="AD1113" s="78"/>
      <c r="AE1113" s="78"/>
      <c r="AF1113" s="78"/>
      <c r="AL1113" s="78"/>
      <c r="AM1113" s="78"/>
      <c r="AN1113" s="78"/>
      <c r="AT1113" s="78"/>
      <c r="AU1113" s="78"/>
      <c r="AV1113" s="78"/>
      <c r="BB1113" s="78"/>
      <c r="BC1113" s="78"/>
      <c r="BD1113" s="78"/>
      <c r="BJ1113" s="78"/>
      <c r="BK1113" s="78"/>
      <c r="BL1113" s="78"/>
      <c r="BR1113" s="78"/>
      <c r="BS1113" s="78"/>
      <c r="BT1113" s="78"/>
      <c r="BZ1113" s="78"/>
      <c r="CA1113" s="78"/>
      <c r="CB1113" s="78"/>
      <c r="CH1113" s="78"/>
      <c r="CI1113" s="78"/>
      <c r="CJ1113" s="78"/>
      <c r="CP1113" s="78"/>
      <c r="CQ1113" s="78"/>
      <c r="CR1113" s="78"/>
      <c r="CX1113" s="78"/>
      <c r="CY1113" s="78"/>
      <c r="CZ1113" s="78"/>
      <c r="DF1113" s="78">
        <v>1.9999999999999999E-11</v>
      </c>
      <c r="DG1113" s="78">
        <v>3.7974747576699999</v>
      </c>
      <c r="DH1113" s="78">
        <v>65851.336535224502</v>
      </c>
      <c r="DI1113" s="77">
        <f t="shared" si="464"/>
        <v>-1.9986376502954388E-11</v>
      </c>
      <c r="DJ1113" s="77">
        <f t="shared" si="465"/>
        <v>-1.9985923131015708E-11</v>
      </c>
      <c r="DK1113" s="77">
        <f t="shared" si="466"/>
        <v>-1.9985923100569561E-11</v>
      </c>
      <c r="DL1113" s="77">
        <f t="shared" si="467"/>
        <v>-1.9985923100567558E-11</v>
      </c>
      <c r="DN1113" s="78"/>
      <c r="DO1113" s="78"/>
      <c r="DP1113" s="78"/>
      <c r="DV1113" s="78"/>
      <c r="DW1113" s="78"/>
      <c r="DX1113" s="78"/>
      <c r="ED1113" s="78"/>
      <c r="EE1113" s="78"/>
      <c r="EF1113" s="78"/>
      <c r="EL1113" s="78"/>
      <c r="EM1113" s="78"/>
      <c r="EN1113" s="78"/>
      <c r="ET1113" s="78"/>
      <c r="EU1113" s="78"/>
      <c r="EV1113" s="78"/>
    </row>
    <row r="1114" spans="12:152" s="77" customFormat="1" ht="12.75">
      <c r="L1114" s="78"/>
      <c r="N1114" s="78">
        <v>1E-10</v>
      </c>
      <c r="O1114" s="78">
        <v>5.3939758339699999</v>
      </c>
      <c r="P1114" s="78">
        <v>77.750543983900002</v>
      </c>
      <c r="Q1114" s="77">
        <f t="shared" si="460"/>
        <v>2.478818813287367E-11</v>
      </c>
      <c r="R1114" s="77">
        <f t="shared" si="461"/>
        <v>2.4788118445311308E-11</v>
      </c>
      <c r="S1114" s="77">
        <f t="shared" si="462"/>
        <v>2.4788118440669393E-11</v>
      </c>
      <c r="T1114" s="77">
        <f t="shared" si="463"/>
        <v>2.4788118440669135E-11</v>
      </c>
      <c r="V1114" s="78"/>
      <c r="W1114" s="78"/>
      <c r="X1114" s="78"/>
      <c r="AD1114" s="78"/>
      <c r="AE1114" s="78"/>
      <c r="AF1114" s="78"/>
      <c r="AL1114" s="78"/>
      <c r="AM1114" s="78"/>
      <c r="AN1114" s="78"/>
      <c r="AT1114" s="78"/>
      <c r="AU1114" s="78"/>
      <c r="AV1114" s="78"/>
      <c r="BB1114" s="78"/>
      <c r="BC1114" s="78"/>
      <c r="BD1114" s="78"/>
      <c r="BJ1114" s="78"/>
      <c r="BK1114" s="78"/>
      <c r="BL1114" s="78"/>
      <c r="BR1114" s="78"/>
      <c r="BS1114" s="78"/>
      <c r="BT1114" s="78"/>
      <c r="BZ1114" s="78"/>
      <c r="CA1114" s="78"/>
      <c r="CB1114" s="78"/>
      <c r="CH1114" s="78"/>
      <c r="CI1114" s="78"/>
      <c r="CJ1114" s="78"/>
      <c r="CP1114" s="78"/>
      <c r="CQ1114" s="78"/>
      <c r="CR1114" s="78"/>
      <c r="CX1114" s="78"/>
      <c r="CY1114" s="78"/>
      <c r="CZ1114" s="78"/>
      <c r="DF1114" s="78">
        <v>1.9999999999999999E-11</v>
      </c>
      <c r="DG1114" s="78">
        <v>0.30139015499999999</v>
      </c>
      <c r="DH1114" s="78">
        <v>50951.9884423697</v>
      </c>
      <c r="DI1114" s="77">
        <f t="shared" si="464"/>
        <v>1.7177676324271145E-11</v>
      </c>
      <c r="DJ1114" s="77">
        <f t="shared" si="465"/>
        <v>1.7182503087489342E-11</v>
      </c>
      <c r="DK1114" s="77">
        <f t="shared" si="466"/>
        <v>1.7182503408871903E-11</v>
      </c>
      <c r="DL1114" s="77">
        <f t="shared" si="467"/>
        <v>1.7182503408893426E-11</v>
      </c>
      <c r="DN1114" s="78"/>
      <c r="DO1114" s="78"/>
      <c r="DP1114" s="78"/>
      <c r="DV1114" s="78"/>
      <c r="DW1114" s="78"/>
      <c r="DX1114" s="78"/>
      <c r="ED1114" s="78"/>
      <c r="EE1114" s="78"/>
      <c r="EF1114" s="78"/>
      <c r="EL1114" s="78"/>
      <c r="EM1114" s="78"/>
      <c r="EN1114" s="78"/>
      <c r="ET1114" s="78"/>
      <c r="EU1114" s="78"/>
      <c r="EV1114" s="78"/>
    </row>
    <row r="1115" spans="12:152" s="77" customFormat="1" ht="12.75">
      <c r="L1115" s="78"/>
      <c r="N1115" s="78">
        <v>1.0999999999999999E-10</v>
      </c>
      <c r="O1115" s="78">
        <v>1.9982775908599999</v>
      </c>
      <c r="P1115" s="78">
        <v>1088.6031566009999</v>
      </c>
      <c r="Q1115" s="77">
        <f t="shared" si="460"/>
        <v>-6.8723839244569373E-11</v>
      </c>
      <c r="R1115" s="77">
        <f t="shared" si="461"/>
        <v>-6.872297420841067E-11</v>
      </c>
      <c r="S1115" s="77">
        <f t="shared" si="462"/>
        <v>-6.8722974150790509E-11</v>
      </c>
      <c r="T1115" s="77">
        <f t="shared" si="463"/>
        <v>-6.8722974150786696E-11</v>
      </c>
      <c r="V1115" s="78"/>
      <c r="W1115" s="78"/>
      <c r="X1115" s="78"/>
      <c r="AD1115" s="78"/>
      <c r="AE1115" s="78"/>
      <c r="AF1115" s="78"/>
      <c r="AL1115" s="78"/>
      <c r="AM1115" s="78"/>
      <c r="AN1115" s="78"/>
      <c r="AT1115" s="78"/>
      <c r="AU1115" s="78"/>
      <c r="AV1115" s="78"/>
      <c r="BB1115" s="78"/>
      <c r="BC1115" s="78"/>
      <c r="BD1115" s="78"/>
      <c r="BJ1115" s="78"/>
      <c r="BK1115" s="78"/>
      <c r="BL1115" s="78"/>
      <c r="BR1115" s="78"/>
      <c r="BS1115" s="78"/>
      <c r="BT1115" s="78"/>
      <c r="BZ1115" s="78"/>
      <c r="CA1115" s="78"/>
      <c r="CB1115" s="78"/>
      <c r="CH1115" s="78"/>
      <c r="CI1115" s="78"/>
      <c r="CJ1115" s="78"/>
      <c r="CP1115" s="78"/>
      <c r="CQ1115" s="78"/>
      <c r="CR1115" s="78"/>
      <c r="CX1115" s="78"/>
      <c r="CY1115" s="78"/>
      <c r="CZ1115" s="78"/>
      <c r="DF1115" s="78">
        <v>1.9999999999999999E-11</v>
      </c>
      <c r="DG1115" s="78">
        <v>3.9457000795899999</v>
      </c>
      <c r="DH1115" s="78">
        <v>225687.22128005</v>
      </c>
      <c r="DI1115" s="77">
        <f t="shared" si="464"/>
        <v>-1.9672245065507705E-11</v>
      </c>
      <c r="DJ1115" s="77">
        <f t="shared" si="465"/>
        <v>-1.9664673019928034E-11</v>
      </c>
      <c r="DK1115" s="77">
        <f t="shared" si="466"/>
        <v>-1.9664672512699525E-11</v>
      </c>
      <c r="DL1115" s="77">
        <f t="shared" si="467"/>
        <v>-1.9664672512665527E-11</v>
      </c>
      <c r="DN1115" s="78"/>
      <c r="DO1115" s="78"/>
      <c r="DP1115" s="78"/>
      <c r="DV1115" s="78"/>
      <c r="DW1115" s="78"/>
      <c r="DX1115" s="78"/>
      <c r="ED1115" s="78"/>
      <c r="EE1115" s="78"/>
      <c r="EF1115" s="78"/>
      <c r="EL1115" s="78"/>
      <c r="EM1115" s="78"/>
      <c r="EN1115" s="78"/>
      <c r="ET1115" s="78"/>
      <c r="EU1115" s="78"/>
      <c r="EV1115" s="78"/>
    </row>
    <row r="1116" spans="12:152" s="77" customFormat="1" ht="12.75">
      <c r="L1116" s="78"/>
      <c r="N1116" s="78">
        <v>1E-10</v>
      </c>
      <c r="O1116" s="78">
        <v>1.76064600598</v>
      </c>
      <c r="P1116" s="78">
        <v>52489.992463018003</v>
      </c>
      <c r="Q1116" s="77">
        <f t="shared" si="460"/>
        <v>9.6954641540483427E-11</v>
      </c>
      <c r="R1116" s="77">
        <f t="shared" si="461"/>
        <v>9.6942736849990796E-11</v>
      </c>
      <c r="S1116" s="77">
        <f t="shared" si="462"/>
        <v>9.6942736056258757E-11</v>
      </c>
      <c r="T1116" s="77">
        <f t="shared" si="463"/>
        <v>9.6942736056207148E-11</v>
      </c>
      <c r="V1116" s="78"/>
      <c r="W1116" s="78"/>
      <c r="X1116" s="78"/>
      <c r="AD1116" s="78"/>
      <c r="AE1116" s="78"/>
      <c r="AF1116" s="78"/>
      <c r="AL1116" s="78"/>
      <c r="AM1116" s="78"/>
      <c r="AN1116" s="78"/>
      <c r="AT1116" s="78"/>
      <c r="AU1116" s="78"/>
      <c r="AV1116" s="78"/>
      <c r="BB1116" s="78"/>
      <c r="BC1116" s="78"/>
      <c r="BD1116" s="78"/>
      <c r="BJ1116" s="78"/>
      <c r="BK1116" s="78"/>
      <c r="BL1116" s="78"/>
      <c r="BR1116" s="78"/>
      <c r="BS1116" s="78"/>
      <c r="BT1116" s="78"/>
      <c r="BZ1116" s="78"/>
      <c r="CA1116" s="78"/>
      <c r="CB1116" s="78"/>
      <c r="CH1116" s="78"/>
      <c r="CI1116" s="78"/>
      <c r="CJ1116" s="78"/>
      <c r="CP1116" s="78"/>
      <c r="CQ1116" s="78"/>
      <c r="CR1116" s="78"/>
      <c r="CX1116" s="78"/>
      <c r="CY1116" s="78"/>
      <c r="CZ1116" s="78"/>
      <c r="DF1116" s="78">
        <v>1.9999999999999999E-11</v>
      </c>
      <c r="DG1116" s="78">
        <v>0.99415397715999998</v>
      </c>
      <c r="DH1116" s="78">
        <v>2064.978293702</v>
      </c>
      <c r="DI1116" s="77">
        <f t="shared" si="464"/>
        <v>-1.0287958040472842E-11</v>
      </c>
      <c r="DJ1116" s="77">
        <f t="shared" si="465"/>
        <v>-1.0287630375299461E-11</v>
      </c>
      <c r="DK1116" s="77">
        <f t="shared" si="466"/>
        <v>-1.0287630353473602E-11</v>
      </c>
      <c r="DL1116" s="77">
        <f t="shared" si="467"/>
        <v>-1.028763035347214E-11</v>
      </c>
      <c r="DN1116" s="78"/>
      <c r="DO1116" s="78"/>
      <c r="DP1116" s="78"/>
      <c r="DV1116" s="78"/>
      <c r="DW1116" s="78"/>
      <c r="DX1116" s="78"/>
      <c r="ED1116" s="78"/>
      <c r="EE1116" s="78"/>
      <c r="EF1116" s="78"/>
      <c r="EL1116" s="78"/>
      <c r="EM1116" s="78"/>
      <c r="EN1116" s="78"/>
      <c r="ET1116" s="78"/>
      <c r="EU1116" s="78"/>
      <c r="EV1116" s="78"/>
    </row>
    <row r="1117" spans="12:152" s="77" customFormat="1" ht="12.75">
      <c r="L1117" s="78"/>
      <c r="N1117" s="78">
        <v>1E-10</v>
      </c>
      <c r="O1117" s="78">
        <v>5.11611480967</v>
      </c>
      <c r="P1117" s="78">
        <v>113455.519560414</v>
      </c>
      <c r="Q1117" s="77">
        <f t="shared" si="460"/>
        <v>-3.3363132623271964E-11</v>
      </c>
      <c r="R1117" s="77">
        <f t="shared" si="461"/>
        <v>-3.3462065830344297E-11</v>
      </c>
      <c r="S1117" s="77">
        <f t="shared" si="462"/>
        <v>-3.3462072419041983E-11</v>
      </c>
      <c r="T1117" s="77">
        <f t="shared" si="463"/>
        <v>-3.3462072419481235E-11</v>
      </c>
      <c r="V1117" s="78"/>
      <c r="W1117" s="78"/>
      <c r="X1117" s="78"/>
      <c r="AD1117" s="78"/>
      <c r="AE1117" s="78"/>
      <c r="AF1117" s="78"/>
      <c r="AL1117" s="78"/>
      <c r="AM1117" s="78"/>
      <c r="AN1117" s="78"/>
      <c r="AT1117" s="78"/>
      <c r="AU1117" s="78"/>
      <c r="AV1117" s="78"/>
      <c r="BB1117" s="78"/>
      <c r="BC1117" s="78"/>
      <c r="BD1117" s="78"/>
      <c r="BJ1117" s="78"/>
      <c r="BK1117" s="78"/>
      <c r="BL1117" s="78"/>
      <c r="BR1117" s="78"/>
      <c r="BS1117" s="78"/>
      <c r="BT1117" s="78"/>
      <c r="BZ1117" s="78"/>
      <c r="CA1117" s="78"/>
      <c r="CB1117" s="78"/>
      <c r="CH1117" s="78"/>
      <c r="CI1117" s="78"/>
      <c r="CJ1117" s="78"/>
      <c r="CP1117" s="78"/>
      <c r="CQ1117" s="78"/>
      <c r="CR1117" s="78"/>
      <c r="CX1117" s="78"/>
      <c r="CY1117" s="78"/>
      <c r="CZ1117" s="78"/>
      <c r="DF1117" s="78">
        <v>1.9999999999999999E-11</v>
      </c>
      <c r="DG1117" s="78">
        <v>3.49827019018</v>
      </c>
      <c r="DH1117" s="78">
        <v>78905.122986461502</v>
      </c>
      <c r="DI1117" s="77">
        <f t="shared" si="464"/>
        <v>1.7946216386321554E-11</v>
      </c>
      <c r="DJ1117" s="77">
        <f t="shared" si="465"/>
        <v>1.7939767111159435E-11</v>
      </c>
      <c r="DK1117" s="77">
        <f t="shared" si="466"/>
        <v>1.7939766681255725E-11</v>
      </c>
      <c r="DL1117" s="77">
        <f t="shared" si="467"/>
        <v>1.7939766681227077E-11</v>
      </c>
      <c r="DN1117" s="78"/>
      <c r="DO1117" s="78"/>
      <c r="DP1117" s="78"/>
      <c r="DV1117" s="78"/>
      <c r="DW1117" s="78"/>
      <c r="DX1117" s="78"/>
      <c r="ED1117" s="78"/>
      <c r="EE1117" s="78"/>
      <c r="EF1117" s="78"/>
      <c r="EL1117" s="78"/>
      <c r="EM1117" s="78"/>
      <c r="EN1117" s="78"/>
      <c r="ET1117" s="78"/>
      <c r="EU1117" s="78"/>
      <c r="EV1117" s="78"/>
    </row>
    <row r="1118" spans="12:152" s="77" customFormat="1" ht="12.75">
      <c r="L1118" s="78"/>
      <c r="N1118" s="78">
        <v>1.4000000000000001E-10</v>
      </c>
      <c r="O1118" s="78">
        <v>4.1198370403700002</v>
      </c>
      <c r="P1118" s="78">
        <v>54060.707446565699</v>
      </c>
      <c r="Q1118" s="77">
        <f t="shared" si="460"/>
        <v>1.3315514858760439E-10</v>
      </c>
      <c r="R1118" s="77">
        <f t="shared" si="461"/>
        <v>1.3313350522346484E-10</v>
      </c>
      <c r="S1118" s="77">
        <f t="shared" si="462"/>
        <v>1.3313350378069404E-10</v>
      </c>
      <c r="T1118" s="77">
        <f t="shared" si="463"/>
        <v>1.3313350378059804E-10</v>
      </c>
      <c r="V1118" s="78"/>
      <c r="W1118" s="78"/>
      <c r="X1118" s="78"/>
      <c r="AD1118" s="78"/>
      <c r="AE1118" s="78"/>
      <c r="AF1118" s="78"/>
      <c r="AL1118" s="78"/>
      <c r="AM1118" s="78"/>
      <c r="AN1118" s="78"/>
      <c r="AT1118" s="78"/>
      <c r="AU1118" s="78"/>
      <c r="AV1118" s="78"/>
      <c r="BB1118" s="78"/>
      <c r="BC1118" s="78"/>
      <c r="BD1118" s="78"/>
      <c r="BJ1118" s="78"/>
      <c r="BK1118" s="78"/>
      <c r="BL1118" s="78"/>
      <c r="BR1118" s="78"/>
      <c r="BS1118" s="78"/>
      <c r="BT1118" s="78"/>
      <c r="BZ1118" s="78"/>
      <c r="CA1118" s="78"/>
      <c r="CB1118" s="78"/>
      <c r="CH1118" s="78"/>
      <c r="CI1118" s="78"/>
      <c r="CJ1118" s="78"/>
      <c r="CP1118" s="78"/>
      <c r="CQ1118" s="78"/>
      <c r="CR1118" s="78"/>
      <c r="CX1118" s="78"/>
      <c r="CY1118" s="78"/>
      <c r="CZ1118" s="78"/>
      <c r="DF1118" s="78">
        <v>1.9999999999999999E-11</v>
      </c>
      <c r="DG1118" s="78">
        <v>4.1651239886899996</v>
      </c>
      <c r="DH1118" s="78">
        <v>24864.085300795501</v>
      </c>
      <c r="DI1118" s="77">
        <f t="shared" si="464"/>
        <v>-3.5397358192174679E-12</v>
      </c>
      <c r="DJ1118" s="77">
        <f t="shared" si="465"/>
        <v>-3.5442638015692988E-12</v>
      </c>
      <c r="DK1118" s="77">
        <f t="shared" si="466"/>
        <v>-3.5442641031714513E-12</v>
      </c>
      <c r="DL1118" s="77">
        <f t="shared" si="467"/>
        <v>-3.5442641031915916E-12</v>
      </c>
      <c r="DN1118" s="78"/>
      <c r="DO1118" s="78"/>
      <c r="DP1118" s="78"/>
      <c r="DV1118" s="78"/>
      <c r="DW1118" s="78"/>
      <c r="DX1118" s="78"/>
      <c r="ED1118" s="78"/>
      <c r="EE1118" s="78"/>
      <c r="EF1118" s="78"/>
      <c r="EL1118" s="78"/>
      <c r="EM1118" s="78"/>
      <c r="EN1118" s="78"/>
      <c r="ET1118" s="78"/>
      <c r="EU1118" s="78"/>
      <c r="EV1118" s="78"/>
    </row>
    <row r="1119" spans="12:152" s="77" customFormat="1" ht="12.75">
      <c r="L1119" s="78"/>
      <c r="N1119" s="78">
        <v>1.2E-10</v>
      </c>
      <c r="O1119" s="78">
        <v>2.8404956166900002</v>
      </c>
      <c r="P1119" s="78">
        <v>183041.920181895</v>
      </c>
      <c r="Q1119" s="77">
        <f t="shared" si="460"/>
        <v>1.0774080804733453E-10</v>
      </c>
      <c r="R1119" s="77">
        <f t="shared" si="461"/>
        <v>1.076511740199654E-10</v>
      </c>
      <c r="S1119" s="77">
        <f t="shared" si="462"/>
        <v>1.0765116803916333E-10</v>
      </c>
      <c r="T1119" s="77">
        <f t="shared" si="463"/>
        <v>1.0765116803877153E-10</v>
      </c>
      <c r="V1119" s="78"/>
      <c r="W1119" s="78"/>
      <c r="X1119" s="78"/>
      <c r="AD1119" s="78"/>
      <c r="AE1119" s="78"/>
      <c r="AF1119" s="78"/>
      <c r="AL1119" s="78"/>
      <c r="AM1119" s="78"/>
      <c r="AN1119" s="78"/>
      <c r="AT1119" s="78"/>
      <c r="AU1119" s="78"/>
      <c r="AV1119" s="78"/>
      <c r="BB1119" s="78"/>
      <c r="BC1119" s="78"/>
      <c r="BD1119" s="78"/>
      <c r="BJ1119" s="78"/>
      <c r="BK1119" s="78"/>
      <c r="BL1119" s="78"/>
      <c r="BR1119" s="78"/>
      <c r="BS1119" s="78"/>
      <c r="BT1119" s="78"/>
      <c r="BZ1119" s="78"/>
      <c r="CA1119" s="78"/>
      <c r="CB1119" s="78"/>
      <c r="CH1119" s="78"/>
      <c r="CI1119" s="78"/>
      <c r="CJ1119" s="78"/>
      <c r="CP1119" s="78"/>
      <c r="CQ1119" s="78"/>
      <c r="CR1119" s="78"/>
      <c r="CX1119" s="78"/>
      <c r="CY1119" s="78"/>
      <c r="CZ1119" s="78"/>
      <c r="DF1119" s="78">
        <v>1.9999999999999999E-11</v>
      </c>
      <c r="DG1119" s="78">
        <v>0.47605198545999999</v>
      </c>
      <c r="DH1119" s="78">
        <v>107692.22499299599</v>
      </c>
      <c r="DI1119" s="77">
        <f t="shared" si="464"/>
        <v>1.9268713003556032E-11</v>
      </c>
      <c r="DJ1119" s="77">
        <f t="shared" si="465"/>
        <v>1.9274042607439096E-11</v>
      </c>
      <c r="DK1119" s="77">
        <f t="shared" si="466"/>
        <v>1.9274042961806347E-11</v>
      </c>
      <c r="DL1119" s="77">
        <f t="shared" si="467"/>
        <v>1.9274042961829414E-11</v>
      </c>
      <c r="DN1119" s="78"/>
      <c r="DO1119" s="78"/>
      <c r="DP1119" s="78"/>
      <c r="DV1119" s="78"/>
      <c r="DW1119" s="78"/>
      <c r="DX1119" s="78"/>
      <c r="ED1119" s="78"/>
      <c r="EE1119" s="78"/>
      <c r="EF1119" s="78"/>
      <c r="EL1119" s="78"/>
      <c r="EM1119" s="78"/>
      <c r="EN1119" s="78"/>
      <c r="ET1119" s="78"/>
      <c r="EU1119" s="78"/>
      <c r="EV1119" s="78"/>
    </row>
    <row r="1120" spans="12:152" s="77" customFormat="1" ht="12.75">
      <c r="L1120" s="78"/>
      <c r="N1120" s="78">
        <v>1.2E-10</v>
      </c>
      <c r="O1120" s="78">
        <v>3.1829708579</v>
      </c>
      <c r="P1120" s="78">
        <v>228508.05242417601</v>
      </c>
      <c r="Q1120" s="77">
        <f t="shared" si="460"/>
        <v>7.6794444094095744E-11</v>
      </c>
      <c r="R1120" s="77">
        <f t="shared" si="461"/>
        <v>7.6599333168787854E-11</v>
      </c>
      <c r="S1120" s="77">
        <f t="shared" si="462"/>
        <v>7.6599320161056881E-11</v>
      </c>
      <c r="T1120" s="77">
        <f t="shared" si="463"/>
        <v>7.659932016019576E-11</v>
      </c>
      <c r="V1120" s="78"/>
      <c r="W1120" s="78"/>
      <c r="X1120" s="78"/>
      <c r="AD1120" s="78"/>
      <c r="AE1120" s="78"/>
      <c r="AF1120" s="78"/>
      <c r="AL1120" s="78"/>
      <c r="AM1120" s="78"/>
      <c r="AN1120" s="78"/>
      <c r="AT1120" s="78"/>
      <c r="AU1120" s="78"/>
      <c r="AV1120" s="78"/>
      <c r="BB1120" s="78"/>
      <c r="BC1120" s="78"/>
      <c r="BD1120" s="78"/>
      <c r="BJ1120" s="78"/>
      <c r="BK1120" s="78"/>
      <c r="BL1120" s="78"/>
      <c r="BR1120" s="78"/>
      <c r="BS1120" s="78"/>
      <c r="BT1120" s="78"/>
      <c r="BZ1120" s="78"/>
      <c r="CA1120" s="78"/>
      <c r="CB1120" s="78"/>
      <c r="CH1120" s="78"/>
      <c r="CI1120" s="78"/>
      <c r="CJ1120" s="78"/>
      <c r="CP1120" s="78"/>
      <c r="CQ1120" s="78"/>
      <c r="CR1120" s="78"/>
      <c r="CX1120" s="78"/>
      <c r="CY1120" s="78"/>
      <c r="CZ1120" s="78"/>
      <c r="DF1120" s="78">
        <v>1.9999999999999999E-11</v>
      </c>
      <c r="DG1120" s="78">
        <v>2.213914405E-2</v>
      </c>
      <c r="DH1120" s="78">
        <v>197092.673174219</v>
      </c>
      <c r="DI1120" s="77">
        <f t="shared" si="464"/>
        <v>1.7535613975224515E-11</v>
      </c>
      <c r="DJ1120" s="77">
        <f t="shared" si="465"/>
        <v>1.7553122351709926E-11</v>
      </c>
      <c r="DK1120" s="77">
        <f t="shared" si="466"/>
        <v>1.7553123515999412E-11</v>
      </c>
      <c r="DL1120" s="77">
        <f t="shared" si="467"/>
        <v>1.7553123516075696E-11</v>
      </c>
      <c r="DN1120" s="78"/>
      <c r="DO1120" s="78"/>
      <c r="DP1120" s="78"/>
      <c r="DV1120" s="78"/>
      <c r="DW1120" s="78"/>
      <c r="DX1120" s="78"/>
      <c r="ED1120" s="78"/>
      <c r="EE1120" s="78"/>
      <c r="EF1120" s="78"/>
      <c r="EL1120" s="78"/>
      <c r="EM1120" s="78"/>
      <c r="EN1120" s="78"/>
      <c r="ET1120" s="78"/>
      <c r="EU1120" s="78"/>
      <c r="EV1120" s="78"/>
    </row>
    <row r="1121" spans="12:152" s="77" customFormat="1" ht="12.75">
      <c r="L1121" s="78"/>
      <c r="N1121" s="78">
        <v>1E-10</v>
      </c>
      <c r="O1121" s="78">
        <v>1.6204281818899999</v>
      </c>
      <c r="P1121" s="78">
        <v>231348.553329202</v>
      </c>
      <c r="Q1121" s="77">
        <f t="shared" si="460"/>
        <v>7.8920045210411629E-11</v>
      </c>
      <c r="R1121" s="77">
        <f t="shared" si="461"/>
        <v>7.9051312086744139E-11</v>
      </c>
      <c r="S1121" s="77">
        <f t="shared" si="462"/>
        <v>7.9051320818352437E-11</v>
      </c>
      <c r="T1121" s="77">
        <f t="shared" si="463"/>
        <v>7.9051320818937306E-11</v>
      </c>
      <c r="V1121" s="78"/>
      <c r="W1121" s="78"/>
      <c r="X1121" s="78"/>
      <c r="AD1121" s="78"/>
      <c r="AE1121" s="78"/>
      <c r="AF1121" s="78"/>
      <c r="AL1121" s="78"/>
      <c r="AM1121" s="78"/>
      <c r="AN1121" s="78"/>
      <c r="AT1121" s="78"/>
      <c r="AU1121" s="78"/>
      <c r="AV1121" s="78"/>
      <c r="BB1121" s="78"/>
      <c r="BC1121" s="78"/>
      <c r="BD1121" s="78"/>
      <c r="BJ1121" s="78"/>
      <c r="BK1121" s="78"/>
      <c r="BL1121" s="78"/>
      <c r="BR1121" s="78"/>
      <c r="BS1121" s="78"/>
      <c r="BT1121" s="78"/>
      <c r="BZ1121" s="78"/>
      <c r="CA1121" s="78"/>
      <c r="CB1121" s="78"/>
      <c r="CH1121" s="78"/>
      <c r="CI1121" s="78"/>
      <c r="CJ1121" s="78"/>
      <c r="CP1121" s="78"/>
      <c r="CQ1121" s="78"/>
      <c r="CR1121" s="78"/>
      <c r="CX1121" s="78"/>
      <c r="CY1121" s="78"/>
      <c r="CZ1121" s="78"/>
      <c r="DF1121" s="78">
        <v>1.9999999999999999E-11</v>
      </c>
      <c r="DG1121" s="78">
        <v>0.35795159067999999</v>
      </c>
      <c r="DH1121" s="78">
        <v>104301.615944392</v>
      </c>
      <c r="DI1121" s="77">
        <f t="shared" si="464"/>
        <v>1.9893845220550299E-11</v>
      </c>
      <c r="DJ1121" s="77">
        <f t="shared" si="465"/>
        <v>1.9895821759344521E-11</v>
      </c>
      <c r="DK1121" s="77">
        <f t="shared" si="466"/>
        <v>1.9895821890384632E-11</v>
      </c>
      <c r="DL1121" s="77">
        <f t="shared" si="467"/>
        <v>1.9895821890393207E-11</v>
      </c>
      <c r="DN1121" s="78"/>
      <c r="DO1121" s="78"/>
      <c r="DP1121" s="78"/>
      <c r="DV1121" s="78"/>
      <c r="DW1121" s="78"/>
      <c r="DX1121" s="78"/>
      <c r="ED1121" s="78"/>
      <c r="EE1121" s="78"/>
      <c r="EF1121" s="78"/>
      <c r="EL1121" s="78"/>
      <c r="EM1121" s="78"/>
      <c r="EN1121" s="78"/>
      <c r="ET1121" s="78"/>
      <c r="EU1121" s="78"/>
      <c r="EV1121" s="78"/>
    </row>
    <row r="1122" spans="12:152" s="77" customFormat="1" ht="12.75">
      <c r="L1122" s="78"/>
      <c r="N1122" s="78">
        <v>1E-10</v>
      </c>
      <c r="O1122" s="78">
        <v>2.3830820051999999</v>
      </c>
      <c r="P1122" s="78">
        <v>181975.42470470499</v>
      </c>
      <c r="Q1122" s="77">
        <f t="shared" si="460"/>
        <v>2.8355808564671436E-11</v>
      </c>
      <c r="R1122" s="77">
        <f t="shared" si="461"/>
        <v>2.8194320320282324E-11</v>
      </c>
      <c r="S1122" s="77">
        <f t="shared" si="462"/>
        <v>2.8194309560904101E-11</v>
      </c>
      <c r="T1122" s="77">
        <f t="shared" si="463"/>
        <v>2.819430956019512E-11</v>
      </c>
      <c r="V1122" s="78"/>
      <c r="W1122" s="78"/>
      <c r="X1122" s="78"/>
      <c r="AD1122" s="78"/>
      <c r="AE1122" s="78"/>
      <c r="AF1122" s="78"/>
      <c r="AL1122" s="78"/>
      <c r="AM1122" s="78"/>
      <c r="AN1122" s="78"/>
      <c r="AT1122" s="78"/>
      <c r="AU1122" s="78"/>
      <c r="AV1122" s="78"/>
      <c r="BB1122" s="78"/>
      <c r="BC1122" s="78"/>
      <c r="BD1122" s="78"/>
      <c r="BJ1122" s="78"/>
      <c r="BK1122" s="78"/>
      <c r="BL1122" s="78"/>
      <c r="BR1122" s="78"/>
      <c r="BS1122" s="78"/>
      <c r="BT1122" s="78"/>
      <c r="BZ1122" s="78"/>
      <c r="CA1122" s="78"/>
      <c r="CB1122" s="78"/>
      <c r="CH1122" s="78"/>
      <c r="CI1122" s="78"/>
      <c r="CJ1122" s="78"/>
      <c r="CP1122" s="78"/>
      <c r="CQ1122" s="78"/>
      <c r="CR1122" s="78"/>
      <c r="CX1122" s="78"/>
      <c r="CY1122" s="78"/>
      <c r="CZ1122" s="78"/>
      <c r="DF1122" s="78">
        <v>1.9999999999999999E-11</v>
      </c>
      <c r="DG1122" s="78">
        <v>2.5442664423100001</v>
      </c>
      <c r="DH1122" s="78">
        <v>249268.47945736701</v>
      </c>
      <c r="DI1122" s="77">
        <f t="shared" si="464"/>
        <v>-1.854468729053071E-11</v>
      </c>
      <c r="DJ1122" s="77">
        <f t="shared" si="465"/>
        <v>-1.8527365706066175E-11</v>
      </c>
      <c r="DK1122" s="77">
        <f t="shared" si="466"/>
        <v>-1.8527364548994961E-11</v>
      </c>
      <c r="DL1122" s="77">
        <f t="shared" si="467"/>
        <v>-1.8527364548917891E-11</v>
      </c>
      <c r="DN1122" s="78"/>
      <c r="DO1122" s="78"/>
      <c r="DP1122" s="78"/>
      <c r="DV1122" s="78"/>
      <c r="DW1122" s="78"/>
      <c r="DX1122" s="78"/>
      <c r="ED1122" s="78"/>
      <c r="EE1122" s="78"/>
      <c r="EF1122" s="78"/>
      <c r="EL1122" s="78"/>
      <c r="EM1122" s="78"/>
      <c r="EN1122" s="78"/>
      <c r="ET1122" s="78"/>
      <c r="EU1122" s="78"/>
      <c r="EV1122" s="78"/>
    </row>
    <row r="1123" spans="12:152" s="77" customFormat="1" ht="12.75">
      <c r="L1123" s="78"/>
      <c r="N1123" s="78">
        <v>1E-10</v>
      </c>
      <c r="O1123" s="78">
        <v>5.1790115745799996</v>
      </c>
      <c r="P1123" s="78">
        <v>203375.74902421</v>
      </c>
      <c r="Q1123" s="77">
        <f t="shared" si="460"/>
        <v>-6.183959781225429E-11</v>
      </c>
      <c r="R1123" s="77">
        <f t="shared" si="461"/>
        <v>-6.1691621841267622E-11</v>
      </c>
      <c r="S1123" s="77">
        <f t="shared" si="462"/>
        <v>-6.1691611977330465E-11</v>
      </c>
      <c r="T1123" s="77">
        <f t="shared" si="463"/>
        <v>-6.1691611976686246E-11</v>
      </c>
      <c r="V1123" s="78"/>
      <c r="W1123" s="78"/>
      <c r="X1123" s="78"/>
      <c r="AD1123" s="78"/>
      <c r="AE1123" s="78"/>
      <c r="AF1123" s="78"/>
      <c r="AL1123" s="78"/>
      <c r="AM1123" s="78"/>
      <c r="AN1123" s="78"/>
      <c r="AT1123" s="78"/>
      <c r="AU1123" s="78"/>
      <c r="AV1123" s="78"/>
      <c r="BB1123" s="78"/>
      <c r="BC1123" s="78"/>
      <c r="BD1123" s="78"/>
      <c r="BJ1123" s="78"/>
      <c r="BK1123" s="78"/>
      <c r="BL1123" s="78"/>
      <c r="BR1123" s="78"/>
      <c r="BS1123" s="78"/>
      <c r="BT1123" s="78"/>
      <c r="BZ1123" s="78"/>
      <c r="CA1123" s="78"/>
      <c r="CB1123" s="78"/>
      <c r="CH1123" s="78"/>
      <c r="CI1123" s="78"/>
      <c r="CJ1123" s="78"/>
      <c r="CP1123" s="78"/>
      <c r="CQ1123" s="78"/>
      <c r="CR1123" s="78"/>
      <c r="CX1123" s="78"/>
      <c r="CY1123" s="78"/>
      <c r="CZ1123" s="78"/>
      <c r="DF1123" s="78">
        <v>1.9999999999999999E-11</v>
      </c>
      <c r="DG1123" s="78">
        <v>0.35872697789000002</v>
      </c>
      <c r="DH1123" s="78">
        <v>25462.232949261801</v>
      </c>
      <c r="DI1123" s="77">
        <f t="shared" si="464"/>
        <v>-1.7017085049586709E-11</v>
      </c>
      <c r="DJ1123" s="77">
        <f t="shared" si="465"/>
        <v>-1.7019559947056823E-11</v>
      </c>
      <c r="DK1123" s="77">
        <f t="shared" si="466"/>
        <v>-1.7019560111877898E-11</v>
      </c>
      <c r="DL1123" s="77">
        <f t="shared" si="467"/>
        <v>-1.7019560111888945E-11</v>
      </c>
      <c r="DN1123" s="78"/>
      <c r="DO1123" s="78"/>
      <c r="DP1123" s="78"/>
      <c r="DV1123" s="78"/>
      <c r="DW1123" s="78"/>
      <c r="DX1123" s="78"/>
      <c r="ED1123" s="78"/>
      <c r="EE1123" s="78"/>
      <c r="EF1123" s="78"/>
      <c r="EL1123" s="78"/>
      <c r="EM1123" s="78"/>
      <c r="EN1123" s="78"/>
      <c r="ET1123" s="78"/>
      <c r="EU1123" s="78"/>
      <c r="EV1123" s="78"/>
    </row>
    <row r="1124" spans="12:152" s="77" customFormat="1" ht="12.75">
      <c r="L1124" s="78"/>
      <c r="N1124" s="78">
        <v>1E-10</v>
      </c>
      <c r="O1124" s="78">
        <v>1.70609651468</v>
      </c>
      <c r="P1124" s="78">
        <v>78597.565365491901</v>
      </c>
      <c r="Q1124" s="77">
        <f t="shared" si="460"/>
        <v>8.5561658140678594E-11</v>
      </c>
      <c r="R1124" s="77">
        <f t="shared" si="461"/>
        <v>8.5523996884266775E-11</v>
      </c>
      <c r="S1124" s="77">
        <f t="shared" si="462"/>
        <v>8.5523994374148794E-11</v>
      </c>
      <c r="T1124" s="77">
        <f t="shared" si="463"/>
        <v>8.5523994373983823E-11</v>
      </c>
      <c r="V1124" s="78"/>
      <c r="W1124" s="78"/>
      <c r="X1124" s="78"/>
      <c r="AD1124" s="78"/>
      <c r="AE1124" s="78"/>
      <c r="AF1124" s="78"/>
      <c r="AL1124" s="78"/>
      <c r="AM1124" s="78"/>
      <c r="AN1124" s="78"/>
      <c r="AT1124" s="78"/>
      <c r="AU1124" s="78"/>
      <c r="AV1124" s="78"/>
      <c r="BB1124" s="78"/>
      <c r="BC1124" s="78"/>
      <c r="BD1124" s="78"/>
      <c r="BJ1124" s="78"/>
      <c r="BK1124" s="78"/>
      <c r="BL1124" s="78"/>
      <c r="BR1124" s="78"/>
      <c r="BS1124" s="78"/>
      <c r="BT1124" s="78"/>
      <c r="BZ1124" s="78"/>
      <c r="CA1124" s="78"/>
      <c r="CB1124" s="78"/>
      <c r="CH1124" s="78"/>
      <c r="CI1124" s="78"/>
      <c r="CJ1124" s="78"/>
      <c r="CP1124" s="78"/>
      <c r="CQ1124" s="78"/>
      <c r="CR1124" s="78"/>
      <c r="CX1124" s="78"/>
      <c r="CY1124" s="78"/>
      <c r="CZ1124" s="78"/>
      <c r="DF1124" s="78">
        <v>1.9999999999999999E-11</v>
      </c>
      <c r="DG1124" s="78">
        <v>3.9563684809999999E-2</v>
      </c>
      <c r="DH1124" s="78">
        <v>24189.551923634601</v>
      </c>
      <c r="DI1124" s="77">
        <f t="shared" si="464"/>
        <v>-1.0682709980649288E-11</v>
      </c>
      <c r="DJ1124" s="77">
        <f t="shared" si="465"/>
        <v>-1.0686493629392877E-11</v>
      </c>
      <c r="DK1124" s="77">
        <f t="shared" si="466"/>
        <v>-1.0686493881403283E-11</v>
      </c>
      <c r="DL1124" s="77">
        <f t="shared" si="467"/>
        <v>-1.06864938814201E-11</v>
      </c>
      <c r="DN1124" s="78"/>
      <c r="DO1124" s="78"/>
      <c r="DP1124" s="78"/>
      <c r="DV1124" s="78"/>
      <c r="DW1124" s="78"/>
      <c r="DX1124" s="78"/>
      <c r="ED1124" s="78"/>
      <c r="EE1124" s="78"/>
      <c r="EF1124" s="78"/>
      <c r="EL1124" s="78"/>
      <c r="EM1124" s="78"/>
      <c r="EN1124" s="78"/>
      <c r="ET1124" s="78"/>
      <c r="EU1124" s="78"/>
      <c r="EV1124" s="78"/>
    </row>
    <row r="1125" spans="12:152" s="77" customFormat="1" ht="12.75">
      <c r="L1125" s="78"/>
      <c r="N1125" s="78">
        <v>1E-10</v>
      </c>
      <c r="O1125" s="78">
        <v>3.0188061819000001</v>
      </c>
      <c r="P1125" s="78">
        <v>104501.17576343101</v>
      </c>
      <c r="Q1125" s="77">
        <f t="shared" si="460"/>
        <v>-8.6552916412624897E-12</v>
      </c>
      <c r="R1125" s="77">
        <f t="shared" si="461"/>
        <v>-8.5589689700335616E-12</v>
      </c>
      <c r="S1125" s="77">
        <f t="shared" si="462"/>
        <v>-8.5589625537263771E-12</v>
      </c>
      <c r="T1125" s="77">
        <f t="shared" si="463"/>
        <v>-8.5589625533072793E-12</v>
      </c>
      <c r="V1125" s="78"/>
      <c r="W1125" s="78"/>
      <c r="X1125" s="78"/>
      <c r="AD1125" s="78"/>
      <c r="AE1125" s="78"/>
      <c r="AF1125" s="78"/>
      <c r="AL1125" s="78"/>
      <c r="AM1125" s="78"/>
      <c r="AN1125" s="78"/>
      <c r="AT1125" s="78"/>
      <c r="AU1125" s="78"/>
      <c r="AV1125" s="78"/>
      <c r="BB1125" s="78"/>
      <c r="BC1125" s="78"/>
      <c r="BD1125" s="78"/>
      <c r="BJ1125" s="78"/>
      <c r="BK1125" s="78"/>
      <c r="BL1125" s="78"/>
      <c r="BR1125" s="78"/>
      <c r="BS1125" s="78"/>
      <c r="BT1125" s="78"/>
      <c r="BZ1125" s="78"/>
      <c r="CA1125" s="78"/>
      <c r="CB1125" s="78"/>
      <c r="CH1125" s="78"/>
      <c r="CI1125" s="78"/>
      <c r="CJ1125" s="78"/>
      <c r="CP1125" s="78"/>
      <c r="CQ1125" s="78"/>
      <c r="CR1125" s="78"/>
      <c r="CX1125" s="78"/>
      <c r="CY1125" s="78"/>
      <c r="CZ1125" s="78"/>
      <c r="DF1125" s="78">
        <v>1.9999999999999999E-11</v>
      </c>
      <c r="DG1125" s="78">
        <v>2.0068296722999999</v>
      </c>
      <c r="DH1125" s="78">
        <v>28786.354588951399</v>
      </c>
      <c r="DI1125" s="77">
        <f t="shared" si="464"/>
        <v>1.7340642196606657E-11</v>
      </c>
      <c r="DJ1125" s="77">
        <f t="shared" si="465"/>
        <v>1.7337987660731497E-11</v>
      </c>
      <c r="DK1125" s="77">
        <f t="shared" si="466"/>
        <v>1.7337987483872153E-11</v>
      </c>
      <c r="DL1125" s="77">
        <f t="shared" si="467"/>
        <v>1.7337987483860533E-11</v>
      </c>
      <c r="DN1125" s="78"/>
      <c r="DO1125" s="78"/>
      <c r="DP1125" s="78"/>
      <c r="DV1125" s="78"/>
      <c r="DW1125" s="78"/>
      <c r="DX1125" s="78"/>
      <c r="ED1125" s="78"/>
      <c r="EE1125" s="78"/>
      <c r="EF1125" s="78"/>
      <c r="EL1125" s="78"/>
      <c r="EM1125" s="78"/>
      <c r="EN1125" s="78"/>
      <c r="ET1125" s="78"/>
      <c r="EU1125" s="78"/>
      <c r="EV1125" s="78"/>
    </row>
    <row r="1126" spans="12:152" s="77" customFormat="1" ht="12.75">
      <c r="L1126" s="78"/>
      <c r="N1126" s="78">
        <v>1.0999999999999999E-10</v>
      </c>
      <c r="O1126" s="78">
        <v>1.4263105918500001</v>
      </c>
      <c r="P1126" s="78">
        <v>58220.034864523797</v>
      </c>
      <c r="Q1126" s="77">
        <f t="shared" si="460"/>
        <v>6.5189707142224726E-11</v>
      </c>
      <c r="R1126" s="77">
        <f t="shared" si="461"/>
        <v>6.5141973595485684E-11</v>
      </c>
      <c r="S1126" s="77">
        <f t="shared" si="462"/>
        <v>6.5141970415333247E-11</v>
      </c>
      <c r="T1126" s="77">
        <f t="shared" si="463"/>
        <v>6.5141970415121631E-11</v>
      </c>
      <c r="V1126" s="78"/>
      <c r="W1126" s="78"/>
      <c r="X1126" s="78"/>
      <c r="AD1126" s="78"/>
      <c r="AE1126" s="78"/>
      <c r="AF1126" s="78"/>
      <c r="AL1126" s="78"/>
      <c r="AM1126" s="78"/>
      <c r="AN1126" s="78"/>
      <c r="AT1126" s="78"/>
      <c r="AU1126" s="78"/>
      <c r="AV1126" s="78"/>
      <c r="BB1126" s="78"/>
      <c r="BC1126" s="78"/>
      <c r="BD1126" s="78"/>
      <c r="BJ1126" s="78"/>
      <c r="BK1126" s="78"/>
      <c r="BL1126" s="78"/>
      <c r="BR1126" s="78"/>
      <c r="BS1126" s="78"/>
      <c r="BT1126" s="78"/>
      <c r="BZ1126" s="78"/>
      <c r="CA1126" s="78"/>
      <c r="CB1126" s="78"/>
      <c r="CH1126" s="78"/>
      <c r="CI1126" s="78"/>
      <c r="CJ1126" s="78"/>
      <c r="CP1126" s="78"/>
      <c r="CQ1126" s="78"/>
      <c r="CR1126" s="78"/>
      <c r="CX1126" s="78"/>
      <c r="CY1126" s="78"/>
      <c r="CZ1126" s="78"/>
      <c r="DF1126" s="78">
        <v>1.9999999999999999E-11</v>
      </c>
      <c r="DG1126" s="78">
        <v>1.6461257249900001</v>
      </c>
      <c r="DH1126" s="78">
        <v>40738.702896158698</v>
      </c>
      <c r="DI1126" s="77">
        <f t="shared" si="464"/>
        <v>-7.6275996838986719E-12</v>
      </c>
      <c r="DJ1126" s="77">
        <f t="shared" si="465"/>
        <v>-7.6206308270731037E-12</v>
      </c>
      <c r="DK1126" s="77">
        <f t="shared" si="466"/>
        <v>-7.620630362841915E-12</v>
      </c>
      <c r="DL1126" s="77">
        <f t="shared" si="467"/>
        <v>-7.6206303628114321E-12</v>
      </c>
      <c r="DN1126" s="78"/>
      <c r="DO1126" s="78"/>
      <c r="DP1126" s="78"/>
      <c r="DV1126" s="78"/>
      <c r="DW1126" s="78"/>
      <c r="DX1126" s="78"/>
      <c r="ED1126" s="78"/>
      <c r="EE1126" s="78"/>
      <c r="EF1126" s="78"/>
      <c r="EL1126" s="78"/>
      <c r="EM1126" s="78"/>
      <c r="EN1126" s="78"/>
      <c r="ET1126" s="78"/>
      <c r="EU1126" s="78"/>
      <c r="EV1126" s="78"/>
    </row>
    <row r="1127" spans="12:152" s="77" customFormat="1" ht="12.75">
      <c r="L1127" s="78"/>
      <c r="N1127" s="78">
        <v>1E-10</v>
      </c>
      <c r="O1127" s="78">
        <v>3.4526916084599999</v>
      </c>
      <c r="P1127" s="78">
        <v>99979.736199522493</v>
      </c>
      <c r="Q1127" s="77">
        <f t="shared" si="460"/>
        <v>-4.4148878165038406E-11</v>
      </c>
      <c r="R1127" s="77">
        <f t="shared" si="461"/>
        <v>-4.4065863588150702E-11</v>
      </c>
      <c r="S1127" s="77">
        <f t="shared" si="462"/>
        <v>-4.406585805730387E-11</v>
      </c>
      <c r="T1127" s="77">
        <f t="shared" si="463"/>
        <v>-4.4065858056936479E-11</v>
      </c>
      <c r="V1127" s="78"/>
      <c r="W1127" s="78"/>
      <c r="X1127" s="78"/>
      <c r="AD1127" s="78"/>
      <c r="AE1127" s="78"/>
      <c r="AF1127" s="78"/>
      <c r="AL1127" s="78"/>
      <c r="AM1127" s="78"/>
      <c r="AN1127" s="78"/>
      <c r="AT1127" s="78"/>
      <c r="AU1127" s="78"/>
      <c r="AV1127" s="78"/>
      <c r="BB1127" s="78"/>
      <c r="BC1127" s="78"/>
      <c r="BD1127" s="78"/>
      <c r="BJ1127" s="78"/>
      <c r="BK1127" s="78"/>
      <c r="BL1127" s="78"/>
      <c r="BR1127" s="78"/>
      <c r="BS1127" s="78"/>
      <c r="BT1127" s="78"/>
      <c r="BZ1127" s="78"/>
      <c r="CA1127" s="78"/>
      <c r="CB1127" s="78"/>
      <c r="CH1127" s="78"/>
      <c r="CI1127" s="78"/>
      <c r="CJ1127" s="78"/>
      <c r="CP1127" s="78"/>
      <c r="CQ1127" s="78"/>
      <c r="CR1127" s="78"/>
      <c r="CX1127" s="78"/>
      <c r="CY1127" s="78"/>
      <c r="CZ1127" s="78"/>
      <c r="DF1127" s="78">
        <v>1.9999999999999999E-11</v>
      </c>
      <c r="DG1127" s="78">
        <v>1.77509184801</v>
      </c>
      <c r="DH1127" s="78">
        <v>22595.331574704502</v>
      </c>
      <c r="DI1127" s="77">
        <f t="shared" si="464"/>
        <v>-1.1069594094336445E-11</v>
      </c>
      <c r="DJ1127" s="77">
        <f t="shared" si="465"/>
        <v>-1.1066111729232332E-11</v>
      </c>
      <c r="DK1127" s="77">
        <f t="shared" si="466"/>
        <v>-1.1066111497256327E-11</v>
      </c>
      <c r="DL1127" s="77">
        <f t="shared" si="467"/>
        <v>-1.106611149724094E-11</v>
      </c>
      <c r="DN1127" s="78"/>
      <c r="DO1127" s="78"/>
      <c r="DP1127" s="78"/>
      <c r="DV1127" s="78"/>
      <c r="DW1127" s="78"/>
      <c r="DX1127" s="78"/>
      <c r="ED1127" s="78"/>
      <c r="EE1127" s="78"/>
      <c r="EF1127" s="78"/>
      <c r="EL1127" s="78"/>
      <c r="EM1127" s="78"/>
      <c r="EN1127" s="78"/>
      <c r="ET1127" s="78"/>
      <c r="EU1127" s="78"/>
      <c r="EV1127" s="78"/>
    </row>
    <row r="1128" spans="12:152" s="77" customFormat="1" ht="12.75">
      <c r="L1128" s="78"/>
      <c r="N1128" s="78">
        <v>1.0999999999999999E-10</v>
      </c>
      <c r="O1128" s="78">
        <v>4.4271637822300001</v>
      </c>
      <c r="P1128" s="78">
        <v>235320.819239262</v>
      </c>
      <c r="Q1128" s="77">
        <f t="shared" si="460"/>
        <v>1.0530996805408296E-10</v>
      </c>
      <c r="R1128" s="77">
        <f t="shared" si="461"/>
        <v>1.053789018945386E-10</v>
      </c>
      <c r="S1128" s="77">
        <f t="shared" si="462"/>
        <v>1.053789064695835E-10</v>
      </c>
      <c r="T1128" s="77">
        <f t="shared" si="463"/>
        <v>1.0537890646988478E-10</v>
      </c>
      <c r="V1128" s="78"/>
      <c r="W1128" s="78"/>
      <c r="X1128" s="78"/>
      <c r="AD1128" s="78"/>
      <c r="AE1128" s="78"/>
      <c r="AF1128" s="78"/>
      <c r="AL1128" s="78"/>
      <c r="AM1128" s="78"/>
      <c r="AN1128" s="78"/>
      <c r="AT1128" s="78"/>
      <c r="AU1128" s="78"/>
      <c r="AV1128" s="78"/>
      <c r="BB1128" s="78"/>
      <c r="BC1128" s="78"/>
      <c r="BD1128" s="78"/>
      <c r="BJ1128" s="78"/>
      <c r="BK1128" s="78"/>
      <c r="BL1128" s="78"/>
      <c r="BR1128" s="78"/>
      <c r="BS1128" s="78"/>
      <c r="BT1128" s="78"/>
      <c r="BZ1128" s="78"/>
      <c r="CA1128" s="78"/>
      <c r="CB1128" s="78"/>
      <c r="CH1128" s="78"/>
      <c r="CI1128" s="78"/>
      <c r="CJ1128" s="78"/>
      <c r="CP1128" s="78"/>
      <c r="CQ1128" s="78"/>
      <c r="CR1128" s="78"/>
      <c r="CX1128" s="78"/>
      <c r="CY1128" s="78"/>
      <c r="CZ1128" s="78"/>
      <c r="DF1128" s="78">
        <v>1.9999999999999999E-11</v>
      </c>
      <c r="DG1128" s="78">
        <v>1.9388115912299999</v>
      </c>
      <c r="DH1128" s="78">
        <v>78697.421162599305</v>
      </c>
      <c r="DI1128" s="77">
        <f t="shared" si="464"/>
        <v>1.2972830801501009E-11</v>
      </c>
      <c r="DJ1128" s="77">
        <f t="shared" si="465"/>
        <v>1.2961744529280716E-11</v>
      </c>
      <c r="DK1128" s="77">
        <f t="shared" si="466"/>
        <v>1.2961743790597089E-11</v>
      </c>
      <c r="DL1128" s="77">
        <f t="shared" si="467"/>
        <v>1.2961743790547736E-11</v>
      </c>
      <c r="DN1128" s="78"/>
      <c r="DO1128" s="78"/>
      <c r="DP1128" s="78"/>
      <c r="DV1128" s="78"/>
      <c r="DW1128" s="78"/>
      <c r="DX1128" s="78"/>
      <c r="ED1128" s="78"/>
      <c r="EE1128" s="78"/>
      <c r="EF1128" s="78"/>
      <c r="EL1128" s="78"/>
      <c r="EM1128" s="78"/>
      <c r="EN1128" s="78"/>
      <c r="ET1128" s="78"/>
      <c r="EU1128" s="78"/>
      <c r="EV1128" s="78"/>
    </row>
    <row r="1129" spans="12:152" s="77" customFormat="1" ht="12.75">
      <c r="L1129" s="78"/>
      <c r="N1129" s="78">
        <v>1E-10</v>
      </c>
      <c r="O1129" s="78">
        <v>4.4542329324900001</v>
      </c>
      <c r="P1129" s="78">
        <v>5469.8837830406001</v>
      </c>
      <c r="Q1129" s="77">
        <f t="shared" si="460"/>
        <v>7.3766176376937297E-11</v>
      </c>
      <c r="R1129" s="77">
        <f t="shared" si="461"/>
        <v>7.3762759529747863E-11</v>
      </c>
      <c r="S1129" s="77">
        <f t="shared" si="462"/>
        <v>7.3762759302145912E-11</v>
      </c>
      <c r="T1129" s="77">
        <f t="shared" si="463"/>
        <v>7.376275930213079E-11</v>
      </c>
      <c r="V1129" s="78"/>
      <c r="W1129" s="78"/>
      <c r="X1129" s="78"/>
      <c r="AD1129" s="78"/>
      <c r="AE1129" s="78"/>
      <c r="AF1129" s="78"/>
      <c r="AL1129" s="78"/>
      <c r="AM1129" s="78"/>
      <c r="AN1129" s="78"/>
      <c r="AT1129" s="78"/>
      <c r="AU1129" s="78"/>
      <c r="AV1129" s="78"/>
      <c r="BB1129" s="78"/>
      <c r="BC1129" s="78"/>
      <c r="BD1129" s="78"/>
      <c r="BJ1129" s="78"/>
      <c r="BK1129" s="78"/>
      <c r="BL1129" s="78"/>
      <c r="BR1129" s="78"/>
      <c r="BS1129" s="78"/>
      <c r="BT1129" s="78"/>
      <c r="BZ1129" s="78"/>
      <c r="CA1129" s="78"/>
      <c r="CB1129" s="78"/>
      <c r="CH1129" s="78"/>
      <c r="CI1129" s="78"/>
      <c r="CJ1129" s="78"/>
      <c r="CP1129" s="78"/>
      <c r="CQ1129" s="78"/>
      <c r="CR1129" s="78"/>
      <c r="CX1129" s="78"/>
      <c r="CY1129" s="78"/>
      <c r="CZ1129" s="78"/>
      <c r="DF1129" s="78">
        <v>1.9999999999999999E-11</v>
      </c>
      <c r="DG1129" s="78">
        <v>1.0656795726799999</v>
      </c>
      <c r="DH1129" s="78">
        <v>21562.2479643152</v>
      </c>
      <c r="DI1129" s="77">
        <f t="shared" si="464"/>
        <v>1.2545567741500949E-11</v>
      </c>
      <c r="DJ1129" s="77">
        <f t="shared" si="465"/>
        <v>1.2548674692369075E-11</v>
      </c>
      <c r="DK1129" s="77">
        <f t="shared" si="466"/>
        <v>1.2548674899305996E-11</v>
      </c>
      <c r="DL1129" s="77">
        <f t="shared" si="467"/>
        <v>1.2548674899319717E-11</v>
      </c>
      <c r="DN1129" s="78"/>
      <c r="DO1129" s="78"/>
      <c r="DP1129" s="78"/>
      <c r="DV1129" s="78"/>
      <c r="DW1129" s="78"/>
      <c r="DX1129" s="78"/>
      <c r="ED1129" s="78"/>
      <c r="EE1129" s="78"/>
      <c r="EF1129" s="78"/>
      <c r="EL1129" s="78"/>
      <c r="EM1129" s="78"/>
      <c r="EN1129" s="78"/>
      <c r="ET1129" s="78"/>
      <c r="EU1129" s="78"/>
      <c r="EV1129" s="78"/>
    </row>
    <row r="1130" spans="12:152" s="77" customFormat="1" ht="12.75">
      <c r="L1130" s="78"/>
      <c r="N1130" s="78">
        <v>8.9999999999999999E-11</v>
      </c>
      <c r="O1130" s="78">
        <v>4.6898308995800004</v>
      </c>
      <c r="P1130" s="78">
        <v>80462.796768009503</v>
      </c>
      <c r="Q1130" s="77">
        <f t="shared" si="460"/>
        <v>-4.3409131208436227E-12</v>
      </c>
      <c r="R1130" s="77">
        <f t="shared" si="461"/>
        <v>-4.4078316008859196E-12</v>
      </c>
      <c r="S1130" s="77">
        <f t="shared" si="462"/>
        <v>-4.4078360582390893E-12</v>
      </c>
      <c r="T1130" s="77">
        <f t="shared" si="463"/>
        <v>-4.4078360585303466E-12</v>
      </c>
      <c r="V1130" s="78"/>
      <c r="W1130" s="78"/>
      <c r="X1130" s="78"/>
      <c r="AD1130" s="78"/>
      <c r="AE1130" s="78"/>
      <c r="AF1130" s="78"/>
      <c r="AL1130" s="78"/>
      <c r="AM1130" s="78"/>
      <c r="AN1130" s="78"/>
      <c r="AT1130" s="78"/>
      <c r="AU1130" s="78"/>
      <c r="AV1130" s="78"/>
      <c r="BB1130" s="78"/>
      <c r="BC1130" s="78"/>
      <c r="BD1130" s="78"/>
      <c r="BJ1130" s="78"/>
      <c r="BK1130" s="78"/>
      <c r="BL1130" s="78"/>
      <c r="BR1130" s="78"/>
      <c r="BS1130" s="78"/>
      <c r="BT1130" s="78"/>
      <c r="BZ1130" s="78"/>
      <c r="CA1130" s="78"/>
      <c r="CB1130" s="78"/>
      <c r="CH1130" s="78"/>
      <c r="CI1130" s="78"/>
      <c r="CJ1130" s="78"/>
      <c r="CP1130" s="78"/>
      <c r="CQ1130" s="78"/>
      <c r="CR1130" s="78"/>
      <c r="CX1130" s="78"/>
      <c r="CY1130" s="78"/>
      <c r="CZ1130" s="78"/>
      <c r="DF1130" s="78">
        <v>3E-11</v>
      </c>
      <c r="DG1130" s="78">
        <v>4.5878269825600002</v>
      </c>
      <c r="DH1130" s="78">
        <v>156954.01704032099</v>
      </c>
      <c r="DI1130" s="77">
        <f t="shared" si="464"/>
        <v>4.3763520658451895E-12</v>
      </c>
      <c r="DJ1130" s="77">
        <f t="shared" si="465"/>
        <v>4.4194442185723486E-12</v>
      </c>
      <c r="DK1130" s="77">
        <f t="shared" si="466"/>
        <v>4.4194470886258005E-12</v>
      </c>
      <c r="DL1130" s="77">
        <f t="shared" si="467"/>
        <v>4.4194470888147103E-12</v>
      </c>
      <c r="DN1130" s="78"/>
      <c r="DO1130" s="78"/>
      <c r="DP1130" s="78"/>
      <c r="DV1130" s="78"/>
      <c r="DW1130" s="78"/>
      <c r="DX1130" s="78"/>
      <c r="ED1130" s="78"/>
      <c r="EE1130" s="78"/>
      <c r="EF1130" s="78"/>
      <c r="EL1130" s="78"/>
      <c r="EM1130" s="78"/>
      <c r="EN1130" s="78"/>
      <c r="ET1130" s="78"/>
      <c r="EU1130" s="78"/>
      <c r="EV1130" s="78"/>
    </row>
    <row r="1131" spans="12:152" s="77" customFormat="1" ht="12.75">
      <c r="L1131" s="78"/>
      <c r="N1131" s="78">
        <v>8.9999999999999999E-11</v>
      </c>
      <c r="O1131" s="78">
        <v>1.77635894319</v>
      </c>
      <c r="P1131" s="78">
        <v>50290.905119730996</v>
      </c>
      <c r="Q1131" s="77">
        <f t="shared" si="460"/>
        <v>7.4021000850170613E-11</v>
      </c>
      <c r="R1131" s="77">
        <f t="shared" si="461"/>
        <v>7.3997173154681488E-11</v>
      </c>
      <c r="S1131" s="77">
        <f t="shared" si="462"/>
        <v>7.3997171566989973E-11</v>
      </c>
      <c r="T1131" s="77">
        <f t="shared" si="463"/>
        <v>7.3997171566882233E-11</v>
      </c>
      <c r="V1131" s="78"/>
      <c r="W1131" s="78"/>
      <c r="X1131" s="78"/>
      <c r="AD1131" s="78"/>
      <c r="AE1131" s="78"/>
      <c r="AF1131" s="78"/>
      <c r="AL1131" s="78"/>
      <c r="AM1131" s="78"/>
      <c r="AN1131" s="78"/>
      <c r="AT1131" s="78"/>
      <c r="AU1131" s="78"/>
      <c r="AV1131" s="78"/>
      <c r="BB1131" s="78"/>
      <c r="BC1131" s="78"/>
      <c r="BD1131" s="78"/>
      <c r="BJ1131" s="78"/>
      <c r="BK1131" s="78"/>
      <c r="BL1131" s="78"/>
      <c r="BR1131" s="78"/>
      <c r="BS1131" s="78"/>
      <c r="BT1131" s="78"/>
      <c r="BZ1131" s="78"/>
      <c r="CA1131" s="78"/>
      <c r="CB1131" s="78"/>
      <c r="CH1131" s="78"/>
      <c r="CI1131" s="78"/>
      <c r="CJ1131" s="78"/>
      <c r="CP1131" s="78"/>
      <c r="CQ1131" s="78"/>
      <c r="CR1131" s="78"/>
      <c r="CX1131" s="78"/>
      <c r="CY1131" s="78"/>
      <c r="CZ1131" s="78"/>
      <c r="DF1131" s="78">
        <v>1.9999999999999999E-11</v>
      </c>
      <c r="DG1131" s="78">
        <v>0.84740706727000004</v>
      </c>
      <c r="DH1131" s="78">
        <v>24494.898093027201</v>
      </c>
      <c r="DI1131" s="77">
        <f t="shared" si="464"/>
        <v>-1.9851001709719732E-11</v>
      </c>
      <c r="DJ1131" s="77">
        <f t="shared" si="465"/>
        <v>-1.9851553414637158E-11</v>
      </c>
      <c r="DK1131" s="77">
        <f t="shared" si="466"/>
        <v>-1.9851553451352199E-11</v>
      </c>
      <c r="DL1131" s="77">
        <f t="shared" si="467"/>
        <v>-1.9851553451354619E-11</v>
      </c>
      <c r="DN1131" s="78"/>
      <c r="DO1131" s="78"/>
      <c r="DP1131" s="78"/>
      <c r="DV1131" s="78"/>
      <c r="DW1131" s="78"/>
      <c r="DX1131" s="78"/>
      <c r="ED1131" s="78"/>
      <c r="EE1131" s="78"/>
      <c r="EF1131" s="78"/>
      <c r="EL1131" s="78"/>
      <c r="EM1131" s="78"/>
      <c r="EN1131" s="78"/>
      <c r="ET1131" s="78"/>
      <c r="EU1131" s="78"/>
      <c r="EV1131" s="78"/>
    </row>
    <row r="1132" spans="12:152" s="77" customFormat="1" ht="12.75">
      <c r="L1132" s="78"/>
      <c r="N1132" s="78">
        <v>1E-10</v>
      </c>
      <c r="O1132" s="78">
        <v>1.4146439152200001</v>
      </c>
      <c r="P1132" s="78">
        <v>48091.817776443997</v>
      </c>
      <c r="Q1132" s="77">
        <f t="shared" si="460"/>
        <v>2.2859007614407946E-11</v>
      </c>
      <c r="R1132" s="77">
        <f t="shared" si="461"/>
        <v>2.2815690251628625E-11</v>
      </c>
      <c r="S1132" s="77">
        <f t="shared" si="462"/>
        <v>2.281568736611254E-11</v>
      </c>
      <c r="T1132" s="77">
        <f t="shared" si="463"/>
        <v>2.2815687365918834E-11</v>
      </c>
      <c r="V1132" s="78"/>
      <c r="W1132" s="78"/>
      <c r="X1132" s="78"/>
      <c r="AD1132" s="78"/>
      <c r="AE1132" s="78"/>
      <c r="AF1132" s="78"/>
      <c r="AL1132" s="78"/>
      <c r="AM1132" s="78"/>
      <c r="AN1132" s="78"/>
      <c r="AT1132" s="78"/>
      <c r="AU1132" s="78"/>
      <c r="AV1132" s="78"/>
      <c r="BB1132" s="78"/>
      <c r="BC1132" s="78"/>
      <c r="BD1132" s="78"/>
      <c r="BJ1132" s="78"/>
      <c r="BK1132" s="78"/>
      <c r="BL1132" s="78"/>
      <c r="BR1132" s="78"/>
      <c r="BS1132" s="78"/>
      <c r="BT1132" s="78"/>
      <c r="BZ1132" s="78"/>
      <c r="CA1132" s="78"/>
      <c r="CB1132" s="78"/>
      <c r="CH1132" s="78"/>
      <c r="CI1132" s="78"/>
      <c r="CJ1132" s="78"/>
      <c r="CP1132" s="78"/>
      <c r="CQ1132" s="78"/>
      <c r="CR1132" s="78"/>
      <c r="CX1132" s="78"/>
      <c r="CY1132" s="78"/>
      <c r="CZ1132" s="78"/>
      <c r="DF1132" s="78">
        <v>1.9999999999999999E-11</v>
      </c>
      <c r="DG1132" s="78">
        <v>5.9869740345900002</v>
      </c>
      <c r="DH1132" s="78">
        <v>283524.35961235</v>
      </c>
      <c r="DI1132" s="77">
        <f t="shared" si="464"/>
        <v>9.8769767060453791E-13</v>
      </c>
      <c r="DJ1132" s="77">
        <f t="shared" si="465"/>
        <v>9.352966397415871E-13</v>
      </c>
      <c r="DK1132" s="77">
        <f t="shared" si="466"/>
        <v>9.3529314909968312E-13</v>
      </c>
      <c r="DL1132" s="77">
        <f t="shared" si="467"/>
        <v>9.352931488680158E-13</v>
      </c>
      <c r="DN1132" s="78"/>
      <c r="DO1132" s="78"/>
      <c r="DP1132" s="78"/>
      <c r="DV1132" s="78"/>
      <c r="DW1132" s="78"/>
      <c r="DX1132" s="78"/>
      <c r="ED1132" s="78"/>
      <c r="EE1132" s="78"/>
      <c r="EF1132" s="78"/>
      <c r="EL1132" s="78"/>
      <c r="EM1132" s="78"/>
      <c r="EN1132" s="78"/>
      <c r="ET1132" s="78"/>
      <c r="EU1132" s="78"/>
      <c r="EV1132" s="78"/>
    </row>
    <row r="1133" spans="12:152" s="77" customFormat="1" ht="12.75">
      <c r="L1133" s="78"/>
      <c r="N1133" s="78">
        <v>1.0999999999999999E-10</v>
      </c>
      <c r="O1133" s="78">
        <v>5.93477819724</v>
      </c>
      <c r="P1133" s="78">
        <v>158116.491744728</v>
      </c>
      <c r="Q1133" s="77">
        <f t="shared" si="460"/>
        <v>-9.4770215237549031E-11</v>
      </c>
      <c r="R1133" s="77">
        <f t="shared" si="461"/>
        <v>-9.4688421875686443E-11</v>
      </c>
      <c r="S1133" s="77">
        <f t="shared" si="462"/>
        <v>-9.4688416420692403E-11</v>
      </c>
      <c r="T1133" s="77">
        <f t="shared" si="463"/>
        <v>-9.468841642032962E-11</v>
      </c>
      <c r="V1133" s="78"/>
      <c r="W1133" s="78"/>
      <c r="X1133" s="78"/>
      <c r="AD1133" s="78"/>
      <c r="AE1133" s="78"/>
      <c r="AF1133" s="78"/>
      <c r="AL1133" s="78"/>
      <c r="AM1133" s="78"/>
      <c r="AN1133" s="78"/>
      <c r="AT1133" s="78"/>
      <c r="AU1133" s="78"/>
      <c r="AV1133" s="78"/>
      <c r="BB1133" s="78"/>
      <c r="BC1133" s="78"/>
      <c r="BD1133" s="78"/>
      <c r="BJ1133" s="78"/>
      <c r="BK1133" s="78"/>
      <c r="BL1133" s="78"/>
      <c r="BR1133" s="78"/>
      <c r="BS1133" s="78"/>
      <c r="BT1133" s="78"/>
      <c r="BZ1133" s="78"/>
      <c r="CA1133" s="78"/>
      <c r="CB1133" s="78"/>
      <c r="CH1133" s="78"/>
      <c r="CI1133" s="78"/>
      <c r="CJ1133" s="78"/>
      <c r="CP1133" s="78"/>
      <c r="CQ1133" s="78"/>
      <c r="CR1133" s="78"/>
      <c r="CX1133" s="78"/>
      <c r="CY1133" s="78"/>
      <c r="CZ1133" s="78"/>
      <c r="DF1133" s="78">
        <v>1.9999999999999999E-11</v>
      </c>
      <c r="DG1133" s="78">
        <v>4.0213578886899999</v>
      </c>
      <c r="DH1133" s="78">
        <v>26238.950811416998</v>
      </c>
      <c r="DI1133" s="77">
        <f t="shared" si="464"/>
        <v>-1.9917699599998376E-11</v>
      </c>
      <c r="DJ1133" s="77">
        <f t="shared" si="465"/>
        <v>-1.9917259013586143E-11</v>
      </c>
      <c r="DK1133" s="77">
        <f t="shared" si="466"/>
        <v>-1.9917258984199669E-11</v>
      </c>
      <c r="DL1133" s="77">
        <f t="shared" si="467"/>
        <v>-1.9917258984197705E-11</v>
      </c>
      <c r="DN1133" s="78"/>
      <c r="DO1133" s="78"/>
      <c r="DP1133" s="78"/>
      <c r="DV1133" s="78"/>
      <c r="DW1133" s="78"/>
      <c r="DX1133" s="78"/>
      <c r="ED1133" s="78"/>
      <c r="EE1133" s="78"/>
      <c r="EF1133" s="78"/>
      <c r="EL1133" s="78"/>
      <c r="EM1133" s="78"/>
      <c r="EN1133" s="78"/>
      <c r="ET1133" s="78"/>
      <c r="EU1133" s="78"/>
      <c r="EV1133" s="78"/>
    </row>
    <row r="1134" spans="12:152" s="77" customFormat="1" ht="12.75">
      <c r="L1134" s="78"/>
      <c r="N1134" s="78">
        <v>1E-10</v>
      </c>
      <c r="O1134" s="78">
        <v>2.5561400817100002</v>
      </c>
      <c r="P1134" s="78">
        <v>105418.10804348601</v>
      </c>
      <c r="Q1134" s="77">
        <f t="shared" si="460"/>
        <v>-7.3331336115029496E-11</v>
      </c>
      <c r="R1134" s="77">
        <f t="shared" si="461"/>
        <v>-7.3264991646984945E-11</v>
      </c>
      <c r="S1134" s="77">
        <f t="shared" si="462"/>
        <v>-7.3264987225470065E-11</v>
      </c>
      <c r="T1134" s="77">
        <f t="shared" si="463"/>
        <v>-7.3264987225176028E-11</v>
      </c>
      <c r="V1134" s="78"/>
      <c r="W1134" s="78"/>
      <c r="X1134" s="78"/>
      <c r="AD1134" s="78"/>
      <c r="AE1134" s="78"/>
      <c r="AF1134" s="78"/>
      <c r="AL1134" s="78"/>
      <c r="AM1134" s="78"/>
      <c r="AN1134" s="78"/>
      <c r="AT1134" s="78"/>
      <c r="AU1134" s="78"/>
      <c r="AV1134" s="78"/>
      <c r="BB1134" s="78"/>
      <c r="BC1134" s="78"/>
      <c r="BD1134" s="78"/>
      <c r="BJ1134" s="78"/>
      <c r="BK1134" s="78"/>
      <c r="BL1134" s="78"/>
      <c r="BR1134" s="78"/>
      <c r="BS1134" s="78"/>
      <c r="BT1134" s="78"/>
      <c r="BZ1134" s="78"/>
      <c r="CA1134" s="78"/>
      <c r="CB1134" s="78"/>
      <c r="CH1134" s="78"/>
      <c r="CI1134" s="78"/>
      <c r="CJ1134" s="78"/>
      <c r="CP1134" s="78"/>
      <c r="CQ1134" s="78"/>
      <c r="CR1134" s="78"/>
      <c r="CX1134" s="78"/>
      <c r="CY1134" s="78"/>
      <c r="CZ1134" s="78"/>
      <c r="DF1134" s="78">
        <v>1.9999999999999999E-11</v>
      </c>
      <c r="DG1134" s="78">
        <v>3.9864964926200002</v>
      </c>
      <c r="DH1134" s="78">
        <v>24808.108568946202</v>
      </c>
      <c r="DI1134" s="77">
        <f t="shared" si="464"/>
        <v>-9.2336131889531153E-13</v>
      </c>
      <c r="DJ1134" s="77">
        <f t="shared" si="465"/>
        <v>-9.2794674852672897E-13</v>
      </c>
      <c r="DK1134" s="77">
        <f t="shared" si="466"/>
        <v>-9.2794705395989738E-13</v>
      </c>
      <c r="DL1134" s="77">
        <f t="shared" si="467"/>
        <v>-9.279470539803392E-13</v>
      </c>
      <c r="DN1134" s="78"/>
      <c r="DO1134" s="78"/>
      <c r="DP1134" s="78"/>
      <c r="DV1134" s="78"/>
      <c r="DW1134" s="78"/>
      <c r="DX1134" s="78"/>
      <c r="ED1134" s="78"/>
      <c r="EE1134" s="78"/>
      <c r="EF1134" s="78"/>
      <c r="EL1134" s="78"/>
      <c r="EM1134" s="78"/>
      <c r="EN1134" s="78"/>
      <c r="ET1134" s="78"/>
      <c r="EU1134" s="78"/>
      <c r="EV1134" s="78"/>
    </row>
    <row r="1135" spans="12:152" s="77" customFormat="1" ht="12.75">
      <c r="L1135" s="78"/>
      <c r="N1135" s="78">
        <v>8.9999999999999999E-11</v>
      </c>
      <c r="O1135" s="78">
        <v>3.11835021508</v>
      </c>
      <c r="P1135" s="78">
        <v>52206.133144152802</v>
      </c>
      <c r="Q1135" s="77">
        <f t="shared" si="460"/>
        <v>-8.0746978421375426E-11</v>
      </c>
      <c r="R1135" s="77">
        <f t="shared" si="461"/>
        <v>-8.0727770743994064E-11</v>
      </c>
      <c r="S1135" s="77">
        <f t="shared" si="462"/>
        <v>-8.0727769463946167E-11</v>
      </c>
      <c r="T1135" s="77">
        <f t="shared" si="463"/>
        <v>-8.0727769463862479E-11</v>
      </c>
      <c r="V1135" s="78"/>
      <c r="W1135" s="78"/>
      <c r="X1135" s="78"/>
      <c r="AD1135" s="78"/>
      <c r="AE1135" s="78"/>
      <c r="AF1135" s="78"/>
      <c r="AL1135" s="78"/>
      <c r="AM1135" s="78"/>
      <c r="AN1135" s="78"/>
      <c r="AT1135" s="78"/>
      <c r="AU1135" s="78"/>
      <c r="AV1135" s="78"/>
      <c r="BB1135" s="78"/>
      <c r="BC1135" s="78"/>
      <c r="BD1135" s="78"/>
      <c r="BJ1135" s="78"/>
      <c r="BK1135" s="78"/>
      <c r="BL1135" s="78"/>
      <c r="BR1135" s="78"/>
      <c r="BS1135" s="78"/>
      <c r="BT1135" s="78"/>
      <c r="BZ1135" s="78"/>
      <c r="CA1135" s="78"/>
      <c r="CB1135" s="78"/>
      <c r="CH1135" s="78"/>
      <c r="CI1135" s="78"/>
      <c r="CJ1135" s="78"/>
      <c r="CP1135" s="78"/>
      <c r="CQ1135" s="78"/>
      <c r="CR1135" s="78"/>
      <c r="CX1135" s="78"/>
      <c r="CY1135" s="78"/>
      <c r="CZ1135" s="78"/>
      <c r="DF1135" s="78">
        <v>1.9999999999999999E-11</v>
      </c>
      <c r="DG1135" s="78">
        <v>3.0625232795800001</v>
      </c>
      <c r="DH1135" s="78">
        <v>57369.173341946102</v>
      </c>
      <c r="DI1135" s="77">
        <f t="shared" si="464"/>
        <v>1.2960918514614487E-11</v>
      </c>
      <c r="DJ1135" s="77">
        <f t="shared" si="465"/>
        <v>1.2952832094304581E-11</v>
      </c>
      <c r="DK1135" s="77">
        <f t="shared" si="466"/>
        <v>1.2952831555547683E-11</v>
      </c>
      <c r="DL1135" s="77">
        <f t="shared" si="467"/>
        <v>1.2952831555512169E-11</v>
      </c>
      <c r="DN1135" s="78"/>
      <c r="DO1135" s="78"/>
      <c r="DP1135" s="78"/>
      <c r="DV1135" s="78"/>
      <c r="DW1135" s="78"/>
      <c r="DX1135" s="78"/>
      <c r="ED1135" s="78"/>
      <c r="EE1135" s="78"/>
      <c r="EF1135" s="78"/>
      <c r="EL1135" s="78"/>
      <c r="EM1135" s="78"/>
      <c r="EN1135" s="78"/>
      <c r="ET1135" s="78"/>
      <c r="EU1135" s="78"/>
      <c r="EV1135" s="78"/>
    </row>
    <row r="1136" spans="12:152" s="77" customFormat="1" ht="12.75">
      <c r="L1136" s="78"/>
      <c r="N1136" s="78">
        <v>8.9999999999999999E-11</v>
      </c>
      <c r="O1136" s="78">
        <v>2.24380470375</v>
      </c>
      <c r="P1136" s="78">
        <v>299.12639426919998</v>
      </c>
      <c r="Q1136" s="77">
        <f t="shared" si="460"/>
        <v>7.5020339556632981E-11</v>
      </c>
      <c r="R1136" s="77">
        <f t="shared" si="461"/>
        <v>7.5020477149393485E-11</v>
      </c>
      <c r="S1136" s="77">
        <f t="shared" si="462"/>
        <v>7.5020477158558491E-11</v>
      </c>
      <c r="T1136" s="77">
        <f t="shared" si="463"/>
        <v>7.5020477158559099E-11</v>
      </c>
      <c r="V1136" s="78"/>
      <c r="W1136" s="78"/>
      <c r="X1136" s="78"/>
      <c r="AD1136" s="78"/>
      <c r="AE1136" s="78"/>
      <c r="AF1136" s="78"/>
      <c r="AL1136" s="78"/>
      <c r="AM1136" s="78"/>
      <c r="AN1136" s="78"/>
      <c r="AT1136" s="78"/>
      <c r="AU1136" s="78"/>
      <c r="AV1136" s="78"/>
      <c r="BB1136" s="78"/>
      <c r="BC1136" s="78"/>
      <c r="BD1136" s="78"/>
      <c r="BJ1136" s="78"/>
      <c r="BK1136" s="78"/>
      <c r="BL1136" s="78"/>
      <c r="BR1136" s="78"/>
      <c r="BS1136" s="78"/>
      <c r="BT1136" s="78"/>
      <c r="BZ1136" s="78"/>
      <c r="CA1136" s="78"/>
      <c r="CB1136" s="78"/>
      <c r="CH1136" s="78"/>
      <c r="CI1136" s="78"/>
      <c r="CJ1136" s="78"/>
      <c r="CP1136" s="78"/>
      <c r="CQ1136" s="78"/>
      <c r="CR1136" s="78"/>
      <c r="CX1136" s="78"/>
      <c r="CY1136" s="78"/>
      <c r="CZ1136" s="78"/>
      <c r="DF1136" s="78">
        <v>1.9999999999999999E-11</v>
      </c>
      <c r="DG1136" s="78">
        <v>6.1025840343800004</v>
      </c>
      <c r="DH1136" s="78">
        <v>78115.630700296198</v>
      </c>
      <c r="DI1136" s="77">
        <f t="shared" si="464"/>
        <v>1.9420234470424476E-11</v>
      </c>
      <c r="DJ1136" s="77">
        <f t="shared" si="465"/>
        <v>1.9423684380397984E-11</v>
      </c>
      <c r="DK1136" s="77">
        <f t="shared" si="466"/>
        <v>1.9423684609858112E-11</v>
      </c>
      <c r="DL1136" s="77">
        <f t="shared" si="467"/>
        <v>1.9423684609873286E-11</v>
      </c>
      <c r="DN1136" s="78"/>
      <c r="DO1136" s="78"/>
      <c r="DP1136" s="78"/>
      <c r="DV1136" s="78"/>
      <c r="DW1136" s="78"/>
      <c r="DX1136" s="78"/>
      <c r="ED1136" s="78"/>
      <c r="EE1136" s="78"/>
      <c r="EF1136" s="78"/>
      <c r="EL1136" s="78"/>
      <c r="EM1136" s="78"/>
      <c r="EN1136" s="78"/>
      <c r="ET1136" s="78"/>
      <c r="EU1136" s="78"/>
      <c r="EV1136" s="78"/>
    </row>
    <row r="1137" spans="12:152" s="77" customFormat="1" ht="12.75">
      <c r="L1137" s="78"/>
      <c r="N1137" s="78">
        <v>8.9999999999999999E-11</v>
      </c>
      <c r="O1137" s="78">
        <v>3.22171579815</v>
      </c>
      <c r="P1137" s="78">
        <v>51006.2180317397</v>
      </c>
      <c r="Q1137" s="77">
        <f t="shared" si="460"/>
        <v>-8.9988818917538508E-11</v>
      </c>
      <c r="R1137" s="77">
        <f t="shared" si="461"/>
        <v>-8.9989478335151716E-11</v>
      </c>
      <c r="S1137" s="77">
        <f t="shared" si="462"/>
        <v>-8.998947837840795E-11</v>
      </c>
      <c r="T1137" s="77">
        <f t="shared" si="463"/>
        <v>-8.9989478378410832E-11</v>
      </c>
      <c r="V1137" s="78"/>
      <c r="W1137" s="78"/>
      <c r="X1137" s="78"/>
      <c r="AD1137" s="78"/>
      <c r="AE1137" s="78"/>
      <c r="AF1137" s="78"/>
      <c r="AL1137" s="78"/>
      <c r="AM1137" s="78"/>
      <c r="AN1137" s="78"/>
      <c r="AT1137" s="78"/>
      <c r="AU1137" s="78"/>
      <c r="AV1137" s="78"/>
      <c r="BB1137" s="78"/>
      <c r="BC1137" s="78"/>
      <c r="BD1137" s="78"/>
      <c r="BJ1137" s="78"/>
      <c r="BK1137" s="78"/>
      <c r="BL1137" s="78"/>
      <c r="BR1137" s="78"/>
      <c r="BS1137" s="78"/>
      <c r="BT1137" s="78"/>
      <c r="BZ1137" s="78"/>
      <c r="CA1137" s="78"/>
      <c r="CB1137" s="78"/>
      <c r="CH1137" s="78"/>
      <c r="CI1137" s="78"/>
      <c r="CJ1137" s="78"/>
      <c r="CP1137" s="78"/>
      <c r="CQ1137" s="78"/>
      <c r="CR1137" s="78"/>
      <c r="CX1137" s="78"/>
      <c r="CY1137" s="78"/>
      <c r="CZ1137" s="78"/>
      <c r="DF1137" s="78">
        <v>1.9999999999999999E-11</v>
      </c>
      <c r="DG1137" s="78">
        <v>0.19431714320999999</v>
      </c>
      <c r="DH1137" s="78">
        <v>55484.272178528699</v>
      </c>
      <c r="DI1137" s="77">
        <f t="shared" si="464"/>
        <v>1.8147499992227234E-11</v>
      </c>
      <c r="DJ1137" s="77">
        <f t="shared" si="465"/>
        <v>1.8151812832350898E-11</v>
      </c>
      <c r="DK1137" s="77">
        <f t="shared" si="466"/>
        <v>1.8151813119469631E-11</v>
      </c>
      <c r="DL1137" s="77">
        <f t="shared" si="467"/>
        <v>1.8151813119488727E-11</v>
      </c>
      <c r="DN1137" s="78"/>
      <c r="DO1137" s="78"/>
      <c r="DP1137" s="78"/>
      <c r="DV1137" s="78"/>
      <c r="DW1137" s="78"/>
      <c r="DX1137" s="78"/>
      <c r="ED1137" s="78"/>
      <c r="EE1137" s="78"/>
      <c r="EF1137" s="78"/>
      <c r="EL1137" s="78"/>
      <c r="EM1137" s="78"/>
      <c r="EN1137" s="78"/>
      <c r="ET1137" s="78"/>
      <c r="EU1137" s="78"/>
      <c r="EV1137" s="78"/>
    </row>
    <row r="1138" spans="12:152" s="77" customFormat="1" ht="12.75">
      <c r="L1138" s="78"/>
      <c r="N1138" s="78">
        <v>8.9999999999999999E-11</v>
      </c>
      <c r="O1138" s="78">
        <v>3.2480896857900001</v>
      </c>
      <c r="P1138" s="78">
        <v>78697.421162599305</v>
      </c>
      <c r="Q1138" s="77">
        <f t="shared" si="460"/>
        <v>8.1262833810685002E-11</v>
      </c>
      <c r="R1138" s="77">
        <f t="shared" si="461"/>
        <v>8.1290976597187327E-11</v>
      </c>
      <c r="S1138" s="77">
        <f t="shared" si="462"/>
        <v>8.1290978470338393E-11</v>
      </c>
      <c r="T1138" s="77">
        <f t="shared" si="463"/>
        <v>8.129097847046353E-11</v>
      </c>
      <c r="V1138" s="78"/>
      <c r="W1138" s="78"/>
      <c r="X1138" s="78"/>
      <c r="AD1138" s="78"/>
      <c r="AE1138" s="78"/>
      <c r="AF1138" s="78"/>
      <c r="AL1138" s="78"/>
      <c r="AM1138" s="78"/>
      <c r="AN1138" s="78"/>
      <c r="AT1138" s="78"/>
      <c r="AU1138" s="78"/>
      <c r="AV1138" s="78"/>
      <c r="BB1138" s="78"/>
      <c r="BC1138" s="78"/>
      <c r="BD1138" s="78"/>
      <c r="BJ1138" s="78"/>
      <c r="BK1138" s="78"/>
      <c r="BL1138" s="78"/>
      <c r="BR1138" s="78"/>
      <c r="BS1138" s="78"/>
      <c r="BT1138" s="78"/>
      <c r="BZ1138" s="78"/>
      <c r="CA1138" s="78"/>
      <c r="CB1138" s="78"/>
      <c r="CH1138" s="78"/>
      <c r="CI1138" s="78"/>
      <c r="CJ1138" s="78"/>
      <c r="CP1138" s="78"/>
      <c r="CQ1138" s="78"/>
      <c r="CR1138" s="78"/>
      <c r="CX1138" s="78"/>
      <c r="CY1138" s="78"/>
      <c r="CZ1138" s="78"/>
      <c r="DF1138" s="78">
        <v>1.9999999999999999E-11</v>
      </c>
      <c r="DG1138" s="78">
        <v>4.2681941935900003</v>
      </c>
      <c r="DH1138" s="78">
        <v>90989.162859497505</v>
      </c>
      <c r="DI1138" s="77">
        <f t="shared" si="464"/>
        <v>-1.5106730595404608E-11</v>
      </c>
      <c r="DJ1138" s="77">
        <f t="shared" si="465"/>
        <v>-1.5095691917921407E-11</v>
      </c>
      <c r="DK1138" s="77">
        <f t="shared" si="466"/>
        <v>-1.5095691182279916E-11</v>
      </c>
      <c r="DL1138" s="77">
        <f t="shared" si="467"/>
        <v>-1.5095691182230696E-11</v>
      </c>
      <c r="DN1138" s="78"/>
      <c r="DO1138" s="78"/>
      <c r="DP1138" s="78"/>
      <c r="DV1138" s="78"/>
      <c r="DW1138" s="78"/>
      <c r="DX1138" s="78"/>
      <c r="ED1138" s="78"/>
      <c r="EE1138" s="78"/>
      <c r="EF1138" s="78"/>
      <c r="EL1138" s="78"/>
      <c r="EM1138" s="78"/>
      <c r="EN1138" s="78"/>
      <c r="ET1138" s="78"/>
      <c r="EU1138" s="78"/>
      <c r="EV1138" s="78"/>
    </row>
    <row r="1139" spans="12:152" s="77" customFormat="1" ht="12.75">
      <c r="L1139" s="78"/>
      <c r="N1139" s="78">
        <v>1.0999999999999999E-10</v>
      </c>
      <c r="O1139" s="78">
        <v>0.73383746517000004</v>
      </c>
      <c r="P1139" s="78">
        <v>17605.739948295799</v>
      </c>
      <c r="Q1139" s="77">
        <f t="shared" si="460"/>
        <v>-9.6167929126190373E-11</v>
      </c>
      <c r="R1139" s="77">
        <f t="shared" si="461"/>
        <v>-9.6176626072120212E-11</v>
      </c>
      <c r="S1139" s="77">
        <f t="shared" si="462"/>
        <v>-9.617662665133781E-11</v>
      </c>
      <c r="T1139" s="77">
        <f t="shared" si="463"/>
        <v>-9.6176626651375744E-11</v>
      </c>
      <c r="V1139" s="78"/>
      <c r="W1139" s="78"/>
      <c r="X1139" s="78"/>
      <c r="AD1139" s="78"/>
      <c r="AE1139" s="78"/>
      <c r="AF1139" s="78"/>
      <c r="AL1139" s="78"/>
      <c r="AM1139" s="78"/>
      <c r="AN1139" s="78"/>
      <c r="AT1139" s="78"/>
      <c r="AU1139" s="78"/>
      <c r="AV1139" s="78"/>
      <c r="BB1139" s="78"/>
      <c r="BC1139" s="78"/>
      <c r="BD1139" s="78"/>
      <c r="BJ1139" s="78"/>
      <c r="BK1139" s="78"/>
      <c r="BL1139" s="78"/>
      <c r="BR1139" s="78"/>
      <c r="BS1139" s="78"/>
      <c r="BT1139" s="78"/>
      <c r="BZ1139" s="78"/>
      <c r="CA1139" s="78"/>
      <c r="CB1139" s="78"/>
      <c r="CH1139" s="78"/>
      <c r="CI1139" s="78"/>
      <c r="CJ1139" s="78"/>
      <c r="CP1139" s="78"/>
      <c r="CQ1139" s="78"/>
      <c r="CR1139" s="78"/>
      <c r="CX1139" s="78"/>
      <c r="CY1139" s="78"/>
      <c r="CZ1139" s="78"/>
      <c r="DF1139" s="78">
        <v>1.9999999999999999E-11</v>
      </c>
      <c r="DG1139" s="78">
        <v>2.9494161027999999</v>
      </c>
      <c r="DH1139" s="78">
        <v>22065.64060961</v>
      </c>
      <c r="DI1139" s="77">
        <f t="shared" si="464"/>
        <v>1.9997863168535752E-11</v>
      </c>
      <c r="DJ1139" s="77">
        <f t="shared" si="465"/>
        <v>1.9997803070003158E-11</v>
      </c>
      <c r="DK1139" s="77">
        <f t="shared" si="466"/>
        <v>1.9997803065972243E-11</v>
      </c>
      <c r="DL1139" s="77">
        <f t="shared" si="467"/>
        <v>1.9997803065971974E-11</v>
      </c>
      <c r="DN1139" s="78"/>
      <c r="DO1139" s="78"/>
      <c r="DP1139" s="78"/>
      <c r="DV1139" s="78"/>
      <c r="DW1139" s="78"/>
      <c r="DX1139" s="78"/>
      <c r="ED1139" s="78"/>
      <c r="EE1139" s="78"/>
      <c r="EF1139" s="78"/>
      <c r="EL1139" s="78"/>
      <c r="EM1139" s="78"/>
      <c r="EN1139" s="78"/>
      <c r="ET1139" s="78"/>
      <c r="EU1139" s="78"/>
      <c r="EV1139" s="78"/>
    </row>
    <row r="1140" spans="12:152" s="77" customFormat="1" ht="12.75">
      <c r="L1140" s="78"/>
      <c r="N1140" s="78">
        <v>1E-10</v>
      </c>
      <c r="O1140" s="78">
        <v>2.45523846147</v>
      </c>
      <c r="P1140" s="78">
        <v>233835.52853255899</v>
      </c>
      <c r="Q1140" s="77">
        <f t="shared" si="460"/>
        <v>9.6289739853712801E-11</v>
      </c>
      <c r="R1140" s="77">
        <f t="shared" si="461"/>
        <v>9.634789709083586E-11</v>
      </c>
      <c r="S1140" s="77">
        <f t="shared" si="462"/>
        <v>9.6347900949666272E-11</v>
      </c>
      <c r="T1140" s="77">
        <f t="shared" si="463"/>
        <v>9.6347900949922E-11</v>
      </c>
      <c r="V1140" s="78"/>
      <c r="W1140" s="78"/>
      <c r="X1140" s="78"/>
      <c r="AD1140" s="78"/>
      <c r="AE1140" s="78"/>
      <c r="AF1140" s="78"/>
      <c r="AL1140" s="78"/>
      <c r="AM1140" s="78"/>
      <c r="AN1140" s="78"/>
      <c r="AT1140" s="78"/>
      <c r="AU1140" s="78"/>
      <c r="AV1140" s="78"/>
      <c r="BB1140" s="78"/>
      <c r="BC1140" s="78"/>
      <c r="BD1140" s="78"/>
      <c r="BJ1140" s="78"/>
      <c r="BK1140" s="78"/>
      <c r="BL1140" s="78"/>
      <c r="BR1140" s="78"/>
      <c r="BS1140" s="78"/>
      <c r="BT1140" s="78"/>
      <c r="BZ1140" s="78"/>
      <c r="CA1140" s="78"/>
      <c r="CB1140" s="78"/>
      <c r="CH1140" s="78"/>
      <c r="CI1140" s="78"/>
      <c r="CJ1140" s="78"/>
      <c r="CP1140" s="78"/>
      <c r="CQ1140" s="78"/>
      <c r="CR1140" s="78"/>
      <c r="CX1140" s="78"/>
      <c r="CY1140" s="78"/>
      <c r="CZ1140" s="78"/>
      <c r="DF1140" s="78">
        <v>1.9999999999999999E-11</v>
      </c>
      <c r="DG1140" s="78">
        <v>4.5372254429499996</v>
      </c>
      <c r="DH1140" s="78">
        <v>52355.883413433003</v>
      </c>
      <c r="DI1140" s="77">
        <f t="shared" si="464"/>
        <v>-1.9828269917943551E-11</v>
      </c>
      <c r="DJ1140" s="77">
        <f t="shared" si="465"/>
        <v>-1.9829534387057335E-11</v>
      </c>
      <c r="DK1140" s="77">
        <f t="shared" si="466"/>
        <v>-1.9829534471128557E-11</v>
      </c>
      <c r="DL1140" s="77">
        <f t="shared" si="467"/>
        <v>-1.9829534471134037E-11</v>
      </c>
      <c r="DN1140" s="78"/>
      <c r="DO1140" s="78"/>
      <c r="DP1140" s="78"/>
      <c r="DV1140" s="78"/>
      <c r="DW1140" s="78"/>
      <c r="DX1140" s="78"/>
      <c r="ED1140" s="78"/>
      <c r="EE1140" s="78"/>
      <c r="EF1140" s="78"/>
      <c r="EL1140" s="78"/>
      <c r="EM1140" s="78"/>
      <c r="EN1140" s="78"/>
      <c r="ET1140" s="78"/>
      <c r="EU1140" s="78"/>
      <c r="EV1140" s="78"/>
    </row>
    <row r="1141" spans="12:152" s="77" customFormat="1" ht="12.75">
      <c r="L1141" s="78"/>
      <c r="N1141" s="78">
        <v>8.9999999999999999E-11</v>
      </c>
      <c r="O1141" s="78">
        <v>4.3536391814100002</v>
      </c>
      <c r="P1141" s="78">
        <v>190809.59732422701</v>
      </c>
      <c r="Q1141" s="77">
        <f t="shared" si="460"/>
        <v>-3.5067091317746332E-11</v>
      </c>
      <c r="R1141" s="77">
        <f t="shared" si="461"/>
        <v>-3.4920714604750821E-11</v>
      </c>
      <c r="S1141" s="77">
        <f t="shared" si="462"/>
        <v>-3.4920704850985565E-11</v>
      </c>
      <c r="T1141" s="77">
        <f t="shared" si="463"/>
        <v>-3.4920704850344306E-11</v>
      </c>
      <c r="V1141" s="78"/>
      <c r="W1141" s="78"/>
      <c r="X1141" s="78"/>
      <c r="AD1141" s="78"/>
      <c r="AE1141" s="78"/>
      <c r="AF1141" s="78"/>
      <c r="AL1141" s="78"/>
      <c r="AM1141" s="78"/>
      <c r="AN1141" s="78"/>
      <c r="AT1141" s="78"/>
      <c r="AU1141" s="78"/>
      <c r="AV1141" s="78"/>
      <c r="BB1141" s="78"/>
      <c r="BC1141" s="78"/>
      <c r="BD1141" s="78"/>
      <c r="BJ1141" s="78"/>
      <c r="BK1141" s="78"/>
      <c r="BL1141" s="78"/>
      <c r="BR1141" s="78"/>
      <c r="BS1141" s="78"/>
      <c r="BT1141" s="78"/>
      <c r="BZ1141" s="78"/>
      <c r="CA1141" s="78"/>
      <c r="CB1141" s="78"/>
      <c r="CH1141" s="78"/>
      <c r="CI1141" s="78"/>
      <c r="CJ1141" s="78"/>
      <c r="CP1141" s="78"/>
      <c r="CQ1141" s="78"/>
      <c r="CR1141" s="78"/>
      <c r="CX1141" s="78"/>
      <c r="CY1141" s="78"/>
      <c r="CZ1141" s="78"/>
      <c r="DF1141" s="78">
        <v>1.9999999999999999E-11</v>
      </c>
      <c r="DG1141" s="78">
        <v>1.97399498955</v>
      </c>
      <c r="DH1141" s="78">
        <v>430.53034413910001</v>
      </c>
      <c r="DI1141" s="77">
        <f t="shared" si="464"/>
        <v>1.8317518804720316E-11</v>
      </c>
      <c r="DJ1141" s="77">
        <f t="shared" si="465"/>
        <v>1.8317486823018437E-11</v>
      </c>
      <c r="DK1141" s="77">
        <f t="shared" si="466"/>
        <v>1.8317486820888131E-11</v>
      </c>
      <c r="DL1141" s="77">
        <f t="shared" si="467"/>
        <v>1.8317486820887992E-11</v>
      </c>
      <c r="DN1141" s="78"/>
      <c r="DO1141" s="78"/>
      <c r="DP1141" s="78"/>
      <c r="DV1141" s="78"/>
      <c r="DW1141" s="78"/>
      <c r="DX1141" s="78"/>
      <c r="ED1141" s="78"/>
      <c r="EE1141" s="78"/>
      <c r="EF1141" s="78"/>
      <c r="EL1141" s="78"/>
      <c r="EM1141" s="78"/>
      <c r="EN1141" s="78"/>
      <c r="ET1141" s="78"/>
      <c r="EU1141" s="78"/>
      <c r="EV1141" s="78"/>
    </row>
    <row r="1142" spans="12:152" s="77" customFormat="1" ht="12.75">
      <c r="L1142" s="78"/>
      <c r="N1142" s="78">
        <v>8.9999999999999999E-11</v>
      </c>
      <c r="O1142" s="78">
        <v>2.77090630961</v>
      </c>
      <c r="P1142" s="78">
        <v>76094.948942439907</v>
      </c>
      <c r="Q1142" s="77">
        <f t="shared" si="460"/>
        <v>-2.3096093331209143E-11</v>
      </c>
      <c r="R1142" s="77">
        <f t="shared" si="461"/>
        <v>-2.3034848709687821E-11</v>
      </c>
      <c r="S1142" s="77">
        <f t="shared" si="462"/>
        <v>-2.303484462981289E-11</v>
      </c>
      <c r="T1142" s="77">
        <f t="shared" si="463"/>
        <v>-2.303484462954089E-11</v>
      </c>
      <c r="V1142" s="78"/>
      <c r="W1142" s="78"/>
      <c r="X1142" s="78"/>
      <c r="AD1142" s="78"/>
      <c r="AE1142" s="78"/>
      <c r="AF1142" s="78"/>
      <c r="AL1142" s="78"/>
      <c r="AM1142" s="78"/>
      <c r="AN1142" s="78"/>
      <c r="AT1142" s="78"/>
      <c r="AU1142" s="78"/>
      <c r="AV1142" s="78"/>
      <c r="BB1142" s="78"/>
      <c r="BC1142" s="78"/>
      <c r="BD1142" s="78"/>
      <c r="BJ1142" s="78"/>
      <c r="BK1142" s="78"/>
      <c r="BL1142" s="78"/>
      <c r="BR1142" s="78"/>
      <c r="BS1142" s="78"/>
      <c r="BT1142" s="78"/>
      <c r="BZ1142" s="78"/>
      <c r="CA1142" s="78"/>
      <c r="CB1142" s="78"/>
      <c r="CH1142" s="78"/>
      <c r="CI1142" s="78"/>
      <c r="CJ1142" s="78"/>
      <c r="CP1142" s="78"/>
      <c r="CQ1142" s="78"/>
      <c r="CR1142" s="78"/>
      <c r="CX1142" s="78"/>
      <c r="CY1142" s="78"/>
      <c r="CZ1142" s="78"/>
      <c r="DF1142" s="78">
        <v>1.9999999999999999E-11</v>
      </c>
      <c r="DG1142" s="78">
        <v>1.99872081555</v>
      </c>
      <c r="DH1142" s="78">
        <v>24932.541984167099</v>
      </c>
      <c r="DI1142" s="77">
        <f t="shared" si="464"/>
        <v>-8.1132282193759844E-12</v>
      </c>
      <c r="DJ1142" s="77">
        <f t="shared" si="465"/>
        <v>-8.1090112724163388E-12</v>
      </c>
      <c r="DK1142" s="77">
        <f t="shared" si="466"/>
        <v>-8.109010991511766E-12</v>
      </c>
      <c r="DL1142" s="77">
        <f t="shared" si="467"/>
        <v>-8.1090109914930607E-12</v>
      </c>
      <c r="DN1142" s="78"/>
      <c r="DO1142" s="78"/>
      <c r="DP1142" s="78"/>
      <c r="DV1142" s="78"/>
      <c r="DW1142" s="78"/>
      <c r="DX1142" s="78"/>
      <c r="ED1142" s="78"/>
      <c r="EE1142" s="78"/>
      <c r="EF1142" s="78"/>
      <c r="EL1142" s="78"/>
      <c r="EM1142" s="78"/>
      <c r="EN1142" s="78"/>
      <c r="ET1142" s="78"/>
      <c r="EU1142" s="78"/>
      <c r="EV1142" s="78"/>
    </row>
    <row r="1143" spans="12:152" s="77" customFormat="1" ht="12.75">
      <c r="L1143" s="78"/>
      <c r="N1143" s="78">
        <v>1.2E-10</v>
      </c>
      <c r="O1143" s="78">
        <v>0.23038883502999999</v>
      </c>
      <c r="P1143" s="78">
        <v>130907.480698225</v>
      </c>
      <c r="Q1143" s="77">
        <f t="shared" si="460"/>
        <v>-1.1924532878654073E-10</v>
      </c>
      <c r="R1143" s="77">
        <f t="shared" si="461"/>
        <v>-1.1926151505824438E-10</v>
      </c>
      <c r="S1143" s="77">
        <f t="shared" si="462"/>
        <v>-1.1926151613058342E-10</v>
      </c>
      <c r="T1143" s="77">
        <f t="shared" si="463"/>
        <v>-1.1926151613065442E-10</v>
      </c>
      <c r="V1143" s="78"/>
      <c r="W1143" s="78"/>
      <c r="X1143" s="78"/>
      <c r="AD1143" s="78"/>
      <c r="AE1143" s="78"/>
      <c r="AF1143" s="78"/>
      <c r="AL1143" s="78"/>
      <c r="AM1143" s="78"/>
      <c r="AN1143" s="78"/>
      <c r="AT1143" s="78"/>
      <c r="AU1143" s="78"/>
      <c r="AV1143" s="78"/>
      <c r="BB1143" s="78"/>
      <c r="BC1143" s="78"/>
      <c r="BD1143" s="78"/>
      <c r="BJ1143" s="78"/>
      <c r="BK1143" s="78"/>
      <c r="BL1143" s="78"/>
      <c r="BR1143" s="78"/>
      <c r="BS1143" s="78"/>
      <c r="BT1143" s="78"/>
      <c r="BZ1143" s="78"/>
      <c r="CA1143" s="78"/>
      <c r="CB1143" s="78"/>
      <c r="CH1143" s="78"/>
      <c r="CI1143" s="78"/>
      <c r="CJ1143" s="78"/>
      <c r="CP1143" s="78"/>
      <c r="CQ1143" s="78"/>
      <c r="CR1143" s="78"/>
      <c r="CX1143" s="78"/>
      <c r="CY1143" s="78"/>
      <c r="CZ1143" s="78"/>
      <c r="DF1143" s="78">
        <v>1.9999999999999999E-11</v>
      </c>
      <c r="DG1143" s="78">
        <v>0.37032643193999998</v>
      </c>
      <c r="DH1143" s="78">
        <v>26500.274238448499</v>
      </c>
      <c r="DI1143" s="77">
        <f t="shared" si="464"/>
        <v>-9.2057674301225841E-12</v>
      </c>
      <c r="DJ1143" s="77">
        <f t="shared" si="465"/>
        <v>-9.210120293025048E-12</v>
      </c>
      <c r="DK1143" s="77">
        <f t="shared" si="466"/>
        <v>-9.2101205829504407E-12</v>
      </c>
      <c r="DL1143" s="77">
        <f t="shared" si="467"/>
        <v>-9.2101205829696145E-12</v>
      </c>
      <c r="DN1143" s="78"/>
      <c r="DO1143" s="78"/>
      <c r="DP1143" s="78"/>
      <c r="DV1143" s="78"/>
      <c r="DW1143" s="78"/>
      <c r="DX1143" s="78"/>
      <c r="ED1143" s="78"/>
      <c r="EE1143" s="78"/>
      <c r="EF1143" s="78"/>
      <c r="EL1143" s="78"/>
      <c r="EM1143" s="78"/>
      <c r="EN1143" s="78"/>
      <c r="ET1143" s="78"/>
      <c r="EU1143" s="78"/>
      <c r="EV1143" s="78"/>
    </row>
    <row r="1144" spans="12:152" s="77" customFormat="1" ht="12.75">
      <c r="L1144" s="78"/>
      <c r="N1144" s="78">
        <v>8.9999999999999999E-11</v>
      </c>
      <c r="O1144" s="78">
        <v>5.0555191523499996</v>
      </c>
      <c r="P1144" s="78">
        <v>70383.620271383596</v>
      </c>
      <c r="Q1144" s="77">
        <f t="shared" si="460"/>
        <v>-3.0564780927555641E-11</v>
      </c>
      <c r="R1144" s="77">
        <f t="shared" si="461"/>
        <v>-3.0619896549138104E-11</v>
      </c>
      <c r="S1144" s="77">
        <f t="shared" si="462"/>
        <v>-3.061990021994887E-11</v>
      </c>
      <c r="T1144" s="77">
        <f t="shared" si="463"/>
        <v>-3.0619900220194213E-11</v>
      </c>
      <c r="V1144" s="78"/>
      <c r="W1144" s="78"/>
      <c r="X1144" s="78"/>
      <c r="AD1144" s="78"/>
      <c r="AE1144" s="78"/>
      <c r="AF1144" s="78"/>
      <c r="AL1144" s="78"/>
      <c r="AM1144" s="78"/>
      <c r="AN1144" s="78"/>
      <c r="AT1144" s="78"/>
      <c r="AU1144" s="78"/>
      <c r="AV1144" s="78"/>
      <c r="BB1144" s="78"/>
      <c r="BC1144" s="78"/>
      <c r="BD1144" s="78"/>
      <c r="BJ1144" s="78"/>
      <c r="BK1144" s="78"/>
      <c r="BL1144" s="78"/>
      <c r="BR1144" s="78"/>
      <c r="BS1144" s="78"/>
      <c r="BT1144" s="78"/>
      <c r="BZ1144" s="78"/>
      <c r="CA1144" s="78"/>
      <c r="CB1144" s="78"/>
      <c r="CH1144" s="78"/>
      <c r="CI1144" s="78"/>
      <c r="CJ1144" s="78"/>
      <c r="CP1144" s="78"/>
      <c r="CQ1144" s="78"/>
      <c r="CR1144" s="78"/>
      <c r="CX1144" s="78"/>
      <c r="CY1144" s="78"/>
      <c r="CZ1144" s="78"/>
      <c r="DF1144" s="78">
        <v>1.9999999999999999E-11</v>
      </c>
      <c r="DG1144" s="78">
        <v>3.8348013233599998</v>
      </c>
      <c r="DH1144" s="78">
        <v>307.55762096960001</v>
      </c>
      <c r="DI1144" s="77">
        <f t="shared" si="464"/>
        <v>-1.0602183548843192E-11</v>
      </c>
      <c r="DJ1144" s="77">
        <f t="shared" si="465"/>
        <v>-1.0602135294256706E-11</v>
      </c>
      <c r="DK1144" s="77">
        <f t="shared" si="466"/>
        <v>-1.0602135291042468E-11</v>
      </c>
      <c r="DL1144" s="77">
        <f t="shared" si="467"/>
        <v>-1.060213529104225E-11</v>
      </c>
      <c r="DN1144" s="78"/>
      <c r="DO1144" s="78"/>
      <c r="DP1144" s="78"/>
      <c r="DV1144" s="78"/>
      <c r="DW1144" s="78"/>
      <c r="DX1144" s="78"/>
      <c r="ED1144" s="78"/>
      <c r="EE1144" s="78"/>
      <c r="EF1144" s="78"/>
      <c r="EL1144" s="78"/>
      <c r="EM1144" s="78"/>
      <c r="EN1144" s="78"/>
      <c r="ET1144" s="78"/>
      <c r="EU1144" s="78"/>
      <c r="EV1144" s="78"/>
    </row>
    <row r="1145" spans="12:152" s="77" customFormat="1" ht="12.75">
      <c r="L1145" s="78"/>
      <c r="N1145" s="78">
        <v>8.9999999999999999E-11</v>
      </c>
      <c r="O1145" s="78">
        <v>5.1105159790199997</v>
      </c>
      <c r="P1145" s="78">
        <v>156093.70711156799</v>
      </c>
      <c r="Q1145" s="77">
        <f t="shared" si="460"/>
        <v>8.1658067076368191E-11</v>
      </c>
      <c r="R1145" s="77">
        <f t="shared" si="461"/>
        <v>8.171262973266209E-11</v>
      </c>
      <c r="S1145" s="77">
        <f t="shared" si="462"/>
        <v>8.1712633361396524E-11</v>
      </c>
      <c r="T1145" s="77">
        <f t="shared" si="463"/>
        <v>8.1712633361636691E-11</v>
      </c>
      <c r="V1145" s="78"/>
      <c r="W1145" s="78"/>
      <c r="X1145" s="78"/>
      <c r="AD1145" s="78"/>
      <c r="AE1145" s="78"/>
      <c r="AF1145" s="78"/>
      <c r="AL1145" s="78"/>
      <c r="AM1145" s="78"/>
      <c r="AN1145" s="78"/>
      <c r="AT1145" s="78"/>
      <c r="AU1145" s="78"/>
      <c r="AV1145" s="78"/>
      <c r="BB1145" s="78"/>
      <c r="BC1145" s="78"/>
      <c r="BD1145" s="78"/>
      <c r="BJ1145" s="78"/>
      <c r="BK1145" s="78"/>
      <c r="BL1145" s="78"/>
      <c r="BR1145" s="78"/>
      <c r="BS1145" s="78"/>
      <c r="BT1145" s="78"/>
      <c r="BZ1145" s="78"/>
      <c r="CA1145" s="78"/>
      <c r="CB1145" s="78"/>
      <c r="CH1145" s="78"/>
      <c r="CI1145" s="78"/>
      <c r="CJ1145" s="78"/>
      <c r="CP1145" s="78"/>
      <c r="CQ1145" s="78"/>
      <c r="CR1145" s="78"/>
      <c r="CX1145" s="78"/>
      <c r="CY1145" s="78"/>
      <c r="CZ1145" s="78"/>
      <c r="DF1145" s="78">
        <v>1.9999999999999999E-11</v>
      </c>
      <c r="DG1145" s="78">
        <v>5.8135638274400003</v>
      </c>
      <c r="DH1145" s="78">
        <v>51538.8100111241</v>
      </c>
      <c r="DI1145" s="77">
        <f t="shared" si="464"/>
        <v>-1.8818910120710273E-11</v>
      </c>
      <c r="DJ1145" s="77">
        <f t="shared" si="465"/>
        <v>-1.8815679341958875E-11</v>
      </c>
      <c r="DK1145" s="77">
        <f t="shared" si="466"/>
        <v>-1.8815679126614436E-11</v>
      </c>
      <c r="DL1145" s="77">
        <f t="shared" si="467"/>
        <v>-1.8815679126600173E-11</v>
      </c>
      <c r="DN1145" s="78"/>
      <c r="DO1145" s="78"/>
      <c r="DP1145" s="78"/>
      <c r="DV1145" s="78"/>
      <c r="DW1145" s="78"/>
      <c r="DX1145" s="78"/>
      <c r="ED1145" s="78"/>
      <c r="EE1145" s="78"/>
      <c r="EF1145" s="78"/>
      <c r="EL1145" s="78"/>
      <c r="EM1145" s="78"/>
      <c r="EN1145" s="78"/>
      <c r="ET1145" s="78"/>
      <c r="EU1145" s="78"/>
      <c r="EV1145" s="78"/>
    </row>
    <row r="1146" spans="12:152" s="77" customFormat="1" ht="12.75">
      <c r="L1146" s="78"/>
      <c r="N1146" s="78">
        <v>1.0999999999999999E-10</v>
      </c>
      <c r="O1146" s="78">
        <v>5.4461717055600003</v>
      </c>
      <c r="P1146" s="78">
        <v>56777.756402111401</v>
      </c>
      <c r="Q1146" s="77">
        <f t="shared" si="460"/>
        <v>9.29856329029982E-12</v>
      </c>
      <c r="R1146" s="77">
        <f t="shared" si="461"/>
        <v>9.2409867777020714E-12</v>
      </c>
      <c r="S1146" s="77">
        <f t="shared" si="462"/>
        <v>9.2409829424552216E-12</v>
      </c>
      <c r="T1146" s="77">
        <f t="shared" si="463"/>
        <v>9.2409829421997649E-12</v>
      </c>
      <c r="V1146" s="78"/>
      <c r="W1146" s="78"/>
      <c r="X1146" s="78"/>
      <c r="AD1146" s="78"/>
      <c r="AE1146" s="78"/>
      <c r="AF1146" s="78"/>
      <c r="AL1146" s="78"/>
      <c r="AM1146" s="78"/>
      <c r="AN1146" s="78"/>
      <c r="AT1146" s="78"/>
      <c r="AU1146" s="78"/>
      <c r="AV1146" s="78"/>
      <c r="BB1146" s="78"/>
      <c r="BC1146" s="78"/>
      <c r="BD1146" s="78"/>
      <c r="BJ1146" s="78"/>
      <c r="BK1146" s="78"/>
      <c r="BL1146" s="78"/>
      <c r="BR1146" s="78"/>
      <c r="BS1146" s="78"/>
      <c r="BT1146" s="78"/>
      <c r="BZ1146" s="78"/>
      <c r="CA1146" s="78"/>
      <c r="CB1146" s="78"/>
      <c r="CH1146" s="78"/>
      <c r="CI1146" s="78"/>
      <c r="CJ1146" s="78"/>
      <c r="CP1146" s="78"/>
      <c r="CQ1146" s="78"/>
      <c r="CR1146" s="78"/>
      <c r="CX1146" s="78"/>
      <c r="CY1146" s="78"/>
      <c r="CZ1146" s="78"/>
      <c r="DF1146" s="78">
        <v>1.9999999999999999E-11</v>
      </c>
      <c r="DG1146" s="78">
        <v>6.2077360671899999</v>
      </c>
      <c r="DH1146" s="78">
        <v>49.996621904199998</v>
      </c>
      <c r="DI1146" s="77">
        <f t="shared" si="464"/>
        <v>1.8769151455052293E-11</v>
      </c>
      <c r="DJ1146" s="77">
        <f t="shared" si="465"/>
        <v>1.8769148259775958E-11</v>
      </c>
      <c r="DK1146" s="77">
        <f t="shared" si="466"/>
        <v>1.8769148259563117E-11</v>
      </c>
      <c r="DL1146" s="77">
        <f t="shared" si="467"/>
        <v>1.8769148259563104E-11</v>
      </c>
      <c r="DN1146" s="78"/>
      <c r="DO1146" s="78"/>
      <c r="DP1146" s="78"/>
      <c r="DV1146" s="78"/>
      <c r="DW1146" s="78"/>
      <c r="DX1146" s="78"/>
      <c r="ED1146" s="78"/>
      <c r="EE1146" s="78"/>
      <c r="EF1146" s="78"/>
      <c r="EL1146" s="78"/>
      <c r="EM1146" s="78"/>
      <c r="EN1146" s="78"/>
      <c r="ET1146" s="78"/>
      <c r="EU1146" s="78"/>
      <c r="EV1146" s="78"/>
    </row>
    <row r="1147" spans="12:152" s="77" customFormat="1" ht="12.75">
      <c r="L1147" s="78"/>
      <c r="N1147" s="78">
        <v>8.9999999999999999E-11</v>
      </c>
      <c r="O1147" s="78">
        <v>4.6733964263100001</v>
      </c>
      <c r="P1147" s="78">
        <v>104771.09721017101</v>
      </c>
      <c r="Q1147" s="77">
        <f t="shared" si="460"/>
        <v>-2.1799720792172414E-11</v>
      </c>
      <c r="R1147" s="77">
        <f t="shared" si="461"/>
        <v>-2.1715070309918359E-11</v>
      </c>
      <c r="S1147" s="77">
        <f t="shared" si="462"/>
        <v>-2.1715064670682539E-11</v>
      </c>
      <c r="T1147" s="77">
        <f t="shared" si="463"/>
        <v>-2.1715064670305216E-11</v>
      </c>
      <c r="V1147" s="78"/>
      <c r="W1147" s="78"/>
      <c r="X1147" s="78"/>
      <c r="AD1147" s="78"/>
      <c r="AE1147" s="78"/>
      <c r="AF1147" s="78"/>
      <c r="AL1147" s="78"/>
      <c r="AM1147" s="78"/>
      <c r="AN1147" s="78"/>
      <c r="AT1147" s="78"/>
      <c r="AU1147" s="78"/>
      <c r="AV1147" s="78"/>
      <c r="BB1147" s="78"/>
      <c r="BC1147" s="78"/>
      <c r="BD1147" s="78"/>
      <c r="BJ1147" s="78"/>
      <c r="BK1147" s="78"/>
      <c r="BL1147" s="78"/>
      <c r="BR1147" s="78"/>
      <c r="BS1147" s="78"/>
      <c r="BT1147" s="78"/>
      <c r="BZ1147" s="78"/>
      <c r="CA1147" s="78"/>
      <c r="CB1147" s="78"/>
      <c r="CH1147" s="78"/>
      <c r="CI1147" s="78"/>
      <c r="CJ1147" s="78"/>
      <c r="CP1147" s="78"/>
      <c r="CQ1147" s="78"/>
      <c r="CR1147" s="78"/>
      <c r="CX1147" s="78"/>
      <c r="CY1147" s="78"/>
      <c r="CZ1147" s="78"/>
      <c r="DF1147" s="78">
        <v>1.9999999999999999E-11</v>
      </c>
      <c r="DG1147" s="78">
        <v>2.4058934599800001</v>
      </c>
      <c r="DH1147" s="78">
        <v>77929.853483953106</v>
      </c>
      <c r="DI1147" s="77">
        <f t="shared" si="464"/>
        <v>-1.5084463171237382E-11</v>
      </c>
      <c r="DJ1147" s="77">
        <f t="shared" si="465"/>
        <v>-1.5093927479556372E-11</v>
      </c>
      <c r="DK1147" s="77">
        <f t="shared" si="466"/>
        <v>-1.5093928109711368E-11</v>
      </c>
      <c r="DL1147" s="77">
        <f t="shared" si="467"/>
        <v>-1.5093928109753137E-11</v>
      </c>
      <c r="DN1147" s="78"/>
      <c r="DO1147" s="78"/>
      <c r="DP1147" s="78"/>
      <c r="DV1147" s="78"/>
      <c r="DW1147" s="78"/>
      <c r="DX1147" s="78"/>
      <c r="ED1147" s="78"/>
      <c r="EE1147" s="78"/>
      <c r="EF1147" s="78"/>
      <c r="EL1147" s="78"/>
      <c r="EM1147" s="78"/>
      <c r="EN1147" s="78"/>
      <c r="ET1147" s="78"/>
      <c r="EU1147" s="78"/>
      <c r="EV1147" s="78"/>
    </row>
    <row r="1148" spans="12:152" s="77" customFormat="1" ht="12.75">
      <c r="L1148" s="78"/>
      <c r="N1148" s="78">
        <v>8.9999999999999999E-11</v>
      </c>
      <c r="O1148" s="78">
        <v>4.56456351898</v>
      </c>
      <c r="P1148" s="78">
        <v>259819.64948555201</v>
      </c>
      <c r="Q1148" s="77">
        <f t="shared" si="460"/>
        <v>-8.5526807865387283E-11</v>
      </c>
      <c r="R1148" s="77">
        <f t="shared" si="461"/>
        <v>-8.545920511039539E-11</v>
      </c>
      <c r="S1148" s="77">
        <f t="shared" si="462"/>
        <v>-8.5459200590934545E-11</v>
      </c>
      <c r="T1148" s="77">
        <f t="shared" si="463"/>
        <v>-8.5459200590639319E-11</v>
      </c>
      <c r="V1148" s="78"/>
      <c r="W1148" s="78"/>
      <c r="X1148" s="78"/>
      <c r="AD1148" s="78"/>
      <c r="AE1148" s="78"/>
      <c r="AF1148" s="78"/>
      <c r="AL1148" s="78"/>
      <c r="AM1148" s="78"/>
      <c r="AN1148" s="78"/>
      <c r="AT1148" s="78"/>
      <c r="AU1148" s="78"/>
      <c r="AV1148" s="78"/>
      <c r="BB1148" s="78"/>
      <c r="BC1148" s="78"/>
      <c r="BD1148" s="78"/>
      <c r="BJ1148" s="78"/>
      <c r="BK1148" s="78"/>
      <c r="BL1148" s="78"/>
      <c r="BR1148" s="78"/>
      <c r="BS1148" s="78"/>
      <c r="BT1148" s="78"/>
      <c r="BZ1148" s="78"/>
      <c r="CA1148" s="78"/>
      <c r="CB1148" s="78"/>
      <c r="CH1148" s="78"/>
      <c r="CI1148" s="78"/>
      <c r="CJ1148" s="78"/>
      <c r="CP1148" s="78"/>
      <c r="CQ1148" s="78"/>
      <c r="CR1148" s="78"/>
      <c r="CX1148" s="78"/>
      <c r="CY1148" s="78"/>
      <c r="CZ1148" s="78"/>
      <c r="DF1148" s="78">
        <v>1.9999999999999999E-11</v>
      </c>
      <c r="DG1148" s="78">
        <v>4.5171978312699999</v>
      </c>
      <c r="DH1148" s="78">
        <v>21067.9846541609</v>
      </c>
      <c r="DI1148" s="77">
        <f t="shared" si="464"/>
        <v>1.3911812575372807E-11</v>
      </c>
      <c r="DJ1148" s="77">
        <f t="shared" si="465"/>
        <v>1.3914612997819252E-11</v>
      </c>
      <c r="DK1148" s="77">
        <f t="shared" si="466"/>
        <v>1.3914613184337338E-11</v>
      </c>
      <c r="DL1148" s="77">
        <f t="shared" si="467"/>
        <v>1.3914613184349792E-11</v>
      </c>
      <c r="DN1148" s="78"/>
      <c r="DO1148" s="78"/>
      <c r="DP1148" s="78"/>
      <c r="DV1148" s="78"/>
      <c r="DW1148" s="78"/>
      <c r="DX1148" s="78"/>
      <c r="ED1148" s="78"/>
      <c r="EE1148" s="78"/>
      <c r="EF1148" s="78"/>
      <c r="EL1148" s="78"/>
      <c r="EM1148" s="78"/>
      <c r="EN1148" s="78"/>
      <c r="ET1148" s="78"/>
      <c r="EU1148" s="78"/>
      <c r="EV1148" s="78"/>
    </row>
    <row r="1149" spans="12:152" s="77" customFormat="1" ht="12.75">
      <c r="L1149" s="78"/>
      <c r="N1149" s="78">
        <v>8.9999999999999999E-11</v>
      </c>
      <c r="O1149" s="78">
        <v>0.73352390337999995</v>
      </c>
      <c r="P1149" s="78">
        <v>75085.563634154896</v>
      </c>
      <c r="Q1149" s="77">
        <f t="shared" si="460"/>
        <v>5.6392557380712773E-11</v>
      </c>
      <c r="R1149" s="77">
        <f t="shared" si="461"/>
        <v>5.6343818344857307E-11</v>
      </c>
      <c r="S1149" s="77">
        <f t="shared" si="462"/>
        <v>5.6343815097452062E-11</v>
      </c>
      <c r="T1149" s="77">
        <f t="shared" si="463"/>
        <v>5.6343815097236633E-11</v>
      </c>
      <c r="V1149" s="78"/>
      <c r="W1149" s="78"/>
      <c r="X1149" s="78"/>
      <c r="AD1149" s="78"/>
      <c r="AE1149" s="78"/>
      <c r="AF1149" s="78"/>
      <c r="AL1149" s="78"/>
      <c r="AM1149" s="78"/>
      <c r="AN1149" s="78"/>
      <c r="AT1149" s="78"/>
      <c r="AU1149" s="78"/>
      <c r="AV1149" s="78"/>
      <c r="BB1149" s="78"/>
      <c r="BC1149" s="78"/>
      <c r="BD1149" s="78"/>
      <c r="BJ1149" s="78"/>
      <c r="BK1149" s="78"/>
      <c r="BL1149" s="78"/>
      <c r="BR1149" s="78"/>
      <c r="BS1149" s="78"/>
      <c r="BT1149" s="78"/>
      <c r="BZ1149" s="78"/>
      <c r="CA1149" s="78"/>
      <c r="CB1149" s="78"/>
      <c r="CH1149" s="78"/>
      <c r="CI1149" s="78"/>
      <c r="CJ1149" s="78"/>
      <c r="CP1149" s="78"/>
      <c r="CQ1149" s="78"/>
      <c r="CR1149" s="78"/>
      <c r="CX1149" s="78"/>
      <c r="CY1149" s="78"/>
      <c r="CZ1149" s="78"/>
      <c r="DF1149" s="78">
        <v>1.9999999999999999E-11</v>
      </c>
      <c r="DG1149" s="78">
        <v>2.06311358499</v>
      </c>
      <c r="DH1149" s="78">
        <v>23233.262767664</v>
      </c>
      <c r="DI1149" s="77">
        <f t="shared" si="464"/>
        <v>9.2195215493220237E-12</v>
      </c>
      <c r="DJ1149" s="77">
        <f t="shared" si="465"/>
        <v>9.2157063955568442E-12</v>
      </c>
      <c r="DK1149" s="77">
        <f t="shared" si="466"/>
        <v>9.2157061414154916E-12</v>
      </c>
      <c r="DL1149" s="77">
        <f t="shared" si="467"/>
        <v>9.215706141398843E-12</v>
      </c>
      <c r="DN1149" s="78"/>
      <c r="DO1149" s="78"/>
      <c r="DP1149" s="78"/>
      <c r="DV1149" s="78"/>
      <c r="DW1149" s="78"/>
      <c r="DX1149" s="78"/>
      <c r="ED1149" s="78"/>
      <c r="EE1149" s="78"/>
      <c r="EF1149" s="78"/>
      <c r="EL1149" s="78"/>
      <c r="EM1149" s="78"/>
      <c r="EN1149" s="78"/>
      <c r="ET1149" s="78"/>
      <c r="EU1149" s="78"/>
      <c r="EV1149" s="78"/>
    </row>
    <row r="1150" spans="12:152" s="77" customFormat="1" ht="12.75">
      <c r="L1150" s="78"/>
      <c r="N1150" s="78">
        <v>1E-10</v>
      </c>
      <c r="O1150" s="78">
        <v>2.64743106367</v>
      </c>
      <c r="P1150" s="78">
        <v>153186.80642274499</v>
      </c>
      <c r="Q1150" s="77">
        <f t="shared" si="460"/>
        <v>4.8759069129792912E-12</v>
      </c>
      <c r="R1150" s="77">
        <f t="shared" si="461"/>
        <v>5.0174573956262155E-12</v>
      </c>
      <c r="S1150" s="77">
        <f t="shared" si="462"/>
        <v>5.017466823961191E-12</v>
      </c>
      <c r="T1150" s="77">
        <f t="shared" si="463"/>
        <v>5.0174668245856817E-12</v>
      </c>
      <c r="V1150" s="78"/>
      <c r="W1150" s="78"/>
      <c r="X1150" s="78"/>
      <c r="AD1150" s="78"/>
      <c r="AE1150" s="78"/>
      <c r="AF1150" s="78"/>
      <c r="AL1150" s="78"/>
      <c r="AM1150" s="78"/>
      <c r="AN1150" s="78"/>
      <c r="AT1150" s="78"/>
      <c r="AU1150" s="78"/>
      <c r="AV1150" s="78"/>
      <c r="BB1150" s="78"/>
      <c r="BC1150" s="78"/>
      <c r="BD1150" s="78"/>
      <c r="BJ1150" s="78"/>
      <c r="BK1150" s="78"/>
      <c r="BL1150" s="78"/>
      <c r="BR1150" s="78"/>
      <c r="BS1150" s="78"/>
      <c r="BT1150" s="78"/>
      <c r="BZ1150" s="78"/>
      <c r="CA1150" s="78"/>
      <c r="CB1150" s="78"/>
      <c r="CH1150" s="78"/>
      <c r="CI1150" s="78"/>
      <c r="CJ1150" s="78"/>
      <c r="CP1150" s="78"/>
      <c r="CQ1150" s="78"/>
      <c r="CR1150" s="78"/>
      <c r="CX1150" s="78"/>
      <c r="CY1150" s="78"/>
      <c r="CZ1150" s="78"/>
      <c r="DF1150" s="78">
        <v>1.9999999999999999E-11</v>
      </c>
      <c r="DG1150" s="78">
        <v>0.29430089394999998</v>
      </c>
      <c r="DH1150" s="78">
        <v>24765.225494042799</v>
      </c>
      <c r="DI1150" s="77">
        <f t="shared" si="464"/>
        <v>7.0271206488592994E-12</v>
      </c>
      <c r="DJ1150" s="77">
        <f t="shared" si="465"/>
        <v>7.0314107123827046E-12</v>
      </c>
      <c r="DK1150" s="77">
        <f t="shared" si="466"/>
        <v>7.0314109981308142E-12</v>
      </c>
      <c r="DL1150" s="77">
        <f t="shared" si="467"/>
        <v>7.0314109981494394E-12</v>
      </c>
      <c r="DN1150" s="78"/>
      <c r="DO1150" s="78"/>
      <c r="DP1150" s="78"/>
      <c r="DV1150" s="78"/>
      <c r="DW1150" s="78"/>
      <c r="DX1150" s="78"/>
      <c r="ED1150" s="78"/>
      <c r="EE1150" s="78"/>
      <c r="EF1150" s="78"/>
      <c r="EL1150" s="78"/>
      <c r="EM1150" s="78"/>
      <c r="EN1150" s="78"/>
      <c r="ET1150" s="78"/>
      <c r="EU1150" s="78"/>
      <c r="EV1150" s="78"/>
    </row>
    <row r="1151" spans="12:152" s="77" customFormat="1" ht="12.75">
      <c r="L1151" s="78"/>
      <c r="N1151" s="78">
        <v>1E-10</v>
      </c>
      <c r="O1151" s="78">
        <v>5.1831535191900002</v>
      </c>
      <c r="P1151" s="78">
        <v>1382.1979324846</v>
      </c>
      <c r="Q1151" s="77">
        <f t="shared" si="460"/>
        <v>-7.8934873145129996E-11</v>
      </c>
      <c r="R1151" s="77">
        <f t="shared" si="461"/>
        <v>-7.8935658232941869E-11</v>
      </c>
      <c r="S1151" s="77">
        <f t="shared" si="462"/>
        <v>-7.8935658285236059E-11</v>
      </c>
      <c r="T1151" s="77">
        <f t="shared" si="463"/>
        <v>-7.8935658285239484E-11</v>
      </c>
      <c r="V1151" s="78"/>
      <c r="W1151" s="78"/>
      <c r="X1151" s="78"/>
      <c r="AD1151" s="78"/>
      <c r="AE1151" s="78"/>
      <c r="AF1151" s="78"/>
      <c r="AL1151" s="78"/>
      <c r="AM1151" s="78"/>
      <c r="AN1151" s="78"/>
      <c r="AT1151" s="78"/>
      <c r="AU1151" s="78"/>
      <c r="AV1151" s="78"/>
      <c r="BB1151" s="78"/>
      <c r="BC1151" s="78"/>
      <c r="BD1151" s="78"/>
      <c r="BJ1151" s="78"/>
      <c r="BK1151" s="78"/>
      <c r="BL1151" s="78"/>
      <c r="BR1151" s="78"/>
      <c r="BS1151" s="78"/>
      <c r="BT1151" s="78"/>
      <c r="BZ1151" s="78"/>
      <c r="CA1151" s="78"/>
      <c r="CB1151" s="78"/>
      <c r="CH1151" s="78"/>
      <c r="CI1151" s="78"/>
      <c r="CJ1151" s="78"/>
      <c r="CP1151" s="78"/>
      <c r="CQ1151" s="78"/>
      <c r="CR1151" s="78"/>
      <c r="CX1151" s="78"/>
      <c r="CY1151" s="78"/>
      <c r="CZ1151" s="78"/>
      <c r="DF1151" s="78">
        <v>1.9999999999999999E-11</v>
      </c>
      <c r="DG1151" s="78">
        <v>2.2151358721299998</v>
      </c>
      <c r="DH1151" s="78">
        <v>25675.532044699801</v>
      </c>
      <c r="DI1151" s="77">
        <f t="shared" si="464"/>
        <v>-6.7423327779547942E-12</v>
      </c>
      <c r="DJ1151" s="77">
        <f t="shared" si="465"/>
        <v>-6.7468053383143615E-12</v>
      </c>
      <c r="DK1151" s="77">
        <f t="shared" si="466"/>
        <v>-6.7468056362182989E-12</v>
      </c>
      <c r="DL1151" s="77">
        <f t="shared" si="467"/>
        <v>-6.7468056362380987E-12</v>
      </c>
      <c r="DN1151" s="78"/>
      <c r="DO1151" s="78"/>
      <c r="DP1151" s="78"/>
      <c r="DV1151" s="78"/>
      <c r="DW1151" s="78"/>
      <c r="DX1151" s="78"/>
      <c r="ED1151" s="78"/>
      <c r="EE1151" s="78"/>
      <c r="EF1151" s="78"/>
      <c r="EL1151" s="78"/>
      <c r="EM1151" s="78"/>
      <c r="EN1151" s="78"/>
      <c r="ET1151" s="78"/>
      <c r="EU1151" s="78"/>
      <c r="EV1151" s="78"/>
    </row>
    <row r="1152" spans="12:152" s="77" customFormat="1" ht="12.75">
      <c r="L1152" s="78"/>
      <c r="N1152" s="78">
        <v>1.2E-10</v>
      </c>
      <c r="O1152" s="78">
        <v>4.7571445326199999</v>
      </c>
      <c r="P1152" s="78">
        <v>250665.74586952999</v>
      </c>
      <c r="Q1152" s="77">
        <f t="shared" si="460"/>
        <v>-1.1209569909591962E-10</v>
      </c>
      <c r="R1152" s="77">
        <f t="shared" si="461"/>
        <v>-1.121947279992507E-10</v>
      </c>
      <c r="S1152" s="77">
        <f t="shared" si="462"/>
        <v>-1.1219473457545969E-10</v>
      </c>
      <c r="T1152" s="77">
        <f t="shared" si="463"/>
        <v>-1.1219473457589526E-10</v>
      </c>
      <c r="V1152" s="78"/>
      <c r="W1152" s="78"/>
      <c r="X1152" s="78"/>
      <c r="AD1152" s="78"/>
      <c r="AE1152" s="78"/>
      <c r="AF1152" s="78"/>
      <c r="AL1152" s="78"/>
      <c r="AM1152" s="78"/>
      <c r="AN1152" s="78"/>
      <c r="AT1152" s="78"/>
      <c r="AU1152" s="78"/>
      <c r="AV1152" s="78"/>
      <c r="BB1152" s="78"/>
      <c r="BC1152" s="78"/>
      <c r="BD1152" s="78"/>
      <c r="BJ1152" s="78"/>
      <c r="BK1152" s="78"/>
      <c r="BL1152" s="78"/>
      <c r="BR1152" s="78"/>
      <c r="BS1152" s="78"/>
      <c r="BT1152" s="78"/>
      <c r="BZ1152" s="78"/>
      <c r="CA1152" s="78"/>
      <c r="CB1152" s="78"/>
      <c r="CH1152" s="78"/>
      <c r="CI1152" s="78"/>
      <c r="CJ1152" s="78"/>
      <c r="CP1152" s="78"/>
      <c r="CQ1152" s="78"/>
      <c r="CR1152" s="78"/>
      <c r="CX1152" s="78"/>
      <c r="CY1152" s="78"/>
      <c r="CZ1152" s="78"/>
      <c r="DF1152" s="78">
        <v>1.9999999999999999E-11</v>
      </c>
      <c r="DG1152" s="78">
        <v>2.2929127832199998</v>
      </c>
      <c r="DH1152" s="78">
        <v>27410.580789105599</v>
      </c>
      <c r="DI1152" s="77">
        <f t="shared" si="464"/>
        <v>8.9040806599759078E-12</v>
      </c>
      <c r="DJ1152" s="77">
        <f t="shared" si="465"/>
        <v>8.9086218963805621E-12</v>
      </c>
      <c r="DK1152" s="77">
        <f t="shared" si="466"/>
        <v>8.9086221988529648E-12</v>
      </c>
      <c r="DL1152" s="77">
        <f t="shared" si="467"/>
        <v>8.9086221988728122E-12</v>
      </c>
      <c r="DN1152" s="78"/>
      <c r="DO1152" s="78"/>
      <c r="DP1152" s="78"/>
      <c r="DV1152" s="78"/>
      <c r="DW1152" s="78"/>
      <c r="DX1152" s="78"/>
      <c r="ED1152" s="78"/>
      <c r="EE1152" s="78"/>
      <c r="EF1152" s="78"/>
      <c r="EL1152" s="78"/>
      <c r="EM1152" s="78"/>
      <c r="EN1152" s="78"/>
      <c r="ET1152" s="78"/>
      <c r="EU1152" s="78"/>
      <c r="EV1152" s="78"/>
    </row>
    <row r="1153" spans="12:152" s="77" customFormat="1" ht="12.75">
      <c r="L1153" s="78"/>
      <c r="N1153" s="78">
        <v>1.0999999999999999E-10</v>
      </c>
      <c r="O1153" s="78">
        <v>5.7909364332399997</v>
      </c>
      <c r="P1153" s="78">
        <v>292628.26660646801</v>
      </c>
      <c r="Q1153" s="77">
        <f t="shared" ref="Q1153:Q1216" si="468">N1153*COS(O1153+P1153*$C$32)</f>
        <v>-3.8588180112794964E-11</v>
      </c>
      <c r="R1153" s="77">
        <f t="shared" ref="R1153:R1216" si="469">N1153*COS(O1153+P1153*$C$53)</f>
        <v>-3.8866917147765833E-11</v>
      </c>
      <c r="S1153" s="77">
        <f t="shared" ref="S1153:S1216" si="470">N1153*COS(O1153+P1153*$C$74)</f>
        <v>-3.8866935704937767E-11</v>
      </c>
      <c r="T1153" s="77">
        <f t="shared" ref="T1153:T1216" si="471">N1153*COS(O1153+P1153*$C$95)</f>
        <v>-3.8866935706154452E-11</v>
      </c>
      <c r="V1153" s="78"/>
      <c r="W1153" s="78"/>
      <c r="X1153" s="78"/>
      <c r="AD1153" s="78"/>
      <c r="AE1153" s="78"/>
      <c r="AF1153" s="78"/>
      <c r="AL1153" s="78"/>
      <c r="AM1153" s="78"/>
      <c r="AN1153" s="78"/>
      <c r="AT1153" s="78"/>
      <c r="AU1153" s="78"/>
      <c r="AV1153" s="78"/>
      <c r="BB1153" s="78"/>
      <c r="BC1153" s="78"/>
      <c r="BD1153" s="78"/>
      <c r="BJ1153" s="78"/>
      <c r="BK1153" s="78"/>
      <c r="BL1153" s="78"/>
      <c r="BR1153" s="78"/>
      <c r="BS1153" s="78"/>
      <c r="BT1153" s="78"/>
      <c r="BZ1153" s="78"/>
      <c r="CA1153" s="78"/>
      <c r="CB1153" s="78"/>
      <c r="CH1153" s="78"/>
      <c r="CI1153" s="78"/>
      <c r="CJ1153" s="78"/>
      <c r="CP1153" s="78"/>
      <c r="CQ1153" s="78"/>
      <c r="CR1153" s="78"/>
      <c r="CX1153" s="78"/>
      <c r="CY1153" s="78"/>
      <c r="CZ1153" s="78"/>
      <c r="DF1153" s="78">
        <v>1.9999999999999999E-11</v>
      </c>
      <c r="DG1153" s="78">
        <v>2.39356701559</v>
      </c>
      <c r="DH1153" s="78">
        <v>242985.40360737601</v>
      </c>
      <c r="DI1153" s="77">
        <f t="shared" ref="DI1153:DI1215" si="472">DF1153*COS(DG1153+DH1153*$C$32)</f>
        <v>1.9352844444276041E-11</v>
      </c>
      <c r="DJ1153" s="77">
        <f t="shared" ref="DJ1153:DJ1215" si="473">DF1153*COS(DG1153+DH1153*$C$53)</f>
        <v>1.9341450810666389E-11</v>
      </c>
      <c r="DK1153" s="77">
        <f t="shared" ref="DK1153:DK1215" si="474">DF1153*COS(DG1153+DH1153*$C$74)</f>
        <v>1.9341450048481687E-11</v>
      </c>
      <c r="DL1153" s="77">
        <f t="shared" ref="DL1153:DL1215" si="475">DF1153*COS(DG1153+DH1153*$C$95)</f>
        <v>1.9341450048431924E-11</v>
      </c>
      <c r="DN1153" s="78"/>
      <c r="DO1153" s="78"/>
      <c r="DP1153" s="78"/>
      <c r="DV1153" s="78"/>
      <c r="DW1153" s="78"/>
      <c r="DX1153" s="78"/>
      <c r="ED1153" s="78"/>
      <c r="EE1153" s="78"/>
      <c r="EF1153" s="78"/>
      <c r="EL1153" s="78"/>
      <c r="EM1153" s="78"/>
      <c r="EN1153" s="78"/>
      <c r="ET1153" s="78"/>
      <c r="EU1153" s="78"/>
      <c r="EV1153" s="78"/>
    </row>
    <row r="1154" spans="12:152" s="77" customFormat="1" ht="12.75">
      <c r="L1154" s="78"/>
      <c r="N1154" s="78">
        <v>8.9999999999999999E-11</v>
      </c>
      <c r="O1154" s="78">
        <v>6.2497158543199998</v>
      </c>
      <c r="P1154" s="78">
        <v>202420.14928260201</v>
      </c>
      <c r="Q1154" s="77">
        <f t="shared" si="468"/>
        <v>-6.1519249173751935E-11</v>
      </c>
      <c r="R1154" s="77">
        <f t="shared" si="469"/>
        <v>-6.1396118627983305E-11</v>
      </c>
      <c r="S1154" s="77">
        <f t="shared" si="470"/>
        <v>-6.1396110419100175E-11</v>
      </c>
      <c r="T1154" s="77">
        <f t="shared" si="471"/>
        <v>-6.1396110418561525E-11</v>
      </c>
      <c r="V1154" s="78"/>
      <c r="W1154" s="78"/>
      <c r="X1154" s="78"/>
      <c r="AD1154" s="78"/>
      <c r="AE1154" s="78"/>
      <c r="AF1154" s="78"/>
      <c r="AL1154" s="78"/>
      <c r="AM1154" s="78"/>
      <c r="AN1154" s="78"/>
      <c r="AT1154" s="78"/>
      <c r="AU1154" s="78"/>
      <c r="AV1154" s="78"/>
      <c r="BB1154" s="78"/>
      <c r="BC1154" s="78"/>
      <c r="BD1154" s="78"/>
      <c r="BJ1154" s="78"/>
      <c r="BK1154" s="78"/>
      <c r="BL1154" s="78"/>
      <c r="BR1154" s="78"/>
      <c r="BS1154" s="78"/>
      <c r="BT1154" s="78"/>
      <c r="BZ1154" s="78"/>
      <c r="CA1154" s="78"/>
      <c r="CB1154" s="78"/>
      <c r="CH1154" s="78"/>
      <c r="CI1154" s="78"/>
      <c r="CJ1154" s="78"/>
      <c r="CP1154" s="78"/>
      <c r="CQ1154" s="78"/>
      <c r="CR1154" s="78"/>
      <c r="CX1154" s="78"/>
      <c r="CY1154" s="78"/>
      <c r="CZ1154" s="78"/>
      <c r="DF1154" s="78">
        <v>1.9999999999999999E-11</v>
      </c>
      <c r="DG1154" s="78">
        <v>4.2895702088399998</v>
      </c>
      <c r="DH1154" s="78">
        <v>71378.559534791697</v>
      </c>
      <c r="DI1154" s="77">
        <f t="shared" si="472"/>
        <v>-6.7785712606936243E-12</v>
      </c>
      <c r="DJ1154" s="77">
        <f t="shared" si="473"/>
        <v>-6.7909955344679055E-12</v>
      </c>
      <c r="DK1154" s="77">
        <f t="shared" si="474"/>
        <v>-6.7909963619488961E-12</v>
      </c>
      <c r="DL1154" s="77">
        <f t="shared" si="475"/>
        <v>-6.7909963620034319E-12</v>
      </c>
      <c r="DN1154" s="78"/>
      <c r="DO1154" s="78"/>
      <c r="DP1154" s="78"/>
      <c r="DV1154" s="78"/>
      <c r="DW1154" s="78"/>
      <c r="DX1154" s="78"/>
      <c r="ED1154" s="78"/>
      <c r="EE1154" s="78"/>
      <c r="EF1154" s="78"/>
      <c r="EL1154" s="78"/>
      <c r="EM1154" s="78"/>
      <c r="EN1154" s="78"/>
      <c r="ET1154" s="78"/>
      <c r="EU1154" s="78"/>
      <c r="EV1154" s="78"/>
    </row>
    <row r="1155" spans="12:152" s="77" customFormat="1" ht="12.75">
      <c r="L1155" s="78"/>
      <c r="N1155" s="78">
        <v>1.2E-10</v>
      </c>
      <c r="O1155" s="78">
        <v>5.8396617626599996</v>
      </c>
      <c r="P1155" s="78">
        <v>11790.629088658799</v>
      </c>
      <c r="Q1155" s="77">
        <f t="shared" si="468"/>
        <v>-1.1854431646191401E-10</v>
      </c>
      <c r="R1155" s="77">
        <f t="shared" si="469"/>
        <v>-1.185463484741444E-10</v>
      </c>
      <c r="S1155" s="77">
        <f t="shared" si="470"/>
        <v>-1.1854634860944952E-10</v>
      </c>
      <c r="T1155" s="77">
        <f t="shared" si="471"/>
        <v>-1.1854634860945854E-10</v>
      </c>
      <c r="V1155" s="78"/>
      <c r="W1155" s="78"/>
      <c r="X1155" s="78"/>
      <c r="AD1155" s="78"/>
      <c r="AE1155" s="78"/>
      <c r="AF1155" s="78"/>
      <c r="AL1155" s="78"/>
      <c r="AM1155" s="78"/>
      <c r="AN1155" s="78"/>
      <c r="AT1155" s="78"/>
      <c r="AU1155" s="78"/>
      <c r="AV1155" s="78"/>
      <c r="BB1155" s="78"/>
      <c r="BC1155" s="78"/>
      <c r="BD1155" s="78"/>
      <c r="BJ1155" s="78"/>
      <c r="BK1155" s="78"/>
      <c r="BL1155" s="78"/>
      <c r="BR1155" s="78"/>
      <c r="BS1155" s="78"/>
      <c r="BT1155" s="78"/>
      <c r="BZ1155" s="78"/>
      <c r="CA1155" s="78"/>
      <c r="CB1155" s="78"/>
      <c r="CH1155" s="78"/>
      <c r="CI1155" s="78"/>
      <c r="CJ1155" s="78"/>
      <c r="CP1155" s="78"/>
      <c r="CQ1155" s="78"/>
      <c r="CR1155" s="78"/>
      <c r="CX1155" s="78"/>
      <c r="CY1155" s="78"/>
      <c r="CZ1155" s="78"/>
      <c r="DF1155" s="78">
        <v>1.9999999999999999E-11</v>
      </c>
      <c r="DG1155" s="78">
        <v>5.4119977856799997</v>
      </c>
      <c r="DH1155" s="78">
        <v>23704.710126797901</v>
      </c>
      <c r="DI1155" s="77">
        <f t="shared" si="472"/>
        <v>1.8740444674308474E-11</v>
      </c>
      <c r="DJ1155" s="77">
        <f t="shared" si="473"/>
        <v>1.8738912263010845E-11</v>
      </c>
      <c r="DK1155" s="77">
        <f t="shared" si="474"/>
        <v>1.8738912160907037E-11</v>
      </c>
      <c r="DL1155" s="77">
        <f t="shared" si="475"/>
        <v>1.8738912160900284E-11</v>
      </c>
      <c r="DN1155" s="78"/>
      <c r="DO1155" s="78"/>
      <c r="DP1155" s="78"/>
      <c r="DV1155" s="78"/>
      <c r="DW1155" s="78"/>
      <c r="DX1155" s="78"/>
      <c r="ED1155" s="78"/>
      <c r="EE1155" s="78"/>
      <c r="EF1155" s="78"/>
      <c r="EL1155" s="78"/>
      <c r="EM1155" s="78"/>
      <c r="EN1155" s="78"/>
      <c r="ET1155" s="78"/>
      <c r="EU1155" s="78"/>
      <c r="EV1155" s="78"/>
    </row>
    <row r="1156" spans="12:152" s="77" customFormat="1" ht="12.75">
      <c r="L1156" s="78"/>
      <c r="N1156" s="78">
        <v>1.0999999999999999E-10</v>
      </c>
      <c r="O1156" s="78">
        <v>2.84614041718</v>
      </c>
      <c r="P1156" s="78">
        <v>184204.39488630299</v>
      </c>
      <c r="Q1156" s="77">
        <f t="shared" si="468"/>
        <v>9.0000128483967061E-11</v>
      </c>
      <c r="R1156" s="77">
        <f t="shared" si="469"/>
        <v>8.9892214719490238E-11</v>
      </c>
      <c r="S1156" s="77">
        <f t="shared" si="470"/>
        <v>8.9892207522672152E-11</v>
      </c>
      <c r="T1156" s="77">
        <f t="shared" si="471"/>
        <v>8.9892207522196458E-11</v>
      </c>
      <c r="V1156" s="78"/>
      <c r="W1156" s="78"/>
      <c r="X1156" s="78"/>
      <c r="AD1156" s="78"/>
      <c r="AE1156" s="78"/>
      <c r="AF1156" s="78"/>
      <c r="AL1156" s="78"/>
      <c r="AM1156" s="78"/>
      <c r="AN1156" s="78"/>
      <c r="AT1156" s="78"/>
      <c r="AU1156" s="78"/>
      <c r="AV1156" s="78"/>
      <c r="BB1156" s="78"/>
      <c r="BC1156" s="78"/>
      <c r="BD1156" s="78"/>
      <c r="BJ1156" s="78"/>
      <c r="BK1156" s="78"/>
      <c r="BL1156" s="78"/>
      <c r="BR1156" s="78"/>
      <c r="BS1156" s="78"/>
      <c r="BT1156" s="78"/>
      <c r="BZ1156" s="78"/>
      <c r="CA1156" s="78"/>
      <c r="CB1156" s="78"/>
      <c r="CH1156" s="78"/>
      <c r="CI1156" s="78"/>
      <c r="CJ1156" s="78"/>
      <c r="CP1156" s="78"/>
      <c r="CQ1156" s="78"/>
      <c r="CR1156" s="78"/>
      <c r="CX1156" s="78"/>
      <c r="CY1156" s="78"/>
      <c r="CZ1156" s="78"/>
      <c r="DF1156" s="78">
        <v>1.9999999999999999E-11</v>
      </c>
      <c r="DG1156" s="78">
        <v>0.54252133289000004</v>
      </c>
      <c r="DH1156" s="78">
        <v>3.8813353579999998</v>
      </c>
      <c r="DI1156" s="77">
        <f t="shared" si="472"/>
        <v>1.734642750174127E-11</v>
      </c>
      <c r="DJ1156" s="77">
        <f t="shared" si="473"/>
        <v>1.7346427859214231E-11</v>
      </c>
      <c r="DK1156" s="77">
        <f t="shared" si="474"/>
        <v>1.7346427859238042E-11</v>
      </c>
      <c r="DL1156" s="77">
        <f t="shared" si="475"/>
        <v>1.7346427859238045E-11</v>
      </c>
      <c r="DN1156" s="78"/>
      <c r="DO1156" s="78"/>
      <c r="DP1156" s="78"/>
      <c r="DV1156" s="78"/>
      <c r="DW1156" s="78"/>
      <c r="DX1156" s="78"/>
      <c r="ED1156" s="78"/>
      <c r="EE1156" s="78"/>
      <c r="EF1156" s="78"/>
      <c r="EL1156" s="78"/>
      <c r="EM1156" s="78"/>
      <c r="EN1156" s="78"/>
      <c r="ET1156" s="78"/>
      <c r="EU1156" s="78"/>
      <c r="EV1156" s="78"/>
    </row>
    <row r="1157" spans="12:152" s="77" customFormat="1" ht="12.75">
      <c r="L1157" s="78"/>
      <c r="N1157" s="78">
        <v>1E-10</v>
      </c>
      <c r="O1157" s="78">
        <v>3.41187941424</v>
      </c>
      <c r="P1157" s="78">
        <v>1905.4647649404001</v>
      </c>
      <c r="Q1157" s="77">
        <f t="shared" si="468"/>
        <v>6.448848243752535E-11</v>
      </c>
      <c r="R1157" s="77">
        <f t="shared" si="469"/>
        <v>6.4487135093355742E-11</v>
      </c>
      <c r="S1157" s="77">
        <f t="shared" si="470"/>
        <v>6.4487135003608584E-11</v>
      </c>
      <c r="T1157" s="77">
        <f t="shared" si="471"/>
        <v>6.4487135003602755E-11</v>
      </c>
      <c r="V1157" s="78"/>
      <c r="W1157" s="78"/>
      <c r="X1157" s="78"/>
      <c r="AD1157" s="78"/>
      <c r="AE1157" s="78"/>
      <c r="AF1157" s="78"/>
      <c r="AL1157" s="78"/>
      <c r="AM1157" s="78"/>
      <c r="AN1157" s="78"/>
      <c r="AT1157" s="78"/>
      <c r="AU1157" s="78"/>
      <c r="AV1157" s="78"/>
      <c r="BB1157" s="78"/>
      <c r="BC1157" s="78"/>
      <c r="BD1157" s="78"/>
      <c r="BJ1157" s="78"/>
      <c r="BK1157" s="78"/>
      <c r="BL1157" s="78"/>
      <c r="BR1157" s="78"/>
      <c r="BS1157" s="78"/>
      <c r="BT1157" s="78"/>
      <c r="BZ1157" s="78"/>
      <c r="CA1157" s="78"/>
      <c r="CB1157" s="78"/>
      <c r="CH1157" s="78"/>
      <c r="CI1157" s="78"/>
      <c r="CJ1157" s="78"/>
      <c r="CP1157" s="78"/>
      <c r="CQ1157" s="78"/>
      <c r="CR1157" s="78"/>
      <c r="CX1157" s="78"/>
      <c r="CY1157" s="78"/>
      <c r="CZ1157" s="78"/>
      <c r="DF1157" s="78">
        <v>1.9999999999999999E-11</v>
      </c>
      <c r="DG1157" s="78">
        <v>5.8823662393199996</v>
      </c>
      <c r="DH1157" s="78">
        <v>52072.024094567802</v>
      </c>
      <c r="DI1157" s="77">
        <f t="shared" si="472"/>
        <v>1.9916457616146654E-11</v>
      </c>
      <c r="DJ1157" s="77">
        <f t="shared" si="473"/>
        <v>1.9915575561791415E-11</v>
      </c>
      <c r="DK1157" s="77">
        <f t="shared" si="474"/>
        <v>1.9915575502883958E-11</v>
      </c>
      <c r="DL1157" s="77">
        <f t="shared" si="475"/>
        <v>1.9915575502880097E-11</v>
      </c>
      <c r="DN1157" s="78"/>
      <c r="DO1157" s="78"/>
      <c r="DP1157" s="78"/>
      <c r="DV1157" s="78"/>
      <c r="DW1157" s="78"/>
      <c r="DX1157" s="78"/>
      <c r="ED1157" s="78"/>
      <c r="EE1157" s="78"/>
      <c r="EF1157" s="78"/>
      <c r="EL1157" s="78"/>
      <c r="EM1157" s="78"/>
      <c r="EN1157" s="78"/>
      <c r="ET1157" s="78"/>
      <c r="EU1157" s="78"/>
      <c r="EV1157" s="78"/>
    </row>
    <row r="1158" spans="12:152" s="77" customFormat="1" ht="12.75">
      <c r="L1158" s="78"/>
      <c r="N1158" s="78">
        <v>1E-10</v>
      </c>
      <c r="O1158" s="78">
        <v>3.0024026508000001</v>
      </c>
      <c r="P1158" s="78">
        <v>118828.963749496</v>
      </c>
      <c r="Q1158" s="77">
        <f t="shared" si="468"/>
        <v>-7.3887017989088519E-11</v>
      </c>
      <c r="R1158" s="77">
        <f t="shared" si="469"/>
        <v>-7.3961054207699827E-11</v>
      </c>
      <c r="S1158" s="77">
        <f t="shared" si="470"/>
        <v>-7.3961059136267634E-11</v>
      </c>
      <c r="T1158" s="77">
        <f t="shared" si="471"/>
        <v>-7.3961059136596658E-11</v>
      </c>
      <c r="V1158" s="78"/>
      <c r="W1158" s="78"/>
      <c r="X1158" s="78"/>
      <c r="AD1158" s="78"/>
      <c r="AE1158" s="78"/>
      <c r="AF1158" s="78"/>
      <c r="AL1158" s="78"/>
      <c r="AM1158" s="78"/>
      <c r="AN1158" s="78"/>
      <c r="AT1158" s="78"/>
      <c r="AU1158" s="78"/>
      <c r="AV1158" s="78"/>
      <c r="BB1158" s="78"/>
      <c r="BC1158" s="78"/>
      <c r="BD1158" s="78"/>
      <c r="BJ1158" s="78"/>
      <c r="BK1158" s="78"/>
      <c r="BL1158" s="78"/>
      <c r="BR1158" s="78"/>
      <c r="BS1158" s="78"/>
      <c r="BT1158" s="78"/>
      <c r="BZ1158" s="78"/>
      <c r="CA1158" s="78"/>
      <c r="CB1158" s="78"/>
      <c r="CH1158" s="78"/>
      <c r="CI1158" s="78"/>
      <c r="CJ1158" s="78"/>
      <c r="CP1158" s="78"/>
      <c r="CQ1158" s="78"/>
      <c r="CR1158" s="78"/>
      <c r="CX1158" s="78"/>
      <c r="CY1158" s="78"/>
      <c r="CZ1158" s="78"/>
      <c r="DF1158" s="78">
        <v>1.9999999999999999E-11</v>
      </c>
      <c r="DG1158" s="78">
        <v>5.7874954241200003</v>
      </c>
      <c r="DH1158" s="78">
        <v>78373.915745941893</v>
      </c>
      <c r="DI1158" s="77">
        <f t="shared" si="472"/>
        <v>1.2990073396956292E-12</v>
      </c>
      <c r="DJ1158" s="77">
        <f t="shared" si="473"/>
        <v>1.2845357647116656E-12</v>
      </c>
      <c r="DK1158" s="77">
        <f t="shared" si="474"/>
        <v>1.284534800738568E-12</v>
      </c>
      <c r="DL1158" s="77">
        <f t="shared" si="475"/>
        <v>1.284534800675035E-12</v>
      </c>
      <c r="DN1158" s="78"/>
      <c r="DO1158" s="78"/>
      <c r="DP1158" s="78"/>
      <c r="DV1158" s="78"/>
      <c r="DW1158" s="78"/>
      <c r="DX1158" s="78"/>
      <c r="ED1158" s="78"/>
      <c r="EE1158" s="78"/>
      <c r="EF1158" s="78"/>
      <c r="EL1158" s="78"/>
      <c r="EM1158" s="78"/>
      <c r="EN1158" s="78"/>
      <c r="ET1158" s="78"/>
      <c r="EU1158" s="78"/>
      <c r="EV1158" s="78"/>
    </row>
    <row r="1159" spans="12:152" s="77" customFormat="1" ht="12.75">
      <c r="L1159" s="78"/>
      <c r="N1159" s="78">
        <v>8.9999999999999999E-11</v>
      </c>
      <c r="O1159" s="78">
        <v>3.9075406554800001</v>
      </c>
      <c r="P1159" s="78">
        <v>154308.661745258</v>
      </c>
      <c r="Q1159" s="77">
        <f t="shared" si="468"/>
        <v>-8.6073146883101512E-11</v>
      </c>
      <c r="R1159" s="77">
        <f t="shared" si="469"/>
        <v>-8.6035520310324956E-11</v>
      </c>
      <c r="S1159" s="77">
        <f t="shared" si="470"/>
        <v>-8.6035517798180951E-11</v>
      </c>
      <c r="T1159" s="77">
        <f t="shared" si="471"/>
        <v>-8.6035517798015773E-11</v>
      </c>
      <c r="V1159" s="78"/>
      <c r="W1159" s="78"/>
      <c r="X1159" s="78"/>
      <c r="AD1159" s="78"/>
      <c r="AE1159" s="78"/>
      <c r="AF1159" s="78"/>
      <c r="AL1159" s="78"/>
      <c r="AM1159" s="78"/>
      <c r="AN1159" s="78"/>
      <c r="AT1159" s="78"/>
      <c r="AU1159" s="78"/>
      <c r="AV1159" s="78"/>
      <c r="BB1159" s="78"/>
      <c r="BC1159" s="78"/>
      <c r="BD1159" s="78"/>
      <c r="BJ1159" s="78"/>
      <c r="BK1159" s="78"/>
      <c r="BL1159" s="78"/>
      <c r="BR1159" s="78"/>
      <c r="BS1159" s="78"/>
      <c r="BT1159" s="78"/>
      <c r="BZ1159" s="78"/>
      <c r="CA1159" s="78"/>
      <c r="CB1159" s="78"/>
      <c r="CH1159" s="78"/>
      <c r="CI1159" s="78"/>
      <c r="CJ1159" s="78"/>
      <c r="CP1159" s="78"/>
      <c r="CQ1159" s="78"/>
      <c r="CR1159" s="78"/>
      <c r="CX1159" s="78"/>
      <c r="CY1159" s="78"/>
      <c r="CZ1159" s="78"/>
      <c r="DF1159" s="78">
        <v>1.9999999999999999E-11</v>
      </c>
      <c r="DG1159" s="78">
        <v>5.6922678760199998</v>
      </c>
      <c r="DH1159" s="78">
        <v>51040.129411255199</v>
      </c>
      <c r="DI1159" s="77">
        <f t="shared" si="472"/>
        <v>1.3300012858839531E-11</v>
      </c>
      <c r="DJ1159" s="77">
        <f t="shared" si="473"/>
        <v>1.3292958066079312E-11</v>
      </c>
      <c r="DK1159" s="77">
        <f t="shared" si="474"/>
        <v>1.329295759606188E-11</v>
      </c>
      <c r="DL1159" s="77">
        <f t="shared" si="475"/>
        <v>1.3292957596031302E-11</v>
      </c>
      <c r="DN1159" s="78"/>
      <c r="DO1159" s="78"/>
      <c r="DP1159" s="78"/>
      <c r="DV1159" s="78"/>
      <c r="DW1159" s="78"/>
      <c r="DX1159" s="78"/>
      <c r="ED1159" s="78"/>
      <c r="EE1159" s="78"/>
      <c r="EF1159" s="78"/>
      <c r="EL1159" s="78"/>
      <c r="EM1159" s="78"/>
      <c r="EN1159" s="78"/>
      <c r="ET1159" s="78"/>
      <c r="EU1159" s="78"/>
      <c r="EV1159" s="78"/>
    </row>
    <row r="1160" spans="12:152" s="77" customFormat="1" ht="12.75">
      <c r="L1160" s="78"/>
      <c r="N1160" s="78">
        <v>1E-10</v>
      </c>
      <c r="O1160" s="78">
        <v>0.88848120960999999</v>
      </c>
      <c r="P1160" s="78">
        <v>51315.496354395502</v>
      </c>
      <c r="Q1160" s="77">
        <f t="shared" si="468"/>
        <v>6.2887171414016618E-11</v>
      </c>
      <c r="R1160" s="77">
        <f t="shared" si="469"/>
        <v>6.28502516093798E-11</v>
      </c>
      <c r="S1160" s="77">
        <f t="shared" si="470"/>
        <v>6.2850249149686658E-11</v>
      </c>
      <c r="T1160" s="77">
        <f t="shared" si="471"/>
        <v>6.285024914952307E-11</v>
      </c>
      <c r="V1160" s="78"/>
      <c r="W1160" s="78"/>
      <c r="X1160" s="78"/>
      <c r="AD1160" s="78"/>
      <c r="AE1160" s="78"/>
      <c r="AF1160" s="78"/>
      <c r="AL1160" s="78"/>
      <c r="AM1160" s="78"/>
      <c r="AN1160" s="78"/>
      <c r="AT1160" s="78"/>
      <c r="AU1160" s="78"/>
      <c r="AV1160" s="78"/>
      <c r="BB1160" s="78"/>
      <c r="BC1160" s="78"/>
      <c r="BD1160" s="78"/>
      <c r="BJ1160" s="78"/>
      <c r="BK1160" s="78"/>
      <c r="BL1160" s="78"/>
      <c r="BR1160" s="78"/>
      <c r="BS1160" s="78"/>
      <c r="BT1160" s="78"/>
      <c r="BZ1160" s="78"/>
      <c r="CA1160" s="78"/>
      <c r="CB1160" s="78"/>
      <c r="CH1160" s="78"/>
      <c r="CI1160" s="78"/>
      <c r="CJ1160" s="78"/>
      <c r="CP1160" s="78"/>
      <c r="CQ1160" s="78"/>
      <c r="CR1160" s="78"/>
      <c r="CX1160" s="78"/>
      <c r="CY1160" s="78"/>
      <c r="CZ1160" s="78"/>
      <c r="DF1160" s="78">
        <v>1.9999999999999999E-11</v>
      </c>
      <c r="DG1160" s="78">
        <v>4.4218584170900002</v>
      </c>
      <c r="DH1160" s="78">
        <v>93696.660349531099</v>
      </c>
      <c r="DI1160" s="77">
        <f t="shared" si="472"/>
        <v>1.9817807997907624E-11</v>
      </c>
      <c r="DJ1160" s="77">
        <f t="shared" si="473"/>
        <v>1.9820135350559098E-11</v>
      </c>
      <c r="DK1160" s="77">
        <f t="shared" si="474"/>
        <v>1.9820135505087497E-11</v>
      </c>
      <c r="DL1160" s="77">
        <f t="shared" si="475"/>
        <v>1.9820135505097843E-11</v>
      </c>
      <c r="DN1160" s="78"/>
      <c r="DO1160" s="78"/>
      <c r="DP1160" s="78"/>
      <c r="DV1160" s="78"/>
      <c r="DW1160" s="78"/>
      <c r="DX1160" s="78"/>
      <c r="ED1160" s="78"/>
      <c r="EE1160" s="78"/>
      <c r="EF1160" s="78"/>
      <c r="EL1160" s="78"/>
      <c r="EM1160" s="78"/>
      <c r="EN1160" s="78"/>
      <c r="ET1160" s="78"/>
      <c r="EU1160" s="78"/>
      <c r="EV1160" s="78"/>
    </row>
    <row r="1161" spans="12:152" s="77" customFormat="1" ht="12.75">
      <c r="L1161" s="78"/>
      <c r="N1161" s="78">
        <v>1.0999999999999999E-10</v>
      </c>
      <c r="O1161" s="78">
        <v>4.4943130123000001</v>
      </c>
      <c r="P1161" s="78">
        <v>156531.300184803</v>
      </c>
      <c r="Q1161" s="77">
        <f t="shared" si="468"/>
        <v>-9.4737424992784717E-11</v>
      </c>
      <c r="R1161" s="77">
        <f t="shared" si="469"/>
        <v>-9.4818279143445071E-11</v>
      </c>
      <c r="S1161" s="77">
        <f t="shared" si="470"/>
        <v>-9.4818284522510858E-11</v>
      </c>
      <c r="T1161" s="77">
        <f t="shared" si="471"/>
        <v>-9.4818284522865874E-11</v>
      </c>
      <c r="V1161" s="78"/>
      <c r="W1161" s="78"/>
      <c r="X1161" s="78"/>
      <c r="AD1161" s="78"/>
      <c r="AE1161" s="78"/>
      <c r="AF1161" s="78"/>
      <c r="AL1161" s="78"/>
      <c r="AM1161" s="78"/>
      <c r="AN1161" s="78"/>
      <c r="AT1161" s="78"/>
      <c r="AU1161" s="78"/>
      <c r="AV1161" s="78"/>
      <c r="BB1161" s="78"/>
      <c r="BC1161" s="78"/>
      <c r="BD1161" s="78"/>
      <c r="BJ1161" s="78"/>
      <c r="BK1161" s="78"/>
      <c r="BL1161" s="78"/>
      <c r="BR1161" s="78"/>
      <c r="BS1161" s="78"/>
      <c r="BT1161" s="78"/>
      <c r="BZ1161" s="78"/>
      <c r="CA1161" s="78"/>
      <c r="CB1161" s="78"/>
      <c r="CH1161" s="78"/>
      <c r="CI1161" s="78"/>
      <c r="CJ1161" s="78"/>
      <c r="CP1161" s="78"/>
      <c r="CQ1161" s="78"/>
      <c r="CR1161" s="78"/>
      <c r="CX1161" s="78"/>
      <c r="CY1161" s="78"/>
      <c r="CZ1161" s="78"/>
      <c r="DF1161" s="78">
        <v>1.9999999999999999E-11</v>
      </c>
      <c r="DG1161" s="78">
        <v>5.1549152914800001</v>
      </c>
      <c r="DH1161" s="78">
        <v>78112.661754879606</v>
      </c>
      <c r="DI1161" s="77">
        <f t="shared" si="472"/>
        <v>1.5426975902684997E-11</v>
      </c>
      <c r="DJ1161" s="77">
        <f t="shared" si="473"/>
        <v>1.5417773475807495E-11</v>
      </c>
      <c r="DK1161" s="77">
        <f t="shared" si="474"/>
        <v>1.5417772862566772E-11</v>
      </c>
      <c r="DL1161" s="77">
        <f t="shared" si="475"/>
        <v>1.5417772862526221E-11</v>
      </c>
      <c r="DN1161" s="78"/>
      <c r="DO1161" s="78"/>
      <c r="DP1161" s="78"/>
      <c r="DV1161" s="78"/>
      <c r="DW1161" s="78"/>
      <c r="DX1161" s="78"/>
      <c r="ED1161" s="78"/>
      <c r="EE1161" s="78"/>
      <c r="EF1161" s="78"/>
      <c r="EL1161" s="78"/>
      <c r="EM1161" s="78"/>
      <c r="EN1161" s="78"/>
      <c r="ET1161" s="78"/>
      <c r="EU1161" s="78"/>
      <c r="EV1161" s="78"/>
    </row>
    <row r="1162" spans="12:152" s="77" customFormat="1" ht="12.75">
      <c r="L1162" s="78"/>
      <c r="N1162" s="78">
        <v>8.9999999999999999E-11</v>
      </c>
      <c r="O1162" s="78">
        <v>0.37279337772999999</v>
      </c>
      <c r="P1162" s="78">
        <v>182622.43553802001</v>
      </c>
      <c r="Q1162" s="77">
        <f t="shared" si="468"/>
        <v>7.4392028505936978E-11</v>
      </c>
      <c r="R1162" s="77">
        <f t="shared" si="469"/>
        <v>7.4306338918810904E-11</v>
      </c>
      <c r="S1162" s="77">
        <f t="shared" si="470"/>
        <v>7.4306333203966088E-11</v>
      </c>
      <c r="T1162" s="77">
        <f t="shared" si="471"/>
        <v>7.4306333203590845E-11</v>
      </c>
      <c r="V1162" s="78"/>
      <c r="W1162" s="78"/>
      <c r="X1162" s="78"/>
      <c r="AD1162" s="78"/>
      <c r="AE1162" s="78"/>
      <c r="AF1162" s="78"/>
      <c r="AL1162" s="78"/>
      <c r="AM1162" s="78"/>
      <c r="AN1162" s="78"/>
      <c r="AT1162" s="78"/>
      <c r="AU1162" s="78"/>
      <c r="AV1162" s="78"/>
      <c r="BB1162" s="78"/>
      <c r="BC1162" s="78"/>
      <c r="BD1162" s="78"/>
      <c r="BJ1162" s="78"/>
      <c r="BK1162" s="78"/>
      <c r="BL1162" s="78"/>
      <c r="BR1162" s="78"/>
      <c r="BS1162" s="78"/>
      <c r="BT1162" s="78"/>
      <c r="BZ1162" s="78"/>
      <c r="CA1162" s="78"/>
      <c r="CB1162" s="78"/>
      <c r="CH1162" s="78"/>
      <c r="CI1162" s="78"/>
      <c r="CJ1162" s="78"/>
      <c r="CP1162" s="78"/>
      <c r="CQ1162" s="78"/>
      <c r="CR1162" s="78"/>
      <c r="CX1162" s="78"/>
      <c r="CY1162" s="78"/>
      <c r="CZ1162" s="78"/>
      <c r="DF1162" s="78">
        <v>1.9999999999999999E-11</v>
      </c>
      <c r="DG1162" s="78">
        <v>2.3049390382400001</v>
      </c>
      <c r="DH1162" s="78">
        <v>27883.1615852951</v>
      </c>
      <c r="DI1162" s="77">
        <f t="shared" si="472"/>
        <v>1.4379199540348596E-12</v>
      </c>
      <c r="DJ1162" s="77">
        <f t="shared" si="473"/>
        <v>1.4327739191772325E-12</v>
      </c>
      <c r="DK1162" s="77">
        <f t="shared" si="474"/>
        <v>1.4327735763974183E-12</v>
      </c>
      <c r="DL1162" s="77">
        <f t="shared" si="475"/>
        <v>1.4327735763747392E-12</v>
      </c>
      <c r="DN1162" s="78"/>
      <c r="DO1162" s="78"/>
      <c r="DP1162" s="78"/>
      <c r="DV1162" s="78"/>
      <c r="DW1162" s="78"/>
      <c r="DX1162" s="78"/>
      <c r="ED1162" s="78"/>
      <c r="EE1162" s="78"/>
      <c r="EF1162" s="78"/>
      <c r="EL1162" s="78"/>
      <c r="EM1162" s="78"/>
      <c r="EN1162" s="78"/>
      <c r="ET1162" s="78"/>
      <c r="EU1162" s="78"/>
      <c r="EV1162" s="78"/>
    </row>
    <row r="1163" spans="12:152" s="77" customFormat="1" ht="12.75">
      <c r="L1163" s="78"/>
      <c r="N1163" s="78">
        <v>8.9999999999999999E-11</v>
      </c>
      <c r="O1163" s="78">
        <v>5.9447923646699996</v>
      </c>
      <c r="P1163" s="78">
        <v>38634.385080657201</v>
      </c>
      <c r="Q1163" s="77">
        <f t="shared" si="468"/>
        <v>5.4433508216468063E-11</v>
      </c>
      <c r="R1163" s="77">
        <f t="shared" si="469"/>
        <v>5.4407886426615568E-11</v>
      </c>
      <c r="S1163" s="77">
        <f t="shared" si="470"/>
        <v>5.4407884719720154E-11</v>
      </c>
      <c r="T1163" s="77">
        <f t="shared" si="471"/>
        <v>5.4407884719608083E-11</v>
      </c>
      <c r="V1163" s="78"/>
      <c r="W1163" s="78"/>
      <c r="X1163" s="78"/>
      <c r="AD1163" s="78"/>
      <c r="AE1163" s="78"/>
      <c r="AF1163" s="78"/>
      <c r="AL1163" s="78"/>
      <c r="AM1163" s="78"/>
      <c r="AN1163" s="78"/>
      <c r="AT1163" s="78"/>
      <c r="AU1163" s="78"/>
      <c r="AV1163" s="78"/>
      <c r="BB1163" s="78"/>
      <c r="BC1163" s="78"/>
      <c r="BD1163" s="78"/>
      <c r="BJ1163" s="78"/>
      <c r="BK1163" s="78"/>
      <c r="BL1163" s="78"/>
      <c r="BR1163" s="78"/>
      <c r="BS1163" s="78"/>
      <c r="BT1163" s="78"/>
      <c r="BZ1163" s="78"/>
      <c r="CA1163" s="78"/>
      <c r="CB1163" s="78"/>
      <c r="CH1163" s="78"/>
      <c r="CI1163" s="78"/>
      <c r="CJ1163" s="78"/>
      <c r="CP1163" s="78"/>
      <c r="CQ1163" s="78"/>
      <c r="CR1163" s="78"/>
      <c r="CX1163" s="78"/>
      <c r="CY1163" s="78"/>
      <c r="CZ1163" s="78"/>
      <c r="DF1163" s="78">
        <v>1.9999999999999999E-11</v>
      </c>
      <c r="DG1163" s="78">
        <v>5.5394889637700002</v>
      </c>
      <c r="DH1163" s="78">
        <v>87253.177130154902</v>
      </c>
      <c r="DI1163" s="77">
        <f t="shared" si="472"/>
        <v>1.5035625714973429E-11</v>
      </c>
      <c r="DJ1163" s="77">
        <f t="shared" si="473"/>
        <v>1.5024974718746323E-11</v>
      </c>
      <c r="DK1163" s="77">
        <f t="shared" si="474"/>
        <v>1.502497400895854E-11</v>
      </c>
      <c r="DL1163" s="77">
        <f t="shared" si="475"/>
        <v>1.502497400891202E-11</v>
      </c>
      <c r="DN1163" s="78"/>
      <c r="DO1163" s="78"/>
      <c r="DP1163" s="78"/>
      <c r="DV1163" s="78"/>
      <c r="DW1163" s="78"/>
      <c r="DX1163" s="78"/>
      <c r="ED1163" s="78"/>
      <c r="EE1163" s="78"/>
      <c r="EF1163" s="78"/>
      <c r="EL1163" s="78"/>
      <c r="EM1163" s="78"/>
      <c r="EN1163" s="78"/>
      <c r="ET1163" s="78"/>
      <c r="EU1163" s="78"/>
      <c r="EV1163" s="78"/>
    </row>
    <row r="1164" spans="12:152" s="77" customFormat="1" ht="12.75">
      <c r="L1164" s="78"/>
      <c r="N1164" s="78">
        <v>8.9999999999999999E-11</v>
      </c>
      <c r="O1164" s="78">
        <v>0.28434529806999997</v>
      </c>
      <c r="P1164" s="78">
        <v>5019.9184874131997</v>
      </c>
      <c r="Q1164" s="77">
        <f t="shared" si="468"/>
        <v>-6.7342579542494597E-11</v>
      </c>
      <c r="R1164" s="77">
        <f t="shared" si="469"/>
        <v>-6.7345352451941693E-11</v>
      </c>
      <c r="S1164" s="77">
        <f t="shared" si="470"/>
        <v>-6.7345352636639957E-11</v>
      </c>
      <c r="T1164" s="77">
        <f t="shared" si="471"/>
        <v>-6.7345352636652248E-11</v>
      </c>
      <c r="V1164" s="78"/>
      <c r="W1164" s="78"/>
      <c r="X1164" s="78"/>
      <c r="AD1164" s="78"/>
      <c r="AE1164" s="78"/>
      <c r="AF1164" s="78"/>
      <c r="AL1164" s="78"/>
      <c r="AM1164" s="78"/>
      <c r="AN1164" s="78"/>
      <c r="AT1164" s="78"/>
      <c r="AU1164" s="78"/>
      <c r="AV1164" s="78"/>
      <c r="BB1164" s="78"/>
      <c r="BC1164" s="78"/>
      <c r="BD1164" s="78"/>
      <c r="BJ1164" s="78"/>
      <c r="BK1164" s="78"/>
      <c r="BL1164" s="78"/>
      <c r="BR1164" s="78"/>
      <c r="BS1164" s="78"/>
      <c r="BT1164" s="78"/>
      <c r="BZ1164" s="78"/>
      <c r="CA1164" s="78"/>
      <c r="CB1164" s="78"/>
      <c r="CH1164" s="78"/>
      <c r="CI1164" s="78"/>
      <c r="CJ1164" s="78"/>
      <c r="CP1164" s="78"/>
      <c r="CQ1164" s="78"/>
      <c r="CR1164" s="78"/>
      <c r="CX1164" s="78"/>
      <c r="CY1164" s="78"/>
      <c r="CZ1164" s="78"/>
      <c r="DF1164" s="78">
        <v>1.9999999999999999E-11</v>
      </c>
      <c r="DG1164" s="78">
        <v>4.7595726547800004</v>
      </c>
      <c r="DH1164" s="78">
        <v>52336.213652533203</v>
      </c>
      <c r="DI1164" s="77">
        <f t="shared" si="472"/>
        <v>-1.7898373451633265E-11</v>
      </c>
      <c r="DJ1164" s="77">
        <f t="shared" si="473"/>
        <v>-1.7902692633162567E-11</v>
      </c>
      <c r="DK1164" s="77">
        <f t="shared" si="474"/>
        <v>-1.7902692920722714E-11</v>
      </c>
      <c r="DL1164" s="77">
        <f t="shared" si="475"/>
        <v>-1.7902692920741972E-11</v>
      </c>
      <c r="DN1164" s="78"/>
      <c r="DO1164" s="78"/>
      <c r="DP1164" s="78"/>
      <c r="DV1164" s="78"/>
      <c r="DW1164" s="78"/>
      <c r="DX1164" s="78"/>
      <c r="ED1164" s="78"/>
      <c r="EE1164" s="78"/>
      <c r="EF1164" s="78"/>
      <c r="EL1164" s="78"/>
      <c r="EM1164" s="78"/>
      <c r="EN1164" s="78"/>
      <c r="ET1164" s="78"/>
      <c r="EU1164" s="78"/>
      <c r="EV1164" s="78"/>
    </row>
    <row r="1165" spans="12:152" s="77" customFormat="1" ht="12.75">
      <c r="L1165" s="78"/>
      <c r="N1165" s="78">
        <v>1.0999999999999999E-10</v>
      </c>
      <c r="O1165" s="78">
        <v>5.3050716043700001</v>
      </c>
      <c r="P1165" s="78">
        <v>51257.8759971666</v>
      </c>
      <c r="Q1165" s="77">
        <f t="shared" si="468"/>
        <v>-8.3863968416537316E-11</v>
      </c>
      <c r="R1165" s="77">
        <f t="shared" si="469"/>
        <v>-8.3897714987808361E-11</v>
      </c>
      <c r="S1165" s="77">
        <f t="shared" si="470"/>
        <v>-8.3897717235035509E-11</v>
      </c>
      <c r="T1165" s="77">
        <f t="shared" si="471"/>
        <v>-8.3897717235185113E-11</v>
      </c>
      <c r="V1165" s="78"/>
      <c r="W1165" s="78"/>
      <c r="X1165" s="78"/>
      <c r="AD1165" s="78"/>
      <c r="AE1165" s="78"/>
      <c r="AF1165" s="78"/>
      <c r="AL1165" s="78"/>
      <c r="AM1165" s="78"/>
      <c r="AN1165" s="78"/>
      <c r="AT1165" s="78"/>
      <c r="AU1165" s="78"/>
      <c r="AV1165" s="78"/>
      <c r="BB1165" s="78"/>
      <c r="BC1165" s="78"/>
      <c r="BD1165" s="78"/>
      <c r="BJ1165" s="78"/>
      <c r="BK1165" s="78"/>
      <c r="BL1165" s="78"/>
      <c r="BR1165" s="78"/>
      <c r="BS1165" s="78"/>
      <c r="BT1165" s="78"/>
      <c r="BZ1165" s="78"/>
      <c r="CA1165" s="78"/>
      <c r="CB1165" s="78"/>
      <c r="CH1165" s="78"/>
      <c r="CI1165" s="78"/>
      <c r="CJ1165" s="78"/>
      <c r="CP1165" s="78"/>
      <c r="CQ1165" s="78"/>
      <c r="CR1165" s="78"/>
      <c r="CX1165" s="78"/>
      <c r="CY1165" s="78"/>
      <c r="CZ1165" s="78"/>
      <c r="DF1165" s="78">
        <v>1.9999999999999999E-11</v>
      </c>
      <c r="DG1165" s="78">
        <v>6.0819978141700002</v>
      </c>
      <c r="DH1165" s="78">
        <v>18043.378077645699</v>
      </c>
      <c r="DI1165" s="77">
        <f t="shared" si="472"/>
        <v>1.9182227755740026E-11</v>
      </c>
      <c r="DJ1165" s="77">
        <f t="shared" si="473"/>
        <v>1.9183172420619514E-11</v>
      </c>
      <c r="DK1165" s="77">
        <f t="shared" si="474"/>
        <v>1.9183172483525711E-11</v>
      </c>
      <c r="DL1165" s="77">
        <f t="shared" si="475"/>
        <v>1.9183172483529892E-11</v>
      </c>
      <c r="DN1165" s="78"/>
      <c r="DO1165" s="78"/>
      <c r="DP1165" s="78"/>
      <c r="DV1165" s="78"/>
      <c r="DW1165" s="78"/>
      <c r="DX1165" s="78"/>
      <c r="ED1165" s="78"/>
      <c r="EE1165" s="78"/>
      <c r="EF1165" s="78"/>
      <c r="EL1165" s="78"/>
      <c r="EM1165" s="78"/>
      <c r="EN1165" s="78"/>
      <c r="ET1165" s="78"/>
      <c r="EU1165" s="78"/>
      <c r="EV1165" s="78"/>
    </row>
    <row r="1166" spans="12:152" s="77" customFormat="1" ht="12.75">
      <c r="L1166" s="78"/>
      <c r="N1166" s="78">
        <v>8.9999999999999999E-11</v>
      </c>
      <c r="O1166" s="78">
        <v>5.0559817120900004</v>
      </c>
      <c r="P1166" s="78">
        <v>62197.643563247701</v>
      </c>
      <c r="Q1166" s="77">
        <f t="shared" si="468"/>
        <v>7.8486018974552746E-11</v>
      </c>
      <c r="R1166" s="77">
        <f t="shared" si="469"/>
        <v>7.8460661077505059E-11</v>
      </c>
      <c r="S1166" s="77">
        <f t="shared" si="470"/>
        <v>7.8460659387553083E-11</v>
      </c>
      <c r="T1166" s="77">
        <f t="shared" si="471"/>
        <v>7.8460659387442796E-11</v>
      </c>
      <c r="V1166" s="78"/>
      <c r="W1166" s="78"/>
      <c r="X1166" s="78"/>
      <c r="AD1166" s="78"/>
      <c r="AE1166" s="78"/>
      <c r="AF1166" s="78"/>
      <c r="AL1166" s="78"/>
      <c r="AM1166" s="78"/>
      <c r="AN1166" s="78"/>
      <c r="AT1166" s="78"/>
      <c r="AU1166" s="78"/>
      <c r="AV1166" s="78"/>
      <c r="BB1166" s="78"/>
      <c r="BC1166" s="78"/>
      <c r="BD1166" s="78"/>
      <c r="BJ1166" s="78"/>
      <c r="BK1166" s="78"/>
      <c r="BL1166" s="78"/>
      <c r="BR1166" s="78"/>
      <c r="BS1166" s="78"/>
      <c r="BT1166" s="78"/>
      <c r="BZ1166" s="78"/>
      <c r="CA1166" s="78"/>
      <c r="CB1166" s="78"/>
      <c r="CH1166" s="78"/>
      <c r="CI1166" s="78"/>
      <c r="CJ1166" s="78"/>
      <c r="CP1166" s="78"/>
      <c r="CQ1166" s="78"/>
      <c r="CR1166" s="78"/>
      <c r="CX1166" s="78"/>
      <c r="CY1166" s="78"/>
      <c r="CZ1166" s="78"/>
      <c r="DF1166" s="78">
        <v>1.9999999999999999E-11</v>
      </c>
      <c r="DG1166" s="78">
        <v>0.73324052336000001</v>
      </c>
      <c r="DH1166" s="78">
        <v>25757.284177915899</v>
      </c>
      <c r="DI1166" s="77">
        <f t="shared" si="472"/>
        <v>-1.5190259207250864E-11</v>
      </c>
      <c r="DJ1166" s="77">
        <f t="shared" si="473"/>
        <v>-1.5187158544152907E-11</v>
      </c>
      <c r="DK1166" s="77">
        <f t="shared" si="474"/>
        <v>-1.5187158337589299E-11</v>
      </c>
      <c r="DL1166" s="77">
        <f t="shared" si="475"/>
        <v>-1.5187158337575612E-11</v>
      </c>
      <c r="DN1166" s="78"/>
      <c r="DO1166" s="78"/>
      <c r="DP1166" s="78"/>
      <c r="DV1166" s="78"/>
      <c r="DW1166" s="78"/>
      <c r="DX1166" s="78"/>
      <c r="ED1166" s="78"/>
      <c r="EE1166" s="78"/>
      <c r="EF1166" s="78"/>
      <c r="EL1166" s="78"/>
      <c r="EM1166" s="78"/>
      <c r="EN1166" s="78"/>
      <c r="ET1166" s="78"/>
      <c r="EU1166" s="78"/>
      <c r="EV1166" s="78"/>
    </row>
    <row r="1167" spans="12:152" s="77" customFormat="1" ht="12.75">
      <c r="L1167" s="78"/>
      <c r="N1167" s="78">
        <v>8.9999999999999999E-11</v>
      </c>
      <c r="O1167" s="78">
        <v>2.0074301126999998</v>
      </c>
      <c r="P1167" s="78">
        <v>154194.22245657301</v>
      </c>
      <c r="Q1167" s="77">
        <f t="shared" si="468"/>
        <v>-7.8426926204046919E-13</v>
      </c>
      <c r="R1167" s="77">
        <f t="shared" si="469"/>
        <v>-6.5588295548591636E-13</v>
      </c>
      <c r="S1167" s="77">
        <f t="shared" si="470"/>
        <v>-6.5587440363428711E-13</v>
      </c>
      <c r="T1167" s="77">
        <f t="shared" si="471"/>
        <v>-6.5587440307155217E-13</v>
      </c>
      <c r="V1167" s="78"/>
      <c r="W1167" s="78"/>
      <c r="X1167" s="78"/>
      <c r="AD1167" s="78"/>
      <c r="AE1167" s="78"/>
      <c r="AF1167" s="78"/>
      <c r="AL1167" s="78"/>
      <c r="AM1167" s="78"/>
      <c r="AN1167" s="78"/>
      <c r="AT1167" s="78"/>
      <c r="AU1167" s="78"/>
      <c r="AV1167" s="78"/>
      <c r="BB1167" s="78"/>
      <c r="BC1167" s="78"/>
      <c r="BD1167" s="78"/>
      <c r="BJ1167" s="78"/>
      <c r="BK1167" s="78"/>
      <c r="BL1167" s="78"/>
      <c r="BR1167" s="78"/>
      <c r="BS1167" s="78"/>
      <c r="BT1167" s="78"/>
      <c r="BZ1167" s="78"/>
      <c r="CA1167" s="78"/>
      <c r="CB1167" s="78"/>
      <c r="CH1167" s="78"/>
      <c r="CI1167" s="78"/>
      <c r="CJ1167" s="78"/>
      <c r="CP1167" s="78"/>
      <c r="CQ1167" s="78"/>
      <c r="CR1167" s="78"/>
      <c r="CX1167" s="78"/>
      <c r="CY1167" s="78"/>
      <c r="CZ1167" s="78"/>
      <c r="DF1167" s="78">
        <v>1.9999999999999999E-11</v>
      </c>
      <c r="DG1167" s="78">
        <v>0.91928644358</v>
      </c>
      <c r="DH1167" s="78">
        <v>52186.8519834123</v>
      </c>
      <c r="DI1167" s="77">
        <f t="shared" si="472"/>
        <v>1.6596519990427369E-11</v>
      </c>
      <c r="DJ1167" s="77">
        <f t="shared" si="473"/>
        <v>1.6601906515361889E-11</v>
      </c>
      <c r="DK1167" s="77">
        <f t="shared" si="474"/>
        <v>1.6601906874029296E-11</v>
      </c>
      <c r="DL1167" s="77">
        <f t="shared" si="475"/>
        <v>1.6601906874052755E-11</v>
      </c>
      <c r="DN1167" s="78"/>
      <c r="DO1167" s="78"/>
      <c r="DP1167" s="78"/>
      <c r="DV1167" s="78"/>
      <c r="DW1167" s="78"/>
      <c r="DX1167" s="78"/>
      <c r="ED1167" s="78"/>
      <c r="EE1167" s="78"/>
      <c r="EF1167" s="78"/>
      <c r="EL1167" s="78"/>
      <c r="EM1167" s="78"/>
      <c r="EN1167" s="78"/>
      <c r="ET1167" s="78"/>
      <c r="EU1167" s="78"/>
      <c r="EV1167" s="78"/>
    </row>
    <row r="1168" spans="12:152" s="77" customFormat="1" ht="12.75">
      <c r="L1168" s="78"/>
      <c r="N1168" s="78">
        <v>1E-10</v>
      </c>
      <c r="O1168" s="78">
        <v>2.2954886126599998</v>
      </c>
      <c r="P1168" s="78">
        <v>1211.341070359</v>
      </c>
      <c r="Q1168" s="77">
        <f t="shared" si="468"/>
        <v>-2.873975157170327E-11</v>
      </c>
      <c r="R1168" s="77">
        <f t="shared" si="469"/>
        <v>-2.8738678152887177E-11</v>
      </c>
      <c r="S1168" s="77">
        <f t="shared" si="470"/>
        <v>-2.8738678081386764E-11</v>
      </c>
      <c r="T1168" s="77">
        <f t="shared" si="471"/>
        <v>-2.8738678081382002E-11</v>
      </c>
      <c r="V1168" s="78"/>
      <c r="W1168" s="78"/>
      <c r="X1168" s="78"/>
      <c r="AD1168" s="78"/>
      <c r="AE1168" s="78"/>
      <c r="AF1168" s="78"/>
      <c r="AL1168" s="78"/>
      <c r="AM1168" s="78"/>
      <c r="AN1168" s="78"/>
      <c r="AT1168" s="78"/>
      <c r="AU1168" s="78"/>
      <c r="AV1168" s="78"/>
      <c r="BB1168" s="78"/>
      <c r="BC1168" s="78"/>
      <c r="BD1168" s="78"/>
      <c r="BJ1168" s="78"/>
      <c r="BK1168" s="78"/>
      <c r="BL1168" s="78"/>
      <c r="BR1168" s="78"/>
      <c r="BS1168" s="78"/>
      <c r="BT1168" s="78"/>
      <c r="BZ1168" s="78"/>
      <c r="CA1168" s="78"/>
      <c r="CB1168" s="78"/>
      <c r="CH1168" s="78"/>
      <c r="CI1168" s="78"/>
      <c r="CJ1168" s="78"/>
      <c r="CP1168" s="78"/>
      <c r="CQ1168" s="78"/>
      <c r="CR1168" s="78"/>
      <c r="CX1168" s="78"/>
      <c r="CY1168" s="78"/>
      <c r="CZ1168" s="78"/>
      <c r="DF1168" s="78">
        <v>1.9999999999999999E-11</v>
      </c>
      <c r="DG1168" s="78">
        <v>3.22142261212</v>
      </c>
      <c r="DH1168" s="78">
        <v>104771.09721017101</v>
      </c>
      <c r="DI1168" s="77">
        <f t="shared" si="472"/>
        <v>1.8693340853528459E-11</v>
      </c>
      <c r="DJ1168" s="77">
        <f t="shared" si="473"/>
        <v>1.8700224348779068E-11</v>
      </c>
      <c r="DK1168" s="77">
        <f t="shared" si="474"/>
        <v>1.8700224806702471E-11</v>
      </c>
      <c r="DL1168" s="77">
        <f t="shared" si="475"/>
        <v>1.8700224806733112E-11</v>
      </c>
      <c r="DN1168" s="78"/>
      <c r="DO1168" s="78"/>
      <c r="DP1168" s="78"/>
      <c r="DV1168" s="78"/>
      <c r="DW1168" s="78"/>
      <c r="DX1168" s="78"/>
      <c r="ED1168" s="78"/>
      <c r="EE1168" s="78"/>
      <c r="EF1168" s="78"/>
      <c r="EL1168" s="78"/>
      <c r="EM1168" s="78"/>
      <c r="EN1168" s="78"/>
      <c r="ET1168" s="78"/>
      <c r="EU1168" s="78"/>
      <c r="EV1168" s="78"/>
    </row>
    <row r="1169" spans="12:152" s="77" customFormat="1" ht="12.75">
      <c r="L1169" s="78"/>
      <c r="N1169" s="78">
        <v>8.9999999999999999E-11</v>
      </c>
      <c r="O1169" s="78">
        <v>1.4084096237299999</v>
      </c>
      <c r="P1169" s="78">
        <v>78149.270136037303</v>
      </c>
      <c r="Q1169" s="77">
        <f t="shared" si="468"/>
        <v>-6.5701761496277836E-12</v>
      </c>
      <c r="R1169" s="77">
        <f t="shared" si="469"/>
        <v>-6.5052767637034336E-12</v>
      </c>
      <c r="S1169" s="77">
        <f t="shared" si="470"/>
        <v>-6.505272440649409E-12</v>
      </c>
      <c r="T1169" s="77">
        <f t="shared" si="471"/>
        <v>-6.5052724403636674E-12</v>
      </c>
      <c r="V1169" s="78"/>
      <c r="W1169" s="78"/>
      <c r="X1169" s="78"/>
      <c r="AD1169" s="78"/>
      <c r="AE1169" s="78"/>
      <c r="AF1169" s="78"/>
      <c r="AL1169" s="78"/>
      <c r="AM1169" s="78"/>
      <c r="AN1169" s="78"/>
      <c r="AT1169" s="78"/>
      <c r="AU1169" s="78"/>
      <c r="AV1169" s="78"/>
      <c r="BB1169" s="78"/>
      <c r="BC1169" s="78"/>
      <c r="BD1169" s="78"/>
      <c r="BJ1169" s="78"/>
      <c r="BK1169" s="78"/>
      <c r="BL1169" s="78"/>
      <c r="BR1169" s="78"/>
      <c r="BS1169" s="78"/>
      <c r="BT1169" s="78"/>
      <c r="BZ1169" s="78"/>
      <c r="CA1169" s="78"/>
      <c r="CB1169" s="78"/>
      <c r="CH1169" s="78"/>
      <c r="CI1169" s="78"/>
      <c r="CJ1169" s="78"/>
      <c r="CP1169" s="78"/>
      <c r="CQ1169" s="78"/>
      <c r="CR1169" s="78"/>
      <c r="CX1169" s="78"/>
      <c r="CY1169" s="78"/>
      <c r="CZ1169" s="78"/>
      <c r="DF1169" s="78">
        <v>1.9999999999999999E-11</v>
      </c>
      <c r="DG1169" s="78">
        <v>2.016713014</v>
      </c>
      <c r="DH1169" s="78">
        <v>46564.470855900399</v>
      </c>
      <c r="DI1169" s="77">
        <f t="shared" si="472"/>
        <v>2.4655759544183264E-12</v>
      </c>
      <c r="DJ1169" s="77">
        <f t="shared" si="473"/>
        <v>2.4741260230471815E-12</v>
      </c>
      <c r="DK1169" s="77">
        <f t="shared" si="474"/>
        <v>2.4741265925516426E-12</v>
      </c>
      <c r="DL1169" s="77">
        <f t="shared" si="475"/>
        <v>2.4741265925888714E-12</v>
      </c>
      <c r="DN1169" s="78"/>
      <c r="DO1169" s="78"/>
      <c r="DP1169" s="78"/>
      <c r="DV1169" s="78"/>
      <c r="DW1169" s="78"/>
      <c r="DX1169" s="78"/>
      <c r="ED1169" s="78"/>
      <c r="EE1169" s="78"/>
      <c r="EF1169" s="78"/>
      <c r="EL1169" s="78"/>
      <c r="EM1169" s="78"/>
      <c r="EN1169" s="78"/>
      <c r="ET1169" s="78"/>
      <c r="EU1169" s="78"/>
      <c r="EV1169" s="78"/>
    </row>
    <row r="1170" spans="12:152" s="77" customFormat="1" ht="12.75">
      <c r="L1170" s="78"/>
      <c r="N1170" s="78">
        <v>1.0999999999999999E-10</v>
      </c>
      <c r="O1170" s="78">
        <v>2.69818187519</v>
      </c>
      <c r="P1170" s="78">
        <v>195047.36464141699</v>
      </c>
      <c r="Q1170" s="77">
        <f t="shared" si="468"/>
        <v>-4.0894014266351845E-11</v>
      </c>
      <c r="R1170" s="77">
        <f t="shared" si="469"/>
        <v>-4.0709677223795875E-11</v>
      </c>
      <c r="S1170" s="77">
        <f t="shared" si="470"/>
        <v>-4.0709664940698422E-11</v>
      </c>
      <c r="T1170" s="77">
        <f t="shared" si="471"/>
        <v>-4.0709664939885187E-11</v>
      </c>
      <c r="V1170" s="78"/>
      <c r="W1170" s="78"/>
      <c r="X1170" s="78"/>
      <c r="AD1170" s="78"/>
      <c r="AE1170" s="78"/>
      <c r="AF1170" s="78"/>
      <c r="AL1170" s="78"/>
      <c r="AM1170" s="78"/>
      <c r="AN1170" s="78"/>
      <c r="AT1170" s="78"/>
      <c r="AU1170" s="78"/>
      <c r="AV1170" s="78"/>
      <c r="BB1170" s="78"/>
      <c r="BC1170" s="78"/>
      <c r="BD1170" s="78"/>
      <c r="BJ1170" s="78"/>
      <c r="BK1170" s="78"/>
      <c r="BL1170" s="78"/>
      <c r="BR1170" s="78"/>
      <c r="BS1170" s="78"/>
      <c r="BT1170" s="78"/>
      <c r="BZ1170" s="78"/>
      <c r="CA1170" s="78"/>
      <c r="CB1170" s="78"/>
      <c r="CH1170" s="78"/>
      <c r="CI1170" s="78"/>
      <c r="CJ1170" s="78"/>
      <c r="CP1170" s="78"/>
      <c r="CQ1170" s="78"/>
      <c r="CR1170" s="78"/>
      <c r="CX1170" s="78"/>
      <c r="CY1170" s="78"/>
      <c r="CZ1170" s="78"/>
      <c r="DF1170" s="78">
        <v>1.9999999999999999E-11</v>
      </c>
      <c r="DG1170" s="78">
        <v>4.3954579967100003</v>
      </c>
      <c r="DH1170" s="78">
        <v>41520.854066382803</v>
      </c>
      <c r="DI1170" s="77">
        <f t="shared" si="472"/>
        <v>1.8612180906576351E-11</v>
      </c>
      <c r="DJ1170" s="77">
        <f t="shared" si="473"/>
        <v>1.8614991543564737E-11</v>
      </c>
      <c r="DK1170" s="77">
        <f t="shared" si="474"/>
        <v>1.861499173068939E-11</v>
      </c>
      <c r="DL1170" s="77">
        <f t="shared" si="475"/>
        <v>1.8614991730701652E-11</v>
      </c>
      <c r="DN1170" s="78"/>
      <c r="DO1170" s="78"/>
      <c r="DP1170" s="78"/>
      <c r="DV1170" s="78"/>
      <c r="DW1170" s="78"/>
      <c r="DX1170" s="78"/>
      <c r="ED1170" s="78"/>
      <c r="EE1170" s="78"/>
      <c r="EF1170" s="78"/>
      <c r="EL1170" s="78"/>
      <c r="EM1170" s="78"/>
      <c r="EN1170" s="78"/>
      <c r="ET1170" s="78"/>
      <c r="EU1170" s="78"/>
      <c r="EV1170" s="78"/>
    </row>
    <row r="1171" spans="12:152" s="77" customFormat="1" ht="12.75">
      <c r="L1171" s="78"/>
      <c r="N1171" s="78">
        <v>8.9999999999999999E-11</v>
      </c>
      <c r="O1171" s="78">
        <v>3.7733811001999999</v>
      </c>
      <c r="P1171" s="78">
        <v>52073.843764882702</v>
      </c>
      <c r="Q1171" s="77">
        <f t="shared" si="468"/>
        <v>-5.3726759357447576E-11</v>
      </c>
      <c r="R1171" s="77">
        <f t="shared" si="469"/>
        <v>-5.3761539054551805E-11</v>
      </c>
      <c r="S1171" s="77">
        <f t="shared" si="470"/>
        <v>-5.3761541370807602E-11</v>
      </c>
      <c r="T1171" s="77">
        <f t="shared" si="471"/>
        <v>-5.3761541370963506E-11</v>
      </c>
      <c r="V1171" s="78"/>
      <c r="W1171" s="78"/>
      <c r="X1171" s="78"/>
      <c r="AD1171" s="78"/>
      <c r="AE1171" s="78"/>
      <c r="AF1171" s="78"/>
      <c r="AL1171" s="78"/>
      <c r="AM1171" s="78"/>
      <c r="AN1171" s="78"/>
      <c r="AT1171" s="78"/>
      <c r="AU1171" s="78"/>
      <c r="AV1171" s="78"/>
      <c r="BB1171" s="78"/>
      <c r="BC1171" s="78"/>
      <c r="BD1171" s="78"/>
      <c r="BJ1171" s="78"/>
      <c r="BK1171" s="78"/>
      <c r="BL1171" s="78"/>
      <c r="BR1171" s="78"/>
      <c r="BS1171" s="78"/>
      <c r="BT1171" s="78"/>
      <c r="BZ1171" s="78"/>
      <c r="CA1171" s="78"/>
      <c r="CB1171" s="78"/>
      <c r="CH1171" s="78"/>
      <c r="CI1171" s="78"/>
      <c r="CJ1171" s="78"/>
      <c r="CP1171" s="78"/>
      <c r="CQ1171" s="78"/>
      <c r="CR1171" s="78"/>
      <c r="CX1171" s="78"/>
      <c r="CY1171" s="78"/>
      <c r="CZ1171" s="78"/>
      <c r="DF1171" s="78">
        <v>1.9999999999999999E-11</v>
      </c>
      <c r="DG1171" s="78">
        <v>2.5285842950399999</v>
      </c>
      <c r="DH1171" s="78">
        <v>26140.999293888501</v>
      </c>
      <c r="DI1171" s="77">
        <f t="shared" si="472"/>
        <v>-1.0117074464271346E-11</v>
      </c>
      <c r="DJ1171" s="77">
        <f t="shared" si="473"/>
        <v>-1.0112901697015643E-11</v>
      </c>
      <c r="DK1171" s="77">
        <f t="shared" si="474"/>
        <v>-1.0112901419048754E-11</v>
      </c>
      <c r="DL1171" s="77">
        <f t="shared" si="475"/>
        <v>-1.0112901419030119E-11</v>
      </c>
      <c r="DN1171" s="78"/>
      <c r="DO1171" s="78"/>
      <c r="DP1171" s="78"/>
      <c r="DV1171" s="78"/>
      <c r="DW1171" s="78"/>
      <c r="DX1171" s="78"/>
      <c r="ED1171" s="78"/>
      <c r="EE1171" s="78"/>
      <c r="EF1171" s="78"/>
      <c r="EL1171" s="78"/>
      <c r="EM1171" s="78"/>
      <c r="EN1171" s="78"/>
      <c r="ET1171" s="78"/>
      <c r="EU1171" s="78"/>
      <c r="EV1171" s="78"/>
    </row>
    <row r="1172" spans="12:152" s="77" customFormat="1" ht="12.75">
      <c r="L1172" s="78"/>
      <c r="N1172" s="78">
        <v>1E-10</v>
      </c>
      <c r="O1172" s="78">
        <v>4.1663226184099997</v>
      </c>
      <c r="P1172" s="78">
        <v>1130.1539475858001</v>
      </c>
      <c r="Q1172" s="77">
        <f t="shared" si="468"/>
        <v>-5.0475843111424803E-11</v>
      </c>
      <c r="R1172" s="77">
        <f t="shared" si="469"/>
        <v>-5.0476745721649464E-11</v>
      </c>
      <c r="S1172" s="77">
        <f t="shared" si="470"/>
        <v>-5.047674578177204E-11</v>
      </c>
      <c r="T1172" s="77">
        <f t="shared" si="471"/>
        <v>-5.0476745781776027E-11</v>
      </c>
      <c r="V1172" s="78"/>
      <c r="W1172" s="78"/>
      <c r="X1172" s="78"/>
      <c r="AD1172" s="78"/>
      <c r="AE1172" s="78"/>
      <c r="AF1172" s="78"/>
      <c r="AL1172" s="78"/>
      <c r="AM1172" s="78"/>
      <c r="AN1172" s="78"/>
      <c r="AT1172" s="78"/>
      <c r="AU1172" s="78"/>
      <c r="AV1172" s="78"/>
      <c r="BB1172" s="78"/>
      <c r="BC1172" s="78"/>
      <c r="BD1172" s="78"/>
      <c r="BJ1172" s="78"/>
      <c r="BK1172" s="78"/>
      <c r="BL1172" s="78"/>
      <c r="BR1172" s="78"/>
      <c r="BS1172" s="78"/>
      <c r="BT1172" s="78"/>
      <c r="BZ1172" s="78"/>
      <c r="CA1172" s="78"/>
      <c r="CB1172" s="78"/>
      <c r="CH1172" s="78"/>
      <c r="CI1172" s="78"/>
      <c r="CJ1172" s="78"/>
      <c r="CP1172" s="78"/>
      <c r="CQ1172" s="78"/>
      <c r="CR1172" s="78"/>
      <c r="CX1172" s="78"/>
      <c r="CY1172" s="78"/>
      <c r="CZ1172" s="78"/>
      <c r="DF1172" s="78">
        <v>1.9999999999999999E-11</v>
      </c>
      <c r="DG1172" s="78">
        <v>2.0756194354600002</v>
      </c>
      <c r="DH1172" s="78">
        <v>53654.672857212703</v>
      </c>
      <c r="DI1172" s="77">
        <f t="shared" si="472"/>
        <v>1.988578756015408E-11</v>
      </c>
      <c r="DJ1172" s="77">
        <f t="shared" si="473"/>
        <v>1.9884725623794963E-11</v>
      </c>
      <c r="DK1172" s="77">
        <f t="shared" si="474"/>
        <v>1.988472555289634E-11</v>
      </c>
      <c r="DL1172" s="77">
        <f t="shared" si="475"/>
        <v>1.9884725552891706E-11</v>
      </c>
      <c r="DN1172" s="78"/>
      <c r="DO1172" s="78"/>
      <c r="DP1172" s="78"/>
      <c r="DV1172" s="78"/>
      <c r="DW1172" s="78"/>
      <c r="DX1172" s="78"/>
      <c r="ED1172" s="78"/>
      <c r="EE1172" s="78"/>
      <c r="EF1172" s="78"/>
      <c r="EL1172" s="78"/>
      <c r="EM1172" s="78"/>
      <c r="EN1172" s="78"/>
      <c r="ET1172" s="78"/>
      <c r="EU1172" s="78"/>
      <c r="EV1172" s="78"/>
    </row>
    <row r="1173" spans="12:152" s="77" customFormat="1" ht="12.75">
      <c r="L1173" s="78"/>
      <c r="N1173" s="78">
        <v>8.9999999999999999E-11</v>
      </c>
      <c r="O1173" s="78">
        <v>4.71851534374</v>
      </c>
      <c r="P1173" s="78">
        <v>257436.456470776</v>
      </c>
      <c r="Q1173" s="77">
        <f t="shared" si="468"/>
        <v>-7.9630656962474226E-11</v>
      </c>
      <c r="R1173" s="77">
        <f t="shared" si="469"/>
        <v>-7.9730320518647022E-11</v>
      </c>
      <c r="S1173" s="77">
        <f t="shared" si="470"/>
        <v>-7.9730327142166001E-11</v>
      </c>
      <c r="T1173" s="77">
        <f t="shared" si="471"/>
        <v>-7.9730327142602674E-11</v>
      </c>
      <c r="V1173" s="78"/>
      <c r="W1173" s="78"/>
      <c r="X1173" s="78"/>
      <c r="AD1173" s="78"/>
      <c r="AE1173" s="78"/>
      <c r="AF1173" s="78"/>
      <c r="AL1173" s="78"/>
      <c r="AM1173" s="78"/>
      <c r="AN1173" s="78"/>
      <c r="AT1173" s="78"/>
      <c r="AU1173" s="78"/>
      <c r="AV1173" s="78"/>
      <c r="BB1173" s="78"/>
      <c r="BC1173" s="78"/>
      <c r="BD1173" s="78"/>
      <c r="BJ1173" s="78"/>
      <c r="BK1173" s="78"/>
      <c r="BL1173" s="78"/>
      <c r="BR1173" s="78"/>
      <c r="BS1173" s="78"/>
      <c r="BT1173" s="78"/>
      <c r="BZ1173" s="78"/>
      <c r="CA1173" s="78"/>
      <c r="CB1173" s="78"/>
      <c r="CH1173" s="78"/>
      <c r="CI1173" s="78"/>
      <c r="CJ1173" s="78"/>
      <c r="CP1173" s="78"/>
      <c r="CQ1173" s="78"/>
      <c r="CR1173" s="78"/>
      <c r="CX1173" s="78"/>
      <c r="CY1173" s="78"/>
      <c r="CZ1173" s="78"/>
      <c r="DF1173" s="78">
        <v>1.9999999999999999E-11</v>
      </c>
      <c r="DG1173" s="78">
        <v>8.977124652E-2</v>
      </c>
      <c r="DH1173" s="78">
        <v>25135.8265183146</v>
      </c>
      <c r="DI1173" s="77">
        <f t="shared" si="472"/>
        <v>9.9934298131564531E-12</v>
      </c>
      <c r="DJ1173" s="77">
        <f t="shared" si="473"/>
        <v>9.9894007876648055E-12</v>
      </c>
      <c r="DK1173" s="77">
        <f t="shared" si="474"/>
        <v>9.9894005192738952E-12</v>
      </c>
      <c r="DL1173" s="77">
        <f t="shared" si="475"/>
        <v>9.9894005192561674E-12</v>
      </c>
      <c r="DN1173" s="78"/>
      <c r="DO1173" s="78"/>
      <c r="DP1173" s="78"/>
      <c r="DV1173" s="78"/>
      <c r="DW1173" s="78"/>
      <c r="DX1173" s="78"/>
      <c r="ED1173" s="78"/>
      <c r="EE1173" s="78"/>
      <c r="EF1173" s="78"/>
      <c r="EL1173" s="78"/>
      <c r="EM1173" s="78"/>
      <c r="EN1173" s="78"/>
      <c r="ET1173" s="78"/>
      <c r="EU1173" s="78"/>
      <c r="EV1173" s="78"/>
    </row>
    <row r="1174" spans="12:152" s="77" customFormat="1" ht="12.75">
      <c r="L1174" s="78"/>
      <c r="N1174" s="78">
        <v>8.9999999999999999E-11</v>
      </c>
      <c r="O1174" s="78">
        <v>1.5669720229599999</v>
      </c>
      <c r="P1174" s="78">
        <v>156107.93420556901</v>
      </c>
      <c r="Q1174" s="77">
        <f t="shared" si="468"/>
        <v>-8.9901102909969201E-11</v>
      </c>
      <c r="R1174" s="77">
        <f t="shared" si="469"/>
        <v>-8.9894917208778462E-11</v>
      </c>
      <c r="S1174" s="77">
        <f t="shared" si="470"/>
        <v>-8.9894916790503896E-11</v>
      </c>
      <c r="T1174" s="77">
        <f t="shared" si="471"/>
        <v>-8.9894916790476224E-11</v>
      </c>
      <c r="V1174" s="78"/>
      <c r="W1174" s="78"/>
      <c r="X1174" s="78"/>
      <c r="AD1174" s="78"/>
      <c r="AE1174" s="78"/>
      <c r="AF1174" s="78"/>
      <c r="AL1174" s="78"/>
      <c r="AM1174" s="78"/>
      <c r="AN1174" s="78"/>
      <c r="AT1174" s="78"/>
      <c r="AU1174" s="78"/>
      <c r="AV1174" s="78"/>
      <c r="BB1174" s="78"/>
      <c r="BC1174" s="78"/>
      <c r="BD1174" s="78"/>
      <c r="BJ1174" s="78"/>
      <c r="BK1174" s="78"/>
      <c r="BL1174" s="78"/>
      <c r="BR1174" s="78"/>
      <c r="BS1174" s="78"/>
      <c r="BT1174" s="78"/>
      <c r="BZ1174" s="78"/>
      <c r="CA1174" s="78"/>
      <c r="CB1174" s="78"/>
      <c r="CH1174" s="78"/>
      <c r="CI1174" s="78"/>
      <c r="CJ1174" s="78"/>
      <c r="CP1174" s="78"/>
      <c r="CQ1174" s="78"/>
      <c r="CR1174" s="78"/>
      <c r="CX1174" s="78"/>
      <c r="CY1174" s="78"/>
      <c r="CZ1174" s="78"/>
      <c r="DF1174" s="78">
        <v>1.9999999999999999E-11</v>
      </c>
      <c r="DG1174" s="78">
        <v>1.6735003640099999</v>
      </c>
      <c r="DH1174" s="78">
        <v>66826.606037732898</v>
      </c>
      <c r="DI1174" s="77">
        <f t="shared" si="472"/>
        <v>-5.6354733680070494E-12</v>
      </c>
      <c r="DJ1174" s="77">
        <f t="shared" si="473"/>
        <v>-5.6236081106030315E-12</v>
      </c>
      <c r="DK1174" s="77">
        <f t="shared" si="474"/>
        <v>-5.6236073201878305E-12</v>
      </c>
      <c r="DL1174" s="77">
        <f t="shared" si="475"/>
        <v>-5.6236073201354629E-12</v>
      </c>
      <c r="DN1174" s="78"/>
      <c r="DO1174" s="78"/>
      <c r="DP1174" s="78"/>
      <c r="DV1174" s="78"/>
      <c r="DW1174" s="78"/>
      <c r="DX1174" s="78"/>
      <c r="ED1174" s="78"/>
      <c r="EE1174" s="78"/>
      <c r="EF1174" s="78"/>
      <c r="EL1174" s="78"/>
      <c r="EM1174" s="78"/>
      <c r="EN1174" s="78"/>
      <c r="ET1174" s="78"/>
      <c r="EU1174" s="78"/>
      <c r="EV1174" s="78"/>
    </row>
    <row r="1175" spans="12:152" s="77" customFormat="1" ht="12.75">
      <c r="L1175" s="78"/>
      <c r="N1175" s="78">
        <v>1E-10</v>
      </c>
      <c r="O1175" s="78">
        <v>3.8449107093600001</v>
      </c>
      <c r="P1175" s="78">
        <v>42790.965275073198</v>
      </c>
      <c r="Q1175" s="77">
        <f t="shared" si="468"/>
        <v>5.9392841828568007E-11</v>
      </c>
      <c r="R1175" s="77">
        <f t="shared" si="469"/>
        <v>5.9360987146944006E-11</v>
      </c>
      <c r="S1175" s="77">
        <f t="shared" si="470"/>
        <v>5.9360985024798754E-11</v>
      </c>
      <c r="T1175" s="77">
        <f t="shared" si="471"/>
        <v>5.9360985024659232E-11</v>
      </c>
      <c r="V1175" s="78"/>
      <c r="W1175" s="78"/>
      <c r="X1175" s="78"/>
      <c r="AD1175" s="78"/>
      <c r="AE1175" s="78"/>
      <c r="AF1175" s="78"/>
      <c r="AL1175" s="78"/>
      <c r="AM1175" s="78"/>
      <c r="AN1175" s="78"/>
      <c r="AT1175" s="78"/>
      <c r="AU1175" s="78"/>
      <c r="AV1175" s="78"/>
      <c r="BB1175" s="78"/>
      <c r="BC1175" s="78"/>
      <c r="BD1175" s="78"/>
      <c r="BJ1175" s="78"/>
      <c r="BK1175" s="78"/>
      <c r="BL1175" s="78"/>
      <c r="BR1175" s="78"/>
      <c r="BS1175" s="78"/>
      <c r="BT1175" s="78"/>
      <c r="BZ1175" s="78"/>
      <c r="CA1175" s="78"/>
      <c r="CB1175" s="78"/>
      <c r="CH1175" s="78"/>
      <c r="CI1175" s="78"/>
      <c r="CJ1175" s="78"/>
      <c r="CP1175" s="78"/>
      <c r="CQ1175" s="78"/>
      <c r="CR1175" s="78"/>
      <c r="CX1175" s="78"/>
      <c r="CY1175" s="78"/>
      <c r="CZ1175" s="78"/>
      <c r="DF1175" s="78">
        <v>1.9999999999999999E-11</v>
      </c>
      <c r="DG1175" s="78">
        <v>4.5726842614500001</v>
      </c>
      <c r="DH1175" s="78">
        <v>158116.491744728</v>
      </c>
      <c r="DI1175" s="77">
        <f t="shared" si="472"/>
        <v>6.3631256300240132E-12</v>
      </c>
      <c r="DJ1175" s="77">
        <f t="shared" si="473"/>
        <v>6.3908555298400159E-12</v>
      </c>
      <c r="DK1175" s="77">
        <f t="shared" si="474"/>
        <v>6.3908573764695096E-12</v>
      </c>
      <c r="DL1175" s="77">
        <f t="shared" si="475"/>
        <v>6.3908573765923176E-12</v>
      </c>
      <c r="DN1175" s="78"/>
      <c r="DO1175" s="78"/>
      <c r="DP1175" s="78"/>
      <c r="DV1175" s="78"/>
      <c r="DW1175" s="78"/>
      <c r="DX1175" s="78"/>
      <c r="ED1175" s="78"/>
      <c r="EE1175" s="78"/>
      <c r="EF1175" s="78"/>
      <c r="EL1175" s="78"/>
      <c r="EM1175" s="78"/>
      <c r="EN1175" s="78"/>
      <c r="ET1175" s="78"/>
      <c r="EU1175" s="78"/>
      <c r="EV1175" s="78"/>
    </row>
    <row r="1176" spans="12:152" s="77" customFormat="1" ht="12.75">
      <c r="L1176" s="78"/>
      <c r="N1176" s="78">
        <v>1E-10</v>
      </c>
      <c r="O1176" s="78">
        <v>0.84911221570999995</v>
      </c>
      <c r="P1176" s="78">
        <v>61921.126839004901</v>
      </c>
      <c r="Q1176" s="77">
        <f t="shared" si="468"/>
        <v>-9.9905419610504224E-11</v>
      </c>
      <c r="R1176" s="77">
        <f t="shared" si="469"/>
        <v>-9.9902912216860183E-11</v>
      </c>
      <c r="S1176" s="77">
        <f t="shared" si="470"/>
        <v>-9.9902912048751001E-11</v>
      </c>
      <c r="T1176" s="77">
        <f t="shared" si="471"/>
        <v>-9.9902912048739976E-11</v>
      </c>
      <c r="V1176" s="78"/>
      <c r="W1176" s="78"/>
      <c r="X1176" s="78"/>
      <c r="AD1176" s="78"/>
      <c r="AE1176" s="78"/>
      <c r="AF1176" s="78"/>
      <c r="AL1176" s="78"/>
      <c r="AM1176" s="78"/>
      <c r="AN1176" s="78"/>
      <c r="AT1176" s="78"/>
      <c r="AU1176" s="78"/>
      <c r="AV1176" s="78"/>
      <c r="BB1176" s="78"/>
      <c r="BC1176" s="78"/>
      <c r="BD1176" s="78"/>
      <c r="BJ1176" s="78"/>
      <c r="BK1176" s="78"/>
      <c r="BL1176" s="78"/>
      <c r="BR1176" s="78"/>
      <c r="BS1176" s="78"/>
      <c r="BT1176" s="78"/>
      <c r="BZ1176" s="78"/>
      <c r="CA1176" s="78"/>
      <c r="CB1176" s="78"/>
      <c r="CH1176" s="78"/>
      <c r="CI1176" s="78"/>
      <c r="CJ1176" s="78"/>
      <c r="CP1176" s="78"/>
      <c r="CQ1176" s="78"/>
      <c r="CR1176" s="78"/>
      <c r="CX1176" s="78"/>
      <c r="CY1176" s="78"/>
      <c r="CZ1176" s="78"/>
      <c r="DF1176" s="78">
        <v>1.9999999999999999E-11</v>
      </c>
      <c r="DG1176" s="78">
        <v>2.84194927894</v>
      </c>
      <c r="DH1176" s="78">
        <v>78249.482330720901</v>
      </c>
      <c r="DI1176" s="77">
        <f t="shared" si="472"/>
        <v>-1.6279619409891178E-11</v>
      </c>
      <c r="DJ1176" s="77">
        <f t="shared" si="473"/>
        <v>-1.6271204514168831E-11</v>
      </c>
      <c r="DK1176" s="77">
        <f t="shared" si="474"/>
        <v>-1.6271203953369831E-11</v>
      </c>
      <c r="DL1176" s="77">
        <f t="shared" si="475"/>
        <v>-1.627120395333215E-11</v>
      </c>
      <c r="DN1176" s="78"/>
      <c r="DO1176" s="78"/>
      <c r="DP1176" s="78"/>
      <c r="DV1176" s="78"/>
      <c r="DW1176" s="78"/>
      <c r="DX1176" s="78"/>
      <c r="ED1176" s="78"/>
      <c r="EE1176" s="78"/>
      <c r="EF1176" s="78"/>
      <c r="EL1176" s="78"/>
      <c r="EM1176" s="78"/>
      <c r="EN1176" s="78"/>
      <c r="ET1176" s="78"/>
      <c r="EU1176" s="78"/>
      <c r="EV1176" s="78"/>
    </row>
    <row r="1177" spans="12:152" s="77" customFormat="1" ht="12.75">
      <c r="L1177" s="78"/>
      <c r="N1177" s="78">
        <v>1.0999999999999999E-10</v>
      </c>
      <c r="O1177" s="78">
        <v>3.4350449899000002</v>
      </c>
      <c r="P1177" s="78">
        <v>81725.954130587706</v>
      </c>
      <c r="Q1177" s="77">
        <f t="shared" si="468"/>
        <v>-9.8918501967431993E-11</v>
      </c>
      <c r="R1177" s="77">
        <f t="shared" si="469"/>
        <v>-9.8882093106814813E-11</v>
      </c>
      <c r="S1177" s="77">
        <f t="shared" si="470"/>
        <v>-9.8882090679741358E-11</v>
      </c>
      <c r="T1177" s="77">
        <f t="shared" si="471"/>
        <v>-9.8882090679582488E-11</v>
      </c>
      <c r="V1177" s="78"/>
      <c r="W1177" s="78"/>
      <c r="X1177" s="78"/>
      <c r="AD1177" s="78"/>
      <c r="AE1177" s="78"/>
      <c r="AF1177" s="78"/>
      <c r="AL1177" s="78"/>
      <c r="AM1177" s="78"/>
      <c r="AN1177" s="78"/>
      <c r="AT1177" s="78"/>
      <c r="AU1177" s="78"/>
      <c r="AV1177" s="78"/>
      <c r="BB1177" s="78"/>
      <c r="BC1177" s="78"/>
      <c r="BD1177" s="78"/>
      <c r="BJ1177" s="78"/>
      <c r="BK1177" s="78"/>
      <c r="BL1177" s="78"/>
      <c r="BR1177" s="78"/>
      <c r="BS1177" s="78"/>
      <c r="BT1177" s="78"/>
      <c r="BZ1177" s="78"/>
      <c r="CA1177" s="78"/>
      <c r="CB1177" s="78"/>
      <c r="CH1177" s="78"/>
      <c r="CI1177" s="78"/>
      <c r="CJ1177" s="78"/>
      <c r="CP1177" s="78"/>
      <c r="CQ1177" s="78"/>
      <c r="CR1177" s="78"/>
      <c r="CX1177" s="78"/>
      <c r="CY1177" s="78"/>
      <c r="CZ1177" s="78"/>
      <c r="DF1177" s="78">
        <v>1.9999999999999999E-11</v>
      </c>
      <c r="DG1177" s="78">
        <v>3.0700292467399999</v>
      </c>
      <c r="DH1177" s="78">
        <v>23432.3347691003</v>
      </c>
      <c r="DI1177" s="77">
        <f t="shared" si="472"/>
        <v>7.4600175158470031E-12</v>
      </c>
      <c r="DJ1177" s="77">
        <f t="shared" si="473"/>
        <v>7.4559944662531933E-12</v>
      </c>
      <c r="DK1177" s="77">
        <f t="shared" si="474"/>
        <v>7.4559941982666305E-12</v>
      </c>
      <c r="DL1177" s="77">
        <f t="shared" si="475"/>
        <v>7.4559941982492242E-12</v>
      </c>
      <c r="DN1177" s="78"/>
      <c r="DO1177" s="78"/>
      <c r="DP1177" s="78"/>
      <c r="DV1177" s="78"/>
      <c r="DW1177" s="78"/>
      <c r="DX1177" s="78"/>
      <c r="ED1177" s="78"/>
      <c r="EE1177" s="78"/>
      <c r="EF1177" s="78"/>
      <c r="EL1177" s="78"/>
      <c r="EM1177" s="78"/>
      <c r="EN1177" s="78"/>
      <c r="ET1177" s="78"/>
      <c r="EU1177" s="78"/>
      <c r="EV1177" s="78"/>
    </row>
    <row r="1178" spans="12:152" s="77" customFormat="1" ht="12.75">
      <c r="L1178" s="78"/>
      <c r="N1178" s="78">
        <v>7.9999999999999995E-11</v>
      </c>
      <c r="O1178" s="78">
        <v>3.4684158744700002</v>
      </c>
      <c r="P1178" s="78">
        <v>156534.53239644499</v>
      </c>
      <c r="Q1178" s="77">
        <f t="shared" si="468"/>
        <v>-6.9790444979217944E-11</v>
      </c>
      <c r="R1178" s="77">
        <f t="shared" si="469"/>
        <v>-6.9733737758085356E-11</v>
      </c>
      <c r="S1178" s="77">
        <f t="shared" si="470"/>
        <v>-6.9733733975952488E-11</v>
      </c>
      <c r="T1178" s="77">
        <f t="shared" si="471"/>
        <v>-6.9733733975702873E-11</v>
      </c>
      <c r="V1178" s="78"/>
      <c r="W1178" s="78"/>
      <c r="X1178" s="78"/>
      <c r="AD1178" s="78"/>
      <c r="AE1178" s="78"/>
      <c r="AF1178" s="78"/>
      <c r="AL1178" s="78"/>
      <c r="AM1178" s="78"/>
      <c r="AN1178" s="78"/>
      <c r="AT1178" s="78"/>
      <c r="AU1178" s="78"/>
      <c r="AV1178" s="78"/>
      <c r="BB1178" s="78"/>
      <c r="BC1178" s="78"/>
      <c r="BD1178" s="78"/>
      <c r="BJ1178" s="78"/>
      <c r="BK1178" s="78"/>
      <c r="BL1178" s="78"/>
      <c r="BR1178" s="78"/>
      <c r="BS1178" s="78"/>
      <c r="BT1178" s="78"/>
      <c r="BZ1178" s="78"/>
      <c r="CA1178" s="78"/>
      <c r="CB1178" s="78"/>
      <c r="CH1178" s="78"/>
      <c r="CI1178" s="78"/>
      <c r="CJ1178" s="78"/>
      <c r="CP1178" s="78"/>
      <c r="CQ1178" s="78"/>
      <c r="CR1178" s="78"/>
      <c r="CX1178" s="78"/>
      <c r="CY1178" s="78"/>
      <c r="CZ1178" s="78"/>
      <c r="DF1178" s="78">
        <v>1.9999999999999999E-11</v>
      </c>
      <c r="DG1178" s="78">
        <v>4.1155965760699997</v>
      </c>
      <c r="DH1178" s="78">
        <v>123554.36581793999</v>
      </c>
      <c r="DI1178" s="77">
        <f t="shared" si="472"/>
        <v>-1.4147727892639598E-11</v>
      </c>
      <c r="DJ1178" s="77">
        <f t="shared" si="473"/>
        <v>-1.4163877973781341E-11</v>
      </c>
      <c r="DK1178" s="77">
        <f t="shared" si="474"/>
        <v>-1.416387904892071E-11</v>
      </c>
      <c r="DL1178" s="77">
        <f t="shared" si="475"/>
        <v>-1.4163879048991343E-11</v>
      </c>
      <c r="DN1178" s="78"/>
      <c r="DO1178" s="78"/>
      <c r="DP1178" s="78"/>
      <c r="DV1178" s="78"/>
      <c r="DW1178" s="78"/>
      <c r="DX1178" s="78"/>
      <c r="ED1178" s="78"/>
      <c r="EE1178" s="78"/>
      <c r="EF1178" s="78"/>
      <c r="EL1178" s="78"/>
      <c r="EM1178" s="78"/>
      <c r="EN1178" s="78"/>
      <c r="ET1178" s="78"/>
      <c r="EU1178" s="78"/>
      <c r="EV1178" s="78"/>
    </row>
    <row r="1179" spans="12:152" s="77" customFormat="1" ht="12.75">
      <c r="L1179" s="78"/>
      <c r="N1179" s="78">
        <v>8.9999999999999999E-11</v>
      </c>
      <c r="O1179" s="78">
        <v>3.0702395119500001</v>
      </c>
      <c r="P1179" s="78">
        <v>78265.1938974308</v>
      </c>
      <c r="Q1179" s="77">
        <f t="shared" si="468"/>
        <v>-7.9885690844484715E-11</v>
      </c>
      <c r="R1179" s="77">
        <f t="shared" si="469"/>
        <v>-7.9855654983628921E-11</v>
      </c>
      <c r="S1179" s="77">
        <f t="shared" si="470"/>
        <v>-7.9855652981548535E-11</v>
      </c>
      <c r="T1179" s="77">
        <f t="shared" si="471"/>
        <v>-7.9855652981416406E-11</v>
      </c>
      <c r="V1179" s="78"/>
      <c r="W1179" s="78"/>
      <c r="X1179" s="78"/>
      <c r="AD1179" s="78"/>
      <c r="AE1179" s="78"/>
      <c r="AF1179" s="78"/>
      <c r="AL1179" s="78"/>
      <c r="AM1179" s="78"/>
      <c r="AN1179" s="78"/>
      <c r="AT1179" s="78"/>
      <c r="AU1179" s="78"/>
      <c r="AV1179" s="78"/>
      <c r="BB1179" s="78"/>
      <c r="BC1179" s="78"/>
      <c r="BD1179" s="78"/>
      <c r="BJ1179" s="78"/>
      <c r="BK1179" s="78"/>
      <c r="BL1179" s="78"/>
      <c r="BR1179" s="78"/>
      <c r="BS1179" s="78"/>
      <c r="BT1179" s="78"/>
      <c r="BZ1179" s="78"/>
      <c r="CA1179" s="78"/>
      <c r="CB1179" s="78"/>
      <c r="CH1179" s="78"/>
      <c r="CI1179" s="78"/>
      <c r="CJ1179" s="78"/>
      <c r="CP1179" s="78"/>
      <c r="CQ1179" s="78"/>
      <c r="CR1179" s="78"/>
      <c r="CX1179" s="78"/>
      <c r="CY1179" s="78"/>
      <c r="CZ1179" s="78"/>
      <c r="DF1179" s="78">
        <v>1.9999999999999999E-11</v>
      </c>
      <c r="DG1179" s="78">
        <v>5.6878009020000002E-2</v>
      </c>
      <c r="DH1179" s="78">
        <v>26034.8069892598</v>
      </c>
      <c r="DI1179" s="77">
        <f t="shared" si="472"/>
        <v>1.9525546780353078E-11</v>
      </c>
      <c r="DJ1179" s="77">
        <f t="shared" si="473"/>
        <v>1.952658928053374E-11</v>
      </c>
      <c r="DK1179" s="77">
        <f t="shared" si="474"/>
        <v>1.9526589349936798E-11</v>
      </c>
      <c r="DL1179" s="77">
        <f t="shared" si="475"/>
        <v>1.9526589349941348E-11</v>
      </c>
      <c r="DN1179" s="78"/>
      <c r="DO1179" s="78"/>
      <c r="DP1179" s="78"/>
      <c r="DV1179" s="78"/>
      <c r="DW1179" s="78"/>
      <c r="DX1179" s="78"/>
      <c r="ED1179" s="78"/>
      <c r="EE1179" s="78"/>
      <c r="EF1179" s="78"/>
      <c r="EL1179" s="78"/>
      <c r="EM1179" s="78"/>
      <c r="EN1179" s="78"/>
      <c r="ET1179" s="78"/>
      <c r="EU1179" s="78"/>
      <c r="EV1179" s="78"/>
    </row>
    <row r="1180" spans="12:152" s="77" customFormat="1" ht="12.75">
      <c r="L1180" s="78"/>
      <c r="N1180" s="78">
        <v>1.0999999999999999E-10</v>
      </c>
      <c r="O1180" s="78">
        <v>5.3324059130999997</v>
      </c>
      <c r="P1180" s="78">
        <v>49424.258683456697</v>
      </c>
      <c r="Q1180" s="77">
        <f t="shared" si="468"/>
        <v>1.0744366975016845E-11</v>
      </c>
      <c r="R1180" s="77">
        <f t="shared" si="469"/>
        <v>1.0794423818138371E-11</v>
      </c>
      <c r="S1180" s="77">
        <f t="shared" si="470"/>
        <v>1.0794427152342742E-11</v>
      </c>
      <c r="T1180" s="77">
        <f t="shared" si="471"/>
        <v>1.0794427152566756E-11</v>
      </c>
      <c r="V1180" s="78"/>
      <c r="W1180" s="78"/>
      <c r="X1180" s="78"/>
      <c r="AD1180" s="78"/>
      <c r="AE1180" s="78"/>
      <c r="AF1180" s="78"/>
      <c r="AL1180" s="78"/>
      <c r="AM1180" s="78"/>
      <c r="AN1180" s="78"/>
      <c r="AT1180" s="78"/>
      <c r="AU1180" s="78"/>
      <c r="AV1180" s="78"/>
      <c r="BB1180" s="78"/>
      <c r="BC1180" s="78"/>
      <c r="BD1180" s="78"/>
      <c r="BJ1180" s="78"/>
      <c r="BK1180" s="78"/>
      <c r="BL1180" s="78"/>
      <c r="BR1180" s="78"/>
      <c r="BS1180" s="78"/>
      <c r="BT1180" s="78"/>
      <c r="BZ1180" s="78"/>
      <c r="CA1180" s="78"/>
      <c r="CB1180" s="78"/>
      <c r="CH1180" s="78"/>
      <c r="CI1180" s="78"/>
      <c r="CJ1180" s="78"/>
      <c r="CP1180" s="78"/>
      <c r="CQ1180" s="78"/>
      <c r="CR1180" s="78"/>
      <c r="CX1180" s="78"/>
      <c r="CY1180" s="78"/>
      <c r="CZ1180" s="78"/>
      <c r="DF1180" s="78">
        <v>1.9999999999999999E-11</v>
      </c>
      <c r="DG1180" s="78">
        <v>4.2835445889599999</v>
      </c>
      <c r="DH1180" s="78">
        <v>24484.603152288699</v>
      </c>
      <c r="DI1180" s="77">
        <f t="shared" si="472"/>
        <v>1.7797121771475163E-11</v>
      </c>
      <c r="DJ1180" s="77">
        <f t="shared" si="473"/>
        <v>1.7799188311201951E-11</v>
      </c>
      <c r="DK1180" s="77">
        <f t="shared" si="474"/>
        <v>1.7799188448823547E-11</v>
      </c>
      <c r="DL1180" s="77">
        <f t="shared" si="475"/>
        <v>1.779918844883262E-11</v>
      </c>
      <c r="DN1180" s="78"/>
      <c r="DO1180" s="78"/>
      <c r="DP1180" s="78"/>
      <c r="DV1180" s="78"/>
      <c r="DW1180" s="78"/>
      <c r="DX1180" s="78"/>
      <c r="ED1180" s="78"/>
      <c r="EE1180" s="78"/>
      <c r="EF1180" s="78"/>
      <c r="EL1180" s="78"/>
      <c r="EM1180" s="78"/>
      <c r="EN1180" s="78"/>
      <c r="ET1180" s="78"/>
      <c r="EU1180" s="78"/>
      <c r="EV1180" s="78"/>
    </row>
    <row r="1181" spans="12:152" s="77" customFormat="1" ht="12.75">
      <c r="L1181" s="78"/>
      <c r="N1181" s="78">
        <v>8.9999999999999999E-11</v>
      </c>
      <c r="O1181" s="78">
        <v>3.8070323798299999</v>
      </c>
      <c r="P1181" s="78">
        <v>184834.07909520599</v>
      </c>
      <c r="Q1181" s="77">
        <f t="shared" si="468"/>
        <v>-8.9999912033119562E-11</v>
      </c>
      <c r="R1181" s="77">
        <f t="shared" si="469"/>
        <v>-8.999956526508683E-11</v>
      </c>
      <c r="S1181" s="77">
        <f t="shared" si="470"/>
        <v>-8.9999565233222915E-11</v>
      </c>
      <c r="T1181" s="77">
        <f t="shared" si="471"/>
        <v>-8.9999565233220808E-11</v>
      </c>
      <c r="V1181" s="78"/>
      <c r="W1181" s="78"/>
      <c r="X1181" s="78"/>
      <c r="AD1181" s="78"/>
      <c r="AE1181" s="78"/>
      <c r="AF1181" s="78"/>
      <c r="AL1181" s="78"/>
      <c r="AM1181" s="78"/>
      <c r="AN1181" s="78"/>
      <c r="AT1181" s="78"/>
      <c r="AU1181" s="78"/>
      <c r="AV1181" s="78"/>
      <c r="BB1181" s="78"/>
      <c r="BC1181" s="78"/>
      <c r="BD1181" s="78"/>
      <c r="BJ1181" s="78"/>
      <c r="BK1181" s="78"/>
      <c r="BL1181" s="78"/>
      <c r="BR1181" s="78"/>
      <c r="BS1181" s="78"/>
      <c r="BT1181" s="78"/>
      <c r="BZ1181" s="78"/>
      <c r="CA1181" s="78"/>
      <c r="CB1181" s="78"/>
      <c r="CH1181" s="78"/>
      <c r="CI1181" s="78"/>
      <c r="CJ1181" s="78"/>
      <c r="CP1181" s="78"/>
      <c r="CQ1181" s="78"/>
      <c r="CR1181" s="78"/>
      <c r="CX1181" s="78"/>
      <c r="CY1181" s="78"/>
      <c r="CZ1181" s="78"/>
      <c r="DF1181" s="78">
        <v>1.9999999999999999E-11</v>
      </c>
      <c r="DG1181" s="78">
        <v>3.24222429199</v>
      </c>
      <c r="DH1181" s="78">
        <v>21509.651324715502</v>
      </c>
      <c r="DI1181" s="77">
        <f t="shared" si="472"/>
        <v>-1.9520909466966942E-11</v>
      </c>
      <c r="DJ1181" s="77">
        <f t="shared" si="473"/>
        <v>-1.9521775000217191E-11</v>
      </c>
      <c r="DK1181" s="77">
        <f t="shared" si="474"/>
        <v>-1.952177505784448E-11</v>
      </c>
      <c r="DL1181" s="77">
        <f t="shared" si="475"/>
        <v>-1.9521775057848309E-11</v>
      </c>
      <c r="DN1181" s="78"/>
      <c r="DO1181" s="78"/>
      <c r="DP1181" s="78"/>
      <c r="DV1181" s="78"/>
      <c r="DW1181" s="78"/>
      <c r="DX1181" s="78"/>
      <c r="ED1181" s="78"/>
      <c r="EE1181" s="78"/>
      <c r="EF1181" s="78"/>
      <c r="EL1181" s="78"/>
      <c r="EM1181" s="78"/>
      <c r="EN1181" s="78"/>
      <c r="ET1181" s="78"/>
      <c r="EU1181" s="78"/>
      <c r="EV1181" s="78"/>
    </row>
    <row r="1182" spans="12:152" s="77" customFormat="1" ht="12.75">
      <c r="L1182" s="78"/>
      <c r="N1182" s="78">
        <v>1E-10</v>
      </c>
      <c r="O1182" s="78">
        <v>5.2498465763700004</v>
      </c>
      <c r="P1182" s="78">
        <v>860.30992875280003</v>
      </c>
      <c r="Q1182" s="77">
        <f t="shared" si="468"/>
        <v>8.8708939314542586E-11</v>
      </c>
      <c r="R1182" s="77">
        <f t="shared" si="469"/>
        <v>8.8709306712936317E-11</v>
      </c>
      <c r="S1182" s="77">
        <f t="shared" si="470"/>
        <v>8.8709306737408494E-11</v>
      </c>
      <c r="T1182" s="77">
        <f t="shared" si="471"/>
        <v>8.8709306737410097E-11</v>
      </c>
      <c r="V1182" s="78"/>
      <c r="W1182" s="78"/>
      <c r="X1182" s="78"/>
      <c r="AD1182" s="78"/>
      <c r="AE1182" s="78"/>
      <c r="AF1182" s="78"/>
      <c r="AL1182" s="78"/>
      <c r="AM1182" s="78"/>
      <c r="AN1182" s="78"/>
      <c r="AT1182" s="78"/>
      <c r="AU1182" s="78"/>
      <c r="AV1182" s="78"/>
      <c r="BB1182" s="78"/>
      <c r="BC1182" s="78"/>
      <c r="BD1182" s="78"/>
      <c r="BJ1182" s="78"/>
      <c r="BK1182" s="78"/>
      <c r="BL1182" s="78"/>
      <c r="BR1182" s="78"/>
      <c r="BS1182" s="78"/>
      <c r="BT1182" s="78"/>
      <c r="BZ1182" s="78"/>
      <c r="CA1182" s="78"/>
      <c r="CB1182" s="78"/>
      <c r="CH1182" s="78"/>
      <c r="CI1182" s="78"/>
      <c r="CJ1182" s="78"/>
      <c r="CP1182" s="78"/>
      <c r="CQ1182" s="78"/>
      <c r="CR1182" s="78"/>
      <c r="CX1182" s="78"/>
      <c r="CY1182" s="78"/>
      <c r="CZ1182" s="78"/>
      <c r="DF1182" s="78">
        <v>1.9999999999999999E-11</v>
      </c>
      <c r="DG1182" s="78">
        <v>2.5231583295800002</v>
      </c>
      <c r="DH1182" s="78">
        <v>210614.42461581001</v>
      </c>
      <c r="DI1182" s="77">
        <f t="shared" si="472"/>
        <v>-1.9182048190449578E-11</v>
      </c>
      <c r="DJ1182" s="77">
        <f t="shared" si="473"/>
        <v>-1.919304283627384E-11</v>
      </c>
      <c r="DK1182" s="77">
        <f t="shared" si="474"/>
        <v>-1.9193043566198653E-11</v>
      </c>
      <c r="DL1182" s="77">
        <f t="shared" si="475"/>
        <v>-1.9193043566247247E-11</v>
      </c>
      <c r="DN1182" s="78"/>
      <c r="DO1182" s="78"/>
      <c r="DP1182" s="78"/>
      <c r="DV1182" s="78"/>
      <c r="DW1182" s="78"/>
      <c r="DX1182" s="78"/>
      <c r="ED1182" s="78"/>
      <c r="EE1182" s="78"/>
      <c r="EF1182" s="78"/>
      <c r="EL1182" s="78"/>
      <c r="EM1182" s="78"/>
      <c r="EN1182" s="78"/>
      <c r="ET1182" s="78"/>
      <c r="EU1182" s="78"/>
      <c r="EV1182" s="78"/>
    </row>
    <row r="1183" spans="12:152" s="77" customFormat="1" ht="12.75">
      <c r="L1183" s="78"/>
      <c r="N1183" s="78">
        <v>7.9999999999999995E-11</v>
      </c>
      <c r="O1183" s="78">
        <v>2.3284698101200001</v>
      </c>
      <c r="P1183" s="78">
        <v>156451.15277816899</v>
      </c>
      <c r="Q1183" s="77">
        <f t="shared" si="468"/>
        <v>-2.9852569478374758E-11</v>
      </c>
      <c r="R1183" s="77">
        <f t="shared" si="469"/>
        <v>-2.9745107087287433E-11</v>
      </c>
      <c r="S1183" s="77">
        <f t="shared" si="470"/>
        <v>-2.9745099927154355E-11</v>
      </c>
      <c r="T1183" s="77">
        <f t="shared" si="471"/>
        <v>-2.974509992668155E-11</v>
      </c>
      <c r="V1183" s="78"/>
      <c r="W1183" s="78"/>
      <c r="X1183" s="78"/>
      <c r="AD1183" s="78"/>
      <c r="AE1183" s="78"/>
      <c r="AF1183" s="78"/>
      <c r="AL1183" s="78"/>
      <c r="AM1183" s="78"/>
      <c r="AN1183" s="78"/>
      <c r="AT1183" s="78"/>
      <c r="AU1183" s="78"/>
      <c r="AV1183" s="78"/>
      <c r="BB1183" s="78"/>
      <c r="BC1183" s="78"/>
      <c r="BD1183" s="78"/>
      <c r="BJ1183" s="78"/>
      <c r="BK1183" s="78"/>
      <c r="BL1183" s="78"/>
      <c r="BR1183" s="78"/>
      <c r="BS1183" s="78"/>
      <c r="BT1183" s="78"/>
      <c r="BZ1183" s="78"/>
      <c r="CA1183" s="78"/>
      <c r="CB1183" s="78"/>
      <c r="CH1183" s="78"/>
      <c r="CI1183" s="78"/>
      <c r="CJ1183" s="78"/>
      <c r="CP1183" s="78"/>
      <c r="CQ1183" s="78"/>
      <c r="CR1183" s="78"/>
      <c r="CX1183" s="78"/>
      <c r="CY1183" s="78"/>
      <c r="CZ1183" s="78"/>
      <c r="DF1183" s="78">
        <v>1.9999999999999999E-11</v>
      </c>
      <c r="DG1183" s="78">
        <v>4.4424737182699996</v>
      </c>
      <c r="DH1183" s="78">
        <v>148532.89040742</v>
      </c>
      <c r="DI1183" s="77">
        <f t="shared" si="472"/>
        <v>-1.3249119514579083E-11</v>
      </c>
      <c r="DJ1183" s="77">
        <f t="shared" si="473"/>
        <v>-1.326969503582485E-11</v>
      </c>
      <c r="DK1183" s="77">
        <f t="shared" si="474"/>
        <v>-1.3269696405525026E-11</v>
      </c>
      <c r="DL1183" s="77">
        <f t="shared" si="475"/>
        <v>-1.3269696405615189E-11</v>
      </c>
      <c r="DN1183" s="78"/>
      <c r="DO1183" s="78"/>
      <c r="DP1183" s="78"/>
      <c r="DV1183" s="78"/>
      <c r="DW1183" s="78"/>
      <c r="DX1183" s="78"/>
      <c r="ED1183" s="78"/>
      <c r="EE1183" s="78"/>
      <c r="EF1183" s="78"/>
      <c r="EL1183" s="78"/>
      <c r="EM1183" s="78"/>
      <c r="EN1183" s="78"/>
      <c r="ET1183" s="78"/>
      <c r="EU1183" s="78"/>
      <c r="EV1183" s="78"/>
    </row>
    <row r="1184" spans="12:152" s="77" customFormat="1" ht="12.75">
      <c r="L1184" s="78"/>
      <c r="N1184" s="78">
        <v>8.9999999999999999E-11</v>
      </c>
      <c r="O1184" s="78">
        <v>5.8681013969100002</v>
      </c>
      <c r="P1184" s="78">
        <v>221135.267782991</v>
      </c>
      <c r="Q1184" s="77">
        <f t="shared" si="468"/>
        <v>2.4544360602068608E-11</v>
      </c>
      <c r="R1184" s="77">
        <f t="shared" si="469"/>
        <v>2.4367159653478668E-11</v>
      </c>
      <c r="S1184" s="77">
        <f t="shared" si="470"/>
        <v>2.436714784672457E-11</v>
      </c>
      <c r="T1184" s="77">
        <f t="shared" si="471"/>
        <v>2.4367147845956297E-11</v>
      </c>
      <c r="V1184" s="78"/>
      <c r="W1184" s="78"/>
      <c r="X1184" s="78"/>
      <c r="AD1184" s="78"/>
      <c r="AE1184" s="78"/>
      <c r="AF1184" s="78"/>
      <c r="AL1184" s="78"/>
      <c r="AM1184" s="78"/>
      <c r="AN1184" s="78"/>
      <c r="AT1184" s="78"/>
      <c r="AU1184" s="78"/>
      <c r="AV1184" s="78"/>
      <c r="BB1184" s="78"/>
      <c r="BC1184" s="78"/>
      <c r="BD1184" s="78"/>
      <c r="BJ1184" s="78"/>
      <c r="BK1184" s="78"/>
      <c r="BL1184" s="78"/>
      <c r="BR1184" s="78"/>
      <c r="BS1184" s="78"/>
      <c r="BT1184" s="78"/>
      <c r="BZ1184" s="78"/>
      <c r="CA1184" s="78"/>
      <c r="CB1184" s="78"/>
      <c r="CH1184" s="78"/>
      <c r="CI1184" s="78"/>
      <c r="CJ1184" s="78"/>
      <c r="CP1184" s="78"/>
      <c r="CQ1184" s="78"/>
      <c r="CR1184" s="78"/>
      <c r="CX1184" s="78"/>
      <c r="CY1184" s="78"/>
      <c r="CZ1184" s="78"/>
      <c r="DF1184" s="78">
        <v>1.9999999999999999E-11</v>
      </c>
      <c r="DG1184" s="78">
        <v>0.11737800376</v>
      </c>
      <c r="DH1184" s="78">
        <v>146505.581569345</v>
      </c>
      <c r="DI1184" s="77">
        <f t="shared" si="472"/>
        <v>-1.8336570423307493E-12</v>
      </c>
      <c r="DJ1184" s="77">
        <f t="shared" si="473"/>
        <v>-1.8606497198755167E-12</v>
      </c>
      <c r="DK1184" s="77">
        <f t="shared" si="474"/>
        <v>-1.8606515177414722E-12</v>
      </c>
      <c r="DL1184" s="77">
        <f t="shared" si="475"/>
        <v>-1.860651517859194E-12</v>
      </c>
      <c r="DN1184" s="78"/>
      <c r="DO1184" s="78"/>
      <c r="DP1184" s="78"/>
      <c r="DV1184" s="78"/>
      <c r="DW1184" s="78"/>
      <c r="DX1184" s="78"/>
      <c r="ED1184" s="78"/>
      <c r="EE1184" s="78"/>
      <c r="EF1184" s="78"/>
      <c r="EL1184" s="78"/>
      <c r="EM1184" s="78"/>
      <c r="EN1184" s="78"/>
      <c r="ET1184" s="78"/>
      <c r="EU1184" s="78"/>
      <c r="EV1184" s="78"/>
    </row>
    <row r="1185" spans="12:152" s="77" customFormat="1" ht="12.75">
      <c r="L1185" s="78"/>
      <c r="N1185" s="78">
        <v>8.9999999999999999E-11</v>
      </c>
      <c r="O1185" s="78">
        <v>7.2674834280000003E-2</v>
      </c>
      <c r="P1185" s="78">
        <v>54879.422437824003</v>
      </c>
      <c r="Q1185" s="77">
        <f t="shared" si="468"/>
        <v>-7.7915272595560954E-11</v>
      </c>
      <c r="R1185" s="77">
        <f t="shared" si="469"/>
        <v>-7.7938134075171886E-11</v>
      </c>
      <c r="S1185" s="77">
        <f t="shared" si="470"/>
        <v>-7.793813559730294E-11</v>
      </c>
      <c r="T1185" s="77">
        <f t="shared" si="471"/>
        <v>-7.7938135597405265E-11</v>
      </c>
      <c r="V1185" s="78"/>
      <c r="W1185" s="78"/>
      <c r="X1185" s="78"/>
      <c r="AD1185" s="78"/>
      <c r="AE1185" s="78"/>
      <c r="AF1185" s="78"/>
      <c r="AL1185" s="78"/>
      <c r="AM1185" s="78"/>
      <c r="AN1185" s="78"/>
      <c r="AT1185" s="78"/>
      <c r="AU1185" s="78"/>
      <c r="AV1185" s="78"/>
      <c r="BB1185" s="78"/>
      <c r="BC1185" s="78"/>
      <c r="BD1185" s="78"/>
      <c r="BJ1185" s="78"/>
      <c r="BK1185" s="78"/>
      <c r="BL1185" s="78"/>
      <c r="BR1185" s="78"/>
      <c r="BS1185" s="78"/>
      <c r="BT1185" s="78"/>
      <c r="BZ1185" s="78"/>
      <c r="CA1185" s="78"/>
      <c r="CB1185" s="78"/>
      <c r="CH1185" s="78"/>
      <c r="CI1185" s="78"/>
      <c r="CJ1185" s="78"/>
      <c r="CP1185" s="78"/>
      <c r="CQ1185" s="78"/>
      <c r="CR1185" s="78"/>
      <c r="CX1185" s="78"/>
      <c r="CY1185" s="78"/>
      <c r="CZ1185" s="78"/>
      <c r="DF1185" s="78">
        <v>1.9999999999999999E-11</v>
      </c>
      <c r="DG1185" s="78">
        <v>2.4137136239000001</v>
      </c>
      <c r="DH1185" s="78">
        <v>54862.528377689603</v>
      </c>
      <c r="DI1185" s="77">
        <f t="shared" si="472"/>
        <v>1.9667189977888061E-11</v>
      </c>
      <c r="DJ1185" s="77">
        <f t="shared" si="473"/>
        <v>1.9665343228622748E-11</v>
      </c>
      <c r="DK1185" s="77">
        <f t="shared" si="474"/>
        <v>1.9665343105442443E-11</v>
      </c>
      <c r="DL1185" s="77">
        <f t="shared" si="475"/>
        <v>1.9665343105434158E-11</v>
      </c>
      <c r="DN1185" s="78"/>
      <c r="DO1185" s="78"/>
      <c r="DP1185" s="78"/>
      <c r="DV1185" s="78"/>
      <c r="DW1185" s="78"/>
      <c r="DX1185" s="78"/>
      <c r="ED1185" s="78"/>
      <c r="EE1185" s="78"/>
      <c r="EF1185" s="78"/>
      <c r="EL1185" s="78"/>
      <c r="EM1185" s="78"/>
      <c r="EN1185" s="78"/>
      <c r="ET1185" s="78"/>
      <c r="EU1185" s="78"/>
      <c r="EV1185" s="78"/>
    </row>
    <row r="1186" spans="12:152" s="77" customFormat="1" ht="12.75">
      <c r="L1186" s="78"/>
      <c r="N1186" s="78">
        <v>8.9999999999999999E-11</v>
      </c>
      <c r="O1186" s="78">
        <v>3.5384700112699998</v>
      </c>
      <c r="P1186" s="78">
        <v>1169.5882514085999</v>
      </c>
      <c r="Q1186" s="77">
        <f t="shared" si="468"/>
        <v>-8.8290883886626851E-11</v>
      </c>
      <c r="R1186" s="77">
        <f t="shared" si="469"/>
        <v>-8.8291072769899142E-11</v>
      </c>
      <c r="S1186" s="77">
        <f t="shared" si="470"/>
        <v>-8.8291072782480287E-11</v>
      </c>
      <c r="T1186" s="77">
        <f t="shared" si="471"/>
        <v>-8.8291072782481127E-11</v>
      </c>
      <c r="V1186" s="78"/>
      <c r="W1186" s="78"/>
      <c r="X1186" s="78"/>
      <c r="AD1186" s="78"/>
      <c r="AE1186" s="78"/>
      <c r="AF1186" s="78"/>
      <c r="AL1186" s="78"/>
      <c r="AM1186" s="78"/>
      <c r="AN1186" s="78"/>
      <c r="AT1186" s="78"/>
      <c r="AU1186" s="78"/>
      <c r="AV1186" s="78"/>
      <c r="BB1186" s="78"/>
      <c r="BC1186" s="78"/>
      <c r="BD1186" s="78"/>
      <c r="BJ1186" s="78"/>
      <c r="BK1186" s="78"/>
      <c r="BL1186" s="78"/>
      <c r="BR1186" s="78"/>
      <c r="BS1186" s="78"/>
      <c r="BT1186" s="78"/>
      <c r="BZ1186" s="78"/>
      <c r="CA1186" s="78"/>
      <c r="CB1186" s="78"/>
      <c r="CH1186" s="78"/>
      <c r="CI1186" s="78"/>
      <c r="CJ1186" s="78"/>
      <c r="CP1186" s="78"/>
      <c r="CQ1186" s="78"/>
      <c r="CR1186" s="78"/>
      <c r="CX1186" s="78"/>
      <c r="CY1186" s="78"/>
      <c r="CZ1186" s="78"/>
      <c r="DF1186" s="78">
        <v>1.9999999999999999E-11</v>
      </c>
      <c r="DG1186" s="78">
        <v>4.6602268066399999</v>
      </c>
      <c r="DH1186" s="78">
        <v>247223.170924565</v>
      </c>
      <c r="DI1186" s="77">
        <f t="shared" si="472"/>
        <v>-1.7492693360500087E-11</v>
      </c>
      <c r="DJ1186" s="77">
        <f t="shared" si="473"/>
        <v>-1.7514823842271313E-11</v>
      </c>
      <c r="DK1186" s="77">
        <f t="shared" si="474"/>
        <v>-1.7514825313327711E-11</v>
      </c>
      <c r="DL1186" s="77">
        <f t="shared" si="475"/>
        <v>-1.7514825313426505E-11</v>
      </c>
      <c r="DN1186" s="78"/>
      <c r="DO1186" s="78"/>
      <c r="DP1186" s="78"/>
      <c r="DV1186" s="78"/>
      <c r="DW1186" s="78"/>
      <c r="DX1186" s="78"/>
      <c r="ED1186" s="78"/>
      <c r="EE1186" s="78"/>
      <c r="EF1186" s="78"/>
      <c r="EL1186" s="78"/>
      <c r="EM1186" s="78"/>
      <c r="EN1186" s="78"/>
      <c r="ET1186" s="78"/>
      <c r="EU1186" s="78"/>
      <c r="EV1186" s="78"/>
    </row>
    <row r="1187" spans="12:152" s="77" customFormat="1" ht="12.75">
      <c r="L1187" s="78"/>
      <c r="N1187" s="78">
        <v>7.9999999999999995E-11</v>
      </c>
      <c r="O1187" s="78">
        <v>0.40730399</v>
      </c>
      <c r="P1187" s="78">
        <v>5852.7803152637998</v>
      </c>
      <c r="Q1187" s="77">
        <f t="shared" si="468"/>
        <v>6.473928900383018E-11</v>
      </c>
      <c r="R1187" s="77">
        <f t="shared" si="469"/>
        <v>6.4736744043291113E-11</v>
      </c>
      <c r="S1187" s="77">
        <f t="shared" si="470"/>
        <v>6.4736743873765267E-11</v>
      </c>
      <c r="T1187" s="77">
        <f t="shared" si="471"/>
        <v>6.4736743873754256E-11</v>
      </c>
      <c r="V1187" s="78"/>
      <c r="W1187" s="78"/>
      <c r="X1187" s="78"/>
      <c r="AD1187" s="78"/>
      <c r="AE1187" s="78"/>
      <c r="AF1187" s="78"/>
      <c r="AL1187" s="78"/>
      <c r="AM1187" s="78"/>
      <c r="AN1187" s="78"/>
      <c r="AT1187" s="78"/>
      <c r="AU1187" s="78"/>
      <c r="AV1187" s="78"/>
      <c r="BB1187" s="78"/>
      <c r="BC1187" s="78"/>
      <c r="BD1187" s="78"/>
      <c r="BJ1187" s="78"/>
      <c r="BK1187" s="78"/>
      <c r="BL1187" s="78"/>
      <c r="BR1187" s="78"/>
      <c r="BS1187" s="78"/>
      <c r="BT1187" s="78"/>
      <c r="BZ1187" s="78"/>
      <c r="CA1187" s="78"/>
      <c r="CB1187" s="78"/>
      <c r="CH1187" s="78"/>
      <c r="CI1187" s="78"/>
      <c r="CJ1187" s="78"/>
      <c r="CP1187" s="78"/>
      <c r="CQ1187" s="78"/>
      <c r="CR1187" s="78"/>
      <c r="CX1187" s="78"/>
      <c r="CY1187" s="78"/>
      <c r="CZ1187" s="78"/>
      <c r="DF1187" s="78">
        <v>1.9999999999999999E-11</v>
      </c>
      <c r="DG1187" s="78">
        <v>3.7926077449900002</v>
      </c>
      <c r="DH1187" s="78">
        <v>3308.4658953804001</v>
      </c>
      <c r="DI1187" s="77">
        <f t="shared" si="472"/>
        <v>-8.0501787543718778E-12</v>
      </c>
      <c r="DJ1187" s="77">
        <f t="shared" si="473"/>
        <v>-8.0507391494246191E-12</v>
      </c>
      <c r="DK1187" s="77">
        <f t="shared" si="474"/>
        <v>-8.0507391867522154E-12</v>
      </c>
      <c r="DL1187" s="77">
        <f t="shared" si="475"/>
        <v>-8.0507391867546873E-12</v>
      </c>
      <c r="DN1187" s="78"/>
      <c r="DO1187" s="78"/>
      <c r="DP1187" s="78"/>
      <c r="DV1187" s="78"/>
      <c r="DW1187" s="78"/>
      <c r="DX1187" s="78"/>
      <c r="ED1187" s="78"/>
      <c r="EE1187" s="78"/>
      <c r="EF1187" s="78"/>
      <c r="EL1187" s="78"/>
      <c r="EM1187" s="78"/>
      <c r="EN1187" s="78"/>
      <c r="ET1187" s="78"/>
      <c r="EU1187" s="78"/>
      <c r="EV1187" s="78"/>
    </row>
    <row r="1188" spans="12:152" s="77" customFormat="1" ht="12.75">
      <c r="L1188" s="78"/>
      <c r="N1188" s="78">
        <v>1E-10</v>
      </c>
      <c r="O1188" s="78">
        <v>5.0893816546500004</v>
      </c>
      <c r="P1188" s="78">
        <v>53661.096989851598</v>
      </c>
      <c r="Q1188" s="77">
        <f t="shared" si="468"/>
        <v>-9.636719660453431E-11</v>
      </c>
      <c r="R1188" s="77">
        <f t="shared" si="469"/>
        <v>-9.6353924928601808E-11</v>
      </c>
      <c r="S1188" s="77">
        <f t="shared" si="470"/>
        <v>-9.6353924043785874E-11</v>
      </c>
      <c r="T1188" s="77">
        <f t="shared" si="471"/>
        <v>-9.6353924043728088E-11</v>
      </c>
      <c r="V1188" s="78"/>
      <c r="W1188" s="78"/>
      <c r="X1188" s="78"/>
      <c r="AD1188" s="78"/>
      <c r="AE1188" s="78"/>
      <c r="AF1188" s="78"/>
      <c r="AL1188" s="78"/>
      <c r="AM1188" s="78"/>
      <c r="AN1188" s="78"/>
      <c r="AT1188" s="78"/>
      <c r="AU1188" s="78"/>
      <c r="AV1188" s="78"/>
      <c r="BB1188" s="78"/>
      <c r="BC1188" s="78"/>
      <c r="BD1188" s="78"/>
      <c r="BJ1188" s="78"/>
      <c r="BK1188" s="78"/>
      <c r="BL1188" s="78"/>
      <c r="BR1188" s="78"/>
      <c r="BS1188" s="78"/>
      <c r="BT1188" s="78"/>
      <c r="BZ1188" s="78"/>
      <c r="CA1188" s="78"/>
      <c r="CB1188" s="78"/>
      <c r="CH1188" s="78"/>
      <c r="CI1188" s="78"/>
      <c r="CJ1188" s="78"/>
      <c r="CP1188" s="78"/>
      <c r="CQ1188" s="78"/>
      <c r="CR1188" s="78"/>
      <c r="CX1188" s="78"/>
      <c r="CY1188" s="78"/>
      <c r="CZ1188" s="78"/>
      <c r="DF1188" s="78">
        <v>1.9999999999999999E-11</v>
      </c>
      <c r="DG1188" s="78">
        <v>5.8345430462600003</v>
      </c>
      <c r="DH1188" s="78">
        <v>2974.6099546109999</v>
      </c>
      <c r="DI1188" s="77">
        <f t="shared" si="472"/>
        <v>-6.6164556601604337E-12</v>
      </c>
      <c r="DJ1188" s="77">
        <f t="shared" si="473"/>
        <v>-6.6159362447429308E-12</v>
      </c>
      <c r="DK1188" s="77">
        <f t="shared" si="474"/>
        <v>-6.6159362101445782E-12</v>
      </c>
      <c r="DL1188" s="77">
        <f t="shared" si="475"/>
        <v>-6.6159362101422986E-12</v>
      </c>
      <c r="DN1188" s="78"/>
      <c r="DO1188" s="78"/>
      <c r="DP1188" s="78"/>
      <c r="DV1188" s="78"/>
      <c r="DW1188" s="78"/>
      <c r="DX1188" s="78"/>
      <c r="ED1188" s="78"/>
      <c r="EE1188" s="78"/>
      <c r="EF1188" s="78"/>
      <c r="EL1188" s="78"/>
      <c r="EM1188" s="78"/>
      <c r="EN1188" s="78"/>
      <c r="ET1188" s="78"/>
      <c r="EU1188" s="78"/>
      <c r="EV1188" s="78"/>
    </row>
    <row r="1189" spans="12:152" s="77" customFormat="1" ht="12.75">
      <c r="L1189" s="78"/>
      <c r="N1189" s="78">
        <v>8.9999999999999999E-11</v>
      </c>
      <c r="O1189" s="78">
        <v>9.2272927960000001E-2</v>
      </c>
      <c r="P1189" s="78">
        <v>285857.55600522202</v>
      </c>
      <c r="Q1189" s="77">
        <f t="shared" si="468"/>
        <v>6.0867384822058227E-12</v>
      </c>
      <c r="R1189" s="77">
        <f t="shared" si="469"/>
        <v>5.8492420141686375E-12</v>
      </c>
      <c r="S1189" s="77">
        <f t="shared" si="470"/>
        <v>5.8492261931830337E-12</v>
      </c>
      <c r="T1189" s="77">
        <f t="shared" si="471"/>
        <v>5.8492261921415955E-12</v>
      </c>
      <c r="V1189" s="78"/>
      <c r="W1189" s="78"/>
      <c r="X1189" s="78"/>
      <c r="AD1189" s="78"/>
      <c r="AE1189" s="78"/>
      <c r="AF1189" s="78"/>
      <c r="AL1189" s="78"/>
      <c r="AM1189" s="78"/>
      <c r="AN1189" s="78"/>
      <c r="AT1189" s="78"/>
      <c r="AU1189" s="78"/>
      <c r="AV1189" s="78"/>
      <c r="BB1189" s="78"/>
      <c r="BC1189" s="78"/>
      <c r="BD1189" s="78"/>
      <c r="BJ1189" s="78"/>
      <c r="BK1189" s="78"/>
      <c r="BL1189" s="78"/>
      <c r="BR1189" s="78"/>
      <c r="BS1189" s="78"/>
      <c r="BT1189" s="78"/>
      <c r="BZ1189" s="78"/>
      <c r="CA1189" s="78"/>
      <c r="CB1189" s="78"/>
      <c r="CH1189" s="78"/>
      <c r="CI1189" s="78"/>
      <c r="CJ1189" s="78"/>
      <c r="CP1189" s="78"/>
      <c r="CQ1189" s="78"/>
      <c r="CR1189" s="78"/>
      <c r="CX1189" s="78"/>
      <c r="CY1189" s="78"/>
      <c r="CZ1189" s="78"/>
      <c r="DF1189" s="78">
        <v>1.9999999999999999E-11</v>
      </c>
      <c r="DG1189" s="78">
        <v>5.3787850015999998</v>
      </c>
      <c r="DH1189" s="78">
        <v>77622.295862983505</v>
      </c>
      <c r="DI1189" s="77">
        <f t="shared" si="472"/>
        <v>-1.2608558269740767E-11</v>
      </c>
      <c r="DJ1189" s="77">
        <f t="shared" si="473"/>
        <v>-1.2597405942981034E-11</v>
      </c>
      <c r="DK1189" s="77">
        <f t="shared" si="474"/>
        <v>-1.2597405199909356E-11</v>
      </c>
      <c r="DL1189" s="77">
        <f t="shared" si="475"/>
        <v>-1.2597405199860792E-11</v>
      </c>
      <c r="DN1189" s="78"/>
      <c r="DO1189" s="78"/>
      <c r="DP1189" s="78"/>
      <c r="DV1189" s="78"/>
      <c r="DW1189" s="78"/>
      <c r="DX1189" s="78"/>
      <c r="ED1189" s="78"/>
      <c r="EE1189" s="78"/>
      <c r="EF1189" s="78"/>
      <c r="EL1189" s="78"/>
      <c r="EM1189" s="78"/>
      <c r="EN1189" s="78"/>
      <c r="ET1189" s="78"/>
      <c r="EU1189" s="78"/>
      <c r="EV1189" s="78"/>
    </row>
    <row r="1190" spans="12:152" s="77" customFormat="1" ht="12.75">
      <c r="L1190" s="78"/>
      <c r="N1190" s="78">
        <v>8.9999999999999999E-11</v>
      </c>
      <c r="O1190" s="78">
        <v>1.53921610006</v>
      </c>
      <c r="P1190" s="78">
        <v>171004.770032645</v>
      </c>
      <c r="Q1190" s="77">
        <f t="shared" si="468"/>
        <v>-4.9395285033584429E-11</v>
      </c>
      <c r="R1190" s="77">
        <f t="shared" si="469"/>
        <v>-4.927619707510635E-11</v>
      </c>
      <c r="S1190" s="77">
        <f t="shared" si="470"/>
        <v>-4.9276189138561658E-11</v>
      </c>
      <c r="T1190" s="77">
        <f t="shared" si="471"/>
        <v>-4.9276189138030815E-11</v>
      </c>
      <c r="V1190" s="78"/>
      <c r="W1190" s="78"/>
      <c r="X1190" s="78"/>
      <c r="AD1190" s="78"/>
      <c r="AE1190" s="78"/>
      <c r="AF1190" s="78"/>
      <c r="AL1190" s="78"/>
      <c r="AM1190" s="78"/>
      <c r="AN1190" s="78"/>
      <c r="AT1190" s="78"/>
      <c r="AU1190" s="78"/>
      <c r="AV1190" s="78"/>
      <c r="BB1190" s="78"/>
      <c r="BC1190" s="78"/>
      <c r="BD1190" s="78"/>
      <c r="BJ1190" s="78"/>
      <c r="BK1190" s="78"/>
      <c r="BL1190" s="78"/>
      <c r="BR1190" s="78"/>
      <c r="BS1190" s="78"/>
      <c r="BT1190" s="78"/>
      <c r="BZ1190" s="78"/>
      <c r="CA1190" s="78"/>
      <c r="CB1190" s="78"/>
      <c r="CH1190" s="78"/>
      <c r="CI1190" s="78"/>
      <c r="CJ1190" s="78"/>
      <c r="CP1190" s="78"/>
      <c r="CQ1190" s="78"/>
      <c r="CR1190" s="78"/>
      <c r="CX1190" s="78"/>
      <c r="CY1190" s="78"/>
      <c r="CZ1190" s="78"/>
      <c r="DF1190" s="78">
        <v>1.9999999999999999E-11</v>
      </c>
      <c r="DG1190" s="78">
        <v>1.63153524958</v>
      </c>
      <c r="DH1190" s="78">
        <v>99979.736199522493</v>
      </c>
      <c r="DI1190" s="77">
        <f t="shared" si="472"/>
        <v>1.9573460277511687E-11</v>
      </c>
      <c r="DJ1190" s="77">
        <f t="shared" si="473"/>
        <v>1.9577252185042977E-11</v>
      </c>
      <c r="DK1190" s="77">
        <f t="shared" si="474"/>
        <v>1.9577252437063581E-11</v>
      </c>
      <c r="DL1190" s="77">
        <f t="shared" si="475"/>
        <v>1.9577252437080322E-11</v>
      </c>
      <c r="DN1190" s="78"/>
      <c r="DO1190" s="78"/>
      <c r="DP1190" s="78"/>
      <c r="DV1190" s="78"/>
      <c r="DW1190" s="78"/>
      <c r="DX1190" s="78"/>
      <c r="ED1190" s="78"/>
      <c r="EE1190" s="78"/>
      <c r="EF1190" s="78"/>
      <c r="EL1190" s="78"/>
      <c r="EM1190" s="78"/>
      <c r="EN1190" s="78"/>
      <c r="ET1190" s="78"/>
      <c r="EU1190" s="78"/>
      <c r="EV1190" s="78"/>
    </row>
    <row r="1191" spans="12:152" s="77" customFormat="1" ht="12.75">
      <c r="L1191" s="78"/>
      <c r="N1191" s="78">
        <v>1E-10</v>
      </c>
      <c r="O1191" s="78">
        <v>6.0236999987999997</v>
      </c>
      <c r="P1191" s="78">
        <v>105403.880949485</v>
      </c>
      <c r="Q1191" s="77">
        <f t="shared" si="468"/>
        <v>9.4182954211087914E-11</v>
      </c>
      <c r="R1191" s="77">
        <f t="shared" si="469"/>
        <v>9.415013498358323E-11</v>
      </c>
      <c r="S1191" s="77">
        <f t="shared" si="470"/>
        <v>9.4150132794517568E-11</v>
      </c>
      <c r="T1191" s="77">
        <f t="shared" si="471"/>
        <v>9.4150132794371971E-11</v>
      </c>
      <c r="V1191" s="78"/>
      <c r="W1191" s="78"/>
      <c r="X1191" s="78"/>
      <c r="AD1191" s="78"/>
      <c r="AE1191" s="78"/>
      <c r="AF1191" s="78"/>
      <c r="AL1191" s="78"/>
      <c r="AM1191" s="78"/>
      <c r="AN1191" s="78"/>
      <c r="AT1191" s="78"/>
      <c r="AU1191" s="78"/>
      <c r="AV1191" s="78"/>
      <c r="BB1191" s="78"/>
      <c r="BC1191" s="78"/>
      <c r="BD1191" s="78"/>
      <c r="BJ1191" s="78"/>
      <c r="BK1191" s="78"/>
      <c r="BL1191" s="78"/>
      <c r="BR1191" s="78"/>
      <c r="BS1191" s="78"/>
      <c r="BT1191" s="78"/>
      <c r="BZ1191" s="78"/>
      <c r="CA1191" s="78"/>
      <c r="CB1191" s="78"/>
      <c r="CH1191" s="78"/>
      <c r="CI1191" s="78"/>
      <c r="CJ1191" s="78"/>
      <c r="CP1191" s="78"/>
      <c r="CQ1191" s="78"/>
      <c r="CR1191" s="78"/>
      <c r="CX1191" s="78"/>
      <c r="CY1191" s="78"/>
      <c r="CZ1191" s="78"/>
      <c r="DF1191" s="78">
        <v>1.9999999999999999E-11</v>
      </c>
      <c r="DG1191" s="78">
        <v>5.1861373550299996</v>
      </c>
      <c r="DH1191" s="78">
        <v>50600.960481866197</v>
      </c>
      <c r="DI1191" s="77">
        <f t="shared" si="472"/>
        <v>9.3281357990495774E-12</v>
      </c>
      <c r="DJ1191" s="77">
        <f t="shared" si="473"/>
        <v>9.3364169280002186E-12</v>
      </c>
      <c r="DK1191" s="77">
        <f t="shared" si="474"/>
        <v>9.3364174795380026E-12</v>
      </c>
      <c r="DL1191" s="77">
        <f t="shared" si="475"/>
        <v>9.3364174795741966E-12</v>
      </c>
      <c r="DN1191" s="78"/>
      <c r="DO1191" s="78"/>
      <c r="DP1191" s="78"/>
      <c r="DV1191" s="78"/>
      <c r="DW1191" s="78"/>
      <c r="DX1191" s="78"/>
      <c r="ED1191" s="78"/>
      <c r="EE1191" s="78"/>
      <c r="EF1191" s="78"/>
      <c r="EL1191" s="78"/>
      <c r="EM1191" s="78"/>
      <c r="EN1191" s="78"/>
      <c r="ET1191" s="78"/>
      <c r="EU1191" s="78"/>
      <c r="EV1191" s="78"/>
    </row>
    <row r="1192" spans="12:152" s="77" customFormat="1" ht="12.75">
      <c r="L1192" s="78"/>
      <c r="N1192" s="78">
        <v>8.9999999999999999E-11</v>
      </c>
      <c r="O1192" s="78">
        <v>1.4100538391899999</v>
      </c>
      <c r="P1192" s="78">
        <v>215473.935733839</v>
      </c>
      <c r="Q1192" s="77">
        <f t="shared" si="468"/>
        <v>7.8796264943019054E-11</v>
      </c>
      <c r="R1192" s="77">
        <f t="shared" si="469"/>
        <v>7.888280043227442E-11</v>
      </c>
      <c r="S1192" s="77">
        <f t="shared" si="470"/>
        <v>7.8882806185953298E-11</v>
      </c>
      <c r="T1192" s="77">
        <f t="shared" si="471"/>
        <v>7.8882806186337536E-11</v>
      </c>
      <c r="V1192" s="78"/>
      <c r="W1192" s="78"/>
      <c r="X1192" s="78"/>
      <c r="AD1192" s="78"/>
      <c r="AE1192" s="78"/>
      <c r="AF1192" s="78"/>
      <c r="AL1192" s="78"/>
      <c r="AM1192" s="78"/>
      <c r="AN1192" s="78"/>
      <c r="AT1192" s="78"/>
      <c r="AU1192" s="78"/>
      <c r="AV1192" s="78"/>
      <c r="BB1192" s="78"/>
      <c r="BC1192" s="78"/>
      <c r="BD1192" s="78"/>
      <c r="BJ1192" s="78"/>
      <c r="BK1192" s="78"/>
      <c r="BL1192" s="78"/>
      <c r="BR1192" s="78"/>
      <c r="BS1192" s="78"/>
      <c r="BT1192" s="78"/>
      <c r="BZ1192" s="78"/>
      <c r="CA1192" s="78"/>
      <c r="CB1192" s="78"/>
      <c r="CH1192" s="78"/>
      <c r="CI1192" s="78"/>
      <c r="CJ1192" s="78"/>
      <c r="CP1192" s="78"/>
      <c r="CQ1192" s="78"/>
      <c r="CR1192" s="78"/>
      <c r="CX1192" s="78"/>
      <c r="CY1192" s="78"/>
      <c r="CZ1192" s="78"/>
      <c r="DF1192" s="78">
        <v>1.9999999999999999E-11</v>
      </c>
      <c r="DG1192" s="78">
        <v>2.5542054795900002</v>
      </c>
      <c r="DH1192" s="78">
        <v>76064.622081435504</v>
      </c>
      <c r="DI1192" s="77">
        <f t="shared" si="472"/>
        <v>-4.1882773422170533E-12</v>
      </c>
      <c r="DJ1192" s="77">
        <f t="shared" si="473"/>
        <v>-4.1745138228789691E-12</v>
      </c>
      <c r="DK1192" s="77">
        <f t="shared" si="474"/>
        <v>-4.1745129060233703E-12</v>
      </c>
      <c r="DL1192" s="77">
        <f t="shared" si="475"/>
        <v>-4.1745129059622187E-12</v>
      </c>
      <c r="DN1192" s="78"/>
      <c r="DO1192" s="78"/>
      <c r="DP1192" s="78"/>
      <c r="DV1192" s="78"/>
      <c r="DW1192" s="78"/>
      <c r="DX1192" s="78"/>
      <c r="ED1192" s="78"/>
      <c r="EE1192" s="78"/>
      <c r="EF1192" s="78"/>
      <c r="EL1192" s="78"/>
      <c r="EM1192" s="78"/>
      <c r="EN1192" s="78"/>
      <c r="ET1192" s="78"/>
      <c r="EU1192" s="78"/>
      <c r="EV1192" s="78"/>
    </row>
    <row r="1193" spans="12:152" s="77" customFormat="1" ht="12.75">
      <c r="L1193" s="78"/>
      <c r="N1193" s="78">
        <v>7.9999999999999995E-11</v>
      </c>
      <c r="O1193" s="78">
        <v>2.9506402556800002</v>
      </c>
      <c r="P1193" s="78">
        <v>182611.44065566099</v>
      </c>
      <c r="Q1193" s="77">
        <f t="shared" si="468"/>
        <v>-3.6246344111198388E-11</v>
      </c>
      <c r="R1193" s="77">
        <f t="shared" si="469"/>
        <v>-3.6125803594883187E-11</v>
      </c>
      <c r="S1193" s="77">
        <f t="shared" si="470"/>
        <v>-3.6125795562261473E-11</v>
      </c>
      <c r="T1193" s="77">
        <f t="shared" si="471"/>
        <v>-3.6125795561725899E-11</v>
      </c>
      <c r="V1193" s="78"/>
      <c r="W1193" s="78"/>
      <c r="X1193" s="78"/>
      <c r="AD1193" s="78"/>
      <c r="AE1193" s="78"/>
      <c r="AF1193" s="78"/>
      <c r="AL1193" s="78"/>
      <c r="AM1193" s="78"/>
      <c r="AN1193" s="78"/>
      <c r="AT1193" s="78"/>
      <c r="AU1193" s="78"/>
      <c r="AV1193" s="78"/>
      <c r="BB1193" s="78"/>
      <c r="BC1193" s="78"/>
      <c r="BD1193" s="78"/>
      <c r="BJ1193" s="78"/>
      <c r="BK1193" s="78"/>
      <c r="BL1193" s="78"/>
      <c r="BR1193" s="78"/>
      <c r="BS1193" s="78"/>
      <c r="BT1193" s="78"/>
      <c r="BZ1193" s="78"/>
      <c r="CA1193" s="78"/>
      <c r="CB1193" s="78"/>
      <c r="CH1193" s="78"/>
      <c r="CI1193" s="78"/>
      <c r="CJ1193" s="78"/>
      <c r="CP1193" s="78"/>
      <c r="CQ1193" s="78"/>
      <c r="CR1193" s="78"/>
      <c r="CX1193" s="78"/>
      <c r="CY1193" s="78"/>
      <c r="CZ1193" s="78"/>
      <c r="DF1193" s="78">
        <v>1.9999999999999999E-11</v>
      </c>
      <c r="DG1193" s="78">
        <v>4.0599688895800004</v>
      </c>
      <c r="DH1193" s="78">
        <v>24502.762399553401</v>
      </c>
      <c r="DI1193" s="77">
        <f t="shared" si="472"/>
        <v>1.9776896454331769E-11</v>
      </c>
      <c r="DJ1193" s="77">
        <f t="shared" si="473"/>
        <v>1.9777571260181217E-11</v>
      </c>
      <c r="DK1193" s="77">
        <f t="shared" si="474"/>
        <v>1.9777571305096139E-11</v>
      </c>
      <c r="DL1193" s="77">
        <f t="shared" si="475"/>
        <v>1.9777571305099099E-11</v>
      </c>
      <c r="DN1193" s="78"/>
      <c r="DO1193" s="78"/>
      <c r="DP1193" s="78"/>
      <c r="DV1193" s="78"/>
      <c r="DW1193" s="78"/>
      <c r="DX1193" s="78"/>
      <c r="ED1193" s="78"/>
      <c r="EE1193" s="78"/>
      <c r="EF1193" s="78"/>
      <c r="EL1193" s="78"/>
      <c r="EM1193" s="78"/>
      <c r="EN1193" s="78"/>
      <c r="ET1193" s="78"/>
      <c r="EU1193" s="78"/>
      <c r="EV1193" s="78"/>
    </row>
    <row r="1194" spans="12:152" s="77" customFormat="1" ht="12.75">
      <c r="L1194" s="78"/>
      <c r="N1194" s="78">
        <v>1.0999999999999999E-10</v>
      </c>
      <c r="O1194" s="78">
        <v>0.82592745775999998</v>
      </c>
      <c r="P1194" s="78">
        <v>52098.055739164403</v>
      </c>
      <c r="Q1194" s="77">
        <f t="shared" si="468"/>
        <v>6.0265842247515076E-11</v>
      </c>
      <c r="R1194" s="77">
        <f t="shared" si="469"/>
        <v>6.0310189439892203E-11</v>
      </c>
      <c r="S1194" s="77">
        <f t="shared" si="470"/>
        <v>6.0310192393389306E-11</v>
      </c>
      <c r="T1194" s="77">
        <f t="shared" si="471"/>
        <v>6.0310192393582789E-11</v>
      </c>
      <c r="V1194" s="78"/>
      <c r="W1194" s="78"/>
      <c r="X1194" s="78"/>
      <c r="AD1194" s="78"/>
      <c r="AE1194" s="78"/>
      <c r="AF1194" s="78"/>
      <c r="AL1194" s="78"/>
      <c r="AM1194" s="78"/>
      <c r="AN1194" s="78"/>
      <c r="AT1194" s="78"/>
      <c r="AU1194" s="78"/>
      <c r="AV1194" s="78"/>
      <c r="BB1194" s="78"/>
      <c r="BC1194" s="78"/>
      <c r="BD1194" s="78"/>
      <c r="BJ1194" s="78"/>
      <c r="BK1194" s="78"/>
      <c r="BL1194" s="78"/>
      <c r="BR1194" s="78"/>
      <c r="BS1194" s="78"/>
      <c r="BT1194" s="78"/>
      <c r="BZ1194" s="78"/>
      <c r="CA1194" s="78"/>
      <c r="CB1194" s="78"/>
      <c r="CH1194" s="78"/>
      <c r="CI1194" s="78"/>
      <c r="CJ1194" s="78"/>
      <c r="CP1194" s="78"/>
      <c r="CQ1194" s="78"/>
      <c r="CR1194" s="78"/>
      <c r="CX1194" s="78"/>
      <c r="CY1194" s="78"/>
      <c r="CZ1194" s="78"/>
      <c r="DF1194" s="78">
        <v>1.9999999999999999E-11</v>
      </c>
      <c r="DG1194" s="78">
        <v>2.47809526116</v>
      </c>
      <c r="DH1194" s="78">
        <v>179966.86716554599</v>
      </c>
      <c r="DI1194" s="77">
        <f t="shared" si="472"/>
        <v>-1.7321142644594643E-11</v>
      </c>
      <c r="DJ1194" s="77">
        <f t="shared" si="473"/>
        <v>-1.7337766811119768E-11</v>
      </c>
      <c r="DK1194" s="77">
        <f t="shared" si="474"/>
        <v>-1.7337767916853759E-11</v>
      </c>
      <c r="DL1194" s="77">
        <f t="shared" si="475"/>
        <v>-1.7337767916926302E-11</v>
      </c>
      <c r="DN1194" s="78"/>
      <c r="DO1194" s="78"/>
      <c r="DP1194" s="78"/>
      <c r="DV1194" s="78"/>
      <c r="DW1194" s="78"/>
      <c r="DX1194" s="78"/>
      <c r="ED1194" s="78"/>
      <c r="EE1194" s="78"/>
      <c r="EF1194" s="78"/>
      <c r="EL1194" s="78"/>
      <c r="EM1194" s="78"/>
      <c r="EN1194" s="78"/>
      <c r="ET1194" s="78"/>
      <c r="EU1194" s="78"/>
      <c r="EV1194" s="78"/>
    </row>
    <row r="1195" spans="12:152" s="77" customFormat="1" ht="12.75">
      <c r="L1195" s="78"/>
      <c r="N1195" s="78">
        <v>1.0999999999999999E-10</v>
      </c>
      <c r="O1195" s="78">
        <v>1.89268014069</v>
      </c>
      <c r="P1195" s="78">
        <v>53265.515074342002</v>
      </c>
      <c r="Q1195" s="77">
        <f t="shared" si="468"/>
        <v>-3.2197807876572378E-11</v>
      </c>
      <c r="R1195" s="77">
        <f t="shared" si="469"/>
        <v>-3.2145970469606525E-11</v>
      </c>
      <c r="S1195" s="77">
        <f t="shared" si="470"/>
        <v>-3.2145967016464537E-11</v>
      </c>
      <c r="T1195" s="77">
        <f t="shared" si="471"/>
        <v>-3.2145967016237308E-11</v>
      </c>
      <c r="V1195" s="78"/>
      <c r="W1195" s="78"/>
      <c r="X1195" s="78"/>
      <c r="AD1195" s="78"/>
      <c r="AE1195" s="78"/>
      <c r="AF1195" s="78"/>
      <c r="AL1195" s="78"/>
      <c r="AM1195" s="78"/>
      <c r="AN1195" s="78"/>
      <c r="AT1195" s="78"/>
      <c r="AU1195" s="78"/>
      <c r="AV1195" s="78"/>
      <c r="BB1195" s="78"/>
      <c r="BC1195" s="78"/>
      <c r="BD1195" s="78"/>
      <c r="BJ1195" s="78"/>
      <c r="BK1195" s="78"/>
      <c r="BL1195" s="78"/>
      <c r="BR1195" s="78"/>
      <c r="BS1195" s="78"/>
      <c r="BT1195" s="78"/>
      <c r="BZ1195" s="78"/>
      <c r="CA1195" s="78"/>
      <c r="CB1195" s="78"/>
      <c r="CH1195" s="78"/>
      <c r="CI1195" s="78"/>
      <c r="CJ1195" s="78"/>
      <c r="CP1195" s="78"/>
      <c r="CQ1195" s="78"/>
      <c r="CR1195" s="78"/>
      <c r="CX1195" s="78"/>
      <c r="CY1195" s="78"/>
      <c r="CZ1195" s="78"/>
      <c r="DF1195" s="78">
        <v>1.9999999999999999E-11</v>
      </c>
      <c r="DG1195" s="78">
        <v>1.2552826505600001</v>
      </c>
      <c r="DH1195" s="78">
        <v>50912.648920570202</v>
      </c>
      <c r="DI1195" s="77">
        <f t="shared" si="472"/>
        <v>-2.7696105097924588E-12</v>
      </c>
      <c r="DJ1195" s="77">
        <f t="shared" si="473"/>
        <v>-2.7602803870019676E-12</v>
      </c>
      <c r="DK1195" s="77">
        <f t="shared" si="474"/>
        <v>-2.7602797655022806E-12</v>
      </c>
      <c r="DL1195" s="77">
        <f t="shared" si="475"/>
        <v>-2.7602797654617455E-12</v>
      </c>
      <c r="DN1195" s="78"/>
      <c r="DO1195" s="78"/>
      <c r="DP1195" s="78"/>
      <c r="DV1195" s="78"/>
      <c r="DW1195" s="78"/>
      <c r="DX1195" s="78"/>
      <c r="ED1195" s="78"/>
      <c r="EE1195" s="78"/>
      <c r="EF1195" s="78"/>
      <c r="EL1195" s="78"/>
      <c r="EM1195" s="78"/>
      <c r="EN1195" s="78"/>
      <c r="ET1195" s="78"/>
      <c r="EU1195" s="78"/>
      <c r="EV1195" s="78"/>
    </row>
    <row r="1196" spans="12:152" s="77" customFormat="1" ht="12.75">
      <c r="L1196" s="78"/>
      <c r="N1196" s="78">
        <v>8.9999999999999999E-11</v>
      </c>
      <c r="O1196" s="78">
        <v>0.91534494503999997</v>
      </c>
      <c r="P1196" s="78">
        <v>130446.14426677</v>
      </c>
      <c r="Q1196" s="77">
        <f t="shared" si="468"/>
        <v>8.795682894455885E-11</v>
      </c>
      <c r="R1196" s="77">
        <f t="shared" si="469"/>
        <v>8.7979777341030433E-11</v>
      </c>
      <c r="S1196" s="77">
        <f t="shared" si="470"/>
        <v>8.7979778865353851E-11</v>
      </c>
      <c r="T1196" s="77">
        <f t="shared" si="471"/>
        <v>8.7979778865455168E-11</v>
      </c>
      <c r="V1196" s="78"/>
      <c r="W1196" s="78"/>
      <c r="X1196" s="78"/>
      <c r="AD1196" s="78"/>
      <c r="AE1196" s="78"/>
      <c r="AF1196" s="78"/>
      <c r="AL1196" s="78"/>
      <c r="AM1196" s="78"/>
      <c r="AN1196" s="78"/>
      <c r="AT1196" s="78"/>
      <c r="AU1196" s="78"/>
      <c r="AV1196" s="78"/>
      <c r="BB1196" s="78"/>
      <c r="BC1196" s="78"/>
      <c r="BD1196" s="78"/>
      <c r="BJ1196" s="78"/>
      <c r="BK1196" s="78"/>
      <c r="BL1196" s="78"/>
      <c r="BR1196" s="78"/>
      <c r="BS1196" s="78"/>
      <c r="BT1196" s="78"/>
      <c r="BZ1196" s="78"/>
      <c r="CA1196" s="78"/>
      <c r="CB1196" s="78"/>
      <c r="CH1196" s="78"/>
      <c r="CI1196" s="78"/>
      <c r="CJ1196" s="78"/>
      <c r="CP1196" s="78"/>
      <c r="CQ1196" s="78"/>
      <c r="CR1196" s="78"/>
      <c r="CX1196" s="78"/>
      <c r="CY1196" s="78"/>
      <c r="CZ1196" s="78"/>
      <c r="DF1196" s="78">
        <v>1.9999999999999999E-11</v>
      </c>
      <c r="DG1196" s="78">
        <v>0.75306774592000003</v>
      </c>
      <c r="DH1196" s="78">
        <v>235746.728015776</v>
      </c>
      <c r="DI1196" s="77">
        <f t="shared" si="472"/>
        <v>1.7147274797957892E-11</v>
      </c>
      <c r="DJ1196" s="77">
        <f t="shared" si="473"/>
        <v>1.7169686311611603E-11</v>
      </c>
      <c r="DK1196" s="77">
        <f t="shared" si="474"/>
        <v>1.7169687801720673E-11</v>
      </c>
      <c r="DL1196" s="77">
        <f t="shared" si="475"/>
        <v>1.7169687801818622E-11</v>
      </c>
      <c r="DN1196" s="78"/>
      <c r="DO1196" s="78"/>
      <c r="DP1196" s="78"/>
      <c r="DV1196" s="78"/>
      <c r="DW1196" s="78"/>
      <c r="DX1196" s="78"/>
      <c r="ED1196" s="78"/>
      <c r="EE1196" s="78"/>
      <c r="EF1196" s="78"/>
      <c r="EL1196" s="78"/>
      <c r="EM1196" s="78"/>
      <c r="EN1196" s="78"/>
      <c r="ET1196" s="78"/>
      <c r="EU1196" s="78"/>
      <c r="EV1196" s="78"/>
    </row>
    <row r="1197" spans="12:152" s="77" customFormat="1" ht="12.75">
      <c r="L1197" s="78"/>
      <c r="N1197" s="78">
        <v>1.0999999999999999E-10</v>
      </c>
      <c r="O1197" s="78">
        <v>5.6865142837300002</v>
      </c>
      <c r="P1197" s="78">
        <v>97466.462676365903</v>
      </c>
      <c r="Q1197" s="77">
        <f t="shared" si="468"/>
        <v>8.7392419681741984E-11</v>
      </c>
      <c r="R1197" s="77">
        <f t="shared" si="469"/>
        <v>8.7332146302644469E-11</v>
      </c>
      <c r="S1197" s="77">
        <f t="shared" si="470"/>
        <v>8.7332142285472572E-11</v>
      </c>
      <c r="T1197" s="77">
        <f t="shared" si="471"/>
        <v>8.7332142285206427E-11</v>
      </c>
      <c r="V1197" s="78"/>
      <c r="W1197" s="78"/>
      <c r="X1197" s="78"/>
      <c r="AD1197" s="78"/>
      <c r="AE1197" s="78"/>
      <c r="AF1197" s="78"/>
      <c r="AL1197" s="78"/>
      <c r="AM1197" s="78"/>
      <c r="AN1197" s="78"/>
      <c r="AT1197" s="78"/>
      <c r="AU1197" s="78"/>
      <c r="AV1197" s="78"/>
      <c r="BB1197" s="78"/>
      <c r="BC1197" s="78"/>
      <c r="BD1197" s="78"/>
      <c r="BJ1197" s="78"/>
      <c r="BK1197" s="78"/>
      <c r="BL1197" s="78"/>
      <c r="BR1197" s="78"/>
      <c r="BS1197" s="78"/>
      <c r="BT1197" s="78"/>
      <c r="BZ1197" s="78"/>
      <c r="CA1197" s="78"/>
      <c r="CB1197" s="78"/>
      <c r="CH1197" s="78"/>
      <c r="CI1197" s="78"/>
      <c r="CJ1197" s="78"/>
      <c r="CP1197" s="78"/>
      <c r="CQ1197" s="78"/>
      <c r="CR1197" s="78"/>
      <c r="CX1197" s="78"/>
      <c r="CY1197" s="78"/>
      <c r="CZ1197" s="78"/>
      <c r="DF1197" s="78">
        <v>1.9999999999999999E-11</v>
      </c>
      <c r="DG1197" s="78">
        <v>2.9746464376900001</v>
      </c>
      <c r="DH1197" s="78">
        <v>31219.544225631798</v>
      </c>
      <c r="DI1197" s="77">
        <f t="shared" si="472"/>
        <v>1.7754726303041447E-11</v>
      </c>
      <c r="DJ1197" s="77">
        <f t="shared" si="473"/>
        <v>1.7752066252902825E-11</v>
      </c>
      <c r="DK1197" s="77">
        <f t="shared" si="474"/>
        <v>1.7752066075668014E-11</v>
      </c>
      <c r="DL1197" s="77">
        <f t="shared" si="475"/>
        <v>1.7752066075656233E-11</v>
      </c>
      <c r="DN1197" s="78"/>
      <c r="DO1197" s="78"/>
      <c r="DP1197" s="78"/>
      <c r="DV1197" s="78"/>
      <c r="DW1197" s="78"/>
      <c r="DX1197" s="78"/>
      <c r="ED1197" s="78"/>
      <c r="EE1197" s="78"/>
      <c r="EF1197" s="78"/>
      <c r="EL1197" s="78"/>
      <c r="EM1197" s="78"/>
      <c r="EN1197" s="78"/>
      <c r="ET1197" s="78"/>
      <c r="EU1197" s="78"/>
      <c r="EV1197" s="78"/>
    </row>
    <row r="1198" spans="12:152" s="77" customFormat="1" ht="12.75">
      <c r="L1198" s="78"/>
      <c r="N1198" s="78">
        <v>7.9999999999999995E-11</v>
      </c>
      <c r="O1198" s="78">
        <v>6.0933653920199999</v>
      </c>
      <c r="P1198" s="78">
        <v>65538.255989947502</v>
      </c>
      <c r="Q1198" s="77">
        <f t="shared" si="468"/>
        <v>5.2601003035107499E-11</v>
      </c>
      <c r="R1198" s="77">
        <f t="shared" si="469"/>
        <v>5.2637540861351864E-11</v>
      </c>
      <c r="S1198" s="77">
        <f t="shared" si="470"/>
        <v>5.2637543294486052E-11</v>
      </c>
      <c r="T1198" s="77">
        <f t="shared" si="471"/>
        <v>5.2637543294647003E-11</v>
      </c>
      <c r="V1198" s="78"/>
      <c r="W1198" s="78"/>
      <c r="X1198" s="78"/>
      <c r="AD1198" s="78"/>
      <c r="AE1198" s="78"/>
      <c r="AF1198" s="78"/>
      <c r="AL1198" s="78"/>
      <c r="AM1198" s="78"/>
      <c r="AN1198" s="78"/>
      <c r="AT1198" s="78"/>
      <c r="AU1198" s="78"/>
      <c r="AV1198" s="78"/>
      <c r="BB1198" s="78"/>
      <c r="BC1198" s="78"/>
      <c r="BD1198" s="78"/>
      <c r="BJ1198" s="78"/>
      <c r="BK1198" s="78"/>
      <c r="BL1198" s="78"/>
      <c r="BR1198" s="78"/>
      <c r="BS1198" s="78"/>
      <c r="BT1198" s="78"/>
      <c r="BZ1198" s="78"/>
      <c r="CA1198" s="78"/>
      <c r="CB1198" s="78"/>
      <c r="CH1198" s="78"/>
      <c r="CI1198" s="78"/>
      <c r="CJ1198" s="78"/>
      <c r="CP1198" s="78"/>
      <c r="CQ1198" s="78"/>
      <c r="CR1198" s="78"/>
      <c r="CX1198" s="78"/>
      <c r="CY1198" s="78"/>
      <c r="CZ1198" s="78"/>
      <c r="DF1198" s="78">
        <v>9.9999999999999994E-12</v>
      </c>
      <c r="DG1198" s="78">
        <v>0.17722772218999999</v>
      </c>
      <c r="DH1198" s="78">
        <v>158438.61833266201</v>
      </c>
      <c r="DI1198" s="77">
        <f t="shared" si="472"/>
        <v>2.202879773325073E-12</v>
      </c>
      <c r="DJ1198" s="77">
        <f t="shared" si="473"/>
        <v>2.2171756013495217E-12</v>
      </c>
      <c r="DK1198" s="77">
        <f t="shared" si="474"/>
        <v>2.2171765534350485E-12</v>
      </c>
      <c r="DL1198" s="77">
        <f t="shared" si="475"/>
        <v>2.217176553498237E-12</v>
      </c>
      <c r="DN1198" s="78"/>
      <c r="DO1198" s="78"/>
      <c r="DP1198" s="78"/>
      <c r="DV1198" s="78"/>
      <c r="DW1198" s="78"/>
      <c r="DX1198" s="78"/>
      <c r="ED1198" s="78"/>
      <c r="EE1198" s="78"/>
      <c r="EF1198" s="78"/>
      <c r="EL1198" s="78"/>
      <c r="EM1198" s="78"/>
      <c r="EN1198" s="78"/>
      <c r="ET1198" s="78"/>
      <c r="EU1198" s="78"/>
      <c r="EV1198" s="78"/>
    </row>
    <row r="1199" spans="12:152" s="77" customFormat="1" ht="12.75">
      <c r="L1199" s="78"/>
      <c r="N1199" s="78">
        <v>1E-10</v>
      </c>
      <c r="O1199" s="78">
        <v>4.7186487097900001</v>
      </c>
      <c r="P1199" s="78">
        <v>1865.2314025175999</v>
      </c>
      <c r="Q1199" s="77">
        <f t="shared" si="468"/>
        <v>7.9003983223630505E-11</v>
      </c>
      <c r="R1199" s="77">
        <f t="shared" si="469"/>
        <v>7.9005041136071825E-11</v>
      </c>
      <c r="S1199" s="77">
        <f t="shared" si="470"/>
        <v>7.9005041206538476E-11</v>
      </c>
      <c r="T1199" s="77">
        <f t="shared" si="471"/>
        <v>7.9005041206543167E-11</v>
      </c>
      <c r="V1199" s="78"/>
      <c r="W1199" s="78"/>
      <c r="X1199" s="78"/>
      <c r="AD1199" s="78"/>
      <c r="AE1199" s="78"/>
      <c r="AF1199" s="78"/>
      <c r="AL1199" s="78"/>
      <c r="AM1199" s="78"/>
      <c r="AN1199" s="78"/>
      <c r="AT1199" s="78"/>
      <c r="AU1199" s="78"/>
      <c r="AV1199" s="78"/>
      <c r="BB1199" s="78"/>
      <c r="BC1199" s="78"/>
      <c r="BD1199" s="78"/>
      <c r="BJ1199" s="78"/>
      <c r="BK1199" s="78"/>
      <c r="BL1199" s="78"/>
      <c r="BR1199" s="78"/>
      <c r="BS1199" s="78"/>
      <c r="BT1199" s="78"/>
      <c r="BZ1199" s="78"/>
      <c r="CA1199" s="78"/>
      <c r="CB1199" s="78"/>
      <c r="CH1199" s="78"/>
      <c r="CI1199" s="78"/>
      <c r="CJ1199" s="78"/>
      <c r="CP1199" s="78"/>
      <c r="CQ1199" s="78"/>
      <c r="CR1199" s="78"/>
      <c r="CX1199" s="78"/>
      <c r="CY1199" s="78"/>
      <c r="CZ1199" s="78"/>
      <c r="DF1199" s="78">
        <v>1.9999999999999999E-11</v>
      </c>
      <c r="DG1199" s="78">
        <v>4.9458980842400004</v>
      </c>
      <c r="DH1199" s="78">
        <v>168959.461499842</v>
      </c>
      <c r="DI1199" s="77">
        <f t="shared" si="472"/>
        <v>-7.4174267517136674E-12</v>
      </c>
      <c r="DJ1199" s="77">
        <f t="shared" si="473"/>
        <v>-7.4464513939847854E-12</v>
      </c>
      <c r="DK1199" s="77">
        <f t="shared" si="474"/>
        <v>-7.4464533267069077E-12</v>
      </c>
      <c r="DL1199" s="77">
        <f t="shared" si="475"/>
        <v>-7.4464533268356345E-12</v>
      </c>
      <c r="DN1199" s="78"/>
      <c r="DO1199" s="78"/>
      <c r="DP1199" s="78"/>
      <c r="DV1199" s="78"/>
      <c r="DW1199" s="78"/>
      <c r="DX1199" s="78"/>
      <c r="ED1199" s="78"/>
      <c r="EE1199" s="78"/>
      <c r="EF1199" s="78"/>
      <c r="EL1199" s="78"/>
      <c r="EM1199" s="78"/>
      <c r="EN1199" s="78"/>
      <c r="ET1199" s="78"/>
      <c r="EU1199" s="78"/>
      <c r="EV1199" s="78"/>
    </row>
    <row r="1200" spans="12:152" s="77" customFormat="1" ht="12.75">
      <c r="L1200" s="78"/>
      <c r="N1200" s="78">
        <v>1.0999999999999999E-10</v>
      </c>
      <c r="O1200" s="78">
        <v>0.33942008090999998</v>
      </c>
      <c r="P1200" s="78">
        <v>2352.8661537717999</v>
      </c>
      <c r="Q1200" s="77">
        <f t="shared" si="468"/>
        <v>1.0892610015483198E-10</v>
      </c>
      <c r="R1200" s="77">
        <f t="shared" si="469"/>
        <v>1.0892576635701431E-10</v>
      </c>
      <c r="S1200" s="77">
        <f t="shared" si="470"/>
        <v>1.0892576633477838E-10</v>
      </c>
      <c r="T1200" s="77">
        <f t="shared" si="471"/>
        <v>1.089257663347769E-10</v>
      </c>
      <c r="V1200" s="78"/>
      <c r="W1200" s="78"/>
      <c r="X1200" s="78"/>
      <c r="AD1200" s="78"/>
      <c r="AE1200" s="78"/>
      <c r="AF1200" s="78"/>
      <c r="AL1200" s="78"/>
      <c r="AM1200" s="78"/>
      <c r="AN1200" s="78"/>
      <c r="AT1200" s="78"/>
      <c r="AU1200" s="78"/>
      <c r="AV1200" s="78"/>
      <c r="BB1200" s="78"/>
      <c r="BC1200" s="78"/>
      <c r="BD1200" s="78"/>
      <c r="BJ1200" s="78"/>
      <c r="BK1200" s="78"/>
      <c r="BL1200" s="78"/>
      <c r="BR1200" s="78"/>
      <c r="BS1200" s="78"/>
      <c r="BT1200" s="78"/>
      <c r="BZ1200" s="78"/>
      <c r="CA1200" s="78"/>
      <c r="CB1200" s="78"/>
      <c r="CH1200" s="78"/>
      <c r="CI1200" s="78"/>
      <c r="CJ1200" s="78"/>
      <c r="CP1200" s="78"/>
      <c r="CQ1200" s="78"/>
      <c r="CR1200" s="78"/>
      <c r="CX1200" s="78"/>
      <c r="CY1200" s="78"/>
      <c r="CZ1200" s="78"/>
      <c r="DF1200" s="78">
        <v>1.9999999999999999E-11</v>
      </c>
      <c r="DG1200" s="78">
        <v>0.63110575282000003</v>
      </c>
      <c r="DH1200" s="78">
        <v>415.55249061209997</v>
      </c>
      <c r="DI1200" s="77">
        <f t="shared" si="472"/>
        <v>-2.0396286535880004E-12</v>
      </c>
      <c r="DJ1200" s="77">
        <f t="shared" si="473"/>
        <v>-2.0397051441106518E-12</v>
      </c>
      <c r="DK1200" s="77">
        <f t="shared" si="474"/>
        <v>-2.039705149205672E-12</v>
      </c>
      <c r="DL1200" s="77">
        <f t="shared" si="475"/>
        <v>-2.0397051492060076E-12</v>
      </c>
      <c r="DN1200" s="78"/>
      <c r="DO1200" s="78"/>
      <c r="DP1200" s="78"/>
      <c r="DV1200" s="78"/>
      <c r="DW1200" s="78"/>
      <c r="DX1200" s="78"/>
      <c r="ED1200" s="78"/>
      <c r="EE1200" s="78"/>
      <c r="EF1200" s="78"/>
      <c r="EL1200" s="78"/>
      <c r="EM1200" s="78"/>
      <c r="EN1200" s="78"/>
      <c r="ET1200" s="78"/>
      <c r="EU1200" s="78"/>
      <c r="EV1200" s="78"/>
    </row>
    <row r="1201" spans="12:152" s="77" customFormat="1" ht="12.75">
      <c r="L1201" s="78"/>
      <c r="N1201" s="78">
        <v>1E-10</v>
      </c>
      <c r="O1201" s="78">
        <v>0.58149039679000003</v>
      </c>
      <c r="P1201" s="78">
        <v>51554.062482309098</v>
      </c>
      <c r="Q1201" s="77">
        <f t="shared" si="468"/>
        <v>-8.1320425287406841E-11</v>
      </c>
      <c r="R1201" s="77">
        <f t="shared" si="469"/>
        <v>-8.1348174267187017E-11</v>
      </c>
      <c r="S1201" s="77">
        <f t="shared" si="470"/>
        <v>-8.134817611492712E-11</v>
      </c>
      <c r="T1201" s="77">
        <f t="shared" si="471"/>
        <v>-8.1348176115049439E-11</v>
      </c>
      <c r="V1201" s="78"/>
      <c r="W1201" s="78"/>
      <c r="X1201" s="78"/>
      <c r="AD1201" s="78"/>
      <c r="AE1201" s="78"/>
      <c r="AF1201" s="78"/>
      <c r="AL1201" s="78"/>
      <c r="AM1201" s="78"/>
      <c r="AN1201" s="78"/>
      <c r="AT1201" s="78"/>
      <c r="AU1201" s="78"/>
      <c r="AV1201" s="78"/>
      <c r="BB1201" s="78"/>
      <c r="BC1201" s="78"/>
      <c r="BD1201" s="78"/>
      <c r="BJ1201" s="78"/>
      <c r="BK1201" s="78"/>
      <c r="BL1201" s="78"/>
      <c r="BR1201" s="78"/>
      <c r="BS1201" s="78"/>
      <c r="BT1201" s="78"/>
      <c r="BZ1201" s="78"/>
      <c r="CA1201" s="78"/>
      <c r="CB1201" s="78"/>
      <c r="CH1201" s="78"/>
      <c r="CI1201" s="78"/>
      <c r="CJ1201" s="78"/>
      <c r="CP1201" s="78"/>
      <c r="CQ1201" s="78"/>
      <c r="CR1201" s="78"/>
      <c r="CX1201" s="78"/>
      <c r="CY1201" s="78"/>
      <c r="CZ1201" s="78"/>
      <c r="DF1201" s="78">
        <v>9.9999999999999994E-12</v>
      </c>
      <c r="DG1201" s="78">
        <v>0.77799418557</v>
      </c>
      <c r="DH1201" s="78">
        <v>299398.977207713</v>
      </c>
      <c r="DI1201" s="77">
        <f t="shared" si="472"/>
        <v>8.7731031510026371E-12</v>
      </c>
      <c r="DJ1201" s="77">
        <f t="shared" si="473"/>
        <v>8.7597758566175601E-12</v>
      </c>
      <c r="DK1201" s="77">
        <f t="shared" si="474"/>
        <v>8.7597749666482473E-12</v>
      </c>
      <c r="DL1201" s="77">
        <f t="shared" si="475"/>
        <v>8.7597749665890248E-12</v>
      </c>
      <c r="DN1201" s="78"/>
      <c r="DO1201" s="78"/>
      <c r="DP1201" s="78"/>
      <c r="DV1201" s="78"/>
      <c r="DW1201" s="78"/>
      <c r="DX1201" s="78"/>
      <c r="ED1201" s="78"/>
      <c r="EE1201" s="78"/>
      <c r="EF1201" s="78"/>
      <c r="EL1201" s="78"/>
      <c r="EM1201" s="78"/>
      <c r="EN1201" s="78"/>
      <c r="ET1201" s="78"/>
      <c r="EU1201" s="78"/>
      <c r="EV1201" s="78"/>
    </row>
    <row r="1202" spans="12:152" s="77" customFormat="1" ht="12.75">
      <c r="L1202" s="78"/>
      <c r="N1202" s="78">
        <v>8.9999999999999999E-11</v>
      </c>
      <c r="O1202" s="78">
        <v>4.6390856141399999</v>
      </c>
      <c r="P1202" s="78">
        <v>130329.309386651</v>
      </c>
      <c r="Q1202" s="77">
        <f t="shared" si="468"/>
        <v>-1.1431609347849463E-11</v>
      </c>
      <c r="R1202" s="77">
        <f t="shared" si="469"/>
        <v>-1.1539241265402831E-11</v>
      </c>
      <c r="S1202" s="77">
        <f t="shared" si="470"/>
        <v>-1.1539248434193314E-11</v>
      </c>
      <c r="T1202" s="77">
        <f t="shared" si="471"/>
        <v>-1.153924843467024E-11</v>
      </c>
      <c r="V1202" s="78"/>
      <c r="W1202" s="78"/>
      <c r="X1202" s="78"/>
      <c r="AD1202" s="78"/>
      <c r="AE1202" s="78"/>
      <c r="AF1202" s="78"/>
      <c r="AL1202" s="78"/>
      <c r="AM1202" s="78"/>
      <c r="AN1202" s="78"/>
      <c r="AT1202" s="78"/>
      <c r="AU1202" s="78"/>
      <c r="AV1202" s="78"/>
      <c r="BB1202" s="78"/>
      <c r="BC1202" s="78"/>
      <c r="BD1202" s="78"/>
      <c r="BJ1202" s="78"/>
      <c r="BK1202" s="78"/>
      <c r="BL1202" s="78"/>
      <c r="BR1202" s="78"/>
      <c r="BS1202" s="78"/>
      <c r="BT1202" s="78"/>
      <c r="BZ1202" s="78"/>
      <c r="CA1202" s="78"/>
      <c r="CB1202" s="78"/>
      <c r="CH1202" s="78"/>
      <c r="CI1202" s="78"/>
      <c r="CJ1202" s="78"/>
      <c r="CP1202" s="78"/>
      <c r="CQ1202" s="78"/>
      <c r="CR1202" s="78"/>
      <c r="CX1202" s="78"/>
      <c r="CY1202" s="78"/>
      <c r="CZ1202" s="78"/>
      <c r="DF1202" s="78">
        <v>1.9999999999999999E-11</v>
      </c>
      <c r="DG1202" s="78">
        <v>5.9786789624800001</v>
      </c>
      <c r="DH1202" s="78">
        <v>164721.69418265301</v>
      </c>
      <c r="DI1202" s="77">
        <f t="shared" si="472"/>
        <v>-1.6646589705712543E-11</v>
      </c>
      <c r="DJ1202" s="77">
        <f t="shared" si="473"/>
        <v>-1.6663464387139203E-11</v>
      </c>
      <c r="DK1202" s="77">
        <f t="shared" si="474"/>
        <v>-1.6663465509871326E-11</v>
      </c>
      <c r="DL1202" s="77">
        <f t="shared" si="475"/>
        <v>-1.6663465509945513E-11</v>
      </c>
      <c r="DN1202" s="78"/>
      <c r="DO1202" s="78"/>
      <c r="DP1202" s="78"/>
      <c r="DV1202" s="78"/>
      <c r="DW1202" s="78"/>
      <c r="DX1202" s="78"/>
      <c r="ED1202" s="78"/>
      <c r="EE1202" s="78"/>
      <c r="EF1202" s="78"/>
      <c r="EL1202" s="78"/>
      <c r="EM1202" s="78"/>
      <c r="EN1202" s="78"/>
      <c r="ET1202" s="78"/>
      <c r="EU1202" s="78"/>
      <c r="EV1202" s="78"/>
    </row>
    <row r="1203" spans="12:152" s="77" customFormat="1" ht="12.75">
      <c r="L1203" s="78"/>
      <c r="N1203" s="78">
        <v>7.9999999999999995E-11</v>
      </c>
      <c r="O1203" s="78">
        <v>3.2934047948399998</v>
      </c>
      <c r="P1203" s="78">
        <v>76532.587071789894</v>
      </c>
      <c r="Q1203" s="77">
        <f t="shared" si="468"/>
        <v>7.978286072490197E-11</v>
      </c>
      <c r="R1203" s="77">
        <f t="shared" si="469"/>
        <v>7.9778670085776926E-11</v>
      </c>
      <c r="S1203" s="77">
        <f t="shared" si="470"/>
        <v>7.9778669805306437E-11</v>
      </c>
      <c r="T1203" s="77">
        <f t="shared" si="471"/>
        <v>7.9778669805288188E-11</v>
      </c>
      <c r="V1203" s="78"/>
      <c r="W1203" s="78"/>
      <c r="X1203" s="78"/>
      <c r="AD1203" s="78"/>
      <c r="AE1203" s="78"/>
      <c r="AF1203" s="78"/>
      <c r="AL1203" s="78"/>
      <c r="AM1203" s="78"/>
      <c r="AN1203" s="78"/>
      <c r="AT1203" s="78"/>
      <c r="AU1203" s="78"/>
      <c r="AV1203" s="78"/>
      <c r="BB1203" s="78"/>
      <c r="BC1203" s="78"/>
      <c r="BD1203" s="78"/>
      <c r="BJ1203" s="78"/>
      <c r="BK1203" s="78"/>
      <c r="BL1203" s="78"/>
      <c r="BR1203" s="78"/>
      <c r="BS1203" s="78"/>
      <c r="BT1203" s="78"/>
      <c r="BZ1203" s="78"/>
      <c r="CA1203" s="78"/>
      <c r="CB1203" s="78"/>
      <c r="CH1203" s="78"/>
      <c r="CI1203" s="78"/>
      <c r="CJ1203" s="78"/>
      <c r="CP1203" s="78"/>
      <c r="CQ1203" s="78"/>
      <c r="CR1203" s="78"/>
      <c r="CX1203" s="78"/>
      <c r="CY1203" s="78"/>
      <c r="CZ1203" s="78"/>
      <c r="DF1203" s="78">
        <v>1.9999999999999999E-11</v>
      </c>
      <c r="DG1203" s="78">
        <v>5.6295502584700001</v>
      </c>
      <c r="DH1203" s="78">
        <v>21819.808963380499</v>
      </c>
      <c r="DI1203" s="77">
        <f t="shared" si="472"/>
        <v>-1.2635506184269004E-11</v>
      </c>
      <c r="DJ1203" s="77">
        <f t="shared" si="473"/>
        <v>-1.263863553233961E-11</v>
      </c>
      <c r="DK1203" s="77">
        <f t="shared" si="474"/>
        <v>-1.2638635740768069E-11</v>
      </c>
      <c r="DL1203" s="77">
        <f t="shared" si="475"/>
        <v>-1.2638635740781725E-11</v>
      </c>
      <c r="DN1203" s="78"/>
      <c r="DO1203" s="78"/>
      <c r="DP1203" s="78"/>
      <c r="DV1203" s="78"/>
      <c r="DW1203" s="78"/>
      <c r="DX1203" s="78"/>
      <c r="ED1203" s="78"/>
      <c r="EE1203" s="78"/>
      <c r="EF1203" s="78"/>
      <c r="EL1203" s="78"/>
      <c r="EM1203" s="78"/>
      <c r="EN1203" s="78"/>
      <c r="ET1203" s="78"/>
      <c r="EU1203" s="78"/>
      <c r="EV1203" s="78"/>
    </row>
    <row r="1204" spans="12:152" s="77" customFormat="1" ht="12.75">
      <c r="L1204" s="78"/>
      <c r="N1204" s="78">
        <v>7.9999999999999995E-11</v>
      </c>
      <c r="O1204" s="78">
        <v>0.39996086138999998</v>
      </c>
      <c r="P1204" s="78">
        <v>31722.936870926598</v>
      </c>
      <c r="Q1204" s="77">
        <f t="shared" si="468"/>
        <v>7.2413816271501219E-11</v>
      </c>
      <c r="R1204" s="77">
        <f t="shared" si="469"/>
        <v>7.2423792893496792E-11</v>
      </c>
      <c r="S1204" s="77">
        <f t="shared" si="470"/>
        <v>7.2423793557830254E-11</v>
      </c>
      <c r="T1204" s="77">
        <f t="shared" si="471"/>
        <v>7.2423793557874677E-11</v>
      </c>
      <c r="V1204" s="78"/>
      <c r="W1204" s="78"/>
      <c r="X1204" s="78"/>
      <c r="AD1204" s="78"/>
      <c r="AE1204" s="78"/>
      <c r="AF1204" s="78"/>
      <c r="AL1204" s="78"/>
      <c r="AM1204" s="78"/>
      <c r="AN1204" s="78"/>
      <c r="AT1204" s="78"/>
      <c r="AU1204" s="78"/>
      <c r="AV1204" s="78"/>
      <c r="BB1204" s="78"/>
      <c r="BC1204" s="78"/>
      <c r="BD1204" s="78"/>
      <c r="BJ1204" s="78"/>
      <c r="BK1204" s="78"/>
      <c r="BL1204" s="78"/>
      <c r="BR1204" s="78"/>
      <c r="BS1204" s="78"/>
      <c r="BT1204" s="78"/>
      <c r="BZ1204" s="78"/>
      <c r="CA1204" s="78"/>
      <c r="CB1204" s="78"/>
      <c r="CH1204" s="78"/>
      <c r="CI1204" s="78"/>
      <c r="CJ1204" s="78"/>
      <c r="CP1204" s="78"/>
      <c r="CQ1204" s="78"/>
      <c r="CR1204" s="78"/>
      <c r="CX1204" s="78"/>
      <c r="CY1204" s="78"/>
      <c r="CZ1204" s="78"/>
      <c r="DF1204" s="78">
        <v>9.9999999999999994E-12</v>
      </c>
      <c r="DG1204" s="78">
        <v>4.9363893129400003</v>
      </c>
      <c r="DH1204" s="78">
        <v>27993.367906514599</v>
      </c>
      <c r="DI1204" s="77">
        <f t="shared" si="472"/>
        <v>8.6704048152029434E-12</v>
      </c>
      <c r="DJ1204" s="77">
        <f t="shared" si="473"/>
        <v>8.671694892954911E-12</v>
      </c>
      <c r="DK1204" s="77">
        <f t="shared" si="474"/>
        <v>8.6716949788673515E-12</v>
      </c>
      <c r="DL1204" s="77">
        <f t="shared" si="475"/>
        <v>8.6716949788731547E-12</v>
      </c>
      <c r="DN1204" s="78"/>
      <c r="DO1204" s="78"/>
      <c r="DP1204" s="78"/>
      <c r="DV1204" s="78"/>
      <c r="DW1204" s="78"/>
      <c r="DX1204" s="78"/>
      <c r="ED1204" s="78"/>
      <c r="EE1204" s="78"/>
      <c r="EF1204" s="78"/>
      <c r="EL1204" s="78"/>
      <c r="EM1204" s="78"/>
      <c r="EN1204" s="78"/>
      <c r="ET1204" s="78"/>
      <c r="EU1204" s="78"/>
      <c r="EV1204" s="78"/>
    </row>
    <row r="1205" spans="12:152" s="77" customFormat="1" ht="12.75">
      <c r="L1205" s="78"/>
      <c r="N1205" s="78">
        <v>8.9999999999999999E-11</v>
      </c>
      <c r="O1205" s="78">
        <v>2.0789205594500002</v>
      </c>
      <c r="P1205" s="78">
        <v>84307.938006097902</v>
      </c>
      <c r="Q1205" s="77">
        <f t="shared" si="468"/>
        <v>8.229200208152621E-11</v>
      </c>
      <c r="R1205" s="77">
        <f t="shared" si="469"/>
        <v>8.2263552484977147E-11</v>
      </c>
      <c r="S1205" s="77">
        <f t="shared" si="470"/>
        <v>8.22635505882854E-11</v>
      </c>
      <c r="T1205" s="77">
        <f t="shared" si="471"/>
        <v>8.2263550588160897E-11</v>
      </c>
      <c r="V1205" s="78"/>
      <c r="W1205" s="78"/>
      <c r="X1205" s="78"/>
      <c r="AD1205" s="78"/>
      <c r="AE1205" s="78"/>
      <c r="AF1205" s="78"/>
      <c r="AL1205" s="78"/>
      <c r="AM1205" s="78"/>
      <c r="AN1205" s="78"/>
      <c r="AT1205" s="78"/>
      <c r="AU1205" s="78"/>
      <c r="AV1205" s="78"/>
      <c r="BB1205" s="78"/>
      <c r="BC1205" s="78"/>
      <c r="BD1205" s="78"/>
      <c r="BJ1205" s="78"/>
      <c r="BK1205" s="78"/>
      <c r="BL1205" s="78"/>
      <c r="BR1205" s="78"/>
      <c r="BS1205" s="78"/>
      <c r="BT1205" s="78"/>
      <c r="BZ1205" s="78"/>
      <c r="CA1205" s="78"/>
      <c r="CB1205" s="78"/>
      <c r="CH1205" s="78"/>
      <c r="CI1205" s="78"/>
      <c r="CJ1205" s="78"/>
      <c r="CP1205" s="78"/>
      <c r="CQ1205" s="78"/>
      <c r="CR1205" s="78"/>
      <c r="CX1205" s="78"/>
      <c r="CY1205" s="78"/>
      <c r="CZ1205" s="78"/>
      <c r="DF1205" s="78">
        <v>1.9999999999999999E-11</v>
      </c>
      <c r="DG1205" s="78">
        <v>6.2257882743700002</v>
      </c>
      <c r="DH1205" s="78">
        <v>74935.573768442293</v>
      </c>
      <c r="DI1205" s="77">
        <f t="shared" si="472"/>
        <v>1.3155653409034075E-11</v>
      </c>
      <c r="DJ1205" s="77">
        <f t="shared" si="473"/>
        <v>1.3145206536918084E-11</v>
      </c>
      <c r="DK1205" s="77">
        <f t="shared" si="474"/>
        <v>1.3145205840843041E-11</v>
      </c>
      <c r="DL1205" s="77">
        <f t="shared" si="475"/>
        <v>1.3145205840796773E-11</v>
      </c>
      <c r="DN1205" s="78"/>
      <c r="DO1205" s="78"/>
      <c r="DP1205" s="78"/>
      <c r="DV1205" s="78"/>
      <c r="DW1205" s="78"/>
      <c r="DX1205" s="78"/>
      <c r="ED1205" s="78"/>
      <c r="EE1205" s="78"/>
      <c r="EF1205" s="78"/>
      <c r="EL1205" s="78"/>
      <c r="EM1205" s="78"/>
      <c r="EN1205" s="78"/>
      <c r="ET1205" s="78"/>
      <c r="EU1205" s="78"/>
      <c r="EV1205" s="78"/>
    </row>
    <row r="1206" spans="12:152" s="77" customFormat="1" ht="12.75">
      <c r="L1206" s="78"/>
      <c r="N1206" s="78">
        <v>7.9999999999999995E-11</v>
      </c>
      <c r="O1206" s="78">
        <v>0.10251061291000001</v>
      </c>
      <c r="P1206" s="78">
        <v>130489.512329775</v>
      </c>
      <c r="Q1206" s="77">
        <f t="shared" si="468"/>
        <v>5.3408649867359155E-11</v>
      </c>
      <c r="R1206" s="77">
        <f t="shared" si="469"/>
        <v>5.3336705842233333E-11</v>
      </c>
      <c r="S1206" s="77">
        <f t="shared" si="470"/>
        <v>5.3336701047457131E-11</v>
      </c>
      <c r="T1206" s="77">
        <f t="shared" si="471"/>
        <v>5.3336701047145316E-11</v>
      </c>
      <c r="V1206" s="78"/>
      <c r="W1206" s="78"/>
      <c r="X1206" s="78"/>
      <c r="AD1206" s="78"/>
      <c r="AE1206" s="78"/>
      <c r="AF1206" s="78"/>
      <c r="AL1206" s="78"/>
      <c r="AM1206" s="78"/>
      <c r="AN1206" s="78"/>
      <c r="AT1206" s="78"/>
      <c r="AU1206" s="78"/>
      <c r="AV1206" s="78"/>
      <c r="BB1206" s="78"/>
      <c r="BC1206" s="78"/>
      <c r="BD1206" s="78"/>
      <c r="BJ1206" s="78"/>
      <c r="BK1206" s="78"/>
      <c r="BL1206" s="78"/>
      <c r="BR1206" s="78"/>
      <c r="BS1206" s="78"/>
      <c r="BT1206" s="78"/>
      <c r="BZ1206" s="78"/>
      <c r="CA1206" s="78"/>
      <c r="CB1206" s="78"/>
      <c r="CH1206" s="78"/>
      <c r="CI1206" s="78"/>
      <c r="CJ1206" s="78"/>
      <c r="CP1206" s="78"/>
      <c r="CQ1206" s="78"/>
      <c r="CR1206" s="78"/>
      <c r="CX1206" s="78"/>
      <c r="CY1206" s="78"/>
      <c r="CZ1206" s="78"/>
      <c r="DF1206" s="78">
        <v>1.9999999999999999E-11</v>
      </c>
      <c r="DG1206" s="78">
        <v>1.0396566511300001</v>
      </c>
      <c r="DH1206" s="78">
        <v>1802.3719907218001</v>
      </c>
      <c r="DI1206" s="77">
        <f t="shared" si="472"/>
        <v>-1.7821831249472849E-11</v>
      </c>
      <c r="DJ1206" s="77">
        <f t="shared" si="473"/>
        <v>-1.7821982597369517E-11</v>
      </c>
      <c r="DK1206" s="77">
        <f t="shared" si="474"/>
        <v>-1.7821982607450613E-11</v>
      </c>
      <c r="DL1206" s="77">
        <f t="shared" si="475"/>
        <v>-1.7821982607451272E-11</v>
      </c>
      <c r="DN1206" s="78"/>
      <c r="DO1206" s="78"/>
      <c r="DP1206" s="78"/>
      <c r="DV1206" s="78"/>
      <c r="DW1206" s="78"/>
      <c r="DX1206" s="78"/>
      <c r="ED1206" s="78"/>
      <c r="EE1206" s="78"/>
      <c r="EF1206" s="78"/>
      <c r="EL1206" s="78"/>
      <c r="EM1206" s="78"/>
      <c r="EN1206" s="78"/>
      <c r="ET1206" s="78"/>
      <c r="EU1206" s="78"/>
      <c r="EV1206" s="78"/>
    </row>
    <row r="1207" spans="12:152" s="77" customFormat="1" ht="12.75">
      <c r="L1207" s="78"/>
      <c r="N1207" s="78">
        <v>8.9999999999999999E-11</v>
      </c>
      <c r="O1207" s="78">
        <v>4.8648854029799997</v>
      </c>
      <c r="P1207" s="78">
        <v>197380.56103428901</v>
      </c>
      <c r="Q1207" s="77">
        <f t="shared" si="468"/>
        <v>-7.3942763923886509E-11</v>
      </c>
      <c r="R1207" s="77">
        <f t="shared" si="469"/>
        <v>-7.4036333754642321E-11</v>
      </c>
      <c r="S1207" s="77">
        <f t="shared" si="470"/>
        <v>-7.4036339979093273E-11</v>
      </c>
      <c r="T1207" s="77">
        <f t="shared" si="471"/>
        <v>-7.4036339979512136E-11</v>
      </c>
      <c r="V1207" s="78"/>
      <c r="W1207" s="78"/>
      <c r="X1207" s="78"/>
      <c r="AD1207" s="78"/>
      <c r="AE1207" s="78"/>
      <c r="AF1207" s="78"/>
      <c r="AL1207" s="78"/>
      <c r="AM1207" s="78"/>
      <c r="AN1207" s="78"/>
      <c r="AT1207" s="78"/>
      <c r="AU1207" s="78"/>
      <c r="AV1207" s="78"/>
      <c r="BB1207" s="78"/>
      <c r="BC1207" s="78"/>
      <c r="BD1207" s="78"/>
      <c r="BJ1207" s="78"/>
      <c r="BK1207" s="78"/>
      <c r="BL1207" s="78"/>
      <c r="BR1207" s="78"/>
      <c r="BS1207" s="78"/>
      <c r="BT1207" s="78"/>
      <c r="BZ1207" s="78"/>
      <c r="CA1207" s="78"/>
      <c r="CB1207" s="78"/>
      <c r="CH1207" s="78"/>
      <c r="CI1207" s="78"/>
      <c r="CJ1207" s="78"/>
      <c r="CP1207" s="78"/>
      <c r="CQ1207" s="78"/>
      <c r="CR1207" s="78"/>
      <c r="CX1207" s="78"/>
      <c r="CY1207" s="78"/>
      <c r="CZ1207" s="78"/>
      <c r="DF1207" s="78">
        <v>9.9999999999999994E-12</v>
      </c>
      <c r="DG1207" s="78">
        <v>5.6199421967800003</v>
      </c>
      <c r="DH1207" s="78">
        <v>50690.515576445097</v>
      </c>
      <c r="DI1207" s="77">
        <f t="shared" si="472"/>
        <v>5.2095060134200262E-12</v>
      </c>
      <c r="DJ1207" s="77">
        <f t="shared" si="473"/>
        <v>5.2135085404432989E-12</v>
      </c>
      <c r="DK1207" s="77">
        <f t="shared" si="474"/>
        <v>5.2135088070129683E-12</v>
      </c>
      <c r="DL1207" s="77">
        <f t="shared" si="475"/>
        <v>5.2135088070304312E-12</v>
      </c>
      <c r="DN1207" s="78"/>
      <c r="DO1207" s="78"/>
      <c r="DP1207" s="78"/>
      <c r="DV1207" s="78"/>
      <c r="DW1207" s="78"/>
      <c r="DX1207" s="78"/>
      <c r="ED1207" s="78"/>
      <c r="EE1207" s="78"/>
      <c r="EF1207" s="78"/>
      <c r="EL1207" s="78"/>
      <c r="EM1207" s="78"/>
      <c r="EN1207" s="78"/>
      <c r="ET1207" s="78"/>
      <c r="EU1207" s="78"/>
      <c r="EV1207" s="78"/>
    </row>
    <row r="1208" spans="12:152" s="77" customFormat="1" ht="12.75">
      <c r="L1208" s="78"/>
      <c r="N1208" s="78">
        <v>7.9999999999999995E-11</v>
      </c>
      <c r="O1208" s="78">
        <v>2.8431935510900002</v>
      </c>
      <c r="P1208" s="78">
        <v>247223.170924565</v>
      </c>
      <c r="Q1208" s="77">
        <f t="shared" si="468"/>
        <v>-2.0556988386849658E-11</v>
      </c>
      <c r="R1208" s="77">
        <f t="shared" si="469"/>
        <v>-2.0380099969523462E-11</v>
      </c>
      <c r="S1208" s="77">
        <f t="shared" si="470"/>
        <v>-2.0380088183459856E-11</v>
      </c>
      <c r="T1208" s="77">
        <f t="shared" si="471"/>
        <v>-2.0380088182668321E-11</v>
      </c>
      <c r="V1208" s="78"/>
      <c r="W1208" s="78"/>
      <c r="X1208" s="78"/>
      <c r="AD1208" s="78"/>
      <c r="AE1208" s="78"/>
      <c r="AF1208" s="78"/>
      <c r="AL1208" s="78"/>
      <c r="AM1208" s="78"/>
      <c r="AN1208" s="78"/>
      <c r="AT1208" s="78"/>
      <c r="AU1208" s="78"/>
      <c r="AV1208" s="78"/>
      <c r="BB1208" s="78"/>
      <c r="BC1208" s="78"/>
      <c r="BD1208" s="78"/>
      <c r="BJ1208" s="78"/>
      <c r="BK1208" s="78"/>
      <c r="BL1208" s="78"/>
      <c r="BR1208" s="78"/>
      <c r="BS1208" s="78"/>
      <c r="BT1208" s="78"/>
      <c r="BZ1208" s="78"/>
      <c r="CA1208" s="78"/>
      <c r="CB1208" s="78"/>
      <c r="CH1208" s="78"/>
      <c r="CI1208" s="78"/>
      <c r="CJ1208" s="78"/>
      <c r="CP1208" s="78"/>
      <c r="CQ1208" s="78"/>
      <c r="CR1208" s="78"/>
      <c r="CX1208" s="78"/>
      <c r="CY1208" s="78"/>
      <c r="CZ1208" s="78"/>
      <c r="DF1208" s="78">
        <v>1.9999999999999999E-11</v>
      </c>
      <c r="DG1208" s="78">
        <v>5.0228104654900001</v>
      </c>
      <c r="DH1208" s="78">
        <v>422.66603761290003</v>
      </c>
      <c r="DI1208" s="77">
        <f t="shared" si="472"/>
        <v>-1.7900715781750286E-11</v>
      </c>
      <c r="DJ1208" s="77">
        <f t="shared" si="473"/>
        <v>-1.7900680901433946E-11</v>
      </c>
      <c r="DK1208" s="77">
        <f t="shared" si="474"/>
        <v>-1.7900680899110564E-11</v>
      </c>
      <c r="DL1208" s="77">
        <f t="shared" si="475"/>
        <v>-1.7900680899110406E-11</v>
      </c>
      <c r="DN1208" s="78"/>
      <c r="DO1208" s="78"/>
      <c r="DP1208" s="78"/>
      <c r="DV1208" s="78"/>
      <c r="DW1208" s="78"/>
      <c r="DX1208" s="78"/>
      <c r="ED1208" s="78"/>
      <c r="EE1208" s="78"/>
      <c r="EF1208" s="78"/>
      <c r="EL1208" s="78"/>
      <c r="EM1208" s="78"/>
      <c r="EN1208" s="78"/>
      <c r="ET1208" s="78"/>
      <c r="EU1208" s="78"/>
      <c r="EV1208" s="78"/>
    </row>
    <row r="1209" spans="12:152" s="77" customFormat="1" ht="12.75">
      <c r="L1209" s="78"/>
      <c r="N1209" s="78">
        <v>8.9999999999999999E-11</v>
      </c>
      <c r="O1209" s="78">
        <v>5.4064460160200003</v>
      </c>
      <c r="P1209" s="78">
        <v>205260.65018762799</v>
      </c>
      <c r="Q1209" s="77">
        <f t="shared" si="468"/>
        <v>-1.1850857431620002E-11</v>
      </c>
      <c r="R1209" s="77">
        <f t="shared" si="469"/>
        <v>-1.2020258890301487E-11</v>
      </c>
      <c r="S1209" s="77">
        <f t="shared" si="470"/>
        <v>-1.2020270172655886E-11</v>
      </c>
      <c r="T1209" s="77">
        <f t="shared" si="471"/>
        <v>-1.2020270173406258E-11</v>
      </c>
      <c r="V1209" s="78"/>
      <c r="W1209" s="78"/>
      <c r="X1209" s="78"/>
      <c r="AD1209" s="78"/>
      <c r="AE1209" s="78"/>
      <c r="AF1209" s="78"/>
      <c r="AL1209" s="78"/>
      <c r="AM1209" s="78"/>
      <c r="AN1209" s="78"/>
      <c r="AT1209" s="78"/>
      <c r="AU1209" s="78"/>
      <c r="AV1209" s="78"/>
      <c r="BB1209" s="78"/>
      <c r="BC1209" s="78"/>
      <c r="BD1209" s="78"/>
      <c r="BJ1209" s="78"/>
      <c r="BK1209" s="78"/>
      <c r="BL1209" s="78"/>
      <c r="BR1209" s="78"/>
      <c r="BS1209" s="78"/>
      <c r="BT1209" s="78"/>
      <c r="BZ1209" s="78"/>
      <c r="CA1209" s="78"/>
      <c r="CB1209" s="78"/>
      <c r="CH1209" s="78"/>
      <c r="CI1209" s="78"/>
      <c r="CJ1209" s="78"/>
      <c r="CP1209" s="78"/>
      <c r="CQ1209" s="78"/>
      <c r="CR1209" s="78"/>
      <c r="CX1209" s="78"/>
      <c r="CY1209" s="78"/>
      <c r="CZ1209" s="78"/>
      <c r="DF1209" s="78">
        <v>9.9999999999999994E-12</v>
      </c>
      <c r="DG1209" s="78">
        <v>3.5761983749700001</v>
      </c>
      <c r="DH1209" s="78">
        <v>209658.82487420199</v>
      </c>
      <c r="DI1209" s="77">
        <f t="shared" si="472"/>
        <v>-9.3756664837052271E-12</v>
      </c>
      <c r="DJ1209" s="77">
        <f t="shared" si="473"/>
        <v>-9.3823952377512296E-12</v>
      </c>
      <c r="DK1209" s="77">
        <f t="shared" si="474"/>
        <v>-9.3823956847777014E-12</v>
      </c>
      <c r="DL1209" s="77">
        <f t="shared" si="475"/>
        <v>-9.3823956848068078E-12</v>
      </c>
      <c r="DN1209" s="78"/>
      <c r="DO1209" s="78"/>
      <c r="DP1209" s="78"/>
      <c r="DV1209" s="78"/>
      <c r="DW1209" s="78"/>
      <c r="DX1209" s="78"/>
      <c r="ED1209" s="78"/>
      <c r="EE1209" s="78"/>
      <c r="EF1209" s="78"/>
      <c r="EL1209" s="78"/>
      <c r="EM1209" s="78"/>
      <c r="EN1209" s="78"/>
      <c r="ET1209" s="78"/>
      <c r="EU1209" s="78"/>
      <c r="EV1209" s="78"/>
    </row>
    <row r="1210" spans="12:152" s="77" customFormat="1" ht="12.75">
      <c r="L1210" s="78"/>
      <c r="N1210" s="78">
        <v>7.9999999999999995E-11</v>
      </c>
      <c r="O1210" s="78">
        <v>2.9955494892500001</v>
      </c>
      <c r="P1210" s="78">
        <v>28199.5534549517</v>
      </c>
      <c r="Q1210" s="77">
        <f t="shared" si="468"/>
        <v>-6.6956134233549236E-11</v>
      </c>
      <c r="R1210" s="77">
        <f t="shared" si="469"/>
        <v>-6.6967554457776265E-11</v>
      </c>
      <c r="S1210" s="77">
        <f t="shared" si="470"/>
        <v>-6.6967555218323705E-11</v>
      </c>
      <c r="T1210" s="77">
        <f t="shared" si="471"/>
        <v>-6.6967555218374706E-11</v>
      </c>
      <c r="V1210" s="78"/>
      <c r="W1210" s="78"/>
      <c r="X1210" s="78"/>
      <c r="AD1210" s="78"/>
      <c r="AE1210" s="78"/>
      <c r="AF1210" s="78"/>
      <c r="AL1210" s="78"/>
      <c r="AM1210" s="78"/>
      <c r="AN1210" s="78"/>
      <c r="AT1210" s="78"/>
      <c r="AU1210" s="78"/>
      <c r="AV1210" s="78"/>
      <c r="BB1210" s="78"/>
      <c r="BC1210" s="78"/>
      <c r="BD1210" s="78"/>
      <c r="BJ1210" s="78"/>
      <c r="BK1210" s="78"/>
      <c r="BL1210" s="78"/>
      <c r="BR1210" s="78"/>
      <c r="BS1210" s="78"/>
      <c r="BT1210" s="78"/>
      <c r="BZ1210" s="78"/>
      <c r="CA1210" s="78"/>
      <c r="CB1210" s="78"/>
      <c r="CH1210" s="78"/>
      <c r="CI1210" s="78"/>
      <c r="CJ1210" s="78"/>
      <c r="CP1210" s="78"/>
      <c r="CQ1210" s="78"/>
      <c r="CR1210" s="78"/>
      <c r="CX1210" s="78"/>
      <c r="CY1210" s="78"/>
      <c r="CZ1210" s="78"/>
      <c r="DF1210" s="78">
        <v>1.9999999999999999E-11</v>
      </c>
      <c r="DG1210" s="78">
        <v>0.11249539090000001</v>
      </c>
      <c r="DH1210" s="78">
        <v>38469.949170067703</v>
      </c>
      <c r="DI1210" s="77">
        <f t="shared" si="472"/>
        <v>1.8083476562905319E-11</v>
      </c>
      <c r="DJ1210" s="77">
        <f t="shared" si="473"/>
        <v>1.8086516085501761E-11</v>
      </c>
      <c r="DK1210" s="77">
        <f t="shared" si="474"/>
        <v>1.8086516287887725E-11</v>
      </c>
      <c r="DL1210" s="77">
        <f t="shared" si="475"/>
        <v>1.8086516287901069E-11</v>
      </c>
      <c r="DN1210" s="78"/>
      <c r="DO1210" s="78"/>
      <c r="DP1210" s="78"/>
      <c r="DV1210" s="78"/>
      <c r="DW1210" s="78"/>
      <c r="DX1210" s="78"/>
      <c r="ED1210" s="78"/>
      <c r="EE1210" s="78"/>
      <c r="EF1210" s="78"/>
      <c r="EL1210" s="78"/>
      <c r="EM1210" s="78"/>
      <c r="EN1210" s="78"/>
      <c r="ET1210" s="78"/>
      <c r="EU1210" s="78"/>
      <c r="EV1210" s="78"/>
    </row>
    <row r="1211" spans="12:152" s="77" customFormat="1" ht="12.75">
      <c r="L1211" s="78"/>
      <c r="N1211" s="78">
        <v>7.9999999999999995E-11</v>
      </c>
      <c r="O1211" s="78">
        <v>2.31903661034</v>
      </c>
      <c r="P1211" s="78">
        <v>50951.9884423697</v>
      </c>
      <c r="Q1211" s="77">
        <f t="shared" si="468"/>
        <v>-6.6642304530420082E-11</v>
      </c>
      <c r="R1211" s="77">
        <f t="shared" si="469"/>
        <v>-6.6621434039469555E-11</v>
      </c>
      <c r="S1211" s="77">
        <f t="shared" si="470"/>
        <v>-6.662143264879725E-11</v>
      </c>
      <c r="T1211" s="77">
        <f t="shared" si="471"/>
        <v>-6.6621432648704115E-11</v>
      </c>
      <c r="V1211" s="78"/>
      <c r="W1211" s="78"/>
      <c r="X1211" s="78"/>
      <c r="AD1211" s="78"/>
      <c r="AE1211" s="78"/>
      <c r="AF1211" s="78"/>
      <c r="AL1211" s="78"/>
      <c r="AM1211" s="78"/>
      <c r="AN1211" s="78"/>
      <c r="AT1211" s="78"/>
      <c r="AU1211" s="78"/>
      <c r="AV1211" s="78"/>
      <c r="BB1211" s="78"/>
      <c r="BC1211" s="78"/>
      <c r="BD1211" s="78"/>
      <c r="BJ1211" s="78"/>
      <c r="BK1211" s="78"/>
      <c r="BL1211" s="78"/>
      <c r="BR1211" s="78"/>
      <c r="BS1211" s="78"/>
      <c r="BT1211" s="78"/>
      <c r="BZ1211" s="78"/>
      <c r="CA1211" s="78"/>
      <c r="CB1211" s="78"/>
      <c r="CH1211" s="78"/>
      <c r="CI1211" s="78"/>
      <c r="CJ1211" s="78"/>
      <c r="CP1211" s="78"/>
      <c r="CQ1211" s="78"/>
      <c r="CR1211" s="78"/>
      <c r="CX1211" s="78"/>
      <c r="CY1211" s="78"/>
      <c r="CZ1211" s="78"/>
      <c r="DF1211" s="78">
        <v>1.9999999999999999E-11</v>
      </c>
      <c r="DG1211" s="78">
        <v>0.62470424533000002</v>
      </c>
      <c r="DH1211" s="78">
        <v>51745.275939009203</v>
      </c>
      <c r="DI1211" s="77">
        <f t="shared" si="472"/>
        <v>-1.8453585610732979E-11</v>
      </c>
      <c r="DJ1211" s="77">
        <f t="shared" si="473"/>
        <v>-1.8449891815787873E-11</v>
      </c>
      <c r="DK1211" s="77">
        <f t="shared" si="474"/>
        <v>-1.8449891569603762E-11</v>
      </c>
      <c r="DL1211" s="77">
        <f t="shared" si="475"/>
        <v>-1.8449891569587523E-11</v>
      </c>
      <c r="DN1211" s="78"/>
      <c r="DO1211" s="78"/>
      <c r="DP1211" s="78"/>
      <c r="DV1211" s="78"/>
      <c r="DW1211" s="78"/>
      <c r="DX1211" s="78"/>
      <c r="ED1211" s="78"/>
      <c r="EE1211" s="78"/>
      <c r="EF1211" s="78"/>
      <c r="EL1211" s="78"/>
      <c r="EM1211" s="78"/>
      <c r="EN1211" s="78"/>
      <c r="ET1211" s="78"/>
      <c r="EU1211" s="78"/>
      <c r="EV1211" s="78"/>
    </row>
    <row r="1212" spans="12:152" s="77" customFormat="1" ht="12.75">
      <c r="L1212" s="78"/>
      <c r="N1212" s="78">
        <v>8.9999999999999999E-11</v>
      </c>
      <c r="O1212" s="78">
        <v>3.6724376037900002</v>
      </c>
      <c r="P1212" s="78">
        <v>132558.27956824901</v>
      </c>
      <c r="Q1212" s="77">
        <f t="shared" si="468"/>
        <v>-6.9727932155372795E-11</v>
      </c>
      <c r="R1212" s="77">
        <f t="shared" si="469"/>
        <v>-6.9797665708508923E-11</v>
      </c>
      <c r="S1212" s="77">
        <f t="shared" si="470"/>
        <v>-6.9797670349959767E-11</v>
      </c>
      <c r="T1212" s="77">
        <f t="shared" si="471"/>
        <v>-6.9797670350263355E-11</v>
      </c>
      <c r="V1212" s="78"/>
      <c r="W1212" s="78"/>
      <c r="X1212" s="78"/>
      <c r="AD1212" s="78"/>
      <c r="AE1212" s="78"/>
      <c r="AF1212" s="78"/>
      <c r="AL1212" s="78"/>
      <c r="AM1212" s="78"/>
      <c r="AN1212" s="78"/>
      <c r="AT1212" s="78"/>
      <c r="AU1212" s="78"/>
      <c r="AV1212" s="78"/>
      <c r="BB1212" s="78"/>
      <c r="BC1212" s="78"/>
      <c r="BD1212" s="78"/>
      <c r="BJ1212" s="78"/>
      <c r="BK1212" s="78"/>
      <c r="BL1212" s="78"/>
      <c r="BR1212" s="78"/>
      <c r="BS1212" s="78"/>
      <c r="BT1212" s="78"/>
      <c r="BZ1212" s="78"/>
      <c r="CA1212" s="78"/>
      <c r="CB1212" s="78"/>
      <c r="CH1212" s="78"/>
      <c r="CI1212" s="78"/>
      <c r="CJ1212" s="78"/>
      <c r="CP1212" s="78"/>
      <c r="CQ1212" s="78"/>
      <c r="CR1212" s="78"/>
      <c r="CX1212" s="78"/>
      <c r="CY1212" s="78"/>
      <c r="CZ1212" s="78"/>
      <c r="DF1212" s="78">
        <v>9.9999999999999994E-12</v>
      </c>
      <c r="DG1212" s="78">
        <v>0.71806518277999998</v>
      </c>
      <c r="DH1212" s="78">
        <v>28928.404046600099</v>
      </c>
      <c r="DI1212" s="77">
        <f t="shared" si="472"/>
        <v>-8.5583013181500543E-12</v>
      </c>
      <c r="DJ1212" s="77">
        <f t="shared" si="473"/>
        <v>-8.5596853838155683E-12</v>
      </c>
      <c r="DK1212" s="77">
        <f t="shared" si="474"/>
        <v>-8.5596854759876319E-12</v>
      </c>
      <c r="DL1212" s="77">
        <f t="shared" si="475"/>
        <v>-8.5596854759936548E-12</v>
      </c>
      <c r="DN1212" s="78"/>
      <c r="DO1212" s="78"/>
      <c r="DP1212" s="78"/>
      <c r="DV1212" s="78"/>
      <c r="DW1212" s="78"/>
      <c r="DX1212" s="78"/>
      <c r="ED1212" s="78"/>
      <c r="EE1212" s="78"/>
      <c r="EF1212" s="78"/>
      <c r="EL1212" s="78"/>
      <c r="EM1212" s="78"/>
      <c r="EN1212" s="78"/>
      <c r="ET1212" s="78"/>
      <c r="EU1212" s="78"/>
      <c r="EV1212" s="78"/>
    </row>
    <row r="1213" spans="12:152" s="77" customFormat="1" ht="12.75">
      <c r="L1213" s="78"/>
      <c r="N1213" s="78">
        <v>1E-10</v>
      </c>
      <c r="O1213" s="78">
        <v>3.8448240625399999</v>
      </c>
      <c r="P1213" s="78">
        <v>199.0720014364</v>
      </c>
      <c r="Q1213" s="77">
        <f t="shared" si="468"/>
        <v>-9.2085141850152796E-11</v>
      </c>
      <c r="R1213" s="77">
        <f t="shared" si="469"/>
        <v>-9.2085070037393604E-11</v>
      </c>
      <c r="S1213" s="77">
        <f t="shared" si="470"/>
        <v>-9.2085070032610148E-11</v>
      </c>
      <c r="T1213" s="77">
        <f t="shared" si="471"/>
        <v>-9.2085070032609837E-11</v>
      </c>
      <c r="V1213" s="78"/>
      <c r="W1213" s="78"/>
      <c r="X1213" s="78"/>
      <c r="AD1213" s="78"/>
      <c r="AE1213" s="78"/>
      <c r="AF1213" s="78"/>
      <c r="AL1213" s="78"/>
      <c r="AM1213" s="78"/>
      <c r="AN1213" s="78"/>
      <c r="AT1213" s="78"/>
      <c r="AU1213" s="78"/>
      <c r="AV1213" s="78"/>
      <c r="BB1213" s="78"/>
      <c r="BC1213" s="78"/>
      <c r="BD1213" s="78"/>
      <c r="BJ1213" s="78"/>
      <c r="BK1213" s="78"/>
      <c r="BL1213" s="78"/>
      <c r="BR1213" s="78"/>
      <c r="BS1213" s="78"/>
      <c r="BT1213" s="78"/>
      <c r="BZ1213" s="78"/>
      <c r="CA1213" s="78"/>
      <c r="CB1213" s="78"/>
      <c r="CH1213" s="78"/>
      <c r="CI1213" s="78"/>
      <c r="CJ1213" s="78"/>
      <c r="CP1213" s="78"/>
      <c r="CQ1213" s="78"/>
      <c r="CR1213" s="78"/>
      <c r="CX1213" s="78"/>
      <c r="CY1213" s="78"/>
      <c r="CZ1213" s="78"/>
      <c r="DF1213" s="78">
        <v>1.9999999999999999E-11</v>
      </c>
      <c r="DG1213" s="78">
        <v>3.91669753023</v>
      </c>
      <c r="DH1213" s="78">
        <v>76352.509941505297</v>
      </c>
      <c r="DI1213" s="77">
        <f t="shared" si="472"/>
        <v>4.5491487700611707E-13</v>
      </c>
      <c r="DJ1213" s="77">
        <f t="shared" si="473"/>
        <v>4.6903893348780121E-13</v>
      </c>
      <c r="DK1213" s="77">
        <f t="shared" si="474"/>
        <v>4.6903987428200947E-13</v>
      </c>
      <c r="DL1213" s="77">
        <f t="shared" si="475"/>
        <v>4.6903987434452007E-13</v>
      </c>
      <c r="DN1213" s="78"/>
      <c r="DO1213" s="78"/>
      <c r="DP1213" s="78"/>
      <c r="DV1213" s="78"/>
      <c r="DW1213" s="78"/>
      <c r="DX1213" s="78"/>
      <c r="ED1213" s="78"/>
      <c r="EE1213" s="78"/>
      <c r="EF1213" s="78"/>
      <c r="EL1213" s="78"/>
      <c r="EM1213" s="78"/>
      <c r="EN1213" s="78"/>
      <c r="ET1213" s="78"/>
      <c r="EU1213" s="78"/>
      <c r="EV1213" s="78"/>
    </row>
    <row r="1214" spans="12:152" s="77" customFormat="1" ht="12.75">
      <c r="L1214" s="78"/>
      <c r="N1214" s="78">
        <v>7.9999999999999995E-11</v>
      </c>
      <c r="O1214" s="78">
        <v>5.13311255182</v>
      </c>
      <c r="P1214" s="78">
        <v>133780.12813457</v>
      </c>
      <c r="Q1214" s="77">
        <f t="shared" si="468"/>
        <v>6.6247652783470732E-12</v>
      </c>
      <c r="R1214" s="77">
        <f t="shared" si="469"/>
        <v>6.5260847086316449E-12</v>
      </c>
      <c r="S1214" s="77">
        <f t="shared" si="470"/>
        <v>6.5260781352033247E-12</v>
      </c>
      <c r="T1214" s="77">
        <f t="shared" si="471"/>
        <v>6.5260781347682212E-12</v>
      </c>
      <c r="V1214" s="78"/>
      <c r="W1214" s="78"/>
      <c r="X1214" s="78"/>
      <c r="AD1214" s="78"/>
      <c r="AE1214" s="78"/>
      <c r="AF1214" s="78"/>
      <c r="AL1214" s="78"/>
      <c r="AM1214" s="78"/>
      <c r="AN1214" s="78"/>
      <c r="AT1214" s="78"/>
      <c r="AU1214" s="78"/>
      <c r="AV1214" s="78"/>
      <c r="BB1214" s="78"/>
      <c r="BC1214" s="78"/>
      <c r="BD1214" s="78"/>
      <c r="BJ1214" s="78"/>
      <c r="BK1214" s="78"/>
      <c r="BL1214" s="78"/>
      <c r="BR1214" s="78"/>
      <c r="BS1214" s="78"/>
      <c r="BT1214" s="78"/>
      <c r="BZ1214" s="78"/>
      <c r="CA1214" s="78"/>
      <c r="CB1214" s="78"/>
      <c r="CH1214" s="78"/>
      <c r="CI1214" s="78"/>
      <c r="CJ1214" s="78"/>
      <c r="CP1214" s="78"/>
      <c r="CQ1214" s="78"/>
      <c r="CR1214" s="78"/>
      <c r="CX1214" s="78"/>
      <c r="CY1214" s="78"/>
      <c r="CZ1214" s="78"/>
      <c r="DF1214" s="78">
        <v>1.9999999999999999E-11</v>
      </c>
      <c r="DG1214" s="78">
        <v>3.0527716481299998</v>
      </c>
      <c r="DH1214" s="78">
        <v>225.8292684102</v>
      </c>
      <c r="DI1214" s="77">
        <f t="shared" si="472"/>
        <v>-4.5565994090951988E-12</v>
      </c>
      <c r="DJ1214" s="77">
        <f t="shared" si="473"/>
        <v>-4.556558721881768E-12</v>
      </c>
      <c r="DK1214" s="77">
        <f t="shared" si="474"/>
        <v>-4.5565587191715971E-12</v>
      </c>
      <c r="DL1214" s="77">
        <f t="shared" si="475"/>
        <v>-4.5565587191714162E-12</v>
      </c>
      <c r="DN1214" s="78"/>
      <c r="DO1214" s="78"/>
      <c r="DP1214" s="78"/>
      <c r="DV1214" s="78"/>
      <c r="DW1214" s="78"/>
      <c r="DX1214" s="78"/>
      <c r="ED1214" s="78"/>
      <c r="EE1214" s="78"/>
      <c r="EF1214" s="78"/>
      <c r="EL1214" s="78"/>
      <c r="EM1214" s="78"/>
      <c r="EN1214" s="78"/>
      <c r="ET1214" s="78"/>
      <c r="EU1214" s="78"/>
      <c r="EV1214" s="78"/>
    </row>
    <row r="1215" spans="12:152" s="77" customFormat="1" ht="12.75">
      <c r="L1215" s="78"/>
      <c r="N1215" s="78">
        <v>7.9999999999999995E-11</v>
      </c>
      <c r="O1215" s="78">
        <v>4.5065926262899998</v>
      </c>
      <c r="P1215" s="78">
        <v>31775.533510526198</v>
      </c>
      <c r="Q1215" s="77">
        <f t="shared" si="468"/>
        <v>-3.5399147064576744E-11</v>
      </c>
      <c r="R1215" s="77">
        <f t="shared" si="469"/>
        <v>-3.5420236077785428E-11</v>
      </c>
      <c r="S1215" s="77">
        <f t="shared" si="470"/>
        <v>-3.5420237482418493E-11</v>
      </c>
      <c r="T1215" s="77">
        <f t="shared" si="471"/>
        <v>-3.5420237482512281E-11</v>
      </c>
      <c r="V1215" s="78"/>
      <c r="W1215" s="78"/>
      <c r="X1215" s="78"/>
      <c r="AD1215" s="78"/>
      <c r="AE1215" s="78"/>
      <c r="AF1215" s="78"/>
      <c r="AL1215" s="78"/>
      <c r="AM1215" s="78"/>
      <c r="AN1215" s="78"/>
      <c r="AT1215" s="78"/>
      <c r="AU1215" s="78"/>
      <c r="AV1215" s="78"/>
      <c r="BB1215" s="78"/>
      <c r="BC1215" s="78"/>
      <c r="BD1215" s="78"/>
      <c r="BJ1215" s="78"/>
      <c r="BK1215" s="78"/>
      <c r="BL1215" s="78"/>
      <c r="BR1215" s="78"/>
      <c r="BS1215" s="78"/>
      <c r="BT1215" s="78"/>
      <c r="BZ1215" s="78"/>
      <c r="CA1215" s="78"/>
      <c r="CB1215" s="78"/>
      <c r="CH1215" s="78"/>
      <c r="CI1215" s="78"/>
      <c r="CJ1215" s="78"/>
      <c r="CP1215" s="78"/>
      <c r="CQ1215" s="78"/>
      <c r="CR1215" s="78"/>
      <c r="CX1215" s="78"/>
      <c r="CY1215" s="78"/>
      <c r="CZ1215" s="78"/>
      <c r="DF1215" s="78">
        <v>9.9999999999999994E-12</v>
      </c>
      <c r="DG1215" s="78">
        <v>4.3360274673700001</v>
      </c>
      <c r="DH1215" s="78">
        <v>4601.950118963</v>
      </c>
      <c r="DI1215" s="77">
        <f t="shared" si="472"/>
        <v>-6.8853618758779782E-12</v>
      </c>
      <c r="DJ1215" s="77">
        <f t="shared" si="473"/>
        <v>-6.8856706309814715E-12</v>
      </c>
      <c r="DK1215" s="77">
        <f t="shared" si="474"/>
        <v>-6.8856706515472382E-12</v>
      </c>
      <c r="DL1215" s="77">
        <f t="shared" si="475"/>
        <v>-6.8856706515485783E-12</v>
      </c>
      <c r="DN1215" s="78"/>
      <c r="DO1215" s="78"/>
      <c r="DP1215" s="78"/>
      <c r="DV1215" s="78"/>
      <c r="DW1215" s="78"/>
      <c r="DX1215" s="78"/>
      <c r="ED1215" s="78"/>
      <c r="EE1215" s="78"/>
      <c r="EF1215" s="78"/>
      <c r="EL1215" s="78"/>
      <c r="EM1215" s="78"/>
      <c r="EN1215" s="78"/>
      <c r="ET1215" s="78"/>
      <c r="EU1215" s="78"/>
      <c r="EV1215" s="78"/>
    </row>
    <row r="1216" spans="12:152" s="77" customFormat="1" ht="12.75">
      <c r="L1216" s="78"/>
      <c r="N1216" s="78">
        <v>1E-10</v>
      </c>
      <c r="O1216" s="78">
        <v>3.0571107856499999</v>
      </c>
      <c r="P1216" s="78">
        <v>12098.1867096284</v>
      </c>
      <c r="Q1216" s="77">
        <f t="shared" si="468"/>
        <v>3.7136702349624077E-11</v>
      </c>
      <c r="R1216" s="77">
        <f t="shared" si="469"/>
        <v>3.7126309671767121E-11</v>
      </c>
      <c r="S1216" s="77">
        <f t="shared" si="470"/>
        <v>3.7126308979495596E-11</v>
      </c>
      <c r="T1216" s="77">
        <f t="shared" si="471"/>
        <v>3.7126308979450727E-11</v>
      </c>
      <c r="V1216" s="78"/>
      <c r="W1216" s="78"/>
      <c r="X1216" s="78"/>
      <c r="AD1216" s="78"/>
      <c r="AE1216" s="78"/>
      <c r="AF1216" s="78"/>
      <c r="AL1216" s="78"/>
      <c r="AM1216" s="78"/>
      <c r="AN1216" s="78"/>
      <c r="AT1216" s="78"/>
      <c r="AU1216" s="78"/>
      <c r="AV1216" s="78"/>
      <c r="BB1216" s="78"/>
      <c r="BC1216" s="78"/>
      <c r="BD1216" s="78"/>
      <c r="BJ1216" s="78"/>
      <c r="BK1216" s="78"/>
      <c r="BL1216" s="78"/>
      <c r="BR1216" s="78"/>
      <c r="BS1216" s="78"/>
      <c r="BT1216" s="78"/>
      <c r="BZ1216" s="78"/>
      <c r="CA1216" s="78"/>
      <c r="CB1216" s="78"/>
      <c r="CH1216" s="78"/>
      <c r="CI1216" s="78"/>
      <c r="CJ1216" s="78"/>
      <c r="CP1216" s="78"/>
      <c r="CQ1216" s="78"/>
      <c r="CR1216" s="78"/>
      <c r="CX1216" s="78"/>
      <c r="CY1216" s="78"/>
      <c r="CZ1216" s="78"/>
      <c r="DF1216" s="78"/>
      <c r="DG1216" s="78"/>
      <c r="DH1216" s="78"/>
      <c r="DN1216" s="78"/>
      <c r="DO1216" s="78"/>
      <c r="DP1216" s="78"/>
      <c r="DV1216" s="78"/>
      <c r="DW1216" s="78"/>
      <c r="DX1216" s="78"/>
      <c r="ED1216" s="78"/>
      <c r="EE1216" s="78"/>
      <c r="EF1216" s="78"/>
      <c r="EL1216" s="78"/>
      <c r="EM1216" s="78"/>
      <c r="EN1216" s="78"/>
      <c r="ET1216" s="78"/>
      <c r="EU1216" s="78"/>
      <c r="EV1216" s="78"/>
    </row>
    <row r="1217" spans="12:152" s="77" customFormat="1" ht="12.75">
      <c r="L1217" s="78"/>
      <c r="N1217" s="78">
        <v>8.9999999999999999E-11</v>
      </c>
      <c r="O1217" s="78">
        <v>5.4360923365099998</v>
      </c>
      <c r="P1217" s="78">
        <v>65851.336535224502</v>
      </c>
      <c r="Q1217" s="77">
        <f t="shared" ref="Q1217:Q1280" si="476">N1217*COS(O1217+P1217*$C$32)</f>
        <v>2.7813792066809831E-12</v>
      </c>
      <c r="R1217" s="77">
        <f t="shared" ref="R1217:R1280" si="477">N1217*COS(O1217+P1217*$C$53)</f>
        <v>2.7265735092252273E-12</v>
      </c>
      <c r="S1217" s="77">
        <f t="shared" ref="S1217:S1280" si="478">N1217*COS(O1217+P1217*$C$74)</f>
        <v>2.7265698585886495E-12</v>
      </c>
      <c r="T1217" s="77">
        <f t="shared" ref="T1217:T1280" si="479">N1217*COS(O1217+P1217*$C$95)</f>
        <v>2.7265698583483123E-12</v>
      </c>
      <c r="V1217" s="78"/>
      <c r="W1217" s="78"/>
      <c r="X1217" s="78"/>
      <c r="AD1217" s="78"/>
      <c r="AE1217" s="78"/>
      <c r="AF1217" s="78"/>
      <c r="AL1217" s="78"/>
      <c r="AM1217" s="78"/>
      <c r="AN1217" s="78"/>
      <c r="AT1217" s="78"/>
      <c r="AU1217" s="78"/>
      <c r="AV1217" s="78"/>
      <c r="BB1217" s="78"/>
      <c r="BC1217" s="78"/>
      <c r="BD1217" s="78"/>
      <c r="BJ1217" s="78"/>
      <c r="BK1217" s="78"/>
      <c r="BL1217" s="78"/>
      <c r="BR1217" s="78"/>
      <c r="BS1217" s="78"/>
      <c r="BT1217" s="78"/>
      <c r="BZ1217" s="78"/>
      <c r="CA1217" s="78"/>
      <c r="CB1217" s="78"/>
      <c r="CH1217" s="78"/>
      <c r="CI1217" s="78"/>
      <c r="CJ1217" s="78"/>
      <c r="CP1217" s="78"/>
      <c r="CQ1217" s="78"/>
      <c r="CR1217" s="78"/>
      <c r="CX1217" s="78"/>
      <c r="CY1217" s="78"/>
      <c r="CZ1217" s="78"/>
      <c r="DF1217" s="78"/>
      <c r="DG1217" s="78"/>
      <c r="DH1217" s="78"/>
      <c r="DN1217" s="78"/>
      <c r="DO1217" s="78"/>
      <c r="DP1217" s="78"/>
      <c r="DV1217" s="78"/>
      <c r="DW1217" s="78"/>
      <c r="DX1217" s="78"/>
      <c r="ED1217" s="78"/>
      <c r="EE1217" s="78"/>
      <c r="EF1217" s="78"/>
      <c r="EL1217" s="78"/>
      <c r="EM1217" s="78"/>
      <c r="EN1217" s="78"/>
      <c r="ET1217" s="78"/>
      <c r="EU1217" s="78"/>
      <c r="EV1217" s="78"/>
    </row>
    <row r="1218" spans="12:152" s="77" customFormat="1" ht="12.75">
      <c r="L1218" s="78"/>
      <c r="N1218" s="78">
        <v>7.9999999999999995E-11</v>
      </c>
      <c r="O1218" s="78">
        <v>3.1647127512000002</v>
      </c>
      <c r="P1218" s="78">
        <v>53438.963645726501</v>
      </c>
      <c r="Q1218" s="77">
        <f t="shared" si="476"/>
        <v>-4.5658184675891346E-11</v>
      </c>
      <c r="R1218" s="77">
        <f t="shared" si="477"/>
        <v>-4.5625701261797625E-11</v>
      </c>
      <c r="S1218" s="77">
        <f t="shared" si="478"/>
        <v>-4.5625699097708558E-11</v>
      </c>
      <c r="T1218" s="77">
        <f t="shared" si="479"/>
        <v>-4.5625699097566606E-11</v>
      </c>
      <c r="V1218" s="78"/>
      <c r="W1218" s="78"/>
      <c r="X1218" s="78"/>
      <c r="AD1218" s="78"/>
      <c r="AE1218" s="78"/>
      <c r="AF1218" s="78"/>
      <c r="AL1218" s="78"/>
      <c r="AM1218" s="78"/>
      <c r="AN1218" s="78"/>
      <c r="AT1218" s="78"/>
      <c r="AU1218" s="78"/>
      <c r="AV1218" s="78"/>
      <c r="BB1218" s="78"/>
      <c r="BC1218" s="78"/>
      <c r="BD1218" s="78"/>
      <c r="BJ1218" s="78"/>
      <c r="BK1218" s="78"/>
      <c r="BL1218" s="78"/>
      <c r="BR1218" s="78"/>
      <c r="BS1218" s="78"/>
      <c r="BT1218" s="78"/>
      <c r="BZ1218" s="78"/>
      <c r="CA1218" s="78"/>
      <c r="CB1218" s="78"/>
      <c r="CH1218" s="78"/>
      <c r="CI1218" s="78"/>
      <c r="CJ1218" s="78"/>
      <c r="CP1218" s="78"/>
      <c r="CQ1218" s="78"/>
      <c r="CR1218" s="78"/>
      <c r="CX1218" s="78"/>
      <c r="CY1218" s="78"/>
      <c r="CZ1218" s="78"/>
      <c r="DF1218" s="78"/>
      <c r="DG1218" s="78"/>
      <c r="DH1218" s="78"/>
      <c r="DN1218" s="78"/>
      <c r="DO1218" s="78"/>
      <c r="DP1218" s="78"/>
      <c r="DV1218" s="78"/>
      <c r="DW1218" s="78"/>
      <c r="DX1218" s="78"/>
      <c r="ED1218" s="78"/>
      <c r="EE1218" s="78"/>
      <c r="EF1218" s="78"/>
      <c r="EL1218" s="78"/>
      <c r="EM1218" s="78"/>
      <c r="EN1218" s="78"/>
      <c r="ET1218" s="78"/>
      <c r="EU1218" s="78"/>
      <c r="EV1218" s="78"/>
    </row>
    <row r="1219" spans="12:152" s="77" customFormat="1" ht="12.75">
      <c r="L1219" s="78"/>
      <c r="N1219" s="78">
        <v>7.9999999999999995E-11</v>
      </c>
      <c r="O1219" s="78">
        <v>5.4962841990599998</v>
      </c>
      <c r="P1219" s="78">
        <v>208063.32784627899</v>
      </c>
      <c r="Q1219" s="77">
        <f t="shared" si="476"/>
        <v>-1.0060563169887783E-11</v>
      </c>
      <c r="R1219" s="77">
        <f t="shared" si="477"/>
        <v>-9.9077718500801583E-12</v>
      </c>
      <c r="S1219" s="77">
        <f t="shared" si="478"/>
        <v>-9.9077616714415925E-12</v>
      </c>
      <c r="T1219" s="77">
        <f t="shared" si="479"/>
        <v>-9.9077616707737476E-12</v>
      </c>
      <c r="V1219" s="78"/>
      <c r="W1219" s="78"/>
      <c r="X1219" s="78"/>
      <c r="AD1219" s="78"/>
      <c r="AE1219" s="78"/>
      <c r="AF1219" s="78"/>
      <c r="AL1219" s="78"/>
      <c r="AM1219" s="78"/>
      <c r="AN1219" s="78"/>
      <c r="AT1219" s="78"/>
      <c r="AU1219" s="78"/>
      <c r="AV1219" s="78"/>
      <c r="BB1219" s="78"/>
      <c r="BC1219" s="78"/>
      <c r="BD1219" s="78"/>
      <c r="BJ1219" s="78"/>
      <c r="BK1219" s="78"/>
      <c r="BL1219" s="78"/>
      <c r="BR1219" s="78"/>
      <c r="BS1219" s="78"/>
      <c r="BT1219" s="78"/>
      <c r="BZ1219" s="78"/>
      <c r="CA1219" s="78"/>
      <c r="CB1219" s="78"/>
      <c r="CH1219" s="78"/>
      <c r="CI1219" s="78"/>
      <c r="CJ1219" s="78"/>
      <c r="CP1219" s="78"/>
      <c r="CQ1219" s="78"/>
      <c r="CR1219" s="78"/>
      <c r="CX1219" s="78"/>
      <c r="CY1219" s="78"/>
      <c r="CZ1219" s="78"/>
      <c r="DF1219" s="78"/>
      <c r="DG1219" s="78"/>
      <c r="DH1219" s="78"/>
      <c r="DN1219" s="78"/>
      <c r="DO1219" s="78"/>
      <c r="DP1219" s="78"/>
      <c r="DV1219" s="78"/>
      <c r="DW1219" s="78"/>
      <c r="DX1219" s="78"/>
      <c r="ED1219" s="78"/>
      <c r="EE1219" s="78"/>
      <c r="EF1219" s="78"/>
      <c r="EL1219" s="78"/>
      <c r="EM1219" s="78"/>
      <c r="EN1219" s="78"/>
      <c r="ET1219" s="78"/>
      <c r="EU1219" s="78"/>
      <c r="EV1219" s="78"/>
    </row>
    <row r="1220" spans="12:152" s="77" customFormat="1" ht="12.75">
      <c r="L1220" s="78"/>
      <c r="N1220" s="78">
        <v>8.9999999999999999E-11</v>
      </c>
      <c r="O1220" s="78">
        <v>0.80806156176999999</v>
      </c>
      <c r="P1220" s="78">
        <v>84944.934278122106</v>
      </c>
      <c r="Q1220" s="77">
        <f t="shared" si="476"/>
        <v>4.3717825533892692E-11</v>
      </c>
      <c r="R1220" s="77">
        <f t="shared" si="477"/>
        <v>4.377963658893938E-11</v>
      </c>
      <c r="S1220" s="77">
        <f t="shared" si="478"/>
        <v>4.377964070526764E-11</v>
      </c>
      <c r="T1220" s="77">
        <f t="shared" si="479"/>
        <v>4.37796407055403E-11</v>
      </c>
      <c r="V1220" s="78"/>
      <c r="W1220" s="78"/>
      <c r="X1220" s="78"/>
      <c r="AD1220" s="78"/>
      <c r="AE1220" s="78"/>
      <c r="AF1220" s="78"/>
      <c r="AL1220" s="78"/>
      <c r="AM1220" s="78"/>
      <c r="AN1220" s="78"/>
      <c r="AT1220" s="78"/>
      <c r="AU1220" s="78"/>
      <c r="AV1220" s="78"/>
      <c r="BB1220" s="78"/>
      <c r="BC1220" s="78"/>
      <c r="BD1220" s="78"/>
      <c r="BJ1220" s="78"/>
      <c r="BK1220" s="78"/>
      <c r="BL1220" s="78"/>
      <c r="BR1220" s="78"/>
      <c r="BS1220" s="78"/>
      <c r="BT1220" s="78"/>
      <c r="BZ1220" s="78"/>
      <c r="CA1220" s="78"/>
      <c r="CB1220" s="78"/>
      <c r="CH1220" s="78"/>
      <c r="CI1220" s="78"/>
      <c r="CJ1220" s="78"/>
      <c r="CP1220" s="78"/>
      <c r="CQ1220" s="78"/>
      <c r="CR1220" s="78"/>
      <c r="CX1220" s="78"/>
      <c r="CY1220" s="78"/>
      <c r="CZ1220" s="78"/>
      <c r="DF1220" s="78"/>
      <c r="DG1220" s="78"/>
      <c r="DH1220" s="78"/>
      <c r="DN1220" s="78"/>
      <c r="DO1220" s="78"/>
      <c r="DP1220" s="78"/>
      <c r="DV1220" s="78"/>
      <c r="DW1220" s="78"/>
      <c r="DX1220" s="78"/>
      <c r="ED1220" s="78"/>
      <c r="EE1220" s="78"/>
      <c r="EF1220" s="78"/>
      <c r="EL1220" s="78"/>
      <c r="EM1220" s="78"/>
      <c r="EN1220" s="78"/>
      <c r="ET1220" s="78"/>
      <c r="EU1220" s="78"/>
      <c r="EV1220" s="78"/>
    </row>
    <row r="1221" spans="12:152" s="77" customFormat="1" ht="12.75">
      <c r="L1221" s="78"/>
      <c r="N1221" s="78">
        <v>7.9999999999999995E-11</v>
      </c>
      <c r="O1221" s="78">
        <v>1.45936166924</v>
      </c>
      <c r="P1221" s="78">
        <v>50160.824611350501</v>
      </c>
      <c r="Q1221" s="77">
        <f t="shared" si="476"/>
        <v>7.8391976564572046E-11</v>
      </c>
      <c r="R1221" s="77">
        <f t="shared" si="477"/>
        <v>7.8384561854533674E-11</v>
      </c>
      <c r="S1221" s="77">
        <f t="shared" si="478"/>
        <v>7.8384561360077958E-11</v>
      </c>
      <c r="T1221" s="77">
        <f t="shared" si="479"/>
        <v>7.838456136004522E-11</v>
      </c>
      <c r="V1221" s="78"/>
      <c r="W1221" s="78"/>
      <c r="X1221" s="78"/>
      <c r="AD1221" s="78"/>
      <c r="AE1221" s="78"/>
      <c r="AF1221" s="78"/>
      <c r="AL1221" s="78"/>
      <c r="AM1221" s="78"/>
      <c r="AN1221" s="78"/>
      <c r="AT1221" s="78"/>
      <c r="AU1221" s="78"/>
      <c r="AV1221" s="78"/>
      <c r="BB1221" s="78"/>
      <c r="BC1221" s="78"/>
      <c r="BD1221" s="78"/>
      <c r="BJ1221" s="78"/>
      <c r="BK1221" s="78"/>
      <c r="BL1221" s="78"/>
      <c r="BR1221" s="78"/>
      <c r="BS1221" s="78"/>
      <c r="BT1221" s="78"/>
      <c r="BZ1221" s="78"/>
      <c r="CA1221" s="78"/>
      <c r="CB1221" s="78"/>
      <c r="CH1221" s="78"/>
      <c r="CI1221" s="78"/>
      <c r="CJ1221" s="78"/>
      <c r="CP1221" s="78"/>
      <c r="CQ1221" s="78"/>
      <c r="CR1221" s="78"/>
      <c r="CX1221" s="78"/>
      <c r="CY1221" s="78"/>
      <c r="CZ1221" s="78"/>
      <c r="DF1221" s="78"/>
      <c r="DG1221" s="78"/>
      <c r="DH1221" s="78"/>
      <c r="DN1221" s="78"/>
      <c r="DO1221" s="78"/>
      <c r="DP1221" s="78"/>
      <c r="DV1221" s="78"/>
      <c r="DW1221" s="78"/>
      <c r="DX1221" s="78"/>
      <c r="ED1221" s="78"/>
      <c r="EE1221" s="78"/>
      <c r="EF1221" s="78"/>
      <c r="EL1221" s="78"/>
      <c r="EM1221" s="78"/>
      <c r="EN1221" s="78"/>
      <c r="ET1221" s="78"/>
      <c r="EU1221" s="78"/>
      <c r="EV1221" s="78"/>
    </row>
    <row r="1222" spans="12:152" s="77" customFormat="1" ht="12.75">
      <c r="L1222" s="78"/>
      <c r="N1222" s="78">
        <v>8.9999999999999999E-11</v>
      </c>
      <c r="O1222" s="78">
        <v>3.8336999494500001</v>
      </c>
      <c r="P1222" s="78">
        <v>79902.778941910496</v>
      </c>
      <c r="Q1222" s="77">
        <f t="shared" si="476"/>
        <v>7.272876652024814E-11</v>
      </c>
      <c r="R1222" s="77">
        <f t="shared" si="477"/>
        <v>7.2767936869832341E-11</v>
      </c>
      <c r="S1222" s="77">
        <f t="shared" si="478"/>
        <v>7.2767939477642614E-11</v>
      </c>
      <c r="T1222" s="77">
        <f t="shared" si="479"/>
        <v>7.2767939477814202E-11</v>
      </c>
      <c r="V1222" s="78"/>
      <c r="W1222" s="78"/>
      <c r="X1222" s="78"/>
      <c r="AD1222" s="78"/>
      <c r="AE1222" s="78"/>
      <c r="AF1222" s="78"/>
      <c r="AL1222" s="78"/>
      <c r="AM1222" s="78"/>
      <c r="AN1222" s="78"/>
      <c r="AT1222" s="78"/>
      <c r="AU1222" s="78"/>
      <c r="AV1222" s="78"/>
      <c r="BB1222" s="78"/>
      <c r="BC1222" s="78"/>
      <c r="BD1222" s="78"/>
      <c r="BJ1222" s="78"/>
      <c r="BK1222" s="78"/>
      <c r="BL1222" s="78"/>
      <c r="BR1222" s="78"/>
      <c r="BS1222" s="78"/>
      <c r="BT1222" s="78"/>
      <c r="BZ1222" s="78"/>
      <c r="CA1222" s="78"/>
      <c r="CB1222" s="78"/>
      <c r="CH1222" s="78"/>
      <c r="CI1222" s="78"/>
      <c r="CJ1222" s="78"/>
      <c r="CP1222" s="78"/>
      <c r="CQ1222" s="78"/>
      <c r="CR1222" s="78"/>
      <c r="CX1222" s="78"/>
      <c r="CY1222" s="78"/>
      <c r="CZ1222" s="78"/>
      <c r="DF1222" s="78"/>
      <c r="DG1222" s="78"/>
      <c r="DH1222" s="78"/>
      <c r="DN1222" s="78"/>
      <c r="DO1222" s="78"/>
      <c r="DP1222" s="78"/>
      <c r="DV1222" s="78"/>
      <c r="DW1222" s="78"/>
      <c r="DX1222" s="78"/>
      <c r="ED1222" s="78"/>
      <c r="EE1222" s="78"/>
      <c r="EF1222" s="78"/>
      <c r="EL1222" s="78"/>
      <c r="EM1222" s="78"/>
      <c r="EN1222" s="78"/>
      <c r="ET1222" s="78"/>
      <c r="EU1222" s="78"/>
      <c r="EV1222" s="78"/>
    </row>
    <row r="1223" spans="12:152" s="77" customFormat="1" ht="12.75">
      <c r="L1223" s="78"/>
      <c r="N1223" s="78">
        <v>7.9999999999999995E-11</v>
      </c>
      <c r="O1223" s="78">
        <v>5.0516926022500002</v>
      </c>
      <c r="P1223" s="78">
        <v>220025.88923089701</v>
      </c>
      <c r="Q1223" s="77">
        <f t="shared" si="476"/>
        <v>-4.9826084296716748E-11</v>
      </c>
      <c r="R1223" s="77">
        <f t="shared" si="477"/>
        <v>-4.9953387783015504E-11</v>
      </c>
      <c r="S1223" s="77">
        <f t="shared" si="478"/>
        <v>-4.9953396255790206E-11</v>
      </c>
      <c r="T1223" s="77">
        <f t="shared" si="479"/>
        <v>-4.9953396256358525E-11</v>
      </c>
      <c r="V1223" s="78"/>
      <c r="W1223" s="78"/>
      <c r="X1223" s="78"/>
      <c r="AD1223" s="78"/>
      <c r="AE1223" s="78"/>
      <c r="AF1223" s="78"/>
      <c r="AL1223" s="78"/>
      <c r="AM1223" s="78"/>
      <c r="AN1223" s="78"/>
      <c r="AT1223" s="78"/>
      <c r="AU1223" s="78"/>
      <c r="AV1223" s="78"/>
      <c r="BB1223" s="78"/>
      <c r="BC1223" s="78"/>
      <c r="BD1223" s="78"/>
      <c r="BJ1223" s="78"/>
      <c r="BK1223" s="78"/>
      <c r="BL1223" s="78"/>
      <c r="BR1223" s="78"/>
      <c r="BS1223" s="78"/>
      <c r="BT1223" s="78"/>
      <c r="BZ1223" s="78"/>
      <c r="CA1223" s="78"/>
      <c r="CB1223" s="78"/>
      <c r="CH1223" s="78"/>
      <c r="CI1223" s="78"/>
      <c r="CJ1223" s="78"/>
      <c r="CP1223" s="78"/>
      <c r="CQ1223" s="78"/>
      <c r="CR1223" s="78"/>
      <c r="CX1223" s="78"/>
      <c r="CY1223" s="78"/>
      <c r="CZ1223" s="78"/>
      <c r="DF1223" s="78"/>
      <c r="DG1223" s="78"/>
      <c r="DH1223" s="78"/>
      <c r="DN1223" s="78"/>
      <c r="DO1223" s="78"/>
      <c r="DP1223" s="78"/>
      <c r="DV1223" s="78"/>
      <c r="DW1223" s="78"/>
      <c r="DX1223" s="78"/>
      <c r="ED1223" s="78"/>
      <c r="EE1223" s="78"/>
      <c r="EF1223" s="78"/>
      <c r="EL1223" s="78"/>
      <c r="EM1223" s="78"/>
      <c r="EN1223" s="78"/>
      <c r="ET1223" s="78"/>
      <c r="EU1223" s="78"/>
      <c r="EV1223" s="78"/>
    </row>
    <row r="1224" spans="12:152" s="77" customFormat="1" ht="12.75">
      <c r="L1224" s="78"/>
      <c r="N1224" s="78">
        <v>1E-10</v>
      </c>
      <c r="O1224" s="78">
        <v>0.99908522442000003</v>
      </c>
      <c r="P1224" s="78">
        <v>78373.915745941893</v>
      </c>
      <c r="Q1224" s="77">
        <f t="shared" si="476"/>
        <v>9.9993922420769379E-11</v>
      </c>
      <c r="R1224" s="77">
        <f t="shared" si="477"/>
        <v>9.9993096728668028E-11</v>
      </c>
      <c r="S1224" s="77">
        <f t="shared" si="478"/>
        <v>9.9993096671917712E-11</v>
      </c>
      <c r="T1224" s="77">
        <f t="shared" si="479"/>
        <v>9.9993096671913964E-11</v>
      </c>
      <c r="V1224" s="78"/>
      <c r="W1224" s="78"/>
      <c r="X1224" s="78"/>
      <c r="AD1224" s="78"/>
      <c r="AE1224" s="78"/>
      <c r="AF1224" s="78"/>
      <c r="AL1224" s="78"/>
      <c r="AM1224" s="78"/>
      <c r="AN1224" s="78"/>
      <c r="AT1224" s="78"/>
      <c r="AU1224" s="78"/>
      <c r="AV1224" s="78"/>
      <c r="BB1224" s="78"/>
      <c r="BC1224" s="78"/>
      <c r="BD1224" s="78"/>
      <c r="BJ1224" s="78"/>
      <c r="BK1224" s="78"/>
      <c r="BL1224" s="78"/>
      <c r="BR1224" s="78"/>
      <c r="BS1224" s="78"/>
      <c r="BT1224" s="78"/>
      <c r="BZ1224" s="78"/>
      <c r="CA1224" s="78"/>
      <c r="CB1224" s="78"/>
      <c r="CH1224" s="78"/>
      <c r="CI1224" s="78"/>
      <c r="CJ1224" s="78"/>
      <c r="CP1224" s="78"/>
      <c r="CQ1224" s="78"/>
      <c r="CR1224" s="78"/>
      <c r="CX1224" s="78"/>
      <c r="CY1224" s="78"/>
      <c r="CZ1224" s="78"/>
      <c r="DF1224" s="78"/>
      <c r="DG1224" s="78"/>
      <c r="DH1224" s="78"/>
      <c r="DN1224" s="78"/>
      <c r="DO1224" s="78"/>
      <c r="DP1224" s="78"/>
      <c r="DV1224" s="78"/>
      <c r="DW1224" s="78"/>
      <c r="DX1224" s="78"/>
      <c r="ED1224" s="78"/>
      <c r="EE1224" s="78"/>
      <c r="EF1224" s="78"/>
      <c r="EL1224" s="78"/>
      <c r="EM1224" s="78"/>
      <c r="EN1224" s="78"/>
      <c r="ET1224" s="78"/>
      <c r="EU1224" s="78"/>
      <c r="EV1224" s="78"/>
    </row>
    <row r="1225" spans="12:152" s="77" customFormat="1" ht="12.75">
      <c r="L1225" s="78"/>
      <c r="N1225" s="78">
        <v>7.9999999999999995E-11</v>
      </c>
      <c r="O1225" s="78">
        <v>1.7843532552800001</v>
      </c>
      <c r="P1225" s="78">
        <v>4743.4017631704</v>
      </c>
      <c r="Q1225" s="77">
        <f t="shared" si="476"/>
        <v>6.525141382456507E-11</v>
      </c>
      <c r="R1225" s="77">
        <f t="shared" si="477"/>
        <v>6.5253444936635767E-11</v>
      </c>
      <c r="S1225" s="77">
        <f t="shared" si="478"/>
        <v>6.525344507192378E-11</v>
      </c>
      <c r="T1225" s="77">
        <f t="shared" si="479"/>
        <v>6.5253445071932659E-11</v>
      </c>
      <c r="V1225" s="78"/>
      <c r="W1225" s="78"/>
      <c r="X1225" s="78"/>
      <c r="AD1225" s="78"/>
      <c r="AE1225" s="78"/>
      <c r="AF1225" s="78"/>
      <c r="AL1225" s="78"/>
      <c r="AM1225" s="78"/>
      <c r="AN1225" s="78"/>
      <c r="AT1225" s="78"/>
      <c r="AU1225" s="78"/>
      <c r="AV1225" s="78"/>
      <c r="BB1225" s="78"/>
      <c r="BC1225" s="78"/>
      <c r="BD1225" s="78"/>
      <c r="BJ1225" s="78"/>
      <c r="BK1225" s="78"/>
      <c r="BL1225" s="78"/>
      <c r="BR1225" s="78"/>
      <c r="BS1225" s="78"/>
      <c r="BT1225" s="78"/>
      <c r="BZ1225" s="78"/>
      <c r="CA1225" s="78"/>
      <c r="CB1225" s="78"/>
      <c r="CH1225" s="78"/>
      <c r="CI1225" s="78"/>
      <c r="CJ1225" s="78"/>
      <c r="CP1225" s="78"/>
      <c r="CQ1225" s="78"/>
      <c r="CR1225" s="78"/>
      <c r="CX1225" s="78"/>
      <c r="CY1225" s="78"/>
      <c r="CZ1225" s="78"/>
      <c r="DF1225" s="78"/>
      <c r="DG1225" s="78"/>
      <c r="DH1225" s="78"/>
      <c r="DN1225" s="78"/>
      <c r="DO1225" s="78"/>
      <c r="DP1225" s="78"/>
      <c r="DV1225" s="78"/>
      <c r="DW1225" s="78"/>
      <c r="DX1225" s="78"/>
      <c r="ED1225" s="78"/>
      <c r="EE1225" s="78"/>
      <c r="EF1225" s="78"/>
      <c r="EL1225" s="78"/>
      <c r="EM1225" s="78"/>
      <c r="EN1225" s="78"/>
      <c r="ET1225" s="78"/>
      <c r="EU1225" s="78"/>
      <c r="EV1225" s="78"/>
    </row>
    <row r="1226" spans="12:152" s="77" customFormat="1" ht="12.75">
      <c r="L1226" s="78"/>
      <c r="N1226" s="78">
        <v>8.9999999999999999E-11</v>
      </c>
      <c r="O1226" s="78">
        <v>2.4464287845700001</v>
      </c>
      <c r="P1226" s="78">
        <v>76468.450981001501</v>
      </c>
      <c r="Q1226" s="77">
        <f t="shared" si="476"/>
        <v>7.6009905272904715E-11</v>
      </c>
      <c r="R1226" s="77">
        <f t="shared" si="477"/>
        <v>7.5975791963883129E-11</v>
      </c>
      <c r="S1226" s="77">
        <f t="shared" si="478"/>
        <v>7.5975789690332315E-11</v>
      </c>
      <c r="T1226" s="77">
        <f t="shared" si="479"/>
        <v>7.5975789690181471E-11</v>
      </c>
      <c r="V1226" s="78"/>
      <c r="W1226" s="78"/>
      <c r="X1226" s="78"/>
      <c r="AD1226" s="78"/>
      <c r="AE1226" s="78"/>
      <c r="AF1226" s="78"/>
      <c r="AL1226" s="78"/>
      <c r="AM1226" s="78"/>
      <c r="AN1226" s="78"/>
      <c r="AT1226" s="78"/>
      <c r="AU1226" s="78"/>
      <c r="AV1226" s="78"/>
      <c r="BB1226" s="78"/>
      <c r="BC1226" s="78"/>
      <c r="BD1226" s="78"/>
      <c r="BJ1226" s="78"/>
      <c r="BK1226" s="78"/>
      <c r="BL1226" s="78"/>
      <c r="BR1226" s="78"/>
      <c r="BS1226" s="78"/>
      <c r="BT1226" s="78"/>
      <c r="BZ1226" s="78"/>
      <c r="CA1226" s="78"/>
      <c r="CB1226" s="78"/>
      <c r="CH1226" s="78"/>
      <c r="CI1226" s="78"/>
      <c r="CJ1226" s="78"/>
      <c r="CP1226" s="78"/>
      <c r="CQ1226" s="78"/>
      <c r="CR1226" s="78"/>
      <c r="CX1226" s="78"/>
      <c r="CY1226" s="78"/>
      <c r="CZ1226" s="78"/>
      <c r="DF1226" s="78"/>
      <c r="DG1226" s="78"/>
      <c r="DH1226" s="78"/>
      <c r="DN1226" s="78"/>
      <c r="DO1226" s="78"/>
      <c r="DP1226" s="78"/>
      <c r="DV1226" s="78"/>
      <c r="DW1226" s="78"/>
      <c r="DX1226" s="78"/>
      <c r="ED1226" s="78"/>
      <c r="EE1226" s="78"/>
      <c r="EF1226" s="78"/>
      <c r="EL1226" s="78"/>
      <c r="EM1226" s="78"/>
      <c r="EN1226" s="78"/>
      <c r="ET1226" s="78"/>
      <c r="EU1226" s="78"/>
      <c r="EV1226" s="78"/>
    </row>
    <row r="1227" spans="12:152" s="77" customFormat="1" ht="12.75">
      <c r="L1227" s="78"/>
      <c r="N1227" s="78">
        <v>1E-10</v>
      </c>
      <c r="O1227" s="78">
        <v>0.64041079499999998</v>
      </c>
      <c r="P1227" s="78">
        <v>106684.808959168</v>
      </c>
      <c r="Q1227" s="77">
        <f t="shared" si="476"/>
        <v>9.6590476820689445E-11</v>
      </c>
      <c r="R1227" s="77">
        <f t="shared" si="477"/>
        <v>9.6564876141065298E-11</v>
      </c>
      <c r="S1227" s="77">
        <f t="shared" si="478"/>
        <v>9.6564874432673049E-11</v>
      </c>
      <c r="T1227" s="77">
        <f t="shared" si="479"/>
        <v>9.6564874432560785E-11</v>
      </c>
      <c r="V1227" s="78"/>
      <c r="W1227" s="78"/>
      <c r="X1227" s="78"/>
      <c r="AD1227" s="78"/>
      <c r="AE1227" s="78"/>
      <c r="AF1227" s="78"/>
      <c r="AL1227" s="78"/>
      <c r="AM1227" s="78"/>
      <c r="AN1227" s="78"/>
      <c r="AT1227" s="78"/>
      <c r="AU1227" s="78"/>
      <c r="AV1227" s="78"/>
      <c r="BB1227" s="78"/>
      <c r="BC1227" s="78"/>
      <c r="BD1227" s="78"/>
      <c r="BJ1227" s="78"/>
      <c r="BK1227" s="78"/>
      <c r="BL1227" s="78"/>
      <c r="BR1227" s="78"/>
      <c r="BS1227" s="78"/>
      <c r="BT1227" s="78"/>
      <c r="BZ1227" s="78"/>
      <c r="CA1227" s="78"/>
      <c r="CB1227" s="78"/>
      <c r="CH1227" s="78"/>
      <c r="CI1227" s="78"/>
      <c r="CJ1227" s="78"/>
      <c r="CP1227" s="78"/>
      <c r="CQ1227" s="78"/>
      <c r="CR1227" s="78"/>
      <c r="CX1227" s="78"/>
      <c r="CY1227" s="78"/>
      <c r="CZ1227" s="78"/>
      <c r="DF1227" s="78"/>
      <c r="DG1227" s="78"/>
      <c r="DH1227" s="78"/>
      <c r="DN1227" s="78"/>
      <c r="DO1227" s="78"/>
      <c r="DP1227" s="78"/>
      <c r="DV1227" s="78"/>
      <c r="DW1227" s="78"/>
      <c r="DX1227" s="78"/>
      <c r="ED1227" s="78"/>
      <c r="EE1227" s="78"/>
      <c r="EF1227" s="78"/>
      <c r="EL1227" s="78"/>
      <c r="EM1227" s="78"/>
      <c r="EN1227" s="78"/>
      <c r="ET1227" s="78"/>
      <c r="EU1227" s="78"/>
      <c r="EV1227" s="78"/>
    </row>
    <row r="1228" spans="12:152" s="77" customFormat="1" ht="12.75">
      <c r="L1228" s="78"/>
      <c r="N1228" s="78">
        <v>7.9999999999999995E-11</v>
      </c>
      <c r="O1228" s="78">
        <v>0.22706755866</v>
      </c>
      <c r="P1228" s="78">
        <v>130514.29730643801</v>
      </c>
      <c r="Q1228" s="77">
        <f t="shared" si="476"/>
        <v>5.263798861935078E-11</v>
      </c>
      <c r="R1228" s="77">
        <f t="shared" si="477"/>
        <v>5.2565207785119543E-11</v>
      </c>
      <c r="S1228" s="77">
        <f t="shared" si="478"/>
        <v>5.256520293464242E-11</v>
      </c>
      <c r="T1228" s="77">
        <f t="shared" si="479"/>
        <v>5.2565202934320188E-11</v>
      </c>
      <c r="V1228" s="78"/>
      <c r="W1228" s="78"/>
      <c r="X1228" s="78"/>
      <c r="AD1228" s="78"/>
      <c r="AE1228" s="78"/>
      <c r="AF1228" s="78"/>
      <c r="AL1228" s="78"/>
      <c r="AM1228" s="78"/>
      <c r="AN1228" s="78"/>
      <c r="AT1228" s="78"/>
      <c r="AU1228" s="78"/>
      <c r="AV1228" s="78"/>
      <c r="BB1228" s="78"/>
      <c r="BC1228" s="78"/>
      <c r="BD1228" s="78"/>
      <c r="BJ1228" s="78"/>
      <c r="BK1228" s="78"/>
      <c r="BL1228" s="78"/>
      <c r="BR1228" s="78"/>
      <c r="BS1228" s="78"/>
      <c r="BT1228" s="78"/>
      <c r="BZ1228" s="78"/>
      <c r="CA1228" s="78"/>
      <c r="CB1228" s="78"/>
      <c r="CH1228" s="78"/>
      <c r="CI1228" s="78"/>
      <c r="CJ1228" s="78"/>
      <c r="CP1228" s="78"/>
      <c r="CQ1228" s="78"/>
      <c r="CR1228" s="78"/>
      <c r="CX1228" s="78"/>
      <c r="CY1228" s="78"/>
      <c r="CZ1228" s="78"/>
      <c r="DF1228" s="78"/>
      <c r="DG1228" s="78"/>
      <c r="DH1228" s="78"/>
      <c r="DN1228" s="78"/>
      <c r="DO1228" s="78"/>
      <c r="DP1228" s="78"/>
      <c r="DV1228" s="78"/>
      <c r="DW1228" s="78"/>
      <c r="DX1228" s="78"/>
      <c r="ED1228" s="78"/>
      <c r="EE1228" s="78"/>
      <c r="EF1228" s="78"/>
      <c r="EL1228" s="78"/>
      <c r="EM1228" s="78"/>
      <c r="EN1228" s="78"/>
      <c r="ET1228" s="78"/>
      <c r="EU1228" s="78"/>
      <c r="EV1228" s="78"/>
    </row>
    <row r="1229" spans="12:152" s="77" customFormat="1" ht="12.75">
      <c r="L1229" s="78"/>
      <c r="N1229" s="78">
        <v>7.9999999999999995E-11</v>
      </c>
      <c r="O1229" s="78">
        <v>4.4556853951799997</v>
      </c>
      <c r="P1229" s="78">
        <v>175844.611389773</v>
      </c>
      <c r="Q1229" s="77">
        <f t="shared" si="476"/>
        <v>-7.7991868481411956E-11</v>
      </c>
      <c r="R1229" s="77">
        <f t="shared" si="477"/>
        <v>-7.8020743000638301E-11</v>
      </c>
      <c r="S1229" s="77">
        <f t="shared" si="478"/>
        <v>-7.8020744917089234E-11</v>
      </c>
      <c r="T1229" s="77">
        <f t="shared" si="479"/>
        <v>-7.8020744917215896E-11</v>
      </c>
      <c r="V1229" s="78"/>
      <c r="W1229" s="78"/>
      <c r="X1229" s="78"/>
      <c r="AD1229" s="78"/>
      <c r="AE1229" s="78"/>
      <c r="AF1229" s="78"/>
      <c r="AL1229" s="78"/>
      <c r="AM1229" s="78"/>
      <c r="AN1229" s="78"/>
      <c r="AT1229" s="78"/>
      <c r="AU1229" s="78"/>
      <c r="AV1229" s="78"/>
      <c r="BB1229" s="78"/>
      <c r="BC1229" s="78"/>
      <c r="BD1229" s="78"/>
      <c r="BJ1229" s="78"/>
      <c r="BK1229" s="78"/>
      <c r="BL1229" s="78"/>
      <c r="BR1229" s="78"/>
      <c r="BS1229" s="78"/>
      <c r="BT1229" s="78"/>
      <c r="BZ1229" s="78"/>
      <c r="CA1229" s="78"/>
      <c r="CB1229" s="78"/>
      <c r="CH1229" s="78"/>
      <c r="CI1229" s="78"/>
      <c r="CJ1229" s="78"/>
      <c r="CP1229" s="78"/>
      <c r="CQ1229" s="78"/>
      <c r="CR1229" s="78"/>
      <c r="CX1229" s="78"/>
      <c r="CY1229" s="78"/>
      <c r="CZ1229" s="78"/>
      <c r="DF1229" s="78"/>
      <c r="DG1229" s="78"/>
      <c r="DH1229" s="78"/>
      <c r="DN1229" s="78"/>
      <c r="DO1229" s="78"/>
      <c r="DP1229" s="78"/>
      <c r="DV1229" s="78"/>
      <c r="DW1229" s="78"/>
      <c r="DX1229" s="78"/>
      <c r="ED1229" s="78"/>
      <c r="EE1229" s="78"/>
      <c r="EF1229" s="78"/>
      <c r="EL1229" s="78"/>
      <c r="EM1229" s="78"/>
      <c r="EN1229" s="78"/>
      <c r="ET1229" s="78"/>
      <c r="EU1229" s="78"/>
      <c r="EV1229" s="78"/>
    </row>
    <row r="1230" spans="12:152" s="77" customFormat="1" ht="12.75">
      <c r="L1230" s="78"/>
      <c r="N1230" s="78">
        <v>7.9999999999999995E-11</v>
      </c>
      <c r="O1230" s="78">
        <v>5.3087542556900003</v>
      </c>
      <c r="P1230" s="78">
        <v>104991.50985261</v>
      </c>
      <c r="Q1230" s="77">
        <f t="shared" si="476"/>
        <v>2.6836064623020712E-11</v>
      </c>
      <c r="R1230" s="77">
        <f t="shared" si="477"/>
        <v>2.6909257451936052E-11</v>
      </c>
      <c r="S1230" s="77">
        <f t="shared" si="478"/>
        <v>2.6909262326455964E-11</v>
      </c>
      <c r="T1230" s="77">
        <f t="shared" si="479"/>
        <v>2.6909262326781437E-11</v>
      </c>
      <c r="V1230" s="78"/>
      <c r="W1230" s="78"/>
      <c r="X1230" s="78"/>
      <c r="AD1230" s="78"/>
      <c r="AE1230" s="78"/>
      <c r="AF1230" s="78"/>
      <c r="AL1230" s="78"/>
      <c r="AM1230" s="78"/>
      <c r="AN1230" s="78"/>
      <c r="AT1230" s="78"/>
      <c r="AU1230" s="78"/>
      <c r="AV1230" s="78"/>
      <c r="BB1230" s="78"/>
      <c r="BC1230" s="78"/>
      <c r="BD1230" s="78"/>
      <c r="BJ1230" s="78"/>
      <c r="BK1230" s="78"/>
      <c r="BL1230" s="78"/>
      <c r="BR1230" s="78"/>
      <c r="BS1230" s="78"/>
      <c r="BT1230" s="78"/>
      <c r="BZ1230" s="78"/>
      <c r="CA1230" s="78"/>
      <c r="CB1230" s="78"/>
      <c r="CH1230" s="78"/>
      <c r="CI1230" s="78"/>
      <c r="CJ1230" s="78"/>
      <c r="CP1230" s="78"/>
      <c r="CQ1230" s="78"/>
      <c r="CR1230" s="78"/>
      <c r="CX1230" s="78"/>
      <c r="CY1230" s="78"/>
      <c r="CZ1230" s="78"/>
      <c r="DF1230" s="78"/>
      <c r="DG1230" s="78"/>
      <c r="DH1230" s="78"/>
      <c r="DN1230" s="78"/>
      <c r="DO1230" s="78"/>
      <c r="DP1230" s="78"/>
      <c r="DV1230" s="78"/>
      <c r="DW1230" s="78"/>
      <c r="DX1230" s="78"/>
      <c r="ED1230" s="78"/>
      <c r="EE1230" s="78"/>
      <c r="EF1230" s="78"/>
      <c r="EL1230" s="78"/>
      <c r="EM1230" s="78"/>
      <c r="EN1230" s="78"/>
      <c r="ET1230" s="78"/>
      <c r="EU1230" s="78"/>
      <c r="EV1230" s="78"/>
    </row>
    <row r="1231" spans="12:152" s="77" customFormat="1" ht="12.75">
      <c r="L1231" s="78"/>
      <c r="N1231" s="78">
        <v>7.9999999999999995E-11</v>
      </c>
      <c r="O1231" s="78">
        <v>4.2657865724399997</v>
      </c>
      <c r="P1231" s="78">
        <v>78267.641577985603</v>
      </c>
      <c r="Q1231" s="77">
        <f t="shared" si="476"/>
        <v>-6.1015495286990046E-11</v>
      </c>
      <c r="R1231" s="77">
        <f t="shared" si="477"/>
        <v>-6.1052945287879532E-11</v>
      </c>
      <c r="S1231" s="77">
        <f t="shared" si="478"/>
        <v>-6.1052947781352752E-11</v>
      </c>
      <c r="T1231" s="77">
        <f t="shared" si="479"/>
        <v>-6.1052947781517309E-11</v>
      </c>
      <c r="V1231" s="78"/>
      <c r="W1231" s="78"/>
      <c r="X1231" s="78"/>
      <c r="AD1231" s="78"/>
      <c r="AE1231" s="78"/>
      <c r="AF1231" s="78"/>
      <c r="AL1231" s="78"/>
      <c r="AM1231" s="78"/>
      <c r="AN1231" s="78"/>
      <c r="AT1231" s="78"/>
      <c r="AU1231" s="78"/>
      <c r="AV1231" s="78"/>
      <c r="BB1231" s="78"/>
      <c r="BC1231" s="78"/>
      <c r="BD1231" s="78"/>
      <c r="BJ1231" s="78"/>
      <c r="BK1231" s="78"/>
      <c r="BL1231" s="78"/>
      <c r="BR1231" s="78"/>
      <c r="BS1231" s="78"/>
      <c r="BT1231" s="78"/>
      <c r="BZ1231" s="78"/>
      <c r="CA1231" s="78"/>
      <c r="CB1231" s="78"/>
      <c r="CH1231" s="78"/>
      <c r="CI1231" s="78"/>
      <c r="CJ1231" s="78"/>
      <c r="CP1231" s="78"/>
      <c r="CQ1231" s="78"/>
      <c r="CR1231" s="78"/>
      <c r="CX1231" s="78"/>
      <c r="CY1231" s="78"/>
      <c r="CZ1231" s="78"/>
      <c r="DF1231" s="78"/>
      <c r="DG1231" s="78"/>
      <c r="DH1231" s="78"/>
      <c r="DN1231" s="78"/>
      <c r="DO1231" s="78"/>
      <c r="DP1231" s="78"/>
      <c r="DV1231" s="78"/>
      <c r="DW1231" s="78"/>
      <c r="DX1231" s="78"/>
      <c r="ED1231" s="78"/>
      <c r="EE1231" s="78"/>
      <c r="EF1231" s="78"/>
      <c r="EL1231" s="78"/>
      <c r="EM1231" s="78"/>
      <c r="EN1231" s="78"/>
      <c r="ET1231" s="78"/>
      <c r="EU1231" s="78"/>
      <c r="EV1231" s="78"/>
    </row>
    <row r="1232" spans="12:152" s="77" customFormat="1" ht="12.75">
      <c r="L1232" s="78"/>
      <c r="N1232" s="78">
        <v>1E-10</v>
      </c>
      <c r="O1232" s="78">
        <v>3.6690085663800001</v>
      </c>
      <c r="P1232" s="78">
        <v>22595.331574704502</v>
      </c>
      <c r="Q1232" s="77">
        <f t="shared" si="476"/>
        <v>-6.1401662139585687E-11</v>
      </c>
      <c r="R1232" s="77">
        <f t="shared" si="477"/>
        <v>-6.1418160612043502E-11</v>
      </c>
      <c r="S1232" s="77">
        <f t="shared" si="478"/>
        <v>-6.1418161710915257E-11</v>
      </c>
      <c r="T1232" s="77">
        <f t="shared" si="479"/>
        <v>-6.1418161710988152E-11</v>
      </c>
      <c r="V1232" s="78"/>
      <c r="W1232" s="78"/>
      <c r="X1232" s="78"/>
      <c r="AD1232" s="78"/>
      <c r="AE1232" s="78"/>
      <c r="AF1232" s="78"/>
      <c r="AL1232" s="78"/>
      <c r="AM1232" s="78"/>
      <c r="AN1232" s="78"/>
      <c r="AT1232" s="78"/>
      <c r="AU1232" s="78"/>
      <c r="AV1232" s="78"/>
      <c r="BB1232" s="78"/>
      <c r="BC1232" s="78"/>
      <c r="BD1232" s="78"/>
      <c r="BJ1232" s="78"/>
      <c r="BK1232" s="78"/>
      <c r="BL1232" s="78"/>
      <c r="BR1232" s="78"/>
      <c r="BS1232" s="78"/>
      <c r="BT1232" s="78"/>
      <c r="BZ1232" s="78"/>
      <c r="CA1232" s="78"/>
      <c r="CB1232" s="78"/>
      <c r="CH1232" s="78"/>
      <c r="CI1232" s="78"/>
      <c r="CJ1232" s="78"/>
      <c r="CP1232" s="78"/>
      <c r="CQ1232" s="78"/>
      <c r="CR1232" s="78"/>
      <c r="CX1232" s="78"/>
      <c r="CY1232" s="78"/>
      <c r="CZ1232" s="78"/>
      <c r="DF1232" s="78"/>
      <c r="DG1232" s="78"/>
      <c r="DH1232" s="78"/>
      <c r="DN1232" s="78"/>
      <c r="DO1232" s="78"/>
      <c r="DP1232" s="78"/>
      <c r="DV1232" s="78"/>
      <c r="DW1232" s="78"/>
      <c r="DX1232" s="78"/>
      <c r="ED1232" s="78"/>
      <c r="EE1232" s="78"/>
      <c r="EF1232" s="78"/>
      <c r="EL1232" s="78"/>
      <c r="EM1232" s="78"/>
      <c r="EN1232" s="78"/>
      <c r="ET1232" s="78"/>
      <c r="EU1232" s="78"/>
      <c r="EV1232" s="78"/>
    </row>
    <row r="1233" spans="12:152" s="77" customFormat="1" ht="12.75">
      <c r="L1233" s="78"/>
      <c r="N1233" s="78">
        <v>7.9999999999999995E-11</v>
      </c>
      <c r="O1233" s="78">
        <v>5.3953090616999999</v>
      </c>
      <c r="P1233" s="78">
        <v>1168.8988370466</v>
      </c>
      <c r="Q1233" s="77">
        <f t="shared" si="476"/>
        <v>3.730094812738334E-11</v>
      </c>
      <c r="R1233" s="77">
        <f t="shared" si="477"/>
        <v>3.7300182777406536E-11</v>
      </c>
      <c r="S1233" s="77">
        <f t="shared" si="478"/>
        <v>3.7300182726426581E-11</v>
      </c>
      <c r="T1233" s="77">
        <f t="shared" si="479"/>
        <v>3.7300182726423188E-11</v>
      </c>
      <c r="V1233" s="78"/>
      <c r="W1233" s="78"/>
      <c r="X1233" s="78"/>
      <c r="AD1233" s="78"/>
      <c r="AE1233" s="78"/>
      <c r="AF1233" s="78"/>
      <c r="AL1233" s="78"/>
      <c r="AM1233" s="78"/>
      <c r="AN1233" s="78"/>
      <c r="AT1233" s="78"/>
      <c r="AU1233" s="78"/>
      <c r="AV1233" s="78"/>
      <c r="BB1233" s="78"/>
      <c r="BC1233" s="78"/>
      <c r="BD1233" s="78"/>
      <c r="BJ1233" s="78"/>
      <c r="BK1233" s="78"/>
      <c r="BL1233" s="78"/>
      <c r="BR1233" s="78"/>
      <c r="BS1233" s="78"/>
      <c r="BT1233" s="78"/>
      <c r="BZ1233" s="78"/>
      <c r="CA1233" s="78"/>
      <c r="CB1233" s="78"/>
      <c r="CH1233" s="78"/>
      <c r="CI1233" s="78"/>
      <c r="CJ1233" s="78"/>
      <c r="CP1233" s="78"/>
      <c r="CQ1233" s="78"/>
      <c r="CR1233" s="78"/>
      <c r="CX1233" s="78"/>
      <c r="CY1233" s="78"/>
      <c r="CZ1233" s="78"/>
      <c r="DF1233" s="78"/>
      <c r="DG1233" s="78"/>
      <c r="DH1233" s="78"/>
      <c r="DN1233" s="78"/>
      <c r="DO1233" s="78"/>
      <c r="DP1233" s="78"/>
      <c r="DV1233" s="78"/>
      <c r="DW1233" s="78"/>
      <c r="DX1233" s="78"/>
      <c r="ED1233" s="78"/>
      <c r="EE1233" s="78"/>
      <c r="EF1233" s="78"/>
      <c r="EL1233" s="78"/>
      <c r="EM1233" s="78"/>
      <c r="EN1233" s="78"/>
      <c r="ET1233" s="78"/>
      <c r="EU1233" s="78"/>
      <c r="EV1233" s="78"/>
    </row>
    <row r="1234" spans="12:152" s="77" customFormat="1" ht="12.75">
      <c r="L1234" s="78"/>
      <c r="N1234" s="78">
        <v>7.0000000000000004E-11</v>
      </c>
      <c r="O1234" s="78">
        <v>2.9721755264600001</v>
      </c>
      <c r="P1234" s="78">
        <v>130962.09312596401</v>
      </c>
      <c r="Q1234" s="77">
        <f t="shared" si="476"/>
        <v>5.8150316807104082E-11</v>
      </c>
      <c r="R1234" s="77">
        <f t="shared" si="477"/>
        <v>5.8103059042198793E-11</v>
      </c>
      <c r="S1234" s="77">
        <f t="shared" si="478"/>
        <v>5.8103055891524069E-11</v>
      </c>
      <c r="T1234" s="77">
        <f t="shared" si="479"/>
        <v>5.8103055891315471E-11</v>
      </c>
      <c r="V1234" s="78"/>
      <c r="W1234" s="78"/>
      <c r="X1234" s="78"/>
      <c r="AD1234" s="78"/>
      <c r="AE1234" s="78"/>
      <c r="AF1234" s="78"/>
      <c r="AL1234" s="78"/>
      <c r="AM1234" s="78"/>
      <c r="AN1234" s="78"/>
      <c r="AT1234" s="78"/>
      <c r="AU1234" s="78"/>
      <c r="AV1234" s="78"/>
      <c r="BB1234" s="78"/>
      <c r="BC1234" s="78"/>
      <c r="BD1234" s="78"/>
      <c r="BJ1234" s="78"/>
      <c r="BK1234" s="78"/>
      <c r="BL1234" s="78"/>
      <c r="BR1234" s="78"/>
      <c r="BS1234" s="78"/>
      <c r="BT1234" s="78"/>
      <c r="BZ1234" s="78"/>
      <c r="CA1234" s="78"/>
      <c r="CB1234" s="78"/>
      <c r="CH1234" s="78"/>
      <c r="CI1234" s="78"/>
      <c r="CJ1234" s="78"/>
      <c r="CP1234" s="78"/>
      <c r="CQ1234" s="78"/>
      <c r="CR1234" s="78"/>
      <c r="CX1234" s="78"/>
      <c r="CY1234" s="78"/>
      <c r="CZ1234" s="78"/>
      <c r="DF1234" s="78"/>
      <c r="DG1234" s="78"/>
      <c r="DH1234" s="78"/>
      <c r="DN1234" s="78"/>
      <c r="DO1234" s="78"/>
      <c r="DP1234" s="78"/>
      <c r="DV1234" s="78"/>
      <c r="DW1234" s="78"/>
      <c r="DX1234" s="78"/>
      <c r="ED1234" s="78"/>
      <c r="EE1234" s="78"/>
      <c r="EF1234" s="78"/>
      <c r="EL1234" s="78"/>
      <c r="EM1234" s="78"/>
      <c r="EN1234" s="78"/>
      <c r="ET1234" s="78"/>
      <c r="EU1234" s="78"/>
      <c r="EV1234" s="78"/>
    </row>
    <row r="1235" spans="12:152" s="77" customFormat="1" ht="12.75">
      <c r="L1235" s="78"/>
      <c r="N1235" s="78">
        <v>7.9999999999999995E-11</v>
      </c>
      <c r="O1235" s="78">
        <v>5.4165915664000002</v>
      </c>
      <c r="P1235" s="78">
        <v>106082.734919229</v>
      </c>
      <c r="Q1235" s="77">
        <f t="shared" si="476"/>
        <v>1.150510963303465E-13</v>
      </c>
      <c r="R1235" s="77">
        <f t="shared" si="477"/>
        <v>1.9356668686206142E-13</v>
      </c>
      <c r="S1235" s="77">
        <f t="shared" si="478"/>
        <v>1.9357191676870531E-13</v>
      </c>
      <c r="T1235" s="77">
        <f t="shared" si="479"/>
        <v>1.9357191711431229E-13</v>
      </c>
      <c r="V1235" s="78"/>
      <c r="W1235" s="78"/>
      <c r="X1235" s="78"/>
      <c r="AD1235" s="78"/>
      <c r="AE1235" s="78"/>
      <c r="AF1235" s="78"/>
      <c r="AL1235" s="78"/>
      <c r="AM1235" s="78"/>
      <c r="AN1235" s="78"/>
      <c r="AT1235" s="78"/>
      <c r="AU1235" s="78"/>
      <c r="AV1235" s="78"/>
      <c r="BB1235" s="78"/>
      <c r="BC1235" s="78"/>
      <c r="BD1235" s="78"/>
      <c r="BJ1235" s="78"/>
      <c r="BK1235" s="78"/>
      <c r="BL1235" s="78"/>
      <c r="BR1235" s="78"/>
      <c r="BS1235" s="78"/>
      <c r="BT1235" s="78"/>
      <c r="BZ1235" s="78"/>
      <c r="CA1235" s="78"/>
      <c r="CB1235" s="78"/>
      <c r="CH1235" s="78"/>
      <c r="CI1235" s="78"/>
      <c r="CJ1235" s="78"/>
      <c r="CP1235" s="78"/>
      <c r="CQ1235" s="78"/>
      <c r="CR1235" s="78"/>
      <c r="CX1235" s="78"/>
      <c r="CY1235" s="78"/>
      <c r="CZ1235" s="78"/>
      <c r="DF1235" s="78"/>
      <c r="DG1235" s="78"/>
      <c r="DH1235" s="78"/>
      <c r="DN1235" s="78"/>
      <c r="DO1235" s="78"/>
      <c r="DP1235" s="78"/>
      <c r="DV1235" s="78"/>
      <c r="DW1235" s="78"/>
      <c r="DX1235" s="78"/>
      <c r="ED1235" s="78"/>
      <c r="EE1235" s="78"/>
      <c r="EF1235" s="78"/>
      <c r="EL1235" s="78"/>
      <c r="EM1235" s="78"/>
      <c r="EN1235" s="78"/>
      <c r="ET1235" s="78"/>
      <c r="EU1235" s="78"/>
      <c r="EV1235" s="78"/>
    </row>
    <row r="1236" spans="12:152" s="77" customFormat="1" ht="12.75">
      <c r="L1236" s="78"/>
      <c r="N1236" s="78">
        <v>7.0000000000000004E-11</v>
      </c>
      <c r="O1236" s="78">
        <v>6.1444991418699999</v>
      </c>
      <c r="P1236" s="78">
        <v>154835.253179942</v>
      </c>
      <c r="Q1236" s="77">
        <f t="shared" si="476"/>
        <v>-3.903489414290331E-11</v>
      </c>
      <c r="R1236" s="77">
        <f t="shared" si="477"/>
        <v>-3.8951618175273247E-11</v>
      </c>
      <c r="S1236" s="77">
        <f t="shared" si="478"/>
        <v>-3.8951612625607126E-11</v>
      </c>
      <c r="T1236" s="77">
        <f t="shared" si="479"/>
        <v>-3.8951612625236846E-11</v>
      </c>
      <c r="V1236" s="78"/>
      <c r="W1236" s="78"/>
      <c r="X1236" s="78"/>
      <c r="AD1236" s="78"/>
      <c r="AE1236" s="78"/>
      <c r="AF1236" s="78"/>
      <c r="AL1236" s="78"/>
      <c r="AM1236" s="78"/>
      <c r="AN1236" s="78"/>
      <c r="AT1236" s="78"/>
      <c r="AU1236" s="78"/>
      <c r="AV1236" s="78"/>
      <c r="BB1236" s="78"/>
      <c r="BC1236" s="78"/>
      <c r="BD1236" s="78"/>
      <c r="BJ1236" s="78"/>
      <c r="BK1236" s="78"/>
      <c r="BL1236" s="78"/>
      <c r="BR1236" s="78"/>
      <c r="BS1236" s="78"/>
      <c r="BT1236" s="78"/>
      <c r="BZ1236" s="78"/>
      <c r="CA1236" s="78"/>
      <c r="CB1236" s="78"/>
      <c r="CH1236" s="78"/>
      <c r="CI1236" s="78"/>
      <c r="CJ1236" s="78"/>
      <c r="CP1236" s="78"/>
      <c r="CQ1236" s="78"/>
      <c r="CR1236" s="78"/>
      <c r="CX1236" s="78"/>
      <c r="CY1236" s="78"/>
      <c r="CZ1236" s="78"/>
      <c r="DF1236" s="78"/>
      <c r="DG1236" s="78"/>
      <c r="DH1236" s="78"/>
      <c r="DN1236" s="78"/>
      <c r="DO1236" s="78"/>
      <c r="DP1236" s="78"/>
      <c r="DV1236" s="78"/>
      <c r="DW1236" s="78"/>
      <c r="DX1236" s="78"/>
      <c r="ED1236" s="78"/>
      <c r="EE1236" s="78"/>
      <c r="EF1236" s="78"/>
      <c r="EL1236" s="78"/>
      <c r="EM1236" s="78"/>
      <c r="EN1236" s="78"/>
      <c r="ET1236" s="78"/>
      <c r="EU1236" s="78"/>
      <c r="EV1236" s="78"/>
    </row>
    <row r="1237" spans="12:152" s="77" customFormat="1" ht="12.75">
      <c r="L1237" s="78"/>
      <c r="N1237" s="78">
        <v>8.9999999999999999E-11</v>
      </c>
      <c r="O1237" s="78">
        <v>3.7710916624799999</v>
      </c>
      <c r="P1237" s="78">
        <v>76777.729303657296</v>
      </c>
      <c r="Q1237" s="77">
        <f t="shared" si="476"/>
        <v>5.1968841611248266E-11</v>
      </c>
      <c r="R1237" s="77">
        <f t="shared" si="477"/>
        <v>5.1916634143038536E-11</v>
      </c>
      <c r="S1237" s="77">
        <f t="shared" si="478"/>
        <v>5.1916630664635609E-11</v>
      </c>
      <c r="T1237" s="77">
        <f t="shared" si="479"/>
        <v>5.1916630664405776E-11</v>
      </c>
      <c r="V1237" s="78"/>
      <c r="W1237" s="78"/>
      <c r="X1237" s="78"/>
      <c r="AD1237" s="78"/>
      <c r="AE1237" s="78"/>
      <c r="AF1237" s="78"/>
      <c r="AL1237" s="78"/>
      <c r="AM1237" s="78"/>
      <c r="AN1237" s="78"/>
      <c r="AT1237" s="78"/>
      <c r="AU1237" s="78"/>
      <c r="AV1237" s="78"/>
      <c r="BB1237" s="78"/>
      <c r="BC1237" s="78"/>
      <c r="BD1237" s="78"/>
      <c r="BJ1237" s="78"/>
      <c r="BK1237" s="78"/>
      <c r="BL1237" s="78"/>
      <c r="BR1237" s="78"/>
      <c r="BS1237" s="78"/>
      <c r="BT1237" s="78"/>
      <c r="BZ1237" s="78"/>
      <c r="CA1237" s="78"/>
      <c r="CB1237" s="78"/>
      <c r="CH1237" s="78"/>
      <c r="CI1237" s="78"/>
      <c r="CJ1237" s="78"/>
      <c r="CP1237" s="78"/>
      <c r="CQ1237" s="78"/>
      <c r="CR1237" s="78"/>
      <c r="CX1237" s="78"/>
      <c r="CY1237" s="78"/>
      <c r="CZ1237" s="78"/>
      <c r="DF1237" s="78"/>
      <c r="DG1237" s="78"/>
      <c r="DH1237" s="78"/>
      <c r="DN1237" s="78"/>
      <c r="DO1237" s="78"/>
      <c r="DP1237" s="78"/>
      <c r="DV1237" s="78"/>
      <c r="DW1237" s="78"/>
      <c r="DX1237" s="78"/>
      <c r="ED1237" s="78"/>
      <c r="EE1237" s="78"/>
      <c r="EF1237" s="78"/>
      <c r="EL1237" s="78"/>
      <c r="EM1237" s="78"/>
      <c r="EN1237" s="78"/>
      <c r="ET1237" s="78"/>
      <c r="EU1237" s="78"/>
      <c r="EV1237" s="78"/>
    </row>
    <row r="1238" spans="12:152" s="77" customFormat="1" ht="12.75">
      <c r="L1238" s="78"/>
      <c r="N1238" s="78">
        <v>1E-10</v>
      </c>
      <c r="O1238" s="78">
        <v>2.6869919852300002</v>
      </c>
      <c r="P1238" s="78">
        <v>31903.014001211101</v>
      </c>
      <c r="Q1238" s="77">
        <f t="shared" si="476"/>
        <v>-1.5615280307396687E-11</v>
      </c>
      <c r="R1238" s="77">
        <f t="shared" si="477"/>
        <v>-1.5586125955135469E-11</v>
      </c>
      <c r="S1238" s="77">
        <f t="shared" si="478"/>
        <v>-1.5586124013122047E-11</v>
      </c>
      <c r="T1238" s="77">
        <f t="shared" si="479"/>
        <v>-1.5586124012992904E-11</v>
      </c>
      <c r="V1238" s="78"/>
      <c r="W1238" s="78"/>
      <c r="X1238" s="78"/>
      <c r="AD1238" s="78"/>
      <c r="AE1238" s="78"/>
      <c r="AF1238" s="78"/>
      <c r="AL1238" s="78"/>
      <c r="AM1238" s="78"/>
      <c r="AN1238" s="78"/>
      <c r="AT1238" s="78"/>
      <c r="AU1238" s="78"/>
      <c r="AV1238" s="78"/>
      <c r="BB1238" s="78"/>
      <c r="BC1238" s="78"/>
      <c r="BD1238" s="78"/>
      <c r="BJ1238" s="78"/>
      <c r="BK1238" s="78"/>
      <c r="BL1238" s="78"/>
      <c r="BR1238" s="78"/>
      <c r="BS1238" s="78"/>
      <c r="BT1238" s="78"/>
      <c r="BZ1238" s="78"/>
      <c r="CA1238" s="78"/>
      <c r="CB1238" s="78"/>
      <c r="CH1238" s="78"/>
      <c r="CI1238" s="78"/>
      <c r="CJ1238" s="78"/>
      <c r="CP1238" s="78"/>
      <c r="CQ1238" s="78"/>
      <c r="CR1238" s="78"/>
      <c r="CX1238" s="78"/>
      <c r="CY1238" s="78"/>
      <c r="CZ1238" s="78"/>
      <c r="DF1238" s="78"/>
      <c r="DG1238" s="78"/>
      <c r="DH1238" s="78"/>
      <c r="DN1238" s="78"/>
      <c r="DO1238" s="78"/>
      <c r="DP1238" s="78"/>
      <c r="DV1238" s="78"/>
      <c r="DW1238" s="78"/>
      <c r="DX1238" s="78"/>
      <c r="ED1238" s="78"/>
      <c r="EE1238" s="78"/>
      <c r="EF1238" s="78"/>
      <c r="EL1238" s="78"/>
      <c r="EM1238" s="78"/>
      <c r="EN1238" s="78"/>
      <c r="ET1238" s="78"/>
      <c r="EU1238" s="78"/>
      <c r="EV1238" s="78"/>
    </row>
    <row r="1239" spans="12:152" s="77" customFormat="1" ht="12.75">
      <c r="L1239" s="78"/>
      <c r="N1239" s="78">
        <v>1E-10</v>
      </c>
      <c r="O1239" s="78">
        <v>4.1132528617000004</v>
      </c>
      <c r="P1239" s="78">
        <v>51861.620103278699</v>
      </c>
      <c r="Q1239" s="77">
        <f t="shared" si="476"/>
        <v>7.6872794760878699E-11</v>
      </c>
      <c r="R1239" s="77">
        <f t="shared" si="477"/>
        <v>7.6842098505337457E-11</v>
      </c>
      <c r="S1239" s="77">
        <f t="shared" si="478"/>
        <v>7.684209646007156E-11</v>
      </c>
      <c r="T1239" s="77">
        <f t="shared" si="479"/>
        <v>7.6842096459936976E-11</v>
      </c>
      <c r="V1239" s="78"/>
      <c r="W1239" s="78"/>
      <c r="X1239" s="78"/>
      <c r="AD1239" s="78"/>
      <c r="AE1239" s="78"/>
      <c r="AF1239" s="78"/>
      <c r="AL1239" s="78"/>
      <c r="AM1239" s="78"/>
      <c r="AN1239" s="78"/>
      <c r="AT1239" s="78"/>
      <c r="AU1239" s="78"/>
      <c r="AV1239" s="78"/>
      <c r="BB1239" s="78"/>
      <c r="BC1239" s="78"/>
      <c r="BD1239" s="78"/>
      <c r="BJ1239" s="78"/>
      <c r="BK1239" s="78"/>
      <c r="BL1239" s="78"/>
      <c r="BR1239" s="78"/>
      <c r="BS1239" s="78"/>
      <c r="BT1239" s="78"/>
      <c r="BZ1239" s="78"/>
      <c r="CA1239" s="78"/>
      <c r="CB1239" s="78"/>
      <c r="CH1239" s="78"/>
      <c r="CI1239" s="78"/>
      <c r="CJ1239" s="78"/>
      <c r="CP1239" s="78"/>
      <c r="CQ1239" s="78"/>
      <c r="CR1239" s="78"/>
      <c r="CX1239" s="78"/>
      <c r="CY1239" s="78"/>
      <c r="CZ1239" s="78"/>
      <c r="DF1239" s="78"/>
      <c r="DG1239" s="78"/>
      <c r="DH1239" s="78"/>
      <c r="DN1239" s="78"/>
      <c r="DO1239" s="78"/>
      <c r="DP1239" s="78"/>
      <c r="DV1239" s="78"/>
      <c r="DW1239" s="78"/>
      <c r="DX1239" s="78"/>
      <c r="ED1239" s="78"/>
      <c r="EE1239" s="78"/>
      <c r="EF1239" s="78"/>
      <c r="EL1239" s="78"/>
      <c r="EM1239" s="78"/>
      <c r="EN1239" s="78"/>
      <c r="ET1239" s="78"/>
      <c r="EU1239" s="78"/>
      <c r="EV1239" s="78"/>
    </row>
    <row r="1240" spans="12:152" s="77" customFormat="1" ht="12.75">
      <c r="L1240" s="78"/>
      <c r="N1240" s="78">
        <v>1E-10</v>
      </c>
      <c r="O1240" s="78">
        <v>6.2228531183699998</v>
      </c>
      <c r="P1240" s="78">
        <v>52213.939318786201</v>
      </c>
      <c r="Q1240" s="77">
        <f t="shared" si="476"/>
        <v>8.5883472812393511E-11</v>
      </c>
      <c r="R1240" s="77">
        <f t="shared" si="477"/>
        <v>8.5858717487439134E-11</v>
      </c>
      <c r="S1240" s="77">
        <f t="shared" si="478"/>
        <v>8.5858715837824982E-11</v>
      </c>
      <c r="T1240" s="77">
        <f t="shared" si="479"/>
        <v>8.5858715837714256E-11</v>
      </c>
      <c r="V1240" s="78"/>
      <c r="W1240" s="78"/>
      <c r="X1240" s="78"/>
      <c r="AD1240" s="78"/>
      <c r="AE1240" s="78"/>
      <c r="AF1240" s="78"/>
      <c r="AL1240" s="78"/>
      <c r="AM1240" s="78"/>
      <c r="AN1240" s="78"/>
      <c r="AT1240" s="78"/>
      <c r="AU1240" s="78"/>
      <c r="AV1240" s="78"/>
      <c r="BB1240" s="78"/>
      <c r="BC1240" s="78"/>
      <c r="BD1240" s="78"/>
      <c r="BJ1240" s="78"/>
      <c r="BK1240" s="78"/>
      <c r="BL1240" s="78"/>
      <c r="BR1240" s="78"/>
      <c r="BS1240" s="78"/>
      <c r="BT1240" s="78"/>
      <c r="BZ1240" s="78"/>
      <c r="CA1240" s="78"/>
      <c r="CB1240" s="78"/>
      <c r="CH1240" s="78"/>
      <c r="CI1240" s="78"/>
      <c r="CJ1240" s="78"/>
      <c r="CP1240" s="78"/>
      <c r="CQ1240" s="78"/>
      <c r="CR1240" s="78"/>
      <c r="CX1240" s="78"/>
      <c r="CY1240" s="78"/>
      <c r="CZ1240" s="78"/>
      <c r="DF1240" s="78"/>
      <c r="DG1240" s="78"/>
      <c r="DH1240" s="78"/>
      <c r="DN1240" s="78"/>
      <c r="DO1240" s="78"/>
      <c r="DP1240" s="78"/>
      <c r="DV1240" s="78"/>
      <c r="DW1240" s="78"/>
      <c r="DX1240" s="78"/>
      <c r="ED1240" s="78"/>
      <c r="EE1240" s="78"/>
      <c r="EF1240" s="78"/>
      <c r="EL1240" s="78"/>
      <c r="EM1240" s="78"/>
      <c r="EN1240" s="78"/>
      <c r="ET1240" s="78"/>
      <c r="EU1240" s="78"/>
      <c r="EV1240" s="78"/>
    </row>
    <row r="1241" spans="12:152" s="77" customFormat="1" ht="12.75">
      <c r="L1241" s="78"/>
      <c r="N1241" s="78">
        <v>7.9999999999999995E-11</v>
      </c>
      <c r="O1241" s="78">
        <v>4.0569199865199996</v>
      </c>
      <c r="P1241" s="78">
        <v>130432.88714897</v>
      </c>
      <c r="Q1241" s="77">
        <f t="shared" si="476"/>
        <v>-7.6728375281987307E-11</v>
      </c>
      <c r="R1241" s="77">
        <f t="shared" si="477"/>
        <v>-7.6755644694500643E-11</v>
      </c>
      <c r="S1241" s="77">
        <f t="shared" si="478"/>
        <v>-7.6755646507189032E-11</v>
      </c>
      <c r="T1241" s="77">
        <f t="shared" si="479"/>
        <v>-7.6755646507309529E-11</v>
      </c>
      <c r="V1241" s="78"/>
      <c r="W1241" s="78"/>
      <c r="X1241" s="78"/>
      <c r="AD1241" s="78"/>
      <c r="AE1241" s="78"/>
      <c r="AF1241" s="78"/>
      <c r="AL1241" s="78"/>
      <c r="AM1241" s="78"/>
      <c r="AN1241" s="78"/>
      <c r="AT1241" s="78"/>
      <c r="AU1241" s="78"/>
      <c r="AV1241" s="78"/>
      <c r="BB1241" s="78"/>
      <c r="BC1241" s="78"/>
      <c r="BD1241" s="78"/>
      <c r="BJ1241" s="78"/>
      <c r="BK1241" s="78"/>
      <c r="BL1241" s="78"/>
      <c r="BR1241" s="78"/>
      <c r="BS1241" s="78"/>
      <c r="BT1241" s="78"/>
      <c r="BZ1241" s="78"/>
      <c r="CA1241" s="78"/>
      <c r="CB1241" s="78"/>
      <c r="CH1241" s="78"/>
      <c r="CI1241" s="78"/>
      <c r="CJ1241" s="78"/>
      <c r="CP1241" s="78"/>
      <c r="CQ1241" s="78"/>
      <c r="CR1241" s="78"/>
      <c r="CX1241" s="78"/>
      <c r="CY1241" s="78"/>
      <c r="CZ1241" s="78"/>
      <c r="DF1241" s="78"/>
      <c r="DG1241" s="78"/>
      <c r="DH1241" s="78"/>
      <c r="DN1241" s="78"/>
      <c r="DO1241" s="78"/>
      <c r="DP1241" s="78"/>
      <c r="DV1241" s="78"/>
      <c r="DW1241" s="78"/>
      <c r="DX1241" s="78"/>
      <c r="ED1241" s="78"/>
      <c r="EE1241" s="78"/>
      <c r="EF1241" s="78"/>
      <c r="EL1241" s="78"/>
      <c r="EM1241" s="78"/>
      <c r="EN1241" s="78"/>
      <c r="ET1241" s="78"/>
      <c r="EU1241" s="78"/>
      <c r="EV1241" s="78"/>
    </row>
    <row r="1242" spans="12:152" s="77" customFormat="1" ht="12.75">
      <c r="L1242" s="78"/>
      <c r="N1242" s="78">
        <v>7.9999999999999995E-11</v>
      </c>
      <c r="O1242" s="78">
        <v>5.4418239274399998</v>
      </c>
      <c r="P1242" s="78">
        <v>24844.415539895701</v>
      </c>
      <c r="Q1242" s="77">
        <f t="shared" si="476"/>
        <v>7.478799875971862E-11</v>
      </c>
      <c r="R1242" s="77">
        <f t="shared" si="477"/>
        <v>7.4781468159295024E-11</v>
      </c>
      <c r="S1242" s="77">
        <f t="shared" si="478"/>
        <v>7.478146772416129E-11</v>
      </c>
      <c r="T1242" s="77">
        <f t="shared" si="479"/>
        <v>7.4781467724132209E-11</v>
      </c>
      <c r="V1242" s="78"/>
      <c r="W1242" s="78"/>
      <c r="X1242" s="78"/>
      <c r="AD1242" s="78"/>
      <c r="AE1242" s="78"/>
      <c r="AF1242" s="78"/>
      <c r="AL1242" s="78"/>
      <c r="AM1242" s="78"/>
      <c r="AN1242" s="78"/>
      <c r="AT1242" s="78"/>
      <c r="AU1242" s="78"/>
      <c r="AV1242" s="78"/>
      <c r="BB1242" s="78"/>
      <c r="BC1242" s="78"/>
      <c r="BD1242" s="78"/>
      <c r="BJ1242" s="78"/>
      <c r="BK1242" s="78"/>
      <c r="BL1242" s="78"/>
      <c r="BR1242" s="78"/>
      <c r="BS1242" s="78"/>
      <c r="BT1242" s="78"/>
      <c r="BZ1242" s="78"/>
      <c r="CA1242" s="78"/>
      <c r="CB1242" s="78"/>
      <c r="CH1242" s="78"/>
      <c r="CI1242" s="78"/>
      <c r="CJ1242" s="78"/>
      <c r="CP1242" s="78"/>
      <c r="CQ1242" s="78"/>
      <c r="CR1242" s="78"/>
      <c r="CX1242" s="78"/>
      <c r="CY1242" s="78"/>
      <c r="CZ1242" s="78"/>
      <c r="DF1242" s="78"/>
      <c r="DG1242" s="78"/>
      <c r="DH1242" s="78"/>
      <c r="DN1242" s="78"/>
      <c r="DO1242" s="78"/>
      <c r="DP1242" s="78"/>
      <c r="DV1242" s="78"/>
      <c r="DW1242" s="78"/>
      <c r="DX1242" s="78"/>
      <c r="ED1242" s="78"/>
      <c r="EE1242" s="78"/>
      <c r="EF1242" s="78"/>
      <c r="EL1242" s="78"/>
      <c r="EM1242" s="78"/>
      <c r="EN1242" s="78"/>
      <c r="ET1242" s="78"/>
      <c r="EU1242" s="78"/>
      <c r="EV1242" s="78"/>
    </row>
    <row r="1243" spans="12:152" s="77" customFormat="1" ht="12.75">
      <c r="L1243" s="78"/>
      <c r="N1243" s="78">
        <v>7.9999999999999995E-11</v>
      </c>
      <c r="O1243" s="78">
        <v>5.3155178210400003</v>
      </c>
      <c r="P1243" s="78">
        <v>26247.204876366399</v>
      </c>
      <c r="Q1243" s="77">
        <f t="shared" si="476"/>
        <v>-3.2119875463208141E-11</v>
      </c>
      <c r="R1243" s="77">
        <f t="shared" si="477"/>
        <v>-3.2137666485806096E-11</v>
      </c>
      <c r="S1243" s="77">
        <f t="shared" si="478"/>
        <v>-3.21376676708019E-11</v>
      </c>
      <c r="T1243" s="77">
        <f t="shared" si="479"/>
        <v>-3.2137667670878938E-11</v>
      </c>
      <c r="V1243" s="78"/>
      <c r="W1243" s="78"/>
      <c r="X1243" s="78"/>
      <c r="AD1243" s="78"/>
      <c r="AE1243" s="78"/>
      <c r="AF1243" s="78"/>
      <c r="AL1243" s="78"/>
      <c r="AM1243" s="78"/>
      <c r="AN1243" s="78"/>
      <c r="AT1243" s="78"/>
      <c r="AU1243" s="78"/>
      <c r="AV1243" s="78"/>
      <c r="BB1243" s="78"/>
      <c r="BC1243" s="78"/>
      <c r="BD1243" s="78"/>
      <c r="BJ1243" s="78"/>
      <c r="BK1243" s="78"/>
      <c r="BL1243" s="78"/>
      <c r="BR1243" s="78"/>
      <c r="BS1243" s="78"/>
      <c r="BT1243" s="78"/>
      <c r="BZ1243" s="78"/>
      <c r="CA1243" s="78"/>
      <c r="CB1243" s="78"/>
      <c r="CH1243" s="78"/>
      <c r="CI1243" s="78"/>
      <c r="CJ1243" s="78"/>
      <c r="CP1243" s="78"/>
      <c r="CQ1243" s="78"/>
      <c r="CR1243" s="78"/>
      <c r="CX1243" s="78"/>
      <c r="CY1243" s="78"/>
      <c r="CZ1243" s="78"/>
      <c r="DF1243" s="78"/>
      <c r="DG1243" s="78"/>
      <c r="DH1243" s="78"/>
      <c r="DN1243" s="78"/>
      <c r="DO1243" s="78"/>
      <c r="DP1243" s="78"/>
      <c r="DV1243" s="78"/>
      <c r="DW1243" s="78"/>
      <c r="DX1243" s="78"/>
      <c r="ED1243" s="78"/>
      <c r="EE1243" s="78"/>
      <c r="EF1243" s="78"/>
      <c r="EL1243" s="78"/>
      <c r="EM1243" s="78"/>
      <c r="EN1243" s="78"/>
      <c r="ET1243" s="78"/>
      <c r="EU1243" s="78"/>
      <c r="EV1243" s="78"/>
    </row>
    <row r="1244" spans="12:152" s="77" customFormat="1" ht="12.75">
      <c r="L1244" s="78"/>
      <c r="N1244" s="78">
        <v>7.0000000000000004E-11</v>
      </c>
      <c r="O1244" s="78">
        <v>3.3498224378099999</v>
      </c>
      <c r="P1244" s="78">
        <v>53771.992725432901</v>
      </c>
      <c r="Q1244" s="77">
        <f t="shared" si="476"/>
        <v>6.0858564731832197E-11</v>
      </c>
      <c r="R1244" s="77">
        <f t="shared" si="477"/>
        <v>6.0875763458324651E-11</v>
      </c>
      <c r="S1244" s="77">
        <f t="shared" si="478"/>
        <v>6.0875764603427725E-11</v>
      </c>
      <c r="T1244" s="77">
        <f t="shared" si="479"/>
        <v>6.0875764603502365E-11</v>
      </c>
      <c r="V1244" s="78"/>
      <c r="W1244" s="78"/>
      <c r="X1244" s="78"/>
      <c r="AD1244" s="78"/>
      <c r="AE1244" s="78"/>
      <c r="AF1244" s="78"/>
      <c r="AL1244" s="78"/>
      <c r="AM1244" s="78"/>
      <c r="AN1244" s="78"/>
      <c r="AT1244" s="78"/>
      <c r="AU1244" s="78"/>
      <c r="AV1244" s="78"/>
      <c r="BB1244" s="78"/>
      <c r="BC1244" s="78"/>
      <c r="BD1244" s="78"/>
      <c r="BJ1244" s="78"/>
      <c r="BK1244" s="78"/>
      <c r="BL1244" s="78"/>
      <c r="BR1244" s="78"/>
      <c r="BS1244" s="78"/>
      <c r="BT1244" s="78"/>
      <c r="BZ1244" s="78"/>
      <c r="CA1244" s="78"/>
      <c r="CB1244" s="78"/>
      <c r="CH1244" s="78"/>
      <c r="CI1244" s="78"/>
      <c r="CJ1244" s="78"/>
      <c r="CP1244" s="78"/>
      <c r="CQ1244" s="78"/>
      <c r="CR1244" s="78"/>
      <c r="CX1244" s="78"/>
      <c r="CY1244" s="78"/>
      <c r="CZ1244" s="78"/>
      <c r="DF1244" s="78"/>
      <c r="DG1244" s="78"/>
      <c r="DH1244" s="78"/>
      <c r="DN1244" s="78"/>
      <c r="DO1244" s="78"/>
      <c r="DP1244" s="78"/>
      <c r="DV1244" s="78"/>
      <c r="DW1244" s="78"/>
      <c r="DX1244" s="78"/>
      <c r="ED1244" s="78"/>
      <c r="EE1244" s="78"/>
      <c r="EF1244" s="78"/>
      <c r="EL1244" s="78"/>
      <c r="EM1244" s="78"/>
      <c r="EN1244" s="78"/>
      <c r="ET1244" s="78"/>
      <c r="EU1244" s="78"/>
      <c r="EV1244" s="78"/>
    </row>
    <row r="1245" spans="12:152" s="77" customFormat="1" ht="12.75">
      <c r="L1245" s="78"/>
      <c r="N1245" s="78">
        <v>7.0000000000000004E-11</v>
      </c>
      <c r="O1245" s="78">
        <v>0.76435484794999997</v>
      </c>
      <c r="P1245" s="78">
        <v>103829.03514820201</v>
      </c>
      <c r="Q1245" s="77">
        <f t="shared" si="476"/>
        <v>-6.9995082275795156E-11</v>
      </c>
      <c r="R1245" s="77">
        <f t="shared" si="477"/>
        <v>-6.9994252943568305E-11</v>
      </c>
      <c r="S1245" s="77">
        <f t="shared" si="478"/>
        <v>-6.9994252886175438E-11</v>
      </c>
      <c r="T1245" s="77">
        <f t="shared" si="479"/>
        <v>-6.9994252886171574E-11</v>
      </c>
      <c r="V1245" s="78"/>
      <c r="W1245" s="78"/>
      <c r="X1245" s="78"/>
      <c r="AD1245" s="78"/>
      <c r="AE1245" s="78"/>
      <c r="AF1245" s="78"/>
      <c r="AL1245" s="78"/>
      <c r="AM1245" s="78"/>
      <c r="AN1245" s="78"/>
      <c r="AT1245" s="78"/>
      <c r="AU1245" s="78"/>
      <c r="AV1245" s="78"/>
      <c r="BB1245" s="78"/>
      <c r="BC1245" s="78"/>
      <c r="BD1245" s="78"/>
      <c r="BJ1245" s="78"/>
      <c r="BK1245" s="78"/>
      <c r="BL1245" s="78"/>
      <c r="BR1245" s="78"/>
      <c r="BS1245" s="78"/>
      <c r="BT1245" s="78"/>
      <c r="BZ1245" s="78"/>
      <c r="CA1245" s="78"/>
      <c r="CB1245" s="78"/>
      <c r="CH1245" s="78"/>
      <c r="CI1245" s="78"/>
      <c r="CJ1245" s="78"/>
      <c r="CP1245" s="78"/>
      <c r="CQ1245" s="78"/>
      <c r="CR1245" s="78"/>
      <c r="CX1245" s="78"/>
      <c r="CY1245" s="78"/>
      <c r="CZ1245" s="78"/>
      <c r="DF1245" s="78"/>
      <c r="DG1245" s="78"/>
      <c r="DH1245" s="78"/>
      <c r="DN1245" s="78"/>
      <c r="DO1245" s="78"/>
      <c r="DP1245" s="78"/>
      <c r="DV1245" s="78"/>
      <c r="DW1245" s="78"/>
      <c r="DX1245" s="78"/>
      <c r="ED1245" s="78"/>
      <c r="EE1245" s="78"/>
      <c r="EF1245" s="78"/>
      <c r="EL1245" s="78"/>
      <c r="EM1245" s="78"/>
      <c r="EN1245" s="78"/>
      <c r="ET1245" s="78"/>
      <c r="EU1245" s="78"/>
      <c r="EV1245" s="78"/>
    </row>
    <row r="1246" spans="12:152" s="77" customFormat="1" ht="12.75">
      <c r="L1246" s="78"/>
      <c r="N1246" s="78">
        <v>8.9999999999999999E-11</v>
      </c>
      <c r="O1246" s="78">
        <v>0.48166296597000002</v>
      </c>
      <c r="P1246" s="78">
        <v>4571.6232579585903</v>
      </c>
      <c r="Q1246" s="77">
        <f t="shared" si="476"/>
        <v>8.6818000589190837E-11</v>
      </c>
      <c r="R1246" s="77">
        <f t="shared" si="477"/>
        <v>8.6819003753641261E-11</v>
      </c>
      <c r="S1246" s="77">
        <f t="shared" si="478"/>
        <v>8.6819003820456762E-11</v>
      </c>
      <c r="T1246" s="77">
        <f t="shared" si="479"/>
        <v>8.6819003820461156E-11</v>
      </c>
      <c r="V1246" s="78"/>
      <c r="W1246" s="78"/>
      <c r="X1246" s="78"/>
      <c r="AD1246" s="78"/>
      <c r="AE1246" s="78"/>
      <c r="AF1246" s="78"/>
      <c r="AL1246" s="78"/>
      <c r="AM1246" s="78"/>
      <c r="AN1246" s="78"/>
      <c r="AT1246" s="78"/>
      <c r="AU1246" s="78"/>
      <c r="AV1246" s="78"/>
      <c r="BB1246" s="78"/>
      <c r="BC1246" s="78"/>
      <c r="BD1246" s="78"/>
      <c r="BJ1246" s="78"/>
      <c r="BK1246" s="78"/>
      <c r="BL1246" s="78"/>
      <c r="BR1246" s="78"/>
      <c r="BS1246" s="78"/>
      <c r="BT1246" s="78"/>
      <c r="BZ1246" s="78"/>
      <c r="CA1246" s="78"/>
      <c r="CB1246" s="78"/>
      <c r="CH1246" s="78"/>
      <c r="CI1246" s="78"/>
      <c r="CJ1246" s="78"/>
      <c r="CP1246" s="78"/>
      <c r="CQ1246" s="78"/>
      <c r="CR1246" s="78"/>
      <c r="CX1246" s="78"/>
      <c r="CY1246" s="78"/>
      <c r="CZ1246" s="78"/>
      <c r="DF1246" s="78"/>
      <c r="DG1246" s="78"/>
      <c r="DH1246" s="78"/>
      <c r="DN1246" s="78"/>
      <c r="DO1246" s="78"/>
      <c r="DP1246" s="78"/>
      <c r="DV1246" s="78"/>
      <c r="DW1246" s="78"/>
      <c r="DX1246" s="78"/>
      <c r="ED1246" s="78"/>
      <c r="EE1246" s="78"/>
      <c r="EF1246" s="78"/>
      <c r="EL1246" s="78"/>
      <c r="EM1246" s="78"/>
      <c r="EN1246" s="78"/>
      <c r="ET1246" s="78"/>
      <c r="EU1246" s="78"/>
      <c r="EV1246" s="78"/>
    </row>
    <row r="1247" spans="12:152" s="77" customFormat="1" ht="12.75">
      <c r="L1247" s="78"/>
      <c r="N1247" s="78">
        <v>1E-10</v>
      </c>
      <c r="O1247" s="78">
        <v>2.5385762884999998</v>
      </c>
      <c r="P1247" s="78">
        <v>23735.036987802301</v>
      </c>
      <c r="Q1247" s="77">
        <f t="shared" si="476"/>
        <v>-9.6721531589050076E-11</v>
      </c>
      <c r="R1247" s="77">
        <f t="shared" si="477"/>
        <v>-9.6715952607069059E-11</v>
      </c>
      <c r="S1247" s="77">
        <f t="shared" si="478"/>
        <v>-9.671595223529789E-11</v>
      </c>
      <c r="T1247" s="77">
        <f t="shared" si="479"/>
        <v>-9.671595223527332E-11</v>
      </c>
      <c r="V1247" s="78"/>
      <c r="W1247" s="78"/>
      <c r="X1247" s="78"/>
      <c r="AD1247" s="78"/>
      <c r="AE1247" s="78"/>
      <c r="AF1247" s="78"/>
      <c r="AL1247" s="78"/>
      <c r="AM1247" s="78"/>
      <c r="AN1247" s="78"/>
      <c r="AT1247" s="78"/>
      <c r="AU1247" s="78"/>
      <c r="AV1247" s="78"/>
      <c r="BB1247" s="78"/>
      <c r="BC1247" s="78"/>
      <c r="BD1247" s="78"/>
      <c r="BJ1247" s="78"/>
      <c r="BK1247" s="78"/>
      <c r="BL1247" s="78"/>
      <c r="BR1247" s="78"/>
      <c r="BS1247" s="78"/>
      <c r="BT1247" s="78"/>
      <c r="BZ1247" s="78"/>
      <c r="CA1247" s="78"/>
      <c r="CB1247" s="78"/>
      <c r="CH1247" s="78"/>
      <c r="CI1247" s="78"/>
      <c r="CJ1247" s="78"/>
      <c r="CP1247" s="78"/>
      <c r="CQ1247" s="78"/>
      <c r="CR1247" s="78"/>
      <c r="CX1247" s="78"/>
      <c r="CY1247" s="78"/>
      <c r="CZ1247" s="78"/>
      <c r="DF1247" s="78"/>
      <c r="DG1247" s="78"/>
      <c r="DH1247" s="78"/>
      <c r="DN1247" s="78"/>
      <c r="DO1247" s="78"/>
      <c r="DP1247" s="78"/>
      <c r="DV1247" s="78"/>
      <c r="DW1247" s="78"/>
      <c r="DX1247" s="78"/>
      <c r="ED1247" s="78"/>
      <c r="EE1247" s="78"/>
      <c r="EF1247" s="78"/>
      <c r="EL1247" s="78"/>
      <c r="EM1247" s="78"/>
      <c r="EN1247" s="78"/>
      <c r="ET1247" s="78"/>
      <c r="EU1247" s="78"/>
      <c r="EV1247" s="78"/>
    </row>
    <row r="1248" spans="12:152" s="77" customFormat="1" ht="12.75">
      <c r="L1248" s="78"/>
      <c r="N1248" s="78">
        <v>8.9999999999999999E-11</v>
      </c>
      <c r="O1248" s="78">
        <v>3.0693298264000002</v>
      </c>
      <c r="P1248" s="78">
        <v>51102.197258957502</v>
      </c>
      <c r="Q1248" s="77">
        <f t="shared" si="476"/>
        <v>-7.0611704671657504E-11</v>
      </c>
      <c r="R1248" s="77">
        <f t="shared" si="477"/>
        <v>-7.0585314033813665E-11</v>
      </c>
      <c r="S1248" s="77">
        <f t="shared" si="478"/>
        <v>-7.058531227541133E-11</v>
      </c>
      <c r="T1248" s="77">
        <f t="shared" si="479"/>
        <v>-7.0585312275293896E-11</v>
      </c>
      <c r="V1248" s="78"/>
      <c r="W1248" s="78"/>
      <c r="X1248" s="78"/>
      <c r="AD1248" s="78"/>
      <c r="AE1248" s="78"/>
      <c r="AF1248" s="78"/>
      <c r="AL1248" s="78"/>
      <c r="AM1248" s="78"/>
      <c r="AN1248" s="78"/>
      <c r="AT1248" s="78"/>
      <c r="AU1248" s="78"/>
      <c r="AV1248" s="78"/>
      <c r="BB1248" s="78"/>
      <c r="BC1248" s="78"/>
      <c r="BD1248" s="78"/>
      <c r="BJ1248" s="78"/>
      <c r="BK1248" s="78"/>
      <c r="BL1248" s="78"/>
      <c r="BR1248" s="78"/>
      <c r="BS1248" s="78"/>
      <c r="BT1248" s="78"/>
      <c r="BZ1248" s="78"/>
      <c r="CA1248" s="78"/>
      <c r="CB1248" s="78"/>
      <c r="CH1248" s="78"/>
      <c r="CI1248" s="78"/>
      <c r="CJ1248" s="78"/>
      <c r="CP1248" s="78"/>
      <c r="CQ1248" s="78"/>
      <c r="CR1248" s="78"/>
      <c r="CX1248" s="78"/>
      <c r="CY1248" s="78"/>
      <c r="CZ1248" s="78"/>
      <c r="DF1248" s="78"/>
      <c r="DG1248" s="78"/>
      <c r="DH1248" s="78"/>
      <c r="DN1248" s="78"/>
      <c r="DO1248" s="78"/>
      <c r="DP1248" s="78"/>
      <c r="DV1248" s="78"/>
      <c r="DW1248" s="78"/>
      <c r="DX1248" s="78"/>
      <c r="ED1248" s="78"/>
      <c r="EE1248" s="78"/>
      <c r="EF1248" s="78"/>
      <c r="EL1248" s="78"/>
      <c r="EM1248" s="78"/>
      <c r="EN1248" s="78"/>
      <c r="ET1248" s="78"/>
      <c r="EU1248" s="78"/>
      <c r="EV1248" s="78"/>
    </row>
    <row r="1249" spans="12:152" s="77" customFormat="1" ht="12.75">
      <c r="L1249" s="78"/>
      <c r="N1249" s="78">
        <v>8.9999999999999999E-11</v>
      </c>
      <c r="O1249" s="78">
        <v>0.81667861584000001</v>
      </c>
      <c r="P1249" s="78">
        <v>180396.564886832</v>
      </c>
      <c r="Q1249" s="77">
        <f t="shared" si="476"/>
        <v>8.3620513454362333E-11</v>
      </c>
      <c r="R1249" s="77">
        <f t="shared" si="477"/>
        <v>8.3564852183963782E-11</v>
      </c>
      <c r="S1249" s="77">
        <f t="shared" si="478"/>
        <v>8.356484846861745E-11</v>
      </c>
      <c r="T1249" s="77">
        <f t="shared" si="479"/>
        <v>8.3564848468374298E-11</v>
      </c>
      <c r="V1249" s="78"/>
      <c r="W1249" s="78"/>
      <c r="X1249" s="78"/>
      <c r="AD1249" s="78"/>
      <c r="AE1249" s="78"/>
      <c r="AF1249" s="78"/>
      <c r="AL1249" s="78"/>
      <c r="AM1249" s="78"/>
      <c r="AN1249" s="78"/>
      <c r="AT1249" s="78"/>
      <c r="AU1249" s="78"/>
      <c r="AV1249" s="78"/>
      <c r="BB1249" s="78"/>
      <c r="BC1249" s="78"/>
      <c r="BD1249" s="78"/>
      <c r="BJ1249" s="78"/>
      <c r="BK1249" s="78"/>
      <c r="BL1249" s="78"/>
      <c r="BR1249" s="78"/>
      <c r="BS1249" s="78"/>
      <c r="BT1249" s="78"/>
      <c r="BZ1249" s="78"/>
      <c r="CA1249" s="78"/>
      <c r="CB1249" s="78"/>
      <c r="CH1249" s="78"/>
      <c r="CI1249" s="78"/>
      <c r="CJ1249" s="78"/>
      <c r="CP1249" s="78"/>
      <c r="CQ1249" s="78"/>
      <c r="CR1249" s="78"/>
      <c r="CX1249" s="78"/>
      <c r="CY1249" s="78"/>
      <c r="CZ1249" s="78"/>
      <c r="DF1249" s="78"/>
      <c r="DG1249" s="78"/>
      <c r="DH1249" s="78"/>
      <c r="DN1249" s="78"/>
      <c r="DO1249" s="78"/>
      <c r="DP1249" s="78"/>
      <c r="DV1249" s="78"/>
      <c r="DW1249" s="78"/>
      <c r="DX1249" s="78"/>
      <c r="ED1249" s="78"/>
      <c r="EE1249" s="78"/>
      <c r="EF1249" s="78"/>
      <c r="EL1249" s="78"/>
      <c r="EM1249" s="78"/>
      <c r="EN1249" s="78"/>
      <c r="ET1249" s="78"/>
      <c r="EU1249" s="78"/>
      <c r="EV1249" s="78"/>
    </row>
    <row r="1250" spans="12:152" s="77" customFormat="1" ht="12.75">
      <c r="L1250" s="78"/>
      <c r="N1250" s="78">
        <v>7.9999999999999995E-11</v>
      </c>
      <c r="O1250" s="78">
        <v>1.3738113787799999</v>
      </c>
      <c r="P1250" s="78">
        <v>182619.203326377</v>
      </c>
      <c r="Q1250" s="77">
        <f t="shared" si="476"/>
        <v>7.3009773468499777E-11</v>
      </c>
      <c r="R1250" s="77">
        <f t="shared" si="477"/>
        <v>7.3064924505048077E-11</v>
      </c>
      <c r="S1250" s="77">
        <f t="shared" si="478"/>
        <v>7.3064928171707708E-11</v>
      </c>
      <c r="T1250" s="77">
        <f t="shared" si="479"/>
        <v>7.3064928171948469E-11</v>
      </c>
      <c r="V1250" s="78"/>
      <c r="W1250" s="78"/>
      <c r="X1250" s="78"/>
      <c r="AD1250" s="78"/>
      <c r="AE1250" s="78"/>
      <c r="AF1250" s="78"/>
      <c r="AL1250" s="78"/>
      <c r="AM1250" s="78"/>
      <c r="AN1250" s="78"/>
      <c r="AT1250" s="78"/>
      <c r="AU1250" s="78"/>
      <c r="AV1250" s="78"/>
      <c r="BB1250" s="78"/>
      <c r="BC1250" s="78"/>
      <c r="BD1250" s="78"/>
      <c r="BJ1250" s="78"/>
      <c r="BK1250" s="78"/>
      <c r="BL1250" s="78"/>
      <c r="BR1250" s="78"/>
      <c r="BS1250" s="78"/>
      <c r="BT1250" s="78"/>
      <c r="BZ1250" s="78"/>
      <c r="CA1250" s="78"/>
      <c r="CB1250" s="78"/>
      <c r="CH1250" s="78"/>
      <c r="CI1250" s="78"/>
      <c r="CJ1250" s="78"/>
      <c r="CP1250" s="78"/>
      <c r="CQ1250" s="78"/>
      <c r="CR1250" s="78"/>
      <c r="CX1250" s="78"/>
      <c r="CY1250" s="78"/>
      <c r="CZ1250" s="78"/>
      <c r="DF1250" s="78"/>
      <c r="DG1250" s="78"/>
      <c r="DH1250" s="78"/>
      <c r="DN1250" s="78"/>
      <c r="DO1250" s="78"/>
      <c r="DP1250" s="78"/>
      <c r="DV1250" s="78"/>
      <c r="DW1250" s="78"/>
      <c r="DX1250" s="78"/>
      <c r="ED1250" s="78"/>
      <c r="EE1250" s="78"/>
      <c r="EF1250" s="78"/>
      <c r="EL1250" s="78"/>
      <c r="EM1250" s="78"/>
      <c r="EN1250" s="78"/>
      <c r="ET1250" s="78"/>
      <c r="EU1250" s="78"/>
      <c r="EV1250" s="78"/>
    </row>
    <row r="1251" spans="12:152" s="77" customFormat="1" ht="12.75">
      <c r="L1251" s="78"/>
      <c r="N1251" s="78">
        <v>1E-10</v>
      </c>
      <c r="O1251" s="78">
        <v>4.5346258075400003</v>
      </c>
      <c r="P1251" s="78">
        <v>195181.473691002</v>
      </c>
      <c r="Q1251" s="77">
        <f t="shared" si="476"/>
        <v>-9.9529709837736521E-11</v>
      </c>
      <c r="R1251" s="77">
        <f t="shared" si="477"/>
        <v>-9.951205525740252E-11</v>
      </c>
      <c r="S1251" s="77">
        <f t="shared" si="478"/>
        <v>-9.9512054070625053E-11</v>
      </c>
      <c r="T1251" s="77">
        <f t="shared" si="479"/>
        <v>-9.9512054070546535E-11</v>
      </c>
      <c r="V1251" s="78"/>
      <c r="W1251" s="78"/>
      <c r="X1251" s="78"/>
      <c r="AD1251" s="78"/>
      <c r="AE1251" s="78"/>
      <c r="AF1251" s="78"/>
      <c r="AL1251" s="78"/>
      <c r="AM1251" s="78"/>
      <c r="AN1251" s="78"/>
      <c r="AT1251" s="78"/>
      <c r="AU1251" s="78"/>
      <c r="AV1251" s="78"/>
      <c r="BB1251" s="78"/>
      <c r="BC1251" s="78"/>
      <c r="BD1251" s="78"/>
      <c r="BJ1251" s="78"/>
      <c r="BK1251" s="78"/>
      <c r="BL1251" s="78"/>
      <c r="BR1251" s="78"/>
      <c r="BS1251" s="78"/>
      <c r="BT1251" s="78"/>
      <c r="BZ1251" s="78"/>
      <c r="CA1251" s="78"/>
      <c r="CB1251" s="78"/>
      <c r="CH1251" s="78"/>
      <c r="CI1251" s="78"/>
      <c r="CJ1251" s="78"/>
      <c r="CP1251" s="78"/>
      <c r="CQ1251" s="78"/>
      <c r="CR1251" s="78"/>
      <c r="CX1251" s="78"/>
      <c r="CY1251" s="78"/>
      <c r="CZ1251" s="78"/>
      <c r="DF1251" s="78"/>
      <c r="DG1251" s="78"/>
      <c r="DH1251" s="78"/>
      <c r="DN1251" s="78"/>
      <c r="DO1251" s="78"/>
      <c r="DP1251" s="78"/>
      <c r="DV1251" s="78"/>
      <c r="DW1251" s="78"/>
      <c r="DX1251" s="78"/>
      <c r="ED1251" s="78"/>
      <c r="EE1251" s="78"/>
      <c r="EF1251" s="78"/>
      <c r="EL1251" s="78"/>
      <c r="EM1251" s="78"/>
      <c r="EN1251" s="78"/>
      <c r="ET1251" s="78"/>
      <c r="EU1251" s="78"/>
      <c r="EV1251" s="78"/>
    </row>
    <row r="1252" spans="12:152" s="77" customFormat="1" ht="12.75">
      <c r="L1252" s="78"/>
      <c r="N1252" s="78">
        <v>7.0000000000000004E-11</v>
      </c>
      <c r="O1252" s="78">
        <v>5.9222971344599999</v>
      </c>
      <c r="P1252" s="78">
        <v>102129.75593169899</v>
      </c>
      <c r="Q1252" s="77">
        <f t="shared" si="476"/>
        <v>2.9225449269980904E-11</v>
      </c>
      <c r="R1252" s="77">
        <f t="shared" si="477"/>
        <v>2.9165335404832386E-11</v>
      </c>
      <c r="S1252" s="77">
        <f t="shared" si="478"/>
        <v>2.916533139979117E-11</v>
      </c>
      <c r="T1252" s="77">
        <f t="shared" si="479"/>
        <v>2.91653313995235E-11</v>
      </c>
      <c r="V1252" s="78"/>
      <c r="W1252" s="78"/>
      <c r="X1252" s="78"/>
      <c r="AD1252" s="78"/>
      <c r="AE1252" s="78"/>
      <c r="AF1252" s="78"/>
      <c r="AL1252" s="78"/>
      <c r="AM1252" s="78"/>
      <c r="AN1252" s="78"/>
      <c r="AT1252" s="78"/>
      <c r="AU1252" s="78"/>
      <c r="AV1252" s="78"/>
      <c r="BB1252" s="78"/>
      <c r="BC1252" s="78"/>
      <c r="BD1252" s="78"/>
      <c r="BJ1252" s="78"/>
      <c r="BK1252" s="78"/>
      <c r="BL1252" s="78"/>
      <c r="BR1252" s="78"/>
      <c r="BS1252" s="78"/>
      <c r="BT1252" s="78"/>
      <c r="BZ1252" s="78"/>
      <c r="CA1252" s="78"/>
      <c r="CB1252" s="78"/>
      <c r="CH1252" s="78"/>
      <c r="CI1252" s="78"/>
      <c r="CJ1252" s="78"/>
      <c r="CP1252" s="78"/>
      <c r="CQ1252" s="78"/>
      <c r="CR1252" s="78"/>
      <c r="CX1252" s="78"/>
      <c r="CY1252" s="78"/>
      <c r="CZ1252" s="78"/>
      <c r="DF1252" s="78"/>
      <c r="DG1252" s="78"/>
      <c r="DH1252" s="78"/>
      <c r="DN1252" s="78"/>
      <c r="DO1252" s="78"/>
      <c r="DP1252" s="78"/>
      <c r="DV1252" s="78"/>
      <c r="DW1252" s="78"/>
      <c r="DX1252" s="78"/>
      <c r="ED1252" s="78"/>
      <c r="EE1252" s="78"/>
      <c r="EF1252" s="78"/>
      <c r="EL1252" s="78"/>
      <c r="EM1252" s="78"/>
      <c r="EN1252" s="78"/>
      <c r="ET1252" s="78"/>
      <c r="EU1252" s="78"/>
      <c r="EV1252" s="78"/>
    </row>
    <row r="1253" spans="12:152" s="77" customFormat="1" ht="12.75">
      <c r="L1253" s="78"/>
      <c r="N1253" s="78">
        <v>8.9999999999999999E-11</v>
      </c>
      <c r="O1253" s="78">
        <v>1.7019781941200001</v>
      </c>
      <c r="P1253" s="78">
        <v>114.3991069134</v>
      </c>
      <c r="Q1253" s="77">
        <f t="shared" si="476"/>
        <v>4.3393908578074084E-11</v>
      </c>
      <c r="R1253" s="77">
        <f t="shared" si="477"/>
        <v>4.3393992029522705E-11</v>
      </c>
      <c r="S1253" s="77">
        <f t="shared" si="478"/>
        <v>4.3393992035081404E-11</v>
      </c>
      <c r="T1253" s="77">
        <f t="shared" si="479"/>
        <v>4.3393992035081753E-11</v>
      </c>
      <c r="V1253" s="78"/>
      <c r="W1253" s="78"/>
      <c r="X1253" s="78"/>
      <c r="AD1253" s="78"/>
      <c r="AE1253" s="78"/>
      <c r="AF1253" s="78"/>
      <c r="AL1253" s="78"/>
      <c r="AM1253" s="78"/>
      <c r="AN1253" s="78"/>
      <c r="AT1253" s="78"/>
      <c r="AU1253" s="78"/>
      <c r="AV1253" s="78"/>
      <c r="BB1253" s="78"/>
      <c r="BC1253" s="78"/>
      <c r="BD1253" s="78"/>
      <c r="BJ1253" s="78"/>
      <c r="BK1253" s="78"/>
      <c r="BL1253" s="78"/>
      <c r="BR1253" s="78"/>
      <c r="BS1253" s="78"/>
      <c r="BT1253" s="78"/>
      <c r="BZ1253" s="78"/>
      <c r="CA1253" s="78"/>
      <c r="CB1253" s="78"/>
      <c r="CH1253" s="78"/>
      <c r="CI1253" s="78"/>
      <c r="CJ1253" s="78"/>
      <c r="CP1253" s="78"/>
      <c r="CQ1253" s="78"/>
      <c r="CR1253" s="78"/>
      <c r="CX1253" s="78"/>
      <c r="CY1253" s="78"/>
      <c r="CZ1253" s="78"/>
      <c r="DF1253" s="78"/>
      <c r="DG1253" s="78"/>
      <c r="DH1253" s="78"/>
      <c r="DN1253" s="78"/>
      <c r="DO1253" s="78"/>
      <c r="DP1253" s="78"/>
      <c r="DV1253" s="78"/>
      <c r="DW1253" s="78"/>
      <c r="DX1253" s="78"/>
      <c r="ED1253" s="78"/>
      <c r="EE1253" s="78"/>
      <c r="EF1253" s="78"/>
      <c r="EL1253" s="78"/>
      <c r="EM1253" s="78"/>
      <c r="EN1253" s="78"/>
      <c r="ET1253" s="78"/>
      <c r="EU1253" s="78"/>
      <c r="EV1253" s="78"/>
    </row>
    <row r="1254" spans="12:152" s="77" customFormat="1" ht="12.75">
      <c r="L1254" s="78"/>
      <c r="N1254" s="78">
        <v>8.9999999999999999E-11</v>
      </c>
      <c r="O1254" s="78">
        <v>2.7555486525899999</v>
      </c>
      <c r="P1254" s="78">
        <v>52145.479422143901</v>
      </c>
      <c r="Q1254" s="77">
        <f t="shared" si="476"/>
        <v>-7.9665313986643454E-11</v>
      </c>
      <c r="R1254" s="77">
        <f t="shared" si="477"/>
        <v>-7.9645103204787497E-11</v>
      </c>
      <c r="S1254" s="77">
        <f t="shared" si="478"/>
        <v>-7.9645101857933831E-11</v>
      </c>
      <c r="T1254" s="77">
        <f t="shared" si="479"/>
        <v>-7.9645101857843306E-11</v>
      </c>
      <c r="V1254" s="78"/>
      <c r="W1254" s="78"/>
      <c r="X1254" s="78"/>
      <c r="AD1254" s="78"/>
      <c r="AE1254" s="78"/>
      <c r="AF1254" s="78"/>
      <c r="AL1254" s="78"/>
      <c r="AM1254" s="78"/>
      <c r="AN1254" s="78"/>
      <c r="AT1254" s="78"/>
      <c r="AU1254" s="78"/>
      <c r="AV1254" s="78"/>
      <c r="BB1254" s="78"/>
      <c r="BC1254" s="78"/>
      <c r="BD1254" s="78"/>
      <c r="BJ1254" s="78"/>
      <c r="BK1254" s="78"/>
      <c r="BL1254" s="78"/>
      <c r="BR1254" s="78"/>
      <c r="BS1254" s="78"/>
      <c r="BT1254" s="78"/>
      <c r="BZ1254" s="78"/>
      <c r="CA1254" s="78"/>
      <c r="CB1254" s="78"/>
      <c r="CH1254" s="78"/>
      <c r="CI1254" s="78"/>
      <c r="CJ1254" s="78"/>
      <c r="CP1254" s="78"/>
      <c r="CQ1254" s="78"/>
      <c r="CR1254" s="78"/>
      <c r="CX1254" s="78"/>
      <c r="CY1254" s="78"/>
      <c r="CZ1254" s="78"/>
      <c r="DF1254" s="78"/>
      <c r="DG1254" s="78"/>
      <c r="DH1254" s="78"/>
      <c r="DN1254" s="78"/>
      <c r="DO1254" s="78"/>
      <c r="DP1254" s="78"/>
      <c r="DV1254" s="78"/>
      <c r="DW1254" s="78"/>
      <c r="DX1254" s="78"/>
      <c r="ED1254" s="78"/>
      <c r="EE1254" s="78"/>
      <c r="EF1254" s="78"/>
      <c r="EL1254" s="78"/>
      <c r="EM1254" s="78"/>
      <c r="EN1254" s="78"/>
      <c r="ET1254" s="78"/>
      <c r="EU1254" s="78"/>
      <c r="EV1254" s="78"/>
    </row>
    <row r="1255" spans="12:152" s="77" customFormat="1" ht="12.75">
      <c r="L1255" s="78"/>
      <c r="N1255" s="78">
        <v>7.0000000000000004E-11</v>
      </c>
      <c r="O1255" s="78">
        <v>5.0300292989999997</v>
      </c>
      <c r="P1255" s="78">
        <v>78905.122986461502</v>
      </c>
      <c r="Q1255" s="77">
        <f t="shared" si="476"/>
        <v>3.3325780927696696E-11</v>
      </c>
      <c r="R1255" s="77">
        <f t="shared" si="477"/>
        <v>3.3370709865781641E-11</v>
      </c>
      <c r="S1255" s="77">
        <f t="shared" si="478"/>
        <v>3.3370712857899374E-11</v>
      </c>
      <c r="T1255" s="77">
        <f t="shared" si="479"/>
        <v>3.3370712858098751E-11</v>
      </c>
      <c r="V1255" s="78"/>
      <c r="W1255" s="78"/>
      <c r="X1255" s="78"/>
      <c r="AD1255" s="78"/>
      <c r="AE1255" s="78"/>
      <c r="AF1255" s="78"/>
      <c r="AL1255" s="78"/>
      <c r="AM1255" s="78"/>
      <c r="AN1255" s="78"/>
      <c r="AT1255" s="78"/>
      <c r="AU1255" s="78"/>
      <c r="AV1255" s="78"/>
      <c r="BB1255" s="78"/>
      <c r="BC1255" s="78"/>
      <c r="BD1255" s="78"/>
      <c r="BJ1255" s="78"/>
      <c r="BK1255" s="78"/>
      <c r="BL1255" s="78"/>
      <c r="BR1255" s="78"/>
      <c r="BS1255" s="78"/>
      <c r="BT1255" s="78"/>
      <c r="BZ1255" s="78"/>
      <c r="CA1255" s="78"/>
      <c r="CB1255" s="78"/>
      <c r="CH1255" s="78"/>
      <c r="CI1255" s="78"/>
      <c r="CJ1255" s="78"/>
      <c r="CP1255" s="78"/>
      <c r="CQ1255" s="78"/>
      <c r="CR1255" s="78"/>
      <c r="CX1255" s="78"/>
      <c r="CY1255" s="78"/>
      <c r="CZ1255" s="78"/>
      <c r="DF1255" s="78"/>
      <c r="DG1255" s="78"/>
      <c r="DH1255" s="78"/>
      <c r="DN1255" s="78"/>
      <c r="DO1255" s="78"/>
      <c r="DP1255" s="78"/>
      <c r="DV1255" s="78"/>
      <c r="DW1255" s="78"/>
      <c r="DX1255" s="78"/>
      <c r="ED1255" s="78"/>
      <c r="EE1255" s="78"/>
      <c r="EF1255" s="78"/>
      <c r="EL1255" s="78"/>
      <c r="EM1255" s="78"/>
      <c r="EN1255" s="78"/>
      <c r="ET1255" s="78"/>
      <c r="EU1255" s="78"/>
      <c r="EV1255" s="78"/>
    </row>
    <row r="1256" spans="12:152" s="77" customFormat="1" ht="12.75">
      <c r="L1256" s="78"/>
      <c r="N1256" s="78">
        <v>7.9999999999999995E-11</v>
      </c>
      <c r="O1256" s="78">
        <v>4.7016299246599997</v>
      </c>
      <c r="P1256" s="78">
        <v>77684.021837723703</v>
      </c>
      <c r="Q1256" s="77">
        <f t="shared" si="476"/>
        <v>2.6474850527154474E-11</v>
      </c>
      <c r="R1256" s="77">
        <f t="shared" si="477"/>
        <v>2.6529100737332379E-11</v>
      </c>
      <c r="S1256" s="77">
        <f t="shared" si="478"/>
        <v>2.652910435048012E-11</v>
      </c>
      <c r="T1256" s="77">
        <f t="shared" si="479"/>
        <v>2.6529104350716079E-11</v>
      </c>
      <c r="V1256" s="78"/>
      <c r="W1256" s="78"/>
      <c r="X1256" s="78"/>
      <c r="AD1256" s="78"/>
      <c r="AE1256" s="78"/>
      <c r="AF1256" s="78"/>
      <c r="AL1256" s="78"/>
      <c r="AM1256" s="78"/>
      <c r="AN1256" s="78"/>
      <c r="AT1256" s="78"/>
      <c r="AU1256" s="78"/>
      <c r="AV1256" s="78"/>
      <c r="BB1256" s="78"/>
      <c r="BC1256" s="78"/>
      <c r="BD1256" s="78"/>
      <c r="BJ1256" s="78"/>
      <c r="BK1256" s="78"/>
      <c r="BL1256" s="78"/>
      <c r="BR1256" s="78"/>
      <c r="BS1256" s="78"/>
      <c r="BT1256" s="78"/>
      <c r="BZ1256" s="78"/>
      <c r="CA1256" s="78"/>
      <c r="CB1256" s="78"/>
      <c r="CH1256" s="78"/>
      <c r="CI1256" s="78"/>
      <c r="CJ1256" s="78"/>
      <c r="CP1256" s="78"/>
      <c r="CQ1256" s="78"/>
      <c r="CR1256" s="78"/>
      <c r="CX1256" s="78"/>
      <c r="CY1256" s="78"/>
      <c r="CZ1256" s="78"/>
      <c r="DF1256" s="78"/>
      <c r="DG1256" s="78"/>
      <c r="DH1256" s="78"/>
      <c r="DN1256" s="78"/>
      <c r="DO1256" s="78"/>
      <c r="DP1256" s="78"/>
      <c r="DV1256" s="78"/>
      <c r="DW1256" s="78"/>
      <c r="DX1256" s="78"/>
      <c r="ED1256" s="78"/>
      <c r="EE1256" s="78"/>
      <c r="EF1256" s="78"/>
      <c r="EL1256" s="78"/>
      <c r="EM1256" s="78"/>
      <c r="EN1256" s="78"/>
      <c r="ET1256" s="78"/>
      <c r="EU1256" s="78"/>
      <c r="EV1256" s="78"/>
    </row>
    <row r="1257" spans="12:152" s="77" customFormat="1" ht="12.75">
      <c r="L1257" s="78"/>
      <c r="N1257" s="78">
        <v>7.0000000000000004E-11</v>
      </c>
      <c r="O1257" s="78">
        <v>2.1601633304200001</v>
      </c>
      <c r="P1257" s="78">
        <v>252884.502973717</v>
      </c>
      <c r="Q1257" s="77">
        <f t="shared" si="476"/>
        <v>2.7058945350473353E-11</v>
      </c>
      <c r="R1257" s="77">
        <f t="shared" si="477"/>
        <v>2.7209913383965615E-11</v>
      </c>
      <c r="S1257" s="77">
        <f t="shared" si="478"/>
        <v>2.7209923434979235E-11</v>
      </c>
      <c r="T1257" s="77">
        <f t="shared" si="479"/>
        <v>2.7209923435639138E-11</v>
      </c>
      <c r="V1257" s="78"/>
      <c r="W1257" s="78"/>
      <c r="X1257" s="78"/>
      <c r="AD1257" s="78"/>
      <c r="AE1257" s="78"/>
      <c r="AF1257" s="78"/>
      <c r="AL1257" s="78"/>
      <c r="AM1257" s="78"/>
      <c r="AN1257" s="78"/>
      <c r="AT1257" s="78"/>
      <c r="AU1257" s="78"/>
      <c r="AV1257" s="78"/>
      <c r="BB1257" s="78"/>
      <c r="BC1257" s="78"/>
      <c r="BD1257" s="78"/>
      <c r="BJ1257" s="78"/>
      <c r="BK1257" s="78"/>
      <c r="BL1257" s="78"/>
      <c r="BR1257" s="78"/>
      <c r="BS1257" s="78"/>
      <c r="BT1257" s="78"/>
      <c r="BZ1257" s="78"/>
      <c r="CA1257" s="78"/>
      <c r="CB1257" s="78"/>
      <c r="CH1257" s="78"/>
      <c r="CI1257" s="78"/>
      <c r="CJ1257" s="78"/>
      <c r="CP1257" s="78"/>
      <c r="CQ1257" s="78"/>
      <c r="CR1257" s="78"/>
      <c r="CX1257" s="78"/>
      <c r="CY1257" s="78"/>
      <c r="CZ1257" s="78"/>
      <c r="DF1257" s="78"/>
      <c r="DG1257" s="78"/>
      <c r="DH1257" s="78"/>
      <c r="DN1257" s="78"/>
      <c r="DO1257" s="78"/>
      <c r="DP1257" s="78"/>
      <c r="DV1257" s="78"/>
      <c r="DW1257" s="78"/>
      <c r="DX1257" s="78"/>
      <c r="ED1257" s="78"/>
      <c r="EE1257" s="78"/>
      <c r="EF1257" s="78"/>
      <c r="EL1257" s="78"/>
      <c r="EM1257" s="78"/>
      <c r="EN1257" s="78"/>
      <c r="ET1257" s="78"/>
      <c r="EU1257" s="78"/>
      <c r="EV1257" s="78"/>
    </row>
    <row r="1258" spans="12:152" s="77" customFormat="1" ht="12.75">
      <c r="L1258" s="78"/>
      <c r="N1258" s="78">
        <v>7.0000000000000004E-11</v>
      </c>
      <c r="O1258" s="78">
        <v>4.7010481161</v>
      </c>
      <c r="P1258" s="78">
        <v>197092.673174219</v>
      </c>
      <c r="Q1258" s="77">
        <f t="shared" si="476"/>
        <v>3.1589025769962317E-11</v>
      </c>
      <c r="R1258" s="77">
        <f t="shared" si="477"/>
        <v>3.1475068111905886E-11</v>
      </c>
      <c r="S1258" s="77">
        <f t="shared" si="478"/>
        <v>3.1475060517697684E-11</v>
      </c>
      <c r="T1258" s="77">
        <f t="shared" si="479"/>
        <v>3.1475060517200102E-11</v>
      </c>
      <c r="V1258" s="78"/>
      <c r="W1258" s="78"/>
      <c r="X1258" s="78"/>
      <c r="AD1258" s="78"/>
      <c r="AE1258" s="78"/>
      <c r="AF1258" s="78"/>
      <c r="AL1258" s="78"/>
      <c r="AM1258" s="78"/>
      <c r="AN1258" s="78"/>
      <c r="AT1258" s="78"/>
      <c r="AU1258" s="78"/>
      <c r="AV1258" s="78"/>
      <c r="BB1258" s="78"/>
      <c r="BC1258" s="78"/>
      <c r="BD1258" s="78"/>
      <c r="BJ1258" s="78"/>
      <c r="BK1258" s="78"/>
      <c r="BL1258" s="78"/>
      <c r="BR1258" s="78"/>
      <c r="BS1258" s="78"/>
      <c r="BT1258" s="78"/>
      <c r="BZ1258" s="78"/>
      <c r="CA1258" s="78"/>
      <c r="CB1258" s="78"/>
      <c r="CH1258" s="78"/>
      <c r="CI1258" s="78"/>
      <c r="CJ1258" s="78"/>
      <c r="CP1258" s="78"/>
      <c r="CQ1258" s="78"/>
      <c r="CR1258" s="78"/>
      <c r="CX1258" s="78"/>
      <c r="CY1258" s="78"/>
      <c r="CZ1258" s="78"/>
      <c r="DF1258" s="78"/>
      <c r="DG1258" s="78"/>
      <c r="DH1258" s="78"/>
      <c r="DN1258" s="78"/>
      <c r="DO1258" s="78"/>
      <c r="DP1258" s="78"/>
      <c r="DV1258" s="78"/>
      <c r="DW1258" s="78"/>
      <c r="DX1258" s="78"/>
      <c r="ED1258" s="78"/>
      <c r="EE1258" s="78"/>
      <c r="EF1258" s="78"/>
      <c r="EL1258" s="78"/>
      <c r="EM1258" s="78"/>
      <c r="EN1258" s="78"/>
      <c r="ET1258" s="78"/>
      <c r="EU1258" s="78"/>
      <c r="EV1258" s="78"/>
    </row>
    <row r="1259" spans="12:152" s="77" customFormat="1" ht="12.75">
      <c r="L1259" s="78"/>
      <c r="N1259" s="78">
        <v>7.9999999999999995E-11</v>
      </c>
      <c r="O1259" s="78">
        <v>3.3488227395800001</v>
      </c>
      <c r="P1259" s="78">
        <v>92.052835744600003</v>
      </c>
      <c r="Q1259" s="77">
        <f t="shared" si="476"/>
        <v>-7.6351744638679772E-11</v>
      </c>
      <c r="R1259" s="77">
        <f t="shared" si="477"/>
        <v>-7.6351724298547371E-11</v>
      </c>
      <c r="S1259" s="77">
        <f t="shared" si="478"/>
        <v>-7.6351724297192501E-11</v>
      </c>
      <c r="T1259" s="77">
        <f t="shared" si="479"/>
        <v>-7.6351724297192423E-11</v>
      </c>
      <c r="V1259" s="78"/>
      <c r="W1259" s="78"/>
      <c r="X1259" s="78"/>
      <c r="AD1259" s="78"/>
      <c r="AE1259" s="78"/>
      <c r="AF1259" s="78"/>
      <c r="AL1259" s="78"/>
      <c r="AM1259" s="78"/>
      <c r="AN1259" s="78"/>
      <c r="AT1259" s="78"/>
      <c r="AU1259" s="78"/>
      <c r="AV1259" s="78"/>
      <c r="BB1259" s="78"/>
      <c r="BC1259" s="78"/>
      <c r="BD1259" s="78"/>
      <c r="BJ1259" s="78"/>
      <c r="BK1259" s="78"/>
      <c r="BL1259" s="78"/>
      <c r="BR1259" s="78"/>
      <c r="BS1259" s="78"/>
      <c r="BT1259" s="78"/>
      <c r="BZ1259" s="78"/>
      <c r="CA1259" s="78"/>
      <c r="CB1259" s="78"/>
      <c r="CH1259" s="78"/>
      <c r="CI1259" s="78"/>
      <c r="CJ1259" s="78"/>
      <c r="CP1259" s="78"/>
      <c r="CQ1259" s="78"/>
      <c r="CR1259" s="78"/>
      <c r="CX1259" s="78"/>
      <c r="CY1259" s="78"/>
      <c r="CZ1259" s="78"/>
      <c r="DF1259" s="78"/>
      <c r="DG1259" s="78"/>
      <c r="DH1259" s="78"/>
      <c r="DN1259" s="78"/>
      <c r="DO1259" s="78"/>
      <c r="DP1259" s="78"/>
      <c r="DV1259" s="78"/>
      <c r="DW1259" s="78"/>
      <c r="DX1259" s="78"/>
      <c r="ED1259" s="78"/>
      <c r="EE1259" s="78"/>
      <c r="EF1259" s="78"/>
      <c r="EL1259" s="78"/>
      <c r="EM1259" s="78"/>
      <c r="EN1259" s="78"/>
      <c r="ET1259" s="78"/>
      <c r="EU1259" s="78"/>
      <c r="EV1259" s="78"/>
    </row>
    <row r="1260" spans="12:152" s="77" customFormat="1" ht="12.75">
      <c r="L1260" s="78"/>
      <c r="N1260" s="78">
        <v>7.0000000000000004E-11</v>
      </c>
      <c r="O1260" s="78">
        <v>4.6428758309899996</v>
      </c>
      <c r="P1260" s="78">
        <v>104659.17018726601</v>
      </c>
      <c r="Q1260" s="77">
        <f t="shared" si="476"/>
        <v>-5.187756972420878E-11</v>
      </c>
      <c r="R1260" s="77">
        <f t="shared" si="477"/>
        <v>-5.1832039331687643E-11</v>
      </c>
      <c r="S1260" s="77">
        <f t="shared" si="478"/>
        <v>-5.1832036297292444E-11</v>
      </c>
      <c r="T1260" s="77">
        <f t="shared" si="479"/>
        <v>-5.1832036297094541E-11</v>
      </c>
      <c r="V1260" s="78"/>
      <c r="W1260" s="78"/>
      <c r="X1260" s="78"/>
      <c r="AD1260" s="78"/>
      <c r="AE1260" s="78"/>
      <c r="AF1260" s="78"/>
      <c r="AL1260" s="78"/>
      <c r="AM1260" s="78"/>
      <c r="AN1260" s="78"/>
      <c r="AT1260" s="78"/>
      <c r="AU1260" s="78"/>
      <c r="AV1260" s="78"/>
      <c r="BB1260" s="78"/>
      <c r="BC1260" s="78"/>
      <c r="BD1260" s="78"/>
      <c r="BJ1260" s="78"/>
      <c r="BK1260" s="78"/>
      <c r="BL1260" s="78"/>
      <c r="BR1260" s="78"/>
      <c r="BS1260" s="78"/>
      <c r="BT1260" s="78"/>
      <c r="BZ1260" s="78"/>
      <c r="CA1260" s="78"/>
      <c r="CB1260" s="78"/>
      <c r="CH1260" s="78"/>
      <c r="CI1260" s="78"/>
      <c r="CJ1260" s="78"/>
      <c r="CP1260" s="78"/>
      <c r="CQ1260" s="78"/>
      <c r="CR1260" s="78"/>
      <c r="CX1260" s="78"/>
      <c r="CY1260" s="78"/>
      <c r="CZ1260" s="78"/>
      <c r="DF1260" s="78"/>
      <c r="DG1260" s="78"/>
      <c r="DH1260" s="78"/>
      <c r="DN1260" s="78"/>
      <c r="DO1260" s="78"/>
      <c r="DP1260" s="78"/>
      <c r="DV1260" s="78"/>
      <c r="DW1260" s="78"/>
      <c r="DX1260" s="78"/>
      <c r="ED1260" s="78"/>
      <c r="EE1260" s="78"/>
      <c r="EF1260" s="78"/>
      <c r="EL1260" s="78"/>
      <c r="EM1260" s="78"/>
      <c r="EN1260" s="78"/>
      <c r="ET1260" s="78"/>
      <c r="EU1260" s="78"/>
      <c r="EV1260" s="78"/>
    </row>
    <row r="1261" spans="12:152" s="77" customFormat="1" ht="12.75">
      <c r="L1261" s="78"/>
      <c r="N1261" s="78">
        <v>7.0000000000000004E-11</v>
      </c>
      <c r="O1261" s="78">
        <v>1.74834665027</v>
      </c>
      <c r="P1261" s="78">
        <v>79116.905806474504</v>
      </c>
      <c r="Q1261" s="77">
        <f t="shared" si="476"/>
        <v>-6.7998087793347334E-11</v>
      </c>
      <c r="R1261" s="77">
        <f t="shared" si="477"/>
        <v>-6.7985903506815483E-11</v>
      </c>
      <c r="S1261" s="77">
        <f t="shared" si="478"/>
        <v>-6.7985902694008698E-11</v>
      </c>
      <c r="T1261" s="77">
        <f t="shared" si="479"/>
        <v>-6.7985902693954685E-11</v>
      </c>
      <c r="V1261" s="78"/>
      <c r="W1261" s="78"/>
      <c r="X1261" s="78"/>
      <c r="AD1261" s="78"/>
      <c r="AE1261" s="78"/>
      <c r="AF1261" s="78"/>
      <c r="AL1261" s="78"/>
      <c r="AM1261" s="78"/>
      <c r="AN1261" s="78"/>
      <c r="AT1261" s="78"/>
      <c r="AU1261" s="78"/>
      <c r="AV1261" s="78"/>
      <c r="BB1261" s="78"/>
      <c r="BC1261" s="78"/>
      <c r="BD1261" s="78"/>
      <c r="BJ1261" s="78"/>
      <c r="BK1261" s="78"/>
      <c r="BL1261" s="78"/>
      <c r="BR1261" s="78"/>
      <c r="BS1261" s="78"/>
      <c r="BT1261" s="78"/>
      <c r="BZ1261" s="78"/>
      <c r="CA1261" s="78"/>
      <c r="CB1261" s="78"/>
      <c r="CH1261" s="78"/>
      <c r="CI1261" s="78"/>
      <c r="CJ1261" s="78"/>
      <c r="CP1261" s="78"/>
      <c r="CQ1261" s="78"/>
      <c r="CR1261" s="78"/>
      <c r="CX1261" s="78"/>
      <c r="CY1261" s="78"/>
      <c r="CZ1261" s="78"/>
      <c r="DF1261" s="78"/>
      <c r="DG1261" s="78"/>
      <c r="DH1261" s="78"/>
      <c r="DN1261" s="78"/>
      <c r="DO1261" s="78"/>
      <c r="DP1261" s="78"/>
      <c r="DV1261" s="78"/>
      <c r="DW1261" s="78"/>
      <c r="DX1261" s="78"/>
      <c r="ED1261" s="78"/>
      <c r="EE1261" s="78"/>
      <c r="EF1261" s="78"/>
      <c r="EL1261" s="78"/>
      <c r="EM1261" s="78"/>
      <c r="EN1261" s="78"/>
      <c r="ET1261" s="78"/>
      <c r="EU1261" s="78"/>
      <c r="EV1261" s="78"/>
    </row>
    <row r="1262" spans="12:152" s="77" customFormat="1" ht="12.75">
      <c r="L1262" s="78"/>
      <c r="N1262" s="78">
        <v>7.0000000000000004E-11</v>
      </c>
      <c r="O1262" s="78">
        <v>1.40803395997</v>
      </c>
      <c r="P1262" s="78">
        <v>78149.310317809097</v>
      </c>
      <c r="Q1262" s="77">
        <f t="shared" si="476"/>
        <v>-5.0683560516538694E-12</v>
      </c>
      <c r="R1262" s="77">
        <f t="shared" si="477"/>
        <v>-5.0178765343826827E-12</v>
      </c>
      <c r="S1262" s="77">
        <f t="shared" si="478"/>
        <v>-5.0178731718621058E-12</v>
      </c>
      <c r="T1262" s="77">
        <f t="shared" si="479"/>
        <v>-5.0178731716398527E-12</v>
      </c>
      <c r="V1262" s="78"/>
      <c r="W1262" s="78"/>
      <c r="X1262" s="78"/>
      <c r="AD1262" s="78"/>
      <c r="AE1262" s="78"/>
      <c r="AF1262" s="78"/>
      <c r="AL1262" s="78"/>
      <c r="AM1262" s="78"/>
      <c r="AN1262" s="78"/>
      <c r="AT1262" s="78"/>
      <c r="AU1262" s="78"/>
      <c r="AV1262" s="78"/>
      <c r="BB1262" s="78"/>
      <c r="BC1262" s="78"/>
      <c r="BD1262" s="78"/>
      <c r="BJ1262" s="78"/>
      <c r="BK1262" s="78"/>
      <c r="BL1262" s="78"/>
      <c r="BR1262" s="78"/>
      <c r="BS1262" s="78"/>
      <c r="BT1262" s="78"/>
      <c r="BZ1262" s="78"/>
      <c r="CA1262" s="78"/>
      <c r="CB1262" s="78"/>
      <c r="CH1262" s="78"/>
      <c r="CI1262" s="78"/>
      <c r="CJ1262" s="78"/>
      <c r="CP1262" s="78"/>
      <c r="CQ1262" s="78"/>
      <c r="CR1262" s="78"/>
      <c r="CX1262" s="78"/>
      <c r="CY1262" s="78"/>
      <c r="CZ1262" s="78"/>
      <c r="DF1262" s="78"/>
      <c r="DG1262" s="78"/>
      <c r="DH1262" s="78"/>
      <c r="DN1262" s="78"/>
      <c r="DO1262" s="78"/>
      <c r="DP1262" s="78"/>
      <c r="DV1262" s="78"/>
      <c r="DW1262" s="78"/>
      <c r="DX1262" s="78"/>
      <c r="ED1262" s="78"/>
      <c r="EE1262" s="78"/>
      <c r="EF1262" s="78"/>
      <c r="EL1262" s="78"/>
      <c r="EM1262" s="78"/>
      <c r="EN1262" s="78"/>
      <c r="ET1262" s="78"/>
      <c r="EU1262" s="78"/>
      <c r="EV1262" s="78"/>
    </row>
    <row r="1263" spans="12:152" s="77" customFormat="1" ht="12.75">
      <c r="L1263" s="78"/>
      <c r="N1263" s="78">
        <v>7.0000000000000004E-11</v>
      </c>
      <c r="O1263" s="78">
        <v>5.9660342315200001</v>
      </c>
      <c r="P1263" s="78">
        <v>1685.0521225016</v>
      </c>
      <c r="Q1263" s="77">
        <f t="shared" si="476"/>
        <v>-6.8071639786269772E-11</v>
      </c>
      <c r="R1263" s="77">
        <f t="shared" si="477"/>
        <v>-6.8071385398741259E-11</v>
      </c>
      <c r="S1263" s="77">
        <f t="shared" si="478"/>
        <v>-6.8071385381795986E-11</v>
      </c>
      <c r="T1263" s="77">
        <f t="shared" si="479"/>
        <v>-6.8071385381794888E-11</v>
      </c>
      <c r="V1263" s="78"/>
      <c r="W1263" s="78"/>
      <c r="X1263" s="78"/>
      <c r="AD1263" s="78"/>
      <c r="AE1263" s="78"/>
      <c r="AF1263" s="78"/>
      <c r="AL1263" s="78"/>
      <c r="AM1263" s="78"/>
      <c r="AN1263" s="78"/>
      <c r="AT1263" s="78"/>
      <c r="AU1263" s="78"/>
      <c r="AV1263" s="78"/>
      <c r="BB1263" s="78"/>
      <c r="BC1263" s="78"/>
      <c r="BD1263" s="78"/>
      <c r="BJ1263" s="78"/>
      <c r="BK1263" s="78"/>
      <c r="BL1263" s="78"/>
      <c r="BR1263" s="78"/>
      <c r="BS1263" s="78"/>
      <c r="BT1263" s="78"/>
      <c r="BZ1263" s="78"/>
      <c r="CA1263" s="78"/>
      <c r="CB1263" s="78"/>
      <c r="CH1263" s="78"/>
      <c r="CI1263" s="78"/>
      <c r="CJ1263" s="78"/>
      <c r="CP1263" s="78"/>
      <c r="CQ1263" s="78"/>
      <c r="CR1263" s="78"/>
      <c r="CX1263" s="78"/>
      <c r="CY1263" s="78"/>
      <c r="CZ1263" s="78"/>
      <c r="DF1263" s="78"/>
      <c r="DG1263" s="78"/>
      <c r="DH1263" s="78"/>
      <c r="DN1263" s="78"/>
      <c r="DO1263" s="78"/>
      <c r="DP1263" s="78"/>
      <c r="DV1263" s="78"/>
      <c r="DW1263" s="78"/>
      <c r="DX1263" s="78"/>
      <c r="ED1263" s="78"/>
      <c r="EE1263" s="78"/>
      <c r="EF1263" s="78"/>
      <c r="EL1263" s="78"/>
      <c r="EM1263" s="78"/>
      <c r="EN1263" s="78"/>
      <c r="ET1263" s="78"/>
      <c r="EU1263" s="78"/>
      <c r="EV1263" s="78"/>
    </row>
    <row r="1264" spans="12:152" s="77" customFormat="1" ht="12.75">
      <c r="L1264" s="78"/>
      <c r="N1264" s="78">
        <v>7.9999999999999995E-11</v>
      </c>
      <c r="O1264" s="78">
        <v>5.7402511579100004</v>
      </c>
      <c r="P1264" s="78">
        <v>27441.651886591</v>
      </c>
      <c r="Q1264" s="77">
        <f t="shared" si="476"/>
        <v>-2.5766900618563206E-11</v>
      </c>
      <c r="R1264" s="77">
        <f t="shared" si="477"/>
        <v>-2.5786128021298537E-11</v>
      </c>
      <c r="S1264" s="77">
        <f t="shared" si="478"/>
        <v>-2.5786129301977815E-11</v>
      </c>
      <c r="T1264" s="77">
        <f t="shared" si="479"/>
        <v>-2.5786129302061755E-11</v>
      </c>
      <c r="V1264" s="78"/>
      <c r="W1264" s="78"/>
      <c r="X1264" s="78"/>
      <c r="AD1264" s="78"/>
      <c r="AE1264" s="78"/>
      <c r="AF1264" s="78"/>
      <c r="AL1264" s="78"/>
      <c r="AM1264" s="78"/>
      <c r="AN1264" s="78"/>
      <c r="AT1264" s="78"/>
      <c r="AU1264" s="78"/>
      <c r="AV1264" s="78"/>
      <c r="BB1264" s="78"/>
      <c r="BC1264" s="78"/>
      <c r="BD1264" s="78"/>
      <c r="BJ1264" s="78"/>
      <c r="BK1264" s="78"/>
      <c r="BL1264" s="78"/>
      <c r="BR1264" s="78"/>
      <c r="BS1264" s="78"/>
      <c r="BT1264" s="78"/>
      <c r="BZ1264" s="78"/>
      <c r="CA1264" s="78"/>
      <c r="CB1264" s="78"/>
      <c r="CH1264" s="78"/>
      <c r="CI1264" s="78"/>
      <c r="CJ1264" s="78"/>
      <c r="CP1264" s="78"/>
      <c r="CQ1264" s="78"/>
      <c r="CR1264" s="78"/>
      <c r="CX1264" s="78"/>
      <c r="CY1264" s="78"/>
      <c r="CZ1264" s="78"/>
      <c r="DF1264" s="78"/>
      <c r="DG1264" s="78"/>
      <c r="DH1264" s="78"/>
      <c r="DN1264" s="78"/>
      <c r="DO1264" s="78"/>
      <c r="DP1264" s="78"/>
      <c r="DV1264" s="78"/>
      <c r="DW1264" s="78"/>
      <c r="DX1264" s="78"/>
      <c r="ED1264" s="78"/>
      <c r="EE1264" s="78"/>
      <c r="EF1264" s="78"/>
      <c r="EL1264" s="78"/>
      <c r="EM1264" s="78"/>
      <c r="EN1264" s="78"/>
      <c r="ET1264" s="78"/>
      <c r="EU1264" s="78"/>
      <c r="EV1264" s="78"/>
    </row>
    <row r="1265" spans="12:152" s="77" customFormat="1" ht="12.75">
      <c r="L1265" s="78"/>
      <c r="N1265" s="78">
        <v>7.0000000000000004E-11</v>
      </c>
      <c r="O1265" s="78">
        <v>3.32172728837</v>
      </c>
      <c r="P1265" s="78">
        <v>186057.896935984</v>
      </c>
      <c r="Q1265" s="77">
        <f t="shared" si="476"/>
        <v>-3.8462974964006419E-11</v>
      </c>
      <c r="R1265" s="77">
        <f t="shared" si="477"/>
        <v>-3.8362243118015842E-11</v>
      </c>
      <c r="S1265" s="77">
        <f t="shared" si="478"/>
        <v>-3.8362236404495128E-11</v>
      </c>
      <c r="T1265" s="77">
        <f t="shared" si="479"/>
        <v>-3.8362236404055792E-11</v>
      </c>
      <c r="V1265" s="78"/>
      <c r="W1265" s="78"/>
      <c r="X1265" s="78"/>
      <c r="AD1265" s="78"/>
      <c r="AE1265" s="78"/>
      <c r="AF1265" s="78"/>
      <c r="AL1265" s="78"/>
      <c r="AM1265" s="78"/>
      <c r="AN1265" s="78"/>
      <c r="AT1265" s="78"/>
      <c r="AU1265" s="78"/>
      <c r="AV1265" s="78"/>
      <c r="BB1265" s="78"/>
      <c r="BC1265" s="78"/>
      <c r="BD1265" s="78"/>
      <c r="BJ1265" s="78"/>
      <c r="BK1265" s="78"/>
      <c r="BL1265" s="78"/>
      <c r="BR1265" s="78"/>
      <c r="BS1265" s="78"/>
      <c r="BT1265" s="78"/>
      <c r="BZ1265" s="78"/>
      <c r="CA1265" s="78"/>
      <c r="CB1265" s="78"/>
      <c r="CH1265" s="78"/>
      <c r="CI1265" s="78"/>
      <c r="CJ1265" s="78"/>
      <c r="CP1265" s="78"/>
      <c r="CQ1265" s="78"/>
      <c r="CR1265" s="78"/>
      <c r="CX1265" s="78"/>
      <c r="CY1265" s="78"/>
      <c r="CZ1265" s="78"/>
      <c r="DF1265" s="78"/>
      <c r="DG1265" s="78"/>
      <c r="DH1265" s="78"/>
      <c r="DN1265" s="78"/>
      <c r="DO1265" s="78"/>
      <c r="DP1265" s="78"/>
      <c r="DV1265" s="78"/>
      <c r="DW1265" s="78"/>
      <c r="DX1265" s="78"/>
      <c r="ED1265" s="78"/>
      <c r="EE1265" s="78"/>
      <c r="EF1265" s="78"/>
      <c r="EL1265" s="78"/>
      <c r="EM1265" s="78"/>
      <c r="EN1265" s="78"/>
      <c r="ET1265" s="78"/>
      <c r="EU1265" s="78"/>
      <c r="EV1265" s="78"/>
    </row>
    <row r="1266" spans="12:152" s="77" customFormat="1" ht="12.75">
      <c r="L1266" s="78"/>
      <c r="N1266" s="78">
        <v>7.0000000000000004E-11</v>
      </c>
      <c r="O1266" s="78">
        <v>5.7739915769400003</v>
      </c>
      <c r="P1266" s="78">
        <v>52822.817116463099</v>
      </c>
      <c r="Q1266" s="77">
        <f t="shared" si="476"/>
        <v>-2.3986685394676381E-11</v>
      </c>
      <c r="R1266" s="77">
        <f t="shared" si="477"/>
        <v>-2.3954544555934827E-11</v>
      </c>
      <c r="S1266" s="77">
        <f t="shared" si="478"/>
        <v>-2.3954542414846254E-11</v>
      </c>
      <c r="T1266" s="77">
        <f t="shared" si="479"/>
        <v>-2.3954542414704183E-11</v>
      </c>
      <c r="V1266" s="78"/>
      <c r="W1266" s="78"/>
      <c r="X1266" s="78"/>
      <c r="AD1266" s="78"/>
      <c r="AE1266" s="78"/>
      <c r="AF1266" s="78"/>
      <c r="AL1266" s="78"/>
      <c r="AM1266" s="78"/>
      <c r="AN1266" s="78"/>
      <c r="AT1266" s="78"/>
      <c r="AU1266" s="78"/>
      <c r="AV1266" s="78"/>
      <c r="BB1266" s="78"/>
      <c r="BC1266" s="78"/>
      <c r="BD1266" s="78"/>
      <c r="BJ1266" s="78"/>
      <c r="BK1266" s="78"/>
      <c r="BL1266" s="78"/>
      <c r="BR1266" s="78"/>
      <c r="BS1266" s="78"/>
      <c r="BT1266" s="78"/>
      <c r="BZ1266" s="78"/>
      <c r="CA1266" s="78"/>
      <c r="CB1266" s="78"/>
      <c r="CH1266" s="78"/>
      <c r="CI1266" s="78"/>
      <c r="CJ1266" s="78"/>
      <c r="CP1266" s="78"/>
      <c r="CQ1266" s="78"/>
      <c r="CR1266" s="78"/>
      <c r="CX1266" s="78"/>
      <c r="CY1266" s="78"/>
      <c r="CZ1266" s="78"/>
      <c r="DF1266" s="78"/>
      <c r="DG1266" s="78"/>
      <c r="DH1266" s="78"/>
      <c r="DN1266" s="78"/>
      <c r="DO1266" s="78"/>
      <c r="DP1266" s="78"/>
      <c r="DV1266" s="78"/>
      <c r="DW1266" s="78"/>
      <c r="DX1266" s="78"/>
      <c r="ED1266" s="78"/>
      <c r="EE1266" s="78"/>
      <c r="EF1266" s="78"/>
      <c r="EL1266" s="78"/>
      <c r="EM1266" s="78"/>
      <c r="EN1266" s="78"/>
      <c r="ET1266" s="78"/>
      <c r="EU1266" s="78"/>
      <c r="EV1266" s="78"/>
    </row>
    <row r="1267" spans="12:152" s="77" customFormat="1" ht="12.75">
      <c r="L1267" s="78"/>
      <c r="N1267" s="78">
        <v>8.9999999999999999E-11</v>
      </c>
      <c r="O1267" s="78">
        <v>5.4096900728000001</v>
      </c>
      <c r="P1267" s="78">
        <v>25970.583273353899</v>
      </c>
      <c r="Q1267" s="77">
        <f t="shared" si="476"/>
        <v>8.4355987496113576E-11</v>
      </c>
      <c r="R1267" s="77">
        <f t="shared" si="477"/>
        <v>8.4348447755129485E-11</v>
      </c>
      <c r="S1267" s="77">
        <f t="shared" si="478"/>
        <v>8.4348447252745734E-11</v>
      </c>
      <c r="T1267" s="77">
        <f t="shared" si="479"/>
        <v>8.4348447252712712E-11</v>
      </c>
      <c r="V1267" s="78"/>
      <c r="W1267" s="78"/>
      <c r="X1267" s="78"/>
      <c r="AD1267" s="78"/>
      <c r="AE1267" s="78"/>
      <c r="AF1267" s="78"/>
      <c r="AL1267" s="78"/>
      <c r="AM1267" s="78"/>
      <c r="AN1267" s="78"/>
      <c r="AT1267" s="78"/>
      <c r="AU1267" s="78"/>
      <c r="AV1267" s="78"/>
      <c r="BB1267" s="78"/>
      <c r="BC1267" s="78"/>
      <c r="BD1267" s="78"/>
      <c r="BJ1267" s="78"/>
      <c r="BK1267" s="78"/>
      <c r="BL1267" s="78"/>
      <c r="BR1267" s="78"/>
      <c r="BS1267" s="78"/>
      <c r="BT1267" s="78"/>
      <c r="BZ1267" s="78"/>
      <c r="CA1267" s="78"/>
      <c r="CB1267" s="78"/>
      <c r="CH1267" s="78"/>
      <c r="CI1267" s="78"/>
      <c r="CJ1267" s="78"/>
      <c r="CP1267" s="78"/>
      <c r="CQ1267" s="78"/>
      <c r="CR1267" s="78"/>
      <c r="CX1267" s="78"/>
      <c r="CY1267" s="78"/>
      <c r="CZ1267" s="78"/>
      <c r="DF1267" s="78"/>
      <c r="DG1267" s="78"/>
      <c r="DH1267" s="78"/>
      <c r="DN1267" s="78"/>
      <c r="DO1267" s="78"/>
      <c r="DP1267" s="78"/>
      <c r="DV1267" s="78"/>
      <c r="DW1267" s="78"/>
      <c r="DX1267" s="78"/>
      <c r="ED1267" s="78"/>
      <c r="EE1267" s="78"/>
      <c r="EF1267" s="78"/>
      <c r="EL1267" s="78"/>
      <c r="EM1267" s="78"/>
      <c r="EN1267" s="78"/>
      <c r="ET1267" s="78"/>
      <c r="EU1267" s="78"/>
      <c r="EV1267" s="78"/>
    </row>
    <row r="1268" spans="12:152" s="77" customFormat="1" ht="12.75">
      <c r="L1268" s="78"/>
      <c r="N1268" s="78">
        <v>7.0000000000000004E-11</v>
      </c>
      <c r="O1268" s="78">
        <v>5.0309737966999997</v>
      </c>
      <c r="P1268" s="78">
        <v>51092.726050854799</v>
      </c>
      <c r="Q1268" s="77">
        <f t="shared" si="476"/>
        <v>-1.5646465065557609E-11</v>
      </c>
      <c r="R1268" s="77">
        <f t="shared" si="477"/>
        <v>-1.5678714802018352E-11</v>
      </c>
      <c r="S1268" s="77">
        <f t="shared" si="478"/>
        <v>-1.5678716950054913E-11</v>
      </c>
      <c r="T1268" s="77">
        <f t="shared" si="479"/>
        <v>-1.5678716950198396E-11</v>
      </c>
      <c r="V1268" s="78"/>
      <c r="W1268" s="78"/>
      <c r="X1268" s="78"/>
      <c r="AD1268" s="78"/>
      <c r="AE1268" s="78"/>
      <c r="AF1268" s="78"/>
      <c r="AL1268" s="78"/>
      <c r="AM1268" s="78"/>
      <c r="AN1268" s="78"/>
      <c r="AT1268" s="78"/>
      <c r="AU1268" s="78"/>
      <c r="AV1268" s="78"/>
      <c r="BB1268" s="78"/>
      <c r="BC1268" s="78"/>
      <c r="BD1268" s="78"/>
      <c r="BJ1268" s="78"/>
      <c r="BK1268" s="78"/>
      <c r="BL1268" s="78"/>
      <c r="BR1268" s="78"/>
      <c r="BS1268" s="78"/>
      <c r="BT1268" s="78"/>
      <c r="BZ1268" s="78"/>
      <c r="CA1268" s="78"/>
      <c r="CB1268" s="78"/>
      <c r="CH1268" s="78"/>
      <c r="CI1268" s="78"/>
      <c r="CJ1268" s="78"/>
      <c r="CP1268" s="78"/>
      <c r="CQ1268" s="78"/>
      <c r="CR1268" s="78"/>
      <c r="CX1268" s="78"/>
      <c r="CY1268" s="78"/>
      <c r="CZ1268" s="78"/>
      <c r="DF1268" s="78"/>
      <c r="DG1268" s="78"/>
      <c r="DH1268" s="78"/>
      <c r="DN1268" s="78"/>
      <c r="DO1268" s="78"/>
      <c r="DP1268" s="78"/>
      <c r="DV1268" s="78"/>
      <c r="DW1268" s="78"/>
      <c r="DX1268" s="78"/>
      <c r="ED1268" s="78"/>
      <c r="EE1268" s="78"/>
      <c r="EF1268" s="78"/>
      <c r="EL1268" s="78"/>
      <c r="EM1268" s="78"/>
      <c r="EN1268" s="78"/>
      <c r="ET1268" s="78"/>
      <c r="EU1268" s="78"/>
      <c r="EV1268" s="78"/>
    </row>
    <row r="1269" spans="12:152" s="77" customFormat="1" ht="12.75">
      <c r="L1269" s="78"/>
      <c r="N1269" s="78">
        <v>7.9999999999999995E-11</v>
      </c>
      <c r="O1269" s="78">
        <v>4.8550049700600004</v>
      </c>
      <c r="P1269" s="78">
        <v>79353.418215916099</v>
      </c>
      <c r="Q1269" s="77">
        <f t="shared" si="476"/>
        <v>-1.2185102805111772E-12</v>
      </c>
      <c r="R1269" s="77">
        <f t="shared" si="477"/>
        <v>-1.2772355215206711E-12</v>
      </c>
      <c r="S1269" s="77">
        <f t="shared" si="478"/>
        <v>-1.2772394331771228E-12</v>
      </c>
      <c r="T1269" s="77">
        <f t="shared" si="479"/>
        <v>-1.2772394334362957E-12</v>
      </c>
      <c r="V1269" s="78"/>
      <c r="W1269" s="78"/>
      <c r="X1269" s="78"/>
      <c r="AD1269" s="78"/>
      <c r="AE1269" s="78"/>
      <c r="AF1269" s="78"/>
      <c r="AL1269" s="78"/>
      <c r="AM1269" s="78"/>
      <c r="AN1269" s="78"/>
      <c r="AT1269" s="78"/>
      <c r="AU1269" s="78"/>
      <c r="AV1269" s="78"/>
      <c r="BB1269" s="78"/>
      <c r="BC1269" s="78"/>
      <c r="BD1269" s="78"/>
      <c r="BJ1269" s="78"/>
      <c r="BK1269" s="78"/>
      <c r="BL1269" s="78"/>
      <c r="BR1269" s="78"/>
      <c r="BS1269" s="78"/>
      <c r="BT1269" s="78"/>
      <c r="BZ1269" s="78"/>
      <c r="CA1269" s="78"/>
      <c r="CB1269" s="78"/>
      <c r="CH1269" s="78"/>
      <c r="CI1269" s="78"/>
      <c r="CJ1269" s="78"/>
      <c r="CP1269" s="78"/>
      <c r="CQ1269" s="78"/>
      <c r="CR1269" s="78"/>
      <c r="CX1269" s="78"/>
      <c r="CY1269" s="78"/>
      <c r="CZ1269" s="78"/>
      <c r="DF1269" s="78"/>
      <c r="DG1269" s="78"/>
      <c r="DH1269" s="78"/>
      <c r="DN1269" s="78"/>
      <c r="DO1269" s="78"/>
      <c r="DP1269" s="78"/>
      <c r="DV1269" s="78"/>
      <c r="DW1269" s="78"/>
      <c r="DX1269" s="78"/>
      <c r="ED1269" s="78"/>
      <c r="EE1269" s="78"/>
      <c r="EF1269" s="78"/>
      <c r="EL1269" s="78"/>
      <c r="EM1269" s="78"/>
      <c r="EN1269" s="78"/>
      <c r="ET1269" s="78"/>
      <c r="EU1269" s="78"/>
      <c r="EV1269" s="78"/>
    </row>
    <row r="1270" spans="12:152" s="77" customFormat="1" ht="12.75">
      <c r="L1270" s="78"/>
      <c r="N1270" s="78">
        <v>8.9999999999999999E-11</v>
      </c>
      <c r="O1270" s="78">
        <v>2.91790460578</v>
      </c>
      <c r="P1270" s="78">
        <v>128857.556359587</v>
      </c>
      <c r="Q1270" s="77">
        <f t="shared" si="476"/>
        <v>2.5658980888788801E-12</v>
      </c>
      <c r="R1270" s="77">
        <f t="shared" si="477"/>
        <v>2.4586461529529233E-12</v>
      </c>
      <c r="S1270" s="77">
        <f t="shared" si="478"/>
        <v>2.4586390087994746E-12</v>
      </c>
      <c r="T1270" s="77">
        <f t="shared" si="479"/>
        <v>2.4586390083187587E-12</v>
      </c>
      <c r="V1270" s="78"/>
      <c r="W1270" s="78"/>
      <c r="X1270" s="78"/>
      <c r="AD1270" s="78"/>
      <c r="AE1270" s="78"/>
      <c r="AF1270" s="78"/>
      <c r="AL1270" s="78"/>
      <c r="AM1270" s="78"/>
      <c r="AN1270" s="78"/>
      <c r="AT1270" s="78"/>
      <c r="AU1270" s="78"/>
      <c r="AV1270" s="78"/>
      <c r="BB1270" s="78"/>
      <c r="BC1270" s="78"/>
      <c r="BD1270" s="78"/>
      <c r="BJ1270" s="78"/>
      <c r="BK1270" s="78"/>
      <c r="BL1270" s="78"/>
      <c r="BR1270" s="78"/>
      <c r="BS1270" s="78"/>
      <c r="BT1270" s="78"/>
      <c r="BZ1270" s="78"/>
      <c r="CA1270" s="78"/>
      <c r="CB1270" s="78"/>
      <c r="CH1270" s="78"/>
      <c r="CI1270" s="78"/>
      <c r="CJ1270" s="78"/>
      <c r="CP1270" s="78"/>
      <c r="CQ1270" s="78"/>
      <c r="CR1270" s="78"/>
      <c r="CX1270" s="78"/>
      <c r="CY1270" s="78"/>
      <c r="CZ1270" s="78"/>
      <c r="DF1270" s="78"/>
      <c r="DG1270" s="78"/>
      <c r="DH1270" s="78"/>
      <c r="DN1270" s="78"/>
      <c r="DO1270" s="78"/>
      <c r="DP1270" s="78"/>
      <c r="DV1270" s="78"/>
      <c r="DW1270" s="78"/>
      <c r="DX1270" s="78"/>
      <c r="ED1270" s="78"/>
      <c r="EE1270" s="78"/>
      <c r="EF1270" s="78"/>
      <c r="EL1270" s="78"/>
      <c r="EM1270" s="78"/>
      <c r="EN1270" s="78"/>
      <c r="ET1270" s="78"/>
      <c r="EU1270" s="78"/>
      <c r="EV1270" s="78"/>
    </row>
    <row r="1271" spans="12:152" s="77" customFormat="1" ht="12.75">
      <c r="L1271" s="78"/>
      <c r="N1271" s="78">
        <v>1E-10</v>
      </c>
      <c r="O1271" s="78">
        <v>2.62831495455</v>
      </c>
      <c r="P1271" s="78">
        <v>104145.42701785899</v>
      </c>
      <c r="Q1271" s="77">
        <f t="shared" si="476"/>
        <v>-9.9521663601333053E-11</v>
      </c>
      <c r="R1271" s="77">
        <f t="shared" si="477"/>
        <v>-9.9531030314664705E-11</v>
      </c>
      <c r="S1271" s="77">
        <f t="shared" si="478"/>
        <v>-9.9531030935503033E-11</v>
      </c>
      <c r="T1271" s="77">
        <f t="shared" si="479"/>
        <v>-9.953103093554372E-11</v>
      </c>
      <c r="V1271" s="78"/>
      <c r="W1271" s="78"/>
      <c r="X1271" s="78"/>
      <c r="AD1271" s="78"/>
      <c r="AE1271" s="78"/>
      <c r="AF1271" s="78"/>
      <c r="AL1271" s="78"/>
      <c r="AM1271" s="78"/>
      <c r="AN1271" s="78"/>
      <c r="AT1271" s="78"/>
      <c r="AU1271" s="78"/>
      <c r="AV1271" s="78"/>
      <c r="BB1271" s="78"/>
      <c r="BC1271" s="78"/>
      <c r="BD1271" s="78"/>
      <c r="BJ1271" s="78"/>
      <c r="BK1271" s="78"/>
      <c r="BL1271" s="78"/>
      <c r="BR1271" s="78"/>
      <c r="BS1271" s="78"/>
      <c r="BT1271" s="78"/>
      <c r="BZ1271" s="78"/>
      <c r="CA1271" s="78"/>
      <c r="CB1271" s="78"/>
      <c r="CH1271" s="78"/>
      <c r="CI1271" s="78"/>
      <c r="CJ1271" s="78"/>
      <c r="CP1271" s="78"/>
      <c r="CQ1271" s="78"/>
      <c r="CR1271" s="78"/>
      <c r="CX1271" s="78"/>
      <c r="CY1271" s="78"/>
      <c r="CZ1271" s="78"/>
      <c r="DF1271" s="78"/>
      <c r="DG1271" s="78"/>
      <c r="DH1271" s="78"/>
      <c r="DN1271" s="78"/>
      <c r="DO1271" s="78"/>
      <c r="DP1271" s="78"/>
      <c r="DV1271" s="78"/>
      <c r="DW1271" s="78"/>
      <c r="DX1271" s="78"/>
      <c r="ED1271" s="78"/>
      <c r="EE1271" s="78"/>
      <c r="EF1271" s="78"/>
      <c r="EL1271" s="78"/>
      <c r="EM1271" s="78"/>
      <c r="EN1271" s="78"/>
      <c r="ET1271" s="78"/>
      <c r="EU1271" s="78"/>
      <c r="EV1271" s="78"/>
    </row>
    <row r="1272" spans="12:152" s="77" customFormat="1" ht="12.75">
      <c r="L1272" s="78"/>
      <c r="N1272" s="78">
        <v>7.9999999999999995E-11</v>
      </c>
      <c r="O1272" s="78">
        <v>3.6571704892399999</v>
      </c>
      <c r="P1272" s="78">
        <v>50476.527066645103</v>
      </c>
      <c r="Q1272" s="77">
        <f t="shared" si="476"/>
        <v>7.7581102734176439E-11</v>
      </c>
      <c r="R1272" s="77">
        <f t="shared" si="477"/>
        <v>7.7590211700910949E-11</v>
      </c>
      <c r="S1272" s="77">
        <f t="shared" si="478"/>
        <v>7.7590212307094467E-11</v>
      </c>
      <c r="T1272" s="77">
        <f t="shared" si="479"/>
        <v>7.7590212307134339E-11</v>
      </c>
      <c r="V1272" s="78"/>
      <c r="W1272" s="78"/>
      <c r="X1272" s="78"/>
      <c r="AD1272" s="78"/>
      <c r="AE1272" s="78"/>
      <c r="AF1272" s="78"/>
      <c r="AL1272" s="78"/>
      <c r="AM1272" s="78"/>
      <c r="AN1272" s="78"/>
      <c r="AT1272" s="78"/>
      <c r="AU1272" s="78"/>
      <c r="AV1272" s="78"/>
      <c r="BB1272" s="78"/>
      <c r="BC1272" s="78"/>
      <c r="BD1272" s="78"/>
      <c r="BJ1272" s="78"/>
      <c r="BK1272" s="78"/>
      <c r="BL1272" s="78"/>
      <c r="BR1272" s="78"/>
      <c r="BS1272" s="78"/>
      <c r="BT1272" s="78"/>
      <c r="BZ1272" s="78"/>
      <c r="CA1272" s="78"/>
      <c r="CB1272" s="78"/>
      <c r="CH1272" s="78"/>
      <c r="CI1272" s="78"/>
      <c r="CJ1272" s="78"/>
      <c r="CP1272" s="78"/>
      <c r="CQ1272" s="78"/>
      <c r="CR1272" s="78"/>
      <c r="CX1272" s="78"/>
      <c r="CY1272" s="78"/>
      <c r="CZ1272" s="78"/>
      <c r="DF1272" s="78"/>
      <c r="DG1272" s="78"/>
      <c r="DH1272" s="78"/>
      <c r="DN1272" s="78"/>
      <c r="DO1272" s="78"/>
      <c r="DP1272" s="78"/>
      <c r="DV1272" s="78"/>
      <c r="DW1272" s="78"/>
      <c r="DX1272" s="78"/>
      <c r="ED1272" s="78"/>
      <c r="EE1272" s="78"/>
      <c r="EF1272" s="78"/>
      <c r="EL1272" s="78"/>
      <c r="EM1272" s="78"/>
      <c r="EN1272" s="78"/>
      <c r="ET1272" s="78"/>
      <c r="EU1272" s="78"/>
      <c r="EV1272" s="78"/>
    </row>
    <row r="1273" spans="12:152" s="77" customFormat="1" ht="12.75">
      <c r="L1273" s="78"/>
      <c r="N1273" s="78">
        <v>1E-10</v>
      </c>
      <c r="O1273" s="78">
        <v>4.9737570308099999</v>
      </c>
      <c r="P1273" s="78">
        <v>128960.649133806</v>
      </c>
      <c r="Q1273" s="77">
        <f t="shared" si="476"/>
        <v>9.9831641467818719E-11</v>
      </c>
      <c r="R1273" s="77">
        <f t="shared" si="477"/>
        <v>9.9824650050170514E-11</v>
      </c>
      <c r="S1273" s="77">
        <f t="shared" si="478"/>
        <v>9.9824649579740039E-11</v>
      </c>
      <c r="T1273" s="77">
        <f t="shared" si="479"/>
        <v>9.9824649579709085E-11</v>
      </c>
      <c r="V1273" s="78"/>
      <c r="W1273" s="78"/>
      <c r="X1273" s="78"/>
      <c r="AD1273" s="78"/>
      <c r="AE1273" s="78"/>
      <c r="AF1273" s="78"/>
      <c r="AL1273" s="78"/>
      <c r="AM1273" s="78"/>
      <c r="AN1273" s="78"/>
      <c r="AT1273" s="78"/>
      <c r="AU1273" s="78"/>
      <c r="AV1273" s="78"/>
      <c r="BB1273" s="78"/>
      <c r="BC1273" s="78"/>
      <c r="BD1273" s="78"/>
      <c r="BJ1273" s="78"/>
      <c r="BK1273" s="78"/>
      <c r="BL1273" s="78"/>
      <c r="BR1273" s="78"/>
      <c r="BS1273" s="78"/>
      <c r="BT1273" s="78"/>
      <c r="BZ1273" s="78"/>
      <c r="CA1273" s="78"/>
      <c r="CB1273" s="78"/>
      <c r="CH1273" s="78"/>
      <c r="CI1273" s="78"/>
      <c r="CJ1273" s="78"/>
      <c r="CP1273" s="78"/>
      <c r="CQ1273" s="78"/>
      <c r="CR1273" s="78"/>
      <c r="CX1273" s="78"/>
      <c r="CY1273" s="78"/>
      <c r="CZ1273" s="78"/>
      <c r="DF1273" s="78"/>
      <c r="DG1273" s="78"/>
      <c r="DH1273" s="78"/>
      <c r="DN1273" s="78"/>
      <c r="DO1273" s="78"/>
      <c r="DP1273" s="78"/>
      <c r="DV1273" s="78"/>
      <c r="DW1273" s="78"/>
      <c r="DX1273" s="78"/>
      <c r="ED1273" s="78"/>
      <c r="EE1273" s="78"/>
      <c r="EF1273" s="78"/>
      <c r="EL1273" s="78"/>
      <c r="EM1273" s="78"/>
      <c r="EN1273" s="78"/>
      <c r="ET1273" s="78"/>
      <c r="EU1273" s="78"/>
      <c r="EV1273" s="78"/>
    </row>
    <row r="1274" spans="12:152" s="77" customFormat="1" ht="12.75">
      <c r="L1274" s="78"/>
      <c r="N1274" s="78">
        <v>7.0000000000000004E-11</v>
      </c>
      <c r="O1274" s="78">
        <v>0.63731291762999998</v>
      </c>
      <c r="P1274" s="78">
        <v>132350.71519108801</v>
      </c>
      <c r="Q1274" s="77">
        <f t="shared" si="476"/>
        <v>-2.5378109696010768E-11</v>
      </c>
      <c r="R1274" s="77">
        <f t="shared" si="477"/>
        <v>-2.5298209108019438E-11</v>
      </c>
      <c r="S1274" s="77">
        <f t="shared" si="478"/>
        <v>-2.5298203784589651E-11</v>
      </c>
      <c r="T1274" s="77">
        <f t="shared" si="479"/>
        <v>-2.5298203784233478E-11</v>
      </c>
      <c r="V1274" s="78"/>
      <c r="W1274" s="78"/>
      <c r="X1274" s="78"/>
      <c r="AD1274" s="78"/>
      <c r="AE1274" s="78"/>
      <c r="AF1274" s="78"/>
      <c r="AL1274" s="78"/>
      <c r="AM1274" s="78"/>
      <c r="AN1274" s="78"/>
      <c r="AT1274" s="78"/>
      <c r="AU1274" s="78"/>
      <c r="AV1274" s="78"/>
      <c r="BB1274" s="78"/>
      <c r="BC1274" s="78"/>
      <c r="BD1274" s="78"/>
      <c r="BJ1274" s="78"/>
      <c r="BK1274" s="78"/>
      <c r="BL1274" s="78"/>
      <c r="BR1274" s="78"/>
      <c r="BS1274" s="78"/>
      <c r="BT1274" s="78"/>
      <c r="BZ1274" s="78"/>
      <c r="CA1274" s="78"/>
      <c r="CB1274" s="78"/>
      <c r="CH1274" s="78"/>
      <c r="CI1274" s="78"/>
      <c r="CJ1274" s="78"/>
      <c r="CP1274" s="78"/>
      <c r="CQ1274" s="78"/>
      <c r="CR1274" s="78"/>
      <c r="CX1274" s="78"/>
      <c r="CY1274" s="78"/>
      <c r="CZ1274" s="78"/>
      <c r="DF1274" s="78"/>
      <c r="DG1274" s="78"/>
      <c r="DH1274" s="78"/>
      <c r="DN1274" s="78"/>
      <c r="DO1274" s="78"/>
      <c r="DP1274" s="78"/>
      <c r="DV1274" s="78"/>
      <c r="DW1274" s="78"/>
      <c r="DX1274" s="78"/>
      <c r="ED1274" s="78"/>
      <c r="EE1274" s="78"/>
      <c r="EF1274" s="78"/>
      <c r="EL1274" s="78"/>
      <c r="EM1274" s="78"/>
      <c r="EN1274" s="78"/>
      <c r="ET1274" s="78"/>
      <c r="EU1274" s="78"/>
      <c r="EV1274" s="78"/>
    </row>
    <row r="1275" spans="12:152" s="77" customFormat="1" ht="12.75">
      <c r="L1275" s="78"/>
      <c r="N1275" s="78">
        <v>7.0000000000000004E-11</v>
      </c>
      <c r="O1275" s="78">
        <v>3.7071835926299999</v>
      </c>
      <c r="P1275" s="78">
        <v>61165.273988580702</v>
      </c>
      <c r="Q1275" s="77">
        <f t="shared" si="476"/>
        <v>-5.2521428057348381E-11</v>
      </c>
      <c r="R1275" s="77">
        <f t="shared" si="477"/>
        <v>-5.2547606659157938E-11</v>
      </c>
      <c r="S1275" s="77">
        <f t="shared" si="478"/>
        <v>-5.2547608402351737E-11</v>
      </c>
      <c r="T1275" s="77">
        <f t="shared" si="479"/>
        <v>-5.25476084024674E-11</v>
      </c>
      <c r="V1275" s="78"/>
      <c r="W1275" s="78"/>
      <c r="X1275" s="78"/>
      <c r="AD1275" s="78"/>
      <c r="AE1275" s="78"/>
      <c r="AF1275" s="78"/>
      <c r="AL1275" s="78"/>
      <c r="AM1275" s="78"/>
      <c r="AN1275" s="78"/>
      <c r="AT1275" s="78"/>
      <c r="AU1275" s="78"/>
      <c r="AV1275" s="78"/>
      <c r="BB1275" s="78"/>
      <c r="BC1275" s="78"/>
      <c r="BD1275" s="78"/>
      <c r="BJ1275" s="78"/>
      <c r="BK1275" s="78"/>
      <c r="BL1275" s="78"/>
      <c r="BR1275" s="78"/>
      <c r="BS1275" s="78"/>
      <c r="BT1275" s="78"/>
      <c r="BZ1275" s="78"/>
      <c r="CA1275" s="78"/>
      <c r="CB1275" s="78"/>
      <c r="CH1275" s="78"/>
      <c r="CI1275" s="78"/>
      <c r="CJ1275" s="78"/>
      <c r="CP1275" s="78"/>
      <c r="CQ1275" s="78"/>
      <c r="CR1275" s="78"/>
      <c r="CX1275" s="78"/>
      <c r="CY1275" s="78"/>
      <c r="CZ1275" s="78"/>
      <c r="DF1275" s="78"/>
      <c r="DG1275" s="78"/>
      <c r="DH1275" s="78"/>
      <c r="DN1275" s="78"/>
      <c r="DO1275" s="78"/>
      <c r="DP1275" s="78"/>
      <c r="DV1275" s="78"/>
      <c r="DW1275" s="78"/>
      <c r="DX1275" s="78"/>
      <c r="ED1275" s="78"/>
      <c r="EE1275" s="78"/>
      <c r="EF1275" s="78"/>
      <c r="EL1275" s="78"/>
      <c r="EM1275" s="78"/>
      <c r="EN1275" s="78"/>
      <c r="ET1275" s="78"/>
      <c r="EU1275" s="78"/>
      <c r="EV1275" s="78"/>
    </row>
    <row r="1276" spans="12:152" s="77" customFormat="1" ht="12.75">
      <c r="L1276" s="78"/>
      <c r="N1276" s="78">
        <v>7.0000000000000004E-11</v>
      </c>
      <c r="O1276" s="78">
        <v>1.524098908</v>
      </c>
      <c r="P1276" s="78">
        <v>224577.84272795601</v>
      </c>
      <c r="Q1276" s="77">
        <f t="shared" si="476"/>
        <v>6.4294385246892058E-11</v>
      </c>
      <c r="R1276" s="77">
        <f t="shared" si="477"/>
        <v>6.4351759833474439E-11</v>
      </c>
      <c r="S1276" s="77">
        <f t="shared" si="478"/>
        <v>6.4351763645940396E-11</v>
      </c>
      <c r="T1276" s="77">
        <f t="shared" si="479"/>
        <v>6.4351763646190928E-11</v>
      </c>
      <c r="V1276" s="78"/>
      <c r="W1276" s="78"/>
      <c r="X1276" s="78"/>
      <c r="AD1276" s="78"/>
      <c r="AE1276" s="78"/>
      <c r="AF1276" s="78"/>
      <c r="AL1276" s="78"/>
      <c r="AM1276" s="78"/>
      <c r="AN1276" s="78"/>
      <c r="AT1276" s="78"/>
      <c r="AU1276" s="78"/>
      <c r="AV1276" s="78"/>
      <c r="BB1276" s="78"/>
      <c r="BC1276" s="78"/>
      <c r="BD1276" s="78"/>
      <c r="BJ1276" s="78"/>
      <c r="BK1276" s="78"/>
      <c r="BL1276" s="78"/>
      <c r="BR1276" s="78"/>
      <c r="BS1276" s="78"/>
      <c r="BT1276" s="78"/>
      <c r="BZ1276" s="78"/>
      <c r="CA1276" s="78"/>
      <c r="CB1276" s="78"/>
      <c r="CH1276" s="78"/>
      <c r="CI1276" s="78"/>
      <c r="CJ1276" s="78"/>
      <c r="CP1276" s="78"/>
      <c r="CQ1276" s="78"/>
      <c r="CR1276" s="78"/>
      <c r="CX1276" s="78"/>
      <c r="CY1276" s="78"/>
      <c r="CZ1276" s="78"/>
      <c r="DF1276" s="78"/>
      <c r="DG1276" s="78"/>
      <c r="DH1276" s="78"/>
      <c r="DN1276" s="78"/>
      <c r="DO1276" s="78"/>
      <c r="DP1276" s="78"/>
      <c r="DV1276" s="78"/>
      <c r="DW1276" s="78"/>
      <c r="DX1276" s="78"/>
      <c r="ED1276" s="78"/>
      <c r="EE1276" s="78"/>
      <c r="EF1276" s="78"/>
      <c r="EL1276" s="78"/>
      <c r="EM1276" s="78"/>
      <c r="EN1276" s="78"/>
      <c r="ET1276" s="78"/>
      <c r="EU1276" s="78"/>
      <c r="EV1276" s="78"/>
    </row>
    <row r="1277" spans="12:152" s="77" customFormat="1" ht="12.75">
      <c r="L1277" s="78"/>
      <c r="N1277" s="78">
        <v>7.0000000000000004E-11</v>
      </c>
      <c r="O1277" s="78">
        <v>5.8329558155600001</v>
      </c>
      <c r="P1277" s="78">
        <v>78339.975495998093</v>
      </c>
      <c r="Q1277" s="77">
        <f t="shared" si="476"/>
        <v>2.0595494467021949E-11</v>
      </c>
      <c r="R1277" s="77">
        <f t="shared" si="477"/>
        <v>2.0547000194219135E-11</v>
      </c>
      <c r="S1277" s="77">
        <f t="shared" si="478"/>
        <v>2.0546996963663469E-11</v>
      </c>
      <c r="T1277" s="77">
        <f t="shared" si="479"/>
        <v>2.0546996963450457E-11</v>
      </c>
      <c r="V1277" s="78"/>
      <c r="W1277" s="78"/>
      <c r="X1277" s="78"/>
      <c r="AD1277" s="78"/>
      <c r="AE1277" s="78"/>
      <c r="AF1277" s="78"/>
      <c r="AL1277" s="78"/>
      <c r="AM1277" s="78"/>
      <c r="AN1277" s="78"/>
      <c r="AT1277" s="78"/>
      <c r="AU1277" s="78"/>
      <c r="AV1277" s="78"/>
      <c r="BB1277" s="78"/>
      <c r="BC1277" s="78"/>
      <c r="BD1277" s="78"/>
      <c r="BJ1277" s="78"/>
      <c r="BK1277" s="78"/>
      <c r="BL1277" s="78"/>
      <c r="BR1277" s="78"/>
      <c r="BS1277" s="78"/>
      <c r="BT1277" s="78"/>
      <c r="BZ1277" s="78"/>
      <c r="CA1277" s="78"/>
      <c r="CB1277" s="78"/>
      <c r="CH1277" s="78"/>
      <c r="CI1277" s="78"/>
      <c r="CJ1277" s="78"/>
      <c r="CP1277" s="78"/>
      <c r="CQ1277" s="78"/>
      <c r="CR1277" s="78"/>
      <c r="CX1277" s="78"/>
      <c r="CY1277" s="78"/>
      <c r="CZ1277" s="78"/>
      <c r="DF1277" s="78"/>
      <c r="DG1277" s="78"/>
      <c r="DH1277" s="78"/>
      <c r="DN1277" s="78"/>
      <c r="DO1277" s="78"/>
      <c r="DP1277" s="78"/>
      <c r="DV1277" s="78"/>
      <c r="DW1277" s="78"/>
      <c r="DX1277" s="78"/>
      <c r="ED1277" s="78"/>
      <c r="EE1277" s="78"/>
      <c r="EF1277" s="78"/>
      <c r="EL1277" s="78"/>
      <c r="EM1277" s="78"/>
      <c r="EN1277" s="78"/>
      <c r="ET1277" s="78"/>
      <c r="EU1277" s="78"/>
      <c r="EV1277" s="78"/>
    </row>
    <row r="1278" spans="12:152" s="77" customFormat="1" ht="12.75">
      <c r="L1278" s="78"/>
      <c r="N1278" s="78">
        <v>7.0000000000000004E-11</v>
      </c>
      <c r="O1278" s="78">
        <v>1.2898265788000001</v>
      </c>
      <c r="P1278" s="78">
        <v>127791.060882397</v>
      </c>
      <c r="Q1278" s="77">
        <f t="shared" si="476"/>
        <v>-6.4509892765620042E-11</v>
      </c>
      <c r="R1278" s="77">
        <f t="shared" si="477"/>
        <v>-6.4477719217879905E-11</v>
      </c>
      <c r="S1278" s="77">
        <f t="shared" si="478"/>
        <v>-6.4477717071802082E-11</v>
      </c>
      <c r="T1278" s="77">
        <f t="shared" si="479"/>
        <v>-6.4477717071659562E-11</v>
      </c>
      <c r="V1278" s="78"/>
      <c r="W1278" s="78"/>
      <c r="X1278" s="78"/>
      <c r="AD1278" s="78"/>
      <c r="AE1278" s="78"/>
      <c r="AF1278" s="78"/>
      <c r="AL1278" s="78"/>
      <c r="AM1278" s="78"/>
      <c r="AN1278" s="78"/>
      <c r="AT1278" s="78"/>
      <c r="AU1278" s="78"/>
      <c r="AV1278" s="78"/>
      <c r="BB1278" s="78"/>
      <c r="BC1278" s="78"/>
      <c r="BD1278" s="78"/>
      <c r="BJ1278" s="78"/>
      <c r="BK1278" s="78"/>
      <c r="BL1278" s="78"/>
      <c r="BR1278" s="78"/>
      <c r="BS1278" s="78"/>
      <c r="BT1278" s="78"/>
      <c r="BZ1278" s="78"/>
      <c r="CA1278" s="78"/>
      <c r="CB1278" s="78"/>
      <c r="CH1278" s="78"/>
      <c r="CI1278" s="78"/>
      <c r="CJ1278" s="78"/>
      <c r="CP1278" s="78"/>
      <c r="CQ1278" s="78"/>
      <c r="CR1278" s="78"/>
      <c r="CX1278" s="78"/>
      <c r="CY1278" s="78"/>
      <c r="CZ1278" s="78"/>
      <c r="DF1278" s="78"/>
      <c r="DG1278" s="78"/>
      <c r="DH1278" s="78"/>
      <c r="DN1278" s="78"/>
      <c r="DO1278" s="78"/>
      <c r="DP1278" s="78"/>
      <c r="DV1278" s="78"/>
      <c r="DW1278" s="78"/>
      <c r="DX1278" s="78"/>
      <c r="ED1278" s="78"/>
      <c r="EE1278" s="78"/>
      <c r="EF1278" s="78"/>
      <c r="EL1278" s="78"/>
      <c r="EM1278" s="78"/>
      <c r="EN1278" s="78"/>
      <c r="ET1278" s="78"/>
      <c r="EU1278" s="78"/>
      <c r="EV1278" s="78"/>
    </row>
    <row r="1279" spans="12:152" s="77" customFormat="1" ht="12.75">
      <c r="L1279" s="78"/>
      <c r="N1279" s="78">
        <v>7.0000000000000004E-11</v>
      </c>
      <c r="O1279" s="78">
        <v>4.3807728191199997</v>
      </c>
      <c r="P1279" s="78">
        <v>87648.550432797696</v>
      </c>
      <c r="Q1279" s="77">
        <f t="shared" si="476"/>
        <v>-4.1885589799314646E-11</v>
      </c>
      <c r="R1279" s="77">
        <f t="shared" si="477"/>
        <v>-4.1840096255189088E-11</v>
      </c>
      <c r="S1279" s="77">
        <f t="shared" si="478"/>
        <v>-4.1840093223953926E-11</v>
      </c>
      <c r="T1279" s="77">
        <f t="shared" si="479"/>
        <v>-4.1840093223752966E-11</v>
      </c>
      <c r="V1279" s="78"/>
      <c r="W1279" s="78"/>
      <c r="X1279" s="78"/>
      <c r="AD1279" s="78"/>
      <c r="AE1279" s="78"/>
      <c r="AF1279" s="78"/>
      <c r="AL1279" s="78"/>
      <c r="AM1279" s="78"/>
      <c r="AN1279" s="78"/>
      <c r="AT1279" s="78"/>
      <c r="AU1279" s="78"/>
      <c r="AV1279" s="78"/>
      <c r="BB1279" s="78"/>
      <c r="BC1279" s="78"/>
      <c r="BD1279" s="78"/>
      <c r="BJ1279" s="78"/>
      <c r="BK1279" s="78"/>
      <c r="BL1279" s="78"/>
      <c r="BR1279" s="78"/>
      <c r="BS1279" s="78"/>
      <c r="BT1279" s="78"/>
      <c r="BZ1279" s="78"/>
      <c r="CA1279" s="78"/>
      <c r="CB1279" s="78"/>
      <c r="CH1279" s="78"/>
      <c r="CI1279" s="78"/>
      <c r="CJ1279" s="78"/>
      <c r="CP1279" s="78"/>
      <c r="CQ1279" s="78"/>
      <c r="CR1279" s="78"/>
      <c r="CX1279" s="78"/>
      <c r="CY1279" s="78"/>
      <c r="CZ1279" s="78"/>
      <c r="DF1279" s="78"/>
      <c r="DG1279" s="78"/>
      <c r="DH1279" s="78"/>
      <c r="DN1279" s="78"/>
      <c r="DO1279" s="78"/>
      <c r="DP1279" s="78"/>
      <c r="DV1279" s="78"/>
      <c r="DW1279" s="78"/>
      <c r="DX1279" s="78"/>
      <c r="ED1279" s="78"/>
      <c r="EE1279" s="78"/>
      <c r="EF1279" s="78"/>
      <c r="EL1279" s="78"/>
      <c r="EM1279" s="78"/>
      <c r="EN1279" s="78"/>
      <c r="ET1279" s="78"/>
      <c r="EU1279" s="78"/>
      <c r="EV1279" s="78"/>
    </row>
    <row r="1280" spans="12:152" s="77" customFormat="1" ht="12.75">
      <c r="L1280" s="78"/>
      <c r="N1280" s="78">
        <v>7.0000000000000004E-11</v>
      </c>
      <c r="O1280" s="78">
        <v>0.78772735445999997</v>
      </c>
      <c r="P1280" s="78">
        <v>104044.05494532701</v>
      </c>
      <c r="Q1280" s="77">
        <f t="shared" si="476"/>
        <v>-2.6621104690213189E-11</v>
      </c>
      <c r="R1280" s="77">
        <f t="shared" si="477"/>
        <v>-2.6558774217688084E-11</v>
      </c>
      <c r="S1280" s="77">
        <f t="shared" si="478"/>
        <v>-2.6558770065044544E-11</v>
      </c>
      <c r="T1280" s="77">
        <f t="shared" si="479"/>
        <v>-2.655877006476475E-11</v>
      </c>
      <c r="V1280" s="78"/>
      <c r="W1280" s="78"/>
      <c r="X1280" s="78"/>
      <c r="AD1280" s="78"/>
      <c r="AE1280" s="78"/>
      <c r="AF1280" s="78"/>
      <c r="AL1280" s="78"/>
      <c r="AM1280" s="78"/>
      <c r="AN1280" s="78"/>
      <c r="AT1280" s="78"/>
      <c r="AU1280" s="78"/>
      <c r="AV1280" s="78"/>
      <c r="BB1280" s="78"/>
      <c r="BC1280" s="78"/>
      <c r="BD1280" s="78"/>
      <c r="BJ1280" s="78"/>
      <c r="BK1280" s="78"/>
      <c r="BL1280" s="78"/>
      <c r="BR1280" s="78"/>
      <c r="BS1280" s="78"/>
      <c r="BT1280" s="78"/>
      <c r="BZ1280" s="78"/>
      <c r="CA1280" s="78"/>
      <c r="CB1280" s="78"/>
      <c r="CH1280" s="78"/>
      <c r="CI1280" s="78"/>
      <c r="CJ1280" s="78"/>
      <c r="CP1280" s="78"/>
      <c r="CQ1280" s="78"/>
      <c r="CR1280" s="78"/>
      <c r="CX1280" s="78"/>
      <c r="CY1280" s="78"/>
      <c r="CZ1280" s="78"/>
      <c r="DF1280" s="78"/>
      <c r="DG1280" s="78"/>
      <c r="DH1280" s="78"/>
      <c r="DN1280" s="78"/>
      <c r="DO1280" s="78"/>
      <c r="DP1280" s="78"/>
      <c r="DV1280" s="78"/>
      <c r="DW1280" s="78"/>
      <c r="DX1280" s="78"/>
      <c r="ED1280" s="78"/>
      <c r="EE1280" s="78"/>
      <c r="EF1280" s="78"/>
      <c r="EL1280" s="78"/>
      <c r="EM1280" s="78"/>
      <c r="EN1280" s="78"/>
      <c r="ET1280" s="78"/>
      <c r="EU1280" s="78"/>
      <c r="EV1280" s="78"/>
    </row>
    <row r="1281" spans="12:152" s="77" customFormat="1" ht="12.75">
      <c r="L1281" s="78"/>
      <c r="N1281" s="78">
        <v>7.0000000000000004E-11</v>
      </c>
      <c r="O1281" s="78">
        <v>5.5501824222299998</v>
      </c>
      <c r="P1281" s="78">
        <v>148532.89040742</v>
      </c>
      <c r="Q1281" s="77">
        <f t="shared" ref="Q1281:Q1344" si="480">N1281*COS(O1281+P1281*$C$32)</f>
        <v>2.6199333428654338E-11</v>
      </c>
      <c r="R1281" s="77">
        <f t="shared" ref="R1281:R1344" si="481">N1281*COS(O1281+P1281*$C$53)</f>
        <v>2.6110107445886217E-11</v>
      </c>
      <c r="S1281" s="77">
        <f t="shared" ref="S1281:S1344" si="482">N1281*COS(O1281+P1281*$C$74)</f>
        <v>2.6110101500904197E-11</v>
      </c>
      <c r="T1281" s="77">
        <f t="shared" ref="T1281:T1344" si="483">N1281*COS(O1281+P1281*$C$95)</f>
        <v>2.611010150051286E-11</v>
      </c>
      <c r="V1281" s="78"/>
      <c r="W1281" s="78"/>
      <c r="X1281" s="78"/>
      <c r="AD1281" s="78"/>
      <c r="AE1281" s="78"/>
      <c r="AF1281" s="78"/>
      <c r="AL1281" s="78"/>
      <c r="AM1281" s="78"/>
      <c r="AN1281" s="78"/>
      <c r="AT1281" s="78"/>
      <c r="AU1281" s="78"/>
      <c r="AV1281" s="78"/>
      <c r="BB1281" s="78"/>
      <c r="BC1281" s="78"/>
      <c r="BD1281" s="78"/>
      <c r="BJ1281" s="78"/>
      <c r="BK1281" s="78"/>
      <c r="BL1281" s="78"/>
      <c r="BR1281" s="78"/>
      <c r="BS1281" s="78"/>
      <c r="BT1281" s="78"/>
      <c r="BZ1281" s="78"/>
      <c r="CA1281" s="78"/>
      <c r="CB1281" s="78"/>
      <c r="CH1281" s="78"/>
      <c r="CI1281" s="78"/>
      <c r="CJ1281" s="78"/>
      <c r="CP1281" s="78"/>
      <c r="CQ1281" s="78"/>
      <c r="CR1281" s="78"/>
      <c r="CX1281" s="78"/>
      <c r="CY1281" s="78"/>
      <c r="CZ1281" s="78"/>
      <c r="DF1281" s="78"/>
      <c r="DG1281" s="78"/>
      <c r="DH1281" s="78"/>
      <c r="DN1281" s="78"/>
      <c r="DO1281" s="78"/>
      <c r="DP1281" s="78"/>
      <c r="DV1281" s="78"/>
      <c r="DW1281" s="78"/>
      <c r="DX1281" s="78"/>
      <c r="ED1281" s="78"/>
      <c r="EE1281" s="78"/>
      <c r="EF1281" s="78"/>
      <c r="EL1281" s="78"/>
      <c r="EM1281" s="78"/>
      <c r="EN1281" s="78"/>
      <c r="ET1281" s="78"/>
      <c r="EU1281" s="78"/>
      <c r="EV1281" s="78"/>
    </row>
    <row r="1282" spans="12:152" s="77" customFormat="1" ht="12.75">
      <c r="L1282" s="78"/>
      <c r="N1282" s="78">
        <v>7.9999999999999995E-11</v>
      </c>
      <c r="O1282" s="78">
        <v>3.9435380026</v>
      </c>
      <c r="P1282" s="78">
        <v>77929.853483953106</v>
      </c>
      <c r="Q1282" s="77">
        <f t="shared" si="480"/>
        <v>5.0500649510901423E-11</v>
      </c>
      <c r="R1282" s="77">
        <f t="shared" si="481"/>
        <v>5.0455902314830491E-11</v>
      </c>
      <c r="S1282" s="77">
        <f t="shared" si="482"/>
        <v>5.0455899333352104E-11</v>
      </c>
      <c r="T1282" s="77">
        <f t="shared" si="483"/>
        <v>5.0455899333154485E-11</v>
      </c>
      <c r="V1282" s="78"/>
      <c r="W1282" s="78"/>
      <c r="X1282" s="78"/>
      <c r="AD1282" s="78"/>
      <c r="AE1282" s="78"/>
      <c r="AF1282" s="78"/>
      <c r="AL1282" s="78"/>
      <c r="AM1282" s="78"/>
      <c r="AN1282" s="78"/>
      <c r="AT1282" s="78"/>
      <c r="AU1282" s="78"/>
      <c r="AV1282" s="78"/>
      <c r="BB1282" s="78"/>
      <c r="BC1282" s="78"/>
      <c r="BD1282" s="78"/>
      <c r="BJ1282" s="78"/>
      <c r="BK1282" s="78"/>
      <c r="BL1282" s="78"/>
      <c r="BR1282" s="78"/>
      <c r="BS1282" s="78"/>
      <c r="BT1282" s="78"/>
      <c r="BZ1282" s="78"/>
      <c r="CA1282" s="78"/>
      <c r="CB1282" s="78"/>
      <c r="CH1282" s="78"/>
      <c r="CI1282" s="78"/>
      <c r="CJ1282" s="78"/>
      <c r="CP1282" s="78"/>
      <c r="CQ1282" s="78"/>
      <c r="CR1282" s="78"/>
      <c r="CX1282" s="78"/>
      <c r="CY1282" s="78"/>
      <c r="CZ1282" s="78"/>
      <c r="DF1282" s="78"/>
      <c r="DG1282" s="78"/>
      <c r="DH1282" s="78"/>
      <c r="DN1282" s="78"/>
      <c r="DO1282" s="78"/>
      <c r="DP1282" s="78"/>
      <c r="DV1282" s="78"/>
      <c r="DW1282" s="78"/>
      <c r="DX1282" s="78"/>
      <c r="ED1282" s="78"/>
      <c r="EE1282" s="78"/>
      <c r="EF1282" s="78"/>
      <c r="EL1282" s="78"/>
      <c r="EM1282" s="78"/>
      <c r="EN1282" s="78"/>
      <c r="ET1282" s="78"/>
      <c r="EU1282" s="78"/>
      <c r="EV1282" s="78"/>
    </row>
    <row r="1283" spans="12:152" s="77" customFormat="1" ht="12.75">
      <c r="L1283" s="78"/>
      <c r="N1283" s="78">
        <v>7.0000000000000004E-11</v>
      </c>
      <c r="O1283" s="78">
        <v>4.6848457012500004</v>
      </c>
      <c r="P1283" s="78">
        <v>129971.550717516</v>
      </c>
      <c r="Q1283" s="77">
        <f t="shared" si="480"/>
        <v>6.61952212794448E-11</v>
      </c>
      <c r="R1283" s="77">
        <f t="shared" si="481"/>
        <v>6.6222546011615633E-11</v>
      </c>
      <c r="S1283" s="77">
        <f t="shared" si="482"/>
        <v>6.6222547828524311E-11</v>
      </c>
      <c r="T1283" s="77">
        <f t="shared" si="483"/>
        <v>6.6222547828645519E-11</v>
      </c>
      <c r="V1283" s="78"/>
      <c r="W1283" s="78"/>
      <c r="X1283" s="78"/>
      <c r="AD1283" s="78"/>
      <c r="AE1283" s="78"/>
      <c r="AF1283" s="78"/>
      <c r="AL1283" s="78"/>
      <c r="AM1283" s="78"/>
      <c r="AN1283" s="78"/>
      <c r="AT1283" s="78"/>
      <c r="AU1283" s="78"/>
      <c r="AV1283" s="78"/>
      <c r="BB1283" s="78"/>
      <c r="BC1283" s="78"/>
      <c r="BD1283" s="78"/>
      <c r="BJ1283" s="78"/>
      <c r="BK1283" s="78"/>
      <c r="BL1283" s="78"/>
      <c r="BR1283" s="78"/>
      <c r="BS1283" s="78"/>
      <c r="BT1283" s="78"/>
      <c r="BZ1283" s="78"/>
      <c r="CA1283" s="78"/>
      <c r="CB1283" s="78"/>
      <c r="CH1283" s="78"/>
      <c r="CI1283" s="78"/>
      <c r="CJ1283" s="78"/>
      <c r="CP1283" s="78"/>
      <c r="CQ1283" s="78"/>
      <c r="CR1283" s="78"/>
      <c r="CX1283" s="78"/>
      <c r="CY1283" s="78"/>
      <c r="CZ1283" s="78"/>
      <c r="DF1283" s="78"/>
      <c r="DG1283" s="78"/>
      <c r="DH1283" s="78"/>
      <c r="DN1283" s="78"/>
      <c r="DO1283" s="78"/>
      <c r="DP1283" s="78"/>
      <c r="DV1283" s="78"/>
      <c r="DW1283" s="78"/>
      <c r="DX1283" s="78"/>
      <c r="ED1283" s="78"/>
      <c r="EE1283" s="78"/>
      <c r="EF1283" s="78"/>
      <c r="EL1283" s="78"/>
      <c r="EM1283" s="78"/>
      <c r="EN1283" s="78"/>
      <c r="ET1283" s="78"/>
      <c r="EU1283" s="78"/>
      <c r="EV1283" s="78"/>
    </row>
    <row r="1284" spans="12:152" s="77" customFormat="1" ht="12.75">
      <c r="L1284" s="78"/>
      <c r="N1284" s="78">
        <v>7.0000000000000004E-11</v>
      </c>
      <c r="O1284" s="78">
        <v>5.4608267539500002</v>
      </c>
      <c r="P1284" s="78">
        <v>76352.509941505297</v>
      </c>
      <c r="Q1284" s="77">
        <f t="shared" si="480"/>
        <v>-6.9914553573034713E-11</v>
      </c>
      <c r="R1284" s="77">
        <f t="shared" si="481"/>
        <v>-6.991209369082186E-11</v>
      </c>
      <c r="S1284" s="77">
        <f t="shared" si="482"/>
        <v>-6.9912093525807406E-11</v>
      </c>
      <c r="T1284" s="77">
        <f t="shared" si="483"/>
        <v>-6.9912093525796446E-11</v>
      </c>
      <c r="V1284" s="78"/>
      <c r="W1284" s="78"/>
      <c r="X1284" s="78"/>
      <c r="AD1284" s="78"/>
      <c r="AE1284" s="78"/>
      <c r="AF1284" s="78"/>
      <c r="AL1284" s="78"/>
      <c r="AM1284" s="78"/>
      <c r="AN1284" s="78"/>
      <c r="AT1284" s="78"/>
      <c r="AU1284" s="78"/>
      <c r="AV1284" s="78"/>
      <c r="BB1284" s="78"/>
      <c r="BC1284" s="78"/>
      <c r="BD1284" s="78"/>
      <c r="BJ1284" s="78"/>
      <c r="BK1284" s="78"/>
      <c r="BL1284" s="78"/>
      <c r="BR1284" s="78"/>
      <c r="BS1284" s="78"/>
      <c r="BT1284" s="78"/>
      <c r="BZ1284" s="78"/>
      <c r="CA1284" s="78"/>
      <c r="CB1284" s="78"/>
      <c r="CH1284" s="78"/>
      <c r="CI1284" s="78"/>
      <c r="CJ1284" s="78"/>
      <c r="CP1284" s="78"/>
      <c r="CQ1284" s="78"/>
      <c r="CR1284" s="78"/>
      <c r="CX1284" s="78"/>
      <c r="CY1284" s="78"/>
      <c r="CZ1284" s="78"/>
      <c r="DF1284" s="78"/>
      <c r="DG1284" s="78"/>
      <c r="DH1284" s="78"/>
      <c r="DN1284" s="78"/>
      <c r="DO1284" s="78"/>
      <c r="DP1284" s="78"/>
      <c r="DV1284" s="78"/>
      <c r="DW1284" s="78"/>
      <c r="DX1284" s="78"/>
      <c r="ED1284" s="78"/>
      <c r="EE1284" s="78"/>
      <c r="EF1284" s="78"/>
      <c r="EL1284" s="78"/>
      <c r="EM1284" s="78"/>
      <c r="EN1284" s="78"/>
      <c r="ET1284" s="78"/>
      <c r="EU1284" s="78"/>
      <c r="EV1284" s="78"/>
    </row>
    <row r="1285" spans="12:152" s="77" customFormat="1" ht="12.75">
      <c r="L1285" s="78"/>
      <c r="N1285" s="78">
        <v>7.0000000000000004E-11</v>
      </c>
      <c r="O1285" s="78">
        <v>0.89727780818000002</v>
      </c>
      <c r="P1285" s="78">
        <v>28213.780548953298</v>
      </c>
      <c r="Q1285" s="77">
        <f t="shared" si="480"/>
        <v>1.9073669349933734E-12</v>
      </c>
      <c r="R1285" s="77">
        <f t="shared" si="481"/>
        <v>1.9256318864936209E-12</v>
      </c>
      <c r="S1285" s="77">
        <f t="shared" si="482"/>
        <v>1.9256331031137166E-12</v>
      </c>
      <c r="T1285" s="77">
        <f t="shared" si="483"/>
        <v>1.925633103195256E-12</v>
      </c>
      <c r="V1285" s="78"/>
      <c r="W1285" s="78"/>
      <c r="X1285" s="78"/>
      <c r="AD1285" s="78"/>
      <c r="AE1285" s="78"/>
      <c r="AF1285" s="78"/>
      <c r="AL1285" s="78"/>
      <c r="AM1285" s="78"/>
      <c r="AN1285" s="78"/>
      <c r="AT1285" s="78"/>
      <c r="AU1285" s="78"/>
      <c r="AV1285" s="78"/>
      <c r="BB1285" s="78"/>
      <c r="BC1285" s="78"/>
      <c r="BD1285" s="78"/>
      <c r="BJ1285" s="78"/>
      <c r="BK1285" s="78"/>
      <c r="BL1285" s="78"/>
      <c r="BR1285" s="78"/>
      <c r="BS1285" s="78"/>
      <c r="BT1285" s="78"/>
      <c r="BZ1285" s="78"/>
      <c r="CA1285" s="78"/>
      <c r="CB1285" s="78"/>
      <c r="CH1285" s="78"/>
      <c r="CI1285" s="78"/>
      <c r="CJ1285" s="78"/>
      <c r="CP1285" s="78"/>
      <c r="CQ1285" s="78"/>
      <c r="CR1285" s="78"/>
      <c r="CX1285" s="78"/>
      <c r="CY1285" s="78"/>
      <c r="CZ1285" s="78"/>
      <c r="DF1285" s="78"/>
      <c r="DG1285" s="78"/>
      <c r="DH1285" s="78"/>
      <c r="DN1285" s="78"/>
      <c r="DO1285" s="78"/>
      <c r="DP1285" s="78"/>
      <c r="DV1285" s="78"/>
      <c r="DW1285" s="78"/>
      <c r="DX1285" s="78"/>
      <c r="ED1285" s="78"/>
      <c r="EE1285" s="78"/>
      <c r="EF1285" s="78"/>
      <c r="EL1285" s="78"/>
      <c r="EM1285" s="78"/>
      <c r="EN1285" s="78"/>
      <c r="ET1285" s="78"/>
      <c r="EU1285" s="78"/>
      <c r="EV1285" s="78"/>
    </row>
    <row r="1286" spans="12:152" s="77" customFormat="1" ht="12.75">
      <c r="L1286" s="78"/>
      <c r="N1286" s="78">
        <v>6E-11</v>
      </c>
      <c r="O1286" s="78">
        <v>2.2554624241700001</v>
      </c>
      <c r="P1286" s="78">
        <v>79955.875094224903</v>
      </c>
      <c r="Q1286" s="77">
        <f t="shared" si="480"/>
        <v>1.9331554398094843E-11</v>
      </c>
      <c r="R1286" s="77">
        <f t="shared" si="481"/>
        <v>1.9289532195948499E-11</v>
      </c>
      <c r="S1286" s="77">
        <f t="shared" si="482"/>
        <v>1.9289529396502488E-11</v>
      </c>
      <c r="T1286" s="77">
        <f t="shared" si="483"/>
        <v>1.9289529396318402E-11</v>
      </c>
      <c r="V1286" s="78"/>
      <c r="W1286" s="78"/>
      <c r="X1286" s="78"/>
      <c r="AD1286" s="78"/>
      <c r="AE1286" s="78"/>
      <c r="AF1286" s="78"/>
      <c r="AL1286" s="78"/>
      <c r="AM1286" s="78"/>
      <c r="AN1286" s="78"/>
      <c r="AT1286" s="78"/>
      <c r="AU1286" s="78"/>
      <c r="AV1286" s="78"/>
      <c r="BB1286" s="78"/>
      <c r="BC1286" s="78"/>
      <c r="BD1286" s="78"/>
      <c r="BJ1286" s="78"/>
      <c r="BK1286" s="78"/>
      <c r="BL1286" s="78"/>
      <c r="BR1286" s="78"/>
      <c r="BS1286" s="78"/>
      <c r="BT1286" s="78"/>
      <c r="BZ1286" s="78"/>
      <c r="CA1286" s="78"/>
      <c r="CB1286" s="78"/>
      <c r="CH1286" s="78"/>
      <c r="CI1286" s="78"/>
      <c r="CJ1286" s="78"/>
      <c r="CP1286" s="78"/>
      <c r="CQ1286" s="78"/>
      <c r="CR1286" s="78"/>
      <c r="CX1286" s="78"/>
      <c r="CY1286" s="78"/>
      <c r="CZ1286" s="78"/>
      <c r="DF1286" s="78"/>
      <c r="DG1286" s="78"/>
      <c r="DH1286" s="78"/>
      <c r="DN1286" s="78"/>
      <c r="DO1286" s="78"/>
      <c r="DP1286" s="78"/>
      <c r="DV1286" s="78"/>
      <c r="DW1286" s="78"/>
      <c r="DX1286" s="78"/>
      <c r="ED1286" s="78"/>
      <c r="EE1286" s="78"/>
      <c r="EF1286" s="78"/>
      <c r="EL1286" s="78"/>
      <c r="EM1286" s="78"/>
      <c r="EN1286" s="78"/>
      <c r="ET1286" s="78"/>
      <c r="EU1286" s="78"/>
      <c r="EV1286" s="78"/>
    </row>
    <row r="1287" spans="12:152" s="77" customFormat="1" ht="12.75">
      <c r="L1287" s="78"/>
      <c r="N1287" s="78">
        <v>7.0000000000000004E-11</v>
      </c>
      <c r="O1287" s="78">
        <v>1.85784871452</v>
      </c>
      <c r="P1287" s="78">
        <v>28096.4606807331</v>
      </c>
      <c r="Q1287" s="77">
        <f t="shared" si="480"/>
        <v>-6.9994074449722093E-11</v>
      </c>
      <c r="R1287" s="77">
        <f t="shared" si="481"/>
        <v>-6.9994308836548486E-11</v>
      </c>
      <c r="S1287" s="77">
        <f t="shared" si="482"/>
        <v>-6.9994308852003438E-11</v>
      </c>
      <c r="T1287" s="77">
        <f t="shared" si="483"/>
        <v>-6.9994308852004485E-11</v>
      </c>
      <c r="V1287" s="78"/>
      <c r="W1287" s="78"/>
      <c r="X1287" s="78"/>
      <c r="AD1287" s="78"/>
      <c r="AE1287" s="78"/>
      <c r="AF1287" s="78"/>
      <c r="AL1287" s="78"/>
      <c r="AM1287" s="78"/>
      <c r="AN1287" s="78"/>
      <c r="AT1287" s="78"/>
      <c r="AU1287" s="78"/>
      <c r="AV1287" s="78"/>
      <c r="BB1287" s="78"/>
      <c r="BC1287" s="78"/>
      <c r="BD1287" s="78"/>
      <c r="BJ1287" s="78"/>
      <c r="BK1287" s="78"/>
      <c r="BL1287" s="78"/>
      <c r="BR1287" s="78"/>
      <c r="BS1287" s="78"/>
      <c r="BT1287" s="78"/>
      <c r="BZ1287" s="78"/>
      <c r="CA1287" s="78"/>
      <c r="CB1287" s="78"/>
      <c r="CH1287" s="78"/>
      <c r="CI1287" s="78"/>
      <c r="CJ1287" s="78"/>
      <c r="CP1287" s="78"/>
      <c r="CQ1287" s="78"/>
      <c r="CR1287" s="78"/>
      <c r="CX1287" s="78"/>
      <c r="CY1287" s="78"/>
      <c r="CZ1287" s="78"/>
      <c r="DF1287" s="78"/>
      <c r="DG1287" s="78"/>
      <c r="DH1287" s="78"/>
      <c r="DN1287" s="78"/>
      <c r="DO1287" s="78"/>
      <c r="DP1287" s="78"/>
      <c r="DV1287" s="78"/>
      <c r="DW1287" s="78"/>
      <c r="DX1287" s="78"/>
      <c r="ED1287" s="78"/>
      <c r="EE1287" s="78"/>
      <c r="EF1287" s="78"/>
      <c r="EL1287" s="78"/>
      <c r="EM1287" s="78"/>
      <c r="EN1287" s="78"/>
      <c r="ET1287" s="78"/>
      <c r="EU1287" s="78"/>
      <c r="EV1287" s="78"/>
    </row>
    <row r="1288" spans="12:152" s="77" customFormat="1" ht="12.75">
      <c r="L1288" s="78"/>
      <c r="N1288" s="78">
        <v>6E-11</v>
      </c>
      <c r="O1288" s="78">
        <v>6.2231897778</v>
      </c>
      <c r="P1288" s="78">
        <v>261988.409967835</v>
      </c>
      <c r="Q1288" s="77">
        <f t="shared" si="480"/>
        <v>1.8460277900846004E-11</v>
      </c>
      <c r="R1288" s="77">
        <f t="shared" si="481"/>
        <v>1.8321847792309584E-11</v>
      </c>
      <c r="S1288" s="77">
        <f t="shared" si="482"/>
        <v>1.8321838567906513E-11</v>
      </c>
      <c r="T1288" s="77">
        <f t="shared" si="483"/>
        <v>1.8321838567295947E-11</v>
      </c>
      <c r="V1288" s="78"/>
      <c r="W1288" s="78"/>
      <c r="X1288" s="78"/>
      <c r="AD1288" s="78"/>
      <c r="AE1288" s="78"/>
      <c r="AF1288" s="78"/>
      <c r="AL1288" s="78"/>
      <c r="AM1288" s="78"/>
      <c r="AN1288" s="78"/>
      <c r="AT1288" s="78"/>
      <c r="AU1288" s="78"/>
      <c r="AV1288" s="78"/>
      <c r="BB1288" s="78"/>
      <c r="BC1288" s="78"/>
      <c r="BD1288" s="78"/>
      <c r="BJ1288" s="78"/>
      <c r="BK1288" s="78"/>
      <c r="BL1288" s="78"/>
      <c r="BR1288" s="78"/>
      <c r="BS1288" s="78"/>
      <c r="BT1288" s="78"/>
      <c r="BZ1288" s="78"/>
      <c r="CA1288" s="78"/>
      <c r="CB1288" s="78"/>
      <c r="CH1288" s="78"/>
      <c r="CI1288" s="78"/>
      <c r="CJ1288" s="78"/>
      <c r="CP1288" s="78"/>
      <c r="CQ1288" s="78"/>
      <c r="CR1288" s="78"/>
      <c r="CX1288" s="78"/>
      <c r="CY1288" s="78"/>
      <c r="CZ1288" s="78"/>
      <c r="DF1288" s="78"/>
      <c r="DG1288" s="78"/>
      <c r="DH1288" s="78"/>
      <c r="DN1288" s="78"/>
      <c r="DO1288" s="78"/>
      <c r="DP1288" s="78"/>
      <c r="DV1288" s="78"/>
      <c r="DW1288" s="78"/>
      <c r="DX1288" s="78"/>
      <c r="ED1288" s="78"/>
      <c r="EE1288" s="78"/>
      <c r="EF1288" s="78"/>
      <c r="EL1288" s="78"/>
      <c r="EM1288" s="78"/>
      <c r="EN1288" s="78"/>
      <c r="ET1288" s="78"/>
      <c r="EU1288" s="78"/>
      <c r="EV1288" s="78"/>
    </row>
    <row r="1289" spans="12:152" s="77" customFormat="1" ht="12.75">
      <c r="L1289" s="78"/>
      <c r="N1289" s="78">
        <v>6E-11</v>
      </c>
      <c r="O1289" s="78">
        <v>3.9216694243400001</v>
      </c>
      <c r="P1289" s="78">
        <v>182402.022895581</v>
      </c>
      <c r="Q1289" s="77">
        <f t="shared" si="480"/>
        <v>-3.0807748110063231E-11</v>
      </c>
      <c r="R1289" s="77">
        <f t="shared" si="481"/>
        <v>-3.0894589628223069E-11</v>
      </c>
      <c r="S1289" s="77">
        <f t="shared" si="482"/>
        <v>-3.0894595409801198E-11</v>
      </c>
      <c r="T1289" s="77">
        <f t="shared" si="483"/>
        <v>-3.0894595410181281E-11</v>
      </c>
      <c r="V1289" s="78"/>
      <c r="W1289" s="78"/>
      <c r="X1289" s="78"/>
      <c r="AD1289" s="78"/>
      <c r="AE1289" s="78"/>
      <c r="AF1289" s="78"/>
      <c r="AL1289" s="78"/>
      <c r="AM1289" s="78"/>
      <c r="AN1289" s="78"/>
      <c r="AT1289" s="78"/>
      <c r="AU1289" s="78"/>
      <c r="AV1289" s="78"/>
      <c r="BB1289" s="78"/>
      <c r="BC1289" s="78"/>
      <c r="BD1289" s="78"/>
      <c r="BJ1289" s="78"/>
      <c r="BK1289" s="78"/>
      <c r="BL1289" s="78"/>
      <c r="BR1289" s="78"/>
      <c r="BS1289" s="78"/>
      <c r="BT1289" s="78"/>
      <c r="BZ1289" s="78"/>
      <c r="CA1289" s="78"/>
      <c r="CB1289" s="78"/>
      <c r="CH1289" s="78"/>
      <c r="CI1289" s="78"/>
      <c r="CJ1289" s="78"/>
      <c r="CP1289" s="78"/>
      <c r="CQ1289" s="78"/>
      <c r="CR1289" s="78"/>
      <c r="CX1289" s="78"/>
      <c r="CY1289" s="78"/>
      <c r="CZ1289" s="78"/>
      <c r="DF1289" s="78"/>
      <c r="DG1289" s="78"/>
      <c r="DH1289" s="78"/>
      <c r="DN1289" s="78"/>
      <c r="DO1289" s="78"/>
      <c r="DP1289" s="78"/>
      <c r="DV1289" s="78"/>
      <c r="DW1289" s="78"/>
      <c r="DX1289" s="78"/>
      <c r="ED1289" s="78"/>
      <c r="EE1289" s="78"/>
      <c r="EF1289" s="78"/>
      <c r="EL1289" s="78"/>
      <c r="EM1289" s="78"/>
      <c r="EN1289" s="78"/>
      <c r="ET1289" s="78"/>
      <c r="EU1289" s="78"/>
      <c r="EV1289" s="78"/>
    </row>
    <row r="1290" spans="12:152" s="77" customFormat="1" ht="12.75">
      <c r="L1290" s="78"/>
      <c r="N1290" s="78">
        <v>6E-11</v>
      </c>
      <c r="O1290" s="78">
        <v>4.5455359095399999</v>
      </c>
      <c r="P1290" s="78">
        <v>26235.9818660005</v>
      </c>
      <c r="Q1290" s="77">
        <f t="shared" si="480"/>
        <v>-5.4029726611409474E-11</v>
      </c>
      <c r="R1290" s="77">
        <f t="shared" si="481"/>
        <v>-5.4036058253287512E-11</v>
      </c>
      <c r="S1290" s="77">
        <f t="shared" si="482"/>
        <v>-5.4036058674931262E-11</v>
      </c>
      <c r="T1290" s="77">
        <f t="shared" si="483"/>
        <v>-5.4036058674959431E-11</v>
      </c>
      <c r="V1290" s="78"/>
      <c r="W1290" s="78"/>
      <c r="X1290" s="78"/>
      <c r="AD1290" s="78"/>
      <c r="AE1290" s="78"/>
      <c r="AF1290" s="78"/>
      <c r="AL1290" s="78"/>
      <c r="AM1290" s="78"/>
      <c r="AN1290" s="78"/>
      <c r="AT1290" s="78"/>
      <c r="AU1290" s="78"/>
      <c r="AV1290" s="78"/>
      <c r="BB1290" s="78"/>
      <c r="BC1290" s="78"/>
      <c r="BD1290" s="78"/>
      <c r="BJ1290" s="78"/>
      <c r="BK1290" s="78"/>
      <c r="BL1290" s="78"/>
      <c r="BR1290" s="78"/>
      <c r="BS1290" s="78"/>
      <c r="BT1290" s="78"/>
      <c r="BZ1290" s="78"/>
      <c r="CA1290" s="78"/>
      <c r="CB1290" s="78"/>
      <c r="CH1290" s="78"/>
      <c r="CI1290" s="78"/>
      <c r="CJ1290" s="78"/>
      <c r="CP1290" s="78"/>
      <c r="CQ1290" s="78"/>
      <c r="CR1290" s="78"/>
      <c r="CX1290" s="78"/>
      <c r="CY1290" s="78"/>
      <c r="CZ1290" s="78"/>
      <c r="DF1290" s="78"/>
      <c r="DG1290" s="78"/>
      <c r="DH1290" s="78"/>
      <c r="DN1290" s="78"/>
      <c r="DO1290" s="78"/>
      <c r="DP1290" s="78"/>
      <c r="DV1290" s="78"/>
      <c r="DW1290" s="78"/>
      <c r="DX1290" s="78"/>
      <c r="ED1290" s="78"/>
      <c r="EE1290" s="78"/>
      <c r="EF1290" s="78"/>
      <c r="EL1290" s="78"/>
      <c r="EM1290" s="78"/>
      <c r="EN1290" s="78"/>
      <c r="ET1290" s="78"/>
      <c r="EU1290" s="78"/>
      <c r="EV1290" s="78"/>
    </row>
    <row r="1291" spans="12:152" s="77" customFormat="1" ht="12.75">
      <c r="L1291" s="78"/>
      <c r="N1291" s="78">
        <v>6E-11</v>
      </c>
      <c r="O1291" s="78">
        <v>4.3852518469999997E-2</v>
      </c>
      <c r="P1291" s="78">
        <v>182634.99175191901</v>
      </c>
      <c r="Q1291" s="77">
        <f t="shared" si="480"/>
        <v>3.2601918027955523E-11</v>
      </c>
      <c r="R1291" s="77">
        <f t="shared" si="481"/>
        <v>3.2516762410007606E-11</v>
      </c>
      <c r="S1291" s="77">
        <f t="shared" si="482"/>
        <v>3.25167567347095E-11</v>
      </c>
      <c r="T1291" s="77">
        <f t="shared" si="483"/>
        <v>3.2516756734336874E-11</v>
      </c>
      <c r="V1291" s="78"/>
      <c r="W1291" s="78"/>
      <c r="X1291" s="78"/>
      <c r="AD1291" s="78"/>
      <c r="AE1291" s="78"/>
      <c r="AF1291" s="78"/>
      <c r="AL1291" s="78"/>
      <c r="AM1291" s="78"/>
      <c r="AN1291" s="78"/>
      <c r="AT1291" s="78"/>
      <c r="AU1291" s="78"/>
      <c r="AV1291" s="78"/>
      <c r="BB1291" s="78"/>
      <c r="BC1291" s="78"/>
      <c r="BD1291" s="78"/>
      <c r="BJ1291" s="78"/>
      <c r="BK1291" s="78"/>
      <c r="BL1291" s="78"/>
      <c r="BR1291" s="78"/>
      <c r="BS1291" s="78"/>
      <c r="BT1291" s="78"/>
      <c r="BZ1291" s="78"/>
      <c r="CA1291" s="78"/>
      <c r="CB1291" s="78"/>
      <c r="CH1291" s="78"/>
      <c r="CI1291" s="78"/>
      <c r="CJ1291" s="78"/>
      <c r="CP1291" s="78"/>
      <c r="CQ1291" s="78"/>
      <c r="CR1291" s="78"/>
      <c r="CX1291" s="78"/>
      <c r="CY1291" s="78"/>
      <c r="CZ1291" s="78"/>
      <c r="DF1291" s="78"/>
      <c r="DG1291" s="78"/>
      <c r="DH1291" s="78"/>
      <c r="DN1291" s="78"/>
      <c r="DO1291" s="78"/>
      <c r="DP1291" s="78"/>
      <c r="DV1291" s="78"/>
      <c r="DW1291" s="78"/>
      <c r="DX1291" s="78"/>
      <c r="ED1291" s="78"/>
      <c r="EE1291" s="78"/>
      <c r="EF1291" s="78"/>
      <c r="EL1291" s="78"/>
      <c r="EM1291" s="78"/>
      <c r="EN1291" s="78"/>
      <c r="ET1291" s="78"/>
      <c r="EU1291" s="78"/>
      <c r="EV1291" s="78"/>
    </row>
    <row r="1292" spans="12:152" s="77" customFormat="1" ht="12.75">
      <c r="L1292" s="78"/>
      <c r="N1292" s="78">
        <v>6E-11</v>
      </c>
      <c r="O1292" s="78">
        <v>3.2700077373599998</v>
      </c>
      <c r="P1292" s="78">
        <v>104557.798114733</v>
      </c>
      <c r="Q1292" s="77">
        <f t="shared" si="480"/>
        <v>-1.4348319220352441E-12</v>
      </c>
      <c r="R1292" s="77">
        <f t="shared" si="481"/>
        <v>-1.376807549598152E-12</v>
      </c>
      <c r="S1292" s="77">
        <f t="shared" si="482"/>
        <v>-1.3768036845587889E-12</v>
      </c>
      <c r="T1292" s="77">
        <f t="shared" si="483"/>
        <v>-1.3768036843064706E-12</v>
      </c>
      <c r="V1292" s="78"/>
      <c r="W1292" s="78"/>
      <c r="X1292" s="78"/>
      <c r="AD1292" s="78"/>
      <c r="AE1292" s="78"/>
      <c r="AF1292" s="78"/>
      <c r="AL1292" s="78"/>
      <c r="AM1292" s="78"/>
      <c r="AN1292" s="78"/>
      <c r="AT1292" s="78"/>
      <c r="AU1292" s="78"/>
      <c r="AV1292" s="78"/>
      <c r="BB1292" s="78"/>
      <c r="BC1292" s="78"/>
      <c r="BD1292" s="78"/>
      <c r="BJ1292" s="78"/>
      <c r="BK1292" s="78"/>
      <c r="BL1292" s="78"/>
      <c r="BR1292" s="78"/>
      <c r="BS1292" s="78"/>
      <c r="BT1292" s="78"/>
      <c r="BZ1292" s="78"/>
      <c r="CA1292" s="78"/>
      <c r="CB1292" s="78"/>
      <c r="CH1292" s="78"/>
      <c r="CI1292" s="78"/>
      <c r="CJ1292" s="78"/>
      <c r="CP1292" s="78"/>
      <c r="CQ1292" s="78"/>
      <c r="CR1292" s="78"/>
      <c r="CX1292" s="78"/>
      <c r="CY1292" s="78"/>
      <c r="CZ1292" s="78"/>
      <c r="DF1292" s="78"/>
      <c r="DG1292" s="78"/>
      <c r="DH1292" s="78"/>
      <c r="DN1292" s="78"/>
      <c r="DO1292" s="78"/>
      <c r="DP1292" s="78"/>
      <c r="DV1292" s="78"/>
      <c r="DW1292" s="78"/>
      <c r="DX1292" s="78"/>
      <c r="ED1292" s="78"/>
      <c r="EE1292" s="78"/>
      <c r="EF1292" s="78"/>
      <c r="EL1292" s="78"/>
      <c r="EM1292" s="78"/>
      <c r="EN1292" s="78"/>
      <c r="ET1292" s="78"/>
      <c r="EU1292" s="78"/>
      <c r="EV1292" s="78"/>
    </row>
    <row r="1293" spans="12:152" s="77" customFormat="1" ht="12.75">
      <c r="L1293" s="78"/>
      <c r="N1293" s="78">
        <v>6E-11</v>
      </c>
      <c r="O1293" s="78">
        <v>1.4831694091000001</v>
      </c>
      <c r="P1293" s="78">
        <v>26191.685330154702</v>
      </c>
      <c r="Q1293" s="77">
        <f t="shared" si="480"/>
        <v>4.2876999697883356E-11</v>
      </c>
      <c r="R1293" s="77">
        <f t="shared" si="481"/>
        <v>4.2887168757457242E-11</v>
      </c>
      <c r="S1293" s="77">
        <f t="shared" si="482"/>
        <v>4.2887169434732378E-11</v>
      </c>
      <c r="T1293" s="77">
        <f t="shared" si="483"/>
        <v>4.2887169434777692E-11</v>
      </c>
      <c r="V1293" s="78"/>
      <c r="W1293" s="78"/>
      <c r="X1293" s="78"/>
      <c r="AD1293" s="78"/>
      <c r="AE1293" s="78"/>
      <c r="AF1293" s="78"/>
      <c r="AL1293" s="78"/>
      <c r="AM1293" s="78"/>
      <c r="AN1293" s="78"/>
      <c r="AT1293" s="78"/>
      <c r="AU1293" s="78"/>
      <c r="AV1293" s="78"/>
      <c r="BB1293" s="78"/>
      <c r="BC1293" s="78"/>
      <c r="BD1293" s="78"/>
      <c r="BJ1293" s="78"/>
      <c r="BK1293" s="78"/>
      <c r="BL1293" s="78"/>
      <c r="BR1293" s="78"/>
      <c r="BS1293" s="78"/>
      <c r="BT1293" s="78"/>
      <c r="BZ1293" s="78"/>
      <c r="CA1293" s="78"/>
      <c r="CB1293" s="78"/>
      <c r="CH1293" s="78"/>
      <c r="CI1293" s="78"/>
      <c r="CJ1293" s="78"/>
      <c r="CP1293" s="78"/>
      <c r="CQ1293" s="78"/>
      <c r="CR1293" s="78"/>
      <c r="CX1293" s="78"/>
      <c r="CY1293" s="78"/>
      <c r="CZ1293" s="78"/>
      <c r="DF1293" s="78"/>
      <c r="DG1293" s="78"/>
      <c r="DH1293" s="78"/>
      <c r="DN1293" s="78"/>
      <c r="DO1293" s="78"/>
      <c r="DP1293" s="78"/>
      <c r="DV1293" s="78"/>
      <c r="DW1293" s="78"/>
      <c r="DX1293" s="78"/>
      <c r="ED1293" s="78"/>
      <c r="EE1293" s="78"/>
      <c r="EF1293" s="78"/>
      <c r="EL1293" s="78"/>
      <c r="EM1293" s="78"/>
      <c r="EN1293" s="78"/>
      <c r="ET1293" s="78"/>
      <c r="EU1293" s="78"/>
      <c r="EV1293" s="78"/>
    </row>
    <row r="1294" spans="12:152" s="77" customFormat="1" ht="12.75">
      <c r="L1294" s="78"/>
      <c r="N1294" s="78">
        <v>6E-11</v>
      </c>
      <c r="O1294" s="78">
        <v>1.42098831764</v>
      </c>
      <c r="P1294" s="78">
        <v>26026.177166834001</v>
      </c>
      <c r="Q1294" s="77">
        <f t="shared" si="480"/>
        <v>-3.5628060960640929E-12</v>
      </c>
      <c r="R1294" s="77">
        <f t="shared" si="481"/>
        <v>-3.5483842864885297E-12</v>
      </c>
      <c r="S1294" s="77">
        <f t="shared" si="482"/>
        <v>-3.5483833258467629E-12</v>
      </c>
      <c r="T1294" s="77">
        <f t="shared" si="483"/>
        <v>-3.5483833257837772E-12</v>
      </c>
      <c r="V1294" s="78"/>
      <c r="W1294" s="78"/>
      <c r="X1294" s="78"/>
      <c r="AD1294" s="78"/>
      <c r="AE1294" s="78"/>
      <c r="AF1294" s="78"/>
      <c r="AL1294" s="78"/>
      <c r="AM1294" s="78"/>
      <c r="AN1294" s="78"/>
      <c r="AT1294" s="78"/>
      <c r="AU1294" s="78"/>
      <c r="AV1294" s="78"/>
      <c r="BB1294" s="78"/>
      <c r="BC1294" s="78"/>
      <c r="BD1294" s="78"/>
      <c r="BJ1294" s="78"/>
      <c r="BK1294" s="78"/>
      <c r="BL1294" s="78"/>
      <c r="BR1294" s="78"/>
      <c r="BS1294" s="78"/>
      <c r="BT1294" s="78"/>
      <c r="BZ1294" s="78"/>
      <c r="CA1294" s="78"/>
      <c r="CB1294" s="78"/>
      <c r="CH1294" s="78"/>
      <c r="CI1294" s="78"/>
      <c r="CJ1294" s="78"/>
      <c r="CP1294" s="78"/>
      <c r="CQ1294" s="78"/>
      <c r="CR1294" s="78"/>
      <c r="CX1294" s="78"/>
      <c r="CY1294" s="78"/>
      <c r="CZ1294" s="78"/>
      <c r="DF1294" s="78"/>
      <c r="DG1294" s="78"/>
      <c r="DH1294" s="78"/>
      <c r="DN1294" s="78"/>
      <c r="DO1294" s="78"/>
      <c r="DP1294" s="78"/>
      <c r="DV1294" s="78"/>
      <c r="DW1294" s="78"/>
      <c r="DX1294" s="78"/>
      <c r="ED1294" s="78"/>
      <c r="EE1294" s="78"/>
      <c r="EF1294" s="78"/>
      <c r="EL1294" s="78"/>
      <c r="EM1294" s="78"/>
      <c r="EN1294" s="78"/>
      <c r="ET1294" s="78"/>
      <c r="EU1294" s="78"/>
      <c r="EV1294" s="78"/>
    </row>
    <row r="1295" spans="12:152" s="77" customFormat="1" ht="12.75">
      <c r="L1295" s="78"/>
      <c r="N1295" s="78">
        <v>6E-11</v>
      </c>
      <c r="O1295" s="78">
        <v>4.6362456609400002</v>
      </c>
      <c r="P1295" s="78">
        <v>57369.173341946102</v>
      </c>
      <c r="Q1295" s="77">
        <f t="shared" si="480"/>
        <v>4.5582107034975788E-11</v>
      </c>
      <c r="R1295" s="77">
        <f t="shared" si="481"/>
        <v>4.5602809020216574E-11</v>
      </c>
      <c r="S1295" s="77">
        <f t="shared" si="482"/>
        <v>4.5602810398745125E-11</v>
      </c>
      <c r="T1295" s="77">
        <f t="shared" si="483"/>
        <v>4.5602810398835998E-11</v>
      </c>
      <c r="V1295" s="78"/>
      <c r="W1295" s="78"/>
      <c r="X1295" s="78"/>
      <c r="AD1295" s="78"/>
      <c r="AE1295" s="78"/>
      <c r="AF1295" s="78"/>
      <c r="AL1295" s="78"/>
      <c r="AM1295" s="78"/>
      <c r="AN1295" s="78"/>
      <c r="AT1295" s="78"/>
      <c r="AU1295" s="78"/>
      <c r="AV1295" s="78"/>
      <c r="BB1295" s="78"/>
      <c r="BC1295" s="78"/>
      <c r="BD1295" s="78"/>
      <c r="BJ1295" s="78"/>
      <c r="BK1295" s="78"/>
      <c r="BL1295" s="78"/>
      <c r="BR1295" s="78"/>
      <c r="BS1295" s="78"/>
      <c r="BT1295" s="78"/>
      <c r="BZ1295" s="78"/>
      <c r="CA1295" s="78"/>
      <c r="CB1295" s="78"/>
      <c r="CH1295" s="78"/>
      <c r="CI1295" s="78"/>
      <c r="CJ1295" s="78"/>
      <c r="CP1295" s="78"/>
      <c r="CQ1295" s="78"/>
      <c r="CR1295" s="78"/>
      <c r="CX1295" s="78"/>
      <c r="CY1295" s="78"/>
      <c r="CZ1295" s="78"/>
      <c r="DF1295" s="78"/>
      <c r="DG1295" s="78"/>
      <c r="DH1295" s="78"/>
      <c r="DN1295" s="78"/>
      <c r="DO1295" s="78"/>
      <c r="DP1295" s="78"/>
      <c r="DV1295" s="78"/>
      <c r="DW1295" s="78"/>
      <c r="DX1295" s="78"/>
      <c r="ED1295" s="78"/>
      <c r="EE1295" s="78"/>
      <c r="EF1295" s="78"/>
      <c r="EL1295" s="78"/>
      <c r="EM1295" s="78"/>
      <c r="EN1295" s="78"/>
      <c r="ET1295" s="78"/>
      <c r="EU1295" s="78"/>
      <c r="EV1295" s="78"/>
    </row>
    <row r="1296" spans="12:152" s="77" customFormat="1" ht="12.75">
      <c r="L1296" s="78"/>
      <c r="N1296" s="78">
        <v>6E-11</v>
      </c>
      <c r="O1296" s="78">
        <v>2.2461478851800001</v>
      </c>
      <c r="P1296" s="78">
        <v>131079.41299418401</v>
      </c>
      <c r="Q1296" s="77">
        <f t="shared" si="480"/>
        <v>-2.315042205198254E-11</v>
      </c>
      <c r="R1296" s="77">
        <f t="shared" si="481"/>
        <v>-2.3217533213217415E-11</v>
      </c>
      <c r="S1296" s="77">
        <f t="shared" si="482"/>
        <v>-2.3217537682346388E-11</v>
      </c>
      <c r="T1296" s="77">
        <f t="shared" si="483"/>
        <v>-2.3217537682642008E-11</v>
      </c>
      <c r="V1296" s="78"/>
      <c r="W1296" s="78"/>
      <c r="X1296" s="78"/>
      <c r="AD1296" s="78"/>
      <c r="AE1296" s="78"/>
      <c r="AF1296" s="78"/>
      <c r="AL1296" s="78"/>
      <c r="AM1296" s="78"/>
      <c r="AN1296" s="78"/>
      <c r="AT1296" s="78"/>
      <c r="AU1296" s="78"/>
      <c r="AV1296" s="78"/>
      <c r="BB1296" s="78"/>
      <c r="BC1296" s="78"/>
      <c r="BD1296" s="78"/>
      <c r="BJ1296" s="78"/>
      <c r="BK1296" s="78"/>
      <c r="BL1296" s="78"/>
      <c r="BR1296" s="78"/>
      <c r="BS1296" s="78"/>
      <c r="BT1296" s="78"/>
      <c r="BZ1296" s="78"/>
      <c r="CA1296" s="78"/>
      <c r="CB1296" s="78"/>
      <c r="CH1296" s="78"/>
      <c r="CI1296" s="78"/>
      <c r="CJ1296" s="78"/>
      <c r="CP1296" s="78"/>
      <c r="CQ1296" s="78"/>
      <c r="CR1296" s="78"/>
      <c r="CX1296" s="78"/>
      <c r="CY1296" s="78"/>
      <c r="CZ1296" s="78"/>
      <c r="DF1296" s="78"/>
      <c r="DG1296" s="78"/>
      <c r="DH1296" s="78"/>
      <c r="DN1296" s="78"/>
      <c r="DO1296" s="78"/>
      <c r="DP1296" s="78"/>
      <c r="DV1296" s="78"/>
      <c r="DW1296" s="78"/>
      <c r="DX1296" s="78"/>
      <c r="ED1296" s="78"/>
      <c r="EE1296" s="78"/>
      <c r="EF1296" s="78"/>
      <c r="EL1296" s="78"/>
      <c r="EM1296" s="78"/>
      <c r="EN1296" s="78"/>
      <c r="ET1296" s="78"/>
      <c r="EU1296" s="78"/>
      <c r="EV1296" s="78"/>
    </row>
    <row r="1297" spans="12:152" s="77" customFormat="1" ht="12.75">
      <c r="L1297" s="78"/>
      <c r="N1297" s="78">
        <v>7.9999999999999995E-11</v>
      </c>
      <c r="O1297" s="78">
        <v>1.4635987178100001</v>
      </c>
      <c r="P1297" s="78">
        <v>74935.573768442293</v>
      </c>
      <c r="Q1297" s="77">
        <f t="shared" si="480"/>
        <v>6.2801469995900714E-11</v>
      </c>
      <c r="R1297" s="77">
        <f t="shared" si="481"/>
        <v>6.2835812441601859E-11</v>
      </c>
      <c r="S1297" s="77">
        <f t="shared" si="482"/>
        <v>6.2835814728141153E-11</v>
      </c>
      <c r="T1297" s="77">
        <f t="shared" si="483"/>
        <v>6.2835814728293135E-11</v>
      </c>
      <c r="V1297" s="78"/>
      <c r="W1297" s="78"/>
      <c r="X1297" s="78"/>
      <c r="AD1297" s="78"/>
      <c r="AE1297" s="78"/>
      <c r="AF1297" s="78"/>
      <c r="AL1297" s="78"/>
      <c r="AM1297" s="78"/>
      <c r="AN1297" s="78"/>
      <c r="AT1297" s="78"/>
      <c r="AU1297" s="78"/>
      <c r="AV1297" s="78"/>
      <c r="BB1297" s="78"/>
      <c r="BC1297" s="78"/>
      <c r="BD1297" s="78"/>
      <c r="BJ1297" s="78"/>
      <c r="BK1297" s="78"/>
      <c r="BL1297" s="78"/>
      <c r="BR1297" s="78"/>
      <c r="BS1297" s="78"/>
      <c r="BT1297" s="78"/>
      <c r="BZ1297" s="78"/>
      <c r="CA1297" s="78"/>
      <c r="CB1297" s="78"/>
      <c r="CH1297" s="78"/>
      <c r="CI1297" s="78"/>
      <c r="CJ1297" s="78"/>
      <c r="CP1297" s="78"/>
      <c r="CQ1297" s="78"/>
      <c r="CR1297" s="78"/>
      <c r="CX1297" s="78"/>
      <c r="CY1297" s="78"/>
      <c r="CZ1297" s="78"/>
      <c r="DF1297" s="78"/>
      <c r="DG1297" s="78"/>
      <c r="DH1297" s="78"/>
      <c r="DN1297" s="78"/>
      <c r="DO1297" s="78"/>
      <c r="DP1297" s="78"/>
      <c r="DV1297" s="78"/>
      <c r="DW1297" s="78"/>
      <c r="DX1297" s="78"/>
      <c r="ED1297" s="78"/>
      <c r="EE1297" s="78"/>
      <c r="EF1297" s="78"/>
      <c r="EL1297" s="78"/>
      <c r="EM1297" s="78"/>
      <c r="EN1297" s="78"/>
      <c r="ET1297" s="78"/>
      <c r="EU1297" s="78"/>
      <c r="EV1297" s="78"/>
    </row>
    <row r="1298" spans="12:152" s="77" customFormat="1" ht="12.75">
      <c r="L1298" s="78"/>
      <c r="N1298" s="78">
        <v>7.0000000000000004E-11</v>
      </c>
      <c r="O1298" s="78">
        <v>0.19039890992</v>
      </c>
      <c r="P1298" s="78">
        <v>117077.066001071</v>
      </c>
      <c r="Q1298" s="77">
        <f t="shared" si="480"/>
        <v>-1.4801362094467223E-11</v>
      </c>
      <c r="R1298" s="77">
        <f t="shared" si="481"/>
        <v>-1.4875460435481119E-11</v>
      </c>
      <c r="S1298" s="77">
        <f t="shared" si="482"/>
        <v>-1.4875465370578295E-11</v>
      </c>
      <c r="T1298" s="77">
        <f t="shared" si="483"/>
        <v>-1.4875465370904902E-11</v>
      </c>
      <c r="V1298" s="78"/>
      <c r="W1298" s="78"/>
      <c r="X1298" s="78"/>
      <c r="AD1298" s="78"/>
      <c r="AE1298" s="78"/>
      <c r="AF1298" s="78"/>
      <c r="AL1298" s="78"/>
      <c r="AM1298" s="78"/>
      <c r="AN1298" s="78"/>
      <c r="AT1298" s="78"/>
      <c r="AU1298" s="78"/>
      <c r="AV1298" s="78"/>
      <c r="BB1298" s="78"/>
      <c r="BC1298" s="78"/>
      <c r="BD1298" s="78"/>
      <c r="BJ1298" s="78"/>
      <c r="BK1298" s="78"/>
      <c r="BL1298" s="78"/>
      <c r="BR1298" s="78"/>
      <c r="BS1298" s="78"/>
      <c r="BT1298" s="78"/>
      <c r="BZ1298" s="78"/>
      <c r="CA1298" s="78"/>
      <c r="CB1298" s="78"/>
      <c r="CH1298" s="78"/>
      <c r="CI1298" s="78"/>
      <c r="CJ1298" s="78"/>
      <c r="CP1298" s="78"/>
      <c r="CQ1298" s="78"/>
      <c r="CR1298" s="78"/>
      <c r="CX1298" s="78"/>
      <c r="CY1298" s="78"/>
      <c r="CZ1298" s="78"/>
      <c r="DF1298" s="78"/>
      <c r="DG1298" s="78"/>
      <c r="DH1298" s="78"/>
      <c r="DN1298" s="78"/>
      <c r="DO1298" s="78"/>
      <c r="DP1298" s="78"/>
      <c r="DV1298" s="78"/>
      <c r="DW1298" s="78"/>
      <c r="DX1298" s="78"/>
      <c r="ED1298" s="78"/>
      <c r="EE1298" s="78"/>
      <c r="EF1298" s="78"/>
      <c r="EL1298" s="78"/>
      <c r="EM1298" s="78"/>
      <c r="EN1298" s="78"/>
      <c r="ET1298" s="78"/>
      <c r="EU1298" s="78"/>
      <c r="EV1298" s="78"/>
    </row>
    <row r="1299" spans="12:152" s="77" customFormat="1" ht="12.75">
      <c r="L1299" s="78"/>
      <c r="N1299" s="78">
        <v>6E-11</v>
      </c>
      <c r="O1299" s="78">
        <v>2.30839350284</v>
      </c>
      <c r="P1299" s="78">
        <v>27353.4706202005</v>
      </c>
      <c r="Q1299" s="77">
        <f t="shared" si="480"/>
        <v>7.7346094615984297E-12</v>
      </c>
      <c r="R1299" s="77">
        <f t="shared" si="481"/>
        <v>7.7496665062036886E-12</v>
      </c>
      <c r="S1299" s="77">
        <f t="shared" si="482"/>
        <v>7.7496675091348086E-12</v>
      </c>
      <c r="T1299" s="77">
        <f t="shared" si="483"/>
        <v>7.7496675092007584E-12</v>
      </c>
      <c r="V1299" s="78"/>
      <c r="W1299" s="78"/>
      <c r="X1299" s="78"/>
      <c r="AD1299" s="78"/>
      <c r="AE1299" s="78"/>
      <c r="AF1299" s="78"/>
      <c r="AL1299" s="78"/>
      <c r="AM1299" s="78"/>
      <c r="AN1299" s="78"/>
      <c r="AT1299" s="78"/>
      <c r="AU1299" s="78"/>
      <c r="AV1299" s="78"/>
      <c r="BB1299" s="78"/>
      <c r="BC1299" s="78"/>
      <c r="BD1299" s="78"/>
      <c r="BJ1299" s="78"/>
      <c r="BK1299" s="78"/>
      <c r="BL1299" s="78"/>
      <c r="BR1299" s="78"/>
      <c r="BS1299" s="78"/>
      <c r="BT1299" s="78"/>
      <c r="BZ1299" s="78"/>
      <c r="CA1299" s="78"/>
      <c r="CB1299" s="78"/>
      <c r="CH1299" s="78"/>
      <c r="CI1299" s="78"/>
      <c r="CJ1299" s="78"/>
      <c r="CP1299" s="78"/>
      <c r="CQ1299" s="78"/>
      <c r="CR1299" s="78"/>
      <c r="CX1299" s="78"/>
      <c r="CY1299" s="78"/>
      <c r="CZ1299" s="78"/>
      <c r="DF1299" s="78"/>
      <c r="DG1299" s="78"/>
      <c r="DH1299" s="78"/>
      <c r="DN1299" s="78"/>
      <c r="DO1299" s="78"/>
      <c r="DP1299" s="78"/>
      <c r="DV1299" s="78"/>
      <c r="DW1299" s="78"/>
      <c r="DX1299" s="78"/>
      <c r="ED1299" s="78"/>
      <c r="EE1299" s="78"/>
      <c r="EF1299" s="78"/>
      <c r="EL1299" s="78"/>
      <c r="EM1299" s="78"/>
      <c r="EN1299" s="78"/>
      <c r="ET1299" s="78"/>
      <c r="EU1299" s="78"/>
      <c r="EV1299" s="78"/>
    </row>
    <row r="1300" spans="12:152" s="77" customFormat="1" ht="12.75">
      <c r="L1300" s="78"/>
      <c r="N1300" s="78">
        <v>7.9999999999999995E-11</v>
      </c>
      <c r="O1300" s="78">
        <v>4.0570147959599998</v>
      </c>
      <c r="P1300" s="78">
        <v>60170.334725172601</v>
      </c>
      <c r="Q1300" s="77">
        <f t="shared" si="480"/>
        <v>-7.6297404909980563E-11</v>
      </c>
      <c r="R1300" s="77">
        <f t="shared" si="481"/>
        <v>-7.6310784717720248E-11</v>
      </c>
      <c r="S1300" s="77">
        <f t="shared" si="482"/>
        <v>-7.6310785608159562E-11</v>
      </c>
      <c r="T1300" s="77">
        <f t="shared" si="483"/>
        <v>-7.6310785608219623E-11</v>
      </c>
      <c r="V1300" s="78"/>
      <c r="W1300" s="78"/>
      <c r="X1300" s="78"/>
      <c r="AD1300" s="78"/>
      <c r="AE1300" s="78"/>
      <c r="AF1300" s="78"/>
      <c r="AL1300" s="78"/>
      <c r="AM1300" s="78"/>
      <c r="AN1300" s="78"/>
      <c r="AT1300" s="78"/>
      <c r="AU1300" s="78"/>
      <c r="AV1300" s="78"/>
      <c r="BB1300" s="78"/>
      <c r="BC1300" s="78"/>
      <c r="BD1300" s="78"/>
      <c r="BJ1300" s="78"/>
      <c r="BK1300" s="78"/>
      <c r="BL1300" s="78"/>
      <c r="BR1300" s="78"/>
      <c r="BS1300" s="78"/>
      <c r="BT1300" s="78"/>
      <c r="BZ1300" s="78"/>
      <c r="CA1300" s="78"/>
      <c r="CB1300" s="78"/>
      <c r="CH1300" s="78"/>
      <c r="CI1300" s="78"/>
      <c r="CJ1300" s="78"/>
      <c r="CP1300" s="78"/>
      <c r="CQ1300" s="78"/>
      <c r="CR1300" s="78"/>
      <c r="CX1300" s="78"/>
      <c r="CY1300" s="78"/>
      <c r="CZ1300" s="78"/>
      <c r="DF1300" s="78"/>
      <c r="DG1300" s="78"/>
      <c r="DH1300" s="78"/>
      <c r="DN1300" s="78"/>
      <c r="DO1300" s="78"/>
      <c r="DP1300" s="78"/>
      <c r="DV1300" s="78"/>
      <c r="DW1300" s="78"/>
      <c r="DX1300" s="78"/>
      <c r="ED1300" s="78"/>
      <c r="EE1300" s="78"/>
      <c r="EF1300" s="78"/>
      <c r="EL1300" s="78"/>
      <c r="EM1300" s="78"/>
      <c r="EN1300" s="78"/>
      <c r="ET1300" s="78"/>
      <c r="EU1300" s="78"/>
      <c r="EV1300" s="78"/>
    </row>
    <row r="1301" spans="12:152" s="77" customFormat="1" ht="12.75">
      <c r="L1301" s="78"/>
      <c r="N1301" s="78">
        <v>6E-11</v>
      </c>
      <c r="O1301" s="78">
        <v>2.2567654018400001</v>
      </c>
      <c r="P1301" s="78">
        <v>118007.47305747301</v>
      </c>
      <c r="Q1301" s="77">
        <f t="shared" si="480"/>
        <v>9.7845216213970364E-12</v>
      </c>
      <c r="R1301" s="77">
        <f t="shared" si="481"/>
        <v>9.8491451434928265E-12</v>
      </c>
      <c r="S1301" s="77">
        <f t="shared" si="482"/>
        <v>9.8491494476682025E-12</v>
      </c>
      <c r="T1301" s="77">
        <f t="shared" si="483"/>
        <v>9.8491494479508058E-12</v>
      </c>
      <c r="V1301" s="78"/>
      <c r="W1301" s="78"/>
      <c r="X1301" s="78"/>
      <c r="AD1301" s="78"/>
      <c r="AE1301" s="78"/>
      <c r="AF1301" s="78"/>
      <c r="AL1301" s="78"/>
      <c r="AM1301" s="78"/>
      <c r="AN1301" s="78"/>
      <c r="AT1301" s="78"/>
      <c r="AU1301" s="78"/>
      <c r="AV1301" s="78"/>
      <c r="BB1301" s="78"/>
      <c r="BC1301" s="78"/>
      <c r="BD1301" s="78"/>
      <c r="BJ1301" s="78"/>
      <c r="BK1301" s="78"/>
      <c r="BL1301" s="78"/>
      <c r="BR1301" s="78"/>
      <c r="BS1301" s="78"/>
      <c r="BT1301" s="78"/>
      <c r="BZ1301" s="78"/>
      <c r="CA1301" s="78"/>
      <c r="CB1301" s="78"/>
      <c r="CH1301" s="78"/>
      <c r="CI1301" s="78"/>
      <c r="CJ1301" s="78"/>
      <c r="CP1301" s="78"/>
      <c r="CQ1301" s="78"/>
      <c r="CR1301" s="78"/>
      <c r="CX1301" s="78"/>
      <c r="CY1301" s="78"/>
      <c r="CZ1301" s="78"/>
      <c r="DF1301" s="78"/>
      <c r="DG1301" s="78"/>
      <c r="DH1301" s="78"/>
      <c r="DN1301" s="78"/>
      <c r="DO1301" s="78"/>
      <c r="DP1301" s="78"/>
      <c r="DV1301" s="78"/>
      <c r="DW1301" s="78"/>
      <c r="DX1301" s="78"/>
      <c r="ED1301" s="78"/>
      <c r="EE1301" s="78"/>
      <c r="EF1301" s="78"/>
      <c r="EL1301" s="78"/>
      <c r="EM1301" s="78"/>
      <c r="EN1301" s="78"/>
      <c r="ET1301" s="78"/>
      <c r="EU1301" s="78"/>
      <c r="EV1301" s="78"/>
    </row>
    <row r="1302" spans="12:152" s="77" customFormat="1" ht="12.75">
      <c r="L1302" s="78"/>
      <c r="N1302" s="78">
        <v>7.0000000000000004E-11</v>
      </c>
      <c r="O1302" s="78">
        <v>5.1936976984300003</v>
      </c>
      <c r="P1302" s="78">
        <v>91919.569915898901</v>
      </c>
      <c r="Q1302" s="77">
        <f t="shared" si="480"/>
        <v>-1.6329382110494316E-11</v>
      </c>
      <c r="R1302" s="77">
        <f t="shared" si="481"/>
        <v>-1.6387262743843914E-11</v>
      </c>
      <c r="S1302" s="77">
        <f t="shared" si="482"/>
        <v>-1.6387266598873089E-11</v>
      </c>
      <c r="T1302" s="77">
        <f t="shared" si="483"/>
        <v>-1.6387266599128407E-11</v>
      </c>
      <c r="V1302" s="78"/>
      <c r="W1302" s="78"/>
      <c r="X1302" s="78"/>
      <c r="AD1302" s="78"/>
      <c r="AE1302" s="78"/>
      <c r="AF1302" s="78"/>
      <c r="AL1302" s="78"/>
      <c r="AM1302" s="78"/>
      <c r="AN1302" s="78"/>
      <c r="AT1302" s="78"/>
      <c r="AU1302" s="78"/>
      <c r="AV1302" s="78"/>
      <c r="BB1302" s="78"/>
      <c r="BC1302" s="78"/>
      <c r="BD1302" s="78"/>
      <c r="BJ1302" s="78"/>
      <c r="BK1302" s="78"/>
      <c r="BL1302" s="78"/>
      <c r="BR1302" s="78"/>
      <c r="BS1302" s="78"/>
      <c r="BT1302" s="78"/>
      <c r="BZ1302" s="78"/>
      <c r="CA1302" s="78"/>
      <c r="CB1302" s="78"/>
      <c r="CH1302" s="78"/>
      <c r="CI1302" s="78"/>
      <c r="CJ1302" s="78"/>
      <c r="CP1302" s="78"/>
      <c r="CQ1302" s="78"/>
      <c r="CR1302" s="78"/>
      <c r="CX1302" s="78"/>
      <c r="CY1302" s="78"/>
      <c r="CZ1302" s="78"/>
      <c r="DF1302" s="78"/>
      <c r="DG1302" s="78"/>
      <c r="DH1302" s="78"/>
      <c r="DN1302" s="78"/>
      <c r="DO1302" s="78"/>
      <c r="DP1302" s="78"/>
      <c r="DV1302" s="78"/>
      <c r="DW1302" s="78"/>
      <c r="DX1302" s="78"/>
      <c r="ED1302" s="78"/>
      <c r="EE1302" s="78"/>
      <c r="EF1302" s="78"/>
      <c r="EL1302" s="78"/>
      <c r="EM1302" s="78"/>
      <c r="EN1302" s="78"/>
      <c r="ET1302" s="78"/>
      <c r="EU1302" s="78"/>
      <c r="EV1302" s="78"/>
    </row>
    <row r="1303" spans="12:152" s="77" customFormat="1" ht="12.75">
      <c r="L1303" s="78"/>
      <c r="N1303" s="78">
        <v>6E-11</v>
      </c>
      <c r="O1303" s="78">
        <v>2.1722128656700002</v>
      </c>
      <c r="P1303" s="78">
        <v>27573.883262639301</v>
      </c>
      <c r="Q1303" s="77">
        <f t="shared" si="480"/>
        <v>5.9792194116129212E-11</v>
      </c>
      <c r="R1303" s="77">
        <f t="shared" si="481"/>
        <v>5.9793464979239005E-11</v>
      </c>
      <c r="S1303" s="77">
        <f t="shared" si="482"/>
        <v>5.9793465063761393E-11</v>
      </c>
      <c r="T1303" s="77">
        <f t="shared" si="483"/>
        <v>5.9793465063767041E-11</v>
      </c>
      <c r="V1303" s="78"/>
      <c r="W1303" s="78"/>
      <c r="X1303" s="78"/>
      <c r="AD1303" s="78"/>
      <c r="AE1303" s="78"/>
      <c r="AF1303" s="78"/>
      <c r="AL1303" s="78"/>
      <c r="AM1303" s="78"/>
      <c r="AN1303" s="78"/>
      <c r="AT1303" s="78"/>
      <c r="AU1303" s="78"/>
      <c r="AV1303" s="78"/>
      <c r="BB1303" s="78"/>
      <c r="BC1303" s="78"/>
      <c r="BD1303" s="78"/>
      <c r="BJ1303" s="78"/>
      <c r="BK1303" s="78"/>
      <c r="BL1303" s="78"/>
      <c r="BR1303" s="78"/>
      <c r="BS1303" s="78"/>
      <c r="BT1303" s="78"/>
      <c r="BZ1303" s="78"/>
      <c r="CA1303" s="78"/>
      <c r="CB1303" s="78"/>
      <c r="CH1303" s="78"/>
      <c r="CI1303" s="78"/>
      <c r="CJ1303" s="78"/>
      <c r="CP1303" s="78"/>
      <c r="CQ1303" s="78"/>
      <c r="CR1303" s="78"/>
      <c r="CX1303" s="78"/>
      <c r="CY1303" s="78"/>
      <c r="CZ1303" s="78"/>
      <c r="DF1303" s="78"/>
      <c r="DG1303" s="78"/>
      <c r="DH1303" s="78"/>
      <c r="DN1303" s="78"/>
      <c r="DO1303" s="78"/>
      <c r="DP1303" s="78"/>
      <c r="DV1303" s="78"/>
      <c r="DW1303" s="78"/>
      <c r="DX1303" s="78"/>
      <c r="ED1303" s="78"/>
      <c r="EE1303" s="78"/>
      <c r="EF1303" s="78"/>
      <c r="EL1303" s="78"/>
      <c r="EM1303" s="78"/>
      <c r="EN1303" s="78"/>
      <c r="ET1303" s="78"/>
      <c r="EU1303" s="78"/>
      <c r="EV1303" s="78"/>
    </row>
    <row r="1304" spans="12:152" s="77" customFormat="1" ht="12.75">
      <c r="L1304" s="78"/>
      <c r="N1304" s="78">
        <v>6E-11</v>
      </c>
      <c r="O1304" s="78">
        <v>3.04358438526</v>
      </c>
      <c r="P1304" s="78">
        <v>83591.185533105294</v>
      </c>
      <c r="Q1304" s="77">
        <f t="shared" si="480"/>
        <v>-1.1362261230120796E-11</v>
      </c>
      <c r="R1304" s="77">
        <f t="shared" si="481"/>
        <v>-1.1407819903969623E-11</v>
      </c>
      <c r="S1304" s="77">
        <f t="shared" si="482"/>
        <v>-1.1407822938399452E-11</v>
      </c>
      <c r="T1304" s="77">
        <f t="shared" si="483"/>
        <v>-1.1407822938600355E-11</v>
      </c>
      <c r="V1304" s="78"/>
      <c r="W1304" s="78"/>
      <c r="X1304" s="78"/>
      <c r="AD1304" s="78"/>
      <c r="AE1304" s="78"/>
      <c r="AF1304" s="78"/>
      <c r="AL1304" s="78"/>
      <c r="AM1304" s="78"/>
      <c r="AN1304" s="78"/>
      <c r="AT1304" s="78"/>
      <c r="AU1304" s="78"/>
      <c r="AV1304" s="78"/>
      <c r="BB1304" s="78"/>
      <c r="BC1304" s="78"/>
      <c r="BD1304" s="78"/>
      <c r="BJ1304" s="78"/>
      <c r="BK1304" s="78"/>
      <c r="BL1304" s="78"/>
      <c r="BR1304" s="78"/>
      <c r="BS1304" s="78"/>
      <c r="BT1304" s="78"/>
      <c r="BZ1304" s="78"/>
      <c r="CA1304" s="78"/>
      <c r="CB1304" s="78"/>
      <c r="CH1304" s="78"/>
      <c r="CI1304" s="78"/>
      <c r="CJ1304" s="78"/>
      <c r="CP1304" s="78"/>
      <c r="CQ1304" s="78"/>
      <c r="CR1304" s="78"/>
      <c r="CX1304" s="78"/>
      <c r="CY1304" s="78"/>
      <c r="CZ1304" s="78"/>
      <c r="DF1304" s="78"/>
      <c r="DG1304" s="78"/>
      <c r="DH1304" s="78"/>
      <c r="DN1304" s="78"/>
      <c r="DO1304" s="78"/>
      <c r="DP1304" s="78"/>
      <c r="DV1304" s="78"/>
      <c r="DW1304" s="78"/>
      <c r="DX1304" s="78"/>
      <c r="ED1304" s="78"/>
      <c r="EE1304" s="78"/>
      <c r="EF1304" s="78"/>
      <c r="EL1304" s="78"/>
      <c r="EM1304" s="78"/>
      <c r="EN1304" s="78"/>
      <c r="ET1304" s="78"/>
      <c r="EU1304" s="78"/>
      <c r="EV1304" s="78"/>
    </row>
    <row r="1305" spans="12:152" s="77" customFormat="1" ht="12.75">
      <c r="L1305" s="78"/>
      <c r="N1305" s="78">
        <v>6E-11</v>
      </c>
      <c r="O1305" s="78">
        <v>5.5026138702700003</v>
      </c>
      <c r="P1305" s="78">
        <v>26238.950811416998</v>
      </c>
      <c r="Q1305" s="77">
        <f t="shared" si="480"/>
        <v>-1.0758954892899153E-11</v>
      </c>
      <c r="R1305" s="77">
        <f t="shared" si="481"/>
        <v>-1.0773283805074639E-11</v>
      </c>
      <c r="S1305" s="77">
        <f t="shared" si="482"/>
        <v>-1.0773284759499725E-11</v>
      </c>
      <c r="T1305" s="77">
        <f t="shared" si="483"/>
        <v>-1.0773284759563473E-11</v>
      </c>
      <c r="V1305" s="78"/>
      <c r="W1305" s="78"/>
      <c r="X1305" s="78"/>
      <c r="AD1305" s="78"/>
      <c r="AE1305" s="78"/>
      <c r="AF1305" s="78"/>
      <c r="AL1305" s="78"/>
      <c r="AM1305" s="78"/>
      <c r="AN1305" s="78"/>
      <c r="AT1305" s="78"/>
      <c r="AU1305" s="78"/>
      <c r="AV1305" s="78"/>
      <c r="BB1305" s="78"/>
      <c r="BC1305" s="78"/>
      <c r="BD1305" s="78"/>
      <c r="BJ1305" s="78"/>
      <c r="BK1305" s="78"/>
      <c r="BL1305" s="78"/>
      <c r="BR1305" s="78"/>
      <c r="BS1305" s="78"/>
      <c r="BT1305" s="78"/>
      <c r="BZ1305" s="78"/>
      <c r="CA1305" s="78"/>
      <c r="CB1305" s="78"/>
      <c r="CH1305" s="78"/>
      <c r="CI1305" s="78"/>
      <c r="CJ1305" s="78"/>
      <c r="CP1305" s="78"/>
      <c r="CQ1305" s="78"/>
      <c r="CR1305" s="78"/>
      <c r="CX1305" s="78"/>
      <c r="CY1305" s="78"/>
      <c r="CZ1305" s="78"/>
      <c r="DF1305" s="78"/>
      <c r="DG1305" s="78"/>
      <c r="DH1305" s="78"/>
      <c r="DN1305" s="78"/>
      <c r="DO1305" s="78"/>
      <c r="DP1305" s="78"/>
      <c r="DV1305" s="78"/>
      <c r="DW1305" s="78"/>
      <c r="DX1305" s="78"/>
      <c r="ED1305" s="78"/>
      <c r="EE1305" s="78"/>
      <c r="EF1305" s="78"/>
      <c r="EL1305" s="78"/>
      <c r="EM1305" s="78"/>
      <c r="EN1305" s="78"/>
      <c r="ET1305" s="78"/>
      <c r="EU1305" s="78"/>
      <c r="EV1305" s="78"/>
    </row>
    <row r="1306" spans="12:152" s="77" customFormat="1" ht="12.75">
      <c r="L1306" s="78"/>
      <c r="N1306" s="78">
        <v>6E-11</v>
      </c>
      <c r="O1306" s="78">
        <v>5.5514139226100001</v>
      </c>
      <c r="P1306" s="78">
        <v>207747.625390984</v>
      </c>
      <c r="Q1306" s="77">
        <f t="shared" si="480"/>
        <v>-5.6135619865000438E-11</v>
      </c>
      <c r="R1306" s="77">
        <f t="shared" si="481"/>
        <v>-5.6176233618830434E-11</v>
      </c>
      <c r="S1306" s="77">
        <f t="shared" si="482"/>
        <v>-5.6176236317199937E-11</v>
      </c>
      <c r="T1306" s="77">
        <f t="shared" si="483"/>
        <v>-5.6176236317377257E-11</v>
      </c>
      <c r="V1306" s="78"/>
      <c r="W1306" s="78"/>
      <c r="X1306" s="78"/>
      <c r="AD1306" s="78"/>
      <c r="AE1306" s="78"/>
      <c r="AF1306" s="78"/>
      <c r="AL1306" s="78"/>
      <c r="AM1306" s="78"/>
      <c r="AN1306" s="78"/>
      <c r="AT1306" s="78"/>
      <c r="AU1306" s="78"/>
      <c r="AV1306" s="78"/>
      <c r="BB1306" s="78"/>
      <c r="BC1306" s="78"/>
      <c r="BD1306" s="78"/>
      <c r="BJ1306" s="78"/>
      <c r="BK1306" s="78"/>
      <c r="BL1306" s="78"/>
      <c r="BR1306" s="78"/>
      <c r="BS1306" s="78"/>
      <c r="BT1306" s="78"/>
      <c r="BZ1306" s="78"/>
      <c r="CA1306" s="78"/>
      <c r="CB1306" s="78"/>
      <c r="CH1306" s="78"/>
      <c r="CI1306" s="78"/>
      <c r="CJ1306" s="78"/>
      <c r="CP1306" s="78"/>
      <c r="CQ1306" s="78"/>
      <c r="CR1306" s="78"/>
      <c r="CX1306" s="78"/>
      <c r="CY1306" s="78"/>
      <c r="CZ1306" s="78"/>
      <c r="DF1306" s="78"/>
      <c r="DG1306" s="78"/>
      <c r="DH1306" s="78"/>
      <c r="DN1306" s="78"/>
      <c r="DO1306" s="78"/>
      <c r="DP1306" s="78"/>
      <c r="DV1306" s="78"/>
      <c r="DW1306" s="78"/>
      <c r="DX1306" s="78"/>
      <c r="ED1306" s="78"/>
      <c r="EE1306" s="78"/>
      <c r="EF1306" s="78"/>
      <c r="EL1306" s="78"/>
      <c r="EM1306" s="78"/>
      <c r="EN1306" s="78"/>
      <c r="ET1306" s="78"/>
      <c r="EU1306" s="78"/>
      <c r="EV1306" s="78"/>
    </row>
    <row r="1307" spans="12:152" s="77" customFormat="1" ht="12.75">
      <c r="L1307" s="78"/>
      <c r="N1307" s="78">
        <v>7.0000000000000004E-11</v>
      </c>
      <c r="O1307" s="78">
        <v>3.67760971466</v>
      </c>
      <c r="P1307" s="78">
        <v>229129.79622501499</v>
      </c>
      <c r="Q1307" s="77">
        <f t="shared" si="480"/>
        <v>-5.4101524962593866E-11</v>
      </c>
      <c r="R1307" s="77">
        <f t="shared" si="481"/>
        <v>-5.4007242727394804E-11</v>
      </c>
      <c r="S1307" s="77">
        <f t="shared" si="482"/>
        <v>-5.4007236439177985E-11</v>
      </c>
      <c r="T1307" s="77">
        <f t="shared" si="483"/>
        <v>-5.4007236438762824E-11</v>
      </c>
      <c r="V1307" s="78"/>
      <c r="W1307" s="78"/>
      <c r="X1307" s="78"/>
      <c r="AD1307" s="78"/>
      <c r="AE1307" s="78"/>
      <c r="AF1307" s="78"/>
      <c r="AL1307" s="78"/>
      <c r="AM1307" s="78"/>
      <c r="AN1307" s="78"/>
      <c r="AT1307" s="78"/>
      <c r="AU1307" s="78"/>
      <c r="AV1307" s="78"/>
      <c r="BB1307" s="78"/>
      <c r="BC1307" s="78"/>
      <c r="BD1307" s="78"/>
      <c r="BJ1307" s="78"/>
      <c r="BK1307" s="78"/>
      <c r="BL1307" s="78"/>
      <c r="BR1307" s="78"/>
      <c r="BS1307" s="78"/>
      <c r="BT1307" s="78"/>
      <c r="BZ1307" s="78"/>
      <c r="CA1307" s="78"/>
      <c r="CB1307" s="78"/>
      <c r="CH1307" s="78"/>
      <c r="CI1307" s="78"/>
      <c r="CJ1307" s="78"/>
      <c r="CP1307" s="78"/>
      <c r="CQ1307" s="78"/>
      <c r="CR1307" s="78"/>
      <c r="CX1307" s="78"/>
      <c r="CY1307" s="78"/>
      <c r="CZ1307" s="78"/>
      <c r="DF1307" s="78"/>
      <c r="DG1307" s="78"/>
      <c r="DH1307" s="78"/>
      <c r="DN1307" s="78"/>
      <c r="DO1307" s="78"/>
      <c r="DP1307" s="78"/>
      <c r="DV1307" s="78"/>
      <c r="DW1307" s="78"/>
      <c r="DX1307" s="78"/>
      <c r="ED1307" s="78"/>
      <c r="EE1307" s="78"/>
      <c r="EF1307" s="78"/>
      <c r="EL1307" s="78"/>
      <c r="EM1307" s="78"/>
      <c r="EN1307" s="78"/>
      <c r="ET1307" s="78"/>
      <c r="EU1307" s="78"/>
      <c r="EV1307" s="78"/>
    </row>
    <row r="1308" spans="12:152" s="77" customFormat="1" ht="12.75">
      <c r="L1308" s="78"/>
      <c r="N1308" s="78">
        <v>6E-11</v>
      </c>
      <c r="O1308" s="78">
        <v>5.1499882069699998</v>
      </c>
      <c r="P1308" s="78">
        <v>130364.734109303</v>
      </c>
      <c r="Q1308" s="77">
        <f t="shared" si="480"/>
        <v>1.1162132969035538E-11</v>
      </c>
      <c r="R1308" s="77">
        <f t="shared" si="481"/>
        <v>1.1091022350192359E-11</v>
      </c>
      <c r="S1308" s="77">
        <f t="shared" si="482"/>
        <v>1.1091017612985264E-11</v>
      </c>
      <c r="T1308" s="77">
        <f t="shared" si="483"/>
        <v>1.1091017612670194E-11</v>
      </c>
      <c r="V1308" s="78"/>
      <c r="W1308" s="78"/>
      <c r="X1308" s="78"/>
      <c r="AD1308" s="78"/>
      <c r="AE1308" s="78"/>
      <c r="AF1308" s="78"/>
      <c r="AL1308" s="78"/>
      <c r="AM1308" s="78"/>
      <c r="AN1308" s="78"/>
      <c r="AT1308" s="78"/>
      <c r="AU1308" s="78"/>
      <c r="AV1308" s="78"/>
      <c r="BB1308" s="78"/>
      <c r="BC1308" s="78"/>
      <c r="BD1308" s="78"/>
      <c r="BJ1308" s="78"/>
      <c r="BK1308" s="78"/>
      <c r="BL1308" s="78"/>
      <c r="BR1308" s="78"/>
      <c r="BS1308" s="78"/>
      <c r="BT1308" s="78"/>
      <c r="BZ1308" s="78"/>
      <c r="CA1308" s="78"/>
      <c r="CB1308" s="78"/>
      <c r="CH1308" s="78"/>
      <c r="CI1308" s="78"/>
      <c r="CJ1308" s="78"/>
      <c r="CP1308" s="78"/>
      <c r="CQ1308" s="78"/>
      <c r="CR1308" s="78"/>
      <c r="CX1308" s="78"/>
      <c r="CY1308" s="78"/>
      <c r="CZ1308" s="78"/>
      <c r="DF1308" s="78"/>
      <c r="DG1308" s="78"/>
      <c r="DH1308" s="78"/>
      <c r="DN1308" s="78"/>
      <c r="DO1308" s="78"/>
      <c r="DP1308" s="78"/>
      <c r="DV1308" s="78"/>
      <c r="DW1308" s="78"/>
      <c r="DX1308" s="78"/>
      <c r="ED1308" s="78"/>
      <c r="EE1308" s="78"/>
      <c r="EF1308" s="78"/>
      <c r="EL1308" s="78"/>
      <c r="EM1308" s="78"/>
      <c r="EN1308" s="78"/>
      <c r="ET1308" s="78"/>
      <c r="EU1308" s="78"/>
      <c r="EV1308" s="78"/>
    </row>
    <row r="1309" spans="12:152" s="77" customFormat="1" ht="12.75">
      <c r="L1309" s="78"/>
      <c r="N1309" s="78">
        <v>6E-11</v>
      </c>
      <c r="O1309" s="78">
        <v>2.5929108274499999</v>
      </c>
      <c r="P1309" s="78">
        <v>52186.8519834123</v>
      </c>
      <c r="Q1309" s="77">
        <f t="shared" si="480"/>
        <v>-3.8415226600587265E-11</v>
      </c>
      <c r="R1309" s="77">
        <f t="shared" si="481"/>
        <v>-3.8392969151606584E-11</v>
      </c>
      <c r="S1309" s="77">
        <f t="shared" si="482"/>
        <v>-3.8392967668740289E-11</v>
      </c>
      <c r="T1309" s="77">
        <f t="shared" si="483"/>
        <v>-3.8392967668643315E-11</v>
      </c>
      <c r="V1309" s="78"/>
      <c r="W1309" s="78"/>
      <c r="X1309" s="78"/>
      <c r="AD1309" s="78"/>
      <c r="AE1309" s="78"/>
      <c r="AF1309" s="78"/>
      <c r="AL1309" s="78"/>
      <c r="AM1309" s="78"/>
      <c r="AN1309" s="78"/>
      <c r="AT1309" s="78"/>
      <c r="AU1309" s="78"/>
      <c r="AV1309" s="78"/>
      <c r="BB1309" s="78"/>
      <c r="BC1309" s="78"/>
      <c r="BD1309" s="78"/>
      <c r="BJ1309" s="78"/>
      <c r="BK1309" s="78"/>
      <c r="BL1309" s="78"/>
      <c r="BR1309" s="78"/>
      <c r="BS1309" s="78"/>
      <c r="BT1309" s="78"/>
      <c r="BZ1309" s="78"/>
      <c r="CA1309" s="78"/>
      <c r="CB1309" s="78"/>
      <c r="CH1309" s="78"/>
      <c r="CI1309" s="78"/>
      <c r="CJ1309" s="78"/>
      <c r="CP1309" s="78"/>
      <c r="CQ1309" s="78"/>
      <c r="CR1309" s="78"/>
      <c r="CX1309" s="78"/>
      <c r="CY1309" s="78"/>
      <c r="CZ1309" s="78"/>
      <c r="DF1309" s="78"/>
      <c r="DG1309" s="78"/>
      <c r="DH1309" s="78"/>
      <c r="DN1309" s="78"/>
      <c r="DO1309" s="78"/>
      <c r="DP1309" s="78"/>
      <c r="DV1309" s="78"/>
      <c r="DW1309" s="78"/>
      <c r="DX1309" s="78"/>
      <c r="ED1309" s="78"/>
      <c r="EE1309" s="78"/>
      <c r="EF1309" s="78"/>
      <c r="EL1309" s="78"/>
      <c r="EM1309" s="78"/>
      <c r="EN1309" s="78"/>
      <c r="ET1309" s="78"/>
      <c r="EU1309" s="78"/>
      <c r="EV1309" s="78"/>
    </row>
    <row r="1310" spans="12:152" s="77" customFormat="1" ht="12.75">
      <c r="L1310" s="78"/>
      <c r="N1310" s="78">
        <v>6E-11</v>
      </c>
      <c r="O1310" s="78">
        <v>3.7062025759699999</v>
      </c>
      <c r="P1310" s="78">
        <v>182608.208444018</v>
      </c>
      <c r="Q1310" s="77">
        <f t="shared" si="480"/>
        <v>-5.6818757224424838E-11</v>
      </c>
      <c r="R1310" s="77">
        <f t="shared" si="481"/>
        <v>-5.6786107708698868E-11</v>
      </c>
      <c r="S1310" s="77">
        <f t="shared" si="482"/>
        <v>-5.6786105528519562E-11</v>
      </c>
      <c r="T1310" s="77">
        <f t="shared" si="483"/>
        <v>-5.6786105528376395E-11</v>
      </c>
      <c r="V1310" s="78"/>
      <c r="W1310" s="78"/>
      <c r="X1310" s="78"/>
      <c r="AD1310" s="78"/>
      <c r="AE1310" s="78"/>
      <c r="AF1310" s="78"/>
      <c r="AL1310" s="78"/>
      <c r="AM1310" s="78"/>
      <c r="AN1310" s="78"/>
      <c r="AT1310" s="78"/>
      <c r="AU1310" s="78"/>
      <c r="AV1310" s="78"/>
      <c r="BB1310" s="78"/>
      <c r="BC1310" s="78"/>
      <c r="BD1310" s="78"/>
      <c r="BJ1310" s="78"/>
      <c r="BK1310" s="78"/>
      <c r="BL1310" s="78"/>
      <c r="BR1310" s="78"/>
      <c r="BS1310" s="78"/>
      <c r="BT1310" s="78"/>
      <c r="BZ1310" s="78"/>
      <c r="CA1310" s="78"/>
      <c r="CB1310" s="78"/>
      <c r="CH1310" s="78"/>
      <c r="CI1310" s="78"/>
      <c r="CJ1310" s="78"/>
      <c r="CP1310" s="78"/>
      <c r="CQ1310" s="78"/>
      <c r="CR1310" s="78"/>
      <c r="CX1310" s="78"/>
      <c r="CY1310" s="78"/>
      <c r="CZ1310" s="78"/>
      <c r="DF1310" s="78"/>
      <c r="DG1310" s="78"/>
      <c r="DH1310" s="78"/>
      <c r="DN1310" s="78"/>
      <c r="DO1310" s="78"/>
      <c r="DP1310" s="78"/>
      <c r="DV1310" s="78"/>
      <c r="DW1310" s="78"/>
      <c r="DX1310" s="78"/>
      <c r="ED1310" s="78"/>
      <c r="EE1310" s="78"/>
      <c r="EF1310" s="78"/>
      <c r="EL1310" s="78"/>
      <c r="EM1310" s="78"/>
      <c r="EN1310" s="78"/>
      <c r="ET1310" s="78"/>
      <c r="EU1310" s="78"/>
      <c r="EV1310" s="78"/>
    </row>
    <row r="1311" spans="12:152" s="77" customFormat="1" ht="12.75">
      <c r="L1311" s="78"/>
      <c r="N1311" s="78">
        <v>7.0000000000000004E-11</v>
      </c>
      <c r="O1311" s="78">
        <v>5.8998722779800001</v>
      </c>
      <c r="P1311" s="78">
        <v>53757.765631431299</v>
      </c>
      <c r="Q1311" s="77">
        <f t="shared" si="480"/>
        <v>-6.9999401958406445E-11</v>
      </c>
      <c r="R1311" s="77">
        <f t="shared" si="481"/>
        <v>-6.9999537211283411E-11</v>
      </c>
      <c r="S1311" s="77">
        <f t="shared" si="482"/>
        <v>-6.9999537219715871E-11</v>
      </c>
      <c r="T1311" s="77">
        <f t="shared" si="483"/>
        <v>-6.999953721971644E-11</v>
      </c>
      <c r="V1311" s="78"/>
      <c r="W1311" s="78"/>
      <c r="X1311" s="78"/>
      <c r="AD1311" s="78"/>
      <c r="AE1311" s="78"/>
      <c r="AF1311" s="78"/>
      <c r="AL1311" s="78"/>
      <c r="AM1311" s="78"/>
      <c r="AN1311" s="78"/>
      <c r="AT1311" s="78"/>
      <c r="AU1311" s="78"/>
      <c r="AV1311" s="78"/>
      <c r="BB1311" s="78"/>
      <c r="BC1311" s="78"/>
      <c r="BD1311" s="78"/>
      <c r="BJ1311" s="78"/>
      <c r="BK1311" s="78"/>
      <c r="BL1311" s="78"/>
      <c r="BR1311" s="78"/>
      <c r="BS1311" s="78"/>
      <c r="BT1311" s="78"/>
      <c r="BZ1311" s="78"/>
      <c r="CA1311" s="78"/>
      <c r="CB1311" s="78"/>
      <c r="CH1311" s="78"/>
      <c r="CI1311" s="78"/>
      <c r="CJ1311" s="78"/>
      <c r="CP1311" s="78"/>
      <c r="CQ1311" s="78"/>
      <c r="CR1311" s="78"/>
      <c r="CX1311" s="78"/>
      <c r="CY1311" s="78"/>
      <c r="CZ1311" s="78"/>
      <c r="DF1311" s="78"/>
      <c r="DG1311" s="78"/>
      <c r="DH1311" s="78"/>
      <c r="DN1311" s="78"/>
      <c r="DO1311" s="78"/>
      <c r="DP1311" s="78"/>
      <c r="DV1311" s="78"/>
      <c r="DW1311" s="78"/>
      <c r="DX1311" s="78"/>
      <c r="ED1311" s="78"/>
      <c r="EE1311" s="78"/>
      <c r="EF1311" s="78"/>
      <c r="EL1311" s="78"/>
      <c r="EM1311" s="78"/>
      <c r="EN1311" s="78"/>
      <c r="ET1311" s="78"/>
      <c r="EU1311" s="78"/>
      <c r="EV1311" s="78"/>
    </row>
    <row r="1312" spans="12:152" s="77" customFormat="1" ht="12.75">
      <c r="L1312" s="78"/>
      <c r="N1312" s="78">
        <v>7.0000000000000004E-11</v>
      </c>
      <c r="O1312" s="78">
        <v>1.1795484592600001</v>
      </c>
      <c r="P1312" s="78">
        <v>209232.91609768799</v>
      </c>
      <c r="Q1312" s="77">
        <f t="shared" si="480"/>
        <v>-6.6445113711547112E-11</v>
      </c>
      <c r="R1312" s="77">
        <f t="shared" si="481"/>
        <v>-6.6487621997495897E-11</v>
      </c>
      <c r="S1312" s="77">
        <f t="shared" si="482"/>
        <v>-6.6487624820670979E-11</v>
      </c>
      <c r="T1312" s="77">
        <f t="shared" si="483"/>
        <v>-6.6487624820860157E-11</v>
      </c>
      <c r="V1312" s="78"/>
      <c r="W1312" s="78"/>
      <c r="X1312" s="78"/>
      <c r="AD1312" s="78"/>
      <c r="AE1312" s="78"/>
      <c r="AF1312" s="78"/>
      <c r="AL1312" s="78"/>
      <c r="AM1312" s="78"/>
      <c r="AN1312" s="78"/>
      <c r="AT1312" s="78"/>
      <c r="AU1312" s="78"/>
      <c r="AV1312" s="78"/>
      <c r="BB1312" s="78"/>
      <c r="BC1312" s="78"/>
      <c r="BD1312" s="78"/>
      <c r="BJ1312" s="78"/>
      <c r="BK1312" s="78"/>
      <c r="BL1312" s="78"/>
      <c r="BR1312" s="78"/>
      <c r="BS1312" s="78"/>
      <c r="BT1312" s="78"/>
      <c r="BZ1312" s="78"/>
      <c r="CA1312" s="78"/>
      <c r="CB1312" s="78"/>
      <c r="CH1312" s="78"/>
      <c r="CI1312" s="78"/>
      <c r="CJ1312" s="78"/>
      <c r="CP1312" s="78"/>
      <c r="CQ1312" s="78"/>
      <c r="CR1312" s="78"/>
      <c r="CX1312" s="78"/>
      <c r="CY1312" s="78"/>
      <c r="CZ1312" s="78"/>
      <c r="DF1312" s="78"/>
      <c r="DG1312" s="78"/>
      <c r="DH1312" s="78"/>
      <c r="DN1312" s="78"/>
      <c r="DO1312" s="78"/>
      <c r="DP1312" s="78"/>
      <c r="DV1312" s="78"/>
      <c r="DW1312" s="78"/>
      <c r="DX1312" s="78"/>
      <c r="ED1312" s="78"/>
      <c r="EE1312" s="78"/>
      <c r="EF1312" s="78"/>
      <c r="EL1312" s="78"/>
      <c r="EM1312" s="78"/>
      <c r="EN1312" s="78"/>
      <c r="ET1312" s="78"/>
      <c r="EU1312" s="78"/>
      <c r="EV1312" s="78"/>
    </row>
    <row r="1313" spans="12:152" s="77" customFormat="1" ht="12.75">
      <c r="L1313" s="78"/>
      <c r="N1313" s="78">
        <v>7.0000000000000004E-11</v>
      </c>
      <c r="O1313" s="78">
        <v>1.99199973963</v>
      </c>
      <c r="P1313" s="78">
        <v>88285.5467048219</v>
      </c>
      <c r="Q1313" s="77">
        <f t="shared" si="480"/>
        <v>-5.9053764395178901E-11</v>
      </c>
      <c r="R1313" s="77">
        <f t="shared" si="481"/>
        <v>-5.9023045335823606E-11</v>
      </c>
      <c r="S1313" s="77">
        <f t="shared" si="482"/>
        <v>-5.9023043288319372E-11</v>
      </c>
      <c r="T1313" s="77">
        <f t="shared" si="483"/>
        <v>-5.9023043288184593E-11</v>
      </c>
      <c r="V1313" s="78"/>
      <c r="W1313" s="78"/>
      <c r="X1313" s="78"/>
      <c r="AD1313" s="78"/>
      <c r="AE1313" s="78"/>
      <c r="AF1313" s="78"/>
      <c r="AL1313" s="78"/>
      <c r="AM1313" s="78"/>
      <c r="AN1313" s="78"/>
      <c r="AT1313" s="78"/>
      <c r="AU1313" s="78"/>
      <c r="AV1313" s="78"/>
      <c r="BB1313" s="78"/>
      <c r="BC1313" s="78"/>
      <c r="BD1313" s="78"/>
      <c r="BJ1313" s="78"/>
      <c r="BK1313" s="78"/>
      <c r="BL1313" s="78"/>
      <c r="BR1313" s="78"/>
      <c r="BS1313" s="78"/>
      <c r="BT1313" s="78"/>
      <c r="BZ1313" s="78"/>
      <c r="CA1313" s="78"/>
      <c r="CB1313" s="78"/>
      <c r="CH1313" s="78"/>
      <c r="CI1313" s="78"/>
      <c r="CJ1313" s="78"/>
      <c r="CP1313" s="78"/>
      <c r="CQ1313" s="78"/>
      <c r="CR1313" s="78"/>
      <c r="CX1313" s="78"/>
      <c r="CY1313" s="78"/>
      <c r="CZ1313" s="78"/>
      <c r="DF1313" s="78"/>
      <c r="DG1313" s="78"/>
      <c r="DH1313" s="78"/>
      <c r="DN1313" s="78"/>
      <c r="DO1313" s="78"/>
      <c r="DP1313" s="78"/>
      <c r="DV1313" s="78"/>
      <c r="DW1313" s="78"/>
      <c r="DX1313" s="78"/>
      <c r="ED1313" s="78"/>
      <c r="EE1313" s="78"/>
      <c r="EF1313" s="78"/>
      <c r="EL1313" s="78"/>
      <c r="EM1313" s="78"/>
      <c r="EN1313" s="78"/>
      <c r="ET1313" s="78"/>
      <c r="EU1313" s="78"/>
      <c r="EV1313" s="78"/>
    </row>
    <row r="1314" spans="12:152" s="77" customFormat="1" ht="12.75">
      <c r="L1314" s="78"/>
      <c r="N1314" s="78">
        <v>6E-11</v>
      </c>
      <c r="O1314" s="78">
        <v>5.2998576153799997</v>
      </c>
      <c r="P1314" s="78">
        <v>175376.646399419</v>
      </c>
      <c r="Q1314" s="77">
        <f t="shared" si="480"/>
        <v>5.201606509677159E-11</v>
      </c>
      <c r="R1314" s="77">
        <f t="shared" si="481"/>
        <v>5.2064519025259993E-11</v>
      </c>
      <c r="S1314" s="77">
        <f t="shared" si="482"/>
        <v>5.2064522248208143E-11</v>
      </c>
      <c r="T1314" s="77">
        <f t="shared" si="483"/>
        <v>5.2064522248418337E-11</v>
      </c>
      <c r="V1314" s="78"/>
      <c r="W1314" s="78"/>
      <c r="X1314" s="78"/>
      <c r="AD1314" s="78"/>
      <c r="AE1314" s="78"/>
      <c r="AF1314" s="78"/>
      <c r="AL1314" s="78"/>
      <c r="AM1314" s="78"/>
      <c r="AN1314" s="78"/>
      <c r="AT1314" s="78"/>
      <c r="AU1314" s="78"/>
      <c r="AV1314" s="78"/>
      <c r="BB1314" s="78"/>
      <c r="BC1314" s="78"/>
      <c r="BD1314" s="78"/>
      <c r="BJ1314" s="78"/>
      <c r="BK1314" s="78"/>
      <c r="BL1314" s="78"/>
      <c r="BR1314" s="78"/>
      <c r="BS1314" s="78"/>
      <c r="BT1314" s="78"/>
      <c r="BZ1314" s="78"/>
      <c r="CA1314" s="78"/>
      <c r="CB1314" s="78"/>
      <c r="CH1314" s="78"/>
      <c r="CI1314" s="78"/>
      <c r="CJ1314" s="78"/>
      <c r="CP1314" s="78"/>
      <c r="CQ1314" s="78"/>
      <c r="CR1314" s="78"/>
      <c r="CX1314" s="78"/>
      <c r="CY1314" s="78"/>
      <c r="CZ1314" s="78"/>
      <c r="DF1314" s="78"/>
      <c r="DG1314" s="78"/>
      <c r="DH1314" s="78"/>
      <c r="DN1314" s="78"/>
      <c r="DO1314" s="78"/>
      <c r="DP1314" s="78"/>
      <c r="DV1314" s="78"/>
      <c r="DW1314" s="78"/>
      <c r="DX1314" s="78"/>
      <c r="ED1314" s="78"/>
      <c r="EE1314" s="78"/>
      <c r="EF1314" s="78"/>
      <c r="EL1314" s="78"/>
      <c r="EM1314" s="78"/>
      <c r="EN1314" s="78"/>
      <c r="ET1314" s="78"/>
      <c r="EU1314" s="78"/>
      <c r="EV1314" s="78"/>
    </row>
    <row r="1315" spans="12:152" s="77" customFormat="1" ht="12.75">
      <c r="L1315" s="78"/>
      <c r="N1315" s="78">
        <v>7.0000000000000004E-11</v>
      </c>
      <c r="O1315" s="78">
        <v>1.7633884797399999</v>
      </c>
      <c r="P1315" s="78">
        <v>55484.272178528699</v>
      </c>
      <c r="Q1315" s="77">
        <f t="shared" si="480"/>
        <v>-2.931293356475388E-11</v>
      </c>
      <c r="R1315" s="77">
        <f t="shared" si="481"/>
        <v>-2.9280299257428047E-11</v>
      </c>
      <c r="S1315" s="77">
        <f t="shared" si="482"/>
        <v>-2.928029708340164E-11</v>
      </c>
      <c r="T1315" s="77">
        <f t="shared" si="483"/>
        <v>-2.9280297083257071E-11</v>
      </c>
      <c r="V1315" s="78"/>
      <c r="W1315" s="78"/>
      <c r="X1315" s="78"/>
      <c r="AD1315" s="78"/>
      <c r="AE1315" s="78"/>
      <c r="AF1315" s="78"/>
      <c r="AL1315" s="78"/>
      <c r="AM1315" s="78"/>
      <c r="AN1315" s="78"/>
      <c r="AT1315" s="78"/>
      <c r="AU1315" s="78"/>
      <c r="AV1315" s="78"/>
      <c r="BB1315" s="78"/>
      <c r="BC1315" s="78"/>
      <c r="BD1315" s="78"/>
      <c r="BJ1315" s="78"/>
      <c r="BK1315" s="78"/>
      <c r="BL1315" s="78"/>
      <c r="BR1315" s="78"/>
      <c r="BS1315" s="78"/>
      <c r="BT1315" s="78"/>
      <c r="BZ1315" s="78"/>
      <c r="CA1315" s="78"/>
      <c r="CB1315" s="78"/>
      <c r="CH1315" s="78"/>
      <c r="CI1315" s="78"/>
      <c r="CJ1315" s="78"/>
      <c r="CP1315" s="78"/>
      <c r="CQ1315" s="78"/>
      <c r="CR1315" s="78"/>
      <c r="CX1315" s="78"/>
      <c r="CY1315" s="78"/>
      <c r="CZ1315" s="78"/>
      <c r="DF1315" s="78"/>
      <c r="DG1315" s="78"/>
      <c r="DH1315" s="78"/>
      <c r="DN1315" s="78"/>
      <c r="DO1315" s="78"/>
      <c r="DP1315" s="78"/>
      <c r="DV1315" s="78"/>
      <c r="DW1315" s="78"/>
      <c r="DX1315" s="78"/>
      <c r="ED1315" s="78"/>
      <c r="EE1315" s="78"/>
      <c r="EF1315" s="78"/>
      <c r="EL1315" s="78"/>
      <c r="EM1315" s="78"/>
      <c r="EN1315" s="78"/>
      <c r="ET1315" s="78"/>
      <c r="EU1315" s="78"/>
      <c r="EV1315" s="78"/>
    </row>
    <row r="1316" spans="12:152" s="77" customFormat="1" ht="12.75">
      <c r="L1316" s="78"/>
      <c r="N1316" s="78">
        <v>7.9999999999999995E-11</v>
      </c>
      <c r="O1316" s="78">
        <v>0.55724966366999995</v>
      </c>
      <c r="P1316" s="78">
        <v>129806.731968557</v>
      </c>
      <c r="Q1316" s="77">
        <f t="shared" si="480"/>
        <v>-7.7330351284288737E-11</v>
      </c>
      <c r="R1316" s="77">
        <f t="shared" si="481"/>
        <v>-7.7354907834405433E-11</v>
      </c>
      <c r="S1316" s="77">
        <f t="shared" si="482"/>
        <v>-7.7354909466400056E-11</v>
      </c>
      <c r="T1316" s="77">
        <f t="shared" si="483"/>
        <v>-7.7354909466506737E-11</v>
      </c>
      <c r="V1316" s="78"/>
      <c r="W1316" s="78"/>
      <c r="X1316" s="78"/>
      <c r="AD1316" s="78"/>
      <c r="AE1316" s="78"/>
      <c r="AF1316" s="78"/>
      <c r="AL1316" s="78"/>
      <c r="AM1316" s="78"/>
      <c r="AN1316" s="78"/>
      <c r="AT1316" s="78"/>
      <c r="AU1316" s="78"/>
      <c r="AV1316" s="78"/>
      <c r="BB1316" s="78"/>
      <c r="BC1316" s="78"/>
      <c r="BD1316" s="78"/>
      <c r="BJ1316" s="78"/>
      <c r="BK1316" s="78"/>
      <c r="BL1316" s="78"/>
      <c r="BR1316" s="78"/>
      <c r="BS1316" s="78"/>
      <c r="BT1316" s="78"/>
      <c r="BZ1316" s="78"/>
      <c r="CA1316" s="78"/>
      <c r="CB1316" s="78"/>
      <c r="CH1316" s="78"/>
      <c r="CI1316" s="78"/>
      <c r="CJ1316" s="78"/>
      <c r="CP1316" s="78"/>
      <c r="CQ1316" s="78"/>
      <c r="CR1316" s="78"/>
      <c r="CX1316" s="78"/>
      <c r="CY1316" s="78"/>
      <c r="CZ1316" s="78"/>
      <c r="DF1316" s="78"/>
      <c r="DG1316" s="78"/>
      <c r="DH1316" s="78"/>
      <c r="DN1316" s="78"/>
      <c r="DO1316" s="78"/>
      <c r="DP1316" s="78"/>
      <c r="DV1316" s="78"/>
      <c r="DW1316" s="78"/>
      <c r="DX1316" s="78"/>
      <c r="ED1316" s="78"/>
      <c r="EE1316" s="78"/>
      <c r="EF1316" s="78"/>
      <c r="EL1316" s="78"/>
      <c r="EM1316" s="78"/>
      <c r="EN1316" s="78"/>
      <c r="ET1316" s="78"/>
      <c r="EU1316" s="78"/>
      <c r="EV1316" s="78"/>
    </row>
    <row r="1317" spans="12:152" s="77" customFormat="1" ht="12.75">
      <c r="L1317" s="78"/>
      <c r="N1317" s="78">
        <v>5.0000000000000002E-11</v>
      </c>
      <c r="O1317" s="78">
        <v>4.1968713728199996</v>
      </c>
      <c r="P1317" s="78">
        <v>111032.83741969601</v>
      </c>
      <c r="Q1317" s="77">
        <f t="shared" si="480"/>
        <v>-1.9149414602287291E-11</v>
      </c>
      <c r="R1317" s="77">
        <f t="shared" si="481"/>
        <v>-1.919685047124326E-11</v>
      </c>
      <c r="S1317" s="77">
        <f t="shared" si="482"/>
        <v>-1.9196853630266938E-11</v>
      </c>
      <c r="T1317" s="77">
        <f t="shared" si="483"/>
        <v>-1.9196853630476887E-11</v>
      </c>
      <c r="V1317" s="78"/>
      <c r="W1317" s="78"/>
      <c r="X1317" s="78"/>
      <c r="AD1317" s="78"/>
      <c r="AE1317" s="78"/>
      <c r="AF1317" s="78"/>
      <c r="AL1317" s="78"/>
      <c r="AM1317" s="78"/>
      <c r="AN1317" s="78"/>
      <c r="AT1317" s="78"/>
      <c r="AU1317" s="78"/>
      <c r="AV1317" s="78"/>
      <c r="BB1317" s="78"/>
      <c r="BC1317" s="78"/>
      <c r="BD1317" s="78"/>
      <c r="BJ1317" s="78"/>
      <c r="BK1317" s="78"/>
      <c r="BL1317" s="78"/>
      <c r="BR1317" s="78"/>
      <c r="BS1317" s="78"/>
      <c r="BT1317" s="78"/>
      <c r="BZ1317" s="78"/>
      <c r="CA1317" s="78"/>
      <c r="CB1317" s="78"/>
      <c r="CH1317" s="78"/>
      <c r="CI1317" s="78"/>
      <c r="CJ1317" s="78"/>
      <c r="CP1317" s="78"/>
      <c r="CQ1317" s="78"/>
      <c r="CR1317" s="78"/>
      <c r="CX1317" s="78"/>
      <c r="CY1317" s="78"/>
      <c r="CZ1317" s="78"/>
      <c r="DF1317" s="78"/>
      <c r="DG1317" s="78"/>
      <c r="DH1317" s="78"/>
      <c r="DN1317" s="78"/>
      <c r="DO1317" s="78"/>
      <c r="DP1317" s="78"/>
      <c r="DV1317" s="78"/>
      <c r="DW1317" s="78"/>
      <c r="DX1317" s="78"/>
      <c r="ED1317" s="78"/>
      <c r="EE1317" s="78"/>
      <c r="EF1317" s="78"/>
      <c r="EL1317" s="78"/>
      <c r="EM1317" s="78"/>
      <c r="EN1317" s="78"/>
      <c r="ET1317" s="78"/>
      <c r="EU1317" s="78"/>
      <c r="EV1317" s="78"/>
    </row>
    <row r="1318" spans="12:152" s="77" customFormat="1" ht="12.75">
      <c r="L1318" s="78"/>
      <c r="N1318" s="78">
        <v>6E-11</v>
      </c>
      <c r="O1318" s="78">
        <v>1.8602123776299999</v>
      </c>
      <c r="P1318" s="78">
        <v>96471.5234129577</v>
      </c>
      <c r="Q1318" s="77">
        <f t="shared" si="480"/>
        <v>3.0499366452337482E-11</v>
      </c>
      <c r="R1318" s="77">
        <f t="shared" si="481"/>
        <v>3.0545471145533869E-11</v>
      </c>
      <c r="S1318" s="77">
        <f t="shared" si="482"/>
        <v>3.0545474215750054E-11</v>
      </c>
      <c r="T1318" s="77">
        <f t="shared" si="483"/>
        <v>3.0545474215955544E-11</v>
      </c>
      <c r="V1318" s="78"/>
      <c r="W1318" s="78"/>
      <c r="X1318" s="78"/>
      <c r="AD1318" s="78"/>
      <c r="AE1318" s="78"/>
      <c r="AF1318" s="78"/>
      <c r="AL1318" s="78"/>
      <c r="AM1318" s="78"/>
      <c r="AN1318" s="78"/>
      <c r="AT1318" s="78"/>
      <c r="AU1318" s="78"/>
      <c r="AV1318" s="78"/>
      <c r="BB1318" s="78"/>
      <c r="BC1318" s="78"/>
      <c r="BD1318" s="78"/>
      <c r="BJ1318" s="78"/>
      <c r="BK1318" s="78"/>
      <c r="BL1318" s="78"/>
      <c r="BR1318" s="78"/>
      <c r="BS1318" s="78"/>
      <c r="BT1318" s="78"/>
      <c r="BZ1318" s="78"/>
      <c r="CA1318" s="78"/>
      <c r="CB1318" s="78"/>
      <c r="CH1318" s="78"/>
      <c r="CI1318" s="78"/>
      <c r="CJ1318" s="78"/>
      <c r="CP1318" s="78"/>
      <c r="CQ1318" s="78"/>
      <c r="CR1318" s="78"/>
      <c r="CX1318" s="78"/>
      <c r="CY1318" s="78"/>
      <c r="CZ1318" s="78"/>
      <c r="DF1318" s="78"/>
      <c r="DG1318" s="78"/>
      <c r="DH1318" s="78"/>
      <c r="DN1318" s="78"/>
      <c r="DO1318" s="78"/>
      <c r="DP1318" s="78"/>
      <c r="DV1318" s="78"/>
      <c r="DW1318" s="78"/>
      <c r="DX1318" s="78"/>
      <c r="ED1318" s="78"/>
      <c r="EE1318" s="78"/>
      <c r="EF1318" s="78"/>
      <c r="EL1318" s="78"/>
      <c r="EM1318" s="78"/>
      <c r="EN1318" s="78"/>
      <c r="ET1318" s="78"/>
      <c r="EU1318" s="78"/>
      <c r="EV1318" s="78"/>
    </row>
    <row r="1319" spans="12:152" s="77" customFormat="1" ht="12.75">
      <c r="L1319" s="78"/>
      <c r="N1319" s="78">
        <v>6E-11</v>
      </c>
      <c r="O1319" s="78">
        <v>1.4453536688799999</v>
      </c>
      <c r="P1319" s="78">
        <v>20043.6745601988</v>
      </c>
      <c r="Q1319" s="77">
        <f t="shared" si="480"/>
        <v>-5.7866401216846664E-11</v>
      </c>
      <c r="R1319" s="77">
        <f t="shared" si="481"/>
        <v>-5.7869340922181068E-11</v>
      </c>
      <c r="S1319" s="77">
        <f t="shared" si="482"/>
        <v>-5.7869341117928158E-11</v>
      </c>
      <c r="T1319" s="77">
        <f t="shared" si="483"/>
        <v>-5.7869341117941225E-11</v>
      </c>
      <c r="V1319" s="78"/>
      <c r="W1319" s="78"/>
      <c r="X1319" s="78"/>
      <c r="AD1319" s="78"/>
      <c r="AE1319" s="78"/>
      <c r="AF1319" s="78"/>
      <c r="AL1319" s="78"/>
      <c r="AM1319" s="78"/>
      <c r="AN1319" s="78"/>
      <c r="AT1319" s="78"/>
      <c r="AU1319" s="78"/>
      <c r="AV1319" s="78"/>
      <c r="BB1319" s="78"/>
      <c r="BC1319" s="78"/>
      <c r="BD1319" s="78"/>
      <c r="BJ1319" s="78"/>
      <c r="BK1319" s="78"/>
      <c r="BL1319" s="78"/>
      <c r="BR1319" s="78"/>
      <c r="BS1319" s="78"/>
      <c r="BT1319" s="78"/>
      <c r="BZ1319" s="78"/>
      <c r="CA1319" s="78"/>
      <c r="CB1319" s="78"/>
      <c r="CH1319" s="78"/>
      <c r="CI1319" s="78"/>
      <c r="CJ1319" s="78"/>
      <c r="CP1319" s="78"/>
      <c r="CQ1319" s="78"/>
      <c r="CR1319" s="78"/>
      <c r="CX1319" s="78"/>
      <c r="CY1319" s="78"/>
      <c r="CZ1319" s="78"/>
      <c r="DF1319" s="78"/>
      <c r="DG1319" s="78"/>
      <c r="DH1319" s="78"/>
      <c r="DN1319" s="78"/>
      <c r="DO1319" s="78"/>
      <c r="DP1319" s="78"/>
      <c r="DV1319" s="78"/>
      <c r="DW1319" s="78"/>
      <c r="DX1319" s="78"/>
      <c r="ED1319" s="78"/>
      <c r="EE1319" s="78"/>
      <c r="EF1319" s="78"/>
      <c r="EL1319" s="78"/>
      <c r="EM1319" s="78"/>
      <c r="EN1319" s="78"/>
      <c r="ET1319" s="78"/>
      <c r="EU1319" s="78"/>
      <c r="EV1319" s="78"/>
    </row>
    <row r="1320" spans="12:152" s="77" customFormat="1" ht="12.75">
      <c r="L1320" s="78"/>
      <c r="N1320" s="78">
        <v>6E-11</v>
      </c>
      <c r="O1320" s="78">
        <v>1.4824422958700001</v>
      </c>
      <c r="P1320" s="78">
        <v>260349.340450647</v>
      </c>
      <c r="Q1320" s="77">
        <f t="shared" si="480"/>
        <v>-5.9917484930463825E-11</v>
      </c>
      <c r="R1320" s="77">
        <f t="shared" si="481"/>
        <v>-5.9909734315399617E-11</v>
      </c>
      <c r="S1320" s="77">
        <f t="shared" si="482"/>
        <v>-5.9909733787554626E-11</v>
      </c>
      <c r="T1320" s="77">
        <f t="shared" si="483"/>
        <v>-5.9909733787519458E-11</v>
      </c>
      <c r="V1320" s="78"/>
      <c r="W1320" s="78"/>
      <c r="X1320" s="78"/>
      <c r="AD1320" s="78"/>
      <c r="AE1320" s="78"/>
      <c r="AF1320" s="78"/>
      <c r="AL1320" s="78"/>
      <c r="AM1320" s="78"/>
      <c r="AN1320" s="78"/>
      <c r="AT1320" s="78"/>
      <c r="AU1320" s="78"/>
      <c r="AV1320" s="78"/>
      <c r="BB1320" s="78"/>
      <c r="BC1320" s="78"/>
      <c r="BD1320" s="78"/>
      <c r="BJ1320" s="78"/>
      <c r="BK1320" s="78"/>
      <c r="BL1320" s="78"/>
      <c r="BR1320" s="78"/>
      <c r="BS1320" s="78"/>
      <c r="BT1320" s="78"/>
      <c r="BZ1320" s="78"/>
      <c r="CA1320" s="78"/>
      <c r="CB1320" s="78"/>
      <c r="CH1320" s="78"/>
      <c r="CI1320" s="78"/>
      <c r="CJ1320" s="78"/>
      <c r="CP1320" s="78"/>
      <c r="CQ1320" s="78"/>
      <c r="CR1320" s="78"/>
      <c r="CX1320" s="78"/>
      <c r="CY1320" s="78"/>
      <c r="CZ1320" s="78"/>
      <c r="DF1320" s="78"/>
      <c r="DG1320" s="78"/>
      <c r="DH1320" s="78"/>
      <c r="DN1320" s="78"/>
      <c r="DO1320" s="78"/>
      <c r="DP1320" s="78"/>
      <c r="DV1320" s="78"/>
      <c r="DW1320" s="78"/>
      <c r="DX1320" s="78"/>
      <c r="ED1320" s="78"/>
      <c r="EE1320" s="78"/>
      <c r="EF1320" s="78"/>
      <c r="EL1320" s="78"/>
      <c r="EM1320" s="78"/>
      <c r="EN1320" s="78"/>
      <c r="ET1320" s="78"/>
      <c r="EU1320" s="78"/>
      <c r="EV1320" s="78"/>
    </row>
    <row r="1321" spans="12:152" s="77" customFormat="1" ht="12.75">
      <c r="L1321" s="78"/>
      <c r="N1321" s="78">
        <v>6E-11</v>
      </c>
      <c r="O1321" s="78">
        <v>1.0003174747500001</v>
      </c>
      <c r="P1321" s="78">
        <v>51538.8100111241</v>
      </c>
      <c r="Q1321" s="77">
        <f t="shared" si="480"/>
        <v>-2.5894682998973061E-11</v>
      </c>
      <c r="R1321" s="77">
        <f t="shared" si="481"/>
        <v>-2.592048783173514E-11</v>
      </c>
      <c r="S1321" s="77">
        <f t="shared" si="482"/>
        <v>-2.5920489550397017E-11</v>
      </c>
      <c r="T1321" s="77">
        <f t="shared" si="483"/>
        <v>-2.5920489550510825E-11</v>
      </c>
      <c r="V1321" s="78"/>
      <c r="W1321" s="78"/>
      <c r="X1321" s="78"/>
      <c r="AD1321" s="78"/>
      <c r="AE1321" s="78"/>
      <c r="AF1321" s="78"/>
      <c r="AL1321" s="78"/>
      <c r="AM1321" s="78"/>
      <c r="AN1321" s="78"/>
      <c r="AT1321" s="78"/>
      <c r="AU1321" s="78"/>
      <c r="AV1321" s="78"/>
      <c r="BB1321" s="78"/>
      <c r="BC1321" s="78"/>
      <c r="BD1321" s="78"/>
      <c r="BJ1321" s="78"/>
      <c r="BK1321" s="78"/>
      <c r="BL1321" s="78"/>
      <c r="BR1321" s="78"/>
      <c r="BS1321" s="78"/>
      <c r="BT1321" s="78"/>
      <c r="BZ1321" s="78"/>
      <c r="CA1321" s="78"/>
      <c r="CB1321" s="78"/>
      <c r="CH1321" s="78"/>
      <c r="CI1321" s="78"/>
      <c r="CJ1321" s="78"/>
      <c r="CP1321" s="78"/>
      <c r="CQ1321" s="78"/>
      <c r="CR1321" s="78"/>
      <c r="CX1321" s="78"/>
      <c r="CY1321" s="78"/>
      <c r="CZ1321" s="78"/>
      <c r="DF1321" s="78"/>
      <c r="DG1321" s="78"/>
      <c r="DH1321" s="78"/>
      <c r="DN1321" s="78"/>
      <c r="DO1321" s="78"/>
      <c r="DP1321" s="78"/>
      <c r="DV1321" s="78"/>
      <c r="DW1321" s="78"/>
      <c r="DX1321" s="78"/>
      <c r="ED1321" s="78"/>
      <c r="EE1321" s="78"/>
      <c r="EF1321" s="78"/>
      <c r="EL1321" s="78"/>
      <c r="EM1321" s="78"/>
      <c r="EN1321" s="78"/>
      <c r="ET1321" s="78"/>
      <c r="EU1321" s="78"/>
      <c r="EV1321" s="78"/>
    </row>
    <row r="1322" spans="12:152" s="77" customFormat="1" ht="12.75">
      <c r="L1322" s="78"/>
      <c r="N1322" s="78">
        <v>5.0000000000000002E-11</v>
      </c>
      <c r="O1322" s="78">
        <v>8.8420882660000005E-2</v>
      </c>
      <c r="P1322" s="78">
        <v>79859.895867007101</v>
      </c>
      <c r="Q1322" s="77">
        <f t="shared" si="480"/>
        <v>-4.8268175519562507E-11</v>
      </c>
      <c r="R1322" s="77">
        <f t="shared" si="481"/>
        <v>-4.8277800837658694E-11</v>
      </c>
      <c r="S1322" s="77">
        <f t="shared" si="482"/>
        <v>-4.8277801477922731E-11</v>
      </c>
      <c r="T1322" s="77">
        <f t="shared" si="483"/>
        <v>-4.8277801477964885E-11</v>
      </c>
      <c r="V1322" s="78"/>
      <c r="W1322" s="78"/>
      <c r="X1322" s="78"/>
      <c r="AD1322" s="78"/>
      <c r="AE1322" s="78"/>
      <c r="AF1322" s="78"/>
      <c r="AL1322" s="78"/>
      <c r="AM1322" s="78"/>
      <c r="AN1322" s="78"/>
      <c r="AT1322" s="78"/>
      <c r="AU1322" s="78"/>
      <c r="AV1322" s="78"/>
      <c r="BB1322" s="78"/>
      <c r="BC1322" s="78"/>
      <c r="BD1322" s="78"/>
      <c r="BJ1322" s="78"/>
      <c r="BK1322" s="78"/>
      <c r="BL1322" s="78"/>
      <c r="BR1322" s="78"/>
      <c r="BS1322" s="78"/>
      <c r="BT1322" s="78"/>
      <c r="BZ1322" s="78"/>
      <c r="CA1322" s="78"/>
      <c r="CB1322" s="78"/>
      <c r="CH1322" s="78"/>
      <c r="CI1322" s="78"/>
      <c r="CJ1322" s="78"/>
      <c r="CP1322" s="78"/>
      <c r="CQ1322" s="78"/>
      <c r="CR1322" s="78"/>
      <c r="CX1322" s="78"/>
      <c r="CY1322" s="78"/>
      <c r="CZ1322" s="78"/>
      <c r="DF1322" s="78"/>
      <c r="DG1322" s="78"/>
      <c r="DH1322" s="78"/>
      <c r="DN1322" s="78"/>
      <c r="DO1322" s="78"/>
      <c r="DP1322" s="78"/>
      <c r="DV1322" s="78"/>
      <c r="DW1322" s="78"/>
      <c r="DX1322" s="78"/>
      <c r="ED1322" s="78"/>
      <c r="EE1322" s="78"/>
      <c r="EF1322" s="78"/>
      <c r="EL1322" s="78"/>
      <c r="EM1322" s="78"/>
      <c r="EN1322" s="78"/>
      <c r="ET1322" s="78"/>
      <c r="EU1322" s="78"/>
      <c r="EV1322" s="78"/>
    </row>
    <row r="1323" spans="12:152" s="77" customFormat="1" ht="12.75">
      <c r="L1323" s="78"/>
      <c r="N1323" s="78">
        <v>6E-11</v>
      </c>
      <c r="O1323" s="78">
        <v>2.17116807817</v>
      </c>
      <c r="P1323" s="78">
        <v>156373.64003896</v>
      </c>
      <c r="Q1323" s="77">
        <f t="shared" si="480"/>
        <v>-3.6543983704138371E-11</v>
      </c>
      <c r="R1323" s="77">
        <f t="shared" si="481"/>
        <v>-3.6475100023658472E-11</v>
      </c>
      <c r="S1323" s="77">
        <f t="shared" si="482"/>
        <v>-3.6475095432780831E-11</v>
      </c>
      <c r="T1323" s="77">
        <f t="shared" si="483"/>
        <v>-3.6475095432477533E-11</v>
      </c>
      <c r="V1323" s="78"/>
      <c r="W1323" s="78"/>
      <c r="X1323" s="78"/>
      <c r="AD1323" s="78"/>
      <c r="AE1323" s="78"/>
      <c r="AF1323" s="78"/>
      <c r="AL1323" s="78"/>
      <c r="AM1323" s="78"/>
      <c r="AN1323" s="78"/>
      <c r="AT1323" s="78"/>
      <c r="AU1323" s="78"/>
      <c r="AV1323" s="78"/>
      <c r="BB1323" s="78"/>
      <c r="BC1323" s="78"/>
      <c r="BD1323" s="78"/>
      <c r="BJ1323" s="78"/>
      <c r="BK1323" s="78"/>
      <c r="BL1323" s="78"/>
      <c r="BR1323" s="78"/>
      <c r="BS1323" s="78"/>
      <c r="BT1323" s="78"/>
      <c r="BZ1323" s="78"/>
      <c r="CA1323" s="78"/>
      <c r="CB1323" s="78"/>
      <c r="CH1323" s="78"/>
      <c r="CI1323" s="78"/>
      <c r="CJ1323" s="78"/>
      <c r="CP1323" s="78"/>
      <c r="CQ1323" s="78"/>
      <c r="CR1323" s="78"/>
      <c r="CX1323" s="78"/>
      <c r="CY1323" s="78"/>
      <c r="CZ1323" s="78"/>
      <c r="DF1323" s="78"/>
      <c r="DG1323" s="78"/>
      <c r="DH1323" s="78"/>
      <c r="DN1323" s="78"/>
      <c r="DO1323" s="78"/>
      <c r="DP1323" s="78"/>
      <c r="DV1323" s="78"/>
      <c r="DW1323" s="78"/>
      <c r="DX1323" s="78"/>
      <c r="ED1323" s="78"/>
      <c r="EE1323" s="78"/>
      <c r="EF1323" s="78"/>
      <c r="EL1323" s="78"/>
      <c r="EM1323" s="78"/>
      <c r="EN1323" s="78"/>
      <c r="ET1323" s="78"/>
      <c r="EU1323" s="78"/>
      <c r="EV1323" s="78"/>
    </row>
    <row r="1324" spans="12:152" s="77" customFormat="1" ht="12.75">
      <c r="L1324" s="78"/>
      <c r="N1324" s="78">
        <v>7.0000000000000004E-11</v>
      </c>
      <c r="O1324" s="78">
        <v>2.57540094308</v>
      </c>
      <c r="P1324" s="78">
        <v>77218.554588534898</v>
      </c>
      <c r="Q1324" s="77">
        <f t="shared" si="480"/>
        <v>-8.1917144312262658E-12</v>
      </c>
      <c r="R1324" s="77">
        <f t="shared" si="481"/>
        <v>-8.1420476907650857E-12</v>
      </c>
      <c r="S1324" s="77">
        <f t="shared" si="482"/>
        <v>-8.1420443823340923E-12</v>
      </c>
      <c r="T1324" s="77">
        <f t="shared" si="483"/>
        <v>-8.1420443821127779E-12</v>
      </c>
      <c r="V1324" s="78"/>
      <c r="W1324" s="78"/>
      <c r="X1324" s="78"/>
      <c r="AD1324" s="78"/>
      <c r="AE1324" s="78"/>
      <c r="AF1324" s="78"/>
      <c r="AL1324" s="78"/>
      <c r="AM1324" s="78"/>
      <c r="AN1324" s="78"/>
      <c r="AT1324" s="78"/>
      <c r="AU1324" s="78"/>
      <c r="AV1324" s="78"/>
      <c r="BB1324" s="78"/>
      <c r="BC1324" s="78"/>
      <c r="BD1324" s="78"/>
      <c r="BJ1324" s="78"/>
      <c r="BK1324" s="78"/>
      <c r="BL1324" s="78"/>
      <c r="BR1324" s="78"/>
      <c r="BS1324" s="78"/>
      <c r="BT1324" s="78"/>
      <c r="BZ1324" s="78"/>
      <c r="CA1324" s="78"/>
      <c r="CB1324" s="78"/>
      <c r="CH1324" s="78"/>
      <c r="CI1324" s="78"/>
      <c r="CJ1324" s="78"/>
      <c r="CP1324" s="78"/>
      <c r="CQ1324" s="78"/>
      <c r="CR1324" s="78"/>
      <c r="CX1324" s="78"/>
      <c r="CY1324" s="78"/>
      <c r="CZ1324" s="78"/>
      <c r="DF1324" s="78"/>
      <c r="DG1324" s="78"/>
      <c r="DH1324" s="78"/>
      <c r="DN1324" s="78"/>
      <c r="DO1324" s="78"/>
      <c r="DP1324" s="78"/>
      <c r="DV1324" s="78"/>
      <c r="DW1324" s="78"/>
      <c r="DX1324" s="78"/>
      <c r="ED1324" s="78"/>
      <c r="EE1324" s="78"/>
      <c r="EF1324" s="78"/>
      <c r="EL1324" s="78"/>
      <c r="EM1324" s="78"/>
      <c r="EN1324" s="78"/>
      <c r="ET1324" s="78"/>
      <c r="EU1324" s="78"/>
      <c r="EV1324" s="78"/>
    </row>
    <row r="1325" spans="12:152" s="77" customFormat="1" ht="12.75">
      <c r="L1325" s="78"/>
      <c r="N1325" s="78">
        <v>6E-11</v>
      </c>
      <c r="O1325" s="78">
        <v>4.6612481147200002</v>
      </c>
      <c r="P1325" s="78">
        <v>65717.227485639494</v>
      </c>
      <c r="Q1325" s="77">
        <f t="shared" si="480"/>
        <v>-2.1460360167533059E-14</v>
      </c>
      <c r="R1325" s="77">
        <f t="shared" si="481"/>
        <v>-5.7940157222379E-14</v>
      </c>
      <c r="S1325" s="77">
        <f t="shared" si="482"/>
        <v>-5.794258713756747E-14</v>
      </c>
      <c r="T1325" s="77">
        <f t="shared" si="483"/>
        <v>-5.7942587297865824E-14</v>
      </c>
      <c r="V1325" s="78"/>
      <c r="W1325" s="78"/>
      <c r="X1325" s="78"/>
      <c r="AD1325" s="78"/>
      <c r="AE1325" s="78"/>
      <c r="AF1325" s="78"/>
      <c r="AL1325" s="78"/>
      <c r="AM1325" s="78"/>
      <c r="AN1325" s="78"/>
      <c r="AT1325" s="78"/>
      <c r="AU1325" s="78"/>
      <c r="AV1325" s="78"/>
      <c r="BB1325" s="78"/>
      <c r="BC1325" s="78"/>
      <c r="BD1325" s="78"/>
      <c r="BJ1325" s="78"/>
      <c r="BK1325" s="78"/>
      <c r="BL1325" s="78"/>
      <c r="BR1325" s="78"/>
      <c r="BS1325" s="78"/>
      <c r="BT1325" s="78"/>
      <c r="BZ1325" s="78"/>
      <c r="CA1325" s="78"/>
      <c r="CB1325" s="78"/>
      <c r="CH1325" s="78"/>
      <c r="CI1325" s="78"/>
      <c r="CJ1325" s="78"/>
      <c r="CP1325" s="78"/>
      <c r="CQ1325" s="78"/>
      <c r="CR1325" s="78"/>
      <c r="CX1325" s="78"/>
      <c r="CY1325" s="78"/>
      <c r="CZ1325" s="78"/>
      <c r="DF1325" s="78"/>
      <c r="DG1325" s="78"/>
      <c r="DH1325" s="78"/>
      <c r="DN1325" s="78"/>
      <c r="DO1325" s="78"/>
      <c r="DP1325" s="78"/>
      <c r="DV1325" s="78"/>
      <c r="DW1325" s="78"/>
      <c r="DX1325" s="78"/>
      <c r="ED1325" s="78"/>
      <c r="EE1325" s="78"/>
      <c r="EF1325" s="78"/>
      <c r="EL1325" s="78"/>
      <c r="EM1325" s="78"/>
      <c r="EN1325" s="78"/>
      <c r="ET1325" s="78"/>
      <c r="EU1325" s="78"/>
      <c r="EV1325" s="78"/>
    </row>
    <row r="1326" spans="12:152" s="77" customFormat="1" ht="12.75">
      <c r="L1326" s="78"/>
      <c r="N1326" s="78">
        <v>5.0000000000000002E-11</v>
      </c>
      <c r="O1326" s="78">
        <v>5.69376389474</v>
      </c>
      <c r="P1326" s="78">
        <v>52400.1510788503</v>
      </c>
      <c r="Q1326" s="77">
        <f t="shared" si="480"/>
        <v>-2.5214665646275247E-11</v>
      </c>
      <c r="R1326" s="77">
        <f t="shared" si="481"/>
        <v>-2.5235594321005985E-11</v>
      </c>
      <c r="S1326" s="77">
        <f t="shared" si="482"/>
        <v>-2.523559571486594E-11</v>
      </c>
      <c r="T1326" s="77">
        <f t="shared" si="483"/>
        <v>-2.5235595714956723E-11</v>
      </c>
      <c r="V1326" s="78"/>
      <c r="W1326" s="78"/>
      <c r="X1326" s="78"/>
      <c r="AD1326" s="78"/>
      <c r="AE1326" s="78"/>
      <c r="AF1326" s="78"/>
      <c r="AL1326" s="78"/>
      <c r="AM1326" s="78"/>
      <c r="AN1326" s="78"/>
      <c r="AT1326" s="78"/>
      <c r="AU1326" s="78"/>
      <c r="AV1326" s="78"/>
      <c r="BB1326" s="78"/>
      <c r="BC1326" s="78"/>
      <c r="BD1326" s="78"/>
      <c r="BJ1326" s="78"/>
      <c r="BK1326" s="78"/>
      <c r="BL1326" s="78"/>
      <c r="BR1326" s="78"/>
      <c r="BS1326" s="78"/>
      <c r="BT1326" s="78"/>
      <c r="BZ1326" s="78"/>
      <c r="CA1326" s="78"/>
      <c r="CB1326" s="78"/>
      <c r="CH1326" s="78"/>
      <c r="CI1326" s="78"/>
      <c r="CJ1326" s="78"/>
      <c r="CP1326" s="78"/>
      <c r="CQ1326" s="78"/>
      <c r="CR1326" s="78"/>
      <c r="CX1326" s="78"/>
      <c r="CY1326" s="78"/>
      <c r="CZ1326" s="78"/>
      <c r="DF1326" s="78"/>
      <c r="DG1326" s="78"/>
      <c r="DH1326" s="78"/>
      <c r="DN1326" s="78"/>
      <c r="DO1326" s="78"/>
      <c r="DP1326" s="78"/>
      <c r="DV1326" s="78"/>
      <c r="DW1326" s="78"/>
      <c r="DX1326" s="78"/>
      <c r="ED1326" s="78"/>
      <c r="EE1326" s="78"/>
      <c r="EF1326" s="78"/>
      <c r="EL1326" s="78"/>
      <c r="EM1326" s="78"/>
      <c r="EN1326" s="78"/>
      <c r="ET1326" s="78"/>
      <c r="EU1326" s="78"/>
      <c r="EV1326" s="78"/>
    </row>
    <row r="1327" spans="12:152" s="77" customFormat="1" ht="12.75">
      <c r="L1327" s="78"/>
      <c r="N1327" s="78">
        <v>6E-11</v>
      </c>
      <c r="O1327" s="78">
        <v>2.47972848111</v>
      </c>
      <c r="P1327" s="78">
        <v>266540.36346489401</v>
      </c>
      <c r="Q1327" s="77">
        <f t="shared" si="480"/>
        <v>2.3089665008324308E-11</v>
      </c>
      <c r="R1327" s="77">
        <f t="shared" si="481"/>
        <v>2.3226157498824236E-11</v>
      </c>
      <c r="S1327" s="77">
        <f t="shared" si="482"/>
        <v>2.3226166585883159E-11</v>
      </c>
      <c r="T1327" s="77">
        <f t="shared" si="483"/>
        <v>2.322616658647436E-11</v>
      </c>
      <c r="V1327" s="78"/>
      <c r="W1327" s="78"/>
      <c r="X1327" s="78"/>
      <c r="AD1327" s="78"/>
      <c r="AE1327" s="78"/>
      <c r="AF1327" s="78"/>
      <c r="AL1327" s="78"/>
      <c r="AM1327" s="78"/>
      <c r="AN1327" s="78"/>
      <c r="AT1327" s="78"/>
      <c r="AU1327" s="78"/>
      <c r="AV1327" s="78"/>
      <c r="BB1327" s="78"/>
      <c r="BC1327" s="78"/>
      <c r="BD1327" s="78"/>
      <c r="BJ1327" s="78"/>
      <c r="BK1327" s="78"/>
      <c r="BL1327" s="78"/>
      <c r="BR1327" s="78"/>
      <c r="BS1327" s="78"/>
      <c r="BT1327" s="78"/>
      <c r="BZ1327" s="78"/>
      <c r="CA1327" s="78"/>
      <c r="CB1327" s="78"/>
      <c r="CH1327" s="78"/>
      <c r="CI1327" s="78"/>
      <c r="CJ1327" s="78"/>
      <c r="CP1327" s="78"/>
      <c r="CQ1327" s="78"/>
      <c r="CR1327" s="78"/>
      <c r="CX1327" s="78"/>
      <c r="CY1327" s="78"/>
      <c r="CZ1327" s="78"/>
      <c r="DF1327" s="78"/>
      <c r="DG1327" s="78"/>
      <c r="DH1327" s="78"/>
      <c r="DN1327" s="78"/>
      <c r="DO1327" s="78"/>
      <c r="DP1327" s="78"/>
      <c r="DV1327" s="78"/>
      <c r="DW1327" s="78"/>
      <c r="DX1327" s="78"/>
      <c r="ED1327" s="78"/>
      <c r="EE1327" s="78"/>
      <c r="EF1327" s="78"/>
      <c r="EL1327" s="78"/>
      <c r="EM1327" s="78"/>
      <c r="EN1327" s="78"/>
      <c r="ET1327" s="78"/>
      <c r="EU1327" s="78"/>
      <c r="EV1327" s="78"/>
    </row>
    <row r="1328" spans="12:152" s="77" customFormat="1" ht="12.75">
      <c r="L1328" s="78"/>
      <c r="N1328" s="78">
        <v>5.0000000000000002E-11</v>
      </c>
      <c r="O1328" s="78">
        <v>4.4708699459799996</v>
      </c>
      <c r="P1328" s="78">
        <v>27360.584167201301</v>
      </c>
      <c r="Q1328" s="77">
        <f t="shared" si="480"/>
        <v>-4.5593721089909185E-11</v>
      </c>
      <c r="R1328" s="77">
        <f t="shared" si="481"/>
        <v>-4.5598914778906225E-11</v>
      </c>
      <c r="S1328" s="77">
        <f t="shared" si="482"/>
        <v>-4.5598915124759674E-11</v>
      </c>
      <c r="T1328" s="77">
        <f t="shared" si="483"/>
        <v>-4.5598915124782409E-11</v>
      </c>
      <c r="V1328" s="78"/>
      <c r="W1328" s="78"/>
      <c r="X1328" s="78"/>
      <c r="AD1328" s="78"/>
      <c r="AE1328" s="78"/>
      <c r="AF1328" s="78"/>
      <c r="AL1328" s="78"/>
      <c r="AM1328" s="78"/>
      <c r="AN1328" s="78"/>
      <c r="AT1328" s="78"/>
      <c r="AU1328" s="78"/>
      <c r="AV1328" s="78"/>
      <c r="BB1328" s="78"/>
      <c r="BC1328" s="78"/>
      <c r="BD1328" s="78"/>
      <c r="BJ1328" s="78"/>
      <c r="BK1328" s="78"/>
      <c r="BL1328" s="78"/>
      <c r="BR1328" s="78"/>
      <c r="BS1328" s="78"/>
      <c r="BT1328" s="78"/>
      <c r="BZ1328" s="78"/>
      <c r="CA1328" s="78"/>
      <c r="CB1328" s="78"/>
      <c r="CH1328" s="78"/>
      <c r="CI1328" s="78"/>
      <c r="CJ1328" s="78"/>
      <c r="CP1328" s="78"/>
      <c r="CQ1328" s="78"/>
      <c r="CR1328" s="78"/>
      <c r="CX1328" s="78"/>
      <c r="CY1328" s="78"/>
      <c r="CZ1328" s="78"/>
      <c r="DF1328" s="78"/>
      <c r="DG1328" s="78"/>
      <c r="DH1328" s="78"/>
      <c r="DN1328" s="78"/>
      <c r="DO1328" s="78"/>
      <c r="DP1328" s="78"/>
      <c r="DV1328" s="78"/>
      <c r="DW1328" s="78"/>
      <c r="DX1328" s="78"/>
      <c r="ED1328" s="78"/>
      <c r="EE1328" s="78"/>
      <c r="EF1328" s="78"/>
      <c r="EL1328" s="78"/>
      <c r="EM1328" s="78"/>
      <c r="EN1328" s="78"/>
      <c r="ET1328" s="78"/>
      <c r="EU1328" s="78"/>
      <c r="EV1328" s="78"/>
    </row>
    <row r="1329" spans="12:152" s="77" customFormat="1" ht="12.75">
      <c r="L1329" s="78"/>
      <c r="N1329" s="78">
        <v>5.0000000000000002E-11</v>
      </c>
      <c r="O1329" s="78">
        <v>3.2088092483700001</v>
      </c>
      <c r="P1329" s="78">
        <v>259769.65286364799</v>
      </c>
      <c r="Q1329" s="77">
        <f t="shared" si="480"/>
        <v>-8.7372544040733074E-12</v>
      </c>
      <c r="R1329" s="77">
        <f t="shared" si="481"/>
        <v>-8.6189125088441884E-12</v>
      </c>
      <c r="S1329" s="77">
        <f t="shared" si="482"/>
        <v>-8.6189046244365303E-12</v>
      </c>
      <c r="T1329" s="77">
        <f t="shared" si="483"/>
        <v>-8.6189046239102011E-12</v>
      </c>
      <c r="V1329" s="78"/>
      <c r="W1329" s="78"/>
      <c r="X1329" s="78"/>
      <c r="AD1329" s="78"/>
      <c r="AE1329" s="78"/>
      <c r="AF1329" s="78"/>
      <c r="AL1329" s="78"/>
      <c r="AM1329" s="78"/>
      <c r="AN1329" s="78"/>
      <c r="AT1329" s="78"/>
      <c r="AU1329" s="78"/>
      <c r="AV1329" s="78"/>
      <c r="BB1329" s="78"/>
      <c r="BC1329" s="78"/>
      <c r="BD1329" s="78"/>
      <c r="BJ1329" s="78"/>
      <c r="BK1329" s="78"/>
      <c r="BL1329" s="78"/>
      <c r="BR1329" s="78"/>
      <c r="BS1329" s="78"/>
      <c r="BT1329" s="78"/>
      <c r="BZ1329" s="78"/>
      <c r="CA1329" s="78"/>
      <c r="CB1329" s="78"/>
      <c r="CH1329" s="78"/>
      <c r="CI1329" s="78"/>
      <c r="CJ1329" s="78"/>
      <c r="CP1329" s="78"/>
      <c r="CQ1329" s="78"/>
      <c r="CR1329" s="78"/>
      <c r="CX1329" s="78"/>
      <c r="CY1329" s="78"/>
      <c r="CZ1329" s="78"/>
      <c r="DF1329" s="78"/>
      <c r="DG1329" s="78"/>
      <c r="DH1329" s="78"/>
      <c r="DN1329" s="78"/>
      <c r="DO1329" s="78"/>
      <c r="DP1329" s="78"/>
      <c r="DV1329" s="78"/>
      <c r="DW1329" s="78"/>
      <c r="DX1329" s="78"/>
      <c r="ED1329" s="78"/>
      <c r="EE1329" s="78"/>
      <c r="EF1329" s="78"/>
      <c r="EL1329" s="78"/>
      <c r="EM1329" s="78"/>
      <c r="EN1329" s="78"/>
      <c r="ET1329" s="78"/>
      <c r="EU1329" s="78"/>
      <c r="EV1329" s="78"/>
    </row>
    <row r="1330" spans="12:152" s="77" customFormat="1" ht="12.75">
      <c r="L1330" s="78"/>
      <c r="N1330" s="78">
        <v>5.0000000000000002E-11</v>
      </c>
      <c r="O1330" s="78">
        <v>3.9836168433400001</v>
      </c>
      <c r="P1330" s="78">
        <v>54862.528377689603</v>
      </c>
      <c r="Q1330" s="77">
        <f t="shared" si="480"/>
        <v>9.1274233807083813E-12</v>
      </c>
      <c r="R1330" s="77">
        <f t="shared" si="481"/>
        <v>9.1523743747663702E-12</v>
      </c>
      <c r="S1330" s="77">
        <f t="shared" si="482"/>
        <v>9.1523760366680057E-12</v>
      </c>
      <c r="T1330" s="77">
        <f t="shared" si="483"/>
        <v>9.152376036779772E-12</v>
      </c>
      <c r="V1330" s="78"/>
      <c r="W1330" s="78"/>
      <c r="X1330" s="78"/>
      <c r="AD1330" s="78"/>
      <c r="AE1330" s="78"/>
      <c r="AF1330" s="78"/>
      <c r="AL1330" s="78"/>
      <c r="AM1330" s="78"/>
      <c r="AN1330" s="78"/>
      <c r="AT1330" s="78"/>
      <c r="AU1330" s="78"/>
      <c r="AV1330" s="78"/>
      <c r="BB1330" s="78"/>
      <c r="BC1330" s="78"/>
      <c r="BD1330" s="78"/>
      <c r="BJ1330" s="78"/>
      <c r="BK1330" s="78"/>
      <c r="BL1330" s="78"/>
      <c r="BR1330" s="78"/>
      <c r="BS1330" s="78"/>
      <c r="BT1330" s="78"/>
      <c r="BZ1330" s="78"/>
      <c r="CA1330" s="78"/>
      <c r="CB1330" s="78"/>
      <c r="CH1330" s="78"/>
      <c r="CI1330" s="78"/>
      <c r="CJ1330" s="78"/>
      <c r="CP1330" s="78"/>
      <c r="CQ1330" s="78"/>
      <c r="CR1330" s="78"/>
      <c r="CX1330" s="78"/>
      <c r="CY1330" s="78"/>
      <c r="CZ1330" s="78"/>
      <c r="DF1330" s="78"/>
      <c r="DG1330" s="78"/>
      <c r="DH1330" s="78"/>
      <c r="DN1330" s="78"/>
      <c r="DO1330" s="78"/>
      <c r="DP1330" s="78"/>
      <c r="DV1330" s="78"/>
      <c r="DW1330" s="78"/>
      <c r="DX1330" s="78"/>
      <c r="ED1330" s="78"/>
      <c r="EE1330" s="78"/>
      <c r="EF1330" s="78"/>
      <c r="EL1330" s="78"/>
      <c r="EM1330" s="78"/>
      <c r="EN1330" s="78"/>
      <c r="ET1330" s="78"/>
      <c r="EU1330" s="78"/>
      <c r="EV1330" s="78"/>
    </row>
    <row r="1331" spans="12:152" s="77" customFormat="1" ht="12.75">
      <c r="L1331" s="78"/>
      <c r="N1331" s="78">
        <v>7.0000000000000004E-11</v>
      </c>
      <c r="O1331" s="78">
        <v>2.8607714133400002</v>
      </c>
      <c r="P1331" s="78">
        <v>179172.747046053</v>
      </c>
      <c r="Q1331" s="77">
        <f t="shared" si="480"/>
        <v>-3.934449614037902E-11</v>
      </c>
      <c r="R1331" s="77">
        <f t="shared" si="481"/>
        <v>-3.9248469657409083E-11</v>
      </c>
      <c r="S1331" s="77">
        <f t="shared" si="482"/>
        <v>-3.924846325750027E-11</v>
      </c>
      <c r="T1331" s="77">
        <f t="shared" si="483"/>
        <v>-3.9248463257078543E-11</v>
      </c>
      <c r="V1331" s="78"/>
      <c r="W1331" s="78"/>
      <c r="X1331" s="78"/>
      <c r="AD1331" s="78"/>
      <c r="AE1331" s="78"/>
      <c r="AF1331" s="78"/>
      <c r="AL1331" s="78"/>
      <c r="AM1331" s="78"/>
      <c r="AN1331" s="78"/>
      <c r="AT1331" s="78"/>
      <c r="AU1331" s="78"/>
      <c r="AV1331" s="78"/>
      <c r="BB1331" s="78"/>
      <c r="BC1331" s="78"/>
      <c r="BD1331" s="78"/>
      <c r="BJ1331" s="78"/>
      <c r="BK1331" s="78"/>
      <c r="BL1331" s="78"/>
      <c r="BR1331" s="78"/>
      <c r="BS1331" s="78"/>
      <c r="BT1331" s="78"/>
      <c r="BZ1331" s="78"/>
      <c r="CA1331" s="78"/>
      <c r="CB1331" s="78"/>
      <c r="CH1331" s="78"/>
      <c r="CI1331" s="78"/>
      <c r="CJ1331" s="78"/>
      <c r="CP1331" s="78"/>
      <c r="CQ1331" s="78"/>
      <c r="CR1331" s="78"/>
      <c r="CX1331" s="78"/>
      <c r="CY1331" s="78"/>
      <c r="CZ1331" s="78"/>
      <c r="DF1331" s="78"/>
      <c r="DG1331" s="78"/>
      <c r="DH1331" s="78"/>
      <c r="DN1331" s="78"/>
      <c r="DO1331" s="78"/>
      <c r="DP1331" s="78"/>
      <c r="DV1331" s="78"/>
      <c r="DW1331" s="78"/>
      <c r="DX1331" s="78"/>
      <c r="ED1331" s="78"/>
      <c r="EE1331" s="78"/>
      <c r="EF1331" s="78"/>
      <c r="EL1331" s="78"/>
      <c r="EM1331" s="78"/>
      <c r="EN1331" s="78"/>
      <c r="ET1331" s="78"/>
      <c r="EU1331" s="78"/>
      <c r="EV1331" s="78"/>
    </row>
    <row r="1332" spans="12:152" s="77" customFormat="1" ht="12.75">
      <c r="L1332" s="78"/>
      <c r="N1332" s="78">
        <v>5.0000000000000002E-11</v>
      </c>
      <c r="O1332" s="78">
        <v>2.46087822928</v>
      </c>
      <c r="P1332" s="78">
        <v>156681.19765992899</v>
      </c>
      <c r="Q1332" s="77">
        <f t="shared" si="480"/>
        <v>3.4470802884040377E-11</v>
      </c>
      <c r="R1332" s="77">
        <f t="shared" si="481"/>
        <v>3.4523267547179813E-11</v>
      </c>
      <c r="S1332" s="77">
        <f t="shared" si="482"/>
        <v>3.4523271039432936E-11</v>
      </c>
      <c r="T1332" s="77">
        <f t="shared" si="483"/>
        <v>3.4523271039663202E-11</v>
      </c>
      <c r="V1332" s="78"/>
      <c r="W1332" s="78"/>
      <c r="X1332" s="78"/>
      <c r="AD1332" s="78"/>
      <c r="AE1332" s="78"/>
      <c r="AF1332" s="78"/>
      <c r="AL1332" s="78"/>
      <c r="AM1332" s="78"/>
      <c r="AN1332" s="78"/>
      <c r="AT1332" s="78"/>
      <c r="AU1332" s="78"/>
      <c r="AV1332" s="78"/>
      <c r="BB1332" s="78"/>
      <c r="BC1332" s="78"/>
      <c r="BD1332" s="78"/>
      <c r="BJ1332" s="78"/>
      <c r="BK1332" s="78"/>
      <c r="BL1332" s="78"/>
      <c r="BR1332" s="78"/>
      <c r="BS1332" s="78"/>
      <c r="BT1332" s="78"/>
      <c r="BZ1332" s="78"/>
      <c r="CA1332" s="78"/>
      <c r="CB1332" s="78"/>
      <c r="CH1332" s="78"/>
      <c r="CI1332" s="78"/>
      <c r="CJ1332" s="78"/>
      <c r="CP1332" s="78"/>
      <c r="CQ1332" s="78"/>
      <c r="CR1332" s="78"/>
      <c r="CX1332" s="78"/>
      <c r="CY1332" s="78"/>
      <c r="CZ1332" s="78"/>
      <c r="DF1332" s="78"/>
      <c r="DG1332" s="78"/>
      <c r="DH1332" s="78"/>
      <c r="DN1332" s="78"/>
      <c r="DO1332" s="78"/>
      <c r="DP1332" s="78"/>
      <c r="DV1332" s="78"/>
      <c r="DW1332" s="78"/>
      <c r="DX1332" s="78"/>
      <c r="ED1332" s="78"/>
      <c r="EE1332" s="78"/>
      <c r="EF1332" s="78"/>
      <c r="EL1332" s="78"/>
      <c r="EM1332" s="78"/>
      <c r="EN1332" s="78"/>
      <c r="ET1332" s="78"/>
      <c r="EU1332" s="78"/>
      <c r="EV1332" s="78"/>
    </row>
    <row r="1333" spans="12:152" s="77" customFormat="1" ht="12.75">
      <c r="L1333" s="78"/>
      <c r="N1333" s="78">
        <v>7.0000000000000004E-11</v>
      </c>
      <c r="O1333" s="78">
        <v>5.0036111915700001</v>
      </c>
      <c r="P1333" s="78">
        <v>209762.60706278199</v>
      </c>
      <c r="Q1333" s="77">
        <f t="shared" si="480"/>
        <v>-2.4893691589661376E-11</v>
      </c>
      <c r="R1333" s="77">
        <f t="shared" si="481"/>
        <v>-2.5020610627194521E-11</v>
      </c>
      <c r="S1333" s="77">
        <f t="shared" si="482"/>
        <v>-2.5020619078112694E-11</v>
      </c>
      <c r="T1333" s="77">
        <f t="shared" si="483"/>
        <v>-2.5020619078677555E-11</v>
      </c>
      <c r="V1333" s="78"/>
      <c r="W1333" s="78"/>
      <c r="X1333" s="78"/>
      <c r="AD1333" s="78"/>
      <c r="AE1333" s="78"/>
      <c r="AF1333" s="78"/>
      <c r="AL1333" s="78"/>
      <c r="AM1333" s="78"/>
      <c r="AN1333" s="78"/>
      <c r="AT1333" s="78"/>
      <c r="AU1333" s="78"/>
      <c r="AV1333" s="78"/>
      <c r="BB1333" s="78"/>
      <c r="BC1333" s="78"/>
      <c r="BD1333" s="78"/>
      <c r="BJ1333" s="78"/>
      <c r="BK1333" s="78"/>
      <c r="BL1333" s="78"/>
      <c r="BR1333" s="78"/>
      <c r="BS1333" s="78"/>
      <c r="BT1333" s="78"/>
      <c r="BZ1333" s="78"/>
      <c r="CA1333" s="78"/>
      <c r="CB1333" s="78"/>
      <c r="CH1333" s="78"/>
      <c r="CI1333" s="78"/>
      <c r="CJ1333" s="78"/>
      <c r="CP1333" s="78"/>
      <c r="CQ1333" s="78"/>
      <c r="CR1333" s="78"/>
      <c r="CX1333" s="78"/>
      <c r="CY1333" s="78"/>
      <c r="CZ1333" s="78"/>
      <c r="DF1333" s="78"/>
      <c r="DG1333" s="78"/>
      <c r="DH1333" s="78"/>
      <c r="DN1333" s="78"/>
      <c r="DO1333" s="78"/>
      <c r="DP1333" s="78"/>
      <c r="DV1333" s="78"/>
      <c r="DW1333" s="78"/>
      <c r="DX1333" s="78"/>
      <c r="ED1333" s="78"/>
      <c r="EE1333" s="78"/>
      <c r="EF1333" s="78"/>
      <c r="EL1333" s="78"/>
      <c r="EM1333" s="78"/>
      <c r="EN1333" s="78"/>
      <c r="ET1333" s="78"/>
      <c r="EU1333" s="78"/>
      <c r="EV1333" s="78"/>
    </row>
    <row r="1334" spans="12:152" s="77" customFormat="1" ht="12.75">
      <c r="L1334" s="78"/>
      <c r="N1334" s="78">
        <v>5.0000000000000002E-11</v>
      </c>
      <c r="O1334" s="78">
        <v>5.3567010489499998</v>
      </c>
      <c r="P1334" s="78">
        <v>26513.811918088199</v>
      </c>
      <c r="Q1334" s="77">
        <f t="shared" si="480"/>
        <v>-4.8061122679580981E-11</v>
      </c>
      <c r="R1334" s="77">
        <f t="shared" si="481"/>
        <v>-4.805773888948224E-11</v>
      </c>
      <c r="S1334" s="77">
        <f t="shared" si="482"/>
        <v>-4.8057738663992159E-11</v>
      </c>
      <c r="T1334" s="77">
        <f t="shared" si="483"/>
        <v>-4.805773866397725E-11</v>
      </c>
      <c r="V1334" s="78"/>
      <c r="W1334" s="78"/>
      <c r="X1334" s="78"/>
      <c r="AD1334" s="78"/>
      <c r="AE1334" s="78"/>
      <c r="AF1334" s="78"/>
      <c r="AL1334" s="78"/>
      <c r="AM1334" s="78"/>
      <c r="AN1334" s="78"/>
      <c r="AT1334" s="78"/>
      <c r="AU1334" s="78"/>
      <c r="AV1334" s="78"/>
      <c r="BB1334" s="78"/>
      <c r="BC1334" s="78"/>
      <c r="BD1334" s="78"/>
      <c r="BJ1334" s="78"/>
      <c r="BK1334" s="78"/>
      <c r="BL1334" s="78"/>
      <c r="BR1334" s="78"/>
      <c r="BS1334" s="78"/>
      <c r="BT1334" s="78"/>
      <c r="BZ1334" s="78"/>
      <c r="CA1334" s="78"/>
      <c r="CB1334" s="78"/>
      <c r="CH1334" s="78"/>
      <c r="CI1334" s="78"/>
      <c r="CJ1334" s="78"/>
      <c r="CP1334" s="78"/>
      <c r="CQ1334" s="78"/>
      <c r="CR1334" s="78"/>
      <c r="CX1334" s="78"/>
      <c r="CY1334" s="78"/>
      <c r="CZ1334" s="78"/>
      <c r="DF1334" s="78"/>
      <c r="DG1334" s="78"/>
      <c r="DH1334" s="78"/>
      <c r="DN1334" s="78"/>
      <c r="DO1334" s="78"/>
      <c r="DP1334" s="78"/>
      <c r="DV1334" s="78"/>
      <c r="DW1334" s="78"/>
      <c r="DX1334" s="78"/>
      <c r="ED1334" s="78"/>
      <c r="EE1334" s="78"/>
      <c r="EF1334" s="78"/>
      <c r="EL1334" s="78"/>
      <c r="EM1334" s="78"/>
      <c r="EN1334" s="78"/>
      <c r="ET1334" s="78"/>
      <c r="EU1334" s="78"/>
      <c r="EV1334" s="78"/>
    </row>
    <row r="1335" spans="12:152" s="77" customFormat="1" ht="12.75">
      <c r="L1335" s="78"/>
      <c r="N1335" s="78">
        <v>6E-11</v>
      </c>
      <c r="O1335" s="78">
        <v>3.6260702564299998</v>
      </c>
      <c r="P1335" s="78">
        <v>27883.1615852951</v>
      </c>
      <c r="Q1335" s="77">
        <f t="shared" si="480"/>
        <v>5.9055096955024866E-11</v>
      </c>
      <c r="R1335" s="77">
        <f t="shared" si="481"/>
        <v>5.9052358891962978E-11</v>
      </c>
      <c r="S1335" s="77">
        <f t="shared" si="482"/>
        <v>5.9052358709450112E-11</v>
      </c>
      <c r="T1335" s="77">
        <f t="shared" si="483"/>
        <v>5.9052358709438028E-11</v>
      </c>
      <c r="V1335" s="78"/>
      <c r="W1335" s="78"/>
      <c r="X1335" s="78"/>
      <c r="AD1335" s="78"/>
      <c r="AE1335" s="78"/>
      <c r="AF1335" s="78"/>
      <c r="AL1335" s="78"/>
      <c r="AM1335" s="78"/>
      <c r="AN1335" s="78"/>
      <c r="AT1335" s="78"/>
      <c r="AU1335" s="78"/>
      <c r="AV1335" s="78"/>
      <c r="BB1335" s="78"/>
      <c r="BC1335" s="78"/>
      <c r="BD1335" s="78"/>
      <c r="BJ1335" s="78"/>
      <c r="BK1335" s="78"/>
      <c r="BL1335" s="78"/>
      <c r="BR1335" s="78"/>
      <c r="BS1335" s="78"/>
      <c r="BT1335" s="78"/>
      <c r="BZ1335" s="78"/>
      <c r="CA1335" s="78"/>
      <c r="CB1335" s="78"/>
      <c r="CH1335" s="78"/>
      <c r="CI1335" s="78"/>
      <c r="CJ1335" s="78"/>
      <c r="CP1335" s="78"/>
      <c r="CQ1335" s="78"/>
      <c r="CR1335" s="78"/>
      <c r="CX1335" s="78"/>
      <c r="CY1335" s="78"/>
      <c r="CZ1335" s="78"/>
      <c r="DF1335" s="78"/>
      <c r="DG1335" s="78"/>
      <c r="DH1335" s="78"/>
      <c r="DN1335" s="78"/>
      <c r="DO1335" s="78"/>
      <c r="DP1335" s="78"/>
      <c r="DV1335" s="78"/>
      <c r="DW1335" s="78"/>
      <c r="DX1335" s="78"/>
      <c r="ED1335" s="78"/>
      <c r="EE1335" s="78"/>
      <c r="EF1335" s="78"/>
      <c r="EL1335" s="78"/>
      <c r="EM1335" s="78"/>
      <c r="EN1335" s="78"/>
      <c r="ET1335" s="78"/>
      <c r="EU1335" s="78"/>
      <c r="EV1335" s="78"/>
    </row>
    <row r="1336" spans="12:152" s="77" customFormat="1" ht="12.75">
      <c r="L1336" s="78"/>
      <c r="N1336" s="78">
        <v>5.0000000000000002E-11</v>
      </c>
      <c r="O1336" s="78">
        <v>0.80991017339000004</v>
      </c>
      <c r="P1336" s="78">
        <v>25661.9943650602</v>
      </c>
      <c r="Q1336" s="77">
        <f t="shared" si="480"/>
        <v>-4.9733870543479496E-11</v>
      </c>
      <c r="R1336" s="77">
        <f t="shared" si="481"/>
        <v>-4.9732645990329239E-11</v>
      </c>
      <c r="S1336" s="77">
        <f t="shared" si="482"/>
        <v>-4.9732645908668625E-11</v>
      </c>
      <c r="T1336" s="77">
        <f t="shared" si="483"/>
        <v>-4.9732645908663196E-11</v>
      </c>
      <c r="V1336" s="78"/>
      <c r="W1336" s="78"/>
      <c r="X1336" s="78"/>
      <c r="AD1336" s="78"/>
      <c r="AE1336" s="78"/>
      <c r="AF1336" s="78"/>
      <c r="AL1336" s="78"/>
      <c r="AM1336" s="78"/>
      <c r="AN1336" s="78"/>
      <c r="AT1336" s="78"/>
      <c r="AU1336" s="78"/>
      <c r="AV1336" s="78"/>
      <c r="BB1336" s="78"/>
      <c r="BC1336" s="78"/>
      <c r="BD1336" s="78"/>
      <c r="BJ1336" s="78"/>
      <c r="BK1336" s="78"/>
      <c r="BL1336" s="78"/>
      <c r="BR1336" s="78"/>
      <c r="BS1336" s="78"/>
      <c r="BT1336" s="78"/>
      <c r="BZ1336" s="78"/>
      <c r="CA1336" s="78"/>
      <c r="CB1336" s="78"/>
      <c r="CH1336" s="78"/>
      <c r="CI1336" s="78"/>
      <c r="CJ1336" s="78"/>
      <c r="CP1336" s="78"/>
      <c r="CQ1336" s="78"/>
      <c r="CR1336" s="78"/>
      <c r="CX1336" s="78"/>
      <c r="CY1336" s="78"/>
      <c r="CZ1336" s="78"/>
      <c r="DF1336" s="78"/>
      <c r="DG1336" s="78"/>
      <c r="DH1336" s="78"/>
      <c r="DN1336" s="78"/>
      <c r="DO1336" s="78"/>
      <c r="DP1336" s="78"/>
      <c r="DV1336" s="78"/>
      <c r="DW1336" s="78"/>
      <c r="DX1336" s="78"/>
      <c r="ED1336" s="78"/>
      <c r="EE1336" s="78"/>
      <c r="EF1336" s="78"/>
      <c r="EL1336" s="78"/>
      <c r="EM1336" s="78"/>
      <c r="EN1336" s="78"/>
      <c r="ET1336" s="78"/>
      <c r="EU1336" s="78"/>
      <c r="EV1336" s="78"/>
    </row>
    <row r="1337" spans="12:152" s="77" customFormat="1" ht="12.75">
      <c r="L1337" s="78"/>
      <c r="N1337" s="78">
        <v>6E-11</v>
      </c>
      <c r="O1337" s="78">
        <v>0.20069428082999999</v>
      </c>
      <c r="P1337" s="78">
        <v>50490.754160646698</v>
      </c>
      <c r="Q1337" s="77">
        <f t="shared" si="480"/>
        <v>-5.9350861226806171E-11</v>
      </c>
      <c r="R1337" s="77">
        <f t="shared" si="481"/>
        <v>-5.9346743108164342E-11</v>
      </c>
      <c r="S1337" s="77">
        <f t="shared" si="482"/>
        <v>-5.9346742833425775E-11</v>
      </c>
      <c r="T1337" s="77">
        <f t="shared" si="483"/>
        <v>-5.9346742833407202E-11</v>
      </c>
      <c r="V1337" s="78"/>
      <c r="W1337" s="78"/>
      <c r="X1337" s="78"/>
      <c r="AD1337" s="78"/>
      <c r="AE1337" s="78"/>
      <c r="AF1337" s="78"/>
      <c r="AL1337" s="78"/>
      <c r="AM1337" s="78"/>
      <c r="AN1337" s="78"/>
      <c r="AT1337" s="78"/>
      <c r="AU1337" s="78"/>
      <c r="AV1337" s="78"/>
      <c r="BB1337" s="78"/>
      <c r="BC1337" s="78"/>
      <c r="BD1337" s="78"/>
      <c r="BJ1337" s="78"/>
      <c r="BK1337" s="78"/>
      <c r="BL1337" s="78"/>
      <c r="BR1337" s="78"/>
      <c r="BS1337" s="78"/>
      <c r="BT1337" s="78"/>
      <c r="BZ1337" s="78"/>
      <c r="CA1337" s="78"/>
      <c r="CB1337" s="78"/>
      <c r="CH1337" s="78"/>
      <c r="CI1337" s="78"/>
      <c r="CJ1337" s="78"/>
      <c r="CP1337" s="78"/>
      <c r="CQ1337" s="78"/>
      <c r="CR1337" s="78"/>
      <c r="CX1337" s="78"/>
      <c r="CY1337" s="78"/>
      <c r="CZ1337" s="78"/>
      <c r="DF1337" s="78"/>
      <c r="DG1337" s="78"/>
      <c r="DH1337" s="78"/>
      <c r="DN1337" s="78"/>
      <c r="DO1337" s="78"/>
      <c r="DP1337" s="78"/>
      <c r="DV1337" s="78"/>
      <c r="DW1337" s="78"/>
      <c r="DX1337" s="78"/>
      <c r="ED1337" s="78"/>
      <c r="EE1337" s="78"/>
      <c r="EF1337" s="78"/>
      <c r="EL1337" s="78"/>
      <c r="EM1337" s="78"/>
      <c r="EN1337" s="78"/>
      <c r="ET1337" s="78"/>
      <c r="EU1337" s="78"/>
      <c r="EV1337" s="78"/>
    </row>
    <row r="1338" spans="12:152" s="77" customFormat="1" ht="12.75">
      <c r="L1338" s="78"/>
      <c r="N1338" s="78">
        <v>5.0000000000000002E-11</v>
      </c>
      <c r="O1338" s="78">
        <v>3.7705653850499998</v>
      </c>
      <c r="P1338" s="78">
        <v>164407.50800278399</v>
      </c>
      <c r="Q1338" s="77">
        <f t="shared" si="480"/>
        <v>-4.9631920184393271E-11</v>
      </c>
      <c r="R1338" s="77">
        <f t="shared" si="481"/>
        <v>-4.9641073918371034E-11</v>
      </c>
      <c r="S1338" s="77">
        <f t="shared" si="482"/>
        <v>-4.9641074524275243E-11</v>
      </c>
      <c r="T1338" s="77">
        <f t="shared" si="483"/>
        <v>-4.9641074524315355E-11</v>
      </c>
      <c r="V1338" s="78"/>
      <c r="W1338" s="78"/>
      <c r="X1338" s="78"/>
      <c r="AD1338" s="78"/>
      <c r="AE1338" s="78"/>
      <c r="AF1338" s="78"/>
      <c r="AL1338" s="78"/>
      <c r="AM1338" s="78"/>
      <c r="AN1338" s="78"/>
      <c r="AT1338" s="78"/>
      <c r="AU1338" s="78"/>
      <c r="AV1338" s="78"/>
      <c r="BB1338" s="78"/>
      <c r="BC1338" s="78"/>
      <c r="BD1338" s="78"/>
      <c r="BJ1338" s="78"/>
      <c r="BK1338" s="78"/>
      <c r="BL1338" s="78"/>
      <c r="BR1338" s="78"/>
      <c r="BS1338" s="78"/>
      <c r="BT1338" s="78"/>
      <c r="BZ1338" s="78"/>
      <c r="CA1338" s="78"/>
      <c r="CB1338" s="78"/>
      <c r="CH1338" s="78"/>
      <c r="CI1338" s="78"/>
      <c r="CJ1338" s="78"/>
      <c r="CP1338" s="78"/>
      <c r="CQ1338" s="78"/>
      <c r="CR1338" s="78"/>
      <c r="CX1338" s="78"/>
      <c r="CY1338" s="78"/>
      <c r="CZ1338" s="78"/>
      <c r="DF1338" s="78"/>
      <c r="DG1338" s="78"/>
      <c r="DH1338" s="78"/>
      <c r="DN1338" s="78"/>
      <c r="DO1338" s="78"/>
      <c r="DP1338" s="78"/>
      <c r="DV1338" s="78"/>
      <c r="DW1338" s="78"/>
      <c r="DX1338" s="78"/>
      <c r="ED1338" s="78"/>
      <c r="EE1338" s="78"/>
      <c r="EF1338" s="78"/>
      <c r="EL1338" s="78"/>
      <c r="EM1338" s="78"/>
      <c r="EN1338" s="78"/>
      <c r="ET1338" s="78"/>
      <c r="EU1338" s="78"/>
      <c r="EV1338" s="78"/>
    </row>
    <row r="1339" spans="12:152" s="77" customFormat="1" ht="12.75">
      <c r="L1339" s="78"/>
      <c r="N1339" s="78">
        <v>5.0000000000000002E-11</v>
      </c>
      <c r="O1339" s="78">
        <v>2.7100505298700002</v>
      </c>
      <c r="P1339" s="78">
        <v>104427.87863757199</v>
      </c>
      <c r="Q1339" s="77">
        <f t="shared" si="480"/>
        <v>-9.1632638589109511E-12</v>
      </c>
      <c r="R1339" s="77">
        <f t="shared" si="481"/>
        <v>-9.1157709136366021E-12</v>
      </c>
      <c r="S1339" s="77">
        <f t="shared" si="482"/>
        <v>-9.1157677498524625E-12</v>
      </c>
      <c r="T1339" s="77">
        <f t="shared" si="483"/>
        <v>-9.1157677496456657E-12</v>
      </c>
      <c r="V1339" s="78"/>
      <c r="W1339" s="78"/>
      <c r="X1339" s="78"/>
      <c r="AD1339" s="78"/>
      <c r="AE1339" s="78"/>
      <c r="AF1339" s="78"/>
      <c r="AL1339" s="78"/>
      <c r="AM1339" s="78"/>
      <c r="AN1339" s="78"/>
      <c r="AT1339" s="78"/>
      <c r="AU1339" s="78"/>
      <c r="AV1339" s="78"/>
      <c r="BB1339" s="78"/>
      <c r="BC1339" s="78"/>
      <c r="BD1339" s="78"/>
      <c r="BJ1339" s="78"/>
      <c r="BK1339" s="78"/>
      <c r="BL1339" s="78"/>
      <c r="BR1339" s="78"/>
      <c r="BS1339" s="78"/>
      <c r="BT1339" s="78"/>
      <c r="BZ1339" s="78"/>
      <c r="CA1339" s="78"/>
      <c r="CB1339" s="78"/>
      <c r="CH1339" s="78"/>
      <c r="CI1339" s="78"/>
      <c r="CJ1339" s="78"/>
      <c r="CP1339" s="78"/>
      <c r="CQ1339" s="78"/>
      <c r="CR1339" s="78"/>
      <c r="CX1339" s="78"/>
      <c r="CY1339" s="78"/>
      <c r="CZ1339" s="78"/>
      <c r="DF1339" s="78"/>
      <c r="DG1339" s="78"/>
      <c r="DH1339" s="78"/>
      <c r="DN1339" s="78"/>
      <c r="DO1339" s="78"/>
      <c r="DP1339" s="78"/>
      <c r="DV1339" s="78"/>
      <c r="DW1339" s="78"/>
      <c r="DX1339" s="78"/>
      <c r="ED1339" s="78"/>
      <c r="EE1339" s="78"/>
      <c r="EF1339" s="78"/>
      <c r="EL1339" s="78"/>
      <c r="EM1339" s="78"/>
      <c r="EN1339" s="78"/>
      <c r="ET1339" s="78"/>
      <c r="EU1339" s="78"/>
      <c r="EV1339" s="78"/>
    </row>
    <row r="1340" spans="12:152" s="77" customFormat="1" ht="12.75">
      <c r="L1340" s="78"/>
      <c r="N1340" s="78">
        <v>6E-11</v>
      </c>
      <c r="O1340" s="78">
        <v>0.84754795471</v>
      </c>
      <c r="P1340" s="78">
        <v>104466.051854982</v>
      </c>
      <c r="Q1340" s="77">
        <f t="shared" si="480"/>
        <v>5.6971964244428169E-11</v>
      </c>
      <c r="R1340" s="77">
        <f t="shared" si="481"/>
        <v>5.6953748228768702E-11</v>
      </c>
      <c r="S1340" s="77">
        <f t="shared" si="482"/>
        <v>5.695374701363158E-11</v>
      </c>
      <c r="T1340" s="77">
        <f t="shared" si="483"/>
        <v>5.6953747013550038E-11</v>
      </c>
      <c r="V1340" s="78"/>
      <c r="W1340" s="78"/>
      <c r="X1340" s="78"/>
      <c r="AD1340" s="78"/>
      <c r="AE1340" s="78"/>
      <c r="AF1340" s="78"/>
      <c r="AL1340" s="78"/>
      <c r="AM1340" s="78"/>
      <c r="AN1340" s="78"/>
      <c r="AT1340" s="78"/>
      <c r="AU1340" s="78"/>
      <c r="AV1340" s="78"/>
      <c r="BB1340" s="78"/>
      <c r="BC1340" s="78"/>
      <c r="BD1340" s="78"/>
      <c r="BJ1340" s="78"/>
      <c r="BK1340" s="78"/>
      <c r="BL1340" s="78"/>
      <c r="BR1340" s="78"/>
      <c r="BS1340" s="78"/>
      <c r="BT1340" s="78"/>
      <c r="BZ1340" s="78"/>
      <c r="CA1340" s="78"/>
      <c r="CB1340" s="78"/>
      <c r="CH1340" s="78"/>
      <c r="CI1340" s="78"/>
      <c r="CJ1340" s="78"/>
      <c r="CP1340" s="78"/>
      <c r="CQ1340" s="78"/>
      <c r="CR1340" s="78"/>
      <c r="CX1340" s="78"/>
      <c r="CY1340" s="78"/>
      <c r="CZ1340" s="78"/>
      <c r="DF1340" s="78"/>
      <c r="DG1340" s="78"/>
      <c r="DH1340" s="78"/>
      <c r="DN1340" s="78"/>
      <c r="DO1340" s="78"/>
      <c r="DP1340" s="78"/>
      <c r="DV1340" s="78"/>
      <c r="DW1340" s="78"/>
      <c r="DX1340" s="78"/>
      <c r="ED1340" s="78"/>
      <c r="EE1340" s="78"/>
      <c r="EF1340" s="78"/>
      <c r="EL1340" s="78"/>
      <c r="EM1340" s="78"/>
      <c r="EN1340" s="78"/>
      <c r="ET1340" s="78"/>
      <c r="EU1340" s="78"/>
      <c r="EV1340" s="78"/>
    </row>
    <row r="1341" spans="12:152" s="77" customFormat="1" ht="12.75">
      <c r="L1341" s="78"/>
      <c r="N1341" s="78">
        <v>5.0000000000000002E-11</v>
      </c>
      <c r="O1341" s="78">
        <v>2.69389382491</v>
      </c>
      <c r="P1341" s="78">
        <v>180496.55813064001</v>
      </c>
      <c r="Q1341" s="77">
        <f t="shared" si="480"/>
        <v>2.9326993522886126E-11</v>
      </c>
      <c r="R1341" s="77">
        <f t="shared" si="481"/>
        <v>2.9394576977862431E-11</v>
      </c>
      <c r="S1341" s="77">
        <f t="shared" si="482"/>
        <v>2.9394581476861535E-11</v>
      </c>
      <c r="T1341" s="77">
        <f t="shared" si="483"/>
        <v>2.9394581477160425E-11</v>
      </c>
      <c r="V1341" s="78"/>
      <c r="W1341" s="78"/>
      <c r="X1341" s="78"/>
      <c r="AD1341" s="78"/>
      <c r="AE1341" s="78"/>
      <c r="AF1341" s="78"/>
      <c r="AL1341" s="78"/>
      <c r="AM1341" s="78"/>
      <c r="AN1341" s="78"/>
      <c r="AT1341" s="78"/>
      <c r="AU1341" s="78"/>
      <c r="AV1341" s="78"/>
      <c r="BB1341" s="78"/>
      <c r="BC1341" s="78"/>
      <c r="BD1341" s="78"/>
      <c r="BJ1341" s="78"/>
      <c r="BK1341" s="78"/>
      <c r="BL1341" s="78"/>
      <c r="BR1341" s="78"/>
      <c r="BS1341" s="78"/>
      <c r="BT1341" s="78"/>
      <c r="BZ1341" s="78"/>
      <c r="CA1341" s="78"/>
      <c r="CB1341" s="78"/>
      <c r="CH1341" s="78"/>
      <c r="CI1341" s="78"/>
      <c r="CJ1341" s="78"/>
      <c r="CP1341" s="78"/>
      <c r="CQ1341" s="78"/>
      <c r="CR1341" s="78"/>
      <c r="CX1341" s="78"/>
      <c r="CY1341" s="78"/>
      <c r="CZ1341" s="78"/>
      <c r="DF1341" s="78"/>
      <c r="DG1341" s="78"/>
      <c r="DH1341" s="78"/>
      <c r="DN1341" s="78"/>
      <c r="DO1341" s="78"/>
      <c r="DP1341" s="78"/>
      <c r="DV1341" s="78"/>
      <c r="DW1341" s="78"/>
      <c r="DX1341" s="78"/>
      <c r="ED1341" s="78"/>
      <c r="EE1341" s="78"/>
      <c r="EF1341" s="78"/>
      <c r="EL1341" s="78"/>
      <c r="EM1341" s="78"/>
      <c r="EN1341" s="78"/>
      <c r="ET1341" s="78"/>
      <c r="EU1341" s="78"/>
      <c r="EV1341" s="78"/>
    </row>
    <row r="1342" spans="12:152" s="77" customFormat="1" ht="12.75">
      <c r="L1342" s="78"/>
      <c r="N1342" s="78">
        <v>5.0000000000000002E-11</v>
      </c>
      <c r="O1342" s="78">
        <v>4.0482037637100001</v>
      </c>
      <c r="P1342" s="78">
        <v>129277.041003463</v>
      </c>
      <c r="Q1342" s="77">
        <f t="shared" si="480"/>
        <v>-4.5979786727885508E-11</v>
      </c>
      <c r="R1342" s="77">
        <f t="shared" si="481"/>
        <v>-4.6003247884413255E-11</v>
      </c>
      <c r="S1342" s="77">
        <f t="shared" si="482"/>
        <v>-4.6003249444966176E-11</v>
      </c>
      <c r="T1342" s="77">
        <f t="shared" si="483"/>
        <v>-4.600324944506861E-11</v>
      </c>
      <c r="V1342" s="78"/>
      <c r="W1342" s="78"/>
      <c r="X1342" s="78"/>
      <c r="AD1342" s="78"/>
      <c r="AE1342" s="78"/>
      <c r="AF1342" s="78"/>
      <c r="AL1342" s="78"/>
      <c r="AM1342" s="78"/>
      <c r="AN1342" s="78"/>
      <c r="AT1342" s="78"/>
      <c r="AU1342" s="78"/>
      <c r="AV1342" s="78"/>
      <c r="BB1342" s="78"/>
      <c r="BC1342" s="78"/>
      <c r="BD1342" s="78"/>
      <c r="BJ1342" s="78"/>
      <c r="BK1342" s="78"/>
      <c r="BL1342" s="78"/>
      <c r="BR1342" s="78"/>
      <c r="BS1342" s="78"/>
      <c r="BT1342" s="78"/>
      <c r="BZ1342" s="78"/>
      <c r="CA1342" s="78"/>
      <c r="CB1342" s="78"/>
      <c r="CH1342" s="78"/>
      <c r="CI1342" s="78"/>
      <c r="CJ1342" s="78"/>
      <c r="CP1342" s="78"/>
      <c r="CQ1342" s="78"/>
      <c r="CR1342" s="78"/>
      <c r="CX1342" s="78"/>
      <c r="CY1342" s="78"/>
      <c r="CZ1342" s="78"/>
      <c r="DF1342" s="78"/>
      <c r="DG1342" s="78"/>
      <c r="DH1342" s="78"/>
      <c r="DN1342" s="78"/>
      <c r="DO1342" s="78"/>
      <c r="DP1342" s="78"/>
      <c r="DV1342" s="78"/>
      <c r="DW1342" s="78"/>
      <c r="DX1342" s="78"/>
      <c r="ED1342" s="78"/>
      <c r="EE1342" s="78"/>
      <c r="EF1342" s="78"/>
      <c r="EL1342" s="78"/>
      <c r="EM1342" s="78"/>
      <c r="EN1342" s="78"/>
      <c r="ET1342" s="78"/>
      <c r="EU1342" s="78"/>
      <c r="EV1342" s="78"/>
    </row>
    <row r="1343" spans="12:152" s="77" customFormat="1" ht="12.75">
      <c r="L1343" s="78"/>
      <c r="N1343" s="78">
        <v>6E-11</v>
      </c>
      <c r="O1343" s="78">
        <v>0.57829057009999996</v>
      </c>
      <c r="P1343" s="78">
        <v>50600.960481866197</v>
      </c>
      <c r="Q1343" s="77">
        <f t="shared" si="480"/>
        <v>-5.5704684538181518E-11</v>
      </c>
      <c r="R1343" s="77">
        <f t="shared" si="481"/>
        <v>-5.5694241960416529E-11</v>
      </c>
      <c r="S1343" s="77">
        <f t="shared" si="482"/>
        <v>-5.5694241264429954E-11</v>
      </c>
      <c r="T1343" s="77">
        <f t="shared" si="483"/>
        <v>-5.5694241264384284E-11</v>
      </c>
      <c r="V1343" s="78"/>
      <c r="W1343" s="78"/>
      <c r="X1343" s="78"/>
      <c r="AD1343" s="78"/>
      <c r="AE1343" s="78"/>
      <c r="AF1343" s="78"/>
      <c r="AL1343" s="78"/>
      <c r="AM1343" s="78"/>
      <c r="AN1343" s="78"/>
      <c r="AT1343" s="78"/>
      <c r="AU1343" s="78"/>
      <c r="AV1343" s="78"/>
      <c r="BB1343" s="78"/>
      <c r="BC1343" s="78"/>
      <c r="BD1343" s="78"/>
      <c r="BJ1343" s="78"/>
      <c r="BK1343" s="78"/>
      <c r="BL1343" s="78"/>
      <c r="BR1343" s="78"/>
      <c r="BS1343" s="78"/>
      <c r="BT1343" s="78"/>
      <c r="BZ1343" s="78"/>
      <c r="CA1343" s="78"/>
      <c r="CB1343" s="78"/>
      <c r="CH1343" s="78"/>
      <c r="CI1343" s="78"/>
      <c r="CJ1343" s="78"/>
      <c r="CP1343" s="78"/>
      <c r="CQ1343" s="78"/>
      <c r="CR1343" s="78"/>
      <c r="CX1343" s="78"/>
      <c r="CY1343" s="78"/>
      <c r="CZ1343" s="78"/>
      <c r="DF1343" s="78"/>
      <c r="DG1343" s="78"/>
      <c r="DH1343" s="78"/>
      <c r="DN1343" s="78"/>
      <c r="DO1343" s="78"/>
      <c r="DP1343" s="78"/>
      <c r="DV1343" s="78"/>
      <c r="DW1343" s="78"/>
      <c r="DX1343" s="78"/>
      <c r="ED1343" s="78"/>
      <c r="EE1343" s="78"/>
      <c r="EF1343" s="78"/>
      <c r="EL1343" s="78"/>
      <c r="EM1343" s="78"/>
      <c r="EN1343" s="78"/>
      <c r="ET1343" s="78"/>
      <c r="EU1343" s="78"/>
      <c r="EV1343" s="78"/>
    </row>
    <row r="1344" spans="12:152" s="77" customFormat="1" ht="12.75">
      <c r="L1344" s="78"/>
      <c r="N1344" s="78">
        <v>6E-11</v>
      </c>
      <c r="O1344" s="78">
        <v>4.2121660181099996</v>
      </c>
      <c r="P1344" s="78">
        <v>182595.65223011901</v>
      </c>
      <c r="Q1344" s="77">
        <f t="shared" si="480"/>
        <v>-5.8157152608056914E-11</v>
      </c>
      <c r="R1344" s="77">
        <f t="shared" si="481"/>
        <v>-5.8181997595609069E-11</v>
      </c>
      <c r="S1344" s="77">
        <f t="shared" si="482"/>
        <v>-5.8181999245000923E-11</v>
      </c>
      <c r="T1344" s="77">
        <f t="shared" si="483"/>
        <v>-5.8181999245110906E-11</v>
      </c>
      <c r="V1344" s="78"/>
      <c r="W1344" s="78"/>
      <c r="X1344" s="78"/>
      <c r="AD1344" s="78"/>
      <c r="AE1344" s="78"/>
      <c r="AF1344" s="78"/>
      <c r="AL1344" s="78"/>
      <c r="AM1344" s="78"/>
      <c r="AN1344" s="78"/>
      <c r="AT1344" s="78"/>
      <c r="AU1344" s="78"/>
      <c r="AV1344" s="78"/>
      <c r="BB1344" s="78"/>
      <c r="BC1344" s="78"/>
      <c r="BD1344" s="78"/>
      <c r="BJ1344" s="78"/>
      <c r="BK1344" s="78"/>
      <c r="BL1344" s="78"/>
      <c r="BR1344" s="78"/>
      <c r="BS1344" s="78"/>
      <c r="BT1344" s="78"/>
      <c r="BZ1344" s="78"/>
      <c r="CA1344" s="78"/>
      <c r="CB1344" s="78"/>
      <c r="CH1344" s="78"/>
      <c r="CI1344" s="78"/>
      <c r="CJ1344" s="78"/>
      <c r="CP1344" s="78"/>
      <c r="CQ1344" s="78"/>
      <c r="CR1344" s="78"/>
      <c r="CX1344" s="78"/>
      <c r="CY1344" s="78"/>
      <c r="CZ1344" s="78"/>
      <c r="DF1344" s="78"/>
      <c r="DG1344" s="78"/>
      <c r="DH1344" s="78"/>
      <c r="DN1344" s="78"/>
      <c r="DO1344" s="78"/>
      <c r="DP1344" s="78"/>
      <c r="DV1344" s="78"/>
      <c r="DW1344" s="78"/>
      <c r="DX1344" s="78"/>
      <c r="ED1344" s="78"/>
      <c r="EE1344" s="78"/>
      <c r="EF1344" s="78"/>
      <c r="EL1344" s="78"/>
      <c r="EM1344" s="78"/>
      <c r="EN1344" s="78"/>
      <c r="ET1344" s="78"/>
      <c r="EU1344" s="78"/>
      <c r="EV1344" s="78"/>
    </row>
    <row r="1345" spans="12:152" s="77" customFormat="1" ht="12.75">
      <c r="L1345" s="78"/>
      <c r="N1345" s="78">
        <v>5.0000000000000002E-11</v>
      </c>
      <c r="O1345" s="78">
        <v>3.5967055007400002</v>
      </c>
      <c r="P1345" s="78">
        <v>131072.29944718399</v>
      </c>
      <c r="Q1345" s="77">
        <f t="shared" ref="Q1345:Q1380" si="484">N1345*COS(O1345+P1345*$C$32)</f>
        <v>4.1907447415970661E-11</v>
      </c>
      <c r="R1345" s="77">
        <f t="shared" ref="R1345:R1380" si="485">N1345*COS(O1345+P1345*$C$53)</f>
        <v>4.1874345326731567E-11</v>
      </c>
      <c r="S1345" s="77">
        <f t="shared" ref="S1345:S1380" si="486">N1345*COS(O1345+P1345*$C$74)</f>
        <v>4.1874343119752772E-11</v>
      </c>
      <c r="T1345" s="77">
        <f t="shared" ref="T1345:T1380" si="487">N1345*COS(O1345+P1345*$C$95)</f>
        <v>4.1874343119606781E-11</v>
      </c>
      <c r="V1345" s="78"/>
      <c r="W1345" s="78"/>
      <c r="X1345" s="78"/>
      <c r="AD1345" s="78"/>
      <c r="AE1345" s="78"/>
      <c r="AF1345" s="78"/>
      <c r="AL1345" s="78"/>
      <c r="AM1345" s="78"/>
      <c r="AN1345" s="78"/>
      <c r="AT1345" s="78"/>
      <c r="AU1345" s="78"/>
      <c r="AV1345" s="78"/>
      <c r="BB1345" s="78"/>
      <c r="BC1345" s="78"/>
      <c r="BD1345" s="78"/>
      <c r="BJ1345" s="78"/>
      <c r="BK1345" s="78"/>
      <c r="BL1345" s="78"/>
      <c r="BR1345" s="78"/>
      <c r="BS1345" s="78"/>
      <c r="BT1345" s="78"/>
      <c r="BZ1345" s="78"/>
      <c r="CA1345" s="78"/>
      <c r="CB1345" s="78"/>
      <c r="CH1345" s="78"/>
      <c r="CI1345" s="78"/>
      <c r="CJ1345" s="78"/>
      <c r="CP1345" s="78"/>
      <c r="CQ1345" s="78"/>
      <c r="CR1345" s="78"/>
      <c r="CX1345" s="78"/>
      <c r="CY1345" s="78"/>
      <c r="CZ1345" s="78"/>
      <c r="DF1345" s="78"/>
      <c r="DG1345" s="78"/>
      <c r="DH1345" s="78"/>
      <c r="DN1345" s="78"/>
      <c r="DO1345" s="78"/>
      <c r="DP1345" s="78"/>
      <c r="DV1345" s="78"/>
      <c r="DW1345" s="78"/>
      <c r="DX1345" s="78"/>
      <c r="ED1345" s="78"/>
      <c r="EE1345" s="78"/>
      <c r="EF1345" s="78"/>
      <c r="EL1345" s="78"/>
      <c r="EM1345" s="78"/>
      <c r="EN1345" s="78"/>
      <c r="ET1345" s="78"/>
      <c r="EU1345" s="78"/>
      <c r="EV1345" s="78"/>
    </row>
    <row r="1346" spans="12:152" s="77" customFormat="1" ht="12.75">
      <c r="L1346" s="78"/>
      <c r="N1346" s="78">
        <v>5.0000000000000002E-11</v>
      </c>
      <c r="O1346" s="78">
        <v>8.8426847249999996E-2</v>
      </c>
      <c r="P1346" s="78">
        <v>27993.367906514599</v>
      </c>
      <c r="Q1346" s="77">
        <f t="shared" si="484"/>
        <v>-1.8823896015720897E-11</v>
      </c>
      <c r="R1346" s="77">
        <f t="shared" si="485"/>
        <v>-1.8811898796903532E-11</v>
      </c>
      <c r="S1346" s="77">
        <f t="shared" si="486"/>
        <v>-1.8811897997729222E-11</v>
      </c>
      <c r="T1346" s="77">
        <f t="shared" si="487"/>
        <v>-1.8811897997675239E-11</v>
      </c>
      <c r="V1346" s="78"/>
      <c r="W1346" s="78"/>
      <c r="X1346" s="78"/>
      <c r="AD1346" s="78"/>
      <c r="AE1346" s="78"/>
      <c r="AF1346" s="78"/>
      <c r="AL1346" s="78"/>
      <c r="AM1346" s="78"/>
      <c r="AN1346" s="78"/>
      <c r="AT1346" s="78"/>
      <c r="AU1346" s="78"/>
      <c r="AV1346" s="78"/>
      <c r="BB1346" s="78"/>
      <c r="BC1346" s="78"/>
      <c r="BD1346" s="78"/>
      <c r="BJ1346" s="78"/>
      <c r="BK1346" s="78"/>
      <c r="BL1346" s="78"/>
      <c r="BR1346" s="78"/>
      <c r="BS1346" s="78"/>
      <c r="BT1346" s="78"/>
      <c r="BZ1346" s="78"/>
      <c r="CA1346" s="78"/>
      <c r="CB1346" s="78"/>
      <c r="CH1346" s="78"/>
      <c r="CI1346" s="78"/>
      <c r="CJ1346" s="78"/>
      <c r="CP1346" s="78"/>
      <c r="CQ1346" s="78"/>
      <c r="CR1346" s="78"/>
      <c r="CX1346" s="78"/>
      <c r="CY1346" s="78"/>
      <c r="CZ1346" s="78"/>
      <c r="DF1346" s="78"/>
      <c r="DG1346" s="78"/>
      <c r="DH1346" s="78"/>
      <c r="DN1346" s="78"/>
      <c r="DO1346" s="78"/>
      <c r="DP1346" s="78"/>
      <c r="DV1346" s="78"/>
      <c r="DW1346" s="78"/>
      <c r="DX1346" s="78"/>
      <c r="ED1346" s="78"/>
      <c r="EE1346" s="78"/>
      <c r="EF1346" s="78"/>
      <c r="EL1346" s="78"/>
      <c r="EM1346" s="78"/>
      <c r="EN1346" s="78"/>
      <c r="ET1346" s="78"/>
      <c r="EU1346" s="78"/>
      <c r="EV1346" s="78"/>
    </row>
    <row r="1347" spans="12:152" s="77" customFormat="1" ht="12.75">
      <c r="L1347" s="78"/>
      <c r="N1347" s="78">
        <v>6E-11</v>
      </c>
      <c r="O1347" s="78">
        <v>3.9203436499999997E-3</v>
      </c>
      <c r="P1347" s="78">
        <v>73891.833057948301</v>
      </c>
      <c r="Q1347" s="77">
        <f t="shared" si="484"/>
        <v>1.6760000144634607E-11</v>
      </c>
      <c r="R1347" s="77">
        <f t="shared" si="485"/>
        <v>1.6720611417448401E-11</v>
      </c>
      <c r="S1347" s="77">
        <f t="shared" si="486"/>
        <v>1.6720608793509289E-11</v>
      </c>
      <c r="T1347" s="77">
        <f t="shared" si="487"/>
        <v>1.6720608793335688E-11</v>
      </c>
      <c r="V1347" s="78"/>
      <c r="W1347" s="78"/>
      <c r="X1347" s="78"/>
      <c r="AD1347" s="78"/>
      <c r="AE1347" s="78"/>
      <c r="AF1347" s="78"/>
      <c r="AL1347" s="78"/>
      <c r="AM1347" s="78"/>
      <c r="AN1347" s="78"/>
      <c r="AT1347" s="78"/>
      <c r="AU1347" s="78"/>
      <c r="AV1347" s="78"/>
      <c r="BB1347" s="78"/>
      <c r="BC1347" s="78"/>
      <c r="BD1347" s="78"/>
      <c r="BJ1347" s="78"/>
      <c r="BK1347" s="78"/>
      <c r="BL1347" s="78"/>
      <c r="BR1347" s="78"/>
      <c r="BS1347" s="78"/>
      <c r="BT1347" s="78"/>
      <c r="BZ1347" s="78"/>
      <c r="CA1347" s="78"/>
      <c r="CB1347" s="78"/>
      <c r="CH1347" s="78"/>
      <c r="CI1347" s="78"/>
      <c r="CJ1347" s="78"/>
      <c r="CP1347" s="78"/>
      <c r="CQ1347" s="78"/>
      <c r="CR1347" s="78"/>
      <c r="CX1347" s="78"/>
      <c r="CY1347" s="78"/>
      <c r="CZ1347" s="78"/>
      <c r="DF1347" s="78"/>
      <c r="DG1347" s="78"/>
      <c r="DH1347" s="78"/>
      <c r="DN1347" s="78"/>
      <c r="DO1347" s="78"/>
      <c r="DP1347" s="78"/>
      <c r="DV1347" s="78"/>
      <c r="DW1347" s="78"/>
      <c r="DX1347" s="78"/>
      <c r="ED1347" s="78"/>
      <c r="EE1347" s="78"/>
      <c r="EF1347" s="78"/>
      <c r="EL1347" s="78"/>
      <c r="EM1347" s="78"/>
      <c r="EN1347" s="78"/>
      <c r="ET1347" s="78"/>
      <c r="EU1347" s="78"/>
      <c r="EV1347" s="78"/>
    </row>
    <row r="1348" spans="12:152" s="77" customFormat="1" ht="12.75">
      <c r="L1348" s="78"/>
      <c r="N1348" s="78">
        <v>6E-11</v>
      </c>
      <c r="O1348" s="78">
        <v>4.6897974690600002</v>
      </c>
      <c r="P1348" s="78">
        <v>26149.6291163143</v>
      </c>
      <c r="Q1348" s="77">
        <f t="shared" si="484"/>
        <v>-2.8652615941217774E-11</v>
      </c>
      <c r="R1348" s="77">
        <f t="shared" si="485"/>
        <v>-2.866536873793392E-11</v>
      </c>
      <c r="S1348" s="77">
        <f t="shared" si="486"/>
        <v>-2.8665369587340584E-11</v>
      </c>
      <c r="T1348" s="77">
        <f t="shared" si="487"/>
        <v>-2.8665369587396015E-11</v>
      </c>
      <c r="V1348" s="78"/>
      <c r="W1348" s="78"/>
      <c r="X1348" s="78"/>
      <c r="AD1348" s="78"/>
      <c r="AE1348" s="78"/>
      <c r="AF1348" s="78"/>
      <c r="AL1348" s="78"/>
      <c r="AM1348" s="78"/>
      <c r="AN1348" s="78"/>
      <c r="AT1348" s="78"/>
      <c r="AU1348" s="78"/>
      <c r="AV1348" s="78"/>
      <c r="BB1348" s="78"/>
      <c r="BC1348" s="78"/>
      <c r="BD1348" s="78"/>
      <c r="BJ1348" s="78"/>
      <c r="BK1348" s="78"/>
      <c r="BL1348" s="78"/>
      <c r="BR1348" s="78"/>
      <c r="BS1348" s="78"/>
      <c r="BT1348" s="78"/>
      <c r="BZ1348" s="78"/>
      <c r="CA1348" s="78"/>
      <c r="CB1348" s="78"/>
      <c r="CH1348" s="78"/>
      <c r="CI1348" s="78"/>
      <c r="CJ1348" s="78"/>
      <c r="CP1348" s="78"/>
      <c r="CQ1348" s="78"/>
      <c r="CR1348" s="78"/>
      <c r="CX1348" s="78"/>
      <c r="CY1348" s="78"/>
      <c r="CZ1348" s="78"/>
      <c r="DF1348" s="78"/>
      <c r="DG1348" s="78"/>
      <c r="DH1348" s="78"/>
      <c r="DN1348" s="78"/>
      <c r="DO1348" s="78"/>
      <c r="DP1348" s="78"/>
      <c r="DV1348" s="78"/>
      <c r="DW1348" s="78"/>
      <c r="DX1348" s="78"/>
      <c r="ED1348" s="78"/>
      <c r="EE1348" s="78"/>
      <c r="EF1348" s="78"/>
      <c r="EL1348" s="78"/>
      <c r="EM1348" s="78"/>
      <c r="EN1348" s="78"/>
      <c r="ET1348" s="78"/>
      <c r="EU1348" s="78"/>
      <c r="EV1348" s="78"/>
    </row>
    <row r="1349" spans="12:152" s="77" customFormat="1" ht="12.75">
      <c r="L1349" s="78"/>
      <c r="N1349" s="78">
        <v>5.0000000000000002E-11</v>
      </c>
      <c r="O1349" s="78">
        <v>4.6178975658099999</v>
      </c>
      <c r="P1349" s="78">
        <v>20894.536082776402</v>
      </c>
      <c r="Q1349" s="77">
        <f t="shared" si="484"/>
        <v>-1.4448766198538835E-11</v>
      </c>
      <c r="R1349" s="77">
        <f t="shared" si="485"/>
        <v>-1.4439512782779813E-11</v>
      </c>
      <c r="S1349" s="77">
        <f t="shared" si="486"/>
        <v>-1.4439512166392872E-11</v>
      </c>
      <c r="T1349" s="77">
        <f t="shared" si="487"/>
        <v>-1.4439512166352054E-11</v>
      </c>
      <c r="V1349" s="78"/>
      <c r="W1349" s="78"/>
      <c r="X1349" s="78"/>
      <c r="AD1349" s="78"/>
      <c r="AE1349" s="78"/>
      <c r="AF1349" s="78"/>
      <c r="AL1349" s="78"/>
      <c r="AM1349" s="78"/>
      <c r="AN1349" s="78"/>
      <c r="AT1349" s="78"/>
      <c r="AU1349" s="78"/>
      <c r="AV1349" s="78"/>
      <c r="BB1349" s="78"/>
      <c r="BC1349" s="78"/>
      <c r="BD1349" s="78"/>
      <c r="BJ1349" s="78"/>
      <c r="BK1349" s="78"/>
      <c r="BL1349" s="78"/>
      <c r="BR1349" s="78"/>
      <c r="BS1349" s="78"/>
      <c r="BT1349" s="78"/>
      <c r="BZ1349" s="78"/>
      <c r="CA1349" s="78"/>
      <c r="CB1349" s="78"/>
      <c r="CH1349" s="78"/>
      <c r="CI1349" s="78"/>
      <c r="CJ1349" s="78"/>
      <c r="CP1349" s="78"/>
      <c r="CQ1349" s="78"/>
      <c r="CR1349" s="78"/>
      <c r="CX1349" s="78"/>
      <c r="CY1349" s="78"/>
      <c r="CZ1349" s="78"/>
      <c r="DF1349" s="78"/>
      <c r="DG1349" s="78"/>
      <c r="DH1349" s="78"/>
      <c r="DN1349" s="78"/>
      <c r="DO1349" s="78"/>
      <c r="DP1349" s="78"/>
      <c r="DV1349" s="78"/>
      <c r="DW1349" s="78"/>
      <c r="DX1349" s="78"/>
      <c r="ED1349" s="78"/>
      <c r="EE1349" s="78"/>
      <c r="EF1349" s="78"/>
      <c r="EL1349" s="78"/>
      <c r="EM1349" s="78"/>
      <c r="EN1349" s="78"/>
      <c r="ET1349" s="78"/>
      <c r="EU1349" s="78"/>
      <c r="EV1349" s="78"/>
    </row>
    <row r="1350" spans="12:152" s="77" customFormat="1" ht="12.75">
      <c r="L1350" s="78"/>
      <c r="N1350" s="78">
        <v>5.0000000000000002E-11</v>
      </c>
      <c r="O1350" s="78">
        <v>3.5709323278</v>
      </c>
      <c r="P1350" s="78">
        <v>53654.672857212703</v>
      </c>
      <c r="Q1350" s="77">
        <f t="shared" si="484"/>
        <v>9.0697391311611768E-12</v>
      </c>
      <c r="R1350" s="77">
        <f t="shared" si="485"/>
        <v>9.0941461347579389E-12</v>
      </c>
      <c r="S1350" s="77">
        <f t="shared" si="486"/>
        <v>9.0941477604302785E-12</v>
      </c>
      <c r="T1350" s="77">
        <f t="shared" si="487"/>
        <v>9.0941477605364791E-12</v>
      </c>
      <c r="V1350" s="78"/>
      <c r="W1350" s="78"/>
      <c r="X1350" s="78"/>
      <c r="AD1350" s="78"/>
      <c r="AE1350" s="78"/>
      <c r="AF1350" s="78"/>
      <c r="AL1350" s="78"/>
      <c r="AM1350" s="78"/>
      <c r="AN1350" s="78"/>
      <c r="AT1350" s="78"/>
      <c r="AU1350" s="78"/>
      <c r="AV1350" s="78"/>
      <c r="BB1350" s="78"/>
      <c r="BC1350" s="78"/>
      <c r="BD1350" s="78"/>
      <c r="BJ1350" s="78"/>
      <c r="BK1350" s="78"/>
      <c r="BL1350" s="78"/>
      <c r="BR1350" s="78"/>
      <c r="BS1350" s="78"/>
      <c r="BT1350" s="78"/>
      <c r="BZ1350" s="78"/>
      <c r="CA1350" s="78"/>
      <c r="CB1350" s="78"/>
      <c r="CH1350" s="78"/>
      <c r="CI1350" s="78"/>
      <c r="CJ1350" s="78"/>
      <c r="CP1350" s="78"/>
      <c r="CQ1350" s="78"/>
      <c r="CR1350" s="78"/>
      <c r="CX1350" s="78"/>
      <c r="CY1350" s="78"/>
      <c r="CZ1350" s="78"/>
      <c r="DF1350" s="78"/>
      <c r="DG1350" s="78"/>
      <c r="DH1350" s="78"/>
      <c r="DN1350" s="78"/>
      <c r="DO1350" s="78"/>
      <c r="DP1350" s="78"/>
      <c r="DV1350" s="78"/>
      <c r="DW1350" s="78"/>
      <c r="DX1350" s="78"/>
      <c r="ED1350" s="78"/>
      <c r="EE1350" s="78"/>
      <c r="EF1350" s="78"/>
      <c r="EL1350" s="78"/>
      <c r="EM1350" s="78"/>
      <c r="EN1350" s="78"/>
      <c r="ET1350" s="78"/>
      <c r="EU1350" s="78"/>
      <c r="EV1350" s="78"/>
    </row>
    <row r="1351" spans="12:152" s="77" customFormat="1" ht="12.75">
      <c r="L1351" s="78"/>
      <c r="N1351" s="78">
        <v>5.0000000000000002E-11</v>
      </c>
      <c r="O1351" s="78">
        <v>0.36682731237999999</v>
      </c>
      <c r="P1351" s="78">
        <v>146505.581569345</v>
      </c>
      <c r="Q1351" s="77">
        <f t="shared" si="484"/>
        <v>7.8492731919212351E-12</v>
      </c>
      <c r="R1351" s="77">
        <f t="shared" si="485"/>
        <v>7.7823349441430266E-12</v>
      </c>
      <c r="S1351" s="77">
        <f t="shared" si="486"/>
        <v>7.7823304849161813E-12</v>
      </c>
      <c r="T1351" s="77">
        <f t="shared" si="487"/>
        <v>7.7823304846241979E-12</v>
      </c>
      <c r="V1351" s="78"/>
      <c r="W1351" s="78"/>
      <c r="X1351" s="78"/>
      <c r="AD1351" s="78"/>
      <c r="AE1351" s="78"/>
      <c r="AF1351" s="78"/>
      <c r="AL1351" s="78"/>
      <c r="AM1351" s="78"/>
      <c r="AN1351" s="78"/>
      <c r="AT1351" s="78"/>
      <c r="AU1351" s="78"/>
      <c r="AV1351" s="78"/>
      <c r="BB1351" s="78"/>
      <c r="BC1351" s="78"/>
      <c r="BD1351" s="78"/>
      <c r="BJ1351" s="78"/>
      <c r="BK1351" s="78"/>
      <c r="BL1351" s="78"/>
      <c r="BR1351" s="78"/>
      <c r="BS1351" s="78"/>
      <c r="BT1351" s="78"/>
      <c r="BZ1351" s="78"/>
      <c r="CA1351" s="78"/>
      <c r="CB1351" s="78"/>
      <c r="CH1351" s="78"/>
      <c r="CI1351" s="78"/>
      <c r="CJ1351" s="78"/>
      <c r="CP1351" s="78"/>
      <c r="CQ1351" s="78"/>
      <c r="CR1351" s="78"/>
      <c r="CX1351" s="78"/>
      <c r="CY1351" s="78"/>
      <c r="CZ1351" s="78"/>
      <c r="DF1351" s="78"/>
      <c r="DG1351" s="78"/>
      <c r="DH1351" s="78"/>
      <c r="DN1351" s="78"/>
      <c r="DO1351" s="78"/>
      <c r="DP1351" s="78"/>
      <c r="DV1351" s="78"/>
      <c r="DW1351" s="78"/>
      <c r="DX1351" s="78"/>
      <c r="ED1351" s="78"/>
      <c r="EE1351" s="78"/>
      <c r="EF1351" s="78"/>
      <c r="EL1351" s="78"/>
      <c r="EM1351" s="78"/>
      <c r="EN1351" s="78"/>
      <c r="ET1351" s="78"/>
      <c r="EU1351" s="78"/>
      <c r="EV1351" s="78"/>
    </row>
    <row r="1352" spans="12:152" s="77" customFormat="1" ht="12.75">
      <c r="L1352" s="78"/>
      <c r="N1352" s="78">
        <v>5.0000000000000002E-11</v>
      </c>
      <c r="O1352" s="78">
        <v>1.4054582464000001</v>
      </c>
      <c r="P1352" s="78">
        <v>233202.055378883</v>
      </c>
      <c r="Q1352" s="77">
        <f t="shared" si="484"/>
        <v>-4.5939757864536186E-11</v>
      </c>
      <c r="R1352" s="77">
        <f t="shared" si="485"/>
        <v>-4.5897068619954839E-11</v>
      </c>
      <c r="S1352" s="77">
        <f t="shared" si="486"/>
        <v>-4.5897065769311674E-11</v>
      </c>
      <c r="T1352" s="77">
        <f t="shared" si="487"/>
        <v>-4.589706576912225E-11</v>
      </c>
      <c r="V1352" s="78"/>
      <c r="W1352" s="78"/>
      <c r="X1352" s="78"/>
      <c r="AD1352" s="78"/>
      <c r="AE1352" s="78"/>
      <c r="AF1352" s="78"/>
      <c r="AL1352" s="78"/>
      <c r="AM1352" s="78"/>
      <c r="AN1352" s="78"/>
      <c r="AT1352" s="78"/>
      <c r="AU1352" s="78"/>
      <c r="AV1352" s="78"/>
      <c r="BB1352" s="78"/>
      <c r="BC1352" s="78"/>
      <c r="BD1352" s="78"/>
      <c r="BJ1352" s="78"/>
      <c r="BK1352" s="78"/>
      <c r="BL1352" s="78"/>
      <c r="BR1352" s="78"/>
      <c r="BS1352" s="78"/>
      <c r="BT1352" s="78"/>
      <c r="BZ1352" s="78"/>
      <c r="CA1352" s="78"/>
      <c r="CB1352" s="78"/>
      <c r="CH1352" s="78"/>
      <c r="CI1352" s="78"/>
      <c r="CJ1352" s="78"/>
      <c r="CP1352" s="78"/>
      <c r="CQ1352" s="78"/>
      <c r="CR1352" s="78"/>
      <c r="CX1352" s="78"/>
      <c r="CY1352" s="78"/>
      <c r="CZ1352" s="78"/>
      <c r="DF1352" s="78"/>
      <c r="DG1352" s="78"/>
      <c r="DH1352" s="78"/>
      <c r="DN1352" s="78"/>
      <c r="DO1352" s="78"/>
      <c r="DP1352" s="78"/>
      <c r="DV1352" s="78"/>
      <c r="DW1352" s="78"/>
      <c r="DX1352" s="78"/>
      <c r="ED1352" s="78"/>
      <c r="EE1352" s="78"/>
      <c r="EF1352" s="78"/>
      <c r="EL1352" s="78"/>
      <c r="EM1352" s="78"/>
      <c r="EN1352" s="78"/>
      <c r="ET1352" s="78"/>
      <c r="EU1352" s="78"/>
      <c r="EV1352" s="78"/>
    </row>
    <row r="1353" spans="12:152" s="77" customFormat="1" ht="12.75">
      <c r="L1353" s="78"/>
      <c r="N1353" s="78">
        <v>6E-11</v>
      </c>
      <c r="O1353" s="78">
        <v>2.3543945637800001</v>
      </c>
      <c r="P1353" s="78">
        <v>139543.42270198799</v>
      </c>
      <c r="Q1353" s="77">
        <f t="shared" si="484"/>
        <v>5.5899833776558325E-12</v>
      </c>
      <c r="R1353" s="77">
        <f t="shared" si="485"/>
        <v>5.6671027060904286E-12</v>
      </c>
      <c r="S1353" s="77">
        <f t="shared" si="486"/>
        <v>5.6671078426895943E-12</v>
      </c>
      <c r="T1353" s="77">
        <f t="shared" si="487"/>
        <v>5.6671078430291301E-12</v>
      </c>
      <c r="V1353" s="78"/>
      <c r="W1353" s="78"/>
      <c r="X1353" s="78"/>
      <c r="AD1353" s="78"/>
      <c r="AE1353" s="78"/>
      <c r="AF1353" s="78"/>
      <c r="AL1353" s="78"/>
      <c r="AM1353" s="78"/>
      <c r="AN1353" s="78"/>
      <c r="AT1353" s="78"/>
      <c r="AU1353" s="78"/>
      <c r="AV1353" s="78"/>
      <c r="BB1353" s="78"/>
      <c r="BC1353" s="78"/>
      <c r="BD1353" s="78"/>
      <c r="BJ1353" s="78"/>
      <c r="BK1353" s="78"/>
      <c r="BL1353" s="78"/>
      <c r="BR1353" s="78"/>
      <c r="BS1353" s="78"/>
      <c r="BT1353" s="78"/>
      <c r="BZ1353" s="78"/>
      <c r="CA1353" s="78"/>
      <c r="CB1353" s="78"/>
      <c r="CH1353" s="78"/>
      <c r="CI1353" s="78"/>
      <c r="CJ1353" s="78"/>
      <c r="CP1353" s="78"/>
      <c r="CQ1353" s="78"/>
      <c r="CR1353" s="78"/>
      <c r="CX1353" s="78"/>
      <c r="CY1353" s="78"/>
      <c r="CZ1353" s="78"/>
      <c r="DF1353" s="78"/>
      <c r="DG1353" s="78"/>
      <c r="DH1353" s="78"/>
      <c r="DN1353" s="78"/>
      <c r="DO1353" s="78"/>
      <c r="DP1353" s="78"/>
      <c r="DV1353" s="78"/>
      <c r="DW1353" s="78"/>
      <c r="DX1353" s="78"/>
      <c r="ED1353" s="78"/>
      <c r="EE1353" s="78"/>
      <c r="EF1353" s="78"/>
      <c r="EL1353" s="78"/>
      <c r="EM1353" s="78"/>
      <c r="EN1353" s="78"/>
      <c r="ET1353" s="78"/>
      <c r="EU1353" s="78"/>
      <c r="EV1353" s="78"/>
    </row>
    <row r="1354" spans="12:152" s="77" customFormat="1" ht="12.75">
      <c r="L1354" s="78"/>
      <c r="N1354" s="78">
        <v>3.9999999999999998E-11</v>
      </c>
      <c r="O1354" s="78">
        <v>1.28935961583</v>
      </c>
      <c r="P1354" s="78">
        <v>234364.530083291</v>
      </c>
      <c r="Q1354" s="77">
        <f t="shared" si="484"/>
        <v>-3.0999064847617142E-11</v>
      </c>
      <c r="R1354" s="77">
        <f t="shared" si="485"/>
        <v>-3.0944178961117852E-11</v>
      </c>
      <c r="S1354" s="77">
        <f t="shared" si="486"/>
        <v>-3.0944175300325801E-11</v>
      </c>
      <c r="T1354" s="77">
        <f t="shared" si="487"/>
        <v>-3.0944175300083741E-11</v>
      </c>
      <c r="V1354" s="78"/>
      <c r="W1354" s="78"/>
      <c r="X1354" s="78"/>
      <c r="AD1354" s="78"/>
      <c r="AE1354" s="78"/>
      <c r="AF1354" s="78"/>
      <c r="AL1354" s="78"/>
      <c r="AM1354" s="78"/>
      <c r="AN1354" s="78"/>
      <c r="AT1354" s="78"/>
      <c r="AU1354" s="78"/>
      <c r="AV1354" s="78"/>
      <c r="BB1354" s="78"/>
      <c r="BC1354" s="78"/>
      <c r="BD1354" s="78"/>
      <c r="BJ1354" s="78"/>
      <c r="BK1354" s="78"/>
      <c r="BL1354" s="78"/>
      <c r="BR1354" s="78"/>
      <c r="BS1354" s="78"/>
      <c r="BT1354" s="78"/>
      <c r="BZ1354" s="78"/>
      <c r="CA1354" s="78"/>
      <c r="CB1354" s="78"/>
      <c r="CH1354" s="78"/>
      <c r="CI1354" s="78"/>
      <c r="CJ1354" s="78"/>
      <c r="CP1354" s="78"/>
      <c r="CQ1354" s="78"/>
      <c r="CR1354" s="78"/>
      <c r="CX1354" s="78"/>
      <c r="CY1354" s="78"/>
      <c r="CZ1354" s="78"/>
      <c r="DF1354" s="78"/>
      <c r="DG1354" s="78"/>
      <c r="DH1354" s="78"/>
      <c r="DN1354" s="78"/>
      <c r="DO1354" s="78"/>
      <c r="DP1354" s="78"/>
      <c r="DV1354" s="78"/>
      <c r="DW1354" s="78"/>
      <c r="DX1354" s="78"/>
      <c r="ED1354" s="78"/>
      <c r="EE1354" s="78"/>
      <c r="EF1354" s="78"/>
      <c r="EL1354" s="78"/>
      <c r="EM1354" s="78"/>
      <c r="EN1354" s="78"/>
      <c r="ET1354" s="78"/>
      <c r="EU1354" s="78"/>
      <c r="EV1354" s="78"/>
    </row>
    <row r="1355" spans="12:152" s="77" customFormat="1" ht="12.75">
      <c r="L1355" s="78"/>
      <c r="N1355" s="78">
        <v>3.9999999999999998E-11</v>
      </c>
      <c r="O1355" s="78">
        <v>1.10749672173</v>
      </c>
      <c r="P1355" s="78">
        <v>51086.097491954701</v>
      </c>
      <c r="Q1355" s="77">
        <f t="shared" si="484"/>
        <v>3.3008022819367064E-11</v>
      </c>
      <c r="R1355" s="77">
        <f t="shared" si="485"/>
        <v>3.3018697627406139E-11</v>
      </c>
      <c r="S1355" s="77">
        <f t="shared" si="486"/>
        <v>3.3018698338207409E-11</v>
      </c>
      <c r="T1355" s="77">
        <f t="shared" si="487"/>
        <v>3.3018698338254894E-11</v>
      </c>
      <c r="V1355" s="78"/>
      <c r="W1355" s="78"/>
      <c r="X1355" s="78"/>
      <c r="AD1355" s="78"/>
      <c r="AE1355" s="78"/>
      <c r="AF1355" s="78"/>
      <c r="AL1355" s="78"/>
      <c r="AM1355" s="78"/>
      <c r="AN1355" s="78"/>
      <c r="AT1355" s="78"/>
      <c r="AU1355" s="78"/>
      <c r="AV1355" s="78"/>
      <c r="BB1355" s="78"/>
      <c r="BC1355" s="78"/>
      <c r="BD1355" s="78"/>
      <c r="BJ1355" s="78"/>
      <c r="BK1355" s="78"/>
      <c r="BL1355" s="78"/>
      <c r="BR1355" s="78"/>
      <c r="BS1355" s="78"/>
      <c r="BT1355" s="78"/>
      <c r="BZ1355" s="78"/>
      <c r="CA1355" s="78"/>
      <c r="CB1355" s="78"/>
      <c r="CH1355" s="78"/>
      <c r="CI1355" s="78"/>
      <c r="CJ1355" s="78"/>
      <c r="CP1355" s="78"/>
      <c r="CQ1355" s="78"/>
      <c r="CR1355" s="78"/>
      <c r="CX1355" s="78"/>
      <c r="CY1355" s="78"/>
      <c r="CZ1355" s="78"/>
      <c r="DF1355" s="78"/>
      <c r="DG1355" s="78"/>
      <c r="DH1355" s="78"/>
      <c r="DN1355" s="78"/>
      <c r="DO1355" s="78"/>
      <c r="DP1355" s="78"/>
      <c r="DV1355" s="78"/>
      <c r="DW1355" s="78"/>
      <c r="DX1355" s="78"/>
      <c r="ED1355" s="78"/>
      <c r="EE1355" s="78"/>
      <c r="EF1355" s="78"/>
      <c r="EL1355" s="78"/>
      <c r="EM1355" s="78"/>
      <c r="EN1355" s="78"/>
      <c r="ET1355" s="78"/>
      <c r="EU1355" s="78"/>
      <c r="EV1355" s="78"/>
    </row>
    <row r="1356" spans="12:152" s="77" customFormat="1" ht="12.75">
      <c r="L1356" s="78"/>
      <c r="N1356" s="78">
        <v>5.0000000000000002E-11</v>
      </c>
      <c r="O1356" s="78">
        <v>3.64294402198</v>
      </c>
      <c r="P1356" s="78">
        <v>27331.390743252599</v>
      </c>
      <c r="Q1356" s="77">
        <f t="shared" si="484"/>
        <v>-4.8529915322129497E-11</v>
      </c>
      <c r="R1356" s="77">
        <f t="shared" si="485"/>
        <v>-4.8526870511129049E-11</v>
      </c>
      <c r="S1356" s="77">
        <f t="shared" si="486"/>
        <v>-4.852687030821135E-11</v>
      </c>
      <c r="T1356" s="77">
        <f t="shared" si="487"/>
        <v>-4.8526870308198335E-11</v>
      </c>
      <c r="V1356" s="78"/>
      <c r="W1356" s="78"/>
      <c r="X1356" s="78"/>
      <c r="AD1356" s="78"/>
      <c r="AE1356" s="78"/>
      <c r="AF1356" s="78"/>
      <c r="AL1356" s="78"/>
      <c r="AM1356" s="78"/>
      <c r="AN1356" s="78"/>
      <c r="AT1356" s="78"/>
      <c r="AU1356" s="78"/>
      <c r="AV1356" s="78"/>
      <c r="BB1356" s="78"/>
      <c r="BC1356" s="78"/>
      <c r="BD1356" s="78"/>
      <c r="BJ1356" s="78"/>
      <c r="BK1356" s="78"/>
      <c r="BL1356" s="78"/>
      <c r="BR1356" s="78"/>
      <c r="BS1356" s="78"/>
      <c r="BT1356" s="78"/>
      <c r="BZ1356" s="78"/>
      <c r="CA1356" s="78"/>
      <c r="CB1356" s="78"/>
      <c r="CH1356" s="78"/>
      <c r="CI1356" s="78"/>
      <c r="CJ1356" s="78"/>
      <c r="CP1356" s="78"/>
      <c r="CQ1356" s="78"/>
      <c r="CR1356" s="78"/>
      <c r="CX1356" s="78"/>
      <c r="CY1356" s="78"/>
      <c r="CZ1356" s="78"/>
      <c r="DF1356" s="78"/>
      <c r="DG1356" s="78"/>
      <c r="DH1356" s="78"/>
      <c r="DN1356" s="78"/>
      <c r="DO1356" s="78"/>
      <c r="DP1356" s="78"/>
      <c r="DV1356" s="78"/>
      <c r="DW1356" s="78"/>
      <c r="DX1356" s="78"/>
      <c r="ED1356" s="78"/>
      <c r="EE1356" s="78"/>
      <c r="EF1356" s="78"/>
      <c r="EL1356" s="78"/>
      <c r="EM1356" s="78"/>
      <c r="EN1356" s="78"/>
      <c r="ET1356" s="78"/>
      <c r="EU1356" s="78"/>
      <c r="EV1356" s="78"/>
    </row>
    <row r="1357" spans="12:152" s="77" customFormat="1" ht="12.75">
      <c r="L1357" s="78"/>
      <c r="N1357" s="78">
        <v>3.9999999999999998E-11</v>
      </c>
      <c r="O1357" s="78">
        <v>2.1606013399999998E-3</v>
      </c>
      <c r="P1357" s="78">
        <v>213255.17862965199</v>
      </c>
      <c r="Q1357" s="77">
        <f t="shared" si="484"/>
        <v>1.5683174501824455E-11</v>
      </c>
      <c r="R1357" s="77">
        <f t="shared" si="485"/>
        <v>1.5610543952653231E-11</v>
      </c>
      <c r="S1357" s="77">
        <f t="shared" si="486"/>
        <v>1.5610539112711339E-11</v>
      </c>
      <c r="T1357" s="77">
        <f t="shared" si="487"/>
        <v>1.5610539112393136E-11</v>
      </c>
      <c r="V1357" s="78"/>
      <c r="W1357" s="78"/>
      <c r="X1357" s="78"/>
      <c r="AD1357" s="78"/>
      <c r="AE1357" s="78"/>
      <c r="AF1357" s="78"/>
      <c r="AL1357" s="78"/>
      <c r="AM1357" s="78"/>
      <c r="AN1357" s="78"/>
      <c r="AT1357" s="78"/>
      <c r="AU1357" s="78"/>
      <c r="AV1357" s="78"/>
      <c r="BB1357" s="78"/>
      <c r="BC1357" s="78"/>
      <c r="BD1357" s="78"/>
      <c r="BJ1357" s="78"/>
      <c r="BK1357" s="78"/>
      <c r="BL1357" s="78"/>
      <c r="BR1357" s="78"/>
      <c r="BS1357" s="78"/>
      <c r="BT1357" s="78"/>
      <c r="BZ1357" s="78"/>
      <c r="CA1357" s="78"/>
      <c r="CB1357" s="78"/>
      <c r="CH1357" s="78"/>
      <c r="CI1357" s="78"/>
      <c r="CJ1357" s="78"/>
      <c r="CP1357" s="78"/>
      <c r="CQ1357" s="78"/>
      <c r="CR1357" s="78"/>
      <c r="CX1357" s="78"/>
      <c r="CY1357" s="78"/>
      <c r="CZ1357" s="78"/>
      <c r="DF1357" s="78"/>
      <c r="DG1357" s="78"/>
      <c r="DH1357" s="78"/>
      <c r="DN1357" s="78"/>
      <c r="DO1357" s="78"/>
      <c r="DP1357" s="78"/>
      <c r="DV1357" s="78"/>
      <c r="DW1357" s="78"/>
      <c r="DX1357" s="78"/>
      <c r="ED1357" s="78"/>
      <c r="EE1357" s="78"/>
      <c r="EF1357" s="78"/>
      <c r="EL1357" s="78"/>
      <c r="EM1357" s="78"/>
      <c r="EN1357" s="78"/>
      <c r="ET1357" s="78"/>
      <c r="EU1357" s="78"/>
      <c r="EV1357" s="78"/>
    </row>
    <row r="1358" spans="12:152" s="77" customFormat="1" ht="12.75">
      <c r="L1358" s="78"/>
      <c r="N1358" s="78">
        <v>3.9999999999999998E-11</v>
      </c>
      <c r="O1358" s="78">
        <v>4.4050742712600002</v>
      </c>
      <c r="P1358" s="78">
        <v>129483.22655190001</v>
      </c>
      <c r="Q1358" s="77">
        <f t="shared" si="484"/>
        <v>-3.7107970563975147E-11</v>
      </c>
      <c r="R1358" s="77">
        <f t="shared" si="485"/>
        <v>-3.7090054922675141E-11</v>
      </c>
      <c r="S1358" s="77">
        <f t="shared" si="486"/>
        <v>-3.7090053727543046E-11</v>
      </c>
      <c r="T1358" s="77">
        <f t="shared" si="487"/>
        <v>-3.7090053727464723E-11</v>
      </c>
      <c r="V1358" s="78"/>
      <c r="W1358" s="78"/>
      <c r="X1358" s="78"/>
      <c r="AD1358" s="78"/>
      <c r="AE1358" s="78"/>
      <c r="AF1358" s="78"/>
      <c r="AL1358" s="78"/>
      <c r="AM1358" s="78"/>
      <c r="AN1358" s="78"/>
      <c r="AT1358" s="78"/>
      <c r="AU1358" s="78"/>
      <c r="AV1358" s="78"/>
      <c r="BB1358" s="78"/>
      <c r="BC1358" s="78"/>
      <c r="BD1358" s="78"/>
      <c r="BJ1358" s="78"/>
      <c r="BK1358" s="78"/>
      <c r="BL1358" s="78"/>
      <c r="BR1358" s="78"/>
      <c r="BS1358" s="78"/>
      <c r="BT1358" s="78"/>
      <c r="BZ1358" s="78"/>
      <c r="CA1358" s="78"/>
      <c r="CB1358" s="78"/>
      <c r="CH1358" s="78"/>
      <c r="CI1358" s="78"/>
      <c r="CJ1358" s="78"/>
      <c r="CP1358" s="78"/>
      <c r="CQ1358" s="78"/>
      <c r="CR1358" s="78"/>
      <c r="CX1358" s="78"/>
      <c r="CY1358" s="78"/>
      <c r="CZ1358" s="78"/>
      <c r="DF1358" s="78"/>
      <c r="DG1358" s="78"/>
      <c r="DH1358" s="78"/>
      <c r="DN1358" s="78"/>
      <c r="DO1358" s="78"/>
      <c r="DP1358" s="78"/>
      <c r="DV1358" s="78"/>
      <c r="DW1358" s="78"/>
      <c r="DX1358" s="78"/>
      <c r="ED1358" s="78"/>
      <c r="EE1358" s="78"/>
      <c r="EF1358" s="78"/>
      <c r="EL1358" s="78"/>
      <c r="EM1358" s="78"/>
      <c r="EN1358" s="78"/>
      <c r="ET1358" s="78"/>
      <c r="EU1358" s="78"/>
      <c r="EV1358" s="78"/>
    </row>
    <row r="1359" spans="12:152" s="77" customFormat="1" ht="12.75">
      <c r="L1359" s="78"/>
      <c r="N1359" s="78">
        <v>3.9999999999999998E-11</v>
      </c>
      <c r="O1359" s="78">
        <v>2.1852993679299999</v>
      </c>
      <c r="P1359" s="78">
        <v>23384.286986898602</v>
      </c>
      <c r="Q1359" s="77">
        <f t="shared" si="484"/>
        <v>-9.3558909319816234E-12</v>
      </c>
      <c r="R1359" s="77">
        <f t="shared" si="485"/>
        <v>-9.3643044544098749E-12</v>
      </c>
      <c r="S1359" s="77">
        <f t="shared" si="486"/>
        <v>-9.3643050148188624E-12</v>
      </c>
      <c r="T1359" s="77">
        <f t="shared" si="487"/>
        <v>-9.3643050148564409E-12</v>
      </c>
      <c r="V1359" s="78"/>
      <c r="W1359" s="78"/>
      <c r="X1359" s="78"/>
      <c r="AD1359" s="78"/>
      <c r="AE1359" s="78"/>
      <c r="AF1359" s="78"/>
      <c r="AL1359" s="78"/>
      <c r="AM1359" s="78"/>
      <c r="AN1359" s="78"/>
      <c r="AT1359" s="78"/>
      <c r="AU1359" s="78"/>
      <c r="AV1359" s="78"/>
      <c r="BB1359" s="78"/>
      <c r="BC1359" s="78"/>
      <c r="BD1359" s="78"/>
      <c r="BJ1359" s="78"/>
      <c r="BK1359" s="78"/>
      <c r="BL1359" s="78"/>
      <c r="BR1359" s="78"/>
      <c r="BS1359" s="78"/>
      <c r="BT1359" s="78"/>
      <c r="BZ1359" s="78"/>
      <c r="CA1359" s="78"/>
      <c r="CB1359" s="78"/>
      <c r="CH1359" s="78"/>
      <c r="CI1359" s="78"/>
      <c r="CJ1359" s="78"/>
      <c r="CP1359" s="78"/>
      <c r="CQ1359" s="78"/>
      <c r="CR1359" s="78"/>
      <c r="CX1359" s="78"/>
      <c r="CY1359" s="78"/>
      <c r="CZ1359" s="78"/>
      <c r="DF1359" s="78"/>
      <c r="DG1359" s="78"/>
      <c r="DH1359" s="78"/>
      <c r="DN1359" s="78"/>
      <c r="DO1359" s="78"/>
      <c r="DP1359" s="78"/>
      <c r="DV1359" s="78"/>
      <c r="DW1359" s="78"/>
      <c r="DX1359" s="78"/>
      <c r="ED1359" s="78"/>
      <c r="EE1359" s="78"/>
      <c r="EF1359" s="78"/>
      <c r="EL1359" s="78"/>
      <c r="EM1359" s="78"/>
      <c r="EN1359" s="78"/>
      <c r="ET1359" s="78"/>
      <c r="EU1359" s="78"/>
      <c r="EV1359" s="78"/>
    </row>
    <row r="1360" spans="12:152" s="77" customFormat="1" ht="12.75">
      <c r="L1360" s="78"/>
      <c r="N1360" s="78">
        <v>5.0000000000000002E-11</v>
      </c>
      <c r="O1360" s="78">
        <v>0.93391333655999997</v>
      </c>
      <c r="P1360" s="78">
        <v>52102.5091572893</v>
      </c>
      <c r="Q1360" s="77">
        <f t="shared" si="484"/>
        <v>2.3818606235436959E-11</v>
      </c>
      <c r="R1360" s="77">
        <f t="shared" si="485"/>
        <v>2.3839794883146046E-11</v>
      </c>
      <c r="S1360" s="77">
        <f t="shared" si="486"/>
        <v>2.3839796294335374E-11</v>
      </c>
      <c r="T1360" s="77">
        <f t="shared" si="487"/>
        <v>2.3839796294427815E-11</v>
      </c>
      <c r="V1360" s="78"/>
      <c r="W1360" s="78"/>
      <c r="X1360" s="78"/>
      <c r="AD1360" s="78"/>
      <c r="AE1360" s="78"/>
      <c r="AF1360" s="78"/>
      <c r="AL1360" s="78"/>
      <c r="AM1360" s="78"/>
      <c r="AN1360" s="78"/>
      <c r="AT1360" s="78"/>
      <c r="AU1360" s="78"/>
      <c r="AV1360" s="78"/>
      <c r="BB1360" s="78"/>
      <c r="BC1360" s="78"/>
      <c r="BD1360" s="78"/>
      <c r="BJ1360" s="78"/>
      <c r="BK1360" s="78"/>
      <c r="BL1360" s="78"/>
      <c r="BR1360" s="78"/>
      <c r="BS1360" s="78"/>
      <c r="BT1360" s="78"/>
      <c r="BZ1360" s="78"/>
      <c r="CA1360" s="78"/>
      <c r="CB1360" s="78"/>
      <c r="CH1360" s="78"/>
      <c r="CI1360" s="78"/>
      <c r="CJ1360" s="78"/>
      <c r="CP1360" s="78"/>
      <c r="CQ1360" s="78"/>
      <c r="CR1360" s="78"/>
      <c r="CX1360" s="78"/>
      <c r="CY1360" s="78"/>
      <c r="CZ1360" s="78"/>
      <c r="DF1360" s="78"/>
      <c r="DG1360" s="78"/>
      <c r="DH1360" s="78"/>
      <c r="DN1360" s="78"/>
      <c r="DO1360" s="78"/>
      <c r="DP1360" s="78"/>
      <c r="DV1360" s="78"/>
      <c r="DW1360" s="78"/>
      <c r="DX1360" s="78"/>
      <c r="ED1360" s="78"/>
      <c r="EE1360" s="78"/>
      <c r="EF1360" s="78"/>
      <c r="EL1360" s="78"/>
      <c r="EM1360" s="78"/>
      <c r="EN1360" s="78"/>
      <c r="ET1360" s="78"/>
      <c r="EU1360" s="78"/>
      <c r="EV1360" s="78"/>
    </row>
    <row r="1361" spans="12:152" s="77" customFormat="1" ht="12.75">
      <c r="L1361" s="78"/>
      <c r="N1361" s="78">
        <v>3.9999999999999998E-11</v>
      </c>
      <c r="O1361" s="78">
        <v>2.33941435272</v>
      </c>
      <c r="P1361" s="78">
        <v>23389.451694197</v>
      </c>
      <c r="Q1361" s="77">
        <f t="shared" si="484"/>
        <v>-4.4151983760157704E-12</v>
      </c>
      <c r="R1361" s="77">
        <f t="shared" si="485"/>
        <v>-4.4238010789993993E-12</v>
      </c>
      <c r="S1361" s="77">
        <f t="shared" si="486"/>
        <v>-4.4238016520173941E-12</v>
      </c>
      <c r="T1361" s="77">
        <f t="shared" si="487"/>
        <v>-4.4238016520558103E-12</v>
      </c>
      <c r="V1361" s="78"/>
      <c r="W1361" s="78"/>
      <c r="X1361" s="78"/>
      <c r="AD1361" s="78"/>
      <c r="AE1361" s="78"/>
      <c r="AF1361" s="78"/>
      <c r="AL1361" s="78"/>
      <c r="AM1361" s="78"/>
      <c r="AN1361" s="78"/>
      <c r="AT1361" s="78"/>
      <c r="AU1361" s="78"/>
      <c r="AV1361" s="78"/>
      <c r="BB1361" s="78"/>
      <c r="BC1361" s="78"/>
      <c r="BD1361" s="78"/>
      <c r="BJ1361" s="78"/>
      <c r="BK1361" s="78"/>
      <c r="BL1361" s="78"/>
      <c r="BR1361" s="78"/>
      <c r="BS1361" s="78"/>
      <c r="BT1361" s="78"/>
      <c r="BZ1361" s="78"/>
      <c r="CA1361" s="78"/>
      <c r="CB1361" s="78"/>
      <c r="CH1361" s="78"/>
      <c r="CI1361" s="78"/>
      <c r="CJ1361" s="78"/>
      <c r="CP1361" s="78"/>
      <c r="CQ1361" s="78"/>
      <c r="CR1361" s="78"/>
      <c r="CX1361" s="78"/>
      <c r="CY1361" s="78"/>
      <c r="CZ1361" s="78"/>
      <c r="DF1361" s="78"/>
      <c r="DG1361" s="78"/>
      <c r="DH1361" s="78"/>
      <c r="DN1361" s="78"/>
      <c r="DO1361" s="78"/>
      <c r="DP1361" s="78"/>
      <c r="DV1361" s="78"/>
      <c r="DW1361" s="78"/>
      <c r="DX1361" s="78"/>
      <c r="ED1361" s="78"/>
      <c r="EE1361" s="78"/>
      <c r="EF1361" s="78"/>
      <c r="EL1361" s="78"/>
      <c r="EM1361" s="78"/>
      <c r="EN1361" s="78"/>
      <c r="ET1361" s="78"/>
      <c r="EU1361" s="78"/>
      <c r="EV1361" s="78"/>
    </row>
    <row r="1362" spans="12:152" s="77" customFormat="1" ht="12.75">
      <c r="L1362" s="78"/>
      <c r="N1362" s="78">
        <v>3.9999999999999998E-11</v>
      </c>
      <c r="O1362" s="78">
        <v>3.5937068293099999</v>
      </c>
      <c r="P1362" s="78">
        <v>46564.470855900399</v>
      </c>
      <c r="Q1362" s="77">
        <f t="shared" si="484"/>
        <v>-3.9724681302730223E-11</v>
      </c>
      <c r="R1362" s="77">
        <f t="shared" si="485"/>
        <v>-3.9722659292232024E-11</v>
      </c>
      <c r="S1362" s="77">
        <f t="shared" si="486"/>
        <v>-3.9722659157300436E-11</v>
      </c>
      <c r="T1362" s="77">
        <f t="shared" si="487"/>
        <v>-3.9722659157291615E-11</v>
      </c>
      <c r="V1362" s="78"/>
      <c r="W1362" s="78"/>
      <c r="X1362" s="78"/>
      <c r="AD1362" s="78"/>
      <c r="AE1362" s="78"/>
      <c r="AF1362" s="78"/>
      <c r="AL1362" s="78"/>
      <c r="AM1362" s="78"/>
      <c r="AN1362" s="78"/>
      <c r="AT1362" s="78"/>
      <c r="AU1362" s="78"/>
      <c r="AV1362" s="78"/>
      <c r="BB1362" s="78"/>
      <c r="BC1362" s="78"/>
      <c r="BD1362" s="78"/>
      <c r="BJ1362" s="78"/>
      <c r="BK1362" s="78"/>
      <c r="BL1362" s="78"/>
      <c r="BR1362" s="78"/>
      <c r="BS1362" s="78"/>
      <c r="BT1362" s="78"/>
      <c r="BZ1362" s="78"/>
      <c r="CA1362" s="78"/>
      <c r="CB1362" s="78"/>
      <c r="CH1362" s="78"/>
      <c r="CI1362" s="78"/>
      <c r="CJ1362" s="78"/>
      <c r="CP1362" s="78"/>
      <c r="CQ1362" s="78"/>
      <c r="CR1362" s="78"/>
      <c r="CX1362" s="78"/>
      <c r="CY1362" s="78"/>
      <c r="CZ1362" s="78"/>
      <c r="DF1362" s="78"/>
      <c r="DG1362" s="78"/>
      <c r="DH1362" s="78"/>
      <c r="DN1362" s="78"/>
      <c r="DO1362" s="78"/>
      <c r="DP1362" s="78"/>
      <c r="DV1362" s="78"/>
      <c r="DW1362" s="78"/>
      <c r="DX1362" s="78"/>
      <c r="ED1362" s="78"/>
      <c r="EE1362" s="78"/>
      <c r="EF1362" s="78"/>
      <c r="EL1362" s="78"/>
      <c r="EM1362" s="78"/>
      <c r="EN1362" s="78"/>
      <c r="ET1362" s="78"/>
      <c r="EU1362" s="78"/>
      <c r="EV1362" s="78"/>
    </row>
    <row r="1363" spans="12:152" s="77" customFormat="1" ht="12.75">
      <c r="L1363" s="78"/>
      <c r="N1363" s="78">
        <v>3.9999999999999998E-11</v>
      </c>
      <c r="O1363" s="78">
        <v>2.9083583130699999</v>
      </c>
      <c r="P1363" s="78">
        <v>61299.383038165703</v>
      </c>
      <c r="Q1363" s="77">
        <f t="shared" si="484"/>
        <v>-2.7285006027923762E-11</v>
      </c>
      <c r="R1363" s="77">
        <f t="shared" si="485"/>
        <v>-2.7268413589948287E-11</v>
      </c>
      <c r="S1363" s="77">
        <f t="shared" si="486"/>
        <v>-2.726841248443526E-11</v>
      </c>
      <c r="T1363" s="77">
        <f t="shared" si="487"/>
        <v>-2.7268412484362064E-11</v>
      </c>
      <c r="V1363" s="78"/>
      <c r="W1363" s="78"/>
      <c r="X1363" s="78"/>
      <c r="AD1363" s="78"/>
      <c r="AE1363" s="78"/>
      <c r="AF1363" s="78"/>
      <c r="AL1363" s="78"/>
      <c r="AM1363" s="78"/>
      <c r="AN1363" s="78"/>
      <c r="AT1363" s="78"/>
      <c r="AU1363" s="78"/>
      <c r="AV1363" s="78"/>
      <c r="BB1363" s="78"/>
      <c r="BC1363" s="78"/>
      <c r="BD1363" s="78"/>
      <c r="BJ1363" s="78"/>
      <c r="BK1363" s="78"/>
      <c r="BL1363" s="78"/>
      <c r="BR1363" s="78"/>
      <c r="BS1363" s="78"/>
      <c r="BT1363" s="78"/>
      <c r="BZ1363" s="78"/>
      <c r="CA1363" s="78"/>
      <c r="CB1363" s="78"/>
      <c r="CH1363" s="78"/>
      <c r="CI1363" s="78"/>
      <c r="CJ1363" s="78"/>
      <c r="CP1363" s="78"/>
      <c r="CQ1363" s="78"/>
      <c r="CR1363" s="78"/>
      <c r="CX1363" s="78"/>
      <c r="CY1363" s="78"/>
      <c r="CZ1363" s="78"/>
      <c r="DF1363" s="78"/>
      <c r="DG1363" s="78"/>
      <c r="DH1363" s="78"/>
      <c r="DN1363" s="78"/>
      <c r="DO1363" s="78"/>
      <c r="DP1363" s="78"/>
      <c r="DV1363" s="78"/>
      <c r="DW1363" s="78"/>
      <c r="DX1363" s="78"/>
      <c r="ED1363" s="78"/>
      <c r="EE1363" s="78"/>
      <c r="EF1363" s="78"/>
      <c r="EL1363" s="78"/>
      <c r="EM1363" s="78"/>
      <c r="EN1363" s="78"/>
      <c r="ET1363" s="78"/>
      <c r="EU1363" s="78"/>
      <c r="EV1363" s="78"/>
    </row>
    <row r="1364" spans="12:152" s="77" customFormat="1" ht="12.75">
      <c r="L1364" s="78"/>
      <c r="N1364" s="78">
        <v>3.9999999999999998E-11</v>
      </c>
      <c r="O1364" s="78">
        <v>6.2788481817499999</v>
      </c>
      <c r="P1364" s="78">
        <v>170068.84005193599</v>
      </c>
      <c r="Q1364" s="77">
        <f t="shared" si="484"/>
        <v>3.5375086132086616E-11</v>
      </c>
      <c r="R1364" s="77">
        <f t="shared" si="485"/>
        <v>3.5345665012412935E-11</v>
      </c>
      <c r="S1364" s="77">
        <f t="shared" si="486"/>
        <v>3.5345663049762084E-11</v>
      </c>
      <c r="T1364" s="77">
        <f t="shared" si="487"/>
        <v>3.5345663049632216E-11</v>
      </c>
      <c r="V1364" s="78"/>
      <c r="W1364" s="78"/>
      <c r="X1364" s="78"/>
      <c r="AD1364" s="78"/>
      <c r="AE1364" s="78"/>
      <c r="AF1364" s="78"/>
      <c r="AL1364" s="78"/>
      <c r="AM1364" s="78"/>
      <c r="AN1364" s="78"/>
      <c r="AT1364" s="78"/>
      <c r="AU1364" s="78"/>
      <c r="AV1364" s="78"/>
      <c r="BB1364" s="78"/>
      <c r="BC1364" s="78"/>
      <c r="BD1364" s="78"/>
      <c r="BJ1364" s="78"/>
      <c r="BK1364" s="78"/>
      <c r="BL1364" s="78"/>
      <c r="BR1364" s="78"/>
      <c r="BS1364" s="78"/>
      <c r="BT1364" s="78"/>
      <c r="BZ1364" s="78"/>
      <c r="CA1364" s="78"/>
      <c r="CB1364" s="78"/>
      <c r="CH1364" s="78"/>
      <c r="CI1364" s="78"/>
      <c r="CJ1364" s="78"/>
      <c r="CP1364" s="78"/>
      <c r="CQ1364" s="78"/>
      <c r="CR1364" s="78"/>
      <c r="CX1364" s="78"/>
      <c r="CY1364" s="78"/>
      <c r="CZ1364" s="78"/>
      <c r="DF1364" s="78"/>
      <c r="DG1364" s="78"/>
      <c r="DH1364" s="78"/>
      <c r="DN1364" s="78"/>
      <c r="DO1364" s="78"/>
      <c r="DP1364" s="78"/>
      <c r="DV1364" s="78"/>
      <c r="DW1364" s="78"/>
      <c r="DX1364" s="78"/>
      <c r="ED1364" s="78"/>
      <c r="EE1364" s="78"/>
      <c r="EF1364" s="78"/>
      <c r="EL1364" s="78"/>
      <c r="EM1364" s="78"/>
      <c r="EN1364" s="78"/>
      <c r="ET1364" s="78"/>
      <c r="EU1364" s="78"/>
      <c r="EV1364" s="78"/>
    </row>
    <row r="1365" spans="12:152" s="77" customFormat="1" ht="12.75">
      <c r="L1365" s="78"/>
      <c r="N1365" s="78">
        <v>3.9999999999999998E-11</v>
      </c>
      <c r="O1365" s="78">
        <v>4.9017047724199996</v>
      </c>
      <c r="P1365" s="78">
        <v>104888.417078392</v>
      </c>
      <c r="Q1365" s="77">
        <f t="shared" si="484"/>
        <v>7.0638706691601326E-12</v>
      </c>
      <c r="R1365" s="77">
        <f t="shared" si="485"/>
        <v>7.1020731694492567E-12</v>
      </c>
      <c r="S1365" s="77">
        <f t="shared" si="486"/>
        <v>7.1020757138941789E-12</v>
      </c>
      <c r="T1365" s="77">
        <f t="shared" si="487"/>
        <v>7.102075714059762E-12</v>
      </c>
      <c r="V1365" s="78"/>
      <c r="W1365" s="78"/>
      <c r="X1365" s="78"/>
      <c r="AD1365" s="78"/>
      <c r="AE1365" s="78"/>
      <c r="AF1365" s="78"/>
      <c r="AL1365" s="78"/>
      <c r="AM1365" s="78"/>
      <c r="AN1365" s="78"/>
      <c r="AT1365" s="78"/>
      <c r="AU1365" s="78"/>
      <c r="AV1365" s="78"/>
      <c r="BB1365" s="78"/>
      <c r="BC1365" s="78"/>
      <c r="BD1365" s="78"/>
      <c r="BJ1365" s="78"/>
      <c r="BK1365" s="78"/>
      <c r="BL1365" s="78"/>
      <c r="BR1365" s="78"/>
      <c r="BS1365" s="78"/>
      <c r="BT1365" s="78"/>
      <c r="BZ1365" s="78"/>
      <c r="CA1365" s="78"/>
      <c r="CB1365" s="78"/>
      <c r="CH1365" s="78"/>
      <c r="CI1365" s="78"/>
      <c r="CJ1365" s="78"/>
      <c r="CP1365" s="78"/>
      <c r="CQ1365" s="78"/>
      <c r="CR1365" s="78"/>
      <c r="CX1365" s="78"/>
      <c r="CY1365" s="78"/>
      <c r="CZ1365" s="78"/>
      <c r="DF1365" s="78"/>
      <c r="DG1365" s="78"/>
      <c r="DH1365" s="78"/>
      <c r="DN1365" s="78"/>
      <c r="DO1365" s="78"/>
      <c r="DP1365" s="78"/>
      <c r="DV1365" s="78"/>
      <c r="DW1365" s="78"/>
      <c r="DX1365" s="78"/>
      <c r="ED1365" s="78"/>
      <c r="EE1365" s="78"/>
      <c r="EF1365" s="78"/>
      <c r="EL1365" s="78"/>
      <c r="EM1365" s="78"/>
      <c r="EN1365" s="78"/>
      <c r="ET1365" s="78"/>
      <c r="EU1365" s="78"/>
      <c r="EV1365" s="78"/>
    </row>
    <row r="1366" spans="12:152" s="77" customFormat="1" ht="12.75">
      <c r="L1366" s="78"/>
      <c r="N1366" s="78">
        <v>3.9999999999999998E-11</v>
      </c>
      <c r="O1366" s="78">
        <v>4.5642637707600002</v>
      </c>
      <c r="P1366" s="78">
        <v>46131.577701773</v>
      </c>
      <c r="Q1366" s="77">
        <f t="shared" si="484"/>
        <v>3.9750381426784521E-11</v>
      </c>
      <c r="R1366" s="77">
        <f t="shared" si="485"/>
        <v>3.9752282061662654E-11</v>
      </c>
      <c r="S1366" s="77">
        <f t="shared" si="486"/>
        <v>3.9752282188022468E-11</v>
      </c>
      <c r="T1366" s="77">
        <f t="shared" si="487"/>
        <v>3.9752282188030933E-11</v>
      </c>
      <c r="V1366" s="78"/>
      <c r="W1366" s="78"/>
      <c r="X1366" s="78"/>
      <c r="AD1366" s="78"/>
      <c r="AE1366" s="78"/>
      <c r="AF1366" s="78"/>
      <c r="AL1366" s="78"/>
      <c r="AM1366" s="78"/>
      <c r="AN1366" s="78"/>
      <c r="AT1366" s="78"/>
      <c r="AU1366" s="78"/>
      <c r="AV1366" s="78"/>
      <c r="BB1366" s="78"/>
      <c r="BC1366" s="78"/>
      <c r="BD1366" s="78"/>
      <c r="BJ1366" s="78"/>
      <c r="BK1366" s="78"/>
      <c r="BL1366" s="78"/>
      <c r="BR1366" s="78"/>
      <c r="BS1366" s="78"/>
      <c r="BT1366" s="78"/>
      <c r="BZ1366" s="78"/>
      <c r="CA1366" s="78"/>
      <c r="CB1366" s="78"/>
      <c r="CH1366" s="78"/>
      <c r="CI1366" s="78"/>
      <c r="CJ1366" s="78"/>
      <c r="CP1366" s="78"/>
      <c r="CQ1366" s="78"/>
      <c r="CR1366" s="78"/>
      <c r="CX1366" s="78"/>
      <c r="CY1366" s="78"/>
      <c r="CZ1366" s="78"/>
      <c r="DF1366" s="78"/>
      <c r="DG1366" s="78"/>
      <c r="DH1366" s="78"/>
      <c r="DN1366" s="78"/>
      <c r="DO1366" s="78"/>
      <c r="DP1366" s="78"/>
      <c r="DV1366" s="78"/>
      <c r="DW1366" s="78"/>
      <c r="DX1366" s="78"/>
      <c r="ED1366" s="78"/>
      <c r="EE1366" s="78"/>
      <c r="EF1366" s="78"/>
      <c r="EL1366" s="78"/>
      <c r="EM1366" s="78"/>
      <c r="EN1366" s="78"/>
      <c r="ET1366" s="78"/>
      <c r="EU1366" s="78"/>
      <c r="EV1366" s="78"/>
    </row>
    <row r="1367" spans="12:152" s="77" customFormat="1" ht="12.75">
      <c r="L1367" s="78"/>
      <c r="N1367" s="78">
        <v>5.0000000000000002E-11</v>
      </c>
      <c r="O1367" s="78">
        <v>2.1265806717800002</v>
      </c>
      <c r="P1367" s="78">
        <v>130542.608482089</v>
      </c>
      <c r="Q1367" s="77">
        <f t="shared" si="484"/>
        <v>3.1475663392054518E-11</v>
      </c>
      <c r="R1367" s="77">
        <f t="shared" si="485"/>
        <v>3.1522560597622996E-11</v>
      </c>
      <c r="S1367" s="77">
        <f t="shared" si="486"/>
        <v>3.1522563719907874E-11</v>
      </c>
      <c r="T1367" s="77">
        <f t="shared" si="487"/>
        <v>3.1522563720115257E-11</v>
      </c>
      <c r="V1367" s="78"/>
      <c r="W1367" s="78"/>
      <c r="X1367" s="78"/>
      <c r="AD1367" s="78"/>
      <c r="AE1367" s="78"/>
      <c r="AF1367" s="78"/>
      <c r="AL1367" s="78"/>
      <c r="AM1367" s="78"/>
      <c r="AN1367" s="78"/>
      <c r="AT1367" s="78"/>
      <c r="AU1367" s="78"/>
      <c r="AV1367" s="78"/>
      <c r="BB1367" s="78"/>
      <c r="BC1367" s="78"/>
      <c r="BD1367" s="78"/>
      <c r="BJ1367" s="78"/>
      <c r="BK1367" s="78"/>
      <c r="BL1367" s="78"/>
      <c r="BR1367" s="78"/>
      <c r="BS1367" s="78"/>
      <c r="BT1367" s="78"/>
      <c r="BZ1367" s="78"/>
      <c r="CA1367" s="78"/>
      <c r="CB1367" s="78"/>
      <c r="CH1367" s="78"/>
      <c r="CI1367" s="78"/>
      <c r="CJ1367" s="78"/>
      <c r="CP1367" s="78"/>
      <c r="CQ1367" s="78"/>
      <c r="CR1367" s="78"/>
      <c r="CX1367" s="78"/>
      <c r="CY1367" s="78"/>
      <c r="CZ1367" s="78"/>
      <c r="DF1367" s="78"/>
      <c r="DG1367" s="78"/>
      <c r="DH1367" s="78"/>
      <c r="DN1367" s="78"/>
      <c r="DO1367" s="78"/>
      <c r="DP1367" s="78"/>
      <c r="DV1367" s="78"/>
      <c r="DW1367" s="78"/>
      <c r="DX1367" s="78"/>
      <c r="ED1367" s="78"/>
      <c r="EE1367" s="78"/>
      <c r="EF1367" s="78"/>
      <c r="EL1367" s="78"/>
      <c r="EM1367" s="78"/>
      <c r="EN1367" s="78"/>
      <c r="ET1367" s="78"/>
      <c r="EU1367" s="78"/>
      <c r="EV1367" s="78"/>
    </row>
    <row r="1368" spans="12:152" s="77" customFormat="1" ht="12.75">
      <c r="L1368" s="78"/>
      <c r="N1368" s="78">
        <v>5.0000000000000002E-11</v>
      </c>
      <c r="O1368" s="78">
        <v>2.5051901652800002</v>
      </c>
      <c r="P1368" s="78">
        <v>79845.668773005498</v>
      </c>
      <c r="Q1368" s="77">
        <f t="shared" si="484"/>
        <v>4.6396476764107468E-11</v>
      </c>
      <c r="R1368" s="77">
        <f t="shared" si="485"/>
        <v>4.6382696208324104E-11</v>
      </c>
      <c r="S1368" s="77">
        <f t="shared" si="486"/>
        <v>4.6382695289559954E-11</v>
      </c>
      <c r="T1368" s="77">
        <f t="shared" si="487"/>
        <v>4.6382695289499447E-11</v>
      </c>
      <c r="V1368" s="78"/>
      <c r="W1368" s="78"/>
      <c r="X1368" s="78"/>
      <c r="AD1368" s="78"/>
      <c r="AE1368" s="78"/>
      <c r="AF1368" s="78"/>
      <c r="AL1368" s="78"/>
      <c r="AM1368" s="78"/>
      <c r="AN1368" s="78"/>
      <c r="AT1368" s="78"/>
      <c r="AU1368" s="78"/>
      <c r="AV1368" s="78"/>
      <c r="BB1368" s="78"/>
      <c r="BC1368" s="78"/>
      <c r="BD1368" s="78"/>
      <c r="BJ1368" s="78"/>
      <c r="BK1368" s="78"/>
      <c r="BL1368" s="78"/>
      <c r="BR1368" s="78"/>
      <c r="BS1368" s="78"/>
      <c r="BT1368" s="78"/>
      <c r="BZ1368" s="78"/>
      <c r="CA1368" s="78"/>
      <c r="CB1368" s="78"/>
      <c r="CH1368" s="78"/>
      <c r="CI1368" s="78"/>
      <c r="CJ1368" s="78"/>
      <c r="CP1368" s="78"/>
      <c r="CQ1368" s="78"/>
      <c r="CR1368" s="78"/>
      <c r="CX1368" s="78"/>
      <c r="CY1368" s="78"/>
      <c r="CZ1368" s="78"/>
      <c r="DF1368" s="78"/>
      <c r="DG1368" s="78"/>
      <c r="DH1368" s="78"/>
      <c r="DN1368" s="78"/>
      <c r="DO1368" s="78"/>
      <c r="DP1368" s="78"/>
      <c r="DV1368" s="78"/>
      <c r="DW1368" s="78"/>
      <c r="DX1368" s="78"/>
      <c r="ED1368" s="78"/>
      <c r="EE1368" s="78"/>
      <c r="EF1368" s="78"/>
      <c r="EL1368" s="78"/>
      <c r="EM1368" s="78"/>
      <c r="EN1368" s="78"/>
      <c r="ET1368" s="78"/>
      <c r="EU1368" s="78"/>
      <c r="EV1368" s="78"/>
    </row>
    <row r="1369" spans="12:152" s="77" customFormat="1" ht="12.75">
      <c r="L1369" s="78"/>
      <c r="N1369" s="78">
        <v>3.9999999999999998E-11</v>
      </c>
      <c r="O1369" s="78">
        <v>6.24881318031</v>
      </c>
      <c r="P1369" s="78">
        <v>18073.7049386502</v>
      </c>
      <c r="Q1369" s="77">
        <f t="shared" si="484"/>
        <v>3.8379525238213319E-11</v>
      </c>
      <c r="R1369" s="77">
        <f t="shared" si="485"/>
        <v>3.8381409182253305E-11</v>
      </c>
      <c r="S1369" s="77">
        <f t="shared" si="486"/>
        <v>3.8381409307706806E-11</v>
      </c>
      <c r="T1369" s="77">
        <f t="shared" si="487"/>
        <v>3.838140930771513E-11</v>
      </c>
      <c r="V1369" s="78"/>
      <c r="W1369" s="78"/>
      <c r="X1369" s="78"/>
      <c r="AD1369" s="78"/>
      <c r="AE1369" s="78"/>
      <c r="AF1369" s="78"/>
      <c r="AL1369" s="78"/>
      <c r="AM1369" s="78"/>
      <c r="AN1369" s="78"/>
      <c r="AT1369" s="78"/>
      <c r="AU1369" s="78"/>
      <c r="AV1369" s="78"/>
      <c r="BB1369" s="78"/>
      <c r="BC1369" s="78"/>
      <c r="BD1369" s="78"/>
      <c r="BJ1369" s="78"/>
      <c r="BK1369" s="78"/>
      <c r="BL1369" s="78"/>
      <c r="BR1369" s="78"/>
      <c r="BS1369" s="78"/>
      <c r="BT1369" s="78"/>
      <c r="BZ1369" s="78"/>
      <c r="CA1369" s="78"/>
      <c r="CB1369" s="78"/>
      <c r="CH1369" s="78"/>
      <c r="CI1369" s="78"/>
      <c r="CJ1369" s="78"/>
      <c r="CP1369" s="78"/>
      <c r="CQ1369" s="78"/>
      <c r="CR1369" s="78"/>
      <c r="CX1369" s="78"/>
      <c r="CY1369" s="78"/>
      <c r="CZ1369" s="78"/>
      <c r="DF1369" s="78"/>
      <c r="DG1369" s="78"/>
      <c r="DH1369" s="78"/>
      <c r="DN1369" s="78"/>
      <c r="DO1369" s="78"/>
      <c r="DP1369" s="78"/>
      <c r="DV1369" s="78"/>
      <c r="DW1369" s="78"/>
      <c r="DX1369" s="78"/>
      <c r="ED1369" s="78"/>
      <c r="EE1369" s="78"/>
      <c r="EF1369" s="78"/>
      <c r="EL1369" s="78"/>
      <c r="EM1369" s="78"/>
      <c r="EN1369" s="78"/>
      <c r="ET1369" s="78"/>
      <c r="EU1369" s="78"/>
      <c r="EV1369" s="78"/>
    </row>
    <row r="1370" spans="12:152" s="77" customFormat="1" ht="12.75">
      <c r="L1370" s="78"/>
      <c r="N1370" s="78">
        <v>3.9999999999999998E-11</v>
      </c>
      <c r="O1370" s="78">
        <v>1.1086811022500001</v>
      </c>
      <c r="P1370" s="78">
        <v>52072.024094567802</v>
      </c>
      <c r="Q1370" s="77">
        <f t="shared" si="484"/>
        <v>6.0854579429245202E-12</v>
      </c>
      <c r="R1370" s="77">
        <f t="shared" si="485"/>
        <v>6.104503132677898E-12</v>
      </c>
      <c r="S1370" s="77">
        <f t="shared" si="486"/>
        <v>6.1045044012278787E-12</v>
      </c>
      <c r="T1370" s="77">
        <f t="shared" si="487"/>
        <v>6.1045044013110225E-12</v>
      </c>
      <c r="V1370" s="78"/>
      <c r="W1370" s="78"/>
      <c r="X1370" s="78"/>
      <c r="AD1370" s="78"/>
      <c r="AE1370" s="78"/>
      <c r="AF1370" s="78"/>
      <c r="AL1370" s="78"/>
      <c r="AM1370" s="78"/>
      <c r="AN1370" s="78"/>
      <c r="AT1370" s="78"/>
      <c r="AU1370" s="78"/>
      <c r="AV1370" s="78"/>
      <c r="BB1370" s="78"/>
      <c r="BC1370" s="78"/>
      <c r="BD1370" s="78"/>
      <c r="BJ1370" s="78"/>
      <c r="BK1370" s="78"/>
      <c r="BL1370" s="78"/>
      <c r="BR1370" s="78"/>
      <c r="BS1370" s="78"/>
      <c r="BT1370" s="78"/>
      <c r="BZ1370" s="78"/>
      <c r="CA1370" s="78"/>
      <c r="CB1370" s="78"/>
      <c r="CH1370" s="78"/>
      <c r="CI1370" s="78"/>
      <c r="CJ1370" s="78"/>
      <c r="CP1370" s="78"/>
      <c r="CQ1370" s="78"/>
      <c r="CR1370" s="78"/>
      <c r="CX1370" s="78"/>
      <c r="CY1370" s="78"/>
      <c r="CZ1370" s="78"/>
      <c r="DF1370" s="78"/>
      <c r="DG1370" s="78"/>
      <c r="DH1370" s="78"/>
      <c r="DN1370" s="78"/>
      <c r="DO1370" s="78"/>
      <c r="DP1370" s="78"/>
      <c r="DV1370" s="78"/>
      <c r="DW1370" s="78"/>
      <c r="DX1370" s="78"/>
      <c r="ED1370" s="78"/>
      <c r="EE1370" s="78"/>
      <c r="EF1370" s="78"/>
      <c r="EL1370" s="78"/>
      <c r="EM1370" s="78"/>
      <c r="EN1370" s="78"/>
      <c r="ET1370" s="78"/>
      <c r="EU1370" s="78"/>
      <c r="EV1370" s="78"/>
    </row>
    <row r="1371" spans="12:152" s="77" customFormat="1" ht="12.75">
      <c r="L1371" s="78"/>
      <c r="N1371" s="78">
        <v>3.9999999999999998E-11</v>
      </c>
      <c r="O1371" s="78">
        <v>6.1451579135700003</v>
      </c>
      <c r="P1371" s="78">
        <v>34102.1013444981</v>
      </c>
      <c r="Q1371" s="77">
        <f t="shared" si="484"/>
        <v>2.996494359126769E-11</v>
      </c>
      <c r="R1371" s="77">
        <f t="shared" si="485"/>
        <v>2.9956582156835929E-11</v>
      </c>
      <c r="S1371" s="77">
        <f t="shared" si="486"/>
        <v>2.9956581599782254E-11</v>
      </c>
      <c r="T1371" s="77">
        <f t="shared" si="487"/>
        <v>2.9956581599745342E-11</v>
      </c>
      <c r="V1371" s="78"/>
      <c r="W1371" s="78"/>
      <c r="X1371" s="78"/>
      <c r="AD1371" s="78"/>
      <c r="AE1371" s="78"/>
      <c r="AF1371" s="78"/>
      <c r="AL1371" s="78"/>
      <c r="AM1371" s="78"/>
      <c r="AN1371" s="78"/>
      <c r="AT1371" s="78"/>
      <c r="AU1371" s="78"/>
      <c r="AV1371" s="78"/>
      <c r="BB1371" s="78"/>
      <c r="BC1371" s="78"/>
      <c r="BD1371" s="78"/>
      <c r="BJ1371" s="78"/>
      <c r="BK1371" s="78"/>
      <c r="BL1371" s="78"/>
      <c r="BR1371" s="78"/>
      <c r="BS1371" s="78"/>
      <c r="BT1371" s="78"/>
      <c r="BZ1371" s="78"/>
      <c r="CA1371" s="78"/>
      <c r="CB1371" s="78"/>
      <c r="CH1371" s="78"/>
      <c r="CI1371" s="78"/>
      <c r="CJ1371" s="78"/>
      <c r="CP1371" s="78"/>
      <c r="CQ1371" s="78"/>
      <c r="CR1371" s="78"/>
      <c r="CX1371" s="78"/>
      <c r="CY1371" s="78"/>
      <c r="CZ1371" s="78"/>
      <c r="DF1371" s="78"/>
      <c r="DG1371" s="78"/>
      <c r="DH1371" s="78"/>
      <c r="DN1371" s="78"/>
      <c r="DO1371" s="78"/>
      <c r="DP1371" s="78"/>
      <c r="DV1371" s="78"/>
      <c r="DW1371" s="78"/>
      <c r="DX1371" s="78"/>
      <c r="ED1371" s="78"/>
      <c r="EE1371" s="78"/>
      <c r="EF1371" s="78"/>
      <c r="EL1371" s="78"/>
      <c r="EM1371" s="78"/>
      <c r="EN1371" s="78"/>
      <c r="ET1371" s="78"/>
      <c r="EU1371" s="78"/>
      <c r="EV1371" s="78"/>
    </row>
    <row r="1372" spans="12:152" s="77" customFormat="1" ht="12.75">
      <c r="L1372" s="78"/>
      <c r="N1372" s="78">
        <v>3.9999999999999998E-11</v>
      </c>
      <c r="O1372" s="78">
        <v>2.9409789396999999</v>
      </c>
      <c r="P1372" s="78">
        <v>129902.711195775</v>
      </c>
      <c r="Q1372" s="77">
        <f t="shared" si="484"/>
        <v>2.0559819901700232E-11</v>
      </c>
      <c r="R1372" s="77">
        <f t="shared" si="485"/>
        <v>2.0518568480010177E-11</v>
      </c>
      <c r="S1372" s="77">
        <f t="shared" si="486"/>
        <v>2.0518565731272968E-11</v>
      </c>
      <c r="T1372" s="77">
        <f t="shared" si="487"/>
        <v>2.0518565731089502E-11</v>
      </c>
      <c r="V1372" s="78"/>
      <c r="W1372" s="78"/>
      <c r="X1372" s="78"/>
      <c r="AD1372" s="78"/>
      <c r="AE1372" s="78"/>
      <c r="AF1372" s="78"/>
      <c r="AL1372" s="78"/>
      <c r="AM1372" s="78"/>
      <c r="AN1372" s="78"/>
      <c r="AT1372" s="78"/>
      <c r="AU1372" s="78"/>
      <c r="AV1372" s="78"/>
      <c r="BB1372" s="78"/>
      <c r="BC1372" s="78"/>
      <c r="BD1372" s="78"/>
      <c r="BJ1372" s="78"/>
      <c r="BK1372" s="78"/>
      <c r="BL1372" s="78"/>
      <c r="BR1372" s="78"/>
      <c r="BS1372" s="78"/>
      <c r="BT1372" s="78"/>
      <c r="BZ1372" s="78"/>
      <c r="CA1372" s="78"/>
      <c r="CB1372" s="78"/>
      <c r="CH1372" s="78"/>
      <c r="CI1372" s="78"/>
      <c r="CJ1372" s="78"/>
      <c r="CP1372" s="78"/>
      <c r="CQ1372" s="78"/>
      <c r="CR1372" s="78"/>
      <c r="CX1372" s="78"/>
      <c r="CY1372" s="78"/>
      <c r="CZ1372" s="78"/>
      <c r="DF1372" s="78"/>
      <c r="DG1372" s="78"/>
      <c r="DH1372" s="78"/>
      <c r="DN1372" s="78"/>
      <c r="DO1372" s="78"/>
      <c r="DP1372" s="78"/>
      <c r="DV1372" s="78"/>
      <c r="DW1372" s="78"/>
      <c r="DX1372" s="78"/>
      <c r="ED1372" s="78"/>
      <c r="EE1372" s="78"/>
      <c r="EF1372" s="78"/>
      <c r="EL1372" s="78"/>
      <c r="EM1372" s="78"/>
      <c r="EN1372" s="78"/>
      <c r="ET1372" s="78"/>
      <c r="EU1372" s="78"/>
      <c r="EV1372" s="78"/>
    </row>
    <row r="1373" spans="12:152" s="77" customFormat="1" ht="12.75">
      <c r="L1373" s="78"/>
      <c r="N1373" s="78">
        <v>3.9999999999999998E-11</v>
      </c>
      <c r="O1373" s="78">
        <v>2.91542426579</v>
      </c>
      <c r="P1373" s="78">
        <v>130215.17091216899</v>
      </c>
      <c r="Q1373" s="77">
        <f t="shared" si="484"/>
        <v>-3.7538814134952844E-11</v>
      </c>
      <c r="R1373" s="77">
        <f t="shared" si="485"/>
        <v>-3.7555429268982309E-11</v>
      </c>
      <c r="S1373" s="77">
        <f t="shared" si="486"/>
        <v>-3.7555430373900096E-11</v>
      </c>
      <c r="T1373" s="77">
        <f t="shared" si="487"/>
        <v>-3.7555430373972106E-11</v>
      </c>
      <c r="V1373" s="78"/>
      <c r="W1373" s="78"/>
      <c r="X1373" s="78"/>
      <c r="AD1373" s="78"/>
      <c r="AE1373" s="78"/>
      <c r="AF1373" s="78"/>
      <c r="AL1373" s="78"/>
      <c r="AM1373" s="78"/>
      <c r="AN1373" s="78"/>
      <c r="AT1373" s="78"/>
      <c r="AU1373" s="78"/>
      <c r="AV1373" s="78"/>
      <c r="BB1373" s="78"/>
      <c r="BC1373" s="78"/>
      <c r="BD1373" s="78"/>
      <c r="BJ1373" s="78"/>
      <c r="BK1373" s="78"/>
      <c r="BL1373" s="78"/>
      <c r="BR1373" s="78"/>
      <c r="BS1373" s="78"/>
      <c r="BT1373" s="78"/>
      <c r="BZ1373" s="78"/>
      <c r="CA1373" s="78"/>
      <c r="CB1373" s="78"/>
      <c r="CH1373" s="78"/>
      <c r="CI1373" s="78"/>
      <c r="CJ1373" s="78"/>
      <c r="CP1373" s="78"/>
      <c r="CQ1373" s="78"/>
      <c r="CR1373" s="78"/>
      <c r="CX1373" s="78"/>
      <c r="CY1373" s="78"/>
      <c r="CZ1373" s="78"/>
      <c r="DF1373" s="78"/>
      <c r="DG1373" s="78"/>
      <c r="DH1373" s="78"/>
      <c r="DN1373" s="78"/>
      <c r="DO1373" s="78"/>
      <c r="DP1373" s="78"/>
      <c r="DV1373" s="78"/>
      <c r="DW1373" s="78"/>
      <c r="DX1373" s="78"/>
      <c r="ED1373" s="78"/>
      <c r="EE1373" s="78"/>
      <c r="EF1373" s="78"/>
      <c r="EL1373" s="78"/>
      <c r="EM1373" s="78"/>
      <c r="EN1373" s="78"/>
      <c r="ET1373" s="78"/>
      <c r="EU1373" s="78"/>
      <c r="EV1373" s="78"/>
    </row>
    <row r="1374" spans="12:152" s="77" customFormat="1" ht="12.75">
      <c r="L1374" s="78"/>
      <c r="N1374" s="78">
        <v>5.0000000000000002E-11</v>
      </c>
      <c r="O1374" s="78">
        <v>2.2014651331000001</v>
      </c>
      <c r="P1374" s="78">
        <v>82865.659543685499</v>
      </c>
      <c r="Q1374" s="77">
        <f t="shared" si="484"/>
        <v>7.5461369101661033E-12</v>
      </c>
      <c r="R1374" s="77">
        <f t="shared" si="485"/>
        <v>7.5840280664876839E-12</v>
      </c>
      <c r="S1374" s="77">
        <f t="shared" si="486"/>
        <v>7.5840305902657514E-12</v>
      </c>
      <c r="T1374" s="77">
        <f t="shared" si="487"/>
        <v>7.5840305904343088E-12</v>
      </c>
      <c r="V1374" s="78"/>
      <c r="W1374" s="78"/>
      <c r="X1374" s="78"/>
      <c r="AD1374" s="78"/>
      <c r="AE1374" s="78"/>
      <c r="AF1374" s="78"/>
      <c r="AL1374" s="78"/>
      <c r="AM1374" s="78"/>
      <c r="AN1374" s="78"/>
      <c r="AT1374" s="78"/>
      <c r="AU1374" s="78"/>
      <c r="AV1374" s="78"/>
      <c r="BB1374" s="78"/>
      <c r="BC1374" s="78"/>
      <c r="BD1374" s="78"/>
      <c r="BJ1374" s="78"/>
      <c r="BK1374" s="78"/>
      <c r="BL1374" s="78"/>
      <c r="BR1374" s="78"/>
      <c r="BS1374" s="78"/>
      <c r="BT1374" s="78"/>
      <c r="BZ1374" s="78"/>
      <c r="CA1374" s="78"/>
      <c r="CB1374" s="78"/>
      <c r="CH1374" s="78"/>
      <c r="CI1374" s="78"/>
      <c r="CJ1374" s="78"/>
      <c r="CP1374" s="78"/>
      <c r="CQ1374" s="78"/>
      <c r="CR1374" s="78"/>
      <c r="CX1374" s="78"/>
      <c r="CY1374" s="78"/>
      <c r="CZ1374" s="78"/>
      <c r="DF1374" s="78"/>
      <c r="DG1374" s="78"/>
      <c r="DH1374" s="78"/>
      <c r="DN1374" s="78"/>
      <c r="DO1374" s="78"/>
      <c r="DP1374" s="78"/>
      <c r="DV1374" s="78"/>
      <c r="DW1374" s="78"/>
      <c r="DX1374" s="78"/>
      <c r="ED1374" s="78"/>
      <c r="EE1374" s="78"/>
      <c r="EF1374" s="78"/>
      <c r="EL1374" s="78"/>
      <c r="EM1374" s="78"/>
      <c r="EN1374" s="78"/>
      <c r="ET1374" s="78"/>
      <c r="EU1374" s="78"/>
      <c r="EV1374" s="78"/>
    </row>
    <row r="1375" spans="12:152" s="77" customFormat="1" ht="12.75">
      <c r="L1375" s="78"/>
      <c r="N1375" s="78">
        <v>5.0000000000000002E-11</v>
      </c>
      <c r="O1375" s="78">
        <v>4.4657066362300002</v>
      </c>
      <c r="P1375" s="78">
        <v>104237.173277611</v>
      </c>
      <c r="Q1375" s="77">
        <f t="shared" si="484"/>
        <v>-7.1875029422630908E-12</v>
      </c>
      <c r="R1375" s="77">
        <f t="shared" si="485"/>
        <v>-7.2352174026784626E-12</v>
      </c>
      <c r="S1375" s="77">
        <f t="shared" si="486"/>
        <v>-7.2352205807087469E-12</v>
      </c>
      <c r="T1375" s="77">
        <f t="shared" si="487"/>
        <v>-7.2352205809168547E-12</v>
      </c>
      <c r="V1375" s="78"/>
      <c r="W1375" s="78"/>
      <c r="X1375" s="78"/>
      <c r="AD1375" s="78"/>
      <c r="AE1375" s="78"/>
      <c r="AF1375" s="78"/>
      <c r="AL1375" s="78"/>
      <c r="AM1375" s="78"/>
      <c r="AN1375" s="78"/>
      <c r="AT1375" s="78"/>
      <c r="AU1375" s="78"/>
      <c r="AV1375" s="78"/>
      <c r="BB1375" s="78"/>
      <c r="BC1375" s="78"/>
      <c r="BD1375" s="78"/>
      <c r="BJ1375" s="78"/>
      <c r="BK1375" s="78"/>
      <c r="BL1375" s="78"/>
      <c r="BR1375" s="78"/>
      <c r="BS1375" s="78"/>
      <c r="BT1375" s="78"/>
      <c r="BZ1375" s="78"/>
      <c r="CA1375" s="78"/>
      <c r="CB1375" s="78"/>
      <c r="CH1375" s="78"/>
      <c r="CI1375" s="78"/>
      <c r="CJ1375" s="78"/>
      <c r="CP1375" s="78"/>
      <c r="CQ1375" s="78"/>
      <c r="CR1375" s="78"/>
      <c r="CX1375" s="78"/>
      <c r="CY1375" s="78"/>
      <c r="CZ1375" s="78"/>
      <c r="DF1375" s="78"/>
      <c r="DG1375" s="78"/>
      <c r="DH1375" s="78"/>
      <c r="DN1375" s="78"/>
      <c r="DO1375" s="78"/>
      <c r="DP1375" s="78"/>
      <c r="DV1375" s="78"/>
      <c r="DW1375" s="78"/>
      <c r="DX1375" s="78"/>
      <c r="ED1375" s="78"/>
      <c r="EE1375" s="78"/>
      <c r="EF1375" s="78"/>
      <c r="EL1375" s="78"/>
      <c r="EM1375" s="78"/>
      <c r="EN1375" s="78"/>
      <c r="ET1375" s="78"/>
      <c r="EU1375" s="78"/>
      <c r="EV1375" s="78"/>
    </row>
    <row r="1376" spans="12:152" s="77" customFormat="1" ht="12.75">
      <c r="L1376" s="78"/>
      <c r="N1376" s="78">
        <v>3.9999999999999998E-11</v>
      </c>
      <c r="O1376" s="78">
        <v>5.1333479743000003</v>
      </c>
      <c r="P1376" s="78">
        <v>26387.029535843401</v>
      </c>
      <c r="Q1376" s="77">
        <f t="shared" si="484"/>
        <v>-3.9201024583709118E-11</v>
      </c>
      <c r="R1376" s="77">
        <f t="shared" si="485"/>
        <v>-3.9202965395067209E-11</v>
      </c>
      <c r="S1376" s="77">
        <f t="shared" si="486"/>
        <v>-3.9202965524266546E-11</v>
      </c>
      <c r="T1376" s="77">
        <f t="shared" si="487"/>
        <v>-3.9202965524275121E-11</v>
      </c>
      <c r="V1376" s="78"/>
      <c r="W1376" s="78"/>
      <c r="X1376" s="78"/>
      <c r="AD1376" s="78"/>
      <c r="AE1376" s="78"/>
      <c r="AF1376" s="78"/>
      <c r="AL1376" s="78"/>
      <c r="AM1376" s="78"/>
      <c r="AN1376" s="78"/>
      <c r="AT1376" s="78"/>
      <c r="AU1376" s="78"/>
      <c r="AV1376" s="78"/>
      <c r="BB1376" s="78"/>
      <c r="BC1376" s="78"/>
      <c r="BD1376" s="78"/>
      <c r="BJ1376" s="78"/>
      <c r="BK1376" s="78"/>
      <c r="BL1376" s="78"/>
      <c r="BR1376" s="78"/>
      <c r="BS1376" s="78"/>
      <c r="BT1376" s="78"/>
      <c r="BZ1376" s="78"/>
      <c r="CA1376" s="78"/>
      <c r="CB1376" s="78"/>
      <c r="CH1376" s="78"/>
      <c r="CI1376" s="78"/>
      <c r="CJ1376" s="78"/>
      <c r="CP1376" s="78"/>
      <c r="CQ1376" s="78"/>
      <c r="CR1376" s="78"/>
      <c r="CX1376" s="78"/>
      <c r="CY1376" s="78"/>
      <c r="CZ1376" s="78"/>
      <c r="DF1376" s="78"/>
      <c r="DG1376" s="78"/>
      <c r="DH1376" s="78"/>
      <c r="DN1376" s="78"/>
      <c r="DO1376" s="78"/>
      <c r="DP1376" s="78"/>
      <c r="DV1376" s="78"/>
      <c r="DW1376" s="78"/>
      <c r="DX1376" s="78"/>
      <c r="ED1376" s="78"/>
      <c r="EE1376" s="78"/>
      <c r="EF1376" s="78"/>
      <c r="EL1376" s="78"/>
      <c r="EM1376" s="78"/>
      <c r="EN1376" s="78"/>
      <c r="ET1376" s="78"/>
      <c r="EU1376" s="78"/>
      <c r="EV1376" s="78"/>
    </row>
    <row r="1377" spans="12:152" s="77" customFormat="1" ht="12.75">
      <c r="L1377" s="78"/>
      <c r="N1377" s="78">
        <v>3.9999999999999998E-11</v>
      </c>
      <c r="O1377" s="78">
        <v>5.34965278511</v>
      </c>
      <c r="P1377" s="78">
        <v>24787.076323369201</v>
      </c>
      <c r="Q1377" s="77">
        <f t="shared" si="484"/>
        <v>3.9624060342540648E-11</v>
      </c>
      <c r="R1377" s="77">
        <f t="shared" si="485"/>
        <v>3.9622804633393111E-11</v>
      </c>
      <c r="S1377" s="77">
        <f t="shared" si="486"/>
        <v>3.9622804549681096E-11</v>
      </c>
      <c r="T1377" s="77">
        <f t="shared" si="487"/>
        <v>3.9622804549675493E-11</v>
      </c>
      <c r="V1377" s="78"/>
      <c r="W1377" s="78"/>
      <c r="X1377" s="78"/>
      <c r="AD1377" s="78"/>
      <c r="AE1377" s="78"/>
      <c r="AF1377" s="78"/>
      <c r="AL1377" s="78"/>
      <c r="AM1377" s="78"/>
      <c r="AN1377" s="78"/>
      <c r="AT1377" s="78"/>
      <c r="AU1377" s="78"/>
      <c r="AV1377" s="78"/>
      <c r="BB1377" s="78"/>
      <c r="BC1377" s="78"/>
      <c r="BD1377" s="78"/>
      <c r="BJ1377" s="78"/>
      <c r="BK1377" s="78"/>
      <c r="BL1377" s="78"/>
      <c r="BR1377" s="78"/>
      <c r="BS1377" s="78"/>
      <c r="BT1377" s="78"/>
      <c r="BZ1377" s="78"/>
      <c r="CA1377" s="78"/>
      <c r="CB1377" s="78"/>
      <c r="CH1377" s="78"/>
      <c r="CI1377" s="78"/>
      <c r="CJ1377" s="78"/>
      <c r="CP1377" s="78"/>
      <c r="CQ1377" s="78"/>
      <c r="CR1377" s="78"/>
      <c r="CX1377" s="78"/>
      <c r="CY1377" s="78"/>
      <c r="CZ1377" s="78"/>
      <c r="DF1377" s="78"/>
      <c r="DG1377" s="78"/>
      <c r="DH1377" s="78"/>
      <c r="DN1377" s="78"/>
      <c r="DO1377" s="78"/>
      <c r="DP1377" s="78"/>
      <c r="DV1377" s="78"/>
      <c r="DW1377" s="78"/>
      <c r="DX1377" s="78"/>
      <c r="ED1377" s="78"/>
      <c r="EE1377" s="78"/>
      <c r="EF1377" s="78"/>
      <c r="EL1377" s="78"/>
      <c r="EM1377" s="78"/>
      <c r="EN1377" s="78"/>
      <c r="ET1377" s="78"/>
      <c r="EU1377" s="78"/>
      <c r="EV1377" s="78"/>
    </row>
    <row r="1378" spans="12:152" s="77" customFormat="1" ht="12.75">
      <c r="L1378" s="78"/>
      <c r="N1378" s="78">
        <v>3.9999999999999998E-11</v>
      </c>
      <c r="O1378" s="78">
        <v>4.1777229119700001</v>
      </c>
      <c r="P1378" s="78">
        <v>53132.095439118901</v>
      </c>
      <c r="Q1378" s="77">
        <f t="shared" si="484"/>
        <v>7.1714930187589072E-12</v>
      </c>
      <c r="R1378" s="77">
        <f t="shared" si="485"/>
        <v>7.1521482390801748E-12</v>
      </c>
      <c r="S1378" s="77">
        <f t="shared" si="486"/>
        <v>7.1521469504687338E-12</v>
      </c>
      <c r="T1378" s="77">
        <f t="shared" si="487"/>
        <v>7.152146950383724E-12</v>
      </c>
      <c r="V1378" s="78"/>
      <c r="W1378" s="78"/>
      <c r="X1378" s="78"/>
      <c r="AD1378" s="78"/>
      <c r="AE1378" s="78"/>
      <c r="AF1378" s="78"/>
      <c r="AL1378" s="78"/>
      <c r="AM1378" s="78"/>
      <c r="AN1378" s="78"/>
      <c r="AT1378" s="78"/>
      <c r="AU1378" s="78"/>
      <c r="AV1378" s="78"/>
      <c r="BB1378" s="78"/>
      <c r="BC1378" s="78"/>
      <c r="BD1378" s="78"/>
      <c r="BJ1378" s="78"/>
      <c r="BK1378" s="78"/>
      <c r="BL1378" s="78"/>
      <c r="BR1378" s="78"/>
      <c r="BS1378" s="78"/>
      <c r="BT1378" s="78"/>
      <c r="BZ1378" s="78"/>
      <c r="CA1378" s="78"/>
      <c r="CB1378" s="78"/>
      <c r="CH1378" s="78"/>
      <c r="CI1378" s="78"/>
      <c r="CJ1378" s="78"/>
      <c r="CP1378" s="78"/>
      <c r="CQ1378" s="78"/>
      <c r="CR1378" s="78"/>
      <c r="CX1378" s="78"/>
      <c r="CY1378" s="78"/>
      <c r="CZ1378" s="78"/>
      <c r="DF1378" s="78"/>
      <c r="DG1378" s="78"/>
      <c r="DH1378" s="78"/>
      <c r="DN1378" s="78"/>
      <c r="DO1378" s="78"/>
      <c r="DP1378" s="78"/>
      <c r="DV1378" s="78"/>
      <c r="DW1378" s="78"/>
      <c r="DX1378" s="78"/>
      <c r="ED1378" s="78"/>
      <c r="EE1378" s="78"/>
      <c r="EF1378" s="78"/>
      <c r="EL1378" s="78"/>
      <c r="EM1378" s="78"/>
      <c r="EN1378" s="78"/>
      <c r="ET1378" s="78"/>
      <c r="EU1378" s="78"/>
      <c r="EV1378" s="78"/>
    </row>
    <row r="1379" spans="12:152" s="77" customFormat="1" ht="12.75">
      <c r="L1379" s="78"/>
      <c r="N1379" s="78">
        <v>3.9999999999999998E-11</v>
      </c>
      <c r="O1379" s="78">
        <v>2.66996288682</v>
      </c>
      <c r="P1379" s="78">
        <v>25572.4392704811</v>
      </c>
      <c r="Q1379" s="77">
        <f t="shared" si="484"/>
        <v>2.5231878131599984E-11</v>
      </c>
      <c r="R1379" s="77">
        <f t="shared" si="485"/>
        <v>2.5224534201722485E-11</v>
      </c>
      <c r="S1379" s="77">
        <f t="shared" si="486"/>
        <v>2.5224533712497925E-11</v>
      </c>
      <c r="T1379" s="77">
        <f t="shared" si="487"/>
        <v>2.522453371246528E-11</v>
      </c>
      <c r="V1379" s="78"/>
      <c r="W1379" s="78"/>
      <c r="X1379" s="78"/>
      <c r="AD1379" s="78"/>
      <c r="AE1379" s="78"/>
      <c r="AF1379" s="78"/>
      <c r="AL1379" s="78"/>
      <c r="AM1379" s="78"/>
      <c r="AN1379" s="78"/>
      <c r="AT1379" s="78"/>
      <c r="AU1379" s="78"/>
      <c r="AV1379" s="78"/>
      <c r="BB1379" s="78"/>
      <c r="BC1379" s="78"/>
      <c r="BD1379" s="78"/>
      <c r="BJ1379" s="78"/>
      <c r="BK1379" s="78"/>
      <c r="BL1379" s="78"/>
      <c r="BR1379" s="78"/>
      <c r="BS1379" s="78"/>
      <c r="BT1379" s="78"/>
      <c r="BZ1379" s="78"/>
      <c r="CA1379" s="78"/>
      <c r="CB1379" s="78"/>
      <c r="CH1379" s="78"/>
      <c r="CI1379" s="78"/>
      <c r="CJ1379" s="78"/>
      <c r="CP1379" s="78"/>
      <c r="CQ1379" s="78"/>
      <c r="CR1379" s="78"/>
      <c r="CX1379" s="78"/>
      <c r="CY1379" s="78"/>
      <c r="CZ1379" s="78"/>
      <c r="DF1379" s="78"/>
      <c r="DG1379" s="78"/>
      <c r="DH1379" s="78"/>
      <c r="DN1379" s="78"/>
      <c r="DO1379" s="78"/>
      <c r="DP1379" s="78"/>
      <c r="DV1379" s="78"/>
      <c r="DW1379" s="78"/>
      <c r="DX1379" s="78"/>
      <c r="ED1379" s="78"/>
      <c r="EE1379" s="78"/>
      <c r="EF1379" s="78"/>
      <c r="EL1379" s="78"/>
      <c r="EM1379" s="78"/>
      <c r="EN1379" s="78"/>
      <c r="ET1379" s="78"/>
      <c r="EU1379" s="78"/>
      <c r="EV1379" s="78"/>
    </row>
    <row r="1380" spans="12:152" s="77" customFormat="1" ht="12.75">
      <c r="L1380" s="78"/>
      <c r="N1380" s="78">
        <v>5.0000000000000002E-11</v>
      </c>
      <c r="O1380" s="78">
        <v>1.14175711692</v>
      </c>
      <c r="P1380" s="78">
        <v>188898.39784101001</v>
      </c>
      <c r="Q1380" s="77">
        <f t="shared" si="484"/>
        <v>-4.9881558929015381E-11</v>
      </c>
      <c r="R1380" s="77">
        <f t="shared" si="485"/>
        <v>-4.9875471793436726E-11</v>
      </c>
      <c r="S1380" s="77">
        <f t="shared" si="486"/>
        <v>-4.9875471382899459E-11</v>
      </c>
      <c r="T1380" s="77">
        <f t="shared" si="487"/>
        <v>-4.9875471382872194E-11</v>
      </c>
      <c r="V1380" s="78"/>
      <c r="W1380" s="78"/>
      <c r="X1380" s="78"/>
      <c r="AD1380" s="78"/>
      <c r="AE1380" s="78"/>
      <c r="AF1380" s="78"/>
      <c r="AL1380" s="78"/>
      <c r="AM1380" s="78"/>
      <c r="AN1380" s="78"/>
      <c r="AT1380" s="78"/>
      <c r="AU1380" s="78"/>
      <c r="AV1380" s="78"/>
      <c r="BB1380" s="78"/>
      <c r="BC1380" s="78"/>
      <c r="BD1380" s="78"/>
      <c r="BJ1380" s="78"/>
      <c r="BK1380" s="78"/>
      <c r="BL1380" s="78"/>
      <c r="BR1380" s="78"/>
      <c r="BS1380" s="78"/>
      <c r="BT1380" s="78"/>
      <c r="BZ1380" s="78"/>
      <c r="CA1380" s="78"/>
      <c r="CB1380" s="78"/>
      <c r="CH1380" s="78"/>
      <c r="CI1380" s="78"/>
      <c r="CJ1380" s="78"/>
      <c r="CP1380" s="78"/>
      <c r="CQ1380" s="78"/>
      <c r="CR1380" s="78"/>
      <c r="CX1380" s="78"/>
      <c r="CY1380" s="78"/>
      <c r="CZ1380" s="78"/>
      <c r="DF1380" s="78"/>
      <c r="DG1380" s="78"/>
      <c r="DH1380" s="78"/>
      <c r="DN1380" s="78"/>
      <c r="DO1380" s="78"/>
      <c r="DP1380" s="78"/>
      <c r="DV1380" s="78"/>
      <c r="DW1380" s="78"/>
      <c r="DX1380" s="78"/>
      <c r="ED1380" s="78"/>
      <c r="EE1380" s="78"/>
      <c r="EF1380" s="78"/>
      <c r="EL1380" s="78"/>
      <c r="EM1380" s="78"/>
      <c r="EN1380" s="78"/>
      <c r="ET1380" s="78"/>
      <c r="EU1380" s="78"/>
      <c r="EV1380" s="78"/>
    </row>
  </sheetData>
  <sheetProtection sheet="1" objects="1" scenarios="1"/>
  <customSheetViews>
    <customSheetView guid="{CF7DD578-E3A2-43CE-B6A7-FBD754B1EE99}" scale="130">
      <pageMargins left="0.7" right="0.7" top="0.75" bottom="0.75" header="0.3" footer="0.3"/>
      <pageSetup paperSize="9" orientation="portrait" horizontalDpi="0" verticalDpi="0" r:id="rId1"/>
    </customSheetView>
  </customSheetViews>
  <pageMargins left="0.7" right="0.7" top="0.75" bottom="0.75" header="0.3" footer="0.3"/>
  <pageSetup paperSize="9" orientation="portrait" horizontalDpi="0" verticalDpi="0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Z367"/>
  <sheetViews>
    <sheetView zoomScale="115" zoomScaleNormal="115" workbookViewId="0"/>
  </sheetViews>
  <sheetFormatPr defaultRowHeight="12.6" customHeight="1"/>
  <cols>
    <col min="1" max="1" width="12.85546875" customWidth="1"/>
    <col min="2" max="2" width="12.28515625" customWidth="1"/>
    <col min="3" max="3" width="11.42578125" customWidth="1"/>
    <col min="4" max="4" width="11.7109375" customWidth="1"/>
    <col min="5" max="13" width="12.28515625" customWidth="1"/>
    <col min="14" max="14" width="21.28515625" bestFit="1" customWidth="1"/>
    <col min="15" max="16" width="15.28515625" bestFit="1" customWidth="1"/>
    <col min="17" max="21" width="12.28515625" customWidth="1"/>
    <col min="22" max="22" width="21.28515625" bestFit="1" customWidth="1"/>
    <col min="23" max="24" width="14.85546875" bestFit="1" customWidth="1"/>
    <col min="25" max="29" width="12.28515625" customWidth="1"/>
    <col min="30" max="30" width="20.5703125" bestFit="1" customWidth="1"/>
    <col min="31" max="32" width="14.42578125" bestFit="1" customWidth="1"/>
    <col min="33" max="33" width="19" bestFit="1" customWidth="1"/>
    <col min="34" max="37" width="12.28515625" customWidth="1"/>
    <col min="38" max="38" width="20.5703125" bestFit="1" customWidth="1"/>
    <col min="39" max="40" width="13.7109375" bestFit="1" customWidth="1"/>
    <col min="41" max="44" width="19" bestFit="1" customWidth="1"/>
    <col min="45" max="45" width="12.28515625" customWidth="1"/>
    <col min="46" max="46" width="20.5703125" bestFit="1" customWidth="1"/>
    <col min="47" max="48" width="13.5703125" bestFit="1" customWidth="1"/>
    <col min="49" max="51" width="14.42578125" bestFit="1" customWidth="1"/>
    <col min="52" max="53" width="12.28515625" customWidth="1"/>
    <col min="54" max="54" width="10.28515625" customWidth="1"/>
    <col min="55" max="56" width="13.5703125" bestFit="1" customWidth="1"/>
    <col min="57" max="61" width="12.28515625" customWidth="1"/>
    <col min="62" max="62" width="13.5703125" bestFit="1" customWidth="1"/>
    <col min="63" max="63" width="14.140625" bestFit="1" customWidth="1"/>
    <col min="64" max="64" width="13.5703125" bestFit="1" customWidth="1"/>
    <col min="65" max="69" width="12.28515625" customWidth="1"/>
    <col min="70" max="70" width="13.5703125" bestFit="1" customWidth="1"/>
    <col min="71" max="72" width="14.140625" bestFit="1" customWidth="1"/>
    <col min="73" max="77" width="12.28515625" customWidth="1"/>
    <col min="78" max="78" width="13.5703125" bestFit="1" customWidth="1"/>
    <col min="79" max="80" width="14.140625" bestFit="1" customWidth="1"/>
    <col min="81" max="85" width="12.28515625" customWidth="1"/>
    <col min="86" max="88" width="13.5703125" bestFit="1" customWidth="1"/>
    <col min="89" max="89" width="14.42578125" bestFit="1" customWidth="1"/>
    <col min="90" max="90" width="13.28515625" bestFit="1" customWidth="1"/>
    <col min="91" max="92" width="14.42578125" bestFit="1" customWidth="1"/>
    <col min="93" max="93" width="12.28515625" customWidth="1"/>
    <col min="94" max="94" width="12.42578125" bestFit="1" customWidth="1"/>
    <col min="95" max="97" width="13.5703125" bestFit="1" customWidth="1"/>
    <col min="98" max="100" width="14.42578125" bestFit="1" customWidth="1"/>
    <col min="101" max="101" width="12.28515625" customWidth="1"/>
    <col min="102" max="102" width="10.28515625" customWidth="1"/>
    <col min="103" max="105" width="13.5703125" bestFit="1" customWidth="1"/>
    <col min="106" max="106" width="12.42578125" bestFit="1" customWidth="1"/>
    <col min="107" max="108" width="13.5703125" bestFit="1" customWidth="1"/>
    <col min="109" max="109" width="12.28515625" customWidth="1"/>
    <col min="110" max="110" width="13.5703125" bestFit="1" customWidth="1"/>
    <col min="111" max="112" width="14.140625" bestFit="1" customWidth="1"/>
    <col min="113" max="117" width="12.28515625" customWidth="1"/>
    <col min="118" max="118" width="13.5703125" bestFit="1" customWidth="1"/>
    <col min="119" max="120" width="14.140625" bestFit="1" customWidth="1"/>
    <col min="121" max="121" width="12.28515625" customWidth="1"/>
    <col min="122" max="122" width="13.28515625" bestFit="1" customWidth="1"/>
    <col min="123" max="124" width="14.42578125" bestFit="1" customWidth="1"/>
    <col min="125" max="125" width="12.28515625" customWidth="1"/>
    <col min="126" max="126" width="13.5703125" bestFit="1" customWidth="1"/>
    <col min="127" max="128" width="14.140625" bestFit="1" customWidth="1"/>
    <col min="129" max="132" width="14.42578125" bestFit="1" customWidth="1"/>
    <col min="133" max="133" width="12.28515625" customWidth="1"/>
    <col min="134" max="134" width="12.42578125" bestFit="1" customWidth="1"/>
    <col min="135" max="136" width="13.5703125" bestFit="1" customWidth="1"/>
    <col min="137" max="137" width="14.42578125" bestFit="1" customWidth="1"/>
    <col min="138" max="140" width="13.5703125" bestFit="1" customWidth="1"/>
    <col min="141" max="141" width="12.28515625" customWidth="1"/>
    <col min="142" max="142" width="10.28515625" customWidth="1"/>
    <col min="143" max="145" width="13.5703125" bestFit="1" customWidth="1"/>
    <col min="146" max="148" width="14.42578125" bestFit="1" customWidth="1"/>
    <col min="149" max="149" width="12.28515625" customWidth="1"/>
    <col min="150" max="150" width="9.140625" customWidth="1"/>
    <col min="151" max="153" width="13.5703125" bestFit="1" customWidth="1"/>
    <col min="154" max="156" width="14.42578125" bestFit="1" customWidth="1"/>
    <col min="157" max="256" width="9.28515625" customWidth="1"/>
    <col min="257" max="257" width="13.5703125" customWidth="1"/>
    <col min="258" max="258" width="13.5703125" bestFit="1" customWidth="1"/>
    <col min="259" max="259" width="12.28515625" customWidth="1"/>
    <col min="260" max="260" width="11.28515625" customWidth="1"/>
    <col min="261" max="262" width="13.5703125" customWidth="1"/>
    <col min="263" max="263" width="13.5703125" bestFit="1" customWidth="1"/>
    <col min="264" max="264" width="12.28515625" customWidth="1"/>
    <col min="265" max="265" width="9.140625" customWidth="1"/>
    <col min="266" max="267" width="13.5703125" customWidth="1"/>
    <col min="268" max="268" width="14.42578125" bestFit="1" customWidth="1"/>
    <col min="269" max="269" width="12.28515625" customWidth="1"/>
    <col min="270" max="270" width="13.5703125" bestFit="1" customWidth="1"/>
    <col min="271" max="272" width="14.140625" bestFit="1" customWidth="1"/>
    <col min="273" max="277" width="12.28515625" customWidth="1"/>
    <col min="278" max="278" width="13.5703125" bestFit="1" customWidth="1"/>
    <col min="279" max="280" width="14.140625" bestFit="1" customWidth="1"/>
    <col min="281" max="285" width="12.28515625" customWidth="1"/>
    <col min="286" max="286" width="13.7109375" bestFit="1" customWidth="1"/>
    <col min="287" max="288" width="14.28515625" bestFit="1" customWidth="1"/>
    <col min="289" max="289" width="14.42578125" bestFit="1" customWidth="1"/>
    <col min="290" max="293" width="12.28515625" customWidth="1"/>
    <col min="294" max="296" width="13.5703125" bestFit="1" customWidth="1"/>
    <col min="297" max="298" width="14.42578125" bestFit="1" customWidth="1"/>
    <col min="299" max="300" width="13.28515625" bestFit="1" customWidth="1"/>
    <col min="301" max="301" width="12.28515625" customWidth="1"/>
    <col min="302" max="304" width="13.5703125" bestFit="1" customWidth="1"/>
    <col min="305" max="307" width="14.42578125" bestFit="1" customWidth="1"/>
    <col min="308" max="309" width="12.28515625" customWidth="1"/>
    <col min="310" max="310" width="10.28515625" customWidth="1"/>
    <col min="311" max="312" width="13.5703125" bestFit="1" customWidth="1"/>
    <col min="313" max="317" width="12.28515625" customWidth="1"/>
    <col min="318" max="318" width="13.5703125" bestFit="1" customWidth="1"/>
    <col min="319" max="319" width="14.140625" bestFit="1" customWidth="1"/>
    <col min="320" max="320" width="13.5703125" bestFit="1" customWidth="1"/>
    <col min="321" max="325" width="12.28515625" customWidth="1"/>
    <col min="326" max="326" width="13.5703125" bestFit="1" customWidth="1"/>
    <col min="327" max="328" width="14.140625" bestFit="1" customWidth="1"/>
    <col min="329" max="333" width="12.28515625" customWidth="1"/>
    <col min="334" max="334" width="13.5703125" bestFit="1" customWidth="1"/>
    <col min="335" max="336" width="14.140625" bestFit="1" customWidth="1"/>
    <col min="337" max="341" width="12.28515625" customWidth="1"/>
    <col min="342" max="344" width="13.5703125" bestFit="1" customWidth="1"/>
    <col min="345" max="345" width="14.42578125" bestFit="1" customWidth="1"/>
    <col min="346" max="346" width="13.28515625" bestFit="1" customWidth="1"/>
    <col min="347" max="348" width="14.42578125" bestFit="1" customWidth="1"/>
    <col min="349" max="349" width="12.28515625" customWidth="1"/>
    <col min="350" max="350" width="12.42578125" bestFit="1" customWidth="1"/>
    <col min="351" max="353" width="13.5703125" bestFit="1" customWidth="1"/>
    <col min="354" max="356" width="14.42578125" bestFit="1" customWidth="1"/>
    <col min="357" max="357" width="12.28515625" customWidth="1"/>
    <col min="358" max="358" width="10.28515625" customWidth="1"/>
    <col min="359" max="361" width="13.5703125" bestFit="1" customWidth="1"/>
    <col min="362" max="362" width="12.42578125" bestFit="1" customWidth="1"/>
    <col min="363" max="364" width="13.5703125" bestFit="1" customWidth="1"/>
    <col min="365" max="365" width="12.28515625" customWidth="1"/>
    <col min="366" max="366" width="13.5703125" bestFit="1" customWidth="1"/>
    <col min="367" max="368" width="14.140625" bestFit="1" customWidth="1"/>
    <col min="369" max="373" width="12.28515625" customWidth="1"/>
    <col min="374" max="374" width="13.5703125" bestFit="1" customWidth="1"/>
    <col min="375" max="376" width="14.140625" bestFit="1" customWidth="1"/>
    <col min="377" max="377" width="12.28515625" customWidth="1"/>
    <col min="378" max="378" width="13.28515625" bestFit="1" customWidth="1"/>
    <col min="379" max="380" width="14.42578125" bestFit="1" customWidth="1"/>
    <col min="381" max="381" width="12.28515625" customWidth="1"/>
    <col min="382" max="382" width="13.5703125" bestFit="1" customWidth="1"/>
    <col min="383" max="384" width="14.140625" bestFit="1" customWidth="1"/>
    <col min="385" max="388" width="14.42578125" bestFit="1" customWidth="1"/>
    <col min="389" max="389" width="12.28515625" customWidth="1"/>
    <col min="390" max="390" width="12.42578125" bestFit="1" customWidth="1"/>
    <col min="391" max="392" width="13.5703125" bestFit="1" customWidth="1"/>
    <col min="393" max="393" width="14.42578125" bestFit="1" customWidth="1"/>
    <col min="394" max="396" width="13.5703125" bestFit="1" customWidth="1"/>
    <col min="397" max="397" width="12.28515625" customWidth="1"/>
    <col min="398" max="398" width="10.28515625" customWidth="1"/>
    <col min="399" max="401" width="13.5703125" bestFit="1" customWidth="1"/>
    <col min="402" max="404" width="14.42578125" bestFit="1" customWidth="1"/>
    <col min="405" max="405" width="12.28515625" customWidth="1"/>
    <col min="406" max="406" width="9.140625" customWidth="1"/>
    <col min="407" max="409" width="13.5703125" bestFit="1" customWidth="1"/>
    <col min="410" max="412" width="14.42578125" bestFit="1" customWidth="1"/>
    <col min="413" max="428" width="12.28515625" customWidth="1"/>
    <col min="429" max="429" width="12.85546875" customWidth="1"/>
    <col min="430" max="430" width="12.28515625" customWidth="1"/>
    <col min="431" max="431" width="11.42578125" customWidth="1"/>
    <col min="432" max="432" width="11.7109375" customWidth="1"/>
    <col min="433" max="440" width="12.28515625" customWidth="1"/>
    <col min="441" max="443" width="13.5703125" customWidth="1"/>
    <col min="444" max="445" width="12.28515625" customWidth="1"/>
    <col min="446" max="448" width="13.5703125" customWidth="1"/>
    <col min="449" max="450" width="12.28515625" customWidth="1"/>
    <col min="451" max="453" width="13.5703125" customWidth="1"/>
    <col min="454" max="455" width="12.28515625" customWidth="1"/>
    <col min="456" max="458" width="13.5703125" customWidth="1"/>
    <col min="459" max="459" width="14.42578125" bestFit="1" customWidth="1"/>
    <col min="460" max="460" width="12.28515625" customWidth="1"/>
    <col min="461" max="463" width="13.5703125" customWidth="1"/>
    <col min="464" max="464" width="14.42578125" bestFit="1" customWidth="1"/>
    <col min="465" max="465" width="12.28515625" customWidth="1"/>
    <col min="466" max="466" width="10.28515625" customWidth="1"/>
    <col min="467" max="468" width="13.5703125" customWidth="1"/>
    <col min="469" max="470" width="12.28515625" customWidth="1"/>
    <col min="471" max="473" width="13.5703125" customWidth="1"/>
    <col min="474" max="474" width="14.42578125" bestFit="1" customWidth="1"/>
    <col min="475" max="475" width="12.28515625" customWidth="1"/>
    <col min="476" max="478" width="13.5703125" customWidth="1"/>
    <col min="479" max="479" width="14.42578125" bestFit="1" customWidth="1"/>
    <col min="480" max="480" width="12.28515625" customWidth="1"/>
    <col min="481" max="481" width="11.28515625" customWidth="1"/>
    <col min="482" max="483" width="13.5703125" customWidth="1"/>
    <col min="484" max="484" width="14.42578125" bestFit="1" customWidth="1"/>
    <col min="485" max="485" width="12.28515625" customWidth="1"/>
    <col min="486" max="486" width="9.140625" customWidth="1"/>
    <col min="487" max="488" width="13.5703125" customWidth="1"/>
    <col min="489" max="489" width="13.5703125" bestFit="1" customWidth="1"/>
    <col min="490" max="490" width="12.28515625" customWidth="1"/>
    <col min="491" max="491" width="6.7109375" customWidth="1"/>
    <col min="492" max="493" width="13.5703125" customWidth="1"/>
    <col min="494" max="494" width="13.5703125" bestFit="1" customWidth="1"/>
    <col min="495" max="495" width="12.28515625" customWidth="1"/>
    <col min="496" max="498" width="13.5703125" customWidth="1"/>
    <col min="499" max="500" width="12.28515625" customWidth="1"/>
    <col min="501" max="503" width="13.5703125" customWidth="1"/>
    <col min="504" max="505" width="12.28515625" customWidth="1"/>
    <col min="506" max="508" width="13.5703125" customWidth="1"/>
    <col min="509" max="509" width="14.42578125" bestFit="1" customWidth="1"/>
    <col min="510" max="510" width="12.28515625" customWidth="1"/>
    <col min="511" max="513" width="13.5703125" customWidth="1"/>
    <col min="514" max="514" width="13.5703125" bestFit="1" customWidth="1"/>
    <col min="515" max="515" width="12.28515625" customWidth="1"/>
    <col min="516" max="516" width="11.28515625" customWidth="1"/>
    <col min="517" max="518" width="13.5703125" customWidth="1"/>
    <col min="519" max="519" width="13.5703125" bestFit="1" customWidth="1"/>
    <col min="520" max="520" width="12.28515625" customWidth="1"/>
    <col min="521" max="521" width="9.140625" customWidth="1"/>
    <col min="522" max="523" width="13.5703125" customWidth="1"/>
    <col min="524" max="524" width="14.42578125" bestFit="1" customWidth="1"/>
    <col min="525" max="525" width="12.28515625" customWidth="1"/>
    <col min="526" max="526" width="13.5703125" bestFit="1" customWidth="1"/>
    <col min="527" max="528" width="14.140625" bestFit="1" customWidth="1"/>
    <col min="529" max="533" width="12.28515625" customWidth="1"/>
    <col min="534" max="534" width="13.5703125" bestFit="1" customWidth="1"/>
    <col min="535" max="536" width="14.140625" bestFit="1" customWidth="1"/>
    <col min="537" max="541" width="12.28515625" customWidth="1"/>
    <col min="542" max="542" width="13.7109375" bestFit="1" customWidth="1"/>
    <col min="543" max="544" width="14.28515625" bestFit="1" customWidth="1"/>
    <col min="545" max="545" width="14.42578125" bestFit="1" customWidth="1"/>
    <col min="546" max="549" width="12.28515625" customWidth="1"/>
    <col min="550" max="552" width="13.5703125" bestFit="1" customWidth="1"/>
    <col min="553" max="554" width="14.42578125" bestFit="1" customWidth="1"/>
    <col min="555" max="556" width="13.28515625" bestFit="1" customWidth="1"/>
    <col min="557" max="557" width="12.28515625" customWidth="1"/>
    <col min="558" max="560" width="13.5703125" bestFit="1" customWidth="1"/>
    <col min="561" max="563" width="14.42578125" bestFit="1" customWidth="1"/>
    <col min="564" max="565" width="12.28515625" customWidth="1"/>
    <col min="566" max="566" width="10.28515625" customWidth="1"/>
    <col min="567" max="568" width="13.5703125" bestFit="1" customWidth="1"/>
    <col min="569" max="573" width="12.28515625" customWidth="1"/>
    <col min="574" max="574" width="13.5703125" bestFit="1" customWidth="1"/>
    <col min="575" max="575" width="14.140625" bestFit="1" customWidth="1"/>
    <col min="576" max="576" width="13.5703125" bestFit="1" customWidth="1"/>
    <col min="577" max="581" width="12.28515625" customWidth="1"/>
    <col min="582" max="582" width="13.5703125" bestFit="1" customWidth="1"/>
    <col min="583" max="584" width="14.140625" bestFit="1" customWidth="1"/>
    <col min="585" max="589" width="12.28515625" customWidth="1"/>
    <col min="590" max="590" width="13.5703125" bestFit="1" customWidth="1"/>
    <col min="591" max="592" width="14.140625" bestFit="1" customWidth="1"/>
    <col min="593" max="597" width="12.28515625" customWidth="1"/>
    <col min="598" max="600" width="13.5703125" bestFit="1" customWidth="1"/>
    <col min="601" max="601" width="14.42578125" bestFit="1" customWidth="1"/>
    <col min="602" max="602" width="13.28515625" bestFit="1" customWidth="1"/>
    <col min="603" max="604" width="14.42578125" bestFit="1" customWidth="1"/>
    <col min="605" max="605" width="12.28515625" customWidth="1"/>
    <col min="606" max="606" width="12.42578125" bestFit="1" customWidth="1"/>
    <col min="607" max="609" width="13.5703125" bestFit="1" customWidth="1"/>
    <col min="610" max="612" width="14.42578125" bestFit="1" customWidth="1"/>
    <col min="613" max="613" width="12.28515625" customWidth="1"/>
    <col min="614" max="614" width="10.28515625" customWidth="1"/>
    <col min="615" max="617" width="13.5703125" bestFit="1" customWidth="1"/>
    <col min="618" max="618" width="12.42578125" bestFit="1" customWidth="1"/>
    <col min="619" max="620" width="13.5703125" bestFit="1" customWidth="1"/>
    <col min="621" max="621" width="12.28515625" customWidth="1"/>
    <col min="622" max="622" width="13.5703125" bestFit="1" customWidth="1"/>
    <col min="623" max="624" width="14.140625" bestFit="1" customWidth="1"/>
    <col min="625" max="629" width="12.28515625" customWidth="1"/>
    <col min="630" max="630" width="13.5703125" bestFit="1" customWidth="1"/>
    <col min="631" max="632" width="14.140625" bestFit="1" customWidth="1"/>
    <col min="633" max="633" width="12.28515625" customWidth="1"/>
    <col min="634" max="634" width="13.28515625" bestFit="1" customWidth="1"/>
    <col min="635" max="636" width="14.42578125" bestFit="1" customWidth="1"/>
    <col min="637" max="637" width="12.28515625" customWidth="1"/>
    <col min="638" max="638" width="13.5703125" bestFit="1" customWidth="1"/>
    <col min="639" max="640" width="14.140625" bestFit="1" customWidth="1"/>
    <col min="641" max="644" width="14.42578125" bestFit="1" customWidth="1"/>
    <col min="645" max="645" width="12.28515625" customWidth="1"/>
    <col min="646" max="646" width="12.42578125" bestFit="1" customWidth="1"/>
    <col min="647" max="648" width="13.5703125" bestFit="1" customWidth="1"/>
    <col min="649" max="649" width="14.42578125" bestFit="1" customWidth="1"/>
    <col min="650" max="652" width="13.5703125" bestFit="1" customWidth="1"/>
    <col min="653" max="653" width="12.28515625" customWidth="1"/>
    <col min="654" max="654" width="10.28515625" customWidth="1"/>
    <col min="655" max="657" width="13.5703125" bestFit="1" customWidth="1"/>
    <col min="658" max="660" width="14.42578125" bestFit="1" customWidth="1"/>
    <col min="661" max="661" width="12.28515625" customWidth="1"/>
    <col min="662" max="662" width="9.140625" customWidth="1"/>
    <col min="663" max="665" width="13.5703125" bestFit="1" customWidth="1"/>
    <col min="666" max="668" width="14.42578125" bestFit="1" customWidth="1"/>
    <col min="669" max="684" width="12.28515625" customWidth="1"/>
    <col min="685" max="685" width="12.85546875" customWidth="1"/>
    <col min="686" max="686" width="12.28515625" customWidth="1"/>
    <col min="687" max="687" width="11.42578125" customWidth="1"/>
    <col min="688" max="688" width="11.7109375" customWidth="1"/>
    <col min="689" max="696" width="12.28515625" customWidth="1"/>
    <col min="697" max="699" width="13.5703125" customWidth="1"/>
    <col min="700" max="701" width="12.28515625" customWidth="1"/>
    <col min="702" max="704" width="13.5703125" customWidth="1"/>
    <col min="705" max="706" width="12.28515625" customWidth="1"/>
    <col min="707" max="709" width="13.5703125" customWidth="1"/>
    <col min="710" max="711" width="12.28515625" customWidth="1"/>
    <col min="712" max="714" width="13.5703125" customWidth="1"/>
    <col min="715" max="715" width="14.42578125" bestFit="1" customWidth="1"/>
    <col min="716" max="716" width="12.28515625" customWidth="1"/>
    <col min="717" max="719" width="13.5703125" customWidth="1"/>
    <col min="720" max="720" width="14.42578125" bestFit="1" customWidth="1"/>
    <col min="721" max="721" width="12.28515625" customWidth="1"/>
    <col min="722" max="722" width="10.28515625" customWidth="1"/>
    <col min="723" max="724" width="13.5703125" customWidth="1"/>
    <col min="725" max="726" width="12.28515625" customWidth="1"/>
    <col min="727" max="729" width="13.5703125" customWidth="1"/>
    <col min="730" max="730" width="14.42578125" bestFit="1" customWidth="1"/>
    <col min="731" max="731" width="12.28515625" customWidth="1"/>
    <col min="732" max="734" width="13.5703125" customWidth="1"/>
    <col min="735" max="735" width="14.42578125" bestFit="1" customWidth="1"/>
    <col min="736" max="736" width="12.28515625" customWidth="1"/>
    <col min="737" max="737" width="11.28515625" customWidth="1"/>
    <col min="738" max="739" width="13.5703125" customWidth="1"/>
    <col min="740" max="740" width="14.42578125" bestFit="1" customWidth="1"/>
    <col min="741" max="741" width="12.28515625" customWidth="1"/>
    <col min="742" max="742" width="9.140625" customWidth="1"/>
    <col min="743" max="744" width="13.5703125" customWidth="1"/>
    <col min="745" max="745" width="13.5703125" bestFit="1" customWidth="1"/>
    <col min="746" max="746" width="12.28515625" customWidth="1"/>
    <col min="747" max="747" width="6.7109375" customWidth="1"/>
    <col min="748" max="749" width="13.5703125" customWidth="1"/>
    <col min="750" max="750" width="13.5703125" bestFit="1" customWidth="1"/>
    <col min="751" max="751" width="12.28515625" customWidth="1"/>
    <col min="752" max="754" width="13.5703125" customWidth="1"/>
    <col min="755" max="756" width="12.28515625" customWidth="1"/>
    <col min="757" max="759" width="13.5703125" customWidth="1"/>
    <col min="760" max="761" width="12.28515625" customWidth="1"/>
    <col min="762" max="764" width="13.5703125" customWidth="1"/>
    <col min="765" max="765" width="14.42578125" bestFit="1" customWidth="1"/>
    <col min="766" max="766" width="12.28515625" customWidth="1"/>
    <col min="767" max="769" width="13.5703125" customWidth="1"/>
    <col min="770" max="770" width="13.5703125" bestFit="1" customWidth="1"/>
    <col min="771" max="771" width="12.28515625" customWidth="1"/>
    <col min="772" max="772" width="11.28515625" customWidth="1"/>
    <col min="773" max="774" width="13.5703125" customWidth="1"/>
    <col min="775" max="775" width="13.5703125" bestFit="1" customWidth="1"/>
    <col min="776" max="776" width="12.28515625" customWidth="1"/>
    <col min="777" max="777" width="9.140625" customWidth="1"/>
    <col min="778" max="779" width="13.5703125" customWidth="1"/>
    <col min="780" max="780" width="14.42578125" bestFit="1" customWidth="1"/>
    <col min="781" max="781" width="12.28515625" customWidth="1"/>
    <col min="782" max="782" width="13.5703125" bestFit="1" customWidth="1"/>
    <col min="783" max="784" width="14.140625" bestFit="1" customWidth="1"/>
    <col min="785" max="789" width="12.28515625" customWidth="1"/>
    <col min="790" max="790" width="13.5703125" bestFit="1" customWidth="1"/>
    <col min="791" max="792" width="14.140625" bestFit="1" customWidth="1"/>
    <col min="793" max="797" width="12.28515625" customWidth="1"/>
    <col min="798" max="798" width="13.7109375" bestFit="1" customWidth="1"/>
    <col min="799" max="800" width="14.28515625" bestFit="1" customWidth="1"/>
    <col min="801" max="801" width="14.42578125" bestFit="1" customWidth="1"/>
    <col min="802" max="805" width="12.28515625" customWidth="1"/>
    <col min="806" max="808" width="13.5703125" bestFit="1" customWidth="1"/>
    <col min="809" max="810" width="14.42578125" bestFit="1" customWidth="1"/>
    <col min="811" max="812" width="13.28515625" bestFit="1" customWidth="1"/>
    <col min="813" max="813" width="12.28515625" customWidth="1"/>
    <col min="814" max="816" width="13.5703125" bestFit="1" customWidth="1"/>
    <col min="817" max="819" width="14.42578125" bestFit="1" customWidth="1"/>
    <col min="820" max="821" width="12.28515625" customWidth="1"/>
    <col min="822" max="822" width="10.28515625" customWidth="1"/>
    <col min="823" max="824" width="13.5703125" bestFit="1" customWidth="1"/>
    <col min="825" max="829" width="12.28515625" customWidth="1"/>
    <col min="830" max="830" width="13.5703125" bestFit="1" customWidth="1"/>
    <col min="831" max="831" width="14.140625" bestFit="1" customWidth="1"/>
    <col min="832" max="832" width="13.5703125" bestFit="1" customWidth="1"/>
    <col min="833" max="837" width="12.28515625" customWidth="1"/>
    <col min="838" max="838" width="13.5703125" bestFit="1" customWidth="1"/>
    <col min="839" max="840" width="14.140625" bestFit="1" customWidth="1"/>
    <col min="841" max="845" width="12.28515625" customWidth="1"/>
    <col min="846" max="846" width="13.5703125" bestFit="1" customWidth="1"/>
    <col min="847" max="848" width="14.140625" bestFit="1" customWidth="1"/>
    <col min="849" max="853" width="12.28515625" customWidth="1"/>
    <col min="854" max="856" width="13.5703125" bestFit="1" customWidth="1"/>
    <col min="857" max="857" width="14.42578125" bestFit="1" customWidth="1"/>
    <col min="858" max="858" width="13.28515625" bestFit="1" customWidth="1"/>
    <col min="859" max="860" width="14.42578125" bestFit="1" customWidth="1"/>
    <col min="861" max="861" width="12.28515625" customWidth="1"/>
    <col min="862" max="862" width="12.42578125" bestFit="1" customWidth="1"/>
    <col min="863" max="865" width="13.5703125" bestFit="1" customWidth="1"/>
    <col min="866" max="868" width="14.42578125" bestFit="1" customWidth="1"/>
    <col min="869" max="869" width="12.28515625" customWidth="1"/>
    <col min="870" max="870" width="10.28515625" customWidth="1"/>
    <col min="871" max="873" width="13.5703125" bestFit="1" customWidth="1"/>
    <col min="874" max="874" width="12.42578125" bestFit="1" customWidth="1"/>
    <col min="875" max="876" width="13.5703125" bestFit="1" customWidth="1"/>
    <col min="877" max="877" width="12.28515625" customWidth="1"/>
    <col min="878" max="878" width="13.5703125" bestFit="1" customWidth="1"/>
    <col min="879" max="880" width="14.140625" bestFit="1" customWidth="1"/>
    <col min="881" max="885" width="12.28515625" customWidth="1"/>
    <col min="886" max="886" width="13.5703125" bestFit="1" customWidth="1"/>
    <col min="887" max="888" width="14.140625" bestFit="1" customWidth="1"/>
    <col min="889" max="889" width="12.28515625" customWidth="1"/>
    <col min="890" max="890" width="13.28515625" bestFit="1" customWidth="1"/>
    <col min="891" max="892" width="14.42578125" bestFit="1" customWidth="1"/>
    <col min="893" max="893" width="12.28515625" customWidth="1"/>
    <col min="894" max="894" width="13.5703125" bestFit="1" customWidth="1"/>
    <col min="895" max="896" width="14.140625" bestFit="1" customWidth="1"/>
    <col min="897" max="900" width="14.42578125" bestFit="1" customWidth="1"/>
    <col min="901" max="901" width="12.28515625" customWidth="1"/>
    <col min="902" max="902" width="12.42578125" bestFit="1" customWidth="1"/>
    <col min="903" max="904" width="13.5703125" bestFit="1" customWidth="1"/>
    <col min="905" max="905" width="14.42578125" bestFit="1" customWidth="1"/>
    <col min="906" max="908" width="13.5703125" bestFit="1" customWidth="1"/>
    <col min="909" max="909" width="12.28515625" customWidth="1"/>
    <col min="910" max="910" width="10.28515625" customWidth="1"/>
    <col min="911" max="913" width="13.5703125" bestFit="1" customWidth="1"/>
    <col min="914" max="916" width="14.42578125" bestFit="1" customWidth="1"/>
    <col min="917" max="917" width="12.28515625" customWidth="1"/>
    <col min="918" max="918" width="9.140625" customWidth="1"/>
    <col min="919" max="921" width="13.5703125" bestFit="1" customWidth="1"/>
    <col min="922" max="924" width="14.42578125" bestFit="1" customWidth="1"/>
    <col min="925" max="940" width="12.28515625" customWidth="1"/>
    <col min="941" max="941" width="12.85546875" customWidth="1"/>
    <col min="942" max="942" width="12.28515625" customWidth="1"/>
    <col min="943" max="943" width="11.42578125" customWidth="1"/>
    <col min="944" max="944" width="11.7109375" customWidth="1"/>
    <col min="945" max="952" width="12.28515625" customWidth="1"/>
    <col min="953" max="955" width="13.5703125" customWidth="1"/>
    <col min="956" max="957" width="12.28515625" customWidth="1"/>
    <col min="958" max="960" width="13.5703125" customWidth="1"/>
    <col min="961" max="962" width="12.28515625" customWidth="1"/>
    <col min="963" max="965" width="13.5703125" customWidth="1"/>
    <col min="966" max="967" width="12.28515625" customWidth="1"/>
    <col min="968" max="970" width="13.5703125" customWidth="1"/>
    <col min="971" max="971" width="14.42578125" bestFit="1" customWidth="1"/>
    <col min="972" max="972" width="12.28515625" customWidth="1"/>
    <col min="973" max="975" width="13.5703125" customWidth="1"/>
    <col min="976" max="976" width="14.42578125" bestFit="1" customWidth="1"/>
    <col min="977" max="977" width="12.28515625" customWidth="1"/>
    <col min="978" max="978" width="10.28515625" customWidth="1"/>
    <col min="979" max="980" width="13.5703125" customWidth="1"/>
    <col min="981" max="982" width="12.28515625" customWidth="1"/>
    <col min="983" max="985" width="13.5703125" customWidth="1"/>
    <col min="986" max="986" width="14.42578125" bestFit="1" customWidth="1"/>
    <col min="987" max="987" width="12.28515625" customWidth="1"/>
    <col min="988" max="990" width="13.5703125" customWidth="1"/>
    <col min="991" max="991" width="14.42578125" bestFit="1" customWidth="1"/>
    <col min="992" max="992" width="12.28515625" customWidth="1"/>
    <col min="993" max="993" width="11.28515625" customWidth="1"/>
    <col min="994" max="995" width="13.5703125" customWidth="1"/>
    <col min="996" max="996" width="14.42578125" bestFit="1" customWidth="1"/>
    <col min="997" max="997" width="12.28515625" customWidth="1"/>
    <col min="998" max="998" width="9.140625" customWidth="1"/>
    <col min="999" max="1000" width="13.5703125" customWidth="1"/>
    <col min="1001" max="1001" width="13.5703125" bestFit="1" customWidth="1"/>
    <col min="1002" max="1002" width="12.28515625" customWidth="1"/>
    <col min="1003" max="1003" width="6.7109375" customWidth="1"/>
    <col min="1004" max="1005" width="13.5703125" customWidth="1"/>
    <col min="1006" max="1006" width="13.5703125" bestFit="1" customWidth="1"/>
    <col min="1007" max="1007" width="12.28515625" customWidth="1"/>
    <col min="1008" max="1010" width="13.5703125" customWidth="1"/>
    <col min="1011" max="1012" width="12.28515625" customWidth="1"/>
    <col min="1013" max="1015" width="13.5703125" customWidth="1"/>
    <col min="1016" max="1017" width="12.28515625" customWidth="1"/>
    <col min="1018" max="1020" width="13.5703125" customWidth="1"/>
    <col min="1021" max="1021" width="14.42578125" bestFit="1" customWidth="1"/>
    <col min="1022" max="1022" width="12.28515625" customWidth="1"/>
    <col min="1023" max="1025" width="13.5703125" customWidth="1"/>
    <col min="1026" max="1026" width="13.5703125" bestFit="1" customWidth="1"/>
    <col min="1027" max="1027" width="12.28515625" customWidth="1"/>
    <col min="1028" max="1028" width="11.28515625" customWidth="1"/>
    <col min="1029" max="1030" width="13.5703125" customWidth="1"/>
    <col min="1031" max="1031" width="13.5703125" bestFit="1" customWidth="1"/>
    <col min="1032" max="1032" width="12.28515625" customWidth="1"/>
    <col min="1033" max="1033" width="9.140625" customWidth="1"/>
    <col min="1034" max="1035" width="13.5703125" customWidth="1"/>
    <col min="1036" max="1036" width="14.42578125" bestFit="1" customWidth="1"/>
    <col min="1037" max="1037" width="12.28515625" customWidth="1"/>
    <col min="1038" max="1038" width="13.5703125" bestFit="1" customWidth="1"/>
    <col min="1039" max="1040" width="14.140625" bestFit="1" customWidth="1"/>
    <col min="1041" max="1045" width="12.28515625" customWidth="1"/>
    <col min="1046" max="1046" width="13.5703125" bestFit="1" customWidth="1"/>
    <col min="1047" max="1048" width="14.140625" bestFit="1" customWidth="1"/>
    <col min="1049" max="1053" width="12.28515625" customWidth="1"/>
    <col min="1054" max="1054" width="13.7109375" bestFit="1" customWidth="1"/>
    <col min="1055" max="1056" width="14.28515625" bestFit="1" customWidth="1"/>
    <col min="1057" max="1057" width="14.42578125" bestFit="1" customWidth="1"/>
    <col min="1058" max="1061" width="12.28515625" customWidth="1"/>
    <col min="1062" max="1064" width="13.5703125" bestFit="1" customWidth="1"/>
    <col min="1065" max="1066" width="14.42578125" bestFit="1" customWidth="1"/>
    <col min="1067" max="1068" width="13.28515625" bestFit="1" customWidth="1"/>
    <col min="1069" max="1069" width="12.28515625" customWidth="1"/>
    <col min="1070" max="1072" width="13.5703125" bestFit="1" customWidth="1"/>
    <col min="1073" max="1075" width="14.42578125" bestFit="1" customWidth="1"/>
    <col min="1076" max="1077" width="12.28515625" customWidth="1"/>
    <col min="1078" max="1078" width="10.28515625" customWidth="1"/>
    <col min="1079" max="1080" width="13.5703125" bestFit="1" customWidth="1"/>
    <col min="1081" max="1085" width="12.28515625" customWidth="1"/>
    <col min="1086" max="1086" width="13.5703125" bestFit="1" customWidth="1"/>
    <col min="1087" max="1087" width="14.140625" bestFit="1" customWidth="1"/>
    <col min="1088" max="1088" width="13.5703125" bestFit="1" customWidth="1"/>
    <col min="1089" max="1093" width="12.28515625" customWidth="1"/>
    <col min="1094" max="1094" width="13.5703125" bestFit="1" customWidth="1"/>
    <col min="1095" max="1096" width="14.140625" bestFit="1" customWidth="1"/>
    <col min="1097" max="1101" width="12.28515625" customWidth="1"/>
    <col min="1102" max="1102" width="13.5703125" bestFit="1" customWidth="1"/>
    <col min="1103" max="1104" width="14.140625" bestFit="1" customWidth="1"/>
    <col min="1105" max="1109" width="12.28515625" customWidth="1"/>
    <col min="1110" max="1112" width="13.5703125" bestFit="1" customWidth="1"/>
    <col min="1113" max="1113" width="14.42578125" bestFit="1" customWidth="1"/>
    <col min="1114" max="1114" width="13.28515625" bestFit="1" customWidth="1"/>
    <col min="1115" max="1116" width="14.42578125" bestFit="1" customWidth="1"/>
    <col min="1117" max="1117" width="12.28515625" customWidth="1"/>
    <col min="1118" max="1118" width="12.42578125" bestFit="1" customWidth="1"/>
    <col min="1119" max="1121" width="13.5703125" bestFit="1" customWidth="1"/>
    <col min="1122" max="1124" width="14.42578125" bestFit="1" customWidth="1"/>
    <col min="1125" max="1125" width="12.28515625" customWidth="1"/>
    <col min="1126" max="1126" width="10.28515625" customWidth="1"/>
    <col min="1127" max="1129" width="13.5703125" bestFit="1" customWidth="1"/>
    <col min="1130" max="1130" width="12.42578125" bestFit="1" customWidth="1"/>
    <col min="1131" max="1132" width="13.5703125" bestFit="1" customWidth="1"/>
    <col min="1133" max="1133" width="12.28515625" customWidth="1"/>
    <col min="1134" max="1134" width="13.5703125" bestFit="1" customWidth="1"/>
    <col min="1135" max="1136" width="14.140625" bestFit="1" customWidth="1"/>
    <col min="1137" max="1141" width="12.28515625" customWidth="1"/>
    <col min="1142" max="1142" width="13.5703125" bestFit="1" customWidth="1"/>
    <col min="1143" max="1144" width="14.140625" bestFit="1" customWidth="1"/>
    <col min="1145" max="1145" width="12.28515625" customWidth="1"/>
    <col min="1146" max="1146" width="13.28515625" bestFit="1" customWidth="1"/>
    <col min="1147" max="1148" width="14.42578125" bestFit="1" customWidth="1"/>
    <col min="1149" max="1149" width="12.28515625" customWidth="1"/>
    <col min="1150" max="1150" width="13.5703125" bestFit="1" customWidth="1"/>
    <col min="1151" max="1152" width="14.140625" bestFit="1" customWidth="1"/>
    <col min="1153" max="1156" width="14.42578125" bestFit="1" customWidth="1"/>
    <col min="1157" max="1157" width="12.28515625" customWidth="1"/>
    <col min="1158" max="1158" width="12.42578125" bestFit="1" customWidth="1"/>
    <col min="1159" max="1160" width="13.5703125" bestFit="1" customWidth="1"/>
    <col min="1161" max="1161" width="14.42578125" bestFit="1" customWidth="1"/>
    <col min="1162" max="1164" width="13.5703125" bestFit="1" customWidth="1"/>
    <col min="1165" max="1165" width="12.28515625" customWidth="1"/>
    <col min="1166" max="1166" width="10.28515625" customWidth="1"/>
    <col min="1167" max="1169" width="13.5703125" bestFit="1" customWidth="1"/>
    <col min="1170" max="1172" width="14.42578125" bestFit="1" customWidth="1"/>
    <col min="1173" max="1173" width="12.28515625" customWidth="1"/>
    <col min="1174" max="1174" width="9.140625" customWidth="1"/>
    <col min="1175" max="1177" width="13.5703125" bestFit="1" customWidth="1"/>
    <col min="1178" max="1180" width="14.42578125" bestFit="1" customWidth="1"/>
    <col min="1181" max="1196" width="12.28515625" customWidth="1"/>
    <col min="1197" max="1197" width="12.85546875" customWidth="1"/>
    <col min="1198" max="1198" width="12.28515625" customWidth="1"/>
    <col min="1199" max="1199" width="11.42578125" customWidth="1"/>
    <col min="1200" max="1200" width="11.7109375" customWidth="1"/>
    <col min="1201" max="1208" width="12.28515625" customWidth="1"/>
    <col min="1209" max="1211" width="13.5703125" customWidth="1"/>
    <col min="1212" max="1213" width="12.28515625" customWidth="1"/>
    <col min="1214" max="1216" width="13.5703125" customWidth="1"/>
    <col min="1217" max="1218" width="12.28515625" customWidth="1"/>
    <col min="1219" max="1221" width="13.5703125" customWidth="1"/>
    <col min="1222" max="1223" width="12.28515625" customWidth="1"/>
    <col min="1224" max="1226" width="13.5703125" customWidth="1"/>
    <col min="1227" max="1227" width="14.42578125" bestFit="1" customWidth="1"/>
    <col min="1228" max="1228" width="12.28515625" customWidth="1"/>
    <col min="1229" max="1231" width="13.5703125" customWidth="1"/>
    <col min="1232" max="1232" width="14.42578125" bestFit="1" customWidth="1"/>
    <col min="1233" max="1233" width="12.28515625" customWidth="1"/>
    <col min="1234" max="1234" width="10.28515625" customWidth="1"/>
    <col min="1235" max="1236" width="13.5703125" customWidth="1"/>
    <col min="1237" max="1238" width="12.28515625" customWidth="1"/>
    <col min="1239" max="1241" width="13.5703125" customWidth="1"/>
    <col min="1242" max="1242" width="14.42578125" bestFit="1" customWidth="1"/>
    <col min="1243" max="1243" width="12.28515625" customWidth="1"/>
    <col min="1244" max="1246" width="13.5703125" customWidth="1"/>
    <col min="1247" max="1247" width="14.42578125" bestFit="1" customWidth="1"/>
    <col min="1248" max="1248" width="12.28515625" customWidth="1"/>
    <col min="1249" max="1249" width="11.28515625" customWidth="1"/>
    <col min="1250" max="1251" width="13.5703125" customWidth="1"/>
    <col min="1252" max="1252" width="14.42578125" bestFit="1" customWidth="1"/>
    <col min="1253" max="1253" width="12.28515625" customWidth="1"/>
    <col min="1254" max="1254" width="9.140625" customWidth="1"/>
    <col min="1255" max="1256" width="13.5703125" customWidth="1"/>
    <col min="1257" max="1257" width="13.5703125" bestFit="1" customWidth="1"/>
    <col min="1258" max="1258" width="12.28515625" customWidth="1"/>
    <col min="1259" max="1259" width="6.7109375" customWidth="1"/>
    <col min="1260" max="1261" width="13.5703125" customWidth="1"/>
    <col min="1262" max="1262" width="13.5703125" bestFit="1" customWidth="1"/>
    <col min="1263" max="1263" width="12.28515625" customWidth="1"/>
    <col min="1264" max="1266" width="13.5703125" customWidth="1"/>
    <col min="1267" max="1268" width="12.28515625" customWidth="1"/>
    <col min="1269" max="1271" width="13.5703125" customWidth="1"/>
    <col min="1272" max="1273" width="12.28515625" customWidth="1"/>
    <col min="1274" max="1276" width="13.5703125" customWidth="1"/>
    <col min="1277" max="1277" width="14.42578125" bestFit="1" customWidth="1"/>
    <col min="1278" max="1278" width="12.28515625" customWidth="1"/>
    <col min="1279" max="1281" width="13.5703125" customWidth="1"/>
    <col min="1282" max="1282" width="13.5703125" bestFit="1" customWidth="1"/>
    <col min="1283" max="1283" width="12.28515625" customWidth="1"/>
    <col min="1284" max="1284" width="11.28515625" customWidth="1"/>
    <col min="1285" max="1286" width="13.5703125" customWidth="1"/>
    <col min="1287" max="1287" width="13.5703125" bestFit="1" customWidth="1"/>
    <col min="1288" max="1288" width="12.28515625" customWidth="1"/>
    <col min="1289" max="1289" width="9.140625" customWidth="1"/>
    <col min="1290" max="1291" width="13.5703125" customWidth="1"/>
    <col min="1292" max="1292" width="14.42578125" bestFit="1" customWidth="1"/>
    <col min="1293" max="1293" width="12.28515625" customWidth="1"/>
    <col min="1294" max="1294" width="13.5703125" bestFit="1" customWidth="1"/>
    <col min="1295" max="1296" width="14.140625" bestFit="1" customWidth="1"/>
    <col min="1297" max="1301" width="12.28515625" customWidth="1"/>
    <col min="1302" max="1302" width="13.5703125" bestFit="1" customWidth="1"/>
    <col min="1303" max="1304" width="14.140625" bestFit="1" customWidth="1"/>
    <col min="1305" max="1309" width="12.28515625" customWidth="1"/>
    <col min="1310" max="1310" width="13.7109375" bestFit="1" customWidth="1"/>
    <col min="1311" max="1312" width="14.28515625" bestFit="1" customWidth="1"/>
    <col min="1313" max="1313" width="14.42578125" bestFit="1" customWidth="1"/>
    <col min="1314" max="1317" width="12.28515625" customWidth="1"/>
    <col min="1318" max="1320" width="13.5703125" bestFit="1" customWidth="1"/>
    <col min="1321" max="1322" width="14.42578125" bestFit="1" customWidth="1"/>
    <col min="1323" max="1324" width="13.28515625" bestFit="1" customWidth="1"/>
    <col min="1325" max="1325" width="12.28515625" customWidth="1"/>
    <col min="1326" max="1328" width="13.5703125" bestFit="1" customWidth="1"/>
    <col min="1329" max="1331" width="14.42578125" bestFit="1" customWidth="1"/>
    <col min="1332" max="1333" width="12.28515625" customWidth="1"/>
    <col min="1334" max="1334" width="10.28515625" customWidth="1"/>
    <col min="1335" max="1336" width="13.5703125" bestFit="1" customWidth="1"/>
    <col min="1337" max="1341" width="12.28515625" customWidth="1"/>
    <col min="1342" max="1342" width="13.5703125" bestFit="1" customWidth="1"/>
    <col min="1343" max="1343" width="14.140625" bestFit="1" customWidth="1"/>
    <col min="1344" max="1344" width="13.5703125" bestFit="1" customWidth="1"/>
    <col min="1345" max="1349" width="12.28515625" customWidth="1"/>
    <col min="1350" max="1350" width="13.5703125" bestFit="1" customWidth="1"/>
    <col min="1351" max="1352" width="14.140625" bestFit="1" customWidth="1"/>
    <col min="1353" max="1357" width="12.28515625" customWidth="1"/>
    <col min="1358" max="1358" width="13.5703125" bestFit="1" customWidth="1"/>
    <col min="1359" max="1360" width="14.140625" bestFit="1" customWidth="1"/>
    <col min="1361" max="1365" width="12.28515625" customWidth="1"/>
    <col min="1366" max="1368" width="13.5703125" bestFit="1" customWidth="1"/>
    <col min="1369" max="1369" width="14.42578125" bestFit="1" customWidth="1"/>
    <col min="1370" max="1370" width="13.28515625" bestFit="1" customWidth="1"/>
    <col min="1371" max="1372" width="14.42578125" bestFit="1" customWidth="1"/>
    <col min="1373" max="1373" width="12.28515625" customWidth="1"/>
    <col min="1374" max="1374" width="12.42578125" bestFit="1" customWidth="1"/>
    <col min="1375" max="1377" width="13.5703125" bestFit="1" customWidth="1"/>
    <col min="1378" max="1380" width="14.42578125" bestFit="1" customWidth="1"/>
    <col min="1381" max="1381" width="12.28515625" customWidth="1"/>
    <col min="1382" max="1382" width="10.28515625" customWidth="1"/>
    <col min="1383" max="1385" width="13.5703125" bestFit="1" customWidth="1"/>
    <col min="1386" max="1386" width="12.42578125" bestFit="1" customWidth="1"/>
    <col min="1387" max="1388" width="13.5703125" bestFit="1" customWidth="1"/>
    <col min="1389" max="1389" width="12.28515625" customWidth="1"/>
    <col min="1390" max="1390" width="13.5703125" bestFit="1" customWidth="1"/>
    <col min="1391" max="1392" width="14.140625" bestFit="1" customWidth="1"/>
    <col min="1393" max="1397" width="12.28515625" customWidth="1"/>
    <col min="1398" max="1398" width="13.5703125" bestFit="1" customWidth="1"/>
    <col min="1399" max="1400" width="14.140625" bestFit="1" customWidth="1"/>
    <col min="1401" max="1401" width="12.28515625" customWidth="1"/>
    <col min="1402" max="1402" width="13.28515625" bestFit="1" customWidth="1"/>
    <col min="1403" max="1404" width="14.42578125" bestFit="1" customWidth="1"/>
    <col min="1405" max="1405" width="12.28515625" customWidth="1"/>
    <col min="1406" max="1406" width="13.5703125" bestFit="1" customWidth="1"/>
    <col min="1407" max="1408" width="14.140625" bestFit="1" customWidth="1"/>
    <col min="1409" max="1412" width="14.42578125" bestFit="1" customWidth="1"/>
    <col min="1413" max="1413" width="12.28515625" customWidth="1"/>
    <col min="1414" max="1414" width="12.42578125" bestFit="1" customWidth="1"/>
    <col min="1415" max="1416" width="13.5703125" bestFit="1" customWidth="1"/>
    <col min="1417" max="1417" width="14.42578125" bestFit="1" customWidth="1"/>
    <col min="1418" max="1420" width="13.5703125" bestFit="1" customWidth="1"/>
    <col min="1421" max="1421" width="12.28515625" customWidth="1"/>
    <col min="1422" max="1422" width="10.28515625" customWidth="1"/>
    <col min="1423" max="1425" width="13.5703125" bestFit="1" customWidth="1"/>
    <col min="1426" max="1428" width="14.42578125" bestFit="1" customWidth="1"/>
    <col min="1429" max="1429" width="12.28515625" customWidth="1"/>
    <col min="1430" max="1430" width="9.140625" customWidth="1"/>
    <col min="1431" max="1433" width="13.5703125" bestFit="1" customWidth="1"/>
    <col min="1434" max="1436" width="14.42578125" bestFit="1" customWidth="1"/>
    <col min="1437" max="1452" width="12.28515625" customWidth="1"/>
    <col min="1453" max="1453" width="12.85546875" customWidth="1"/>
    <col min="1454" max="1454" width="12.28515625" customWidth="1"/>
    <col min="1455" max="1455" width="11.42578125" customWidth="1"/>
    <col min="1456" max="1456" width="11.7109375" customWidth="1"/>
    <col min="1457" max="1464" width="12.28515625" customWidth="1"/>
    <col min="1465" max="1467" width="13.5703125" customWidth="1"/>
    <col min="1468" max="1469" width="12.28515625" customWidth="1"/>
    <col min="1470" max="1472" width="13.5703125" customWidth="1"/>
    <col min="1473" max="1474" width="12.28515625" customWidth="1"/>
    <col min="1475" max="1477" width="13.5703125" customWidth="1"/>
    <col min="1478" max="1479" width="12.28515625" customWidth="1"/>
    <col min="1480" max="1482" width="13.5703125" customWidth="1"/>
    <col min="1483" max="1483" width="14.42578125" bestFit="1" customWidth="1"/>
    <col min="1484" max="1484" width="12.28515625" customWidth="1"/>
    <col min="1485" max="1487" width="13.5703125" customWidth="1"/>
    <col min="1488" max="1488" width="14.42578125" bestFit="1" customWidth="1"/>
    <col min="1489" max="1489" width="12.28515625" customWidth="1"/>
    <col min="1490" max="1490" width="10.28515625" customWidth="1"/>
    <col min="1491" max="1492" width="13.5703125" customWidth="1"/>
    <col min="1493" max="1494" width="12.28515625" customWidth="1"/>
    <col min="1495" max="1497" width="13.5703125" customWidth="1"/>
    <col min="1498" max="1498" width="14.42578125" bestFit="1" customWidth="1"/>
    <col min="1499" max="1499" width="12.28515625" customWidth="1"/>
    <col min="1500" max="1502" width="13.5703125" customWidth="1"/>
    <col min="1503" max="1503" width="14.42578125" bestFit="1" customWidth="1"/>
    <col min="1504" max="1504" width="12.28515625" customWidth="1"/>
    <col min="1505" max="1505" width="11.28515625" customWidth="1"/>
    <col min="1506" max="1507" width="13.5703125" customWidth="1"/>
    <col min="1508" max="1508" width="14.42578125" bestFit="1" customWidth="1"/>
    <col min="1509" max="1509" width="12.28515625" customWidth="1"/>
    <col min="1510" max="1510" width="9.140625" customWidth="1"/>
    <col min="1511" max="1512" width="13.5703125" customWidth="1"/>
    <col min="1513" max="1513" width="13.5703125" bestFit="1" customWidth="1"/>
    <col min="1514" max="1514" width="12.28515625" customWidth="1"/>
    <col min="1515" max="1515" width="6.7109375" customWidth="1"/>
    <col min="1516" max="1517" width="13.5703125" customWidth="1"/>
    <col min="1518" max="1518" width="13.5703125" bestFit="1" customWidth="1"/>
    <col min="1519" max="1519" width="12.28515625" customWidth="1"/>
    <col min="1520" max="1522" width="13.5703125" customWidth="1"/>
    <col min="1523" max="1524" width="12.28515625" customWidth="1"/>
    <col min="1525" max="1527" width="13.5703125" customWidth="1"/>
    <col min="1528" max="1529" width="12.28515625" customWidth="1"/>
    <col min="1530" max="1532" width="13.5703125" customWidth="1"/>
    <col min="1533" max="1533" width="14.42578125" bestFit="1" customWidth="1"/>
    <col min="1534" max="1534" width="12.28515625" customWidth="1"/>
    <col min="1535" max="1537" width="13.5703125" customWidth="1"/>
    <col min="1538" max="1538" width="13.5703125" bestFit="1" customWidth="1"/>
    <col min="1539" max="1539" width="12.28515625" customWidth="1"/>
    <col min="1540" max="1540" width="11.28515625" customWidth="1"/>
    <col min="1541" max="1542" width="13.5703125" customWidth="1"/>
    <col min="1543" max="1543" width="13.5703125" bestFit="1" customWidth="1"/>
    <col min="1544" max="1544" width="12.28515625" customWidth="1"/>
    <col min="1545" max="1545" width="9.140625" customWidth="1"/>
    <col min="1546" max="1547" width="13.5703125" customWidth="1"/>
    <col min="1548" max="1548" width="14.42578125" bestFit="1" customWidth="1"/>
    <col min="1549" max="1549" width="12.28515625" customWidth="1"/>
    <col min="1550" max="1550" width="13.5703125" bestFit="1" customWidth="1"/>
    <col min="1551" max="1552" width="14.140625" bestFit="1" customWidth="1"/>
    <col min="1553" max="1557" width="12.28515625" customWidth="1"/>
    <col min="1558" max="1558" width="13.5703125" bestFit="1" customWidth="1"/>
    <col min="1559" max="1560" width="14.140625" bestFit="1" customWidth="1"/>
    <col min="1561" max="1565" width="12.28515625" customWidth="1"/>
    <col min="1566" max="1566" width="13.7109375" bestFit="1" customWidth="1"/>
    <col min="1567" max="1568" width="14.28515625" bestFit="1" customWidth="1"/>
    <col min="1569" max="1569" width="14.42578125" bestFit="1" customWidth="1"/>
    <col min="1570" max="1573" width="12.28515625" customWidth="1"/>
    <col min="1574" max="1576" width="13.5703125" bestFit="1" customWidth="1"/>
    <col min="1577" max="1578" width="14.42578125" bestFit="1" customWidth="1"/>
    <col min="1579" max="1580" width="13.28515625" bestFit="1" customWidth="1"/>
    <col min="1581" max="1581" width="12.28515625" customWidth="1"/>
    <col min="1582" max="1584" width="13.5703125" bestFit="1" customWidth="1"/>
    <col min="1585" max="1587" width="14.42578125" bestFit="1" customWidth="1"/>
    <col min="1588" max="1589" width="12.28515625" customWidth="1"/>
    <col min="1590" max="1590" width="10.28515625" customWidth="1"/>
    <col min="1591" max="1592" width="13.5703125" bestFit="1" customWidth="1"/>
    <col min="1593" max="1597" width="12.28515625" customWidth="1"/>
    <col min="1598" max="1598" width="13.5703125" bestFit="1" customWidth="1"/>
    <col min="1599" max="1599" width="14.140625" bestFit="1" customWidth="1"/>
    <col min="1600" max="1600" width="13.5703125" bestFit="1" customWidth="1"/>
    <col min="1601" max="1605" width="12.28515625" customWidth="1"/>
    <col min="1606" max="1606" width="13.5703125" bestFit="1" customWidth="1"/>
    <col min="1607" max="1608" width="14.140625" bestFit="1" customWidth="1"/>
    <col min="1609" max="1613" width="12.28515625" customWidth="1"/>
    <col min="1614" max="1614" width="13.5703125" bestFit="1" customWidth="1"/>
    <col min="1615" max="1616" width="14.140625" bestFit="1" customWidth="1"/>
    <col min="1617" max="1621" width="12.28515625" customWidth="1"/>
    <col min="1622" max="1624" width="13.5703125" bestFit="1" customWidth="1"/>
    <col min="1625" max="1625" width="14.42578125" bestFit="1" customWidth="1"/>
    <col min="1626" max="1626" width="13.28515625" bestFit="1" customWidth="1"/>
    <col min="1627" max="1628" width="14.42578125" bestFit="1" customWidth="1"/>
    <col min="1629" max="1629" width="12.28515625" customWidth="1"/>
    <col min="1630" max="1630" width="12.42578125" bestFit="1" customWidth="1"/>
    <col min="1631" max="1633" width="13.5703125" bestFit="1" customWidth="1"/>
    <col min="1634" max="1636" width="14.42578125" bestFit="1" customWidth="1"/>
    <col min="1637" max="1637" width="12.28515625" customWidth="1"/>
    <col min="1638" max="1638" width="10.28515625" customWidth="1"/>
    <col min="1639" max="1641" width="13.5703125" bestFit="1" customWidth="1"/>
    <col min="1642" max="1642" width="12.42578125" bestFit="1" customWidth="1"/>
    <col min="1643" max="1644" width="13.5703125" bestFit="1" customWidth="1"/>
    <col min="1645" max="1645" width="12.28515625" customWidth="1"/>
    <col min="1646" max="1646" width="13.5703125" bestFit="1" customWidth="1"/>
    <col min="1647" max="1648" width="14.140625" bestFit="1" customWidth="1"/>
    <col min="1649" max="1653" width="12.28515625" customWidth="1"/>
    <col min="1654" max="1654" width="13.5703125" bestFit="1" customWidth="1"/>
    <col min="1655" max="1656" width="14.140625" bestFit="1" customWidth="1"/>
    <col min="1657" max="1657" width="12.28515625" customWidth="1"/>
    <col min="1658" max="1658" width="13.28515625" bestFit="1" customWidth="1"/>
    <col min="1659" max="1660" width="14.42578125" bestFit="1" customWidth="1"/>
    <col min="1661" max="1661" width="12.28515625" customWidth="1"/>
    <col min="1662" max="1662" width="13.5703125" bestFit="1" customWidth="1"/>
    <col min="1663" max="1664" width="14.140625" bestFit="1" customWidth="1"/>
    <col min="1665" max="1668" width="14.42578125" bestFit="1" customWidth="1"/>
    <col min="1669" max="1669" width="12.28515625" customWidth="1"/>
    <col min="1670" max="1670" width="12.42578125" bestFit="1" customWidth="1"/>
    <col min="1671" max="1672" width="13.5703125" bestFit="1" customWidth="1"/>
    <col min="1673" max="1673" width="14.42578125" bestFit="1" customWidth="1"/>
    <col min="1674" max="1676" width="13.5703125" bestFit="1" customWidth="1"/>
    <col min="1677" max="1677" width="12.28515625" customWidth="1"/>
    <col min="1678" max="1678" width="10.28515625" customWidth="1"/>
    <col min="1679" max="1681" width="13.5703125" bestFit="1" customWidth="1"/>
    <col min="1682" max="1684" width="14.42578125" bestFit="1" customWidth="1"/>
    <col min="1685" max="1685" width="12.28515625" customWidth="1"/>
    <col min="1686" max="1686" width="9.140625" customWidth="1"/>
    <col min="1687" max="1689" width="13.5703125" bestFit="1" customWidth="1"/>
    <col min="1690" max="1692" width="14.42578125" bestFit="1" customWidth="1"/>
    <col min="1693" max="1708" width="12.28515625" customWidth="1"/>
    <col min="1709" max="1709" width="12.85546875" customWidth="1"/>
    <col min="1710" max="1710" width="12.28515625" customWidth="1"/>
    <col min="1711" max="1711" width="11.42578125" customWidth="1"/>
    <col min="1712" max="1712" width="11.7109375" customWidth="1"/>
    <col min="1713" max="1720" width="12.28515625" customWidth="1"/>
    <col min="1721" max="1723" width="13.5703125" customWidth="1"/>
    <col min="1724" max="1725" width="12.28515625" customWidth="1"/>
    <col min="1726" max="1728" width="13.5703125" customWidth="1"/>
    <col min="1729" max="1730" width="12.28515625" customWidth="1"/>
    <col min="1731" max="1733" width="13.5703125" customWidth="1"/>
    <col min="1734" max="1735" width="12.28515625" customWidth="1"/>
    <col min="1736" max="1738" width="13.5703125" customWidth="1"/>
    <col min="1739" max="1739" width="14.42578125" bestFit="1" customWidth="1"/>
    <col min="1740" max="1740" width="12.28515625" customWidth="1"/>
    <col min="1741" max="1743" width="13.5703125" customWidth="1"/>
    <col min="1744" max="1744" width="14.42578125" bestFit="1" customWidth="1"/>
    <col min="1745" max="1745" width="12.28515625" customWidth="1"/>
    <col min="1746" max="1746" width="10.28515625" customWidth="1"/>
    <col min="1747" max="1748" width="13.5703125" customWidth="1"/>
    <col min="1749" max="1750" width="12.28515625" customWidth="1"/>
    <col min="1751" max="1753" width="13.5703125" customWidth="1"/>
    <col min="1754" max="1754" width="14.42578125" bestFit="1" customWidth="1"/>
    <col min="1755" max="1755" width="12.28515625" customWidth="1"/>
    <col min="1756" max="1758" width="13.5703125" customWidth="1"/>
    <col min="1759" max="1759" width="14.42578125" bestFit="1" customWidth="1"/>
    <col min="1760" max="1760" width="12.28515625" customWidth="1"/>
    <col min="1761" max="1761" width="11.28515625" customWidth="1"/>
    <col min="1762" max="1763" width="13.5703125" customWidth="1"/>
    <col min="1764" max="1764" width="14.42578125" bestFit="1" customWidth="1"/>
    <col min="1765" max="1765" width="12.28515625" customWidth="1"/>
    <col min="1766" max="1766" width="9.140625" customWidth="1"/>
    <col min="1767" max="1768" width="13.5703125" customWidth="1"/>
    <col min="1769" max="1769" width="13.5703125" bestFit="1" customWidth="1"/>
    <col min="1770" max="1770" width="12.28515625" customWidth="1"/>
    <col min="1771" max="1771" width="6.7109375" customWidth="1"/>
    <col min="1772" max="1773" width="13.5703125" customWidth="1"/>
    <col min="1774" max="1774" width="13.5703125" bestFit="1" customWidth="1"/>
    <col min="1775" max="1775" width="12.28515625" customWidth="1"/>
    <col min="1776" max="1778" width="13.5703125" customWidth="1"/>
    <col min="1779" max="1780" width="12.28515625" customWidth="1"/>
    <col min="1781" max="1783" width="13.5703125" customWidth="1"/>
    <col min="1784" max="1785" width="12.28515625" customWidth="1"/>
    <col min="1786" max="1788" width="13.5703125" customWidth="1"/>
    <col min="1789" max="1789" width="14.42578125" bestFit="1" customWidth="1"/>
    <col min="1790" max="1790" width="12.28515625" customWidth="1"/>
    <col min="1791" max="1793" width="13.5703125" customWidth="1"/>
    <col min="1794" max="1794" width="13.5703125" bestFit="1" customWidth="1"/>
    <col min="1795" max="1795" width="12.28515625" customWidth="1"/>
    <col min="1796" max="1796" width="11.28515625" customWidth="1"/>
    <col min="1797" max="1798" width="13.5703125" customWidth="1"/>
    <col min="1799" max="1799" width="13.5703125" bestFit="1" customWidth="1"/>
    <col min="1800" max="1800" width="12.28515625" customWidth="1"/>
    <col min="1801" max="1801" width="9.140625" customWidth="1"/>
    <col min="1802" max="1803" width="13.5703125" customWidth="1"/>
    <col min="1804" max="1804" width="14.42578125" bestFit="1" customWidth="1"/>
    <col min="1805" max="1805" width="12.28515625" customWidth="1"/>
    <col min="1806" max="1806" width="13.5703125" bestFit="1" customWidth="1"/>
    <col min="1807" max="1808" width="14.140625" bestFit="1" customWidth="1"/>
    <col min="1809" max="1813" width="12.28515625" customWidth="1"/>
    <col min="1814" max="1814" width="13.5703125" bestFit="1" customWidth="1"/>
    <col min="1815" max="1816" width="14.140625" bestFit="1" customWidth="1"/>
    <col min="1817" max="1821" width="12.28515625" customWidth="1"/>
    <col min="1822" max="1822" width="13.7109375" bestFit="1" customWidth="1"/>
    <col min="1823" max="1824" width="14.28515625" bestFit="1" customWidth="1"/>
    <col min="1825" max="1825" width="14.42578125" bestFit="1" customWidth="1"/>
    <col min="1826" max="1829" width="12.28515625" customWidth="1"/>
    <col min="1830" max="1832" width="13.5703125" bestFit="1" customWidth="1"/>
    <col min="1833" max="1834" width="14.42578125" bestFit="1" customWidth="1"/>
    <col min="1835" max="1836" width="13.28515625" bestFit="1" customWidth="1"/>
    <col min="1837" max="1837" width="12.28515625" customWidth="1"/>
    <col min="1838" max="1840" width="13.5703125" bestFit="1" customWidth="1"/>
    <col min="1841" max="1843" width="14.42578125" bestFit="1" customWidth="1"/>
    <col min="1844" max="1845" width="12.28515625" customWidth="1"/>
    <col min="1846" max="1846" width="10.28515625" customWidth="1"/>
    <col min="1847" max="1848" width="13.5703125" bestFit="1" customWidth="1"/>
    <col min="1849" max="1853" width="12.28515625" customWidth="1"/>
    <col min="1854" max="1854" width="13.5703125" bestFit="1" customWidth="1"/>
    <col min="1855" max="1855" width="14.140625" bestFit="1" customWidth="1"/>
    <col min="1856" max="1856" width="13.5703125" bestFit="1" customWidth="1"/>
    <col min="1857" max="1861" width="12.28515625" customWidth="1"/>
    <col min="1862" max="1862" width="13.5703125" bestFit="1" customWidth="1"/>
    <col min="1863" max="1864" width="14.140625" bestFit="1" customWidth="1"/>
    <col min="1865" max="1869" width="12.28515625" customWidth="1"/>
    <col min="1870" max="1870" width="13.5703125" bestFit="1" customWidth="1"/>
    <col min="1871" max="1872" width="14.140625" bestFit="1" customWidth="1"/>
    <col min="1873" max="1877" width="12.28515625" customWidth="1"/>
    <col min="1878" max="1880" width="13.5703125" bestFit="1" customWidth="1"/>
    <col min="1881" max="1881" width="14.42578125" bestFit="1" customWidth="1"/>
    <col min="1882" max="1882" width="13.28515625" bestFit="1" customWidth="1"/>
    <col min="1883" max="1884" width="14.42578125" bestFit="1" customWidth="1"/>
    <col min="1885" max="1885" width="12.28515625" customWidth="1"/>
    <col min="1886" max="1886" width="12.42578125" bestFit="1" customWidth="1"/>
    <col min="1887" max="1889" width="13.5703125" bestFit="1" customWidth="1"/>
    <col min="1890" max="1892" width="14.42578125" bestFit="1" customWidth="1"/>
    <col min="1893" max="1893" width="12.28515625" customWidth="1"/>
    <col min="1894" max="1894" width="10.28515625" customWidth="1"/>
    <col min="1895" max="1897" width="13.5703125" bestFit="1" customWidth="1"/>
    <col min="1898" max="1898" width="12.42578125" bestFit="1" customWidth="1"/>
    <col min="1899" max="1900" width="13.5703125" bestFit="1" customWidth="1"/>
    <col min="1901" max="1901" width="12.28515625" customWidth="1"/>
    <col min="1902" max="1902" width="13.5703125" bestFit="1" customWidth="1"/>
    <col min="1903" max="1904" width="14.140625" bestFit="1" customWidth="1"/>
    <col min="1905" max="1909" width="12.28515625" customWidth="1"/>
    <col min="1910" max="1910" width="13.5703125" bestFit="1" customWidth="1"/>
    <col min="1911" max="1912" width="14.140625" bestFit="1" customWidth="1"/>
    <col min="1913" max="1913" width="12.28515625" customWidth="1"/>
    <col min="1914" max="1914" width="13.28515625" bestFit="1" customWidth="1"/>
    <col min="1915" max="1916" width="14.42578125" bestFit="1" customWidth="1"/>
    <col min="1917" max="1917" width="12.28515625" customWidth="1"/>
    <col min="1918" max="1918" width="13.5703125" bestFit="1" customWidth="1"/>
    <col min="1919" max="1920" width="14.140625" bestFit="1" customWidth="1"/>
    <col min="1921" max="1924" width="14.42578125" bestFit="1" customWidth="1"/>
    <col min="1925" max="1925" width="12.28515625" customWidth="1"/>
    <col min="1926" max="1926" width="12.42578125" bestFit="1" customWidth="1"/>
    <col min="1927" max="1928" width="13.5703125" bestFit="1" customWidth="1"/>
    <col min="1929" max="1929" width="14.42578125" bestFit="1" customWidth="1"/>
    <col min="1930" max="1932" width="13.5703125" bestFit="1" customWidth="1"/>
    <col min="1933" max="1933" width="12.28515625" customWidth="1"/>
    <col min="1934" max="1934" width="10.28515625" customWidth="1"/>
    <col min="1935" max="1937" width="13.5703125" bestFit="1" customWidth="1"/>
    <col min="1938" max="1940" width="14.42578125" bestFit="1" customWidth="1"/>
    <col min="1941" max="1941" width="12.28515625" customWidth="1"/>
    <col min="1942" max="1942" width="9.140625" customWidth="1"/>
    <col min="1943" max="1945" width="13.5703125" bestFit="1" customWidth="1"/>
    <col min="1946" max="1948" width="14.42578125" bestFit="1" customWidth="1"/>
    <col min="1949" max="1964" width="12.28515625" customWidth="1"/>
    <col min="1965" max="1965" width="12.85546875" customWidth="1"/>
    <col min="1966" max="1966" width="12.28515625" customWidth="1"/>
    <col min="1967" max="1967" width="11.42578125" customWidth="1"/>
    <col min="1968" max="1968" width="11.7109375" customWidth="1"/>
    <col min="1969" max="1976" width="12.28515625" customWidth="1"/>
    <col min="1977" max="1979" width="13.5703125" customWidth="1"/>
    <col min="1980" max="1981" width="12.28515625" customWidth="1"/>
    <col min="1982" max="1984" width="13.5703125" customWidth="1"/>
    <col min="1985" max="1986" width="12.28515625" customWidth="1"/>
    <col min="1987" max="1989" width="13.5703125" customWidth="1"/>
    <col min="1990" max="1991" width="12.28515625" customWidth="1"/>
    <col min="1992" max="1994" width="13.5703125" customWidth="1"/>
    <col min="1995" max="1995" width="14.42578125" bestFit="1" customWidth="1"/>
    <col min="1996" max="1996" width="12.28515625" customWidth="1"/>
    <col min="1997" max="1999" width="13.5703125" customWidth="1"/>
    <col min="2000" max="2000" width="14.42578125" bestFit="1" customWidth="1"/>
    <col min="2001" max="2001" width="12.28515625" customWidth="1"/>
    <col min="2002" max="2002" width="10.28515625" customWidth="1"/>
    <col min="2003" max="2004" width="13.5703125" customWidth="1"/>
    <col min="2005" max="2006" width="12.28515625" customWidth="1"/>
    <col min="2007" max="2009" width="13.5703125" customWidth="1"/>
    <col min="2010" max="2010" width="14.42578125" bestFit="1" customWidth="1"/>
    <col min="2011" max="2011" width="12.28515625" customWidth="1"/>
    <col min="2012" max="2014" width="13.5703125" customWidth="1"/>
    <col min="2015" max="2015" width="14.42578125" bestFit="1" customWidth="1"/>
    <col min="2016" max="2016" width="12.28515625" customWidth="1"/>
    <col min="2017" max="2017" width="11.28515625" customWidth="1"/>
    <col min="2018" max="2019" width="13.5703125" customWidth="1"/>
    <col min="2020" max="2020" width="14.42578125" bestFit="1" customWidth="1"/>
    <col min="2021" max="2021" width="12.28515625" customWidth="1"/>
    <col min="2022" max="2022" width="9.140625" customWidth="1"/>
    <col min="2023" max="2024" width="13.5703125" customWidth="1"/>
    <col min="2025" max="2025" width="13.5703125" bestFit="1" customWidth="1"/>
    <col min="2026" max="2026" width="12.28515625" customWidth="1"/>
    <col min="2027" max="2027" width="6.7109375" customWidth="1"/>
    <col min="2028" max="2029" width="13.5703125" customWidth="1"/>
    <col min="2030" max="2030" width="13.5703125" bestFit="1" customWidth="1"/>
    <col min="2031" max="2031" width="12.28515625" customWidth="1"/>
    <col min="2032" max="2034" width="13.5703125" customWidth="1"/>
    <col min="2035" max="2036" width="12.28515625" customWidth="1"/>
    <col min="2037" max="2039" width="13.5703125" customWidth="1"/>
    <col min="2040" max="2041" width="12.28515625" customWidth="1"/>
    <col min="2042" max="2044" width="13.5703125" customWidth="1"/>
    <col min="2045" max="2045" width="14.42578125" bestFit="1" customWidth="1"/>
    <col min="2046" max="2046" width="12.28515625" customWidth="1"/>
    <col min="2047" max="2049" width="13.5703125" customWidth="1"/>
    <col min="2050" max="2050" width="13.5703125" bestFit="1" customWidth="1"/>
    <col min="2051" max="2051" width="12.28515625" customWidth="1"/>
    <col min="2052" max="2052" width="11.28515625" customWidth="1"/>
    <col min="2053" max="2054" width="13.5703125" customWidth="1"/>
    <col min="2055" max="2055" width="13.5703125" bestFit="1" customWidth="1"/>
    <col min="2056" max="2056" width="12.28515625" customWidth="1"/>
    <col min="2057" max="2057" width="9.140625" customWidth="1"/>
    <col min="2058" max="2059" width="13.5703125" customWidth="1"/>
    <col min="2060" max="2060" width="14.42578125" bestFit="1" customWidth="1"/>
    <col min="2061" max="2061" width="12.28515625" customWidth="1"/>
    <col min="2062" max="2062" width="13.5703125" bestFit="1" customWidth="1"/>
    <col min="2063" max="2064" width="14.140625" bestFit="1" customWidth="1"/>
    <col min="2065" max="2069" width="12.28515625" customWidth="1"/>
    <col min="2070" max="2070" width="13.5703125" bestFit="1" customWidth="1"/>
    <col min="2071" max="2072" width="14.140625" bestFit="1" customWidth="1"/>
    <col min="2073" max="2077" width="12.28515625" customWidth="1"/>
    <col min="2078" max="2078" width="13.7109375" bestFit="1" customWidth="1"/>
    <col min="2079" max="2080" width="14.28515625" bestFit="1" customWidth="1"/>
    <col min="2081" max="2081" width="14.42578125" bestFit="1" customWidth="1"/>
    <col min="2082" max="2085" width="12.28515625" customWidth="1"/>
    <col min="2086" max="2088" width="13.5703125" bestFit="1" customWidth="1"/>
    <col min="2089" max="2090" width="14.42578125" bestFit="1" customWidth="1"/>
    <col min="2091" max="2092" width="13.28515625" bestFit="1" customWidth="1"/>
    <col min="2093" max="2093" width="12.28515625" customWidth="1"/>
    <col min="2094" max="2096" width="13.5703125" bestFit="1" customWidth="1"/>
    <col min="2097" max="2099" width="14.42578125" bestFit="1" customWidth="1"/>
    <col min="2100" max="2101" width="12.28515625" customWidth="1"/>
    <col min="2102" max="2102" width="10.28515625" customWidth="1"/>
    <col min="2103" max="2104" width="13.5703125" bestFit="1" customWidth="1"/>
    <col min="2105" max="2109" width="12.28515625" customWidth="1"/>
    <col min="2110" max="2110" width="13.5703125" bestFit="1" customWidth="1"/>
    <col min="2111" max="2111" width="14.140625" bestFit="1" customWidth="1"/>
    <col min="2112" max="2112" width="13.5703125" bestFit="1" customWidth="1"/>
    <col min="2113" max="2117" width="12.28515625" customWidth="1"/>
    <col min="2118" max="2118" width="13.5703125" bestFit="1" customWidth="1"/>
    <col min="2119" max="2120" width="14.140625" bestFit="1" customWidth="1"/>
    <col min="2121" max="2125" width="12.28515625" customWidth="1"/>
    <col min="2126" max="2126" width="13.5703125" bestFit="1" customWidth="1"/>
    <col min="2127" max="2128" width="14.140625" bestFit="1" customWidth="1"/>
    <col min="2129" max="2133" width="12.28515625" customWidth="1"/>
    <col min="2134" max="2136" width="13.5703125" bestFit="1" customWidth="1"/>
    <col min="2137" max="2137" width="14.42578125" bestFit="1" customWidth="1"/>
    <col min="2138" max="2138" width="13.28515625" bestFit="1" customWidth="1"/>
    <col min="2139" max="2140" width="14.42578125" bestFit="1" customWidth="1"/>
    <col min="2141" max="2141" width="12.28515625" customWidth="1"/>
    <col min="2142" max="2142" width="12.42578125" bestFit="1" customWidth="1"/>
    <col min="2143" max="2145" width="13.5703125" bestFit="1" customWidth="1"/>
    <col min="2146" max="2148" width="14.42578125" bestFit="1" customWidth="1"/>
    <col min="2149" max="2149" width="12.28515625" customWidth="1"/>
    <col min="2150" max="2150" width="10.28515625" customWidth="1"/>
    <col min="2151" max="2153" width="13.5703125" bestFit="1" customWidth="1"/>
    <col min="2154" max="2154" width="12.42578125" bestFit="1" customWidth="1"/>
    <col min="2155" max="2156" width="13.5703125" bestFit="1" customWidth="1"/>
    <col min="2157" max="2157" width="12.28515625" customWidth="1"/>
    <col min="2158" max="2158" width="13.5703125" bestFit="1" customWidth="1"/>
    <col min="2159" max="2160" width="14.140625" bestFit="1" customWidth="1"/>
    <col min="2161" max="2165" width="12.28515625" customWidth="1"/>
    <col min="2166" max="2166" width="13.5703125" bestFit="1" customWidth="1"/>
    <col min="2167" max="2168" width="14.140625" bestFit="1" customWidth="1"/>
    <col min="2169" max="2169" width="12.28515625" customWidth="1"/>
    <col min="2170" max="2170" width="13.28515625" bestFit="1" customWidth="1"/>
    <col min="2171" max="2172" width="14.42578125" bestFit="1" customWidth="1"/>
    <col min="2173" max="2173" width="12.28515625" customWidth="1"/>
    <col min="2174" max="2174" width="13.5703125" bestFit="1" customWidth="1"/>
    <col min="2175" max="2176" width="14.140625" bestFit="1" customWidth="1"/>
    <col min="2177" max="2180" width="14.42578125" bestFit="1" customWidth="1"/>
    <col min="2181" max="2181" width="12.28515625" customWidth="1"/>
    <col min="2182" max="2182" width="12.42578125" bestFit="1" customWidth="1"/>
    <col min="2183" max="2184" width="13.5703125" bestFit="1" customWidth="1"/>
    <col min="2185" max="2185" width="14.42578125" bestFit="1" customWidth="1"/>
    <col min="2186" max="2188" width="13.5703125" bestFit="1" customWidth="1"/>
    <col min="2189" max="2189" width="12.28515625" customWidth="1"/>
    <col min="2190" max="2190" width="10.28515625" customWidth="1"/>
    <col min="2191" max="2193" width="13.5703125" bestFit="1" customWidth="1"/>
    <col min="2194" max="2196" width="14.42578125" bestFit="1" customWidth="1"/>
    <col min="2197" max="2197" width="12.28515625" customWidth="1"/>
    <col min="2198" max="2198" width="9.140625" customWidth="1"/>
    <col min="2199" max="2201" width="13.5703125" bestFit="1" customWidth="1"/>
    <col min="2202" max="2204" width="14.42578125" bestFit="1" customWidth="1"/>
    <col min="2205" max="2220" width="12.28515625" customWidth="1"/>
    <col min="2221" max="2221" width="12.85546875" customWidth="1"/>
    <col min="2222" max="2222" width="12.28515625" customWidth="1"/>
    <col min="2223" max="2223" width="11.42578125" customWidth="1"/>
    <col min="2224" max="2224" width="11.7109375" customWidth="1"/>
    <col min="2225" max="2232" width="12.28515625" customWidth="1"/>
    <col min="2233" max="2235" width="13.5703125" customWidth="1"/>
    <col min="2236" max="2237" width="12.28515625" customWidth="1"/>
    <col min="2238" max="2240" width="13.5703125" customWidth="1"/>
    <col min="2241" max="2242" width="12.28515625" customWidth="1"/>
    <col min="2243" max="2245" width="13.5703125" customWidth="1"/>
    <col min="2246" max="2247" width="12.28515625" customWidth="1"/>
    <col min="2248" max="2250" width="13.5703125" customWidth="1"/>
    <col min="2251" max="2251" width="14.42578125" bestFit="1" customWidth="1"/>
    <col min="2252" max="2252" width="12.28515625" customWidth="1"/>
    <col min="2253" max="2255" width="13.5703125" customWidth="1"/>
    <col min="2256" max="2256" width="14.42578125" bestFit="1" customWidth="1"/>
    <col min="2257" max="2257" width="12.28515625" customWidth="1"/>
    <col min="2258" max="2258" width="10.28515625" customWidth="1"/>
    <col min="2259" max="2260" width="13.5703125" customWidth="1"/>
    <col min="2261" max="2262" width="12.28515625" customWidth="1"/>
    <col min="2263" max="2265" width="13.5703125" customWidth="1"/>
    <col min="2266" max="2266" width="14.42578125" bestFit="1" customWidth="1"/>
    <col min="2267" max="2267" width="12.28515625" customWidth="1"/>
    <col min="2268" max="2270" width="13.5703125" customWidth="1"/>
    <col min="2271" max="2271" width="14.42578125" bestFit="1" customWidth="1"/>
    <col min="2272" max="2272" width="12.28515625" customWidth="1"/>
    <col min="2273" max="2273" width="11.28515625" customWidth="1"/>
    <col min="2274" max="2275" width="13.5703125" customWidth="1"/>
    <col min="2276" max="2276" width="14.42578125" bestFit="1" customWidth="1"/>
    <col min="2277" max="2277" width="12.28515625" customWidth="1"/>
    <col min="2278" max="2278" width="9.140625" customWidth="1"/>
    <col min="2279" max="2280" width="13.5703125" customWidth="1"/>
    <col min="2281" max="2281" width="13.5703125" bestFit="1" customWidth="1"/>
    <col min="2282" max="2282" width="12.28515625" customWidth="1"/>
    <col min="2283" max="2283" width="6.7109375" customWidth="1"/>
    <col min="2284" max="2285" width="13.5703125" customWidth="1"/>
    <col min="2286" max="2286" width="13.5703125" bestFit="1" customWidth="1"/>
    <col min="2287" max="2287" width="12.28515625" customWidth="1"/>
    <col min="2288" max="2290" width="13.5703125" customWidth="1"/>
    <col min="2291" max="2292" width="12.28515625" customWidth="1"/>
    <col min="2293" max="2295" width="13.5703125" customWidth="1"/>
    <col min="2296" max="2297" width="12.28515625" customWidth="1"/>
    <col min="2298" max="2300" width="13.5703125" customWidth="1"/>
    <col min="2301" max="2301" width="14.42578125" bestFit="1" customWidth="1"/>
    <col min="2302" max="2302" width="12.28515625" customWidth="1"/>
    <col min="2303" max="2305" width="13.5703125" customWidth="1"/>
    <col min="2306" max="2306" width="13.5703125" bestFit="1" customWidth="1"/>
    <col min="2307" max="2307" width="12.28515625" customWidth="1"/>
    <col min="2308" max="2308" width="11.28515625" customWidth="1"/>
    <col min="2309" max="2310" width="13.5703125" customWidth="1"/>
    <col min="2311" max="2311" width="13.5703125" bestFit="1" customWidth="1"/>
    <col min="2312" max="2312" width="12.28515625" customWidth="1"/>
    <col min="2313" max="2313" width="9.140625" customWidth="1"/>
    <col min="2314" max="2315" width="13.5703125" customWidth="1"/>
    <col min="2316" max="2316" width="14.42578125" bestFit="1" customWidth="1"/>
    <col min="2317" max="2317" width="12.28515625" customWidth="1"/>
    <col min="2318" max="2318" width="13.5703125" bestFit="1" customWidth="1"/>
    <col min="2319" max="2320" width="14.140625" bestFit="1" customWidth="1"/>
    <col min="2321" max="2325" width="12.28515625" customWidth="1"/>
    <col min="2326" max="2326" width="13.5703125" bestFit="1" customWidth="1"/>
    <col min="2327" max="2328" width="14.140625" bestFit="1" customWidth="1"/>
    <col min="2329" max="2333" width="12.28515625" customWidth="1"/>
    <col min="2334" max="2334" width="13.7109375" bestFit="1" customWidth="1"/>
    <col min="2335" max="2336" width="14.28515625" bestFit="1" customWidth="1"/>
    <col min="2337" max="2337" width="14.42578125" bestFit="1" customWidth="1"/>
    <col min="2338" max="2341" width="12.28515625" customWidth="1"/>
    <col min="2342" max="2344" width="13.5703125" bestFit="1" customWidth="1"/>
    <col min="2345" max="2346" width="14.42578125" bestFit="1" customWidth="1"/>
    <col min="2347" max="2348" width="13.28515625" bestFit="1" customWidth="1"/>
    <col min="2349" max="2349" width="12.28515625" customWidth="1"/>
    <col min="2350" max="2352" width="13.5703125" bestFit="1" customWidth="1"/>
    <col min="2353" max="2355" width="14.42578125" bestFit="1" customWidth="1"/>
    <col min="2356" max="2357" width="12.28515625" customWidth="1"/>
    <col min="2358" max="2358" width="10.28515625" customWidth="1"/>
    <col min="2359" max="2360" width="13.5703125" bestFit="1" customWidth="1"/>
    <col min="2361" max="2365" width="12.28515625" customWidth="1"/>
    <col min="2366" max="2366" width="13.5703125" bestFit="1" customWidth="1"/>
    <col min="2367" max="2367" width="14.140625" bestFit="1" customWidth="1"/>
    <col min="2368" max="2368" width="13.5703125" bestFit="1" customWidth="1"/>
    <col min="2369" max="2373" width="12.28515625" customWidth="1"/>
    <col min="2374" max="2374" width="13.5703125" bestFit="1" customWidth="1"/>
    <col min="2375" max="2376" width="14.140625" bestFit="1" customWidth="1"/>
    <col min="2377" max="2381" width="12.28515625" customWidth="1"/>
    <col min="2382" max="2382" width="13.5703125" bestFit="1" customWidth="1"/>
    <col min="2383" max="2384" width="14.140625" bestFit="1" customWidth="1"/>
    <col min="2385" max="2389" width="12.28515625" customWidth="1"/>
    <col min="2390" max="2392" width="13.5703125" bestFit="1" customWidth="1"/>
    <col min="2393" max="2393" width="14.42578125" bestFit="1" customWidth="1"/>
    <col min="2394" max="2394" width="13.28515625" bestFit="1" customWidth="1"/>
    <col min="2395" max="2396" width="14.42578125" bestFit="1" customWidth="1"/>
    <col min="2397" max="2397" width="12.28515625" customWidth="1"/>
    <col min="2398" max="2398" width="12.42578125" bestFit="1" customWidth="1"/>
    <col min="2399" max="2401" width="13.5703125" bestFit="1" customWidth="1"/>
    <col min="2402" max="2404" width="14.42578125" bestFit="1" customWidth="1"/>
    <col min="2405" max="2405" width="12.28515625" customWidth="1"/>
    <col min="2406" max="2406" width="10.28515625" customWidth="1"/>
    <col min="2407" max="2409" width="13.5703125" bestFit="1" customWidth="1"/>
    <col min="2410" max="2410" width="12.42578125" bestFit="1" customWidth="1"/>
    <col min="2411" max="2412" width="13.5703125" bestFit="1" customWidth="1"/>
    <col min="2413" max="2413" width="12.28515625" customWidth="1"/>
    <col min="2414" max="2414" width="13.5703125" bestFit="1" customWidth="1"/>
    <col min="2415" max="2416" width="14.140625" bestFit="1" customWidth="1"/>
    <col min="2417" max="2421" width="12.28515625" customWidth="1"/>
    <col min="2422" max="2422" width="13.5703125" bestFit="1" customWidth="1"/>
    <col min="2423" max="2424" width="14.140625" bestFit="1" customWidth="1"/>
    <col min="2425" max="2425" width="12.28515625" customWidth="1"/>
    <col min="2426" max="2426" width="13.28515625" bestFit="1" customWidth="1"/>
    <col min="2427" max="2428" width="14.42578125" bestFit="1" customWidth="1"/>
    <col min="2429" max="2429" width="12.28515625" customWidth="1"/>
    <col min="2430" max="2430" width="13.5703125" bestFit="1" customWidth="1"/>
    <col min="2431" max="2432" width="14.140625" bestFit="1" customWidth="1"/>
    <col min="2433" max="2436" width="14.42578125" bestFit="1" customWidth="1"/>
    <col min="2437" max="2437" width="12.28515625" customWidth="1"/>
    <col min="2438" max="2438" width="12.42578125" bestFit="1" customWidth="1"/>
    <col min="2439" max="2440" width="13.5703125" bestFit="1" customWidth="1"/>
    <col min="2441" max="2441" width="14.42578125" bestFit="1" customWidth="1"/>
    <col min="2442" max="2444" width="13.5703125" bestFit="1" customWidth="1"/>
    <col min="2445" max="2445" width="12.28515625" customWidth="1"/>
    <col min="2446" max="2446" width="10.28515625" customWidth="1"/>
    <col min="2447" max="2449" width="13.5703125" bestFit="1" customWidth="1"/>
    <col min="2450" max="2452" width="14.42578125" bestFit="1" customWidth="1"/>
    <col min="2453" max="2453" width="12.28515625" customWidth="1"/>
    <col min="2454" max="2454" width="9.140625" customWidth="1"/>
    <col min="2455" max="2457" width="13.5703125" bestFit="1" customWidth="1"/>
    <col min="2458" max="2460" width="14.42578125" bestFit="1" customWidth="1"/>
    <col min="2461" max="2476" width="12.28515625" customWidth="1"/>
    <col min="2477" max="2477" width="12.85546875" customWidth="1"/>
    <col min="2478" max="2478" width="12.28515625" customWidth="1"/>
    <col min="2479" max="2479" width="11.42578125" customWidth="1"/>
    <col min="2480" max="2480" width="11.7109375" customWidth="1"/>
    <col min="2481" max="2488" width="12.28515625" customWidth="1"/>
    <col min="2489" max="2491" width="13.5703125" customWidth="1"/>
    <col min="2492" max="2493" width="12.28515625" customWidth="1"/>
    <col min="2494" max="2496" width="13.5703125" customWidth="1"/>
    <col min="2497" max="2498" width="12.28515625" customWidth="1"/>
    <col min="2499" max="2501" width="13.5703125" customWidth="1"/>
    <col min="2502" max="2503" width="12.28515625" customWidth="1"/>
    <col min="2504" max="2506" width="13.5703125" customWidth="1"/>
    <col min="2507" max="2507" width="14.42578125" bestFit="1" customWidth="1"/>
    <col min="2508" max="2508" width="12.28515625" customWidth="1"/>
    <col min="2509" max="2511" width="13.5703125" customWidth="1"/>
    <col min="2512" max="2512" width="14.42578125" bestFit="1" customWidth="1"/>
    <col min="2513" max="2513" width="12.28515625" customWidth="1"/>
    <col min="2514" max="2514" width="10.28515625" customWidth="1"/>
    <col min="2515" max="2516" width="13.5703125" customWidth="1"/>
    <col min="2517" max="2518" width="12.28515625" customWidth="1"/>
    <col min="2519" max="2521" width="13.5703125" customWidth="1"/>
    <col min="2522" max="2522" width="14.42578125" bestFit="1" customWidth="1"/>
    <col min="2523" max="2523" width="12.28515625" customWidth="1"/>
    <col min="2524" max="2526" width="13.5703125" customWidth="1"/>
    <col min="2527" max="2527" width="14.42578125" bestFit="1" customWidth="1"/>
    <col min="2528" max="2528" width="12.28515625" customWidth="1"/>
    <col min="2529" max="2529" width="11.28515625" customWidth="1"/>
    <col min="2530" max="2531" width="13.5703125" customWidth="1"/>
    <col min="2532" max="2532" width="14.42578125" bestFit="1" customWidth="1"/>
    <col min="2533" max="2533" width="12.28515625" customWidth="1"/>
    <col min="2534" max="2534" width="9.140625" customWidth="1"/>
    <col min="2535" max="2536" width="13.5703125" customWidth="1"/>
    <col min="2537" max="2537" width="13.5703125" bestFit="1" customWidth="1"/>
    <col min="2538" max="2538" width="12.28515625" customWidth="1"/>
    <col min="2539" max="2539" width="6.7109375" customWidth="1"/>
    <col min="2540" max="2541" width="13.5703125" customWidth="1"/>
    <col min="2542" max="2542" width="13.5703125" bestFit="1" customWidth="1"/>
    <col min="2543" max="2543" width="12.28515625" customWidth="1"/>
    <col min="2544" max="2546" width="13.5703125" customWidth="1"/>
    <col min="2547" max="2548" width="12.28515625" customWidth="1"/>
    <col min="2549" max="2551" width="13.5703125" customWidth="1"/>
    <col min="2552" max="2553" width="12.28515625" customWidth="1"/>
    <col min="2554" max="2556" width="13.5703125" customWidth="1"/>
    <col min="2557" max="2557" width="14.42578125" bestFit="1" customWidth="1"/>
    <col min="2558" max="2558" width="12.28515625" customWidth="1"/>
    <col min="2559" max="2561" width="13.5703125" customWidth="1"/>
    <col min="2562" max="2562" width="13.5703125" bestFit="1" customWidth="1"/>
    <col min="2563" max="2563" width="12.28515625" customWidth="1"/>
    <col min="2564" max="2564" width="11.28515625" customWidth="1"/>
    <col min="2565" max="2566" width="13.5703125" customWidth="1"/>
    <col min="2567" max="2567" width="13.5703125" bestFit="1" customWidth="1"/>
    <col min="2568" max="2568" width="12.28515625" customWidth="1"/>
    <col min="2569" max="2569" width="9.140625" customWidth="1"/>
    <col min="2570" max="2571" width="13.5703125" customWidth="1"/>
    <col min="2572" max="2572" width="14.42578125" bestFit="1" customWidth="1"/>
    <col min="2573" max="2573" width="12.28515625" customWidth="1"/>
    <col min="2574" max="2574" width="13.5703125" bestFit="1" customWidth="1"/>
    <col min="2575" max="2576" width="14.140625" bestFit="1" customWidth="1"/>
    <col min="2577" max="2581" width="12.28515625" customWidth="1"/>
    <col min="2582" max="2582" width="13.5703125" bestFit="1" customWidth="1"/>
    <col min="2583" max="2584" width="14.140625" bestFit="1" customWidth="1"/>
    <col min="2585" max="2589" width="12.28515625" customWidth="1"/>
    <col min="2590" max="2590" width="13.7109375" bestFit="1" customWidth="1"/>
    <col min="2591" max="2592" width="14.28515625" bestFit="1" customWidth="1"/>
    <col min="2593" max="2593" width="14.42578125" bestFit="1" customWidth="1"/>
    <col min="2594" max="2597" width="12.28515625" customWidth="1"/>
    <col min="2598" max="2600" width="13.5703125" bestFit="1" customWidth="1"/>
    <col min="2601" max="2602" width="14.42578125" bestFit="1" customWidth="1"/>
    <col min="2603" max="2604" width="13.28515625" bestFit="1" customWidth="1"/>
    <col min="2605" max="2605" width="12.28515625" customWidth="1"/>
    <col min="2606" max="2608" width="13.5703125" bestFit="1" customWidth="1"/>
    <col min="2609" max="2611" width="14.42578125" bestFit="1" customWidth="1"/>
    <col min="2612" max="2613" width="12.28515625" customWidth="1"/>
    <col min="2614" max="2614" width="10.28515625" customWidth="1"/>
    <col min="2615" max="2616" width="13.5703125" bestFit="1" customWidth="1"/>
    <col min="2617" max="2621" width="12.28515625" customWidth="1"/>
    <col min="2622" max="2622" width="13.5703125" bestFit="1" customWidth="1"/>
    <col min="2623" max="2623" width="14.140625" bestFit="1" customWidth="1"/>
    <col min="2624" max="2624" width="13.5703125" bestFit="1" customWidth="1"/>
    <col min="2625" max="2629" width="12.28515625" customWidth="1"/>
    <col min="2630" max="2630" width="13.5703125" bestFit="1" customWidth="1"/>
    <col min="2631" max="2632" width="14.140625" bestFit="1" customWidth="1"/>
    <col min="2633" max="2637" width="12.28515625" customWidth="1"/>
    <col min="2638" max="2638" width="13.5703125" bestFit="1" customWidth="1"/>
    <col min="2639" max="2640" width="14.140625" bestFit="1" customWidth="1"/>
    <col min="2641" max="2645" width="12.28515625" customWidth="1"/>
    <col min="2646" max="2648" width="13.5703125" bestFit="1" customWidth="1"/>
    <col min="2649" max="2649" width="14.42578125" bestFit="1" customWidth="1"/>
    <col min="2650" max="2650" width="13.28515625" bestFit="1" customWidth="1"/>
    <col min="2651" max="2652" width="14.42578125" bestFit="1" customWidth="1"/>
    <col min="2653" max="2653" width="12.28515625" customWidth="1"/>
    <col min="2654" max="2654" width="12.42578125" bestFit="1" customWidth="1"/>
    <col min="2655" max="2657" width="13.5703125" bestFit="1" customWidth="1"/>
    <col min="2658" max="2660" width="14.42578125" bestFit="1" customWidth="1"/>
    <col min="2661" max="2661" width="12.28515625" customWidth="1"/>
    <col min="2662" max="2662" width="10.28515625" customWidth="1"/>
    <col min="2663" max="2665" width="13.5703125" bestFit="1" customWidth="1"/>
    <col min="2666" max="2666" width="12.42578125" bestFit="1" customWidth="1"/>
    <col min="2667" max="2668" width="13.5703125" bestFit="1" customWidth="1"/>
    <col min="2669" max="2669" width="12.28515625" customWidth="1"/>
    <col min="2670" max="2670" width="13.5703125" bestFit="1" customWidth="1"/>
    <col min="2671" max="2672" width="14.140625" bestFit="1" customWidth="1"/>
    <col min="2673" max="2677" width="12.28515625" customWidth="1"/>
    <col min="2678" max="2678" width="13.5703125" bestFit="1" customWidth="1"/>
    <col min="2679" max="2680" width="14.140625" bestFit="1" customWidth="1"/>
    <col min="2681" max="2681" width="12.28515625" customWidth="1"/>
    <col min="2682" max="2682" width="13.28515625" bestFit="1" customWidth="1"/>
    <col min="2683" max="2684" width="14.42578125" bestFit="1" customWidth="1"/>
    <col min="2685" max="2685" width="12.28515625" customWidth="1"/>
    <col min="2686" max="2686" width="13.5703125" bestFit="1" customWidth="1"/>
    <col min="2687" max="2688" width="14.140625" bestFit="1" customWidth="1"/>
    <col min="2689" max="2692" width="14.42578125" bestFit="1" customWidth="1"/>
    <col min="2693" max="2693" width="12.28515625" customWidth="1"/>
    <col min="2694" max="2694" width="12.42578125" bestFit="1" customWidth="1"/>
    <col min="2695" max="2696" width="13.5703125" bestFit="1" customWidth="1"/>
    <col min="2697" max="2697" width="14.42578125" bestFit="1" customWidth="1"/>
    <col min="2698" max="2700" width="13.5703125" bestFit="1" customWidth="1"/>
    <col min="2701" max="2701" width="12.28515625" customWidth="1"/>
    <col min="2702" max="2702" width="10.28515625" customWidth="1"/>
    <col min="2703" max="2705" width="13.5703125" bestFit="1" customWidth="1"/>
    <col min="2706" max="2708" width="14.42578125" bestFit="1" customWidth="1"/>
    <col min="2709" max="2709" width="12.28515625" customWidth="1"/>
    <col min="2710" max="2710" width="9.140625" customWidth="1"/>
    <col min="2711" max="2713" width="13.5703125" bestFit="1" customWidth="1"/>
    <col min="2714" max="2716" width="14.42578125" bestFit="1" customWidth="1"/>
    <col min="2717" max="2732" width="12.28515625" customWidth="1"/>
    <col min="2733" max="2733" width="12.85546875" customWidth="1"/>
    <col min="2734" max="2734" width="12.28515625" customWidth="1"/>
    <col min="2735" max="2735" width="11.42578125" customWidth="1"/>
    <col min="2736" max="2736" width="11.7109375" customWidth="1"/>
    <col min="2737" max="2744" width="12.28515625" customWidth="1"/>
    <col min="2745" max="2747" width="13.5703125" customWidth="1"/>
    <col min="2748" max="2749" width="12.28515625" customWidth="1"/>
    <col min="2750" max="2752" width="13.5703125" customWidth="1"/>
    <col min="2753" max="2754" width="12.28515625" customWidth="1"/>
    <col min="2755" max="2757" width="13.5703125" customWidth="1"/>
    <col min="2758" max="2759" width="12.28515625" customWidth="1"/>
    <col min="2760" max="2762" width="13.5703125" customWidth="1"/>
    <col min="2763" max="2763" width="14.42578125" bestFit="1" customWidth="1"/>
    <col min="2764" max="2764" width="12.28515625" customWidth="1"/>
    <col min="2765" max="2767" width="13.5703125" customWidth="1"/>
    <col min="2768" max="2768" width="14.42578125" bestFit="1" customWidth="1"/>
    <col min="2769" max="2769" width="12.28515625" customWidth="1"/>
    <col min="2770" max="2770" width="10.28515625" customWidth="1"/>
    <col min="2771" max="2772" width="13.5703125" customWidth="1"/>
    <col min="2773" max="2774" width="12.28515625" customWidth="1"/>
    <col min="2775" max="2777" width="13.5703125" customWidth="1"/>
    <col min="2778" max="2778" width="14.42578125" bestFit="1" customWidth="1"/>
    <col min="2779" max="2779" width="12.28515625" customWidth="1"/>
    <col min="2780" max="2782" width="13.5703125" customWidth="1"/>
    <col min="2783" max="2783" width="14.42578125" bestFit="1" customWidth="1"/>
    <col min="2784" max="2784" width="12.28515625" customWidth="1"/>
    <col min="2785" max="2785" width="11.28515625" customWidth="1"/>
    <col min="2786" max="2787" width="13.5703125" customWidth="1"/>
    <col min="2788" max="2788" width="14.42578125" bestFit="1" customWidth="1"/>
    <col min="2789" max="2789" width="12.28515625" customWidth="1"/>
    <col min="2790" max="2790" width="9.140625" customWidth="1"/>
    <col min="2791" max="2792" width="13.5703125" customWidth="1"/>
    <col min="2793" max="2793" width="13.5703125" bestFit="1" customWidth="1"/>
    <col min="2794" max="2794" width="12.28515625" customWidth="1"/>
    <col min="2795" max="2795" width="6.7109375" customWidth="1"/>
    <col min="2796" max="2797" width="13.5703125" customWidth="1"/>
    <col min="2798" max="2798" width="13.5703125" bestFit="1" customWidth="1"/>
    <col min="2799" max="2799" width="12.28515625" customWidth="1"/>
    <col min="2800" max="2802" width="13.5703125" customWidth="1"/>
    <col min="2803" max="2804" width="12.28515625" customWidth="1"/>
    <col min="2805" max="2807" width="13.5703125" customWidth="1"/>
    <col min="2808" max="2809" width="12.28515625" customWidth="1"/>
    <col min="2810" max="2812" width="13.5703125" customWidth="1"/>
    <col min="2813" max="2813" width="14.42578125" bestFit="1" customWidth="1"/>
    <col min="2814" max="2814" width="12.28515625" customWidth="1"/>
    <col min="2815" max="2817" width="13.5703125" customWidth="1"/>
    <col min="2818" max="2818" width="13.5703125" bestFit="1" customWidth="1"/>
    <col min="2819" max="2819" width="12.28515625" customWidth="1"/>
    <col min="2820" max="2820" width="11.28515625" customWidth="1"/>
    <col min="2821" max="2822" width="13.5703125" customWidth="1"/>
    <col min="2823" max="2823" width="13.5703125" bestFit="1" customWidth="1"/>
    <col min="2824" max="2824" width="12.28515625" customWidth="1"/>
    <col min="2825" max="2825" width="9.140625" customWidth="1"/>
    <col min="2826" max="2827" width="13.5703125" customWidth="1"/>
    <col min="2828" max="2828" width="14.42578125" bestFit="1" customWidth="1"/>
    <col min="2829" max="2829" width="12.28515625" customWidth="1"/>
    <col min="2830" max="2830" width="13.5703125" bestFit="1" customWidth="1"/>
    <col min="2831" max="2832" width="14.140625" bestFit="1" customWidth="1"/>
    <col min="2833" max="2837" width="12.28515625" customWidth="1"/>
    <col min="2838" max="2838" width="13.5703125" bestFit="1" customWidth="1"/>
    <col min="2839" max="2840" width="14.140625" bestFit="1" customWidth="1"/>
    <col min="2841" max="2845" width="12.28515625" customWidth="1"/>
    <col min="2846" max="2846" width="13.7109375" bestFit="1" customWidth="1"/>
    <col min="2847" max="2848" width="14.28515625" bestFit="1" customWidth="1"/>
    <col min="2849" max="2849" width="14.42578125" bestFit="1" customWidth="1"/>
    <col min="2850" max="2853" width="12.28515625" customWidth="1"/>
    <col min="2854" max="2856" width="13.5703125" bestFit="1" customWidth="1"/>
    <col min="2857" max="2858" width="14.42578125" bestFit="1" customWidth="1"/>
    <col min="2859" max="2860" width="13.28515625" bestFit="1" customWidth="1"/>
    <col min="2861" max="2861" width="12.28515625" customWidth="1"/>
    <col min="2862" max="2864" width="13.5703125" bestFit="1" customWidth="1"/>
    <col min="2865" max="2867" width="14.42578125" bestFit="1" customWidth="1"/>
    <col min="2868" max="2869" width="12.28515625" customWidth="1"/>
    <col min="2870" max="2870" width="10.28515625" customWidth="1"/>
    <col min="2871" max="2872" width="13.5703125" bestFit="1" customWidth="1"/>
    <col min="2873" max="2877" width="12.28515625" customWidth="1"/>
    <col min="2878" max="2878" width="13.5703125" bestFit="1" customWidth="1"/>
    <col min="2879" max="2879" width="14.140625" bestFit="1" customWidth="1"/>
    <col min="2880" max="2880" width="13.5703125" bestFit="1" customWidth="1"/>
    <col min="2881" max="2885" width="12.28515625" customWidth="1"/>
    <col min="2886" max="2886" width="13.5703125" bestFit="1" customWidth="1"/>
    <col min="2887" max="2888" width="14.140625" bestFit="1" customWidth="1"/>
    <col min="2889" max="2893" width="12.28515625" customWidth="1"/>
    <col min="2894" max="2894" width="13.5703125" bestFit="1" customWidth="1"/>
    <col min="2895" max="2896" width="14.140625" bestFit="1" customWidth="1"/>
    <col min="2897" max="2901" width="12.28515625" customWidth="1"/>
    <col min="2902" max="2904" width="13.5703125" bestFit="1" customWidth="1"/>
    <col min="2905" max="2905" width="14.42578125" bestFit="1" customWidth="1"/>
    <col min="2906" max="2906" width="13.28515625" bestFit="1" customWidth="1"/>
    <col min="2907" max="2908" width="14.42578125" bestFit="1" customWidth="1"/>
    <col min="2909" max="2909" width="12.28515625" customWidth="1"/>
    <col min="2910" max="2910" width="12.42578125" bestFit="1" customWidth="1"/>
    <col min="2911" max="2913" width="13.5703125" bestFit="1" customWidth="1"/>
    <col min="2914" max="2916" width="14.42578125" bestFit="1" customWidth="1"/>
    <col min="2917" max="2917" width="12.28515625" customWidth="1"/>
    <col min="2918" max="2918" width="10.28515625" customWidth="1"/>
    <col min="2919" max="2921" width="13.5703125" bestFit="1" customWidth="1"/>
    <col min="2922" max="2922" width="12.42578125" bestFit="1" customWidth="1"/>
    <col min="2923" max="2924" width="13.5703125" bestFit="1" customWidth="1"/>
    <col min="2925" max="2925" width="12.28515625" customWidth="1"/>
    <col min="2926" max="2926" width="13.5703125" bestFit="1" customWidth="1"/>
    <col min="2927" max="2928" width="14.140625" bestFit="1" customWidth="1"/>
    <col min="2929" max="2933" width="12.28515625" customWidth="1"/>
    <col min="2934" max="2934" width="13.5703125" bestFit="1" customWidth="1"/>
    <col min="2935" max="2936" width="14.140625" bestFit="1" customWidth="1"/>
    <col min="2937" max="2937" width="12.28515625" customWidth="1"/>
    <col min="2938" max="2938" width="13.28515625" bestFit="1" customWidth="1"/>
    <col min="2939" max="2940" width="14.42578125" bestFit="1" customWidth="1"/>
    <col min="2941" max="2941" width="12.28515625" customWidth="1"/>
    <col min="2942" max="2942" width="13.5703125" bestFit="1" customWidth="1"/>
    <col min="2943" max="2944" width="14.140625" bestFit="1" customWidth="1"/>
    <col min="2945" max="2948" width="14.42578125" bestFit="1" customWidth="1"/>
    <col min="2949" max="2949" width="12.28515625" customWidth="1"/>
    <col min="2950" max="2950" width="12.42578125" bestFit="1" customWidth="1"/>
    <col min="2951" max="2952" width="13.5703125" bestFit="1" customWidth="1"/>
    <col min="2953" max="2953" width="14.42578125" bestFit="1" customWidth="1"/>
    <col min="2954" max="2956" width="13.5703125" bestFit="1" customWidth="1"/>
    <col min="2957" max="2957" width="12.28515625" customWidth="1"/>
    <col min="2958" max="2958" width="10.28515625" customWidth="1"/>
    <col min="2959" max="2961" width="13.5703125" bestFit="1" customWidth="1"/>
    <col min="2962" max="2964" width="14.42578125" bestFit="1" customWidth="1"/>
    <col min="2965" max="2965" width="12.28515625" customWidth="1"/>
    <col min="2966" max="2966" width="9.140625" customWidth="1"/>
    <col min="2967" max="2969" width="13.5703125" bestFit="1" customWidth="1"/>
    <col min="2970" max="2972" width="14.42578125" bestFit="1" customWidth="1"/>
    <col min="2973" max="2988" width="12.28515625" customWidth="1"/>
    <col min="2989" max="2989" width="12.85546875" customWidth="1"/>
    <col min="2990" max="2990" width="12.28515625" customWidth="1"/>
    <col min="2991" max="2991" width="11.42578125" customWidth="1"/>
    <col min="2992" max="2992" width="11.7109375" customWidth="1"/>
    <col min="2993" max="3000" width="12.28515625" customWidth="1"/>
    <col min="3001" max="3003" width="13.5703125" customWidth="1"/>
    <col min="3004" max="3005" width="12.28515625" customWidth="1"/>
    <col min="3006" max="3008" width="13.5703125" customWidth="1"/>
    <col min="3009" max="3010" width="12.28515625" customWidth="1"/>
    <col min="3011" max="3013" width="13.5703125" customWidth="1"/>
    <col min="3014" max="3015" width="12.28515625" customWidth="1"/>
    <col min="3016" max="3018" width="13.5703125" customWidth="1"/>
    <col min="3019" max="3019" width="14.42578125" bestFit="1" customWidth="1"/>
    <col min="3020" max="3020" width="12.28515625" customWidth="1"/>
    <col min="3021" max="3023" width="13.5703125" customWidth="1"/>
    <col min="3024" max="3024" width="14.42578125" bestFit="1" customWidth="1"/>
    <col min="3025" max="3025" width="12.28515625" customWidth="1"/>
    <col min="3026" max="3026" width="10.28515625" customWidth="1"/>
    <col min="3027" max="3028" width="13.5703125" customWidth="1"/>
    <col min="3029" max="3030" width="12.28515625" customWidth="1"/>
    <col min="3031" max="3033" width="13.5703125" customWidth="1"/>
    <col min="3034" max="3034" width="14.42578125" bestFit="1" customWidth="1"/>
    <col min="3035" max="3035" width="12.28515625" customWidth="1"/>
    <col min="3036" max="3038" width="13.5703125" customWidth="1"/>
    <col min="3039" max="3039" width="14.42578125" bestFit="1" customWidth="1"/>
    <col min="3040" max="3040" width="12.28515625" customWidth="1"/>
    <col min="3041" max="3041" width="11.28515625" customWidth="1"/>
    <col min="3042" max="3043" width="13.5703125" customWidth="1"/>
    <col min="3044" max="3044" width="14.42578125" bestFit="1" customWidth="1"/>
    <col min="3045" max="3045" width="12.28515625" customWidth="1"/>
    <col min="3046" max="3046" width="9.140625" customWidth="1"/>
    <col min="3047" max="3048" width="13.5703125" customWidth="1"/>
    <col min="3049" max="3049" width="13.5703125" bestFit="1" customWidth="1"/>
    <col min="3050" max="3050" width="12.28515625" customWidth="1"/>
    <col min="3051" max="3051" width="6.7109375" customWidth="1"/>
    <col min="3052" max="3053" width="13.5703125" customWidth="1"/>
    <col min="3054" max="3054" width="13.5703125" bestFit="1" customWidth="1"/>
    <col min="3055" max="3055" width="12.28515625" customWidth="1"/>
    <col min="3056" max="3058" width="13.5703125" customWidth="1"/>
    <col min="3059" max="3060" width="12.28515625" customWidth="1"/>
    <col min="3061" max="3063" width="13.5703125" customWidth="1"/>
    <col min="3064" max="3065" width="12.28515625" customWidth="1"/>
    <col min="3066" max="3068" width="13.5703125" customWidth="1"/>
    <col min="3069" max="3069" width="14.42578125" bestFit="1" customWidth="1"/>
    <col min="3070" max="3070" width="12.28515625" customWidth="1"/>
    <col min="3071" max="3073" width="13.5703125" customWidth="1"/>
    <col min="3074" max="3074" width="13.5703125" bestFit="1" customWidth="1"/>
    <col min="3075" max="3075" width="12.28515625" customWidth="1"/>
    <col min="3076" max="3076" width="11.28515625" customWidth="1"/>
    <col min="3077" max="3078" width="13.5703125" customWidth="1"/>
    <col min="3079" max="3079" width="13.5703125" bestFit="1" customWidth="1"/>
    <col min="3080" max="3080" width="12.28515625" customWidth="1"/>
    <col min="3081" max="3081" width="9.140625" customWidth="1"/>
    <col min="3082" max="3083" width="13.5703125" customWidth="1"/>
    <col min="3084" max="3084" width="14.42578125" bestFit="1" customWidth="1"/>
    <col min="3085" max="3085" width="12.28515625" customWidth="1"/>
    <col min="3086" max="3086" width="13.5703125" bestFit="1" customWidth="1"/>
    <col min="3087" max="3088" width="14.140625" bestFit="1" customWidth="1"/>
    <col min="3089" max="3093" width="12.28515625" customWidth="1"/>
    <col min="3094" max="3094" width="13.5703125" bestFit="1" customWidth="1"/>
    <col min="3095" max="3096" width="14.140625" bestFit="1" customWidth="1"/>
    <col min="3097" max="3101" width="12.28515625" customWidth="1"/>
    <col min="3102" max="3102" width="13.7109375" bestFit="1" customWidth="1"/>
    <col min="3103" max="3104" width="14.28515625" bestFit="1" customWidth="1"/>
    <col min="3105" max="3105" width="14.42578125" bestFit="1" customWidth="1"/>
    <col min="3106" max="3109" width="12.28515625" customWidth="1"/>
    <col min="3110" max="3112" width="13.5703125" bestFit="1" customWidth="1"/>
    <col min="3113" max="3114" width="14.42578125" bestFit="1" customWidth="1"/>
    <col min="3115" max="3116" width="13.28515625" bestFit="1" customWidth="1"/>
    <col min="3117" max="3117" width="12.28515625" customWidth="1"/>
    <col min="3118" max="3120" width="13.5703125" bestFit="1" customWidth="1"/>
    <col min="3121" max="3123" width="14.42578125" bestFit="1" customWidth="1"/>
    <col min="3124" max="3125" width="12.28515625" customWidth="1"/>
    <col min="3126" max="3126" width="10.28515625" customWidth="1"/>
    <col min="3127" max="3128" width="13.5703125" bestFit="1" customWidth="1"/>
    <col min="3129" max="3133" width="12.28515625" customWidth="1"/>
    <col min="3134" max="3134" width="13.5703125" bestFit="1" customWidth="1"/>
    <col min="3135" max="3135" width="14.140625" bestFit="1" customWidth="1"/>
    <col min="3136" max="3136" width="13.5703125" bestFit="1" customWidth="1"/>
    <col min="3137" max="3141" width="12.28515625" customWidth="1"/>
    <col min="3142" max="3142" width="13.5703125" bestFit="1" customWidth="1"/>
    <col min="3143" max="3144" width="14.140625" bestFit="1" customWidth="1"/>
    <col min="3145" max="3149" width="12.28515625" customWidth="1"/>
    <col min="3150" max="3150" width="13.5703125" bestFit="1" customWidth="1"/>
    <col min="3151" max="3152" width="14.140625" bestFit="1" customWidth="1"/>
    <col min="3153" max="3157" width="12.28515625" customWidth="1"/>
    <col min="3158" max="3160" width="13.5703125" bestFit="1" customWidth="1"/>
    <col min="3161" max="3161" width="14.42578125" bestFit="1" customWidth="1"/>
    <col min="3162" max="3162" width="13.28515625" bestFit="1" customWidth="1"/>
    <col min="3163" max="3164" width="14.42578125" bestFit="1" customWidth="1"/>
    <col min="3165" max="3165" width="12.28515625" customWidth="1"/>
    <col min="3166" max="3166" width="12.42578125" bestFit="1" customWidth="1"/>
    <col min="3167" max="3169" width="13.5703125" bestFit="1" customWidth="1"/>
    <col min="3170" max="3172" width="14.42578125" bestFit="1" customWidth="1"/>
    <col min="3173" max="3173" width="12.28515625" customWidth="1"/>
    <col min="3174" max="3174" width="10.28515625" customWidth="1"/>
    <col min="3175" max="3177" width="13.5703125" bestFit="1" customWidth="1"/>
    <col min="3178" max="3178" width="12.42578125" bestFit="1" customWidth="1"/>
    <col min="3179" max="3180" width="13.5703125" bestFit="1" customWidth="1"/>
    <col min="3181" max="3181" width="12.28515625" customWidth="1"/>
    <col min="3182" max="3182" width="13.5703125" bestFit="1" customWidth="1"/>
    <col min="3183" max="3184" width="14.140625" bestFit="1" customWidth="1"/>
    <col min="3185" max="3189" width="12.28515625" customWidth="1"/>
    <col min="3190" max="3190" width="13.5703125" bestFit="1" customWidth="1"/>
    <col min="3191" max="3192" width="14.140625" bestFit="1" customWidth="1"/>
    <col min="3193" max="3193" width="12.28515625" customWidth="1"/>
    <col min="3194" max="3194" width="13.28515625" bestFit="1" customWidth="1"/>
    <col min="3195" max="3196" width="14.42578125" bestFit="1" customWidth="1"/>
    <col min="3197" max="3197" width="12.28515625" customWidth="1"/>
    <col min="3198" max="3198" width="13.5703125" bestFit="1" customWidth="1"/>
    <col min="3199" max="3200" width="14.140625" bestFit="1" customWidth="1"/>
    <col min="3201" max="3204" width="14.42578125" bestFit="1" customWidth="1"/>
    <col min="3205" max="3205" width="12.28515625" customWidth="1"/>
    <col min="3206" max="3206" width="12.42578125" bestFit="1" customWidth="1"/>
    <col min="3207" max="3208" width="13.5703125" bestFit="1" customWidth="1"/>
    <col min="3209" max="3209" width="14.42578125" bestFit="1" customWidth="1"/>
    <col min="3210" max="3212" width="13.5703125" bestFit="1" customWidth="1"/>
    <col min="3213" max="3213" width="12.28515625" customWidth="1"/>
    <col min="3214" max="3214" width="10.28515625" customWidth="1"/>
    <col min="3215" max="3217" width="13.5703125" bestFit="1" customWidth="1"/>
    <col min="3218" max="3220" width="14.42578125" bestFit="1" customWidth="1"/>
    <col min="3221" max="3221" width="12.28515625" customWidth="1"/>
    <col min="3222" max="3222" width="9.140625" customWidth="1"/>
    <col min="3223" max="3225" width="13.5703125" bestFit="1" customWidth="1"/>
    <col min="3226" max="3228" width="14.42578125" bestFit="1" customWidth="1"/>
    <col min="3229" max="3244" width="12.28515625" customWidth="1"/>
    <col min="3245" max="3245" width="12.85546875" customWidth="1"/>
    <col min="3246" max="3246" width="12.28515625" customWidth="1"/>
    <col min="3247" max="3247" width="11.42578125" customWidth="1"/>
    <col min="3248" max="3248" width="11.7109375" customWidth="1"/>
    <col min="3249" max="3256" width="12.28515625" customWidth="1"/>
    <col min="3257" max="3259" width="13.5703125" customWidth="1"/>
    <col min="3260" max="3261" width="12.28515625" customWidth="1"/>
    <col min="3262" max="3264" width="13.5703125" customWidth="1"/>
    <col min="3265" max="3266" width="12.28515625" customWidth="1"/>
    <col min="3267" max="3269" width="13.5703125" customWidth="1"/>
    <col min="3270" max="3271" width="12.28515625" customWidth="1"/>
    <col min="3272" max="3274" width="13.5703125" customWidth="1"/>
    <col min="3275" max="3275" width="14.42578125" bestFit="1" customWidth="1"/>
    <col min="3276" max="3276" width="12.28515625" customWidth="1"/>
    <col min="3277" max="3279" width="13.5703125" customWidth="1"/>
    <col min="3280" max="3280" width="14.42578125" bestFit="1" customWidth="1"/>
    <col min="3281" max="3281" width="12.28515625" customWidth="1"/>
    <col min="3282" max="3282" width="10.28515625" customWidth="1"/>
    <col min="3283" max="3284" width="13.5703125" customWidth="1"/>
    <col min="3285" max="3286" width="12.28515625" customWidth="1"/>
    <col min="3287" max="3289" width="13.5703125" customWidth="1"/>
    <col min="3290" max="3290" width="14.42578125" bestFit="1" customWidth="1"/>
    <col min="3291" max="3291" width="12.28515625" customWidth="1"/>
    <col min="3292" max="3294" width="13.5703125" customWidth="1"/>
    <col min="3295" max="3295" width="14.42578125" bestFit="1" customWidth="1"/>
    <col min="3296" max="3296" width="12.28515625" customWidth="1"/>
    <col min="3297" max="3297" width="11.28515625" customWidth="1"/>
    <col min="3298" max="3299" width="13.5703125" customWidth="1"/>
    <col min="3300" max="3300" width="14.42578125" bestFit="1" customWidth="1"/>
    <col min="3301" max="3301" width="12.28515625" customWidth="1"/>
    <col min="3302" max="3302" width="9.140625" customWidth="1"/>
    <col min="3303" max="3304" width="13.5703125" customWidth="1"/>
    <col min="3305" max="3305" width="13.5703125" bestFit="1" customWidth="1"/>
    <col min="3306" max="3306" width="12.28515625" customWidth="1"/>
    <col min="3307" max="3307" width="6.7109375" customWidth="1"/>
    <col min="3308" max="3309" width="13.5703125" customWidth="1"/>
    <col min="3310" max="3310" width="13.5703125" bestFit="1" customWidth="1"/>
    <col min="3311" max="3311" width="12.28515625" customWidth="1"/>
    <col min="3312" max="3314" width="13.5703125" customWidth="1"/>
    <col min="3315" max="3316" width="12.28515625" customWidth="1"/>
    <col min="3317" max="3319" width="13.5703125" customWidth="1"/>
    <col min="3320" max="3321" width="12.28515625" customWidth="1"/>
    <col min="3322" max="3324" width="13.5703125" customWidth="1"/>
    <col min="3325" max="3325" width="14.42578125" bestFit="1" customWidth="1"/>
    <col min="3326" max="3326" width="12.28515625" customWidth="1"/>
    <col min="3327" max="3329" width="13.5703125" customWidth="1"/>
    <col min="3330" max="3330" width="13.5703125" bestFit="1" customWidth="1"/>
    <col min="3331" max="3331" width="12.28515625" customWidth="1"/>
    <col min="3332" max="3332" width="11.28515625" customWidth="1"/>
    <col min="3333" max="3334" width="13.5703125" customWidth="1"/>
    <col min="3335" max="3335" width="13.5703125" bestFit="1" customWidth="1"/>
    <col min="3336" max="3336" width="12.28515625" customWidth="1"/>
    <col min="3337" max="3337" width="9.140625" customWidth="1"/>
    <col min="3338" max="3339" width="13.5703125" customWidth="1"/>
    <col min="3340" max="3340" width="14.42578125" bestFit="1" customWidth="1"/>
    <col min="3341" max="3341" width="12.28515625" customWidth="1"/>
    <col min="3342" max="3342" width="13.5703125" bestFit="1" customWidth="1"/>
    <col min="3343" max="3344" width="14.140625" bestFit="1" customWidth="1"/>
    <col min="3345" max="3349" width="12.28515625" customWidth="1"/>
    <col min="3350" max="3350" width="13.5703125" bestFit="1" customWidth="1"/>
    <col min="3351" max="3352" width="14.140625" bestFit="1" customWidth="1"/>
    <col min="3353" max="3357" width="12.28515625" customWidth="1"/>
    <col min="3358" max="3358" width="13.7109375" bestFit="1" customWidth="1"/>
    <col min="3359" max="3360" width="14.28515625" bestFit="1" customWidth="1"/>
    <col min="3361" max="3361" width="14.42578125" bestFit="1" customWidth="1"/>
    <col min="3362" max="3365" width="12.28515625" customWidth="1"/>
    <col min="3366" max="3368" width="13.5703125" bestFit="1" customWidth="1"/>
    <col min="3369" max="3370" width="14.42578125" bestFit="1" customWidth="1"/>
    <col min="3371" max="3372" width="13.28515625" bestFit="1" customWidth="1"/>
    <col min="3373" max="3373" width="12.28515625" customWidth="1"/>
    <col min="3374" max="3376" width="13.5703125" bestFit="1" customWidth="1"/>
    <col min="3377" max="3379" width="14.42578125" bestFit="1" customWidth="1"/>
    <col min="3380" max="3381" width="12.28515625" customWidth="1"/>
    <col min="3382" max="3382" width="10.28515625" customWidth="1"/>
    <col min="3383" max="3384" width="13.5703125" bestFit="1" customWidth="1"/>
    <col min="3385" max="3389" width="12.28515625" customWidth="1"/>
    <col min="3390" max="3390" width="13.5703125" bestFit="1" customWidth="1"/>
    <col min="3391" max="3391" width="14.140625" bestFit="1" customWidth="1"/>
    <col min="3392" max="3392" width="13.5703125" bestFit="1" customWidth="1"/>
    <col min="3393" max="3397" width="12.28515625" customWidth="1"/>
    <col min="3398" max="3398" width="13.5703125" bestFit="1" customWidth="1"/>
    <col min="3399" max="3400" width="14.140625" bestFit="1" customWidth="1"/>
    <col min="3401" max="3405" width="12.28515625" customWidth="1"/>
    <col min="3406" max="3406" width="13.5703125" bestFit="1" customWidth="1"/>
    <col min="3407" max="3408" width="14.140625" bestFit="1" customWidth="1"/>
    <col min="3409" max="3413" width="12.28515625" customWidth="1"/>
    <col min="3414" max="3416" width="13.5703125" bestFit="1" customWidth="1"/>
    <col min="3417" max="3417" width="14.42578125" bestFit="1" customWidth="1"/>
    <col min="3418" max="3418" width="13.28515625" bestFit="1" customWidth="1"/>
    <col min="3419" max="3420" width="14.42578125" bestFit="1" customWidth="1"/>
    <col min="3421" max="3421" width="12.28515625" customWidth="1"/>
    <col min="3422" max="3422" width="12.42578125" bestFit="1" customWidth="1"/>
    <col min="3423" max="3425" width="13.5703125" bestFit="1" customWidth="1"/>
    <col min="3426" max="3428" width="14.42578125" bestFit="1" customWidth="1"/>
    <col min="3429" max="3429" width="12.28515625" customWidth="1"/>
    <col min="3430" max="3430" width="10.28515625" customWidth="1"/>
    <col min="3431" max="3433" width="13.5703125" bestFit="1" customWidth="1"/>
    <col min="3434" max="3434" width="12.42578125" bestFit="1" customWidth="1"/>
    <col min="3435" max="3436" width="13.5703125" bestFit="1" customWidth="1"/>
    <col min="3437" max="3437" width="12.28515625" customWidth="1"/>
    <col min="3438" max="3438" width="13.5703125" bestFit="1" customWidth="1"/>
    <col min="3439" max="3440" width="14.140625" bestFit="1" customWidth="1"/>
    <col min="3441" max="3445" width="12.28515625" customWidth="1"/>
    <col min="3446" max="3446" width="13.5703125" bestFit="1" customWidth="1"/>
    <col min="3447" max="3448" width="14.140625" bestFit="1" customWidth="1"/>
    <col min="3449" max="3449" width="12.28515625" customWidth="1"/>
    <col min="3450" max="3450" width="13.28515625" bestFit="1" customWidth="1"/>
    <col min="3451" max="3452" width="14.42578125" bestFit="1" customWidth="1"/>
    <col min="3453" max="3453" width="12.28515625" customWidth="1"/>
    <col min="3454" max="3454" width="13.5703125" bestFit="1" customWidth="1"/>
    <col min="3455" max="3456" width="14.140625" bestFit="1" customWidth="1"/>
    <col min="3457" max="3460" width="14.42578125" bestFit="1" customWidth="1"/>
    <col min="3461" max="3461" width="12.28515625" customWidth="1"/>
    <col min="3462" max="3462" width="12.42578125" bestFit="1" customWidth="1"/>
    <col min="3463" max="3464" width="13.5703125" bestFit="1" customWidth="1"/>
    <col min="3465" max="3465" width="14.42578125" bestFit="1" customWidth="1"/>
    <col min="3466" max="3468" width="13.5703125" bestFit="1" customWidth="1"/>
    <col min="3469" max="3469" width="12.28515625" customWidth="1"/>
    <col min="3470" max="3470" width="10.28515625" customWidth="1"/>
    <col min="3471" max="3473" width="13.5703125" bestFit="1" customWidth="1"/>
    <col min="3474" max="3476" width="14.42578125" bestFit="1" customWidth="1"/>
    <col min="3477" max="3477" width="12.28515625" customWidth="1"/>
    <col min="3478" max="3478" width="9.140625" customWidth="1"/>
    <col min="3479" max="3481" width="13.5703125" bestFit="1" customWidth="1"/>
    <col min="3482" max="3484" width="14.42578125" bestFit="1" customWidth="1"/>
    <col min="3485" max="3500" width="12.28515625" customWidth="1"/>
    <col min="3501" max="3501" width="12.85546875" customWidth="1"/>
    <col min="3502" max="3502" width="12.28515625" customWidth="1"/>
    <col min="3503" max="3503" width="11.42578125" customWidth="1"/>
    <col min="3504" max="3504" width="11.7109375" customWidth="1"/>
    <col min="3505" max="3512" width="12.28515625" customWidth="1"/>
    <col min="3513" max="3515" width="13.5703125" customWidth="1"/>
    <col min="3516" max="3517" width="12.28515625" customWidth="1"/>
    <col min="3518" max="3520" width="13.5703125" customWidth="1"/>
    <col min="3521" max="3522" width="12.28515625" customWidth="1"/>
    <col min="3523" max="3525" width="13.5703125" customWidth="1"/>
    <col min="3526" max="3527" width="12.28515625" customWidth="1"/>
    <col min="3528" max="3530" width="13.5703125" customWidth="1"/>
    <col min="3531" max="3531" width="14.42578125" bestFit="1" customWidth="1"/>
    <col min="3532" max="3532" width="12.28515625" customWidth="1"/>
    <col min="3533" max="3535" width="13.5703125" customWidth="1"/>
    <col min="3536" max="3536" width="14.42578125" bestFit="1" customWidth="1"/>
    <col min="3537" max="3537" width="12.28515625" customWidth="1"/>
    <col min="3538" max="3538" width="10.28515625" customWidth="1"/>
    <col min="3539" max="3540" width="13.5703125" customWidth="1"/>
    <col min="3541" max="3542" width="12.28515625" customWidth="1"/>
    <col min="3543" max="3545" width="13.5703125" customWidth="1"/>
    <col min="3546" max="3546" width="14.42578125" bestFit="1" customWidth="1"/>
    <col min="3547" max="3547" width="12.28515625" customWidth="1"/>
    <col min="3548" max="3550" width="13.5703125" customWidth="1"/>
    <col min="3551" max="3551" width="14.42578125" bestFit="1" customWidth="1"/>
    <col min="3552" max="3552" width="12.28515625" customWidth="1"/>
    <col min="3553" max="3553" width="11.28515625" customWidth="1"/>
    <col min="3554" max="3555" width="13.5703125" customWidth="1"/>
    <col min="3556" max="3556" width="14.42578125" bestFit="1" customWidth="1"/>
    <col min="3557" max="3557" width="12.28515625" customWidth="1"/>
    <col min="3558" max="3558" width="9.140625" customWidth="1"/>
    <col min="3559" max="3560" width="13.5703125" customWidth="1"/>
    <col min="3561" max="3561" width="13.5703125" bestFit="1" customWidth="1"/>
    <col min="3562" max="3562" width="12.28515625" customWidth="1"/>
    <col min="3563" max="3563" width="6.7109375" customWidth="1"/>
    <col min="3564" max="3565" width="13.5703125" customWidth="1"/>
    <col min="3566" max="3566" width="13.5703125" bestFit="1" customWidth="1"/>
    <col min="3567" max="3567" width="12.28515625" customWidth="1"/>
    <col min="3568" max="3570" width="13.5703125" customWidth="1"/>
    <col min="3571" max="3572" width="12.28515625" customWidth="1"/>
    <col min="3573" max="3575" width="13.5703125" customWidth="1"/>
    <col min="3576" max="3577" width="12.28515625" customWidth="1"/>
    <col min="3578" max="3580" width="13.5703125" customWidth="1"/>
    <col min="3581" max="3581" width="14.42578125" bestFit="1" customWidth="1"/>
    <col min="3582" max="3582" width="12.28515625" customWidth="1"/>
    <col min="3583" max="3585" width="13.5703125" customWidth="1"/>
    <col min="3586" max="3586" width="13.5703125" bestFit="1" customWidth="1"/>
    <col min="3587" max="3587" width="12.28515625" customWidth="1"/>
    <col min="3588" max="3588" width="11.28515625" customWidth="1"/>
    <col min="3589" max="3590" width="13.5703125" customWidth="1"/>
    <col min="3591" max="3591" width="13.5703125" bestFit="1" customWidth="1"/>
    <col min="3592" max="3592" width="12.28515625" customWidth="1"/>
    <col min="3593" max="3593" width="9.140625" customWidth="1"/>
    <col min="3594" max="3595" width="13.5703125" customWidth="1"/>
    <col min="3596" max="3596" width="14.42578125" bestFit="1" customWidth="1"/>
    <col min="3597" max="3597" width="12.28515625" customWidth="1"/>
    <col min="3598" max="3598" width="13.5703125" bestFit="1" customWidth="1"/>
    <col min="3599" max="3600" width="14.140625" bestFit="1" customWidth="1"/>
    <col min="3601" max="3605" width="12.28515625" customWidth="1"/>
    <col min="3606" max="3606" width="13.5703125" bestFit="1" customWidth="1"/>
    <col min="3607" max="3608" width="14.140625" bestFit="1" customWidth="1"/>
    <col min="3609" max="3613" width="12.28515625" customWidth="1"/>
    <col min="3614" max="3614" width="13.7109375" bestFit="1" customWidth="1"/>
    <col min="3615" max="3616" width="14.28515625" bestFit="1" customWidth="1"/>
    <col min="3617" max="3617" width="14.42578125" bestFit="1" customWidth="1"/>
    <col min="3618" max="3621" width="12.28515625" customWidth="1"/>
    <col min="3622" max="3624" width="13.5703125" bestFit="1" customWidth="1"/>
    <col min="3625" max="3626" width="14.42578125" bestFit="1" customWidth="1"/>
    <col min="3627" max="3628" width="13.28515625" bestFit="1" customWidth="1"/>
    <col min="3629" max="3629" width="12.28515625" customWidth="1"/>
    <col min="3630" max="3632" width="13.5703125" bestFit="1" customWidth="1"/>
    <col min="3633" max="3635" width="14.42578125" bestFit="1" customWidth="1"/>
    <col min="3636" max="3637" width="12.28515625" customWidth="1"/>
    <col min="3638" max="3638" width="10.28515625" customWidth="1"/>
    <col min="3639" max="3640" width="13.5703125" bestFit="1" customWidth="1"/>
    <col min="3641" max="3645" width="12.28515625" customWidth="1"/>
    <col min="3646" max="3646" width="13.5703125" bestFit="1" customWidth="1"/>
    <col min="3647" max="3647" width="14.140625" bestFit="1" customWidth="1"/>
    <col min="3648" max="3648" width="13.5703125" bestFit="1" customWidth="1"/>
    <col min="3649" max="3653" width="12.28515625" customWidth="1"/>
    <col min="3654" max="3654" width="13.5703125" bestFit="1" customWidth="1"/>
    <col min="3655" max="3656" width="14.140625" bestFit="1" customWidth="1"/>
    <col min="3657" max="3661" width="12.28515625" customWidth="1"/>
    <col min="3662" max="3662" width="13.5703125" bestFit="1" customWidth="1"/>
    <col min="3663" max="3664" width="14.140625" bestFit="1" customWidth="1"/>
    <col min="3665" max="3669" width="12.28515625" customWidth="1"/>
    <col min="3670" max="3672" width="13.5703125" bestFit="1" customWidth="1"/>
    <col min="3673" max="3673" width="14.42578125" bestFit="1" customWidth="1"/>
    <col min="3674" max="3674" width="13.28515625" bestFit="1" customWidth="1"/>
    <col min="3675" max="3676" width="14.42578125" bestFit="1" customWidth="1"/>
    <col min="3677" max="3677" width="12.28515625" customWidth="1"/>
    <col min="3678" max="3678" width="12.42578125" bestFit="1" customWidth="1"/>
    <col min="3679" max="3681" width="13.5703125" bestFit="1" customWidth="1"/>
    <col min="3682" max="3684" width="14.42578125" bestFit="1" customWidth="1"/>
    <col min="3685" max="3685" width="12.28515625" customWidth="1"/>
    <col min="3686" max="3686" width="10.28515625" customWidth="1"/>
    <col min="3687" max="3689" width="13.5703125" bestFit="1" customWidth="1"/>
    <col min="3690" max="3690" width="12.42578125" bestFit="1" customWidth="1"/>
    <col min="3691" max="3692" width="13.5703125" bestFit="1" customWidth="1"/>
    <col min="3693" max="3693" width="12.28515625" customWidth="1"/>
    <col min="3694" max="3694" width="13.5703125" bestFit="1" customWidth="1"/>
    <col min="3695" max="3696" width="14.140625" bestFit="1" customWidth="1"/>
    <col min="3697" max="3701" width="12.28515625" customWidth="1"/>
    <col min="3702" max="3702" width="13.5703125" bestFit="1" customWidth="1"/>
    <col min="3703" max="3704" width="14.140625" bestFit="1" customWidth="1"/>
    <col min="3705" max="3705" width="12.28515625" customWidth="1"/>
    <col min="3706" max="3706" width="13.28515625" bestFit="1" customWidth="1"/>
    <col min="3707" max="3708" width="14.42578125" bestFit="1" customWidth="1"/>
    <col min="3709" max="3709" width="12.28515625" customWidth="1"/>
    <col min="3710" max="3710" width="13.5703125" bestFit="1" customWidth="1"/>
    <col min="3711" max="3712" width="14.140625" bestFit="1" customWidth="1"/>
    <col min="3713" max="3716" width="14.42578125" bestFit="1" customWidth="1"/>
    <col min="3717" max="3717" width="12.28515625" customWidth="1"/>
    <col min="3718" max="3718" width="12.42578125" bestFit="1" customWidth="1"/>
    <col min="3719" max="3720" width="13.5703125" bestFit="1" customWidth="1"/>
    <col min="3721" max="3721" width="14.42578125" bestFit="1" customWidth="1"/>
    <col min="3722" max="3724" width="13.5703125" bestFit="1" customWidth="1"/>
    <col min="3725" max="3725" width="12.28515625" customWidth="1"/>
    <col min="3726" max="3726" width="10.28515625" customWidth="1"/>
    <col min="3727" max="3729" width="13.5703125" bestFit="1" customWidth="1"/>
    <col min="3730" max="3732" width="14.42578125" bestFit="1" customWidth="1"/>
    <col min="3733" max="3733" width="12.28515625" customWidth="1"/>
    <col min="3734" max="3734" width="9.140625" customWidth="1"/>
    <col min="3735" max="3737" width="13.5703125" bestFit="1" customWidth="1"/>
    <col min="3738" max="3740" width="14.42578125" bestFit="1" customWidth="1"/>
    <col min="3741" max="3756" width="12.28515625" customWidth="1"/>
    <col min="3757" max="3757" width="12.85546875" customWidth="1"/>
    <col min="3758" max="3758" width="12.28515625" customWidth="1"/>
    <col min="3759" max="3759" width="11.42578125" customWidth="1"/>
    <col min="3760" max="3760" width="11.7109375" customWidth="1"/>
    <col min="3761" max="3768" width="12.28515625" customWidth="1"/>
    <col min="3769" max="3771" width="13.5703125" customWidth="1"/>
    <col min="3772" max="3773" width="12.28515625" customWidth="1"/>
    <col min="3774" max="3776" width="13.5703125" customWidth="1"/>
    <col min="3777" max="3778" width="12.28515625" customWidth="1"/>
    <col min="3779" max="3781" width="13.5703125" customWidth="1"/>
    <col min="3782" max="3783" width="12.28515625" customWidth="1"/>
    <col min="3784" max="3786" width="13.5703125" customWidth="1"/>
    <col min="3787" max="3787" width="14.42578125" bestFit="1" customWidth="1"/>
    <col min="3788" max="3788" width="12.28515625" customWidth="1"/>
    <col min="3789" max="3791" width="13.5703125" customWidth="1"/>
    <col min="3792" max="3792" width="14.42578125" bestFit="1" customWidth="1"/>
    <col min="3793" max="3793" width="12.28515625" customWidth="1"/>
    <col min="3794" max="3794" width="10.28515625" customWidth="1"/>
    <col min="3795" max="3796" width="13.5703125" customWidth="1"/>
    <col min="3797" max="3798" width="12.28515625" customWidth="1"/>
    <col min="3799" max="3801" width="13.5703125" customWidth="1"/>
    <col min="3802" max="3802" width="14.42578125" bestFit="1" customWidth="1"/>
    <col min="3803" max="3803" width="12.28515625" customWidth="1"/>
    <col min="3804" max="3806" width="13.5703125" customWidth="1"/>
    <col min="3807" max="3807" width="14.42578125" bestFit="1" customWidth="1"/>
    <col min="3808" max="3808" width="12.28515625" customWidth="1"/>
    <col min="3809" max="3809" width="11.28515625" customWidth="1"/>
    <col min="3810" max="3811" width="13.5703125" customWidth="1"/>
    <col min="3812" max="3812" width="14.42578125" bestFit="1" customWidth="1"/>
    <col min="3813" max="3813" width="12.28515625" customWidth="1"/>
    <col min="3814" max="3814" width="9.140625" customWidth="1"/>
    <col min="3815" max="3816" width="13.5703125" customWidth="1"/>
    <col min="3817" max="3817" width="13.5703125" bestFit="1" customWidth="1"/>
    <col min="3818" max="3818" width="12.28515625" customWidth="1"/>
    <col min="3819" max="3819" width="6.7109375" customWidth="1"/>
    <col min="3820" max="3821" width="13.5703125" customWidth="1"/>
    <col min="3822" max="3822" width="13.5703125" bestFit="1" customWidth="1"/>
    <col min="3823" max="3823" width="12.28515625" customWidth="1"/>
    <col min="3824" max="3826" width="13.5703125" customWidth="1"/>
    <col min="3827" max="3828" width="12.28515625" customWidth="1"/>
    <col min="3829" max="3831" width="13.5703125" customWidth="1"/>
    <col min="3832" max="3833" width="12.28515625" customWidth="1"/>
    <col min="3834" max="3836" width="13.5703125" customWidth="1"/>
    <col min="3837" max="3837" width="14.42578125" bestFit="1" customWidth="1"/>
    <col min="3838" max="3838" width="12.28515625" customWidth="1"/>
    <col min="3839" max="3841" width="13.5703125" customWidth="1"/>
    <col min="3842" max="3842" width="13.5703125" bestFit="1" customWidth="1"/>
    <col min="3843" max="3843" width="12.28515625" customWidth="1"/>
    <col min="3844" max="3844" width="11.28515625" customWidth="1"/>
    <col min="3845" max="3846" width="13.5703125" customWidth="1"/>
    <col min="3847" max="3847" width="13.5703125" bestFit="1" customWidth="1"/>
    <col min="3848" max="3848" width="12.28515625" customWidth="1"/>
    <col min="3849" max="3849" width="9.140625" customWidth="1"/>
    <col min="3850" max="3851" width="13.5703125" customWidth="1"/>
    <col min="3852" max="3852" width="14.42578125" bestFit="1" customWidth="1"/>
    <col min="3853" max="3853" width="12.28515625" customWidth="1"/>
    <col min="3854" max="3854" width="13.5703125" bestFit="1" customWidth="1"/>
    <col min="3855" max="3856" width="14.140625" bestFit="1" customWidth="1"/>
    <col min="3857" max="3861" width="12.28515625" customWidth="1"/>
    <col min="3862" max="3862" width="13.5703125" bestFit="1" customWidth="1"/>
    <col min="3863" max="3864" width="14.140625" bestFit="1" customWidth="1"/>
    <col min="3865" max="3869" width="12.28515625" customWidth="1"/>
    <col min="3870" max="3870" width="13.7109375" bestFit="1" customWidth="1"/>
    <col min="3871" max="3872" width="14.28515625" bestFit="1" customWidth="1"/>
    <col min="3873" max="3873" width="14.42578125" bestFit="1" customWidth="1"/>
    <col min="3874" max="3877" width="12.28515625" customWidth="1"/>
    <col min="3878" max="3880" width="13.5703125" bestFit="1" customWidth="1"/>
    <col min="3881" max="3882" width="14.42578125" bestFit="1" customWidth="1"/>
    <col min="3883" max="3884" width="13.28515625" bestFit="1" customWidth="1"/>
    <col min="3885" max="3885" width="12.28515625" customWidth="1"/>
    <col min="3886" max="3888" width="13.5703125" bestFit="1" customWidth="1"/>
    <col min="3889" max="3891" width="14.42578125" bestFit="1" customWidth="1"/>
    <col min="3892" max="3893" width="12.28515625" customWidth="1"/>
    <col min="3894" max="3894" width="10.28515625" customWidth="1"/>
    <col min="3895" max="3896" width="13.5703125" bestFit="1" customWidth="1"/>
    <col min="3897" max="3901" width="12.28515625" customWidth="1"/>
    <col min="3902" max="3902" width="13.5703125" bestFit="1" customWidth="1"/>
    <col min="3903" max="3903" width="14.140625" bestFit="1" customWidth="1"/>
    <col min="3904" max="3904" width="13.5703125" bestFit="1" customWidth="1"/>
    <col min="3905" max="3909" width="12.28515625" customWidth="1"/>
    <col min="3910" max="3910" width="13.5703125" bestFit="1" customWidth="1"/>
    <col min="3911" max="3912" width="14.140625" bestFit="1" customWidth="1"/>
    <col min="3913" max="3917" width="12.28515625" customWidth="1"/>
    <col min="3918" max="3918" width="13.5703125" bestFit="1" customWidth="1"/>
    <col min="3919" max="3920" width="14.140625" bestFit="1" customWidth="1"/>
    <col min="3921" max="3925" width="12.28515625" customWidth="1"/>
    <col min="3926" max="3928" width="13.5703125" bestFit="1" customWidth="1"/>
    <col min="3929" max="3929" width="14.42578125" bestFit="1" customWidth="1"/>
    <col min="3930" max="3930" width="13.28515625" bestFit="1" customWidth="1"/>
    <col min="3931" max="3932" width="14.42578125" bestFit="1" customWidth="1"/>
    <col min="3933" max="3933" width="12.28515625" customWidth="1"/>
    <col min="3934" max="3934" width="12.42578125" bestFit="1" customWidth="1"/>
    <col min="3935" max="3937" width="13.5703125" bestFit="1" customWidth="1"/>
    <col min="3938" max="3940" width="14.42578125" bestFit="1" customWidth="1"/>
    <col min="3941" max="3941" width="12.28515625" customWidth="1"/>
    <col min="3942" max="3942" width="10.28515625" customWidth="1"/>
    <col min="3943" max="3945" width="13.5703125" bestFit="1" customWidth="1"/>
    <col min="3946" max="3946" width="12.42578125" bestFit="1" customWidth="1"/>
    <col min="3947" max="3948" width="13.5703125" bestFit="1" customWidth="1"/>
    <col min="3949" max="3949" width="12.28515625" customWidth="1"/>
    <col min="3950" max="3950" width="13.5703125" bestFit="1" customWidth="1"/>
    <col min="3951" max="3952" width="14.140625" bestFit="1" customWidth="1"/>
    <col min="3953" max="3957" width="12.28515625" customWidth="1"/>
    <col min="3958" max="3958" width="13.5703125" bestFit="1" customWidth="1"/>
    <col min="3959" max="3960" width="14.140625" bestFit="1" customWidth="1"/>
    <col min="3961" max="3961" width="12.28515625" customWidth="1"/>
    <col min="3962" max="3962" width="13.28515625" bestFit="1" customWidth="1"/>
    <col min="3963" max="3964" width="14.42578125" bestFit="1" customWidth="1"/>
    <col min="3965" max="3965" width="12.28515625" customWidth="1"/>
    <col min="3966" max="3966" width="13.5703125" bestFit="1" customWidth="1"/>
    <col min="3967" max="3968" width="14.140625" bestFit="1" customWidth="1"/>
    <col min="3969" max="3972" width="14.42578125" bestFit="1" customWidth="1"/>
    <col min="3973" max="3973" width="12.28515625" customWidth="1"/>
    <col min="3974" max="3974" width="12.42578125" bestFit="1" customWidth="1"/>
    <col min="3975" max="3976" width="13.5703125" bestFit="1" customWidth="1"/>
    <col min="3977" max="3977" width="14.42578125" bestFit="1" customWidth="1"/>
    <col min="3978" max="3980" width="13.5703125" bestFit="1" customWidth="1"/>
    <col min="3981" max="3981" width="12.28515625" customWidth="1"/>
    <col min="3982" max="3982" width="10.28515625" customWidth="1"/>
    <col min="3983" max="3985" width="13.5703125" bestFit="1" customWidth="1"/>
    <col min="3986" max="3988" width="14.42578125" bestFit="1" customWidth="1"/>
    <col min="3989" max="3989" width="12.28515625" customWidth="1"/>
    <col min="3990" max="3990" width="9.140625" customWidth="1"/>
    <col min="3991" max="3993" width="13.5703125" bestFit="1" customWidth="1"/>
    <col min="3994" max="3996" width="14.42578125" bestFit="1" customWidth="1"/>
    <col min="3997" max="4012" width="12.28515625" customWidth="1"/>
    <col min="4013" max="4013" width="12.85546875" customWidth="1"/>
    <col min="4014" max="4014" width="12.28515625" customWidth="1"/>
    <col min="4015" max="4015" width="11.42578125" customWidth="1"/>
    <col min="4016" max="4016" width="11.7109375" customWidth="1"/>
    <col min="4017" max="4024" width="12.28515625" customWidth="1"/>
    <col min="4025" max="4027" width="13.5703125" customWidth="1"/>
    <col min="4028" max="4029" width="12.28515625" customWidth="1"/>
    <col min="4030" max="4032" width="13.5703125" customWidth="1"/>
    <col min="4033" max="4034" width="12.28515625" customWidth="1"/>
    <col min="4035" max="4037" width="13.5703125" customWidth="1"/>
    <col min="4038" max="4039" width="12.28515625" customWidth="1"/>
    <col min="4040" max="4042" width="13.5703125" customWidth="1"/>
    <col min="4043" max="4043" width="14.42578125" bestFit="1" customWidth="1"/>
    <col min="4044" max="4044" width="12.28515625" customWidth="1"/>
    <col min="4045" max="4047" width="13.5703125" customWidth="1"/>
    <col min="4048" max="4048" width="14.42578125" bestFit="1" customWidth="1"/>
    <col min="4049" max="4049" width="12.28515625" customWidth="1"/>
    <col min="4050" max="4050" width="10.28515625" customWidth="1"/>
    <col min="4051" max="4052" width="13.5703125" customWidth="1"/>
    <col min="4053" max="4054" width="12.28515625" customWidth="1"/>
    <col min="4055" max="4057" width="13.5703125" customWidth="1"/>
    <col min="4058" max="4058" width="14.42578125" bestFit="1" customWidth="1"/>
    <col min="4059" max="4059" width="12.28515625" customWidth="1"/>
    <col min="4060" max="4062" width="13.5703125" customWidth="1"/>
    <col min="4063" max="4063" width="14.42578125" bestFit="1" customWidth="1"/>
    <col min="4064" max="4064" width="12.28515625" customWidth="1"/>
    <col min="4065" max="4065" width="11.28515625" customWidth="1"/>
    <col min="4066" max="4067" width="13.5703125" customWidth="1"/>
    <col min="4068" max="4068" width="14.42578125" bestFit="1" customWidth="1"/>
    <col min="4069" max="4069" width="12.28515625" customWidth="1"/>
    <col min="4070" max="4070" width="9.140625" customWidth="1"/>
    <col min="4071" max="4072" width="13.5703125" customWidth="1"/>
    <col min="4073" max="4073" width="13.5703125" bestFit="1" customWidth="1"/>
    <col min="4074" max="4074" width="12.28515625" customWidth="1"/>
    <col min="4075" max="4075" width="6.7109375" customWidth="1"/>
    <col min="4076" max="4077" width="13.5703125" customWidth="1"/>
    <col min="4078" max="4078" width="13.5703125" bestFit="1" customWidth="1"/>
    <col min="4079" max="4079" width="12.28515625" customWidth="1"/>
    <col min="4080" max="4082" width="13.5703125" customWidth="1"/>
    <col min="4083" max="4084" width="12.28515625" customWidth="1"/>
    <col min="4085" max="4087" width="13.5703125" customWidth="1"/>
    <col min="4088" max="4089" width="12.28515625" customWidth="1"/>
    <col min="4090" max="4092" width="13.5703125" customWidth="1"/>
    <col min="4093" max="4093" width="14.42578125" bestFit="1" customWidth="1"/>
    <col min="4094" max="4094" width="12.28515625" customWidth="1"/>
    <col min="4095" max="4097" width="13.5703125" customWidth="1"/>
    <col min="4098" max="4098" width="13.5703125" bestFit="1" customWidth="1"/>
    <col min="4099" max="4099" width="12.28515625" customWidth="1"/>
    <col min="4100" max="4100" width="11.28515625" customWidth="1"/>
    <col min="4101" max="4102" width="13.5703125" customWidth="1"/>
    <col min="4103" max="4103" width="13.5703125" bestFit="1" customWidth="1"/>
    <col min="4104" max="4104" width="12.28515625" customWidth="1"/>
    <col min="4105" max="4105" width="9.140625" customWidth="1"/>
    <col min="4106" max="4107" width="13.5703125" customWidth="1"/>
    <col min="4108" max="4108" width="14.42578125" bestFit="1" customWidth="1"/>
    <col min="4109" max="4109" width="12.28515625" customWidth="1"/>
    <col min="4110" max="4110" width="13.5703125" bestFit="1" customWidth="1"/>
    <col min="4111" max="4112" width="14.140625" bestFit="1" customWidth="1"/>
    <col min="4113" max="4117" width="12.28515625" customWidth="1"/>
    <col min="4118" max="4118" width="13.5703125" bestFit="1" customWidth="1"/>
    <col min="4119" max="4120" width="14.140625" bestFit="1" customWidth="1"/>
    <col min="4121" max="4125" width="12.28515625" customWidth="1"/>
    <col min="4126" max="4126" width="13.7109375" bestFit="1" customWidth="1"/>
    <col min="4127" max="4128" width="14.28515625" bestFit="1" customWidth="1"/>
    <col min="4129" max="4129" width="14.42578125" bestFit="1" customWidth="1"/>
    <col min="4130" max="4133" width="12.28515625" customWidth="1"/>
    <col min="4134" max="4136" width="13.5703125" bestFit="1" customWidth="1"/>
    <col min="4137" max="4138" width="14.42578125" bestFit="1" customWidth="1"/>
    <col min="4139" max="4140" width="13.28515625" bestFit="1" customWidth="1"/>
    <col min="4141" max="4141" width="12.28515625" customWidth="1"/>
    <col min="4142" max="4144" width="13.5703125" bestFit="1" customWidth="1"/>
    <col min="4145" max="4147" width="14.42578125" bestFit="1" customWidth="1"/>
    <col min="4148" max="4149" width="12.28515625" customWidth="1"/>
    <col min="4150" max="4150" width="10.28515625" customWidth="1"/>
    <col min="4151" max="4152" width="13.5703125" bestFit="1" customWidth="1"/>
    <col min="4153" max="4157" width="12.28515625" customWidth="1"/>
    <col min="4158" max="4158" width="13.5703125" bestFit="1" customWidth="1"/>
    <col min="4159" max="4159" width="14.140625" bestFit="1" customWidth="1"/>
    <col min="4160" max="4160" width="13.5703125" bestFit="1" customWidth="1"/>
    <col min="4161" max="4165" width="12.28515625" customWidth="1"/>
    <col min="4166" max="4166" width="13.5703125" bestFit="1" customWidth="1"/>
    <col min="4167" max="4168" width="14.140625" bestFit="1" customWidth="1"/>
    <col min="4169" max="4173" width="12.28515625" customWidth="1"/>
    <col min="4174" max="4174" width="13.5703125" bestFit="1" customWidth="1"/>
    <col min="4175" max="4176" width="14.140625" bestFit="1" customWidth="1"/>
    <col min="4177" max="4181" width="12.28515625" customWidth="1"/>
    <col min="4182" max="4184" width="13.5703125" bestFit="1" customWidth="1"/>
    <col min="4185" max="4185" width="14.42578125" bestFit="1" customWidth="1"/>
    <col min="4186" max="4186" width="13.28515625" bestFit="1" customWidth="1"/>
    <col min="4187" max="4188" width="14.42578125" bestFit="1" customWidth="1"/>
    <col min="4189" max="4189" width="12.28515625" customWidth="1"/>
    <col min="4190" max="4190" width="12.42578125" bestFit="1" customWidth="1"/>
    <col min="4191" max="4193" width="13.5703125" bestFit="1" customWidth="1"/>
    <col min="4194" max="4196" width="14.42578125" bestFit="1" customWidth="1"/>
    <col min="4197" max="4197" width="12.28515625" customWidth="1"/>
    <col min="4198" max="4198" width="10.28515625" customWidth="1"/>
    <col min="4199" max="4201" width="13.5703125" bestFit="1" customWidth="1"/>
    <col min="4202" max="4202" width="12.42578125" bestFit="1" customWidth="1"/>
    <col min="4203" max="4204" width="13.5703125" bestFit="1" customWidth="1"/>
    <col min="4205" max="4205" width="12.28515625" customWidth="1"/>
    <col min="4206" max="4206" width="13.5703125" bestFit="1" customWidth="1"/>
    <col min="4207" max="4208" width="14.140625" bestFit="1" customWidth="1"/>
    <col min="4209" max="4213" width="12.28515625" customWidth="1"/>
    <col min="4214" max="4214" width="13.5703125" bestFit="1" customWidth="1"/>
    <col min="4215" max="4216" width="14.140625" bestFit="1" customWidth="1"/>
    <col min="4217" max="4217" width="12.28515625" customWidth="1"/>
    <col min="4218" max="4218" width="13.28515625" bestFit="1" customWidth="1"/>
    <col min="4219" max="4220" width="14.42578125" bestFit="1" customWidth="1"/>
    <col min="4221" max="4221" width="12.28515625" customWidth="1"/>
    <col min="4222" max="4222" width="13.5703125" bestFit="1" customWidth="1"/>
    <col min="4223" max="4224" width="14.140625" bestFit="1" customWidth="1"/>
    <col min="4225" max="4228" width="14.42578125" bestFit="1" customWidth="1"/>
    <col min="4229" max="4229" width="12.28515625" customWidth="1"/>
    <col min="4230" max="4230" width="12.42578125" bestFit="1" customWidth="1"/>
    <col min="4231" max="4232" width="13.5703125" bestFit="1" customWidth="1"/>
    <col min="4233" max="4233" width="14.42578125" bestFit="1" customWidth="1"/>
    <col min="4234" max="4236" width="13.5703125" bestFit="1" customWidth="1"/>
    <col min="4237" max="4237" width="12.28515625" customWidth="1"/>
    <col min="4238" max="4238" width="10.28515625" customWidth="1"/>
    <col min="4239" max="4241" width="13.5703125" bestFit="1" customWidth="1"/>
    <col min="4242" max="4244" width="14.42578125" bestFit="1" customWidth="1"/>
    <col min="4245" max="4245" width="12.28515625" customWidth="1"/>
    <col min="4246" max="4246" width="9.140625" customWidth="1"/>
    <col min="4247" max="4249" width="13.5703125" bestFit="1" customWidth="1"/>
    <col min="4250" max="4252" width="14.42578125" bestFit="1" customWidth="1"/>
    <col min="4253" max="4268" width="12.28515625" customWidth="1"/>
    <col min="4269" max="4269" width="12.85546875" customWidth="1"/>
    <col min="4270" max="4270" width="12.28515625" customWidth="1"/>
    <col min="4271" max="4271" width="11.42578125" customWidth="1"/>
    <col min="4272" max="4272" width="11.7109375" customWidth="1"/>
    <col min="4273" max="4280" width="12.28515625" customWidth="1"/>
    <col min="4281" max="4283" width="13.5703125" customWidth="1"/>
    <col min="4284" max="4285" width="12.28515625" customWidth="1"/>
    <col min="4286" max="4288" width="13.5703125" customWidth="1"/>
    <col min="4289" max="4290" width="12.28515625" customWidth="1"/>
    <col min="4291" max="4293" width="13.5703125" customWidth="1"/>
    <col min="4294" max="4295" width="12.28515625" customWidth="1"/>
    <col min="4296" max="4298" width="13.5703125" customWidth="1"/>
    <col min="4299" max="4299" width="14.42578125" bestFit="1" customWidth="1"/>
    <col min="4300" max="4300" width="12.28515625" customWidth="1"/>
    <col min="4301" max="4303" width="13.5703125" customWidth="1"/>
    <col min="4304" max="4304" width="14.42578125" bestFit="1" customWidth="1"/>
    <col min="4305" max="4305" width="12.28515625" customWidth="1"/>
    <col min="4306" max="4306" width="10.28515625" customWidth="1"/>
    <col min="4307" max="4308" width="13.5703125" customWidth="1"/>
    <col min="4309" max="4310" width="12.28515625" customWidth="1"/>
    <col min="4311" max="4313" width="13.5703125" customWidth="1"/>
    <col min="4314" max="4314" width="14.42578125" bestFit="1" customWidth="1"/>
    <col min="4315" max="4315" width="12.28515625" customWidth="1"/>
    <col min="4316" max="4318" width="13.5703125" customWidth="1"/>
    <col min="4319" max="4319" width="14.42578125" bestFit="1" customWidth="1"/>
    <col min="4320" max="4320" width="12.28515625" customWidth="1"/>
    <col min="4321" max="4321" width="11.28515625" customWidth="1"/>
    <col min="4322" max="4323" width="13.5703125" customWidth="1"/>
    <col min="4324" max="4324" width="14.42578125" bestFit="1" customWidth="1"/>
    <col min="4325" max="4325" width="12.28515625" customWidth="1"/>
    <col min="4326" max="4326" width="9.140625" customWidth="1"/>
    <col min="4327" max="4328" width="13.5703125" customWidth="1"/>
    <col min="4329" max="4329" width="13.5703125" bestFit="1" customWidth="1"/>
    <col min="4330" max="4330" width="12.28515625" customWidth="1"/>
    <col min="4331" max="4331" width="6.7109375" customWidth="1"/>
    <col min="4332" max="4333" width="13.5703125" customWidth="1"/>
    <col min="4334" max="4334" width="13.5703125" bestFit="1" customWidth="1"/>
    <col min="4335" max="4335" width="12.28515625" customWidth="1"/>
    <col min="4336" max="4338" width="13.5703125" customWidth="1"/>
    <col min="4339" max="4340" width="12.28515625" customWidth="1"/>
    <col min="4341" max="4343" width="13.5703125" customWidth="1"/>
    <col min="4344" max="4345" width="12.28515625" customWidth="1"/>
    <col min="4346" max="4348" width="13.5703125" customWidth="1"/>
    <col min="4349" max="4349" width="14.42578125" bestFit="1" customWidth="1"/>
    <col min="4350" max="4350" width="12.28515625" customWidth="1"/>
    <col min="4351" max="4353" width="13.5703125" customWidth="1"/>
    <col min="4354" max="4354" width="13.5703125" bestFit="1" customWidth="1"/>
    <col min="4355" max="4355" width="12.28515625" customWidth="1"/>
    <col min="4356" max="4356" width="11.28515625" customWidth="1"/>
    <col min="4357" max="4358" width="13.5703125" customWidth="1"/>
    <col min="4359" max="4359" width="13.5703125" bestFit="1" customWidth="1"/>
    <col min="4360" max="4360" width="12.28515625" customWidth="1"/>
    <col min="4361" max="4361" width="9.140625" customWidth="1"/>
    <col min="4362" max="4363" width="13.5703125" customWidth="1"/>
    <col min="4364" max="4364" width="14.42578125" bestFit="1" customWidth="1"/>
    <col min="4365" max="4365" width="12.28515625" customWidth="1"/>
    <col min="4366" max="4366" width="13.5703125" bestFit="1" customWidth="1"/>
    <col min="4367" max="4368" width="14.140625" bestFit="1" customWidth="1"/>
    <col min="4369" max="4373" width="12.28515625" customWidth="1"/>
    <col min="4374" max="4374" width="13.5703125" bestFit="1" customWidth="1"/>
    <col min="4375" max="4376" width="14.140625" bestFit="1" customWidth="1"/>
    <col min="4377" max="4381" width="12.28515625" customWidth="1"/>
    <col min="4382" max="4382" width="13.7109375" bestFit="1" customWidth="1"/>
    <col min="4383" max="4384" width="14.28515625" bestFit="1" customWidth="1"/>
    <col min="4385" max="4385" width="14.42578125" bestFit="1" customWidth="1"/>
    <col min="4386" max="4389" width="12.28515625" customWidth="1"/>
    <col min="4390" max="4392" width="13.5703125" bestFit="1" customWidth="1"/>
    <col min="4393" max="4394" width="14.42578125" bestFit="1" customWidth="1"/>
    <col min="4395" max="4396" width="13.28515625" bestFit="1" customWidth="1"/>
    <col min="4397" max="4397" width="12.28515625" customWidth="1"/>
    <col min="4398" max="4400" width="13.5703125" bestFit="1" customWidth="1"/>
    <col min="4401" max="4403" width="14.42578125" bestFit="1" customWidth="1"/>
    <col min="4404" max="4405" width="12.28515625" customWidth="1"/>
    <col min="4406" max="4406" width="10.28515625" customWidth="1"/>
    <col min="4407" max="4408" width="13.5703125" bestFit="1" customWidth="1"/>
    <col min="4409" max="4413" width="12.28515625" customWidth="1"/>
    <col min="4414" max="4414" width="13.5703125" bestFit="1" customWidth="1"/>
    <col min="4415" max="4415" width="14.140625" bestFit="1" customWidth="1"/>
    <col min="4416" max="4416" width="13.5703125" bestFit="1" customWidth="1"/>
    <col min="4417" max="4421" width="12.28515625" customWidth="1"/>
    <col min="4422" max="4422" width="13.5703125" bestFit="1" customWidth="1"/>
    <col min="4423" max="4424" width="14.140625" bestFit="1" customWidth="1"/>
    <col min="4425" max="4429" width="12.28515625" customWidth="1"/>
    <col min="4430" max="4430" width="13.5703125" bestFit="1" customWidth="1"/>
    <col min="4431" max="4432" width="14.140625" bestFit="1" customWidth="1"/>
    <col min="4433" max="4437" width="12.28515625" customWidth="1"/>
    <col min="4438" max="4440" width="13.5703125" bestFit="1" customWidth="1"/>
    <col min="4441" max="4441" width="14.42578125" bestFit="1" customWidth="1"/>
    <col min="4442" max="4442" width="13.28515625" bestFit="1" customWidth="1"/>
    <col min="4443" max="4444" width="14.42578125" bestFit="1" customWidth="1"/>
    <col min="4445" max="4445" width="12.28515625" customWidth="1"/>
    <col min="4446" max="4446" width="12.42578125" bestFit="1" customWidth="1"/>
    <col min="4447" max="4449" width="13.5703125" bestFit="1" customWidth="1"/>
    <col min="4450" max="4452" width="14.42578125" bestFit="1" customWidth="1"/>
    <col min="4453" max="4453" width="12.28515625" customWidth="1"/>
    <col min="4454" max="4454" width="10.28515625" customWidth="1"/>
    <col min="4455" max="4457" width="13.5703125" bestFit="1" customWidth="1"/>
    <col min="4458" max="4458" width="12.42578125" bestFit="1" customWidth="1"/>
    <col min="4459" max="4460" width="13.5703125" bestFit="1" customWidth="1"/>
    <col min="4461" max="4461" width="12.28515625" customWidth="1"/>
    <col min="4462" max="4462" width="13.5703125" bestFit="1" customWidth="1"/>
    <col min="4463" max="4464" width="14.140625" bestFit="1" customWidth="1"/>
    <col min="4465" max="4469" width="12.28515625" customWidth="1"/>
    <col min="4470" max="4470" width="13.5703125" bestFit="1" customWidth="1"/>
    <col min="4471" max="4472" width="14.140625" bestFit="1" customWidth="1"/>
    <col min="4473" max="4473" width="12.28515625" customWidth="1"/>
    <col min="4474" max="4474" width="13.28515625" bestFit="1" customWidth="1"/>
    <col min="4475" max="4476" width="14.42578125" bestFit="1" customWidth="1"/>
    <col min="4477" max="4477" width="12.28515625" customWidth="1"/>
    <col min="4478" max="4478" width="13.5703125" bestFit="1" customWidth="1"/>
    <col min="4479" max="4480" width="14.140625" bestFit="1" customWidth="1"/>
    <col min="4481" max="4484" width="14.42578125" bestFit="1" customWidth="1"/>
    <col min="4485" max="4485" width="12.28515625" customWidth="1"/>
    <col min="4486" max="4486" width="12.42578125" bestFit="1" customWidth="1"/>
    <col min="4487" max="4488" width="13.5703125" bestFit="1" customWidth="1"/>
    <col min="4489" max="4489" width="14.42578125" bestFit="1" customWidth="1"/>
    <col min="4490" max="4492" width="13.5703125" bestFit="1" customWidth="1"/>
    <col min="4493" max="4493" width="12.28515625" customWidth="1"/>
    <col min="4494" max="4494" width="10.28515625" customWidth="1"/>
    <col min="4495" max="4497" width="13.5703125" bestFit="1" customWidth="1"/>
    <col min="4498" max="4500" width="14.42578125" bestFit="1" customWidth="1"/>
    <col min="4501" max="4501" width="12.28515625" customWidth="1"/>
    <col min="4502" max="4502" width="9.140625" customWidth="1"/>
    <col min="4503" max="4505" width="13.5703125" bestFit="1" customWidth="1"/>
    <col min="4506" max="4508" width="14.42578125" bestFit="1" customWidth="1"/>
    <col min="4509" max="4524" width="12.28515625" customWidth="1"/>
    <col min="4525" max="4525" width="12.85546875" customWidth="1"/>
    <col min="4526" max="4526" width="12.28515625" customWidth="1"/>
    <col min="4527" max="4527" width="11.42578125" customWidth="1"/>
    <col min="4528" max="4528" width="11.7109375" customWidth="1"/>
    <col min="4529" max="4536" width="12.28515625" customWidth="1"/>
    <col min="4537" max="4539" width="13.5703125" customWidth="1"/>
    <col min="4540" max="4541" width="12.28515625" customWidth="1"/>
    <col min="4542" max="4544" width="13.5703125" customWidth="1"/>
    <col min="4545" max="4546" width="12.28515625" customWidth="1"/>
    <col min="4547" max="4549" width="13.5703125" customWidth="1"/>
    <col min="4550" max="4551" width="12.28515625" customWidth="1"/>
    <col min="4552" max="4554" width="13.5703125" customWidth="1"/>
    <col min="4555" max="4555" width="14.42578125" bestFit="1" customWidth="1"/>
    <col min="4556" max="4556" width="12.28515625" customWidth="1"/>
    <col min="4557" max="4559" width="13.5703125" customWidth="1"/>
    <col min="4560" max="4560" width="14.42578125" bestFit="1" customWidth="1"/>
    <col min="4561" max="4561" width="12.28515625" customWidth="1"/>
    <col min="4562" max="4562" width="10.28515625" customWidth="1"/>
    <col min="4563" max="4564" width="13.5703125" customWidth="1"/>
    <col min="4565" max="4566" width="12.28515625" customWidth="1"/>
    <col min="4567" max="4569" width="13.5703125" customWidth="1"/>
    <col min="4570" max="4570" width="14.42578125" bestFit="1" customWidth="1"/>
    <col min="4571" max="4571" width="12.28515625" customWidth="1"/>
    <col min="4572" max="4574" width="13.5703125" customWidth="1"/>
    <col min="4575" max="4575" width="14.42578125" bestFit="1" customWidth="1"/>
    <col min="4576" max="4576" width="12.28515625" customWidth="1"/>
    <col min="4577" max="4577" width="11.28515625" customWidth="1"/>
    <col min="4578" max="4579" width="13.5703125" customWidth="1"/>
    <col min="4580" max="4580" width="14.42578125" bestFit="1" customWidth="1"/>
    <col min="4581" max="4581" width="12.28515625" customWidth="1"/>
    <col min="4582" max="4582" width="9.140625" customWidth="1"/>
    <col min="4583" max="4584" width="13.5703125" customWidth="1"/>
    <col min="4585" max="4585" width="13.5703125" bestFit="1" customWidth="1"/>
    <col min="4586" max="4586" width="12.28515625" customWidth="1"/>
    <col min="4587" max="4587" width="6.7109375" customWidth="1"/>
    <col min="4588" max="4589" width="13.5703125" customWidth="1"/>
    <col min="4590" max="4590" width="13.5703125" bestFit="1" customWidth="1"/>
    <col min="4591" max="4591" width="12.28515625" customWidth="1"/>
    <col min="4592" max="4594" width="13.5703125" customWidth="1"/>
    <col min="4595" max="4596" width="12.28515625" customWidth="1"/>
    <col min="4597" max="4599" width="13.5703125" customWidth="1"/>
    <col min="4600" max="4601" width="12.28515625" customWidth="1"/>
    <col min="4602" max="4604" width="13.5703125" customWidth="1"/>
    <col min="4605" max="4605" width="14.42578125" bestFit="1" customWidth="1"/>
    <col min="4606" max="4606" width="12.28515625" customWidth="1"/>
    <col min="4607" max="4609" width="13.5703125" customWidth="1"/>
    <col min="4610" max="4610" width="13.5703125" bestFit="1" customWidth="1"/>
    <col min="4611" max="4611" width="12.28515625" customWidth="1"/>
    <col min="4612" max="4612" width="11.28515625" customWidth="1"/>
    <col min="4613" max="4614" width="13.5703125" customWidth="1"/>
    <col min="4615" max="4615" width="13.5703125" bestFit="1" customWidth="1"/>
    <col min="4616" max="4616" width="12.28515625" customWidth="1"/>
    <col min="4617" max="4617" width="9.140625" customWidth="1"/>
    <col min="4618" max="4619" width="13.5703125" customWidth="1"/>
    <col min="4620" max="4620" width="14.42578125" bestFit="1" customWidth="1"/>
    <col min="4621" max="4621" width="12.28515625" customWidth="1"/>
    <col min="4622" max="4622" width="13.5703125" bestFit="1" customWidth="1"/>
    <col min="4623" max="4624" width="14.140625" bestFit="1" customWidth="1"/>
    <col min="4625" max="4629" width="12.28515625" customWidth="1"/>
    <col min="4630" max="4630" width="13.5703125" bestFit="1" customWidth="1"/>
    <col min="4631" max="4632" width="14.140625" bestFit="1" customWidth="1"/>
    <col min="4633" max="4637" width="12.28515625" customWidth="1"/>
    <col min="4638" max="4638" width="13.7109375" bestFit="1" customWidth="1"/>
    <col min="4639" max="4640" width="14.28515625" bestFit="1" customWidth="1"/>
    <col min="4641" max="4641" width="14.42578125" bestFit="1" customWidth="1"/>
    <col min="4642" max="4645" width="12.28515625" customWidth="1"/>
    <col min="4646" max="4648" width="13.5703125" bestFit="1" customWidth="1"/>
    <col min="4649" max="4650" width="14.42578125" bestFit="1" customWidth="1"/>
    <col min="4651" max="4652" width="13.28515625" bestFit="1" customWidth="1"/>
    <col min="4653" max="4653" width="12.28515625" customWidth="1"/>
    <col min="4654" max="4656" width="13.5703125" bestFit="1" customWidth="1"/>
    <col min="4657" max="4659" width="14.42578125" bestFit="1" customWidth="1"/>
    <col min="4660" max="4661" width="12.28515625" customWidth="1"/>
    <col min="4662" max="4662" width="10.28515625" customWidth="1"/>
    <col min="4663" max="4664" width="13.5703125" bestFit="1" customWidth="1"/>
    <col min="4665" max="4669" width="12.28515625" customWidth="1"/>
    <col min="4670" max="4670" width="13.5703125" bestFit="1" customWidth="1"/>
    <col min="4671" max="4671" width="14.140625" bestFit="1" customWidth="1"/>
    <col min="4672" max="4672" width="13.5703125" bestFit="1" customWidth="1"/>
    <col min="4673" max="4677" width="12.28515625" customWidth="1"/>
    <col min="4678" max="4678" width="13.5703125" bestFit="1" customWidth="1"/>
    <col min="4679" max="4680" width="14.140625" bestFit="1" customWidth="1"/>
    <col min="4681" max="4685" width="12.28515625" customWidth="1"/>
    <col min="4686" max="4686" width="13.5703125" bestFit="1" customWidth="1"/>
    <col min="4687" max="4688" width="14.140625" bestFit="1" customWidth="1"/>
    <col min="4689" max="4693" width="12.28515625" customWidth="1"/>
    <col min="4694" max="4696" width="13.5703125" bestFit="1" customWidth="1"/>
    <col min="4697" max="4697" width="14.42578125" bestFit="1" customWidth="1"/>
    <col min="4698" max="4698" width="13.28515625" bestFit="1" customWidth="1"/>
    <col min="4699" max="4700" width="14.42578125" bestFit="1" customWidth="1"/>
    <col min="4701" max="4701" width="12.28515625" customWidth="1"/>
    <col min="4702" max="4702" width="12.42578125" bestFit="1" customWidth="1"/>
    <col min="4703" max="4705" width="13.5703125" bestFit="1" customWidth="1"/>
    <col min="4706" max="4708" width="14.42578125" bestFit="1" customWidth="1"/>
    <col min="4709" max="4709" width="12.28515625" customWidth="1"/>
    <col min="4710" max="4710" width="10.28515625" customWidth="1"/>
    <col min="4711" max="4713" width="13.5703125" bestFit="1" customWidth="1"/>
    <col min="4714" max="4714" width="12.42578125" bestFit="1" customWidth="1"/>
    <col min="4715" max="4716" width="13.5703125" bestFit="1" customWidth="1"/>
    <col min="4717" max="4717" width="12.28515625" customWidth="1"/>
    <col min="4718" max="4718" width="13.5703125" bestFit="1" customWidth="1"/>
    <col min="4719" max="4720" width="14.140625" bestFit="1" customWidth="1"/>
    <col min="4721" max="4725" width="12.28515625" customWidth="1"/>
    <col min="4726" max="4726" width="13.5703125" bestFit="1" customWidth="1"/>
    <col min="4727" max="4728" width="14.140625" bestFit="1" customWidth="1"/>
    <col min="4729" max="4729" width="12.28515625" customWidth="1"/>
    <col min="4730" max="4730" width="13.28515625" bestFit="1" customWidth="1"/>
    <col min="4731" max="4732" width="14.42578125" bestFit="1" customWidth="1"/>
    <col min="4733" max="4733" width="12.28515625" customWidth="1"/>
    <col min="4734" max="4734" width="13.5703125" bestFit="1" customWidth="1"/>
    <col min="4735" max="4736" width="14.140625" bestFit="1" customWidth="1"/>
    <col min="4737" max="4740" width="14.42578125" bestFit="1" customWidth="1"/>
    <col min="4741" max="4741" width="12.28515625" customWidth="1"/>
    <col min="4742" max="4742" width="12.42578125" bestFit="1" customWidth="1"/>
    <col min="4743" max="4744" width="13.5703125" bestFit="1" customWidth="1"/>
    <col min="4745" max="4745" width="14.42578125" bestFit="1" customWidth="1"/>
    <col min="4746" max="4748" width="13.5703125" bestFit="1" customWidth="1"/>
    <col min="4749" max="4749" width="12.28515625" customWidth="1"/>
    <col min="4750" max="4750" width="10.28515625" customWidth="1"/>
    <col min="4751" max="4753" width="13.5703125" bestFit="1" customWidth="1"/>
    <col min="4754" max="4756" width="14.42578125" bestFit="1" customWidth="1"/>
    <col min="4757" max="4757" width="12.28515625" customWidth="1"/>
    <col min="4758" max="4758" width="9.140625" customWidth="1"/>
    <col min="4759" max="4761" width="13.5703125" bestFit="1" customWidth="1"/>
    <col min="4762" max="4764" width="14.42578125" bestFit="1" customWidth="1"/>
    <col min="4765" max="4780" width="12.28515625" customWidth="1"/>
    <col min="4781" max="4781" width="12.85546875" customWidth="1"/>
    <col min="4782" max="4782" width="12.28515625" customWidth="1"/>
    <col min="4783" max="4783" width="11.42578125" customWidth="1"/>
    <col min="4784" max="4784" width="11.7109375" customWidth="1"/>
    <col min="4785" max="4792" width="12.28515625" customWidth="1"/>
    <col min="4793" max="4795" width="13.5703125" customWidth="1"/>
    <col min="4796" max="4797" width="12.28515625" customWidth="1"/>
    <col min="4798" max="4800" width="13.5703125" customWidth="1"/>
    <col min="4801" max="4802" width="12.28515625" customWidth="1"/>
    <col min="4803" max="4805" width="13.5703125" customWidth="1"/>
    <col min="4806" max="4807" width="12.28515625" customWidth="1"/>
    <col min="4808" max="4810" width="13.5703125" customWidth="1"/>
    <col min="4811" max="4811" width="14.42578125" bestFit="1" customWidth="1"/>
    <col min="4812" max="4812" width="12.28515625" customWidth="1"/>
    <col min="4813" max="4815" width="13.5703125" customWidth="1"/>
    <col min="4816" max="4816" width="14.42578125" bestFit="1" customWidth="1"/>
    <col min="4817" max="4817" width="12.28515625" customWidth="1"/>
    <col min="4818" max="4818" width="10.28515625" customWidth="1"/>
    <col min="4819" max="4820" width="13.5703125" customWidth="1"/>
    <col min="4821" max="4822" width="12.28515625" customWidth="1"/>
    <col min="4823" max="4825" width="13.5703125" customWidth="1"/>
    <col min="4826" max="4826" width="14.42578125" bestFit="1" customWidth="1"/>
    <col min="4827" max="4827" width="12.28515625" customWidth="1"/>
    <col min="4828" max="4830" width="13.5703125" customWidth="1"/>
    <col min="4831" max="4831" width="14.42578125" bestFit="1" customWidth="1"/>
    <col min="4832" max="4832" width="12.28515625" customWidth="1"/>
    <col min="4833" max="4833" width="11.28515625" customWidth="1"/>
    <col min="4834" max="4835" width="13.5703125" customWidth="1"/>
    <col min="4836" max="4836" width="14.42578125" bestFit="1" customWidth="1"/>
    <col min="4837" max="4837" width="12.28515625" customWidth="1"/>
    <col min="4838" max="4838" width="9.140625" customWidth="1"/>
    <col min="4839" max="4840" width="13.5703125" customWidth="1"/>
    <col min="4841" max="4841" width="13.5703125" bestFit="1" customWidth="1"/>
    <col min="4842" max="4842" width="12.28515625" customWidth="1"/>
    <col min="4843" max="4843" width="6.7109375" customWidth="1"/>
    <col min="4844" max="4845" width="13.5703125" customWidth="1"/>
    <col min="4846" max="4846" width="13.5703125" bestFit="1" customWidth="1"/>
    <col min="4847" max="4847" width="12.28515625" customWidth="1"/>
    <col min="4848" max="4850" width="13.5703125" customWidth="1"/>
    <col min="4851" max="4852" width="12.28515625" customWidth="1"/>
    <col min="4853" max="4855" width="13.5703125" customWidth="1"/>
    <col min="4856" max="4857" width="12.28515625" customWidth="1"/>
    <col min="4858" max="4860" width="13.5703125" customWidth="1"/>
    <col min="4861" max="4861" width="14.42578125" bestFit="1" customWidth="1"/>
    <col min="4862" max="4862" width="12.28515625" customWidth="1"/>
    <col min="4863" max="4865" width="13.5703125" customWidth="1"/>
    <col min="4866" max="4866" width="13.5703125" bestFit="1" customWidth="1"/>
    <col min="4867" max="4867" width="12.28515625" customWidth="1"/>
    <col min="4868" max="4868" width="11.28515625" customWidth="1"/>
    <col min="4869" max="4870" width="13.5703125" customWidth="1"/>
    <col min="4871" max="4871" width="13.5703125" bestFit="1" customWidth="1"/>
    <col min="4872" max="4872" width="12.28515625" customWidth="1"/>
    <col min="4873" max="4873" width="9.140625" customWidth="1"/>
    <col min="4874" max="4875" width="13.5703125" customWidth="1"/>
    <col min="4876" max="4876" width="14.42578125" bestFit="1" customWidth="1"/>
    <col min="4877" max="4877" width="12.28515625" customWidth="1"/>
    <col min="4878" max="4878" width="13.5703125" bestFit="1" customWidth="1"/>
    <col min="4879" max="4880" width="14.140625" bestFit="1" customWidth="1"/>
    <col min="4881" max="4885" width="12.28515625" customWidth="1"/>
    <col min="4886" max="4886" width="13.5703125" bestFit="1" customWidth="1"/>
    <col min="4887" max="4888" width="14.140625" bestFit="1" customWidth="1"/>
    <col min="4889" max="4893" width="12.28515625" customWidth="1"/>
    <col min="4894" max="4894" width="13.7109375" bestFit="1" customWidth="1"/>
    <col min="4895" max="4896" width="14.28515625" bestFit="1" customWidth="1"/>
    <col min="4897" max="4897" width="14.42578125" bestFit="1" customWidth="1"/>
    <col min="4898" max="4901" width="12.28515625" customWidth="1"/>
    <col min="4902" max="4904" width="13.5703125" bestFit="1" customWidth="1"/>
    <col min="4905" max="4906" width="14.42578125" bestFit="1" customWidth="1"/>
    <col min="4907" max="4908" width="13.28515625" bestFit="1" customWidth="1"/>
    <col min="4909" max="4909" width="12.28515625" customWidth="1"/>
    <col min="4910" max="4912" width="13.5703125" bestFit="1" customWidth="1"/>
    <col min="4913" max="4915" width="14.42578125" bestFit="1" customWidth="1"/>
    <col min="4916" max="4917" width="12.28515625" customWidth="1"/>
    <col min="4918" max="4918" width="10.28515625" customWidth="1"/>
    <col min="4919" max="4920" width="13.5703125" bestFit="1" customWidth="1"/>
    <col min="4921" max="4925" width="12.28515625" customWidth="1"/>
    <col min="4926" max="4926" width="13.5703125" bestFit="1" customWidth="1"/>
    <col min="4927" max="4927" width="14.140625" bestFit="1" customWidth="1"/>
    <col min="4928" max="4928" width="13.5703125" bestFit="1" customWidth="1"/>
    <col min="4929" max="4933" width="12.28515625" customWidth="1"/>
    <col min="4934" max="4934" width="13.5703125" bestFit="1" customWidth="1"/>
    <col min="4935" max="4936" width="14.140625" bestFit="1" customWidth="1"/>
    <col min="4937" max="4941" width="12.28515625" customWidth="1"/>
    <col min="4942" max="4942" width="13.5703125" bestFit="1" customWidth="1"/>
    <col min="4943" max="4944" width="14.140625" bestFit="1" customWidth="1"/>
    <col min="4945" max="4949" width="12.28515625" customWidth="1"/>
    <col min="4950" max="4952" width="13.5703125" bestFit="1" customWidth="1"/>
    <col min="4953" max="4953" width="14.42578125" bestFit="1" customWidth="1"/>
    <col min="4954" max="4954" width="13.28515625" bestFit="1" customWidth="1"/>
    <col min="4955" max="4956" width="14.42578125" bestFit="1" customWidth="1"/>
    <col min="4957" max="4957" width="12.28515625" customWidth="1"/>
    <col min="4958" max="4958" width="12.42578125" bestFit="1" customWidth="1"/>
    <col min="4959" max="4961" width="13.5703125" bestFit="1" customWidth="1"/>
    <col min="4962" max="4964" width="14.42578125" bestFit="1" customWidth="1"/>
    <col min="4965" max="4965" width="12.28515625" customWidth="1"/>
    <col min="4966" max="4966" width="10.28515625" customWidth="1"/>
    <col min="4967" max="4969" width="13.5703125" bestFit="1" customWidth="1"/>
    <col min="4970" max="4970" width="12.42578125" bestFit="1" customWidth="1"/>
    <col min="4971" max="4972" width="13.5703125" bestFit="1" customWidth="1"/>
    <col min="4973" max="4973" width="12.28515625" customWidth="1"/>
    <col min="4974" max="4974" width="13.5703125" bestFit="1" customWidth="1"/>
    <col min="4975" max="4976" width="14.140625" bestFit="1" customWidth="1"/>
    <col min="4977" max="4981" width="12.28515625" customWidth="1"/>
    <col min="4982" max="4982" width="13.5703125" bestFit="1" customWidth="1"/>
    <col min="4983" max="4984" width="14.140625" bestFit="1" customWidth="1"/>
    <col min="4985" max="4985" width="12.28515625" customWidth="1"/>
    <col min="4986" max="4986" width="13.28515625" bestFit="1" customWidth="1"/>
    <col min="4987" max="4988" width="14.42578125" bestFit="1" customWidth="1"/>
    <col min="4989" max="4989" width="12.28515625" customWidth="1"/>
    <col min="4990" max="4990" width="13.5703125" bestFit="1" customWidth="1"/>
    <col min="4991" max="4992" width="14.140625" bestFit="1" customWidth="1"/>
    <col min="4993" max="4996" width="14.42578125" bestFit="1" customWidth="1"/>
    <col min="4997" max="4997" width="12.28515625" customWidth="1"/>
    <col min="4998" max="4998" width="12.42578125" bestFit="1" customWidth="1"/>
    <col min="4999" max="5000" width="13.5703125" bestFit="1" customWidth="1"/>
    <col min="5001" max="5001" width="14.42578125" bestFit="1" customWidth="1"/>
    <col min="5002" max="5004" width="13.5703125" bestFit="1" customWidth="1"/>
    <col min="5005" max="5005" width="12.28515625" customWidth="1"/>
    <col min="5006" max="5006" width="10.28515625" customWidth="1"/>
    <col min="5007" max="5009" width="13.5703125" bestFit="1" customWidth="1"/>
    <col min="5010" max="5012" width="14.42578125" bestFit="1" customWidth="1"/>
    <col min="5013" max="5013" width="12.28515625" customWidth="1"/>
    <col min="5014" max="5014" width="9.140625" customWidth="1"/>
    <col min="5015" max="5017" width="13.5703125" bestFit="1" customWidth="1"/>
    <col min="5018" max="5020" width="14.42578125" bestFit="1" customWidth="1"/>
    <col min="5021" max="5036" width="12.28515625" customWidth="1"/>
    <col min="5037" max="5037" width="12.85546875" customWidth="1"/>
    <col min="5038" max="5038" width="12.28515625" customWidth="1"/>
    <col min="5039" max="5039" width="11.42578125" customWidth="1"/>
    <col min="5040" max="5040" width="11.7109375" customWidth="1"/>
    <col min="5041" max="5048" width="12.28515625" customWidth="1"/>
    <col min="5049" max="5051" width="13.5703125" customWidth="1"/>
    <col min="5052" max="5053" width="12.28515625" customWidth="1"/>
    <col min="5054" max="5056" width="13.5703125" customWidth="1"/>
    <col min="5057" max="5058" width="12.28515625" customWidth="1"/>
    <col min="5059" max="5061" width="13.5703125" customWidth="1"/>
    <col min="5062" max="5063" width="12.28515625" customWidth="1"/>
    <col min="5064" max="5066" width="13.5703125" customWidth="1"/>
    <col min="5067" max="5067" width="14.42578125" bestFit="1" customWidth="1"/>
    <col min="5068" max="5068" width="12.28515625" customWidth="1"/>
    <col min="5069" max="5071" width="13.5703125" customWidth="1"/>
    <col min="5072" max="5072" width="14.42578125" bestFit="1" customWidth="1"/>
    <col min="5073" max="5073" width="12.28515625" customWidth="1"/>
    <col min="5074" max="5074" width="10.28515625" customWidth="1"/>
    <col min="5075" max="5076" width="13.5703125" customWidth="1"/>
    <col min="5077" max="5078" width="12.28515625" customWidth="1"/>
    <col min="5079" max="5081" width="13.5703125" customWidth="1"/>
    <col min="5082" max="5082" width="14.42578125" bestFit="1" customWidth="1"/>
    <col min="5083" max="5083" width="12.28515625" customWidth="1"/>
    <col min="5084" max="5086" width="13.5703125" customWidth="1"/>
    <col min="5087" max="5087" width="14.42578125" bestFit="1" customWidth="1"/>
    <col min="5088" max="5088" width="12.28515625" customWidth="1"/>
    <col min="5089" max="5089" width="11.28515625" customWidth="1"/>
    <col min="5090" max="5091" width="13.5703125" customWidth="1"/>
    <col min="5092" max="5092" width="14.42578125" bestFit="1" customWidth="1"/>
    <col min="5093" max="5093" width="12.28515625" customWidth="1"/>
    <col min="5094" max="5094" width="9.140625" customWidth="1"/>
    <col min="5095" max="5096" width="13.5703125" customWidth="1"/>
    <col min="5097" max="5097" width="13.5703125" bestFit="1" customWidth="1"/>
    <col min="5098" max="5098" width="12.28515625" customWidth="1"/>
    <col min="5099" max="5099" width="6.7109375" customWidth="1"/>
    <col min="5100" max="5101" width="13.5703125" customWidth="1"/>
    <col min="5102" max="5102" width="13.5703125" bestFit="1" customWidth="1"/>
    <col min="5103" max="5103" width="12.28515625" customWidth="1"/>
    <col min="5104" max="5106" width="13.5703125" customWidth="1"/>
    <col min="5107" max="5108" width="12.28515625" customWidth="1"/>
    <col min="5109" max="5111" width="13.5703125" customWidth="1"/>
    <col min="5112" max="5113" width="12.28515625" customWidth="1"/>
    <col min="5114" max="5116" width="13.5703125" customWidth="1"/>
    <col min="5117" max="5117" width="14.42578125" bestFit="1" customWidth="1"/>
    <col min="5118" max="5118" width="12.28515625" customWidth="1"/>
    <col min="5119" max="5121" width="13.5703125" customWidth="1"/>
    <col min="5122" max="5122" width="13.5703125" bestFit="1" customWidth="1"/>
    <col min="5123" max="5123" width="12.28515625" customWidth="1"/>
    <col min="5124" max="5124" width="11.28515625" customWidth="1"/>
    <col min="5125" max="5126" width="13.5703125" customWidth="1"/>
    <col min="5127" max="5127" width="13.5703125" bestFit="1" customWidth="1"/>
    <col min="5128" max="5128" width="12.28515625" customWidth="1"/>
    <col min="5129" max="5129" width="9.140625" customWidth="1"/>
    <col min="5130" max="5131" width="13.5703125" customWidth="1"/>
    <col min="5132" max="5132" width="14.42578125" bestFit="1" customWidth="1"/>
    <col min="5133" max="5133" width="12.28515625" customWidth="1"/>
    <col min="5134" max="5134" width="13.5703125" bestFit="1" customWidth="1"/>
    <col min="5135" max="5136" width="14.140625" bestFit="1" customWidth="1"/>
    <col min="5137" max="5141" width="12.28515625" customWidth="1"/>
    <col min="5142" max="5142" width="13.5703125" bestFit="1" customWidth="1"/>
    <col min="5143" max="5144" width="14.140625" bestFit="1" customWidth="1"/>
    <col min="5145" max="5149" width="12.28515625" customWidth="1"/>
    <col min="5150" max="5150" width="13.7109375" bestFit="1" customWidth="1"/>
    <col min="5151" max="5152" width="14.28515625" bestFit="1" customWidth="1"/>
    <col min="5153" max="5153" width="14.42578125" bestFit="1" customWidth="1"/>
    <col min="5154" max="5157" width="12.28515625" customWidth="1"/>
    <col min="5158" max="5160" width="13.5703125" bestFit="1" customWidth="1"/>
    <col min="5161" max="5162" width="14.42578125" bestFit="1" customWidth="1"/>
    <col min="5163" max="5164" width="13.28515625" bestFit="1" customWidth="1"/>
    <col min="5165" max="5165" width="12.28515625" customWidth="1"/>
    <col min="5166" max="5168" width="13.5703125" bestFit="1" customWidth="1"/>
    <col min="5169" max="5171" width="14.42578125" bestFit="1" customWidth="1"/>
    <col min="5172" max="5173" width="12.28515625" customWidth="1"/>
    <col min="5174" max="5174" width="10.28515625" customWidth="1"/>
    <col min="5175" max="5176" width="13.5703125" bestFit="1" customWidth="1"/>
    <col min="5177" max="5181" width="12.28515625" customWidth="1"/>
    <col min="5182" max="5182" width="13.5703125" bestFit="1" customWidth="1"/>
    <col min="5183" max="5183" width="14.140625" bestFit="1" customWidth="1"/>
    <col min="5184" max="5184" width="13.5703125" bestFit="1" customWidth="1"/>
    <col min="5185" max="5189" width="12.28515625" customWidth="1"/>
    <col min="5190" max="5190" width="13.5703125" bestFit="1" customWidth="1"/>
    <col min="5191" max="5192" width="14.140625" bestFit="1" customWidth="1"/>
    <col min="5193" max="5197" width="12.28515625" customWidth="1"/>
    <col min="5198" max="5198" width="13.5703125" bestFit="1" customWidth="1"/>
    <col min="5199" max="5200" width="14.140625" bestFit="1" customWidth="1"/>
    <col min="5201" max="5205" width="12.28515625" customWidth="1"/>
    <col min="5206" max="5208" width="13.5703125" bestFit="1" customWidth="1"/>
    <col min="5209" max="5209" width="14.42578125" bestFit="1" customWidth="1"/>
    <col min="5210" max="5210" width="13.28515625" bestFit="1" customWidth="1"/>
    <col min="5211" max="5212" width="14.42578125" bestFit="1" customWidth="1"/>
    <col min="5213" max="5213" width="12.28515625" customWidth="1"/>
    <col min="5214" max="5214" width="12.42578125" bestFit="1" customWidth="1"/>
    <col min="5215" max="5217" width="13.5703125" bestFit="1" customWidth="1"/>
    <col min="5218" max="5220" width="14.42578125" bestFit="1" customWidth="1"/>
    <col min="5221" max="5221" width="12.28515625" customWidth="1"/>
    <col min="5222" max="5222" width="10.28515625" customWidth="1"/>
    <col min="5223" max="5225" width="13.5703125" bestFit="1" customWidth="1"/>
    <col min="5226" max="5226" width="12.42578125" bestFit="1" customWidth="1"/>
    <col min="5227" max="5228" width="13.5703125" bestFit="1" customWidth="1"/>
    <col min="5229" max="5229" width="12.28515625" customWidth="1"/>
    <col min="5230" max="5230" width="13.5703125" bestFit="1" customWidth="1"/>
    <col min="5231" max="5232" width="14.140625" bestFit="1" customWidth="1"/>
    <col min="5233" max="5237" width="12.28515625" customWidth="1"/>
    <col min="5238" max="5238" width="13.5703125" bestFit="1" customWidth="1"/>
    <col min="5239" max="5240" width="14.140625" bestFit="1" customWidth="1"/>
    <col min="5241" max="5241" width="12.28515625" customWidth="1"/>
    <col min="5242" max="5242" width="13.28515625" bestFit="1" customWidth="1"/>
    <col min="5243" max="5244" width="14.42578125" bestFit="1" customWidth="1"/>
    <col min="5245" max="5245" width="12.28515625" customWidth="1"/>
    <col min="5246" max="5246" width="13.5703125" bestFit="1" customWidth="1"/>
    <col min="5247" max="5248" width="14.140625" bestFit="1" customWidth="1"/>
    <col min="5249" max="5252" width="14.42578125" bestFit="1" customWidth="1"/>
    <col min="5253" max="5253" width="12.28515625" customWidth="1"/>
    <col min="5254" max="5254" width="12.42578125" bestFit="1" customWidth="1"/>
    <col min="5255" max="5256" width="13.5703125" bestFit="1" customWidth="1"/>
    <col min="5257" max="5257" width="14.42578125" bestFit="1" customWidth="1"/>
    <col min="5258" max="5260" width="13.5703125" bestFit="1" customWidth="1"/>
    <col min="5261" max="5261" width="12.28515625" customWidth="1"/>
    <col min="5262" max="5262" width="10.28515625" customWidth="1"/>
    <col min="5263" max="5265" width="13.5703125" bestFit="1" customWidth="1"/>
    <col min="5266" max="5268" width="14.42578125" bestFit="1" customWidth="1"/>
    <col min="5269" max="5269" width="12.28515625" customWidth="1"/>
    <col min="5270" max="5270" width="9.140625" customWidth="1"/>
    <col min="5271" max="5273" width="13.5703125" bestFit="1" customWidth="1"/>
    <col min="5274" max="5276" width="14.42578125" bestFit="1" customWidth="1"/>
    <col min="5277" max="5292" width="12.28515625" customWidth="1"/>
    <col min="5293" max="5293" width="12.85546875" customWidth="1"/>
    <col min="5294" max="5294" width="12.28515625" customWidth="1"/>
    <col min="5295" max="5295" width="11.42578125" customWidth="1"/>
    <col min="5296" max="5296" width="11.7109375" customWidth="1"/>
    <col min="5297" max="5304" width="12.28515625" customWidth="1"/>
    <col min="5305" max="5307" width="13.5703125" customWidth="1"/>
    <col min="5308" max="5309" width="12.28515625" customWidth="1"/>
    <col min="5310" max="5312" width="13.5703125" customWidth="1"/>
    <col min="5313" max="5314" width="12.28515625" customWidth="1"/>
    <col min="5315" max="5317" width="13.5703125" customWidth="1"/>
    <col min="5318" max="5319" width="12.28515625" customWidth="1"/>
    <col min="5320" max="5322" width="13.5703125" customWidth="1"/>
    <col min="5323" max="5323" width="14.42578125" bestFit="1" customWidth="1"/>
    <col min="5324" max="5324" width="12.28515625" customWidth="1"/>
    <col min="5325" max="5327" width="13.5703125" customWidth="1"/>
    <col min="5328" max="5328" width="14.42578125" bestFit="1" customWidth="1"/>
    <col min="5329" max="5329" width="12.28515625" customWidth="1"/>
    <col min="5330" max="5330" width="10.28515625" customWidth="1"/>
    <col min="5331" max="5332" width="13.5703125" customWidth="1"/>
    <col min="5333" max="5334" width="12.28515625" customWidth="1"/>
    <col min="5335" max="5337" width="13.5703125" customWidth="1"/>
    <col min="5338" max="5338" width="14.42578125" bestFit="1" customWidth="1"/>
    <col min="5339" max="5339" width="12.28515625" customWidth="1"/>
    <col min="5340" max="5342" width="13.5703125" customWidth="1"/>
    <col min="5343" max="5343" width="14.42578125" bestFit="1" customWidth="1"/>
    <col min="5344" max="5344" width="12.28515625" customWidth="1"/>
    <col min="5345" max="5345" width="11.28515625" customWidth="1"/>
    <col min="5346" max="5347" width="13.5703125" customWidth="1"/>
    <col min="5348" max="5348" width="14.42578125" bestFit="1" customWidth="1"/>
    <col min="5349" max="5349" width="12.28515625" customWidth="1"/>
    <col min="5350" max="5350" width="9.140625" customWidth="1"/>
    <col min="5351" max="5352" width="13.5703125" customWidth="1"/>
    <col min="5353" max="5353" width="13.5703125" bestFit="1" customWidth="1"/>
    <col min="5354" max="5354" width="12.28515625" customWidth="1"/>
    <col min="5355" max="5355" width="6.7109375" customWidth="1"/>
    <col min="5356" max="5357" width="13.5703125" customWidth="1"/>
    <col min="5358" max="5358" width="13.5703125" bestFit="1" customWidth="1"/>
    <col min="5359" max="5359" width="12.28515625" customWidth="1"/>
    <col min="5360" max="5362" width="13.5703125" customWidth="1"/>
    <col min="5363" max="5364" width="12.28515625" customWidth="1"/>
    <col min="5365" max="5367" width="13.5703125" customWidth="1"/>
    <col min="5368" max="5369" width="12.28515625" customWidth="1"/>
    <col min="5370" max="5372" width="13.5703125" customWidth="1"/>
    <col min="5373" max="5373" width="14.42578125" bestFit="1" customWidth="1"/>
    <col min="5374" max="5374" width="12.28515625" customWidth="1"/>
    <col min="5375" max="5377" width="13.5703125" customWidth="1"/>
    <col min="5378" max="5378" width="13.5703125" bestFit="1" customWidth="1"/>
    <col min="5379" max="5379" width="12.28515625" customWidth="1"/>
    <col min="5380" max="5380" width="11.28515625" customWidth="1"/>
    <col min="5381" max="5382" width="13.5703125" customWidth="1"/>
    <col min="5383" max="5383" width="13.5703125" bestFit="1" customWidth="1"/>
    <col min="5384" max="5384" width="12.28515625" customWidth="1"/>
    <col min="5385" max="5385" width="9.140625" customWidth="1"/>
    <col min="5386" max="5387" width="13.5703125" customWidth="1"/>
    <col min="5388" max="5388" width="14.42578125" bestFit="1" customWidth="1"/>
    <col min="5389" max="5389" width="12.28515625" customWidth="1"/>
    <col min="5390" max="5390" width="13.5703125" bestFit="1" customWidth="1"/>
    <col min="5391" max="5392" width="14.140625" bestFit="1" customWidth="1"/>
    <col min="5393" max="5397" width="12.28515625" customWidth="1"/>
    <col min="5398" max="5398" width="13.5703125" bestFit="1" customWidth="1"/>
    <col min="5399" max="5400" width="14.140625" bestFit="1" customWidth="1"/>
    <col min="5401" max="5405" width="12.28515625" customWidth="1"/>
    <col min="5406" max="5406" width="13.7109375" bestFit="1" customWidth="1"/>
    <col min="5407" max="5408" width="14.28515625" bestFit="1" customWidth="1"/>
    <col min="5409" max="5409" width="14.42578125" bestFit="1" customWidth="1"/>
    <col min="5410" max="5413" width="12.28515625" customWidth="1"/>
    <col min="5414" max="5416" width="13.5703125" bestFit="1" customWidth="1"/>
    <col min="5417" max="5418" width="14.42578125" bestFit="1" customWidth="1"/>
    <col min="5419" max="5420" width="13.28515625" bestFit="1" customWidth="1"/>
    <col min="5421" max="5421" width="12.28515625" customWidth="1"/>
    <col min="5422" max="5424" width="13.5703125" bestFit="1" customWidth="1"/>
    <col min="5425" max="5427" width="14.42578125" bestFit="1" customWidth="1"/>
    <col min="5428" max="5429" width="12.28515625" customWidth="1"/>
    <col min="5430" max="5430" width="10.28515625" customWidth="1"/>
    <col min="5431" max="5432" width="13.5703125" bestFit="1" customWidth="1"/>
    <col min="5433" max="5437" width="12.28515625" customWidth="1"/>
    <col min="5438" max="5438" width="13.5703125" bestFit="1" customWidth="1"/>
    <col min="5439" max="5439" width="14.140625" bestFit="1" customWidth="1"/>
    <col min="5440" max="5440" width="13.5703125" bestFit="1" customWidth="1"/>
    <col min="5441" max="5445" width="12.28515625" customWidth="1"/>
    <col min="5446" max="5446" width="13.5703125" bestFit="1" customWidth="1"/>
    <col min="5447" max="5448" width="14.140625" bestFit="1" customWidth="1"/>
    <col min="5449" max="5453" width="12.28515625" customWidth="1"/>
    <col min="5454" max="5454" width="13.5703125" bestFit="1" customWidth="1"/>
    <col min="5455" max="5456" width="14.140625" bestFit="1" customWidth="1"/>
    <col min="5457" max="5461" width="12.28515625" customWidth="1"/>
    <col min="5462" max="5464" width="13.5703125" bestFit="1" customWidth="1"/>
    <col min="5465" max="5465" width="14.42578125" bestFit="1" customWidth="1"/>
    <col min="5466" max="5466" width="13.28515625" bestFit="1" customWidth="1"/>
    <col min="5467" max="5468" width="14.42578125" bestFit="1" customWidth="1"/>
    <col min="5469" max="5469" width="12.28515625" customWidth="1"/>
    <col min="5470" max="5470" width="12.42578125" bestFit="1" customWidth="1"/>
    <col min="5471" max="5473" width="13.5703125" bestFit="1" customWidth="1"/>
    <col min="5474" max="5476" width="14.42578125" bestFit="1" customWidth="1"/>
    <col min="5477" max="5477" width="12.28515625" customWidth="1"/>
    <col min="5478" max="5478" width="10.28515625" customWidth="1"/>
    <col min="5479" max="5481" width="13.5703125" bestFit="1" customWidth="1"/>
    <col min="5482" max="5482" width="12.42578125" bestFit="1" customWidth="1"/>
    <col min="5483" max="5484" width="13.5703125" bestFit="1" customWidth="1"/>
    <col min="5485" max="5485" width="12.28515625" customWidth="1"/>
    <col min="5486" max="5486" width="13.5703125" bestFit="1" customWidth="1"/>
    <col min="5487" max="5488" width="14.140625" bestFit="1" customWidth="1"/>
    <col min="5489" max="5493" width="12.28515625" customWidth="1"/>
    <col min="5494" max="5494" width="13.5703125" bestFit="1" customWidth="1"/>
    <col min="5495" max="5496" width="14.140625" bestFit="1" customWidth="1"/>
    <col min="5497" max="5497" width="12.28515625" customWidth="1"/>
    <col min="5498" max="5498" width="13.28515625" bestFit="1" customWidth="1"/>
    <col min="5499" max="5500" width="14.42578125" bestFit="1" customWidth="1"/>
    <col min="5501" max="5501" width="12.28515625" customWidth="1"/>
    <col min="5502" max="5502" width="13.5703125" bestFit="1" customWidth="1"/>
    <col min="5503" max="5504" width="14.140625" bestFit="1" customWidth="1"/>
    <col min="5505" max="5508" width="14.42578125" bestFit="1" customWidth="1"/>
    <col min="5509" max="5509" width="12.28515625" customWidth="1"/>
    <col min="5510" max="5510" width="12.42578125" bestFit="1" customWidth="1"/>
    <col min="5511" max="5512" width="13.5703125" bestFit="1" customWidth="1"/>
    <col min="5513" max="5513" width="14.42578125" bestFit="1" customWidth="1"/>
    <col min="5514" max="5516" width="13.5703125" bestFit="1" customWidth="1"/>
    <col min="5517" max="5517" width="12.28515625" customWidth="1"/>
    <col min="5518" max="5518" width="10.28515625" customWidth="1"/>
    <col min="5519" max="5521" width="13.5703125" bestFit="1" customWidth="1"/>
    <col min="5522" max="5524" width="14.42578125" bestFit="1" customWidth="1"/>
    <col min="5525" max="5525" width="12.28515625" customWidth="1"/>
    <col min="5526" max="5526" width="9.140625" customWidth="1"/>
    <col min="5527" max="5529" width="13.5703125" bestFit="1" customWidth="1"/>
    <col min="5530" max="5532" width="14.42578125" bestFit="1" customWidth="1"/>
    <col min="5533" max="5548" width="12.28515625" customWidth="1"/>
    <col min="5549" max="5549" width="12.85546875" customWidth="1"/>
    <col min="5550" max="5550" width="12.28515625" customWidth="1"/>
    <col min="5551" max="5551" width="11.42578125" customWidth="1"/>
    <col min="5552" max="5552" width="11.7109375" customWidth="1"/>
    <col min="5553" max="5560" width="12.28515625" customWidth="1"/>
    <col min="5561" max="5563" width="13.5703125" customWidth="1"/>
    <col min="5564" max="5565" width="12.28515625" customWidth="1"/>
    <col min="5566" max="5568" width="13.5703125" customWidth="1"/>
    <col min="5569" max="5570" width="12.28515625" customWidth="1"/>
    <col min="5571" max="5573" width="13.5703125" customWidth="1"/>
    <col min="5574" max="5575" width="12.28515625" customWidth="1"/>
    <col min="5576" max="5578" width="13.5703125" customWidth="1"/>
    <col min="5579" max="5579" width="14.42578125" bestFit="1" customWidth="1"/>
    <col min="5580" max="5580" width="12.28515625" customWidth="1"/>
    <col min="5581" max="5583" width="13.5703125" customWidth="1"/>
    <col min="5584" max="5584" width="14.42578125" bestFit="1" customWidth="1"/>
    <col min="5585" max="5585" width="12.28515625" customWidth="1"/>
    <col min="5586" max="5586" width="10.28515625" customWidth="1"/>
    <col min="5587" max="5588" width="13.5703125" customWidth="1"/>
    <col min="5589" max="5590" width="12.28515625" customWidth="1"/>
    <col min="5591" max="5593" width="13.5703125" customWidth="1"/>
    <col min="5594" max="5594" width="14.42578125" bestFit="1" customWidth="1"/>
    <col min="5595" max="5595" width="12.28515625" customWidth="1"/>
    <col min="5596" max="5598" width="13.5703125" customWidth="1"/>
    <col min="5599" max="5599" width="14.42578125" bestFit="1" customWidth="1"/>
    <col min="5600" max="5600" width="12.28515625" customWidth="1"/>
    <col min="5601" max="5601" width="11.28515625" customWidth="1"/>
    <col min="5602" max="5603" width="13.5703125" customWidth="1"/>
    <col min="5604" max="5604" width="14.42578125" bestFit="1" customWidth="1"/>
    <col min="5605" max="5605" width="12.28515625" customWidth="1"/>
    <col min="5606" max="5606" width="9.140625" customWidth="1"/>
    <col min="5607" max="5608" width="13.5703125" customWidth="1"/>
    <col min="5609" max="5609" width="13.5703125" bestFit="1" customWidth="1"/>
    <col min="5610" max="5610" width="12.28515625" customWidth="1"/>
    <col min="5611" max="5611" width="6.7109375" customWidth="1"/>
    <col min="5612" max="5613" width="13.5703125" customWidth="1"/>
    <col min="5614" max="5614" width="13.5703125" bestFit="1" customWidth="1"/>
    <col min="5615" max="5615" width="12.28515625" customWidth="1"/>
    <col min="5616" max="5618" width="13.5703125" customWidth="1"/>
    <col min="5619" max="5620" width="12.28515625" customWidth="1"/>
    <col min="5621" max="5623" width="13.5703125" customWidth="1"/>
    <col min="5624" max="5625" width="12.28515625" customWidth="1"/>
    <col min="5626" max="5628" width="13.5703125" customWidth="1"/>
    <col min="5629" max="5629" width="14.42578125" bestFit="1" customWidth="1"/>
    <col min="5630" max="5630" width="12.28515625" customWidth="1"/>
    <col min="5631" max="5633" width="13.5703125" customWidth="1"/>
    <col min="5634" max="5634" width="13.5703125" bestFit="1" customWidth="1"/>
    <col min="5635" max="5635" width="12.28515625" customWidth="1"/>
    <col min="5636" max="5636" width="11.28515625" customWidth="1"/>
    <col min="5637" max="5638" width="13.5703125" customWidth="1"/>
    <col min="5639" max="5639" width="13.5703125" bestFit="1" customWidth="1"/>
    <col min="5640" max="5640" width="12.28515625" customWidth="1"/>
    <col min="5641" max="5641" width="9.140625" customWidth="1"/>
    <col min="5642" max="5643" width="13.5703125" customWidth="1"/>
    <col min="5644" max="5644" width="14.42578125" bestFit="1" customWidth="1"/>
    <col min="5645" max="5645" width="12.28515625" customWidth="1"/>
    <col min="5646" max="5646" width="13.5703125" bestFit="1" customWidth="1"/>
    <col min="5647" max="5648" width="14.140625" bestFit="1" customWidth="1"/>
    <col min="5649" max="5653" width="12.28515625" customWidth="1"/>
    <col min="5654" max="5654" width="13.5703125" bestFit="1" customWidth="1"/>
    <col min="5655" max="5656" width="14.140625" bestFit="1" customWidth="1"/>
    <col min="5657" max="5661" width="12.28515625" customWidth="1"/>
    <col min="5662" max="5662" width="13.7109375" bestFit="1" customWidth="1"/>
    <col min="5663" max="5664" width="14.28515625" bestFit="1" customWidth="1"/>
    <col min="5665" max="5665" width="14.42578125" bestFit="1" customWidth="1"/>
    <col min="5666" max="5669" width="12.28515625" customWidth="1"/>
    <col min="5670" max="5672" width="13.5703125" bestFit="1" customWidth="1"/>
    <col min="5673" max="5674" width="14.42578125" bestFit="1" customWidth="1"/>
    <col min="5675" max="5676" width="13.28515625" bestFit="1" customWidth="1"/>
    <col min="5677" max="5677" width="12.28515625" customWidth="1"/>
    <col min="5678" max="5680" width="13.5703125" bestFit="1" customWidth="1"/>
    <col min="5681" max="5683" width="14.42578125" bestFit="1" customWidth="1"/>
    <col min="5684" max="5685" width="12.28515625" customWidth="1"/>
    <col min="5686" max="5686" width="10.28515625" customWidth="1"/>
    <col min="5687" max="5688" width="13.5703125" bestFit="1" customWidth="1"/>
    <col min="5689" max="5693" width="12.28515625" customWidth="1"/>
    <col min="5694" max="5694" width="13.5703125" bestFit="1" customWidth="1"/>
    <col min="5695" max="5695" width="14.140625" bestFit="1" customWidth="1"/>
    <col min="5696" max="5696" width="13.5703125" bestFit="1" customWidth="1"/>
    <col min="5697" max="5701" width="12.28515625" customWidth="1"/>
    <col min="5702" max="5702" width="13.5703125" bestFit="1" customWidth="1"/>
    <col min="5703" max="5704" width="14.140625" bestFit="1" customWidth="1"/>
    <col min="5705" max="5709" width="12.28515625" customWidth="1"/>
    <col min="5710" max="5710" width="13.5703125" bestFit="1" customWidth="1"/>
    <col min="5711" max="5712" width="14.140625" bestFit="1" customWidth="1"/>
    <col min="5713" max="5717" width="12.28515625" customWidth="1"/>
    <col min="5718" max="5720" width="13.5703125" bestFit="1" customWidth="1"/>
    <col min="5721" max="5721" width="14.42578125" bestFit="1" customWidth="1"/>
    <col min="5722" max="5722" width="13.28515625" bestFit="1" customWidth="1"/>
    <col min="5723" max="5724" width="14.42578125" bestFit="1" customWidth="1"/>
    <col min="5725" max="5725" width="12.28515625" customWidth="1"/>
    <col min="5726" max="5726" width="12.42578125" bestFit="1" customWidth="1"/>
    <col min="5727" max="5729" width="13.5703125" bestFit="1" customWidth="1"/>
    <col min="5730" max="5732" width="14.42578125" bestFit="1" customWidth="1"/>
    <col min="5733" max="5733" width="12.28515625" customWidth="1"/>
    <col min="5734" max="5734" width="10.28515625" customWidth="1"/>
    <col min="5735" max="5737" width="13.5703125" bestFit="1" customWidth="1"/>
    <col min="5738" max="5738" width="12.42578125" bestFit="1" customWidth="1"/>
    <col min="5739" max="5740" width="13.5703125" bestFit="1" customWidth="1"/>
    <col min="5741" max="5741" width="12.28515625" customWidth="1"/>
    <col min="5742" max="5742" width="13.5703125" bestFit="1" customWidth="1"/>
    <col min="5743" max="5744" width="14.140625" bestFit="1" customWidth="1"/>
    <col min="5745" max="5749" width="12.28515625" customWidth="1"/>
    <col min="5750" max="5750" width="13.5703125" bestFit="1" customWidth="1"/>
    <col min="5751" max="5752" width="14.140625" bestFit="1" customWidth="1"/>
    <col min="5753" max="5753" width="12.28515625" customWidth="1"/>
    <col min="5754" max="5754" width="13.28515625" bestFit="1" customWidth="1"/>
    <col min="5755" max="5756" width="14.42578125" bestFit="1" customWidth="1"/>
    <col min="5757" max="5757" width="12.28515625" customWidth="1"/>
    <col min="5758" max="5758" width="13.5703125" bestFit="1" customWidth="1"/>
    <col min="5759" max="5760" width="14.140625" bestFit="1" customWidth="1"/>
    <col min="5761" max="5764" width="14.42578125" bestFit="1" customWidth="1"/>
    <col min="5765" max="5765" width="12.28515625" customWidth="1"/>
    <col min="5766" max="5766" width="12.42578125" bestFit="1" customWidth="1"/>
    <col min="5767" max="5768" width="13.5703125" bestFit="1" customWidth="1"/>
    <col min="5769" max="5769" width="14.42578125" bestFit="1" customWidth="1"/>
    <col min="5770" max="5772" width="13.5703125" bestFit="1" customWidth="1"/>
    <col min="5773" max="5773" width="12.28515625" customWidth="1"/>
    <col min="5774" max="5774" width="10.28515625" customWidth="1"/>
    <col min="5775" max="5777" width="13.5703125" bestFit="1" customWidth="1"/>
    <col min="5778" max="5780" width="14.42578125" bestFit="1" customWidth="1"/>
    <col min="5781" max="5781" width="12.28515625" customWidth="1"/>
    <col min="5782" max="5782" width="9.140625" customWidth="1"/>
    <col min="5783" max="5785" width="13.5703125" bestFit="1" customWidth="1"/>
    <col min="5786" max="5788" width="14.42578125" bestFit="1" customWidth="1"/>
    <col min="5789" max="5804" width="12.28515625" customWidth="1"/>
    <col min="5805" max="5805" width="12.85546875" customWidth="1"/>
    <col min="5806" max="5806" width="12.28515625" customWidth="1"/>
    <col min="5807" max="5807" width="11.42578125" customWidth="1"/>
    <col min="5808" max="5808" width="11.7109375" customWidth="1"/>
    <col min="5809" max="5816" width="12.28515625" customWidth="1"/>
    <col min="5817" max="5819" width="13.5703125" customWidth="1"/>
    <col min="5820" max="5821" width="12.28515625" customWidth="1"/>
    <col min="5822" max="5824" width="13.5703125" customWidth="1"/>
    <col min="5825" max="5826" width="12.28515625" customWidth="1"/>
    <col min="5827" max="5829" width="13.5703125" customWidth="1"/>
    <col min="5830" max="5831" width="12.28515625" customWidth="1"/>
    <col min="5832" max="5834" width="13.5703125" customWidth="1"/>
    <col min="5835" max="5835" width="14.42578125" bestFit="1" customWidth="1"/>
    <col min="5836" max="5836" width="12.28515625" customWidth="1"/>
    <col min="5837" max="5839" width="13.5703125" customWidth="1"/>
    <col min="5840" max="5840" width="14.42578125" bestFit="1" customWidth="1"/>
    <col min="5841" max="5841" width="12.28515625" customWidth="1"/>
    <col min="5842" max="5842" width="10.28515625" customWidth="1"/>
    <col min="5843" max="5844" width="13.5703125" customWidth="1"/>
    <col min="5845" max="5846" width="12.28515625" customWidth="1"/>
    <col min="5847" max="5849" width="13.5703125" customWidth="1"/>
    <col min="5850" max="5850" width="14.42578125" bestFit="1" customWidth="1"/>
    <col min="5851" max="5851" width="12.28515625" customWidth="1"/>
    <col min="5852" max="5854" width="13.5703125" customWidth="1"/>
    <col min="5855" max="5855" width="14.42578125" bestFit="1" customWidth="1"/>
    <col min="5856" max="5856" width="12.28515625" customWidth="1"/>
    <col min="5857" max="5857" width="11.28515625" customWidth="1"/>
    <col min="5858" max="5859" width="13.5703125" customWidth="1"/>
    <col min="5860" max="5860" width="14.42578125" bestFit="1" customWidth="1"/>
    <col min="5861" max="5861" width="12.28515625" customWidth="1"/>
    <col min="5862" max="5862" width="9.140625" customWidth="1"/>
    <col min="5863" max="5864" width="13.5703125" customWidth="1"/>
    <col min="5865" max="5865" width="13.5703125" bestFit="1" customWidth="1"/>
    <col min="5866" max="5866" width="12.28515625" customWidth="1"/>
    <col min="5867" max="5867" width="6.7109375" customWidth="1"/>
    <col min="5868" max="5869" width="13.5703125" customWidth="1"/>
    <col min="5870" max="5870" width="13.5703125" bestFit="1" customWidth="1"/>
    <col min="5871" max="5871" width="12.28515625" customWidth="1"/>
    <col min="5872" max="5874" width="13.5703125" customWidth="1"/>
    <col min="5875" max="5876" width="12.28515625" customWidth="1"/>
    <col min="5877" max="5879" width="13.5703125" customWidth="1"/>
    <col min="5880" max="5881" width="12.28515625" customWidth="1"/>
    <col min="5882" max="5884" width="13.5703125" customWidth="1"/>
    <col min="5885" max="5885" width="14.42578125" bestFit="1" customWidth="1"/>
    <col min="5886" max="5886" width="12.28515625" customWidth="1"/>
    <col min="5887" max="5889" width="13.5703125" customWidth="1"/>
    <col min="5890" max="5890" width="13.5703125" bestFit="1" customWidth="1"/>
    <col min="5891" max="5891" width="12.28515625" customWidth="1"/>
    <col min="5892" max="5892" width="11.28515625" customWidth="1"/>
    <col min="5893" max="5894" width="13.5703125" customWidth="1"/>
    <col min="5895" max="5895" width="13.5703125" bestFit="1" customWidth="1"/>
    <col min="5896" max="5896" width="12.28515625" customWidth="1"/>
    <col min="5897" max="5897" width="9.140625" customWidth="1"/>
    <col min="5898" max="5899" width="13.5703125" customWidth="1"/>
    <col min="5900" max="5900" width="14.42578125" bestFit="1" customWidth="1"/>
    <col min="5901" max="5901" width="12.28515625" customWidth="1"/>
    <col min="5902" max="5902" width="13.5703125" bestFit="1" customWidth="1"/>
    <col min="5903" max="5904" width="14.140625" bestFit="1" customWidth="1"/>
    <col min="5905" max="5909" width="12.28515625" customWidth="1"/>
    <col min="5910" max="5910" width="13.5703125" bestFit="1" customWidth="1"/>
    <col min="5911" max="5912" width="14.140625" bestFit="1" customWidth="1"/>
    <col min="5913" max="5917" width="12.28515625" customWidth="1"/>
    <col min="5918" max="5918" width="13.7109375" bestFit="1" customWidth="1"/>
    <col min="5919" max="5920" width="14.28515625" bestFit="1" customWidth="1"/>
    <col min="5921" max="5921" width="14.42578125" bestFit="1" customWidth="1"/>
    <col min="5922" max="5925" width="12.28515625" customWidth="1"/>
    <col min="5926" max="5928" width="13.5703125" bestFit="1" customWidth="1"/>
    <col min="5929" max="5930" width="14.42578125" bestFit="1" customWidth="1"/>
    <col min="5931" max="5932" width="13.28515625" bestFit="1" customWidth="1"/>
    <col min="5933" max="5933" width="12.28515625" customWidth="1"/>
    <col min="5934" max="5936" width="13.5703125" bestFit="1" customWidth="1"/>
    <col min="5937" max="5939" width="14.42578125" bestFit="1" customWidth="1"/>
    <col min="5940" max="5941" width="12.28515625" customWidth="1"/>
    <col min="5942" max="5942" width="10.28515625" customWidth="1"/>
    <col min="5943" max="5944" width="13.5703125" bestFit="1" customWidth="1"/>
    <col min="5945" max="5949" width="12.28515625" customWidth="1"/>
    <col min="5950" max="5950" width="13.5703125" bestFit="1" customWidth="1"/>
    <col min="5951" max="5951" width="14.140625" bestFit="1" customWidth="1"/>
    <col min="5952" max="5952" width="13.5703125" bestFit="1" customWidth="1"/>
    <col min="5953" max="5957" width="12.28515625" customWidth="1"/>
    <col min="5958" max="5958" width="13.5703125" bestFit="1" customWidth="1"/>
    <col min="5959" max="5960" width="14.140625" bestFit="1" customWidth="1"/>
    <col min="5961" max="5965" width="12.28515625" customWidth="1"/>
    <col min="5966" max="5966" width="13.5703125" bestFit="1" customWidth="1"/>
    <col min="5967" max="5968" width="14.140625" bestFit="1" customWidth="1"/>
    <col min="5969" max="5973" width="12.28515625" customWidth="1"/>
    <col min="5974" max="5976" width="13.5703125" bestFit="1" customWidth="1"/>
    <col min="5977" max="5977" width="14.42578125" bestFit="1" customWidth="1"/>
    <col min="5978" max="5978" width="13.28515625" bestFit="1" customWidth="1"/>
    <col min="5979" max="5980" width="14.42578125" bestFit="1" customWidth="1"/>
    <col min="5981" max="5981" width="12.28515625" customWidth="1"/>
    <col min="5982" max="5982" width="12.42578125" bestFit="1" customWidth="1"/>
    <col min="5983" max="5985" width="13.5703125" bestFit="1" customWidth="1"/>
    <col min="5986" max="5988" width="14.42578125" bestFit="1" customWidth="1"/>
    <col min="5989" max="5989" width="12.28515625" customWidth="1"/>
    <col min="5990" max="5990" width="10.28515625" customWidth="1"/>
    <col min="5991" max="5993" width="13.5703125" bestFit="1" customWidth="1"/>
    <col min="5994" max="5994" width="12.42578125" bestFit="1" customWidth="1"/>
    <col min="5995" max="5996" width="13.5703125" bestFit="1" customWidth="1"/>
    <col min="5997" max="5997" width="12.28515625" customWidth="1"/>
    <col min="5998" max="5998" width="13.5703125" bestFit="1" customWidth="1"/>
    <col min="5999" max="6000" width="14.140625" bestFit="1" customWidth="1"/>
    <col min="6001" max="6005" width="12.28515625" customWidth="1"/>
    <col min="6006" max="6006" width="13.5703125" bestFit="1" customWidth="1"/>
    <col min="6007" max="6008" width="14.140625" bestFit="1" customWidth="1"/>
    <col min="6009" max="6009" width="12.28515625" customWidth="1"/>
    <col min="6010" max="6010" width="13.28515625" bestFit="1" customWidth="1"/>
    <col min="6011" max="6012" width="14.42578125" bestFit="1" customWidth="1"/>
    <col min="6013" max="6013" width="12.28515625" customWidth="1"/>
    <col min="6014" max="6014" width="13.5703125" bestFit="1" customWidth="1"/>
    <col min="6015" max="6016" width="14.140625" bestFit="1" customWidth="1"/>
    <col min="6017" max="6020" width="14.42578125" bestFit="1" customWidth="1"/>
    <col min="6021" max="6021" width="12.28515625" customWidth="1"/>
    <col min="6022" max="6022" width="12.42578125" bestFit="1" customWidth="1"/>
    <col min="6023" max="6024" width="13.5703125" bestFit="1" customWidth="1"/>
    <col min="6025" max="6025" width="14.42578125" bestFit="1" customWidth="1"/>
    <col min="6026" max="6028" width="13.5703125" bestFit="1" customWidth="1"/>
    <col min="6029" max="6029" width="12.28515625" customWidth="1"/>
    <col min="6030" max="6030" width="10.28515625" customWidth="1"/>
    <col min="6031" max="6033" width="13.5703125" bestFit="1" customWidth="1"/>
    <col min="6034" max="6036" width="14.42578125" bestFit="1" customWidth="1"/>
    <col min="6037" max="6037" width="12.28515625" customWidth="1"/>
    <col min="6038" max="6038" width="9.140625" customWidth="1"/>
    <col min="6039" max="6041" width="13.5703125" bestFit="1" customWidth="1"/>
    <col min="6042" max="6044" width="14.42578125" bestFit="1" customWidth="1"/>
    <col min="6045" max="6060" width="12.28515625" customWidth="1"/>
    <col min="6061" max="6061" width="12.85546875" customWidth="1"/>
    <col min="6062" max="6062" width="12.28515625" customWidth="1"/>
    <col min="6063" max="6063" width="11.42578125" customWidth="1"/>
    <col min="6064" max="6064" width="11.7109375" customWidth="1"/>
    <col min="6065" max="6072" width="12.28515625" customWidth="1"/>
    <col min="6073" max="6075" width="13.5703125" customWidth="1"/>
    <col min="6076" max="6077" width="12.28515625" customWidth="1"/>
    <col min="6078" max="6080" width="13.5703125" customWidth="1"/>
    <col min="6081" max="6082" width="12.28515625" customWidth="1"/>
    <col min="6083" max="6085" width="13.5703125" customWidth="1"/>
    <col min="6086" max="6087" width="12.28515625" customWidth="1"/>
    <col min="6088" max="6090" width="13.5703125" customWidth="1"/>
    <col min="6091" max="6091" width="14.42578125" bestFit="1" customWidth="1"/>
    <col min="6092" max="6092" width="12.28515625" customWidth="1"/>
    <col min="6093" max="6095" width="13.5703125" customWidth="1"/>
    <col min="6096" max="6096" width="14.42578125" bestFit="1" customWidth="1"/>
    <col min="6097" max="6097" width="12.28515625" customWidth="1"/>
    <col min="6098" max="6098" width="10.28515625" customWidth="1"/>
    <col min="6099" max="6100" width="13.5703125" customWidth="1"/>
    <col min="6101" max="6102" width="12.28515625" customWidth="1"/>
    <col min="6103" max="6105" width="13.5703125" customWidth="1"/>
    <col min="6106" max="6106" width="14.42578125" bestFit="1" customWidth="1"/>
    <col min="6107" max="6107" width="12.28515625" customWidth="1"/>
    <col min="6108" max="6110" width="13.5703125" customWidth="1"/>
    <col min="6111" max="6111" width="14.42578125" bestFit="1" customWidth="1"/>
    <col min="6112" max="6112" width="12.28515625" customWidth="1"/>
    <col min="6113" max="6113" width="11.28515625" customWidth="1"/>
    <col min="6114" max="6115" width="13.5703125" customWidth="1"/>
    <col min="6116" max="6116" width="14.42578125" bestFit="1" customWidth="1"/>
    <col min="6117" max="6117" width="12.28515625" customWidth="1"/>
    <col min="6118" max="6118" width="9.140625" customWidth="1"/>
    <col min="6119" max="6120" width="13.5703125" customWidth="1"/>
    <col min="6121" max="6121" width="13.5703125" bestFit="1" customWidth="1"/>
    <col min="6122" max="6122" width="12.28515625" customWidth="1"/>
    <col min="6123" max="6123" width="6.7109375" customWidth="1"/>
    <col min="6124" max="6125" width="13.5703125" customWidth="1"/>
    <col min="6126" max="6126" width="13.5703125" bestFit="1" customWidth="1"/>
    <col min="6127" max="6127" width="12.28515625" customWidth="1"/>
    <col min="6128" max="6130" width="13.5703125" customWidth="1"/>
    <col min="6131" max="6132" width="12.28515625" customWidth="1"/>
    <col min="6133" max="6135" width="13.5703125" customWidth="1"/>
    <col min="6136" max="6137" width="12.28515625" customWidth="1"/>
    <col min="6138" max="6140" width="13.5703125" customWidth="1"/>
    <col min="6141" max="6141" width="14.42578125" bestFit="1" customWidth="1"/>
    <col min="6142" max="6142" width="12.28515625" customWidth="1"/>
    <col min="6143" max="6145" width="13.5703125" customWidth="1"/>
    <col min="6146" max="6146" width="13.5703125" bestFit="1" customWidth="1"/>
    <col min="6147" max="6147" width="12.28515625" customWidth="1"/>
    <col min="6148" max="6148" width="11.28515625" customWidth="1"/>
    <col min="6149" max="6150" width="13.5703125" customWidth="1"/>
    <col min="6151" max="6151" width="13.5703125" bestFit="1" customWidth="1"/>
    <col min="6152" max="6152" width="12.28515625" customWidth="1"/>
    <col min="6153" max="6153" width="9.140625" customWidth="1"/>
    <col min="6154" max="6155" width="13.5703125" customWidth="1"/>
    <col min="6156" max="6156" width="14.42578125" bestFit="1" customWidth="1"/>
    <col min="6157" max="6157" width="12.28515625" customWidth="1"/>
    <col min="6158" max="6158" width="13.5703125" bestFit="1" customWidth="1"/>
    <col min="6159" max="6160" width="14.140625" bestFit="1" customWidth="1"/>
    <col min="6161" max="6165" width="12.28515625" customWidth="1"/>
    <col min="6166" max="6166" width="13.5703125" bestFit="1" customWidth="1"/>
    <col min="6167" max="6168" width="14.140625" bestFit="1" customWidth="1"/>
    <col min="6169" max="6173" width="12.28515625" customWidth="1"/>
    <col min="6174" max="6174" width="13.7109375" bestFit="1" customWidth="1"/>
    <col min="6175" max="6176" width="14.28515625" bestFit="1" customWidth="1"/>
    <col min="6177" max="6177" width="14.42578125" bestFit="1" customWidth="1"/>
    <col min="6178" max="6181" width="12.28515625" customWidth="1"/>
    <col min="6182" max="6184" width="13.5703125" bestFit="1" customWidth="1"/>
    <col min="6185" max="6186" width="14.42578125" bestFit="1" customWidth="1"/>
    <col min="6187" max="6188" width="13.28515625" bestFit="1" customWidth="1"/>
    <col min="6189" max="6189" width="12.28515625" customWidth="1"/>
    <col min="6190" max="6192" width="13.5703125" bestFit="1" customWidth="1"/>
    <col min="6193" max="6195" width="14.42578125" bestFit="1" customWidth="1"/>
    <col min="6196" max="6197" width="12.28515625" customWidth="1"/>
    <col min="6198" max="6198" width="10.28515625" customWidth="1"/>
    <col min="6199" max="6200" width="13.5703125" bestFit="1" customWidth="1"/>
    <col min="6201" max="6205" width="12.28515625" customWidth="1"/>
    <col min="6206" max="6206" width="13.5703125" bestFit="1" customWidth="1"/>
    <col min="6207" max="6207" width="14.140625" bestFit="1" customWidth="1"/>
    <col min="6208" max="6208" width="13.5703125" bestFit="1" customWidth="1"/>
    <col min="6209" max="6213" width="12.28515625" customWidth="1"/>
    <col min="6214" max="6214" width="13.5703125" bestFit="1" customWidth="1"/>
    <col min="6215" max="6216" width="14.140625" bestFit="1" customWidth="1"/>
    <col min="6217" max="6221" width="12.28515625" customWidth="1"/>
    <col min="6222" max="6222" width="13.5703125" bestFit="1" customWidth="1"/>
    <col min="6223" max="6224" width="14.140625" bestFit="1" customWidth="1"/>
    <col min="6225" max="6229" width="12.28515625" customWidth="1"/>
    <col min="6230" max="6232" width="13.5703125" bestFit="1" customWidth="1"/>
    <col min="6233" max="6233" width="14.42578125" bestFit="1" customWidth="1"/>
    <col min="6234" max="6234" width="13.28515625" bestFit="1" customWidth="1"/>
    <col min="6235" max="6236" width="14.42578125" bestFit="1" customWidth="1"/>
    <col min="6237" max="6237" width="12.28515625" customWidth="1"/>
    <col min="6238" max="6238" width="12.42578125" bestFit="1" customWidth="1"/>
    <col min="6239" max="6241" width="13.5703125" bestFit="1" customWidth="1"/>
    <col min="6242" max="6244" width="14.42578125" bestFit="1" customWidth="1"/>
    <col min="6245" max="6245" width="12.28515625" customWidth="1"/>
    <col min="6246" max="6246" width="10.28515625" customWidth="1"/>
    <col min="6247" max="6249" width="13.5703125" bestFit="1" customWidth="1"/>
    <col min="6250" max="6250" width="12.42578125" bestFit="1" customWidth="1"/>
    <col min="6251" max="6252" width="13.5703125" bestFit="1" customWidth="1"/>
    <col min="6253" max="6253" width="12.28515625" customWidth="1"/>
    <col min="6254" max="6254" width="13.5703125" bestFit="1" customWidth="1"/>
    <col min="6255" max="6256" width="14.140625" bestFit="1" customWidth="1"/>
    <col min="6257" max="6261" width="12.28515625" customWidth="1"/>
    <col min="6262" max="6262" width="13.5703125" bestFit="1" customWidth="1"/>
    <col min="6263" max="6264" width="14.140625" bestFit="1" customWidth="1"/>
    <col min="6265" max="6265" width="12.28515625" customWidth="1"/>
    <col min="6266" max="6266" width="13.28515625" bestFit="1" customWidth="1"/>
    <col min="6267" max="6268" width="14.42578125" bestFit="1" customWidth="1"/>
    <col min="6269" max="6269" width="12.28515625" customWidth="1"/>
    <col min="6270" max="6270" width="13.5703125" bestFit="1" customWidth="1"/>
    <col min="6271" max="6272" width="14.140625" bestFit="1" customWidth="1"/>
    <col min="6273" max="6276" width="14.42578125" bestFit="1" customWidth="1"/>
    <col min="6277" max="6277" width="12.28515625" customWidth="1"/>
    <col min="6278" max="6278" width="12.42578125" bestFit="1" customWidth="1"/>
    <col min="6279" max="6280" width="13.5703125" bestFit="1" customWidth="1"/>
    <col min="6281" max="6281" width="14.42578125" bestFit="1" customWidth="1"/>
    <col min="6282" max="6284" width="13.5703125" bestFit="1" customWidth="1"/>
    <col min="6285" max="6285" width="12.28515625" customWidth="1"/>
    <col min="6286" max="6286" width="10.28515625" customWidth="1"/>
    <col min="6287" max="6289" width="13.5703125" bestFit="1" customWidth="1"/>
    <col min="6290" max="6292" width="14.42578125" bestFit="1" customWidth="1"/>
    <col min="6293" max="6293" width="12.28515625" customWidth="1"/>
    <col min="6294" max="6294" width="9.140625" customWidth="1"/>
    <col min="6295" max="6297" width="13.5703125" bestFit="1" customWidth="1"/>
    <col min="6298" max="6300" width="14.42578125" bestFit="1" customWidth="1"/>
    <col min="6301" max="6316" width="12.28515625" customWidth="1"/>
    <col min="6317" max="6317" width="12.85546875" customWidth="1"/>
    <col min="6318" max="6318" width="12.28515625" customWidth="1"/>
    <col min="6319" max="6319" width="11.42578125" customWidth="1"/>
    <col min="6320" max="6320" width="11.7109375" customWidth="1"/>
    <col min="6321" max="6328" width="12.28515625" customWidth="1"/>
    <col min="6329" max="6331" width="13.5703125" customWidth="1"/>
    <col min="6332" max="6333" width="12.28515625" customWidth="1"/>
    <col min="6334" max="6336" width="13.5703125" customWidth="1"/>
    <col min="6337" max="6338" width="12.28515625" customWidth="1"/>
    <col min="6339" max="6341" width="13.5703125" customWidth="1"/>
    <col min="6342" max="6343" width="12.28515625" customWidth="1"/>
    <col min="6344" max="6346" width="13.5703125" customWidth="1"/>
    <col min="6347" max="6347" width="14.42578125" bestFit="1" customWidth="1"/>
    <col min="6348" max="6348" width="12.28515625" customWidth="1"/>
    <col min="6349" max="6351" width="13.5703125" customWidth="1"/>
    <col min="6352" max="6352" width="14.42578125" bestFit="1" customWidth="1"/>
    <col min="6353" max="6353" width="12.28515625" customWidth="1"/>
    <col min="6354" max="6354" width="10.28515625" customWidth="1"/>
    <col min="6355" max="6356" width="13.5703125" customWidth="1"/>
    <col min="6357" max="6358" width="12.28515625" customWidth="1"/>
    <col min="6359" max="6361" width="13.5703125" customWidth="1"/>
    <col min="6362" max="6362" width="14.42578125" bestFit="1" customWidth="1"/>
    <col min="6363" max="6363" width="12.28515625" customWidth="1"/>
    <col min="6364" max="6366" width="13.5703125" customWidth="1"/>
    <col min="6367" max="6367" width="14.42578125" bestFit="1" customWidth="1"/>
    <col min="6368" max="6368" width="12.28515625" customWidth="1"/>
    <col min="6369" max="6369" width="11.28515625" customWidth="1"/>
    <col min="6370" max="6371" width="13.5703125" customWidth="1"/>
    <col min="6372" max="6372" width="14.42578125" bestFit="1" customWidth="1"/>
    <col min="6373" max="6373" width="12.28515625" customWidth="1"/>
    <col min="6374" max="6374" width="9.140625" customWidth="1"/>
    <col min="6375" max="6376" width="13.5703125" customWidth="1"/>
    <col min="6377" max="6377" width="13.5703125" bestFit="1" customWidth="1"/>
    <col min="6378" max="6378" width="12.28515625" customWidth="1"/>
    <col min="6379" max="6379" width="6.7109375" customWidth="1"/>
    <col min="6380" max="6381" width="13.5703125" customWidth="1"/>
    <col min="6382" max="6382" width="13.5703125" bestFit="1" customWidth="1"/>
    <col min="6383" max="6383" width="12.28515625" customWidth="1"/>
    <col min="6384" max="6386" width="13.5703125" customWidth="1"/>
    <col min="6387" max="6388" width="12.28515625" customWidth="1"/>
    <col min="6389" max="6391" width="13.5703125" customWidth="1"/>
    <col min="6392" max="6393" width="12.28515625" customWidth="1"/>
    <col min="6394" max="6396" width="13.5703125" customWidth="1"/>
    <col min="6397" max="6397" width="14.42578125" bestFit="1" customWidth="1"/>
    <col min="6398" max="6398" width="12.28515625" customWidth="1"/>
    <col min="6399" max="6401" width="13.5703125" customWidth="1"/>
    <col min="6402" max="6402" width="13.5703125" bestFit="1" customWidth="1"/>
    <col min="6403" max="6403" width="12.28515625" customWidth="1"/>
    <col min="6404" max="6404" width="11.28515625" customWidth="1"/>
    <col min="6405" max="6406" width="13.5703125" customWidth="1"/>
    <col min="6407" max="6407" width="13.5703125" bestFit="1" customWidth="1"/>
    <col min="6408" max="6408" width="12.28515625" customWidth="1"/>
    <col min="6409" max="6409" width="9.140625" customWidth="1"/>
    <col min="6410" max="6411" width="13.5703125" customWidth="1"/>
    <col min="6412" max="6412" width="14.42578125" bestFit="1" customWidth="1"/>
    <col min="6413" max="6413" width="12.28515625" customWidth="1"/>
    <col min="6414" max="6414" width="13.5703125" bestFit="1" customWidth="1"/>
    <col min="6415" max="6416" width="14.140625" bestFit="1" customWidth="1"/>
    <col min="6417" max="6421" width="12.28515625" customWidth="1"/>
    <col min="6422" max="6422" width="13.5703125" bestFit="1" customWidth="1"/>
    <col min="6423" max="6424" width="14.140625" bestFit="1" customWidth="1"/>
    <col min="6425" max="6429" width="12.28515625" customWidth="1"/>
    <col min="6430" max="6430" width="13.7109375" bestFit="1" customWidth="1"/>
    <col min="6431" max="6432" width="14.28515625" bestFit="1" customWidth="1"/>
    <col min="6433" max="6433" width="14.42578125" bestFit="1" customWidth="1"/>
    <col min="6434" max="6437" width="12.28515625" customWidth="1"/>
    <col min="6438" max="6440" width="13.5703125" bestFit="1" customWidth="1"/>
    <col min="6441" max="6442" width="14.42578125" bestFit="1" customWidth="1"/>
    <col min="6443" max="6444" width="13.28515625" bestFit="1" customWidth="1"/>
    <col min="6445" max="6445" width="12.28515625" customWidth="1"/>
    <col min="6446" max="6448" width="13.5703125" bestFit="1" customWidth="1"/>
    <col min="6449" max="6451" width="14.42578125" bestFit="1" customWidth="1"/>
    <col min="6452" max="6453" width="12.28515625" customWidth="1"/>
    <col min="6454" max="6454" width="10.28515625" customWidth="1"/>
    <col min="6455" max="6456" width="13.5703125" bestFit="1" customWidth="1"/>
    <col min="6457" max="6461" width="12.28515625" customWidth="1"/>
    <col min="6462" max="6462" width="13.5703125" bestFit="1" customWidth="1"/>
    <col min="6463" max="6463" width="14.140625" bestFit="1" customWidth="1"/>
    <col min="6464" max="6464" width="13.5703125" bestFit="1" customWidth="1"/>
    <col min="6465" max="6469" width="12.28515625" customWidth="1"/>
    <col min="6470" max="6470" width="13.5703125" bestFit="1" customWidth="1"/>
    <col min="6471" max="6472" width="14.140625" bestFit="1" customWidth="1"/>
    <col min="6473" max="6477" width="12.28515625" customWidth="1"/>
    <col min="6478" max="6478" width="13.5703125" bestFit="1" customWidth="1"/>
    <col min="6479" max="6480" width="14.140625" bestFit="1" customWidth="1"/>
    <col min="6481" max="6485" width="12.28515625" customWidth="1"/>
    <col min="6486" max="6488" width="13.5703125" bestFit="1" customWidth="1"/>
    <col min="6489" max="6489" width="14.42578125" bestFit="1" customWidth="1"/>
    <col min="6490" max="6490" width="13.28515625" bestFit="1" customWidth="1"/>
    <col min="6491" max="6492" width="14.42578125" bestFit="1" customWidth="1"/>
    <col min="6493" max="6493" width="12.28515625" customWidth="1"/>
    <col min="6494" max="6494" width="12.42578125" bestFit="1" customWidth="1"/>
    <col min="6495" max="6497" width="13.5703125" bestFit="1" customWidth="1"/>
    <col min="6498" max="6500" width="14.42578125" bestFit="1" customWidth="1"/>
    <col min="6501" max="6501" width="12.28515625" customWidth="1"/>
    <col min="6502" max="6502" width="10.28515625" customWidth="1"/>
    <col min="6503" max="6505" width="13.5703125" bestFit="1" customWidth="1"/>
    <col min="6506" max="6506" width="12.42578125" bestFit="1" customWidth="1"/>
    <col min="6507" max="6508" width="13.5703125" bestFit="1" customWidth="1"/>
    <col min="6509" max="6509" width="12.28515625" customWidth="1"/>
    <col min="6510" max="6510" width="13.5703125" bestFit="1" customWidth="1"/>
    <col min="6511" max="6512" width="14.140625" bestFit="1" customWidth="1"/>
    <col min="6513" max="6517" width="12.28515625" customWidth="1"/>
    <col min="6518" max="6518" width="13.5703125" bestFit="1" customWidth="1"/>
    <col min="6519" max="6520" width="14.140625" bestFit="1" customWidth="1"/>
    <col min="6521" max="6521" width="12.28515625" customWidth="1"/>
    <col min="6522" max="6522" width="13.28515625" bestFit="1" customWidth="1"/>
    <col min="6523" max="6524" width="14.42578125" bestFit="1" customWidth="1"/>
    <col min="6525" max="6525" width="12.28515625" customWidth="1"/>
    <col min="6526" max="6526" width="13.5703125" bestFit="1" customWidth="1"/>
    <col min="6527" max="6528" width="14.140625" bestFit="1" customWidth="1"/>
    <col min="6529" max="6532" width="14.42578125" bestFit="1" customWidth="1"/>
    <col min="6533" max="6533" width="12.28515625" customWidth="1"/>
    <col min="6534" max="6534" width="12.42578125" bestFit="1" customWidth="1"/>
    <col min="6535" max="6536" width="13.5703125" bestFit="1" customWidth="1"/>
    <col min="6537" max="6537" width="14.42578125" bestFit="1" customWidth="1"/>
    <col min="6538" max="6540" width="13.5703125" bestFit="1" customWidth="1"/>
    <col min="6541" max="6541" width="12.28515625" customWidth="1"/>
    <col min="6542" max="6542" width="10.28515625" customWidth="1"/>
    <col min="6543" max="6545" width="13.5703125" bestFit="1" customWidth="1"/>
    <col min="6546" max="6548" width="14.42578125" bestFit="1" customWidth="1"/>
    <col min="6549" max="6549" width="12.28515625" customWidth="1"/>
    <col min="6550" max="6550" width="9.140625" customWidth="1"/>
    <col min="6551" max="6553" width="13.5703125" bestFit="1" customWidth="1"/>
    <col min="6554" max="6556" width="14.42578125" bestFit="1" customWidth="1"/>
    <col min="6557" max="6572" width="12.28515625" customWidth="1"/>
    <col min="6573" max="6573" width="12.85546875" customWidth="1"/>
    <col min="6574" max="6574" width="12.28515625" customWidth="1"/>
    <col min="6575" max="6575" width="11.42578125" customWidth="1"/>
    <col min="6576" max="6576" width="11.7109375" customWidth="1"/>
    <col min="6577" max="6584" width="12.28515625" customWidth="1"/>
    <col min="6585" max="6587" width="13.5703125" customWidth="1"/>
    <col min="6588" max="6589" width="12.28515625" customWidth="1"/>
    <col min="6590" max="6592" width="13.5703125" customWidth="1"/>
    <col min="6593" max="6594" width="12.28515625" customWidth="1"/>
    <col min="6595" max="6597" width="13.5703125" customWidth="1"/>
    <col min="6598" max="6599" width="12.28515625" customWidth="1"/>
    <col min="6600" max="6602" width="13.5703125" customWidth="1"/>
    <col min="6603" max="6603" width="14.42578125" bestFit="1" customWidth="1"/>
    <col min="6604" max="6604" width="12.28515625" customWidth="1"/>
    <col min="6605" max="6607" width="13.5703125" customWidth="1"/>
    <col min="6608" max="6608" width="14.42578125" bestFit="1" customWidth="1"/>
    <col min="6609" max="6609" width="12.28515625" customWidth="1"/>
    <col min="6610" max="6610" width="10.28515625" customWidth="1"/>
    <col min="6611" max="6612" width="13.5703125" customWidth="1"/>
    <col min="6613" max="6614" width="12.28515625" customWidth="1"/>
    <col min="6615" max="6617" width="13.5703125" customWidth="1"/>
    <col min="6618" max="6618" width="14.42578125" bestFit="1" customWidth="1"/>
    <col min="6619" max="6619" width="12.28515625" customWidth="1"/>
    <col min="6620" max="6622" width="13.5703125" customWidth="1"/>
    <col min="6623" max="6623" width="14.42578125" bestFit="1" customWidth="1"/>
    <col min="6624" max="6624" width="12.28515625" customWidth="1"/>
    <col min="6625" max="6625" width="11.28515625" customWidth="1"/>
    <col min="6626" max="6627" width="13.5703125" customWidth="1"/>
    <col min="6628" max="6628" width="14.42578125" bestFit="1" customWidth="1"/>
    <col min="6629" max="6629" width="12.28515625" customWidth="1"/>
    <col min="6630" max="6630" width="9.140625" customWidth="1"/>
    <col min="6631" max="6632" width="13.5703125" customWidth="1"/>
    <col min="6633" max="6633" width="13.5703125" bestFit="1" customWidth="1"/>
    <col min="6634" max="6634" width="12.28515625" customWidth="1"/>
    <col min="6635" max="6635" width="6.7109375" customWidth="1"/>
    <col min="6636" max="6637" width="13.5703125" customWidth="1"/>
    <col min="6638" max="6638" width="13.5703125" bestFit="1" customWidth="1"/>
    <col min="6639" max="6639" width="12.28515625" customWidth="1"/>
    <col min="6640" max="6642" width="13.5703125" customWidth="1"/>
    <col min="6643" max="6644" width="12.28515625" customWidth="1"/>
    <col min="6645" max="6647" width="13.5703125" customWidth="1"/>
    <col min="6648" max="6649" width="12.28515625" customWidth="1"/>
    <col min="6650" max="6652" width="13.5703125" customWidth="1"/>
    <col min="6653" max="6653" width="14.42578125" bestFit="1" customWidth="1"/>
    <col min="6654" max="6654" width="12.28515625" customWidth="1"/>
    <col min="6655" max="6657" width="13.5703125" customWidth="1"/>
    <col min="6658" max="6658" width="13.5703125" bestFit="1" customWidth="1"/>
    <col min="6659" max="6659" width="12.28515625" customWidth="1"/>
    <col min="6660" max="6660" width="11.28515625" customWidth="1"/>
    <col min="6661" max="6662" width="13.5703125" customWidth="1"/>
    <col min="6663" max="6663" width="13.5703125" bestFit="1" customWidth="1"/>
    <col min="6664" max="6664" width="12.28515625" customWidth="1"/>
    <col min="6665" max="6665" width="9.140625" customWidth="1"/>
    <col min="6666" max="6667" width="13.5703125" customWidth="1"/>
    <col min="6668" max="6668" width="14.42578125" bestFit="1" customWidth="1"/>
    <col min="6669" max="6669" width="12.28515625" customWidth="1"/>
    <col min="6670" max="6670" width="13.5703125" bestFit="1" customWidth="1"/>
    <col min="6671" max="6672" width="14.140625" bestFit="1" customWidth="1"/>
    <col min="6673" max="6677" width="12.28515625" customWidth="1"/>
    <col min="6678" max="6678" width="13.5703125" bestFit="1" customWidth="1"/>
    <col min="6679" max="6680" width="14.140625" bestFit="1" customWidth="1"/>
    <col min="6681" max="6685" width="12.28515625" customWidth="1"/>
    <col min="6686" max="6686" width="13.7109375" bestFit="1" customWidth="1"/>
    <col min="6687" max="6688" width="14.28515625" bestFit="1" customWidth="1"/>
    <col min="6689" max="6689" width="14.42578125" bestFit="1" customWidth="1"/>
    <col min="6690" max="6693" width="12.28515625" customWidth="1"/>
    <col min="6694" max="6696" width="13.5703125" bestFit="1" customWidth="1"/>
    <col min="6697" max="6698" width="14.42578125" bestFit="1" customWidth="1"/>
    <col min="6699" max="6700" width="13.28515625" bestFit="1" customWidth="1"/>
    <col min="6701" max="6701" width="12.28515625" customWidth="1"/>
    <col min="6702" max="6704" width="13.5703125" bestFit="1" customWidth="1"/>
    <col min="6705" max="6707" width="14.42578125" bestFit="1" customWidth="1"/>
    <col min="6708" max="6709" width="12.28515625" customWidth="1"/>
    <col min="6710" max="6710" width="10.28515625" customWidth="1"/>
    <col min="6711" max="6712" width="13.5703125" bestFit="1" customWidth="1"/>
    <col min="6713" max="6717" width="12.28515625" customWidth="1"/>
    <col min="6718" max="6718" width="13.5703125" bestFit="1" customWidth="1"/>
    <col min="6719" max="6719" width="14.140625" bestFit="1" customWidth="1"/>
    <col min="6720" max="6720" width="13.5703125" bestFit="1" customWidth="1"/>
    <col min="6721" max="6725" width="12.28515625" customWidth="1"/>
    <col min="6726" max="6726" width="13.5703125" bestFit="1" customWidth="1"/>
    <col min="6727" max="6728" width="14.140625" bestFit="1" customWidth="1"/>
    <col min="6729" max="6733" width="12.28515625" customWidth="1"/>
    <col min="6734" max="6734" width="13.5703125" bestFit="1" customWidth="1"/>
    <col min="6735" max="6736" width="14.140625" bestFit="1" customWidth="1"/>
    <col min="6737" max="6741" width="12.28515625" customWidth="1"/>
    <col min="6742" max="6744" width="13.5703125" bestFit="1" customWidth="1"/>
    <col min="6745" max="6745" width="14.42578125" bestFit="1" customWidth="1"/>
    <col min="6746" max="6746" width="13.28515625" bestFit="1" customWidth="1"/>
    <col min="6747" max="6748" width="14.42578125" bestFit="1" customWidth="1"/>
    <col min="6749" max="6749" width="12.28515625" customWidth="1"/>
    <col min="6750" max="6750" width="12.42578125" bestFit="1" customWidth="1"/>
    <col min="6751" max="6753" width="13.5703125" bestFit="1" customWidth="1"/>
    <col min="6754" max="6756" width="14.42578125" bestFit="1" customWidth="1"/>
    <col min="6757" max="6757" width="12.28515625" customWidth="1"/>
    <col min="6758" max="6758" width="10.28515625" customWidth="1"/>
    <col min="6759" max="6761" width="13.5703125" bestFit="1" customWidth="1"/>
    <col min="6762" max="6762" width="12.42578125" bestFit="1" customWidth="1"/>
    <col min="6763" max="6764" width="13.5703125" bestFit="1" customWidth="1"/>
    <col min="6765" max="6765" width="12.28515625" customWidth="1"/>
    <col min="6766" max="6766" width="13.5703125" bestFit="1" customWidth="1"/>
    <col min="6767" max="6768" width="14.140625" bestFit="1" customWidth="1"/>
    <col min="6769" max="6773" width="12.28515625" customWidth="1"/>
    <col min="6774" max="6774" width="13.5703125" bestFit="1" customWidth="1"/>
    <col min="6775" max="6776" width="14.140625" bestFit="1" customWidth="1"/>
    <col min="6777" max="6777" width="12.28515625" customWidth="1"/>
    <col min="6778" max="6778" width="13.28515625" bestFit="1" customWidth="1"/>
    <col min="6779" max="6780" width="14.42578125" bestFit="1" customWidth="1"/>
    <col min="6781" max="6781" width="12.28515625" customWidth="1"/>
    <col min="6782" max="6782" width="13.5703125" bestFit="1" customWidth="1"/>
    <col min="6783" max="6784" width="14.140625" bestFit="1" customWidth="1"/>
    <col min="6785" max="6788" width="14.42578125" bestFit="1" customWidth="1"/>
    <col min="6789" max="6789" width="12.28515625" customWidth="1"/>
    <col min="6790" max="6790" width="12.42578125" bestFit="1" customWidth="1"/>
    <col min="6791" max="6792" width="13.5703125" bestFit="1" customWidth="1"/>
    <col min="6793" max="6793" width="14.42578125" bestFit="1" customWidth="1"/>
    <col min="6794" max="6796" width="13.5703125" bestFit="1" customWidth="1"/>
    <col min="6797" max="6797" width="12.28515625" customWidth="1"/>
    <col min="6798" max="6798" width="10.28515625" customWidth="1"/>
    <col min="6799" max="6801" width="13.5703125" bestFit="1" customWidth="1"/>
    <col min="6802" max="6804" width="14.42578125" bestFit="1" customWidth="1"/>
    <col min="6805" max="6805" width="12.28515625" customWidth="1"/>
    <col min="6806" max="6806" width="9.140625" customWidth="1"/>
    <col min="6807" max="6809" width="13.5703125" bestFit="1" customWidth="1"/>
    <col min="6810" max="6812" width="14.42578125" bestFit="1" customWidth="1"/>
    <col min="6813" max="6828" width="12.28515625" customWidth="1"/>
    <col min="6829" max="6829" width="12.85546875" customWidth="1"/>
    <col min="6830" max="6830" width="12.28515625" customWidth="1"/>
    <col min="6831" max="6831" width="11.42578125" customWidth="1"/>
    <col min="6832" max="6832" width="11.7109375" customWidth="1"/>
    <col min="6833" max="6840" width="12.28515625" customWidth="1"/>
    <col min="6841" max="6843" width="13.5703125" customWidth="1"/>
    <col min="6844" max="6845" width="12.28515625" customWidth="1"/>
    <col min="6846" max="6848" width="13.5703125" customWidth="1"/>
    <col min="6849" max="6850" width="12.28515625" customWidth="1"/>
    <col min="6851" max="6853" width="13.5703125" customWidth="1"/>
    <col min="6854" max="6855" width="12.28515625" customWidth="1"/>
    <col min="6856" max="6858" width="13.5703125" customWidth="1"/>
    <col min="6859" max="6859" width="14.42578125" bestFit="1" customWidth="1"/>
    <col min="6860" max="6860" width="12.28515625" customWidth="1"/>
    <col min="6861" max="6863" width="13.5703125" customWidth="1"/>
    <col min="6864" max="6864" width="14.42578125" bestFit="1" customWidth="1"/>
    <col min="6865" max="6865" width="12.28515625" customWidth="1"/>
    <col min="6866" max="6866" width="10.28515625" customWidth="1"/>
    <col min="6867" max="6868" width="13.5703125" customWidth="1"/>
    <col min="6869" max="6870" width="12.28515625" customWidth="1"/>
    <col min="6871" max="6873" width="13.5703125" customWidth="1"/>
    <col min="6874" max="6874" width="14.42578125" bestFit="1" customWidth="1"/>
    <col min="6875" max="6875" width="12.28515625" customWidth="1"/>
    <col min="6876" max="6878" width="13.5703125" customWidth="1"/>
    <col min="6879" max="6879" width="14.42578125" bestFit="1" customWidth="1"/>
    <col min="6880" max="6880" width="12.28515625" customWidth="1"/>
    <col min="6881" max="6881" width="11.28515625" customWidth="1"/>
    <col min="6882" max="6883" width="13.5703125" customWidth="1"/>
    <col min="6884" max="6884" width="14.42578125" bestFit="1" customWidth="1"/>
    <col min="6885" max="6885" width="12.28515625" customWidth="1"/>
    <col min="6886" max="6886" width="9.140625" customWidth="1"/>
    <col min="6887" max="6888" width="13.5703125" customWidth="1"/>
    <col min="6889" max="6889" width="13.5703125" bestFit="1" customWidth="1"/>
    <col min="6890" max="6890" width="12.28515625" customWidth="1"/>
    <col min="6891" max="6891" width="6.7109375" customWidth="1"/>
    <col min="6892" max="6893" width="13.5703125" customWidth="1"/>
    <col min="6894" max="6894" width="13.5703125" bestFit="1" customWidth="1"/>
    <col min="6895" max="6895" width="12.28515625" customWidth="1"/>
    <col min="6896" max="6898" width="13.5703125" customWidth="1"/>
    <col min="6899" max="6900" width="12.28515625" customWidth="1"/>
    <col min="6901" max="6903" width="13.5703125" customWidth="1"/>
    <col min="6904" max="6905" width="12.28515625" customWidth="1"/>
    <col min="6906" max="6908" width="13.5703125" customWidth="1"/>
    <col min="6909" max="6909" width="14.42578125" bestFit="1" customWidth="1"/>
    <col min="6910" max="6910" width="12.28515625" customWidth="1"/>
    <col min="6911" max="6913" width="13.5703125" customWidth="1"/>
    <col min="6914" max="6914" width="13.5703125" bestFit="1" customWidth="1"/>
    <col min="6915" max="6915" width="12.28515625" customWidth="1"/>
    <col min="6916" max="6916" width="11.28515625" customWidth="1"/>
    <col min="6917" max="6918" width="13.5703125" customWidth="1"/>
    <col min="6919" max="6919" width="13.5703125" bestFit="1" customWidth="1"/>
    <col min="6920" max="6920" width="12.28515625" customWidth="1"/>
    <col min="6921" max="6921" width="9.140625" customWidth="1"/>
    <col min="6922" max="6923" width="13.5703125" customWidth="1"/>
    <col min="6924" max="6924" width="14.42578125" bestFit="1" customWidth="1"/>
    <col min="6925" max="6925" width="12.28515625" customWidth="1"/>
    <col min="6926" max="6926" width="13.5703125" bestFit="1" customWidth="1"/>
    <col min="6927" max="6928" width="14.140625" bestFit="1" customWidth="1"/>
    <col min="6929" max="6933" width="12.28515625" customWidth="1"/>
    <col min="6934" max="6934" width="13.5703125" bestFit="1" customWidth="1"/>
    <col min="6935" max="6936" width="14.140625" bestFit="1" customWidth="1"/>
    <col min="6937" max="6941" width="12.28515625" customWidth="1"/>
    <col min="6942" max="6942" width="13.7109375" bestFit="1" customWidth="1"/>
    <col min="6943" max="6944" width="14.28515625" bestFit="1" customWidth="1"/>
    <col min="6945" max="6945" width="14.42578125" bestFit="1" customWidth="1"/>
    <col min="6946" max="6949" width="12.28515625" customWidth="1"/>
    <col min="6950" max="6952" width="13.5703125" bestFit="1" customWidth="1"/>
    <col min="6953" max="6954" width="14.42578125" bestFit="1" customWidth="1"/>
    <col min="6955" max="6956" width="13.28515625" bestFit="1" customWidth="1"/>
    <col min="6957" max="6957" width="12.28515625" customWidth="1"/>
    <col min="6958" max="6960" width="13.5703125" bestFit="1" customWidth="1"/>
    <col min="6961" max="6963" width="14.42578125" bestFit="1" customWidth="1"/>
    <col min="6964" max="6965" width="12.28515625" customWidth="1"/>
    <col min="6966" max="6966" width="10.28515625" customWidth="1"/>
    <col min="6967" max="6968" width="13.5703125" bestFit="1" customWidth="1"/>
    <col min="6969" max="6973" width="12.28515625" customWidth="1"/>
    <col min="6974" max="6974" width="13.5703125" bestFit="1" customWidth="1"/>
    <col min="6975" max="6975" width="14.140625" bestFit="1" customWidth="1"/>
    <col min="6976" max="6976" width="13.5703125" bestFit="1" customWidth="1"/>
    <col min="6977" max="6981" width="12.28515625" customWidth="1"/>
    <col min="6982" max="6982" width="13.5703125" bestFit="1" customWidth="1"/>
    <col min="6983" max="6984" width="14.140625" bestFit="1" customWidth="1"/>
    <col min="6985" max="6989" width="12.28515625" customWidth="1"/>
    <col min="6990" max="6990" width="13.5703125" bestFit="1" customWidth="1"/>
    <col min="6991" max="6992" width="14.140625" bestFit="1" customWidth="1"/>
    <col min="6993" max="6997" width="12.28515625" customWidth="1"/>
    <col min="6998" max="7000" width="13.5703125" bestFit="1" customWidth="1"/>
    <col min="7001" max="7001" width="14.42578125" bestFit="1" customWidth="1"/>
    <col min="7002" max="7002" width="13.28515625" bestFit="1" customWidth="1"/>
    <col min="7003" max="7004" width="14.42578125" bestFit="1" customWidth="1"/>
    <col min="7005" max="7005" width="12.28515625" customWidth="1"/>
    <col min="7006" max="7006" width="12.42578125" bestFit="1" customWidth="1"/>
    <col min="7007" max="7009" width="13.5703125" bestFit="1" customWidth="1"/>
    <col min="7010" max="7012" width="14.42578125" bestFit="1" customWidth="1"/>
    <col min="7013" max="7013" width="12.28515625" customWidth="1"/>
    <col min="7014" max="7014" width="10.28515625" customWidth="1"/>
    <col min="7015" max="7017" width="13.5703125" bestFit="1" customWidth="1"/>
    <col min="7018" max="7018" width="12.42578125" bestFit="1" customWidth="1"/>
    <col min="7019" max="7020" width="13.5703125" bestFit="1" customWidth="1"/>
    <col min="7021" max="7021" width="12.28515625" customWidth="1"/>
    <col min="7022" max="7022" width="13.5703125" bestFit="1" customWidth="1"/>
    <col min="7023" max="7024" width="14.140625" bestFit="1" customWidth="1"/>
    <col min="7025" max="7029" width="12.28515625" customWidth="1"/>
    <col min="7030" max="7030" width="13.5703125" bestFit="1" customWidth="1"/>
    <col min="7031" max="7032" width="14.140625" bestFit="1" customWidth="1"/>
    <col min="7033" max="7033" width="12.28515625" customWidth="1"/>
    <col min="7034" max="7034" width="13.28515625" bestFit="1" customWidth="1"/>
    <col min="7035" max="7036" width="14.42578125" bestFit="1" customWidth="1"/>
    <col min="7037" max="7037" width="12.28515625" customWidth="1"/>
    <col min="7038" max="7038" width="13.5703125" bestFit="1" customWidth="1"/>
    <col min="7039" max="7040" width="14.140625" bestFit="1" customWidth="1"/>
    <col min="7041" max="7044" width="14.42578125" bestFit="1" customWidth="1"/>
    <col min="7045" max="7045" width="12.28515625" customWidth="1"/>
    <col min="7046" max="7046" width="12.42578125" bestFit="1" customWidth="1"/>
    <col min="7047" max="7048" width="13.5703125" bestFit="1" customWidth="1"/>
    <col min="7049" max="7049" width="14.42578125" bestFit="1" customWidth="1"/>
    <col min="7050" max="7052" width="13.5703125" bestFit="1" customWidth="1"/>
    <col min="7053" max="7053" width="12.28515625" customWidth="1"/>
    <col min="7054" max="7054" width="10.28515625" customWidth="1"/>
    <col min="7055" max="7057" width="13.5703125" bestFit="1" customWidth="1"/>
    <col min="7058" max="7060" width="14.42578125" bestFit="1" customWidth="1"/>
    <col min="7061" max="7061" width="12.28515625" customWidth="1"/>
    <col min="7062" max="7062" width="9.140625" customWidth="1"/>
    <col min="7063" max="7065" width="13.5703125" bestFit="1" customWidth="1"/>
    <col min="7066" max="7068" width="14.42578125" bestFit="1" customWidth="1"/>
    <col min="7069" max="7084" width="12.28515625" customWidth="1"/>
    <col min="7085" max="7085" width="12.85546875" customWidth="1"/>
    <col min="7086" max="7086" width="12.28515625" customWidth="1"/>
    <col min="7087" max="7087" width="11.42578125" customWidth="1"/>
    <col min="7088" max="7088" width="11.7109375" customWidth="1"/>
    <col min="7089" max="7096" width="12.28515625" customWidth="1"/>
    <col min="7097" max="7099" width="13.5703125" customWidth="1"/>
    <col min="7100" max="7101" width="12.28515625" customWidth="1"/>
    <col min="7102" max="7104" width="13.5703125" customWidth="1"/>
    <col min="7105" max="7106" width="12.28515625" customWidth="1"/>
    <col min="7107" max="7109" width="13.5703125" customWidth="1"/>
    <col min="7110" max="7111" width="12.28515625" customWidth="1"/>
    <col min="7112" max="7114" width="13.5703125" customWidth="1"/>
    <col min="7115" max="7115" width="14.42578125" bestFit="1" customWidth="1"/>
    <col min="7116" max="7116" width="12.28515625" customWidth="1"/>
    <col min="7117" max="7119" width="13.5703125" customWidth="1"/>
    <col min="7120" max="7120" width="14.42578125" bestFit="1" customWidth="1"/>
    <col min="7121" max="7121" width="12.28515625" customWidth="1"/>
    <col min="7122" max="7122" width="10.28515625" customWidth="1"/>
    <col min="7123" max="7124" width="13.5703125" customWidth="1"/>
    <col min="7125" max="7126" width="12.28515625" customWidth="1"/>
    <col min="7127" max="7129" width="13.5703125" customWidth="1"/>
    <col min="7130" max="7130" width="14.42578125" bestFit="1" customWidth="1"/>
    <col min="7131" max="7131" width="12.28515625" customWidth="1"/>
    <col min="7132" max="7134" width="13.5703125" customWidth="1"/>
    <col min="7135" max="7135" width="14.42578125" bestFit="1" customWidth="1"/>
    <col min="7136" max="7136" width="12.28515625" customWidth="1"/>
    <col min="7137" max="7137" width="11.28515625" customWidth="1"/>
    <col min="7138" max="7139" width="13.5703125" customWidth="1"/>
    <col min="7140" max="7140" width="14.42578125" bestFit="1" customWidth="1"/>
    <col min="7141" max="7141" width="12.28515625" customWidth="1"/>
    <col min="7142" max="7142" width="9.140625" customWidth="1"/>
    <col min="7143" max="7144" width="13.5703125" customWidth="1"/>
    <col min="7145" max="7145" width="13.5703125" bestFit="1" customWidth="1"/>
    <col min="7146" max="7146" width="12.28515625" customWidth="1"/>
    <col min="7147" max="7147" width="6.7109375" customWidth="1"/>
    <col min="7148" max="7149" width="13.5703125" customWidth="1"/>
    <col min="7150" max="7150" width="13.5703125" bestFit="1" customWidth="1"/>
    <col min="7151" max="7151" width="12.28515625" customWidth="1"/>
    <col min="7152" max="7154" width="13.5703125" customWidth="1"/>
    <col min="7155" max="7156" width="12.28515625" customWidth="1"/>
    <col min="7157" max="7159" width="13.5703125" customWidth="1"/>
    <col min="7160" max="7161" width="12.28515625" customWidth="1"/>
    <col min="7162" max="7164" width="13.5703125" customWidth="1"/>
    <col min="7165" max="7165" width="14.42578125" bestFit="1" customWidth="1"/>
    <col min="7166" max="7166" width="12.28515625" customWidth="1"/>
    <col min="7167" max="7169" width="13.5703125" customWidth="1"/>
    <col min="7170" max="7170" width="13.5703125" bestFit="1" customWidth="1"/>
    <col min="7171" max="7171" width="12.28515625" customWidth="1"/>
    <col min="7172" max="7172" width="11.28515625" customWidth="1"/>
    <col min="7173" max="7174" width="13.5703125" customWidth="1"/>
    <col min="7175" max="7175" width="13.5703125" bestFit="1" customWidth="1"/>
    <col min="7176" max="7176" width="12.28515625" customWidth="1"/>
    <col min="7177" max="7177" width="9.140625" customWidth="1"/>
    <col min="7178" max="7179" width="13.5703125" customWidth="1"/>
    <col min="7180" max="7180" width="14.42578125" bestFit="1" customWidth="1"/>
    <col min="7181" max="7181" width="12.28515625" customWidth="1"/>
    <col min="7182" max="7182" width="13.5703125" bestFit="1" customWidth="1"/>
    <col min="7183" max="7184" width="14.140625" bestFit="1" customWidth="1"/>
    <col min="7185" max="7189" width="12.28515625" customWidth="1"/>
    <col min="7190" max="7190" width="13.5703125" bestFit="1" customWidth="1"/>
    <col min="7191" max="7192" width="14.140625" bestFit="1" customWidth="1"/>
    <col min="7193" max="7197" width="12.28515625" customWidth="1"/>
    <col min="7198" max="7198" width="13.7109375" bestFit="1" customWidth="1"/>
    <col min="7199" max="7200" width="14.28515625" bestFit="1" customWidth="1"/>
    <col min="7201" max="7201" width="14.42578125" bestFit="1" customWidth="1"/>
    <col min="7202" max="7205" width="12.28515625" customWidth="1"/>
    <col min="7206" max="7208" width="13.5703125" bestFit="1" customWidth="1"/>
    <col min="7209" max="7210" width="14.42578125" bestFit="1" customWidth="1"/>
    <col min="7211" max="7212" width="13.28515625" bestFit="1" customWidth="1"/>
    <col min="7213" max="7213" width="12.28515625" customWidth="1"/>
    <col min="7214" max="7216" width="13.5703125" bestFit="1" customWidth="1"/>
    <col min="7217" max="7219" width="14.42578125" bestFit="1" customWidth="1"/>
    <col min="7220" max="7221" width="12.28515625" customWidth="1"/>
    <col min="7222" max="7222" width="10.28515625" customWidth="1"/>
    <col min="7223" max="7224" width="13.5703125" bestFit="1" customWidth="1"/>
    <col min="7225" max="7229" width="12.28515625" customWidth="1"/>
    <col min="7230" max="7230" width="13.5703125" bestFit="1" customWidth="1"/>
    <col min="7231" max="7231" width="14.140625" bestFit="1" customWidth="1"/>
    <col min="7232" max="7232" width="13.5703125" bestFit="1" customWidth="1"/>
    <col min="7233" max="7237" width="12.28515625" customWidth="1"/>
    <col min="7238" max="7238" width="13.5703125" bestFit="1" customWidth="1"/>
    <col min="7239" max="7240" width="14.140625" bestFit="1" customWidth="1"/>
    <col min="7241" max="7245" width="12.28515625" customWidth="1"/>
    <col min="7246" max="7246" width="13.5703125" bestFit="1" customWidth="1"/>
    <col min="7247" max="7248" width="14.140625" bestFit="1" customWidth="1"/>
    <col min="7249" max="7253" width="12.28515625" customWidth="1"/>
    <col min="7254" max="7256" width="13.5703125" bestFit="1" customWidth="1"/>
    <col min="7257" max="7257" width="14.42578125" bestFit="1" customWidth="1"/>
    <col min="7258" max="7258" width="13.28515625" bestFit="1" customWidth="1"/>
    <col min="7259" max="7260" width="14.42578125" bestFit="1" customWidth="1"/>
    <col min="7261" max="7261" width="12.28515625" customWidth="1"/>
    <col min="7262" max="7262" width="12.42578125" bestFit="1" customWidth="1"/>
    <col min="7263" max="7265" width="13.5703125" bestFit="1" customWidth="1"/>
    <col min="7266" max="7268" width="14.42578125" bestFit="1" customWidth="1"/>
    <col min="7269" max="7269" width="12.28515625" customWidth="1"/>
    <col min="7270" max="7270" width="10.28515625" customWidth="1"/>
    <col min="7271" max="7273" width="13.5703125" bestFit="1" customWidth="1"/>
    <col min="7274" max="7274" width="12.42578125" bestFit="1" customWidth="1"/>
    <col min="7275" max="7276" width="13.5703125" bestFit="1" customWidth="1"/>
    <col min="7277" max="7277" width="12.28515625" customWidth="1"/>
    <col min="7278" max="7278" width="13.5703125" bestFit="1" customWidth="1"/>
    <col min="7279" max="7280" width="14.140625" bestFit="1" customWidth="1"/>
    <col min="7281" max="7285" width="12.28515625" customWidth="1"/>
    <col min="7286" max="7286" width="13.5703125" bestFit="1" customWidth="1"/>
    <col min="7287" max="7288" width="14.140625" bestFit="1" customWidth="1"/>
    <col min="7289" max="7289" width="12.28515625" customWidth="1"/>
    <col min="7290" max="7290" width="13.28515625" bestFit="1" customWidth="1"/>
    <col min="7291" max="7292" width="14.42578125" bestFit="1" customWidth="1"/>
    <col min="7293" max="7293" width="12.28515625" customWidth="1"/>
    <col min="7294" max="7294" width="13.5703125" bestFit="1" customWidth="1"/>
    <col min="7295" max="7296" width="14.140625" bestFit="1" customWidth="1"/>
    <col min="7297" max="7300" width="14.42578125" bestFit="1" customWidth="1"/>
    <col min="7301" max="7301" width="12.28515625" customWidth="1"/>
    <col min="7302" max="7302" width="12.42578125" bestFit="1" customWidth="1"/>
    <col min="7303" max="7304" width="13.5703125" bestFit="1" customWidth="1"/>
    <col min="7305" max="7305" width="14.42578125" bestFit="1" customWidth="1"/>
    <col min="7306" max="7308" width="13.5703125" bestFit="1" customWidth="1"/>
    <col min="7309" max="7309" width="12.28515625" customWidth="1"/>
    <col min="7310" max="7310" width="10.28515625" customWidth="1"/>
    <col min="7311" max="7313" width="13.5703125" bestFit="1" customWidth="1"/>
    <col min="7314" max="7316" width="14.42578125" bestFit="1" customWidth="1"/>
    <col min="7317" max="7317" width="12.28515625" customWidth="1"/>
    <col min="7318" max="7318" width="9.140625" customWidth="1"/>
    <col min="7319" max="7321" width="13.5703125" bestFit="1" customWidth="1"/>
    <col min="7322" max="7324" width="14.42578125" bestFit="1" customWidth="1"/>
    <col min="7325" max="7340" width="12.28515625" customWidth="1"/>
    <col min="7341" max="7341" width="12.85546875" customWidth="1"/>
    <col min="7342" max="7342" width="12.28515625" customWidth="1"/>
    <col min="7343" max="7343" width="11.42578125" customWidth="1"/>
    <col min="7344" max="7344" width="11.7109375" customWidth="1"/>
    <col min="7345" max="7352" width="12.28515625" customWidth="1"/>
    <col min="7353" max="7355" width="13.5703125" customWidth="1"/>
    <col min="7356" max="7357" width="12.28515625" customWidth="1"/>
    <col min="7358" max="7360" width="13.5703125" customWidth="1"/>
    <col min="7361" max="7362" width="12.28515625" customWidth="1"/>
    <col min="7363" max="7365" width="13.5703125" customWidth="1"/>
    <col min="7366" max="7367" width="12.28515625" customWidth="1"/>
    <col min="7368" max="7370" width="13.5703125" customWidth="1"/>
    <col min="7371" max="7371" width="14.42578125" bestFit="1" customWidth="1"/>
    <col min="7372" max="7372" width="12.28515625" customWidth="1"/>
    <col min="7373" max="7375" width="13.5703125" customWidth="1"/>
    <col min="7376" max="7376" width="14.42578125" bestFit="1" customWidth="1"/>
    <col min="7377" max="7377" width="12.28515625" customWidth="1"/>
    <col min="7378" max="7378" width="10.28515625" customWidth="1"/>
    <col min="7379" max="7380" width="13.5703125" customWidth="1"/>
    <col min="7381" max="7382" width="12.28515625" customWidth="1"/>
    <col min="7383" max="7385" width="13.5703125" customWidth="1"/>
    <col min="7386" max="7386" width="14.42578125" bestFit="1" customWidth="1"/>
    <col min="7387" max="7387" width="12.28515625" customWidth="1"/>
    <col min="7388" max="7390" width="13.5703125" customWidth="1"/>
    <col min="7391" max="7391" width="14.42578125" bestFit="1" customWidth="1"/>
    <col min="7392" max="7392" width="12.28515625" customWidth="1"/>
    <col min="7393" max="7393" width="11.28515625" customWidth="1"/>
    <col min="7394" max="7395" width="13.5703125" customWidth="1"/>
    <col min="7396" max="7396" width="14.42578125" bestFit="1" customWidth="1"/>
    <col min="7397" max="7397" width="12.28515625" customWidth="1"/>
    <col min="7398" max="7398" width="9.140625" customWidth="1"/>
    <col min="7399" max="7400" width="13.5703125" customWidth="1"/>
    <col min="7401" max="7401" width="13.5703125" bestFit="1" customWidth="1"/>
    <col min="7402" max="7402" width="12.28515625" customWidth="1"/>
    <col min="7403" max="7403" width="6.7109375" customWidth="1"/>
    <col min="7404" max="7405" width="13.5703125" customWidth="1"/>
    <col min="7406" max="7406" width="13.5703125" bestFit="1" customWidth="1"/>
    <col min="7407" max="7407" width="12.28515625" customWidth="1"/>
    <col min="7408" max="7410" width="13.5703125" customWidth="1"/>
    <col min="7411" max="7412" width="12.28515625" customWidth="1"/>
    <col min="7413" max="7415" width="13.5703125" customWidth="1"/>
    <col min="7416" max="7417" width="12.28515625" customWidth="1"/>
    <col min="7418" max="7420" width="13.5703125" customWidth="1"/>
    <col min="7421" max="7421" width="14.42578125" bestFit="1" customWidth="1"/>
    <col min="7422" max="7422" width="12.28515625" customWidth="1"/>
    <col min="7423" max="7425" width="13.5703125" customWidth="1"/>
    <col min="7426" max="7426" width="13.5703125" bestFit="1" customWidth="1"/>
    <col min="7427" max="7427" width="12.28515625" customWidth="1"/>
    <col min="7428" max="7428" width="11.28515625" customWidth="1"/>
    <col min="7429" max="7430" width="13.5703125" customWidth="1"/>
    <col min="7431" max="7431" width="13.5703125" bestFit="1" customWidth="1"/>
    <col min="7432" max="7432" width="12.28515625" customWidth="1"/>
    <col min="7433" max="7433" width="9.140625" customWidth="1"/>
    <col min="7434" max="7435" width="13.5703125" customWidth="1"/>
    <col min="7436" max="7436" width="14.42578125" bestFit="1" customWidth="1"/>
    <col min="7437" max="7437" width="12.28515625" customWidth="1"/>
    <col min="7438" max="7438" width="13.5703125" bestFit="1" customWidth="1"/>
    <col min="7439" max="7440" width="14.140625" bestFit="1" customWidth="1"/>
    <col min="7441" max="7445" width="12.28515625" customWidth="1"/>
    <col min="7446" max="7446" width="13.5703125" bestFit="1" customWidth="1"/>
    <col min="7447" max="7448" width="14.140625" bestFit="1" customWidth="1"/>
    <col min="7449" max="7453" width="12.28515625" customWidth="1"/>
    <col min="7454" max="7454" width="13.7109375" bestFit="1" customWidth="1"/>
    <col min="7455" max="7456" width="14.28515625" bestFit="1" customWidth="1"/>
    <col min="7457" max="7457" width="14.42578125" bestFit="1" customWidth="1"/>
    <col min="7458" max="7461" width="12.28515625" customWidth="1"/>
    <col min="7462" max="7464" width="13.5703125" bestFit="1" customWidth="1"/>
    <col min="7465" max="7466" width="14.42578125" bestFit="1" customWidth="1"/>
    <col min="7467" max="7468" width="13.28515625" bestFit="1" customWidth="1"/>
    <col min="7469" max="7469" width="12.28515625" customWidth="1"/>
    <col min="7470" max="7472" width="13.5703125" bestFit="1" customWidth="1"/>
    <col min="7473" max="7475" width="14.42578125" bestFit="1" customWidth="1"/>
    <col min="7476" max="7477" width="12.28515625" customWidth="1"/>
    <col min="7478" max="7478" width="10.28515625" customWidth="1"/>
    <col min="7479" max="7480" width="13.5703125" bestFit="1" customWidth="1"/>
    <col min="7481" max="7485" width="12.28515625" customWidth="1"/>
    <col min="7486" max="7486" width="13.5703125" bestFit="1" customWidth="1"/>
    <col min="7487" max="7487" width="14.140625" bestFit="1" customWidth="1"/>
    <col min="7488" max="7488" width="13.5703125" bestFit="1" customWidth="1"/>
    <col min="7489" max="7493" width="12.28515625" customWidth="1"/>
    <col min="7494" max="7494" width="13.5703125" bestFit="1" customWidth="1"/>
    <col min="7495" max="7496" width="14.140625" bestFit="1" customWidth="1"/>
    <col min="7497" max="7501" width="12.28515625" customWidth="1"/>
    <col min="7502" max="7502" width="13.5703125" bestFit="1" customWidth="1"/>
    <col min="7503" max="7504" width="14.140625" bestFit="1" customWidth="1"/>
    <col min="7505" max="7509" width="12.28515625" customWidth="1"/>
    <col min="7510" max="7512" width="13.5703125" bestFit="1" customWidth="1"/>
    <col min="7513" max="7513" width="14.42578125" bestFit="1" customWidth="1"/>
    <col min="7514" max="7514" width="13.28515625" bestFit="1" customWidth="1"/>
    <col min="7515" max="7516" width="14.42578125" bestFit="1" customWidth="1"/>
    <col min="7517" max="7517" width="12.28515625" customWidth="1"/>
    <col min="7518" max="7518" width="12.42578125" bestFit="1" customWidth="1"/>
    <col min="7519" max="7521" width="13.5703125" bestFit="1" customWidth="1"/>
    <col min="7522" max="7524" width="14.42578125" bestFit="1" customWidth="1"/>
    <col min="7525" max="7525" width="12.28515625" customWidth="1"/>
    <col min="7526" max="7526" width="10.28515625" customWidth="1"/>
    <col min="7527" max="7529" width="13.5703125" bestFit="1" customWidth="1"/>
    <col min="7530" max="7530" width="12.42578125" bestFit="1" customWidth="1"/>
    <col min="7531" max="7532" width="13.5703125" bestFit="1" customWidth="1"/>
    <col min="7533" max="7533" width="12.28515625" customWidth="1"/>
    <col min="7534" max="7534" width="13.5703125" bestFit="1" customWidth="1"/>
    <col min="7535" max="7536" width="14.140625" bestFit="1" customWidth="1"/>
    <col min="7537" max="7541" width="12.28515625" customWidth="1"/>
    <col min="7542" max="7542" width="13.5703125" bestFit="1" customWidth="1"/>
    <col min="7543" max="7544" width="14.140625" bestFit="1" customWidth="1"/>
    <col min="7545" max="7545" width="12.28515625" customWidth="1"/>
    <col min="7546" max="7546" width="13.28515625" bestFit="1" customWidth="1"/>
    <col min="7547" max="7548" width="14.42578125" bestFit="1" customWidth="1"/>
    <col min="7549" max="7549" width="12.28515625" customWidth="1"/>
    <col min="7550" max="7550" width="13.5703125" bestFit="1" customWidth="1"/>
    <col min="7551" max="7552" width="14.140625" bestFit="1" customWidth="1"/>
    <col min="7553" max="7556" width="14.42578125" bestFit="1" customWidth="1"/>
    <col min="7557" max="7557" width="12.28515625" customWidth="1"/>
    <col min="7558" max="7558" width="12.42578125" bestFit="1" customWidth="1"/>
    <col min="7559" max="7560" width="13.5703125" bestFit="1" customWidth="1"/>
    <col min="7561" max="7561" width="14.42578125" bestFit="1" customWidth="1"/>
    <col min="7562" max="7564" width="13.5703125" bestFit="1" customWidth="1"/>
    <col min="7565" max="7565" width="12.28515625" customWidth="1"/>
    <col min="7566" max="7566" width="10.28515625" customWidth="1"/>
    <col min="7567" max="7569" width="13.5703125" bestFit="1" customWidth="1"/>
    <col min="7570" max="7572" width="14.42578125" bestFit="1" customWidth="1"/>
    <col min="7573" max="7573" width="12.28515625" customWidth="1"/>
    <col min="7574" max="7574" width="9.140625" customWidth="1"/>
    <col min="7575" max="7577" width="13.5703125" bestFit="1" customWidth="1"/>
    <col min="7578" max="7580" width="14.42578125" bestFit="1" customWidth="1"/>
    <col min="7581" max="7596" width="12.28515625" customWidth="1"/>
    <col min="7597" max="7597" width="12.85546875" customWidth="1"/>
    <col min="7598" max="7598" width="12.28515625" customWidth="1"/>
    <col min="7599" max="7599" width="11.42578125" customWidth="1"/>
    <col min="7600" max="7600" width="11.7109375" customWidth="1"/>
    <col min="7601" max="7608" width="12.28515625" customWidth="1"/>
    <col min="7609" max="7611" width="13.5703125" customWidth="1"/>
    <col min="7612" max="7613" width="12.28515625" customWidth="1"/>
    <col min="7614" max="7616" width="13.5703125" customWidth="1"/>
    <col min="7617" max="7618" width="12.28515625" customWidth="1"/>
    <col min="7619" max="7621" width="13.5703125" customWidth="1"/>
    <col min="7622" max="7623" width="12.28515625" customWidth="1"/>
    <col min="7624" max="7626" width="13.5703125" customWidth="1"/>
    <col min="7627" max="7627" width="14.42578125" bestFit="1" customWidth="1"/>
    <col min="7628" max="7628" width="12.28515625" customWidth="1"/>
    <col min="7629" max="7631" width="13.5703125" customWidth="1"/>
    <col min="7632" max="7632" width="14.42578125" bestFit="1" customWidth="1"/>
    <col min="7633" max="7633" width="12.28515625" customWidth="1"/>
    <col min="7634" max="7634" width="10.28515625" customWidth="1"/>
    <col min="7635" max="7636" width="13.5703125" customWidth="1"/>
    <col min="7637" max="7638" width="12.28515625" customWidth="1"/>
    <col min="7639" max="7641" width="13.5703125" customWidth="1"/>
    <col min="7642" max="7642" width="14.42578125" bestFit="1" customWidth="1"/>
    <col min="7643" max="7643" width="12.28515625" customWidth="1"/>
    <col min="7644" max="7646" width="13.5703125" customWidth="1"/>
    <col min="7647" max="7647" width="14.42578125" bestFit="1" customWidth="1"/>
    <col min="7648" max="7648" width="12.28515625" customWidth="1"/>
    <col min="7649" max="7649" width="11.28515625" customWidth="1"/>
    <col min="7650" max="7651" width="13.5703125" customWidth="1"/>
    <col min="7652" max="7652" width="14.42578125" bestFit="1" customWidth="1"/>
    <col min="7653" max="7653" width="12.28515625" customWidth="1"/>
    <col min="7654" max="7654" width="9.140625" customWidth="1"/>
    <col min="7655" max="7656" width="13.5703125" customWidth="1"/>
    <col min="7657" max="7657" width="13.5703125" bestFit="1" customWidth="1"/>
    <col min="7658" max="7658" width="12.28515625" customWidth="1"/>
    <col min="7659" max="7659" width="6.7109375" customWidth="1"/>
    <col min="7660" max="7661" width="13.5703125" customWidth="1"/>
    <col min="7662" max="7662" width="13.5703125" bestFit="1" customWidth="1"/>
    <col min="7663" max="7663" width="12.28515625" customWidth="1"/>
    <col min="7664" max="7666" width="13.5703125" customWidth="1"/>
    <col min="7667" max="7668" width="12.28515625" customWidth="1"/>
    <col min="7669" max="7671" width="13.5703125" customWidth="1"/>
    <col min="7672" max="7673" width="12.28515625" customWidth="1"/>
    <col min="7674" max="7676" width="13.5703125" customWidth="1"/>
    <col min="7677" max="7677" width="14.42578125" bestFit="1" customWidth="1"/>
    <col min="7678" max="7678" width="12.28515625" customWidth="1"/>
    <col min="7679" max="7681" width="13.5703125" customWidth="1"/>
    <col min="7682" max="7682" width="13.5703125" bestFit="1" customWidth="1"/>
    <col min="7683" max="7683" width="12.28515625" customWidth="1"/>
    <col min="7684" max="7684" width="11.28515625" customWidth="1"/>
    <col min="7685" max="7686" width="13.5703125" customWidth="1"/>
    <col min="7687" max="7687" width="13.5703125" bestFit="1" customWidth="1"/>
    <col min="7688" max="7688" width="12.28515625" customWidth="1"/>
    <col min="7689" max="7689" width="9.140625" customWidth="1"/>
    <col min="7690" max="7691" width="13.5703125" customWidth="1"/>
    <col min="7692" max="7692" width="14.42578125" bestFit="1" customWidth="1"/>
    <col min="7693" max="7693" width="12.28515625" customWidth="1"/>
    <col min="7694" max="7694" width="13.5703125" bestFit="1" customWidth="1"/>
    <col min="7695" max="7696" width="14.140625" bestFit="1" customWidth="1"/>
    <col min="7697" max="7701" width="12.28515625" customWidth="1"/>
    <col min="7702" max="7702" width="13.5703125" bestFit="1" customWidth="1"/>
    <col min="7703" max="7704" width="14.140625" bestFit="1" customWidth="1"/>
    <col min="7705" max="7709" width="12.28515625" customWidth="1"/>
    <col min="7710" max="7710" width="13.7109375" bestFit="1" customWidth="1"/>
    <col min="7711" max="7712" width="14.28515625" bestFit="1" customWidth="1"/>
    <col min="7713" max="7713" width="14.42578125" bestFit="1" customWidth="1"/>
    <col min="7714" max="7717" width="12.28515625" customWidth="1"/>
    <col min="7718" max="7720" width="13.5703125" bestFit="1" customWidth="1"/>
    <col min="7721" max="7722" width="14.42578125" bestFit="1" customWidth="1"/>
    <col min="7723" max="7724" width="13.28515625" bestFit="1" customWidth="1"/>
    <col min="7725" max="7725" width="12.28515625" customWidth="1"/>
    <col min="7726" max="7728" width="13.5703125" bestFit="1" customWidth="1"/>
    <col min="7729" max="7731" width="14.42578125" bestFit="1" customWidth="1"/>
    <col min="7732" max="7733" width="12.28515625" customWidth="1"/>
    <col min="7734" max="7734" width="10.28515625" customWidth="1"/>
    <col min="7735" max="7736" width="13.5703125" bestFit="1" customWidth="1"/>
    <col min="7737" max="7741" width="12.28515625" customWidth="1"/>
    <col min="7742" max="7742" width="13.5703125" bestFit="1" customWidth="1"/>
    <col min="7743" max="7743" width="14.140625" bestFit="1" customWidth="1"/>
    <col min="7744" max="7744" width="13.5703125" bestFit="1" customWidth="1"/>
    <col min="7745" max="7749" width="12.28515625" customWidth="1"/>
    <col min="7750" max="7750" width="13.5703125" bestFit="1" customWidth="1"/>
    <col min="7751" max="7752" width="14.140625" bestFit="1" customWidth="1"/>
    <col min="7753" max="7757" width="12.28515625" customWidth="1"/>
    <col min="7758" max="7758" width="13.5703125" bestFit="1" customWidth="1"/>
    <col min="7759" max="7760" width="14.140625" bestFit="1" customWidth="1"/>
    <col min="7761" max="7765" width="12.28515625" customWidth="1"/>
    <col min="7766" max="7768" width="13.5703125" bestFit="1" customWidth="1"/>
    <col min="7769" max="7769" width="14.42578125" bestFit="1" customWidth="1"/>
    <col min="7770" max="7770" width="13.28515625" bestFit="1" customWidth="1"/>
    <col min="7771" max="7772" width="14.42578125" bestFit="1" customWidth="1"/>
    <col min="7773" max="7773" width="12.28515625" customWidth="1"/>
    <col min="7774" max="7774" width="12.42578125" bestFit="1" customWidth="1"/>
    <col min="7775" max="7777" width="13.5703125" bestFit="1" customWidth="1"/>
    <col min="7778" max="7780" width="14.42578125" bestFit="1" customWidth="1"/>
    <col min="7781" max="7781" width="12.28515625" customWidth="1"/>
    <col min="7782" max="7782" width="10.28515625" customWidth="1"/>
    <col min="7783" max="7785" width="13.5703125" bestFit="1" customWidth="1"/>
    <col min="7786" max="7786" width="12.42578125" bestFit="1" customWidth="1"/>
    <col min="7787" max="7788" width="13.5703125" bestFit="1" customWidth="1"/>
    <col min="7789" max="7789" width="12.28515625" customWidth="1"/>
    <col min="7790" max="7790" width="13.5703125" bestFit="1" customWidth="1"/>
    <col min="7791" max="7792" width="14.140625" bestFit="1" customWidth="1"/>
    <col min="7793" max="7797" width="12.28515625" customWidth="1"/>
    <col min="7798" max="7798" width="13.5703125" bestFit="1" customWidth="1"/>
    <col min="7799" max="7800" width="14.140625" bestFit="1" customWidth="1"/>
    <col min="7801" max="7801" width="12.28515625" customWidth="1"/>
    <col min="7802" max="7802" width="13.28515625" bestFit="1" customWidth="1"/>
    <col min="7803" max="7804" width="14.42578125" bestFit="1" customWidth="1"/>
    <col min="7805" max="7805" width="12.28515625" customWidth="1"/>
    <col min="7806" max="7806" width="13.5703125" bestFit="1" customWidth="1"/>
    <col min="7807" max="7808" width="14.140625" bestFit="1" customWidth="1"/>
    <col min="7809" max="7812" width="14.42578125" bestFit="1" customWidth="1"/>
    <col min="7813" max="7813" width="12.28515625" customWidth="1"/>
    <col min="7814" max="7814" width="12.42578125" bestFit="1" customWidth="1"/>
    <col min="7815" max="7816" width="13.5703125" bestFit="1" customWidth="1"/>
    <col min="7817" max="7817" width="14.42578125" bestFit="1" customWidth="1"/>
    <col min="7818" max="7820" width="13.5703125" bestFit="1" customWidth="1"/>
    <col min="7821" max="7821" width="12.28515625" customWidth="1"/>
    <col min="7822" max="7822" width="10.28515625" customWidth="1"/>
    <col min="7823" max="7825" width="13.5703125" bestFit="1" customWidth="1"/>
    <col min="7826" max="7828" width="14.42578125" bestFit="1" customWidth="1"/>
    <col min="7829" max="7829" width="12.28515625" customWidth="1"/>
    <col min="7830" max="7830" width="9.140625" customWidth="1"/>
    <col min="7831" max="7833" width="13.5703125" bestFit="1" customWidth="1"/>
    <col min="7834" max="7836" width="14.42578125" bestFit="1" customWidth="1"/>
    <col min="7837" max="7852" width="12.28515625" customWidth="1"/>
    <col min="7853" max="7853" width="12.85546875" customWidth="1"/>
    <col min="7854" max="7854" width="12.28515625" customWidth="1"/>
    <col min="7855" max="7855" width="11.42578125" customWidth="1"/>
    <col min="7856" max="7856" width="11.7109375" customWidth="1"/>
    <col min="7857" max="7864" width="12.28515625" customWidth="1"/>
    <col min="7865" max="7867" width="13.5703125" customWidth="1"/>
    <col min="7868" max="7869" width="12.28515625" customWidth="1"/>
    <col min="7870" max="7872" width="13.5703125" customWidth="1"/>
    <col min="7873" max="7874" width="12.28515625" customWidth="1"/>
    <col min="7875" max="7877" width="13.5703125" customWidth="1"/>
    <col min="7878" max="7879" width="12.28515625" customWidth="1"/>
    <col min="7880" max="7882" width="13.5703125" customWidth="1"/>
    <col min="7883" max="7883" width="14.42578125" bestFit="1" customWidth="1"/>
    <col min="7884" max="7884" width="12.28515625" customWidth="1"/>
    <col min="7885" max="7887" width="13.5703125" customWidth="1"/>
    <col min="7888" max="7888" width="14.42578125" bestFit="1" customWidth="1"/>
    <col min="7889" max="7889" width="12.28515625" customWidth="1"/>
    <col min="7890" max="7890" width="10.28515625" customWidth="1"/>
    <col min="7891" max="7892" width="13.5703125" customWidth="1"/>
    <col min="7893" max="7894" width="12.28515625" customWidth="1"/>
    <col min="7895" max="7897" width="13.5703125" customWidth="1"/>
    <col min="7898" max="7898" width="14.42578125" bestFit="1" customWidth="1"/>
    <col min="7899" max="7899" width="12.28515625" customWidth="1"/>
    <col min="7900" max="7902" width="13.5703125" customWidth="1"/>
    <col min="7903" max="7903" width="14.42578125" bestFit="1" customWidth="1"/>
    <col min="7904" max="7904" width="12.28515625" customWidth="1"/>
    <col min="7905" max="7905" width="11.28515625" customWidth="1"/>
    <col min="7906" max="7907" width="13.5703125" customWidth="1"/>
    <col min="7908" max="7908" width="14.42578125" bestFit="1" customWidth="1"/>
    <col min="7909" max="7909" width="12.28515625" customWidth="1"/>
    <col min="7910" max="7910" width="9.140625" customWidth="1"/>
    <col min="7911" max="7912" width="13.5703125" customWidth="1"/>
    <col min="7913" max="7913" width="13.5703125" bestFit="1" customWidth="1"/>
    <col min="7914" max="7914" width="12.28515625" customWidth="1"/>
    <col min="7915" max="7915" width="6.7109375" customWidth="1"/>
    <col min="7916" max="7917" width="13.5703125" customWidth="1"/>
    <col min="7918" max="7918" width="13.5703125" bestFit="1" customWidth="1"/>
    <col min="7919" max="7919" width="12.28515625" customWidth="1"/>
    <col min="7920" max="7922" width="13.5703125" customWidth="1"/>
    <col min="7923" max="7924" width="12.28515625" customWidth="1"/>
    <col min="7925" max="7927" width="13.5703125" customWidth="1"/>
    <col min="7928" max="7929" width="12.28515625" customWidth="1"/>
    <col min="7930" max="7932" width="13.5703125" customWidth="1"/>
    <col min="7933" max="7933" width="14.42578125" bestFit="1" customWidth="1"/>
    <col min="7934" max="7934" width="12.28515625" customWidth="1"/>
    <col min="7935" max="7937" width="13.5703125" customWidth="1"/>
    <col min="7938" max="7938" width="13.5703125" bestFit="1" customWidth="1"/>
    <col min="7939" max="7939" width="12.28515625" customWidth="1"/>
    <col min="7940" max="7940" width="11.28515625" customWidth="1"/>
    <col min="7941" max="7942" width="13.5703125" customWidth="1"/>
    <col min="7943" max="7943" width="13.5703125" bestFit="1" customWidth="1"/>
    <col min="7944" max="7944" width="12.28515625" customWidth="1"/>
    <col min="7945" max="7945" width="9.140625" customWidth="1"/>
    <col min="7946" max="7947" width="13.5703125" customWidth="1"/>
    <col min="7948" max="7948" width="14.42578125" bestFit="1" customWidth="1"/>
    <col min="7949" max="7949" width="12.28515625" customWidth="1"/>
    <col min="7950" max="7950" width="13.5703125" bestFit="1" customWidth="1"/>
    <col min="7951" max="7952" width="14.140625" bestFit="1" customWidth="1"/>
    <col min="7953" max="7957" width="12.28515625" customWidth="1"/>
    <col min="7958" max="7958" width="13.5703125" bestFit="1" customWidth="1"/>
    <col min="7959" max="7960" width="14.140625" bestFit="1" customWidth="1"/>
    <col min="7961" max="7965" width="12.28515625" customWidth="1"/>
    <col min="7966" max="7966" width="13.7109375" bestFit="1" customWidth="1"/>
    <col min="7967" max="7968" width="14.28515625" bestFit="1" customWidth="1"/>
    <col min="7969" max="7969" width="14.42578125" bestFit="1" customWidth="1"/>
    <col min="7970" max="7973" width="12.28515625" customWidth="1"/>
    <col min="7974" max="7976" width="13.5703125" bestFit="1" customWidth="1"/>
    <col min="7977" max="7978" width="14.42578125" bestFit="1" customWidth="1"/>
    <col min="7979" max="7980" width="13.28515625" bestFit="1" customWidth="1"/>
    <col min="7981" max="7981" width="12.28515625" customWidth="1"/>
    <col min="7982" max="7984" width="13.5703125" bestFit="1" customWidth="1"/>
    <col min="7985" max="7987" width="14.42578125" bestFit="1" customWidth="1"/>
    <col min="7988" max="7989" width="12.28515625" customWidth="1"/>
    <col min="7990" max="7990" width="10.28515625" customWidth="1"/>
    <col min="7991" max="7992" width="13.5703125" bestFit="1" customWidth="1"/>
    <col min="7993" max="7997" width="12.28515625" customWidth="1"/>
    <col min="7998" max="7998" width="13.5703125" bestFit="1" customWidth="1"/>
    <col min="7999" max="7999" width="14.140625" bestFit="1" customWidth="1"/>
    <col min="8000" max="8000" width="13.5703125" bestFit="1" customWidth="1"/>
    <col min="8001" max="8005" width="12.28515625" customWidth="1"/>
    <col min="8006" max="8006" width="13.5703125" bestFit="1" customWidth="1"/>
    <col min="8007" max="8008" width="14.140625" bestFit="1" customWidth="1"/>
    <col min="8009" max="8013" width="12.28515625" customWidth="1"/>
    <col min="8014" max="8014" width="13.5703125" bestFit="1" customWidth="1"/>
    <col min="8015" max="8016" width="14.140625" bestFit="1" customWidth="1"/>
    <col min="8017" max="8021" width="12.28515625" customWidth="1"/>
    <col min="8022" max="8024" width="13.5703125" bestFit="1" customWidth="1"/>
    <col min="8025" max="8025" width="14.42578125" bestFit="1" customWidth="1"/>
    <col min="8026" max="8026" width="13.28515625" bestFit="1" customWidth="1"/>
    <col min="8027" max="8028" width="14.42578125" bestFit="1" customWidth="1"/>
    <col min="8029" max="8029" width="12.28515625" customWidth="1"/>
    <col min="8030" max="8030" width="12.42578125" bestFit="1" customWidth="1"/>
    <col min="8031" max="8033" width="13.5703125" bestFit="1" customWidth="1"/>
    <col min="8034" max="8036" width="14.42578125" bestFit="1" customWidth="1"/>
    <col min="8037" max="8037" width="12.28515625" customWidth="1"/>
    <col min="8038" max="8038" width="10.28515625" customWidth="1"/>
    <col min="8039" max="8041" width="13.5703125" bestFit="1" customWidth="1"/>
    <col min="8042" max="8042" width="12.42578125" bestFit="1" customWidth="1"/>
    <col min="8043" max="8044" width="13.5703125" bestFit="1" customWidth="1"/>
    <col min="8045" max="8045" width="12.28515625" customWidth="1"/>
    <col min="8046" max="8046" width="13.5703125" bestFit="1" customWidth="1"/>
    <col min="8047" max="8048" width="14.140625" bestFit="1" customWidth="1"/>
    <col min="8049" max="8053" width="12.28515625" customWidth="1"/>
    <col min="8054" max="8054" width="13.5703125" bestFit="1" customWidth="1"/>
    <col min="8055" max="8056" width="14.140625" bestFit="1" customWidth="1"/>
    <col min="8057" max="8057" width="12.28515625" customWidth="1"/>
    <col min="8058" max="8058" width="13.28515625" bestFit="1" customWidth="1"/>
    <col min="8059" max="8060" width="14.42578125" bestFit="1" customWidth="1"/>
    <col min="8061" max="8061" width="12.28515625" customWidth="1"/>
    <col min="8062" max="8062" width="13.5703125" bestFit="1" customWidth="1"/>
    <col min="8063" max="8064" width="14.140625" bestFit="1" customWidth="1"/>
    <col min="8065" max="8068" width="14.42578125" bestFit="1" customWidth="1"/>
    <col min="8069" max="8069" width="12.28515625" customWidth="1"/>
    <col min="8070" max="8070" width="12.42578125" bestFit="1" customWidth="1"/>
    <col min="8071" max="8072" width="13.5703125" bestFit="1" customWidth="1"/>
    <col min="8073" max="8073" width="14.42578125" bestFit="1" customWidth="1"/>
    <col min="8074" max="8076" width="13.5703125" bestFit="1" customWidth="1"/>
    <col min="8077" max="8077" width="12.28515625" customWidth="1"/>
    <col min="8078" max="8078" width="10.28515625" customWidth="1"/>
    <col min="8079" max="8081" width="13.5703125" bestFit="1" customWidth="1"/>
    <col min="8082" max="8084" width="14.42578125" bestFit="1" customWidth="1"/>
    <col min="8085" max="8085" width="12.28515625" customWidth="1"/>
    <col min="8086" max="8086" width="9.140625" customWidth="1"/>
    <col min="8087" max="8089" width="13.5703125" bestFit="1" customWidth="1"/>
    <col min="8090" max="8092" width="14.42578125" bestFit="1" customWidth="1"/>
    <col min="8093" max="8108" width="12.28515625" customWidth="1"/>
    <col min="8109" max="8109" width="12.85546875" customWidth="1"/>
    <col min="8110" max="8110" width="12.28515625" customWidth="1"/>
    <col min="8111" max="8111" width="11.42578125" customWidth="1"/>
    <col min="8112" max="8112" width="11.7109375" customWidth="1"/>
    <col min="8113" max="8120" width="12.28515625" customWidth="1"/>
    <col min="8121" max="8123" width="13.5703125" customWidth="1"/>
    <col min="8124" max="8125" width="12.28515625" customWidth="1"/>
    <col min="8126" max="8128" width="13.5703125" customWidth="1"/>
    <col min="8129" max="8130" width="12.28515625" customWidth="1"/>
    <col min="8131" max="8133" width="13.5703125" customWidth="1"/>
    <col min="8134" max="8135" width="12.28515625" customWidth="1"/>
    <col min="8136" max="8138" width="13.5703125" customWidth="1"/>
    <col min="8139" max="8139" width="14.42578125" bestFit="1" customWidth="1"/>
    <col min="8140" max="8140" width="12.28515625" customWidth="1"/>
    <col min="8141" max="8143" width="13.5703125" customWidth="1"/>
    <col min="8144" max="8144" width="14.42578125" bestFit="1" customWidth="1"/>
    <col min="8145" max="8145" width="12.28515625" customWidth="1"/>
    <col min="8146" max="8146" width="10.28515625" customWidth="1"/>
    <col min="8147" max="8148" width="13.5703125" customWidth="1"/>
    <col min="8149" max="8150" width="12.28515625" customWidth="1"/>
    <col min="8151" max="8153" width="13.5703125" customWidth="1"/>
    <col min="8154" max="8154" width="14.42578125" bestFit="1" customWidth="1"/>
    <col min="8155" max="8155" width="12.28515625" customWidth="1"/>
    <col min="8156" max="8158" width="13.5703125" customWidth="1"/>
    <col min="8159" max="8159" width="14.42578125" bestFit="1" customWidth="1"/>
    <col min="8160" max="8160" width="12.28515625" customWidth="1"/>
    <col min="8161" max="8161" width="11.28515625" customWidth="1"/>
    <col min="8162" max="8163" width="13.5703125" customWidth="1"/>
    <col min="8164" max="8164" width="14.42578125" bestFit="1" customWidth="1"/>
    <col min="8165" max="8165" width="12.28515625" customWidth="1"/>
    <col min="8166" max="8166" width="9.140625" customWidth="1"/>
    <col min="8167" max="8168" width="13.5703125" customWidth="1"/>
    <col min="8169" max="8169" width="13.5703125" bestFit="1" customWidth="1"/>
    <col min="8170" max="8170" width="12.28515625" customWidth="1"/>
    <col min="8171" max="8171" width="6.7109375" customWidth="1"/>
    <col min="8172" max="8173" width="13.5703125" customWidth="1"/>
    <col min="8174" max="8174" width="13.5703125" bestFit="1" customWidth="1"/>
    <col min="8175" max="8175" width="12.28515625" customWidth="1"/>
    <col min="8176" max="8178" width="13.5703125" customWidth="1"/>
    <col min="8179" max="8180" width="12.28515625" customWidth="1"/>
    <col min="8181" max="8183" width="13.5703125" customWidth="1"/>
    <col min="8184" max="8185" width="12.28515625" customWidth="1"/>
    <col min="8186" max="8188" width="13.5703125" customWidth="1"/>
    <col min="8189" max="8189" width="14.42578125" bestFit="1" customWidth="1"/>
    <col min="8190" max="8190" width="12.28515625" customWidth="1"/>
    <col min="8191" max="8193" width="13.5703125" customWidth="1"/>
    <col min="8194" max="8194" width="13.5703125" bestFit="1" customWidth="1"/>
    <col min="8195" max="8195" width="12.28515625" customWidth="1"/>
    <col min="8196" max="8196" width="11.28515625" customWidth="1"/>
    <col min="8197" max="8198" width="13.5703125" customWidth="1"/>
    <col min="8199" max="8199" width="13.5703125" bestFit="1" customWidth="1"/>
    <col min="8200" max="8200" width="12.28515625" customWidth="1"/>
    <col min="8201" max="8201" width="9.140625" customWidth="1"/>
    <col min="8202" max="8203" width="13.5703125" customWidth="1"/>
    <col min="8204" max="8204" width="14.42578125" bestFit="1" customWidth="1"/>
    <col min="8205" max="8205" width="12.28515625" customWidth="1"/>
    <col min="8206" max="8206" width="13.5703125" bestFit="1" customWidth="1"/>
    <col min="8207" max="8208" width="14.140625" bestFit="1" customWidth="1"/>
    <col min="8209" max="8213" width="12.28515625" customWidth="1"/>
    <col min="8214" max="8214" width="13.5703125" bestFit="1" customWidth="1"/>
    <col min="8215" max="8216" width="14.140625" bestFit="1" customWidth="1"/>
    <col min="8217" max="8221" width="12.28515625" customWidth="1"/>
    <col min="8222" max="8222" width="13.7109375" bestFit="1" customWidth="1"/>
    <col min="8223" max="8224" width="14.28515625" bestFit="1" customWidth="1"/>
    <col min="8225" max="8225" width="14.42578125" bestFit="1" customWidth="1"/>
    <col min="8226" max="8229" width="12.28515625" customWidth="1"/>
    <col min="8230" max="8232" width="13.5703125" bestFit="1" customWidth="1"/>
    <col min="8233" max="8234" width="14.42578125" bestFit="1" customWidth="1"/>
    <col min="8235" max="8236" width="13.28515625" bestFit="1" customWidth="1"/>
    <col min="8237" max="8237" width="12.28515625" customWidth="1"/>
    <col min="8238" max="8240" width="13.5703125" bestFit="1" customWidth="1"/>
    <col min="8241" max="8243" width="14.42578125" bestFit="1" customWidth="1"/>
    <col min="8244" max="8245" width="12.28515625" customWidth="1"/>
    <col min="8246" max="8246" width="10.28515625" customWidth="1"/>
    <col min="8247" max="8248" width="13.5703125" bestFit="1" customWidth="1"/>
    <col min="8249" max="8253" width="12.28515625" customWidth="1"/>
    <col min="8254" max="8254" width="13.5703125" bestFit="1" customWidth="1"/>
    <col min="8255" max="8255" width="14.140625" bestFit="1" customWidth="1"/>
    <col min="8256" max="8256" width="13.5703125" bestFit="1" customWidth="1"/>
    <col min="8257" max="8261" width="12.28515625" customWidth="1"/>
    <col min="8262" max="8262" width="13.5703125" bestFit="1" customWidth="1"/>
    <col min="8263" max="8264" width="14.140625" bestFit="1" customWidth="1"/>
    <col min="8265" max="8269" width="12.28515625" customWidth="1"/>
    <col min="8270" max="8270" width="13.5703125" bestFit="1" customWidth="1"/>
    <col min="8271" max="8272" width="14.140625" bestFit="1" customWidth="1"/>
    <col min="8273" max="8277" width="12.28515625" customWidth="1"/>
    <col min="8278" max="8280" width="13.5703125" bestFit="1" customWidth="1"/>
    <col min="8281" max="8281" width="14.42578125" bestFit="1" customWidth="1"/>
    <col min="8282" max="8282" width="13.28515625" bestFit="1" customWidth="1"/>
    <col min="8283" max="8284" width="14.42578125" bestFit="1" customWidth="1"/>
    <col min="8285" max="8285" width="12.28515625" customWidth="1"/>
    <col min="8286" max="8286" width="12.42578125" bestFit="1" customWidth="1"/>
    <col min="8287" max="8289" width="13.5703125" bestFit="1" customWidth="1"/>
    <col min="8290" max="8292" width="14.42578125" bestFit="1" customWidth="1"/>
    <col min="8293" max="8293" width="12.28515625" customWidth="1"/>
    <col min="8294" max="8294" width="10.28515625" customWidth="1"/>
    <col min="8295" max="8297" width="13.5703125" bestFit="1" customWidth="1"/>
    <col min="8298" max="8298" width="12.42578125" bestFit="1" customWidth="1"/>
    <col min="8299" max="8300" width="13.5703125" bestFit="1" customWidth="1"/>
    <col min="8301" max="8301" width="12.28515625" customWidth="1"/>
    <col min="8302" max="8302" width="13.5703125" bestFit="1" customWidth="1"/>
    <col min="8303" max="8304" width="14.140625" bestFit="1" customWidth="1"/>
    <col min="8305" max="8309" width="12.28515625" customWidth="1"/>
    <col min="8310" max="8310" width="13.5703125" bestFit="1" customWidth="1"/>
    <col min="8311" max="8312" width="14.140625" bestFit="1" customWidth="1"/>
    <col min="8313" max="8313" width="12.28515625" customWidth="1"/>
    <col min="8314" max="8314" width="13.28515625" bestFit="1" customWidth="1"/>
    <col min="8315" max="8316" width="14.42578125" bestFit="1" customWidth="1"/>
    <col min="8317" max="8317" width="12.28515625" customWidth="1"/>
    <col min="8318" max="8318" width="13.5703125" bestFit="1" customWidth="1"/>
    <col min="8319" max="8320" width="14.140625" bestFit="1" customWidth="1"/>
    <col min="8321" max="8324" width="14.42578125" bestFit="1" customWidth="1"/>
    <col min="8325" max="8325" width="12.28515625" customWidth="1"/>
    <col min="8326" max="8326" width="12.42578125" bestFit="1" customWidth="1"/>
    <col min="8327" max="8328" width="13.5703125" bestFit="1" customWidth="1"/>
    <col min="8329" max="8329" width="14.42578125" bestFit="1" customWidth="1"/>
    <col min="8330" max="8332" width="13.5703125" bestFit="1" customWidth="1"/>
    <col min="8333" max="8333" width="12.28515625" customWidth="1"/>
    <col min="8334" max="8334" width="10.28515625" customWidth="1"/>
    <col min="8335" max="8337" width="13.5703125" bestFit="1" customWidth="1"/>
    <col min="8338" max="8340" width="14.42578125" bestFit="1" customWidth="1"/>
    <col min="8341" max="8341" width="12.28515625" customWidth="1"/>
    <col min="8342" max="8342" width="9.140625" customWidth="1"/>
    <col min="8343" max="8345" width="13.5703125" bestFit="1" customWidth="1"/>
    <col min="8346" max="8348" width="14.42578125" bestFit="1" customWidth="1"/>
    <col min="8349" max="8364" width="12.28515625" customWidth="1"/>
    <col min="8365" max="8365" width="12.85546875" customWidth="1"/>
    <col min="8366" max="8366" width="12.28515625" customWidth="1"/>
    <col min="8367" max="8367" width="11.42578125" customWidth="1"/>
    <col min="8368" max="8368" width="11.7109375" customWidth="1"/>
    <col min="8369" max="8376" width="12.28515625" customWidth="1"/>
    <col min="8377" max="8379" width="13.5703125" customWidth="1"/>
    <col min="8380" max="8381" width="12.28515625" customWidth="1"/>
    <col min="8382" max="8384" width="13.5703125" customWidth="1"/>
    <col min="8385" max="8386" width="12.28515625" customWidth="1"/>
    <col min="8387" max="8389" width="13.5703125" customWidth="1"/>
    <col min="8390" max="8391" width="12.28515625" customWidth="1"/>
    <col min="8392" max="8394" width="13.5703125" customWidth="1"/>
    <col min="8395" max="8395" width="14.42578125" bestFit="1" customWidth="1"/>
    <col min="8396" max="8396" width="12.28515625" customWidth="1"/>
    <col min="8397" max="8399" width="13.5703125" customWidth="1"/>
    <col min="8400" max="8400" width="14.42578125" bestFit="1" customWidth="1"/>
    <col min="8401" max="8401" width="12.28515625" customWidth="1"/>
    <col min="8402" max="8402" width="10.28515625" customWidth="1"/>
    <col min="8403" max="8404" width="13.5703125" customWidth="1"/>
    <col min="8405" max="8406" width="12.28515625" customWidth="1"/>
    <col min="8407" max="8409" width="13.5703125" customWidth="1"/>
    <col min="8410" max="8410" width="14.42578125" bestFit="1" customWidth="1"/>
    <col min="8411" max="8411" width="12.28515625" customWidth="1"/>
    <col min="8412" max="8414" width="13.5703125" customWidth="1"/>
    <col min="8415" max="8415" width="14.42578125" bestFit="1" customWidth="1"/>
    <col min="8416" max="8416" width="12.28515625" customWidth="1"/>
    <col min="8417" max="8417" width="11.28515625" customWidth="1"/>
    <col min="8418" max="8419" width="13.5703125" customWidth="1"/>
    <col min="8420" max="8420" width="14.42578125" bestFit="1" customWidth="1"/>
    <col min="8421" max="8421" width="12.28515625" customWidth="1"/>
    <col min="8422" max="8422" width="9.140625" customWidth="1"/>
    <col min="8423" max="8424" width="13.5703125" customWidth="1"/>
    <col min="8425" max="8425" width="13.5703125" bestFit="1" customWidth="1"/>
    <col min="8426" max="8426" width="12.28515625" customWidth="1"/>
    <col min="8427" max="8427" width="6.7109375" customWidth="1"/>
    <col min="8428" max="8429" width="13.5703125" customWidth="1"/>
    <col min="8430" max="8430" width="13.5703125" bestFit="1" customWidth="1"/>
    <col min="8431" max="8431" width="12.28515625" customWidth="1"/>
    <col min="8432" max="8434" width="13.5703125" customWidth="1"/>
    <col min="8435" max="8436" width="12.28515625" customWidth="1"/>
    <col min="8437" max="8439" width="13.5703125" customWidth="1"/>
    <col min="8440" max="8441" width="12.28515625" customWidth="1"/>
    <col min="8442" max="8444" width="13.5703125" customWidth="1"/>
    <col min="8445" max="8445" width="14.42578125" bestFit="1" customWidth="1"/>
    <col min="8446" max="8446" width="12.28515625" customWidth="1"/>
    <col min="8447" max="8449" width="13.5703125" customWidth="1"/>
    <col min="8450" max="8450" width="13.5703125" bestFit="1" customWidth="1"/>
    <col min="8451" max="8451" width="12.28515625" customWidth="1"/>
    <col min="8452" max="8452" width="11.28515625" customWidth="1"/>
    <col min="8453" max="8454" width="13.5703125" customWidth="1"/>
    <col min="8455" max="8455" width="13.5703125" bestFit="1" customWidth="1"/>
    <col min="8456" max="8456" width="12.28515625" customWidth="1"/>
    <col min="8457" max="8457" width="9.140625" customWidth="1"/>
    <col min="8458" max="8459" width="13.5703125" customWidth="1"/>
    <col min="8460" max="8460" width="14.42578125" bestFit="1" customWidth="1"/>
    <col min="8461" max="8461" width="12.28515625" customWidth="1"/>
    <col min="8462" max="8462" width="13.5703125" bestFit="1" customWidth="1"/>
    <col min="8463" max="8464" width="14.140625" bestFit="1" customWidth="1"/>
    <col min="8465" max="8469" width="12.28515625" customWidth="1"/>
    <col min="8470" max="8470" width="13.5703125" bestFit="1" customWidth="1"/>
    <col min="8471" max="8472" width="14.140625" bestFit="1" customWidth="1"/>
    <col min="8473" max="8477" width="12.28515625" customWidth="1"/>
    <col min="8478" max="8478" width="13.7109375" bestFit="1" customWidth="1"/>
    <col min="8479" max="8480" width="14.28515625" bestFit="1" customWidth="1"/>
    <col min="8481" max="8481" width="14.42578125" bestFit="1" customWidth="1"/>
    <col min="8482" max="8485" width="12.28515625" customWidth="1"/>
    <col min="8486" max="8488" width="13.5703125" bestFit="1" customWidth="1"/>
    <col min="8489" max="8490" width="14.42578125" bestFit="1" customWidth="1"/>
    <col min="8491" max="8492" width="13.28515625" bestFit="1" customWidth="1"/>
    <col min="8493" max="8493" width="12.28515625" customWidth="1"/>
    <col min="8494" max="8496" width="13.5703125" bestFit="1" customWidth="1"/>
    <col min="8497" max="8499" width="14.42578125" bestFit="1" customWidth="1"/>
    <col min="8500" max="8501" width="12.28515625" customWidth="1"/>
    <col min="8502" max="8502" width="10.28515625" customWidth="1"/>
    <col min="8503" max="8504" width="13.5703125" bestFit="1" customWidth="1"/>
    <col min="8505" max="8509" width="12.28515625" customWidth="1"/>
    <col min="8510" max="8510" width="13.5703125" bestFit="1" customWidth="1"/>
    <col min="8511" max="8511" width="14.140625" bestFit="1" customWidth="1"/>
    <col min="8512" max="8512" width="13.5703125" bestFit="1" customWidth="1"/>
    <col min="8513" max="8517" width="12.28515625" customWidth="1"/>
    <col min="8518" max="8518" width="13.5703125" bestFit="1" customWidth="1"/>
    <col min="8519" max="8520" width="14.140625" bestFit="1" customWidth="1"/>
    <col min="8521" max="8525" width="12.28515625" customWidth="1"/>
    <col min="8526" max="8526" width="13.5703125" bestFit="1" customWidth="1"/>
    <col min="8527" max="8528" width="14.140625" bestFit="1" customWidth="1"/>
    <col min="8529" max="8533" width="12.28515625" customWidth="1"/>
    <col min="8534" max="8536" width="13.5703125" bestFit="1" customWidth="1"/>
    <col min="8537" max="8537" width="14.42578125" bestFit="1" customWidth="1"/>
    <col min="8538" max="8538" width="13.28515625" bestFit="1" customWidth="1"/>
    <col min="8539" max="8540" width="14.42578125" bestFit="1" customWidth="1"/>
    <col min="8541" max="8541" width="12.28515625" customWidth="1"/>
    <col min="8542" max="8542" width="12.42578125" bestFit="1" customWidth="1"/>
    <col min="8543" max="8545" width="13.5703125" bestFit="1" customWidth="1"/>
    <col min="8546" max="8548" width="14.42578125" bestFit="1" customWidth="1"/>
    <col min="8549" max="8549" width="12.28515625" customWidth="1"/>
    <col min="8550" max="8550" width="10.28515625" customWidth="1"/>
    <col min="8551" max="8553" width="13.5703125" bestFit="1" customWidth="1"/>
    <col min="8554" max="8554" width="12.42578125" bestFit="1" customWidth="1"/>
    <col min="8555" max="8556" width="13.5703125" bestFit="1" customWidth="1"/>
    <col min="8557" max="8557" width="12.28515625" customWidth="1"/>
    <col min="8558" max="8558" width="13.5703125" bestFit="1" customWidth="1"/>
    <col min="8559" max="8560" width="14.140625" bestFit="1" customWidth="1"/>
    <col min="8561" max="8565" width="12.28515625" customWidth="1"/>
    <col min="8566" max="8566" width="13.5703125" bestFit="1" customWidth="1"/>
    <col min="8567" max="8568" width="14.140625" bestFit="1" customWidth="1"/>
    <col min="8569" max="8569" width="12.28515625" customWidth="1"/>
    <col min="8570" max="8570" width="13.28515625" bestFit="1" customWidth="1"/>
    <col min="8571" max="8572" width="14.42578125" bestFit="1" customWidth="1"/>
    <col min="8573" max="8573" width="12.28515625" customWidth="1"/>
    <col min="8574" max="8574" width="13.5703125" bestFit="1" customWidth="1"/>
    <col min="8575" max="8576" width="14.140625" bestFit="1" customWidth="1"/>
    <col min="8577" max="8580" width="14.42578125" bestFit="1" customWidth="1"/>
    <col min="8581" max="8581" width="12.28515625" customWidth="1"/>
    <col min="8582" max="8582" width="12.42578125" bestFit="1" customWidth="1"/>
    <col min="8583" max="8584" width="13.5703125" bestFit="1" customWidth="1"/>
    <col min="8585" max="8585" width="14.42578125" bestFit="1" customWidth="1"/>
    <col min="8586" max="8588" width="13.5703125" bestFit="1" customWidth="1"/>
    <col min="8589" max="8589" width="12.28515625" customWidth="1"/>
    <col min="8590" max="8590" width="10.28515625" customWidth="1"/>
    <col min="8591" max="8593" width="13.5703125" bestFit="1" customWidth="1"/>
    <col min="8594" max="8596" width="14.42578125" bestFit="1" customWidth="1"/>
    <col min="8597" max="8597" width="12.28515625" customWidth="1"/>
    <col min="8598" max="8598" width="9.140625" customWidth="1"/>
    <col min="8599" max="8601" width="13.5703125" bestFit="1" customWidth="1"/>
    <col min="8602" max="8604" width="14.42578125" bestFit="1" customWidth="1"/>
    <col min="8605" max="8620" width="12.28515625" customWidth="1"/>
    <col min="8621" max="8621" width="12.85546875" customWidth="1"/>
    <col min="8622" max="8622" width="12.28515625" customWidth="1"/>
    <col min="8623" max="8623" width="11.42578125" customWidth="1"/>
    <col min="8624" max="8624" width="11.7109375" customWidth="1"/>
    <col min="8625" max="8632" width="12.28515625" customWidth="1"/>
    <col min="8633" max="8635" width="13.5703125" customWidth="1"/>
    <col min="8636" max="8637" width="12.28515625" customWidth="1"/>
    <col min="8638" max="8640" width="13.5703125" customWidth="1"/>
    <col min="8641" max="8642" width="12.28515625" customWidth="1"/>
    <col min="8643" max="8645" width="13.5703125" customWidth="1"/>
    <col min="8646" max="8647" width="12.28515625" customWidth="1"/>
    <col min="8648" max="8650" width="13.5703125" customWidth="1"/>
    <col min="8651" max="8651" width="14.42578125" bestFit="1" customWidth="1"/>
    <col min="8652" max="8652" width="12.28515625" customWidth="1"/>
    <col min="8653" max="8655" width="13.5703125" customWidth="1"/>
    <col min="8656" max="8656" width="14.42578125" bestFit="1" customWidth="1"/>
    <col min="8657" max="8657" width="12.28515625" customWidth="1"/>
    <col min="8658" max="8658" width="10.28515625" customWidth="1"/>
    <col min="8659" max="8660" width="13.5703125" customWidth="1"/>
    <col min="8661" max="8662" width="12.28515625" customWidth="1"/>
    <col min="8663" max="8665" width="13.5703125" customWidth="1"/>
    <col min="8666" max="8666" width="14.42578125" bestFit="1" customWidth="1"/>
    <col min="8667" max="8667" width="12.28515625" customWidth="1"/>
    <col min="8668" max="8670" width="13.5703125" customWidth="1"/>
    <col min="8671" max="8671" width="14.42578125" bestFit="1" customWidth="1"/>
    <col min="8672" max="8672" width="12.28515625" customWidth="1"/>
    <col min="8673" max="8673" width="11.28515625" customWidth="1"/>
    <col min="8674" max="8675" width="13.5703125" customWidth="1"/>
    <col min="8676" max="8676" width="14.42578125" bestFit="1" customWidth="1"/>
    <col min="8677" max="8677" width="12.28515625" customWidth="1"/>
    <col min="8678" max="8678" width="9.140625" customWidth="1"/>
    <col min="8679" max="8680" width="13.5703125" customWidth="1"/>
    <col min="8681" max="8681" width="13.5703125" bestFit="1" customWidth="1"/>
    <col min="8682" max="8682" width="12.28515625" customWidth="1"/>
    <col min="8683" max="8683" width="6.7109375" customWidth="1"/>
    <col min="8684" max="8685" width="13.5703125" customWidth="1"/>
    <col min="8686" max="8686" width="13.5703125" bestFit="1" customWidth="1"/>
    <col min="8687" max="8687" width="12.28515625" customWidth="1"/>
    <col min="8688" max="8690" width="13.5703125" customWidth="1"/>
    <col min="8691" max="8692" width="12.28515625" customWidth="1"/>
    <col min="8693" max="8695" width="13.5703125" customWidth="1"/>
    <col min="8696" max="8697" width="12.28515625" customWidth="1"/>
    <col min="8698" max="8700" width="13.5703125" customWidth="1"/>
    <col min="8701" max="8701" width="14.42578125" bestFit="1" customWidth="1"/>
    <col min="8702" max="8702" width="12.28515625" customWidth="1"/>
    <col min="8703" max="8705" width="13.5703125" customWidth="1"/>
    <col min="8706" max="8706" width="13.5703125" bestFit="1" customWidth="1"/>
    <col min="8707" max="8707" width="12.28515625" customWidth="1"/>
    <col min="8708" max="8708" width="11.28515625" customWidth="1"/>
    <col min="8709" max="8710" width="13.5703125" customWidth="1"/>
    <col min="8711" max="8711" width="13.5703125" bestFit="1" customWidth="1"/>
    <col min="8712" max="8712" width="12.28515625" customWidth="1"/>
    <col min="8713" max="8713" width="9.140625" customWidth="1"/>
    <col min="8714" max="8715" width="13.5703125" customWidth="1"/>
    <col min="8716" max="8716" width="14.42578125" bestFit="1" customWidth="1"/>
    <col min="8717" max="8717" width="12.28515625" customWidth="1"/>
    <col min="8718" max="8718" width="13.5703125" bestFit="1" customWidth="1"/>
    <col min="8719" max="8720" width="14.140625" bestFit="1" customWidth="1"/>
    <col min="8721" max="8725" width="12.28515625" customWidth="1"/>
    <col min="8726" max="8726" width="13.5703125" bestFit="1" customWidth="1"/>
    <col min="8727" max="8728" width="14.140625" bestFit="1" customWidth="1"/>
    <col min="8729" max="8733" width="12.28515625" customWidth="1"/>
    <col min="8734" max="8734" width="13.7109375" bestFit="1" customWidth="1"/>
    <col min="8735" max="8736" width="14.28515625" bestFit="1" customWidth="1"/>
    <col min="8737" max="8737" width="14.42578125" bestFit="1" customWidth="1"/>
    <col min="8738" max="8741" width="12.28515625" customWidth="1"/>
    <col min="8742" max="8744" width="13.5703125" bestFit="1" customWidth="1"/>
    <col min="8745" max="8746" width="14.42578125" bestFit="1" customWidth="1"/>
    <col min="8747" max="8748" width="13.28515625" bestFit="1" customWidth="1"/>
    <col min="8749" max="8749" width="12.28515625" customWidth="1"/>
    <col min="8750" max="8752" width="13.5703125" bestFit="1" customWidth="1"/>
    <col min="8753" max="8755" width="14.42578125" bestFit="1" customWidth="1"/>
    <col min="8756" max="8757" width="12.28515625" customWidth="1"/>
    <col min="8758" max="8758" width="10.28515625" customWidth="1"/>
    <col min="8759" max="8760" width="13.5703125" bestFit="1" customWidth="1"/>
    <col min="8761" max="8765" width="12.28515625" customWidth="1"/>
    <col min="8766" max="8766" width="13.5703125" bestFit="1" customWidth="1"/>
    <col min="8767" max="8767" width="14.140625" bestFit="1" customWidth="1"/>
    <col min="8768" max="8768" width="13.5703125" bestFit="1" customWidth="1"/>
    <col min="8769" max="8773" width="12.28515625" customWidth="1"/>
    <col min="8774" max="8774" width="13.5703125" bestFit="1" customWidth="1"/>
    <col min="8775" max="8776" width="14.140625" bestFit="1" customWidth="1"/>
    <col min="8777" max="8781" width="12.28515625" customWidth="1"/>
    <col min="8782" max="8782" width="13.5703125" bestFit="1" customWidth="1"/>
    <col min="8783" max="8784" width="14.140625" bestFit="1" customWidth="1"/>
    <col min="8785" max="8789" width="12.28515625" customWidth="1"/>
    <col min="8790" max="8792" width="13.5703125" bestFit="1" customWidth="1"/>
    <col min="8793" max="8793" width="14.42578125" bestFit="1" customWidth="1"/>
    <col min="8794" max="8794" width="13.28515625" bestFit="1" customWidth="1"/>
    <col min="8795" max="8796" width="14.42578125" bestFit="1" customWidth="1"/>
    <col min="8797" max="8797" width="12.28515625" customWidth="1"/>
    <col min="8798" max="8798" width="12.42578125" bestFit="1" customWidth="1"/>
    <col min="8799" max="8801" width="13.5703125" bestFit="1" customWidth="1"/>
    <col min="8802" max="8804" width="14.42578125" bestFit="1" customWidth="1"/>
    <col min="8805" max="8805" width="12.28515625" customWidth="1"/>
    <col min="8806" max="8806" width="10.28515625" customWidth="1"/>
    <col min="8807" max="8809" width="13.5703125" bestFit="1" customWidth="1"/>
    <col min="8810" max="8810" width="12.42578125" bestFit="1" customWidth="1"/>
    <col min="8811" max="8812" width="13.5703125" bestFit="1" customWidth="1"/>
    <col min="8813" max="8813" width="12.28515625" customWidth="1"/>
    <col min="8814" max="8814" width="13.5703125" bestFit="1" customWidth="1"/>
    <col min="8815" max="8816" width="14.140625" bestFit="1" customWidth="1"/>
    <col min="8817" max="8821" width="12.28515625" customWidth="1"/>
    <col min="8822" max="8822" width="13.5703125" bestFit="1" customWidth="1"/>
    <col min="8823" max="8824" width="14.140625" bestFit="1" customWidth="1"/>
    <col min="8825" max="8825" width="12.28515625" customWidth="1"/>
    <col min="8826" max="8826" width="13.28515625" bestFit="1" customWidth="1"/>
    <col min="8827" max="8828" width="14.42578125" bestFit="1" customWidth="1"/>
    <col min="8829" max="8829" width="12.28515625" customWidth="1"/>
    <col min="8830" max="8830" width="13.5703125" bestFit="1" customWidth="1"/>
    <col min="8831" max="8832" width="14.140625" bestFit="1" customWidth="1"/>
    <col min="8833" max="8836" width="14.42578125" bestFit="1" customWidth="1"/>
    <col min="8837" max="8837" width="12.28515625" customWidth="1"/>
    <col min="8838" max="8838" width="12.42578125" bestFit="1" customWidth="1"/>
    <col min="8839" max="8840" width="13.5703125" bestFit="1" customWidth="1"/>
    <col min="8841" max="8841" width="14.42578125" bestFit="1" customWidth="1"/>
    <col min="8842" max="8844" width="13.5703125" bestFit="1" customWidth="1"/>
    <col min="8845" max="8845" width="12.28515625" customWidth="1"/>
    <col min="8846" max="8846" width="10.28515625" customWidth="1"/>
    <col min="8847" max="8849" width="13.5703125" bestFit="1" customWidth="1"/>
    <col min="8850" max="8852" width="14.42578125" bestFit="1" customWidth="1"/>
    <col min="8853" max="8853" width="12.28515625" customWidth="1"/>
    <col min="8854" max="8854" width="9.140625" customWidth="1"/>
    <col min="8855" max="8857" width="13.5703125" bestFit="1" customWidth="1"/>
    <col min="8858" max="8860" width="14.42578125" bestFit="1" customWidth="1"/>
    <col min="8861" max="8876" width="12.28515625" customWidth="1"/>
    <col min="8877" max="8877" width="12.85546875" customWidth="1"/>
    <col min="8878" max="8878" width="12.28515625" customWidth="1"/>
    <col min="8879" max="8879" width="11.42578125" customWidth="1"/>
    <col min="8880" max="8880" width="11.7109375" customWidth="1"/>
    <col min="8881" max="8888" width="12.28515625" customWidth="1"/>
    <col min="8889" max="8891" width="13.5703125" customWidth="1"/>
    <col min="8892" max="8893" width="12.28515625" customWidth="1"/>
    <col min="8894" max="8896" width="13.5703125" customWidth="1"/>
    <col min="8897" max="8898" width="12.28515625" customWidth="1"/>
    <col min="8899" max="8901" width="13.5703125" customWidth="1"/>
    <col min="8902" max="8903" width="12.28515625" customWidth="1"/>
    <col min="8904" max="8906" width="13.5703125" customWidth="1"/>
    <col min="8907" max="8907" width="14.42578125" bestFit="1" customWidth="1"/>
    <col min="8908" max="8908" width="12.28515625" customWidth="1"/>
    <col min="8909" max="8911" width="13.5703125" customWidth="1"/>
    <col min="8912" max="8912" width="14.42578125" bestFit="1" customWidth="1"/>
    <col min="8913" max="8913" width="12.28515625" customWidth="1"/>
    <col min="8914" max="8914" width="10.28515625" customWidth="1"/>
    <col min="8915" max="8916" width="13.5703125" customWidth="1"/>
    <col min="8917" max="8918" width="12.28515625" customWidth="1"/>
    <col min="8919" max="8921" width="13.5703125" customWidth="1"/>
    <col min="8922" max="8922" width="14.42578125" bestFit="1" customWidth="1"/>
    <col min="8923" max="8923" width="12.28515625" customWidth="1"/>
    <col min="8924" max="8926" width="13.5703125" customWidth="1"/>
    <col min="8927" max="8927" width="14.42578125" bestFit="1" customWidth="1"/>
    <col min="8928" max="8928" width="12.28515625" customWidth="1"/>
    <col min="8929" max="8929" width="11.28515625" customWidth="1"/>
    <col min="8930" max="8931" width="13.5703125" customWidth="1"/>
    <col min="8932" max="8932" width="14.42578125" bestFit="1" customWidth="1"/>
    <col min="8933" max="8933" width="12.28515625" customWidth="1"/>
    <col min="8934" max="8934" width="9.140625" customWidth="1"/>
    <col min="8935" max="8936" width="13.5703125" customWidth="1"/>
    <col min="8937" max="8937" width="13.5703125" bestFit="1" customWidth="1"/>
    <col min="8938" max="8938" width="12.28515625" customWidth="1"/>
    <col min="8939" max="8939" width="6.7109375" customWidth="1"/>
    <col min="8940" max="8941" width="13.5703125" customWidth="1"/>
    <col min="8942" max="8942" width="13.5703125" bestFit="1" customWidth="1"/>
    <col min="8943" max="8943" width="12.28515625" customWidth="1"/>
    <col min="8944" max="8946" width="13.5703125" customWidth="1"/>
    <col min="8947" max="8948" width="12.28515625" customWidth="1"/>
    <col min="8949" max="8951" width="13.5703125" customWidth="1"/>
    <col min="8952" max="8953" width="12.28515625" customWidth="1"/>
    <col min="8954" max="8956" width="13.5703125" customWidth="1"/>
    <col min="8957" max="8957" width="14.42578125" bestFit="1" customWidth="1"/>
    <col min="8958" max="8958" width="12.28515625" customWidth="1"/>
    <col min="8959" max="8961" width="13.5703125" customWidth="1"/>
    <col min="8962" max="8962" width="13.5703125" bestFit="1" customWidth="1"/>
    <col min="8963" max="8963" width="12.28515625" customWidth="1"/>
    <col min="8964" max="8964" width="11.28515625" customWidth="1"/>
    <col min="8965" max="8966" width="13.5703125" customWidth="1"/>
    <col min="8967" max="8967" width="13.5703125" bestFit="1" customWidth="1"/>
    <col min="8968" max="8968" width="12.28515625" customWidth="1"/>
    <col min="8969" max="8969" width="9.140625" customWidth="1"/>
    <col min="8970" max="8971" width="13.5703125" customWidth="1"/>
    <col min="8972" max="8972" width="14.42578125" bestFit="1" customWidth="1"/>
    <col min="8973" max="8973" width="12.28515625" customWidth="1"/>
    <col min="8974" max="8974" width="13.5703125" bestFit="1" customWidth="1"/>
    <col min="8975" max="8976" width="14.140625" bestFit="1" customWidth="1"/>
    <col min="8977" max="8981" width="12.28515625" customWidth="1"/>
    <col min="8982" max="8982" width="13.5703125" bestFit="1" customWidth="1"/>
    <col min="8983" max="8984" width="14.140625" bestFit="1" customWidth="1"/>
    <col min="8985" max="8989" width="12.28515625" customWidth="1"/>
    <col min="8990" max="8990" width="13.7109375" bestFit="1" customWidth="1"/>
    <col min="8991" max="8992" width="14.28515625" bestFit="1" customWidth="1"/>
    <col min="8993" max="8993" width="14.42578125" bestFit="1" customWidth="1"/>
    <col min="8994" max="8997" width="12.28515625" customWidth="1"/>
    <col min="8998" max="9000" width="13.5703125" bestFit="1" customWidth="1"/>
    <col min="9001" max="9002" width="14.42578125" bestFit="1" customWidth="1"/>
    <col min="9003" max="9004" width="13.28515625" bestFit="1" customWidth="1"/>
    <col min="9005" max="9005" width="12.28515625" customWidth="1"/>
    <col min="9006" max="9008" width="13.5703125" bestFit="1" customWidth="1"/>
    <col min="9009" max="9011" width="14.42578125" bestFit="1" customWidth="1"/>
    <col min="9012" max="9013" width="12.28515625" customWidth="1"/>
    <col min="9014" max="9014" width="10.28515625" customWidth="1"/>
    <col min="9015" max="9016" width="13.5703125" bestFit="1" customWidth="1"/>
    <col min="9017" max="9021" width="12.28515625" customWidth="1"/>
    <col min="9022" max="9022" width="13.5703125" bestFit="1" customWidth="1"/>
    <col min="9023" max="9023" width="14.140625" bestFit="1" customWidth="1"/>
    <col min="9024" max="9024" width="13.5703125" bestFit="1" customWidth="1"/>
    <col min="9025" max="9029" width="12.28515625" customWidth="1"/>
    <col min="9030" max="9030" width="13.5703125" bestFit="1" customWidth="1"/>
    <col min="9031" max="9032" width="14.140625" bestFit="1" customWidth="1"/>
    <col min="9033" max="9037" width="12.28515625" customWidth="1"/>
    <col min="9038" max="9038" width="13.5703125" bestFit="1" customWidth="1"/>
    <col min="9039" max="9040" width="14.140625" bestFit="1" customWidth="1"/>
    <col min="9041" max="9045" width="12.28515625" customWidth="1"/>
    <col min="9046" max="9048" width="13.5703125" bestFit="1" customWidth="1"/>
    <col min="9049" max="9049" width="14.42578125" bestFit="1" customWidth="1"/>
    <col min="9050" max="9050" width="13.28515625" bestFit="1" customWidth="1"/>
    <col min="9051" max="9052" width="14.42578125" bestFit="1" customWidth="1"/>
    <col min="9053" max="9053" width="12.28515625" customWidth="1"/>
    <col min="9054" max="9054" width="12.42578125" bestFit="1" customWidth="1"/>
    <col min="9055" max="9057" width="13.5703125" bestFit="1" customWidth="1"/>
    <col min="9058" max="9060" width="14.42578125" bestFit="1" customWidth="1"/>
    <col min="9061" max="9061" width="12.28515625" customWidth="1"/>
    <col min="9062" max="9062" width="10.28515625" customWidth="1"/>
    <col min="9063" max="9065" width="13.5703125" bestFit="1" customWidth="1"/>
    <col min="9066" max="9066" width="12.42578125" bestFit="1" customWidth="1"/>
    <col min="9067" max="9068" width="13.5703125" bestFit="1" customWidth="1"/>
    <col min="9069" max="9069" width="12.28515625" customWidth="1"/>
    <col min="9070" max="9070" width="13.5703125" bestFit="1" customWidth="1"/>
    <col min="9071" max="9072" width="14.140625" bestFit="1" customWidth="1"/>
    <col min="9073" max="9077" width="12.28515625" customWidth="1"/>
    <col min="9078" max="9078" width="13.5703125" bestFit="1" customWidth="1"/>
    <col min="9079" max="9080" width="14.140625" bestFit="1" customWidth="1"/>
    <col min="9081" max="9081" width="12.28515625" customWidth="1"/>
    <col min="9082" max="9082" width="13.28515625" bestFit="1" customWidth="1"/>
    <col min="9083" max="9084" width="14.42578125" bestFit="1" customWidth="1"/>
    <col min="9085" max="9085" width="12.28515625" customWidth="1"/>
    <col min="9086" max="9086" width="13.5703125" bestFit="1" customWidth="1"/>
    <col min="9087" max="9088" width="14.140625" bestFit="1" customWidth="1"/>
    <col min="9089" max="9092" width="14.42578125" bestFit="1" customWidth="1"/>
    <col min="9093" max="9093" width="12.28515625" customWidth="1"/>
    <col min="9094" max="9094" width="12.42578125" bestFit="1" customWidth="1"/>
    <col min="9095" max="9096" width="13.5703125" bestFit="1" customWidth="1"/>
    <col min="9097" max="9097" width="14.42578125" bestFit="1" customWidth="1"/>
    <col min="9098" max="9100" width="13.5703125" bestFit="1" customWidth="1"/>
    <col min="9101" max="9101" width="12.28515625" customWidth="1"/>
    <col min="9102" max="9102" width="10.28515625" customWidth="1"/>
    <col min="9103" max="9105" width="13.5703125" bestFit="1" customWidth="1"/>
    <col min="9106" max="9108" width="14.42578125" bestFit="1" customWidth="1"/>
    <col min="9109" max="9109" width="12.28515625" customWidth="1"/>
    <col min="9110" max="9110" width="9.140625" customWidth="1"/>
    <col min="9111" max="9113" width="13.5703125" bestFit="1" customWidth="1"/>
    <col min="9114" max="9116" width="14.42578125" bestFit="1" customWidth="1"/>
    <col min="9117" max="9132" width="12.28515625" customWidth="1"/>
    <col min="9133" max="9133" width="12.85546875" customWidth="1"/>
    <col min="9134" max="9134" width="12.28515625" customWidth="1"/>
    <col min="9135" max="9135" width="11.42578125" customWidth="1"/>
    <col min="9136" max="9136" width="11.7109375" customWidth="1"/>
    <col min="9137" max="9144" width="12.28515625" customWidth="1"/>
    <col min="9145" max="9147" width="13.5703125" customWidth="1"/>
    <col min="9148" max="9149" width="12.28515625" customWidth="1"/>
    <col min="9150" max="9152" width="13.5703125" customWidth="1"/>
    <col min="9153" max="9154" width="12.28515625" customWidth="1"/>
    <col min="9155" max="9157" width="13.5703125" customWidth="1"/>
    <col min="9158" max="9159" width="12.28515625" customWidth="1"/>
    <col min="9160" max="9162" width="13.5703125" customWidth="1"/>
    <col min="9163" max="9163" width="14.42578125" bestFit="1" customWidth="1"/>
    <col min="9164" max="9164" width="12.28515625" customWidth="1"/>
    <col min="9165" max="9167" width="13.5703125" customWidth="1"/>
    <col min="9168" max="9168" width="14.42578125" bestFit="1" customWidth="1"/>
    <col min="9169" max="9169" width="12.28515625" customWidth="1"/>
    <col min="9170" max="9170" width="10.28515625" customWidth="1"/>
    <col min="9171" max="9172" width="13.5703125" customWidth="1"/>
    <col min="9173" max="9174" width="12.28515625" customWidth="1"/>
    <col min="9175" max="9177" width="13.5703125" customWidth="1"/>
    <col min="9178" max="9178" width="14.42578125" bestFit="1" customWidth="1"/>
    <col min="9179" max="9179" width="12.28515625" customWidth="1"/>
    <col min="9180" max="9182" width="13.5703125" customWidth="1"/>
    <col min="9183" max="9183" width="14.42578125" bestFit="1" customWidth="1"/>
    <col min="9184" max="9184" width="12.28515625" customWidth="1"/>
    <col min="9185" max="9185" width="11.28515625" customWidth="1"/>
    <col min="9186" max="9187" width="13.5703125" customWidth="1"/>
    <col min="9188" max="9188" width="14.42578125" bestFit="1" customWidth="1"/>
    <col min="9189" max="9189" width="12.28515625" customWidth="1"/>
    <col min="9190" max="9190" width="9.140625" customWidth="1"/>
    <col min="9191" max="9192" width="13.5703125" customWidth="1"/>
    <col min="9193" max="9193" width="13.5703125" bestFit="1" customWidth="1"/>
    <col min="9194" max="9194" width="12.28515625" customWidth="1"/>
    <col min="9195" max="9195" width="6.7109375" customWidth="1"/>
    <col min="9196" max="9197" width="13.5703125" customWidth="1"/>
    <col min="9198" max="9198" width="13.5703125" bestFit="1" customWidth="1"/>
    <col min="9199" max="9199" width="12.28515625" customWidth="1"/>
    <col min="9200" max="9202" width="13.5703125" customWidth="1"/>
    <col min="9203" max="9204" width="12.28515625" customWidth="1"/>
    <col min="9205" max="9207" width="13.5703125" customWidth="1"/>
    <col min="9208" max="9209" width="12.28515625" customWidth="1"/>
    <col min="9210" max="9212" width="13.5703125" customWidth="1"/>
    <col min="9213" max="9213" width="14.42578125" bestFit="1" customWidth="1"/>
    <col min="9214" max="9214" width="12.28515625" customWidth="1"/>
    <col min="9215" max="9217" width="13.5703125" customWidth="1"/>
    <col min="9218" max="9218" width="13.5703125" bestFit="1" customWidth="1"/>
    <col min="9219" max="9219" width="12.28515625" customWidth="1"/>
    <col min="9220" max="9220" width="11.28515625" customWidth="1"/>
    <col min="9221" max="9222" width="13.5703125" customWidth="1"/>
    <col min="9223" max="9223" width="13.5703125" bestFit="1" customWidth="1"/>
    <col min="9224" max="9224" width="12.28515625" customWidth="1"/>
    <col min="9225" max="9225" width="9.140625" customWidth="1"/>
    <col min="9226" max="9227" width="13.5703125" customWidth="1"/>
    <col min="9228" max="9228" width="14.42578125" bestFit="1" customWidth="1"/>
    <col min="9229" max="9229" width="12.28515625" customWidth="1"/>
    <col min="9230" max="9230" width="13.5703125" bestFit="1" customWidth="1"/>
    <col min="9231" max="9232" width="14.140625" bestFit="1" customWidth="1"/>
    <col min="9233" max="9237" width="12.28515625" customWidth="1"/>
    <col min="9238" max="9238" width="13.5703125" bestFit="1" customWidth="1"/>
    <col min="9239" max="9240" width="14.140625" bestFit="1" customWidth="1"/>
    <col min="9241" max="9245" width="12.28515625" customWidth="1"/>
    <col min="9246" max="9246" width="13.7109375" bestFit="1" customWidth="1"/>
    <col min="9247" max="9248" width="14.28515625" bestFit="1" customWidth="1"/>
    <col min="9249" max="9249" width="14.42578125" bestFit="1" customWidth="1"/>
    <col min="9250" max="9253" width="12.28515625" customWidth="1"/>
    <col min="9254" max="9256" width="13.5703125" bestFit="1" customWidth="1"/>
    <col min="9257" max="9258" width="14.42578125" bestFit="1" customWidth="1"/>
    <col min="9259" max="9260" width="13.28515625" bestFit="1" customWidth="1"/>
    <col min="9261" max="9261" width="12.28515625" customWidth="1"/>
    <col min="9262" max="9264" width="13.5703125" bestFit="1" customWidth="1"/>
    <col min="9265" max="9267" width="14.42578125" bestFit="1" customWidth="1"/>
    <col min="9268" max="9269" width="12.28515625" customWidth="1"/>
    <col min="9270" max="9270" width="10.28515625" customWidth="1"/>
    <col min="9271" max="9272" width="13.5703125" bestFit="1" customWidth="1"/>
    <col min="9273" max="9277" width="12.28515625" customWidth="1"/>
    <col min="9278" max="9278" width="13.5703125" bestFit="1" customWidth="1"/>
    <col min="9279" max="9279" width="14.140625" bestFit="1" customWidth="1"/>
    <col min="9280" max="9280" width="13.5703125" bestFit="1" customWidth="1"/>
    <col min="9281" max="9285" width="12.28515625" customWidth="1"/>
    <col min="9286" max="9286" width="13.5703125" bestFit="1" customWidth="1"/>
    <col min="9287" max="9288" width="14.140625" bestFit="1" customWidth="1"/>
    <col min="9289" max="9293" width="12.28515625" customWidth="1"/>
    <col min="9294" max="9294" width="13.5703125" bestFit="1" customWidth="1"/>
    <col min="9295" max="9296" width="14.140625" bestFit="1" customWidth="1"/>
    <col min="9297" max="9301" width="12.28515625" customWidth="1"/>
    <col min="9302" max="9304" width="13.5703125" bestFit="1" customWidth="1"/>
    <col min="9305" max="9305" width="14.42578125" bestFit="1" customWidth="1"/>
    <col min="9306" max="9306" width="13.28515625" bestFit="1" customWidth="1"/>
    <col min="9307" max="9308" width="14.42578125" bestFit="1" customWidth="1"/>
    <col min="9309" max="9309" width="12.28515625" customWidth="1"/>
    <col min="9310" max="9310" width="12.42578125" bestFit="1" customWidth="1"/>
    <col min="9311" max="9313" width="13.5703125" bestFit="1" customWidth="1"/>
    <col min="9314" max="9316" width="14.42578125" bestFit="1" customWidth="1"/>
    <col min="9317" max="9317" width="12.28515625" customWidth="1"/>
    <col min="9318" max="9318" width="10.28515625" customWidth="1"/>
    <col min="9319" max="9321" width="13.5703125" bestFit="1" customWidth="1"/>
    <col min="9322" max="9322" width="12.42578125" bestFit="1" customWidth="1"/>
    <col min="9323" max="9324" width="13.5703125" bestFit="1" customWidth="1"/>
    <col min="9325" max="9325" width="12.28515625" customWidth="1"/>
    <col min="9326" max="9326" width="13.5703125" bestFit="1" customWidth="1"/>
    <col min="9327" max="9328" width="14.140625" bestFit="1" customWidth="1"/>
    <col min="9329" max="9333" width="12.28515625" customWidth="1"/>
    <col min="9334" max="9334" width="13.5703125" bestFit="1" customWidth="1"/>
    <col min="9335" max="9336" width="14.140625" bestFit="1" customWidth="1"/>
    <col min="9337" max="9337" width="12.28515625" customWidth="1"/>
    <col min="9338" max="9338" width="13.28515625" bestFit="1" customWidth="1"/>
    <col min="9339" max="9340" width="14.42578125" bestFit="1" customWidth="1"/>
    <col min="9341" max="9341" width="12.28515625" customWidth="1"/>
    <col min="9342" max="9342" width="13.5703125" bestFit="1" customWidth="1"/>
    <col min="9343" max="9344" width="14.140625" bestFit="1" customWidth="1"/>
    <col min="9345" max="9348" width="14.42578125" bestFit="1" customWidth="1"/>
    <col min="9349" max="9349" width="12.28515625" customWidth="1"/>
    <col min="9350" max="9350" width="12.42578125" bestFit="1" customWidth="1"/>
    <col min="9351" max="9352" width="13.5703125" bestFit="1" customWidth="1"/>
    <col min="9353" max="9353" width="14.42578125" bestFit="1" customWidth="1"/>
    <col min="9354" max="9356" width="13.5703125" bestFit="1" customWidth="1"/>
    <col min="9357" max="9357" width="12.28515625" customWidth="1"/>
    <col min="9358" max="9358" width="10.28515625" customWidth="1"/>
    <col min="9359" max="9361" width="13.5703125" bestFit="1" customWidth="1"/>
    <col min="9362" max="9364" width="14.42578125" bestFit="1" customWidth="1"/>
    <col min="9365" max="9365" width="12.28515625" customWidth="1"/>
    <col min="9366" max="9366" width="9.140625" customWidth="1"/>
    <col min="9367" max="9369" width="13.5703125" bestFit="1" customWidth="1"/>
    <col min="9370" max="9372" width="14.42578125" bestFit="1" customWidth="1"/>
    <col min="9373" max="9388" width="12.28515625" customWidth="1"/>
    <col min="9389" max="9389" width="12.85546875" customWidth="1"/>
    <col min="9390" max="9390" width="12.28515625" customWidth="1"/>
    <col min="9391" max="9391" width="11.42578125" customWidth="1"/>
    <col min="9392" max="9392" width="11.7109375" customWidth="1"/>
    <col min="9393" max="9400" width="12.28515625" customWidth="1"/>
    <col min="9401" max="9403" width="13.5703125" customWidth="1"/>
    <col min="9404" max="9405" width="12.28515625" customWidth="1"/>
    <col min="9406" max="9408" width="13.5703125" customWidth="1"/>
    <col min="9409" max="9410" width="12.28515625" customWidth="1"/>
    <col min="9411" max="9413" width="13.5703125" customWidth="1"/>
    <col min="9414" max="9415" width="12.28515625" customWidth="1"/>
    <col min="9416" max="9418" width="13.5703125" customWidth="1"/>
    <col min="9419" max="9419" width="14.42578125" bestFit="1" customWidth="1"/>
    <col min="9420" max="9420" width="12.28515625" customWidth="1"/>
    <col min="9421" max="9423" width="13.5703125" customWidth="1"/>
    <col min="9424" max="9424" width="14.42578125" bestFit="1" customWidth="1"/>
    <col min="9425" max="9425" width="12.28515625" customWidth="1"/>
    <col min="9426" max="9426" width="10.28515625" customWidth="1"/>
    <col min="9427" max="9428" width="13.5703125" customWidth="1"/>
    <col min="9429" max="9430" width="12.28515625" customWidth="1"/>
    <col min="9431" max="9433" width="13.5703125" customWidth="1"/>
    <col min="9434" max="9434" width="14.42578125" bestFit="1" customWidth="1"/>
    <col min="9435" max="9435" width="12.28515625" customWidth="1"/>
    <col min="9436" max="9438" width="13.5703125" customWidth="1"/>
    <col min="9439" max="9439" width="14.42578125" bestFit="1" customWidth="1"/>
    <col min="9440" max="9440" width="12.28515625" customWidth="1"/>
    <col min="9441" max="9441" width="11.28515625" customWidth="1"/>
    <col min="9442" max="9443" width="13.5703125" customWidth="1"/>
    <col min="9444" max="9444" width="14.42578125" bestFit="1" customWidth="1"/>
    <col min="9445" max="9445" width="12.28515625" customWidth="1"/>
    <col min="9446" max="9446" width="9.140625" customWidth="1"/>
    <col min="9447" max="9448" width="13.5703125" customWidth="1"/>
    <col min="9449" max="9449" width="13.5703125" bestFit="1" customWidth="1"/>
    <col min="9450" max="9450" width="12.28515625" customWidth="1"/>
    <col min="9451" max="9451" width="6.7109375" customWidth="1"/>
    <col min="9452" max="9453" width="13.5703125" customWidth="1"/>
    <col min="9454" max="9454" width="13.5703125" bestFit="1" customWidth="1"/>
    <col min="9455" max="9455" width="12.28515625" customWidth="1"/>
    <col min="9456" max="9458" width="13.5703125" customWidth="1"/>
    <col min="9459" max="9460" width="12.28515625" customWidth="1"/>
    <col min="9461" max="9463" width="13.5703125" customWidth="1"/>
    <col min="9464" max="9465" width="12.28515625" customWidth="1"/>
    <col min="9466" max="9468" width="13.5703125" customWidth="1"/>
    <col min="9469" max="9469" width="14.42578125" bestFit="1" customWidth="1"/>
    <col min="9470" max="9470" width="12.28515625" customWidth="1"/>
    <col min="9471" max="9473" width="13.5703125" customWidth="1"/>
    <col min="9474" max="9474" width="13.5703125" bestFit="1" customWidth="1"/>
    <col min="9475" max="9475" width="12.28515625" customWidth="1"/>
    <col min="9476" max="9476" width="11.28515625" customWidth="1"/>
    <col min="9477" max="9478" width="13.5703125" customWidth="1"/>
    <col min="9479" max="9479" width="13.5703125" bestFit="1" customWidth="1"/>
    <col min="9480" max="9480" width="12.28515625" customWidth="1"/>
    <col min="9481" max="9481" width="9.140625" customWidth="1"/>
    <col min="9482" max="9483" width="13.5703125" customWidth="1"/>
    <col min="9484" max="9484" width="14.42578125" bestFit="1" customWidth="1"/>
    <col min="9485" max="9485" width="12.28515625" customWidth="1"/>
    <col min="9486" max="9486" width="13.5703125" bestFit="1" customWidth="1"/>
    <col min="9487" max="9488" width="14.140625" bestFit="1" customWidth="1"/>
    <col min="9489" max="9493" width="12.28515625" customWidth="1"/>
    <col min="9494" max="9494" width="13.5703125" bestFit="1" customWidth="1"/>
    <col min="9495" max="9496" width="14.140625" bestFit="1" customWidth="1"/>
    <col min="9497" max="9501" width="12.28515625" customWidth="1"/>
    <col min="9502" max="9502" width="13.7109375" bestFit="1" customWidth="1"/>
    <col min="9503" max="9504" width="14.28515625" bestFit="1" customWidth="1"/>
    <col min="9505" max="9505" width="14.42578125" bestFit="1" customWidth="1"/>
    <col min="9506" max="9509" width="12.28515625" customWidth="1"/>
    <col min="9510" max="9512" width="13.5703125" bestFit="1" customWidth="1"/>
    <col min="9513" max="9514" width="14.42578125" bestFit="1" customWidth="1"/>
    <col min="9515" max="9516" width="13.28515625" bestFit="1" customWidth="1"/>
    <col min="9517" max="9517" width="12.28515625" customWidth="1"/>
    <col min="9518" max="9520" width="13.5703125" bestFit="1" customWidth="1"/>
    <col min="9521" max="9523" width="14.42578125" bestFit="1" customWidth="1"/>
    <col min="9524" max="9525" width="12.28515625" customWidth="1"/>
    <col min="9526" max="9526" width="10.28515625" customWidth="1"/>
    <col min="9527" max="9528" width="13.5703125" bestFit="1" customWidth="1"/>
    <col min="9529" max="9533" width="12.28515625" customWidth="1"/>
    <col min="9534" max="9534" width="13.5703125" bestFit="1" customWidth="1"/>
    <col min="9535" max="9535" width="14.140625" bestFit="1" customWidth="1"/>
    <col min="9536" max="9536" width="13.5703125" bestFit="1" customWidth="1"/>
    <col min="9537" max="9541" width="12.28515625" customWidth="1"/>
    <col min="9542" max="9542" width="13.5703125" bestFit="1" customWidth="1"/>
    <col min="9543" max="9544" width="14.140625" bestFit="1" customWidth="1"/>
    <col min="9545" max="9549" width="12.28515625" customWidth="1"/>
    <col min="9550" max="9550" width="13.5703125" bestFit="1" customWidth="1"/>
    <col min="9551" max="9552" width="14.140625" bestFit="1" customWidth="1"/>
    <col min="9553" max="9557" width="12.28515625" customWidth="1"/>
    <col min="9558" max="9560" width="13.5703125" bestFit="1" customWidth="1"/>
    <col min="9561" max="9561" width="14.42578125" bestFit="1" customWidth="1"/>
    <col min="9562" max="9562" width="13.28515625" bestFit="1" customWidth="1"/>
    <col min="9563" max="9564" width="14.42578125" bestFit="1" customWidth="1"/>
    <col min="9565" max="9565" width="12.28515625" customWidth="1"/>
    <col min="9566" max="9566" width="12.42578125" bestFit="1" customWidth="1"/>
    <col min="9567" max="9569" width="13.5703125" bestFit="1" customWidth="1"/>
    <col min="9570" max="9572" width="14.42578125" bestFit="1" customWidth="1"/>
    <col min="9573" max="9573" width="12.28515625" customWidth="1"/>
    <col min="9574" max="9574" width="10.28515625" customWidth="1"/>
    <col min="9575" max="9577" width="13.5703125" bestFit="1" customWidth="1"/>
    <col min="9578" max="9578" width="12.42578125" bestFit="1" customWidth="1"/>
    <col min="9579" max="9580" width="13.5703125" bestFit="1" customWidth="1"/>
    <col min="9581" max="9581" width="12.28515625" customWidth="1"/>
    <col min="9582" max="9582" width="13.5703125" bestFit="1" customWidth="1"/>
    <col min="9583" max="9584" width="14.140625" bestFit="1" customWidth="1"/>
    <col min="9585" max="9589" width="12.28515625" customWidth="1"/>
    <col min="9590" max="9590" width="13.5703125" bestFit="1" customWidth="1"/>
    <col min="9591" max="9592" width="14.140625" bestFit="1" customWidth="1"/>
    <col min="9593" max="9593" width="12.28515625" customWidth="1"/>
    <col min="9594" max="9594" width="13.28515625" bestFit="1" customWidth="1"/>
    <col min="9595" max="9596" width="14.42578125" bestFit="1" customWidth="1"/>
    <col min="9597" max="9597" width="12.28515625" customWidth="1"/>
    <col min="9598" max="9598" width="13.5703125" bestFit="1" customWidth="1"/>
    <col min="9599" max="9600" width="14.140625" bestFit="1" customWidth="1"/>
    <col min="9601" max="9604" width="14.42578125" bestFit="1" customWidth="1"/>
    <col min="9605" max="9605" width="12.28515625" customWidth="1"/>
    <col min="9606" max="9606" width="12.42578125" bestFit="1" customWidth="1"/>
    <col min="9607" max="9608" width="13.5703125" bestFit="1" customWidth="1"/>
    <col min="9609" max="9609" width="14.42578125" bestFit="1" customWidth="1"/>
    <col min="9610" max="9612" width="13.5703125" bestFit="1" customWidth="1"/>
    <col min="9613" max="9613" width="12.28515625" customWidth="1"/>
    <col min="9614" max="9614" width="10.28515625" customWidth="1"/>
    <col min="9615" max="9617" width="13.5703125" bestFit="1" customWidth="1"/>
    <col min="9618" max="9620" width="14.42578125" bestFit="1" customWidth="1"/>
    <col min="9621" max="9621" width="12.28515625" customWidth="1"/>
    <col min="9622" max="9622" width="9.140625" customWidth="1"/>
    <col min="9623" max="9625" width="13.5703125" bestFit="1" customWidth="1"/>
    <col min="9626" max="9628" width="14.42578125" bestFit="1" customWidth="1"/>
    <col min="9629" max="9644" width="12.28515625" customWidth="1"/>
    <col min="9645" max="9645" width="12.85546875" customWidth="1"/>
    <col min="9646" max="9646" width="12.28515625" customWidth="1"/>
    <col min="9647" max="9647" width="11.42578125" customWidth="1"/>
    <col min="9648" max="9648" width="11.7109375" customWidth="1"/>
    <col min="9649" max="9656" width="12.28515625" customWidth="1"/>
    <col min="9657" max="9659" width="13.5703125" customWidth="1"/>
    <col min="9660" max="9661" width="12.28515625" customWidth="1"/>
    <col min="9662" max="9664" width="13.5703125" customWidth="1"/>
    <col min="9665" max="9666" width="12.28515625" customWidth="1"/>
    <col min="9667" max="9669" width="13.5703125" customWidth="1"/>
    <col min="9670" max="9671" width="12.28515625" customWidth="1"/>
    <col min="9672" max="9674" width="13.5703125" customWidth="1"/>
    <col min="9675" max="9675" width="14.42578125" bestFit="1" customWidth="1"/>
    <col min="9676" max="9676" width="12.28515625" customWidth="1"/>
    <col min="9677" max="9679" width="13.5703125" customWidth="1"/>
    <col min="9680" max="9680" width="14.42578125" bestFit="1" customWidth="1"/>
    <col min="9681" max="9681" width="12.28515625" customWidth="1"/>
    <col min="9682" max="9682" width="10.28515625" customWidth="1"/>
    <col min="9683" max="9684" width="13.5703125" customWidth="1"/>
    <col min="9685" max="9686" width="12.28515625" customWidth="1"/>
    <col min="9687" max="9689" width="13.5703125" customWidth="1"/>
    <col min="9690" max="9690" width="14.42578125" bestFit="1" customWidth="1"/>
    <col min="9691" max="9691" width="12.28515625" customWidth="1"/>
    <col min="9692" max="9694" width="13.5703125" customWidth="1"/>
    <col min="9695" max="9695" width="14.42578125" bestFit="1" customWidth="1"/>
    <col min="9696" max="9696" width="12.28515625" customWidth="1"/>
    <col min="9697" max="9697" width="11.28515625" customWidth="1"/>
    <col min="9698" max="9699" width="13.5703125" customWidth="1"/>
    <col min="9700" max="9700" width="14.42578125" bestFit="1" customWidth="1"/>
    <col min="9701" max="9701" width="12.28515625" customWidth="1"/>
    <col min="9702" max="9702" width="9.140625" customWidth="1"/>
    <col min="9703" max="9704" width="13.5703125" customWidth="1"/>
    <col min="9705" max="9705" width="13.5703125" bestFit="1" customWidth="1"/>
    <col min="9706" max="9706" width="12.28515625" customWidth="1"/>
    <col min="9707" max="9707" width="6.7109375" customWidth="1"/>
    <col min="9708" max="9709" width="13.5703125" customWidth="1"/>
    <col min="9710" max="9710" width="13.5703125" bestFit="1" customWidth="1"/>
    <col min="9711" max="9711" width="12.28515625" customWidth="1"/>
    <col min="9712" max="9714" width="13.5703125" customWidth="1"/>
    <col min="9715" max="9716" width="12.28515625" customWidth="1"/>
    <col min="9717" max="9719" width="13.5703125" customWidth="1"/>
    <col min="9720" max="9721" width="12.28515625" customWidth="1"/>
    <col min="9722" max="9724" width="13.5703125" customWidth="1"/>
    <col min="9725" max="9725" width="14.42578125" bestFit="1" customWidth="1"/>
    <col min="9726" max="9726" width="12.28515625" customWidth="1"/>
    <col min="9727" max="9729" width="13.5703125" customWidth="1"/>
    <col min="9730" max="9730" width="13.5703125" bestFit="1" customWidth="1"/>
    <col min="9731" max="9731" width="12.28515625" customWidth="1"/>
    <col min="9732" max="9732" width="11.28515625" customWidth="1"/>
    <col min="9733" max="9734" width="13.5703125" customWidth="1"/>
    <col min="9735" max="9735" width="13.5703125" bestFit="1" customWidth="1"/>
    <col min="9736" max="9736" width="12.28515625" customWidth="1"/>
    <col min="9737" max="9737" width="9.140625" customWidth="1"/>
    <col min="9738" max="9739" width="13.5703125" customWidth="1"/>
    <col min="9740" max="9740" width="14.42578125" bestFit="1" customWidth="1"/>
    <col min="9741" max="9741" width="12.28515625" customWidth="1"/>
    <col min="9742" max="9742" width="13.5703125" bestFit="1" customWidth="1"/>
    <col min="9743" max="9744" width="14.140625" bestFit="1" customWidth="1"/>
    <col min="9745" max="9749" width="12.28515625" customWidth="1"/>
    <col min="9750" max="9750" width="13.5703125" bestFit="1" customWidth="1"/>
    <col min="9751" max="9752" width="14.140625" bestFit="1" customWidth="1"/>
    <col min="9753" max="9757" width="12.28515625" customWidth="1"/>
    <col min="9758" max="9758" width="13.7109375" bestFit="1" customWidth="1"/>
    <col min="9759" max="9760" width="14.28515625" bestFit="1" customWidth="1"/>
    <col min="9761" max="9761" width="14.42578125" bestFit="1" customWidth="1"/>
    <col min="9762" max="9765" width="12.28515625" customWidth="1"/>
    <col min="9766" max="9768" width="13.5703125" bestFit="1" customWidth="1"/>
    <col min="9769" max="9770" width="14.42578125" bestFit="1" customWidth="1"/>
    <col min="9771" max="9772" width="13.28515625" bestFit="1" customWidth="1"/>
    <col min="9773" max="9773" width="12.28515625" customWidth="1"/>
    <col min="9774" max="9776" width="13.5703125" bestFit="1" customWidth="1"/>
    <col min="9777" max="9779" width="14.42578125" bestFit="1" customWidth="1"/>
    <col min="9780" max="9781" width="12.28515625" customWidth="1"/>
    <col min="9782" max="9782" width="10.28515625" customWidth="1"/>
    <col min="9783" max="9784" width="13.5703125" bestFit="1" customWidth="1"/>
    <col min="9785" max="9789" width="12.28515625" customWidth="1"/>
    <col min="9790" max="9790" width="13.5703125" bestFit="1" customWidth="1"/>
    <col min="9791" max="9791" width="14.140625" bestFit="1" customWidth="1"/>
    <col min="9792" max="9792" width="13.5703125" bestFit="1" customWidth="1"/>
    <col min="9793" max="9797" width="12.28515625" customWidth="1"/>
    <col min="9798" max="9798" width="13.5703125" bestFit="1" customWidth="1"/>
    <col min="9799" max="9800" width="14.140625" bestFit="1" customWidth="1"/>
    <col min="9801" max="9805" width="12.28515625" customWidth="1"/>
    <col min="9806" max="9806" width="13.5703125" bestFit="1" customWidth="1"/>
    <col min="9807" max="9808" width="14.140625" bestFit="1" customWidth="1"/>
    <col min="9809" max="9813" width="12.28515625" customWidth="1"/>
    <col min="9814" max="9816" width="13.5703125" bestFit="1" customWidth="1"/>
    <col min="9817" max="9817" width="14.42578125" bestFit="1" customWidth="1"/>
    <col min="9818" max="9818" width="13.28515625" bestFit="1" customWidth="1"/>
    <col min="9819" max="9820" width="14.42578125" bestFit="1" customWidth="1"/>
    <col min="9821" max="9821" width="12.28515625" customWidth="1"/>
    <col min="9822" max="9822" width="12.42578125" bestFit="1" customWidth="1"/>
    <col min="9823" max="9825" width="13.5703125" bestFit="1" customWidth="1"/>
    <col min="9826" max="9828" width="14.42578125" bestFit="1" customWidth="1"/>
    <col min="9829" max="9829" width="12.28515625" customWidth="1"/>
    <col min="9830" max="9830" width="10.28515625" customWidth="1"/>
    <col min="9831" max="9833" width="13.5703125" bestFit="1" customWidth="1"/>
    <col min="9834" max="9834" width="12.42578125" bestFit="1" customWidth="1"/>
    <col min="9835" max="9836" width="13.5703125" bestFit="1" customWidth="1"/>
    <col min="9837" max="9837" width="12.28515625" customWidth="1"/>
    <col min="9838" max="9838" width="13.5703125" bestFit="1" customWidth="1"/>
    <col min="9839" max="9840" width="14.140625" bestFit="1" customWidth="1"/>
    <col min="9841" max="9845" width="12.28515625" customWidth="1"/>
    <col min="9846" max="9846" width="13.5703125" bestFit="1" customWidth="1"/>
    <col min="9847" max="9848" width="14.140625" bestFit="1" customWidth="1"/>
    <col min="9849" max="9849" width="12.28515625" customWidth="1"/>
    <col min="9850" max="9850" width="13.28515625" bestFit="1" customWidth="1"/>
    <col min="9851" max="9852" width="14.42578125" bestFit="1" customWidth="1"/>
    <col min="9853" max="9853" width="12.28515625" customWidth="1"/>
    <col min="9854" max="9854" width="13.5703125" bestFit="1" customWidth="1"/>
    <col min="9855" max="9856" width="14.140625" bestFit="1" customWidth="1"/>
    <col min="9857" max="9860" width="14.42578125" bestFit="1" customWidth="1"/>
    <col min="9861" max="9861" width="12.28515625" customWidth="1"/>
    <col min="9862" max="9862" width="12.42578125" bestFit="1" customWidth="1"/>
    <col min="9863" max="9864" width="13.5703125" bestFit="1" customWidth="1"/>
    <col min="9865" max="9865" width="14.42578125" bestFit="1" customWidth="1"/>
    <col min="9866" max="9868" width="13.5703125" bestFit="1" customWidth="1"/>
    <col min="9869" max="9869" width="12.28515625" customWidth="1"/>
    <col min="9870" max="9870" width="10.28515625" customWidth="1"/>
    <col min="9871" max="9873" width="13.5703125" bestFit="1" customWidth="1"/>
    <col min="9874" max="9876" width="14.42578125" bestFit="1" customWidth="1"/>
    <col min="9877" max="9877" width="12.28515625" customWidth="1"/>
    <col min="9878" max="9878" width="9.140625" customWidth="1"/>
    <col min="9879" max="9881" width="13.5703125" bestFit="1" customWidth="1"/>
    <col min="9882" max="9884" width="14.42578125" bestFit="1" customWidth="1"/>
    <col min="9885" max="9900" width="12.28515625" customWidth="1"/>
    <col min="9901" max="9901" width="12.85546875" customWidth="1"/>
    <col min="9902" max="9902" width="12.28515625" customWidth="1"/>
    <col min="9903" max="9903" width="11.42578125" customWidth="1"/>
    <col min="9904" max="9904" width="11.7109375" customWidth="1"/>
    <col min="9905" max="9912" width="12.28515625" customWidth="1"/>
    <col min="9913" max="9915" width="13.5703125" customWidth="1"/>
    <col min="9916" max="9917" width="12.28515625" customWidth="1"/>
    <col min="9918" max="9920" width="13.5703125" customWidth="1"/>
    <col min="9921" max="9922" width="12.28515625" customWidth="1"/>
    <col min="9923" max="9925" width="13.5703125" customWidth="1"/>
    <col min="9926" max="9927" width="12.28515625" customWidth="1"/>
    <col min="9928" max="9930" width="13.5703125" customWidth="1"/>
    <col min="9931" max="9931" width="14.42578125" bestFit="1" customWidth="1"/>
    <col min="9932" max="9932" width="12.28515625" customWidth="1"/>
    <col min="9933" max="9935" width="13.5703125" customWidth="1"/>
    <col min="9936" max="9936" width="14.42578125" bestFit="1" customWidth="1"/>
    <col min="9937" max="9937" width="12.28515625" customWidth="1"/>
    <col min="9938" max="9938" width="10.28515625" customWidth="1"/>
    <col min="9939" max="9940" width="13.5703125" customWidth="1"/>
    <col min="9941" max="9942" width="12.28515625" customWidth="1"/>
    <col min="9943" max="9945" width="13.5703125" customWidth="1"/>
    <col min="9946" max="9946" width="14.42578125" bestFit="1" customWidth="1"/>
    <col min="9947" max="9947" width="12.28515625" customWidth="1"/>
    <col min="9948" max="9950" width="13.5703125" customWidth="1"/>
    <col min="9951" max="9951" width="14.42578125" bestFit="1" customWidth="1"/>
    <col min="9952" max="9952" width="12.28515625" customWidth="1"/>
    <col min="9953" max="9953" width="11.28515625" customWidth="1"/>
    <col min="9954" max="9955" width="13.5703125" customWidth="1"/>
    <col min="9956" max="9956" width="14.42578125" bestFit="1" customWidth="1"/>
    <col min="9957" max="9957" width="12.28515625" customWidth="1"/>
    <col min="9958" max="9958" width="9.140625" customWidth="1"/>
    <col min="9959" max="9960" width="13.5703125" customWidth="1"/>
    <col min="9961" max="9961" width="13.5703125" bestFit="1" customWidth="1"/>
    <col min="9962" max="9962" width="12.28515625" customWidth="1"/>
    <col min="9963" max="9963" width="6.7109375" customWidth="1"/>
    <col min="9964" max="9965" width="13.5703125" customWidth="1"/>
    <col min="9966" max="9966" width="13.5703125" bestFit="1" customWidth="1"/>
    <col min="9967" max="9967" width="12.28515625" customWidth="1"/>
    <col min="9968" max="9970" width="13.5703125" customWidth="1"/>
    <col min="9971" max="9972" width="12.28515625" customWidth="1"/>
    <col min="9973" max="9975" width="13.5703125" customWidth="1"/>
    <col min="9976" max="9977" width="12.28515625" customWidth="1"/>
    <col min="9978" max="9980" width="13.5703125" customWidth="1"/>
    <col min="9981" max="9981" width="14.42578125" bestFit="1" customWidth="1"/>
    <col min="9982" max="9982" width="12.28515625" customWidth="1"/>
    <col min="9983" max="9985" width="13.5703125" customWidth="1"/>
    <col min="9986" max="9986" width="13.5703125" bestFit="1" customWidth="1"/>
    <col min="9987" max="9987" width="12.28515625" customWidth="1"/>
    <col min="9988" max="9988" width="11.28515625" customWidth="1"/>
    <col min="9989" max="9990" width="13.5703125" customWidth="1"/>
    <col min="9991" max="9991" width="13.5703125" bestFit="1" customWidth="1"/>
    <col min="9992" max="9992" width="12.28515625" customWidth="1"/>
    <col min="9993" max="9993" width="9.140625" customWidth="1"/>
    <col min="9994" max="9995" width="13.5703125" customWidth="1"/>
    <col min="9996" max="9996" width="14.42578125" bestFit="1" customWidth="1"/>
    <col min="9997" max="9997" width="12.28515625" customWidth="1"/>
    <col min="9998" max="9998" width="13.5703125" bestFit="1" customWidth="1"/>
    <col min="9999" max="10000" width="14.140625" bestFit="1" customWidth="1"/>
    <col min="10001" max="10005" width="12.28515625" customWidth="1"/>
    <col min="10006" max="10006" width="13.5703125" bestFit="1" customWidth="1"/>
    <col min="10007" max="10008" width="14.140625" bestFit="1" customWidth="1"/>
    <col min="10009" max="10013" width="12.28515625" customWidth="1"/>
    <col min="10014" max="10014" width="13.7109375" bestFit="1" customWidth="1"/>
    <col min="10015" max="10016" width="14.28515625" bestFit="1" customWidth="1"/>
    <col min="10017" max="10017" width="14.42578125" bestFit="1" customWidth="1"/>
    <col min="10018" max="10021" width="12.28515625" customWidth="1"/>
    <col min="10022" max="10024" width="13.5703125" bestFit="1" customWidth="1"/>
    <col min="10025" max="10026" width="14.42578125" bestFit="1" customWidth="1"/>
    <col min="10027" max="10028" width="13.28515625" bestFit="1" customWidth="1"/>
    <col min="10029" max="10029" width="12.28515625" customWidth="1"/>
    <col min="10030" max="10032" width="13.5703125" bestFit="1" customWidth="1"/>
    <col min="10033" max="10035" width="14.42578125" bestFit="1" customWidth="1"/>
    <col min="10036" max="10037" width="12.28515625" customWidth="1"/>
    <col min="10038" max="10038" width="10.28515625" customWidth="1"/>
    <col min="10039" max="10040" width="13.5703125" bestFit="1" customWidth="1"/>
    <col min="10041" max="10045" width="12.28515625" customWidth="1"/>
    <col min="10046" max="10046" width="13.5703125" bestFit="1" customWidth="1"/>
    <col min="10047" max="10047" width="14.140625" bestFit="1" customWidth="1"/>
    <col min="10048" max="10048" width="13.5703125" bestFit="1" customWidth="1"/>
    <col min="10049" max="10053" width="12.28515625" customWidth="1"/>
    <col min="10054" max="10054" width="13.5703125" bestFit="1" customWidth="1"/>
    <col min="10055" max="10056" width="14.140625" bestFit="1" customWidth="1"/>
    <col min="10057" max="10061" width="12.28515625" customWidth="1"/>
    <col min="10062" max="10062" width="13.5703125" bestFit="1" customWidth="1"/>
    <col min="10063" max="10064" width="14.140625" bestFit="1" customWidth="1"/>
    <col min="10065" max="10069" width="12.28515625" customWidth="1"/>
    <col min="10070" max="10072" width="13.5703125" bestFit="1" customWidth="1"/>
    <col min="10073" max="10073" width="14.42578125" bestFit="1" customWidth="1"/>
    <col min="10074" max="10074" width="13.28515625" bestFit="1" customWidth="1"/>
    <col min="10075" max="10076" width="14.42578125" bestFit="1" customWidth="1"/>
    <col min="10077" max="10077" width="12.28515625" customWidth="1"/>
    <col min="10078" max="10078" width="12.42578125" bestFit="1" customWidth="1"/>
    <col min="10079" max="10081" width="13.5703125" bestFit="1" customWidth="1"/>
    <col min="10082" max="10084" width="14.42578125" bestFit="1" customWidth="1"/>
    <col min="10085" max="10085" width="12.28515625" customWidth="1"/>
    <col min="10086" max="10086" width="10.28515625" customWidth="1"/>
    <col min="10087" max="10089" width="13.5703125" bestFit="1" customWidth="1"/>
    <col min="10090" max="10090" width="12.42578125" bestFit="1" customWidth="1"/>
    <col min="10091" max="10092" width="13.5703125" bestFit="1" customWidth="1"/>
    <col min="10093" max="10093" width="12.28515625" customWidth="1"/>
    <col min="10094" max="10094" width="13.5703125" bestFit="1" customWidth="1"/>
    <col min="10095" max="10096" width="14.140625" bestFit="1" customWidth="1"/>
    <col min="10097" max="10101" width="12.28515625" customWidth="1"/>
    <col min="10102" max="10102" width="13.5703125" bestFit="1" customWidth="1"/>
    <col min="10103" max="10104" width="14.140625" bestFit="1" customWidth="1"/>
    <col min="10105" max="10105" width="12.28515625" customWidth="1"/>
    <col min="10106" max="10106" width="13.28515625" bestFit="1" customWidth="1"/>
    <col min="10107" max="10108" width="14.42578125" bestFit="1" customWidth="1"/>
    <col min="10109" max="10109" width="12.28515625" customWidth="1"/>
    <col min="10110" max="10110" width="13.5703125" bestFit="1" customWidth="1"/>
    <col min="10111" max="10112" width="14.140625" bestFit="1" customWidth="1"/>
    <col min="10113" max="10116" width="14.42578125" bestFit="1" customWidth="1"/>
    <col min="10117" max="10117" width="12.28515625" customWidth="1"/>
    <col min="10118" max="10118" width="12.42578125" bestFit="1" customWidth="1"/>
    <col min="10119" max="10120" width="13.5703125" bestFit="1" customWidth="1"/>
    <col min="10121" max="10121" width="14.42578125" bestFit="1" customWidth="1"/>
    <col min="10122" max="10124" width="13.5703125" bestFit="1" customWidth="1"/>
    <col min="10125" max="10125" width="12.28515625" customWidth="1"/>
    <col min="10126" max="10126" width="10.28515625" customWidth="1"/>
    <col min="10127" max="10129" width="13.5703125" bestFit="1" customWidth="1"/>
    <col min="10130" max="10132" width="14.42578125" bestFit="1" customWidth="1"/>
    <col min="10133" max="10133" width="12.28515625" customWidth="1"/>
    <col min="10134" max="10134" width="9.140625" customWidth="1"/>
    <col min="10135" max="10137" width="13.5703125" bestFit="1" customWidth="1"/>
    <col min="10138" max="10140" width="14.42578125" bestFit="1" customWidth="1"/>
    <col min="10141" max="10156" width="12.28515625" customWidth="1"/>
    <col min="10157" max="10157" width="12.85546875" customWidth="1"/>
    <col min="10158" max="10158" width="12.28515625" customWidth="1"/>
    <col min="10159" max="10159" width="11.42578125" customWidth="1"/>
    <col min="10160" max="10160" width="11.7109375" customWidth="1"/>
    <col min="10161" max="10168" width="12.28515625" customWidth="1"/>
    <col min="10169" max="10171" width="13.5703125" customWidth="1"/>
    <col min="10172" max="10173" width="12.28515625" customWidth="1"/>
    <col min="10174" max="10176" width="13.5703125" customWidth="1"/>
    <col min="10177" max="10178" width="12.28515625" customWidth="1"/>
    <col min="10179" max="10181" width="13.5703125" customWidth="1"/>
    <col min="10182" max="10183" width="12.28515625" customWidth="1"/>
    <col min="10184" max="10186" width="13.5703125" customWidth="1"/>
    <col min="10187" max="10187" width="14.42578125" bestFit="1" customWidth="1"/>
    <col min="10188" max="10188" width="12.28515625" customWidth="1"/>
    <col min="10189" max="10191" width="13.5703125" customWidth="1"/>
    <col min="10192" max="10192" width="14.42578125" bestFit="1" customWidth="1"/>
    <col min="10193" max="10193" width="12.28515625" customWidth="1"/>
    <col min="10194" max="10194" width="10.28515625" customWidth="1"/>
    <col min="10195" max="10196" width="13.5703125" customWidth="1"/>
    <col min="10197" max="10198" width="12.28515625" customWidth="1"/>
    <col min="10199" max="10201" width="13.5703125" customWidth="1"/>
    <col min="10202" max="10202" width="14.42578125" bestFit="1" customWidth="1"/>
    <col min="10203" max="10203" width="12.28515625" customWidth="1"/>
    <col min="10204" max="10206" width="13.5703125" customWidth="1"/>
    <col min="10207" max="10207" width="14.42578125" bestFit="1" customWidth="1"/>
    <col min="10208" max="10208" width="12.28515625" customWidth="1"/>
    <col min="10209" max="10209" width="11.28515625" customWidth="1"/>
    <col min="10210" max="10211" width="13.5703125" customWidth="1"/>
    <col min="10212" max="10212" width="14.42578125" bestFit="1" customWidth="1"/>
    <col min="10213" max="10213" width="12.28515625" customWidth="1"/>
    <col min="10214" max="10214" width="9.140625" customWidth="1"/>
    <col min="10215" max="10216" width="13.5703125" customWidth="1"/>
    <col min="10217" max="10217" width="13.5703125" bestFit="1" customWidth="1"/>
    <col min="10218" max="10218" width="12.28515625" customWidth="1"/>
    <col min="10219" max="10219" width="6.7109375" customWidth="1"/>
    <col min="10220" max="10221" width="13.5703125" customWidth="1"/>
    <col min="10222" max="10222" width="13.5703125" bestFit="1" customWidth="1"/>
    <col min="10223" max="10223" width="12.28515625" customWidth="1"/>
    <col min="10224" max="10226" width="13.5703125" customWidth="1"/>
    <col min="10227" max="10228" width="12.28515625" customWidth="1"/>
    <col min="10229" max="10231" width="13.5703125" customWidth="1"/>
    <col min="10232" max="10233" width="12.28515625" customWidth="1"/>
    <col min="10234" max="10236" width="13.5703125" customWidth="1"/>
    <col min="10237" max="10237" width="14.42578125" bestFit="1" customWidth="1"/>
    <col min="10238" max="10238" width="12.28515625" customWidth="1"/>
    <col min="10239" max="10241" width="13.5703125" customWidth="1"/>
    <col min="10242" max="10242" width="13.5703125" bestFit="1" customWidth="1"/>
    <col min="10243" max="10243" width="12.28515625" customWidth="1"/>
    <col min="10244" max="10244" width="11.28515625" customWidth="1"/>
    <col min="10245" max="10246" width="13.5703125" customWidth="1"/>
    <col min="10247" max="10247" width="13.5703125" bestFit="1" customWidth="1"/>
    <col min="10248" max="10248" width="12.28515625" customWidth="1"/>
    <col min="10249" max="10249" width="9.140625" customWidth="1"/>
    <col min="10250" max="10251" width="13.5703125" customWidth="1"/>
    <col min="10252" max="10252" width="14.42578125" bestFit="1" customWidth="1"/>
    <col min="10253" max="10253" width="12.28515625" customWidth="1"/>
    <col min="10254" max="10254" width="13.5703125" bestFit="1" customWidth="1"/>
    <col min="10255" max="10256" width="14.140625" bestFit="1" customWidth="1"/>
    <col min="10257" max="10261" width="12.28515625" customWidth="1"/>
    <col min="10262" max="10262" width="13.5703125" bestFit="1" customWidth="1"/>
    <col min="10263" max="10264" width="14.140625" bestFit="1" customWidth="1"/>
    <col min="10265" max="10269" width="12.28515625" customWidth="1"/>
    <col min="10270" max="10270" width="13.7109375" bestFit="1" customWidth="1"/>
    <col min="10271" max="10272" width="14.28515625" bestFit="1" customWidth="1"/>
    <col min="10273" max="10273" width="14.42578125" bestFit="1" customWidth="1"/>
    <col min="10274" max="10277" width="12.28515625" customWidth="1"/>
    <col min="10278" max="10280" width="13.5703125" bestFit="1" customWidth="1"/>
    <col min="10281" max="10282" width="14.42578125" bestFit="1" customWidth="1"/>
    <col min="10283" max="10284" width="13.28515625" bestFit="1" customWidth="1"/>
    <col min="10285" max="10285" width="12.28515625" customWidth="1"/>
    <col min="10286" max="10288" width="13.5703125" bestFit="1" customWidth="1"/>
    <col min="10289" max="10291" width="14.42578125" bestFit="1" customWidth="1"/>
    <col min="10292" max="10293" width="12.28515625" customWidth="1"/>
    <col min="10294" max="10294" width="10.28515625" customWidth="1"/>
    <col min="10295" max="10296" width="13.5703125" bestFit="1" customWidth="1"/>
    <col min="10297" max="10301" width="12.28515625" customWidth="1"/>
    <col min="10302" max="10302" width="13.5703125" bestFit="1" customWidth="1"/>
    <col min="10303" max="10303" width="14.140625" bestFit="1" customWidth="1"/>
    <col min="10304" max="10304" width="13.5703125" bestFit="1" customWidth="1"/>
    <col min="10305" max="10309" width="12.28515625" customWidth="1"/>
    <col min="10310" max="10310" width="13.5703125" bestFit="1" customWidth="1"/>
    <col min="10311" max="10312" width="14.140625" bestFit="1" customWidth="1"/>
    <col min="10313" max="10317" width="12.28515625" customWidth="1"/>
    <col min="10318" max="10318" width="13.5703125" bestFit="1" customWidth="1"/>
    <col min="10319" max="10320" width="14.140625" bestFit="1" customWidth="1"/>
    <col min="10321" max="10325" width="12.28515625" customWidth="1"/>
    <col min="10326" max="10328" width="13.5703125" bestFit="1" customWidth="1"/>
    <col min="10329" max="10329" width="14.42578125" bestFit="1" customWidth="1"/>
    <col min="10330" max="10330" width="13.28515625" bestFit="1" customWidth="1"/>
    <col min="10331" max="10332" width="14.42578125" bestFit="1" customWidth="1"/>
    <col min="10333" max="10333" width="12.28515625" customWidth="1"/>
    <col min="10334" max="10334" width="12.42578125" bestFit="1" customWidth="1"/>
    <col min="10335" max="10337" width="13.5703125" bestFit="1" customWidth="1"/>
    <col min="10338" max="10340" width="14.42578125" bestFit="1" customWidth="1"/>
    <col min="10341" max="10341" width="12.28515625" customWidth="1"/>
    <col min="10342" max="10342" width="10.28515625" customWidth="1"/>
    <col min="10343" max="10345" width="13.5703125" bestFit="1" customWidth="1"/>
    <col min="10346" max="10346" width="12.42578125" bestFit="1" customWidth="1"/>
    <col min="10347" max="10348" width="13.5703125" bestFit="1" customWidth="1"/>
    <col min="10349" max="10349" width="12.28515625" customWidth="1"/>
    <col min="10350" max="10350" width="13.5703125" bestFit="1" customWidth="1"/>
    <col min="10351" max="10352" width="14.140625" bestFit="1" customWidth="1"/>
    <col min="10353" max="10357" width="12.28515625" customWidth="1"/>
    <col min="10358" max="10358" width="13.5703125" bestFit="1" customWidth="1"/>
    <col min="10359" max="10360" width="14.140625" bestFit="1" customWidth="1"/>
    <col min="10361" max="10361" width="12.28515625" customWidth="1"/>
    <col min="10362" max="10362" width="13.28515625" bestFit="1" customWidth="1"/>
    <col min="10363" max="10364" width="14.42578125" bestFit="1" customWidth="1"/>
    <col min="10365" max="10365" width="12.28515625" customWidth="1"/>
    <col min="10366" max="10366" width="13.5703125" bestFit="1" customWidth="1"/>
    <col min="10367" max="10368" width="14.140625" bestFit="1" customWidth="1"/>
    <col min="10369" max="10372" width="14.42578125" bestFit="1" customWidth="1"/>
    <col min="10373" max="10373" width="12.28515625" customWidth="1"/>
    <col min="10374" max="10374" width="12.42578125" bestFit="1" customWidth="1"/>
    <col min="10375" max="10376" width="13.5703125" bestFit="1" customWidth="1"/>
    <col min="10377" max="10377" width="14.42578125" bestFit="1" customWidth="1"/>
    <col min="10378" max="10380" width="13.5703125" bestFit="1" customWidth="1"/>
    <col min="10381" max="10381" width="12.28515625" customWidth="1"/>
    <col min="10382" max="10382" width="10.28515625" customWidth="1"/>
    <col min="10383" max="10385" width="13.5703125" bestFit="1" customWidth="1"/>
    <col min="10386" max="10388" width="14.42578125" bestFit="1" customWidth="1"/>
    <col min="10389" max="10389" width="12.28515625" customWidth="1"/>
    <col min="10390" max="10390" width="9.140625" customWidth="1"/>
    <col min="10391" max="10393" width="13.5703125" bestFit="1" customWidth="1"/>
    <col min="10394" max="10396" width="14.42578125" bestFit="1" customWidth="1"/>
    <col min="10397" max="10412" width="12.28515625" customWidth="1"/>
    <col min="10413" max="10413" width="12.85546875" customWidth="1"/>
    <col min="10414" max="10414" width="12.28515625" customWidth="1"/>
    <col min="10415" max="10415" width="11.42578125" customWidth="1"/>
    <col min="10416" max="10416" width="11.7109375" customWidth="1"/>
    <col min="10417" max="10424" width="12.28515625" customWidth="1"/>
    <col min="10425" max="10427" width="13.5703125" customWidth="1"/>
    <col min="10428" max="10429" width="12.28515625" customWidth="1"/>
    <col min="10430" max="10432" width="13.5703125" customWidth="1"/>
    <col min="10433" max="10434" width="12.28515625" customWidth="1"/>
    <col min="10435" max="10437" width="13.5703125" customWidth="1"/>
    <col min="10438" max="10439" width="12.28515625" customWidth="1"/>
    <col min="10440" max="10442" width="13.5703125" customWidth="1"/>
    <col min="10443" max="10443" width="14.42578125" bestFit="1" customWidth="1"/>
    <col min="10444" max="10444" width="12.28515625" customWidth="1"/>
    <col min="10445" max="10447" width="13.5703125" customWidth="1"/>
    <col min="10448" max="10448" width="14.42578125" bestFit="1" customWidth="1"/>
    <col min="10449" max="10449" width="12.28515625" customWidth="1"/>
    <col min="10450" max="10450" width="10.28515625" customWidth="1"/>
    <col min="10451" max="10452" width="13.5703125" customWidth="1"/>
    <col min="10453" max="10454" width="12.28515625" customWidth="1"/>
    <col min="10455" max="10457" width="13.5703125" customWidth="1"/>
    <col min="10458" max="10458" width="14.42578125" bestFit="1" customWidth="1"/>
    <col min="10459" max="10459" width="12.28515625" customWidth="1"/>
    <col min="10460" max="10462" width="13.5703125" customWidth="1"/>
    <col min="10463" max="10463" width="14.42578125" bestFit="1" customWidth="1"/>
    <col min="10464" max="10464" width="12.28515625" customWidth="1"/>
    <col min="10465" max="10465" width="11.28515625" customWidth="1"/>
    <col min="10466" max="10467" width="13.5703125" customWidth="1"/>
    <col min="10468" max="10468" width="14.42578125" bestFit="1" customWidth="1"/>
    <col min="10469" max="10469" width="12.28515625" customWidth="1"/>
    <col min="10470" max="10470" width="9.140625" customWidth="1"/>
    <col min="10471" max="10472" width="13.5703125" customWidth="1"/>
    <col min="10473" max="10473" width="13.5703125" bestFit="1" customWidth="1"/>
    <col min="10474" max="10474" width="12.28515625" customWidth="1"/>
    <col min="10475" max="10475" width="6.7109375" customWidth="1"/>
    <col min="10476" max="10477" width="13.5703125" customWidth="1"/>
    <col min="10478" max="10478" width="13.5703125" bestFit="1" customWidth="1"/>
    <col min="10479" max="10479" width="12.28515625" customWidth="1"/>
    <col min="10480" max="10482" width="13.5703125" customWidth="1"/>
    <col min="10483" max="10484" width="12.28515625" customWidth="1"/>
    <col min="10485" max="10487" width="13.5703125" customWidth="1"/>
    <col min="10488" max="10489" width="12.28515625" customWidth="1"/>
    <col min="10490" max="10492" width="13.5703125" customWidth="1"/>
    <col min="10493" max="10493" width="14.42578125" bestFit="1" customWidth="1"/>
    <col min="10494" max="10494" width="12.28515625" customWidth="1"/>
    <col min="10495" max="10497" width="13.5703125" customWidth="1"/>
    <col min="10498" max="10498" width="13.5703125" bestFit="1" customWidth="1"/>
    <col min="10499" max="10499" width="12.28515625" customWidth="1"/>
    <col min="10500" max="10500" width="11.28515625" customWidth="1"/>
    <col min="10501" max="10502" width="13.5703125" customWidth="1"/>
    <col min="10503" max="10503" width="13.5703125" bestFit="1" customWidth="1"/>
    <col min="10504" max="10504" width="12.28515625" customWidth="1"/>
    <col min="10505" max="10505" width="9.140625" customWidth="1"/>
    <col min="10506" max="10507" width="13.5703125" customWidth="1"/>
    <col min="10508" max="10508" width="14.42578125" bestFit="1" customWidth="1"/>
    <col min="10509" max="10509" width="12.28515625" customWidth="1"/>
    <col min="10510" max="10510" width="13.5703125" bestFit="1" customWidth="1"/>
    <col min="10511" max="10512" width="14.140625" bestFit="1" customWidth="1"/>
    <col min="10513" max="10517" width="12.28515625" customWidth="1"/>
    <col min="10518" max="10518" width="13.5703125" bestFit="1" customWidth="1"/>
    <col min="10519" max="10520" width="14.140625" bestFit="1" customWidth="1"/>
    <col min="10521" max="10525" width="12.28515625" customWidth="1"/>
    <col min="10526" max="10526" width="13.7109375" bestFit="1" customWidth="1"/>
    <col min="10527" max="10528" width="14.28515625" bestFit="1" customWidth="1"/>
    <col min="10529" max="10529" width="14.42578125" bestFit="1" customWidth="1"/>
    <col min="10530" max="10533" width="12.28515625" customWidth="1"/>
    <col min="10534" max="10536" width="13.5703125" bestFit="1" customWidth="1"/>
    <col min="10537" max="10538" width="14.42578125" bestFit="1" customWidth="1"/>
    <col min="10539" max="10540" width="13.28515625" bestFit="1" customWidth="1"/>
    <col min="10541" max="10541" width="12.28515625" customWidth="1"/>
    <col min="10542" max="10544" width="13.5703125" bestFit="1" customWidth="1"/>
    <col min="10545" max="10547" width="14.42578125" bestFit="1" customWidth="1"/>
    <col min="10548" max="10549" width="12.28515625" customWidth="1"/>
    <col min="10550" max="10550" width="10.28515625" customWidth="1"/>
    <col min="10551" max="10552" width="13.5703125" bestFit="1" customWidth="1"/>
    <col min="10553" max="10557" width="12.28515625" customWidth="1"/>
    <col min="10558" max="10558" width="13.5703125" bestFit="1" customWidth="1"/>
    <col min="10559" max="10559" width="14.140625" bestFit="1" customWidth="1"/>
    <col min="10560" max="10560" width="13.5703125" bestFit="1" customWidth="1"/>
    <col min="10561" max="10565" width="12.28515625" customWidth="1"/>
    <col min="10566" max="10566" width="13.5703125" bestFit="1" customWidth="1"/>
    <col min="10567" max="10568" width="14.140625" bestFit="1" customWidth="1"/>
    <col min="10569" max="10573" width="12.28515625" customWidth="1"/>
    <col min="10574" max="10574" width="13.5703125" bestFit="1" customWidth="1"/>
    <col min="10575" max="10576" width="14.140625" bestFit="1" customWidth="1"/>
    <col min="10577" max="10581" width="12.28515625" customWidth="1"/>
    <col min="10582" max="10584" width="13.5703125" bestFit="1" customWidth="1"/>
    <col min="10585" max="10585" width="14.42578125" bestFit="1" customWidth="1"/>
    <col min="10586" max="10586" width="13.28515625" bestFit="1" customWidth="1"/>
    <col min="10587" max="10588" width="14.42578125" bestFit="1" customWidth="1"/>
    <col min="10589" max="10589" width="12.28515625" customWidth="1"/>
    <col min="10590" max="10590" width="12.42578125" bestFit="1" customWidth="1"/>
    <col min="10591" max="10593" width="13.5703125" bestFit="1" customWidth="1"/>
    <col min="10594" max="10596" width="14.42578125" bestFit="1" customWidth="1"/>
    <col min="10597" max="10597" width="12.28515625" customWidth="1"/>
    <col min="10598" max="10598" width="10.28515625" customWidth="1"/>
    <col min="10599" max="10601" width="13.5703125" bestFit="1" customWidth="1"/>
    <col min="10602" max="10602" width="12.42578125" bestFit="1" customWidth="1"/>
    <col min="10603" max="10604" width="13.5703125" bestFit="1" customWidth="1"/>
    <col min="10605" max="10605" width="12.28515625" customWidth="1"/>
    <col min="10606" max="10606" width="13.5703125" bestFit="1" customWidth="1"/>
    <col min="10607" max="10608" width="14.140625" bestFit="1" customWidth="1"/>
    <col min="10609" max="10613" width="12.28515625" customWidth="1"/>
    <col min="10614" max="10614" width="13.5703125" bestFit="1" customWidth="1"/>
    <col min="10615" max="10616" width="14.140625" bestFit="1" customWidth="1"/>
    <col min="10617" max="10617" width="12.28515625" customWidth="1"/>
    <col min="10618" max="10618" width="13.28515625" bestFit="1" customWidth="1"/>
    <col min="10619" max="10620" width="14.42578125" bestFit="1" customWidth="1"/>
    <col min="10621" max="10621" width="12.28515625" customWidth="1"/>
    <col min="10622" max="10622" width="13.5703125" bestFit="1" customWidth="1"/>
    <col min="10623" max="10624" width="14.140625" bestFit="1" customWidth="1"/>
    <col min="10625" max="10628" width="14.42578125" bestFit="1" customWidth="1"/>
    <col min="10629" max="10629" width="12.28515625" customWidth="1"/>
    <col min="10630" max="10630" width="12.42578125" bestFit="1" customWidth="1"/>
    <col min="10631" max="10632" width="13.5703125" bestFit="1" customWidth="1"/>
    <col min="10633" max="10633" width="14.42578125" bestFit="1" customWidth="1"/>
    <col min="10634" max="10636" width="13.5703125" bestFit="1" customWidth="1"/>
    <col min="10637" max="10637" width="12.28515625" customWidth="1"/>
    <col min="10638" max="10638" width="10.28515625" customWidth="1"/>
    <col min="10639" max="10641" width="13.5703125" bestFit="1" customWidth="1"/>
    <col min="10642" max="10644" width="14.42578125" bestFit="1" customWidth="1"/>
    <col min="10645" max="10645" width="12.28515625" customWidth="1"/>
    <col min="10646" max="10646" width="9.140625" customWidth="1"/>
    <col min="10647" max="10649" width="13.5703125" bestFit="1" customWidth="1"/>
    <col min="10650" max="10652" width="14.42578125" bestFit="1" customWidth="1"/>
    <col min="10653" max="10668" width="12.28515625" customWidth="1"/>
    <col min="10669" max="10669" width="12.85546875" customWidth="1"/>
    <col min="10670" max="10670" width="12.28515625" customWidth="1"/>
    <col min="10671" max="10671" width="11.42578125" customWidth="1"/>
    <col min="10672" max="10672" width="11.7109375" customWidth="1"/>
    <col min="10673" max="10680" width="12.28515625" customWidth="1"/>
    <col min="10681" max="10683" width="13.5703125" customWidth="1"/>
    <col min="10684" max="10685" width="12.28515625" customWidth="1"/>
    <col min="10686" max="10688" width="13.5703125" customWidth="1"/>
    <col min="10689" max="10690" width="12.28515625" customWidth="1"/>
    <col min="10691" max="10693" width="13.5703125" customWidth="1"/>
    <col min="10694" max="10695" width="12.28515625" customWidth="1"/>
    <col min="10696" max="10698" width="13.5703125" customWidth="1"/>
    <col min="10699" max="10699" width="14.42578125" bestFit="1" customWidth="1"/>
    <col min="10700" max="10700" width="12.28515625" customWidth="1"/>
    <col min="10701" max="10703" width="13.5703125" customWidth="1"/>
    <col min="10704" max="10704" width="14.42578125" bestFit="1" customWidth="1"/>
    <col min="10705" max="10705" width="12.28515625" customWidth="1"/>
    <col min="10706" max="10706" width="10.28515625" customWidth="1"/>
    <col min="10707" max="10708" width="13.5703125" customWidth="1"/>
    <col min="10709" max="10710" width="12.28515625" customWidth="1"/>
    <col min="10711" max="10713" width="13.5703125" customWidth="1"/>
    <col min="10714" max="10714" width="14.42578125" bestFit="1" customWidth="1"/>
    <col min="10715" max="10715" width="12.28515625" customWidth="1"/>
    <col min="10716" max="10718" width="13.5703125" customWidth="1"/>
    <col min="10719" max="10719" width="14.42578125" bestFit="1" customWidth="1"/>
    <col min="10720" max="10720" width="12.28515625" customWidth="1"/>
    <col min="10721" max="10721" width="11.28515625" customWidth="1"/>
    <col min="10722" max="10723" width="13.5703125" customWidth="1"/>
    <col min="10724" max="10724" width="14.42578125" bestFit="1" customWidth="1"/>
    <col min="10725" max="10725" width="12.28515625" customWidth="1"/>
    <col min="10726" max="10726" width="9.140625" customWidth="1"/>
    <col min="10727" max="10728" width="13.5703125" customWidth="1"/>
    <col min="10729" max="10729" width="13.5703125" bestFit="1" customWidth="1"/>
    <col min="10730" max="10730" width="12.28515625" customWidth="1"/>
    <col min="10731" max="10731" width="6.7109375" customWidth="1"/>
    <col min="10732" max="10733" width="13.5703125" customWidth="1"/>
    <col min="10734" max="10734" width="13.5703125" bestFit="1" customWidth="1"/>
    <col min="10735" max="10735" width="12.28515625" customWidth="1"/>
    <col min="10736" max="10738" width="13.5703125" customWidth="1"/>
    <col min="10739" max="10740" width="12.28515625" customWidth="1"/>
    <col min="10741" max="10743" width="13.5703125" customWidth="1"/>
    <col min="10744" max="10745" width="12.28515625" customWidth="1"/>
    <col min="10746" max="10748" width="13.5703125" customWidth="1"/>
    <col min="10749" max="10749" width="14.42578125" bestFit="1" customWidth="1"/>
    <col min="10750" max="10750" width="12.28515625" customWidth="1"/>
    <col min="10751" max="10753" width="13.5703125" customWidth="1"/>
    <col min="10754" max="10754" width="13.5703125" bestFit="1" customWidth="1"/>
    <col min="10755" max="10755" width="12.28515625" customWidth="1"/>
    <col min="10756" max="10756" width="11.28515625" customWidth="1"/>
    <col min="10757" max="10758" width="13.5703125" customWidth="1"/>
    <col min="10759" max="10759" width="13.5703125" bestFit="1" customWidth="1"/>
    <col min="10760" max="10760" width="12.28515625" customWidth="1"/>
    <col min="10761" max="10761" width="9.140625" customWidth="1"/>
    <col min="10762" max="10763" width="13.5703125" customWidth="1"/>
    <col min="10764" max="10764" width="14.42578125" bestFit="1" customWidth="1"/>
    <col min="10765" max="10765" width="12.28515625" customWidth="1"/>
    <col min="10766" max="10766" width="13.5703125" bestFit="1" customWidth="1"/>
    <col min="10767" max="10768" width="14.140625" bestFit="1" customWidth="1"/>
    <col min="10769" max="10773" width="12.28515625" customWidth="1"/>
    <col min="10774" max="10774" width="13.5703125" bestFit="1" customWidth="1"/>
    <col min="10775" max="10776" width="14.140625" bestFit="1" customWidth="1"/>
    <col min="10777" max="10781" width="12.28515625" customWidth="1"/>
    <col min="10782" max="10782" width="13.7109375" bestFit="1" customWidth="1"/>
    <col min="10783" max="10784" width="14.28515625" bestFit="1" customWidth="1"/>
    <col min="10785" max="10785" width="14.42578125" bestFit="1" customWidth="1"/>
    <col min="10786" max="10789" width="12.28515625" customWidth="1"/>
    <col min="10790" max="10792" width="13.5703125" bestFit="1" customWidth="1"/>
    <col min="10793" max="10794" width="14.42578125" bestFit="1" customWidth="1"/>
    <col min="10795" max="10796" width="13.28515625" bestFit="1" customWidth="1"/>
    <col min="10797" max="10797" width="12.28515625" customWidth="1"/>
    <col min="10798" max="10800" width="13.5703125" bestFit="1" customWidth="1"/>
    <col min="10801" max="10803" width="14.42578125" bestFit="1" customWidth="1"/>
    <col min="10804" max="10805" width="12.28515625" customWidth="1"/>
    <col min="10806" max="10806" width="10.28515625" customWidth="1"/>
    <col min="10807" max="10808" width="13.5703125" bestFit="1" customWidth="1"/>
    <col min="10809" max="10813" width="12.28515625" customWidth="1"/>
    <col min="10814" max="10814" width="13.5703125" bestFit="1" customWidth="1"/>
    <col min="10815" max="10815" width="14.140625" bestFit="1" customWidth="1"/>
    <col min="10816" max="10816" width="13.5703125" bestFit="1" customWidth="1"/>
    <col min="10817" max="10821" width="12.28515625" customWidth="1"/>
    <col min="10822" max="10822" width="13.5703125" bestFit="1" customWidth="1"/>
    <col min="10823" max="10824" width="14.140625" bestFit="1" customWidth="1"/>
    <col min="10825" max="10829" width="12.28515625" customWidth="1"/>
    <col min="10830" max="10830" width="13.5703125" bestFit="1" customWidth="1"/>
    <col min="10831" max="10832" width="14.140625" bestFit="1" customWidth="1"/>
    <col min="10833" max="10837" width="12.28515625" customWidth="1"/>
    <col min="10838" max="10840" width="13.5703125" bestFit="1" customWidth="1"/>
    <col min="10841" max="10841" width="14.42578125" bestFit="1" customWidth="1"/>
    <col min="10842" max="10842" width="13.28515625" bestFit="1" customWidth="1"/>
    <col min="10843" max="10844" width="14.42578125" bestFit="1" customWidth="1"/>
    <col min="10845" max="10845" width="12.28515625" customWidth="1"/>
    <col min="10846" max="10846" width="12.42578125" bestFit="1" customWidth="1"/>
    <col min="10847" max="10849" width="13.5703125" bestFit="1" customWidth="1"/>
    <col min="10850" max="10852" width="14.42578125" bestFit="1" customWidth="1"/>
    <col min="10853" max="10853" width="12.28515625" customWidth="1"/>
    <col min="10854" max="10854" width="10.28515625" customWidth="1"/>
    <col min="10855" max="10857" width="13.5703125" bestFit="1" customWidth="1"/>
    <col min="10858" max="10858" width="12.42578125" bestFit="1" customWidth="1"/>
    <col min="10859" max="10860" width="13.5703125" bestFit="1" customWidth="1"/>
    <col min="10861" max="10861" width="12.28515625" customWidth="1"/>
    <col min="10862" max="10862" width="13.5703125" bestFit="1" customWidth="1"/>
    <col min="10863" max="10864" width="14.140625" bestFit="1" customWidth="1"/>
    <col min="10865" max="10869" width="12.28515625" customWidth="1"/>
    <col min="10870" max="10870" width="13.5703125" bestFit="1" customWidth="1"/>
    <col min="10871" max="10872" width="14.140625" bestFit="1" customWidth="1"/>
    <col min="10873" max="10873" width="12.28515625" customWidth="1"/>
    <col min="10874" max="10874" width="13.28515625" bestFit="1" customWidth="1"/>
    <col min="10875" max="10876" width="14.42578125" bestFit="1" customWidth="1"/>
    <col min="10877" max="10877" width="12.28515625" customWidth="1"/>
    <col min="10878" max="10878" width="13.5703125" bestFit="1" customWidth="1"/>
    <col min="10879" max="10880" width="14.140625" bestFit="1" customWidth="1"/>
    <col min="10881" max="10884" width="14.42578125" bestFit="1" customWidth="1"/>
    <col min="10885" max="10885" width="12.28515625" customWidth="1"/>
    <col min="10886" max="10886" width="12.42578125" bestFit="1" customWidth="1"/>
    <col min="10887" max="10888" width="13.5703125" bestFit="1" customWidth="1"/>
    <col min="10889" max="10889" width="14.42578125" bestFit="1" customWidth="1"/>
    <col min="10890" max="10892" width="13.5703125" bestFit="1" customWidth="1"/>
    <col min="10893" max="10893" width="12.28515625" customWidth="1"/>
    <col min="10894" max="10894" width="10.28515625" customWidth="1"/>
    <col min="10895" max="10897" width="13.5703125" bestFit="1" customWidth="1"/>
    <col min="10898" max="10900" width="14.42578125" bestFit="1" customWidth="1"/>
    <col min="10901" max="10901" width="12.28515625" customWidth="1"/>
    <col min="10902" max="10902" width="9.140625" customWidth="1"/>
    <col min="10903" max="10905" width="13.5703125" bestFit="1" customWidth="1"/>
    <col min="10906" max="10908" width="14.42578125" bestFit="1" customWidth="1"/>
    <col min="10909" max="10924" width="12.28515625" customWidth="1"/>
    <col min="10925" max="10925" width="12.85546875" customWidth="1"/>
    <col min="10926" max="10926" width="12.28515625" customWidth="1"/>
    <col min="10927" max="10927" width="11.42578125" customWidth="1"/>
    <col min="10928" max="10928" width="11.7109375" customWidth="1"/>
    <col min="10929" max="10936" width="12.28515625" customWidth="1"/>
    <col min="10937" max="10939" width="13.5703125" customWidth="1"/>
    <col min="10940" max="10941" width="12.28515625" customWidth="1"/>
    <col min="10942" max="10944" width="13.5703125" customWidth="1"/>
    <col min="10945" max="10946" width="12.28515625" customWidth="1"/>
    <col min="10947" max="10949" width="13.5703125" customWidth="1"/>
    <col min="10950" max="10951" width="12.28515625" customWidth="1"/>
    <col min="10952" max="10954" width="13.5703125" customWidth="1"/>
    <col min="10955" max="10955" width="14.42578125" bestFit="1" customWidth="1"/>
    <col min="10956" max="10956" width="12.28515625" customWidth="1"/>
    <col min="10957" max="10959" width="13.5703125" customWidth="1"/>
    <col min="10960" max="10960" width="14.42578125" bestFit="1" customWidth="1"/>
    <col min="10961" max="10961" width="12.28515625" customWidth="1"/>
    <col min="10962" max="10962" width="10.28515625" customWidth="1"/>
    <col min="10963" max="10964" width="13.5703125" customWidth="1"/>
    <col min="10965" max="10966" width="12.28515625" customWidth="1"/>
    <col min="10967" max="10969" width="13.5703125" customWidth="1"/>
    <col min="10970" max="10970" width="14.42578125" bestFit="1" customWidth="1"/>
    <col min="10971" max="10971" width="12.28515625" customWidth="1"/>
    <col min="10972" max="10974" width="13.5703125" customWidth="1"/>
    <col min="10975" max="10975" width="14.42578125" bestFit="1" customWidth="1"/>
    <col min="10976" max="10976" width="12.28515625" customWidth="1"/>
    <col min="10977" max="10977" width="11.28515625" customWidth="1"/>
    <col min="10978" max="10979" width="13.5703125" customWidth="1"/>
    <col min="10980" max="10980" width="14.42578125" bestFit="1" customWidth="1"/>
    <col min="10981" max="10981" width="12.28515625" customWidth="1"/>
    <col min="10982" max="10982" width="9.140625" customWidth="1"/>
    <col min="10983" max="10984" width="13.5703125" customWidth="1"/>
    <col min="10985" max="10985" width="13.5703125" bestFit="1" customWidth="1"/>
    <col min="10986" max="10986" width="12.28515625" customWidth="1"/>
    <col min="10987" max="10987" width="6.7109375" customWidth="1"/>
    <col min="10988" max="10989" width="13.5703125" customWidth="1"/>
    <col min="10990" max="10990" width="13.5703125" bestFit="1" customWidth="1"/>
    <col min="10991" max="10991" width="12.28515625" customWidth="1"/>
    <col min="10992" max="10994" width="13.5703125" customWidth="1"/>
    <col min="10995" max="10996" width="12.28515625" customWidth="1"/>
    <col min="10997" max="10999" width="13.5703125" customWidth="1"/>
    <col min="11000" max="11001" width="12.28515625" customWidth="1"/>
    <col min="11002" max="11004" width="13.5703125" customWidth="1"/>
    <col min="11005" max="11005" width="14.42578125" bestFit="1" customWidth="1"/>
    <col min="11006" max="11006" width="12.28515625" customWidth="1"/>
    <col min="11007" max="11009" width="13.5703125" customWidth="1"/>
    <col min="11010" max="11010" width="13.5703125" bestFit="1" customWidth="1"/>
    <col min="11011" max="11011" width="12.28515625" customWidth="1"/>
    <col min="11012" max="11012" width="11.28515625" customWidth="1"/>
    <col min="11013" max="11014" width="13.5703125" customWidth="1"/>
    <col min="11015" max="11015" width="13.5703125" bestFit="1" customWidth="1"/>
    <col min="11016" max="11016" width="12.28515625" customWidth="1"/>
    <col min="11017" max="11017" width="9.140625" customWidth="1"/>
    <col min="11018" max="11019" width="13.5703125" customWidth="1"/>
    <col min="11020" max="11020" width="14.42578125" bestFit="1" customWidth="1"/>
    <col min="11021" max="11021" width="12.28515625" customWidth="1"/>
    <col min="11022" max="11022" width="13.5703125" bestFit="1" customWidth="1"/>
    <col min="11023" max="11024" width="14.140625" bestFit="1" customWidth="1"/>
    <col min="11025" max="11029" width="12.28515625" customWidth="1"/>
    <col min="11030" max="11030" width="13.5703125" bestFit="1" customWidth="1"/>
    <col min="11031" max="11032" width="14.140625" bestFit="1" customWidth="1"/>
    <col min="11033" max="11037" width="12.28515625" customWidth="1"/>
    <col min="11038" max="11038" width="13.7109375" bestFit="1" customWidth="1"/>
    <col min="11039" max="11040" width="14.28515625" bestFit="1" customWidth="1"/>
    <col min="11041" max="11041" width="14.42578125" bestFit="1" customWidth="1"/>
    <col min="11042" max="11045" width="12.28515625" customWidth="1"/>
    <col min="11046" max="11048" width="13.5703125" bestFit="1" customWidth="1"/>
    <col min="11049" max="11050" width="14.42578125" bestFit="1" customWidth="1"/>
    <col min="11051" max="11052" width="13.28515625" bestFit="1" customWidth="1"/>
    <col min="11053" max="11053" width="12.28515625" customWidth="1"/>
    <col min="11054" max="11056" width="13.5703125" bestFit="1" customWidth="1"/>
    <col min="11057" max="11059" width="14.42578125" bestFit="1" customWidth="1"/>
    <col min="11060" max="11061" width="12.28515625" customWidth="1"/>
    <col min="11062" max="11062" width="10.28515625" customWidth="1"/>
    <col min="11063" max="11064" width="13.5703125" bestFit="1" customWidth="1"/>
    <col min="11065" max="11069" width="12.28515625" customWidth="1"/>
    <col min="11070" max="11070" width="13.5703125" bestFit="1" customWidth="1"/>
    <col min="11071" max="11071" width="14.140625" bestFit="1" customWidth="1"/>
    <col min="11072" max="11072" width="13.5703125" bestFit="1" customWidth="1"/>
    <col min="11073" max="11077" width="12.28515625" customWidth="1"/>
    <col min="11078" max="11078" width="13.5703125" bestFit="1" customWidth="1"/>
    <col min="11079" max="11080" width="14.140625" bestFit="1" customWidth="1"/>
    <col min="11081" max="11085" width="12.28515625" customWidth="1"/>
    <col min="11086" max="11086" width="13.5703125" bestFit="1" customWidth="1"/>
    <col min="11087" max="11088" width="14.140625" bestFit="1" customWidth="1"/>
    <col min="11089" max="11093" width="12.28515625" customWidth="1"/>
    <col min="11094" max="11096" width="13.5703125" bestFit="1" customWidth="1"/>
    <col min="11097" max="11097" width="14.42578125" bestFit="1" customWidth="1"/>
    <col min="11098" max="11098" width="13.28515625" bestFit="1" customWidth="1"/>
    <col min="11099" max="11100" width="14.42578125" bestFit="1" customWidth="1"/>
    <col min="11101" max="11101" width="12.28515625" customWidth="1"/>
    <col min="11102" max="11102" width="12.42578125" bestFit="1" customWidth="1"/>
    <col min="11103" max="11105" width="13.5703125" bestFit="1" customWidth="1"/>
    <col min="11106" max="11108" width="14.42578125" bestFit="1" customWidth="1"/>
    <col min="11109" max="11109" width="12.28515625" customWidth="1"/>
    <col min="11110" max="11110" width="10.28515625" customWidth="1"/>
    <col min="11111" max="11113" width="13.5703125" bestFit="1" customWidth="1"/>
    <col min="11114" max="11114" width="12.42578125" bestFit="1" customWidth="1"/>
    <col min="11115" max="11116" width="13.5703125" bestFit="1" customWidth="1"/>
    <col min="11117" max="11117" width="12.28515625" customWidth="1"/>
    <col min="11118" max="11118" width="13.5703125" bestFit="1" customWidth="1"/>
    <col min="11119" max="11120" width="14.140625" bestFit="1" customWidth="1"/>
    <col min="11121" max="11125" width="12.28515625" customWidth="1"/>
    <col min="11126" max="11126" width="13.5703125" bestFit="1" customWidth="1"/>
    <col min="11127" max="11128" width="14.140625" bestFit="1" customWidth="1"/>
    <col min="11129" max="11129" width="12.28515625" customWidth="1"/>
    <col min="11130" max="11130" width="13.28515625" bestFit="1" customWidth="1"/>
    <col min="11131" max="11132" width="14.42578125" bestFit="1" customWidth="1"/>
    <col min="11133" max="11133" width="12.28515625" customWidth="1"/>
    <col min="11134" max="11134" width="13.5703125" bestFit="1" customWidth="1"/>
    <col min="11135" max="11136" width="14.140625" bestFit="1" customWidth="1"/>
    <col min="11137" max="11140" width="14.42578125" bestFit="1" customWidth="1"/>
    <col min="11141" max="11141" width="12.28515625" customWidth="1"/>
    <col min="11142" max="11142" width="12.42578125" bestFit="1" customWidth="1"/>
    <col min="11143" max="11144" width="13.5703125" bestFit="1" customWidth="1"/>
    <col min="11145" max="11145" width="14.42578125" bestFit="1" customWidth="1"/>
    <col min="11146" max="11148" width="13.5703125" bestFit="1" customWidth="1"/>
    <col min="11149" max="11149" width="12.28515625" customWidth="1"/>
    <col min="11150" max="11150" width="10.28515625" customWidth="1"/>
    <col min="11151" max="11153" width="13.5703125" bestFit="1" customWidth="1"/>
    <col min="11154" max="11156" width="14.42578125" bestFit="1" customWidth="1"/>
    <col min="11157" max="11157" width="12.28515625" customWidth="1"/>
    <col min="11158" max="11158" width="9.140625" customWidth="1"/>
    <col min="11159" max="11161" width="13.5703125" bestFit="1" customWidth="1"/>
    <col min="11162" max="11164" width="14.42578125" bestFit="1" customWidth="1"/>
    <col min="11165" max="11180" width="12.28515625" customWidth="1"/>
    <col min="11181" max="11181" width="12.85546875" customWidth="1"/>
    <col min="11182" max="11182" width="12.28515625" customWidth="1"/>
    <col min="11183" max="11183" width="11.42578125" customWidth="1"/>
    <col min="11184" max="11184" width="11.7109375" customWidth="1"/>
    <col min="11185" max="11192" width="12.28515625" customWidth="1"/>
    <col min="11193" max="11195" width="13.5703125" customWidth="1"/>
    <col min="11196" max="11197" width="12.28515625" customWidth="1"/>
    <col min="11198" max="11200" width="13.5703125" customWidth="1"/>
    <col min="11201" max="11202" width="12.28515625" customWidth="1"/>
    <col min="11203" max="11205" width="13.5703125" customWidth="1"/>
    <col min="11206" max="11207" width="12.28515625" customWidth="1"/>
    <col min="11208" max="11210" width="13.5703125" customWidth="1"/>
    <col min="11211" max="11211" width="14.42578125" bestFit="1" customWidth="1"/>
    <col min="11212" max="11212" width="12.28515625" customWidth="1"/>
    <col min="11213" max="11215" width="13.5703125" customWidth="1"/>
    <col min="11216" max="11216" width="14.42578125" bestFit="1" customWidth="1"/>
    <col min="11217" max="11217" width="12.28515625" customWidth="1"/>
    <col min="11218" max="11218" width="10.28515625" customWidth="1"/>
    <col min="11219" max="11220" width="13.5703125" customWidth="1"/>
    <col min="11221" max="11222" width="12.28515625" customWidth="1"/>
    <col min="11223" max="11225" width="13.5703125" customWidth="1"/>
    <col min="11226" max="11226" width="14.42578125" bestFit="1" customWidth="1"/>
    <col min="11227" max="11227" width="12.28515625" customWidth="1"/>
    <col min="11228" max="11230" width="13.5703125" customWidth="1"/>
    <col min="11231" max="11231" width="14.42578125" bestFit="1" customWidth="1"/>
    <col min="11232" max="11232" width="12.28515625" customWidth="1"/>
    <col min="11233" max="11233" width="11.28515625" customWidth="1"/>
    <col min="11234" max="11235" width="13.5703125" customWidth="1"/>
    <col min="11236" max="11236" width="14.42578125" bestFit="1" customWidth="1"/>
    <col min="11237" max="11237" width="12.28515625" customWidth="1"/>
    <col min="11238" max="11238" width="9.140625" customWidth="1"/>
    <col min="11239" max="11240" width="13.5703125" customWidth="1"/>
    <col min="11241" max="11241" width="13.5703125" bestFit="1" customWidth="1"/>
    <col min="11242" max="11242" width="12.28515625" customWidth="1"/>
    <col min="11243" max="11243" width="6.7109375" customWidth="1"/>
    <col min="11244" max="11245" width="13.5703125" customWidth="1"/>
    <col min="11246" max="11246" width="13.5703125" bestFit="1" customWidth="1"/>
    <col min="11247" max="11247" width="12.28515625" customWidth="1"/>
    <col min="11248" max="11250" width="13.5703125" customWidth="1"/>
    <col min="11251" max="11252" width="12.28515625" customWidth="1"/>
    <col min="11253" max="11255" width="13.5703125" customWidth="1"/>
    <col min="11256" max="11257" width="12.28515625" customWidth="1"/>
    <col min="11258" max="11260" width="13.5703125" customWidth="1"/>
    <col min="11261" max="11261" width="14.42578125" bestFit="1" customWidth="1"/>
    <col min="11262" max="11262" width="12.28515625" customWidth="1"/>
    <col min="11263" max="11265" width="13.5703125" customWidth="1"/>
    <col min="11266" max="11266" width="13.5703125" bestFit="1" customWidth="1"/>
    <col min="11267" max="11267" width="12.28515625" customWidth="1"/>
    <col min="11268" max="11268" width="11.28515625" customWidth="1"/>
    <col min="11269" max="11270" width="13.5703125" customWidth="1"/>
    <col min="11271" max="11271" width="13.5703125" bestFit="1" customWidth="1"/>
    <col min="11272" max="11272" width="12.28515625" customWidth="1"/>
    <col min="11273" max="11273" width="9.140625" customWidth="1"/>
    <col min="11274" max="11275" width="13.5703125" customWidth="1"/>
    <col min="11276" max="11276" width="14.42578125" bestFit="1" customWidth="1"/>
    <col min="11277" max="11277" width="12.28515625" customWidth="1"/>
    <col min="11278" max="11278" width="13.5703125" bestFit="1" customWidth="1"/>
    <col min="11279" max="11280" width="14.140625" bestFit="1" customWidth="1"/>
    <col min="11281" max="11285" width="12.28515625" customWidth="1"/>
    <col min="11286" max="11286" width="13.5703125" bestFit="1" customWidth="1"/>
    <col min="11287" max="11288" width="14.140625" bestFit="1" customWidth="1"/>
    <col min="11289" max="11293" width="12.28515625" customWidth="1"/>
    <col min="11294" max="11294" width="13.7109375" bestFit="1" customWidth="1"/>
    <col min="11295" max="11296" width="14.28515625" bestFit="1" customWidth="1"/>
    <col min="11297" max="11297" width="14.42578125" bestFit="1" customWidth="1"/>
    <col min="11298" max="11301" width="12.28515625" customWidth="1"/>
    <col min="11302" max="11304" width="13.5703125" bestFit="1" customWidth="1"/>
    <col min="11305" max="11306" width="14.42578125" bestFit="1" customWidth="1"/>
    <col min="11307" max="11308" width="13.28515625" bestFit="1" customWidth="1"/>
    <col min="11309" max="11309" width="12.28515625" customWidth="1"/>
    <col min="11310" max="11312" width="13.5703125" bestFit="1" customWidth="1"/>
    <col min="11313" max="11315" width="14.42578125" bestFit="1" customWidth="1"/>
    <col min="11316" max="11317" width="12.28515625" customWidth="1"/>
    <col min="11318" max="11318" width="10.28515625" customWidth="1"/>
    <col min="11319" max="11320" width="13.5703125" bestFit="1" customWidth="1"/>
    <col min="11321" max="11325" width="12.28515625" customWidth="1"/>
    <col min="11326" max="11326" width="13.5703125" bestFit="1" customWidth="1"/>
    <col min="11327" max="11327" width="14.140625" bestFit="1" customWidth="1"/>
    <col min="11328" max="11328" width="13.5703125" bestFit="1" customWidth="1"/>
    <col min="11329" max="11333" width="12.28515625" customWidth="1"/>
    <col min="11334" max="11334" width="13.5703125" bestFit="1" customWidth="1"/>
    <col min="11335" max="11336" width="14.140625" bestFit="1" customWidth="1"/>
    <col min="11337" max="11341" width="12.28515625" customWidth="1"/>
    <col min="11342" max="11342" width="13.5703125" bestFit="1" customWidth="1"/>
    <col min="11343" max="11344" width="14.140625" bestFit="1" customWidth="1"/>
    <col min="11345" max="11349" width="12.28515625" customWidth="1"/>
    <col min="11350" max="11352" width="13.5703125" bestFit="1" customWidth="1"/>
    <col min="11353" max="11353" width="14.42578125" bestFit="1" customWidth="1"/>
    <col min="11354" max="11354" width="13.28515625" bestFit="1" customWidth="1"/>
    <col min="11355" max="11356" width="14.42578125" bestFit="1" customWidth="1"/>
    <col min="11357" max="11357" width="12.28515625" customWidth="1"/>
    <col min="11358" max="11358" width="12.42578125" bestFit="1" customWidth="1"/>
    <col min="11359" max="11361" width="13.5703125" bestFit="1" customWidth="1"/>
    <col min="11362" max="11364" width="14.42578125" bestFit="1" customWidth="1"/>
    <col min="11365" max="11365" width="12.28515625" customWidth="1"/>
    <col min="11366" max="11366" width="10.28515625" customWidth="1"/>
    <col min="11367" max="11369" width="13.5703125" bestFit="1" customWidth="1"/>
    <col min="11370" max="11370" width="12.42578125" bestFit="1" customWidth="1"/>
    <col min="11371" max="11372" width="13.5703125" bestFit="1" customWidth="1"/>
    <col min="11373" max="11373" width="12.28515625" customWidth="1"/>
    <col min="11374" max="11374" width="13.5703125" bestFit="1" customWidth="1"/>
    <col min="11375" max="11376" width="14.140625" bestFit="1" customWidth="1"/>
    <col min="11377" max="11381" width="12.28515625" customWidth="1"/>
    <col min="11382" max="11382" width="13.5703125" bestFit="1" customWidth="1"/>
    <col min="11383" max="11384" width="14.140625" bestFit="1" customWidth="1"/>
    <col min="11385" max="11385" width="12.28515625" customWidth="1"/>
    <col min="11386" max="11386" width="13.28515625" bestFit="1" customWidth="1"/>
    <col min="11387" max="11388" width="14.42578125" bestFit="1" customWidth="1"/>
    <col min="11389" max="11389" width="12.28515625" customWidth="1"/>
    <col min="11390" max="11390" width="13.5703125" bestFit="1" customWidth="1"/>
    <col min="11391" max="11392" width="14.140625" bestFit="1" customWidth="1"/>
    <col min="11393" max="11396" width="14.42578125" bestFit="1" customWidth="1"/>
    <col min="11397" max="11397" width="12.28515625" customWidth="1"/>
    <col min="11398" max="11398" width="12.42578125" bestFit="1" customWidth="1"/>
    <col min="11399" max="11400" width="13.5703125" bestFit="1" customWidth="1"/>
    <col min="11401" max="11401" width="14.42578125" bestFit="1" customWidth="1"/>
    <col min="11402" max="11404" width="13.5703125" bestFit="1" customWidth="1"/>
    <col min="11405" max="11405" width="12.28515625" customWidth="1"/>
    <col min="11406" max="11406" width="10.28515625" customWidth="1"/>
    <col min="11407" max="11409" width="13.5703125" bestFit="1" customWidth="1"/>
    <col min="11410" max="11412" width="14.42578125" bestFit="1" customWidth="1"/>
    <col min="11413" max="11413" width="12.28515625" customWidth="1"/>
    <col min="11414" max="11414" width="9.140625" customWidth="1"/>
    <col min="11415" max="11417" width="13.5703125" bestFit="1" customWidth="1"/>
    <col min="11418" max="11420" width="14.42578125" bestFit="1" customWidth="1"/>
    <col min="11421" max="11436" width="12.28515625" customWidth="1"/>
    <col min="11437" max="11437" width="12.85546875" customWidth="1"/>
    <col min="11438" max="11438" width="12.28515625" customWidth="1"/>
    <col min="11439" max="11439" width="11.42578125" customWidth="1"/>
    <col min="11440" max="11440" width="11.7109375" customWidth="1"/>
    <col min="11441" max="11448" width="12.28515625" customWidth="1"/>
    <col min="11449" max="11451" width="13.5703125" customWidth="1"/>
    <col min="11452" max="11453" width="12.28515625" customWidth="1"/>
    <col min="11454" max="11456" width="13.5703125" customWidth="1"/>
    <col min="11457" max="11458" width="12.28515625" customWidth="1"/>
    <col min="11459" max="11461" width="13.5703125" customWidth="1"/>
    <col min="11462" max="11463" width="12.28515625" customWidth="1"/>
    <col min="11464" max="11466" width="13.5703125" customWidth="1"/>
    <col min="11467" max="11467" width="14.42578125" bestFit="1" customWidth="1"/>
    <col min="11468" max="11468" width="12.28515625" customWidth="1"/>
    <col min="11469" max="11471" width="13.5703125" customWidth="1"/>
    <col min="11472" max="11472" width="14.42578125" bestFit="1" customWidth="1"/>
    <col min="11473" max="11473" width="12.28515625" customWidth="1"/>
    <col min="11474" max="11474" width="10.28515625" customWidth="1"/>
    <col min="11475" max="11476" width="13.5703125" customWidth="1"/>
    <col min="11477" max="11478" width="12.28515625" customWidth="1"/>
    <col min="11479" max="11481" width="13.5703125" customWidth="1"/>
    <col min="11482" max="11482" width="14.42578125" bestFit="1" customWidth="1"/>
    <col min="11483" max="11483" width="12.28515625" customWidth="1"/>
    <col min="11484" max="11486" width="13.5703125" customWidth="1"/>
    <col min="11487" max="11487" width="14.42578125" bestFit="1" customWidth="1"/>
    <col min="11488" max="11488" width="12.28515625" customWidth="1"/>
    <col min="11489" max="11489" width="11.28515625" customWidth="1"/>
    <col min="11490" max="11491" width="13.5703125" customWidth="1"/>
    <col min="11492" max="11492" width="14.42578125" bestFit="1" customWidth="1"/>
    <col min="11493" max="11493" width="12.28515625" customWidth="1"/>
    <col min="11494" max="11494" width="9.140625" customWidth="1"/>
    <col min="11495" max="11496" width="13.5703125" customWidth="1"/>
    <col min="11497" max="11497" width="13.5703125" bestFit="1" customWidth="1"/>
    <col min="11498" max="11498" width="12.28515625" customWidth="1"/>
    <col min="11499" max="11499" width="6.7109375" customWidth="1"/>
    <col min="11500" max="11501" width="13.5703125" customWidth="1"/>
    <col min="11502" max="11502" width="13.5703125" bestFit="1" customWidth="1"/>
    <col min="11503" max="11503" width="12.28515625" customWidth="1"/>
    <col min="11504" max="11506" width="13.5703125" customWidth="1"/>
    <col min="11507" max="11508" width="12.28515625" customWidth="1"/>
    <col min="11509" max="11511" width="13.5703125" customWidth="1"/>
    <col min="11512" max="11513" width="12.28515625" customWidth="1"/>
    <col min="11514" max="11516" width="13.5703125" customWidth="1"/>
    <col min="11517" max="11517" width="14.42578125" bestFit="1" customWidth="1"/>
    <col min="11518" max="11518" width="12.28515625" customWidth="1"/>
    <col min="11519" max="11521" width="13.5703125" customWidth="1"/>
    <col min="11522" max="11522" width="13.5703125" bestFit="1" customWidth="1"/>
    <col min="11523" max="11523" width="12.28515625" customWidth="1"/>
    <col min="11524" max="11524" width="11.28515625" customWidth="1"/>
    <col min="11525" max="11526" width="13.5703125" customWidth="1"/>
    <col min="11527" max="11527" width="13.5703125" bestFit="1" customWidth="1"/>
    <col min="11528" max="11528" width="12.28515625" customWidth="1"/>
    <col min="11529" max="11529" width="9.140625" customWidth="1"/>
    <col min="11530" max="11531" width="13.5703125" customWidth="1"/>
    <col min="11532" max="11532" width="14.42578125" bestFit="1" customWidth="1"/>
    <col min="11533" max="11533" width="12.28515625" customWidth="1"/>
    <col min="11534" max="11534" width="13.5703125" bestFit="1" customWidth="1"/>
    <col min="11535" max="11536" width="14.140625" bestFit="1" customWidth="1"/>
    <col min="11537" max="11541" width="12.28515625" customWidth="1"/>
    <col min="11542" max="11542" width="13.5703125" bestFit="1" customWidth="1"/>
    <col min="11543" max="11544" width="14.140625" bestFit="1" customWidth="1"/>
    <col min="11545" max="11549" width="12.28515625" customWidth="1"/>
    <col min="11550" max="11550" width="13.7109375" bestFit="1" customWidth="1"/>
    <col min="11551" max="11552" width="14.28515625" bestFit="1" customWidth="1"/>
    <col min="11553" max="11553" width="14.42578125" bestFit="1" customWidth="1"/>
    <col min="11554" max="11557" width="12.28515625" customWidth="1"/>
    <col min="11558" max="11560" width="13.5703125" bestFit="1" customWidth="1"/>
    <col min="11561" max="11562" width="14.42578125" bestFit="1" customWidth="1"/>
    <col min="11563" max="11564" width="13.28515625" bestFit="1" customWidth="1"/>
    <col min="11565" max="11565" width="12.28515625" customWidth="1"/>
    <col min="11566" max="11568" width="13.5703125" bestFit="1" customWidth="1"/>
    <col min="11569" max="11571" width="14.42578125" bestFit="1" customWidth="1"/>
    <col min="11572" max="11573" width="12.28515625" customWidth="1"/>
    <col min="11574" max="11574" width="10.28515625" customWidth="1"/>
    <col min="11575" max="11576" width="13.5703125" bestFit="1" customWidth="1"/>
    <col min="11577" max="11581" width="12.28515625" customWidth="1"/>
    <col min="11582" max="11582" width="13.5703125" bestFit="1" customWidth="1"/>
    <col min="11583" max="11583" width="14.140625" bestFit="1" customWidth="1"/>
    <col min="11584" max="11584" width="13.5703125" bestFit="1" customWidth="1"/>
    <col min="11585" max="11589" width="12.28515625" customWidth="1"/>
    <col min="11590" max="11590" width="13.5703125" bestFit="1" customWidth="1"/>
    <col min="11591" max="11592" width="14.140625" bestFit="1" customWidth="1"/>
    <col min="11593" max="11597" width="12.28515625" customWidth="1"/>
    <col min="11598" max="11598" width="13.5703125" bestFit="1" customWidth="1"/>
    <col min="11599" max="11600" width="14.140625" bestFit="1" customWidth="1"/>
    <col min="11601" max="11605" width="12.28515625" customWidth="1"/>
    <col min="11606" max="11608" width="13.5703125" bestFit="1" customWidth="1"/>
    <col min="11609" max="11609" width="14.42578125" bestFit="1" customWidth="1"/>
    <col min="11610" max="11610" width="13.28515625" bestFit="1" customWidth="1"/>
    <col min="11611" max="11612" width="14.42578125" bestFit="1" customWidth="1"/>
    <col min="11613" max="11613" width="12.28515625" customWidth="1"/>
    <col min="11614" max="11614" width="12.42578125" bestFit="1" customWidth="1"/>
    <col min="11615" max="11617" width="13.5703125" bestFit="1" customWidth="1"/>
    <col min="11618" max="11620" width="14.42578125" bestFit="1" customWidth="1"/>
    <col min="11621" max="11621" width="12.28515625" customWidth="1"/>
    <col min="11622" max="11622" width="10.28515625" customWidth="1"/>
    <col min="11623" max="11625" width="13.5703125" bestFit="1" customWidth="1"/>
    <col min="11626" max="11626" width="12.42578125" bestFit="1" customWidth="1"/>
    <col min="11627" max="11628" width="13.5703125" bestFit="1" customWidth="1"/>
    <col min="11629" max="11629" width="12.28515625" customWidth="1"/>
    <col min="11630" max="11630" width="13.5703125" bestFit="1" customWidth="1"/>
    <col min="11631" max="11632" width="14.140625" bestFit="1" customWidth="1"/>
    <col min="11633" max="11637" width="12.28515625" customWidth="1"/>
    <col min="11638" max="11638" width="13.5703125" bestFit="1" customWidth="1"/>
    <col min="11639" max="11640" width="14.140625" bestFit="1" customWidth="1"/>
    <col min="11641" max="11641" width="12.28515625" customWidth="1"/>
    <col min="11642" max="11642" width="13.28515625" bestFit="1" customWidth="1"/>
    <col min="11643" max="11644" width="14.42578125" bestFit="1" customWidth="1"/>
    <col min="11645" max="11645" width="12.28515625" customWidth="1"/>
    <col min="11646" max="11646" width="13.5703125" bestFit="1" customWidth="1"/>
    <col min="11647" max="11648" width="14.140625" bestFit="1" customWidth="1"/>
    <col min="11649" max="11652" width="14.42578125" bestFit="1" customWidth="1"/>
    <col min="11653" max="11653" width="12.28515625" customWidth="1"/>
    <col min="11654" max="11654" width="12.42578125" bestFit="1" customWidth="1"/>
    <col min="11655" max="11656" width="13.5703125" bestFit="1" customWidth="1"/>
    <col min="11657" max="11657" width="14.42578125" bestFit="1" customWidth="1"/>
    <col min="11658" max="11660" width="13.5703125" bestFit="1" customWidth="1"/>
    <col min="11661" max="11661" width="12.28515625" customWidth="1"/>
    <col min="11662" max="11662" width="10.28515625" customWidth="1"/>
    <col min="11663" max="11665" width="13.5703125" bestFit="1" customWidth="1"/>
    <col min="11666" max="11668" width="14.42578125" bestFit="1" customWidth="1"/>
    <col min="11669" max="11669" width="12.28515625" customWidth="1"/>
    <col min="11670" max="11670" width="9.140625" customWidth="1"/>
    <col min="11671" max="11673" width="13.5703125" bestFit="1" customWidth="1"/>
    <col min="11674" max="11676" width="14.42578125" bestFit="1" customWidth="1"/>
    <col min="11677" max="11692" width="12.28515625" customWidth="1"/>
    <col min="11693" max="11693" width="12.85546875" customWidth="1"/>
    <col min="11694" max="11694" width="12.28515625" customWidth="1"/>
    <col min="11695" max="11695" width="11.42578125" customWidth="1"/>
    <col min="11696" max="11696" width="11.7109375" customWidth="1"/>
    <col min="11697" max="11704" width="12.28515625" customWidth="1"/>
    <col min="11705" max="11707" width="13.5703125" customWidth="1"/>
    <col min="11708" max="11709" width="12.28515625" customWidth="1"/>
    <col min="11710" max="11712" width="13.5703125" customWidth="1"/>
    <col min="11713" max="11714" width="12.28515625" customWidth="1"/>
    <col min="11715" max="11717" width="13.5703125" customWidth="1"/>
    <col min="11718" max="11719" width="12.28515625" customWidth="1"/>
    <col min="11720" max="11722" width="13.5703125" customWidth="1"/>
    <col min="11723" max="11723" width="14.42578125" bestFit="1" customWidth="1"/>
    <col min="11724" max="11724" width="12.28515625" customWidth="1"/>
    <col min="11725" max="11727" width="13.5703125" customWidth="1"/>
    <col min="11728" max="11728" width="14.42578125" bestFit="1" customWidth="1"/>
    <col min="11729" max="11729" width="12.28515625" customWidth="1"/>
    <col min="11730" max="11730" width="10.28515625" customWidth="1"/>
    <col min="11731" max="11732" width="13.5703125" customWidth="1"/>
    <col min="11733" max="11734" width="12.28515625" customWidth="1"/>
    <col min="11735" max="11737" width="13.5703125" customWidth="1"/>
    <col min="11738" max="11738" width="14.42578125" bestFit="1" customWidth="1"/>
    <col min="11739" max="11739" width="12.28515625" customWidth="1"/>
    <col min="11740" max="11742" width="13.5703125" customWidth="1"/>
    <col min="11743" max="11743" width="14.42578125" bestFit="1" customWidth="1"/>
    <col min="11744" max="11744" width="12.28515625" customWidth="1"/>
    <col min="11745" max="11745" width="11.28515625" customWidth="1"/>
    <col min="11746" max="11747" width="13.5703125" customWidth="1"/>
    <col min="11748" max="11748" width="14.42578125" bestFit="1" customWidth="1"/>
    <col min="11749" max="11749" width="12.28515625" customWidth="1"/>
    <col min="11750" max="11750" width="9.140625" customWidth="1"/>
    <col min="11751" max="11752" width="13.5703125" customWidth="1"/>
    <col min="11753" max="11753" width="13.5703125" bestFit="1" customWidth="1"/>
    <col min="11754" max="11754" width="12.28515625" customWidth="1"/>
    <col min="11755" max="11755" width="6.7109375" customWidth="1"/>
    <col min="11756" max="11757" width="13.5703125" customWidth="1"/>
    <col min="11758" max="11758" width="13.5703125" bestFit="1" customWidth="1"/>
    <col min="11759" max="11759" width="12.28515625" customWidth="1"/>
    <col min="11760" max="11762" width="13.5703125" customWidth="1"/>
    <col min="11763" max="11764" width="12.28515625" customWidth="1"/>
    <col min="11765" max="11767" width="13.5703125" customWidth="1"/>
    <col min="11768" max="11769" width="12.28515625" customWidth="1"/>
    <col min="11770" max="11772" width="13.5703125" customWidth="1"/>
    <col min="11773" max="11773" width="14.42578125" bestFit="1" customWidth="1"/>
    <col min="11774" max="11774" width="12.28515625" customWidth="1"/>
    <col min="11775" max="11777" width="13.5703125" customWidth="1"/>
    <col min="11778" max="11778" width="13.5703125" bestFit="1" customWidth="1"/>
    <col min="11779" max="11779" width="12.28515625" customWidth="1"/>
    <col min="11780" max="11780" width="11.28515625" customWidth="1"/>
    <col min="11781" max="11782" width="13.5703125" customWidth="1"/>
    <col min="11783" max="11783" width="13.5703125" bestFit="1" customWidth="1"/>
    <col min="11784" max="11784" width="12.28515625" customWidth="1"/>
    <col min="11785" max="11785" width="9.140625" customWidth="1"/>
    <col min="11786" max="11787" width="13.5703125" customWidth="1"/>
    <col min="11788" max="11788" width="14.42578125" bestFit="1" customWidth="1"/>
    <col min="11789" max="11789" width="12.28515625" customWidth="1"/>
    <col min="11790" max="11790" width="13.5703125" bestFit="1" customWidth="1"/>
    <col min="11791" max="11792" width="14.140625" bestFit="1" customWidth="1"/>
    <col min="11793" max="11797" width="12.28515625" customWidth="1"/>
    <col min="11798" max="11798" width="13.5703125" bestFit="1" customWidth="1"/>
    <col min="11799" max="11800" width="14.140625" bestFit="1" customWidth="1"/>
    <col min="11801" max="11805" width="12.28515625" customWidth="1"/>
    <col min="11806" max="11806" width="13.7109375" bestFit="1" customWidth="1"/>
    <col min="11807" max="11808" width="14.28515625" bestFit="1" customWidth="1"/>
    <col min="11809" max="11809" width="14.42578125" bestFit="1" customWidth="1"/>
    <col min="11810" max="11813" width="12.28515625" customWidth="1"/>
    <col min="11814" max="11816" width="13.5703125" bestFit="1" customWidth="1"/>
    <col min="11817" max="11818" width="14.42578125" bestFit="1" customWidth="1"/>
    <col min="11819" max="11820" width="13.28515625" bestFit="1" customWidth="1"/>
    <col min="11821" max="11821" width="12.28515625" customWidth="1"/>
    <col min="11822" max="11824" width="13.5703125" bestFit="1" customWidth="1"/>
    <col min="11825" max="11827" width="14.42578125" bestFit="1" customWidth="1"/>
    <col min="11828" max="11829" width="12.28515625" customWidth="1"/>
    <col min="11830" max="11830" width="10.28515625" customWidth="1"/>
    <col min="11831" max="11832" width="13.5703125" bestFit="1" customWidth="1"/>
    <col min="11833" max="11837" width="12.28515625" customWidth="1"/>
    <col min="11838" max="11838" width="13.5703125" bestFit="1" customWidth="1"/>
    <col min="11839" max="11839" width="14.140625" bestFit="1" customWidth="1"/>
    <col min="11840" max="11840" width="13.5703125" bestFit="1" customWidth="1"/>
    <col min="11841" max="11845" width="12.28515625" customWidth="1"/>
    <col min="11846" max="11846" width="13.5703125" bestFit="1" customWidth="1"/>
    <col min="11847" max="11848" width="14.140625" bestFit="1" customWidth="1"/>
    <col min="11849" max="11853" width="12.28515625" customWidth="1"/>
    <col min="11854" max="11854" width="13.5703125" bestFit="1" customWidth="1"/>
    <col min="11855" max="11856" width="14.140625" bestFit="1" customWidth="1"/>
    <col min="11857" max="11861" width="12.28515625" customWidth="1"/>
    <col min="11862" max="11864" width="13.5703125" bestFit="1" customWidth="1"/>
    <col min="11865" max="11865" width="14.42578125" bestFit="1" customWidth="1"/>
    <col min="11866" max="11866" width="13.28515625" bestFit="1" customWidth="1"/>
    <col min="11867" max="11868" width="14.42578125" bestFit="1" customWidth="1"/>
    <col min="11869" max="11869" width="12.28515625" customWidth="1"/>
    <col min="11870" max="11870" width="12.42578125" bestFit="1" customWidth="1"/>
    <col min="11871" max="11873" width="13.5703125" bestFit="1" customWidth="1"/>
    <col min="11874" max="11876" width="14.42578125" bestFit="1" customWidth="1"/>
    <col min="11877" max="11877" width="12.28515625" customWidth="1"/>
    <col min="11878" max="11878" width="10.28515625" customWidth="1"/>
    <col min="11879" max="11881" width="13.5703125" bestFit="1" customWidth="1"/>
    <col min="11882" max="11882" width="12.42578125" bestFit="1" customWidth="1"/>
    <col min="11883" max="11884" width="13.5703125" bestFit="1" customWidth="1"/>
    <col min="11885" max="11885" width="12.28515625" customWidth="1"/>
    <col min="11886" max="11886" width="13.5703125" bestFit="1" customWidth="1"/>
    <col min="11887" max="11888" width="14.140625" bestFit="1" customWidth="1"/>
    <col min="11889" max="11893" width="12.28515625" customWidth="1"/>
    <col min="11894" max="11894" width="13.5703125" bestFit="1" customWidth="1"/>
    <col min="11895" max="11896" width="14.140625" bestFit="1" customWidth="1"/>
    <col min="11897" max="11897" width="12.28515625" customWidth="1"/>
    <col min="11898" max="11898" width="13.28515625" bestFit="1" customWidth="1"/>
    <col min="11899" max="11900" width="14.42578125" bestFit="1" customWidth="1"/>
    <col min="11901" max="11901" width="12.28515625" customWidth="1"/>
    <col min="11902" max="11902" width="13.5703125" bestFit="1" customWidth="1"/>
    <col min="11903" max="11904" width="14.140625" bestFit="1" customWidth="1"/>
    <col min="11905" max="11908" width="14.42578125" bestFit="1" customWidth="1"/>
    <col min="11909" max="11909" width="12.28515625" customWidth="1"/>
    <col min="11910" max="11910" width="12.42578125" bestFit="1" customWidth="1"/>
    <col min="11911" max="11912" width="13.5703125" bestFit="1" customWidth="1"/>
    <col min="11913" max="11913" width="14.42578125" bestFit="1" customWidth="1"/>
    <col min="11914" max="11916" width="13.5703125" bestFit="1" customWidth="1"/>
    <col min="11917" max="11917" width="12.28515625" customWidth="1"/>
    <col min="11918" max="11918" width="10.28515625" customWidth="1"/>
    <col min="11919" max="11921" width="13.5703125" bestFit="1" customWidth="1"/>
    <col min="11922" max="11924" width="14.42578125" bestFit="1" customWidth="1"/>
    <col min="11925" max="11925" width="12.28515625" customWidth="1"/>
    <col min="11926" max="11926" width="9.140625" customWidth="1"/>
    <col min="11927" max="11929" width="13.5703125" bestFit="1" customWidth="1"/>
    <col min="11930" max="11932" width="14.42578125" bestFit="1" customWidth="1"/>
    <col min="11933" max="11948" width="12.28515625" customWidth="1"/>
    <col min="11949" max="11949" width="12.85546875" customWidth="1"/>
    <col min="11950" max="11950" width="12.28515625" customWidth="1"/>
    <col min="11951" max="11951" width="11.42578125" customWidth="1"/>
    <col min="11952" max="11952" width="11.7109375" customWidth="1"/>
    <col min="11953" max="11960" width="12.28515625" customWidth="1"/>
    <col min="11961" max="11963" width="13.5703125" customWidth="1"/>
    <col min="11964" max="11965" width="12.28515625" customWidth="1"/>
    <col min="11966" max="11968" width="13.5703125" customWidth="1"/>
    <col min="11969" max="11970" width="12.28515625" customWidth="1"/>
    <col min="11971" max="11973" width="13.5703125" customWidth="1"/>
    <col min="11974" max="11975" width="12.28515625" customWidth="1"/>
    <col min="11976" max="11978" width="13.5703125" customWidth="1"/>
    <col min="11979" max="11979" width="14.42578125" bestFit="1" customWidth="1"/>
    <col min="11980" max="11980" width="12.28515625" customWidth="1"/>
    <col min="11981" max="11983" width="13.5703125" customWidth="1"/>
    <col min="11984" max="11984" width="14.42578125" bestFit="1" customWidth="1"/>
    <col min="11985" max="11985" width="12.28515625" customWidth="1"/>
    <col min="11986" max="11986" width="10.28515625" customWidth="1"/>
    <col min="11987" max="11988" width="13.5703125" customWidth="1"/>
    <col min="11989" max="11990" width="12.28515625" customWidth="1"/>
    <col min="11991" max="11993" width="13.5703125" customWidth="1"/>
    <col min="11994" max="11994" width="14.42578125" bestFit="1" customWidth="1"/>
    <col min="11995" max="11995" width="12.28515625" customWidth="1"/>
    <col min="11996" max="11998" width="13.5703125" customWidth="1"/>
    <col min="11999" max="11999" width="14.42578125" bestFit="1" customWidth="1"/>
    <col min="12000" max="12000" width="12.28515625" customWidth="1"/>
    <col min="12001" max="12001" width="11.28515625" customWidth="1"/>
    <col min="12002" max="12003" width="13.5703125" customWidth="1"/>
    <col min="12004" max="12004" width="14.42578125" bestFit="1" customWidth="1"/>
    <col min="12005" max="12005" width="12.28515625" customWidth="1"/>
    <col min="12006" max="12006" width="9.140625" customWidth="1"/>
    <col min="12007" max="12008" width="13.5703125" customWidth="1"/>
    <col min="12009" max="12009" width="13.5703125" bestFit="1" customWidth="1"/>
    <col min="12010" max="12010" width="12.28515625" customWidth="1"/>
    <col min="12011" max="12011" width="6.7109375" customWidth="1"/>
    <col min="12012" max="12013" width="13.5703125" customWidth="1"/>
    <col min="12014" max="12014" width="13.5703125" bestFit="1" customWidth="1"/>
    <col min="12015" max="12015" width="12.28515625" customWidth="1"/>
    <col min="12016" max="12018" width="13.5703125" customWidth="1"/>
    <col min="12019" max="12020" width="12.28515625" customWidth="1"/>
    <col min="12021" max="12023" width="13.5703125" customWidth="1"/>
    <col min="12024" max="12025" width="12.28515625" customWidth="1"/>
    <col min="12026" max="12028" width="13.5703125" customWidth="1"/>
    <col min="12029" max="12029" width="14.42578125" bestFit="1" customWidth="1"/>
    <col min="12030" max="12030" width="12.28515625" customWidth="1"/>
    <col min="12031" max="12033" width="13.5703125" customWidth="1"/>
    <col min="12034" max="12034" width="13.5703125" bestFit="1" customWidth="1"/>
    <col min="12035" max="12035" width="12.28515625" customWidth="1"/>
    <col min="12036" max="12036" width="11.28515625" customWidth="1"/>
    <col min="12037" max="12038" width="13.5703125" customWidth="1"/>
    <col min="12039" max="12039" width="13.5703125" bestFit="1" customWidth="1"/>
    <col min="12040" max="12040" width="12.28515625" customWidth="1"/>
    <col min="12041" max="12041" width="9.140625" customWidth="1"/>
    <col min="12042" max="12043" width="13.5703125" customWidth="1"/>
    <col min="12044" max="12044" width="14.42578125" bestFit="1" customWidth="1"/>
    <col min="12045" max="12045" width="12.28515625" customWidth="1"/>
    <col min="12046" max="12046" width="13.5703125" bestFit="1" customWidth="1"/>
    <col min="12047" max="12048" width="14.140625" bestFit="1" customWidth="1"/>
    <col min="12049" max="12053" width="12.28515625" customWidth="1"/>
    <col min="12054" max="12054" width="13.5703125" bestFit="1" customWidth="1"/>
    <col min="12055" max="12056" width="14.140625" bestFit="1" customWidth="1"/>
    <col min="12057" max="12061" width="12.28515625" customWidth="1"/>
    <col min="12062" max="12062" width="13.7109375" bestFit="1" customWidth="1"/>
    <col min="12063" max="12064" width="14.28515625" bestFit="1" customWidth="1"/>
    <col min="12065" max="12065" width="14.42578125" bestFit="1" customWidth="1"/>
    <col min="12066" max="12069" width="12.28515625" customWidth="1"/>
    <col min="12070" max="12072" width="13.5703125" bestFit="1" customWidth="1"/>
    <col min="12073" max="12074" width="14.42578125" bestFit="1" customWidth="1"/>
    <col min="12075" max="12076" width="13.28515625" bestFit="1" customWidth="1"/>
    <col min="12077" max="12077" width="12.28515625" customWidth="1"/>
    <col min="12078" max="12080" width="13.5703125" bestFit="1" customWidth="1"/>
    <col min="12081" max="12083" width="14.42578125" bestFit="1" customWidth="1"/>
    <col min="12084" max="12085" width="12.28515625" customWidth="1"/>
    <col min="12086" max="12086" width="10.28515625" customWidth="1"/>
    <col min="12087" max="12088" width="13.5703125" bestFit="1" customWidth="1"/>
    <col min="12089" max="12093" width="12.28515625" customWidth="1"/>
    <col min="12094" max="12094" width="13.5703125" bestFit="1" customWidth="1"/>
    <col min="12095" max="12095" width="14.140625" bestFit="1" customWidth="1"/>
    <col min="12096" max="12096" width="13.5703125" bestFit="1" customWidth="1"/>
    <col min="12097" max="12101" width="12.28515625" customWidth="1"/>
    <col min="12102" max="12102" width="13.5703125" bestFit="1" customWidth="1"/>
    <col min="12103" max="12104" width="14.140625" bestFit="1" customWidth="1"/>
    <col min="12105" max="12109" width="12.28515625" customWidth="1"/>
    <col min="12110" max="12110" width="13.5703125" bestFit="1" customWidth="1"/>
    <col min="12111" max="12112" width="14.140625" bestFit="1" customWidth="1"/>
    <col min="12113" max="12117" width="12.28515625" customWidth="1"/>
    <col min="12118" max="12120" width="13.5703125" bestFit="1" customWidth="1"/>
    <col min="12121" max="12121" width="14.42578125" bestFit="1" customWidth="1"/>
    <col min="12122" max="12122" width="13.28515625" bestFit="1" customWidth="1"/>
    <col min="12123" max="12124" width="14.42578125" bestFit="1" customWidth="1"/>
    <col min="12125" max="12125" width="12.28515625" customWidth="1"/>
    <col min="12126" max="12126" width="12.42578125" bestFit="1" customWidth="1"/>
    <col min="12127" max="12129" width="13.5703125" bestFit="1" customWidth="1"/>
    <col min="12130" max="12132" width="14.42578125" bestFit="1" customWidth="1"/>
    <col min="12133" max="12133" width="12.28515625" customWidth="1"/>
    <col min="12134" max="12134" width="10.28515625" customWidth="1"/>
    <col min="12135" max="12137" width="13.5703125" bestFit="1" customWidth="1"/>
    <col min="12138" max="12138" width="12.42578125" bestFit="1" customWidth="1"/>
    <col min="12139" max="12140" width="13.5703125" bestFit="1" customWidth="1"/>
    <col min="12141" max="12141" width="12.28515625" customWidth="1"/>
    <col min="12142" max="12142" width="13.5703125" bestFit="1" customWidth="1"/>
    <col min="12143" max="12144" width="14.140625" bestFit="1" customWidth="1"/>
    <col min="12145" max="12149" width="12.28515625" customWidth="1"/>
    <col min="12150" max="12150" width="13.5703125" bestFit="1" customWidth="1"/>
    <col min="12151" max="12152" width="14.140625" bestFit="1" customWidth="1"/>
    <col min="12153" max="12153" width="12.28515625" customWidth="1"/>
    <col min="12154" max="12154" width="13.28515625" bestFit="1" customWidth="1"/>
    <col min="12155" max="12156" width="14.42578125" bestFit="1" customWidth="1"/>
    <col min="12157" max="12157" width="12.28515625" customWidth="1"/>
    <col min="12158" max="12158" width="13.5703125" bestFit="1" customWidth="1"/>
    <col min="12159" max="12160" width="14.140625" bestFit="1" customWidth="1"/>
    <col min="12161" max="12164" width="14.42578125" bestFit="1" customWidth="1"/>
    <col min="12165" max="12165" width="12.28515625" customWidth="1"/>
    <col min="12166" max="12166" width="12.42578125" bestFit="1" customWidth="1"/>
    <col min="12167" max="12168" width="13.5703125" bestFit="1" customWidth="1"/>
    <col min="12169" max="12169" width="14.42578125" bestFit="1" customWidth="1"/>
    <col min="12170" max="12172" width="13.5703125" bestFit="1" customWidth="1"/>
    <col min="12173" max="12173" width="12.28515625" customWidth="1"/>
    <col min="12174" max="12174" width="10.28515625" customWidth="1"/>
    <col min="12175" max="12177" width="13.5703125" bestFit="1" customWidth="1"/>
    <col min="12178" max="12180" width="14.42578125" bestFit="1" customWidth="1"/>
    <col min="12181" max="12181" width="12.28515625" customWidth="1"/>
    <col min="12182" max="12182" width="9.140625" customWidth="1"/>
    <col min="12183" max="12185" width="13.5703125" bestFit="1" customWidth="1"/>
    <col min="12186" max="12188" width="14.42578125" bestFit="1" customWidth="1"/>
    <col min="12189" max="12204" width="12.28515625" customWidth="1"/>
    <col min="12205" max="12205" width="12.85546875" customWidth="1"/>
    <col min="12206" max="12206" width="12.28515625" customWidth="1"/>
    <col min="12207" max="12207" width="11.42578125" customWidth="1"/>
    <col min="12208" max="12208" width="11.7109375" customWidth="1"/>
    <col min="12209" max="12216" width="12.28515625" customWidth="1"/>
    <col min="12217" max="12219" width="13.5703125" customWidth="1"/>
    <col min="12220" max="12221" width="12.28515625" customWidth="1"/>
    <col min="12222" max="12224" width="13.5703125" customWidth="1"/>
    <col min="12225" max="12226" width="12.28515625" customWidth="1"/>
    <col min="12227" max="12229" width="13.5703125" customWidth="1"/>
    <col min="12230" max="12231" width="12.28515625" customWidth="1"/>
    <col min="12232" max="12234" width="13.5703125" customWidth="1"/>
    <col min="12235" max="12235" width="14.42578125" bestFit="1" customWidth="1"/>
    <col min="12236" max="12236" width="12.28515625" customWidth="1"/>
    <col min="12237" max="12239" width="13.5703125" customWidth="1"/>
    <col min="12240" max="12240" width="14.42578125" bestFit="1" customWidth="1"/>
    <col min="12241" max="12241" width="12.28515625" customWidth="1"/>
    <col min="12242" max="12242" width="10.28515625" customWidth="1"/>
    <col min="12243" max="12244" width="13.5703125" customWidth="1"/>
    <col min="12245" max="12246" width="12.28515625" customWidth="1"/>
    <col min="12247" max="12249" width="13.5703125" customWidth="1"/>
    <col min="12250" max="12250" width="14.42578125" bestFit="1" customWidth="1"/>
    <col min="12251" max="12251" width="12.28515625" customWidth="1"/>
    <col min="12252" max="12254" width="13.5703125" customWidth="1"/>
    <col min="12255" max="12255" width="14.42578125" bestFit="1" customWidth="1"/>
    <col min="12256" max="12256" width="12.28515625" customWidth="1"/>
    <col min="12257" max="12257" width="11.28515625" customWidth="1"/>
    <col min="12258" max="12259" width="13.5703125" customWidth="1"/>
    <col min="12260" max="12260" width="14.42578125" bestFit="1" customWidth="1"/>
    <col min="12261" max="12261" width="12.28515625" customWidth="1"/>
    <col min="12262" max="12262" width="9.140625" customWidth="1"/>
    <col min="12263" max="12264" width="13.5703125" customWidth="1"/>
    <col min="12265" max="12265" width="13.5703125" bestFit="1" customWidth="1"/>
    <col min="12266" max="12266" width="12.28515625" customWidth="1"/>
    <col min="12267" max="12267" width="6.7109375" customWidth="1"/>
    <col min="12268" max="12269" width="13.5703125" customWidth="1"/>
    <col min="12270" max="12270" width="13.5703125" bestFit="1" customWidth="1"/>
    <col min="12271" max="12271" width="12.28515625" customWidth="1"/>
    <col min="12272" max="12274" width="13.5703125" customWidth="1"/>
    <col min="12275" max="12276" width="12.28515625" customWidth="1"/>
    <col min="12277" max="12279" width="13.5703125" customWidth="1"/>
    <col min="12280" max="12281" width="12.28515625" customWidth="1"/>
    <col min="12282" max="12284" width="13.5703125" customWidth="1"/>
    <col min="12285" max="12285" width="14.42578125" bestFit="1" customWidth="1"/>
    <col min="12286" max="12286" width="12.28515625" customWidth="1"/>
    <col min="12287" max="12289" width="13.5703125" customWidth="1"/>
    <col min="12290" max="12290" width="13.5703125" bestFit="1" customWidth="1"/>
    <col min="12291" max="12291" width="12.28515625" customWidth="1"/>
    <col min="12292" max="12292" width="11.28515625" customWidth="1"/>
    <col min="12293" max="12294" width="13.5703125" customWidth="1"/>
    <col min="12295" max="12295" width="13.5703125" bestFit="1" customWidth="1"/>
    <col min="12296" max="12296" width="12.28515625" customWidth="1"/>
    <col min="12297" max="12297" width="9.140625" customWidth="1"/>
    <col min="12298" max="12299" width="13.5703125" customWidth="1"/>
    <col min="12300" max="12300" width="14.42578125" bestFit="1" customWidth="1"/>
    <col min="12301" max="12301" width="12.28515625" customWidth="1"/>
    <col min="12302" max="12302" width="13.5703125" bestFit="1" customWidth="1"/>
    <col min="12303" max="12304" width="14.140625" bestFit="1" customWidth="1"/>
    <col min="12305" max="12309" width="12.28515625" customWidth="1"/>
    <col min="12310" max="12310" width="13.5703125" bestFit="1" customWidth="1"/>
    <col min="12311" max="12312" width="14.140625" bestFit="1" customWidth="1"/>
    <col min="12313" max="12317" width="12.28515625" customWidth="1"/>
    <col min="12318" max="12318" width="13.7109375" bestFit="1" customWidth="1"/>
    <col min="12319" max="12320" width="14.28515625" bestFit="1" customWidth="1"/>
    <col min="12321" max="12321" width="14.42578125" bestFit="1" customWidth="1"/>
    <col min="12322" max="12325" width="12.28515625" customWidth="1"/>
    <col min="12326" max="12328" width="13.5703125" bestFit="1" customWidth="1"/>
    <col min="12329" max="12330" width="14.42578125" bestFit="1" customWidth="1"/>
    <col min="12331" max="12332" width="13.28515625" bestFit="1" customWidth="1"/>
    <col min="12333" max="12333" width="12.28515625" customWidth="1"/>
    <col min="12334" max="12336" width="13.5703125" bestFit="1" customWidth="1"/>
    <col min="12337" max="12339" width="14.42578125" bestFit="1" customWidth="1"/>
    <col min="12340" max="12341" width="12.28515625" customWidth="1"/>
    <col min="12342" max="12342" width="10.28515625" customWidth="1"/>
    <col min="12343" max="12344" width="13.5703125" bestFit="1" customWidth="1"/>
    <col min="12345" max="12349" width="12.28515625" customWidth="1"/>
    <col min="12350" max="12350" width="13.5703125" bestFit="1" customWidth="1"/>
    <col min="12351" max="12351" width="14.140625" bestFit="1" customWidth="1"/>
    <col min="12352" max="12352" width="13.5703125" bestFit="1" customWidth="1"/>
    <col min="12353" max="12357" width="12.28515625" customWidth="1"/>
    <col min="12358" max="12358" width="13.5703125" bestFit="1" customWidth="1"/>
    <col min="12359" max="12360" width="14.140625" bestFit="1" customWidth="1"/>
    <col min="12361" max="12365" width="12.28515625" customWidth="1"/>
    <col min="12366" max="12366" width="13.5703125" bestFit="1" customWidth="1"/>
    <col min="12367" max="12368" width="14.140625" bestFit="1" customWidth="1"/>
    <col min="12369" max="12373" width="12.28515625" customWidth="1"/>
    <col min="12374" max="12376" width="13.5703125" bestFit="1" customWidth="1"/>
    <col min="12377" max="12377" width="14.42578125" bestFit="1" customWidth="1"/>
    <col min="12378" max="12378" width="13.28515625" bestFit="1" customWidth="1"/>
    <col min="12379" max="12380" width="14.42578125" bestFit="1" customWidth="1"/>
    <col min="12381" max="12381" width="12.28515625" customWidth="1"/>
    <col min="12382" max="12382" width="12.42578125" bestFit="1" customWidth="1"/>
    <col min="12383" max="12385" width="13.5703125" bestFit="1" customWidth="1"/>
    <col min="12386" max="12388" width="14.42578125" bestFit="1" customWidth="1"/>
    <col min="12389" max="12389" width="12.28515625" customWidth="1"/>
    <col min="12390" max="12390" width="10.28515625" customWidth="1"/>
    <col min="12391" max="12393" width="13.5703125" bestFit="1" customWidth="1"/>
    <col min="12394" max="12394" width="12.42578125" bestFit="1" customWidth="1"/>
    <col min="12395" max="12396" width="13.5703125" bestFit="1" customWidth="1"/>
    <col min="12397" max="12397" width="12.28515625" customWidth="1"/>
    <col min="12398" max="12398" width="13.5703125" bestFit="1" customWidth="1"/>
    <col min="12399" max="12400" width="14.140625" bestFit="1" customWidth="1"/>
    <col min="12401" max="12405" width="12.28515625" customWidth="1"/>
    <col min="12406" max="12406" width="13.5703125" bestFit="1" customWidth="1"/>
    <col min="12407" max="12408" width="14.140625" bestFit="1" customWidth="1"/>
    <col min="12409" max="12409" width="12.28515625" customWidth="1"/>
    <col min="12410" max="12410" width="13.28515625" bestFit="1" customWidth="1"/>
    <col min="12411" max="12412" width="14.42578125" bestFit="1" customWidth="1"/>
    <col min="12413" max="12413" width="12.28515625" customWidth="1"/>
    <col min="12414" max="12414" width="13.5703125" bestFit="1" customWidth="1"/>
    <col min="12415" max="12416" width="14.140625" bestFit="1" customWidth="1"/>
    <col min="12417" max="12420" width="14.42578125" bestFit="1" customWidth="1"/>
    <col min="12421" max="12421" width="12.28515625" customWidth="1"/>
    <col min="12422" max="12422" width="12.42578125" bestFit="1" customWidth="1"/>
    <col min="12423" max="12424" width="13.5703125" bestFit="1" customWidth="1"/>
    <col min="12425" max="12425" width="14.42578125" bestFit="1" customWidth="1"/>
    <col min="12426" max="12428" width="13.5703125" bestFit="1" customWidth="1"/>
    <col min="12429" max="12429" width="12.28515625" customWidth="1"/>
    <col min="12430" max="12430" width="10.28515625" customWidth="1"/>
    <col min="12431" max="12433" width="13.5703125" bestFit="1" customWidth="1"/>
    <col min="12434" max="12436" width="14.42578125" bestFit="1" customWidth="1"/>
    <col min="12437" max="12437" width="12.28515625" customWidth="1"/>
    <col min="12438" max="12438" width="9.140625" customWidth="1"/>
    <col min="12439" max="12441" width="13.5703125" bestFit="1" customWidth="1"/>
    <col min="12442" max="12444" width="14.42578125" bestFit="1" customWidth="1"/>
    <col min="12445" max="12460" width="12.28515625" customWidth="1"/>
    <col min="12461" max="12461" width="12.85546875" customWidth="1"/>
    <col min="12462" max="12462" width="12.28515625" customWidth="1"/>
    <col min="12463" max="12463" width="11.42578125" customWidth="1"/>
    <col min="12464" max="12464" width="11.7109375" customWidth="1"/>
    <col min="12465" max="12472" width="12.28515625" customWidth="1"/>
    <col min="12473" max="12475" width="13.5703125" customWidth="1"/>
    <col min="12476" max="12477" width="12.28515625" customWidth="1"/>
    <col min="12478" max="12480" width="13.5703125" customWidth="1"/>
    <col min="12481" max="12482" width="12.28515625" customWidth="1"/>
    <col min="12483" max="12485" width="13.5703125" customWidth="1"/>
    <col min="12486" max="12487" width="12.28515625" customWidth="1"/>
    <col min="12488" max="12490" width="13.5703125" customWidth="1"/>
    <col min="12491" max="12491" width="14.42578125" bestFit="1" customWidth="1"/>
    <col min="12492" max="12492" width="12.28515625" customWidth="1"/>
    <col min="12493" max="12495" width="13.5703125" customWidth="1"/>
    <col min="12496" max="12496" width="14.42578125" bestFit="1" customWidth="1"/>
    <col min="12497" max="12497" width="12.28515625" customWidth="1"/>
    <col min="12498" max="12498" width="10.28515625" customWidth="1"/>
    <col min="12499" max="12500" width="13.5703125" customWidth="1"/>
    <col min="12501" max="12502" width="12.28515625" customWidth="1"/>
    <col min="12503" max="12505" width="13.5703125" customWidth="1"/>
    <col min="12506" max="12506" width="14.42578125" bestFit="1" customWidth="1"/>
    <col min="12507" max="12507" width="12.28515625" customWidth="1"/>
    <col min="12508" max="12510" width="13.5703125" customWidth="1"/>
    <col min="12511" max="12511" width="14.42578125" bestFit="1" customWidth="1"/>
    <col min="12512" max="12512" width="12.28515625" customWidth="1"/>
    <col min="12513" max="12513" width="11.28515625" customWidth="1"/>
    <col min="12514" max="12515" width="13.5703125" customWidth="1"/>
    <col min="12516" max="12516" width="14.42578125" bestFit="1" customWidth="1"/>
    <col min="12517" max="12517" width="12.28515625" customWidth="1"/>
    <col min="12518" max="12518" width="9.140625" customWidth="1"/>
    <col min="12519" max="12520" width="13.5703125" customWidth="1"/>
    <col min="12521" max="12521" width="13.5703125" bestFit="1" customWidth="1"/>
    <col min="12522" max="12522" width="12.28515625" customWidth="1"/>
    <col min="12523" max="12523" width="6.7109375" customWidth="1"/>
    <col min="12524" max="12525" width="13.5703125" customWidth="1"/>
    <col min="12526" max="12526" width="13.5703125" bestFit="1" customWidth="1"/>
    <col min="12527" max="12527" width="12.28515625" customWidth="1"/>
    <col min="12528" max="12530" width="13.5703125" customWidth="1"/>
    <col min="12531" max="12532" width="12.28515625" customWidth="1"/>
    <col min="12533" max="12535" width="13.5703125" customWidth="1"/>
    <col min="12536" max="12537" width="12.28515625" customWidth="1"/>
    <col min="12538" max="12540" width="13.5703125" customWidth="1"/>
    <col min="12541" max="12541" width="14.42578125" bestFit="1" customWidth="1"/>
    <col min="12542" max="12542" width="12.28515625" customWidth="1"/>
    <col min="12543" max="12545" width="13.5703125" customWidth="1"/>
    <col min="12546" max="12546" width="13.5703125" bestFit="1" customWidth="1"/>
    <col min="12547" max="12547" width="12.28515625" customWidth="1"/>
    <col min="12548" max="12548" width="11.28515625" customWidth="1"/>
    <col min="12549" max="12550" width="13.5703125" customWidth="1"/>
    <col min="12551" max="12551" width="13.5703125" bestFit="1" customWidth="1"/>
    <col min="12552" max="12552" width="12.28515625" customWidth="1"/>
    <col min="12553" max="12553" width="9.140625" customWidth="1"/>
    <col min="12554" max="12555" width="13.5703125" customWidth="1"/>
    <col min="12556" max="12556" width="14.42578125" bestFit="1" customWidth="1"/>
    <col min="12557" max="12557" width="12.28515625" customWidth="1"/>
    <col min="12558" max="12558" width="13.5703125" bestFit="1" customWidth="1"/>
    <col min="12559" max="12560" width="14.140625" bestFit="1" customWidth="1"/>
    <col min="12561" max="12565" width="12.28515625" customWidth="1"/>
    <col min="12566" max="12566" width="13.5703125" bestFit="1" customWidth="1"/>
    <col min="12567" max="12568" width="14.140625" bestFit="1" customWidth="1"/>
    <col min="12569" max="12573" width="12.28515625" customWidth="1"/>
    <col min="12574" max="12574" width="13.7109375" bestFit="1" customWidth="1"/>
    <col min="12575" max="12576" width="14.28515625" bestFit="1" customWidth="1"/>
    <col min="12577" max="12577" width="14.42578125" bestFit="1" customWidth="1"/>
    <col min="12578" max="12581" width="12.28515625" customWidth="1"/>
    <col min="12582" max="12584" width="13.5703125" bestFit="1" customWidth="1"/>
    <col min="12585" max="12586" width="14.42578125" bestFit="1" customWidth="1"/>
    <col min="12587" max="12588" width="13.28515625" bestFit="1" customWidth="1"/>
    <col min="12589" max="12589" width="12.28515625" customWidth="1"/>
    <col min="12590" max="12592" width="13.5703125" bestFit="1" customWidth="1"/>
    <col min="12593" max="12595" width="14.42578125" bestFit="1" customWidth="1"/>
    <col min="12596" max="12597" width="12.28515625" customWidth="1"/>
    <col min="12598" max="12598" width="10.28515625" customWidth="1"/>
    <col min="12599" max="12600" width="13.5703125" bestFit="1" customWidth="1"/>
    <col min="12601" max="12605" width="12.28515625" customWidth="1"/>
    <col min="12606" max="12606" width="13.5703125" bestFit="1" customWidth="1"/>
    <col min="12607" max="12607" width="14.140625" bestFit="1" customWidth="1"/>
    <col min="12608" max="12608" width="13.5703125" bestFit="1" customWidth="1"/>
    <col min="12609" max="12613" width="12.28515625" customWidth="1"/>
    <col min="12614" max="12614" width="13.5703125" bestFit="1" customWidth="1"/>
    <col min="12615" max="12616" width="14.140625" bestFit="1" customWidth="1"/>
    <col min="12617" max="12621" width="12.28515625" customWidth="1"/>
    <col min="12622" max="12622" width="13.5703125" bestFit="1" customWidth="1"/>
    <col min="12623" max="12624" width="14.140625" bestFit="1" customWidth="1"/>
    <col min="12625" max="12629" width="12.28515625" customWidth="1"/>
    <col min="12630" max="12632" width="13.5703125" bestFit="1" customWidth="1"/>
    <col min="12633" max="12633" width="14.42578125" bestFit="1" customWidth="1"/>
    <col min="12634" max="12634" width="13.28515625" bestFit="1" customWidth="1"/>
    <col min="12635" max="12636" width="14.42578125" bestFit="1" customWidth="1"/>
    <col min="12637" max="12637" width="12.28515625" customWidth="1"/>
    <col min="12638" max="12638" width="12.42578125" bestFit="1" customWidth="1"/>
    <col min="12639" max="12641" width="13.5703125" bestFit="1" customWidth="1"/>
    <col min="12642" max="12644" width="14.42578125" bestFit="1" customWidth="1"/>
    <col min="12645" max="12645" width="12.28515625" customWidth="1"/>
    <col min="12646" max="12646" width="10.28515625" customWidth="1"/>
    <col min="12647" max="12649" width="13.5703125" bestFit="1" customWidth="1"/>
    <col min="12650" max="12650" width="12.42578125" bestFit="1" customWidth="1"/>
    <col min="12651" max="12652" width="13.5703125" bestFit="1" customWidth="1"/>
    <col min="12653" max="12653" width="12.28515625" customWidth="1"/>
    <col min="12654" max="12654" width="13.5703125" bestFit="1" customWidth="1"/>
    <col min="12655" max="12656" width="14.140625" bestFit="1" customWidth="1"/>
    <col min="12657" max="12661" width="12.28515625" customWidth="1"/>
    <col min="12662" max="12662" width="13.5703125" bestFit="1" customWidth="1"/>
    <col min="12663" max="12664" width="14.140625" bestFit="1" customWidth="1"/>
    <col min="12665" max="12665" width="12.28515625" customWidth="1"/>
    <col min="12666" max="12666" width="13.28515625" bestFit="1" customWidth="1"/>
    <col min="12667" max="12668" width="14.42578125" bestFit="1" customWidth="1"/>
    <col min="12669" max="12669" width="12.28515625" customWidth="1"/>
    <col min="12670" max="12670" width="13.5703125" bestFit="1" customWidth="1"/>
    <col min="12671" max="12672" width="14.140625" bestFit="1" customWidth="1"/>
    <col min="12673" max="12676" width="14.42578125" bestFit="1" customWidth="1"/>
    <col min="12677" max="12677" width="12.28515625" customWidth="1"/>
    <col min="12678" max="12678" width="12.42578125" bestFit="1" customWidth="1"/>
    <col min="12679" max="12680" width="13.5703125" bestFit="1" customWidth="1"/>
    <col min="12681" max="12681" width="14.42578125" bestFit="1" customWidth="1"/>
    <col min="12682" max="12684" width="13.5703125" bestFit="1" customWidth="1"/>
    <col min="12685" max="12685" width="12.28515625" customWidth="1"/>
    <col min="12686" max="12686" width="10.28515625" customWidth="1"/>
    <col min="12687" max="12689" width="13.5703125" bestFit="1" customWidth="1"/>
    <col min="12690" max="12692" width="14.42578125" bestFit="1" customWidth="1"/>
    <col min="12693" max="12693" width="12.28515625" customWidth="1"/>
    <col min="12694" max="12694" width="9.140625" customWidth="1"/>
    <col min="12695" max="12697" width="13.5703125" bestFit="1" customWidth="1"/>
    <col min="12698" max="12700" width="14.42578125" bestFit="1" customWidth="1"/>
    <col min="12701" max="12716" width="12.28515625" customWidth="1"/>
    <col min="12717" max="12717" width="12.85546875" customWidth="1"/>
    <col min="12718" max="12718" width="12.28515625" customWidth="1"/>
    <col min="12719" max="12719" width="11.42578125" customWidth="1"/>
    <col min="12720" max="12720" width="11.7109375" customWidth="1"/>
    <col min="12721" max="12728" width="12.28515625" customWidth="1"/>
    <col min="12729" max="12731" width="13.5703125" customWidth="1"/>
    <col min="12732" max="12733" width="12.28515625" customWidth="1"/>
    <col min="12734" max="12736" width="13.5703125" customWidth="1"/>
    <col min="12737" max="12738" width="12.28515625" customWidth="1"/>
    <col min="12739" max="12741" width="13.5703125" customWidth="1"/>
    <col min="12742" max="12743" width="12.28515625" customWidth="1"/>
    <col min="12744" max="12746" width="13.5703125" customWidth="1"/>
    <col min="12747" max="12747" width="14.42578125" bestFit="1" customWidth="1"/>
    <col min="12748" max="12748" width="12.28515625" customWidth="1"/>
    <col min="12749" max="12751" width="13.5703125" customWidth="1"/>
    <col min="12752" max="12752" width="14.42578125" bestFit="1" customWidth="1"/>
    <col min="12753" max="12753" width="12.28515625" customWidth="1"/>
    <col min="12754" max="12754" width="10.28515625" customWidth="1"/>
    <col min="12755" max="12756" width="13.5703125" customWidth="1"/>
    <col min="12757" max="12758" width="12.28515625" customWidth="1"/>
    <col min="12759" max="12761" width="13.5703125" customWidth="1"/>
    <col min="12762" max="12762" width="14.42578125" bestFit="1" customWidth="1"/>
    <col min="12763" max="12763" width="12.28515625" customWidth="1"/>
    <col min="12764" max="12766" width="13.5703125" customWidth="1"/>
    <col min="12767" max="12767" width="14.42578125" bestFit="1" customWidth="1"/>
    <col min="12768" max="12768" width="12.28515625" customWidth="1"/>
    <col min="12769" max="12769" width="11.28515625" customWidth="1"/>
    <col min="12770" max="12771" width="13.5703125" customWidth="1"/>
    <col min="12772" max="12772" width="14.42578125" bestFit="1" customWidth="1"/>
    <col min="12773" max="12773" width="12.28515625" customWidth="1"/>
    <col min="12774" max="12774" width="9.140625" customWidth="1"/>
    <col min="12775" max="12776" width="13.5703125" customWidth="1"/>
    <col min="12777" max="12777" width="13.5703125" bestFit="1" customWidth="1"/>
    <col min="12778" max="12778" width="12.28515625" customWidth="1"/>
    <col min="12779" max="12779" width="6.7109375" customWidth="1"/>
    <col min="12780" max="12781" width="13.5703125" customWidth="1"/>
    <col min="12782" max="12782" width="13.5703125" bestFit="1" customWidth="1"/>
    <col min="12783" max="12783" width="12.28515625" customWidth="1"/>
    <col min="12784" max="12786" width="13.5703125" customWidth="1"/>
    <col min="12787" max="12788" width="12.28515625" customWidth="1"/>
    <col min="12789" max="12791" width="13.5703125" customWidth="1"/>
    <col min="12792" max="12793" width="12.28515625" customWidth="1"/>
    <col min="12794" max="12796" width="13.5703125" customWidth="1"/>
    <col min="12797" max="12797" width="14.42578125" bestFit="1" customWidth="1"/>
    <col min="12798" max="12798" width="12.28515625" customWidth="1"/>
    <col min="12799" max="12801" width="13.5703125" customWidth="1"/>
    <col min="12802" max="12802" width="13.5703125" bestFit="1" customWidth="1"/>
    <col min="12803" max="12803" width="12.28515625" customWidth="1"/>
    <col min="12804" max="12804" width="11.28515625" customWidth="1"/>
    <col min="12805" max="12806" width="13.5703125" customWidth="1"/>
    <col min="12807" max="12807" width="13.5703125" bestFit="1" customWidth="1"/>
    <col min="12808" max="12808" width="12.28515625" customWidth="1"/>
    <col min="12809" max="12809" width="9.140625" customWidth="1"/>
    <col min="12810" max="12811" width="13.5703125" customWidth="1"/>
    <col min="12812" max="12812" width="14.42578125" bestFit="1" customWidth="1"/>
    <col min="12813" max="12813" width="12.28515625" customWidth="1"/>
    <col min="12814" max="12814" width="13.5703125" bestFit="1" customWidth="1"/>
    <col min="12815" max="12816" width="14.140625" bestFit="1" customWidth="1"/>
    <col min="12817" max="12821" width="12.28515625" customWidth="1"/>
    <col min="12822" max="12822" width="13.5703125" bestFit="1" customWidth="1"/>
    <col min="12823" max="12824" width="14.140625" bestFit="1" customWidth="1"/>
    <col min="12825" max="12829" width="12.28515625" customWidth="1"/>
    <col min="12830" max="12830" width="13.7109375" bestFit="1" customWidth="1"/>
    <col min="12831" max="12832" width="14.28515625" bestFit="1" customWidth="1"/>
    <col min="12833" max="12833" width="14.42578125" bestFit="1" customWidth="1"/>
    <col min="12834" max="12837" width="12.28515625" customWidth="1"/>
    <col min="12838" max="12840" width="13.5703125" bestFit="1" customWidth="1"/>
    <col min="12841" max="12842" width="14.42578125" bestFit="1" customWidth="1"/>
    <col min="12843" max="12844" width="13.28515625" bestFit="1" customWidth="1"/>
    <col min="12845" max="12845" width="12.28515625" customWidth="1"/>
    <col min="12846" max="12848" width="13.5703125" bestFit="1" customWidth="1"/>
    <col min="12849" max="12851" width="14.42578125" bestFit="1" customWidth="1"/>
    <col min="12852" max="12853" width="12.28515625" customWidth="1"/>
    <col min="12854" max="12854" width="10.28515625" customWidth="1"/>
    <col min="12855" max="12856" width="13.5703125" bestFit="1" customWidth="1"/>
    <col min="12857" max="12861" width="12.28515625" customWidth="1"/>
    <col min="12862" max="12862" width="13.5703125" bestFit="1" customWidth="1"/>
    <col min="12863" max="12863" width="14.140625" bestFit="1" customWidth="1"/>
    <col min="12864" max="12864" width="13.5703125" bestFit="1" customWidth="1"/>
    <col min="12865" max="12869" width="12.28515625" customWidth="1"/>
    <col min="12870" max="12870" width="13.5703125" bestFit="1" customWidth="1"/>
    <col min="12871" max="12872" width="14.140625" bestFit="1" customWidth="1"/>
    <col min="12873" max="12877" width="12.28515625" customWidth="1"/>
    <col min="12878" max="12878" width="13.5703125" bestFit="1" customWidth="1"/>
    <col min="12879" max="12880" width="14.140625" bestFit="1" customWidth="1"/>
    <col min="12881" max="12885" width="12.28515625" customWidth="1"/>
    <col min="12886" max="12888" width="13.5703125" bestFit="1" customWidth="1"/>
    <col min="12889" max="12889" width="14.42578125" bestFit="1" customWidth="1"/>
    <col min="12890" max="12890" width="13.28515625" bestFit="1" customWidth="1"/>
    <col min="12891" max="12892" width="14.42578125" bestFit="1" customWidth="1"/>
    <col min="12893" max="12893" width="12.28515625" customWidth="1"/>
    <col min="12894" max="12894" width="12.42578125" bestFit="1" customWidth="1"/>
    <col min="12895" max="12897" width="13.5703125" bestFit="1" customWidth="1"/>
    <col min="12898" max="12900" width="14.42578125" bestFit="1" customWidth="1"/>
    <col min="12901" max="12901" width="12.28515625" customWidth="1"/>
    <col min="12902" max="12902" width="10.28515625" customWidth="1"/>
    <col min="12903" max="12905" width="13.5703125" bestFit="1" customWidth="1"/>
    <col min="12906" max="12906" width="12.42578125" bestFit="1" customWidth="1"/>
    <col min="12907" max="12908" width="13.5703125" bestFit="1" customWidth="1"/>
    <col min="12909" max="12909" width="12.28515625" customWidth="1"/>
    <col min="12910" max="12910" width="13.5703125" bestFit="1" customWidth="1"/>
    <col min="12911" max="12912" width="14.140625" bestFit="1" customWidth="1"/>
    <col min="12913" max="12917" width="12.28515625" customWidth="1"/>
    <col min="12918" max="12918" width="13.5703125" bestFit="1" customWidth="1"/>
    <col min="12919" max="12920" width="14.140625" bestFit="1" customWidth="1"/>
    <col min="12921" max="12921" width="12.28515625" customWidth="1"/>
    <col min="12922" max="12922" width="13.28515625" bestFit="1" customWidth="1"/>
    <col min="12923" max="12924" width="14.42578125" bestFit="1" customWidth="1"/>
    <col min="12925" max="12925" width="12.28515625" customWidth="1"/>
    <col min="12926" max="12926" width="13.5703125" bestFit="1" customWidth="1"/>
    <col min="12927" max="12928" width="14.140625" bestFit="1" customWidth="1"/>
    <col min="12929" max="12932" width="14.42578125" bestFit="1" customWidth="1"/>
    <col min="12933" max="12933" width="12.28515625" customWidth="1"/>
    <col min="12934" max="12934" width="12.42578125" bestFit="1" customWidth="1"/>
    <col min="12935" max="12936" width="13.5703125" bestFit="1" customWidth="1"/>
    <col min="12937" max="12937" width="14.42578125" bestFit="1" customWidth="1"/>
    <col min="12938" max="12940" width="13.5703125" bestFit="1" customWidth="1"/>
    <col min="12941" max="12941" width="12.28515625" customWidth="1"/>
    <col min="12942" max="12942" width="10.28515625" customWidth="1"/>
    <col min="12943" max="12945" width="13.5703125" bestFit="1" customWidth="1"/>
    <col min="12946" max="12948" width="14.42578125" bestFit="1" customWidth="1"/>
    <col min="12949" max="12949" width="12.28515625" customWidth="1"/>
    <col min="12950" max="12950" width="9.140625" customWidth="1"/>
    <col min="12951" max="12953" width="13.5703125" bestFit="1" customWidth="1"/>
    <col min="12954" max="12956" width="14.42578125" bestFit="1" customWidth="1"/>
    <col min="12957" max="12972" width="12.28515625" customWidth="1"/>
    <col min="12973" max="12973" width="12.85546875" customWidth="1"/>
    <col min="12974" max="12974" width="12.28515625" customWidth="1"/>
    <col min="12975" max="12975" width="11.42578125" customWidth="1"/>
    <col min="12976" max="12976" width="11.7109375" customWidth="1"/>
    <col min="12977" max="12984" width="12.28515625" customWidth="1"/>
    <col min="12985" max="12987" width="13.5703125" customWidth="1"/>
    <col min="12988" max="12989" width="12.28515625" customWidth="1"/>
    <col min="12990" max="12992" width="13.5703125" customWidth="1"/>
    <col min="12993" max="12994" width="12.28515625" customWidth="1"/>
    <col min="12995" max="12997" width="13.5703125" customWidth="1"/>
    <col min="12998" max="12999" width="12.28515625" customWidth="1"/>
    <col min="13000" max="13002" width="13.5703125" customWidth="1"/>
    <col min="13003" max="13003" width="14.42578125" bestFit="1" customWidth="1"/>
    <col min="13004" max="13004" width="12.28515625" customWidth="1"/>
    <col min="13005" max="13007" width="13.5703125" customWidth="1"/>
    <col min="13008" max="13008" width="14.42578125" bestFit="1" customWidth="1"/>
    <col min="13009" max="13009" width="12.28515625" customWidth="1"/>
    <col min="13010" max="13010" width="10.28515625" customWidth="1"/>
    <col min="13011" max="13012" width="13.5703125" customWidth="1"/>
    <col min="13013" max="13014" width="12.28515625" customWidth="1"/>
    <col min="13015" max="13017" width="13.5703125" customWidth="1"/>
    <col min="13018" max="13018" width="14.42578125" bestFit="1" customWidth="1"/>
    <col min="13019" max="13019" width="12.28515625" customWidth="1"/>
    <col min="13020" max="13022" width="13.5703125" customWidth="1"/>
    <col min="13023" max="13023" width="14.42578125" bestFit="1" customWidth="1"/>
    <col min="13024" max="13024" width="12.28515625" customWidth="1"/>
    <col min="13025" max="13025" width="11.28515625" customWidth="1"/>
    <col min="13026" max="13027" width="13.5703125" customWidth="1"/>
    <col min="13028" max="13028" width="14.42578125" bestFit="1" customWidth="1"/>
    <col min="13029" max="13029" width="12.28515625" customWidth="1"/>
    <col min="13030" max="13030" width="9.140625" customWidth="1"/>
    <col min="13031" max="13032" width="13.5703125" customWidth="1"/>
    <col min="13033" max="13033" width="13.5703125" bestFit="1" customWidth="1"/>
    <col min="13034" max="13034" width="12.28515625" customWidth="1"/>
    <col min="13035" max="13035" width="6.7109375" customWidth="1"/>
    <col min="13036" max="13037" width="13.5703125" customWidth="1"/>
    <col min="13038" max="13038" width="13.5703125" bestFit="1" customWidth="1"/>
    <col min="13039" max="13039" width="12.28515625" customWidth="1"/>
    <col min="13040" max="13042" width="13.5703125" customWidth="1"/>
    <col min="13043" max="13044" width="12.28515625" customWidth="1"/>
    <col min="13045" max="13047" width="13.5703125" customWidth="1"/>
    <col min="13048" max="13049" width="12.28515625" customWidth="1"/>
    <col min="13050" max="13052" width="13.5703125" customWidth="1"/>
    <col min="13053" max="13053" width="14.42578125" bestFit="1" customWidth="1"/>
    <col min="13054" max="13054" width="12.28515625" customWidth="1"/>
    <col min="13055" max="13057" width="13.5703125" customWidth="1"/>
    <col min="13058" max="13058" width="13.5703125" bestFit="1" customWidth="1"/>
    <col min="13059" max="13059" width="12.28515625" customWidth="1"/>
    <col min="13060" max="13060" width="11.28515625" customWidth="1"/>
    <col min="13061" max="13062" width="13.5703125" customWidth="1"/>
    <col min="13063" max="13063" width="13.5703125" bestFit="1" customWidth="1"/>
    <col min="13064" max="13064" width="12.28515625" customWidth="1"/>
    <col min="13065" max="13065" width="9.140625" customWidth="1"/>
    <col min="13066" max="13067" width="13.5703125" customWidth="1"/>
    <col min="13068" max="13068" width="14.42578125" bestFit="1" customWidth="1"/>
    <col min="13069" max="13069" width="12.28515625" customWidth="1"/>
    <col min="13070" max="13070" width="13.5703125" bestFit="1" customWidth="1"/>
    <col min="13071" max="13072" width="14.140625" bestFit="1" customWidth="1"/>
    <col min="13073" max="13077" width="12.28515625" customWidth="1"/>
    <col min="13078" max="13078" width="13.5703125" bestFit="1" customWidth="1"/>
    <col min="13079" max="13080" width="14.140625" bestFit="1" customWidth="1"/>
    <col min="13081" max="13085" width="12.28515625" customWidth="1"/>
    <col min="13086" max="13086" width="13.7109375" bestFit="1" customWidth="1"/>
    <col min="13087" max="13088" width="14.28515625" bestFit="1" customWidth="1"/>
    <col min="13089" max="13089" width="14.42578125" bestFit="1" customWidth="1"/>
    <col min="13090" max="13093" width="12.28515625" customWidth="1"/>
    <col min="13094" max="13096" width="13.5703125" bestFit="1" customWidth="1"/>
    <col min="13097" max="13098" width="14.42578125" bestFit="1" customWidth="1"/>
    <col min="13099" max="13100" width="13.28515625" bestFit="1" customWidth="1"/>
    <col min="13101" max="13101" width="12.28515625" customWidth="1"/>
    <col min="13102" max="13104" width="13.5703125" bestFit="1" customWidth="1"/>
    <col min="13105" max="13107" width="14.42578125" bestFit="1" customWidth="1"/>
    <col min="13108" max="13109" width="12.28515625" customWidth="1"/>
    <col min="13110" max="13110" width="10.28515625" customWidth="1"/>
    <col min="13111" max="13112" width="13.5703125" bestFit="1" customWidth="1"/>
    <col min="13113" max="13117" width="12.28515625" customWidth="1"/>
    <col min="13118" max="13118" width="13.5703125" bestFit="1" customWidth="1"/>
    <col min="13119" max="13119" width="14.140625" bestFit="1" customWidth="1"/>
    <col min="13120" max="13120" width="13.5703125" bestFit="1" customWidth="1"/>
    <col min="13121" max="13125" width="12.28515625" customWidth="1"/>
    <col min="13126" max="13126" width="13.5703125" bestFit="1" customWidth="1"/>
    <col min="13127" max="13128" width="14.140625" bestFit="1" customWidth="1"/>
    <col min="13129" max="13133" width="12.28515625" customWidth="1"/>
    <col min="13134" max="13134" width="13.5703125" bestFit="1" customWidth="1"/>
    <col min="13135" max="13136" width="14.140625" bestFit="1" customWidth="1"/>
    <col min="13137" max="13141" width="12.28515625" customWidth="1"/>
    <col min="13142" max="13144" width="13.5703125" bestFit="1" customWidth="1"/>
    <col min="13145" max="13145" width="14.42578125" bestFit="1" customWidth="1"/>
    <col min="13146" max="13146" width="13.28515625" bestFit="1" customWidth="1"/>
    <col min="13147" max="13148" width="14.42578125" bestFit="1" customWidth="1"/>
    <col min="13149" max="13149" width="12.28515625" customWidth="1"/>
    <col min="13150" max="13150" width="12.42578125" bestFit="1" customWidth="1"/>
    <col min="13151" max="13153" width="13.5703125" bestFit="1" customWidth="1"/>
    <col min="13154" max="13156" width="14.42578125" bestFit="1" customWidth="1"/>
    <col min="13157" max="13157" width="12.28515625" customWidth="1"/>
    <col min="13158" max="13158" width="10.28515625" customWidth="1"/>
    <col min="13159" max="13161" width="13.5703125" bestFit="1" customWidth="1"/>
    <col min="13162" max="13162" width="12.42578125" bestFit="1" customWidth="1"/>
    <col min="13163" max="13164" width="13.5703125" bestFit="1" customWidth="1"/>
    <col min="13165" max="13165" width="12.28515625" customWidth="1"/>
    <col min="13166" max="13166" width="13.5703125" bestFit="1" customWidth="1"/>
    <col min="13167" max="13168" width="14.140625" bestFit="1" customWidth="1"/>
    <col min="13169" max="13173" width="12.28515625" customWidth="1"/>
    <col min="13174" max="13174" width="13.5703125" bestFit="1" customWidth="1"/>
    <col min="13175" max="13176" width="14.140625" bestFit="1" customWidth="1"/>
    <col min="13177" max="13177" width="12.28515625" customWidth="1"/>
    <col min="13178" max="13178" width="13.28515625" bestFit="1" customWidth="1"/>
    <col min="13179" max="13180" width="14.42578125" bestFit="1" customWidth="1"/>
    <col min="13181" max="13181" width="12.28515625" customWidth="1"/>
    <col min="13182" max="13182" width="13.5703125" bestFit="1" customWidth="1"/>
    <col min="13183" max="13184" width="14.140625" bestFit="1" customWidth="1"/>
    <col min="13185" max="13188" width="14.42578125" bestFit="1" customWidth="1"/>
    <col min="13189" max="13189" width="12.28515625" customWidth="1"/>
    <col min="13190" max="13190" width="12.42578125" bestFit="1" customWidth="1"/>
    <col min="13191" max="13192" width="13.5703125" bestFit="1" customWidth="1"/>
    <col min="13193" max="13193" width="14.42578125" bestFit="1" customWidth="1"/>
    <col min="13194" max="13196" width="13.5703125" bestFit="1" customWidth="1"/>
    <col min="13197" max="13197" width="12.28515625" customWidth="1"/>
    <col min="13198" max="13198" width="10.28515625" customWidth="1"/>
    <col min="13199" max="13201" width="13.5703125" bestFit="1" customWidth="1"/>
    <col min="13202" max="13204" width="14.42578125" bestFit="1" customWidth="1"/>
    <col min="13205" max="13205" width="12.28515625" customWidth="1"/>
    <col min="13206" max="13206" width="9.140625" customWidth="1"/>
    <col min="13207" max="13209" width="13.5703125" bestFit="1" customWidth="1"/>
    <col min="13210" max="13212" width="14.42578125" bestFit="1" customWidth="1"/>
    <col min="13213" max="13228" width="12.28515625" customWidth="1"/>
    <col min="13229" max="13229" width="12.85546875" customWidth="1"/>
    <col min="13230" max="13230" width="12.28515625" customWidth="1"/>
    <col min="13231" max="13231" width="11.42578125" customWidth="1"/>
    <col min="13232" max="13232" width="11.7109375" customWidth="1"/>
    <col min="13233" max="13240" width="12.28515625" customWidth="1"/>
    <col min="13241" max="13243" width="13.5703125" customWidth="1"/>
    <col min="13244" max="13245" width="12.28515625" customWidth="1"/>
    <col min="13246" max="13248" width="13.5703125" customWidth="1"/>
    <col min="13249" max="13250" width="12.28515625" customWidth="1"/>
    <col min="13251" max="13253" width="13.5703125" customWidth="1"/>
    <col min="13254" max="13255" width="12.28515625" customWidth="1"/>
    <col min="13256" max="13258" width="13.5703125" customWidth="1"/>
    <col min="13259" max="13259" width="14.42578125" bestFit="1" customWidth="1"/>
    <col min="13260" max="13260" width="12.28515625" customWidth="1"/>
    <col min="13261" max="13263" width="13.5703125" customWidth="1"/>
    <col min="13264" max="13264" width="14.42578125" bestFit="1" customWidth="1"/>
    <col min="13265" max="13265" width="12.28515625" customWidth="1"/>
    <col min="13266" max="13266" width="10.28515625" customWidth="1"/>
    <col min="13267" max="13268" width="13.5703125" customWidth="1"/>
    <col min="13269" max="13270" width="12.28515625" customWidth="1"/>
    <col min="13271" max="13273" width="13.5703125" customWidth="1"/>
    <col min="13274" max="13274" width="14.42578125" bestFit="1" customWidth="1"/>
    <col min="13275" max="13275" width="12.28515625" customWidth="1"/>
    <col min="13276" max="13278" width="13.5703125" customWidth="1"/>
    <col min="13279" max="13279" width="14.42578125" bestFit="1" customWidth="1"/>
    <col min="13280" max="13280" width="12.28515625" customWidth="1"/>
    <col min="13281" max="13281" width="11.28515625" customWidth="1"/>
    <col min="13282" max="13283" width="13.5703125" customWidth="1"/>
    <col min="13284" max="13284" width="14.42578125" bestFit="1" customWidth="1"/>
    <col min="13285" max="13285" width="12.28515625" customWidth="1"/>
    <col min="13286" max="13286" width="9.140625" customWidth="1"/>
    <col min="13287" max="13288" width="13.5703125" customWidth="1"/>
    <col min="13289" max="13289" width="13.5703125" bestFit="1" customWidth="1"/>
    <col min="13290" max="13290" width="12.28515625" customWidth="1"/>
    <col min="13291" max="13291" width="6.7109375" customWidth="1"/>
    <col min="13292" max="13293" width="13.5703125" customWidth="1"/>
    <col min="13294" max="13294" width="13.5703125" bestFit="1" customWidth="1"/>
    <col min="13295" max="13295" width="12.28515625" customWidth="1"/>
    <col min="13296" max="13298" width="13.5703125" customWidth="1"/>
    <col min="13299" max="13300" width="12.28515625" customWidth="1"/>
    <col min="13301" max="13303" width="13.5703125" customWidth="1"/>
    <col min="13304" max="13305" width="12.28515625" customWidth="1"/>
    <col min="13306" max="13308" width="13.5703125" customWidth="1"/>
    <col min="13309" max="13309" width="14.42578125" bestFit="1" customWidth="1"/>
    <col min="13310" max="13310" width="12.28515625" customWidth="1"/>
    <col min="13311" max="13313" width="13.5703125" customWidth="1"/>
    <col min="13314" max="13314" width="13.5703125" bestFit="1" customWidth="1"/>
    <col min="13315" max="13315" width="12.28515625" customWidth="1"/>
    <col min="13316" max="13316" width="11.28515625" customWidth="1"/>
    <col min="13317" max="13318" width="13.5703125" customWidth="1"/>
    <col min="13319" max="13319" width="13.5703125" bestFit="1" customWidth="1"/>
    <col min="13320" max="13320" width="12.28515625" customWidth="1"/>
    <col min="13321" max="13321" width="9.140625" customWidth="1"/>
    <col min="13322" max="13323" width="13.5703125" customWidth="1"/>
    <col min="13324" max="13324" width="14.42578125" bestFit="1" customWidth="1"/>
    <col min="13325" max="13325" width="12.28515625" customWidth="1"/>
    <col min="13326" max="13326" width="13.5703125" bestFit="1" customWidth="1"/>
    <col min="13327" max="13328" width="14.140625" bestFit="1" customWidth="1"/>
    <col min="13329" max="13333" width="12.28515625" customWidth="1"/>
    <col min="13334" max="13334" width="13.5703125" bestFit="1" customWidth="1"/>
    <col min="13335" max="13336" width="14.140625" bestFit="1" customWidth="1"/>
    <col min="13337" max="13341" width="12.28515625" customWidth="1"/>
    <col min="13342" max="13342" width="13.7109375" bestFit="1" customWidth="1"/>
    <col min="13343" max="13344" width="14.28515625" bestFit="1" customWidth="1"/>
    <col min="13345" max="13345" width="14.42578125" bestFit="1" customWidth="1"/>
    <col min="13346" max="13349" width="12.28515625" customWidth="1"/>
    <col min="13350" max="13352" width="13.5703125" bestFit="1" customWidth="1"/>
    <col min="13353" max="13354" width="14.42578125" bestFit="1" customWidth="1"/>
    <col min="13355" max="13356" width="13.28515625" bestFit="1" customWidth="1"/>
    <col min="13357" max="13357" width="12.28515625" customWidth="1"/>
    <col min="13358" max="13360" width="13.5703125" bestFit="1" customWidth="1"/>
    <col min="13361" max="13363" width="14.42578125" bestFit="1" customWidth="1"/>
    <col min="13364" max="13365" width="12.28515625" customWidth="1"/>
    <col min="13366" max="13366" width="10.28515625" customWidth="1"/>
    <col min="13367" max="13368" width="13.5703125" bestFit="1" customWidth="1"/>
    <col min="13369" max="13373" width="12.28515625" customWidth="1"/>
    <col min="13374" max="13374" width="13.5703125" bestFit="1" customWidth="1"/>
    <col min="13375" max="13375" width="14.140625" bestFit="1" customWidth="1"/>
    <col min="13376" max="13376" width="13.5703125" bestFit="1" customWidth="1"/>
    <col min="13377" max="13381" width="12.28515625" customWidth="1"/>
    <col min="13382" max="13382" width="13.5703125" bestFit="1" customWidth="1"/>
    <col min="13383" max="13384" width="14.140625" bestFit="1" customWidth="1"/>
    <col min="13385" max="13389" width="12.28515625" customWidth="1"/>
    <col min="13390" max="13390" width="13.5703125" bestFit="1" customWidth="1"/>
    <col min="13391" max="13392" width="14.140625" bestFit="1" customWidth="1"/>
    <col min="13393" max="13397" width="12.28515625" customWidth="1"/>
    <col min="13398" max="13400" width="13.5703125" bestFit="1" customWidth="1"/>
    <col min="13401" max="13401" width="14.42578125" bestFit="1" customWidth="1"/>
    <col min="13402" max="13402" width="13.28515625" bestFit="1" customWidth="1"/>
    <col min="13403" max="13404" width="14.42578125" bestFit="1" customWidth="1"/>
    <col min="13405" max="13405" width="12.28515625" customWidth="1"/>
    <col min="13406" max="13406" width="12.42578125" bestFit="1" customWidth="1"/>
    <col min="13407" max="13409" width="13.5703125" bestFit="1" customWidth="1"/>
    <col min="13410" max="13412" width="14.42578125" bestFit="1" customWidth="1"/>
    <col min="13413" max="13413" width="12.28515625" customWidth="1"/>
    <col min="13414" max="13414" width="10.28515625" customWidth="1"/>
    <col min="13415" max="13417" width="13.5703125" bestFit="1" customWidth="1"/>
    <col min="13418" max="13418" width="12.42578125" bestFit="1" customWidth="1"/>
    <col min="13419" max="13420" width="13.5703125" bestFit="1" customWidth="1"/>
    <col min="13421" max="13421" width="12.28515625" customWidth="1"/>
    <col min="13422" max="13422" width="13.5703125" bestFit="1" customWidth="1"/>
    <col min="13423" max="13424" width="14.140625" bestFit="1" customWidth="1"/>
    <col min="13425" max="13429" width="12.28515625" customWidth="1"/>
    <col min="13430" max="13430" width="13.5703125" bestFit="1" customWidth="1"/>
    <col min="13431" max="13432" width="14.140625" bestFit="1" customWidth="1"/>
    <col min="13433" max="13433" width="12.28515625" customWidth="1"/>
    <col min="13434" max="13434" width="13.28515625" bestFit="1" customWidth="1"/>
    <col min="13435" max="13436" width="14.42578125" bestFit="1" customWidth="1"/>
    <col min="13437" max="13437" width="12.28515625" customWidth="1"/>
    <col min="13438" max="13438" width="13.5703125" bestFit="1" customWidth="1"/>
    <col min="13439" max="13440" width="14.140625" bestFit="1" customWidth="1"/>
    <col min="13441" max="13444" width="14.42578125" bestFit="1" customWidth="1"/>
    <col min="13445" max="13445" width="12.28515625" customWidth="1"/>
    <col min="13446" max="13446" width="12.42578125" bestFit="1" customWidth="1"/>
    <col min="13447" max="13448" width="13.5703125" bestFit="1" customWidth="1"/>
    <col min="13449" max="13449" width="14.42578125" bestFit="1" customWidth="1"/>
    <col min="13450" max="13452" width="13.5703125" bestFit="1" customWidth="1"/>
    <col min="13453" max="13453" width="12.28515625" customWidth="1"/>
    <col min="13454" max="13454" width="10.28515625" customWidth="1"/>
    <col min="13455" max="13457" width="13.5703125" bestFit="1" customWidth="1"/>
    <col min="13458" max="13460" width="14.42578125" bestFit="1" customWidth="1"/>
    <col min="13461" max="13461" width="12.28515625" customWidth="1"/>
    <col min="13462" max="13462" width="9.140625" customWidth="1"/>
    <col min="13463" max="13465" width="13.5703125" bestFit="1" customWidth="1"/>
    <col min="13466" max="13468" width="14.42578125" bestFit="1" customWidth="1"/>
    <col min="13469" max="13484" width="12.28515625" customWidth="1"/>
    <col min="13485" max="13485" width="12.85546875" customWidth="1"/>
    <col min="13486" max="13486" width="12.28515625" customWidth="1"/>
    <col min="13487" max="13487" width="11.42578125" customWidth="1"/>
    <col min="13488" max="13488" width="11.7109375" customWidth="1"/>
    <col min="13489" max="13496" width="12.28515625" customWidth="1"/>
    <col min="13497" max="13499" width="13.5703125" customWidth="1"/>
    <col min="13500" max="13501" width="12.28515625" customWidth="1"/>
    <col min="13502" max="13504" width="13.5703125" customWidth="1"/>
    <col min="13505" max="13506" width="12.28515625" customWidth="1"/>
    <col min="13507" max="13509" width="13.5703125" customWidth="1"/>
    <col min="13510" max="13511" width="12.28515625" customWidth="1"/>
    <col min="13512" max="13514" width="13.5703125" customWidth="1"/>
    <col min="13515" max="13515" width="14.42578125" bestFit="1" customWidth="1"/>
    <col min="13516" max="13516" width="12.28515625" customWidth="1"/>
    <col min="13517" max="13519" width="13.5703125" customWidth="1"/>
    <col min="13520" max="13520" width="14.42578125" bestFit="1" customWidth="1"/>
    <col min="13521" max="13521" width="12.28515625" customWidth="1"/>
    <col min="13522" max="13522" width="10.28515625" customWidth="1"/>
    <col min="13523" max="13524" width="13.5703125" customWidth="1"/>
    <col min="13525" max="13526" width="12.28515625" customWidth="1"/>
    <col min="13527" max="13529" width="13.5703125" customWidth="1"/>
    <col min="13530" max="13530" width="14.42578125" bestFit="1" customWidth="1"/>
    <col min="13531" max="13531" width="12.28515625" customWidth="1"/>
    <col min="13532" max="13534" width="13.5703125" customWidth="1"/>
    <col min="13535" max="13535" width="14.42578125" bestFit="1" customWidth="1"/>
    <col min="13536" max="13536" width="12.28515625" customWidth="1"/>
    <col min="13537" max="13537" width="11.28515625" customWidth="1"/>
    <col min="13538" max="13539" width="13.5703125" customWidth="1"/>
    <col min="13540" max="13540" width="14.42578125" bestFit="1" customWidth="1"/>
    <col min="13541" max="13541" width="12.28515625" customWidth="1"/>
    <col min="13542" max="13542" width="9.140625" customWidth="1"/>
    <col min="13543" max="13544" width="13.5703125" customWidth="1"/>
    <col min="13545" max="13545" width="13.5703125" bestFit="1" customWidth="1"/>
    <col min="13546" max="13546" width="12.28515625" customWidth="1"/>
    <col min="13547" max="13547" width="6.7109375" customWidth="1"/>
    <col min="13548" max="13549" width="13.5703125" customWidth="1"/>
    <col min="13550" max="13550" width="13.5703125" bestFit="1" customWidth="1"/>
    <col min="13551" max="13551" width="12.28515625" customWidth="1"/>
    <col min="13552" max="13554" width="13.5703125" customWidth="1"/>
    <col min="13555" max="13556" width="12.28515625" customWidth="1"/>
    <col min="13557" max="13559" width="13.5703125" customWidth="1"/>
    <col min="13560" max="13561" width="12.28515625" customWidth="1"/>
    <col min="13562" max="13564" width="13.5703125" customWidth="1"/>
    <col min="13565" max="13565" width="14.42578125" bestFit="1" customWidth="1"/>
    <col min="13566" max="13566" width="12.28515625" customWidth="1"/>
    <col min="13567" max="13569" width="13.5703125" customWidth="1"/>
    <col min="13570" max="13570" width="13.5703125" bestFit="1" customWidth="1"/>
    <col min="13571" max="13571" width="12.28515625" customWidth="1"/>
    <col min="13572" max="13572" width="11.28515625" customWidth="1"/>
    <col min="13573" max="13574" width="13.5703125" customWidth="1"/>
    <col min="13575" max="13575" width="13.5703125" bestFit="1" customWidth="1"/>
    <col min="13576" max="13576" width="12.28515625" customWidth="1"/>
    <col min="13577" max="13577" width="9.140625" customWidth="1"/>
    <col min="13578" max="13579" width="13.5703125" customWidth="1"/>
    <col min="13580" max="13580" width="14.42578125" bestFit="1" customWidth="1"/>
    <col min="13581" max="13581" width="12.28515625" customWidth="1"/>
    <col min="13582" max="13582" width="13.5703125" bestFit="1" customWidth="1"/>
    <col min="13583" max="13584" width="14.140625" bestFit="1" customWidth="1"/>
    <col min="13585" max="13589" width="12.28515625" customWidth="1"/>
    <col min="13590" max="13590" width="13.5703125" bestFit="1" customWidth="1"/>
    <col min="13591" max="13592" width="14.140625" bestFit="1" customWidth="1"/>
    <col min="13593" max="13597" width="12.28515625" customWidth="1"/>
    <col min="13598" max="13598" width="13.7109375" bestFit="1" customWidth="1"/>
    <col min="13599" max="13600" width="14.28515625" bestFit="1" customWidth="1"/>
    <col min="13601" max="13601" width="14.42578125" bestFit="1" customWidth="1"/>
    <col min="13602" max="13605" width="12.28515625" customWidth="1"/>
    <col min="13606" max="13608" width="13.5703125" bestFit="1" customWidth="1"/>
    <col min="13609" max="13610" width="14.42578125" bestFit="1" customWidth="1"/>
    <col min="13611" max="13612" width="13.28515625" bestFit="1" customWidth="1"/>
    <col min="13613" max="13613" width="12.28515625" customWidth="1"/>
    <col min="13614" max="13616" width="13.5703125" bestFit="1" customWidth="1"/>
    <col min="13617" max="13619" width="14.42578125" bestFit="1" customWidth="1"/>
    <col min="13620" max="13621" width="12.28515625" customWidth="1"/>
    <col min="13622" max="13622" width="10.28515625" customWidth="1"/>
    <col min="13623" max="13624" width="13.5703125" bestFit="1" customWidth="1"/>
    <col min="13625" max="13629" width="12.28515625" customWidth="1"/>
    <col min="13630" max="13630" width="13.5703125" bestFit="1" customWidth="1"/>
    <col min="13631" max="13631" width="14.140625" bestFit="1" customWidth="1"/>
    <col min="13632" max="13632" width="13.5703125" bestFit="1" customWidth="1"/>
    <col min="13633" max="13637" width="12.28515625" customWidth="1"/>
    <col min="13638" max="13638" width="13.5703125" bestFit="1" customWidth="1"/>
    <col min="13639" max="13640" width="14.140625" bestFit="1" customWidth="1"/>
    <col min="13641" max="13645" width="12.28515625" customWidth="1"/>
    <col min="13646" max="13646" width="13.5703125" bestFit="1" customWidth="1"/>
    <col min="13647" max="13648" width="14.140625" bestFit="1" customWidth="1"/>
    <col min="13649" max="13653" width="12.28515625" customWidth="1"/>
    <col min="13654" max="13656" width="13.5703125" bestFit="1" customWidth="1"/>
    <col min="13657" max="13657" width="14.42578125" bestFit="1" customWidth="1"/>
    <col min="13658" max="13658" width="13.28515625" bestFit="1" customWidth="1"/>
    <col min="13659" max="13660" width="14.42578125" bestFit="1" customWidth="1"/>
    <col min="13661" max="13661" width="12.28515625" customWidth="1"/>
    <col min="13662" max="13662" width="12.42578125" bestFit="1" customWidth="1"/>
    <col min="13663" max="13665" width="13.5703125" bestFit="1" customWidth="1"/>
    <col min="13666" max="13668" width="14.42578125" bestFit="1" customWidth="1"/>
    <col min="13669" max="13669" width="12.28515625" customWidth="1"/>
    <col min="13670" max="13670" width="10.28515625" customWidth="1"/>
    <col min="13671" max="13673" width="13.5703125" bestFit="1" customWidth="1"/>
    <col min="13674" max="13674" width="12.42578125" bestFit="1" customWidth="1"/>
    <col min="13675" max="13676" width="13.5703125" bestFit="1" customWidth="1"/>
    <col min="13677" max="13677" width="12.28515625" customWidth="1"/>
    <col min="13678" max="13678" width="13.5703125" bestFit="1" customWidth="1"/>
    <col min="13679" max="13680" width="14.140625" bestFit="1" customWidth="1"/>
    <col min="13681" max="13685" width="12.28515625" customWidth="1"/>
    <col min="13686" max="13686" width="13.5703125" bestFit="1" customWidth="1"/>
    <col min="13687" max="13688" width="14.140625" bestFit="1" customWidth="1"/>
    <col min="13689" max="13689" width="12.28515625" customWidth="1"/>
    <col min="13690" max="13690" width="13.28515625" bestFit="1" customWidth="1"/>
    <col min="13691" max="13692" width="14.42578125" bestFit="1" customWidth="1"/>
    <col min="13693" max="13693" width="12.28515625" customWidth="1"/>
    <col min="13694" max="13694" width="13.5703125" bestFit="1" customWidth="1"/>
    <col min="13695" max="13696" width="14.140625" bestFit="1" customWidth="1"/>
    <col min="13697" max="13700" width="14.42578125" bestFit="1" customWidth="1"/>
    <col min="13701" max="13701" width="12.28515625" customWidth="1"/>
    <col min="13702" max="13702" width="12.42578125" bestFit="1" customWidth="1"/>
    <col min="13703" max="13704" width="13.5703125" bestFit="1" customWidth="1"/>
    <col min="13705" max="13705" width="14.42578125" bestFit="1" customWidth="1"/>
    <col min="13706" max="13708" width="13.5703125" bestFit="1" customWidth="1"/>
    <col min="13709" max="13709" width="12.28515625" customWidth="1"/>
    <col min="13710" max="13710" width="10.28515625" customWidth="1"/>
    <col min="13711" max="13713" width="13.5703125" bestFit="1" customWidth="1"/>
    <col min="13714" max="13716" width="14.42578125" bestFit="1" customWidth="1"/>
    <col min="13717" max="13717" width="12.28515625" customWidth="1"/>
    <col min="13718" max="13718" width="9.140625" customWidth="1"/>
    <col min="13719" max="13721" width="13.5703125" bestFit="1" customWidth="1"/>
    <col min="13722" max="13724" width="14.42578125" bestFit="1" customWidth="1"/>
    <col min="13725" max="13740" width="12.28515625" customWidth="1"/>
    <col min="13741" max="13741" width="12.85546875" customWidth="1"/>
    <col min="13742" max="13742" width="12.28515625" customWidth="1"/>
    <col min="13743" max="13743" width="11.42578125" customWidth="1"/>
    <col min="13744" max="13744" width="11.7109375" customWidth="1"/>
    <col min="13745" max="13752" width="12.28515625" customWidth="1"/>
    <col min="13753" max="13755" width="13.5703125" customWidth="1"/>
    <col min="13756" max="13757" width="12.28515625" customWidth="1"/>
    <col min="13758" max="13760" width="13.5703125" customWidth="1"/>
    <col min="13761" max="13762" width="12.28515625" customWidth="1"/>
    <col min="13763" max="13765" width="13.5703125" customWidth="1"/>
    <col min="13766" max="13767" width="12.28515625" customWidth="1"/>
    <col min="13768" max="13770" width="13.5703125" customWidth="1"/>
    <col min="13771" max="13771" width="14.42578125" bestFit="1" customWidth="1"/>
    <col min="13772" max="13772" width="12.28515625" customWidth="1"/>
    <col min="13773" max="13775" width="13.5703125" customWidth="1"/>
    <col min="13776" max="13776" width="14.42578125" bestFit="1" customWidth="1"/>
    <col min="13777" max="13777" width="12.28515625" customWidth="1"/>
    <col min="13778" max="13778" width="10.28515625" customWidth="1"/>
    <col min="13779" max="13780" width="13.5703125" customWidth="1"/>
    <col min="13781" max="13782" width="12.28515625" customWidth="1"/>
    <col min="13783" max="13785" width="13.5703125" customWidth="1"/>
    <col min="13786" max="13786" width="14.42578125" bestFit="1" customWidth="1"/>
    <col min="13787" max="13787" width="12.28515625" customWidth="1"/>
    <col min="13788" max="13790" width="13.5703125" customWidth="1"/>
    <col min="13791" max="13791" width="14.42578125" bestFit="1" customWidth="1"/>
    <col min="13792" max="13792" width="12.28515625" customWidth="1"/>
    <col min="13793" max="13793" width="11.28515625" customWidth="1"/>
    <col min="13794" max="13795" width="13.5703125" customWidth="1"/>
    <col min="13796" max="13796" width="14.42578125" bestFit="1" customWidth="1"/>
    <col min="13797" max="13797" width="12.28515625" customWidth="1"/>
    <col min="13798" max="13798" width="9.140625" customWidth="1"/>
    <col min="13799" max="13800" width="13.5703125" customWidth="1"/>
    <col min="13801" max="13801" width="13.5703125" bestFit="1" customWidth="1"/>
    <col min="13802" max="13802" width="12.28515625" customWidth="1"/>
    <col min="13803" max="13803" width="6.7109375" customWidth="1"/>
    <col min="13804" max="13805" width="13.5703125" customWidth="1"/>
    <col min="13806" max="13806" width="13.5703125" bestFit="1" customWidth="1"/>
    <col min="13807" max="13807" width="12.28515625" customWidth="1"/>
    <col min="13808" max="13810" width="13.5703125" customWidth="1"/>
    <col min="13811" max="13812" width="12.28515625" customWidth="1"/>
    <col min="13813" max="13815" width="13.5703125" customWidth="1"/>
    <col min="13816" max="13817" width="12.28515625" customWidth="1"/>
    <col min="13818" max="13820" width="13.5703125" customWidth="1"/>
    <col min="13821" max="13821" width="14.42578125" bestFit="1" customWidth="1"/>
    <col min="13822" max="13822" width="12.28515625" customWidth="1"/>
    <col min="13823" max="13825" width="13.5703125" customWidth="1"/>
    <col min="13826" max="13826" width="13.5703125" bestFit="1" customWidth="1"/>
    <col min="13827" max="13827" width="12.28515625" customWidth="1"/>
    <col min="13828" max="13828" width="11.28515625" customWidth="1"/>
    <col min="13829" max="13830" width="13.5703125" customWidth="1"/>
    <col min="13831" max="13831" width="13.5703125" bestFit="1" customWidth="1"/>
    <col min="13832" max="13832" width="12.28515625" customWidth="1"/>
    <col min="13833" max="13833" width="9.140625" customWidth="1"/>
    <col min="13834" max="13835" width="13.5703125" customWidth="1"/>
    <col min="13836" max="13836" width="14.42578125" bestFit="1" customWidth="1"/>
    <col min="13837" max="13837" width="12.28515625" customWidth="1"/>
    <col min="13838" max="13838" width="13.5703125" bestFit="1" customWidth="1"/>
    <col min="13839" max="13840" width="14.140625" bestFit="1" customWidth="1"/>
    <col min="13841" max="13845" width="12.28515625" customWidth="1"/>
    <col min="13846" max="13846" width="13.5703125" bestFit="1" customWidth="1"/>
    <col min="13847" max="13848" width="14.140625" bestFit="1" customWidth="1"/>
    <col min="13849" max="13853" width="12.28515625" customWidth="1"/>
    <col min="13854" max="13854" width="13.7109375" bestFit="1" customWidth="1"/>
    <col min="13855" max="13856" width="14.28515625" bestFit="1" customWidth="1"/>
    <col min="13857" max="13857" width="14.42578125" bestFit="1" customWidth="1"/>
    <col min="13858" max="13861" width="12.28515625" customWidth="1"/>
    <col min="13862" max="13864" width="13.5703125" bestFit="1" customWidth="1"/>
    <col min="13865" max="13866" width="14.42578125" bestFit="1" customWidth="1"/>
    <col min="13867" max="13868" width="13.28515625" bestFit="1" customWidth="1"/>
    <col min="13869" max="13869" width="12.28515625" customWidth="1"/>
    <col min="13870" max="13872" width="13.5703125" bestFit="1" customWidth="1"/>
    <col min="13873" max="13875" width="14.42578125" bestFit="1" customWidth="1"/>
    <col min="13876" max="13877" width="12.28515625" customWidth="1"/>
    <col min="13878" max="13878" width="10.28515625" customWidth="1"/>
    <col min="13879" max="13880" width="13.5703125" bestFit="1" customWidth="1"/>
    <col min="13881" max="13885" width="12.28515625" customWidth="1"/>
    <col min="13886" max="13886" width="13.5703125" bestFit="1" customWidth="1"/>
    <col min="13887" max="13887" width="14.140625" bestFit="1" customWidth="1"/>
    <col min="13888" max="13888" width="13.5703125" bestFit="1" customWidth="1"/>
    <col min="13889" max="13893" width="12.28515625" customWidth="1"/>
    <col min="13894" max="13894" width="13.5703125" bestFit="1" customWidth="1"/>
    <col min="13895" max="13896" width="14.140625" bestFit="1" customWidth="1"/>
    <col min="13897" max="13901" width="12.28515625" customWidth="1"/>
    <col min="13902" max="13902" width="13.5703125" bestFit="1" customWidth="1"/>
    <col min="13903" max="13904" width="14.140625" bestFit="1" customWidth="1"/>
    <col min="13905" max="13909" width="12.28515625" customWidth="1"/>
    <col min="13910" max="13912" width="13.5703125" bestFit="1" customWidth="1"/>
    <col min="13913" max="13913" width="14.42578125" bestFit="1" customWidth="1"/>
    <col min="13914" max="13914" width="13.28515625" bestFit="1" customWidth="1"/>
    <col min="13915" max="13916" width="14.42578125" bestFit="1" customWidth="1"/>
    <col min="13917" max="13917" width="12.28515625" customWidth="1"/>
    <col min="13918" max="13918" width="12.42578125" bestFit="1" customWidth="1"/>
    <col min="13919" max="13921" width="13.5703125" bestFit="1" customWidth="1"/>
    <col min="13922" max="13924" width="14.42578125" bestFit="1" customWidth="1"/>
    <col min="13925" max="13925" width="12.28515625" customWidth="1"/>
    <col min="13926" max="13926" width="10.28515625" customWidth="1"/>
    <col min="13927" max="13929" width="13.5703125" bestFit="1" customWidth="1"/>
    <col min="13930" max="13930" width="12.42578125" bestFit="1" customWidth="1"/>
    <col min="13931" max="13932" width="13.5703125" bestFit="1" customWidth="1"/>
    <col min="13933" max="13933" width="12.28515625" customWidth="1"/>
    <col min="13934" max="13934" width="13.5703125" bestFit="1" customWidth="1"/>
    <col min="13935" max="13936" width="14.140625" bestFit="1" customWidth="1"/>
    <col min="13937" max="13941" width="12.28515625" customWidth="1"/>
    <col min="13942" max="13942" width="13.5703125" bestFit="1" customWidth="1"/>
    <col min="13943" max="13944" width="14.140625" bestFit="1" customWidth="1"/>
    <col min="13945" max="13945" width="12.28515625" customWidth="1"/>
    <col min="13946" max="13946" width="13.28515625" bestFit="1" customWidth="1"/>
    <col min="13947" max="13948" width="14.42578125" bestFit="1" customWidth="1"/>
    <col min="13949" max="13949" width="12.28515625" customWidth="1"/>
    <col min="13950" max="13950" width="13.5703125" bestFit="1" customWidth="1"/>
    <col min="13951" max="13952" width="14.140625" bestFit="1" customWidth="1"/>
    <col min="13953" max="13956" width="14.42578125" bestFit="1" customWidth="1"/>
    <col min="13957" max="13957" width="12.28515625" customWidth="1"/>
    <col min="13958" max="13958" width="12.42578125" bestFit="1" customWidth="1"/>
    <col min="13959" max="13960" width="13.5703125" bestFit="1" customWidth="1"/>
    <col min="13961" max="13961" width="14.42578125" bestFit="1" customWidth="1"/>
    <col min="13962" max="13964" width="13.5703125" bestFit="1" customWidth="1"/>
    <col min="13965" max="13965" width="12.28515625" customWidth="1"/>
    <col min="13966" max="13966" width="10.28515625" customWidth="1"/>
    <col min="13967" max="13969" width="13.5703125" bestFit="1" customWidth="1"/>
    <col min="13970" max="13972" width="14.42578125" bestFit="1" customWidth="1"/>
    <col min="13973" max="13973" width="12.28515625" customWidth="1"/>
    <col min="13974" max="13974" width="9.140625" customWidth="1"/>
    <col min="13975" max="13977" width="13.5703125" bestFit="1" customWidth="1"/>
    <col min="13978" max="13980" width="14.42578125" bestFit="1" customWidth="1"/>
    <col min="13981" max="13996" width="12.28515625" customWidth="1"/>
    <col min="13997" max="13997" width="12.85546875" customWidth="1"/>
    <col min="13998" max="13998" width="12.28515625" customWidth="1"/>
    <col min="13999" max="13999" width="11.42578125" customWidth="1"/>
    <col min="14000" max="14000" width="11.7109375" customWidth="1"/>
    <col min="14001" max="14008" width="12.28515625" customWidth="1"/>
    <col min="14009" max="14011" width="13.5703125" customWidth="1"/>
    <col min="14012" max="14013" width="12.28515625" customWidth="1"/>
    <col min="14014" max="14016" width="13.5703125" customWidth="1"/>
    <col min="14017" max="14018" width="12.28515625" customWidth="1"/>
    <col min="14019" max="14021" width="13.5703125" customWidth="1"/>
    <col min="14022" max="14023" width="12.28515625" customWidth="1"/>
    <col min="14024" max="14026" width="13.5703125" customWidth="1"/>
    <col min="14027" max="14027" width="14.42578125" bestFit="1" customWidth="1"/>
    <col min="14028" max="14028" width="12.28515625" customWidth="1"/>
    <col min="14029" max="14031" width="13.5703125" customWidth="1"/>
    <col min="14032" max="14032" width="14.42578125" bestFit="1" customWidth="1"/>
    <col min="14033" max="14033" width="12.28515625" customWidth="1"/>
    <col min="14034" max="14034" width="10.28515625" customWidth="1"/>
    <col min="14035" max="14036" width="13.5703125" customWidth="1"/>
    <col min="14037" max="14038" width="12.28515625" customWidth="1"/>
    <col min="14039" max="14041" width="13.5703125" customWidth="1"/>
    <col min="14042" max="14042" width="14.42578125" bestFit="1" customWidth="1"/>
    <col min="14043" max="14043" width="12.28515625" customWidth="1"/>
    <col min="14044" max="14046" width="13.5703125" customWidth="1"/>
    <col min="14047" max="14047" width="14.42578125" bestFit="1" customWidth="1"/>
    <col min="14048" max="14048" width="12.28515625" customWidth="1"/>
    <col min="14049" max="14049" width="11.28515625" customWidth="1"/>
    <col min="14050" max="14051" width="13.5703125" customWidth="1"/>
    <col min="14052" max="14052" width="14.42578125" bestFit="1" customWidth="1"/>
    <col min="14053" max="14053" width="12.28515625" customWidth="1"/>
    <col min="14054" max="14054" width="9.140625" customWidth="1"/>
    <col min="14055" max="14056" width="13.5703125" customWidth="1"/>
    <col min="14057" max="14057" width="13.5703125" bestFit="1" customWidth="1"/>
    <col min="14058" max="14058" width="12.28515625" customWidth="1"/>
    <col min="14059" max="14059" width="6.7109375" customWidth="1"/>
    <col min="14060" max="14061" width="13.5703125" customWidth="1"/>
    <col min="14062" max="14062" width="13.5703125" bestFit="1" customWidth="1"/>
    <col min="14063" max="14063" width="12.28515625" customWidth="1"/>
    <col min="14064" max="14066" width="13.5703125" customWidth="1"/>
    <col min="14067" max="14068" width="12.28515625" customWidth="1"/>
    <col min="14069" max="14071" width="13.5703125" customWidth="1"/>
    <col min="14072" max="14073" width="12.28515625" customWidth="1"/>
    <col min="14074" max="14076" width="13.5703125" customWidth="1"/>
    <col min="14077" max="14077" width="14.42578125" bestFit="1" customWidth="1"/>
    <col min="14078" max="14078" width="12.28515625" customWidth="1"/>
    <col min="14079" max="14081" width="13.5703125" customWidth="1"/>
    <col min="14082" max="14082" width="13.5703125" bestFit="1" customWidth="1"/>
    <col min="14083" max="14083" width="12.28515625" customWidth="1"/>
    <col min="14084" max="14084" width="11.28515625" customWidth="1"/>
    <col min="14085" max="14086" width="13.5703125" customWidth="1"/>
    <col min="14087" max="14087" width="13.5703125" bestFit="1" customWidth="1"/>
    <col min="14088" max="14088" width="12.28515625" customWidth="1"/>
    <col min="14089" max="14089" width="9.140625" customWidth="1"/>
    <col min="14090" max="14091" width="13.5703125" customWidth="1"/>
    <col min="14092" max="14092" width="14.42578125" bestFit="1" customWidth="1"/>
    <col min="14093" max="14093" width="12.28515625" customWidth="1"/>
    <col min="14094" max="14094" width="13.5703125" bestFit="1" customWidth="1"/>
    <col min="14095" max="14096" width="14.140625" bestFit="1" customWidth="1"/>
    <col min="14097" max="14101" width="12.28515625" customWidth="1"/>
    <col min="14102" max="14102" width="13.5703125" bestFit="1" customWidth="1"/>
    <col min="14103" max="14104" width="14.140625" bestFit="1" customWidth="1"/>
    <col min="14105" max="14109" width="12.28515625" customWidth="1"/>
    <col min="14110" max="14110" width="13.7109375" bestFit="1" customWidth="1"/>
    <col min="14111" max="14112" width="14.28515625" bestFit="1" customWidth="1"/>
    <col min="14113" max="14113" width="14.42578125" bestFit="1" customWidth="1"/>
    <col min="14114" max="14117" width="12.28515625" customWidth="1"/>
    <col min="14118" max="14120" width="13.5703125" bestFit="1" customWidth="1"/>
    <col min="14121" max="14122" width="14.42578125" bestFit="1" customWidth="1"/>
    <col min="14123" max="14124" width="13.28515625" bestFit="1" customWidth="1"/>
    <col min="14125" max="14125" width="12.28515625" customWidth="1"/>
    <col min="14126" max="14128" width="13.5703125" bestFit="1" customWidth="1"/>
    <col min="14129" max="14131" width="14.42578125" bestFit="1" customWidth="1"/>
    <col min="14132" max="14133" width="12.28515625" customWidth="1"/>
    <col min="14134" max="14134" width="10.28515625" customWidth="1"/>
    <col min="14135" max="14136" width="13.5703125" bestFit="1" customWidth="1"/>
    <col min="14137" max="14141" width="12.28515625" customWidth="1"/>
    <col min="14142" max="14142" width="13.5703125" bestFit="1" customWidth="1"/>
    <col min="14143" max="14143" width="14.140625" bestFit="1" customWidth="1"/>
    <col min="14144" max="14144" width="13.5703125" bestFit="1" customWidth="1"/>
    <col min="14145" max="14149" width="12.28515625" customWidth="1"/>
    <col min="14150" max="14150" width="13.5703125" bestFit="1" customWidth="1"/>
    <col min="14151" max="14152" width="14.140625" bestFit="1" customWidth="1"/>
    <col min="14153" max="14157" width="12.28515625" customWidth="1"/>
    <col min="14158" max="14158" width="13.5703125" bestFit="1" customWidth="1"/>
    <col min="14159" max="14160" width="14.140625" bestFit="1" customWidth="1"/>
    <col min="14161" max="14165" width="12.28515625" customWidth="1"/>
    <col min="14166" max="14168" width="13.5703125" bestFit="1" customWidth="1"/>
    <col min="14169" max="14169" width="14.42578125" bestFit="1" customWidth="1"/>
    <col min="14170" max="14170" width="13.28515625" bestFit="1" customWidth="1"/>
    <col min="14171" max="14172" width="14.42578125" bestFit="1" customWidth="1"/>
    <col min="14173" max="14173" width="12.28515625" customWidth="1"/>
    <col min="14174" max="14174" width="12.42578125" bestFit="1" customWidth="1"/>
    <col min="14175" max="14177" width="13.5703125" bestFit="1" customWidth="1"/>
    <col min="14178" max="14180" width="14.42578125" bestFit="1" customWidth="1"/>
    <col min="14181" max="14181" width="12.28515625" customWidth="1"/>
    <col min="14182" max="14182" width="10.28515625" customWidth="1"/>
    <col min="14183" max="14185" width="13.5703125" bestFit="1" customWidth="1"/>
    <col min="14186" max="14186" width="12.42578125" bestFit="1" customWidth="1"/>
    <col min="14187" max="14188" width="13.5703125" bestFit="1" customWidth="1"/>
    <col min="14189" max="14189" width="12.28515625" customWidth="1"/>
    <col min="14190" max="14190" width="13.5703125" bestFit="1" customWidth="1"/>
    <col min="14191" max="14192" width="14.140625" bestFit="1" customWidth="1"/>
    <col min="14193" max="14197" width="12.28515625" customWidth="1"/>
    <col min="14198" max="14198" width="13.5703125" bestFit="1" customWidth="1"/>
    <col min="14199" max="14200" width="14.140625" bestFit="1" customWidth="1"/>
    <col min="14201" max="14201" width="12.28515625" customWidth="1"/>
    <col min="14202" max="14202" width="13.28515625" bestFit="1" customWidth="1"/>
    <col min="14203" max="14204" width="14.42578125" bestFit="1" customWidth="1"/>
    <col min="14205" max="14205" width="12.28515625" customWidth="1"/>
    <col min="14206" max="14206" width="13.5703125" bestFit="1" customWidth="1"/>
    <col min="14207" max="14208" width="14.140625" bestFit="1" customWidth="1"/>
    <col min="14209" max="14212" width="14.42578125" bestFit="1" customWidth="1"/>
    <col min="14213" max="14213" width="12.28515625" customWidth="1"/>
    <col min="14214" max="14214" width="12.42578125" bestFit="1" customWidth="1"/>
    <col min="14215" max="14216" width="13.5703125" bestFit="1" customWidth="1"/>
    <col min="14217" max="14217" width="14.42578125" bestFit="1" customWidth="1"/>
    <col min="14218" max="14220" width="13.5703125" bestFit="1" customWidth="1"/>
    <col min="14221" max="14221" width="12.28515625" customWidth="1"/>
    <col min="14222" max="14222" width="10.28515625" customWidth="1"/>
    <col min="14223" max="14225" width="13.5703125" bestFit="1" customWidth="1"/>
    <col min="14226" max="14228" width="14.42578125" bestFit="1" customWidth="1"/>
    <col min="14229" max="14229" width="12.28515625" customWidth="1"/>
    <col min="14230" max="14230" width="9.140625" customWidth="1"/>
    <col min="14231" max="14233" width="13.5703125" bestFit="1" customWidth="1"/>
    <col min="14234" max="14236" width="14.42578125" bestFit="1" customWidth="1"/>
    <col min="14237" max="14252" width="12.28515625" customWidth="1"/>
    <col min="14253" max="14253" width="12.85546875" customWidth="1"/>
    <col min="14254" max="14254" width="12.28515625" customWidth="1"/>
    <col min="14255" max="14255" width="11.42578125" customWidth="1"/>
    <col min="14256" max="14256" width="11.7109375" customWidth="1"/>
    <col min="14257" max="14264" width="12.28515625" customWidth="1"/>
    <col min="14265" max="14267" width="13.5703125" customWidth="1"/>
    <col min="14268" max="14269" width="12.28515625" customWidth="1"/>
    <col min="14270" max="14272" width="13.5703125" customWidth="1"/>
    <col min="14273" max="14274" width="12.28515625" customWidth="1"/>
    <col min="14275" max="14277" width="13.5703125" customWidth="1"/>
    <col min="14278" max="14279" width="12.28515625" customWidth="1"/>
    <col min="14280" max="14282" width="13.5703125" customWidth="1"/>
    <col min="14283" max="14283" width="14.42578125" bestFit="1" customWidth="1"/>
    <col min="14284" max="14284" width="12.28515625" customWidth="1"/>
    <col min="14285" max="14287" width="13.5703125" customWidth="1"/>
    <col min="14288" max="14288" width="14.42578125" bestFit="1" customWidth="1"/>
    <col min="14289" max="14289" width="12.28515625" customWidth="1"/>
    <col min="14290" max="14290" width="10.28515625" customWidth="1"/>
    <col min="14291" max="14292" width="13.5703125" customWidth="1"/>
    <col min="14293" max="14294" width="12.28515625" customWidth="1"/>
    <col min="14295" max="14297" width="13.5703125" customWidth="1"/>
    <col min="14298" max="14298" width="14.42578125" bestFit="1" customWidth="1"/>
    <col min="14299" max="14299" width="12.28515625" customWidth="1"/>
    <col min="14300" max="14302" width="13.5703125" customWidth="1"/>
    <col min="14303" max="14303" width="14.42578125" bestFit="1" customWidth="1"/>
    <col min="14304" max="14304" width="12.28515625" customWidth="1"/>
    <col min="14305" max="14305" width="11.28515625" customWidth="1"/>
    <col min="14306" max="14307" width="13.5703125" customWidth="1"/>
    <col min="14308" max="14308" width="14.42578125" bestFit="1" customWidth="1"/>
    <col min="14309" max="14309" width="12.28515625" customWidth="1"/>
    <col min="14310" max="14310" width="9.140625" customWidth="1"/>
    <col min="14311" max="14312" width="13.5703125" customWidth="1"/>
    <col min="14313" max="14313" width="13.5703125" bestFit="1" customWidth="1"/>
    <col min="14314" max="14314" width="12.28515625" customWidth="1"/>
    <col min="14315" max="14315" width="6.7109375" customWidth="1"/>
    <col min="14316" max="14317" width="13.5703125" customWidth="1"/>
    <col min="14318" max="14318" width="13.5703125" bestFit="1" customWidth="1"/>
    <col min="14319" max="14319" width="12.28515625" customWidth="1"/>
    <col min="14320" max="14322" width="13.5703125" customWidth="1"/>
    <col min="14323" max="14324" width="12.28515625" customWidth="1"/>
    <col min="14325" max="14327" width="13.5703125" customWidth="1"/>
    <col min="14328" max="14329" width="12.28515625" customWidth="1"/>
    <col min="14330" max="14332" width="13.5703125" customWidth="1"/>
    <col min="14333" max="14333" width="14.42578125" bestFit="1" customWidth="1"/>
    <col min="14334" max="14334" width="12.28515625" customWidth="1"/>
    <col min="14335" max="14337" width="13.5703125" customWidth="1"/>
    <col min="14338" max="14338" width="13.5703125" bestFit="1" customWidth="1"/>
    <col min="14339" max="14339" width="12.28515625" customWidth="1"/>
    <col min="14340" max="14340" width="11.28515625" customWidth="1"/>
    <col min="14341" max="14342" width="13.5703125" customWidth="1"/>
    <col min="14343" max="14343" width="13.5703125" bestFit="1" customWidth="1"/>
    <col min="14344" max="14344" width="12.28515625" customWidth="1"/>
    <col min="14345" max="14345" width="9.140625" customWidth="1"/>
    <col min="14346" max="14347" width="13.5703125" customWidth="1"/>
    <col min="14348" max="14348" width="14.42578125" bestFit="1" customWidth="1"/>
    <col min="14349" max="14349" width="12.28515625" customWidth="1"/>
    <col min="14350" max="14350" width="13.5703125" bestFit="1" customWidth="1"/>
    <col min="14351" max="14352" width="14.140625" bestFit="1" customWidth="1"/>
    <col min="14353" max="14357" width="12.28515625" customWidth="1"/>
    <col min="14358" max="14358" width="13.5703125" bestFit="1" customWidth="1"/>
    <col min="14359" max="14360" width="14.140625" bestFit="1" customWidth="1"/>
    <col min="14361" max="14365" width="12.28515625" customWidth="1"/>
    <col min="14366" max="14366" width="13.7109375" bestFit="1" customWidth="1"/>
    <col min="14367" max="14368" width="14.28515625" bestFit="1" customWidth="1"/>
    <col min="14369" max="14369" width="14.42578125" bestFit="1" customWidth="1"/>
    <col min="14370" max="14373" width="12.28515625" customWidth="1"/>
    <col min="14374" max="14376" width="13.5703125" bestFit="1" customWidth="1"/>
    <col min="14377" max="14378" width="14.42578125" bestFit="1" customWidth="1"/>
    <col min="14379" max="14380" width="13.28515625" bestFit="1" customWidth="1"/>
    <col min="14381" max="14381" width="12.28515625" customWidth="1"/>
    <col min="14382" max="14384" width="13.5703125" bestFit="1" customWidth="1"/>
    <col min="14385" max="14387" width="14.42578125" bestFit="1" customWidth="1"/>
    <col min="14388" max="14389" width="12.28515625" customWidth="1"/>
    <col min="14390" max="14390" width="10.28515625" customWidth="1"/>
    <col min="14391" max="14392" width="13.5703125" bestFit="1" customWidth="1"/>
    <col min="14393" max="14397" width="12.28515625" customWidth="1"/>
    <col min="14398" max="14398" width="13.5703125" bestFit="1" customWidth="1"/>
    <col min="14399" max="14399" width="14.140625" bestFit="1" customWidth="1"/>
    <col min="14400" max="14400" width="13.5703125" bestFit="1" customWidth="1"/>
    <col min="14401" max="14405" width="12.28515625" customWidth="1"/>
    <col min="14406" max="14406" width="13.5703125" bestFit="1" customWidth="1"/>
    <col min="14407" max="14408" width="14.140625" bestFit="1" customWidth="1"/>
    <col min="14409" max="14413" width="12.28515625" customWidth="1"/>
    <col min="14414" max="14414" width="13.5703125" bestFit="1" customWidth="1"/>
    <col min="14415" max="14416" width="14.140625" bestFit="1" customWidth="1"/>
    <col min="14417" max="14421" width="12.28515625" customWidth="1"/>
    <col min="14422" max="14424" width="13.5703125" bestFit="1" customWidth="1"/>
    <col min="14425" max="14425" width="14.42578125" bestFit="1" customWidth="1"/>
    <col min="14426" max="14426" width="13.28515625" bestFit="1" customWidth="1"/>
    <col min="14427" max="14428" width="14.42578125" bestFit="1" customWidth="1"/>
    <col min="14429" max="14429" width="12.28515625" customWidth="1"/>
    <col min="14430" max="14430" width="12.42578125" bestFit="1" customWidth="1"/>
    <col min="14431" max="14433" width="13.5703125" bestFit="1" customWidth="1"/>
    <col min="14434" max="14436" width="14.42578125" bestFit="1" customWidth="1"/>
    <col min="14437" max="14437" width="12.28515625" customWidth="1"/>
    <col min="14438" max="14438" width="10.28515625" customWidth="1"/>
    <col min="14439" max="14441" width="13.5703125" bestFit="1" customWidth="1"/>
    <col min="14442" max="14442" width="12.42578125" bestFit="1" customWidth="1"/>
    <col min="14443" max="14444" width="13.5703125" bestFit="1" customWidth="1"/>
    <col min="14445" max="14445" width="12.28515625" customWidth="1"/>
    <col min="14446" max="14446" width="13.5703125" bestFit="1" customWidth="1"/>
    <col min="14447" max="14448" width="14.140625" bestFit="1" customWidth="1"/>
    <col min="14449" max="14453" width="12.28515625" customWidth="1"/>
    <col min="14454" max="14454" width="13.5703125" bestFit="1" customWidth="1"/>
    <col min="14455" max="14456" width="14.140625" bestFit="1" customWidth="1"/>
    <col min="14457" max="14457" width="12.28515625" customWidth="1"/>
    <col min="14458" max="14458" width="13.28515625" bestFit="1" customWidth="1"/>
    <col min="14459" max="14460" width="14.42578125" bestFit="1" customWidth="1"/>
    <col min="14461" max="14461" width="12.28515625" customWidth="1"/>
    <col min="14462" max="14462" width="13.5703125" bestFit="1" customWidth="1"/>
    <col min="14463" max="14464" width="14.140625" bestFit="1" customWidth="1"/>
    <col min="14465" max="14468" width="14.42578125" bestFit="1" customWidth="1"/>
    <col min="14469" max="14469" width="12.28515625" customWidth="1"/>
    <col min="14470" max="14470" width="12.42578125" bestFit="1" customWidth="1"/>
    <col min="14471" max="14472" width="13.5703125" bestFit="1" customWidth="1"/>
    <col min="14473" max="14473" width="14.42578125" bestFit="1" customWidth="1"/>
    <col min="14474" max="14476" width="13.5703125" bestFit="1" customWidth="1"/>
    <col min="14477" max="14477" width="12.28515625" customWidth="1"/>
    <col min="14478" max="14478" width="10.28515625" customWidth="1"/>
    <col min="14479" max="14481" width="13.5703125" bestFit="1" customWidth="1"/>
    <col min="14482" max="14484" width="14.42578125" bestFit="1" customWidth="1"/>
    <col min="14485" max="14485" width="12.28515625" customWidth="1"/>
    <col min="14486" max="14486" width="9.140625" customWidth="1"/>
    <col min="14487" max="14489" width="13.5703125" bestFit="1" customWidth="1"/>
    <col min="14490" max="14492" width="14.42578125" bestFit="1" customWidth="1"/>
    <col min="14493" max="14508" width="12.28515625" customWidth="1"/>
    <col min="14509" max="14509" width="12.85546875" customWidth="1"/>
    <col min="14510" max="14510" width="12.28515625" customWidth="1"/>
    <col min="14511" max="14511" width="11.42578125" customWidth="1"/>
    <col min="14512" max="14512" width="11.7109375" customWidth="1"/>
    <col min="14513" max="14520" width="12.28515625" customWidth="1"/>
    <col min="14521" max="14523" width="13.5703125" customWidth="1"/>
    <col min="14524" max="14525" width="12.28515625" customWidth="1"/>
    <col min="14526" max="14528" width="13.5703125" customWidth="1"/>
    <col min="14529" max="14530" width="12.28515625" customWidth="1"/>
    <col min="14531" max="14533" width="13.5703125" customWidth="1"/>
    <col min="14534" max="14535" width="12.28515625" customWidth="1"/>
    <col min="14536" max="14538" width="13.5703125" customWidth="1"/>
    <col min="14539" max="14539" width="14.42578125" bestFit="1" customWidth="1"/>
    <col min="14540" max="14540" width="12.28515625" customWidth="1"/>
    <col min="14541" max="14543" width="13.5703125" customWidth="1"/>
    <col min="14544" max="14544" width="14.42578125" bestFit="1" customWidth="1"/>
    <col min="14545" max="14545" width="12.28515625" customWidth="1"/>
    <col min="14546" max="14546" width="10.28515625" customWidth="1"/>
    <col min="14547" max="14548" width="13.5703125" customWidth="1"/>
    <col min="14549" max="14550" width="12.28515625" customWidth="1"/>
    <col min="14551" max="14553" width="13.5703125" customWidth="1"/>
    <col min="14554" max="14554" width="14.42578125" bestFit="1" customWidth="1"/>
    <col min="14555" max="14555" width="12.28515625" customWidth="1"/>
    <col min="14556" max="14558" width="13.5703125" customWidth="1"/>
    <col min="14559" max="14559" width="14.42578125" bestFit="1" customWidth="1"/>
    <col min="14560" max="14560" width="12.28515625" customWidth="1"/>
    <col min="14561" max="14561" width="11.28515625" customWidth="1"/>
    <col min="14562" max="14563" width="13.5703125" customWidth="1"/>
    <col min="14564" max="14564" width="14.42578125" bestFit="1" customWidth="1"/>
    <col min="14565" max="14565" width="12.28515625" customWidth="1"/>
    <col min="14566" max="14566" width="9.140625" customWidth="1"/>
    <col min="14567" max="14568" width="13.5703125" customWidth="1"/>
    <col min="14569" max="14569" width="13.5703125" bestFit="1" customWidth="1"/>
    <col min="14570" max="14570" width="12.28515625" customWidth="1"/>
    <col min="14571" max="14571" width="6.7109375" customWidth="1"/>
    <col min="14572" max="14573" width="13.5703125" customWidth="1"/>
    <col min="14574" max="14574" width="13.5703125" bestFit="1" customWidth="1"/>
    <col min="14575" max="14575" width="12.28515625" customWidth="1"/>
    <col min="14576" max="14578" width="13.5703125" customWidth="1"/>
    <col min="14579" max="14580" width="12.28515625" customWidth="1"/>
    <col min="14581" max="14583" width="13.5703125" customWidth="1"/>
    <col min="14584" max="14585" width="12.28515625" customWidth="1"/>
    <col min="14586" max="14588" width="13.5703125" customWidth="1"/>
    <col min="14589" max="14589" width="14.42578125" bestFit="1" customWidth="1"/>
    <col min="14590" max="14590" width="12.28515625" customWidth="1"/>
    <col min="14591" max="14593" width="13.5703125" customWidth="1"/>
    <col min="14594" max="14594" width="13.5703125" bestFit="1" customWidth="1"/>
    <col min="14595" max="14595" width="12.28515625" customWidth="1"/>
    <col min="14596" max="14596" width="11.28515625" customWidth="1"/>
    <col min="14597" max="14598" width="13.5703125" customWidth="1"/>
    <col min="14599" max="14599" width="13.5703125" bestFit="1" customWidth="1"/>
    <col min="14600" max="14600" width="12.28515625" customWidth="1"/>
    <col min="14601" max="14601" width="9.140625" customWidth="1"/>
    <col min="14602" max="14603" width="13.5703125" customWidth="1"/>
    <col min="14604" max="14604" width="14.42578125" bestFit="1" customWidth="1"/>
    <col min="14605" max="14605" width="12.28515625" customWidth="1"/>
    <col min="14606" max="14606" width="13.5703125" bestFit="1" customWidth="1"/>
    <col min="14607" max="14608" width="14.140625" bestFit="1" customWidth="1"/>
    <col min="14609" max="14613" width="12.28515625" customWidth="1"/>
    <col min="14614" max="14614" width="13.5703125" bestFit="1" customWidth="1"/>
    <col min="14615" max="14616" width="14.140625" bestFit="1" customWidth="1"/>
    <col min="14617" max="14621" width="12.28515625" customWidth="1"/>
    <col min="14622" max="14622" width="13.7109375" bestFit="1" customWidth="1"/>
    <col min="14623" max="14624" width="14.28515625" bestFit="1" customWidth="1"/>
    <col min="14625" max="14625" width="14.42578125" bestFit="1" customWidth="1"/>
    <col min="14626" max="14629" width="12.28515625" customWidth="1"/>
    <col min="14630" max="14632" width="13.5703125" bestFit="1" customWidth="1"/>
    <col min="14633" max="14634" width="14.42578125" bestFit="1" customWidth="1"/>
    <col min="14635" max="14636" width="13.28515625" bestFit="1" customWidth="1"/>
    <col min="14637" max="14637" width="12.28515625" customWidth="1"/>
    <col min="14638" max="14640" width="13.5703125" bestFit="1" customWidth="1"/>
    <col min="14641" max="14643" width="14.42578125" bestFit="1" customWidth="1"/>
    <col min="14644" max="14645" width="12.28515625" customWidth="1"/>
    <col min="14646" max="14646" width="10.28515625" customWidth="1"/>
    <col min="14647" max="14648" width="13.5703125" bestFit="1" customWidth="1"/>
    <col min="14649" max="14653" width="12.28515625" customWidth="1"/>
    <col min="14654" max="14654" width="13.5703125" bestFit="1" customWidth="1"/>
    <col min="14655" max="14655" width="14.140625" bestFit="1" customWidth="1"/>
    <col min="14656" max="14656" width="13.5703125" bestFit="1" customWidth="1"/>
    <col min="14657" max="14661" width="12.28515625" customWidth="1"/>
    <col min="14662" max="14662" width="13.5703125" bestFit="1" customWidth="1"/>
    <col min="14663" max="14664" width="14.140625" bestFit="1" customWidth="1"/>
    <col min="14665" max="14669" width="12.28515625" customWidth="1"/>
    <col min="14670" max="14670" width="13.5703125" bestFit="1" customWidth="1"/>
    <col min="14671" max="14672" width="14.140625" bestFit="1" customWidth="1"/>
    <col min="14673" max="14677" width="12.28515625" customWidth="1"/>
    <col min="14678" max="14680" width="13.5703125" bestFit="1" customWidth="1"/>
    <col min="14681" max="14681" width="14.42578125" bestFit="1" customWidth="1"/>
    <col min="14682" max="14682" width="13.28515625" bestFit="1" customWidth="1"/>
    <col min="14683" max="14684" width="14.42578125" bestFit="1" customWidth="1"/>
    <col min="14685" max="14685" width="12.28515625" customWidth="1"/>
    <col min="14686" max="14686" width="12.42578125" bestFit="1" customWidth="1"/>
    <col min="14687" max="14689" width="13.5703125" bestFit="1" customWidth="1"/>
    <col min="14690" max="14692" width="14.42578125" bestFit="1" customWidth="1"/>
    <col min="14693" max="14693" width="12.28515625" customWidth="1"/>
    <col min="14694" max="14694" width="10.28515625" customWidth="1"/>
    <col min="14695" max="14697" width="13.5703125" bestFit="1" customWidth="1"/>
    <col min="14698" max="14698" width="12.42578125" bestFit="1" customWidth="1"/>
    <col min="14699" max="14700" width="13.5703125" bestFit="1" customWidth="1"/>
    <col min="14701" max="14701" width="12.28515625" customWidth="1"/>
    <col min="14702" max="14702" width="13.5703125" bestFit="1" customWidth="1"/>
    <col min="14703" max="14704" width="14.140625" bestFit="1" customWidth="1"/>
    <col min="14705" max="14709" width="12.28515625" customWidth="1"/>
    <col min="14710" max="14710" width="13.5703125" bestFit="1" customWidth="1"/>
    <col min="14711" max="14712" width="14.140625" bestFit="1" customWidth="1"/>
    <col min="14713" max="14713" width="12.28515625" customWidth="1"/>
    <col min="14714" max="14714" width="13.28515625" bestFit="1" customWidth="1"/>
    <col min="14715" max="14716" width="14.42578125" bestFit="1" customWidth="1"/>
    <col min="14717" max="14717" width="12.28515625" customWidth="1"/>
    <col min="14718" max="14718" width="13.5703125" bestFit="1" customWidth="1"/>
    <col min="14719" max="14720" width="14.140625" bestFit="1" customWidth="1"/>
    <col min="14721" max="14724" width="14.42578125" bestFit="1" customWidth="1"/>
    <col min="14725" max="14725" width="12.28515625" customWidth="1"/>
    <col min="14726" max="14726" width="12.42578125" bestFit="1" customWidth="1"/>
    <col min="14727" max="14728" width="13.5703125" bestFit="1" customWidth="1"/>
    <col min="14729" max="14729" width="14.42578125" bestFit="1" customWidth="1"/>
    <col min="14730" max="14732" width="13.5703125" bestFit="1" customWidth="1"/>
    <col min="14733" max="14733" width="12.28515625" customWidth="1"/>
    <col min="14734" max="14734" width="10.28515625" customWidth="1"/>
    <col min="14735" max="14737" width="13.5703125" bestFit="1" customWidth="1"/>
    <col min="14738" max="14740" width="14.42578125" bestFit="1" customWidth="1"/>
    <col min="14741" max="14741" width="12.28515625" customWidth="1"/>
    <col min="14742" max="14742" width="9.140625" customWidth="1"/>
    <col min="14743" max="14745" width="13.5703125" bestFit="1" customWidth="1"/>
    <col min="14746" max="14748" width="14.42578125" bestFit="1" customWidth="1"/>
    <col min="14749" max="14764" width="12.28515625" customWidth="1"/>
    <col min="14765" max="14765" width="12.85546875" customWidth="1"/>
    <col min="14766" max="14766" width="12.28515625" customWidth="1"/>
    <col min="14767" max="14767" width="11.42578125" customWidth="1"/>
    <col min="14768" max="14768" width="11.7109375" customWidth="1"/>
    <col min="14769" max="14776" width="12.28515625" customWidth="1"/>
    <col min="14777" max="14779" width="13.5703125" customWidth="1"/>
    <col min="14780" max="14781" width="12.28515625" customWidth="1"/>
    <col min="14782" max="14784" width="13.5703125" customWidth="1"/>
    <col min="14785" max="14786" width="12.28515625" customWidth="1"/>
    <col min="14787" max="14789" width="13.5703125" customWidth="1"/>
    <col min="14790" max="14791" width="12.28515625" customWidth="1"/>
    <col min="14792" max="14794" width="13.5703125" customWidth="1"/>
    <col min="14795" max="14795" width="14.42578125" bestFit="1" customWidth="1"/>
    <col min="14796" max="14796" width="12.28515625" customWidth="1"/>
    <col min="14797" max="14799" width="13.5703125" customWidth="1"/>
    <col min="14800" max="14800" width="14.42578125" bestFit="1" customWidth="1"/>
    <col min="14801" max="14801" width="12.28515625" customWidth="1"/>
    <col min="14802" max="14802" width="10.28515625" customWidth="1"/>
    <col min="14803" max="14804" width="13.5703125" customWidth="1"/>
    <col min="14805" max="14806" width="12.28515625" customWidth="1"/>
    <col min="14807" max="14809" width="13.5703125" customWidth="1"/>
    <col min="14810" max="14810" width="14.42578125" bestFit="1" customWidth="1"/>
    <col min="14811" max="14811" width="12.28515625" customWidth="1"/>
    <col min="14812" max="14814" width="13.5703125" customWidth="1"/>
    <col min="14815" max="14815" width="14.42578125" bestFit="1" customWidth="1"/>
    <col min="14816" max="14816" width="12.28515625" customWidth="1"/>
    <col min="14817" max="14817" width="11.28515625" customWidth="1"/>
    <col min="14818" max="14819" width="13.5703125" customWidth="1"/>
    <col min="14820" max="14820" width="14.42578125" bestFit="1" customWidth="1"/>
    <col min="14821" max="14821" width="12.28515625" customWidth="1"/>
    <col min="14822" max="14822" width="9.140625" customWidth="1"/>
    <col min="14823" max="14824" width="13.5703125" customWidth="1"/>
    <col min="14825" max="14825" width="13.5703125" bestFit="1" customWidth="1"/>
    <col min="14826" max="14826" width="12.28515625" customWidth="1"/>
    <col min="14827" max="14827" width="6.7109375" customWidth="1"/>
    <col min="14828" max="14829" width="13.5703125" customWidth="1"/>
    <col min="14830" max="14830" width="13.5703125" bestFit="1" customWidth="1"/>
    <col min="14831" max="14831" width="12.28515625" customWidth="1"/>
    <col min="14832" max="14834" width="13.5703125" customWidth="1"/>
    <col min="14835" max="14836" width="12.28515625" customWidth="1"/>
    <col min="14837" max="14839" width="13.5703125" customWidth="1"/>
    <col min="14840" max="14841" width="12.28515625" customWidth="1"/>
    <col min="14842" max="14844" width="13.5703125" customWidth="1"/>
    <col min="14845" max="14845" width="14.42578125" bestFit="1" customWidth="1"/>
    <col min="14846" max="14846" width="12.28515625" customWidth="1"/>
    <col min="14847" max="14849" width="13.5703125" customWidth="1"/>
    <col min="14850" max="14850" width="13.5703125" bestFit="1" customWidth="1"/>
    <col min="14851" max="14851" width="12.28515625" customWidth="1"/>
    <col min="14852" max="14852" width="11.28515625" customWidth="1"/>
    <col min="14853" max="14854" width="13.5703125" customWidth="1"/>
    <col min="14855" max="14855" width="13.5703125" bestFit="1" customWidth="1"/>
    <col min="14856" max="14856" width="12.28515625" customWidth="1"/>
    <col min="14857" max="14857" width="9.140625" customWidth="1"/>
    <col min="14858" max="14859" width="13.5703125" customWidth="1"/>
    <col min="14860" max="14860" width="14.42578125" bestFit="1" customWidth="1"/>
    <col min="14861" max="14861" width="12.28515625" customWidth="1"/>
    <col min="14862" max="14862" width="13.5703125" bestFit="1" customWidth="1"/>
    <col min="14863" max="14864" width="14.140625" bestFit="1" customWidth="1"/>
    <col min="14865" max="14869" width="12.28515625" customWidth="1"/>
    <col min="14870" max="14870" width="13.5703125" bestFit="1" customWidth="1"/>
    <col min="14871" max="14872" width="14.140625" bestFit="1" customWidth="1"/>
    <col min="14873" max="14877" width="12.28515625" customWidth="1"/>
    <col min="14878" max="14878" width="13.7109375" bestFit="1" customWidth="1"/>
    <col min="14879" max="14880" width="14.28515625" bestFit="1" customWidth="1"/>
    <col min="14881" max="14881" width="14.42578125" bestFit="1" customWidth="1"/>
    <col min="14882" max="14885" width="12.28515625" customWidth="1"/>
    <col min="14886" max="14888" width="13.5703125" bestFit="1" customWidth="1"/>
    <col min="14889" max="14890" width="14.42578125" bestFit="1" customWidth="1"/>
    <col min="14891" max="14892" width="13.28515625" bestFit="1" customWidth="1"/>
    <col min="14893" max="14893" width="12.28515625" customWidth="1"/>
    <col min="14894" max="14896" width="13.5703125" bestFit="1" customWidth="1"/>
    <col min="14897" max="14899" width="14.42578125" bestFit="1" customWidth="1"/>
    <col min="14900" max="14901" width="12.28515625" customWidth="1"/>
    <col min="14902" max="14902" width="10.28515625" customWidth="1"/>
    <col min="14903" max="14904" width="13.5703125" bestFit="1" customWidth="1"/>
    <col min="14905" max="14909" width="12.28515625" customWidth="1"/>
    <col min="14910" max="14910" width="13.5703125" bestFit="1" customWidth="1"/>
    <col min="14911" max="14911" width="14.140625" bestFit="1" customWidth="1"/>
    <col min="14912" max="14912" width="13.5703125" bestFit="1" customWidth="1"/>
    <col min="14913" max="14917" width="12.28515625" customWidth="1"/>
    <col min="14918" max="14918" width="13.5703125" bestFit="1" customWidth="1"/>
    <col min="14919" max="14920" width="14.140625" bestFit="1" customWidth="1"/>
    <col min="14921" max="14925" width="12.28515625" customWidth="1"/>
    <col min="14926" max="14926" width="13.5703125" bestFit="1" customWidth="1"/>
    <col min="14927" max="14928" width="14.140625" bestFit="1" customWidth="1"/>
    <col min="14929" max="14933" width="12.28515625" customWidth="1"/>
    <col min="14934" max="14936" width="13.5703125" bestFit="1" customWidth="1"/>
    <col min="14937" max="14937" width="14.42578125" bestFit="1" customWidth="1"/>
    <col min="14938" max="14938" width="13.28515625" bestFit="1" customWidth="1"/>
    <col min="14939" max="14940" width="14.42578125" bestFit="1" customWidth="1"/>
    <col min="14941" max="14941" width="12.28515625" customWidth="1"/>
    <col min="14942" max="14942" width="12.42578125" bestFit="1" customWidth="1"/>
    <col min="14943" max="14945" width="13.5703125" bestFit="1" customWidth="1"/>
    <col min="14946" max="14948" width="14.42578125" bestFit="1" customWidth="1"/>
    <col min="14949" max="14949" width="12.28515625" customWidth="1"/>
    <col min="14950" max="14950" width="10.28515625" customWidth="1"/>
    <col min="14951" max="14953" width="13.5703125" bestFit="1" customWidth="1"/>
    <col min="14954" max="14954" width="12.42578125" bestFit="1" customWidth="1"/>
    <col min="14955" max="14956" width="13.5703125" bestFit="1" customWidth="1"/>
    <col min="14957" max="14957" width="12.28515625" customWidth="1"/>
    <col min="14958" max="14958" width="13.5703125" bestFit="1" customWidth="1"/>
    <col min="14959" max="14960" width="14.140625" bestFit="1" customWidth="1"/>
    <col min="14961" max="14965" width="12.28515625" customWidth="1"/>
    <col min="14966" max="14966" width="13.5703125" bestFit="1" customWidth="1"/>
    <col min="14967" max="14968" width="14.140625" bestFit="1" customWidth="1"/>
    <col min="14969" max="14969" width="12.28515625" customWidth="1"/>
    <col min="14970" max="14970" width="13.28515625" bestFit="1" customWidth="1"/>
    <col min="14971" max="14972" width="14.42578125" bestFit="1" customWidth="1"/>
    <col min="14973" max="14973" width="12.28515625" customWidth="1"/>
    <col min="14974" max="14974" width="13.5703125" bestFit="1" customWidth="1"/>
    <col min="14975" max="14976" width="14.140625" bestFit="1" customWidth="1"/>
    <col min="14977" max="14980" width="14.42578125" bestFit="1" customWidth="1"/>
    <col min="14981" max="14981" width="12.28515625" customWidth="1"/>
    <col min="14982" max="14982" width="12.42578125" bestFit="1" customWidth="1"/>
    <col min="14983" max="14984" width="13.5703125" bestFit="1" customWidth="1"/>
    <col min="14985" max="14985" width="14.42578125" bestFit="1" customWidth="1"/>
    <col min="14986" max="14988" width="13.5703125" bestFit="1" customWidth="1"/>
    <col min="14989" max="14989" width="12.28515625" customWidth="1"/>
    <col min="14990" max="14990" width="10.28515625" customWidth="1"/>
    <col min="14991" max="14993" width="13.5703125" bestFit="1" customWidth="1"/>
    <col min="14994" max="14996" width="14.42578125" bestFit="1" customWidth="1"/>
    <col min="14997" max="14997" width="12.28515625" customWidth="1"/>
    <col min="14998" max="14998" width="9.140625" customWidth="1"/>
    <col min="14999" max="15001" width="13.5703125" bestFit="1" customWidth="1"/>
    <col min="15002" max="15004" width="14.42578125" bestFit="1" customWidth="1"/>
    <col min="15005" max="15020" width="12.28515625" customWidth="1"/>
    <col min="15021" max="15021" width="12.85546875" customWidth="1"/>
    <col min="15022" max="15022" width="12.28515625" customWidth="1"/>
    <col min="15023" max="15023" width="11.42578125" customWidth="1"/>
    <col min="15024" max="15024" width="11.7109375" customWidth="1"/>
    <col min="15025" max="15032" width="12.28515625" customWidth="1"/>
    <col min="15033" max="15035" width="13.5703125" customWidth="1"/>
    <col min="15036" max="15037" width="12.28515625" customWidth="1"/>
    <col min="15038" max="15040" width="13.5703125" customWidth="1"/>
    <col min="15041" max="15042" width="12.28515625" customWidth="1"/>
    <col min="15043" max="15045" width="13.5703125" customWidth="1"/>
    <col min="15046" max="15047" width="12.28515625" customWidth="1"/>
    <col min="15048" max="15050" width="13.5703125" customWidth="1"/>
    <col min="15051" max="15051" width="14.42578125" bestFit="1" customWidth="1"/>
    <col min="15052" max="15052" width="12.28515625" customWidth="1"/>
    <col min="15053" max="15055" width="13.5703125" customWidth="1"/>
    <col min="15056" max="15056" width="14.42578125" bestFit="1" customWidth="1"/>
    <col min="15057" max="15057" width="12.28515625" customWidth="1"/>
    <col min="15058" max="15058" width="10.28515625" customWidth="1"/>
    <col min="15059" max="15060" width="13.5703125" customWidth="1"/>
    <col min="15061" max="15062" width="12.28515625" customWidth="1"/>
    <col min="15063" max="15065" width="13.5703125" customWidth="1"/>
    <col min="15066" max="15066" width="14.42578125" bestFit="1" customWidth="1"/>
    <col min="15067" max="15067" width="12.28515625" customWidth="1"/>
    <col min="15068" max="15070" width="13.5703125" customWidth="1"/>
    <col min="15071" max="15071" width="14.42578125" bestFit="1" customWidth="1"/>
    <col min="15072" max="15072" width="12.28515625" customWidth="1"/>
    <col min="15073" max="15073" width="11.28515625" customWidth="1"/>
    <col min="15074" max="15075" width="13.5703125" customWidth="1"/>
    <col min="15076" max="15076" width="14.42578125" bestFit="1" customWidth="1"/>
    <col min="15077" max="15077" width="12.28515625" customWidth="1"/>
    <col min="15078" max="15078" width="9.140625" customWidth="1"/>
    <col min="15079" max="15080" width="13.5703125" customWidth="1"/>
    <col min="15081" max="15081" width="13.5703125" bestFit="1" customWidth="1"/>
    <col min="15082" max="15082" width="12.28515625" customWidth="1"/>
    <col min="15083" max="15083" width="6.7109375" customWidth="1"/>
    <col min="15084" max="15085" width="13.5703125" customWidth="1"/>
    <col min="15086" max="15086" width="13.5703125" bestFit="1" customWidth="1"/>
    <col min="15087" max="15087" width="12.28515625" customWidth="1"/>
    <col min="15088" max="15090" width="13.5703125" customWidth="1"/>
    <col min="15091" max="15092" width="12.28515625" customWidth="1"/>
    <col min="15093" max="15095" width="13.5703125" customWidth="1"/>
    <col min="15096" max="15097" width="12.28515625" customWidth="1"/>
    <col min="15098" max="15100" width="13.5703125" customWidth="1"/>
    <col min="15101" max="15101" width="14.42578125" bestFit="1" customWidth="1"/>
    <col min="15102" max="15102" width="12.28515625" customWidth="1"/>
    <col min="15103" max="15105" width="13.5703125" customWidth="1"/>
    <col min="15106" max="15106" width="13.5703125" bestFit="1" customWidth="1"/>
    <col min="15107" max="15107" width="12.28515625" customWidth="1"/>
    <col min="15108" max="15108" width="11.28515625" customWidth="1"/>
    <col min="15109" max="15110" width="13.5703125" customWidth="1"/>
    <col min="15111" max="15111" width="13.5703125" bestFit="1" customWidth="1"/>
    <col min="15112" max="15112" width="12.28515625" customWidth="1"/>
    <col min="15113" max="15113" width="9.140625" customWidth="1"/>
    <col min="15114" max="15115" width="13.5703125" customWidth="1"/>
    <col min="15116" max="15116" width="14.42578125" bestFit="1" customWidth="1"/>
    <col min="15117" max="15117" width="12.28515625" customWidth="1"/>
    <col min="15118" max="15118" width="13.5703125" bestFit="1" customWidth="1"/>
    <col min="15119" max="15120" width="14.140625" bestFit="1" customWidth="1"/>
    <col min="15121" max="15125" width="12.28515625" customWidth="1"/>
    <col min="15126" max="15126" width="13.5703125" bestFit="1" customWidth="1"/>
    <col min="15127" max="15128" width="14.140625" bestFit="1" customWidth="1"/>
    <col min="15129" max="15133" width="12.28515625" customWidth="1"/>
    <col min="15134" max="15134" width="13.7109375" bestFit="1" customWidth="1"/>
    <col min="15135" max="15136" width="14.28515625" bestFit="1" customWidth="1"/>
    <col min="15137" max="15137" width="14.42578125" bestFit="1" customWidth="1"/>
    <col min="15138" max="15141" width="12.28515625" customWidth="1"/>
    <col min="15142" max="15144" width="13.5703125" bestFit="1" customWidth="1"/>
    <col min="15145" max="15146" width="14.42578125" bestFit="1" customWidth="1"/>
    <col min="15147" max="15148" width="13.28515625" bestFit="1" customWidth="1"/>
    <col min="15149" max="15149" width="12.28515625" customWidth="1"/>
    <col min="15150" max="15152" width="13.5703125" bestFit="1" customWidth="1"/>
    <col min="15153" max="15155" width="14.42578125" bestFit="1" customWidth="1"/>
    <col min="15156" max="15157" width="12.28515625" customWidth="1"/>
    <col min="15158" max="15158" width="10.28515625" customWidth="1"/>
    <col min="15159" max="15160" width="13.5703125" bestFit="1" customWidth="1"/>
    <col min="15161" max="15165" width="12.28515625" customWidth="1"/>
    <col min="15166" max="15166" width="13.5703125" bestFit="1" customWidth="1"/>
    <col min="15167" max="15167" width="14.140625" bestFit="1" customWidth="1"/>
    <col min="15168" max="15168" width="13.5703125" bestFit="1" customWidth="1"/>
    <col min="15169" max="15173" width="12.28515625" customWidth="1"/>
    <col min="15174" max="15174" width="13.5703125" bestFit="1" customWidth="1"/>
    <col min="15175" max="15176" width="14.140625" bestFit="1" customWidth="1"/>
    <col min="15177" max="15181" width="12.28515625" customWidth="1"/>
    <col min="15182" max="15182" width="13.5703125" bestFit="1" customWidth="1"/>
    <col min="15183" max="15184" width="14.140625" bestFit="1" customWidth="1"/>
    <col min="15185" max="15189" width="12.28515625" customWidth="1"/>
    <col min="15190" max="15192" width="13.5703125" bestFit="1" customWidth="1"/>
    <col min="15193" max="15193" width="14.42578125" bestFit="1" customWidth="1"/>
    <col min="15194" max="15194" width="13.28515625" bestFit="1" customWidth="1"/>
    <col min="15195" max="15196" width="14.42578125" bestFit="1" customWidth="1"/>
    <col min="15197" max="15197" width="12.28515625" customWidth="1"/>
    <col min="15198" max="15198" width="12.42578125" bestFit="1" customWidth="1"/>
    <col min="15199" max="15201" width="13.5703125" bestFit="1" customWidth="1"/>
    <col min="15202" max="15204" width="14.42578125" bestFit="1" customWidth="1"/>
    <col min="15205" max="15205" width="12.28515625" customWidth="1"/>
    <col min="15206" max="15206" width="10.28515625" customWidth="1"/>
    <col min="15207" max="15209" width="13.5703125" bestFit="1" customWidth="1"/>
    <col min="15210" max="15210" width="12.42578125" bestFit="1" customWidth="1"/>
    <col min="15211" max="15212" width="13.5703125" bestFit="1" customWidth="1"/>
    <col min="15213" max="15213" width="12.28515625" customWidth="1"/>
    <col min="15214" max="15214" width="13.5703125" bestFit="1" customWidth="1"/>
    <col min="15215" max="15216" width="14.140625" bestFit="1" customWidth="1"/>
    <col min="15217" max="15221" width="12.28515625" customWidth="1"/>
    <col min="15222" max="15222" width="13.5703125" bestFit="1" customWidth="1"/>
    <col min="15223" max="15224" width="14.140625" bestFit="1" customWidth="1"/>
    <col min="15225" max="15225" width="12.28515625" customWidth="1"/>
    <col min="15226" max="15226" width="13.28515625" bestFit="1" customWidth="1"/>
    <col min="15227" max="15228" width="14.42578125" bestFit="1" customWidth="1"/>
    <col min="15229" max="15229" width="12.28515625" customWidth="1"/>
    <col min="15230" max="15230" width="13.5703125" bestFit="1" customWidth="1"/>
    <col min="15231" max="15232" width="14.140625" bestFit="1" customWidth="1"/>
    <col min="15233" max="15236" width="14.42578125" bestFit="1" customWidth="1"/>
    <col min="15237" max="15237" width="12.28515625" customWidth="1"/>
    <col min="15238" max="15238" width="12.42578125" bestFit="1" customWidth="1"/>
    <col min="15239" max="15240" width="13.5703125" bestFit="1" customWidth="1"/>
    <col min="15241" max="15241" width="14.42578125" bestFit="1" customWidth="1"/>
    <col min="15242" max="15244" width="13.5703125" bestFit="1" customWidth="1"/>
    <col min="15245" max="15245" width="12.28515625" customWidth="1"/>
    <col min="15246" max="15246" width="10.28515625" customWidth="1"/>
    <col min="15247" max="15249" width="13.5703125" bestFit="1" customWidth="1"/>
    <col min="15250" max="15252" width="14.42578125" bestFit="1" customWidth="1"/>
    <col min="15253" max="15253" width="12.28515625" customWidth="1"/>
    <col min="15254" max="15254" width="9.140625" customWidth="1"/>
    <col min="15255" max="15257" width="13.5703125" bestFit="1" customWidth="1"/>
    <col min="15258" max="15260" width="14.42578125" bestFit="1" customWidth="1"/>
    <col min="15261" max="15276" width="12.28515625" customWidth="1"/>
    <col min="15277" max="15277" width="12.85546875" customWidth="1"/>
    <col min="15278" max="15278" width="12.28515625" customWidth="1"/>
    <col min="15279" max="15279" width="11.42578125" customWidth="1"/>
    <col min="15280" max="15280" width="11.7109375" customWidth="1"/>
    <col min="15281" max="15288" width="12.28515625" customWidth="1"/>
    <col min="15289" max="15291" width="13.5703125" customWidth="1"/>
    <col min="15292" max="15293" width="12.28515625" customWidth="1"/>
    <col min="15294" max="15296" width="13.5703125" customWidth="1"/>
    <col min="15297" max="15298" width="12.28515625" customWidth="1"/>
    <col min="15299" max="15301" width="13.5703125" customWidth="1"/>
    <col min="15302" max="15303" width="12.28515625" customWidth="1"/>
    <col min="15304" max="15306" width="13.5703125" customWidth="1"/>
    <col min="15307" max="15307" width="14.42578125" bestFit="1" customWidth="1"/>
    <col min="15308" max="15308" width="12.28515625" customWidth="1"/>
    <col min="15309" max="15311" width="13.5703125" customWidth="1"/>
    <col min="15312" max="15312" width="14.42578125" bestFit="1" customWidth="1"/>
    <col min="15313" max="15313" width="12.28515625" customWidth="1"/>
    <col min="15314" max="15314" width="10.28515625" customWidth="1"/>
    <col min="15315" max="15316" width="13.5703125" customWidth="1"/>
    <col min="15317" max="15318" width="12.28515625" customWidth="1"/>
    <col min="15319" max="15321" width="13.5703125" customWidth="1"/>
    <col min="15322" max="15322" width="14.42578125" bestFit="1" customWidth="1"/>
    <col min="15323" max="15323" width="12.28515625" customWidth="1"/>
    <col min="15324" max="15326" width="13.5703125" customWidth="1"/>
    <col min="15327" max="15327" width="14.42578125" bestFit="1" customWidth="1"/>
    <col min="15328" max="15328" width="12.28515625" customWidth="1"/>
    <col min="15329" max="15329" width="11.28515625" customWidth="1"/>
    <col min="15330" max="15331" width="13.5703125" customWidth="1"/>
    <col min="15332" max="15332" width="14.42578125" bestFit="1" customWidth="1"/>
    <col min="15333" max="15333" width="12.28515625" customWidth="1"/>
    <col min="15334" max="15334" width="9.140625" customWidth="1"/>
    <col min="15335" max="15336" width="13.5703125" customWidth="1"/>
    <col min="15337" max="15337" width="13.5703125" bestFit="1" customWidth="1"/>
    <col min="15338" max="15338" width="12.28515625" customWidth="1"/>
    <col min="15339" max="15339" width="6.7109375" customWidth="1"/>
    <col min="15340" max="15341" width="13.5703125" customWidth="1"/>
    <col min="15342" max="15342" width="13.5703125" bestFit="1" customWidth="1"/>
    <col min="15343" max="15343" width="12.28515625" customWidth="1"/>
    <col min="15344" max="15346" width="13.5703125" customWidth="1"/>
    <col min="15347" max="15348" width="12.28515625" customWidth="1"/>
    <col min="15349" max="15351" width="13.5703125" customWidth="1"/>
    <col min="15352" max="15353" width="12.28515625" customWidth="1"/>
    <col min="15354" max="15356" width="13.5703125" customWidth="1"/>
    <col min="15357" max="15357" width="14.42578125" bestFit="1" customWidth="1"/>
    <col min="15358" max="15358" width="12.28515625" customWidth="1"/>
    <col min="15359" max="15361" width="13.5703125" customWidth="1"/>
    <col min="15362" max="15362" width="13.5703125" bestFit="1" customWidth="1"/>
    <col min="15363" max="15363" width="12.28515625" customWidth="1"/>
    <col min="15364" max="15364" width="11.28515625" customWidth="1"/>
    <col min="15365" max="15366" width="13.5703125" customWidth="1"/>
    <col min="15367" max="15367" width="13.5703125" bestFit="1" customWidth="1"/>
    <col min="15368" max="15368" width="12.28515625" customWidth="1"/>
    <col min="15369" max="15369" width="9.140625" customWidth="1"/>
    <col min="15370" max="15371" width="13.5703125" customWidth="1"/>
    <col min="15372" max="15372" width="14.42578125" bestFit="1" customWidth="1"/>
    <col min="15373" max="15373" width="12.28515625" customWidth="1"/>
    <col min="15374" max="15374" width="13.5703125" bestFit="1" customWidth="1"/>
    <col min="15375" max="15376" width="14.140625" bestFit="1" customWidth="1"/>
    <col min="15377" max="15381" width="12.28515625" customWidth="1"/>
    <col min="15382" max="15382" width="13.5703125" bestFit="1" customWidth="1"/>
    <col min="15383" max="15384" width="14.140625" bestFit="1" customWidth="1"/>
    <col min="15385" max="15389" width="12.28515625" customWidth="1"/>
    <col min="15390" max="15390" width="13.7109375" bestFit="1" customWidth="1"/>
    <col min="15391" max="15392" width="14.28515625" bestFit="1" customWidth="1"/>
    <col min="15393" max="15393" width="14.42578125" bestFit="1" customWidth="1"/>
    <col min="15394" max="15397" width="12.28515625" customWidth="1"/>
    <col min="15398" max="15400" width="13.5703125" bestFit="1" customWidth="1"/>
    <col min="15401" max="15402" width="14.42578125" bestFit="1" customWidth="1"/>
    <col min="15403" max="15404" width="13.28515625" bestFit="1" customWidth="1"/>
    <col min="15405" max="15405" width="12.28515625" customWidth="1"/>
    <col min="15406" max="15408" width="13.5703125" bestFit="1" customWidth="1"/>
    <col min="15409" max="15411" width="14.42578125" bestFit="1" customWidth="1"/>
    <col min="15412" max="15413" width="12.28515625" customWidth="1"/>
    <col min="15414" max="15414" width="10.28515625" customWidth="1"/>
    <col min="15415" max="15416" width="13.5703125" bestFit="1" customWidth="1"/>
    <col min="15417" max="15421" width="12.28515625" customWidth="1"/>
    <col min="15422" max="15422" width="13.5703125" bestFit="1" customWidth="1"/>
    <col min="15423" max="15423" width="14.140625" bestFit="1" customWidth="1"/>
    <col min="15424" max="15424" width="13.5703125" bestFit="1" customWidth="1"/>
    <col min="15425" max="15429" width="12.28515625" customWidth="1"/>
    <col min="15430" max="15430" width="13.5703125" bestFit="1" customWidth="1"/>
    <col min="15431" max="15432" width="14.140625" bestFit="1" customWidth="1"/>
    <col min="15433" max="15437" width="12.28515625" customWidth="1"/>
    <col min="15438" max="15438" width="13.5703125" bestFit="1" customWidth="1"/>
    <col min="15439" max="15440" width="14.140625" bestFit="1" customWidth="1"/>
    <col min="15441" max="15445" width="12.28515625" customWidth="1"/>
    <col min="15446" max="15448" width="13.5703125" bestFit="1" customWidth="1"/>
    <col min="15449" max="15449" width="14.42578125" bestFit="1" customWidth="1"/>
    <col min="15450" max="15450" width="13.28515625" bestFit="1" customWidth="1"/>
    <col min="15451" max="15452" width="14.42578125" bestFit="1" customWidth="1"/>
    <col min="15453" max="15453" width="12.28515625" customWidth="1"/>
    <col min="15454" max="15454" width="12.42578125" bestFit="1" customWidth="1"/>
    <col min="15455" max="15457" width="13.5703125" bestFit="1" customWidth="1"/>
    <col min="15458" max="15460" width="14.42578125" bestFit="1" customWidth="1"/>
    <col min="15461" max="15461" width="12.28515625" customWidth="1"/>
    <col min="15462" max="15462" width="10.28515625" customWidth="1"/>
    <col min="15463" max="15465" width="13.5703125" bestFit="1" customWidth="1"/>
    <col min="15466" max="15466" width="12.42578125" bestFit="1" customWidth="1"/>
    <col min="15467" max="15468" width="13.5703125" bestFit="1" customWidth="1"/>
    <col min="15469" max="15469" width="12.28515625" customWidth="1"/>
    <col min="15470" max="15470" width="13.5703125" bestFit="1" customWidth="1"/>
    <col min="15471" max="15472" width="14.140625" bestFit="1" customWidth="1"/>
    <col min="15473" max="15477" width="12.28515625" customWidth="1"/>
    <col min="15478" max="15478" width="13.5703125" bestFit="1" customWidth="1"/>
    <col min="15479" max="15480" width="14.140625" bestFit="1" customWidth="1"/>
    <col min="15481" max="15481" width="12.28515625" customWidth="1"/>
    <col min="15482" max="15482" width="13.28515625" bestFit="1" customWidth="1"/>
    <col min="15483" max="15484" width="14.42578125" bestFit="1" customWidth="1"/>
    <col min="15485" max="15485" width="12.28515625" customWidth="1"/>
    <col min="15486" max="15486" width="13.5703125" bestFit="1" customWidth="1"/>
    <col min="15487" max="15488" width="14.140625" bestFit="1" customWidth="1"/>
    <col min="15489" max="15492" width="14.42578125" bestFit="1" customWidth="1"/>
    <col min="15493" max="15493" width="12.28515625" customWidth="1"/>
    <col min="15494" max="15494" width="12.42578125" bestFit="1" customWidth="1"/>
    <col min="15495" max="15496" width="13.5703125" bestFit="1" customWidth="1"/>
    <col min="15497" max="15497" width="14.42578125" bestFit="1" customWidth="1"/>
    <col min="15498" max="15500" width="13.5703125" bestFit="1" customWidth="1"/>
    <col min="15501" max="15501" width="12.28515625" customWidth="1"/>
    <col min="15502" max="15502" width="10.28515625" customWidth="1"/>
    <col min="15503" max="15505" width="13.5703125" bestFit="1" customWidth="1"/>
    <col min="15506" max="15508" width="14.42578125" bestFit="1" customWidth="1"/>
    <col min="15509" max="15509" width="12.28515625" customWidth="1"/>
    <col min="15510" max="15510" width="9.140625" customWidth="1"/>
    <col min="15511" max="15513" width="13.5703125" bestFit="1" customWidth="1"/>
    <col min="15514" max="15516" width="14.42578125" bestFit="1" customWidth="1"/>
    <col min="15517" max="15532" width="12.28515625" customWidth="1"/>
    <col min="15533" max="15533" width="12.85546875" customWidth="1"/>
    <col min="15534" max="15534" width="12.28515625" customWidth="1"/>
    <col min="15535" max="15535" width="11.42578125" customWidth="1"/>
    <col min="15536" max="15536" width="11.7109375" customWidth="1"/>
    <col min="15537" max="15544" width="12.28515625" customWidth="1"/>
    <col min="15545" max="15547" width="13.5703125" customWidth="1"/>
    <col min="15548" max="15549" width="12.28515625" customWidth="1"/>
    <col min="15550" max="15552" width="13.5703125" customWidth="1"/>
    <col min="15553" max="15554" width="12.28515625" customWidth="1"/>
    <col min="15555" max="15557" width="13.5703125" customWidth="1"/>
    <col min="15558" max="15559" width="12.28515625" customWidth="1"/>
    <col min="15560" max="15562" width="13.5703125" customWidth="1"/>
    <col min="15563" max="15563" width="14.42578125" bestFit="1" customWidth="1"/>
    <col min="15564" max="15564" width="12.28515625" customWidth="1"/>
    <col min="15565" max="15567" width="13.5703125" customWidth="1"/>
    <col min="15568" max="15568" width="14.42578125" bestFit="1" customWidth="1"/>
    <col min="15569" max="15569" width="12.28515625" customWidth="1"/>
    <col min="15570" max="15570" width="10.28515625" customWidth="1"/>
    <col min="15571" max="15572" width="13.5703125" customWidth="1"/>
    <col min="15573" max="15574" width="12.28515625" customWidth="1"/>
    <col min="15575" max="15577" width="13.5703125" customWidth="1"/>
    <col min="15578" max="15578" width="14.42578125" bestFit="1" customWidth="1"/>
    <col min="15579" max="15579" width="12.28515625" customWidth="1"/>
    <col min="15580" max="15582" width="13.5703125" customWidth="1"/>
    <col min="15583" max="15583" width="14.42578125" bestFit="1" customWidth="1"/>
    <col min="15584" max="15584" width="12.28515625" customWidth="1"/>
    <col min="15585" max="15585" width="11.28515625" customWidth="1"/>
    <col min="15586" max="15587" width="13.5703125" customWidth="1"/>
    <col min="15588" max="15588" width="14.42578125" bestFit="1" customWidth="1"/>
    <col min="15589" max="15589" width="12.28515625" customWidth="1"/>
    <col min="15590" max="15590" width="9.140625" customWidth="1"/>
    <col min="15591" max="15592" width="13.5703125" customWidth="1"/>
    <col min="15593" max="15593" width="13.5703125" bestFit="1" customWidth="1"/>
    <col min="15594" max="15594" width="12.28515625" customWidth="1"/>
    <col min="15595" max="15595" width="6.7109375" customWidth="1"/>
    <col min="15596" max="15597" width="13.5703125" customWidth="1"/>
    <col min="15598" max="15598" width="13.5703125" bestFit="1" customWidth="1"/>
    <col min="15599" max="15599" width="12.28515625" customWidth="1"/>
    <col min="15600" max="15602" width="13.5703125" customWidth="1"/>
    <col min="15603" max="15604" width="12.28515625" customWidth="1"/>
    <col min="15605" max="15607" width="13.5703125" customWidth="1"/>
    <col min="15608" max="15609" width="12.28515625" customWidth="1"/>
    <col min="15610" max="15612" width="13.5703125" customWidth="1"/>
    <col min="15613" max="15613" width="14.42578125" bestFit="1" customWidth="1"/>
    <col min="15614" max="15614" width="12.28515625" customWidth="1"/>
    <col min="15615" max="15617" width="13.5703125" customWidth="1"/>
    <col min="15618" max="15618" width="13.5703125" bestFit="1" customWidth="1"/>
    <col min="15619" max="15619" width="12.28515625" customWidth="1"/>
    <col min="15620" max="15620" width="11.28515625" customWidth="1"/>
    <col min="15621" max="15622" width="13.5703125" customWidth="1"/>
    <col min="15623" max="15623" width="13.5703125" bestFit="1" customWidth="1"/>
    <col min="15624" max="15624" width="12.28515625" customWidth="1"/>
    <col min="15625" max="15625" width="9.140625" customWidth="1"/>
    <col min="15626" max="15627" width="13.5703125" customWidth="1"/>
    <col min="15628" max="15628" width="14.42578125" bestFit="1" customWidth="1"/>
    <col min="15629" max="15629" width="12.28515625" customWidth="1"/>
    <col min="15630" max="15630" width="13.5703125" bestFit="1" customWidth="1"/>
    <col min="15631" max="15632" width="14.140625" bestFit="1" customWidth="1"/>
    <col min="15633" max="15637" width="12.28515625" customWidth="1"/>
    <col min="15638" max="15638" width="13.5703125" bestFit="1" customWidth="1"/>
    <col min="15639" max="15640" width="14.140625" bestFit="1" customWidth="1"/>
    <col min="15641" max="15645" width="12.28515625" customWidth="1"/>
    <col min="15646" max="15646" width="13.7109375" bestFit="1" customWidth="1"/>
    <col min="15647" max="15648" width="14.28515625" bestFit="1" customWidth="1"/>
    <col min="15649" max="15649" width="14.42578125" bestFit="1" customWidth="1"/>
    <col min="15650" max="15653" width="12.28515625" customWidth="1"/>
    <col min="15654" max="15656" width="13.5703125" bestFit="1" customWidth="1"/>
    <col min="15657" max="15658" width="14.42578125" bestFit="1" customWidth="1"/>
    <col min="15659" max="15660" width="13.28515625" bestFit="1" customWidth="1"/>
    <col min="15661" max="15661" width="12.28515625" customWidth="1"/>
    <col min="15662" max="15664" width="13.5703125" bestFit="1" customWidth="1"/>
    <col min="15665" max="15667" width="14.42578125" bestFit="1" customWidth="1"/>
    <col min="15668" max="15669" width="12.28515625" customWidth="1"/>
    <col min="15670" max="15670" width="10.28515625" customWidth="1"/>
    <col min="15671" max="15672" width="13.5703125" bestFit="1" customWidth="1"/>
    <col min="15673" max="15677" width="12.28515625" customWidth="1"/>
    <col min="15678" max="15678" width="13.5703125" bestFit="1" customWidth="1"/>
    <col min="15679" max="15679" width="14.140625" bestFit="1" customWidth="1"/>
    <col min="15680" max="15680" width="13.5703125" bestFit="1" customWidth="1"/>
    <col min="15681" max="15685" width="12.28515625" customWidth="1"/>
    <col min="15686" max="15686" width="13.5703125" bestFit="1" customWidth="1"/>
    <col min="15687" max="15688" width="14.140625" bestFit="1" customWidth="1"/>
    <col min="15689" max="15693" width="12.28515625" customWidth="1"/>
    <col min="15694" max="15694" width="13.5703125" bestFit="1" customWidth="1"/>
    <col min="15695" max="15696" width="14.140625" bestFit="1" customWidth="1"/>
    <col min="15697" max="15701" width="12.28515625" customWidth="1"/>
    <col min="15702" max="15704" width="13.5703125" bestFit="1" customWidth="1"/>
    <col min="15705" max="15705" width="14.42578125" bestFit="1" customWidth="1"/>
    <col min="15706" max="15706" width="13.28515625" bestFit="1" customWidth="1"/>
    <col min="15707" max="15708" width="14.42578125" bestFit="1" customWidth="1"/>
    <col min="15709" max="15709" width="12.28515625" customWidth="1"/>
    <col min="15710" max="15710" width="12.42578125" bestFit="1" customWidth="1"/>
    <col min="15711" max="15713" width="13.5703125" bestFit="1" customWidth="1"/>
    <col min="15714" max="15716" width="14.42578125" bestFit="1" customWidth="1"/>
    <col min="15717" max="15717" width="12.28515625" customWidth="1"/>
    <col min="15718" max="15718" width="10.28515625" customWidth="1"/>
    <col min="15719" max="15721" width="13.5703125" bestFit="1" customWidth="1"/>
    <col min="15722" max="15722" width="12.42578125" bestFit="1" customWidth="1"/>
    <col min="15723" max="15724" width="13.5703125" bestFit="1" customWidth="1"/>
    <col min="15725" max="15725" width="12.28515625" customWidth="1"/>
    <col min="15726" max="15726" width="13.5703125" bestFit="1" customWidth="1"/>
    <col min="15727" max="15728" width="14.140625" bestFit="1" customWidth="1"/>
    <col min="15729" max="15733" width="12.28515625" customWidth="1"/>
    <col min="15734" max="15734" width="13.5703125" bestFit="1" customWidth="1"/>
    <col min="15735" max="15736" width="14.140625" bestFit="1" customWidth="1"/>
    <col min="15737" max="15737" width="12.28515625" customWidth="1"/>
    <col min="15738" max="15738" width="13.28515625" bestFit="1" customWidth="1"/>
    <col min="15739" max="15740" width="14.42578125" bestFit="1" customWidth="1"/>
    <col min="15741" max="15741" width="12.28515625" customWidth="1"/>
    <col min="15742" max="15742" width="13.5703125" bestFit="1" customWidth="1"/>
    <col min="15743" max="15744" width="14.140625" bestFit="1" customWidth="1"/>
    <col min="15745" max="15748" width="14.42578125" bestFit="1" customWidth="1"/>
    <col min="15749" max="15749" width="12.28515625" customWidth="1"/>
    <col min="15750" max="15750" width="12.42578125" bestFit="1" customWidth="1"/>
    <col min="15751" max="15752" width="13.5703125" bestFit="1" customWidth="1"/>
    <col min="15753" max="15753" width="14.42578125" bestFit="1" customWidth="1"/>
    <col min="15754" max="15756" width="13.5703125" bestFit="1" customWidth="1"/>
    <col min="15757" max="15757" width="12.28515625" customWidth="1"/>
    <col min="15758" max="15758" width="10.28515625" customWidth="1"/>
    <col min="15759" max="15761" width="13.5703125" bestFit="1" customWidth="1"/>
    <col min="15762" max="15764" width="14.42578125" bestFit="1" customWidth="1"/>
    <col min="15765" max="15765" width="12.28515625" customWidth="1"/>
    <col min="15766" max="15766" width="9.140625" customWidth="1"/>
    <col min="15767" max="15769" width="13.5703125" bestFit="1" customWidth="1"/>
    <col min="15770" max="15772" width="14.42578125" bestFit="1" customWidth="1"/>
    <col min="15773" max="15788" width="12.28515625" customWidth="1"/>
    <col min="15789" max="15789" width="12.85546875" customWidth="1"/>
    <col min="15790" max="15790" width="12.28515625" customWidth="1"/>
    <col min="15791" max="15791" width="11.42578125" customWidth="1"/>
    <col min="15792" max="15792" width="11.7109375" customWidth="1"/>
    <col min="15793" max="15800" width="12.28515625" customWidth="1"/>
    <col min="15801" max="15803" width="13.5703125" customWidth="1"/>
    <col min="15804" max="15805" width="12.28515625" customWidth="1"/>
    <col min="15806" max="15808" width="13.5703125" customWidth="1"/>
    <col min="15809" max="15810" width="12.28515625" customWidth="1"/>
    <col min="15811" max="15813" width="13.5703125" customWidth="1"/>
    <col min="15814" max="15815" width="12.28515625" customWidth="1"/>
    <col min="15816" max="15818" width="13.5703125" customWidth="1"/>
    <col min="15819" max="15819" width="14.42578125" bestFit="1" customWidth="1"/>
    <col min="15820" max="15820" width="12.28515625" customWidth="1"/>
    <col min="15821" max="15823" width="13.5703125" customWidth="1"/>
    <col min="15824" max="15824" width="14.42578125" bestFit="1" customWidth="1"/>
    <col min="15825" max="15825" width="12.28515625" customWidth="1"/>
    <col min="15826" max="15826" width="10.28515625" customWidth="1"/>
    <col min="15827" max="15828" width="13.5703125" customWidth="1"/>
    <col min="15829" max="15830" width="12.28515625" customWidth="1"/>
    <col min="15831" max="15833" width="13.5703125" customWidth="1"/>
    <col min="15834" max="15834" width="14.42578125" bestFit="1" customWidth="1"/>
    <col min="15835" max="15835" width="12.28515625" customWidth="1"/>
    <col min="15836" max="15838" width="13.5703125" customWidth="1"/>
    <col min="15839" max="15839" width="14.42578125" bestFit="1" customWidth="1"/>
    <col min="15840" max="15840" width="12.28515625" customWidth="1"/>
    <col min="15841" max="15841" width="11.28515625" customWidth="1"/>
    <col min="15842" max="15843" width="13.5703125" customWidth="1"/>
    <col min="15844" max="15844" width="14.42578125" bestFit="1" customWidth="1"/>
    <col min="15845" max="15845" width="12.28515625" customWidth="1"/>
    <col min="15846" max="15846" width="9.140625" customWidth="1"/>
    <col min="15847" max="15848" width="13.5703125" customWidth="1"/>
    <col min="15849" max="15849" width="13.5703125" bestFit="1" customWidth="1"/>
    <col min="15850" max="15850" width="12.28515625" customWidth="1"/>
    <col min="15851" max="15851" width="6.7109375" customWidth="1"/>
    <col min="15852" max="15853" width="13.5703125" customWidth="1"/>
    <col min="15854" max="15854" width="13.5703125" bestFit="1" customWidth="1"/>
    <col min="15855" max="15855" width="12.28515625" customWidth="1"/>
    <col min="15856" max="15858" width="13.5703125" customWidth="1"/>
    <col min="15859" max="15860" width="12.28515625" customWidth="1"/>
    <col min="15861" max="15863" width="13.5703125" customWidth="1"/>
    <col min="15864" max="15865" width="12.28515625" customWidth="1"/>
    <col min="15866" max="15868" width="13.5703125" customWidth="1"/>
    <col min="15869" max="15869" width="14.42578125" bestFit="1" customWidth="1"/>
    <col min="15870" max="15870" width="12.28515625" customWidth="1"/>
    <col min="15871" max="15873" width="13.5703125" customWidth="1"/>
    <col min="15874" max="15874" width="13.5703125" bestFit="1" customWidth="1"/>
    <col min="15875" max="15875" width="12.28515625" customWidth="1"/>
    <col min="15876" max="15876" width="11.28515625" customWidth="1"/>
    <col min="15877" max="15878" width="13.5703125" customWidth="1"/>
    <col min="15879" max="15879" width="13.5703125" bestFit="1" customWidth="1"/>
    <col min="15880" max="15880" width="12.28515625" customWidth="1"/>
    <col min="15881" max="15881" width="9.140625" customWidth="1"/>
    <col min="15882" max="15883" width="13.5703125" customWidth="1"/>
    <col min="15884" max="15884" width="14.42578125" bestFit="1" customWidth="1"/>
    <col min="15885" max="15885" width="12.28515625" customWidth="1"/>
    <col min="15886" max="15886" width="13.5703125" bestFit="1" customWidth="1"/>
    <col min="15887" max="15888" width="14.140625" bestFit="1" customWidth="1"/>
    <col min="15889" max="15893" width="12.28515625" customWidth="1"/>
    <col min="15894" max="15894" width="13.5703125" bestFit="1" customWidth="1"/>
    <col min="15895" max="15896" width="14.140625" bestFit="1" customWidth="1"/>
    <col min="15897" max="15901" width="12.28515625" customWidth="1"/>
    <col min="15902" max="15902" width="13.7109375" bestFit="1" customWidth="1"/>
    <col min="15903" max="15904" width="14.28515625" bestFit="1" customWidth="1"/>
    <col min="15905" max="15905" width="14.42578125" bestFit="1" customWidth="1"/>
    <col min="15906" max="15909" width="12.28515625" customWidth="1"/>
    <col min="15910" max="15912" width="13.5703125" bestFit="1" customWidth="1"/>
    <col min="15913" max="15914" width="14.42578125" bestFit="1" customWidth="1"/>
    <col min="15915" max="15916" width="13.28515625" bestFit="1" customWidth="1"/>
    <col min="15917" max="15917" width="12.28515625" customWidth="1"/>
    <col min="15918" max="15920" width="13.5703125" bestFit="1" customWidth="1"/>
    <col min="15921" max="15923" width="14.42578125" bestFit="1" customWidth="1"/>
    <col min="15924" max="15925" width="12.28515625" customWidth="1"/>
    <col min="15926" max="15926" width="10.28515625" customWidth="1"/>
    <col min="15927" max="15928" width="13.5703125" bestFit="1" customWidth="1"/>
    <col min="15929" max="15933" width="12.28515625" customWidth="1"/>
    <col min="15934" max="15934" width="13.5703125" bestFit="1" customWidth="1"/>
    <col min="15935" max="15935" width="14.140625" bestFit="1" customWidth="1"/>
    <col min="15936" max="15936" width="13.5703125" bestFit="1" customWidth="1"/>
    <col min="15937" max="15941" width="12.28515625" customWidth="1"/>
    <col min="15942" max="15942" width="13.5703125" bestFit="1" customWidth="1"/>
    <col min="15943" max="15944" width="14.140625" bestFit="1" customWidth="1"/>
    <col min="15945" max="15949" width="12.28515625" customWidth="1"/>
    <col min="15950" max="15950" width="13.5703125" bestFit="1" customWidth="1"/>
    <col min="15951" max="15952" width="14.140625" bestFit="1" customWidth="1"/>
    <col min="15953" max="15957" width="12.28515625" customWidth="1"/>
    <col min="15958" max="15960" width="13.5703125" bestFit="1" customWidth="1"/>
    <col min="15961" max="15961" width="14.42578125" bestFit="1" customWidth="1"/>
    <col min="15962" max="15962" width="13.28515625" bestFit="1" customWidth="1"/>
    <col min="15963" max="15964" width="14.42578125" bestFit="1" customWidth="1"/>
    <col min="15965" max="15965" width="12.28515625" customWidth="1"/>
    <col min="15966" max="15966" width="12.42578125" bestFit="1" customWidth="1"/>
    <col min="15967" max="15969" width="13.5703125" bestFit="1" customWidth="1"/>
    <col min="15970" max="15972" width="14.42578125" bestFit="1" customWidth="1"/>
    <col min="15973" max="15973" width="12.28515625" customWidth="1"/>
    <col min="15974" max="15974" width="10.28515625" customWidth="1"/>
    <col min="15975" max="15977" width="13.5703125" bestFit="1" customWidth="1"/>
    <col min="15978" max="15978" width="12.42578125" bestFit="1" customWidth="1"/>
    <col min="15979" max="15980" width="13.5703125" bestFit="1" customWidth="1"/>
    <col min="15981" max="15981" width="12.28515625" customWidth="1"/>
    <col min="15982" max="15982" width="13.5703125" bestFit="1" customWidth="1"/>
    <col min="15983" max="15984" width="14.140625" bestFit="1" customWidth="1"/>
    <col min="15985" max="15989" width="12.28515625" customWidth="1"/>
    <col min="15990" max="15990" width="13.5703125" bestFit="1" customWidth="1"/>
    <col min="15991" max="15992" width="14.140625" bestFit="1" customWidth="1"/>
    <col min="15993" max="15993" width="12.28515625" customWidth="1"/>
    <col min="15994" max="15994" width="13.28515625" bestFit="1" customWidth="1"/>
    <col min="15995" max="15996" width="14.42578125" bestFit="1" customWidth="1"/>
    <col min="15997" max="15997" width="12.28515625" customWidth="1"/>
    <col min="15998" max="15998" width="13.5703125" bestFit="1" customWidth="1"/>
    <col min="15999" max="16000" width="14.140625" bestFit="1" customWidth="1"/>
    <col min="16001" max="16004" width="14.42578125" bestFit="1" customWidth="1"/>
    <col min="16005" max="16005" width="12.28515625" customWidth="1"/>
    <col min="16006" max="16006" width="12.42578125" bestFit="1" customWidth="1"/>
    <col min="16007" max="16008" width="13.5703125" bestFit="1" customWidth="1"/>
    <col min="16009" max="16009" width="14.42578125" bestFit="1" customWidth="1"/>
    <col min="16010" max="16012" width="13.5703125" bestFit="1" customWidth="1"/>
    <col min="16013" max="16013" width="12.28515625" customWidth="1"/>
    <col min="16014" max="16014" width="10.28515625" customWidth="1"/>
    <col min="16015" max="16017" width="13.5703125" bestFit="1" customWidth="1"/>
    <col min="16018" max="16020" width="14.42578125" bestFit="1" customWidth="1"/>
    <col min="16021" max="16021" width="12.28515625" customWidth="1"/>
    <col min="16022" max="16022" width="9.140625" customWidth="1"/>
    <col min="16023" max="16025" width="13.5703125" bestFit="1" customWidth="1"/>
    <col min="16026" max="16028" width="14.42578125" bestFit="1" customWidth="1"/>
    <col min="16029" max="16044" width="12.28515625" customWidth="1"/>
    <col min="16045" max="16045" width="12.85546875" customWidth="1"/>
    <col min="16046" max="16046" width="12.28515625" customWidth="1"/>
    <col min="16047" max="16047" width="11.42578125" customWidth="1"/>
    <col min="16048" max="16048" width="11.7109375" customWidth="1"/>
    <col min="16049" max="16056" width="12.28515625" customWidth="1"/>
    <col min="16057" max="16059" width="13.5703125" customWidth="1"/>
    <col min="16060" max="16061" width="12.28515625" customWidth="1"/>
    <col min="16062" max="16064" width="13.5703125" customWidth="1"/>
    <col min="16065" max="16066" width="12.28515625" customWidth="1"/>
    <col min="16067" max="16069" width="13.5703125" customWidth="1"/>
    <col min="16070" max="16071" width="12.28515625" customWidth="1"/>
    <col min="16072" max="16074" width="13.5703125" customWidth="1"/>
    <col min="16075" max="16075" width="14.42578125" bestFit="1" customWidth="1"/>
    <col min="16076" max="16076" width="12.28515625" customWidth="1"/>
    <col min="16077" max="16079" width="13.5703125" customWidth="1"/>
    <col min="16080" max="16080" width="14.42578125" bestFit="1" customWidth="1"/>
    <col min="16081" max="16081" width="12.28515625" customWidth="1"/>
    <col min="16082" max="16082" width="10.28515625" customWidth="1"/>
    <col min="16083" max="16084" width="13.5703125" customWidth="1"/>
    <col min="16085" max="16086" width="12.28515625" customWidth="1"/>
    <col min="16087" max="16089" width="13.5703125" customWidth="1"/>
    <col min="16090" max="16090" width="14.42578125" bestFit="1" customWidth="1"/>
    <col min="16091" max="16091" width="12.28515625" customWidth="1"/>
    <col min="16092" max="16094" width="13.5703125" customWidth="1"/>
    <col min="16095" max="16095" width="14.42578125" bestFit="1" customWidth="1"/>
    <col min="16096" max="16096" width="12.28515625" customWidth="1"/>
    <col min="16097" max="16097" width="11.28515625" customWidth="1"/>
    <col min="16098" max="16099" width="13.5703125" customWidth="1"/>
    <col min="16100" max="16100" width="14.42578125" bestFit="1" customWidth="1"/>
    <col min="16101" max="16101" width="12.28515625" customWidth="1"/>
    <col min="16102" max="16102" width="9.140625" customWidth="1"/>
    <col min="16103" max="16104" width="13.5703125" customWidth="1"/>
    <col min="16105" max="16105" width="13.5703125" bestFit="1" customWidth="1"/>
    <col min="16106" max="16106" width="12.28515625" customWidth="1"/>
    <col min="16107" max="16107" width="6.7109375" customWidth="1"/>
    <col min="16108" max="16109" width="13.5703125" customWidth="1"/>
    <col min="16110" max="16110" width="13.5703125" bestFit="1" customWidth="1"/>
    <col min="16111" max="16111" width="12.28515625" customWidth="1"/>
    <col min="16112" max="16114" width="13.5703125" customWidth="1"/>
    <col min="16115" max="16116" width="12.28515625" customWidth="1"/>
    <col min="16117" max="16119" width="13.5703125" customWidth="1"/>
    <col min="16120" max="16121" width="12.28515625" customWidth="1"/>
    <col min="16122" max="16124" width="13.5703125" customWidth="1"/>
    <col min="16125" max="16125" width="14.42578125" bestFit="1" customWidth="1"/>
    <col min="16126" max="16126" width="12.28515625" customWidth="1"/>
    <col min="16127" max="16129" width="13.5703125" customWidth="1"/>
    <col min="16130" max="16130" width="13.5703125" bestFit="1" customWidth="1"/>
    <col min="16131" max="16131" width="12.28515625" customWidth="1"/>
    <col min="16132" max="16132" width="11.28515625" customWidth="1"/>
    <col min="16133" max="16134" width="13.5703125" customWidth="1"/>
    <col min="16135" max="16135" width="13.5703125" bestFit="1" customWidth="1"/>
    <col min="16136" max="16136" width="12.28515625" customWidth="1"/>
    <col min="16137" max="16137" width="9.140625" customWidth="1"/>
    <col min="16138" max="16139" width="13.5703125" customWidth="1"/>
    <col min="16140" max="16140" width="14.42578125" bestFit="1" customWidth="1"/>
    <col min="16141" max="16141" width="12.28515625" customWidth="1"/>
    <col min="16142" max="16142" width="13.5703125" bestFit="1" customWidth="1"/>
    <col min="16143" max="16144" width="14.140625" bestFit="1" customWidth="1"/>
    <col min="16145" max="16149" width="12.28515625" customWidth="1"/>
    <col min="16150" max="16150" width="13.5703125" bestFit="1" customWidth="1"/>
    <col min="16151" max="16152" width="14.140625" bestFit="1" customWidth="1"/>
    <col min="16153" max="16157" width="12.28515625" customWidth="1"/>
    <col min="16158" max="16158" width="13.7109375" bestFit="1" customWidth="1"/>
    <col min="16159" max="16160" width="14.28515625" bestFit="1" customWidth="1"/>
    <col min="16161" max="16161" width="14.42578125" bestFit="1" customWidth="1"/>
    <col min="16162" max="16165" width="12.28515625" customWidth="1"/>
    <col min="16166" max="16168" width="13.5703125" bestFit="1" customWidth="1"/>
    <col min="16169" max="16170" width="14.42578125" bestFit="1" customWidth="1"/>
    <col min="16171" max="16172" width="13.28515625" bestFit="1" customWidth="1"/>
    <col min="16173" max="16173" width="12.28515625" customWidth="1"/>
    <col min="16174" max="16176" width="13.5703125" bestFit="1" customWidth="1"/>
    <col min="16177" max="16179" width="14.42578125" bestFit="1" customWidth="1"/>
    <col min="16180" max="16181" width="12.28515625" customWidth="1"/>
    <col min="16182" max="16182" width="10.28515625" customWidth="1"/>
    <col min="16183" max="16184" width="13.5703125" bestFit="1" customWidth="1"/>
    <col min="16185" max="16189" width="12.28515625" customWidth="1"/>
    <col min="16190" max="16190" width="13.5703125" bestFit="1" customWidth="1"/>
    <col min="16191" max="16191" width="14.140625" bestFit="1" customWidth="1"/>
    <col min="16192" max="16192" width="13.5703125" bestFit="1" customWidth="1"/>
    <col min="16193" max="16197" width="12.28515625" customWidth="1"/>
    <col min="16198" max="16198" width="13.5703125" bestFit="1" customWidth="1"/>
    <col min="16199" max="16200" width="14.140625" bestFit="1" customWidth="1"/>
    <col min="16201" max="16205" width="12.28515625" customWidth="1"/>
    <col min="16206" max="16206" width="13.5703125" bestFit="1" customWidth="1"/>
    <col min="16207" max="16208" width="14.140625" bestFit="1" customWidth="1"/>
    <col min="16209" max="16213" width="12.28515625" customWidth="1"/>
    <col min="16214" max="16216" width="13.5703125" bestFit="1" customWidth="1"/>
    <col min="16217" max="16217" width="14.42578125" bestFit="1" customWidth="1"/>
    <col min="16218" max="16218" width="13.28515625" bestFit="1" customWidth="1"/>
    <col min="16219" max="16220" width="14.42578125" bestFit="1" customWidth="1"/>
    <col min="16221" max="16221" width="12.28515625" customWidth="1"/>
    <col min="16222" max="16222" width="12.42578125" bestFit="1" customWidth="1"/>
    <col min="16223" max="16225" width="13.5703125" bestFit="1" customWidth="1"/>
    <col min="16226" max="16228" width="14.42578125" bestFit="1" customWidth="1"/>
    <col min="16229" max="16229" width="12.28515625" customWidth="1"/>
    <col min="16230" max="16230" width="10.28515625" customWidth="1"/>
    <col min="16231" max="16233" width="13.5703125" bestFit="1" customWidth="1"/>
    <col min="16234" max="16234" width="12.42578125" bestFit="1" customWidth="1"/>
    <col min="16235" max="16236" width="13.5703125" bestFit="1" customWidth="1"/>
    <col min="16237" max="16237" width="12.28515625" customWidth="1"/>
    <col min="16238" max="16238" width="13.5703125" bestFit="1" customWidth="1"/>
    <col min="16239" max="16240" width="14.140625" bestFit="1" customWidth="1"/>
    <col min="16241" max="16245" width="12.28515625" customWidth="1"/>
    <col min="16246" max="16246" width="13.5703125" bestFit="1" customWidth="1"/>
    <col min="16247" max="16248" width="14.140625" bestFit="1" customWidth="1"/>
    <col min="16249" max="16249" width="12.28515625" customWidth="1"/>
    <col min="16250" max="16250" width="13.28515625" bestFit="1" customWidth="1"/>
    <col min="16251" max="16252" width="14.42578125" bestFit="1" customWidth="1"/>
    <col min="16253" max="16253" width="12.28515625" customWidth="1"/>
    <col min="16254" max="16254" width="13.5703125" bestFit="1" customWidth="1"/>
    <col min="16255" max="16256" width="14.140625" bestFit="1" customWidth="1"/>
    <col min="16257" max="16260" width="14.42578125" bestFit="1" customWidth="1"/>
    <col min="16261" max="16261" width="12.28515625" customWidth="1"/>
    <col min="16262" max="16262" width="12.42578125" bestFit="1" customWidth="1"/>
    <col min="16263" max="16264" width="13.5703125" bestFit="1" customWidth="1"/>
    <col min="16265" max="16265" width="14.42578125" bestFit="1" customWidth="1"/>
    <col min="16266" max="16268" width="13.5703125" bestFit="1" customWidth="1"/>
    <col min="16269" max="16269" width="12.28515625" customWidth="1"/>
    <col min="16270" max="16270" width="10.28515625" customWidth="1"/>
    <col min="16271" max="16273" width="13.5703125" bestFit="1" customWidth="1"/>
    <col min="16274" max="16276" width="14.42578125" bestFit="1" customWidth="1"/>
    <col min="16277" max="16277" width="12.28515625" customWidth="1"/>
    <col min="16278" max="16278" width="9.140625" customWidth="1"/>
    <col min="16279" max="16281" width="13.5703125" bestFit="1" customWidth="1"/>
    <col min="16282" max="16284" width="14.42578125" bestFit="1" customWidth="1"/>
    <col min="16285" max="16384" width="12.28515625" customWidth="1"/>
  </cols>
  <sheetData>
    <row r="1" spans="1:156" s="30" customFormat="1" ht="18">
      <c r="A1" s="3" t="s">
        <v>553</v>
      </c>
      <c r="B1" s="2"/>
      <c r="C1" s="2"/>
      <c r="D1" s="2"/>
      <c r="E1" s="2"/>
      <c r="F1" s="2"/>
      <c r="G1" s="2"/>
      <c r="M1" s="30" t="s">
        <v>177</v>
      </c>
      <c r="N1" s="36">
        <v>3.1761466677399999</v>
      </c>
      <c r="O1" s="36">
        <v>0</v>
      </c>
      <c r="P1" s="36">
        <v>0</v>
      </c>
      <c r="Q1" s="30">
        <f t="shared" ref="Q1:Q64" si="0">N1*COS(O1+P1*$C$32)</f>
        <v>3.1761466677399999</v>
      </c>
      <c r="R1" s="30">
        <f t="shared" ref="R1:R64" si="1">N1*COS(O1+P1*$C$53)</f>
        <v>3.1761466677399999</v>
      </c>
      <c r="S1" s="30">
        <f t="shared" ref="S1:S64" si="2">N1*COS(O1+P1*$C$74)</f>
        <v>3.1761466677399999</v>
      </c>
      <c r="T1" s="30">
        <f t="shared" ref="T1:T64" si="3">N1*COS(O1+P1*$C$95)</f>
        <v>3.1761466677399999</v>
      </c>
      <c r="U1" s="30" t="s">
        <v>178</v>
      </c>
      <c r="V1" s="36">
        <v>10213.529430528901</v>
      </c>
      <c r="W1" s="36">
        <v>0</v>
      </c>
      <c r="X1" s="36">
        <v>0</v>
      </c>
      <c r="Y1" s="30">
        <f t="shared" ref="Y1:Y64" si="4">V1*COS(W1+X1*$C$32)</f>
        <v>10213.529430528901</v>
      </c>
      <c r="Z1" s="30">
        <f t="shared" ref="Z1:Z64" si="5">V1*COS(W1+X1*$C$53)</f>
        <v>10213.529430528901</v>
      </c>
      <c r="AA1" s="30">
        <f t="shared" ref="AA1:AA64" si="6">V1*COS(W1+X1*$C$74)</f>
        <v>10213.529430528901</v>
      </c>
      <c r="AB1" s="30">
        <f t="shared" ref="AB1:AB64" si="7">V1*COS(W1+X1*$C$95)</f>
        <v>10213.529430528901</v>
      </c>
      <c r="AC1" s="30" t="s">
        <v>179</v>
      </c>
      <c r="AD1" s="36">
        <v>5.4127076000000005E-4</v>
      </c>
      <c r="AE1" s="36">
        <v>0</v>
      </c>
      <c r="AF1" s="36">
        <v>0</v>
      </c>
      <c r="AG1" s="30">
        <f t="shared" ref="AG1:AG32" si="8">AD1*COS(AE1+AF1*$C$32)</f>
        <v>5.4127076000000005E-4</v>
      </c>
      <c r="AH1" s="30">
        <f t="shared" ref="AH1:AH32" si="9">AD1*COS(AE1+AF1*$C$53)</f>
        <v>5.4127076000000005E-4</v>
      </c>
      <c r="AI1" s="30">
        <f t="shared" ref="AI1:AI32" si="10">AD1*COS(AE1+AF1*$C$74)</f>
        <v>5.4127076000000005E-4</v>
      </c>
      <c r="AJ1" s="30">
        <f t="shared" ref="AJ1:AJ32" si="11">AD1*COS(AE1+AF1*$C$95)</f>
        <v>5.4127076000000005E-4</v>
      </c>
      <c r="AK1" s="30" t="s">
        <v>180</v>
      </c>
      <c r="AL1" s="36">
        <v>1.35742E-6</v>
      </c>
      <c r="AM1" s="36">
        <v>4.8038902099299996</v>
      </c>
      <c r="AN1" s="36">
        <v>10213.285546211</v>
      </c>
      <c r="AO1" s="30">
        <f t="shared" ref="AO1:AO9" si="12">AL1*COS(AM1+AN1*$C$32)</f>
        <v>1.6101060804934939E-8</v>
      </c>
      <c r="AP1" s="30">
        <f t="shared" ref="AP1:AP9" si="13">AL1*COS(AM1+AN1*$C$53)</f>
        <v>1.5834831601301259E-8</v>
      </c>
      <c r="AQ1" s="30">
        <f t="shared" ref="AQ1:AQ9" si="14">AL1*COS(AM1+AN1*$C$74)</f>
        <v>1.5834805585975689E-8</v>
      </c>
      <c r="AR1" s="30">
        <f t="shared" ref="AR1:AR9" si="15">AL1*COS(AM1+AN1*$C$95)</f>
        <v>1.5834805583448857E-8</v>
      </c>
      <c r="AS1" s="30" t="s">
        <v>181</v>
      </c>
      <c r="AT1" s="36">
        <v>1.1401600000000001E-6</v>
      </c>
      <c r="AU1" s="36">
        <v>3.1415926535900001</v>
      </c>
      <c r="AV1" s="36">
        <v>0</v>
      </c>
      <c r="AW1" s="30">
        <f>AT1*COS(AU1+AV1*$C$32)</f>
        <v>-1.1401600000000001E-6</v>
      </c>
      <c r="AX1" s="30">
        <f>AT1*COS(AU1+AV1*$C$53)</f>
        <v>-1.1401600000000001E-6</v>
      </c>
      <c r="AY1" s="30">
        <f>AT1*COS(AU1+AV1*$C$74)</f>
        <v>-1.1401600000000001E-6</v>
      </c>
      <c r="AZ1" s="30">
        <f>AT1*COS(AU1+AV1*$C$95)</f>
        <v>-1.1401600000000001E-6</v>
      </c>
      <c r="BA1" s="30" t="s">
        <v>182</v>
      </c>
      <c r="BB1" s="36">
        <v>8.7399999999999992E-9</v>
      </c>
      <c r="BC1" s="36">
        <v>3.1415926535900001</v>
      </c>
      <c r="BD1" s="36">
        <v>0</v>
      </c>
      <c r="BE1" s="30">
        <f>BB1*COS(BC1+BD1*$C$32)</f>
        <v>-8.7399999999999992E-9</v>
      </c>
      <c r="BF1" s="30">
        <f>BB1*COS(BC1+BD1*$C$53)</f>
        <v>-8.7399999999999992E-9</v>
      </c>
      <c r="BG1" s="30">
        <f>BB1*COS(BC1+BD1*$C$74)</f>
        <v>-8.7399999999999992E-9</v>
      </c>
      <c r="BH1" s="30">
        <f>BB1*COS(BC1+BD1*$C$95)</f>
        <v>-8.7399999999999992E-9</v>
      </c>
      <c r="BI1" s="30" t="s">
        <v>183</v>
      </c>
      <c r="BJ1" s="36">
        <v>5.923638472E-2</v>
      </c>
      <c r="BK1" s="36">
        <v>0.26702775813000001</v>
      </c>
      <c r="BL1" s="36">
        <v>10213.285546211</v>
      </c>
      <c r="BM1" s="30">
        <f t="shared" ref="BM1:BM64" si="16">BJ1*COS(BK1+BL1*$C$32)</f>
        <v>5.8199399899112464E-2</v>
      </c>
      <c r="BN1" s="30">
        <f t="shared" ref="BN1:BN64" si="17">BJ1*COS(BK1+BL1*$C$53)</f>
        <v>5.8201563281259583E-2</v>
      </c>
      <c r="BO1" s="30">
        <f t="shared" ref="BO1:BO64" si="18">BJ1*COS(BK1+BL1*$C$74)</f>
        <v>5.8201563492550741E-2</v>
      </c>
      <c r="BP1" s="30">
        <f t="shared" ref="BP1:BP64" si="19">BJ1*COS(BK1+BL1*$C$95)</f>
        <v>5.8201563492571343E-2</v>
      </c>
      <c r="BQ1" s="30" t="s">
        <v>184</v>
      </c>
      <c r="BR1" s="36">
        <v>5.1334760199999996E-3</v>
      </c>
      <c r="BS1" s="36">
        <v>1.8036431079699999</v>
      </c>
      <c r="BT1" s="36">
        <v>10213.285546211</v>
      </c>
      <c r="BU1" s="30">
        <f t="shared" ref="BU1:BU32" si="20">BR1*COS(BS1+BT1*$C$32)</f>
        <v>-7.8341305277070139E-4</v>
      </c>
      <c r="BV1" s="30">
        <f t="shared" ref="BV1:BV32" si="21">BR1*COS(BS1+BT1*$C$53)</f>
        <v>-7.824179394032841E-4</v>
      </c>
      <c r="BW1" s="30">
        <f t="shared" ref="BW1:BW32" si="22">BR1*COS(BS1+BT1*$C$74)</f>
        <v>-7.8241784216169584E-4</v>
      </c>
      <c r="BX1" s="30">
        <f t="shared" ref="BX1:BX32" si="23">BR1*COS(BS1+BT1*$C$95)</f>
        <v>-7.8241784215221481E-4</v>
      </c>
      <c r="BY1" s="30" t="s">
        <v>185</v>
      </c>
      <c r="BZ1" s="36">
        <v>2.2377665E-4</v>
      </c>
      <c r="CA1" s="36">
        <v>3.38509143877</v>
      </c>
      <c r="CB1" s="36">
        <v>10213.285546211</v>
      </c>
      <c r="CC1" s="30">
        <f t="shared" ref="CC1:CC32" si="24">BZ1*COS(CA1+CB1*$C$32)</f>
        <v>-2.2077917695504298E-4</v>
      </c>
      <c r="CD1" s="30">
        <f t="shared" ref="CD1:CD32" si="25">BZ1*COS(CA1+CB1*$C$53)</f>
        <v>-2.207863326961551E-4</v>
      </c>
      <c r="CE1" s="30">
        <f t="shared" ref="CE1:CE32" si="26">BZ1*COS(CA1+CB1*$C$74)</f>
        <v>-2.2078633339498214E-4</v>
      </c>
      <c r="CF1" s="30">
        <f t="shared" ref="CF1:CF32" si="27">BZ1*COS(CA1+CB1*$C$95)</f>
        <v>-2.2078633339505025E-4</v>
      </c>
      <c r="CG1" s="30" t="s">
        <v>186</v>
      </c>
      <c r="CH1" s="36">
        <v>6.4667100000000001E-6</v>
      </c>
      <c r="CI1" s="36">
        <v>4.9916656527700001</v>
      </c>
      <c r="CJ1" s="36">
        <v>10213.285546211</v>
      </c>
      <c r="CK1" s="30">
        <f t="shared" ref="CK1:CK15" si="28">CH1*COS(CI1+CJ1*$C$32)</f>
        <v>1.2824377502309848E-6</v>
      </c>
      <c r="CL1" s="30">
        <f t="shared" ref="CL1:CL15" si="29">CH1*COS(CI1+CJ1*$C$53)</f>
        <v>1.2811945216480154E-6</v>
      </c>
      <c r="CM1" s="30">
        <f t="shared" ref="CM1:CM15" si="30">CH1*COS(CI1+CJ1*$C$74)</f>
        <v>1.2811944001602592E-6</v>
      </c>
      <c r="CN1" s="30">
        <f t="shared" ref="CN1:CN15" si="31">CH1*COS(CI1+CJ1*$C$95)</f>
        <v>1.2811944001484141E-6</v>
      </c>
      <c r="CO1" s="30" t="s">
        <v>187</v>
      </c>
      <c r="CP1" s="36">
        <v>1.4102E-7</v>
      </c>
      <c r="CQ1" s="36">
        <v>0.31537190181000002</v>
      </c>
      <c r="CR1" s="36">
        <v>10213.285546211</v>
      </c>
      <c r="CS1" s="30">
        <f>CP1*COS(CQ1+CR1*$C$32)</f>
        <v>1.3711988467052748E-7</v>
      </c>
      <c r="CT1" s="30">
        <f>CP1*COS(CQ1+CR1*$C$53)</f>
        <v>1.3712634217182919E-7</v>
      </c>
      <c r="CU1" s="30">
        <f>CP1*COS(CQ1+CR1*$C$74)</f>
        <v>1.3712634280258312E-7</v>
      </c>
      <c r="CV1" s="30">
        <f>CP1*COS(CQ1+CR1*$C$95)</f>
        <v>1.3712634280264461E-7</v>
      </c>
      <c r="CW1" s="30" t="s">
        <v>188</v>
      </c>
      <c r="CX1" s="36">
        <v>2.3899999999999998E-9</v>
      </c>
      <c r="CY1" s="36">
        <v>2.0520172756599999</v>
      </c>
      <c r="CZ1" s="36">
        <v>10213.285546211</v>
      </c>
      <c r="DA1" s="30">
        <f>CX1*COS(CY1+CZ1*$C$32)</f>
        <v>-9.3419011778010694E-10</v>
      </c>
      <c r="DB1" s="30">
        <f>CX1*COS(CY1+CZ1*$C$53)</f>
        <v>-9.3375861376305668E-10</v>
      </c>
      <c r="DC1" s="30">
        <f>CX1*COS(CY1+CZ1*$C$74)</f>
        <v>-9.3375857159575251E-10</v>
      </c>
      <c r="DD1" s="30">
        <f>CX1*COS(CY1+CZ1*$C$95)</f>
        <v>-9.3375857159164122E-10</v>
      </c>
      <c r="DE1" s="30" t="s">
        <v>189</v>
      </c>
      <c r="DF1" s="36">
        <v>0.72334820904999997</v>
      </c>
      <c r="DG1" s="36">
        <v>0</v>
      </c>
      <c r="DH1" s="36">
        <v>0</v>
      </c>
      <c r="DI1" s="30">
        <f t="shared" ref="DI1:DI64" si="32">DF1*COS(DG1+DH1*$C$32)</f>
        <v>0.72334820904999997</v>
      </c>
      <c r="DJ1" s="30">
        <f t="shared" ref="DJ1:DJ64" si="33">DF1*COS(DG1+DH1*$C$53)</f>
        <v>0.72334820904999997</v>
      </c>
      <c r="DK1" s="30">
        <f t="shared" ref="DK1:DK64" si="34">DF1*COS(DG1+DH1*$C$74)</f>
        <v>0.72334820904999997</v>
      </c>
      <c r="DL1" s="30">
        <f t="shared" ref="DL1:DL64" si="35">DF1*COS(DG1+DH1*$C$95)</f>
        <v>0.72334820904999997</v>
      </c>
      <c r="DM1" s="30" t="s">
        <v>190</v>
      </c>
      <c r="DN1" s="36">
        <v>3.4551039E-4</v>
      </c>
      <c r="DO1" s="36">
        <v>0.89198710597999997</v>
      </c>
      <c r="DP1" s="36">
        <v>10213.285546211</v>
      </c>
      <c r="DQ1" s="30">
        <f t="shared" ref="DQ1:DQ32" si="36">DN1*COS(DO1+DP1*$C$32)</f>
        <v>2.3764071456477509E-4</v>
      </c>
      <c r="DR1" s="30">
        <f t="shared" ref="DR1:DR32" si="37">DN1*COS(DO1+DP1*$C$53)</f>
        <v>2.3768990394804686E-4</v>
      </c>
      <c r="DS1" s="30">
        <f t="shared" ref="DS1:DS32" si="38">DN1*COS(DO1+DP1*$C$74)</f>
        <v>2.3768990875426988E-4</v>
      </c>
      <c r="DT1" s="30">
        <f t="shared" ref="DT1:DT32" si="39">DN1*COS(DO1+DP1*$C$95)</f>
        <v>2.3768990875473847E-4</v>
      </c>
      <c r="DU1" s="30" t="s">
        <v>191</v>
      </c>
      <c r="DV1" s="36">
        <v>1.406587E-5</v>
      </c>
      <c r="DW1" s="36">
        <v>5.0636639518999997</v>
      </c>
      <c r="DX1" s="36">
        <v>10213.285546211</v>
      </c>
      <c r="DY1" s="30">
        <f t="shared" ref="DY1:DY32" si="40">DV1*COS(DW1+DX1*$C$32)</f>
        <v>3.7739764824525953E-6</v>
      </c>
      <c r="DZ1" s="30">
        <f t="shared" ref="DZ1:DZ32" si="41">DV1*COS(DW1+DX1*$C$53)</f>
        <v>3.7713186563707778E-6</v>
      </c>
      <c r="EA1" s="30">
        <f t="shared" ref="EA1:EA32" si="42">DV1*COS(DW1+DX1*$C$74)</f>
        <v>3.7713183966472293E-6</v>
      </c>
      <c r="EB1" s="30">
        <f t="shared" ref="EB1:EB32" si="43">DV1*COS(DW1+DX1*$C$95)</f>
        <v>3.7713183966219069E-6</v>
      </c>
      <c r="EC1" s="30" t="s">
        <v>192</v>
      </c>
      <c r="ED1" s="36">
        <v>4.9582E-7</v>
      </c>
      <c r="EE1" s="36">
        <v>3.2226355452000002</v>
      </c>
      <c r="EF1" s="36">
        <v>10213.285546211</v>
      </c>
      <c r="EG1" s="30">
        <f t="shared" ref="EG1:EG7" si="44">ED1*COS(EE1+EF1*$C$32)</f>
        <v>-4.9581951169348581E-7</v>
      </c>
      <c r="EH1" s="30">
        <f t="shared" ref="EH1:EH7" si="45">ED1*COS(EE1+EF1*$C$53)</f>
        <v>-4.9581963864400282E-7</v>
      </c>
      <c r="EI1" s="30">
        <f t="shared" ref="EI1:EI7" si="46">ED1*COS(EE1+EF1*$C$74)</f>
        <v>-4.9581963865547598E-7</v>
      </c>
      <c r="EJ1" s="30">
        <f t="shared" ref="EJ1:EJ7" si="47">ED1*COS(EE1+EF1*$C$95)</f>
        <v>-4.9581963865547715E-7</v>
      </c>
      <c r="EK1" s="30" t="s">
        <v>193</v>
      </c>
      <c r="EL1" s="36">
        <v>5.7299999999999999E-9</v>
      </c>
      <c r="EM1" s="36">
        <v>0.92229697820000001</v>
      </c>
      <c r="EN1" s="36">
        <v>10213.285546211</v>
      </c>
      <c r="EO1" s="30">
        <f>EL1*COS(EM1+EN1*$C$32)</f>
        <v>3.8132092771617043E-9</v>
      </c>
      <c r="EP1" s="30">
        <f>EL1*COS(EM1+EN1*$C$53)</f>
        <v>3.8140480958465631E-9</v>
      </c>
      <c r="EQ1" s="30">
        <f>EL1*COS(EM1+EN1*$C$74)</f>
        <v>3.8140481778067648E-9</v>
      </c>
      <c r="ER1" s="30">
        <f>EL1*COS(EM1+EN1*$C$95)</f>
        <v>3.8140481778147562E-9</v>
      </c>
      <c r="ES1" s="30" t="s">
        <v>194</v>
      </c>
      <c r="ET1" s="36">
        <v>4.5E-10</v>
      </c>
      <c r="EU1" s="36">
        <v>0.30032866722000001</v>
      </c>
      <c r="EV1" s="36">
        <v>10213.285546211</v>
      </c>
      <c r="EW1" s="30">
        <f>ET1*COS(EU1+EV1*$C$32)</f>
        <v>4.3908606290703161E-10</v>
      </c>
      <c r="EX1" s="30">
        <f>ET1*COS(EU1+EV1*$C$53)</f>
        <v>4.3910537566197069E-10</v>
      </c>
      <c r="EY1" s="30">
        <f>ET1*COS(EU1+EV1*$C$74)</f>
        <v>4.3910537754834181E-10</v>
      </c>
      <c r="EZ1" s="30">
        <f>ET1*COS(EU1+EV1*$C$95)</f>
        <v>4.391053775485257E-10</v>
      </c>
    </row>
    <row r="2" spans="1:156" s="30" customFormat="1" ht="12.75">
      <c r="A2" s="38"/>
      <c r="B2" s="38"/>
      <c r="G2" s="2"/>
      <c r="N2" s="36">
        <v>1.353968419E-2</v>
      </c>
      <c r="O2" s="36">
        <v>5.5931331961900002</v>
      </c>
      <c r="P2" s="36">
        <v>10213.285546211</v>
      </c>
      <c r="Q2" s="30">
        <f t="shared" si="0"/>
        <v>9.7231906075274724E-3</v>
      </c>
      <c r="R2" s="30">
        <f t="shared" si="1"/>
        <v>9.7213422779777545E-3</v>
      </c>
      <c r="S2" s="30">
        <f t="shared" si="2"/>
        <v>9.7213420973450999E-3</v>
      </c>
      <c r="T2" s="30">
        <f t="shared" si="3"/>
        <v>9.721342097327489E-3</v>
      </c>
      <c r="V2" s="36">
        <v>9.5707712000000003E-4</v>
      </c>
      <c r="W2" s="36">
        <v>2.46424448979</v>
      </c>
      <c r="X2" s="36">
        <v>10213.285546211</v>
      </c>
      <c r="Y2" s="30">
        <f t="shared" si="4"/>
        <v>-6.9570704120937006E-4</v>
      </c>
      <c r="Z2" s="30">
        <f t="shared" si="5"/>
        <v>-6.9557811162445358E-4</v>
      </c>
      <c r="AA2" s="30">
        <f t="shared" si="6"/>
        <v>-6.9557809902445278E-4</v>
      </c>
      <c r="AB2" s="30">
        <f t="shared" si="7"/>
        <v>-6.9557809902322438E-4</v>
      </c>
      <c r="AD2" s="36">
        <v>3.8914600000000002E-5</v>
      </c>
      <c r="AE2" s="36">
        <v>0.34514360046999998</v>
      </c>
      <c r="AF2" s="36">
        <v>10213.285546211</v>
      </c>
      <c r="AG2" s="30">
        <f t="shared" si="8"/>
        <v>3.7551045350587164E-5</v>
      </c>
      <c r="AH2" s="30">
        <f t="shared" si="9"/>
        <v>3.7553047443792816E-5</v>
      </c>
      <c r="AI2" s="30">
        <f t="shared" si="10"/>
        <v>3.7553047639362017E-5</v>
      </c>
      <c r="AJ2" s="30">
        <f t="shared" si="11"/>
        <v>3.7553047639381085E-5</v>
      </c>
      <c r="AL2" s="36">
        <v>7.7846E-7</v>
      </c>
      <c r="AM2" s="36">
        <v>3.6687637159099999</v>
      </c>
      <c r="AN2" s="36">
        <v>20426.571092422</v>
      </c>
      <c r="AO2" s="30">
        <f t="shared" si="12"/>
        <v>-7.2637128674588786E-7</v>
      </c>
      <c r="AP2" s="30">
        <f t="shared" si="13"/>
        <v>-7.2648105990083347E-7</v>
      </c>
      <c r="AQ2" s="30">
        <f t="shared" si="14"/>
        <v>-7.2648107062214315E-7</v>
      </c>
      <c r="AR2" s="30">
        <f t="shared" si="15"/>
        <v>-7.2648107062318839E-7</v>
      </c>
      <c r="AT2" s="36">
        <v>3.2089999999999998E-8</v>
      </c>
      <c r="AU2" s="36">
        <v>5.2051417016399997</v>
      </c>
      <c r="AV2" s="36">
        <v>20426.571092422</v>
      </c>
      <c r="AW2" s="30">
        <f>AT2*COS(AU2+AV2*$C$32)</f>
        <v>1.0503938790569932E-8</v>
      </c>
      <c r="AX2" s="30">
        <f>AT2*COS(AU2+AV2*$C$53)</f>
        <v>1.0492043046936798E-8</v>
      </c>
      <c r="AY2" s="30">
        <f>AT2*COS(AU2+AV2*$C$74)</f>
        <v>1.0492041884434037E-8</v>
      </c>
      <c r="AZ2" s="30">
        <f>AT2*COS(AU2+AV2*$C$95)</f>
        <v>1.0492041884320691E-8</v>
      </c>
      <c r="BB2" s="36">
        <v>1.1700000000000001E-9</v>
      </c>
      <c r="BC2" s="36">
        <v>0.54643012999999996</v>
      </c>
      <c r="BD2" s="36">
        <v>20426.571092422</v>
      </c>
      <c r="BE2" s="30">
        <f>BB2*COS(BC2+BD2*$C$32)</f>
        <v>1.0834063843440696E-9</v>
      </c>
      <c r="BF2" s="30">
        <f>BB2*COS(BC2+BD2*$C$53)</f>
        <v>1.0835795872642305E-9</v>
      </c>
      <c r="BG2" s="30">
        <f>BB2*COS(BC2+BD2*$C$74)</f>
        <v>1.0835796041810613E-9</v>
      </c>
      <c r="BH2" s="30">
        <f>BB2*COS(BC2+BD2*$C$95)</f>
        <v>1.0835796041827107E-9</v>
      </c>
      <c r="BJ2" s="36">
        <v>4.0107978000000001E-4</v>
      </c>
      <c r="BK2" s="36">
        <v>1.1473717810599999</v>
      </c>
      <c r="BL2" s="36">
        <v>20426.571092422</v>
      </c>
      <c r="BM2" s="30">
        <f t="shared" si="16"/>
        <v>2.2070747931435248E-4</v>
      </c>
      <c r="BN2" s="30">
        <f t="shared" si="17"/>
        <v>2.2083883569519255E-4</v>
      </c>
      <c r="BO2" s="30">
        <f t="shared" si="18"/>
        <v>2.208388485293661E-4</v>
      </c>
      <c r="BP2" s="30">
        <f t="shared" si="19"/>
        <v>2.2083884853061741E-4</v>
      </c>
      <c r="BR2" s="36">
        <v>4.3801000000000003E-5</v>
      </c>
      <c r="BS2" s="36">
        <v>3.3861571159100001</v>
      </c>
      <c r="BT2" s="36">
        <v>20426.571092422</v>
      </c>
      <c r="BU2" s="30">
        <f t="shared" si="20"/>
        <v>-4.3641800341704014E-5</v>
      </c>
      <c r="BV2" s="30">
        <f t="shared" si="21"/>
        <v>-4.3643260624786613E-5</v>
      </c>
      <c r="BW2" s="30">
        <f t="shared" si="22"/>
        <v>-4.3643260767153844E-5</v>
      </c>
      <c r="BX2" s="30">
        <f t="shared" si="23"/>
        <v>-4.3643260767167722E-5</v>
      </c>
      <c r="BZ2" s="36">
        <v>2.8173900000000001E-6</v>
      </c>
      <c r="CA2" s="36">
        <v>0</v>
      </c>
      <c r="CB2" s="36">
        <v>0</v>
      </c>
      <c r="CC2" s="30">
        <f t="shared" si="24"/>
        <v>2.8173900000000001E-6</v>
      </c>
      <c r="CD2" s="30">
        <f t="shared" si="25"/>
        <v>2.8173900000000001E-6</v>
      </c>
      <c r="CE2" s="30">
        <f t="shared" si="26"/>
        <v>2.8173900000000001E-6</v>
      </c>
      <c r="CF2" s="30">
        <f t="shared" si="27"/>
        <v>2.8173900000000001E-6</v>
      </c>
      <c r="CH2" s="36">
        <v>1.9952E-7</v>
      </c>
      <c r="CI2" s="36">
        <v>3.1415926535900001</v>
      </c>
      <c r="CJ2" s="36">
        <v>0</v>
      </c>
      <c r="CK2" s="30">
        <f t="shared" si="28"/>
        <v>-1.9952E-7</v>
      </c>
      <c r="CL2" s="30">
        <f t="shared" si="29"/>
        <v>-1.9952E-7</v>
      </c>
      <c r="CM2" s="30">
        <f t="shared" si="30"/>
        <v>-1.9952E-7</v>
      </c>
      <c r="CN2" s="30">
        <f t="shared" si="31"/>
        <v>-1.9952E-7</v>
      </c>
      <c r="CP2" s="36">
        <v>1.9000000000000001E-9</v>
      </c>
      <c r="CQ2" s="36">
        <v>2.3546640449199998</v>
      </c>
      <c r="CR2" s="36">
        <v>20426.571092422</v>
      </c>
      <c r="CS2" s="30">
        <f>CP2*COS(CQ2+CR2*$C$32)</f>
        <v>-1.1110512123334621E-9</v>
      </c>
      <c r="CT2" s="30">
        <f>CP2*COS(CQ2+CR2*$C$53)</f>
        <v>-1.1104465034287715E-9</v>
      </c>
      <c r="CU2" s="30">
        <f>CP2*COS(CQ2+CR2*$C$74)</f>
        <v>-1.110446444329701E-9</v>
      </c>
      <c r="CV2" s="30">
        <f>CP2*COS(CQ2+CR2*$C$95)</f>
        <v>-1.1104464443239387E-9</v>
      </c>
      <c r="CX2" s="36">
        <v>3.9E-10</v>
      </c>
      <c r="CY2" s="36">
        <v>0</v>
      </c>
      <c r="CZ2" s="36">
        <v>0</v>
      </c>
      <c r="DA2" s="30">
        <f>CX2*COS(CY2+CZ2*$C$32)</f>
        <v>3.9E-10</v>
      </c>
      <c r="DB2" s="30">
        <f>CX2*COS(CY2+CZ2*$C$53)</f>
        <v>3.9E-10</v>
      </c>
      <c r="DC2" s="30">
        <f>CX2*COS(CY2+CZ2*$C$74)</f>
        <v>3.9E-10</v>
      </c>
      <c r="DD2" s="30">
        <f>CX2*COS(CY2+CZ2*$C$95)</f>
        <v>3.9E-10</v>
      </c>
      <c r="DF2" s="36">
        <v>4.8982418500000003E-3</v>
      </c>
      <c r="DG2" s="36">
        <v>4.0215183226800004</v>
      </c>
      <c r="DH2" s="36">
        <v>10213.285546211</v>
      </c>
      <c r="DI2" s="30">
        <f t="shared" si="32"/>
        <v>-3.4116320532575775E-3</v>
      </c>
      <c r="DJ2" s="30">
        <f t="shared" si="33"/>
        <v>-3.412321381172471E-3</v>
      </c>
      <c r="DK2" s="30">
        <f t="shared" si="34"/>
        <v>-3.4123214485255447E-3</v>
      </c>
      <c r="DL2" s="30">
        <f t="shared" si="35"/>
        <v>-3.412321448532111E-3</v>
      </c>
      <c r="DN2" s="36">
        <v>2.3420300000000002E-6</v>
      </c>
      <c r="DO2" s="36">
        <v>1.77224942714</v>
      </c>
      <c r="DP2" s="36">
        <v>20426.571092422</v>
      </c>
      <c r="DQ2" s="30">
        <f t="shared" si="36"/>
        <v>-9.8744038773572181E-8</v>
      </c>
      <c r="DR2" s="30">
        <f t="shared" si="37"/>
        <v>-9.7826105343219235E-8</v>
      </c>
      <c r="DS2" s="30">
        <f t="shared" si="38"/>
        <v>-9.782601564420488E-8</v>
      </c>
      <c r="DT2" s="30">
        <f t="shared" si="39"/>
        <v>-9.7826015635459278E-8</v>
      </c>
      <c r="DV2" s="36">
        <v>1.5529000000000001E-7</v>
      </c>
      <c r="DW2" s="36">
        <v>5.4732168798099998</v>
      </c>
      <c r="DX2" s="36">
        <v>20426.571092422</v>
      </c>
      <c r="DY2" s="30">
        <f t="shared" si="40"/>
        <v>8.7881758124220017E-8</v>
      </c>
      <c r="DZ2" s="30">
        <f t="shared" si="41"/>
        <v>8.7831526985928685E-8</v>
      </c>
      <c r="EA2" s="30">
        <f t="shared" si="42"/>
        <v>8.7831522076800479E-8</v>
      </c>
      <c r="EB2" s="30">
        <f t="shared" si="43"/>
        <v>8.7831522076321839E-8</v>
      </c>
      <c r="ED2" s="36">
        <v>8.3099999999999996E-9</v>
      </c>
      <c r="EE2" s="36">
        <v>3.2121907710399999</v>
      </c>
      <c r="EF2" s="36">
        <v>20426.571092422</v>
      </c>
      <c r="EG2" s="30">
        <f t="shared" si="44"/>
        <v>-8.2773453439416915E-9</v>
      </c>
      <c r="EH2" s="30">
        <f t="shared" si="45"/>
        <v>-8.2770559966143133E-9</v>
      </c>
      <c r="EI2" s="30">
        <f t="shared" si="46"/>
        <v>-8.2770559682777392E-9</v>
      </c>
      <c r="EJ2" s="30">
        <f t="shared" si="47"/>
        <v>-8.2770559682749764E-9</v>
      </c>
      <c r="EL2" s="36">
        <v>4.0000000000000001E-10</v>
      </c>
      <c r="EM2" s="36">
        <v>0.95468912156999997</v>
      </c>
      <c r="EN2" s="36">
        <v>20426.571092422</v>
      </c>
      <c r="EO2" s="30">
        <f>EL2*COS(EM2+EN2*$C$32)</f>
        <v>2.7999673686147598E-10</v>
      </c>
      <c r="EP2" s="30">
        <f>EL2*COS(EM2+EN2*$C$53)</f>
        <v>2.8010877552629087E-10</v>
      </c>
      <c r="EQ2" s="30">
        <f>EL2*COS(EM2+EN2*$C$74)</f>
        <v>2.8010878647233733E-10</v>
      </c>
      <c r="ER2" s="30">
        <f>EL2*COS(EM2+EN2*$C$95)</f>
        <v>2.801087864734045E-10</v>
      </c>
      <c r="ET2" s="36">
        <v>1.9999999999999999E-11</v>
      </c>
      <c r="EU2" s="36">
        <v>5.2962771848300001</v>
      </c>
      <c r="EV2" s="36">
        <v>20426.571092422</v>
      </c>
      <c r="EW2" s="30">
        <f>ET2*COS(EU2+EV2*$C$32)</f>
        <v>8.23929680989435E-12</v>
      </c>
      <c r="EX2" s="30">
        <f>ET2*COS(EU2+EV2*$C$53)</f>
        <v>8.2321471796852606E-12</v>
      </c>
      <c r="EY2" s="30">
        <f>ET2*COS(EU2+EV2*$C$74)</f>
        <v>8.232146480978444E-12</v>
      </c>
      <c r="EZ2" s="30">
        <f>ET2*COS(EU2+EV2*$C$95)</f>
        <v>8.2321464809103212E-12</v>
      </c>
    </row>
    <row r="3" spans="1:156" s="30" customFormat="1" ht="12.75">
      <c r="G3" s="2"/>
      <c r="N3" s="36">
        <v>8.9891644999999997E-4</v>
      </c>
      <c r="O3" s="36">
        <v>5.3065004846799999</v>
      </c>
      <c r="P3" s="36">
        <v>20426.571092422</v>
      </c>
      <c r="Q3" s="30">
        <f t="shared" si="0"/>
        <v>3.7867630157916327E-4</v>
      </c>
      <c r="R3" s="30">
        <f t="shared" si="1"/>
        <v>3.7835645684737075E-4</v>
      </c>
      <c r="S3" s="30">
        <f t="shared" si="2"/>
        <v>3.7835642559005673E-4</v>
      </c>
      <c r="T3" s="30">
        <f t="shared" si="3"/>
        <v>3.783564255870092E-4</v>
      </c>
      <c r="V3" s="36">
        <v>1.4444977000000001E-4</v>
      </c>
      <c r="W3" s="36">
        <v>0.51624564678999996</v>
      </c>
      <c r="X3" s="36">
        <v>20426.571092422</v>
      </c>
      <c r="Y3" s="30">
        <f t="shared" si="4"/>
        <v>1.353438070815502E-4</v>
      </c>
      <c r="Z3" s="30">
        <f t="shared" si="5"/>
        <v>1.3536359749309859E-4</v>
      </c>
      <c r="AA3" s="30">
        <f t="shared" si="6"/>
        <v>1.353635994259528E-4</v>
      </c>
      <c r="AB3" s="30">
        <f t="shared" si="7"/>
        <v>1.3536359942614126E-4</v>
      </c>
      <c r="AD3" s="36">
        <v>1.33788E-5</v>
      </c>
      <c r="AE3" s="36">
        <v>2.0201128608199999</v>
      </c>
      <c r="AF3" s="36">
        <v>20426.571092422</v>
      </c>
      <c r="AG3" s="30">
        <f t="shared" si="8"/>
        <v>-3.8261805084207779E-6</v>
      </c>
      <c r="AH3" s="30">
        <f t="shared" si="9"/>
        <v>-3.8211511192799369E-6</v>
      </c>
      <c r="AI3" s="30">
        <f t="shared" si="10"/>
        <v>-3.8211506277912199E-6</v>
      </c>
      <c r="AJ3" s="30">
        <f t="shared" si="11"/>
        <v>-3.8211506277432999E-6</v>
      </c>
      <c r="AL3" s="36">
        <v>2.6022999999999999E-7</v>
      </c>
      <c r="AM3" s="36">
        <v>0</v>
      </c>
      <c r="AN3" s="36">
        <v>0</v>
      </c>
      <c r="AO3" s="30">
        <f t="shared" si="12"/>
        <v>2.6022999999999999E-7</v>
      </c>
      <c r="AP3" s="30">
        <f t="shared" si="13"/>
        <v>2.6022999999999999E-7</v>
      </c>
      <c r="AQ3" s="30">
        <f t="shared" si="14"/>
        <v>2.6022999999999999E-7</v>
      </c>
      <c r="AR3" s="30">
        <f t="shared" si="15"/>
        <v>2.6022999999999999E-7</v>
      </c>
      <c r="AT3" s="36">
        <v>1.714E-8</v>
      </c>
      <c r="AU3" s="36">
        <v>2.5109959170599998</v>
      </c>
      <c r="AV3" s="36">
        <v>10213.285546211</v>
      </c>
      <c r="AW3" s="30">
        <f>AT3*COS(AU3+AV3*$C$32)</f>
        <v>-1.2995683592085497E-8</v>
      </c>
      <c r="AX3" s="30">
        <f>AT3*COS(AU3+AV3*$C$53)</f>
        <v>-1.2993491352577522E-8</v>
      </c>
      <c r="AY3" s="30">
        <f>AT3*COS(AU3+AV3*$C$74)</f>
        <v>-1.2993491138332652E-8</v>
      </c>
      <c r="AZ3" s="30">
        <f>AT3*COS(AU3+AV3*$C$95)</f>
        <v>-1.2993491138311764E-8</v>
      </c>
      <c r="BB3" s="36">
        <v>1.1800000000000001E-9</v>
      </c>
      <c r="BC3" s="36">
        <v>1.9054854192199999</v>
      </c>
      <c r="BD3" s="36">
        <v>10213.285546211</v>
      </c>
      <c r="BE3" s="30">
        <f>BB3*COS(BC3+BD3*$C$32)</f>
        <v>-2.9770628382837734E-10</v>
      </c>
      <c r="BF3" s="30">
        <f>BB3*COS(BC3+BD3*$C$53)</f>
        <v>-2.9748231722906632E-10</v>
      </c>
      <c r="BG3" s="30">
        <f>BB3*COS(BC3+BD3*$C$74)</f>
        <v>-2.9748229534302237E-10</v>
      </c>
      <c r="BH3" s="30">
        <f>BB3*COS(BC3+BD3*$C$95)</f>
        <v>-2.974822953408885E-10</v>
      </c>
      <c r="BJ3" s="36">
        <v>3.2814918E-4</v>
      </c>
      <c r="BK3" s="36">
        <v>3.1415926535900001</v>
      </c>
      <c r="BL3" s="36">
        <v>0</v>
      </c>
      <c r="BM3" s="30">
        <f t="shared" si="16"/>
        <v>-3.2814918E-4</v>
      </c>
      <c r="BN3" s="30">
        <f t="shared" si="17"/>
        <v>-3.2814918E-4</v>
      </c>
      <c r="BO3" s="30">
        <f t="shared" si="18"/>
        <v>-3.2814918E-4</v>
      </c>
      <c r="BP3" s="30">
        <f t="shared" si="19"/>
        <v>-3.2814918E-4</v>
      </c>
      <c r="BR3" s="36">
        <v>1.9658599999999998E-6</v>
      </c>
      <c r="BS3" s="36">
        <v>2.5300119748599998</v>
      </c>
      <c r="BT3" s="36">
        <v>30639.856638632999</v>
      </c>
      <c r="BU3" s="30">
        <f t="shared" si="20"/>
        <v>-1.2966973546060065E-6</v>
      </c>
      <c r="BV3" s="30">
        <f t="shared" si="21"/>
        <v>-1.295827694049597E-6</v>
      </c>
      <c r="BW3" s="30">
        <f t="shared" si="22"/>
        <v>-1.2958276090464708E-6</v>
      </c>
      <c r="BX3" s="30">
        <f t="shared" si="23"/>
        <v>-1.2958276090381936E-6</v>
      </c>
      <c r="BZ3" s="36">
        <v>1.7316399999999999E-6</v>
      </c>
      <c r="CA3" s="36">
        <v>5.2556376691500004</v>
      </c>
      <c r="CB3" s="36">
        <v>20426.571092422</v>
      </c>
      <c r="CC3" s="30">
        <f t="shared" si="24"/>
        <v>6.4867956314595978E-7</v>
      </c>
      <c r="CD3" s="30">
        <f t="shared" si="25"/>
        <v>6.4804968023116989E-7</v>
      </c>
      <c r="CE3" s="30">
        <f t="shared" si="26"/>
        <v>6.4804961867563167E-7</v>
      </c>
      <c r="CF3" s="30">
        <f t="shared" si="27"/>
        <v>6.4804961866963002E-7</v>
      </c>
      <c r="CH3" s="36">
        <v>5.54E-8</v>
      </c>
      <c r="CI3" s="36">
        <v>0.77376923950999998</v>
      </c>
      <c r="CJ3" s="36">
        <v>20426.571092422</v>
      </c>
      <c r="CK3" s="30">
        <f t="shared" si="28"/>
        <v>4.5265532598586093E-8</v>
      </c>
      <c r="CL3" s="30">
        <f t="shared" si="29"/>
        <v>4.5278058864023246E-8</v>
      </c>
      <c r="CM3" s="30">
        <f t="shared" si="30"/>
        <v>4.5278060087719741E-8</v>
      </c>
      <c r="CN3" s="30">
        <f t="shared" si="31"/>
        <v>4.5278060087839053E-8</v>
      </c>
      <c r="CP3" s="36">
        <v>1.6399999999999999E-9</v>
      </c>
      <c r="CQ3" s="36">
        <v>0.74476215141000002</v>
      </c>
      <c r="CR3" s="36">
        <v>30639.856638632999</v>
      </c>
      <c r="CS3" s="30">
        <f>CP3*COS(CQ3+CR3*$C$32)</f>
        <v>1.4346160799107148E-9</v>
      </c>
      <c r="CT3" s="30">
        <f>CP3*COS(CQ3+CR3*$C$53)</f>
        <v>1.4350834282014365E-9</v>
      </c>
      <c r="CU3" s="30">
        <f>CP3*COS(CQ3+CR3*$C$74)</f>
        <v>1.4350834738453421E-9</v>
      </c>
      <c r="CV3" s="30">
        <f>CP3*COS(CQ3+CR3*$C$95)</f>
        <v>1.4350834738497866E-9</v>
      </c>
      <c r="CX3" s="36">
        <v>1.0999999999999999E-10</v>
      </c>
      <c r="CY3" s="36">
        <v>3.8250027525100001</v>
      </c>
      <c r="CZ3" s="36">
        <v>20426.571092422</v>
      </c>
      <c r="DA3" s="30">
        <f>CX3*COS(CY3+CZ3*$C$32)</f>
        <v>-9.5233495880967332E-11</v>
      </c>
      <c r="DB3" s="30">
        <f>CX3*COS(CY3+CZ3*$C$53)</f>
        <v>-9.5255084112443528E-11</v>
      </c>
      <c r="DC3" s="30">
        <f>CX3*COS(CY3+CZ3*$C$74)</f>
        <v>-9.5255086221278061E-11</v>
      </c>
      <c r="DD3" s="30">
        <f>CX3*COS(CY3+CZ3*$C$95)</f>
        <v>-9.5255086221483667E-11</v>
      </c>
      <c r="DF3" s="36">
        <v>1.658058E-5</v>
      </c>
      <c r="DG3" s="36">
        <v>4.9020672801199998</v>
      </c>
      <c r="DH3" s="36">
        <v>20426.571092422</v>
      </c>
      <c r="DI3" s="30">
        <f t="shared" si="32"/>
        <v>5.0396257771320719E-7</v>
      </c>
      <c r="DJ3" s="30">
        <f t="shared" si="33"/>
        <v>4.9746123452695263E-7</v>
      </c>
      <c r="DK3" s="30">
        <f t="shared" si="34"/>
        <v>4.974605992273679E-7</v>
      </c>
      <c r="DL3" s="30">
        <f t="shared" si="35"/>
        <v>4.974605991654266E-7</v>
      </c>
      <c r="DN3" s="36">
        <v>2.3399799999999999E-6</v>
      </c>
      <c r="DO3" s="36">
        <v>3.1415926535900001</v>
      </c>
      <c r="DP3" s="36">
        <v>0</v>
      </c>
      <c r="DQ3" s="30">
        <f t="shared" si="36"/>
        <v>-2.3399799999999999E-6</v>
      </c>
      <c r="DR3" s="30">
        <f t="shared" si="37"/>
        <v>-2.3399799999999999E-6</v>
      </c>
      <c r="DS3" s="30">
        <f t="shared" si="38"/>
        <v>-2.3399799999999999E-6</v>
      </c>
      <c r="DT3" s="30">
        <f t="shared" si="39"/>
        <v>-2.3399799999999999E-6</v>
      </c>
      <c r="DV3" s="36">
        <v>1.3059000000000001E-7</v>
      </c>
      <c r="DW3" s="36">
        <v>0</v>
      </c>
      <c r="DX3" s="36">
        <v>0</v>
      </c>
      <c r="DY3" s="30">
        <f t="shared" si="40"/>
        <v>1.3059000000000001E-7</v>
      </c>
      <c r="DZ3" s="30">
        <f t="shared" si="41"/>
        <v>1.3059000000000001E-7</v>
      </c>
      <c r="EA3" s="30">
        <f t="shared" si="42"/>
        <v>1.3059000000000001E-7</v>
      </c>
      <c r="EB3" s="30">
        <f t="shared" si="43"/>
        <v>1.3059000000000001E-7</v>
      </c>
      <c r="ED3" s="36">
        <v>1.1200000000000001E-9</v>
      </c>
      <c r="EE3" s="36">
        <v>3.1415926535900001</v>
      </c>
      <c r="EF3" s="36">
        <v>0</v>
      </c>
      <c r="EG3" s="30">
        <f t="shared" si="44"/>
        <v>-1.1200000000000001E-9</v>
      </c>
      <c r="EH3" s="30">
        <f t="shared" si="45"/>
        <v>-1.1200000000000001E-9</v>
      </c>
      <c r="EI3" s="30">
        <f t="shared" si="46"/>
        <v>-1.1200000000000001E-9</v>
      </c>
      <c r="EJ3" s="30">
        <f t="shared" si="47"/>
        <v>-1.1200000000000001E-9</v>
      </c>
      <c r="EL3" s="36">
        <v>6E-11</v>
      </c>
      <c r="EM3" s="36">
        <v>3.1415926535900001</v>
      </c>
      <c r="EN3" s="36">
        <v>0</v>
      </c>
      <c r="EO3" s="30">
        <f>EL3*COS(EM3+EN3*$C$32)</f>
        <v>-6E-11</v>
      </c>
      <c r="EP3" s="30">
        <f>EL3*COS(EM3+EN3*$C$53)</f>
        <v>-6E-11</v>
      </c>
      <c r="EQ3" s="30">
        <f>EL3*COS(EM3+EN3*$C$74)</f>
        <v>-6E-11</v>
      </c>
      <c r="ER3" s="30">
        <f>EL3*COS(EM3+EN3*$C$95)</f>
        <v>-6E-11</v>
      </c>
      <c r="ET3" s="36"/>
      <c r="EU3" s="36"/>
      <c r="EV3" s="36"/>
    </row>
    <row r="4" spans="1:156" s="30" customFormat="1" ht="12.75">
      <c r="A4" s="2"/>
      <c r="B4" s="2"/>
      <c r="C4" s="2"/>
      <c r="D4" s="2"/>
      <c r="E4" s="2"/>
      <c r="F4" s="2"/>
      <c r="G4" s="2"/>
      <c r="N4" s="36">
        <v>5.4772009999999997E-5</v>
      </c>
      <c r="O4" s="36">
        <v>4.4163065253099996</v>
      </c>
      <c r="P4" s="36">
        <v>7860.4193924392002</v>
      </c>
      <c r="Q4" s="30">
        <f t="shared" si="0"/>
        <v>5.6612730061381731E-6</v>
      </c>
      <c r="R4" s="30">
        <f t="shared" si="1"/>
        <v>5.6530490370499349E-6</v>
      </c>
      <c r="S4" s="30">
        <f t="shared" si="2"/>
        <v>5.6530482334168764E-6</v>
      </c>
      <c r="T4" s="30">
        <f t="shared" si="3"/>
        <v>5.6530482333382955E-6</v>
      </c>
      <c r="V4" s="36">
        <v>2.1337399999999998E-6</v>
      </c>
      <c r="W4" s="36">
        <v>1.7954792936799999</v>
      </c>
      <c r="X4" s="36">
        <v>30639.856638632999</v>
      </c>
      <c r="Y4" s="30">
        <f t="shared" si="4"/>
        <v>3.0373478662446538E-8</v>
      </c>
      <c r="Z4" s="30">
        <f t="shared" si="5"/>
        <v>3.1628896817366444E-8</v>
      </c>
      <c r="AA4" s="30">
        <f t="shared" si="6"/>
        <v>3.1629019493366742E-8</v>
      </c>
      <c r="AB4" s="30">
        <f t="shared" si="7"/>
        <v>3.1629019505312408E-8</v>
      </c>
      <c r="AD4" s="36">
        <v>2.3836E-7</v>
      </c>
      <c r="AE4" s="36">
        <v>2.0459211901200001</v>
      </c>
      <c r="AF4" s="36">
        <v>26.298319799800002</v>
      </c>
      <c r="AG4" s="30">
        <f t="shared" si="8"/>
        <v>-7.7083714523594778E-8</v>
      </c>
      <c r="AH4" s="30">
        <f t="shared" si="9"/>
        <v>-7.7083600608766082E-8</v>
      </c>
      <c r="AI4" s="30">
        <f t="shared" si="10"/>
        <v>-7.7083600597634573E-8</v>
      </c>
      <c r="AJ4" s="30">
        <f t="shared" si="11"/>
        <v>-7.7083600597633475E-8</v>
      </c>
      <c r="AL4" s="36">
        <v>1.214E-8</v>
      </c>
      <c r="AM4" s="36">
        <v>5.3197000691699996</v>
      </c>
      <c r="AN4" s="36">
        <v>30639.856638632999</v>
      </c>
      <c r="AO4" s="30">
        <f t="shared" si="12"/>
        <v>4.3718145100342466E-9</v>
      </c>
      <c r="AP4" s="30">
        <f t="shared" si="13"/>
        <v>4.3651495239810597E-9</v>
      </c>
      <c r="AQ4" s="30">
        <f t="shared" si="14"/>
        <v>4.3651488726203069E-9</v>
      </c>
      <c r="AR4" s="30">
        <f t="shared" si="15"/>
        <v>4.3651488725568803E-9</v>
      </c>
      <c r="AT4" s="36">
        <v>5.0000000000000003E-10</v>
      </c>
      <c r="AU4" s="36">
        <v>0.71356059860999999</v>
      </c>
      <c r="AV4" s="36">
        <v>30639.856638632999</v>
      </c>
      <c r="AW4" s="30">
        <f>AT4*COS(AU4+AV4*$C$32)</f>
        <v>4.4472812818140301E-10</v>
      </c>
      <c r="AX4" s="30">
        <f>AT4*COS(AU4+AV4*$C$53)</f>
        <v>4.4486251277774179E-10</v>
      </c>
      <c r="AY4" s="30">
        <f>AT4*COS(AU4+AV4*$C$74)</f>
        <v>4.4486252590196465E-10</v>
      </c>
      <c r="AZ4" s="30">
        <f>AT4*COS(AU4+AV4*$C$95)</f>
        <v>4.4486252590324264E-10</v>
      </c>
      <c r="BB4" s="36">
        <v>1.9999999999999999E-11</v>
      </c>
      <c r="BC4" s="36">
        <v>1.07734277826</v>
      </c>
      <c r="BD4" s="36">
        <v>40853.142184844</v>
      </c>
      <c r="BE4" s="30">
        <f>BB4*COS(BC4+BD4*$C$32)</f>
        <v>1.4513449725031044E-11</v>
      </c>
      <c r="BF4" s="30">
        <f>BB4*COS(BC4+BD4*$C$53)</f>
        <v>1.4524241567365215E-11</v>
      </c>
      <c r="BG4" s="30">
        <f>BB4*COS(BC4+BD4*$C$74)</f>
        <v>1.4524242621481688E-11</v>
      </c>
      <c r="BH4" s="30">
        <f>BB4*COS(BC4+BD4*$C$95)</f>
        <v>1.4524242621584464E-11</v>
      </c>
      <c r="BJ4" s="36">
        <v>1.011392E-5</v>
      </c>
      <c r="BK4" s="36">
        <v>1.08946123021</v>
      </c>
      <c r="BL4" s="36">
        <v>30639.856638632999</v>
      </c>
      <c r="BM4" s="30">
        <f t="shared" si="16"/>
        <v>6.6708903770490475E-6</v>
      </c>
      <c r="BN4" s="30">
        <f t="shared" si="17"/>
        <v>6.675362453200201E-6</v>
      </c>
      <c r="BO4" s="30">
        <f t="shared" si="18"/>
        <v>6.6753628900881172E-6</v>
      </c>
      <c r="BP4" s="30">
        <f t="shared" si="19"/>
        <v>6.6753628901306594E-6</v>
      </c>
      <c r="BR4" s="36">
        <v>1.9916199999999998E-6</v>
      </c>
      <c r="BS4" s="36">
        <v>0</v>
      </c>
      <c r="BT4" s="36">
        <v>0</v>
      </c>
      <c r="BU4" s="30">
        <f t="shared" si="20"/>
        <v>1.9916199999999998E-6</v>
      </c>
      <c r="BV4" s="30">
        <f t="shared" si="21"/>
        <v>1.9916199999999998E-6</v>
      </c>
      <c r="BW4" s="30">
        <f t="shared" si="22"/>
        <v>1.9916199999999998E-6</v>
      </c>
      <c r="BX4" s="30">
        <f t="shared" si="23"/>
        <v>1.9916199999999998E-6</v>
      </c>
      <c r="BZ4" s="36">
        <v>2.6945000000000002E-7</v>
      </c>
      <c r="CA4" s="36">
        <v>3.8704089156800001</v>
      </c>
      <c r="CB4" s="36">
        <v>30639.856638632999</v>
      </c>
      <c r="CC4" s="30">
        <f t="shared" si="24"/>
        <v>-2.3775752724482326E-7</v>
      </c>
      <c r="CD4" s="30">
        <f t="shared" si="25"/>
        <v>-2.3783209034538988E-7</v>
      </c>
      <c r="CE4" s="30">
        <f t="shared" si="26"/>
        <v>-2.3783209762749841E-7</v>
      </c>
      <c r="CF4" s="30">
        <f t="shared" si="27"/>
        <v>-2.3783209762820751E-7</v>
      </c>
      <c r="CH4" s="36">
        <v>2.5259999999999999E-8</v>
      </c>
      <c r="CI4" s="36">
        <v>5.4449376302000001</v>
      </c>
      <c r="CJ4" s="36">
        <v>30639.856638632999</v>
      </c>
      <c r="CK4" s="30">
        <f t="shared" si="28"/>
        <v>1.1968843617665862E-8</v>
      </c>
      <c r="CL4" s="30">
        <f t="shared" si="29"/>
        <v>1.1955752321954055E-8</v>
      </c>
      <c r="CM4" s="30">
        <f t="shared" si="30"/>
        <v>1.195575104250088E-8</v>
      </c>
      <c r="CN4" s="30">
        <f t="shared" si="31"/>
        <v>1.1955751042376292E-8</v>
      </c>
      <c r="CP4" s="36">
        <v>2.1400000000000001E-9</v>
      </c>
      <c r="CQ4" s="36">
        <v>3.1415926535900001</v>
      </c>
      <c r="CR4" s="36">
        <v>0</v>
      </c>
      <c r="CS4" s="30">
        <f>CP4*COS(CQ4+CR4*$C$32)</f>
        <v>-2.1400000000000001E-9</v>
      </c>
      <c r="CT4" s="30">
        <f>CP4*COS(CQ4+CR4*$C$53)</f>
        <v>-2.1400000000000001E-9</v>
      </c>
      <c r="CU4" s="30">
        <f>CP4*COS(CQ4+CR4*$C$74)</f>
        <v>-2.1400000000000001E-9</v>
      </c>
      <c r="CV4" s="30">
        <f>CP4*COS(CQ4+CR4*$C$95)</f>
        <v>-2.1400000000000001E-9</v>
      </c>
      <c r="CX4" s="36">
        <v>8.9999999999999999E-11</v>
      </c>
      <c r="CY4" s="36">
        <v>2.32953116868</v>
      </c>
      <c r="CZ4" s="36">
        <v>30639.856638632999</v>
      </c>
      <c r="DA4" s="30">
        <f>CX4*COS(CY4+CZ4*$C$32)</f>
        <v>-4.4704882713768114E-11</v>
      </c>
      <c r="DB4" s="30">
        <f>CX4*COS(CY4+CZ4*$C$53)</f>
        <v>-4.4658911791604216E-11</v>
      </c>
      <c r="DC4" s="30">
        <f>CX4*COS(CY4+CZ4*$C$74)</f>
        <v>-4.4658907298677296E-11</v>
      </c>
      <c r="DD4" s="30">
        <f>CX4*COS(CY4+CZ4*$C$95)</f>
        <v>-4.4658907298239795E-11</v>
      </c>
      <c r="DF4" s="36">
        <v>1.632093E-5</v>
      </c>
      <c r="DG4" s="36">
        <v>2.8454885189199999</v>
      </c>
      <c r="DH4" s="36">
        <v>7860.4193924392002</v>
      </c>
      <c r="DI4" s="30">
        <f t="shared" si="32"/>
        <v>-1.6233550683187339E-5</v>
      </c>
      <c r="DJ4" s="30">
        <f t="shared" si="33"/>
        <v>-1.6233805100012755E-5</v>
      </c>
      <c r="DK4" s="30">
        <f t="shared" si="34"/>
        <v>-1.6233805124855689E-5</v>
      </c>
      <c r="DL4" s="30">
        <f t="shared" si="35"/>
        <v>-1.6233805124858119E-5</v>
      </c>
      <c r="DN4" s="36">
        <v>2.3864000000000002E-7</v>
      </c>
      <c r="DO4" s="36">
        <v>1.1127450264800001</v>
      </c>
      <c r="DP4" s="36">
        <v>9437.7629348869996</v>
      </c>
      <c r="DQ4" s="30">
        <f t="shared" si="36"/>
        <v>1.3878606554849132E-7</v>
      </c>
      <c r="DR4" s="30">
        <f t="shared" si="37"/>
        <v>1.387508769670032E-7</v>
      </c>
      <c r="DS4" s="30">
        <f t="shared" si="38"/>
        <v>1.3875087352823422E-7</v>
      </c>
      <c r="DT4" s="30">
        <f t="shared" si="39"/>
        <v>1.38750873527899E-7</v>
      </c>
      <c r="DV4" s="36">
        <v>1.0989999999999999E-8</v>
      </c>
      <c r="DW4" s="36">
        <v>2.7888398829200001</v>
      </c>
      <c r="DX4" s="36">
        <v>9437.7629348869996</v>
      </c>
      <c r="DY4" s="30">
        <f t="shared" si="40"/>
        <v>8.2190313709325994E-9</v>
      </c>
      <c r="DZ4" s="30">
        <f t="shared" si="41"/>
        <v>8.2203535774236342E-9</v>
      </c>
      <c r="EA4" s="30">
        <f t="shared" si="42"/>
        <v>8.2203537066133772E-9</v>
      </c>
      <c r="EB4" s="30">
        <f t="shared" si="43"/>
        <v>8.2203537066259719E-9</v>
      </c>
      <c r="ED4" s="36">
        <v>1.2999999999999999E-10</v>
      </c>
      <c r="EE4" s="36">
        <v>3.77448689585</v>
      </c>
      <c r="EF4" s="36">
        <v>30639.856638632999</v>
      </c>
      <c r="EG4" s="30">
        <f t="shared" si="44"/>
        <v>-1.2004071910989486E-10</v>
      </c>
      <c r="EH4" s="30">
        <f t="shared" si="45"/>
        <v>-1.2007006211677508E-10</v>
      </c>
      <c r="EI4" s="30">
        <f t="shared" si="46"/>
        <v>-1.2007006498207387E-10</v>
      </c>
      <c r="EJ4" s="30">
        <f t="shared" si="47"/>
        <v>-1.2007006498235286E-10</v>
      </c>
      <c r="EL4" s="36"/>
      <c r="EM4" s="36"/>
      <c r="EN4" s="36"/>
      <c r="ET4" s="36"/>
      <c r="EU4" s="36"/>
      <c r="EV4" s="36"/>
    </row>
    <row r="5" spans="1:156" s="30" customFormat="1" ht="12.75">
      <c r="G5" s="2"/>
      <c r="H5" s="2"/>
      <c r="I5" s="2"/>
      <c r="J5" s="27"/>
      <c r="K5" s="27"/>
      <c r="L5" s="16"/>
      <c r="N5" s="36">
        <v>3.4557319999999997E-5</v>
      </c>
      <c r="O5" s="36">
        <v>2.6996447077800001</v>
      </c>
      <c r="P5" s="36">
        <v>11790.629088658799</v>
      </c>
      <c r="Q5" s="30">
        <f t="shared" si="0"/>
        <v>3.412961810866594E-5</v>
      </c>
      <c r="R5" s="30">
        <f t="shared" si="1"/>
        <v>3.4130844533509464E-5</v>
      </c>
      <c r="S5" s="30">
        <f t="shared" si="2"/>
        <v>3.4130844653267326E-5</v>
      </c>
      <c r="T5" s="30">
        <f t="shared" si="3"/>
        <v>3.4130844653279015E-5</v>
      </c>
      <c r="V5" s="36">
        <v>1.51669E-6</v>
      </c>
      <c r="W5" s="36">
        <v>6.10635282369</v>
      </c>
      <c r="X5" s="36">
        <v>1577.3435424478</v>
      </c>
      <c r="Y5" s="30">
        <f t="shared" si="4"/>
        <v>-1.3293819402023024E-6</v>
      </c>
      <c r="Z5" s="30">
        <f t="shared" si="5"/>
        <v>-1.3294040569626051E-6</v>
      </c>
      <c r="AA5" s="30">
        <f t="shared" si="6"/>
        <v>-1.3294040591237432E-6</v>
      </c>
      <c r="AB5" s="30">
        <f t="shared" si="7"/>
        <v>-1.3294040591239545E-6</v>
      </c>
      <c r="AD5" s="36">
        <v>1.9331E-7</v>
      </c>
      <c r="AE5" s="36">
        <v>3.5352737145800002</v>
      </c>
      <c r="AF5" s="36">
        <v>30639.856638632999</v>
      </c>
      <c r="AG5" s="30">
        <f t="shared" si="8"/>
        <v>-1.909995836820425E-7</v>
      </c>
      <c r="AH5" s="30">
        <f t="shared" si="9"/>
        <v>-1.9101708451290085E-7</v>
      </c>
      <c r="AI5" s="30">
        <f t="shared" si="10"/>
        <v>-1.9101708621980946E-7</v>
      </c>
      <c r="AJ5" s="30">
        <f t="shared" si="11"/>
        <v>-1.9101708621997564E-7</v>
      </c>
      <c r="AL5" s="36">
        <v>2.5399999999999999E-9</v>
      </c>
      <c r="AM5" s="36">
        <v>4.1502167182200003</v>
      </c>
      <c r="AN5" s="36">
        <v>40853.142184844</v>
      </c>
      <c r="AO5" s="30">
        <f t="shared" si="12"/>
        <v>-1.95885763394188E-9</v>
      </c>
      <c r="AP5" s="30">
        <f t="shared" si="13"/>
        <v>-1.9601256285256818E-9</v>
      </c>
      <c r="AQ5" s="30">
        <f t="shared" si="14"/>
        <v>-1.9601257523721598E-9</v>
      </c>
      <c r="AR5" s="30">
        <f t="shared" si="15"/>
        <v>-1.960125752384235E-9</v>
      </c>
      <c r="AT5" s="36">
        <v>2.3000000000000001E-10</v>
      </c>
      <c r="AU5" s="36">
        <v>5.68127607034</v>
      </c>
      <c r="AV5" s="36">
        <v>40853.142184844</v>
      </c>
      <c r="AW5" s="30">
        <f>AT5*COS(AU5+AV5*$C$32)</f>
        <v>1.3925317017285779E-10</v>
      </c>
      <c r="AX5" s="30">
        <f>AT5*COS(AU5+AV5*$C$53)</f>
        <v>1.3910950917524475E-10</v>
      </c>
      <c r="AY5" s="30">
        <f>AT5*COS(AU5+AV5*$C$74)</f>
        <v>1.391094951328474E-10</v>
      </c>
      <c r="AZ5" s="30">
        <f>AT5*COS(AU5+AV5*$C$95)</f>
        <v>1.3910949513147829E-10</v>
      </c>
      <c r="BB5" s="36">
        <v>1.9999999999999999E-11</v>
      </c>
      <c r="BC5" s="36">
        <v>1.89460223529</v>
      </c>
      <c r="BD5" s="36">
        <v>30639.856638632999</v>
      </c>
      <c r="BE5" s="30">
        <f>BB5*COS(BC5+BD5*$C$32)</f>
        <v>-1.6957138853899183E-12</v>
      </c>
      <c r="BF5" s="30">
        <f>BB5*COS(BC5+BD5*$C$53)</f>
        <v>-1.6839874241299398E-12</v>
      </c>
      <c r="BG5" s="30">
        <f>BB5*COS(BC5+BD5*$C$74)</f>
        <v>-1.6839862782189914E-12</v>
      </c>
      <c r="BH5" s="30">
        <f>BB5*COS(BC5+BD5*$C$95)</f>
        <v>-1.6839862781074076E-12</v>
      </c>
      <c r="BJ5" s="36">
        <v>1.4945799999999999E-6</v>
      </c>
      <c r="BK5" s="36">
        <v>6.2539029606899996</v>
      </c>
      <c r="BL5" s="36">
        <v>18073.7049386502</v>
      </c>
      <c r="BM5" s="30">
        <f t="shared" si="16"/>
        <v>1.4318699164703002E-6</v>
      </c>
      <c r="BN5" s="30">
        <f t="shared" si="17"/>
        <v>1.4320185238733602E-6</v>
      </c>
      <c r="BO5" s="30">
        <f t="shared" si="18"/>
        <v>1.4320185383864962E-6</v>
      </c>
      <c r="BP5" s="30">
        <f t="shared" si="19"/>
        <v>1.4320185383879069E-6</v>
      </c>
      <c r="BR5" s="36">
        <v>1.4030999999999999E-7</v>
      </c>
      <c r="BS5" s="36">
        <v>2.2708704468700001</v>
      </c>
      <c r="BT5" s="36">
        <v>9437.7629348869996</v>
      </c>
      <c r="BU5" s="30">
        <f t="shared" si="20"/>
        <v>1.3728610533761326E-7</v>
      </c>
      <c r="BV5" s="30">
        <f t="shared" si="21"/>
        <v>1.3729135436171978E-7</v>
      </c>
      <c r="BW5" s="30">
        <f t="shared" si="22"/>
        <v>1.3729135487442181E-7</v>
      </c>
      <c r="BX5" s="30">
        <f t="shared" si="23"/>
        <v>1.3729135487447178E-7</v>
      </c>
      <c r="BZ5" s="36">
        <v>1.174E-8</v>
      </c>
      <c r="CA5" s="36">
        <v>9.7686320719999997E-2</v>
      </c>
      <c r="CB5" s="36">
        <v>10186.9872264112</v>
      </c>
      <c r="CC5" s="30">
        <f t="shared" si="24"/>
        <v>1.1582742559540314E-8</v>
      </c>
      <c r="CD5" s="30">
        <f t="shared" si="25"/>
        <v>1.1583117006393854E-8</v>
      </c>
      <c r="CE5" s="30">
        <f t="shared" si="26"/>
        <v>1.1583117042962258E-8</v>
      </c>
      <c r="CF5" s="30">
        <f t="shared" si="27"/>
        <v>1.158311704296582E-8</v>
      </c>
      <c r="CH5" s="36">
        <v>7.8999999999999996E-10</v>
      </c>
      <c r="CI5" s="36">
        <v>1.5144761360400001</v>
      </c>
      <c r="CJ5" s="36">
        <v>10186.9872264112</v>
      </c>
      <c r="CK5" s="30">
        <f t="shared" si="28"/>
        <v>-7.784003835173738E-12</v>
      </c>
      <c r="CL5" s="30">
        <f t="shared" si="29"/>
        <v>-7.6294576773810894E-12</v>
      </c>
      <c r="CM5" s="30">
        <f t="shared" si="30"/>
        <v>-7.629442575478945E-12</v>
      </c>
      <c r="CN5" s="30">
        <f t="shared" si="31"/>
        <v>-7.6294425740083325E-12</v>
      </c>
      <c r="CP5" s="36">
        <v>3.9999999999999998E-11</v>
      </c>
      <c r="CQ5" s="36">
        <v>2.3419088300899999</v>
      </c>
      <c r="CR5" s="36">
        <v>40853.142184844</v>
      </c>
      <c r="CS5" s="30">
        <f>CP5*COS(CQ5+CR5*$C$32)</f>
        <v>-1.7490581784775307E-11</v>
      </c>
      <c r="CT5" s="30">
        <f>CP5*COS(CQ5+CR5*$C$53)</f>
        <v>-1.7462352832423821E-11</v>
      </c>
      <c r="CU5" s="30">
        <f>CP5*COS(CQ5+CR5*$C$74)</f>
        <v>-1.7462350073432073E-11</v>
      </c>
      <c r="CV5" s="30">
        <f>CP5*COS(CQ5+CR5*$C$95)</f>
        <v>-1.7462350073163072E-11</v>
      </c>
      <c r="CX5" s="36"/>
      <c r="CY5" s="36"/>
      <c r="CZ5" s="36"/>
      <c r="DF5" s="36">
        <v>1.378048E-5</v>
      </c>
      <c r="DG5" s="36">
        <v>1.128465906</v>
      </c>
      <c r="DH5" s="36">
        <v>11790.629088658799</v>
      </c>
      <c r="DI5" s="30">
        <f t="shared" si="32"/>
        <v>2.1561784970409575E-6</v>
      </c>
      <c r="DJ5" s="30">
        <f t="shared" si="33"/>
        <v>2.1530964954709904E-6</v>
      </c>
      <c r="DK5" s="30">
        <f t="shared" si="34"/>
        <v>2.1530961942996109E-6</v>
      </c>
      <c r="DL5" s="30">
        <f t="shared" si="35"/>
        <v>2.15309619427021E-6</v>
      </c>
      <c r="DN5" s="36">
        <v>1.0568E-7</v>
      </c>
      <c r="DO5" s="36">
        <v>4.5916821092099998</v>
      </c>
      <c r="DP5" s="36">
        <v>1577.3435424478</v>
      </c>
      <c r="DQ5" s="30">
        <f t="shared" si="36"/>
        <v>-5.5990155998712699E-8</v>
      </c>
      <c r="DR5" s="30">
        <f t="shared" si="37"/>
        <v>-5.5987440902818549E-8</v>
      </c>
      <c r="DS5" s="30">
        <f t="shared" si="38"/>
        <v>-5.5987440637503272E-8</v>
      </c>
      <c r="DT5" s="30">
        <f t="shared" si="39"/>
        <v>-5.5987440637477319E-8</v>
      </c>
      <c r="DV5" s="36">
        <v>4.8799999999999997E-9</v>
      </c>
      <c r="DW5" s="36">
        <v>6.2780691449599999</v>
      </c>
      <c r="DX5" s="36">
        <v>1577.3435424478</v>
      </c>
      <c r="DY5" s="30">
        <f t="shared" si="40"/>
        <v>-3.8130029116269517E-9</v>
      </c>
      <c r="DZ5" s="30">
        <f t="shared" si="41"/>
        <v>-3.8130951667755501E-9</v>
      </c>
      <c r="EA5" s="30">
        <f t="shared" si="42"/>
        <v>-3.8130951757903348E-9</v>
      </c>
      <c r="EB5" s="30">
        <f t="shared" si="43"/>
        <v>-3.8130951757912166E-9</v>
      </c>
      <c r="ED5" s="36">
        <v>8.9999999999999999E-11</v>
      </c>
      <c r="EE5" s="36">
        <v>4.1980204362900002</v>
      </c>
      <c r="EF5" s="36">
        <v>10239.5838660108</v>
      </c>
      <c r="EG5" s="30">
        <f t="shared" si="44"/>
        <v>-6.0674009817797441E-11</v>
      </c>
      <c r="EH5" s="30">
        <f t="shared" si="45"/>
        <v>-6.0687080398066899E-11</v>
      </c>
      <c r="EI5" s="30">
        <f t="shared" si="46"/>
        <v>-6.068708167517846E-11</v>
      </c>
      <c r="EJ5" s="30">
        <f t="shared" si="47"/>
        <v>-6.0687081675303132E-11</v>
      </c>
      <c r="EL5" s="36"/>
      <c r="EM5" s="36"/>
      <c r="EN5" s="36"/>
      <c r="ET5" s="36"/>
      <c r="EU5" s="36"/>
      <c r="EV5" s="36"/>
    </row>
    <row r="6" spans="1:156" s="30" customFormat="1" ht="12.75">
      <c r="A6" s="34" t="s">
        <v>26</v>
      </c>
      <c r="B6" s="33" t="s">
        <v>104</v>
      </c>
      <c r="C6" s="34" t="s">
        <v>26</v>
      </c>
      <c r="D6" s="34" t="s">
        <v>26</v>
      </c>
      <c r="E6" s="34" t="s">
        <v>26</v>
      </c>
      <c r="F6" s="34" t="s">
        <v>26</v>
      </c>
      <c r="G6" s="2"/>
      <c r="H6" s="117" t="s">
        <v>477</v>
      </c>
      <c r="I6" s="117"/>
      <c r="J6" s="77" t="s">
        <v>542</v>
      </c>
      <c r="N6" s="36">
        <v>2.3720609999999999E-5</v>
      </c>
      <c r="O6" s="36">
        <v>2.9937753956800002</v>
      </c>
      <c r="P6" s="36">
        <v>3930.2096962196001</v>
      </c>
      <c r="Q6" s="30">
        <f t="shared" si="0"/>
        <v>2.3688550927522289E-5</v>
      </c>
      <c r="R6" s="30">
        <f t="shared" si="1"/>
        <v>2.3688643912613236E-5</v>
      </c>
      <c r="S6" s="30">
        <f t="shared" si="2"/>
        <v>2.3688643921692925E-5</v>
      </c>
      <c r="T6" s="30">
        <f t="shared" si="3"/>
        <v>2.3688643921693812E-5</v>
      </c>
      <c r="V6" s="36">
        <v>1.73904E-6</v>
      </c>
      <c r="W6" s="36">
        <v>2.6553587944300001</v>
      </c>
      <c r="X6" s="36">
        <v>26.298319799800002</v>
      </c>
      <c r="Y6" s="30">
        <f t="shared" si="4"/>
        <v>-1.4030921614964968E-6</v>
      </c>
      <c r="Z6" s="30">
        <f t="shared" si="5"/>
        <v>-1.4030916425981009E-6</v>
      </c>
      <c r="AA6" s="30">
        <f t="shared" si="6"/>
        <v>-1.4030916425473952E-6</v>
      </c>
      <c r="AB6" s="30">
        <f t="shared" si="7"/>
        <v>-1.4030916425473905E-6</v>
      </c>
      <c r="AD6" s="36">
        <v>9.9839999999999999E-8</v>
      </c>
      <c r="AE6" s="36">
        <v>3.9713022110199998</v>
      </c>
      <c r="AF6" s="36">
        <v>775.52261132399997</v>
      </c>
      <c r="AG6" s="30">
        <f t="shared" si="8"/>
        <v>9.4496795202937924E-8</v>
      </c>
      <c r="AH6" s="30">
        <f t="shared" si="9"/>
        <v>9.4496315261328437E-8</v>
      </c>
      <c r="AI6" s="30">
        <f t="shared" si="10"/>
        <v>9.4496315214428659E-8</v>
      </c>
      <c r="AJ6" s="30">
        <f t="shared" si="11"/>
        <v>9.449631521442408E-8</v>
      </c>
      <c r="AL6" s="36">
        <v>7.9999999999999995E-11</v>
      </c>
      <c r="AM6" s="36">
        <v>5.5552356326099996</v>
      </c>
      <c r="AN6" s="36">
        <v>51066.427731055002</v>
      </c>
      <c r="AO6" s="30">
        <f t="shared" si="12"/>
        <v>3.441131779003602E-11</v>
      </c>
      <c r="AP6" s="30">
        <f t="shared" si="13"/>
        <v>3.4340473328134409E-11</v>
      </c>
      <c r="AQ6" s="30">
        <f t="shared" si="14"/>
        <v>3.4340466403764142E-11</v>
      </c>
      <c r="AR6" s="30">
        <f t="shared" si="15"/>
        <v>3.4340466403090565E-11</v>
      </c>
      <c r="AT6" s="36"/>
      <c r="AU6" s="36"/>
      <c r="AV6" s="36"/>
      <c r="BB6" s="36"/>
      <c r="BC6" s="36"/>
      <c r="BD6" s="36"/>
      <c r="BJ6" s="36">
        <v>1.3778800000000001E-6</v>
      </c>
      <c r="BK6" s="36">
        <v>0.86020146522999996</v>
      </c>
      <c r="BL6" s="36">
        <v>1577.3435424478</v>
      </c>
      <c r="BM6" s="30">
        <f t="shared" si="16"/>
        <v>-4.3414366550624711E-8</v>
      </c>
      <c r="BN6" s="30">
        <f t="shared" si="17"/>
        <v>-4.3456084968069557E-8</v>
      </c>
      <c r="BO6" s="30">
        <f t="shared" si="18"/>
        <v>-4.3456089044693006E-8</v>
      </c>
      <c r="BP6" s="30">
        <f t="shared" si="19"/>
        <v>-4.345608904509178E-8</v>
      </c>
      <c r="BR6" s="36">
        <v>1.2958E-7</v>
      </c>
      <c r="BS6" s="36">
        <v>1.50735622957</v>
      </c>
      <c r="BT6" s="36">
        <v>18073.7049386502</v>
      </c>
      <c r="BU6" s="30">
        <f t="shared" si="20"/>
        <v>-3.288009319000213E-8</v>
      </c>
      <c r="BV6" s="30">
        <f t="shared" si="21"/>
        <v>-3.2836586168322717E-8</v>
      </c>
      <c r="BW6" s="30">
        <f t="shared" si="22"/>
        <v>-3.2836581916727262E-8</v>
      </c>
      <c r="BX6" s="30">
        <f t="shared" si="23"/>
        <v>-3.2836581916313996E-8</v>
      </c>
      <c r="BZ6" s="36">
        <v>6.8500000000000001E-9</v>
      </c>
      <c r="CA6" s="36">
        <v>3.1913906781099999</v>
      </c>
      <c r="CB6" s="36">
        <v>11790.629088658799</v>
      </c>
      <c r="CC6" s="30">
        <f t="shared" si="24"/>
        <v>5.4563224377707356E-9</v>
      </c>
      <c r="CD6" s="30">
        <f t="shared" si="25"/>
        <v>5.4572600505387037E-9</v>
      </c>
      <c r="CE6" s="30">
        <f t="shared" si="26"/>
        <v>5.4572601421463584E-9</v>
      </c>
      <c r="CF6" s="30">
        <f t="shared" si="27"/>
        <v>5.4572601421553018E-9</v>
      </c>
      <c r="CH6" s="36">
        <v>5.6000000000000003E-10</v>
      </c>
      <c r="CI6" s="36">
        <v>0.63647808441999998</v>
      </c>
      <c r="CJ6" s="36">
        <v>40853.142184844</v>
      </c>
      <c r="CK6" s="30">
        <f t="shared" si="28"/>
        <v>5.3193703016766375E-10</v>
      </c>
      <c r="CL6" s="30">
        <f t="shared" si="29"/>
        <v>5.3207420645601088E-10</v>
      </c>
      <c r="CM6" s="30">
        <f t="shared" si="30"/>
        <v>5.320742198445499E-10</v>
      </c>
      <c r="CN6" s="30">
        <f t="shared" si="31"/>
        <v>5.3207421984585529E-10</v>
      </c>
      <c r="CP6" s="36"/>
      <c r="CQ6" s="36"/>
      <c r="CR6" s="36"/>
      <c r="CX6" s="36"/>
      <c r="CY6" s="36"/>
      <c r="CZ6" s="36"/>
      <c r="DF6" s="36">
        <v>4.9839900000000002E-6</v>
      </c>
      <c r="DG6" s="36">
        <v>2.5868218771699998</v>
      </c>
      <c r="DH6" s="36">
        <v>9683.5945811164001</v>
      </c>
      <c r="DI6" s="30">
        <f t="shared" si="32"/>
        <v>3.3299941407353591E-6</v>
      </c>
      <c r="DJ6" s="30">
        <f t="shared" si="33"/>
        <v>3.3293044558801005E-6</v>
      </c>
      <c r="DK6" s="30">
        <f t="shared" si="34"/>
        <v>3.329304388480082E-6</v>
      </c>
      <c r="DL6" s="30">
        <f t="shared" si="35"/>
        <v>3.3293043884735201E-6</v>
      </c>
      <c r="DN6" s="36">
        <v>9.1240000000000002E-8</v>
      </c>
      <c r="DO6" s="36">
        <v>4.53540907003</v>
      </c>
      <c r="DP6" s="36">
        <v>10404.7338123226</v>
      </c>
      <c r="DQ6" s="30">
        <f t="shared" si="36"/>
        <v>-8.8342799360620344E-8</v>
      </c>
      <c r="DR6" s="30">
        <f t="shared" si="37"/>
        <v>-8.8347355432517953E-8</v>
      </c>
      <c r="DS6" s="30">
        <f t="shared" si="38"/>
        <v>-8.8347355877554318E-8</v>
      </c>
      <c r="DT6" s="30">
        <f t="shared" si="39"/>
        <v>-8.8347355877597715E-8</v>
      </c>
      <c r="DV6" s="36">
        <v>3.6100000000000001E-9</v>
      </c>
      <c r="DW6" s="36">
        <v>6.1191418825300001</v>
      </c>
      <c r="DX6" s="36">
        <v>10404.7338123226</v>
      </c>
      <c r="DY6" s="30">
        <f t="shared" si="40"/>
        <v>9.4763347458017775E-10</v>
      </c>
      <c r="DZ6" s="30">
        <f t="shared" si="41"/>
        <v>9.4693740537336509E-10</v>
      </c>
      <c r="EA6" s="30">
        <f t="shared" si="42"/>
        <v>9.4693733735325776E-10</v>
      </c>
      <c r="EB6" s="30">
        <f t="shared" si="43"/>
        <v>9.4693733734662398E-10</v>
      </c>
      <c r="ED6" s="36">
        <v>6E-11</v>
      </c>
      <c r="EE6" s="36">
        <v>0.20714935358</v>
      </c>
      <c r="EF6" s="36">
        <v>10186.9872264112</v>
      </c>
      <c r="EG6" s="30">
        <f t="shared" si="44"/>
        <v>5.7772755751889352E-11</v>
      </c>
      <c r="EH6" s="30">
        <f t="shared" si="45"/>
        <v>5.7775923178506951E-11</v>
      </c>
      <c r="EI6" s="30">
        <f t="shared" si="46"/>
        <v>5.7775923487912392E-11</v>
      </c>
      <c r="EJ6" s="30">
        <f t="shared" si="47"/>
        <v>5.777592348794252E-11</v>
      </c>
      <c r="EL6" s="36"/>
      <c r="EM6" s="36"/>
      <c r="EN6" s="36"/>
      <c r="ET6" s="36"/>
      <c r="EU6" s="36"/>
      <c r="EV6" s="36"/>
    </row>
    <row r="7" spans="1:156" s="30" customFormat="1" ht="15">
      <c r="G7" s="2"/>
      <c r="H7" s="121" t="s">
        <v>544</v>
      </c>
      <c r="I7" s="122">
        <v>8.34</v>
      </c>
      <c r="J7" s="77" t="s">
        <v>543</v>
      </c>
      <c r="N7" s="36">
        <v>1.317108E-5</v>
      </c>
      <c r="O7" s="36">
        <v>5.18668219093</v>
      </c>
      <c r="P7" s="36">
        <v>26.298319799800002</v>
      </c>
      <c r="Q7" s="30">
        <f t="shared" si="0"/>
        <v>4.2490551223709777E-6</v>
      </c>
      <c r="R7" s="30">
        <f t="shared" si="1"/>
        <v>4.2490488259821346E-6</v>
      </c>
      <c r="S7" s="30">
        <f t="shared" si="2"/>
        <v>4.2490488253668736E-6</v>
      </c>
      <c r="T7" s="30">
        <f t="shared" si="3"/>
        <v>4.2490488253668066E-6</v>
      </c>
      <c r="V7" s="36">
        <v>8.2233000000000003E-7</v>
      </c>
      <c r="W7" s="36">
        <v>5.7023413373</v>
      </c>
      <c r="X7" s="36">
        <v>191.44826611159999</v>
      </c>
      <c r="Y7" s="30">
        <f t="shared" si="4"/>
        <v>-5.8784674797062671E-8</v>
      </c>
      <c r="Z7" s="30">
        <f t="shared" si="5"/>
        <v>-5.8787690517194212E-8</v>
      </c>
      <c r="AA7" s="30">
        <f t="shared" si="6"/>
        <v>-5.8787690811883314E-8</v>
      </c>
      <c r="AB7" s="30">
        <f t="shared" si="7"/>
        <v>-5.8787690811911729E-8</v>
      </c>
      <c r="AD7" s="36">
        <v>7.0459999999999997E-8</v>
      </c>
      <c r="AE7" s="36">
        <v>1.51962593409</v>
      </c>
      <c r="AF7" s="36">
        <v>1577.3435424478</v>
      </c>
      <c r="AG7" s="30">
        <f t="shared" si="8"/>
        <v>4.1392124153466102E-8</v>
      </c>
      <c r="AH7" s="30">
        <f t="shared" si="9"/>
        <v>4.1390396861075161E-8</v>
      </c>
      <c r="AI7" s="30">
        <f t="shared" si="10"/>
        <v>4.1390396692286357E-8</v>
      </c>
      <c r="AJ7" s="30">
        <f t="shared" si="11"/>
        <v>4.1390396692269853E-8</v>
      </c>
      <c r="AL7" s="36">
        <v>7.9999999999999995E-11</v>
      </c>
      <c r="AM7" s="36">
        <v>1.4050122914800001</v>
      </c>
      <c r="AN7" s="36">
        <v>1577.3435424478</v>
      </c>
      <c r="AO7" s="30">
        <f t="shared" si="12"/>
        <v>3.9284198467097879E-11</v>
      </c>
      <c r="AP7" s="30">
        <f t="shared" si="13"/>
        <v>3.9282087366254917E-11</v>
      </c>
      <c r="AQ7" s="30">
        <f t="shared" si="14"/>
        <v>3.9282087159961358E-11</v>
      </c>
      <c r="AR7" s="30">
        <f t="shared" si="15"/>
        <v>3.9282087159941176E-11</v>
      </c>
      <c r="AT7" s="36"/>
      <c r="AU7" s="36"/>
      <c r="AV7" s="36"/>
      <c r="BB7" s="36"/>
      <c r="BC7" s="36"/>
      <c r="BD7" s="36"/>
      <c r="BJ7" s="36">
        <v>1.29973E-6</v>
      </c>
      <c r="BK7" s="36">
        <v>3.6715248365100002</v>
      </c>
      <c r="BL7" s="36">
        <v>9437.7629348869996</v>
      </c>
      <c r="BM7" s="30">
        <f t="shared" si="16"/>
        <v>-4.9177182495860872E-8</v>
      </c>
      <c r="BN7" s="30">
        <f t="shared" si="17"/>
        <v>-4.8941775897610575E-8</v>
      </c>
      <c r="BO7" s="30">
        <f t="shared" si="18"/>
        <v>-4.8941752894147497E-8</v>
      </c>
      <c r="BP7" s="30">
        <f t="shared" si="19"/>
        <v>-4.8941752891904951E-8</v>
      </c>
      <c r="BR7" s="36">
        <v>1.1941000000000001E-7</v>
      </c>
      <c r="BS7" s="36">
        <v>5.6046245042600003</v>
      </c>
      <c r="BT7" s="36">
        <v>1577.3435424478</v>
      </c>
      <c r="BU7" s="30">
        <f t="shared" si="20"/>
        <v>-1.1940998380895659E-7</v>
      </c>
      <c r="BV7" s="30">
        <f t="shared" si="21"/>
        <v>-1.1940998563784094E-7</v>
      </c>
      <c r="BW7" s="30">
        <f t="shared" si="22"/>
        <v>-1.1940998563801431E-7</v>
      </c>
      <c r="BX7" s="30">
        <f t="shared" si="23"/>
        <v>-1.1940998563801431E-7</v>
      </c>
      <c r="BZ7" s="36">
        <v>7.8800000000000001E-9</v>
      </c>
      <c r="CA7" s="36">
        <v>4.3651596529500001</v>
      </c>
      <c r="CB7" s="36">
        <v>10239.5838660108</v>
      </c>
      <c r="CC7" s="30">
        <f t="shared" si="24"/>
        <v>-4.2700762129296095E-9</v>
      </c>
      <c r="CD7" s="30">
        <f t="shared" si="25"/>
        <v>-4.2713784777712173E-9</v>
      </c>
      <c r="CE7" s="30">
        <f t="shared" si="26"/>
        <v>-4.2713786050173903E-9</v>
      </c>
      <c r="CF7" s="30">
        <f t="shared" si="27"/>
        <v>-4.2713786050298129E-9</v>
      </c>
      <c r="CH7" s="36">
        <v>5.7999999999999996E-10</v>
      </c>
      <c r="CI7" s="36">
        <v>5.7073117655000001</v>
      </c>
      <c r="CJ7" s="36">
        <v>10239.5838660108</v>
      </c>
      <c r="CK7" s="30">
        <f t="shared" si="28"/>
        <v>4.0353786149470447E-10</v>
      </c>
      <c r="CL7" s="30">
        <f t="shared" si="29"/>
        <v>4.0345592997660752E-10</v>
      </c>
      <c r="CM7" s="30">
        <f t="shared" si="30"/>
        <v>4.0345592196969074E-10</v>
      </c>
      <c r="CN7" s="30">
        <f t="shared" si="31"/>
        <v>4.0345592196890916E-10</v>
      </c>
      <c r="CP7" s="36"/>
      <c r="CQ7" s="36"/>
      <c r="CR7" s="36"/>
      <c r="CX7" s="36"/>
      <c r="CY7" s="36"/>
      <c r="CZ7" s="36"/>
      <c r="DF7" s="36">
        <v>3.73958E-6</v>
      </c>
      <c r="DG7" s="36">
        <v>1.4231483706300001</v>
      </c>
      <c r="DH7" s="36">
        <v>3930.2096962196001</v>
      </c>
      <c r="DI7" s="30">
        <f t="shared" si="32"/>
        <v>1.9499078033808311E-7</v>
      </c>
      <c r="DJ7" s="30">
        <f t="shared" si="33"/>
        <v>1.9470890684208421E-7</v>
      </c>
      <c r="DK7" s="30">
        <f t="shared" si="34"/>
        <v>1.9470887929802027E-7</v>
      </c>
      <c r="DL7" s="30">
        <f t="shared" si="35"/>
        <v>1.9470887929532694E-7</v>
      </c>
      <c r="DN7" s="36">
        <v>6.5989999999999997E-8</v>
      </c>
      <c r="DO7" s="36">
        <v>5.9770399983800004</v>
      </c>
      <c r="DP7" s="36">
        <v>5507.5532386674004</v>
      </c>
      <c r="DQ7" s="30">
        <f t="shared" si="36"/>
        <v>5.545889671572643E-8</v>
      </c>
      <c r="DR7" s="30">
        <f t="shared" si="37"/>
        <v>5.5462679075484054E-8</v>
      </c>
      <c r="DS7" s="30">
        <f t="shared" si="38"/>
        <v>5.5462679445057102E-8</v>
      </c>
      <c r="DT7" s="30">
        <f t="shared" si="39"/>
        <v>5.5462679445093187E-8</v>
      </c>
      <c r="DV7" s="36">
        <v>3.1E-9</v>
      </c>
      <c r="DW7" s="36">
        <v>1.38984998403</v>
      </c>
      <c r="DX7" s="36">
        <v>5507.5532386674004</v>
      </c>
      <c r="DY7" s="30">
        <f t="shared" si="40"/>
        <v>-1.9922082941124253E-9</v>
      </c>
      <c r="DZ7" s="30">
        <f t="shared" si="41"/>
        <v>-1.9919570672185314E-9</v>
      </c>
      <c r="EA7" s="30">
        <f t="shared" si="42"/>
        <v>-1.9919570426681367E-9</v>
      </c>
      <c r="EB7" s="30">
        <f t="shared" si="43"/>
        <v>-1.9919570426657403E-9</v>
      </c>
      <c r="ED7" s="36">
        <v>5.0000000000000002E-11</v>
      </c>
      <c r="EE7" s="36">
        <v>0.68781956121999999</v>
      </c>
      <c r="EF7" s="36">
        <v>8635.9420037632008</v>
      </c>
      <c r="EG7" s="30">
        <f t="shared" si="44"/>
        <v>-4.9874377322445715E-11</v>
      </c>
      <c r="EH7" s="30">
        <f t="shared" si="45"/>
        <v>-4.987378917853807E-11</v>
      </c>
      <c r="EI7" s="30">
        <f t="shared" si="46"/>
        <v>-4.9873789120998986E-11</v>
      </c>
      <c r="EJ7" s="30">
        <f t="shared" si="47"/>
        <v>-4.9873789120993383E-11</v>
      </c>
      <c r="EL7" s="36"/>
      <c r="EM7" s="36"/>
      <c r="EN7" s="36"/>
      <c r="ET7" s="36"/>
      <c r="EU7" s="36"/>
      <c r="EV7" s="36"/>
    </row>
    <row r="8" spans="1:156" s="30" customFormat="1" ht="12.75">
      <c r="A8" s="38" t="s">
        <v>124</v>
      </c>
      <c r="B8" s="38" t="s">
        <v>196</v>
      </c>
      <c r="D8" s="30" t="s">
        <v>197</v>
      </c>
      <c r="E8" s="30" t="s">
        <v>198</v>
      </c>
      <c r="F8" s="30" t="s">
        <v>199</v>
      </c>
      <c r="G8" s="2"/>
      <c r="N8" s="36">
        <v>1.6640690000000001E-5</v>
      </c>
      <c r="O8" s="36">
        <v>4.2501893503000003</v>
      </c>
      <c r="P8" s="36">
        <v>1577.3435424478</v>
      </c>
      <c r="Q8" s="30">
        <f t="shared" si="0"/>
        <v>-3.5808376420650098E-6</v>
      </c>
      <c r="R8" s="30">
        <f t="shared" si="1"/>
        <v>-3.5803453646830034E-6</v>
      </c>
      <c r="S8" s="30">
        <f t="shared" si="2"/>
        <v>-3.5803453165786577E-6</v>
      </c>
      <c r="T8" s="30">
        <f t="shared" si="3"/>
        <v>-3.580345316573952E-6</v>
      </c>
      <c r="V8" s="36">
        <v>6.9734000000000002E-7</v>
      </c>
      <c r="W8" s="36">
        <v>2.6813603497899998</v>
      </c>
      <c r="X8" s="36">
        <v>9437.7629348869996</v>
      </c>
      <c r="Y8" s="30">
        <f t="shared" si="4"/>
        <v>5.6816629720328912E-7</v>
      </c>
      <c r="Z8" s="30">
        <f t="shared" si="5"/>
        <v>5.6823956936201329E-7</v>
      </c>
      <c r="AA8" s="30">
        <f t="shared" si="6"/>
        <v>5.6823957652108578E-7</v>
      </c>
      <c r="AB8" s="30">
        <f t="shared" si="7"/>
        <v>5.6823957652178374E-7</v>
      </c>
      <c r="AD8" s="36">
        <v>6.0139999999999995E-8</v>
      </c>
      <c r="AE8" s="36">
        <v>0.99926757892999996</v>
      </c>
      <c r="AF8" s="36">
        <v>191.44826611159999</v>
      </c>
      <c r="AG8" s="30">
        <f t="shared" si="8"/>
        <v>6.0023584420305923E-8</v>
      </c>
      <c r="AH8" s="30">
        <f t="shared" si="9"/>
        <v>6.0023570668419835E-8</v>
      </c>
      <c r="AI8" s="30">
        <f t="shared" si="10"/>
        <v>6.0023570667075991E-8</v>
      </c>
      <c r="AJ8" s="30">
        <f t="shared" si="11"/>
        <v>6.0023570667075858E-8</v>
      </c>
      <c r="AL8" s="36">
        <v>6E-11</v>
      </c>
      <c r="AM8" s="36">
        <v>1.27791479726</v>
      </c>
      <c r="AN8" s="36">
        <v>10404.7338123226</v>
      </c>
      <c r="AO8" s="30">
        <f t="shared" si="12"/>
        <v>5.9439640265303605E-11</v>
      </c>
      <c r="AP8" s="30">
        <f t="shared" si="13"/>
        <v>5.9441273803649142E-11</v>
      </c>
      <c r="AQ8" s="30">
        <f t="shared" si="14"/>
        <v>5.9441273963158735E-11</v>
      </c>
      <c r="AR8" s="30">
        <f t="shared" si="15"/>
        <v>5.9441273963174296E-11</v>
      </c>
      <c r="AT8" s="36"/>
      <c r="AU8" s="36"/>
      <c r="AV8" s="36"/>
      <c r="BB8" s="36"/>
      <c r="BC8" s="36"/>
      <c r="BD8" s="36"/>
      <c r="BJ8" s="36">
        <v>1.19507E-6</v>
      </c>
      <c r="BK8" s="36">
        <v>3.7046881280399999</v>
      </c>
      <c r="BL8" s="36">
        <v>2352.8661537717999</v>
      </c>
      <c r="BM8" s="30">
        <f t="shared" si="16"/>
        <v>-1.1908735041565738E-6</v>
      </c>
      <c r="BN8" s="30">
        <f t="shared" si="17"/>
        <v>-1.1908780243803432E-6</v>
      </c>
      <c r="BO8" s="30">
        <f t="shared" si="18"/>
        <v>-1.1908780248219299E-6</v>
      </c>
      <c r="BP8" s="30">
        <f t="shared" si="19"/>
        <v>-1.1908780248219729E-6</v>
      </c>
      <c r="BR8" s="36">
        <v>1.0324E-7</v>
      </c>
      <c r="BS8" s="36">
        <v>5.2422431335499997</v>
      </c>
      <c r="BT8" s="36">
        <v>2352.8661537717999</v>
      </c>
      <c r="BU8" s="30">
        <f t="shared" si="20"/>
        <v>5.2203373224923236E-9</v>
      </c>
      <c r="BV8" s="30">
        <f t="shared" si="21"/>
        <v>5.2156782891045865E-9</v>
      </c>
      <c r="BW8" s="30">
        <f t="shared" si="22"/>
        <v>5.2156778338344118E-9</v>
      </c>
      <c r="BX8" s="30">
        <f t="shared" si="23"/>
        <v>5.2156778337899046E-9</v>
      </c>
      <c r="BZ8" s="36">
        <v>5.9200000000000002E-9</v>
      </c>
      <c r="CA8" s="36">
        <v>5.2227044032799999</v>
      </c>
      <c r="CB8" s="36">
        <v>40853.142184844</v>
      </c>
      <c r="CC8" s="30">
        <f t="shared" si="24"/>
        <v>1.1282611752009651E-9</v>
      </c>
      <c r="CD8" s="30">
        <f t="shared" si="25"/>
        <v>1.1237013091469348E-9</v>
      </c>
      <c r="CE8" s="30">
        <f t="shared" si="26"/>
        <v>1.1237008635338006E-9</v>
      </c>
      <c r="CF8" s="30">
        <f t="shared" si="27"/>
        <v>1.1237008634903536E-9</v>
      </c>
      <c r="CH8" s="36">
        <v>3.1000000000000002E-10</v>
      </c>
      <c r="CI8" s="36">
        <v>4.7252306106699997</v>
      </c>
      <c r="CJ8" s="36">
        <v>11790.629088658799</v>
      </c>
      <c r="CK8" s="30">
        <f t="shared" si="28"/>
        <v>-1.781687297032747E-10</v>
      </c>
      <c r="CL8" s="30">
        <f t="shared" si="29"/>
        <v>-1.7811128212458865E-10</v>
      </c>
      <c r="CM8" s="30">
        <f t="shared" si="30"/>
        <v>-1.7811127651049938E-10</v>
      </c>
      <c r="CN8" s="30">
        <f t="shared" si="31"/>
        <v>-1.7811127650995132E-10</v>
      </c>
      <c r="CP8" s="36"/>
      <c r="CQ8" s="36"/>
      <c r="CR8" s="36"/>
      <c r="CX8" s="36"/>
      <c r="CY8" s="36"/>
      <c r="CZ8" s="36"/>
      <c r="DF8" s="36">
        <v>2.63616E-6</v>
      </c>
      <c r="DG8" s="36">
        <v>5.5293818591999999</v>
      </c>
      <c r="DH8" s="36">
        <v>9437.7629348869996</v>
      </c>
      <c r="DI8" s="30">
        <f t="shared" si="32"/>
        <v>-2.4982378926481283E-6</v>
      </c>
      <c r="DJ8" s="30">
        <f t="shared" si="33"/>
        <v>-2.4983903751232022E-6</v>
      </c>
      <c r="DK8" s="30">
        <f t="shared" si="34"/>
        <v>-2.4983903900194239E-6</v>
      </c>
      <c r="DL8" s="30">
        <f t="shared" si="35"/>
        <v>-2.4983903900208761E-6</v>
      </c>
      <c r="DN8" s="36">
        <v>4.667E-8</v>
      </c>
      <c r="DO8" s="36">
        <v>3.8768396055099998</v>
      </c>
      <c r="DP8" s="36">
        <v>9153.9036160218002</v>
      </c>
      <c r="DQ8" s="30">
        <f t="shared" si="36"/>
        <v>-4.5262207087855212E-8</v>
      </c>
      <c r="DR8" s="30">
        <f t="shared" si="37"/>
        <v>-4.526420632210822E-8</v>
      </c>
      <c r="DS8" s="30">
        <f t="shared" si="38"/>
        <v>-4.5264206517400368E-8</v>
      </c>
      <c r="DT8" s="30">
        <f t="shared" si="39"/>
        <v>-4.5264206517419433E-8</v>
      </c>
      <c r="DV8" s="36">
        <v>3.8899999999999996E-9</v>
      </c>
      <c r="DW8" s="36">
        <v>1.95017779915</v>
      </c>
      <c r="DX8" s="36">
        <v>11015.106477334801</v>
      </c>
      <c r="DY8" s="30">
        <f t="shared" si="40"/>
        <v>-3.2825799494005774E-9</v>
      </c>
      <c r="DZ8" s="30">
        <f t="shared" si="41"/>
        <v>-3.2830214229993915E-9</v>
      </c>
      <c r="EA8" s="30">
        <f t="shared" si="42"/>
        <v>-3.2830214661319829E-9</v>
      </c>
      <c r="EB8" s="30">
        <f t="shared" si="43"/>
        <v>-3.2830214661361937E-9</v>
      </c>
      <c r="ED8" s="36"/>
      <c r="EE8" s="36"/>
      <c r="EF8" s="36"/>
      <c r="EL8" s="36"/>
      <c r="EM8" s="36"/>
      <c r="EN8" s="36"/>
      <c r="ET8" s="36"/>
      <c r="EU8" s="36"/>
      <c r="EV8" s="36"/>
    </row>
    <row r="9" spans="1:156" s="30" customFormat="1" ht="15">
      <c r="A9" s="177">
        <f>Ear_L_Deg</f>
        <v>264.97000229851483</v>
      </c>
      <c r="B9" s="177">
        <f>Ear_R_AU</f>
        <v>1.0158699707851773</v>
      </c>
      <c r="C9" s="177"/>
      <c r="D9" s="177">
        <f>x_AU</f>
        <v>-8.9068733282363602E-2</v>
      </c>
      <c r="E9" s="177">
        <f>y_AU</f>
        <v>-1.0119577848327264</v>
      </c>
      <c r="F9" s="177">
        <f>z_AU</f>
        <v>3.3157071766230258E-6</v>
      </c>
      <c r="J9" s="31"/>
      <c r="N9" s="36">
        <v>1.4383219999999999E-5</v>
      </c>
      <c r="O9" s="36">
        <v>4.1574504395799998</v>
      </c>
      <c r="P9" s="36">
        <v>9683.5945811164001</v>
      </c>
      <c r="Q9" s="30">
        <f t="shared" si="0"/>
        <v>1.0703262621294343E-5</v>
      </c>
      <c r="R9" s="30">
        <f t="shared" si="1"/>
        <v>1.0705049268958183E-5</v>
      </c>
      <c r="S9" s="30">
        <f t="shared" si="2"/>
        <v>1.0705049443527128E-5</v>
      </c>
      <c r="T9" s="30">
        <f t="shared" si="3"/>
        <v>1.0705049443544192E-5</v>
      </c>
      <c r="V9" s="36">
        <v>5.2407999999999997E-7</v>
      </c>
      <c r="W9" s="36">
        <v>3.6001308765600002</v>
      </c>
      <c r="X9" s="36">
        <v>775.52261132399997</v>
      </c>
      <c r="Y9" s="30">
        <f t="shared" si="4"/>
        <v>4.0090234785867493E-7</v>
      </c>
      <c r="Z9" s="30">
        <f t="shared" si="5"/>
        <v>4.0089732053305177E-7</v>
      </c>
      <c r="AA9" s="30">
        <f t="shared" si="6"/>
        <v>4.0089732004178907E-7</v>
      </c>
      <c r="AB9" s="30">
        <f t="shared" si="7"/>
        <v>4.0089732004174106E-7</v>
      </c>
      <c r="AD9" s="36">
        <v>3.1629999999999999E-8</v>
      </c>
      <c r="AE9" s="36">
        <v>4.3609547576200001</v>
      </c>
      <c r="AF9" s="36">
        <v>9437.7629348869996</v>
      </c>
      <c r="AG9" s="30">
        <f t="shared" si="8"/>
        <v>-2.1028790238541897E-8</v>
      </c>
      <c r="AH9" s="30">
        <f t="shared" si="9"/>
        <v>-2.1024507483167204E-8</v>
      </c>
      <c r="AI9" s="30">
        <f t="shared" si="10"/>
        <v>-2.1024507064632574E-8</v>
      </c>
      <c r="AJ9" s="30">
        <f t="shared" si="11"/>
        <v>-2.1024507064591774E-8</v>
      </c>
      <c r="AL9" s="36">
        <v>6E-11</v>
      </c>
      <c r="AM9" s="36">
        <v>5.7644706896200004</v>
      </c>
      <c r="AN9" s="36">
        <v>10239.5838660108</v>
      </c>
      <c r="AO9" s="30">
        <f t="shared" si="12"/>
        <v>4.413914365071514E-11</v>
      </c>
      <c r="AP9" s="30">
        <f t="shared" si="13"/>
        <v>4.4131150738893589E-11</v>
      </c>
      <c r="AQ9" s="30">
        <f t="shared" si="14"/>
        <v>4.413114995776174E-11</v>
      </c>
      <c r="AR9" s="30">
        <f t="shared" si="15"/>
        <v>4.4131149957685484E-11</v>
      </c>
      <c r="AT9" s="36"/>
      <c r="AU9" s="36"/>
      <c r="AV9" s="36"/>
      <c r="BB9" s="36"/>
      <c r="BC9" s="36"/>
      <c r="BD9" s="36"/>
      <c r="BJ9" s="36">
        <v>1.0797100000000001E-6</v>
      </c>
      <c r="BK9" s="36">
        <v>4.5390367764699997</v>
      </c>
      <c r="BL9" s="36">
        <v>22003.914634869801</v>
      </c>
      <c r="BM9" s="30">
        <f t="shared" si="16"/>
        <v>-3.6662777015038308E-7</v>
      </c>
      <c r="BN9" s="30">
        <f t="shared" si="17"/>
        <v>-3.661985859148852E-7</v>
      </c>
      <c r="BO9" s="30">
        <f t="shared" si="18"/>
        <v>-3.661985439728087E-7</v>
      </c>
      <c r="BP9" s="30">
        <f t="shared" si="19"/>
        <v>-3.6619854396872383E-7</v>
      </c>
      <c r="BR9" s="36">
        <v>9.2939999999999997E-8</v>
      </c>
      <c r="BS9" s="36">
        <v>6.0754563130300001</v>
      </c>
      <c r="BT9" s="36">
        <v>22003.914634869801</v>
      </c>
      <c r="BU9" s="30">
        <f t="shared" si="20"/>
        <v>-8.8450898041047114E-8</v>
      </c>
      <c r="BV9" s="30">
        <f t="shared" si="21"/>
        <v>-8.8462948648017182E-8</v>
      </c>
      <c r="BW9" s="30">
        <f t="shared" si="22"/>
        <v>-8.8462949824802451E-8</v>
      </c>
      <c r="BX9" s="30">
        <f t="shared" si="23"/>
        <v>-8.8462949824917066E-8</v>
      </c>
      <c r="BZ9" s="36">
        <v>5.1499999999999998E-9</v>
      </c>
      <c r="CA9" s="36">
        <v>6.1282121520699997</v>
      </c>
      <c r="CB9" s="36">
        <v>10988.808157535001</v>
      </c>
      <c r="CC9" s="30">
        <f t="shared" si="24"/>
        <v>-9.1102884561129891E-10</v>
      </c>
      <c r="CD9" s="30">
        <f t="shared" si="25"/>
        <v>-9.0995913018878121E-10</v>
      </c>
      <c r="CE9" s="30">
        <f t="shared" si="26"/>
        <v>-9.0995902565675166E-10</v>
      </c>
      <c r="CF9" s="30">
        <f t="shared" si="27"/>
        <v>-9.0995902564655883E-10</v>
      </c>
      <c r="CH9" s="36">
        <v>2.5999999999999998E-10</v>
      </c>
      <c r="CI9" s="36">
        <v>1.0206811337199999</v>
      </c>
      <c r="CJ9" s="36">
        <v>10988.808157535001</v>
      </c>
      <c r="CK9" s="30">
        <f t="shared" si="28"/>
        <v>-2.538851957275013E-10</v>
      </c>
      <c r="CL9" s="30">
        <f t="shared" si="29"/>
        <v>-2.5387336017737161E-10</v>
      </c>
      <c r="CM9" s="30">
        <f t="shared" si="30"/>
        <v>-2.538733590202773E-10</v>
      </c>
      <c r="CN9" s="30">
        <f t="shared" si="31"/>
        <v>-2.5387335902016445E-10</v>
      </c>
      <c r="CP9" s="36"/>
      <c r="CQ9" s="36"/>
      <c r="CR9" s="36"/>
      <c r="CX9" s="36"/>
      <c r="CY9" s="36"/>
      <c r="CZ9" s="36"/>
      <c r="DF9" s="36">
        <v>2.37455E-6</v>
      </c>
      <c r="DG9" s="36">
        <v>2.5513590397799999</v>
      </c>
      <c r="DH9" s="36">
        <v>15720.8387848784</v>
      </c>
      <c r="DI9" s="30">
        <f t="shared" si="32"/>
        <v>-2.322866035754362E-6</v>
      </c>
      <c r="DJ9" s="30">
        <f t="shared" si="33"/>
        <v>-2.3230146909108829E-6</v>
      </c>
      <c r="DK9" s="30">
        <f t="shared" si="34"/>
        <v>-2.323014705426766E-6</v>
      </c>
      <c r="DL9" s="30">
        <f t="shared" si="35"/>
        <v>-2.3230147054281852E-6</v>
      </c>
      <c r="DN9" s="36">
        <v>3.84E-8</v>
      </c>
      <c r="DO9" s="36">
        <v>5.6619692437499998</v>
      </c>
      <c r="DP9" s="36">
        <v>13367.972631106601</v>
      </c>
      <c r="DQ9" s="30">
        <f t="shared" si="36"/>
        <v>3.0398980331774865E-8</v>
      </c>
      <c r="DR9" s="30">
        <f t="shared" si="37"/>
        <v>3.040500264032531E-8</v>
      </c>
      <c r="DS9" s="30">
        <f t="shared" si="38"/>
        <v>3.0405003228713286E-8</v>
      </c>
      <c r="DT9" s="30">
        <f t="shared" si="39"/>
        <v>3.0405003228770613E-8</v>
      </c>
      <c r="DV9" s="36">
        <v>3.72E-9</v>
      </c>
      <c r="DW9" s="36">
        <v>2.3322282842300002</v>
      </c>
      <c r="DX9" s="36">
        <v>775.52261132399997</v>
      </c>
      <c r="DY9" s="30">
        <f t="shared" si="40"/>
        <v>-1.4380663304835505E-9</v>
      </c>
      <c r="DZ9" s="30">
        <f t="shared" si="41"/>
        <v>-1.4381174273308856E-9</v>
      </c>
      <c r="EA9" s="30">
        <f t="shared" si="42"/>
        <v>-1.438117432323933E-9</v>
      </c>
      <c r="EB9" s="30">
        <f t="shared" si="43"/>
        <v>-1.4381174323244205E-9</v>
      </c>
      <c r="ED9" s="36"/>
      <c r="EE9" s="36"/>
      <c r="EF9" s="36"/>
      <c r="EL9" s="36"/>
      <c r="EM9" s="36"/>
      <c r="EN9" s="36"/>
      <c r="ET9" s="36"/>
      <c r="EU9" s="36"/>
      <c r="EV9" s="36"/>
    </row>
    <row r="10" spans="1:156" s="16" customFormat="1" ht="12.75">
      <c r="A10" s="30"/>
      <c r="B10" s="30"/>
      <c r="C10" s="30"/>
      <c r="D10" s="30"/>
      <c r="E10" s="30"/>
      <c r="F10" s="30"/>
      <c r="G10" s="30"/>
      <c r="H10" s="77"/>
      <c r="I10" s="77"/>
      <c r="J10" s="77"/>
      <c r="K10" s="77"/>
      <c r="N10" s="41">
        <v>1.2005210000000001E-5</v>
      </c>
      <c r="O10" s="41">
        <v>6.1535711531899997</v>
      </c>
      <c r="P10" s="41">
        <v>30639.856638632999</v>
      </c>
      <c r="Q10" s="30">
        <f t="shared" si="0"/>
        <v>1.1199144520032494E-5</v>
      </c>
      <c r="R10" s="30">
        <f t="shared" si="1"/>
        <v>1.1196597728570198E-5</v>
      </c>
      <c r="S10" s="30">
        <f t="shared" si="2"/>
        <v>1.1196597479514239E-5</v>
      </c>
      <c r="T10" s="30">
        <f t="shared" si="3"/>
        <v>1.1196597479489987E-5</v>
      </c>
      <c r="V10" s="41">
        <v>3.8318000000000002E-7</v>
      </c>
      <c r="W10" s="41">
        <v>1.0337903802499999</v>
      </c>
      <c r="X10" s="41">
        <v>529.69096509459996</v>
      </c>
      <c r="Y10" s="30">
        <f t="shared" si="4"/>
        <v>-1.2500875529811556E-7</v>
      </c>
      <c r="Z10" s="30">
        <f t="shared" si="5"/>
        <v>-1.250124399315557E-7</v>
      </c>
      <c r="AA10" s="30">
        <f t="shared" si="6"/>
        <v>-1.250124402916089E-7</v>
      </c>
      <c r="AB10" s="30">
        <f t="shared" si="7"/>
        <v>-1.2501244029164394E-7</v>
      </c>
      <c r="AD10" s="41">
        <v>2.1249999999999998E-8</v>
      </c>
      <c r="AE10" s="41">
        <v>2.6581062575200001</v>
      </c>
      <c r="AF10" s="41">
        <v>40853.142184844</v>
      </c>
      <c r="AG10" s="30">
        <f t="shared" si="8"/>
        <v>-1.4773826283576236E-8</v>
      </c>
      <c r="AH10" s="30">
        <f t="shared" si="9"/>
        <v>-1.4761838183257145E-8</v>
      </c>
      <c r="AI10" s="30">
        <f t="shared" si="10"/>
        <v>-1.4761837011364305E-8</v>
      </c>
      <c r="AJ10" s="30">
        <f t="shared" si="11"/>
        <v>-1.4761837011250045E-8</v>
      </c>
      <c r="AL10" s="41"/>
      <c r="AM10" s="41"/>
      <c r="AN10" s="41"/>
      <c r="AT10" s="41"/>
      <c r="AU10" s="41"/>
      <c r="AV10" s="41"/>
      <c r="BB10" s="41"/>
      <c r="BC10" s="41"/>
      <c r="BD10" s="41"/>
      <c r="BJ10" s="41">
        <v>9.2029000000000004E-7</v>
      </c>
      <c r="BK10" s="41">
        <v>1.5395456270600001</v>
      </c>
      <c r="BL10" s="41">
        <v>9153.9036160218002</v>
      </c>
      <c r="BM10" s="30">
        <f t="shared" si="16"/>
        <v>4.574774639025388E-7</v>
      </c>
      <c r="BN10" s="30">
        <f t="shared" si="17"/>
        <v>4.5761783607086296E-7</v>
      </c>
      <c r="BO10" s="30">
        <f t="shared" si="18"/>
        <v>4.5761784978701211E-7</v>
      </c>
      <c r="BP10" s="30">
        <f t="shared" si="19"/>
        <v>4.57617849788351E-7</v>
      </c>
      <c r="BR10" s="41">
        <v>7.4410000000000003E-8</v>
      </c>
      <c r="BS10" s="41">
        <v>1.5025790943899999</v>
      </c>
      <c r="BT10" s="41">
        <v>11790.629088658799</v>
      </c>
      <c r="BU10" s="30">
        <f t="shared" si="20"/>
        <v>3.7695347409311734E-8</v>
      </c>
      <c r="BV10" s="30">
        <f t="shared" si="21"/>
        <v>3.7680819444957932E-8</v>
      </c>
      <c r="BW10" s="30">
        <f t="shared" si="22"/>
        <v>3.768081802522484E-8</v>
      </c>
      <c r="BX10" s="30">
        <f t="shared" si="23"/>
        <v>3.7680818025086237E-8</v>
      </c>
      <c r="BZ10" s="41">
        <v>5.38E-9</v>
      </c>
      <c r="CA10" s="41">
        <v>0.57550272341999997</v>
      </c>
      <c r="CB10" s="41">
        <v>2352.8661537717999</v>
      </c>
      <c r="CC10" s="30">
        <f t="shared" si="24"/>
        <v>5.3551065518821153E-9</v>
      </c>
      <c r="CD10" s="30">
        <f t="shared" si="25"/>
        <v>5.3551299051306621E-9</v>
      </c>
      <c r="CE10" s="30">
        <f t="shared" si="26"/>
        <v>5.3551299074121511E-9</v>
      </c>
      <c r="CF10" s="30">
        <f t="shared" si="27"/>
        <v>5.3551299074123744E-9</v>
      </c>
      <c r="CH10" s="41">
        <v>2.5000000000000002E-10</v>
      </c>
      <c r="CI10" s="41">
        <v>5.6059913044199998</v>
      </c>
      <c r="CJ10" s="41">
        <v>9437.7629348869996</v>
      </c>
      <c r="CK10" s="30">
        <f t="shared" si="28"/>
        <v>-2.3011743006675893E-10</v>
      </c>
      <c r="CL10" s="30">
        <f t="shared" si="29"/>
        <v>-2.3013513492184522E-10</v>
      </c>
      <c r="CM10" s="30">
        <f t="shared" si="30"/>
        <v>-2.3013513665155301E-10</v>
      </c>
      <c r="CN10" s="30">
        <f t="shared" si="31"/>
        <v>-2.3013513665172162E-10</v>
      </c>
      <c r="CP10" s="41"/>
      <c r="CQ10" s="41"/>
      <c r="CR10" s="41"/>
      <c r="CX10" s="41"/>
      <c r="CY10" s="41"/>
      <c r="CZ10" s="41"/>
      <c r="DF10" s="41">
        <v>2.2198299999999999E-6</v>
      </c>
      <c r="DG10" s="41">
        <v>2.0134677677199999</v>
      </c>
      <c r="DH10" s="41">
        <v>19367.1891622328</v>
      </c>
      <c r="DI10" s="30">
        <f t="shared" si="32"/>
        <v>2.7889807436208503E-7</v>
      </c>
      <c r="DJ10" s="30">
        <f t="shared" si="33"/>
        <v>2.7971715570246716E-7</v>
      </c>
      <c r="DK10" s="30">
        <f t="shared" si="34"/>
        <v>2.7971723573929226E-7</v>
      </c>
      <c r="DL10" s="30">
        <f t="shared" si="35"/>
        <v>2.7971723574708454E-7</v>
      </c>
      <c r="DN10" s="41">
        <v>2.6659999999999999E-8</v>
      </c>
      <c r="DO10" s="41">
        <v>2.8241329128500001</v>
      </c>
      <c r="DP10" s="41">
        <v>10206.171999210201</v>
      </c>
      <c r="DQ10" s="30">
        <f t="shared" si="36"/>
        <v>-2.4972939858335853E-8</v>
      </c>
      <c r="DR10" s="30">
        <f t="shared" si="37"/>
        <v>-2.497111002521054E-8</v>
      </c>
      <c r="DS10" s="30">
        <f t="shared" si="38"/>
        <v>-2.4971109846356658E-8</v>
      </c>
      <c r="DT10" s="30">
        <f t="shared" si="39"/>
        <v>-2.4971109846339211E-8</v>
      </c>
      <c r="DV10" s="41">
        <v>2.0700000000000001E-9</v>
      </c>
      <c r="DW10" s="41">
        <v>5.63406721595</v>
      </c>
      <c r="DX10" s="41">
        <v>10239.5838660108</v>
      </c>
      <c r="DY10" s="30">
        <f t="shared" si="40"/>
        <v>1.3275458033859349E-9</v>
      </c>
      <c r="DZ10" s="30">
        <f t="shared" si="41"/>
        <v>1.3272334533823689E-9</v>
      </c>
      <c r="EA10" s="30">
        <f t="shared" si="42"/>
        <v>1.3272334228577565E-9</v>
      </c>
      <c r="EB10" s="30">
        <f t="shared" si="43"/>
        <v>1.3272334228547766E-9</v>
      </c>
      <c r="ED10" s="41"/>
      <c r="EE10" s="41"/>
      <c r="EF10" s="41"/>
      <c r="EL10" s="41"/>
      <c r="EM10" s="41"/>
      <c r="EN10" s="41"/>
      <c r="ET10" s="41"/>
      <c r="EU10" s="41"/>
      <c r="EV10" s="41"/>
    </row>
    <row r="11" spans="1:156" s="30" customFormat="1" ht="12.75">
      <c r="K11" s="77"/>
      <c r="N11" s="36">
        <v>7.6137999999999998E-6</v>
      </c>
      <c r="O11" s="36">
        <v>1.9501470212000001</v>
      </c>
      <c r="P11" s="36">
        <v>529.69096509459996</v>
      </c>
      <c r="Q11" s="30">
        <f t="shared" si="0"/>
        <v>4.1981962684120005E-6</v>
      </c>
      <c r="R11" s="30">
        <f t="shared" si="1"/>
        <v>4.1981316545883647E-6</v>
      </c>
      <c r="S11" s="30">
        <f t="shared" si="2"/>
        <v>4.1981316482744303E-6</v>
      </c>
      <c r="T11" s="30">
        <f t="shared" si="3"/>
        <v>4.1981316482738162E-6</v>
      </c>
      <c r="V11" s="36">
        <v>2.9633000000000001E-7</v>
      </c>
      <c r="W11" s="36">
        <v>1.2505632235399999</v>
      </c>
      <c r="X11" s="36">
        <v>5507.5532386674004</v>
      </c>
      <c r="Y11" s="30">
        <f t="shared" si="4"/>
        <v>-1.5707046150893463E-7</v>
      </c>
      <c r="Z11" s="30">
        <f t="shared" si="5"/>
        <v>-1.570438828820215E-7</v>
      </c>
      <c r="AA11" s="30">
        <f t="shared" si="6"/>
        <v>-1.5704388028473423E-7</v>
      </c>
      <c r="AB11" s="30">
        <f t="shared" si="7"/>
        <v>-1.5704388028448068E-7</v>
      </c>
      <c r="AD11" s="36">
        <v>1.934E-8</v>
      </c>
      <c r="AE11" s="36">
        <v>3.39287946981</v>
      </c>
      <c r="AF11" s="36">
        <v>382.89653222319998</v>
      </c>
      <c r="AG11" s="30">
        <f t="shared" si="8"/>
        <v>5.7322572656913232E-9</v>
      </c>
      <c r="AH11" s="30">
        <f t="shared" si="9"/>
        <v>5.7323930897571565E-9</v>
      </c>
      <c r="AI11" s="30">
        <f t="shared" si="10"/>
        <v>5.7323931030295524E-9</v>
      </c>
      <c r="AJ11" s="30">
        <f t="shared" si="11"/>
        <v>5.7323931030308394E-9</v>
      </c>
      <c r="AL11" s="36"/>
      <c r="AM11" s="36"/>
      <c r="AN11" s="36"/>
      <c r="AT11" s="36"/>
      <c r="AU11" s="36"/>
      <c r="AV11" s="36"/>
      <c r="BB11" s="36"/>
      <c r="BC11" s="36"/>
      <c r="BD11" s="36"/>
      <c r="BJ11" s="36">
        <v>5.2982000000000002E-7</v>
      </c>
      <c r="BK11" s="36">
        <v>2.28138172277</v>
      </c>
      <c r="BL11" s="36">
        <v>5507.5532386674004</v>
      </c>
      <c r="BM11" s="30">
        <f t="shared" si="16"/>
        <v>-5.297275181723555E-7</v>
      </c>
      <c r="BN11" s="30">
        <f t="shared" si="17"/>
        <v>-5.2972856222481243E-7</v>
      </c>
      <c r="BO11" s="30">
        <f t="shared" si="18"/>
        <v>-5.2972856232654522E-7</v>
      </c>
      <c r="BP11" s="30">
        <f t="shared" si="19"/>
        <v>-5.2972856232655517E-7</v>
      </c>
      <c r="BR11" s="36">
        <v>8.0309999999999996E-8</v>
      </c>
      <c r="BS11" s="36">
        <v>0.29371105198000003</v>
      </c>
      <c r="BT11" s="36">
        <v>9153.9036160218002</v>
      </c>
      <c r="BU11" s="30">
        <f t="shared" si="20"/>
        <v>7.878337156069708E-8</v>
      </c>
      <c r="BV11" s="30">
        <f t="shared" si="21"/>
        <v>7.8780630630269451E-8</v>
      </c>
      <c r="BW11" s="30">
        <f t="shared" si="22"/>
        <v>7.8780630362313172E-8</v>
      </c>
      <c r="BX11" s="30">
        <f t="shared" si="23"/>
        <v>7.8780630362287007E-8</v>
      </c>
      <c r="BZ11" s="36">
        <v>5.4000000000000004E-9</v>
      </c>
      <c r="CA11" s="36">
        <v>3.1165783632899999</v>
      </c>
      <c r="CB11" s="36">
        <v>18073.7049386502</v>
      </c>
      <c r="CC11" s="30">
        <f t="shared" si="24"/>
        <v>-5.1667718261224648E-9</v>
      </c>
      <c r="CD11" s="30">
        <f t="shared" si="25"/>
        <v>-5.1673164124588744E-9</v>
      </c>
      <c r="CE11" s="30">
        <f t="shared" si="26"/>
        <v>-5.1673164656441518E-9</v>
      </c>
      <c r="CF11" s="30">
        <f t="shared" si="27"/>
        <v>-5.1673164656493217E-9</v>
      </c>
      <c r="CH11" s="36">
        <v>1.7000000000000001E-10</v>
      </c>
      <c r="CI11" s="36">
        <v>2.0529362186400002</v>
      </c>
      <c r="CJ11" s="36">
        <v>2352.8661537717999</v>
      </c>
      <c r="CK11" s="30">
        <f t="shared" si="28"/>
        <v>-4.8830329991048348E-13</v>
      </c>
      <c r="CL11" s="30">
        <f t="shared" si="29"/>
        <v>-4.8062172258439735E-13</v>
      </c>
      <c r="CM11" s="30">
        <f t="shared" si="30"/>
        <v>-4.806209719588956E-13</v>
      </c>
      <c r="CN11" s="30">
        <f t="shared" si="31"/>
        <v>-4.8062097188521271E-13</v>
      </c>
      <c r="CP11" s="36"/>
      <c r="CQ11" s="36"/>
      <c r="CR11" s="36"/>
      <c r="CX11" s="36"/>
      <c r="CY11" s="36"/>
      <c r="CZ11" s="36"/>
      <c r="DF11" s="36">
        <v>1.19467E-6</v>
      </c>
      <c r="DG11" s="36">
        <v>3.01975365264</v>
      </c>
      <c r="DH11" s="36">
        <v>10404.7338123226</v>
      </c>
      <c r="DI11" s="30">
        <f t="shared" si="32"/>
        <v>-3.6196216654345725E-7</v>
      </c>
      <c r="DJ11" s="30">
        <f t="shared" si="33"/>
        <v>-3.6173466197737297E-7</v>
      </c>
      <c r="DK11" s="30">
        <f t="shared" si="34"/>
        <v>-3.6173463974545145E-7</v>
      </c>
      <c r="DL11" s="30">
        <f t="shared" si="35"/>
        <v>-3.6173463974328337E-7</v>
      </c>
      <c r="DN11" s="36">
        <v>2.194E-8</v>
      </c>
      <c r="DO11" s="36">
        <v>2.0531441962599999</v>
      </c>
      <c r="DP11" s="36">
        <v>775.52261132399997</v>
      </c>
      <c r="DQ11" s="30">
        <f t="shared" si="36"/>
        <v>-1.3727389559687506E-8</v>
      </c>
      <c r="DR11" s="30">
        <f t="shared" si="37"/>
        <v>-1.3727644462232298E-8</v>
      </c>
      <c r="DS11" s="30">
        <f t="shared" si="38"/>
        <v>-1.3727644487140622E-8</v>
      </c>
      <c r="DT11" s="30">
        <f t="shared" si="39"/>
        <v>-1.3727644487143054E-8</v>
      </c>
      <c r="DV11" s="36">
        <v>1.68E-9</v>
      </c>
      <c r="DW11" s="36">
        <v>1.1076519729600001</v>
      </c>
      <c r="DX11" s="36">
        <v>13367.972631106601</v>
      </c>
      <c r="DY11" s="30">
        <f t="shared" si="40"/>
        <v>-1.2230159978426232E-9</v>
      </c>
      <c r="DZ11" s="30">
        <f t="shared" si="41"/>
        <v>-1.222720260631484E-9</v>
      </c>
      <c r="EA11" s="30">
        <f t="shared" si="42"/>
        <v>-1.2227202317287981E-9</v>
      </c>
      <c r="EB11" s="30">
        <f t="shared" si="43"/>
        <v>-1.2227202317259817E-9</v>
      </c>
      <c r="ED11" s="36"/>
      <c r="EE11" s="36"/>
      <c r="EF11" s="36"/>
      <c r="EL11" s="36"/>
      <c r="EM11" s="36"/>
      <c r="EN11" s="36"/>
      <c r="ET11" s="36"/>
      <c r="EU11" s="36"/>
      <c r="EV11" s="36"/>
    </row>
    <row r="12" spans="1:156" s="30" customFormat="1" ht="12.75">
      <c r="K12" s="77"/>
      <c r="N12" s="36">
        <v>7.0767600000000003E-6</v>
      </c>
      <c r="O12" s="36">
        <v>1.06466707214</v>
      </c>
      <c r="P12" s="36">
        <v>775.52261132399997</v>
      </c>
      <c r="Q12" s="30">
        <f t="shared" si="0"/>
        <v>-7.0457287601944037E-6</v>
      </c>
      <c r="R12" s="30">
        <f t="shared" si="1"/>
        <v>-7.0457188998951971E-6</v>
      </c>
      <c r="S12" s="30">
        <f t="shared" si="2"/>
        <v>-7.0457188989315964E-6</v>
      </c>
      <c r="T12" s="30">
        <f t="shared" si="3"/>
        <v>-7.0457188989315015E-6</v>
      </c>
      <c r="V12" s="36">
        <v>2.5055999999999999E-7</v>
      </c>
      <c r="W12" s="36">
        <v>6.1066479285500002</v>
      </c>
      <c r="X12" s="36">
        <v>10404.7338123226</v>
      </c>
      <c r="Y12" s="30">
        <f t="shared" si="4"/>
        <v>6.2746830102764768E-8</v>
      </c>
      <c r="Z12" s="30">
        <f t="shared" si="5"/>
        <v>6.2698357518559269E-8</v>
      </c>
      <c r="AA12" s="30">
        <f t="shared" si="6"/>
        <v>6.2698352781809044E-8</v>
      </c>
      <c r="AB12" s="30">
        <f t="shared" si="7"/>
        <v>6.2698352781347094E-8</v>
      </c>
      <c r="AD12" s="36">
        <v>1.46E-8</v>
      </c>
      <c r="AE12" s="36">
        <v>6.04899046273</v>
      </c>
      <c r="AF12" s="36">
        <v>529.69096509459996</v>
      </c>
      <c r="AG12" s="30">
        <f t="shared" si="8"/>
        <v>-1.4593642290359352E-8</v>
      </c>
      <c r="AH12" s="30">
        <f t="shared" si="9"/>
        <v>-1.4593637907092642E-8</v>
      </c>
      <c r="AI12" s="30">
        <f t="shared" si="10"/>
        <v>-1.4593637906664245E-8</v>
      </c>
      <c r="AJ12" s="30">
        <f t="shared" si="11"/>
        <v>-1.4593637906664204E-8</v>
      </c>
      <c r="AL12" s="36"/>
      <c r="AM12" s="36"/>
      <c r="AN12" s="36"/>
      <c r="AT12" s="36"/>
      <c r="AU12" s="36"/>
      <c r="AV12" s="36"/>
      <c r="BB12" s="36"/>
      <c r="BC12" s="36"/>
      <c r="BD12" s="36"/>
      <c r="BJ12" s="36">
        <v>4.5616999999999999E-7</v>
      </c>
      <c r="BK12" s="36">
        <v>0.72319641722000005</v>
      </c>
      <c r="BL12" s="36">
        <v>10239.5838660108</v>
      </c>
      <c r="BM12" s="30">
        <f t="shared" si="16"/>
        <v>4.0081919787007416E-7</v>
      </c>
      <c r="BN12" s="30">
        <f t="shared" si="17"/>
        <v>4.0086201912315914E-7</v>
      </c>
      <c r="BO12" s="30">
        <f t="shared" si="18"/>
        <v>4.0086202330679336E-7</v>
      </c>
      <c r="BP12" s="30">
        <f t="shared" si="19"/>
        <v>4.0086202330720173E-7</v>
      </c>
      <c r="BR12" s="36">
        <v>7.5139999999999997E-8</v>
      </c>
      <c r="BS12" s="36">
        <v>5.0808188598999999</v>
      </c>
      <c r="BT12" s="36">
        <v>10186.9872264112</v>
      </c>
      <c r="BU12" s="30">
        <f t="shared" si="20"/>
        <v>3.1637749806741593E-8</v>
      </c>
      <c r="BV12" s="30">
        <f t="shared" si="21"/>
        <v>3.1624415582684383E-8</v>
      </c>
      <c r="BW12" s="30">
        <f t="shared" si="22"/>
        <v>3.162441427963616E-8</v>
      </c>
      <c r="BX12" s="30">
        <f t="shared" si="23"/>
        <v>3.1624414279509271E-8</v>
      </c>
      <c r="BZ12" s="36">
        <v>4.5399999999999996E-9</v>
      </c>
      <c r="CA12" s="36">
        <v>2.7930686762899999</v>
      </c>
      <c r="CB12" s="36">
        <v>10404.7338123226</v>
      </c>
      <c r="CC12" s="30">
        <f t="shared" si="24"/>
        <v>-3.6794450496049089E-10</v>
      </c>
      <c r="CD12" s="30">
        <f t="shared" si="25"/>
        <v>-3.6704030312201036E-10</v>
      </c>
      <c r="CE12" s="30">
        <f t="shared" si="26"/>
        <v>-3.6704021476479893E-10</v>
      </c>
      <c r="CF12" s="30">
        <f t="shared" si="27"/>
        <v>-3.6704021475618193E-10</v>
      </c>
      <c r="CH12" s="36">
        <v>1.0999999999999999E-10</v>
      </c>
      <c r="CI12" s="36">
        <v>4.3305689225600004</v>
      </c>
      <c r="CJ12" s="36">
        <v>10404.7338123226</v>
      </c>
      <c r="CK12" s="30">
        <f t="shared" si="28"/>
        <v>-1.0987415818519594E-10</v>
      </c>
      <c r="CL12" s="30">
        <f t="shared" si="29"/>
        <v>-1.0987520707363791E-10</v>
      </c>
      <c r="CM12" s="30">
        <f t="shared" si="30"/>
        <v>-1.0987520717591847E-10</v>
      </c>
      <c r="CN12" s="30">
        <f t="shared" si="31"/>
        <v>-1.0987520717592844E-10</v>
      </c>
      <c r="CP12" s="36"/>
      <c r="CQ12" s="36"/>
      <c r="CR12" s="36"/>
      <c r="CX12" s="36"/>
      <c r="CY12" s="36"/>
      <c r="CZ12" s="36"/>
      <c r="DF12" s="36">
        <v>1.2589600000000001E-6</v>
      </c>
      <c r="DG12" s="36">
        <v>2.72769833559</v>
      </c>
      <c r="DH12" s="36">
        <v>1577.3435424478</v>
      </c>
      <c r="DI12" s="30">
        <f t="shared" si="32"/>
        <v>1.2149510949208056E-6</v>
      </c>
      <c r="DJ12" s="30">
        <f t="shared" si="33"/>
        <v>1.2149610896360049E-6</v>
      </c>
      <c r="DK12" s="30">
        <f t="shared" si="34"/>
        <v>1.2149610906126103E-6</v>
      </c>
      <c r="DL12" s="30">
        <f t="shared" si="35"/>
        <v>1.2149610906127058E-6</v>
      </c>
      <c r="DN12" s="36">
        <v>2.0940000000000001E-8</v>
      </c>
      <c r="DO12" s="36">
        <v>2.5513728501499999</v>
      </c>
      <c r="DP12" s="36">
        <v>18837.498197138098</v>
      </c>
      <c r="DQ12" s="30">
        <f t="shared" si="36"/>
        <v>4.3088211679777755E-9</v>
      </c>
      <c r="DR12" s="30">
        <f t="shared" si="37"/>
        <v>4.3014075905377213E-9</v>
      </c>
      <c r="DS12" s="30">
        <f t="shared" si="38"/>
        <v>4.3014068660727411E-9</v>
      </c>
      <c r="DT12" s="30">
        <f t="shared" si="39"/>
        <v>4.3014068660019725E-9</v>
      </c>
      <c r="DV12" s="36">
        <v>1.75E-9</v>
      </c>
      <c r="DW12" s="36">
        <v>6.1667465295000001</v>
      </c>
      <c r="DX12" s="36">
        <v>30639.856638632999</v>
      </c>
      <c r="DY12" s="30">
        <f t="shared" si="40"/>
        <v>1.6406640451145384E-9</v>
      </c>
      <c r="DZ12" s="30">
        <f t="shared" si="41"/>
        <v>1.640305485988888E-9</v>
      </c>
      <c r="EA12" s="30">
        <f t="shared" si="42"/>
        <v>1.6403054509235739E-9</v>
      </c>
      <c r="EB12" s="30">
        <f t="shared" si="43"/>
        <v>1.6403054509201593E-9</v>
      </c>
      <c r="ED12" s="36"/>
      <c r="EE12" s="36"/>
      <c r="EF12" s="36"/>
      <c r="EL12" s="36"/>
      <c r="EM12" s="36"/>
      <c r="EN12" s="36"/>
      <c r="ET12" s="36"/>
      <c r="EU12" s="36"/>
      <c r="EV12" s="36"/>
    </row>
    <row r="13" spans="1:156" s="30" customFormat="1" ht="12.75">
      <c r="H13" s="77"/>
      <c r="I13" s="77"/>
      <c r="J13" s="77"/>
      <c r="K13" s="77"/>
      <c r="N13" s="36">
        <v>5.8483600000000004E-6</v>
      </c>
      <c r="O13" s="36">
        <v>3.9983988476199999</v>
      </c>
      <c r="P13" s="36">
        <v>191.44826611159999</v>
      </c>
      <c r="Q13" s="30">
        <f t="shared" si="0"/>
        <v>-5.7262666901438607E-6</v>
      </c>
      <c r="R13" s="30">
        <f t="shared" si="1"/>
        <v>-5.7262623193458198E-6</v>
      </c>
      <c r="S13" s="30">
        <f t="shared" si="2"/>
        <v>-5.7262623189187119E-6</v>
      </c>
      <c r="T13" s="30">
        <f t="shared" si="3"/>
        <v>-5.7262623189186712E-6</v>
      </c>
      <c r="V13" s="36">
        <v>1.7772000000000001E-7</v>
      </c>
      <c r="W13" s="36">
        <v>6.1936979890100003</v>
      </c>
      <c r="X13" s="36">
        <v>1109.3785520934</v>
      </c>
      <c r="Y13" s="30">
        <f t="shared" si="4"/>
        <v>1.7755825253373806E-7</v>
      </c>
      <c r="Z13" s="30">
        <f t="shared" si="5"/>
        <v>1.7755841399950922E-7</v>
      </c>
      <c r="AA13" s="30">
        <f t="shared" si="6"/>
        <v>1.7755841401528336E-7</v>
      </c>
      <c r="AB13" s="30">
        <f t="shared" si="7"/>
        <v>1.775584140152849E-7</v>
      </c>
      <c r="AD13" s="36">
        <v>1.3459999999999999E-8</v>
      </c>
      <c r="AE13" s="36">
        <v>2.9463310621900001</v>
      </c>
      <c r="AF13" s="36">
        <v>5507.5532386674004</v>
      </c>
      <c r="AG13" s="30">
        <f t="shared" si="8"/>
        <v>-1.0435303151354451E-8</v>
      </c>
      <c r="AH13" s="30">
        <f t="shared" si="9"/>
        <v>-1.0436202304640634E-8</v>
      </c>
      <c r="AI13" s="30">
        <f t="shared" si="10"/>
        <v>-1.0436202392498091E-8</v>
      </c>
      <c r="AJ13" s="30">
        <f t="shared" si="11"/>
        <v>-1.0436202392506667E-8</v>
      </c>
      <c r="AL13" s="36"/>
      <c r="AM13" s="36"/>
      <c r="AN13" s="36"/>
      <c r="AT13" s="36"/>
      <c r="AU13" s="36"/>
      <c r="AV13" s="36"/>
      <c r="BB13" s="36"/>
      <c r="BC13" s="36"/>
      <c r="BD13" s="36"/>
      <c r="BJ13" s="36">
        <v>3.8855000000000002E-7</v>
      </c>
      <c r="BK13" s="36">
        <v>2.9343786514699999</v>
      </c>
      <c r="BL13" s="36">
        <v>10186.9872264112</v>
      </c>
      <c r="BM13" s="30">
        <f t="shared" si="16"/>
        <v>-3.8469180265561738E-7</v>
      </c>
      <c r="BN13" s="30">
        <f t="shared" si="17"/>
        <v>-3.8468110962602567E-7</v>
      </c>
      <c r="BO13" s="30">
        <f t="shared" si="18"/>
        <v>-3.8468110858040844E-7</v>
      </c>
      <c r="BP13" s="30">
        <f t="shared" si="19"/>
        <v>-3.8468110858030664E-7</v>
      </c>
      <c r="BR13" s="36">
        <v>4.6690000000000003E-8</v>
      </c>
      <c r="BS13" s="36">
        <v>3.8780163501499998</v>
      </c>
      <c r="BT13" s="36">
        <v>10239.5838660108</v>
      </c>
      <c r="BU13" s="30">
        <f t="shared" si="20"/>
        <v>-4.0726282806920459E-8</v>
      </c>
      <c r="BV13" s="30">
        <f t="shared" si="21"/>
        <v>-4.0730771985126845E-8</v>
      </c>
      <c r="BW13" s="30">
        <f t="shared" si="22"/>
        <v>-4.0730772423721769E-8</v>
      </c>
      <c r="BX13" s="30">
        <f t="shared" si="23"/>
        <v>-4.0730772423764591E-8</v>
      </c>
      <c r="BZ13" s="36">
        <v>3.7399999999999999E-9</v>
      </c>
      <c r="CA13" s="36">
        <v>6.1046848244599996</v>
      </c>
      <c r="CB13" s="36">
        <v>9437.7629348869996</v>
      </c>
      <c r="CC13" s="30">
        <f t="shared" si="24"/>
        <v>-2.3242084810716485E-9</v>
      </c>
      <c r="CD13" s="30">
        <f t="shared" si="25"/>
        <v>-2.3247395251656394E-9</v>
      </c>
      <c r="CE13" s="30">
        <f t="shared" si="26"/>
        <v>-2.3247395770542996E-9</v>
      </c>
      <c r="CF13" s="30">
        <f t="shared" si="27"/>
        <v>-2.3247395770593582E-9</v>
      </c>
      <c r="CH13" s="36">
        <v>8.9999999999999999E-11</v>
      </c>
      <c r="CI13" s="36">
        <v>1.3628391506799999</v>
      </c>
      <c r="CJ13" s="36">
        <v>19651.048481098002</v>
      </c>
      <c r="CK13" s="30">
        <f t="shared" si="28"/>
        <v>6.4002260831090835E-11</v>
      </c>
      <c r="CL13" s="30">
        <f t="shared" si="29"/>
        <v>6.3978376891378928E-11</v>
      </c>
      <c r="CM13" s="30">
        <f t="shared" si="30"/>
        <v>6.3978374557051213E-11</v>
      </c>
      <c r="CN13" s="30">
        <f t="shared" si="31"/>
        <v>6.3978374556823635E-11</v>
      </c>
      <c r="CP13" s="36"/>
      <c r="CQ13" s="36"/>
      <c r="CR13" s="36"/>
      <c r="CX13" s="36"/>
      <c r="CY13" s="36"/>
      <c r="CZ13" s="36"/>
      <c r="DF13" s="36">
        <v>7.6178000000000004E-7</v>
      </c>
      <c r="DG13" s="36">
        <v>1.59577224486</v>
      </c>
      <c r="DH13" s="36">
        <v>9153.9036160218002</v>
      </c>
      <c r="DI13" s="30">
        <f t="shared" si="32"/>
        <v>3.4093779230775319E-7</v>
      </c>
      <c r="DJ13" s="30">
        <f t="shared" si="33"/>
        <v>3.410575449460061E-7</v>
      </c>
      <c r="DK13" s="30">
        <f t="shared" si="34"/>
        <v>3.4105755664743894E-7</v>
      </c>
      <c r="DL13" s="30">
        <f t="shared" si="35"/>
        <v>3.4105755664858121E-7</v>
      </c>
      <c r="DN13" s="36">
        <v>1.782E-8</v>
      </c>
      <c r="DO13" s="36">
        <v>2.6480855864400001</v>
      </c>
      <c r="DP13" s="36">
        <v>30639.856638632999</v>
      </c>
      <c r="DQ13" s="30">
        <f t="shared" si="36"/>
        <v>-1.3250146660715368E-8</v>
      </c>
      <c r="DR13" s="30">
        <f t="shared" si="37"/>
        <v>-1.324313279294751E-8</v>
      </c>
      <c r="DS13" s="30">
        <f t="shared" si="38"/>
        <v>-1.3243132107344645E-8</v>
      </c>
      <c r="DT13" s="30">
        <f t="shared" si="39"/>
        <v>-1.3243132107277883E-8</v>
      </c>
      <c r="DV13" s="36">
        <v>1.68E-9</v>
      </c>
      <c r="DW13" s="36">
        <v>3.64495311632</v>
      </c>
      <c r="DX13" s="36">
        <v>7084.8967811151997</v>
      </c>
      <c r="DY13" s="30">
        <f t="shared" si="40"/>
        <v>-7.9145373963620504E-10</v>
      </c>
      <c r="DZ13" s="30">
        <f t="shared" si="41"/>
        <v>-7.9125210200037189E-10</v>
      </c>
      <c r="EA13" s="30">
        <f t="shared" si="42"/>
        <v>-7.9125208229609259E-10</v>
      </c>
      <c r="EB13" s="30">
        <f t="shared" si="43"/>
        <v>-7.9125208229417612E-10</v>
      </c>
      <c r="ED13" s="36"/>
      <c r="EE13" s="36"/>
      <c r="EF13" s="36"/>
      <c r="EL13" s="36"/>
      <c r="EM13" s="36"/>
      <c r="EN13" s="36"/>
      <c r="ET13" s="36"/>
      <c r="EU13" s="36"/>
      <c r="EV13" s="36"/>
    </row>
    <row r="14" spans="1:156" s="30" customFormat="1" ht="12.75">
      <c r="H14" s="77"/>
      <c r="I14" s="77"/>
      <c r="J14" s="77"/>
      <c r="K14" s="77"/>
      <c r="N14" s="36">
        <v>7.6931400000000003E-6</v>
      </c>
      <c r="O14" s="36">
        <v>0.81629615910999997</v>
      </c>
      <c r="P14" s="36">
        <v>9437.7629348869996</v>
      </c>
      <c r="Q14" s="30">
        <f t="shared" si="0"/>
        <v>2.4507231385371497E-6</v>
      </c>
      <c r="R14" s="30">
        <f t="shared" si="1"/>
        <v>2.4494013688694557E-6</v>
      </c>
      <c r="S14" s="30">
        <f t="shared" si="2"/>
        <v>2.4494012397052703E-6</v>
      </c>
      <c r="T14" s="30">
        <f t="shared" si="3"/>
        <v>2.4494012396926783E-6</v>
      </c>
      <c r="V14" s="36">
        <v>1.6509999999999999E-7</v>
      </c>
      <c r="W14" s="36">
        <v>2.6433045264000001</v>
      </c>
      <c r="X14" s="36">
        <v>7.1135470007999997</v>
      </c>
      <c r="Y14" s="30">
        <f t="shared" si="4"/>
        <v>-1.418000493390332E-7</v>
      </c>
      <c r="Z14" s="30">
        <f t="shared" si="5"/>
        <v>-1.4180003778673843E-7</v>
      </c>
      <c r="AA14" s="30">
        <f t="shared" si="6"/>
        <v>-1.4180003778560955E-7</v>
      </c>
      <c r="AB14" s="30">
        <f t="shared" si="7"/>
        <v>-1.4180003778560947E-7</v>
      </c>
      <c r="AD14" s="36">
        <v>1.0250000000000001E-8</v>
      </c>
      <c r="AE14" s="36">
        <v>1.4059890498100001</v>
      </c>
      <c r="AF14" s="36">
        <v>10404.7338123226</v>
      </c>
      <c r="AG14" s="30">
        <f t="shared" si="8"/>
        <v>9.8925987493749674E-9</v>
      </c>
      <c r="AH14" s="30">
        <f t="shared" si="9"/>
        <v>9.893134685180144E-9</v>
      </c>
      <c r="AI14" s="30">
        <f t="shared" si="10"/>
        <v>9.8931347375312387E-9</v>
      </c>
      <c r="AJ14" s="30">
        <f t="shared" si="11"/>
        <v>9.893134737536344E-9</v>
      </c>
      <c r="AL14" s="36"/>
      <c r="AM14" s="36"/>
      <c r="AN14" s="36"/>
      <c r="AT14" s="36"/>
      <c r="AU14" s="36"/>
      <c r="AV14" s="36"/>
      <c r="BB14" s="36"/>
      <c r="BC14" s="36"/>
      <c r="BD14" s="36"/>
      <c r="BJ14" s="36">
        <v>4.3491000000000002E-7</v>
      </c>
      <c r="BK14" s="36">
        <v>6.1401577669899998</v>
      </c>
      <c r="BL14" s="36">
        <v>11790.629088658799</v>
      </c>
      <c r="BM14" s="30">
        <f t="shared" si="16"/>
        <v>-3.903919488067764E-7</v>
      </c>
      <c r="BN14" s="30">
        <f t="shared" si="17"/>
        <v>-3.9043534157459389E-7</v>
      </c>
      <c r="BO14" s="30">
        <f t="shared" si="18"/>
        <v>-3.9043534581385546E-7</v>
      </c>
      <c r="BP14" s="30">
        <f t="shared" si="19"/>
        <v>-3.9043534581426929E-7</v>
      </c>
      <c r="BR14" s="36">
        <v>4.3989999999999999E-8</v>
      </c>
      <c r="BS14" s="36">
        <v>3.5887273659300001</v>
      </c>
      <c r="BT14" s="36">
        <v>40853.142184844</v>
      </c>
      <c r="BU14" s="30">
        <f t="shared" si="20"/>
        <v>-4.3626878483017248E-8</v>
      </c>
      <c r="BV14" s="30">
        <f t="shared" si="21"/>
        <v>-4.3631290443500339E-8</v>
      </c>
      <c r="BW14" s="30">
        <f t="shared" si="22"/>
        <v>-4.363129087331435E-8</v>
      </c>
      <c r="BX14" s="30">
        <f t="shared" si="23"/>
        <v>-4.3631290873356258E-8</v>
      </c>
      <c r="BZ14" s="36">
        <v>4.3100000000000002E-9</v>
      </c>
      <c r="CA14" s="36">
        <v>4.0077843118400001</v>
      </c>
      <c r="CB14" s="36">
        <v>1577.3435424478</v>
      </c>
      <c r="CC14" s="30">
        <f t="shared" si="24"/>
        <v>1.0999267092502291E-10</v>
      </c>
      <c r="CD14" s="30">
        <f t="shared" si="25"/>
        <v>1.1012318818546016E-10</v>
      </c>
      <c r="CE14" s="30">
        <f t="shared" si="26"/>
        <v>1.1012320093929423E-10</v>
      </c>
      <c r="CF14" s="30">
        <f t="shared" si="27"/>
        <v>1.1012320094054176E-10</v>
      </c>
      <c r="CH14" s="36">
        <v>7.0000000000000004E-11</v>
      </c>
      <c r="CI14" s="36">
        <v>4.6959278189899996</v>
      </c>
      <c r="CJ14" s="36">
        <v>18073.7049386502</v>
      </c>
      <c r="CK14" s="30">
        <f t="shared" si="28"/>
        <v>2.0922180799275822E-11</v>
      </c>
      <c r="CL14" s="30">
        <f t="shared" si="29"/>
        <v>2.0898993276049283E-11</v>
      </c>
      <c r="CM14" s="30">
        <f t="shared" si="30"/>
        <v>2.0898991010095971E-11</v>
      </c>
      <c r="CN14" s="30">
        <f t="shared" si="31"/>
        <v>2.0898991009875712E-11</v>
      </c>
      <c r="CP14" s="36"/>
      <c r="CQ14" s="36"/>
      <c r="CR14" s="36"/>
      <c r="CX14" s="36"/>
      <c r="CY14" s="36"/>
      <c r="CZ14" s="36"/>
      <c r="DF14" s="36">
        <v>8.5336000000000001E-7</v>
      </c>
      <c r="DG14" s="36">
        <v>3.9860795375400002</v>
      </c>
      <c r="DH14" s="36">
        <v>19651.048481098002</v>
      </c>
      <c r="DI14" s="30">
        <f t="shared" si="32"/>
        <v>-2.2988763835321452E-7</v>
      </c>
      <c r="DJ14" s="30">
        <f t="shared" si="33"/>
        <v>-2.29577477384022E-7</v>
      </c>
      <c r="DK14" s="30">
        <f t="shared" si="34"/>
        <v>-2.2957744707421157E-7</v>
      </c>
      <c r="DL14" s="30">
        <f t="shared" si="35"/>
        <v>-2.2957744707126824E-7</v>
      </c>
      <c r="DN14" s="36">
        <v>1.845E-8</v>
      </c>
      <c r="DO14" s="36">
        <v>1.8761293664100001</v>
      </c>
      <c r="DP14" s="36">
        <v>11015.106477334801</v>
      </c>
      <c r="DQ14" s="30">
        <f t="shared" si="36"/>
        <v>-1.6258783824608492E-8</v>
      </c>
      <c r="DR14" s="30">
        <f t="shared" si="37"/>
        <v>-1.6260628293715411E-8</v>
      </c>
      <c r="DS14" s="30">
        <f t="shared" si="38"/>
        <v>-1.6260628473917074E-8</v>
      </c>
      <c r="DT14" s="30">
        <f t="shared" si="39"/>
        <v>-1.6260628473934664E-8</v>
      </c>
      <c r="DV14" s="36">
        <v>1.2E-9</v>
      </c>
      <c r="DW14" s="36">
        <v>5.8581584378900002</v>
      </c>
      <c r="DX14" s="36">
        <v>9153.9036160218002</v>
      </c>
      <c r="DY14" s="30">
        <f t="shared" si="40"/>
        <v>7.3266977489831577E-10</v>
      </c>
      <c r="DZ14" s="30">
        <f t="shared" si="41"/>
        <v>7.3250269178819439E-10</v>
      </c>
      <c r="EA14" s="30">
        <f t="shared" si="42"/>
        <v>7.3250267546011728E-10</v>
      </c>
      <c r="EB14" s="30">
        <f t="shared" si="43"/>
        <v>7.3250267545852341E-10</v>
      </c>
      <c r="ED14" s="36"/>
      <c r="EE14" s="36"/>
      <c r="EF14" s="36"/>
      <c r="EL14" s="36"/>
      <c r="EM14" s="36"/>
      <c r="EN14" s="36"/>
      <c r="ET14" s="36"/>
      <c r="EU14" s="36"/>
      <c r="EV14" s="36"/>
    </row>
    <row r="15" spans="1:156" s="30" customFormat="1" ht="12.75">
      <c r="N15" s="36">
        <v>4.9991500000000002E-6</v>
      </c>
      <c r="O15" s="36">
        <v>4.1234021007399999</v>
      </c>
      <c r="P15" s="36">
        <v>15720.8387848784</v>
      </c>
      <c r="Q15" s="30">
        <f t="shared" si="0"/>
        <v>1.0434388834241E-6</v>
      </c>
      <c r="R15" s="30">
        <f t="shared" si="1"/>
        <v>1.041962770667899E-6</v>
      </c>
      <c r="S15" s="30">
        <f t="shared" si="2"/>
        <v>1.0419626264210174E-6</v>
      </c>
      <c r="T15" s="30">
        <f t="shared" si="3"/>
        <v>1.0419626264069124E-6</v>
      </c>
      <c r="V15" s="36">
        <v>1.423E-7</v>
      </c>
      <c r="W15" s="36">
        <v>5.4513823394100003</v>
      </c>
      <c r="X15" s="36">
        <v>9153.9036160218002</v>
      </c>
      <c r="Y15" s="30">
        <f t="shared" si="4"/>
        <v>3.5204074489731593E-8</v>
      </c>
      <c r="Z15" s="30">
        <f t="shared" si="5"/>
        <v>3.5179835598839745E-8</v>
      </c>
      <c r="AA15" s="30">
        <f t="shared" si="6"/>
        <v>3.5179833230218868E-8</v>
      </c>
      <c r="AB15" s="30">
        <f t="shared" si="7"/>
        <v>3.5179833229987654E-8</v>
      </c>
      <c r="AD15" s="36">
        <v>1.221E-8</v>
      </c>
      <c r="AE15" s="36">
        <v>3.7333913938499999</v>
      </c>
      <c r="AF15" s="36">
        <v>3154.6870848956</v>
      </c>
      <c r="AG15" s="30">
        <f t="shared" si="8"/>
        <v>4.5194752591391322E-9</v>
      </c>
      <c r="AH15" s="30">
        <f t="shared" si="9"/>
        <v>4.5187880535197065E-9</v>
      </c>
      <c r="AI15" s="30">
        <f t="shared" si="10"/>
        <v>4.5187879863667831E-9</v>
      </c>
      <c r="AJ15" s="30">
        <f t="shared" si="11"/>
        <v>4.5187879863602136E-9</v>
      </c>
      <c r="AL15" s="36"/>
      <c r="AM15" s="36"/>
      <c r="AN15" s="36"/>
      <c r="AT15" s="36"/>
      <c r="AU15" s="36"/>
      <c r="AV15" s="36"/>
      <c r="BB15" s="36"/>
      <c r="BC15" s="36"/>
      <c r="BD15" s="36"/>
      <c r="BJ15" s="36">
        <v>4.1699999999999999E-7</v>
      </c>
      <c r="BK15" s="36">
        <v>5.9912684524599999</v>
      </c>
      <c r="BL15" s="36">
        <v>19896.8801273274</v>
      </c>
      <c r="BM15" s="30">
        <f t="shared" si="16"/>
        <v>-3.3047778953073523E-7</v>
      </c>
      <c r="BN15" s="30">
        <f t="shared" si="17"/>
        <v>-3.3038059053860183E-7</v>
      </c>
      <c r="BO15" s="30">
        <f t="shared" si="18"/>
        <v>-3.3038058103818977E-7</v>
      </c>
      <c r="BP15" s="30">
        <f t="shared" si="19"/>
        <v>-3.3038058103726052E-7</v>
      </c>
      <c r="BR15" s="36">
        <v>3.9750000000000002E-8</v>
      </c>
      <c r="BS15" s="36">
        <v>1.28397121206</v>
      </c>
      <c r="BT15" s="36">
        <v>10404.7338123226</v>
      </c>
      <c r="BU15" s="30">
        <f t="shared" si="20"/>
        <v>3.9345214331617245E-8</v>
      </c>
      <c r="BV15" s="30">
        <f t="shared" si="21"/>
        <v>3.9346344186966533E-8</v>
      </c>
      <c r="BW15" s="30">
        <f t="shared" si="22"/>
        <v>3.9346344297296604E-8</v>
      </c>
      <c r="BX15" s="30">
        <f t="shared" si="23"/>
        <v>3.9346344297307364E-8</v>
      </c>
      <c r="BZ15" s="36">
        <v>3.6E-9</v>
      </c>
      <c r="CA15" s="36">
        <v>6.0174784232</v>
      </c>
      <c r="CB15" s="36">
        <v>19651.048481098002</v>
      </c>
      <c r="CC15" s="30">
        <f t="shared" si="24"/>
        <v>-2.6745382661472943E-9</v>
      </c>
      <c r="CD15" s="30">
        <f t="shared" si="25"/>
        <v>-2.6754474901628645E-9</v>
      </c>
      <c r="CE15" s="30">
        <f t="shared" si="26"/>
        <v>-2.6754475789914793E-9</v>
      </c>
      <c r="CF15" s="30">
        <f t="shared" si="27"/>
        <v>-2.6754475790001395E-9</v>
      </c>
      <c r="CH15" s="36">
        <v>6E-11</v>
      </c>
      <c r="CI15" s="36">
        <v>2.9792652670500002</v>
      </c>
      <c r="CJ15" s="36">
        <v>22003.914634869801</v>
      </c>
      <c r="CK15" s="30">
        <f t="shared" si="28"/>
        <v>5.6206993571673854E-11</v>
      </c>
      <c r="CL15" s="30">
        <f t="shared" si="29"/>
        <v>5.6215860396996652E-11</v>
      </c>
      <c r="CM15" s="30">
        <f t="shared" si="30"/>
        <v>5.6215861262951594E-11</v>
      </c>
      <c r="CN15" s="30">
        <f t="shared" si="31"/>
        <v>5.6215861263035935E-11</v>
      </c>
      <c r="CP15" s="36"/>
      <c r="CQ15" s="36"/>
      <c r="CR15" s="36"/>
      <c r="CX15" s="36"/>
      <c r="CY15" s="36"/>
      <c r="CZ15" s="36"/>
      <c r="DF15" s="36">
        <v>7.4346999999999997E-7</v>
      </c>
      <c r="DG15" s="36">
        <v>4.11957854039</v>
      </c>
      <c r="DH15" s="36">
        <v>5507.5532386674004</v>
      </c>
      <c r="DI15" s="30">
        <f t="shared" si="32"/>
        <v>2.0980624452417597E-7</v>
      </c>
      <c r="DJ15" s="30">
        <f t="shared" si="33"/>
        <v>2.0973080225809465E-7</v>
      </c>
      <c r="DK15" s="30">
        <f t="shared" si="34"/>
        <v>2.0973079488593527E-7</v>
      </c>
      <c r="DL15" s="30">
        <f t="shared" si="35"/>
        <v>2.0973079488521559E-7</v>
      </c>
      <c r="DN15" s="36">
        <v>1.303E-8</v>
      </c>
      <c r="DO15" s="36">
        <v>0.20613045602999999</v>
      </c>
      <c r="DP15" s="36">
        <v>11322.6640983044</v>
      </c>
      <c r="DQ15" s="30">
        <f t="shared" si="36"/>
        <v>1.2596585541157328E-8</v>
      </c>
      <c r="DR15" s="30">
        <f t="shared" si="37"/>
        <v>1.2597309932431755E-8</v>
      </c>
      <c r="DS15" s="30">
        <f t="shared" si="38"/>
        <v>1.2597310003188455E-8</v>
      </c>
      <c r="DT15" s="30">
        <f t="shared" si="39"/>
        <v>1.2597310003195364E-8</v>
      </c>
      <c r="DV15" s="36">
        <v>1.6000000000000001E-9</v>
      </c>
      <c r="DW15" s="36">
        <v>2.2156493846299998</v>
      </c>
      <c r="DX15" s="36">
        <v>3154.6870848956</v>
      </c>
      <c r="DY15" s="30">
        <f t="shared" si="40"/>
        <v>-1.4528609966464617E-9</v>
      </c>
      <c r="DZ15" s="30">
        <f t="shared" si="41"/>
        <v>-1.4529015990006137E-9</v>
      </c>
      <c r="EA15" s="30">
        <f t="shared" si="42"/>
        <v>-1.4529016029679196E-9</v>
      </c>
      <c r="EB15" s="30">
        <f t="shared" si="43"/>
        <v>-1.4529016029683076E-9</v>
      </c>
      <c r="ED15" s="36"/>
      <c r="EE15" s="36"/>
      <c r="EF15" s="36"/>
      <c r="EL15" s="36"/>
      <c r="EM15" s="36"/>
      <c r="EN15" s="36"/>
      <c r="ET15" s="36"/>
      <c r="EU15" s="36"/>
      <c r="EV15" s="36"/>
    </row>
    <row r="16" spans="1:156" s="30" customFormat="1" ht="12.75">
      <c r="N16" s="36">
        <v>3.2622100000000001E-6</v>
      </c>
      <c r="O16" s="36">
        <v>4.5905647309699997</v>
      </c>
      <c r="P16" s="36">
        <v>10404.7338123226</v>
      </c>
      <c r="Q16" s="30">
        <f t="shared" si="0"/>
        <v>-3.1088605733384888E-6</v>
      </c>
      <c r="R16" s="30">
        <f t="shared" si="1"/>
        <v>-3.1090580190883856E-6</v>
      </c>
      <c r="S16" s="30">
        <f t="shared" si="2"/>
        <v>-3.109058038376258E-6</v>
      </c>
      <c r="T16" s="30">
        <f t="shared" si="3"/>
        <v>-3.1090580383781393E-6</v>
      </c>
      <c r="V16" s="36">
        <v>1.2606999999999999E-7</v>
      </c>
      <c r="W16" s="36">
        <v>1.24464400689</v>
      </c>
      <c r="X16" s="36">
        <v>40853.142184844</v>
      </c>
      <c r="Y16" s="30">
        <f t="shared" si="4"/>
        <v>7.5763874299086138E-8</v>
      </c>
      <c r="Z16" s="30">
        <f t="shared" si="5"/>
        <v>7.5842907722694698E-8</v>
      </c>
      <c r="AA16" s="30">
        <f t="shared" si="6"/>
        <v>7.584291544337288E-8</v>
      </c>
      <c r="AB16" s="30">
        <f t="shared" si="7"/>
        <v>7.5842915444125641E-8</v>
      </c>
      <c r="AD16" s="36">
        <v>1.0330000000000001E-8</v>
      </c>
      <c r="AE16" s="36">
        <v>3.5285847290399999</v>
      </c>
      <c r="AF16" s="36">
        <v>11015.106477334801</v>
      </c>
      <c r="AG16" s="30">
        <f t="shared" si="8"/>
        <v>5.6090284577206945E-9</v>
      </c>
      <c r="AH16" s="30">
        <f t="shared" si="9"/>
        <v>5.6071933099587655E-9</v>
      </c>
      <c r="AI16" s="30">
        <f t="shared" si="10"/>
        <v>5.6071931306201464E-9</v>
      </c>
      <c r="AJ16" s="30">
        <f t="shared" si="11"/>
        <v>5.60719313060264E-9</v>
      </c>
      <c r="AL16" s="36"/>
      <c r="AM16" s="36"/>
      <c r="AN16" s="36"/>
      <c r="AT16" s="36"/>
      <c r="AU16" s="36"/>
      <c r="AV16" s="36"/>
      <c r="BB16" s="36"/>
      <c r="BC16" s="36"/>
      <c r="BD16" s="36"/>
      <c r="BJ16" s="36">
        <v>3.9644000000000002E-7</v>
      </c>
      <c r="BK16" s="36">
        <v>3.8684209590099998</v>
      </c>
      <c r="BL16" s="36">
        <v>8635.9420037632008</v>
      </c>
      <c r="BM16" s="30">
        <f t="shared" si="16"/>
        <v>3.9623839893360947E-7</v>
      </c>
      <c r="BN16" s="30">
        <f t="shared" si="17"/>
        <v>3.9623629690782251E-7</v>
      </c>
      <c r="BO16" s="30">
        <f t="shared" si="18"/>
        <v>3.9623629670188487E-7</v>
      </c>
      <c r="BP16" s="30">
        <f t="shared" si="19"/>
        <v>3.962362967018648E-7</v>
      </c>
      <c r="BR16" s="36">
        <v>4.6569999999999999E-8</v>
      </c>
      <c r="BS16" s="36">
        <v>0.75073886819000002</v>
      </c>
      <c r="BT16" s="36">
        <v>5507.5532386674004</v>
      </c>
      <c r="BU16" s="30">
        <f t="shared" si="20"/>
        <v>-2.7385113789144382E-9</v>
      </c>
      <c r="BV16" s="30">
        <f t="shared" si="21"/>
        <v>-2.7335941532626865E-9</v>
      </c>
      <c r="BW16" s="30">
        <f t="shared" si="22"/>
        <v>-2.7335936727615403E-9</v>
      </c>
      <c r="BX16" s="30">
        <f t="shared" si="23"/>
        <v>-2.7335936727146338E-9</v>
      </c>
      <c r="BZ16" s="36">
        <v>3.7499999999999997E-9</v>
      </c>
      <c r="CA16" s="36">
        <v>1.31319959789</v>
      </c>
      <c r="CB16" s="36">
        <v>22003.914634869801</v>
      </c>
      <c r="CC16" s="30">
        <f t="shared" si="24"/>
        <v>9.7204403063052922E-10</v>
      </c>
      <c r="CD16" s="30">
        <f t="shared" si="25"/>
        <v>9.7051344269156094E-10</v>
      </c>
      <c r="CE16" s="30">
        <f t="shared" si="26"/>
        <v>9.7051329311761371E-10</v>
      </c>
      <c r="CF16" s="30">
        <f t="shared" si="27"/>
        <v>9.7051329310304623E-10</v>
      </c>
      <c r="CH16" s="36"/>
      <c r="CI16" s="36"/>
      <c r="CJ16" s="36"/>
      <c r="CP16" s="36"/>
      <c r="CQ16" s="36"/>
      <c r="CR16" s="36"/>
      <c r="CX16" s="36"/>
      <c r="CY16" s="36"/>
      <c r="CZ16" s="36"/>
      <c r="DF16" s="36">
        <v>4.1904000000000003E-7</v>
      </c>
      <c r="DG16" s="36">
        <v>1.6427336345800001</v>
      </c>
      <c r="DH16" s="36">
        <v>18837.498197138098</v>
      </c>
      <c r="DI16" s="30">
        <f t="shared" si="32"/>
        <v>-2.7039784924027881E-7</v>
      </c>
      <c r="DJ16" s="30">
        <f t="shared" si="33"/>
        <v>-2.7051364200748902E-7</v>
      </c>
      <c r="DK16" s="30">
        <f t="shared" si="34"/>
        <v>-2.7051365332075785E-7</v>
      </c>
      <c r="DL16" s="30">
        <f t="shared" si="35"/>
        <v>-2.7051365332186296E-7</v>
      </c>
      <c r="DN16" s="36">
        <v>1.1690000000000001E-8</v>
      </c>
      <c r="DO16" s="36">
        <v>0.79431893441000001</v>
      </c>
      <c r="DP16" s="36">
        <v>17298.182327326202</v>
      </c>
      <c r="DQ16" s="30">
        <f t="shared" si="36"/>
        <v>7.5475249141290587E-9</v>
      </c>
      <c r="DR16" s="30">
        <f t="shared" si="37"/>
        <v>7.5445589081300513E-9</v>
      </c>
      <c r="DS16" s="30">
        <f t="shared" si="38"/>
        <v>7.5445586182582822E-9</v>
      </c>
      <c r="DT16" s="30">
        <f t="shared" si="39"/>
        <v>7.544558618229986E-9</v>
      </c>
      <c r="DV16" s="36">
        <v>1.1800000000000001E-9</v>
      </c>
      <c r="DW16" s="36">
        <v>2.6235886656499998</v>
      </c>
      <c r="DX16" s="36">
        <v>8635.9420037632008</v>
      </c>
      <c r="DY16" s="30">
        <f t="shared" si="40"/>
        <v>3.4202440318105744E-10</v>
      </c>
      <c r="DZ16" s="30">
        <f t="shared" si="41"/>
        <v>3.4183709655461536E-10</v>
      </c>
      <c r="EA16" s="30">
        <f t="shared" si="42"/>
        <v>3.4183707825098936E-10</v>
      </c>
      <c r="EB16" s="30">
        <f t="shared" si="43"/>
        <v>3.4183707824920787E-10</v>
      </c>
      <c r="ED16" s="36"/>
      <c r="EE16" s="36"/>
      <c r="EF16" s="36"/>
      <c r="EL16" s="36"/>
      <c r="EM16" s="36"/>
      <c r="EN16" s="36"/>
      <c r="ET16" s="36"/>
      <c r="EU16" s="36"/>
      <c r="EV16" s="36"/>
    </row>
    <row r="17" spans="1:152" s="30" customFormat="1" ht="12.75">
      <c r="A17" s="38"/>
      <c r="C17" s="38"/>
      <c r="D17" s="38"/>
      <c r="F17" s="38"/>
      <c r="N17" s="36">
        <v>4.2949799999999998E-6</v>
      </c>
      <c r="O17" s="36">
        <v>3.5864285975199999</v>
      </c>
      <c r="P17" s="36">
        <v>19367.1891622328</v>
      </c>
      <c r="Q17" s="30">
        <f t="shared" si="0"/>
        <v>-4.2621045056638485E-6</v>
      </c>
      <c r="R17" s="30">
        <f t="shared" si="1"/>
        <v>-4.2619069360306003E-6</v>
      </c>
      <c r="S17" s="30">
        <f t="shared" si="2"/>
        <v>-4.2619069166957477E-6</v>
      </c>
      <c r="T17" s="30">
        <f t="shared" si="3"/>
        <v>-4.2619069166938647E-6</v>
      </c>
      <c r="V17" s="36">
        <v>1.1626999999999999E-7</v>
      </c>
      <c r="W17" s="36">
        <v>4.9760449537099998</v>
      </c>
      <c r="X17" s="36">
        <v>213.29909543799999</v>
      </c>
      <c r="Y17" s="30">
        <f t="shared" si="4"/>
        <v>-9.2433863646294303E-8</v>
      </c>
      <c r="Z17" s="30">
        <f t="shared" si="5"/>
        <v>-9.2434152565923942E-8</v>
      </c>
      <c r="AA17" s="30">
        <f t="shared" si="6"/>
        <v>-9.243415259415645E-8</v>
      </c>
      <c r="AB17" s="30">
        <f t="shared" si="7"/>
        <v>-9.2434152594159203E-8</v>
      </c>
      <c r="AD17" s="36">
        <v>9.5499999999999995E-9</v>
      </c>
      <c r="AE17" s="36">
        <v>5.1113387892300004</v>
      </c>
      <c r="AF17" s="36">
        <v>801.82093112380005</v>
      </c>
      <c r="AG17" s="30">
        <f t="shared" si="8"/>
        <v>7.5116119049678483E-9</v>
      </c>
      <c r="AH17" s="30">
        <f t="shared" si="9"/>
        <v>7.5117027147477445E-9</v>
      </c>
      <c r="AI17" s="30">
        <f t="shared" si="10"/>
        <v>7.5117027236213774E-9</v>
      </c>
      <c r="AJ17" s="30">
        <f t="shared" si="11"/>
        <v>7.511702723622241E-9</v>
      </c>
      <c r="AL17" s="36"/>
      <c r="AM17" s="36"/>
      <c r="AN17" s="36"/>
      <c r="AT17" s="36"/>
      <c r="AU17" s="36"/>
      <c r="AV17" s="36"/>
      <c r="BB17" s="36"/>
      <c r="BC17" s="36"/>
      <c r="BD17" s="36"/>
      <c r="BJ17" s="36">
        <v>3.9175E-7</v>
      </c>
      <c r="BK17" s="36">
        <v>3.9496035117399999</v>
      </c>
      <c r="BL17" s="36">
        <v>529.69096509459996</v>
      </c>
      <c r="BM17" s="30">
        <f t="shared" si="16"/>
        <v>2.0746219293434846E-7</v>
      </c>
      <c r="BN17" s="30">
        <f t="shared" si="17"/>
        <v>2.0746557331677052E-7</v>
      </c>
      <c r="BO17" s="30">
        <f t="shared" si="18"/>
        <v>2.0746557364709257E-7</v>
      </c>
      <c r="BP17" s="30">
        <f t="shared" si="19"/>
        <v>2.0746557364712475E-7</v>
      </c>
      <c r="BR17" s="36">
        <v>3.7830000000000002E-8</v>
      </c>
      <c r="BS17" s="36">
        <v>4.3300475398399998</v>
      </c>
      <c r="BT17" s="36">
        <v>19651.048481098002</v>
      </c>
      <c r="BU17" s="30">
        <f t="shared" si="20"/>
        <v>-2.1879724510656513E-8</v>
      </c>
      <c r="BV17" s="30">
        <f t="shared" si="21"/>
        <v>-2.1868076373708377E-8</v>
      </c>
      <c r="BW17" s="30">
        <f t="shared" si="22"/>
        <v>-2.1868075235327619E-8</v>
      </c>
      <c r="BX17" s="30">
        <f t="shared" si="23"/>
        <v>-2.1868075235216634E-8</v>
      </c>
      <c r="BZ17" s="36">
        <v>3.5400000000000002E-9</v>
      </c>
      <c r="CA17" s="36">
        <v>5.1250928126600002</v>
      </c>
      <c r="CB17" s="36">
        <v>9153.9036160218002</v>
      </c>
      <c r="CC17" s="30">
        <f t="shared" si="24"/>
        <v>-2.6984166267208917E-10</v>
      </c>
      <c r="CD17" s="30">
        <f t="shared" si="25"/>
        <v>-2.7046217054360414E-10</v>
      </c>
      <c r="CE17" s="30">
        <f t="shared" si="26"/>
        <v>-2.7046223117777447E-10</v>
      </c>
      <c r="CF17" s="30">
        <f t="shared" si="27"/>
        <v>-2.7046223118369326E-10</v>
      </c>
      <c r="CH17" s="36"/>
      <c r="CI17" s="36"/>
      <c r="CJ17" s="36"/>
      <c r="CP17" s="36"/>
      <c r="CQ17" s="36"/>
      <c r="CR17" s="36"/>
      <c r="CX17" s="36"/>
      <c r="CY17" s="36"/>
      <c r="CZ17" s="36"/>
      <c r="DF17" s="36">
        <v>4.2492999999999998E-7</v>
      </c>
      <c r="DG17" s="36">
        <v>3.8186453073500002</v>
      </c>
      <c r="DH17" s="36">
        <v>13367.972631106601</v>
      </c>
      <c r="DI17" s="30">
        <f t="shared" si="32"/>
        <v>1.5949970086840562E-7</v>
      </c>
      <c r="DJ17" s="30">
        <f t="shared" si="33"/>
        <v>1.5939858122431423E-7</v>
      </c>
      <c r="DK17" s="30">
        <f t="shared" si="34"/>
        <v>1.5939857134262595E-7</v>
      </c>
      <c r="DL17" s="30">
        <f t="shared" si="35"/>
        <v>1.5939857134166317E-7</v>
      </c>
      <c r="DN17" s="36">
        <v>1.001E-8</v>
      </c>
      <c r="DO17" s="36">
        <v>6.1655510153600002</v>
      </c>
      <c r="DP17" s="36">
        <v>10239.5838660108</v>
      </c>
      <c r="DQ17" s="30">
        <f t="shared" si="36"/>
        <v>9.4266252907829352E-9</v>
      </c>
      <c r="DR17" s="30">
        <f t="shared" si="37"/>
        <v>9.4259629338525346E-9</v>
      </c>
      <c r="DS17" s="30">
        <f t="shared" si="38"/>
        <v>9.425962869110769E-9</v>
      </c>
      <c r="DT17" s="30">
        <f t="shared" si="39"/>
        <v>9.4259628691044493E-9</v>
      </c>
      <c r="DV17" s="36">
        <v>1.1200000000000001E-9</v>
      </c>
      <c r="DW17" s="36">
        <v>2.36235956804</v>
      </c>
      <c r="DX17" s="36">
        <v>10596.1820784342</v>
      </c>
      <c r="DY17" s="30">
        <f t="shared" si="40"/>
        <v>1.1057440553685606E-9</v>
      </c>
      <c r="DZ17" s="30">
        <f t="shared" si="41"/>
        <v>1.1057802810578917E-9</v>
      </c>
      <c r="EA17" s="30">
        <f t="shared" si="42"/>
        <v>1.105780284595543E-9</v>
      </c>
      <c r="EB17" s="30">
        <f t="shared" si="43"/>
        <v>1.1057802845958882E-9</v>
      </c>
      <c r="ED17" s="36"/>
      <c r="EE17" s="36"/>
      <c r="EF17" s="36"/>
      <c r="EL17" s="36"/>
      <c r="EM17" s="36"/>
      <c r="EN17" s="36"/>
      <c r="ET17" s="36"/>
      <c r="EU17" s="36"/>
      <c r="EV17" s="36"/>
    </row>
    <row r="18" spans="1:152" s="30" customFormat="1" ht="12.75">
      <c r="N18" s="36">
        <v>3.2696699999999998E-6</v>
      </c>
      <c r="O18" s="36">
        <v>5.67736583705</v>
      </c>
      <c r="P18" s="36">
        <v>5507.5532386674004</v>
      </c>
      <c r="Q18" s="30">
        <f t="shared" si="0"/>
        <v>3.1485151183190269E-6</v>
      </c>
      <c r="R18" s="30">
        <f t="shared" si="1"/>
        <v>3.1486083705635639E-6</v>
      </c>
      <c r="S18" s="30">
        <f t="shared" si="2"/>
        <v>3.1486083796742347E-6</v>
      </c>
      <c r="T18" s="30">
        <f t="shared" si="3"/>
        <v>3.148608379675124E-6</v>
      </c>
      <c r="V18" s="36">
        <v>1.2562999999999999E-7</v>
      </c>
      <c r="W18" s="36">
        <v>1.88122199199</v>
      </c>
      <c r="X18" s="36">
        <v>382.89653222319998</v>
      </c>
      <c r="Y18" s="30">
        <f t="shared" si="4"/>
        <v>1.2197596805282203E-7</v>
      </c>
      <c r="Z18" s="30">
        <f t="shared" si="5"/>
        <v>1.2197574686528186E-7</v>
      </c>
      <c r="AA18" s="30">
        <f t="shared" si="6"/>
        <v>1.2197574684366762E-7</v>
      </c>
      <c r="AB18" s="30">
        <f t="shared" si="7"/>
        <v>1.219757468436655E-7</v>
      </c>
      <c r="AD18" s="36">
        <v>7.4199999999999996E-9</v>
      </c>
      <c r="AE18" s="36">
        <v>1.4919858448300001</v>
      </c>
      <c r="AF18" s="36">
        <v>1109.3785520934</v>
      </c>
      <c r="AG18" s="30">
        <f t="shared" si="8"/>
        <v>-3.9562825050658461E-10</v>
      </c>
      <c r="AH18" s="30">
        <f t="shared" si="9"/>
        <v>-3.9547039064067533E-10</v>
      </c>
      <c r="AI18" s="30">
        <f t="shared" si="10"/>
        <v>-3.9547037521497343E-10</v>
      </c>
      <c r="AJ18" s="30">
        <f t="shared" si="11"/>
        <v>-3.9547037521346636E-10</v>
      </c>
      <c r="AL18" s="36"/>
      <c r="AM18" s="36"/>
      <c r="AN18" s="36"/>
      <c r="AT18" s="36"/>
      <c r="AU18" s="36"/>
      <c r="AV18" s="36"/>
      <c r="BB18" s="36"/>
      <c r="BC18" s="36"/>
      <c r="BD18" s="36"/>
      <c r="BJ18" s="36">
        <v>3.3319999999999999E-7</v>
      </c>
      <c r="BK18" s="36">
        <v>4.8319490959499998</v>
      </c>
      <c r="BL18" s="36">
        <v>14143.495242430599</v>
      </c>
      <c r="BM18" s="30">
        <f t="shared" si="16"/>
        <v>-7.9116655229825131E-8</v>
      </c>
      <c r="BN18" s="30">
        <f t="shared" si="17"/>
        <v>-7.9028736637721055E-8</v>
      </c>
      <c r="BO18" s="30">
        <f t="shared" si="18"/>
        <v>-7.9028728046239812E-8</v>
      </c>
      <c r="BP18" s="30">
        <f t="shared" si="19"/>
        <v>-7.9028728045402625E-8</v>
      </c>
      <c r="BR18" s="36">
        <v>3.3899999999999999E-8</v>
      </c>
      <c r="BS18" s="36">
        <v>4.8897607090299999</v>
      </c>
      <c r="BT18" s="36">
        <v>10988.808157535001</v>
      </c>
      <c r="BU18" s="30">
        <f t="shared" si="20"/>
        <v>2.9583066929539888E-8</v>
      </c>
      <c r="BV18" s="30">
        <f t="shared" si="21"/>
        <v>2.9586559871130926E-8</v>
      </c>
      <c r="BW18" s="30">
        <f t="shared" si="22"/>
        <v>2.9586560212388493E-8</v>
      </c>
      <c r="BX18" s="30">
        <f t="shared" si="23"/>
        <v>2.9586560212421766E-8</v>
      </c>
      <c r="BZ18" s="36">
        <v>1.5E-9</v>
      </c>
      <c r="CA18" s="36">
        <v>4.5862368711799997</v>
      </c>
      <c r="CB18" s="36">
        <v>15720.8387848784</v>
      </c>
      <c r="CC18" s="30">
        <f t="shared" si="24"/>
        <v>9.3512402404266212E-10</v>
      </c>
      <c r="CD18" s="30">
        <f t="shared" si="25"/>
        <v>9.3476988721082183E-10</v>
      </c>
      <c r="CE18" s="30">
        <f t="shared" si="26"/>
        <v>9.3476985260124648E-10</v>
      </c>
      <c r="CF18" s="30">
        <f t="shared" si="27"/>
        <v>9.3476985259786207E-10</v>
      </c>
      <c r="CH18" s="36"/>
      <c r="CI18" s="36"/>
      <c r="CJ18" s="36"/>
      <c r="CP18" s="36"/>
      <c r="CQ18" s="36"/>
      <c r="CR18" s="36"/>
      <c r="CX18" s="36"/>
      <c r="CY18" s="36"/>
      <c r="CZ18" s="36"/>
      <c r="DF18" s="36">
        <v>3.9429999999999998E-7</v>
      </c>
      <c r="DG18" s="36">
        <v>5.39019422358</v>
      </c>
      <c r="DH18" s="36">
        <v>23581.258177317599</v>
      </c>
      <c r="DI18" s="30">
        <f t="shared" si="32"/>
        <v>3.7599594816184179E-7</v>
      </c>
      <c r="DJ18" s="30">
        <f t="shared" si="33"/>
        <v>3.7604968398498142E-7</v>
      </c>
      <c r="DK18" s="30">
        <f t="shared" si="34"/>
        <v>3.760496892321519E-7</v>
      </c>
      <c r="DL18" s="30">
        <f t="shared" si="35"/>
        <v>3.7604968923266419E-7</v>
      </c>
      <c r="DN18" s="36">
        <v>9.1499999999999992E-9</v>
      </c>
      <c r="DO18" s="36">
        <v>4.5985449696599998</v>
      </c>
      <c r="DP18" s="36">
        <v>1109.3785520934</v>
      </c>
      <c r="DQ18" s="30">
        <f t="shared" si="36"/>
        <v>1.6753572615758049E-10</v>
      </c>
      <c r="DR18" s="30">
        <f t="shared" si="37"/>
        <v>1.6734081614072216E-10</v>
      </c>
      <c r="DS18" s="30">
        <f t="shared" si="38"/>
        <v>1.6734079709457205E-10</v>
      </c>
      <c r="DT18" s="30">
        <f t="shared" si="39"/>
        <v>1.6734079709271134E-10</v>
      </c>
      <c r="DV18" s="36">
        <v>9.2000000000000003E-10</v>
      </c>
      <c r="DW18" s="36">
        <v>0.72664449268999998</v>
      </c>
      <c r="DX18" s="36">
        <v>12566.1516999828</v>
      </c>
      <c r="DY18" s="30">
        <f t="shared" si="40"/>
        <v>9.0708781095017429E-10</v>
      </c>
      <c r="DZ18" s="30">
        <f t="shared" si="41"/>
        <v>9.0712485158135547E-10</v>
      </c>
      <c r="EA18" s="30">
        <f t="shared" si="42"/>
        <v>9.0712485519829658E-10</v>
      </c>
      <c r="EB18" s="30">
        <f t="shared" si="43"/>
        <v>9.0712485519864968E-10</v>
      </c>
      <c r="ED18" s="36"/>
      <c r="EE18" s="36"/>
      <c r="EF18" s="36"/>
      <c r="EL18" s="36"/>
      <c r="EM18" s="36"/>
      <c r="EN18" s="36"/>
      <c r="ET18" s="36"/>
      <c r="EU18" s="36"/>
      <c r="EV18" s="36"/>
    </row>
    <row r="19" spans="1:152" s="30" customFormat="1" ht="12.75">
      <c r="N19" s="36">
        <v>2.3193700000000002E-6</v>
      </c>
      <c r="O19" s="36">
        <v>3.1625105707199999</v>
      </c>
      <c r="P19" s="36">
        <v>9153.9036160218002</v>
      </c>
      <c r="Q19" s="30">
        <f t="shared" si="0"/>
        <v>-2.0698830342688723E-6</v>
      </c>
      <c r="R19" s="30">
        <f t="shared" si="1"/>
        <v>-2.069699038811632E-6</v>
      </c>
      <c r="S19" s="30">
        <f t="shared" si="2"/>
        <v>-2.0696990208289006E-6</v>
      </c>
      <c r="T19" s="30">
        <f t="shared" si="3"/>
        <v>-2.0696990208271451E-6</v>
      </c>
      <c r="V19" s="36">
        <v>8.8689999999999995E-8</v>
      </c>
      <c r="W19" s="36">
        <v>0.95282732248000002</v>
      </c>
      <c r="X19" s="36">
        <v>13367.972631106601</v>
      </c>
      <c r="Y19" s="30">
        <f t="shared" si="4"/>
        <v>-5.4416188151059025E-8</v>
      </c>
      <c r="Z19" s="30">
        <f t="shared" si="5"/>
        <v>-5.4398206676874617E-8</v>
      </c>
      <c r="AA19" s="30">
        <f t="shared" si="6"/>
        <v>-5.4398204919591855E-8</v>
      </c>
      <c r="AB19" s="30">
        <f t="shared" si="7"/>
        <v>-5.4398204919420642E-8</v>
      </c>
      <c r="AD19" s="36">
        <v>5.2499999999999999E-9</v>
      </c>
      <c r="AE19" s="36">
        <v>3.32087042103</v>
      </c>
      <c r="AF19" s="36">
        <v>213.29909543799999</v>
      </c>
      <c r="AG19" s="30">
        <f t="shared" si="8"/>
        <v>-2.8216627749095503E-9</v>
      </c>
      <c r="AH19" s="30">
        <f t="shared" si="9"/>
        <v>-2.8216446393228267E-9</v>
      </c>
      <c r="AI19" s="30">
        <f t="shared" si="10"/>
        <v>-2.8216446375506592E-9</v>
      </c>
      <c r="AJ19" s="30">
        <f t="shared" si="11"/>
        <v>-2.8216446375504864E-9</v>
      </c>
      <c r="AL19" s="36"/>
      <c r="AM19" s="36"/>
      <c r="AN19" s="36"/>
      <c r="AT19" s="36"/>
      <c r="AU19" s="36"/>
      <c r="AV19" s="36"/>
      <c r="BB19" s="36"/>
      <c r="BC19" s="36"/>
      <c r="BD19" s="36"/>
      <c r="BJ19" s="36">
        <v>2.3711000000000001E-7</v>
      </c>
      <c r="BK19" s="36">
        <v>2.9064662121799998</v>
      </c>
      <c r="BL19" s="36">
        <v>10988.808157535001</v>
      </c>
      <c r="BM19" s="30">
        <f t="shared" si="16"/>
        <v>2.3124416722062725E-8</v>
      </c>
      <c r="BN19" s="30">
        <f t="shared" si="17"/>
        <v>2.3074615989735099E-8</v>
      </c>
      <c r="BO19" s="30">
        <f t="shared" si="18"/>
        <v>2.3074611123275655E-8</v>
      </c>
      <c r="BP19" s="30">
        <f t="shared" si="19"/>
        <v>2.3074611122801128E-8</v>
      </c>
      <c r="BR19" s="36">
        <v>3.5549999999999997E-8</v>
      </c>
      <c r="BS19" s="36">
        <v>1.2592755035600001</v>
      </c>
      <c r="BT19" s="36">
        <v>19896.8801273274</v>
      </c>
      <c r="BU19" s="30">
        <f t="shared" si="20"/>
        <v>-2.2228478011943097E-8</v>
      </c>
      <c r="BV19" s="30">
        <f t="shared" si="21"/>
        <v>-2.2239077490129162E-8</v>
      </c>
      <c r="BW19" s="30">
        <f t="shared" si="22"/>
        <v>-2.2239078525726364E-8</v>
      </c>
      <c r="BX19" s="30">
        <f t="shared" si="23"/>
        <v>-2.2239078525827654E-8</v>
      </c>
      <c r="BZ19" s="36">
        <v>1.6399999999999999E-9</v>
      </c>
      <c r="CA19" s="36">
        <v>5.4179015860700002</v>
      </c>
      <c r="CB19" s="36">
        <v>5507.5532386674004</v>
      </c>
      <c r="CC19" s="30">
        <f t="shared" si="24"/>
        <v>1.6398480701504428E-9</v>
      </c>
      <c r="CD19" s="30">
        <f t="shared" si="25"/>
        <v>1.6398504220709076E-9</v>
      </c>
      <c r="CE19" s="30">
        <f t="shared" si="26"/>
        <v>1.6398504222998356E-9</v>
      </c>
      <c r="CF19" s="30">
        <f t="shared" si="27"/>
        <v>1.6398504222998579E-9</v>
      </c>
      <c r="CH19" s="36"/>
      <c r="CI19" s="36"/>
      <c r="CJ19" s="36"/>
      <c r="CP19" s="36"/>
      <c r="CQ19" s="36"/>
      <c r="CR19" s="36"/>
      <c r="CX19" s="36"/>
      <c r="CY19" s="36"/>
      <c r="CZ19" s="36"/>
      <c r="DF19" s="36">
        <v>2.9041999999999998E-7</v>
      </c>
      <c r="DG19" s="36">
        <v>5.6773952872800004</v>
      </c>
      <c r="DH19" s="36">
        <v>5661.3320491521999</v>
      </c>
      <c r="DI19" s="30">
        <f t="shared" si="32"/>
        <v>2.4299990000095074E-7</v>
      </c>
      <c r="DJ19" s="30">
        <f t="shared" si="33"/>
        <v>2.4298260675319573E-7</v>
      </c>
      <c r="DK19" s="30">
        <f t="shared" si="34"/>
        <v>2.4298260506320004E-7</v>
      </c>
      <c r="DL19" s="30">
        <f t="shared" si="35"/>
        <v>2.4298260506303502E-7</v>
      </c>
      <c r="DN19" s="36">
        <v>8.8400000000000001E-9</v>
      </c>
      <c r="DO19" s="36">
        <v>0.66706834422000005</v>
      </c>
      <c r="DP19" s="36">
        <v>18073.7049386502</v>
      </c>
      <c r="DQ19" s="30">
        <f t="shared" si="36"/>
        <v>4.8721475450874054E-9</v>
      </c>
      <c r="DR19" s="30">
        <f t="shared" si="37"/>
        <v>4.8747075094178575E-9</v>
      </c>
      <c r="DS19" s="30">
        <f t="shared" si="38"/>
        <v>4.8747077595428594E-9</v>
      </c>
      <c r="DT19" s="30">
        <f t="shared" si="39"/>
        <v>4.8747077595671727E-9</v>
      </c>
      <c r="DV19" s="36">
        <v>6.6999999999999996E-10</v>
      </c>
      <c r="DW19" s="36">
        <v>3.7608966911800001</v>
      </c>
      <c r="DX19" s="36">
        <v>18837.498197138098</v>
      </c>
      <c r="DY19" s="30">
        <f t="shared" si="40"/>
        <v>6.6206855436138683E-10</v>
      </c>
      <c r="DZ19" s="30">
        <f t="shared" si="41"/>
        <v>6.6203132595840904E-10</v>
      </c>
      <c r="EA19" s="30">
        <f t="shared" si="42"/>
        <v>6.6203132231630271E-10</v>
      </c>
      <c r="EB19" s="30">
        <f t="shared" si="43"/>
        <v>6.6203132231594692E-10</v>
      </c>
      <c r="ED19" s="36"/>
      <c r="EE19" s="36"/>
      <c r="EF19" s="36"/>
      <c r="EL19" s="36"/>
      <c r="EM19" s="36"/>
      <c r="EN19" s="36"/>
      <c r="ET19" s="36"/>
      <c r="EU19" s="36"/>
      <c r="EV19" s="36"/>
    </row>
    <row r="20" spans="1:152" s="30" customFormat="1" ht="12.75">
      <c r="N20" s="36">
        <v>1.79695E-6</v>
      </c>
      <c r="O20" s="36">
        <v>4.6533791557799997</v>
      </c>
      <c r="P20" s="36">
        <v>1109.3785520934</v>
      </c>
      <c r="Q20" s="30">
        <f t="shared" si="0"/>
        <v>1.3132095973190402E-7</v>
      </c>
      <c r="R20" s="30">
        <f t="shared" si="1"/>
        <v>1.3128277767652795E-7</v>
      </c>
      <c r="S20" s="30">
        <f t="shared" si="2"/>
        <v>1.3128277394546482E-7</v>
      </c>
      <c r="T20" s="30">
        <f t="shared" si="3"/>
        <v>1.312827739451003E-7</v>
      </c>
      <c r="V20" s="36">
        <v>7.3739999999999997E-8</v>
      </c>
      <c r="W20" s="36">
        <v>4.3947676058000003</v>
      </c>
      <c r="X20" s="36">
        <v>10206.171999210201</v>
      </c>
      <c r="Y20" s="30">
        <f t="shared" si="4"/>
        <v>-2.582613863082426E-8</v>
      </c>
      <c r="Z20" s="30">
        <f t="shared" si="5"/>
        <v>-2.5839676160139173E-8</v>
      </c>
      <c r="AA20" s="30">
        <f t="shared" si="6"/>
        <v>-2.5839677482946292E-8</v>
      </c>
      <c r="AB20" s="30">
        <f t="shared" si="7"/>
        <v>-2.5839677483075355E-8</v>
      </c>
      <c r="AD20" s="36">
        <v>5.7800000000000003E-9</v>
      </c>
      <c r="AE20" s="36">
        <v>0.92614279843000002</v>
      </c>
      <c r="AF20" s="36">
        <v>10239.5838660108</v>
      </c>
      <c r="AG20" s="30">
        <f t="shared" si="8"/>
        <v>4.4182159910416807E-9</v>
      </c>
      <c r="AH20" s="30">
        <f t="shared" si="9"/>
        <v>4.4189487378240734E-9</v>
      </c>
      <c r="AI20" s="30">
        <f t="shared" si="10"/>
        <v>4.4189488094180087E-9</v>
      </c>
      <c r="AJ20" s="30">
        <f t="shared" si="11"/>
        <v>4.4189488094249976E-9</v>
      </c>
      <c r="AL20" s="36"/>
      <c r="AM20" s="36"/>
      <c r="AN20" s="36"/>
      <c r="AT20" s="36"/>
      <c r="AU20" s="36"/>
      <c r="AV20" s="36"/>
      <c r="BB20" s="36"/>
      <c r="BC20" s="36"/>
      <c r="BD20" s="36"/>
      <c r="BJ20" s="36">
        <v>2.35E-7</v>
      </c>
      <c r="BK20" s="36">
        <v>2.0077061832199998</v>
      </c>
      <c r="BL20" s="36">
        <v>13367.972631106601</v>
      </c>
      <c r="BM20" s="30">
        <f t="shared" si="16"/>
        <v>-2.3254619143817157E-7</v>
      </c>
      <c r="BN20" s="30">
        <f t="shared" si="17"/>
        <v>-2.3255487946718226E-7</v>
      </c>
      <c r="BO20" s="30">
        <f t="shared" si="18"/>
        <v>-2.3255488031540714E-7</v>
      </c>
      <c r="BP20" s="30">
        <f t="shared" si="19"/>
        <v>-2.325548803154898E-7</v>
      </c>
      <c r="BR20" s="36">
        <v>3.4790000000000002E-8</v>
      </c>
      <c r="BS20" s="36">
        <v>5.5079700216000003</v>
      </c>
      <c r="BT20" s="36">
        <v>529.69096509459996</v>
      </c>
      <c r="BU20" s="30">
        <f t="shared" si="20"/>
        <v>-2.9279727128078774E-8</v>
      </c>
      <c r="BV20" s="30">
        <f t="shared" si="21"/>
        <v>-2.9279535990964874E-8</v>
      </c>
      <c r="BW20" s="30">
        <f t="shared" si="22"/>
        <v>-2.9279535972287252E-8</v>
      </c>
      <c r="BX20" s="30">
        <f t="shared" si="23"/>
        <v>-2.9279535972285432E-8</v>
      </c>
      <c r="BZ20" s="36">
        <v>1.5900000000000001E-9</v>
      </c>
      <c r="CA20" s="36">
        <v>2.78191550878</v>
      </c>
      <c r="CB20" s="36">
        <v>19896.8801273274</v>
      </c>
      <c r="CC20" s="30">
        <f t="shared" si="24"/>
        <v>1.1915485784387691E-9</v>
      </c>
      <c r="CD20" s="30">
        <f t="shared" si="25"/>
        <v>1.1911462174032949E-9</v>
      </c>
      <c r="CE20" s="30">
        <f t="shared" si="26"/>
        <v>1.1911461780770304E-9</v>
      </c>
      <c r="CF20" s="30">
        <f t="shared" si="27"/>
        <v>1.191146178073184E-9</v>
      </c>
      <c r="CH20" s="36"/>
      <c r="CI20" s="36"/>
      <c r="CJ20" s="36"/>
      <c r="CP20" s="36"/>
      <c r="CQ20" s="36"/>
      <c r="CR20" s="36"/>
      <c r="CX20" s="36"/>
      <c r="CY20" s="36"/>
      <c r="CZ20" s="36"/>
      <c r="DF20" s="36">
        <v>2.7555E-7</v>
      </c>
      <c r="DG20" s="36">
        <v>5.7239240779399996</v>
      </c>
      <c r="DH20" s="36">
        <v>775.52261132399997</v>
      </c>
      <c r="DI20" s="30">
        <f t="shared" si="32"/>
        <v>4.0309418462140615E-8</v>
      </c>
      <c r="DJ20" s="30">
        <f t="shared" si="33"/>
        <v>4.0313478247292306E-8</v>
      </c>
      <c r="DK20" s="30">
        <f t="shared" si="34"/>
        <v>4.0313478644004475E-8</v>
      </c>
      <c r="DL20" s="30">
        <f t="shared" si="35"/>
        <v>4.0313478644043207E-8</v>
      </c>
      <c r="DN20" s="36">
        <v>8.4900000000000003E-9</v>
      </c>
      <c r="DO20" s="36">
        <v>5.5864157193999997</v>
      </c>
      <c r="DP20" s="36">
        <v>12566.1516999828</v>
      </c>
      <c r="DQ20" s="30">
        <f t="shared" si="36"/>
        <v>2.631308793038092E-9</v>
      </c>
      <c r="DR20" s="30">
        <f t="shared" si="37"/>
        <v>2.629360727082035E-9</v>
      </c>
      <c r="DS20" s="30">
        <f t="shared" si="38"/>
        <v>2.629360536714171E-9</v>
      </c>
      <c r="DT20" s="30">
        <f t="shared" si="39"/>
        <v>2.6293605366955868E-9</v>
      </c>
      <c r="DV20" s="36">
        <v>6.5000000000000003E-10</v>
      </c>
      <c r="DW20" s="36">
        <v>2.4798370999000001</v>
      </c>
      <c r="DX20" s="36">
        <v>11790.629088658799</v>
      </c>
      <c r="DY20" s="30">
        <f t="shared" si="40"/>
        <v>6.4873844507595387E-10</v>
      </c>
      <c r="DZ20" s="30">
        <f t="shared" si="41"/>
        <v>6.4872926292845946E-10</v>
      </c>
      <c r="EA20" s="30">
        <f t="shared" si="42"/>
        <v>6.4872926202957615E-10</v>
      </c>
      <c r="EB20" s="30">
        <f t="shared" si="43"/>
        <v>6.4872926202948836E-10</v>
      </c>
      <c r="ED20" s="36"/>
      <c r="EE20" s="36"/>
      <c r="EF20" s="36"/>
      <c r="EL20" s="36"/>
      <c r="EM20" s="36"/>
      <c r="EN20" s="36"/>
      <c r="ET20" s="36"/>
      <c r="EU20" s="36"/>
      <c r="EV20" s="36"/>
    </row>
    <row r="21" spans="1:152" s="30" customFormat="1" ht="12.75">
      <c r="N21" s="36">
        <v>1.28263E-6</v>
      </c>
      <c r="O21" s="36">
        <v>4.2260449373600002</v>
      </c>
      <c r="P21" s="36">
        <v>20.775395492400001</v>
      </c>
      <c r="Q21" s="30">
        <f t="shared" si="0"/>
        <v>-7.2585119793787957E-7</v>
      </c>
      <c r="R21" s="30">
        <f t="shared" si="1"/>
        <v>-7.2585161985825481E-7</v>
      </c>
      <c r="S21" s="30">
        <f t="shared" si="2"/>
        <v>-7.2585161989948361E-7</v>
      </c>
      <c r="T21" s="30">
        <f t="shared" si="3"/>
        <v>-7.2585161989948732E-7</v>
      </c>
      <c r="V21" s="36">
        <v>6.5519999999999994E-8</v>
      </c>
      <c r="W21" s="36">
        <v>2.2816880805799999</v>
      </c>
      <c r="X21" s="36">
        <v>2352.8661537717999</v>
      </c>
      <c r="Y21" s="30">
        <f t="shared" si="4"/>
        <v>-1.5040685258357147E-8</v>
      </c>
      <c r="Z21" s="30">
        <f t="shared" si="5"/>
        <v>-1.5037803723588356E-8</v>
      </c>
      <c r="AA21" s="30">
        <f t="shared" si="6"/>
        <v>-1.5037803442010137E-8</v>
      </c>
      <c r="AB21" s="30">
        <f t="shared" si="7"/>
        <v>-1.5037803441982611E-8</v>
      </c>
      <c r="AD21" s="36">
        <v>6.0200000000000003E-9</v>
      </c>
      <c r="AE21" s="36">
        <v>5.1922009977499997</v>
      </c>
      <c r="AF21" s="36">
        <v>7084.8967811151997</v>
      </c>
      <c r="AG21" s="30">
        <f t="shared" si="8"/>
        <v>-5.3754154513534836E-9</v>
      </c>
      <c r="AH21" s="30">
        <f t="shared" si="9"/>
        <v>-5.3757841622523021E-9</v>
      </c>
      <c r="AI21" s="30">
        <f t="shared" si="10"/>
        <v>-5.3757841982769955E-9</v>
      </c>
      <c r="AJ21" s="30">
        <f t="shared" si="11"/>
        <v>-5.3757841982804995E-9</v>
      </c>
      <c r="AL21" s="36"/>
      <c r="AM21" s="36"/>
      <c r="AN21" s="36"/>
      <c r="AT21" s="36"/>
      <c r="AU21" s="36"/>
      <c r="AV21" s="36"/>
      <c r="BB21" s="36"/>
      <c r="BC21" s="36"/>
      <c r="BD21" s="36"/>
      <c r="BJ21" s="36">
        <v>2.1808999999999999E-7</v>
      </c>
      <c r="BK21" s="36">
        <v>2.69701424951</v>
      </c>
      <c r="BL21" s="36">
        <v>19651.048481098002</v>
      </c>
      <c r="BM21" s="30">
        <f t="shared" si="16"/>
        <v>1.8541316601669686E-7</v>
      </c>
      <c r="BN21" s="30">
        <f t="shared" si="17"/>
        <v>1.8545648745398315E-7</v>
      </c>
      <c r="BO21" s="30">
        <f t="shared" si="18"/>
        <v>1.8545649168596156E-7</v>
      </c>
      <c r="BP21" s="30">
        <f t="shared" si="19"/>
        <v>1.8545649168637414E-7</v>
      </c>
      <c r="BR21" s="36">
        <v>2.8839999999999999E-8</v>
      </c>
      <c r="BS21" s="36">
        <v>8.5495820370000003E-2</v>
      </c>
      <c r="BT21" s="36">
        <v>14143.495242430599</v>
      </c>
      <c r="BU21" s="30">
        <f t="shared" si="20"/>
        <v>-2.8232176453740599E-8</v>
      </c>
      <c r="BV21" s="30">
        <f t="shared" si="21"/>
        <v>-2.8233775205121503E-8</v>
      </c>
      <c r="BW21" s="30">
        <f t="shared" si="22"/>
        <v>-2.8233775361245911E-8</v>
      </c>
      <c r="BX21" s="30">
        <f t="shared" si="23"/>
        <v>-2.8233775361261125E-8</v>
      </c>
      <c r="BZ21" s="36">
        <v>1.57E-9</v>
      </c>
      <c r="CA21" s="36">
        <v>0.65774905071000001</v>
      </c>
      <c r="CB21" s="36">
        <v>529.69096509459996</v>
      </c>
      <c r="CC21" s="30">
        <f t="shared" si="24"/>
        <v>-1.0214307876852333E-9</v>
      </c>
      <c r="CD21" s="30">
        <f t="shared" si="25"/>
        <v>-1.0214429163284647E-9</v>
      </c>
      <c r="CE21" s="30">
        <f t="shared" si="26"/>
        <v>-1.0214429175136424E-9</v>
      </c>
      <c r="CF21" s="30">
        <f t="shared" si="27"/>
        <v>-1.0214429175137578E-9</v>
      </c>
      <c r="CH21" s="36"/>
      <c r="CI21" s="36"/>
      <c r="CJ21" s="36"/>
      <c r="CP21" s="36"/>
      <c r="CQ21" s="36"/>
      <c r="CR21" s="36"/>
      <c r="CX21" s="36"/>
      <c r="CY21" s="36"/>
      <c r="CZ21" s="36"/>
      <c r="DF21" s="36">
        <v>2.7282999999999999E-7</v>
      </c>
      <c r="DG21" s="36">
        <v>4.82151812709</v>
      </c>
      <c r="DH21" s="36">
        <v>11015.106477334801</v>
      </c>
      <c r="DI21" s="30">
        <f t="shared" si="32"/>
        <v>2.609550039529251E-7</v>
      </c>
      <c r="DJ21" s="30">
        <f t="shared" si="33"/>
        <v>2.6097184015214865E-7</v>
      </c>
      <c r="DK21" s="30">
        <f t="shared" si="34"/>
        <v>2.6097184179677207E-7</v>
      </c>
      <c r="DL21" s="30">
        <f t="shared" si="35"/>
        <v>2.6097184179693264E-7</v>
      </c>
      <c r="DN21" s="36">
        <v>1.071E-8</v>
      </c>
      <c r="DO21" s="36">
        <v>4.9479201747400001</v>
      </c>
      <c r="DP21" s="36">
        <v>6283.0758499914</v>
      </c>
      <c r="DQ21" s="30">
        <f t="shared" si="36"/>
        <v>4.7025638920555292E-10</v>
      </c>
      <c r="DR21" s="30">
        <f t="shared" si="37"/>
        <v>4.7154745269375503E-10</v>
      </c>
      <c r="DS21" s="30">
        <f t="shared" si="38"/>
        <v>4.7154757885307837E-10</v>
      </c>
      <c r="DT21" s="30">
        <f t="shared" si="39"/>
        <v>4.7154757886539447E-10</v>
      </c>
      <c r="DV21" s="36">
        <v>4.8E-10</v>
      </c>
      <c r="DW21" s="36">
        <v>4.2662018714399998</v>
      </c>
      <c r="DX21" s="36">
        <v>2352.8661537717999</v>
      </c>
      <c r="DY21" s="30">
        <f t="shared" si="40"/>
        <v>-3.8346925891283366E-10</v>
      </c>
      <c r="DZ21" s="30">
        <f t="shared" si="41"/>
        <v>-3.8348230398471028E-10</v>
      </c>
      <c r="EA21" s="30">
        <f t="shared" si="42"/>
        <v>-3.8348230525940543E-10</v>
      </c>
      <c r="EB21" s="30">
        <f t="shared" si="43"/>
        <v>-3.8348230525953007E-10</v>
      </c>
      <c r="ED21" s="36"/>
      <c r="EE21" s="36"/>
      <c r="EF21" s="36"/>
      <c r="EL21" s="36"/>
      <c r="EM21" s="36"/>
      <c r="EN21" s="36"/>
      <c r="ET21" s="36"/>
      <c r="EU21" s="36"/>
      <c r="EV21" s="36"/>
    </row>
    <row r="22" spans="1:152" s="30" customFormat="1" ht="12.75">
      <c r="G22" s="38"/>
      <c r="N22" s="36">
        <v>1.55464E-6</v>
      </c>
      <c r="O22" s="36">
        <v>5.5704388894800001</v>
      </c>
      <c r="P22" s="36">
        <v>19651.048481098002</v>
      </c>
      <c r="Q22" s="30">
        <f t="shared" si="0"/>
        <v>-1.4913484596175598E-6</v>
      </c>
      <c r="R22" s="30">
        <f t="shared" si="1"/>
        <v>-1.4915140557790116E-6</v>
      </c>
      <c r="S22" s="30">
        <f t="shared" si="2"/>
        <v>-1.4915140719502993E-6</v>
      </c>
      <c r="T22" s="30">
        <f t="shared" si="3"/>
        <v>-1.4915140719518759E-6</v>
      </c>
      <c r="V22" s="36">
        <v>6.2550000000000001E-8</v>
      </c>
      <c r="W22" s="36">
        <v>4.0805664403400002</v>
      </c>
      <c r="X22" s="36">
        <v>3154.6870848956</v>
      </c>
      <c r="Y22" s="30">
        <f t="shared" si="4"/>
        <v>4.1541848427457103E-8</v>
      </c>
      <c r="Z22" s="30">
        <f t="shared" si="5"/>
        <v>4.1539015233660742E-8</v>
      </c>
      <c r="AA22" s="30">
        <f t="shared" si="6"/>
        <v>4.1539014956800275E-8</v>
      </c>
      <c r="AB22" s="30">
        <f t="shared" si="7"/>
        <v>4.1539014956773189E-8</v>
      </c>
      <c r="AD22" s="36">
        <v>4.3100000000000002E-9</v>
      </c>
      <c r="AE22" s="36">
        <v>2.67159914364</v>
      </c>
      <c r="AF22" s="36">
        <v>13367.972631106601</v>
      </c>
      <c r="AG22" s="30">
        <f t="shared" si="8"/>
        <v>-2.9763233745434829E-9</v>
      </c>
      <c r="AH22" s="30">
        <f t="shared" si="9"/>
        <v>-2.9771235732233249E-9</v>
      </c>
      <c r="AI22" s="30">
        <f t="shared" si="10"/>
        <v>-2.9771236514072787E-9</v>
      </c>
      <c r="AJ22" s="30">
        <f t="shared" si="11"/>
        <v>-2.9771236514148967E-9</v>
      </c>
      <c r="AL22" s="36"/>
      <c r="AM22" s="36"/>
      <c r="AN22" s="36"/>
      <c r="AT22" s="36"/>
      <c r="AU22" s="36"/>
      <c r="AV22" s="36"/>
      <c r="BB22" s="36"/>
      <c r="BC22" s="36"/>
      <c r="BD22" s="36"/>
      <c r="BJ22" s="36">
        <v>2.0653000000000001E-7</v>
      </c>
      <c r="BK22" s="36">
        <v>0.98666685459000003</v>
      </c>
      <c r="BL22" s="36">
        <v>775.52261132399997</v>
      </c>
      <c r="BM22" s="30">
        <f t="shared" si="16"/>
        <v>-2.0349375518535579E-7</v>
      </c>
      <c r="BN22" s="30">
        <f t="shared" si="17"/>
        <v>-2.0349322966197162E-7</v>
      </c>
      <c r="BO22" s="30">
        <f t="shared" si="18"/>
        <v>-2.0349322961061651E-7</v>
      </c>
      <c r="BP22" s="30">
        <f t="shared" si="19"/>
        <v>-2.0349322961061148E-7</v>
      </c>
      <c r="BR22" s="36">
        <v>1.7859999999999999E-8</v>
      </c>
      <c r="BS22" s="36">
        <v>0.37134513186000001</v>
      </c>
      <c r="BT22" s="36">
        <v>13367.972631106601</v>
      </c>
      <c r="BU22" s="30">
        <f t="shared" si="20"/>
        <v>-1.4107633594356689E-9</v>
      </c>
      <c r="BV22" s="30">
        <f t="shared" si="21"/>
        <v>-1.4061924952195289E-9</v>
      </c>
      <c r="BW22" s="30">
        <f t="shared" si="22"/>
        <v>-1.4061920485608479E-9</v>
      </c>
      <c r="BX22" s="30">
        <f t="shared" si="23"/>
        <v>-1.4061920485173285E-9</v>
      </c>
      <c r="BZ22" s="36">
        <v>1.55E-9</v>
      </c>
      <c r="CA22" s="36">
        <v>2.5482431537200001</v>
      </c>
      <c r="CB22" s="36">
        <v>9683.5945811164001</v>
      </c>
      <c r="CC22" s="30">
        <f t="shared" si="24"/>
        <v>9.9036348210268947E-10</v>
      </c>
      <c r="CD22" s="30">
        <f t="shared" si="25"/>
        <v>9.9014172521540981E-10</v>
      </c>
      <c r="CE22" s="30">
        <f t="shared" si="26"/>
        <v>9.9014170354417174E-10</v>
      </c>
      <c r="CF22" s="30">
        <f t="shared" si="27"/>
        <v>9.9014170354206181E-10</v>
      </c>
      <c r="CH22" s="36"/>
      <c r="CI22" s="36"/>
      <c r="CJ22" s="36"/>
      <c r="CP22" s="36"/>
      <c r="CQ22" s="36"/>
      <c r="CR22" s="36"/>
      <c r="CX22" s="36"/>
      <c r="CY22" s="36"/>
      <c r="CZ22" s="36"/>
      <c r="DF22" s="36">
        <v>3.1273999999999998E-7</v>
      </c>
      <c r="DG22" s="36">
        <v>2.3180671954399998</v>
      </c>
      <c r="DH22" s="36">
        <v>9999.9864507729999</v>
      </c>
      <c r="DI22" s="30">
        <f t="shared" si="32"/>
        <v>-3.0060473138421577E-7</v>
      </c>
      <c r="DJ22" s="30">
        <f t="shared" si="33"/>
        <v>-3.0062129431256906E-7</v>
      </c>
      <c r="DK22" s="30">
        <f t="shared" si="34"/>
        <v>-3.006212959305173E-7</v>
      </c>
      <c r="DL22" s="30">
        <f t="shared" si="35"/>
        <v>-3.0062129593067537E-7</v>
      </c>
      <c r="DN22" s="36">
        <v>8.8699999999999994E-9</v>
      </c>
      <c r="DO22" s="36">
        <v>2.4778519321600001</v>
      </c>
      <c r="DP22" s="36">
        <v>3154.6870848956</v>
      </c>
      <c r="DQ22" s="30">
        <f t="shared" si="36"/>
        <v>-6.8159161431667513E-9</v>
      </c>
      <c r="DR22" s="30">
        <f t="shared" si="37"/>
        <v>-6.8162600260392807E-9</v>
      </c>
      <c r="DS22" s="30">
        <f t="shared" si="38"/>
        <v>-6.8162600596414822E-9</v>
      </c>
      <c r="DT22" s="30">
        <f t="shared" si="39"/>
        <v>-6.8162600596447694E-9</v>
      </c>
      <c r="DV22" s="36">
        <v>4.8E-10</v>
      </c>
      <c r="DW22" s="36">
        <v>5.5089818954999998</v>
      </c>
      <c r="DX22" s="36">
        <v>191.44826611159999</v>
      </c>
      <c r="DY22" s="30">
        <f t="shared" si="40"/>
        <v>-1.2567288952821774E-10</v>
      </c>
      <c r="DZ22" s="30">
        <f t="shared" si="41"/>
        <v>-1.2567459277864264E-10</v>
      </c>
      <c r="EA22" s="30">
        <f t="shared" si="42"/>
        <v>-1.2567459294508022E-10</v>
      </c>
      <c r="EB22" s="30">
        <f t="shared" si="43"/>
        <v>-1.2567459294509627E-10</v>
      </c>
      <c r="ED22" s="36"/>
      <c r="EE22" s="36"/>
      <c r="EF22" s="36"/>
      <c r="EL22" s="36"/>
      <c r="EM22" s="36"/>
      <c r="EN22" s="36"/>
      <c r="ET22" s="36"/>
      <c r="EU22" s="36"/>
      <c r="EV22" s="36"/>
    </row>
    <row r="23" spans="1:152" s="30" customFormat="1" ht="12.75">
      <c r="N23" s="36">
        <v>1.27907E-6</v>
      </c>
      <c r="O23" s="36">
        <v>0.96209822685000002</v>
      </c>
      <c r="P23" s="36">
        <v>5661.3320491521999</v>
      </c>
      <c r="Q23" s="30">
        <f t="shared" si="0"/>
        <v>7.0356979530677431E-7</v>
      </c>
      <c r="R23" s="30">
        <f t="shared" si="1"/>
        <v>7.0368592780098487E-7</v>
      </c>
      <c r="S23" s="30">
        <f t="shared" si="2"/>
        <v>7.0368593914877166E-7</v>
      </c>
      <c r="T23" s="30">
        <f t="shared" si="3"/>
        <v>7.0368593914987979E-7</v>
      </c>
      <c r="V23" s="36">
        <v>6.6969999999999997E-8</v>
      </c>
      <c r="W23" s="36">
        <v>5.0567342779500004</v>
      </c>
      <c r="X23" s="36">
        <v>801.82093112380005</v>
      </c>
      <c r="Y23" s="30">
        <f t="shared" si="4"/>
        <v>5.4854219178532552E-8</v>
      </c>
      <c r="Z23" s="30">
        <f t="shared" si="5"/>
        <v>5.4854810768994858E-8</v>
      </c>
      <c r="AA23" s="30">
        <f t="shared" si="6"/>
        <v>5.4854810826803044E-8</v>
      </c>
      <c r="AB23" s="30">
        <f t="shared" si="7"/>
        <v>5.4854810826808682E-8</v>
      </c>
      <c r="AD23" s="36">
        <v>3.8899999999999996E-9</v>
      </c>
      <c r="AE23" s="36">
        <v>4.1411634173899996</v>
      </c>
      <c r="AF23" s="36">
        <v>8635.9420037632008</v>
      </c>
      <c r="AG23" s="30">
        <f t="shared" si="8"/>
        <v>3.7777176037684323E-9</v>
      </c>
      <c r="AH23" s="30">
        <f t="shared" si="9"/>
        <v>3.7778714397695058E-9</v>
      </c>
      <c r="AI23" s="30">
        <f t="shared" si="10"/>
        <v>3.7778714547969233E-9</v>
      </c>
      <c r="AJ23" s="30">
        <f t="shared" si="11"/>
        <v>3.7778714547983858E-9</v>
      </c>
      <c r="AL23" s="36"/>
      <c r="AM23" s="36"/>
      <c r="AN23" s="36"/>
      <c r="AT23" s="36"/>
      <c r="AU23" s="36"/>
      <c r="AV23" s="36"/>
      <c r="BB23" s="36"/>
      <c r="BC23" s="36"/>
      <c r="BD23" s="36"/>
      <c r="BJ23" s="36">
        <v>1.6976000000000001E-7</v>
      </c>
      <c r="BK23" s="36">
        <v>4.1371178213500004</v>
      </c>
      <c r="BL23" s="36">
        <v>10021.8372800994</v>
      </c>
      <c r="BM23" s="30">
        <f t="shared" si="16"/>
        <v>6.7136356522380367E-8</v>
      </c>
      <c r="BN23" s="30">
        <f t="shared" si="17"/>
        <v>6.7106345950508887E-8</v>
      </c>
      <c r="BO23" s="30">
        <f t="shared" si="18"/>
        <v>6.7106343017824596E-8</v>
      </c>
      <c r="BP23" s="30">
        <f t="shared" si="19"/>
        <v>6.7106343017538736E-8</v>
      </c>
      <c r="BR23" s="36">
        <v>1.6000000000000001E-8</v>
      </c>
      <c r="BS23" s="36">
        <v>1.6837800298200001</v>
      </c>
      <c r="BT23" s="36">
        <v>20618.019358533598</v>
      </c>
      <c r="BU23" s="30">
        <f t="shared" si="20"/>
        <v>1.4315449702837998E-8</v>
      </c>
      <c r="BV23" s="30">
        <f t="shared" si="21"/>
        <v>1.4318278193056011E-8</v>
      </c>
      <c r="BW23" s="30">
        <f t="shared" si="22"/>
        <v>1.4318278469339784E-8</v>
      </c>
      <c r="BX23" s="30">
        <f t="shared" si="23"/>
        <v>1.4318278469366674E-8</v>
      </c>
      <c r="BZ23" s="36">
        <v>1.09E-9</v>
      </c>
      <c r="CA23" s="36">
        <v>2.0186666558300002</v>
      </c>
      <c r="CB23" s="36">
        <v>14143.495242430599</v>
      </c>
      <c r="CC23" s="30">
        <f t="shared" si="24"/>
        <v>5.8640370221833886E-10</v>
      </c>
      <c r="CD23" s="30">
        <f t="shared" si="25"/>
        <v>5.8615411003441919E-10</v>
      </c>
      <c r="CE23" s="30">
        <f t="shared" si="26"/>
        <v>5.8615408564274972E-10</v>
      </c>
      <c r="CF23" s="30">
        <f t="shared" si="27"/>
        <v>5.8615408564037282E-10</v>
      </c>
      <c r="CH23" s="36"/>
      <c r="CI23" s="36"/>
      <c r="CJ23" s="36"/>
      <c r="CP23" s="36"/>
      <c r="CQ23" s="36"/>
      <c r="CR23" s="36"/>
      <c r="CX23" s="36"/>
      <c r="CY23" s="36"/>
      <c r="CZ23" s="36"/>
      <c r="DF23" s="36">
        <v>1.97E-7</v>
      </c>
      <c r="DG23" s="36">
        <v>4.96157560245</v>
      </c>
      <c r="DH23" s="36">
        <v>11322.6640983044</v>
      </c>
      <c r="DI23" s="30">
        <f t="shared" si="32"/>
        <v>5.8537740665254146E-8</v>
      </c>
      <c r="DJ23" s="30">
        <f t="shared" si="33"/>
        <v>5.8496836967272899E-8</v>
      </c>
      <c r="DK23" s="30">
        <f t="shared" si="34"/>
        <v>5.8496832970124877E-8</v>
      </c>
      <c r="DL23" s="30">
        <f t="shared" si="35"/>
        <v>5.849683296973458E-8</v>
      </c>
      <c r="DN23" s="36">
        <v>9.0400000000000002E-9</v>
      </c>
      <c r="DO23" s="36">
        <v>0.81413053841000005</v>
      </c>
      <c r="DP23" s="36">
        <v>10596.1820784342</v>
      </c>
      <c r="DQ23" s="30">
        <f t="shared" si="36"/>
        <v>1.6387871968188433E-9</v>
      </c>
      <c r="DR23" s="30">
        <f t="shared" si="37"/>
        <v>1.6369780409179031E-9</v>
      </c>
      <c r="DS23" s="30">
        <f t="shared" si="38"/>
        <v>1.6369778641281497E-9</v>
      </c>
      <c r="DT23" s="30">
        <f t="shared" si="39"/>
        <v>1.6369778641109041E-9</v>
      </c>
      <c r="DV23" s="36">
        <v>4.8E-10</v>
      </c>
      <c r="DW23" s="36">
        <v>2.5473091829299999</v>
      </c>
      <c r="DX23" s="36">
        <v>17298.182327326202</v>
      </c>
      <c r="DY23" s="30">
        <f t="shared" si="40"/>
        <v>3.0433015171481253E-10</v>
      </c>
      <c r="DZ23" s="30">
        <f t="shared" si="41"/>
        <v>3.0445344669913699E-10</v>
      </c>
      <c r="EA23" s="30">
        <f t="shared" si="42"/>
        <v>3.0445345874558911E-10</v>
      </c>
      <c r="EB23" s="30">
        <f t="shared" si="43"/>
        <v>3.044534587467651E-10</v>
      </c>
      <c r="ED23" s="36"/>
      <c r="EE23" s="36"/>
      <c r="EF23" s="36"/>
      <c r="EL23" s="36"/>
      <c r="EM23" s="36"/>
      <c r="EN23" s="36"/>
      <c r="ET23" s="36"/>
      <c r="EU23" s="36"/>
      <c r="EV23" s="36"/>
    </row>
    <row r="24" spans="1:152" s="30" customFormat="1" ht="12.75">
      <c r="A24" s="34" t="s">
        <v>26</v>
      </c>
      <c r="B24" s="33" t="s">
        <v>127</v>
      </c>
      <c r="C24" s="34" t="s">
        <v>26</v>
      </c>
      <c r="D24" s="34" t="s">
        <v>26</v>
      </c>
      <c r="E24" s="34" t="s">
        <v>26</v>
      </c>
      <c r="F24" s="34" t="s">
        <v>26</v>
      </c>
      <c r="N24" s="36">
        <v>1.0554699999999999E-6</v>
      </c>
      <c r="O24" s="36">
        <v>1.5372119125299999</v>
      </c>
      <c r="P24" s="36">
        <v>801.82093112380005</v>
      </c>
      <c r="Q24" s="30">
        <f t="shared" si="0"/>
        <v>-1.0269370171584712E-6</v>
      </c>
      <c r="R24" s="30">
        <f t="shared" si="1"/>
        <v>-1.0269407705660365E-6</v>
      </c>
      <c r="S24" s="30">
        <f t="shared" si="2"/>
        <v>-1.0269407709327986E-6</v>
      </c>
      <c r="T24" s="30">
        <f t="shared" si="3"/>
        <v>-1.0269407709328344E-6</v>
      </c>
      <c r="V24" s="36">
        <v>4.084E-8</v>
      </c>
      <c r="W24" s="36">
        <v>4.1210382602999998</v>
      </c>
      <c r="X24" s="36">
        <v>18837.498197138098</v>
      </c>
      <c r="Y24" s="30">
        <f t="shared" si="4"/>
        <v>3.9975518927256833E-8</v>
      </c>
      <c r="Z24" s="30">
        <f t="shared" si="5"/>
        <v>3.9978540120438148E-8</v>
      </c>
      <c r="AA24" s="30">
        <f t="shared" si="6"/>
        <v>3.997854041540642E-8</v>
      </c>
      <c r="AB24" s="30">
        <f t="shared" si="7"/>
        <v>3.9978540415435239E-8</v>
      </c>
      <c r="AD24" s="36">
        <v>3.5499999999999999E-9</v>
      </c>
      <c r="AE24" s="36">
        <v>1.1206157087399999</v>
      </c>
      <c r="AF24" s="36">
        <v>9153.9036160218002</v>
      </c>
      <c r="AG24" s="30">
        <f t="shared" si="8"/>
        <v>2.8651237347772456E-9</v>
      </c>
      <c r="AH24" s="30">
        <f t="shared" si="9"/>
        <v>2.8654921764567483E-9</v>
      </c>
      <c r="AI24" s="30">
        <f t="shared" si="10"/>
        <v>2.8654922124556812E-9</v>
      </c>
      <c r="AJ24" s="30">
        <f t="shared" si="11"/>
        <v>2.8654922124591951E-9</v>
      </c>
      <c r="AL24" s="36"/>
      <c r="AM24" s="36"/>
      <c r="AN24" s="36"/>
      <c r="AT24" s="36"/>
      <c r="AU24" s="36"/>
      <c r="AV24" s="36"/>
      <c r="BB24" s="36"/>
      <c r="BC24" s="36"/>
      <c r="BD24" s="36"/>
      <c r="BJ24" s="36">
        <v>1.7835000000000001E-7</v>
      </c>
      <c r="BK24" s="36">
        <v>5.9626864310199998</v>
      </c>
      <c r="BL24" s="36">
        <v>25934.124331089399</v>
      </c>
      <c r="BM24" s="30">
        <f t="shared" si="16"/>
        <v>1.6433243192480933E-7</v>
      </c>
      <c r="BN24" s="30">
        <f t="shared" si="17"/>
        <v>1.6436693067373812E-7</v>
      </c>
      <c r="BO24" s="30">
        <f t="shared" si="18"/>
        <v>1.6436693404288436E-7</v>
      </c>
      <c r="BP24" s="30">
        <f t="shared" si="19"/>
        <v>1.6436693404321293E-7</v>
      </c>
      <c r="BR24" s="36">
        <v>1.5390000000000001E-8</v>
      </c>
      <c r="BS24" s="36">
        <v>1.2168385365700001</v>
      </c>
      <c r="BT24" s="36">
        <v>25934.124331089399</v>
      </c>
      <c r="BU24" s="30">
        <f t="shared" si="20"/>
        <v>-5.502921458384351E-9</v>
      </c>
      <c r="BV24" s="30">
        <f t="shared" si="21"/>
        <v>-5.4957624547696289E-9</v>
      </c>
      <c r="BW24" s="30">
        <f t="shared" si="22"/>
        <v>-5.4957617551416209E-9</v>
      </c>
      <c r="BX24" s="30">
        <f t="shared" si="23"/>
        <v>-5.4957617550733901E-9</v>
      </c>
      <c r="BZ24" s="36">
        <v>1.0600000000000001E-9</v>
      </c>
      <c r="CA24" s="36">
        <v>2.2828903301699999</v>
      </c>
      <c r="CB24" s="36">
        <v>6283.0758499914</v>
      </c>
      <c r="CC24" s="30">
        <f t="shared" si="24"/>
        <v>4.4442566615073806E-10</v>
      </c>
      <c r="CD24" s="30">
        <f t="shared" si="25"/>
        <v>4.4430954373892638E-10</v>
      </c>
      <c r="CE24" s="30">
        <f t="shared" si="26"/>
        <v>4.4430953239140393E-10</v>
      </c>
      <c r="CF24" s="30">
        <f t="shared" si="27"/>
        <v>4.4430953239029608E-10</v>
      </c>
      <c r="CH24" s="36"/>
      <c r="CI24" s="36"/>
      <c r="CJ24" s="36"/>
      <c r="CP24" s="36"/>
      <c r="CQ24" s="36"/>
      <c r="CR24" s="36"/>
      <c r="CX24" s="36"/>
      <c r="CY24" s="36"/>
      <c r="CZ24" s="36"/>
      <c r="DF24" s="36">
        <v>1.9809E-7</v>
      </c>
      <c r="DG24" s="36">
        <v>0.53189326492</v>
      </c>
      <c r="DH24" s="36">
        <v>27511.4678735372</v>
      </c>
      <c r="DI24" s="30">
        <f t="shared" si="32"/>
        <v>6.9744037468587925E-8</v>
      </c>
      <c r="DJ24" s="30">
        <f t="shared" si="33"/>
        <v>6.9646068865806237E-8</v>
      </c>
      <c r="DK24" s="30">
        <f t="shared" si="34"/>
        <v>6.9646059291594893E-8</v>
      </c>
      <c r="DL24" s="30">
        <f t="shared" si="35"/>
        <v>6.9646059290661992E-8</v>
      </c>
      <c r="DN24" s="36">
        <v>8.1799999999999995E-9</v>
      </c>
      <c r="DO24" s="36">
        <v>0.90016838096999996</v>
      </c>
      <c r="DP24" s="36">
        <v>5661.3320491521999</v>
      </c>
      <c r="DQ24" s="30">
        <f t="shared" si="36"/>
        <v>4.9136854012806882E-9</v>
      </c>
      <c r="DR24" s="30">
        <f t="shared" si="37"/>
        <v>4.9143963968122403E-9</v>
      </c>
      <c r="DS24" s="30">
        <f t="shared" si="38"/>
        <v>4.9143964662862077E-9</v>
      </c>
      <c r="DT24" s="30">
        <f t="shared" si="39"/>
        <v>4.9143964662929906E-9</v>
      </c>
      <c r="DV24" s="36">
        <v>4.6000000000000001E-10</v>
      </c>
      <c r="DW24" s="36">
        <v>3.4029345933199999</v>
      </c>
      <c r="DX24" s="36">
        <v>14143.495242430599</v>
      </c>
      <c r="DY24" s="30">
        <f t="shared" si="40"/>
        <v>4.2692648289800575E-10</v>
      </c>
      <c r="DZ24" s="30">
        <f t="shared" si="41"/>
        <v>4.2697298790602232E-10</v>
      </c>
      <c r="EA24" s="30">
        <f t="shared" si="42"/>
        <v>4.2697299244884215E-10</v>
      </c>
      <c r="EB24" s="30">
        <f t="shared" si="43"/>
        <v>4.2697299244928485E-10</v>
      </c>
      <c r="ED24" s="36"/>
      <c r="EE24" s="36"/>
      <c r="EF24" s="36"/>
      <c r="EL24" s="36"/>
      <c r="EM24" s="36"/>
      <c r="EN24" s="36"/>
      <c r="ET24" s="36"/>
      <c r="EU24" s="36"/>
      <c r="EV24" s="36"/>
    </row>
    <row r="25" spans="1:152" s="30" customFormat="1" ht="12.75">
      <c r="N25" s="36">
        <v>8.5722000000000005E-7</v>
      </c>
      <c r="O25" s="36">
        <v>0.35589249965999997</v>
      </c>
      <c r="P25" s="36">
        <v>3154.6870848956</v>
      </c>
      <c r="Q25" s="30">
        <f t="shared" si="0"/>
        <v>-1.223850973487245E-7</v>
      </c>
      <c r="R25" s="30">
        <f t="shared" si="1"/>
        <v>-1.2233369480421577E-7</v>
      </c>
      <c r="S25" s="30">
        <f t="shared" si="2"/>
        <v>-1.2233368978125835E-7</v>
      </c>
      <c r="T25" s="30">
        <f t="shared" si="3"/>
        <v>-1.2233368978076702E-7</v>
      </c>
      <c r="V25" s="36">
        <v>4.8820000000000003E-8</v>
      </c>
      <c r="W25" s="36">
        <v>3.4451519911499999</v>
      </c>
      <c r="X25" s="36">
        <v>11015.106477334801</v>
      </c>
      <c r="Y25" s="30">
        <f t="shared" si="4"/>
        <v>2.299982497239265E-8</v>
      </c>
      <c r="Z25" s="30">
        <f t="shared" si="5"/>
        <v>2.2990714916982637E-8</v>
      </c>
      <c r="AA25" s="30">
        <f t="shared" si="6"/>
        <v>2.2990714026719005E-8</v>
      </c>
      <c r="AB25" s="30">
        <f t="shared" si="7"/>
        <v>2.2990714026632094E-8</v>
      </c>
      <c r="AD25" s="36">
        <v>3.0100000000000002E-9</v>
      </c>
      <c r="AE25" s="36">
        <v>3.9004798419700002</v>
      </c>
      <c r="AF25" s="36">
        <v>10596.1820784342</v>
      </c>
      <c r="AG25" s="30">
        <f t="shared" si="8"/>
        <v>-3.8138149240542561E-10</v>
      </c>
      <c r="AH25" s="30">
        <f t="shared" si="9"/>
        <v>-3.8077389881506214E-10</v>
      </c>
      <c r="AI25" s="30">
        <f t="shared" si="10"/>
        <v>-3.8077383944166008E-10</v>
      </c>
      <c r="AJ25" s="30">
        <f t="shared" si="11"/>
        <v>-3.8077383943588951E-10</v>
      </c>
      <c r="AL25" s="36"/>
      <c r="AM25" s="36"/>
      <c r="AN25" s="36"/>
      <c r="AT25" s="36"/>
      <c r="AU25" s="36"/>
      <c r="AV25" s="36"/>
      <c r="BB25" s="36"/>
      <c r="BC25" s="36"/>
      <c r="BD25" s="36"/>
      <c r="BJ25" s="36">
        <v>1.4949E-7</v>
      </c>
      <c r="BK25" s="36">
        <v>5.6107516820600001</v>
      </c>
      <c r="BL25" s="36">
        <v>10404.7338123226</v>
      </c>
      <c r="BM25" s="30">
        <f t="shared" si="16"/>
        <v>-3.5937062719400553E-8</v>
      </c>
      <c r="BN25" s="30">
        <f t="shared" si="17"/>
        <v>-3.59660569772715E-8</v>
      </c>
      <c r="BO25" s="30">
        <f t="shared" si="18"/>
        <v>-3.5966059810452607E-8</v>
      </c>
      <c r="BP25" s="30">
        <f t="shared" si="19"/>
        <v>-3.5966059810728905E-8</v>
      </c>
      <c r="BR25" s="36">
        <v>1.3410000000000001E-8</v>
      </c>
      <c r="BS25" s="36">
        <v>2.9007713975799998</v>
      </c>
      <c r="BT25" s="36">
        <v>15720.8387848784</v>
      </c>
      <c r="BU25" s="30">
        <f t="shared" si="20"/>
        <v>-1.1372825600836982E-8</v>
      </c>
      <c r="BV25" s="30">
        <f t="shared" si="21"/>
        <v>-1.1374970299607823E-8</v>
      </c>
      <c r="BW25" s="30">
        <f t="shared" si="22"/>
        <v>-1.1374970509132041E-8</v>
      </c>
      <c r="BX25" s="30">
        <f t="shared" si="23"/>
        <v>-1.1374970509152528E-8</v>
      </c>
      <c r="BZ25" s="36">
        <v>1.15E-9</v>
      </c>
      <c r="CA25" s="36">
        <v>3.23636374193</v>
      </c>
      <c r="CB25" s="36">
        <v>20618.019358533598</v>
      </c>
      <c r="CC25" s="30">
        <f t="shared" si="24"/>
        <v>-4.9480821936548743E-10</v>
      </c>
      <c r="CD25" s="30">
        <f t="shared" si="25"/>
        <v>-4.9439713042496249E-10</v>
      </c>
      <c r="CE25" s="30">
        <f t="shared" si="26"/>
        <v>-4.9439709025052223E-10</v>
      </c>
      <c r="CF25" s="30">
        <f t="shared" si="27"/>
        <v>-4.9439709024661225E-10</v>
      </c>
      <c r="CH25" s="36"/>
      <c r="CI25" s="36"/>
      <c r="CJ25" s="36"/>
      <c r="CP25" s="36"/>
      <c r="CQ25" s="36"/>
      <c r="CR25" s="36"/>
      <c r="CX25" s="36"/>
      <c r="CY25" s="36"/>
      <c r="CZ25" s="36"/>
      <c r="DF25" s="36">
        <v>1.3567E-7</v>
      </c>
      <c r="DG25" s="36">
        <v>3.7553087062800001</v>
      </c>
      <c r="DH25" s="36">
        <v>18073.7049386502</v>
      </c>
      <c r="DI25" s="30">
        <f t="shared" si="32"/>
        <v>-8.0704673168389235E-8</v>
      </c>
      <c r="DJ25" s="30">
        <f t="shared" si="33"/>
        <v>-8.0742521352223027E-8</v>
      </c>
      <c r="DK25" s="30">
        <f t="shared" si="34"/>
        <v>-8.0742525050183295E-8</v>
      </c>
      <c r="DL25" s="30">
        <f t="shared" si="35"/>
        <v>-8.0742525050542742E-8</v>
      </c>
      <c r="DN25" s="36">
        <v>8.4499999999999996E-9</v>
      </c>
      <c r="DO25" s="36">
        <v>5.4850433811199997</v>
      </c>
      <c r="DP25" s="36">
        <v>529.69096509459996</v>
      </c>
      <c r="DQ25" s="30">
        <f t="shared" si="36"/>
        <v>-7.0051428170410544E-9</v>
      </c>
      <c r="DR25" s="30">
        <f t="shared" si="37"/>
        <v>-7.0050947462976745E-9</v>
      </c>
      <c r="DS25" s="30">
        <f t="shared" si="38"/>
        <v>-7.005094741600278E-9</v>
      </c>
      <c r="DT25" s="30">
        <f t="shared" si="39"/>
        <v>-7.0050947415998197E-9</v>
      </c>
      <c r="DV25" s="36">
        <v>4.0999999999999998E-10</v>
      </c>
      <c r="DW25" s="36">
        <v>1.8399711301899999</v>
      </c>
      <c r="DX25" s="36">
        <v>11322.6640983044</v>
      </c>
      <c r="DY25" s="30">
        <f t="shared" si="40"/>
        <v>-1.2962995454086477E-10</v>
      </c>
      <c r="DZ25" s="30">
        <f t="shared" si="41"/>
        <v>-1.2954537132108544E-10</v>
      </c>
      <c r="EA25" s="30">
        <f t="shared" si="42"/>
        <v>-1.2954536305551343E-10</v>
      </c>
      <c r="EB25" s="30">
        <f t="shared" si="43"/>
        <v>-1.2954536305470634E-10</v>
      </c>
      <c r="ED25" s="36"/>
      <c r="EE25" s="36"/>
      <c r="EF25" s="36"/>
      <c r="EL25" s="36"/>
      <c r="EM25" s="36"/>
      <c r="EN25" s="36"/>
      <c r="ET25" s="36"/>
      <c r="EU25" s="36"/>
      <c r="EV25" s="36"/>
    </row>
    <row r="26" spans="1:152" s="30" customFormat="1" ht="12.75">
      <c r="A26" s="30" t="s">
        <v>128</v>
      </c>
      <c r="B26" s="30" t="s">
        <v>129</v>
      </c>
      <c r="N26" s="36">
        <v>9.9120999999999999E-7</v>
      </c>
      <c r="O26" s="36">
        <v>0.83288185132000003</v>
      </c>
      <c r="P26" s="36">
        <v>213.29909543799999</v>
      </c>
      <c r="Q26" s="30">
        <f t="shared" si="0"/>
        <v>9.3119358767959815E-7</v>
      </c>
      <c r="R26" s="30">
        <f t="shared" si="1"/>
        <v>9.3119219627069441E-7</v>
      </c>
      <c r="S26" s="30">
        <f t="shared" si="2"/>
        <v>9.3119219613472847E-7</v>
      </c>
      <c r="T26" s="30">
        <f t="shared" si="3"/>
        <v>9.3119219613471523E-7</v>
      </c>
      <c r="V26" s="36">
        <v>3.5490000000000002E-8</v>
      </c>
      <c r="W26" s="36">
        <v>6.1993434540200001</v>
      </c>
      <c r="X26" s="36">
        <v>5.5229243074000003</v>
      </c>
      <c r="Y26" s="30">
        <f t="shared" si="4"/>
        <v>3.5257758169426765E-8</v>
      </c>
      <c r="Z26" s="30">
        <f t="shared" si="5"/>
        <v>3.5257757739492681E-8</v>
      </c>
      <c r="AA26" s="30">
        <f t="shared" si="6"/>
        <v>3.5257757739450666E-8</v>
      </c>
      <c r="AB26" s="30">
        <f t="shared" si="7"/>
        <v>3.5257757739450666E-8</v>
      </c>
      <c r="AD26" s="36">
        <v>2.1200000000000001E-9</v>
      </c>
      <c r="AE26" s="36">
        <v>5.32697688872</v>
      </c>
      <c r="AF26" s="36">
        <v>18837.498197138098</v>
      </c>
      <c r="AG26" s="30">
        <f t="shared" si="8"/>
        <v>3.351136132962739E-10</v>
      </c>
      <c r="AH26" s="30">
        <f t="shared" si="9"/>
        <v>3.3587089549941671E-10</v>
      </c>
      <c r="AI26" s="30">
        <f t="shared" si="10"/>
        <v>3.3587096949711697E-10</v>
      </c>
      <c r="AJ26" s="30">
        <f t="shared" si="11"/>
        <v>3.3587096950434539E-10</v>
      </c>
      <c r="AL26" s="36"/>
      <c r="AM26" s="36"/>
      <c r="AN26" s="36"/>
      <c r="AT26" s="36"/>
      <c r="AU26" s="36"/>
      <c r="AV26" s="36"/>
      <c r="BB26" s="36"/>
      <c r="BC26" s="36"/>
      <c r="BD26" s="36"/>
      <c r="BJ26" s="36">
        <v>1.8579E-7</v>
      </c>
      <c r="BK26" s="36">
        <v>1.8052927751400001</v>
      </c>
      <c r="BL26" s="36">
        <v>40853.142184844</v>
      </c>
      <c r="BM26" s="30">
        <f t="shared" si="16"/>
        <v>1.559935991689343E-8</v>
      </c>
      <c r="BN26" s="30">
        <f t="shared" si="17"/>
        <v>1.5744605585047347E-8</v>
      </c>
      <c r="BO26" s="30">
        <f t="shared" si="18"/>
        <v>1.5744619777637249E-8</v>
      </c>
      <c r="BP26" s="30">
        <f t="shared" si="19"/>
        <v>1.5744619779021016E-8</v>
      </c>
      <c r="BR26" s="36">
        <v>9.9300000000000002E-9</v>
      </c>
      <c r="BS26" s="36">
        <v>1.7468124896499999</v>
      </c>
      <c r="BT26" s="36">
        <v>11322.6640983044</v>
      </c>
      <c r="BU26" s="30">
        <f t="shared" si="20"/>
        <v>-2.2496178928872779E-9</v>
      </c>
      <c r="BV26" s="30">
        <f t="shared" si="21"/>
        <v>-2.2475147253266496E-9</v>
      </c>
      <c r="BW26" s="30">
        <f t="shared" si="22"/>
        <v>-2.2475145198048843E-9</v>
      </c>
      <c r="BX26" s="30">
        <f t="shared" si="23"/>
        <v>-2.2475145197848161E-9</v>
      </c>
      <c r="BZ26" s="36">
        <v>1.2799999999999999E-9</v>
      </c>
      <c r="CA26" s="36">
        <v>5.3240051093899998</v>
      </c>
      <c r="CB26" s="36">
        <v>13367.972631106601</v>
      </c>
      <c r="CC26" s="30">
        <f t="shared" si="24"/>
        <v>1.2152854176384774E-9</v>
      </c>
      <c r="CD26" s="30">
        <f t="shared" si="25"/>
        <v>1.2153885426792024E-9</v>
      </c>
      <c r="CE26" s="30">
        <f t="shared" si="26"/>
        <v>1.2153885527524257E-9</v>
      </c>
      <c r="CF26" s="30">
        <f t="shared" si="27"/>
        <v>1.2153885527534072E-9</v>
      </c>
      <c r="CH26" s="36"/>
      <c r="CI26" s="36"/>
      <c r="CJ26" s="36"/>
      <c r="CP26" s="36"/>
      <c r="CQ26" s="36"/>
      <c r="CR26" s="36"/>
      <c r="CX26" s="36"/>
      <c r="CY26" s="36"/>
      <c r="CZ26" s="36"/>
      <c r="DF26" s="36">
        <v>1.2921E-7</v>
      </c>
      <c r="DG26" s="36">
        <v>1.1338108355600001</v>
      </c>
      <c r="DH26" s="36">
        <v>10206.171999210201</v>
      </c>
      <c r="DI26" s="30">
        <f t="shared" si="32"/>
        <v>5.9343438060725147E-8</v>
      </c>
      <c r="DJ26" s="30">
        <f t="shared" si="33"/>
        <v>5.9365933724592209E-8</v>
      </c>
      <c r="DK26" s="30">
        <f t="shared" si="34"/>
        <v>5.9365935922704296E-8</v>
      </c>
      <c r="DL26" s="30">
        <f t="shared" si="35"/>
        <v>5.9365935922918754E-8</v>
      </c>
      <c r="DN26" s="36">
        <v>8.2399999999999997E-9</v>
      </c>
      <c r="DO26" s="36">
        <v>3.74837629121</v>
      </c>
      <c r="DP26" s="36">
        <v>7084.8967811151997</v>
      </c>
      <c r="DQ26" s="30">
        <f t="shared" si="36"/>
        <v>-4.611523223320576E-9</v>
      </c>
      <c r="DR26" s="30">
        <f t="shared" si="37"/>
        <v>-4.6105940451862972E-9</v>
      </c>
      <c r="DS26" s="30">
        <f t="shared" si="38"/>
        <v>-4.610593954385037E-9</v>
      </c>
      <c r="DT26" s="30">
        <f t="shared" si="39"/>
        <v>-4.6105939543762051E-9</v>
      </c>
      <c r="DV26" s="36">
        <v>3.7000000000000001E-10</v>
      </c>
      <c r="DW26" s="36">
        <v>6.1787112602700001</v>
      </c>
      <c r="DX26" s="36">
        <v>1109.3785520934</v>
      </c>
      <c r="DY26" s="30">
        <f t="shared" si="40"/>
        <v>3.6985825606416908E-10</v>
      </c>
      <c r="DZ26" s="30">
        <f t="shared" si="41"/>
        <v>3.6985847415890149E-10</v>
      </c>
      <c r="EA26" s="30">
        <f t="shared" si="42"/>
        <v>3.6985847418020501E-10</v>
      </c>
      <c r="EB26" s="30">
        <f t="shared" si="43"/>
        <v>3.6985847418020707E-10</v>
      </c>
      <c r="ED26" s="36"/>
      <c r="EE26" s="36"/>
      <c r="EF26" s="36"/>
      <c r="EL26" s="36"/>
      <c r="EM26" s="36"/>
      <c r="EN26" s="36"/>
      <c r="ET26" s="36"/>
      <c r="EU26" s="36"/>
      <c r="EV26" s="36"/>
    </row>
    <row r="27" spans="1:152" s="30" customFormat="1" ht="12.75">
      <c r="A27" s="30">
        <f>RADIANS(B27)</f>
        <v>7.7661916127158195</v>
      </c>
      <c r="B27" s="30">
        <f>A9+180</f>
        <v>444.97000229851483</v>
      </c>
      <c r="N27" s="36">
        <v>9.8803999999999995E-7</v>
      </c>
      <c r="O27" s="36">
        <v>5.3938965550300004</v>
      </c>
      <c r="P27" s="36">
        <v>13367.972631106601</v>
      </c>
      <c r="Q27" s="30">
        <f t="shared" si="0"/>
        <v>9.1413427334557481E-7</v>
      </c>
      <c r="R27" s="30">
        <f t="shared" si="1"/>
        <v>9.1423050098436956E-7</v>
      </c>
      <c r="S27" s="30">
        <f t="shared" si="2"/>
        <v>9.1423051038456492E-7</v>
      </c>
      <c r="T27" s="30">
        <f t="shared" si="3"/>
        <v>9.1423051038548078E-7</v>
      </c>
      <c r="V27" s="36">
        <v>3.4480000000000002E-8</v>
      </c>
      <c r="W27" s="36">
        <v>1.77405651704</v>
      </c>
      <c r="X27" s="36">
        <v>11322.6640983044</v>
      </c>
      <c r="Y27" s="30">
        <f t="shared" si="4"/>
        <v>-8.7233005092622983E-9</v>
      </c>
      <c r="Z27" s="30">
        <f t="shared" si="5"/>
        <v>-8.7160466259917785E-9</v>
      </c>
      <c r="AA27" s="30">
        <f t="shared" si="6"/>
        <v>-8.7160459171392797E-9</v>
      </c>
      <c r="AB27" s="30">
        <f t="shared" si="7"/>
        <v>-8.7160459170700646E-9</v>
      </c>
      <c r="AD27" s="36">
        <v>2.6000000000000001E-9</v>
      </c>
      <c r="AE27" s="36">
        <v>0.22761369280999999</v>
      </c>
      <c r="AF27" s="36">
        <v>2352.8661537717999</v>
      </c>
      <c r="AG27" s="30">
        <f t="shared" si="8"/>
        <v>2.5181050298427398E-9</v>
      </c>
      <c r="AH27" s="30">
        <f t="shared" si="9"/>
        <v>2.5180757731910039E-9</v>
      </c>
      <c r="AI27" s="30">
        <f t="shared" si="10"/>
        <v>2.5180757703318624E-9</v>
      </c>
      <c r="AJ27" s="30">
        <f t="shared" si="11"/>
        <v>2.5180757703315824E-9</v>
      </c>
      <c r="AL27" s="36"/>
      <c r="AM27" s="36"/>
      <c r="AN27" s="36"/>
      <c r="AT27" s="36"/>
      <c r="AU27" s="36"/>
      <c r="AV27" s="36"/>
      <c r="BB27" s="36"/>
      <c r="BC27" s="36"/>
      <c r="BD27" s="36"/>
      <c r="BJ27" s="36">
        <v>1.5407E-7</v>
      </c>
      <c r="BK27" s="36">
        <v>3.2956385529599999</v>
      </c>
      <c r="BL27" s="36">
        <v>11015.106477334801</v>
      </c>
      <c r="BM27" s="30">
        <f t="shared" si="16"/>
        <v>5.1531499995143292E-8</v>
      </c>
      <c r="BN27" s="30">
        <f t="shared" si="17"/>
        <v>5.1500783783958651E-8</v>
      </c>
      <c r="BO27" s="30">
        <f t="shared" si="18"/>
        <v>5.1500780782329538E-8</v>
      </c>
      <c r="BP27" s="30">
        <f t="shared" si="19"/>
        <v>5.1500780782036518E-8</v>
      </c>
      <c r="BR27" s="36">
        <v>1.165E-8</v>
      </c>
      <c r="BS27" s="36">
        <v>6.1343715540100003</v>
      </c>
      <c r="BT27" s="36">
        <v>7860.4193924392002</v>
      </c>
      <c r="BU27" s="30">
        <f t="shared" si="20"/>
        <v>1.128547886785373E-8</v>
      </c>
      <c r="BV27" s="30">
        <f t="shared" si="21"/>
        <v>1.1285915221937088E-8</v>
      </c>
      <c r="BW27" s="30">
        <f t="shared" si="22"/>
        <v>1.1285915264564006E-8</v>
      </c>
      <c r="BX27" s="30">
        <f t="shared" si="23"/>
        <v>1.1285915264568175E-8</v>
      </c>
      <c r="BZ27" s="36">
        <v>8.6999999999999999E-10</v>
      </c>
      <c r="CA27" s="36">
        <v>3.2826508243500001</v>
      </c>
      <c r="CB27" s="36">
        <v>11322.6640983044</v>
      </c>
      <c r="CC27" s="30">
        <f t="shared" si="24"/>
        <v>-8.5375104781004129E-10</v>
      </c>
      <c r="CD27" s="30">
        <f t="shared" si="25"/>
        <v>-8.5378741951484367E-10</v>
      </c>
      <c r="CE27" s="30">
        <f t="shared" si="26"/>
        <v>-8.5378742306702812E-10</v>
      </c>
      <c r="CF27" s="30">
        <f t="shared" si="27"/>
        <v>-8.5378742306737502E-10</v>
      </c>
      <c r="CH27" s="36"/>
      <c r="CI27" s="36"/>
      <c r="CJ27" s="36"/>
      <c r="CP27" s="36"/>
      <c r="CQ27" s="36"/>
      <c r="CR27" s="36"/>
      <c r="CX27" s="36"/>
      <c r="CY27" s="36"/>
      <c r="CZ27" s="36"/>
      <c r="DF27" s="36">
        <v>1.6215000000000001E-7</v>
      </c>
      <c r="DG27" s="36">
        <v>0.56453834290000005</v>
      </c>
      <c r="DH27" s="36">
        <v>529.69096509459996</v>
      </c>
      <c r="DI27" s="30">
        <f t="shared" si="32"/>
        <v>-1.1649713707905095E-7</v>
      </c>
      <c r="DJ27" s="30">
        <f t="shared" si="33"/>
        <v>-1.164982844071015E-7</v>
      </c>
      <c r="DK27" s="30">
        <f t="shared" si="34"/>
        <v>-1.1649828451921513E-7</v>
      </c>
      <c r="DL27" s="30">
        <f t="shared" si="35"/>
        <v>-1.1649828451922605E-7</v>
      </c>
      <c r="DN27" s="36">
        <v>6.5199999999999998E-9</v>
      </c>
      <c r="DO27" s="36">
        <v>5.0744493260699999</v>
      </c>
      <c r="DP27" s="36">
        <v>22003.914634869801</v>
      </c>
      <c r="DQ27" s="30">
        <f t="shared" si="36"/>
        <v>-5.0329482272853469E-9</v>
      </c>
      <c r="DR27" s="30">
        <f t="shared" si="37"/>
        <v>-5.0311962566151497E-9</v>
      </c>
      <c r="DS27" s="30">
        <f t="shared" si="38"/>
        <v>-5.0311960853727677E-9</v>
      </c>
      <c r="DT27" s="30">
        <f t="shared" si="39"/>
        <v>-5.0311960853560892E-9</v>
      </c>
      <c r="DV27" s="36">
        <v>3.9E-10</v>
      </c>
      <c r="DW27" s="36">
        <v>4.7719021031600004</v>
      </c>
      <c r="DX27" s="36">
        <v>18073.7049386502</v>
      </c>
      <c r="DY27" s="30">
        <f t="shared" si="40"/>
        <v>1.4447851662725333E-10</v>
      </c>
      <c r="DZ27" s="30">
        <f t="shared" si="41"/>
        <v>1.4435277092753722E-10</v>
      </c>
      <c r="EA27" s="30">
        <f t="shared" si="42"/>
        <v>1.4435275863911311E-10</v>
      </c>
      <c r="EB27" s="30">
        <f t="shared" si="43"/>
        <v>1.4435275863791864E-10</v>
      </c>
      <c r="ED27" s="36"/>
      <c r="EE27" s="36"/>
      <c r="EF27" s="36"/>
      <c r="EL27" s="36"/>
      <c r="EM27" s="36"/>
      <c r="EN27" s="36"/>
      <c r="ET27" s="36"/>
      <c r="EU27" s="36"/>
      <c r="EV27" s="36"/>
    </row>
    <row r="28" spans="1:152" s="30" customFormat="1" ht="12.75">
      <c r="N28" s="36">
        <v>8.2093999999999999E-7</v>
      </c>
      <c r="O28" s="36">
        <v>3.21596990826</v>
      </c>
      <c r="P28" s="36">
        <v>18837.498197138098</v>
      </c>
      <c r="Q28" s="30">
        <f t="shared" si="0"/>
        <v>6.2844507840914469E-7</v>
      </c>
      <c r="R28" s="30">
        <f t="shared" si="1"/>
        <v>6.282539504480293E-7</v>
      </c>
      <c r="S28" s="30">
        <f t="shared" si="2"/>
        <v>6.2825393176742609E-7</v>
      </c>
      <c r="T28" s="30">
        <f t="shared" si="3"/>
        <v>6.2825393176560878E-7</v>
      </c>
      <c r="V28" s="36">
        <v>4.29E-8</v>
      </c>
      <c r="W28" s="36">
        <v>8.1548092099999997E-2</v>
      </c>
      <c r="X28" s="36">
        <v>6283.0758499914</v>
      </c>
      <c r="Y28" s="30">
        <f t="shared" si="4"/>
        <v>-4.2062616185694524E-8</v>
      </c>
      <c r="Z28" s="30">
        <f t="shared" si="5"/>
        <v>-4.2061598097993699E-8</v>
      </c>
      <c r="AA28" s="30">
        <f t="shared" si="6"/>
        <v>-4.2061597998478663E-8</v>
      </c>
      <c r="AB28" s="30">
        <f t="shared" si="7"/>
        <v>-4.2061597998468942E-8</v>
      </c>
      <c r="AD28" s="36">
        <v>2.4300000000000001E-9</v>
      </c>
      <c r="AE28" s="36">
        <v>4.70747902991</v>
      </c>
      <c r="AF28" s="36">
        <v>6283.0758499914</v>
      </c>
      <c r="AG28" s="30">
        <f t="shared" si="8"/>
        <v>6.8172799022041388E-10</v>
      </c>
      <c r="AH28" s="30">
        <f t="shared" si="9"/>
        <v>6.8200942384563681E-10</v>
      </c>
      <c r="AI28" s="30">
        <f t="shared" si="10"/>
        <v>6.8200945134617724E-10</v>
      </c>
      <c r="AJ28" s="30">
        <f t="shared" si="11"/>
        <v>6.8200945134886196E-10</v>
      </c>
      <c r="AL28" s="36"/>
      <c r="AM28" s="36"/>
      <c r="AN28" s="36"/>
      <c r="AT28" s="36"/>
      <c r="AU28" s="36"/>
      <c r="AV28" s="36"/>
      <c r="BB28" s="36"/>
      <c r="BC28" s="36"/>
      <c r="BD28" s="36"/>
      <c r="BJ28" s="36">
        <v>1.2935999999999999E-7</v>
      </c>
      <c r="BK28" s="36">
        <v>5.4265144849600002</v>
      </c>
      <c r="BL28" s="36">
        <v>29580.474708443799</v>
      </c>
      <c r="BM28" s="30">
        <f t="shared" si="16"/>
        <v>8.5112114877104557E-9</v>
      </c>
      <c r="BN28" s="30">
        <f t="shared" si="17"/>
        <v>8.4378822411690038E-9</v>
      </c>
      <c r="BO28" s="30">
        <f t="shared" si="18"/>
        <v>8.4378750754729772E-9</v>
      </c>
      <c r="BP28" s="30">
        <f t="shared" si="19"/>
        <v>8.4378750747722345E-9</v>
      </c>
      <c r="BR28" s="36">
        <v>1.1150000000000001E-8</v>
      </c>
      <c r="BS28" s="36">
        <v>0.66743690379999998</v>
      </c>
      <c r="BT28" s="36">
        <v>29580.474708443799</v>
      </c>
      <c r="BU28" s="30">
        <f t="shared" si="20"/>
        <v>1.1147954787507967E-8</v>
      </c>
      <c r="BV28" s="30">
        <f t="shared" si="21"/>
        <v>1.1148074303234379E-8</v>
      </c>
      <c r="BW28" s="30">
        <f t="shared" si="22"/>
        <v>1.1148074314737381E-8</v>
      </c>
      <c r="BX28" s="30">
        <f t="shared" si="23"/>
        <v>1.1148074314738506E-8</v>
      </c>
      <c r="BZ28" s="36">
        <v>8.9999999999999999E-10</v>
      </c>
      <c r="CA28" s="36">
        <v>5.2358507227500004</v>
      </c>
      <c r="CB28" s="36">
        <v>10596.1820784342</v>
      </c>
      <c r="CC28" s="30">
        <f t="shared" si="24"/>
        <v>-8.9471945510223429E-10</v>
      </c>
      <c r="CD28" s="30">
        <f t="shared" si="25"/>
        <v>-8.9469962618383867E-10</v>
      </c>
      <c r="CE28" s="30">
        <f t="shared" si="26"/>
        <v>-8.9469962424439326E-10</v>
      </c>
      <c r="CF28" s="30">
        <f t="shared" si="27"/>
        <v>-8.9469962424420405E-10</v>
      </c>
      <c r="CH28" s="36"/>
      <c r="CI28" s="36"/>
      <c r="CJ28" s="36"/>
      <c r="CP28" s="36"/>
      <c r="CQ28" s="36"/>
      <c r="CR28" s="36"/>
      <c r="CX28" s="36"/>
      <c r="CY28" s="36"/>
      <c r="CZ28" s="36"/>
      <c r="DF28" s="36">
        <v>1.1821E-7</v>
      </c>
      <c r="DG28" s="36">
        <v>5.0902587742699996</v>
      </c>
      <c r="DH28" s="36">
        <v>3154.6870848956</v>
      </c>
      <c r="DI28" s="30">
        <f t="shared" si="32"/>
        <v>1.1659991702886884E-7</v>
      </c>
      <c r="DJ28" s="30">
        <f t="shared" si="33"/>
        <v>1.1660109481316888E-7</v>
      </c>
      <c r="DK28" s="30">
        <f t="shared" si="34"/>
        <v>1.1660109492823828E-7</v>
      </c>
      <c r="DL28" s="30">
        <f t="shared" si="35"/>
        <v>1.1660109492824953E-7</v>
      </c>
      <c r="DN28" s="36">
        <v>8.4700000000000007E-9</v>
      </c>
      <c r="DO28" s="36">
        <v>0.44119876869000002</v>
      </c>
      <c r="DP28" s="36">
        <v>8635.9420037632008</v>
      </c>
      <c r="DQ28" s="30">
        <f t="shared" si="36"/>
        <v>-8.0466010439895355E-9</v>
      </c>
      <c r="DR28" s="30">
        <f t="shared" si="37"/>
        <v>-8.0461623511533207E-9</v>
      </c>
      <c r="DS28" s="30">
        <f t="shared" si="38"/>
        <v>-8.0461623082744649E-9</v>
      </c>
      <c r="DT28" s="30">
        <f t="shared" si="39"/>
        <v>-8.0461623082702909E-9</v>
      </c>
      <c r="DV28" s="36">
        <v>3.4999999999999998E-10</v>
      </c>
      <c r="DW28" s="36">
        <v>3.1013325643199998</v>
      </c>
      <c r="DX28" s="36">
        <v>4705.7323075435997</v>
      </c>
      <c r="DY28" s="30">
        <f t="shared" si="40"/>
        <v>-1.8946052464357715E-10</v>
      </c>
      <c r="DZ28" s="30">
        <f t="shared" si="41"/>
        <v>-1.8943392862470154E-10</v>
      </c>
      <c r="EA28" s="30">
        <f t="shared" si="42"/>
        <v>-1.8943392602572629E-10</v>
      </c>
      <c r="EB28" s="30">
        <f t="shared" si="43"/>
        <v>-1.8943392602547219E-10</v>
      </c>
      <c r="ED28" s="36"/>
      <c r="EE28" s="36"/>
      <c r="EF28" s="36"/>
      <c r="EL28" s="36"/>
      <c r="EM28" s="36"/>
      <c r="EN28" s="36"/>
      <c r="ET28" s="36"/>
      <c r="EU28" s="36"/>
      <c r="EV28" s="36"/>
    </row>
    <row r="29" spans="1:152" s="30" customFormat="1" ht="12.75">
      <c r="A29" s="34" t="s">
        <v>26</v>
      </c>
      <c r="B29" s="33" t="s">
        <v>200</v>
      </c>
      <c r="C29" s="34" t="s">
        <v>201</v>
      </c>
      <c r="D29" s="34" t="s">
        <v>26</v>
      </c>
      <c r="E29" s="34" t="s">
        <v>26</v>
      </c>
      <c r="F29" s="34" t="s">
        <v>26</v>
      </c>
      <c r="N29" s="36">
        <v>8.8031000000000003E-7</v>
      </c>
      <c r="O29" s="36">
        <v>3.8886886030699999</v>
      </c>
      <c r="P29" s="36">
        <v>9999.9864507729999</v>
      </c>
      <c r="Q29" s="30">
        <f t="shared" si="0"/>
        <v>2.4269701833792962E-7</v>
      </c>
      <c r="R29" s="30">
        <f t="shared" si="1"/>
        <v>2.4253450567512504E-7</v>
      </c>
      <c r="S29" s="30">
        <f t="shared" si="2"/>
        <v>2.4253448979433656E-7</v>
      </c>
      <c r="T29" s="30">
        <f t="shared" si="3"/>
        <v>2.4253448979278522E-7</v>
      </c>
      <c r="V29" s="36">
        <v>3.6939999999999999E-8</v>
      </c>
      <c r="W29" s="36">
        <v>2.48453945256</v>
      </c>
      <c r="X29" s="36">
        <v>5661.3320491521999</v>
      </c>
      <c r="Y29" s="30">
        <f t="shared" si="4"/>
        <v>-2.9831215475624971E-8</v>
      </c>
      <c r="Z29" s="30">
        <f t="shared" si="5"/>
        <v>-2.982884656162266E-8</v>
      </c>
      <c r="AA29" s="30">
        <f t="shared" si="6"/>
        <v>-2.9828846330120747E-8</v>
      </c>
      <c r="AB29" s="30">
        <f t="shared" si="7"/>
        <v>-2.9828846330098142E-8</v>
      </c>
      <c r="AD29" s="36">
        <v>1.9599999999999998E-9</v>
      </c>
      <c r="AE29" s="36">
        <v>4.1046729439199998</v>
      </c>
      <c r="AF29" s="36">
        <v>11790.629088658799</v>
      </c>
      <c r="AG29" s="30">
        <f t="shared" si="8"/>
        <v>1.6216686971796389E-11</v>
      </c>
      <c r="AH29" s="30">
        <f t="shared" si="9"/>
        <v>1.6660483396549986E-11</v>
      </c>
      <c r="AI29" s="30">
        <f t="shared" si="10"/>
        <v>1.6660526763256922E-11</v>
      </c>
      <c r="AJ29" s="30">
        <f t="shared" si="11"/>
        <v>1.6660526767490468E-11</v>
      </c>
      <c r="AL29" s="36"/>
      <c r="AM29" s="36"/>
      <c r="AN29" s="36"/>
      <c r="AT29" s="36"/>
      <c r="AU29" s="36"/>
      <c r="AV29" s="36"/>
      <c r="BB29" s="36"/>
      <c r="BC29" s="36"/>
      <c r="BD29" s="36"/>
      <c r="BJ29" s="36">
        <v>1.1962000000000001E-7</v>
      </c>
      <c r="BK29" s="36">
        <v>3.5760425382699998</v>
      </c>
      <c r="BL29" s="36">
        <v>10742.9765113056</v>
      </c>
      <c r="BM29" s="30">
        <f t="shared" si="16"/>
        <v>1.0138086568150356E-7</v>
      </c>
      <c r="BN29" s="30">
        <f t="shared" si="17"/>
        <v>1.0139396227063858E-7</v>
      </c>
      <c r="BO29" s="30">
        <f t="shared" si="18"/>
        <v>1.0139396355019578E-7</v>
      </c>
      <c r="BP29" s="30">
        <f t="shared" si="19"/>
        <v>1.0139396355032026E-7</v>
      </c>
      <c r="BR29" s="36">
        <v>9.2300000000000006E-9</v>
      </c>
      <c r="BS29" s="36">
        <v>2.2538496909600001</v>
      </c>
      <c r="BT29" s="36">
        <v>10021.8372800994</v>
      </c>
      <c r="BU29" s="30">
        <f t="shared" si="20"/>
        <v>-9.1891508957709669E-9</v>
      </c>
      <c r="BV29" s="30">
        <f t="shared" si="21"/>
        <v>-9.1893176728902944E-9</v>
      </c>
      <c r="BW29" s="30">
        <f t="shared" si="22"/>
        <v>-9.1893176891707309E-9</v>
      </c>
      <c r="BX29" s="30">
        <f t="shared" si="23"/>
        <v>-9.1893176891723191E-9</v>
      </c>
      <c r="BZ29" s="36">
        <v>5.4999999999999996E-10</v>
      </c>
      <c r="CA29" s="36">
        <v>4.8236987974099996</v>
      </c>
      <c r="CB29" s="36">
        <v>7058.5984613153996</v>
      </c>
      <c r="CC29" s="30">
        <f t="shared" si="24"/>
        <v>-5.3366830363974561E-10</v>
      </c>
      <c r="CD29" s="30">
        <f t="shared" si="25"/>
        <v>-5.3368633258156941E-10</v>
      </c>
      <c r="CE29" s="30">
        <f t="shared" si="26"/>
        <v>-5.3368633434283639E-10</v>
      </c>
      <c r="CF29" s="30">
        <f t="shared" si="27"/>
        <v>-5.3368633434300648E-10</v>
      </c>
      <c r="CH29" s="36"/>
      <c r="CI29" s="36"/>
      <c r="CJ29" s="36"/>
      <c r="CP29" s="36"/>
      <c r="CQ29" s="36"/>
      <c r="CR29" s="36"/>
      <c r="CX29" s="36"/>
      <c r="CY29" s="36"/>
      <c r="CZ29" s="36"/>
      <c r="DF29" s="36">
        <v>1.1728E-7</v>
      </c>
      <c r="DG29" s="36">
        <v>0.23432298743999999</v>
      </c>
      <c r="DH29" s="36">
        <v>7084.8967811151997</v>
      </c>
      <c r="DI29" s="30">
        <f t="shared" si="32"/>
        <v>2.5766057583954432E-8</v>
      </c>
      <c r="DJ29" s="30">
        <f t="shared" si="33"/>
        <v>2.5750489764537367E-8</v>
      </c>
      <c r="DK29" s="30">
        <f t="shared" si="34"/>
        <v>2.5750488243263573E-8</v>
      </c>
      <c r="DL29" s="30">
        <f t="shared" si="35"/>
        <v>2.5750488243115607E-8</v>
      </c>
      <c r="DN29" s="36">
        <v>6.3799999999999999E-9</v>
      </c>
      <c r="DO29" s="36">
        <v>4.1012579126800004</v>
      </c>
      <c r="DP29" s="36">
        <v>191.44826611159999</v>
      </c>
      <c r="DQ29" s="30">
        <f t="shared" si="36"/>
        <v>-6.3469479983818069E-9</v>
      </c>
      <c r="DR29" s="30">
        <f t="shared" si="37"/>
        <v>-6.3469456137227549E-9</v>
      </c>
      <c r="DS29" s="30">
        <f t="shared" si="38"/>
        <v>-6.3469456134897282E-9</v>
      </c>
      <c r="DT29" s="30">
        <f t="shared" si="39"/>
        <v>-6.3469456134897058E-9</v>
      </c>
      <c r="DV29" s="36">
        <v>4.6000000000000001E-10</v>
      </c>
      <c r="DW29" s="36">
        <v>3.3009041596699999</v>
      </c>
      <c r="DX29" s="36">
        <v>6283.0758499914</v>
      </c>
      <c r="DY29" s="30">
        <f t="shared" si="40"/>
        <v>4.5668415001070232E-10</v>
      </c>
      <c r="DZ29" s="30">
        <f t="shared" si="41"/>
        <v>4.5667749417469319E-10</v>
      </c>
      <c r="EA29" s="30">
        <f t="shared" si="42"/>
        <v>4.5667749352397584E-10</v>
      </c>
      <c r="EB29" s="30">
        <f t="shared" si="43"/>
        <v>4.566774935239123E-10</v>
      </c>
      <c r="ED29" s="36"/>
      <c r="EE29" s="36"/>
      <c r="EF29" s="36"/>
      <c r="EL29" s="36"/>
      <c r="EM29" s="36"/>
      <c r="EN29" s="36"/>
      <c r="ET29" s="36"/>
      <c r="EU29" s="36"/>
      <c r="EV29" s="36"/>
    </row>
    <row r="30" spans="1:152" s="30" customFormat="1" ht="12.75">
      <c r="N30" s="36">
        <v>7.1577000000000001E-7</v>
      </c>
      <c r="O30" s="36">
        <v>0.11145739345</v>
      </c>
      <c r="P30" s="36">
        <v>11015.106477334801</v>
      </c>
      <c r="Q30" s="30">
        <f t="shared" si="0"/>
        <v>-2.1046589936614755E-7</v>
      </c>
      <c r="R30" s="30">
        <f t="shared" si="1"/>
        <v>-2.1032117352900446E-7</v>
      </c>
      <c r="S30" s="30">
        <f t="shared" si="2"/>
        <v>-2.1032115938627335E-7</v>
      </c>
      <c r="T30" s="30">
        <f t="shared" si="3"/>
        <v>-2.1032115938489274E-7</v>
      </c>
      <c r="V30" s="36">
        <v>3.5549999999999997E-8</v>
      </c>
      <c r="W30" s="36">
        <v>1.4803694942000001</v>
      </c>
      <c r="X30" s="36">
        <v>1059.3819301891999</v>
      </c>
      <c r="Y30" s="30">
        <f t="shared" si="4"/>
        <v>-1.114699862641257E-8</v>
      </c>
      <c r="Z30" s="30">
        <f t="shared" si="5"/>
        <v>-1.1146311832950377E-8</v>
      </c>
      <c r="AA30" s="30">
        <f t="shared" si="6"/>
        <v>-1.1146311765838292E-8</v>
      </c>
      <c r="AB30" s="30">
        <f t="shared" si="7"/>
        <v>-1.1146311765831756E-8</v>
      </c>
      <c r="AD30" s="36">
        <v>1.9399999999999999E-9</v>
      </c>
      <c r="AE30" s="36">
        <v>6.0119775947000003</v>
      </c>
      <c r="AF30" s="36">
        <v>7860.4193924392002</v>
      </c>
      <c r="AG30" s="30">
        <f t="shared" si="8"/>
        <v>1.9240249354690022E-9</v>
      </c>
      <c r="AH30" s="30">
        <f t="shared" si="9"/>
        <v>1.9240624188787812E-9</v>
      </c>
      <c r="AI30" s="30">
        <f t="shared" si="10"/>
        <v>1.9240624225394289E-9</v>
      </c>
      <c r="AJ30" s="30">
        <f t="shared" si="11"/>
        <v>1.924062422539787E-9</v>
      </c>
      <c r="AL30" s="36"/>
      <c r="AM30" s="36"/>
      <c r="AN30" s="36"/>
      <c r="AT30" s="36"/>
      <c r="AU30" s="36"/>
      <c r="AV30" s="36"/>
      <c r="BB30" s="36"/>
      <c r="BC30" s="36"/>
      <c r="BD30" s="36"/>
      <c r="BJ30" s="36">
        <v>1.1827E-7</v>
      </c>
      <c r="BK30" s="36">
        <v>1.190709196</v>
      </c>
      <c r="BL30" s="36">
        <v>8624.2126509272002</v>
      </c>
      <c r="BM30" s="30">
        <f t="shared" si="16"/>
        <v>-1.0396006078606082E-7</v>
      </c>
      <c r="BN30" s="30">
        <f t="shared" si="17"/>
        <v>-1.0396939933654884E-7</v>
      </c>
      <c r="BO30" s="30">
        <f t="shared" si="18"/>
        <v>-1.0396940024895039E-7</v>
      </c>
      <c r="BP30" s="30">
        <f t="shared" si="19"/>
        <v>-1.0396940024903931E-7</v>
      </c>
      <c r="BR30" s="36">
        <v>9.6500000000000004E-9</v>
      </c>
      <c r="BS30" s="36">
        <v>1.3642549483299999</v>
      </c>
      <c r="BT30" s="36">
        <v>9683.5945811164001</v>
      </c>
      <c r="BU30" s="30">
        <f t="shared" si="20"/>
        <v>-4.5488882547477146E-9</v>
      </c>
      <c r="BV30" s="30">
        <f t="shared" si="21"/>
        <v>-4.550470889241242E-9</v>
      </c>
      <c r="BW30" s="30">
        <f t="shared" si="22"/>
        <v>-4.5504710438848959E-9</v>
      </c>
      <c r="BX30" s="30">
        <f t="shared" si="23"/>
        <v>-4.5504710438999523E-9</v>
      </c>
      <c r="BZ30" s="36">
        <v>4.3999999999999998E-10</v>
      </c>
      <c r="CA30" s="36">
        <v>0.58444963461999999</v>
      </c>
      <c r="CB30" s="36">
        <v>10206.171999210201</v>
      </c>
      <c r="CC30" s="30">
        <f t="shared" si="24"/>
        <v>3.7642657429969287E-10</v>
      </c>
      <c r="CD30" s="30">
        <f t="shared" si="25"/>
        <v>3.7647122157391362E-10</v>
      </c>
      <c r="CE30" s="30">
        <f t="shared" si="26"/>
        <v>3.7647122593603388E-10</v>
      </c>
      <c r="CF30" s="30">
        <f t="shared" si="27"/>
        <v>3.7647122593645947E-10</v>
      </c>
      <c r="CH30" s="36"/>
      <c r="CI30" s="36"/>
      <c r="CJ30" s="36"/>
      <c r="CP30" s="36"/>
      <c r="CQ30" s="36"/>
      <c r="CR30" s="36"/>
      <c r="CX30" s="36"/>
      <c r="CY30" s="36"/>
      <c r="CZ30" s="36"/>
      <c r="DF30" s="36">
        <v>1.3079E-7</v>
      </c>
      <c r="DG30" s="36">
        <v>5.2435319758599999</v>
      </c>
      <c r="DH30" s="36">
        <v>17298.182327326202</v>
      </c>
      <c r="DI30" s="30">
        <f t="shared" si="32"/>
        <v>-1.1840565854489627E-7</v>
      </c>
      <c r="DJ30" s="30">
        <f t="shared" si="33"/>
        <v>-1.1842410697445593E-7</v>
      </c>
      <c r="DK30" s="30">
        <f t="shared" si="34"/>
        <v>-1.1842410877655416E-7</v>
      </c>
      <c r="DL30" s="30">
        <f t="shared" si="35"/>
        <v>-1.1842410877673008E-7</v>
      </c>
      <c r="DN30" s="36">
        <v>6.1499999999999996E-9</v>
      </c>
      <c r="DO30" s="36">
        <v>3.1441759974100001</v>
      </c>
      <c r="DP30" s="36">
        <v>10186.9872264112</v>
      </c>
      <c r="DQ30" s="30">
        <f t="shared" si="36"/>
        <v>-6.1354686443349987E-9</v>
      </c>
      <c r="DR30" s="30">
        <f t="shared" si="37"/>
        <v>-6.1355511879321433E-9</v>
      </c>
      <c r="DS30" s="30">
        <f t="shared" si="38"/>
        <v>-6.135551195986635E-9</v>
      </c>
      <c r="DT30" s="30">
        <f t="shared" si="39"/>
        <v>-6.1355511959874192E-9</v>
      </c>
      <c r="DV30" s="36">
        <v>3.4000000000000001E-10</v>
      </c>
      <c r="DW30" s="36">
        <v>3.9172176577300002</v>
      </c>
      <c r="DX30" s="36">
        <v>10021.8372800994</v>
      </c>
      <c r="DY30" s="30">
        <f t="shared" si="40"/>
        <v>6.3105901865988497E-11</v>
      </c>
      <c r="DZ30" s="30">
        <f t="shared" si="41"/>
        <v>6.3041599390447597E-11</v>
      </c>
      <c r="EA30" s="30">
        <f t="shared" si="42"/>
        <v>6.304159310684611E-11</v>
      </c>
      <c r="EB30" s="30">
        <f t="shared" si="43"/>
        <v>6.3041593106233635E-11</v>
      </c>
      <c r="ED30" s="36"/>
      <c r="EE30" s="36"/>
      <c r="EF30" s="36"/>
      <c r="EL30" s="36"/>
      <c r="EM30" s="36"/>
      <c r="EN30" s="36"/>
      <c r="ET30" s="36"/>
      <c r="EU30" s="36"/>
      <c r="EV30" s="36"/>
    </row>
    <row r="31" spans="1:152" s="30" customFormat="1" ht="12.75">
      <c r="A31" s="30" t="s">
        <v>202</v>
      </c>
      <c r="B31" s="30" t="s">
        <v>203</v>
      </c>
      <c r="C31" s="30" t="s">
        <v>204</v>
      </c>
      <c r="N31" s="36">
        <v>5.6122000000000005E-7</v>
      </c>
      <c r="O31" s="36">
        <v>4.2403985547499996</v>
      </c>
      <c r="P31" s="36">
        <v>7.1135470007999997</v>
      </c>
      <c r="Q31" s="30">
        <f t="shared" si="0"/>
        <v>-2.7467595238179624E-7</v>
      </c>
      <c r="R31" s="30">
        <f t="shared" si="1"/>
        <v>-2.7467601924143439E-7</v>
      </c>
      <c r="S31" s="30">
        <f t="shared" si="2"/>
        <v>-2.7467601924796766E-7</v>
      </c>
      <c r="T31" s="30">
        <f t="shared" si="3"/>
        <v>-2.7467601924796856E-7</v>
      </c>
      <c r="V31" s="36">
        <v>3.023E-8</v>
      </c>
      <c r="W31" s="36">
        <v>2.2409293831700001</v>
      </c>
      <c r="X31" s="36">
        <v>18073.7049386502</v>
      </c>
      <c r="Y31" s="30">
        <f t="shared" si="4"/>
        <v>-2.5275083832978404E-8</v>
      </c>
      <c r="Z31" s="30">
        <f t="shared" si="5"/>
        <v>-2.5269326085684851E-8</v>
      </c>
      <c r="AA31" s="30">
        <f t="shared" si="6"/>
        <v>-2.5269325522902552E-8</v>
      </c>
      <c r="AB31" s="30">
        <f t="shared" si="7"/>
        <v>-2.5269325522847853E-8</v>
      </c>
      <c r="AD31" s="36">
        <v>1.3999999999999999E-9</v>
      </c>
      <c r="AE31" s="36">
        <v>4.97015671653</v>
      </c>
      <c r="AF31" s="36">
        <v>14143.495242430599</v>
      </c>
      <c r="AG31" s="30">
        <f t="shared" si="8"/>
        <v>-5.1661233685733832E-10</v>
      </c>
      <c r="AH31" s="30">
        <f t="shared" si="9"/>
        <v>-5.1625888603924215E-10</v>
      </c>
      <c r="AI31" s="30">
        <f t="shared" si="10"/>
        <v>-5.1625885149900521E-10</v>
      </c>
      <c r="AJ31" s="30">
        <f t="shared" si="11"/>
        <v>-5.1625885149563951E-10</v>
      </c>
      <c r="AL31" s="36"/>
      <c r="AM31" s="36"/>
      <c r="AN31" s="36"/>
      <c r="AT31" s="36"/>
      <c r="AU31" s="36"/>
      <c r="AV31" s="36"/>
      <c r="BB31" s="36"/>
      <c r="BC31" s="36"/>
      <c r="BD31" s="36"/>
      <c r="BJ31" s="36">
        <v>1.1466E-7</v>
      </c>
      <c r="BK31" s="36">
        <v>5.1278036496699997</v>
      </c>
      <c r="BL31" s="36">
        <v>6283.0758499914</v>
      </c>
      <c r="BM31" s="30">
        <f t="shared" si="16"/>
        <v>-1.5541325702889791E-8</v>
      </c>
      <c r="BN31" s="30">
        <f t="shared" si="17"/>
        <v>-1.5527617915555949E-8</v>
      </c>
      <c r="BO31" s="30">
        <f t="shared" si="18"/>
        <v>-1.5527616576052471E-8</v>
      </c>
      <c r="BP31" s="30">
        <f t="shared" si="19"/>
        <v>-1.5527616575921704E-8</v>
      </c>
      <c r="BR31" s="36">
        <v>9.7300000000000001E-9</v>
      </c>
      <c r="BS31" s="36">
        <v>0.39071758441999999</v>
      </c>
      <c r="BT31" s="36">
        <v>6283.0758499914</v>
      </c>
      <c r="BU31" s="30">
        <f t="shared" si="20"/>
        <v>-9.6698348566700612E-9</v>
      </c>
      <c r="BV31" s="30">
        <f t="shared" si="21"/>
        <v>-9.669965147916502E-9</v>
      </c>
      <c r="BW31" s="30">
        <f t="shared" si="22"/>
        <v>-9.6699651606413721E-9</v>
      </c>
      <c r="BX31" s="30">
        <f t="shared" si="23"/>
        <v>-9.6699651606426145E-9</v>
      </c>
      <c r="BZ31" s="36">
        <v>4.3999999999999998E-10</v>
      </c>
      <c r="CA31" s="36">
        <v>2.3440161296899999</v>
      </c>
      <c r="CB31" s="36">
        <v>19367.1891622328</v>
      </c>
      <c r="CC31" s="30">
        <f t="shared" si="24"/>
        <v>-8.9386917057948782E-11</v>
      </c>
      <c r="CD31" s="30">
        <f t="shared" si="25"/>
        <v>-8.9226670013390117E-11</v>
      </c>
      <c r="CE31" s="30">
        <f t="shared" si="26"/>
        <v>-8.9226654353819973E-11</v>
      </c>
      <c r="CF31" s="30">
        <f t="shared" si="27"/>
        <v>-8.9226654352295375E-11</v>
      </c>
      <c r="CH31" s="36"/>
      <c r="CI31" s="36"/>
      <c r="CJ31" s="36"/>
      <c r="CP31" s="36"/>
      <c r="CQ31" s="36"/>
      <c r="CR31" s="36"/>
      <c r="CX31" s="36"/>
      <c r="CY31" s="36"/>
      <c r="CZ31" s="36"/>
      <c r="DF31" s="36">
        <v>1.318E-7</v>
      </c>
      <c r="DG31" s="36">
        <v>3.37207825651</v>
      </c>
      <c r="DH31" s="36">
        <v>13745.346239022399</v>
      </c>
      <c r="DI31" s="30">
        <f t="shared" si="32"/>
        <v>-1.1000201158396858E-7</v>
      </c>
      <c r="DJ31" s="30">
        <f t="shared" si="33"/>
        <v>-1.0998284314652164E-7</v>
      </c>
      <c r="DK31" s="30">
        <f t="shared" si="34"/>
        <v>-1.0998284127305287E-7</v>
      </c>
      <c r="DL31" s="30">
        <f t="shared" si="35"/>
        <v>-1.0998284127287017E-7</v>
      </c>
      <c r="DN31" s="36">
        <v>5.2700000000000002E-9</v>
      </c>
      <c r="DO31" s="36">
        <v>5.8679294927900001</v>
      </c>
      <c r="DP31" s="36">
        <v>2352.8661537717999</v>
      </c>
      <c r="DQ31" s="30">
        <f t="shared" si="36"/>
        <v>3.2984437130046891E-9</v>
      </c>
      <c r="DR31" s="30">
        <f t="shared" si="37"/>
        <v>3.298257989578322E-9</v>
      </c>
      <c r="DS31" s="30">
        <f t="shared" si="38"/>
        <v>3.2982579714295414E-9</v>
      </c>
      <c r="DT31" s="30">
        <f t="shared" si="39"/>
        <v>3.2982579714277675E-9</v>
      </c>
      <c r="DV31" s="36">
        <v>3.4000000000000001E-10</v>
      </c>
      <c r="DW31" s="36">
        <v>3.2466378738300001</v>
      </c>
      <c r="DX31" s="36">
        <v>22003.914634869801</v>
      </c>
      <c r="DY31" s="30">
        <f t="shared" si="40"/>
        <v>2.7575771350597961E-10</v>
      </c>
      <c r="DZ31" s="30">
        <f t="shared" si="41"/>
        <v>2.7584173572492617E-10</v>
      </c>
      <c r="EA31" s="30">
        <f t="shared" si="42"/>
        <v>2.758417439329743E-10</v>
      </c>
      <c r="EB31" s="30">
        <f t="shared" si="43"/>
        <v>2.7584174393377372E-10</v>
      </c>
      <c r="ED31" s="36"/>
      <c r="EE31" s="36"/>
      <c r="EF31" s="36"/>
      <c r="EL31" s="36"/>
      <c r="EM31" s="36"/>
      <c r="EN31" s="36"/>
      <c r="ET31" s="36"/>
      <c r="EU31" s="36"/>
      <c r="EV31" s="36"/>
    </row>
    <row r="32" spans="1:152" s="30" customFormat="1" ht="12.75">
      <c r="A32" s="30">
        <v>0</v>
      </c>
      <c r="B32" s="30">
        <f xml:space="preserve"> 0.0057755183 * A32</f>
        <v>0</v>
      </c>
      <c r="C32" s="30">
        <f xml:space="preserve"> Tau - B32/DAYSinMILLENNIUM</f>
        <v>-5.5445729919609181E-3</v>
      </c>
      <c r="N32" s="36">
        <v>7.0238999999999998E-7</v>
      </c>
      <c r="O32" s="36">
        <v>0.67458813281999996</v>
      </c>
      <c r="P32" s="36">
        <v>23581.258177317599</v>
      </c>
      <c r="Q32" s="30">
        <f t="shared" si="0"/>
        <v>-2.0936537269075044E-7</v>
      </c>
      <c r="R32" s="30">
        <f t="shared" si="1"/>
        <v>-2.0906171997857879E-7</v>
      </c>
      <c r="S32" s="30">
        <f t="shared" si="2"/>
        <v>-2.0906169030425004E-7</v>
      </c>
      <c r="T32" s="30">
        <f t="shared" si="3"/>
        <v>-2.0906169030135318E-7</v>
      </c>
      <c r="V32" s="36">
        <v>2.9999999999999997E-8</v>
      </c>
      <c r="W32" s="36">
        <v>0.39169917698000001</v>
      </c>
      <c r="X32" s="36">
        <v>15.252471184999999</v>
      </c>
      <c r="Y32" s="30">
        <f t="shared" si="4"/>
        <v>2.8596148258955E-8</v>
      </c>
      <c r="Z32" s="30">
        <f t="shared" si="5"/>
        <v>2.8596150915646926E-8</v>
      </c>
      <c r="AA32" s="30">
        <f t="shared" si="6"/>
        <v>2.8596150915906531E-8</v>
      </c>
      <c r="AB32" s="30">
        <f t="shared" si="7"/>
        <v>2.8596150915906558E-8</v>
      </c>
      <c r="AD32" s="36">
        <v>1.3399999999999999E-9</v>
      </c>
      <c r="AE32" s="36">
        <v>4.10529011674</v>
      </c>
      <c r="AF32" s="36">
        <v>17298.182327326202</v>
      </c>
      <c r="AG32" s="30">
        <f t="shared" si="8"/>
        <v>-1.0252704442795316E-9</v>
      </c>
      <c r="AH32" s="30">
        <f t="shared" si="9"/>
        <v>-1.024983761656908E-9</v>
      </c>
      <c r="AI32" s="30">
        <f t="shared" si="10"/>
        <v>-1.0249837336374337E-9</v>
      </c>
      <c r="AJ32" s="30">
        <f t="shared" si="11"/>
        <v>-1.0249837336346982E-9</v>
      </c>
      <c r="AL32" s="36"/>
      <c r="AM32" s="36"/>
      <c r="AN32" s="36"/>
      <c r="AT32" s="36"/>
      <c r="AU32" s="36"/>
      <c r="AV32" s="36"/>
      <c r="BB32" s="36"/>
      <c r="BC32" s="36"/>
      <c r="BD32" s="36"/>
      <c r="BJ32" s="36">
        <v>9.4839999999999994E-8</v>
      </c>
      <c r="BK32" s="36">
        <v>2.7516783433500001</v>
      </c>
      <c r="BL32" s="36">
        <v>191.44826611159999</v>
      </c>
      <c r="BM32" s="30">
        <f t="shared" si="16"/>
        <v>-1.1295420441371291E-8</v>
      </c>
      <c r="BN32" s="30">
        <f t="shared" si="17"/>
        <v>-1.1295074225581409E-8</v>
      </c>
      <c r="BO32" s="30">
        <f t="shared" si="18"/>
        <v>-1.1295074191750003E-8</v>
      </c>
      <c r="BP32" s="30">
        <f t="shared" si="19"/>
        <v>-1.1295074191746721E-8</v>
      </c>
      <c r="BR32" s="36">
        <v>8.0499999999999993E-9</v>
      </c>
      <c r="BS32" s="36">
        <v>0.53331923557000005</v>
      </c>
      <c r="BT32" s="36">
        <v>8624.2126509272002</v>
      </c>
      <c r="BU32" s="30">
        <f t="shared" si="20"/>
        <v>-7.9467077691593644E-9</v>
      </c>
      <c r="BV32" s="30">
        <f t="shared" si="21"/>
        <v>-7.9464947606768455E-9</v>
      </c>
      <c r="BW32" s="30">
        <f t="shared" si="22"/>
        <v>-7.9464947398515115E-9</v>
      </c>
      <c r="BX32" s="30">
        <f t="shared" si="23"/>
        <v>-7.9464947398494816E-9</v>
      </c>
      <c r="BZ32" s="36">
        <v>3.7999999999999998E-10</v>
      </c>
      <c r="CA32" s="36">
        <v>4.5505323308800003</v>
      </c>
      <c r="CB32" s="36">
        <v>9999.9864507729999</v>
      </c>
      <c r="CC32" s="30">
        <f t="shared" si="24"/>
        <v>3.0713102678282663E-10</v>
      </c>
      <c r="CD32" s="30">
        <f t="shared" si="25"/>
        <v>3.0708804803332481E-10</v>
      </c>
      <c r="CE32" s="30">
        <f t="shared" si="26"/>
        <v>3.0708804383299007E-10</v>
      </c>
      <c r="CF32" s="30">
        <f t="shared" si="27"/>
        <v>3.0708804383257973E-10</v>
      </c>
      <c r="CH32" s="36"/>
      <c r="CI32" s="36"/>
      <c r="CJ32" s="36"/>
      <c r="CP32" s="36"/>
      <c r="CQ32" s="36"/>
      <c r="CR32" s="36"/>
      <c r="CX32" s="36"/>
      <c r="CY32" s="36"/>
      <c r="CZ32" s="36"/>
      <c r="DF32" s="36">
        <v>9.097E-8</v>
      </c>
      <c r="DG32" s="36">
        <v>3.0700489576900001</v>
      </c>
      <c r="DH32" s="36">
        <v>1109.3785520934</v>
      </c>
      <c r="DI32" s="30">
        <f t="shared" si="32"/>
        <v>-9.0802951811787367E-8</v>
      </c>
      <c r="DJ32" s="30">
        <f t="shared" si="33"/>
        <v>-9.0803069192046716E-8</v>
      </c>
      <c r="DK32" s="30">
        <f t="shared" si="34"/>
        <v>-9.0803069203514841E-8</v>
      </c>
      <c r="DL32" s="30">
        <f t="shared" si="35"/>
        <v>-9.0803069203515952E-8</v>
      </c>
      <c r="DN32" s="36">
        <v>5.2000000000000002E-9</v>
      </c>
      <c r="DO32" s="36">
        <v>5.3320135826700001</v>
      </c>
      <c r="DP32" s="36">
        <v>14143.495242430599</v>
      </c>
      <c r="DQ32" s="30">
        <f t="shared" si="36"/>
        <v>-3.505526024719144E-9</v>
      </c>
      <c r="DR32" s="30">
        <f t="shared" si="37"/>
        <v>-3.5044826710180467E-9</v>
      </c>
      <c r="DS32" s="30">
        <f t="shared" si="38"/>
        <v>-3.5044825690513632E-9</v>
      </c>
      <c r="DT32" s="30">
        <f t="shared" si="39"/>
        <v>-3.5044825690414271E-9</v>
      </c>
      <c r="DV32" s="36">
        <v>4.2E-10</v>
      </c>
      <c r="DW32" s="36">
        <v>3.3936092693900002</v>
      </c>
      <c r="DX32" s="36">
        <v>14945.3161735544</v>
      </c>
      <c r="DY32" s="30">
        <f t="shared" si="40"/>
        <v>-2.504262546473851E-10</v>
      </c>
      <c r="DZ32" s="30">
        <f t="shared" si="41"/>
        <v>-2.503294687171665E-10</v>
      </c>
      <c r="EA32" s="30">
        <f t="shared" si="42"/>
        <v>-2.503294592584644E-10</v>
      </c>
      <c r="EB32" s="30">
        <f t="shared" si="43"/>
        <v>-2.5032945925753946E-10</v>
      </c>
      <c r="ED32" s="36"/>
      <c r="EE32" s="36"/>
      <c r="EF32" s="36"/>
      <c r="EL32" s="36"/>
      <c r="EM32" s="36"/>
      <c r="EN32" s="36"/>
      <c r="ET32" s="36"/>
      <c r="EU32" s="36"/>
      <c r="EV32" s="36"/>
    </row>
    <row r="33" spans="1:152" s="30" customFormat="1" ht="12.75">
      <c r="N33" s="36">
        <v>5.0796E-7</v>
      </c>
      <c r="O33" s="36">
        <v>0.24531603049</v>
      </c>
      <c r="P33" s="36">
        <v>11322.6640983044</v>
      </c>
      <c r="Q33" s="30">
        <f t="shared" si="0"/>
        <v>4.855970938011984E-7</v>
      </c>
      <c r="R33" s="30">
        <f t="shared" si="1"/>
        <v>4.8562949501878116E-7</v>
      </c>
      <c r="S33" s="30">
        <f t="shared" si="2"/>
        <v>4.8562949818382978E-7</v>
      </c>
      <c r="T33" s="30">
        <f t="shared" si="3"/>
        <v>4.8562949818413874E-7</v>
      </c>
      <c r="V33" s="36">
        <v>2.5629999999999999E-8</v>
      </c>
      <c r="W33" s="36">
        <v>0.35147506972999998</v>
      </c>
      <c r="X33" s="36">
        <v>22003.914634869801</v>
      </c>
      <c r="Y33" s="30">
        <f t="shared" si="4"/>
        <v>-1.6501859964046859E-8</v>
      </c>
      <c r="Z33" s="30">
        <f t="shared" si="5"/>
        <v>-1.6510145587775714E-8</v>
      </c>
      <c r="AA33" s="30">
        <f t="shared" si="6"/>
        <v>-1.651014639728345E-8</v>
      </c>
      <c r="AB33" s="30">
        <f t="shared" si="7"/>
        <v>-1.651014639736229E-8</v>
      </c>
      <c r="AD33" s="36">
        <v>1.19E-9</v>
      </c>
      <c r="AE33" s="36">
        <v>3.3937552882799999</v>
      </c>
      <c r="AF33" s="36">
        <v>11322.6640983044</v>
      </c>
      <c r="AG33" s="30">
        <f t="shared" ref="AG33:AG64" si="48">AD33*COS(AE33+AF33*$C$32)</f>
        <v>-1.1351928275066947E-9</v>
      </c>
      <c r="AH33" s="30">
        <f t="shared" ref="AH33:AH64" si="49">AD33*COS(AE33+AF33*$C$53)</f>
        <v>-1.1352704258867317E-9</v>
      </c>
      <c r="AI33" s="30">
        <f t="shared" ref="AI33:AI64" si="50">AD33*COS(AE33+AF33*$C$74)</f>
        <v>-1.1352704334668395E-9</v>
      </c>
      <c r="AJ33" s="30">
        <f t="shared" ref="AJ33:AJ64" si="51">AD33*COS(AE33+AF33*$C$95)</f>
        <v>-1.1352704334675796E-9</v>
      </c>
      <c r="AL33" s="36"/>
      <c r="AM33" s="36"/>
      <c r="AN33" s="36"/>
      <c r="AT33" s="36"/>
      <c r="AU33" s="36"/>
      <c r="AV33" s="36"/>
      <c r="BB33" s="36"/>
      <c r="BC33" s="36"/>
      <c r="BD33" s="36"/>
      <c r="BJ33" s="36">
        <v>1.3129000000000001E-7</v>
      </c>
      <c r="BK33" s="36">
        <v>5.7073594251099999</v>
      </c>
      <c r="BL33" s="36">
        <v>9683.5945811164001</v>
      </c>
      <c r="BM33" s="30">
        <f t="shared" si="16"/>
        <v>-8.5643813496696698E-8</v>
      </c>
      <c r="BN33" s="30">
        <f t="shared" si="17"/>
        <v>-8.5625306188691954E-8</v>
      </c>
      <c r="BO33" s="30">
        <f t="shared" si="18"/>
        <v>-8.5625304380056356E-8</v>
      </c>
      <c r="BP33" s="30">
        <f t="shared" si="19"/>
        <v>-8.5625304379880266E-8</v>
      </c>
      <c r="BR33" s="36">
        <v>9.1299999999999997E-9</v>
      </c>
      <c r="BS33" s="36">
        <v>0.76046003718999999</v>
      </c>
      <c r="BT33" s="36">
        <v>8635.9420037632008</v>
      </c>
      <c r="BU33" s="30">
        <f t="shared" ref="BU33:BU64" si="52">BR33*COS(BS33+BT33*$C$32)</f>
        <v>-9.1299861941475717E-9</v>
      </c>
      <c r="BV33" s="30">
        <f t="shared" ref="BV33:BV64" si="53">BR33*COS(BS33+BT33*$C$53)</f>
        <v>-9.1299887018649559E-9</v>
      </c>
      <c r="BW33" s="30">
        <f t="shared" ref="BW33:BW64" si="54">BR33*COS(BS33+BT33*$C$74)</f>
        <v>-9.1299887020977327E-9</v>
      </c>
      <c r="BX33" s="30">
        <f t="shared" ref="BX33:BX64" si="55">BR33*COS(BS33+BT33*$C$95)</f>
        <v>-9.1299887020977559E-9</v>
      </c>
      <c r="BZ33" s="36">
        <v>3.9E-10</v>
      </c>
      <c r="CA33" s="36">
        <v>5.8434058003200002</v>
      </c>
      <c r="CB33" s="36">
        <v>10220.399093211799</v>
      </c>
      <c r="CC33" s="30">
        <f t="shared" ref="CC33:CC59" si="56">BZ33*COS(CA33+CB33*$C$32)</f>
        <v>3.3066533607012905E-10</v>
      </c>
      <c r="CD33" s="30">
        <f t="shared" ref="CD33:CD59" si="57">BZ33*COS(CA33+CB33*$C$53)</f>
        <v>3.3062474195419002E-10</v>
      </c>
      <c r="CE33" s="30">
        <f t="shared" ref="CE33:CE59" si="58">BZ33*COS(CA33+CB33*$C$74)</f>
        <v>3.306247379868066E-10</v>
      </c>
      <c r="CF33" s="30">
        <f t="shared" ref="CF33:CF59" si="59">BZ33*COS(CA33+CB33*$C$95)</f>
        <v>3.3062473798642005E-10</v>
      </c>
      <c r="CH33" s="36"/>
      <c r="CI33" s="36"/>
      <c r="CJ33" s="36"/>
      <c r="CP33" s="36"/>
      <c r="CQ33" s="36"/>
      <c r="CR33" s="36"/>
      <c r="CX33" s="36"/>
      <c r="CY33" s="36"/>
      <c r="CZ33" s="36"/>
      <c r="DF33" s="36">
        <v>1.0818000000000001E-7</v>
      </c>
      <c r="DG33" s="36">
        <v>2.4502471290800001</v>
      </c>
      <c r="DH33" s="36">
        <v>10239.5838660108</v>
      </c>
      <c r="DI33" s="30">
        <f t="shared" si="32"/>
        <v>-6.5812885955723264E-8</v>
      </c>
      <c r="DJ33" s="30">
        <f t="shared" si="33"/>
        <v>-6.5796000948583227E-8</v>
      </c>
      <c r="DK33" s="30">
        <f t="shared" si="34"/>
        <v>-6.5795999298495892E-8</v>
      </c>
      <c r="DL33" s="30">
        <f t="shared" si="35"/>
        <v>-6.579599929833481E-8</v>
      </c>
      <c r="DN33" s="36">
        <v>5.76E-9</v>
      </c>
      <c r="DO33" s="36">
        <v>2.2521273125799999</v>
      </c>
      <c r="DP33" s="36">
        <v>21228.392023545799</v>
      </c>
      <c r="DQ33" s="30">
        <f t="shared" ref="DQ33:DQ64" si="60">DN33*COS(DO33+DP33*$C$32)</f>
        <v>-4.0595202131438715E-9</v>
      </c>
      <c r="DR33" s="30">
        <f t="shared" ref="DR33:DR64" si="61">DN33*COS(DO33+DP33*$C$53)</f>
        <v>-4.061185795182412E-9</v>
      </c>
      <c r="DS33" s="30">
        <f t="shared" ref="DS33:DS64" si="62">DN33*COS(DO33+DP33*$C$74)</f>
        <v>-4.0611859579061928E-9</v>
      </c>
      <c r="DT33" s="30">
        <f t="shared" ref="DT33:DT64" si="63">DN33*COS(DO33+DP33*$C$95)</f>
        <v>-4.0611859579220978E-9</v>
      </c>
      <c r="DV33" s="36">
        <v>4.3999999999999998E-10</v>
      </c>
      <c r="DW33" s="36">
        <v>4.4297937407300001</v>
      </c>
      <c r="DX33" s="36">
        <v>7860.4193924392002</v>
      </c>
      <c r="DY33" s="30">
        <f t="shared" ref="DY33:DY63" si="64">DV33*COS(DW33+DX33*$C$32)</f>
        <v>5.1376980314133744E-11</v>
      </c>
      <c r="DZ33" s="30">
        <f t="shared" ref="DZ33:DZ63" si="65">DV33*COS(DW33+DX33*$C$53)</f>
        <v>5.1311013233975583E-11</v>
      </c>
      <c r="EA33" s="30">
        <f t="shared" ref="EA33:EA63" si="66">DV33*COS(DW33+DX33*$C$74)</f>
        <v>5.1311006787771764E-11</v>
      </c>
      <c r="EB33" s="30">
        <f t="shared" ref="EB33:EB63" si="67">DV33*COS(DW33+DX33*$C$95)</f>
        <v>5.1311006787141433E-11</v>
      </c>
      <c r="ED33" s="36"/>
      <c r="EE33" s="36"/>
      <c r="EF33" s="36"/>
      <c r="EL33" s="36"/>
      <c r="EM33" s="36"/>
      <c r="EN33" s="36"/>
      <c r="ET33" s="36"/>
      <c r="EU33" s="36"/>
      <c r="EV33" s="36"/>
    </row>
    <row r="34" spans="1:152" s="30" customFormat="1" ht="12.75">
      <c r="A34" s="30" t="s">
        <v>205</v>
      </c>
      <c r="B34" s="30" t="s">
        <v>206</v>
      </c>
      <c r="C34" s="30" t="s">
        <v>207</v>
      </c>
      <c r="D34" s="30" t="s">
        <v>208</v>
      </c>
      <c r="E34" s="30" t="s">
        <v>209</v>
      </c>
      <c r="F34" s="30" t="s">
        <v>210</v>
      </c>
      <c r="N34" s="36">
        <v>4.6110999999999998E-7</v>
      </c>
      <c r="O34" s="36">
        <v>5.3157646571699999</v>
      </c>
      <c r="P34" s="36">
        <v>18073.7049386502</v>
      </c>
      <c r="Q34" s="30">
        <f t="shared" si="0"/>
        <v>3.6779760811044691E-7</v>
      </c>
      <c r="R34" s="30">
        <f t="shared" si="1"/>
        <v>3.6770105292665833E-7</v>
      </c>
      <c r="S34" s="30">
        <f t="shared" si="2"/>
        <v>3.6770104348935202E-7</v>
      </c>
      <c r="T34" s="30">
        <f t="shared" si="3"/>
        <v>3.6770104348843468E-7</v>
      </c>
      <c r="V34" s="36">
        <v>2.7739999999999999E-8</v>
      </c>
      <c r="W34" s="36">
        <v>1.4568383063899999</v>
      </c>
      <c r="X34" s="36">
        <v>10239.5838660108</v>
      </c>
      <c r="Y34" s="30">
        <f t="shared" si="4"/>
        <v>9.2355113154866513E-9</v>
      </c>
      <c r="Z34" s="30">
        <f t="shared" si="5"/>
        <v>9.2406549356817946E-9</v>
      </c>
      <c r="AA34" s="30">
        <f t="shared" si="6"/>
        <v>9.2406554382867503E-9</v>
      </c>
      <c r="AB34" s="30">
        <f t="shared" si="7"/>
        <v>9.2406554383358137E-9</v>
      </c>
      <c r="AD34" s="36">
        <v>1.26E-9</v>
      </c>
      <c r="AE34" s="36">
        <v>9.8545161399999998E-2</v>
      </c>
      <c r="AF34" s="36">
        <v>18073.7049386502</v>
      </c>
      <c r="AG34" s="30">
        <f t="shared" si="48"/>
        <v>1.1512441249597679E-9</v>
      </c>
      <c r="AH34" s="30">
        <f t="shared" si="49"/>
        <v>1.1514218017429267E-9</v>
      </c>
      <c r="AI34" s="30">
        <f t="shared" si="50"/>
        <v>1.1514218190983061E-9</v>
      </c>
      <c r="AJ34" s="30">
        <f t="shared" si="51"/>
        <v>1.1514218190999931E-9</v>
      </c>
      <c r="AL34" s="36"/>
      <c r="AM34" s="36"/>
      <c r="AN34" s="36"/>
      <c r="AT34" s="36"/>
      <c r="AU34" s="36"/>
      <c r="AV34" s="36"/>
      <c r="BB34" s="36"/>
      <c r="BC34" s="36"/>
      <c r="BD34" s="36"/>
      <c r="BJ34" s="36">
        <v>8.5829999999999995E-8</v>
      </c>
      <c r="BK34" s="36">
        <v>0.43182249199</v>
      </c>
      <c r="BL34" s="36">
        <v>9786.6873553349997</v>
      </c>
      <c r="BM34" s="30">
        <f t="shared" si="16"/>
        <v>-7.8226104206133801E-8</v>
      </c>
      <c r="BN34" s="30">
        <f t="shared" si="17"/>
        <v>-7.8219464537627121E-8</v>
      </c>
      <c r="BO34" s="30">
        <f t="shared" si="18"/>
        <v>-7.8219463888679485E-8</v>
      </c>
      <c r="BP34" s="30">
        <f t="shared" si="19"/>
        <v>-7.8219463888616222E-8</v>
      </c>
      <c r="BR34" s="36">
        <v>9.9100000000000007E-9</v>
      </c>
      <c r="BS34" s="36">
        <v>0.55319879329999999</v>
      </c>
      <c r="BT34" s="36">
        <v>19367.1891622328</v>
      </c>
      <c r="BU34" s="30">
        <f t="shared" si="52"/>
        <v>9.908818026640577E-9</v>
      </c>
      <c r="BV34" s="30">
        <f t="shared" si="53"/>
        <v>9.9087604146406197E-9</v>
      </c>
      <c r="BW34" s="30">
        <f t="shared" si="54"/>
        <v>9.9087604089439294E-9</v>
      </c>
      <c r="BX34" s="30">
        <f t="shared" si="55"/>
        <v>9.9087604089433735E-9</v>
      </c>
      <c r="BZ34" s="36">
        <v>3.6E-10</v>
      </c>
      <c r="CA34" s="36">
        <v>4.4100621612699999</v>
      </c>
      <c r="CB34" s="36">
        <v>51066.427731055002</v>
      </c>
      <c r="CC34" s="30">
        <f t="shared" si="56"/>
        <v>-2.3206261251761724E-10</v>
      </c>
      <c r="CD34" s="30">
        <f t="shared" si="57"/>
        <v>-2.323324140377185E-10</v>
      </c>
      <c r="CE34" s="30">
        <f t="shared" si="58"/>
        <v>-2.3233244039117787E-10</v>
      </c>
      <c r="CF34" s="30">
        <f t="shared" si="59"/>
        <v>-2.3233244039374146E-10</v>
      </c>
      <c r="CH34" s="36"/>
      <c r="CI34" s="36"/>
      <c r="CJ34" s="36"/>
      <c r="CP34" s="36"/>
      <c r="CQ34" s="36"/>
      <c r="CR34" s="36"/>
      <c r="CX34" s="36"/>
      <c r="CY34" s="36"/>
      <c r="CZ34" s="36"/>
      <c r="DF34" s="36">
        <v>1.1438E-7</v>
      </c>
      <c r="DG34" s="36">
        <v>4.5683889469599999</v>
      </c>
      <c r="DH34" s="36">
        <v>29050.783743349199</v>
      </c>
      <c r="DI34" s="30">
        <f t="shared" si="32"/>
        <v>9.6059485604233149E-8</v>
      </c>
      <c r="DJ34" s="30">
        <f t="shared" si="33"/>
        <v>9.6094112123704261E-8</v>
      </c>
      <c r="DK34" s="30">
        <f t="shared" si="34"/>
        <v>9.609411550586456E-8</v>
      </c>
      <c r="DL34" s="30">
        <f t="shared" si="35"/>
        <v>9.6094115506194295E-8</v>
      </c>
      <c r="DN34" s="36">
        <v>6.6199999999999999E-9</v>
      </c>
      <c r="DO34" s="36">
        <v>2.8688046734500001</v>
      </c>
      <c r="DP34" s="36">
        <v>8624.2126509272002</v>
      </c>
      <c r="DQ34" s="30">
        <f t="shared" si="60"/>
        <v>3.7615102655466026E-9</v>
      </c>
      <c r="DR34" s="30">
        <f t="shared" si="61"/>
        <v>3.7606079698179394E-9</v>
      </c>
      <c r="DS34" s="30">
        <f t="shared" si="62"/>
        <v>3.7606078816427087E-9</v>
      </c>
      <c r="DT34" s="30">
        <f t="shared" si="63"/>
        <v>3.7606078816341143E-9</v>
      </c>
      <c r="DV34" s="36">
        <v>3.4000000000000001E-10</v>
      </c>
      <c r="DW34" s="36">
        <v>2.1638140702499999</v>
      </c>
      <c r="DX34" s="36">
        <v>16496.361396202399</v>
      </c>
      <c r="DY34" s="30">
        <f t="shared" si="64"/>
        <v>7.8811060686103371E-11</v>
      </c>
      <c r="DZ34" s="30">
        <f t="shared" si="65"/>
        <v>7.8706276188324276E-11</v>
      </c>
      <c r="EA34" s="30">
        <f t="shared" si="66"/>
        <v>7.870626594864335E-11</v>
      </c>
      <c r="EB34" s="30">
        <f t="shared" si="67"/>
        <v>7.8706265947646855E-11</v>
      </c>
      <c r="ED34" s="36"/>
      <c r="EE34" s="36"/>
      <c r="EF34" s="36"/>
      <c r="EL34" s="36"/>
      <c r="EM34" s="36"/>
      <c r="EN34" s="36"/>
      <c r="ET34" s="36"/>
      <c r="EU34" s="36"/>
      <c r="EV34" s="36"/>
    </row>
    <row r="35" spans="1:152" s="30" customFormat="1" ht="12.75">
      <c r="A35" s="30">
        <f>SUM(Q1:Q367)</f>
        <v>3.186323843569673</v>
      </c>
      <c r="B35" s="30">
        <f>SUM(Y1:Y215)</f>
        <v>10213.528868390053</v>
      </c>
      <c r="C35" s="30">
        <f>SUM(AG1:AG70)</f>
        <v>5.7489756301283904E-4</v>
      </c>
      <c r="D35" s="30">
        <f>SUM(AO1:AO9)</f>
        <v>-4.4744999476468735E-7</v>
      </c>
      <c r="E35" s="30">
        <f>SUM(AW1:AW5)</f>
        <v>-1.1420677635031614E-6</v>
      </c>
      <c r="F35" s="30">
        <f>SUM(BE1:BE5)</f>
        <v>-7.9414821636446656E-9</v>
      </c>
      <c r="N35" s="36">
        <v>4.4574000000000002E-7</v>
      </c>
      <c r="O35" s="36">
        <v>6.0628220196599996</v>
      </c>
      <c r="P35" s="36">
        <v>40853.142184844</v>
      </c>
      <c r="Q35" s="30">
        <f t="shared" si="0"/>
        <v>3.8256211505111071E-7</v>
      </c>
      <c r="R35" s="30">
        <f t="shared" si="1"/>
        <v>3.8238252048488544E-7</v>
      </c>
      <c r="S35" s="30">
        <f t="shared" si="2"/>
        <v>3.8238250292382753E-7</v>
      </c>
      <c r="T35" s="30">
        <f t="shared" si="3"/>
        <v>3.8238250292211536E-7</v>
      </c>
      <c r="V35" s="36">
        <v>2.9510000000000001E-8</v>
      </c>
      <c r="W35" s="36">
        <v>5.3461809742900002</v>
      </c>
      <c r="X35" s="36">
        <v>7084.8967811151997</v>
      </c>
      <c r="Y35" s="30">
        <f t="shared" si="4"/>
        <v>-2.4000861577584156E-8</v>
      </c>
      <c r="Z35" s="30">
        <f t="shared" si="5"/>
        <v>-2.4003197514252066E-8</v>
      </c>
      <c r="AA35" s="30">
        <f t="shared" si="6"/>
        <v>-2.4003197742492561E-8</v>
      </c>
      <c r="AB35" s="30">
        <f t="shared" si="7"/>
        <v>-2.4003197742514759E-8</v>
      </c>
      <c r="AD35" s="36">
        <v>1.2199999999999999E-9</v>
      </c>
      <c r="AE35" s="36">
        <v>5.9247885545700001</v>
      </c>
      <c r="AF35" s="36">
        <v>574.34479833479998</v>
      </c>
      <c r="AG35" s="30">
        <f t="shared" si="48"/>
        <v>-1.1230754856007404E-9</v>
      </c>
      <c r="AH35" s="30">
        <f t="shared" si="49"/>
        <v>-1.1230702291291661E-9</v>
      </c>
      <c r="AI35" s="30">
        <f t="shared" si="50"/>
        <v>-1.1230702286155093E-9</v>
      </c>
      <c r="AJ35" s="30">
        <f t="shared" si="51"/>
        <v>-1.1230702286154592E-9</v>
      </c>
      <c r="AL35" s="36"/>
      <c r="AM35" s="36"/>
      <c r="AN35" s="36"/>
      <c r="AT35" s="36"/>
      <c r="AU35" s="36"/>
      <c r="AV35" s="36"/>
      <c r="BB35" s="36"/>
      <c r="BC35" s="36"/>
      <c r="BD35" s="36"/>
      <c r="BJ35" s="36">
        <v>9.7629999999999995E-8</v>
      </c>
      <c r="BK35" s="36">
        <v>0.14614896295999999</v>
      </c>
      <c r="BL35" s="36">
        <v>20618.019358533598</v>
      </c>
      <c r="BM35" s="30">
        <f t="shared" si="16"/>
        <v>4.6477613064040449E-8</v>
      </c>
      <c r="BN35" s="30">
        <f t="shared" si="17"/>
        <v>4.644361329904045E-8</v>
      </c>
      <c r="BO35" s="30">
        <f t="shared" si="18"/>
        <v>4.6443609976306891E-8</v>
      </c>
      <c r="BP35" s="30">
        <f t="shared" si="19"/>
        <v>4.6443609975983496E-8</v>
      </c>
      <c r="BR35" s="36">
        <v>6.0900000000000003E-9</v>
      </c>
      <c r="BS35" s="36">
        <v>2.6236447013899999</v>
      </c>
      <c r="BT35" s="36">
        <v>23581.258177317599</v>
      </c>
      <c r="BU35" s="30">
        <f t="shared" si="52"/>
        <v>-4.7318303921562114E-9</v>
      </c>
      <c r="BV35" s="30">
        <f t="shared" si="53"/>
        <v>-4.7335661093211553E-9</v>
      </c>
      <c r="BW35" s="30">
        <f t="shared" si="54"/>
        <v>-4.7335662788839437E-9</v>
      </c>
      <c r="BX35" s="30">
        <f t="shared" si="55"/>
        <v>-4.7335662789004973E-9</v>
      </c>
      <c r="BZ35" s="36">
        <v>3.9E-10</v>
      </c>
      <c r="CA35" s="36">
        <v>3.14348236386</v>
      </c>
      <c r="CB35" s="36">
        <v>9411.4646150871995</v>
      </c>
      <c r="CC35" s="30">
        <f t="shared" si="56"/>
        <v>1.3167060436633362E-10</v>
      </c>
      <c r="CD35" s="30">
        <f t="shared" si="57"/>
        <v>1.3173695334727275E-10</v>
      </c>
      <c r="CE35" s="30">
        <f t="shared" si="58"/>
        <v>1.3173695983052698E-10</v>
      </c>
      <c r="CF35" s="30">
        <f t="shared" si="59"/>
        <v>1.3173695983116078E-10</v>
      </c>
      <c r="CH35" s="36"/>
      <c r="CI35" s="36"/>
      <c r="CJ35" s="36"/>
      <c r="CP35" s="36"/>
      <c r="CQ35" s="36"/>
      <c r="CR35" s="36"/>
      <c r="CX35" s="36"/>
      <c r="CY35" s="36"/>
      <c r="CZ35" s="36"/>
      <c r="DF35" s="36">
        <v>8.3770000000000002E-8</v>
      </c>
      <c r="DG35" s="36">
        <v>5.7832761235200003</v>
      </c>
      <c r="DH35" s="36">
        <v>30639.856638632999</v>
      </c>
      <c r="DI35" s="30">
        <f t="shared" si="32"/>
        <v>6.1927698198922339E-8</v>
      </c>
      <c r="DJ35" s="30">
        <f t="shared" si="33"/>
        <v>6.1894492813764004E-8</v>
      </c>
      <c r="DK35" s="30">
        <f t="shared" si="34"/>
        <v>6.1894489567963979E-8</v>
      </c>
      <c r="DL35" s="30">
        <f t="shared" si="35"/>
        <v>6.1894489567647916E-8</v>
      </c>
      <c r="DN35" s="36">
        <v>5.5400000000000003E-9</v>
      </c>
      <c r="DO35" s="36">
        <v>2.1718619124299998</v>
      </c>
      <c r="DP35" s="36">
        <v>18307.8072320436</v>
      </c>
      <c r="DQ35" s="30">
        <f t="shared" si="60"/>
        <v>2.0391622679204152E-9</v>
      </c>
      <c r="DR35" s="30">
        <f t="shared" si="61"/>
        <v>2.0409732273318267E-9</v>
      </c>
      <c r="DS35" s="30">
        <f t="shared" si="62"/>
        <v>2.0409734042822215E-9</v>
      </c>
      <c r="DT35" s="30">
        <f t="shared" si="63"/>
        <v>2.0409734042994947E-9</v>
      </c>
      <c r="DV35" s="36">
        <v>3.1000000000000002E-10</v>
      </c>
      <c r="DW35" s="36">
        <v>0.45714618479000002</v>
      </c>
      <c r="DX35" s="36">
        <v>26.298319799800002</v>
      </c>
      <c r="DY35" s="30">
        <f t="shared" si="64"/>
        <v>2.9509706308691555E-10</v>
      </c>
      <c r="DZ35" s="30">
        <f t="shared" si="65"/>
        <v>2.9509711104724327E-10</v>
      </c>
      <c r="EA35" s="30">
        <f t="shared" si="66"/>
        <v>2.9509711105192982E-10</v>
      </c>
      <c r="EB35" s="30">
        <f t="shared" si="67"/>
        <v>2.9509711105193028E-10</v>
      </c>
      <c r="ED35" s="36"/>
      <c r="EE35" s="36"/>
      <c r="EF35" s="36"/>
      <c r="EL35" s="36"/>
      <c r="EM35" s="36"/>
      <c r="EN35" s="36"/>
      <c r="ET35" s="36"/>
      <c r="EU35" s="36"/>
      <c r="EV35" s="36"/>
    </row>
    <row r="36" spans="1:152" s="30" customFormat="1" ht="12.75">
      <c r="G36" s="16"/>
      <c r="N36" s="36">
        <v>4.2594000000000001E-7</v>
      </c>
      <c r="O36" s="36">
        <v>5.3287333721000003</v>
      </c>
      <c r="P36" s="36">
        <v>2352.8661537717999</v>
      </c>
      <c r="Q36" s="30">
        <f t="shared" si="0"/>
        <v>5.8203848532217159E-8</v>
      </c>
      <c r="R36" s="30">
        <f t="shared" si="1"/>
        <v>5.8184782515274419E-8</v>
      </c>
      <c r="S36" s="30">
        <f t="shared" si="2"/>
        <v>5.8184780652182815E-8</v>
      </c>
      <c r="T36" s="30">
        <f t="shared" si="3"/>
        <v>5.8184780652000677E-8</v>
      </c>
      <c r="V36" s="36">
        <v>2.344E-8</v>
      </c>
      <c r="W36" s="36">
        <v>2.36652432105</v>
      </c>
      <c r="X36" s="36">
        <v>17298.182327326202</v>
      </c>
      <c r="Y36" s="30">
        <f t="shared" si="4"/>
        <v>1.7878435892738623E-8</v>
      </c>
      <c r="Z36" s="30">
        <f t="shared" si="5"/>
        <v>1.7883470803903131E-8</v>
      </c>
      <c r="AA36" s="30">
        <f t="shared" si="6"/>
        <v>1.7883471295806292E-8</v>
      </c>
      <c r="AB36" s="30">
        <f t="shared" si="7"/>
        <v>1.7883471295854311E-8</v>
      </c>
      <c r="AD36" s="36">
        <v>1.07E-9</v>
      </c>
      <c r="AE36" s="36">
        <v>0.35660030184000002</v>
      </c>
      <c r="AF36" s="36">
        <v>1059.3819301891999</v>
      </c>
      <c r="AG36" s="30">
        <f t="shared" si="48"/>
        <v>7.7116355745978685E-10</v>
      </c>
      <c r="AH36" s="30">
        <f t="shared" si="49"/>
        <v>7.7117864842292691E-10</v>
      </c>
      <c r="AI36" s="30">
        <f t="shared" si="50"/>
        <v>7.7117864989756506E-10</v>
      </c>
      <c r="AJ36" s="30">
        <f t="shared" si="51"/>
        <v>7.7117864989770868E-10</v>
      </c>
      <c r="AL36" s="36"/>
      <c r="AM36" s="36"/>
      <c r="AN36" s="36"/>
      <c r="AT36" s="36"/>
      <c r="AU36" s="36"/>
      <c r="AV36" s="36"/>
      <c r="BB36" s="36"/>
      <c r="BC36" s="36"/>
      <c r="BD36" s="36"/>
      <c r="BJ36" s="36">
        <v>8.1479999999999999E-8</v>
      </c>
      <c r="BK36" s="36">
        <v>1.30548515603</v>
      </c>
      <c r="BL36" s="36">
        <v>15720.8387848784</v>
      </c>
      <c r="BM36" s="30">
        <f t="shared" si="16"/>
        <v>-4.1467874340834898E-8</v>
      </c>
      <c r="BN36" s="30">
        <f t="shared" si="17"/>
        <v>-4.1446696737123881E-8</v>
      </c>
      <c r="BO36" s="30">
        <f t="shared" si="18"/>
        <v>-4.1446694667514024E-8</v>
      </c>
      <c r="BP36" s="30">
        <f t="shared" si="19"/>
        <v>-4.1446694667311649E-8</v>
      </c>
      <c r="BR36" s="36">
        <v>5.3199999999999998E-9</v>
      </c>
      <c r="BS36" s="36">
        <v>5.1092567652799996</v>
      </c>
      <c r="BT36" s="36">
        <v>9786.6873553349997</v>
      </c>
      <c r="BU36" s="30">
        <f t="shared" si="52"/>
        <v>2.3573194996032384E-9</v>
      </c>
      <c r="BV36" s="30">
        <f t="shared" si="53"/>
        <v>2.358215831356752E-9</v>
      </c>
      <c r="BW36" s="30">
        <f t="shared" si="54"/>
        <v>2.358215918940089E-9</v>
      </c>
      <c r="BX36" s="30">
        <f t="shared" si="55"/>
        <v>2.358215918948628E-9</v>
      </c>
      <c r="BZ36" s="36">
        <v>3.3E-10</v>
      </c>
      <c r="CA36" s="36">
        <v>4.5574866034000001</v>
      </c>
      <c r="CB36" s="36">
        <v>10742.9765113056</v>
      </c>
      <c r="CC36" s="30">
        <f t="shared" si="56"/>
        <v>9.8521301393863927E-12</v>
      </c>
      <c r="CD36" s="30">
        <f t="shared" si="57"/>
        <v>9.9201835064999988E-12</v>
      </c>
      <c r="CE36" s="30">
        <f t="shared" si="58"/>
        <v>9.9201901564954499E-12</v>
      </c>
      <c r="CF36" s="30">
        <f t="shared" si="59"/>
        <v>9.9201901571423197E-12</v>
      </c>
      <c r="CH36" s="36"/>
      <c r="CI36" s="36"/>
      <c r="CJ36" s="36"/>
      <c r="CP36" s="36"/>
      <c r="CQ36" s="36"/>
      <c r="CR36" s="36"/>
      <c r="CX36" s="36"/>
      <c r="CY36" s="36"/>
      <c r="CZ36" s="36"/>
      <c r="DF36" s="36">
        <v>8.1930000000000006E-8</v>
      </c>
      <c r="DG36" s="36">
        <v>1.9502311186000001</v>
      </c>
      <c r="DH36" s="36">
        <v>22003.914634869801</v>
      </c>
      <c r="DI36" s="30">
        <f t="shared" si="32"/>
        <v>6.4139121043038014E-8</v>
      </c>
      <c r="DJ36" s="30">
        <f t="shared" si="33"/>
        <v>6.4117573422785979E-8</v>
      </c>
      <c r="DK36" s="30">
        <f t="shared" si="34"/>
        <v>6.4117571316643386E-8</v>
      </c>
      <c r="DL36" s="30">
        <f t="shared" si="35"/>
        <v>6.4117571316438259E-8</v>
      </c>
      <c r="DN36" s="36">
        <v>5.1499999999999998E-9</v>
      </c>
      <c r="DO36" s="36">
        <v>4.3433139510399998</v>
      </c>
      <c r="DP36" s="36">
        <v>9786.6873553349997</v>
      </c>
      <c r="DQ36" s="30">
        <f t="shared" si="60"/>
        <v>4.8451541030852406E-9</v>
      </c>
      <c r="DR36" s="30">
        <f t="shared" si="61"/>
        <v>4.8454820951704683E-9</v>
      </c>
      <c r="DS36" s="30">
        <f t="shared" si="62"/>
        <v>4.8454821272127114E-9</v>
      </c>
      <c r="DT36" s="30">
        <f t="shared" si="63"/>
        <v>4.8454821272158357E-9</v>
      </c>
      <c r="DV36" s="36">
        <v>3.4999999999999998E-10</v>
      </c>
      <c r="DW36" s="36">
        <v>3.6286865124099998</v>
      </c>
      <c r="DX36" s="36">
        <v>801.82093112380005</v>
      </c>
      <c r="DY36" s="30">
        <f t="shared" si="64"/>
        <v>2.395266544482456E-10</v>
      </c>
      <c r="DZ36" s="30">
        <f t="shared" si="65"/>
        <v>2.3952272467917671E-10</v>
      </c>
      <c r="EA36" s="30">
        <f t="shared" si="66"/>
        <v>2.3952272429516618E-10</v>
      </c>
      <c r="EB36" s="30">
        <f t="shared" si="67"/>
        <v>2.3952272429512875E-10</v>
      </c>
      <c r="ED36" s="36"/>
      <c r="EE36" s="36"/>
      <c r="EF36" s="36"/>
      <c r="EL36" s="36"/>
      <c r="EM36" s="36"/>
      <c r="EN36" s="36"/>
      <c r="ET36" s="36"/>
      <c r="EU36" s="36"/>
      <c r="EV36" s="36"/>
    </row>
    <row r="37" spans="1:152" s="30" customFormat="1" ht="12.75">
      <c r="A37" s="30" t="s">
        <v>211</v>
      </c>
      <c r="B37" s="30" t="s">
        <v>212</v>
      </c>
      <c r="C37" s="30" t="s">
        <v>213</v>
      </c>
      <c r="D37" s="30" t="s">
        <v>214</v>
      </c>
      <c r="E37" s="30" t="s">
        <v>215</v>
      </c>
      <c r="F37" s="30" t="s">
        <v>216</v>
      </c>
      <c r="N37" s="36">
        <v>4.2635E-7</v>
      </c>
      <c r="O37" s="36">
        <v>1.7995542168000001</v>
      </c>
      <c r="P37" s="36">
        <v>7084.8967811151997</v>
      </c>
      <c r="Q37" s="30">
        <f t="shared" si="0"/>
        <v>4.1644831587496775E-7</v>
      </c>
      <c r="R37" s="30">
        <f t="shared" si="1"/>
        <v>4.1646074158469843E-7</v>
      </c>
      <c r="S37" s="30">
        <f t="shared" si="2"/>
        <v>4.1646074279853264E-7</v>
      </c>
      <c r="T37" s="30">
        <f t="shared" si="3"/>
        <v>4.1646074279865069E-7</v>
      </c>
      <c r="V37" s="36">
        <v>2.405E-8</v>
      </c>
      <c r="W37" s="36">
        <v>2.3608528208799999</v>
      </c>
      <c r="X37" s="36">
        <v>10596.1820784342</v>
      </c>
      <c r="Y37" s="30">
        <f t="shared" si="4"/>
        <v>2.3749615415402325E-8</v>
      </c>
      <c r="Z37" s="30">
        <f t="shared" si="5"/>
        <v>2.3750386016122357E-8</v>
      </c>
      <c r="AA37" s="30">
        <f t="shared" si="6"/>
        <v>2.375038609137558E-8</v>
      </c>
      <c r="AB37" s="30">
        <f t="shared" si="7"/>
        <v>2.3750386091382922E-8</v>
      </c>
      <c r="AD37" s="36">
        <v>1.08E-9</v>
      </c>
      <c r="AE37" s="36">
        <v>2.25352052666</v>
      </c>
      <c r="AF37" s="36">
        <v>12566.1516999828</v>
      </c>
      <c r="AG37" s="30">
        <f t="shared" si="48"/>
        <v>-1.3338121488627773E-10</v>
      </c>
      <c r="AH37" s="30">
        <f t="shared" si="49"/>
        <v>-1.3312257170396339E-10</v>
      </c>
      <c r="AI37" s="30">
        <f t="shared" si="50"/>
        <v>-1.3312254642958667E-10</v>
      </c>
      <c r="AJ37" s="30">
        <f t="shared" si="51"/>
        <v>-1.331225464271193E-10</v>
      </c>
      <c r="AL37" s="36"/>
      <c r="AM37" s="36"/>
      <c r="AN37" s="36"/>
      <c r="AT37" s="36"/>
      <c r="AU37" s="36"/>
      <c r="AV37" s="36"/>
      <c r="BB37" s="36"/>
      <c r="BC37" s="36"/>
      <c r="BD37" s="36"/>
      <c r="BJ37" s="36">
        <v>6.0500000000000006E-8</v>
      </c>
      <c r="BK37" s="36">
        <v>6.2654166596599996</v>
      </c>
      <c r="BL37" s="36">
        <v>11322.6640983044</v>
      </c>
      <c r="BM37" s="30">
        <f t="shared" si="16"/>
        <v>6.0463481493619966E-8</v>
      </c>
      <c r="BN37" s="30">
        <f t="shared" si="17"/>
        <v>6.0463937087402657E-8</v>
      </c>
      <c r="BO37" s="30">
        <f t="shared" si="18"/>
        <v>6.0463937131782512E-8</v>
      </c>
      <c r="BP37" s="30">
        <f t="shared" si="19"/>
        <v>6.0463937131786853E-8</v>
      </c>
      <c r="BR37" s="36">
        <v>4.7600000000000001E-9</v>
      </c>
      <c r="BS37" s="36">
        <v>6.17672999981</v>
      </c>
      <c r="BT37" s="36">
        <v>11015.106477334801</v>
      </c>
      <c r="BU37" s="30">
        <f t="shared" si="52"/>
        <v>-3.8295397838189669E-10</v>
      </c>
      <c r="BV37" s="30">
        <f t="shared" si="53"/>
        <v>-3.819502982992068E-10</v>
      </c>
      <c r="BW37" s="30">
        <f t="shared" si="54"/>
        <v>-3.8195020022109532E-10</v>
      </c>
      <c r="BX37" s="30">
        <f t="shared" si="55"/>
        <v>-3.8195020021152091E-10</v>
      </c>
      <c r="BZ37" s="36">
        <v>3.7000000000000001E-10</v>
      </c>
      <c r="CA37" s="36">
        <v>2.79630938717</v>
      </c>
      <c r="CB37" s="36">
        <v>25934.124331089399</v>
      </c>
      <c r="CC37" s="30">
        <f t="shared" si="56"/>
        <v>-3.4437807335526102E-10</v>
      </c>
      <c r="CD37" s="30">
        <f t="shared" si="57"/>
        <v>-3.4444541320843405E-10</v>
      </c>
      <c r="CE37" s="30">
        <f t="shared" si="58"/>
        <v>-3.4444541978455482E-10</v>
      </c>
      <c r="CF37" s="30">
        <f t="shared" si="59"/>
        <v>-3.4444541978519614E-10</v>
      </c>
      <c r="CH37" s="36"/>
      <c r="CI37" s="36"/>
      <c r="CJ37" s="36"/>
      <c r="CP37" s="36"/>
      <c r="CQ37" s="36"/>
      <c r="CR37" s="36"/>
      <c r="CX37" s="36"/>
      <c r="CY37" s="36"/>
      <c r="CZ37" s="36"/>
      <c r="DF37" s="36">
        <v>9.3079999999999997E-8</v>
      </c>
      <c r="DG37" s="36">
        <v>1.61615909286</v>
      </c>
      <c r="DH37" s="36">
        <v>2352.8661537717999</v>
      </c>
      <c r="DI37" s="30">
        <f t="shared" si="32"/>
        <v>3.9132404951608256E-8</v>
      </c>
      <c r="DJ37" s="30">
        <f t="shared" si="33"/>
        <v>3.9136221061295825E-8</v>
      </c>
      <c r="DK37" s="30">
        <f t="shared" si="34"/>
        <v>3.9136221434193074E-8</v>
      </c>
      <c r="DL37" s="30">
        <f t="shared" si="35"/>
        <v>3.9136221434229529E-8</v>
      </c>
      <c r="DN37" s="36">
        <v>5.0099999999999999E-9</v>
      </c>
      <c r="DO37" s="36">
        <v>5.5647958936600004</v>
      </c>
      <c r="DP37" s="36">
        <v>10742.9765113056</v>
      </c>
      <c r="DQ37" s="30">
        <f t="shared" si="60"/>
        <v>-4.1536618226050827E-9</v>
      </c>
      <c r="DR37" s="30">
        <f t="shared" si="61"/>
        <v>-4.1530837874482624E-9</v>
      </c>
      <c r="DS37" s="30">
        <f t="shared" si="62"/>
        <v>-4.1530837309553785E-9</v>
      </c>
      <c r="DT37" s="30">
        <f t="shared" si="63"/>
        <v>-4.1530837309498835E-9</v>
      </c>
      <c r="DV37" s="36">
        <v>3.1999999999999998E-10</v>
      </c>
      <c r="DW37" s="36">
        <v>1.8413899707800001</v>
      </c>
      <c r="DX37" s="36">
        <v>382.89653222319998</v>
      </c>
      <c r="DY37" s="30">
        <f t="shared" si="64"/>
        <v>3.0739515890480676E-10</v>
      </c>
      <c r="DZ37" s="30">
        <f t="shared" si="65"/>
        <v>3.0739450497332138E-10</v>
      </c>
      <c r="EA37" s="30">
        <f t="shared" si="66"/>
        <v>3.0739450490941992E-10</v>
      </c>
      <c r="EB37" s="30">
        <f t="shared" si="67"/>
        <v>3.0739450490941371E-10</v>
      </c>
      <c r="ED37" s="36"/>
      <c r="EE37" s="36"/>
      <c r="EF37" s="36"/>
      <c r="EL37" s="36"/>
      <c r="EM37" s="36"/>
      <c r="EN37" s="36"/>
      <c r="ET37" s="36"/>
      <c r="EU37" s="36"/>
      <c r="EV37" s="36"/>
    </row>
    <row r="38" spans="1:152" s="38" customFormat="1" ht="12.75">
      <c r="A38" s="30">
        <f>SUM(BM1:BM210)</f>
        <v>5.8098074054861268E-2</v>
      </c>
      <c r="B38" s="30">
        <f>SUM(BU1:BU133)</f>
        <v>-8.2644292477908495E-4</v>
      </c>
      <c r="C38" s="30">
        <f>SUM(CC1:CC59)</f>
        <v>-2.1753910204230458E-4</v>
      </c>
      <c r="D38" s="30">
        <f>SUM(CK1:CK15)</f>
        <v>1.1404484149532835E-6</v>
      </c>
      <c r="E38" s="30">
        <f>SUM(CS1:CS5)</f>
        <v>1.3528595895631996E-7</v>
      </c>
      <c r="F38" s="30">
        <f>SUM(DA1:DA4)</f>
        <v>-6.8412849637484243E-10</v>
      </c>
      <c r="G38" s="30"/>
      <c r="J38" s="37"/>
      <c r="K38" s="37"/>
      <c r="N38" s="36">
        <v>4.1176999999999999E-7</v>
      </c>
      <c r="O38" s="36">
        <v>0.36240972161000001</v>
      </c>
      <c r="P38" s="36">
        <v>382.89653222319998</v>
      </c>
      <c r="Q38" s="30">
        <f t="shared" si="0"/>
        <v>-7.768220658441283E-8</v>
      </c>
      <c r="R38" s="30">
        <f t="shared" si="1"/>
        <v>-7.7685180116314804E-8</v>
      </c>
      <c r="S38" s="30">
        <f t="shared" si="2"/>
        <v>-7.7685180406881185E-8</v>
      </c>
      <c r="T38" s="30">
        <f t="shared" si="3"/>
        <v>-7.7685180406909388E-8</v>
      </c>
      <c r="V38" s="36">
        <v>1.7199999999999999E-8</v>
      </c>
      <c r="W38" s="36">
        <v>4.72129626061</v>
      </c>
      <c r="X38" s="36">
        <v>10186.9872264112</v>
      </c>
      <c r="Y38" s="30">
        <f t="shared" si="4"/>
        <v>1.2901768111191684E-9</v>
      </c>
      <c r="Z38" s="30">
        <f t="shared" si="5"/>
        <v>1.2868213038070865E-9</v>
      </c>
      <c r="AA38" s="30">
        <f t="shared" si="6"/>
        <v>1.2868209759123796E-9</v>
      </c>
      <c r="AB38" s="30">
        <f t="shared" si="7"/>
        <v>1.2868209758804494E-9</v>
      </c>
      <c r="AD38" s="36">
        <v>9.2999999999999999E-10</v>
      </c>
      <c r="AE38" s="36">
        <v>5.48716819776</v>
      </c>
      <c r="AF38" s="36">
        <v>10021.8372800994</v>
      </c>
      <c r="AG38" s="30">
        <f t="shared" si="48"/>
        <v>9.1398628909599972E-10</v>
      </c>
      <c r="AH38" s="30">
        <f t="shared" si="49"/>
        <v>9.1401934551908023E-10</v>
      </c>
      <c r="AI38" s="30">
        <f t="shared" si="50"/>
        <v>9.140193487476221E-10</v>
      </c>
      <c r="AJ38" s="30">
        <f t="shared" si="51"/>
        <v>9.1401934874793684E-10</v>
      </c>
      <c r="AL38" s="36"/>
      <c r="AM38" s="36"/>
      <c r="AN38" s="36"/>
      <c r="AT38" s="36"/>
      <c r="AU38" s="36"/>
      <c r="AV38" s="36"/>
      <c r="BB38" s="36"/>
      <c r="BC38" s="36"/>
      <c r="BD38" s="36"/>
      <c r="BJ38" s="36">
        <v>5.9550000000000001E-8</v>
      </c>
      <c r="BK38" s="36">
        <v>4.9223537243299997</v>
      </c>
      <c r="BL38" s="36">
        <v>1059.3819301891999</v>
      </c>
      <c r="BM38" s="30">
        <f t="shared" si="16"/>
        <v>3.4568144742801574E-8</v>
      </c>
      <c r="BN38" s="30">
        <f t="shared" si="17"/>
        <v>3.4567158211749633E-8</v>
      </c>
      <c r="BO38" s="30">
        <f t="shared" si="18"/>
        <v>3.4567158115347417E-8</v>
      </c>
      <c r="BP38" s="30">
        <f t="shared" si="19"/>
        <v>3.4567158115338026E-8</v>
      </c>
      <c r="BR38" s="36">
        <v>4.7200000000000002E-9</v>
      </c>
      <c r="BS38" s="36">
        <v>1.6967262919999999</v>
      </c>
      <c r="BT38" s="36">
        <v>17298.182327326202</v>
      </c>
      <c r="BU38" s="30">
        <f t="shared" si="52"/>
        <v>4.7173562638381299E-9</v>
      </c>
      <c r="BV38" s="30">
        <f t="shared" si="53"/>
        <v>4.7174084771166312E-9</v>
      </c>
      <c r="BW38" s="30">
        <f t="shared" si="54"/>
        <v>4.7174084821933505E-9</v>
      </c>
      <c r="BX38" s="30">
        <f t="shared" si="55"/>
        <v>4.7174084821938459E-9</v>
      </c>
      <c r="BZ38" s="36">
        <v>3.4000000000000001E-10</v>
      </c>
      <c r="CA38" s="36">
        <v>0.55287110072000001</v>
      </c>
      <c r="CB38" s="36">
        <v>11015.106477334801</v>
      </c>
      <c r="CC38" s="30">
        <f t="shared" si="56"/>
        <v>-2.2922423521140876E-10</v>
      </c>
      <c r="CD38" s="30">
        <f t="shared" si="57"/>
        <v>-2.2917110999374264E-10</v>
      </c>
      <c r="CE38" s="30">
        <f t="shared" si="58"/>
        <v>-2.2917110480196922E-10</v>
      </c>
      <c r="CF38" s="30">
        <f t="shared" si="59"/>
        <v>-2.2917110480146236E-10</v>
      </c>
      <c r="CH38" s="36"/>
      <c r="CI38" s="36"/>
      <c r="CJ38" s="36"/>
      <c r="CP38" s="36"/>
      <c r="CQ38" s="36"/>
      <c r="CR38" s="36"/>
      <c r="CX38" s="36"/>
      <c r="CY38" s="36"/>
      <c r="CZ38" s="36"/>
      <c r="DF38" s="36">
        <v>1.0652E-7</v>
      </c>
      <c r="DG38" s="36">
        <v>1.9552839613999999</v>
      </c>
      <c r="DH38" s="36">
        <v>31441.677569756801</v>
      </c>
      <c r="DI38" s="30">
        <f t="shared" si="32"/>
        <v>-9.7597906939273698E-8</v>
      </c>
      <c r="DJ38" s="30">
        <f t="shared" si="33"/>
        <v>-9.7623657439149156E-8</v>
      </c>
      <c r="DK38" s="30">
        <f t="shared" si="34"/>
        <v>-9.7623659953687837E-8</v>
      </c>
      <c r="DL38" s="30">
        <f t="shared" si="35"/>
        <v>-9.7623659953933715E-8</v>
      </c>
      <c r="DN38" s="36">
        <v>4.2599999999999998E-9</v>
      </c>
      <c r="DO38" s="36">
        <v>1.0216144312</v>
      </c>
      <c r="DP38" s="36">
        <v>7064.1213856227996</v>
      </c>
      <c r="DQ38" s="30">
        <f t="shared" si="60"/>
        <v>3.8417953639253167E-9</v>
      </c>
      <c r="DR38" s="30">
        <f t="shared" si="61"/>
        <v>3.8415456109244673E-9</v>
      </c>
      <c r="DS38" s="30">
        <f t="shared" si="62"/>
        <v>3.8415455865157389E-9</v>
      </c>
      <c r="DT38" s="30">
        <f t="shared" si="63"/>
        <v>3.8415455865133583E-9</v>
      </c>
      <c r="DV38" s="36">
        <v>2.5000000000000002E-10</v>
      </c>
      <c r="DW38" s="36">
        <v>3.3290865029500001</v>
      </c>
      <c r="DX38" s="36">
        <v>18307.8072320436</v>
      </c>
      <c r="DY38" s="30">
        <f t="shared" si="64"/>
        <v>-1.7586989084882652E-10</v>
      </c>
      <c r="DZ38" s="30">
        <f t="shared" si="65"/>
        <v>-1.7580740902464883E-10</v>
      </c>
      <c r="EA38" s="30">
        <f t="shared" si="66"/>
        <v>-1.7580740291800897E-10</v>
      </c>
      <c r="EB38" s="30">
        <f t="shared" si="67"/>
        <v>-1.7580740291741286E-10</v>
      </c>
      <c r="ED38" s="36"/>
      <c r="EE38" s="36"/>
      <c r="EF38" s="36"/>
      <c r="EL38" s="36"/>
      <c r="EM38" s="36"/>
      <c r="EN38" s="36"/>
      <c r="ET38" s="36"/>
      <c r="EU38" s="36"/>
      <c r="EV38" s="36"/>
    </row>
    <row r="39" spans="1:152" s="30" customFormat="1" ht="12.75">
      <c r="J39" s="37"/>
      <c r="N39" s="36">
        <v>3.5749000000000001E-7</v>
      </c>
      <c r="O39" s="36">
        <v>2.7044847929600002</v>
      </c>
      <c r="P39" s="36">
        <v>10206.171999210201</v>
      </c>
      <c r="Q39" s="30">
        <f t="shared" si="0"/>
        <v>-3.1753544007660423E-7</v>
      </c>
      <c r="R39" s="30">
        <f t="shared" si="1"/>
        <v>-3.1750324463104796E-7</v>
      </c>
      <c r="S39" s="30">
        <f t="shared" si="2"/>
        <v>-3.1750324148438848E-7</v>
      </c>
      <c r="T39" s="30">
        <f t="shared" si="3"/>
        <v>-3.1750324148408143E-7</v>
      </c>
      <c r="V39" s="36">
        <v>2.2090000000000001E-8</v>
      </c>
      <c r="W39" s="36">
        <v>2.0773033866500001</v>
      </c>
      <c r="X39" s="36">
        <v>8635.9420037632008</v>
      </c>
      <c r="Y39" s="30">
        <f t="shared" si="4"/>
        <v>-5.5125253918252904E-9</v>
      </c>
      <c r="Z39" s="30">
        <f t="shared" si="5"/>
        <v>-5.5160730360108957E-9</v>
      </c>
      <c r="AA39" s="30">
        <f t="shared" si="6"/>
        <v>-5.5160733826709969E-9</v>
      </c>
      <c r="AB39" s="30">
        <f t="shared" si="7"/>
        <v>-5.5160733827047368E-9</v>
      </c>
      <c r="AD39" s="36">
        <v>8.3999999999999999E-10</v>
      </c>
      <c r="AE39" s="36">
        <v>4.8974433296799997</v>
      </c>
      <c r="AF39" s="36">
        <v>18307.8072320436</v>
      </c>
      <c r="AG39" s="30">
        <f t="shared" si="48"/>
        <v>-5.9844078776696675E-10</v>
      </c>
      <c r="AH39" s="30">
        <f t="shared" si="49"/>
        <v>-5.9864800345304053E-10</v>
      </c>
      <c r="AI39" s="30">
        <f t="shared" si="50"/>
        <v>-5.986480236980571E-10</v>
      </c>
      <c r="AJ39" s="30">
        <f t="shared" si="51"/>
        <v>-5.9864802370003333E-10</v>
      </c>
      <c r="AL39" s="36"/>
      <c r="AM39" s="36"/>
      <c r="AN39" s="36"/>
      <c r="AT39" s="36"/>
      <c r="AU39" s="36"/>
      <c r="AV39" s="36"/>
      <c r="BB39" s="36"/>
      <c r="BC39" s="36"/>
      <c r="BD39" s="36"/>
      <c r="BJ39" s="36">
        <v>6.9829999999999997E-8</v>
      </c>
      <c r="BK39" s="36">
        <v>3.4492093214600001</v>
      </c>
      <c r="BL39" s="36">
        <v>17298.182327326202</v>
      </c>
      <c r="BM39" s="30">
        <f t="shared" si="16"/>
        <v>-1.4908833959851513E-8</v>
      </c>
      <c r="BN39" s="30">
        <f t="shared" si="17"/>
        <v>-1.488617012640263E-8</v>
      </c>
      <c r="BO39" s="30">
        <f t="shared" si="18"/>
        <v>-1.4886167911666219E-8</v>
      </c>
      <c r="BP39" s="30">
        <f t="shared" si="19"/>
        <v>-1.4886167911450012E-8</v>
      </c>
      <c r="BR39" s="36">
        <v>5.0300000000000002E-9</v>
      </c>
      <c r="BS39" s="36">
        <v>2.65840772485</v>
      </c>
      <c r="BT39" s="36">
        <v>29864.334027309</v>
      </c>
      <c r="BU39" s="30">
        <f t="shared" si="52"/>
        <v>4.5589119717385238E-9</v>
      </c>
      <c r="BV39" s="30">
        <f t="shared" si="53"/>
        <v>4.5601301961972788E-9</v>
      </c>
      <c r="BW39" s="30">
        <f t="shared" si="54"/>
        <v>4.5601303151660539E-9</v>
      </c>
      <c r="BX39" s="30">
        <f t="shared" si="55"/>
        <v>4.5601303151776386E-9</v>
      </c>
      <c r="BZ39" s="36">
        <v>3.4000000000000001E-10</v>
      </c>
      <c r="CA39" s="36">
        <v>2.2580914495900002</v>
      </c>
      <c r="CB39" s="36">
        <v>29580.474708443799</v>
      </c>
      <c r="CC39" s="30">
        <f t="shared" si="56"/>
        <v>-1.326069931365088E-11</v>
      </c>
      <c r="CD39" s="30">
        <f t="shared" si="57"/>
        <v>-1.3067696203728697E-11</v>
      </c>
      <c r="CE39" s="30">
        <f t="shared" si="58"/>
        <v>-1.306767734370881E-11</v>
      </c>
      <c r="CF39" s="30">
        <f t="shared" si="59"/>
        <v>-1.3067677341864467E-11</v>
      </c>
      <c r="CH39" s="36"/>
      <c r="CI39" s="36"/>
      <c r="CJ39" s="36"/>
      <c r="CP39" s="36"/>
      <c r="CQ39" s="36"/>
      <c r="CR39" s="36"/>
      <c r="CX39" s="36"/>
      <c r="CY39" s="36"/>
      <c r="CZ39" s="36"/>
      <c r="DF39" s="36">
        <v>1.0356999999999999E-7</v>
      </c>
      <c r="DG39" s="36">
        <v>1.20234990061</v>
      </c>
      <c r="DH39" s="36">
        <v>15874.617595363199</v>
      </c>
      <c r="DI39" s="30">
        <f t="shared" si="32"/>
        <v>4.2404560604390295E-8</v>
      </c>
      <c r="DJ39" s="30">
        <f t="shared" si="33"/>
        <v>4.243336582598895E-8</v>
      </c>
      <c r="DK39" s="30">
        <f t="shared" si="34"/>
        <v>4.2433368640574991E-8</v>
      </c>
      <c r="DL39" s="30">
        <f t="shared" si="35"/>
        <v>4.243336864084888E-8</v>
      </c>
      <c r="DN39" s="36">
        <v>4.18E-9</v>
      </c>
      <c r="DO39" s="36">
        <v>1.2680303469100001</v>
      </c>
      <c r="DP39" s="36">
        <v>9676.4810341156008</v>
      </c>
      <c r="DQ39" s="30">
        <f t="shared" si="60"/>
        <v>-2.1764389244950456E-9</v>
      </c>
      <c r="DR39" s="30">
        <f t="shared" si="61"/>
        <v>-2.1771020673502979E-9</v>
      </c>
      <c r="DS39" s="30">
        <f t="shared" si="62"/>
        <v>-2.177102132147389E-9</v>
      </c>
      <c r="DT39" s="30">
        <f t="shared" si="63"/>
        <v>-2.1771021321537021E-9</v>
      </c>
      <c r="DV39" s="36">
        <v>2.5999999999999998E-10</v>
      </c>
      <c r="DW39" s="36">
        <v>3.6431376981799999</v>
      </c>
      <c r="DX39" s="36">
        <v>29088.811415985001</v>
      </c>
      <c r="DY39" s="30">
        <f t="shared" si="64"/>
        <v>2.1997256490417045E-10</v>
      </c>
      <c r="DZ39" s="30">
        <f t="shared" si="65"/>
        <v>2.1989509883100396E-10</v>
      </c>
      <c r="EA39" s="30">
        <f t="shared" si="66"/>
        <v>2.1989509125784432E-10</v>
      </c>
      <c r="EB39" s="30">
        <f t="shared" si="67"/>
        <v>2.1989509125710702E-10</v>
      </c>
      <c r="ED39" s="36"/>
      <c r="EE39" s="36"/>
      <c r="EF39" s="36"/>
      <c r="EL39" s="36"/>
      <c r="EM39" s="36"/>
      <c r="EN39" s="36"/>
      <c r="ET39" s="36"/>
      <c r="EU39" s="36"/>
      <c r="EV39" s="36"/>
    </row>
    <row r="40" spans="1:152" s="30" customFormat="1" ht="12.75">
      <c r="A40" s="30" t="s">
        <v>217</v>
      </c>
      <c r="B40" s="30" t="s">
        <v>218</v>
      </c>
      <c r="C40" s="30" t="s">
        <v>219</v>
      </c>
      <c r="D40" s="30" t="s">
        <v>220</v>
      </c>
      <c r="E40" s="30" t="s">
        <v>221</v>
      </c>
      <c r="F40" s="30" t="s">
        <v>222</v>
      </c>
      <c r="N40" s="36">
        <v>3.3892999999999998E-7</v>
      </c>
      <c r="O40" s="36">
        <v>2.0234732219799998</v>
      </c>
      <c r="P40" s="36">
        <v>6283.0758499914</v>
      </c>
      <c r="Q40" s="30">
        <f t="shared" si="0"/>
        <v>5.8417438829429194E-8</v>
      </c>
      <c r="R40" s="30">
        <f t="shared" si="1"/>
        <v>5.8377153744971611E-8</v>
      </c>
      <c r="S40" s="30">
        <f t="shared" si="2"/>
        <v>5.8377149808367268E-8</v>
      </c>
      <c r="T40" s="30">
        <f t="shared" si="3"/>
        <v>5.837714980798296E-8</v>
      </c>
      <c r="V40" s="36">
        <v>2.1220000000000001E-8</v>
      </c>
      <c r="W40" s="36">
        <v>4.4709160530899998</v>
      </c>
      <c r="X40" s="36">
        <v>8624.2126509272002</v>
      </c>
      <c r="Y40" s="30">
        <f t="shared" si="4"/>
        <v>1.7075604127245203E-8</v>
      </c>
      <c r="Z40" s="30">
        <f t="shared" si="5"/>
        <v>1.7077690451513331E-8</v>
      </c>
      <c r="AA40" s="30">
        <f t="shared" si="6"/>
        <v>1.7077690655361077E-8</v>
      </c>
      <c r="AB40" s="30">
        <f t="shared" si="7"/>
        <v>1.7077690655380946E-8</v>
      </c>
      <c r="AD40" s="36">
        <v>7.4000000000000003E-10</v>
      </c>
      <c r="AE40" s="36">
        <v>2.35354025573</v>
      </c>
      <c r="AF40" s="36">
        <v>426.59819087599999</v>
      </c>
      <c r="AG40" s="30">
        <f t="shared" si="48"/>
        <v>7.3994879085920781E-10</v>
      </c>
      <c r="AH40" s="30">
        <f t="shared" si="49"/>
        <v>7.3994871951260326E-10</v>
      </c>
      <c r="AI40" s="30">
        <f t="shared" si="50"/>
        <v>7.3994871950562899E-10</v>
      </c>
      <c r="AJ40" s="30">
        <f t="shared" si="51"/>
        <v>7.3994871950562837E-10</v>
      </c>
      <c r="AL40" s="36"/>
      <c r="AM40" s="36"/>
      <c r="AN40" s="36"/>
      <c r="AT40" s="36"/>
      <c r="AU40" s="36"/>
      <c r="AV40" s="36"/>
      <c r="BB40" s="36"/>
      <c r="BC40" s="36"/>
      <c r="BD40" s="36"/>
      <c r="BJ40" s="36">
        <v>6.2279999999999999E-8</v>
      </c>
      <c r="BK40" s="36">
        <v>1.13312070908</v>
      </c>
      <c r="BL40" s="36">
        <v>29864.334027309</v>
      </c>
      <c r="BM40" s="30">
        <f t="shared" si="16"/>
        <v>2.8856520879235172E-8</v>
      </c>
      <c r="BN40" s="30">
        <f t="shared" si="17"/>
        <v>2.8824861966350115E-8</v>
      </c>
      <c r="BO40" s="30">
        <f t="shared" si="18"/>
        <v>2.8824858872251189E-8</v>
      </c>
      <c r="BP40" s="30">
        <f t="shared" si="19"/>
        <v>2.882485887194992E-8</v>
      </c>
      <c r="BR40" s="36">
        <v>4.56E-9</v>
      </c>
      <c r="BS40" s="36">
        <v>5.0120531551800003</v>
      </c>
      <c r="BT40" s="36">
        <v>10742.9765113056</v>
      </c>
      <c r="BU40" s="30">
        <f t="shared" si="52"/>
        <v>-1.8789661911423376E-9</v>
      </c>
      <c r="BV40" s="30">
        <f t="shared" si="53"/>
        <v>-1.8781089359445651E-9</v>
      </c>
      <c r="BW40" s="30">
        <f t="shared" si="54"/>
        <v>-1.8781088521716832E-9</v>
      </c>
      <c r="BX40" s="30">
        <f t="shared" si="55"/>
        <v>-1.8781088521635346E-9</v>
      </c>
      <c r="BZ40" s="36">
        <v>3.7999999999999998E-10</v>
      </c>
      <c r="CA40" s="36">
        <v>1.8863874739299999</v>
      </c>
      <c r="CB40" s="36">
        <v>801.82093112380005</v>
      </c>
      <c r="CC40" s="30">
        <f t="shared" si="56"/>
        <v>-3.1739157261902592E-10</v>
      </c>
      <c r="CD40" s="30">
        <f t="shared" si="57"/>
        <v>-3.1739479022664487E-10</v>
      </c>
      <c r="CE40" s="30">
        <f t="shared" si="58"/>
        <v>-3.1739479054105823E-10</v>
      </c>
      <c r="CF40" s="30">
        <f t="shared" si="59"/>
        <v>-3.1739479054108889E-10</v>
      </c>
      <c r="CH40" s="36"/>
      <c r="CI40" s="36"/>
      <c r="CJ40" s="36"/>
      <c r="CP40" s="36"/>
      <c r="CQ40" s="36"/>
      <c r="CR40" s="36"/>
      <c r="CX40" s="36"/>
      <c r="CY40" s="36"/>
      <c r="CZ40" s="36"/>
      <c r="DF40" s="36">
        <v>9.5850000000000001E-8</v>
      </c>
      <c r="DG40" s="36">
        <v>1.46639856228</v>
      </c>
      <c r="DH40" s="36">
        <v>19999.972901545902</v>
      </c>
      <c r="DI40" s="30">
        <f t="shared" si="32"/>
        <v>-8.2659721594248187E-8</v>
      </c>
      <c r="DJ40" s="30">
        <f t="shared" si="33"/>
        <v>-8.2678353240914293E-8</v>
      </c>
      <c r="DK40" s="30">
        <f t="shared" si="34"/>
        <v>-8.2678355060959279E-8</v>
      </c>
      <c r="DL40" s="30">
        <f t="shared" si="35"/>
        <v>-8.2678355061136375E-8</v>
      </c>
      <c r="DN40" s="36">
        <v>3.9099999999999999E-9</v>
      </c>
      <c r="DO40" s="36">
        <v>0.78974645620999995</v>
      </c>
      <c r="DP40" s="36">
        <v>9690.7081281171995</v>
      </c>
      <c r="DQ40" s="30">
        <f t="shared" si="60"/>
        <v>-3.4931170943200406E-9</v>
      </c>
      <c r="DR40" s="30">
        <f t="shared" si="61"/>
        <v>-3.4934439797228935E-9</v>
      </c>
      <c r="DS40" s="30">
        <f t="shared" si="62"/>
        <v>-3.4934440116594494E-9</v>
      </c>
      <c r="DT40" s="30">
        <f t="shared" si="63"/>
        <v>-3.4934440116625687E-9</v>
      </c>
      <c r="DV40" s="36">
        <v>2.8999999999999998E-10</v>
      </c>
      <c r="DW40" s="36">
        <v>3.8296717881000002</v>
      </c>
      <c r="DX40" s="36">
        <v>10186.9872264112</v>
      </c>
      <c r="DY40" s="30">
        <f t="shared" si="64"/>
        <v>-2.1134721135226052E-10</v>
      </c>
      <c r="DZ40" s="30">
        <f t="shared" si="65"/>
        <v>-2.1138605615613037E-10</v>
      </c>
      <c r="EA40" s="30">
        <f t="shared" si="66"/>
        <v>-2.1138605995155814E-10</v>
      </c>
      <c r="EB40" s="30">
        <f t="shared" si="67"/>
        <v>-2.1138605995192771E-10</v>
      </c>
      <c r="ED40" s="36"/>
      <c r="EE40" s="36"/>
      <c r="EF40" s="36"/>
      <c r="EL40" s="36"/>
      <c r="EM40" s="36"/>
      <c r="EN40" s="36"/>
      <c r="ET40" s="36"/>
      <c r="EU40" s="36"/>
      <c r="EV40" s="36"/>
    </row>
    <row r="41" spans="1:152" s="30" customFormat="1" ht="12.75">
      <c r="A41" s="30">
        <f>SUM(DI1:DI330)</f>
        <v>0.71992320072257332</v>
      </c>
      <c r="B41" s="30">
        <f>SUM(DQ1:DQ180)</f>
        <v>2.3518684184004895E-4</v>
      </c>
      <c r="C41" s="30">
        <f>SUM(DY1:DY63)</f>
        <v>3.9969431714699176E-6</v>
      </c>
      <c r="D41" s="30">
        <f>SUM(EG1:EG7)</f>
        <v>-5.0538967338792582E-7</v>
      </c>
      <c r="E41" s="30">
        <f>SUM(EO1:EO3)</f>
        <v>4.0332060140231796E-9</v>
      </c>
      <c r="F41" s="30">
        <f>SUM(EW1:EW2)</f>
        <v>4.4732535971692598E-10</v>
      </c>
      <c r="G41" s="16"/>
      <c r="N41" s="36">
        <v>2.9138000000000001E-7</v>
      </c>
      <c r="O41" s="36">
        <v>3.5923092576800002</v>
      </c>
      <c r="P41" s="36">
        <v>22003.914634869801</v>
      </c>
      <c r="Q41" s="30">
        <f t="shared" si="0"/>
        <v>1.6459214061075245E-7</v>
      </c>
      <c r="R41" s="30">
        <f t="shared" si="1"/>
        <v>1.646937306515535E-7</v>
      </c>
      <c r="S41" s="30">
        <f t="shared" si="2"/>
        <v>1.6469374057725797E-7</v>
      </c>
      <c r="T41" s="30">
        <f t="shared" si="3"/>
        <v>1.6469374057822467E-7</v>
      </c>
      <c r="V41" s="36">
        <v>1.527E-8</v>
      </c>
      <c r="W41" s="36">
        <v>0.67146857291999995</v>
      </c>
      <c r="X41" s="36">
        <v>14143.495242430599</v>
      </c>
      <c r="Y41" s="30">
        <f t="shared" si="4"/>
        <v>-1.0729879744525404E-8</v>
      </c>
      <c r="Z41" s="30">
        <f t="shared" si="5"/>
        <v>-1.0732830436423163E-8</v>
      </c>
      <c r="AA41" s="30">
        <f t="shared" si="6"/>
        <v>-1.0732830724719085E-8</v>
      </c>
      <c r="AB41" s="30">
        <f t="shared" si="7"/>
        <v>-1.0732830724747177E-8</v>
      </c>
      <c r="AD41" s="36">
        <v>9.2999999999999999E-10</v>
      </c>
      <c r="AE41" s="36">
        <v>4.9931690881500002</v>
      </c>
      <c r="AF41" s="36">
        <v>14945.3161735544</v>
      </c>
      <c r="AG41" s="30">
        <f t="shared" si="48"/>
        <v>-7.3034441362178755E-10</v>
      </c>
      <c r="AH41" s="30">
        <f t="shared" si="49"/>
        <v>-7.3050963714806792E-10</v>
      </c>
      <c r="AI41" s="30">
        <f t="shared" si="50"/>
        <v>-7.3050965329038343E-10</v>
      </c>
      <c r="AJ41" s="30">
        <f t="shared" si="51"/>
        <v>-7.3050965329196189E-10</v>
      </c>
      <c r="AL41" s="36"/>
      <c r="AM41" s="36"/>
      <c r="AN41" s="36"/>
      <c r="AT41" s="36"/>
      <c r="AU41" s="36"/>
      <c r="AV41" s="36"/>
      <c r="BB41" s="36"/>
      <c r="BC41" s="36"/>
      <c r="BD41" s="36"/>
      <c r="BJ41" s="36">
        <v>6.1859999999999999E-8</v>
      </c>
      <c r="BK41" s="36">
        <v>4.9249805244299996</v>
      </c>
      <c r="BL41" s="36">
        <v>19367.1891622328</v>
      </c>
      <c r="BM41" s="30">
        <f t="shared" si="16"/>
        <v>-2.1562958233194595E-8</v>
      </c>
      <c r="BN41" s="30">
        <f t="shared" si="17"/>
        <v>-2.1584521867032663E-8</v>
      </c>
      <c r="BO41" s="30">
        <f t="shared" si="18"/>
        <v>-2.15845239740347E-8</v>
      </c>
      <c r="BP41" s="30">
        <f t="shared" si="19"/>
        <v>-2.1584523974239834E-8</v>
      </c>
      <c r="BR41" s="36">
        <v>4.7799999999999996E-9</v>
      </c>
      <c r="BS41" s="36">
        <v>3.9410000515600001</v>
      </c>
      <c r="BT41" s="36">
        <v>775.52261132399997</v>
      </c>
      <c r="BU41" s="30">
        <f t="shared" si="52"/>
        <v>4.4753663960694525E-9</v>
      </c>
      <c r="BV41" s="30">
        <f t="shared" si="53"/>
        <v>4.4753413871560275E-9</v>
      </c>
      <c r="BW41" s="30">
        <f t="shared" si="54"/>
        <v>4.475341384712167E-9</v>
      </c>
      <c r="BX41" s="30">
        <f t="shared" si="55"/>
        <v>4.4753413847119288E-9</v>
      </c>
      <c r="BZ41" s="36">
        <v>3.4000000000000001E-10</v>
      </c>
      <c r="CA41" s="36">
        <v>1.22706917271</v>
      </c>
      <c r="CB41" s="36">
        <v>10021.8372800994</v>
      </c>
      <c r="CC41" s="30">
        <f t="shared" si="56"/>
        <v>-2.025367502794241E-10</v>
      </c>
      <c r="CD41" s="30">
        <f t="shared" si="57"/>
        <v>-2.0248418581427534E-10</v>
      </c>
      <c r="CE41" s="30">
        <f t="shared" si="58"/>
        <v>-2.0248418067743238E-10</v>
      </c>
      <c r="CF41" s="30">
        <f t="shared" si="59"/>
        <v>-2.0248418067693167E-10</v>
      </c>
      <c r="CH41" s="36"/>
      <c r="CI41" s="36"/>
      <c r="CJ41" s="36"/>
      <c r="CP41" s="36"/>
      <c r="CQ41" s="36"/>
      <c r="CR41" s="36"/>
      <c r="CX41" s="36"/>
      <c r="CY41" s="36"/>
      <c r="CZ41" s="36"/>
      <c r="DF41" s="36">
        <v>6.5060000000000002E-8</v>
      </c>
      <c r="DG41" s="36">
        <v>2.1739073226299999</v>
      </c>
      <c r="DH41" s="36">
        <v>14143.495242430599</v>
      </c>
      <c r="DI41" s="30">
        <f t="shared" si="32"/>
        <v>4.3060041882778869E-8</v>
      </c>
      <c r="DJ41" s="30">
        <f t="shared" si="33"/>
        <v>4.304679301179024E-8</v>
      </c>
      <c r="DK41" s="30">
        <f t="shared" si="34"/>
        <v>4.3046791716986805E-8</v>
      </c>
      <c r="DL41" s="30">
        <f t="shared" si="35"/>
        <v>4.3046791716860631E-8</v>
      </c>
      <c r="DN41" s="36">
        <v>3.34E-9</v>
      </c>
      <c r="DO41" s="36">
        <v>3.1817582255699999</v>
      </c>
      <c r="DP41" s="36">
        <v>10988.808157535001</v>
      </c>
      <c r="DQ41" s="30">
        <f t="shared" si="60"/>
        <v>1.2170492561423728E-9</v>
      </c>
      <c r="DR41" s="30">
        <f t="shared" si="61"/>
        <v>1.2163928292484113E-9</v>
      </c>
      <c r="DS41" s="30">
        <f t="shared" si="62"/>
        <v>1.2163927651012876E-9</v>
      </c>
      <c r="DT41" s="30">
        <f t="shared" si="63"/>
        <v>1.2163927650950329E-9</v>
      </c>
      <c r="DV41" s="36">
        <v>2.1999999999999999E-10</v>
      </c>
      <c r="DW41" s="36">
        <v>3.1774152037799999</v>
      </c>
      <c r="DX41" s="36">
        <v>28521.092778254599</v>
      </c>
      <c r="DY41" s="30">
        <f t="shared" si="64"/>
        <v>-1.147981044191351E-10</v>
      </c>
      <c r="DZ41" s="30">
        <f t="shared" si="65"/>
        <v>-1.1469529138117477E-10</v>
      </c>
      <c r="EA41" s="30">
        <f t="shared" si="66"/>
        <v>-1.1469528133284846E-10</v>
      </c>
      <c r="EB41" s="30">
        <f t="shared" si="67"/>
        <v>-1.1469528133186667E-10</v>
      </c>
      <c r="ED41" s="36"/>
      <c r="EE41" s="36"/>
      <c r="EF41" s="36"/>
      <c r="EL41" s="36"/>
      <c r="EM41" s="36"/>
      <c r="EN41" s="36"/>
      <c r="ET41" s="36"/>
      <c r="EU41" s="36"/>
      <c r="EV41" s="36"/>
    </row>
    <row r="42" spans="1:152" s="30" customFormat="1" ht="12.75">
      <c r="N42" s="36">
        <v>2.8479E-7</v>
      </c>
      <c r="O42" s="36">
        <v>2.22375414002</v>
      </c>
      <c r="P42" s="36">
        <v>1059.3819301891999</v>
      </c>
      <c r="Q42" s="30">
        <f t="shared" si="0"/>
        <v>-2.4876082484375655E-7</v>
      </c>
      <c r="R42" s="30">
        <f t="shared" si="1"/>
        <v>-2.4875800398350427E-7</v>
      </c>
      <c r="S42" s="30">
        <f t="shared" si="2"/>
        <v>-2.4875800370785137E-7</v>
      </c>
      <c r="T42" s="30">
        <f t="shared" si="3"/>
        <v>-2.4875800370782453E-7</v>
      </c>
      <c r="V42" s="36">
        <v>1.473E-8</v>
      </c>
      <c r="W42" s="36">
        <v>2.5935047009900001</v>
      </c>
      <c r="X42" s="36">
        <v>7064.1213856227996</v>
      </c>
      <c r="Y42" s="30">
        <f t="shared" si="4"/>
        <v>6.3501682035056357E-9</v>
      </c>
      <c r="Z42" s="30">
        <f t="shared" si="5"/>
        <v>6.3519712411319732E-9</v>
      </c>
      <c r="AA42" s="30">
        <f t="shared" si="6"/>
        <v>6.3519714173148386E-9</v>
      </c>
      <c r="AB42" s="30">
        <f t="shared" si="7"/>
        <v>6.3519714173320241E-9</v>
      </c>
      <c r="AD42" s="36">
        <v>6.9E-10</v>
      </c>
      <c r="AE42" s="36">
        <v>3.8640906585999999</v>
      </c>
      <c r="AF42" s="36">
        <v>51066.427731055002</v>
      </c>
      <c r="AG42" s="30">
        <f t="shared" si="48"/>
        <v>-6.5403288366585383E-10</v>
      </c>
      <c r="AH42" s="30">
        <f t="shared" si="49"/>
        <v>-6.5424819418248025E-10</v>
      </c>
      <c r="AI42" s="30">
        <f t="shared" si="50"/>
        <v>-6.5424821519137661E-10</v>
      </c>
      <c r="AJ42" s="30">
        <f t="shared" si="51"/>
        <v>-6.5424821519342026E-10</v>
      </c>
      <c r="AL42" s="36"/>
      <c r="AM42" s="36"/>
      <c r="AN42" s="36"/>
      <c r="AT42" s="36"/>
      <c r="AU42" s="36"/>
      <c r="AV42" s="36"/>
      <c r="BB42" s="36"/>
      <c r="BC42" s="36"/>
      <c r="BD42" s="36"/>
      <c r="BJ42" s="36">
        <v>6.1550000000000005E-8</v>
      </c>
      <c r="BK42" s="36">
        <v>2.424139469</v>
      </c>
      <c r="BL42" s="36">
        <v>4705.7323075435997</v>
      </c>
      <c r="BM42" s="30">
        <f t="shared" si="16"/>
        <v>6.4626268361661006E-9</v>
      </c>
      <c r="BN42" s="30">
        <f t="shared" si="17"/>
        <v>6.4681584515812075E-9</v>
      </c>
      <c r="BO42" s="30">
        <f t="shared" si="18"/>
        <v>6.4681589921149196E-9</v>
      </c>
      <c r="BP42" s="30">
        <f t="shared" si="19"/>
        <v>6.4681589921677616E-9</v>
      </c>
      <c r="BR42" s="36">
        <v>4.7699999999999999E-9</v>
      </c>
      <c r="BS42" s="36">
        <v>3.7155434592200001</v>
      </c>
      <c r="BT42" s="36">
        <v>10596.1820784342</v>
      </c>
      <c r="BU42" s="30">
        <f t="shared" si="52"/>
        <v>2.7598144003999037E-10</v>
      </c>
      <c r="BV42" s="30">
        <f t="shared" si="53"/>
        <v>2.7695048322158593E-10</v>
      </c>
      <c r="BW42" s="30">
        <f t="shared" si="54"/>
        <v>2.7695057791363611E-10</v>
      </c>
      <c r="BX42" s="30">
        <f t="shared" si="55"/>
        <v>2.7695057792287324E-10</v>
      </c>
      <c r="BZ42" s="36">
        <v>2.7E-10</v>
      </c>
      <c r="CA42" s="36">
        <v>4.8386713763699998</v>
      </c>
      <c r="CB42" s="36">
        <v>9830.3890139878004</v>
      </c>
      <c r="CC42" s="30">
        <f t="shared" si="56"/>
        <v>2.230166414507792E-10</v>
      </c>
      <c r="CD42" s="30">
        <f t="shared" si="57"/>
        <v>2.2304537038213919E-10</v>
      </c>
      <c r="CE42" s="30">
        <f t="shared" si="58"/>
        <v>2.2304537318907452E-10</v>
      </c>
      <c r="CF42" s="30">
        <f t="shared" si="59"/>
        <v>2.2304537318934806E-10</v>
      </c>
      <c r="CH42" s="36"/>
      <c r="CI42" s="36"/>
      <c r="CJ42" s="36"/>
      <c r="CP42" s="36"/>
      <c r="CQ42" s="36"/>
      <c r="CR42" s="36"/>
      <c r="CX42" s="36"/>
      <c r="CY42" s="36"/>
      <c r="CZ42" s="36"/>
      <c r="DF42" s="36">
        <v>7.5619999999999998E-8</v>
      </c>
      <c r="DG42" s="36">
        <v>1.1378956497699999</v>
      </c>
      <c r="DH42" s="36">
        <v>8624.2126509272002</v>
      </c>
      <c r="DI42" s="30">
        <f t="shared" si="32"/>
        <v>-6.8281148028527416E-8</v>
      </c>
      <c r="DJ42" s="30">
        <f t="shared" si="33"/>
        <v>-6.8286529438762147E-8</v>
      </c>
      <c r="DK42" s="30">
        <f t="shared" si="34"/>
        <v>-6.8286529964529209E-8</v>
      </c>
      <c r="DL42" s="30">
        <f t="shared" si="35"/>
        <v>-6.8286529964580454E-8</v>
      </c>
      <c r="DN42" s="36">
        <v>3.7499999999999997E-9</v>
      </c>
      <c r="DO42" s="36">
        <v>0.66142254036000003</v>
      </c>
      <c r="DP42" s="36">
        <v>19360.075615231901</v>
      </c>
      <c r="DQ42" s="30">
        <f t="shared" si="60"/>
        <v>3.7172685455258002E-9</v>
      </c>
      <c r="DR42" s="30">
        <f t="shared" si="61"/>
        <v>3.7174521017533901E-9</v>
      </c>
      <c r="DS42" s="30">
        <f t="shared" si="62"/>
        <v>3.717452119664961E-9</v>
      </c>
      <c r="DT42" s="30">
        <f t="shared" si="63"/>
        <v>3.7174521196667055E-9</v>
      </c>
      <c r="DV42" s="36">
        <v>2.1E-10</v>
      </c>
      <c r="DW42" s="36">
        <v>2.52643834111</v>
      </c>
      <c r="DX42" s="36">
        <v>529.69096509459996</v>
      </c>
      <c r="DY42" s="30">
        <f t="shared" si="64"/>
        <v>1.9255585140295214E-10</v>
      </c>
      <c r="DZ42" s="30">
        <f t="shared" si="65"/>
        <v>1.9255499894762692E-10</v>
      </c>
      <c r="EA42" s="30">
        <f t="shared" si="66"/>
        <v>1.9255499886432598E-10</v>
      </c>
      <c r="EB42" s="30">
        <f t="shared" si="67"/>
        <v>1.9255499886431789E-10</v>
      </c>
      <c r="ED42" s="36"/>
      <c r="EE42" s="36"/>
      <c r="EF42" s="36"/>
      <c r="EL42" s="36"/>
      <c r="EM42" s="36"/>
      <c r="EN42" s="36"/>
      <c r="ET42" s="36"/>
      <c r="EU42" s="36"/>
      <c r="EV42" s="36"/>
    </row>
    <row r="43" spans="1:152" s="30" customFormat="1" ht="12.75">
      <c r="A43" s="38" t="s">
        <v>223</v>
      </c>
      <c r="B43" s="38" t="s">
        <v>224</v>
      </c>
      <c r="C43" s="38" t="s">
        <v>225</v>
      </c>
      <c r="D43" s="38" t="s">
        <v>226</v>
      </c>
      <c r="E43" s="38" t="s">
        <v>227</v>
      </c>
      <c r="F43" s="38" t="s">
        <v>228</v>
      </c>
      <c r="N43" s="36">
        <v>2.9849999999999998E-7</v>
      </c>
      <c r="O43" s="36">
        <v>4.0217697747700001</v>
      </c>
      <c r="P43" s="36">
        <v>10239.5838660108</v>
      </c>
      <c r="Q43" s="30">
        <f t="shared" si="0"/>
        <v>-2.3677485040658033E-7</v>
      </c>
      <c r="R43" s="30">
        <f t="shared" si="1"/>
        <v>-2.3681059021324865E-7</v>
      </c>
      <c r="S43" s="30">
        <f t="shared" si="2"/>
        <v>-2.368105937052107E-7</v>
      </c>
      <c r="T43" s="30">
        <f t="shared" si="3"/>
        <v>-2.3681059370555157E-7</v>
      </c>
      <c r="V43" s="36">
        <v>1.311E-8</v>
      </c>
      <c r="W43" s="36">
        <v>0.90408820220999997</v>
      </c>
      <c r="X43" s="36">
        <v>12566.1516999828</v>
      </c>
      <c r="Y43" s="30">
        <f t="shared" si="4"/>
        <v>1.2336695350873949E-8</v>
      </c>
      <c r="Z43" s="30">
        <f t="shared" si="5"/>
        <v>1.2337765522826539E-8</v>
      </c>
      <c r="AA43" s="30">
        <f t="shared" si="6"/>
        <v>1.2337765627366092E-8</v>
      </c>
      <c r="AB43" s="30">
        <f t="shared" si="7"/>
        <v>1.2337765627376298E-8</v>
      </c>
      <c r="AD43" s="36">
        <v>8.1999999999999996E-10</v>
      </c>
      <c r="AE43" s="36">
        <v>5.3628017864300004</v>
      </c>
      <c r="AF43" s="36">
        <v>10186.9872264112</v>
      </c>
      <c r="AG43" s="30">
        <f t="shared" si="48"/>
        <v>5.3858782035342088E-10</v>
      </c>
      <c r="AH43" s="30">
        <f t="shared" si="49"/>
        <v>5.384668429967551E-10</v>
      </c>
      <c r="AI43" s="30">
        <f t="shared" si="50"/>
        <v>5.3846683117412482E-10</v>
      </c>
      <c r="AJ43" s="30">
        <f t="shared" si="51"/>
        <v>5.3846683117297338E-10</v>
      </c>
      <c r="AL43" s="36"/>
      <c r="AM43" s="36"/>
      <c r="AN43" s="36"/>
      <c r="AT43" s="36"/>
      <c r="AU43" s="36"/>
      <c r="AV43" s="36"/>
      <c r="BB43" s="36"/>
      <c r="BC43" s="36"/>
      <c r="BD43" s="36"/>
      <c r="BJ43" s="36">
        <v>5.2040000000000001E-8</v>
      </c>
      <c r="BK43" s="36">
        <v>3.42528906628</v>
      </c>
      <c r="BL43" s="36">
        <v>9103.9069941176003</v>
      </c>
      <c r="BM43" s="30">
        <f t="shared" si="16"/>
        <v>-5.1905537099992084E-8</v>
      </c>
      <c r="BN43" s="30">
        <f t="shared" si="17"/>
        <v>-5.19061899457273E-8</v>
      </c>
      <c r="BO43" s="30">
        <f t="shared" si="18"/>
        <v>-5.1906190009444321E-8</v>
      </c>
      <c r="BP43" s="30">
        <f t="shared" si="19"/>
        <v>-5.1906190009450548E-8</v>
      </c>
      <c r="BR43" s="36">
        <v>3.4699999999999998E-9</v>
      </c>
      <c r="BS43" s="36">
        <v>2.3455106267999999</v>
      </c>
      <c r="BT43" s="36">
        <v>9411.4646150871995</v>
      </c>
      <c r="BU43" s="30">
        <f t="shared" si="52"/>
        <v>3.1563631035828644E-9</v>
      </c>
      <c r="BV43" s="30">
        <f t="shared" si="53"/>
        <v>3.156623616034852E-9</v>
      </c>
      <c r="BW43" s="30">
        <f t="shared" si="54"/>
        <v>3.1566236414864703E-9</v>
      </c>
      <c r="BX43" s="30">
        <f t="shared" si="55"/>
        <v>3.1566236414889581E-9</v>
      </c>
      <c r="BZ43" s="36">
        <v>2.7E-10</v>
      </c>
      <c r="CA43" s="36">
        <v>4.3114017935</v>
      </c>
      <c r="CB43" s="36">
        <v>23581.258177317599</v>
      </c>
      <c r="CC43" s="30">
        <f t="shared" si="56"/>
        <v>1.932901303338001E-10</v>
      </c>
      <c r="CD43" s="30">
        <f t="shared" si="57"/>
        <v>1.9320473661076544E-10</v>
      </c>
      <c r="CE43" s="30">
        <f t="shared" si="58"/>
        <v>1.9320472826435413E-10</v>
      </c>
      <c r="CF43" s="30">
        <f t="shared" si="59"/>
        <v>1.9320472826353931E-10</v>
      </c>
      <c r="CH43" s="36"/>
      <c r="CI43" s="36"/>
      <c r="CJ43" s="36"/>
      <c r="CP43" s="36"/>
      <c r="CQ43" s="36"/>
      <c r="CR43" s="36"/>
      <c r="CX43" s="36"/>
      <c r="CY43" s="36"/>
      <c r="CZ43" s="36"/>
      <c r="DF43" s="36">
        <v>6.4340000000000006E-8</v>
      </c>
      <c r="DG43" s="36">
        <v>0.84419623033000002</v>
      </c>
      <c r="DH43" s="36">
        <v>6283.0758499914</v>
      </c>
      <c r="DI43" s="30">
        <f t="shared" si="32"/>
        <v>-5.43496904793519E-8</v>
      </c>
      <c r="DJ43" s="30">
        <f t="shared" si="33"/>
        <v>-5.4353845114979639E-8</v>
      </c>
      <c r="DK43" s="30">
        <f t="shared" si="34"/>
        <v>-5.4353845520922104E-8</v>
      </c>
      <c r="DL43" s="30">
        <f t="shared" si="35"/>
        <v>-5.435384552096173E-8</v>
      </c>
      <c r="DN43" s="36">
        <v>3.6399999999999998E-9</v>
      </c>
      <c r="DO43" s="36">
        <v>0.19369831864000001</v>
      </c>
      <c r="DP43" s="36">
        <v>19374.302709233601</v>
      </c>
      <c r="DQ43" s="30">
        <f t="shared" si="60"/>
        <v>3.3319224279191239E-9</v>
      </c>
      <c r="DR43" s="30">
        <f t="shared" si="61"/>
        <v>3.3313768936226819E-9</v>
      </c>
      <c r="DS43" s="30">
        <f t="shared" si="62"/>
        <v>3.3313768402918162E-9</v>
      </c>
      <c r="DT43" s="30">
        <f t="shared" si="63"/>
        <v>3.3313768402866261E-9</v>
      </c>
      <c r="DV43" s="36">
        <v>2.5000000000000002E-10</v>
      </c>
      <c r="DW43" s="36">
        <v>5.7140124445699998</v>
      </c>
      <c r="DX43" s="36">
        <v>21202.093703745999</v>
      </c>
      <c r="DY43" s="30">
        <f t="shared" si="64"/>
        <v>7.7692841682257701E-11</v>
      </c>
      <c r="DZ43" s="30">
        <f t="shared" si="65"/>
        <v>7.7789589458444264E-11</v>
      </c>
      <c r="EA43" s="30">
        <f t="shared" si="66"/>
        <v>7.7789598911782304E-11</v>
      </c>
      <c r="EB43" s="30">
        <f t="shared" si="67"/>
        <v>7.7789598912704042E-11</v>
      </c>
      <c r="ED43" s="36"/>
      <c r="EE43" s="36"/>
      <c r="EF43" s="36"/>
      <c r="EL43" s="36"/>
      <c r="EM43" s="36"/>
      <c r="EN43" s="36"/>
      <c r="ET43" s="36"/>
      <c r="EU43" s="36"/>
      <c r="EV43" s="36"/>
    </row>
    <row r="44" spans="1:152" s="30" customFormat="1" ht="12.75">
      <c r="A44" s="30">
        <f>((((F35*C32+E35)*C32+D35)*C32+C35)*C32+B35)*C32 + A35</f>
        <v>-53.44333245504523</v>
      </c>
      <c r="B44" s="30">
        <f>DEGREES(A44)</f>
        <v>-3062.077392788628</v>
      </c>
      <c r="C44" s="30">
        <f>((((F38*C32+E38)*C32+D38)*C32+C38)*C32+B38)*C32 + A38</f>
        <v>5.810264964013704E-2</v>
      </c>
      <c r="D44" s="30">
        <f>DEGREES(C44)</f>
        <v>3.3290366029071636</v>
      </c>
      <c r="E44" s="30">
        <f>((((F41*C32+E41)*C32+D41)*C32+C41)*C32+B41)*C32 + A41</f>
        <v>0.71992189683492336</v>
      </c>
      <c r="F44" s="30">
        <f>SQRT(D48*D48+E48*E48+F48*F48)</f>
        <v>1.2145217223978726</v>
      </c>
      <c r="N44" s="36">
        <v>3.3252000000000002E-7</v>
      </c>
      <c r="O44" s="36">
        <v>2.1002559650900001</v>
      </c>
      <c r="P44" s="36">
        <v>27511.4678735372</v>
      </c>
      <c r="Q44" s="30">
        <f t="shared" si="0"/>
        <v>3.1151238617851785E-7</v>
      </c>
      <c r="R44" s="30">
        <f t="shared" si="1"/>
        <v>3.115737983728667E-7</v>
      </c>
      <c r="S44" s="30">
        <f t="shared" si="2"/>
        <v>3.1157380436967187E-7</v>
      </c>
      <c r="T44" s="30">
        <f t="shared" si="3"/>
        <v>3.1157380437025622E-7</v>
      </c>
      <c r="V44" s="36">
        <v>1.474E-8</v>
      </c>
      <c r="W44" s="36">
        <v>5.9223624143700002</v>
      </c>
      <c r="X44" s="36">
        <v>9786.6873553349997</v>
      </c>
      <c r="Y44" s="30">
        <f t="shared" si="4"/>
        <v>-5.1102966338540815E-9</v>
      </c>
      <c r="Z44" s="30">
        <f t="shared" si="5"/>
        <v>-5.1076979899075369E-9</v>
      </c>
      <c r="AA44" s="30">
        <f t="shared" si="6"/>
        <v>-5.1076977359654132E-9</v>
      </c>
      <c r="AB44" s="30">
        <f t="shared" si="7"/>
        <v>-5.1076977359406557E-9</v>
      </c>
      <c r="AD44" s="36">
        <v>7.7000000000000003E-10</v>
      </c>
      <c r="AE44" s="36">
        <v>3.75728548372</v>
      </c>
      <c r="AF44" s="36">
        <v>3723.5089589230001</v>
      </c>
      <c r="AG44" s="30">
        <f t="shared" si="48"/>
        <v>-2.9329897410000205E-10</v>
      </c>
      <c r="AH44" s="30">
        <f t="shared" si="49"/>
        <v>-2.932480626382149E-10</v>
      </c>
      <c r="AI44" s="30">
        <f t="shared" si="50"/>
        <v>-2.932480576631932E-10</v>
      </c>
      <c r="AJ44" s="30">
        <f t="shared" si="51"/>
        <v>-2.9324805766270754E-10</v>
      </c>
      <c r="AL44" s="36"/>
      <c r="AM44" s="36"/>
      <c r="AN44" s="36"/>
      <c r="AT44" s="36"/>
      <c r="AU44" s="36"/>
      <c r="AV44" s="36"/>
      <c r="BB44" s="36"/>
      <c r="BC44" s="36"/>
      <c r="BD44" s="36"/>
      <c r="BJ44" s="36">
        <v>5.9999999999999995E-8</v>
      </c>
      <c r="BK44" s="36">
        <v>3.5763909552599999</v>
      </c>
      <c r="BL44" s="36">
        <v>3154.6870848956</v>
      </c>
      <c r="BM44" s="30">
        <f t="shared" si="16"/>
        <v>1.3220520793695488E-8</v>
      </c>
      <c r="BN44" s="30">
        <f t="shared" si="17"/>
        <v>1.3216975033308105E-8</v>
      </c>
      <c r="BO44" s="30">
        <f t="shared" si="18"/>
        <v>1.3216974686822388E-8</v>
      </c>
      <c r="BP44" s="30">
        <f t="shared" si="19"/>
        <v>1.3216974686788495E-8</v>
      </c>
      <c r="BR44" s="36">
        <v>4.5800000000000003E-9</v>
      </c>
      <c r="BS44" s="36">
        <v>2.3189439906899998</v>
      </c>
      <c r="BT44" s="36">
        <v>9999.9864507729999</v>
      </c>
      <c r="BU44" s="30">
        <f t="shared" si="52"/>
        <v>-4.4011725090525269E-9</v>
      </c>
      <c r="BV44" s="30">
        <f t="shared" si="53"/>
        <v>-4.4014158102501287E-9</v>
      </c>
      <c r="BW44" s="30">
        <f t="shared" si="54"/>
        <v>-4.4014158340170121E-9</v>
      </c>
      <c r="BX44" s="30">
        <f t="shared" si="55"/>
        <v>-4.401415834019334E-9</v>
      </c>
      <c r="BZ44" s="36">
        <v>2.7E-10</v>
      </c>
      <c r="CA44" s="36">
        <v>2.17187621336</v>
      </c>
      <c r="CB44" s="36">
        <v>8635.9420037632008</v>
      </c>
      <c r="CC44" s="30">
        <f t="shared" si="56"/>
        <v>-4.2387029683234887E-11</v>
      </c>
      <c r="CD44" s="30">
        <f t="shared" si="57"/>
        <v>-4.2431253377278204E-11</v>
      </c>
      <c r="CE44" s="30">
        <f t="shared" si="58"/>
        <v>-4.2431257698657397E-11</v>
      </c>
      <c r="CF44" s="30">
        <f t="shared" si="59"/>
        <v>-4.2431257699077999E-11</v>
      </c>
      <c r="CH44" s="36"/>
      <c r="CI44" s="36"/>
      <c r="CJ44" s="36"/>
      <c r="CP44" s="36"/>
      <c r="CQ44" s="36"/>
      <c r="CR44" s="36"/>
      <c r="CX44" s="36"/>
      <c r="CY44" s="36"/>
      <c r="CZ44" s="36"/>
      <c r="DF44" s="36">
        <v>5.8980000000000003E-8</v>
      </c>
      <c r="DG44" s="36">
        <v>1.09373111E-2</v>
      </c>
      <c r="DH44" s="36">
        <v>8635.9420037632008</v>
      </c>
      <c r="DI44" s="30">
        <f t="shared" si="32"/>
        <v>-4.3244006285458992E-8</v>
      </c>
      <c r="DJ44" s="30">
        <f t="shared" si="33"/>
        <v>-4.3237353889275038E-8</v>
      </c>
      <c r="DK44" s="30">
        <f t="shared" si="34"/>
        <v>-4.3237353239160284E-8</v>
      </c>
      <c r="DL44" s="30">
        <f t="shared" si="35"/>
        <v>-4.3237353239097008E-8</v>
      </c>
      <c r="DN44" s="36">
        <v>3.1300000000000002E-9</v>
      </c>
      <c r="DO44" s="36">
        <v>1.0973439762599999</v>
      </c>
      <c r="DP44" s="36">
        <v>4551.9534970588002</v>
      </c>
      <c r="DQ44" s="30">
        <f t="shared" si="60"/>
        <v>1.7136115777530001E-9</v>
      </c>
      <c r="DR44" s="30">
        <f t="shared" si="61"/>
        <v>1.7138405417835322E-9</v>
      </c>
      <c r="DS44" s="30">
        <f t="shared" si="62"/>
        <v>1.7138405641567192E-9</v>
      </c>
      <c r="DT44" s="30">
        <f t="shared" si="63"/>
        <v>1.7138405641589061E-9</v>
      </c>
      <c r="DV44" s="36">
        <v>2.1E-10</v>
      </c>
      <c r="DW44" s="36">
        <v>3.7781343432500001</v>
      </c>
      <c r="DX44" s="36">
        <v>21228.392023545799</v>
      </c>
      <c r="DY44" s="30">
        <f t="shared" si="64"/>
        <v>1.4220374418320531E-10</v>
      </c>
      <c r="DZ44" s="30">
        <f t="shared" si="65"/>
        <v>1.4214073491824403E-10</v>
      </c>
      <c r="EA44" s="30">
        <f t="shared" si="66"/>
        <v>1.4214072875997234E-10</v>
      </c>
      <c r="EB44" s="30">
        <f t="shared" si="67"/>
        <v>1.4214072875937041E-10</v>
      </c>
      <c r="ED44" s="36"/>
      <c r="EE44" s="36"/>
      <c r="EF44" s="36"/>
      <c r="EL44" s="36"/>
      <c r="EM44" s="36"/>
      <c r="EN44" s="36"/>
      <c r="ET44" s="36"/>
      <c r="EU44" s="36"/>
      <c r="EV44" s="36"/>
    </row>
    <row r="45" spans="1:152" s="30" customFormat="1" ht="12.75">
      <c r="A45" s="30">
        <f>RADIANS(B45)</f>
        <v>3.1053353095710481</v>
      </c>
      <c r="B45" s="30">
        <f>B44 - INT( B44 / 360 ) * 360</f>
        <v>177.922607211372</v>
      </c>
      <c r="C45" s="30">
        <f>RADIANS(D45)</f>
        <v>5.810264964013704E-2</v>
      </c>
      <c r="D45" s="30">
        <f>D44 - INT( D44 / 360 ) * 360</f>
        <v>3.3290366029071636</v>
      </c>
      <c r="N45" s="36">
        <v>3.0171999999999998E-7</v>
      </c>
      <c r="O45" s="36">
        <v>4.9419191989</v>
      </c>
      <c r="P45" s="36">
        <v>13745.346239022399</v>
      </c>
      <c r="Q45" s="30">
        <f t="shared" si="0"/>
        <v>-1.6643891378173102E-7</v>
      </c>
      <c r="R45" s="30">
        <f t="shared" si="1"/>
        <v>-1.6650533991658876E-7</v>
      </c>
      <c r="S45" s="30">
        <f t="shared" si="2"/>
        <v>-1.6650534640702631E-7</v>
      </c>
      <c r="T45" s="30">
        <f t="shared" si="3"/>
        <v>-1.6650534640765923E-7</v>
      </c>
      <c r="V45" s="36">
        <v>1.2369999999999999E-8</v>
      </c>
      <c r="W45" s="36">
        <v>2.5974078713200002</v>
      </c>
      <c r="X45" s="36">
        <v>4551.9534970588002</v>
      </c>
      <c r="Y45" s="30">
        <f t="shared" si="4"/>
        <v>-9.8469428847844333E-9</v>
      </c>
      <c r="Z45" s="30">
        <f t="shared" si="5"/>
        <v>-9.846288347337214E-9</v>
      </c>
      <c r="AA45" s="30">
        <f t="shared" si="6"/>
        <v>-9.8462882833736765E-9</v>
      </c>
      <c r="AB45" s="30">
        <f t="shared" si="7"/>
        <v>-9.8462882833674247E-9</v>
      </c>
      <c r="AD45" s="36">
        <v>6.3E-10</v>
      </c>
      <c r="AE45" s="36">
        <v>5.3988226778700001</v>
      </c>
      <c r="AF45" s="36">
        <v>21228.392023545799</v>
      </c>
      <c r="AG45" s="30">
        <f t="shared" si="48"/>
        <v>4.4172364827162733E-10</v>
      </c>
      <c r="AH45" s="30">
        <f t="shared" si="49"/>
        <v>4.4190674279110563E-10</v>
      </c>
      <c r="AI45" s="30">
        <f t="shared" si="50"/>
        <v>4.4190676067908294E-10</v>
      </c>
      <c r="AJ45" s="30">
        <f t="shared" si="51"/>
        <v>4.4190676068083134E-10</v>
      </c>
      <c r="AL45" s="36"/>
      <c r="AM45" s="36"/>
      <c r="AN45" s="36"/>
      <c r="AT45" s="36"/>
      <c r="AU45" s="36"/>
      <c r="AV45" s="36"/>
      <c r="BB45" s="36"/>
      <c r="BC45" s="36"/>
      <c r="BD45" s="36"/>
      <c r="BJ45" s="36">
        <v>4.7960000000000001E-8</v>
      </c>
      <c r="BK45" s="36">
        <v>3.86676184909</v>
      </c>
      <c r="BL45" s="36">
        <v>7860.4193924392002</v>
      </c>
      <c r="BM45" s="30">
        <f t="shared" si="16"/>
        <v>-2.0687997705182562E-8</v>
      </c>
      <c r="BN45" s="30">
        <f t="shared" si="17"/>
        <v>-2.0694529138835327E-8</v>
      </c>
      <c r="BO45" s="30">
        <f t="shared" si="18"/>
        <v>-2.0694529777048501E-8</v>
      </c>
      <c r="BP45" s="30">
        <f t="shared" si="19"/>
        <v>-2.0694529777110903E-8</v>
      </c>
      <c r="BR45" s="36">
        <v>3.7399999999999999E-9</v>
      </c>
      <c r="BS45" s="36">
        <v>3.7687835697400001</v>
      </c>
      <c r="BT45" s="36">
        <v>21228.392023545799</v>
      </c>
      <c r="BU45" s="30">
        <f t="shared" si="52"/>
        <v>2.5067370741059235E-9</v>
      </c>
      <c r="BV45" s="30">
        <f t="shared" si="53"/>
        <v>2.5056053058461219E-9</v>
      </c>
      <c r="BW45" s="30">
        <f t="shared" si="54"/>
        <v>2.505605195232038E-9</v>
      </c>
      <c r="BX45" s="30">
        <f t="shared" si="55"/>
        <v>2.5056051952212263E-9</v>
      </c>
      <c r="BZ45" s="36">
        <v>2.0000000000000001E-10</v>
      </c>
      <c r="CA45" s="36">
        <v>5.6658169695199998</v>
      </c>
      <c r="CB45" s="36">
        <v>21228.392023545799</v>
      </c>
      <c r="CC45" s="30">
        <f t="shared" si="56"/>
        <v>9.7637701843996971E-11</v>
      </c>
      <c r="CD45" s="30">
        <f t="shared" si="57"/>
        <v>9.7708853919973418E-11</v>
      </c>
      <c r="CE45" s="30">
        <f t="shared" si="58"/>
        <v>9.7708860871993541E-11</v>
      </c>
      <c r="CF45" s="30">
        <f t="shared" si="59"/>
        <v>9.7708860872673044E-11</v>
      </c>
      <c r="CH45" s="36"/>
      <c r="CI45" s="36"/>
      <c r="CJ45" s="36"/>
      <c r="CP45" s="36"/>
      <c r="CQ45" s="36"/>
      <c r="CR45" s="36"/>
      <c r="CX45" s="36"/>
      <c r="CY45" s="36"/>
      <c r="CZ45" s="36"/>
      <c r="DF45" s="36">
        <v>5.6319999999999997E-8</v>
      </c>
      <c r="DG45" s="36">
        <v>3.94956548631</v>
      </c>
      <c r="DH45" s="36">
        <v>12566.1516999828</v>
      </c>
      <c r="DI45" s="30">
        <f t="shared" si="32"/>
        <v>-5.4582139570849735E-8</v>
      </c>
      <c r="DJ45" s="30">
        <f t="shared" si="33"/>
        <v>-5.4585488297117266E-8</v>
      </c>
      <c r="DK45" s="30">
        <f t="shared" si="34"/>
        <v>-5.4585488624191508E-8</v>
      </c>
      <c r="DL45" s="30">
        <f t="shared" si="35"/>
        <v>-5.4585488624223444E-8</v>
      </c>
      <c r="DN45" s="36">
        <v>3.3000000000000002E-9</v>
      </c>
      <c r="DO45" s="36">
        <v>0.58817502306000002</v>
      </c>
      <c r="DP45" s="36">
        <v>16496.361396202399</v>
      </c>
      <c r="DQ45" s="30">
        <f t="shared" si="60"/>
        <v>-3.2137882991088727E-9</v>
      </c>
      <c r="DR45" s="30">
        <f t="shared" si="61"/>
        <v>-3.2140255451521841E-9</v>
      </c>
      <c r="DS45" s="30">
        <f t="shared" si="62"/>
        <v>-3.2140255683195477E-9</v>
      </c>
      <c r="DT45" s="30">
        <f t="shared" si="63"/>
        <v>-3.2140255683218021E-9</v>
      </c>
      <c r="DV45" s="36">
        <v>1.8999999999999999E-10</v>
      </c>
      <c r="DW45" s="36">
        <v>5.2450511851700004</v>
      </c>
      <c r="DX45" s="36">
        <v>19896.8801273274</v>
      </c>
      <c r="DY45" s="30">
        <f t="shared" si="64"/>
        <v>-3.1901348769542962E-11</v>
      </c>
      <c r="DZ45" s="30">
        <f t="shared" si="65"/>
        <v>-3.1829775775535941E-11</v>
      </c>
      <c r="EA45" s="30">
        <f t="shared" si="66"/>
        <v>-3.1829768781365641E-11</v>
      </c>
      <c r="EB45" s="30">
        <f t="shared" si="67"/>
        <v>-3.182976878068153E-11</v>
      </c>
      <c r="ED45" s="36"/>
      <c r="EE45" s="36"/>
      <c r="EF45" s="36"/>
      <c r="EL45" s="36"/>
      <c r="EM45" s="36"/>
      <c r="EN45" s="36"/>
      <c r="ET45" s="36"/>
      <c r="EU45" s="36"/>
      <c r="EV45" s="36"/>
    </row>
    <row r="46" spans="1:152" s="30" customFormat="1" ht="12.75">
      <c r="N46" s="36">
        <v>2.9251999999999998E-7</v>
      </c>
      <c r="O46" s="36">
        <v>3.5139238778699999</v>
      </c>
      <c r="P46" s="36">
        <v>283.85931886520001</v>
      </c>
      <c r="Q46" s="30">
        <f t="shared" si="0"/>
        <v>-1.0557485618149369E-7</v>
      </c>
      <c r="R46" s="30">
        <f t="shared" si="1"/>
        <v>-1.055733690135414E-7</v>
      </c>
      <c r="S46" s="30">
        <f t="shared" si="2"/>
        <v>-1.0557336886821875E-7</v>
      </c>
      <c r="T46" s="30">
        <f t="shared" si="3"/>
        <v>-1.0557336886820458E-7</v>
      </c>
      <c r="V46" s="36">
        <v>1.219E-8</v>
      </c>
      <c r="W46" s="36">
        <v>2.8361732008799998</v>
      </c>
      <c r="X46" s="36">
        <v>9676.4810341156008</v>
      </c>
      <c r="Y46" s="30">
        <f t="shared" si="4"/>
        <v>1.0390363642275925E-8</v>
      </c>
      <c r="Z46" s="30">
        <f t="shared" si="5"/>
        <v>1.0389178836705707E-8</v>
      </c>
      <c r="AA46" s="30">
        <f t="shared" si="6"/>
        <v>1.0389178720911753E-8</v>
      </c>
      <c r="AB46" s="30">
        <f t="shared" si="7"/>
        <v>1.0389178720900472E-8</v>
      </c>
      <c r="AD46" s="36">
        <v>5.6000000000000003E-10</v>
      </c>
      <c r="AE46" s="36">
        <v>4.1156478697300001</v>
      </c>
      <c r="AF46" s="36">
        <v>7064.1213856227996</v>
      </c>
      <c r="AG46" s="30">
        <f t="shared" si="48"/>
        <v>-4.9295008049120744E-10</v>
      </c>
      <c r="AH46" s="30">
        <f t="shared" si="49"/>
        <v>-4.9291402911482552E-10</v>
      </c>
      <c r="AI46" s="30">
        <f t="shared" si="50"/>
        <v>-4.9291402559152693E-10</v>
      </c>
      <c r="AJ46" s="30">
        <f t="shared" si="51"/>
        <v>-4.9291402559118324E-10</v>
      </c>
      <c r="AL46" s="36"/>
      <c r="AM46" s="36"/>
      <c r="AN46" s="36"/>
      <c r="AT46" s="36"/>
      <c r="AU46" s="36"/>
      <c r="AV46" s="36"/>
      <c r="BB46" s="36"/>
      <c r="BC46" s="36"/>
      <c r="BD46" s="36"/>
      <c r="BJ46" s="36">
        <v>5.2889999999999999E-8</v>
      </c>
      <c r="BK46" s="36">
        <v>4.9918271244300003</v>
      </c>
      <c r="BL46" s="36">
        <v>7084.8967811151997</v>
      </c>
      <c r="BM46" s="30">
        <f t="shared" si="16"/>
        <v>-5.102124889020757E-8</v>
      </c>
      <c r="BN46" s="30">
        <f t="shared" si="17"/>
        <v>-5.1023144453872936E-8</v>
      </c>
      <c r="BO46" s="30">
        <f t="shared" si="18"/>
        <v>-5.1023144639056778E-8</v>
      </c>
      <c r="BP46" s="30">
        <f t="shared" si="19"/>
        <v>-5.1023144639074791E-8</v>
      </c>
      <c r="BR46" s="36">
        <v>4.3999999999999997E-9</v>
      </c>
      <c r="BS46" s="36">
        <v>4.3340024458100004</v>
      </c>
      <c r="BT46" s="36">
        <v>15874.617595363199</v>
      </c>
      <c r="BU46" s="30">
        <f t="shared" si="52"/>
        <v>-1.8413005298963807E-9</v>
      </c>
      <c r="BV46" s="30">
        <f t="shared" si="53"/>
        <v>-1.8425187505978547E-9</v>
      </c>
      <c r="BW46" s="30">
        <f t="shared" si="54"/>
        <v>-1.8425188696311588E-9</v>
      </c>
      <c r="BX46" s="30">
        <f t="shared" si="55"/>
        <v>-1.842518869642742E-9</v>
      </c>
      <c r="BZ46" s="36">
        <v>2.4E-10</v>
      </c>
      <c r="CA46" s="36">
        <v>2.1720810785000002</v>
      </c>
      <c r="CB46" s="36">
        <v>18849.227549974199</v>
      </c>
      <c r="CC46" s="30">
        <f t="shared" si="56"/>
        <v>-5.6366664955795774E-11</v>
      </c>
      <c r="CD46" s="30">
        <f t="shared" si="57"/>
        <v>-5.6451109387748392E-11</v>
      </c>
      <c r="CE46" s="30">
        <f t="shared" si="58"/>
        <v>-5.6451117639096493E-11</v>
      </c>
      <c r="CF46" s="30">
        <f t="shared" si="59"/>
        <v>-5.6451117639902018E-11</v>
      </c>
      <c r="CH46" s="36"/>
      <c r="CI46" s="36"/>
      <c r="CJ46" s="36"/>
      <c r="CP46" s="36"/>
      <c r="CQ46" s="36"/>
      <c r="CR46" s="36"/>
      <c r="CX46" s="36"/>
      <c r="CY46" s="36"/>
      <c r="CZ46" s="36"/>
      <c r="DF46" s="36">
        <v>5.5229999999999999E-8</v>
      </c>
      <c r="DG46" s="36">
        <v>1.2739429655700001</v>
      </c>
      <c r="DH46" s="36">
        <v>18307.8072320436</v>
      </c>
      <c r="DI46" s="30">
        <f t="shared" si="32"/>
        <v>5.2829155717772215E-8</v>
      </c>
      <c r="DJ46" s="30">
        <f t="shared" si="33"/>
        <v>5.2834815564159922E-8</v>
      </c>
      <c r="DK46" s="30">
        <f t="shared" si="34"/>
        <v>5.2834816116907736E-8</v>
      </c>
      <c r="DL46" s="30">
        <f t="shared" si="35"/>
        <v>5.2834816116961695E-8</v>
      </c>
      <c r="DN46" s="36">
        <v>3.3900000000000001E-9</v>
      </c>
      <c r="DO46" s="36">
        <v>5.7676876139599997</v>
      </c>
      <c r="DP46" s="36">
        <v>10021.8372800994</v>
      </c>
      <c r="DQ46" s="30">
        <f t="shared" si="60"/>
        <v>3.0279822171858254E-9</v>
      </c>
      <c r="DR46" s="30">
        <f t="shared" si="61"/>
        <v>3.0282755323707608E-9</v>
      </c>
      <c r="DS46" s="30">
        <f t="shared" si="62"/>
        <v>3.0282755610273528E-9</v>
      </c>
      <c r="DT46" s="30">
        <f t="shared" si="63"/>
        <v>3.0282755610301462E-9</v>
      </c>
      <c r="DV46" s="36">
        <v>1.8E-10</v>
      </c>
      <c r="DW46" s="36">
        <v>4.6246365192500001</v>
      </c>
      <c r="DX46" s="36">
        <v>19651.048481098002</v>
      </c>
      <c r="DY46" s="30">
        <f t="shared" si="64"/>
        <v>-1.4225612631258825E-10</v>
      </c>
      <c r="DZ46" s="30">
        <f t="shared" si="65"/>
        <v>-1.4221449488907343E-10</v>
      </c>
      <c r="EA46" s="30">
        <f t="shared" si="66"/>
        <v>-1.4221449081995885E-10</v>
      </c>
      <c r="EB46" s="30">
        <f t="shared" si="67"/>
        <v>-1.4221449081956214E-10</v>
      </c>
      <c r="ED46" s="36"/>
      <c r="EE46" s="36"/>
      <c r="EF46" s="36"/>
      <c r="EL46" s="36"/>
      <c r="EM46" s="36"/>
      <c r="EN46" s="36"/>
      <c r="ET46" s="36"/>
      <c r="EU46" s="36"/>
      <c r="EV46" s="36"/>
    </row>
    <row r="47" spans="1:152" s="30" customFormat="1" ht="12.75">
      <c r="A47" s="30" t="s">
        <v>197</v>
      </c>
      <c r="B47" s="30" t="s">
        <v>198</v>
      </c>
      <c r="C47" s="30" t="s">
        <v>199</v>
      </c>
      <c r="D47" s="30" t="s">
        <v>229</v>
      </c>
      <c r="E47" s="30" t="s">
        <v>230</v>
      </c>
      <c r="F47" s="30" t="s">
        <v>231</v>
      </c>
      <c r="N47" s="36">
        <v>2.4424000000000002E-7</v>
      </c>
      <c r="O47" s="36">
        <v>2.7017749385199998</v>
      </c>
      <c r="P47" s="36">
        <v>8624.2126509272002</v>
      </c>
      <c r="Q47" s="30">
        <f t="shared" si="0"/>
        <v>1.0343264193798675E-7</v>
      </c>
      <c r="R47" s="30">
        <f t="shared" si="1"/>
        <v>1.0339599478616344E-7</v>
      </c>
      <c r="S47" s="30">
        <f t="shared" si="2"/>
        <v>1.0339599120495401E-7</v>
      </c>
      <c r="T47" s="30">
        <f t="shared" si="3"/>
        <v>1.0339599120460498E-7</v>
      </c>
      <c r="V47" s="36">
        <v>1.116E-8</v>
      </c>
      <c r="W47" s="36">
        <v>3.83715584719</v>
      </c>
      <c r="X47" s="36">
        <v>21228.392023545799</v>
      </c>
      <c r="Y47" s="30">
        <f t="shared" si="4"/>
        <v>8.0283528876512117E-9</v>
      </c>
      <c r="Z47" s="30">
        <f t="shared" si="5"/>
        <v>8.0251919200364641E-9</v>
      </c>
      <c r="AA47" s="30">
        <f t="shared" si="6"/>
        <v>8.0251916110889605E-9</v>
      </c>
      <c r="AB47" s="30">
        <f t="shared" si="7"/>
        <v>8.0251916110587635E-9</v>
      </c>
      <c r="AD47" s="36">
        <v>5.6000000000000003E-10</v>
      </c>
      <c r="AE47" s="36">
        <v>6.2692040772300004</v>
      </c>
      <c r="AF47" s="36">
        <v>32217.2001810808</v>
      </c>
      <c r="AG47" s="30">
        <f t="shared" si="48"/>
        <v>-5.0990840518490721E-10</v>
      </c>
      <c r="AH47" s="30">
        <f t="shared" si="49"/>
        <v>-5.1005154270730915E-10</v>
      </c>
      <c r="AI47" s="30">
        <f t="shared" si="50"/>
        <v>-5.1005155668482661E-10</v>
      </c>
      <c r="AJ47" s="30">
        <f t="shared" si="51"/>
        <v>-5.1005155668619332E-10</v>
      </c>
      <c r="AL47" s="36"/>
      <c r="AM47" s="36"/>
      <c r="AN47" s="36"/>
      <c r="AT47" s="36"/>
      <c r="AU47" s="36"/>
      <c r="AV47" s="36"/>
      <c r="BB47" s="36"/>
      <c r="BC47" s="36"/>
      <c r="BD47" s="36"/>
      <c r="BJ47" s="36">
        <v>4.07E-8</v>
      </c>
      <c r="BK47" s="36">
        <v>5.5879814473999998</v>
      </c>
      <c r="BL47" s="36">
        <v>12566.1516999828</v>
      </c>
      <c r="BM47" s="30">
        <f t="shared" si="16"/>
        <v>1.2674737598068327E-8</v>
      </c>
      <c r="BN47" s="30">
        <f t="shared" si="17"/>
        <v>1.2665403589096983E-8</v>
      </c>
      <c r="BO47" s="30">
        <f t="shared" si="18"/>
        <v>1.2665402676963737E-8</v>
      </c>
      <c r="BP47" s="30">
        <f t="shared" si="19"/>
        <v>1.2665402676874691E-8</v>
      </c>
      <c r="BR47" s="36">
        <v>3.4900000000000001E-9</v>
      </c>
      <c r="BS47" s="36">
        <v>1.3146883651100001</v>
      </c>
      <c r="BT47" s="36">
        <v>10234.060941703399</v>
      </c>
      <c r="BU47" s="30">
        <f t="shared" si="52"/>
        <v>1.5209770580604629E-9</v>
      </c>
      <c r="BV47" s="30">
        <f t="shared" si="53"/>
        <v>1.5215943917125906E-9</v>
      </c>
      <c r="BW47" s="30">
        <f t="shared" si="54"/>
        <v>1.5215944520340976E-9</v>
      </c>
      <c r="BX47" s="30">
        <f t="shared" si="55"/>
        <v>1.5215944520399894E-9</v>
      </c>
      <c r="BZ47" s="36">
        <v>2.0000000000000001E-10</v>
      </c>
      <c r="CA47" s="36">
        <v>5.2931863413800002</v>
      </c>
      <c r="CB47" s="36">
        <v>775.52261132399997</v>
      </c>
      <c r="CC47" s="30">
        <f t="shared" si="56"/>
        <v>1.0919487878403555E-10</v>
      </c>
      <c r="CD47" s="30">
        <f t="shared" si="57"/>
        <v>1.0919737435371766E-10</v>
      </c>
      <c r="CE47" s="30">
        <f t="shared" si="58"/>
        <v>1.0919737459757764E-10</v>
      </c>
      <c r="CF47" s="30">
        <f t="shared" si="59"/>
        <v>1.0919737459760145E-10</v>
      </c>
      <c r="CH47" s="36"/>
      <c r="CI47" s="36"/>
      <c r="CJ47" s="36"/>
      <c r="CP47" s="36"/>
      <c r="CQ47" s="36"/>
      <c r="CR47" s="36"/>
      <c r="CX47" s="36"/>
      <c r="CY47" s="36"/>
      <c r="CZ47" s="36"/>
      <c r="DF47" s="36">
        <v>4.4880000000000002E-8</v>
      </c>
      <c r="DG47" s="36">
        <v>2.47835729057</v>
      </c>
      <c r="DH47" s="36">
        <v>191.44826611159999</v>
      </c>
      <c r="DI47" s="30">
        <f t="shared" si="32"/>
        <v>6.8814803337635999E-9</v>
      </c>
      <c r="DJ47" s="30">
        <f t="shared" si="33"/>
        <v>6.8816433924814507E-9</v>
      </c>
      <c r="DK47" s="30">
        <f t="shared" si="34"/>
        <v>6.8816434084151636E-9</v>
      </c>
      <c r="DL47" s="30">
        <f t="shared" si="35"/>
        <v>6.8816434084167096E-9</v>
      </c>
      <c r="DN47" s="36">
        <v>2.9100000000000001E-9</v>
      </c>
      <c r="DO47" s="36">
        <v>3.6584676466800001</v>
      </c>
      <c r="DP47" s="36">
        <v>25158.6017197654</v>
      </c>
      <c r="DQ47" s="30">
        <f t="shared" si="60"/>
        <v>-2.1356462744449567E-9</v>
      </c>
      <c r="DR47" s="30">
        <f t="shared" si="61"/>
        <v>-2.1346909872677636E-9</v>
      </c>
      <c r="DS47" s="30">
        <f t="shared" si="62"/>
        <v>-2.1346908938950391E-9</v>
      </c>
      <c r="DT47" s="30">
        <f t="shared" si="63"/>
        <v>-2.134690893885933E-9</v>
      </c>
      <c r="DV47" s="36">
        <v>1.5999999999999999E-10</v>
      </c>
      <c r="DW47" s="36">
        <v>3.35893297896</v>
      </c>
      <c r="DX47" s="36">
        <v>28286.990484861199</v>
      </c>
      <c r="DY47" s="30">
        <f t="shared" si="64"/>
        <v>-1.4353213278267722E-10</v>
      </c>
      <c r="DZ47" s="30">
        <f t="shared" si="65"/>
        <v>-1.4357051890254879E-10</v>
      </c>
      <c r="EA47" s="30">
        <f t="shared" si="66"/>
        <v>-1.4357052265147921E-10</v>
      </c>
      <c r="EB47" s="30">
        <f t="shared" si="67"/>
        <v>-1.4357052265184451E-10</v>
      </c>
      <c r="ED47" s="36"/>
      <c r="EE47" s="36"/>
      <c r="EF47" s="36"/>
      <c r="EL47" s="36"/>
      <c r="EM47" s="36"/>
      <c r="EN47" s="36"/>
      <c r="ET47" s="36"/>
      <c r="EU47" s="36"/>
      <c r="EV47" s="36"/>
    </row>
    <row r="48" spans="1:152" s="30" customFormat="1" ht="12.75">
      <c r="A48" s="30">
        <f>E44*COS(C45)*COS(A45)</f>
        <v>-0.71823468746713837</v>
      </c>
      <c r="B48" s="30">
        <f>E44*COS(C45)*SIN(A45)</f>
        <v>2.6052699399748445E-2</v>
      </c>
      <c r="C48" s="30">
        <f>E44*SIN(C45)</f>
        <v>4.180583829278358E-2</v>
      </c>
      <c r="D48" s="30">
        <f>A48-$D$9</f>
        <v>-0.62916595418477472</v>
      </c>
      <c r="E48" s="30">
        <f>B48-$E$9</f>
        <v>1.0380104842324749</v>
      </c>
      <c r="F48" s="30">
        <f>C48-$F$9</f>
        <v>4.180252258560696E-2</v>
      </c>
      <c r="N48" s="36">
        <v>2.0274E-7</v>
      </c>
      <c r="O48" s="36">
        <v>3.7949363750899998</v>
      </c>
      <c r="P48" s="36">
        <v>14143.495242430599</v>
      </c>
      <c r="Q48" s="30">
        <f t="shared" si="0"/>
        <v>1.4505175199657983E-7</v>
      </c>
      <c r="R48" s="30">
        <f t="shared" si="1"/>
        <v>1.4509022053443985E-7</v>
      </c>
      <c r="S48" s="30">
        <f t="shared" si="2"/>
        <v>1.450902242929711E-7</v>
      </c>
      <c r="T48" s="30">
        <f t="shared" si="3"/>
        <v>1.4509022429333733E-7</v>
      </c>
      <c r="V48" s="36">
        <v>1.006E-8</v>
      </c>
      <c r="W48" s="36">
        <v>4.2620074907800003</v>
      </c>
      <c r="X48" s="36">
        <v>426.59819087599999</v>
      </c>
      <c r="Y48" s="30">
        <f t="shared" si="4"/>
        <v>-3.2208856930340754E-9</v>
      </c>
      <c r="Z48" s="30">
        <f t="shared" si="5"/>
        <v>-3.220807613162977E-9</v>
      </c>
      <c r="AA48" s="30">
        <f t="shared" si="6"/>
        <v>-3.2208076055331859E-9</v>
      </c>
      <c r="AB48" s="30">
        <f t="shared" si="7"/>
        <v>-3.220807605532441E-9</v>
      </c>
      <c r="AD48" s="36">
        <v>6E-10</v>
      </c>
      <c r="AE48" s="36">
        <v>5.0218649754199998</v>
      </c>
      <c r="AF48" s="36">
        <v>19367.1891622328</v>
      </c>
      <c r="AG48" s="30">
        <f t="shared" si="48"/>
        <v>-1.537657063114588E-10</v>
      </c>
      <c r="AH48" s="30">
        <f t="shared" si="49"/>
        <v>-1.5398140666448092E-10</v>
      </c>
      <c r="AI48" s="30">
        <f t="shared" si="50"/>
        <v>-1.5398142774117484E-10</v>
      </c>
      <c r="AJ48" s="30">
        <f t="shared" si="51"/>
        <v>-1.5398142774322684E-10</v>
      </c>
      <c r="AL48" s="36"/>
      <c r="AM48" s="36"/>
      <c r="AN48" s="36"/>
      <c r="AT48" s="36"/>
      <c r="AU48" s="36"/>
      <c r="AV48" s="36"/>
      <c r="BB48" s="36"/>
      <c r="BC48" s="36"/>
      <c r="BD48" s="36"/>
      <c r="BJ48" s="36">
        <v>3.9419999999999998E-8</v>
      </c>
      <c r="BK48" s="36">
        <v>5.6875878783499996</v>
      </c>
      <c r="BL48" s="36">
        <v>10206.171999210201</v>
      </c>
      <c r="BM48" s="30">
        <f t="shared" si="16"/>
        <v>3.1717320108047617E-8</v>
      </c>
      <c r="BN48" s="30">
        <f t="shared" si="17"/>
        <v>3.1712731338495883E-8</v>
      </c>
      <c r="BO48" s="30">
        <f t="shared" si="18"/>
        <v>3.1712730890032549E-8</v>
      </c>
      <c r="BP48" s="30">
        <f t="shared" si="19"/>
        <v>3.1712730889988788E-8</v>
      </c>
      <c r="BR48" s="36">
        <v>3.1E-9</v>
      </c>
      <c r="BS48" s="36">
        <v>5.4542233278100003</v>
      </c>
      <c r="BT48" s="36">
        <v>10192.510150718599</v>
      </c>
      <c r="BU48" s="30">
        <f t="shared" si="52"/>
        <v>2.174397079250615E-9</v>
      </c>
      <c r="BV48" s="30">
        <f t="shared" si="53"/>
        <v>2.1739645377595509E-9</v>
      </c>
      <c r="BW48" s="30">
        <f t="shared" si="54"/>
        <v>2.173964495488552E-9</v>
      </c>
      <c r="BX48" s="30">
        <f t="shared" si="55"/>
        <v>2.1739644954844223E-9</v>
      </c>
      <c r="BZ48" s="36">
        <v>1.8999999999999999E-10</v>
      </c>
      <c r="CA48" s="36">
        <v>2.7348684560100001</v>
      </c>
      <c r="CB48" s="36">
        <v>3128.3887650958</v>
      </c>
      <c r="CC48" s="30">
        <f t="shared" si="56"/>
        <v>-8.6648276475039376E-11</v>
      </c>
      <c r="CD48" s="30">
        <f t="shared" si="57"/>
        <v>-8.6658435286602478E-11</v>
      </c>
      <c r="CE48" s="30">
        <f t="shared" si="58"/>
        <v>-8.665843627928257E-11</v>
      </c>
      <c r="CF48" s="30">
        <f t="shared" si="59"/>
        <v>-8.6658436279379286E-11</v>
      </c>
      <c r="CH48" s="36"/>
      <c r="CI48" s="36"/>
      <c r="CJ48" s="36"/>
      <c r="CP48" s="36"/>
      <c r="CQ48" s="36"/>
      <c r="CR48" s="36"/>
      <c r="CX48" s="36"/>
      <c r="CY48" s="36"/>
      <c r="CZ48" s="36"/>
      <c r="DF48" s="36">
        <v>4.5289999999999997E-8</v>
      </c>
      <c r="DG48" s="36">
        <v>4.7302777039999997</v>
      </c>
      <c r="DH48" s="36">
        <v>19896.8801273274</v>
      </c>
      <c r="DI48" s="30">
        <f t="shared" si="32"/>
        <v>1.5362633412629561E-8</v>
      </c>
      <c r="DJ48" s="30">
        <f t="shared" si="33"/>
        <v>1.5378912129196301E-8</v>
      </c>
      <c r="DK48" s="30">
        <f t="shared" si="34"/>
        <v>1.5378913719804149E-8</v>
      </c>
      <c r="DL48" s="30">
        <f t="shared" si="35"/>
        <v>1.5378913719959728E-8</v>
      </c>
      <c r="DN48" s="36">
        <v>2.23E-9</v>
      </c>
      <c r="DO48" s="36">
        <v>4.3358162555300002</v>
      </c>
      <c r="DP48" s="36">
        <v>19786.673806107901</v>
      </c>
      <c r="DQ48" s="30">
        <f t="shared" si="60"/>
        <v>2.8794984121819187E-10</v>
      </c>
      <c r="DR48" s="30">
        <f t="shared" si="61"/>
        <v>2.8879011695611763E-10</v>
      </c>
      <c r="DS48" s="30">
        <f t="shared" si="62"/>
        <v>2.8879019906384538E-10</v>
      </c>
      <c r="DT48" s="30">
        <f t="shared" si="63"/>
        <v>2.8879019907185828E-10</v>
      </c>
      <c r="DV48" s="36">
        <v>1.5E-10</v>
      </c>
      <c r="DW48" s="36">
        <v>5.0557163320500003</v>
      </c>
      <c r="DX48" s="36">
        <v>33019.021112204602</v>
      </c>
      <c r="DY48" s="30">
        <f t="shared" si="64"/>
        <v>-7.4619404522999743E-11</v>
      </c>
      <c r="DZ48" s="30">
        <f t="shared" si="65"/>
        <v>-7.4701902754542998E-11</v>
      </c>
      <c r="EA48" s="30">
        <f t="shared" si="66"/>
        <v>-7.4701910814611101E-11</v>
      </c>
      <c r="EB48" s="30">
        <f t="shared" si="67"/>
        <v>-7.4701910815394868E-11</v>
      </c>
      <c r="ED48" s="36"/>
      <c r="EE48" s="36"/>
      <c r="EF48" s="36"/>
      <c r="EL48" s="36"/>
      <c r="EM48" s="36"/>
      <c r="EN48" s="36"/>
      <c r="ET48" s="36"/>
      <c r="EU48" s="36"/>
      <c r="EV48" s="36"/>
    </row>
    <row r="49" spans="1:152" s="30" customFormat="1" ht="12.75">
      <c r="N49" s="36">
        <v>2.4321999999999998E-7</v>
      </c>
      <c r="O49" s="36">
        <v>4.2781449331500001</v>
      </c>
      <c r="P49" s="36">
        <v>5.5229243074000003</v>
      </c>
      <c r="Q49" s="30">
        <f t="shared" si="0"/>
        <v>-1.0903632795389865E-7</v>
      </c>
      <c r="R49" s="30">
        <f t="shared" si="1"/>
        <v>-1.0903635101363527E-7</v>
      </c>
      <c r="S49" s="30">
        <f t="shared" si="2"/>
        <v>-1.0903635101588854E-7</v>
      </c>
      <c r="T49" s="30">
        <f t="shared" si="3"/>
        <v>-1.0903635101588875E-7</v>
      </c>
      <c r="V49" s="36">
        <v>1.15E-8</v>
      </c>
      <c r="W49" s="36">
        <v>2.3553198737800001</v>
      </c>
      <c r="X49" s="36">
        <v>9690.7081281171995</v>
      </c>
      <c r="Y49" s="30">
        <f t="shared" si="4"/>
        <v>5.1132342619392597E-9</v>
      </c>
      <c r="Z49" s="30">
        <f t="shared" si="5"/>
        <v>5.111317142435825E-9</v>
      </c>
      <c r="AA49" s="30">
        <f t="shared" si="6"/>
        <v>5.1113169550907941E-9</v>
      </c>
      <c r="AB49" s="30">
        <f t="shared" si="7"/>
        <v>5.1113169550724944E-9</v>
      </c>
      <c r="AD49" s="36">
        <v>5.7999999999999996E-10</v>
      </c>
      <c r="AE49" s="36">
        <v>5.1326370966999999</v>
      </c>
      <c r="AF49" s="36">
        <v>20400.2727726222</v>
      </c>
      <c r="AG49" s="30">
        <f t="shared" si="48"/>
        <v>2.2948057264300113E-10</v>
      </c>
      <c r="AH49" s="30">
        <f t="shared" si="49"/>
        <v>2.2927186521750304E-10</v>
      </c>
      <c r="AI49" s="30">
        <f t="shared" si="50"/>
        <v>2.2927184482138971E-10</v>
      </c>
      <c r="AJ49" s="30">
        <f t="shared" si="51"/>
        <v>2.2927184481939853E-10</v>
      </c>
      <c r="AL49" s="36"/>
      <c r="AM49" s="36"/>
      <c r="AN49" s="36"/>
      <c r="AT49" s="36"/>
      <c r="AU49" s="36"/>
      <c r="AV49" s="36"/>
      <c r="BB49" s="36"/>
      <c r="BC49" s="36"/>
      <c r="BD49" s="36"/>
      <c r="BJ49" s="36">
        <v>3.7970000000000002E-8</v>
      </c>
      <c r="BK49" s="36">
        <v>3.8952060107599999</v>
      </c>
      <c r="BL49" s="36">
        <v>10192.510150718599</v>
      </c>
      <c r="BM49" s="30">
        <f t="shared" si="16"/>
        <v>-2.6747529276655834E-8</v>
      </c>
      <c r="BN49" s="30">
        <f t="shared" si="17"/>
        <v>-2.6752804006157789E-8</v>
      </c>
      <c r="BO49" s="30">
        <f t="shared" si="18"/>
        <v>-2.6752804521541762E-8</v>
      </c>
      <c r="BP49" s="30">
        <f t="shared" si="19"/>
        <v>-2.6752804521592111E-8</v>
      </c>
      <c r="BR49" s="36">
        <v>3.46E-9</v>
      </c>
      <c r="BS49" s="36">
        <v>0.94242286364000005</v>
      </c>
      <c r="BT49" s="36">
        <v>1059.3819301891999</v>
      </c>
      <c r="BU49" s="30">
        <f t="shared" si="52"/>
        <v>7.5172653962701976E-10</v>
      </c>
      <c r="BV49" s="30">
        <f t="shared" si="53"/>
        <v>7.5179525184123804E-10</v>
      </c>
      <c r="BW49" s="30">
        <f t="shared" si="54"/>
        <v>7.5179525855562044E-10</v>
      </c>
      <c r="BX49" s="30">
        <f t="shared" si="55"/>
        <v>7.5179525855627443E-10</v>
      </c>
      <c r="BZ49" s="36">
        <v>1.2999999999999999E-10</v>
      </c>
      <c r="CA49" s="36">
        <v>3.4036291527400002</v>
      </c>
      <c r="CB49" s="36">
        <v>1059.3819301891999</v>
      </c>
      <c r="CC49" s="30">
        <f t="shared" si="56"/>
        <v>-1.0178358665910424E-10</v>
      </c>
      <c r="CD49" s="30">
        <f t="shared" si="57"/>
        <v>-1.0178523195976009E-10</v>
      </c>
      <c r="CE49" s="30">
        <f t="shared" si="58"/>
        <v>-1.0178523212053298E-10</v>
      </c>
      <c r="CF49" s="30">
        <f t="shared" si="59"/>
        <v>-1.0178523212054863E-10</v>
      </c>
      <c r="CH49" s="36"/>
      <c r="CI49" s="36"/>
      <c r="CJ49" s="36"/>
      <c r="CP49" s="36"/>
      <c r="CQ49" s="36"/>
      <c r="CR49" s="36"/>
      <c r="CX49" s="36"/>
      <c r="CY49" s="36"/>
      <c r="CZ49" s="36"/>
      <c r="DF49" s="36">
        <v>6.1929999999999999E-8</v>
      </c>
      <c r="DG49" s="36">
        <v>3.2588125093899998</v>
      </c>
      <c r="DH49" s="36">
        <v>6872.6731195111997</v>
      </c>
      <c r="DI49" s="30">
        <f t="shared" si="32"/>
        <v>-5.9349245998605794E-8</v>
      </c>
      <c r="DJ49" s="30">
        <f t="shared" si="33"/>
        <v>-5.9346910420483566E-8</v>
      </c>
      <c r="DK49" s="30">
        <f t="shared" si="34"/>
        <v>-5.934691019220589E-8</v>
      </c>
      <c r="DL49" s="30">
        <f t="shared" si="35"/>
        <v>-5.9346910192183623E-8</v>
      </c>
      <c r="DN49" s="36">
        <v>2.6599999999999999E-9</v>
      </c>
      <c r="DO49" s="36">
        <v>3.57408827667</v>
      </c>
      <c r="DP49" s="36">
        <v>801.82093112380005</v>
      </c>
      <c r="DQ49" s="30">
        <f t="shared" si="60"/>
        <v>1.7118482479799318E-9</v>
      </c>
      <c r="DR49" s="30">
        <f t="shared" si="61"/>
        <v>1.7118168965255569E-9</v>
      </c>
      <c r="DS49" s="30">
        <f t="shared" si="62"/>
        <v>1.7118168934619467E-9</v>
      </c>
      <c r="DT49" s="30">
        <f t="shared" si="63"/>
        <v>1.7118168934616485E-9</v>
      </c>
      <c r="DV49" s="36">
        <v>1.4000000000000001E-10</v>
      </c>
      <c r="DW49" s="36">
        <v>2.83786355803</v>
      </c>
      <c r="DX49" s="36">
        <v>19786.673806107901</v>
      </c>
      <c r="DY49" s="30">
        <f t="shared" si="64"/>
        <v>1.3977546676268998E-10</v>
      </c>
      <c r="DZ49" s="30">
        <f t="shared" si="65"/>
        <v>1.3977244488627733E-10</v>
      </c>
      <c r="EA49" s="30">
        <f t="shared" si="66"/>
        <v>1.3977244459000049E-10</v>
      </c>
      <c r="EB49" s="30">
        <f t="shared" si="67"/>
        <v>1.3977244458997157E-10</v>
      </c>
      <c r="ED49" s="36"/>
      <c r="EE49" s="36"/>
      <c r="EF49" s="36"/>
      <c r="EL49" s="36"/>
      <c r="EM49" s="36"/>
      <c r="EN49" s="36"/>
      <c r="ET49" s="36"/>
      <c r="EU49" s="36"/>
      <c r="EV49" s="36"/>
    </row>
    <row r="50" spans="1:152" s="30" customFormat="1" ht="12.75">
      <c r="A50" s="34" t="s">
        <v>26</v>
      </c>
      <c r="B50" s="33" t="s">
        <v>200</v>
      </c>
      <c r="C50" s="34" t="s">
        <v>232</v>
      </c>
      <c r="D50" s="34" t="s">
        <v>26</v>
      </c>
      <c r="E50" s="34" t="s">
        <v>26</v>
      </c>
      <c r="F50" s="34" t="s">
        <v>26</v>
      </c>
      <c r="N50" s="36">
        <v>2.6259999999999998E-7</v>
      </c>
      <c r="O50" s="36">
        <v>0.54067587551999996</v>
      </c>
      <c r="P50" s="36">
        <v>17298.182327326202</v>
      </c>
      <c r="Q50" s="30">
        <f t="shared" si="0"/>
        <v>1.1380022776122322E-7</v>
      </c>
      <c r="R50" s="30">
        <f t="shared" si="1"/>
        <v>1.137216015683515E-7</v>
      </c>
      <c r="S50" s="30">
        <f t="shared" si="2"/>
        <v>1.1372159388457288E-7</v>
      </c>
      <c r="T50" s="30">
        <f t="shared" si="3"/>
        <v>1.1372159388382277E-7</v>
      </c>
      <c r="V50" s="36">
        <v>1.219E-8</v>
      </c>
      <c r="W50" s="36">
        <v>2.27324315182</v>
      </c>
      <c r="X50" s="36">
        <v>522.57741809380002</v>
      </c>
      <c r="Y50" s="30">
        <f t="shared" si="4"/>
        <v>9.8911615496993729E-9</v>
      </c>
      <c r="Z50" s="30">
        <f t="shared" si="5"/>
        <v>9.891090046598776E-9</v>
      </c>
      <c r="AA50" s="30">
        <f t="shared" si="6"/>
        <v>9.8910900396116112E-9</v>
      </c>
      <c r="AB50" s="30">
        <f t="shared" si="7"/>
        <v>9.8910900396109279E-9</v>
      </c>
      <c r="AD50" s="36">
        <v>5.1E-10</v>
      </c>
      <c r="AE50" s="36">
        <v>4.5287039051100004</v>
      </c>
      <c r="AF50" s="36">
        <v>22003.914634869801</v>
      </c>
      <c r="AG50" s="30">
        <f t="shared" si="48"/>
        <v>-1.6821046919017791E-10</v>
      </c>
      <c r="AH50" s="30">
        <f t="shared" si="49"/>
        <v>-1.6800699953663071E-10</v>
      </c>
      <c r="AI50" s="30">
        <f t="shared" si="50"/>
        <v>-1.6800697965258537E-10</v>
      </c>
      <c r="AJ50" s="30">
        <f t="shared" si="51"/>
        <v>-1.6800697965064881E-10</v>
      </c>
      <c r="AL50" s="36"/>
      <c r="AM50" s="36"/>
      <c r="AN50" s="36"/>
      <c r="AT50" s="36"/>
      <c r="AU50" s="36"/>
      <c r="AV50" s="36"/>
      <c r="BB50" s="36"/>
      <c r="BC50" s="36"/>
      <c r="BD50" s="36"/>
      <c r="BJ50" s="36">
        <v>3.798E-8</v>
      </c>
      <c r="BK50" s="36">
        <v>6.0641099591599996</v>
      </c>
      <c r="BL50" s="36">
        <v>10234.060941703399</v>
      </c>
      <c r="BM50" s="30">
        <f t="shared" si="16"/>
        <v>3.4772857600912424E-8</v>
      </c>
      <c r="BN50" s="30">
        <f t="shared" si="17"/>
        <v>3.4769854739312716E-8</v>
      </c>
      <c r="BO50" s="30">
        <f t="shared" si="18"/>
        <v>3.4769854445814576E-8</v>
      </c>
      <c r="BP50" s="30">
        <f t="shared" si="19"/>
        <v>3.4769854445785909E-8</v>
      </c>
      <c r="BR50" s="36">
        <v>3.0800000000000001E-9</v>
      </c>
      <c r="BS50" s="36">
        <v>4.9014589914200002</v>
      </c>
      <c r="BT50" s="36">
        <v>3930.2096962196001</v>
      </c>
      <c r="BU50" s="30">
        <f t="shared" si="52"/>
        <v>-1.167800566146097E-9</v>
      </c>
      <c r="BV50" s="30">
        <f t="shared" si="53"/>
        <v>-1.1675854479653409E-9</v>
      </c>
      <c r="BW50" s="30">
        <f t="shared" si="54"/>
        <v>-1.1675854269441773E-9</v>
      </c>
      <c r="BX50" s="30">
        <f t="shared" si="55"/>
        <v>-1.1675854269421217E-9</v>
      </c>
      <c r="BZ50" s="36">
        <v>1.4000000000000001E-10</v>
      </c>
      <c r="CA50" s="36">
        <v>5.074160195E-2</v>
      </c>
      <c r="CB50" s="36">
        <v>7860.4193924392002</v>
      </c>
      <c r="CC50" s="30">
        <f t="shared" si="56"/>
        <v>1.2604007378023441E-10</v>
      </c>
      <c r="CD50" s="30">
        <f t="shared" si="57"/>
        <v>1.2604927189944677E-10</v>
      </c>
      <c r="CE50" s="30">
        <f t="shared" si="58"/>
        <v>1.2604927279812482E-10</v>
      </c>
      <c r="CF50" s="30">
        <f t="shared" si="59"/>
        <v>1.2604927279821271E-10</v>
      </c>
      <c r="CH50" s="36"/>
      <c r="CI50" s="36"/>
      <c r="CJ50" s="36"/>
      <c r="CP50" s="36"/>
      <c r="CQ50" s="36"/>
      <c r="CR50" s="36"/>
      <c r="CX50" s="36"/>
      <c r="CY50" s="36"/>
      <c r="CZ50" s="36"/>
      <c r="DF50" s="36">
        <v>6.0699999999999994E-8</v>
      </c>
      <c r="DG50" s="36">
        <v>0.35337419941999998</v>
      </c>
      <c r="DH50" s="36">
        <v>21228.392023545799</v>
      </c>
      <c r="DI50" s="30">
        <f t="shared" si="32"/>
        <v>-2.6987327911510995E-8</v>
      </c>
      <c r="DJ50" s="30">
        <f t="shared" si="33"/>
        <v>-2.6965159628420319E-8</v>
      </c>
      <c r="DK50" s="30">
        <f t="shared" si="34"/>
        <v>-2.6965157461968796E-8</v>
      </c>
      <c r="DL50" s="30">
        <f t="shared" si="35"/>
        <v>-2.6965157461757047E-8</v>
      </c>
      <c r="DN50" s="36">
        <v>2.7400000000000001E-9</v>
      </c>
      <c r="DO50" s="36">
        <v>5.7334668724800002</v>
      </c>
      <c r="DP50" s="36">
        <v>11790.629088658799</v>
      </c>
      <c r="DQ50" s="30">
        <f t="shared" si="60"/>
        <v>-2.7366134480592618E-9</v>
      </c>
      <c r="DR50" s="30">
        <f t="shared" si="61"/>
        <v>-2.7366442153139287E-9</v>
      </c>
      <c r="DS50" s="30">
        <f t="shared" si="62"/>
        <v>-2.7366442183135768E-9</v>
      </c>
      <c r="DT50" s="30">
        <f t="shared" si="63"/>
        <v>-2.7366442183138696E-9</v>
      </c>
      <c r="DV50" s="36">
        <v>1.4000000000000001E-10</v>
      </c>
      <c r="DW50" s="36">
        <v>1.7992271855299999</v>
      </c>
      <c r="DX50" s="36">
        <v>9830.3890139878004</v>
      </c>
      <c r="DY50" s="30">
        <f t="shared" si="64"/>
        <v>-1.0698830611673926E-10</v>
      </c>
      <c r="DZ50" s="30">
        <f t="shared" si="65"/>
        <v>-1.0700535124419121E-10</v>
      </c>
      <c r="EA50" s="30">
        <f t="shared" si="66"/>
        <v>-1.0700535290961471E-10</v>
      </c>
      <c r="EB50" s="30">
        <f t="shared" si="67"/>
        <v>-1.0700535290977699E-10</v>
      </c>
      <c r="ED50" s="36"/>
      <c r="EE50" s="36"/>
      <c r="EF50" s="36"/>
      <c r="EL50" s="36"/>
      <c r="EM50" s="36"/>
      <c r="EN50" s="36"/>
      <c r="ET50" s="36"/>
      <c r="EU50" s="36"/>
      <c r="EV50" s="36"/>
    </row>
    <row r="51" spans="1:152" s="30" customFormat="1" ht="12.75">
      <c r="N51" s="36">
        <v>2.0492000000000001E-7</v>
      </c>
      <c r="O51" s="36">
        <v>0.58547075035999996</v>
      </c>
      <c r="P51" s="36">
        <v>38.027672635800002</v>
      </c>
      <c r="Q51" s="30">
        <f t="shared" si="0"/>
        <v>1.9070786388625359E-7</v>
      </c>
      <c r="R51" s="30">
        <f t="shared" si="1"/>
        <v>1.9070791864815063E-7</v>
      </c>
      <c r="S51" s="30">
        <f t="shared" si="2"/>
        <v>1.9070791865350184E-7</v>
      </c>
      <c r="T51" s="30">
        <f t="shared" si="3"/>
        <v>1.9070791865350234E-7</v>
      </c>
      <c r="V51" s="36">
        <v>1.15E-8</v>
      </c>
      <c r="W51" s="36">
        <v>0.81088598777999998</v>
      </c>
      <c r="X51" s="36">
        <v>10742.9765113056</v>
      </c>
      <c r="Y51" s="30">
        <f t="shared" si="4"/>
        <v>-6.8203131333742137E-9</v>
      </c>
      <c r="Z51" s="30">
        <f t="shared" si="5"/>
        <v>-6.8222233054478312E-9</v>
      </c>
      <c r="AA51" s="30">
        <f t="shared" si="6"/>
        <v>-6.8222234920911946E-9</v>
      </c>
      <c r="AB51" s="30">
        <f t="shared" si="7"/>
        <v>-6.8222234921093503E-9</v>
      </c>
      <c r="AD51" s="36">
        <v>4.0999999999999998E-10</v>
      </c>
      <c r="AE51" s="36">
        <v>3.8382210791900002</v>
      </c>
      <c r="AF51" s="36">
        <v>16496.361396202399</v>
      </c>
      <c r="AG51" s="30">
        <f t="shared" si="48"/>
        <v>3.8686520678081519E-10</v>
      </c>
      <c r="AH51" s="30">
        <f t="shared" si="49"/>
        <v>3.8690820231694252E-10</v>
      </c>
      <c r="AI51" s="30">
        <f t="shared" si="50"/>
        <v>3.8690820651646782E-10</v>
      </c>
      <c r="AJ51" s="30">
        <f t="shared" si="51"/>
        <v>3.8690820651687649E-10</v>
      </c>
      <c r="AL51" s="36"/>
      <c r="AM51" s="36"/>
      <c r="AN51" s="36"/>
      <c r="AT51" s="36"/>
      <c r="AU51" s="36"/>
      <c r="AV51" s="36"/>
      <c r="BB51" s="36"/>
      <c r="BC51" s="36"/>
      <c r="BD51" s="36"/>
      <c r="BJ51" s="36">
        <v>3.5789999999999998E-8</v>
      </c>
      <c r="BK51" s="36">
        <v>0.73789669234999999</v>
      </c>
      <c r="BL51" s="36">
        <v>4551.9534970588002</v>
      </c>
      <c r="BM51" s="30">
        <f t="shared" si="16"/>
        <v>2.887708628889923E-8</v>
      </c>
      <c r="BN51" s="30">
        <f t="shared" si="17"/>
        <v>2.8878934493853999E-8</v>
      </c>
      <c r="BO51" s="30">
        <f t="shared" si="18"/>
        <v>2.887893467444546E-8</v>
      </c>
      <c r="BP51" s="30">
        <f t="shared" si="19"/>
        <v>2.8878934674463112E-8</v>
      </c>
      <c r="BR51" s="36">
        <v>3.3099999999999999E-9</v>
      </c>
      <c r="BS51" s="36">
        <v>4.8949898667399996</v>
      </c>
      <c r="BT51" s="36">
        <v>10206.171999210201</v>
      </c>
      <c r="BU51" s="30">
        <f t="shared" si="52"/>
        <v>4.6976258465730277E-10</v>
      </c>
      <c r="BV51" s="30">
        <f t="shared" si="53"/>
        <v>4.6912036352511391E-10</v>
      </c>
      <c r="BW51" s="30">
        <f t="shared" si="54"/>
        <v>4.6912030076788978E-10</v>
      </c>
      <c r="BX51" s="30">
        <f t="shared" si="55"/>
        <v>4.6912030076176678E-10</v>
      </c>
      <c r="BZ51" s="36">
        <v>1.4000000000000001E-10</v>
      </c>
      <c r="CA51" s="36">
        <v>5.43035907265</v>
      </c>
      <c r="CB51" s="36">
        <v>26.298319799800002</v>
      </c>
      <c r="CC51" s="30">
        <f t="shared" si="56"/>
        <v>7.5802564441880083E-11</v>
      </c>
      <c r="CD51" s="30">
        <f t="shared" si="57"/>
        <v>7.5802504996071323E-11</v>
      </c>
      <c r="CE51" s="30">
        <f t="shared" si="58"/>
        <v>7.5802504990262486E-11</v>
      </c>
      <c r="CF51" s="30">
        <f t="shared" si="59"/>
        <v>7.5802504990261865E-11</v>
      </c>
      <c r="CH51" s="36"/>
      <c r="CI51" s="36"/>
      <c r="CJ51" s="36"/>
      <c r="CP51" s="36"/>
      <c r="CQ51" s="36"/>
      <c r="CR51" s="36"/>
      <c r="CX51" s="36"/>
      <c r="CY51" s="36"/>
      <c r="CZ51" s="36"/>
      <c r="DF51" s="36">
        <v>4.3149999999999999E-8</v>
      </c>
      <c r="DG51" s="36">
        <v>2.5973709951899999</v>
      </c>
      <c r="DH51" s="36">
        <v>4551.9534970588002</v>
      </c>
      <c r="DI51" s="30">
        <f t="shared" si="32"/>
        <v>-3.4347912036898227E-8</v>
      </c>
      <c r="DJ51" s="30">
        <f t="shared" si="33"/>
        <v>-3.4345628717536746E-8</v>
      </c>
      <c r="DK51" s="30">
        <f t="shared" si="34"/>
        <v>-3.4345628494403314E-8</v>
      </c>
      <c r="DL51" s="30">
        <f t="shared" si="35"/>
        <v>-3.4345628494381509E-8</v>
      </c>
      <c r="DN51" s="36">
        <v>2.7499999999999998E-9</v>
      </c>
      <c r="DO51" s="36">
        <v>5.6581431708499998</v>
      </c>
      <c r="DP51" s="36">
        <v>19896.8801273274</v>
      </c>
      <c r="DQ51" s="30">
        <f t="shared" si="60"/>
        <v>-1.5111875320005781E-9</v>
      </c>
      <c r="DR51" s="30">
        <f t="shared" si="61"/>
        <v>-1.5103094932586709E-9</v>
      </c>
      <c r="DS51" s="30">
        <f t="shared" si="62"/>
        <v>-1.5103094074480326E-9</v>
      </c>
      <c r="DT51" s="30">
        <f t="shared" si="63"/>
        <v>-1.5103094074396392E-9</v>
      </c>
      <c r="DV51" s="36">
        <v>1.4000000000000001E-10</v>
      </c>
      <c r="DW51" s="36">
        <v>3.1480126313799999</v>
      </c>
      <c r="DX51" s="36">
        <v>19367.1891622328</v>
      </c>
      <c r="DY51" s="30">
        <f t="shared" si="64"/>
        <v>-1.1845005016217879E-10</v>
      </c>
      <c r="DZ51" s="30">
        <f t="shared" si="65"/>
        <v>-1.1842228423226235E-10</v>
      </c>
      <c r="EA51" s="30">
        <f t="shared" si="66"/>
        <v>-1.1842228151824001E-10</v>
      </c>
      <c r="EB51" s="30">
        <f t="shared" si="67"/>
        <v>-1.1842228151797578E-10</v>
      </c>
      <c r="ED51" s="36"/>
      <c r="EE51" s="36"/>
      <c r="EF51" s="36"/>
      <c r="EL51" s="36"/>
      <c r="EM51" s="36"/>
      <c r="EN51" s="36"/>
      <c r="ET51" s="36"/>
      <c r="EU51" s="36"/>
      <c r="EV51" s="36"/>
    </row>
    <row r="52" spans="1:152" s="16" customFormat="1" ht="12.75">
      <c r="A52" s="30" t="s">
        <v>202</v>
      </c>
      <c r="B52" s="30" t="s">
        <v>203</v>
      </c>
      <c r="C52" s="30" t="s">
        <v>204</v>
      </c>
      <c r="D52" s="30"/>
      <c r="E52" s="30"/>
      <c r="F52" s="30"/>
      <c r="G52" s="30"/>
      <c r="N52" s="41">
        <v>1.8988E-7</v>
      </c>
      <c r="O52" s="41">
        <v>4.1381150064199996</v>
      </c>
      <c r="P52" s="41">
        <v>4551.9534970588002</v>
      </c>
      <c r="Q52" s="30">
        <f t="shared" si="0"/>
        <v>-1.1942048949829341E-7</v>
      </c>
      <c r="R52" s="30">
        <f t="shared" si="1"/>
        <v>-1.1943339421873735E-7</v>
      </c>
      <c r="S52" s="30">
        <f t="shared" si="2"/>
        <v>-1.1943339547971222E-7</v>
      </c>
      <c r="T52" s="30">
        <f t="shared" si="3"/>
        <v>-1.1943339547983496E-7</v>
      </c>
      <c r="V52" s="41">
        <v>1.1010000000000001E-8</v>
      </c>
      <c r="W52" s="41">
        <v>3.74248783564</v>
      </c>
      <c r="X52" s="41">
        <v>18307.8072320436</v>
      </c>
      <c r="Y52" s="30">
        <f t="shared" si="4"/>
        <v>-1.02363433227542E-8</v>
      </c>
      <c r="Z52" s="30">
        <f t="shared" si="5"/>
        <v>-1.0234917218399439E-8</v>
      </c>
      <c r="AA52" s="30">
        <f t="shared" si="6"/>
        <v>-1.0234917078982028E-8</v>
      </c>
      <c r="AB52" s="30">
        <f t="shared" si="7"/>
        <v>-1.0234917078968419E-8</v>
      </c>
      <c r="AD52" s="41">
        <v>4.0999999999999998E-10</v>
      </c>
      <c r="AE52" s="41">
        <v>3.36020411807</v>
      </c>
      <c r="AF52" s="41">
        <v>4705.7323075435997</v>
      </c>
      <c r="AG52" s="30">
        <f t="shared" si="48"/>
        <v>-3.027932388213929E-10</v>
      </c>
      <c r="AH52" s="30">
        <f t="shared" si="49"/>
        <v>-3.0276825564741944E-10</v>
      </c>
      <c r="AI52" s="30">
        <f t="shared" si="50"/>
        <v>-3.0276825320600232E-10</v>
      </c>
      <c r="AJ52" s="30">
        <f t="shared" si="51"/>
        <v>-3.0276825320576368E-10</v>
      </c>
      <c r="AL52" s="41"/>
      <c r="AM52" s="41"/>
      <c r="AN52" s="41"/>
      <c r="AT52" s="41"/>
      <c r="AU52" s="41"/>
      <c r="AV52" s="41"/>
      <c r="BB52" s="41"/>
      <c r="BC52" s="41"/>
      <c r="BD52" s="41"/>
      <c r="BJ52" s="41">
        <v>3.641E-8</v>
      </c>
      <c r="BK52" s="41">
        <v>2.6150125720499999</v>
      </c>
      <c r="BL52" s="41">
        <v>15874.617595363199</v>
      </c>
      <c r="BM52" s="30">
        <f t="shared" si="16"/>
        <v>-3.045636812518013E-8</v>
      </c>
      <c r="BN52" s="30">
        <f t="shared" si="17"/>
        <v>-3.0450283901260168E-8</v>
      </c>
      <c r="BO52" s="30">
        <f t="shared" si="18"/>
        <v>-3.0450283306585771E-8</v>
      </c>
      <c r="BP52" s="30">
        <f t="shared" si="19"/>
        <v>-3.0450283306527908E-8</v>
      </c>
      <c r="BR52" s="41">
        <v>2.69E-9</v>
      </c>
      <c r="BS52" s="41">
        <v>2.3965026620400001</v>
      </c>
      <c r="BT52" s="41">
        <v>801.82093112380005</v>
      </c>
      <c r="BU52" s="30">
        <f t="shared" si="52"/>
        <v>-1.2384997541616221E-9</v>
      </c>
      <c r="BV52" s="30">
        <f t="shared" si="53"/>
        <v>-1.2385365250060449E-9</v>
      </c>
      <c r="BW52" s="30">
        <f t="shared" si="54"/>
        <v>-1.2385365285991911E-9</v>
      </c>
      <c r="BX52" s="30">
        <f t="shared" si="55"/>
        <v>-1.238536528599541E-9</v>
      </c>
      <c r="BZ52" s="41">
        <v>1.2E-10</v>
      </c>
      <c r="CA52" s="41">
        <v>3.2483434735499999</v>
      </c>
      <c r="CB52" s="41">
        <v>9103.9069941176003</v>
      </c>
      <c r="CC52" s="30">
        <f t="shared" si="56"/>
        <v>-1.1933855952438174E-10</v>
      </c>
      <c r="CD52" s="30">
        <f t="shared" si="57"/>
        <v>-1.1933635788846007E-10</v>
      </c>
      <c r="CE52" s="30">
        <f t="shared" si="58"/>
        <v>-1.1933635767314313E-10</v>
      </c>
      <c r="CF52" s="30">
        <f t="shared" si="59"/>
        <v>-1.1933635767312211E-10</v>
      </c>
      <c r="CH52" s="41"/>
      <c r="CI52" s="41"/>
      <c r="CJ52" s="41"/>
      <c r="CP52" s="41"/>
      <c r="CQ52" s="41"/>
      <c r="CR52" s="41"/>
      <c r="CX52" s="41"/>
      <c r="CY52" s="41"/>
      <c r="CZ52" s="41"/>
      <c r="DF52" s="41">
        <v>6.0049999999999998E-8</v>
      </c>
      <c r="DG52" s="41">
        <v>3.3787472347500001</v>
      </c>
      <c r="DH52" s="41">
        <v>35371.887265976402</v>
      </c>
      <c r="DI52" s="30">
        <f t="shared" si="32"/>
        <v>-2.6910860235003369E-8</v>
      </c>
      <c r="DJ52" s="30">
        <f t="shared" si="33"/>
        <v>-2.6874387301590532E-8</v>
      </c>
      <c r="DK52" s="30">
        <f t="shared" si="34"/>
        <v>-2.687438373693609E-8</v>
      </c>
      <c r="DL52" s="30">
        <f t="shared" si="35"/>
        <v>-2.6874383736588102E-8</v>
      </c>
      <c r="DN52" s="41">
        <v>2.1200000000000001E-9</v>
      </c>
      <c r="DO52" s="41">
        <v>4.2703848987799997</v>
      </c>
      <c r="DP52" s="41">
        <v>4705.7323075435997</v>
      </c>
      <c r="DQ52" s="30">
        <f t="shared" si="60"/>
        <v>-2.0893473826284151E-9</v>
      </c>
      <c r="DR52" s="30">
        <f t="shared" si="61"/>
        <v>-2.0893798360319499E-9</v>
      </c>
      <c r="DS52" s="30">
        <f t="shared" si="62"/>
        <v>-2.0893798392023855E-9</v>
      </c>
      <c r="DT52" s="30">
        <f t="shared" si="63"/>
        <v>-2.089379839202694E-9</v>
      </c>
      <c r="DV52" s="41">
        <v>1.4000000000000001E-10</v>
      </c>
      <c r="DW52" s="41">
        <v>3.5789619519100002</v>
      </c>
      <c r="DX52" s="41">
        <v>10988.808157535001</v>
      </c>
      <c r="DY52" s="30">
        <f t="shared" si="64"/>
        <v>9.7476733687206677E-11</v>
      </c>
      <c r="DZ52" s="30">
        <f t="shared" si="65"/>
        <v>9.7455524457009436E-11</v>
      </c>
      <c r="EA52" s="30">
        <f t="shared" si="66"/>
        <v>9.7455522384281777E-11</v>
      </c>
      <c r="EB52" s="30">
        <f t="shared" si="67"/>
        <v>9.7455522384079661E-11</v>
      </c>
      <c r="ED52" s="41"/>
      <c r="EE52" s="41"/>
      <c r="EF52" s="41"/>
      <c r="EL52" s="41"/>
      <c r="EM52" s="41"/>
      <c r="EN52" s="41"/>
      <c r="ET52" s="41"/>
      <c r="EU52" s="41"/>
      <c r="EV52" s="41"/>
    </row>
    <row r="53" spans="1:152" s="30" customFormat="1" ht="12.75">
      <c r="A53" s="30">
        <f>F44</f>
        <v>1.2145217223978726</v>
      </c>
      <c r="B53" s="30">
        <f xml:space="preserve"> 0.0057755183 * A53</f>
        <v>7.0144924334564328E-3</v>
      </c>
      <c r="C53" s="30">
        <f xml:space="preserve"> Tau - B53/DAYSinMILLENNIUM</f>
        <v>-5.544592196594548E-3</v>
      </c>
      <c r="N53" s="36">
        <v>2.3739000000000001E-7</v>
      </c>
      <c r="O53" s="36">
        <v>4.8287079755200004</v>
      </c>
      <c r="P53" s="36">
        <v>6872.6731195111997</v>
      </c>
      <c r="Q53" s="30">
        <f t="shared" si="0"/>
        <v>-6.8020247497355729E-8</v>
      </c>
      <c r="R53" s="30">
        <f t="shared" si="1"/>
        <v>-6.8050265574595281E-8</v>
      </c>
      <c r="S53" s="30">
        <f t="shared" si="2"/>
        <v>-6.8050268507832711E-8</v>
      </c>
      <c r="T53" s="30">
        <f t="shared" si="3"/>
        <v>-6.8050268508117115E-8</v>
      </c>
      <c r="V53" s="36">
        <v>1.0309999999999999E-8</v>
      </c>
      <c r="W53" s="36">
        <v>2.0388937417599999</v>
      </c>
      <c r="X53" s="36">
        <v>38.027672635800002</v>
      </c>
      <c r="Y53" s="30">
        <f t="shared" si="4"/>
        <v>-2.6230930076071769E-9</v>
      </c>
      <c r="Z53" s="30">
        <f t="shared" si="5"/>
        <v>-2.6230857259064069E-9</v>
      </c>
      <c r="AA53" s="30">
        <f t="shared" si="6"/>
        <v>-2.623085725194855E-9</v>
      </c>
      <c r="AB53" s="30">
        <f t="shared" si="7"/>
        <v>-2.6230857251947863E-9</v>
      </c>
      <c r="AD53" s="36">
        <v>4.3000000000000001E-10</v>
      </c>
      <c r="AE53" s="36">
        <v>5.9837182058799998</v>
      </c>
      <c r="AF53" s="36">
        <v>15720.8387848784</v>
      </c>
      <c r="AG53" s="30">
        <f t="shared" si="48"/>
        <v>3.7740397879603558E-10</v>
      </c>
      <c r="AH53" s="30">
        <f t="shared" si="49"/>
        <v>3.7746617781570069E-10</v>
      </c>
      <c r="AI53" s="30">
        <f t="shared" si="50"/>
        <v>3.774661838919603E-10</v>
      </c>
      <c r="AJ53" s="30">
        <f t="shared" si="51"/>
        <v>3.7746618389255442E-10</v>
      </c>
      <c r="AL53" s="36"/>
      <c r="AM53" s="36"/>
      <c r="AN53" s="36"/>
      <c r="AT53" s="36"/>
      <c r="AU53" s="36"/>
      <c r="AV53" s="36"/>
      <c r="BB53" s="36"/>
      <c r="BC53" s="36"/>
      <c r="BD53" s="36"/>
      <c r="BJ53" s="36">
        <v>3.2660000000000003E-8</v>
      </c>
      <c r="BK53" s="36">
        <v>0.97517223854000001</v>
      </c>
      <c r="BL53" s="36">
        <v>23581.258177317599</v>
      </c>
      <c r="BM53" s="30">
        <f t="shared" si="16"/>
        <v>-1.8529004034444629E-8</v>
      </c>
      <c r="BN53" s="30">
        <f t="shared" si="17"/>
        <v>-1.8516822122530753E-8</v>
      </c>
      <c r="BO53" s="30">
        <f t="shared" si="18"/>
        <v>-1.8516820931957214E-8</v>
      </c>
      <c r="BP53" s="30">
        <f t="shared" si="19"/>
        <v>-1.8516820931840991E-8</v>
      </c>
      <c r="BR53" s="36">
        <v>2.69E-9</v>
      </c>
      <c r="BS53" s="36">
        <v>5.8987349899999996E-3</v>
      </c>
      <c r="BT53" s="36">
        <v>9830.3890139878004</v>
      </c>
      <c r="BU53" s="30">
        <f t="shared" si="52"/>
        <v>-1.2385118254329867E-9</v>
      </c>
      <c r="BV53" s="30">
        <f t="shared" si="53"/>
        <v>-1.2380609892404447E-9</v>
      </c>
      <c r="BW53" s="30">
        <f t="shared" si="54"/>
        <v>-1.2380609451836336E-9</v>
      </c>
      <c r="BX53" s="30">
        <f t="shared" si="55"/>
        <v>-1.2380609451793403E-9</v>
      </c>
      <c r="BZ53" s="36">
        <v>1.2999999999999999E-10</v>
      </c>
      <c r="CA53" s="36">
        <v>5.0482672588700002</v>
      </c>
      <c r="CB53" s="36">
        <v>7.1135470007999997</v>
      </c>
      <c r="CC53" s="30">
        <f t="shared" si="56"/>
        <v>3.7974844079704387E-11</v>
      </c>
      <c r="CD53" s="30">
        <f t="shared" si="57"/>
        <v>3.797482709462249E-11</v>
      </c>
      <c r="CE53" s="30">
        <f t="shared" si="58"/>
        <v>3.7974827092962771E-11</v>
      </c>
      <c r="CF53" s="30">
        <f t="shared" si="59"/>
        <v>3.7974827092962558E-11</v>
      </c>
      <c r="CH53" s="36"/>
      <c r="CI53" s="36"/>
      <c r="CJ53" s="36"/>
      <c r="CP53" s="36"/>
      <c r="CQ53" s="36"/>
      <c r="CR53" s="36"/>
      <c r="CX53" s="36"/>
      <c r="CY53" s="36"/>
      <c r="CZ53" s="36"/>
      <c r="DF53" s="36">
        <v>3.8519999999999997E-8</v>
      </c>
      <c r="DG53" s="36">
        <v>1.0116285035699999</v>
      </c>
      <c r="DH53" s="36">
        <v>9786.6873553349997</v>
      </c>
      <c r="DI53" s="30">
        <f t="shared" si="32"/>
        <v>-3.8054024828426127E-8</v>
      </c>
      <c r="DJ53" s="30">
        <f t="shared" si="33"/>
        <v>-3.8055146856661243E-8</v>
      </c>
      <c r="DK53" s="30">
        <f t="shared" si="34"/>
        <v>-3.8055146966237488E-8</v>
      </c>
      <c r="DL53" s="30">
        <f t="shared" si="35"/>
        <v>-3.8055146966248168E-8</v>
      </c>
      <c r="DN53" s="36">
        <v>2.2999999999999999E-9</v>
      </c>
      <c r="DO53" s="36">
        <v>6.1340634558999998</v>
      </c>
      <c r="DP53" s="36">
        <v>1059.3819301891999</v>
      </c>
      <c r="DQ53" s="30">
        <f t="shared" si="60"/>
        <v>2.2225531913492907E-9</v>
      </c>
      <c r="DR53" s="30">
        <f t="shared" si="61"/>
        <v>2.2225652316019657E-9</v>
      </c>
      <c r="DS53" s="30">
        <f t="shared" si="62"/>
        <v>2.2225652327784663E-9</v>
      </c>
      <c r="DT53" s="30">
        <f t="shared" si="63"/>
        <v>2.2225652327785809E-9</v>
      </c>
      <c r="DV53" s="36">
        <v>1.2999999999999999E-10</v>
      </c>
      <c r="DW53" s="36">
        <v>3.06303088617</v>
      </c>
      <c r="DX53" s="36">
        <v>10742.9765113056</v>
      </c>
      <c r="DY53" s="30">
        <f t="shared" si="64"/>
        <v>1.2985959245603855E-10</v>
      </c>
      <c r="DZ53" s="30">
        <f t="shared" si="65"/>
        <v>1.2986083591376926E-10</v>
      </c>
      <c r="EA53" s="30">
        <f t="shared" si="66"/>
        <v>1.2986083603500695E-10</v>
      </c>
      <c r="EB53" s="30">
        <f t="shared" si="67"/>
        <v>1.2986083603501874E-10</v>
      </c>
      <c r="ED53" s="36"/>
      <c r="EE53" s="36"/>
      <c r="EF53" s="36"/>
      <c r="EL53" s="36"/>
      <c r="EM53" s="36"/>
      <c r="EN53" s="36"/>
      <c r="ET53" s="36"/>
      <c r="EU53" s="36"/>
      <c r="EV53" s="36"/>
    </row>
    <row r="54" spans="1:152" s="30" customFormat="1" ht="12.75">
      <c r="N54" s="36">
        <v>1.5885E-7</v>
      </c>
      <c r="O54" s="36">
        <v>1.50067222283</v>
      </c>
      <c r="P54" s="36">
        <v>8635.9420037632008</v>
      </c>
      <c r="Q54" s="30">
        <f t="shared" si="0"/>
        <v>-1.1709650962885866E-7</v>
      </c>
      <c r="R54" s="30">
        <f t="shared" si="1"/>
        <v>-1.1711431025577265E-7</v>
      </c>
      <c r="S54" s="30">
        <f t="shared" si="2"/>
        <v>-1.1711431199505096E-7</v>
      </c>
      <c r="T54" s="30">
        <f t="shared" si="3"/>
        <v>-1.1711431199522025E-7</v>
      </c>
      <c r="V54" s="36">
        <v>9.7100000000000006E-9</v>
      </c>
      <c r="W54" s="36">
        <v>6.1059004541400004</v>
      </c>
      <c r="X54" s="36">
        <v>3532.0606928113998</v>
      </c>
      <c r="Y54" s="30">
        <f t="shared" si="4"/>
        <v>5.9479864746684751E-9</v>
      </c>
      <c r="Z54" s="30">
        <f t="shared" si="5"/>
        <v>5.9474658512112239E-9</v>
      </c>
      <c r="AA54" s="30">
        <f t="shared" si="6"/>
        <v>5.9474658003357922E-9</v>
      </c>
      <c r="AB54" s="30">
        <f t="shared" si="7"/>
        <v>5.9474658003308291E-9</v>
      </c>
      <c r="AD54" s="36">
        <v>4.7000000000000003E-10</v>
      </c>
      <c r="AE54" s="36">
        <v>0.18498155366999999</v>
      </c>
      <c r="AF54" s="36">
        <v>18875.525869773999</v>
      </c>
      <c r="AG54" s="30">
        <f t="shared" si="48"/>
        <v>-3.2772452875471045E-10</v>
      </c>
      <c r="AH54" s="30">
        <f t="shared" si="49"/>
        <v>-3.2760238447502642E-10</v>
      </c>
      <c r="AI54" s="30">
        <f t="shared" si="50"/>
        <v>-3.2760237253726816E-10</v>
      </c>
      <c r="AJ54" s="30">
        <f t="shared" si="51"/>
        <v>-3.2760237253610437E-10</v>
      </c>
      <c r="AL54" s="36"/>
      <c r="AM54" s="36"/>
      <c r="AN54" s="36"/>
      <c r="AT54" s="36"/>
      <c r="AU54" s="36"/>
      <c r="AV54" s="36"/>
      <c r="BB54" s="36"/>
      <c r="BC54" s="36"/>
      <c r="BD54" s="36"/>
      <c r="BJ54" s="36">
        <v>2.8130000000000001E-8</v>
      </c>
      <c r="BK54" s="36">
        <v>0.29951755545999997</v>
      </c>
      <c r="BL54" s="36">
        <v>9411.4646150871995</v>
      </c>
      <c r="BM54" s="30">
        <f t="shared" si="16"/>
        <v>-1.3147721727643207E-9</v>
      </c>
      <c r="BN54" s="30">
        <f t="shared" si="17"/>
        <v>-1.3198509158744352E-9</v>
      </c>
      <c r="BO54" s="30">
        <f t="shared" si="18"/>
        <v>-1.31985141215502E-9</v>
      </c>
      <c r="BP54" s="30">
        <f t="shared" si="19"/>
        <v>-1.3198514122035362E-9</v>
      </c>
      <c r="BR54" s="36">
        <v>2.6099999999999999E-9</v>
      </c>
      <c r="BS54" s="36">
        <v>3.4819614727900001</v>
      </c>
      <c r="BT54" s="36">
        <v>7058.5984613153996</v>
      </c>
      <c r="BU54" s="30">
        <f t="shared" si="52"/>
        <v>-1.1898512533991837E-9</v>
      </c>
      <c r="BV54" s="30">
        <f t="shared" si="53"/>
        <v>-1.189536340975222E-9</v>
      </c>
      <c r="BW54" s="30">
        <f t="shared" si="54"/>
        <v>-1.1895363102016446E-9</v>
      </c>
      <c r="BX54" s="30">
        <f t="shared" si="55"/>
        <v>-1.1895363101986568E-9</v>
      </c>
      <c r="BZ54" s="36">
        <v>1.5E-10</v>
      </c>
      <c r="CA54" s="36">
        <v>1.4202740252199999</v>
      </c>
      <c r="CB54" s="36">
        <v>29050.783743349199</v>
      </c>
      <c r="CC54" s="30">
        <f t="shared" si="56"/>
        <v>-1.2650255802311504E-10</v>
      </c>
      <c r="CD54" s="30">
        <f t="shared" si="57"/>
        <v>-1.2654750842224742E-10</v>
      </c>
      <c r="CE54" s="30">
        <f t="shared" si="58"/>
        <v>-1.2654751281276973E-10</v>
      </c>
      <c r="CF54" s="30">
        <f t="shared" si="59"/>
        <v>-1.2654751281319775E-10</v>
      </c>
      <c r="CH54" s="36"/>
      <c r="CI54" s="36"/>
      <c r="CJ54" s="36"/>
      <c r="CP54" s="36"/>
      <c r="CQ54" s="36"/>
      <c r="CR54" s="36"/>
      <c r="CX54" s="36"/>
      <c r="CY54" s="36"/>
      <c r="CZ54" s="36"/>
      <c r="DF54" s="36">
        <v>4.0329999999999998E-8</v>
      </c>
      <c r="DG54" s="36">
        <v>5.085558E-4</v>
      </c>
      <c r="DH54" s="36">
        <v>801.82093112380005</v>
      </c>
      <c r="DI54" s="30">
        <f t="shared" si="32"/>
        <v>-1.0646181139766924E-8</v>
      </c>
      <c r="DJ54" s="30">
        <f t="shared" si="33"/>
        <v>-1.0645582138327876E-8</v>
      </c>
      <c r="DK54" s="30">
        <f t="shared" si="34"/>
        <v>-1.0645582079794738E-8</v>
      </c>
      <c r="DL54" s="30">
        <f t="shared" si="35"/>
        <v>-1.0645582079789035E-8</v>
      </c>
      <c r="DN54" s="36">
        <v>2.04E-9</v>
      </c>
      <c r="DO54" s="36">
        <v>4.8734839035100004</v>
      </c>
      <c r="DP54" s="36">
        <v>7860.4193924392002</v>
      </c>
      <c r="DQ54" s="30">
        <f t="shared" si="60"/>
        <v>1.0848692018476592E-9</v>
      </c>
      <c r="DR54" s="30">
        <f t="shared" si="61"/>
        <v>1.0846083945894901E-9</v>
      </c>
      <c r="DS54" s="30">
        <f t="shared" si="62"/>
        <v>1.0846083691028155E-9</v>
      </c>
      <c r="DT54" s="30">
        <f t="shared" si="63"/>
        <v>1.0846083691003234E-9</v>
      </c>
      <c r="DV54" s="36">
        <v>1.2999999999999999E-10</v>
      </c>
      <c r="DW54" s="36">
        <v>5.4398199853199998</v>
      </c>
      <c r="DX54" s="36">
        <v>25158.6017197654</v>
      </c>
      <c r="DY54" s="30">
        <f t="shared" si="64"/>
        <v>-6.6413025272933608E-11</v>
      </c>
      <c r="DZ54" s="30">
        <f t="shared" si="65"/>
        <v>-6.6467013539048498E-11</v>
      </c>
      <c r="EA54" s="30">
        <f t="shared" si="66"/>
        <v>-6.6467018813894336E-11</v>
      </c>
      <c r="EB54" s="30">
        <f t="shared" si="67"/>
        <v>-6.6467018814408739E-11</v>
      </c>
      <c r="ED54" s="36"/>
      <c r="EE54" s="36"/>
      <c r="EF54" s="36"/>
      <c r="EL54" s="36"/>
      <c r="EM54" s="36"/>
      <c r="EN54" s="36"/>
      <c r="ET54" s="36"/>
      <c r="EU54" s="36"/>
      <c r="EV54" s="36"/>
    </row>
    <row r="55" spans="1:152" s="30" customFormat="1" ht="12.75">
      <c r="A55" s="30" t="s">
        <v>205</v>
      </c>
      <c r="B55" s="30" t="s">
        <v>206</v>
      </c>
      <c r="C55" s="30" t="s">
        <v>207</v>
      </c>
      <c r="D55" s="30" t="s">
        <v>208</v>
      </c>
      <c r="E55" s="30" t="s">
        <v>209</v>
      </c>
      <c r="F55" s="30" t="s">
        <v>210</v>
      </c>
      <c r="N55" s="36">
        <v>1.9069E-7</v>
      </c>
      <c r="O55" s="36">
        <v>6.1202558031300001</v>
      </c>
      <c r="P55" s="36">
        <v>29050.783743349199</v>
      </c>
      <c r="Q55" s="30">
        <f t="shared" si="0"/>
        <v>-1.0046680793507953E-7</v>
      </c>
      <c r="R55" s="30">
        <f t="shared" si="1"/>
        <v>-1.0037636773468815E-7</v>
      </c>
      <c r="S55" s="30">
        <f t="shared" si="2"/>
        <v>-1.0037635889555835E-7</v>
      </c>
      <c r="T55" s="30">
        <f t="shared" si="3"/>
        <v>-1.0037635889469664E-7</v>
      </c>
      <c r="V55" s="36">
        <v>8.4399999999999998E-9</v>
      </c>
      <c r="W55" s="36">
        <v>4.75124127613</v>
      </c>
      <c r="X55" s="36">
        <v>10988.808157535001</v>
      </c>
      <c r="Y55" s="30">
        <f t="shared" si="4"/>
        <v>7.8637652231986456E-9</v>
      </c>
      <c r="Z55" s="30">
        <f t="shared" si="5"/>
        <v>7.8644118932041462E-9</v>
      </c>
      <c r="AA55" s="30">
        <f t="shared" si="6"/>
        <v>7.8644119563780869E-9</v>
      </c>
      <c r="AB55" s="30">
        <f t="shared" si="7"/>
        <v>7.8644119563842477E-9</v>
      </c>
      <c r="AD55" s="36">
        <v>3.7999999999999998E-10</v>
      </c>
      <c r="AE55" s="36">
        <v>0.52232581277000001</v>
      </c>
      <c r="AF55" s="36">
        <v>1551.0452226479999</v>
      </c>
      <c r="AG55" s="30">
        <f t="shared" si="48"/>
        <v>-8.4252852747543927E-11</v>
      </c>
      <c r="AH55" s="30">
        <f t="shared" si="49"/>
        <v>-8.4263890142635223E-11</v>
      </c>
      <c r="AI55" s="30">
        <f t="shared" si="50"/>
        <v>-8.42638912211797E-11</v>
      </c>
      <c r="AJ55" s="30">
        <f t="shared" si="51"/>
        <v>-8.4263891221285011E-11</v>
      </c>
      <c r="AL55" s="36"/>
      <c r="AM55" s="36"/>
      <c r="AN55" s="36"/>
      <c r="AT55" s="36"/>
      <c r="AU55" s="36"/>
      <c r="AV55" s="36"/>
      <c r="BB55" s="36"/>
      <c r="BC55" s="36"/>
      <c r="BD55" s="36"/>
      <c r="BJ55" s="36">
        <v>3.0479999999999999E-8</v>
      </c>
      <c r="BK55" s="36">
        <v>2.5108514699</v>
      </c>
      <c r="BL55" s="36">
        <v>33794.543723528601</v>
      </c>
      <c r="BM55" s="30">
        <f t="shared" si="16"/>
        <v>-2.6914940406864395E-8</v>
      </c>
      <c r="BN55" s="30">
        <f t="shared" si="17"/>
        <v>-2.6924218474416801E-8</v>
      </c>
      <c r="BO55" s="30">
        <f t="shared" si="18"/>
        <v>-2.6924219380493768E-8</v>
      </c>
      <c r="BP55" s="30">
        <f t="shared" si="19"/>
        <v>-2.692421938058229E-8</v>
      </c>
      <c r="BR55" s="36">
        <v>2.8999999999999999E-9</v>
      </c>
      <c r="BS55" s="36">
        <v>0.10953964861</v>
      </c>
      <c r="BT55" s="36">
        <v>29050.783743349199</v>
      </c>
      <c r="BU55" s="30">
        <f t="shared" si="52"/>
        <v>-2.1348470295031537E-9</v>
      </c>
      <c r="BV55" s="30">
        <f t="shared" si="53"/>
        <v>-2.1337516543582224E-9</v>
      </c>
      <c r="BW55" s="30">
        <f t="shared" si="54"/>
        <v>-2.1337515472882932E-9</v>
      </c>
      <c r="BX55" s="30">
        <f t="shared" si="55"/>
        <v>-2.133751547277855E-9</v>
      </c>
      <c r="BZ55" s="36">
        <v>1E-10</v>
      </c>
      <c r="CA55" s="36">
        <v>4.9813806748999996</v>
      </c>
      <c r="CB55" s="36">
        <v>10426.584641649</v>
      </c>
      <c r="CC55" s="30">
        <f t="shared" si="56"/>
        <v>-8.378321779554899E-11</v>
      </c>
      <c r="CD55" s="30">
        <f t="shared" si="57"/>
        <v>-8.3794147706627322E-11</v>
      </c>
      <c r="CE55" s="30">
        <f t="shared" si="58"/>
        <v>-8.3794148774508536E-11</v>
      </c>
      <c r="CF55" s="30">
        <f t="shared" si="59"/>
        <v>-8.3794148774612851E-11</v>
      </c>
      <c r="CH55" s="36"/>
      <c r="CI55" s="36"/>
      <c r="CJ55" s="36"/>
      <c r="CP55" s="36"/>
      <c r="CQ55" s="36"/>
      <c r="CR55" s="36"/>
      <c r="CX55" s="36"/>
      <c r="CY55" s="36"/>
      <c r="CZ55" s="36"/>
      <c r="DF55" s="36">
        <v>3.92E-8</v>
      </c>
      <c r="DG55" s="36">
        <v>5.5654286940700004</v>
      </c>
      <c r="DH55" s="36">
        <v>10596.1820784342</v>
      </c>
      <c r="DI55" s="30">
        <f t="shared" si="32"/>
        <v>-3.8244896969640142E-8</v>
      </c>
      <c r="DJ55" s="30">
        <f t="shared" si="33"/>
        <v>-3.8246646334532008E-8</v>
      </c>
      <c r="DK55" s="30">
        <f t="shared" si="34"/>
        <v>-3.8246646505398419E-8</v>
      </c>
      <c r="DL55" s="30">
        <f t="shared" si="35"/>
        <v>-3.8246646505415088E-8</v>
      </c>
      <c r="DN55" s="36">
        <v>2.4100000000000002E-9</v>
      </c>
      <c r="DO55" s="36">
        <v>1.13551531894</v>
      </c>
      <c r="DP55" s="36">
        <v>26.298319799800002</v>
      </c>
      <c r="DQ55" s="30">
        <f t="shared" si="60"/>
        <v>1.322942186657243E-9</v>
      </c>
      <c r="DR55" s="30">
        <f t="shared" si="61"/>
        <v>1.3229432040436002E-9</v>
      </c>
      <c r="DS55" s="30">
        <f t="shared" si="62"/>
        <v>1.3229432041430168E-9</v>
      </c>
      <c r="DT55" s="30">
        <f t="shared" si="63"/>
        <v>1.3229432041430265E-9</v>
      </c>
      <c r="DV55" s="36">
        <v>1.5E-10</v>
      </c>
      <c r="DW55" s="36">
        <v>4.8316631288899998</v>
      </c>
      <c r="DX55" s="36">
        <v>18875.525869773999</v>
      </c>
      <c r="DY55" s="30">
        <f t="shared" si="64"/>
        <v>1.1415448441038075E-10</v>
      </c>
      <c r="DZ55" s="30">
        <f t="shared" si="65"/>
        <v>1.1418975064831309E-10</v>
      </c>
      <c r="EA55" s="30">
        <f t="shared" si="66"/>
        <v>1.1418975409371458E-10</v>
      </c>
      <c r="EB55" s="30">
        <f t="shared" si="67"/>
        <v>1.1418975409405046E-10</v>
      </c>
      <c r="ED55" s="36"/>
      <c r="EE55" s="36"/>
      <c r="EF55" s="36"/>
      <c r="EL55" s="36"/>
      <c r="EM55" s="36"/>
      <c r="EN55" s="36"/>
      <c r="ET55" s="36"/>
      <c r="EU55" s="36"/>
      <c r="EV55" s="36"/>
    </row>
    <row r="56" spans="1:152" s="30" customFormat="1" ht="12.75">
      <c r="A56" s="30">
        <f>SUM(R1:R367)</f>
        <v>3.1863216653468287</v>
      </c>
      <c r="B56" s="30">
        <f>SUM(Z1:Z215)</f>
        <v>10213.528868540119</v>
      </c>
      <c r="C56" s="30">
        <f>SUM(AH1:AH70)</f>
        <v>5.7490459182956376E-4</v>
      </c>
      <c r="D56" s="30">
        <f>SUM(AP1:AP9)</f>
        <v>-4.4783400941883994E-7</v>
      </c>
      <c r="E56" s="30">
        <f>SUM(AX1:AX5)</f>
        <v>-1.1420774762836877E-6</v>
      </c>
      <c r="F56" s="30">
        <f>SUM(BF1:BF5)</f>
        <v>-7.9410624758215999E-9</v>
      </c>
      <c r="N56" s="36">
        <v>1.8269E-7</v>
      </c>
      <c r="O56" s="36">
        <v>3.0474040847700001</v>
      </c>
      <c r="P56" s="36">
        <v>19999.972901545902</v>
      </c>
      <c r="Q56" s="30">
        <f t="shared" si="0"/>
        <v>9.4090579529770245E-8</v>
      </c>
      <c r="R56" s="30">
        <f t="shared" si="1"/>
        <v>9.4030424938379394E-8</v>
      </c>
      <c r="S56" s="30">
        <f t="shared" si="2"/>
        <v>9.4030419059535431E-8</v>
      </c>
      <c r="T56" s="30">
        <f t="shared" si="3"/>
        <v>9.403041905896338E-8</v>
      </c>
      <c r="V56" s="36">
        <v>9.0799999999999993E-9</v>
      </c>
      <c r="W56" s="36">
        <v>1.06613723738</v>
      </c>
      <c r="X56" s="36">
        <v>10021.8372800994</v>
      </c>
      <c r="Y56" s="30">
        <f t="shared" si="4"/>
        <v>-4.1703904689393505E-9</v>
      </c>
      <c r="Z56" s="30">
        <f t="shared" si="5"/>
        <v>-4.1688380361937092E-9</v>
      </c>
      <c r="AA56" s="30">
        <f t="shared" si="6"/>
        <v>-4.16883788448607E-9</v>
      </c>
      <c r="AB56" s="30">
        <f t="shared" si="7"/>
        <v>-4.1688378844712825E-9</v>
      </c>
      <c r="AD56" s="36">
        <v>3.9E-10</v>
      </c>
      <c r="AE56" s="36">
        <v>5.0539167587799998</v>
      </c>
      <c r="AF56" s="36">
        <v>10742.9765113056</v>
      </c>
      <c r="AG56" s="30">
        <f t="shared" si="48"/>
        <v>-1.7543223499586103E-10</v>
      </c>
      <c r="AH56" s="30">
        <f t="shared" si="49"/>
        <v>-1.7536036862174186E-10</v>
      </c>
      <c r="AI56" s="30">
        <f t="shared" si="50"/>
        <v>-1.753603615987629E-10</v>
      </c>
      <c r="AJ56" s="30">
        <f t="shared" si="51"/>
        <v>-1.7536036159807976E-10</v>
      </c>
      <c r="AL56" s="36"/>
      <c r="AM56" s="36"/>
      <c r="AN56" s="36"/>
      <c r="AT56" s="36"/>
      <c r="AU56" s="36"/>
      <c r="AV56" s="36"/>
      <c r="BB56" s="36"/>
      <c r="BC56" s="36"/>
      <c r="BD56" s="36"/>
      <c r="BJ56" s="36">
        <v>2.559E-8</v>
      </c>
      <c r="BK56" s="36">
        <v>4.5804383303199998</v>
      </c>
      <c r="BL56" s="36">
        <v>801.82093112380005</v>
      </c>
      <c r="BM56" s="30">
        <f t="shared" si="16"/>
        <v>2.5358253354401241E-8</v>
      </c>
      <c r="BN56" s="30">
        <f t="shared" si="17"/>
        <v>2.5358306263469856E-8</v>
      </c>
      <c r="BO56" s="30">
        <f t="shared" si="18"/>
        <v>2.5358306268639711E-8</v>
      </c>
      <c r="BP56" s="30">
        <f t="shared" si="19"/>
        <v>2.5358306268640214E-8</v>
      </c>
      <c r="BR56" s="36">
        <v>2.8299999999999999E-9</v>
      </c>
      <c r="BS56" s="36">
        <v>6.1213373678699998</v>
      </c>
      <c r="BT56" s="36">
        <v>20419.457545421101</v>
      </c>
      <c r="BU56" s="30">
        <f t="shared" si="52"/>
        <v>2.7184650357684668E-9</v>
      </c>
      <c r="BV56" s="30">
        <f t="shared" si="53"/>
        <v>2.718156335986486E-9</v>
      </c>
      <c r="BW56" s="30">
        <f t="shared" si="54"/>
        <v>2.7181563058006348E-9</v>
      </c>
      <c r="BX56" s="30">
        <f t="shared" si="55"/>
        <v>2.7181563057976904E-9</v>
      </c>
      <c r="BZ56" s="36">
        <v>1.0999999999999999E-10</v>
      </c>
      <c r="CA56" s="36">
        <v>0.85773045784000002</v>
      </c>
      <c r="CB56" s="36">
        <v>17298.182327326202</v>
      </c>
      <c r="CC56" s="30">
        <f t="shared" si="56"/>
        <v>7.6200638901593108E-11</v>
      </c>
      <c r="CD56" s="30">
        <f t="shared" si="57"/>
        <v>7.6174280406998694E-11</v>
      </c>
      <c r="CE56" s="30">
        <f t="shared" si="58"/>
        <v>7.6174277830898234E-11</v>
      </c>
      <c r="CF56" s="30">
        <f t="shared" si="59"/>
        <v>7.6174277830646759E-11</v>
      </c>
      <c r="CH56" s="36"/>
      <c r="CI56" s="36"/>
      <c r="CJ56" s="36"/>
      <c r="CP56" s="36"/>
      <c r="CQ56" s="36"/>
      <c r="CR56" s="36"/>
      <c r="CX56" s="36"/>
      <c r="CY56" s="36"/>
      <c r="CZ56" s="36"/>
      <c r="DF56" s="36">
        <v>2.709E-8</v>
      </c>
      <c r="DG56" s="36">
        <v>5.8019553011199996</v>
      </c>
      <c r="DH56" s="36">
        <v>7064.1213856227996</v>
      </c>
      <c r="DI56" s="30">
        <f t="shared" si="32"/>
        <v>-1.0019511229559037E-8</v>
      </c>
      <c r="DJ56" s="30">
        <f t="shared" si="33"/>
        <v>-1.0022925658242762E-8</v>
      </c>
      <c r="DK56" s="30">
        <f t="shared" si="34"/>
        <v>-1.0022925991883652E-8</v>
      </c>
      <c r="DL56" s="30">
        <f t="shared" si="35"/>
        <v>-1.0022925991916198E-8</v>
      </c>
      <c r="DN56" s="36">
        <v>2.0599999999999999E-9</v>
      </c>
      <c r="DO56" s="36">
        <v>0.31907973682000002</v>
      </c>
      <c r="DP56" s="36">
        <v>382.89653222319998</v>
      </c>
      <c r="DQ56" s="30">
        <f t="shared" si="60"/>
        <v>-4.75892773819278E-10</v>
      </c>
      <c r="DR56" s="30">
        <f t="shared" si="61"/>
        <v>-4.7590751203167722E-10</v>
      </c>
      <c r="DS56" s="30">
        <f t="shared" si="62"/>
        <v>-4.7590751347185967E-10</v>
      </c>
      <c r="DT56" s="30">
        <f t="shared" si="63"/>
        <v>-4.7590751347199946E-10</v>
      </c>
      <c r="DV56" s="36">
        <v>1.2E-10</v>
      </c>
      <c r="DW56" s="36">
        <v>2.5414108621399998</v>
      </c>
      <c r="DX56" s="36">
        <v>7064.1213856227996</v>
      </c>
      <c r="DY56" s="30">
        <f t="shared" si="64"/>
        <v>5.730032643881724E-11</v>
      </c>
      <c r="DZ56" s="30">
        <f t="shared" si="65"/>
        <v>5.7314629716685436E-11</v>
      </c>
      <c r="EA56" s="30">
        <f t="shared" si="66"/>
        <v>5.7314631114316417E-11</v>
      </c>
      <c r="EB56" s="30">
        <f t="shared" si="67"/>
        <v>5.7314631114452753E-11</v>
      </c>
      <c r="ED56" s="36"/>
      <c r="EE56" s="36"/>
      <c r="EF56" s="36"/>
      <c r="EL56" s="36"/>
      <c r="EM56" s="36"/>
      <c r="EN56" s="36"/>
      <c r="ET56" s="36"/>
      <c r="EU56" s="36"/>
      <c r="EV56" s="36"/>
    </row>
    <row r="57" spans="1:152" s="16" customFormat="1" ht="12.75">
      <c r="A57" s="30"/>
      <c r="B57" s="30"/>
      <c r="C57" s="30"/>
      <c r="D57" s="30"/>
      <c r="E57" s="30"/>
      <c r="F57" s="30"/>
      <c r="G57" s="30"/>
      <c r="N57" s="41">
        <v>1.3656E-7</v>
      </c>
      <c r="O57" s="41">
        <v>4.4133629233400002</v>
      </c>
      <c r="P57" s="41">
        <v>3532.0606928113998</v>
      </c>
      <c r="Q57" s="30">
        <f t="shared" si="0"/>
        <v>-1.1729981117277196E-7</v>
      </c>
      <c r="R57" s="30">
        <f t="shared" si="1"/>
        <v>-1.1730455399362315E-7</v>
      </c>
      <c r="S57" s="30">
        <f t="shared" si="2"/>
        <v>-1.1730455445705403E-7</v>
      </c>
      <c r="T57" s="30">
        <f t="shared" si="3"/>
        <v>-1.1730455445709924E-7</v>
      </c>
      <c r="V57" s="41">
        <v>8.2399999999999997E-9</v>
      </c>
      <c r="W57" s="41">
        <v>0.23090829723</v>
      </c>
      <c r="X57" s="41">
        <v>28286.990484861199</v>
      </c>
      <c r="Y57" s="30">
        <f t="shared" si="4"/>
        <v>7.3418241310129333E-9</v>
      </c>
      <c r="Z57" s="30">
        <f t="shared" si="5"/>
        <v>7.3438553232256149E-9</v>
      </c>
      <c r="AA57" s="30">
        <f t="shared" si="6"/>
        <v>7.3438555216030084E-9</v>
      </c>
      <c r="AB57" s="30">
        <f t="shared" si="7"/>
        <v>7.3438555216223388E-9</v>
      </c>
      <c r="AD57" s="41">
        <v>3.6E-10</v>
      </c>
      <c r="AE57" s="41">
        <v>3.1624247220299999</v>
      </c>
      <c r="AF57" s="41">
        <v>20452.8694122218</v>
      </c>
      <c r="AG57" s="30">
        <f t="shared" si="48"/>
        <v>-3.4555302559628487E-10</v>
      </c>
      <c r="AH57" s="30">
        <f t="shared" si="49"/>
        <v>-3.4551334251634951E-10</v>
      </c>
      <c r="AI57" s="30">
        <f t="shared" si="50"/>
        <v>-3.4551333863600659E-10</v>
      </c>
      <c r="AJ57" s="30">
        <f t="shared" si="51"/>
        <v>-3.4551333863562877E-10</v>
      </c>
      <c r="AL57" s="41"/>
      <c r="AM57" s="41"/>
      <c r="AN57" s="41"/>
      <c r="AT57" s="41"/>
      <c r="AU57" s="41"/>
      <c r="AV57" s="41"/>
      <c r="BB57" s="41"/>
      <c r="BC57" s="41"/>
      <c r="BD57" s="41"/>
      <c r="BJ57" s="41">
        <v>2.4620000000000001E-8</v>
      </c>
      <c r="BK57" s="41">
        <v>5.05790874754</v>
      </c>
      <c r="BL57" s="41">
        <v>29050.783743349199</v>
      </c>
      <c r="BM57" s="30">
        <f t="shared" si="16"/>
        <v>1.1964003481451844E-8</v>
      </c>
      <c r="BN57" s="30">
        <f t="shared" si="17"/>
        <v>1.1976006494564306E-8</v>
      </c>
      <c r="BO57" s="30">
        <f t="shared" si="18"/>
        <v>1.1976007667288299E-8</v>
      </c>
      <c r="BP57" s="30">
        <f t="shared" si="19"/>
        <v>1.1976007667402627E-8</v>
      </c>
      <c r="BR57" s="41">
        <v>2.3199999999999998E-9</v>
      </c>
      <c r="BS57" s="41">
        <v>3.0784585003</v>
      </c>
      <c r="BT57" s="41">
        <v>12566.1516999828</v>
      </c>
      <c r="BU57" s="30">
        <f t="shared" si="52"/>
        <v>-1.8854426782075294E-9</v>
      </c>
      <c r="BV57" s="30">
        <f t="shared" si="53"/>
        <v>-1.885116382923321E-9</v>
      </c>
      <c r="BW57" s="30">
        <f t="shared" si="54"/>
        <v>-1.8851163510331555E-9</v>
      </c>
      <c r="BX57" s="30">
        <f t="shared" si="55"/>
        <v>-1.8851163510300424E-9</v>
      </c>
      <c r="BZ57" s="41">
        <v>1.0999999999999999E-10</v>
      </c>
      <c r="CA57" s="41">
        <v>4.2304820005400003</v>
      </c>
      <c r="CB57" s="41">
        <v>29864.334027309</v>
      </c>
      <c r="CC57" s="30">
        <f t="shared" si="56"/>
        <v>-4.6606758672926102E-11</v>
      </c>
      <c r="CD57" s="30">
        <f t="shared" si="57"/>
        <v>-4.6549605043056019E-11</v>
      </c>
      <c r="CE57" s="30">
        <f t="shared" si="58"/>
        <v>-4.6549599457387521E-11</v>
      </c>
      <c r="CF57" s="30">
        <f t="shared" si="59"/>
        <v>-4.654959945684365E-11</v>
      </c>
      <c r="CH57" s="41"/>
      <c r="CI57" s="41"/>
      <c r="CJ57" s="41"/>
      <c r="CP57" s="41"/>
      <c r="CQ57" s="41"/>
      <c r="CR57" s="41"/>
      <c r="CX57" s="41"/>
      <c r="CY57" s="41"/>
      <c r="CZ57" s="41"/>
      <c r="DF57" s="41">
        <v>3.2159999999999998E-8</v>
      </c>
      <c r="DG57" s="41">
        <v>0.39767254848</v>
      </c>
      <c r="DH57" s="41">
        <v>10186.9872264112</v>
      </c>
      <c r="DI57" s="30">
        <f t="shared" si="32"/>
        <v>2.8761923580303104E-8</v>
      </c>
      <c r="DJ57" s="30">
        <f t="shared" si="33"/>
        <v>2.8764737879258189E-8</v>
      </c>
      <c r="DK57" s="30">
        <f t="shared" si="34"/>
        <v>2.8764738154211079E-8</v>
      </c>
      <c r="DL57" s="30">
        <f t="shared" si="35"/>
        <v>2.8764738154237853E-8</v>
      </c>
      <c r="DN57" s="41">
        <v>2.16E-9</v>
      </c>
      <c r="DO57" s="41">
        <v>2.54741101724</v>
      </c>
      <c r="DP57" s="41">
        <v>19651.048481098002</v>
      </c>
      <c r="DQ57" s="30">
        <f t="shared" si="60"/>
        <v>1.9853560037676698E-9</v>
      </c>
      <c r="DR57" s="30">
        <f t="shared" si="61"/>
        <v>1.9856769691773313E-9</v>
      </c>
      <c r="DS57" s="30">
        <f t="shared" si="62"/>
        <v>1.985677000527498E-9</v>
      </c>
      <c r="DT57" s="30">
        <f t="shared" si="63"/>
        <v>1.9856770005305545E-9</v>
      </c>
      <c r="DV57" s="41">
        <v>1.2E-10</v>
      </c>
      <c r="DW57" s="41">
        <v>4.4525511076899997</v>
      </c>
      <c r="DX57" s="41">
        <v>15720.8387848784</v>
      </c>
      <c r="DY57" s="30">
        <f t="shared" si="64"/>
        <v>6.163643605883435E-11</v>
      </c>
      <c r="DZ57" s="30">
        <f t="shared" si="65"/>
        <v>6.1605348017071816E-11</v>
      </c>
      <c r="EA57" s="30">
        <f t="shared" si="66"/>
        <v>6.1605344978947648E-11</v>
      </c>
      <c r="EB57" s="30">
        <f t="shared" si="67"/>
        <v>6.1605344978650574E-11</v>
      </c>
      <c r="ED57" s="41"/>
      <c r="EE57" s="41"/>
      <c r="EF57" s="41"/>
      <c r="EL57" s="41"/>
      <c r="EM57" s="41"/>
      <c r="EN57" s="41"/>
      <c r="ET57" s="41"/>
      <c r="EU57" s="41"/>
      <c r="EV57" s="41"/>
    </row>
    <row r="58" spans="1:152" s="30" customFormat="1" ht="12.75">
      <c r="A58" s="30" t="s">
        <v>211</v>
      </c>
      <c r="B58" s="30" t="s">
        <v>212</v>
      </c>
      <c r="C58" s="30" t="s">
        <v>213</v>
      </c>
      <c r="D58" s="30" t="s">
        <v>214</v>
      </c>
      <c r="E58" s="30" t="s">
        <v>215</v>
      </c>
      <c r="F58" s="30" t="s">
        <v>216</v>
      </c>
      <c r="N58" s="36">
        <v>1.7093999999999999E-7</v>
      </c>
      <c r="O58" s="36">
        <v>3.5216152642999998</v>
      </c>
      <c r="P58" s="36">
        <v>31441.677569756801</v>
      </c>
      <c r="Q58" s="30">
        <f t="shared" si="0"/>
        <v>6.7783580493810764E-8</v>
      </c>
      <c r="R58" s="30">
        <f t="shared" si="1"/>
        <v>6.7688811966443596E-8</v>
      </c>
      <c r="S58" s="30">
        <f t="shared" si="2"/>
        <v>6.7688802704681293E-8</v>
      </c>
      <c r="T58" s="30">
        <f t="shared" si="3"/>
        <v>6.7688802703775656E-8</v>
      </c>
      <c r="V58" s="36">
        <v>8.2100000000000004E-9</v>
      </c>
      <c r="W58" s="36">
        <v>2.6045603277299998</v>
      </c>
      <c r="X58" s="36">
        <v>19.669760899789999</v>
      </c>
      <c r="Y58" s="30">
        <f t="shared" si="4"/>
        <v>-6.5552115279272026E-9</v>
      </c>
      <c r="Z58" s="30">
        <f t="shared" si="5"/>
        <v>-6.5552096607037391E-9</v>
      </c>
      <c r="AA58" s="30">
        <f t="shared" si="6"/>
        <v>-6.5552096605212788E-9</v>
      </c>
      <c r="AB58" s="30">
        <f t="shared" si="7"/>
        <v>-6.5552096605212597E-9</v>
      </c>
      <c r="AD58" s="36">
        <v>3.4999999999999998E-10</v>
      </c>
      <c r="AE58" s="36">
        <v>5.17462577483</v>
      </c>
      <c r="AF58" s="36">
        <v>29088.811415985001</v>
      </c>
      <c r="AG58" s="30">
        <f t="shared" si="48"/>
        <v>1.9807988033052771E-10</v>
      </c>
      <c r="AH58" s="30">
        <f t="shared" si="49"/>
        <v>1.9824104813032012E-10</v>
      </c>
      <c r="AI58" s="30">
        <f t="shared" si="50"/>
        <v>1.9824106387624354E-10</v>
      </c>
      <c r="AJ58" s="30">
        <f t="shared" si="51"/>
        <v>1.9824106387777659E-10</v>
      </c>
      <c r="AL58" s="36"/>
      <c r="AM58" s="36"/>
      <c r="AN58" s="36"/>
      <c r="AT58" s="36"/>
      <c r="AU58" s="36"/>
      <c r="AV58" s="36"/>
      <c r="BB58" s="36"/>
      <c r="BC58" s="36"/>
      <c r="BD58" s="36"/>
      <c r="BJ58" s="36">
        <v>2.5930000000000001E-8</v>
      </c>
      <c r="BK58" s="36">
        <v>5.73113176751</v>
      </c>
      <c r="BL58" s="36">
        <v>20213.271996984</v>
      </c>
      <c r="BM58" s="30">
        <f t="shared" si="16"/>
        <v>2.3102844414039805E-8</v>
      </c>
      <c r="BN58" s="30">
        <f t="shared" si="17"/>
        <v>2.3107413145157752E-8</v>
      </c>
      <c r="BO58" s="30">
        <f t="shared" si="18"/>
        <v>2.310741359143326E-8</v>
      </c>
      <c r="BP58" s="30">
        <f t="shared" si="19"/>
        <v>2.310741359147673E-8</v>
      </c>
      <c r="BR58" s="36">
        <v>2.6500000000000002E-9</v>
      </c>
      <c r="BS58" s="36">
        <v>4.0243189497299996</v>
      </c>
      <c r="BT58" s="36">
        <v>33794.543723528601</v>
      </c>
      <c r="BU58" s="30">
        <f t="shared" si="52"/>
        <v>1.1075366247250589E-9</v>
      </c>
      <c r="BV58" s="30">
        <f t="shared" si="53"/>
        <v>1.1059739216944891E-9</v>
      </c>
      <c r="BW58" s="30">
        <f t="shared" si="54"/>
        <v>1.1059737689680296E-9</v>
      </c>
      <c r="BX58" s="30">
        <f t="shared" si="55"/>
        <v>1.1059737689531087E-9</v>
      </c>
      <c r="BZ58" s="36">
        <v>1E-10</v>
      </c>
      <c r="CA58" s="36">
        <v>0.26447399758000001</v>
      </c>
      <c r="CB58" s="36">
        <v>3930.2096962196001</v>
      </c>
      <c r="CC58" s="30">
        <f t="shared" si="56"/>
        <v>-8.9414059890254635E-11</v>
      </c>
      <c r="CD58" s="30">
        <f t="shared" si="57"/>
        <v>-8.9417439447777967E-11</v>
      </c>
      <c r="CE58" s="30">
        <f t="shared" si="58"/>
        <v>-8.9417439777995434E-11</v>
      </c>
      <c r="CF58" s="30">
        <f t="shared" si="59"/>
        <v>-8.941743977802772E-11</v>
      </c>
      <c r="CH58" s="36"/>
      <c r="CI58" s="36"/>
      <c r="CJ58" s="36"/>
      <c r="CP58" s="36"/>
      <c r="CQ58" s="36"/>
      <c r="CR58" s="36"/>
      <c r="CX58" s="36"/>
      <c r="CY58" s="36"/>
      <c r="CZ58" s="36"/>
      <c r="DF58" s="36">
        <v>3.0890000000000001E-8</v>
      </c>
      <c r="DG58" s="36">
        <v>6.2617476287600002</v>
      </c>
      <c r="DH58" s="36">
        <v>14945.3161735544</v>
      </c>
      <c r="DI58" s="30">
        <f t="shared" si="32"/>
        <v>1.103687480451005E-8</v>
      </c>
      <c r="DJ58" s="30">
        <f t="shared" si="33"/>
        <v>1.1028593559081188E-8</v>
      </c>
      <c r="DK58" s="30">
        <f t="shared" si="34"/>
        <v>1.1028592749812884E-8</v>
      </c>
      <c r="DL58" s="30">
        <f t="shared" si="35"/>
        <v>1.1028592749733748E-8</v>
      </c>
      <c r="DN58" s="36">
        <v>2.1200000000000001E-9</v>
      </c>
      <c r="DO58" s="36">
        <v>3.1526494110600001</v>
      </c>
      <c r="DP58" s="36">
        <v>14945.3161735544</v>
      </c>
      <c r="DQ58" s="30">
        <f t="shared" si="60"/>
        <v>-8.2139740148076298E-10</v>
      </c>
      <c r="DR58" s="30">
        <f t="shared" si="61"/>
        <v>-8.2083641511413044E-10</v>
      </c>
      <c r="DS58" s="30">
        <f t="shared" si="62"/>
        <v>-8.2083636029255233E-10</v>
      </c>
      <c r="DT58" s="30">
        <f t="shared" si="63"/>
        <v>-8.2083636028719137E-10</v>
      </c>
      <c r="DV58" s="36">
        <v>1E-10</v>
      </c>
      <c r="DW58" s="36">
        <v>1.8793312172800001</v>
      </c>
      <c r="DX58" s="36">
        <v>24356.780788641601</v>
      </c>
      <c r="DY58" s="30">
        <f t="shared" si="64"/>
        <v>3.4202410190237509E-11</v>
      </c>
      <c r="DZ58" s="30">
        <f t="shared" si="65"/>
        <v>3.4158451168680511E-11</v>
      </c>
      <c r="EA58" s="30">
        <f t="shared" si="66"/>
        <v>3.4158446872743197E-11</v>
      </c>
      <c r="EB58" s="30">
        <f t="shared" si="67"/>
        <v>3.4158446872323816E-11</v>
      </c>
      <c r="ED58" s="36"/>
      <c r="EE58" s="36"/>
      <c r="EF58" s="36"/>
      <c r="EL58" s="36"/>
      <c r="EM58" s="36"/>
      <c r="EN58" s="36"/>
      <c r="ET58" s="36"/>
      <c r="EU58" s="36"/>
      <c r="EV58" s="36"/>
    </row>
    <row r="59" spans="1:152" s="30" customFormat="1" ht="12.75">
      <c r="A59" s="30">
        <f>SUM(BN1:BN210)</f>
        <v>5.8100374385001201E-2</v>
      </c>
      <c r="B59" s="30">
        <f>SUM(BV1:BV133)</f>
        <v>-8.2544838471487563E-4</v>
      </c>
      <c r="C59" s="30">
        <f>SUM(CD1:CD59)</f>
        <v>-2.1754696954627976E-4</v>
      </c>
      <c r="D59" s="30">
        <f>SUM(CL1:CL15)</f>
        <v>1.1392048511372921E-6</v>
      </c>
      <c r="E59" s="30">
        <f>SUM(CT1:CT5)</f>
        <v>1.3529351674376943E-7</v>
      </c>
      <c r="F59" s="30">
        <f>SUM(DB1:DB4)</f>
        <v>-6.8367260966710439E-10</v>
      </c>
      <c r="N59" s="36">
        <v>1.0955E-7</v>
      </c>
      <c r="O59" s="36">
        <v>2.8456279007599998</v>
      </c>
      <c r="P59" s="36">
        <v>18307.8072320436</v>
      </c>
      <c r="Q59" s="30">
        <f t="shared" si="0"/>
        <v>-3.2041576821337164E-8</v>
      </c>
      <c r="R59" s="30">
        <f t="shared" si="1"/>
        <v>-3.2004741975249795E-8</v>
      </c>
      <c r="S59" s="30">
        <f t="shared" si="2"/>
        <v>-3.2004738375641361E-8</v>
      </c>
      <c r="T59" s="30">
        <f t="shared" si="3"/>
        <v>-3.2004738375289981E-8</v>
      </c>
      <c r="V59" s="36">
        <v>7.2799999999999997E-9</v>
      </c>
      <c r="W59" s="36">
        <v>0.10716917942</v>
      </c>
      <c r="X59" s="36">
        <v>4705.7323075435997</v>
      </c>
      <c r="Y59" s="30">
        <f t="shared" si="4"/>
        <v>4.7972025410053016E-9</v>
      </c>
      <c r="Z59" s="30">
        <f t="shared" si="5"/>
        <v>4.7967076560441725E-9</v>
      </c>
      <c r="AA59" s="30">
        <f t="shared" si="6"/>
        <v>4.7967076076832772E-9</v>
      </c>
      <c r="AB59" s="30">
        <f t="shared" si="7"/>
        <v>4.796707607678549E-9</v>
      </c>
      <c r="AD59" s="36">
        <v>3.4999999999999998E-10</v>
      </c>
      <c r="AE59" s="36">
        <v>3.4732539414099999</v>
      </c>
      <c r="AF59" s="36">
        <v>24356.780788641601</v>
      </c>
      <c r="AG59" s="30">
        <f t="shared" si="48"/>
        <v>3.2603578815624079E-10</v>
      </c>
      <c r="AH59" s="30">
        <f t="shared" si="49"/>
        <v>3.2609529022367093E-10</v>
      </c>
      <c r="AI59" s="30">
        <f t="shared" si="50"/>
        <v>3.2609529603458645E-10</v>
      </c>
      <c r="AJ59" s="30">
        <f t="shared" si="51"/>
        <v>3.2609529603515369E-10</v>
      </c>
      <c r="AL59" s="36"/>
      <c r="AM59" s="36"/>
      <c r="AN59" s="36"/>
      <c r="AT59" s="36"/>
      <c r="AU59" s="36"/>
      <c r="AV59" s="36"/>
      <c r="BB59" s="36"/>
      <c r="BC59" s="36"/>
      <c r="BD59" s="36"/>
      <c r="BJ59" s="36">
        <v>2.625E-8</v>
      </c>
      <c r="BK59" s="36">
        <v>4.2427290657399999</v>
      </c>
      <c r="BL59" s="36">
        <v>213.29909543799999</v>
      </c>
      <c r="BM59" s="30">
        <f t="shared" si="16"/>
        <v>-2.6162834536187345E-8</v>
      </c>
      <c r="BN59" s="30">
        <f t="shared" si="17"/>
        <v>-2.6162825780364332E-8</v>
      </c>
      <c r="BO59" s="30">
        <f t="shared" si="18"/>
        <v>-2.6162825779508713E-8</v>
      </c>
      <c r="BP59" s="30">
        <f t="shared" si="19"/>
        <v>-2.6162825779508627E-8</v>
      </c>
      <c r="BR59" s="36">
        <v>2.1999999999999998E-9</v>
      </c>
      <c r="BS59" s="36">
        <v>2.37315851889</v>
      </c>
      <c r="BT59" s="36">
        <v>4551.9534970588002</v>
      </c>
      <c r="BU59" s="30">
        <f t="shared" si="52"/>
        <v>-1.4113218919179938E-9</v>
      </c>
      <c r="BV59" s="30">
        <f t="shared" si="53"/>
        <v>-1.4111743543194904E-9</v>
      </c>
      <c r="BW59" s="30">
        <f t="shared" si="54"/>
        <v>-1.411174339901936E-9</v>
      </c>
      <c r="BX59" s="30">
        <f t="shared" si="55"/>
        <v>-1.4111743399005267E-9</v>
      </c>
      <c r="BZ59" s="36">
        <v>1.0999999999999999E-10</v>
      </c>
      <c r="CA59" s="36">
        <v>1.4672857667100001</v>
      </c>
      <c r="CB59" s="36">
        <v>20419.457545421101</v>
      </c>
      <c r="CC59" s="30">
        <f t="shared" si="56"/>
        <v>2.4364510503210297E-11</v>
      </c>
      <c r="CD59" s="30">
        <f t="shared" si="57"/>
        <v>2.4406573484738391E-11</v>
      </c>
      <c r="CE59" s="30">
        <f t="shared" si="58"/>
        <v>2.4406577594851952E-11</v>
      </c>
      <c r="CF59" s="30">
        <f t="shared" si="59"/>
        <v>2.4406577595252822E-11</v>
      </c>
      <c r="CH59" s="36"/>
      <c r="CI59" s="36"/>
      <c r="CJ59" s="36"/>
      <c r="CP59" s="36"/>
      <c r="CQ59" s="36"/>
      <c r="CR59" s="36"/>
      <c r="CX59" s="36"/>
      <c r="CY59" s="36"/>
      <c r="CZ59" s="36"/>
      <c r="DF59" s="36">
        <v>2.9819999999999998E-8</v>
      </c>
      <c r="DG59" s="36">
        <v>4.2119671635399998</v>
      </c>
      <c r="DH59" s="36">
        <v>28521.092778254599</v>
      </c>
      <c r="DI59" s="30">
        <f t="shared" si="32"/>
        <v>-2.9817585163717863E-8</v>
      </c>
      <c r="DJ59" s="30">
        <f t="shared" si="33"/>
        <v>-2.9817788553289844E-8</v>
      </c>
      <c r="DK59" s="30">
        <f t="shared" si="34"/>
        <v>-2.981778857272747E-8</v>
      </c>
      <c r="DL59" s="30">
        <f t="shared" si="35"/>
        <v>-2.9817788572729369E-8</v>
      </c>
      <c r="DN59" s="36">
        <v>1.63E-9</v>
      </c>
      <c r="DO59" s="36">
        <v>1.1360474439199999</v>
      </c>
      <c r="DP59" s="36">
        <v>13936.794505133999</v>
      </c>
      <c r="DQ59" s="30">
        <f t="shared" si="60"/>
        <v>1.2044692186468966E-9</v>
      </c>
      <c r="DR59" s="30">
        <f t="shared" si="61"/>
        <v>1.2041752276594835E-9</v>
      </c>
      <c r="DS59" s="30">
        <f t="shared" si="62"/>
        <v>1.2041751989271488E-9</v>
      </c>
      <c r="DT59" s="30">
        <f t="shared" si="63"/>
        <v>1.2041751989243544E-9</v>
      </c>
      <c r="DV59" s="36">
        <v>1.0999999999999999E-10</v>
      </c>
      <c r="DW59" s="36">
        <v>2.58708635685</v>
      </c>
      <c r="DX59" s="36">
        <v>9103.9069941176003</v>
      </c>
      <c r="DY59" s="30">
        <f t="shared" si="64"/>
        <v>-7.9252907614611172E-11</v>
      </c>
      <c r="DZ59" s="30">
        <f t="shared" si="65"/>
        <v>-7.9239569434261362E-11</v>
      </c>
      <c r="EA59" s="30">
        <f t="shared" si="66"/>
        <v>-7.923956813076734E-11</v>
      </c>
      <c r="EB59" s="30">
        <f t="shared" si="67"/>
        <v>-7.9239568130639941E-11</v>
      </c>
      <c r="ED59" s="36"/>
      <c r="EE59" s="36"/>
      <c r="EF59" s="36"/>
      <c r="EL59" s="36"/>
      <c r="EM59" s="36"/>
      <c r="EN59" s="36"/>
      <c r="ET59" s="36"/>
      <c r="EU59" s="36"/>
      <c r="EV59" s="36"/>
    </row>
    <row r="60" spans="1:152" s="30" customFormat="1" ht="12.75">
      <c r="N60" s="36">
        <v>1.1047999999999999E-7</v>
      </c>
      <c r="O60" s="36">
        <v>2.5836121907499998</v>
      </c>
      <c r="P60" s="36">
        <v>9786.6873553349997</v>
      </c>
      <c r="Q60" s="30">
        <f t="shared" si="0"/>
        <v>1.7262032168145612E-8</v>
      </c>
      <c r="R60" s="30">
        <f t="shared" si="1"/>
        <v>1.7241522203087077E-8</v>
      </c>
      <c r="S60" s="30">
        <f t="shared" si="2"/>
        <v>1.72415201988723E-8</v>
      </c>
      <c r="T60" s="30">
        <f t="shared" si="3"/>
        <v>1.7241520198676904E-8</v>
      </c>
      <c r="V60" s="36">
        <v>7.44E-9</v>
      </c>
      <c r="W60" s="36">
        <v>3.3312977885700001</v>
      </c>
      <c r="X60" s="36">
        <v>536.80451209540001</v>
      </c>
      <c r="Y60" s="30">
        <f t="shared" si="4"/>
        <v>6.9762295433982685E-9</v>
      </c>
      <c r="Z60" s="30">
        <f t="shared" si="5"/>
        <v>6.9762561993091905E-9</v>
      </c>
      <c r="AA60" s="30">
        <f t="shared" si="6"/>
        <v>6.976256201913907E-9</v>
      </c>
      <c r="AB60" s="30">
        <f t="shared" si="7"/>
        <v>6.976256201914161E-9</v>
      </c>
      <c r="AD60" s="36">
        <v>3.1000000000000002E-10</v>
      </c>
      <c r="AE60" s="36">
        <v>4.7451170623100003</v>
      </c>
      <c r="AF60" s="36">
        <v>28521.092778254599</v>
      </c>
      <c r="AG60" s="30">
        <f t="shared" si="48"/>
        <v>-2.6494851749438842E-10</v>
      </c>
      <c r="AH60" s="30">
        <f t="shared" si="49"/>
        <v>-2.6503663158061702E-10</v>
      </c>
      <c r="AI60" s="30">
        <f t="shared" si="50"/>
        <v>-2.6503664018703E-10</v>
      </c>
      <c r="AJ60" s="30">
        <f t="shared" si="51"/>
        <v>-2.6503664018787094E-10</v>
      </c>
      <c r="AL60" s="36"/>
      <c r="AM60" s="36"/>
      <c r="AN60" s="36"/>
      <c r="AT60" s="36"/>
      <c r="AU60" s="36"/>
      <c r="AV60" s="36"/>
      <c r="BB60" s="36"/>
      <c r="BC60" s="36"/>
      <c r="BD60" s="36"/>
      <c r="BJ60" s="36">
        <v>2.2460000000000001E-8</v>
      </c>
      <c r="BK60" s="36">
        <v>0.82112963936000005</v>
      </c>
      <c r="BL60" s="36">
        <v>28286.990484861199</v>
      </c>
      <c r="BM60" s="30">
        <f t="shared" si="16"/>
        <v>1.0951079648787355E-8</v>
      </c>
      <c r="BN60" s="30">
        <f t="shared" si="17"/>
        <v>1.0961730624967301E-8</v>
      </c>
      <c r="BO60" s="30">
        <f t="shared" si="18"/>
        <v>1.0961731665597404E-8</v>
      </c>
      <c r="BP60" s="30">
        <f t="shared" si="19"/>
        <v>1.0961731665698807E-8</v>
      </c>
      <c r="BR60" s="36">
        <v>2.4699999999999999E-9</v>
      </c>
      <c r="BS60" s="36">
        <v>3.0762672815799998</v>
      </c>
      <c r="BT60" s="36">
        <v>28286.990484861199</v>
      </c>
      <c r="BU60" s="30">
        <f t="shared" si="52"/>
        <v>-2.4322642975379227E-9</v>
      </c>
      <c r="BV60" s="30">
        <f t="shared" si="53"/>
        <v>-2.4324975894747819E-9</v>
      </c>
      <c r="BW60" s="30">
        <f t="shared" si="54"/>
        <v>-2.4324976122364407E-9</v>
      </c>
      <c r="BX60" s="30">
        <f t="shared" si="55"/>
        <v>-2.4324976122386588E-9</v>
      </c>
      <c r="BZ60" s="36"/>
      <c r="CA60" s="36"/>
      <c r="CB60" s="36"/>
      <c r="CH60" s="36"/>
      <c r="CI60" s="36"/>
      <c r="CJ60" s="36"/>
      <c r="CP60" s="36"/>
      <c r="CQ60" s="36"/>
      <c r="CR60" s="36"/>
      <c r="CX60" s="36"/>
      <c r="CY60" s="36"/>
      <c r="CZ60" s="36"/>
      <c r="DF60" s="36">
        <v>3.2840000000000002E-8</v>
      </c>
      <c r="DG60" s="36">
        <v>0.70709821005999995</v>
      </c>
      <c r="DH60" s="36">
        <v>10742.9765113056</v>
      </c>
      <c r="DI60" s="30">
        <f t="shared" si="32"/>
        <v>-2.2110979815920754E-8</v>
      </c>
      <c r="DJ60" s="30">
        <f t="shared" si="33"/>
        <v>-2.2115988891705591E-8</v>
      </c>
      <c r="DK60" s="30">
        <f t="shared" si="34"/>
        <v>-2.2115989381134777E-8</v>
      </c>
      <c r="DL60" s="30">
        <f t="shared" si="35"/>
        <v>-2.2115989381182386E-8</v>
      </c>
      <c r="DN60" s="36">
        <v>1.51E-9</v>
      </c>
      <c r="DO60" s="36">
        <v>5.1134126874300003</v>
      </c>
      <c r="DP60" s="36">
        <v>28521.092778254599</v>
      </c>
      <c r="DQ60" s="30">
        <f t="shared" si="60"/>
        <v>-9.2177438570945948E-10</v>
      </c>
      <c r="DR60" s="30">
        <f t="shared" si="61"/>
        <v>-9.2242934467930959E-10</v>
      </c>
      <c r="DS60" s="30">
        <f t="shared" si="62"/>
        <v>-9.2242940866681568E-10</v>
      </c>
      <c r="DT60" s="30">
        <f t="shared" si="63"/>
        <v>-9.2242940867306762E-10</v>
      </c>
      <c r="DV60" s="36">
        <v>1E-10</v>
      </c>
      <c r="DW60" s="36">
        <v>2.1790130990000001</v>
      </c>
      <c r="DX60" s="36">
        <v>3723.5089589230001</v>
      </c>
      <c r="DY60" s="30">
        <f t="shared" si="64"/>
        <v>9.2743486617683297E-11</v>
      </c>
      <c r="DZ60" s="30">
        <f t="shared" si="65"/>
        <v>9.2746160693866559E-11</v>
      </c>
      <c r="EA60" s="30">
        <f t="shared" si="66"/>
        <v>9.2746160955147828E-11</v>
      </c>
      <c r="EB60" s="30">
        <f t="shared" si="67"/>
        <v>9.2746160955173328E-11</v>
      </c>
      <c r="ED60" s="36"/>
      <c r="EE60" s="36"/>
      <c r="EF60" s="36"/>
      <c r="EL60" s="36"/>
      <c r="EM60" s="36"/>
      <c r="EN60" s="36"/>
      <c r="ET60" s="36"/>
      <c r="EU60" s="36"/>
      <c r="EV60" s="36"/>
    </row>
    <row r="61" spans="1:152" s="30" customFormat="1" ht="12.75">
      <c r="A61" s="30" t="s">
        <v>217</v>
      </c>
      <c r="B61" s="30" t="s">
        <v>218</v>
      </c>
      <c r="C61" s="30" t="s">
        <v>219</v>
      </c>
      <c r="D61" s="30" t="s">
        <v>220</v>
      </c>
      <c r="E61" s="30" t="s">
        <v>221</v>
      </c>
      <c r="F61" s="30" t="s">
        <v>222</v>
      </c>
      <c r="N61" s="36">
        <v>9.9040000000000005E-8</v>
      </c>
      <c r="O61" s="36">
        <v>1.08737710389</v>
      </c>
      <c r="P61" s="36">
        <v>7064.1213856227996</v>
      </c>
      <c r="Q61" s="30">
        <f t="shared" si="0"/>
        <v>9.1936406777902063E-8</v>
      </c>
      <c r="R61" s="30">
        <f t="shared" si="1"/>
        <v>9.1931409119071398E-8</v>
      </c>
      <c r="S61" s="30">
        <f t="shared" si="2"/>
        <v>9.1931408630629306E-8</v>
      </c>
      <c r="T61" s="30">
        <f t="shared" si="3"/>
        <v>9.193140863058166E-8</v>
      </c>
      <c r="V61" s="36">
        <v>8.1599999999999999E-9</v>
      </c>
      <c r="W61" s="36">
        <v>1.2730393017499999</v>
      </c>
      <c r="X61" s="36">
        <v>19896.8801273274</v>
      </c>
      <c r="Y61" s="30">
        <f t="shared" si="4"/>
        <v>-5.0141030390873619E-9</v>
      </c>
      <c r="Z61" s="30">
        <f t="shared" si="5"/>
        <v>-5.0165626088406532E-9</v>
      </c>
      <c r="AA61" s="30">
        <f t="shared" si="6"/>
        <v>-5.0165628491481843E-9</v>
      </c>
      <c r="AB61" s="30">
        <f t="shared" si="7"/>
        <v>-5.0165628491716886E-9</v>
      </c>
      <c r="AD61" s="36">
        <v>2.8999999999999998E-10</v>
      </c>
      <c r="AE61" s="36">
        <v>0.19383091191999999</v>
      </c>
      <c r="AF61" s="36">
        <v>19896.8801273274</v>
      </c>
      <c r="AG61" s="30">
        <f t="shared" si="48"/>
        <v>-2.8581318263061666E-10</v>
      </c>
      <c r="AH61" s="30">
        <f t="shared" si="49"/>
        <v>-2.8579439999476737E-10</v>
      </c>
      <c r="AI61" s="30">
        <f t="shared" si="50"/>
        <v>-2.857943981573337E-10</v>
      </c>
      <c r="AJ61" s="30">
        <f t="shared" si="51"/>
        <v>-2.85794398157154E-10</v>
      </c>
      <c r="AL61" s="36"/>
      <c r="AM61" s="36"/>
      <c r="AN61" s="36"/>
      <c r="AT61" s="36"/>
      <c r="AU61" s="36"/>
      <c r="AV61" s="36"/>
      <c r="BB61" s="36"/>
      <c r="BC61" s="36"/>
      <c r="BD61" s="36"/>
      <c r="BJ61" s="36">
        <v>2.229E-8</v>
      </c>
      <c r="BK61" s="36">
        <v>2.2245759823300002</v>
      </c>
      <c r="BL61" s="36">
        <v>10426.584641649</v>
      </c>
      <c r="BM61" s="30">
        <f t="shared" si="16"/>
        <v>1.2742019201832856E-8</v>
      </c>
      <c r="BN61" s="30">
        <f t="shared" si="17"/>
        <v>1.2745681099094194E-8</v>
      </c>
      <c r="BO61" s="30">
        <f t="shared" si="18"/>
        <v>1.2745681456901276E-8</v>
      </c>
      <c r="BP61" s="30">
        <f t="shared" si="19"/>
        <v>1.2745681456936228E-8</v>
      </c>
      <c r="BR61" s="36">
        <v>2.0200000000000001E-9</v>
      </c>
      <c r="BS61" s="36">
        <v>3.56872121409</v>
      </c>
      <c r="BT61" s="36">
        <v>21535.9496445154</v>
      </c>
      <c r="BU61" s="30">
        <f t="shared" si="52"/>
        <v>-1.8605395565867674E-9</v>
      </c>
      <c r="BV61" s="30">
        <f t="shared" si="53"/>
        <v>-1.8608647412933659E-9</v>
      </c>
      <c r="BW61" s="30">
        <f t="shared" si="54"/>
        <v>-1.8608647730540983E-9</v>
      </c>
      <c r="BX61" s="30">
        <f t="shared" si="55"/>
        <v>-1.8608647730571918E-9</v>
      </c>
      <c r="BZ61" s="36"/>
      <c r="CA61" s="36"/>
      <c r="CB61" s="36"/>
      <c r="CH61" s="36"/>
      <c r="CI61" s="36"/>
      <c r="CJ61" s="36"/>
      <c r="CP61" s="36"/>
      <c r="CQ61" s="36"/>
      <c r="CR61" s="36"/>
      <c r="CX61" s="36"/>
      <c r="CY61" s="36"/>
      <c r="CZ61" s="36"/>
      <c r="DF61" s="36">
        <v>3.484E-8</v>
      </c>
      <c r="DG61" s="36">
        <v>4.7987819187499996</v>
      </c>
      <c r="DH61" s="36">
        <v>39302.096962196003</v>
      </c>
      <c r="DI61" s="30">
        <f t="shared" si="32"/>
        <v>3.0342646904625783E-8</v>
      </c>
      <c r="DJ61" s="30">
        <f t="shared" si="33"/>
        <v>3.0355561346466783E-8</v>
      </c>
      <c r="DK61" s="30">
        <f t="shared" si="34"/>
        <v>3.0355562607590765E-8</v>
      </c>
      <c r="DL61" s="30">
        <f t="shared" si="35"/>
        <v>3.0355562607713717E-8</v>
      </c>
      <c r="DN61" s="36">
        <v>1.51E-9</v>
      </c>
      <c r="DO61" s="36">
        <v>0.81278755581999995</v>
      </c>
      <c r="DP61" s="36">
        <v>6770.7106012455997</v>
      </c>
      <c r="DQ61" s="30">
        <f t="shared" si="60"/>
        <v>8.5210665723852326E-10</v>
      </c>
      <c r="DR61" s="30">
        <f t="shared" si="61"/>
        <v>8.5226874434654829E-10</v>
      </c>
      <c r="DS61" s="30">
        <f t="shared" si="62"/>
        <v>8.5226876018461725E-10</v>
      </c>
      <c r="DT61" s="30">
        <f t="shared" si="63"/>
        <v>8.522687601861584E-10</v>
      </c>
      <c r="DV61" s="36">
        <v>7.9999999999999995E-11</v>
      </c>
      <c r="DW61" s="36">
        <v>3.63520673832</v>
      </c>
      <c r="DX61" s="36">
        <v>1059.3819301891999</v>
      </c>
      <c r="DY61" s="30">
        <f t="shared" si="64"/>
        <v>-4.9541897525050058E-11</v>
      </c>
      <c r="DZ61" s="30">
        <f t="shared" si="65"/>
        <v>-4.9543175468545577E-11</v>
      </c>
      <c r="EA61" s="30">
        <f t="shared" si="66"/>
        <v>-4.9543175593422236E-11</v>
      </c>
      <c r="EB61" s="30">
        <f t="shared" si="67"/>
        <v>-4.9543175593434405E-11</v>
      </c>
      <c r="ED61" s="36"/>
      <c r="EE61" s="36"/>
      <c r="EF61" s="36"/>
      <c r="EL61" s="36"/>
      <c r="EM61" s="36"/>
      <c r="EN61" s="36"/>
      <c r="ET61" s="36"/>
      <c r="EU61" s="36"/>
      <c r="EV61" s="36"/>
    </row>
    <row r="62" spans="1:152" s="30" customFormat="1" ht="12.75">
      <c r="A62" s="30">
        <f>SUM(DJ1:DJ330)</f>
        <v>0.7199225013696956</v>
      </c>
      <c r="B62" s="30">
        <f>SUM(DR1:DR180)</f>
        <v>2.3523692057768176E-4</v>
      </c>
      <c r="C62" s="30">
        <f>SUM(DZ1:DZ63)</f>
        <v>3.994234915947416E-6</v>
      </c>
      <c r="D62" s="30">
        <f>SUM(EH1:EH7)</f>
        <v>-5.0538954964913202E-7</v>
      </c>
      <c r="E62" s="30">
        <f>SUM(EP1:EP3)</f>
        <v>4.0341568713728534E-9</v>
      </c>
      <c r="F62" s="30">
        <f>SUM(EX1:EX2)</f>
        <v>4.4733752284165594E-10</v>
      </c>
      <c r="N62" s="36">
        <v>1.0576E-7</v>
      </c>
      <c r="O62" s="36">
        <v>0.85419784436000001</v>
      </c>
      <c r="P62" s="36">
        <v>10596.1820784342</v>
      </c>
      <c r="Q62" s="30">
        <f t="shared" si="0"/>
        <v>2.3323165197370002E-8</v>
      </c>
      <c r="R62" s="30">
        <f t="shared" si="1"/>
        <v>2.3302172855820657E-8</v>
      </c>
      <c r="S62" s="30">
        <f t="shared" si="2"/>
        <v>2.330217080445148E-8</v>
      </c>
      <c r="T62" s="30">
        <f t="shared" si="3"/>
        <v>2.3302170804251372E-8</v>
      </c>
      <c r="V62" s="36">
        <v>9.2900000000000008E-9</v>
      </c>
      <c r="W62" s="36">
        <v>1.0802462132499999</v>
      </c>
      <c r="X62" s="36">
        <v>11790.629088658799</v>
      </c>
      <c r="Y62" s="30">
        <f t="shared" si="4"/>
        <v>1.0096087624165855E-9</v>
      </c>
      <c r="Z62" s="30">
        <f t="shared" si="5"/>
        <v>1.0075176173183367E-9</v>
      </c>
      <c r="AA62" s="30">
        <f t="shared" si="6"/>
        <v>1.0075174129740043E-9</v>
      </c>
      <c r="AB62" s="30">
        <f t="shared" si="7"/>
        <v>1.0075174129540558E-9</v>
      </c>
      <c r="AD62" s="36">
        <v>3.3E-10</v>
      </c>
      <c r="AE62" s="36">
        <v>1.8005986763499999</v>
      </c>
      <c r="AF62" s="36">
        <v>20618.019358533598</v>
      </c>
      <c r="AG62" s="30">
        <f t="shared" si="48"/>
        <v>2.7606505583009855E-10</v>
      </c>
      <c r="AH62" s="30">
        <f t="shared" si="49"/>
        <v>2.7613662341956665E-10</v>
      </c>
      <c r="AI62" s="30">
        <f t="shared" si="50"/>
        <v>2.7613663041086906E-10</v>
      </c>
      <c r="AJ62" s="30">
        <f t="shared" si="51"/>
        <v>2.7613663041154952E-10</v>
      </c>
      <c r="AL62" s="36"/>
      <c r="AM62" s="36"/>
      <c r="AN62" s="36"/>
      <c r="AT62" s="36"/>
      <c r="AU62" s="36"/>
      <c r="AV62" s="36"/>
      <c r="BB62" s="36"/>
      <c r="BC62" s="36"/>
      <c r="BD62" s="36"/>
      <c r="BJ62" s="36">
        <v>1.742E-8</v>
      </c>
      <c r="BK62" s="36">
        <v>1.4839422923300001</v>
      </c>
      <c r="BL62" s="36">
        <v>7058.5984613153996</v>
      </c>
      <c r="BM62" s="30">
        <f t="shared" si="16"/>
        <v>1.7401460778203972E-8</v>
      </c>
      <c r="BN62" s="30">
        <f t="shared" si="17"/>
        <v>1.740156953483724E-8</v>
      </c>
      <c r="BO62" s="30">
        <f t="shared" si="18"/>
        <v>1.7401569545449061E-8</v>
      </c>
      <c r="BP62" s="30">
        <f t="shared" si="19"/>
        <v>1.740156954545009E-8</v>
      </c>
      <c r="BR62" s="36">
        <v>2.2499999999999999E-9</v>
      </c>
      <c r="BS62" s="36">
        <v>5.7688889632000002</v>
      </c>
      <c r="BT62" s="36">
        <v>213.29909543799999</v>
      </c>
      <c r="BU62" s="30">
        <f t="shared" si="52"/>
        <v>-2.8309067939610271E-10</v>
      </c>
      <c r="BV62" s="30">
        <f t="shared" si="53"/>
        <v>-2.8309982289601222E-10</v>
      </c>
      <c r="BW62" s="30">
        <f t="shared" si="54"/>
        <v>-2.8309982378949415E-10</v>
      </c>
      <c r="BX62" s="30">
        <f t="shared" si="55"/>
        <v>-2.8309982378958142E-10</v>
      </c>
      <c r="BZ62" s="36"/>
      <c r="CA62" s="36"/>
      <c r="CB62" s="36"/>
      <c r="CH62" s="36"/>
      <c r="CI62" s="36"/>
      <c r="CJ62" s="36"/>
      <c r="CP62" s="36"/>
      <c r="CQ62" s="36"/>
      <c r="CR62" s="36"/>
      <c r="CX62" s="36"/>
      <c r="CY62" s="36"/>
      <c r="CZ62" s="36"/>
      <c r="DF62" s="36">
        <v>3.1720000000000002E-8</v>
      </c>
      <c r="DG62" s="36">
        <v>1.8051895417399999</v>
      </c>
      <c r="DH62" s="36">
        <v>25158.6017197654</v>
      </c>
      <c r="DI62" s="30">
        <f t="shared" si="32"/>
        <v>2.7181001220376258E-8</v>
      </c>
      <c r="DJ62" s="30">
        <f t="shared" si="33"/>
        <v>2.7188898171248923E-8</v>
      </c>
      <c r="DK62" s="30">
        <f t="shared" si="34"/>
        <v>2.7188898942609902E-8</v>
      </c>
      <c r="DL62" s="30">
        <f t="shared" si="35"/>
        <v>2.7188898942685126E-8</v>
      </c>
      <c r="DN62" s="36">
        <v>1.5E-9</v>
      </c>
      <c r="DO62" s="36">
        <v>5.0222733484699997</v>
      </c>
      <c r="DP62" s="36">
        <v>29088.811415985001</v>
      </c>
      <c r="DQ62" s="30">
        <f t="shared" si="60"/>
        <v>1.0267618376088789E-9</v>
      </c>
      <c r="DR62" s="30">
        <f t="shared" si="61"/>
        <v>1.0273725547315729E-9</v>
      </c>
      <c r="DS62" s="30">
        <f t="shared" si="62"/>
        <v>1.0273726143937778E-9</v>
      </c>
      <c r="DT62" s="30">
        <f t="shared" si="63"/>
        <v>1.0273726143995867E-9</v>
      </c>
      <c r="DV62" s="36">
        <v>7.9999999999999995E-11</v>
      </c>
      <c r="DW62" s="36">
        <v>4.6752311559799997</v>
      </c>
      <c r="DX62" s="36">
        <v>25934.124331089399</v>
      </c>
      <c r="DY62" s="30">
        <f t="shared" si="64"/>
        <v>5.0456247853848571E-11</v>
      </c>
      <c r="DZ62" s="30">
        <f t="shared" si="65"/>
        <v>5.0425321355204565E-11</v>
      </c>
      <c r="EA62" s="30">
        <f t="shared" si="66"/>
        <v>5.0425318332526935E-11</v>
      </c>
      <c r="EB62" s="30">
        <f t="shared" si="67"/>
        <v>5.0425318332232148E-11</v>
      </c>
      <c r="ED62" s="36"/>
      <c r="EE62" s="36"/>
      <c r="EF62" s="36"/>
      <c r="EL62" s="36"/>
      <c r="EM62" s="36"/>
      <c r="EN62" s="36"/>
      <c r="ET62" s="36"/>
      <c r="EU62" s="36"/>
      <c r="EV62" s="36"/>
    </row>
    <row r="63" spans="1:152" s="30" customFormat="1" ht="12.75">
      <c r="J63" s="16"/>
      <c r="K63" s="16"/>
      <c r="L63" s="16"/>
      <c r="N63" s="36">
        <v>9.2309999999999997E-8</v>
      </c>
      <c r="O63" s="36">
        <v>5.5247165557900004</v>
      </c>
      <c r="P63" s="36">
        <v>12566.1516999828</v>
      </c>
      <c r="Q63" s="30">
        <f t="shared" si="0"/>
        <v>2.3143667087630057E-8</v>
      </c>
      <c r="R63" s="30">
        <f t="shared" si="1"/>
        <v>2.3122100912207218E-8</v>
      </c>
      <c r="S63" s="30">
        <f t="shared" si="2"/>
        <v>2.3122098804745941E-8</v>
      </c>
      <c r="T63" s="30">
        <f t="shared" si="3"/>
        <v>2.3122098804540204E-8</v>
      </c>
      <c r="V63" s="36">
        <v>7.9699999999999996E-9</v>
      </c>
      <c r="W63" s="36">
        <v>2.2389181652299999</v>
      </c>
      <c r="X63" s="36">
        <v>3723.5089589230001</v>
      </c>
      <c r="Y63" s="30">
        <f t="shared" si="4"/>
        <v>7.1999471875797661E-9</v>
      </c>
      <c r="Z63" s="30">
        <f t="shared" si="5"/>
        <v>7.2001915745275461E-9</v>
      </c>
      <c r="AA63" s="30">
        <f t="shared" si="6"/>
        <v>7.2001915984066655E-9</v>
      </c>
      <c r="AB63" s="30">
        <f t="shared" si="7"/>
        <v>7.2001915984089965E-9</v>
      </c>
      <c r="AD63" s="36">
        <v>2.4E-10</v>
      </c>
      <c r="AE63" s="36">
        <v>0.14022912457</v>
      </c>
      <c r="AF63" s="36">
        <v>21202.093703745999</v>
      </c>
      <c r="AG63" s="30">
        <f t="shared" si="48"/>
        <v>-9.1998864925420947E-11</v>
      </c>
      <c r="AH63" s="30">
        <f t="shared" si="49"/>
        <v>-9.1908599323778016E-11</v>
      </c>
      <c r="AI63" s="30">
        <f t="shared" si="50"/>
        <v>-9.1908590502488269E-11</v>
      </c>
      <c r="AJ63" s="30">
        <f t="shared" si="51"/>
        <v>-9.1908590501628156E-11</v>
      </c>
      <c r="AL63" s="36"/>
      <c r="AM63" s="36"/>
      <c r="AN63" s="36"/>
      <c r="AT63" s="36"/>
      <c r="AU63" s="36"/>
      <c r="AV63" s="36"/>
      <c r="BB63" s="36"/>
      <c r="BC63" s="36"/>
      <c r="BD63" s="36"/>
      <c r="BJ63" s="36">
        <v>1.66E-8</v>
      </c>
      <c r="BK63" s="36">
        <v>5.4277582527500003</v>
      </c>
      <c r="BL63" s="36">
        <v>32217.2001810808</v>
      </c>
      <c r="BM63" s="30">
        <f t="shared" si="16"/>
        <v>-1.5189164787817152E-8</v>
      </c>
      <c r="BN63" s="30">
        <f t="shared" si="17"/>
        <v>-1.5185018340861856E-8</v>
      </c>
      <c r="BO63" s="30">
        <f t="shared" si="18"/>
        <v>-1.5185017935396872E-8</v>
      </c>
      <c r="BP63" s="30">
        <f t="shared" si="19"/>
        <v>-1.5185017935357224E-8</v>
      </c>
      <c r="BR63" s="36">
        <v>2.1700000000000002E-9</v>
      </c>
      <c r="BS63" s="36">
        <v>0.88382111134999997</v>
      </c>
      <c r="BT63" s="36">
        <v>20213.271996984</v>
      </c>
      <c r="BU63" s="30">
        <f t="shared" si="52"/>
        <v>-7.1629407609524997E-10</v>
      </c>
      <c r="BV63" s="30">
        <f t="shared" si="53"/>
        <v>-7.1549886820519332E-10</v>
      </c>
      <c r="BW63" s="30">
        <f t="shared" si="54"/>
        <v>-7.1549879049408154E-10</v>
      </c>
      <c r="BX63" s="30">
        <f t="shared" si="55"/>
        <v>-7.1549879048648306E-10</v>
      </c>
      <c r="BZ63" s="36"/>
      <c r="CA63" s="36"/>
      <c r="CB63" s="36"/>
      <c r="CH63" s="36"/>
      <c r="CI63" s="36"/>
      <c r="CJ63" s="36"/>
      <c r="CP63" s="36"/>
      <c r="CQ63" s="36"/>
      <c r="CR63" s="36"/>
      <c r="CX63" s="36"/>
      <c r="CY63" s="36"/>
      <c r="CZ63" s="36"/>
      <c r="DF63" s="36">
        <v>2.463E-8</v>
      </c>
      <c r="DG63" s="36">
        <v>0.68708153677999995</v>
      </c>
      <c r="DH63" s="36">
        <v>10988.808157535001</v>
      </c>
      <c r="DI63" s="30">
        <f t="shared" si="32"/>
        <v>-2.0985994216859187E-8</v>
      </c>
      <c r="DJ63" s="30">
        <f t="shared" si="33"/>
        <v>-2.0983272898813131E-8</v>
      </c>
      <c r="DK63" s="30">
        <f t="shared" si="34"/>
        <v>-2.0983272632846734E-8</v>
      </c>
      <c r="DL63" s="30">
        <f t="shared" si="35"/>
        <v>-2.09832726328208E-8</v>
      </c>
      <c r="DN63" s="36">
        <v>1.4599999999999999E-9</v>
      </c>
      <c r="DO63" s="36">
        <v>1.37568138685</v>
      </c>
      <c r="DP63" s="36">
        <v>10220.399093211799</v>
      </c>
      <c r="DQ63" s="30">
        <f t="shared" si="60"/>
        <v>4.5121575607224097E-10</v>
      </c>
      <c r="DR63" s="30">
        <f t="shared" si="61"/>
        <v>4.5148828589370095E-10</v>
      </c>
      <c r="DS63" s="30">
        <f t="shared" si="62"/>
        <v>4.5148831252382077E-10</v>
      </c>
      <c r="DT63" s="30">
        <f t="shared" si="63"/>
        <v>4.5148831252641538E-10</v>
      </c>
      <c r="DV63" s="36">
        <v>8.9999999999999999E-11</v>
      </c>
      <c r="DW63" s="36">
        <v>5.9785655328300003</v>
      </c>
      <c r="DX63" s="36">
        <v>9683.5945811164001</v>
      </c>
      <c r="DY63" s="30">
        <f t="shared" si="64"/>
        <v>-7.4837613803716014E-11</v>
      </c>
      <c r="DZ63" s="30">
        <f t="shared" si="65"/>
        <v>-7.4828315258520287E-11</v>
      </c>
      <c r="EA63" s="30">
        <f t="shared" si="66"/>
        <v>-7.4828314349761713E-11</v>
      </c>
      <c r="EB63" s="30">
        <f t="shared" si="67"/>
        <v>-7.4828314349672882E-11</v>
      </c>
      <c r="ED63" s="36"/>
      <c r="EE63" s="36"/>
      <c r="EF63" s="36"/>
      <c r="EL63" s="36"/>
      <c r="EM63" s="36"/>
      <c r="EN63" s="36"/>
      <c r="ET63" s="36"/>
      <c r="EU63" s="36"/>
      <c r="EV63" s="36"/>
    </row>
    <row r="64" spans="1:152" s="30" customFormat="1" ht="12.75">
      <c r="A64" s="38" t="s">
        <v>223</v>
      </c>
      <c r="B64" s="38" t="s">
        <v>224</v>
      </c>
      <c r="C64" s="38" t="s">
        <v>225</v>
      </c>
      <c r="D64" s="38" t="s">
        <v>226</v>
      </c>
      <c r="E64" s="38" t="s">
        <v>227</v>
      </c>
      <c r="F64" s="38" t="s">
        <v>228</v>
      </c>
      <c r="N64" s="36">
        <v>1.1599E-7</v>
      </c>
      <c r="O64" s="36">
        <v>5.8100742269900003</v>
      </c>
      <c r="P64" s="36">
        <v>19896.8801273274</v>
      </c>
      <c r="Q64" s="30">
        <f t="shared" si="0"/>
        <v>-7.7671542710906178E-8</v>
      </c>
      <c r="R64" s="30">
        <f t="shared" si="1"/>
        <v>-7.7638620309311533E-8</v>
      </c>
      <c r="S64" s="30">
        <f t="shared" si="2"/>
        <v>-7.7638617091658638E-8</v>
      </c>
      <c r="T64" s="30">
        <f t="shared" si="3"/>
        <v>-7.7638617091343912E-8</v>
      </c>
      <c r="V64" s="36">
        <v>7.0399999999999997E-9</v>
      </c>
      <c r="W64" s="36">
        <v>5.9530726001699996</v>
      </c>
      <c r="X64" s="36">
        <v>20.775395492400001</v>
      </c>
      <c r="Y64" s="30">
        <f t="shared" si="4"/>
        <v>6.3534593500709943E-9</v>
      </c>
      <c r="Z64" s="30">
        <f t="shared" si="5"/>
        <v>6.3534581402112724E-9</v>
      </c>
      <c r="AA64" s="30">
        <f t="shared" si="6"/>
        <v>6.3534581400930484E-9</v>
      </c>
      <c r="AB64" s="30">
        <f t="shared" si="7"/>
        <v>6.3534581400930376E-9</v>
      </c>
      <c r="AD64" s="36">
        <v>2.1999999999999999E-10</v>
      </c>
      <c r="AE64" s="36">
        <v>4.7356506757299996</v>
      </c>
      <c r="AF64" s="36">
        <v>10988.808157535001</v>
      </c>
      <c r="AG64" s="30">
        <f t="shared" si="48"/>
        <v>2.0620032379760532E-10</v>
      </c>
      <c r="AH64" s="30">
        <f t="shared" si="49"/>
        <v>2.0621650365611221E-10</v>
      </c>
      <c r="AI64" s="30">
        <f t="shared" si="50"/>
        <v>2.0621650523672077E-10</v>
      </c>
      <c r="AJ64" s="30">
        <f t="shared" si="51"/>
        <v>2.0621650523687488E-10</v>
      </c>
      <c r="AL64" s="36"/>
      <c r="AM64" s="36"/>
      <c r="AN64" s="36"/>
      <c r="AT64" s="36"/>
      <c r="AU64" s="36"/>
      <c r="AV64" s="36"/>
      <c r="BB64" s="36"/>
      <c r="BC64" s="36"/>
      <c r="BD64" s="36"/>
      <c r="BJ64" s="36">
        <v>1.4909999999999999E-8</v>
      </c>
      <c r="BK64" s="36">
        <v>4.6488337794100003</v>
      </c>
      <c r="BL64" s="36">
        <v>1109.3785520934</v>
      </c>
      <c r="BM64" s="30">
        <f t="shared" si="16"/>
        <v>1.022020216608061E-9</v>
      </c>
      <c r="BN64" s="30">
        <f t="shared" si="17"/>
        <v>1.0217033028657915E-9</v>
      </c>
      <c r="BO64" s="30">
        <f t="shared" si="18"/>
        <v>1.0217032718977066E-9</v>
      </c>
      <c r="BP64" s="30">
        <f t="shared" si="19"/>
        <v>1.021703271894681E-9</v>
      </c>
      <c r="BR64" s="36">
        <v>1.7200000000000001E-9</v>
      </c>
      <c r="BS64" s="36">
        <v>6.1265305018599996</v>
      </c>
      <c r="BT64" s="36">
        <v>9161.0171630225996</v>
      </c>
      <c r="BU64" s="30">
        <f t="shared" si="52"/>
        <v>1.3318911848632965E-9</v>
      </c>
      <c r="BV64" s="30">
        <f t="shared" si="53"/>
        <v>1.331699689727172E-9</v>
      </c>
      <c r="BW64" s="30">
        <f t="shared" si="54"/>
        <v>1.3316996710126912E-9</v>
      </c>
      <c r="BX64" s="30">
        <f t="shared" si="55"/>
        <v>1.3316996710108658E-9</v>
      </c>
      <c r="BZ64" s="36"/>
      <c r="CA64" s="36"/>
      <c r="CB64" s="36"/>
      <c r="CH64" s="36"/>
      <c r="CI64" s="36"/>
      <c r="CJ64" s="36"/>
      <c r="CP64" s="36"/>
      <c r="CQ64" s="36"/>
      <c r="CR64" s="36"/>
      <c r="CX64" s="36"/>
      <c r="CY64" s="36"/>
      <c r="CZ64" s="36"/>
      <c r="DF64" s="36">
        <v>2.3739999999999999E-8</v>
      </c>
      <c r="DG64" s="36">
        <v>3.7794868534299999</v>
      </c>
      <c r="DH64" s="36">
        <v>21535.9496445154</v>
      </c>
      <c r="DI64" s="30">
        <f t="shared" si="32"/>
        <v>-1.9447962447288818E-8</v>
      </c>
      <c r="DJ64" s="30">
        <f t="shared" si="33"/>
        <v>-1.945359175318058E-8</v>
      </c>
      <c r="DK64" s="30">
        <f t="shared" si="34"/>
        <v>-1.9453592303100545E-8</v>
      </c>
      <c r="DL64" s="30">
        <f t="shared" si="35"/>
        <v>-1.9453592303154107E-8</v>
      </c>
      <c r="DN64" s="36">
        <v>1.27E-9</v>
      </c>
      <c r="DO64" s="36">
        <v>4.4929861007399996</v>
      </c>
      <c r="DP64" s="36">
        <v>3532.0606928113998</v>
      </c>
      <c r="DQ64" s="30">
        <f t="shared" si="60"/>
        <v>-1.0357016782907672E-9</v>
      </c>
      <c r="DR64" s="30">
        <f t="shared" si="61"/>
        <v>-1.0357515322408247E-9</v>
      </c>
      <c r="DS64" s="30">
        <f t="shared" si="62"/>
        <v>-1.0357515371122022E-9</v>
      </c>
      <c r="DT64" s="30">
        <f t="shared" si="63"/>
        <v>-1.0357515371126772E-9</v>
      </c>
      <c r="DV64" s="36"/>
      <c r="DW64" s="36"/>
      <c r="DX64" s="36"/>
      <c r="ED64" s="36"/>
      <c r="EE64" s="36"/>
      <c r="EF64" s="36"/>
      <c r="EL64" s="36"/>
      <c r="EM64" s="36"/>
      <c r="EN64" s="36"/>
      <c r="ET64" s="36"/>
      <c r="EU64" s="36"/>
      <c r="EV64" s="36"/>
    </row>
    <row r="65" spans="1:152" s="30" customFormat="1" ht="12.75">
      <c r="A65" s="30">
        <f>((((F56*C53+E56)*C53+D56)*C53+C56)*C53+B56)*C53 + A56</f>
        <v>-53.443530781179781</v>
      </c>
      <c r="B65" s="30">
        <f>DEGREES(A65)</f>
        <v>-3062.0887560391052</v>
      </c>
      <c r="C65" s="30">
        <f>((((F59*C53+E59)*C53+D59)*C53+C59)*C53+B59)*C53 + A59</f>
        <v>5.8104944471541443E-2</v>
      </c>
      <c r="D65" s="30">
        <f>DEGREES(C65)</f>
        <v>3.3291680870613303</v>
      </c>
      <c r="E65" s="30">
        <f>((((F62*C53+E62)*C53+D62)*C53+C62)*C53+B62)*C53 + A62</f>
        <v>0.71992119719978032</v>
      </c>
      <c r="F65" s="30">
        <f>SQRT(D69*D69+E69*E69+F69*F69)</f>
        <v>1.2146404025819371</v>
      </c>
      <c r="N65" s="36">
        <v>1.1807E-7</v>
      </c>
      <c r="O65" s="36">
        <v>1.9125067254300001</v>
      </c>
      <c r="P65" s="36">
        <v>21228.392023545799</v>
      </c>
      <c r="Q65" s="30">
        <f t="shared" ref="Q65:Q128" si="68">N65*COS(O65+P65*$C$32)</f>
        <v>-1.0636371847911596E-7</v>
      </c>
      <c r="R65" s="30">
        <f t="shared" ref="R65:R128" si="69">N65*COS(O65+P65*$C$53)</f>
        <v>-1.0638460628898988E-7</v>
      </c>
      <c r="S65" s="30">
        <f t="shared" ref="S65:S128" si="70">N65*COS(O65+P65*$C$74)</f>
        <v>-1.0638460832923357E-7</v>
      </c>
      <c r="T65" s="30">
        <f t="shared" ref="T65:T128" si="71">N65*COS(O65+P65*$C$95)</f>
        <v>-1.0638460832943299E-7</v>
      </c>
      <c r="V65" s="36">
        <v>6.65E-9</v>
      </c>
      <c r="W65" s="36">
        <v>0.21346689192000001</v>
      </c>
      <c r="X65" s="36">
        <v>7860.4193924392002</v>
      </c>
      <c r="Y65" s="30">
        <f t="shared" ref="Y65:Y128" si="72">V65*COS(W65+X65*$C$32)</f>
        <v>5.4388427185557608E-9</v>
      </c>
      <c r="Z65" s="30">
        <f t="shared" ref="Z65:Z128" si="73">V65*COS(W65+X65*$C$53)</f>
        <v>5.4394202794547352E-9</v>
      </c>
      <c r="AA65" s="30">
        <f t="shared" ref="AA65:AA128" si="74">V65*COS(W65+X65*$C$74)</f>
        <v>5.4394203358865599E-9</v>
      </c>
      <c r="AB65" s="30">
        <f t="shared" ref="AB65:AB128" si="75">V65*COS(W65+X65*$C$95)</f>
        <v>5.4394203358920781E-9</v>
      </c>
      <c r="AD65" s="36">
        <v>1.8E-10</v>
      </c>
      <c r="AE65" s="36">
        <v>0.74039763161000005</v>
      </c>
      <c r="AF65" s="36">
        <v>25158.6017197654</v>
      </c>
      <c r="AG65" s="30">
        <f t="shared" ref="AG65:AG70" si="76">AD65*COS(AE65+AF65*$C$32)</f>
        <v>1.5591782191801786E-10</v>
      </c>
      <c r="AH65" s="30">
        <f t="shared" ref="AH65:AH70" si="77">AD65*COS(AE65+AF65*$C$53)</f>
        <v>1.5587434700184553E-10</v>
      </c>
      <c r="AI65" s="30">
        <f t="shared" ref="AI65:AI70" si="78">AD65*COS(AE65+AF65*$C$74)</f>
        <v>1.5587434275180281E-10</v>
      </c>
      <c r="AJ65" s="30">
        <f t="shared" ref="AJ65:AJ70" si="79">AD65*COS(AE65+AF65*$C$95)</f>
        <v>1.5587434275138834E-10</v>
      </c>
      <c r="AL65" s="36"/>
      <c r="AM65" s="36"/>
      <c r="AN65" s="36"/>
      <c r="AT65" s="36"/>
      <c r="AU65" s="36"/>
      <c r="AV65" s="36"/>
      <c r="BB65" s="36"/>
      <c r="BC65" s="36"/>
      <c r="BD65" s="36"/>
      <c r="BJ65" s="36">
        <v>2.0100000000000001E-8</v>
      </c>
      <c r="BK65" s="36">
        <v>0.75702888128000001</v>
      </c>
      <c r="BL65" s="36">
        <v>9999.9864507729999</v>
      </c>
      <c r="BM65" s="30">
        <f t="shared" ref="BM65:BM128" si="80">BJ65*COS(BK65+BL65*$C$32)</f>
        <v>-5.7331063560653994E-9</v>
      </c>
      <c r="BN65" s="30">
        <f t="shared" ref="BN65:BN128" si="81">BJ65*COS(BK65+BL65*$C$53)</f>
        <v>-5.7294064763961515E-9</v>
      </c>
      <c r="BO65" s="30">
        <f t="shared" ref="BO65:BO128" si="82">BJ65*COS(BK65+BL65*$C$74)</f>
        <v>-5.729406114842373E-9</v>
      </c>
      <c r="BP65" s="30">
        <f t="shared" ref="BP65:BP128" si="83">BJ65*COS(BK65+BL65*$C$95)</f>
        <v>-5.7294061148070541E-9</v>
      </c>
      <c r="BR65" s="36">
        <v>1.9500000000000001E-9</v>
      </c>
      <c r="BS65" s="36">
        <v>5.4724085540000003</v>
      </c>
      <c r="BT65" s="36">
        <v>37724.753419748202</v>
      </c>
      <c r="BU65" s="30">
        <f t="shared" ref="BU65:BU96" si="84">BR65*COS(BS65+BT65*$C$32)</f>
        <v>-1.7034846273430964E-9</v>
      </c>
      <c r="BV65" s="30">
        <f t="shared" ref="BV65:BV96" si="85">BR65*COS(BS65+BT65*$C$53)</f>
        <v>-1.7041717362242954E-9</v>
      </c>
      <c r="BW65" s="30">
        <f t="shared" ref="BW65:BW96" si="86">BR65*COS(BS65+BT65*$C$74)</f>
        <v>-1.7041718033232567E-9</v>
      </c>
      <c r="BX65" s="30">
        <f t="shared" ref="BX65:BX96" si="87">BR65*COS(BS65+BT65*$C$95)</f>
        <v>-1.7041718033298026E-9</v>
      </c>
      <c r="BZ65" s="36"/>
      <c r="CA65" s="36"/>
      <c r="CB65" s="36"/>
      <c r="CH65" s="36"/>
      <c r="CI65" s="36"/>
      <c r="CJ65" s="36"/>
      <c r="CP65" s="36"/>
      <c r="CQ65" s="36"/>
      <c r="CR65" s="36"/>
      <c r="CX65" s="36"/>
      <c r="CY65" s="36"/>
      <c r="CZ65" s="36"/>
      <c r="DF65" s="36">
        <v>2.1979999999999999E-8</v>
      </c>
      <c r="DG65" s="36">
        <v>2.8299637252099998</v>
      </c>
      <c r="DH65" s="36">
        <v>8662.2403235630009</v>
      </c>
      <c r="DI65" s="30">
        <f t="shared" ref="DI65:DI128" si="88">DF65*COS(DG65+DH65*$C$32)</f>
        <v>7.6324814034992533E-9</v>
      </c>
      <c r="DJ65" s="30">
        <f t="shared" ref="DJ65:DJ128" si="89">DF65*COS(DG65+DH65*$C$53)</f>
        <v>7.6290523407881736E-9</v>
      </c>
      <c r="DK65" s="30">
        <f t="shared" ref="DK65:DK128" si="90">DF65*COS(DG65+DH65*$C$74)</f>
        <v>7.6290520056979526E-9</v>
      </c>
      <c r="DL65" s="30">
        <f t="shared" ref="DL65:DL128" si="91">DF65*COS(DG65+DH65*$C$95)</f>
        <v>7.6290520056652889E-9</v>
      </c>
      <c r="DN65" s="36">
        <v>1.21E-9</v>
      </c>
      <c r="DO65" s="36">
        <v>6.2658920817899997</v>
      </c>
      <c r="DP65" s="36">
        <v>29580.474708443799</v>
      </c>
      <c r="DQ65" s="30">
        <f t="shared" ref="DQ65:DQ96" si="92">DN65*COS(DO65+DP65*$C$32)</f>
        <v>9.5173879025119681E-10</v>
      </c>
      <c r="DR65" s="30">
        <f t="shared" ref="DR65:DR96" si="93">DN65*COS(DO65+DP65*$C$53)</f>
        <v>9.5131417123502435E-10</v>
      </c>
      <c r="DS65" s="30">
        <f t="shared" ref="DS65:DS96" si="94">DN65*COS(DO65+DP65*$C$74)</f>
        <v>9.5131412972726417E-10</v>
      </c>
      <c r="DT65" s="30">
        <f t="shared" ref="DT65:DT96" si="95">DN65*COS(DO65+DP65*$C$95)</f>
        <v>9.5131412972318389E-10</v>
      </c>
      <c r="DV65" s="36"/>
      <c r="DW65" s="36"/>
      <c r="DX65" s="36"/>
      <c r="ED65" s="36"/>
      <c r="EE65" s="36"/>
      <c r="EF65" s="36"/>
      <c r="EL65" s="36"/>
      <c r="EM65" s="36"/>
      <c r="EN65" s="36"/>
      <c r="ET65" s="36"/>
      <c r="EU65" s="36"/>
      <c r="EV65" s="36"/>
    </row>
    <row r="66" spans="1:152" s="30" customFormat="1" ht="12.75">
      <c r="A66" s="30">
        <f>RADIANS(B66)</f>
        <v>3.1051369834364921</v>
      </c>
      <c r="B66" s="30">
        <f>B65 - INT( B65 / 360 ) * 360</f>
        <v>177.91124396089481</v>
      </c>
      <c r="C66" s="30">
        <f>RADIANS(D66)</f>
        <v>5.8104944471541443E-2</v>
      </c>
      <c r="D66" s="30">
        <f>D65 - INT( D65 / 360 ) * 360</f>
        <v>3.3291680870613303</v>
      </c>
      <c r="N66" s="36">
        <v>1.0104999999999999E-7</v>
      </c>
      <c r="O66" s="36">
        <v>2.3427078669300001</v>
      </c>
      <c r="P66" s="36">
        <v>10742.9765113056</v>
      </c>
      <c r="Q66" s="30">
        <f t="shared" si="68"/>
        <v>7.8963520897058022E-8</v>
      </c>
      <c r="R66" s="30">
        <f t="shared" si="69"/>
        <v>7.8950510140296541E-8</v>
      </c>
      <c r="S66" s="30">
        <f t="shared" si="70"/>
        <v>7.8950508868751566E-8</v>
      </c>
      <c r="T66" s="30">
        <f t="shared" si="71"/>
        <v>7.8950508868627886E-8</v>
      </c>
      <c r="V66" s="36">
        <v>7.3300000000000001E-9</v>
      </c>
      <c r="W66" s="36">
        <v>2.2214788329199999</v>
      </c>
      <c r="X66" s="36">
        <v>19360.075615231901</v>
      </c>
      <c r="Y66" s="30">
        <f t="shared" si="72"/>
        <v>-8.8826244366290289E-10</v>
      </c>
      <c r="Z66" s="30">
        <f t="shared" si="73"/>
        <v>-8.8555714985458683E-10</v>
      </c>
      <c r="AA66" s="30">
        <f t="shared" si="74"/>
        <v>-8.855568854936747E-10</v>
      </c>
      <c r="AB66" s="30">
        <f t="shared" si="75"/>
        <v>-8.8555688546792746E-10</v>
      </c>
      <c r="AD66" s="36">
        <v>1.8999999999999999E-10</v>
      </c>
      <c r="AE66" s="36">
        <v>1.5377023221799999</v>
      </c>
      <c r="AF66" s="36">
        <v>28286.990484861199</v>
      </c>
      <c r="AG66" s="30">
        <f t="shared" si="76"/>
        <v>-3.9097179163141626E-11</v>
      </c>
      <c r="AH66" s="30">
        <f t="shared" si="77"/>
        <v>-3.8996166434344537E-11</v>
      </c>
      <c r="AI66" s="30">
        <f t="shared" si="78"/>
        <v>-3.8996156563057512E-11</v>
      </c>
      <c r="AJ66" s="30">
        <f t="shared" si="79"/>
        <v>-3.8996156562095617E-11</v>
      </c>
      <c r="AL66" s="36"/>
      <c r="AM66" s="36"/>
      <c r="AN66" s="36"/>
      <c r="AT66" s="36"/>
      <c r="AU66" s="36"/>
      <c r="AV66" s="36"/>
      <c r="BB66" s="36"/>
      <c r="BC66" s="36"/>
      <c r="BD66" s="36"/>
      <c r="BJ66" s="36">
        <v>1.562E-8</v>
      </c>
      <c r="BK66" s="36">
        <v>3.9396208046300001</v>
      </c>
      <c r="BL66" s="36">
        <v>37724.753419748202</v>
      </c>
      <c r="BM66" s="30">
        <f t="shared" si="80"/>
        <v>-8.114923487284213E-9</v>
      </c>
      <c r="BN66" s="30">
        <f t="shared" si="81"/>
        <v>-8.1052518606835394E-9</v>
      </c>
      <c r="BO66" s="30">
        <f t="shared" si="82"/>
        <v>-8.1052509153869683E-9</v>
      </c>
      <c r="BP66" s="30">
        <f t="shared" si="83"/>
        <v>-8.1052509152947509E-9</v>
      </c>
      <c r="BR66" s="36">
        <v>1.5300000000000001E-9</v>
      </c>
      <c r="BS66" s="36">
        <v>4.07656151671</v>
      </c>
      <c r="BT66" s="36">
        <v>27511.4678735372</v>
      </c>
      <c r="BU66" s="30">
        <f t="shared" si="84"/>
        <v>-1.0572292014623817E-9</v>
      </c>
      <c r="BV66" s="30">
        <f t="shared" si="85"/>
        <v>-1.0566447180337544E-9</v>
      </c>
      <c r="BW66" s="30">
        <f t="shared" si="86"/>
        <v>-1.056644660904996E-9</v>
      </c>
      <c r="BX66" s="30">
        <f t="shared" si="87"/>
        <v>-1.0566446608994297E-9</v>
      </c>
      <c r="BZ66" s="36"/>
      <c r="CA66" s="36"/>
      <c r="CB66" s="36"/>
      <c r="CH66" s="36"/>
      <c r="CI66" s="36"/>
      <c r="CJ66" s="36"/>
      <c r="CP66" s="36"/>
      <c r="CQ66" s="36"/>
      <c r="CR66" s="36"/>
      <c r="CX66" s="36"/>
      <c r="CY66" s="36"/>
      <c r="CZ66" s="36"/>
      <c r="DF66" s="36">
        <v>1.9580000000000001E-8</v>
      </c>
      <c r="DG66" s="36">
        <v>5.4176380416700001</v>
      </c>
      <c r="DH66" s="36">
        <v>16496.361396202399</v>
      </c>
      <c r="DI66" s="30">
        <f t="shared" si="88"/>
        <v>-6.6431900713454566E-9</v>
      </c>
      <c r="DJ66" s="30">
        <f t="shared" si="89"/>
        <v>-6.6373546078926975E-9</v>
      </c>
      <c r="DK66" s="30">
        <f t="shared" si="90"/>
        <v>-6.6373540376323682E-9</v>
      </c>
      <c r="DL66" s="30">
        <f t="shared" si="91"/>
        <v>-6.6373540375768718E-9</v>
      </c>
      <c r="DN66" s="36">
        <v>1.4700000000000001E-9</v>
      </c>
      <c r="DO66" s="36">
        <v>6.1609277471399997</v>
      </c>
      <c r="DP66" s="36">
        <v>8662.2403235630009</v>
      </c>
      <c r="DQ66" s="30">
        <f t="shared" si="92"/>
        <v>-7.6082324107270873E-10</v>
      </c>
      <c r="DR66" s="30">
        <f t="shared" si="93"/>
        <v>-7.6061398988555089E-10</v>
      </c>
      <c r="DS66" s="30">
        <f t="shared" si="94"/>
        <v>-7.6061396943699092E-10</v>
      </c>
      <c r="DT66" s="30">
        <f t="shared" si="95"/>
        <v>-7.6061396943499772E-10</v>
      </c>
      <c r="DV66" s="36"/>
      <c r="DW66" s="36"/>
      <c r="DX66" s="36"/>
      <c r="ED66" s="36"/>
      <c r="EE66" s="36"/>
      <c r="EF66" s="36"/>
      <c r="EL66" s="36"/>
      <c r="EM66" s="36"/>
      <c r="EN66" s="36"/>
      <c r="ET66" s="36"/>
      <c r="EU66" s="36"/>
      <c r="EV66" s="36"/>
    </row>
    <row r="67" spans="1:152" s="30" customFormat="1" ht="12.75">
      <c r="N67" s="36">
        <v>8.1540000000000001E-8</v>
      </c>
      <c r="O67" s="36">
        <v>1.92331359797</v>
      </c>
      <c r="P67" s="36">
        <v>15.252471184999999</v>
      </c>
      <c r="Q67" s="30">
        <f t="shared" si="68"/>
        <v>-2.1588042819268585E-8</v>
      </c>
      <c r="R67" s="30">
        <f t="shared" si="69"/>
        <v>-2.1588019787020604E-8</v>
      </c>
      <c r="S67" s="30">
        <f t="shared" si="70"/>
        <v>-2.1588019784769941E-8</v>
      </c>
      <c r="T67" s="30">
        <f t="shared" si="71"/>
        <v>-2.1588019784769733E-8</v>
      </c>
      <c r="V67" s="36">
        <v>7.0200000000000002E-9</v>
      </c>
      <c r="W67" s="36">
        <v>1.7620634394400001</v>
      </c>
      <c r="X67" s="36">
        <v>19374.302709233601</v>
      </c>
      <c r="Y67" s="30">
        <f t="shared" si="72"/>
        <v>2.8420689872455197E-9</v>
      </c>
      <c r="Z67" s="30">
        <f t="shared" si="73"/>
        <v>2.8444571337912539E-9</v>
      </c>
      <c r="AA67" s="30">
        <f t="shared" si="74"/>
        <v>2.8444573671360803E-9</v>
      </c>
      <c r="AB67" s="30">
        <f t="shared" si="75"/>
        <v>2.8444573671587897E-9</v>
      </c>
      <c r="AD67" s="36">
        <v>1.4000000000000001E-10</v>
      </c>
      <c r="AE67" s="36">
        <v>1.4908405976500001</v>
      </c>
      <c r="AF67" s="36">
        <v>30110.165673538399</v>
      </c>
      <c r="AG67" s="30">
        <f t="shared" si="76"/>
        <v>-6.9994870153666133E-11</v>
      </c>
      <c r="AH67" s="30">
        <f t="shared" si="77"/>
        <v>-7.0064969816355992E-11</v>
      </c>
      <c r="AI67" s="30">
        <f t="shared" si="78"/>
        <v>-7.0064976665188526E-11</v>
      </c>
      <c r="AJ67" s="30">
        <f t="shared" si="79"/>
        <v>-7.0064976665853385E-11</v>
      </c>
      <c r="AL67" s="36"/>
      <c r="AM67" s="36"/>
      <c r="AN67" s="36"/>
      <c r="AT67" s="36"/>
      <c r="AU67" s="36"/>
      <c r="AV67" s="36"/>
      <c r="BB67" s="36"/>
      <c r="BC67" s="36"/>
      <c r="BD67" s="36"/>
      <c r="BJ67" s="36">
        <v>1.5379999999999999E-8</v>
      </c>
      <c r="BK67" s="36">
        <v>2.1730957707999998</v>
      </c>
      <c r="BL67" s="36">
        <v>21535.9496445154</v>
      </c>
      <c r="BM67" s="30">
        <f t="shared" si="80"/>
        <v>-8.3664444166660098E-9</v>
      </c>
      <c r="BN67" s="30">
        <f t="shared" si="81"/>
        <v>-8.3611061940874026E-9</v>
      </c>
      <c r="BO67" s="30">
        <f t="shared" si="82"/>
        <v>-8.3611056723789307E-9</v>
      </c>
      <c r="BP67" s="30">
        <f t="shared" si="83"/>
        <v>-8.361105672328117E-9</v>
      </c>
      <c r="BR67" s="36">
        <v>1.74E-9</v>
      </c>
      <c r="BS67" s="36">
        <v>1.3367684935899999</v>
      </c>
      <c r="BT67" s="36">
        <v>32217.2001810808</v>
      </c>
      <c r="BU67" s="30">
        <f t="shared" si="84"/>
        <v>3.5614089388974699E-10</v>
      </c>
      <c r="BV67" s="30">
        <f t="shared" si="85"/>
        <v>3.5508704568320562E-10</v>
      </c>
      <c r="BW67" s="30">
        <f t="shared" si="86"/>
        <v>3.5508694269702231E-10</v>
      </c>
      <c r="BX67" s="30">
        <f t="shared" si="87"/>
        <v>3.5508694268695247E-10</v>
      </c>
      <c r="BZ67" s="36"/>
      <c r="CA67" s="36"/>
      <c r="CB67" s="36"/>
      <c r="CH67" s="36"/>
      <c r="CI67" s="36"/>
      <c r="CJ67" s="36"/>
      <c r="CP67" s="36"/>
      <c r="CQ67" s="36"/>
      <c r="CR67" s="36"/>
      <c r="CX67" s="36"/>
      <c r="CY67" s="36"/>
      <c r="CZ67" s="36"/>
      <c r="DF67" s="36">
        <v>1.8760000000000001E-8</v>
      </c>
      <c r="DG67" s="36">
        <v>2.6342676839300001</v>
      </c>
      <c r="DH67" s="36">
        <v>29580.474708443799</v>
      </c>
      <c r="DI67" s="30">
        <f t="shared" si="88"/>
        <v>-7.5670736584241847E-9</v>
      </c>
      <c r="DJ67" s="30">
        <f t="shared" si="89"/>
        <v>-7.5573206492267581E-9</v>
      </c>
      <c r="DK67" s="30">
        <f t="shared" si="90"/>
        <v>-7.5573196960662702E-9</v>
      </c>
      <c r="DL67" s="30">
        <f t="shared" si="91"/>
        <v>-7.5573196959730602E-9</v>
      </c>
      <c r="DN67" s="36">
        <v>1.14E-9</v>
      </c>
      <c r="DO67" s="36">
        <v>1.1401263500000001E-3</v>
      </c>
      <c r="DP67" s="36">
        <v>25934.124331089399</v>
      </c>
      <c r="DQ67" s="30">
        <f t="shared" si="92"/>
        <v>8.564893588881503E-10</v>
      </c>
      <c r="DR67" s="30">
        <f t="shared" si="93"/>
        <v>8.5686396308575327E-10</v>
      </c>
      <c r="DS67" s="30">
        <f t="shared" si="94"/>
        <v>8.5686399968082917E-10</v>
      </c>
      <c r="DT67" s="30">
        <f t="shared" si="95"/>
        <v>8.5686399968439804E-10</v>
      </c>
      <c r="DV67" s="36"/>
      <c r="DW67" s="36"/>
      <c r="DX67" s="36"/>
      <c r="ED67" s="36"/>
      <c r="EE67" s="36"/>
      <c r="EF67" s="36"/>
      <c r="EL67" s="36"/>
      <c r="EM67" s="36"/>
      <c r="EN67" s="36"/>
      <c r="ET67" s="36"/>
      <c r="EU67" s="36"/>
      <c r="EV67" s="36"/>
    </row>
    <row r="68" spans="1:152" s="30" customFormat="1" ht="12.75">
      <c r="A68" s="30" t="s">
        <v>197</v>
      </c>
      <c r="B68" s="30" t="s">
        <v>198</v>
      </c>
      <c r="C68" s="30" t="s">
        <v>199</v>
      </c>
      <c r="D68" s="30" t="s">
        <v>229</v>
      </c>
      <c r="E68" s="30" t="s">
        <v>230</v>
      </c>
      <c r="F68" s="30" t="s">
        <v>231</v>
      </c>
      <c r="N68" s="36">
        <v>8.8930000000000003E-8</v>
      </c>
      <c r="O68" s="36">
        <v>1.9729138851500001</v>
      </c>
      <c r="P68" s="36">
        <v>10186.9872264112</v>
      </c>
      <c r="Q68" s="30">
        <f t="shared" si="68"/>
        <v>-4.0139623026035605E-8</v>
      </c>
      <c r="R68" s="30">
        <f t="shared" si="69"/>
        <v>-4.0124097283476441E-8</v>
      </c>
      <c r="S68" s="30">
        <f t="shared" si="70"/>
        <v>-4.0124095766262264E-8</v>
      </c>
      <c r="T68" s="30">
        <f t="shared" si="71"/>
        <v>-4.0124095766114523E-8</v>
      </c>
      <c r="V68" s="36">
        <v>5.7500000000000002E-9</v>
      </c>
      <c r="W68" s="36">
        <v>2.3879208779100001</v>
      </c>
      <c r="X68" s="36">
        <v>6770.7106012455997</v>
      </c>
      <c r="Y68" s="30">
        <f t="shared" si="72"/>
        <v>-4.7610187496141134E-9</v>
      </c>
      <c r="Z68" s="30">
        <f t="shared" si="73"/>
        <v>-4.7605994751588407E-9</v>
      </c>
      <c r="AA68" s="30">
        <f t="shared" si="74"/>
        <v>-4.7605994341843887E-9</v>
      </c>
      <c r="AB68" s="30">
        <f t="shared" si="75"/>
        <v>-4.7605994341804017E-9</v>
      </c>
      <c r="AD68" s="36">
        <v>1.2999999999999999E-10</v>
      </c>
      <c r="AE68" s="36">
        <v>4.7217128347899999</v>
      </c>
      <c r="AF68" s="36">
        <v>29864.334027309</v>
      </c>
      <c r="AG68" s="30">
        <f t="shared" si="76"/>
        <v>-1.0411372287036769E-10</v>
      </c>
      <c r="AH68" s="30">
        <f t="shared" si="77"/>
        <v>-1.0406905722640839E-10</v>
      </c>
      <c r="AI68" s="30">
        <f t="shared" si="78"/>
        <v>-1.0406905286011242E-10</v>
      </c>
      <c r="AJ68" s="30">
        <f t="shared" si="79"/>
        <v>-1.0406905285968729E-10</v>
      </c>
      <c r="AL68" s="36"/>
      <c r="AM68" s="36"/>
      <c r="AN68" s="36"/>
      <c r="AT68" s="36"/>
      <c r="AU68" s="36"/>
      <c r="AV68" s="36"/>
      <c r="BB68" s="36"/>
      <c r="BC68" s="36"/>
      <c r="BD68" s="36"/>
      <c r="BJ68" s="36">
        <v>1.5460000000000001E-8</v>
      </c>
      <c r="BK68" s="36">
        <v>4.7075918646200003</v>
      </c>
      <c r="BL68" s="36">
        <v>14945.3161735544</v>
      </c>
      <c r="BM68" s="30">
        <f t="shared" si="80"/>
        <v>-1.4345589737665568E-8</v>
      </c>
      <c r="BN68" s="30">
        <f t="shared" si="81"/>
        <v>-1.4347243325905398E-8</v>
      </c>
      <c r="BO68" s="30">
        <f t="shared" si="82"/>
        <v>-1.4347243487432414E-8</v>
      </c>
      <c r="BP68" s="30">
        <f t="shared" si="83"/>
        <v>-1.434724348744821E-8</v>
      </c>
      <c r="BR68" s="36">
        <v>1.57E-9</v>
      </c>
      <c r="BS68" s="36">
        <v>5.9847421443700002</v>
      </c>
      <c r="BT68" s="36">
        <v>26.298319799800002</v>
      </c>
      <c r="BU68" s="30">
        <f t="shared" si="84"/>
        <v>1.4176010830450198E-9</v>
      </c>
      <c r="BV68" s="30">
        <f t="shared" si="85"/>
        <v>1.4176007422552857E-9</v>
      </c>
      <c r="BW68" s="30">
        <f t="shared" si="86"/>
        <v>1.4176007422219849E-9</v>
      </c>
      <c r="BX68" s="30">
        <f t="shared" si="87"/>
        <v>1.4176007422219814E-9</v>
      </c>
      <c r="BZ68" s="36"/>
      <c r="CA68" s="36"/>
      <c r="CB68" s="36"/>
      <c r="CH68" s="36"/>
      <c r="CI68" s="36"/>
      <c r="CJ68" s="36"/>
      <c r="CP68" s="36"/>
      <c r="CQ68" s="36"/>
      <c r="CR68" s="36"/>
      <c r="CX68" s="36"/>
      <c r="CY68" s="36"/>
      <c r="CZ68" s="36"/>
      <c r="DF68" s="36">
        <v>1.9020000000000001E-8</v>
      </c>
      <c r="DG68" s="36">
        <v>2.8578219913299998</v>
      </c>
      <c r="DH68" s="36">
        <v>3532.0606928113998</v>
      </c>
      <c r="DI68" s="30">
        <f t="shared" si="88"/>
        <v>-9.9870887949067418E-9</v>
      </c>
      <c r="DJ68" s="30">
        <f t="shared" si="89"/>
        <v>-9.9859907775271484E-9</v>
      </c>
      <c r="DK68" s="30">
        <f t="shared" si="90"/>
        <v>-9.9859906702292399E-9</v>
      </c>
      <c r="DL68" s="30">
        <f t="shared" si="91"/>
        <v>-9.9859906702187728E-9</v>
      </c>
      <c r="DN68" s="36">
        <v>1.15E-9</v>
      </c>
      <c r="DO68" s="36">
        <v>3.5689771534400001</v>
      </c>
      <c r="DP68" s="36">
        <v>24356.780788641601</v>
      </c>
      <c r="DQ68" s="30">
        <f t="shared" si="92"/>
        <v>1.0263847866254259E-9</v>
      </c>
      <c r="DR68" s="30">
        <f t="shared" si="93"/>
        <v>1.0266272960706449E-9</v>
      </c>
      <c r="DS68" s="30">
        <f t="shared" si="94"/>
        <v>1.026627319757121E-9</v>
      </c>
      <c r="DT68" s="30">
        <f t="shared" si="95"/>
        <v>1.0266273197594334E-9</v>
      </c>
      <c r="DV68" s="36"/>
      <c r="DW68" s="36"/>
      <c r="DX68" s="36"/>
      <c r="ED68" s="36"/>
      <c r="EE68" s="36"/>
      <c r="EF68" s="36"/>
      <c r="EL68" s="36"/>
      <c r="EM68" s="36"/>
      <c r="EN68" s="36"/>
      <c r="ET68" s="36"/>
      <c r="EU68" s="36"/>
      <c r="EV68" s="36"/>
    </row>
    <row r="69" spans="1:152" s="30" customFormat="1" ht="12.75">
      <c r="A69" s="30">
        <f>E65*COS(C66)*COS(A66)</f>
        <v>-0.71822871254490417</v>
      </c>
      <c r="B69" s="30">
        <f>E65*COS(C66)*SIN(A66)</f>
        <v>2.6195114641975992E-2</v>
      </c>
      <c r="C69" s="30">
        <f>E65*SIN(C66)</f>
        <v>4.1807446974769513E-2</v>
      </c>
      <c r="D69" s="30">
        <f>A69-$D$9</f>
        <v>-0.62915997926254053</v>
      </c>
      <c r="E69" s="30">
        <f>B69-$E$9</f>
        <v>1.0381528994747025</v>
      </c>
      <c r="F69" s="30">
        <f>C69-$F$9</f>
        <v>4.1804131267592894E-2</v>
      </c>
      <c r="N69" s="36">
        <v>9.3520000000000006E-8</v>
      </c>
      <c r="O69" s="36">
        <v>4.9450890476399998</v>
      </c>
      <c r="P69" s="36">
        <v>35371.887265976402</v>
      </c>
      <c r="Q69" s="30">
        <f t="shared" si="68"/>
        <v>-8.3789273761568614E-8</v>
      </c>
      <c r="R69" s="30">
        <f t="shared" si="69"/>
        <v>-8.3817470892440821E-8</v>
      </c>
      <c r="S69" s="30">
        <f t="shared" si="70"/>
        <v>-8.3817473645907565E-8</v>
      </c>
      <c r="T69" s="30">
        <f t="shared" si="71"/>
        <v>-8.3817473646176366E-8</v>
      </c>
      <c r="V69" s="36">
        <v>5.38E-9</v>
      </c>
      <c r="W69" s="36">
        <v>1.52023264138</v>
      </c>
      <c r="X69" s="36">
        <v>25934.124331089399</v>
      </c>
      <c r="Y69" s="30">
        <f t="shared" si="72"/>
        <v>-3.3369098342811027E-9</v>
      </c>
      <c r="Z69" s="30">
        <f t="shared" si="73"/>
        <v>-3.3348075659455417E-9</v>
      </c>
      <c r="AA69" s="30">
        <f t="shared" si="74"/>
        <v>-3.3348073604762867E-9</v>
      </c>
      <c r="AB69" s="30">
        <f t="shared" si="75"/>
        <v>-3.3348073604562486E-9</v>
      </c>
      <c r="AD69" s="36">
        <v>1.2999999999999999E-10</v>
      </c>
      <c r="AE69" s="36">
        <v>5.7970042784600002</v>
      </c>
      <c r="AF69" s="36">
        <v>29580.474708443799</v>
      </c>
      <c r="AG69" s="30">
        <f t="shared" si="76"/>
        <v>5.4940352102989314E-11</v>
      </c>
      <c r="AH69" s="30">
        <f t="shared" si="77"/>
        <v>5.4873411786310069E-11</v>
      </c>
      <c r="AI69" s="30">
        <f t="shared" si="78"/>
        <v>5.4873405244193121E-11</v>
      </c>
      <c r="AJ69" s="30">
        <f t="shared" si="79"/>
        <v>5.4873405243553361E-11</v>
      </c>
      <c r="AL69" s="36"/>
      <c r="AM69" s="36"/>
      <c r="AN69" s="36"/>
      <c r="AT69" s="36"/>
      <c r="AU69" s="36"/>
      <c r="AV69" s="36"/>
      <c r="BB69" s="36"/>
      <c r="BC69" s="36"/>
      <c r="BD69" s="36"/>
      <c r="BJ69" s="36">
        <v>1.2E-8</v>
      </c>
      <c r="BK69" s="36">
        <v>1.48282382657</v>
      </c>
      <c r="BL69" s="36">
        <v>9830.3890139878004</v>
      </c>
      <c r="BM69" s="30">
        <f t="shared" si="80"/>
        <v>-1.1123430213495046E-8</v>
      </c>
      <c r="BN69" s="30">
        <f t="shared" si="81"/>
        <v>-1.1124279970607949E-8</v>
      </c>
      <c r="BO69" s="30">
        <f t="shared" si="82"/>
        <v>-1.1124280053624848E-8</v>
      </c>
      <c r="BP69" s="30">
        <f t="shared" si="83"/>
        <v>-1.1124280053632938E-8</v>
      </c>
      <c r="BR69" s="36">
        <v>1.63E-9</v>
      </c>
      <c r="BS69" s="36">
        <v>5.4551913475999996</v>
      </c>
      <c r="BT69" s="36">
        <v>10426.584641649</v>
      </c>
      <c r="BU69" s="30">
        <f t="shared" si="84"/>
        <v>-8.0919235229485183E-10</v>
      </c>
      <c r="BV69" s="30">
        <f t="shared" si="85"/>
        <v>-8.0947566558764369E-10</v>
      </c>
      <c r="BW69" s="30">
        <f t="shared" si="86"/>
        <v>-8.0947569327077142E-10</v>
      </c>
      <c r="BX69" s="30">
        <f t="shared" si="87"/>
        <v>-8.0947569327347557E-10</v>
      </c>
      <c r="BZ69" s="36"/>
      <c r="CA69" s="36"/>
      <c r="CB69" s="36"/>
      <c r="CH69" s="36"/>
      <c r="CI69" s="36"/>
      <c r="CJ69" s="36"/>
      <c r="CP69" s="36"/>
      <c r="CQ69" s="36"/>
      <c r="CR69" s="36"/>
      <c r="CX69" s="36"/>
      <c r="CY69" s="36"/>
      <c r="CZ69" s="36"/>
      <c r="DF69" s="36">
        <v>1.7059999999999999E-8</v>
      </c>
      <c r="DG69" s="36">
        <v>3.6757301037899999</v>
      </c>
      <c r="DH69" s="36">
        <v>26.298319799800002</v>
      </c>
      <c r="DI69" s="30">
        <f t="shared" si="88"/>
        <v>-1.5789793747607526E-8</v>
      </c>
      <c r="DJ69" s="30">
        <f t="shared" si="89"/>
        <v>-1.5789797010007518E-8</v>
      </c>
      <c r="DK69" s="30">
        <f t="shared" si="90"/>
        <v>-1.5789797010326314E-8</v>
      </c>
      <c r="DL69" s="30">
        <f t="shared" si="91"/>
        <v>-1.5789797010326343E-8</v>
      </c>
      <c r="DN69" s="36">
        <v>1.2400000000000001E-9</v>
      </c>
      <c r="DO69" s="36">
        <v>0.67547060274000004</v>
      </c>
      <c r="DP69" s="36">
        <v>3723.5089589230001</v>
      </c>
      <c r="DQ69" s="30">
        <f t="shared" si="92"/>
        <v>5.3997758364656494E-10</v>
      </c>
      <c r="DR69" s="30">
        <f t="shared" si="93"/>
        <v>5.3989776043797075E-10</v>
      </c>
      <c r="DS69" s="30">
        <f t="shared" si="94"/>
        <v>5.3989775263769945E-10</v>
      </c>
      <c r="DT69" s="30">
        <f t="shared" si="95"/>
        <v>5.3989775263693792E-10</v>
      </c>
      <c r="DV69" s="36"/>
      <c r="DW69" s="36"/>
      <c r="DX69" s="36"/>
      <c r="ED69" s="36"/>
      <c r="EE69" s="36"/>
      <c r="EF69" s="36"/>
      <c r="EL69" s="36"/>
      <c r="EM69" s="36"/>
      <c r="EN69" s="36"/>
      <c r="ET69" s="36"/>
      <c r="EU69" s="36"/>
      <c r="EV69" s="36"/>
    </row>
    <row r="70" spans="1:152" s="30" customFormat="1" ht="12.75">
      <c r="N70" s="36">
        <v>6.821E-8</v>
      </c>
      <c r="O70" s="36">
        <v>4.3973318896800002</v>
      </c>
      <c r="P70" s="36">
        <v>8662.2403235630009</v>
      </c>
      <c r="Q70" s="30">
        <f t="shared" si="68"/>
        <v>6.4046375561576042E-8</v>
      </c>
      <c r="R70" s="30">
        <f t="shared" si="69"/>
        <v>6.4050278410432194E-8</v>
      </c>
      <c r="S70" s="30">
        <f t="shared" si="70"/>
        <v>6.405027879172258E-8</v>
      </c>
      <c r="T70" s="30">
        <f t="shared" si="71"/>
        <v>6.4050278791759915E-8</v>
      </c>
      <c r="V70" s="36">
        <v>6.8999999999999997E-9</v>
      </c>
      <c r="W70" s="36">
        <v>4.0187375417100002</v>
      </c>
      <c r="X70" s="36">
        <v>19651.048481098002</v>
      </c>
      <c r="Y70" s="30">
        <f t="shared" si="72"/>
        <v>-2.0747788471659806E-9</v>
      </c>
      <c r="Z70" s="30">
        <f t="shared" si="73"/>
        <v>-2.0722952104631483E-9</v>
      </c>
      <c r="AA70" s="30">
        <f t="shared" si="74"/>
        <v>-2.0722949677535839E-9</v>
      </c>
      <c r="AB70" s="30">
        <f t="shared" si="75"/>
        <v>-2.0722949677299212E-9</v>
      </c>
      <c r="AD70" s="36">
        <v>1.4000000000000001E-10</v>
      </c>
      <c r="AE70" s="36">
        <v>3.6920522501000002</v>
      </c>
      <c r="AF70" s="36">
        <v>27511.4678735372</v>
      </c>
      <c r="AG70" s="30">
        <f t="shared" si="76"/>
        <v>-5.1715776855559778E-11</v>
      </c>
      <c r="AH70" s="30">
        <f t="shared" si="77"/>
        <v>-5.1647032689177744E-11</v>
      </c>
      <c r="AI70" s="30">
        <f t="shared" si="78"/>
        <v>-5.1647025970955078E-11</v>
      </c>
      <c r="AJ70" s="30">
        <f t="shared" si="79"/>
        <v>-5.1647025970300467E-11</v>
      </c>
      <c r="AL70" s="36"/>
      <c r="AM70" s="36"/>
      <c r="AN70" s="36"/>
      <c r="AT70" s="36"/>
      <c r="AU70" s="36"/>
      <c r="AV70" s="36"/>
      <c r="BB70" s="36"/>
      <c r="BC70" s="36"/>
      <c r="BD70" s="36"/>
      <c r="BJ70" s="36">
        <v>1.2240000000000001E-8</v>
      </c>
      <c r="BK70" s="36">
        <v>5.5509039444899999</v>
      </c>
      <c r="BL70" s="36">
        <v>5661.3320491521999</v>
      </c>
      <c r="BM70" s="30">
        <f t="shared" si="80"/>
        <v>9.3140013435529141E-9</v>
      </c>
      <c r="BN70" s="30">
        <f t="shared" si="81"/>
        <v>9.3131378614190651E-9</v>
      </c>
      <c r="BO70" s="30">
        <f t="shared" si="82"/>
        <v>9.3131377770362483E-9</v>
      </c>
      <c r="BP70" s="30">
        <f t="shared" si="83"/>
        <v>9.3131377770280079E-9</v>
      </c>
      <c r="BR70" s="36">
        <v>1.2900000000000001E-9</v>
      </c>
      <c r="BS70" s="36">
        <v>2.08748660996</v>
      </c>
      <c r="BT70" s="36">
        <v>3128.3887650958</v>
      </c>
      <c r="BU70" s="30">
        <f t="shared" si="84"/>
        <v>-1.1616496832592157E-9</v>
      </c>
      <c r="BV70" s="30">
        <f t="shared" si="85"/>
        <v>-1.1616833830656025E-9</v>
      </c>
      <c r="BW70" s="30">
        <f t="shared" si="86"/>
        <v>-1.161683386358464E-9</v>
      </c>
      <c r="BX70" s="30">
        <f t="shared" si="87"/>
        <v>-1.1616833863587849E-9</v>
      </c>
      <c r="BZ70" s="36"/>
      <c r="CA70" s="36"/>
      <c r="CB70" s="36"/>
      <c r="CH70" s="36"/>
      <c r="CI70" s="36"/>
      <c r="CJ70" s="36"/>
      <c r="CP70" s="36"/>
      <c r="CQ70" s="36"/>
      <c r="CR70" s="36"/>
      <c r="CX70" s="36"/>
      <c r="CY70" s="36"/>
      <c r="CZ70" s="36"/>
      <c r="DF70" s="36">
        <v>1.817E-8</v>
      </c>
      <c r="DG70" s="36">
        <v>0.41611036449</v>
      </c>
      <c r="DH70" s="36">
        <v>4705.7323075435997</v>
      </c>
      <c r="DI70" s="30">
        <f t="shared" si="88"/>
        <v>1.5561870077714054E-8</v>
      </c>
      <c r="DJ70" s="30">
        <f t="shared" si="89"/>
        <v>1.5561022361242985E-8</v>
      </c>
      <c r="DK70" s="30">
        <f t="shared" si="90"/>
        <v>1.5561022278399937E-8</v>
      </c>
      <c r="DL70" s="30">
        <f t="shared" si="91"/>
        <v>1.5561022278391837E-8</v>
      </c>
      <c r="DN70" s="36">
        <v>1.45E-9</v>
      </c>
      <c r="DO70" s="36">
        <v>0.36415036222000002</v>
      </c>
      <c r="DP70" s="36">
        <v>9146.7900690210008</v>
      </c>
      <c r="DQ70" s="30">
        <f t="shared" si="92"/>
        <v>1.4447141429815259E-9</v>
      </c>
      <c r="DR70" s="30">
        <f t="shared" si="93"/>
        <v>1.4446923919149632E-9</v>
      </c>
      <c r="DS70" s="30">
        <f t="shared" si="94"/>
        <v>1.4446923897873217E-9</v>
      </c>
      <c r="DT70" s="30">
        <f t="shared" si="95"/>
        <v>1.4446923897871139E-9</v>
      </c>
      <c r="DV70" s="36"/>
      <c r="DW70" s="36"/>
      <c r="DX70" s="36"/>
      <c r="ED70" s="36"/>
      <c r="EE70" s="36"/>
      <c r="EF70" s="36"/>
      <c r="EL70" s="36"/>
      <c r="EM70" s="36"/>
      <c r="EN70" s="36"/>
      <c r="ET70" s="36"/>
      <c r="EU70" s="36"/>
      <c r="EV70" s="36"/>
    </row>
    <row r="71" spans="1:152" s="30" customFormat="1" ht="12.75">
      <c r="A71" s="34" t="s">
        <v>26</v>
      </c>
      <c r="B71" s="33" t="s">
        <v>200</v>
      </c>
      <c r="C71" s="34" t="s">
        <v>233</v>
      </c>
      <c r="D71" s="34" t="s">
        <v>26</v>
      </c>
      <c r="E71" s="34" t="s">
        <v>26</v>
      </c>
      <c r="F71" s="34" t="s">
        <v>26</v>
      </c>
      <c r="N71" s="36">
        <v>6.6880000000000001E-8</v>
      </c>
      <c r="O71" s="36">
        <v>1.5531043786400001</v>
      </c>
      <c r="P71" s="36">
        <v>14945.3161735544</v>
      </c>
      <c r="Q71" s="30">
        <f t="shared" si="68"/>
        <v>6.2375384747556886E-8</v>
      </c>
      <c r="R71" s="30">
        <f t="shared" si="69"/>
        <v>6.2382307888297637E-8</v>
      </c>
      <c r="S71" s="30">
        <f t="shared" si="70"/>
        <v>6.2382308564559623E-8</v>
      </c>
      <c r="T71" s="30">
        <f t="shared" si="71"/>
        <v>6.2382308564625758E-8</v>
      </c>
      <c r="V71" s="36">
        <v>5.3199999999999998E-9</v>
      </c>
      <c r="W71" s="36">
        <v>4.4157613088999996</v>
      </c>
      <c r="X71" s="36">
        <v>574.34479833479998</v>
      </c>
      <c r="Y71" s="30">
        <f t="shared" si="72"/>
        <v>1.77180227190867E-9</v>
      </c>
      <c r="Z71" s="30">
        <f t="shared" si="73"/>
        <v>1.7718576018345673E-9</v>
      </c>
      <c r="AA71" s="30">
        <f t="shared" si="74"/>
        <v>1.7718576072412681E-9</v>
      </c>
      <c r="AB71" s="30">
        <f t="shared" si="75"/>
        <v>1.7718576072417963E-9</v>
      </c>
      <c r="AD71" s="36"/>
      <c r="AE71" s="36"/>
      <c r="AF71" s="36"/>
      <c r="AL71" s="36"/>
      <c r="AM71" s="36"/>
      <c r="AN71" s="36"/>
      <c r="AT71" s="36"/>
      <c r="AU71" s="36"/>
      <c r="AV71" s="36"/>
      <c r="BB71" s="36"/>
      <c r="BC71" s="36"/>
      <c r="BD71" s="36"/>
      <c r="BJ71" s="36">
        <v>1.111E-8</v>
      </c>
      <c r="BK71" s="36">
        <v>1.20276209213</v>
      </c>
      <c r="BL71" s="36">
        <v>9573.3882598969994</v>
      </c>
      <c r="BM71" s="30">
        <f t="shared" si="80"/>
        <v>-4.5881370755827959E-10</v>
      </c>
      <c r="BN71" s="30">
        <f t="shared" si="81"/>
        <v>-4.6085456867150493E-10</v>
      </c>
      <c r="BO71" s="30">
        <f t="shared" si="82"/>
        <v>-4.6085476809883271E-10</v>
      </c>
      <c r="BP71" s="30">
        <f t="shared" si="83"/>
        <v>-4.6085476811831446E-10</v>
      </c>
      <c r="BR71" s="36">
        <v>1.31E-9</v>
      </c>
      <c r="BS71" s="36">
        <v>1.5195900251300001</v>
      </c>
      <c r="BT71" s="36">
        <v>10218.808470518399</v>
      </c>
      <c r="BU71" s="30">
        <f t="shared" si="84"/>
        <v>2.1060513271244965E-10</v>
      </c>
      <c r="BV71" s="30">
        <f t="shared" si="85"/>
        <v>2.1085887007432142E-10</v>
      </c>
      <c r="BW71" s="30">
        <f t="shared" si="86"/>
        <v>2.1085889486854063E-10</v>
      </c>
      <c r="BX71" s="30">
        <f t="shared" si="87"/>
        <v>2.1085889487095675E-10</v>
      </c>
      <c r="BZ71" s="36"/>
      <c r="CA71" s="36"/>
      <c r="CB71" s="36"/>
      <c r="CH71" s="36"/>
      <c r="CI71" s="36"/>
      <c r="CJ71" s="36"/>
      <c r="CP71" s="36"/>
      <c r="CQ71" s="36"/>
      <c r="CR71" s="36"/>
      <c r="CX71" s="36"/>
      <c r="CY71" s="36"/>
      <c r="CZ71" s="36"/>
      <c r="DF71" s="36">
        <v>1.8580000000000002E-8</v>
      </c>
      <c r="DG71" s="36">
        <v>1.5036831829599999</v>
      </c>
      <c r="DH71" s="36">
        <v>10021.8372800994</v>
      </c>
      <c r="DI71" s="30">
        <f t="shared" si="88"/>
        <v>-1.4722938079817143E-8</v>
      </c>
      <c r="DJ71" s="30">
        <f t="shared" si="89"/>
        <v>-1.4720756469195273E-8</v>
      </c>
      <c r="DK71" s="30">
        <f t="shared" si="90"/>
        <v>-1.4720756255986744E-8</v>
      </c>
      <c r="DL71" s="30">
        <f t="shared" si="91"/>
        <v>-1.4720756255965962E-8</v>
      </c>
      <c r="DN71" s="36">
        <v>1.0399999999999999E-9</v>
      </c>
      <c r="DO71" s="36">
        <v>4.2786501137600004</v>
      </c>
      <c r="DP71" s="36">
        <v>9573.3882598969994</v>
      </c>
      <c r="DQ71" s="30">
        <f t="shared" si="92"/>
        <v>1.1108199168167295E-10</v>
      </c>
      <c r="DR71" s="30">
        <f t="shared" si="93"/>
        <v>1.1127210354952864E-10</v>
      </c>
      <c r="DS71" s="30">
        <f t="shared" si="94"/>
        <v>1.1127212212662395E-10</v>
      </c>
      <c r="DT71" s="30">
        <f t="shared" si="95"/>
        <v>1.1127212212843872E-10</v>
      </c>
      <c r="DV71" s="36"/>
      <c r="DW71" s="36"/>
      <c r="DX71" s="36"/>
      <c r="ED71" s="36"/>
      <c r="EE71" s="36"/>
      <c r="EF71" s="36"/>
      <c r="EL71" s="36"/>
      <c r="EM71" s="36"/>
      <c r="EN71" s="36"/>
      <c r="ET71" s="36"/>
      <c r="EU71" s="36"/>
      <c r="EV71" s="36"/>
    </row>
    <row r="72" spans="1:152" s="30" customFormat="1" ht="12.75">
      <c r="N72" s="36">
        <v>6.4130000000000006E-8</v>
      </c>
      <c r="O72" s="36">
        <v>2.1767765292300001</v>
      </c>
      <c r="P72" s="36">
        <v>10988.808157535001</v>
      </c>
      <c r="Q72" s="30">
        <f t="shared" si="68"/>
        <v>-3.7885844948414442E-8</v>
      </c>
      <c r="R72" s="30">
        <f t="shared" si="69"/>
        <v>-3.7896763704715456E-8</v>
      </c>
      <c r="S72" s="30">
        <f t="shared" si="70"/>
        <v>-3.7896764771587911E-8</v>
      </c>
      <c r="T72" s="30">
        <f t="shared" si="71"/>
        <v>-3.7896764771691937E-8</v>
      </c>
      <c r="V72" s="36">
        <v>5.4000000000000004E-9</v>
      </c>
      <c r="W72" s="36">
        <v>2.15936134728</v>
      </c>
      <c r="X72" s="36">
        <v>16496.361396202399</v>
      </c>
      <c r="Y72" s="30">
        <f t="shared" si="72"/>
        <v>1.2283029247212032E-9</v>
      </c>
      <c r="Z72" s="30">
        <f t="shared" si="73"/>
        <v>1.2266369523022162E-9</v>
      </c>
      <c r="AA72" s="30">
        <f t="shared" si="74"/>
        <v>1.2266367895012899E-9</v>
      </c>
      <c r="AB72" s="30">
        <f t="shared" si="75"/>
        <v>1.2266367894854465E-9</v>
      </c>
      <c r="AD72" s="36"/>
      <c r="AE72" s="36"/>
      <c r="AF72" s="36"/>
      <c r="AL72" s="36"/>
      <c r="AM72" s="36"/>
      <c r="AN72" s="36"/>
      <c r="AT72" s="36"/>
      <c r="AU72" s="36"/>
      <c r="AV72" s="36"/>
      <c r="BB72" s="36"/>
      <c r="BC72" s="36"/>
      <c r="BD72" s="36"/>
      <c r="BJ72" s="36">
        <v>1.064E-8</v>
      </c>
      <c r="BK72" s="36">
        <v>1.98891375536</v>
      </c>
      <c r="BL72" s="36">
        <v>26.298319799800002</v>
      </c>
      <c r="BM72" s="30">
        <f t="shared" si="80"/>
        <v>-2.8616462186708912E-9</v>
      </c>
      <c r="BN72" s="30">
        <f t="shared" si="81"/>
        <v>-2.8616410429450047E-9</v>
      </c>
      <c r="BO72" s="30">
        <f t="shared" si="82"/>
        <v>-2.8616410424392441E-9</v>
      </c>
      <c r="BP72" s="30">
        <f t="shared" si="83"/>
        <v>-2.8616410424391941E-9</v>
      </c>
      <c r="BR72" s="36">
        <v>1.39E-9</v>
      </c>
      <c r="BS72" s="36">
        <v>4.4233040171300004</v>
      </c>
      <c r="BT72" s="36">
        <v>10220.399093211799</v>
      </c>
      <c r="BU72" s="30">
        <f t="shared" si="84"/>
        <v>-5.5172802779600882E-10</v>
      </c>
      <c r="BV72" s="30">
        <f t="shared" si="85"/>
        <v>-5.5197843229000809E-10</v>
      </c>
      <c r="BW72" s="30">
        <f t="shared" si="86"/>
        <v>-5.5197845675790411E-10</v>
      </c>
      <c r="BX72" s="30">
        <f t="shared" si="87"/>
        <v>-5.5197845676028805E-10</v>
      </c>
      <c r="BZ72" s="36"/>
      <c r="CA72" s="36"/>
      <c r="CB72" s="36"/>
      <c r="CH72" s="36"/>
      <c r="CI72" s="36"/>
      <c r="CJ72" s="36"/>
      <c r="CP72" s="36"/>
      <c r="CQ72" s="36"/>
      <c r="CR72" s="36"/>
      <c r="CX72" s="36"/>
      <c r="CY72" s="36"/>
      <c r="CZ72" s="36"/>
      <c r="DF72" s="36">
        <v>2.0870000000000001E-8</v>
      </c>
      <c r="DG72" s="36">
        <v>6.2211287463899998</v>
      </c>
      <c r="DH72" s="36">
        <v>43232.306658415597</v>
      </c>
      <c r="DI72" s="30">
        <f t="shared" si="88"/>
        <v>1.1175918183533409E-8</v>
      </c>
      <c r="DJ72" s="30">
        <f t="shared" si="89"/>
        <v>1.116128063368764E-8</v>
      </c>
      <c r="DK72" s="30">
        <f t="shared" si="90"/>
        <v>1.1161279202964736E-8</v>
      </c>
      <c r="DL72" s="30">
        <f t="shared" si="91"/>
        <v>1.1161279202824901E-8</v>
      </c>
      <c r="DN72" s="36">
        <v>1.3600000000000001E-9</v>
      </c>
      <c r="DO72" s="36">
        <v>5.0958111618100004</v>
      </c>
      <c r="DP72" s="36">
        <v>19367.1891622328</v>
      </c>
      <c r="DQ72" s="30">
        <f t="shared" si="92"/>
        <v>-2.5046345354557807E-10</v>
      </c>
      <c r="DR72" s="30">
        <f t="shared" si="93"/>
        <v>-2.509606221782752E-10</v>
      </c>
      <c r="DS72" s="30">
        <f t="shared" si="94"/>
        <v>-2.5096067075873655E-10</v>
      </c>
      <c r="DT72" s="30">
        <f t="shared" si="95"/>
        <v>-2.5096067076346627E-10</v>
      </c>
      <c r="DV72" s="36"/>
      <c r="DW72" s="36"/>
      <c r="DX72" s="36"/>
      <c r="ED72" s="36"/>
      <c r="EE72" s="36"/>
      <c r="EF72" s="36"/>
      <c r="EL72" s="36"/>
      <c r="EM72" s="36"/>
      <c r="EN72" s="36"/>
      <c r="ET72" s="36"/>
      <c r="EU72" s="36"/>
      <c r="EV72" s="36"/>
    </row>
    <row r="73" spans="1:152" s="30" customFormat="1" ht="12.75">
      <c r="A73" s="30" t="s">
        <v>202</v>
      </c>
      <c r="B73" s="30" t="s">
        <v>203</v>
      </c>
      <c r="C73" s="30" t="s">
        <v>204</v>
      </c>
      <c r="N73" s="36">
        <v>5.8019999999999999E-8</v>
      </c>
      <c r="O73" s="36">
        <v>1.93462125906</v>
      </c>
      <c r="P73" s="36">
        <v>3340.6124266997999</v>
      </c>
      <c r="Q73" s="30">
        <f t="shared" si="68"/>
        <v>-3.6981597800296376E-8</v>
      </c>
      <c r="R73" s="30">
        <f t="shared" si="69"/>
        <v>-3.6978729560391214E-8</v>
      </c>
      <c r="S73" s="30">
        <f t="shared" si="70"/>
        <v>-3.6978729280105874E-8</v>
      </c>
      <c r="T73" s="30">
        <f t="shared" si="71"/>
        <v>-3.6978729280078557E-8</v>
      </c>
      <c r="V73" s="36">
        <v>5.76E-9</v>
      </c>
      <c r="W73" s="36">
        <v>5.4117004456600002</v>
      </c>
      <c r="X73" s="36">
        <v>206.1855484372</v>
      </c>
      <c r="Y73" s="30">
        <f t="shared" si="72"/>
        <v>-2.4737136105151382E-9</v>
      </c>
      <c r="Z73" s="30">
        <f t="shared" si="73"/>
        <v>-2.4737342080109113E-9</v>
      </c>
      <c r="AA73" s="30">
        <f t="shared" si="74"/>
        <v>-2.4737342100236469E-9</v>
      </c>
      <c r="AB73" s="30">
        <f t="shared" si="75"/>
        <v>-2.4737342100238454E-9</v>
      </c>
      <c r="AD73" s="36"/>
      <c r="AE73" s="36"/>
      <c r="AF73" s="36"/>
      <c r="AL73" s="36"/>
      <c r="AM73" s="36"/>
      <c r="AN73" s="36"/>
      <c r="AT73" s="36"/>
      <c r="AU73" s="36"/>
      <c r="AV73" s="36"/>
      <c r="BB73" s="36"/>
      <c r="BC73" s="36"/>
      <c r="BD73" s="36"/>
      <c r="BJ73" s="36">
        <v>1.041E-8</v>
      </c>
      <c r="BK73" s="36">
        <v>5.38535116069</v>
      </c>
      <c r="BL73" s="36">
        <v>7.1135470007999997</v>
      </c>
      <c r="BM73" s="30">
        <f t="shared" si="80"/>
        <v>6.162572619193744E-9</v>
      </c>
      <c r="BN73" s="30">
        <f t="shared" si="81"/>
        <v>6.1625714730206741E-9</v>
      </c>
      <c r="BO73" s="30">
        <f t="shared" si="82"/>
        <v>6.1625714729086738E-9</v>
      </c>
      <c r="BP73" s="30">
        <f t="shared" si="83"/>
        <v>6.1625714729086589E-9</v>
      </c>
      <c r="BR73" s="36">
        <v>1.26E-9</v>
      </c>
      <c r="BS73" s="36">
        <v>2.6229663803699999</v>
      </c>
      <c r="BT73" s="36">
        <v>22779.4372461938</v>
      </c>
      <c r="BU73" s="30">
        <f t="shared" si="84"/>
        <v>-5.0643185887267327E-10</v>
      </c>
      <c r="BV73" s="30">
        <f t="shared" si="85"/>
        <v>-5.0592708088430586E-10</v>
      </c>
      <c r="BW73" s="30">
        <f t="shared" si="86"/>
        <v>-5.0592703155384175E-10</v>
      </c>
      <c r="BX73" s="30">
        <f t="shared" si="87"/>
        <v>-5.0592703154903687E-10</v>
      </c>
      <c r="BZ73" s="36"/>
      <c r="CA73" s="36"/>
      <c r="CB73" s="36"/>
      <c r="CH73" s="36"/>
      <c r="CI73" s="36"/>
      <c r="CJ73" s="36"/>
      <c r="CP73" s="36"/>
      <c r="CQ73" s="36"/>
      <c r="CR73" s="36"/>
      <c r="CX73" s="36"/>
      <c r="CY73" s="36"/>
      <c r="CZ73" s="36"/>
      <c r="DF73" s="36">
        <v>1.9499999999999999E-8</v>
      </c>
      <c r="DG73" s="36">
        <v>2.2144701968299998</v>
      </c>
      <c r="DH73" s="36">
        <v>19786.673806107901</v>
      </c>
      <c r="DI73" s="30">
        <f t="shared" si="88"/>
        <v>1.5162217185654399E-8</v>
      </c>
      <c r="DJ73" s="30">
        <f t="shared" si="89"/>
        <v>1.5157556574168228E-8</v>
      </c>
      <c r="DK73" s="30">
        <f t="shared" si="90"/>
        <v>1.5157556118637479E-8</v>
      </c>
      <c r="DL73" s="30">
        <f t="shared" si="91"/>
        <v>1.5157556118592851E-8</v>
      </c>
      <c r="DN73" s="36">
        <v>1.02E-9</v>
      </c>
      <c r="DO73" s="36">
        <v>1.53637788668</v>
      </c>
      <c r="DP73" s="36">
        <v>17277.406931833801</v>
      </c>
      <c r="DQ73" s="30">
        <f t="shared" si="92"/>
        <v>1.0199303496849603E-9</v>
      </c>
      <c r="DR73" s="30">
        <f t="shared" si="93"/>
        <v>1.019926338473614E-9</v>
      </c>
      <c r="DS73" s="30">
        <f t="shared" si="94"/>
        <v>1.019926338076161E-9</v>
      </c>
      <c r="DT73" s="30">
        <f t="shared" si="95"/>
        <v>1.0199263380761223E-9</v>
      </c>
      <c r="DV73" s="36"/>
      <c r="DW73" s="36"/>
      <c r="DX73" s="36"/>
      <c r="ED73" s="36"/>
      <c r="EE73" s="36"/>
      <c r="EF73" s="36"/>
      <c r="EL73" s="36"/>
      <c r="EM73" s="36"/>
      <c r="EN73" s="36"/>
      <c r="ET73" s="36"/>
      <c r="EU73" s="36"/>
      <c r="EV73" s="36"/>
    </row>
    <row r="74" spans="1:152" s="30" customFormat="1" ht="12.75">
      <c r="A74" s="30">
        <f>F65</f>
        <v>1.2146404025819371</v>
      </c>
      <c r="B74" s="30">
        <f xml:space="preserve"> 0.0057755183 * A74</f>
        <v>7.0151778730313443E-3</v>
      </c>
      <c r="C74" s="30">
        <f xml:space="preserve"> Tau - B74/DAYSinMILLENNIUM</f>
        <v>-5.5445921984711797E-3</v>
      </c>
      <c r="N74" s="36">
        <v>5.9499999999999997E-8</v>
      </c>
      <c r="O74" s="36">
        <v>2.96578175391</v>
      </c>
      <c r="P74" s="36">
        <v>4732.0306273433998</v>
      </c>
      <c r="Q74" s="30">
        <f t="shared" si="68"/>
        <v>-1.7050498034681874E-8</v>
      </c>
      <c r="R74" s="30">
        <f t="shared" si="69"/>
        <v>-1.7045317557261811E-8</v>
      </c>
      <c r="S74" s="30">
        <f t="shared" si="70"/>
        <v>-1.7045317051030889E-8</v>
      </c>
      <c r="T74" s="30">
        <f t="shared" si="71"/>
        <v>-1.7045317050981474E-8</v>
      </c>
      <c r="V74" s="36">
        <v>4.8200000000000003E-9</v>
      </c>
      <c r="W74" s="36">
        <v>0.40815793538</v>
      </c>
      <c r="X74" s="36">
        <v>3340.6124266997999</v>
      </c>
      <c r="Y74" s="30">
        <f t="shared" si="72"/>
        <v>3.5741874131305712E-9</v>
      </c>
      <c r="Z74" s="30">
        <f t="shared" si="73"/>
        <v>3.5743948721919203E-9</v>
      </c>
      <c r="AA74" s="30">
        <f t="shared" si="74"/>
        <v>3.5743948924636191E-9</v>
      </c>
      <c r="AB74" s="30">
        <f t="shared" si="75"/>
        <v>3.5743948924655952E-9</v>
      </c>
      <c r="AD74" s="36"/>
      <c r="AE74" s="36"/>
      <c r="AF74" s="36"/>
      <c r="AL74" s="36"/>
      <c r="AM74" s="36"/>
      <c r="AN74" s="36"/>
      <c r="AT74" s="36"/>
      <c r="AU74" s="36"/>
      <c r="AV74" s="36"/>
      <c r="BB74" s="36"/>
      <c r="BC74" s="36"/>
      <c r="BD74" s="36"/>
      <c r="BJ74" s="36">
        <v>1.036E-8</v>
      </c>
      <c r="BK74" s="36">
        <v>1.16719443387</v>
      </c>
      <c r="BL74" s="36">
        <v>8662.2403235630009</v>
      </c>
      <c r="BM74" s="30">
        <f t="shared" si="80"/>
        <v>-1.0004678921494339E-8</v>
      </c>
      <c r="BN74" s="30">
        <f t="shared" si="81"/>
        <v>-1.0005126275313706E-8</v>
      </c>
      <c r="BO74" s="30">
        <f t="shared" si="82"/>
        <v>-1.0005126319014535E-8</v>
      </c>
      <c r="BP74" s="30">
        <f t="shared" si="83"/>
        <v>-1.0005126319018795E-8</v>
      </c>
      <c r="BR74" s="36">
        <v>1.4599999999999999E-9</v>
      </c>
      <c r="BS74" s="36">
        <v>4.6986960685600003</v>
      </c>
      <c r="BT74" s="36">
        <v>25158.6017197654</v>
      </c>
      <c r="BU74" s="30">
        <f t="shared" si="84"/>
        <v>-1.3975761757304603E-9</v>
      </c>
      <c r="BV74" s="30">
        <f t="shared" si="85"/>
        <v>-1.3977800766994801E-9</v>
      </c>
      <c r="BW74" s="30">
        <f t="shared" si="86"/>
        <v>-1.3977800966082499E-9</v>
      </c>
      <c r="BX74" s="30">
        <f t="shared" si="87"/>
        <v>-1.3977800966101912E-9</v>
      </c>
      <c r="BZ74" s="36"/>
      <c r="CA74" s="36"/>
      <c r="CB74" s="36"/>
      <c r="CH74" s="36"/>
      <c r="CI74" s="36"/>
      <c r="CJ74" s="36"/>
      <c r="CP74" s="36"/>
      <c r="CQ74" s="36"/>
      <c r="CR74" s="36"/>
      <c r="CX74" s="36"/>
      <c r="CY74" s="36"/>
      <c r="CZ74" s="36"/>
      <c r="DF74" s="36">
        <v>1.4970000000000001E-8</v>
      </c>
      <c r="DG74" s="36">
        <v>1.3477382399999999E-3</v>
      </c>
      <c r="DH74" s="36">
        <v>17277.406931833801</v>
      </c>
      <c r="DI74" s="30">
        <f t="shared" si="88"/>
        <v>3.604401804681995E-10</v>
      </c>
      <c r="DJ74" s="30">
        <f t="shared" si="89"/>
        <v>3.554744608519256E-10</v>
      </c>
      <c r="DK74" s="30">
        <f t="shared" si="90"/>
        <v>3.5547397561154061E-10</v>
      </c>
      <c r="DL74" s="30">
        <f t="shared" si="91"/>
        <v>3.5547397556432644E-10</v>
      </c>
      <c r="DN74" s="36">
        <v>1.1700000000000001E-9</v>
      </c>
      <c r="DO74" s="36">
        <v>0.57543238496000004</v>
      </c>
      <c r="DP74" s="36">
        <v>9999.9864507729999</v>
      </c>
      <c r="DQ74" s="30">
        <f t="shared" si="92"/>
        <v>-1.2570624671597403E-10</v>
      </c>
      <c r="DR74" s="30">
        <f t="shared" si="93"/>
        <v>-1.2548285114512169E-10</v>
      </c>
      <c r="DS74" s="30">
        <f t="shared" si="94"/>
        <v>-1.2548282931521096E-10</v>
      </c>
      <c r="DT74" s="30">
        <f t="shared" si="95"/>
        <v>-1.2548282931307849E-10</v>
      </c>
      <c r="DV74" s="36"/>
      <c r="DW74" s="36"/>
      <c r="DX74" s="36"/>
      <c r="ED74" s="36"/>
      <c r="EE74" s="36"/>
      <c r="EF74" s="36"/>
      <c r="EL74" s="36"/>
      <c r="EM74" s="36"/>
      <c r="EN74" s="36"/>
      <c r="ET74" s="36"/>
      <c r="EU74" s="36"/>
      <c r="EV74" s="36"/>
    </row>
    <row r="75" spans="1:152" s="30" customFormat="1" ht="12.75">
      <c r="N75" s="36">
        <v>5.2749999999999999E-8</v>
      </c>
      <c r="O75" s="36">
        <v>5.0187710249600004</v>
      </c>
      <c r="P75" s="36">
        <v>28286.990484861199</v>
      </c>
      <c r="Q75" s="30">
        <f t="shared" si="68"/>
        <v>2.7424606770537077E-8</v>
      </c>
      <c r="R75" s="30">
        <f t="shared" si="69"/>
        <v>2.7400123972162898E-8</v>
      </c>
      <c r="S75" s="30">
        <f t="shared" si="70"/>
        <v>2.7400121579366694E-8</v>
      </c>
      <c r="T75" s="30">
        <f t="shared" si="71"/>
        <v>2.7400121579133525E-8</v>
      </c>
      <c r="V75" s="36">
        <v>5.0099999999999999E-9</v>
      </c>
      <c r="W75" s="36">
        <v>3.0857836357699999</v>
      </c>
      <c r="X75" s="36">
        <v>245.83164622940001</v>
      </c>
      <c r="Y75" s="30">
        <f t="shared" si="72"/>
        <v>-7.5837214983619012E-10</v>
      </c>
      <c r="Z75" s="30">
        <f t="shared" si="73"/>
        <v>-7.5834876963574334E-10</v>
      </c>
      <c r="AA75" s="30">
        <f t="shared" si="74"/>
        <v>-7.5834876735108444E-10</v>
      </c>
      <c r="AB75" s="30">
        <f t="shared" si="75"/>
        <v>-7.5834876735086224E-10</v>
      </c>
      <c r="AD75" s="36"/>
      <c r="AE75" s="36"/>
      <c r="AF75" s="36"/>
      <c r="AL75" s="36"/>
      <c r="AM75" s="36"/>
      <c r="AN75" s="36"/>
      <c r="AT75" s="36"/>
      <c r="AU75" s="36"/>
      <c r="AV75" s="36"/>
      <c r="BB75" s="36"/>
      <c r="BC75" s="36"/>
      <c r="BD75" s="36"/>
      <c r="BJ75" s="36">
        <v>1.143E-8</v>
      </c>
      <c r="BK75" s="36">
        <v>3.2059695833699999</v>
      </c>
      <c r="BL75" s="36">
        <v>3532.0606928113998</v>
      </c>
      <c r="BM75" s="30">
        <f t="shared" si="80"/>
        <v>-8.9602493180115639E-9</v>
      </c>
      <c r="BN75" s="30">
        <f t="shared" si="81"/>
        <v>-8.9597679351695567E-9</v>
      </c>
      <c r="BO75" s="30">
        <f t="shared" si="82"/>
        <v>-8.9597678881279475E-9</v>
      </c>
      <c r="BP75" s="30">
        <f t="shared" si="83"/>
        <v>-8.9597678881233583E-9</v>
      </c>
      <c r="BR75" s="36">
        <v>1.7200000000000001E-9</v>
      </c>
      <c r="BS75" s="36">
        <v>6.13435208788</v>
      </c>
      <c r="BT75" s="36">
        <v>18837.498197138098</v>
      </c>
      <c r="BU75" s="30">
        <f t="shared" si="84"/>
        <v>-1.0390532568032959E-9</v>
      </c>
      <c r="BV75" s="30">
        <f t="shared" si="85"/>
        <v>-1.0385573210687621E-9</v>
      </c>
      <c r="BW75" s="30">
        <f t="shared" si="86"/>
        <v>-1.0385572726004387E-9</v>
      </c>
      <c r="BX75" s="30">
        <f t="shared" si="87"/>
        <v>-1.0385572725957044E-9</v>
      </c>
      <c r="BZ75" s="36"/>
      <c r="CA75" s="36"/>
      <c r="CB75" s="36"/>
      <c r="CH75" s="36"/>
      <c r="CI75" s="36"/>
      <c r="CJ75" s="36"/>
      <c r="CP75" s="36"/>
      <c r="CQ75" s="36"/>
      <c r="CR75" s="36"/>
      <c r="CX75" s="36"/>
      <c r="CY75" s="36"/>
      <c r="CZ75" s="36"/>
      <c r="DF75" s="36">
        <v>1.8189999999999999E-8</v>
      </c>
      <c r="DG75" s="36">
        <v>3.2314499326799999</v>
      </c>
      <c r="DH75" s="36">
        <v>29088.811415985001</v>
      </c>
      <c r="DI75" s="30">
        <f t="shared" si="88"/>
        <v>1.0223366709133341E-8</v>
      </c>
      <c r="DJ75" s="30">
        <f t="shared" si="89"/>
        <v>1.0214960248896714E-8</v>
      </c>
      <c r="DK75" s="30">
        <f t="shared" si="90"/>
        <v>1.0214959427280997E-8</v>
      </c>
      <c r="DL75" s="30">
        <f t="shared" si="91"/>
        <v>1.0214959427201003E-8</v>
      </c>
      <c r="DN75" s="36">
        <v>9.2000000000000003E-10</v>
      </c>
      <c r="DO75" s="36">
        <v>0.22936081655000001</v>
      </c>
      <c r="DP75" s="36">
        <v>18830.384650137301</v>
      </c>
      <c r="DQ75" s="30">
        <f t="shared" si="92"/>
        <v>-8.0537239454381754E-10</v>
      </c>
      <c r="DR75" s="30">
        <f t="shared" si="93"/>
        <v>-8.0521151774055947E-10</v>
      </c>
      <c r="DS75" s="30">
        <f t="shared" si="94"/>
        <v>-8.0521150201491242E-10</v>
      </c>
      <c r="DT75" s="30">
        <f t="shared" si="95"/>
        <v>-8.0521150201337572E-10</v>
      </c>
      <c r="DV75" s="36"/>
      <c r="DW75" s="36"/>
      <c r="DX75" s="36"/>
      <c r="ED75" s="36"/>
      <c r="EE75" s="36"/>
      <c r="EF75" s="36"/>
      <c r="EL75" s="36"/>
      <c r="EM75" s="36"/>
      <c r="EN75" s="36"/>
      <c r="ET75" s="36"/>
      <c r="EU75" s="36"/>
      <c r="EV75" s="36"/>
    </row>
    <row r="76" spans="1:152" s="30" customFormat="1" ht="12.75">
      <c r="A76" s="30" t="s">
        <v>205</v>
      </c>
      <c r="B76" s="30" t="s">
        <v>206</v>
      </c>
      <c r="C76" s="30" t="s">
        <v>207</v>
      </c>
      <c r="D76" s="30" t="s">
        <v>208</v>
      </c>
      <c r="E76" s="30" t="s">
        <v>209</v>
      </c>
      <c r="F76" s="30" t="s">
        <v>210</v>
      </c>
      <c r="N76" s="36">
        <v>7.0469999999999995E-8</v>
      </c>
      <c r="O76" s="36">
        <v>1.0011145205300001</v>
      </c>
      <c r="P76" s="36">
        <v>632.78373931320004</v>
      </c>
      <c r="Q76" s="30">
        <f t="shared" si="68"/>
        <v>-5.6767178379189498E-8</v>
      </c>
      <c r="R76" s="30">
        <f t="shared" si="69"/>
        <v>-5.6767685801742855E-8</v>
      </c>
      <c r="S76" s="30">
        <f t="shared" si="70"/>
        <v>-5.6767685851326569E-8</v>
      </c>
      <c r="T76" s="30">
        <f t="shared" si="71"/>
        <v>-5.6767685851331386E-8</v>
      </c>
      <c r="V76" s="36">
        <v>4.8799999999999997E-9</v>
      </c>
      <c r="W76" s="36">
        <v>5.2231161158899999</v>
      </c>
      <c r="X76" s="36">
        <v>25158.6017197654</v>
      </c>
      <c r="Y76" s="30">
        <f t="shared" si="72"/>
        <v>-3.3367370016500769E-9</v>
      </c>
      <c r="Z76" s="30">
        <f t="shared" si="73"/>
        <v>-3.3384571418800754E-9</v>
      </c>
      <c r="AA76" s="30">
        <f t="shared" si="74"/>
        <v>-3.3384573099299757E-9</v>
      </c>
      <c r="AB76" s="30">
        <f t="shared" si="75"/>
        <v>-3.3384573099463647E-9</v>
      </c>
      <c r="AD76" s="36"/>
      <c r="AE76" s="36"/>
      <c r="AF76" s="36"/>
      <c r="AL76" s="36"/>
      <c r="AM76" s="36"/>
      <c r="AN76" s="36"/>
      <c r="AT76" s="36"/>
      <c r="AU76" s="36"/>
      <c r="AV76" s="36"/>
      <c r="BB76" s="36"/>
      <c r="BC76" s="36"/>
      <c r="BD76" s="36"/>
      <c r="BJ76" s="36">
        <v>1.201E-8</v>
      </c>
      <c r="BK76" s="36">
        <v>0.81913312536000005</v>
      </c>
      <c r="BL76" s="36">
        <v>8094.5216858326003</v>
      </c>
      <c r="BM76" s="30">
        <f t="shared" si="80"/>
        <v>1.1972318223004773E-8</v>
      </c>
      <c r="BN76" s="30">
        <f t="shared" si="81"/>
        <v>1.1972170300789312E-8</v>
      </c>
      <c r="BO76" s="30">
        <f t="shared" si="82"/>
        <v>1.1972170286320563E-8</v>
      </c>
      <c r="BP76" s="30">
        <f t="shared" si="83"/>
        <v>1.1972170286319153E-8</v>
      </c>
      <c r="BR76" s="36">
        <v>1.57E-9</v>
      </c>
      <c r="BS76" s="36">
        <v>5.4450740385799996</v>
      </c>
      <c r="BT76" s="36">
        <v>4705.7323075435997</v>
      </c>
      <c r="BU76" s="30">
        <f t="shared" si="84"/>
        <v>-3.5157768310753066E-10</v>
      </c>
      <c r="BV76" s="30">
        <f t="shared" si="85"/>
        <v>-3.5171596223501776E-10</v>
      </c>
      <c r="BW76" s="30">
        <f t="shared" si="86"/>
        <v>-3.5171597574718466E-10</v>
      </c>
      <c r="BX76" s="30">
        <f t="shared" si="87"/>
        <v>-3.5171597574850567E-10</v>
      </c>
      <c r="BZ76" s="36"/>
      <c r="CA76" s="36"/>
      <c r="CB76" s="36"/>
      <c r="CH76" s="36"/>
      <c r="CI76" s="36"/>
      <c r="CJ76" s="36"/>
      <c r="CP76" s="36"/>
      <c r="CQ76" s="36"/>
      <c r="CR76" s="36"/>
      <c r="CX76" s="36"/>
      <c r="CY76" s="36"/>
      <c r="CZ76" s="36"/>
      <c r="DF76" s="36">
        <v>1.4230000000000001E-8</v>
      </c>
      <c r="DG76" s="36">
        <v>5.8597961870699997</v>
      </c>
      <c r="DH76" s="36">
        <v>9676.4810341156008</v>
      </c>
      <c r="DI76" s="30">
        <f t="shared" si="88"/>
        <v>-1.1169058197016782E-8</v>
      </c>
      <c r="DJ76" s="30">
        <f t="shared" si="89"/>
        <v>-1.1167419453714604E-8</v>
      </c>
      <c r="DK76" s="30">
        <f t="shared" si="90"/>
        <v>-1.1167419293561545E-8</v>
      </c>
      <c r="DL76" s="30">
        <f t="shared" si="91"/>
        <v>-1.1167419293546004E-8</v>
      </c>
      <c r="DN76" s="36">
        <v>1.1200000000000001E-9</v>
      </c>
      <c r="DO76" s="36">
        <v>4.0477105803600004</v>
      </c>
      <c r="DP76" s="36">
        <v>9103.9069941176003</v>
      </c>
      <c r="DQ76" s="30">
        <f t="shared" si="92"/>
        <v>-8.60705125339355E-10</v>
      </c>
      <c r="DR76" s="30">
        <f t="shared" si="93"/>
        <v>-8.6083040919662862E-10</v>
      </c>
      <c r="DS76" s="30">
        <f t="shared" si="94"/>
        <v>-8.6083042143779213E-10</v>
      </c>
      <c r="DT76" s="30">
        <f t="shared" si="95"/>
        <v>-8.6083042143898337E-10</v>
      </c>
      <c r="DV76" s="36"/>
      <c r="DW76" s="36"/>
      <c r="DX76" s="36"/>
      <c r="ED76" s="36"/>
      <c r="EE76" s="36"/>
      <c r="EF76" s="36"/>
      <c r="EL76" s="36"/>
      <c r="EM76" s="36"/>
      <c r="EN76" s="36"/>
      <c r="ET76" s="36"/>
      <c r="EU76" s="36"/>
      <c r="EV76" s="36"/>
    </row>
    <row r="77" spans="1:152" s="30" customFormat="1" ht="12.75">
      <c r="A77" s="30">
        <f>SUM(S1:S367)</f>
        <v>3.1863216651339599</v>
      </c>
      <c r="B77" s="30">
        <f>SUM(AA1:AA215)</f>
        <v>10213.528868540134</v>
      </c>
      <c r="C77" s="30">
        <f>SUM(AI1:AI70)</f>
        <v>5.7490459251636475E-4</v>
      </c>
      <c r="D77" s="30">
        <f>SUM(AQ1:AQ9)</f>
        <v>-4.4783404693843476E-7</v>
      </c>
      <c r="E77" s="30">
        <f>SUM(AY1:AY5)</f>
        <v>-1.1420774772328639E-6</v>
      </c>
      <c r="F77" s="30">
        <f>SUM(BG1:BG5)</f>
        <v>-7.941062434818697E-9</v>
      </c>
      <c r="N77" s="36">
        <v>5.0479999999999999E-8</v>
      </c>
      <c r="O77" s="36">
        <v>4.2788620962600001</v>
      </c>
      <c r="P77" s="36">
        <v>29580.474708443799</v>
      </c>
      <c r="Q77" s="30">
        <f t="shared" si="68"/>
        <v>-4.456422315780195E-8</v>
      </c>
      <c r="R77" s="30">
        <f t="shared" si="69"/>
        <v>-4.4577686348503477E-8</v>
      </c>
      <c r="S77" s="30">
        <f t="shared" si="70"/>
        <v>-4.4577687663392128E-8</v>
      </c>
      <c r="T77" s="30">
        <f t="shared" si="71"/>
        <v>-4.4577687663520712E-8</v>
      </c>
      <c r="V77" s="36">
        <v>4.4999999999999998E-9</v>
      </c>
      <c r="W77" s="36">
        <v>0.212798446</v>
      </c>
      <c r="X77" s="36">
        <v>11.729352836</v>
      </c>
      <c r="Y77" s="30">
        <f t="shared" si="72"/>
        <v>4.4509622450532134E-9</v>
      </c>
      <c r="Z77" s="30">
        <f t="shared" si="73"/>
        <v>4.4509623942913785E-9</v>
      </c>
      <c r="AA77" s="30">
        <f t="shared" si="74"/>
        <v>4.4509623943059617E-9</v>
      </c>
      <c r="AB77" s="30">
        <f t="shared" si="75"/>
        <v>4.4509623943059633E-9</v>
      </c>
      <c r="AD77" s="36"/>
      <c r="AE77" s="36"/>
      <c r="AF77" s="36"/>
      <c r="AL77" s="36"/>
      <c r="AM77" s="36"/>
      <c r="AN77" s="36"/>
      <c r="AT77" s="36"/>
      <c r="AU77" s="36"/>
      <c r="AV77" s="36"/>
      <c r="BB77" s="36"/>
      <c r="BC77" s="36"/>
      <c r="BD77" s="36"/>
      <c r="BJ77" s="36">
        <v>1.0050000000000001E-8</v>
      </c>
      <c r="BK77" s="36">
        <v>2.3842989213200001</v>
      </c>
      <c r="BL77" s="36">
        <v>27511.4678735372</v>
      </c>
      <c r="BM77" s="30">
        <f t="shared" si="80"/>
        <v>8.052624553193524E-9</v>
      </c>
      <c r="BN77" s="30">
        <f t="shared" si="81"/>
        <v>8.0558004525048993E-9</v>
      </c>
      <c r="BO77" s="30">
        <f t="shared" si="82"/>
        <v>8.0558007627364238E-9</v>
      </c>
      <c r="BP77" s="30">
        <f t="shared" si="83"/>
        <v>8.0558007627666523E-9</v>
      </c>
      <c r="BR77" s="36">
        <v>1.1700000000000001E-9</v>
      </c>
      <c r="BS77" s="36">
        <v>6.1829617515299997</v>
      </c>
      <c r="BT77" s="36">
        <v>20400.2727726222</v>
      </c>
      <c r="BU77" s="30">
        <f t="shared" si="84"/>
        <v>1.162446842888851E-9</v>
      </c>
      <c r="BV77" s="30">
        <f t="shared" si="85"/>
        <v>1.162394752624451E-9</v>
      </c>
      <c r="BW77" s="30">
        <f t="shared" si="86"/>
        <v>1.1623947475255961E-9</v>
      </c>
      <c r="BX77" s="30">
        <f t="shared" si="87"/>
        <v>1.1623947475250984E-9</v>
      </c>
      <c r="BZ77" s="36"/>
      <c r="CA77" s="36"/>
      <c r="CB77" s="36"/>
      <c r="CH77" s="36"/>
      <c r="CI77" s="36"/>
      <c r="CJ77" s="36"/>
      <c r="CP77" s="36"/>
      <c r="CQ77" s="36"/>
      <c r="CR77" s="36"/>
      <c r="CX77" s="36"/>
      <c r="CY77" s="36"/>
      <c r="CZ77" s="36"/>
      <c r="DF77" s="36">
        <v>1.2229999999999999E-8</v>
      </c>
      <c r="DG77" s="36">
        <v>5.5581899432900004</v>
      </c>
      <c r="DH77" s="36">
        <v>6770.7106012455997</v>
      </c>
      <c r="DI77" s="30">
        <f t="shared" si="88"/>
        <v>1.0318942199583353E-8</v>
      </c>
      <c r="DJ77" s="30">
        <f t="shared" si="89"/>
        <v>1.0318088540125036E-8</v>
      </c>
      <c r="DK77" s="30">
        <f t="shared" si="90"/>
        <v>1.0318088456698907E-8</v>
      </c>
      <c r="DL77" s="30">
        <f t="shared" si="91"/>
        <v>1.031808845669079E-8</v>
      </c>
      <c r="DN77" s="36">
        <v>9.7999999999999992E-10</v>
      </c>
      <c r="DO77" s="36">
        <v>3.7844769240699998</v>
      </c>
      <c r="DP77" s="36">
        <v>213.29909543799999</v>
      </c>
      <c r="DQ77" s="30">
        <f t="shared" si="92"/>
        <v>-8.4067131193841308E-10</v>
      </c>
      <c r="DR77" s="30">
        <f t="shared" si="93"/>
        <v>-8.4066924878000912E-10</v>
      </c>
      <c r="DS77" s="30">
        <f t="shared" si="94"/>
        <v>-8.4066924857840132E-10</v>
      </c>
      <c r="DT77" s="30">
        <f t="shared" si="95"/>
        <v>-8.4066924857838157E-10</v>
      </c>
      <c r="DV77" s="36"/>
      <c r="DW77" s="36"/>
      <c r="DX77" s="36"/>
      <c r="ED77" s="36"/>
      <c r="EE77" s="36"/>
      <c r="EF77" s="36"/>
      <c r="EL77" s="36"/>
      <c r="EM77" s="36"/>
      <c r="EN77" s="36"/>
      <c r="ET77" s="36"/>
      <c r="EU77" s="36"/>
      <c r="EV77" s="36"/>
    </row>
    <row r="78" spans="1:152" s="30" customFormat="1" ht="12.75">
      <c r="N78" s="36">
        <v>6.3049999999999999E-8</v>
      </c>
      <c r="O78" s="36">
        <v>0.3550633118</v>
      </c>
      <c r="P78" s="36">
        <v>103.0927742186</v>
      </c>
      <c r="Q78" s="30">
        <f t="shared" si="68"/>
        <v>6.1577544779510602E-8</v>
      </c>
      <c r="R78" s="30">
        <f t="shared" si="69"/>
        <v>6.157751795917085E-8</v>
      </c>
      <c r="S78" s="30">
        <f t="shared" si="70"/>
        <v>6.1577517956550011E-8</v>
      </c>
      <c r="T78" s="30">
        <f t="shared" si="71"/>
        <v>6.157751795654976E-8</v>
      </c>
      <c r="V78" s="36">
        <v>4.32E-9</v>
      </c>
      <c r="W78" s="36">
        <v>1.3200496449300001</v>
      </c>
      <c r="X78" s="36">
        <v>103.0927742186</v>
      </c>
      <c r="Y78" s="30">
        <f t="shared" si="72"/>
        <v>3.1654733204837883E-9</v>
      </c>
      <c r="Z78" s="30">
        <f t="shared" si="73"/>
        <v>3.1654791407843219E-9</v>
      </c>
      <c r="AA78" s="30">
        <f t="shared" si="74"/>
        <v>3.1654791413530673E-9</v>
      </c>
      <c r="AB78" s="30">
        <f t="shared" si="75"/>
        <v>3.1654791413531227E-9</v>
      </c>
      <c r="AD78" s="36"/>
      <c r="AE78" s="36"/>
      <c r="AF78" s="36"/>
      <c r="AL78" s="36"/>
      <c r="AM78" s="36"/>
      <c r="AN78" s="36"/>
      <c r="AT78" s="36"/>
      <c r="AU78" s="36"/>
      <c r="AV78" s="36"/>
      <c r="BB78" s="36"/>
      <c r="BC78" s="36"/>
      <c r="BD78" s="36"/>
      <c r="BJ78" s="36">
        <v>1.047E-8</v>
      </c>
      <c r="BK78" s="36">
        <v>4.5652503076900004</v>
      </c>
      <c r="BL78" s="36">
        <v>20419.457545421101</v>
      </c>
      <c r="BM78" s="30">
        <f t="shared" si="80"/>
        <v>-2.7621507985455554E-9</v>
      </c>
      <c r="BN78" s="30">
        <f t="shared" si="81"/>
        <v>-2.7661109222354321E-9</v>
      </c>
      <c r="BO78" s="30">
        <f t="shared" si="82"/>
        <v>-2.7661113091886023E-9</v>
      </c>
      <c r="BP78" s="30">
        <f t="shared" si="83"/>
        <v>-2.766111309226486E-9</v>
      </c>
      <c r="BR78" s="36">
        <v>1.6399999999999999E-9</v>
      </c>
      <c r="BS78" s="36">
        <v>3.3084947313200002</v>
      </c>
      <c r="BT78" s="36">
        <v>51066.427731055002</v>
      </c>
      <c r="BU78" s="30">
        <f t="shared" si="84"/>
        <v>-1.5963273354741164E-9</v>
      </c>
      <c r="BV78" s="30">
        <f t="shared" si="85"/>
        <v>-1.5959578683439751E-9</v>
      </c>
      <c r="BW78" s="30">
        <f t="shared" si="86"/>
        <v>-1.5959578321654997E-9</v>
      </c>
      <c r="BX78" s="30">
        <f t="shared" si="87"/>
        <v>-1.5959578321619802E-9</v>
      </c>
      <c r="BZ78" s="36"/>
      <c r="CA78" s="36"/>
      <c r="CB78" s="36"/>
      <c r="CH78" s="36"/>
      <c r="CI78" s="36"/>
      <c r="CJ78" s="36"/>
      <c r="CP78" s="36"/>
      <c r="CQ78" s="36"/>
      <c r="CR78" s="36"/>
      <c r="CX78" s="36"/>
      <c r="CY78" s="36"/>
      <c r="CZ78" s="36"/>
      <c r="DF78" s="36">
        <v>1.14E-8</v>
      </c>
      <c r="DG78" s="36">
        <v>5.9208890009399999</v>
      </c>
      <c r="DH78" s="36">
        <v>13936.794505133999</v>
      </c>
      <c r="DI78" s="30">
        <f t="shared" si="88"/>
        <v>-7.0510644200092124E-9</v>
      </c>
      <c r="DJ78" s="30">
        <f t="shared" si="89"/>
        <v>-7.0534617364670542E-9</v>
      </c>
      <c r="DK78" s="30">
        <f t="shared" si="90"/>
        <v>-7.0534619707025849E-9</v>
      </c>
      <c r="DL78" s="30">
        <f t="shared" si="91"/>
        <v>-7.0534619707253663E-9</v>
      </c>
      <c r="DN78" s="36">
        <v>8.4999999999999996E-10</v>
      </c>
      <c r="DO78" s="36">
        <v>5.8447145848100002</v>
      </c>
      <c r="DP78" s="36">
        <v>10234.060941703399</v>
      </c>
      <c r="DQ78" s="30">
        <f t="shared" si="92"/>
        <v>6.8516666507542445E-10</v>
      </c>
      <c r="DR78" s="30">
        <f t="shared" si="93"/>
        <v>6.8506778416930309E-10</v>
      </c>
      <c r="DS78" s="30">
        <f t="shared" si="94"/>
        <v>6.8506777450560253E-10</v>
      </c>
      <c r="DT78" s="30">
        <f t="shared" si="95"/>
        <v>6.8506777450465872E-10</v>
      </c>
      <c r="DV78" s="36"/>
      <c r="DW78" s="36"/>
      <c r="DX78" s="36"/>
      <c r="ED78" s="36"/>
      <c r="EE78" s="36"/>
      <c r="EF78" s="36"/>
      <c r="EL78" s="36"/>
      <c r="EM78" s="36"/>
      <c r="EN78" s="36"/>
      <c r="ET78" s="36"/>
      <c r="EU78" s="36"/>
      <c r="EV78" s="36"/>
    </row>
    <row r="79" spans="1:152" s="30" customFormat="1" ht="12.75">
      <c r="A79" s="30" t="s">
        <v>211</v>
      </c>
      <c r="B79" s="30" t="s">
        <v>212</v>
      </c>
      <c r="C79" s="30" t="s">
        <v>213</v>
      </c>
      <c r="D79" s="30" t="s">
        <v>214</v>
      </c>
      <c r="E79" s="30" t="s">
        <v>215</v>
      </c>
      <c r="F79" s="30" t="s">
        <v>216</v>
      </c>
      <c r="N79" s="36">
        <v>5.959E-8</v>
      </c>
      <c r="O79" s="36">
        <v>5.04792949464</v>
      </c>
      <c r="P79" s="36">
        <v>245.83164622940001</v>
      </c>
      <c r="Q79" s="30">
        <f t="shared" si="68"/>
        <v>-5.1009314563479838E-8</v>
      </c>
      <c r="R79" s="30">
        <f t="shared" si="69"/>
        <v>-5.1009460001959761E-8</v>
      </c>
      <c r="S79" s="30">
        <f t="shared" si="70"/>
        <v>-5.1009460016171604E-8</v>
      </c>
      <c r="T79" s="30">
        <f t="shared" si="71"/>
        <v>-5.1009460016172987E-8</v>
      </c>
      <c r="V79" s="36">
        <v>4.3400000000000003E-9</v>
      </c>
      <c r="W79" s="36">
        <v>5.9109475523299997</v>
      </c>
      <c r="X79" s="36">
        <v>19786.673806107901</v>
      </c>
      <c r="Y79" s="30">
        <f t="shared" si="72"/>
        <v>-4.3060555452308266E-9</v>
      </c>
      <c r="Z79" s="30">
        <f t="shared" si="73"/>
        <v>-4.3058493742119601E-9</v>
      </c>
      <c r="AA79" s="30">
        <f t="shared" si="74"/>
        <v>-4.3058493540350323E-9</v>
      </c>
      <c r="AB79" s="30">
        <f t="shared" si="75"/>
        <v>-4.3058493540330636E-9</v>
      </c>
      <c r="AD79" s="36"/>
      <c r="AE79" s="36"/>
      <c r="AF79" s="36"/>
      <c r="AL79" s="36"/>
      <c r="AM79" s="36"/>
      <c r="AN79" s="36"/>
      <c r="AT79" s="36"/>
      <c r="AU79" s="36"/>
      <c r="AV79" s="36"/>
      <c r="BB79" s="36"/>
      <c r="BC79" s="36"/>
      <c r="BD79" s="36"/>
      <c r="BJ79" s="36">
        <v>9.6799999999999997E-9</v>
      </c>
      <c r="BK79" s="36">
        <v>6.1849672187099998</v>
      </c>
      <c r="BL79" s="36">
        <v>25158.6017197654</v>
      </c>
      <c r="BM79" s="30">
        <f t="shared" si="80"/>
        <v>2.0079631323888801E-9</v>
      </c>
      <c r="BN79" s="30">
        <f t="shared" si="81"/>
        <v>2.0033876223412059E-9</v>
      </c>
      <c r="BO79" s="30">
        <f t="shared" si="82"/>
        <v>2.0033871752104732E-9</v>
      </c>
      <c r="BP79" s="30">
        <f t="shared" si="83"/>
        <v>2.0033871751668684E-9</v>
      </c>
      <c r="BR79" s="36">
        <v>1.13E-9</v>
      </c>
      <c r="BS79" s="36">
        <v>3.6441286065399998</v>
      </c>
      <c r="BT79" s="36">
        <v>7.1135470007999997</v>
      </c>
      <c r="BU79" s="30">
        <f t="shared" si="84"/>
        <v>-1.0109821500264834E-9</v>
      </c>
      <c r="BV79" s="30">
        <f t="shared" si="85"/>
        <v>-1.0109822189876733E-9</v>
      </c>
      <c r="BW79" s="30">
        <f t="shared" si="86"/>
        <v>-1.0109822189944122E-9</v>
      </c>
      <c r="BX79" s="30">
        <f t="shared" si="87"/>
        <v>-1.0109822189944126E-9</v>
      </c>
      <c r="BZ79" s="36"/>
      <c r="CA79" s="36"/>
      <c r="CB79" s="36"/>
      <c r="CH79" s="36"/>
      <c r="CI79" s="36"/>
      <c r="CJ79" s="36"/>
      <c r="CP79" s="36"/>
      <c r="CQ79" s="36"/>
      <c r="CR79" s="36"/>
      <c r="CX79" s="36"/>
      <c r="CY79" s="36"/>
      <c r="CZ79" s="36"/>
      <c r="DF79" s="36">
        <v>1.4839999999999999E-8</v>
      </c>
      <c r="DG79" s="36">
        <v>2.4766542925300001</v>
      </c>
      <c r="DH79" s="36">
        <v>31749.235190726398</v>
      </c>
      <c r="DI79" s="30">
        <f t="shared" si="88"/>
        <v>-1.0636199113731531E-8</v>
      </c>
      <c r="DJ79" s="30">
        <f t="shared" si="89"/>
        <v>-1.0629887161384777E-8</v>
      </c>
      <c r="DK79" s="30">
        <f t="shared" si="90"/>
        <v>-1.0629886544402452E-8</v>
      </c>
      <c r="DL79" s="30">
        <f t="shared" si="91"/>
        <v>-1.0629886544342413E-8</v>
      </c>
      <c r="DN79" s="36">
        <v>7.8999999999999996E-10</v>
      </c>
      <c r="DO79" s="36">
        <v>0.64440357793000003</v>
      </c>
      <c r="DP79" s="36">
        <v>18844.6117441389</v>
      </c>
      <c r="DQ79" s="30">
        <f t="shared" si="92"/>
        <v>-7.7882955876671402E-10</v>
      </c>
      <c r="DR79" s="30">
        <f t="shared" si="93"/>
        <v>-7.787815988570141E-10</v>
      </c>
      <c r="DS79" s="30">
        <f t="shared" si="94"/>
        <v>-7.7878159416550033E-10</v>
      </c>
      <c r="DT79" s="30">
        <f t="shared" si="95"/>
        <v>-7.7878159416504218E-10</v>
      </c>
      <c r="DV79" s="36"/>
      <c r="DW79" s="36"/>
      <c r="DX79" s="36"/>
      <c r="ED79" s="36"/>
      <c r="EE79" s="36"/>
      <c r="EF79" s="36"/>
      <c r="EL79" s="36"/>
      <c r="EM79" s="36"/>
      <c r="EN79" s="36"/>
      <c r="ET79" s="36"/>
      <c r="EU79" s="36"/>
      <c r="EV79" s="36"/>
    </row>
    <row r="80" spans="1:152" s="30" customFormat="1" ht="12.75">
      <c r="A80" s="30">
        <f>SUM(BO1:BO210)</f>
        <v>5.8100374609672836E-2</v>
      </c>
      <c r="B80" s="30">
        <f>SUM(BW1:BW133)</f>
        <v>-8.2544828752895746E-4</v>
      </c>
      <c r="C80" s="30">
        <f>SUM(CE1:CE59)</f>
        <v>-2.1754697031465956E-4</v>
      </c>
      <c r="D80" s="30">
        <f>SUM(CM1:CM15)</f>
        <v>1.1392047296162187E-6</v>
      </c>
      <c r="E80" s="30">
        <f>SUM(CU1:CU5)</f>
        <v>1.3529351748202534E-7</v>
      </c>
      <c r="F80" s="30">
        <f>SUM(DC1:DC4)</f>
        <v>-6.8367256511570791E-10</v>
      </c>
      <c r="N80" s="36">
        <v>4.6509999999999998E-8</v>
      </c>
      <c r="O80" s="36">
        <v>0.85218058876000002</v>
      </c>
      <c r="P80" s="36">
        <v>6770.7106012455997</v>
      </c>
      <c r="Q80" s="30">
        <f t="shared" si="68"/>
        <v>2.4713470162458926E-8</v>
      </c>
      <c r="R80" s="30">
        <f t="shared" si="69"/>
        <v>2.4718593203191892E-8</v>
      </c>
      <c r="S80" s="30">
        <f t="shared" si="70"/>
        <v>2.4718593703783027E-8</v>
      </c>
      <c r="T80" s="30">
        <f t="shared" si="71"/>
        <v>2.4718593703831735E-8</v>
      </c>
      <c r="V80" s="36">
        <v>5.6400000000000004E-9</v>
      </c>
      <c r="W80" s="36">
        <v>0.38776462529</v>
      </c>
      <c r="X80" s="36">
        <v>19367.1891622328</v>
      </c>
      <c r="Y80" s="30">
        <f t="shared" si="72"/>
        <v>5.5479886205383801E-9</v>
      </c>
      <c r="Z80" s="30">
        <f t="shared" si="73"/>
        <v>5.5476108650328267E-9</v>
      </c>
      <c r="AA80" s="30">
        <f t="shared" si="74"/>
        <v>5.54761082808194E-9</v>
      </c>
      <c r="AB80" s="30">
        <f t="shared" si="75"/>
        <v>5.5476108280783426E-9</v>
      </c>
      <c r="AD80" s="36"/>
      <c r="AE80" s="36"/>
      <c r="AF80" s="36"/>
      <c r="AL80" s="36"/>
      <c r="AM80" s="36"/>
      <c r="AN80" s="36"/>
      <c r="AT80" s="36"/>
      <c r="AU80" s="36"/>
      <c r="AV80" s="36"/>
      <c r="BB80" s="36"/>
      <c r="BC80" s="36"/>
      <c r="BD80" s="36"/>
      <c r="BJ80" s="36">
        <v>1.044E-8</v>
      </c>
      <c r="BK80" s="36">
        <v>1.98055689074</v>
      </c>
      <c r="BL80" s="36">
        <v>10596.1820784342</v>
      </c>
      <c r="BM80" s="30">
        <f t="shared" si="80"/>
        <v>1.0183607711550614E-8</v>
      </c>
      <c r="BN80" s="30">
        <f t="shared" si="81"/>
        <v>1.0183139560627251E-8</v>
      </c>
      <c r="BO80" s="30">
        <f t="shared" si="82"/>
        <v>1.0183139514860044E-8</v>
      </c>
      <c r="BP80" s="30">
        <f t="shared" si="83"/>
        <v>1.0183139514855581E-8</v>
      </c>
      <c r="BR80" s="36">
        <v>1.09E-9</v>
      </c>
      <c r="BS80" s="36">
        <v>5.2122066078799998</v>
      </c>
      <c r="BT80" s="36">
        <v>8662.2403235630009</v>
      </c>
      <c r="BU80" s="30">
        <f t="shared" si="84"/>
        <v>4.291962313250574E-10</v>
      </c>
      <c r="BV80" s="30">
        <f t="shared" si="85"/>
        <v>4.2936290383343997E-10</v>
      </c>
      <c r="BW80" s="30">
        <f t="shared" si="86"/>
        <v>4.2936292011970305E-10</v>
      </c>
      <c r="BX80" s="30">
        <f t="shared" si="87"/>
        <v>4.2936292012129051E-10</v>
      </c>
      <c r="BZ80" s="36"/>
      <c r="CA80" s="36"/>
      <c r="CB80" s="36"/>
      <c r="CH80" s="36"/>
      <c r="CI80" s="36"/>
      <c r="CJ80" s="36"/>
      <c r="CP80" s="36"/>
      <c r="CQ80" s="36"/>
      <c r="CR80" s="36"/>
      <c r="CX80" s="36"/>
      <c r="CY80" s="36"/>
      <c r="CZ80" s="36"/>
      <c r="DF80" s="36">
        <v>1.185E-8</v>
      </c>
      <c r="DG80" s="36">
        <v>1.4208762835099999</v>
      </c>
      <c r="DH80" s="36">
        <v>4732.0306273433998</v>
      </c>
      <c r="DI80" s="30">
        <f t="shared" si="88"/>
        <v>1.1261313052632938E-8</v>
      </c>
      <c r="DJ80" s="30">
        <f t="shared" si="89"/>
        <v>1.1261648209277662E-8</v>
      </c>
      <c r="DK80" s="30">
        <f t="shared" si="90"/>
        <v>1.1261648242023835E-8</v>
      </c>
      <c r="DL80" s="30">
        <f t="shared" si="91"/>
        <v>1.1261648242027032E-8</v>
      </c>
      <c r="DN80" s="36">
        <v>8.3999999999999999E-10</v>
      </c>
      <c r="DO80" s="36">
        <v>0.56950139212999995</v>
      </c>
      <c r="DP80" s="36">
        <v>9683.5945811164001</v>
      </c>
      <c r="DQ80" s="30">
        <f t="shared" si="92"/>
        <v>-8.0607337674837499E-10</v>
      </c>
      <c r="DR80" s="30">
        <f t="shared" si="93"/>
        <v>-8.0611731064957461E-10</v>
      </c>
      <c r="DS80" s="30">
        <f t="shared" si="94"/>
        <v>-8.0611731494133049E-10</v>
      </c>
      <c r="DT80" s="30">
        <f t="shared" si="95"/>
        <v>-8.0611731494174832E-10</v>
      </c>
      <c r="DV80" s="36"/>
      <c r="DW80" s="36"/>
      <c r="DX80" s="36"/>
      <c r="ED80" s="36"/>
      <c r="EE80" s="36"/>
      <c r="EF80" s="36"/>
      <c r="EL80" s="36"/>
      <c r="EM80" s="36"/>
      <c r="EN80" s="36"/>
      <c r="ET80" s="36"/>
      <c r="EU80" s="36"/>
      <c r="EV80" s="36"/>
    </row>
    <row r="81" spans="1:152" s="30" customFormat="1" ht="12.75">
      <c r="N81" s="36">
        <v>5.5799999999999997E-8</v>
      </c>
      <c r="O81" s="36">
        <v>0.48723384808999998</v>
      </c>
      <c r="P81" s="36">
        <v>522.57741809380002</v>
      </c>
      <c r="Q81" s="30">
        <f t="shared" si="68"/>
        <v>-4.1530165446975976E-8</v>
      </c>
      <c r="R81" s="30">
        <f t="shared" si="69"/>
        <v>-4.1530539460612187E-8</v>
      </c>
      <c r="S81" s="30">
        <f t="shared" si="70"/>
        <v>-4.1530539497159713E-8</v>
      </c>
      <c r="T81" s="30">
        <f t="shared" si="71"/>
        <v>-4.1530539497163287E-8</v>
      </c>
      <c r="V81" s="36">
        <v>4.2100000000000001E-9</v>
      </c>
      <c r="W81" s="36">
        <v>2.7105783970099999</v>
      </c>
      <c r="X81" s="36">
        <v>13936.794505133999</v>
      </c>
      <c r="Y81" s="30">
        <f t="shared" si="72"/>
        <v>2.8249474278233662E-9</v>
      </c>
      <c r="Z81" s="30">
        <f t="shared" si="73"/>
        <v>2.8257827997449738E-9</v>
      </c>
      <c r="AA81" s="30">
        <f t="shared" si="74"/>
        <v>2.8257828813656948E-9</v>
      </c>
      <c r="AB81" s="30">
        <f t="shared" si="75"/>
        <v>2.8257828813736332E-9</v>
      </c>
      <c r="AD81" s="36"/>
      <c r="AE81" s="36"/>
      <c r="AF81" s="36"/>
      <c r="AL81" s="36"/>
      <c r="AM81" s="36"/>
      <c r="AN81" s="36"/>
      <c r="AT81" s="36"/>
      <c r="AU81" s="36"/>
      <c r="AV81" s="36"/>
      <c r="BB81" s="36"/>
      <c r="BC81" s="36"/>
      <c r="BD81" s="36"/>
      <c r="BJ81" s="36">
        <v>9.6199999999999995E-9</v>
      </c>
      <c r="BK81" s="36">
        <v>0.48573513747000002</v>
      </c>
      <c r="BL81" s="36">
        <v>23958.6317852334</v>
      </c>
      <c r="BM81" s="30">
        <f t="shared" si="80"/>
        <v>8.8312844804759215E-9</v>
      </c>
      <c r="BN81" s="30">
        <f t="shared" si="81"/>
        <v>8.8295282853936717E-9</v>
      </c>
      <c r="BO81" s="30">
        <f t="shared" si="82"/>
        <v>8.8295281136910803E-9</v>
      </c>
      <c r="BP81" s="30">
        <f t="shared" si="83"/>
        <v>8.8295281136742571E-9</v>
      </c>
      <c r="BR81" s="36">
        <v>1.33E-9</v>
      </c>
      <c r="BS81" s="36">
        <v>1.78047296245</v>
      </c>
      <c r="BT81" s="36">
        <v>191.44826611159999</v>
      </c>
      <c r="BU81" s="30">
        <f t="shared" si="84"/>
        <v>1.0008008091670159E-9</v>
      </c>
      <c r="BV81" s="30">
        <f t="shared" si="85"/>
        <v>1.0008040297797913E-9</v>
      </c>
      <c r="BW81" s="30">
        <f t="shared" si="86"/>
        <v>1.0008040300945015E-9</v>
      </c>
      <c r="BX81" s="30">
        <f t="shared" si="87"/>
        <v>1.0008040300945321E-9</v>
      </c>
      <c r="BZ81" s="36"/>
      <c r="CA81" s="36"/>
      <c r="CB81" s="36"/>
      <c r="CH81" s="36"/>
      <c r="CI81" s="36"/>
      <c r="CJ81" s="36"/>
      <c r="CP81" s="36"/>
      <c r="CQ81" s="36"/>
      <c r="CR81" s="36"/>
      <c r="CX81" s="36"/>
      <c r="CY81" s="36"/>
      <c r="CZ81" s="36"/>
      <c r="DF81" s="36">
        <v>1.323E-8</v>
      </c>
      <c r="DG81" s="36">
        <v>2.4882107542199998</v>
      </c>
      <c r="DH81" s="36">
        <v>9690.7081281171995</v>
      </c>
      <c r="DI81" s="30">
        <f t="shared" si="88"/>
        <v>7.400743651461728E-9</v>
      </c>
      <c r="DJ81" s="30">
        <f t="shared" si="89"/>
        <v>7.3987026052975146E-9</v>
      </c>
      <c r="DK81" s="30">
        <f t="shared" si="90"/>
        <v>7.3987024058387917E-9</v>
      </c>
      <c r="DL81" s="30">
        <f t="shared" si="91"/>
        <v>7.3987024058193091E-9</v>
      </c>
      <c r="DN81" s="36">
        <v>1.07E-9</v>
      </c>
      <c r="DO81" s="36">
        <v>1.7706711158899999</v>
      </c>
      <c r="DP81" s="36">
        <v>17778.116266948899</v>
      </c>
      <c r="DQ81" s="30">
        <f t="shared" si="92"/>
        <v>-8.9030718576529868E-10</v>
      </c>
      <c r="DR81" s="30">
        <f t="shared" si="93"/>
        <v>-8.9050977107667986E-10</v>
      </c>
      <c r="DS81" s="30">
        <f t="shared" si="94"/>
        <v>-8.9050979086776256E-10</v>
      </c>
      <c r="DT81" s="30">
        <f t="shared" si="95"/>
        <v>-8.9050979086969289E-10</v>
      </c>
      <c r="DV81" s="36"/>
      <c r="DW81" s="36"/>
      <c r="DX81" s="36"/>
      <c r="ED81" s="36"/>
      <c r="EE81" s="36"/>
      <c r="EF81" s="36"/>
      <c r="EL81" s="36"/>
      <c r="EM81" s="36"/>
      <c r="EN81" s="36"/>
      <c r="ET81" s="36"/>
      <c r="EU81" s="36"/>
      <c r="EV81" s="36"/>
    </row>
    <row r="82" spans="1:152" s="30" customFormat="1" ht="12.75">
      <c r="A82" s="30" t="s">
        <v>217</v>
      </c>
      <c r="B82" s="30" t="s">
        <v>218</v>
      </c>
      <c r="C82" s="30" t="s">
        <v>219</v>
      </c>
      <c r="D82" s="30" t="s">
        <v>220</v>
      </c>
      <c r="E82" s="30" t="s">
        <v>221</v>
      </c>
      <c r="F82" s="30" t="s">
        <v>222</v>
      </c>
      <c r="N82" s="36">
        <v>5.327E-8</v>
      </c>
      <c r="O82" s="36">
        <v>3.0311541702399998</v>
      </c>
      <c r="P82" s="36">
        <v>10021.8372800994</v>
      </c>
      <c r="Q82" s="30">
        <f t="shared" si="68"/>
        <v>-3.4292019651562912E-8</v>
      </c>
      <c r="R82" s="30">
        <f t="shared" si="69"/>
        <v>-3.4299864798700313E-8</v>
      </c>
      <c r="S82" s="30">
        <f t="shared" si="70"/>
        <v>-3.4299865565247634E-8</v>
      </c>
      <c r="T82" s="30">
        <f t="shared" si="71"/>
        <v>-3.4299865565322358E-8</v>
      </c>
      <c r="V82" s="36">
        <v>5.4899999999999999E-9</v>
      </c>
      <c r="W82" s="36">
        <v>6.0879286564399999</v>
      </c>
      <c r="X82" s="36">
        <v>3930.2096962196001</v>
      </c>
      <c r="Y82" s="30">
        <f t="shared" si="72"/>
        <v>-5.4899429869880923E-9</v>
      </c>
      <c r="Z82" s="30">
        <f t="shared" si="73"/>
        <v>-5.4899448598144075E-9</v>
      </c>
      <c r="AA82" s="30">
        <f t="shared" si="74"/>
        <v>-5.4899448599958876E-9</v>
      </c>
      <c r="AB82" s="30">
        <f t="shared" si="75"/>
        <v>-5.4899448599959058E-9</v>
      </c>
      <c r="AD82" s="36"/>
      <c r="AE82" s="36"/>
      <c r="AF82" s="36"/>
      <c r="AL82" s="36"/>
      <c r="AM82" s="36"/>
      <c r="AN82" s="36"/>
      <c r="AT82" s="36"/>
      <c r="AU82" s="36"/>
      <c r="AV82" s="36"/>
      <c r="BB82" s="36"/>
      <c r="BC82" s="36"/>
      <c r="BD82" s="36"/>
      <c r="BJ82" s="36">
        <v>8.4599999999999993E-9</v>
      </c>
      <c r="BK82" s="36">
        <v>1.5664008869999999E-2</v>
      </c>
      <c r="BL82" s="36">
        <v>3128.3887650958</v>
      </c>
      <c r="BM82" s="30">
        <f t="shared" si="80"/>
        <v>4.325931516980247E-10</v>
      </c>
      <c r="BN82" s="30">
        <f t="shared" si="81"/>
        <v>4.3310075907465012E-10</v>
      </c>
      <c r="BO82" s="30">
        <f t="shared" si="82"/>
        <v>4.3310080867678267E-10</v>
      </c>
      <c r="BP82" s="30">
        <f t="shared" si="83"/>
        <v>4.3310080868161532E-10</v>
      </c>
      <c r="BR82" s="36">
        <v>1.1700000000000001E-9</v>
      </c>
      <c r="BS82" s="36">
        <v>0.14681677884</v>
      </c>
      <c r="BT82" s="36">
        <v>9146.7900690210008</v>
      </c>
      <c r="BU82" s="30">
        <f t="shared" si="84"/>
        <v>1.1167900457504153E-9</v>
      </c>
      <c r="BV82" s="30">
        <f t="shared" si="85"/>
        <v>1.1167287533783669E-9</v>
      </c>
      <c r="BW82" s="30">
        <f t="shared" si="86"/>
        <v>1.1167287473873363E-9</v>
      </c>
      <c r="BX82" s="30">
        <f t="shared" si="87"/>
        <v>1.1167287473867511E-9</v>
      </c>
      <c r="BZ82" s="36"/>
      <c r="CA82" s="36"/>
      <c r="CB82" s="36"/>
      <c r="CH82" s="36"/>
      <c r="CI82" s="36"/>
      <c r="CJ82" s="36"/>
      <c r="CP82" s="36"/>
      <c r="CQ82" s="36"/>
      <c r="CR82" s="36"/>
      <c r="CX82" s="36"/>
      <c r="CY82" s="36"/>
      <c r="CZ82" s="36"/>
      <c r="DF82" s="36">
        <v>1.249E-8</v>
      </c>
      <c r="DG82" s="36">
        <v>1.8832367373400001</v>
      </c>
      <c r="DH82" s="36">
        <v>19374.302709233601</v>
      </c>
      <c r="DI82" s="30">
        <f t="shared" si="88"/>
        <v>3.6390469079903141E-9</v>
      </c>
      <c r="DJ82" s="30">
        <f t="shared" si="89"/>
        <v>3.643492267207615E-9</v>
      </c>
      <c r="DK82" s="30">
        <f t="shared" si="90"/>
        <v>3.643492701573024E-9</v>
      </c>
      <c r="DL82" s="30">
        <f t="shared" si="91"/>
        <v>3.6434927016152979E-9</v>
      </c>
      <c r="DN82" s="36">
        <v>8.0999999999999999E-10</v>
      </c>
      <c r="DO82" s="36">
        <v>6.1904838271699996</v>
      </c>
      <c r="DP82" s="36">
        <v>20618.019358533598</v>
      </c>
      <c r="DQ82" s="30">
        <f t="shared" si="92"/>
        <v>2.0613438519355474E-10</v>
      </c>
      <c r="DR82" s="30">
        <f t="shared" si="93"/>
        <v>2.058241998251347E-10</v>
      </c>
      <c r="DS82" s="30">
        <f t="shared" si="94"/>
        <v>2.0582416951296705E-10</v>
      </c>
      <c r="DT82" s="30">
        <f t="shared" si="95"/>
        <v>2.0582416951001678E-10</v>
      </c>
      <c r="DV82" s="36"/>
      <c r="DW82" s="36"/>
      <c r="DX82" s="36"/>
      <c r="ED82" s="36"/>
      <c r="EE82" s="36"/>
      <c r="EF82" s="36"/>
      <c r="EL82" s="36"/>
      <c r="EM82" s="36"/>
      <c r="EN82" s="36"/>
      <c r="ET82" s="36"/>
      <c r="EU82" s="36"/>
      <c r="EV82" s="36"/>
    </row>
    <row r="83" spans="1:152" s="30" customFormat="1" ht="12.75">
      <c r="A83" s="30">
        <f>SUM(DK1:DK330)</f>
        <v>0.71992250130136293</v>
      </c>
      <c r="B83" s="30">
        <f>SUM(DS1:DS180)</f>
        <v>2.3523692547081112E-4</v>
      </c>
      <c r="C83" s="30">
        <f>SUM(EA1:EA63)</f>
        <v>3.9942346512953124E-6</v>
      </c>
      <c r="D83" s="30">
        <f>SUM(EI1:EI7)</f>
        <v>-5.0538954963604409E-7</v>
      </c>
      <c r="E83" s="30">
        <f>SUM(EQ1:EQ3)</f>
        <v>4.0341569642791023E-9</v>
      </c>
      <c r="F83" s="30">
        <f>SUM(EY1:EY2)</f>
        <v>4.4733752402932027E-10</v>
      </c>
      <c r="N83" s="36">
        <v>5.0099999999999999E-8</v>
      </c>
      <c r="O83" s="36">
        <v>5.7737516649999998</v>
      </c>
      <c r="P83" s="36">
        <v>28521.092778254599</v>
      </c>
      <c r="Q83" s="30">
        <f t="shared" si="68"/>
        <v>1.8610326561025014E-10</v>
      </c>
      <c r="R83" s="30">
        <f t="shared" si="69"/>
        <v>1.586617978023884E-10</v>
      </c>
      <c r="S83" s="30">
        <f t="shared" si="70"/>
        <v>1.5865911628526632E-10</v>
      </c>
      <c r="T83" s="30">
        <f t="shared" si="71"/>
        <v>1.5865911602326492E-10</v>
      </c>
      <c r="V83" s="36">
        <v>4.7799999999999996E-9</v>
      </c>
      <c r="W83" s="36">
        <v>4.7023471582800003</v>
      </c>
      <c r="X83" s="36">
        <v>14945.3161735544</v>
      </c>
      <c r="Y83" s="30">
        <f t="shared" si="72"/>
        <v>-4.444725706717598E-9</v>
      </c>
      <c r="Z83" s="30">
        <f t="shared" si="73"/>
        <v>-4.4452302871893158E-9</v>
      </c>
      <c r="AA83" s="30">
        <f t="shared" si="74"/>
        <v>-4.4452303364778437E-9</v>
      </c>
      <c r="AB83" s="30">
        <f t="shared" si="75"/>
        <v>-4.4452303364826637E-9</v>
      </c>
      <c r="AD83" s="36"/>
      <c r="AE83" s="36"/>
      <c r="AF83" s="36"/>
      <c r="AL83" s="36"/>
      <c r="AM83" s="36"/>
      <c r="AN83" s="36"/>
      <c r="AT83" s="36"/>
      <c r="AU83" s="36"/>
      <c r="AV83" s="36"/>
      <c r="BB83" s="36"/>
      <c r="BC83" s="36"/>
      <c r="BD83" s="36"/>
      <c r="BJ83" s="36">
        <v>7.9200000000000008E-9</v>
      </c>
      <c r="BK83" s="36">
        <v>5.3968689973500004</v>
      </c>
      <c r="BL83" s="36">
        <v>24356.780788641601</v>
      </c>
      <c r="BM83" s="30">
        <f t="shared" si="80"/>
        <v>-5.2521227504660798E-9</v>
      </c>
      <c r="BN83" s="30">
        <f t="shared" si="81"/>
        <v>-5.2493492599363177E-9</v>
      </c>
      <c r="BO83" s="30">
        <f t="shared" si="82"/>
        <v>-5.2493489888612288E-9</v>
      </c>
      <c r="BP83" s="30">
        <f t="shared" si="83"/>
        <v>-5.2493489888347657E-9</v>
      </c>
      <c r="BR83" s="36">
        <v>1.1599999999999999E-9</v>
      </c>
      <c r="BS83" s="36">
        <v>0.61940521197999998</v>
      </c>
      <c r="BT83" s="36">
        <v>41654.963115967803</v>
      </c>
      <c r="BU83" s="30">
        <f t="shared" si="84"/>
        <v>-6.2351188474909531E-10</v>
      </c>
      <c r="BV83" s="30">
        <f t="shared" si="85"/>
        <v>-6.2272917362897711E-10</v>
      </c>
      <c r="BW83" s="30">
        <f t="shared" si="86"/>
        <v>-6.227290971248147E-10</v>
      </c>
      <c r="BX83" s="30">
        <f t="shared" si="87"/>
        <v>-6.2272909711733233E-10</v>
      </c>
      <c r="BZ83" s="36"/>
      <c r="CA83" s="36"/>
      <c r="CB83" s="36"/>
      <c r="CH83" s="36"/>
      <c r="CI83" s="36"/>
      <c r="CJ83" s="36"/>
      <c r="CP83" s="36"/>
      <c r="CQ83" s="36"/>
      <c r="CR83" s="36"/>
      <c r="CX83" s="36"/>
      <c r="CY83" s="36"/>
      <c r="CZ83" s="36"/>
      <c r="DF83" s="36">
        <v>1.27E-8</v>
      </c>
      <c r="DG83" s="36">
        <v>5.2464787311599999</v>
      </c>
      <c r="DH83" s="36">
        <v>19360.075615231901</v>
      </c>
      <c r="DI83" s="30">
        <f t="shared" si="88"/>
        <v>6.2072200375707724E-11</v>
      </c>
      <c r="DJ83" s="30">
        <f t="shared" si="89"/>
        <v>5.7350352471422055E-11</v>
      </c>
      <c r="DK83" s="30">
        <f t="shared" si="90"/>
        <v>5.7349891063194262E-11</v>
      </c>
      <c r="DL83" s="30">
        <f t="shared" si="91"/>
        <v>5.734989101825573E-11</v>
      </c>
      <c r="DN83" s="36">
        <v>8.6999999999999999E-10</v>
      </c>
      <c r="DO83" s="36">
        <v>0.15771136593999999</v>
      </c>
      <c r="DP83" s="36">
        <v>33019.021112204602</v>
      </c>
      <c r="DQ83" s="30">
        <f t="shared" si="92"/>
        <v>6.6187567547680878E-10</v>
      </c>
      <c r="DR83" s="30">
        <f t="shared" si="93"/>
        <v>6.6151749265707493E-10</v>
      </c>
      <c r="DS83" s="30">
        <f t="shared" si="94"/>
        <v>6.6151745764328268E-10</v>
      </c>
      <c r="DT83" s="30">
        <f t="shared" si="95"/>
        <v>6.615174576398779E-10</v>
      </c>
      <c r="DV83" s="36"/>
      <c r="DW83" s="36"/>
      <c r="DX83" s="36"/>
      <c r="ED83" s="36"/>
      <c r="EE83" s="36"/>
      <c r="EF83" s="36"/>
      <c r="EL83" s="36"/>
      <c r="EM83" s="36"/>
      <c r="EN83" s="36"/>
      <c r="ET83" s="36"/>
      <c r="EU83" s="36"/>
      <c r="EV83" s="36"/>
    </row>
    <row r="84" spans="1:152" s="30" customFormat="1" ht="12.75">
      <c r="N84" s="36">
        <v>4.608E-8</v>
      </c>
      <c r="O84" s="36">
        <v>1.9330210839399999</v>
      </c>
      <c r="P84" s="36">
        <v>4705.7323075435997</v>
      </c>
      <c r="Q84" s="30">
        <f t="shared" si="68"/>
        <v>2.5878222694181345E-8</v>
      </c>
      <c r="R84" s="30">
        <f t="shared" si="69"/>
        <v>2.5881668215393818E-8</v>
      </c>
      <c r="S84" s="30">
        <f t="shared" si="70"/>
        <v>2.588166855207162E-8</v>
      </c>
      <c r="T84" s="30">
        <f t="shared" si="71"/>
        <v>2.5881668552104668E-8</v>
      </c>
      <c r="V84" s="36">
        <v>4.08E-9</v>
      </c>
      <c r="W84" s="36">
        <v>4.8089066392699999</v>
      </c>
      <c r="X84" s="36">
        <v>32217.2001810808</v>
      </c>
      <c r="Y84" s="30">
        <f t="shared" si="72"/>
        <v>-2.0860483288129181E-9</v>
      </c>
      <c r="Z84" s="30">
        <f t="shared" si="73"/>
        <v>-2.0838784549257278E-9</v>
      </c>
      <c r="AA84" s="30">
        <f t="shared" si="74"/>
        <v>-2.0838782428518301E-9</v>
      </c>
      <c r="AB84" s="30">
        <f t="shared" si="75"/>
        <v>-2.0838782428310935E-9</v>
      </c>
      <c r="AD84" s="36"/>
      <c r="AE84" s="36"/>
      <c r="AF84" s="36"/>
      <c r="AL84" s="36"/>
      <c r="AM84" s="36"/>
      <c r="AN84" s="36"/>
      <c r="AT84" s="36"/>
      <c r="AU84" s="36"/>
      <c r="AV84" s="36"/>
      <c r="BB84" s="36"/>
      <c r="BC84" s="36"/>
      <c r="BD84" s="36"/>
      <c r="BJ84" s="36">
        <v>8.5799999999999997E-9</v>
      </c>
      <c r="BK84" s="36">
        <v>5.3469275073500002</v>
      </c>
      <c r="BL84" s="36">
        <v>41654.963115967803</v>
      </c>
      <c r="BM84" s="30">
        <f t="shared" si="80"/>
        <v>7.1645287293787706E-9</v>
      </c>
      <c r="BN84" s="30">
        <f t="shared" si="81"/>
        <v>7.1683029248047484E-9</v>
      </c>
      <c r="BO84" s="30">
        <f t="shared" si="82"/>
        <v>7.1683032933860929E-9</v>
      </c>
      <c r="BP84" s="30">
        <f t="shared" si="83"/>
        <v>7.1683032934221423E-9</v>
      </c>
      <c r="BR84" s="36">
        <v>9.5999999999999999E-10</v>
      </c>
      <c r="BS84" s="36">
        <v>1.4963142873099999</v>
      </c>
      <c r="BT84" s="36">
        <v>7084.8967811151997</v>
      </c>
      <c r="BU84" s="30">
        <f t="shared" si="84"/>
        <v>9.5634400204034196E-10</v>
      </c>
      <c r="BV84" s="30">
        <f t="shared" si="85"/>
        <v>9.563326043539503E-10</v>
      </c>
      <c r="BW84" s="30">
        <f t="shared" si="86"/>
        <v>9.5633260323933021E-10</v>
      </c>
      <c r="BX84" s="30">
        <f t="shared" si="87"/>
        <v>9.5633260323922185E-10</v>
      </c>
      <c r="BZ84" s="36"/>
      <c r="CA84" s="36"/>
      <c r="CB84" s="36"/>
      <c r="CH84" s="36"/>
      <c r="CI84" s="36"/>
      <c r="CJ84" s="36"/>
      <c r="CP84" s="36"/>
      <c r="CQ84" s="36"/>
      <c r="CR84" s="36"/>
      <c r="CX84" s="36"/>
      <c r="CY84" s="36"/>
      <c r="CZ84" s="36"/>
      <c r="DF84" s="36">
        <v>1.4020000000000001E-8</v>
      </c>
      <c r="DG84" s="36">
        <v>5.1753678011800002</v>
      </c>
      <c r="DH84" s="36">
        <v>10316.3783204296</v>
      </c>
      <c r="DI84" s="30">
        <f t="shared" si="88"/>
        <v>-2.6239248910097053E-9</v>
      </c>
      <c r="DJ84" s="30">
        <f t="shared" si="89"/>
        <v>-2.6266534328148394E-9</v>
      </c>
      <c r="DK84" s="30">
        <f t="shared" si="90"/>
        <v>-2.6266536994365235E-9</v>
      </c>
      <c r="DL84" s="30">
        <f t="shared" si="91"/>
        <v>-2.6266536994625528E-9</v>
      </c>
      <c r="DN84" s="36">
        <v>8.1999999999999996E-10</v>
      </c>
      <c r="DO84" s="36">
        <v>4.8068381705899998</v>
      </c>
      <c r="DP84" s="36">
        <v>3930.2096962196001</v>
      </c>
      <c r="DQ84" s="30">
        <f t="shared" si="92"/>
        <v>-2.3782855982391712E-10</v>
      </c>
      <c r="DR84" s="30">
        <f t="shared" si="93"/>
        <v>-2.377693273586885E-10</v>
      </c>
      <c r="DS84" s="30">
        <f t="shared" si="94"/>
        <v>-2.3776932157056624E-10</v>
      </c>
      <c r="DT84" s="30">
        <f t="shared" si="95"/>
        <v>-2.3776932157000304E-10</v>
      </c>
      <c r="DV84" s="36"/>
      <c r="DW84" s="36"/>
      <c r="DX84" s="36"/>
      <c r="ED84" s="36"/>
      <c r="EE84" s="36"/>
      <c r="EF84" s="36"/>
      <c r="EL84" s="36"/>
      <c r="EM84" s="36"/>
      <c r="EN84" s="36"/>
      <c r="ET84" s="36"/>
      <c r="EU84" s="36"/>
      <c r="EV84" s="36"/>
    </row>
    <row r="85" spans="1:152" s="30" customFormat="1" ht="12.75">
      <c r="A85" s="38" t="s">
        <v>223</v>
      </c>
      <c r="B85" s="38" t="s">
        <v>224</v>
      </c>
      <c r="C85" s="38" t="s">
        <v>225</v>
      </c>
      <c r="D85" s="38" t="s">
        <v>226</v>
      </c>
      <c r="E85" s="38" t="s">
        <v>227</v>
      </c>
      <c r="F85" s="38" t="s">
        <v>228</v>
      </c>
      <c r="N85" s="36">
        <v>5.526E-8</v>
      </c>
      <c r="O85" s="36">
        <v>3.3679704890100002</v>
      </c>
      <c r="P85" s="36">
        <v>25158.6017197654</v>
      </c>
      <c r="Q85" s="30">
        <f t="shared" si="68"/>
        <v>-2.8104727477003022E-8</v>
      </c>
      <c r="R85" s="30">
        <f t="shared" si="69"/>
        <v>-2.808173568991466E-8</v>
      </c>
      <c r="S85" s="30">
        <f t="shared" si="70"/>
        <v>-2.8081733442891979E-8</v>
      </c>
      <c r="T85" s="30">
        <f t="shared" si="71"/>
        <v>-2.8081733442672852E-8</v>
      </c>
      <c r="V85" s="36">
        <v>4.0400000000000001E-9</v>
      </c>
      <c r="W85" s="36">
        <v>2.85003595942</v>
      </c>
      <c r="X85" s="36">
        <v>29864.334027309</v>
      </c>
      <c r="Y85" s="30">
        <f t="shared" si="72"/>
        <v>3.2694837613781701E-9</v>
      </c>
      <c r="Z85" s="30">
        <f t="shared" si="73"/>
        <v>3.2708443332159396E-9</v>
      </c>
      <c r="AA85" s="30">
        <f t="shared" si="74"/>
        <v>3.2708444661152944E-9</v>
      </c>
      <c r="AB85" s="30">
        <f t="shared" si="75"/>
        <v>3.2708444661282344E-9</v>
      </c>
      <c r="AD85" s="36"/>
      <c r="AE85" s="36"/>
      <c r="AF85" s="36"/>
      <c r="AL85" s="36"/>
      <c r="AM85" s="36"/>
      <c r="AN85" s="36"/>
      <c r="AT85" s="36"/>
      <c r="AU85" s="36"/>
      <c r="AV85" s="36"/>
      <c r="BB85" s="36"/>
      <c r="BC85" s="36"/>
      <c r="BD85" s="36"/>
      <c r="BJ85" s="36">
        <v>7.5699999999999993E-9</v>
      </c>
      <c r="BK85" s="36">
        <v>6.2590455377299996</v>
      </c>
      <c r="BL85" s="36">
        <v>20452.8694122218</v>
      </c>
      <c r="BM85" s="30">
        <f t="shared" si="80"/>
        <v>7.1634233369293332E-9</v>
      </c>
      <c r="BN85" s="30">
        <f t="shared" si="81"/>
        <v>7.1624614303721304E-9</v>
      </c>
      <c r="BO85" s="30">
        <f t="shared" si="82"/>
        <v>7.1624613363228652E-9</v>
      </c>
      <c r="BP85" s="30">
        <f t="shared" si="83"/>
        <v>7.1624613363137075E-9</v>
      </c>
      <c r="BR85" s="36">
        <v>9.5999999999999999E-10</v>
      </c>
      <c r="BS85" s="36">
        <v>1.21744230443</v>
      </c>
      <c r="BT85" s="36">
        <v>10198.033075026</v>
      </c>
      <c r="BU85" s="30">
        <f t="shared" si="84"/>
        <v>3.2776117094860385E-10</v>
      </c>
      <c r="BV85" s="30">
        <f t="shared" si="85"/>
        <v>3.2793788262086017E-10</v>
      </c>
      <c r="BW85" s="30">
        <f t="shared" si="86"/>
        <v>3.2793789988809964E-10</v>
      </c>
      <c r="BX85" s="30">
        <f t="shared" si="87"/>
        <v>3.2793789988977928E-10</v>
      </c>
      <c r="BZ85" s="36"/>
      <c r="CA85" s="36"/>
      <c r="CB85" s="36"/>
      <c r="CH85" s="36"/>
      <c r="CI85" s="36"/>
      <c r="CJ85" s="36"/>
      <c r="CP85" s="36"/>
      <c r="CQ85" s="36"/>
      <c r="CR85" s="36"/>
      <c r="CX85" s="36"/>
      <c r="CY85" s="36"/>
      <c r="CZ85" s="36"/>
      <c r="DF85" s="36">
        <v>1.042E-8</v>
      </c>
      <c r="DG85" s="36">
        <v>3.05454698508</v>
      </c>
      <c r="DH85" s="36">
        <v>25934.124331089399</v>
      </c>
      <c r="DI85" s="30">
        <f t="shared" si="88"/>
        <v>-8.4038353733763276E-9</v>
      </c>
      <c r="DJ85" s="30">
        <f t="shared" si="89"/>
        <v>-8.406902608659174E-9</v>
      </c>
      <c r="DK85" s="30">
        <f t="shared" si="90"/>
        <v>-8.406902908280461E-9</v>
      </c>
      <c r="DL85" s="30">
        <f t="shared" si="91"/>
        <v>-8.406902908309682E-9</v>
      </c>
      <c r="DN85" s="36">
        <v>8.6000000000000003E-10</v>
      </c>
      <c r="DO85" s="36">
        <v>2.2150561507100002</v>
      </c>
      <c r="DP85" s="36">
        <v>8094.5216858326003</v>
      </c>
      <c r="DQ85" s="30">
        <f t="shared" si="92"/>
        <v>2.1618977335513042E-10</v>
      </c>
      <c r="DR85" s="30">
        <f t="shared" si="93"/>
        <v>2.1631916666260143E-10</v>
      </c>
      <c r="DS85" s="30">
        <f t="shared" si="94"/>
        <v>2.1631917930635733E-10</v>
      </c>
      <c r="DT85" s="30">
        <f t="shared" si="95"/>
        <v>2.1631917930758748E-10</v>
      </c>
      <c r="DV85" s="36"/>
      <c r="DW85" s="36"/>
      <c r="DX85" s="36"/>
      <c r="ED85" s="36"/>
      <c r="EE85" s="36"/>
      <c r="EF85" s="36"/>
      <c r="EL85" s="36"/>
      <c r="EM85" s="36"/>
      <c r="EN85" s="36"/>
      <c r="ET85" s="36"/>
      <c r="EU85" s="36"/>
      <c r="EV85" s="36"/>
    </row>
    <row r="86" spans="1:152" s="30" customFormat="1" ht="12.75">
      <c r="A86" s="30">
        <f>((((F77*C74+E77)*C74+D77)*C74+C77)*C74+B77)*C74 + A77</f>
        <v>-53.443530800559763</v>
      </c>
      <c r="B86" s="30">
        <f>DEGREES(A86)</f>
        <v>-3062.0887571494964</v>
      </c>
      <c r="C86" s="30">
        <f>((((F80*C74+E80)*C74+D80)*C74+C80)*C74+B80)*C74 + A80</f>
        <v>5.8104944695675745E-2</v>
      </c>
      <c r="D86" s="30">
        <f>DEGREES(C86)</f>
        <v>3.3291680999032796</v>
      </c>
      <c r="E86" s="30">
        <f>((((F83*C74+E83)*C74+D83)*C74+C83)*C74+B83)*C74 + A83</f>
        <v>0.71992119713142011</v>
      </c>
      <c r="F86" s="30">
        <f>SQRT(D90*D90+E90*E90+F90*F90)</f>
        <v>1.2146404141785798</v>
      </c>
      <c r="N86" s="36">
        <v>3.8630000000000002E-8</v>
      </c>
      <c r="O86" s="36">
        <v>4.8935153141200001</v>
      </c>
      <c r="P86" s="36">
        <v>25934.124331089399</v>
      </c>
      <c r="Q86" s="30">
        <f t="shared" si="68"/>
        <v>3.0277753170661521E-8</v>
      </c>
      <c r="R86" s="30">
        <f t="shared" si="69"/>
        <v>3.0265800917690626E-8</v>
      </c>
      <c r="S86" s="30">
        <f t="shared" si="70"/>
        <v>3.0265799749377063E-8</v>
      </c>
      <c r="T86" s="30">
        <f t="shared" si="71"/>
        <v>3.0265799749263117E-8</v>
      </c>
      <c r="V86" s="36">
        <v>4.0700000000000002E-9</v>
      </c>
      <c r="W86" s="36">
        <v>2.9400204900600002</v>
      </c>
      <c r="X86" s="36">
        <v>10220.399093211799</v>
      </c>
      <c r="Y86" s="30">
        <f t="shared" si="72"/>
        <v>-3.8625510726760857E-9</v>
      </c>
      <c r="Z86" s="30">
        <f t="shared" si="73"/>
        <v>-3.8622992097594337E-9</v>
      </c>
      <c r="AA86" s="30">
        <f t="shared" si="74"/>
        <v>-3.8622991851407148E-9</v>
      </c>
      <c r="AB86" s="30">
        <f t="shared" si="75"/>
        <v>-3.862299185138316E-9</v>
      </c>
      <c r="AD86" s="36"/>
      <c r="AE86" s="36"/>
      <c r="AF86" s="36"/>
      <c r="AL86" s="36"/>
      <c r="AM86" s="36"/>
      <c r="AN86" s="36"/>
      <c r="AT86" s="36"/>
      <c r="AU86" s="36"/>
      <c r="AV86" s="36"/>
      <c r="BB86" s="36"/>
      <c r="BC86" s="36"/>
      <c r="BD86" s="36"/>
      <c r="BJ86" s="36">
        <v>8.0100000000000003E-9</v>
      </c>
      <c r="BK86" s="36">
        <v>4.6240615251400001</v>
      </c>
      <c r="BL86" s="36">
        <v>9929.4262273458007</v>
      </c>
      <c r="BM86" s="30">
        <f t="shared" si="80"/>
        <v>7.9013629282362443E-9</v>
      </c>
      <c r="BN86" s="30">
        <f t="shared" si="81"/>
        <v>7.901112073863389E-9</v>
      </c>
      <c r="BO86" s="30">
        <f t="shared" si="82"/>
        <v>7.9011120493364498E-9</v>
      </c>
      <c r="BP86" s="30">
        <f t="shared" si="83"/>
        <v>7.9011120493340543E-9</v>
      </c>
      <c r="BR86" s="36">
        <v>8.1999999999999996E-10</v>
      </c>
      <c r="BS86" s="36">
        <v>1.4586386634899999</v>
      </c>
      <c r="BT86" s="36">
        <v>10207.762621903599</v>
      </c>
      <c r="BU86" s="30">
        <f t="shared" si="84"/>
        <v>1.315919033686553E-10</v>
      </c>
      <c r="BV86" s="30">
        <f t="shared" si="85"/>
        <v>1.317505672297266E-10</v>
      </c>
      <c r="BW86" s="30">
        <f t="shared" si="86"/>
        <v>1.3175058273373916E-10</v>
      </c>
      <c r="BX86" s="30">
        <f t="shared" si="87"/>
        <v>1.3175058273525161E-10</v>
      </c>
      <c r="BZ86" s="36"/>
      <c r="CA86" s="36"/>
      <c r="CB86" s="36"/>
      <c r="CH86" s="36"/>
      <c r="CI86" s="36"/>
      <c r="CJ86" s="36"/>
      <c r="CP86" s="36"/>
      <c r="CQ86" s="36"/>
      <c r="CR86" s="36"/>
      <c r="CX86" s="36"/>
      <c r="CY86" s="36"/>
      <c r="CZ86" s="36"/>
      <c r="DF86" s="36">
        <v>1.174E-8</v>
      </c>
      <c r="DG86" s="36">
        <v>1.4291373299900001</v>
      </c>
      <c r="DH86" s="36">
        <v>18875.525869773999</v>
      </c>
      <c r="DI86" s="30">
        <f t="shared" si="88"/>
        <v>-1.0596831376940808E-8</v>
      </c>
      <c r="DJ86" s="30">
        <f t="shared" si="89"/>
        <v>-1.0598662450981419E-8</v>
      </c>
      <c r="DK86" s="30">
        <f t="shared" si="90"/>
        <v>-1.059866262984166E-8</v>
      </c>
      <c r="DL86" s="30">
        <f t="shared" si="91"/>
        <v>-1.0598662629859097E-8</v>
      </c>
      <c r="DN86" s="36">
        <v>6.3999999999999996E-10</v>
      </c>
      <c r="DO86" s="36">
        <v>2.6921511948200001</v>
      </c>
      <c r="DP86" s="36">
        <v>16983.996147456601</v>
      </c>
      <c r="DQ86" s="30">
        <f t="shared" si="92"/>
        <v>-5.9653472715937801E-10</v>
      </c>
      <c r="DR86" s="30">
        <f t="shared" si="93"/>
        <v>-5.9645907828424932E-10</v>
      </c>
      <c r="DS86" s="30">
        <f t="shared" si="94"/>
        <v>-5.9645907088891571E-10</v>
      </c>
      <c r="DT86" s="30">
        <f t="shared" si="95"/>
        <v>-5.9645907088819689E-10</v>
      </c>
      <c r="DV86" s="36"/>
      <c r="DW86" s="36"/>
      <c r="DX86" s="36"/>
      <c r="ED86" s="36"/>
      <c r="EE86" s="36"/>
      <c r="EF86" s="36"/>
      <c r="EL86" s="36"/>
      <c r="EM86" s="36"/>
      <c r="EN86" s="36"/>
      <c r="ET86" s="36"/>
      <c r="EU86" s="36"/>
      <c r="EV86" s="36"/>
    </row>
    <row r="87" spans="1:152" s="30" customFormat="1" ht="12.75">
      <c r="A87" s="30">
        <f>RADIANS(B87)</f>
        <v>3.1051369640565101</v>
      </c>
      <c r="B87" s="30">
        <f>B86 - INT( B86 / 360 ) * 360</f>
        <v>177.91124285050364</v>
      </c>
      <c r="C87" s="30">
        <f>RADIANS(D87)</f>
        <v>5.8104944695675745E-2</v>
      </c>
      <c r="D87" s="30">
        <f>D86 - INT( D86 / 360 ) * 360</f>
        <v>3.3291680999032796</v>
      </c>
      <c r="N87" s="36">
        <v>5.3029999999999999E-8</v>
      </c>
      <c r="O87" s="36">
        <v>8.1614268409999996E-2</v>
      </c>
      <c r="P87" s="36">
        <v>39302.096962196003</v>
      </c>
      <c r="Q87" s="30">
        <f t="shared" si="68"/>
        <v>-2.5839816042718925E-8</v>
      </c>
      <c r="R87" s="30">
        <f t="shared" si="69"/>
        <v>-2.5804855783871122E-8</v>
      </c>
      <c r="S87" s="30">
        <f t="shared" si="70"/>
        <v>-2.5804852366918196E-8</v>
      </c>
      <c r="T87" s="30">
        <f t="shared" si="71"/>
        <v>-2.5804852366585064E-8</v>
      </c>
      <c r="V87" s="36">
        <v>3.5899999999999998E-9</v>
      </c>
      <c r="W87" s="36">
        <v>0.72354778897000005</v>
      </c>
      <c r="X87" s="36">
        <v>419.48464387519999</v>
      </c>
      <c r="Y87" s="30">
        <f t="shared" si="72"/>
        <v>-1.1313487467562683E-10</v>
      </c>
      <c r="Z87" s="30">
        <f t="shared" si="73"/>
        <v>-1.1316378152273829E-10</v>
      </c>
      <c r="AA87" s="30">
        <f t="shared" si="74"/>
        <v>-1.1316378434744595E-10</v>
      </c>
      <c r="AB87" s="30">
        <f t="shared" si="75"/>
        <v>-1.1316378434772164E-10</v>
      </c>
      <c r="AD87" s="36"/>
      <c r="AE87" s="36"/>
      <c r="AF87" s="36"/>
      <c r="AL87" s="36"/>
      <c r="AM87" s="36"/>
      <c r="AN87" s="36"/>
      <c r="AT87" s="36"/>
      <c r="AU87" s="36"/>
      <c r="AV87" s="36"/>
      <c r="BB87" s="36"/>
      <c r="BC87" s="36"/>
      <c r="BD87" s="36"/>
      <c r="BJ87" s="36">
        <v>8.02E-9</v>
      </c>
      <c r="BK87" s="36">
        <v>5.3723489251999998</v>
      </c>
      <c r="BL87" s="36">
        <v>10497.144865076199</v>
      </c>
      <c r="BM87" s="30">
        <f t="shared" si="80"/>
        <v>-6.7205437131081099E-9</v>
      </c>
      <c r="BN87" s="30">
        <f t="shared" si="81"/>
        <v>-6.7214258735474526E-9</v>
      </c>
      <c r="BO87" s="30">
        <f t="shared" si="82"/>
        <v>-6.7214259597367376E-9</v>
      </c>
      <c r="BP87" s="30">
        <f t="shared" si="83"/>
        <v>-6.7214259597451318E-9</v>
      </c>
      <c r="BR87" s="36">
        <v>8.4999999999999996E-10</v>
      </c>
      <c r="BS87" s="36">
        <v>6.04057728058</v>
      </c>
      <c r="BT87" s="36">
        <v>21202.093703745999</v>
      </c>
      <c r="BU87" s="30">
        <f t="shared" si="84"/>
        <v>-8.9761393320271814E-12</v>
      </c>
      <c r="BV87" s="30">
        <f t="shared" si="85"/>
        <v>-8.6300562206554498E-12</v>
      </c>
      <c r="BW87" s="30">
        <f t="shared" si="86"/>
        <v>-8.6300224021468005E-12</v>
      </c>
      <c r="BX87" s="30">
        <f t="shared" si="87"/>
        <v>-8.6300223988493435E-12</v>
      </c>
      <c r="BZ87" s="36"/>
      <c r="CA87" s="36"/>
      <c r="CB87" s="36"/>
      <c r="CH87" s="36"/>
      <c r="CI87" s="36"/>
      <c r="CJ87" s="36"/>
      <c r="CP87" s="36"/>
      <c r="CQ87" s="36"/>
      <c r="CR87" s="36"/>
      <c r="CX87" s="36"/>
      <c r="CY87" s="36"/>
      <c r="CZ87" s="36"/>
      <c r="DF87" s="36">
        <v>1.2779999999999999E-8</v>
      </c>
      <c r="DG87" s="36">
        <v>1.3574728729700001</v>
      </c>
      <c r="DH87" s="36">
        <v>47162.516354635198</v>
      </c>
      <c r="DI87" s="30">
        <f t="shared" si="88"/>
        <v>-1.0448318909455089E-8</v>
      </c>
      <c r="DJ87" s="30">
        <f t="shared" si="89"/>
        <v>-1.0454980333534514E-8</v>
      </c>
      <c r="DK87" s="30">
        <f t="shared" si="90"/>
        <v>-1.0454980984054281E-8</v>
      </c>
      <c r="DL87" s="30">
        <f t="shared" si="91"/>
        <v>-1.0454980984117787E-8</v>
      </c>
      <c r="DN87" s="36">
        <v>6.9E-10</v>
      </c>
      <c r="DO87" s="36">
        <v>0.83385751986000001</v>
      </c>
      <c r="DP87" s="36">
        <v>3128.3887650958</v>
      </c>
      <c r="DQ87" s="30">
        <f t="shared" si="92"/>
        <v>-4.7886359027840832E-10</v>
      </c>
      <c r="DR87" s="30">
        <f t="shared" si="93"/>
        <v>-4.7883374313304594E-10</v>
      </c>
      <c r="DS87" s="30">
        <f t="shared" si="94"/>
        <v>-4.7883374021636801E-10</v>
      </c>
      <c r="DT87" s="30">
        <f t="shared" si="95"/>
        <v>-4.7883374021608377E-10</v>
      </c>
      <c r="DV87" s="36"/>
      <c r="DW87" s="36"/>
      <c r="DX87" s="36"/>
      <c r="ED87" s="36"/>
      <c r="EE87" s="36"/>
      <c r="EF87" s="36"/>
      <c r="EL87" s="36"/>
      <c r="EM87" s="36"/>
      <c r="EN87" s="36"/>
      <c r="ET87" s="36"/>
      <c r="EU87" s="36"/>
      <c r="EV87" s="36"/>
    </row>
    <row r="88" spans="1:152" s="30" customFormat="1" ht="12.75">
      <c r="N88" s="36">
        <v>4.2540000000000002E-8</v>
      </c>
      <c r="O88" s="36">
        <v>5.3604611329500003</v>
      </c>
      <c r="P88" s="36">
        <v>21535.9496445154</v>
      </c>
      <c r="Q88" s="30">
        <f t="shared" si="68"/>
        <v>2.4750054730983161E-8</v>
      </c>
      <c r="R88" s="30">
        <f t="shared" si="69"/>
        <v>2.4735742839720582E-8</v>
      </c>
      <c r="S88" s="30">
        <f t="shared" si="70"/>
        <v>2.4735741440989398E-8</v>
      </c>
      <c r="T88" s="30">
        <f t="shared" si="71"/>
        <v>2.4735741440853651E-8</v>
      </c>
      <c r="V88" s="36">
        <v>4.49E-9</v>
      </c>
      <c r="W88" s="36">
        <v>1.44520508753</v>
      </c>
      <c r="X88" s="36">
        <v>8662.2403235630009</v>
      </c>
      <c r="Y88" s="30">
        <f t="shared" si="72"/>
        <v>-3.8495617971234917E-9</v>
      </c>
      <c r="Z88" s="30">
        <f t="shared" si="73"/>
        <v>-3.8499461997159486E-9</v>
      </c>
      <c r="AA88" s="30">
        <f t="shared" si="74"/>
        <v>-3.8499462372736558E-9</v>
      </c>
      <c r="AB88" s="30">
        <f t="shared" si="75"/>
        <v>-3.8499462372773169E-9</v>
      </c>
      <c r="AD88" s="36"/>
      <c r="AE88" s="36"/>
      <c r="AF88" s="36"/>
      <c r="AL88" s="36"/>
      <c r="AM88" s="36"/>
      <c r="AN88" s="36"/>
      <c r="AT88" s="36"/>
      <c r="AU88" s="36"/>
      <c r="AV88" s="36"/>
      <c r="BB88" s="36"/>
      <c r="BC88" s="36"/>
      <c r="BD88" s="36"/>
      <c r="BJ88" s="36">
        <v>7.4999999999999993E-9</v>
      </c>
      <c r="BK88" s="36">
        <v>3.85219782842</v>
      </c>
      <c r="BL88" s="36">
        <v>21228.392023545799</v>
      </c>
      <c r="BM88" s="30">
        <f t="shared" si="80"/>
        <v>5.4731474528608698E-9</v>
      </c>
      <c r="BN88" s="30">
        <f t="shared" si="81"/>
        <v>5.4710564657928437E-9</v>
      </c>
      <c r="BO88" s="30">
        <f t="shared" si="82"/>
        <v>5.4710562614220676E-9</v>
      </c>
      <c r="BP88" s="30">
        <f t="shared" si="83"/>
        <v>5.4710562614020929E-9</v>
      </c>
      <c r="BR88" s="36">
        <v>8.3000000000000003E-10</v>
      </c>
      <c r="BS88" s="36">
        <v>0.19985600927</v>
      </c>
      <c r="BT88" s="36">
        <v>14919.0178537546</v>
      </c>
      <c r="BU88" s="30">
        <f t="shared" si="84"/>
        <v>5.5503264642409791E-10</v>
      </c>
      <c r="BV88" s="30">
        <f t="shared" si="85"/>
        <v>5.5485580957057749E-10</v>
      </c>
      <c r="BW88" s="30">
        <f t="shared" si="86"/>
        <v>5.548557922882699E-10</v>
      </c>
      <c r="BX88" s="30">
        <f t="shared" si="87"/>
        <v>5.5485579228657686E-10</v>
      </c>
      <c r="BZ88" s="36"/>
      <c r="CA88" s="36"/>
      <c r="CB88" s="36"/>
      <c r="CH88" s="36"/>
      <c r="CI88" s="36"/>
      <c r="CJ88" s="36"/>
      <c r="CP88" s="36"/>
      <c r="CQ88" s="36"/>
      <c r="CR88" s="36"/>
      <c r="CX88" s="36"/>
      <c r="CY88" s="36"/>
      <c r="CZ88" s="36"/>
      <c r="DF88" s="36">
        <v>9.1700000000000004E-9</v>
      </c>
      <c r="DG88" s="36">
        <v>6.2633764876500004</v>
      </c>
      <c r="DH88" s="36">
        <v>20618.019358533598</v>
      </c>
      <c r="DI88" s="30">
        <f t="shared" si="88"/>
        <v>2.973294159826221E-9</v>
      </c>
      <c r="DJ88" s="30">
        <f t="shared" si="89"/>
        <v>2.9698591251441909E-9</v>
      </c>
      <c r="DK88" s="30">
        <f t="shared" si="90"/>
        <v>2.9698587894578601E-9</v>
      </c>
      <c r="DL88" s="30">
        <f t="shared" si="91"/>
        <v>2.9698587894251882E-9</v>
      </c>
      <c r="DN88" s="36">
        <v>8.0999999999999999E-10</v>
      </c>
      <c r="DO88" s="36">
        <v>4.8802504236699997</v>
      </c>
      <c r="DP88" s="36">
        <v>4732.0306273433998</v>
      </c>
      <c r="DQ88" s="30">
        <f t="shared" si="92"/>
        <v>-6.5243954885746881E-10</v>
      </c>
      <c r="DR88" s="30">
        <f t="shared" si="93"/>
        <v>-6.5248316922491973E-10</v>
      </c>
      <c r="DS88" s="30">
        <f t="shared" si="94"/>
        <v>-6.5248317348713596E-10</v>
      </c>
      <c r="DT88" s="30">
        <f t="shared" si="95"/>
        <v>-6.5248317348755204E-10</v>
      </c>
      <c r="DV88" s="36"/>
      <c r="DW88" s="36"/>
      <c r="DX88" s="36"/>
      <c r="ED88" s="36"/>
      <c r="EE88" s="36"/>
      <c r="EF88" s="36"/>
      <c r="EL88" s="36"/>
      <c r="EM88" s="36"/>
      <c r="EN88" s="36"/>
      <c r="ET88" s="36"/>
      <c r="EU88" s="36"/>
      <c r="EV88" s="36"/>
    </row>
    <row r="89" spans="1:152" s="30" customFormat="1" ht="12.75">
      <c r="A89" s="30" t="s">
        <v>197</v>
      </c>
      <c r="B89" s="30" t="s">
        <v>198</v>
      </c>
      <c r="C89" s="30" t="s">
        <v>199</v>
      </c>
      <c r="D89" s="30" t="s">
        <v>229</v>
      </c>
      <c r="E89" s="30" t="s">
        <v>230</v>
      </c>
      <c r="F89" s="30" t="s">
        <v>231</v>
      </c>
      <c r="N89" s="36">
        <v>3.763E-8</v>
      </c>
      <c r="O89" s="36">
        <v>1.0530459731499999</v>
      </c>
      <c r="P89" s="36">
        <v>19.669760899789999</v>
      </c>
      <c r="Q89" s="30">
        <f t="shared" si="68"/>
        <v>2.2072432958461335E-8</v>
      </c>
      <c r="R89" s="30">
        <f t="shared" si="69"/>
        <v>2.2072444471021248E-8</v>
      </c>
      <c r="S89" s="30">
        <f t="shared" si="70"/>
        <v>2.207244447214623E-8</v>
      </c>
      <c r="T89" s="30">
        <f t="shared" si="71"/>
        <v>2.2072444472146339E-8</v>
      </c>
      <c r="V89" s="36">
        <v>3.53E-9</v>
      </c>
      <c r="W89" s="36">
        <v>2.2219549233599998</v>
      </c>
      <c r="X89" s="36">
        <v>51066.427731055002</v>
      </c>
      <c r="Y89" s="30">
        <f t="shared" si="72"/>
        <v>-8.8346098156515516E-10</v>
      </c>
      <c r="Z89" s="30">
        <f t="shared" si="73"/>
        <v>-8.8010881740953005E-10</v>
      </c>
      <c r="AA89" s="30">
        <f t="shared" si="74"/>
        <v>-8.8010848980246748E-10</v>
      </c>
      <c r="AB89" s="30">
        <f t="shared" si="75"/>
        <v>-8.80108489770599E-10</v>
      </c>
      <c r="AD89" s="36"/>
      <c r="AE89" s="36"/>
      <c r="AF89" s="36"/>
      <c r="AL89" s="36"/>
      <c r="AM89" s="36"/>
      <c r="AN89" s="36"/>
      <c r="AT89" s="36"/>
      <c r="AU89" s="36"/>
      <c r="AV89" s="36"/>
      <c r="BB89" s="36"/>
      <c r="BC89" s="36"/>
      <c r="BD89" s="36"/>
      <c r="BJ89" s="36">
        <v>6.9999999999999998E-9</v>
      </c>
      <c r="BK89" s="36">
        <v>1.9809795718800001</v>
      </c>
      <c r="BL89" s="36">
        <v>3930.2096962196001</v>
      </c>
      <c r="BM89" s="30">
        <f t="shared" si="80"/>
        <v>4.0100566479342412E-9</v>
      </c>
      <c r="BN89" s="30">
        <f t="shared" si="81"/>
        <v>4.0096235765773759E-9</v>
      </c>
      <c r="BO89" s="30">
        <f t="shared" si="82"/>
        <v>4.0096235342575535E-9</v>
      </c>
      <c r="BP89" s="30">
        <f t="shared" si="83"/>
        <v>4.0096235342534151E-9</v>
      </c>
      <c r="BR89" s="36">
        <v>7.7000000000000003E-10</v>
      </c>
      <c r="BS89" s="36">
        <v>5.5013231061000001</v>
      </c>
      <c r="BT89" s="36">
        <v>5661.3320491521999</v>
      </c>
      <c r="BU89" s="30">
        <f t="shared" si="84"/>
        <v>5.6045003778938787E-10</v>
      </c>
      <c r="BV89" s="30">
        <f t="shared" si="85"/>
        <v>5.6039262709617212E-10</v>
      </c>
      <c r="BW89" s="30">
        <f t="shared" si="86"/>
        <v>5.6039262148581093E-10</v>
      </c>
      <c r="BX89" s="30">
        <f t="shared" si="87"/>
        <v>5.6039262148526313E-10</v>
      </c>
      <c r="BZ89" s="36"/>
      <c r="CA89" s="36"/>
      <c r="CB89" s="36"/>
      <c r="CH89" s="36"/>
      <c r="CI89" s="36"/>
      <c r="CJ89" s="36"/>
      <c r="CP89" s="36"/>
      <c r="CQ89" s="36"/>
      <c r="CR89" s="36"/>
      <c r="CX89" s="36"/>
      <c r="CY89" s="36"/>
      <c r="CZ89" s="36"/>
      <c r="DF89" s="36">
        <v>9.05E-9</v>
      </c>
      <c r="DG89" s="36">
        <v>1.1274020356100001</v>
      </c>
      <c r="DH89" s="36">
        <v>12592.4500197826</v>
      </c>
      <c r="DI89" s="30">
        <f t="shared" si="88"/>
        <v>8.2535275081108357E-9</v>
      </c>
      <c r="DJ89" s="30">
        <f t="shared" si="89"/>
        <v>8.2544250447916685E-9</v>
      </c>
      <c r="DK89" s="30">
        <f t="shared" si="90"/>
        <v>8.2544251324732932E-9</v>
      </c>
      <c r="DL89" s="30">
        <f t="shared" si="91"/>
        <v>8.2544251324818347E-9</v>
      </c>
      <c r="DN89" s="36">
        <v>5.9000000000000003E-10</v>
      </c>
      <c r="DO89" s="36">
        <v>3.3434803372499999</v>
      </c>
      <c r="DP89" s="36">
        <v>10787.6303445458</v>
      </c>
      <c r="DQ89" s="30">
        <f t="shared" si="92"/>
        <v>5.8814379884125559E-10</v>
      </c>
      <c r="DR89" s="30">
        <f t="shared" si="93"/>
        <v>5.8815347443416095E-10</v>
      </c>
      <c r="DS89" s="30">
        <f t="shared" si="94"/>
        <v>5.8815347537840365E-10</v>
      </c>
      <c r="DT89" s="30">
        <f t="shared" si="95"/>
        <v>5.8815347537849578E-10</v>
      </c>
      <c r="DV89" s="36"/>
      <c r="DW89" s="36"/>
      <c r="DX89" s="36"/>
      <c r="ED89" s="36"/>
      <c r="EE89" s="36"/>
      <c r="EF89" s="36"/>
      <c r="EL89" s="36"/>
      <c r="EM89" s="36"/>
      <c r="EN89" s="36"/>
      <c r="ET89" s="36"/>
      <c r="EU89" s="36"/>
      <c r="EV89" s="36"/>
    </row>
    <row r="90" spans="1:152" s="30" customFormat="1" ht="12.75">
      <c r="A90" s="30">
        <f>E86*COS(C87)*COS(A87)</f>
        <v>-0.7182287119596793</v>
      </c>
      <c r="B90" s="30">
        <f>E86*COS(C87)*SIN(A87)</f>
        <v>2.6195128558406663E-2</v>
      </c>
      <c r="C90" s="30">
        <f>E86*SIN(C87)</f>
        <v>4.1807447131886402E-2</v>
      </c>
      <c r="D90" s="30">
        <f>A90-$D$9</f>
        <v>-0.62915997867731566</v>
      </c>
      <c r="E90" s="30">
        <f>B90-$E$9</f>
        <v>1.0381529133911329</v>
      </c>
      <c r="F90" s="30">
        <f>C90-$F$9</f>
        <v>4.1804131424709783E-2</v>
      </c>
      <c r="N90" s="36">
        <v>4.4069999999999997E-8</v>
      </c>
      <c r="O90" s="36">
        <v>4.0257537451700003</v>
      </c>
      <c r="P90" s="36">
        <v>74.781598567299994</v>
      </c>
      <c r="Q90" s="30">
        <f t="shared" si="68"/>
        <v>-3.9300809455451142E-8</v>
      </c>
      <c r="R90" s="30">
        <f t="shared" si="69"/>
        <v>-3.9300838092581903E-8</v>
      </c>
      <c r="S90" s="30">
        <f t="shared" si="70"/>
        <v>-3.9300838095380255E-8</v>
      </c>
      <c r="T90" s="30">
        <f t="shared" si="71"/>
        <v>-3.9300838095380526E-8</v>
      </c>
      <c r="V90" s="36">
        <v>3.24E-9</v>
      </c>
      <c r="W90" s="36">
        <v>1.4030843906699999</v>
      </c>
      <c r="X90" s="36">
        <v>29580.474708443799</v>
      </c>
      <c r="Y90" s="30">
        <f t="shared" si="72"/>
        <v>2.360041112607551E-9</v>
      </c>
      <c r="Z90" s="30">
        <f t="shared" si="73"/>
        <v>2.3613017981555331E-9</v>
      </c>
      <c r="AA90" s="30">
        <f t="shared" si="74"/>
        <v>2.3613019213095497E-9</v>
      </c>
      <c r="AB90" s="30">
        <f t="shared" si="75"/>
        <v>2.3613019213215926E-9</v>
      </c>
      <c r="AD90" s="36"/>
      <c r="AE90" s="36"/>
      <c r="AF90" s="36"/>
      <c r="AL90" s="36"/>
      <c r="AM90" s="36"/>
      <c r="AN90" s="36"/>
      <c r="AT90" s="36"/>
      <c r="AU90" s="36"/>
      <c r="AV90" s="36"/>
      <c r="BB90" s="36"/>
      <c r="BC90" s="36"/>
      <c r="BD90" s="36"/>
      <c r="BJ90" s="36">
        <v>7.1900000000000002E-9</v>
      </c>
      <c r="BK90" s="36">
        <v>6.1159680020699998</v>
      </c>
      <c r="BL90" s="36">
        <v>10218.808470518399</v>
      </c>
      <c r="BM90" s="30">
        <f t="shared" si="80"/>
        <v>6.9149758654506965E-9</v>
      </c>
      <c r="BN90" s="30">
        <f t="shared" si="81"/>
        <v>6.9145892070494863E-9</v>
      </c>
      <c r="BO90" s="30">
        <f t="shared" si="82"/>
        <v>6.9145891692531275E-9</v>
      </c>
      <c r="BP90" s="30">
        <f t="shared" si="83"/>
        <v>6.9145891692494441E-9</v>
      </c>
      <c r="BR90" s="36">
        <v>7.7000000000000003E-10</v>
      </c>
      <c r="BS90" s="36">
        <v>2.0017392732600001</v>
      </c>
      <c r="BT90" s="36">
        <v>10228.538017396</v>
      </c>
      <c r="BU90" s="30">
        <f t="shared" si="84"/>
        <v>-2.0295920153044155E-10</v>
      </c>
      <c r="BV90" s="30">
        <f t="shared" si="85"/>
        <v>-2.0281329131081295E-10</v>
      </c>
      <c r="BW90" s="30">
        <f t="shared" si="86"/>
        <v>-2.028132770524267E-10</v>
      </c>
      <c r="BX90" s="30">
        <f t="shared" si="87"/>
        <v>-2.0281327705103861E-10</v>
      </c>
      <c r="BZ90" s="36"/>
      <c r="CA90" s="36"/>
      <c r="CB90" s="36"/>
      <c r="CH90" s="36"/>
      <c r="CI90" s="36"/>
      <c r="CJ90" s="36"/>
      <c r="CP90" s="36"/>
      <c r="CQ90" s="36"/>
      <c r="CR90" s="36"/>
      <c r="CX90" s="36"/>
      <c r="CY90" s="36"/>
      <c r="CZ90" s="36"/>
      <c r="DF90" s="36">
        <v>1.0929999999999999E-8</v>
      </c>
      <c r="DG90" s="36">
        <v>4.6445172060499997</v>
      </c>
      <c r="DH90" s="36">
        <v>33019.021112204602</v>
      </c>
      <c r="DI90" s="30">
        <f t="shared" si="88"/>
        <v>-8.7739133736544962E-9</v>
      </c>
      <c r="DJ90" s="30">
        <f t="shared" si="89"/>
        <v>-8.7780447441397077E-9</v>
      </c>
      <c r="DK90" s="30">
        <f t="shared" si="90"/>
        <v>-8.778045147675177E-9</v>
      </c>
      <c r="DL90" s="30">
        <f t="shared" si="91"/>
        <v>-8.7780451477144168E-9</v>
      </c>
      <c r="DN90" s="36">
        <v>6.0999999999999996E-10</v>
      </c>
      <c r="DO90" s="36">
        <v>4.0446999660000003E-2</v>
      </c>
      <c r="DP90" s="36">
        <v>9161.0171630225996</v>
      </c>
      <c r="DQ90" s="30">
        <f t="shared" si="92"/>
        <v>5.3879644972001895E-10</v>
      </c>
      <c r="DR90" s="30">
        <f t="shared" si="93"/>
        <v>5.3874612353006545E-10</v>
      </c>
      <c r="DS90" s="30">
        <f t="shared" si="94"/>
        <v>5.3874611861149257E-10</v>
      </c>
      <c r="DT90" s="30">
        <f t="shared" si="95"/>
        <v>5.387461186110128E-10</v>
      </c>
      <c r="DV90" s="36"/>
      <c r="DW90" s="36"/>
      <c r="DX90" s="36"/>
      <c r="ED90" s="36"/>
      <c r="EE90" s="36"/>
      <c r="EF90" s="36"/>
      <c r="EL90" s="36"/>
      <c r="EM90" s="36"/>
      <c r="EN90" s="36"/>
      <c r="ET90" s="36"/>
      <c r="EU90" s="36"/>
      <c r="EV90" s="36"/>
    </row>
    <row r="91" spans="1:152" s="30" customFormat="1" ht="12.75">
      <c r="N91" s="36">
        <v>4.1449999999999997E-8</v>
      </c>
      <c r="O91" s="36">
        <v>1.14356412295</v>
      </c>
      <c r="P91" s="36">
        <v>9676.4810341156008</v>
      </c>
      <c r="Q91" s="30">
        <f t="shared" si="68"/>
        <v>-2.5808445286014573E-8</v>
      </c>
      <c r="R91" s="30">
        <f t="shared" si="69"/>
        <v>-2.5814472335187051E-8</v>
      </c>
      <c r="S91" s="30">
        <f t="shared" si="70"/>
        <v>-2.5814472924092369E-8</v>
      </c>
      <c r="T91" s="30">
        <f t="shared" si="71"/>
        <v>-2.5814472924149974E-8</v>
      </c>
      <c r="V91" s="36">
        <v>4.4299999999999998E-9</v>
      </c>
      <c r="W91" s="36">
        <v>1.9386435339800001</v>
      </c>
      <c r="X91" s="36">
        <v>9146.7900690210008</v>
      </c>
      <c r="Y91" s="30">
        <f t="shared" si="72"/>
        <v>3.6159699582267344E-10</v>
      </c>
      <c r="Z91" s="30">
        <f t="shared" si="73"/>
        <v>3.6237257070743927E-10</v>
      </c>
      <c r="AA91" s="30">
        <f t="shared" si="74"/>
        <v>3.6237264649425065E-10</v>
      </c>
      <c r="AB91" s="30">
        <f t="shared" si="75"/>
        <v>3.6237264650165433E-10</v>
      </c>
      <c r="AD91" s="36"/>
      <c r="AE91" s="36"/>
      <c r="AF91" s="36"/>
      <c r="AL91" s="36"/>
      <c r="AM91" s="36"/>
      <c r="AN91" s="36"/>
      <c r="AT91" s="36"/>
      <c r="AU91" s="36"/>
      <c r="AV91" s="36"/>
      <c r="BB91" s="36"/>
      <c r="BC91" s="36"/>
      <c r="BD91" s="36"/>
      <c r="BJ91" s="36">
        <v>6.72E-9</v>
      </c>
      <c r="BK91" s="36">
        <v>6.2342960121899997</v>
      </c>
      <c r="BL91" s="36">
        <v>14765.239043269799</v>
      </c>
      <c r="BM91" s="30">
        <f t="shared" si="80"/>
        <v>6.5361935612887855E-9</v>
      </c>
      <c r="BN91" s="30">
        <f t="shared" si="81"/>
        <v>6.5357506731628692E-9</v>
      </c>
      <c r="BO91" s="30">
        <f t="shared" si="82"/>
        <v>6.535750629859194E-9</v>
      </c>
      <c r="BP91" s="30">
        <f t="shared" si="83"/>
        <v>6.5357506298549737E-9</v>
      </c>
      <c r="BR91" s="36">
        <v>9.2999999999999999E-10</v>
      </c>
      <c r="BS91" s="36">
        <v>1.8546626881899999</v>
      </c>
      <c r="BT91" s="36">
        <v>45585.172812187397</v>
      </c>
      <c r="BU91" s="30">
        <f t="shared" si="84"/>
        <v>8.4465568451247388E-10</v>
      </c>
      <c r="BV91" s="30">
        <f t="shared" si="85"/>
        <v>8.4499606224576445E-10</v>
      </c>
      <c r="BW91" s="30">
        <f t="shared" si="86"/>
        <v>8.44996095475029E-10</v>
      </c>
      <c r="BX91" s="30">
        <f t="shared" si="87"/>
        <v>8.4499609547827475E-10</v>
      </c>
      <c r="BZ91" s="36"/>
      <c r="CA91" s="36"/>
      <c r="CB91" s="36"/>
      <c r="CH91" s="36"/>
      <c r="CI91" s="36"/>
      <c r="CJ91" s="36"/>
      <c r="CP91" s="36"/>
      <c r="CQ91" s="36"/>
      <c r="CR91" s="36"/>
      <c r="CX91" s="36"/>
      <c r="CY91" s="36"/>
      <c r="CZ91" s="36"/>
      <c r="DF91" s="36">
        <v>1.014E-8</v>
      </c>
      <c r="DG91" s="36">
        <v>1.0925940643300001</v>
      </c>
      <c r="DH91" s="36">
        <v>1059.3819301891999</v>
      </c>
      <c r="DI91" s="30">
        <f t="shared" si="88"/>
        <v>6.9746003712049481E-10</v>
      </c>
      <c r="DJ91" s="30">
        <f t="shared" si="89"/>
        <v>6.9766584711120411E-10</v>
      </c>
      <c r="DK91" s="30">
        <f t="shared" si="90"/>
        <v>6.9766586722246341E-10</v>
      </c>
      <c r="DL91" s="30">
        <f t="shared" si="91"/>
        <v>6.9766586722442207E-10</v>
      </c>
      <c r="DN91" s="36">
        <v>6.3999999999999996E-10</v>
      </c>
      <c r="DO91" s="36">
        <v>4.1312733393799999</v>
      </c>
      <c r="DP91" s="36">
        <v>9992.8729037722005</v>
      </c>
      <c r="DQ91" s="30">
        <f t="shared" si="92"/>
        <v>3.4068487626962319E-10</v>
      </c>
      <c r="DR91" s="30">
        <f t="shared" si="93"/>
        <v>3.405808958272355E-10</v>
      </c>
      <c r="DS91" s="30">
        <f t="shared" si="94"/>
        <v>3.4058088566590163E-10</v>
      </c>
      <c r="DT91" s="30">
        <f t="shared" si="95"/>
        <v>3.4058088566490829E-10</v>
      </c>
      <c r="DV91" s="36"/>
      <c r="DW91" s="36"/>
      <c r="DX91" s="36"/>
      <c r="ED91" s="36"/>
      <c r="EE91" s="36"/>
      <c r="EF91" s="36"/>
      <c r="EL91" s="36"/>
      <c r="EM91" s="36"/>
      <c r="EN91" s="36"/>
      <c r="ET91" s="36"/>
      <c r="EU91" s="36"/>
      <c r="EV91" s="36"/>
    </row>
    <row r="92" spans="1:152" s="30" customFormat="1" ht="12.75">
      <c r="A92" s="34" t="s">
        <v>26</v>
      </c>
      <c r="B92" s="33" t="s">
        <v>200</v>
      </c>
      <c r="C92" s="34" t="s">
        <v>234</v>
      </c>
      <c r="D92" s="34" t="s">
        <v>26</v>
      </c>
      <c r="E92" s="34" t="s">
        <v>26</v>
      </c>
      <c r="F92" s="34" t="s">
        <v>26</v>
      </c>
      <c r="N92" s="36">
        <v>4.318E-8</v>
      </c>
      <c r="O92" s="36">
        <v>4.3828997058499999</v>
      </c>
      <c r="P92" s="36">
        <v>316.39186965660002</v>
      </c>
      <c r="Q92" s="30">
        <f t="shared" si="68"/>
        <v>-3.7622743276415821E-8</v>
      </c>
      <c r="R92" s="30">
        <f t="shared" si="69"/>
        <v>-3.7622614517602162E-8</v>
      </c>
      <c r="S92" s="30">
        <f t="shared" si="70"/>
        <v>-3.762261450502009E-8</v>
      </c>
      <c r="T92" s="30">
        <f t="shared" si="71"/>
        <v>-3.7622614505018859E-8</v>
      </c>
      <c r="V92" s="36">
        <v>3.1399999999999999E-9</v>
      </c>
      <c r="W92" s="36">
        <v>0.96837035283999995</v>
      </c>
      <c r="X92" s="36">
        <v>20618.019358533598</v>
      </c>
      <c r="Y92" s="30">
        <f t="shared" si="72"/>
        <v>3.0405060041132841E-9</v>
      </c>
      <c r="Z92" s="30">
        <f t="shared" si="73"/>
        <v>3.0401952644679428E-9</v>
      </c>
      <c r="AA92" s="30">
        <f t="shared" si="74"/>
        <v>3.0401952340798983E-9</v>
      </c>
      <c r="AB92" s="30">
        <f t="shared" si="75"/>
        <v>3.0401952340769408E-9</v>
      </c>
      <c r="AD92" s="36"/>
      <c r="AE92" s="36"/>
      <c r="AF92" s="36"/>
      <c r="AL92" s="36"/>
      <c r="AM92" s="36"/>
      <c r="AN92" s="36"/>
      <c r="AT92" s="36"/>
      <c r="AU92" s="36"/>
      <c r="AV92" s="36"/>
      <c r="BB92" s="36"/>
      <c r="BC92" s="36"/>
      <c r="BD92" s="36"/>
      <c r="BJ92" s="36">
        <v>6.3899999999999996E-9</v>
      </c>
      <c r="BK92" s="36">
        <v>5.3756643735800003</v>
      </c>
      <c r="BL92" s="36">
        <v>1589.0728952838001</v>
      </c>
      <c r="BM92" s="30">
        <f t="shared" si="80"/>
        <v>-6.1167942980211334E-9</v>
      </c>
      <c r="BN92" s="30">
        <f t="shared" si="81"/>
        <v>-6.1167378836621914E-9</v>
      </c>
      <c r="BO92" s="30">
        <f t="shared" si="82"/>
        <v>-6.1167378781492361E-9</v>
      </c>
      <c r="BP92" s="30">
        <f t="shared" si="83"/>
        <v>-6.1167378781486976E-9</v>
      </c>
      <c r="BR92" s="36">
        <v>6.6E-10</v>
      </c>
      <c r="BS92" s="36">
        <v>3.2582612415600001</v>
      </c>
      <c r="BT92" s="36">
        <v>1109.3785520934</v>
      </c>
      <c r="BU92" s="30">
        <f t="shared" si="84"/>
        <v>-6.3967385634373974E-10</v>
      </c>
      <c r="BV92" s="30">
        <f t="shared" si="85"/>
        <v>-6.3967731902303782E-10</v>
      </c>
      <c r="BW92" s="30">
        <f t="shared" si="86"/>
        <v>-6.3967731936138851E-10</v>
      </c>
      <c r="BX92" s="30">
        <f t="shared" si="87"/>
        <v>-6.3967731936142159E-10</v>
      </c>
      <c r="BZ92" s="36"/>
      <c r="CA92" s="36"/>
      <c r="CB92" s="36"/>
      <c r="CH92" s="36"/>
      <c r="CI92" s="36"/>
      <c r="CJ92" s="36"/>
      <c r="CP92" s="36"/>
      <c r="CQ92" s="36"/>
      <c r="CR92" s="36"/>
      <c r="CX92" s="36"/>
      <c r="CY92" s="36"/>
      <c r="CZ92" s="36"/>
      <c r="DF92" s="36">
        <v>7.8299999999999996E-9</v>
      </c>
      <c r="DG92" s="36">
        <v>2.02118183873</v>
      </c>
      <c r="DH92" s="36">
        <v>24356.780788641601</v>
      </c>
      <c r="DI92" s="30">
        <f t="shared" si="88"/>
        <v>3.6913598435021062E-9</v>
      </c>
      <c r="DJ92" s="30">
        <f t="shared" si="89"/>
        <v>3.6881294093187996E-9</v>
      </c>
      <c r="DK92" s="30">
        <f t="shared" si="90"/>
        <v>3.6881290936089444E-9</v>
      </c>
      <c r="DL92" s="30">
        <f t="shared" si="91"/>
        <v>3.6881290935781236E-9</v>
      </c>
      <c r="DN92" s="36">
        <v>6E-10</v>
      </c>
      <c r="DO92" s="36">
        <v>6.2460398663200003</v>
      </c>
      <c r="DP92" s="36">
        <v>32217.2001810808</v>
      </c>
      <c r="DQ92" s="30">
        <f t="shared" si="92"/>
        <v>-5.5192896591483272E-10</v>
      </c>
      <c r="DR92" s="30">
        <f t="shared" si="93"/>
        <v>-5.5207445591393783E-10</v>
      </c>
      <c r="DS92" s="30">
        <f t="shared" si="94"/>
        <v>-5.5207447012054771E-10</v>
      </c>
      <c r="DT92" s="30">
        <f t="shared" si="95"/>
        <v>-5.5207447012193686E-10</v>
      </c>
      <c r="DV92" s="36"/>
      <c r="DW92" s="36"/>
      <c r="DX92" s="36"/>
      <c r="ED92" s="36"/>
      <c r="EE92" s="36"/>
      <c r="EF92" s="36"/>
      <c r="EL92" s="36"/>
      <c r="EM92" s="36"/>
      <c r="EN92" s="36"/>
      <c r="ET92" s="36"/>
      <c r="EU92" s="36"/>
      <c r="EV92" s="36"/>
    </row>
    <row r="93" spans="1:152" s="30" customFormat="1" ht="12.75">
      <c r="N93" s="36">
        <v>3.6419999999999998E-8</v>
      </c>
      <c r="O93" s="36">
        <v>6.11733529325</v>
      </c>
      <c r="P93" s="36">
        <v>3128.3887650958</v>
      </c>
      <c r="Q93" s="30">
        <f t="shared" si="68"/>
        <v>8.3976021101838547E-9</v>
      </c>
      <c r="R93" s="30">
        <f t="shared" si="69"/>
        <v>8.3997312324819445E-9</v>
      </c>
      <c r="S93" s="30">
        <f t="shared" si="70"/>
        <v>8.3997314405333285E-9</v>
      </c>
      <c r="T93" s="30">
        <f t="shared" si="71"/>
        <v>8.3997314405535978E-9</v>
      </c>
      <c r="V93" s="36">
        <v>3.24E-9</v>
      </c>
      <c r="W93" s="36">
        <v>5.1075906817099996</v>
      </c>
      <c r="X93" s="36">
        <v>24356.780788641601</v>
      </c>
      <c r="Y93" s="30">
        <f t="shared" si="72"/>
        <v>-1.3675344557845471E-9</v>
      </c>
      <c r="Z93" s="30">
        <f t="shared" si="73"/>
        <v>-1.3661603682504172E-9</v>
      </c>
      <c r="AA93" s="30">
        <f t="shared" si="74"/>
        <v>-1.3661602339632117E-9</v>
      </c>
      <c r="AB93" s="30">
        <f t="shared" si="75"/>
        <v>-1.3661602339501023E-9</v>
      </c>
      <c r="AD93" s="36"/>
      <c r="AE93" s="36"/>
      <c r="AF93" s="36"/>
      <c r="AL93" s="36"/>
      <c r="AM93" s="36"/>
      <c r="AN93" s="36"/>
      <c r="AT93" s="36"/>
      <c r="AU93" s="36"/>
      <c r="AV93" s="36"/>
      <c r="BB93" s="36"/>
      <c r="BC93" s="36"/>
      <c r="BD93" s="36"/>
      <c r="BJ93" s="36">
        <v>6.0500000000000004E-9</v>
      </c>
      <c r="BK93" s="36">
        <v>2.4233039112000001</v>
      </c>
      <c r="BL93" s="36">
        <v>10251.313218846801</v>
      </c>
      <c r="BM93" s="30">
        <f t="shared" si="80"/>
        <v>-3.2240290695729654E-9</v>
      </c>
      <c r="BN93" s="30">
        <f t="shared" si="81"/>
        <v>-3.2230211392280742E-9</v>
      </c>
      <c r="BO93" s="30">
        <f t="shared" si="82"/>
        <v>-3.2230210407293925E-9</v>
      </c>
      <c r="BP93" s="30">
        <f t="shared" si="83"/>
        <v>-3.2230210407197877E-9</v>
      </c>
      <c r="BR93" s="36">
        <v>8.9000000000000003E-10</v>
      </c>
      <c r="BS93" s="36">
        <v>0.64100435647999998</v>
      </c>
      <c r="BT93" s="36">
        <v>3154.6870848956</v>
      </c>
      <c r="BU93" s="30">
        <f t="shared" si="84"/>
        <v>-3.6969680998302468E-10</v>
      </c>
      <c r="BV93" s="30">
        <f t="shared" si="85"/>
        <v>-3.6964776104817495E-10</v>
      </c>
      <c r="BW93" s="30">
        <f t="shared" si="86"/>
        <v>-3.6964775625516235E-10</v>
      </c>
      <c r="BX93" s="30">
        <f t="shared" si="87"/>
        <v>-3.6964775625469349E-10</v>
      </c>
      <c r="BZ93" s="36"/>
      <c r="CA93" s="36"/>
      <c r="CB93" s="36"/>
      <c r="CH93" s="36"/>
      <c r="CI93" s="36"/>
      <c r="CJ93" s="36"/>
      <c r="CP93" s="36"/>
      <c r="CQ93" s="36"/>
      <c r="CR93" s="36"/>
      <c r="CX93" s="36"/>
      <c r="CY93" s="36"/>
      <c r="CZ93" s="36"/>
      <c r="DF93" s="36">
        <v>7.7900000000000006E-9</v>
      </c>
      <c r="DG93" s="36">
        <v>0.41585274010000001</v>
      </c>
      <c r="DH93" s="36">
        <v>3340.6124266997999</v>
      </c>
      <c r="DI93" s="30">
        <f t="shared" si="88"/>
        <v>5.7361523435820254E-9</v>
      </c>
      <c r="DJ93" s="30">
        <f t="shared" si="89"/>
        <v>5.736490477088012E-9</v>
      </c>
      <c r="DK93" s="30">
        <f t="shared" si="90"/>
        <v>5.7364905101284792E-9</v>
      </c>
      <c r="DL93" s="30">
        <f t="shared" si="91"/>
        <v>5.7364905101317003E-9</v>
      </c>
      <c r="DN93" s="36">
        <v>5.4E-10</v>
      </c>
      <c r="DO93" s="36">
        <v>3.3844989319600001</v>
      </c>
      <c r="DP93" s="36">
        <v>10426.584641649</v>
      </c>
      <c r="DQ93" s="30">
        <f t="shared" si="92"/>
        <v>-2.8290028793774399E-10</v>
      </c>
      <c r="DR93" s="30">
        <f t="shared" si="93"/>
        <v>-2.828081795371276E-10</v>
      </c>
      <c r="DS93" s="30">
        <f t="shared" si="94"/>
        <v>-2.8280817053595559E-10</v>
      </c>
      <c r="DT93" s="30">
        <f t="shared" si="95"/>
        <v>-2.828081705350763E-10</v>
      </c>
      <c r="DV93" s="36"/>
      <c r="DW93" s="36"/>
      <c r="DX93" s="36"/>
      <c r="ED93" s="36"/>
      <c r="EE93" s="36"/>
      <c r="EF93" s="36"/>
      <c r="EL93" s="36"/>
      <c r="EM93" s="36"/>
      <c r="EN93" s="36"/>
      <c r="ET93" s="36"/>
      <c r="EU93" s="36"/>
      <c r="EV93" s="36"/>
    </row>
    <row r="94" spans="1:152" s="30" customFormat="1" ht="12.75">
      <c r="A94" s="30" t="s">
        <v>202</v>
      </c>
      <c r="B94" s="30" t="s">
        <v>203</v>
      </c>
      <c r="C94" s="30" t="s">
        <v>204</v>
      </c>
      <c r="N94" s="36">
        <v>3.2380000000000003E-8</v>
      </c>
      <c r="O94" s="36">
        <v>5.39551036769</v>
      </c>
      <c r="P94" s="36">
        <v>419.48464387519999</v>
      </c>
      <c r="Q94" s="30">
        <f t="shared" si="68"/>
        <v>-3.2296234162489575E-8</v>
      </c>
      <c r="R94" s="30">
        <f t="shared" si="69"/>
        <v>-3.2296215410290887E-8</v>
      </c>
      <c r="S94" s="30">
        <f t="shared" si="70"/>
        <v>-3.2296215408458364E-8</v>
      </c>
      <c r="T94" s="30">
        <f t="shared" si="71"/>
        <v>-3.2296215408458186E-8</v>
      </c>
      <c r="V94" s="36">
        <v>3.24E-9</v>
      </c>
      <c r="W94" s="36">
        <v>1.80146948625</v>
      </c>
      <c r="X94" s="36">
        <v>18830.384650137301</v>
      </c>
      <c r="Y94" s="30">
        <f t="shared" si="72"/>
        <v>-1.5624619992383801E-9</v>
      </c>
      <c r="Z94" s="30">
        <f t="shared" si="73"/>
        <v>-1.5634883365810588E-9</v>
      </c>
      <c r="AA94" s="30">
        <f t="shared" si="74"/>
        <v>-1.5634884368623313E-9</v>
      </c>
      <c r="AB94" s="30">
        <f t="shared" si="75"/>
        <v>-1.5634884368721309E-9</v>
      </c>
      <c r="AD94" s="36"/>
      <c r="AE94" s="36"/>
      <c r="AF94" s="36"/>
      <c r="AL94" s="36"/>
      <c r="AM94" s="36"/>
      <c r="AN94" s="36"/>
      <c r="AT94" s="36"/>
      <c r="AU94" s="36"/>
      <c r="AV94" s="36"/>
      <c r="BB94" s="36"/>
      <c r="BC94" s="36"/>
      <c r="BD94" s="36"/>
      <c r="BJ94" s="36">
        <v>7.2600000000000002E-9</v>
      </c>
      <c r="BK94" s="36">
        <v>6.1668378180200003</v>
      </c>
      <c r="BL94" s="36">
        <v>18875.525869773999</v>
      </c>
      <c r="BM94" s="30">
        <f t="shared" si="80"/>
        <v>-3.2897372973553119E-9</v>
      </c>
      <c r="BN94" s="30">
        <f t="shared" si="81"/>
        <v>-3.2873910406242875E-9</v>
      </c>
      <c r="BO94" s="30">
        <f t="shared" si="82"/>
        <v>-3.2873908113324327E-9</v>
      </c>
      <c r="BP94" s="30">
        <f t="shared" si="83"/>
        <v>-3.2873908113100798E-9</v>
      </c>
      <c r="BR94" s="36">
        <v>6.0999999999999996E-10</v>
      </c>
      <c r="BS94" s="36">
        <v>3.8004302773599998</v>
      </c>
      <c r="BT94" s="36">
        <v>11272.6674764002</v>
      </c>
      <c r="BU94" s="30">
        <f t="shared" si="84"/>
        <v>-3.354332745846294E-10</v>
      </c>
      <c r="BV94" s="30">
        <f t="shared" si="85"/>
        <v>-3.3554356586093508E-10</v>
      </c>
      <c r="BW94" s="30">
        <f t="shared" si="86"/>
        <v>-3.3554357663756906E-10</v>
      </c>
      <c r="BX94" s="30">
        <f t="shared" si="87"/>
        <v>-3.3554357663862237E-10</v>
      </c>
      <c r="BZ94" s="36"/>
      <c r="CA94" s="36"/>
      <c r="CB94" s="36"/>
      <c r="CH94" s="36"/>
      <c r="CI94" s="36"/>
      <c r="CJ94" s="36"/>
      <c r="CP94" s="36"/>
      <c r="CQ94" s="36"/>
      <c r="CR94" s="36"/>
      <c r="CX94" s="36"/>
      <c r="CY94" s="36"/>
      <c r="CZ94" s="36"/>
      <c r="DF94" s="36">
        <v>6.9999999999999998E-9</v>
      </c>
      <c r="DG94" s="36">
        <v>1.1493681571400001</v>
      </c>
      <c r="DH94" s="36">
        <v>16983.996147456601</v>
      </c>
      <c r="DI94" s="30">
        <f t="shared" si="88"/>
        <v>2.3519218112593915E-9</v>
      </c>
      <c r="DJ94" s="30">
        <f t="shared" si="89"/>
        <v>2.3540721544638369E-9</v>
      </c>
      <c r="DK94" s="30">
        <f t="shared" si="90"/>
        <v>2.3540723645781598E-9</v>
      </c>
      <c r="DL94" s="30">
        <f t="shared" si="91"/>
        <v>2.3540723645985829E-9</v>
      </c>
      <c r="DN94" s="36">
        <v>5.4E-10</v>
      </c>
      <c r="DO94" s="36">
        <v>5.1593911964399997</v>
      </c>
      <c r="DP94" s="36">
        <v>28286.990484861199</v>
      </c>
      <c r="DQ94" s="30">
        <f t="shared" si="92"/>
        <v>3.426258162984601E-10</v>
      </c>
      <c r="DR94" s="30">
        <f t="shared" si="93"/>
        <v>3.4239902673737379E-10</v>
      </c>
      <c r="DS94" s="30">
        <f t="shared" si="94"/>
        <v>3.4239900457109738E-10</v>
      </c>
      <c r="DT94" s="30">
        <f t="shared" si="95"/>
        <v>3.4239900456893746E-10</v>
      </c>
      <c r="DV94" s="36"/>
      <c r="DW94" s="36"/>
      <c r="DX94" s="36"/>
      <c r="ED94" s="36"/>
      <c r="EE94" s="36"/>
      <c r="EF94" s="36"/>
      <c r="EL94" s="36"/>
      <c r="EM94" s="36"/>
      <c r="EN94" s="36"/>
      <c r="ET94" s="36"/>
      <c r="EU94" s="36"/>
      <c r="EV94" s="36"/>
    </row>
    <row r="95" spans="1:152" s="30" customFormat="1" ht="12.75">
      <c r="A95" s="30">
        <f>F86</f>
        <v>1.2146404141785798</v>
      </c>
      <c r="B95" s="30">
        <f xml:space="preserve"> 0.0057755183 * A95</f>
        <v>7.0151779400079673E-3</v>
      </c>
      <c r="C95" s="30">
        <f xml:space="preserve"> Tau - B95/DAYSinMILLENNIUM</f>
        <v>-5.5445921984713627E-3</v>
      </c>
      <c r="N95" s="36">
        <v>3.9090000000000001E-8</v>
      </c>
      <c r="O95" s="36">
        <v>4.0526363532999996</v>
      </c>
      <c r="P95" s="36">
        <v>9690.7081281171995</v>
      </c>
      <c r="Q95" s="30">
        <f t="shared" si="68"/>
        <v>3.2540500464219285E-8</v>
      </c>
      <c r="R95" s="30">
        <f t="shared" si="69"/>
        <v>3.2544530917301008E-8</v>
      </c>
      <c r="S95" s="30">
        <f t="shared" si="70"/>
        <v>3.2544531311092269E-8</v>
      </c>
      <c r="T95" s="30">
        <f t="shared" si="71"/>
        <v>3.254453131113073E-8</v>
      </c>
      <c r="V95" s="36">
        <v>3.7E-9</v>
      </c>
      <c r="W95" s="36">
        <v>6.16895004656</v>
      </c>
      <c r="X95" s="36">
        <v>2218.7571041868</v>
      </c>
      <c r="Y95" s="30">
        <f t="shared" si="72"/>
        <v>3.6584117091690751E-9</v>
      </c>
      <c r="Z95" s="30">
        <f t="shared" si="73"/>
        <v>3.6584352776814004E-9</v>
      </c>
      <c r="AA95" s="30">
        <f t="shared" si="74"/>
        <v>3.6584352799841352E-9</v>
      </c>
      <c r="AB95" s="30">
        <f t="shared" si="75"/>
        <v>3.6584352799843606E-9</v>
      </c>
      <c r="AD95" s="36"/>
      <c r="AE95" s="36"/>
      <c r="AF95" s="36"/>
      <c r="AL95" s="36"/>
      <c r="AM95" s="36"/>
      <c r="AN95" s="36"/>
      <c r="AT95" s="36"/>
      <c r="AU95" s="36"/>
      <c r="AV95" s="36"/>
      <c r="BB95" s="36"/>
      <c r="BC95" s="36"/>
      <c r="BD95" s="36"/>
      <c r="BJ95" s="36">
        <v>6.1300000000000001E-9</v>
      </c>
      <c r="BK95" s="36">
        <v>5.9973118069</v>
      </c>
      <c r="BL95" s="36">
        <v>4732.0306273433998</v>
      </c>
      <c r="BM95" s="30">
        <f t="shared" si="80"/>
        <v>1.1009179521441234E-9</v>
      </c>
      <c r="BN95" s="30">
        <f t="shared" si="81"/>
        <v>1.1003699298167477E-9</v>
      </c>
      <c r="BO95" s="30">
        <f t="shared" si="82"/>
        <v>1.1003698762648536E-9</v>
      </c>
      <c r="BP95" s="30">
        <f t="shared" si="83"/>
        <v>1.100369876259626E-9</v>
      </c>
      <c r="BR95" s="36">
        <v>7.7000000000000003E-10</v>
      </c>
      <c r="BS95" s="36">
        <v>1.8551635895</v>
      </c>
      <c r="BT95" s="36">
        <v>3532.0606928113998</v>
      </c>
      <c r="BU95" s="30">
        <f t="shared" si="84"/>
        <v>3.3481608532214515E-10</v>
      </c>
      <c r="BV95" s="30">
        <f t="shared" si="85"/>
        <v>3.3486311895046994E-10</v>
      </c>
      <c r="BW95" s="30">
        <f t="shared" si="86"/>
        <v>3.3486312354640971E-10</v>
      </c>
      <c r="BX95" s="30">
        <f t="shared" si="87"/>
        <v>3.3486312354685799E-10</v>
      </c>
      <c r="BZ95" s="36"/>
      <c r="CA95" s="36"/>
      <c r="CB95" s="36"/>
      <c r="CH95" s="36"/>
      <c r="CI95" s="36"/>
      <c r="CJ95" s="36"/>
      <c r="CP95" s="36"/>
      <c r="CQ95" s="36"/>
      <c r="CR95" s="36"/>
      <c r="CX95" s="36"/>
      <c r="CY95" s="36"/>
      <c r="CZ95" s="36"/>
      <c r="DF95" s="36">
        <v>8.7799999999999999E-9</v>
      </c>
      <c r="DG95" s="36">
        <v>0.87852464963999999</v>
      </c>
      <c r="DH95" s="36">
        <v>38734.378324465601</v>
      </c>
      <c r="DI95" s="30">
        <f t="shared" si="88"/>
        <v>8.48769002585399E-9</v>
      </c>
      <c r="DJ95" s="30">
        <f t="shared" si="89"/>
        <v>8.4860164271263221E-9</v>
      </c>
      <c r="DK95" s="30">
        <f t="shared" si="90"/>
        <v>8.4860162633566988E-9</v>
      </c>
      <c r="DL95" s="30">
        <f t="shared" si="91"/>
        <v>8.4860162633407541E-9</v>
      </c>
      <c r="DN95" s="36">
        <v>6.3E-10</v>
      </c>
      <c r="DO95" s="36">
        <v>4.3233924508300001</v>
      </c>
      <c r="DP95" s="36">
        <v>12592.4500197826</v>
      </c>
      <c r="DQ95" s="30">
        <f t="shared" si="92"/>
        <v>-5.5965393750180288E-10</v>
      </c>
      <c r="DR95" s="30">
        <f t="shared" si="93"/>
        <v>-5.5972388060130387E-10</v>
      </c>
      <c r="DS95" s="30">
        <f t="shared" si="94"/>
        <v>-5.5972388743438266E-10</v>
      </c>
      <c r="DT95" s="30">
        <f t="shared" si="95"/>
        <v>-5.5972388743504844E-10</v>
      </c>
      <c r="DV95" s="36"/>
      <c r="DW95" s="36"/>
      <c r="DX95" s="36"/>
      <c r="ED95" s="36"/>
      <c r="EE95" s="36"/>
      <c r="EF95" s="36"/>
      <c r="EL95" s="36"/>
      <c r="EM95" s="36"/>
      <c r="EN95" s="36"/>
      <c r="ET95" s="36"/>
      <c r="EU95" s="36"/>
      <c r="EV95" s="36"/>
    </row>
    <row r="96" spans="1:152" s="30" customFormat="1" ht="12.75">
      <c r="N96" s="36">
        <v>3.152E-8</v>
      </c>
      <c r="O96" s="36">
        <v>0.72553551730999999</v>
      </c>
      <c r="P96" s="36">
        <v>16496.361396202399</v>
      </c>
      <c r="Q96" s="30">
        <f t="shared" si="68"/>
        <v>-2.9427319472353996E-8</v>
      </c>
      <c r="R96" s="30">
        <f t="shared" si="69"/>
        <v>-2.9430895852385828E-8</v>
      </c>
      <c r="S96" s="30">
        <f t="shared" si="70"/>
        <v>-2.9430896201716784E-8</v>
      </c>
      <c r="T96" s="30">
        <f t="shared" si="71"/>
        <v>-2.9430896201750778E-8</v>
      </c>
      <c r="V96" s="36">
        <v>2.7799999999999999E-9</v>
      </c>
      <c r="W96" s="36">
        <v>2.2042910837499998</v>
      </c>
      <c r="X96" s="36">
        <v>18844.6117441389</v>
      </c>
      <c r="Y96" s="30">
        <f t="shared" si="72"/>
        <v>-4.9571366230159666E-10</v>
      </c>
      <c r="Z96" s="30">
        <f t="shared" si="73"/>
        <v>-4.9670359850358101E-10</v>
      </c>
      <c r="AA96" s="30">
        <f t="shared" si="74"/>
        <v>-4.9670369523464061E-10</v>
      </c>
      <c r="AB96" s="30">
        <f t="shared" si="75"/>
        <v>-4.9670369524408608E-10</v>
      </c>
      <c r="AD96" s="36"/>
      <c r="AE96" s="36"/>
      <c r="AF96" s="36"/>
      <c r="AL96" s="36"/>
      <c r="AM96" s="36"/>
      <c r="AN96" s="36"/>
      <c r="AT96" s="36"/>
      <c r="AU96" s="36"/>
      <c r="AV96" s="36"/>
      <c r="BB96" s="36"/>
      <c r="BC96" s="36"/>
      <c r="BD96" s="36"/>
      <c r="BJ96" s="36">
        <v>7.2E-9</v>
      </c>
      <c r="BK96" s="36">
        <v>3.84286345199</v>
      </c>
      <c r="BL96" s="36">
        <v>10207.762621903599</v>
      </c>
      <c r="BM96" s="30">
        <f t="shared" si="80"/>
        <v>-5.7219690036561738E-9</v>
      </c>
      <c r="BN96" s="30">
        <f t="shared" si="81"/>
        <v>-5.722825621201415E-9</v>
      </c>
      <c r="BO96" s="30">
        <f t="shared" si="82"/>
        <v>-5.7228257048973237E-9</v>
      </c>
      <c r="BP96" s="30">
        <f t="shared" si="83"/>
        <v>-5.7228257049054888E-9</v>
      </c>
      <c r="BR96" s="36">
        <v>6.2000000000000003E-10</v>
      </c>
      <c r="BS96" s="36">
        <v>0.81341290650999998</v>
      </c>
      <c r="BT96" s="36">
        <v>382.89653222319998</v>
      </c>
      <c r="BU96" s="30">
        <f t="shared" si="84"/>
        <v>1.6011568678295043E-10</v>
      </c>
      <c r="BV96" s="30">
        <f t="shared" si="85"/>
        <v>1.6011128233289305E-10</v>
      </c>
      <c r="BW96" s="30">
        <f t="shared" si="86"/>
        <v>1.6011128190250005E-10</v>
      </c>
      <c r="BX96" s="30">
        <f t="shared" si="87"/>
        <v>1.6011128190245825E-10</v>
      </c>
      <c r="BZ96" s="36"/>
      <c r="CA96" s="36"/>
      <c r="CB96" s="36"/>
      <c r="CH96" s="36"/>
      <c r="CI96" s="36"/>
      <c r="CJ96" s="36"/>
      <c r="CP96" s="36"/>
      <c r="CQ96" s="36"/>
      <c r="CR96" s="36"/>
      <c r="CX96" s="36"/>
      <c r="CY96" s="36"/>
      <c r="CZ96" s="36"/>
      <c r="DF96" s="36">
        <v>6.2300000000000002E-9</v>
      </c>
      <c r="DG96" s="36">
        <v>0.89976912165</v>
      </c>
      <c r="DH96" s="36">
        <v>17778.116266948899</v>
      </c>
      <c r="DI96" s="30">
        <f t="shared" si="88"/>
        <v>-5.9823191740277656E-9</v>
      </c>
      <c r="DJ96" s="30">
        <f t="shared" si="89"/>
        <v>-5.981725029680148E-9</v>
      </c>
      <c r="DK96" s="30">
        <f t="shared" si="90"/>
        <v>-5.9817249715877028E-9</v>
      </c>
      <c r="DL96" s="30">
        <f t="shared" si="91"/>
        <v>-5.9817249715820358E-9</v>
      </c>
      <c r="DN96" s="36">
        <v>6E-10</v>
      </c>
      <c r="DO96" s="36">
        <v>4.4875384616999998</v>
      </c>
      <c r="DP96" s="36">
        <v>18875.525869773999</v>
      </c>
      <c r="DQ96" s="30">
        <f t="shared" si="92"/>
        <v>5.6116258352079912E-10</v>
      </c>
      <c r="DR96" s="30">
        <f t="shared" si="93"/>
        <v>5.6123952644779858E-10</v>
      </c>
      <c r="DS96" s="30">
        <f t="shared" si="94"/>
        <v>5.6123953396287869E-10</v>
      </c>
      <c r="DT96" s="30">
        <f t="shared" si="95"/>
        <v>5.6123953396361126E-10</v>
      </c>
      <c r="DV96" s="36"/>
      <c r="DW96" s="36"/>
      <c r="DX96" s="36"/>
      <c r="ED96" s="36"/>
      <c r="EE96" s="36"/>
      <c r="EF96" s="36"/>
      <c r="EL96" s="36"/>
      <c r="EM96" s="36"/>
      <c r="EN96" s="36"/>
      <c r="ET96" s="36"/>
      <c r="EU96" s="36"/>
      <c r="EV96" s="36"/>
    </row>
    <row r="97" spans="1:152" s="30" customFormat="1" ht="12.75">
      <c r="A97" s="30" t="s">
        <v>205</v>
      </c>
      <c r="B97" s="30" t="s">
        <v>206</v>
      </c>
      <c r="C97" s="30" t="s">
        <v>207</v>
      </c>
      <c r="D97" s="30" t="s">
        <v>208</v>
      </c>
      <c r="E97" s="30" t="s">
        <v>209</v>
      </c>
      <c r="F97" s="30" t="s">
        <v>210</v>
      </c>
      <c r="N97" s="36">
        <v>3.4959999999999997E-8</v>
      </c>
      <c r="O97" s="36">
        <v>0.72414615704999996</v>
      </c>
      <c r="P97" s="36">
        <v>3723.5089589230001</v>
      </c>
      <c r="Q97" s="30">
        <f t="shared" si="68"/>
        <v>1.6737124764485688E-8</v>
      </c>
      <c r="R97" s="30">
        <f t="shared" si="69"/>
        <v>1.6734929895800897E-8</v>
      </c>
      <c r="S97" s="30">
        <f t="shared" si="70"/>
        <v>1.6734929681319303E-8</v>
      </c>
      <c r="T97" s="30">
        <f t="shared" si="71"/>
        <v>1.6734929681298366E-8</v>
      </c>
      <c r="V97" s="36">
        <v>2.86E-9</v>
      </c>
      <c r="W97" s="36">
        <v>3.0845943843499999</v>
      </c>
      <c r="X97" s="36">
        <v>17277.406931833801</v>
      </c>
      <c r="Y97" s="30">
        <f t="shared" si="72"/>
        <v>9.7982097877729021E-11</v>
      </c>
      <c r="Z97" s="30">
        <f t="shared" si="73"/>
        <v>9.8930501329723937E-11</v>
      </c>
      <c r="AA97" s="30">
        <f t="shared" si="74"/>
        <v>9.8930594004952351E-11</v>
      </c>
      <c r="AB97" s="30">
        <f t="shared" si="75"/>
        <v>9.8930594013969693E-11</v>
      </c>
      <c r="AD97" s="36"/>
      <c r="AE97" s="36"/>
      <c r="AF97" s="36"/>
      <c r="AL97" s="36"/>
      <c r="AM97" s="36"/>
      <c r="AN97" s="36"/>
      <c r="AT97" s="36"/>
      <c r="AU97" s="36"/>
      <c r="AV97" s="36"/>
      <c r="BB97" s="36"/>
      <c r="BC97" s="36"/>
      <c r="BD97" s="36"/>
      <c r="BJ97" s="36">
        <v>6.3700000000000001E-9</v>
      </c>
      <c r="BK97" s="36">
        <v>6.1705389115599996</v>
      </c>
      <c r="BL97" s="36">
        <v>10220.399093211799</v>
      </c>
      <c r="BM97" s="30">
        <f t="shared" si="80"/>
        <v>6.1997371095535058E-9</v>
      </c>
      <c r="BN97" s="30">
        <f t="shared" si="81"/>
        <v>6.1994498479605855E-9</v>
      </c>
      <c r="BO97" s="30">
        <f t="shared" si="82"/>
        <v>6.199449819878391E-9</v>
      </c>
      <c r="BP97" s="30">
        <f t="shared" si="83"/>
        <v>6.1994498198756555E-9</v>
      </c>
      <c r="BR97" s="36">
        <v>7.2E-10</v>
      </c>
      <c r="BS97" s="36">
        <v>2.3531296500500001</v>
      </c>
      <c r="BT97" s="36">
        <v>9103.9069941176003</v>
      </c>
      <c r="BU97" s="30">
        <f t="shared" ref="BU97:BU128" si="96">BR97*COS(BS97+BT97*$C$32)</f>
        <v>-3.8886170707538337E-10</v>
      </c>
      <c r="BV97" s="30">
        <f t="shared" ref="BV97:BV133" si="97">BR97*COS(BS97+BT97*$C$53)</f>
        <v>-3.8875575692067866E-10</v>
      </c>
      <c r="BW97" s="30">
        <f t="shared" ref="BW97:BW133" si="98">BR97*COS(BS97+BT97*$C$74)</f>
        <v>-3.8875574656689771E-10</v>
      </c>
      <c r="BX97" s="30">
        <f t="shared" ref="BX97:BX133" si="99">BR97*COS(BS97+BT97*$C$95)</f>
        <v>-3.8875574656588581E-10</v>
      </c>
      <c r="BZ97" s="36"/>
      <c r="CA97" s="36"/>
      <c r="CB97" s="36"/>
      <c r="CH97" s="36"/>
      <c r="CI97" s="36"/>
      <c r="CJ97" s="36"/>
      <c r="CP97" s="36"/>
      <c r="CQ97" s="36"/>
      <c r="CR97" s="36"/>
      <c r="CX97" s="36"/>
      <c r="CY97" s="36"/>
      <c r="CZ97" s="36"/>
      <c r="DF97" s="36">
        <v>6.0799999999999997E-9</v>
      </c>
      <c r="DG97" s="36">
        <v>1.58476225197</v>
      </c>
      <c r="DH97" s="36">
        <v>9573.3882598969994</v>
      </c>
      <c r="DI97" s="30">
        <f t="shared" si="88"/>
        <v>2.0315620919222593E-9</v>
      </c>
      <c r="DJ97" s="30">
        <f t="shared" si="89"/>
        <v>2.0305084771777103E-9</v>
      </c>
      <c r="DK97" s="30">
        <f t="shared" si="90"/>
        <v>2.0305083742176325E-9</v>
      </c>
      <c r="DL97" s="30">
        <f t="shared" si="91"/>
        <v>2.0305083742075744E-9</v>
      </c>
      <c r="DN97" s="36">
        <v>5.7E-10</v>
      </c>
      <c r="DO97" s="36">
        <v>3.6491208531299999</v>
      </c>
      <c r="DP97" s="36">
        <v>10007.099997773799</v>
      </c>
      <c r="DQ97" s="30">
        <f t="shared" ref="DQ97:DQ128" si="100">DN97*COS(DO97+DP97*$C$32)</f>
        <v>1.7285925345443688E-13</v>
      </c>
      <c r="DR97" s="30">
        <f t="shared" ref="DR97:DR128" si="101">DN97*COS(DO97+DP97*$C$53)</f>
        <v>6.3315123155655361E-14</v>
      </c>
      <c r="DS97" s="30">
        <f t="shared" ref="DS97:DS128" si="102">DN97*COS(DO97+DP97*$C$74)</f>
        <v>6.3304418762402983E-14</v>
      </c>
      <c r="DT97" s="30">
        <f t="shared" ref="DT97:DT128" si="103">DN97*COS(DO97+DP97*$C$95)</f>
        <v>6.3304417717478837E-14</v>
      </c>
      <c r="DV97" s="36"/>
      <c r="DW97" s="36"/>
      <c r="DX97" s="36"/>
      <c r="ED97" s="36"/>
      <c r="EE97" s="36"/>
      <c r="EF97" s="36"/>
      <c r="EL97" s="36"/>
      <c r="EM97" s="36"/>
      <c r="EN97" s="36"/>
      <c r="ET97" s="36"/>
      <c r="EU97" s="36"/>
      <c r="EV97" s="36"/>
    </row>
    <row r="98" spans="1:152" s="30" customFormat="1" ht="12.75">
      <c r="A98" s="30">
        <f>SUM(T1:T367)</f>
        <v>3.186321665133939</v>
      </c>
      <c r="B98" s="30">
        <f>SUM(AB1:AB215)</f>
        <v>10213.528868540134</v>
      </c>
      <c r="C98" s="30">
        <f>SUM(AJ1:AJ70)</f>
        <v>5.7490459251643175E-4</v>
      </c>
      <c r="D98" s="30">
        <f>SUM(AR1:AR9)</f>
        <v>-4.4783404694208303E-7</v>
      </c>
      <c r="E98" s="30">
        <f>SUM(AZ1:AZ5)</f>
        <v>-1.1420774772329563E-6</v>
      </c>
      <c r="F98" s="30">
        <f>SUM(BH1:BH5)</f>
        <v>-7.9410624348147E-9</v>
      </c>
      <c r="N98" s="36">
        <v>3.7550000000000002E-8</v>
      </c>
      <c r="O98" s="36">
        <v>3.80208713127</v>
      </c>
      <c r="P98" s="36">
        <v>19786.673806107901</v>
      </c>
      <c r="Q98" s="30">
        <f t="shared" si="68"/>
        <v>2.3117823385365136E-8</v>
      </c>
      <c r="R98" s="30">
        <f t="shared" si="69"/>
        <v>2.3129065796495685E-8</v>
      </c>
      <c r="S98" s="30">
        <f t="shared" si="70"/>
        <v>2.3129066894914422E-8</v>
      </c>
      <c r="T98" s="30">
        <f t="shared" si="71"/>
        <v>2.3129066895021618E-8</v>
      </c>
      <c r="V98" s="36">
        <v>3.8300000000000002E-9</v>
      </c>
      <c r="W98" s="36">
        <v>0.13890934755000001</v>
      </c>
      <c r="X98" s="36">
        <v>4732.0306273433998</v>
      </c>
      <c r="Y98" s="30">
        <f t="shared" si="72"/>
        <v>2.1794854002892114E-9</v>
      </c>
      <c r="Z98" s="30">
        <f t="shared" si="73"/>
        <v>2.1791991832029738E-9</v>
      </c>
      <c r="AA98" s="30">
        <f t="shared" si="74"/>
        <v>2.1791991552336357E-9</v>
      </c>
      <c r="AB98" s="30">
        <f t="shared" si="75"/>
        <v>2.1791991552309051E-9</v>
      </c>
      <c r="AD98" s="36"/>
      <c r="AE98" s="36"/>
      <c r="AF98" s="36"/>
      <c r="AL98" s="36"/>
      <c r="AM98" s="36"/>
      <c r="AN98" s="36"/>
      <c r="AT98" s="36"/>
      <c r="AU98" s="36"/>
      <c r="AV98" s="36"/>
      <c r="BB98" s="36"/>
      <c r="BC98" s="36"/>
      <c r="BD98" s="36"/>
      <c r="BJ98" s="36">
        <v>5.1499999999999998E-9</v>
      </c>
      <c r="BK98" s="36">
        <v>1.0300147829299999</v>
      </c>
      <c r="BL98" s="36">
        <v>22779.4372461938</v>
      </c>
      <c r="BM98" s="30">
        <f t="shared" si="80"/>
        <v>4.7604014419228517E-9</v>
      </c>
      <c r="BN98" s="30">
        <f t="shared" si="81"/>
        <v>4.7612606000370196E-9</v>
      </c>
      <c r="BO98" s="30">
        <f t="shared" si="82"/>
        <v>4.7612606839474303E-9</v>
      </c>
      <c r="BP98" s="30">
        <f t="shared" si="83"/>
        <v>4.7612606839556036E-9</v>
      </c>
      <c r="BR98" s="36">
        <v>5.3000000000000003E-10</v>
      </c>
      <c r="BS98" s="36">
        <v>3.2196938951099998</v>
      </c>
      <c r="BT98" s="36">
        <v>20452.8694122218</v>
      </c>
      <c r="BU98" s="30">
        <f t="shared" si="96"/>
        <v>-5.1640447442568558E-10</v>
      </c>
      <c r="BV98" s="30">
        <f t="shared" si="97"/>
        <v>-5.1635758475535788E-10</v>
      </c>
      <c r="BW98" s="30">
        <f t="shared" si="98"/>
        <v>-5.1635758016951571E-10</v>
      </c>
      <c r="BX98" s="30">
        <f t="shared" si="99"/>
        <v>-5.1635758016906924E-10</v>
      </c>
      <c r="BZ98" s="36"/>
      <c r="CA98" s="36"/>
      <c r="CB98" s="36"/>
      <c r="CH98" s="36"/>
      <c r="CI98" s="36"/>
      <c r="CJ98" s="36"/>
      <c r="CP98" s="36"/>
      <c r="CQ98" s="36"/>
      <c r="CR98" s="36"/>
      <c r="CX98" s="36"/>
      <c r="CY98" s="36"/>
      <c r="CZ98" s="36"/>
      <c r="DF98" s="36">
        <v>8.0000000000000005E-9</v>
      </c>
      <c r="DG98" s="36">
        <v>3.94213003073</v>
      </c>
      <c r="DH98" s="36">
        <v>10138.5039476437</v>
      </c>
      <c r="DI98" s="30">
        <f t="shared" si="88"/>
        <v>-3.3732154647593339E-9</v>
      </c>
      <c r="DJ98" s="30">
        <f t="shared" si="89"/>
        <v>-3.3746278120734799E-9</v>
      </c>
      <c r="DK98" s="30">
        <f t="shared" si="90"/>
        <v>-3.3746279500784958E-9</v>
      </c>
      <c r="DL98" s="30">
        <f t="shared" si="91"/>
        <v>-3.3746279500919479E-9</v>
      </c>
      <c r="DN98" s="36">
        <v>4.8999999999999996E-10</v>
      </c>
      <c r="DO98" s="36">
        <v>5.1026726249100003</v>
      </c>
      <c r="DP98" s="36">
        <v>19573.374710669901</v>
      </c>
      <c r="DQ98" s="30">
        <f t="shared" si="100"/>
        <v>-4.7486084602287934E-10</v>
      </c>
      <c r="DR98" s="30">
        <f t="shared" si="101"/>
        <v>-4.749062437432041E-10</v>
      </c>
      <c r="DS98" s="30">
        <f t="shared" si="102"/>
        <v>-4.7490624817608423E-10</v>
      </c>
      <c r="DT98" s="30">
        <f t="shared" si="103"/>
        <v>-4.7490624817651644E-10</v>
      </c>
      <c r="DV98" s="36"/>
      <c r="DW98" s="36"/>
      <c r="DX98" s="36"/>
      <c r="ED98" s="36"/>
      <c r="EE98" s="36"/>
      <c r="EF98" s="36"/>
      <c r="EL98" s="36"/>
      <c r="EM98" s="36"/>
      <c r="EN98" s="36"/>
      <c r="ET98" s="36"/>
      <c r="EU98" s="36"/>
      <c r="EV98" s="36"/>
    </row>
    <row r="99" spans="1:152" s="30" customFormat="1" ht="12.75">
      <c r="N99" s="36">
        <v>2.8909999999999999E-8</v>
      </c>
      <c r="O99" s="36">
        <v>3.3378273777</v>
      </c>
      <c r="P99" s="36">
        <v>32217.2001810808</v>
      </c>
      <c r="Q99" s="30">
        <f t="shared" si="68"/>
        <v>2.325062641576882E-8</v>
      </c>
      <c r="R99" s="30">
        <f t="shared" si="69"/>
        <v>2.3261252359778273E-8</v>
      </c>
      <c r="S99" s="30">
        <f t="shared" si="70"/>
        <v>2.3261253397685142E-8</v>
      </c>
      <c r="T99" s="30">
        <f t="shared" si="71"/>
        <v>2.3261253397786624E-8</v>
      </c>
      <c r="V99" s="36">
        <v>2.9199999999999998E-9</v>
      </c>
      <c r="W99" s="36">
        <v>0.43528982258999999</v>
      </c>
      <c r="X99" s="36">
        <v>29088.811415985001</v>
      </c>
      <c r="Y99" s="30">
        <f t="shared" si="72"/>
        <v>-2.3619786546091159E-9</v>
      </c>
      <c r="Z99" s="30">
        <f t="shared" si="73"/>
        <v>-2.3610192041214563E-9</v>
      </c>
      <c r="AA99" s="30">
        <f t="shared" si="74"/>
        <v>-2.361019110330159E-9</v>
      </c>
      <c r="AB99" s="30">
        <f t="shared" si="75"/>
        <v>-2.3610191103210273E-9</v>
      </c>
      <c r="AD99" s="36"/>
      <c r="AE99" s="36"/>
      <c r="AF99" s="36"/>
      <c r="AL99" s="36"/>
      <c r="AM99" s="36"/>
      <c r="AN99" s="36"/>
      <c r="AT99" s="36"/>
      <c r="AU99" s="36"/>
      <c r="AV99" s="36"/>
      <c r="BB99" s="36"/>
      <c r="BC99" s="36"/>
      <c r="BD99" s="36"/>
      <c r="BJ99" s="36">
        <v>5.7399999999999996E-9</v>
      </c>
      <c r="BK99" s="36">
        <v>0.43813688571999998</v>
      </c>
      <c r="BL99" s="36">
        <v>17085.958665722199</v>
      </c>
      <c r="BM99" s="30">
        <f t="shared" si="80"/>
        <v>5.733270257513447E-9</v>
      </c>
      <c r="BN99" s="30">
        <f t="shared" si="81"/>
        <v>5.7331787712554479E-9</v>
      </c>
      <c r="BO99" s="30">
        <f t="shared" si="82"/>
        <v>5.7331787622854633E-9</v>
      </c>
      <c r="BP99" s="30">
        <f t="shared" si="83"/>
        <v>5.7331787622845882E-9</v>
      </c>
      <c r="BR99" s="36">
        <v>6.6999999999999996E-10</v>
      </c>
      <c r="BS99" s="36">
        <v>1.4209054213100001</v>
      </c>
      <c r="BT99" s="36">
        <v>24356.780788641601</v>
      </c>
      <c r="BU99" s="30">
        <f t="shared" si="96"/>
        <v>-7.3122396298841797E-11</v>
      </c>
      <c r="BV99" s="30">
        <f t="shared" si="97"/>
        <v>-7.3433917466999915E-11</v>
      </c>
      <c r="BW99" s="30">
        <f t="shared" si="98"/>
        <v>-7.3433947907330015E-11</v>
      </c>
      <c r="BX99" s="30">
        <f t="shared" si="99"/>
        <v>-7.3433947910301688E-11</v>
      </c>
      <c r="BZ99" s="36"/>
      <c r="CA99" s="36"/>
      <c r="CB99" s="36"/>
      <c r="CH99" s="36"/>
      <c r="CI99" s="36"/>
      <c r="CJ99" s="36"/>
      <c r="CP99" s="36"/>
      <c r="CQ99" s="36"/>
      <c r="CR99" s="36"/>
      <c r="CX99" s="36"/>
      <c r="CY99" s="36"/>
      <c r="CZ99" s="36"/>
      <c r="DF99" s="36">
        <v>7.6000000000000002E-9</v>
      </c>
      <c r="DG99" s="36">
        <v>1.3185131374800001</v>
      </c>
      <c r="DH99" s="36">
        <v>9967.4538999815995</v>
      </c>
      <c r="DI99" s="30">
        <f t="shared" si="88"/>
        <v>-6.5198069519441337E-9</v>
      </c>
      <c r="DJ99" s="30">
        <f t="shared" si="89"/>
        <v>-6.5190592565330454E-9</v>
      </c>
      <c r="DK99" s="30">
        <f t="shared" si="90"/>
        <v>-6.5190591834583467E-9</v>
      </c>
      <c r="DL99" s="30">
        <f t="shared" si="91"/>
        <v>-6.5190591834512404E-9</v>
      </c>
      <c r="DN99" s="36">
        <v>4.7000000000000003E-10</v>
      </c>
      <c r="DO99" s="36">
        <v>5.7944496073799998</v>
      </c>
      <c r="DP99" s="36">
        <v>68050.423878511501</v>
      </c>
      <c r="DQ99" s="30">
        <f t="shared" si="100"/>
        <v>3.2469021494722548E-10</v>
      </c>
      <c r="DR99" s="30">
        <f t="shared" si="101"/>
        <v>3.242458352909537E-10</v>
      </c>
      <c r="DS99" s="30">
        <f t="shared" si="102"/>
        <v>3.2424579184015163E-10</v>
      </c>
      <c r="DT99" s="30">
        <f t="shared" si="103"/>
        <v>3.2424579183591605E-10</v>
      </c>
      <c r="DV99" s="36"/>
      <c r="DW99" s="36"/>
      <c r="DX99" s="36"/>
      <c r="ED99" s="36"/>
      <c r="EE99" s="36"/>
      <c r="EF99" s="36"/>
      <c r="EL99" s="36"/>
      <c r="EM99" s="36"/>
      <c r="EN99" s="36"/>
      <c r="ET99" s="36"/>
      <c r="EU99" s="36"/>
      <c r="EV99" s="36"/>
    </row>
    <row r="100" spans="1:152" s="30" customFormat="1" ht="12.75">
      <c r="A100" s="30" t="s">
        <v>211</v>
      </c>
      <c r="B100" s="30" t="s">
        <v>212</v>
      </c>
      <c r="C100" s="30" t="s">
        <v>213</v>
      </c>
      <c r="D100" s="30" t="s">
        <v>214</v>
      </c>
      <c r="E100" s="30" t="s">
        <v>215</v>
      </c>
      <c r="F100" s="30" t="s">
        <v>216</v>
      </c>
      <c r="N100" s="36">
        <v>3.016E-8</v>
      </c>
      <c r="O100" s="36">
        <v>1.57249112496</v>
      </c>
      <c r="P100" s="36">
        <v>17277.406931833801</v>
      </c>
      <c r="Q100" s="30">
        <f t="shared" si="68"/>
        <v>3.0151002621221829E-8</v>
      </c>
      <c r="R100" s="30">
        <f t="shared" si="69"/>
        <v>3.015124538379563E-8</v>
      </c>
      <c r="S100" s="30">
        <f t="shared" si="70"/>
        <v>3.0151245407355619E-8</v>
      </c>
      <c r="T100" s="30">
        <f t="shared" si="71"/>
        <v>3.0151245407357916E-8</v>
      </c>
      <c r="V100" s="36">
        <v>2.7299999999999999E-9</v>
      </c>
      <c r="W100" s="36">
        <v>5.8441540716800002</v>
      </c>
      <c r="X100" s="36">
        <v>9573.3882598969994</v>
      </c>
      <c r="Y100" s="30">
        <f t="shared" si="72"/>
        <v>-2.7128018029931081E-9</v>
      </c>
      <c r="Z100" s="30">
        <f t="shared" si="73"/>
        <v>-2.7127455068991991E-9</v>
      </c>
      <c r="AA100" s="30">
        <f t="shared" si="74"/>
        <v>-2.7127455013935983E-9</v>
      </c>
      <c r="AB100" s="30">
        <f t="shared" si="75"/>
        <v>-2.7127455013930606E-9</v>
      </c>
      <c r="AD100" s="36"/>
      <c r="AE100" s="36"/>
      <c r="AF100" s="36"/>
      <c r="AL100" s="36"/>
      <c r="AM100" s="36"/>
      <c r="AN100" s="36"/>
      <c r="AT100" s="36"/>
      <c r="AU100" s="36"/>
      <c r="AV100" s="36"/>
      <c r="BB100" s="36"/>
      <c r="BC100" s="36"/>
      <c r="BD100" s="36"/>
      <c r="BJ100" s="36">
        <v>5.1000000000000002E-9</v>
      </c>
      <c r="BK100" s="36">
        <v>1.4106515985100001</v>
      </c>
      <c r="BL100" s="36">
        <v>9161.0171630225996</v>
      </c>
      <c r="BM100" s="30">
        <f t="shared" si="80"/>
        <v>3.2407927834091772E-9</v>
      </c>
      <c r="BN100" s="30">
        <f t="shared" si="81"/>
        <v>3.2414855482585503E-9</v>
      </c>
      <c r="BO100" s="30">
        <f t="shared" si="82"/>
        <v>3.2414856159490154E-9</v>
      </c>
      <c r="BP100" s="30">
        <f t="shared" si="83"/>
        <v>3.2414856159556179E-9</v>
      </c>
      <c r="BR100" s="36">
        <v>5.6000000000000003E-10</v>
      </c>
      <c r="BS100" s="36">
        <v>2.9773307019800002</v>
      </c>
      <c r="BT100" s="36">
        <v>30110.165673538399</v>
      </c>
      <c r="BU100" s="30">
        <f t="shared" si="96"/>
        <v>4.5968750302145319E-10</v>
      </c>
      <c r="BV100" s="30">
        <f t="shared" si="97"/>
        <v>4.595024864379236E-10</v>
      </c>
      <c r="BW100" s="30">
        <f t="shared" si="98"/>
        <v>4.5950246835102207E-10</v>
      </c>
      <c r="BX100" s="30">
        <f t="shared" si="99"/>
        <v>4.5950246834926628E-10</v>
      </c>
      <c r="BZ100" s="36"/>
      <c r="CA100" s="36"/>
      <c r="CB100" s="36"/>
      <c r="CH100" s="36"/>
      <c r="CI100" s="36"/>
      <c r="CJ100" s="36"/>
      <c r="CP100" s="36"/>
      <c r="CQ100" s="36"/>
      <c r="CR100" s="36"/>
      <c r="CX100" s="36"/>
      <c r="CY100" s="36"/>
      <c r="CZ100" s="36"/>
      <c r="DF100" s="36">
        <v>8.02E-9</v>
      </c>
      <c r="DG100" s="36">
        <v>2.7817337020799999</v>
      </c>
      <c r="DH100" s="36">
        <v>51092.726050854799</v>
      </c>
      <c r="DI100" s="30">
        <f t="shared" si="88"/>
        <v>-4.9609680681582054E-9</v>
      </c>
      <c r="DJ100" s="30">
        <f t="shared" si="89"/>
        <v>-4.954782518655586E-9</v>
      </c>
      <c r="DK100" s="30">
        <f t="shared" si="90"/>
        <v>-4.9547819139850247E-9</v>
      </c>
      <c r="DL100" s="30">
        <f t="shared" si="91"/>
        <v>-4.9547819139258754E-9</v>
      </c>
      <c r="DN100" s="36">
        <v>5.1999999999999996E-10</v>
      </c>
      <c r="DO100" s="36">
        <v>3.5665842055199999</v>
      </c>
      <c r="DP100" s="36">
        <v>7255.5696517344004</v>
      </c>
      <c r="DQ100" s="30">
        <f t="shared" si="100"/>
        <v>2.6473065529034639E-10</v>
      </c>
      <c r="DR100" s="30">
        <f t="shared" si="101"/>
        <v>2.6479301718258513E-10</v>
      </c>
      <c r="DS100" s="30">
        <f t="shared" si="102"/>
        <v>2.6479302327619113E-10</v>
      </c>
      <c r="DT100" s="30">
        <f t="shared" si="103"/>
        <v>2.6479302327678577E-10</v>
      </c>
      <c r="DV100" s="36"/>
      <c r="DW100" s="36"/>
      <c r="DX100" s="36"/>
      <c r="ED100" s="36"/>
      <c r="EE100" s="36"/>
      <c r="EF100" s="36"/>
      <c r="EL100" s="36"/>
      <c r="EM100" s="36"/>
      <c r="EN100" s="36"/>
      <c r="ET100" s="36"/>
      <c r="EU100" s="36"/>
      <c r="EV100" s="36"/>
    </row>
    <row r="101" spans="1:152" s="30" customFormat="1" ht="12.75">
      <c r="A101" s="30">
        <f>SUM(BP1:BP210)</f>
        <v>5.8100374609694735E-2</v>
      </c>
      <c r="B101" s="30">
        <f>SUM(BX1:BX133)</f>
        <v>-8.2544828751948186E-4</v>
      </c>
      <c r="C101" s="30">
        <f>SUM(CF1:CF59)</f>
        <v>-2.1754697031473445E-4</v>
      </c>
      <c r="D101" s="30">
        <f>SUM(CN1:CN15)</f>
        <v>1.1392047296043702E-6</v>
      </c>
      <c r="E101" s="30">
        <f>SUM(CV1:CV5)</f>
        <v>1.3529351748209731E-7</v>
      </c>
      <c r="F101" s="30">
        <f>SUM(DD1:DD4)</f>
        <v>-6.836725651113647E-10</v>
      </c>
      <c r="N101" s="36">
        <v>3.8250000000000002E-8</v>
      </c>
      <c r="O101" s="36">
        <v>0.19612312903000001</v>
      </c>
      <c r="P101" s="36">
        <v>426.59819087599999</v>
      </c>
      <c r="Q101" s="30">
        <f t="shared" si="68"/>
        <v>-2.1546573503828012E-8</v>
      </c>
      <c r="R101" s="30">
        <f t="shared" si="69"/>
        <v>-2.1546832423326626E-8</v>
      </c>
      <c r="S101" s="30">
        <f t="shared" si="70"/>
        <v>-2.154683244862756E-8</v>
      </c>
      <c r="T101" s="30">
        <f t="shared" si="71"/>
        <v>-2.1546832448630028E-8</v>
      </c>
      <c r="V101" s="36">
        <v>3.24E-9</v>
      </c>
      <c r="W101" s="36">
        <v>2.1414454278099999</v>
      </c>
      <c r="X101" s="36">
        <v>9999.9864507729999</v>
      </c>
      <c r="Y101" s="30">
        <f t="shared" si="72"/>
        <v>-3.222873304716391E-9</v>
      </c>
      <c r="Z101" s="30">
        <f t="shared" si="73"/>
        <v>-3.2229371385430551E-9</v>
      </c>
      <c r="AA101" s="30">
        <f t="shared" si="74"/>
        <v>-3.222937144774937E-9</v>
      </c>
      <c r="AB101" s="30">
        <f t="shared" si="75"/>
        <v>-3.2229371447755454E-9</v>
      </c>
      <c r="AD101" s="36"/>
      <c r="AE101" s="36"/>
      <c r="AF101" s="36"/>
      <c r="AL101" s="36"/>
      <c r="AM101" s="36"/>
      <c r="AN101" s="36"/>
      <c r="AT101" s="36"/>
      <c r="AU101" s="36"/>
      <c r="AV101" s="36"/>
      <c r="BB101" s="36"/>
      <c r="BC101" s="36"/>
      <c r="BD101" s="36"/>
      <c r="BJ101" s="36">
        <v>5.69E-9</v>
      </c>
      <c r="BK101" s="36">
        <v>3.3460142512500002</v>
      </c>
      <c r="BL101" s="36">
        <v>3340.6124266997999</v>
      </c>
      <c r="BM101" s="30">
        <f t="shared" si="80"/>
        <v>-4.9044518016188079E-9</v>
      </c>
      <c r="BN101" s="30">
        <f t="shared" si="81"/>
        <v>-4.9046368707973356E-9</v>
      </c>
      <c r="BO101" s="30">
        <f t="shared" si="82"/>
        <v>-4.9046368888808794E-9</v>
      </c>
      <c r="BP101" s="30">
        <f t="shared" si="83"/>
        <v>-4.9046368888826421E-9</v>
      </c>
      <c r="BR101" s="36">
        <v>5.1E-10</v>
      </c>
      <c r="BS101" s="36">
        <v>4.2240666344699997</v>
      </c>
      <c r="BT101" s="36">
        <v>20809.4676246452</v>
      </c>
      <c r="BU101" s="30">
        <f t="shared" si="96"/>
        <v>-1.8489625544151954E-10</v>
      </c>
      <c r="BV101" s="30">
        <f t="shared" si="97"/>
        <v>-1.847062912634133E-10</v>
      </c>
      <c r="BW101" s="30">
        <f t="shared" si="98"/>
        <v>-1.8470627269911493E-10</v>
      </c>
      <c r="BX101" s="30">
        <f t="shared" si="99"/>
        <v>-1.8470627269730444E-10</v>
      </c>
      <c r="BZ101" s="36"/>
      <c r="CA101" s="36"/>
      <c r="CB101" s="36"/>
      <c r="CH101" s="36"/>
      <c r="CI101" s="36"/>
      <c r="CJ101" s="36"/>
      <c r="CP101" s="36"/>
      <c r="CQ101" s="36"/>
      <c r="CR101" s="36"/>
      <c r="CX101" s="36"/>
      <c r="CY101" s="36"/>
      <c r="CZ101" s="36"/>
      <c r="DF101" s="36">
        <v>6.6400000000000002E-9</v>
      </c>
      <c r="DG101" s="36">
        <v>4.4586468239999997</v>
      </c>
      <c r="DH101" s="36">
        <v>3128.3887650958</v>
      </c>
      <c r="DI101" s="30">
        <f t="shared" si="88"/>
        <v>6.3017474466566275E-9</v>
      </c>
      <c r="DJ101" s="30">
        <f t="shared" si="89"/>
        <v>6.3016217328323877E-9</v>
      </c>
      <c r="DK101" s="30">
        <f t="shared" si="90"/>
        <v>6.301621720546815E-9</v>
      </c>
      <c r="DL101" s="30">
        <f t="shared" si="91"/>
        <v>6.3016217205456172E-9</v>
      </c>
      <c r="DN101" s="36">
        <v>5.0000000000000003E-10</v>
      </c>
      <c r="DO101" s="36">
        <v>1.61783309819</v>
      </c>
      <c r="DP101" s="36">
        <v>36949.230808424203</v>
      </c>
      <c r="DQ101" s="30">
        <f t="shared" si="100"/>
        <v>-2.8935579308213223E-10</v>
      </c>
      <c r="DR101" s="30">
        <f t="shared" si="101"/>
        <v>-2.8964506961020865E-10</v>
      </c>
      <c r="DS101" s="30">
        <f t="shared" si="102"/>
        <v>-2.8964509787050987E-10</v>
      </c>
      <c r="DT101" s="30">
        <f t="shared" si="103"/>
        <v>-2.8964509787326676E-10</v>
      </c>
      <c r="DV101" s="36"/>
      <c r="DW101" s="36"/>
      <c r="DX101" s="36"/>
      <c r="ED101" s="36"/>
      <c r="EE101" s="36"/>
      <c r="EF101" s="36"/>
      <c r="EL101" s="36"/>
      <c r="EM101" s="36"/>
      <c r="EN101" s="36"/>
      <c r="ET101" s="36"/>
      <c r="EU101" s="36"/>
      <c r="EV101" s="36"/>
    </row>
    <row r="102" spans="1:152" s="30" customFormat="1" ht="12.75">
      <c r="N102" s="36">
        <v>3.798E-8</v>
      </c>
      <c r="O102" s="36">
        <v>0.45524571742999997</v>
      </c>
      <c r="P102" s="36">
        <v>10316.3783204296</v>
      </c>
      <c r="Q102" s="30">
        <f t="shared" si="68"/>
        <v>3.7252819055455712E-8</v>
      </c>
      <c r="R102" s="30">
        <f t="shared" si="69"/>
        <v>3.7251352917544066E-8</v>
      </c>
      <c r="S102" s="30">
        <f t="shared" si="70"/>
        <v>3.7251352774205055E-8</v>
      </c>
      <c r="T102" s="30">
        <f t="shared" si="71"/>
        <v>3.7251352774191059E-8</v>
      </c>
      <c r="V102" s="36">
        <v>2.64E-9</v>
      </c>
      <c r="W102" s="36">
        <v>5.2040702955400002</v>
      </c>
      <c r="X102" s="36">
        <v>220.41264243879999</v>
      </c>
      <c r="Y102" s="30">
        <f t="shared" si="72"/>
        <v>-1.7613475142606285E-9</v>
      </c>
      <c r="Z102" s="30">
        <f t="shared" si="73"/>
        <v>-1.7613558384721152E-9</v>
      </c>
      <c r="AA102" s="30">
        <f t="shared" si="74"/>
        <v>-1.7613558392855365E-9</v>
      </c>
      <c r="AB102" s="30">
        <f t="shared" si="75"/>
        <v>-1.7613558392856149E-9</v>
      </c>
      <c r="AD102" s="36"/>
      <c r="AE102" s="36"/>
      <c r="AF102" s="36"/>
      <c r="AL102" s="36"/>
      <c r="AM102" s="36"/>
      <c r="AN102" s="36"/>
      <c r="AT102" s="36"/>
      <c r="AU102" s="36"/>
      <c r="AV102" s="36"/>
      <c r="BB102" s="36"/>
      <c r="BC102" s="36"/>
      <c r="BD102" s="36"/>
      <c r="BJ102" s="36">
        <v>6.0799999999999997E-9</v>
      </c>
      <c r="BK102" s="36">
        <v>1.2523624196800001</v>
      </c>
      <c r="BL102" s="36">
        <v>10175.257873575199</v>
      </c>
      <c r="BM102" s="30">
        <f t="shared" si="80"/>
        <v>1.1316960836859094E-9</v>
      </c>
      <c r="BN102" s="30">
        <f t="shared" si="81"/>
        <v>1.1328634046904181E-9</v>
      </c>
      <c r="BO102" s="30">
        <f t="shared" si="82"/>
        <v>1.132863518756168E-9</v>
      </c>
      <c r="BP102" s="30">
        <f t="shared" si="83"/>
        <v>1.132863518767331E-9</v>
      </c>
      <c r="BR102" s="36">
        <v>5.7999999999999996E-10</v>
      </c>
      <c r="BS102" s="36">
        <v>6.2076193603099998</v>
      </c>
      <c r="BT102" s="36">
        <v>29088.811415985001</v>
      </c>
      <c r="BU102" s="30">
        <f t="shared" si="96"/>
        <v>-2.4253216410257605E-10</v>
      </c>
      <c r="BV102" s="30">
        <f t="shared" si="97"/>
        <v>-2.42237802975823E-10</v>
      </c>
      <c r="BW102" s="30">
        <f t="shared" si="98"/>
        <v>-2.422377742078372E-10</v>
      </c>
      <c r="BX102" s="30">
        <f t="shared" si="99"/>
        <v>-2.4223777420503636E-10</v>
      </c>
      <c r="BZ102" s="36"/>
      <c r="CA102" s="36"/>
      <c r="CB102" s="36"/>
      <c r="CH102" s="36"/>
      <c r="CI102" s="36"/>
      <c r="CJ102" s="36"/>
      <c r="CP102" s="36"/>
      <c r="CQ102" s="36"/>
      <c r="CR102" s="36"/>
      <c r="CX102" s="36"/>
      <c r="CY102" s="36"/>
      <c r="CZ102" s="36"/>
      <c r="DF102" s="36">
        <v>6.7400000000000003E-9</v>
      </c>
      <c r="DG102" s="36">
        <v>5.1121493999799998</v>
      </c>
      <c r="DH102" s="36">
        <v>382.89653222319998</v>
      </c>
      <c r="DI102" s="30">
        <f t="shared" si="88"/>
        <v>-6.6618385806982493E-9</v>
      </c>
      <c r="DJ102" s="30">
        <f t="shared" si="89"/>
        <v>-6.6618310544894503E-9</v>
      </c>
      <c r="DK102" s="30">
        <f t="shared" si="90"/>
        <v>-6.6618310537539899E-9</v>
      </c>
      <c r="DL102" s="30">
        <f t="shared" si="91"/>
        <v>-6.6618310537539188E-9</v>
      </c>
      <c r="DN102" s="36">
        <v>5.3000000000000003E-10</v>
      </c>
      <c r="DO102" s="36">
        <v>2.64370544855</v>
      </c>
      <c r="DP102" s="36">
        <v>15874.617595363199</v>
      </c>
      <c r="DQ102" s="30">
        <f t="shared" si="100"/>
        <v>-4.514861221249742E-10</v>
      </c>
      <c r="DR102" s="30">
        <f t="shared" si="101"/>
        <v>-4.5140147109553863E-10</v>
      </c>
      <c r="DS102" s="30">
        <f t="shared" si="102"/>
        <v>-4.514014628215884E-10</v>
      </c>
      <c r="DT102" s="30">
        <f t="shared" si="103"/>
        <v>-4.5140146282078319E-10</v>
      </c>
      <c r="DV102" s="36"/>
      <c r="DW102" s="36"/>
      <c r="DX102" s="36"/>
      <c r="ED102" s="36"/>
      <c r="EE102" s="36"/>
      <c r="EF102" s="36"/>
      <c r="EL102" s="36"/>
      <c r="EM102" s="36"/>
      <c r="EN102" s="36"/>
      <c r="ET102" s="36"/>
      <c r="EU102" s="36"/>
      <c r="EV102" s="36"/>
    </row>
    <row r="103" spans="1:152" s="30" customFormat="1" ht="12.75">
      <c r="A103" s="30" t="s">
        <v>217</v>
      </c>
      <c r="B103" s="30" t="s">
        <v>218</v>
      </c>
      <c r="C103" s="30" t="s">
        <v>219</v>
      </c>
      <c r="D103" s="30" t="s">
        <v>220</v>
      </c>
      <c r="E103" s="30" t="s">
        <v>221</v>
      </c>
      <c r="F103" s="30" t="s">
        <v>222</v>
      </c>
      <c r="N103" s="36">
        <v>2.5699999999999999E-8</v>
      </c>
      <c r="O103" s="36">
        <v>1.2081347410700001</v>
      </c>
      <c r="P103" s="36">
        <v>13936.794505133999</v>
      </c>
      <c r="Q103" s="30">
        <f t="shared" si="68"/>
        <v>2.0188569803438767E-8</v>
      </c>
      <c r="R103" s="30">
        <f t="shared" si="69"/>
        <v>2.0184312573483148E-8</v>
      </c>
      <c r="S103" s="30">
        <f t="shared" si="70"/>
        <v>2.0184312157405827E-8</v>
      </c>
      <c r="T103" s="30">
        <f t="shared" si="71"/>
        <v>2.0184312157365362E-8</v>
      </c>
      <c r="V103" s="36">
        <v>2.5399999999999999E-9</v>
      </c>
      <c r="W103" s="36">
        <v>0.34411959301</v>
      </c>
      <c r="X103" s="36">
        <v>28521.092778254599</v>
      </c>
      <c r="Y103" s="30">
        <f t="shared" si="72"/>
        <v>1.9203852856124787E-9</v>
      </c>
      <c r="Z103" s="30">
        <f t="shared" si="73"/>
        <v>1.9194744152173154E-9</v>
      </c>
      <c r="AA103" s="30">
        <f t="shared" si="74"/>
        <v>1.9194743261810935E-9</v>
      </c>
      <c r="AB103" s="30">
        <f t="shared" si="75"/>
        <v>1.9194743261723936E-9</v>
      </c>
      <c r="AD103" s="36"/>
      <c r="AE103" s="36"/>
      <c r="AF103" s="36"/>
      <c r="AL103" s="36"/>
      <c r="AM103" s="36"/>
      <c r="AN103" s="36"/>
      <c r="AT103" s="36"/>
      <c r="AU103" s="36"/>
      <c r="AV103" s="36"/>
      <c r="BB103" s="36"/>
      <c r="BC103" s="36"/>
      <c r="BD103" s="36"/>
      <c r="BJ103" s="36">
        <v>5.2400000000000001E-9</v>
      </c>
      <c r="BK103" s="36">
        <v>2.3979424866999999</v>
      </c>
      <c r="BL103" s="36">
        <v>26087.903141574199</v>
      </c>
      <c r="BM103" s="30">
        <f t="shared" si="80"/>
        <v>-3.3520970916398009E-9</v>
      </c>
      <c r="BN103" s="30">
        <f t="shared" si="81"/>
        <v>-3.3500788408295843E-9</v>
      </c>
      <c r="BO103" s="30">
        <f t="shared" si="82"/>
        <v>-3.3500786435697441E-9</v>
      </c>
      <c r="BP103" s="30">
        <f t="shared" si="83"/>
        <v>-3.3500786435505055E-9</v>
      </c>
      <c r="BR103" s="36">
        <v>6.0999999999999996E-10</v>
      </c>
      <c r="BS103" s="36">
        <v>3.2730949432199998</v>
      </c>
      <c r="BT103" s="36">
        <v>49515.382508406998</v>
      </c>
      <c r="BU103" s="30">
        <f t="shared" si="96"/>
        <v>2.8125610786515195E-10</v>
      </c>
      <c r="BV103" s="30">
        <f t="shared" si="97"/>
        <v>2.8074125458353029E-10</v>
      </c>
      <c r="BW103" s="30">
        <f t="shared" si="98"/>
        <v>2.8074120426084939E-10</v>
      </c>
      <c r="BX103" s="30">
        <f t="shared" si="99"/>
        <v>2.8074120425595476E-10</v>
      </c>
      <c r="BZ103" s="36"/>
      <c r="CA103" s="36"/>
      <c r="CB103" s="36"/>
      <c r="CH103" s="36"/>
      <c r="CI103" s="36"/>
      <c r="CJ103" s="36"/>
      <c r="CP103" s="36"/>
      <c r="CQ103" s="36"/>
      <c r="CR103" s="36"/>
      <c r="CX103" s="36"/>
      <c r="CY103" s="36"/>
      <c r="CZ103" s="36"/>
      <c r="DF103" s="36">
        <v>5.3000000000000003E-9</v>
      </c>
      <c r="DG103" s="36">
        <v>0.85392938402999996</v>
      </c>
      <c r="DH103" s="36">
        <v>10234.060941703399</v>
      </c>
      <c r="DI103" s="30">
        <f t="shared" si="88"/>
        <v>4.1898841221462803E-9</v>
      </c>
      <c r="DJ103" s="30">
        <f t="shared" si="89"/>
        <v>4.1905219647706126E-9</v>
      </c>
      <c r="DK103" s="30">
        <f t="shared" si="90"/>
        <v>4.1905220270911692E-9</v>
      </c>
      <c r="DL103" s="30">
        <f t="shared" si="91"/>
        <v>4.1905220270972564E-9</v>
      </c>
      <c r="DN103" s="36">
        <v>4.0000000000000001E-10</v>
      </c>
      <c r="DO103" s="36">
        <v>3.9346653096400002</v>
      </c>
      <c r="DP103" s="36">
        <v>20419.457545421101</v>
      </c>
      <c r="DQ103" s="30">
        <f t="shared" si="100"/>
        <v>-3.1272337942034299E-10</v>
      </c>
      <c r="DR103" s="30">
        <f t="shared" si="101"/>
        <v>-3.1282116006466914E-10</v>
      </c>
      <c r="DS103" s="30">
        <f t="shared" si="102"/>
        <v>-3.1282116961721623E-10</v>
      </c>
      <c r="DT103" s="30">
        <f t="shared" si="103"/>
        <v>-3.1282116961814789E-10</v>
      </c>
      <c r="DV103" s="36"/>
      <c r="DW103" s="36"/>
      <c r="DX103" s="36"/>
      <c r="ED103" s="36"/>
      <c r="EE103" s="36"/>
      <c r="EF103" s="36"/>
      <c r="EL103" s="36"/>
      <c r="EM103" s="36"/>
      <c r="EN103" s="36"/>
      <c r="ET103" s="36"/>
      <c r="EU103" s="36"/>
      <c r="EV103" s="36"/>
    </row>
    <row r="104" spans="1:152" s="30" customFormat="1" ht="12.75">
      <c r="A104" s="30">
        <f>SUM(DL1:DL330)</f>
        <v>0.71992250130135604</v>
      </c>
      <c r="B104" s="30">
        <f>SUM(DT1:DT180)</f>
        <v>2.3523692547128828E-4</v>
      </c>
      <c r="C104" s="30">
        <f>SUM(EB1:EB63)</f>
        <v>3.9942346512695083E-6</v>
      </c>
      <c r="D104" s="30">
        <f>SUM(EJ1:EJ7)</f>
        <v>-5.0538954963604271E-7</v>
      </c>
      <c r="E104" s="30">
        <f>SUM(ER1:ER3)</f>
        <v>4.0341569642881607E-9</v>
      </c>
      <c r="F104" s="30">
        <f>SUM(EZ1:EZ2)</f>
        <v>4.4733752402943602E-10</v>
      </c>
      <c r="N104" s="36">
        <v>2.796E-8</v>
      </c>
      <c r="O104" s="36">
        <v>3.6512896907400001</v>
      </c>
      <c r="P104" s="36">
        <v>206.1855484372</v>
      </c>
      <c r="Q104" s="30">
        <f t="shared" si="68"/>
        <v>-2.2534428984143606E-8</v>
      </c>
      <c r="R104" s="30">
        <f t="shared" si="69"/>
        <v>-2.253436344362428E-8</v>
      </c>
      <c r="S104" s="30">
        <f t="shared" si="70"/>
        <v>-2.2534363437219801E-8</v>
      </c>
      <c r="T104" s="30">
        <f t="shared" si="71"/>
        <v>-2.2534363437219175E-8</v>
      </c>
      <c r="V104" s="36">
        <v>3E-9</v>
      </c>
      <c r="W104" s="36">
        <v>3.76014360906</v>
      </c>
      <c r="X104" s="36">
        <v>8094.5216858326003</v>
      </c>
      <c r="Y104" s="30">
        <f t="shared" si="72"/>
        <v>-2.8833169780828403E-9</v>
      </c>
      <c r="Z104" s="30">
        <f t="shared" si="73"/>
        <v>-2.8831881443387408E-9</v>
      </c>
      <c r="AA104" s="30">
        <f t="shared" si="74"/>
        <v>-2.8831881317460041E-9</v>
      </c>
      <c r="AB104" s="30">
        <f t="shared" si="75"/>
        <v>-2.8831881317447791E-9</v>
      </c>
      <c r="AD104" s="36"/>
      <c r="AE104" s="36"/>
      <c r="AF104" s="36"/>
      <c r="AL104" s="36"/>
      <c r="AM104" s="36"/>
      <c r="AN104" s="36"/>
      <c r="AT104" s="36"/>
      <c r="AU104" s="36"/>
      <c r="AV104" s="36"/>
      <c r="BB104" s="36"/>
      <c r="BC104" s="36"/>
      <c r="BD104" s="36"/>
      <c r="BJ104" s="36">
        <v>5.4199999999999999E-9</v>
      </c>
      <c r="BK104" s="36">
        <v>1.3466564673200001</v>
      </c>
      <c r="BL104" s="36">
        <v>29088.811415985001</v>
      </c>
      <c r="BM104" s="30">
        <f t="shared" si="80"/>
        <v>-5.2046400587719091E-9</v>
      </c>
      <c r="BN104" s="30">
        <f t="shared" si="81"/>
        <v>-5.2054842755296729E-9</v>
      </c>
      <c r="BO104" s="30">
        <f t="shared" si="82"/>
        <v>-5.2054843579452119E-9</v>
      </c>
      <c r="BP104" s="30">
        <f t="shared" si="83"/>
        <v>-5.2054843579532364E-9</v>
      </c>
      <c r="BR104" s="36">
        <v>4.6000000000000001E-10</v>
      </c>
      <c r="BS104" s="36">
        <v>5.4944347623500001</v>
      </c>
      <c r="BT104" s="36">
        <v>31441.677569756801</v>
      </c>
      <c r="BU104" s="30">
        <f t="shared" si="96"/>
        <v>3.1724863808821433E-10</v>
      </c>
      <c r="BV104" s="30">
        <f t="shared" si="97"/>
        <v>3.1744971255517991E-10</v>
      </c>
      <c r="BW104" s="30">
        <f t="shared" si="98"/>
        <v>3.174497321980456E-10</v>
      </c>
      <c r="BX104" s="30">
        <f t="shared" si="99"/>
        <v>3.1744973219996636E-10</v>
      </c>
      <c r="BZ104" s="36"/>
      <c r="CA104" s="36"/>
      <c r="CB104" s="36"/>
      <c r="CH104" s="36"/>
      <c r="CI104" s="36"/>
      <c r="CJ104" s="36"/>
      <c r="CP104" s="36"/>
      <c r="CQ104" s="36"/>
      <c r="CR104" s="36"/>
      <c r="CX104" s="36"/>
      <c r="CY104" s="36"/>
      <c r="CZ104" s="36"/>
      <c r="DF104" s="36">
        <v>5.0899999999999996E-9</v>
      </c>
      <c r="DG104" s="36">
        <v>3.5680937459500002</v>
      </c>
      <c r="DH104" s="36">
        <v>28286.990484861199</v>
      </c>
      <c r="DI104" s="30">
        <f t="shared" si="88"/>
        <v>-3.999588085840125E-9</v>
      </c>
      <c r="DJ104" s="30">
        <f t="shared" si="89"/>
        <v>-4.001297747827982E-9</v>
      </c>
      <c r="DK104" s="30">
        <f t="shared" si="90"/>
        <v>-4.0012979148344044E-9</v>
      </c>
      <c r="DL104" s="30">
        <f t="shared" si="91"/>
        <v>-4.0012979148506783E-9</v>
      </c>
      <c r="DN104" s="36">
        <v>5.1E-10</v>
      </c>
      <c r="DO104" s="36">
        <v>0.79154899900999998</v>
      </c>
      <c r="DP104" s="36">
        <v>23581.258177317599</v>
      </c>
      <c r="DQ104" s="30">
        <f t="shared" si="100"/>
        <v>-2.0778873835151443E-10</v>
      </c>
      <c r="DR104" s="30">
        <f t="shared" si="101"/>
        <v>-2.0757779273869843E-10</v>
      </c>
      <c r="DS104" s="30">
        <f t="shared" si="102"/>
        <v>-2.0757777212350574E-10</v>
      </c>
      <c r="DT104" s="30">
        <f t="shared" si="103"/>
        <v>-2.0757777212149324E-10</v>
      </c>
      <c r="DV104" s="36"/>
      <c r="DW104" s="36"/>
      <c r="DX104" s="36"/>
      <c r="ED104" s="36"/>
      <c r="EE104" s="36"/>
      <c r="EF104" s="36"/>
      <c r="EL104" s="36"/>
      <c r="EM104" s="36"/>
      <c r="EN104" s="36"/>
      <c r="ET104" s="36"/>
      <c r="EU104" s="36"/>
      <c r="EV104" s="36"/>
    </row>
    <row r="105" spans="1:152" s="30" customFormat="1" ht="12.75">
      <c r="N105" s="36">
        <v>2.466E-8</v>
      </c>
      <c r="O105" s="36">
        <v>3.6198867637299998</v>
      </c>
      <c r="P105" s="36">
        <v>1551.0452226479999</v>
      </c>
      <c r="Q105" s="30">
        <f t="shared" si="68"/>
        <v>6.5207218059717146E-9</v>
      </c>
      <c r="R105" s="30">
        <f t="shared" si="69"/>
        <v>6.5214302112628225E-9</v>
      </c>
      <c r="S105" s="30">
        <f t="shared" si="70"/>
        <v>6.5214302804862295E-9</v>
      </c>
      <c r="T105" s="30">
        <f t="shared" si="71"/>
        <v>6.5214302804929884E-9</v>
      </c>
      <c r="V105" s="36">
        <v>3.0100000000000002E-9</v>
      </c>
      <c r="W105" s="36">
        <v>3.6445798164899998</v>
      </c>
      <c r="X105" s="36">
        <v>20400.2727726222</v>
      </c>
      <c r="Y105" s="30">
        <f t="shared" si="72"/>
        <v>-2.6564997918264328E-9</v>
      </c>
      <c r="Z105" s="30">
        <f t="shared" si="73"/>
        <v>-2.6570540786500119E-9</v>
      </c>
      <c r="AA105" s="30">
        <f t="shared" si="74"/>
        <v>-2.6570541327936752E-9</v>
      </c>
      <c r="AB105" s="30">
        <f t="shared" si="75"/>
        <v>-2.6570541327989609E-9</v>
      </c>
      <c r="AD105" s="36"/>
      <c r="AE105" s="36"/>
      <c r="AF105" s="36"/>
      <c r="AL105" s="36"/>
      <c r="AM105" s="36"/>
      <c r="AN105" s="36"/>
      <c r="AT105" s="36"/>
      <c r="AU105" s="36"/>
      <c r="AV105" s="36"/>
      <c r="BB105" s="36"/>
      <c r="BC105" s="36"/>
      <c r="BD105" s="36"/>
      <c r="BJ105" s="36">
        <v>5.2700000000000002E-9</v>
      </c>
      <c r="BK105" s="36">
        <v>4.0199427082700003</v>
      </c>
      <c r="BL105" s="36">
        <v>18849.227549974199</v>
      </c>
      <c r="BM105" s="30">
        <f t="shared" si="80"/>
        <v>5.2657867471847144E-9</v>
      </c>
      <c r="BN105" s="30">
        <f t="shared" si="81"/>
        <v>5.265862670079643E-9</v>
      </c>
      <c r="BO105" s="30">
        <f t="shared" si="82"/>
        <v>5.2658626774649315E-9</v>
      </c>
      <c r="BP105" s="30">
        <f t="shared" si="83"/>
        <v>5.265862677465652E-9</v>
      </c>
      <c r="BR105" s="36">
        <v>5.0000000000000003E-10</v>
      </c>
      <c r="BS105" s="36">
        <v>4.16651052942</v>
      </c>
      <c r="BT105" s="36">
        <v>13341.674311306801</v>
      </c>
      <c r="BU105" s="30">
        <f t="shared" si="96"/>
        <v>3.8487779578035435E-10</v>
      </c>
      <c r="BV105" s="30">
        <f t="shared" si="97"/>
        <v>3.8479600494563737E-10</v>
      </c>
      <c r="BW105" s="30">
        <f t="shared" si="98"/>
        <v>3.8479599695199477E-10</v>
      </c>
      <c r="BX105" s="30">
        <f t="shared" si="99"/>
        <v>3.8479599695121438E-10</v>
      </c>
      <c r="BZ105" s="36"/>
      <c r="CA105" s="36"/>
      <c r="CB105" s="36"/>
      <c r="CH105" s="36"/>
      <c r="CI105" s="36"/>
      <c r="CJ105" s="36"/>
      <c r="CP105" s="36"/>
      <c r="CQ105" s="36"/>
      <c r="CR105" s="36"/>
      <c r="CX105" s="36"/>
      <c r="CY105" s="36"/>
      <c r="CZ105" s="36"/>
      <c r="DF105" s="36">
        <v>6E-9</v>
      </c>
      <c r="DG105" s="36">
        <v>4.25927726907</v>
      </c>
      <c r="DH105" s="36">
        <v>41962.520736937397</v>
      </c>
      <c r="DI105" s="30">
        <f t="shared" si="88"/>
        <v>-3.5808357128103957E-9</v>
      </c>
      <c r="DJ105" s="30">
        <f t="shared" si="89"/>
        <v>-3.5847142838325095E-9</v>
      </c>
      <c r="DK105" s="30">
        <f t="shared" si="90"/>
        <v>-3.58471466272353E-9</v>
      </c>
      <c r="DL105" s="30">
        <f t="shared" si="91"/>
        <v>-3.5847146627605894E-9</v>
      </c>
      <c r="DN105" s="36">
        <v>3.7999999999999998E-10</v>
      </c>
      <c r="DO105" s="36">
        <v>1.7742823941800001</v>
      </c>
      <c r="DP105" s="36">
        <v>10103.079224991599</v>
      </c>
      <c r="DQ105" s="30">
        <f t="shared" si="100"/>
        <v>-2.5479313118001682E-10</v>
      </c>
      <c r="DR105" s="30">
        <f t="shared" si="101"/>
        <v>-2.5473842605117156E-10</v>
      </c>
      <c r="DS105" s="30">
        <f t="shared" si="102"/>
        <v>-2.5473842070504583E-10</v>
      </c>
      <c r="DT105" s="30">
        <f t="shared" si="103"/>
        <v>-2.5473842070452491E-10</v>
      </c>
      <c r="DV105" s="36"/>
      <c r="DW105" s="36"/>
      <c r="DX105" s="36"/>
      <c r="ED105" s="36"/>
      <c r="EE105" s="36"/>
      <c r="EF105" s="36"/>
      <c r="EL105" s="36"/>
      <c r="EM105" s="36"/>
      <c r="EN105" s="36"/>
      <c r="ET105" s="36"/>
      <c r="EU105" s="36"/>
      <c r="EV105" s="36"/>
    </row>
    <row r="106" spans="1:152" s="30" customFormat="1" ht="12.75">
      <c r="A106" s="38" t="s">
        <v>223</v>
      </c>
      <c r="B106" s="38" t="s">
        <v>224</v>
      </c>
      <c r="C106" s="38" t="s">
        <v>225</v>
      </c>
      <c r="D106" s="38" t="s">
        <v>226</v>
      </c>
      <c r="E106" s="38" t="s">
        <v>227</v>
      </c>
      <c r="F106" s="38" t="s">
        <v>228</v>
      </c>
      <c r="N106" s="36">
        <v>3.1079999999999998E-8</v>
      </c>
      <c r="O106" s="36">
        <v>1.5032580666399999</v>
      </c>
      <c r="P106" s="36">
        <v>43232.306658415597</v>
      </c>
      <c r="Q106" s="30">
        <f t="shared" si="68"/>
        <v>2.6338962763118217E-8</v>
      </c>
      <c r="R106" s="30">
        <f t="shared" si="69"/>
        <v>2.6352652365546723E-8</v>
      </c>
      <c r="S106" s="30">
        <f t="shared" si="70"/>
        <v>2.635265370237484E-8</v>
      </c>
      <c r="T106" s="30">
        <f t="shared" si="71"/>
        <v>2.6352653702505502E-8</v>
      </c>
      <c r="V106" s="36">
        <v>2.8699999999999998E-9</v>
      </c>
      <c r="W106" s="36">
        <v>1.8400353659799999</v>
      </c>
      <c r="X106" s="36">
        <v>1589.0728952838001</v>
      </c>
      <c r="Y106" s="30">
        <f t="shared" si="72"/>
        <v>2.2180181107402582E-9</v>
      </c>
      <c r="Z106" s="30">
        <f t="shared" si="73"/>
        <v>2.2179625267133905E-9</v>
      </c>
      <c r="AA106" s="30">
        <f t="shared" si="74"/>
        <v>2.2179625212817508E-9</v>
      </c>
      <c r="AB106" s="30">
        <f t="shared" si="75"/>
        <v>2.2179625212812202E-9</v>
      </c>
      <c r="AD106" s="36"/>
      <c r="AE106" s="36"/>
      <c r="AF106" s="36"/>
      <c r="AL106" s="36"/>
      <c r="AM106" s="36"/>
      <c r="AN106" s="36"/>
      <c r="AT106" s="36"/>
      <c r="AU106" s="36"/>
      <c r="AV106" s="36"/>
      <c r="BB106" s="36"/>
      <c r="BC106" s="36"/>
      <c r="BD106" s="36"/>
      <c r="BJ106" s="36">
        <v>5.69E-9</v>
      </c>
      <c r="BK106" s="36">
        <v>1.65498800378</v>
      </c>
      <c r="BL106" s="36">
        <v>39264.069289560197</v>
      </c>
      <c r="BM106" s="30">
        <f t="shared" si="80"/>
        <v>-4.2688218214681653E-9</v>
      </c>
      <c r="BN106" s="30">
        <f t="shared" si="81"/>
        <v>-4.2716574132158739E-9</v>
      </c>
      <c r="BO106" s="30">
        <f t="shared" si="82"/>
        <v>-4.2716576901845626E-9</v>
      </c>
      <c r="BP106" s="30">
        <f t="shared" si="83"/>
        <v>-4.2716576902115915E-9</v>
      </c>
      <c r="BR106" s="36">
        <v>4.7000000000000003E-10</v>
      </c>
      <c r="BS106" s="36">
        <v>1.25473247769</v>
      </c>
      <c r="BT106" s="36">
        <v>33019.021112204602</v>
      </c>
      <c r="BU106" s="30">
        <f t="shared" si="96"/>
        <v>4.3457603624050667E-10</v>
      </c>
      <c r="BV106" s="30">
        <f t="shared" si="97"/>
        <v>4.3468946074545512E-10</v>
      </c>
      <c r="BW106" s="30">
        <f t="shared" si="98"/>
        <v>4.3468947182049377E-10</v>
      </c>
      <c r="BX106" s="30">
        <f t="shared" si="99"/>
        <v>4.3468947182157071E-10</v>
      </c>
      <c r="BZ106" s="36"/>
      <c r="CA106" s="36"/>
      <c r="CB106" s="36"/>
      <c r="CH106" s="36"/>
      <c r="CI106" s="36"/>
      <c r="CJ106" s="36"/>
      <c r="CP106" s="36"/>
      <c r="CQ106" s="36"/>
      <c r="CR106" s="36"/>
      <c r="CX106" s="36"/>
      <c r="CY106" s="36"/>
      <c r="CZ106" s="36"/>
      <c r="DF106" s="36">
        <v>6.0099999999999997E-9</v>
      </c>
      <c r="DG106" s="36">
        <v>5.7814413789500003</v>
      </c>
      <c r="DH106" s="36">
        <v>213.29909543799999</v>
      </c>
      <c r="DI106" s="30">
        <f t="shared" si="88"/>
        <v>-6.8126853153597465E-10</v>
      </c>
      <c r="DJ106" s="30">
        <f t="shared" si="89"/>
        <v>-6.8129299179692272E-10</v>
      </c>
      <c r="DK106" s="30">
        <f t="shared" si="90"/>
        <v>-6.8129299418712386E-10</v>
      </c>
      <c r="DL106" s="30">
        <f t="shared" si="91"/>
        <v>-6.8129299418735723E-10</v>
      </c>
      <c r="DN106" s="36">
        <v>4.8999999999999996E-10</v>
      </c>
      <c r="DO106" s="36">
        <v>1.1242364445499999</v>
      </c>
      <c r="DP106" s="36">
        <v>3442.5749449653999</v>
      </c>
      <c r="DQ106" s="30">
        <f t="shared" si="100"/>
        <v>3.0986252863055499E-10</v>
      </c>
      <c r="DR106" s="30">
        <f t="shared" si="101"/>
        <v>3.0988762364310809E-10</v>
      </c>
      <c r="DS106" s="30">
        <f t="shared" si="102"/>
        <v>3.0988762609526666E-10</v>
      </c>
      <c r="DT106" s="30">
        <f t="shared" si="103"/>
        <v>3.098876260955067E-10</v>
      </c>
      <c r="DV106" s="36"/>
      <c r="DW106" s="36"/>
      <c r="DX106" s="36"/>
      <c r="ED106" s="36"/>
      <c r="EE106" s="36"/>
      <c r="EF106" s="36"/>
      <c r="EL106" s="36"/>
      <c r="EM106" s="36"/>
      <c r="EN106" s="36"/>
      <c r="ET106" s="36"/>
      <c r="EU106" s="36"/>
      <c r="EV106" s="36"/>
    </row>
    <row r="107" spans="1:152" s="30" customFormat="1" ht="12.75">
      <c r="A107" s="30">
        <f>((((F98*C95+E98)*C95+D98)*C95+C98)*C95+B98)*C95 + A98</f>
        <v>-53.443530800561653</v>
      </c>
      <c r="B107" s="30">
        <f>DEGREES(A107)</f>
        <v>-3062.0887571496046</v>
      </c>
      <c r="C107" s="30">
        <f>((((F101*C95+E101)*C95+D101)*C95+C101)*C95+B101)*C95 + A101</f>
        <v>5.8104944695697588E-2</v>
      </c>
      <c r="D107" s="30">
        <f>DEGREES(C107)</f>
        <v>3.3291680999045314</v>
      </c>
      <c r="E107" s="30">
        <f>((((F104*C95+E104)*C95+D104)*C95+C104)*C95+B104)*C95 + A104</f>
        <v>0.71992119713141323</v>
      </c>
      <c r="F107" s="30">
        <f>SQRT(D111*D111+E111*E111+F111*F111)</f>
        <v>1.21464041417971</v>
      </c>
      <c r="N107" s="36">
        <v>2.976E-8</v>
      </c>
      <c r="O107" s="36">
        <v>4.7941500130400003</v>
      </c>
      <c r="P107" s="36">
        <v>29088.811415985001</v>
      </c>
      <c r="Q107" s="30">
        <f t="shared" si="68"/>
        <v>2.4749562029748422E-8</v>
      </c>
      <c r="R107" s="30">
        <f t="shared" si="69"/>
        <v>2.4758790388401644E-8</v>
      </c>
      <c r="S107" s="30">
        <f t="shared" si="70"/>
        <v>2.4758791289798055E-8</v>
      </c>
      <c r="T107" s="30">
        <f t="shared" si="71"/>
        <v>2.4758791289885816E-8</v>
      </c>
      <c r="V107" s="36">
        <v>2.0599999999999999E-9</v>
      </c>
      <c r="W107" s="36">
        <v>0.97167234722999996</v>
      </c>
      <c r="X107" s="36">
        <v>10234.060941703399</v>
      </c>
      <c r="Y107" s="30">
        <f t="shared" si="72"/>
        <v>1.469049435788284E-9</v>
      </c>
      <c r="Z107" s="30">
        <f t="shared" si="73"/>
        <v>1.469333237527172E-9</v>
      </c>
      <c r="AA107" s="30">
        <f t="shared" si="74"/>
        <v>1.4693332652568308E-9</v>
      </c>
      <c r="AB107" s="30">
        <f t="shared" si="75"/>
        <v>1.4693332652595392E-9</v>
      </c>
      <c r="AD107" s="36"/>
      <c r="AE107" s="36"/>
      <c r="AF107" s="36"/>
      <c r="AL107" s="36"/>
      <c r="AM107" s="36"/>
      <c r="AN107" s="36"/>
      <c r="AT107" s="36"/>
      <c r="AU107" s="36"/>
      <c r="AV107" s="36"/>
      <c r="BB107" s="36"/>
      <c r="BC107" s="36"/>
      <c r="BD107" s="36"/>
      <c r="BJ107" s="36">
        <v>5.1799999999999999E-9</v>
      </c>
      <c r="BK107" s="36">
        <v>4.96996115446</v>
      </c>
      <c r="BL107" s="36">
        <v>30213.258447757002</v>
      </c>
      <c r="BM107" s="30">
        <f t="shared" si="80"/>
        <v>3.5597195053697389E-9</v>
      </c>
      <c r="BN107" s="30">
        <f t="shared" si="81"/>
        <v>3.5619023770844676E-9</v>
      </c>
      <c r="BO107" s="30">
        <f t="shared" si="82"/>
        <v>3.5619025903309492E-9</v>
      </c>
      <c r="BP107" s="30">
        <f t="shared" si="83"/>
        <v>3.5619025903516866E-9</v>
      </c>
      <c r="BR107" s="36">
        <v>4.7000000000000003E-10</v>
      </c>
      <c r="BS107" s="36">
        <v>2.0340204438899998</v>
      </c>
      <c r="BT107" s="36">
        <v>23958.6317852334</v>
      </c>
      <c r="BU107" s="30">
        <f t="shared" si="96"/>
        <v>1.9604340157085794E-10</v>
      </c>
      <c r="BV107" s="30">
        <f t="shared" si="97"/>
        <v>1.9623992499153041E-10</v>
      </c>
      <c r="BW107" s="30">
        <f t="shared" si="98"/>
        <v>1.9623994419330666E-10</v>
      </c>
      <c r="BX107" s="30">
        <f t="shared" si="99"/>
        <v>1.9623994419518808E-10</v>
      </c>
      <c r="BZ107" s="36"/>
      <c r="CA107" s="36"/>
      <c r="CB107" s="36"/>
      <c r="CH107" s="36"/>
      <c r="CI107" s="36"/>
      <c r="CJ107" s="36"/>
      <c r="CP107" s="36"/>
      <c r="CQ107" s="36"/>
      <c r="CR107" s="36"/>
      <c r="CX107" s="36"/>
      <c r="CY107" s="36"/>
      <c r="CZ107" s="36"/>
      <c r="DF107" s="36">
        <v>5.9500000000000003E-9</v>
      </c>
      <c r="DG107" s="36">
        <v>2.8304510458799998</v>
      </c>
      <c r="DH107" s="36">
        <v>22805.7355659936</v>
      </c>
      <c r="DI107" s="30">
        <f t="shared" si="88"/>
        <v>-2.7227265925375118E-9</v>
      </c>
      <c r="DJ107" s="30">
        <f t="shared" si="89"/>
        <v>-2.7204092259167133E-9</v>
      </c>
      <c r="DK107" s="30">
        <f t="shared" si="90"/>
        <v>-2.7204089994435935E-9</v>
      </c>
      <c r="DL107" s="30">
        <f t="shared" si="91"/>
        <v>-2.720408999421485E-9</v>
      </c>
      <c r="DN107" s="36">
        <v>4.0000000000000001E-10</v>
      </c>
      <c r="DO107" s="36">
        <v>5.2287448797499998</v>
      </c>
      <c r="DP107" s="36">
        <v>21535.9496445154</v>
      </c>
      <c r="DQ107" s="30">
        <f t="shared" si="100"/>
        <v>1.8797924026230831E-10</v>
      </c>
      <c r="DR107" s="30">
        <f t="shared" si="101"/>
        <v>1.8783319480831646E-10</v>
      </c>
      <c r="DS107" s="30">
        <f t="shared" si="102"/>
        <v>1.8783318053552731E-10</v>
      </c>
      <c r="DT107" s="30">
        <f t="shared" si="103"/>
        <v>1.8783318053413716E-10</v>
      </c>
      <c r="DV107" s="36"/>
      <c r="DW107" s="36"/>
      <c r="DX107" s="36"/>
      <c r="ED107" s="36"/>
      <c r="EE107" s="36"/>
      <c r="EF107" s="36"/>
      <c r="EL107" s="36"/>
      <c r="EM107" s="36"/>
      <c r="EN107" s="36"/>
      <c r="ET107" s="36"/>
      <c r="EU107" s="36"/>
      <c r="EV107" s="36"/>
    </row>
    <row r="108" spans="1:152" s="30" customFormat="1" ht="12.75">
      <c r="A108" s="30">
        <f>RADIANS(B108)</f>
        <v>3.1051369640546214</v>
      </c>
      <c r="B108" s="30">
        <f>B107 - INT( B107 / 360 ) * 360</f>
        <v>177.91124285039541</v>
      </c>
      <c r="C108" s="30">
        <f>RADIANS(D108)</f>
        <v>5.8104944695697595E-2</v>
      </c>
      <c r="D108" s="30">
        <f>D107 - INT( D107 / 360 ) * 360</f>
        <v>3.3291680999045314</v>
      </c>
      <c r="N108" s="36">
        <v>2.2169999999999999E-8</v>
      </c>
      <c r="O108" s="36">
        <v>3.5962368171399999</v>
      </c>
      <c r="P108" s="36">
        <v>24356.780788641601</v>
      </c>
      <c r="Q108" s="30">
        <f t="shared" si="68"/>
        <v>1.9507017313921084E-8</v>
      </c>
      <c r="R108" s="30">
        <f t="shared" si="69"/>
        <v>1.9511943040099613E-8</v>
      </c>
      <c r="S108" s="30">
        <f t="shared" si="70"/>
        <v>1.9511943521221365E-8</v>
      </c>
      <c r="T108" s="30">
        <f t="shared" si="71"/>
        <v>1.9511943521268335E-8</v>
      </c>
      <c r="V108" s="36">
        <v>2.1200000000000001E-9</v>
      </c>
      <c r="W108" s="36">
        <v>0.24173677599999999</v>
      </c>
      <c r="X108" s="36">
        <v>36.027866677399999</v>
      </c>
      <c r="Y108" s="30">
        <f t="shared" si="72"/>
        <v>2.1181324247177527E-9</v>
      </c>
      <c r="Z108" s="30">
        <f t="shared" si="73"/>
        <v>2.118132486273317E-9</v>
      </c>
      <c r="AA108" s="30">
        <f t="shared" si="74"/>
        <v>2.1181324862793318E-9</v>
      </c>
      <c r="AB108" s="30">
        <f t="shared" si="75"/>
        <v>2.1181324862793322E-9</v>
      </c>
      <c r="AD108" s="36"/>
      <c r="AE108" s="36"/>
      <c r="AF108" s="36"/>
      <c r="AL108" s="36"/>
      <c r="AM108" s="36"/>
      <c r="AN108" s="36"/>
      <c r="AT108" s="36"/>
      <c r="AU108" s="36"/>
      <c r="AV108" s="36"/>
      <c r="BB108" s="36"/>
      <c r="BC108" s="36"/>
      <c r="BD108" s="36"/>
      <c r="BJ108" s="36">
        <v>5.14E-9</v>
      </c>
      <c r="BK108" s="36">
        <v>5.7841300783799996</v>
      </c>
      <c r="BL108" s="36">
        <v>12592.4500197826</v>
      </c>
      <c r="BM108" s="30">
        <f t="shared" si="80"/>
        <v>1.8444201756358713E-9</v>
      </c>
      <c r="BN108" s="30">
        <f t="shared" si="81"/>
        <v>1.8432598829819313E-9</v>
      </c>
      <c r="BO108" s="30">
        <f t="shared" si="82"/>
        <v>1.8432597695955415E-9</v>
      </c>
      <c r="BP108" s="30">
        <f t="shared" si="83"/>
        <v>1.8432597695844953E-9</v>
      </c>
      <c r="BR108" s="36">
        <v>3.6E-10</v>
      </c>
      <c r="BS108" s="36">
        <v>5.2440931110499998</v>
      </c>
      <c r="BT108" s="36">
        <v>3149.1641605882</v>
      </c>
      <c r="BU108" s="30">
        <f t="shared" si="96"/>
        <v>3.3821203637166174E-10</v>
      </c>
      <c r="BV108" s="30">
        <f t="shared" si="97"/>
        <v>3.3821949514311194E-10</v>
      </c>
      <c r="BW108" s="30">
        <f t="shared" si="98"/>
        <v>3.382194958719052E-10</v>
      </c>
      <c r="BX108" s="30">
        <f t="shared" si="99"/>
        <v>3.3821949587197619E-10</v>
      </c>
      <c r="BZ108" s="36"/>
      <c r="CA108" s="36"/>
      <c r="CB108" s="36"/>
      <c r="CH108" s="36"/>
      <c r="CI108" s="36"/>
      <c r="CJ108" s="36"/>
      <c r="CP108" s="36"/>
      <c r="CQ108" s="36"/>
      <c r="CR108" s="36"/>
      <c r="CX108" s="36"/>
      <c r="CY108" s="36"/>
      <c r="CZ108" s="36"/>
      <c r="DF108" s="36">
        <v>6.7299999999999997E-9</v>
      </c>
      <c r="DG108" s="36">
        <v>6.0607990842100001</v>
      </c>
      <c r="DH108" s="36">
        <v>36949.230808424203</v>
      </c>
      <c r="DI108" s="30">
        <f t="shared" si="88"/>
        <v>-4.2538508585367314E-9</v>
      </c>
      <c r="DJ108" s="30">
        <f t="shared" si="89"/>
        <v>-4.2501491453022357E-9</v>
      </c>
      <c r="DK108" s="30">
        <f t="shared" si="90"/>
        <v>-4.2501487834748797E-9</v>
      </c>
      <c r="DL108" s="30">
        <f t="shared" si="91"/>
        <v>-4.2501487834395822E-9</v>
      </c>
      <c r="DN108" s="36">
        <v>3.7999999999999998E-10</v>
      </c>
      <c r="DO108" s="36">
        <v>1.12473430132</v>
      </c>
      <c r="DP108" s="36">
        <v>7.1135470007999997</v>
      </c>
      <c r="DQ108" s="30">
        <f t="shared" si="100"/>
        <v>1.7732845462826321E-10</v>
      </c>
      <c r="DR108" s="30">
        <f t="shared" si="101"/>
        <v>1.7732850054216639E-10</v>
      </c>
      <c r="DS108" s="30">
        <f t="shared" si="102"/>
        <v>1.7732850054665299E-10</v>
      </c>
      <c r="DT108" s="30">
        <f t="shared" si="103"/>
        <v>1.7732850054665346E-10</v>
      </c>
      <c r="DV108" s="36"/>
      <c r="DW108" s="36"/>
      <c r="DX108" s="36"/>
      <c r="ED108" s="36"/>
      <c r="EE108" s="36"/>
      <c r="EF108" s="36"/>
      <c r="EL108" s="36"/>
      <c r="EM108" s="36"/>
      <c r="EN108" s="36"/>
      <c r="ET108" s="36"/>
      <c r="EU108" s="36"/>
      <c r="EV108" s="36"/>
    </row>
    <row r="109" spans="1:152" s="30" customFormat="1" ht="12.75">
      <c r="N109" s="36">
        <v>2.227E-8</v>
      </c>
      <c r="O109" s="36">
        <v>4.9605922193999996</v>
      </c>
      <c r="P109" s="36">
        <v>536.80451209540001</v>
      </c>
      <c r="Q109" s="30">
        <f t="shared" si="68"/>
        <v>-8.9473200663155876E-9</v>
      </c>
      <c r="R109" s="30">
        <f t="shared" si="69"/>
        <v>-8.9471098256261588E-9</v>
      </c>
      <c r="S109" s="30">
        <f t="shared" si="70"/>
        <v>-8.9471098050818843E-9</v>
      </c>
      <c r="T109" s="30">
        <f t="shared" si="71"/>
        <v>-8.9471098050798825E-9</v>
      </c>
      <c r="V109" s="36">
        <v>2.16E-9</v>
      </c>
      <c r="W109" s="36">
        <v>5.8861892303000003</v>
      </c>
      <c r="X109" s="36">
        <v>18875.525869773999</v>
      </c>
      <c r="Y109" s="30">
        <f t="shared" si="72"/>
        <v>-4.0714373160565442E-10</v>
      </c>
      <c r="Z109" s="30">
        <f t="shared" si="73"/>
        <v>-4.0637474561103553E-10</v>
      </c>
      <c r="AA109" s="30">
        <f t="shared" si="74"/>
        <v>-4.0637467046490459E-10</v>
      </c>
      <c r="AB109" s="30">
        <f t="shared" si="75"/>
        <v>-4.0637467045757882E-10</v>
      </c>
      <c r="AD109" s="36"/>
      <c r="AE109" s="36"/>
      <c r="AF109" s="36"/>
      <c r="AL109" s="36"/>
      <c r="AM109" s="36"/>
      <c r="AN109" s="36"/>
      <c r="AT109" s="36"/>
      <c r="AU109" s="36"/>
      <c r="AV109" s="36"/>
      <c r="BB109" s="36"/>
      <c r="BC109" s="36"/>
      <c r="BD109" s="36"/>
      <c r="BJ109" s="36">
        <v>5.38E-9</v>
      </c>
      <c r="BK109" s="36">
        <v>4.5619849392200003</v>
      </c>
      <c r="BL109" s="36">
        <v>10063.722349076401</v>
      </c>
      <c r="BM109" s="30">
        <f t="shared" si="80"/>
        <v>3.0343147577933118E-9</v>
      </c>
      <c r="BN109" s="30">
        <f t="shared" si="81"/>
        <v>3.0334560654750462E-9</v>
      </c>
      <c r="BO109" s="30">
        <f t="shared" si="82"/>
        <v>3.0334559815601179E-9</v>
      </c>
      <c r="BP109" s="30">
        <f t="shared" si="83"/>
        <v>3.0334559815519723E-9</v>
      </c>
      <c r="BR109" s="36">
        <v>3.7999999999999998E-10</v>
      </c>
      <c r="BS109" s="36">
        <v>4.1533782966899997</v>
      </c>
      <c r="BT109" s="36">
        <v>18849.227549974199</v>
      </c>
      <c r="BU109" s="30">
        <f t="shared" si="96"/>
        <v>3.7429981000385639E-10</v>
      </c>
      <c r="BV109" s="30">
        <f t="shared" si="97"/>
        <v>3.7432352195582205E-10</v>
      </c>
      <c r="BW109" s="30">
        <f t="shared" si="98"/>
        <v>3.7432352427050093E-10</v>
      </c>
      <c r="BX109" s="30">
        <f t="shared" si="99"/>
        <v>3.7432352427072691E-10</v>
      </c>
      <c r="BZ109" s="36"/>
      <c r="CA109" s="36"/>
      <c r="CB109" s="36"/>
      <c r="CH109" s="36"/>
      <c r="CI109" s="36"/>
      <c r="CJ109" s="36"/>
      <c r="CP109" s="36"/>
      <c r="CQ109" s="36"/>
      <c r="CR109" s="36"/>
      <c r="CX109" s="36"/>
      <c r="CY109" s="36"/>
      <c r="CZ109" s="36"/>
      <c r="DF109" s="36">
        <v>5.3499999999999999E-9</v>
      </c>
      <c r="DG109" s="36">
        <v>5.8542251971099999</v>
      </c>
      <c r="DH109" s="36">
        <v>9103.9069941176003</v>
      </c>
      <c r="DI109" s="30">
        <f t="shared" si="88"/>
        <v>4.2888004799472184E-9</v>
      </c>
      <c r="DJ109" s="30">
        <f t="shared" si="89"/>
        <v>4.2882412444083501E-9</v>
      </c>
      <c r="DK109" s="30">
        <f t="shared" si="90"/>
        <v>4.288241189754761E-9</v>
      </c>
      <c r="DL109" s="30">
        <f t="shared" si="91"/>
        <v>4.2882411897494199E-9</v>
      </c>
      <c r="DN109" s="36">
        <v>3.7999999999999998E-10</v>
      </c>
      <c r="DO109" s="36">
        <v>0.11510547453</v>
      </c>
      <c r="DP109" s="36">
        <v>11272.6674764002</v>
      </c>
      <c r="DQ109" s="30">
        <f t="shared" si="100"/>
        <v>3.430197067848301E-10</v>
      </c>
      <c r="DR109" s="30">
        <f t="shared" si="101"/>
        <v>3.4305509790713792E-10</v>
      </c>
      <c r="DS109" s="30">
        <f t="shared" si="102"/>
        <v>3.4305510136468898E-10</v>
      </c>
      <c r="DT109" s="30">
        <f t="shared" si="103"/>
        <v>3.4305510136502688E-10</v>
      </c>
      <c r="DV109" s="36"/>
      <c r="DW109" s="36"/>
      <c r="DX109" s="36"/>
      <c r="ED109" s="36"/>
      <c r="EE109" s="36"/>
      <c r="EF109" s="36"/>
      <c r="EL109" s="36"/>
      <c r="EM109" s="36"/>
      <c r="EN109" s="36"/>
      <c r="ET109" s="36"/>
      <c r="EU109" s="36"/>
      <c r="EV109" s="36"/>
    </row>
    <row r="110" spans="1:152" s="30" customFormat="1" ht="12.75">
      <c r="A110" s="30" t="s">
        <v>197</v>
      </c>
      <c r="B110" s="30" t="s">
        <v>198</v>
      </c>
      <c r="C110" s="30" t="s">
        <v>199</v>
      </c>
      <c r="D110" s="30" t="s">
        <v>229</v>
      </c>
      <c r="E110" s="30" t="s">
        <v>230</v>
      </c>
      <c r="F110" s="30" t="s">
        <v>231</v>
      </c>
      <c r="N110" s="36">
        <v>2.3969999999999999E-8</v>
      </c>
      <c r="O110" s="36">
        <v>3.4524968842699999</v>
      </c>
      <c r="P110" s="36">
        <v>19374.302709233601</v>
      </c>
      <c r="Q110" s="30">
        <f t="shared" si="68"/>
        <v>-2.2919292742453279E-8</v>
      </c>
      <c r="R110" s="30">
        <f t="shared" si="69"/>
        <v>-2.2916679537060439E-8</v>
      </c>
      <c r="S110" s="30">
        <f t="shared" si="70"/>
        <v>-2.2916679281549122E-8</v>
      </c>
      <c r="T110" s="30">
        <f t="shared" si="71"/>
        <v>-2.2916679281524257E-8</v>
      </c>
      <c r="V110" s="36">
        <v>1.9800000000000002E-9</v>
      </c>
      <c r="W110" s="36">
        <v>1.89506914939</v>
      </c>
      <c r="X110" s="36">
        <v>20452.8694122218</v>
      </c>
      <c r="Y110" s="30">
        <f t="shared" si="72"/>
        <v>-3.797605269058527E-11</v>
      </c>
      <c r="Z110" s="30">
        <f t="shared" si="73"/>
        <v>-3.719846891295727E-11</v>
      </c>
      <c r="AA110" s="30">
        <f t="shared" si="74"/>
        <v>-3.7198392929001222E-11</v>
      </c>
      <c r="AB110" s="30">
        <f t="shared" si="75"/>
        <v>-3.7198392921602362E-11</v>
      </c>
      <c r="AD110" s="36"/>
      <c r="AE110" s="36"/>
      <c r="AF110" s="36"/>
      <c r="AL110" s="36"/>
      <c r="AM110" s="36"/>
      <c r="AN110" s="36"/>
      <c r="AT110" s="36"/>
      <c r="AU110" s="36"/>
      <c r="AV110" s="36"/>
      <c r="BB110" s="36"/>
      <c r="BC110" s="36"/>
      <c r="BD110" s="36"/>
      <c r="BJ110" s="36">
        <v>4.8399999999999998E-9</v>
      </c>
      <c r="BK110" s="36">
        <v>4.1853802738099999</v>
      </c>
      <c r="BL110" s="36">
        <v>14919.0178537546</v>
      </c>
      <c r="BM110" s="30">
        <f t="shared" si="80"/>
        <v>-4.8399237520270834E-9</v>
      </c>
      <c r="BN110" s="30">
        <f t="shared" si="81"/>
        <v>-4.8399313372557072E-9</v>
      </c>
      <c r="BO110" s="30">
        <f t="shared" si="82"/>
        <v>-4.8399313379775041E-9</v>
      </c>
      <c r="BP110" s="30">
        <f t="shared" si="83"/>
        <v>-4.8399313379775745E-9</v>
      </c>
      <c r="BR110" s="36">
        <v>4.2E-10</v>
      </c>
      <c r="BS110" s="36">
        <v>0.43005959574000002</v>
      </c>
      <c r="BT110" s="36">
        <v>1589.0728952838001</v>
      </c>
      <c r="BU110" s="30">
        <f t="shared" si="96"/>
        <v>-2.1112316020789027E-10</v>
      </c>
      <c r="BV110" s="30">
        <f t="shared" si="97"/>
        <v>-2.111342404231067E-10</v>
      </c>
      <c r="BW110" s="30">
        <f t="shared" si="98"/>
        <v>-2.111342415058293E-10</v>
      </c>
      <c r="BX110" s="30">
        <f t="shared" si="99"/>
        <v>-2.1113424150593508E-10</v>
      </c>
      <c r="BZ110" s="36"/>
      <c r="CA110" s="36"/>
      <c r="CB110" s="36"/>
      <c r="CH110" s="36"/>
      <c r="CI110" s="36"/>
      <c r="CJ110" s="36"/>
      <c r="CP110" s="36"/>
      <c r="CQ110" s="36"/>
      <c r="CR110" s="36"/>
      <c r="CX110" s="36"/>
      <c r="CY110" s="36"/>
      <c r="CZ110" s="36"/>
      <c r="DF110" s="36">
        <v>5.4400000000000002E-9</v>
      </c>
      <c r="DG110" s="36">
        <v>5.4480607479999996</v>
      </c>
      <c r="DH110" s="36">
        <v>3723.5089589230001</v>
      </c>
      <c r="DI110" s="30">
        <f t="shared" si="88"/>
        <v>-4.7457189217808092E-9</v>
      </c>
      <c r="DJ110" s="30">
        <f t="shared" si="89"/>
        <v>-4.7459090708596156E-9</v>
      </c>
      <c r="DK110" s="30">
        <f t="shared" si="90"/>
        <v>-4.7459090894393511E-9</v>
      </c>
      <c r="DL110" s="30">
        <f t="shared" si="91"/>
        <v>-4.7459090894411643E-9</v>
      </c>
      <c r="DN110" s="36">
        <v>3.6E-10</v>
      </c>
      <c r="DO110" s="36">
        <v>2.0247632498299999</v>
      </c>
      <c r="DP110" s="36">
        <v>7058.5984613153996</v>
      </c>
      <c r="DQ110" s="30">
        <f t="shared" si="100"/>
        <v>2.9974600257880612E-10</v>
      </c>
      <c r="DR110" s="30">
        <f t="shared" si="101"/>
        <v>2.9977302732115924E-10</v>
      </c>
      <c r="DS110" s="30">
        <f t="shared" si="102"/>
        <v>2.9977302996168499E-10</v>
      </c>
      <c r="DT110" s="30">
        <f t="shared" si="103"/>
        <v>2.9977302996194136E-10</v>
      </c>
      <c r="DV110" s="36"/>
      <c r="DW110" s="36"/>
      <c r="DX110" s="36"/>
      <c r="ED110" s="36"/>
      <c r="EE110" s="36"/>
      <c r="EF110" s="36"/>
      <c r="EL110" s="36"/>
      <c r="EM110" s="36"/>
      <c r="EN110" s="36"/>
      <c r="ET110" s="36"/>
      <c r="EU110" s="36"/>
      <c r="EV110" s="36"/>
    </row>
    <row r="111" spans="1:152" s="30" customFormat="1" ht="12.75">
      <c r="A111" s="30">
        <f>E107*COS(C108)*COS(A108)</f>
        <v>-0.71822871195962223</v>
      </c>
      <c r="B111" s="30">
        <f>E107*COS(C108)*SIN(A108)</f>
        <v>2.6195128559762911E-2</v>
      </c>
      <c r="C111" s="30">
        <f>E107*SIN(C108)</f>
        <v>4.1807447131901702E-2</v>
      </c>
      <c r="D111" s="30">
        <f>A111-$D$9</f>
        <v>-0.62915997867725859</v>
      </c>
      <c r="E111" s="30">
        <f>B111-$E$9</f>
        <v>1.0381529133924892</v>
      </c>
      <c r="F111" s="30">
        <f>C111-$F$9</f>
        <v>4.1804131424725083E-2</v>
      </c>
      <c r="N111" s="36">
        <v>2.4620000000000001E-8</v>
      </c>
      <c r="O111" s="36">
        <v>0.53295178257999998</v>
      </c>
      <c r="P111" s="36">
        <v>19360.075615231901</v>
      </c>
      <c r="Q111" s="30">
        <f t="shared" si="68"/>
        <v>2.4619826925346654E-8</v>
      </c>
      <c r="R111" s="30">
        <f t="shared" si="69"/>
        <v>2.461985954687674E-8</v>
      </c>
      <c r="S111" s="30">
        <f t="shared" si="70"/>
        <v>2.4619859549898137E-8</v>
      </c>
      <c r="T111" s="30">
        <f t="shared" si="71"/>
        <v>2.4619859549898431E-8</v>
      </c>
      <c r="V111" s="36">
        <v>2.5800000000000002E-9</v>
      </c>
      <c r="W111" s="36">
        <v>6.2761135509399999</v>
      </c>
      <c r="X111" s="36">
        <v>1551.0452226479999</v>
      </c>
      <c r="Y111" s="30">
        <f t="shared" si="72"/>
        <v>-1.7642336017929257E-9</v>
      </c>
      <c r="Z111" s="30">
        <f t="shared" si="73"/>
        <v>-1.7642896761001153E-9</v>
      </c>
      <c r="AA111" s="30">
        <f t="shared" si="74"/>
        <v>-1.7642896815794875E-9</v>
      </c>
      <c r="AB111" s="30">
        <f t="shared" si="75"/>
        <v>-1.7642896815800226E-9</v>
      </c>
      <c r="AD111" s="36"/>
      <c r="AE111" s="36"/>
      <c r="AF111" s="36"/>
      <c r="AL111" s="36"/>
      <c r="AM111" s="36"/>
      <c r="AN111" s="36"/>
      <c r="AT111" s="36"/>
      <c r="AU111" s="36"/>
      <c r="AV111" s="36"/>
      <c r="BB111" s="36"/>
      <c r="BC111" s="36"/>
      <c r="BD111" s="36"/>
      <c r="BJ111" s="36">
        <v>4.9300000000000001E-9</v>
      </c>
      <c r="BK111" s="36">
        <v>4.7993938273900003</v>
      </c>
      <c r="BL111" s="36">
        <v>9146.7900690210008</v>
      </c>
      <c r="BM111" s="30">
        <f t="shared" si="80"/>
        <v>-1.748508239498321E-9</v>
      </c>
      <c r="BN111" s="30">
        <f t="shared" si="81"/>
        <v>-1.7493179232066684E-9</v>
      </c>
      <c r="BO111" s="30">
        <f t="shared" si="82"/>
        <v>-1.7493180023244227E-9</v>
      </c>
      <c r="BP111" s="30">
        <f t="shared" si="83"/>
        <v>-1.7493180023321521E-9</v>
      </c>
      <c r="BR111" s="36">
        <v>4.0999999999999998E-10</v>
      </c>
      <c r="BS111" s="36">
        <v>1.21289342964</v>
      </c>
      <c r="BT111" s="36">
        <v>12592.4500197826</v>
      </c>
      <c r="BU111" s="30">
        <f t="shared" si="96"/>
        <v>3.5819022466579877E-10</v>
      </c>
      <c r="BV111" s="30">
        <f t="shared" si="97"/>
        <v>3.5823845965717118E-10</v>
      </c>
      <c r="BW111" s="30">
        <f t="shared" si="98"/>
        <v>3.5823846436955952E-10</v>
      </c>
      <c r="BX111" s="30">
        <f t="shared" si="99"/>
        <v>3.5823846437001866E-10</v>
      </c>
      <c r="BZ111" s="36"/>
      <c r="CA111" s="36"/>
      <c r="CB111" s="36"/>
      <c r="CH111" s="36"/>
      <c r="CI111" s="36"/>
      <c r="CJ111" s="36"/>
      <c r="CP111" s="36"/>
      <c r="CQ111" s="36"/>
      <c r="CR111" s="36"/>
      <c r="CX111" s="36"/>
      <c r="CY111" s="36"/>
      <c r="CZ111" s="36"/>
      <c r="DF111" s="36">
        <v>4.9200000000000004E-9</v>
      </c>
      <c r="DG111" s="36">
        <v>3.8380240489299999</v>
      </c>
      <c r="DH111" s="36">
        <v>27991.401813159999</v>
      </c>
      <c r="DI111" s="30">
        <f t="shared" si="88"/>
        <v>4.1530058394744752E-9</v>
      </c>
      <c r="DJ111" s="30">
        <f t="shared" si="89"/>
        <v>4.1515871543672345E-9</v>
      </c>
      <c r="DK111" s="30">
        <f t="shared" si="90"/>
        <v>4.1515870156780509E-9</v>
      </c>
      <c r="DL111" s="30">
        <f t="shared" si="91"/>
        <v>4.1515870156645438E-9</v>
      </c>
      <c r="DN111" s="36">
        <v>4.7000000000000003E-10</v>
      </c>
      <c r="DO111" s="36">
        <v>5.5894323900000001E-2</v>
      </c>
      <c r="DP111" s="36">
        <v>12432.0426503978</v>
      </c>
      <c r="DQ111" s="30">
        <f t="shared" si="100"/>
        <v>4.5646567705878507E-10</v>
      </c>
      <c r="DR111" s="30">
        <f t="shared" si="101"/>
        <v>4.5649239912641686E-10</v>
      </c>
      <c r="DS111" s="30">
        <f t="shared" si="102"/>
        <v>4.5649240173636381E-10</v>
      </c>
      <c r="DT111" s="30">
        <f t="shared" si="103"/>
        <v>4.5649240173661822E-10</v>
      </c>
      <c r="DV111" s="36"/>
      <c r="DW111" s="36"/>
      <c r="DX111" s="36"/>
      <c r="ED111" s="36"/>
      <c r="EE111" s="36"/>
      <c r="EF111" s="36"/>
      <c r="EL111" s="36"/>
      <c r="EM111" s="36"/>
      <c r="EN111" s="36"/>
      <c r="ET111" s="36"/>
      <c r="EU111" s="36"/>
      <c r="EV111" s="36"/>
    </row>
    <row r="112" spans="1:152" s="30" customFormat="1" ht="12.75">
      <c r="N112" s="36">
        <v>2.2049999999999999E-8</v>
      </c>
      <c r="O112" s="36">
        <v>2.7039930996299999</v>
      </c>
      <c r="P112" s="36">
        <v>12592.4500197826</v>
      </c>
      <c r="Q112" s="30">
        <f t="shared" si="68"/>
        <v>-9.1614629033887129E-9</v>
      </c>
      <c r="R112" s="30">
        <f t="shared" si="69"/>
        <v>-9.1566122625402651E-9</v>
      </c>
      <c r="S112" s="30">
        <f t="shared" si="70"/>
        <v>-9.1566117885206613E-9</v>
      </c>
      <c r="T112" s="30">
        <f t="shared" si="71"/>
        <v>-9.1566117884744815E-9</v>
      </c>
      <c r="V112" s="36">
        <v>1.97E-9</v>
      </c>
      <c r="W112" s="36">
        <v>2.0922267532399998</v>
      </c>
      <c r="X112" s="36">
        <v>9683.5945811164001</v>
      </c>
      <c r="Y112" s="30">
        <f t="shared" si="72"/>
        <v>4.6273934630944048E-10</v>
      </c>
      <c r="Z112" s="30">
        <f t="shared" si="73"/>
        <v>4.6238322795979027E-10</v>
      </c>
      <c r="AA112" s="30">
        <f t="shared" si="74"/>
        <v>4.6238319315995593E-10</v>
      </c>
      <c r="AB112" s="30">
        <f t="shared" si="75"/>
        <v>4.623831931565679E-10</v>
      </c>
      <c r="AD112" s="36"/>
      <c r="AE112" s="36"/>
      <c r="AF112" s="36"/>
      <c r="AL112" s="36"/>
      <c r="AM112" s="36"/>
      <c r="AN112" s="36"/>
      <c r="AT112" s="36"/>
      <c r="AU112" s="36"/>
      <c r="AV112" s="36"/>
      <c r="BB112" s="36"/>
      <c r="BC112" s="36"/>
      <c r="BD112" s="36"/>
      <c r="BJ112" s="36">
        <v>4.2700000000000004E-9</v>
      </c>
      <c r="BK112" s="36">
        <v>3.7687686894899999</v>
      </c>
      <c r="BL112" s="36">
        <v>11272.6674764002</v>
      </c>
      <c r="BM112" s="30">
        <f t="shared" si="80"/>
        <v>-2.4597570616356747E-9</v>
      </c>
      <c r="BN112" s="30">
        <f t="shared" si="81"/>
        <v>-2.4605126194703512E-9</v>
      </c>
      <c r="BO112" s="30">
        <f t="shared" si="82"/>
        <v>-2.4605126932960389E-9</v>
      </c>
      <c r="BP112" s="30">
        <f t="shared" si="83"/>
        <v>-2.4605126933032548E-9</v>
      </c>
      <c r="BR112" s="36">
        <v>3.7999999999999998E-10</v>
      </c>
      <c r="BS112" s="36">
        <v>5.9192828714400001</v>
      </c>
      <c r="BT112" s="36">
        <v>28521.092778254599</v>
      </c>
      <c r="BU112" s="30">
        <f t="shared" si="96"/>
        <v>5.6503115553583956E-11</v>
      </c>
      <c r="BV112" s="30">
        <f t="shared" si="97"/>
        <v>5.6297280766216273E-11</v>
      </c>
      <c r="BW112" s="30">
        <f t="shared" si="98"/>
        <v>5.6297260651706379E-11</v>
      </c>
      <c r="BX112" s="30">
        <f t="shared" si="99"/>
        <v>5.6297260649741063E-11</v>
      </c>
      <c r="BZ112" s="36"/>
      <c r="CA112" s="36"/>
      <c r="CB112" s="36"/>
      <c r="CH112" s="36"/>
      <c r="CI112" s="36"/>
      <c r="CJ112" s="36"/>
      <c r="CP112" s="36"/>
      <c r="CQ112" s="36"/>
      <c r="CR112" s="36"/>
      <c r="CX112" s="36"/>
      <c r="CY112" s="36"/>
      <c r="CZ112" s="36"/>
      <c r="DF112" s="36">
        <v>6.3499999999999998E-9</v>
      </c>
      <c r="DG112" s="36">
        <v>0.76494024848999997</v>
      </c>
      <c r="DH112" s="36">
        <v>8094.5216858326003</v>
      </c>
      <c r="DI112" s="30">
        <f t="shared" si="88"/>
        <v>6.2935584053601501E-9</v>
      </c>
      <c r="DJ112" s="30">
        <f t="shared" si="89"/>
        <v>6.2934270091237444E-9</v>
      </c>
      <c r="DK112" s="30">
        <f t="shared" si="90"/>
        <v>6.2934269962765806E-9</v>
      </c>
      <c r="DL112" s="30">
        <f t="shared" si="91"/>
        <v>6.2934269962753307E-9</v>
      </c>
      <c r="DN112" s="36">
        <v>3.4000000000000001E-10</v>
      </c>
      <c r="DO112" s="36">
        <v>3.4548111499799998</v>
      </c>
      <c r="DP112" s="36">
        <v>9830.3890139878004</v>
      </c>
      <c r="DQ112" s="30">
        <f t="shared" si="100"/>
        <v>2.4050820961321238E-10</v>
      </c>
      <c r="DR112" s="30">
        <f t="shared" si="101"/>
        <v>2.4046283472597738E-10</v>
      </c>
      <c r="DS112" s="30">
        <f t="shared" si="102"/>
        <v>2.4046283029163111E-10</v>
      </c>
      <c r="DT112" s="30">
        <f t="shared" si="103"/>
        <v>2.4046283029119896E-10</v>
      </c>
      <c r="DV112" s="36"/>
      <c r="DW112" s="36"/>
      <c r="DX112" s="36"/>
      <c r="ED112" s="36"/>
      <c r="EE112" s="36"/>
      <c r="EF112" s="36"/>
      <c r="EL112" s="36"/>
      <c r="EM112" s="36"/>
      <c r="EN112" s="36"/>
      <c r="ET112" s="36"/>
      <c r="EU112" s="36"/>
      <c r="EV112" s="36"/>
    </row>
    <row r="113" spans="1:152" s="30" customFormat="1" ht="12.75">
      <c r="N113" s="36">
        <v>2.2300000000000001E-8</v>
      </c>
      <c r="O113" s="36">
        <v>3.0141346591299998</v>
      </c>
      <c r="P113" s="36">
        <v>18875.525869773999</v>
      </c>
      <c r="Q113" s="30">
        <f t="shared" si="68"/>
        <v>9.8833534747036655E-9</v>
      </c>
      <c r="R113" s="30">
        <f t="shared" si="69"/>
        <v>9.8761064156674504E-9</v>
      </c>
      <c r="S113" s="30">
        <f t="shared" si="70"/>
        <v>9.8761057074382951E-9</v>
      </c>
      <c r="T113" s="30">
        <f t="shared" si="71"/>
        <v>9.8761057073692503E-9</v>
      </c>
      <c r="V113" s="36">
        <v>2.1700000000000002E-9</v>
      </c>
      <c r="W113" s="36">
        <v>5.7947258936399999</v>
      </c>
      <c r="X113" s="36">
        <v>9103.9069941176003</v>
      </c>
      <c r="Y113" s="30">
        <f t="shared" si="72"/>
        <v>1.6593526968213212E-9</v>
      </c>
      <c r="Z113" s="30">
        <f t="shared" si="73"/>
        <v>1.6591081837445137E-9</v>
      </c>
      <c r="AA113" s="30">
        <f t="shared" si="74"/>
        <v>1.6591081598487919E-9</v>
      </c>
      <c r="AB113" s="30">
        <f t="shared" si="75"/>
        <v>1.6591081598464564E-9</v>
      </c>
      <c r="AD113" s="36"/>
      <c r="AE113" s="36"/>
      <c r="AF113" s="36"/>
      <c r="AL113" s="36"/>
      <c r="AM113" s="36"/>
      <c r="AN113" s="36"/>
      <c r="AT113" s="36"/>
      <c r="AU113" s="36"/>
      <c r="AV113" s="36"/>
      <c r="BB113" s="36"/>
      <c r="BC113" s="36"/>
      <c r="BD113" s="36"/>
      <c r="BJ113" s="36">
        <v>4.9499999999999997E-9</v>
      </c>
      <c r="BK113" s="36">
        <v>0.49175293655000002</v>
      </c>
      <c r="BL113" s="36">
        <v>45585.172812187397</v>
      </c>
      <c r="BM113" s="30">
        <f t="shared" si="80"/>
        <v>2.9547019761985909E-9</v>
      </c>
      <c r="BN113" s="30">
        <f t="shared" si="81"/>
        <v>2.9512240719333339E-9</v>
      </c>
      <c r="BO113" s="30">
        <f t="shared" si="82"/>
        <v>2.9512237319702118E-9</v>
      </c>
      <c r="BP113" s="30">
        <f t="shared" si="83"/>
        <v>2.9512237319370055E-9</v>
      </c>
      <c r="BR113" s="36">
        <v>3.3E-10</v>
      </c>
      <c r="BS113" s="36">
        <v>3.9824169927900002</v>
      </c>
      <c r="BT113" s="36">
        <v>4732.0306273433998</v>
      </c>
      <c r="BU113" s="30">
        <f t="shared" si="96"/>
        <v>-3.1860777955964806E-10</v>
      </c>
      <c r="BV113" s="30">
        <f t="shared" si="97"/>
        <v>-3.1859996648496463E-10</v>
      </c>
      <c r="BW113" s="30">
        <f t="shared" si="98"/>
        <v>-3.1859996572136086E-10</v>
      </c>
      <c r="BX113" s="30">
        <f t="shared" si="99"/>
        <v>-3.1859996572128631E-10</v>
      </c>
      <c r="BZ113" s="36"/>
      <c r="CA113" s="36"/>
      <c r="CB113" s="36"/>
      <c r="CH113" s="36"/>
      <c r="CI113" s="36"/>
      <c r="CJ113" s="36"/>
      <c r="CP113" s="36"/>
      <c r="CQ113" s="36"/>
      <c r="CR113" s="36"/>
      <c r="CX113" s="36"/>
      <c r="CY113" s="36"/>
      <c r="CZ113" s="36"/>
      <c r="DF113" s="36">
        <v>4.3400000000000003E-9</v>
      </c>
      <c r="DG113" s="36">
        <v>6.2221448773499999</v>
      </c>
      <c r="DH113" s="36">
        <v>27197.281693667599</v>
      </c>
      <c r="DI113" s="30">
        <f t="shared" si="88"/>
        <v>4.3316862912131238E-9</v>
      </c>
      <c r="DJ113" s="30">
        <f t="shared" si="89"/>
        <v>4.3315454575084717E-9</v>
      </c>
      <c r="DK113" s="30">
        <f t="shared" si="90"/>
        <v>4.33154544368879E-9</v>
      </c>
      <c r="DL113" s="30">
        <f t="shared" si="91"/>
        <v>4.3315454436874433E-9</v>
      </c>
      <c r="DN113" s="36">
        <v>4.5E-10</v>
      </c>
      <c r="DO113" s="36">
        <v>4.59817214088</v>
      </c>
      <c r="DP113" s="36">
        <v>10192.510150718599</v>
      </c>
      <c r="DQ113" s="30">
        <f t="shared" si="100"/>
        <v>-3.5363010572957508E-11</v>
      </c>
      <c r="DR113" s="30">
        <f t="shared" si="101"/>
        <v>-3.5450822030295911E-11</v>
      </c>
      <c r="DS113" s="30">
        <f t="shared" si="102"/>
        <v>-3.5450830610956943E-11</v>
      </c>
      <c r="DT113" s="30">
        <f t="shared" si="103"/>
        <v>-3.5450830611795259E-11</v>
      </c>
      <c r="DV113" s="36"/>
      <c r="DW113" s="36"/>
      <c r="DX113" s="36"/>
      <c r="ED113" s="36"/>
      <c r="EE113" s="36"/>
      <c r="EF113" s="36"/>
      <c r="EL113" s="36"/>
      <c r="EM113" s="36"/>
      <c r="EN113" s="36"/>
      <c r="ET113" s="36"/>
      <c r="EU113" s="36"/>
      <c r="EV113" s="36"/>
    </row>
    <row r="114" spans="1:152" s="30" customFormat="1" ht="12.75">
      <c r="A114" s="30" t="s">
        <v>131</v>
      </c>
      <c r="B114" s="18"/>
      <c r="C114" s="30" t="s">
        <v>195</v>
      </c>
      <c r="D114" s="30" t="s">
        <v>148</v>
      </c>
      <c r="N114" s="36">
        <v>1.8580000000000002E-8</v>
      </c>
      <c r="O114" s="36">
        <v>4.0612915278299999</v>
      </c>
      <c r="P114" s="36">
        <v>2379.1644735716</v>
      </c>
      <c r="Q114" s="30">
        <f t="shared" si="68"/>
        <v>-1.777944386568479E-8</v>
      </c>
      <c r="R114" s="30">
        <f t="shared" si="69"/>
        <v>-1.7779690357388027E-8</v>
      </c>
      <c r="S114" s="30">
        <f t="shared" si="70"/>
        <v>-1.7779690381472807E-8</v>
      </c>
      <c r="T114" s="30">
        <f t="shared" si="71"/>
        <v>-1.7779690381475146E-8</v>
      </c>
      <c r="V114" s="36">
        <v>1.8800000000000001E-9</v>
      </c>
      <c r="W114" s="36">
        <v>0.39123199129000003</v>
      </c>
      <c r="X114" s="36">
        <v>19573.374710669901</v>
      </c>
      <c r="Y114" s="30">
        <f t="shared" si="72"/>
        <v>4.6543594587479186E-10</v>
      </c>
      <c r="Z114" s="30">
        <f t="shared" si="73"/>
        <v>4.6475122166909303E-10</v>
      </c>
      <c r="AA114" s="30">
        <f t="shared" si="74"/>
        <v>4.6475115475623592E-10</v>
      </c>
      <c r="AB114" s="30">
        <f t="shared" si="75"/>
        <v>4.6475115474971231E-10</v>
      </c>
      <c r="AD114" s="36"/>
      <c r="AE114" s="36"/>
      <c r="AF114" s="36"/>
      <c r="AL114" s="36"/>
      <c r="AM114" s="36"/>
      <c r="AN114" s="36"/>
      <c r="AT114" s="36"/>
      <c r="AU114" s="36"/>
      <c r="AV114" s="36"/>
      <c r="BB114" s="36"/>
      <c r="BC114" s="36"/>
      <c r="BD114" s="36"/>
      <c r="BJ114" s="36">
        <v>4.9399999999999999E-9</v>
      </c>
      <c r="BK114" s="36">
        <v>3.74345863918</v>
      </c>
      <c r="BL114" s="36">
        <v>31441.677569756801</v>
      </c>
      <c r="BM114" s="30">
        <f t="shared" si="80"/>
        <v>2.908706276401639E-9</v>
      </c>
      <c r="BN114" s="30">
        <f t="shared" si="81"/>
        <v>2.906294746685097E-9</v>
      </c>
      <c r="BO114" s="30">
        <f t="shared" si="82"/>
        <v>2.9062945109843382E-9</v>
      </c>
      <c r="BP114" s="30">
        <f t="shared" si="83"/>
        <v>2.9062945109612905E-9</v>
      </c>
      <c r="BR114" s="36">
        <v>3.4999999999999998E-10</v>
      </c>
      <c r="BS114" s="36">
        <v>2.2441721826699998</v>
      </c>
      <c r="BT114" s="36">
        <v>16496.361396202399</v>
      </c>
      <c r="BU114" s="30">
        <f t="shared" si="96"/>
        <v>1.0819711707415436E-10</v>
      </c>
      <c r="BV114" s="30">
        <f t="shared" si="97"/>
        <v>1.0809166054917678E-10</v>
      </c>
      <c r="BW114" s="30">
        <f t="shared" si="98"/>
        <v>1.080916502436828E-10</v>
      </c>
      <c r="BX114" s="30">
        <f t="shared" si="99"/>
        <v>1.0809165024267991E-10</v>
      </c>
      <c r="BZ114" s="36"/>
      <c r="CA114" s="36"/>
      <c r="CB114" s="36"/>
      <c r="CH114" s="36"/>
      <c r="CI114" s="36"/>
      <c r="CJ114" s="36"/>
      <c r="CP114" s="36"/>
      <c r="CQ114" s="36"/>
      <c r="CR114" s="36"/>
      <c r="CX114" s="36"/>
      <c r="CY114" s="36"/>
      <c r="CZ114" s="36"/>
      <c r="DF114" s="36">
        <v>4.5900000000000001E-9</v>
      </c>
      <c r="DG114" s="36">
        <v>3.5506288547899998</v>
      </c>
      <c r="DH114" s="36">
        <v>20213.271996984</v>
      </c>
      <c r="DI114" s="30">
        <f t="shared" si="88"/>
        <v>-6.3316896980055751E-10</v>
      </c>
      <c r="DJ114" s="30">
        <f t="shared" si="89"/>
        <v>-6.3493367305018602E-10</v>
      </c>
      <c r="DK114" s="30">
        <f t="shared" si="90"/>
        <v>-6.3493384548815895E-10</v>
      </c>
      <c r="DL114" s="30">
        <f t="shared" si="91"/>
        <v>-6.3493384550501968E-10</v>
      </c>
      <c r="DN114" s="36">
        <v>3.7000000000000001E-10</v>
      </c>
      <c r="DO114" s="36">
        <v>4.9395967536400001</v>
      </c>
      <c r="DP114" s="36">
        <v>3340.6124266997999</v>
      </c>
      <c r="DQ114" s="30">
        <f t="shared" si="100"/>
        <v>1.9480995863754518E-10</v>
      </c>
      <c r="DR114" s="30">
        <f t="shared" si="101"/>
        <v>1.9478977745427506E-10</v>
      </c>
      <c r="DS114" s="30">
        <f t="shared" si="102"/>
        <v>1.9478977548217752E-10</v>
      </c>
      <c r="DT114" s="30">
        <f t="shared" si="103"/>
        <v>1.9478977548198533E-10</v>
      </c>
      <c r="DV114" s="36"/>
      <c r="DW114" s="36"/>
      <c r="DX114" s="36"/>
      <c r="ED114" s="36"/>
      <c r="EE114" s="36"/>
      <c r="EF114" s="36"/>
      <c r="EL114" s="36"/>
      <c r="EM114" s="36"/>
      <c r="EN114" s="36"/>
      <c r="ET114" s="36"/>
      <c r="EU114" s="36"/>
      <c r="EV114" s="36"/>
    </row>
    <row r="115" spans="1:152" s="30" customFormat="1" ht="15">
      <c r="A115" s="30">
        <f xml:space="preserve"> 0.0000993650849745 * ( e * COS( e - A27 )  -  1 )</f>
        <v>-9.9191878365319884E-5</v>
      </c>
      <c r="C115" s="177">
        <f xml:space="preserve"> SD_AT_1_AU/ F107 / SECSinMINUTE</f>
        <v>0.11443716047754894</v>
      </c>
      <c r="D115" s="177">
        <f xml:space="preserve"> 60 * DEGREES( ASIN( EQ_EARTH_RADIUS / F107 / KMSinAU ) )</f>
        <v>0.12066874433042629</v>
      </c>
      <c r="N115" s="36">
        <v>1.8069999999999999E-8</v>
      </c>
      <c r="O115" s="36">
        <v>3.15086214479</v>
      </c>
      <c r="P115" s="36">
        <v>9573.3882598969994</v>
      </c>
      <c r="Q115" s="30">
        <f t="shared" si="68"/>
        <v>1.7059576988482638E-8</v>
      </c>
      <c r="R115" s="30">
        <f t="shared" si="69"/>
        <v>1.7060672067455872E-8</v>
      </c>
      <c r="S115" s="30">
        <f t="shared" si="70"/>
        <v>1.7060672174436203E-8</v>
      </c>
      <c r="T115" s="30">
        <f t="shared" si="71"/>
        <v>1.7060672174446655E-8</v>
      </c>
      <c r="V115" s="36">
        <v>1.9500000000000001E-9</v>
      </c>
      <c r="W115" s="36">
        <v>6.23142464829</v>
      </c>
      <c r="X115" s="36">
        <v>30110.165673538399</v>
      </c>
      <c r="Y115" s="30">
        <f t="shared" si="72"/>
        <v>-1.7156041071511582E-9</v>
      </c>
      <c r="Z115" s="30">
        <f t="shared" si="73"/>
        <v>-1.7150678176847481E-9</v>
      </c>
      <c r="AA115" s="30">
        <f t="shared" si="74"/>
        <v>-1.7150677652517564E-9</v>
      </c>
      <c r="AB115" s="30">
        <f t="shared" si="75"/>
        <v>-1.7150677652466663E-9</v>
      </c>
      <c r="AD115" s="36"/>
      <c r="AE115" s="36"/>
      <c r="AF115" s="36"/>
      <c r="AL115" s="36"/>
      <c r="AM115" s="36"/>
      <c r="AN115" s="36"/>
      <c r="AT115" s="36"/>
      <c r="AU115" s="36"/>
      <c r="AV115" s="36"/>
      <c r="BB115" s="36"/>
      <c r="BC115" s="36"/>
      <c r="BD115" s="36"/>
      <c r="BJ115" s="36">
        <v>5.2400000000000001E-9</v>
      </c>
      <c r="BK115" s="36">
        <v>0.97991794166000001</v>
      </c>
      <c r="BL115" s="36">
        <v>30110.165673538399</v>
      </c>
      <c r="BM115" s="30">
        <f t="shared" si="80"/>
        <v>-4.5042847064934629E-9</v>
      </c>
      <c r="BN115" s="30">
        <f t="shared" si="81"/>
        <v>-4.5058322317065776E-9</v>
      </c>
      <c r="BO115" s="30">
        <f t="shared" si="82"/>
        <v>-4.5058323828535512E-9</v>
      </c>
      <c r="BP115" s="30">
        <f t="shared" si="83"/>
        <v>-4.5058323828682237E-9</v>
      </c>
      <c r="BR115" s="36">
        <v>4.0000000000000001E-10</v>
      </c>
      <c r="BS115" s="36">
        <v>6.1329394272800002</v>
      </c>
      <c r="BT115" s="36">
        <v>26087.903141574199</v>
      </c>
      <c r="BU115" s="30">
        <f t="shared" si="96"/>
        <v>3.8405898395200796E-10</v>
      </c>
      <c r="BV115" s="30">
        <f t="shared" si="97"/>
        <v>3.8400292420618958E-10</v>
      </c>
      <c r="BW115" s="30">
        <f t="shared" si="98"/>
        <v>3.8400291872345243E-10</v>
      </c>
      <c r="BX115" s="30">
        <f t="shared" si="99"/>
        <v>3.8400291872291766E-10</v>
      </c>
      <c r="BZ115" s="36"/>
      <c r="CA115" s="36"/>
      <c r="CB115" s="36"/>
      <c r="CH115" s="36"/>
      <c r="CI115" s="36"/>
      <c r="CJ115" s="36"/>
      <c r="CP115" s="36"/>
      <c r="CQ115" s="36"/>
      <c r="CR115" s="36"/>
      <c r="CX115" s="36"/>
      <c r="CY115" s="36"/>
      <c r="CZ115" s="36"/>
      <c r="DF115" s="36">
        <v>3.9799999999999999E-9</v>
      </c>
      <c r="DG115" s="36">
        <v>6.1626997578399996</v>
      </c>
      <c r="DH115" s="36">
        <v>10426.584641649</v>
      </c>
      <c r="DI115" s="30">
        <f t="shared" si="88"/>
        <v>7.4391420143588842E-10</v>
      </c>
      <c r="DJ115" s="30">
        <f t="shared" si="89"/>
        <v>7.4313128144212779E-10</v>
      </c>
      <c r="DK115" s="30">
        <f t="shared" si="90"/>
        <v>7.4313120493555776E-10</v>
      </c>
      <c r="DL115" s="30">
        <f t="shared" si="91"/>
        <v>7.4313120492808429E-10</v>
      </c>
      <c r="DN115" s="36">
        <v>4.3999999999999998E-10</v>
      </c>
      <c r="DO115" s="36">
        <v>0.70533027806000004</v>
      </c>
      <c r="DP115" s="36">
        <v>20213.271996984</v>
      </c>
      <c r="DQ115" s="30">
        <f t="shared" si="100"/>
        <v>-6.9190912235842523E-11</v>
      </c>
      <c r="DR115" s="30">
        <f t="shared" si="101"/>
        <v>-6.9022229139448846E-11</v>
      </c>
      <c r="DS115" s="30">
        <f t="shared" si="102"/>
        <v>-6.9022212655625456E-11</v>
      </c>
      <c r="DT115" s="30">
        <f t="shared" si="103"/>
        <v>-6.9022212654013694E-11</v>
      </c>
      <c r="DV115" s="36"/>
      <c r="DW115" s="36"/>
      <c r="DX115" s="36"/>
      <c r="ED115" s="36"/>
      <c r="EE115" s="36"/>
      <c r="EF115" s="36"/>
      <c r="EL115" s="36"/>
      <c r="EM115" s="36"/>
      <c r="EN115" s="36"/>
      <c r="ET115" s="36"/>
      <c r="EU115" s="36"/>
      <c r="EV115" s="36"/>
    </row>
    <row r="116" spans="1:152" s="30" customFormat="1" ht="12.75">
      <c r="N116" s="36">
        <v>2.2379999999999999E-8</v>
      </c>
      <c r="O116" s="36">
        <v>5.5221692507600002</v>
      </c>
      <c r="P116" s="36">
        <v>10138.5039476437</v>
      </c>
      <c r="Q116" s="30">
        <f t="shared" si="68"/>
        <v>2.03795919559646E-8</v>
      </c>
      <c r="R116" s="30">
        <f t="shared" si="69"/>
        <v>2.0377790809102764E-8</v>
      </c>
      <c r="S116" s="30">
        <f t="shared" si="70"/>
        <v>2.0377790633061167E-8</v>
      </c>
      <c r="T116" s="30">
        <f t="shared" si="71"/>
        <v>2.0377790633044008E-8</v>
      </c>
      <c r="V116" s="36">
        <v>1.87E-9</v>
      </c>
      <c r="W116" s="36">
        <v>5.4967035164500002</v>
      </c>
      <c r="X116" s="36">
        <v>170.67287061920001</v>
      </c>
      <c r="Y116" s="30">
        <f t="shared" si="72"/>
        <v>-3.0160496429117152E-10</v>
      </c>
      <c r="Z116" s="30">
        <f t="shared" si="73"/>
        <v>-3.016110133602723E-10</v>
      </c>
      <c r="AA116" s="30">
        <f t="shared" si="74"/>
        <v>-3.016110139513736E-10</v>
      </c>
      <c r="AB116" s="30">
        <f t="shared" si="75"/>
        <v>-3.0161101395143099E-10</v>
      </c>
      <c r="AD116" s="36"/>
      <c r="AE116" s="36"/>
      <c r="AF116" s="36"/>
      <c r="AL116" s="36"/>
      <c r="AM116" s="36"/>
      <c r="AN116" s="36"/>
      <c r="AT116" s="36"/>
      <c r="AU116" s="36"/>
      <c r="AV116" s="36"/>
      <c r="BB116" s="36"/>
      <c r="BC116" s="36"/>
      <c r="BD116" s="36"/>
      <c r="BJ116" s="36">
        <v>4.8300000000000001E-9</v>
      </c>
      <c r="BK116" s="36">
        <v>1.87898057316</v>
      </c>
      <c r="BL116" s="36">
        <v>51066.427731055002</v>
      </c>
      <c r="BM116" s="30">
        <f t="shared" si="80"/>
        <v>4.3417556327757012E-10</v>
      </c>
      <c r="BN116" s="30">
        <f t="shared" si="81"/>
        <v>4.3889301610260411E-10</v>
      </c>
      <c r="BO116" s="30">
        <f t="shared" si="82"/>
        <v>4.3889347706051739E-10</v>
      </c>
      <c r="BP116" s="30">
        <f t="shared" si="83"/>
        <v>4.3889347710535792E-10</v>
      </c>
      <c r="BR116" s="36">
        <v>4.3999999999999998E-10</v>
      </c>
      <c r="BS116" s="36">
        <v>1.7812329486</v>
      </c>
      <c r="BT116" s="36">
        <v>426.59819087599999</v>
      </c>
      <c r="BU116" s="30">
        <f t="shared" si="96"/>
        <v>3.6705866807669862E-10</v>
      </c>
      <c r="BV116" s="30">
        <f t="shared" si="97"/>
        <v>3.6705668030215255E-10</v>
      </c>
      <c r="BW116" s="30">
        <f t="shared" si="98"/>
        <v>3.6705668010791074E-10</v>
      </c>
      <c r="BX116" s="30">
        <f t="shared" si="99"/>
        <v>3.6705668010789177E-10</v>
      </c>
      <c r="BZ116" s="36"/>
      <c r="CA116" s="36"/>
      <c r="CB116" s="36"/>
      <c r="CH116" s="36"/>
      <c r="CI116" s="36"/>
      <c r="CJ116" s="36"/>
      <c r="CP116" s="36"/>
      <c r="CQ116" s="36"/>
      <c r="CR116" s="36"/>
      <c r="CX116" s="36"/>
      <c r="CY116" s="36"/>
      <c r="CZ116" s="36"/>
      <c r="DF116" s="36">
        <v>3.7799999999999998E-9</v>
      </c>
      <c r="DG116" s="36">
        <v>2.41665947591</v>
      </c>
      <c r="DH116" s="36">
        <v>18844.6117441389</v>
      </c>
      <c r="DI116" s="30">
        <f t="shared" si="88"/>
        <v>1.2507776482220936E-10</v>
      </c>
      <c r="DJ116" s="30">
        <f t="shared" si="89"/>
        <v>1.2371050917205298E-10</v>
      </c>
      <c r="DK116" s="30">
        <f t="shared" si="90"/>
        <v>1.2371037556625333E-10</v>
      </c>
      <c r="DL116" s="30">
        <f t="shared" si="91"/>
        <v>1.2371037555320707E-10</v>
      </c>
      <c r="DN116" s="36">
        <v>3.4000000000000001E-10</v>
      </c>
      <c r="DO116" s="36">
        <v>2.1648764276499999</v>
      </c>
      <c r="DP116" s="36">
        <v>64460.698681961403</v>
      </c>
      <c r="DQ116" s="30">
        <f t="shared" si="100"/>
        <v>-3.3007609295145318E-10</v>
      </c>
      <c r="DR116" s="30">
        <f t="shared" si="101"/>
        <v>-3.2997489049316903E-10</v>
      </c>
      <c r="DS116" s="30">
        <f t="shared" si="102"/>
        <v>-3.2997488057919008E-10</v>
      </c>
      <c r="DT116" s="30">
        <f t="shared" si="103"/>
        <v>-3.2997488057822114E-10</v>
      </c>
      <c r="DV116" s="36"/>
      <c r="DW116" s="36"/>
      <c r="DX116" s="36"/>
      <c r="ED116" s="36"/>
      <c r="EE116" s="36"/>
      <c r="EF116" s="36"/>
      <c r="EL116" s="36"/>
      <c r="EM116" s="36"/>
      <c r="EN116" s="36"/>
      <c r="ET116" s="36"/>
      <c r="EU116" s="36"/>
      <c r="EV116" s="36"/>
    </row>
    <row r="117" spans="1:152" s="30" customFormat="1" ht="12.75">
      <c r="A117" s="33" t="s">
        <v>81</v>
      </c>
      <c r="B117" s="33" t="s">
        <v>83</v>
      </c>
      <c r="C117" s="33" t="s">
        <v>26</v>
      </c>
      <c r="D117" s="33" t="s">
        <v>26</v>
      </c>
      <c r="E117" s="33" t="s">
        <v>26</v>
      </c>
      <c r="F117" s="33" t="s">
        <v>26</v>
      </c>
      <c r="N117" s="36">
        <v>2.1950000000000001E-8</v>
      </c>
      <c r="O117" s="36">
        <v>2.32046770554</v>
      </c>
      <c r="P117" s="36">
        <v>8094.5216858326003</v>
      </c>
      <c r="Q117" s="30">
        <f t="shared" si="68"/>
        <v>3.2519017545612923E-9</v>
      </c>
      <c r="R117" s="30">
        <f t="shared" si="69"/>
        <v>3.255276239814734E-9</v>
      </c>
      <c r="S117" s="30">
        <f t="shared" si="70"/>
        <v>3.2552765695576955E-9</v>
      </c>
      <c r="T117" s="30">
        <f t="shared" si="71"/>
        <v>3.2552765695897777E-9</v>
      </c>
      <c r="V117" s="36">
        <v>1.7800000000000001E-9</v>
      </c>
      <c r="W117" s="36">
        <v>4.9004285465899997</v>
      </c>
      <c r="X117" s="36">
        <v>10787.6303445458</v>
      </c>
      <c r="Y117" s="30">
        <f t="shared" si="72"/>
        <v>-1.1649977518558706E-10</v>
      </c>
      <c r="Z117" s="30">
        <f t="shared" si="73"/>
        <v>-1.1613179633373683E-10</v>
      </c>
      <c r="AA117" s="30">
        <f t="shared" si="74"/>
        <v>-1.1613176037546736E-10</v>
      </c>
      <c r="AB117" s="30">
        <f t="shared" si="75"/>
        <v>-1.161317603719588E-10</v>
      </c>
      <c r="AD117" s="36"/>
      <c r="AE117" s="36"/>
      <c r="AF117" s="36"/>
      <c r="AL117" s="36"/>
      <c r="AM117" s="36"/>
      <c r="AN117" s="36"/>
      <c r="AT117" s="36"/>
      <c r="AU117" s="36"/>
      <c r="AV117" s="36"/>
      <c r="BB117" s="36"/>
      <c r="BC117" s="36"/>
      <c r="BD117" s="36"/>
      <c r="BJ117" s="36">
        <v>5.0499999999999997E-9</v>
      </c>
      <c r="BK117" s="36">
        <v>3.7004747421199999</v>
      </c>
      <c r="BL117" s="36">
        <v>20400.2727726222</v>
      </c>
      <c r="BM117" s="30">
        <f t="shared" si="80"/>
        <v>-4.3173028961194903E-9</v>
      </c>
      <c r="BN117" s="30">
        <f t="shared" si="81"/>
        <v>-4.3183289526508351E-9</v>
      </c>
      <c r="BO117" s="30">
        <f t="shared" si="82"/>
        <v>-4.3183290528822538E-9</v>
      </c>
      <c r="BP117" s="30">
        <f t="shared" si="83"/>
        <v>-4.3183290528920393E-9</v>
      </c>
      <c r="BR117" s="36">
        <v>4.0999999999999998E-10</v>
      </c>
      <c r="BS117" s="36">
        <v>3.1674490985500001</v>
      </c>
      <c r="BT117" s="36">
        <v>39264.069289560197</v>
      </c>
      <c r="BU117" s="30">
        <f t="shared" si="96"/>
        <v>2.5268689395322341E-10</v>
      </c>
      <c r="BV117" s="30">
        <f t="shared" si="97"/>
        <v>2.524433563303336E-10</v>
      </c>
      <c r="BW117" s="30">
        <f t="shared" si="98"/>
        <v>2.5244333252539488E-10</v>
      </c>
      <c r="BX117" s="30">
        <f t="shared" si="99"/>
        <v>2.5244333252307179E-10</v>
      </c>
      <c r="BZ117" s="36"/>
      <c r="CA117" s="36"/>
      <c r="CB117" s="36"/>
      <c r="CH117" s="36"/>
      <c r="CI117" s="36"/>
      <c r="CJ117" s="36"/>
      <c r="CP117" s="36"/>
      <c r="CQ117" s="36"/>
      <c r="CR117" s="36"/>
      <c r="CX117" s="36"/>
      <c r="CY117" s="36"/>
      <c r="CZ117" s="36"/>
      <c r="DF117" s="36">
        <v>4.2100000000000001E-9</v>
      </c>
      <c r="DG117" s="36">
        <v>4.8655269795400002</v>
      </c>
      <c r="DH117" s="36">
        <v>9146.7900690210008</v>
      </c>
      <c r="DI117" s="30">
        <f t="shared" si="88"/>
        <v>-1.2297525052222021E-9</v>
      </c>
      <c r="DJ117" s="30">
        <f t="shared" si="89"/>
        <v>-1.2304597647744036E-9</v>
      </c>
      <c r="DK117" s="30">
        <f t="shared" si="90"/>
        <v>-1.2304598338842923E-9</v>
      </c>
      <c r="DL117" s="30">
        <f t="shared" si="91"/>
        <v>-1.2304598338910437E-9</v>
      </c>
      <c r="DN117" s="36">
        <v>3.1000000000000002E-10</v>
      </c>
      <c r="DO117" s="36">
        <v>1.5761239731900001</v>
      </c>
      <c r="DP117" s="36">
        <v>36147.409877300401</v>
      </c>
      <c r="DQ117" s="30">
        <f t="shared" si="100"/>
        <v>-1.8644704757026407E-10</v>
      </c>
      <c r="DR117" s="30">
        <f t="shared" si="101"/>
        <v>-1.8627507480556604E-10</v>
      </c>
      <c r="DS117" s="30">
        <f t="shared" si="102"/>
        <v>-1.8627505799640417E-10</v>
      </c>
      <c r="DT117" s="30">
        <f t="shared" si="103"/>
        <v>-1.8627505799477026E-10</v>
      </c>
      <c r="DV117" s="36"/>
      <c r="DW117" s="36"/>
      <c r="DX117" s="36"/>
      <c r="ED117" s="36"/>
      <c r="EE117" s="36"/>
      <c r="EF117" s="36"/>
      <c r="EL117" s="36"/>
      <c r="EM117" s="36"/>
      <c r="EN117" s="36"/>
      <c r="ET117" s="36"/>
      <c r="EU117" s="36"/>
      <c r="EV117" s="36"/>
    </row>
    <row r="118" spans="1:152" s="30" customFormat="1" ht="12.75">
      <c r="N118" s="36">
        <v>2.1010000000000001E-8</v>
      </c>
      <c r="O118" s="36">
        <v>2.9042130297500002</v>
      </c>
      <c r="P118" s="36">
        <v>9967.4538999815995</v>
      </c>
      <c r="Q118" s="30">
        <f t="shared" si="68"/>
        <v>-1.0526555794360494E-8</v>
      </c>
      <c r="R118" s="30">
        <f t="shared" si="69"/>
        <v>-1.0530036163580735E-8</v>
      </c>
      <c r="S118" s="30">
        <f t="shared" si="70"/>
        <v>-1.0530036503655328E-8</v>
      </c>
      <c r="T118" s="30">
        <f t="shared" si="71"/>
        <v>-1.0530036503688399E-8</v>
      </c>
      <c r="V118" s="36">
        <v>1.8800000000000001E-9</v>
      </c>
      <c r="W118" s="36">
        <v>1.62614804098</v>
      </c>
      <c r="X118" s="36">
        <v>9161.0171630225996</v>
      </c>
      <c r="Y118" s="30">
        <f t="shared" si="72"/>
        <v>8.5660841948455832E-10</v>
      </c>
      <c r="Z118" s="30">
        <f t="shared" si="73"/>
        <v>8.5690283277748369E-10</v>
      </c>
      <c r="AA118" s="30">
        <f t="shared" si="74"/>
        <v>8.5690286154556912E-10</v>
      </c>
      <c r="AB118" s="30">
        <f t="shared" si="75"/>
        <v>8.5690286154837512E-10</v>
      </c>
      <c r="AD118" s="36"/>
      <c r="AE118" s="36"/>
      <c r="AF118" s="36"/>
      <c r="AL118" s="36"/>
      <c r="AM118" s="36"/>
      <c r="AN118" s="36"/>
      <c r="AT118" s="36"/>
      <c r="AU118" s="36"/>
      <c r="AV118" s="36"/>
      <c r="BB118" s="36"/>
      <c r="BC118" s="36"/>
      <c r="BD118" s="36"/>
      <c r="BJ118" s="36">
        <v>3.5100000000000001E-9</v>
      </c>
      <c r="BK118" s="36">
        <v>4.3402657448999999</v>
      </c>
      <c r="BL118" s="36">
        <v>10137.0194749354</v>
      </c>
      <c r="BM118" s="30">
        <f t="shared" si="80"/>
        <v>-1.0142442602701269E-10</v>
      </c>
      <c r="BN118" s="30">
        <f t="shared" si="81"/>
        <v>-1.0210745765114198E-10</v>
      </c>
      <c r="BO118" s="30">
        <f t="shared" si="82"/>
        <v>-1.0210752439517803E-10</v>
      </c>
      <c r="BP118" s="30">
        <f t="shared" si="83"/>
        <v>-1.0210752440170957E-10</v>
      </c>
      <c r="BR118" s="36">
        <v>3.3E-10</v>
      </c>
      <c r="BS118" s="36">
        <v>4.96183427323</v>
      </c>
      <c r="BT118" s="36">
        <v>536.80451209540001</v>
      </c>
      <c r="BU118" s="30">
        <f t="shared" si="96"/>
        <v>-1.329578904267498E-10</v>
      </c>
      <c r="BV118" s="30">
        <f t="shared" si="97"/>
        <v>-1.3295477675060768E-10</v>
      </c>
      <c r="BW118" s="30">
        <f t="shared" si="98"/>
        <v>-1.3295477644634584E-10</v>
      </c>
      <c r="BX118" s="30">
        <f t="shared" si="99"/>
        <v>-1.3295477644631622E-10</v>
      </c>
      <c r="BZ118" s="36"/>
      <c r="CA118" s="36"/>
      <c r="CB118" s="36"/>
      <c r="CH118" s="36"/>
      <c r="CI118" s="36"/>
      <c r="CJ118" s="36"/>
      <c r="CP118" s="36"/>
      <c r="CQ118" s="36"/>
      <c r="CR118" s="36"/>
      <c r="CX118" s="36"/>
      <c r="CY118" s="36"/>
      <c r="CZ118" s="36"/>
      <c r="DF118" s="36">
        <v>5.0000000000000001E-9</v>
      </c>
      <c r="DG118" s="36">
        <v>4.2035145864399999</v>
      </c>
      <c r="DH118" s="36">
        <v>55022.9357470744</v>
      </c>
      <c r="DI118" s="30">
        <f t="shared" si="88"/>
        <v>3.7665166189837782E-9</v>
      </c>
      <c r="DJ118" s="30">
        <f t="shared" si="89"/>
        <v>3.7699893167103519E-9</v>
      </c>
      <c r="DK118" s="30">
        <f t="shared" si="90"/>
        <v>3.7699896558485549E-9</v>
      </c>
      <c r="DL118" s="30">
        <f t="shared" si="91"/>
        <v>3.7699896558815999E-9</v>
      </c>
      <c r="DN118" s="36">
        <v>2.8000000000000002E-10</v>
      </c>
      <c r="DO118" s="36">
        <v>2.5645476040199999</v>
      </c>
      <c r="DP118" s="36">
        <v>94138.327020085693</v>
      </c>
      <c r="DQ118" s="30">
        <f t="shared" si="100"/>
        <v>-1.4427166630920908E-10</v>
      </c>
      <c r="DR118" s="30">
        <f t="shared" si="101"/>
        <v>-1.4383759058716972E-10</v>
      </c>
      <c r="DS118" s="30">
        <f t="shared" si="102"/>
        <v>-1.4383754814731161E-10</v>
      </c>
      <c r="DT118" s="30">
        <f t="shared" si="103"/>
        <v>-1.438375481431876E-10</v>
      </c>
      <c r="DV118" s="36"/>
      <c r="DW118" s="36"/>
      <c r="DX118" s="36"/>
      <c r="ED118" s="36"/>
      <c r="EE118" s="36"/>
      <c r="EF118" s="36"/>
      <c r="EL118" s="36"/>
      <c r="EM118" s="36"/>
      <c r="EN118" s="36"/>
      <c r="ET118" s="36"/>
      <c r="EU118" s="36"/>
      <c r="EV118" s="36"/>
    </row>
    <row r="119" spans="1:152" s="30" customFormat="1" ht="12.75">
      <c r="A119" s="30" t="s">
        <v>133</v>
      </c>
      <c r="B119" s="30" t="s">
        <v>134</v>
      </c>
      <c r="N119" s="36">
        <v>1.9160000000000001E-8</v>
      </c>
      <c r="O119" s="36">
        <v>4.56513949099</v>
      </c>
      <c r="P119" s="36">
        <v>2218.7571041868</v>
      </c>
      <c r="Q119" s="30">
        <f t="shared" si="68"/>
        <v>2.2377585416259836E-9</v>
      </c>
      <c r="R119" s="30">
        <f t="shared" si="69"/>
        <v>2.2369477113429345E-9</v>
      </c>
      <c r="S119" s="30">
        <f t="shared" si="70"/>
        <v>2.2369476321103162E-9</v>
      </c>
      <c r="T119" s="30">
        <f t="shared" si="71"/>
        <v>2.2369476321025755E-9</v>
      </c>
      <c r="V119" s="36">
        <v>2.11E-9</v>
      </c>
      <c r="W119" s="36">
        <v>2.7188456839200001</v>
      </c>
      <c r="X119" s="36">
        <v>15720.8387848784</v>
      </c>
      <c r="Y119" s="30">
        <f t="shared" si="72"/>
        <v>-1.9622024893187446E-9</v>
      </c>
      <c r="Z119" s="30">
        <f t="shared" si="73"/>
        <v>-1.9624366231256198E-9</v>
      </c>
      <c r="AA119" s="30">
        <f t="shared" si="74"/>
        <v>-1.9624366459958799E-9</v>
      </c>
      <c r="AB119" s="30">
        <f t="shared" si="75"/>
        <v>-1.9624366459981162E-9</v>
      </c>
      <c r="AD119" s="36"/>
      <c r="AE119" s="36"/>
      <c r="AF119" s="36"/>
      <c r="AL119" s="36"/>
      <c r="AM119" s="36"/>
      <c r="AN119" s="36"/>
      <c r="AT119" s="36"/>
      <c r="AU119" s="36"/>
      <c r="AV119" s="36"/>
      <c r="BB119" s="36"/>
      <c r="BC119" s="36"/>
      <c r="BD119" s="36"/>
      <c r="BJ119" s="36">
        <v>3.5499999999999999E-9</v>
      </c>
      <c r="BK119" s="36">
        <v>5.5667255463099998</v>
      </c>
      <c r="BL119" s="36">
        <v>18837.498197138098</v>
      </c>
      <c r="BM119" s="30">
        <f t="shared" si="80"/>
        <v>-2.8727244641466343E-10</v>
      </c>
      <c r="BN119" s="30">
        <f t="shared" si="81"/>
        <v>-2.8599236573893249E-10</v>
      </c>
      <c r="BO119" s="30">
        <f t="shared" si="82"/>
        <v>-2.8599224065060967E-10</v>
      </c>
      <c r="BP119" s="30">
        <f t="shared" si="83"/>
        <v>-2.8599224063839056E-10</v>
      </c>
      <c r="BR119" s="36">
        <v>3.4000000000000001E-10</v>
      </c>
      <c r="BS119" s="36">
        <v>0.12963030501</v>
      </c>
      <c r="BT119" s="36">
        <v>30213.258447757002</v>
      </c>
      <c r="BU119" s="30">
        <f t="shared" si="96"/>
        <v>-2.1516687253682566E-10</v>
      </c>
      <c r="BV119" s="30">
        <f t="shared" si="97"/>
        <v>-2.1501408665197596E-10</v>
      </c>
      <c r="BW119" s="30">
        <f t="shared" si="98"/>
        <v>-2.1501407171856225E-10</v>
      </c>
      <c r="BX119" s="30">
        <f t="shared" si="99"/>
        <v>-2.1501407171710998E-10</v>
      </c>
      <c r="BZ119" s="36"/>
      <c r="CA119" s="36"/>
      <c r="CB119" s="36"/>
      <c r="CH119" s="36"/>
      <c r="CI119" s="36"/>
      <c r="CJ119" s="36"/>
      <c r="CP119" s="36"/>
      <c r="CQ119" s="36"/>
      <c r="CR119" s="36"/>
      <c r="CX119" s="36"/>
      <c r="CY119" s="36"/>
      <c r="CZ119" s="36"/>
      <c r="DF119" s="36">
        <v>4.0400000000000001E-9</v>
      </c>
      <c r="DG119" s="36">
        <v>4.9583441078200003</v>
      </c>
      <c r="DH119" s="36">
        <v>37410.567239878597</v>
      </c>
      <c r="DI119" s="30">
        <f t="shared" si="88"/>
        <v>6.653707943911695E-10</v>
      </c>
      <c r="DJ119" s="30">
        <f t="shared" si="89"/>
        <v>6.6250769589877763E-10</v>
      </c>
      <c r="DK119" s="30">
        <f t="shared" si="90"/>
        <v>6.6250741610677933E-10</v>
      </c>
      <c r="DL119" s="30">
        <f t="shared" si="91"/>
        <v>6.6250741607948144E-10</v>
      </c>
      <c r="DN119" s="36">
        <v>3.3E-10</v>
      </c>
      <c r="DO119" s="36">
        <v>1.0890726856199999</v>
      </c>
      <c r="DP119" s="36">
        <v>29864.334027309</v>
      </c>
      <c r="DQ119" s="30">
        <f t="shared" si="100"/>
        <v>1.3987507638177129E-10</v>
      </c>
      <c r="DR119" s="30">
        <f t="shared" si="101"/>
        <v>1.3970363018825432E-10</v>
      </c>
      <c r="DS119" s="30">
        <f t="shared" si="102"/>
        <v>1.3970361343268399E-10</v>
      </c>
      <c r="DT119" s="30">
        <f t="shared" si="103"/>
        <v>1.3970361343105253E-10</v>
      </c>
      <c r="DV119" s="36"/>
      <c r="DW119" s="36"/>
      <c r="DX119" s="36"/>
      <c r="ED119" s="36"/>
      <c r="EE119" s="36"/>
      <c r="EF119" s="36"/>
      <c r="EL119" s="36"/>
      <c r="EM119" s="36"/>
      <c r="EN119" s="36"/>
      <c r="ET119" s="36"/>
      <c r="EU119" s="36"/>
      <c r="EV119" s="36"/>
    </row>
    <row r="120" spans="1:152" s="30" customFormat="1" ht="12.75">
      <c r="A120" s="30">
        <f>A27+A115+Δ_Psi</f>
        <v>7.7661583519064639</v>
      </c>
      <c r="B120" s="35">
        <v>0</v>
      </c>
      <c r="N120" s="36">
        <v>1.467E-8</v>
      </c>
      <c r="O120" s="36">
        <v>2.42640162465</v>
      </c>
      <c r="P120" s="36">
        <v>10234.060941703399</v>
      </c>
      <c r="Q120" s="30">
        <f t="shared" si="68"/>
        <v>-9.0034050700590046E-9</v>
      </c>
      <c r="R120" s="30">
        <f t="shared" si="69"/>
        <v>-9.0011285124425867E-9</v>
      </c>
      <c r="S120" s="30">
        <f t="shared" si="70"/>
        <v>-9.0011282899657898E-9</v>
      </c>
      <c r="T120" s="30">
        <f t="shared" si="71"/>
        <v>-9.0011282899440598E-9</v>
      </c>
      <c r="V120" s="36">
        <v>1.7700000000000001E-9</v>
      </c>
      <c r="W120" s="36">
        <v>1.88170417337</v>
      </c>
      <c r="X120" s="36">
        <v>33019.021112204602</v>
      </c>
      <c r="Y120" s="30">
        <f t="shared" si="72"/>
        <v>9.2981607646120679E-10</v>
      </c>
      <c r="Z120" s="30">
        <f t="shared" si="73"/>
        <v>9.3077093590272093E-10</v>
      </c>
      <c r="AA120" s="30">
        <f t="shared" si="74"/>
        <v>9.3077102919108304E-10</v>
      </c>
      <c r="AB120" s="30">
        <f t="shared" si="75"/>
        <v>9.3077102920015432E-10</v>
      </c>
      <c r="AD120" s="36"/>
      <c r="AE120" s="36"/>
      <c r="AF120" s="36"/>
      <c r="AL120" s="36"/>
      <c r="AM120" s="36"/>
      <c r="AN120" s="36"/>
      <c r="AT120" s="36"/>
      <c r="AU120" s="36"/>
      <c r="AV120" s="36"/>
      <c r="BB120" s="36"/>
      <c r="BC120" s="36"/>
      <c r="BD120" s="36"/>
      <c r="BJ120" s="36">
        <v>3.2799999999999998E-9</v>
      </c>
      <c r="BK120" s="36">
        <v>3.7842737890999998</v>
      </c>
      <c r="BL120" s="36">
        <v>6681.2248533995999</v>
      </c>
      <c r="BM120" s="30">
        <f t="shared" si="80"/>
        <v>-8.8607116597988729E-10</v>
      </c>
      <c r="BN120" s="30">
        <f t="shared" si="81"/>
        <v>-8.8647636954311132E-10</v>
      </c>
      <c r="BO120" s="30">
        <f t="shared" si="82"/>
        <v>-8.8647640913794903E-10</v>
      </c>
      <c r="BP120" s="30">
        <f t="shared" si="83"/>
        <v>-8.8647640914180855E-10</v>
      </c>
      <c r="BR120" s="36">
        <v>3.6E-10</v>
      </c>
      <c r="BS120" s="36">
        <v>5.4116732157299996</v>
      </c>
      <c r="BT120" s="36">
        <v>522.57741809380002</v>
      </c>
      <c r="BU120" s="30">
        <f t="shared" si="96"/>
        <v>-2.9144287850485702E-10</v>
      </c>
      <c r="BV120" s="30">
        <f t="shared" si="97"/>
        <v>-2.9144075758563412E-10</v>
      </c>
      <c r="BW120" s="30">
        <f t="shared" si="98"/>
        <v>-2.9144075737838144E-10</v>
      </c>
      <c r="BX120" s="30">
        <f t="shared" si="99"/>
        <v>-2.9144075737836117E-10</v>
      </c>
      <c r="BZ120" s="36"/>
      <c r="CA120" s="36"/>
      <c r="CB120" s="36"/>
      <c r="CH120" s="36"/>
      <c r="CI120" s="36"/>
      <c r="CJ120" s="36"/>
      <c r="CP120" s="36"/>
      <c r="CQ120" s="36"/>
      <c r="CR120" s="36"/>
      <c r="CX120" s="36"/>
      <c r="CY120" s="36"/>
      <c r="CZ120" s="36"/>
      <c r="DF120" s="36">
        <v>4.0199999999999998E-9</v>
      </c>
      <c r="DG120" s="36">
        <v>2.9796324694499998</v>
      </c>
      <c r="DH120" s="36">
        <v>10220.399093211799</v>
      </c>
      <c r="DI120" s="30">
        <f t="shared" si="88"/>
        <v>-3.8622840485386503E-9</v>
      </c>
      <c r="DJ120" s="30">
        <f t="shared" si="89"/>
        <v>-3.8620651285859543E-9</v>
      </c>
      <c r="DK120" s="30">
        <f t="shared" si="90"/>
        <v>-3.8620651071863435E-9</v>
      </c>
      <c r="DL120" s="30">
        <f t="shared" si="91"/>
        <v>-3.862065107184259E-9</v>
      </c>
      <c r="DN120" s="36">
        <v>2.8999999999999998E-10</v>
      </c>
      <c r="DO120" s="36">
        <v>0.59718407064000001</v>
      </c>
      <c r="DP120" s="36">
        <v>59728.668054618</v>
      </c>
      <c r="DQ120" s="30">
        <f t="shared" si="100"/>
        <v>-2.2076451111805759E-10</v>
      </c>
      <c r="DR120" s="30">
        <f t="shared" si="101"/>
        <v>-2.2054865924815368E-10</v>
      </c>
      <c r="DS120" s="30">
        <f t="shared" si="102"/>
        <v>-2.2054863814142584E-10</v>
      </c>
      <c r="DT120" s="30">
        <f t="shared" si="103"/>
        <v>-2.2054863813937071E-10</v>
      </c>
      <c r="DV120" s="36"/>
      <c r="DW120" s="36"/>
      <c r="DX120" s="36"/>
      <c r="ED120" s="36"/>
      <c r="EE120" s="36"/>
      <c r="EF120" s="36"/>
      <c r="EL120" s="36"/>
      <c r="EM120" s="36"/>
      <c r="EN120" s="36"/>
      <c r="ET120" s="36"/>
      <c r="EU120" s="36"/>
      <c r="EV120" s="36"/>
    </row>
    <row r="121" spans="1:152" s="30" customFormat="1" ht="12.75">
      <c r="B121" s="35"/>
      <c r="N121" s="36">
        <v>1.726E-8</v>
      </c>
      <c r="O121" s="36">
        <v>5.5979069384500004</v>
      </c>
      <c r="P121" s="36">
        <v>20452.8694122218</v>
      </c>
      <c r="Q121" s="30">
        <f t="shared" si="68"/>
        <v>9.4650445653372562E-9</v>
      </c>
      <c r="R121" s="30">
        <f t="shared" si="69"/>
        <v>9.4593745761863478E-9</v>
      </c>
      <c r="S121" s="30">
        <f t="shared" si="70"/>
        <v>9.4593740220569007E-9</v>
      </c>
      <c r="T121" s="30">
        <f t="shared" si="71"/>
        <v>9.4593740220029437E-9</v>
      </c>
      <c r="V121" s="36">
        <v>2.09E-9</v>
      </c>
      <c r="W121" s="36">
        <v>2.6603342211599998</v>
      </c>
      <c r="X121" s="36">
        <v>3442.5749449653999</v>
      </c>
      <c r="Y121" s="30">
        <f t="shared" si="72"/>
        <v>-1.5722237086306037E-9</v>
      </c>
      <c r="Z121" s="30">
        <f t="shared" si="73"/>
        <v>-1.5721326650486389E-9</v>
      </c>
      <c r="AA121" s="30">
        <f t="shared" si="74"/>
        <v>-1.5721326561517414E-9</v>
      </c>
      <c r="AB121" s="30">
        <f t="shared" si="75"/>
        <v>-1.5721326561508702E-9</v>
      </c>
      <c r="AD121" s="36"/>
      <c r="AE121" s="36"/>
      <c r="AF121" s="36"/>
      <c r="AL121" s="36"/>
      <c r="AM121" s="36"/>
      <c r="AN121" s="36"/>
      <c r="AT121" s="36"/>
      <c r="AU121" s="36"/>
      <c r="AV121" s="36"/>
      <c r="BB121" s="36"/>
      <c r="BC121" s="36"/>
      <c r="BD121" s="36"/>
      <c r="BJ121" s="36">
        <v>3.4900000000000001E-9</v>
      </c>
      <c r="BK121" s="36">
        <v>4.2055074967200001</v>
      </c>
      <c r="BL121" s="36">
        <v>20956.2620575166</v>
      </c>
      <c r="BM121" s="30">
        <f t="shared" si="80"/>
        <v>1.5539989771382578E-9</v>
      </c>
      <c r="BN121" s="30">
        <f t="shared" si="81"/>
        <v>1.555256502231275E-9</v>
      </c>
      <c r="BO121" s="30">
        <f t="shared" si="82"/>
        <v>1.5552566251013828E-9</v>
      </c>
      <c r="BP121" s="30">
        <f t="shared" si="83"/>
        <v>1.5552566251133707E-9</v>
      </c>
      <c r="BR121" s="36">
        <v>2.7E-10</v>
      </c>
      <c r="BS121" s="36">
        <v>4.44250239485</v>
      </c>
      <c r="BT121" s="36">
        <v>17277.406931833801</v>
      </c>
      <c r="BU121" s="30">
        <f t="shared" si="96"/>
        <v>-2.6179537149770047E-10</v>
      </c>
      <c r="BV121" s="30">
        <f t="shared" si="97"/>
        <v>-2.6177343982352142E-10</v>
      </c>
      <c r="BW121" s="30">
        <f t="shared" si="98"/>
        <v>-2.6177343767900139E-10</v>
      </c>
      <c r="BX121" s="30">
        <f t="shared" si="99"/>
        <v>-2.6177343767879274E-10</v>
      </c>
      <c r="BZ121" s="36"/>
      <c r="CA121" s="36"/>
      <c r="CB121" s="36"/>
      <c r="CH121" s="36"/>
      <c r="CI121" s="36"/>
      <c r="CJ121" s="36"/>
      <c r="CP121" s="36"/>
      <c r="CQ121" s="36"/>
      <c r="CR121" s="36"/>
      <c r="CX121" s="36"/>
      <c r="CY121" s="36"/>
      <c r="CZ121" s="36"/>
      <c r="DF121" s="36">
        <v>4.6399999999999997E-9</v>
      </c>
      <c r="DG121" s="36">
        <v>2.59869499733</v>
      </c>
      <c r="DH121" s="36">
        <v>18734.405422919601</v>
      </c>
      <c r="DI121" s="30">
        <f t="shared" si="88"/>
        <v>3.4120080010170081E-9</v>
      </c>
      <c r="DJ121" s="30">
        <f t="shared" si="89"/>
        <v>3.4108764332598155E-9</v>
      </c>
      <c r="DK121" s="30">
        <f t="shared" si="90"/>
        <v>3.410876322664081E-9</v>
      </c>
      <c r="DL121" s="30">
        <f t="shared" si="91"/>
        <v>3.410876322653307E-9</v>
      </c>
      <c r="DN121" s="36">
        <v>3.1000000000000002E-10</v>
      </c>
      <c r="DO121" s="36">
        <v>3.04423979263</v>
      </c>
      <c r="DP121" s="36">
        <v>40879.440504643797</v>
      </c>
      <c r="DQ121" s="30">
        <f t="shared" si="100"/>
        <v>-2.6236488121997517E-10</v>
      </c>
      <c r="DR121" s="30">
        <f t="shared" si="101"/>
        <v>-2.6223516871915576E-10</v>
      </c>
      <c r="DS121" s="30">
        <f t="shared" si="102"/>
        <v>-2.6223515603605638E-10</v>
      </c>
      <c r="DT121" s="30">
        <f t="shared" si="103"/>
        <v>-2.6223515603482057E-10</v>
      </c>
      <c r="DV121" s="36"/>
      <c r="DW121" s="36"/>
      <c r="DX121" s="36"/>
      <c r="ED121" s="36"/>
      <c r="EE121" s="36"/>
      <c r="EF121" s="36"/>
      <c r="EL121" s="36"/>
      <c r="EM121" s="36"/>
      <c r="EN121" s="36"/>
      <c r="ET121" s="36"/>
      <c r="EU121" s="36"/>
      <c r="EV121" s="36"/>
    </row>
    <row r="122" spans="1:152" s="30" customFormat="1" ht="12.75">
      <c r="A122" s="34" t="s">
        <v>26</v>
      </c>
      <c r="B122" s="33" t="s">
        <v>83</v>
      </c>
      <c r="C122" s="33" t="s">
        <v>81</v>
      </c>
      <c r="D122" s="34" t="s">
        <v>26</v>
      </c>
      <c r="E122" s="34" t="s">
        <v>26</v>
      </c>
      <c r="F122" s="34" t="s">
        <v>26</v>
      </c>
      <c r="N122" s="36">
        <v>1.455E-8</v>
      </c>
      <c r="O122" s="36">
        <v>2.44757248737</v>
      </c>
      <c r="P122" s="36">
        <v>1589.0728952838001</v>
      </c>
      <c r="Q122" s="30">
        <f t="shared" si="68"/>
        <v>1.4503496375266724E-8</v>
      </c>
      <c r="R122" s="30">
        <f t="shared" si="69"/>
        <v>1.4503460895959617E-8</v>
      </c>
      <c r="S122" s="30">
        <f t="shared" si="70"/>
        <v>1.4503460892492005E-8</v>
      </c>
      <c r="T122" s="30">
        <f t="shared" si="71"/>
        <v>1.4503460892491664E-8</v>
      </c>
      <c r="V122" s="36">
        <v>1.6399999999999999E-9</v>
      </c>
      <c r="W122" s="36">
        <v>4.9224009302600003</v>
      </c>
      <c r="X122" s="36">
        <v>10426.584641649</v>
      </c>
      <c r="Y122" s="30">
        <f t="shared" si="72"/>
        <v>-1.4244308174330267E-9</v>
      </c>
      <c r="Z122" s="30">
        <f t="shared" si="73"/>
        <v>-1.4245935371328603E-9</v>
      </c>
      <c r="AA122" s="30">
        <f t="shared" si="74"/>
        <v>-1.4245935530306527E-9</v>
      </c>
      <c r="AB122" s="30">
        <f t="shared" si="75"/>
        <v>-1.4245935530322113E-9</v>
      </c>
      <c r="AD122" s="36"/>
      <c r="AE122" s="36"/>
      <c r="AF122" s="36"/>
      <c r="AL122" s="36"/>
      <c r="AM122" s="36"/>
      <c r="AN122" s="36"/>
      <c r="AT122" s="36"/>
      <c r="AU122" s="36"/>
      <c r="AV122" s="36"/>
      <c r="BB122" s="36"/>
      <c r="BC122" s="36"/>
      <c r="BD122" s="36"/>
      <c r="BJ122" s="36">
        <v>3.3299999999999999E-9</v>
      </c>
      <c r="BK122" s="36">
        <v>4.4496928173899999</v>
      </c>
      <c r="BL122" s="36">
        <v>28521.092778254599</v>
      </c>
      <c r="BM122" s="30">
        <f t="shared" si="80"/>
        <v>-3.2261055500273201E-9</v>
      </c>
      <c r="BN122" s="30">
        <f t="shared" si="81"/>
        <v>-3.2265571211185517E-9</v>
      </c>
      <c r="BO122" s="30">
        <f t="shared" si="82"/>
        <v>-3.2265571651977013E-9</v>
      </c>
      <c r="BP122" s="30">
        <f t="shared" si="83"/>
        <v>-3.226557165202008E-9</v>
      </c>
      <c r="BR122" s="36">
        <v>3.4000000000000001E-10</v>
      </c>
      <c r="BS122" s="36">
        <v>5.9454130375099998</v>
      </c>
      <c r="BT122" s="36">
        <v>9929.4262273458007</v>
      </c>
      <c r="BU122" s="30">
        <f t="shared" si="96"/>
        <v>1.3687586971406871E-10</v>
      </c>
      <c r="BV122" s="30">
        <f t="shared" si="97"/>
        <v>1.3693521625342849E-10</v>
      </c>
      <c r="BW122" s="30">
        <f t="shared" si="98"/>
        <v>1.3693522205238986E-10</v>
      </c>
      <c r="BX122" s="30">
        <f t="shared" si="99"/>
        <v>1.3693522205295596E-10</v>
      </c>
      <c r="BZ122" s="36"/>
      <c r="CA122" s="36"/>
      <c r="CB122" s="36"/>
      <c r="CH122" s="36"/>
      <c r="CI122" s="36"/>
      <c r="CJ122" s="36"/>
      <c r="CP122" s="36"/>
      <c r="CQ122" s="36"/>
      <c r="CR122" s="36"/>
      <c r="CX122" s="36"/>
      <c r="CY122" s="36"/>
      <c r="CZ122" s="36"/>
      <c r="DF122" s="36">
        <v>3.5199999999999998E-9</v>
      </c>
      <c r="DG122" s="36">
        <v>8.9630763589999995E-2</v>
      </c>
      <c r="DH122" s="36">
        <v>10103.079224991599</v>
      </c>
      <c r="DI122" s="30">
        <f t="shared" si="88"/>
        <v>2.8627270025833913E-9</v>
      </c>
      <c r="DJ122" s="30">
        <f t="shared" si="89"/>
        <v>2.8631243559725353E-9</v>
      </c>
      <c r="DK122" s="30">
        <f t="shared" si="90"/>
        <v>2.8631243947957114E-9</v>
      </c>
      <c r="DL122" s="30">
        <f t="shared" si="91"/>
        <v>2.8631243947994945E-9</v>
      </c>
      <c r="DN122" s="36">
        <v>3.4999999999999998E-10</v>
      </c>
      <c r="DO122" s="36">
        <v>0.32247158762</v>
      </c>
      <c r="DP122" s="36">
        <v>1589.0728952838001</v>
      </c>
      <c r="DQ122" s="30">
        <f t="shared" si="100"/>
        <v>-2.0740847526500384E-10</v>
      </c>
      <c r="DR122" s="30">
        <f t="shared" si="101"/>
        <v>-2.0741707883331902E-10</v>
      </c>
      <c r="DS122" s="30">
        <f t="shared" si="102"/>
        <v>-2.0741707967402974E-10</v>
      </c>
      <c r="DT122" s="30">
        <f t="shared" si="103"/>
        <v>-2.0741707967411189E-10</v>
      </c>
      <c r="DV122" s="36"/>
      <c r="DW122" s="36"/>
      <c r="DX122" s="36"/>
      <c r="ED122" s="36"/>
      <c r="EE122" s="36"/>
      <c r="EF122" s="36"/>
      <c r="EL122" s="36"/>
      <c r="EM122" s="36"/>
      <c r="EN122" s="36"/>
      <c r="ET122" s="36"/>
      <c r="EU122" s="36"/>
      <c r="EV122" s="36"/>
    </row>
    <row r="123" spans="1:152" s="30" customFormat="1" ht="12.75">
      <c r="B123" s="35"/>
      <c r="N123" s="36">
        <v>1.9910000000000001E-8</v>
      </c>
      <c r="O123" s="36">
        <v>4.0462339035900001</v>
      </c>
      <c r="P123" s="36">
        <v>31749.235190726398</v>
      </c>
      <c r="Q123" s="30">
        <f t="shared" si="68"/>
        <v>-1.3901708387952194E-8</v>
      </c>
      <c r="R123" s="30">
        <f t="shared" si="69"/>
        <v>-1.3910396375095978E-8</v>
      </c>
      <c r="S123" s="30">
        <f t="shared" si="70"/>
        <v>-1.391039722381306E-8</v>
      </c>
      <c r="T123" s="30">
        <f t="shared" si="71"/>
        <v>-1.3910397223895652E-8</v>
      </c>
      <c r="V123" s="36">
        <v>1.86E-9</v>
      </c>
      <c r="W123" s="36">
        <v>5.1367881206800003</v>
      </c>
      <c r="X123" s="36">
        <v>7255.5696517344004</v>
      </c>
      <c r="Y123" s="30">
        <f t="shared" si="72"/>
        <v>-1.6003573194853416E-9</v>
      </c>
      <c r="Z123" s="30">
        <f t="shared" si="73"/>
        <v>-1.6002252272958575E-9</v>
      </c>
      <c r="AA123" s="30">
        <f t="shared" si="74"/>
        <v>-1.6002252143866018E-9</v>
      </c>
      <c r="AB123" s="30">
        <f t="shared" si="75"/>
        <v>-1.600225214385342E-9</v>
      </c>
      <c r="AD123" s="36"/>
      <c r="AE123" s="36"/>
      <c r="AF123" s="36"/>
      <c r="AL123" s="36"/>
      <c r="AM123" s="36"/>
      <c r="AN123" s="36"/>
      <c r="AT123" s="36"/>
      <c r="AU123" s="36"/>
      <c r="AV123" s="36"/>
      <c r="BB123" s="36"/>
      <c r="BC123" s="36"/>
      <c r="BD123" s="36"/>
      <c r="BJ123" s="36">
        <v>2.9600000000000001E-9</v>
      </c>
      <c r="BK123" s="36">
        <v>2.8320551564600001</v>
      </c>
      <c r="BL123" s="36">
        <v>17277.406931833801</v>
      </c>
      <c r="BM123" s="30">
        <f t="shared" si="80"/>
        <v>8.3735313598542545E-10</v>
      </c>
      <c r="BN123" s="30">
        <f t="shared" si="81"/>
        <v>8.3829511818723686E-10</v>
      </c>
      <c r="BO123" s="30">
        <f t="shared" si="82"/>
        <v>8.3829521023101826E-10</v>
      </c>
      <c r="BP123" s="30">
        <f t="shared" si="83"/>
        <v>8.3829521023997415E-10</v>
      </c>
      <c r="BR123" s="36">
        <v>3.3E-10</v>
      </c>
      <c r="BS123" s="36">
        <v>0.40689057274000001</v>
      </c>
      <c r="BT123" s="36">
        <v>10497.144865076199</v>
      </c>
      <c r="BU123" s="30">
        <f t="shared" si="96"/>
        <v>1.051119113152859E-10</v>
      </c>
      <c r="BV123" s="30">
        <f t="shared" si="97"/>
        <v>1.0504884816869748E-10</v>
      </c>
      <c r="BW123" s="30">
        <f t="shared" si="98"/>
        <v>1.0504884200610726E-10</v>
      </c>
      <c r="BX123" s="30">
        <f t="shared" si="99"/>
        <v>1.050488420055071E-10</v>
      </c>
      <c r="BZ123" s="36"/>
      <c r="CA123" s="36"/>
      <c r="CB123" s="36"/>
      <c r="CH123" s="36"/>
      <c r="CI123" s="36"/>
      <c r="CJ123" s="36"/>
      <c r="CP123" s="36"/>
      <c r="CQ123" s="36"/>
      <c r="CR123" s="36"/>
      <c r="CX123" s="36"/>
      <c r="CY123" s="36"/>
      <c r="CZ123" s="36"/>
      <c r="DF123" s="36">
        <v>3.48E-9</v>
      </c>
      <c r="DG123" s="36">
        <v>4.9026033936399998</v>
      </c>
      <c r="DH123" s="36">
        <v>18830.384650137301</v>
      </c>
      <c r="DI123" s="30">
        <f t="shared" si="88"/>
        <v>1.8001360184769864E-9</v>
      </c>
      <c r="DJ123" s="30">
        <f t="shared" si="89"/>
        <v>1.8012129233845871E-9</v>
      </c>
      <c r="DK123" s="30">
        <f t="shared" si="90"/>
        <v>1.8012130286056412E-9</v>
      </c>
      <c r="DL123" s="30">
        <f t="shared" si="91"/>
        <v>1.8012130286159658E-9</v>
      </c>
      <c r="DN123" s="36">
        <v>3.1000000000000002E-10</v>
      </c>
      <c r="DO123" s="36">
        <v>3.2772731890600002</v>
      </c>
      <c r="DP123" s="36">
        <v>19992.8593545451</v>
      </c>
      <c r="DQ123" s="30">
        <f t="shared" si="100"/>
        <v>2.2460419022846331E-10</v>
      </c>
      <c r="DR123" s="30">
        <f t="shared" si="101"/>
        <v>2.2452213561181229E-10</v>
      </c>
      <c r="DS123" s="30">
        <f t="shared" si="102"/>
        <v>2.2452212759201134E-10</v>
      </c>
      <c r="DT123" s="30">
        <f t="shared" si="103"/>
        <v>2.2452212759123069E-10</v>
      </c>
      <c r="DV123" s="36"/>
      <c r="DW123" s="36"/>
      <c r="DX123" s="36"/>
      <c r="ED123" s="36"/>
      <c r="EE123" s="36"/>
      <c r="EF123" s="36"/>
      <c r="EL123" s="36"/>
      <c r="EM123" s="36"/>
      <c r="EN123" s="36"/>
      <c r="ET123" s="36"/>
      <c r="EU123" s="36"/>
      <c r="EV123" s="36"/>
    </row>
    <row r="124" spans="1:152" s="30" customFormat="1" ht="12.75">
      <c r="A124" s="30" t="s">
        <v>81</v>
      </c>
      <c r="B124" s="35"/>
      <c r="C124" s="30" t="s">
        <v>83</v>
      </c>
      <c r="N124" s="36">
        <v>1.406E-8</v>
      </c>
      <c r="O124" s="36">
        <v>2.71736996917</v>
      </c>
      <c r="P124" s="36">
        <v>16983.996147456601</v>
      </c>
      <c r="Q124" s="30">
        <f t="shared" si="68"/>
        <v>-1.3229382555581973E-8</v>
      </c>
      <c r="R124" s="30">
        <f t="shared" si="69"/>
        <v>-1.3227828952610008E-8</v>
      </c>
      <c r="S124" s="30">
        <f t="shared" si="70"/>
        <v>-1.3227828800726757E-8</v>
      </c>
      <c r="T124" s="30">
        <f t="shared" si="71"/>
        <v>-1.3227828800711993E-8</v>
      </c>
      <c r="V124" s="36">
        <v>1.7700000000000001E-9</v>
      </c>
      <c r="W124" s="36">
        <v>5.7020682196700001</v>
      </c>
      <c r="X124" s="36">
        <v>9992.8729037722005</v>
      </c>
      <c r="Y124" s="30">
        <f t="shared" si="72"/>
        <v>1.4983827236785378E-9</v>
      </c>
      <c r="Z124" s="30">
        <f t="shared" si="73"/>
        <v>1.4985635140340945E-9</v>
      </c>
      <c r="AA124" s="30">
        <f t="shared" si="74"/>
        <v>1.4985635316978069E-9</v>
      </c>
      <c r="AB124" s="30">
        <f t="shared" si="75"/>
        <v>1.4985635316995336E-9</v>
      </c>
      <c r="AD124" s="36"/>
      <c r="AE124" s="36"/>
      <c r="AF124" s="36"/>
      <c r="AL124" s="36"/>
      <c r="AM124" s="36"/>
      <c r="AN124" s="36"/>
      <c r="AT124" s="36"/>
      <c r="AU124" s="36"/>
      <c r="AV124" s="36"/>
      <c r="BB124" s="36"/>
      <c r="BC124" s="36"/>
      <c r="BD124" s="36"/>
      <c r="BJ124" s="36">
        <v>3.1099999999999998E-9</v>
      </c>
      <c r="BK124" s="36">
        <v>2.5733413289699998</v>
      </c>
      <c r="BL124" s="36">
        <v>20809.4676246452</v>
      </c>
      <c r="BM124" s="30">
        <f t="shared" si="80"/>
        <v>2.9791899233952947E-9</v>
      </c>
      <c r="BN124" s="30">
        <f t="shared" si="81"/>
        <v>2.9795463561175079E-9</v>
      </c>
      <c r="BO124" s="30">
        <f t="shared" si="82"/>
        <v>2.9795463909240306E-9</v>
      </c>
      <c r="BP124" s="30">
        <f t="shared" si="83"/>
        <v>2.9795463909274249E-9</v>
      </c>
      <c r="BR124" s="36">
        <v>2.3000000000000001E-10</v>
      </c>
      <c r="BS124" s="36">
        <v>2.59067946967</v>
      </c>
      <c r="BT124" s="36">
        <v>10175.257873575199</v>
      </c>
      <c r="BU124" s="30">
        <f t="shared" si="96"/>
        <v>-2.1003807512561514E-10</v>
      </c>
      <c r="BV124" s="30">
        <f t="shared" si="97"/>
        <v>-2.1001975650074534E-10</v>
      </c>
      <c r="BW124" s="30">
        <f t="shared" si="98"/>
        <v>-2.1001975471030052E-10</v>
      </c>
      <c r="BX124" s="30">
        <f t="shared" si="99"/>
        <v>-2.1001975471012529E-10</v>
      </c>
      <c r="BZ124" s="36"/>
      <c r="CA124" s="36"/>
      <c r="CB124" s="36"/>
      <c r="CH124" s="36"/>
      <c r="CI124" s="36"/>
      <c r="CJ124" s="36"/>
      <c r="CP124" s="36"/>
      <c r="CQ124" s="36"/>
      <c r="CR124" s="36"/>
      <c r="CX124" s="36"/>
      <c r="CY124" s="36"/>
      <c r="CZ124" s="36"/>
      <c r="DF124" s="36">
        <v>3.3799999999999999E-9</v>
      </c>
      <c r="DG124" s="36">
        <v>3.22520096478</v>
      </c>
      <c r="DH124" s="36">
        <v>24150.080051345001</v>
      </c>
      <c r="DI124" s="30">
        <f t="shared" si="88"/>
        <v>1.0007487854587041E-9</v>
      </c>
      <c r="DJ124" s="30">
        <f t="shared" si="89"/>
        <v>1.0022460125975079E-9</v>
      </c>
      <c r="DK124" s="30">
        <f t="shared" si="90"/>
        <v>1.0022461588924903E-9</v>
      </c>
      <c r="DL124" s="30">
        <f t="shared" si="91"/>
        <v>1.0022461589068024E-9</v>
      </c>
      <c r="DN124" s="36">
        <v>2.7E-10</v>
      </c>
      <c r="DO124" s="36">
        <v>5.8370574855099999</v>
      </c>
      <c r="DP124" s="36">
        <v>17085.958665722199</v>
      </c>
      <c r="DQ124" s="30">
        <f t="shared" si="100"/>
        <v>1.6083168706522071E-10</v>
      </c>
      <c r="DR124" s="30">
        <f t="shared" si="101"/>
        <v>1.6076051651459902E-10</v>
      </c>
      <c r="DS124" s="30">
        <f t="shared" si="102"/>
        <v>1.6076050955913418E-10</v>
      </c>
      <c r="DT124" s="30">
        <f t="shared" si="103"/>
        <v>1.60760509558456E-10</v>
      </c>
      <c r="DV124" s="36"/>
      <c r="DW124" s="36"/>
      <c r="DX124" s="36"/>
      <c r="ED124" s="36"/>
      <c r="EE124" s="36"/>
      <c r="EF124" s="36"/>
      <c r="EL124" s="36"/>
      <c r="EM124" s="36"/>
      <c r="EN124" s="36"/>
      <c r="ET124" s="36"/>
      <c r="EU124" s="36"/>
      <c r="EV124" s="36"/>
    </row>
    <row r="125" spans="1:152" s="30" customFormat="1" ht="12.75">
      <c r="A125" s="30">
        <f>ATAN2(D111,E111)</f>
        <v>2.1156436125676477</v>
      </c>
      <c r="B125" s="35"/>
      <c r="C125" s="30">
        <f>ATAN2(SQRT(D111*D111+E111*E111),F111)</f>
        <v>3.4423676605060481E-2</v>
      </c>
      <c r="N125" s="36">
        <v>1.658E-8</v>
      </c>
      <c r="O125" s="36">
        <v>0.11252373291999999</v>
      </c>
      <c r="P125" s="36">
        <v>153.7788104848</v>
      </c>
      <c r="Q125" s="30">
        <f t="shared" si="68"/>
        <v>1.2242532949109264E-8</v>
      </c>
      <c r="R125" s="30">
        <f t="shared" si="69"/>
        <v>1.2242499928324347E-8</v>
      </c>
      <c r="S125" s="30">
        <f t="shared" si="70"/>
        <v>1.2242499925097629E-8</v>
      </c>
      <c r="T125" s="30">
        <f t="shared" si="71"/>
        <v>1.2242499925097312E-8</v>
      </c>
      <c r="V125" s="36">
        <v>2.1400000000000001E-9</v>
      </c>
      <c r="W125" s="36">
        <v>2.7002719664799999</v>
      </c>
      <c r="X125" s="36">
        <v>3128.3887650958</v>
      </c>
      <c r="Y125" s="30">
        <f t="shared" si="72"/>
        <v>-1.0412254027498477E-9</v>
      </c>
      <c r="Z125" s="30">
        <f t="shared" si="73"/>
        <v>-1.0413377263472166E-9</v>
      </c>
      <c r="AA125" s="30">
        <f t="shared" si="74"/>
        <v>-1.0413377373230331E-9</v>
      </c>
      <c r="AB125" s="30">
        <f t="shared" si="75"/>
        <v>-1.0413377373241025E-9</v>
      </c>
      <c r="AD125" s="36"/>
      <c r="AE125" s="36"/>
      <c r="AF125" s="36"/>
      <c r="AL125" s="36"/>
      <c r="AM125" s="36"/>
      <c r="AN125" s="36"/>
      <c r="AT125" s="36"/>
      <c r="AU125" s="36"/>
      <c r="AV125" s="36"/>
      <c r="BB125" s="36"/>
      <c r="BC125" s="36"/>
      <c r="BD125" s="36"/>
      <c r="BJ125" s="36">
        <v>2.9400000000000002E-9</v>
      </c>
      <c r="BK125" s="36">
        <v>0.75089224483000006</v>
      </c>
      <c r="BL125" s="36">
        <v>3149.1641605882</v>
      </c>
      <c r="BM125" s="30">
        <f t="shared" si="80"/>
        <v>-1.5837482064149718E-9</v>
      </c>
      <c r="BN125" s="30">
        <f t="shared" si="81"/>
        <v>-1.5835984004528778E-9</v>
      </c>
      <c r="BO125" s="30">
        <f t="shared" si="82"/>
        <v>-1.5835983858139062E-9</v>
      </c>
      <c r="BP125" s="30">
        <f t="shared" si="83"/>
        <v>-1.5835983858124805E-9</v>
      </c>
      <c r="BR125" s="36">
        <v>2.1999999999999999E-10</v>
      </c>
      <c r="BS125" s="36">
        <v>0.69625017370999998</v>
      </c>
      <c r="BT125" s="36">
        <v>19999.972901545902</v>
      </c>
      <c r="BU125" s="30">
        <f t="shared" si="96"/>
        <v>-2.1373004578008693E-10</v>
      </c>
      <c r="BV125" s="30">
        <f t="shared" si="97"/>
        <v>-2.1371000018008392E-10</v>
      </c>
      <c r="BW125" s="30">
        <f t="shared" si="98"/>
        <v>-2.1370999821973416E-10</v>
      </c>
      <c r="BX125" s="30">
        <f t="shared" si="99"/>
        <v>-2.1370999821954339E-10</v>
      </c>
      <c r="BZ125" s="36"/>
      <c r="CA125" s="36"/>
      <c r="CB125" s="36"/>
      <c r="CH125" s="36"/>
      <c r="CI125" s="36"/>
      <c r="CJ125" s="36"/>
      <c r="CP125" s="36"/>
      <c r="CQ125" s="36"/>
      <c r="CR125" s="36"/>
      <c r="CX125" s="36"/>
      <c r="CY125" s="36"/>
      <c r="CZ125" s="36"/>
      <c r="DF125" s="36">
        <v>3.7499999999999997E-9</v>
      </c>
      <c r="DG125" s="36">
        <v>6.1753208813600002</v>
      </c>
      <c r="DH125" s="36">
        <v>26087.903141574199</v>
      </c>
      <c r="DI125" s="30">
        <f t="shared" si="88"/>
        <v>3.6417266239243775E-9</v>
      </c>
      <c r="DJ125" s="30">
        <f t="shared" si="89"/>
        <v>3.6412779595251095E-9</v>
      </c>
      <c r="DK125" s="30">
        <f t="shared" si="90"/>
        <v>3.6412779156380118E-9</v>
      </c>
      <c r="DL125" s="30">
        <f t="shared" si="91"/>
        <v>3.6412779156337316E-9</v>
      </c>
      <c r="DN125" s="36">
        <v>3.1999999999999998E-10</v>
      </c>
      <c r="DO125" s="36">
        <v>2.6426078826000001</v>
      </c>
      <c r="DP125" s="36">
        <v>41962.520736937397</v>
      </c>
      <c r="DQ125" s="30">
        <f t="shared" si="100"/>
        <v>-2.4773561327100927E-10</v>
      </c>
      <c r="DR125" s="30">
        <f t="shared" si="101"/>
        <v>-2.4757230177564737E-10</v>
      </c>
      <c r="DS125" s="30">
        <f t="shared" si="102"/>
        <v>-2.4757228580937834E-10</v>
      </c>
      <c r="DT125" s="30">
        <f t="shared" si="103"/>
        <v>-2.4757228580781667E-10</v>
      </c>
      <c r="DV125" s="36"/>
      <c r="DW125" s="36"/>
      <c r="DX125" s="36"/>
      <c r="ED125" s="36"/>
      <c r="EE125" s="36"/>
      <c r="EF125" s="36"/>
      <c r="EL125" s="36"/>
      <c r="EM125" s="36"/>
      <c r="EN125" s="36"/>
      <c r="ET125" s="36"/>
      <c r="EU125" s="36"/>
      <c r="EV125" s="36"/>
    </row>
    <row r="126" spans="1:152" s="30" customFormat="1" ht="12.75">
      <c r="A126" s="30">
        <f>DEGREES(A125)</f>
        <v>121.21744995393691</v>
      </c>
      <c r="B126" s="35">
        <f xml:space="preserve"> A126 - INT( A126 / 360 ) * 360</f>
        <v>121.21744995393691</v>
      </c>
      <c r="C126" s="30">
        <f>DEGREES(C125)</f>
        <v>1.9723313847931956</v>
      </c>
      <c r="N126" s="36">
        <v>1.8510000000000002E-8</v>
      </c>
      <c r="O126" s="36">
        <v>2.9289802793900002</v>
      </c>
      <c r="P126" s="36">
        <v>47162.516354635198</v>
      </c>
      <c r="Q126" s="30">
        <f t="shared" si="68"/>
        <v>1.0669821025277445E-8</v>
      </c>
      <c r="R126" s="30">
        <f t="shared" si="69"/>
        <v>1.0656117069238444E-8</v>
      </c>
      <c r="S126" s="30">
        <f t="shared" si="70"/>
        <v>1.065611572969258E-8</v>
      </c>
      <c r="T126" s="30">
        <f t="shared" si="71"/>
        <v>1.0656115729561809E-8</v>
      </c>
      <c r="V126" s="36">
        <v>2.0799999999999998E-9</v>
      </c>
      <c r="W126" s="36">
        <v>3.3887652685399998</v>
      </c>
      <c r="X126" s="36">
        <v>17778.116266948899</v>
      </c>
      <c r="Y126" s="30">
        <f t="shared" si="72"/>
        <v>1.2342745416959553E-9</v>
      </c>
      <c r="Z126" s="30">
        <f t="shared" si="73"/>
        <v>1.2337028585923997E-9</v>
      </c>
      <c r="AA126" s="30">
        <f t="shared" si="74"/>
        <v>1.2337028027218592E-9</v>
      </c>
      <c r="AB126" s="30">
        <f t="shared" si="75"/>
        <v>1.2337028027164095E-9</v>
      </c>
      <c r="AD126" s="36"/>
      <c r="AE126" s="36"/>
      <c r="AF126" s="36"/>
      <c r="AL126" s="36"/>
      <c r="AM126" s="36"/>
      <c r="AN126" s="36"/>
      <c r="AT126" s="36"/>
      <c r="AU126" s="36"/>
      <c r="AV126" s="36"/>
      <c r="BB126" s="36"/>
      <c r="BC126" s="36"/>
      <c r="BD126" s="36"/>
      <c r="BJ126" s="36">
        <v>3.77E-9</v>
      </c>
      <c r="BK126" s="36">
        <v>3.9814330877500002</v>
      </c>
      <c r="BL126" s="36">
        <v>21202.093703745999</v>
      </c>
      <c r="BM126" s="30">
        <f t="shared" si="80"/>
        <v>3.3478144188243775E-9</v>
      </c>
      <c r="BN126" s="30">
        <f t="shared" si="81"/>
        <v>3.3471082955686279E-9</v>
      </c>
      <c r="BO126" s="30">
        <f t="shared" si="82"/>
        <v>3.3471082265407859E-9</v>
      </c>
      <c r="BP126" s="30">
        <f t="shared" si="83"/>
        <v>3.3471082265340555E-9</v>
      </c>
      <c r="BR126" s="36">
        <v>2.3000000000000001E-10</v>
      </c>
      <c r="BS126" s="36">
        <v>3.7616210163299999</v>
      </c>
      <c r="BT126" s="36">
        <v>10251.313218846801</v>
      </c>
      <c r="BU126" s="30">
        <f t="shared" si="96"/>
        <v>-2.176238715728077E-10</v>
      </c>
      <c r="BV126" s="30">
        <f t="shared" si="97"/>
        <v>-2.176385206253188E-10</v>
      </c>
      <c r="BW126" s="30">
        <f t="shared" si="98"/>
        <v>-2.176385220563775E-10</v>
      </c>
      <c r="BX126" s="30">
        <f t="shared" si="99"/>
        <v>-2.1763852205651704E-10</v>
      </c>
      <c r="BZ126" s="36"/>
      <c r="CA126" s="36"/>
      <c r="CB126" s="36"/>
      <c r="CH126" s="36"/>
      <c r="CI126" s="36"/>
      <c r="CJ126" s="36"/>
      <c r="CP126" s="36"/>
      <c r="CQ126" s="36"/>
      <c r="CR126" s="36"/>
      <c r="CX126" s="36"/>
      <c r="CY126" s="36"/>
      <c r="CZ126" s="36"/>
      <c r="DF126" s="36">
        <v>4.25E-9</v>
      </c>
      <c r="DG126" s="36">
        <v>1.2005257828</v>
      </c>
      <c r="DH126" s="36">
        <v>40879.440504643797</v>
      </c>
      <c r="DI126" s="30">
        <f t="shared" si="88"/>
        <v>3.1494865903902758E-9</v>
      </c>
      <c r="DJ126" s="30">
        <f t="shared" si="89"/>
        <v>3.1517259363647033E-9</v>
      </c>
      <c r="DK126" s="30">
        <f t="shared" si="90"/>
        <v>3.1517261550934269E-9</v>
      </c>
      <c r="DL126" s="30">
        <f t="shared" si="91"/>
        <v>3.1517261551147392E-9</v>
      </c>
      <c r="DN126" s="36">
        <v>2.8000000000000002E-10</v>
      </c>
      <c r="DO126" s="36">
        <v>4.9061331728699997</v>
      </c>
      <c r="DP126" s="36">
        <v>29050.783743349199</v>
      </c>
      <c r="DQ126" s="30">
        <f t="shared" si="100"/>
        <v>1.7150044480890155E-10</v>
      </c>
      <c r="DR126" s="30">
        <f t="shared" si="101"/>
        <v>1.7162390104848454E-10</v>
      </c>
      <c r="DS126" s="30">
        <f t="shared" si="102"/>
        <v>1.7162391310972685E-10</v>
      </c>
      <c r="DT126" s="30">
        <f t="shared" si="103"/>
        <v>1.7162391311090269E-10</v>
      </c>
      <c r="DV126" s="36"/>
      <c r="DW126" s="36"/>
      <c r="DX126" s="36"/>
      <c r="ED126" s="36"/>
      <c r="EE126" s="36"/>
      <c r="EF126" s="36"/>
      <c r="EL126" s="36"/>
      <c r="EM126" s="36"/>
      <c r="EN126" s="36"/>
      <c r="ET126" s="36"/>
      <c r="EU126" s="36"/>
      <c r="EV126" s="36"/>
    </row>
    <row r="127" spans="1:152" s="30" customFormat="1" ht="12.75">
      <c r="N127" s="36">
        <v>1.4920000000000001E-8</v>
      </c>
      <c r="O127" s="36">
        <v>1.0751389275300001</v>
      </c>
      <c r="P127" s="36">
        <v>9103.9069941176003</v>
      </c>
      <c r="Q127" s="30">
        <f t="shared" si="68"/>
        <v>9.6964958547846572E-9</v>
      </c>
      <c r="R127" s="30">
        <f t="shared" si="69"/>
        <v>9.6984782738163311E-9</v>
      </c>
      <c r="S127" s="30">
        <f t="shared" si="70"/>
        <v>9.6984784675191772E-9</v>
      </c>
      <c r="T127" s="30">
        <f t="shared" si="71"/>
        <v>9.6984784675381097E-9</v>
      </c>
      <c r="V127" s="36">
        <v>1.4700000000000001E-9</v>
      </c>
      <c r="W127" s="36">
        <v>4.2500878285499999</v>
      </c>
      <c r="X127" s="36">
        <v>16983.996147456601</v>
      </c>
      <c r="Y127" s="30">
        <f t="shared" si="72"/>
        <v>-5.5006572502415318E-10</v>
      </c>
      <c r="Z127" s="30">
        <f t="shared" si="73"/>
        <v>-5.5051033425081005E-10</v>
      </c>
      <c r="AA127" s="30">
        <f t="shared" si="74"/>
        <v>-5.5051037769413275E-10</v>
      </c>
      <c r="AB127" s="30">
        <f t="shared" si="75"/>
        <v>-5.505103776983554E-10</v>
      </c>
      <c r="AD127" s="36"/>
      <c r="AE127" s="36"/>
      <c r="AF127" s="36"/>
      <c r="AL127" s="36"/>
      <c r="AM127" s="36"/>
      <c r="AN127" s="36"/>
      <c r="AT127" s="36"/>
      <c r="AU127" s="36"/>
      <c r="AV127" s="36"/>
      <c r="BB127" s="36"/>
      <c r="BC127" s="36"/>
      <c r="BD127" s="36"/>
      <c r="BJ127" s="36">
        <v>2.7200000000000001E-9</v>
      </c>
      <c r="BK127" s="36">
        <v>5.5618308248900004</v>
      </c>
      <c r="BL127" s="36">
        <v>16496.361396202399</v>
      </c>
      <c r="BM127" s="30">
        <f t="shared" si="80"/>
        <v>-1.2809397642550763E-9</v>
      </c>
      <c r="BN127" s="30">
        <f t="shared" si="81"/>
        <v>-1.2801795230624476E-9</v>
      </c>
      <c r="BO127" s="30">
        <f t="shared" si="82"/>
        <v>-1.280179448767186E-9</v>
      </c>
      <c r="BP127" s="30">
        <f t="shared" si="83"/>
        <v>-1.2801794487599558E-9</v>
      </c>
      <c r="BR127" s="36">
        <v>2.3000000000000001E-10</v>
      </c>
      <c r="BS127" s="36">
        <v>0.62711494266000001</v>
      </c>
      <c r="BT127" s="36">
        <v>35371.887265976402</v>
      </c>
      <c r="BU127" s="30">
        <f t="shared" si="96"/>
        <v>1.7349771687785566E-10</v>
      </c>
      <c r="BV127" s="30">
        <f t="shared" si="97"/>
        <v>1.7339510745914815E-10</v>
      </c>
      <c r="BW127" s="30">
        <f t="shared" si="98"/>
        <v>1.7339509742848958E-10</v>
      </c>
      <c r="BX127" s="30">
        <f t="shared" si="99"/>
        <v>1.7339509742751038E-10</v>
      </c>
      <c r="BZ127" s="36"/>
      <c r="CA127" s="36"/>
      <c r="CB127" s="36"/>
      <c r="CH127" s="36"/>
      <c r="CI127" s="36"/>
      <c r="CJ127" s="36"/>
      <c r="CP127" s="36"/>
      <c r="CQ127" s="36"/>
      <c r="CR127" s="36"/>
      <c r="CX127" s="36"/>
      <c r="CY127" s="36"/>
      <c r="CZ127" s="36"/>
      <c r="DF127" s="36">
        <v>4.08E-9</v>
      </c>
      <c r="DG127" s="36">
        <v>3.1283306070500001</v>
      </c>
      <c r="DH127" s="36">
        <v>9050.8108418032007</v>
      </c>
      <c r="DI127" s="30">
        <f t="shared" si="88"/>
        <v>-4.0701958017990324E-9</v>
      </c>
      <c r="DJ127" s="30">
        <f t="shared" si="89"/>
        <v>-4.0702448744780359E-9</v>
      </c>
      <c r="DK127" s="30">
        <f t="shared" si="90"/>
        <v>-4.070244879267295E-9</v>
      </c>
      <c r="DL127" s="30">
        <f t="shared" si="91"/>
        <v>-4.0702448792677615E-9</v>
      </c>
      <c r="DN127" s="36">
        <v>2.5000000000000002E-10</v>
      </c>
      <c r="DO127" s="36">
        <v>4.5505038973899996</v>
      </c>
      <c r="DP127" s="36">
        <v>14919.0178537546</v>
      </c>
      <c r="DQ127" s="30">
        <f t="shared" si="100"/>
        <v>-2.33015165514021E-10</v>
      </c>
      <c r="DR127" s="30">
        <f t="shared" si="101"/>
        <v>-2.3304110714104562E-10</v>
      </c>
      <c r="DS127" s="30">
        <f t="shared" si="102"/>
        <v>-2.3304110967506571E-10</v>
      </c>
      <c r="DT127" s="30">
        <f t="shared" si="103"/>
        <v>-2.3304110967531397E-10</v>
      </c>
      <c r="DV127" s="36"/>
      <c r="DW127" s="36"/>
      <c r="DX127" s="36"/>
      <c r="ED127" s="36"/>
      <c r="EE127" s="36"/>
      <c r="EF127" s="36"/>
      <c r="EL127" s="36"/>
      <c r="EM127" s="36"/>
      <c r="EN127" s="36"/>
      <c r="ET127" s="36"/>
      <c r="EU127" s="36"/>
      <c r="EV127" s="36"/>
    </row>
    <row r="128" spans="1:152" s="30" customFormat="1" ht="12.75">
      <c r="A128" s="42" t="s">
        <v>26</v>
      </c>
      <c r="B128" s="43" t="s">
        <v>80</v>
      </c>
      <c r="C128" s="42" t="s">
        <v>26</v>
      </c>
      <c r="D128" s="42" t="s">
        <v>26</v>
      </c>
      <c r="E128" s="42" t="s">
        <v>26</v>
      </c>
      <c r="F128" s="42" t="s">
        <v>26</v>
      </c>
      <c r="N128" s="36">
        <v>1.247E-8</v>
      </c>
      <c r="O128" s="36">
        <v>2.4843356589600001</v>
      </c>
      <c r="P128" s="36">
        <v>17778.116266948899</v>
      </c>
      <c r="Q128" s="30">
        <f t="shared" si="68"/>
        <v>-3.3159448601083129E-9</v>
      </c>
      <c r="R128" s="30">
        <f t="shared" si="69"/>
        <v>-3.3200489168974536E-9</v>
      </c>
      <c r="S128" s="30">
        <f t="shared" si="70"/>
        <v>-3.3200493179172124E-9</v>
      </c>
      <c r="T128" s="30">
        <f t="shared" si="71"/>
        <v>-3.3200493179563285E-9</v>
      </c>
      <c r="V128" s="36">
        <v>1.4800000000000001E-9</v>
      </c>
      <c r="W128" s="36">
        <v>3.4640441812999998</v>
      </c>
      <c r="X128" s="36">
        <v>21202.093703745999</v>
      </c>
      <c r="Y128" s="30">
        <f t="shared" si="72"/>
        <v>8.0564527218921603E-10</v>
      </c>
      <c r="Z128" s="30">
        <f t="shared" si="73"/>
        <v>8.0513969117718879E-10</v>
      </c>
      <c r="AA128" s="30">
        <f t="shared" si="74"/>
        <v>8.0513964176646263E-10</v>
      </c>
      <c r="AB128" s="30">
        <f t="shared" si="75"/>
        <v>8.0513964176164492E-10</v>
      </c>
      <c r="AD128" s="36"/>
      <c r="AE128" s="36"/>
      <c r="AF128" s="36"/>
      <c r="AL128" s="36"/>
      <c r="AM128" s="36"/>
      <c r="AN128" s="36"/>
      <c r="AT128" s="36"/>
      <c r="AU128" s="36"/>
      <c r="AV128" s="36"/>
      <c r="BB128" s="36"/>
      <c r="BC128" s="36"/>
      <c r="BD128" s="36"/>
      <c r="BJ128" s="36">
        <v>3.1399999999999999E-9</v>
      </c>
      <c r="BK128" s="36">
        <v>2.5846070929999999E-2</v>
      </c>
      <c r="BL128" s="36">
        <v>13745.346239022399</v>
      </c>
      <c r="BM128" s="30">
        <f t="shared" si="80"/>
        <v>2.2145180532737622E-9</v>
      </c>
      <c r="BN128" s="30">
        <f t="shared" si="81"/>
        <v>2.2139303435258233E-9</v>
      </c>
      <c r="BO128" s="30">
        <f t="shared" si="82"/>
        <v>2.2139302860886809E-9</v>
      </c>
      <c r="BP128" s="30">
        <f t="shared" si="83"/>
        <v>2.2139302860830796E-9</v>
      </c>
      <c r="BR128" s="36">
        <v>2.1999999999999999E-10</v>
      </c>
      <c r="BS128" s="36">
        <v>4.6414297877599999</v>
      </c>
      <c r="BT128" s="36">
        <v>19889.766580326501</v>
      </c>
      <c r="BU128" s="30">
        <f t="shared" si="96"/>
        <v>8.475503987589037E-11</v>
      </c>
      <c r="BV128" s="30">
        <f t="shared" si="97"/>
        <v>8.4832581888133694E-11</v>
      </c>
      <c r="BW128" s="30">
        <f t="shared" si="98"/>
        <v>8.4832589464751512E-11</v>
      </c>
      <c r="BX128" s="30">
        <f t="shared" si="99"/>
        <v>8.4832589465489978E-11</v>
      </c>
      <c r="BZ128" s="36"/>
      <c r="CA128" s="36"/>
      <c r="CB128" s="36"/>
      <c r="CH128" s="36"/>
      <c r="CI128" s="36"/>
      <c r="CJ128" s="36"/>
      <c r="CP128" s="36"/>
      <c r="CQ128" s="36"/>
      <c r="CR128" s="36"/>
      <c r="CX128" s="36"/>
      <c r="CY128" s="36"/>
      <c r="CZ128" s="36"/>
      <c r="DF128" s="36">
        <v>3.8499999999999997E-9</v>
      </c>
      <c r="DG128" s="36">
        <v>1.9428469017600001</v>
      </c>
      <c r="DH128" s="36">
        <v>283.85931886520001</v>
      </c>
      <c r="DI128" s="30">
        <f t="shared" si="88"/>
        <v>3.5908948770921111E-9</v>
      </c>
      <c r="DJ128" s="30">
        <f t="shared" si="89"/>
        <v>3.5909024464093215E-9</v>
      </c>
      <c r="DK128" s="30">
        <f t="shared" si="90"/>
        <v>3.5909024471489719E-9</v>
      </c>
      <c r="DL128" s="30">
        <f t="shared" si="91"/>
        <v>3.5909024471490443E-9</v>
      </c>
      <c r="DN128" s="36">
        <v>2.8000000000000002E-10</v>
      </c>
      <c r="DO128" s="36">
        <v>3.5885161495700002</v>
      </c>
      <c r="DP128" s="36">
        <v>40853.142184844</v>
      </c>
      <c r="DQ128" s="30">
        <f t="shared" si="100"/>
        <v>-2.7769627840316992E-10</v>
      </c>
      <c r="DR128" s="30">
        <f t="shared" si="101"/>
        <v>-2.7772431487787577E-10</v>
      </c>
      <c r="DS128" s="30">
        <f t="shared" si="102"/>
        <v>-2.7772431760918045E-10</v>
      </c>
      <c r="DT128" s="30">
        <f t="shared" si="103"/>
        <v>-2.7772431760944675E-10</v>
      </c>
      <c r="DV128" s="36"/>
      <c r="DW128" s="36"/>
      <c r="DX128" s="36"/>
      <c r="ED128" s="36"/>
      <c r="EE128" s="36"/>
      <c r="EF128" s="36"/>
      <c r="EL128" s="36"/>
      <c r="EM128" s="36"/>
      <c r="EN128" s="36"/>
      <c r="ET128" s="36"/>
      <c r="EU128" s="36"/>
      <c r="EV128" s="36"/>
    </row>
    <row r="129" spans="1:152" s="30" customFormat="1" ht="12.75">
      <c r="N129" s="36">
        <v>1.5489999999999998E-8</v>
      </c>
      <c r="O129" s="36">
        <v>4.205536543</v>
      </c>
      <c r="P129" s="36">
        <v>3442.5749449653999</v>
      </c>
      <c r="Q129" s="30">
        <f t="shared" ref="Q129:Q192" si="104">N129*COS(O129+P129*$C$32)</f>
        <v>-1.0500696778160195E-8</v>
      </c>
      <c r="R129" s="30">
        <f t="shared" ref="R129:R192" si="105">N129*COS(O129+P129*$C$53)</f>
        <v>-1.0501449622348091E-8</v>
      </c>
      <c r="S129" s="30">
        <f t="shared" ref="S129:S192" si="106">N129*COS(O129+P129*$C$74)</f>
        <v>-1.0501449695911984E-8</v>
      </c>
      <c r="T129" s="30">
        <f t="shared" ref="T129:T192" si="107">N129*COS(O129+P129*$C$95)</f>
        <v>-1.0501449695919187E-8</v>
      </c>
      <c r="V129" s="36">
        <v>1.8899999999999999E-9</v>
      </c>
      <c r="W129" s="36">
        <v>1.43553862242</v>
      </c>
      <c r="X129" s="36">
        <v>2379.1644735716</v>
      </c>
      <c r="Y129" s="30">
        <f t="shared" ref="Y129:Y192" si="108">V129*COS(W129+X129*$C$32)</f>
        <v>1.3025247343781174E-9</v>
      </c>
      <c r="Z129" s="30">
        <f t="shared" ref="Z129:Z192" si="109">V129*COS(W129+X129*$C$53)</f>
        <v>1.3025873068028323E-9</v>
      </c>
      <c r="AA129" s="30">
        <f t="shared" ref="AA129:AA192" si="110">V129*COS(W129+X129*$C$74)</f>
        <v>1.3025873129171308E-9</v>
      </c>
      <c r="AB129" s="30">
        <f t="shared" ref="AB129:AB192" si="111">V129*COS(W129+X129*$C$95)</f>
        <v>1.3025873129177267E-9</v>
      </c>
      <c r="AD129" s="36"/>
      <c r="AE129" s="36"/>
      <c r="AF129" s="36"/>
      <c r="AL129" s="36"/>
      <c r="AM129" s="36"/>
      <c r="AN129" s="36"/>
      <c r="AT129" s="36"/>
      <c r="AU129" s="36"/>
      <c r="AV129" s="36"/>
      <c r="BB129" s="36"/>
      <c r="BC129" s="36"/>
      <c r="BD129" s="36"/>
      <c r="BJ129" s="36">
        <v>2.6299999999999998E-9</v>
      </c>
      <c r="BK129" s="36">
        <v>0.55328410984999998</v>
      </c>
      <c r="BL129" s="36">
        <v>36147.409877300401</v>
      </c>
      <c r="BM129" s="30">
        <f t="shared" ref="BM129:BM192" si="112">BJ129*COS(BK129+BL129*$C$32)</f>
        <v>9.6949720035610141E-10</v>
      </c>
      <c r="BN129" s="30">
        <f t="shared" ref="BN129:BN192" si="113">BJ129*COS(BK129+BL129*$C$53)</f>
        <v>9.7119413110373193E-10</v>
      </c>
      <c r="BO129" s="30">
        <f t="shared" ref="BO129:BO192" si="114">BJ129*COS(BK129+BL129*$C$74)</f>
        <v>9.7119429690095766E-10</v>
      </c>
      <c r="BP129" s="30">
        <f t="shared" ref="BP129:BP192" si="115">BJ129*COS(BK129+BL129*$C$95)</f>
        <v>9.7119429691707383E-10</v>
      </c>
      <c r="BR129" s="36">
        <v>2.0000000000000001E-10</v>
      </c>
      <c r="BS129" s="36">
        <v>4.0131548010699998</v>
      </c>
      <c r="BT129" s="36">
        <v>26709.646942413401</v>
      </c>
      <c r="BU129" s="30">
        <f>BR129*COS(BS129+BT129*$C$32)</f>
        <v>1.8155648979618959E-10</v>
      </c>
      <c r="BV129" s="30">
        <f t="shared" si="97"/>
        <v>1.8159949630935448E-10</v>
      </c>
      <c r="BW129" s="30">
        <f t="shared" si="98"/>
        <v>1.8159950050951427E-10</v>
      </c>
      <c r="BX129" s="30">
        <f t="shared" si="99"/>
        <v>1.8159950050992388E-10</v>
      </c>
      <c r="BZ129" s="36"/>
      <c r="CA129" s="36"/>
      <c r="CB129" s="36"/>
      <c r="CH129" s="36"/>
      <c r="CI129" s="36"/>
      <c r="CJ129" s="36"/>
      <c r="CP129" s="36"/>
      <c r="CQ129" s="36"/>
      <c r="CR129" s="36"/>
      <c r="CX129" s="36"/>
      <c r="CY129" s="36"/>
      <c r="CZ129" s="36"/>
      <c r="DF129" s="36">
        <v>3.3700000000000001E-9</v>
      </c>
      <c r="DG129" s="36">
        <v>4.8783869927200003</v>
      </c>
      <c r="DH129" s="36">
        <v>12432.0426503978</v>
      </c>
      <c r="DI129" s="30">
        <f t="shared" ref="DI129:DI192" si="116">DF129*COS(DG129+DH129*$C$32)</f>
        <v>1.1576815411150108E-9</v>
      </c>
      <c r="DJ129" s="30">
        <f t="shared" ref="DJ129:DJ192" si="117">DF129*COS(DG129+DH129*$C$53)</f>
        <v>1.1569258762409293E-9</v>
      </c>
      <c r="DK129" s="30">
        <f t="shared" ref="DK129:DK192" si="118">DF129*COS(DG129+DH129*$C$74)</f>
        <v>1.156925802395887E-9</v>
      </c>
      <c r="DL129" s="30">
        <f t="shared" ref="DL129:DL192" si="119">DF129*COS(DG129+DH129*$C$95)</f>
        <v>1.1569258023886902E-9</v>
      </c>
      <c r="DN129" s="36">
        <v>2.8999999999999998E-10</v>
      </c>
      <c r="DO129" s="36">
        <v>2.79705093386</v>
      </c>
      <c r="DP129" s="36">
        <v>20007.086448546801</v>
      </c>
      <c r="DQ129" s="30">
        <f t="shared" ref="DQ129:DQ160" si="120">DN129*COS(DO129+DP129*$C$32)</f>
        <v>7.2097286927902504E-11</v>
      </c>
      <c r="DR129" s="30">
        <f t="shared" ref="DR129:DR160" si="121">DN129*COS(DO129+DP129*$C$53)</f>
        <v>7.1989353683168451E-11</v>
      </c>
      <c r="DS129" s="30">
        <f t="shared" ref="DS129:DS160" si="122">DN129*COS(DO129+DP129*$C$74)</f>
        <v>7.198934313566618E-11</v>
      </c>
      <c r="DT129" s="30">
        <f t="shared" ref="DT129:DT160" si="123">DN129*COS(DO129+DP129*$C$95)</f>
        <v>7.1989343134636198E-11</v>
      </c>
      <c r="DV129" s="36"/>
      <c r="DW129" s="36"/>
      <c r="DX129" s="36"/>
      <c r="ED129" s="36"/>
      <c r="EE129" s="36"/>
      <c r="EF129" s="36"/>
      <c r="EL129" s="36"/>
      <c r="EM129" s="36"/>
      <c r="EN129" s="36"/>
      <c r="ET129" s="36"/>
      <c r="EU129" s="36"/>
      <c r="EV129" s="36"/>
    </row>
    <row r="130" spans="1:152" s="30" customFormat="1" ht="12.75">
      <c r="A130" s="30" t="s">
        <v>131</v>
      </c>
      <c r="B130" s="30" t="s">
        <v>132</v>
      </c>
      <c r="N130" s="36">
        <v>1.2429999999999999E-8</v>
      </c>
      <c r="O130" s="36">
        <v>3.9545243859900001</v>
      </c>
      <c r="P130" s="36">
        <v>170.67287061920001</v>
      </c>
      <c r="Q130" s="30">
        <f t="shared" si="104"/>
        <v>-1.2319603432049172E-8</v>
      </c>
      <c r="R130" s="30">
        <f t="shared" si="105"/>
        <v>-1.2319598014064993E-8</v>
      </c>
      <c r="S130" s="30">
        <f t="shared" si="106"/>
        <v>-1.2319598013535553E-8</v>
      </c>
      <c r="T130" s="30">
        <f t="shared" si="107"/>
        <v>-1.2319598013535502E-8</v>
      </c>
      <c r="V130" s="36">
        <v>1.39E-9</v>
      </c>
      <c r="W130" s="36">
        <v>2.9915437954100002</v>
      </c>
      <c r="X130" s="36">
        <v>110.2063212194</v>
      </c>
      <c r="Y130" s="30">
        <f t="shared" si="108"/>
        <v>-1.0064720629920159E-9</v>
      </c>
      <c r="Z130" s="30">
        <f t="shared" si="109"/>
        <v>-1.006470033918876E-9</v>
      </c>
      <c r="AA130" s="30">
        <f t="shared" si="110"/>
        <v>-1.0064700337205993E-9</v>
      </c>
      <c r="AB130" s="30">
        <f t="shared" si="111"/>
        <v>-1.0064700337205801E-9</v>
      </c>
      <c r="AD130" s="36"/>
      <c r="AE130" s="36"/>
      <c r="AF130" s="36"/>
      <c r="AL130" s="36"/>
      <c r="AM130" s="36"/>
      <c r="AN130" s="36"/>
      <c r="AT130" s="36"/>
      <c r="AU130" s="36"/>
      <c r="AV130" s="36"/>
      <c r="BB130" s="36"/>
      <c r="BC130" s="36"/>
      <c r="BD130" s="36"/>
      <c r="BJ130" s="36">
        <v>2.86E-9</v>
      </c>
      <c r="BK130" s="36">
        <v>5.1640890221499998</v>
      </c>
      <c r="BL130" s="36">
        <v>426.59819087599999</v>
      </c>
      <c r="BM130" s="30">
        <f t="shared" si="112"/>
        <v>-2.6935891002056819E-9</v>
      </c>
      <c r="BN130" s="30">
        <f t="shared" si="113"/>
        <v>-2.6935812241681538E-9</v>
      </c>
      <c r="BO130" s="30">
        <f t="shared" si="114"/>
        <v>-2.6935812233985168E-9</v>
      </c>
      <c r="BP130" s="30">
        <f t="shared" si="115"/>
        <v>-2.6935812233984415E-9</v>
      </c>
      <c r="BR130" s="36">
        <v>2.0000000000000001E-10</v>
      </c>
      <c r="BS130" s="36">
        <v>4.0334440067999999</v>
      </c>
      <c r="BT130" s="36">
        <v>29573.361161443001</v>
      </c>
      <c r="BU130" s="30">
        <f>BR130*COS(BS130+BT130*$C$32)</f>
        <v>-1.92043864344358E-10</v>
      </c>
      <c r="BV130" s="30">
        <f t="shared" si="97"/>
        <v>-1.9207555278204738E-10</v>
      </c>
      <c r="BW130" s="30">
        <f t="shared" si="98"/>
        <v>-1.9207555587553971E-10</v>
      </c>
      <c r="BX130" s="30">
        <f t="shared" si="99"/>
        <v>-1.9207555587584233E-10</v>
      </c>
      <c r="BZ130" s="36"/>
      <c r="CA130" s="36"/>
      <c r="CB130" s="36"/>
      <c r="CH130" s="36"/>
      <c r="CI130" s="36"/>
      <c r="CJ130" s="36"/>
      <c r="CP130" s="36"/>
      <c r="CQ130" s="36"/>
      <c r="CR130" s="36"/>
      <c r="CX130" s="36"/>
      <c r="CY130" s="36"/>
      <c r="CZ130" s="36"/>
      <c r="DF130" s="36">
        <v>3.2599999999999999E-9</v>
      </c>
      <c r="DG130" s="36">
        <v>4.2736974142599999</v>
      </c>
      <c r="DH130" s="36">
        <v>26735.945262213201</v>
      </c>
      <c r="DI130" s="30">
        <f t="shared" si="116"/>
        <v>2.7833802375973677E-9</v>
      </c>
      <c r="DJ130" s="30">
        <f t="shared" si="117"/>
        <v>2.7842512907201864E-9</v>
      </c>
      <c r="DK130" s="30">
        <f t="shared" si="118"/>
        <v>2.7842513758015945E-9</v>
      </c>
      <c r="DL130" s="30">
        <f t="shared" si="119"/>
        <v>2.7842513758098841E-9</v>
      </c>
      <c r="DN130" s="36">
        <v>3.3E-10</v>
      </c>
      <c r="DO130" s="36">
        <v>0.93862065616000001</v>
      </c>
      <c r="DP130" s="36">
        <v>15720.8387848784</v>
      </c>
      <c r="DQ130" s="30">
        <f t="shared" si="120"/>
        <v>-5.4880389232474821E-11</v>
      </c>
      <c r="DR130" s="30">
        <f t="shared" si="121"/>
        <v>-5.4782142875297779E-11</v>
      </c>
      <c r="DS130" s="30">
        <f t="shared" si="122"/>
        <v>-5.478213327465256E-11</v>
      </c>
      <c r="DT130" s="30">
        <f t="shared" si="123"/>
        <v>-5.4782133273713781E-11</v>
      </c>
      <c r="DV130" s="36"/>
      <c r="DW130" s="36"/>
      <c r="DX130" s="36"/>
      <c r="ED130" s="36"/>
      <c r="EE130" s="36"/>
      <c r="EF130" s="36"/>
      <c r="EL130" s="36"/>
      <c r="EM130" s="36"/>
      <c r="EN130" s="36"/>
      <c r="ET130" s="36"/>
      <c r="EU130" s="36"/>
      <c r="EV130" s="36"/>
    </row>
    <row r="131" spans="1:152" s="30" customFormat="1" ht="12.75">
      <c r="A131" s="30">
        <f xml:space="preserve"> 0.0000993650849745 * ( e * COS(p-A125) - COS(A27-A125) ) / COS(C125)</f>
        <v>-7.8605804210655396E-5</v>
      </c>
      <c r="B131" s="30">
        <f>0.0000993650849745 * SIN(C125) * ( e *SIN(p-A125) - SIN(A27-A125) )</f>
        <v>2.0040435066093562E-6</v>
      </c>
      <c r="N131" s="36">
        <v>1.6940000000000001E-8</v>
      </c>
      <c r="O131" s="36">
        <v>6.2069448040599999</v>
      </c>
      <c r="P131" s="36">
        <v>33019.021112204602</v>
      </c>
      <c r="Q131" s="30">
        <f t="shared" si="104"/>
        <v>9.9877355729463996E-9</v>
      </c>
      <c r="R131" s="30">
        <f t="shared" si="105"/>
        <v>9.9790572910720358E-9</v>
      </c>
      <c r="S131" s="30">
        <f t="shared" si="106"/>
        <v>9.9790564428543856E-9</v>
      </c>
      <c r="T131" s="30">
        <f t="shared" si="107"/>
        <v>9.9790564427719041E-9</v>
      </c>
      <c r="V131" s="36">
        <v>1.5900000000000001E-9</v>
      </c>
      <c r="W131" s="36">
        <v>5.2385167960499999</v>
      </c>
      <c r="X131" s="36">
        <v>10007.099997773799</v>
      </c>
      <c r="Y131" s="30">
        <f t="shared" si="108"/>
        <v>1.5897159400157829E-9</v>
      </c>
      <c r="Z131" s="30">
        <f t="shared" si="109"/>
        <v>1.5897216864757499E-9</v>
      </c>
      <c r="AA131" s="30">
        <f t="shared" si="110"/>
        <v>1.5897216870344113E-9</v>
      </c>
      <c r="AB131" s="30">
        <f t="shared" si="111"/>
        <v>1.5897216870344659E-9</v>
      </c>
      <c r="AD131" s="36"/>
      <c r="AE131" s="36"/>
      <c r="AF131" s="36"/>
      <c r="AL131" s="36"/>
      <c r="AM131" s="36"/>
      <c r="AN131" s="36"/>
      <c r="AT131" s="36"/>
      <c r="AU131" s="36"/>
      <c r="AV131" s="36"/>
      <c r="BB131" s="36"/>
      <c r="BC131" s="36"/>
      <c r="BD131" s="36"/>
      <c r="BJ131" s="36">
        <v>2.7900000000000001E-9</v>
      </c>
      <c r="BK131" s="36">
        <v>4.2987161594299996</v>
      </c>
      <c r="BL131" s="36">
        <v>19999.972901545902</v>
      </c>
      <c r="BM131" s="30">
        <f t="shared" si="112"/>
        <v>2.7218027154265936E-9</v>
      </c>
      <c r="BN131" s="30">
        <f t="shared" si="113"/>
        <v>2.7220380010387954E-9</v>
      </c>
      <c r="BO131" s="30">
        <f t="shared" si="114"/>
        <v>2.722038024010733E-9</v>
      </c>
      <c r="BP131" s="30">
        <f t="shared" si="115"/>
        <v>2.7220380240129684E-9</v>
      </c>
      <c r="BR131" s="36">
        <v>2.3000000000000001E-10</v>
      </c>
      <c r="BS131" s="36">
        <v>0.90416640594999997</v>
      </c>
      <c r="BT131" s="36">
        <v>8094.5216858326003</v>
      </c>
      <c r="BU131" s="30">
        <f>BR131*COS(BS131+BT131*$C$32)</f>
        <v>2.2999613509965818E-10</v>
      </c>
      <c r="BV131" s="30">
        <f t="shared" si="97"/>
        <v>2.2999633959402641E-10</v>
      </c>
      <c r="BW131" s="30">
        <f t="shared" si="98"/>
        <v>2.2999633961373753E-10</v>
      </c>
      <c r="BX131" s="30">
        <f t="shared" si="99"/>
        <v>2.2999633961373944E-10</v>
      </c>
      <c r="BZ131" s="36"/>
      <c r="CA131" s="36"/>
      <c r="CB131" s="36"/>
      <c r="CH131" s="36"/>
      <c r="CI131" s="36"/>
      <c r="CJ131" s="36"/>
      <c r="CP131" s="36"/>
      <c r="CQ131" s="36"/>
      <c r="CR131" s="36"/>
      <c r="CX131" s="36"/>
      <c r="CY131" s="36"/>
      <c r="CZ131" s="36"/>
      <c r="DF131" s="36">
        <v>3.0899999999999999E-9</v>
      </c>
      <c r="DG131" s="36">
        <v>0.50597475052999996</v>
      </c>
      <c r="DH131" s="36">
        <v>38204.687359370997</v>
      </c>
      <c r="DI131" s="30">
        <f t="shared" si="116"/>
        <v>-2.0716584976618803E-9</v>
      </c>
      <c r="DJ131" s="30">
        <f t="shared" si="117"/>
        <v>-2.0699757928626864E-9</v>
      </c>
      <c r="DK131" s="30">
        <f t="shared" si="118"/>
        <v>-2.0699756283782749E-9</v>
      </c>
      <c r="DL131" s="30">
        <f t="shared" si="119"/>
        <v>-2.0699756283622346E-9</v>
      </c>
      <c r="DN131" s="36">
        <v>2.4E-10</v>
      </c>
      <c r="DO131" s="36">
        <v>2.7497063710099998</v>
      </c>
      <c r="DP131" s="36">
        <v>18947.704518357601</v>
      </c>
      <c r="DQ131" s="30">
        <f t="shared" si="120"/>
        <v>-4.896493446133931E-11</v>
      </c>
      <c r="DR131" s="30">
        <f t="shared" si="121"/>
        <v>-4.9050426420771703E-11</v>
      </c>
      <c r="DS131" s="30">
        <f t="shared" si="122"/>
        <v>-4.9050434774527503E-11</v>
      </c>
      <c r="DT131" s="30">
        <f t="shared" si="123"/>
        <v>-4.9050434775342121E-11</v>
      </c>
      <c r="DV131" s="36"/>
      <c r="DW131" s="36"/>
      <c r="DX131" s="36"/>
      <c r="ED131" s="36"/>
      <c r="EE131" s="36"/>
      <c r="EF131" s="36"/>
      <c r="EL131" s="36"/>
      <c r="EM131" s="36"/>
      <c r="EN131" s="36"/>
      <c r="ET131" s="36"/>
      <c r="EU131" s="36"/>
      <c r="EV131" s="36"/>
    </row>
    <row r="132" spans="1:152" s="30" customFormat="1" ht="12.75">
      <c r="N132" s="36">
        <v>1.221E-8</v>
      </c>
      <c r="O132" s="36">
        <v>4.7793182060200001</v>
      </c>
      <c r="P132" s="36">
        <v>30110.165673538399</v>
      </c>
      <c r="Q132" s="30">
        <f t="shared" si="104"/>
        <v>4.4911721936122497E-9</v>
      </c>
      <c r="R132" s="30">
        <f t="shared" si="105"/>
        <v>4.4977369502185664E-9</v>
      </c>
      <c r="S132" s="30">
        <f t="shared" si="106"/>
        <v>4.4977375916379492E-9</v>
      </c>
      <c r="T132" s="30">
        <f t="shared" si="107"/>
        <v>4.497737591700216E-9</v>
      </c>
      <c r="V132" s="36">
        <v>1.3600000000000001E-9</v>
      </c>
      <c r="W132" s="36">
        <v>0.88942869763999999</v>
      </c>
      <c r="X132" s="36">
        <v>22805.7355659936</v>
      </c>
      <c r="Y132" s="30">
        <f t="shared" si="108"/>
        <v>1.3524999956347862E-9</v>
      </c>
      <c r="Z132" s="30">
        <f t="shared" si="109"/>
        <v>1.3525623350835255E-9</v>
      </c>
      <c r="AA132" s="30">
        <f t="shared" si="110"/>
        <v>1.3525623411625122E-9</v>
      </c>
      <c r="AB132" s="30">
        <f t="shared" si="111"/>
        <v>1.3525623411631055E-9</v>
      </c>
      <c r="AD132" s="36"/>
      <c r="AE132" s="36"/>
      <c r="AF132" s="36"/>
      <c r="AL132" s="36"/>
      <c r="AM132" s="36"/>
      <c r="AN132" s="36"/>
      <c r="AT132" s="36"/>
      <c r="AU132" s="36"/>
      <c r="AV132" s="36"/>
      <c r="BB132" s="36"/>
      <c r="BC132" s="36"/>
      <c r="BD132" s="36"/>
      <c r="BJ132" s="36">
        <v>2.7999999999999998E-9</v>
      </c>
      <c r="BK132" s="36">
        <v>1.92925047377</v>
      </c>
      <c r="BL132" s="36">
        <v>49515.382508406998</v>
      </c>
      <c r="BM132" s="30">
        <f t="shared" si="112"/>
        <v>-2.1304082892070141E-9</v>
      </c>
      <c r="BN132" s="30">
        <f t="shared" si="113"/>
        <v>-2.1321351224329344E-9</v>
      </c>
      <c r="BO132" s="30">
        <f t="shared" si="114"/>
        <v>-2.1321352910808888E-9</v>
      </c>
      <c r="BP132" s="30">
        <f t="shared" si="115"/>
        <v>-2.1321352910972927E-9</v>
      </c>
      <c r="BR132" s="36">
        <v>2.1999999999999999E-10</v>
      </c>
      <c r="BS132" s="36">
        <v>1.92092469688</v>
      </c>
      <c r="BT132" s="36">
        <v>17085.958665722199</v>
      </c>
      <c r="BU132" s="30">
        <f>BR132*COS(BS132+BT132*$C$32)</f>
        <v>2.9923097353742764E-11</v>
      </c>
      <c r="BV132" s="30">
        <f t="shared" si="97"/>
        <v>2.9994613393671718E-11</v>
      </c>
      <c r="BW132" s="30">
        <f t="shared" si="98"/>
        <v>2.9994620381893368E-11</v>
      </c>
      <c r="BX132" s="30">
        <f t="shared" si="99"/>
        <v>2.9994620382574758E-11</v>
      </c>
      <c r="BZ132" s="36"/>
      <c r="CA132" s="36"/>
      <c r="CB132" s="36"/>
      <c r="CH132" s="36"/>
      <c r="CI132" s="36"/>
      <c r="CJ132" s="36"/>
      <c r="CP132" s="36"/>
      <c r="CQ132" s="36"/>
      <c r="CR132" s="36"/>
      <c r="CX132" s="36"/>
      <c r="CY132" s="36"/>
      <c r="CZ132" s="36"/>
      <c r="DF132" s="36">
        <v>3.29E-9</v>
      </c>
      <c r="DG132" s="36">
        <v>3.8843059915299998</v>
      </c>
      <c r="DH132" s="36">
        <v>29864.334027309</v>
      </c>
      <c r="DI132" s="30">
        <f t="shared" si="116"/>
        <v>-3.0011640902925534E-10</v>
      </c>
      <c r="DJ132" s="30">
        <f t="shared" si="117"/>
        <v>-2.9823730142300332E-10</v>
      </c>
      <c r="DK132" s="30">
        <f t="shared" si="118"/>
        <v>-2.9823711779616796E-10</v>
      </c>
      <c r="DL132" s="30">
        <f t="shared" si="119"/>
        <v>-2.9823711777828845E-10</v>
      </c>
      <c r="DN132" s="36">
        <v>2.4E-10</v>
      </c>
      <c r="DO132" s="36">
        <v>4.3896686140899996</v>
      </c>
      <c r="DP132" s="36">
        <v>46386.993743311199</v>
      </c>
      <c r="DQ132" s="30">
        <f t="shared" si="120"/>
        <v>2.2002153377065643E-11</v>
      </c>
      <c r="DR132" s="30">
        <f t="shared" si="121"/>
        <v>2.1789242162388542E-11</v>
      </c>
      <c r="DS132" s="30">
        <f t="shared" si="122"/>
        <v>2.1789221356353068E-11</v>
      </c>
      <c r="DT132" s="30">
        <f t="shared" si="123"/>
        <v>2.1789221354328744E-11</v>
      </c>
      <c r="DV132" s="36"/>
      <c r="DW132" s="36"/>
      <c r="DX132" s="36"/>
      <c r="ED132" s="36"/>
      <c r="EE132" s="36"/>
      <c r="EF132" s="36"/>
      <c r="EL132" s="36"/>
      <c r="EM132" s="36"/>
      <c r="EN132" s="36"/>
      <c r="ET132" s="36"/>
      <c r="EU132" s="36"/>
      <c r="EV132" s="36"/>
    </row>
    <row r="133" spans="1:152" s="30" customFormat="1" ht="12.75">
      <c r="A133" s="30" t="s">
        <v>81</v>
      </c>
      <c r="C133" s="30" t="s">
        <v>83</v>
      </c>
      <c r="N133" s="36">
        <v>1.206E-8</v>
      </c>
      <c r="O133" s="36">
        <v>0.30531303095000001</v>
      </c>
      <c r="P133" s="36">
        <v>29864.334027309</v>
      </c>
      <c r="Q133" s="30">
        <f t="shared" si="104"/>
        <v>-4.0905951766151665E-9</v>
      </c>
      <c r="R133" s="30">
        <f t="shared" si="105"/>
        <v>-4.0971012826930285E-9</v>
      </c>
      <c r="S133" s="30">
        <f t="shared" si="106"/>
        <v>-4.0971019183887871E-9</v>
      </c>
      <c r="T133" s="30">
        <f t="shared" si="107"/>
        <v>-4.097101918450685E-9</v>
      </c>
      <c r="V133" s="36">
        <v>1.55E-9</v>
      </c>
      <c r="W133" s="36">
        <v>5.90500835975</v>
      </c>
      <c r="X133" s="36">
        <v>12592.4500197826</v>
      </c>
      <c r="Y133" s="30">
        <f t="shared" si="108"/>
        <v>7.2659580945829203E-10</v>
      </c>
      <c r="Z133" s="30">
        <f t="shared" si="109"/>
        <v>7.2626468319503391E-10</v>
      </c>
      <c r="AA133" s="30">
        <f t="shared" si="110"/>
        <v>7.2626465083606367E-10</v>
      </c>
      <c r="AB133" s="30">
        <f t="shared" si="111"/>
        <v>7.2626465083291128E-10</v>
      </c>
      <c r="AD133" s="36"/>
      <c r="AE133" s="36"/>
      <c r="AF133" s="36"/>
      <c r="AL133" s="36"/>
      <c r="AM133" s="36"/>
      <c r="AN133" s="36"/>
      <c r="AT133" s="36"/>
      <c r="AU133" s="36"/>
      <c r="AV133" s="36"/>
      <c r="BB133" s="36"/>
      <c r="BC133" s="36"/>
      <c r="BD133" s="36"/>
      <c r="BJ133" s="36">
        <v>2.6500000000000002E-9</v>
      </c>
      <c r="BK133" s="36">
        <v>4.8116840214699996</v>
      </c>
      <c r="BL133" s="36">
        <v>20235.122826310399</v>
      </c>
      <c r="BM133" s="30">
        <f t="shared" si="112"/>
        <v>2.2320648121625818E-9</v>
      </c>
      <c r="BN133" s="30">
        <f t="shared" si="113"/>
        <v>2.2315095476211821E-9</v>
      </c>
      <c r="BO133" s="30">
        <f t="shared" si="114"/>
        <v>2.2315094933455621E-9</v>
      </c>
      <c r="BP133" s="30">
        <f t="shared" si="115"/>
        <v>2.2315094933402607E-9</v>
      </c>
      <c r="BR133" s="36">
        <v>1.8999999999999999E-10</v>
      </c>
      <c r="BS133" s="36">
        <v>5.0493894264400003</v>
      </c>
      <c r="BT133" s="36">
        <v>6681.2248533995999</v>
      </c>
      <c r="BU133" s="30">
        <f>BR133*COS(BS133+BT133*$C$32)</f>
        <v>1.5900876931882083E-10</v>
      </c>
      <c r="BV133" s="30">
        <f t="shared" si="97"/>
        <v>1.5899542359014546E-10</v>
      </c>
      <c r="BW133" s="30">
        <f t="shared" si="98"/>
        <v>1.5899542228590394E-10</v>
      </c>
      <c r="BX133" s="30">
        <f t="shared" si="99"/>
        <v>1.5899542228577681E-10</v>
      </c>
      <c r="BZ133" s="36"/>
      <c r="CA133" s="36"/>
      <c r="CB133" s="36"/>
      <c r="CH133" s="36"/>
      <c r="CI133" s="36"/>
      <c r="CJ133" s="36"/>
      <c r="CP133" s="36"/>
      <c r="CQ133" s="36"/>
      <c r="CR133" s="36"/>
      <c r="CX133" s="36"/>
      <c r="CY133" s="36"/>
      <c r="CZ133" s="36"/>
      <c r="DF133" s="36">
        <v>3.1300000000000002E-9</v>
      </c>
      <c r="DG133" s="36">
        <v>1.3613875254300001</v>
      </c>
      <c r="DH133" s="36">
        <v>10192.510150718599</v>
      </c>
      <c r="DI133" s="30">
        <f t="shared" si="116"/>
        <v>5.4143682838116276E-10</v>
      </c>
      <c r="DJ133" s="30">
        <f t="shared" si="117"/>
        <v>5.4204025869715098E-10</v>
      </c>
      <c r="DK133" s="30">
        <f t="shared" si="118"/>
        <v>5.4204031766191589E-10</v>
      </c>
      <c r="DL133" s="30">
        <f t="shared" si="119"/>
        <v>5.4204031766767658E-10</v>
      </c>
      <c r="DN133" s="36">
        <v>2.4E-10</v>
      </c>
      <c r="DO133" s="36">
        <v>0.73361964525000001</v>
      </c>
      <c r="DP133" s="36">
        <v>9411.4646150871995</v>
      </c>
      <c r="DQ133" s="30">
        <f t="shared" si="120"/>
        <v>9.0655748865957019E-11</v>
      </c>
      <c r="DR133" s="30">
        <f t="shared" si="121"/>
        <v>9.0615582592313717E-11</v>
      </c>
      <c r="DS133" s="30">
        <f t="shared" si="122"/>
        <v>9.061557866721638E-11</v>
      </c>
      <c r="DT133" s="30">
        <f t="shared" si="123"/>
        <v>9.0615578666832658E-11</v>
      </c>
      <c r="DV133" s="36"/>
      <c r="DW133" s="36"/>
      <c r="DX133" s="36"/>
      <c r="ED133" s="36"/>
      <c r="EE133" s="36"/>
      <c r="EF133" s="36"/>
      <c r="EL133" s="36"/>
      <c r="EM133" s="36"/>
      <c r="EN133" s="36"/>
      <c r="ET133" s="36"/>
      <c r="EU133" s="36"/>
      <c r="EV133" s="36"/>
    </row>
    <row r="134" spans="1:152" s="30" customFormat="1" ht="12.75">
      <c r="A134" s="30">
        <f>A125+A131+Δ_Psi</f>
        <v>2.1156309378324467</v>
      </c>
      <c r="B134" s="30">
        <f>DEGREES(A134)</f>
        <v>121.21672374510344</v>
      </c>
      <c r="C134" s="32">
        <f>C125+B131</f>
        <v>3.4425680648567089E-2</v>
      </c>
      <c r="D134" s="30">
        <f>DEGREES(C134)</f>
        <v>1.9724462080280849</v>
      </c>
      <c r="N134" s="36">
        <v>1.2380000000000001E-8</v>
      </c>
      <c r="O134" s="36">
        <v>5.0558182060799997</v>
      </c>
      <c r="P134" s="36">
        <v>20213.271996984</v>
      </c>
      <c r="Q134" s="30">
        <f t="shared" si="104"/>
        <v>1.2123305226701511E-8</v>
      </c>
      <c r="R134" s="30">
        <f t="shared" si="105"/>
        <v>1.2122330751562332E-8</v>
      </c>
      <c r="S134" s="30">
        <f t="shared" si="106"/>
        <v>1.2122330656249655E-8</v>
      </c>
      <c r="T134" s="30">
        <f t="shared" si="107"/>
        <v>1.2122330656240335E-8</v>
      </c>
      <c r="V134" s="36">
        <v>1.51E-9</v>
      </c>
      <c r="W134" s="36">
        <v>3.4226189749999997E-2</v>
      </c>
      <c r="X134" s="36">
        <v>27991.401813159999</v>
      </c>
      <c r="Y134" s="30">
        <f t="shared" si="108"/>
        <v>-5.0739596199945479E-10</v>
      </c>
      <c r="Z134" s="30">
        <f t="shared" si="109"/>
        <v>-5.0663136498785597E-10</v>
      </c>
      <c r="AA134" s="30">
        <f t="shared" si="110"/>
        <v>-5.0663129026608621E-10</v>
      </c>
      <c r="AB134" s="30">
        <f t="shared" si="111"/>
        <v>-5.0663129025880899E-10</v>
      </c>
      <c r="AD134" s="36"/>
      <c r="AE134" s="36"/>
      <c r="AF134" s="36"/>
      <c r="AL134" s="36"/>
      <c r="AM134" s="36"/>
      <c r="AN134" s="36"/>
      <c r="AT134" s="36"/>
      <c r="AU134" s="36"/>
      <c r="AV134" s="36"/>
      <c r="BB134" s="36"/>
      <c r="BC134" s="36"/>
      <c r="BD134" s="36"/>
      <c r="BJ134" s="36">
        <v>2.7299999999999999E-9</v>
      </c>
      <c r="BK134" s="36">
        <v>5.1274005155899998</v>
      </c>
      <c r="BL134" s="36">
        <v>35371.887265976402</v>
      </c>
      <c r="BM134" s="30">
        <f t="shared" si="112"/>
        <v>-2.1855707107868547E-9</v>
      </c>
      <c r="BN134" s="30">
        <f t="shared" si="113"/>
        <v>-2.1866814825288356E-9</v>
      </c>
      <c r="BO134" s="30">
        <f t="shared" si="114"/>
        <v>-2.1866815910215068E-9</v>
      </c>
      <c r="BP134" s="30">
        <f t="shared" si="115"/>
        <v>-2.1866815910320985E-9</v>
      </c>
      <c r="BR134" s="36"/>
      <c r="BS134" s="36"/>
      <c r="BT134" s="36"/>
      <c r="BZ134" s="36"/>
      <c r="CA134" s="36"/>
      <c r="CB134" s="36"/>
      <c r="CH134" s="36"/>
      <c r="CI134" s="36"/>
      <c r="CJ134" s="36"/>
      <c r="CP134" s="36"/>
      <c r="CQ134" s="36"/>
      <c r="CR134" s="36"/>
      <c r="CX134" s="36"/>
      <c r="CY134" s="36"/>
      <c r="CZ134" s="36"/>
      <c r="DF134" s="36">
        <v>3.4699999999999998E-9</v>
      </c>
      <c r="DG134" s="36">
        <v>3.5843980720899999</v>
      </c>
      <c r="DH134" s="36">
        <v>27490.692478044799</v>
      </c>
      <c r="DI134" s="30">
        <f t="shared" si="116"/>
        <v>-1.3060778746021142E-9</v>
      </c>
      <c r="DJ134" s="30">
        <f t="shared" si="117"/>
        <v>-1.304380433271511E-9</v>
      </c>
      <c r="DK134" s="30">
        <f t="shared" si="118"/>
        <v>-1.3043802673837948E-9</v>
      </c>
      <c r="DL134" s="30">
        <f t="shared" si="119"/>
        <v>-1.3043802673676188E-9</v>
      </c>
      <c r="DN134" s="36">
        <v>2.8000000000000002E-10</v>
      </c>
      <c r="DO134" s="36">
        <v>4.1955978401299996</v>
      </c>
      <c r="DP134" s="36">
        <v>37674.996394276401</v>
      </c>
      <c r="DQ134" s="30">
        <f t="shared" si="120"/>
        <v>-2.4670350551255573E-10</v>
      </c>
      <c r="DR134" s="30">
        <f t="shared" si="121"/>
        <v>-2.4660762415835671E-10</v>
      </c>
      <c r="DS134" s="30">
        <f t="shared" si="122"/>
        <v>-2.4660761478274578E-10</v>
      </c>
      <c r="DT134" s="30">
        <f t="shared" si="123"/>
        <v>-2.4660761478183371E-10</v>
      </c>
      <c r="DV134" s="36"/>
      <c r="DW134" s="36"/>
      <c r="DX134" s="36"/>
      <c r="ED134" s="36"/>
      <c r="EE134" s="36"/>
      <c r="EF134" s="36"/>
      <c r="EL134" s="36"/>
      <c r="EM134" s="36"/>
      <c r="EN134" s="36"/>
      <c r="ET134" s="36"/>
      <c r="EU134" s="36"/>
      <c r="EV134" s="36"/>
    </row>
    <row r="135" spans="1:152" s="30" customFormat="1" ht="12.75">
      <c r="B135" s="30">
        <f xml:space="preserve"> B134 - INT( B134 / 360 ) * 360</f>
        <v>121.21672374510344</v>
      </c>
      <c r="N135" s="36">
        <v>1.152E-8</v>
      </c>
      <c r="O135" s="36">
        <v>3.2622991948100002</v>
      </c>
      <c r="P135" s="36">
        <v>11.729352836</v>
      </c>
      <c r="Q135" s="30">
        <f t="shared" si="104"/>
        <v>-1.1502152045343727E-8</v>
      </c>
      <c r="R135" s="30">
        <f t="shared" si="105"/>
        <v>-1.1502152189736809E-8</v>
      </c>
      <c r="S135" s="30">
        <f t="shared" si="106"/>
        <v>-1.1502152189750918E-8</v>
      </c>
      <c r="T135" s="30">
        <f t="shared" si="107"/>
        <v>-1.1502152189750919E-8</v>
      </c>
      <c r="V135" s="36">
        <v>1.5300000000000001E-9</v>
      </c>
      <c r="W135" s="36">
        <v>4.0174377032299997</v>
      </c>
      <c r="X135" s="36">
        <v>33794.543723528601</v>
      </c>
      <c r="Y135" s="30">
        <f t="shared" si="108"/>
        <v>6.298659021158348E-10</v>
      </c>
      <c r="Z135" s="30">
        <f t="shared" si="109"/>
        <v>6.2896082988015181E-10</v>
      </c>
      <c r="AA135" s="30">
        <f t="shared" si="110"/>
        <v>6.2896074142565815E-10</v>
      </c>
      <c r="AB135" s="30">
        <f t="shared" si="111"/>
        <v>6.2896074141701638E-10</v>
      </c>
      <c r="AD135" s="36"/>
      <c r="AE135" s="36"/>
      <c r="AF135" s="36"/>
      <c r="AL135" s="36"/>
      <c r="AM135" s="36"/>
      <c r="AN135" s="36"/>
      <c r="AT135" s="36"/>
      <c r="AU135" s="36"/>
      <c r="AV135" s="36"/>
      <c r="BB135" s="36"/>
      <c r="BC135" s="36"/>
      <c r="BD135" s="36"/>
      <c r="BJ135" s="36">
        <v>3.0600000000000002E-9</v>
      </c>
      <c r="BK135" s="36">
        <v>5.2890379486899999</v>
      </c>
      <c r="BL135" s="36">
        <v>382.89653222319998</v>
      </c>
      <c r="BM135" s="30">
        <f t="shared" si="112"/>
        <v>-3.0590855929710165E-9</v>
      </c>
      <c r="BN135" s="30">
        <f t="shared" si="113"/>
        <v>-3.0590861429361986E-9</v>
      </c>
      <c r="BO135" s="30">
        <f t="shared" si="114"/>
        <v>-3.0590861429899322E-9</v>
      </c>
      <c r="BP135" s="30">
        <f t="shared" si="115"/>
        <v>-3.0590861429899372E-9</v>
      </c>
      <c r="BR135" s="36"/>
      <c r="BS135" s="36"/>
      <c r="BT135" s="36"/>
      <c r="BZ135" s="36"/>
      <c r="CA135" s="36"/>
      <c r="CB135" s="36"/>
      <c r="CH135" s="36"/>
      <c r="CI135" s="36"/>
      <c r="CJ135" s="36"/>
      <c r="CP135" s="36"/>
      <c r="CQ135" s="36"/>
      <c r="CR135" s="36"/>
      <c r="CX135" s="36"/>
      <c r="CY135" s="36"/>
      <c r="CZ135" s="36"/>
      <c r="DF135" s="36">
        <v>2.5099999999999998E-9</v>
      </c>
      <c r="DG135" s="36">
        <v>3.7861845704700001</v>
      </c>
      <c r="DH135" s="36">
        <v>10063.722349076401</v>
      </c>
      <c r="DI135" s="30">
        <f t="shared" si="116"/>
        <v>-4.4091556458753534E-10</v>
      </c>
      <c r="DJ135" s="30">
        <f t="shared" si="117"/>
        <v>-4.4139312099868814E-10</v>
      </c>
      <c r="DK135" s="30">
        <f t="shared" si="118"/>
        <v>-4.4139316766357068E-10</v>
      </c>
      <c r="DL135" s="30">
        <f t="shared" si="119"/>
        <v>-4.413931676681178E-10</v>
      </c>
      <c r="DN135" s="36">
        <v>2.3000000000000001E-10</v>
      </c>
      <c r="DO135" s="36">
        <v>1.0002373553799999</v>
      </c>
      <c r="DP135" s="36">
        <v>22779.4372461938</v>
      </c>
      <c r="DQ135" s="30">
        <f t="shared" si="120"/>
        <v>2.1511895403989195E-10</v>
      </c>
      <c r="DR135" s="30">
        <f t="shared" si="121"/>
        <v>2.1515453786368678E-10</v>
      </c>
      <c r="DS135" s="30">
        <f t="shared" si="122"/>
        <v>2.1515454133884343E-10</v>
      </c>
      <c r="DT135" s="30">
        <f t="shared" si="123"/>
        <v>2.151545413391819E-10</v>
      </c>
      <c r="DV135" s="36"/>
      <c r="DW135" s="36"/>
      <c r="DX135" s="36"/>
      <c r="ED135" s="36"/>
      <c r="EE135" s="36"/>
      <c r="EF135" s="36"/>
      <c r="EL135" s="36"/>
      <c r="EM135" s="36"/>
      <c r="EN135" s="36"/>
      <c r="ET135" s="36"/>
      <c r="EU135" s="36"/>
      <c r="EV135" s="36"/>
    </row>
    <row r="136" spans="1:152" s="30" customFormat="1" ht="12.75">
      <c r="N136" s="36">
        <v>1.179E-8</v>
      </c>
      <c r="O136" s="36">
        <v>1.6949107479100001</v>
      </c>
      <c r="P136" s="36">
        <v>20400.2727726222</v>
      </c>
      <c r="Q136" s="30">
        <f t="shared" si="104"/>
        <v>-1.3018855763239028E-9</v>
      </c>
      <c r="R136" s="30">
        <f t="shared" si="105"/>
        <v>-1.2972946401978647E-9</v>
      </c>
      <c r="S136" s="30">
        <f t="shared" si="106"/>
        <v>-1.2972941915727636E-9</v>
      </c>
      <c r="T136" s="30">
        <f t="shared" si="107"/>
        <v>-1.2972941915289667E-9</v>
      </c>
      <c r="V136" s="36">
        <v>1.21E-9</v>
      </c>
      <c r="W136" s="36">
        <v>0.51392111798999995</v>
      </c>
      <c r="X136" s="36">
        <v>21535.9496445154</v>
      </c>
      <c r="Y136" s="30">
        <f t="shared" si="108"/>
        <v>1.0694411383831796E-9</v>
      </c>
      <c r="Z136" s="30">
        <f t="shared" si="109"/>
        <v>1.0696751533485887E-9</v>
      </c>
      <c r="AA136" s="30">
        <f t="shared" si="110"/>
        <v>1.0696751762070413E-9</v>
      </c>
      <c r="AB136" s="30">
        <f t="shared" si="111"/>
        <v>1.0696751762092676E-9</v>
      </c>
      <c r="AD136" s="36"/>
      <c r="AE136" s="36"/>
      <c r="AF136" s="36"/>
      <c r="AL136" s="36"/>
      <c r="AM136" s="36"/>
      <c r="AN136" s="36"/>
      <c r="AT136" s="36"/>
      <c r="AU136" s="36"/>
      <c r="AV136" s="36"/>
      <c r="BB136" s="36"/>
      <c r="BC136" s="36"/>
      <c r="BD136" s="36"/>
      <c r="BJ136" s="36">
        <v>2.23E-9</v>
      </c>
      <c r="BK136" s="36">
        <v>2.5059172407400001</v>
      </c>
      <c r="BL136" s="36">
        <v>26709.646942413401</v>
      </c>
      <c r="BM136" s="30">
        <f t="shared" si="112"/>
        <v>1.0620443949442183E-9</v>
      </c>
      <c r="BN136" s="30">
        <f t="shared" si="113"/>
        <v>1.0610384354618185E-9</v>
      </c>
      <c r="BO136" s="30">
        <f t="shared" si="114"/>
        <v>1.0610383371481994E-9</v>
      </c>
      <c r="BP136" s="30">
        <f t="shared" si="115"/>
        <v>1.0610383371386112E-9</v>
      </c>
      <c r="BR136" s="36"/>
      <c r="BS136" s="36"/>
      <c r="BT136" s="36"/>
      <c r="BZ136" s="36"/>
      <c r="CA136" s="36"/>
      <c r="CB136" s="36"/>
      <c r="CH136" s="36"/>
      <c r="CI136" s="36"/>
      <c r="CJ136" s="36"/>
      <c r="CP136" s="36"/>
      <c r="CQ136" s="36"/>
      <c r="CR136" s="36"/>
      <c r="CX136" s="36"/>
      <c r="CY136" s="36"/>
      <c r="CZ136" s="36"/>
      <c r="DF136" s="36">
        <v>2.4399999999999998E-9</v>
      </c>
      <c r="DG136" s="36">
        <v>3.8352334266799999</v>
      </c>
      <c r="DH136" s="36">
        <v>9411.4646150871995</v>
      </c>
      <c r="DI136" s="30">
        <f t="shared" si="116"/>
        <v>-8.3063282472090412E-10</v>
      </c>
      <c r="DJ136" s="30">
        <f t="shared" si="117"/>
        <v>-8.3021813725159733E-10</v>
      </c>
      <c r="DK136" s="30">
        <f t="shared" si="118"/>
        <v>-8.3021809672799937E-10</v>
      </c>
      <c r="DL136" s="30">
        <f t="shared" si="119"/>
        <v>-8.3021809672403769E-10</v>
      </c>
      <c r="DN136" s="36">
        <v>2.5999999999999998E-10</v>
      </c>
      <c r="DO136" s="36">
        <v>0.46990555736</v>
      </c>
      <c r="DP136" s="36">
        <v>13745.346239022399</v>
      </c>
      <c r="DQ136" s="30">
        <f t="shared" si="120"/>
        <v>2.4477213674996735E-10</v>
      </c>
      <c r="DR136" s="30">
        <f t="shared" si="121"/>
        <v>2.4474898473041955E-10</v>
      </c>
      <c r="DS136" s="30">
        <f t="shared" si="122"/>
        <v>2.4474898246722573E-10</v>
      </c>
      <c r="DT136" s="30">
        <f t="shared" si="123"/>
        <v>2.4474898246700503E-10</v>
      </c>
      <c r="DV136" s="36"/>
      <c r="DW136" s="36"/>
      <c r="DX136" s="36"/>
      <c r="ED136" s="36"/>
      <c r="EE136" s="36"/>
      <c r="EF136" s="36"/>
      <c r="EL136" s="36"/>
      <c r="EM136" s="36"/>
      <c r="EN136" s="36"/>
      <c r="ET136" s="36"/>
      <c r="EU136" s="36"/>
      <c r="EV136" s="36"/>
    </row>
    <row r="137" spans="1:152" s="30" customFormat="1" ht="12.75">
      <c r="A137" s="34" t="s">
        <v>26</v>
      </c>
      <c r="B137" s="34" t="s">
        <v>167</v>
      </c>
      <c r="C137" s="34" t="s">
        <v>168</v>
      </c>
      <c r="D137" s="34" t="s">
        <v>135</v>
      </c>
      <c r="E137" s="34" t="s">
        <v>26</v>
      </c>
      <c r="F137" s="34" t="s">
        <v>26</v>
      </c>
      <c r="N137" s="36">
        <v>1.165E-8</v>
      </c>
      <c r="O137" s="36">
        <v>2.8899512814700001</v>
      </c>
      <c r="P137" s="36">
        <v>574.34479833479998</v>
      </c>
      <c r="Q137" s="30">
        <f t="shared" si="104"/>
        <v>1.1148283673628122E-8</v>
      </c>
      <c r="R137" s="30">
        <f t="shared" si="105"/>
        <v>1.1148246368648497E-8</v>
      </c>
      <c r="S137" s="30">
        <f t="shared" si="106"/>
        <v>1.1148246365003076E-8</v>
      </c>
      <c r="T137" s="30">
        <f t="shared" si="107"/>
        <v>1.114824636500272E-8</v>
      </c>
      <c r="V137" s="36">
        <v>1.09E-9</v>
      </c>
      <c r="W137" s="36">
        <v>2.2538861676100002</v>
      </c>
      <c r="X137" s="36">
        <v>26735.945262213201</v>
      </c>
      <c r="Y137" s="30">
        <f t="shared" si="108"/>
        <v>1.0723978816471733E-10</v>
      </c>
      <c r="Z137" s="30">
        <f t="shared" si="109"/>
        <v>1.0668282441867647E-10</v>
      </c>
      <c r="AA137" s="30">
        <f t="shared" si="110"/>
        <v>1.0668276999210679E-10</v>
      </c>
      <c r="AB137" s="30">
        <f t="shared" si="111"/>
        <v>1.0668276998680387E-10</v>
      </c>
      <c r="AD137" s="36"/>
      <c r="AE137" s="36"/>
      <c r="AF137" s="36"/>
      <c r="AL137" s="36"/>
      <c r="AM137" s="36"/>
      <c r="AN137" s="36"/>
      <c r="AT137" s="36"/>
      <c r="AU137" s="36"/>
      <c r="AV137" s="36"/>
      <c r="BB137" s="36"/>
      <c r="BC137" s="36"/>
      <c r="BD137" s="36"/>
      <c r="BJ137" s="36">
        <v>2.3499999999999999E-9</v>
      </c>
      <c r="BK137" s="36">
        <v>5.9652239511799996</v>
      </c>
      <c r="BL137" s="36">
        <v>10198.033075026</v>
      </c>
      <c r="BM137" s="30">
        <f t="shared" si="112"/>
        <v>2.2357997483541347E-9</v>
      </c>
      <c r="BN137" s="30">
        <f t="shared" si="113"/>
        <v>2.2356579749114709E-9</v>
      </c>
      <c r="BO137" s="30">
        <f t="shared" si="114"/>
        <v>2.2356579610535089E-9</v>
      </c>
      <c r="BP137" s="30">
        <f t="shared" si="115"/>
        <v>2.235657961052161E-9</v>
      </c>
      <c r="BR137" s="36"/>
      <c r="BS137" s="36"/>
      <c r="BT137" s="36"/>
      <c r="BZ137" s="36"/>
      <c r="CA137" s="36"/>
      <c r="CB137" s="36"/>
      <c r="CH137" s="36"/>
      <c r="CI137" s="36"/>
      <c r="CJ137" s="36"/>
      <c r="CP137" s="36"/>
      <c r="CQ137" s="36"/>
      <c r="CR137" s="36"/>
      <c r="CX137" s="36"/>
      <c r="CY137" s="36"/>
      <c r="CZ137" s="36"/>
      <c r="DF137" s="36">
        <v>2.81E-9</v>
      </c>
      <c r="DG137" s="36">
        <v>4.5089520623299997</v>
      </c>
      <c r="DH137" s="36">
        <v>32217.2001810808</v>
      </c>
      <c r="DI137" s="30">
        <f t="shared" si="116"/>
        <v>-6.5900548294327096E-10</v>
      </c>
      <c r="DJ137" s="30">
        <f t="shared" si="117"/>
        <v>-6.573152430387779E-10</v>
      </c>
      <c r="DK137" s="30">
        <f t="shared" si="118"/>
        <v>-6.5731507786025753E-10</v>
      </c>
      <c r="DL137" s="30">
        <f t="shared" si="119"/>
        <v>-6.5731507784410662E-10</v>
      </c>
      <c r="DN137" s="36">
        <v>2.8000000000000002E-10</v>
      </c>
      <c r="DO137" s="36">
        <v>4.6518129212600003</v>
      </c>
      <c r="DP137" s="36">
        <v>1551.0452226479999</v>
      </c>
      <c r="DQ137" s="30">
        <f t="shared" si="120"/>
        <v>-1.9377265046082083E-10</v>
      </c>
      <c r="DR137" s="30">
        <f t="shared" si="121"/>
        <v>-1.9376662979947203E-10</v>
      </c>
      <c r="DS137" s="30">
        <f t="shared" si="122"/>
        <v>-1.9376662921113887E-10</v>
      </c>
      <c r="DT137" s="30">
        <f t="shared" si="123"/>
        <v>-1.937666292110814E-10</v>
      </c>
      <c r="DV137" s="36"/>
      <c r="DW137" s="36"/>
      <c r="DX137" s="36"/>
      <c r="ED137" s="36"/>
      <c r="EE137" s="36"/>
      <c r="EF137" s="36"/>
      <c r="EL137" s="36"/>
      <c r="EM137" s="36"/>
      <c r="EN137" s="36"/>
      <c r="ET137" s="36"/>
      <c r="EU137" s="36"/>
      <c r="EV137" s="36"/>
    </row>
    <row r="138" spans="1:152" s="30" customFormat="1" ht="12.75">
      <c r="N138" s="36">
        <v>1.3060000000000001E-8</v>
      </c>
      <c r="O138" s="36">
        <v>0.14519588607</v>
      </c>
      <c r="P138" s="36">
        <v>9146.7900690210008</v>
      </c>
      <c r="Q138" s="30">
        <f t="shared" si="104"/>
        <v>1.2459721862922937E-8</v>
      </c>
      <c r="R138" s="30">
        <f t="shared" si="105"/>
        <v>1.2459034144942051E-8</v>
      </c>
      <c r="S138" s="30">
        <f t="shared" si="106"/>
        <v>1.2459034077721078E-8</v>
      </c>
      <c r="T138" s="30">
        <f t="shared" si="107"/>
        <v>1.2459034077714512E-8</v>
      </c>
      <c r="V138" s="36">
        <v>1.09E-9</v>
      </c>
      <c r="W138" s="36">
        <v>0.78612823474000004</v>
      </c>
      <c r="X138" s="36">
        <v>6681.2248533995999</v>
      </c>
      <c r="Y138" s="30">
        <f t="shared" si="108"/>
        <v>1.4140402545314194E-10</v>
      </c>
      <c r="Z138" s="30">
        <f t="shared" si="109"/>
        <v>1.4154270084158084E-10</v>
      </c>
      <c r="AA138" s="30">
        <f t="shared" si="110"/>
        <v>1.4154271439250378E-10</v>
      </c>
      <c r="AB138" s="30">
        <f t="shared" si="111"/>
        <v>1.4154271439382466E-10</v>
      </c>
      <c r="AD138" s="36"/>
      <c r="AE138" s="36"/>
      <c r="AF138" s="36"/>
      <c r="AL138" s="36"/>
      <c r="AM138" s="36"/>
      <c r="AN138" s="36"/>
      <c r="AT138" s="36"/>
      <c r="AU138" s="36"/>
      <c r="AV138" s="36"/>
      <c r="BB138" s="36"/>
      <c r="BC138" s="36"/>
      <c r="BD138" s="36"/>
      <c r="BJ138" s="36">
        <v>2.3400000000000002E-9</v>
      </c>
      <c r="BK138" s="36">
        <v>3.5286658326699998</v>
      </c>
      <c r="BL138" s="36">
        <v>10228.538017396</v>
      </c>
      <c r="BM138" s="30">
        <f t="shared" si="112"/>
        <v>-2.2821274702266048E-9</v>
      </c>
      <c r="BN138" s="30">
        <f t="shared" si="113"/>
        <v>-2.2822290222364905E-9</v>
      </c>
      <c r="BO138" s="30">
        <f t="shared" si="114"/>
        <v>-2.2822290321556115E-9</v>
      </c>
      <c r="BP138" s="30">
        <f t="shared" si="115"/>
        <v>-2.2822290321565768E-9</v>
      </c>
      <c r="BR138" s="36"/>
      <c r="BS138" s="36"/>
      <c r="BT138" s="36"/>
      <c r="BZ138" s="36"/>
      <c r="CA138" s="36"/>
      <c r="CB138" s="36"/>
      <c r="CH138" s="36"/>
      <c r="CI138" s="36"/>
      <c r="CJ138" s="36"/>
      <c r="CP138" s="36"/>
      <c r="CQ138" s="36"/>
      <c r="CR138" s="36"/>
      <c r="CX138" s="36"/>
      <c r="CY138" s="36"/>
      <c r="CZ138" s="36"/>
      <c r="DF138" s="36">
        <v>2.3699999999999999E-9</v>
      </c>
      <c r="DG138" s="36">
        <v>0.87748812244999996</v>
      </c>
      <c r="DH138" s="36">
        <v>6681.2248533995999</v>
      </c>
      <c r="DI138" s="30">
        <f t="shared" si="116"/>
        <v>9.1779555538652066E-11</v>
      </c>
      <c r="DJ138" s="30">
        <f t="shared" si="117"/>
        <v>9.2083422502263362E-11</v>
      </c>
      <c r="DK138" s="30">
        <f t="shared" si="118"/>
        <v>9.208345219537994E-11</v>
      </c>
      <c r="DL138" s="30">
        <f t="shared" si="119"/>
        <v>9.208345219827422E-11</v>
      </c>
      <c r="DN138" s="36">
        <v>2.5000000000000002E-10</v>
      </c>
      <c r="DO138" s="36">
        <v>4.1869027076499998</v>
      </c>
      <c r="DP138" s="36">
        <v>44007.829269739603</v>
      </c>
      <c r="DQ138" s="30">
        <f t="shared" si="120"/>
        <v>1.2294200504376037E-10</v>
      </c>
      <c r="DR138" s="30">
        <f t="shared" si="121"/>
        <v>1.2275798666129077E-10</v>
      </c>
      <c r="DS138" s="30">
        <f t="shared" si="122"/>
        <v>1.2275796867515804E-10</v>
      </c>
      <c r="DT138" s="30">
        <f t="shared" si="123"/>
        <v>1.227579686734063E-10</v>
      </c>
      <c r="DV138" s="36"/>
      <c r="DW138" s="36"/>
      <c r="DX138" s="36"/>
      <c r="ED138" s="36"/>
      <c r="EE138" s="36"/>
      <c r="EF138" s="36"/>
      <c r="EL138" s="36"/>
      <c r="EM138" s="36"/>
      <c r="EN138" s="36"/>
      <c r="ET138" s="36"/>
      <c r="EU138" s="36"/>
      <c r="EV138" s="36"/>
    </row>
    <row r="139" spans="1:152" s="30" customFormat="1" ht="12.75">
      <c r="A139" s="30" t="s">
        <v>169</v>
      </c>
      <c r="B139" s="30" t="s">
        <v>170</v>
      </c>
      <c r="C139" s="30" t="s">
        <v>36</v>
      </c>
      <c r="D139" s="30" t="s">
        <v>171</v>
      </c>
      <c r="E139" s="30" t="s">
        <v>172</v>
      </c>
      <c r="N139" s="36">
        <v>1.1129999999999999E-8</v>
      </c>
      <c r="O139" s="36">
        <v>1.52598846804</v>
      </c>
      <c r="P139" s="36">
        <v>10426.584641649</v>
      </c>
      <c r="Q139" s="30">
        <f t="shared" si="104"/>
        <v>1.0745269798478153E-8</v>
      </c>
      <c r="R139" s="30">
        <f t="shared" si="105"/>
        <v>1.0745850485158387E-8</v>
      </c>
      <c r="S139" s="30">
        <f t="shared" si="106"/>
        <v>1.074585054188068E-8</v>
      </c>
      <c r="T139" s="30">
        <f t="shared" si="107"/>
        <v>1.074585054188622E-8</v>
      </c>
      <c r="V139" s="36">
        <v>1.2199999999999999E-9</v>
      </c>
      <c r="W139" s="36">
        <v>4.84805105466</v>
      </c>
      <c r="X139" s="36">
        <v>19992.8593545451</v>
      </c>
      <c r="Y139" s="30">
        <f t="shared" si="108"/>
        <v>8.4089355627653634E-10</v>
      </c>
      <c r="Z139" s="30">
        <f t="shared" si="109"/>
        <v>8.4123287667310047E-10</v>
      </c>
      <c r="AA139" s="30">
        <f t="shared" si="110"/>
        <v>8.4123290982462927E-10</v>
      </c>
      <c r="AB139" s="30">
        <f t="shared" si="111"/>
        <v>8.4123290982785631E-10</v>
      </c>
      <c r="AD139" s="36"/>
      <c r="AE139" s="36"/>
      <c r="AF139" s="36"/>
      <c r="AL139" s="36"/>
      <c r="AM139" s="36"/>
      <c r="AN139" s="36"/>
      <c r="AT139" s="36"/>
      <c r="AU139" s="36"/>
      <c r="AV139" s="36"/>
      <c r="BB139" s="36"/>
      <c r="BC139" s="36"/>
      <c r="BD139" s="36"/>
      <c r="BJ139" s="36">
        <v>2.2400000000000001E-9</v>
      </c>
      <c r="BK139" s="36">
        <v>6.2456197978899999</v>
      </c>
      <c r="BL139" s="36">
        <v>7064.1213856227996</v>
      </c>
      <c r="BM139" s="30">
        <f t="shared" si="112"/>
        <v>1.4506388106626846E-10</v>
      </c>
      <c r="BN139" s="30">
        <f t="shared" si="113"/>
        <v>1.447606305909388E-10</v>
      </c>
      <c r="BO139" s="30">
        <f t="shared" si="114"/>
        <v>1.4476060095788863E-10</v>
      </c>
      <c r="BP139" s="30">
        <f t="shared" si="115"/>
        <v>1.4476060095499791E-10</v>
      </c>
      <c r="BR139" s="36"/>
      <c r="BS139" s="36"/>
      <c r="BT139" s="36"/>
      <c r="BZ139" s="36"/>
      <c r="CA139" s="36"/>
      <c r="CB139" s="36"/>
      <c r="CH139" s="36"/>
      <c r="CI139" s="36"/>
      <c r="CJ139" s="36"/>
      <c r="CP139" s="36"/>
      <c r="CQ139" s="36"/>
      <c r="CR139" s="36"/>
      <c r="CX139" s="36"/>
      <c r="CY139" s="36"/>
      <c r="CZ139" s="36"/>
      <c r="DF139" s="36">
        <v>3.1500000000000001E-9</v>
      </c>
      <c r="DG139" s="36">
        <v>5.6265777823300001</v>
      </c>
      <c r="DH139" s="36">
        <v>58953.145443294001</v>
      </c>
      <c r="DI139" s="30">
        <f t="shared" si="116"/>
        <v>2.1923889625130951E-9</v>
      </c>
      <c r="DJ139" s="30">
        <f t="shared" si="117"/>
        <v>2.1898267598799688E-9</v>
      </c>
      <c r="DK139" s="30">
        <f t="shared" si="118"/>
        <v>2.1898265093702463E-9</v>
      </c>
      <c r="DL139" s="30">
        <f t="shared" si="119"/>
        <v>2.1898265093459198E-9</v>
      </c>
      <c r="DN139" s="36">
        <v>2.1999999999999999E-10</v>
      </c>
      <c r="DO139" s="36">
        <v>0.98102807789000002</v>
      </c>
      <c r="DP139" s="36">
        <v>426.59819087599999</v>
      </c>
      <c r="DQ139" s="30">
        <f t="shared" si="120"/>
        <v>4.0796797289734029E-11</v>
      </c>
      <c r="DR139" s="30">
        <f t="shared" si="121"/>
        <v>4.0795026164046215E-11</v>
      </c>
      <c r="DS139" s="30">
        <f t="shared" si="122"/>
        <v>4.0795025990975849E-11</v>
      </c>
      <c r="DT139" s="30">
        <f t="shared" si="123"/>
        <v>4.0795025990958957E-11</v>
      </c>
      <c r="DV139" s="36"/>
      <c r="DW139" s="36"/>
      <c r="DX139" s="36"/>
      <c r="ED139" s="36"/>
      <c r="EE139" s="36"/>
      <c r="EF139" s="36"/>
      <c r="EL139" s="36"/>
      <c r="EM139" s="36"/>
      <c r="EN139" s="36"/>
      <c r="ET139" s="36"/>
      <c r="EU139" s="36"/>
      <c r="EV139" s="36"/>
    </row>
    <row r="140" spans="1:152" s="30" customFormat="1" ht="15">
      <c r="A140" s="30">
        <f>ATAN2( COS(A134), SIN(A134)*COS(Eps) - TAN(C134)*SIN(Eps) )</f>
        <v>2.1626594701254689</v>
      </c>
      <c r="B140" s="30">
        <f>DEGREES(A140)</f>
        <v>123.91126016218831</v>
      </c>
      <c r="C140" s="30">
        <f>ASIN( SIN(C134)*COS(Eps) + COS(C134)*SIN(Eps)*SIN(A134) )</f>
        <v>0.3806762373996751</v>
      </c>
      <c r="D140" s="177">
        <f>DEGREES(C140)</f>
        <v>21.811141763921569</v>
      </c>
      <c r="E140" s="30">
        <f>GAST-B141</f>
        <v>-95.691003158627254</v>
      </c>
      <c r="N140" s="36">
        <v>1.104E-8</v>
      </c>
      <c r="O140" s="36">
        <v>2.5879142381300002</v>
      </c>
      <c r="P140" s="36">
        <v>18849.227549974199</v>
      </c>
      <c r="Q140" s="30">
        <f t="shared" si="104"/>
        <v>1.962989245259728E-9</v>
      </c>
      <c r="R140" s="30">
        <f t="shared" si="105"/>
        <v>1.9590564005020429E-9</v>
      </c>
      <c r="S140" s="30">
        <f t="shared" si="106"/>
        <v>1.9590560161812389E-9</v>
      </c>
      <c r="T140" s="30">
        <f t="shared" si="107"/>
        <v>1.9590560161437205E-9</v>
      </c>
      <c r="V140" s="36">
        <v>1.1200000000000001E-9</v>
      </c>
      <c r="W140" s="36">
        <v>3.3179666960400001</v>
      </c>
      <c r="X140" s="36">
        <v>36949.230808424203</v>
      </c>
      <c r="Y140" s="30">
        <f t="shared" si="108"/>
        <v>9.8936442078599656E-10</v>
      </c>
      <c r="Z140" s="30">
        <f t="shared" si="109"/>
        <v>9.8899167885284272E-10</v>
      </c>
      <c r="AA140" s="30">
        <f t="shared" si="110"/>
        <v>9.8899164240503692E-10</v>
      </c>
      <c r="AB140" s="30">
        <f t="shared" si="111"/>
        <v>9.8899164240148128E-10</v>
      </c>
      <c r="AD140" s="36"/>
      <c r="AE140" s="36"/>
      <c r="AF140" s="36"/>
      <c r="AL140" s="36"/>
      <c r="AM140" s="36"/>
      <c r="AN140" s="36"/>
      <c r="AT140" s="36"/>
      <c r="AU140" s="36"/>
      <c r="AV140" s="36"/>
      <c r="BB140" s="36"/>
      <c r="BC140" s="36"/>
      <c r="BD140" s="36"/>
      <c r="BJ140" s="36">
        <v>2.5099999999999998E-9</v>
      </c>
      <c r="BK140" s="36">
        <v>2.8473927424499998</v>
      </c>
      <c r="BL140" s="36">
        <v>33019.021112204602</v>
      </c>
      <c r="BM140" s="30">
        <f t="shared" si="112"/>
        <v>-1.0064857382986828E-9</v>
      </c>
      <c r="BN140" s="30">
        <f t="shared" si="113"/>
        <v>-1.0050274658641651E-9</v>
      </c>
      <c r="BO140" s="30">
        <f t="shared" si="114"/>
        <v>-1.0050273233454173E-9</v>
      </c>
      <c r="BP140" s="30">
        <f t="shared" si="115"/>
        <v>-1.0050273233315589E-9</v>
      </c>
      <c r="BR140" s="36"/>
      <c r="BS140" s="36"/>
      <c r="BT140" s="36"/>
      <c r="BZ140" s="36"/>
      <c r="CA140" s="36"/>
      <c r="CB140" s="36"/>
      <c r="CH140" s="36"/>
      <c r="CI140" s="36"/>
      <c r="CJ140" s="36"/>
      <c r="CP140" s="36"/>
      <c r="CQ140" s="36"/>
      <c r="CR140" s="36"/>
      <c r="CX140" s="36"/>
      <c r="CY140" s="36"/>
      <c r="CZ140" s="36"/>
      <c r="DF140" s="36">
        <v>3.1099999999999998E-9</v>
      </c>
      <c r="DG140" s="36">
        <v>4.1562612149099998</v>
      </c>
      <c r="DH140" s="36">
        <v>10175.1525105732</v>
      </c>
      <c r="DI140" s="30">
        <f t="shared" si="116"/>
        <v>-1.2804354506013698E-9</v>
      </c>
      <c r="DJ140" s="30">
        <f t="shared" si="117"/>
        <v>-1.2809892537833503E-9</v>
      </c>
      <c r="DK140" s="30">
        <f t="shared" si="118"/>
        <v>-1.2809893078973015E-9</v>
      </c>
      <c r="DL140" s="30">
        <f t="shared" si="119"/>
        <v>-1.280989307902577E-9</v>
      </c>
      <c r="DN140" s="36">
        <v>3E-10</v>
      </c>
      <c r="DO140" s="36">
        <v>1.2498603348699999</v>
      </c>
      <c r="DP140" s="36">
        <v>27461.710848065399</v>
      </c>
      <c r="DQ140" s="30">
        <f t="shared" si="120"/>
        <v>2.9295446549378556E-10</v>
      </c>
      <c r="DR140" s="30">
        <f t="shared" si="121"/>
        <v>2.9292033677420517E-10</v>
      </c>
      <c r="DS140" s="30">
        <f t="shared" si="122"/>
        <v>2.9292033343524524E-10</v>
      </c>
      <c r="DT140" s="30">
        <f t="shared" si="123"/>
        <v>2.9292033343492114E-10</v>
      </c>
      <c r="DV140" s="36"/>
      <c r="DW140" s="36"/>
      <c r="DX140" s="36"/>
      <c r="ED140" s="36"/>
      <c r="EE140" s="36"/>
      <c r="EF140" s="36"/>
      <c r="EL140" s="36"/>
      <c r="EM140" s="36"/>
      <c r="EN140" s="36"/>
      <c r="ET140" s="36"/>
      <c r="EU140" s="36"/>
      <c r="EV140" s="36"/>
    </row>
    <row r="141" spans="1:152" s="30" customFormat="1" ht="15">
      <c r="B141" s="30">
        <f xml:space="preserve"> B140 - INT( B140 / 360 ) * 360</f>
        <v>123.91126016218831</v>
      </c>
      <c r="E141" s="177">
        <f xml:space="preserve"> E140 - INT( E140 / 360 ) * 360</f>
        <v>264.30899684137273</v>
      </c>
      <c r="N141" s="36">
        <v>1.0449999999999999E-8</v>
      </c>
      <c r="O141" s="36">
        <v>0.57539216419999994</v>
      </c>
      <c r="P141" s="36">
        <v>15874.617595363199</v>
      </c>
      <c r="Q141" s="30">
        <f t="shared" si="104"/>
        <v>9.0582528550523426E-9</v>
      </c>
      <c r="R141" s="30">
        <f t="shared" si="105"/>
        <v>9.0598409759091789E-9</v>
      </c>
      <c r="S141" s="30">
        <f t="shared" si="106"/>
        <v>9.0598411310554823E-9</v>
      </c>
      <c r="T141" s="30">
        <f t="shared" si="107"/>
        <v>9.05984113107058E-9</v>
      </c>
      <c r="V141" s="36">
        <v>1.0600000000000001E-9</v>
      </c>
      <c r="W141" s="36">
        <v>3.3450723676499998</v>
      </c>
      <c r="X141" s="36">
        <v>10103.079224991599</v>
      </c>
      <c r="Y141" s="30">
        <f t="shared" si="108"/>
        <v>-7.8642072309165688E-10</v>
      </c>
      <c r="Z141" s="30">
        <f t="shared" si="109"/>
        <v>-7.8655860906604746E-10</v>
      </c>
      <c r="AA141" s="30">
        <f t="shared" si="110"/>
        <v>-7.8655862253849516E-10</v>
      </c>
      <c r="AB141" s="30">
        <f t="shared" si="111"/>
        <v>-7.865586225398079E-10</v>
      </c>
      <c r="AD141" s="36"/>
      <c r="AE141" s="36"/>
      <c r="AF141" s="36"/>
      <c r="AL141" s="36"/>
      <c r="AM141" s="36"/>
      <c r="AN141" s="36"/>
      <c r="AT141" s="36"/>
      <c r="AU141" s="36"/>
      <c r="AV141" s="36"/>
      <c r="BB141" s="36"/>
      <c r="BC141" s="36"/>
      <c r="BD141" s="36"/>
      <c r="BJ141" s="36">
        <v>1.9599999999999998E-9</v>
      </c>
      <c r="BK141" s="36">
        <v>1.5061039379000001</v>
      </c>
      <c r="BL141" s="36">
        <v>31749.235190726398</v>
      </c>
      <c r="BM141" s="30">
        <f t="shared" si="112"/>
        <v>3.3440917539527589E-10</v>
      </c>
      <c r="BN141" s="30">
        <f t="shared" si="113"/>
        <v>3.3558666585170451E-10</v>
      </c>
      <c r="BO141" s="30">
        <f t="shared" si="114"/>
        <v>3.355867809072214E-10</v>
      </c>
      <c r="BP141" s="30">
        <f t="shared" si="115"/>
        <v>3.3558678091841776E-10</v>
      </c>
      <c r="BR141" s="36"/>
      <c r="BS141" s="36"/>
      <c r="BT141" s="36"/>
      <c r="BZ141" s="36"/>
      <c r="CA141" s="36"/>
      <c r="CB141" s="36"/>
      <c r="CH141" s="36"/>
      <c r="CI141" s="36"/>
      <c r="CJ141" s="36"/>
      <c r="CP141" s="36"/>
      <c r="CQ141" s="36"/>
      <c r="CR141" s="36"/>
      <c r="CX141" s="36"/>
      <c r="CY141" s="36"/>
      <c r="CZ141" s="36"/>
      <c r="DF141" s="36">
        <v>2.4699999999999999E-9</v>
      </c>
      <c r="DG141" s="36">
        <v>2.5363759411300002</v>
      </c>
      <c r="DH141" s="36">
        <v>16522.659716002199</v>
      </c>
      <c r="DI141" s="30">
        <f t="shared" si="116"/>
        <v>1.0980427560061257E-9</v>
      </c>
      <c r="DJ141" s="30">
        <f t="shared" si="117"/>
        <v>1.0973406454769897E-9</v>
      </c>
      <c r="DK141" s="30">
        <f t="shared" si="118"/>
        <v>1.0973405768630267E-9</v>
      </c>
      <c r="DL141" s="30">
        <f t="shared" si="119"/>
        <v>1.0973405768563284E-9</v>
      </c>
      <c r="DN141" s="36">
        <v>2.7E-10</v>
      </c>
      <c r="DO141" s="36">
        <v>3.9498682348599998</v>
      </c>
      <c r="DP141" s="36">
        <v>17468.855197945399</v>
      </c>
      <c r="DQ141" s="30">
        <f t="shared" si="120"/>
        <v>6.1683059462852197E-11</v>
      </c>
      <c r="DR141" s="30">
        <f t="shared" si="121"/>
        <v>6.1771240927444107E-11</v>
      </c>
      <c r="DS141" s="30">
        <f t="shared" si="122"/>
        <v>6.177124954399051E-11</v>
      </c>
      <c r="DT141" s="30">
        <f t="shared" si="123"/>
        <v>6.177124954482719E-11</v>
      </c>
      <c r="DV141" s="36"/>
      <c r="DW141" s="36"/>
      <c r="DX141" s="36"/>
      <c r="ED141" s="36"/>
      <c r="EE141" s="36"/>
      <c r="EF141" s="36"/>
      <c r="EL141" s="36"/>
      <c r="EM141" s="36"/>
      <c r="EN141" s="36"/>
      <c r="ET141" s="36"/>
      <c r="EU141" s="36"/>
      <c r="EV141" s="36"/>
    </row>
    <row r="142" spans="1:152" s="30" customFormat="1" ht="12.75">
      <c r="N142" s="36">
        <v>1.3599999999999999E-8</v>
      </c>
      <c r="O142" s="36">
        <v>2.4197659545699999</v>
      </c>
      <c r="P142" s="36">
        <v>38734.378324465601</v>
      </c>
      <c r="Q142" s="30">
        <f t="shared" si="104"/>
        <v>3.8670227468783186E-9</v>
      </c>
      <c r="R142" s="30">
        <f t="shared" si="105"/>
        <v>3.8767208537056055E-9</v>
      </c>
      <c r="S142" s="30">
        <f t="shared" si="106"/>
        <v>3.8767218012772012E-9</v>
      </c>
      <c r="T142" s="30">
        <f t="shared" si="107"/>
        <v>3.876721801369455E-9</v>
      </c>
      <c r="V142" s="36">
        <v>1.14E-9</v>
      </c>
      <c r="W142" s="36">
        <v>4.3638400019599999</v>
      </c>
      <c r="X142" s="36">
        <v>20007.086448546801</v>
      </c>
      <c r="Y142" s="30">
        <f t="shared" si="108"/>
        <v>1.1053346485771259E-9</v>
      </c>
      <c r="Z142" s="30">
        <f t="shared" si="109"/>
        <v>1.105441762893853E-9</v>
      </c>
      <c r="AA142" s="30">
        <f t="shared" si="110"/>
        <v>1.1054417733528377E-9</v>
      </c>
      <c r="AB142" s="30">
        <f t="shared" si="111"/>
        <v>1.1054417733538591E-9</v>
      </c>
      <c r="AD142" s="36"/>
      <c r="AE142" s="36"/>
      <c r="AF142" s="36"/>
      <c r="AL142" s="36"/>
      <c r="AM142" s="36"/>
      <c r="AN142" s="36"/>
      <c r="AT142" s="36"/>
      <c r="AU142" s="36"/>
      <c r="AV142" s="36"/>
      <c r="BB142" s="36"/>
      <c r="BC142" s="36"/>
      <c r="BD142" s="36"/>
      <c r="BJ142" s="36">
        <v>1.92E-9</v>
      </c>
      <c r="BK142" s="36">
        <v>1.6932144257199999</v>
      </c>
      <c r="BL142" s="36">
        <v>13341.674311306801</v>
      </c>
      <c r="BM142" s="30">
        <f t="shared" si="112"/>
        <v>-1.9194451483340352E-9</v>
      </c>
      <c r="BN142" s="30">
        <f t="shared" si="113"/>
        <v>-1.9194332592968798E-9</v>
      </c>
      <c r="BO142" s="30">
        <f t="shared" si="114"/>
        <v>-1.9194332581289538E-9</v>
      </c>
      <c r="BP142" s="30">
        <f t="shared" si="115"/>
        <v>-1.9194332581288396E-9</v>
      </c>
      <c r="BR142" s="36"/>
      <c r="BS142" s="36"/>
      <c r="BT142" s="36"/>
      <c r="BZ142" s="36"/>
      <c r="CA142" s="36"/>
      <c r="CB142" s="36"/>
      <c r="CH142" s="36"/>
      <c r="CI142" s="36"/>
      <c r="CJ142" s="36"/>
      <c r="CP142" s="36"/>
      <c r="CQ142" s="36"/>
      <c r="CR142" s="36"/>
      <c r="CX142" s="36"/>
      <c r="CY142" s="36"/>
      <c r="CZ142" s="36"/>
      <c r="DF142" s="36">
        <v>2.1900000000000001E-9</v>
      </c>
      <c r="DG142" s="36">
        <v>5.0872938325100003</v>
      </c>
      <c r="DH142" s="36">
        <v>7058.5984613153996</v>
      </c>
      <c r="DI142" s="30">
        <f t="shared" si="116"/>
        <v>-1.913552839548113E-9</v>
      </c>
      <c r="DJ142" s="30">
        <f t="shared" si="117"/>
        <v>-1.9136972031454979E-9</v>
      </c>
      <c r="DK142" s="30">
        <f t="shared" si="118"/>
        <v>-1.913697217250654E-9</v>
      </c>
      <c r="DL142" s="30">
        <f t="shared" si="119"/>
        <v>-1.9136972172520234E-9</v>
      </c>
      <c r="DN142" s="36">
        <v>2.1E-10</v>
      </c>
      <c r="DO142" s="36">
        <v>6.0989750815699999</v>
      </c>
      <c r="DP142" s="36">
        <v>18300.693685042701</v>
      </c>
      <c r="DQ142" s="30">
        <f t="shared" si="120"/>
        <v>9.0968002529407102E-11</v>
      </c>
      <c r="DR142" s="30">
        <f t="shared" si="121"/>
        <v>9.090147486586895E-11</v>
      </c>
      <c r="DS142" s="30">
        <f t="shared" si="122"/>
        <v>9.0901468364394061E-11</v>
      </c>
      <c r="DT142" s="30">
        <f t="shared" si="123"/>
        <v>9.0901468363759174E-11</v>
      </c>
      <c r="DV142" s="36"/>
      <c r="DW142" s="36"/>
      <c r="DX142" s="36"/>
      <c r="ED142" s="36"/>
      <c r="EE142" s="36"/>
      <c r="EF142" s="36"/>
      <c r="EL142" s="36"/>
      <c r="EM142" s="36"/>
      <c r="EN142" s="36"/>
      <c r="ET142" s="36"/>
      <c r="EU142" s="36"/>
      <c r="EV142" s="36"/>
    </row>
    <row r="143" spans="1:152" s="30" customFormat="1" ht="12.75">
      <c r="A143" s="34" t="s">
        <v>26</v>
      </c>
      <c r="B143" s="33" t="s">
        <v>27</v>
      </c>
      <c r="C143" s="34" t="s">
        <v>26</v>
      </c>
      <c r="D143" s="34" t="s">
        <v>26</v>
      </c>
      <c r="E143" s="34" t="s">
        <v>26</v>
      </c>
      <c r="F143" s="34" t="s">
        <v>26</v>
      </c>
      <c r="N143" s="36">
        <v>9.8099999999999998E-9</v>
      </c>
      <c r="O143" s="36">
        <v>4.3793072779799997</v>
      </c>
      <c r="P143" s="36">
        <v>110.2063212194</v>
      </c>
      <c r="Q143" s="30">
        <f t="shared" si="104"/>
        <v>-7.9459652621428378E-9</v>
      </c>
      <c r="R143" s="30">
        <f t="shared" si="105"/>
        <v>-7.9459774383223248E-9</v>
      </c>
      <c r="S143" s="30">
        <f t="shared" si="106"/>
        <v>-7.9459774395121513E-9</v>
      </c>
      <c r="T143" s="30">
        <f t="shared" si="107"/>
        <v>-7.9459774395122654E-9</v>
      </c>
      <c r="V143" s="36">
        <v>9.7999999999999992E-10</v>
      </c>
      <c r="W143" s="36">
        <v>5.0771173675099996</v>
      </c>
      <c r="X143" s="36">
        <v>135.62532501000001</v>
      </c>
      <c r="Y143" s="30">
        <f t="shared" si="108"/>
        <v>-3.700961709961855E-10</v>
      </c>
      <c r="Z143" s="30">
        <f t="shared" si="109"/>
        <v>-3.7009853451802939E-10</v>
      </c>
      <c r="AA143" s="30">
        <f t="shared" si="110"/>
        <v>-3.7009853474898737E-10</v>
      </c>
      <c r="AB143" s="30">
        <f t="shared" si="111"/>
        <v>-3.7009853474900986E-10</v>
      </c>
      <c r="AD143" s="36"/>
      <c r="AE143" s="36"/>
      <c r="AF143" s="36"/>
      <c r="AL143" s="36"/>
      <c r="AM143" s="36"/>
      <c r="AN143" s="36"/>
      <c r="AT143" s="36"/>
      <c r="AU143" s="36"/>
      <c r="AV143" s="36"/>
      <c r="BB143" s="36"/>
      <c r="BC143" s="36"/>
      <c r="BD143" s="36"/>
      <c r="BJ143" s="36">
        <v>1.8E-9</v>
      </c>
      <c r="BK143" s="36">
        <v>6.1935308707600001</v>
      </c>
      <c r="BL143" s="36">
        <v>39793.760254654801</v>
      </c>
      <c r="BM143" s="30">
        <f t="shared" si="112"/>
        <v>1.2311833299717233E-9</v>
      </c>
      <c r="BN143" s="30">
        <f t="shared" si="113"/>
        <v>1.230179480039989E-9</v>
      </c>
      <c r="BO143" s="30">
        <f t="shared" si="114"/>
        <v>1.2301793819110405E-9</v>
      </c>
      <c r="BP143" s="30">
        <f t="shared" si="115"/>
        <v>1.230179381901405E-9</v>
      </c>
      <c r="BR143" s="36"/>
      <c r="BS143" s="36"/>
      <c r="BT143" s="36"/>
      <c r="BZ143" s="36"/>
      <c r="CA143" s="36"/>
      <c r="CB143" s="36"/>
      <c r="CH143" s="36"/>
      <c r="CI143" s="36"/>
      <c r="CJ143" s="36"/>
      <c r="CP143" s="36"/>
      <c r="CQ143" s="36"/>
      <c r="CR143" s="36"/>
      <c r="CX143" s="36"/>
      <c r="CY143" s="36"/>
      <c r="CZ143" s="36"/>
      <c r="DF143" s="36">
        <v>2.9100000000000001E-9</v>
      </c>
      <c r="DG143" s="36">
        <v>3.7256721705600002</v>
      </c>
      <c r="DH143" s="36">
        <v>29999.959352319001</v>
      </c>
      <c r="DI143" s="30">
        <f t="shared" si="116"/>
        <v>2.1261856566243228E-9</v>
      </c>
      <c r="DJ143" s="30">
        <f t="shared" si="117"/>
        <v>2.1273299838598587E-9</v>
      </c>
      <c r="DK143" s="30">
        <f t="shared" si="118"/>
        <v>2.1273300956462994E-9</v>
      </c>
      <c r="DL143" s="30">
        <f t="shared" si="119"/>
        <v>2.1273300956571913E-9</v>
      </c>
      <c r="DN143" s="36">
        <v>2.5000000000000002E-10</v>
      </c>
      <c r="DO143" s="36">
        <v>4.7587562388800002</v>
      </c>
      <c r="DP143" s="36">
        <v>27991.401813159999</v>
      </c>
      <c r="DQ143" s="30">
        <f t="shared" si="120"/>
        <v>2.3442612120834706E-10</v>
      </c>
      <c r="DR143" s="30">
        <f t="shared" si="121"/>
        <v>2.3447277937413922E-10</v>
      </c>
      <c r="DS143" s="30">
        <f t="shared" si="122"/>
        <v>2.3447278393015424E-10</v>
      </c>
      <c r="DT143" s="30">
        <f t="shared" si="123"/>
        <v>2.3447278393059792E-10</v>
      </c>
      <c r="DV143" s="36"/>
      <c r="DW143" s="36"/>
      <c r="DX143" s="36"/>
      <c r="ED143" s="36"/>
      <c r="EE143" s="36"/>
      <c r="EF143" s="36"/>
      <c r="EL143" s="36"/>
      <c r="EM143" s="36"/>
      <c r="EN143" s="36"/>
      <c r="ET143" s="36"/>
      <c r="EU143" s="36"/>
      <c r="EV143" s="36"/>
    </row>
    <row r="144" spans="1:152" s="30" customFormat="1" ht="12.75">
      <c r="N144" s="36">
        <v>1.095E-8</v>
      </c>
      <c r="O144" s="36">
        <v>0.49492867814000002</v>
      </c>
      <c r="P144" s="36">
        <v>51066.427731055002</v>
      </c>
      <c r="Q144" s="30">
        <f t="shared" si="104"/>
        <v>1.0898810443097215E-8</v>
      </c>
      <c r="R144" s="30">
        <f t="shared" si="105"/>
        <v>1.0899842362501694E-8</v>
      </c>
      <c r="S144" s="30">
        <f t="shared" si="106"/>
        <v>1.0899842462826205E-8</v>
      </c>
      <c r="T144" s="30">
        <f t="shared" si="107"/>
        <v>1.0899842462835964E-8</v>
      </c>
      <c r="V144" s="36">
        <v>1.2E-9</v>
      </c>
      <c r="W144" s="36">
        <v>5.4187061504700003</v>
      </c>
      <c r="X144" s="36">
        <v>37724.753419748202</v>
      </c>
      <c r="Y144" s="30">
        <f t="shared" si="108"/>
        <v>-1.078134788823565E-9</v>
      </c>
      <c r="Z144" s="30">
        <f t="shared" si="109"/>
        <v>-1.0785162408731649E-9</v>
      </c>
      <c r="AA144" s="30">
        <f t="shared" si="110"/>
        <v>-1.0785162781201037E-9</v>
      </c>
      <c r="AB144" s="30">
        <f t="shared" si="111"/>
        <v>-1.0785162781237373E-9</v>
      </c>
      <c r="AD144" s="36"/>
      <c r="AE144" s="36"/>
      <c r="AF144" s="36"/>
      <c r="AL144" s="36"/>
      <c r="AM144" s="36"/>
      <c r="AN144" s="36"/>
      <c r="AT144" s="36"/>
      <c r="AU144" s="36"/>
      <c r="AV144" s="36"/>
      <c r="BB144" s="36"/>
      <c r="BC144" s="36"/>
      <c r="BD144" s="36"/>
      <c r="BJ144" s="36">
        <v>1.99E-9</v>
      </c>
      <c r="BK144" s="36">
        <v>1.1643332188</v>
      </c>
      <c r="BL144" s="36">
        <v>22805.7355659936</v>
      </c>
      <c r="BM144" s="30">
        <f t="shared" si="112"/>
        <v>1.8480619031483885E-9</v>
      </c>
      <c r="BN144" s="30">
        <f t="shared" si="113"/>
        <v>1.848384988581346E-9</v>
      </c>
      <c r="BO144" s="30">
        <f t="shared" si="114"/>
        <v>1.8483850201351702E-9</v>
      </c>
      <c r="BP144" s="30">
        <f t="shared" si="115"/>
        <v>1.8483850201382504E-9</v>
      </c>
      <c r="BR144" s="36"/>
      <c r="BS144" s="36"/>
      <c r="BT144" s="36"/>
      <c r="BZ144" s="36"/>
      <c r="CA144" s="36"/>
      <c r="CB144" s="36"/>
      <c r="CH144" s="36"/>
      <c r="CI144" s="36"/>
      <c r="CJ144" s="36"/>
      <c r="CP144" s="36"/>
      <c r="CQ144" s="36"/>
      <c r="CR144" s="36"/>
      <c r="CX144" s="36"/>
      <c r="CY144" s="36"/>
      <c r="CZ144" s="36"/>
      <c r="DF144" s="36">
        <v>2.6700000000000001E-9</v>
      </c>
      <c r="DG144" s="36">
        <v>2.9768550399099998</v>
      </c>
      <c r="DH144" s="36">
        <v>19573.374710669901</v>
      </c>
      <c r="DI144" s="30">
        <f t="shared" si="116"/>
        <v>8.0380936439481502E-10</v>
      </c>
      <c r="DJ144" s="30">
        <f t="shared" si="117"/>
        <v>8.0476639747682667E-10</v>
      </c>
      <c r="DK144" s="30">
        <f t="shared" si="118"/>
        <v>8.0476649099030516E-10</v>
      </c>
      <c r="DL144" s="30">
        <f t="shared" si="119"/>
        <v>8.0476649099942214E-10</v>
      </c>
      <c r="DN144" s="36">
        <v>2.1999999999999999E-10</v>
      </c>
      <c r="DO144" s="36">
        <v>2.9528148167300001</v>
      </c>
      <c r="DP144" s="36">
        <v>40077.619573520002</v>
      </c>
      <c r="DQ144" s="30">
        <f t="shared" si="120"/>
        <v>1.7500340752914113E-10</v>
      </c>
      <c r="DR144" s="30">
        <f t="shared" si="121"/>
        <v>1.751059676892442E-10</v>
      </c>
      <c r="DS144" s="30">
        <f t="shared" si="122"/>
        <v>1.7510597770611293E-10</v>
      </c>
      <c r="DT144" s="30">
        <f t="shared" si="123"/>
        <v>1.7510597770708955E-10</v>
      </c>
      <c r="DV144" s="36"/>
      <c r="DW144" s="36"/>
      <c r="DX144" s="36"/>
      <c r="ED144" s="36"/>
      <c r="EE144" s="36"/>
      <c r="EF144" s="36"/>
      <c r="EL144" s="36"/>
      <c r="EM144" s="36"/>
      <c r="EN144" s="36"/>
      <c r="ET144" s="36"/>
      <c r="EU144" s="36"/>
      <c r="EV144" s="36"/>
    </row>
    <row r="145" spans="1:152" s="30" customFormat="1" ht="12.75">
      <c r="A145" s="30" t="s">
        <v>235</v>
      </c>
      <c r="B145" s="30" t="s">
        <v>236</v>
      </c>
      <c r="C145" s="30" t="s">
        <v>237</v>
      </c>
      <c r="D145" s="30" t="s">
        <v>238</v>
      </c>
      <c r="E145" s="30" t="s">
        <v>239</v>
      </c>
      <c r="F145" s="30" t="s">
        <v>27</v>
      </c>
      <c r="N145" s="36">
        <v>1.146E-8</v>
      </c>
      <c r="O145" s="36">
        <v>4.5424145421500004</v>
      </c>
      <c r="P145" s="36">
        <v>10220.399093211799</v>
      </c>
      <c r="Q145" s="30">
        <f t="shared" si="104"/>
        <v>-3.2666385192568665E-9</v>
      </c>
      <c r="R145" s="30">
        <f t="shared" si="105"/>
        <v>-3.2687944960141033E-9</v>
      </c>
      <c r="S145" s="30">
        <f t="shared" si="106"/>
        <v>-3.2687947066849012E-9</v>
      </c>
      <c r="T145" s="30">
        <f t="shared" si="107"/>
        <v>-3.2687947067054276E-9</v>
      </c>
      <c r="V145" s="36">
        <v>1.03E-9</v>
      </c>
      <c r="W145" s="36">
        <v>2.6261024442499998</v>
      </c>
      <c r="X145" s="36">
        <v>20213.271996984</v>
      </c>
      <c r="Y145" s="30">
        <f t="shared" si="108"/>
        <v>-8.9998913966674662E-10</v>
      </c>
      <c r="Z145" s="30">
        <f t="shared" si="109"/>
        <v>-9.0018352272411881E-10</v>
      </c>
      <c r="AA145" s="30">
        <f t="shared" si="110"/>
        <v>-9.0018354171214531E-10</v>
      </c>
      <c r="AB145" s="30">
        <f t="shared" si="111"/>
        <v>-9.0018354171400192E-10</v>
      </c>
      <c r="AD145" s="36"/>
      <c r="AE145" s="36"/>
      <c r="AF145" s="36"/>
      <c r="AL145" s="36"/>
      <c r="AM145" s="36"/>
      <c r="AN145" s="36"/>
      <c r="AT145" s="36"/>
      <c r="AU145" s="36"/>
      <c r="AV145" s="36"/>
      <c r="BB145" s="36"/>
      <c r="BC145" s="36"/>
      <c r="BD145" s="36"/>
      <c r="BJ145" s="36">
        <v>1.8E-9</v>
      </c>
      <c r="BK145" s="36">
        <v>3.72646417141</v>
      </c>
      <c r="BL145" s="36">
        <v>1551.0452226479999</v>
      </c>
      <c r="BM145" s="30">
        <f t="shared" si="112"/>
        <v>2.8860347010063347E-10</v>
      </c>
      <c r="BN145" s="30">
        <f t="shared" si="113"/>
        <v>2.886563933674391E-10</v>
      </c>
      <c r="BO145" s="30">
        <f t="shared" si="114"/>
        <v>2.8865639853896304E-10</v>
      </c>
      <c r="BP145" s="30">
        <f t="shared" si="115"/>
        <v>2.8865639853946798E-10</v>
      </c>
      <c r="BR145" s="36"/>
      <c r="BS145" s="36"/>
      <c r="BT145" s="36"/>
      <c r="BZ145" s="36"/>
      <c r="CA145" s="36"/>
      <c r="CB145" s="36"/>
      <c r="CH145" s="36"/>
      <c r="CI145" s="36"/>
      <c r="CJ145" s="36"/>
      <c r="CP145" s="36"/>
      <c r="CQ145" s="36"/>
      <c r="CR145" s="36"/>
      <c r="CX145" s="36"/>
      <c r="CY145" s="36"/>
      <c r="CZ145" s="36"/>
      <c r="DF145" s="36">
        <v>2.7999999999999998E-9</v>
      </c>
      <c r="DG145" s="36">
        <v>3.70200084294</v>
      </c>
      <c r="DH145" s="36">
        <v>47623.852786089599</v>
      </c>
      <c r="DI145" s="30">
        <f t="shared" si="116"/>
        <v>-2.5786837517643829E-9</v>
      </c>
      <c r="DJ145" s="30">
        <f t="shared" si="117"/>
        <v>-2.5796805459567954E-9</v>
      </c>
      <c r="DK145" s="30">
        <f t="shared" si="118"/>
        <v>-2.5796806432557274E-9</v>
      </c>
      <c r="DL145" s="30">
        <f t="shared" si="119"/>
        <v>-2.5796806432652573E-9</v>
      </c>
      <c r="DN145" s="36">
        <v>2.8000000000000002E-10</v>
      </c>
      <c r="DO145" s="36">
        <v>6.1203826495499998</v>
      </c>
      <c r="DP145" s="36">
        <v>38500.276031072201</v>
      </c>
      <c r="DQ145" s="30">
        <f t="shared" si="120"/>
        <v>2.7999938678059681E-10</v>
      </c>
      <c r="DR145" s="30">
        <f t="shared" si="121"/>
        <v>2.7999887696151243E-10</v>
      </c>
      <c r="DS145" s="30">
        <f t="shared" si="122"/>
        <v>2.7999887690421446E-10</v>
      </c>
      <c r="DT145" s="30">
        <f t="shared" si="123"/>
        <v>2.7999887690420892E-10</v>
      </c>
      <c r="DV145" s="36"/>
      <c r="DW145" s="36"/>
      <c r="DX145" s="36"/>
      <c r="ED145" s="36"/>
      <c r="EE145" s="36"/>
      <c r="EF145" s="36"/>
      <c r="EL145" s="36"/>
      <c r="EM145" s="36"/>
      <c r="EN145" s="36"/>
      <c r="ET145" s="36"/>
      <c r="EU145" s="36"/>
      <c r="EV145" s="36"/>
    </row>
    <row r="146" spans="1:152" s="30" customFormat="1" ht="15">
      <c r="A146" s="30">
        <f>(E107*E107+F107*F107-B9*B9)/(2*E107*F107)</f>
        <v>0.5498605682658565</v>
      </c>
      <c r="B146" s="30">
        <f>ACOS(A146)</f>
        <v>0.98859903094160173</v>
      </c>
      <c r="C146" s="30">
        <f>DEGREES(B146)</f>
        <v>56.642552103676863</v>
      </c>
      <c r="D146" s="30">
        <f>C146/100</f>
        <v>0.56642552103676858</v>
      </c>
      <c r="E146" s="30">
        <f>(1+A146)/2</f>
        <v>0.77493028413292819</v>
      </c>
      <c r="F146" s="177">
        <f>-4.4+5*LOG10(E107*F107)+((-C146*0.00000065+0.000239)*C146+0.00009)*C146</f>
        <v>-4.0375612112638928</v>
      </c>
      <c r="N146" s="36">
        <v>9.8099999999999998E-9</v>
      </c>
      <c r="O146" s="36">
        <v>1.65915064733</v>
      </c>
      <c r="P146" s="36">
        <v>10103.079224991599</v>
      </c>
      <c r="Q146" s="30">
        <f t="shared" si="104"/>
        <v>-5.6980535670433043E-9</v>
      </c>
      <c r="R146" s="30">
        <f t="shared" si="105"/>
        <v>-5.6965040647793249E-9</v>
      </c>
      <c r="S146" s="30">
        <f t="shared" si="106"/>
        <v>-5.6965039133551134E-9</v>
      </c>
      <c r="T146" s="30">
        <f t="shared" si="107"/>
        <v>-5.696503913340359E-9</v>
      </c>
      <c r="V146" s="36">
        <v>8.4999999999999996E-10</v>
      </c>
      <c r="W146" s="36">
        <v>5.0480820208699999</v>
      </c>
      <c r="X146" s="36">
        <v>9830.3890139878004</v>
      </c>
      <c r="Y146" s="30">
        <f t="shared" si="108"/>
        <v>5.8714704283863274E-10</v>
      </c>
      <c r="Z146" s="30">
        <f t="shared" si="109"/>
        <v>5.8726306597476246E-10</v>
      </c>
      <c r="AA146" s="30">
        <f t="shared" si="110"/>
        <v>5.8726307731124845E-10</v>
      </c>
      <c r="AB146" s="30">
        <f t="shared" si="111"/>
        <v>5.8726307731235315E-10</v>
      </c>
      <c r="AD146" s="36"/>
      <c r="AE146" s="36"/>
      <c r="AF146" s="36"/>
      <c r="AL146" s="36"/>
      <c r="AM146" s="36"/>
      <c r="AN146" s="36"/>
      <c r="AT146" s="36"/>
      <c r="AU146" s="36"/>
      <c r="AV146" s="36"/>
      <c r="BB146" s="36"/>
      <c r="BC146" s="36"/>
      <c r="BD146" s="36"/>
      <c r="BJ146" s="36">
        <v>1.73E-9</v>
      </c>
      <c r="BK146" s="36">
        <v>3.35235705827</v>
      </c>
      <c r="BL146" s="36">
        <v>53445.592204626599</v>
      </c>
      <c r="BM146" s="30">
        <f t="shared" si="112"/>
        <v>-1.1896793994326591E-9</v>
      </c>
      <c r="BN146" s="30">
        <f t="shared" si="113"/>
        <v>-1.1883895998015473E-9</v>
      </c>
      <c r="BO146" s="30">
        <f t="shared" si="114"/>
        <v>-1.1883894737042058E-9</v>
      </c>
      <c r="BP146" s="30">
        <f t="shared" si="115"/>
        <v>-1.1883894736919139E-9</v>
      </c>
      <c r="BR146" s="36"/>
      <c r="BS146" s="36"/>
      <c r="BT146" s="36"/>
      <c r="BZ146" s="36"/>
      <c r="CA146" s="36"/>
      <c r="CB146" s="36"/>
      <c r="CH146" s="36"/>
      <c r="CI146" s="36"/>
      <c r="CJ146" s="36"/>
      <c r="CP146" s="36"/>
      <c r="CQ146" s="36"/>
      <c r="CR146" s="36"/>
      <c r="CX146" s="36"/>
      <c r="CY146" s="36"/>
      <c r="CZ146" s="36"/>
      <c r="DF146" s="36">
        <v>2.3899999999999998E-9</v>
      </c>
      <c r="DG146" s="36">
        <v>3.9454578206700002</v>
      </c>
      <c r="DH146" s="36">
        <v>9580.5018068978006</v>
      </c>
      <c r="DI146" s="30">
        <f t="shared" si="116"/>
        <v>1.1029051372706226E-9</v>
      </c>
      <c r="DJ146" s="30">
        <f t="shared" si="117"/>
        <v>1.1032952338772676E-9</v>
      </c>
      <c r="DK146" s="30">
        <f t="shared" si="118"/>
        <v>1.1032952719947726E-9</v>
      </c>
      <c r="DL146" s="30">
        <f t="shared" si="119"/>
        <v>1.1032952719984784E-9</v>
      </c>
      <c r="DN146" s="36">
        <v>2.1999999999999999E-10</v>
      </c>
      <c r="DO146" s="36">
        <v>4.1118420132100004</v>
      </c>
      <c r="DP146" s="36">
        <v>19779.5602591071</v>
      </c>
      <c r="DQ146" s="30">
        <f t="shared" si="120"/>
        <v>6.7954535881551074E-11</v>
      </c>
      <c r="DR146" s="30">
        <f t="shared" si="121"/>
        <v>6.8034013446968433E-11</v>
      </c>
      <c r="DS146" s="30">
        <f t="shared" si="122"/>
        <v>6.8034021212850346E-11</v>
      </c>
      <c r="DT146" s="30">
        <f t="shared" si="123"/>
        <v>6.8034021213608496E-11</v>
      </c>
      <c r="DV146" s="36"/>
      <c r="DW146" s="36"/>
      <c r="DX146" s="36"/>
      <c r="ED146" s="36"/>
      <c r="EE146" s="36"/>
      <c r="EF146" s="36"/>
      <c r="EL146" s="36"/>
      <c r="EM146" s="36"/>
      <c r="EN146" s="36"/>
      <c r="ET146" s="36"/>
      <c r="EU146" s="36"/>
      <c r="EV146" s="36"/>
    </row>
    <row r="147" spans="1:152" s="30" customFormat="1" ht="12.75">
      <c r="N147" s="36">
        <v>1.27E-8</v>
      </c>
      <c r="O147" s="36">
        <v>4.6937430613200002</v>
      </c>
      <c r="P147" s="36">
        <v>9050.8108418032007</v>
      </c>
      <c r="Q147" s="30">
        <f t="shared" si="104"/>
        <v>8.1167731389737937E-10</v>
      </c>
      <c r="R147" s="30">
        <f t="shared" si="105"/>
        <v>8.0947433237413352E-10</v>
      </c>
      <c r="S147" s="30">
        <f t="shared" si="106"/>
        <v>8.0947411710272582E-10</v>
      </c>
      <c r="T147" s="30">
        <f t="shared" si="107"/>
        <v>8.0947411708174304E-10</v>
      </c>
      <c r="V147" s="36">
        <v>1.03E-9</v>
      </c>
      <c r="W147" s="36">
        <v>2.0154938381599998</v>
      </c>
      <c r="X147" s="36">
        <v>45585.172812187397</v>
      </c>
      <c r="Y147" s="30">
        <f t="shared" si="108"/>
        <v>8.5438290942136425E-10</v>
      </c>
      <c r="Z147" s="30">
        <f t="shared" si="109"/>
        <v>8.5488619572830703E-10</v>
      </c>
      <c r="AA147" s="30">
        <f t="shared" si="110"/>
        <v>8.5488624487624267E-10</v>
      </c>
      <c r="AB147" s="30">
        <f t="shared" si="111"/>
        <v>8.5488624488104332E-10</v>
      </c>
      <c r="AD147" s="36"/>
      <c r="AE147" s="36"/>
      <c r="AF147" s="36"/>
      <c r="AL147" s="36"/>
      <c r="AM147" s="36"/>
      <c r="AN147" s="36"/>
      <c r="AT147" s="36"/>
      <c r="AU147" s="36"/>
      <c r="AV147" s="36"/>
      <c r="BB147" s="36"/>
      <c r="BC147" s="36"/>
      <c r="BD147" s="36"/>
      <c r="BJ147" s="36">
        <v>1.9500000000000001E-9</v>
      </c>
      <c r="BK147" s="36">
        <v>1.51901264131</v>
      </c>
      <c r="BL147" s="36">
        <v>43232.306658415597</v>
      </c>
      <c r="BM147" s="30">
        <f t="shared" si="112"/>
        <v>1.63602779423973E-9</v>
      </c>
      <c r="BN147" s="30">
        <f t="shared" si="113"/>
        <v>1.6369082119038434E-9</v>
      </c>
      <c r="BO147" s="30">
        <f t="shared" si="114"/>
        <v>1.6369082978810511E-9</v>
      </c>
      <c r="BP147" s="30">
        <f t="shared" si="115"/>
        <v>1.6369082978894544E-9</v>
      </c>
      <c r="BR147" s="36"/>
      <c r="BS147" s="36"/>
      <c r="BT147" s="36"/>
      <c r="BZ147" s="36"/>
      <c r="CA147" s="36"/>
      <c r="CB147" s="36"/>
      <c r="CH147" s="36"/>
      <c r="CI147" s="36"/>
      <c r="CJ147" s="36"/>
      <c r="CP147" s="36"/>
      <c r="CQ147" s="36"/>
      <c r="CR147" s="36"/>
      <c r="CX147" s="36"/>
      <c r="CY147" s="36"/>
      <c r="CZ147" s="36"/>
      <c r="DF147" s="36">
        <v>2.4600000000000002E-9</v>
      </c>
      <c r="DG147" s="36">
        <v>2.1824488393000001</v>
      </c>
      <c r="DH147" s="36">
        <v>9161.0171630225996</v>
      </c>
      <c r="DI147" s="30">
        <f t="shared" si="116"/>
        <v>-2.044522010827465E-10</v>
      </c>
      <c r="DJ147" s="30">
        <f t="shared" si="117"/>
        <v>-2.0402089767310703E-10</v>
      </c>
      <c r="DK147" s="30">
        <f t="shared" si="118"/>
        <v>-2.0402085552683357E-10</v>
      </c>
      <c r="DL147" s="30">
        <f t="shared" si="119"/>
        <v>-2.0402085552272264E-10</v>
      </c>
      <c r="DN147" s="36">
        <v>2.7E-10</v>
      </c>
      <c r="DO147" s="36">
        <v>3.7244644608000002</v>
      </c>
      <c r="DP147" s="36">
        <v>19793.787353108801</v>
      </c>
      <c r="DQ147" s="30">
        <f t="shared" si="120"/>
        <v>1.8993925959608107E-10</v>
      </c>
      <c r="DR147" s="30">
        <f t="shared" si="121"/>
        <v>1.9001219077710368E-10</v>
      </c>
      <c r="DS147" s="30">
        <f t="shared" si="122"/>
        <v>1.9001219790242413E-10</v>
      </c>
      <c r="DT147" s="30">
        <f t="shared" si="123"/>
        <v>1.9001219790312196E-10</v>
      </c>
      <c r="DV147" s="36"/>
      <c r="DW147" s="36"/>
      <c r="DX147" s="36"/>
      <c r="ED147" s="36"/>
      <c r="EE147" s="36"/>
      <c r="EF147" s="36"/>
      <c r="EL147" s="36"/>
      <c r="EM147" s="36"/>
      <c r="EN147" s="36"/>
      <c r="ET147" s="36"/>
      <c r="EU147" s="36"/>
      <c r="EV147" s="36"/>
    </row>
    <row r="148" spans="1:152" s="30" customFormat="1" ht="12.75">
      <c r="N148" s="36">
        <v>1.0649999999999999E-8</v>
      </c>
      <c r="O148" s="36">
        <v>4.4164525888700004</v>
      </c>
      <c r="P148" s="36">
        <v>22805.7355659936</v>
      </c>
      <c r="Q148" s="30">
        <f t="shared" si="104"/>
        <v>-9.3943346874519981E-9</v>
      </c>
      <c r="R148" s="30">
        <f t="shared" si="105"/>
        <v>-9.3965310536058242E-9</v>
      </c>
      <c r="S148" s="30">
        <f t="shared" si="106"/>
        <v>-9.396531268141487E-9</v>
      </c>
      <c r="T148" s="30">
        <f t="shared" si="107"/>
        <v>-9.3965312681624312E-9</v>
      </c>
      <c r="V148" s="36">
        <v>8.7999999999999996E-10</v>
      </c>
      <c r="W148" s="36">
        <v>2.6261381693099999</v>
      </c>
      <c r="X148" s="36">
        <v>21.8508293264</v>
      </c>
      <c r="Y148" s="30">
        <f t="shared" si="108"/>
        <v>-7.0762280616157734E-10</v>
      </c>
      <c r="Z148" s="30">
        <f t="shared" si="109"/>
        <v>-7.0762258663472904E-10</v>
      </c>
      <c r="AA148" s="30">
        <f t="shared" si="110"/>
        <v>-7.0762258661327746E-10</v>
      </c>
      <c r="AB148" s="30">
        <f t="shared" si="111"/>
        <v>-7.0762258661327539E-10</v>
      </c>
      <c r="AD148" s="36"/>
      <c r="AE148" s="36"/>
      <c r="AF148" s="36"/>
      <c r="AL148" s="36"/>
      <c r="AM148" s="36"/>
      <c r="AN148" s="36"/>
      <c r="AT148" s="36"/>
      <c r="AU148" s="36"/>
      <c r="AV148" s="36"/>
      <c r="BB148" s="36"/>
      <c r="BC148" s="36"/>
      <c r="BD148" s="36"/>
      <c r="BJ148" s="36">
        <v>1.74E-9</v>
      </c>
      <c r="BK148" s="36">
        <v>2.8404966269299998</v>
      </c>
      <c r="BL148" s="36">
        <v>9967.4538999815995</v>
      </c>
      <c r="BM148" s="30">
        <f t="shared" si="112"/>
        <v>-9.6589874354274148E-10</v>
      </c>
      <c r="BN148" s="30">
        <f t="shared" si="113"/>
        <v>-9.6617576740146095E-10</v>
      </c>
      <c r="BO148" s="30">
        <f t="shared" si="114"/>
        <v>-9.6617579446984697E-10</v>
      </c>
      <c r="BP148" s="30">
        <f t="shared" si="115"/>
        <v>-9.6617579447248961E-10</v>
      </c>
      <c r="BR148" s="36"/>
      <c r="BS148" s="36"/>
      <c r="BT148" s="36"/>
      <c r="BZ148" s="36"/>
      <c r="CA148" s="36"/>
      <c r="CB148" s="36"/>
      <c r="CH148" s="36"/>
      <c r="CI148" s="36"/>
      <c r="CJ148" s="36"/>
      <c r="CP148" s="36"/>
      <c r="CQ148" s="36"/>
      <c r="CR148" s="36"/>
      <c r="CX148" s="36"/>
      <c r="CY148" s="36"/>
      <c r="CZ148" s="36"/>
      <c r="DF148" s="36">
        <v>2.5300000000000002E-9</v>
      </c>
      <c r="DG148" s="36">
        <v>2.6950654701599999</v>
      </c>
      <c r="DH148" s="36">
        <v>3442.5749449653999</v>
      </c>
      <c r="DI148" s="30">
        <f t="shared" si="116"/>
        <v>-1.9599533752715769E-9</v>
      </c>
      <c r="DJ148" s="30">
        <f t="shared" si="117"/>
        <v>-1.9598476002500977E-9</v>
      </c>
      <c r="DK148" s="30">
        <f t="shared" si="118"/>
        <v>-1.9598475899135963E-9</v>
      </c>
      <c r="DL148" s="30">
        <f t="shared" si="119"/>
        <v>-1.9598475899125842E-9</v>
      </c>
      <c r="DN148" s="36">
        <v>2.0000000000000001E-10</v>
      </c>
      <c r="DO148" s="36">
        <v>4.2708662736800003</v>
      </c>
      <c r="DP148" s="36">
        <v>31441.677569756801</v>
      </c>
      <c r="DQ148" s="30">
        <f t="shared" si="120"/>
        <v>1.8311935845726659E-10</v>
      </c>
      <c r="DR148" s="30">
        <f t="shared" si="121"/>
        <v>1.8307076568300889E-10</v>
      </c>
      <c r="DS148" s="30">
        <f t="shared" si="122"/>
        <v>1.8307076093137633E-10</v>
      </c>
      <c r="DT148" s="30">
        <f t="shared" si="123"/>
        <v>1.8307076093091172E-10</v>
      </c>
      <c r="DV148" s="36"/>
      <c r="DW148" s="36"/>
      <c r="DX148" s="36"/>
      <c r="ED148" s="36"/>
      <c r="EE148" s="36"/>
      <c r="EF148" s="36"/>
      <c r="EL148" s="36"/>
      <c r="EM148" s="36"/>
      <c r="EN148" s="36"/>
      <c r="ET148" s="36"/>
      <c r="EU148" s="36"/>
      <c r="EV148" s="36"/>
    </row>
    <row r="149" spans="1:152" s="30" customFormat="1" ht="12.75">
      <c r="N149" s="36">
        <v>8.5400000000000007E-9</v>
      </c>
      <c r="O149" s="36">
        <v>2.3443792695700001</v>
      </c>
      <c r="P149" s="36">
        <v>6681.2248533995999</v>
      </c>
      <c r="Q149" s="30">
        <f t="shared" si="104"/>
        <v>-8.4532685536430077E-9</v>
      </c>
      <c r="R149" s="30">
        <f t="shared" si="105"/>
        <v>-8.4531127122468217E-9</v>
      </c>
      <c r="S149" s="30">
        <f t="shared" si="106"/>
        <v>-8.4531126970115627E-9</v>
      </c>
      <c r="T149" s="30">
        <f t="shared" si="107"/>
        <v>-8.4531126970100771E-9</v>
      </c>
      <c r="V149" s="36">
        <v>8.3999999999999999E-10</v>
      </c>
      <c r="W149" s="36">
        <v>3.5035588017300001</v>
      </c>
      <c r="X149" s="36">
        <v>639.89728631399998</v>
      </c>
      <c r="Y149" s="30">
        <f t="shared" si="108"/>
        <v>8.3917222410534212E-10</v>
      </c>
      <c r="Z149" s="30">
        <f t="shared" si="109"/>
        <v>8.3917176587867096E-10</v>
      </c>
      <c r="AA149" s="30">
        <f t="shared" si="110"/>
        <v>8.3917176583388792E-10</v>
      </c>
      <c r="AB149" s="30">
        <f t="shared" si="111"/>
        <v>8.3917176583388358E-10</v>
      </c>
      <c r="AD149" s="36"/>
      <c r="AE149" s="36"/>
      <c r="AF149" s="36"/>
      <c r="AL149" s="36"/>
      <c r="AM149" s="36"/>
      <c r="AN149" s="36"/>
      <c r="AT149" s="36"/>
      <c r="AU149" s="36"/>
      <c r="AV149" s="36"/>
      <c r="BB149" s="36"/>
      <c r="BC149" s="36"/>
      <c r="BD149" s="36"/>
      <c r="BJ149" s="36">
        <v>1.63E-9</v>
      </c>
      <c r="BK149" s="36">
        <v>4.2916053771899998</v>
      </c>
      <c r="BL149" s="36">
        <v>36949.230808424203</v>
      </c>
      <c r="BM149" s="30">
        <f t="shared" si="112"/>
        <v>1.441390464822192E-9</v>
      </c>
      <c r="BN149" s="30">
        <f t="shared" si="113"/>
        <v>1.4419301852096366E-9</v>
      </c>
      <c r="BO149" s="30">
        <f t="shared" si="114"/>
        <v>1.4419302379143768E-9</v>
      </c>
      <c r="BP149" s="30">
        <f t="shared" si="115"/>
        <v>1.4419302379195182E-9</v>
      </c>
      <c r="BR149" s="36"/>
      <c r="BS149" s="36"/>
      <c r="BT149" s="36"/>
      <c r="BZ149" s="36"/>
      <c r="CA149" s="36"/>
      <c r="CB149" s="36"/>
      <c r="CH149" s="36"/>
      <c r="CI149" s="36"/>
      <c r="CJ149" s="36"/>
      <c r="CP149" s="36"/>
      <c r="CQ149" s="36"/>
      <c r="CR149" s="36"/>
      <c r="CX149" s="36"/>
      <c r="CY149" s="36"/>
      <c r="CZ149" s="36"/>
      <c r="DF149" s="36">
        <v>2.6500000000000002E-9</v>
      </c>
      <c r="DG149" s="36">
        <v>2.6281180123699999</v>
      </c>
      <c r="DH149" s="36">
        <v>44809.650200863398</v>
      </c>
      <c r="DI149" s="30">
        <f t="shared" si="116"/>
        <v>1.8875862875206939E-9</v>
      </c>
      <c r="DJ149" s="30">
        <f t="shared" si="117"/>
        <v>1.8859849793363695E-9</v>
      </c>
      <c r="DK149" s="30">
        <f t="shared" si="118"/>
        <v>1.8859848227920507E-9</v>
      </c>
      <c r="DL149" s="30">
        <f t="shared" si="119"/>
        <v>1.8859848227767598E-9</v>
      </c>
      <c r="DN149" s="36">
        <v>2.1999999999999999E-10</v>
      </c>
      <c r="DO149" s="36">
        <v>4.99040169444</v>
      </c>
      <c r="DP149" s="36">
        <v>31022.753170856198</v>
      </c>
      <c r="DQ149" s="30">
        <f t="shared" si="120"/>
        <v>-1.916691732634904E-10</v>
      </c>
      <c r="DR149" s="30">
        <f t="shared" si="121"/>
        <v>-1.9160479790146977E-10</v>
      </c>
      <c r="DS149" s="30">
        <f t="shared" si="122"/>
        <v>-1.9160479160753906E-10</v>
      </c>
      <c r="DT149" s="30">
        <f t="shared" si="123"/>
        <v>-1.9160479160692454E-10</v>
      </c>
      <c r="DV149" s="36"/>
      <c r="DW149" s="36"/>
      <c r="DX149" s="36"/>
      <c r="ED149" s="36"/>
      <c r="EE149" s="36"/>
      <c r="EF149" s="36"/>
      <c r="EL149" s="36"/>
      <c r="EM149" s="36"/>
      <c r="EN149" s="36"/>
      <c r="ET149" s="36"/>
      <c r="EU149" s="36"/>
      <c r="EV149" s="36"/>
    </row>
    <row r="150" spans="1:152" s="30" customFormat="1" ht="12.75">
      <c r="G150" s="2"/>
      <c r="N150" s="36">
        <v>1.104E-8</v>
      </c>
      <c r="O150" s="36">
        <v>0.49781459713999998</v>
      </c>
      <c r="P150" s="36">
        <v>1.4844727083</v>
      </c>
      <c r="Q150" s="30">
        <f t="shared" si="104"/>
        <v>9.743116214745347E-9</v>
      </c>
      <c r="R150" s="30">
        <f t="shared" si="105"/>
        <v>9.7431163627529742E-9</v>
      </c>
      <c r="S150" s="30">
        <f t="shared" si="106"/>
        <v>9.7431163627674383E-9</v>
      </c>
      <c r="T150" s="30">
        <f t="shared" si="107"/>
        <v>9.7431163627674399E-9</v>
      </c>
      <c r="V150" s="36">
        <v>9.900000000000001E-10</v>
      </c>
      <c r="W150" s="36">
        <v>0.61079620894999997</v>
      </c>
      <c r="X150" s="36">
        <v>41654.963115967803</v>
      </c>
      <c r="Y150" s="30">
        <f t="shared" si="108"/>
        <v>-5.2492850443034204E-10</v>
      </c>
      <c r="Z150" s="30">
        <f t="shared" si="109"/>
        <v>-5.2425686329678404E-10</v>
      </c>
      <c r="AA150" s="30">
        <f t="shared" si="110"/>
        <v>-5.2425679764919863E-10</v>
      </c>
      <c r="AB150" s="30">
        <f t="shared" si="111"/>
        <v>-5.2425679764277816E-10</v>
      </c>
      <c r="AD150" s="36"/>
      <c r="AE150" s="36"/>
      <c r="AF150" s="36"/>
      <c r="AL150" s="36"/>
      <c r="AM150" s="36"/>
      <c r="AN150" s="36"/>
      <c r="AT150" s="36"/>
      <c r="AU150" s="36"/>
      <c r="AV150" s="36"/>
      <c r="BB150" s="36"/>
      <c r="BC150" s="36"/>
      <c r="BD150" s="36"/>
      <c r="BJ150" s="36">
        <v>1.69E-9</v>
      </c>
      <c r="BK150" s="36">
        <v>0.37000676558000001</v>
      </c>
      <c r="BL150" s="36">
        <v>10459.117192440401</v>
      </c>
      <c r="BM150" s="30">
        <f t="shared" si="112"/>
        <v>8.0745751600551839E-10</v>
      </c>
      <c r="BN150" s="30">
        <f t="shared" si="113"/>
        <v>8.0715929265891735E-10</v>
      </c>
      <c r="BO150" s="30">
        <f t="shared" si="114"/>
        <v>8.0715926351563955E-10</v>
      </c>
      <c r="BP150" s="30">
        <f t="shared" si="115"/>
        <v>8.071592635128015E-10</v>
      </c>
      <c r="BR150" s="36"/>
      <c r="BS150" s="36"/>
      <c r="BT150" s="36"/>
      <c r="BZ150" s="36"/>
      <c r="CA150" s="36"/>
      <c r="CB150" s="36"/>
      <c r="CH150" s="36"/>
      <c r="CI150" s="36"/>
      <c r="CJ150" s="36"/>
      <c r="CP150" s="36"/>
      <c r="CQ150" s="36"/>
      <c r="CR150" s="36"/>
      <c r="CX150" s="36"/>
      <c r="CY150" s="36"/>
      <c r="CZ150" s="36"/>
      <c r="DF150" s="36">
        <v>1.9399999999999999E-9</v>
      </c>
      <c r="DG150" s="36">
        <v>4.7892613617500004</v>
      </c>
      <c r="DH150" s="36">
        <v>33794.543723528601</v>
      </c>
      <c r="DI150" s="30">
        <f t="shared" si="116"/>
        <v>1.8054126900938137E-9</v>
      </c>
      <c r="DJ150" s="30">
        <f t="shared" si="117"/>
        <v>1.8049515183389461E-9</v>
      </c>
      <c r="DK150" s="30">
        <f t="shared" si="118"/>
        <v>1.8049514732371676E-9</v>
      </c>
      <c r="DL150" s="30">
        <f t="shared" si="119"/>
        <v>1.8049514732327612E-9</v>
      </c>
      <c r="DN150" s="36">
        <v>2.3000000000000001E-10</v>
      </c>
      <c r="DO150" s="36">
        <v>1.3350513212199999</v>
      </c>
      <c r="DP150" s="36">
        <v>65236.221293285402</v>
      </c>
      <c r="DQ150" s="30">
        <f t="shared" si="120"/>
        <v>-1.409406453433808E-10</v>
      </c>
      <c r="DR150" s="30">
        <f t="shared" si="121"/>
        <v>-1.4116824713983221E-10</v>
      </c>
      <c r="DS150" s="30">
        <f t="shared" si="122"/>
        <v>-1.4116826936972264E-10</v>
      </c>
      <c r="DT150" s="30">
        <f t="shared" si="123"/>
        <v>-1.4116826937189018E-10</v>
      </c>
      <c r="DV150" s="36"/>
      <c r="DW150" s="36"/>
      <c r="DX150" s="36"/>
      <c r="ED150" s="36"/>
      <c r="EE150" s="36"/>
      <c r="EF150" s="36"/>
      <c r="EL150" s="36"/>
      <c r="EM150" s="36"/>
      <c r="EN150" s="36"/>
      <c r="ET150" s="36"/>
      <c r="EU150" s="36"/>
      <c r="EV150" s="36"/>
    </row>
    <row r="151" spans="1:152" s="30" customFormat="1" ht="12.75">
      <c r="G151" s="2"/>
      <c r="N151" s="36">
        <v>1.075E-8</v>
      </c>
      <c r="O151" s="36">
        <v>1.0985759316099999</v>
      </c>
      <c r="P151" s="36">
        <v>377.37360791579999</v>
      </c>
      <c r="Q151" s="30">
        <f t="shared" si="104"/>
        <v>5.8642255952536173E-9</v>
      </c>
      <c r="R151" s="30">
        <f t="shared" si="105"/>
        <v>5.8641602994409593E-9</v>
      </c>
      <c r="S151" s="30">
        <f t="shared" si="106"/>
        <v>5.86416029306039E-9</v>
      </c>
      <c r="T151" s="30">
        <f t="shared" si="107"/>
        <v>5.8641602930597655E-9</v>
      </c>
      <c r="V151" s="36">
        <v>8.7999999999999996E-10</v>
      </c>
      <c r="W151" s="36">
        <v>3.6383670026199999</v>
      </c>
      <c r="X151" s="36">
        <v>49515.382508406998</v>
      </c>
      <c r="Y151" s="30">
        <f t="shared" si="108"/>
        <v>6.5791017919341808E-10</v>
      </c>
      <c r="Z151" s="30">
        <f t="shared" si="109"/>
        <v>6.5735413628803946E-10</v>
      </c>
      <c r="AA151" s="30">
        <f t="shared" si="110"/>
        <v>6.5735408192376267E-10</v>
      </c>
      <c r="AB151" s="30">
        <f t="shared" si="111"/>
        <v>6.5735408191847481E-10</v>
      </c>
      <c r="AD151" s="36"/>
      <c r="AE151" s="36"/>
      <c r="AF151" s="36"/>
      <c r="AL151" s="36"/>
      <c r="AM151" s="36"/>
      <c r="AN151" s="36"/>
      <c r="AT151" s="36"/>
      <c r="AU151" s="36"/>
      <c r="AV151" s="36"/>
      <c r="BB151" s="36"/>
      <c r="BC151" s="36"/>
      <c r="BD151" s="36"/>
      <c r="BJ151" s="36">
        <v>1.37E-9</v>
      </c>
      <c r="BK151" s="36">
        <v>5.61149803116</v>
      </c>
      <c r="BL151" s="36">
        <v>10529.6774158676</v>
      </c>
      <c r="BM151" s="30">
        <f t="shared" si="112"/>
        <v>-1.1021284053059371E-9</v>
      </c>
      <c r="BN151" s="30">
        <f t="shared" si="113"/>
        <v>-1.102292941125343E-9</v>
      </c>
      <c r="BO151" s="30">
        <f t="shared" si="114"/>
        <v>-1.1022929572011904E-9</v>
      </c>
      <c r="BP151" s="30">
        <f t="shared" si="115"/>
        <v>-1.1022929572027629E-9</v>
      </c>
      <c r="BR151" s="36"/>
      <c r="BS151" s="36"/>
      <c r="BT151" s="36"/>
      <c r="BZ151" s="36"/>
      <c r="CA151" s="36"/>
      <c r="CB151" s="36"/>
      <c r="CH151" s="36"/>
      <c r="CI151" s="36"/>
      <c r="CJ151" s="36"/>
      <c r="CP151" s="36"/>
      <c r="CQ151" s="36"/>
      <c r="CR151" s="36"/>
      <c r="CX151" s="36"/>
      <c r="CY151" s="36"/>
      <c r="CZ151" s="36"/>
      <c r="DF151" s="36">
        <v>1.87E-9</v>
      </c>
      <c r="DG151" s="36">
        <v>3.6562088109499999</v>
      </c>
      <c r="DH151" s="36">
        <v>20452.8694122218</v>
      </c>
      <c r="DI151" s="30">
        <f t="shared" si="116"/>
        <v>-1.8291030271722827E-9</v>
      </c>
      <c r="DJ151" s="30">
        <f t="shared" si="117"/>
        <v>-1.829255661692115E-9</v>
      </c>
      <c r="DK151" s="30">
        <f t="shared" si="118"/>
        <v>-1.8292556765934142E-9</v>
      </c>
      <c r="DL151" s="30">
        <f t="shared" si="119"/>
        <v>-1.8292556765948652E-9</v>
      </c>
      <c r="DN151" s="36">
        <v>2.1E-10</v>
      </c>
      <c r="DO151" s="36">
        <v>4.4689735346799999</v>
      </c>
      <c r="DP151" s="36">
        <v>53285.184835241802</v>
      </c>
      <c r="DQ151" s="30">
        <f t="shared" si="120"/>
        <v>-7.7366992960989118E-11</v>
      </c>
      <c r="DR151" s="30">
        <f t="shared" si="121"/>
        <v>-7.7566734599514463E-11</v>
      </c>
      <c r="DS151" s="30">
        <f t="shared" si="122"/>
        <v>-7.7566754113833013E-11</v>
      </c>
      <c r="DT151" s="30">
        <f t="shared" si="123"/>
        <v>-7.7566754115729919E-11</v>
      </c>
      <c r="DV151" s="36"/>
      <c r="DW151" s="36"/>
      <c r="DX151" s="36"/>
      <c r="ED151" s="36"/>
      <c r="EE151" s="36"/>
      <c r="EF151" s="36"/>
      <c r="EL151" s="36"/>
      <c r="EM151" s="36"/>
      <c r="EN151" s="36"/>
      <c r="ET151" s="36"/>
      <c r="EU151" s="36"/>
      <c r="EV151" s="36"/>
    </row>
    <row r="152" spans="1:152" s="30" customFormat="1" ht="12.75">
      <c r="N152" s="36">
        <v>1.1140000000000001E-8</v>
      </c>
      <c r="O152" s="36">
        <v>4.3502477580600001</v>
      </c>
      <c r="P152" s="36">
        <v>51092.726050854799</v>
      </c>
      <c r="Q152" s="30">
        <f t="shared" si="104"/>
        <v>-8.7686928528401374E-9</v>
      </c>
      <c r="R152" s="30">
        <f t="shared" si="105"/>
        <v>-8.775430500658554E-9</v>
      </c>
      <c r="S152" s="30">
        <f t="shared" si="106"/>
        <v>-8.7754311586329318E-9</v>
      </c>
      <c r="T152" s="30">
        <f t="shared" si="107"/>
        <v>-8.7754311586972947E-9</v>
      </c>
      <c r="V152" s="36">
        <v>9.7999999999999992E-10</v>
      </c>
      <c r="W152" s="36">
        <v>2.42401801881</v>
      </c>
      <c r="X152" s="36">
        <v>23581.258177317599</v>
      </c>
      <c r="Y152" s="30">
        <f t="shared" si="108"/>
        <v>-8.6866162365049989E-10</v>
      </c>
      <c r="Z152" s="30">
        <f t="shared" si="109"/>
        <v>-8.6886699308577861E-10</v>
      </c>
      <c r="AA152" s="30">
        <f t="shared" si="110"/>
        <v>-8.6886701314529269E-10</v>
      </c>
      <c r="AB152" s="30">
        <f t="shared" si="111"/>
        <v>-8.6886701314725094E-10</v>
      </c>
      <c r="AD152" s="36"/>
      <c r="AE152" s="36"/>
      <c r="AF152" s="36"/>
      <c r="AL152" s="36"/>
      <c r="AM152" s="36"/>
      <c r="AN152" s="36"/>
      <c r="AT152" s="36"/>
      <c r="AU152" s="36"/>
      <c r="AV152" s="36"/>
      <c r="BB152" s="36"/>
      <c r="BC152" s="36"/>
      <c r="BD152" s="36"/>
      <c r="BJ152" s="36">
        <v>1.39E-9</v>
      </c>
      <c r="BK152" s="36">
        <v>0.87847805052000005</v>
      </c>
      <c r="BL152" s="36">
        <v>16522.659716002199</v>
      </c>
      <c r="BM152" s="30">
        <f t="shared" si="112"/>
        <v>-1.2941312018084788E-9</v>
      </c>
      <c r="BN152" s="30">
        <f t="shared" si="113"/>
        <v>-1.2942920998176891E-9</v>
      </c>
      <c r="BO152" s="30">
        <f t="shared" si="114"/>
        <v>-1.2942921155338906E-9</v>
      </c>
      <c r="BP152" s="30">
        <f t="shared" si="115"/>
        <v>-1.2942921155354248E-9</v>
      </c>
      <c r="BR152" s="36"/>
      <c r="BS152" s="36"/>
      <c r="BT152" s="36"/>
      <c r="BZ152" s="36"/>
      <c r="CA152" s="36"/>
      <c r="CB152" s="36"/>
      <c r="CH152" s="36"/>
      <c r="CI152" s="36"/>
      <c r="CJ152" s="36"/>
      <c r="CP152" s="36"/>
      <c r="CQ152" s="36"/>
      <c r="CR152" s="36"/>
      <c r="CX152" s="36"/>
      <c r="CY152" s="36"/>
      <c r="CZ152" s="36"/>
      <c r="DF152" s="36">
        <v>2.2400000000000001E-9</v>
      </c>
      <c r="DG152" s="36">
        <v>2.4360186312700001</v>
      </c>
      <c r="DH152" s="36">
        <v>9992.8729037722005</v>
      </c>
      <c r="DI152" s="30">
        <f t="shared" si="116"/>
        <v>-2.0296101620718698E-9</v>
      </c>
      <c r="DJ152" s="30">
        <f t="shared" si="117"/>
        <v>-2.0297920122079005E-9</v>
      </c>
      <c r="DK152" s="30">
        <f t="shared" si="118"/>
        <v>-2.0297920299742094E-9</v>
      </c>
      <c r="DL152" s="30">
        <f t="shared" si="119"/>
        <v>-2.029792029975946E-9</v>
      </c>
      <c r="DN152" s="36">
        <v>2.0000000000000001E-10</v>
      </c>
      <c r="DO152" s="36">
        <v>4.15140915983</v>
      </c>
      <c r="DP152" s="36">
        <v>2218.7571041868</v>
      </c>
      <c r="DQ152" s="30">
        <f t="shared" si="120"/>
        <v>-5.8467445748823678E-11</v>
      </c>
      <c r="DR152" s="30">
        <f t="shared" si="121"/>
        <v>-5.8475595494506547E-11</v>
      </c>
      <c r="DS152" s="30">
        <f t="shared" si="122"/>
        <v>-5.8475596290874927E-11</v>
      </c>
      <c r="DT152" s="30">
        <f t="shared" si="123"/>
        <v>-5.8475596290953057E-11</v>
      </c>
      <c r="DV152" s="36"/>
      <c r="DW152" s="36"/>
      <c r="DX152" s="36"/>
      <c r="ED152" s="36"/>
      <c r="EE152" s="36"/>
      <c r="EF152" s="36"/>
      <c r="EL152" s="36"/>
      <c r="EM152" s="36"/>
      <c r="EN152" s="36"/>
      <c r="ET152" s="36"/>
      <c r="EU152" s="36"/>
      <c r="EV152" s="36"/>
    </row>
    <row r="153" spans="1:152" s="30" customFormat="1" ht="12.75">
      <c r="N153" s="36">
        <v>8.2900000000000001E-9</v>
      </c>
      <c r="O153" s="36">
        <v>5.4119627457800004</v>
      </c>
      <c r="P153" s="36">
        <v>27991.401813159999</v>
      </c>
      <c r="Q153" s="30">
        <f t="shared" si="104"/>
        <v>4.4228792452882259E-9</v>
      </c>
      <c r="R153" s="30">
        <f t="shared" si="105"/>
        <v>4.4266477827972223E-9</v>
      </c>
      <c r="S153" s="30">
        <f t="shared" si="106"/>
        <v>4.4266481509873104E-9</v>
      </c>
      <c r="T153" s="30">
        <f t="shared" si="107"/>
        <v>4.4266481510231679E-9</v>
      </c>
      <c r="V153" s="36">
        <v>8.0999999999999999E-10</v>
      </c>
      <c r="W153" s="36">
        <v>0.46468679834999999</v>
      </c>
      <c r="X153" s="36">
        <v>77.673770427999997</v>
      </c>
      <c r="Y153" s="30">
        <f t="shared" si="108"/>
        <v>8.0953134431095523E-10</v>
      </c>
      <c r="Z153" s="30">
        <f t="shared" si="109"/>
        <v>8.0953138540628988E-10</v>
      </c>
      <c r="AA153" s="30">
        <f t="shared" si="110"/>
        <v>8.0953138541030553E-10</v>
      </c>
      <c r="AB153" s="30">
        <f t="shared" si="111"/>
        <v>8.0953138541030584E-10</v>
      </c>
      <c r="AD153" s="36"/>
      <c r="AE153" s="36"/>
      <c r="AF153" s="36"/>
      <c r="AL153" s="36"/>
      <c r="AM153" s="36"/>
      <c r="AN153" s="36"/>
      <c r="AT153" s="36"/>
      <c r="AU153" s="36"/>
      <c r="AV153" s="36"/>
      <c r="BB153" s="36"/>
      <c r="BC153" s="36"/>
      <c r="BD153" s="36"/>
      <c r="BJ153" s="36">
        <v>1.39E-9</v>
      </c>
      <c r="BK153" s="36">
        <v>4.1257647542699996</v>
      </c>
      <c r="BL153" s="36">
        <v>36301.188687785099</v>
      </c>
      <c r="BM153" s="30">
        <f t="shared" si="112"/>
        <v>-9.9643206738317273E-10</v>
      </c>
      <c r="BN153" s="30">
        <f t="shared" si="113"/>
        <v>-9.9710745882339239E-10</v>
      </c>
      <c r="BO153" s="30">
        <f t="shared" si="114"/>
        <v>-9.9710752479738864E-10</v>
      </c>
      <c r="BP153" s="30">
        <f t="shared" si="115"/>
        <v>-9.9710752480382928E-10</v>
      </c>
      <c r="BR153" s="36"/>
      <c r="BS153" s="36"/>
      <c r="BT153" s="36"/>
      <c r="BZ153" s="36"/>
      <c r="CA153" s="36"/>
      <c r="CB153" s="36"/>
      <c r="CH153" s="36"/>
      <c r="CI153" s="36"/>
      <c r="CJ153" s="36"/>
      <c r="CP153" s="36"/>
      <c r="CQ153" s="36"/>
      <c r="CR153" s="36"/>
      <c r="CX153" s="36"/>
      <c r="CY153" s="36"/>
      <c r="CZ153" s="36"/>
      <c r="DF153" s="36">
        <v>1.9300000000000002E-9</v>
      </c>
      <c r="DG153" s="36">
        <v>2.5511216184499999</v>
      </c>
      <c r="DH153" s="36">
        <v>2379.1644735716</v>
      </c>
      <c r="DI153" s="30">
        <f t="shared" si="116"/>
        <v>-6.7129242957240949E-10</v>
      </c>
      <c r="DJ153" s="30">
        <f t="shared" si="117"/>
        <v>-6.7120975133986491E-10</v>
      </c>
      <c r="DK153" s="30">
        <f t="shared" si="118"/>
        <v>-6.7120974326067254E-10</v>
      </c>
      <c r="DL153" s="30">
        <f t="shared" si="119"/>
        <v>-6.7120974325988827E-10</v>
      </c>
      <c r="DN153" s="36">
        <v>2.5000000000000002E-10</v>
      </c>
      <c r="DO153" s="36">
        <v>2.1844718296500001</v>
      </c>
      <c r="DP153" s="36">
        <v>27511.4678735372</v>
      </c>
      <c r="DQ153" s="30">
        <f t="shared" si="120"/>
        <v>2.2601965871446398E-10</v>
      </c>
      <c r="DR153" s="30">
        <f t="shared" si="121"/>
        <v>2.2607607664080968E-10</v>
      </c>
      <c r="DS153" s="30">
        <f t="shared" si="122"/>
        <v>2.2607608215075293E-10</v>
      </c>
      <c r="DT153" s="30">
        <f t="shared" si="123"/>
        <v>2.2607608215128982E-10</v>
      </c>
      <c r="DV153" s="36"/>
      <c r="DW153" s="36"/>
      <c r="DX153" s="36"/>
      <c r="ED153" s="36"/>
      <c r="EE153" s="36"/>
      <c r="EF153" s="36"/>
      <c r="EL153" s="36"/>
      <c r="EM153" s="36"/>
      <c r="EN153" s="36"/>
      <c r="ET153" s="36"/>
      <c r="EU153" s="36"/>
      <c r="EV153" s="36"/>
    </row>
    <row r="154" spans="1:152" s="30" customFormat="1" ht="12.75">
      <c r="N154" s="36">
        <v>8.9999999999999995E-9</v>
      </c>
      <c r="O154" s="36">
        <v>2.7419537961699998</v>
      </c>
      <c r="P154" s="36">
        <v>41962.520736937397</v>
      </c>
      <c r="Q154" s="30">
        <f t="shared" si="104"/>
        <v>-7.4982279446947392E-9</v>
      </c>
      <c r="R154" s="30">
        <f t="shared" si="105"/>
        <v>-7.4942141815911679E-9</v>
      </c>
      <c r="S154" s="30">
        <f t="shared" si="106"/>
        <v>-7.4942137891379219E-9</v>
      </c>
      <c r="T154" s="30">
        <f t="shared" si="107"/>
        <v>-7.4942137890995374E-9</v>
      </c>
      <c r="V154" s="36">
        <v>9.2000000000000003E-10</v>
      </c>
      <c r="W154" s="36">
        <v>4.8253005172899996</v>
      </c>
      <c r="X154" s="36">
        <v>29043.670196348299</v>
      </c>
      <c r="Y154" s="30">
        <f t="shared" si="108"/>
        <v>5.9311114126704667E-10</v>
      </c>
      <c r="Z154" s="30">
        <f t="shared" si="109"/>
        <v>5.9350332612206946E-10</v>
      </c>
      <c r="AA154" s="30">
        <f t="shared" si="110"/>
        <v>5.9350336443642031E-10</v>
      </c>
      <c r="AB154" s="30">
        <f t="shared" si="111"/>
        <v>5.9350336444015637E-10</v>
      </c>
      <c r="AD154" s="36"/>
      <c r="AE154" s="36"/>
      <c r="AF154" s="36"/>
      <c r="AL154" s="36"/>
      <c r="AM154" s="36"/>
      <c r="AN154" s="36"/>
      <c r="AT154" s="36"/>
      <c r="AU154" s="36"/>
      <c r="AV154" s="36"/>
      <c r="BB154" s="36"/>
      <c r="BC154" s="36"/>
      <c r="BD154" s="36"/>
      <c r="BJ154" s="36">
        <v>1.27E-9</v>
      </c>
      <c r="BK154" s="36">
        <v>5.1444775861599998</v>
      </c>
      <c r="BL154" s="36">
        <v>5481.2549188676003</v>
      </c>
      <c r="BM154" s="30">
        <f t="shared" si="112"/>
        <v>1.2617565934028747E-9</v>
      </c>
      <c r="BN154" s="30">
        <f t="shared" si="113"/>
        <v>1.2617413791735653E-9</v>
      </c>
      <c r="BO154" s="30">
        <f t="shared" si="114"/>
        <v>1.2617413776861833E-9</v>
      </c>
      <c r="BP154" s="30">
        <f t="shared" si="115"/>
        <v>1.2617413776860383E-9</v>
      </c>
      <c r="BR154" s="36"/>
      <c r="BS154" s="36"/>
      <c r="BT154" s="36"/>
      <c r="BZ154" s="36"/>
      <c r="CA154" s="36"/>
      <c r="CB154" s="36"/>
      <c r="CH154" s="36"/>
      <c r="CI154" s="36"/>
      <c r="CJ154" s="36"/>
      <c r="CP154" s="36"/>
      <c r="CQ154" s="36"/>
      <c r="CR154" s="36"/>
      <c r="CX154" s="36"/>
      <c r="CY154" s="36"/>
      <c r="CZ154" s="36"/>
      <c r="DF154" s="36">
        <v>2.0099999999999999E-9</v>
      </c>
      <c r="DG154" s="36">
        <v>1.9035690573299999</v>
      </c>
      <c r="DH154" s="36">
        <v>1551.0452226479999</v>
      </c>
      <c r="DI154" s="30">
        <f t="shared" si="116"/>
        <v>1.8408967945654115E-9</v>
      </c>
      <c r="DJ154" s="30">
        <f t="shared" si="117"/>
        <v>1.8408727563566832E-9</v>
      </c>
      <c r="DK154" s="30">
        <f t="shared" si="118"/>
        <v>1.8408727540076466E-9</v>
      </c>
      <c r="DL154" s="30">
        <f t="shared" si="119"/>
        <v>1.840872754007417E-9</v>
      </c>
      <c r="DN154" s="36">
        <v>1.8999999999999999E-10</v>
      </c>
      <c r="DO154" s="36">
        <v>1.4365341034900001</v>
      </c>
      <c r="DP154" s="36">
        <v>27197.281693667599</v>
      </c>
      <c r="DQ154" s="30">
        <f t="shared" si="120"/>
        <v>2.5596329983212646E-11</v>
      </c>
      <c r="DR154" s="30">
        <f t="shared" si="121"/>
        <v>2.5694661450969803E-11</v>
      </c>
      <c r="DS154" s="30">
        <f t="shared" si="122"/>
        <v>2.5694671059347549E-11</v>
      </c>
      <c r="DT154" s="30">
        <f t="shared" si="123"/>
        <v>2.5694671060283885E-11</v>
      </c>
      <c r="DV154" s="36"/>
      <c r="DW154" s="36"/>
      <c r="DX154" s="36"/>
      <c r="ED154" s="36"/>
      <c r="EE154" s="36"/>
      <c r="EF154" s="36"/>
      <c r="EL154" s="36"/>
      <c r="EM154" s="36"/>
      <c r="EN154" s="36"/>
      <c r="ET154" s="36"/>
      <c r="EU154" s="36"/>
      <c r="EV154" s="36"/>
    </row>
    <row r="155" spans="1:152" s="30" customFormat="1" ht="12.75">
      <c r="N155" s="36">
        <v>1.0099999999999999E-8</v>
      </c>
      <c r="O155" s="36">
        <v>2.9609207345200002</v>
      </c>
      <c r="P155" s="36">
        <v>135.62532501000001</v>
      </c>
      <c r="Q155" s="30">
        <f t="shared" si="104"/>
        <v>-6.016594499193192E-9</v>
      </c>
      <c r="R155" s="30">
        <f t="shared" si="105"/>
        <v>-6.0165733694055578E-9</v>
      </c>
      <c r="S155" s="30">
        <f t="shared" si="106"/>
        <v>-6.0165733673408033E-9</v>
      </c>
      <c r="T155" s="30">
        <f t="shared" si="107"/>
        <v>-6.0165733673406015E-9</v>
      </c>
      <c r="V155" s="36">
        <v>1.02E-9</v>
      </c>
      <c r="W155" s="36">
        <v>4.2705123689400004</v>
      </c>
      <c r="X155" s="36">
        <v>15874.617595363199</v>
      </c>
      <c r="Y155" s="30">
        <f t="shared" si="108"/>
        <v>-4.8476409909709809E-10</v>
      </c>
      <c r="Z155" s="30">
        <f t="shared" si="109"/>
        <v>-4.8503767658669495E-10</v>
      </c>
      <c r="AA155" s="30">
        <f t="shared" si="110"/>
        <v>-4.8503770331784326E-10</v>
      </c>
      <c r="AB155" s="30">
        <f t="shared" si="111"/>
        <v>-4.8503770332044453E-10</v>
      </c>
      <c r="AD155" s="36"/>
      <c r="AE155" s="36"/>
      <c r="AF155" s="36"/>
      <c r="AL155" s="36"/>
      <c r="AM155" s="36"/>
      <c r="AN155" s="36"/>
      <c r="AT155" s="36"/>
      <c r="AU155" s="36"/>
      <c r="AV155" s="36"/>
      <c r="BB155" s="36"/>
      <c r="BC155" s="36"/>
      <c r="BD155" s="36"/>
      <c r="BJ155" s="36">
        <v>1.31E-9</v>
      </c>
      <c r="BK155" s="36">
        <v>3.11317801589</v>
      </c>
      <c r="BL155" s="36">
        <v>9896.8936765544004</v>
      </c>
      <c r="BM155" s="30">
        <f t="shared" si="112"/>
        <v>9.8690123987235535E-11</v>
      </c>
      <c r="BN155" s="30">
        <f t="shared" si="113"/>
        <v>9.8441843030288235E-11</v>
      </c>
      <c r="BO155" s="30">
        <f t="shared" si="114"/>
        <v>9.8441818768688359E-11</v>
      </c>
      <c r="BP155" s="30">
        <f t="shared" si="115"/>
        <v>9.8441818766321511E-11</v>
      </c>
      <c r="BR155" s="36"/>
      <c r="BS155" s="36"/>
      <c r="BT155" s="36"/>
      <c r="BZ155" s="36"/>
      <c r="CA155" s="36"/>
      <c r="CB155" s="36"/>
      <c r="CH155" s="36"/>
      <c r="CI155" s="36"/>
      <c r="CJ155" s="36"/>
      <c r="CP155" s="36"/>
      <c r="CQ155" s="36"/>
      <c r="CR155" s="36"/>
      <c r="CX155" s="36"/>
      <c r="CY155" s="36"/>
      <c r="CZ155" s="36"/>
      <c r="DF155" s="36">
        <v>1.7599999999999999E-9</v>
      </c>
      <c r="DG155" s="36">
        <v>4.2983761655299997</v>
      </c>
      <c r="DH155" s="36">
        <v>10137.0194749354</v>
      </c>
      <c r="DI155" s="30">
        <f t="shared" si="116"/>
        <v>-1.2448540199884897E-10</v>
      </c>
      <c r="DJ155" s="30">
        <f t="shared" si="117"/>
        <v>-1.2482717433597319E-10</v>
      </c>
      <c r="DK155" s="30">
        <f t="shared" si="118"/>
        <v>-1.2482720773292162E-10</v>
      </c>
      <c r="DL155" s="30">
        <f t="shared" si="119"/>
        <v>-1.2482720773618981E-10</v>
      </c>
      <c r="DN155" s="36">
        <v>2.7E-10</v>
      </c>
      <c r="DO155" s="36">
        <v>1.22555218015</v>
      </c>
      <c r="DP155" s="36">
        <v>42430.485727291802</v>
      </c>
      <c r="DQ155" s="30">
        <f t="shared" si="120"/>
        <v>4.1253512537727638E-12</v>
      </c>
      <c r="DR155" s="30">
        <f t="shared" si="121"/>
        <v>3.9053628690695596E-12</v>
      </c>
      <c r="DS155" s="30">
        <f t="shared" si="122"/>
        <v>3.905341372189771E-12</v>
      </c>
      <c r="DT155" s="30">
        <f t="shared" si="123"/>
        <v>3.9053413700950257E-12</v>
      </c>
      <c r="DV155" s="36"/>
      <c r="DW155" s="36"/>
      <c r="DX155" s="36"/>
      <c r="ED155" s="36"/>
      <c r="EE155" s="36"/>
      <c r="EF155" s="36"/>
      <c r="EL155" s="36"/>
      <c r="EM155" s="36"/>
      <c r="EN155" s="36"/>
      <c r="ET155" s="36"/>
      <c r="EU155" s="36"/>
      <c r="EV155" s="36"/>
    </row>
    <row r="156" spans="1:152" s="30" customFormat="1" ht="12.75">
      <c r="N156" s="36">
        <v>7.6799999999999999E-9</v>
      </c>
      <c r="O156" s="36">
        <v>3.9826086049399998</v>
      </c>
      <c r="P156" s="36">
        <v>18844.6117441389</v>
      </c>
      <c r="Q156" s="30">
        <f t="shared" si="104"/>
        <v>7.6769360344254664E-9</v>
      </c>
      <c r="R156" s="30">
        <f t="shared" si="105"/>
        <v>7.6770140348987444E-9</v>
      </c>
      <c r="S156" s="30">
        <f t="shared" si="106"/>
        <v>7.6770140424716359E-9</v>
      </c>
      <c r="T156" s="30">
        <f t="shared" si="107"/>
        <v>7.6770140424723754E-9</v>
      </c>
      <c r="V156" s="36">
        <v>8.9999999999999999E-10</v>
      </c>
      <c r="W156" s="36">
        <v>4.3407577674400004</v>
      </c>
      <c r="X156" s="36">
        <v>29057.897290349902</v>
      </c>
      <c r="Y156" s="30">
        <f t="shared" si="108"/>
        <v>8.5798582678218655E-10</v>
      </c>
      <c r="Z156" s="30">
        <f t="shared" si="109"/>
        <v>8.5813735483960813E-10</v>
      </c>
      <c r="AA156" s="30">
        <f t="shared" si="110"/>
        <v>8.5813736963351677E-10</v>
      </c>
      <c r="AB156" s="30">
        <f t="shared" si="111"/>
        <v>8.5813736963495875E-10</v>
      </c>
      <c r="AD156" s="36"/>
      <c r="AE156" s="36"/>
      <c r="AF156" s="36"/>
      <c r="AL156" s="36"/>
      <c r="AM156" s="36"/>
      <c r="AN156" s="36"/>
      <c r="AT156" s="36"/>
      <c r="AU156" s="36"/>
      <c r="AV156" s="36"/>
      <c r="BB156" s="36"/>
      <c r="BC156" s="36"/>
      <c r="BD156" s="36"/>
      <c r="BJ156" s="36">
        <v>1.31E-9</v>
      </c>
      <c r="BK156" s="36">
        <v>0.89697384734999996</v>
      </c>
      <c r="BL156" s="36">
        <v>3442.5749449653999</v>
      </c>
      <c r="BM156" s="30">
        <f t="shared" si="112"/>
        <v>1.0357552887568433E-9</v>
      </c>
      <c r="BN156" s="30">
        <f t="shared" si="113"/>
        <v>1.0358083138417776E-9</v>
      </c>
      <c r="BO156" s="30">
        <f t="shared" si="114"/>
        <v>1.0358083190230411E-9</v>
      </c>
      <c r="BP156" s="30">
        <f t="shared" si="115"/>
        <v>1.0358083190235482E-9</v>
      </c>
      <c r="BR156" s="36"/>
      <c r="BS156" s="36"/>
      <c r="BT156" s="36"/>
      <c r="BZ156" s="36"/>
      <c r="CA156" s="36"/>
      <c r="CB156" s="36"/>
      <c r="CH156" s="36"/>
      <c r="CI156" s="36"/>
      <c r="CJ156" s="36"/>
      <c r="CP156" s="36"/>
      <c r="CQ156" s="36"/>
      <c r="CR156" s="36"/>
      <c r="CX156" s="36"/>
      <c r="CY156" s="36"/>
      <c r="CZ156" s="36"/>
      <c r="DF156" s="36">
        <v>1.8400000000000001E-9</v>
      </c>
      <c r="DG156" s="36">
        <v>6.16061560223</v>
      </c>
      <c r="DH156" s="36">
        <v>36147.409877300401</v>
      </c>
      <c r="DI156" s="30">
        <f t="shared" si="116"/>
        <v>1.5991520578330677E-9</v>
      </c>
      <c r="DJ156" s="30">
        <f t="shared" si="117"/>
        <v>1.5997834735457361E-9</v>
      </c>
      <c r="DK156" s="30">
        <f t="shared" si="118"/>
        <v>1.5997835352085281E-9</v>
      </c>
      <c r="DL156" s="30">
        <f t="shared" si="119"/>
        <v>1.599783535214522E-9</v>
      </c>
      <c r="DN156" s="36">
        <v>1.8999999999999999E-10</v>
      </c>
      <c r="DO156" s="36">
        <v>3.6505433889300001</v>
      </c>
      <c r="DP156" s="36">
        <v>49515.382508406998</v>
      </c>
      <c r="DQ156" s="30">
        <f t="shared" si="120"/>
        <v>1.4357467303961823E-10</v>
      </c>
      <c r="DR156" s="30">
        <f t="shared" si="121"/>
        <v>1.4345627124408982E-10</v>
      </c>
      <c r="DS156" s="30">
        <f t="shared" si="122"/>
        <v>1.4345625966780054E-10</v>
      </c>
      <c r="DT156" s="30">
        <f t="shared" si="123"/>
        <v>1.4345625966667457E-10</v>
      </c>
      <c r="DV156" s="36"/>
      <c r="DW156" s="36"/>
      <c r="DX156" s="36"/>
      <c r="ED156" s="36"/>
      <c r="EE156" s="36"/>
      <c r="EF156" s="36"/>
      <c r="EL156" s="36"/>
      <c r="EM156" s="36"/>
      <c r="EN156" s="36"/>
      <c r="ET156" s="36"/>
      <c r="EU156" s="36"/>
      <c r="EV156" s="36"/>
    </row>
    <row r="157" spans="1:152" s="30" customFormat="1" ht="12.75">
      <c r="N157" s="36">
        <v>1.0179999999999999E-8</v>
      </c>
      <c r="O157" s="36">
        <v>1.3689105075200001</v>
      </c>
      <c r="P157" s="36">
        <v>36949.230808424203</v>
      </c>
      <c r="Q157" s="30">
        <f t="shared" si="104"/>
        <v>-7.7550143519817405E-9</v>
      </c>
      <c r="R157" s="30">
        <f t="shared" si="105"/>
        <v>-7.7596920869413881E-9</v>
      </c>
      <c r="S157" s="30">
        <f t="shared" si="106"/>
        <v>-7.7596925438478195E-9</v>
      </c>
      <c r="T157" s="30">
        <f t="shared" si="107"/>
        <v>-7.7596925438923929E-9</v>
      </c>
      <c r="V157" s="36">
        <v>8.0999999999999999E-10</v>
      </c>
      <c r="W157" s="36">
        <v>1.8964223360000001E-2</v>
      </c>
      <c r="X157" s="36">
        <v>24150.080051345001</v>
      </c>
      <c r="Y157" s="30">
        <f t="shared" si="108"/>
        <v>-2.8930264963192457E-10</v>
      </c>
      <c r="Z157" s="30">
        <f t="shared" si="109"/>
        <v>-2.8965351248818379E-10</v>
      </c>
      <c r="AA157" s="30">
        <f t="shared" si="110"/>
        <v>-2.8965354677063289E-10</v>
      </c>
      <c r="AB157" s="30">
        <f t="shared" si="111"/>
        <v>-2.8965354677398674E-10</v>
      </c>
      <c r="AD157" s="36"/>
      <c r="AE157" s="36"/>
      <c r="AF157" s="36"/>
      <c r="AL157" s="36"/>
      <c r="AM157" s="36"/>
      <c r="AN157" s="36"/>
      <c r="AT157" s="36"/>
      <c r="AU157" s="36"/>
      <c r="AV157" s="36"/>
      <c r="BB157" s="36"/>
      <c r="BC157" s="36"/>
      <c r="BD157" s="36"/>
      <c r="BJ157" s="36">
        <v>1.21E-9</v>
      </c>
      <c r="BK157" s="36">
        <v>1.3280211290699999</v>
      </c>
      <c r="BL157" s="36">
        <v>38734.378324465601</v>
      </c>
      <c r="BM157" s="30">
        <f t="shared" si="112"/>
        <v>1.1880571504382517E-9</v>
      </c>
      <c r="BN157" s="30">
        <f t="shared" si="113"/>
        <v>1.1882274609471636E-9</v>
      </c>
      <c r="BO157" s="30">
        <f t="shared" si="114"/>
        <v>1.1882274775573814E-9</v>
      </c>
      <c r="BP157" s="30">
        <f t="shared" si="115"/>
        <v>1.1882274775589986E-9</v>
      </c>
      <c r="BR157" s="36"/>
      <c r="BS157" s="36"/>
      <c r="BT157" s="36"/>
      <c r="BZ157" s="36"/>
      <c r="CA157" s="36"/>
      <c r="CB157" s="36"/>
      <c r="CH157" s="36"/>
      <c r="CI157" s="36"/>
      <c r="CJ157" s="36"/>
      <c r="CP157" s="36"/>
      <c r="CQ157" s="36"/>
      <c r="CR157" s="36"/>
      <c r="CX157" s="36"/>
      <c r="CY157" s="36"/>
      <c r="CZ157" s="36"/>
      <c r="DF157" s="36">
        <v>1.75E-9</v>
      </c>
      <c r="DG157" s="36">
        <v>2.7198479704</v>
      </c>
      <c r="DH157" s="36">
        <v>20809.4676246452</v>
      </c>
      <c r="DI157" s="30">
        <f t="shared" si="116"/>
        <v>1.5851210548179839E-9</v>
      </c>
      <c r="DJ157" s="30">
        <f t="shared" si="117"/>
        <v>1.5854172785475453E-9</v>
      </c>
      <c r="DK157" s="30">
        <f t="shared" si="118"/>
        <v>1.5854173074814651E-9</v>
      </c>
      <c r="DL157" s="30">
        <f t="shared" si="119"/>
        <v>1.585417307484287E-9</v>
      </c>
      <c r="DN157" s="36">
        <v>2.1999999999999999E-10</v>
      </c>
      <c r="DO157" s="36">
        <v>5.8838081171100001</v>
      </c>
      <c r="DP157" s="36">
        <v>10218.808470518399</v>
      </c>
      <c r="DQ157" s="30">
        <f t="shared" si="120"/>
        <v>1.920425629674148E-10</v>
      </c>
      <c r="DR157" s="30">
        <f t="shared" si="121"/>
        <v>1.9202149598931886E-10</v>
      </c>
      <c r="DS157" s="30">
        <f t="shared" si="122"/>
        <v>1.9202149393034213E-10</v>
      </c>
      <c r="DT157" s="30">
        <f t="shared" si="123"/>
        <v>1.9202149393014147E-10</v>
      </c>
      <c r="DV157" s="36"/>
      <c r="DW157" s="36"/>
      <c r="DX157" s="36"/>
      <c r="ED157" s="36"/>
      <c r="EE157" s="36"/>
      <c r="EF157" s="36"/>
      <c r="EL157" s="36"/>
      <c r="EM157" s="36"/>
      <c r="EN157" s="36"/>
      <c r="ET157" s="36"/>
      <c r="EU157" s="36"/>
      <c r="EV157" s="36"/>
    </row>
    <row r="158" spans="1:152" s="30" customFormat="1" ht="12.75">
      <c r="N158" s="36">
        <v>7.2600000000000002E-9</v>
      </c>
      <c r="O158" s="36">
        <v>1.6772877396500001</v>
      </c>
      <c r="P158" s="36">
        <v>21202.093703745999</v>
      </c>
      <c r="Q158" s="30">
        <f t="shared" si="104"/>
        <v>-6.795480612788721E-9</v>
      </c>
      <c r="R158" s="30">
        <f t="shared" si="105"/>
        <v>-6.7965204714857763E-9</v>
      </c>
      <c r="S158" s="30">
        <f t="shared" si="106"/>
        <v>-6.7965205730432954E-9</v>
      </c>
      <c r="T158" s="30">
        <f t="shared" si="107"/>
        <v>-6.7965205730531975E-9</v>
      </c>
      <c r="V158" s="36">
        <v>9.2999999999999999E-10</v>
      </c>
      <c r="W158" s="36">
        <v>1.79250830018</v>
      </c>
      <c r="X158" s="36">
        <v>12432.0426503978</v>
      </c>
      <c r="Y158" s="30">
        <f t="shared" si="108"/>
        <v>-3.676187565971011E-10</v>
      </c>
      <c r="Z158" s="30">
        <f t="shared" si="109"/>
        <v>-3.6741478965036095E-10</v>
      </c>
      <c r="AA158" s="30">
        <f t="shared" si="110"/>
        <v>-3.6741476971816041E-10</v>
      </c>
      <c r="AB158" s="30">
        <f t="shared" si="111"/>
        <v>-3.6741476971621783E-10</v>
      </c>
      <c r="AD158" s="36"/>
      <c r="AE158" s="36"/>
      <c r="AF158" s="36"/>
      <c r="AL158" s="36"/>
      <c r="AM158" s="36"/>
      <c r="AN158" s="36"/>
      <c r="AT158" s="36"/>
      <c r="AU158" s="36"/>
      <c r="AV158" s="36"/>
      <c r="BB158" s="36"/>
      <c r="BC158" s="36"/>
      <c r="BD158" s="36"/>
      <c r="BJ158" s="36">
        <v>1.2199999999999999E-9</v>
      </c>
      <c r="BK158" s="36">
        <v>1.5901718304400001</v>
      </c>
      <c r="BL158" s="36">
        <v>10110.192771992401</v>
      </c>
      <c r="BM158" s="30">
        <f t="shared" si="112"/>
        <v>-5.9700404465487226E-10</v>
      </c>
      <c r="BN158" s="30">
        <f t="shared" si="113"/>
        <v>-5.9679745447299174E-10</v>
      </c>
      <c r="BO158" s="30">
        <f t="shared" si="114"/>
        <v>-5.967974342843893E-10</v>
      </c>
      <c r="BP158" s="30">
        <f t="shared" si="115"/>
        <v>-5.9679743428241595E-10</v>
      </c>
      <c r="BR158" s="36"/>
      <c r="BS158" s="36"/>
      <c r="BT158" s="36"/>
      <c r="BZ158" s="36"/>
      <c r="CA158" s="36"/>
      <c r="CB158" s="36"/>
      <c r="CH158" s="36"/>
      <c r="CI158" s="36"/>
      <c r="CJ158" s="36"/>
      <c r="CP158" s="36"/>
      <c r="CQ158" s="36"/>
      <c r="CR158" s="36"/>
      <c r="CX158" s="36"/>
      <c r="CY158" s="36"/>
      <c r="CZ158" s="36"/>
      <c r="DF158" s="36">
        <v>1.86E-9</v>
      </c>
      <c r="DG158" s="36">
        <v>2.55098927966</v>
      </c>
      <c r="DH158" s="36">
        <v>14919.0178537546</v>
      </c>
      <c r="DI158" s="30">
        <f t="shared" si="116"/>
        <v>1.0778519615521641E-10</v>
      </c>
      <c r="DJ158" s="30">
        <f t="shared" si="117"/>
        <v>1.0831721272642515E-10</v>
      </c>
      <c r="DK158" s="30">
        <f t="shared" si="118"/>
        <v>1.0831726471340022E-10</v>
      </c>
      <c r="DL158" s="30">
        <f t="shared" si="119"/>
        <v>1.0831726471849299E-10</v>
      </c>
      <c r="DN158" s="36">
        <v>1.8E-10</v>
      </c>
      <c r="DO158" s="36">
        <v>2.2985335576499999</v>
      </c>
      <c r="DP158" s="36">
        <v>19264.096388014201</v>
      </c>
      <c r="DQ158" s="30">
        <f t="shared" si="120"/>
        <v>-1.2013025012947626E-10</v>
      </c>
      <c r="DR158" s="30">
        <f t="shared" si="121"/>
        <v>-1.2008064972075785E-10</v>
      </c>
      <c r="DS158" s="30">
        <f t="shared" si="122"/>
        <v>-1.2008064487311855E-10</v>
      </c>
      <c r="DT158" s="30">
        <f t="shared" si="123"/>
        <v>-1.2008064487264597E-10</v>
      </c>
      <c r="DV158" s="36"/>
      <c r="DW158" s="36"/>
      <c r="DX158" s="36"/>
      <c r="ED158" s="36"/>
      <c r="EE158" s="36"/>
      <c r="EF158" s="36"/>
      <c r="EL158" s="36"/>
      <c r="EM158" s="36"/>
      <c r="EN158" s="36"/>
      <c r="ET158" s="36"/>
      <c r="EU158" s="36"/>
      <c r="EV158" s="36"/>
    </row>
    <row r="159" spans="1:152" s="30" customFormat="1" ht="12.75">
      <c r="N159" s="36">
        <v>7.2699999999999999E-9</v>
      </c>
      <c r="O159" s="36">
        <v>0.89048212541000005</v>
      </c>
      <c r="P159" s="36">
        <v>467.96499035440002</v>
      </c>
      <c r="Q159" s="30">
        <f t="shared" si="104"/>
        <v>-9.6685476241844898E-10</v>
      </c>
      <c r="R159" s="30">
        <f t="shared" si="105"/>
        <v>-9.6691951819108167E-10</v>
      </c>
      <c r="S159" s="30">
        <f t="shared" si="106"/>
        <v>-9.6691952451886033E-10</v>
      </c>
      <c r="T159" s="30">
        <f t="shared" si="107"/>
        <v>-9.6691952451947451E-10</v>
      </c>
      <c r="V159" s="36">
        <v>8.6999999999999999E-10</v>
      </c>
      <c r="W159" s="36">
        <v>5.2515702144600001</v>
      </c>
      <c r="X159" s="36">
        <v>14128.242771245599</v>
      </c>
      <c r="Y159" s="30">
        <f t="shared" si="108"/>
        <v>-5.8914718286152114E-10</v>
      </c>
      <c r="Z159" s="30">
        <f t="shared" si="109"/>
        <v>-5.8897346785681839E-10</v>
      </c>
      <c r="AA159" s="30">
        <f t="shared" si="110"/>
        <v>-5.8897345087967975E-10</v>
      </c>
      <c r="AB159" s="30">
        <f t="shared" si="111"/>
        <v>-5.8897345087802363E-10</v>
      </c>
      <c r="AD159" s="36"/>
      <c r="AE159" s="36"/>
      <c r="AF159" s="36"/>
      <c r="AL159" s="36"/>
      <c r="AM159" s="36"/>
      <c r="AN159" s="36"/>
      <c r="AT159" s="36"/>
      <c r="AU159" s="36"/>
      <c r="AV159" s="36"/>
      <c r="BB159" s="36"/>
      <c r="BC159" s="36"/>
      <c r="BD159" s="36"/>
      <c r="BJ159" s="36">
        <v>1.2300000000000001E-9</v>
      </c>
      <c r="BK159" s="36">
        <v>2.33714216061</v>
      </c>
      <c r="BL159" s="36">
        <v>10316.3783204296</v>
      </c>
      <c r="BM159" s="30">
        <f t="shared" si="112"/>
        <v>-1.4126182093014035E-10</v>
      </c>
      <c r="BN159" s="30">
        <f t="shared" si="113"/>
        <v>-1.4101974022477467E-10</v>
      </c>
      <c r="BO159" s="30">
        <f t="shared" si="114"/>
        <v>-1.4101971656894399E-10</v>
      </c>
      <c r="BP159" s="30">
        <f t="shared" si="115"/>
        <v>-1.4101971656663455E-10</v>
      </c>
      <c r="BR159" s="36"/>
      <c r="BS159" s="36"/>
      <c r="BT159" s="36"/>
      <c r="BZ159" s="36"/>
      <c r="CA159" s="36"/>
      <c r="CB159" s="36"/>
      <c r="CH159" s="36"/>
      <c r="CI159" s="36"/>
      <c r="CJ159" s="36"/>
      <c r="CP159" s="36"/>
      <c r="CQ159" s="36"/>
      <c r="CR159" s="36"/>
      <c r="CX159" s="36"/>
      <c r="CY159" s="36"/>
      <c r="CZ159" s="36"/>
      <c r="DF159" s="36">
        <v>1.61E-9</v>
      </c>
      <c r="DG159" s="36">
        <v>4.1327256712300002</v>
      </c>
      <c r="DH159" s="36">
        <v>23958.6317852334</v>
      </c>
      <c r="DI159" s="30">
        <f t="shared" si="116"/>
        <v>-1.6023312973678848E-9</v>
      </c>
      <c r="DJ159" s="30">
        <f t="shared" si="117"/>
        <v>-1.6024033447043219E-9</v>
      </c>
      <c r="DK159" s="30">
        <f t="shared" si="118"/>
        <v>-1.6024033517280417E-9</v>
      </c>
      <c r="DL159" s="30">
        <f t="shared" si="119"/>
        <v>-1.6024033517287297E-9</v>
      </c>
      <c r="DN159" s="36">
        <v>1.7000000000000001E-10</v>
      </c>
      <c r="DO159" s="36">
        <v>5.4442990653100001</v>
      </c>
      <c r="DP159" s="36">
        <v>6681.2248533995999</v>
      </c>
      <c r="DQ159" s="30">
        <f t="shared" si="120"/>
        <v>1.6712059774622787E-10</v>
      </c>
      <c r="DR159" s="30">
        <f t="shared" si="121"/>
        <v>1.6711659870985629E-10</v>
      </c>
      <c r="DS159" s="30">
        <f t="shared" si="122"/>
        <v>1.6711659831894531E-10</v>
      </c>
      <c r="DT159" s="30">
        <f t="shared" si="123"/>
        <v>1.6711659831890718E-10</v>
      </c>
      <c r="DV159" s="36"/>
      <c r="DW159" s="36"/>
      <c r="DX159" s="36"/>
      <c r="ED159" s="36"/>
      <c r="EE159" s="36"/>
      <c r="EF159" s="36"/>
      <c r="EL159" s="36"/>
      <c r="EM159" s="36"/>
      <c r="EN159" s="36"/>
      <c r="ET159" s="36"/>
      <c r="EU159" s="36"/>
      <c r="EV159" s="36"/>
    </row>
    <row r="160" spans="1:152" s="30" customFormat="1" ht="12.75">
      <c r="N160" s="36">
        <v>8.6900000000000004E-9</v>
      </c>
      <c r="O160" s="36">
        <v>2.9376767982700001</v>
      </c>
      <c r="P160" s="36">
        <v>10192.510150718599</v>
      </c>
      <c r="Q160" s="30">
        <f t="shared" si="104"/>
        <v>-8.5671245369968373E-9</v>
      </c>
      <c r="R160" s="30">
        <f t="shared" si="105"/>
        <v>-8.5668393340729458E-9</v>
      </c>
      <c r="S160" s="30">
        <f t="shared" si="106"/>
        <v>-8.5668393061875525E-9</v>
      </c>
      <c r="T160" s="30">
        <f t="shared" si="107"/>
        <v>-8.5668393061848277E-9</v>
      </c>
      <c r="V160" s="36">
        <v>8.9000000000000003E-10</v>
      </c>
      <c r="W160" s="36">
        <v>5.6575699675299997</v>
      </c>
      <c r="X160" s="36">
        <v>377.37360791579999</v>
      </c>
      <c r="Y160" s="30">
        <f t="shared" si="108"/>
        <v>-8.1133677089433858E-10</v>
      </c>
      <c r="Z160" s="30">
        <f t="shared" si="109"/>
        <v>-8.1133942217124831E-10</v>
      </c>
      <c r="AA160" s="30">
        <f t="shared" si="110"/>
        <v>-8.1133942243032283E-10</v>
      </c>
      <c r="AB160" s="30">
        <f t="shared" si="111"/>
        <v>-8.1133942243034816E-10</v>
      </c>
      <c r="AD160" s="36"/>
      <c r="AE160" s="36"/>
      <c r="AF160" s="36"/>
      <c r="AL160" s="36"/>
      <c r="AM160" s="36"/>
      <c r="AN160" s="36"/>
      <c r="AT160" s="36"/>
      <c r="AU160" s="36"/>
      <c r="AV160" s="36"/>
      <c r="BB160" s="36"/>
      <c r="BC160" s="36"/>
      <c r="BD160" s="36"/>
      <c r="BJ160" s="36">
        <v>1.33E-9</v>
      </c>
      <c r="BK160" s="36">
        <v>2.9068239930400002</v>
      </c>
      <c r="BL160" s="36">
        <v>9793.8009023358009</v>
      </c>
      <c r="BM160" s="30">
        <f t="shared" si="112"/>
        <v>5.6729211923338974E-10</v>
      </c>
      <c r="BN160" s="30">
        <f t="shared" si="113"/>
        <v>5.670658514233482E-10</v>
      </c>
      <c r="BO160" s="30">
        <f t="shared" si="114"/>
        <v>5.6706582931200516E-10</v>
      </c>
      <c r="BP160" s="30">
        <f t="shared" si="115"/>
        <v>5.6706582930985108E-10</v>
      </c>
      <c r="BR160" s="36"/>
      <c r="BS160" s="36"/>
      <c r="BT160" s="36"/>
      <c r="BZ160" s="36"/>
      <c r="CA160" s="36"/>
      <c r="CB160" s="36"/>
      <c r="CH160" s="36"/>
      <c r="CI160" s="36"/>
      <c r="CJ160" s="36"/>
      <c r="CP160" s="36"/>
      <c r="CQ160" s="36"/>
      <c r="CR160" s="36"/>
      <c r="CX160" s="36"/>
      <c r="CY160" s="36"/>
      <c r="CZ160" s="36"/>
      <c r="DF160" s="36">
        <v>2.21E-9</v>
      </c>
      <c r="DG160" s="36">
        <v>4.8355237761399996</v>
      </c>
      <c r="DH160" s="36">
        <v>20277.007895287399</v>
      </c>
      <c r="DI160" s="30">
        <f t="shared" si="116"/>
        <v>1.5747262235155347E-9</v>
      </c>
      <c r="DJ160" s="30">
        <f t="shared" si="117"/>
        <v>1.5741222839918723E-9</v>
      </c>
      <c r="DK160" s="30">
        <f t="shared" si="118"/>
        <v>1.5741222249646534E-9</v>
      </c>
      <c r="DL160" s="30">
        <f t="shared" si="119"/>
        <v>1.5741222249588999E-9</v>
      </c>
      <c r="DN160" s="36">
        <v>2.0000000000000001E-10</v>
      </c>
      <c r="DO160" s="36">
        <v>3.6811663777299999</v>
      </c>
      <c r="DP160" s="36">
        <v>14128.242771245599</v>
      </c>
      <c r="DQ160" s="30">
        <f t="shared" si="120"/>
        <v>1.4711018821375529E-10</v>
      </c>
      <c r="DR160" s="30">
        <f t="shared" si="121"/>
        <v>1.4714694604566038E-10</v>
      </c>
      <c r="DS160" s="30">
        <f t="shared" si="122"/>
        <v>1.4714694963701956E-10</v>
      </c>
      <c r="DT160" s="30">
        <f t="shared" si="123"/>
        <v>1.471469496373699E-10</v>
      </c>
      <c r="DV160" s="36"/>
      <c r="DW160" s="36"/>
      <c r="DX160" s="36"/>
      <c r="ED160" s="36"/>
      <c r="EE160" s="36"/>
      <c r="EF160" s="36"/>
      <c r="EL160" s="36"/>
      <c r="EM160" s="36"/>
      <c r="EN160" s="36"/>
      <c r="ET160" s="36"/>
      <c r="EU160" s="36"/>
      <c r="EV160" s="36"/>
    </row>
    <row r="161" spans="14:152" s="30" customFormat="1" ht="12.75">
      <c r="N161" s="36">
        <v>6.96E-9</v>
      </c>
      <c r="O161" s="36">
        <v>5.3569803941399998</v>
      </c>
      <c r="P161" s="36">
        <v>10063.722349076401</v>
      </c>
      <c r="Q161" s="30">
        <f t="shared" si="104"/>
        <v>6.8517731775603473E-9</v>
      </c>
      <c r="R161" s="30">
        <f t="shared" si="105"/>
        <v>6.8515367533348302E-9</v>
      </c>
      <c r="S161" s="30">
        <f t="shared" si="106"/>
        <v>6.8515367302195054E-9</v>
      </c>
      <c r="T161" s="30">
        <f t="shared" si="107"/>
        <v>6.851536730217253E-9</v>
      </c>
      <c r="V161" s="36">
        <v>9.6999999999999996E-10</v>
      </c>
      <c r="W161" s="36">
        <v>5.6794287324099999</v>
      </c>
      <c r="X161" s="36">
        <v>227.47613278899999</v>
      </c>
      <c r="Y161" s="30">
        <f t="shared" si="108"/>
        <v>-2.8129204655390782E-10</v>
      </c>
      <c r="Z161" s="30">
        <f t="shared" si="109"/>
        <v>-2.8129610199844892E-10</v>
      </c>
      <c r="AA161" s="30">
        <f t="shared" si="110"/>
        <v>-2.8129610239473699E-10</v>
      </c>
      <c r="AB161" s="30">
        <f t="shared" si="111"/>
        <v>-2.8129610239477571E-10</v>
      </c>
      <c r="AD161" s="36"/>
      <c r="AE161" s="36"/>
      <c r="AF161" s="36"/>
      <c r="AL161" s="36"/>
      <c r="AM161" s="36"/>
      <c r="AN161" s="36"/>
      <c r="AT161" s="36"/>
      <c r="AU161" s="36"/>
      <c r="AV161" s="36"/>
      <c r="BB161" s="36"/>
      <c r="BC161" s="36"/>
      <c r="BD161" s="36"/>
      <c r="BJ161" s="36">
        <v>1.1100000000000001E-9</v>
      </c>
      <c r="BK161" s="36">
        <v>2.5207763476</v>
      </c>
      <c r="BL161" s="36">
        <v>13936.794505133999</v>
      </c>
      <c r="BM161" s="30">
        <f t="shared" si="112"/>
        <v>8.8671662780647562E-10</v>
      </c>
      <c r="BN161" s="30">
        <f t="shared" si="113"/>
        <v>8.8689530870861297E-10</v>
      </c>
      <c r="BO161" s="30">
        <f t="shared" si="114"/>
        <v>8.8689532616579306E-10</v>
      </c>
      <c r="BP161" s="30">
        <f t="shared" si="115"/>
        <v>8.8689532616749095E-10</v>
      </c>
      <c r="BR161" s="36"/>
      <c r="BS161" s="36"/>
      <c r="BT161" s="36"/>
      <c r="BZ161" s="36"/>
      <c r="CA161" s="36"/>
      <c r="CB161" s="36"/>
      <c r="CH161" s="36"/>
      <c r="CI161" s="36"/>
      <c r="CJ161" s="36"/>
      <c r="CP161" s="36"/>
      <c r="CQ161" s="36"/>
      <c r="CR161" s="36"/>
      <c r="CX161" s="36"/>
      <c r="CY161" s="36"/>
      <c r="CZ161" s="36"/>
      <c r="DF161" s="36">
        <v>1.6000000000000001E-9</v>
      </c>
      <c r="DG161" s="36">
        <v>1.8147264272900001</v>
      </c>
      <c r="DH161" s="36">
        <v>10787.6303445458</v>
      </c>
      <c r="DI161" s="30">
        <f t="shared" si="116"/>
        <v>1.9374205252755981E-10</v>
      </c>
      <c r="DJ161" s="30">
        <f t="shared" si="117"/>
        <v>1.9341301149660884E-10</v>
      </c>
      <c r="DK161" s="30">
        <f t="shared" si="118"/>
        <v>1.9341297934308934E-10</v>
      </c>
      <c r="DL161" s="30">
        <f t="shared" si="119"/>
        <v>1.93412979339952E-10</v>
      </c>
      <c r="DN161" s="36">
        <v>2.1E-10</v>
      </c>
      <c r="DO161" s="36">
        <v>4.3031619053199996</v>
      </c>
      <c r="DP161" s="36">
        <v>44809.650200863398</v>
      </c>
      <c r="DQ161" s="30">
        <f t="shared" ref="DQ161:DQ180" si="124">DN161*COS(DO161+DP161*$C$32)</f>
        <v>1.3102893298498743E-10</v>
      </c>
      <c r="DR161" s="30">
        <f t="shared" ref="DR161:DR180" si="125">DN161*COS(DO161+DP161*$C$53)</f>
        <v>1.311701080241216E-10</v>
      </c>
      <c r="DS161" s="30">
        <f t="shared" ref="DS161:DS180" si="126">DN161*COS(DO161+DP161*$C$74)</f>
        <v>1.3117012181466812E-10</v>
      </c>
      <c r="DT161" s="30">
        <f t="shared" ref="DT161:DT180" si="127">DN161*COS(DO161+DP161*$C$95)</f>
        <v>1.3117012181601513E-10</v>
      </c>
      <c r="DV161" s="36"/>
      <c r="DW161" s="36"/>
      <c r="DX161" s="36"/>
      <c r="ED161" s="36"/>
      <c r="EE161" s="36"/>
      <c r="EF161" s="36"/>
      <c r="EL161" s="36"/>
      <c r="EM161" s="36"/>
      <c r="EN161" s="36"/>
      <c r="ET161" s="36"/>
      <c r="EU161" s="36"/>
      <c r="EV161" s="36"/>
    </row>
    <row r="162" spans="14:152" s="30" customFormat="1" ht="12.75">
      <c r="N162" s="36">
        <v>9.1999999999999997E-9</v>
      </c>
      <c r="O162" s="36">
        <v>4.1712892358799998</v>
      </c>
      <c r="P162" s="36">
        <v>18734.405422919601</v>
      </c>
      <c r="Q162" s="30">
        <f t="shared" si="104"/>
        <v>6.2225863417993399E-9</v>
      </c>
      <c r="R162" s="30">
        <f t="shared" si="105"/>
        <v>6.2250239975667048E-9</v>
      </c>
      <c r="S162" s="30">
        <f t="shared" si="106"/>
        <v>6.2250242357293616E-9</v>
      </c>
      <c r="T162" s="30">
        <f t="shared" si="107"/>
        <v>6.2250242357525623E-9</v>
      </c>
      <c r="V162" s="36">
        <v>7.5999999999999996E-10</v>
      </c>
      <c r="W162" s="36">
        <v>2.9336391325900002</v>
      </c>
      <c r="X162" s="36">
        <v>38204.687359370997</v>
      </c>
      <c r="Y162" s="30">
        <f t="shared" si="108"/>
        <v>1.5862250032735515E-11</v>
      </c>
      <c r="Z162" s="30">
        <f t="shared" si="109"/>
        <v>1.5304749941582951E-11</v>
      </c>
      <c r="AA162" s="30">
        <f t="shared" si="110"/>
        <v>1.5304695463580573E-11</v>
      </c>
      <c r="AB162" s="30">
        <f t="shared" si="111"/>
        <v>1.5304695458267928E-11</v>
      </c>
      <c r="AD162" s="36"/>
      <c r="AE162" s="36"/>
      <c r="AF162" s="36"/>
      <c r="AL162" s="36"/>
      <c r="AM162" s="36"/>
      <c r="AN162" s="36"/>
      <c r="AT162" s="36"/>
      <c r="AU162" s="36"/>
      <c r="AV162" s="36"/>
      <c r="BB162" s="36"/>
      <c r="BC162" s="36"/>
      <c r="BD162" s="36"/>
      <c r="BJ162" s="36">
        <v>1.2E-9</v>
      </c>
      <c r="BK162" s="36">
        <v>0.36076947165000001</v>
      </c>
      <c r="BL162" s="36">
        <v>536.80451209540001</v>
      </c>
      <c r="BM162" s="30">
        <f t="shared" si="112"/>
        <v>-1.0377805341361276E-9</v>
      </c>
      <c r="BN162" s="30">
        <f t="shared" si="113"/>
        <v>-1.0377867453796609E-9</v>
      </c>
      <c r="BO162" s="30">
        <f t="shared" si="114"/>
        <v>-1.0377867459866038E-9</v>
      </c>
      <c r="BP162" s="30">
        <f t="shared" si="115"/>
        <v>-1.037786745986663E-9</v>
      </c>
      <c r="BR162" s="36"/>
      <c r="BS162" s="36"/>
      <c r="BT162" s="36"/>
      <c r="BZ162" s="36"/>
      <c r="CA162" s="36"/>
      <c r="CB162" s="36"/>
      <c r="CH162" s="36"/>
      <c r="CI162" s="36"/>
      <c r="CJ162" s="36"/>
      <c r="CP162" s="36"/>
      <c r="CQ162" s="36"/>
      <c r="CR162" s="36"/>
      <c r="CX162" s="36"/>
      <c r="CY162" s="36"/>
      <c r="CZ162" s="36"/>
      <c r="DF162" s="36">
        <v>1.99E-9</v>
      </c>
      <c r="DG162" s="36">
        <v>5.7425979832999996</v>
      </c>
      <c r="DH162" s="36">
        <v>30666.154958432799</v>
      </c>
      <c r="DI162" s="30">
        <f t="shared" si="116"/>
        <v>1.1971444733581445E-9</v>
      </c>
      <c r="DJ162" s="30">
        <f t="shared" si="117"/>
        <v>1.1962080774008925E-9</v>
      </c>
      <c r="DK162" s="30">
        <f t="shared" si="118"/>
        <v>1.1962079858782089E-9</v>
      </c>
      <c r="DL162" s="30">
        <f t="shared" si="119"/>
        <v>1.196207985869259E-9</v>
      </c>
      <c r="DN162" s="36">
        <v>2.0000000000000001E-10</v>
      </c>
      <c r="DO162" s="36">
        <v>2.48583613985</v>
      </c>
      <c r="DP162" s="36">
        <v>33794.543723528601</v>
      </c>
      <c r="DQ162" s="30">
        <f t="shared" si="124"/>
        <v>-1.7889968527051261E-10</v>
      </c>
      <c r="DR162" s="30">
        <f t="shared" si="125"/>
        <v>-1.7895767847486788E-10</v>
      </c>
      <c r="DS162" s="30">
        <f t="shared" si="126"/>
        <v>-1.7895768413814524E-10</v>
      </c>
      <c r="DT162" s="30">
        <f t="shared" si="127"/>
        <v>-1.7895768413869852E-10</v>
      </c>
      <c r="DV162" s="36"/>
      <c r="DW162" s="36"/>
      <c r="DX162" s="36"/>
      <c r="ED162" s="36"/>
      <c r="EE162" s="36"/>
      <c r="EF162" s="36"/>
      <c r="EL162" s="36"/>
      <c r="EM162" s="36"/>
      <c r="EN162" s="36"/>
      <c r="ET162" s="36"/>
      <c r="EU162" s="36"/>
      <c r="EV162" s="36"/>
    </row>
    <row r="163" spans="14:152" s="30" customFormat="1" ht="12.75">
      <c r="N163" s="36">
        <v>6.9100000000000003E-9</v>
      </c>
      <c r="O163" s="36">
        <v>1.50594097883</v>
      </c>
      <c r="P163" s="36">
        <v>27197.281693667599</v>
      </c>
      <c r="Q163" s="30">
        <f t="shared" si="104"/>
        <v>4.5380877265971407E-10</v>
      </c>
      <c r="R163" s="30">
        <f t="shared" si="105"/>
        <v>4.574101073545014E-10</v>
      </c>
      <c r="S163" s="30">
        <f t="shared" si="106"/>
        <v>4.5741045926237876E-10</v>
      </c>
      <c r="T163" s="30">
        <f t="shared" si="107"/>
        <v>4.5741045929667232E-10</v>
      </c>
      <c r="V163" s="36">
        <v>9.0999999999999996E-10</v>
      </c>
      <c r="W163" s="36">
        <v>2.6054424206700002</v>
      </c>
      <c r="X163" s="36">
        <v>1052.2683831884001</v>
      </c>
      <c r="Y163" s="30">
        <f t="shared" si="108"/>
        <v>-9.0653104010266537E-10</v>
      </c>
      <c r="Z163" s="30">
        <f t="shared" si="109"/>
        <v>-9.0652943573570678E-10</v>
      </c>
      <c r="AA163" s="30">
        <f t="shared" si="110"/>
        <v>-9.0652943557891366E-10</v>
      </c>
      <c r="AB163" s="30">
        <f t="shared" si="111"/>
        <v>-9.0652943557889846E-10</v>
      </c>
      <c r="AD163" s="36"/>
      <c r="AE163" s="36"/>
      <c r="AF163" s="36"/>
      <c r="AL163" s="36"/>
      <c r="AM163" s="36"/>
      <c r="AN163" s="36"/>
      <c r="AT163" s="36"/>
      <c r="AU163" s="36"/>
      <c r="AV163" s="36"/>
      <c r="BB163" s="36"/>
      <c r="BC163" s="36"/>
      <c r="BD163" s="36"/>
      <c r="BJ163" s="36">
        <v>1.15E-9</v>
      </c>
      <c r="BK163" s="36">
        <v>2.5335558205900002</v>
      </c>
      <c r="BL163" s="36">
        <v>26735.945262213201</v>
      </c>
      <c r="BM163" s="30">
        <f t="shared" si="112"/>
        <v>4.246506868751553E-10</v>
      </c>
      <c r="BN163" s="30">
        <f t="shared" si="113"/>
        <v>4.2410189008073671E-10</v>
      </c>
      <c r="BO163" s="30">
        <f t="shared" si="114"/>
        <v>4.2410183644813338E-10</v>
      </c>
      <c r="BP163" s="30">
        <f t="shared" si="115"/>
        <v>4.2410183644290782E-10</v>
      </c>
      <c r="BR163" s="36"/>
      <c r="BS163" s="36"/>
      <c r="BT163" s="36"/>
      <c r="BZ163" s="36"/>
      <c r="CA163" s="36"/>
      <c r="CB163" s="36"/>
      <c r="CH163" s="36"/>
      <c r="CI163" s="36"/>
      <c r="CJ163" s="36"/>
      <c r="CP163" s="36"/>
      <c r="CQ163" s="36"/>
      <c r="CR163" s="36"/>
      <c r="CX163" s="36"/>
      <c r="CY163" s="36"/>
      <c r="CZ163" s="36"/>
      <c r="DF163" s="36">
        <v>1.6000000000000001E-9</v>
      </c>
      <c r="DG163" s="36">
        <v>4.4627060549299999</v>
      </c>
      <c r="DH163" s="36">
        <v>18947.704518357601</v>
      </c>
      <c r="DI163" s="30">
        <f t="shared" si="116"/>
        <v>1.5967996294583101E-9</v>
      </c>
      <c r="DJ163" s="30">
        <f t="shared" si="117"/>
        <v>1.5967627175852667E-9</v>
      </c>
      <c r="DK163" s="30">
        <f t="shared" si="118"/>
        <v>1.5967627139679943E-9</v>
      </c>
      <c r="DL163" s="30">
        <f t="shared" si="119"/>
        <v>1.5967627139676416E-9</v>
      </c>
      <c r="DN163" s="36">
        <v>1.7000000000000001E-10</v>
      </c>
      <c r="DO163" s="36">
        <v>3.0273539398399998</v>
      </c>
      <c r="DP163" s="36">
        <v>28528.2063252554</v>
      </c>
      <c r="DQ163" s="30">
        <f t="shared" si="124"/>
        <v>-5.9801967473504259E-11</v>
      </c>
      <c r="DR163" s="30">
        <f t="shared" si="125"/>
        <v>-5.9714772998123026E-11</v>
      </c>
      <c r="DS163" s="30">
        <f t="shared" si="126"/>
        <v>-5.9714764476805068E-11</v>
      </c>
      <c r="DT163" s="30">
        <f t="shared" si="127"/>
        <v>-5.9714764475972678E-11</v>
      </c>
      <c r="DV163" s="36"/>
      <c r="DW163" s="36"/>
      <c r="DX163" s="36"/>
      <c r="ED163" s="36"/>
      <c r="EE163" s="36"/>
      <c r="EF163" s="36"/>
      <c r="EL163" s="36"/>
      <c r="EM163" s="36"/>
      <c r="EN163" s="36"/>
      <c r="ET163" s="36"/>
      <c r="EU163" s="36"/>
      <c r="EV163" s="36"/>
    </row>
    <row r="164" spans="14:152" s="30" customFormat="1" ht="12.75">
      <c r="N164" s="36">
        <v>8.3500000000000003E-9</v>
      </c>
      <c r="O164" s="36">
        <v>0.48050621092000001</v>
      </c>
      <c r="P164" s="36">
        <v>20618.019358533598</v>
      </c>
      <c r="Q164" s="30">
        <f t="shared" si="104"/>
        <v>6.1646833689822252E-9</v>
      </c>
      <c r="R164" s="30">
        <f t="shared" si="105"/>
        <v>6.1624528391750699E-9</v>
      </c>
      <c r="S164" s="30">
        <f t="shared" si="106"/>
        <v>6.1624526211656886E-9</v>
      </c>
      <c r="T164" s="30">
        <f t="shared" si="107"/>
        <v>6.1624526211444689E-9</v>
      </c>
      <c r="V164" s="36">
        <v>8.6999999999999999E-10</v>
      </c>
      <c r="W164" s="36">
        <v>3.82284200928</v>
      </c>
      <c r="X164" s="36">
        <v>27511.4678735372</v>
      </c>
      <c r="Y164" s="30">
        <f t="shared" si="108"/>
        <v>-4.2406965503723448E-10</v>
      </c>
      <c r="Z164" s="30">
        <f t="shared" si="109"/>
        <v>-4.2366823767635744E-10</v>
      </c>
      <c r="AA164" s="30">
        <f t="shared" si="110"/>
        <v>-4.2366819844501852E-10</v>
      </c>
      <c r="AB164" s="30">
        <f t="shared" si="111"/>
        <v>-4.2366819844119586E-10</v>
      </c>
      <c r="AD164" s="36"/>
      <c r="AE164" s="36"/>
      <c r="AF164" s="36"/>
      <c r="AL164" s="36"/>
      <c r="AM164" s="36"/>
      <c r="AN164" s="36"/>
      <c r="AT164" s="36"/>
      <c r="AU164" s="36"/>
      <c r="AV164" s="36"/>
      <c r="BB164" s="36"/>
      <c r="BC164" s="36"/>
      <c r="BD164" s="36"/>
      <c r="BJ164" s="36">
        <v>1.08E-9</v>
      </c>
      <c r="BK164" s="36">
        <v>2.6583963432500002</v>
      </c>
      <c r="BL164" s="36">
        <v>10232.9553071107</v>
      </c>
      <c r="BM164" s="30">
        <f t="shared" si="112"/>
        <v>-8.4525418384140367E-10</v>
      </c>
      <c r="BN164" s="30">
        <f t="shared" si="113"/>
        <v>-8.4512205314609244E-10</v>
      </c>
      <c r="BO164" s="30">
        <f t="shared" si="114"/>
        <v>-8.4512204023299482E-10</v>
      </c>
      <c r="BP164" s="30">
        <f t="shared" si="115"/>
        <v>-8.4512204023173337E-10</v>
      </c>
      <c r="BR164" s="36"/>
      <c r="BS164" s="36"/>
      <c r="BT164" s="36"/>
      <c r="BZ164" s="36"/>
      <c r="CA164" s="36"/>
      <c r="CB164" s="36"/>
      <c r="CH164" s="36"/>
      <c r="CI164" s="36"/>
      <c r="CJ164" s="36"/>
      <c r="CP164" s="36"/>
      <c r="CQ164" s="36"/>
      <c r="CR164" s="36"/>
      <c r="CX164" s="36"/>
      <c r="CY164" s="36"/>
      <c r="CZ164" s="36"/>
      <c r="DF164" s="36">
        <v>1.87E-9</v>
      </c>
      <c r="DG164" s="36">
        <v>2.9868859758799999</v>
      </c>
      <c r="DH164" s="36">
        <v>2218.7571041868</v>
      </c>
      <c r="DI164" s="30">
        <f t="shared" si="116"/>
        <v>-1.858779209799829E-9</v>
      </c>
      <c r="DJ164" s="30">
        <f t="shared" si="117"/>
        <v>-1.8587879239843654E-9</v>
      </c>
      <c r="DK164" s="30">
        <f t="shared" si="118"/>
        <v>-1.8587879248357299E-9</v>
      </c>
      <c r="DL164" s="30">
        <f t="shared" si="119"/>
        <v>-1.8587879248358132E-9</v>
      </c>
      <c r="DN164" s="36">
        <v>1.8999999999999999E-10</v>
      </c>
      <c r="DO164" s="36">
        <v>5.9265685067399998</v>
      </c>
      <c r="DP164" s="36">
        <v>22805.7355659936</v>
      </c>
      <c r="DQ164" s="30">
        <f t="shared" si="124"/>
        <v>7.9174397182614785E-11</v>
      </c>
      <c r="DR164" s="30">
        <f t="shared" si="125"/>
        <v>7.9098743405262777E-11</v>
      </c>
      <c r="DS164" s="30">
        <f t="shared" si="126"/>
        <v>7.909873601181202E-11</v>
      </c>
      <c r="DT164" s="30">
        <f t="shared" si="127"/>
        <v>7.9098736011090267E-11</v>
      </c>
      <c r="DV164" s="36"/>
      <c r="DW164" s="36"/>
      <c r="DX164" s="36"/>
      <c r="ED164" s="36"/>
      <c r="EE164" s="36"/>
      <c r="EF164" s="36"/>
      <c r="EL164" s="36"/>
      <c r="EM164" s="36"/>
      <c r="EN164" s="36"/>
      <c r="ET164" s="36"/>
      <c r="EU164" s="36"/>
      <c r="EV164" s="36"/>
    </row>
    <row r="165" spans="14:152" s="30" customFormat="1" ht="12.75">
      <c r="N165" s="36">
        <v>7.1099999999999996E-9</v>
      </c>
      <c r="O165" s="36">
        <v>0.19750098222000001</v>
      </c>
      <c r="P165" s="36">
        <v>18830.384650137301</v>
      </c>
      <c r="Q165" s="30">
        <f t="shared" si="104"/>
        <v>-6.1114885613518267E-9</v>
      </c>
      <c r="R165" s="30">
        <f t="shared" si="105"/>
        <v>-6.1101742024487151E-9</v>
      </c>
      <c r="S165" s="30">
        <f t="shared" si="106"/>
        <v>-6.1101740739736188E-9</v>
      </c>
      <c r="T165" s="30">
        <f t="shared" si="107"/>
        <v>-6.1101740739610647E-9</v>
      </c>
      <c r="V165" s="36">
        <v>7.2999999999999996E-10</v>
      </c>
      <c r="W165" s="36">
        <v>4.7528075515400001</v>
      </c>
      <c r="X165" s="36">
        <v>40879.440504643797</v>
      </c>
      <c r="Y165" s="30">
        <f t="shared" si="108"/>
        <v>-3.0029710354988638E-10</v>
      </c>
      <c r="Z165" s="30">
        <f t="shared" si="109"/>
        <v>-3.008193786950553E-10</v>
      </c>
      <c r="AA165" s="30">
        <f t="shared" si="110"/>
        <v>-3.0081942972149945E-10</v>
      </c>
      <c r="AB165" s="30">
        <f t="shared" si="111"/>
        <v>-3.0081942972647127E-10</v>
      </c>
      <c r="AD165" s="36"/>
      <c r="AE165" s="36"/>
      <c r="AF165" s="36"/>
      <c r="AL165" s="36"/>
      <c r="AM165" s="36"/>
      <c r="AN165" s="36"/>
      <c r="AT165" s="36"/>
      <c r="AU165" s="36"/>
      <c r="AV165" s="36"/>
      <c r="BB165" s="36"/>
      <c r="BC165" s="36"/>
      <c r="BD165" s="36"/>
      <c r="BJ165" s="36">
        <v>1.08E-9</v>
      </c>
      <c r="BK165" s="36">
        <v>0.55230439694</v>
      </c>
      <c r="BL165" s="36">
        <v>10193.6157853112</v>
      </c>
      <c r="BM165" s="30">
        <f t="shared" si="112"/>
        <v>9.0235711957627525E-10</v>
      </c>
      <c r="BN165" s="30">
        <f t="shared" si="113"/>
        <v>9.0247327366173292E-10</v>
      </c>
      <c r="BO165" s="30">
        <f t="shared" si="114"/>
        <v>9.0247328501034476E-10</v>
      </c>
      <c r="BP165" s="30">
        <f t="shared" si="115"/>
        <v>9.0247328501145339E-10</v>
      </c>
      <c r="BR165" s="36"/>
      <c r="BS165" s="36"/>
      <c r="BT165" s="36"/>
      <c r="BZ165" s="36"/>
      <c r="CA165" s="36"/>
      <c r="CB165" s="36"/>
      <c r="CH165" s="36"/>
      <c r="CI165" s="36"/>
      <c r="CJ165" s="36"/>
      <c r="CP165" s="36"/>
      <c r="CQ165" s="36"/>
      <c r="CR165" s="36"/>
      <c r="CX165" s="36"/>
      <c r="CY165" s="36"/>
      <c r="CZ165" s="36"/>
      <c r="DF165" s="36">
        <v>1.8899999999999999E-9</v>
      </c>
      <c r="DG165" s="36">
        <v>5.34607810282</v>
      </c>
      <c r="DH165" s="36">
        <v>10007.099997773799</v>
      </c>
      <c r="DI165" s="30">
        <f t="shared" si="116"/>
        <v>1.8749065675346634E-9</v>
      </c>
      <c r="DJ165" s="30">
        <f t="shared" si="117"/>
        <v>1.8749523455562447E-9</v>
      </c>
      <c r="DK165" s="30">
        <f t="shared" si="118"/>
        <v>1.8749523500261806E-9</v>
      </c>
      <c r="DL165" s="30">
        <f t="shared" si="119"/>
        <v>1.874952350026617E-9</v>
      </c>
      <c r="DN165" s="36">
        <v>2.1999999999999999E-10</v>
      </c>
      <c r="DO165" s="36">
        <v>5.3082757279099999</v>
      </c>
      <c r="DP165" s="36">
        <v>10207.762621903599</v>
      </c>
      <c r="DQ165" s="30">
        <f t="shared" si="124"/>
        <v>1.1440349892872983E-10</v>
      </c>
      <c r="DR165" s="30">
        <f t="shared" si="125"/>
        <v>1.1436665866999267E-10</v>
      </c>
      <c r="DS165" s="30">
        <f t="shared" si="126"/>
        <v>1.1436665506983433E-10</v>
      </c>
      <c r="DT165" s="30">
        <f t="shared" si="127"/>
        <v>1.1436665506948312E-10</v>
      </c>
      <c r="DV165" s="36"/>
      <c r="DW165" s="36"/>
      <c r="DX165" s="36"/>
      <c r="ED165" s="36"/>
      <c r="EE165" s="36"/>
      <c r="EF165" s="36"/>
      <c r="EL165" s="36"/>
      <c r="EM165" s="36"/>
      <c r="EN165" s="36"/>
      <c r="ET165" s="36"/>
      <c r="EU165" s="36"/>
      <c r="EV165" s="36"/>
    </row>
    <row r="166" spans="14:152" s="30" customFormat="1" ht="12.75">
      <c r="N166" s="36">
        <v>8.1099999999999995E-9</v>
      </c>
      <c r="O166" s="36">
        <v>0.16685071959</v>
      </c>
      <c r="P166" s="36">
        <v>12432.0426503978</v>
      </c>
      <c r="Q166" s="30">
        <f t="shared" si="104"/>
        <v>7.6140736252595514E-9</v>
      </c>
      <c r="R166" s="30">
        <f t="shared" si="105"/>
        <v>7.6147401223644282E-9</v>
      </c>
      <c r="S166" s="30">
        <f t="shared" si="106"/>
        <v>7.6147401874717695E-9</v>
      </c>
      <c r="T166" s="30">
        <f t="shared" si="107"/>
        <v>7.6147401874781157E-9</v>
      </c>
      <c r="V166" s="36">
        <v>6.6999999999999996E-10</v>
      </c>
      <c r="W166" s="36">
        <v>3.5481526252600002</v>
      </c>
      <c r="X166" s="36">
        <v>30666.154958432799</v>
      </c>
      <c r="Y166" s="30">
        <f t="shared" si="108"/>
        <v>-6.6984038124043754E-10</v>
      </c>
      <c r="Z166" s="30">
        <f t="shared" si="109"/>
        <v>-6.6984887766732719E-10</v>
      </c>
      <c r="AA166" s="30">
        <f t="shared" si="110"/>
        <v>-6.6984887848622545E-10</v>
      </c>
      <c r="AB166" s="30">
        <f t="shared" si="111"/>
        <v>-6.6984887848630548E-10</v>
      </c>
      <c r="AD166" s="36"/>
      <c r="AE166" s="36"/>
      <c r="AF166" s="36"/>
      <c r="AL166" s="36"/>
      <c r="AM166" s="36"/>
      <c r="AN166" s="36"/>
      <c r="AT166" s="36"/>
      <c r="AU166" s="36"/>
      <c r="AV166" s="36"/>
      <c r="BB166" s="36"/>
      <c r="BC166" s="36"/>
      <c r="BD166" s="36"/>
      <c r="BJ166" s="36">
        <v>1.38E-9</v>
      </c>
      <c r="BK166" s="36">
        <v>1.0691923924</v>
      </c>
      <c r="BL166" s="36">
        <v>65236.221293285402</v>
      </c>
      <c r="BM166" s="30">
        <f t="shared" si="112"/>
        <v>-1.1024615255392058E-9</v>
      </c>
      <c r="BN166" s="30">
        <f t="shared" si="113"/>
        <v>-1.103500574677391E-9</v>
      </c>
      <c r="BO166" s="30">
        <f t="shared" si="114"/>
        <v>-1.1035006761262186E-9</v>
      </c>
      <c r="BP166" s="30">
        <f t="shared" si="115"/>
        <v>-1.1035006761361104E-9</v>
      </c>
      <c r="BR166" s="36"/>
      <c r="BS166" s="36"/>
      <c r="BT166" s="36"/>
      <c r="BZ166" s="36"/>
      <c r="CA166" s="36"/>
      <c r="CB166" s="36"/>
      <c r="CH166" s="36"/>
      <c r="CI166" s="36"/>
      <c r="CJ166" s="36"/>
      <c r="CP166" s="36"/>
      <c r="CQ166" s="36"/>
      <c r="CR166" s="36"/>
      <c r="CX166" s="36"/>
      <c r="CY166" s="36"/>
      <c r="CZ166" s="36"/>
      <c r="DF166" s="36">
        <v>1.9800000000000002E-9</v>
      </c>
      <c r="DG166" s="36">
        <v>0.77846666691999999</v>
      </c>
      <c r="DH166" s="36">
        <v>62883.355139513602</v>
      </c>
      <c r="DI166" s="30">
        <f t="shared" si="116"/>
        <v>-1.330547508723615E-9</v>
      </c>
      <c r="DJ166" s="30">
        <f t="shared" si="117"/>
        <v>-1.3323173210175989E-9</v>
      </c>
      <c r="DK166" s="30">
        <f t="shared" si="118"/>
        <v>-1.3323174938645558E-9</v>
      </c>
      <c r="DL166" s="30">
        <f t="shared" si="119"/>
        <v>-1.3323174938814573E-9</v>
      </c>
      <c r="DN166" s="36">
        <v>2.0000000000000001E-10</v>
      </c>
      <c r="DO166" s="36">
        <v>0.75829381378000005</v>
      </c>
      <c r="DP166" s="36">
        <v>18314.920779044402</v>
      </c>
      <c r="DQ166" s="30">
        <f t="shared" si="124"/>
        <v>1.9332130287543225E-10</v>
      </c>
      <c r="DR166" s="30">
        <f t="shared" si="125"/>
        <v>1.9330326361769242E-10</v>
      </c>
      <c r="DS166" s="30">
        <f t="shared" si="126"/>
        <v>1.9330326185377003E-10</v>
      </c>
      <c r="DT166" s="30">
        <f t="shared" si="127"/>
        <v>1.9330326185359793E-10</v>
      </c>
      <c r="DV166" s="36"/>
      <c r="DW166" s="36"/>
      <c r="DX166" s="36"/>
      <c r="ED166" s="36"/>
      <c r="EE166" s="36"/>
      <c r="EF166" s="36"/>
      <c r="EL166" s="36"/>
      <c r="EM166" s="36"/>
      <c r="EN166" s="36"/>
      <c r="ET166" s="36"/>
      <c r="EU166" s="36"/>
      <c r="EV166" s="36"/>
    </row>
    <row r="167" spans="14:152" s="30" customFormat="1" ht="12.75">
      <c r="N167" s="36">
        <v>7.5599999999999995E-9</v>
      </c>
      <c r="O167" s="36">
        <v>3.7902262322600002</v>
      </c>
      <c r="P167" s="36">
        <v>9161.0171630225996</v>
      </c>
      <c r="Q167" s="30">
        <f t="shared" si="104"/>
        <v>-7.5054632862031225E-9</v>
      </c>
      <c r="R167" s="30">
        <f t="shared" si="105"/>
        <v>-7.505622642416002E-9</v>
      </c>
      <c r="S167" s="30">
        <f t="shared" si="106"/>
        <v>-7.505622657976563E-9</v>
      </c>
      <c r="T167" s="30">
        <f t="shared" si="107"/>
        <v>-7.5056226579780801E-9</v>
      </c>
      <c r="V167" s="36">
        <v>6.6999999999999996E-10</v>
      </c>
      <c r="W167" s="36">
        <v>5.8135081805700004</v>
      </c>
      <c r="X167" s="36">
        <v>20809.4676246452</v>
      </c>
      <c r="Y167" s="30">
        <f t="shared" si="108"/>
        <v>-6.1978101452159376E-10</v>
      </c>
      <c r="Z167" s="30">
        <f t="shared" si="109"/>
        <v>-6.1988267392515113E-10</v>
      </c>
      <c r="AA167" s="30">
        <f t="shared" si="110"/>
        <v>-6.1988268385423357E-10</v>
      </c>
      <c r="AB167" s="30">
        <f t="shared" si="111"/>
        <v>-6.1988268385520189E-10</v>
      </c>
      <c r="AD167" s="36"/>
      <c r="AE167" s="36"/>
      <c r="AF167" s="36"/>
      <c r="AL167" s="36"/>
      <c r="AM167" s="36"/>
      <c r="AN167" s="36"/>
      <c r="AT167" s="36"/>
      <c r="AU167" s="36"/>
      <c r="AV167" s="36"/>
      <c r="BB167" s="36"/>
      <c r="BC167" s="36"/>
      <c r="BD167" s="36"/>
      <c r="BJ167" s="36">
        <v>1.01E-9</v>
      </c>
      <c r="BK167" s="36">
        <v>3.17012502017</v>
      </c>
      <c r="BL167" s="36">
        <v>19317.1925403286</v>
      </c>
      <c r="BM167" s="30">
        <f t="shared" si="112"/>
        <v>-9.7529640487523505E-10</v>
      </c>
      <c r="BN167" s="30">
        <f t="shared" si="113"/>
        <v>-9.7519896220921767E-10</v>
      </c>
      <c r="BO167" s="30">
        <f t="shared" si="114"/>
        <v>-9.7519895268079205E-10</v>
      </c>
      <c r="BP167" s="30">
        <f t="shared" si="115"/>
        <v>-9.7519895267986188E-10</v>
      </c>
      <c r="BR167" s="36"/>
      <c r="BS167" s="36"/>
      <c r="BT167" s="36"/>
      <c r="BZ167" s="36"/>
      <c r="CA167" s="36"/>
      <c r="CB167" s="36"/>
      <c r="CH167" s="36"/>
      <c r="CI167" s="36"/>
      <c r="CJ167" s="36"/>
      <c r="CP167" s="36"/>
      <c r="CQ167" s="36"/>
      <c r="CR167" s="36"/>
      <c r="CX167" s="36"/>
      <c r="CY167" s="36"/>
      <c r="CZ167" s="36"/>
      <c r="DF167" s="36">
        <v>1.44E-9</v>
      </c>
      <c r="DG167" s="36">
        <v>5.0026196392399997</v>
      </c>
      <c r="DH167" s="36">
        <v>9264.1099372412009</v>
      </c>
      <c r="DI167" s="30">
        <f t="shared" si="116"/>
        <v>-1.0427954280836892E-9</v>
      </c>
      <c r="DJ167" s="30">
        <f t="shared" si="117"/>
        <v>-1.0429720915478216E-9</v>
      </c>
      <c r="DK167" s="30">
        <f t="shared" si="118"/>
        <v>-1.0429721088093503E-9</v>
      </c>
      <c r="DL167" s="30">
        <f t="shared" si="119"/>
        <v>-1.0429721088110363E-9</v>
      </c>
      <c r="DN167" s="36">
        <v>1.7000000000000001E-10</v>
      </c>
      <c r="DO167" s="36">
        <v>5.6331574412599998</v>
      </c>
      <c r="DP167" s="36">
        <v>16522.659716002199</v>
      </c>
      <c r="DQ167" s="30">
        <f t="shared" si="124"/>
        <v>-6.8676456867367966E-11</v>
      </c>
      <c r="DR167" s="30">
        <f t="shared" si="125"/>
        <v>-6.8627108091868176E-11</v>
      </c>
      <c r="DS167" s="30">
        <f t="shared" si="126"/>
        <v>-6.8627103269286026E-11</v>
      </c>
      <c r="DT167" s="30">
        <f t="shared" si="127"/>
        <v>-6.8627103268815244E-11</v>
      </c>
      <c r="DV167" s="36"/>
      <c r="DW167" s="36"/>
      <c r="DX167" s="36"/>
      <c r="ED167" s="36"/>
      <c r="EE167" s="36"/>
      <c r="EF167" s="36"/>
      <c r="EL167" s="36"/>
      <c r="EM167" s="36"/>
      <c r="EN167" s="36"/>
      <c r="ET167" s="36"/>
      <c r="EU167" s="36"/>
      <c r="EV167" s="36"/>
    </row>
    <row r="168" spans="14:152" s="30" customFormat="1" ht="12.75">
      <c r="N168" s="36">
        <v>6.2199999999999996E-9</v>
      </c>
      <c r="O168" s="36">
        <v>5.3365950773800002</v>
      </c>
      <c r="P168" s="36">
        <v>9411.4646150871995</v>
      </c>
      <c r="Q168" s="30">
        <f t="shared" si="104"/>
        <v>-5.98130617596433E-9</v>
      </c>
      <c r="R168" s="30">
        <f t="shared" si="105"/>
        <v>-5.9816145298394013E-9</v>
      </c>
      <c r="S168" s="30">
        <f t="shared" si="106"/>
        <v>-5.9816145599614588E-9</v>
      </c>
      <c r="T168" s="30">
        <f t="shared" si="107"/>
        <v>-5.981614559964416E-9</v>
      </c>
      <c r="V168" s="36">
        <v>6.3999999999999996E-10</v>
      </c>
      <c r="W168" s="36">
        <v>4.2477267814499999</v>
      </c>
      <c r="X168" s="36">
        <v>153.7788104848</v>
      </c>
      <c r="Y168" s="30">
        <f t="shared" si="108"/>
        <v>-6.1954656374396305E-10</v>
      </c>
      <c r="Z168" s="30">
        <f t="shared" si="109"/>
        <v>-6.1954703775701803E-10</v>
      </c>
      <c r="AA168" s="30">
        <f t="shared" si="110"/>
        <v>-6.1954703780333714E-10</v>
      </c>
      <c r="AB168" s="30">
        <f t="shared" si="111"/>
        <v>-6.1954703780334169E-10</v>
      </c>
      <c r="AD168" s="36"/>
      <c r="AE168" s="36"/>
      <c r="AF168" s="36"/>
      <c r="AL168" s="36"/>
      <c r="AM168" s="36"/>
      <c r="AN168" s="36"/>
      <c r="AT168" s="36"/>
      <c r="AU168" s="36"/>
      <c r="AV168" s="36"/>
      <c r="BB168" s="36"/>
      <c r="BC168" s="36"/>
      <c r="BD168" s="36"/>
      <c r="BJ168" s="36">
        <v>1.27E-9</v>
      </c>
      <c r="BK168" s="36">
        <v>5.63110477712</v>
      </c>
      <c r="BL168" s="36">
        <v>10288.067144778301</v>
      </c>
      <c r="BM168" s="30">
        <f t="shared" si="112"/>
        <v>5.2300439223054967E-10</v>
      </c>
      <c r="BN168" s="30">
        <f t="shared" si="113"/>
        <v>5.2277572238270315E-10</v>
      </c>
      <c r="BO168" s="30">
        <f t="shared" si="114"/>
        <v>5.2277570003662053E-10</v>
      </c>
      <c r="BP168" s="30">
        <f t="shared" si="115"/>
        <v>5.2277570003444132E-10</v>
      </c>
      <c r="BR168" s="36"/>
      <c r="BS168" s="36"/>
      <c r="BT168" s="36"/>
      <c r="BZ168" s="36"/>
      <c r="CA168" s="36"/>
      <c r="CB168" s="36"/>
      <c r="CH168" s="36"/>
      <c r="CI168" s="36"/>
      <c r="CJ168" s="36"/>
      <c r="CP168" s="36"/>
      <c r="CQ168" s="36"/>
      <c r="CR168" s="36"/>
      <c r="CX168" s="36"/>
      <c r="CY168" s="36"/>
      <c r="CZ168" s="36"/>
      <c r="DF168" s="36">
        <v>1.7100000000000001E-9</v>
      </c>
      <c r="DG168" s="36">
        <v>2.0521262456799998</v>
      </c>
      <c r="DH168" s="36">
        <v>7255.5696517344004</v>
      </c>
      <c r="DI168" s="30">
        <f t="shared" si="116"/>
        <v>1.5184968693972052E-9</v>
      </c>
      <c r="DJ168" s="30">
        <f t="shared" si="117"/>
        <v>1.5183872912145434E-9</v>
      </c>
      <c r="DK168" s="30">
        <f t="shared" si="118"/>
        <v>1.5183872805053811E-9</v>
      </c>
      <c r="DL168" s="30">
        <f t="shared" si="119"/>
        <v>1.518387280504336E-9</v>
      </c>
      <c r="DN168" s="36">
        <v>1.5999999999999999E-10</v>
      </c>
      <c r="DO168" s="36">
        <v>1.71021408448</v>
      </c>
      <c r="DP168" s="36">
        <v>536.80451209540001</v>
      </c>
      <c r="DQ168" s="30">
        <f t="shared" si="124"/>
        <v>4.799480406111902E-11</v>
      </c>
      <c r="DR168" s="30">
        <f t="shared" si="125"/>
        <v>4.7993230555797392E-11</v>
      </c>
      <c r="DS168" s="30">
        <f t="shared" si="126"/>
        <v>4.7993230402037893E-11</v>
      </c>
      <c r="DT168" s="30">
        <f t="shared" si="127"/>
        <v>4.7993230402022913E-11</v>
      </c>
      <c r="DV168" s="36"/>
      <c r="DW168" s="36"/>
      <c r="DX168" s="36"/>
      <c r="ED168" s="36"/>
      <c r="EE168" s="36"/>
      <c r="EF168" s="36"/>
      <c r="EL168" s="36"/>
      <c r="EM168" s="36"/>
      <c r="EN168" s="36"/>
      <c r="ET168" s="36"/>
      <c r="EU168" s="36"/>
      <c r="EV168" s="36"/>
    </row>
    <row r="169" spans="14:152" s="30" customFormat="1" ht="12.75">
      <c r="N169" s="36">
        <v>8.6200000000000004E-9</v>
      </c>
      <c r="O169" s="36">
        <v>5.7270535640500002</v>
      </c>
      <c r="P169" s="36">
        <v>10175.1525105732</v>
      </c>
      <c r="Q169" s="30">
        <f t="shared" si="104"/>
        <v>7.8554987317415224E-9</v>
      </c>
      <c r="R169" s="30">
        <f t="shared" si="105"/>
        <v>7.8548050675866107E-9</v>
      </c>
      <c r="S169" s="30">
        <f t="shared" si="106"/>
        <v>7.8548049997887287E-9</v>
      </c>
      <c r="T169" s="30">
        <f t="shared" si="107"/>
        <v>7.8548049997821179E-9</v>
      </c>
      <c r="V169" s="36">
        <v>6.3999999999999996E-10</v>
      </c>
      <c r="W169" s="36">
        <v>2.9945474910900001</v>
      </c>
      <c r="X169" s="36">
        <v>27197.281693667599</v>
      </c>
      <c r="Y169" s="30">
        <f t="shared" si="108"/>
        <v>-6.3301187123946814E-10</v>
      </c>
      <c r="Z169" s="30">
        <f t="shared" si="109"/>
        <v>-6.3296252106187472E-10</v>
      </c>
      <c r="AA169" s="30">
        <f t="shared" si="110"/>
        <v>-6.329625162310534E-10</v>
      </c>
      <c r="AB169" s="30">
        <f t="shared" si="111"/>
        <v>-6.3296251623058263E-10</v>
      </c>
      <c r="AD169" s="36"/>
      <c r="AE169" s="36"/>
      <c r="AF169" s="36"/>
      <c r="AL169" s="36"/>
      <c r="AM169" s="36"/>
      <c r="AN169" s="36"/>
      <c r="AT169" s="36"/>
      <c r="AU169" s="36"/>
      <c r="AV169" s="36"/>
      <c r="BB169" s="36"/>
      <c r="BC169" s="36"/>
      <c r="BD169" s="36"/>
      <c r="BJ169" s="36">
        <v>1.27E-9</v>
      </c>
      <c r="BK169" s="36">
        <v>3.8627812702500002</v>
      </c>
      <c r="BL169" s="36">
        <v>10138.5039476437</v>
      </c>
      <c r="BM169" s="30">
        <f t="shared" si="112"/>
        <v>-6.250938066853334E-10</v>
      </c>
      <c r="BN169" s="30">
        <f t="shared" si="113"/>
        <v>-6.2530904501899876E-10</v>
      </c>
      <c r="BO169" s="30">
        <f t="shared" si="114"/>
        <v>-6.2530906605043341E-10</v>
      </c>
      <c r="BP169" s="30">
        <f t="shared" si="115"/>
        <v>-6.2530906605247551E-10</v>
      </c>
      <c r="BR169" s="36"/>
      <c r="BS169" s="36"/>
      <c r="BT169" s="36"/>
      <c r="BZ169" s="36"/>
      <c r="CA169" s="36"/>
      <c r="CB169" s="36"/>
      <c r="CH169" s="36"/>
      <c r="CI169" s="36"/>
      <c r="CJ169" s="36"/>
      <c r="CP169" s="36"/>
      <c r="CQ169" s="36"/>
      <c r="CR169" s="36"/>
      <c r="CX169" s="36"/>
      <c r="CY169" s="36"/>
      <c r="CZ169" s="36"/>
      <c r="DF169" s="36">
        <v>1.8800000000000001E-9</v>
      </c>
      <c r="DG169" s="36">
        <v>4.0817353455900003</v>
      </c>
      <c r="DH169" s="36">
        <v>48739.859897082999</v>
      </c>
      <c r="DI169" s="30">
        <f t="shared" si="116"/>
        <v>-1.2044966838623044E-9</v>
      </c>
      <c r="DJ169" s="30">
        <f t="shared" si="117"/>
        <v>-1.2058472830857671E-9</v>
      </c>
      <c r="DK169" s="30">
        <f t="shared" si="118"/>
        <v>-1.205847415011598E-9</v>
      </c>
      <c r="DL169" s="30">
        <f t="shared" si="119"/>
        <v>-1.2058474150244702E-9</v>
      </c>
      <c r="DN169" s="36">
        <v>1.5E-10</v>
      </c>
      <c r="DO169" s="36">
        <v>5.2701688004099996</v>
      </c>
      <c r="DP169" s="36">
        <v>53445.592204626599</v>
      </c>
      <c r="DQ169" s="30">
        <f t="shared" si="124"/>
        <v>-6.7330156172021761E-11</v>
      </c>
      <c r="DR169" s="30">
        <f t="shared" si="125"/>
        <v>-6.7467699468188153E-11</v>
      </c>
      <c r="DS169" s="30">
        <f t="shared" si="126"/>
        <v>-6.7467712905120231E-11</v>
      </c>
      <c r="DT169" s="30">
        <f t="shared" si="127"/>
        <v>-6.7467712906430071E-11</v>
      </c>
      <c r="DV169" s="36"/>
      <c r="DW169" s="36"/>
      <c r="DX169" s="36"/>
      <c r="ED169" s="36"/>
      <c r="EE169" s="36"/>
      <c r="EF169" s="36"/>
      <c r="EL169" s="36"/>
      <c r="EM169" s="36"/>
      <c r="EN169" s="36"/>
      <c r="ET169" s="36"/>
      <c r="EU169" s="36"/>
      <c r="EV169" s="36"/>
    </row>
    <row r="170" spans="14:152" s="30" customFormat="1" ht="12.75">
      <c r="N170" s="36">
        <v>8.5299999999999993E-9</v>
      </c>
      <c r="O170" s="36">
        <v>0.10404188453</v>
      </c>
      <c r="P170" s="36">
        <v>2107.0345075424002</v>
      </c>
      <c r="Q170" s="30">
        <f t="shared" si="104"/>
        <v>4.6959601976471535E-9</v>
      </c>
      <c r="R170" s="30">
        <f t="shared" si="105"/>
        <v>4.6962483444427931E-9</v>
      </c>
      <c r="S170" s="30">
        <f t="shared" si="106"/>
        <v>4.6962483725994454E-9</v>
      </c>
      <c r="T170" s="30">
        <f t="shared" si="107"/>
        <v>4.69624837260219E-9</v>
      </c>
      <c r="V170" s="36">
        <v>6.9999999999999996E-10</v>
      </c>
      <c r="W170" s="36">
        <v>4.0386800974200003</v>
      </c>
      <c r="X170" s="36">
        <v>56600.279289522201</v>
      </c>
      <c r="Y170" s="30">
        <f t="shared" si="108"/>
        <v>-2.3266433817171609E-10</v>
      </c>
      <c r="Z170" s="30">
        <f t="shared" si="109"/>
        <v>-2.3338183249890938E-10</v>
      </c>
      <c r="AA170" s="30">
        <f t="shared" si="110"/>
        <v>-2.3338190259732191E-10</v>
      </c>
      <c r="AB170" s="30">
        <f t="shared" si="111"/>
        <v>-2.333819026041494E-10</v>
      </c>
      <c r="AD170" s="36"/>
      <c r="AE170" s="36"/>
      <c r="AF170" s="36"/>
      <c r="AL170" s="36"/>
      <c r="AM170" s="36"/>
      <c r="AN170" s="36"/>
      <c r="AT170" s="36"/>
      <c r="AU170" s="36"/>
      <c r="AV170" s="36"/>
      <c r="BB170" s="36"/>
      <c r="BC170" s="36"/>
      <c r="BD170" s="36"/>
      <c r="BJ170" s="36">
        <v>1.37E-9</v>
      </c>
      <c r="BK170" s="36">
        <v>2.9335065945999999</v>
      </c>
      <c r="BL170" s="36">
        <v>47162.516354635198</v>
      </c>
      <c r="BM170" s="30">
        <f t="shared" si="112"/>
        <v>7.947756661047591E-10</v>
      </c>
      <c r="BN170" s="30">
        <f t="shared" si="113"/>
        <v>7.9376462673522535E-10</v>
      </c>
      <c r="BO170" s="30">
        <f t="shared" si="114"/>
        <v>7.9376452790699138E-10</v>
      </c>
      <c r="BP170" s="30">
        <f t="shared" si="115"/>
        <v>7.9376452789734346E-10</v>
      </c>
      <c r="BR170" s="36"/>
      <c r="BS170" s="36"/>
      <c r="BT170" s="36"/>
      <c r="BZ170" s="36"/>
      <c r="CA170" s="36"/>
      <c r="CB170" s="36"/>
      <c r="CH170" s="36"/>
      <c r="CI170" s="36"/>
      <c r="CJ170" s="36"/>
      <c r="CP170" s="36"/>
      <c r="CQ170" s="36"/>
      <c r="CR170" s="36"/>
      <c r="CX170" s="36"/>
      <c r="CY170" s="36"/>
      <c r="CZ170" s="36"/>
      <c r="DF170" s="36">
        <v>1.4599999999999999E-9</v>
      </c>
      <c r="DG170" s="36">
        <v>3.9419171570199998</v>
      </c>
      <c r="DH170" s="36">
        <v>6309.3741697912001</v>
      </c>
      <c r="DI170" s="30">
        <f t="shared" si="116"/>
        <v>1.3585100696803731E-9</v>
      </c>
      <c r="DJ170" s="30">
        <f t="shared" si="117"/>
        <v>1.3585748654635823E-9</v>
      </c>
      <c r="DK170" s="30">
        <f t="shared" si="118"/>
        <v>1.3585748717942987E-9</v>
      </c>
      <c r="DL170" s="30">
        <f t="shared" si="119"/>
        <v>1.358574871794918E-9</v>
      </c>
      <c r="DN170" s="36">
        <v>1.7000000000000001E-10</v>
      </c>
      <c r="DO170" s="36">
        <v>5.6144339587700003</v>
      </c>
      <c r="DP170" s="36">
        <v>47938.038965959197</v>
      </c>
      <c r="DQ170" s="30">
        <f t="shared" si="124"/>
        <v>-1.4306184694405295E-10</v>
      </c>
      <c r="DR170" s="30">
        <f t="shared" si="125"/>
        <v>-1.4314633078757273E-10</v>
      </c>
      <c r="DS170" s="30">
        <f t="shared" si="126"/>
        <v>-1.4314633903720824E-10</v>
      </c>
      <c r="DT170" s="30">
        <f t="shared" si="127"/>
        <v>-1.43146339038011E-10</v>
      </c>
      <c r="DV170" s="36"/>
      <c r="DW170" s="36"/>
      <c r="DX170" s="36"/>
      <c r="ED170" s="36"/>
      <c r="EE170" s="36"/>
      <c r="EF170" s="36"/>
      <c r="EL170" s="36"/>
      <c r="EM170" s="36"/>
      <c r="EN170" s="36"/>
      <c r="ET170" s="36"/>
      <c r="EU170" s="36"/>
      <c r="EV170" s="36"/>
    </row>
    <row r="171" spans="14:152" s="30" customFormat="1" ht="12.75">
      <c r="N171" s="36">
        <v>7.4199999999999996E-9</v>
      </c>
      <c r="O171" s="36">
        <v>3.9636589205099999</v>
      </c>
      <c r="P171" s="36">
        <v>813.55028395980003</v>
      </c>
      <c r="Q171" s="30">
        <f t="shared" si="104"/>
        <v>6.3368366752935064E-9</v>
      </c>
      <c r="R171" s="30">
        <f t="shared" si="105"/>
        <v>6.3367763634975823E-9</v>
      </c>
      <c r="S171" s="30">
        <f t="shared" si="106"/>
        <v>6.33677635760398E-9</v>
      </c>
      <c r="T171" s="30">
        <f t="shared" si="107"/>
        <v>6.3367763576034076E-9</v>
      </c>
      <c r="V171" s="36">
        <v>7.1000000000000003E-10</v>
      </c>
      <c r="W171" s="36">
        <v>4.3362880685</v>
      </c>
      <c r="X171" s="36">
        <v>39264.069289560197</v>
      </c>
      <c r="Y171" s="30">
        <f t="shared" si="108"/>
        <v>6.8575383533819223E-10</v>
      </c>
      <c r="Z171" s="30">
        <f t="shared" si="109"/>
        <v>6.8589235659611917E-10</v>
      </c>
      <c r="AA171" s="30">
        <f t="shared" si="110"/>
        <v>6.8589237011303475E-10</v>
      </c>
      <c r="AB171" s="30">
        <f t="shared" si="111"/>
        <v>6.858923701143539E-10</v>
      </c>
      <c r="AD171" s="36"/>
      <c r="AE171" s="36"/>
      <c r="AF171" s="36"/>
      <c r="AL171" s="36"/>
      <c r="AM171" s="36"/>
      <c r="AN171" s="36"/>
      <c r="AT171" s="36"/>
      <c r="AU171" s="36"/>
      <c r="AV171" s="36"/>
      <c r="BB171" s="36"/>
      <c r="BC171" s="36"/>
      <c r="BD171" s="36"/>
      <c r="BJ171" s="36">
        <v>9.5000000000000003E-10</v>
      </c>
      <c r="BK171" s="36">
        <v>5.0391788433400002</v>
      </c>
      <c r="BL171" s="36">
        <v>52175.806283148399</v>
      </c>
      <c r="BM171" s="30">
        <f t="shared" si="112"/>
        <v>5.76747718767637E-11</v>
      </c>
      <c r="BN171" s="30">
        <f t="shared" si="113"/>
        <v>5.6724582577141253E-11</v>
      </c>
      <c r="BO171" s="30">
        <f t="shared" si="114"/>
        <v>5.6724489724069595E-11</v>
      </c>
      <c r="BP171" s="30">
        <f t="shared" si="115"/>
        <v>5.6724489715013576E-11</v>
      </c>
      <c r="BR171" s="36"/>
      <c r="BS171" s="36"/>
      <c r="BT171" s="36"/>
      <c r="BZ171" s="36"/>
      <c r="CA171" s="36"/>
      <c r="CB171" s="36"/>
      <c r="CH171" s="36"/>
      <c r="CI171" s="36"/>
      <c r="CJ171" s="36"/>
      <c r="CP171" s="36"/>
      <c r="CQ171" s="36"/>
      <c r="CR171" s="36"/>
      <c r="CX171" s="36"/>
      <c r="CY171" s="36"/>
      <c r="CZ171" s="36"/>
      <c r="DF171" s="36">
        <v>1.4599999999999999E-9</v>
      </c>
      <c r="DG171" s="36">
        <v>5.0631355811800001</v>
      </c>
      <c r="DH171" s="36">
        <v>39264.069289560197</v>
      </c>
      <c r="DI171" s="30">
        <f t="shared" si="116"/>
        <v>8.0238315617850424E-10</v>
      </c>
      <c r="DJ171" s="30">
        <f t="shared" si="117"/>
        <v>8.0330268026538927E-10</v>
      </c>
      <c r="DK171" s="30">
        <f t="shared" si="118"/>
        <v>8.0330277009680633E-10</v>
      </c>
      <c r="DL171" s="30">
        <f t="shared" si="119"/>
        <v>8.0330277010557279E-10</v>
      </c>
      <c r="DN171" s="36">
        <v>1.5E-10</v>
      </c>
      <c r="DO171" s="36">
        <v>5.8111028445099997</v>
      </c>
      <c r="DP171" s="36">
        <v>43071.8992890308</v>
      </c>
      <c r="DQ171" s="30">
        <f t="shared" si="124"/>
        <v>1.2969846185172455E-10</v>
      </c>
      <c r="DR171" s="30">
        <f t="shared" si="125"/>
        <v>1.2963608570282557E-10</v>
      </c>
      <c r="DS171" s="30">
        <f t="shared" si="126"/>
        <v>1.2963607960323989E-10</v>
      </c>
      <c r="DT171" s="30">
        <f t="shared" si="127"/>
        <v>1.2963607960264579E-10</v>
      </c>
      <c r="DV171" s="36"/>
      <c r="DW171" s="36"/>
      <c r="DX171" s="36"/>
      <c r="ED171" s="36"/>
      <c r="EE171" s="36"/>
      <c r="EF171" s="36"/>
      <c r="EL171" s="36"/>
      <c r="EM171" s="36"/>
      <c r="EN171" s="36"/>
      <c r="ET171" s="36"/>
      <c r="EU171" s="36"/>
      <c r="EV171" s="36"/>
    </row>
    <row r="172" spans="14:152" s="30" customFormat="1" ht="12.75">
      <c r="N172" s="36">
        <v>7.0500000000000003E-9</v>
      </c>
      <c r="O172" s="36">
        <v>0.71229660616000001</v>
      </c>
      <c r="P172" s="36">
        <v>220.41264243879999</v>
      </c>
      <c r="Q172" s="30">
        <f t="shared" si="104"/>
        <v>6.1535460058527413E-9</v>
      </c>
      <c r="R172" s="30">
        <f t="shared" si="105"/>
        <v>6.1535314427649874E-9</v>
      </c>
      <c r="S172" s="30">
        <f t="shared" si="106"/>
        <v>6.1535314413419117E-9</v>
      </c>
      <c r="T172" s="30">
        <f t="shared" si="107"/>
        <v>6.1535314413417727E-9</v>
      </c>
      <c r="V172" s="36">
        <v>6.9E-10</v>
      </c>
      <c r="W172" s="36">
        <v>1.73648747605</v>
      </c>
      <c r="X172" s="36">
        <v>37410.567239878597</v>
      </c>
      <c r="Y172" s="30">
        <f t="shared" si="108"/>
        <v>-5.8706970155055464E-11</v>
      </c>
      <c r="Z172" s="30">
        <f t="shared" si="109"/>
        <v>-5.8213017823737966E-11</v>
      </c>
      <c r="AA172" s="30">
        <f t="shared" si="110"/>
        <v>-5.8212969554403175E-11</v>
      </c>
      <c r="AB172" s="30">
        <f t="shared" si="111"/>
        <v>-5.8212969549693777E-11</v>
      </c>
      <c r="AD172" s="36"/>
      <c r="AE172" s="36"/>
      <c r="AF172" s="36"/>
      <c r="AL172" s="36"/>
      <c r="AM172" s="36"/>
      <c r="AN172" s="36"/>
      <c r="AT172" s="36"/>
      <c r="AU172" s="36"/>
      <c r="AV172" s="36"/>
      <c r="BB172" s="36"/>
      <c r="BC172" s="36"/>
      <c r="BD172" s="36"/>
      <c r="BJ172" s="36">
        <v>9.4000000000000006E-10</v>
      </c>
      <c r="BK172" s="36">
        <v>0.71308489207000003</v>
      </c>
      <c r="BL172" s="36">
        <v>38500.276031072201</v>
      </c>
      <c r="BM172" s="30">
        <f t="shared" si="112"/>
        <v>6.0340624248802155E-10</v>
      </c>
      <c r="BN172" s="30">
        <f t="shared" si="113"/>
        <v>6.0393899873557035E-10</v>
      </c>
      <c r="BO172" s="30">
        <f t="shared" si="114"/>
        <v>6.0393905077912348E-10</v>
      </c>
      <c r="BP172" s="30">
        <f t="shared" si="115"/>
        <v>6.0393905078420071E-10</v>
      </c>
      <c r="BR172" s="36"/>
      <c r="BS172" s="36"/>
      <c r="BT172" s="36"/>
      <c r="BZ172" s="36"/>
      <c r="CA172" s="36"/>
      <c r="CB172" s="36"/>
      <c r="CH172" s="36"/>
      <c r="CI172" s="36"/>
      <c r="CJ172" s="36"/>
      <c r="CP172" s="36"/>
      <c r="CQ172" s="36"/>
      <c r="CR172" s="36"/>
      <c r="CX172" s="36"/>
      <c r="CY172" s="36"/>
      <c r="CZ172" s="36"/>
      <c r="DF172" s="36">
        <v>1.3500000000000001E-9</v>
      </c>
      <c r="DG172" s="36">
        <v>5.93689169614</v>
      </c>
      <c r="DH172" s="36">
        <v>37724.753419748202</v>
      </c>
      <c r="DI172" s="30">
        <f t="shared" si="116"/>
        <v>-7.6007209388320347E-10</v>
      </c>
      <c r="DJ172" s="30">
        <f t="shared" si="117"/>
        <v>-7.6088020917946182E-10</v>
      </c>
      <c r="DK172" s="30">
        <f t="shared" si="118"/>
        <v>-7.6088028812708009E-10</v>
      </c>
      <c r="DL172" s="30">
        <f t="shared" si="119"/>
        <v>-7.6088028813478176E-10</v>
      </c>
      <c r="DN172" s="36">
        <v>1.5E-10</v>
      </c>
      <c r="DO172" s="36">
        <v>4.9623766700300003</v>
      </c>
      <c r="DP172" s="36">
        <v>19999.972901545902</v>
      </c>
      <c r="DQ172" s="30">
        <f t="shared" si="124"/>
        <v>9.4968196963781751E-11</v>
      </c>
      <c r="DR172" s="30">
        <f t="shared" si="125"/>
        <v>9.5012786085945949E-11</v>
      </c>
      <c r="DS172" s="30">
        <f t="shared" si="126"/>
        <v>9.5012790442405865E-11</v>
      </c>
      <c r="DT172" s="30">
        <f t="shared" si="127"/>
        <v>9.5012790442829782E-11</v>
      </c>
      <c r="DV172" s="36"/>
      <c r="DW172" s="36"/>
      <c r="DX172" s="36"/>
      <c r="ED172" s="36"/>
      <c r="EE172" s="36"/>
      <c r="EF172" s="36"/>
      <c r="EL172" s="36"/>
      <c r="EM172" s="36"/>
      <c r="EN172" s="36"/>
      <c r="ET172" s="36"/>
      <c r="EU172" s="36"/>
      <c r="EV172" s="36"/>
    </row>
    <row r="173" spans="14:152" s="30" customFormat="1" ht="12.75">
      <c r="N173" s="36">
        <v>5.8399999999999997E-9</v>
      </c>
      <c r="O173" s="36">
        <v>1.7190069269999999</v>
      </c>
      <c r="P173" s="36">
        <v>36.027866677399999</v>
      </c>
      <c r="Q173" s="30">
        <f t="shared" si="104"/>
        <v>3.0091014519476487E-10</v>
      </c>
      <c r="R173" s="30">
        <f t="shared" si="105"/>
        <v>3.0091418053485608E-10</v>
      </c>
      <c r="S173" s="30">
        <f t="shared" si="106"/>
        <v>3.0091418092917995E-10</v>
      </c>
      <c r="T173" s="30">
        <f t="shared" si="107"/>
        <v>3.0091418092921883E-10</v>
      </c>
      <c r="V173" s="36">
        <v>6.5000000000000003E-10</v>
      </c>
      <c r="W173" s="36">
        <v>1.08206062736</v>
      </c>
      <c r="X173" s="36">
        <v>68050.423878511501</v>
      </c>
      <c r="Y173" s="30">
        <f t="shared" si="108"/>
        <v>4.6996104574587755E-10</v>
      </c>
      <c r="Z173" s="30">
        <f t="shared" si="109"/>
        <v>4.705474867481616E-10</v>
      </c>
      <c r="AA173" s="30">
        <f t="shared" si="110"/>
        <v>4.7054754401453602E-10</v>
      </c>
      <c r="AB173" s="30">
        <f t="shared" si="111"/>
        <v>4.7054754402011835E-10</v>
      </c>
      <c r="AD173" s="36"/>
      <c r="AE173" s="36"/>
      <c r="AF173" s="36"/>
      <c r="AL173" s="36"/>
      <c r="AM173" s="36"/>
      <c r="AN173" s="36"/>
      <c r="AT173" s="36"/>
      <c r="AU173" s="36"/>
      <c r="AV173" s="36"/>
      <c r="BB173" s="36"/>
      <c r="BC173" s="36"/>
      <c r="BD173" s="36"/>
      <c r="BJ173" s="36">
        <v>9.2000000000000003E-10</v>
      </c>
      <c r="BK173" s="36">
        <v>5.4620462488600001</v>
      </c>
      <c r="BL173" s="36">
        <v>11764.330768858999</v>
      </c>
      <c r="BM173" s="30">
        <f t="shared" si="112"/>
        <v>-9.1735241660407634E-10</v>
      </c>
      <c r="BN173" s="30">
        <f t="shared" si="113"/>
        <v>-9.173366354376698E-10</v>
      </c>
      <c r="BO173" s="30">
        <f t="shared" si="114"/>
        <v>-9.1733663389328317E-10</v>
      </c>
      <c r="BP173" s="30">
        <f t="shared" si="115"/>
        <v>-9.1733663389313211E-10</v>
      </c>
      <c r="BR173" s="36"/>
      <c r="BS173" s="36"/>
      <c r="BT173" s="36"/>
      <c r="BZ173" s="36"/>
      <c r="CA173" s="36"/>
      <c r="CB173" s="36"/>
      <c r="CH173" s="36"/>
      <c r="CI173" s="36"/>
      <c r="CJ173" s="36"/>
      <c r="CP173" s="36"/>
      <c r="CQ173" s="36"/>
      <c r="CR173" s="36"/>
      <c r="CX173" s="36"/>
      <c r="CY173" s="36"/>
      <c r="CZ173" s="36"/>
      <c r="DF173" s="36">
        <v>1.39E-9</v>
      </c>
      <c r="DG173" s="36">
        <v>2.8126602589599998</v>
      </c>
      <c r="DH173" s="36">
        <v>20.775395492400001</v>
      </c>
      <c r="DI173" s="30">
        <f t="shared" si="116"/>
        <v>-1.25515302884551E-9</v>
      </c>
      <c r="DJ173" s="30">
        <f t="shared" si="117"/>
        <v>-1.2551527905578746E-9</v>
      </c>
      <c r="DK173" s="30">
        <f t="shared" si="118"/>
        <v>-1.2551527905345896E-9</v>
      </c>
      <c r="DL173" s="30">
        <f t="shared" si="119"/>
        <v>-1.2551527905345872E-9</v>
      </c>
      <c r="DN173" s="36">
        <v>1.8E-10</v>
      </c>
      <c r="DO173" s="36">
        <v>0.55618686515000004</v>
      </c>
      <c r="DP173" s="36">
        <v>14765.239043269799</v>
      </c>
      <c r="DQ173" s="30">
        <f t="shared" si="124"/>
        <v>1.677765621508846E-10</v>
      </c>
      <c r="DR173" s="30">
        <f t="shared" si="125"/>
        <v>1.6779504355085575E-10</v>
      </c>
      <c r="DS173" s="30">
        <f t="shared" si="126"/>
        <v>1.6779504535615591E-10</v>
      </c>
      <c r="DT173" s="30">
        <f t="shared" si="127"/>
        <v>1.6779504535633181E-10</v>
      </c>
      <c r="DV173" s="36"/>
      <c r="DW173" s="36"/>
      <c r="DX173" s="36"/>
      <c r="ED173" s="36"/>
      <c r="EE173" s="36"/>
      <c r="EF173" s="36"/>
      <c r="EL173" s="36"/>
      <c r="EM173" s="36"/>
      <c r="EN173" s="36"/>
      <c r="ET173" s="36"/>
      <c r="EU173" s="36"/>
      <c r="EV173" s="36"/>
    </row>
    <row r="174" spans="14:152" s="30" customFormat="1" ht="12.75">
      <c r="N174" s="36">
        <v>6.1200000000000004E-9</v>
      </c>
      <c r="O174" s="36">
        <v>0.36418385449000001</v>
      </c>
      <c r="P174" s="36">
        <v>949.17560896980001</v>
      </c>
      <c r="Q174" s="30">
        <f t="shared" si="104"/>
        <v>1.1329743329142081E-9</v>
      </c>
      <c r="R174" s="30">
        <f t="shared" si="105"/>
        <v>1.1330839632444559E-9</v>
      </c>
      <c r="S174" s="30">
        <f t="shared" si="106"/>
        <v>1.1330839739572582E-9</v>
      </c>
      <c r="T174" s="30">
        <f t="shared" si="107"/>
        <v>1.1330839739582998E-9</v>
      </c>
      <c r="V174" s="36">
        <v>6.2000000000000003E-10</v>
      </c>
      <c r="W174" s="36">
        <v>4.7769845464999996</v>
      </c>
      <c r="X174" s="36">
        <v>3914.9572250346</v>
      </c>
      <c r="Y174" s="30">
        <f t="shared" si="108"/>
        <v>-2.1200133274406099E-10</v>
      </c>
      <c r="Z174" s="30">
        <f t="shared" si="109"/>
        <v>-2.1195752706962205E-10</v>
      </c>
      <c r="AA174" s="30">
        <f t="shared" si="110"/>
        <v>-2.119575227889753E-10</v>
      </c>
      <c r="AB174" s="30">
        <f t="shared" si="111"/>
        <v>-2.1195752278855716E-10</v>
      </c>
      <c r="AD174" s="36"/>
      <c r="AE174" s="36"/>
      <c r="AF174" s="36"/>
      <c r="AL174" s="36"/>
      <c r="AM174" s="36"/>
      <c r="AN174" s="36"/>
      <c r="AT174" s="36"/>
      <c r="AU174" s="36"/>
      <c r="AV174" s="36"/>
      <c r="BB174" s="36"/>
      <c r="BC174" s="36"/>
      <c r="BD174" s="36"/>
      <c r="BJ174" s="36">
        <v>9.5999999999999999E-10</v>
      </c>
      <c r="BK174" s="36">
        <v>1.5291477441200001</v>
      </c>
      <c r="BL174" s="36">
        <v>9690.7081281171995</v>
      </c>
      <c r="BM174" s="30">
        <f t="shared" si="112"/>
        <v>-3.4304078673155477E-10</v>
      </c>
      <c r="BN174" s="30">
        <f t="shared" si="113"/>
        <v>-3.4320764714195969E-10</v>
      </c>
      <c r="BO174" s="30">
        <f t="shared" si="114"/>
        <v>-3.4320766344658328E-10</v>
      </c>
      <c r="BP174" s="30">
        <f t="shared" si="115"/>
        <v>-3.4320766344817586E-10</v>
      </c>
      <c r="BR174" s="36"/>
      <c r="BS174" s="36"/>
      <c r="BT174" s="36"/>
      <c r="BZ174" s="36"/>
      <c r="CA174" s="36"/>
      <c r="CB174" s="36"/>
      <c r="CH174" s="36"/>
      <c r="CI174" s="36"/>
      <c r="CJ174" s="36"/>
      <c r="CP174" s="36"/>
      <c r="CQ174" s="36"/>
      <c r="CR174" s="36"/>
      <c r="CX174" s="36"/>
      <c r="CY174" s="36"/>
      <c r="CZ174" s="36"/>
      <c r="DF174" s="36">
        <v>1.7700000000000001E-9</v>
      </c>
      <c r="DG174" s="36">
        <v>5.1622480465700002</v>
      </c>
      <c r="DH174" s="36">
        <v>9835.9119382951994</v>
      </c>
      <c r="DI174" s="30">
        <f t="shared" si="116"/>
        <v>1.1115833588748808E-9</v>
      </c>
      <c r="DJ174" s="30">
        <f t="shared" si="117"/>
        <v>1.1118435266756608E-9</v>
      </c>
      <c r="DK174" s="30">
        <f t="shared" si="118"/>
        <v>1.1118435520967124E-9</v>
      </c>
      <c r="DL174" s="30">
        <f t="shared" si="119"/>
        <v>1.1118435520991884E-9</v>
      </c>
      <c r="DN174" s="36">
        <v>1.4000000000000001E-10</v>
      </c>
      <c r="DO174" s="36">
        <v>3.4814427241399999</v>
      </c>
      <c r="DP174" s="36">
        <v>29786.660256881001</v>
      </c>
      <c r="DQ174" s="30">
        <f t="shared" si="124"/>
        <v>-1.6641892786795901E-11</v>
      </c>
      <c r="DR174" s="30">
        <f t="shared" si="125"/>
        <v>-1.6562372031686599E-11</v>
      </c>
      <c r="DS174" s="30">
        <f t="shared" si="126"/>
        <v>-1.6562364260839189E-11</v>
      </c>
      <c r="DT174" s="30">
        <f t="shared" si="127"/>
        <v>-1.6562364260080577E-11</v>
      </c>
      <c r="DV174" s="36"/>
      <c r="DW174" s="36"/>
      <c r="DX174" s="36"/>
      <c r="ED174" s="36"/>
      <c r="EE174" s="36"/>
      <c r="EF174" s="36"/>
      <c r="EL174" s="36"/>
      <c r="EM174" s="36"/>
      <c r="EN174" s="36"/>
      <c r="ET174" s="36"/>
      <c r="EU174" s="36"/>
      <c r="EV174" s="36"/>
    </row>
    <row r="175" spans="14:152" s="30" customFormat="1" ht="12.75">
      <c r="N175" s="36">
        <v>5.8699999999999998E-9</v>
      </c>
      <c r="O175" s="36">
        <v>1.5864894929</v>
      </c>
      <c r="P175" s="36">
        <v>6.6285589000099998</v>
      </c>
      <c r="Q175" s="30">
        <f t="shared" si="104"/>
        <v>1.2360932095910278E-10</v>
      </c>
      <c r="R175" s="30">
        <f t="shared" si="105"/>
        <v>1.2361006803880339E-10</v>
      </c>
      <c r="S175" s="30">
        <f t="shared" si="106"/>
        <v>1.2361006811180508E-10</v>
      </c>
      <c r="T175" s="30">
        <f t="shared" si="107"/>
        <v>1.2361006811181291E-10</v>
      </c>
      <c r="V175" s="36">
        <v>6.0999999999999996E-10</v>
      </c>
      <c r="W175" s="36">
        <v>4.9612101469100001</v>
      </c>
      <c r="X175" s="36">
        <v>34596.364654652403</v>
      </c>
      <c r="Y175" s="30">
        <f t="shared" si="108"/>
        <v>-3.8954884206166819E-11</v>
      </c>
      <c r="Z175" s="30">
        <f t="shared" si="109"/>
        <v>-3.8550412491491893E-11</v>
      </c>
      <c r="AA175" s="30">
        <f t="shared" si="110"/>
        <v>-3.8550372966639988E-11</v>
      </c>
      <c r="AB175" s="30">
        <f t="shared" si="111"/>
        <v>-3.8550372962781507E-11</v>
      </c>
      <c r="AD175" s="36"/>
      <c r="AE175" s="36"/>
      <c r="AF175" s="36"/>
      <c r="AL175" s="36"/>
      <c r="AM175" s="36"/>
      <c r="AN175" s="36"/>
      <c r="AT175" s="36"/>
      <c r="AU175" s="36"/>
      <c r="AV175" s="36"/>
      <c r="BB175" s="36"/>
      <c r="BC175" s="36"/>
      <c r="BD175" s="36"/>
      <c r="BJ175" s="36">
        <v>1.01E-9</v>
      </c>
      <c r="BK175" s="36">
        <v>0.83318284426</v>
      </c>
      <c r="BL175" s="36">
        <v>6489.776587288</v>
      </c>
      <c r="BM175" s="30">
        <f t="shared" si="112"/>
        <v>-8.3793403834076381E-10</v>
      </c>
      <c r="BN175" s="30">
        <f t="shared" si="113"/>
        <v>-8.3786375268480451E-10</v>
      </c>
      <c r="BO175" s="30">
        <f t="shared" si="114"/>
        <v>-8.3786374581602192E-10</v>
      </c>
      <c r="BP175" s="30">
        <f t="shared" si="115"/>
        <v>-8.3786374581535273E-10</v>
      </c>
      <c r="BR175" s="36"/>
      <c r="BS175" s="36"/>
      <c r="BT175" s="36"/>
      <c r="BZ175" s="36"/>
      <c r="CA175" s="36"/>
      <c r="CB175" s="36"/>
      <c r="CH175" s="36"/>
      <c r="CI175" s="36"/>
      <c r="CJ175" s="36"/>
      <c r="CP175" s="36"/>
      <c r="CQ175" s="36"/>
      <c r="CR175" s="36"/>
      <c r="CX175" s="36"/>
      <c r="CY175" s="36"/>
      <c r="CZ175" s="36"/>
      <c r="DF175" s="36">
        <v>1.19E-9</v>
      </c>
      <c r="DG175" s="36">
        <v>1.37254262864</v>
      </c>
      <c r="DH175" s="36">
        <v>40077.619573520002</v>
      </c>
      <c r="DI175" s="30">
        <f t="shared" si="116"/>
        <v>7.1212940002353289E-10</v>
      </c>
      <c r="DJ175" s="30">
        <f t="shared" si="117"/>
        <v>7.1139538000018016E-10</v>
      </c>
      <c r="DK175" s="30">
        <f t="shared" si="118"/>
        <v>7.1139530825287806E-10</v>
      </c>
      <c r="DL175" s="30">
        <f t="shared" si="119"/>
        <v>7.11395308245883E-10</v>
      </c>
      <c r="DN175" s="36">
        <v>1.5E-10</v>
      </c>
      <c r="DO175" s="36">
        <v>5.8413262783600004</v>
      </c>
      <c r="DP175" s="36">
        <v>10228.538017396</v>
      </c>
      <c r="DQ175" s="30">
        <f t="shared" si="124"/>
        <v>1.2328422237477158E-10</v>
      </c>
      <c r="DR175" s="30">
        <f t="shared" si="125"/>
        <v>1.2326743540466214E-10</v>
      </c>
      <c r="DS175" s="30">
        <f t="shared" si="126"/>
        <v>1.2326743376404643E-10</v>
      </c>
      <c r="DT175" s="30">
        <f t="shared" si="127"/>
        <v>1.2326743376388671E-10</v>
      </c>
      <c r="DV175" s="36"/>
      <c r="DW175" s="36"/>
      <c r="DX175" s="36"/>
      <c r="ED175" s="36"/>
      <c r="EE175" s="36"/>
      <c r="EF175" s="36"/>
      <c r="EL175" s="36"/>
      <c r="EM175" s="36"/>
      <c r="EN175" s="36"/>
      <c r="ET175" s="36"/>
      <c r="EU175" s="36"/>
      <c r="EV175" s="36"/>
    </row>
    <row r="176" spans="14:152" s="30" customFormat="1" ht="12.75">
      <c r="N176" s="36">
        <v>5.8100000000000004E-9</v>
      </c>
      <c r="O176" s="36">
        <v>5.4928890880400001</v>
      </c>
      <c r="P176" s="36">
        <v>6309.3741697912001</v>
      </c>
      <c r="Q176" s="30">
        <f t="shared" si="104"/>
        <v>-2.0207729868358287E-9</v>
      </c>
      <c r="R176" s="30">
        <f t="shared" si="105"/>
        <v>-2.0201129324837277E-9</v>
      </c>
      <c r="S176" s="30">
        <f t="shared" si="106"/>
        <v>-2.020112867983323E-9</v>
      </c>
      <c r="T176" s="30">
        <f t="shared" si="107"/>
        <v>-2.0201128679770141E-9</v>
      </c>
      <c r="V176" s="36">
        <v>6.3E-10</v>
      </c>
      <c r="W176" s="36">
        <v>5.0486506759900003</v>
      </c>
      <c r="X176" s="36">
        <v>53445.592204626599</v>
      </c>
      <c r="Y176" s="30">
        <f t="shared" si="108"/>
        <v>-3.9956673352332077E-10</v>
      </c>
      <c r="Z176" s="30">
        <f t="shared" si="109"/>
        <v>-4.0006646281707224E-10</v>
      </c>
      <c r="AA176" s="30">
        <f t="shared" si="110"/>
        <v>-4.0006651162884075E-10</v>
      </c>
      <c r="AB176" s="30">
        <f t="shared" si="111"/>
        <v>-4.00066511633599E-10</v>
      </c>
      <c r="AD176" s="36"/>
      <c r="AE176" s="36"/>
      <c r="AF176" s="36"/>
      <c r="AL176" s="36"/>
      <c r="AM176" s="36"/>
      <c r="AN176" s="36"/>
      <c r="AT176" s="36"/>
      <c r="AU176" s="36"/>
      <c r="AV176" s="36"/>
      <c r="BB176" s="36"/>
      <c r="BC176" s="36"/>
      <c r="BD176" s="36"/>
      <c r="BJ176" s="36">
        <v>1.15E-9</v>
      </c>
      <c r="BK176" s="36">
        <v>3.7644361224499998</v>
      </c>
      <c r="BL176" s="36">
        <v>522.57741809380002</v>
      </c>
      <c r="BM176" s="30">
        <f t="shared" si="112"/>
        <v>7.4421263133401112E-10</v>
      </c>
      <c r="BN176" s="30">
        <f t="shared" si="113"/>
        <v>7.4422143003262101E-10</v>
      </c>
      <c r="BO176" s="30">
        <f t="shared" si="114"/>
        <v>7.4422143089240546E-10</v>
      </c>
      <c r="BP176" s="30">
        <f t="shared" si="115"/>
        <v>7.4422143089248963E-10</v>
      </c>
      <c r="BR176" s="36"/>
      <c r="BS176" s="36"/>
      <c r="BT176" s="36"/>
      <c r="BZ176" s="36"/>
      <c r="CA176" s="36"/>
      <c r="CB176" s="36"/>
      <c r="CH176" s="36"/>
      <c r="CI176" s="36"/>
      <c r="CJ176" s="36"/>
      <c r="CP176" s="36"/>
      <c r="CQ176" s="36"/>
      <c r="CR176" s="36"/>
      <c r="CX176" s="36"/>
      <c r="CY176" s="36"/>
      <c r="CZ176" s="36"/>
      <c r="DF176" s="36">
        <v>1.2E-9</v>
      </c>
      <c r="DG176" s="36">
        <v>0.21443767468</v>
      </c>
      <c r="DH176" s="36">
        <v>31022.753170856198</v>
      </c>
      <c r="DI176" s="30">
        <f t="shared" si="116"/>
        <v>-6.5429472312249169E-10</v>
      </c>
      <c r="DJ176" s="30">
        <f t="shared" si="117"/>
        <v>-6.5489392151501116E-10</v>
      </c>
      <c r="DK176" s="30">
        <f t="shared" si="118"/>
        <v>-6.5489398005589585E-10</v>
      </c>
      <c r="DL176" s="30">
        <f t="shared" si="119"/>
        <v>-6.5489398006161167E-10</v>
      </c>
      <c r="DN176" s="36">
        <v>1.5999999999999999E-10</v>
      </c>
      <c r="DO176" s="36">
        <v>1.05720065324</v>
      </c>
      <c r="DP176" s="36">
        <v>26735.945262213201</v>
      </c>
      <c r="DQ176" s="30">
        <f t="shared" si="124"/>
        <v>-1.4245801149753731E-10</v>
      </c>
      <c r="DR176" s="30">
        <f t="shared" si="125"/>
        <v>-1.424953928832053E-10</v>
      </c>
      <c r="DS176" s="30">
        <f t="shared" si="126"/>
        <v>-1.4249539653419128E-10</v>
      </c>
      <c r="DT176" s="30">
        <f t="shared" si="127"/>
        <v>-1.4249539653454699E-10</v>
      </c>
      <c r="DV176" s="36"/>
      <c r="DW176" s="36"/>
      <c r="DX176" s="36"/>
      <c r="ED176" s="36"/>
      <c r="EE176" s="36"/>
      <c r="EF176" s="36"/>
      <c r="EL176" s="36"/>
      <c r="EM176" s="36"/>
      <c r="EN176" s="36"/>
      <c r="ET176" s="36"/>
      <c r="EU176" s="36"/>
      <c r="EV176" s="36"/>
    </row>
    <row r="177" spans="14:152" s="30" customFormat="1" ht="12.75">
      <c r="N177" s="36">
        <v>5.8100000000000004E-9</v>
      </c>
      <c r="O177" s="36">
        <v>4.8035323785299999</v>
      </c>
      <c r="P177" s="36">
        <v>24150.080051345001</v>
      </c>
      <c r="Q177" s="30">
        <f t="shared" si="104"/>
        <v>-5.5623030900273173E-9</v>
      </c>
      <c r="R177" s="30">
        <f t="shared" si="105"/>
        <v>-5.5615240805594169E-9</v>
      </c>
      <c r="S177" s="30">
        <f t="shared" si="106"/>
        <v>-5.5615240043779875E-9</v>
      </c>
      <c r="T177" s="30">
        <f t="shared" si="107"/>
        <v>-5.5615240043705346E-9</v>
      </c>
      <c r="V177" s="36">
        <v>5.7999999999999996E-10</v>
      </c>
      <c r="W177" s="36">
        <v>3.7401049415099998</v>
      </c>
      <c r="X177" s="36">
        <v>1066.49547719</v>
      </c>
      <c r="Y177" s="30">
        <f t="shared" si="108"/>
        <v>-3.2862179962231316E-10</v>
      </c>
      <c r="Z177" s="30">
        <f t="shared" si="109"/>
        <v>-3.2863158814989205E-10</v>
      </c>
      <c r="AA177" s="30">
        <f t="shared" si="110"/>
        <v>-3.2863158910639739E-10</v>
      </c>
      <c r="AB177" s="30">
        <f t="shared" si="111"/>
        <v>-3.2863158910649029E-10</v>
      </c>
      <c r="AD177" s="36"/>
      <c r="AE177" s="36"/>
      <c r="AF177" s="36"/>
      <c r="AL177" s="36"/>
      <c r="AM177" s="36"/>
      <c r="AN177" s="36"/>
      <c r="AT177" s="36"/>
      <c r="AU177" s="36"/>
      <c r="AV177" s="36"/>
      <c r="BB177" s="36"/>
      <c r="BC177" s="36"/>
      <c r="BD177" s="36"/>
      <c r="BJ177" s="36">
        <v>8.9000000000000003E-10</v>
      </c>
      <c r="BK177" s="36">
        <v>2.53312656681</v>
      </c>
      <c r="BL177" s="36">
        <v>10735.862964304801</v>
      </c>
      <c r="BM177" s="30">
        <f t="shared" si="112"/>
        <v>8.0371326823989407E-10</v>
      </c>
      <c r="BN177" s="30">
        <f t="shared" si="113"/>
        <v>8.0363443142813667E-10</v>
      </c>
      <c r="BO177" s="30">
        <f t="shared" si="114"/>
        <v>8.0363442372271889E-10</v>
      </c>
      <c r="BP177" s="30">
        <f t="shared" si="115"/>
        <v>8.0363442372196895E-10</v>
      </c>
      <c r="BR177" s="36"/>
      <c r="BS177" s="36"/>
      <c r="BT177" s="36"/>
      <c r="BZ177" s="36"/>
      <c r="CA177" s="36"/>
      <c r="CB177" s="36"/>
      <c r="CH177" s="36"/>
      <c r="CI177" s="36"/>
      <c r="CJ177" s="36"/>
      <c r="CP177" s="36"/>
      <c r="CQ177" s="36"/>
      <c r="CR177" s="36"/>
      <c r="CX177" s="36"/>
      <c r="CY177" s="36"/>
      <c r="CZ177" s="36"/>
      <c r="DF177" s="36">
        <v>1.2799999999999999E-9</v>
      </c>
      <c r="DG177" s="36">
        <v>2.9245888779799998</v>
      </c>
      <c r="DH177" s="36">
        <v>7.1135470007999997</v>
      </c>
      <c r="DI177" s="30">
        <f t="shared" si="116"/>
        <v>-1.2381410567716789E-9</v>
      </c>
      <c r="DJ177" s="30">
        <f t="shared" si="117"/>
        <v>-1.238141012418321E-9</v>
      </c>
      <c r="DK177" s="30">
        <f t="shared" si="118"/>
        <v>-1.238141012413987E-9</v>
      </c>
      <c r="DL177" s="30">
        <f t="shared" si="119"/>
        <v>-1.2381410124139866E-9</v>
      </c>
      <c r="DN177" s="36">
        <v>1.4000000000000001E-10</v>
      </c>
      <c r="DO177" s="36">
        <v>6.0846203030200003</v>
      </c>
      <c r="DP177" s="36">
        <v>35371.887265976402</v>
      </c>
      <c r="DQ177" s="30">
        <f t="shared" si="124"/>
        <v>4.0545379846704965E-12</v>
      </c>
      <c r="DR177" s="30">
        <f t="shared" si="125"/>
        <v>3.9594743689564694E-12</v>
      </c>
      <c r="DS177" s="30">
        <f t="shared" si="126"/>
        <v>3.9594650794763395E-12</v>
      </c>
      <c r="DT177" s="30">
        <f t="shared" si="127"/>
        <v>3.9594650785694813E-12</v>
      </c>
      <c r="DV177" s="36"/>
      <c r="DW177" s="36"/>
      <c r="DX177" s="36"/>
      <c r="ED177" s="36"/>
      <c r="EE177" s="36"/>
      <c r="EF177" s="36"/>
      <c r="EL177" s="36"/>
      <c r="EM177" s="36"/>
      <c r="EN177" s="36"/>
      <c r="ET177" s="36"/>
      <c r="EU177" s="36"/>
      <c r="EV177" s="36"/>
    </row>
    <row r="178" spans="14:152" s="30" customFormat="1" ht="12.75">
      <c r="N178" s="36">
        <v>5.1600000000000004E-9</v>
      </c>
      <c r="O178" s="36">
        <v>6.0732880256100001</v>
      </c>
      <c r="P178" s="36">
        <v>38.133035637799999</v>
      </c>
      <c r="Q178" s="30">
        <f t="shared" si="104"/>
        <v>4.7087391706276037E-9</v>
      </c>
      <c r="R178" s="30">
        <f t="shared" si="105"/>
        <v>4.7087376251866571E-9</v>
      </c>
      <c r="S178" s="30">
        <f t="shared" si="106"/>
        <v>4.7087376250356404E-9</v>
      </c>
      <c r="T178" s="30">
        <f t="shared" si="107"/>
        <v>4.7087376250356255E-9</v>
      </c>
      <c r="V178" s="36">
        <v>5.7E-10</v>
      </c>
      <c r="W178" s="36">
        <v>5.3935589014099996</v>
      </c>
      <c r="X178" s="36">
        <v>20419.457545421101</v>
      </c>
      <c r="Y178" s="30">
        <f t="shared" si="108"/>
        <v>3.0341943964569586E-10</v>
      </c>
      <c r="Z178" s="30">
        <f t="shared" si="109"/>
        <v>3.0323019246287694E-10</v>
      </c>
      <c r="AA178" s="30">
        <f t="shared" si="110"/>
        <v>3.0323017396780283E-10</v>
      </c>
      <c r="AB178" s="30">
        <f t="shared" si="111"/>
        <v>3.0323017396599895E-10</v>
      </c>
      <c r="AD178" s="36"/>
      <c r="AE178" s="36"/>
      <c r="AF178" s="36"/>
      <c r="AL178" s="36"/>
      <c r="AM178" s="36"/>
      <c r="AN178" s="36"/>
      <c r="AT178" s="36"/>
      <c r="AU178" s="36"/>
      <c r="AV178" s="36"/>
      <c r="BB178" s="36"/>
      <c r="BC178" s="36"/>
      <c r="BD178" s="36"/>
      <c r="BJ178" s="36">
        <v>8.1999999999999996E-10</v>
      </c>
      <c r="BK178" s="36">
        <v>0.85628515615</v>
      </c>
      <c r="BL178" s="36">
        <v>2379.1644735716</v>
      </c>
      <c r="BM178" s="30">
        <f t="shared" si="112"/>
        <v>7.9818065854538229E-10</v>
      </c>
      <c r="BN178" s="30">
        <f t="shared" si="113"/>
        <v>7.9818924319684E-10</v>
      </c>
      <c r="BO178" s="30">
        <f t="shared" si="114"/>
        <v>7.9818924403563072E-10</v>
      </c>
      <c r="BP178" s="30">
        <f t="shared" si="115"/>
        <v>7.981892440357125E-10</v>
      </c>
      <c r="BR178" s="36"/>
      <c r="BS178" s="36"/>
      <c r="BT178" s="36"/>
      <c r="BZ178" s="36"/>
      <c r="CA178" s="36"/>
      <c r="CB178" s="36"/>
      <c r="CH178" s="36"/>
      <c r="CI178" s="36"/>
      <c r="CJ178" s="36"/>
      <c r="CP178" s="36"/>
      <c r="CQ178" s="36"/>
      <c r="CR178" s="36"/>
      <c r="CX178" s="36"/>
      <c r="CY178" s="36"/>
      <c r="CZ178" s="36"/>
      <c r="DF178" s="36">
        <v>1.5E-9</v>
      </c>
      <c r="DG178" s="36">
        <v>5.73646272556</v>
      </c>
      <c r="DH178" s="36">
        <v>632.78373931320004</v>
      </c>
      <c r="DI178" s="30">
        <f t="shared" si="116"/>
        <v>-9.1629524281408077E-10</v>
      </c>
      <c r="DJ178" s="30">
        <f t="shared" si="117"/>
        <v>-9.1628081053265722E-10</v>
      </c>
      <c r="DK178" s="30">
        <f t="shared" si="118"/>
        <v>-9.1628080912236246E-10</v>
      </c>
      <c r="DL178" s="30">
        <f t="shared" si="119"/>
        <v>-9.1628080912222473E-10</v>
      </c>
      <c r="DN178" s="36">
        <v>1.4000000000000001E-10</v>
      </c>
      <c r="DO178" s="36">
        <v>2.8453287188999998</v>
      </c>
      <c r="DP178" s="36">
        <v>574.34479833479998</v>
      </c>
      <c r="DQ178" s="30">
        <f t="shared" si="124"/>
        <v>1.3202445495107322E-10</v>
      </c>
      <c r="DR178" s="30">
        <f t="shared" si="125"/>
        <v>1.3202394117997689E-10</v>
      </c>
      <c r="DS178" s="30">
        <f t="shared" si="126"/>
        <v>1.320239411297716E-10</v>
      </c>
      <c r="DT178" s="30">
        <f t="shared" si="127"/>
        <v>1.3202394112976669E-10</v>
      </c>
      <c r="DV178" s="36"/>
      <c r="DW178" s="36"/>
      <c r="DX178" s="36"/>
      <c r="ED178" s="36"/>
      <c r="EE178" s="36"/>
      <c r="EF178" s="36"/>
      <c r="EL178" s="36"/>
      <c r="EM178" s="36"/>
      <c r="EN178" s="36"/>
      <c r="ET178" s="36"/>
      <c r="EU178" s="36"/>
      <c r="EV178" s="36"/>
    </row>
    <row r="179" spans="14:152" s="30" customFormat="1" ht="12.75">
      <c r="N179" s="36">
        <v>6.2700000000000001E-9</v>
      </c>
      <c r="O179" s="36">
        <v>5.4728142495399998</v>
      </c>
      <c r="P179" s="36">
        <v>9580.5018068978006</v>
      </c>
      <c r="Q179" s="30">
        <f t="shared" si="104"/>
        <v>-5.4315813753126019E-9</v>
      </c>
      <c r="R179" s="30">
        <f t="shared" si="105"/>
        <v>-5.431004985501619E-9</v>
      </c>
      <c r="S179" s="30">
        <f t="shared" si="106"/>
        <v>-5.4310049291691684E-9</v>
      </c>
      <c r="T179" s="30">
        <f t="shared" si="107"/>
        <v>-5.4310049291636908E-9</v>
      </c>
      <c r="V179" s="36">
        <v>5.7E-10</v>
      </c>
      <c r="W179" s="36">
        <v>3.5939951849399998</v>
      </c>
      <c r="X179" s="36">
        <v>735.87651353180001</v>
      </c>
      <c r="Y179" s="30">
        <f t="shared" si="108"/>
        <v>5.0396521750677555E-10</v>
      </c>
      <c r="Z179" s="30">
        <f t="shared" si="109"/>
        <v>5.0396145395183887E-10</v>
      </c>
      <c r="AA179" s="30">
        <f t="shared" si="110"/>
        <v>5.0396145358406816E-10</v>
      </c>
      <c r="AB179" s="30">
        <f t="shared" si="111"/>
        <v>5.0396145358403249E-10</v>
      </c>
      <c r="AD179" s="36"/>
      <c r="AE179" s="36"/>
      <c r="AF179" s="36"/>
      <c r="AL179" s="36"/>
      <c r="AM179" s="36"/>
      <c r="AN179" s="36"/>
      <c r="AT179" s="36"/>
      <c r="AU179" s="36"/>
      <c r="AV179" s="36"/>
      <c r="BB179" s="36"/>
      <c r="BC179" s="36"/>
      <c r="BD179" s="36"/>
      <c r="BJ179" s="36">
        <v>1.03E-9</v>
      </c>
      <c r="BK179" s="36">
        <v>5.2268323762</v>
      </c>
      <c r="BL179" s="36">
        <v>103.0927742186</v>
      </c>
      <c r="BM179" s="30">
        <f t="shared" si="112"/>
        <v>-5.8844818168148283E-11</v>
      </c>
      <c r="BN179" s="30">
        <f t="shared" si="113"/>
        <v>-5.8846854092038954E-11</v>
      </c>
      <c r="BO179" s="30">
        <f t="shared" si="114"/>
        <v>-5.8846854290984952E-11</v>
      </c>
      <c r="BP179" s="30">
        <f t="shared" si="115"/>
        <v>-5.8846854291004119E-11</v>
      </c>
      <c r="BR179" s="36"/>
      <c r="BS179" s="36"/>
      <c r="BT179" s="36"/>
      <c r="BZ179" s="36"/>
      <c r="CA179" s="36"/>
      <c r="CB179" s="36"/>
      <c r="CH179" s="36"/>
      <c r="CI179" s="36"/>
      <c r="CJ179" s="36"/>
      <c r="CP179" s="36"/>
      <c r="CQ179" s="36"/>
      <c r="CR179" s="36"/>
      <c r="CX179" s="36"/>
      <c r="CY179" s="36"/>
      <c r="CZ179" s="36"/>
      <c r="DF179" s="36">
        <v>1.0600000000000001E-9</v>
      </c>
      <c r="DG179" s="36">
        <v>0.62224833817000003</v>
      </c>
      <c r="DH179" s="36">
        <v>11272.6674764002</v>
      </c>
      <c r="DI179" s="30">
        <f t="shared" si="116"/>
        <v>6.1488104751799223E-10</v>
      </c>
      <c r="DJ179" s="30">
        <f t="shared" si="117"/>
        <v>6.150679561109741E-10</v>
      </c>
      <c r="DK179" s="30">
        <f t="shared" si="118"/>
        <v>6.1506797437383079E-10</v>
      </c>
      <c r="DL179" s="30">
        <f t="shared" si="119"/>
        <v>6.1506797437561575E-10</v>
      </c>
      <c r="DN179" s="36">
        <v>1.5E-10</v>
      </c>
      <c r="DO179" s="36">
        <v>5.3451771513999997</v>
      </c>
      <c r="DP179" s="36">
        <v>10198.033075026</v>
      </c>
      <c r="DQ179" s="30">
        <f t="shared" si="124"/>
        <v>8.9304426600926462E-11</v>
      </c>
      <c r="DR179" s="30">
        <f t="shared" si="125"/>
        <v>8.928082139314791E-11</v>
      </c>
      <c r="DS179" s="30">
        <f t="shared" si="126"/>
        <v>8.9280819086334497E-11</v>
      </c>
      <c r="DT179" s="30">
        <f t="shared" si="127"/>
        <v>8.9280819086110111E-11</v>
      </c>
      <c r="DV179" s="36"/>
      <c r="DW179" s="36"/>
      <c r="DX179" s="36"/>
      <c r="ED179" s="36"/>
      <c r="EE179" s="36"/>
      <c r="EF179" s="36"/>
      <c r="EL179" s="36"/>
      <c r="EM179" s="36"/>
      <c r="EN179" s="36"/>
      <c r="ET179" s="36"/>
      <c r="EU179" s="36"/>
      <c r="EV179" s="36"/>
    </row>
    <row r="180" spans="14:152" s="30" customFormat="1" ht="12.75">
      <c r="N180" s="36">
        <v>6.0099999999999997E-9</v>
      </c>
      <c r="O180" s="36">
        <v>1.40500080774</v>
      </c>
      <c r="P180" s="36">
        <v>1162.4747044077999</v>
      </c>
      <c r="Q180" s="30">
        <f t="shared" si="104"/>
        <v>1.9363284600028904E-9</v>
      </c>
      <c r="R180" s="30">
        <f t="shared" si="105"/>
        <v>1.9364554776749006E-9</v>
      </c>
      <c r="S180" s="30">
        <f t="shared" si="106"/>
        <v>1.9364554900867213E-9</v>
      </c>
      <c r="T180" s="30">
        <f t="shared" si="107"/>
        <v>1.9364554900879344E-9</v>
      </c>
      <c r="V180" s="36">
        <v>6.5000000000000003E-10</v>
      </c>
      <c r="W180" s="36">
        <v>2.1032200007399999</v>
      </c>
      <c r="X180" s="36">
        <v>74.781598567299994</v>
      </c>
      <c r="Y180" s="30">
        <f t="shared" si="108"/>
        <v>-7.638763632517668E-11</v>
      </c>
      <c r="Z180" s="30">
        <f t="shared" si="109"/>
        <v>-7.638670929412476E-11</v>
      </c>
      <c r="AA180" s="30">
        <f t="shared" si="110"/>
        <v>-7.6386709203537458E-11</v>
      </c>
      <c r="AB180" s="30">
        <f t="shared" si="111"/>
        <v>-7.6386709203528579E-11</v>
      </c>
      <c r="AD180" s="36"/>
      <c r="AE180" s="36"/>
      <c r="AF180" s="36"/>
      <c r="AL180" s="36"/>
      <c r="AM180" s="36"/>
      <c r="AN180" s="36"/>
      <c r="AT180" s="36"/>
      <c r="AU180" s="36"/>
      <c r="AV180" s="36"/>
      <c r="BB180" s="36"/>
      <c r="BC180" s="36"/>
      <c r="BD180" s="36"/>
      <c r="BJ180" s="36">
        <v>8.9999999999999999E-10</v>
      </c>
      <c r="BK180" s="36">
        <v>2.1242358662699998</v>
      </c>
      <c r="BL180" s="36">
        <v>28313.288804660999</v>
      </c>
      <c r="BM180" s="30">
        <f t="shared" si="112"/>
        <v>-5.4321636007347176E-10</v>
      </c>
      <c r="BN180" s="30">
        <f t="shared" si="113"/>
        <v>-5.4282610021251632E-10</v>
      </c>
      <c r="BO180" s="30">
        <f t="shared" si="114"/>
        <v>-5.4282606206939269E-10</v>
      </c>
      <c r="BP180" s="30">
        <f t="shared" si="115"/>
        <v>-5.4282606206567937E-10</v>
      </c>
      <c r="BR180" s="36"/>
      <c r="BS180" s="36"/>
      <c r="BT180" s="36"/>
      <c r="BZ180" s="36"/>
      <c r="CA180" s="36"/>
      <c r="CB180" s="36"/>
      <c r="CH180" s="36"/>
      <c r="CI180" s="36"/>
      <c r="CJ180" s="36"/>
      <c r="CP180" s="36"/>
      <c r="CQ180" s="36"/>
      <c r="CR180" s="36"/>
      <c r="CX180" s="36"/>
      <c r="CY180" s="36"/>
      <c r="CZ180" s="36"/>
      <c r="DF180" s="36">
        <v>1.14E-9</v>
      </c>
      <c r="DG180" s="36">
        <v>2.6330132651999998</v>
      </c>
      <c r="DH180" s="36">
        <v>17468.855197945399</v>
      </c>
      <c r="DI180" s="30">
        <f t="shared" si="116"/>
        <v>1.139686566145593E-9</v>
      </c>
      <c r="DJ180" s="30">
        <f t="shared" si="117"/>
        <v>1.1396954697086238E-9</v>
      </c>
      <c r="DK180" s="30">
        <f t="shared" si="118"/>
        <v>1.1396954705723912E-9</v>
      </c>
      <c r="DL180" s="30">
        <f t="shared" si="119"/>
        <v>1.1396954705724749E-9</v>
      </c>
      <c r="DN180" s="36">
        <v>1.2999999999999999E-10</v>
      </c>
      <c r="DO180" s="36">
        <v>0.45004137508999997</v>
      </c>
      <c r="DP180" s="36">
        <v>20452.8694122218</v>
      </c>
      <c r="DQ180" s="30">
        <f t="shared" si="124"/>
        <v>1.2863671519295852E-10</v>
      </c>
      <c r="DR180" s="30">
        <f t="shared" si="125"/>
        <v>1.2864408089158912E-10</v>
      </c>
      <c r="DS180" s="30">
        <f t="shared" si="126"/>
        <v>1.2864408161037818E-10</v>
      </c>
      <c r="DT180" s="30">
        <f t="shared" si="127"/>
        <v>1.2864408161044818E-10</v>
      </c>
      <c r="DV180" s="36"/>
      <c r="DW180" s="36"/>
      <c r="DX180" s="36"/>
      <c r="ED180" s="36"/>
      <c r="EE180" s="36"/>
      <c r="EF180" s="36"/>
      <c r="EL180" s="36"/>
      <c r="EM180" s="36"/>
      <c r="EN180" s="36"/>
      <c r="ET180" s="36"/>
      <c r="EU180" s="36"/>
      <c r="EV180" s="36"/>
    </row>
    <row r="181" spans="14:152" s="30" customFormat="1" ht="12.75">
      <c r="N181" s="36">
        <v>6.2000000000000001E-9</v>
      </c>
      <c r="O181" s="36">
        <v>4.0068104266700004</v>
      </c>
      <c r="P181" s="36">
        <v>9992.8729037722005</v>
      </c>
      <c r="Q181" s="30">
        <f t="shared" si="104"/>
        <v>2.6232878521171201E-9</v>
      </c>
      <c r="R181" s="30">
        <f t="shared" si="105"/>
        <v>2.622209717313519E-9</v>
      </c>
      <c r="S181" s="30">
        <f t="shared" si="106"/>
        <v>2.6222096119560368E-9</v>
      </c>
      <c r="T181" s="30">
        <f t="shared" si="107"/>
        <v>2.6222096119457376E-9</v>
      </c>
      <c r="V181" s="36">
        <v>7.2999999999999996E-10</v>
      </c>
      <c r="W181" s="36">
        <v>1.3108364883500001</v>
      </c>
      <c r="X181" s="36">
        <v>11272.6674764002</v>
      </c>
      <c r="Y181" s="30">
        <f t="shared" si="108"/>
        <v>-5.0887581547747651E-11</v>
      </c>
      <c r="Z181" s="30">
        <f t="shared" si="109"/>
        <v>-5.0729928961882671E-11</v>
      </c>
      <c r="AA181" s="30">
        <f t="shared" si="110"/>
        <v>-5.0729913556329126E-11</v>
      </c>
      <c r="AB181" s="30">
        <f t="shared" si="111"/>
        <v>-5.0729913554823373E-11</v>
      </c>
      <c r="AD181" s="36"/>
      <c r="AE181" s="36"/>
      <c r="AF181" s="36"/>
      <c r="AL181" s="36"/>
      <c r="AM181" s="36"/>
      <c r="AN181" s="36"/>
      <c r="AT181" s="36"/>
      <c r="AU181" s="36"/>
      <c r="AV181" s="36"/>
      <c r="BB181" s="36"/>
      <c r="BC181" s="36"/>
      <c r="BD181" s="36"/>
      <c r="BJ181" s="36">
        <v>8.9999999999999999E-10</v>
      </c>
      <c r="BK181" s="36">
        <v>0.39668501735</v>
      </c>
      <c r="BL181" s="36">
        <v>9580.5018068978006</v>
      </c>
      <c r="BM181" s="30">
        <f t="shared" si="112"/>
        <v>-6.9756407912073151E-10</v>
      </c>
      <c r="BN181" s="30">
        <f t="shared" si="113"/>
        <v>-6.9766869996092733E-10</v>
      </c>
      <c r="BO181" s="30">
        <f t="shared" si="114"/>
        <v>-6.9766871018307769E-10</v>
      </c>
      <c r="BP181" s="30">
        <f t="shared" si="115"/>
        <v>-6.9766871018407144E-10</v>
      </c>
      <c r="BR181" s="36"/>
      <c r="BS181" s="36"/>
      <c r="BT181" s="36"/>
      <c r="BZ181" s="36"/>
      <c r="CA181" s="36"/>
      <c r="CB181" s="36"/>
      <c r="CH181" s="36"/>
      <c r="CI181" s="36"/>
      <c r="CJ181" s="36"/>
      <c r="CP181" s="36"/>
      <c r="CQ181" s="36"/>
      <c r="CR181" s="36"/>
      <c r="CX181" s="36"/>
      <c r="CY181" s="36"/>
      <c r="CZ181" s="36"/>
      <c r="DF181" s="36">
        <v>1.2300000000000001E-9</v>
      </c>
      <c r="DG181" s="36">
        <v>6.2251884371099999</v>
      </c>
      <c r="DH181" s="36">
        <v>53285.184835241802</v>
      </c>
      <c r="DI181" s="30">
        <f t="shared" si="116"/>
        <v>1.2074253860750615E-9</v>
      </c>
      <c r="DJ181" s="30">
        <f t="shared" si="117"/>
        <v>1.2071847113093004E-9</v>
      </c>
      <c r="DK181" s="30">
        <f t="shared" si="118"/>
        <v>1.207184687729352E-9</v>
      </c>
      <c r="DL181" s="30">
        <f t="shared" si="119"/>
        <v>1.2071846877270598E-9</v>
      </c>
      <c r="DN181" s="36"/>
      <c r="DO181" s="36"/>
      <c r="DP181" s="36"/>
      <c r="DV181" s="36"/>
      <c r="DW181" s="36"/>
      <c r="DX181" s="36"/>
      <c r="ED181" s="36"/>
      <c r="EE181" s="36"/>
      <c r="EF181" s="36"/>
      <c r="EL181" s="36"/>
      <c r="EM181" s="36"/>
      <c r="EN181" s="36"/>
      <c r="ET181" s="36"/>
      <c r="EU181" s="36"/>
      <c r="EV181" s="36"/>
    </row>
    <row r="182" spans="14:152" s="30" customFormat="1" ht="12.75">
      <c r="N182" s="36">
        <v>6.1099999999999998E-9</v>
      </c>
      <c r="O182" s="36">
        <v>3.6201099862900001</v>
      </c>
      <c r="P182" s="36">
        <v>7255.5696517344004</v>
      </c>
      <c r="Q182" s="30">
        <f t="shared" si="104"/>
        <v>2.8247763172412898E-9</v>
      </c>
      <c r="R182" s="30">
        <f t="shared" si="105"/>
        <v>2.8255312114249804E-9</v>
      </c>
      <c r="S182" s="30">
        <f t="shared" si="106"/>
        <v>2.8255312851887813E-9</v>
      </c>
      <c r="T182" s="30">
        <f t="shared" si="107"/>
        <v>2.825531285195941E-9</v>
      </c>
      <c r="V182" s="36">
        <v>5.4999999999999996E-10</v>
      </c>
      <c r="W182" s="36">
        <v>1.3316129809799999</v>
      </c>
      <c r="X182" s="36">
        <v>18300.693685042701</v>
      </c>
      <c r="Y182" s="30">
        <f t="shared" si="108"/>
        <v>5.0806070371729024E-10</v>
      </c>
      <c r="Z182" s="30">
        <f t="shared" si="109"/>
        <v>5.0813470773948048E-10</v>
      </c>
      <c r="AA182" s="30">
        <f t="shared" si="110"/>
        <v>5.081347149679118E-10</v>
      </c>
      <c r="AB182" s="30">
        <f t="shared" si="111"/>
        <v>5.0813471496861769E-10</v>
      </c>
      <c r="AD182" s="36"/>
      <c r="AE182" s="36"/>
      <c r="AF182" s="36"/>
      <c r="AL182" s="36"/>
      <c r="AM182" s="36"/>
      <c r="AN182" s="36"/>
      <c r="AT182" s="36"/>
      <c r="AU182" s="36"/>
      <c r="AV182" s="36"/>
      <c r="BB182" s="36"/>
      <c r="BC182" s="36"/>
      <c r="BD182" s="36"/>
      <c r="BJ182" s="36">
        <v>7.4000000000000003E-10</v>
      </c>
      <c r="BK182" s="36">
        <v>6.0268009554999997</v>
      </c>
      <c r="BL182" s="36">
        <v>3723.5089589230001</v>
      </c>
      <c r="BM182" s="30">
        <f t="shared" si="112"/>
        <v>-3.4256913895122699E-10</v>
      </c>
      <c r="BN182" s="30">
        <f t="shared" si="113"/>
        <v>-3.4261604284898642E-10</v>
      </c>
      <c r="BO182" s="30">
        <f t="shared" si="114"/>
        <v>-3.4261604743223951E-10</v>
      </c>
      <c r="BP182" s="30">
        <f t="shared" si="115"/>
        <v>-3.4261604743268691E-10</v>
      </c>
      <c r="BR182" s="36"/>
      <c r="BS182" s="36"/>
      <c r="BT182" s="36"/>
      <c r="BZ182" s="36"/>
      <c r="CA182" s="36"/>
      <c r="CB182" s="36"/>
      <c r="CH182" s="36"/>
      <c r="CI182" s="36"/>
      <c r="CJ182" s="36"/>
      <c r="CP182" s="36"/>
      <c r="CQ182" s="36"/>
      <c r="CR182" s="36"/>
      <c r="CX182" s="36"/>
      <c r="CY182" s="36"/>
      <c r="CZ182" s="36"/>
      <c r="DF182" s="36">
        <v>1.07E-9</v>
      </c>
      <c r="DG182" s="36">
        <v>1.1725897890000001</v>
      </c>
      <c r="DH182" s="36">
        <v>43071.8992890308</v>
      </c>
      <c r="DI182" s="30">
        <f t="shared" si="116"/>
        <v>4.6777645498484444E-10</v>
      </c>
      <c r="DJ182" s="30">
        <f t="shared" si="117"/>
        <v>4.6857231768185804E-10</v>
      </c>
      <c r="DK182" s="30">
        <f t="shared" si="118"/>
        <v>4.6857239543603408E-10</v>
      </c>
      <c r="DL182" s="30">
        <f t="shared" si="119"/>
        <v>4.6857239544360733E-10</v>
      </c>
      <c r="DN182" s="36"/>
      <c r="DO182" s="36"/>
      <c r="DP182" s="36"/>
      <c r="DV182" s="36"/>
      <c r="DW182" s="36"/>
      <c r="DX182" s="36"/>
      <c r="ED182" s="36"/>
      <c r="EE182" s="36"/>
      <c r="EF182" s="36"/>
      <c r="EL182" s="36"/>
      <c r="EM182" s="36"/>
      <c r="EN182" s="36"/>
      <c r="ET182" s="36"/>
      <c r="EU182" s="36"/>
      <c r="EV182" s="36"/>
    </row>
    <row r="183" spans="14:152" s="30" customFormat="1" ht="12.75">
      <c r="N183" s="36">
        <v>6.9699999999999997E-9</v>
      </c>
      <c r="O183" s="36">
        <v>2.2235963072699998</v>
      </c>
      <c r="P183" s="36">
        <v>348.92442044799998</v>
      </c>
      <c r="Q183" s="30">
        <f t="shared" si="104"/>
        <v>6.6810302231572125E-9</v>
      </c>
      <c r="R183" s="30">
        <f t="shared" si="105"/>
        <v>6.6810435320345679E-9</v>
      </c>
      <c r="S183" s="30">
        <f t="shared" si="106"/>
        <v>6.6810435333350654E-9</v>
      </c>
      <c r="T183" s="30">
        <f t="shared" si="107"/>
        <v>6.6810435333351919E-9</v>
      </c>
      <c r="V183" s="36">
        <v>6.5000000000000003E-10</v>
      </c>
      <c r="W183" s="36">
        <v>4.2115052264099999</v>
      </c>
      <c r="X183" s="36">
        <v>49.757025471799999</v>
      </c>
      <c r="Y183" s="30">
        <f t="shared" si="108"/>
        <v>-4.5563445865781531E-10</v>
      </c>
      <c r="Z183" s="30">
        <f t="shared" si="109"/>
        <v>-4.5563490162917871E-10</v>
      </c>
      <c r="AA183" s="30">
        <f t="shared" si="110"/>
        <v>-4.5563490167246476E-10</v>
      </c>
      <c r="AB183" s="30">
        <f t="shared" si="111"/>
        <v>-4.5563490167246911E-10</v>
      </c>
      <c r="AD183" s="36"/>
      <c r="AE183" s="36"/>
      <c r="AF183" s="36"/>
      <c r="AL183" s="36"/>
      <c r="AM183" s="36"/>
      <c r="AN183" s="36"/>
      <c r="AT183" s="36"/>
      <c r="AU183" s="36"/>
      <c r="AV183" s="36"/>
      <c r="BB183" s="36"/>
      <c r="BC183" s="36"/>
      <c r="BD183" s="36"/>
      <c r="BJ183" s="36">
        <v>8.0999999999999999E-10</v>
      </c>
      <c r="BK183" s="36">
        <v>5.2504505798499999</v>
      </c>
      <c r="BL183" s="36">
        <v>10419.471094648199</v>
      </c>
      <c r="BM183" s="30">
        <f t="shared" si="112"/>
        <v>-5.1233255728411309E-10</v>
      </c>
      <c r="BN183" s="30">
        <f t="shared" si="113"/>
        <v>-5.1245808864204993E-10</v>
      </c>
      <c r="BO183" s="30">
        <f t="shared" si="114"/>
        <v>-5.1245810090767751E-10</v>
      </c>
      <c r="BP183" s="30">
        <f t="shared" si="115"/>
        <v>-5.1245810090887206E-10</v>
      </c>
      <c r="BR183" s="36"/>
      <c r="BS183" s="36"/>
      <c r="BT183" s="36"/>
      <c r="BZ183" s="36"/>
      <c r="CA183" s="36"/>
      <c r="CB183" s="36"/>
      <c r="CH183" s="36"/>
      <c r="CI183" s="36"/>
      <c r="CJ183" s="36"/>
      <c r="CP183" s="36"/>
      <c r="CQ183" s="36"/>
      <c r="CR183" s="36"/>
      <c r="CX183" s="36"/>
      <c r="CY183" s="36"/>
      <c r="CZ183" s="36"/>
      <c r="DF183" s="36">
        <v>1.03E-9</v>
      </c>
      <c r="DG183" s="36">
        <v>1.0961378158099999</v>
      </c>
      <c r="DH183" s="36">
        <v>41654.963115967803</v>
      </c>
      <c r="DI183" s="30">
        <f t="shared" si="116"/>
        <v>-8.9046586627477891E-10</v>
      </c>
      <c r="DJ183" s="30">
        <f t="shared" si="117"/>
        <v>-8.9005147083065454E-10</v>
      </c>
      <c r="DK183" s="30">
        <f t="shared" si="118"/>
        <v>-8.9005143030907438E-10</v>
      </c>
      <c r="DL183" s="30">
        <f t="shared" si="119"/>
        <v>-8.9005143030511126E-10</v>
      </c>
      <c r="DN183" s="36"/>
      <c r="DO183" s="36"/>
      <c r="DP183" s="36"/>
      <c r="DV183" s="36"/>
      <c r="DW183" s="36"/>
      <c r="DX183" s="36"/>
      <c r="ED183" s="36"/>
      <c r="EE183" s="36"/>
      <c r="EF183" s="36"/>
      <c r="EL183" s="36"/>
      <c r="EM183" s="36"/>
      <c r="EN183" s="36"/>
      <c r="ET183" s="36"/>
      <c r="EU183" s="36"/>
      <c r="EV183" s="36"/>
    </row>
    <row r="184" spans="14:152" s="30" customFormat="1" ht="12.75">
      <c r="N184" s="36">
        <v>6.9299999999999999E-9</v>
      </c>
      <c r="O184" s="36">
        <v>5.7743207285100002</v>
      </c>
      <c r="P184" s="36">
        <v>55022.9357470744</v>
      </c>
      <c r="Q184" s="30">
        <f t="shared" si="104"/>
        <v>-4.5577268544421013E-9</v>
      </c>
      <c r="R184" s="30">
        <f t="shared" si="105"/>
        <v>-4.5522079943072265E-9</v>
      </c>
      <c r="S184" s="30">
        <f t="shared" si="106"/>
        <v>-4.5522074547687508E-9</v>
      </c>
      <c r="T184" s="30">
        <f t="shared" si="107"/>
        <v>-4.5522074547161785E-9</v>
      </c>
      <c r="V184" s="36">
        <v>6.0999999999999996E-10</v>
      </c>
      <c r="W184" s="36">
        <v>5.6616167940200004</v>
      </c>
      <c r="X184" s="36">
        <v>17468.855197945399</v>
      </c>
      <c r="Y184" s="30">
        <f t="shared" si="108"/>
        <v>-6.0755637826049358E-10</v>
      </c>
      <c r="Z184" s="30">
        <f t="shared" si="109"/>
        <v>-6.0753804487526895E-10</v>
      </c>
      <c r="AA184" s="30">
        <f t="shared" si="110"/>
        <v>-6.0753804308043229E-10</v>
      </c>
      <c r="AB184" s="30">
        <f t="shared" si="111"/>
        <v>-6.0753804308025797E-10</v>
      </c>
      <c r="AD184" s="36"/>
      <c r="AE184" s="36"/>
      <c r="AF184" s="36"/>
      <c r="AL184" s="36"/>
      <c r="AM184" s="36"/>
      <c r="AN184" s="36"/>
      <c r="AT184" s="36"/>
      <c r="AU184" s="36"/>
      <c r="AV184" s="36"/>
      <c r="BB184" s="36"/>
      <c r="BC184" s="36"/>
      <c r="BD184" s="36"/>
      <c r="BJ184" s="36">
        <v>8.0000000000000003E-10</v>
      </c>
      <c r="BK184" s="36">
        <v>4.2372459822100002</v>
      </c>
      <c r="BL184" s="36">
        <v>10007.099997773799</v>
      </c>
      <c r="BM184" s="30">
        <f t="shared" si="112"/>
        <v>4.4404353796126852E-10</v>
      </c>
      <c r="BN184" s="30">
        <f t="shared" si="113"/>
        <v>4.4391564155542941E-10</v>
      </c>
      <c r="BO184" s="30">
        <f t="shared" si="114"/>
        <v>4.4391562905689419E-10</v>
      </c>
      <c r="BP184" s="30">
        <f t="shared" si="115"/>
        <v>4.439156290556741E-10</v>
      </c>
      <c r="BR184" s="36"/>
      <c r="BS184" s="36"/>
      <c r="BT184" s="36"/>
      <c r="BZ184" s="36"/>
      <c r="CA184" s="36"/>
      <c r="CB184" s="36"/>
      <c r="CH184" s="36"/>
      <c r="CI184" s="36"/>
      <c r="CJ184" s="36"/>
      <c r="CP184" s="36"/>
      <c r="CQ184" s="36"/>
      <c r="CR184" s="36"/>
      <c r="CX184" s="36"/>
      <c r="CY184" s="36"/>
      <c r="CZ184" s="36"/>
      <c r="DF184" s="36">
        <v>1.09E-9</v>
      </c>
      <c r="DG184" s="36">
        <v>2.0141266708500001</v>
      </c>
      <c r="DH184" s="36">
        <v>20419.457545421101</v>
      </c>
      <c r="DI184" s="30">
        <f t="shared" si="116"/>
        <v>-3.4648960078757788E-10</v>
      </c>
      <c r="DJ184" s="30">
        <f t="shared" si="117"/>
        <v>-3.4608430365480058E-10</v>
      </c>
      <c r="DK184" s="30">
        <f t="shared" si="118"/>
        <v>-3.4608426404750461E-10</v>
      </c>
      <c r="DL184" s="30">
        <f t="shared" si="119"/>
        <v>-3.4608426404364157E-10</v>
      </c>
      <c r="DN184" s="36"/>
      <c r="DO184" s="36"/>
      <c r="DP184" s="36"/>
      <c r="DV184" s="36"/>
      <c r="DW184" s="36"/>
      <c r="DX184" s="36"/>
      <c r="ED184" s="36"/>
      <c r="EE184" s="36"/>
      <c r="EF184" s="36"/>
      <c r="EL184" s="36"/>
      <c r="EM184" s="36"/>
      <c r="EN184" s="36"/>
      <c r="ET184" s="36"/>
      <c r="EU184" s="36"/>
      <c r="EV184" s="36"/>
    </row>
    <row r="185" spans="14:152" s="30" customFormat="1" ht="12.75">
      <c r="N185" s="36">
        <v>4.9399999999999999E-9</v>
      </c>
      <c r="O185" s="36">
        <v>0.29761886865999998</v>
      </c>
      <c r="P185" s="36">
        <v>7058.5984613153996</v>
      </c>
      <c r="Q185" s="30">
        <f t="shared" si="104"/>
        <v>2.0620923487428379E-9</v>
      </c>
      <c r="R185" s="30">
        <f t="shared" si="105"/>
        <v>2.0614838070084906E-9</v>
      </c>
      <c r="S185" s="30">
        <f t="shared" si="106"/>
        <v>2.0614837475413572E-9</v>
      </c>
      <c r="T185" s="30">
        <f t="shared" si="107"/>
        <v>2.0614837475355839E-9</v>
      </c>
      <c r="V185" s="36">
        <v>5.3000000000000003E-10</v>
      </c>
      <c r="W185" s="36">
        <v>4.3023123383500002</v>
      </c>
      <c r="X185" s="36">
        <v>18849.227549974199</v>
      </c>
      <c r="Y185" s="30">
        <f t="shared" si="108"/>
        <v>5.0270003527618659E-10</v>
      </c>
      <c r="Z185" s="30">
        <f t="shared" si="109"/>
        <v>5.0276078332174309E-10</v>
      </c>
      <c r="AA185" s="30">
        <f t="shared" si="110"/>
        <v>5.0276078925467877E-10</v>
      </c>
      <c r="AB185" s="30">
        <f t="shared" si="111"/>
        <v>5.02760789255258E-10</v>
      </c>
      <c r="AD185" s="36"/>
      <c r="AE185" s="36"/>
      <c r="AF185" s="36"/>
      <c r="AL185" s="36"/>
      <c r="AM185" s="36"/>
      <c r="AN185" s="36"/>
      <c r="AT185" s="36"/>
      <c r="AU185" s="36"/>
      <c r="AV185" s="36"/>
      <c r="BB185" s="36"/>
      <c r="BC185" s="36"/>
      <c r="BD185" s="36"/>
      <c r="BJ185" s="36">
        <v>9.0999999999999996E-10</v>
      </c>
      <c r="BK185" s="36">
        <v>2.4887414794699998</v>
      </c>
      <c r="BL185" s="36">
        <v>10846.0692855242</v>
      </c>
      <c r="BM185" s="30">
        <f t="shared" si="112"/>
        <v>4.1324798100027968E-10</v>
      </c>
      <c r="BN185" s="30">
        <f t="shared" si="113"/>
        <v>4.1307909568382544E-10</v>
      </c>
      <c r="BO185" s="30">
        <f t="shared" si="114"/>
        <v>4.1307907917987159E-10</v>
      </c>
      <c r="BP185" s="30">
        <f t="shared" si="115"/>
        <v>4.1307907917826417E-10</v>
      </c>
      <c r="BR185" s="36"/>
      <c r="BS185" s="36"/>
      <c r="BT185" s="36"/>
      <c r="BZ185" s="36"/>
      <c r="CA185" s="36"/>
      <c r="CB185" s="36"/>
      <c r="CH185" s="36"/>
      <c r="CI185" s="36"/>
      <c r="CJ185" s="36"/>
      <c r="CP185" s="36"/>
      <c r="CQ185" s="36"/>
      <c r="CR185" s="36"/>
      <c r="CX185" s="36"/>
      <c r="CY185" s="36"/>
      <c r="CZ185" s="36"/>
      <c r="DF185" s="36">
        <v>1.02E-9</v>
      </c>
      <c r="DG185" s="36">
        <v>4.2340696434799998</v>
      </c>
      <c r="DH185" s="36">
        <v>10251.313218846801</v>
      </c>
      <c r="DI185" s="30">
        <f t="shared" si="116"/>
        <v>-7.0918309202561854E-10</v>
      </c>
      <c r="DJ185" s="30">
        <f t="shared" si="117"/>
        <v>-7.0932740885474705E-10</v>
      </c>
      <c r="DK185" s="30">
        <f t="shared" si="118"/>
        <v>-7.0932742295570405E-10</v>
      </c>
      <c r="DL185" s="30">
        <f t="shared" si="119"/>
        <v>-7.0932742295707893E-10</v>
      </c>
      <c r="DN185" s="36"/>
      <c r="DO185" s="36"/>
      <c r="DP185" s="36"/>
      <c r="DV185" s="36"/>
      <c r="DW185" s="36"/>
      <c r="DX185" s="36"/>
      <c r="ED185" s="36"/>
      <c r="EE185" s="36"/>
      <c r="EF185" s="36"/>
      <c r="EL185" s="36"/>
      <c r="EM185" s="36"/>
      <c r="EN185" s="36"/>
      <c r="ET185" s="36"/>
      <c r="EU185" s="36"/>
      <c r="EV185" s="36"/>
    </row>
    <row r="186" spans="14:152" s="30" customFormat="1" ht="12.75">
      <c r="N186" s="36">
        <v>5.6299999999999998E-9</v>
      </c>
      <c r="O186" s="36">
        <v>0.24172140474000001</v>
      </c>
      <c r="P186" s="36">
        <v>37410.567239878597</v>
      </c>
      <c r="Q186" s="30">
        <f t="shared" si="104"/>
        <v>5.5569949633955463E-9</v>
      </c>
      <c r="R186" s="30">
        <f t="shared" si="105"/>
        <v>5.557642811270337E-9</v>
      </c>
      <c r="S186" s="30">
        <f t="shared" si="106"/>
        <v>5.5576428744363392E-9</v>
      </c>
      <c r="T186" s="30">
        <f t="shared" si="107"/>
        <v>5.5576428744425017E-9</v>
      </c>
      <c r="V186" s="36">
        <v>5.4999999999999996E-10</v>
      </c>
      <c r="W186" s="36">
        <v>2.63906959481</v>
      </c>
      <c r="X186" s="36">
        <v>52670.0695933026</v>
      </c>
      <c r="Y186" s="30">
        <f t="shared" si="108"/>
        <v>5.1328521660590124E-10</v>
      </c>
      <c r="Z186" s="30">
        <f t="shared" si="109"/>
        <v>5.1308509892983986E-10</v>
      </c>
      <c r="AA186" s="30">
        <f t="shared" si="110"/>
        <v>5.1308507934916151E-10</v>
      </c>
      <c r="AB186" s="30">
        <f t="shared" si="111"/>
        <v>5.1308507934724721E-10</v>
      </c>
      <c r="AD186" s="36"/>
      <c r="AE186" s="36"/>
      <c r="AF186" s="36"/>
      <c r="AL186" s="36"/>
      <c r="AM186" s="36"/>
      <c r="AN186" s="36"/>
      <c r="AT186" s="36"/>
      <c r="AU186" s="36"/>
      <c r="AV186" s="36"/>
      <c r="BB186" s="36"/>
      <c r="BC186" s="36"/>
      <c r="BD186" s="36"/>
      <c r="BJ186" s="36">
        <v>8.4999999999999996E-10</v>
      </c>
      <c r="BK186" s="36">
        <v>3.8278479032099999</v>
      </c>
      <c r="BL186" s="36">
        <v>51868.248662178798</v>
      </c>
      <c r="BM186" s="30">
        <f t="shared" si="112"/>
        <v>4.4767955489638894E-10</v>
      </c>
      <c r="BN186" s="30">
        <f t="shared" si="113"/>
        <v>4.4695959000682477E-10</v>
      </c>
      <c r="BO186" s="30">
        <f t="shared" si="114"/>
        <v>4.4695951963182993E-10</v>
      </c>
      <c r="BP186" s="30">
        <f t="shared" si="115"/>
        <v>4.4695951962496661E-10</v>
      </c>
      <c r="BR186" s="36"/>
      <c r="BS186" s="36"/>
      <c r="BT186" s="36"/>
      <c r="BZ186" s="36"/>
      <c r="CA186" s="36"/>
      <c r="CB186" s="36"/>
      <c r="CH186" s="36"/>
      <c r="CI186" s="36"/>
      <c r="CJ186" s="36"/>
      <c r="CP186" s="36"/>
      <c r="CQ186" s="36"/>
      <c r="CR186" s="36"/>
      <c r="CX186" s="36"/>
      <c r="CY186" s="36"/>
      <c r="CZ186" s="36"/>
      <c r="DF186" s="36">
        <v>1.1599999999999999E-9</v>
      </c>
      <c r="DG186" s="36">
        <v>1.2773172860599999</v>
      </c>
      <c r="DH186" s="36">
        <v>10199.0584522094</v>
      </c>
      <c r="DI186" s="30">
        <f t="shared" si="116"/>
        <v>3.364094095388744E-10</v>
      </c>
      <c r="DJ186" s="30">
        <f t="shared" si="117"/>
        <v>3.3662684687506683E-10</v>
      </c>
      <c r="DK186" s="30">
        <f t="shared" si="118"/>
        <v>3.3662686812190076E-10</v>
      </c>
      <c r="DL186" s="30">
        <f t="shared" si="119"/>
        <v>3.3662686812397517E-10</v>
      </c>
      <c r="DN186" s="36"/>
      <c r="DO186" s="36"/>
      <c r="DP186" s="36"/>
      <c r="DV186" s="36"/>
      <c r="DW186" s="36"/>
      <c r="DX186" s="36"/>
      <c r="ED186" s="36"/>
      <c r="EE186" s="36"/>
      <c r="EF186" s="36"/>
      <c r="EL186" s="36"/>
      <c r="EM186" s="36"/>
      <c r="EN186" s="36"/>
      <c r="ET186" s="36"/>
      <c r="EU186" s="36"/>
      <c r="EV186" s="36"/>
    </row>
    <row r="187" spans="14:152" s="30" customFormat="1" ht="12.75">
      <c r="N187" s="36">
        <v>4.8699999999999999E-9</v>
      </c>
      <c r="O187" s="36">
        <v>5.8691721651700002</v>
      </c>
      <c r="P187" s="36">
        <v>10137.0194749354</v>
      </c>
      <c r="Q187" s="30">
        <f t="shared" si="104"/>
        <v>4.857802840962393E-9</v>
      </c>
      <c r="R187" s="30">
        <f t="shared" si="105"/>
        <v>4.8577356905330086E-9</v>
      </c>
      <c r="S187" s="30">
        <f t="shared" si="106"/>
        <v>4.8577356839622324E-9</v>
      </c>
      <c r="T187" s="30">
        <f t="shared" si="107"/>
        <v>4.8577356839615896E-9</v>
      </c>
      <c r="V187" s="36">
        <v>5.0000000000000003E-10</v>
      </c>
      <c r="W187" s="36">
        <v>5.6980305427899998</v>
      </c>
      <c r="X187" s="36">
        <v>39793.760254654801</v>
      </c>
      <c r="Y187" s="30">
        <f t="shared" si="108"/>
        <v>1.2743775402624888E-10</v>
      </c>
      <c r="Z187" s="30">
        <f t="shared" si="109"/>
        <v>1.2706822424293888E-10</v>
      </c>
      <c r="AA187" s="30">
        <f t="shared" si="110"/>
        <v>1.2706818812973604E-10</v>
      </c>
      <c r="AB187" s="30">
        <f t="shared" si="111"/>
        <v>1.2706818812620374E-10</v>
      </c>
      <c r="AD187" s="36"/>
      <c r="AE187" s="36"/>
      <c r="AF187" s="36"/>
      <c r="AL187" s="36"/>
      <c r="AM187" s="36"/>
      <c r="AN187" s="36"/>
      <c r="AT187" s="36"/>
      <c r="AU187" s="36"/>
      <c r="AV187" s="36"/>
      <c r="BB187" s="36"/>
      <c r="BC187" s="36"/>
      <c r="BD187" s="36"/>
      <c r="BJ187" s="36">
        <v>8.0999999999999999E-10</v>
      </c>
      <c r="BK187" s="36">
        <v>2.2623521419100001</v>
      </c>
      <c r="BL187" s="36">
        <v>3903.9113764198</v>
      </c>
      <c r="BM187" s="30">
        <f t="shared" si="112"/>
        <v>6.9738949727112191E-10</v>
      </c>
      <c r="BN187" s="30">
        <f t="shared" si="113"/>
        <v>6.9735860600395474E-10</v>
      </c>
      <c r="BO187" s="30">
        <f t="shared" si="114"/>
        <v>6.9735860298514121E-10</v>
      </c>
      <c r="BP187" s="30">
        <f t="shared" si="115"/>
        <v>6.9735860298484694E-10</v>
      </c>
      <c r="BR187" s="36"/>
      <c r="BS187" s="36"/>
      <c r="BT187" s="36"/>
      <c r="BZ187" s="36"/>
      <c r="CA187" s="36"/>
      <c r="CB187" s="36"/>
      <c r="CH187" s="36"/>
      <c r="CI187" s="36"/>
      <c r="CJ187" s="36"/>
      <c r="CP187" s="36"/>
      <c r="CQ187" s="36"/>
      <c r="CR187" s="36"/>
      <c r="CX187" s="36"/>
      <c r="CY187" s="36"/>
      <c r="CZ187" s="36"/>
      <c r="DF187" s="36">
        <v>1.03E-9</v>
      </c>
      <c r="DG187" s="36">
        <v>5.2588753846499996</v>
      </c>
      <c r="DH187" s="36">
        <v>9830.3890139878004</v>
      </c>
      <c r="DI187" s="30">
        <f t="shared" si="116"/>
        <v>5.3990186470296989E-10</v>
      </c>
      <c r="DJ187" s="30">
        <f t="shared" si="117"/>
        <v>5.4006745285989031E-10</v>
      </c>
      <c r="DK187" s="30">
        <f t="shared" si="118"/>
        <v>5.4006746903983592E-10</v>
      </c>
      <c r="DL187" s="30">
        <f t="shared" si="119"/>
        <v>5.4006746904141262E-10</v>
      </c>
      <c r="DN187" s="36"/>
      <c r="DO187" s="36"/>
      <c r="DP187" s="36"/>
      <c r="DV187" s="36"/>
      <c r="DW187" s="36"/>
      <c r="DX187" s="36"/>
      <c r="ED187" s="36"/>
      <c r="EE187" s="36"/>
      <c r="EF187" s="36"/>
      <c r="EL187" s="36"/>
      <c r="EM187" s="36"/>
      <c r="EN187" s="36"/>
      <c r="ET187" s="36"/>
      <c r="EU187" s="36"/>
      <c r="EV187" s="36"/>
    </row>
    <row r="188" spans="14:152" s="30" customFormat="1" ht="12.75">
      <c r="N188" s="36">
        <v>4.9300000000000001E-9</v>
      </c>
      <c r="O188" s="36">
        <v>2.0453483385400002</v>
      </c>
      <c r="P188" s="36">
        <v>735.87651353180001</v>
      </c>
      <c r="Q188" s="30">
        <f t="shared" si="104"/>
        <v>-2.2062126177438108E-9</v>
      </c>
      <c r="R188" s="30">
        <f t="shared" si="105"/>
        <v>-2.2062749237516277E-9</v>
      </c>
      <c r="S188" s="30">
        <f t="shared" si="106"/>
        <v>-2.2062749298400025E-9</v>
      </c>
      <c r="T188" s="30">
        <f t="shared" si="107"/>
        <v>-2.2062749298405939E-9</v>
      </c>
      <c r="V188" s="36">
        <v>4.8999999999999996E-10</v>
      </c>
      <c r="W188" s="36">
        <v>0.77345264124000002</v>
      </c>
      <c r="X188" s="36">
        <v>35371.887265976402</v>
      </c>
      <c r="Y188" s="30">
        <f t="shared" si="108"/>
        <v>4.1258074638529059E-10</v>
      </c>
      <c r="Z188" s="30">
        <f t="shared" si="109"/>
        <v>4.1240108203310437E-10</v>
      </c>
      <c r="AA188" s="30">
        <f t="shared" si="110"/>
        <v>4.1240106446743143E-10</v>
      </c>
      <c r="AB188" s="30">
        <f t="shared" si="111"/>
        <v>4.1240106446571663E-10</v>
      </c>
      <c r="AD188" s="36"/>
      <c r="AE188" s="36"/>
      <c r="AF188" s="36"/>
      <c r="AL188" s="36"/>
      <c r="AM188" s="36"/>
      <c r="AN188" s="36"/>
      <c r="AT188" s="36"/>
      <c r="AU188" s="36"/>
      <c r="AV188" s="36"/>
      <c r="BB188" s="36"/>
      <c r="BC188" s="36"/>
      <c r="BD188" s="36"/>
      <c r="BJ188" s="36">
        <v>9.6999999999999996E-10</v>
      </c>
      <c r="BK188" s="36">
        <v>0.77295091599999999</v>
      </c>
      <c r="BL188" s="36">
        <v>18307.8072320436</v>
      </c>
      <c r="BM188" s="30">
        <f t="shared" si="112"/>
        <v>9.4967776193919789E-10</v>
      </c>
      <c r="BN188" s="30">
        <f t="shared" si="113"/>
        <v>9.4960825803220959E-10</v>
      </c>
      <c r="BO188" s="30">
        <f t="shared" si="114"/>
        <v>9.4960825123471415E-10</v>
      </c>
      <c r="BP188" s="30">
        <f t="shared" si="115"/>
        <v>9.4960825123405054E-10</v>
      </c>
      <c r="BR188" s="36"/>
      <c r="BS188" s="36"/>
      <c r="BT188" s="36"/>
      <c r="BZ188" s="36"/>
      <c r="CA188" s="36"/>
      <c r="CB188" s="36"/>
      <c r="CH188" s="36"/>
      <c r="CI188" s="36"/>
      <c r="CJ188" s="36"/>
      <c r="CP188" s="36"/>
      <c r="CQ188" s="36"/>
      <c r="CR188" s="36"/>
      <c r="CX188" s="36"/>
      <c r="CY188" s="36"/>
      <c r="CZ188" s="36"/>
      <c r="DF188" s="36">
        <v>1.1200000000000001E-9</v>
      </c>
      <c r="DG188" s="36">
        <v>2.2443689406399998</v>
      </c>
      <c r="DH188" s="36">
        <v>18204.714457824899</v>
      </c>
      <c r="DI188" s="30">
        <f t="shared" si="116"/>
        <v>-2.9568262155917506E-10</v>
      </c>
      <c r="DJ188" s="30">
        <f t="shared" si="117"/>
        <v>-2.9530492689748033E-10</v>
      </c>
      <c r="DK188" s="30">
        <f t="shared" si="118"/>
        <v>-2.9530488998829128E-10</v>
      </c>
      <c r="DL188" s="30">
        <f t="shared" si="119"/>
        <v>-2.9530488998468333E-10</v>
      </c>
      <c r="DN188" s="36"/>
      <c r="DO188" s="36"/>
      <c r="DP188" s="36"/>
      <c r="DV188" s="36"/>
      <c r="DW188" s="36"/>
      <c r="DX188" s="36"/>
      <c r="ED188" s="36"/>
      <c r="EE188" s="36"/>
      <c r="EF188" s="36"/>
      <c r="EL188" s="36"/>
      <c r="EM188" s="36"/>
      <c r="EN188" s="36"/>
      <c r="ET188" s="36"/>
      <c r="EU188" s="36"/>
      <c r="EV188" s="36"/>
    </row>
    <row r="189" spans="14:152" s="30" customFormat="1" ht="12.75">
      <c r="N189" s="36">
        <v>6.3600000000000004E-9</v>
      </c>
      <c r="O189" s="36">
        <v>2.7970739232600002</v>
      </c>
      <c r="P189" s="36">
        <v>40879.440504643797</v>
      </c>
      <c r="Q189" s="30">
        <f t="shared" si="104"/>
        <v>-4.3903231759002744E-9</v>
      </c>
      <c r="R189" s="30">
        <f t="shared" si="105"/>
        <v>-4.3867092287937268E-9</v>
      </c>
      <c r="S189" s="30">
        <f t="shared" si="106"/>
        <v>-4.3867088755151665E-9</v>
      </c>
      <c r="T189" s="30">
        <f t="shared" si="107"/>
        <v>-4.3867088754807451E-9</v>
      </c>
      <c r="V189" s="36">
        <v>4.8E-10</v>
      </c>
      <c r="W189" s="36">
        <v>6.0056597759299999</v>
      </c>
      <c r="X189" s="36">
        <v>283.85931886520001</v>
      </c>
      <c r="Y189" s="30">
        <f t="shared" si="108"/>
        <v>-1.3293112307470393E-10</v>
      </c>
      <c r="Z189" s="30">
        <f t="shared" si="109"/>
        <v>-1.3293363740607465E-10</v>
      </c>
      <c r="AA189" s="30">
        <f t="shared" si="110"/>
        <v>-1.329336376517689E-10</v>
      </c>
      <c r="AB189" s="30">
        <f t="shared" si="111"/>
        <v>-1.3293363765179307E-10</v>
      </c>
      <c r="AD189" s="36"/>
      <c r="AE189" s="36"/>
      <c r="AF189" s="36"/>
      <c r="AL189" s="36"/>
      <c r="AM189" s="36"/>
      <c r="AN189" s="36"/>
      <c r="AT189" s="36"/>
      <c r="AU189" s="36"/>
      <c r="AV189" s="36"/>
      <c r="BB189" s="36"/>
      <c r="BC189" s="36"/>
      <c r="BD189" s="36"/>
      <c r="BJ189" s="36">
        <v>9.4000000000000006E-10</v>
      </c>
      <c r="BK189" s="36">
        <v>0.17063414792000001</v>
      </c>
      <c r="BL189" s="36">
        <v>6872.6731195111997</v>
      </c>
      <c r="BM189" s="30">
        <f t="shared" si="112"/>
        <v>9.1387998540014737E-10</v>
      </c>
      <c r="BN189" s="30">
        <f t="shared" si="113"/>
        <v>9.1385093325264923E-10</v>
      </c>
      <c r="BO189" s="30">
        <f t="shared" si="114"/>
        <v>9.1385093041296435E-10</v>
      </c>
      <c r="BP189" s="30">
        <f t="shared" si="115"/>
        <v>9.1385093041268745E-10</v>
      </c>
      <c r="BR189" s="36"/>
      <c r="BS189" s="36"/>
      <c r="BT189" s="36"/>
      <c r="BZ189" s="36"/>
      <c r="CA189" s="36"/>
      <c r="CB189" s="36"/>
      <c r="CH189" s="36"/>
      <c r="CI189" s="36"/>
      <c r="CJ189" s="36"/>
      <c r="CP189" s="36"/>
      <c r="CQ189" s="36"/>
      <c r="CR189" s="36"/>
      <c r="CX189" s="36"/>
      <c r="CY189" s="36"/>
      <c r="CZ189" s="36"/>
      <c r="DF189" s="36">
        <v>1.1100000000000001E-9</v>
      </c>
      <c r="DG189" s="36">
        <v>2.2354785795500001</v>
      </c>
      <c r="DH189" s="36">
        <v>8521.1198767086007</v>
      </c>
      <c r="DI189" s="30">
        <f t="shared" si="116"/>
        <v>5.7316524738895201E-10</v>
      </c>
      <c r="DJ189" s="30">
        <f t="shared" si="117"/>
        <v>5.730096838498764E-10</v>
      </c>
      <c r="DK189" s="30">
        <f t="shared" si="118"/>
        <v>5.7300966864782744E-10</v>
      </c>
      <c r="DL189" s="30">
        <f t="shared" si="119"/>
        <v>5.7300966864634141E-10</v>
      </c>
      <c r="DN189" s="36"/>
      <c r="DO189" s="36"/>
      <c r="DP189" s="36"/>
      <c r="DV189" s="36"/>
      <c r="DW189" s="36"/>
      <c r="DX189" s="36"/>
      <c r="ED189" s="36"/>
      <c r="EE189" s="36"/>
      <c r="EF189" s="36"/>
      <c r="EL189" s="36"/>
      <c r="EM189" s="36"/>
      <c r="EN189" s="36"/>
      <c r="ET189" s="36"/>
      <c r="EU189" s="36"/>
      <c r="EV189" s="36"/>
    </row>
    <row r="190" spans="14:152" s="30" customFormat="1" ht="12.75">
      <c r="N190" s="36">
        <v>5.1899999999999997E-9</v>
      </c>
      <c r="O190" s="36">
        <v>4.1394565762999997</v>
      </c>
      <c r="P190" s="36">
        <v>16522.659716002199</v>
      </c>
      <c r="Q190" s="30">
        <f t="shared" si="104"/>
        <v>4.5720623071298613E-9</v>
      </c>
      <c r="R190" s="30">
        <f t="shared" si="105"/>
        <v>4.5728414208005059E-9</v>
      </c>
      <c r="S190" s="30">
        <f t="shared" si="106"/>
        <v>4.5728414969111345E-9</v>
      </c>
      <c r="T190" s="30">
        <f t="shared" si="107"/>
        <v>4.572841496918565E-9</v>
      </c>
      <c r="V190" s="36">
        <v>4.7000000000000003E-10</v>
      </c>
      <c r="W190" s="36">
        <v>2.6329985949400001</v>
      </c>
      <c r="X190" s="36">
        <v>51868.248662178798</v>
      </c>
      <c r="Y190" s="30">
        <f t="shared" si="108"/>
        <v>-2.807410134166793E-10</v>
      </c>
      <c r="Z190" s="30">
        <f t="shared" si="109"/>
        <v>-2.8111634899689858E-10</v>
      </c>
      <c r="AA190" s="30">
        <f t="shared" si="110"/>
        <v>-2.8111638566020437E-10</v>
      </c>
      <c r="AB190" s="30">
        <f t="shared" si="111"/>
        <v>-2.8111638566377996E-10</v>
      </c>
      <c r="AD190" s="36"/>
      <c r="AE190" s="36"/>
      <c r="AF190" s="36"/>
      <c r="AL190" s="36"/>
      <c r="AM190" s="36"/>
      <c r="AN190" s="36"/>
      <c r="AT190" s="36"/>
      <c r="AU190" s="36"/>
      <c r="AV190" s="36"/>
      <c r="BB190" s="36"/>
      <c r="BC190" s="36"/>
      <c r="BD190" s="36"/>
      <c r="BJ190" s="36">
        <v>8.0000000000000003E-10</v>
      </c>
      <c r="BK190" s="36">
        <v>5.6225410273899996</v>
      </c>
      <c r="BL190" s="36">
        <v>29999.959352319001</v>
      </c>
      <c r="BM190" s="30">
        <f t="shared" si="112"/>
        <v>-7.0465862093915944E-10</v>
      </c>
      <c r="BN190" s="30">
        <f t="shared" si="113"/>
        <v>-7.0444028809835608E-10</v>
      </c>
      <c r="BO190" s="30">
        <f t="shared" si="114"/>
        <v>-7.0444026675196258E-10</v>
      </c>
      <c r="BP190" s="30">
        <f t="shared" si="115"/>
        <v>-7.0444026674987199E-10</v>
      </c>
      <c r="BR190" s="36"/>
      <c r="BS190" s="36"/>
      <c r="BT190" s="36"/>
      <c r="BZ190" s="36"/>
      <c r="CA190" s="36"/>
      <c r="CB190" s="36"/>
      <c r="CH190" s="36"/>
      <c r="CI190" s="36"/>
      <c r="CJ190" s="36"/>
      <c r="CP190" s="36"/>
      <c r="CQ190" s="36"/>
      <c r="CR190" s="36"/>
      <c r="CX190" s="36"/>
      <c r="CY190" s="36"/>
      <c r="CZ190" s="36"/>
      <c r="DF190" s="36">
        <v>1.1800000000000001E-9</v>
      </c>
      <c r="DG190" s="36">
        <v>0.23754207199999999</v>
      </c>
      <c r="DH190" s="36">
        <v>10497.144865076199</v>
      </c>
      <c r="DI190" s="30">
        <f t="shared" si="116"/>
        <v>1.8195895414443857E-10</v>
      </c>
      <c r="DJ190" s="30">
        <f t="shared" si="117"/>
        <v>1.8172391496776688E-10</v>
      </c>
      <c r="DK190" s="30">
        <f t="shared" si="118"/>
        <v>1.8172389199993327E-10</v>
      </c>
      <c r="DL190" s="30">
        <f t="shared" si="119"/>
        <v>1.8172389199769645E-10</v>
      </c>
      <c r="DN190" s="36"/>
      <c r="DO190" s="36"/>
      <c r="DP190" s="36"/>
      <c r="DV190" s="36"/>
      <c r="DW190" s="36"/>
      <c r="DX190" s="36"/>
      <c r="ED190" s="36"/>
      <c r="EE190" s="36"/>
      <c r="EF190" s="36"/>
      <c r="EL190" s="36"/>
      <c r="EM190" s="36"/>
      <c r="EN190" s="36"/>
      <c r="ET190" s="36"/>
      <c r="EU190" s="36"/>
      <c r="EV190" s="36"/>
    </row>
    <row r="191" spans="14:152" s="30" customFormat="1" ht="12.75">
      <c r="N191" s="36">
        <v>5.3499999999999999E-9</v>
      </c>
      <c r="O191" s="36">
        <v>4.6056959782</v>
      </c>
      <c r="P191" s="36">
        <v>19573.374710669901</v>
      </c>
      <c r="Q191" s="30">
        <f t="shared" si="104"/>
        <v>-5.1866448365048904E-9</v>
      </c>
      <c r="R191" s="30">
        <f t="shared" si="105"/>
        <v>-5.1861513083792498E-9</v>
      </c>
      <c r="S191" s="30">
        <f t="shared" si="106"/>
        <v>-5.186151260117028E-9</v>
      </c>
      <c r="T191" s="30">
        <f t="shared" si="107"/>
        <v>-5.186151260112323E-9</v>
      </c>
      <c r="V191" s="36">
        <v>4.6000000000000001E-10</v>
      </c>
      <c r="W191" s="36">
        <v>5.1050818429999999E-2</v>
      </c>
      <c r="X191" s="36">
        <v>38526.574350871997</v>
      </c>
      <c r="Y191" s="30">
        <f t="shared" si="108"/>
        <v>4.5900007137747954E-10</v>
      </c>
      <c r="Z191" s="30">
        <f t="shared" si="109"/>
        <v>4.5902237467614774E-10</v>
      </c>
      <c r="AA191" s="30">
        <f t="shared" si="110"/>
        <v>4.5902237684329539E-10</v>
      </c>
      <c r="AB191" s="30">
        <f t="shared" si="111"/>
        <v>4.5902237684350669E-10</v>
      </c>
      <c r="AD191" s="36"/>
      <c r="AE191" s="36"/>
      <c r="AF191" s="36"/>
      <c r="AL191" s="36"/>
      <c r="AM191" s="36"/>
      <c r="AN191" s="36"/>
      <c r="AT191" s="36"/>
      <c r="AU191" s="36"/>
      <c r="AV191" s="36"/>
      <c r="BB191" s="36"/>
      <c r="BC191" s="36"/>
      <c r="BD191" s="36"/>
      <c r="BJ191" s="36">
        <v>6.8000000000000003E-10</v>
      </c>
      <c r="BK191" s="36">
        <v>2.7176293667000002</v>
      </c>
      <c r="BL191" s="36">
        <v>16983.996147456601</v>
      </c>
      <c r="BM191" s="30">
        <f t="shared" si="112"/>
        <v>-6.3988759800090713E-10</v>
      </c>
      <c r="BN191" s="30">
        <f t="shared" si="113"/>
        <v>-6.3981251344204184E-10</v>
      </c>
      <c r="BO191" s="30">
        <f t="shared" si="114"/>
        <v>-6.398125061016265E-10</v>
      </c>
      <c r="BP191" s="30">
        <f t="shared" si="115"/>
        <v>-6.3981250610091306E-10</v>
      </c>
      <c r="BR191" s="36"/>
      <c r="BS191" s="36"/>
      <c r="BT191" s="36"/>
      <c r="BZ191" s="36"/>
      <c r="CA191" s="36"/>
      <c r="CB191" s="36"/>
      <c r="CH191" s="36"/>
      <c r="CI191" s="36"/>
      <c r="CJ191" s="36"/>
      <c r="CP191" s="36"/>
      <c r="CQ191" s="36"/>
      <c r="CR191" s="36"/>
      <c r="CX191" s="36"/>
      <c r="CY191" s="36"/>
      <c r="CZ191" s="36"/>
      <c r="DF191" s="36">
        <v>1.2300000000000001E-9</v>
      </c>
      <c r="DG191" s="36">
        <v>0.88054816668000002</v>
      </c>
      <c r="DH191" s="36">
        <v>34596.364654652403</v>
      </c>
      <c r="DI191" s="30">
        <f t="shared" si="116"/>
        <v>-9.4420888109159837E-10</v>
      </c>
      <c r="DJ191" s="30">
        <f t="shared" si="117"/>
        <v>-9.4473240751621328E-10</v>
      </c>
      <c r="DK191" s="30">
        <f t="shared" si="118"/>
        <v>-9.447324586536005E-10</v>
      </c>
      <c r="DL191" s="30">
        <f t="shared" si="119"/>
        <v>-9.4473245865859253E-10</v>
      </c>
      <c r="DN191" s="36"/>
      <c r="DO191" s="36"/>
      <c r="DP191" s="36"/>
      <c r="DV191" s="36"/>
      <c r="DW191" s="36"/>
      <c r="DX191" s="36"/>
      <c r="ED191" s="36"/>
      <c r="EE191" s="36"/>
      <c r="EF191" s="36"/>
      <c r="EL191" s="36"/>
      <c r="EM191" s="36"/>
      <c r="EN191" s="36"/>
      <c r="ET191" s="36"/>
      <c r="EU191" s="36"/>
      <c r="EV191" s="36"/>
    </row>
    <row r="192" spans="14:152" s="30" customFormat="1" ht="12.75">
      <c r="N192" s="36">
        <v>5.5500000000000001E-9</v>
      </c>
      <c r="O192" s="36">
        <v>5.8812042126300001</v>
      </c>
      <c r="P192" s="36">
        <v>26735.945262213201</v>
      </c>
      <c r="Q192" s="30">
        <f t="shared" si="104"/>
        <v>-3.0613276727779678E-9</v>
      </c>
      <c r="R192" s="30">
        <f t="shared" si="105"/>
        <v>-3.0589503169350864E-9</v>
      </c>
      <c r="S192" s="30">
        <f t="shared" si="106"/>
        <v>-3.0589500845860246E-9</v>
      </c>
      <c r="T192" s="30">
        <f t="shared" si="107"/>
        <v>-3.0589500845633863E-9</v>
      </c>
      <c r="V192" s="36">
        <v>5.0000000000000003E-10</v>
      </c>
      <c r="W192" s="36">
        <v>4.3754927400200003</v>
      </c>
      <c r="X192" s="36">
        <v>28513.979231253699</v>
      </c>
      <c r="Y192" s="30">
        <f t="shared" si="108"/>
        <v>-4.8841408783327183E-10</v>
      </c>
      <c r="Z192" s="30">
        <f t="shared" si="109"/>
        <v>-4.8847261471133696E-10</v>
      </c>
      <c r="AA192" s="30">
        <f t="shared" si="110"/>
        <v>-4.8847262042328864E-10</v>
      </c>
      <c r="AB192" s="30">
        <f t="shared" si="111"/>
        <v>-4.8847262042384389E-10</v>
      </c>
      <c r="AD192" s="36"/>
      <c r="AE192" s="36"/>
      <c r="AF192" s="36"/>
      <c r="AL192" s="36"/>
      <c r="AM192" s="36"/>
      <c r="AN192" s="36"/>
      <c r="AT192" s="36"/>
      <c r="AU192" s="36"/>
      <c r="AV192" s="36"/>
      <c r="BB192" s="36"/>
      <c r="BC192" s="36"/>
      <c r="BD192" s="36"/>
      <c r="BJ192" s="36">
        <v>6.6E-10</v>
      </c>
      <c r="BK192" s="36">
        <v>0.76731351735999997</v>
      </c>
      <c r="BL192" s="36">
        <v>20.775395492400001</v>
      </c>
      <c r="BM192" s="30">
        <f t="shared" si="112"/>
        <v>5.2456622038475013E-10</v>
      </c>
      <c r="BN192" s="30">
        <f t="shared" si="113"/>
        <v>5.2456638019270153E-10</v>
      </c>
      <c r="BO192" s="30">
        <f t="shared" si="114"/>
        <v>5.2456638020831756E-10</v>
      </c>
      <c r="BP192" s="30">
        <f t="shared" si="115"/>
        <v>5.2456638020831911E-10</v>
      </c>
      <c r="BR192" s="36"/>
      <c r="BS192" s="36"/>
      <c r="BT192" s="36"/>
      <c r="BZ192" s="36"/>
      <c r="CA192" s="36"/>
      <c r="CB192" s="36"/>
      <c r="CH192" s="36"/>
      <c r="CI192" s="36"/>
      <c r="CJ192" s="36"/>
      <c r="CP192" s="36"/>
      <c r="CQ192" s="36"/>
      <c r="CR192" s="36"/>
      <c r="CX192" s="36"/>
      <c r="CY192" s="36"/>
      <c r="CZ192" s="36"/>
      <c r="DF192" s="36">
        <v>1.02E-9</v>
      </c>
      <c r="DG192" s="36">
        <v>4.3943864662000003</v>
      </c>
      <c r="DH192" s="36">
        <v>18300.693685042701</v>
      </c>
      <c r="DI192" s="30">
        <f t="shared" si="116"/>
        <v>-9.7005636169085434E-10</v>
      </c>
      <c r="DJ192" s="30">
        <f t="shared" si="117"/>
        <v>-9.7016710345901008E-10</v>
      </c>
      <c r="DK192" s="30">
        <f t="shared" si="118"/>
        <v>-9.7016711427457857E-10</v>
      </c>
      <c r="DL192" s="30">
        <f t="shared" si="119"/>
        <v>-9.7016711427563467E-10</v>
      </c>
      <c r="DN192" s="36"/>
      <c r="DO192" s="36"/>
      <c r="DP192" s="36"/>
      <c r="DV192" s="36"/>
      <c r="DW192" s="36"/>
      <c r="DX192" s="36"/>
      <c r="ED192" s="36"/>
      <c r="EE192" s="36"/>
      <c r="EF192" s="36"/>
      <c r="EL192" s="36"/>
      <c r="EM192" s="36"/>
      <c r="EN192" s="36"/>
      <c r="ET192" s="36"/>
      <c r="EU192" s="36"/>
      <c r="EV192" s="36"/>
    </row>
    <row r="193" spans="14:152" s="30" customFormat="1" ht="12.75">
      <c r="N193" s="36">
        <v>4.3999999999999997E-9</v>
      </c>
      <c r="O193" s="36">
        <v>5.6149064979499999</v>
      </c>
      <c r="P193" s="36">
        <v>23958.6317852334</v>
      </c>
      <c r="Q193" s="30">
        <f t="shared" ref="Q193:Q256" si="128">N193*COS(O193+P193*$C$32)</f>
        <v>3.9714950129778614E-11</v>
      </c>
      <c r="R193" s="30">
        <f t="shared" ref="R193:R256" si="129">N193*COS(O193+P193*$C$53)</f>
        <v>3.7690514787345546E-11</v>
      </c>
      <c r="S193" s="30">
        <f t="shared" ref="S193:S256" si="130">N193*COS(O193+P193*$C$74)</f>
        <v>3.7690316963896898E-11</v>
      </c>
      <c r="T193" s="30">
        <f t="shared" ref="T193:T256" si="131">N193*COS(O193+P193*$C$95)</f>
        <v>3.7690316944514007E-11</v>
      </c>
      <c r="V193" s="36">
        <v>4.6000000000000001E-10</v>
      </c>
      <c r="W193" s="36">
        <v>2.93422086586</v>
      </c>
      <c r="X193" s="36">
        <v>27682.140744156401</v>
      </c>
      <c r="Y193" s="30">
        <f t="shared" ref="Y193:Y215" si="132">V193*COS(W193+X193*$C$32)</f>
        <v>4.4626112662959095E-10</v>
      </c>
      <c r="Z193" s="30">
        <f t="shared" ref="Z193:Z215" si="133">V193*COS(W193+X193*$C$53)</f>
        <v>4.4632038449222058E-10</v>
      </c>
      <c r="AA193" s="30">
        <f t="shared" ref="AA193:AA215" si="134">V193*COS(W193+X193*$C$74)</f>
        <v>4.4632039027659513E-10</v>
      </c>
      <c r="AB193" s="30">
        <f t="shared" ref="AB193:AB215" si="135">V193*COS(W193+X193*$C$95)</f>
        <v>4.4632039027716159E-10</v>
      </c>
      <c r="AD193" s="36"/>
      <c r="AE193" s="36"/>
      <c r="AF193" s="36"/>
      <c r="AL193" s="36"/>
      <c r="AM193" s="36"/>
      <c r="AN193" s="36"/>
      <c r="AT193" s="36"/>
      <c r="AU193" s="36"/>
      <c r="AV193" s="36"/>
      <c r="BB193" s="36"/>
      <c r="BC193" s="36"/>
      <c r="BD193" s="36"/>
      <c r="BJ193" s="36">
        <v>7.5E-10</v>
      </c>
      <c r="BK193" s="36">
        <v>0.36155638007000002</v>
      </c>
      <c r="BL193" s="36">
        <v>39302.096962196003</v>
      </c>
      <c r="BM193" s="30">
        <f t="shared" ref="BM193:BM210" si="136">BJ193*COS(BK193+BL193*$C$32)</f>
        <v>-5.3218420310321409E-10</v>
      </c>
      <c r="BN193" s="30">
        <f t="shared" ref="BN193:BN210" si="137">BJ193*COS(BK193+BL193*$C$53)</f>
        <v>-5.3178517211353898E-10</v>
      </c>
      <c r="BO193" s="30">
        <f t="shared" ref="BO193:BO210" si="138">BJ193*COS(BK193+BL193*$C$74)</f>
        <v>-5.3178513310636202E-10</v>
      </c>
      <c r="BP193" s="30">
        <f t="shared" ref="BP193:BP210" si="139">BJ193*COS(BK193+BL193*$C$95)</f>
        <v>-5.3178513310255906E-10</v>
      </c>
      <c r="BR193" s="36"/>
      <c r="BS193" s="36"/>
      <c r="BT193" s="36"/>
      <c r="BZ193" s="36"/>
      <c r="CA193" s="36"/>
      <c r="CB193" s="36"/>
      <c r="CH193" s="36"/>
      <c r="CI193" s="36"/>
      <c r="CJ193" s="36"/>
      <c r="CP193" s="36"/>
      <c r="CQ193" s="36"/>
      <c r="CR193" s="36"/>
      <c r="CX193" s="36"/>
      <c r="CY193" s="36"/>
      <c r="CZ193" s="36"/>
      <c r="DF193" s="36">
        <v>1.31E-9</v>
      </c>
      <c r="DG193" s="36">
        <v>6.0171165211500002</v>
      </c>
      <c r="DH193" s="36">
        <v>9367.2027114598004</v>
      </c>
      <c r="DI193" s="30">
        <f t="shared" ref="DI193:DI256" si="140">DF193*COS(DG193+DH193*$C$32)</f>
        <v>-4.6996342867959173E-10</v>
      </c>
      <c r="DJ193" s="30">
        <f t="shared" ref="DJ193:DJ256" si="141">DF193*COS(DG193+DH193*$C$53)</f>
        <v>-4.7018339468376477E-10</v>
      </c>
      <c r="DK193" s="30">
        <f t="shared" ref="DK193:DK256" si="142">DF193*COS(DG193+DH193*$C$74)</f>
        <v>-4.7018341617758552E-10</v>
      </c>
      <c r="DL193" s="30">
        <f t="shared" ref="DL193:DL256" si="143">DF193*COS(DG193+DH193*$C$95)</f>
        <v>-4.7018341617967933E-10</v>
      </c>
      <c r="DN193" s="36"/>
      <c r="DO193" s="36"/>
      <c r="DP193" s="36"/>
      <c r="DV193" s="36"/>
      <c r="DW193" s="36"/>
      <c r="DX193" s="36"/>
      <c r="ED193" s="36"/>
      <c r="EE193" s="36"/>
      <c r="EF193" s="36"/>
      <c r="EL193" s="36"/>
      <c r="EM193" s="36"/>
      <c r="EN193" s="36"/>
      <c r="ET193" s="36"/>
      <c r="EU193" s="36"/>
      <c r="EV193" s="36"/>
    </row>
    <row r="194" spans="14:152" s="30" customFormat="1" ht="12.75">
      <c r="N194" s="36">
        <v>5.4100000000000001E-9</v>
      </c>
      <c r="O194" s="36">
        <v>0.62494922735000003</v>
      </c>
      <c r="P194" s="36">
        <v>10007.099997773799</v>
      </c>
      <c r="Q194" s="30">
        <f t="shared" si="128"/>
        <v>-6.3541831918114871E-10</v>
      </c>
      <c r="R194" s="30">
        <f t="shared" si="129"/>
        <v>-6.3438579545125515E-10</v>
      </c>
      <c r="S194" s="30">
        <f t="shared" si="130"/>
        <v>-6.3438569455433522E-10</v>
      </c>
      <c r="T194" s="30">
        <f t="shared" si="131"/>
        <v>-6.3438569454448598E-10</v>
      </c>
      <c r="V194" s="36">
        <v>5.1E-10</v>
      </c>
      <c r="W194" s="36">
        <v>5.4597958475099997</v>
      </c>
      <c r="X194" s="36">
        <v>60530.488985741802</v>
      </c>
      <c r="Y194" s="30">
        <f t="shared" si="132"/>
        <v>-4.8889500963265926E-10</v>
      </c>
      <c r="Z194" s="30">
        <f t="shared" si="133"/>
        <v>-4.887258947846626E-10</v>
      </c>
      <c r="AA194" s="30">
        <f t="shared" si="134"/>
        <v>-4.8872587822688901E-10</v>
      </c>
      <c r="AB194" s="30">
        <f t="shared" si="135"/>
        <v>-4.8872587822527332E-10</v>
      </c>
      <c r="AD194" s="36"/>
      <c r="AE194" s="36"/>
      <c r="AF194" s="36"/>
      <c r="AL194" s="36"/>
      <c r="AM194" s="36"/>
      <c r="AN194" s="36"/>
      <c r="AT194" s="36"/>
      <c r="AU194" s="36"/>
      <c r="AV194" s="36"/>
      <c r="BB194" s="36"/>
      <c r="BC194" s="36"/>
      <c r="BD194" s="36"/>
      <c r="BJ194" s="36">
        <v>7.5E-10</v>
      </c>
      <c r="BK194" s="36">
        <v>2.2732716597399998</v>
      </c>
      <c r="BL194" s="36">
        <v>8521.1198767086007</v>
      </c>
      <c r="BM194" s="30">
        <f t="shared" si="136"/>
        <v>4.1126509987134147E-10</v>
      </c>
      <c r="BN194" s="30">
        <f t="shared" si="137"/>
        <v>4.111624586857498E-10</v>
      </c>
      <c r="BO194" s="30">
        <f t="shared" si="138"/>
        <v>4.1116244865535925E-10</v>
      </c>
      <c r="BP194" s="30">
        <f t="shared" si="139"/>
        <v>4.1116244865437878E-10</v>
      </c>
      <c r="BR194" s="36"/>
      <c r="BS194" s="36"/>
      <c r="BT194" s="36"/>
      <c r="BZ194" s="36"/>
      <c r="CA194" s="36"/>
      <c r="CB194" s="36"/>
      <c r="CH194" s="36"/>
      <c r="CI194" s="36"/>
      <c r="CJ194" s="36"/>
      <c r="CP194" s="36"/>
      <c r="CQ194" s="36"/>
      <c r="CR194" s="36"/>
      <c r="CX194" s="36"/>
      <c r="CY194" s="36"/>
      <c r="CZ194" s="36"/>
      <c r="DF194" s="36">
        <v>1.0000000000000001E-9</v>
      </c>
      <c r="DG194" s="36">
        <v>5.0053238960900002</v>
      </c>
      <c r="DH194" s="36">
        <v>10175.257873575199</v>
      </c>
      <c r="DI194" s="30">
        <f t="shared" si="140"/>
        <v>4.1153958611224041E-10</v>
      </c>
      <c r="DJ194" s="30">
        <f t="shared" si="141"/>
        <v>4.1136148125400104E-10</v>
      </c>
      <c r="DK194" s="30">
        <f t="shared" si="142"/>
        <v>4.1136146384924554E-10</v>
      </c>
      <c r="DL194" s="30">
        <f t="shared" si="143"/>
        <v>4.1136146384754227E-10</v>
      </c>
      <c r="DN194" s="36"/>
      <c r="DO194" s="36"/>
      <c r="DP194" s="36"/>
      <c r="DV194" s="36"/>
      <c r="DW194" s="36"/>
      <c r="DX194" s="36"/>
      <c r="ED194" s="36"/>
      <c r="EE194" s="36"/>
      <c r="EF194" s="36"/>
      <c r="EL194" s="36"/>
      <c r="EM194" s="36"/>
      <c r="EN194" s="36"/>
      <c r="ET194" s="36"/>
      <c r="EU194" s="36"/>
      <c r="EV194" s="36"/>
    </row>
    <row r="195" spans="14:152" s="30" customFormat="1" ht="12.75">
      <c r="N195" s="36">
        <v>4.2700000000000004E-9</v>
      </c>
      <c r="O195" s="36">
        <v>4.0233562050099998</v>
      </c>
      <c r="P195" s="36">
        <v>14.227094001599999</v>
      </c>
      <c r="Q195" s="30">
        <f t="shared" si="128"/>
        <v>-2.9661023664279205E-9</v>
      </c>
      <c r="R195" s="30">
        <f t="shared" si="129"/>
        <v>-2.9661032056874281E-9</v>
      </c>
      <c r="S195" s="30">
        <f t="shared" si="130"/>
        <v>-2.9661032057694385E-9</v>
      </c>
      <c r="T195" s="30">
        <f t="shared" si="131"/>
        <v>-2.9661032057694472E-9</v>
      </c>
      <c r="V195" s="36">
        <v>4.5E-10</v>
      </c>
      <c r="W195" s="36">
        <v>5.5949290822300002</v>
      </c>
      <c r="X195" s="36">
        <v>467.96499035440002</v>
      </c>
      <c r="Y195" s="30">
        <f t="shared" si="132"/>
        <v>-4.4551331186767483E-10</v>
      </c>
      <c r="Z195" s="30">
        <f t="shared" si="133"/>
        <v>-4.4551274218623469E-10</v>
      </c>
      <c r="AA195" s="30">
        <f t="shared" si="134"/>
        <v>-4.4551274213056497E-10</v>
      </c>
      <c r="AB195" s="30">
        <f t="shared" si="135"/>
        <v>-4.4551274213055959E-10</v>
      </c>
      <c r="AD195" s="36"/>
      <c r="AE195" s="36"/>
      <c r="AF195" s="36"/>
      <c r="AL195" s="36"/>
      <c r="AM195" s="36"/>
      <c r="AN195" s="36"/>
      <c r="AT195" s="36"/>
      <c r="AU195" s="36"/>
      <c r="AV195" s="36"/>
      <c r="BB195" s="36"/>
      <c r="BC195" s="36"/>
      <c r="BD195" s="36"/>
      <c r="BJ195" s="36">
        <v>5.7999999999999996E-10</v>
      </c>
      <c r="BK195" s="36">
        <v>2.14482855875</v>
      </c>
      <c r="BL195" s="36">
        <v>8631.3261979279996</v>
      </c>
      <c r="BM195" s="30">
        <f t="shared" si="136"/>
        <v>-9.1886948410009856E-11</v>
      </c>
      <c r="BN195" s="30">
        <f t="shared" si="137"/>
        <v>-9.1981874609055694E-11</v>
      </c>
      <c r="BO195" s="30">
        <f t="shared" si="138"/>
        <v>-9.1981883884895237E-11</v>
      </c>
      <c r="BP195" s="30">
        <f t="shared" si="139"/>
        <v>-9.1981883885798544E-11</v>
      </c>
      <c r="BR195" s="36"/>
      <c r="BS195" s="36"/>
      <c r="BT195" s="36"/>
      <c r="BZ195" s="36"/>
      <c r="CA195" s="36"/>
      <c r="CB195" s="36"/>
      <c r="CH195" s="36"/>
      <c r="CI195" s="36"/>
      <c r="CJ195" s="36"/>
      <c r="CP195" s="36"/>
      <c r="CQ195" s="36"/>
      <c r="CR195" s="36"/>
      <c r="CX195" s="36"/>
      <c r="CY195" s="36"/>
      <c r="CZ195" s="36"/>
      <c r="DF195" s="36">
        <v>1.07E-9</v>
      </c>
      <c r="DG195" s="36">
        <v>0.41270197502</v>
      </c>
      <c r="DH195" s="36">
        <v>40853.142184844</v>
      </c>
      <c r="DI195" s="30">
        <f t="shared" si="140"/>
        <v>1.0652617225635826E-9</v>
      </c>
      <c r="DJ195" s="30">
        <f t="shared" si="141"/>
        <v>1.0653403110997498E-9</v>
      </c>
      <c r="DK195" s="30">
        <f t="shared" si="142"/>
        <v>1.0653403187471925E-9</v>
      </c>
      <c r="DL195" s="30">
        <f t="shared" si="143"/>
        <v>1.0653403187479382E-9</v>
      </c>
      <c r="DN195" s="36"/>
      <c r="DO195" s="36"/>
      <c r="DP195" s="36"/>
      <c r="DV195" s="36"/>
      <c r="DW195" s="36"/>
      <c r="DX195" s="36"/>
      <c r="ED195" s="36"/>
      <c r="EE195" s="36"/>
      <c r="EF195" s="36"/>
      <c r="EL195" s="36"/>
      <c r="EM195" s="36"/>
      <c r="EN195" s="36"/>
      <c r="ET195" s="36"/>
      <c r="EU195" s="36"/>
      <c r="EV195" s="36"/>
    </row>
    <row r="196" spans="14:152" s="30" customFormat="1" ht="12.75">
      <c r="N196" s="36">
        <v>4.3400000000000003E-9</v>
      </c>
      <c r="O196" s="36">
        <v>0.29028429048999999</v>
      </c>
      <c r="P196" s="36">
        <v>9264.1099372412009</v>
      </c>
      <c r="Q196" s="30">
        <f t="shared" si="128"/>
        <v>2.9931555168150216E-9</v>
      </c>
      <c r="R196" s="30">
        <f t="shared" si="129"/>
        <v>2.9925963380232753E-9</v>
      </c>
      <c r="S196" s="30">
        <f t="shared" si="130"/>
        <v>2.9925962833769989E-9</v>
      </c>
      <c r="T196" s="30">
        <f t="shared" si="131"/>
        <v>2.9925962833716611E-9</v>
      </c>
      <c r="V196" s="36">
        <v>4.5E-10</v>
      </c>
      <c r="W196" s="36">
        <v>2.3468040100100001</v>
      </c>
      <c r="X196" s="36">
        <v>9411.4646150871995</v>
      </c>
      <c r="Y196" s="30">
        <f t="shared" si="132"/>
        <v>4.0908448209676068E-10</v>
      </c>
      <c r="Z196" s="30">
        <f t="shared" si="133"/>
        <v>4.0911836179664215E-10</v>
      </c>
      <c r="AA196" s="30">
        <f t="shared" si="134"/>
        <v>4.0911836510663272E-10</v>
      </c>
      <c r="AB196" s="30">
        <f t="shared" si="135"/>
        <v>4.091183651069563E-10</v>
      </c>
      <c r="AD196" s="36"/>
      <c r="AE196" s="36"/>
      <c r="AF196" s="36"/>
      <c r="AL196" s="36"/>
      <c r="AM196" s="36"/>
      <c r="AN196" s="36"/>
      <c r="AT196" s="36"/>
      <c r="AU196" s="36"/>
      <c r="AV196" s="36"/>
      <c r="BB196" s="36"/>
      <c r="BC196" s="36"/>
      <c r="BD196" s="36"/>
      <c r="BJ196" s="36">
        <v>6.3999999999999996E-10</v>
      </c>
      <c r="BK196" s="36">
        <v>5.8356905130100003</v>
      </c>
      <c r="BL196" s="36">
        <v>2118.7638603783998</v>
      </c>
      <c r="BM196" s="30">
        <f t="shared" si="136"/>
        <v>5.9640323847640547E-10</v>
      </c>
      <c r="BN196" s="30">
        <f t="shared" si="137"/>
        <v>5.964126850229104E-10</v>
      </c>
      <c r="BO196" s="30">
        <f t="shared" si="138"/>
        <v>5.964126859459567E-10</v>
      </c>
      <c r="BP196" s="30">
        <f t="shared" si="139"/>
        <v>5.9641268594604665E-10</v>
      </c>
      <c r="BR196" s="36"/>
      <c r="BS196" s="36"/>
      <c r="BT196" s="36"/>
      <c r="BZ196" s="36"/>
      <c r="CA196" s="36"/>
      <c r="CB196" s="36"/>
      <c r="CH196" s="36"/>
      <c r="CI196" s="36"/>
      <c r="CJ196" s="36"/>
      <c r="CP196" s="36"/>
      <c r="CQ196" s="36"/>
      <c r="CR196" s="36"/>
      <c r="CX196" s="36"/>
      <c r="CY196" s="36"/>
      <c r="CZ196" s="36"/>
      <c r="DF196" s="36">
        <v>1.32E-9</v>
      </c>
      <c r="DG196" s="36">
        <v>5.4500834276100001</v>
      </c>
      <c r="DH196" s="36">
        <v>11506.7697697936</v>
      </c>
      <c r="DI196" s="30">
        <f t="shared" si="140"/>
        <v>-3.0167234133465657E-10</v>
      </c>
      <c r="DJ196" s="30">
        <f t="shared" si="141"/>
        <v>-3.0195631201789399E-10</v>
      </c>
      <c r="DK196" s="30">
        <f t="shared" si="142"/>
        <v>-3.0195633976611333E-10</v>
      </c>
      <c r="DL196" s="30">
        <f t="shared" si="143"/>
        <v>-3.0195633976881599E-10</v>
      </c>
      <c r="DN196" s="36"/>
      <c r="DO196" s="36"/>
      <c r="DP196" s="36"/>
      <c r="DV196" s="36"/>
      <c r="DW196" s="36"/>
      <c r="DX196" s="36"/>
      <c r="ED196" s="36"/>
      <c r="EE196" s="36"/>
      <c r="EF196" s="36"/>
      <c r="EL196" s="36"/>
      <c r="EM196" s="36"/>
      <c r="EN196" s="36"/>
      <c r="ET196" s="36"/>
      <c r="EU196" s="36"/>
      <c r="EV196" s="36"/>
    </row>
    <row r="197" spans="14:152" s="30" customFormat="1" ht="12.75">
      <c r="N197" s="36">
        <v>4.5100000000000003E-9</v>
      </c>
      <c r="O197" s="36">
        <v>1.66320363626</v>
      </c>
      <c r="P197" s="36">
        <v>26087.903141574199</v>
      </c>
      <c r="Q197" s="30">
        <f t="shared" si="128"/>
        <v>1.8311789155683003E-10</v>
      </c>
      <c r="R197" s="30">
        <f t="shared" si="129"/>
        <v>1.8537555408025049E-10</v>
      </c>
      <c r="S197" s="30">
        <f t="shared" si="130"/>
        <v>1.8537577469148072E-10</v>
      </c>
      <c r="T197" s="30">
        <f t="shared" si="131"/>
        <v>1.8537577471299711E-10</v>
      </c>
      <c r="V197" s="36">
        <v>4.5E-10</v>
      </c>
      <c r="W197" s="36">
        <v>2.9992651110000001E-2</v>
      </c>
      <c r="X197" s="36">
        <v>44809.650200863398</v>
      </c>
      <c r="Y197" s="30">
        <f t="shared" si="132"/>
        <v>-4.3767709598221072E-10</v>
      </c>
      <c r="Z197" s="30">
        <f t="shared" si="133"/>
        <v>-4.3758692997169332E-10</v>
      </c>
      <c r="AA197" s="30">
        <f t="shared" si="134"/>
        <v>-4.3758692114504815E-10</v>
      </c>
      <c r="AB197" s="30">
        <f t="shared" si="135"/>
        <v>-4.3758692114418597E-10</v>
      </c>
      <c r="AD197" s="36"/>
      <c r="AE197" s="36"/>
      <c r="AF197" s="36"/>
      <c r="AL197" s="36"/>
      <c r="AM197" s="36"/>
      <c r="AN197" s="36"/>
      <c r="AT197" s="36"/>
      <c r="AU197" s="36"/>
      <c r="AV197" s="36"/>
      <c r="BB197" s="36"/>
      <c r="BC197" s="36"/>
      <c r="BD197" s="36"/>
      <c r="BJ197" s="36">
        <v>5.7999999999999996E-10</v>
      </c>
      <c r="BK197" s="36">
        <v>2.9852420982400001</v>
      </c>
      <c r="BL197" s="36">
        <v>19889.766580326501</v>
      </c>
      <c r="BM197" s="30">
        <f t="shared" si="136"/>
        <v>5.1422377235450442E-10</v>
      </c>
      <c r="BN197" s="30">
        <f t="shared" si="137"/>
        <v>5.1412125858295338E-10</v>
      </c>
      <c r="BO197" s="30">
        <f t="shared" si="138"/>
        <v>5.1412124856188381E-10</v>
      </c>
      <c r="BP197" s="30">
        <f t="shared" si="139"/>
        <v>5.1412124856090712E-10</v>
      </c>
      <c r="BR197" s="36"/>
      <c r="BS197" s="36"/>
      <c r="BT197" s="36"/>
      <c r="BZ197" s="36"/>
      <c r="CA197" s="36"/>
      <c r="CB197" s="36"/>
      <c r="CH197" s="36"/>
      <c r="CI197" s="36"/>
      <c r="CJ197" s="36"/>
      <c r="CP197" s="36"/>
      <c r="CQ197" s="36"/>
      <c r="CR197" s="36"/>
      <c r="CX197" s="36"/>
      <c r="CY197" s="36"/>
      <c r="CZ197" s="36"/>
      <c r="DF197" s="36">
        <v>9.7999999999999992E-10</v>
      </c>
      <c r="DG197" s="36">
        <v>1.07722950958</v>
      </c>
      <c r="DH197" s="36">
        <v>13553.8979729108</v>
      </c>
      <c r="DI197" s="30">
        <f t="shared" si="140"/>
        <v>2.3857955234707285E-10</v>
      </c>
      <c r="DJ197" s="30">
        <f t="shared" si="141"/>
        <v>2.3882696121899368E-10</v>
      </c>
      <c r="DK197" s="30">
        <f t="shared" si="142"/>
        <v>2.3882698539441078E-10</v>
      </c>
      <c r="DL197" s="30">
        <f t="shared" si="143"/>
        <v>2.3882698539677445E-10</v>
      </c>
      <c r="DN197" s="36"/>
      <c r="DO197" s="36"/>
      <c r="DP197" s="36"/>
      <c r="DV197" s="36"/>
      <c r="DW197" s="36"/>
      <c r="DX197" s="36"/>
      <c r="ED197" s="36"/>
      <c r="EE197" s="36"/>
      <c r="EF197" s="36"/>
      <c r="EL197" s="36"/>
      <c r="EM197" s="36"/>
      <c r="EN197" s="36"/>
      <c r="ET197" s="36"/>
      <c r="EU197" s="36"/>
      <c r="EV197" s="36"/>
    </row>
    <row r="198" spans="14:152" s="30" customFormat="1" ht="12.75">
      <c r="N198" s="36">
        <v>4.2199999999999999E-9</v>
      </c>
      <c r="O198" s="36">
        <v>3.3841358267400001</v>
      </c>
      <c r="P198" s="36">
        <v>10787.6303445458</v>
      </c>
      <c r="Q198" s="30">
        <f t="shared" si="128"/>
        <v>4.1896525768087573E-9</v>
      </c>
      <c r="R198" s="30">
        <f t="shared" si="129"/>
        <v>4.1897571472080083E-9</v>
      </c>
      <c r="S198" s="30">
        <f t="shared" si="130"/>
        <v>4.1897571574175942E-9</v>
      </c>
      <c r="T198" s="30">
        <f t="shared" si="131"/>
        <v>4.1897571574185901E-9</v>
      </c>
      <c r="V198" s="36">
        <v>4.3000000000000001E-10</v>
      </c>
      <c r="W198" s="36">
        <v>5.6272567354399996</v>
      </c>
      <c r="X198" s="36">
        <v>14.227094001599999</v>
      </c>
      <c r="Y198" s="30">
        <f t="shared" si="132"/>
        <v>3.1904150559557397E-10</v>
      </c>
      <c r="Z198" s="30">
        <f t="shared" si="133"/>
        <v>3.1904142682654125E-10</v>
      </c>
      <c r="AA198" s="30">
        <f t="shared" si="134"/>
        <v>3.1904142681884398E-10</v>
      </c>
      <c r="AB198" s="30">
        <f t="shared" si="135"/>
        <v>3.1904142681884346E-10</v>
      </c>
      <c r="AD198" s="36"/>
      <c r="AE198" s="36"/>
      <c r="AF198" s="36"/>
      <c r="AL198" s="36"/>
      <c r="AM198" s="36"/>
      <c r="AN198" s="36"/>
      <c r="AT198" s="36"/>
      <c r="AU198" s="36"/>
      <c r="AV198" s="36"/>
      <c r="BB198" s="36"/>
      <c r="BC198" s="36"/>
      <c r="BD198" s="36"/>
      <c r="BJ198" s="36">
        <v>5.4E-10</v>
      </c>
      <c r="BK198" s="36">
        <v>1.7826066833300001</v>
      </c>
      <c r="BL198" s="36">
        <v>40077.619573520002</v>
      </c>
      <c r="BM198" s="30">
        <f t="shared" si="136"/>
        <v>4.6883829680786554E-10</v>
      </c>
      <c r="BN198" s="30">
        <f t="shared" si="137"/>
        <v>4.6863193268271638E-10</v>
      </c>
      <c r="BO198" s="30">
        <f t="shared" si="138"/>
        <v>4.6863191250373416E-10</v>
      </c>
      <c r="BP198" s="30">
        <f t="shared" si="139"/>
        <v>4.6863191250176681E-10</v>
      </c>
      <c r="BR198" s="36"/>
      <c r="BS198" s="36"/>
      <c r="BT198" s="36"/>
      <c r="BZ198" s="36"/>
      <c r="CA198" s="36"/>
      <c r="CB198" s="36"/>
      <c r="CH198" s="36"/>
      <c r="CI198" s="36"/>
      <c r="CJ198" s="36"/>
      <c r="CP198" s="36"/>
      <c r="CQ198" s="36"/>
      <c r="CR198" s="36"/>
      <c r="CX198" s="36"/>
      <c r="CY198" s="36"/>
      <c r="CZ198" s="36"/>
      <c r="DF198" s="36">
        <v>9.4000000000000006E-10</v>
      </c>
      <c r="DG198" s="36">
        <v>2.9172009759000002</v>
      </c>
      <c r="DH198" s="36">
        <v>44007.829269739603</v>
      </c>
      <c r="DI198" s="30">
        <f t="shared" si="140"/>
        <v>-6.44570092100332E-10</v>
      </c>
      <c r="DJ198" s="30">
        <f t="shared" si="141"/>
        <v>-6.4514811620705459E-10</v>
      </c>
      <c r="DK198" s="30">
        <f t="shared" si="142"/>
        <v>-6.4514817266770804E-10</v>
      </c>
      <c r="DL198" s="30">
        <f t="shared" si="143"/>
        <v>-6.4514817267320693E-10</v>
      </c>
      <c r="DN198" s="36"/>
      <c r="DO198" s="36"/>
      <c r="DP198" s="36"/>
      <c r="DV198" s="36"/>
      <c r="DW198" s="36"/>
      <c r="DX198" s="36"/>
      <c r="ED198" s="36"/>
      <c r="EE198" s="36"/>
      <c r="EF198" s="36"/>
      <c r="EL198" s="36"/>
      <c r="EM198" s="36"/>
      <c r="EN198" s="36"/>
      <c r="ET198" s="36"/>
      <c r="EU198" s="36"/>
      <c r="EV198" s="36"/>
    </row>
    <row r="199" spans="14:152" s="30" customFormat="1" ht="12.75">
      <c r="N199" s="36">
        <v>5.69E-9</v>
      </c>
      <c r="O199" s="36">
        <v>5.14001758731</v>
      </c>
      <c r="P199" s="36">
        <v>27490.692478044799</v>
      </c>
      <c r="Q199" s="30">
        <f t="shared" si="128"/>
        <v>-5.3034571540614888E-9</v>
      </c>
      <c r="R199" s="30">
        <f t="shared" si="129"/>
        <v>-5.3045447375511285E-9</v>
      </c>
      <c r="S199" s="30">
        <f t="shared" si="130"/>
        <v>-5.3045448437549682E-9</v>
      </c>
      <c r="T199" s="30">
        <f t="shared" si="131"/>
        <v>-5.3045448437653237E-9</v>
      </c>
      <c r="V199" s="36">
        <v>4.7000000000000003E-10</v>
      </c>
      <c r="W199" s="36">
        <v>3.7356727574900002</v>
      </c>
      <c r="X199" s="36">
        <v>64460.698681961403</v>
      </c>
      <c r="Y199" s="30">
        <f t="shared" si="132"/>
        <v>-1.1272554434377216E-10</v>
      </c>
      <c r="Z199" s="30">
        <f t="shared" si="133"/>
        <v>-1.1329030901079474E-10</v>
      </c>
      <c r="AA199" s="30">
        <f t="shared" si="134"/>
        <v>-1.132903641898026E-10</v>
      </c>
      <c r="AB199" s="30">
        <f t="shared" si="135"/>
        <v>-1.1329036419519575E-10</v>
      </c>
      <c r="AD199" s="36"/>
      <c r="AE199" s="36"/>
      <c r="AF199" s="36"/>
      <c r="AL199" s="36"/>
      <c r="AM199" s="36"/>
      <c r="AN199" s="36"/>
      <c r="AT199" s="36"/>
      <c r="AU199" s="36"/>
      <c r="AV199" s="36"/>
      <c r="BB199" s="36"/>
      <c r="BC199" s="36"/>
      <c r="BD199" s="36"/>
      <c r="BJ199" s="36">
        <v>5.4999999999999996E-10</v>
      </c>
      <c r="BK199" s="36">
        <v>4.70485939861</v>
      </c>
      <c r="BL199" s="36">
        <v>639.89728631399998</v>
      </c>
      <c r="BM199" s="30">
        <f t="shared" si="136"/>
        <v>2.2119773119061792E-10</v>
      </c>
      <c r="BN199" s="30">
        <f t="shared" si="137"/>
        <v>2.2120391940565939E-10</v>
      </c>
      <c r="BO199" s="30">
        <f t="shared" si="138"/>
        <v>2.2120392001035559E-10</v>
      </c>
      <c r="BP199" s="30">
        <f t="shared" si="139"/>
        <v>2.212039200104146E-10</v>
      </c>
      <c r="BR199" s="36"/>
      <c r="BS199" s="36"/>
      <c r="BT199" s="36"/>
      <c r="BZ199" s="36"/>
      <c r="CA199" s="36"/>
      <c r="CB199" s="36"/>
      <c r="CH199" s="36"/>
      <c r="CI199" s="36"/>
      <c r="CJ199" s="36"/>
      <c r="CP199" s="36"/>
      <c r="CQ199" s="36"/>
      <c r="CR199" s="36"/>
      <c r="CX199" s="36"/>
      <c r="CY199" s="36"/>
      <c r="CZ199" s="36"/>
      <c r="DF199" s="36">
        <v>9.6999999999999996E-10</v>
      </c>
      <c r="DG199" s="36">
        <v>1.0400422363399999</v>
      </c>
      <c r="DH199" s="36">
        <v>68050.423878511501</v>
      </c>
      <c r="DI199" s="30">
        <f t="shared" si="140"/>
        <v>7.2885592642890038E-10</v>
      </c>
      <c r="DJ199" s="30">
        <f t="shared" si="141"/>
        <v>7.2969177966744471E-10</v>
      </c>
      <c r="DK199" s="30">
        <f t="shared" si="142"/>
        <v>7.2969186128417278E-10</v>
      </c>
      <c r="DL199" s="30">
        <f t="shared" si="143"/>
        <v>7.2969186129212881E-10</v>
      </c>
      <c r="DN199" s="36"/>
      <c r="DO199" s="36"/>
      <c r="DP199" s="36"/>
      <c r="DV199" s="36"/>
      <c r="DW199" s="36"/>
      <c r="DX199" s="36"/>
      <c r="ED199" s="36"/>
      <c r="EE199" s="36"/>
      <c r="EF199" s="36"/>
      <c r="EL199" s="36"/>
      <c r="EM199" s="36"/>
      <c r="EN199" s="36"/>
      <c r="ET199" s="36"/>
      <c r="EU199" s="36"/>
      <c r="EV199" s="36"/>
    </row>
    <row r="200" spans="14:152" s="30" customFormat="1" ht="12.75">
      <c r="N200" s="36">
        <v>4.2100000000000001E-9</v>
      </c>
      <c r="O200" s="36">
        <v>4.23407313457</v>
      </c>
      <c r="P200" s="36">
        <v>39793.760254654801</v>
      </c>
      <c r="Q200" s="30">
        <f t="shared" si="128"/>
        <v>-3.9333250552357619E-9</v>
      </c>
      <c r="R200" s="30">
        <f t="shared" si="129"/>
        <v>-3.9344710211151048E-9</v>
      </c>
      <c r="S200" s="30">
        <f t="shared" si="130"/>
        <v>-3.9344711329838975E-9</v>
      </c>
      <c r="T200" s="30">
        <f t="shared" si="131"/>
        <v>-3.9344711329948395E-9</v>
      </c>
      <c r="V200" s="36">
        <v>4.6000000000000001E-10</v>
      </c>
      <c r="W200" s="36">
        <v>0.12586526755999999</v>
      </c>
      <c r="X200" s="36">
        <v>57375.8019008462</v>
      </c>
      <c r="Y200" s="30">
        <f t="shared" si="132"/>
        <v>-3.5253810159388922E-10</v>
      </c>
      <c r="Z200" s="30">
        <f t="shared" si="133"/>
        <v>-3.5221228800361281E-10</v>
      </c>
      <c r="AA200" s="30">
        <f t="shared" si="134"/>
        <v>-3.5221225614496865E-10</v>
      </c>
      <c r="AB200" s="30">
        <f t="shared" si="135"/>
        <v>-3.5221225614185711E-10</v>
      </c>
      <c r="AD200" s="36"/>
      <c r="AE200" s="36"/>
      <c r="AF200" s="36"/>
      <c r="AL200" s="36"/>
      <c r="AM200" s="36"/>
      <c r="AN200" s="36"/>
      <c r="AT200" s="36"/>
      <c r="AU200" s="36"/>
      <c r="AV200" s="36"/>
      <c r="BB200" s="36"/>
      <c r="BC200" s="36"/>
      <c r="BD200" s="36"/>
      <c r="BJ200" s="36">
        <v>6E-10</v>
      </c>
      <c r="BK200" s="36">
        <v>5.8966189291999997</v>
      </c>
      <c r="BL200" s="36">
        <v>41962.520736937397</v>
      </c>
      <c r="BM200" s="30">
        <f t="shared" si="136"/>
        <v>5.0417700592528228E-10</v>
      </c>
      <c r="BN200" s="30">
        <f t="shared" si="137"/>
        <v>5.0391470916918503E-10</v>
      </c>
      <c r="BO200" s="30">
        <f t="shared" si="138"/>
        <v>5.0391468352217592E-10</v>
      </c>
      <c r="BP200" s="30">
        <f t="shared" si="139"/>
        <v>5.039146835196674E-10</v>
      </c>
      <c r="BR200" s="36"/>
      <c r="BS200" s="36"/>
      <c r="BT200" s="36"/>
      <c r="BZ200" s="36"/>
      <c r="CA200" s="36"/>
      <c r="CB200" s="36"/>
      <c r="CH200" s="36"/>
      <c r="CI200" s="36"/>
      <c r="CJ200" s="36"/>
      <c r="CP200" s="36"/>
      <c r="CQ200" s="36"/>
      <c r="CR200" s="36"/>
      <c r="CX200" s="36"/>
      <c r="CY200" s="36"/>
      <c r="CZ200" s="36"/>
      <c r="DF200" s="36">
        <v>1.27E-9</v>
      </c>
      <c r="DG200" s="36">
        <v>2.2021537268300002</v>
      </c>
      <c r="DH200" s="36">
        <v>66813.564835733196</v>
      </c>
      <c r="DI200" s="30">
        <f t="shared" si="140"/>
        <v>-9.8416037962582576E-10</v>
      </c>
      <c r="DJ200" s="30">
        <f t="shared" si="141"/>
        <v>-9.8312960041316118E-10</v>
      </c>
      <c r="DK200" s="30">
        <f t="shared" si="142"/>
        <v>-9.8312949960874558E-10</v>
      </c>
      <c r="DL200" s="30">
        <f t="shared" si="143"/>
        <v>-9.8312949959892012E-10</v>
      </c>
      <c r="DN200" s="36"/>
      <c r="DO200" s="36"/>
      <c r="DP200" s="36"/>
      <c r="DV200" s="36"/>
      <c r="DW200" s="36"/>
      <c r="DX200" s="36"/>
      <c r="ED200" s="36"/>
      <c r="EE200" s="36"/>
      <c r="EF200" s="36"/>
      <c r="EL200" s="36"/>
      <c r="EM200" s="36"/>
      <c r="EN200" s="36"/>
      <c r="ET200" s="36"/>
      <c r="EU200" s="36"/>
      <c r="EV200" s="36"/>
    </row>
    <row r="201" spans="14:152" s="30" customFormat="1" ht="12.75">
      <c r="N201" s="36">
        <v>4.5800000000000003E-9</v>
      </c>
      <c r="O201" s="36">
        <v>5.2878636881999999</v>
      </c>
      <c r="P201" s="36">
        <v>49.757025471799999</v>
      </c>
      <c r="Q201" s="30">
        <f t="shared" si="128"/>
        <v>1.3517027161470156E-9</v>
      </c>
      <c r="R201" s="30">
        <f t="shared" si="129"/>
        <v>1.3516985346003365E-9</v>
      </c>
      <c r="S201" s="30">
        <f t="shared" si="130"/>
        <v>1.3516985341917279E-9</v>
      </c>
      <c r="T201" s="30">
        <f t="shared" si="131"/>
        <v>1.3516985341916851E-9</v>
      </c>
      <c r="V201" s="36">
        <v>4.3999999999999998E-10</v>
      </c>
      <c r="W201" s="36">
        <v>2.0311442607600001</v>
      </c>
      <c r="X201" s="36">
        <v>18314.920779044402</v>
      </c>
      <c r="Y201" s="30">
        <f t="shared" si="132"/>
        <v>2.3264068953651455E-10</v>
      </c>
      <c r="Z201" s="30">
        <f t="shared" si="133"/>
        <v>2.3277203552701055E-10</v>
      </c>
      <c r="AA201" s="30">
        <f t="shared" si="134"/>
        <v>2.3277204836042473E-10</v>
      </c>
      <c r="AB201" s="30">
        <f t="shared" si="135"/>
        <v>2.32772048361677E-10</v>
      </c>
      <c r="AD201" s="36"/>
      <c r="AE201" s="36"/>
      <c r="AF201" s="36"/>
      <c r="AL201" s="36"/>
      <c r="AM201" s="36"/>
      <c r="AN201" s="36"/>
      <c r="AT201" s="36"/>
      <c r="AU201" s="36"/>
      <c r="AV201" s="36"/>
      <c r="BB201" s="36"/>
      <c r="BC201" s="36"/>
      <c r="BD201" s="36"/>
      <c r="BJ201" s="36">
        <v>6.6E-10</v>
      </c>
      <c r="BK201" s="36">
        <v>2.24746237999</v>
      </c>
      <c r="BL201" s="36">
        <v>74.781598567299994</v>
      </c>
      <c r="BM201" s="30">
        <f t="shared" si="136"/>
        <v>-1.7097014662938808E-10</v>
      </c>
      <c r="BN201" s="30">
        <f t="shared" si="137"/>
        <v>-1.7096923112326876E-10</v>
      </c>
      <c r="BO201" s="30">
        <f t="shared" si="138"/>
        <v>-1.7096923103380763E-10</v>
      </c>
      <c r="BP201" s="30">
        <f t="shared" si="139"/>
        <v>-1.7096923103379887E-10</v>
      </c>
      <c r="BR201" s="36"/>
      <c r="BS201" s="36"/>
      <c r="BT201" s="36"/>
      <c r="BZ201" s="36"/>
      <c r="CA201" s="36"/>
      <c r="CB201" s="36"/>
      <c r="CH201" s="36"/>
      <c r="CI201" s="36"/>
      <c r="CJ201" s="36"/>
      <c r="CP201" s="36"/>
      <c r="CQ201" s="36"/>
      <c r="CR201" s="36"/>
      <c r="CX201" s="36"/>
      <c r="CY201" s="36"/>
      <c r="CZ201" s="36"/>
      <c r="DF201" s="36">
        <v>1.1100000000000001E-9</v>
      </c>
      <c r="DG201" s="36">
        <v>1.5782383903199999</v>
      </c>
      <c r="DH201" s="36">
        <v>29043.670196348299</v>
      </c>
      <c r="DI201" s="30">
        <f t="shared" si="140"/>
        <v>-8.0095395606546007E-10</v>
      </c>
      <c r="DJ201" s="30">
        <f t="shared" si="141"/>
        <v>-8.013824729631078E-10</v>
      </c>
      <c r="DK201" s="30">
        <f t="shared" si="142"/>
        <v>-8.013825148245793E-10</v>
      </c>
      <c r="DL201" s="30">
        <f t="shared" si="143"/>
        <v>-8.0138251482866134E-10</v>
      </c>
      <c r="DN201" s="36"/>
      <c r="DO201" s="36"/>
      <c r="DP201" s="36"/>
      <c r="DV201" s="36"/>
      <c r="DW201" s="36"/>
      <c r="DX201" s="36"/>
      <c r="ED201" s="36"/>
      <c r="EE201" s="36"/>
      <c r="EF201" s="36"/>
      <c r="EL201" s="36"/>
      <c r="EM201" s="36"/>
      <c r="EN201" s="36"/>
      <c r="ET201" s="36"/>
      <c r="EU201" s="36"/>
      <c r="EV201" s="36"/>
    </row>
    <row r="202" spans="14:152" s="30" customFormat="1" ht="12.75">
      <c r="N202" s="36">
        <v>4.18E-9</v>
      </c>
      <c r="O202" s="36">
        <v>5.6909779078999998</v>
      </c>
      <c r="P202" s="36">
        <v>14765.239043269799</v>
      </c>
      <c r="Q202" s="30">
        <f t="shared" si="128"/>
        <v>2.9782429287399527E-9</v>
      </c>
      <c r="R202" s="30">
        <f t="shared" si="129"/>
        <v>2.9774111255481291E-9</v>
      </c>
      <c r="S202" s="30">
        <f t="shared" si="130"/>
        <v>2.9774110442545589E-9</v>
      </c>
      <c r="T202" s="30">
        <f t="shared" si="131"/>
        <v>2.9774110442466369E-9</v>
      </c>
      <c r="V202" s="36">
        <v>3.9E-10</v>
      </c>
      <c r="W202" s="36">
        <v>0.99375127466000002</v>
      </c>
      <c r="X202" s="36">
        <v>94138.327020085693</v>
      </c>
      <c r="Y202" s="30">
        <f t="shared" si="132"/>
        <v>3.3424417693134411E-10</v>
      </c>
      <c r="Z202" s="30">
        <f t="shared" si="133"/>
        <v>3.3460692608780108E-10</v>
      </c>
      <c r="AA202" s="30">
        <f t="shared" si="134"/>
        <v>3.3460696148137842E-10</v>
      </c>
      <c r="AB202" s="30">
        <f t="shared" si="135"/>
        <v>3.3460696148481763E-10</v>
      </c>
      <c r="AD202" s="36"/>
      <c r="AE202" s="36"/>
      <c r="AF202" s="36"/>
      <c r="AL202" s="36"/>
      <c r="AM202" s="36"/>
      <c r="AN202" s="36"/>
      <c r="AT202" s="36"/>
      <c r="AU202" s="36"/>
      <c r="AV202" s="36"/>
      <c r="BB202" s="36"/>
      <c r="BC202" s="36"/>
      <c r="BD202" s="36"/>
      <c r="BJ202" s="36">
        <v>6.0999999999999996E-10</v>
      </c>
      <c r="BK202" s="36">
        <v>3.4072618159100001</v>
      </c>
      <c r="BL202" s="36">
        <v>27490.692478044799</v>
      </c>
      <c r="BM202" s="30">
        <f t="shared" si="136"/>
        <v>-1.2642174326812591E-10</v>
      </c>
      <c r="BN202" s="30">
        <f t="shared" si="137"/>
        <v>-1.2610666920308876E-10</v>
      </c>
      <c r="BO202" s="30">
        <f t="shared" si="138"/>
        <v>-1.2610663841307903E-10</v>
      </c>
      <c r="BP202" s="30">
        <f t="shared" si="139"/>
        <v>-1.2610663841007663E-10</v>
      </c>
      <c r="BR202" s="36"/>
      <c r="BS202" s="36"/>
      <c r="BT202" s="36"/>
      <c r="BZ202" s="36"/>
      <c r="CA202" s="36"/>
      <c r="CB202" s="36"/>
      <c r="CH202" s="36"/>
      <c r="CI202" s="36"/>
      <c r="CJ202" s="36"/>
      <c r="CP202" s="36"/>
      <c r="CQ202" s="36"/>
      <c r="CR202" s="36"/>
      <c r="CX202" s="36"/>
      <c r="CY202" s="36"/>
      <c r="CZ202" s="36"/>
      <c r="DF202" s="36">
        <v>1.1800000000000001E-9</v>
      </c>
      <c r="DG202" s="36">
        <v>2.3326817689000001</v>
      </c>
      <c r="DH202" s="36">
        <v>18314.920779044402</v>
      </c>
      <c r="DI202" s="30">
        <f t="shared" si="140"/>
        <v>2.9829438396994104E-10</v>
      </c>
      <c r="DJ202" s="30">
        <f t="shared" si="141"/>
        <v>2.9869592818434148E-10</v>
      </c>
      <c r="DK202" s="30">
        <f t="shared" si="142"/>
        <v>2.9869596742049216E-10</v>
      </c>
      <c r="DL202" s="30">
        <f t="shared" si="143"/>
        <v>2.9869596742432067E-10</v>
      </c>
      <c r="DN202" s="36"/>
      <c r="DO202" s="36"/>
      <c r="DP202" s="36"/>
      <c r="DV202" s="36"/>
      <c r="DW202" s="36"/>
      <c r="DX202" s="36"/>
      <c r="ED202" s="36"/>
      <c r="EE202" s="36"/>
      <c r="EF202" s="36"/>
      <c r="EL202" s="36"/>
      <c r="EM202" s="36"/>
      <c r="EN202" s="36"/>
      <c r="ET202" s="36"/>
      <c r="EU202" s="36"/>
      <c r="EV202" s="36"/>
    </row>
    <row r="203" spans="14:152" s="30" customFormat="1" ht="12.75">
      <c r="N203" s="36">
        <v>4.7500000000000003E-9</v>
      </c>
      <c r="O203" s="36">
        <v>0.97544690438000003</v>
      </c>
      <c r="P203" s="36">
        <v>1052.2683831884001</v>
      </c>
      <c r="Q203" s="30">
        <f t="shared" si="128"/>
        <v>6.9359043029148173E-10</v>
      </c>
      <c r="R203" s="30">
        <f t="shared" si="129"/>
        <v>6.9368539134424051E-10</v>
      </c>
      <c r="S203" s="30">
        <f t="shared" si="130"/>
        <v>6.9368540062359646E-10</v>
      </c>
      <c r="T203" s="30">
        <f t="shared" si="131"/>
        <v>6.9368540062450223E-10</v>
      </c>
      <c r="V203" s="36">
        <v>5.3000000000000003E-10</v>
      </c>
      <c r="W203" s="36">
        <v>0.41974404621</v>
      </c>
      <c r="X203" s="36">
        <v>30831.3049047446</v>
      </c>
      <c r="Y203" s="30">
        <f t="shared" si="132"/>
        <v>3.3741505720490819E-10</v>
      </c>
      <c r="Z203" s="30">
        <f t="shared" si="133"/>
        <v>3.3717299405504106E-10</v>
      </c>
      <c r="AA203" s="30">
        <f t="shared" si="134"/>
        <v>3.3717297039541785E-10</v>
      </c>
      <c r="AB203" s="30">
        <f t="shared" si="135"/>
        <v>3.3717297039310511E-10</v>
      </c>
      <c r="AD203" s="36"/>
      <c r="AE203" s="36"/>
      <c r="AF203" s="36"/>
      <c r="AL203" s="36"/>
      <c r="AM203" s="36"/>
      <c r="AN203" s="36"/>
      <c r="AT203" s="36"/>
      <c r="AU203" s="36"/>
      <c r="AV203" s="36"/>
      <c r="BB203" s="36"/>
      <c r="BC203" s="36"/>
      <c r="BD203" s="36"/>
      <c r="BJ203" s="36">
        <v>5.1E-10</v>
      </c>
      <c r="BK203" s="36">
        <v>3.0781118003899999</v>
      </c>
      <c r="BL203" s="36">
        <v>24150.080051345001</v>
      </c>
      <c r="BM203" s="30">
        <f t="shared" si="136"/>
        <v>2.2076397244473486E-10</v>
      </c>
      <c r="BN203" s="30">
        <f t="shared" si="137"/>
        <v>2.2097717430034016E-10</v>
      </c>
      <c r="BO203" s="30">
        <f t="shared" si="138"/>
        <v>2.2097719513160173E-10</v>
      </c>
      <c r="BP203" s="30">
        <f t="shared" si="139"/>
        <v>2.2097719513363967E-10</v>
      </c>
      <c r="BR203" s="36"/>
      <c r="BS203" s="36"/>
      <c r="BT203" s="36"/>
      <c r="BZ203" s="36"/>
      <c r="CA203" s="36"/>
      <c r="CB203" s="36"/>
      <c r="CH203" s="36"/>
      <c r="CI203" s="36"/>
      <c r="CJ203" s="36"/>
      <c r="CP203" s="36"/>
      <c r="CQ203" s="36"/>
      <c r="CR203" s="36"/>
      <c r="CX203" s="36"/>
      <c r="CY203" s="36"/>
      <c r="CZ203" s="36"/>
      <c r="DF203" s="36">
        <v>8.9999999999999999E-10</v>
      </c>
      <c r="DG203" s="36">
        <v>2.4235305612500002</v>
      </c>
      <c r="DH203" s="36">
        <v>32858.613742819703</v>
      </c>
      <c r="DI203" s="30">
        <f t="shared" si="140"/>
        <v>-6.9258905732643866E-10</v>
      </c>
      <c r="DJ203" s="30">
        <f t="shared" si="141"/>
        <v>-6.9222623999340892E-10</v>
      </c>
      <c r="DK203" s="30">
        <f t="shared" si="142"/>
        <v>-6.9222620452626472E-10</v>
      </c>
      <c r="DL203" s="30">
        <f t="shared" si="143"/>
        <v>-6.9222620452281537E-10</v>
      </c>
      <c r="DN203" s="36"/>
      <c r="DO203" s="36"/>
      <c r="DP203" s="36"/>
      <c r="DV203" s="36"/>
      <c r="DW203" s="36"/>
      <c r="DX203" s="36"/>
      <c r="ED203" s="36"/>
      <c r="EE203" s="36"/>
      <c r="EF203" s="36"/>
      <c r="EL203" s="36"/>
      <c r="EM203" s="36"/>
      <c r="EN203" s="36"/>
      <c r="ET203" s="36"/>
      <c r="EU203" s="36"/>
      <c r="EV203" s="36"/>
    </row>
    <row r="204" spans="14:152" s="30" customFormat="1" ht="12.75">
      <c r="N204" s="36">
        <v>3.8700000000000001E-9</v>
      </c>
      <c r="O204" s="36">
        <v>4.4166516299899996</v>
      </c>
      <c r="P204" s="36">
        <v>21.8508293264</v>
      </c>
      <c r="Q204" s="30">
        <f t="shared" si="128"/>
        <v>-1.5670387483880074E-9</v>
      </c>
      <c r="R204" s="30">
        <f t="shared" si="129"/>
        <v>-1.567040233292222E-9</v>
      </c>
      <c r="S204" s="30">
        <f t="shared" si="130"/>
        <v>-1.5670402334373244E-9</v>
      </c>
      <c r="T204" s="30">
        <f t="shared" si="131"/>
        <v>-1.5670402334373403E-9</v>
      </c>
      <c r="V204" s="36">
        <v>5.4999999999999996E-10</v>
      </c>
      <c r="W204" s="36">
        <v>1.38351566741</v>
      </c>
      <c r="X204" s="36">
        <v>38500.276031072201</v>
      </c>
      <c r="Y204" s="30">
        <f t="shared" si="132"/>
        <v>1.461226456467015E-11</v>
      </c>
      <c r="Z204" s="30">
        <f t="shared" si="133"/>
        <v>1.5018778020879967E-11</v>
      </c>
      <c r="AA204" s="30">
        <f t="shared" si="134"/>
        <v>1.501881774401671E-11</v>
      </c>
      <c r="AB204" s="30">
        <f t="shared" si="135"/>
        <v>1.5018817747891983E-11</v>
      </c>
      <c r="AD204" s="36"/>
      <c r="AE204" s="36"/>
      <c r="AF204" s="36"/>
      <c r="AL204" s="36"/>
      <c r="AM204" s="36"/>
      <c r="AN204" s="36"/>
      <c r="AT204" s="36"/>
      <c r="AU204" s="36"/>
      <c r="AV204" s="36"/>
      <c r="BB204" s="36"/>
      <c r="BC204" s="36"/>
      <c r="BD204" s="36"/>
      <c r="BJ204" s="36">
        <v>5.7E-10</v>
      </c>
      <c r="BK204" s="36">
        <v>2.3008137123500001</v>
      </c>
      <c r="BL204" s="36">
        <v>20529.663866640502</v>
      </c>
      <c r="BM204" s="30">
        <f t="shared" si="136"/>
        <v>4.9412964533876438E-13</v>
      </c>
      <c r="BN204" s="30">
        <f t="shared" si="137"/>
        <v>7.1886038033813995E-13</v>
      </c>
      <c r="BO204" s="30">
        <f t="shared" si="138"/>
        <v>7.1888234049515425E-13</v>
      </c>
      <c r="BP204" s="30">
        <f t="shared" si="139"/>
        <v>7.1888234263360193E-13</v>
      </c>
      <c r="BR204" s="36"/>
      <c r="BS204" s="36"/>
      <c r="BT204" s="36"/>
      <c r="BZ204" s="36"/>
      <c r="CA204" s="36"/>
      <c r="CB204" s="36"/>
      <c r="CH204" s="36"/>
      <c r="CI204" s="36"/>
      <c r="CJ204" s="36"/>
      <c r="CP204" s="36"/>
      <c r="CQ204" s="36"/>
      <c r="CR204" s="36"/>
      <c r="CX204" s="36"/>
      <c r="CY204" s="36"/>
      <c r="CZ204" s="36"/>
      <c r="DF204" s="36">
        <v>1.09E-9</v>
      </c>
      <c r="DG204" s="36">
        <v>3.82796787296</v>
      </c>
      <c r="DH204" s="36">
        <v>19470.281936451302</v>
      </c>
      <c r="DI204" s="30">
        <f t="shared" si="140"/>
        <v>-9.7964330337884933E-10</v>
      </c>
      <c r="DJ204" s="30">
        <f t="shared" si="141"/>
        <v>-9.7946453456423307E-10</v>
      </c>
      <c r="DK204" s="30">
        <f t="shared" si="142"/>
        <v>-9.7946451708867054E-10</v>
      </c>
      <c r="DL204" s="30">
        <f t="shared" si="143"/>
        <v>-9.7946451708696448E-10</v>
      </c>
      <c r="DN204" s="36"/>
      <c r="DO204" s="36"/>
      <c r="DP204" s="36"/>
      <c r="DV204" s="36"/>
      <c r="DW204" s="36"/>
      <c r="DX204" s="36"/>
      <c r="ED204" s="36"/>
      <c r="EE204" s="36"/>
      <c r="EF204" s="36"/>
      <c r="EL204" s="36"/>
      <c r="EM204" s="36"/>
      <c r="EN204" s="36"/>
      <c r="ET204" s="36"/>
      <c r="EU204" s="36"/>
      <c r="EV204" s="36"/>
    </row>
    <row r="205" spans="14:152" s="30" customFormat="1" ht="12.75">
      <c r="N205" s="36">
        <v>5.2300000000000003E-9</v>
      </c>
      <c r="O205" s="36">
        <v>2.9051242686999998</v>
      </c>
      <c r="P205" s="36">
        <v>20235.122826310399</v>
      </c>
      <c r="Q205" s="30">
        <f t="shared" si="128"/>
        <v>-4.1131479407897105E-9</v>
      </c>
      <c r="R205" s="30">
        <f t="shared" si="129"/>
        <v>-4.1144029555601872E-9</v>
      </c>
      <c r="S205" s="30">
        <f t="shared" si="130"/>
        <v>-4.1144030781669374E-9</v>
      </c>
      <c r="T205" s="30">
        <f t="shared" si="131"/>
        <v>-4.1144030781788662E-9</v>
      </c>
      <c r="V205" s="36">
        <v>4.0999999999999998E-10</v>
      </c>
      <c r="W205" s="36">
        <v>4.4701276890899999</v>
      </c>
      <c r="X205" s="36">
        <v>40077.619573520002</v>
      </c>
      <c r="Y205" s="30">
        <f t="shared" si="132"/>
        <v>-2.3066690634290056E-10</v>
      </c>
      <c r="Z205" s="30">
        <f t="shared" si="133"/>
        <v>-2.3040594992041301E-10</v>
      </c>
      <c r="AA205" s="30">
        <f t="shared" si="134"/>
        <v>-2.3040592441369599E-10</v>
      </c>
      <c r="AB205" s="30">
        <f t="shared" si="135"/>
        <v>-2.3040592441120915E-10</v>
      </c>
      <c r="AD205" s="36"/>
      <c r="AE205" s="36"/>
      <c r="AF205" s="36"/>
      <c r="AL205" s="36"/>
      <c r="AM205" s="36"/>
      <c r="AN205" s="36"/>
      <c r="AT205" s="36"/>
      <c r="AU205" s="36"/>
      <c r="AV205" s="36"/>
      <c r="BB205" s="36"/>
      <c r="BC205" s="36"/>
      <c r="BD205" s="36"/>
      <c r="BJ205" s="36">
        <v>5.1999999999999996E-10</v>
      </c>
      <c r="BK205" s="36">
        <v>2.3719246423300002</v>
      </c>
      <c r="BL205" s="36">
        <v>29573.361161443001</v>
      </c>
      <c r="BM205" s="30">
        <f t="shared" si="136"/>
        <v>-9.9374065873855509E-11</v>
      </c>
      <c r="BN205" s="30">
        <f t="shared" si="137"/>
        <v>-9.908416119010765E-11</v>
      </c>
      <c r="BO205" s="30">
        <f t="shared" si="138"/>
        <v>-9.9084132859740719E-11</v>
      </c>
      <c r="BP205" s="30">
        <f t="shared" si="139"/>
        <v>-9.9084132856969612E-11</v>
      </c>
      <c r="BR205" s="36"/>
      <c r="BS205" s="36"/>
      <c r="BT205" s="36"/>
      <c r="BZ205" s="36"/>
      <c r="CA205" s="36"/>
      <c r="CB205" s="36"/>
      <c r="CH205" s="36"/>
      <c r="CI205" s="36"/>
      <c r="CJ205" s="36"/>
      <c r="CP205" s="36"/>
      <c r="CQ205" s="36"/>
      <c r="CR205" s="36"/>
      <c r="CX205" s="36"/>
      <c r="CY205" s="36"/>
      <c r="CZ205" s="36"/>
      <c r="DF205" s="36">
        <v>1.1100000000000001E-9</v>
      </c>
      <c r="DG205" s="36">
        <v>4.4766695757599999</v>
      </c>
      <c r="DH205" s="36">
        <v>29057.897290349902</v>
      </c>
      <c r="DI205" s="30">
        <f t="shared" si="140"/>
        <v>1.0030085367219512E-9</v>
      </c>
      <c r="DJ205" s="30">
        <f t="shared" si="141"/>
        <v>1.0032737160568865E-9</v>
      </c>
      <c r="DK205" s="30">
        <f t="shared" si="142"/>
        <v>1.0032737419543233E-9</v>
      </c>
      <c r="DL205" s="30">
        <f t="shared" si="143"/>
        <v>1.0032737419568474E-9</v>
      </c>
      <c r="DN205" s="36"/>
      <c r="DO205" s="36"/>
      <c r="DP205" s="36"/>
      <c r="DV205" s="36"/>
      <c r="DW205" s="36"/>
      <c r="DX205" s="36"/>
      <c r="ED205" s="36"/>
      <c r="EE205" s="36"/>
      <c r="EF205" s="36"/>
      <c r="EL205" s="36"/>
      <c r="EM205" s="36"/>
      <c r="EN205" s="36"/>
      <c r="ET205" s="36"/>
      <c r="EU205" s="36"/>
      <c r="EV205" s="36"/>
    </row>
    <row r="206" spans="14:152" s="30" customFormat="1" ht="12.75">
      <c r="N206" s="36">
        <v>5.0600000000000003E-9</v>
      </c>
      <c r="O206" s="36">
        <v>5.26999314618</v>
      </c>
      <c r="P206" s="36">
        <v>29999.959352319001</v>
      </c>
      <c r="Q206" s="30">
        <f t="shared" si="128"/>
        <v>-3.3556563014520403E-9</v>
      </c>
      <c r="R206" s="30">
        <f t="shared" si="129"/>
        <v>-3.3534737721181937E-9</v>
      </c>
      <c r="S206" s="30">
        <f t="shared" si="130"/>
        <v>-3.3534735587922085E-9</v>
      </c>
      <c r="T206" s="30">
        <f t="shared" si="131"/>
        <v>-3.3534735587714235E-9</v>
      </c>
      <c r="V206" s="36">
        <v>4.0999999999999998E-10</v>
      </c>
      <c r="W206" s="36">
        <v>0.36665992483999998</v>
      </c>
      <c r="X206" s="36">
        <v>19999.972901545902</v>
      </c>
      <c r="Y206" s="30">
        <f t="shared" si="132"/>
        <v>-3.4542106541452814E-10</v>
      </c>
      <c r="Z206" s="30">
        <f t="shared" si="133"/>
        <v>-3.4533620486822255E-10</v>
      </c>
      <c r="AA206" s="30">
        <f t="shared" si="134"/>
        <v>-3.4533619657335881E-10</v>
      </c>
      <c r="AB206" s="30">
        <f t="shared" si="135"/>
        <v>-3.4533619657255169E-10</v>
      </c>
      <c r="AD206" s="36"/>
      <c r="AE206" s="36"/>
      <c r="AF206" s="36"/>
      <c r="AL206" s="36"/>
      <c r="AM206" s="36"/>
      <c r="AN206" s="36"/>
      <c r="AT206" s="36"/>
      <c r="AU206" s="36"/>
      <c r="AV206" s="36"/>
      <c r="BB206" s="36"/>
      <c r="BC206" s="36"/>
      <c r="BD206" s="36"/>
      <c r="BJ206" s="36">
        <v>5.1999999999999996E-10</v>
      </c>
      <c r="BK206" s="36">
        <v>4.7661040913199999</v>
      </c>
      <c r="BL206" s="36">
        <v>57375.8019008462</v>
      </c>
      <c r="BM206" s="30">
        <f t="shared" si="136"/>
        <v>3.6189641981083019E-10</v>
      </c>
      <c r="BN206" s="30">
        <f t="shared" si="137"/>
        <v>3.6230764753926945E-10</v>
      </c>
      <c r="BO206" s="30">
        <f t="shared" si="138"/>
        <v>3.6230768770199456E-10</v>
      </c>
      <c r="BP206" s="30">
        <f t="shared" si="139"/>
        <v>3.623076877059171E-10</v>
      </c>
      <c r="BR206" s="36"/>
      <c r="BS206" s="36"/>
      <c r="BT206" s="36"/>
      <c r="BZ206" s="36"/>
      <c r="CA206" s="36"/>
      <c r="CB206" s="36"/>
      <c r="CH206" s="36"/>
      <c r="CI206" s="36"/>
      <c r="CJ206" s="36"/>
      <c r="CP206" s="36"/>
      <c r="CQ206" s="36"/>
      <c r="CR206" s="36"/>
      <c r="CX206" s="36"/>
      <c r="CY206" s="36"/>
      <c r="CZ206" s="36"/>
      <c r="DF206" s="36">
        <v>1.01E-9</v>
      </c>
      <c r="DG206" s="36">
        <v>3.4152849366</v>
      </c>
      <c r="DH206" s="36">
        <v>19264.096388014201</v>
      </c>
      <c r="DI206" s="30">
        <f t="shared" si="140"/>
        <v>-9.7159450187726711E-10</v>
      </c>
      <c r="DJ206" s="30">
        <f t="shared" si="141"/>
        <v>-9.7169649613583361E-10</v>
      </c>
      <c r="DK206" s="30">
        <f t="shared" si="142"/>
        <v>-9.7169650609597575E-10</v>
      </c>
      <c r="DL206" s="30">
        <f t="shared" si="143"/>
        <v>-9.7169650609694686E-10</v>
      </c>
      <c r="DN206" s="36"/>
      <c r="DO206" s="36"/>
      <c r="DP206" s="36"/>
      <c r="DV206" s="36"/>
      <c r="DW206" s="36"/>
      <c r="DX206" s="36"/>
      <c r="ED206" s="36"/>
      <c r="EE206" s="36"/>
      <c r="EF206" s="36"/>
      <c r="EL206" s="36"/>
      <c r="EM206" s="36"/>
      <c r="EN206" s="36"/>
      <c r="ET206" s="36"/>
      <c r="EU206" s="36"/>
      <c r="EV206" s="36"/>
    </row>
    <row r="207" spans="14:152" s="30" customFormat="1" ht="12.75">
      <c r="N207" s="36">
        <v>4.3800000000000002E-9</v>
      </c>
      <c r="O207" s="36">
        <v>2.4945707113200002</v>
      </c>
      <c r="P207" s="36">
        <v>20956.2620575166</v>
      </c>
      <c r="Q207" s="30">
        <f t="shared" si="128"/>
        <v>3.6109628002070547E-9</v>
      </c>
      <c r="R207" s="30">
        <f t="shared" si="129"/>
        <v>3.609964823640233E-9</v>
      </c>
      <c r="S207" s="30">
        <f t="shared" si="130"/>
        <v>3.6099647260917209E-9</v>
      </c>
      <c r="T207" s="30">
        <f t="shared" si="131"/>
        <v>3.6099647260822038E-9</v>
      </c>
      <c r="V207" s="36">
        <v>4.0000000000000001E-10</v>
      </c>
      <c r="W207" s="36">
        <v>3.0635858635500002</v>
      </c>
      <c r="X207" s="36">
        <v>813.55028395980003</v>
      </c>
      <c r="Y207" s="30">
        <f t="shared" si="132"/>
        <v>4.9311537860370256E-11</v>
      </c>
      <c r="Z207" s="30">
        <f t="shared" si="133"/>
        <v>4.9305335951604491E-11</v>
      </c>
      <c r="AA207" s="30">
        <f t="shared" si="134"/>
        <v>4.9305335345567927E-11</v>
      </c>
      <c r="AB207" s="30">
        <f t="shared" si="135"/>
        <v>4.9305335345509048E-11</v>
      </c>
      <c r="AD207" s="36"/>
      <c r="AE207" s="36"/>
      <c r="AF207" s="36"/>
      <c r="AL207" s="36"/>
      <c r="AM207" s="36"/>
      <c r="AN207" s="36"/>
      <c r="AT207" s="36"/>
      <c r="AU207" s="36"/>
      <c r="AV207" s="36"/>
      <c r="BB207" s="36"/>
      <c r="BC207" s="36"/>
      <c r="BD207" s="36"/>
      <c r="BJ207" s="36">
        <v>4.7000000000000003E-10</v>
      </c>
      <c r="BK207" s="36">
        <v>1.6163028885599999</v>
      </c>
      <c r="BL207" s="36">
        <v>30831.3049047446</v>
      </c>
      <c r="BM207" s="30">
        <f t="shared" si="136"/>
        <v>4.4674515264227656E-10</v>
      </c>
      <c r="BN207" s="30">
        <f t="shared" si="137"/>
        <v>4.4683152711112329E-10</v>
      </c>
      <c r="BO207" s="30">
        <f t="shared" si="138"/>
        <v>4.4683153554378048E-10</v>
      </c>
      <c r="BP207" s="30">
        <f t="shared" si="139"/>
        <v>4.4683153554460482E-10</v>
      </c>
      <c r="BR207" s="36"/>
      <c r="BS207" s="36"/>
      <c r="BT207" s="36"/>
      <c r="BZ207" s="36"/>
      <c r="CA207" s="36"/>
      <c r="CB207" s="36"/>
      <c r="CH207" s="36"/>
      <c r="CI207" s="36"/>
      <c r="CJ207" s="36"/>
      <c r="CP207" s="36"/>
      <c r="CQ207" s="36"/>
      <c r="CR207" s="36"/>
      <c r="CX207" s="36"/>
      <c r="CY207" s="36"/>
      <c r="CZ207" s="36"/>
      <c r="DF207" s="36">
        <v>9.2000000000000003E-10</v>
      </c>
      <c r="DG207" s="36">
        <v>3.6628979951199998</v>
      </c>
      <c r="DH207" s="36">
        <v>22645.328196608702</v>
      </c>
      <c r="DI207" s="30">
        <f t="shared" si="140"/>
        <v>-7.4536604887970118E-10</v>
      </c>
      <c r="DJ207" s="30">
        <f t="shared" si="141"/>
        <v>-7.4560051132067355E-10</v>
      </c>
      <c r="DK207" s="30">
        <f t="shared" si="142"/>
        <v>-7.4560053422490002E-10</v>
      </c>
      <c r="DL207" s="30">
        <f t="shared" si="143"/>
        <v>-7.4560053422712875E-10</v>
      </c>
      <c r="DN207" s="36"/>
      <c r="DO207" s="36"/>
      <c r="DP207" s="36"/>
      <c r="DV207" s="36"/>
      <c r="DW207" s="36"/>
      <c r="DX207" s="36"/>
      <c r="ED207" s="36"/>
      <c r="EE207" s="36"/>
      <c r="EF207" s="36"/>
      <c r="EL207" s="36"/>
      <c r="EM207" s="36"/>
      <c r="EN207" s="36"/>
      <c r="ET207" s="36"/>
      <c r="EU207" s="36"/>
      <c r="EV207" s="36"/>
    </row>
    <row r="208" spans="14:152" s="30" customFormat="1" ht="12.75">
      <c r="N208" s="36">
        <v>5.3000000000000003E-9</v>
      </c>
      <c r="O208" s="36">
        <v>0.71368442157</v>
      </c>
      <c r="P208" s="36">
        <v>33794.543723528601</v>
      </c>
      <c r="Q208" s="30">
        <f t="shared" si="128"/>
        <v>-1.3734482731956801E-9</v>
      </c>
      <c r="R208" s="30">
        <f t="shared" si="129"/>
        <v>-1.3701257256448853E-9</v>
      </c>
      <c r="S208" s="30">
        <f t="shared" si="130"/>
        <v>-1.3701254009450866E-9</v>
      </c>
      <c r="T208" s="30">
        <f t="shared" si="131"/>
        <v>-1.3701254009133644E-9</v>
      </c>
      <c r="V208" s="36">
        <v>4.0000000000000001E-10</v>
      </c>
      <c r="W208" s="36">
        <v>2.16802870803</v>
      </c>
      <c r="X208" s="36">
        <v>59728.668054618</v>
      </c>
      <c r="Y208" s="30">
        <f t="shared" si="132"/>
        <v>-2.5936543597822445E-10</v>
      </c>
      <c r="Z208" s="30">
        <f t="shared" si="133"/>
        <v>-2.5971456478358194E-10</v>
      </c>
      <c r="AA208" s="30">
        <f t="shared" si="134"/>
        <v>-2.5971459888294779E-10</v>
      </c>
      <c r="AB208" s="30">
        <f t="shared" si="135"/>
        <v>-2.5971459888626799E-10</v>
      </c>
      <c r="AD208" s="36"/>
      <c r="AE208" s="36"/>
      <c r="AF208" s="36"/>
      <c r="AL208" s="36"/>
      <c r="AM208" s="36"/>
      <c r="AN208" s="36"/>
      <c r="AT208" s="36"/>
      <c r="AU208" s="36"/>
      <c r="AV208" s="36"/>
      <c r="BB208" s="36"/>
      <c r="BC208" s="36"/>
      <c r="BD208" s="36"/>
      <c r="BJ208" s="36">
        <v>5.4E-10</v>
      </c>
      <c r="BK208" s="36">
        <v>5.8968419725699999</v>
      </c>
      <c r="BL208" s="36">
        <v>19903.9936743281</v>
      </c>
      <c r="BM208" s="30">
        <f t="shared" si="136"/>
        <v>-3.8017380671762558E-10</v>
      </c>
      <c r="BN208" s="30">
        <f t="shared" si="137"/>
        <v>-3.8002718867077191E-10</v>
      </c>
      <c r="BO208" s="30">
        <f t="shared" si="138"/>
        <v>-3.8002717434088756E-10</v>
      </c>
      <c r="BP208" s="30">
        <f t="shared" si="139"/>
        <v>-3.800271743394919E-10</v>
      </c>
      <c r="BR208" s="36"/>
      <c r="BS208" s="36"/>
      <c r="BT208" s="36"/>
      <c r="BZ208" s="36"/>
      <c r="CA208" s="36"/>
      <c r="CB208" s="36"/>
      <c r="CH208" s="36"/>
      <c r="CI208" s="36"/>
      <c r="CJ208" s="36"/>
      <c r="CP208" s="36"/>
      <c r="CQ208" s="36"/>
      <c r="CR208" s="36"/>
      <c r="CX208" s="36"/>
      <c r="CY208" s="36"/>
      <c r="CZ208" s="36"/>
      <c r="DF208" s="36">
        <v>9.4000000000000006E-10</v>
      </c>
      <c r="DG208" s="36">
        <v>6.0753080579100001</v>
      </c>
      <c r="DH208" s="36">
        <v>10846.0692855242</v>
      </c>
      <c r="DI208" s="30">
        <f t="shared" si="140"/>
        <v>-7.45785791184548E-10</v>
      </c>
      <c r="DJ208" s="30">
        <f t="shared" si="141"/>
        <v>-7.4566659041995554E-10</v>
      </c>
      <c r="DK208" s="30">
        <f t="shared" si="142"/>
        <v>-7.456665787703548E-10</v>
      </c>
      <c r="DL208" s="30">
        <f t="shared" si="143"/>
        <v>-7.4566657876922022E-10</v>
      </c>
      <c r="DN208" s="36"/>
      <c r="DO208" s="36"/>
      <c r="DP208" s="36"/>
      <c r="DV208" s="36"/>
      <c r="DW208" s="36"/>
      <c r="DX208" s="36"/>
      <c r="ED208" s="36"/>
      <c r="EE208" s="36"/>
      <c r="EF208" s="36"/>
      <c r="EL208" s="36"/>
      <c r="EM208" s="36"/>
      <c r="EN208" s="36"/>
      <c r="ET208" s="36"/>
      <c r="EU208" s="36"/>
      <c r="EV208" s="36"/>
    </row>
    <row r="209" spans="14:152" s="30" customFormat="1" ht="12.75">
      <c r="N209" s="36">
        <v>3.8199999999999996E-9</v>
      </c>
      <c r="O209" s="36">
        <v>1.9211936547999999</v>
      </c>
      <c r="P209" s="36">
        <v>3.9321532631</v>
      </c>
      <c r="Q209" s="30">
        <f t="shared" si="128"/>
        <v>-1.2327664299018752E-9</v>
      </c>
      <c r="R209" s="30">
        <f t="shared" si="129"/>
        <v>-1.232766156866512E-9</v>
      </c>
      <c r="S209" s="30">
        <f t="shared" si="130"/>
        <v>-1.2327661568398317E-9</v>
      </c>
      <c r="T209" s="30">
        <f t="shared" si="131"/>
        <v>-1.2327661568398292E-9</v>
      </c>
      <c r="V209" s="36">
        <v>3.7000000000000001E-10</v>
      </c>
      <c r="W209" s="36">
        <v>1.0873910042099999</v>
      </c>
      <c r="X209" s="36">
        <v>17085.958665722199</v>
      </c>
      <c r="Y209" s="30">
        <f t="shared" si="132"/>
        <v>3.0520158008222806E-10</v>
      </c>
      <c r="Z209" s="30">
        <f t="shared" si="133"/>
        <v>3.0527019844086503E-10</v>
      </c>
      <c r="AA209" s="30">
        <f t="shared" si="134"/>
        <v>3.0527020514448385E-10</v>
      </c>
      <c r="AB209" s="30">
        <f t="shared" si="135"/>
        <v>3.0527020514513748E-10</v>
      </c>
      <c r="AD209" s="36"/>
      <c r="AE209" s="36"/>
      <c r="AF209" s="36"/>
      <c r="AL209" s="36"/>
      <c r="AM209" s="36"/>
      <c r="AN209" s="36"/>
      <c r="AT209" s="36"/>
      <c r="AU209" s="36"/>
      <c r="AV209" s="36"/>
      <c r="BB209" s="36"/>
      <c r="BC209" s="36"/>
      <c r="BD209" s="36"/>
      <c r="BJ209" s="36">
        <v>4.0000000000000001E-10</v>
      </c>
      <c r="BK209" s="36">
        <v>5.3210184742399997</v>
      </c>
      <c r="BL209" s="36">
        <v>42430.485727291802</v>
      </c>
      <c r="BM209" s="30">
        <f t="shared" si="136"/>
        <v>-3.2976271455704768E-10</v>
      </c>
      <c r="BN209" s="30">
        <f t="shared" si="137"/>
        <v>-3.2957812108867749E-10</v>
      </c>
      <c r="BO209" s="30">
        <f t="shared" si="138"/>
        <v>-3.2957810303993996E-10</v>
      </c>
      <c r="BP209" s="30">
        <f t="shared" si="139"/>
        <v>-3.2957810303818127E-10</v>
      </c>
      <c r="BR209" s="36"/>
      <c r="BS209" s="36"/>
      <c r="BT209" s="36"/>
      <c r="BZ209" s="36"/>
      <c r="CA209" s="36"/>
      <c r="CB209" s="36"/>
      <c r="CH209" s="36"/>
      <c r="CI209" s="36"/>
      <c r="CJ209" s="36"/>
      <c r="CP209" s="36"/>
      <c r="CQ209" s="36"/>
      <c r="CR209" s="36"/>
      <c r="CX209" s="36"/>
      <c r="CY209" s="36"/>
      <c r="CZ209" s="36"/>
      <c r="DF209" s="36">
        <v>1.14E-9</v>
      </c>
      <c r="DG209" s="36">
        <v>4.0271865343100002</v>
      </c>
      <c r="DH209" s="36">
        <v>7576.5600735739999</v>
      </c>
      <c r="DI209" s="30">
        <f t="shared" si="140"/>
        <v>1.0948147121964335E-9</v>
      </c>
      <c r="DJ209" s="30">
        <f t="shared" si="141"/>
        <v>1.0947684627833324E-9</v>
      </c>
      <c r="DK209" s="30">
        <f t="shared" si="142"/>
        <v>1.0947684582628151E-9</v>
      </c>
      <c r="DL209" s="30">
        <f t="shared" si="143"/>
        <v>1.0947684582623745E-9</v>
      </c>
      <c r="DN209" s="36"/>
      <c r="DO209" s="36"/>
      <c r="DP209" s="36"/>
      <c r="DV209" s="36"/>
      <c r="DW209" s="36"/>
      <c r="DX209" s="36"/>
      <c r="ED209" s="36"/>
      <c r="EE209" s="36"/>
      <c r="EF209" s="36"/>
      <c r="EL209" s="36"/>
      <c r="EM209" s="36"/>
      <c r="EN209" s="36"/>
      <c r="ET209" s="36"/>
      <c r="EU209" s="36"/>
      <c r="EV209" s="36"/>
    </row>
    <row r="210" spans="14:152" s="30" customFormat="1" ht="12.75">
      <c r="N210" s="36">
        <v>3.65E-9</v>
      </c>
      <c r="O210" s="36">
        <v>3.8171532878400001</v>
      </c>
      <c r="P210" s="36">
        <v>20419.457545421101</v>
      </c>
      <c r="Q210" s="30">
        <f t="shared" si="128"/>
        <v>-3.1007445517944443E-9</v>
      </c>
      <c r="R210" s="30">
        <f t="shared" si="129"/>
        <v>-3.1014994286257914E-9</v>
      </c>
      <c r="S210" s="30">
        <f t="shared" si="130"/>
        <v>-3.1014995023672978E-9</v>
      </c>
      <c r="T210" s="30">
        <f t="shared" si="131"/>
        <v>-3.1014995023744905E-9</v>
      </c>
      <c r="V210" s="36">
        <v>3.9E-10</v>
      </c>
      <c r="W210" s="36">
        <v>1.3104030987499999</v>
      </c>
      <c r="X210" s="36">
        <v>48739.859897082999</v>
      </c>
      <c r="Y210" s="30">
        <f t="shared" si="132"/>
        <v>1.2458062835751105E-10</v>
      </c>
      <c r="Z210" s="30">
        <f t="shared" si="133"/>
        <v>1.2492649982879602E-10</v>
      </c>
      <c r="AA210" s="30">
        <f t="shared" si="134"/>
        <v>1.2492653362121384E-10</v>
      </c>
      <c r="AB210" s="30">
        <f t="shared" si="135"/>
        <v>1.2492653362451098E-10</v>
      </c>
      <c r="AD210" s="36"/>
      <c r="AE210" s="36"/>
      <c r="AF210" s="36"/>
      <c r="AL210" s="36"/>
      <c r="AM210" s="36"/>
      <c r="AN210" s="36"/>
      <c r="AT210" s="36"/>
      <c r="AU210" s="36"/>
      <c r="AV210" s="36"/>
      <c r="BB210" s="36"/>
      <c r="BC210" s="36"/>
      <c r="BD210" s="36"/>
      <c r="BJ210" s="36">
        <v>5.1E-10</v>
      </c>
      <c r="BK210" s="36">
        <v>5.2918679556899999</v>
      </c>
      <c r="BL210" s="36">
        <v>29587.5882554446</v>
      </c>
      <c r="BM210" s="30">
        <f t="shared" si="136"/>
        <v>-5.5097600916081034E-11</v>
      </c>
      <c r="BN210" s="30">
        <f t="shared" si="137"/>
        <v>-5.5385687481612212E-11</v>
      </c>
      <c r="BO210" s="30">
        <f t="shared" si="138"/>
        <v>-5.5385715631890182E-11</v>
      </c>
      <c r="BP210" s="30">
        <f t="shared" si="139"/>
        <v>-5.5385715634627956E-11</v>
      </c>
      <c r="BR210" s="36"/>
      <c r="BS210" s="36"/>
      <c r="BT210" s="36"/>
      <c r="BZ210" s="36"/>
      <c r="CA210" s="36"/>
      <c r="CB210" s="36"/>
      <c r="CH210" s="36"/>
      <c r="CI210" s="36"/>
      <c r="CJ210" s="36"/>
      <c r="CP210" s="36"/>
      <c r="CQ210" s="36"/>
      <c r="CR210" s="36"/>
      <c r="CX210" s="36"/>
      <c r="CY210" s="36"/>
      <c r="CZ210" s="36"/>
      <c r="DF210" s="36">
        <v>8.6999999999999999E-10</v>
      </c>
      <c r="DG210" s="36">
        <v>6.0184245930299998</v>
      </c>
      <c r="DH210" s="36">
        <v>17085.958665722199</v>
      </c>
      <c r="DI210" s="30">
        <f t="shared" si="140"/>
        <v>6.3578236511003895E-10</v>
      </c>
      <c r="DJ210" s="30">
        <f t="shared" si="141"/>
        <v>6.3558746479396487E-10</v>
      </c>
      <c r="DK210" s="30">
        <f t="shared" si="142"/>
        <v>6.3558744574541977E-10</v>
      </c>
      <c r="DL210" s="30">
        <f t="shared" si="143"/>
        <v>6.3558744574356254E-10</v>
      </c>
      <c r="DN210" s="36"/>
      <c r="DO210" s="36"/>
      <c r="DP210" s="36"/>
      <c r="DV210" s="36"/>
      <c r="DW210" s="36"/>
      <c r="DX210" s="36"/>
      <c r="ED210" s="36"/>
      <c r="EE210" s="36"/>
      <c r="EF210" s="36"/>
      <c r="EL210" s="36"/>
      <c r="EM210" s="36"/>
      <c r="EN210" s="36"/>
      <c r="ET210" s="36"/>
      <c r="EU210" s="36"/>
      <c r="EV210" s="36"/>
    </row>
    <row r="211" spans="14:152" s="30" customFormat="1" ht="12.75">
      <c r="N211" s="36">
        <v>4.2599999999999998E-9</v>
      </c>
      <c r="O211" s="36">
        <v>2.0638408360799998</v>
      </c>
      <c r="P211" s="36">
        <v>38204.687359370997</v>
      </c>
      <c r="Q211" s="30">
        <f t="shared" si="128"/>
        <v>-3.1974314083545323E-9</v>
      </c>
      <c r="R211" s="30">
        <f t="shared" si="129"/>
        <v>-3.1994959077092504E-9</v>
      </c>
      <c r="S211" s="30">
        <f t="shared" si="130"/>
        <v>-3.1994961093631187E-9</v>
      </c>
      <c r="T211" s="30">
        <f t="shared" si="131"/>
        <v>-3.1994961093827837E-9</v>
      </c>
      <c r="V211" s="36">
        <v>3.6E-10</v>
      </c>
      <c r="W211" s="36">
        <v>1.4328067791400001</v>
      </c>
      <c r="X211" s="36">
        <v>42456.784047091598</v>
      </c>
      <c r="Y211" s="30">
        <f t="shared" si="132"/>
        <v>2.7592587013650777E-11</v>
      </c>
      <c r="Z211" s="30">
        <f t="shared" si="133"/>
        <v>2.7299909225136479E-11</v>
      </c>
      <c r="AA211" s="30">
        <f t="shared" si="134"/>
        <v>2.7299880624461506E-11</v>
      </c>
      <c r="AB211" s="30">
        <f t="shared" si="135"/>
        <v>2.7299880621666062E-11</v>
      </c>
      <c r="AD211" s="36"/>
      <c r="AE211" s="36"/>
      <c r="AF211" s="36"/>
      <c r="AL211" s="36"/>
      <c r="AM211" s="36"/>
      <c r="AN211" s="36"/>
      <c r="AT211" s="36"/>
      <c r="AU211" s="36"/>
      <c r="AV211" s="36"/>
      <c r="BB211" s="36"/>
      <c r="BC211" s="36"/>
      <c r="BD211" s="36"/>
      <c r="BJ211" s="36"/>
      <c r="BK211" s="36"/>
      <c r="BL211" s="36"/>
      <c r="BR211" s="36"/>
      <c r="BS211" s="36"/>
      <c r="BT211" s="36"/>
      <c r="BZ211" s="36"/>
      <c r="CA211" s="36"/>
      <c r="CB211" s="36"/>
      <c r="CH211" s="36"/>
      <c r="CI211" s="36"/>
      <c r="CJ211" s="36"/>
      <c r="CP211" s="36"/>
      <c r="CQ211" s="36"/>
      <c r="CR211" s="36"/>
      <c r="CX211" s="36"/>
      <c r="CY211" s="36"/>
      <c r="CZ211" s="36"/>
      <c r="DF211" s="36">
        <v>1.09E-9</v>
      </c>
      <c r="DG211" s="36">
        <v>5.4688660730900001</v>
      </c>
      <c r="DH211" s="36">
        <v>52670.0695933026</v>
      </c>
      <c r="DI211" s="30">
        <f t="shared" si="140"/>
        <v>-8.4806956841106721E-10</v>
      </c>
      <c r="DJ211" s="30">
        <f t="shared" si="141"/>
        <v>-8.4737650698742267E-10</v>
      </c>
      <c r="DK211" s="30">
        <f t="shared" si="142"/>
        <v>-8.4737643922073216E-10</v>
      </c>
      <c r="DL211" s="30">
        <f t="shared" si="143"/>
        <v>-8.4737643921410685E-10</v>
      </c>
      <c r="DN211" s="36"/>
      <c r="DO211" s="36"/>
      <c r="DP211" s="36"/>
      <c r="DV211" s="36"/>
      <c r="DW211" s="36"/>
      <c r="DX211" s="36"/>
      <c r="ED211" s="36"/>
      <c r="EE211" s="36"/>
      <c r="EF211" s="36"/>
      <c r="EL211" s="36"/>
      <c r="EM211" s="36"/>
      <c r="EN211" s="36"/>
      <c r="ET211" s="36"/>
      <c r="EU211" s="36"/>
      <c r="EV211" s="36"/>
    </row>
    <row r="212" spans="14:152" s="30" customFormat="1" ht="12.75">
      <c r="N212" s="36">
        <v>4.9600000000000002E-9</v>
      </c>
      <c r="O212" s="36">
        <v>0.44077356178999999</v>
      </c>
      <c r="P212" s="36">
        <v>9835.9119382951994</v>
      </c>
      <c r="Q212" s="30">
        <f t="shared" si="128"/>
        <v>-3.8314255645614539E-9</v>
      </c>
      <c r="R212" s="30">
        <f t="shared" si="129"/>
        <v>-3.8308304983355019E-9</v>
      </c>
      <c r="S212" s="30">
        <f t="shared" si="130"/>
        <v>-3.8308304401803407E-9</v>
      </c>
      <c r="T212" s="30">
        <f t="shared" si="131"/>
        <v>-3.8308304401746761E-9</v>
      </c>
      <c r="V212" s="36">
        <v>3.7000000000000001E-10</v>
      </c>
      <c r="W212" s="36">
        <v>0.14190533463999999</v>
      </c>
      <c r="X212" s="36">
        <v>29050.783743349199</v>
      </c>
      <c r="Y212" s="30">
        <f t="shared" si="132"/>
        <v>-2.8033802189341731E-10</v>
      </c>
      <c r="Z212" s="30">
        <f t="shared" si="133"/>
        <v>-2.8020325655346788E-10</v>
      </c>
      <c r="AA212" s="30">
        <f t="shared" si="134"/>
        <v>-2.8020324338025489E-10</v>
      </c>
      <c r="AB212" s="30">
        <f t="shared" si="135"/>
        <v>-2.8020324337897064E-10</v>
      </c>
      <c r="AD212" s="36"/>
      <c r="AE212" s="36"/>
      <c r="AF212" s="36"/>
      <c r="AL212" s="36"/>
      <c r="AM212" s="36"/>
      <c r="AN212" s="36"/>
      <c r="AT212" s="36"/>
      <c r="AU212" s="36"/>
      <c r="AV212" s="36"/>
      <c r="BB212" s="36"/>
      <c r="BC212" s="36"/>
      <c r="BD212" s="36"/>
      <c r="BJ212" s="36"/>
      <c r="BK212" s="36"/>
      <c r="BL212" s="36"/>
      <c r="BR212" s="36"/>
      <c r="BS212" s="36"/>
      <c r="BT212" s="36"/>
      <c r="BZ212" s="36"/>
      <c r="CA212" s="36"/>
      <c r="CB212" s="36"/>
      <c r="CH212" s="36"/>
      <c r="CI212" s="36"/>
      <c r="CJ212" s="36"/>
      <c r="CP212" s="36"/>
      <c r="CQ212" s="36"/>
      <c r="CR212" s="36"/>
      <c r="CX212" s="36"/>
      <c r="CY212" s="36"/>
      <c r="CZ212" s="36"/>
      <c r="DF212" s="36">
        <v>1.07E-9</v>
      </c>
      <c r="DG212" s="36">
        <v>0.54805946712999998</v>
      </c>
      <c r="DH212" s="36">
        <v>34363.365597556003</v>
      </c>
      <c r="DI212" s="30">
        <f t="shared" si="140"/>
        <v>9.0015521215775151E-11</v>
      </c>
      <c r="DJ212" s="30">
        <f t="shared" si="141"/>
        <v>8.9311873495867766E-11</v>
      </c>
      <c r="DK212" s="30">
        <f t="shared" si="142"/>
        <v>8.9311804735159788E-11</v>
      </c>
      <c r="DL212" s="30">
        <f t="shared" si="143"/>
        <v>8.9311804728462365E-11</v>
      </c>
      <c r="DN212" s="36"/>
      <c r="DO212" s="36"/>
      <c r="DP212" s="36"/>
      <c r="DV212" s="36"/>
      <c r="DW212" s="36"/>
      <c r="DX212" s="36"/>
      <c r="ED212" s="36"/>
      <c r="EE212" s="36"/>
      <c r="EF212" s="36"/>
      <c r="EL212" s="36"/>
      <c r="EM212" s="36"/>
      <c r="EN212" s="36"/>
      <c r="ET212" s="36"/>
      <c r="EU212" s="36"/>
      <c r="EV212" s="36"/>
    </row>
    <row r="213" spans="14:152" s="30" customFormat="1" ht="12.75">
      <c r="N213" s="36">
        <v>4.1000000000000003E-9</v>
      </c>
      <c r="O213" s="36">
        <v>4.9334632600299999</v>
      </c>
      <c r="P213" s="36">
        <v>19264.096388014201</v>
      </c>
      <c r="Q213" s="30">
        <f t="shared" si="128"/>
        <v>9.1088270092219543E-10</v>
      </c>
      <c r="R213" s="30">
        <f t="shared" si="129"/>
        <v>9.0940371061059336E-10</v>
      </c>
      <c r="S213" s="30">
        <f t="shared" si="130"/>
        <v>9.0940356608102936E-10</v>
      </c>
      <c r="T213" s="30">
        <f t="shared" si="131"/>
        <v>9.0940356606693958E-10</v>
      </c>
      <c r="V213" s="36">
        <v>3.7000000000000001E-10</v>
      </c>
      <c r="W213" s="36">
        <v>3.6679217927800001</v>
      </c>
      <c r="X213" s="36">
        <v>20956.2620575166</v>
      </c>
      <c r="Y213" s="30">
        <f t="shared" si="132"/>
        <v>3.1115693471983846E-10</v>
      </c>
      <c r="Z213" s="30">
        <f t="shared" si="133"/>
        <v>3.1123748280555835E-10</v>
      </c>
      <c r="AA213" s="30">
        <f t="shared" si="134"/>
        <v>3.1123749067406601E-10</v>
      </c>
      <c r="AB213" s="30">
        <f t="shared" si="135"/>
        <v>3.1123749067483368E-10</v>
      </c>
      <c r="AD213" s="36"/>
      <c r="AE213" s="36"/>
      <c r="AF213" s="36"/>
      <c r="AL213" s="36"/>
      <c r="AM213" s="36"/>
      <c r="AN213" s="36"/>
      <c r="AT213" s="36"/>
      <c r="AU213" s="36"/>
      <c r="AV213" s="36"/>
      <c r="BB213" s="36"/>
      <c r="BC213" s="36"/>
      <c r="BD213" s="36"/>
      <c r="BJ213" s="36"/>
      <c r="BK213" s="36"/>
      <c r="BL213" s="36"/>
      <c r="BR213" s="36"/>
      <c r="BS213" s="36"/>
      <c r="BT213" s="36"/>
      <c r="BZ213" s="36"/>
      <c r="CA213" s="36"/>
      <c r="CB213" s="36"/>
      <c r="CH213" s="36"/>
      <c r="CI213" s="36"/>
      <c r="CJ213" s="36"/>
      <c r="CP213" s="36"/>
      <c r="CQ213" s="36"/>
      <c r="CR213" s="36"/>
      <c r="CX213" s="36"/>
      <c r="CY213" s="36"/>
      <c r="CZ213" s="36"/>
      <c r="DF213" s="36">
        <v>1.08E-9</v>
      </c>
      <c r="DG213" s="36">
        <v>5.4446061070700003</v>
      </c>
      <c r="DH213" s="36">
        <v>19050.797292576201</v>
      </c>
      <c r="DI213" s="30">
        <f t="shared" si="140"/>
        <v>1.0156161409191069E-9</v>
      </c>
      <c r="DJ213" s="30">
        <f t="shared" si="141"/>
        <v>1.0157504618901494E-9</v>
      </c>
      <c r="DK213" s="30">
        <f t="shared" si="142"/>
        <v>1.0157504750090399E-9</v>
      </c>
      <c r="DL213" s="30">
        <f t="shared" si="143"/>
        <v>1.0157504750103175E-9</v>
      </c>
      <c r="DN213" s="36"/>
      <c r="DO213" s="36"/>
      <c r="DP213" s="36"/>
      <c r="DV213" s="36"/>
      <c r="DW213" s="36"/>
      <c r="DX213" s="36"/>
      <c r="ED213" s="36"/>
      <c r="EE213" s="36"/>
      <c r="EF213" s="36"/>
      <c r="EL213" s="36"/>
      <c r="EM213" s="36"/>
      <c r="EN213" s="36"/>
      <c r="ET213" s="36"/>
      <c r="EU213" s="36"/>
      <c r="EV213" s="36"/>
    </row>
    <row r="214" spans="14:152" s="30" customFormat="1" ht="12.75">
      <c r="N214" s="36">
        <v>3.8000000000000001E-9</v>
      </c>
      <c r="O214" s="36">
        <v>3.7957335863099999</v>
      </c>
      <c r="P214" s="36">
        <v>8521.1198767086007</v>
      </c>
      <c r="Q214" s="30">
        <f t="shared" si="128"/>
        <v>3.2747033568818992E-9</v>
      </c>
      <c r="R214" s="30">
        <f t="shared" si="129"/>
        <v>3.275018783806921E-9</v>
      </c>
      <c r="S214" s="30">
        <f t="shared" si="130"/>
        <v>3.2750188146254046E-9</v>
      </c>
      <c r="T214" s="30">
        <f t="shared" si="131"/>
        <v>3.2750188146284176E-9</v>
      </c>
      <c r="V214" s="36">
        <v>2.5000000000000002E-10</v>
      </c>
      <c r="W214" s="36">
        <v>3.3887618065199998</v>
      </c>
      <c r="X214" s="36">
        <v>7058.5984613153996</v>
      </c>
      <c r="Y214" s="30">
        <f t="shared" si="132"/>
        <v>-9.2767943673356621E-11</v>
      </c>
      <c r="Z214" s="30">
        <f t="shared" si="133"/>
        <v>-9.2736472936510328E-11</v>
      </c>
      <c r="AA214" s="30">
        <f t="shared" si="134"/>
        <v>-9.2736469861179899E-11</v>
      </c>
      <c r="AB214" s="30">
        <f t="shared" si="135"/>
        <v>-9.2736469860881313E-11</v>
      </c>
      <c r="AD214" s="36"/>
      <c r="AE214" s="36"/>
      <c r="AF214" s="36"/>
      <c r="AL214" s="36"/>
      <c r="AM214" s="36"/>
      <c r="AN214" s="36"/>
      <c r="AT214" s="36"/>
      <c r="AU214" s="36"/>
      <c r="AV214" s="36"/>
      <c r="BB214" s="36"/>
      <c r="BC214" s="36"/>
      <c r="BD214" s="36"/>
      <c r="BJ214" s="36"/>
      <c r="BK214" s="36"/>
      <c r="BL214" s="36"/>
      <c r="BR214" s="36"/>
      <c r="BS214" s="36"/>
      <c r="BT214" s="36"/>
      <c r="BZ214" s="36"/>
      <c r="CA214" s="36"/>
      <c r="CB214" s="36"/>
      <c r="CH214" s="36"/>
      <c r="CI214" s="36"/>
      <c r="CJ214" s="36"/>
      <c r="CP214" s="36"/>
      <c r="CQ214" s="36"/>
      <c r="CR214" s="36"/>
      <c r="CX214" s="36"/>
      <c r="CY214" s="36"/>
      <c r="CZ214" s="36"/>
      <c r="DF214" s="36">
        <v>7.5999999999999996E-10</v>
      </c>
      <c r="DG214" s="36">
        <v>6.1517736865400003</v>
      </c>
      <c r="DH214" s="36">
        <v>27682.140744156401</v>
      </c>
      <c r="DI214" s="30">
        <f t="shared" si="140"/>
        <v>-7.2118464770843758E-10</v>
      </c>
      <c r="DJ214" s="30">
        <f t="shared" si="141"/>
        <v>-7.2131201698741241E-10</v>
      </c>
      <c r="DK214" s="30">
        <f t="shared" si="142"/>
        <v>-7.2131202942367577E-10</v>
      </c>
      <c r="DL214" s="30">
        <f t="shared" si="143"/>
        <v>-7.2131202942489369E-10</v>
      </c>
      <c r="DN214" s="36"/>
      <c r="DO214" s="36"/>
      <c r="DP214" s="36"/>
      <c r="DV214" s="36"/>
      <c r="DW214" s="36"/>
      <c r="DX214" s="36"/>
      <c r="ED214" s="36"/>
      <c r="EE214" s="36"/>
      <c r="EF214" s="36"/>
      <c r="EL214" s="36"/>
      <c r="EM214" s="36"/>
      <c r="EN214" s="36"/>
      <c r="ET214" s="36"/>
      <c r="EU214" s="36"/>
      <c r="EV214" s="36"/>
    </row>
    <row r="215" spans="14:152" s="30" customFormat="1" ht="12.75">
      <c r="N215" s="36">
        <v>3.34E-9</v>
      </c>
      <c r="O215" s="36">
        <v>5.51158557799</v>
      </c>
      <c r="P215" s="36">
        <v>10251.313218846801</v>
      </c>
      <c r="Q215" s="30">
        <f t="shared" si="128"/>
        <v>1.6267502161706087E-9</v>
      </c>
      <c r="R215" s="30">
        <f t="shared" si="129"/>
        <v>1.6261758936198966E-9</v>
      </c>
      <c r="S215" s="30">
        <f t="shared" si="130"/>
        <v>1.6261758374953711E-9</v>
      </c>
      <c r="T215" s="30">
        <f t="shared" si="131"/>
        <v>1.6261758374898984E-9</v>
      </c>
      <c r="V215" s="36">
        <v>3.1000000000000002E-10</v>
      </c>
      <c r="W215" s="36">
        <v>6.16829805337</v>
      </c>
      <c r="X215" s="36">
        <v>10192.510150718599</v>
      </c>
      <c r="Y215" s="30">
        <f t="shared" si="132"/>
        <v>3.0902491069020347E-10</v>
      </c>
      <c r="Z215" s="30">
        <f t="shared" si="133"/>
        <v>3.0902009567408995E-10</v>
      </c>
      <c r="AA215" s="30">
        <f t="shared" si="134"/>
        <v>3.0902009520299942E-10</v>
      </c>
      <c r="AB215" s="30">
        <f t="shared" si="135"/>
        <v>3.0902009520295341E-10</v>
      </c>
      <c r="AD215" s="36"/>
      <c r="AE215" s="36"/>
      <c r="AF215" s="36"/>
      <c r="AL215" s="36"/>
      <c r="AM215" s="36"/>
      <c r="AN215" s="36"/>
      <c r="AT215" s="36"/>
      <c r="AU215" s="36"/>
      <c r="AV215" s="36"/>
      <c r="BB215" s="36"/>
      <c r="BC215" s="36"/>
      <c r="BD215" s="36"/>
      <c r="BJ215" s="36"/>
      <c r="BK215" s="36"/>
      <c r="BL215" s="36"/>
      <c r="BR215" s="36"/>
      <c r="BS215" s="36"/>
      <c r="BT215" s="36"/>
      <c r="BZ215" s="36"/>
      <c r="CA215" s="36"/>
      <c r="CB215" s="36"/>
      <c r="CH215" s="36"/>
      <c r="CI215" s="36"/>
      <c r="CJ215" s="36"/>
      <c r="CP215" s="36"/>
      <c r="CQ215" s="36"/>
      <c r="CR215" s="36"/>
      <c r="CX215" s="36"/>
      <c r="CY215" s="36"/>
      <c r="CZ215" s="36"/>
      <c r="DF215" s="36">
        <v>1.07E-9</v>
      </c>
      <c r="DG215" s="36">
        <v>4.8052540406300004</v>
      </c>
      <c r="DH215" s="36">
        <v>8144.2787113043996</v>
      </c>
      <c r="DI215" s="30">
        <f t="shared" si="140"/>
        <v>-9.4439272042395488E-10</v>
      </c>
      <c r="DJ215" s="30">
        <f t="shared" si="141"/>
        <v>-9.4447138412189361E-10</v>
      </c>
      <c r="DK215" s="30">
        <f t="shared" si="142"/>
        <v>-9.4447139180759905E-10</v>
      </c>
      <c r="DL215" s="30">
        <f t="shared" si="143"/>
        <v>-9.4447139180834931E-10</v>
      </c>
      <c r="DN215" s="36"/>
      <c r="DO215" s="36"/>
      <c r="DP215" s="36"/>
      <c r="DV215" s="36"/>
      <c r="DW215" s="36"/>
      <c r="DX215" s="36"/>
      <c r="ED215" s="36"/>
      <c r="EE215" s="36"/>
      <c r="EF215" s="36"/>
      <c r="EL215" s="36"/>
      <c r="EM215" s="36"/>
      <c r="EN215" s="36"/>
      <c r="ET215" s="36"/>
      <c r="EU215" s="36"/>
      <c r="EV215" s="36"/>
    </row>
    <row r="216" spans="14:152" s="30" customFormat="1" ht="12.75">
      <c r="N216" s="36">
        <v>4.1199999999999998E-9</v>
      </c>
      <c r="O216" s="36">
        <v>2.5612967072799999</v>
      </c>
      <c r="P216" s="36">
        <v>77.673770427999997</v>
      </c>
      <c r="Q216" s="30">
        <f t="shared" si="128"/>
        <v>-2.1879023818185319E-9</v>
      </c>
      <c r="R216" s="30">
        <f t="shared" si="129"/>
        <v>-2.187897174218379E-9</v>
      </c>
      <c r="S216" s="30">
        <f t="shared" si="130"/>
        <v>-2.1878971737095041E-9</v>
      </c>
      <c r="T216" s="30">
        <f t="shared" si="131"/>
        <v>-2.1878971737094545E-9</v>
      </c>
      <c r="V216" s="36"/>
      <c r="W216" s="36"/>
      <c r="X216" s="36"/>
      <c r="AD216" s="36"/>
      <c r="AE216" s="36"/>
      <c r="AF216" s="36"/>
      <c r="AL216" s="36"/>
      <c r="AM216" s="36"/>
      <c r="AN216" s="36"/>
      <c r="AT216" s="36"/>
      <c r="AU216" s="36"/>
      <c r="AV216" s="36"/>
      <c r="BB216" s="36"/>
      <c r="BC216" s="36"/>
      <c r="BD216" s="36"/>
      <c r="BJ216" s="36"/>
      <c r="BK216" s="36"/>
      <c r="BL216" s="36"/>
      <c r="BR216" s="36"/>
      <c r="BS216" s="36"/>
      <c r="BT216" s="36"/>
      <c r="BZ216" s="36"/>
      <c r="CA216" s="36"/>
      <c r="CB216" s="36"/>
      <c r="CH216" s="36"/>
      <c r="CI216" s="36"/>
      <c r="CJ216" s="36"/>
      <c r="CP216" s="36"/>
      <c r="CQ216" s="36"/>
      <c r="CR216" s="36"/>
      <c r="CX216" s="36"/>
      <c r="CY216" s="36"/>
      <c r="CZ216" s="36"/>
      <c r="DF216" s="36">
        <v>7.2999999999999996E-10</v>
      </c>
      <c r="DG216" s="36">
        <v>1.60549217847</v>
      </c>
      <c r="DH216" s="36">
        <v>20956.2620575166</v>
      </c>
      <c r="DI216" s="30">
        <f t="shared" si="140"/>
        <v>5.8410069285575333E-11</v>
      </c>
      <c r="DJ216" s="30">
        <f t="shared" si="141"/>
        <v>5.8117212683154168E-11</v>
      </c>
      <c r="DK216" s="30">
        <f t="shared" si="142"/>
        <v>5.8117184065430528E-11</v>
      </c>
      <c r="DL216" s="30">
        <f t="shared" si="143"/>
        <v>5.8117184062638464E-11</v>
      </c>
      <c r="DN216" s="36"/>
      <c r="DO216" s="36"/>
      <c r="DP216" s="36"/>
      <c r="DV216" s="36"/>
      <c r="DW216" s="36"/>
      <c r="DX216" s="36"/>
      <c r="ED216" s="36"/>
      <c r="EE216" s="36"/>
      <c r="EF216" s="36"/>
      <c r="EL216" s="36"/>
      <c r="EM216" s="36"/>
      <c r="EN216" s="36"/>
      <c r="ET216" s="36"/>
      <c r="EU216" s="36"/>
      <c r="EV216" s="36"/>
    </row>
    <row r="217" spans="14:152" s="30" customFormat="1" ht="12.75">
      <c r="N217" s="36">
        <v>4.18E-9</v>
      </c>
      <c r="O217" s="36">
        <v>2.37865963521</v>
      </c>
      <c r="P217" s="36">
        <v>32.532550791399999</v>
      </c>
      <c r="Q217" s="30">
        <f t="shared" si="128"/>
        <v>-2.4541200711422247E-9</v>
      </c>
      <c r="R217" s="30">
        <f t="shared" si="129"/>
        <v>-2.454117957063313E-9</v>
      </c>
      <c r="S217" s="30">
        <f t="shared" si="130"/>
        <v>-2.4541179568567304E-9</v>
      </c>
      <c r="T217" s="30">
        <f t="shared" si="131"/>
        <v>-2.4541179568567093E-9</v>
      </c>
      <c r="V217" s="36"/>
      <c r="W217" s="36"/>
      <c r="X217" s="36"/>
      <c r="AD217" s="36"/>
      <c r="AE217" s="36"/>
      <c r="AF217" s="36"/>
      <c r="AL217" s="36"/>
      <c r="AM217" s="36"/>
      <c r="AN217" s="36"/>
      <c r="AT217" s="36"/>
      <c r="AU217" s="36"/>
      <c r="AV217" s="36"/>
      <c r="BB217" s="36"/>
      <c r="BC217" s="36"/>
      <c r="BD217" s="36"/>
      <c r="BJ217" s="36"/>
      <c r="BK217" s="36"/>
      <c r="BL217" s="36"/>
      <c r="BR217" s="36"/>
      <c r="BS217" s="36"/>
      <c r="BT217" s="36"/>
      <c r="BZ217" s="36"/>
      <c r="CA217" s="36"/>
      <c r="CB217" s="36"/>
      <c r="CH217" s="36"/>
      <c r="CI217" s="36"/>
      <c r="CJ217" s="36"/>
      <c r="CP217" s="36"/>
      <c r="CQ217" s="36"/>
      <c r="CR217" s="36"/>
      <c r="CX217" s="36"/>
      <c r="CY217" s="36"/>
      <c r="CZ217" s="36"/>
      <c r="DF217" s="36">
        <v>9.6999999999999996E-10</v>
      </c>
      <c r="DG217" s="36">
        <v>5.1354205113000004</v>
      </c>
      <c r="DH217" s="36">
        <v>22779.4372461938</v>
      </c>
      <c r="DI217" s="30">
        <f t="shared" si="140"/>
        <v>-2.0743488707055299E-10</v>
      </c>
      <c r="DJ217" s="30">
        <f t="shared" si="141"/>
        <v>-2.0784939717638145E-10</v>
      </c>
      <c r="DK217" s="30">
        <f t="shared" si="142"/>
        <v>-2.078494376794028E-10</v>
      </c>
      <c r="DL217" s="30">
        <f t="shared" si="143"/>
        <v>-2.0784943768334785E-10</v>
      </c>
      <c r="DN217" s="36"/>
      <c r="DO217" s="36"/>
      <c r="DP217" s="36"/>
      <c r="DV217" s="36"/>
      <c r="DW217" s="36"/>
      <c r="DX217" s="36"/>
      <c r="ED217" s="36"/>
      <c r="EE217" s="36"/>
      <c r="EF217" s="36"/>
      <c r="EL217" s="36"/>
      <c r="EM217" s="36"/>
      <c r="EN217" s="36"/>
      <c r="ET217" s="36"/>
      <c r="EU217" s="36"/>
      <c r="EV217" s="36"/>
    </row>
    <row r="218" spans="14:152" s="30" customFormat="1" ht="12.75">
      <c r="N218" s="36">
        <v>3.2500000000000002E-9</v>
      </c>
      <c r="O218" s="36">
        <v>6.0302052346500004</v>
      </c>
      <c r="P218" s="36">
        <v>18947.704518357601</v>
      </c>
      <c r="Q218" s="30">
        <f t="shared" si="128"/>
        <v>2.1615028852072608E-10</v>
      </c>
      <c r="R218" s="30">
        <f t="shared" si="129"/>
        <v>2.1733027784938931E-10</v>
      </c>
      <c r="S218" s="30">
        <f t="shared" si="130"/>
        <v>2.1733039315376453E-10</v>
      </c>
      <c r="T218" s="30">
        <f t="shared" si="131"/>
        <v>2.1733039316500852E-10</v>
      </c>
      <c r="V218" s="36"/>
      <c r="W218" s="36"/>
      <c r="X218" s="36"/>
      <c r="AD218" s="36"/>
      <c r="AE218" s="36"/>
      <c r="AF218" s="36"/>
      <c r="AL218" s="36"/>
      <c r="AM218" s="36"/>
      <c r="AN218" s="36"/>
      <c r="AT218" s="36"/>
      <c r="AU218" s="36"/>
      <c r="AV218" s="36"/>
      <c r="BB218" s="36"/>
      <c r="BC218" s="36"/>
      <c r="BD218" s="36"/>
      <c r="BJ218" s="36"/>
      <c r="BK218" s="36"/>
      <c r="BL218" s="36"/>
      <c r="BR218" s="36"/>
      <c r="BS218" s="36"/>
      <c r="BT218" s="36"/>
      <c r="BZ218" s="36"/>
      <c r="CA218" s="36"/>
      <c r="CB218" s="36"/>
      <c r="CH218" s="36"/>
      <c r="CI218" s="36"/>
      <c r="CJ218" s="36"/>
      <c r="CP218" s="36"/>
      <c r="CQ218" s="36"/>
      <c r="CR218" s="36"/>
      <c r="CX218" s="36"/>
      <c r="CY218" s="36"/>
      <c r="CZ218" s="36"/>
      <c r="DF218" s="36">
        <v>6.8000000000000003E-10</v>
      </c>
      <c r="DG218" s="36">
        <v>2.3130044714400002</v>
      </c>
      <c r="DH218" s="36">
        <v>8631.3261979279996</v>
      </c>
      <c r="DI218" s="30">
        <f t="shared" si="140"/>
        <v>6.1741972882428637E-12</v>
      </c>
      <c r="DJ218" s="30">
        <f t="shared" si="141"/>
        <v>6.0614840592993277E-12</v>
      </c>
      <c r="DK218" s="30">
        <f t="shared" si="142"/>
        <v>6.0614730452217671E-12</v>
      </c>
      <c r="DL218" s="30">
        <f t="shared" si="143"/>
        <v>6.0614730441491748E-12</v>
      </c>
      <c r="DN218" s="36"/>
      <c r="DO218" s="36"/>
      <c r="DP218" s="36"/>
      <c r="DV218" s="36"/>
      <c r="DW218" s="36"/>
      <c r="DX218" s="36"/>
      <c r="ED218" s="36"/>
      <c r="EE218" s="36"/>
      <c r="EF218" s="36"/>
      <c r="EL218" s="36"/>
      <c r="EM218" s="36"/>
      <c r="EN218" s="36"/>
      <c r="ET218" s="36"/>
      <c r="EU218" s="36"/>
      <c r="EV218" s="36"/>
    </row>
    <row r="219" spans="14:152" s="30" customFormat="1" ht="12.75">
      <c r="N219" s="36">
        <v>4.0000000000000002E-9</v>
      </c>
      <c r="O219" s="36">
        <v>0.91999360201000002</v>
      </c>
      <c r="P219" s="36">
        <v>227.47613278899999</v>
      </c>
      <c r="Q219" s="30">
        <f t="shared" si="128"/>
        <v>3.7693289768696556E-9</v>
      </c>
      <c r="R219" s="30">
        <f t="shared" si="129"/>
        <v>3.7693231285269953E-9</v>
      </c>
      <c r="S219" s="30">
        <f t="shared" si="130"/>
        <v>3.7693231279555061E-9</v>
      </c>
      <c r="T219" s="30">
        <f t="shared" si="131"/>
        <v>3.7693231279554499E-9</v>
      </c>
      <c r="V219" s="36"/>
      <c r="W219" s="36"/>
      <c r="X219" s="36"/>
      <c r="AD219" s="36"/>
      <c r="AE219" s="36"/>
      <c r="AF219" s="36"/>
      <c r="AL219" s="36"/>
      <c r="AM219" s="36"/>
      <c r="AN219" s="36"/>
      <c r="AT219" s="36"/>
      <c r="AU219" s="36"/>
      <c r="AV219" s="36"/>
      <c r="BB219" s="36"/>
      <c r="BC219" s="36"/>
      <c r="BD219" s="36"/>
      <c r="BJ219" s="36"/>
      <c r="BK219" s="36"/>
      <c r="BL219" s="36"/>
      <c r="BR219" s="36"/>
      <c r="BS219" s="36"/>
      <c r="BT219" s="36"/>
      <c r="BZ219" s="36"/>
      <c r="CA219" s="36"/>
      <c r="CB219" s="36"/>
      <c r="CH219" s="36"/>
      <c r="CI219" s="36"/>
      <c r="CJ219" s="36"/>
      <c r="CP219" s="36"/>
      <c r="CQ219" s="36"/>
      <c r="CR219" s="36"/>
      <c r="CX219" s="36"/>
      <c r="CY219" s="36"/>
      <c r="CZ219" s="36"/>
      <c r="DF219" s="36">
        <v>9.0999999999999996E-10</v>
      </c>
      <c r="DG219" s="36">
        <v>4.2865274395300004</v>
      </c>
      <c r="DH219" s="36">
        <v>10110.192771992401</v>
      </c>
      <c r="DI219" s="30">
        <f t="shared" si="140"/>
        <v>6.0111236047332673E-11</v>
      </c>
      <c r="DJ219" s="30">
        <f t="shared" si="141"/>
        <v>5.9934932901159392E-11</v>
      </c>
      <c r="DK219" s="30">
        <f t="shared" si="142"/>
        <v>5.9934915673123323E-11</v>
      </c>
      <c r="DL219" s="30">
        <f t="shared" si="143"/>
        <v>5.993491567143939E-11</v>
      </c>
      <c r="DN219" s="36"/>
      <c r="DO219" s="36"/>
      <c r="DP219" s="36"/>
      <c r="DV219" s="36"/>
      <c r="DW219" s="36"/>
      <c r="DX219" s="36"/>
      <c r="ED219" s="36"/>
      <c r="EE219" s="36"/>
      <c r="EF219" s="36"/>
      <c r="EL219" s="36"/>
      <c r="EM219" s="36"/>
      <c r="EN219" s="36"/>
      <c r="ET219" s="36"/>
      <c r="EU219" s="36"/>
      <c r="EV219" s="36"/>
    </row>
    <row r="220" spans="14:152" s="30" customFormat="1" ht="12.75">
      <c r="N220" s="36">
        <v>4.3699999999999996E-9</v>
      </c>
      <c r="O220" s="36">
        <v>0.91420135162000005</v>
      </c>
      <c r="P220" s="36">
        <v>58953.145443294001</v>
      </c>
      <c r="Q220" s="30">
        <f t="shared" si="128"/>
        <v>3.1378192572823662E-9</v>
      </c>
      <c r="R220" s="30">
        <f t="shared" si="129"/>
        <v>3.1412608012642271E-9</v>
      </c>
      <c r="S220" s="30">
        <f t="shared" si="130"/>
        <v>3.1412611373672608E-9</v>
      </c>
      <c r="T220" s="30">
        <f t="shared" si="131"/>
        <v>3.1412611373998993E-9</v>
      </c>
      <c r="V220" s="36"/>
      <c r="W220" s="36"/>
      <c r="X220" s="36"/>
      <c r="AD220" s="36"/>
      <c r="AE220" s="36"/>
      <c r="AF220" s="36"/>
      <c r="AL220" s="36"/>
      <c r="AM220" s="36"/>
      <c r="AN220" s="36"/>
      <c r="AT220" s="36"/>
      <c r="AU220" s="36"/>
      <c r="AV220" s="36"/>
      <c r="BB220" s="36"/>
      <c r="BC220" s="36"/>
      <c r="BD220" s="36"/>
      <c r="BJ220" s="36"/>
      <c r="BK220" s="36"/>
      <c r="BL220" s="36"/>
      <c r="BR220" s="36"/>
      <c r="BS220" s="36"/>
      <c r="BT220" s="36"/>
      <c r="BZ220" s="36"/>
      <c r="CA220" s="36"/>
      <c r="CB220" s="36"/>
      <c r="CH220" s="36"/>
      <c r="CI220" s="36"/>
      <c r="CJ220" s="36"/>
      <c r="CP220" s="36"/>
      <c r="CQ220" s="36"/>
      <c r="CR220" s="36"/>
      <c r="CX220" s="36"/>
      <c r="CY220" s="36"/>
      <c r="CZ220" s="36"/>
      <c r="DF220" s="36">
        <v>9.2999999999999999E-10</v>
      </c>
      <c r="DG220" s="36">
        <v>5.2729060926400004</v>
      </c>
      <c r="DH220" s="36">
        <v>522.57741809380002</v>
      </c>
      <c r="DI220" s="30">
        <f t="shared" si="140"/>
        <v>-6.7014112781727384E-10</v>
      </c>
      <c r="DJ220" s="30">
        <f t="shared" si="141"/>
        <v>-6.701346562890642E-10</v>
      </c>
      <c r="DK220" s="30">
        <f t="shared" si="142"/>
        <v>-6.7013465565667842E-10</v>
      </c>
      <c r="DL220" s="30">
        <f t="shared" si="143"/>
        <v>-6.7013465565661659E-10</v>
      </c>
      <c r="DN220" s="36"/>
      <c r="DO220" s="36"/>
      <c r="DP220" s="36"/>
      <c r="DV220" s="36"/>
      <c r="DW220" s="36"/>
      <c r="DX220" s="36"/>
      <c r="ED220" s="36"/>
      <c r="EE220" s="36"/>
      <c r="EF220" s="36"/>
      <c r="EL220" s="36"/>
      <c r="EM220" s="36"/>
      <c r="EN220" s="36"/>
      <c r="ET220" s="36"/>
      <c r="EU220" s="36"/>
      <c r="EV220" s="36"/>
    </row>
    <row r="221" spans="14:152" s="30" customFormat="1" ht="12.75">
      <c r="N221" s="36">
        <v>3.6E-9</v>
      </c>
      <c r="O221" s="36">
        <v>0.82477639126000002</v>
      </c>
      <c r="P221" s="36">
        <v>22.775201450800001</v>
      </c>
      <c r="Q221" s="30">
        <f t="shared" si="128"/>
        <v>2.756913050425787E-9</v>
      </c>
      <c r="R221" s="30">
        <f t="shared" si="129"/>
        <v>2.7569140630013906E-9</v>
      </c>
      <c r="S221" s="30">
        <f t="shared" si="130"/>
        <v>2.7569140631003371E-9</v>
      </c>
      <c r="T221" s="30">
        <f t="shared" si="131"/>
        <v>2.7569140631003466E-9</v>
      </c>
      <c r="V221" s="36"/>
      <c r="W221" s="36"/>
      <c r="X221" s="36"/>
      <c r="AD221" s="36"/>
      <c r="AE221" s="36"/>
      <c r="AF221" s="36"/>
      <c r="AL221" s="36"/>
      <c r="AM221" s="36"/>
      <c r="AN221" s="36"/>
      <c r="AT221" s="36"/>
      <c r="AU221" s="36"/>
      <c r="AV221" s="36"/>
      <c r="BB221" s="36"/>
      <c r="BC221" s="36"/>
      <c r="BD221" s="36"/>
      <c r="BJ221" s="36"/>
      <c r="BK221" s="36"/>
      <c r="BL221" s="36"/>
      <c r="BR221" s="36"/>
      <c r="BS221" s="36"/>
      <c r="BT221" s="36"/>
      <c r="BZ221" s="36"/>
      <c r="CA221" s="36"/>
      <c r="CB221" s="36"/>
      <c r="CH221" s="36"/>
      <c r="CI221" s="36"/>
      <c r="CJ221" s="36"/>
      <c r="CP221" s="36"/>
      <c r="CQ221" s="36"/>
      <c r="CR221" s="36"/>
      <c r="CX221" s="36"/>
      <c r="CY221" s="36"/>
      <c r="CZ221" s="36"/>
      <c r="DF221" s="36">
        <v>7.1000000000000003E-10</v>
      </c>
      <c r="DG221" s="36">
        <v>3.6556596169</v>
      </c>
      <c r="DH221" s="36">
        <v>11764.330768858999</v>
      </c>
      <c r="DI221" s="30">
        <f t="shared" si="140"/>
        <v>2.1758824577354985E-10</v>
      </c>
      <c r="DJ221" s="30">
        <f t="shared" si="141"/>
        <v>2.1774093179478102E-10</v>
      </c>
      <c r="DK221" s="30">
        <f t="shared" si="142"/>
        <v>2.1774094671435745E-10</v>
      </c>
      <c r="DL221" s="30">
        <f t="shared" si="143"/>
        <v>2.1774094671581716E-10</v>
      </c>
      <c r="DN221" s="36"/>
      <c r="DO221" s="36"/>
      <c r="DP221" s="36"/>
      <c r="DV221" s="36"/>
      <c r="DW221" s="36"/>
      <c r="DX221" s="36"/>
      <c r="ED221" s="36"/>
      <c r="EE221" s="36"/>
      <c r="EF221" s="36"/>
      <c r="EL221" s="36"/>
      <c r="EM221" s="36"/>
      <c r="EN221" s="36"/>
      <c r="ET221" s="36"/>
      <c r="EU221" s="36"/>
      <c r="EV221" s="36"/>
    </row>
    <row r="222" spans="14:152" s="30" customFormat="1" ht="12.75">
      <c r="N222" s="36">
        <v>4.1299999999999996E-9</v>
      </c>
      <c r="O222" s="36">
        <v>4.22381905655</v>
      </c>
      <c r="P222" s="36">
        <v>44809.650200863398</v>
      </c>
      <c r="Q222" s="30">
        <f t="shared" si="128"/>
        <v>2.8246024171030811E-9</v>
      </c>
      <c r="R222" s="30">
        <f t="shared" si="129"/>
        <v>2.8271942671290482E-9</v>
      </c>
      <c r="S222" s="30">
        <f t="shared" si="130"/>
        <v>2.8271945202962364E-9</v>
      </c>
      <c r="T222" s="30">
        <f t="shared" si="131"/>
        <v>2.8271945203209654E-9</v>
      </c>
      <c r="V222" s="36"/>
      <c r="W222" s="36"/>
      <c r="X222" s="36"/>
      <c r="AD222" s="36"/>
      <c r="AE222" s="36"/>
      <c r="AF222" s="36"/>
      <c r="AL222" s="36"/>
      <c r="AM222" s="36"/>
      <c r="AN222" s="36"/>
      <c r="AT222" s="36"/>
      <c r="AU222" s="36"/>
      <c r="AV222" s="36"/>
      <c r="BB222" s="36"/>
      <c r="BC222" s="36"/>
      <c r="BD222" s="36"/>
      <c r="BJ222" s="36"/>
      <c r="BK222" s="36"/>
      <c r="BL222" s="36"/>
      <c r="BR222" s="36"/>
      <c r="BS222" s="36"/>
      <c r="BT222" s="36"/>
      <c r="BZ222" s="36"/>
      <c r="CA222" s="36"/>
      <c r="CB222" s="36"/>
      <c r="CH222" s="36"/>
      <c r="CI222" s="36"/>
      <c r="CJ222" s="36"/>
      <c r="CP222" s="36"/>
      <c r="CQ222" s="36"/>
      <c r="CR222" s="36"/>
      <c r="CX222" s="36"/>
      <c r="CY222" s="36"/>
      <c r="CZ222" s="36"/>
      <c r="DF222" s="36">
        <v>8.9000000000000003E-10</v>
      </c>
      <c r="DG222" s="36">
        <v>1.7971296320600001</v>
      </c>
      <c r="DH222" s="36">
        <v>45585.172812187397</v>
      </c>
      <c r="DI222" s="30">
        <f t="shared" si="140"/>
        <v>8.2840452557139295E-10</v>
      </c>
      <c r="DJ222" s="30">
        <f t="shared" si="141"/>
        <v>8.2868902563235989E-10</v>
      </c>
      <c r="DK222" s="30">
        <f t="shared" si="142"/>
        <v>8.2868905340200078E-10</v>
      </c>
      <c r="DL222" s="30">
        <f t="shared" si="143"/>
        <v>8.2868905340471321E-10</v>
      </c>
      <c r="DN222" s="36"/>
      <c r="DO222" s="36"/>
      <c r="DP222" s="36"/>
      <c r="DV222" s="36"/>
      <c r="DW222" s="36"/>
      <c r="DX222" s="36"/>
      <c r="ED222" s="36"/>
      <c r="EE222" s="36"/>
      <c r="EF222" s="36"/>
      <c r="EL222" s="36"/>
      <c r="EM222" s="36"/>
      <c r="EN222" s="36"/>
      <c r="ET222" s="36"/>
      <c r="EU222" s="36"/>
      <c r="EV222" s="36"/>
    </row>
    <row r="223" spans="14:152" s="30" customFormat="1" ht="12.75">
      <c r="N223" s="36">
        <v>3.7499999999999997E-9</v>
      </c>
      <c r="O223" s="36">
        <v>3.1565729189599998</v>
      </c>
      <c r="P223" s="36">
        <v>19992.8593545451</v>
      </c>
      <c r="Q223" s="30">
        <f t="shared" si="128"/>
        <v>2.3860062462722611E-9</v>
      </c>
      <c r="R223" s="30">
        <f t="shared" si="129"/>
        <v>2.3848952853783693E-9</v>
      </c>
      <c r="S223" s="30">
        <f t="shared" si="130"/>
        <v>2.3848951768007122E-9</v>
      </c>
      <c r="T223" s="30">
        <f t="shared" si="131"/>
        <v>2.3848951767901425E-9</v>
      </c>
      <c r="V223" s="36"/>
      <c r="W223" s="36"/>
      <c r="X223" s="36"/>
      <c r="AD223" s="36"/>
      <c r="AE223" s="36"/>
      <c r="AF223" s="36"/>
      <c r="AL223" s="36"/>
      <c r="AM223" s="36"/>
      <c r="AN223" s="36"/>
      <c r="AT223" s="36"/>
      <c r="AU223" s="36"/>
      <c r="AV223" s="36"/>
      <c r="BB223" s="36"/>
      <c r="BC223" s="36"/>
      <c r="BD223" s="36"/>
      <c r="BJ223" s="36"/>
      <c r="BK223" s="36"/>
      <c r="BL223" s="36"/>
      <c r="BR223" s="36"/>
      <c r="BS223" s="36"/>
      <c r="BT223" s="36"/>
      <c r="BZ223" s="36"/>
      <c r="CA223" s="36"/>
      <c r="CB223" s="36"/>
      <c r="CH223" s="36"/>
      <c r="CI223" s="36"/>
      <c r="CJ223" s="36"/>
      <c r="CP223" s="36"/>
      <c r="CQ223" s="36"/>
      <c r="CR223" s="36"/>
      <c r="CX223" s="36"/>
      <c r="CY223" s="36"/>
      <c r="CZ223" s="36"/>
      <c r="DF223" s="36">
        <v>6.6999999999999996E-10</v>
      </c>
      <c r="DG223" s="36">
        <v>2.2590007158400001</v>
      </c>
      <c r="DH223" s="36">
        <v>9360.0891644589992</v>
      </c>
      <c r="DI223" s="30">
        <f t="shared" si="140"/>
        <v>5.426444460148482E-10</v>
      </c>
      <c r="DJ223" s="30">
        <f t="shared" si="141"/>
        <v>5.4271507903777023E-10</v>
      </c>
      <c r="DK223" s="30">
        <f t="shared" si="142"/>
        <v>5.4271508593900673E-10</v>
      </c>
      <c r="DL223" s="30">
        <f t="shared" si="143"/>
        <v>5.4271508593967954E-10</v>
      </c>
      <c r="DN223" s="36"/>
      <c r="DO223" s="36"/>
      <c r="DP223" s="36"/>
      <c r="DV223" s="36"/>
      <c r="DW223" s="36"/>
      <c r="DX223" s="36"/>
      <c r="ED223" s="36"/>
      <c r="EE223" s="36"/>
      <c r="EF223" s="36"/>
      <c r="EL223" s="36"/>
      <c r="EM223" s="36"/>
      <c r="EN223" s="36"/>
      <c r="ET223" s="36"/>
      <c r="EU223" s="36"/>
      <c r="EV223" s="36"/>
    </row>
    <row r="224" spans="14:152" s="30" customFormat="1" ht="12.75">
      <c r="N224" s="36">
        <v>3.7099999999999998E-9</v>
      </c>
      <c r="O224" s="36">
        <v>6.0537087427499996</v>
      </c>
      <c r="P224" s="36">
        <v>20007.086448546801</v>
      </c>
      <c r="Q224" s="30">
        <f t="shared" si="128"/>
        <v>-1.3288257632539453E-9</v>
      </c>
      <c r="R224" s="30">
        <f t="shared" si="129"/>
        <v>-1.3274947507698229E-9</v>
      </c>
      <c r="S224" s="30">
        <f t="shared" si="130"/>
        <v>-1.3274946206968354E-9</v>
      </c>
      <c r="T224" s="30">
        <f t="shared" si="131"/>
        <v>-1.3274946206841336E-9</v>
      </c>
      <c r="V224" s="36"/>
      <c r="W224" s="36"/>
      <c r="X224" s="36"/>
      <c r="AD224" s="36"/>
      <c r="AE224" s="36"/>
      <c r="AF224" s="36"/>
      <c r="AL224" s="36"/>
      <c r="AM224" s="36"/>
      <c r="AN224" s="36"/>
      <c r="AT224" s="36"/>
      <c r="AU224" s="36"/>
      <c r="AV224" s="36"/>
      <c r="BB224" s="36"/>
      <c r="BC224" s="36"/>
      <c r="BD224" s="36"/>
      <c r="BJ224" s="36"/>
      <c r="BK224" s="36"/>
      <c r="BL224" s="36"/>
      <c r="BR224" s="36"/>
      <c r="BS224" s="36"/>
      <c r="BT224" s="36"/>
      <c r="BZ224" s="36"/>
      <c r="CA224" s="36"/>
      <c r="CB224" s="36"/>
      <c r="CH224" s="36"/>
      <c r="CI224" s="36"/>
      <c r="CJ224" s="36"/>
      <c r="CP224" s="36"/>
      <c r="CQ224" s="36"/>
      <c r="CR224" s="36"/>
      <c r="CX224" s="36"/>
      <c r="CY224" s="36"/>
      <c r="CZ224" s="36"/>
      <c r="DF224" s="36">
        <v>8.4999999999999996E-10</v>
      </c>
      <c r="DG224" s="36">
        <v>0.67062144972000004</v>
      </c>
      <c r="DH224" s="36">
        <v>56600.279289522201</v>
      </c>
      <c r="DI224" s="30">
        <f t="shared" si="140"/>
        <v>4.5531118793120038E-10</v>
      </c>
      <c r="DJ224" s="30">
        <f t="shared" si="141"/>
        <v>4.5609112434919494E-10</v>
      </c>
      <c r="DK224" s="30">
        <f t="shared" si="142"/>
        <v>4.5609120053644621E-10</v>
      </c>
      <c r="DL224" s="30">
        <f t="shared" si="143"/>
        <v>4.5609120054386685E-10</v>
      </c>
      <c r="DN224" s="36"/>
      <c r="DO224" s="36"/>
      <c r="DP224" s="36"/>
      <c r="DV224" s="36"/>
      <c r="DW224" s="36"/>
      <c r="DX224" s="36"/>
      <c r="ED224" s="36"/>
      <c r="EE224" s="36"/>
      <c r="EF224" s="36"/>
      <c r="EL224" s="36"/>
      <c r="EM224" s="36"/>
      <c r="EN224" s="36"/>
      <c r="ET224" s="36"/>
      <c r="EU224" s="36"/>
      <c r="EV224" s="36"/>
    </row>
    <row r="225" spans="14:152" s="30" customFormat="1" ht="12.75">
      <c r="N225" s="36">
        <v>3.6100000000000001E-9</v>
      </c>
      <c r="O225" s="36">
        <v>5.4437122790399997</v>
      </c>
      <c r="P225" s="36">
        <v>19470.281936451302</v>
      </c>
      <c r="Q225" s="30">
        <f t="shared" si="128"/>
        <v>-1.4354225421274028E-9</v>
      </c>
      <c r="R225" s="30">
        <f t="shared" si="129"/>
        <v>-1.4366609944192943E-9</v>
      </c>
      <c r="S225" s="30">
        <f t="shared" si="130"/>
        <v>-1.4366611154281431E-9</v>
      </c>
      <c r="T225" s="30">
        <f t="shared" si="131"/>
        <v>-1.4366611154399561E-9</v>
      </c>
      <c r="V225" s="36"/>
      <c r="W225" s="36"/>
      <c r="X225" s="36"/>
      <c r="AD225" s="36"/>
      <c r="AE225" s="36"/>
      <c r="AF225" s="36"/>
      <c r="AL225" s="36"/>
      <c r="AM225" s="36"/>
      <c r="AN225" s="36"/>
      <c r="AT225" s="36"/>
      <c r="AU225" s="36"/>
      <c r="AV225" s="36"/>
      <c r="BB225" s="36"/>
      <c r="BC225" s="36"/>
      <c r="BD225" s="36"/>
      <c r="BJ225" s="36"/>
      <c r="BK225" s="36"/>
      <c r="BL225" s="36"/>
      <c r="BR225" s="36"/>
      <c r="BS225" s="36"/>
      <c r="BT225" s="36"/>
      <c r="BZ225" s="36"/>
      <c r="CA225" s="36"/>
      <c r="CB225" s="36"/>
      <c r="CH225" s="36"/>
      <c r="CI225" s="36"/>
      <c r="CJ225" s="36"/>
      <c r="CP225" s="36"/>
      <c r="CQ225" s="36"/>
      <c r="CR225" s="36"/>
      <c r="CX225" s="36"/>
      <c r="CY225" s="36"/>
      <c r="CZ225" s="36"/>
      <c r="DF225" s="36">
        <v>8.0000000000000003E-10</v>
      </c>
      <c r="DG225" s="36">
        <v>1.5827808107700001</v>
      </c>
      <c r="DH225" s="36">
        <v>19992.8593545451</v>
      </c>
      <c r="DI225" s="30">
        <f t="shared" si="140"/>
        <v>-6.1869638711279007E-10</v>
      </c>
      <c r="DJ225" s="30">
        <f t="shared" si="141"/>
        <v>-6.1889106972507756E-10</v>
      </c>
      <c r="DK225" s="30">
        <f t="shared" si="142"/>
        <v>-6.1889108874454488E-10</v>
      </c>
      <c r="DL225" s="30">
        <f t="shared" si="143"/>
        <v>-6.1889108874639632E-10</v>
      </c>
      <c r="DN225" s="36"/>
      <c r="DO225" s="36"/>
      <c r="DP225" s="36"/>
      <c r="DV225" s="36"/>
      <c r="DW225" s="36"/>
      <c r="DX225" s="36"/>
      <c r="ED225" s="36"/>
      <c r="EE225" s="36"/>
      <c r="EF225" s="36"/>
      <c r="EL225" s="36"/>
      <c r="EM225" s="36"/>
      <c r="EN225" s="36"/>
      <c r="ET225" s="36"/>
      <c r="EU225" s="36"/>
      <c r="EV225" s="36"/>
    </row>
    <row r="226" spans="14:152" s="30" customFormat="1" ht="12.75">
      <c r="N226" s="36">
        <v>3.8600000000000003E-9</v>
      </c>
      <c r="O226" s="36">
        <v>5.2812054040499996</v>
      </c>
      <c r="P226" s="36">
        <v>47623.852786089599</v>
      </c>
      <c r="Q226" s="30">
        <f t="shared" si="128"/>
        <v>1.5339272705911644E-9</v>
      </c>
      <c r="R226" s="30">
        <f t="shared" si="129"/>
        <v>1.5306870044861926E-9</v>
      </c>
      <c r="S226" s="30">
        <f t="shared" si="130"/>
        <v>1.5306866877924789E-9</v>
      </c>
      <c r="T226" s="30">
        <f t="shared" si="131"/>
        <v>1.5306866877614592E-9</v>
      </c>
      <c r="V226" s="36"/>
      <c r="W226" s="36"/>
      <c r="X226" s="36"/>
      <c r="AD226" s="36"/>
      <c r="AE226" s="36"/>
      <c r="AF226" s="36"/>
      <c r="AL226" s="36"/>
      <c r="AM226" s="36"/>
      <c r="AN226" s="36"/>
      <c r="AT226" s="36"/>
      <c r="AU226" s="36"/>
      <c r="AV226" s="36"/>
      <c r="BB226" s="36"/>
      <c r="BC226" s="36"/>
      <c r="BD226" s="36"/>
      <c r="BJ226" s="36"/>
      <c r="BK226" s="36"/>
      <c r="BL226" s="36"/>
      <c r="BR226" s="36"/>
      <c r="BS226" s="36"/>
      <c r="BT226" s="36"/>
      <c r="BZ226" s="36"/>
      <c r="CA226" s="36"/>
      <c r="CB226" s="36"/>
      <c r="CH226" s="36"/>
      <c r="CI226" s="36"/>
      <c r="CJ226" s="36"/>
      <c r="CP226" s="36"/>
      <c r="CQ226" s="36"/>
      <c r="CR226" s="36"/>
      <c r="CX226" s="36"/>
      <c r="CY226" s="36"/>
      <c r="CZ226" s="36"/>
      <c r="DF226" s="36">
        <v>6.5000000000000003E-10</v>
      </c>
      <c r="DG226" s="36">
        <v>6.2347232559699997</v>
      </c>
      <c r="DH226" s="36">
        <v>10419.471094648199</v>
      </c>
      <c r="DI226" s="30">
        <f t="shared" si="140"/>
        <v>1.9176770027745583E-10</v>
      </c>
      <c r="DJ226" s="30">
        <f t="shared" si="141"/>
        <v>1.9164341946262871E-10</v>
      </c>
      <c r="DK226" s="30">
        <f t="shared" si="142"/>
        <v>1.9164340731782361E-10</v>
      </c>
      <c r="DL226" s="30">
        <f t="shared" si="143"/>
        <v>1.9164340731664087E-10</v>
      </c>
      <c r="DN226" s="36"/>
      <c r="DO226" s="36"/>
      <c r="DP226" s="36"/>
      <c r="DV226" s="36"/>
      <c r="DW226" s="36"/>
      <c r="DX226" s="36"/>
      <c r="ED226" s="36"/>
      <c r="EE226" s="36"/>
      <c r="EF226" s="36"/>
      <c r="EL226" s="36"/>
      <c r="EM226" s="36"/>
      <c r="EN226" s="36"/>
      <c r="ET226" s="36"/>
      <c r="EU226" s="36"/>
      <c r="EV226" s="36"/>
    </row>
    <row r="227" spans="14:152" s="30" customFormat="1" ht="12.75">
      <c r="N227" s="36">
        <v>3.8899999999999996E-9</v>
      </c>
      <c r="O227" s="36">
        <v>0.73216672240000003</v>
      </c>
      <c r="P227" s="36">
        <v>19050.797292576201</v>
      </c>
      <c r="Q227" s="30">
        <f t="shared" si="128"/>
        <v>-1.3228472086454674E-9</v>
      </c>
      <c r="R227" s="30">
        <f t="shared" si="129"/>
        <v>-1.321508730583145E-9</v>
      </c>
      <c r="S227" s="30">
        <f t="shared" si="130"/>
        <v>-1.3215085997815241E-9</v>
      </c>
      <c r="T227" s="30">
        <f t="shared" si="131"/>
        <v>-1.3215085997687859E-9</v>
      </c>
      <c r="V227" s="36"/>
      <c r="W227" s="36"/>
      <c r="X227" s="36"/>
      <c r="AD227" s="36"/>
      <c r="AE227" s="36"/>
      <c r="AF227" s="36"/>
      <c r="AL227" s="36"/>
      <c r="AM227" s="36"/>
      <c r="AN227" s="36"/>
      <c r="AT227" s="36"/>
      <c r="AU227" s="36"/>
      <c r="AV227" s="36"/>
      <c r="BB227" s="36"/>
      <c r="BC227" s="36"/>
      <c r="BD227" s="36"/>
      <c r="BJ227" s="36"/>
      <c r="BK227" s="36"/>
      <c r="BL227" s="36"/>
      <c r="BR227" s="36"/>
      <c r="BS227" s="36"/>
      <c r="BT227" s="36"/>
      <c r="BZ227" s="36"/>
      <c r="CA227" s="36"/>
      <c r="CB227" s="36"/>
      <c r="CH227" s="36"/>
      <c r="CI227" s="36"/>
      <c r="CJ227" s="36"/>
      <c r="CP227" s="36"/>
      <c r="CQ227" s="36"/>
      <c r="CR227" s="36"/>
      <c r="CX227" s="36"/>
      <c r="CY227" s="36"/>
      <c r="CZ227" s="36"/>
      <c r="DF227" s="36">
        <v>6.3999999999999996E-10</v>
      </c>
      <c r="DG227" s="36">
        <v>0.53356325917000003</v>
      </c>
      <c r="DH227" s="36">
        <v>17248.4253018544</v>
      </c>
      <c r="DI227" s="30">
        <f t="shared" si="140"/>
        <v>4.2055412590354389E-10</v>
      </c>
      <c r="DJ227" s="30">
        <f t="shared" si="141"/>
        <v>4.2039429958351405E-10</v>
      </c>
      <c r="DK227" s="30">
        <f t="shared" si="142"/>
        <v>4.2039428396341241E-10</v>
      </c>
      <c r="DL227" s="30">
        <f t="shared" si="143"/>
        <v>4.2039428396189008E-10</v>
      </c>
      <c r="DN227" s="36"/>
      <c r="DO227" s="36"/>
      <c r="DP227" s="36"/>
      <c r="DV227" s="36"/>
      <c r="DW227" s="36"/>
      <c r="DX227" s="36"/>
      <c r="ED227" s="36"/>
      <c r="EE227" s="36"/>
      <c r="EF227" s="36"/>
      <c r="EL227" s="36"/>
      <c r="EM227" s="36"/>
      <c r="EN227" s="36"/>
      <c r="ET227" s="36"/>
      <c r="EU227" s="36"/>
      <c r="EV227" s="36"/>
    </row>
    <row r="228" spans="14:152" s="30" customFormat="1" ht="12.75">
      <c r="N228" s="36">
        <v>3.2000000000000001E-9</v>
      </c>
      <c r="O228" s="36">
        <v>2.8481159119399999</v>
      </c>
      <c r="P228" s="36">
        <v>10199.0584522094</v>
      </c>
      <c r="Q228" s="30">
        <f t="shared" si="128"/>
        <v>-3.0624795331089126E-9</v>
      </c>
      <c r="R228" s="30">
        <f t="shared" si="129"/>
        <v>-3.0622977040594022E-9</v>
      </c>
      <c r="S228" s="30">
        <f t="shared" si="130"/>
        <v>-3.0622976862857542E-9</v>
      </c>
      <c r="T228" s="30">
        <f t="shared" si="131"/>
        <v>-3.0622976862840188E-9</v>
      </c>
      <c r="V228" s="36"/>
      <c r="W228" s="36"/>
      <c r="X228" s="36"/>
      <c r="AD228" s="36"/>
      <c r="AE228" s="36"/>
      <c r="AF228" s="36"/>
      <c r="AL228" s="36"/>
      <c r="AM228" s="36"/>
      <c r="AN228" s="36"/>
      <c r="AT228" s="36"/>
      <c r="AU228" s="36"/>
      <c r="AV228" s="36"/>
      <c r="BB228" s="36"/>
      <c r="BC228" s="36"/>
      <c r="BD228" s="36"/>
      <c r="BJ228" s="36"/>
      <c r="BK228" s="36"/>
      <c r="BL228" s="36"/>
      <c r="BR228" s="36"/>
      <c r="BS228" s="36"/>
      <c r="BT228" s="36"/>
      <c r="BZ228" s="36"/>
      <c r="CA228" s="36"/>
      <c r="CB228" s="36"/>
      <c r="CH228" s="36"/>
      <c r="CI228" s="36"/>
      <c r="CJ228" s="36"/>
      <c r="CP228" s="36"/>
      <c r="CQ228" s="36"/>
      <c r="CR228" s="36"/>
      <c r="CX228" s="36"/>
      <c r="CY228" s="36"/>
      <c r="CZ228" s="36"/>
      <c r="DF228" s="36">
        <v>8.4999999999999996E-10</v>
      </c>
      <c r="DG228" s="36">
        <v>4.52011215904</v>
      </c>
      <c r="DH228" s="36">
        <v>29786.660256881001</v>
      </c>
      <c r="DI228" s="30">
        <f t="shared" si="140"/>
        <v>-7.7854144213587059E-10</v>
      </c>
      <c r="DJ228" s="30">
        <f t="shared" si="141"/>
        <v>-7.7834617113917381E-10</v>
      </c>
      <c r="DK228" s="30">
        <f t="shared" si="142"/>
        <v>-7.7834615204530221E-10</v>
      </c>
      <c r="DL228" s="30">
        <f t="shared" si="143"/>
        <v>-7.7834615204343816E-10</v>
      </c>
      <c r="DN228" s="36"/>
      <c r="DO228" s="36"/>
      <c r="DP228" s="36"/>
      <c r="DV228" s="36"/>
      <c r="DW228" s="36"/>
      <c r="DX228" s="36"/>
      <c r="ED228" s="36"/>
      <c r="EE228" s="36"/>
      <c r="EF228" s="36"/>
      <c r="EL228" s="36"/>
      <c r="EM228" s="36"/>
      <c r="EN228" s="36"/>
      <c r="ET228" s="36"/>
      <c r="EU228" s="36"/>
      <c r="EV228" s="36"/>
    </row>
    <row r="229" spans="14:152" s="30" customFormat="1" ht="12.75">
      <c r="N229" s="36">
        <v>3.8600000000000003E-9</v>
      </c>
      <c r="O229" s="36">
        <v>3.8875416553100002</v>
      </c>
      <c r="P229" s="36">
        <v>1975.4925458560001</v>
      </c>
      <c r="Q229" s="30">
        <f t="shared" si="128"/>
        <v>2.7372340100341881E-9</v>
      </c>
      <c r="R229" s="30">
        <f t="shared" si="129"/>
        <v>2.7371307540391571E-9</v>
      </c>
      <c r="S229" s="30">
        <f t="shared" si="130"/>
        <v>2.7371307439490339E-9</v>
      </c>
      <c r="T229" s="30">
        <f t="shared" si="131"/>
        <v>2.7371307439480475E-9</v>
      </c>
      <c r="V229" s="36"/>
      <c r="W229" s="36"/>
      <c r="X229" s="36"/>
      <c r="AD229" s="36"/>
      <c r="AE229" s="36"/>
      <c r="AF229" s="36"/>
      <c r="AL229" s="36"/>
      <c r="AM229" s="36"/>
      <c r="AN229" s="36"/>
      <c r="AT229" s="36"/>
      <c r="AU229" s="36"/>
      <c r="AV229" s="36"/>
      <c r="BB229" s="36"/>
      <c r="BC229" s="36"/>
      <c r="BD229" s="36"/>
      <c r="BJ229" s="36"/>
      <c r="BK229" s="36"/>
      <c r="BL229" s="36"/>
      <c r="BR229" s="36"/>
      <c r="BS229" s="36"/>
      <c r="BT229" s="36"/>
      <c r="BZ229" s="36"/>
      <c r="CA229" s="36"/>
      <c r="CB229" s="36"/>
      <c r="CH229" s="36"/>
      <c r="CI229" s="36"/>
      <c r="CJ229" s="36"/>
      <c r="CP229" s="36"/>
      <c r="CQ229" s="36"/>
      <c r="CR229" s="36"/>
      <c r="CX229" s="36"/>
      <c r="CY229" s="36"/>
      <c r="CZ229" s="36"/>
      <c r="DF229" s="36">
        <v>6.8000000000000003E-10</v>
      </c>
      <c r="DG229" s="36">
        <v>4.4823526655399997</v>
      </c>
      <c r="DH229" s="36">
        <v>10632.770190086199</v>
      </c>
      <c r="DI229" s="30">
        <f t="shared" si="140"/>
        <v>-3.2961593990844714E-10</v>
      </c>
      <c r="DJ229" s="30">
        <f t="shared" si="141"/>
        <v>-3.2949448158187318E-10</v>
      </c>
      <c r="DK229" s="30">
        <f t="shared" si="142"/>
        <v>-3.2949446971257844E-10</v>
      </c>
      <c r="DL229" s="30">
        <f t="shared" si="143"/>
        <v>-3.2949446971142034E-10</v>
      </c>
      <c r="DN229" s="36"/>
      <c r="DO229" s="36"/>
      <c r="DP229" s="36"/>
      <c r="DV229" s="36"/>
      <c r="DW229" s="36"/>
      <c r="DX229" s="36"/>
      <c r="ED229" s="36"/>
      <c r="EE229" s="36"/>
      <c r="EF229" s="36"/>
      <c r="EL229" s="36"/>
      <c r="EM229" s="36"/>
      <c r="EN229" s="36"/>
      <c r="ET229" s="36"/>
      <c r="EU229" s="36"/>
      <c r="EV229" s="36"/>
    </row>
    <row r="230" spans="14:152" s="30" customFormat="1" ht="12.75">
      <c r="N230" s="36">
        <v>2.76E-9</v>
      </c>
      <c r="O230" s="36">
        <v>4.3397918081400002</v>
      </c>
      <c r="P230" s="36">
        <v>20809.4676246452</v>
      </c>
      <c r="Q230" s="30">
        <f t="shared" si="128"/>
        <v>-1.290930070381107E-9</v>
      </c>
      <c r="R230" s="30">
        <f t="shared" si="129"/>
        <v>-1.2899550548978711E-9</v>
      </c>
      <c r="S230" s="30">
        <f t="shared" si="130"/>
        <v>-1.2899549596115626E-9</v>
      </c>
      <c r="T230" s="30">
        <f t="shared" si="131"/>
        <v>-1.2899549596022701E-9</v>
      </c>
      <c r="V230" s="36"/>
      <c r="W230" s="36"/>
      <c r="X230" s="36"/>
      <c r="AD230" s="36"/>
      <c r="AE230" s="36"/>
      <c r="AF230" s="36"/>
      <c r="AL230" s="36"/>
      <c r="AM230" s="36"/>
      <c r="AN230" s="36"/>
      <c r="AT230" s="36"/>
      <c r="AU230" s="36"/>
      <c r="AV230" s="36"/>
      <c r="BB230" s="36"/>
      <c r="BC230" s="36"/>
      <c r="BD230" s="36"/>
      <c r="BJ230" s="36"/>
      <c r="BK230" s="36"/>
      <c r="BL230" s="36"/>
      <c r="BR230" s="36"/>
      <c r="BS230" s="36"/>
      <c r="BT230" s="36"/>
      <c r="BZ230" s="36"/>
      <c r="CA230" s="36"/>
      <c r="CB230" s="36"/>
      <c r="CH230" s="36"/>
      <c r="CI230" s="36"/>
      <c r="CJ230" s="36"/>
      <c r="CP230" s="36"/>
      <c r="CQ230" s="36"/>
      <c r="CR230" s="36"/>
      <c r="CX230" s="36"/>
      <c r="CY230" s="36"/>
      <c r="CZ230" s="36"/>
      <c r="DF230" s="36">
        <v>6.3999999999999996E-10</v>
      </c>
      <c r="DG230" s="36">
        <v>4.33495700921</v>
      </c>
      <c r="DH230" s="36">
        <v>47938.038965959197</v>
      </c>
      <c r="DI230" s="30">
        <f t="shared" si="140"/>
        <v>-4.8584815960702397E-10</v>
      </c>
      <c r="DJ230" s="30">
        <f t="shared" si="141"/>
        <v>-4.8546442269161701E-10</v>
      </c>
      <c r="DK230" s="30">
        <f t="shared" si="142"/>
        <v>-4.8546438517363606E-10</v>
      </c>
      <c r="DL230" s="30">
        <f t="shared" si="143"/>
        <v>-4.8546438516998529E-10</v>
      </c>
      <c r="DN230" s="36"/>
      <c r="DO230" s="36"/>
      <c r="DP230" s="36"/>
      <c r="DV230" s="36"/>
      <c r="DW230" s="36"/>
      <c r="DX230" s="36"/>
      <c r="ED230" s="36"/>
      <c r="EE230" s="36"/>
      <c r="EF230" s="36"/>
      <c r="EL230" s="36"/>
      <c r="EM230" s="36"/>
      <c r="EN230" s="36"/>
      <c r="ET230" s="36"/>
      <c r="EU230" s="36"/>
      <c r="EV230" s="36"/>
    </row>
    <row r="231" spans="14:152" s="30" customFormat="1" ht="12.75">
      <c r="N231" s="36">
        <v>2.76E-9</v>
      </c>
      <c r="O231" s="36">
        <v>0.50647429772999997</v>
      </c>
      <c r="P231" s="36">
        <v>9830.3890139878004</v>
      </c>
      <c r="Q231" s="30">
        <f t="shared" si="128"/>
        <v>-2.2906901156520453E-9</v>
      </c>
      <c r="R231" s="30">
        <f t="shared" si="129"/>
        <v>-2.290399417058304E-9</v>
      </c>
      <c r="S231" s="30">
        <f t="shared" si="130"/>
        <v>-2.2903993886479301E-9</v>
      </c>
      <c r="T231" s="30">
        <f t="shared" si="131"/>
        <v>-2.290399388645162E-9</v>
      </c>
      <c r="V231" s="36"/>
      <c r="W231" s="36"/>
      <c r="X231" s="36"/>
      <c r="AD231" s="36"/>
      <c r="AE231" s="36"/>
      <c r="AF231" s="36"/>
      <c r="AL231" s="36"/>
      <c r="AM231" s="36"/>
      <c r="AN231" s="36"/>
      <c r="AT231" s="36"/>
      <c r="AU231" s="36"/>
      <c r="AV231" s="36"/>
      <c r="BB231" s="36"/>
      <c r="BC231" s="36"/>
      <c r="BD231" s="36"/>
      <c r="BJ231" s="36"/>
      <c r="BK231" s="36"/>
      <c r="BL231" s="36"/>
      <c r="BR231" s="36"/>
      <c r="BS231" s="36"/>
      <c r="BT231" s="36"/>
      <c r="BZ231" s="36"/>
      <c r="CA231" s="36"/>
      <c r="CB231" s="36"/>
      <c r="CH231" s="36"/>
      <c r="CI231" s="36"/>
      <c r="CJ231" s="36"/>
      <c r="CP231" s="36"/>
      <c r="CQ231" s="36"/>
      <c r="CR231" s="36"/>
      <c r="CX231" s="36"/>
      <c r="CY231" s="36"/>
      <c r="CZ231" s="36"/>
      <c r="DF231" s="36">
        <v>7.1000000000000003E-10</v>
      </c>
      <c r="DG231" s="36">
        <v>3.0385848413700001</v>
      </c>
      <c r="DH231" s="36">
        <v>11787.1059703098</v>
      </c>
      <c r="DI231" s="30">
        <f t="shared" si="140"/>
        <v>6.1756886000655319E-10</v>
      </c>
      <c r="DJ231" s="30">
        <f t="shared" si="141"/>
        <v>6.1764814011324642E-10</v>
      </c>
      <c r="DK231" s="30">
        <f t="shared" si="142"/>
        <v>6.1764814785876777E-10</v>
      </c>
      <c r="DL231" s="30">
        <f t="shared" si="143"/>
        <v>6.1764814785952413E-10</v>
      </c>
      <c r="DN231" s="36"/>
      <c r="DO231" s="36"/>
      <c r="DP231" s="36"/>
      <c r="DV231" s="36"/>
      <c r="DW231" s="36"/>
      <c r="DX231" s="36"/>
      <c r="ED231" s="36"/>
      <c r="EE231" s="36"/>
      <c r="EF231" s="36"/>
      <c r="EL231" s="36"/>
      <c r="EM231" s="36"/>
      <c r="EN231" s="36"/>
      <c r="ET231" s="36"/>
      <c r="EU231" s="36"/>
      <c r="EV231" s="36"/>
    </row>
    <row r="232" spans="14:152" s="30" customFormat="1" ht="12.75">
      <c r="N232" s="36">
        <v>3.0899999999999999E-9</v>
      </c>
      <c r="O232" s="36">
        <v>3.7929910066799999</v>
      </c>
      <c r="P232" s="36">
        <v>18204.714457824899</v>
      </c>
      <c r="Q232" s="30">
        <f t="shared" si="128"/>
        <v>-2.99772796264465E-9</v>
      </c>
      <c r="R232" s="30">
        <f t="shared" si="129"/>
        <v>-2.9979898103702834E-9</v>
      </c>
      <c r="S232" s="30">
        <f t="shared" si="130"/>
        <v>-2.9979898359395156E-9</v>
      </c>
      <c r="T232" s="30">
        <f t="shared" si="131"/>
        <v>-2.9979898359420145E-9</v>
      </c>
      <c r="V232" s="36"/>
      <c r="W232" s="36"/>
      <c r="X232" s="36"/>
      <c r="AD232" s="36"/>
      <c r="AE232" s="36"/>
      <c r="AF232" s="36"/>
      <c r="AL232" s="36"/>
      <c r="AM232" s="36"/>
      <c r="AN232" s="36"/>
      <c r="AT232" s="36"/>
      <c r="AU232" s="36"/>
      <c r="AV232" s="36"/>
      <c r="BB232" s="36"/>
      <c r="BC232" s="36"/>
      <c r="BD232" s="36"/>
      <c r="BJ232" s="36"/>
      <c r="BK232" s="36"/>
      <c r="BL232" s="36"/>
      <c r="BR232" s="36"/>
      <c r="BS232" s="36"/>
      <c r="BT232" s="36"/>
      <c r="BZ232" s="36"/>
      <c r="CA232" s="36"/>
      <c r="CB232" s="36"/>
      <c r="CH232" s="36"/>
      <c r="CI232" s="36"/>
      <c r="CJ232" s="36"/>
      <c r="CP232" s="36"/>
      <c r="CQ232" s="36"/>
      <c r="CR232" s="36"/>
      <c r="CX232" s="36"/>
      <c r="CY232" s="36"/>
      <c r="CZ232" s="36"/>
      <c r="DF232" s="36">
        <v>8.6999999999999999E-10</v>
      </c>
      <c r="DG232" s="36">
        <v>4.8182306317199997</v>
      </c>
      <c r="DH232" s="36">
        <v>2107.0345075424002</v>
      </c>
      <c r="DI232" s="30">
        <f t="shared" si="140"/>
        <v>7.2715429404605905E-10</v>
      </c>
      <c r="DJ232" s="30">
        <f t="shared" si="141"/>
        <v>7.2713496554912555E-10</v>
      </c>
      <c r="DK232" s="30">
        <f t="shared" si="142"/>
        <v>7.2713496366033203E-10</v>
      </c>
      <c r="DL232" s="30">
        <f t="shared" si="143"/>
        <v>7.2713496366014788E-10</v>
      </c>
      <c r="DN232" s="36"/>
      <c r="DO232" s="36"/>
      <c r="DP232" s="36"/>
      <c r="DV232" s="36"/>
      <c r="DW232" s="36"/>
      <c r="DX232" s="36"/>
      <c r="ED232" s="36"/>
      <c r="EE232" s="36"/>
      <c r="EF232" s="36"/>
      <c r="EL232" s="36"/>
      <c r="EM232" s="36"/>
      <c r="EN232" s="36"/>
      <c r="ET232" s="36"/>
      <c r="EU232" s="36"/>
      <c r="EV232" s="36"/>
    </row>
    <row r="233" spans="14:152" s="30" customFormat="1" ht="12.75">
      <c r="N233" s="36">
        <v>3.77E-9</v>
      </c>
      <c r="O233" s="36">
        <v>0.73768791281000001</v>
      </c>
      <c r="P233" s="36">
        <v>11506.7697697936</v>
      </c>
      <c r="Q233" s="30">
        <f t="shared" si="128"/>
        <v>3.6702198309309864E-9</v>
      </c>
      <c r="R233" s="30">
        <f t="shared" si="129"/>
        <v>3.6700293380260099E-9</v>
      </c>
      <c r="S233" s="30">
        <f t="shared" si="130"/>
        <v>3.6700293194027329E-9</v>
      </c>
      <c r="T233" s="30">
        <f t="shared" si="131"/>
        <v>3.6700293194009188E-9</v>
      </c>
      <c r="V233" s="36"/>
      <c r="W233" s="36"/>
      <c r="X233" s="36"/>
      <c r="AD233" s="36"/>
      <c r="AE233" s="36"/>
      <c r="AF233" s="36"/>
      <c r="AL233" s="36"/>
      <c r="AM233" s="36"/>
      <c r="AN233" s="36"/>
      <c r="AT233" s="36"/>
      <c r="AU233" s="36"/>
      <c r="AV233" s="36"/>
      <c r="BB233" s="36"/>
      <c r="BC233" s="36"/>
      <c r="BD233" s="36"/>
      <c r="BJ233" s="36"/>
      <c r="BK233" s="36"/>
      <c r="BL233" s="36"/>
      <c r="BR233" s="36"/>
      <c r="BS233" s="36"/>
      <c r="BT233" s="36"/>
      <c r="BZ233" s="36"/>
      <c r="CA233" s="36"/>
      <c r="CB233" s="36"/>
      <c r="CH233" s="36"/>
      <c r="CI233" s="36"/>
      <c r="CJ233" s="36"/>
      <c r="CP233" s="36"/>
      <c r="CQ233" s="36"/>
      <c r="CR233" s="36"/>
      <c r="CX233" s="36"/>
      <c r="CY233" s="36"/>
      <c r="CZ233" s="36"/>
      <c r="DF233" s="36">
        <v>6.9999999999999996E-10</v>
      </c>
      <c r="DG233" s="36">
        <v>2.3564806103399998</v>
      </c>
      <c r="DH233" s="36">
        <v>11794.152207007801</v>
      </c>
      <c r="DI233" s="30">
        <f t="shared" si="140"/>
        <v>6.8531359012003337E-10</v>
      </c>
      <c r="DJ233" s="30">
        <f t="shared" si="141"/>
        <v>6.8528126494629932E-10</v>
      </c>
      <c r="DK233" s="30">
        <f t="shared" si="142"/>
        <v>6.8528126178584155E-10</v>
      </c>
      <c r="DL233" s="30">
        <f t="shared" si="143"/>
        <v>6.8528126178553311E-10</v>
      </c>
      <c r="DN233" s="36"/>
      <c r="DO233" s="36"/>
      <c r="DP233" s="36"/>
      <c r="DV233" s="36"/>
      <c r="DW233" s="36"/>
      <c r="DX233" s="36"/>
      <c r="ED233" s="36"/>
      <c r="EE233" s="36"/>
      <c r="EF233" s="36"/>
      <c r="EL233" s="36"/>
      <c r="EM233" s="36"/>
      <c r="EN233" s="36"/>
      <c r="ET233" s="36"/>
      <c r="EU233" s="36"/>
      <c r="EV233" s="36"/>
    </row>
    <row r="234" spans="14:152" s="30" customFormat="1" ht="12.75">
      <c r="N234" s="36">
        <v>3.22E-9</v>
      </c>
      <c r="O234" s="36">
        <v>0.96138442099999999</v>
      </c>
      <c r="P234" s="36">
        <v>30666.154958432799</v>
      </c>
      <c r="Q234" s="30">
        <f t="shared" si="128"/>
        <v>2.6993005859342203E-9</v>
      </c>
      <c r="R234" s="30">
        <f t="shared" si="129"/>
        <v>2.7003340548003185E-9</v>
      </c>
      <c r="S234" s="30">
        <f t="shared" si="130"/>
        <v>2.7003341557427002E-9</v>
      </c>
      <c r="T234" s="30">
        <f t="shared" si="131"/>
        <v>2.7003341557525709E-9</v>
      </c>
      <c r="V234" s="36"/>
      <c r="W234" s="36"/>
      <c r="X234" s="36"/>
      <c r="AD234" s="36"/>
      <c r="AE234" s="36"/>
      <c r="AF234" s="36"/>
      <c r="AL234" s="36"/>
      <c r="AM234" s="36"/>
      <c r="AN234" s="36"/>
      <c r="AT234" s="36"/>
      <c r="AU234" s="36"/>
      <c r="AV234" s="36"/>
      <c r="BB234" s="36"/>
      <c r="BC234" s="36"/>
      <c r="BD234" s="36"/>
      <c r="BJ234" s="36"/>
      <c r="BK234" s="36"/>
      <c r="BL234" s="36"/>
      <c r="BR234" s="36"/>
      <c r="BS234" s="36"/>
      <c r="BT234" s="36"/>
      <c r="BZ234" s="36"/>
      <c r="CA234" s="36"/>
      <c r="CB234" s="36"/>
      <c r="CH234" s="36"/>
      <c r="CI234" s="36"/>
      <c r="CJ234" s="36"/>
      <c r="CP234" s="36"/>
      <c r="CQ234" s="36"/>
      <c r="CR234" s="36"/>
      <c r="CX234" s="36"/>
      <c r="CY234" s="36"/>
      <c r="CZ234" s="36"/>
      <c r="DF234" s="36">
        <v>8.0000000000000003E-10</v>
      </c>
      <c r="DG234" s="36">
        <v>2.3324809412800001</v>
      </c>
      <c r="DH234" s="36">
        <v>38526.574350871997</v>
      </c>
      <c r="DI234" s="30">
        <f t="shared" si="140"/>
        <v>-5.6067601110208487E-10</v>
      </c>
      <c r="DJ234" s="30">
        <f t="shared" si="141"/>
        <v>-5.602536395205538E-10</v>
      </c>
      <c r="DK234" s="30">
        <f t="shared" si="142"/>
        <v>-5.6025359823240138E-10</v>
      </c>
      <c r="DL234" s="30">
        <f t="shared" si="143"/>
        <v>-5.6025359822837622E-10</v>
      </c>
      <c r="DN234" s="36"/>
      <c r="DO234" s="36"/>
      <c r="DP234" s="36"/>
      <c r="DV234" s="36"/>
      <c r="DW234" s="36"/>
      <c r="DX234" s="36"/>
      <c r="ED234" s="36"/>
      <c r="EE234" s="36"/>
      <c r="EF234" s="36"/>
      <c r="EL234" s="36"/>
      <c r="EM234" s="36"/>
      <c r="EN234" s="36"/>
      <c r="ET234" s="36"/>
      <c r="EU234" s="36"/>
      <c r="EV234" s="36"/>
    </row>
    <row r="235" spans="14:152" s="30" customFormat="1" ht="12.75">
      <c r="N235" s="36">
        <v>3.6300000000000001E-9</v>
      </c>
      <c r="O235" s="36">
        <v>1.3047240669</v>
      </c>
      <c r="P235" s="36">
        <v>9367.2027114598004</v>
      </c>
      <c r="Q235" s="30">
        <f t="shared" si="128"/>
        <v>3.3883587503965807E-9</v>
      </c>
      <c r="R235" s="30">
        <f t="shared" si="129"/>
        <v>3.3881244241762847E-9</v>
      </c>
      <c r="S235" s="30">
        <f t="shared" si="130"/>
        <v>3.388124401273116E-9</v>
      </c>
      <c r="T235" s="30">
        <f t="shared" si="131"/>
        <v>3.3881244012708847E-9</v>
      </c>
      <c r="V235" s="36"/>
      <c r="W235" s="36"/>
      <c r="X235" s="36"/>
      <c r="AD235" s="36"/>
      <c r="AE235" s="36"/>
      <c r="AF235" s="36"/>
      <c r="AL235" s="36"/>
      <c r="AM235" s="36"/>
      <c r="AN235" s="36"/>
      <c r="AT235" s="36"/>
      <c r="AU235" s="36"/>
      <c r="AV235" s="36"/>
      <c r="BB235" s="36"/>
      <c r="BC235" s="36"/>
      <c r="BD235" s="36"/>
      <c r="BJ235" s="36"/>
      <c r="BK235" s="36"/>
      <c r="BL235" s="36"/>
      <c r="BR235" s="36"/>
      <c r="BS235" s="36"/>
      <c r="BT235" s="36"/>
      <c r="BZ235" s="36"/>
      <c r="CA235" s="36"/>
      <c r="CB235" s="36"/>
      <c r="CH235" s="36"/>
      <c r="CI235" s="36"/>
      <c r="CJ235" s="36"/>
      <c r="CP235" s="36"/>
      <c r="CQ235" s="36"/>
      <c r="CR235" s="36"/>
      <c r="CX235" s="36"/>
      <c r="CY235" s="36"/>
      <c r="CZ235" s="36"/>
      <c r="DF235" s="36">
        <v>6.9999999999999996E-10</v>
      </c>
      <c r="DG235" s="36">
        <v>3.7045406110000001</v>
      </c>
      <c r="DH235" s="36">
        <v>8734.4189721465991</v>
      </c>
      <c r="DI235" s="30">
        <f t="shared" si="140"/>
        <v>5.1608428010705152E-10</v>
      </c>
      <c r="DJ235" s="30">
        <f t="shared" si="141"/>
        <v>5.1600494396923316E-10</v>
      </c>
      <c r="DK235" s="30">
        <f t="shared" si="142"/>
        <v>5.1600493621598139E-10</v>
      </c>
      <c r="DL235" s="30">
        <f t="shared" si="143"/>
        <v>5.1600493621522514E-10</v>
      </c>
      <c r="DN235" s="36"/>
      <c r="DO235" s="36"/>
      <c r="DP235" s="36"/>
      <c r="DV235" s="36"/>
      <c r="DW235" s="36"/>
      <c r="DX235" s="36"/>
      <c r="ED235" s="36"/>
      <c r="EE235" s="36"/>
      <c r="EF235" s="36"/>
      <c r="EL235" s="36"/>
      <c r="EM235" s="36"/>
      <c r="EN235" s="36"/>
      <c r="ET235" s="36"/>
      <c r="EU235" s="36"/>
      <c r="EV235" s="36"/>
    </row>
    <row r="236" spans="14:152" s="30" customFormat="1" ht="12.75">
      <c r="N236" s="36">
        <v>3.6600000000000002E-9</v>
      </c>
      <c r="O236" s="36">
        <v>2.79972786028</v>
      </c>
      <c r="P236" s="36">
        <v>11272.6674764002</v>
      </c>
      <c r="Q236" s="30">
        <f t="shared" si="128"/>
        <v>-3.6597303271454975E-9</v>
      </c>
      <c r="R236" s="30">
        <f t="shared" si="129"/>
        <v>-3.6597206230732048E-9</v>
      </c>
      <c r="S236" s="30">
        <f t="shared" si="130"/>
        <v>-3.6597206221165651E-9</v>
      </c>
      <c r="T236" s="30">
        <f t="shared" si="131"/>
        <v>-3.6597206221164716E-9</v>
      </c>
      <c r="V236" s="36"/>
      <c r="W236" s="36"/>
      <c r="X236" s="36"/>
      <c r="AD236" s="36"/>
      <c r="AE236" s="36"/>
      <c r="AF236" s="36"/>
      <c r="AL236" s="36"/>
      <c r="AM236" s="36"/>
      <c r="AN236" s="36"/>
      <c r="AT236" s="36"/>
      <c r="AU236" s="36"/>
      <c r="AV236" s="36"/>
      <c r="BB236" s="36"/>
      <c r="BC236" s="36"/>
      <c r="BD236" s="36"/>
      <c r="BJ236" s="36"/>
      <c r="BK236" s="36"/>
      <c r="BL236" s="36"/>
      <c r="BR236" s="36"/>
      <c r="BS236" s="36"/>
      <c r="BT236" s="36"/>
      <c r="BZ236" s="36"/>
      <c r="CA236" s="36"/>
      <c r="CB236" s="36"/>
      <c r="CH236" s="36"/>
      <c r="CI236" s="36"/>
      <c r="CJ236" s="36"/>
      <c r="CP236" s="36"/>
      <c r="CQ236" s="36"/>
      <c r="CR236" s="36"/>
      <c r="CX236" s="36"/>
      <c r="CY236" s="36"/>
      <c r="CZ236" s="36"/>
      <c r="DF236" s="36">
        <v>7.7000000000000003E-10</v>
      </c>
      <c r="DG236" s="36">
        <v>4.4956918546700004</v>
      </c>
      <c r="DH236" s="36">
        <v>20007.086448546801</v>
      </c>
      <c r="DI236" s="30">
        <f t="shared" si="140"/>
        <v>7.1533111900266759E-10</v>
      </c>
      <c r="DJ236" s="30">
        <f t="shared" si="141"/>
        <v>7.1544055547908694E-10</v>
      </c>
      <c r="DK236" s="30">
        <f t="shared" si="142"/>
        <v>7.1544056616780107E-10</v>
      </c>
      <c r="DL236" s="30">
        <f t="shared" si="143"/>
        <v>7.1544056616884487E-10</v>
      </c>
      <c r="DN236" s="36"/>
      <c r="DO236" s="36"/>
      <c r="DP236" s="36"/>
      <c r="DV236" s="36"/>
      <c r="DW236" s="36"/>
      <c r="DX236" s="36"/>
      <c r="ED236" s="36"/>
      <c r="EE236" s="36"/>
      <c r="EF236" s="36"/>
      <c r="EL236" s="36"/>
      <c r="EM236" s="36"/>
      <c r="EN236" s="36"/>
      <c r="ET236" s="36"/>
      <c r="EU236" s="36"/>
      <c r="EV236" s="36"/>
    </row>
    <row r="237" spans="14:152" s="30" customFormat="1" ht="12.75">
      <c r="N237" s="36">
        <v>2.7099999999999999E-9</v>
      </c>
      <c r="O237" s="36">
        <v>4.6614133819300001</v>
      </c>
      <c r="P237" s="36">
        <v>846.08283475120004</v>
      </c>
      <c r="Q237" s="30">
        <f t="shared" si="128"/>
        <v>2.7088004536838515E-9</v>
      </c>
      <c r="R237" s="30">
        <f t="shared" si="129"/>
        <v>2.7087991433030206E-9</v>
      </c>
      <c r="S237" s="30">
        <f t="shared" si="130"/>
        <v>2.7087991431749383E-9</v>
      </c>
      <c r="T237" s="30">
        <f t="shared" si="131"/>
        <v>2.7087991431749259E-9</v>
      </c>
      <c r="V237" s="36"/>
      <c r="W237" s="36"/>
      <c r="X237" s="36"/>
      <c r="AD237" s="36"/>
      <c r="AE237" s="36"/>
      <c r="AF237" s="36"/>
      <c r="AL237" s="36"/>
      <c r="AM237" s="36"/>
      <c r="AN237" s="36"/>
      <c r="AT237" s="36"/>
      <c r="AU237" s="36"/>
      <c r="AV237" s="36"/>
      <c r="BB237" s="36"/>
      <c r="BC237" s="36"/>
      <c r="BD237" s="36"/>
      <c r="BJ237" s="36"/>
      <c r="BK237" s="36"/>
      <c r="BL237" s="36"/>
      <c r="BR237" s="36"/>
      <c r="BS237" s="36"/>
      <c r="BT237" s="36"/>
      <c r="BZ237" s="36"/>
      <c r="CA237" s="36"/>
      <c r="CB237" s="36"/>
      <c r="CH237" s="36"/>
      <c r="CI237" s="36"/>
      <c r="CJ237" s="36"/>
      <c r="CP237" s="36"/>
      <c r="CQ237" s="36"/>
      <c r="CR237" s="36"/>
      <c r="CX237" s="36"/>
      <c r="CY237" s="36"/>
      <c r="CZ237" s="36"/>
      <c r="DF237" s="36">
        <v>7.2E-10</v>
      </c>
      <c r="DG237" s="36">
        <v>1.1941042446800001</v>
      </c>
      <c r="DH237" s="36">
        <v>10217.2176994741</v>
      </c>
      <c r="DI237" s="30">
        <f t="shared" si="140"/>
        <v>3.3128849437064839E-10</v>
      </c>
      <c r="DJ237" s="30">
        <f t="shared" si="141"/>
        <v>3.3141392143060012E-10</v>
      </c>
      <c r="DK237" s="30">
        <f t="shared" si="142"/>
        <v>3.3141393368641346E-10</v>
      </c>
      <c r="DL237" s="30">
        <f t="shared" si="143"/>
        <v>3.3141393368760796E-10</v>
      </c>
      <c r="DN237" s="36"/>
      <c r="DO237" s="36"/>
      <c r="DP237" s="36"/>
      <c r="DV237" s="36"/>
      <c r="DW237" s="36"/>
      <c r="DX237" s="36"/>
      <c r="ED237" s="36"/>
      <c r="EE237" s="36"/>
      <c r="EF237" s="36"/>
      <c r="EL237" s="36"/>
      <c r="EM237" s="36"/>
      <c r="EN237" s="36"/>
      <c r="ET237" s="36"/>
      <c r="EU237" s="36"/>
      <c r="EV237" s="36"/>
    </row>
    <row r="238" spans="14:152" s="30" customFormat="1" ht="12.75">
      <c r="N238" s="36">
        <v>2.5899999999999999E-9</v>
      </c>
      <c r="O238" s="36">
        <v>0.42031175749999999</v>
      </c>
      <c r="P238" s="36">
        <v>39264.069289560197</v>
      </c>
      <c r="Q238" s="30">
        <f t="shared" si="128"/>
        <v>-2.2575027554502783E-9</v>
      </c>
      <c r="R238" s="30">
        <f t="shared" si="129"/>
        <v>-2.2565447997803211E-9</v>
      </c>
      <c r="S238" s="30">
        <f t="shared" si="130"/>
        <v>-2.2565447061084463E-9</v>
      </c>
      <c r="T238" s="30">
        <f t="shared" si="131"/>
        <v>-2.2565447060993052E-9</v>
      </c>
      <c r="V238" s="36"/>
      <c r="W238" s="36"/>
      <c r="X238" s="36"/>
      <c r="AD238" s="36"/>
      <c r="AE238" s="36"/>
      <c r="AF238" s="36"/>
      <c r="AL238" s="36"/>
      <c r="AM238" s="36"/>
      <c r="AN238" s="36"/>
      <c r="AT238" s="36"/>
      <c r="AU238" s="36"/>
      <c r="AV238" s="36"/>
      <c r="BB238" s="36"/>
      <c r="BC238" s="36"/>
      <c r="BD238" s="36"/>
      <c r="BJ238" s="36"/>
      <c r="BK238" s="36"/>
      <c r="BL238" s="36"/>
      <c r="BR238" s="36"/>
      <c r="BS238" s="36"/>
      <c r="BT238" s="36"/>
      <c r="BZ238" s="36"/>
      <c r="CA238" s="36"/>
      <c r="CB238" s="36"/>
      <c r="CH238" s="36"/>
      <c r="CI238" s="36"/>
      <c r="CJ238" s="36"/>
      <c r="CP238" s="36"/>
      <c r="CQ238" s="36"/>
      <c r="CR238" s="36"/>
      <c r="CX238" s="36"/>
      <c r="CY238" s="36"/>
      <c r="CZ238" s="36"/>
      <c r="DF238" s="36">
        <v>6.8000000000000003E-10</v>
      </c>
      <c r="DG238" s="36">
        <v>2.0184106018299999</v>
      </c>
      <c r="DH238" s="36">
        <v>14128.242771245599</v>
      </c>
      <c r="DI238" s="30">
        <f t="shared" si="140"/>
        <v>4.1280171658895972E-10</v>
      </c>
      <c r="DJ238" s="30">
        <f t="shared" si="141"/>
        <v>4.12655085286169E-10</v>
      </c>
      <c r="DK238" s="30">
        <f t="shared" si="142"/>
        <v>4.1265507095621997E-10</v>
      </c>
      <c r="DL238" s="30">
        <f t="shared" si="143"/>
        <v>4.1265507095482204E-10</v>
      </c>
      <c r="DN238" s="36"/>
      <c r="DO238" s="36"/>
      <c r="DP238" s="36"/>
      <c r="DV238" s="36"/>
      <c r="DW238" s="36"/>
      <c r="DX238" s="36"/>
      <c r="ED238" s="36"/>
      <c r="EE238" s="36"/>
      <c r="EF238" s="36"/>
      <c r="EL238" s="36"/>
      <c r="EM238" s="36"/>
      <c r="EN238" s="36"/>
      <c r="ET238" s="36"/>
      <c r="EU238" s="36"/>
      <c r="EV238" s="36"/>
    </row>
    <row r="239" spans="14:152" s="30" customFormat="1" ht="12.75">
      <c r="N239" s="36">
        <v>2.8499999999999999E-9</v>
      </c>
      <c r="O239" s="36">
        <v>0.40546033634</v>
      </c>
      <c r="P239" s="36">
        <v>30.914125635000001</v>
      </c>
      <c r="Q239" s="30">
        <f t="shared" si="128"/>
        <v>2.7722919309958409E-9</v>
      </c>
      <c r="R239" s="30">
        <f t="shared" si="129"/>
        <v>2.7722923234168124E-9</v>
      </c>
      <c r="S239" s="30">
        <f t="shared" si="130"/>
        <v>2.7722923234551584E-9</v>
      </c>
      <c r="T239" s="30">
        <f t="shared" si="131"/>
        <v>2.7722923234551621E-9</v>
      </c>
      <c r="V239" s="36"/>
      <c r="W239" s="36"/>
      <c r="X239" s="36"/>
      <c r="AD239" s="36"/>
      <c r="AE239" s="36"/>
      <c r="AF239" s="36"/>
      <c r="AL239" s="36"/>
      <c r="AM239" s="36"/>
      <c r="AN239" s="36"/>
      <c r="AT239" s="36"/>
      <c r="AU239" s="36"/>
      <c r="AV239" s="36"/>
      <c r="BB239" s="36"/>
      <c r="BC239" s="36"/>
      <c r="BD239" s="36"/>
      <c r="BJ239" s="36"/>
      <c r="BK239" s="36"/>
      <c r="BL239" s="36"/>
      <c r="BR239" s="36"/>
      <c r="BS239" s="36"/>
      <c r="BT239" s="36"/>
      <c r="BZ239" s="36"/>
      <c r="CA239" s="36"/>
      <c r="CB239" s="36"/>
      <c r="CH239" s="36"/>
      <c r="CI239" s="36"/>
      <c r="CJ239" s="36"/>
      <c r="CP239" s="36"/>
      <c r="CQ239" s="36"/>
      <c r="CR239" s="36"/>
      <c r="CX239" s="36"/>
      <c r="CY239" s="36"/>
      <c r="CZ239" s="36"/>
      <c r="DF239" s="36">
        <v>6.3999999999999996E-10</v>
      </c>
      <c r="DG239" s="36">
        <v>5.3929395165400003</v>
      </c>
      <c r="DH239" s="36">
        <v>7880.0891533389904</v>
      </c>
      <c r="DI239" s="30">
        <f t="shared" si="140"/>
        <v>5.2833107919335262E-10</v>
      </c>
      <c r="DJ239" s="30">
        <f t="shared" si="141"/>
        <v>5.2827641104747111E-10</v>
      </c>
      <c r="DK239" s="30">
        <f t="shared" si="142"/>
        <v>5.2827640570483581E-10</v>
      </c>
      <c r="DL239" s="30">
        <f t="shared" si="143"/>
        <v>5.2827640570431728E-10</v>
      </c>
      <c r="DN239" s="36"/>
      <c r="DO239" s="36"/>
      <c r="DP239" s="36"/>
      <c r="DV239" s="36"/>
      <c r="DW239" s="36"/>
      <c r="DX239" s="36"/>
      <c r="ED239" s="36"/>
      <c r="EE239" s="36"/>
      <c r="EF239" s="36"/>
      <c r="EL239" s="36"/>
      <c r="EM239" s="36"/>
      <c r="EN239" s="36"/>
      <c r="ET239" s="36"/>
      <c r="EU239" s="36"/>
      <c r="EV239" s="36"/>
    </row>
    <row r="240" spans="14:152" s="30" customFormat="1" ht="12.75">
      <c r="N240" s="36">
        <v>2.4699999999999999E-9</v>
      </c>
      <c r="O240" s="36">
        <v>4.8067642694200003</v>
      </c>
      <c r="P240" s="36">
        <v>36147.409877300401</v>
      </c>
      <c r="Q240" s="30">
        <f t="shared" si="128"/>
        <v>1.6551636523880866E-9</v>
      </c>
      <c r="R240" s="30">
        <f t="shared" si="129"/>
        <v>1.6538905157078754E-9</v>
      </c>
      <c r="S240" s="30">
        <f t="shared" si="130"/>
        <v>1.6538903912609976E-9</v>
      </c>
      <c r="T240" s="30">
        <f t="shared" si="131"/>
        <v>1.6538903912489007E-9</v>
      </c>
      <c r="V240" s="36"/>
      <c r="W240" s="36"/>
      <c r="X240" s="36"/>
      <c r="AD240" s="36"/>
      <c r="AE240" s="36"/>
      <c r="AF240" s="36"/>
      <c r="AL240" s="36"/>
      <c r="AM240" s="36"/>
      <c r="AN240" s="36"/>
      <c r="AT240" s="36"/>
      <c r="AU240" s="36"/>
      <c r="AV240" s="36"/>
      <c r="BB240" s="36"/>
      <c r="BC240" s="36"/>
      <c r="BD240" s="36"/>
      <c r="BJ240" s="36"/>
      <c r="BK240" s="36"/>
      <c r="BL240" s="36"/>
      <c r="BR240" s="36"/>
      <c r="BS240" s="36"/>
      <c r="BT240" s="36"/>
      <c r="BZ240" s="36"/>
      <c r="CA240" s="36"/>
      <c r="CB240" s="36"/>
      <c r="CH240" s="36"/>
      <c r="CI240" s="36"/>
      <c r="CJ240" s="36"/>
      <c r="CP240" s="36"/>
      <c r="CQ240" s="36"/>
      <c r="CR240" s="36"/>
      <c r="CX240" s="36"/>
      <c r="CY240" s="36"/>
      <c r="CZ240" s="36"/>
      <c r="DF240" s="36">
        <v>6.6E-10</v>
      </c>
      <c r="DG240" s="36">
        <v>3.2046707112699999</v>
      </c>
      <c r="DH240" s="36">
        <v>14765.239043269799</v>
      </c>
      <c r="DI240" s="30">
        <f t="shared" si="140"/>
        <v>-6.5505746789209814E-10</v>
      </c>
      <c r="DJ240" s="30">
        <f t="shared" si="141"/>
        <v>-6.5503458064103333E-10</v>
      </c>
      <c r="DK240" s="30">
        <f t="shared" si="142"/>
        <v>-6.550345784019708E-10</v>
      </c>
      <c r="DL240" s="30">
        <f t="shared" si="143"/>
        <v>-6.5503457840175263E-10</v>
      </c>
      <c r="DN240" s="36"/>
      <c r="DO240" s="36"/>
      <c r="DP240" s="36"/>
      <c r="DV240" s="36"/>
      <c r="DW240" s="36"/>
      <c r="DX240" s="36"/>
      <c r="ED240" s="36"/>
      <c r="EE240" s="36"/>
      <c r="EF240" s="36"/>
      <c r="EL240" s="36"/>
      <c r="EM240" s="36"/>
      <c r="EN240" s="36"/>
      <c r="ET240" s="36"/>
      <c r="EU240" s="36"/>
      <c r="EV240" s="36"/>
    </row>
    <row r="241" spans="14:152" s="30" customFormat="1" ht="12.75">
      <c r="N241" s="36">
        <v>2.64E-9</v>
      </c>
      <c r="O241" s="36">
        <v>2.7160817758300002</v>
      </c>
      <c r="P241" s="36">
        <v>11.045700263900001</v>
      </c>
      <c r="Q241" s="30">
        <f t="shared" si="128"/>
        <v>-2.3333787655091336E-9</v>
      </c>
      <c r="R241" s="30">
        <f t="shared" si="129"/>
        <v>-2.3333785035544009E-9</v>
      </c>
      <c r="S241" s="30">
        <f t="shared" si="130"/>
        <v>-2.3333785035288034E-9</v>
      </c>
      <c r="T241" s="30">
        <f t="shared" si="131"/>
        <v>-2.3333785035288013E-9</v>
      </c>
      <c r="V241" s="36"/>
      <c r="W241" s="36"/>
      <c r="X241" s="36"/>
      <c r="AD241" s="36"/>
      <c r="AE241" s="36"/>
      <c r="AF241" s="36"/>
      <c r="AL241" s="36"/>
      <c r="AM241" s="36"/>
      <c r="AN241" s="36"/>
      <c r="AT241" s="36"/>
      <c r="AU241" s="36"/>
      <c r="AV241" s="36"/>
      <c r="BB241" s="36"/>
      <c r="BC241" s="36"/>
      <c r="BD241" s="36"/>
      <c r="BJ241" s="36"/>
      <c r="BK241" s="36"/>
      <c r="BL241" s="36"/>
      <c r="BR241" s="36"/>
      <c r="BS241" s="36"/>
      <c r="BT241" s="36"/>
      <c r="BZ241" s="36"/>
      <c r="CA241" s="36"/>
      <c r="CB241" s="36"/>
      <c r="CH241" s="36"/>
      <c r="CI241" s="36"/>
      <c r="CJ241" s="36"/>
      <c r="CP241" s="36"/>
      <c r="CQ241" s="36"/>
      <c r="CR241" s="36"/>
      <c r="CX241" s="36"/>
      <c r="CY241" s="36"/>
      <c r="CZ241" s="36"/>
      <c r="DF241" s="36">
        <v>8.0000000000000003E-10</v>
      </c>
      <c r="DG241" s="36">
        <v>3.4162045776999999</v>
      </c>
      <c r="DH241" s="36">
        <v>48417.972905581897</v>
      </c>
      <c r="DI241" s="30">
        <f t="shared" si="140"/>
        <v>3.2898099479320115E-10</v>
      </c>
      <c r="DJ241" s="30">
        <f t="shared" si="141"/>
        <v>3.2830278168504608E-10</v>
      </c>
      <c r="DK241" s="30">
        <f t="shared" si="142"/>
        <v>3.283027153977562E-10</v>
      </c>
      <c r="DL241" s="30">
        <f t="shared" si="143"/>
        <v>3.2830271539128703E-10</v>
      </c>
      <c r="DN241" s="36"/>
      <c r="DO241" s="36"/>
      <c r="DP241" s="36"/>
      <c r="DV241" s="36"/>
      <c r="DW241" s="36"/>
      <c r="DX241" s="36"/>
      <c r="ED241" s="36"/>
      <c r="EE241" s="36"/>
      <c r="EF241" s="36"/>
      <c r="EL241" s="36"/>
      <c r="EM241" s="36"/>
      <c r="EN241" s="36"/>
      <c r="ET241" s="36"/>
      <c r="EU241" s="36"/>
      <c r="EV241" s="36"/>
    </row>
    <row r="242" spans="14:152" s="30" customFormat="1" ht="12.75">
      <c r="N242" s="36">
        <v>2.33E-9</v>
      </c>
      <c r="O242" s="36">
        <v>2.7642384288700002</v>
      </c>
      <c r="P242" s="36">
        <v>187.92514776260001</v>
      </c>
      <c r="Q242" s="30">
        <f t="shared" si="128"/>
        <v>-3.5159416319099391E-10</v>
      </c>
      <c r="R242" s="30">
        <f t="shared" si="129"/>
        <v>-3.5158585043056146E-10</v>
      </c>
      <c r="S242" s="30">
        <f t="shared" si="130"/>
        <v>-3.5158584961825816E-10</v>
      </c>
      <c r="T242" s="30">
        <f t="shared" si="131"/>
        <v>-3.515858496181789E-10</v>
      </c>
      <c r="V242" s="36"/>
      <c r="W242" s="36"/>
      <c r="X242" s="36"/>
      <c r="AD242" s="36"/>
      <c r="AE242" s="36"/>
      <c r="AF242" s="36"/>
      <c r="AL242" s="36"/>
      <c r="AM242" s="36"/>
      <c r="AN242" s="36"/>
      <c r="AT242" s="36"/>
      <c r="AU242" s="36"/>
      <c r="AV242" s="36"/>
      <c r="BB242" s="36"/>
      <c r="BC242" s="36"/>
      <c r="BD242" s="36"/>
      <c r="BJ242" s="36"/>
      <c r="BK242" s="36"/>
      <c r="BL242" s="36"/>
      <c r="BR242" s="36"/>
      <c r="BS242" s="36"/>
      <c r="BT242" s="36"/>
      <c r="BZ242" s="36"/>
      <c r="CA242" s="36"/>
      <c r="CB242" s="36"/>
      <c r="CH242" s="36"/>
      <c r="CI242" s="36"/>
      <c r="CJ242" s="36"/>
      <c r="CP242" s="36"/>
      <c r="CQ242" s="36"/>
      <c r="CR242" s="36"/>
      <c r="CX242" s="36"/>
      <c r="CY242" s="36"/>
      <c r="CZ242" s="36"/>
      <c r="DF242" s="36">
        <v>8.0000000000000003E-10</v>
      </c>
      <c r="DG242" s="36">
        <v>3.3965116157100002</v>
      </c>
      <c r="DH242" s="36">
        <v>245.83164622940001</v>
      </c>
      <c r="DI242" s="30">
        <f t="shared" si="140"/>
        <v>-3.5708105234146045E-10</v>
      </c>
      <c r="DJ242" s="30">
        <f t="shared" si="141"/>
        <v>-3.5707767256211242E-10</v>
      </c>
      <c r="DK242" s="30">
        <f t="shared" si="142"/>
        <v>-3.5707767223184799E-10</v>
      </c>
      <c r="DL242" s="30">
        <f t="shared" si="143"/>
        <v>-3.5707767223181584E-10</v>
      </c>
      <c r="DN242" s="36"/>
      <c r="DO242" s="36"/>
      <c r="DP242" s="36"/>
      <c r="DV242" s="36"/>
      <c r="DW242" s="36"/>
      <c r="DX242" s="36"/>
      <c r="ED242" s="36"/>
      <c r="EE242" s="36"/>
      <c r="EF242" s="36"/>
      <c r="EL242" s="36"/>
      <c r="EM242" s="36"/>
      <c r="EN242" s="36"/>
      <c r="ET242" s="36"/>
      <c r="EU242" s="36"/>
      <c r="EV242" s="36"/>
    </row>
    <row r="243" spans="14:152" s="30" customFormat="1" ht="12.75">
      <c r="N243" s="36">
        <v>2.4800000000000001E-9</v>
      </c>
      <c r="O243" s="36">
        <v>1.60765612338</v>
      </c>
      <c r="P243" s="36">
        <v>10497.144865076199</v>
      </c>
      <c r="Q243" s="30">
        <f t="shared" si="128"/>
        <v>2.4773923338527282E-9</v>
      </c>
      <c r="R243" s="30">
        <f t="shared" si="129"/>
        <v>2.4773693627076758E-9</v>
      </c>
      <c r="S243" s="30">
        <f t="shared" si="130"/>
        <v>2.4773693604580704E-9</v>
      </c>
      <c r="T243" s="30">
        <f t="shared" si="131"/>
        <v>2.4773693604578512E-9</v>
      </c>
      <c r="V243" s="36"/>
      <c r="W243" s="36"/>
      <c r="X243" s="36"/>
      <c r="AD243" s="36"/>
      <c r="AE243" s="36"/>
      <c r="AF243" s="36"/>
      <c r="AL243" s="36"/>
      <c r="AM243" s="36"/>
      <c r="AN243" s="36"/>
      <c r="AT243" s="36"/>
      <c r="AU243" s="36"/>
      <c r="AV243" s="36"/>
      <c r="BB243" s="36"/>
      <c r="BC243" s="36"/>
      <c r="BD243" s="36"/>
      <c r="BJ243" s="36"/>
      <c r="BK243" s="36"/>
      <c r="BL243" s="36"/>
      <c r="BR243" s="36"/>
      <c r="BS243" s="36"/>
      <c r="BT243" s="36"/>
      <c r="BZ243" s="36"/>
      <c r="CA243" s="36"/>
      <c r="CB243" s="36"/>
      <c r="CH243" s="36"/>
      <c r="CI243" s="36"/>
      <c r="CJ243" s="36"/>
      <c r="CP243" s="36"/>
      <c r="CQ243" s="36"/>
      <c r="CR243" s="36"/>
      <c r="CX243" s="36"/>
      <c r="CY243" s="36"/>
      <c r="CZ243" s="36"/>
      <c r="DF243" s="36">
        <v>6.6E-10</v>
      </c>
      <c r="DG243" s="36">
        <v>5.8541444020400002</v>
      </c>
      <c r="DH243" s="36">
        <v>9793.8009023358009</v>
      </c>
      <c r="DI243" s="30">
        <f t="shared" si="140"/>
        <v>-1.6097482217740619E-10</v>
      </c>
      <c r="DJ243" s="30">
        <f t="shared" si="141"/>
        <v>-1.6085443126254296E-10</v>
      </c>
      <c r="DK243" s="30">
        <f t="shared" si="142"/>
        <v>-1.608544194979454E-10</v>
      </c>
      <c r="DL243" s="30">
        <f t="shared" si="143"/>
        <v>-1.6085441949679926E-10</v>
      </c>
      <c r="DN243" s="36"/>
      <c r="DO243" s="36"/>
      <c r="DP243" s="36"/>
      <c r="DV243" s="36"/>
      <c r="DW243" s="36"/>
      <c r="DX243" s="36"/>
      <c r="ED243" s="36"/>
      <c r="EE243" s="36"/>
      <c r="EF243" s="36"/>
      <c r="EL243" s="36"/>
      <c r="EM243" s="36"/>
      <c r="EN243" s="36"/>
      <c r="ET243" s="36"/>
      <c r="EU243" s="36"/>
      <c r="EV243" s="36"/>
    </row>
    <row r="244" spans="14:152" s="30" customFormat="1" ht="12.75">
      <c r="N244" s="36">
        <v>2.7099999999999999E-9</v>
      </c>
      <c r="O244" s="36">
        <v>0.82348919629999995</v>
      </c>
      <c r="P244" s="36">
        <v>19793.787353108801</v>
      </c>
      <c r="Q244" s="30">
        <f t="shared" si="128"/>
        <v>-1.3925251886924843E-9</v>
      </c>
      <c r="R244" s="30">
        <f t="shared" si="129"/>
        <v>-1.3934088427175388E-9</v>
      </c>
      <c r="S244" s="30">
        <f t="shared" si="130"/>
        <v>-1.3934089290562771E-9</v>
      </c>
      <c r="T244" s="30">
        <f t="shared" si="131"/>
        <v>-1.3934089290646999E-9</v>
      </c>
      <c r="V244" s="36"/>
      <c r="W244" s="36"/>
      <c r="X244" s="36"/>
      <c r="AD244" s="36"/>
      <c r="AE244" s="36"/>
      <c r="AF244" s="36"/>
      <c r="AL244" s="36"/>
      <c r="AM244" s="36"/>
      <c r="AN244" s="36"/>
      <c r="AT244" s="36"/>
      <c r="AU244" s="36"/>
      <c r="AV244" s="36"/>
      <c r="BB244" s="36"/>
      <c r="BC244" s="36"/>
      <c r="BD244" s="36"/>
      <c r="BJ244" s="36"/>
      <c r="BK244" s="36"/>
      <c r="BL244" s="36"/>
      <c r="BR244" s="36"/>
      <c r="BS244" s="36"/>
      <c r="BT244" s="36"/>
      <c r="BZ244" s="36"/>
      <c r="CA244" s="36"/>
      <c r="CB244" s="36"/>
      <c r="CH244" s="36"/>
      <c r="CI244" s="36"/>
      <c r="CJ244" s="36"/>
      <c r="CP244" s="36"/>
      <c r="CQ244" s="36"/>
      <c r="CR244" s="36"/>
      <c r="CX244" s="36"/>
      <c r="CY244" s="36"/>
      <c r="CZ244" s="36"/>
      <c r="DF244" s="36">
        <v>8.1999999999999996E-10</v>
      </c>
      <c r="DG244" s="36">
        <v>3.6259290864399998</v>
      </c>
      <c r="DH244" s="36">
        <v>70743.774531952702</v>
      </c>
      <c r="DI244" s="30">
        <f t="shared" si="140"/>
        <v>4.840257205413045E-10</v>
      </c>
      <c r="DJ244" s="30">
        <f t="shared" si="141"/>
        <v>4.8492454405714086E-10</v>
      </c>
      <c r="DK244" s="30">
        <f t="shared" si="142"/>
        <v>4.8492463184436199E-10</v>
      </c>
      <c r="DL244" s="30">
        <f t="shared" si="143"/>
        <v>4.8492463185289436E-10</v>
      </c>
      <c r="DN244" s="36"/>
      <c r="DO244" s="36"/>
      <c r="DP244" s="36"/>
      <c r="DV244" s="36"/>
      <c r="DW244" s="36"/>
      <c r="DX244" s="36"/>
      <c r="ED244" s="36"/>
      <c r="EE244" s="36"/>
      <c r="EF244" s="36"/>
      <c r="EL244" s="36"/>
      <c r="EM244" s="36"/>
      <c r="EN244" s="36"/>
      <c r="ET244" s="36"/>
      <c r="EU244" s="36"/>
      <c r="EV244" s="36"/>
    </row>
    <row r="245" spans="14:152" s="30" customFormat="1" ht="12.75">
      <c r="N245" s="36">
        <v>2.2499999999999999E-9</v>
      </c>
      <c r="O245" s="36">
        <v>3.8008095701600002</v>
      </c>
      <c r="P245" s="36">
        <v>8631.3261979279996</v>
      </c>
      <c r="Q245" s="30">
        <f t="shared" si="128"/>
        <v>2.2438570401256684E-9</v>
      </c>
      <c r="R245" s="30">
        <f t="shared" si="129"/>
        <v>2.2438294681518097E-9</v>
      </c>
      <c r="S245" s="30">
        <f t="shared" si="130"/>
        <v>2.2438294654545292E-9</v>
      </c>
      <c r="T245" s="30">
        <f t="shared" si="131"/>
        <v>2.2438294654542666E-9</v>
      </c>
      <c r="V245" s="36"/>
      <c r="W245" s="36"/>
      <c r="X245" s="36"/>
      <c r="AD245" s="36"/>
      <c r="AE245" s="36"/>
      <c r="AF245" s="36"/>
      <c r="AL245" s="36"/>
      <c r="AM245" s="36"/>
      <c r="AN245" s="36"/>
      <c r="AT245" s="36"/>
      <c r="AU245" s="36"/>
      <c r="AV245" s="36"/>
      <c r="BB245" s="36"/>
      <c r="BC245" s="36"/>
      <c r="BD245" s="36"/>
      <c r="BJ245" s="36"/>
      <c r="BK245" s="36"/>
      <c r="BL245" s="36"/>
      <c r="BR245" s="36"/>
      <c r="BS245" s="36"/>
      <c r="BT245" s="36"/>
      <c r="BZ245" s="36"/>
      <c r="CA245" s="36"/>
      <c r="CB245" s="36"/>
      <c r="CH245" s="36"/>
      <c r="CI245" s="36"/>
      <c r="CJ245" s="36"/>
      <c r="CP245" s="36"/>
      <c r="CQ245" s="36"/>
      <c r="CR245" s="36"/>
      <c r="CX245" s="36"/>
      <c r="CY245" s="36"/>
      <c r="CZ245" s="36"/>
      <c r="DF245" s="36">
        <v>5.7999999999999996E-10</v>
      </c>
      <c r="DG245" s="36">
        <v>4.9517494221199998</v>
      </c>
      <c r="DH245" s="36">
        <v>30110.165673538399</v>
      </c>
      <c r="DI245" s="30">
        <f t="shared" si="140"/>
        <v>1.1763751613579639E-10</v>
      </c>
      <c r="DJ245" s="30">
        <f t="shared" si="141"/>
        <v>1.179659132604245E-10</v>
      </c>
      <c r="DK245" s="30">
        <f t="shared" si="142"/>
        <v>1.1796594534870645E-10</v>
      </c>
      <c r="DL245" s="30">
        <f t="shared" si="143"/>
        <v>1.1796594535182149E-10</v>
      </c>
      <c r="DN245" s="36"/>
      <c r="DO245" s="36"/>
      <c r="DP245" s="36"/>
      <c r="DV245" s="36"/>
      <c r="DW245" s="36"/>
      <c r="DX245" s="36"/>
      <c r="ED245" s="36"/>
      <c r="EE245" s="36"/>
      <c r="EF245" s="36"/>
      <c r="EL245" s="36"/>
      <c r="EM245" s="36"/>
      <c r="EN245" s="36"/>
      <c r="ET245" s="36"/>
      <c r="EU245" s="36"/>
      <c r="EV245" s="36"/>
    </row>
    <row r="246" spans="14:152" s="30" customFormat="1" ht="12.75">
      <c r="N246" s="36">
        <v>2.6299999999999998E-9</v>
      </c>
      <c r="O246" s="36">
        <v>1.92311689852</v>
      </c>
      <c r="P246" s="36">
        <v>37724.753419748202</v>
      </c>
      <c r="Q246" s="30">
        <f t="shared" si="128"/>
        <v>2.6167074110567054E-9</v>
      </c>
      <c r="R246" s="30">
        <f t="shared" si="129"/>
        <v>2.616898053235374E-9</v>
      </c>
      <c r="S246" s="30">
        <f t="shared" si="130"/>
        <v>2.6168980717973632E-9</v>
      </c>
      <c r="T246" s="30">
        <f t="shared" si="131"/>
        <v>2.6168980717991739E-9</v>
      </c>
      <c r="V246" s="36"/>
      <c r="W246" s="36"/>
      <c r="X246" s="36"/>
      <c r="AD246" s="36"/>
      <c r="AE246" s="36"/>
      <c r="AF246" s="36"/>
      <c r="AL246" s="36"/>
      <c r="AM246" s="36"/>
      <c r="AN246" s="36"/>
      <c r="AT246" s="36"/>
      <c r="AU246" s="36"/>
      <c r="AV246" s="36"/>
      <c r="BB246" s="36"/>
      <c r="BC246" s="36"/>
      <c r="BD246" s="36"/>
      <c r="BJ246" s="36"/>
      <c r="BK246" s="36"/>
      <c r="BL246" s="36"/>
      <c r="BR246" s="36"/>
      <c r="BS246" s="36"/>
      <c r="BT246" s="36"/>
      <c r="BZ246" s="36"/>
      <c r="CA246" s="36"/>
      <c r="CB246" s="36"/>
      <c r="CH246" s="36"/>
      <c r="CI246" s="36"/>
      <c r="CJ246" s="36"/>
      <c r="CP246" s="36"/>
      <c r="CQ246" s="36"/>
      <c r="CR246" s="36"/>
      <c r="CX246" s="36"/>
      <c r="CY246" s="36"/>
      <c r="CZ246" s="36"/>
      <c r="DF246" s="36">
        <v>7.8999999999999996E-10</v>
      </c>
      <c r="DG246" s="36">
        <v>6.2416147103300004</v>
      </c>
      <c r="DH246" s="36">
        <v>6037.2442037620003</v>
      </c>
      <c r="DI246" s="30">
        <f t="shared" si="140"/>
        <v>-3.9854553448919033E-10</v>
      </c>
      <c r="DJ246" s="30">
        <f t="shared" si="141"/>
        <v>-3.9862461666253098E-10</v>
      </c>
      <c r="DK246" s="30">
        <f t="shared" si="142"/>
        <v>-3.9862462438999224E-10</v>
      </c>
      <c r="DL246" s="30">
        <f t="shared" si="143"/>
        <v>-3.9862462439074828E-10</v>
      </c>
      <c r="DN246" s="36"/>
      <c r="DO246" s="36"/>
      <c r="DP246" s="36"/>
      <c r="DV246" s="36"/>
      <c r="DW246" s="36"/>
      <c r="DX246" s="36"/>
      <c r="ED246" s="36"/>
      <c r="EE246" s="36"/>
      <c r="EF246" s="36"/>
      <c r="EL246" s="36"/>
      <c r="EM246" s="36"/>
      <c r="EN246" s="36"/>
      <c r="ET246" s="36"/>
      <c r="EU246" s="36"/>
      <c r="EV246" s="36"/>
    </row>
    <row r="247" spans="14:152" s="30" customFormat="1" ht="12.75">
      <c r="N247" s="36">
        <v>2.1400000000000001E-9</v>
      </c>
      <c r="O247" s="36">
        <v>5.0166379509199999</v>
      </c>
      <c r="P247" s="36">
        <v>639.89728631399998</v>
      </c>
      <c r="Q247" s="30">
        <f t="shared" si="128"/>
        <v>2.1814776884486092E-10</v>
      </c>
      <c r="R247" s="30">
        <f t="shared" si="129"/>
        <v>2.1817393027765415E-10</v>
      </c>
      <c r="S247" s="30">
        <f t="shared" si="130"/>
        <v>2.1817393283408605E-10</v>
      </c>
      <c r="T247" s="30">
        <f t="shared" si="131"/>
        <v>2.1817393283433565E-10</v>
      </c>
      <c r="V247" s="36"/>
      <c r="W247" s="36"/>
      <c r="X247" s="36"/>
      <c r="AD247" s="36"/>
      <c r="AE247" s="36"/>
      <c r="AF247" s="36"/>
      <c r="AL247" s="36"/>
      <c r="AM247" s="36"/>
      <c r="AN247" s="36"/>
      <c r="AT247" s="36"/>
      <c r="AU247" s="36"/>
      <c r="AV247" s="36"/>
      <c r="BB247" s="36"/>
      <c r="BC247" s="36"/>
      <c r="BD247" s="36"/>
      <c r="BJ247" s="36"/>
      <c r="BK247" s="36"/>
      <c r="BL247" s="36"/>
      <c r="BR247" s="36"/>
      <c r="BS247" s="36"/>
      <c r="BT247" s="36"/>
      <c r="BZ247" s="36"/>
      <c r="CA247" s="36"/>
      <c r="CB247" s="36"/>
      <c r="CH247" s="36"/>
      <c r="CI247" s="36"/>
      <c r="CJ247" s="36"/>
      <c r="CP247" s="36"/>
      <c r="CQ247" s="36"/>
      <c r="CR247" s="36"/>
      <c r="CX247" s="36"/>
      <c r="CY247" s="36"/>
      <c r="CZ247" s="36"/>
      <c r="DF247" s="36">
        <v>6.9E-10</v>
      </c>
      <c r="DG247" s="36">
        <v>5.5018365844500003</v>
      </c>
      <c r="DH247" s="36">
        <v>19793.787353108801</v>
      </c>
      <c r="DI247" s="30">
        <f t="shared" si="140"/>
        <v>-5.7952829122560383E-10</v>
      </c>
      <c r="DJ247" s="30">
        <f t="shared" si="141"/>
        <v>-5.793858914312034E-10</v>
      </c>
      <c r="DK247" s="30">
        <f t="shared" si="142"/>
        <v>-5.7938587751214207E-10</v>
      </c>
      <c r="DL247" s="30">
        <f t="shared" si="143"/>
        <v>-5.7938587751078425E-10</v>
      </c>
      <c r="DN247" s="36"/>
      <c r="DO247" s="36"/>
      <c r="DP247" s="36"/>
      <c r="DV247" s="36"/>
      <c r="DW247" s="36"/>
      <c r="DX247" s="36"/>
      <c r="ED247" s="36"/>
      <c r="EE247" s="36"/>
      <c r="EF247" s="36"/>
      <c r="EL247" s="36"/>
      <c r="EM247" s="36"/>
      <c r="EN247" s="36"/>
      <c r="ET247" s="36"/>
      <c r="EU247" s="36"/>
      <c r="EV247" s="36"/>
    </row>
    <row r="248" spans="14:152" s="30" customFormat="1" ht="12.75">
      <c r="N248" s="36">
        <v>2.8900000000000002E-9</v>
      </c>
      <c r="O248" s="36">
        <v>0.12342601246</v>
      </c>
      <c r="P248" s="36">
        <v>20277.007895287399</v>
      </c>
      <c r="Q248" s="30">
        <f t="shared" si="128"/>
        <v>2.0270982012302045E-9</v>
      </c>
      <c r="R248" s="30">
        <f t="shared" si="129"/>
        <v>2.0279001780033464E-9</v>
      </c>
      <c r="S248" s="30">
        <f t="shared" si="130"/>
        <v>2.0279002563556113E-9</v>
      </c>
      <c r="T248" s="30">
        <f t="shared" si="131"/>
        <v>2.0279002563632482E-9</v>
      </c>
      <c r="V248" s="36"/>
      <c r="W248" s="36"/>
      <c r="X248" s="36"/>
      <c r="AD248" s="36"/>
      <c r="AE248" s="36"/>
      <c r="AF248" s="36"/>
      <c r="AL248" s="36"/>
      <c r="AM248" s="36"/>
      <c r="AN248" s="36"/>
      <c r="AT248" s="36"/>
      <c r="AU248" s="36"/>
      <c r="AV248" s="36"/>
      <c r="BB248" s="36"/>
      <c r="BC248" s="36"/>
      <c r="BD248" s="36"/>
      <c r="BJ248" s="36"/>
      <c r="BK248" s="36"/>
      <c r="BL248" s="36"/>
      <c r="BR248" s="36"/>
      <c r="BS248" s="36"/>
      <c r="BT248" s="36"/>
      <c r="BZ248" s="36"/>
      <c r="CA248" s="36"/>
      <c r="CB248" s="36"/>
      <c r="CH248" s="36"/>
      <c r="CI248" s="36"/>
      <c r="CJ248" s="36"/>
      <c r="CP248" s="36"/>
      <c r="CQ248" s="36"/>
      <c r="CR248" s="36"/>
      <c r="CX248" s="36"/>
      <c r="CY248" s="36"/>
      <c r="CZ248" s="36"/>
      <c r="DF248" s="36">
        <v>5.6000000000000003E-10</v>
      </c>
      <c r="DG248" s="36">
        <v>1.24148350566</v>
      </c>
      <c r="DH248" s="36">
        <v>10207.762621903599</v>
      </c>
      <c r="DI248" s="30">
        <f t="shared" si="140"/>
        <v>2.0684668556052944E-10</v>
      </c>
      <c r="DJ248" s="30">
        <f t="shared" si="141"/>
        <v>2.0694869857499093E-10</v>
      </c>
      <c r="DK248" s="30">
        <f t="shared" si="142"/>
        <v>2.0694870854307455E-10</v>
      </c>
      <c r="DL248" s="30">
        <f t="shared" si="143"/>
        <v>2.0694870854404697E-10</v>
      </c>
      <c r="DN248" s="36"/>
      <c r="DO248" s="36"/>
      <c r="DP248" s="36"/>
      <c r="DV248" s="36"/>
      <c r="DW248" s="36"/>
      <c r="DX248" s="36"/>
      <c r="ED248" s="36"/>
      <c r="EE248" s="36"/>
      <c r="EF248" s="36"/>
      <c r="EL248" s="36"/>
      <c r="EM248" s="36"/>
      <c r="EN248" s="36"/>
      <c r="ET248" s="36"/>
      <c r="EU248" s="36"/>
      <c r="EV248" s="36"/>
    </row>
    <row r="249" spans="14:152" s="30" customFormat="1" ht="12.75">
      <c r="N249" s="36">
        <v>2.1000000000000002E-9</v>
      </c>
      <c r="O249" s="36">
        <v>0.12771800253999999</v>
      </c>
      <c r="P249" s="36">
        <v>29.821438148799999</v>
      </c>
      <c r="Q249" s="30">
        <f t="shared" si="128"/>
        <v>2.0985134257941781E-9</v>
      </c>
      <c r="R249" s="30">
        <f t="shared" si="129"/>
        <v>2.0985133805483043E-9</v>
      </c>
      <c r="S249" s="30">
        <f t="shared" si="130"/>
        <v>2.098513380543883E-9</v>
      </c>
      <c r="T249" s="30">
        <f t="shared" si="131"/>
        <v>2.0985133805438822E-9</v>
      </c>
      <c r="V249" s="36"/>
      <c r="W249" s="36"/>
      <c r="X249" s="36"/>
      <c r="AD249" s="36"/>
      <c r="AE249" s="36"/>
      <c r="AF249" s="36"/>
      <c r="AL249" s="36"/>
      <c r="AM249" s="36"/>
      <c r="AN249" s="36"/>
      <c r="AT249" s="36"/>
      <c r="AU249" s="36"/>
      <c r="AV249" s="36"/>
      <c r="BB249" s="36"/>
      <c r="BC249" s="36"/>
      <c r="BD249" s="36"/>
      <c r="BJ249" s="36"/>
      <c r="BK249" s="36"/>
      <c r="BL249" s="36"/>
      <c r="BR249" s="36"/>
      <c r="BS249" s="36"/>
      <c r="BT249" s="36"/>
      <c r="BZ249" s="36"/>
      <c r="CA249" s="36"/>
      <c r="CB249" s="36"/>
      <c r="CH249" s="36"/>
      <c r="CI249" s="36"/>
      <c r="CJ249" s="36"/>
      <c r="CP249" s="36"/>
      <c r="CQ249" s="36"/>
      <c r="CR249" s="36"/>
      <c r="CX249" s="36"/>
      <c r="CY249" s="36"/>
      <c r="CZ249" s="36"/>
      <c r="DF249" s="36">
        <v>6.9999999999999996E-10</v>
      </c>
      <c r="DG249" s="36">
        <v>2.45123308846</v>
      </c>
      <c r="DH249" s="36">
        <v>10218.808470518399</v>
      </c>
      <c r="DI249" s="30">
        <f t="shared" si="140"/>
        <v>-4.8738263911901201E-10</v>
      </c>
      <c r="DJ249" s="30">
        <f t="shared" si="141"/>
        <v>-4.8728402426714128E-10</v>
      </c>
      <c r="DK249" s="30">
        <f t="shared" si="142"/>
        <v>-4.8728401462981382E-10</v>
      </c>
      <c r="DL249" s="30">
        <f t="shared" si="143"/>
        <v>-4.8728401462887466E-10</v>
      </c>
      <c r="DN249" s="36"/>
      <c r="DO249" s="36"/>
      <c r="DP249" s="36"/>
      <c r="DV249" s="36"/>
      <c r="DW249" s="36"/>
      <c r="DX249" s="36"/>
      <c r="ED249" s="36"/>
      <c r="EE249" s="36"/>
      <c r="EF249" s="36"/>
      <c r="EL249" s="36"/>
      <c r="EM249" s="36"/>
      <c r="EN249" s="36"/>
      <c r="ET249" s="36"/>
      <c r="EU249" s="36"/>
      <c r="EV249" s="36"/>
    </row>
    <row r="250" spans="14:152" s="30" customFormat="1" ht="12.75">
      <c r="N250" s="36">
        <v>2.2699999999999998E-9</v>
      </c>
      <c r="O250" s="36">
        <v>4.1803660980100004</v>
      </c>
      <c r="P250" s="36">
        <v>17468.855197945399</v>
      </c>
      <c r="Q250" s="30">
        <f t="shared" si="128"/>
        <v>-1.5090743773004757E-14</v>
      </c>
      <c r="R250" s="30">
        <f t="shared" si="129"/>
        <v>7.4645557109676633E-13</v>
      </c>
      <c r="S250" s="30">
        <f t="shared" si="130"/>
        <v>7.4652998761432737E-13</v>
      </c>
      <c r="T250" s="30">
        <f t="shared" si="131"/>
        <v>7.4652999484026247E-13</v>
      </c>
      <c r="V250" s="36"/>
      <c r="W250" s="36"/>
      <c r="X250" s="36"/>
      <c r="AD250" s="36"/>
      <c r="AE250" s="36"/>
      <c r="AF250" s="36"/>
      <c r="AL250" s="36"/>
      <c r="AM250" s="36"/>
      <c r="AN250" s="36"/>
      <c r="AT250" s="36"/>
      <c r="AU250" s="36"/>
      <c r="AV250" s="36"/>
      <c r="BB250" s="36"/>
      <c r="BC250" s="36"/>
      <c r="BD250" s="36"/>
      <c r="BJ250" s="36"/>
      <c r="BK250" s="36"/>
      <c r="BL250" s="36"/>
      <c r="BR250" s="36"/>
      <c r="BS250" s="36"/>
      <c r="BT250" s="36"/>
      <c r="BZ250" s="36"/>
      <c r="CA250" s="36"/>
      <c r="CB250" s="36"/>
      <c r="CH250" s="36"/>
      <c r="CI250" s="36"/>
      <c r="CJ250" s="36"/>
      <c r="CP250" s="36"/>
      <c r="CQ250" s="36"/>
      <c r="CR250" s="36"/>
      <c r="CX250" s="36"/>
      <c r="CY250" s="36"/>
      <c r="CZ250" s="36"/>
      <c r="DF250" s="36">
        <v>6.3999999999999996E-10</v>
      </c>
      <c r="DG250" s="36">
        <v>5.5398310450099997</v>
      </c>
      <c r="DH250" s="36">
        <v>10735.862964304801</v>
      </c>
      <c r="DI250" s="30">
        <f t="shared" si="140"/>
        <v>-5.3573219659414126E-10</v>
      </c>
      <c r="DJ250" s="30">
        <f t="shared" si="141"/>
        <v>-5.35659995995386E-10</v>
      </c>
      <c r="DK250" s="30">
        <f t="shared" si="142"/>
        <v>-5.3565998893900008E-10</v>
      </c>
      <c r="DL250" s="30">
        <f t="shared" si="143"/>
        <v>-5.3565998893831321E-10</v>
      </c>
      <c r="DN250" s="36"/>
      <c r="DO250" s="36"/>
      <c r="DP250" s="36"/>
      <c r="DV250" s="36"/>
      <c r="DW250" s="36"/>
      <c r="DX250" s="36"/>
      <c r="ED250" s="36"/>
      <c r="EE250" s="36"/>
      <c r="EF250" s="36"/>
      <c r="EL250" s="36"/>
      <c r="EM250" s="36"/>
      <c r="EN250" s="36"/>
      <c r="ET250" s="36"/>
      <c r="EU250" s="36"/>
      <c r="EV250" s="36"/>
    </row>
    <row r="251" spans="14:152" s="30" customFormat="1" ht="12.75">
      <c r="N251" s="36">
        <v>2.7400000000000001E-9</v>
      </c>
      <c r="O251" s="36">
        <v>2.3492934299999999</v>
      </c>
      <c r="P251" s="36">
        <v>62883.355139513602</v>
      </c>
      <c r="Q251" s="30">
        <f t="shared" si="128"/>
        <v>2.0291818662455443E-9</v>
      </c>
      <c r="R251" s="30">
        <f t="shared" si="129"/>
        <v>2.0269568574428012E-9</v>
      </c>
      <c r="S251" s="30">
        <f t="shared" si="130"/>
        <v>2.0269566398757146E-9</v>
      </c>
      <c r="T251" s="30">
        <f t="shared" si="131"/>
        <v>2.0269566398544407E-9</v>
      </c>
      <c r="V251" s="36"/>
      <c r="W251" s="36"/>
      <c r="X251" s="36"/>
      <c r="AD251" s="36"/>
      <c r="AE251" s="36"/>
      <c r="AF251" s="36"/>
      <c r="AL251" s="36"/>
      <c r="AM251" s="36"/>
      <c r="AN251" s="36"/>
      <c r="AT251" s="36"/>
      <c r="AU251" s="36"/>
      <c r="AV251" s="36"/>
      <c r="BB251" s="36"/>
      <c r="BC251" s="36"/>
      <c r="BD251" s="36"/>
      <c r="BJ251" s="36"/>
      <c r="BK251" s="36"/>
      <c r="BL251" s="36"/>
      <c r="BR251" s="36"/>
      <c r="BS251" s="36"/>
      <c r="BT251" s="36"/>
      <c r="BZ251" s="36"/>
      <c r="CA251" s="36"/>
      <c r="CB251" s="36"/>
      <c r="CH251" s="36"/>
      <c r="CI251" s="36"/>
      <c r="CJ251" s="36"/>
      <c r="CP251" s="36"/>
      <c r="CQ251" s="36"/>
      <c r="CR251" s="36"/>
      <c r="CX251" s="36"/>
      <c r="CY251" s="36"/>
      <c r="CZ251" s="36"/>
      <c r="DF251" s="36">
        <v>5.4E-10</v>
      </c>
      <c r="DG251" s="36">
        <v>3.6225971324000001</v>
      </c>
      <c r="DH251" s="36">
        <v>27461.710848065399</v>
      </c>
      <c r="DI251" s="30">
        <f t="shared" si="140"/>
        <v>-2.9809216988213576E-10</v>
      </c>
      <c r="DJ251" s="30">
        <f t="shared" si="141"/>
        <v>-2.9785466077803201E-10</v>
      </c>
      <c r="DK251" s="30">
        <f t="shared" si="142"/>
        <v>-2.9785463756514842E-10</v>
      </c>
      <c r="DL251" s="30">
        <f t="shared" si="143"/>
        <v>-2.9785463756289529E-10</v>
      </c>
      <c r="DN251" s="36"/>
      <c r="DO251" s="36"/>
      <c r="DP251" s="36"/>
      <c r="DV251" s="36"/>
      <c r="DW251" s="36"/>
      <c r="DX251" s="36"/>
      <c r="ED251" s="36"/>
      <c r="EE251" s="36"/>
      <c r="EF251" s="36"/>
      <c r="EL251" s="36"/>
      <c r="EM251" s="36"/>
      <c r="EN251" s="36"/>
      <c r="ET251" s="36"/>
      <c r="EU251" s="36"/>
      <c r="EV251" s="36"/>
    </row>
    <row r="252" spans="14:152" s="30" customFormat="1" ht="12.75">
      <c r="N252" s="36">
        <v>2.6000000000000001E-9</v>
      </c>
      <c r="O252" s="36">
        <v>5.6525450165500004</v>
      </c>
      <c r="P252" s="36">
        <v>48739.859897082999</v>
      </c>
      <c r="Q252" s="30">
        <f t="shared" si="128"/>
        <v>1.9963019502443732E-9</v>
      </c>
      <c r="R252" s="30">
        <f t="shared" si="129"/>
        <v>1.9947418664631258E-9</v>
      </c>
      <c r="S252" s="30">
        <f t="shared" si="130"/>
        <v>1.9947417139299207E-9</v>
      </c>
      <c r="T252" s="30">
        <f t="shared" si="131"/>
        <v>1.994741713915038E-9</v>
      </c>
      <c r="V252" s="36"/>
      <c r="W252" s="36"/>
      <c r="X252" s="36"/>
      <c r="AD252" s="36"/>
      <c r="AE252" s="36"/>
      <c r="AF252" s="36"/>
      <c r="AL252" s="36"/>
      <c r="AM252" s="36"/>
      <c r="AN252" s="36"/>
      <c r="AT252" s="36"/>
      <c r="AU252" s="36"/>
      <c r="AV252" s="36"/>
      <c r="BB252" s="36"/>
      <c r="BC252" s="36"/>
      <c r="BD252" s="36"/>
      <c r="BJ252" s="36"/>
      <c r="BK252" s="36"/>
      <c r="BL252" s="36"/>
      <c r="BR252" s="36"/>
      <c r="BS252" s="36"/>
      <c r="BT252" s="36"/>
      <c r="BZ252" s="36"/>
      <c r="CA252" s="36"/>
      <c r="CB252" s="36"/>
      <c r="CH252" s="36"/>
      <c r="CI252" s="36"/>
      <c r="CJ252" s="36"/>
      <c r="CP252" s="36"/>
      <c r="CQ252" s="36"/>
      <c r="CR252" s="36"/>
      <c r="CX252" s="36"/>
      <c r="CY252" s="36"/>
      <c r="CZ252" s="36"/>
      <c r="DF252" s="36">
        <v>7.2999999999999996E-10</v>
      </c>
      <c r="DG252" s="36">
        <v>1.7588248092400001</v>
      </c>
      <c r="DH252" s="36">
        <v>1589.0728952838001</v>
      </c>
      <c r="DI252" s="30">
        <f t="shared" si="140"/>
        <v>5.2472455350743556E-10</v>
      </c>
      <c r="DJ252" s="30">
        <f t="shared" si="141"/>
        <v>5.2470906536267828E-10</v>
      </c>
      <c r="DK252" s="30">
        <f t="shared" si="142"/>
        <v>5.2470906384918985E-10</v>
      </c>
      <c r="DL252" s="30">
        <f t="shared" si="143"/>
        <v>5.2470906384904199E-10</v>
      </c>
      <c r="DN252" s="36"/>
      <c r="DO252" s="36"/>
      <c r="DP252" s="36"/>
      <c r="DV252" s="36"/>
      <c r="DW252" s="36"/>
      <c r="DX252" s="36"/>
      <c r="ED252" s="36"/>
      <c r="EE252" s="36"/>
      <c r="EF252" s="36"/>
      <c r="EL252" s="36"/>
      <c r="EM252" s="36"/>
      <c r="EN252" s="36"/>
      <c r="ET252" s="36"/>
      <c r="EU252" s="36"/>
      <c r="EV252" s="36"/>
    </row>
    <row r="253" spans="14:152" s="30" customFormat="1" ht="12.75">
      <c r="N253" s="36">
        <v>2.7099999999999999E-9</v>
      </c>
      <c r="O253" s="36">
        <v>4.95325404028</v>
      </c>
      <c r="P253" s="36">
        <v>4214.0690150848004</v>
      </c>
      <c r="Q253" s="30">
        <f t="shared" si="128"/>
        <v>2.4546440266034219E-9</v>
      </c>
      <c r="R253" s="30">
        <f t="shared" si="129"/>
        <v>2.4547369581816831E-9</v>
      </c>
      <c r="S253" s="30">
        <f t="shared" si="130"/>
        <v>2.4547369672619529E-9</v>
      </c>
      <c r="T253" s="30">
        <f t="shared" si="131"/>
        <v>2.4547369672628379E-9</v>
      </c>
      <c r="V253" s="36"/>
      <c r="W253" s="36"/>
      <c r="X253" s="36"/>
      <c r="AD253" s="36"/>
      <c r="AE253" s="36"/>
      <c r="AF253" s="36"/>
      <c r="AL253" s="36"/>
      <c r="AM253" s="36"/>
      <c r="AN253" s="36"/>
      <c r="AT253" s="36"/>
      <c r="AU253" s="36"/>
      <c r="AV253" s="36"/>
      <c r="BB253" s="36"/>
      <c r="BC253" s="36"/>
      <c r="BD253" s="36"/>
      <c r="BJ253" s="36"/>
      <c r="BK253" s="36"/>
      <c r="BL253" s="36"/>
      <c r="BR253" s="36"/>
      <c r="BS253" s="36"/>
      <c r="BT253" s="36"/>
      <c r="BZ253" s="36"/>
      <c r="CA253" s="36"/>
      <c r="CB253" s="36"/>
      <c r="CH253" s="36"/>
      <c r="CI253" s="36"/>
      <c r="CJ253" s="36"/>
      <c r="CP253" s="36"/>
      <c r="CQ253" s="36"/>
      <c r="CR253" s="36"/>
      <c r="CX253" s="36"/>
      <c r="CY253" s="36"/>
      <c r="CZ253" s="36"/>
      <c r="DF253" s="36">
        <v>7.5E-10</v>
      </c>
      <c r="DG253" s="36">
        <v>3.3824481984600001</v>
      </c>
      <c r="DH253" s="36">
        <v>4214.0690150848004</v>
      </c>
      <c r="DI253" s="30">
        <f t="shared" si="140"/>
        <v>3.1781643156670961E-10</v>
      </c>
      <c r="DJ253" s="30">
        <f t="shared" si="141"/>
        <v>3.1776145237930081E-10</v>
      </c>
      <c r="DK253" s="30">
        <f t="shared" si="142"/>
        <v>3.1776144700676211E-10</v>
      </c>
      <c r="DL253" s="30">
        <f t="shared" si="143"/>
        <v>3.1776144700623835E-10</v>
      </c>
      <c r="DN253" s="36"/>
      <c r="DO253" s="36"/>
      <c r="DP253" s="36"/>
      <c r="DV253" s="36"/>
      <c r="DW253" s="36"/>
      <c r="DX253" s="36"/>
      <c r="ED253" s="36"/>
      <c r="EE253" s="36"/>
      <c r="EF253" s="36"/>
      <c r="EL253" s="36"/>
      <c r="EM253" s="36"/>
      <c r="EN253" s="36"/>
      <c r="ET253" s="36"/>
      <c r="EU253" s="36"/>
      <c r="EV253" s="36"/>
    </row>
    <row r="254" spans="14:152" s="30" customFormat="1" ht="12.75">
      <c r="N254" s="36">
        <v>2.1900000000000001E-9</v>
      </c>
      <c r="O254" s="36">
        <v>2.0877522801400001</v>
      </c>
      <c r="P254" s="36">
        <v>194.97138446060001</v>
      </c>
      <c r="Q254" s="30">
        <f t="shared" si="128"/>
        <v>1.1708531322751965E-9</v>
      </c>
      <c r="R254" s="30">
        <f t="shared" si="129"/>
        <v>1.1708600620567061E-9</v>
      </c>
      <c r="S254" s="30">
        <f t="shared" si="130"/>
        <v>1.170860062733867E-9</v>
      </c>
      <c r="T254" s="30">
        <f t="shared" si="131"/>
        <v>1.1708600627339331E-9</v>
      </c>
      <c r="V254" s="36"/>
      <c r="W254" s="36"/>
      <c r="X254" s="36"/>
      <c r="AD254" s="36"/>
      <c r="AE254" s="36"/>
      <c r="AF254" s="36"/>
      <c r="AL254" s="36"/>
      <c r="AM254" s="36"/>
      <c r="AN254" s="36"/>
      <c r="AT254" s="36"/>
      <c r="AU254" s="36"/>
      <c r="AV254" s="36"/>
      <c r="BB254" s="36"/>
      <c r="BC254" s="36"/>
      <c r="BD254" s="36"/>
      <c r="BJ254" s="36"/>
      <c r="BK254" s="36"/>
      <c r="BL254" s="36"/>
      <c r="BR254" s="36"/>
      <c r="BS254" s="36"/>
      <c r="BT254" s="36"/>
      <c r="BZ254" s="36"/>
      <c r="CA254" s="36"/>
      <c r="CB254" s="36"/>
      <c r="CH254" s="36"/>
      <c r="CI254" s="36"/>
      <c r="CJ254" s="36"/>
      <c r="CP254" s="36"/>
      <c r="CQ254" s="36"/>
      <c r="CR254" s="36"/>
      <c r="CX254" s="36"/>
      <c r="CY254" s="36"/>
      <c r="CZ254" s="36"/>
      <c r="DF254" s="36">
        <v>5.4E-10</v>
      </c>
      <c r="DG254" s="36">
        <v>0.64971567468000002</v>
      </c>
      <c r="DH254" s="36">
        <v>9929.4262273458007</v>
      </c>
      <c r="DI254" s="30">
        <f t="shared" si="140"/>
        <v>-2.9283584576714472E-10</v>
      </c>
      <c r="DJ254" s="30">
        <f t="shared" si="141"/>
        <v>-2.9274932320922603E-10</v>
      </c>
      <c r="DK254" s="30">
        <f t="shared" si="142"/>
        <v>-2.9274931475392436E-10</v>
      </c>
      <c r="DL254" s="30">
        <f t="shared" si="143"/>
        <v>-2.9274931475309894E-10</v>
      </c>
      <c r="DN254" s="36"/>
      <c r="DO254" s="36"/>
      <c r="DP254" s="36"/>
      <c r="DV254" s="36"/>
      <c r="DW254" s="36"/>
      <c r="DX254" s="36"/>
      <c r="ED254" s="36"/>
      <c r="EE254" s="36"/>
      <c r="EF254" s="36"/>
      <c r="EL254" s="36"/>
      <c r="EM254" s="36"/>
      <c r="EN254" s="36"/>
      <c r="ET254" s="36"/>
      <c r="EU254" s="36"/>
      <c r="EV254" s="36"/>
    </row>
    <row r="255" spans="14:152" s="30" customFormat="1" ht="12.75">
      <c r="N255" s="36">
        <v>1.9099999999999998E-9</v>
      </c>
      <c r="O255" s="36">
        <v>2.4926724833299998</v>
      </c>
      <c r="P255" s="36">
        <v>568.82187402739999</v>
      </c>
      <c r="Q255" s="30">
        <f t="shared" si="128"/>
        <v>1.5074765643176698E-9</v>
      </c>
      <c r="R255" s="30">
        <f t="shared" si="129"/>
        <v>1.5074637518222806E-9</v>
      </c>
      <c r="S255" s="30">
        <f t="shared" si="130"/>
        <v>1.5074637505702652E-9</v>
      </c>
      <c r="T255" s="30">
        <f t="shared" si="131"/>
        <v>1.5074637505701428E-9</v>
      </c>
      <c r="V255" s="36"/>
      <c r="W255" s="36"/>
      <c r="X255" s="36"/>
      <c r="AD255" s="36"/>
      <c r="AE255" s="36"/>
      <c r="AF255" s="36"/>
      <c r="AL255" s="36"/>
      <c r="AM255" s="36"/>
      <c r="AN255" s="36"/>
      <c r="AT255" s="36"/>
      <c r="AU255" s="36"/>
      <c r="AV255" s="36"/>
      <c r="BB255" s="36"/>
      <c r="BC255" s="36"/>
      <c r="BD255" s="36"/>
      <c r="BJ255" s="36"/>
      <c r="BK255" s="36"/>
      <c r="BL255" s="36"/>
      <c r="BR255" s="36"/>
      <c r="BS255" s="36"/>
      <c r="BT255" s="36"/>
      <c r="BZ255" s="36"/>
      <c r="CA255" s="36"/>
      <c r="CB255" s="36"/>
      <c r="CH255" s="36"/>
      <c r="CI255" s="36"/>
      <c r="CJ255" s="36"/>
      <c r="CP255" s="36"/>
      <c r="CQ255" s="36"/>
      <c r="CR255" s="36"/>
      <c r="CX255" s="36"/>
      <c r="CY255" s="36"/>
      <c r="CZ255" s="36"/>
      <c r="DF255" s="36">
        <v>5.4E-10</v>
      </c>
      <c r="DG255" s="36">
        <v>3.4095963722999998</v>
      </c>
      <c r="DH255" s="36">
        <v>18418.013553262899</v>
      </c>
      <c r="DI255" s="30">
        <f t="shared" si="140"/>
        <v>-1.3346442526176142E-10</v>
      </c>
      <c r="DJ255" s="30">
        <f t="shared" si="141"/>
        <v>-1.3327933865050881E-10</v>
      </c>
      <c r="DK255" s="30">
        <f t="shared" si="142"/>
        <v>-1.3327932056346595E-10</v>
      </c>
      <c r="DL255" s="30">
        <f t="shared" si="143"/>
        <v>-1.3327932056170351E-10</v>
      </c>
      <c r="DN255" s="36"/>
      <c r="DO255" s="36"/>
      <c r="DP255" s="36"/>
      <c r="DV255" s="36"/>
      <c r="DW255" s="36"/>
      <c r="DX255" s="36"/>
      <c r="ED255" s="36"/>
      <c r="EE255" s="36"/>
      <c r="EF255" s="36"/>
      <c r="EL255" s="36"/>
      <c r="EM255" s="36"/>
      <c r="EN255" s="36"/>
      <c r="ET255" s="36"/>
      <c r="EU255" s="36"/>
      <c r="EV255" s="36"/>
    </row>
    <row r="256" spans="14:152" s="30" customFormat="1" ht="12.75">
      <c r="N256" s="36">
        <v>2.5000000000000001E-9</v>
      </c>
      <c r="O256" s="36">
        <v>1.52909737354</v>
      </c>
      <c r="P256" s="36">
        <v>6037.2442037620003</v>
      </c>
      <c r="Q256" s="30">
        <f t="shared" si="128"/>
        <v>2.1583848289445469E-9</v>
      </c>
      <c r="R256" s="30">
        <f t="shared" si="129"/>
        <v>2.1582385525998263E-9</v>
      </c>
      <c r="S256" s="30">
        <f t="shared" si="130"/>
        <v>2.1582385383046299E-9</v>
      </c>
      <c r="T256" s="30">
        <f t="shared" si="131"/>
        <v>2.1582385383032312E-9</v>
      </c>
      <c r="V256" s="36"/>
      <c r="W256" s="36"/>
      <c r="X256" s="36"/>
      <c r="AD256" s="36"/>
      <c r="AE256" s="36"/>
      <c r="AF256" s="36"/>
      <c r="AL256" s="36"/>
      <c r="AM256" s="36"/>
      <c r="AN256" s="36"/>
      <c r="AT256" s="36"/>
      <c r="AU256" s="36"/>
      <c r="AV256" s="36"/>
      <c r="BB256" s="36"/>
      <c r="BC256" s="36"/>
      <c r="BD256" s="36"/>
      <c r="BJ256" s="36"/>
      <c r="BK256" s="36"/>
      <c r="BL256" s="36"/>
      <c r="BR256" s="36"/>
      <c r="BS256" s="36"/>
      <c r="BT256" s="36"/>
      <c r="BZ256" s="36"/>
      <c r="CA256" s="36"/>
      <c r="CB256" s="36"/>
      <c r="CH256" s="36"/>
      <c r="CI256" s="36"/>
      <c r="CJ256" s="36"/>
      <c r="CP256" s="36"/>
      <c r="CQ256" s="36"/>
      <c r="CR256" s="36"/>
      <c r="CX256" s="36"/>
      <c r="CY256" s="36"/>
      <c r="CZ256" s="36"/>
      <c r="DF256" s="36">
        <v>5.6000000000000003E-10</v>
      </c>
      <c r="DG256" s="36">
        <v>3.6581500653800001</v>
      </c>
      <c r="DH256" s="36">
        <v>14169.793562230399</v>
      </c>
      <c r="DI256" s="30">
        <f t="shared" si="140"/>
        <v>4.938639722079993E-10</v>
      </c>
      <c r="DJ256" s="30">
        <f t="shared" si="141"/>
        <v>4.9393579632946684E-10</v>
      </c>
      <c r="DK256" s="30">
        <f t="shared" si="142"/>
        <v>4.9393580334616288E-10</v>
      </c>
      <c r="DL256" s="30">
        <f t="shared" si="143"/>
        <v>4.939358033468454E-10</v>
      </c>
      <c r="DN256" s="36"/>
      <c r="DO256" s="36"/>
      <c r="DP256" s="36"/>
      <c r="DV256" s="36"/>
      <c r="DW256" s="36"/>
      <c r="DX256" s="36"/>
      <c r="ED256" s="36"/>
      <c r="EE256" s="36"/>
      <c r="EF256" s="36"/>
      <c r="EL256" s="36"/>
      <c r="EM256" s="36"/>
      <c r="EN256" s="36"/>
      <c r="ET256" s="36"/>
      <c r="EU256" s="36"/>
      <c r="EV256" s="36"/>
    </row>
    <row r="257" spans="14:152" s="30" customFormat="1" ht="12.75">
      <c r="N257" s="36">
        <v>2.3100000000000001E-9</v>
      </c>
      <c r="O257" s="36">
        <v>5.2367442949800003</v>
      </c>
      <c r="P257" s="36">
        <v>491.66329245880002</v>
      </c>
      <c r="Q257" s="30">
        <f t="shared" ref="Q257:Q320" si="144">N257*COS(O257+P257*$C$32)</f>
        <v>-1.865302462019688E-9</v>
      </c>
      <c r="R257" s="30">
        <f t="shared" ref="R257:R320" si="145">N257*COS(O257+P257*$C$53)</f>
        <v>-1.8652895957410751E-9</v>
      </c>
      <c r="S257" s="30">
        <f t="shared" ref="S257:S320" si="146">N257*COS(O257+P257*$C$74)</f>
        <v>-1.8652895944838044E-9</v>
      </c>
      <c r="T257" s="30">
        <f t="shared" ref="T257:T320" si="147">N257*COS(O257+P257*$C$95)</f>
        <v>-1.8652895944836824E-9</v>
      </c>
      <c r="V257" s="36"/>
      <c r="W257" s="36"/>
      <c r="X257" s="36"/>
      <c r="AD257" s="36"/>
      <c r="AE257" s="36"/>
      <c r="AF257" s="36"/>
      <c r="AL257" s="36"/>
      <c r="AM257" s="36"/>
      <c r="AN257" s="36"/>
      <c r="AT257" s="36"/>
      <c r="AU257" s="36"/>
      <c r="AV257" s="36"/>
      <c r="BB257" s="36"/>
      <c r="BC257" s="36"/>
      <c r="BD257" s="36"/>
      <c r="BJ257" s="36"/>
      <c r="BK257" s="36"/>
      <c r="BL257" s="36"/>
      <c r="BR257" s="36"/>
      <c r="BS257" s="36"/>
      <c r="BT257" s="36"/>
      <c r="BZ257" s="36"/>
      <c r="CA257" s="36"/>
      <c r="CB257" s="36"/>
      <c r="CH257" s="36"/>
      <c r="CI257" s="36"/>
      <c r="CJ257" s="36"/>
      <c r="CP257" s="36"/>
      <c r="CQ257" s="36"/>
      <c r="CR257" s="36"/>
      <c r="CX257" s="36"/>
      <c r="CY257" s="36"/>
      <c r="CZ257" s="36"/>
      <c r="DF257" s="36">
        <v>5.6000000000000003E-10</v>
      </c>
      <c r="DG257" s="36">
        <v>0.71243223808</v>
      </c>
      <c r="DH257" s="36">
        <v>9896.8936765544004</v>
      </c>
      <c r="DI257" s="30">
        <f t="shared" ref="DI257:DI320" si="148">DF257*COS(DG257+DH257*$C$32)</f>
        <v>-4.0800777111148596E-10</v>
      </c>
      <c r="DJ257" s="30">
        <f t="shared" ref="DJ257:DJ320" si="149">DF257*COS(DG257+DH257*$C$53)</f>
        <v>-4.0793485912321693E-10</v>
      </c>
      <c r="DK257" s="30">
        <f t="shared" ref="DK257:DK320" si="150">DF257*COS(DG257+DH257*$C$74)</f>
        <v>-4.079348519977103E-10</v>
      </c>
      <c r="DL257" s="30">
        <f t="shared" ref="DL257:DL320" si="151">DF257*COS(DG257+DH257*$C$95)</f>
        <v>-4.0793485199701516E-10</v>
      </c>
      <c r="DN257" s="36"/>
      <c r="DO257" s="36"/>
      <c r="DP257" s="36"/>
      <c r="DV257" s="36"/>
      <c r="DW257" s="36"/>
      <c r="DX257" s="36"/>
      <c r="ED257" s="36"/>
      <c r="EE257" s="36"/>
      <c r="EF257" s="36"/>
      <c r="EL257" s="36"/>
      <c r="EM257" s="36"/>
      <c r="EN257" s="36"/>
      <c r="ET257" s="36"/>
      <c r="EU257" s="36"/>
      <c r="EV257" s="36"/>
    </row>
    <row r="258" spans="14:152" s="30" customFormat="1" ht="12.75">
      <c r="N258" s="36">
        <v>1.8199999999999999E-9</v>
      </c>
      <c r="O258" s="36">
        <v>4.9804604257099996</v>
      </c>
      <c r="P258" s="36">
        <v>18418.013553262899</v>
      </c>
      <c r="Q258" s="30">
        <f t="shared" si="144"/>
        <v>-1.7635051497972867E-9</v>
      </c>
      <c r="R258" s="30">
        <f t="shared" si="145"/>
        <v>-1.7636641897032843E-9</v>
      </c>
      <c r="S258" s="30">
        <f t="shared" si="146"/>
        <v>-1.7636642052335142E-9</v>
      </c>
      <c r="T258" s="30">
        <f t="shared" si="147"/>
        <v>-1.7636642052350209E-9</v>
      </c>
      <c r="V258" s="36"/>
      <c r="W258" s="36"/>
      <c r="X258" s="36"/>
      <c r="AD258" s="36"/>
      <c r="AE258" s="36"/>
      <c r="AF258" s="36"/>
      <c r="AL258" s="36"/>
      <c r="AM258" s="36"/>
      <c r="AN258" s="36"/>
      <c r="AT258" s="36"/>
      <c r="AU258" s="36"/>
      <c r="AV258" s="36"/>
      <c r="BB258" s="36"/>
      <c r="BC258" s="36"/>
      <c r="BD258" s="36"/>
      <c r="BJ258" s="36"/>
      <c r="BK258" s="36"/>
      <c r="BL258" s="36"/>
      <c r="BR258" s="36"/>
      <c r="BS258" s="36"/>
      <c r="BT258" s="36"/>
      <c r="BZ258" s="36"/>
      <c r="CA258" s="36"/>
      <c r="CB258" s="36"/>
      <c r="CH258" s="36"/>
      <c r="CI258" s="36"/>
      <c r="CJ258" s="36"/>
      <c r="CP258" s="36"/>
      <c r="CQ258" s="36"/>
      <c r="CR258" s="36"/>
      <c r="CX258" s="36"/>
      <c r="CY258" s="36"/>
      <c r="CZ258" s="36"/>
      <c r="DF258" s="36">
        <v>5.1999999999999996E-10</v>
      </c>
      <c r="DG258" s="36">
        <v>1.3334813193999999</v>
      </c>
      <c r="DH258" s="36">
        <v>20400.2727726222</v>
      </c>
      <c r="DI258" s="30">
        <f t="shared" si="148"/>
        <v>1.2904347489714174E-10</v>
      </c>
      <c r="DJ258" s="30">
        <f t="shared" si="149"/>
        <v>1.2924081771380619E-10</v>
      </c>
      <c r="DK258" s="30">
        <f t="shared" si="150"/>
        <v>1.2924083699670805E-10</v>
      </c>
      <c r="DL258" s="30">
        <f t="shared" si="151"/>
        <v>1.2924083699859056E-10</v>
      </c>
      <c r="DN258" s="36"/>
      <c r="DO258" s="36"/>
      <c r="DP258" s="36"/>
      <c r="DV258" s="36"/>
      <c r="DW258" s="36"/>
      <c r="DX258" s="36"/>
      <c r="ED258" s="36"/>
      <c r="EE258" s="36"/>
      <c r="EF258" s="36"/>
      <c r="EL258" s="36"/>
      <c r="EM258" s="36"/>
      <c r="EN258" s="36"/>
      <c r="ET258" s="36"/>
      <c r="EU258" s="36"/>
      <c r="EV258" s="36"/>
    </row>
    <row r="259" spans="14:152" s="30" customFormat="1" ht="12.75">
      <c r="N259" s="36">
        <v>1.8800000000000001E-9</v>
      </c>
      <c r="O259" s="36">
        <v>2.8227363960299998</v>
      </c>
      <c r="P259" s="36">
        <v>1385.8952763361999</v>
      </c>
      <c r="Q259" s="30">
        <f t="shared" si="144"/>
        <v>2.7921878357941553E-10</v>
      </c>
      <c r="R259" s="30">
        <f t="shared" si="145"/>
        <v>2.7926826588050722E-10</v>
      </c>
      <c r="S259" s="30">
        <f t="shared" si="146"/>
        <v>2.7926827071579118E-10</v>
      </c>
      <c r="T259" s="30">
        <f t="shared" si="147"/>
        <v>2.7926827071626345E-10</v>
      </c>
      <c r="V259" s="36"/>
      <c r="W259" s="36"/>
      <c r="X259" s="36"/>
      <c r="AD259" s="36"/>
      <c r="AE259" s="36"/>
      <c r="AF259" s="36"/>
      <c r="AL259" s="36"/>
      <c r="AM259" s="36"/>
      <c r="AN259" s="36"/>
      <c r="AT259" s="36"/>
      <c r="AU259" s="36"/>
      <c r="AV259" s="36"/>
      <c r="BB259" s="36"/>
      <c r="BC259" s="36"/>
      <c r="BD259" s="36"/>
      <c r="BJ259" s="36"/>
      <c r="BK259" s="36"/>
      <c r="BL259" s="36"/>
      <c r="BR259" s="36"/>
      <c r="BS259" s="36"/>
      <c r="BT259" s="36"/>
      <c r="BZ259" s="36"/>
      <c r="CA259" s="36"/>
      <c r="CB259" s="36"/>
      <c r="CH259" s="36"/>
      <c r="CI259" s="36"/>
      <c r="CJ259" s="36"/>
      <c r="CP259" s="36"/>
      <c r="CQ259" s="36"/>
      <c r="CR259" s="36"/>
      <c r="CX259" s="36"/>
      <c r="CY259" s="36"/>
      <c r="CZ259" s="36"/>
      <c r="DF259" s="36">
        <v>6.6999999999999996E-10</v>
      </c>
      <c r="DG259" s="36">
        <v>3.1280659540000002</v>
      </c>
      <c r="DH259" s="36">
        <v>5481.2549188676003</v>
      </c>
      <c r="DI259" s="30">
        <f t="shared" si="148"/>
        <v>-3.5567587907978422E-10</v>
      </c>
      <c r="DJ259" s="30">
        <f t="shared" si="149"/>
        <v>-3.5573564665451352E-10</v>
      </c>
      <c r="DK259" s="30">
        <f t="shared" si="150"/>
        <v>-3.5573565249466766E-10</v>
      </c>
      <c r="DL259" s="30">
        <f t="shared" si="151"/>
        <v>-3.557356524952365E-10</v>
      </c>
      <c r="DN259" s="36"/>
      <c r="DO259" s="36"/>
      <c r="DP259" s="36"/>
      <c r="DV259" s="36"/>
      <c r="DW259" s="36"/>
      <c r="DX259" s="36"/>
      <c r="ED259" s="36"/>
      <c r="EE259" s="36"/>
      <c r="EF259" s="36"/>
      <c r="EL259" s="36"/>
      <c r="EM259" s="36"/>
      <c r="EN259" s="36"/>
      <c r="ET259" s="36"/>
      <c r="EU259" s="36"/>
      <c r="EV259" s="36"/>
    </row>
    <row r="260" spans="14:152" s="30" customFormat="1" ht="12.75">
      <c r="N260" s="36">
        <v>2.04E-9</v>
      </c>
      <c r="O260" s="36">
        <v>4.0993979619900003</v>
      </c>
      <c r="P260" s="36">
        <v>14919.0178537546</v>
      </c>
      <c r="Q260" s="30">
        <f t="shared" si="144"/>
        <v>-2.0334151601574854E-9</v>
      </c>
      <c r="R260" s="30">
        <f t="shared" si="145"/>
        <v>-2.0333681523525829E-9</v>
      </c>
      <c r="S260" s="30">
        <f t="shared" si="146"/>
        <v>-2.0333681477509367E-9</v>
      </c>
      <c r="T260" s="30">
        <f t="shared" si="147"/>
        <v>-2.0333681477504834E-9</v>
      </c>
      <c r="V260" s="36"/>
      <c r="W260" s="36"/>
      <c r="X260" s="36"/>
      <c r="AD260" s="36"/>
      <c r="AE260" s="36"/>
      <c r="AF260" s="36"/>
      <c r="AL260" s="36"/>
      <c r="AM260" s="36"/>
      <c r="AN260" s="36"/>
      <c r="AT260" s="36"/>
      <c r="AU260" s="36"/>
      <c r="AV260" s="36"/>
      <c r="BB260" s="36"/>
      <c r="BC260" s="36"/>
      <c r="BD260" s="36"/>
      <c r="BJ260" s="36"/>
      <c r="BK260" s="36"/>
      <c r="BL260" s="36"/>
      <c r="BR260" s="36"/>
      <c r="BS260" s="36"/>
      <c r="BT260" s="36"/>
      <c r="BZ260" s="36"/>
      <c r="CA260" s="36"/>
      <c r="CB260" s="36"/>
      <c r="CH260" s="36"/>
      <c r="CI260" s="36"/>
      <c r="CJ260" s="36"/>
      <c r="CP260" s="36"/>
      <c r="CQ260" s="36"/>
      <c r="CR260" s="36"/>
      <c r="CX260" s="36"/>
      <c r="CY260" s="36"/>
      <c r="CZ260" s="36"/>
      <c r="DF260" s="36">
        <v>5.7999999999999996E-10</v>
      </c>
      <c r="DG260" s="36">
        <v>0.54482893546</v>
      </c>
      <c r="DH260" s="36">
        <v>28313.288804660999</v>
      </c>
      <c r="DI260" s="30">
        <f t="shared" si="148"/>
        <v>4.6543532534794216E-10</v>
      </c>
      <c r="DJ260" s="30">
        <f t="shared" si="149"/>
        <v>4.6562343515965293E-10</v>
      </c>
      <c r="DK260" s="30">
        <f t="shared" si="150"/>
        <v>4.6562345353457704E-10</v>
      </c>
      <c r="DL260" s="30">
        <f t="shared" si="151"/>
        <v>4.6562345353636597E-10</v>
      </c>
      <c r="DN260" s="36"/>
      <c r="DO260" s="36"/>
      <c r="DP260" s="36"/>
      <c r="DV260" s="36"/>
      <c r="DW260" s="36"/>
      <c r="DX260" s="36"/>
      <c r="ED260" s="36"/>
      <c r="EE260" s="36"/>
      <c r="EF260" s="36"/>
      <c r="EL260" s="36"/>
      <c r="EM260" s="36"/>
      <c r="EN260" s="36"/>
      <c r="ET260" s="36"/>
      <c r="EU260" s="36"/>
      <c r="EV260" s="36"/>
    </row>
    <row r="261" spans="14:152" s="30" customFormat="1" ht="12.75">
      <c r="N261" s="36">
        <v>1.7599999999999999E-9</v>
      </c>
      <c r="O261" s="36">
        <v>3.8240098246000001</v>
      </c>
      <c r="P261" s="36">
        <v>9360.0891644589992</v>
      </c>
      <c r="Q261" s="30">
        <f t="shared" si="144"/>
        <v>-1.0240514662342405E-9</v>
      </c>
      <c r="R261" s="30">
        <f t="shared" si="145"/>
        <v>-1.0237941446085969E-9</v>
      </c>
      <c r="S261" s="30">
        <f t="shared" si="146"/>
        <v>-1.0237941194621144E-9</v>
      </c>
      <c r="T261" s="30">
        <f t="shared" si="147"/>
        <v>-1.0237941194596629E-9</v>
      </c>
      <c r="V261" s="36"/>
      <c r="W261" s="36"/>
      <c r="X261" s="36"/>
      <c r="AD261" s="36"/>
      <c r="AE261" s="36"/>
      <c r="AF261" s="36"/>
      <c r="AL261" s="36"/>
      <c r="AM261" s="36"/>
      <c r="AN261" s="36"/>
      <c r="AT261" s="36"/>
      <c r="AU261" s="36"/>
      <c r="AV261" s="36"/>
      <c r="BB261" s="36"/>
      <c r="BC261" s="36"/>
      <c r="BD261" s="36"/>
      <c r="BJ261" s="36"/>
      <c r="BK261" s="36"/>
      <c r="BL261" s="36"/>
      <c r="BR261" s="36"/>
      <c r="BS261" s="36"/>
      <c r="BT261" s="36"/>
      <c r="BZ261" s="36"/>
      <c r="CA261" s="36"/>
      <c r="CB261" s="36"/>
      <c r="CH261" s="36"/>
      <c r="CI261" s="36"/>
      <c r="CJ261" s="36"/>
      <c r="CP261" s="36"/>
      <c r="CQ261" s="36"/>
      <c r="CR261" s="36"/>
      <c r="CX261" s="36"/>
      <c r="CY261" s="36"/>
      <c r="CZ261" s="36"/>
      <c r="DF261" s="36">
        <v>5.4E-10</v>
      </c>
      <c r="DG261" s="36">
        <v>0.15603935681</v>
      </c>
      <c r="DH261" s="36">
        <v>19580.488257670801</v>
      </c>
      <c r="DI261" s="30">
        <f t="shared" si="148"/>
        <v>-1.3207329791451255E-11</v>
      </c>
      <c r="DJ261" s="30">
        <f t="shared" si="149"/>
        <v>-1.3410327605019626E-11</v>
      </c>
      <c r="DK261" s="30">
        <f t="shared" si="150"/>
        <v>-1.3410347441395644E-11</v>
      </c>
      <c r="DL261" s="30">
        <f t="shared" si="151"/>
        <v>-1.3410347443336531E-11</v>
      </c>
      <c r="DN261" s="36"/>
      <c r="DO261" s="36"/>
      <c r="DP261" s="36"/>
      <c r="DV261" s="36"/>
      <c r="DW261" s="36"/>
      <c r="DX261" s="36"/>
      <c r="ED261" s="36"/>
      <c r="EE261" s="36"/>
      <c r="EF261" s="36"/>
      <c r="EL261" s="36"/>
      <c r="EM261" s="36"/>
      <c r="EN261" s="36"/>
      <c r="ET261" s="36"/>
      <c r="EU261" s="36"/>
      <c r="EV261" s="36"/>
    </row>
    <row r="262" spans="14:152" s="30" customFormat="1" ht="12.75">
      <c r="N262" s="36">
        <v>1.9800000000000002E-9</v>
      </c>
      <c r="O262" s="36">
        <v>2.76491873243</v>
      </c>
      <c r="P262" s="36">
        <v>10217.2176994741</v>
      </c>
      <c r="Q262" s="30">
        <f t="shared" si="144"/>
        <v>-1.7579698997636013E-9</v>
      </c>
      <c r="R262" s="30">
        <f t="shared" si="145"/>
        <v>-1.7577911091516024E-9</v>
      </c>
      <c r="S262" s="30">
        <f t="shared" si="146"/>
        <v>-1.7577910916772982E-9</v>
      </c>
      <c r="T262" s="30">
        <f t="shared" si="147"/>
        <v>-1.757791091675595E-9</v>
      </c>
      <c r="V262" s="36"/>
      <c r="W262" s="36"/>
      <c r="X262" s="36"/>
      <c r="AD262" s="36"/>
      <c r="AE262" s="36"/>
      <c r="AF262" s="36"/>
      <c r="AL262" s="36"/>
      <c r="AM262" s="36"/>
      <c r="AN262" s="36"/>
      <c r="AT262" s="36"/>
      <c r="AU262" s="36"/>
      <c r="AV262" s="36"/>
      <c r="BB262" s="36"/>
      <c r="BC262" s="36"/>
      <c r="BD262" s="36"/>
      <c r="BJ262" s="36"/>
      <c r="BK262" s="36"/>
      <c r="BL262" s="36"/>
      <c r="BR262" s="36"/>
      <c r="BS262" s="36"/>
      <c r="BT262" s="36"/>
      <c r="BZ262" s="36"/>
      <c r="CA262" s="36"/>
      <c r="CB262" s="36"/>
      <c r="CH262" s="36"/>
      <c r="CI262" s="36"/>
      <c r="CJ262" s="36"/>
      <c r="CP262" s="36"/>
      <c r="CQ262" s="36"/>
      <c r="CR262" s="36"/>
      <c r="CX262" s="36"/>
      <c r="CY262" s="36"/>
      <c r="CZ262" s="36"/>
      <c r="DF262" s="36">
        <v>5.1E-10</v>
      </c>
      <c r="DG262" s="36">
        <v>3.3751547351000002</v>
      </c>
      <c r="DH262" s="36">
        <v>9256.9963902403997</v>
      </c>
      <c r="DI262" s="30">
        <f t="shared" si="148"/>
        <v>-3.4529624451090042E-10</v>
      </c>
      <c r="DJ262" s="30">
        <f t="shared" si="149"/>
        <v>-3.4522951442781117E-10</v>
      </c>
      <c r="DK262" s="30">
        <f t="shared" si="150"/>
        <v>-3.4522950790657047E-10</v>
      </c>
      <c r="DL262" s="30">
        <f t="shared" si="151"/>
        <v>-3.4522950790593572E-10</v>
      </c>
      <c r="DN262" s="36"/>
      <c r="DO262" s="36"/>
      <c r="DP262" s="36"/>
      <c r="DV262" s="36"/>
      <c r="DW262" s="36"/>
      <c r="DX262" s="36"/>
      <c r="ED262" s="36"/>
      <c r="EE262" s="36"/>
      <c r="EF262" s="36"/>
      <c r="EL262" s="36"/>
      <c r="EM262" s="36"/>
      <c r="EN262" s="36"/>
      <c r="ET262" s="36"/>
      <c r="EU262" s="36"/>
      <c r="EV262" s="36"/>
    </row>
    <row r="263" spans="14:152" s="30" customFormat="1" ht="12.75">
      <c r="N263" s="36">
        <v>1.68E-9</v>
      </c>
      <c r="O263" s="36">
        <v>5.1926838420200001</v>
      </c>
      <c r="P263" s="36">
        <v>1066.49547719</v>
      </c>
      <c r="Q263" s="30">
        <f t="shared" si="144"/>
        <v>1.2623929290764603E-9</v>
      </c>
      <c r="R263" s="30">
        <f t="shared" si="145"/>
        <v>1.2623702249725733E-9</v>
      </c>
      <c r="S263" s="30">
        <f t="shared" si="146"/>
        <v>1.2623702227539556E-9</v>
      </c>
      <c r="T263" s="30">
        <f t="shared" si="147"/>
        <v>1.2623702227537399E-9</v>
      </c>
      <c r="V263" s="36"/>
      <c r="W263" s="36"/>
      <c r="X263" s="36"/>
      <c r="AD263" s="36"/>
      <c r="AE263" s="36"/>
      <c r="AF263" s="36"/>
      <c r="AL263" s="36"/>
      <c r="AM263" s="36"/>
      <c r="AN263" s="36"/>
      <c r="AT263" s="36"/>
      <c r="AU263" s="36"/>
      <c r="AV263" s="36"/>
      <c r="BB263" s="36"/>
      <c r="BC263" s="36"/>
      <c r="BD263" s="36"/>
      <c r="BJ263" s="36"/>
      <c r="BK263" s="36"/>
      <c r="BL263" s="36"/>
      <c r="BR263" s="36"/>
      <c r="BS263" s="36"/>
      <c r="BT263" s="36"/>
      <c r="BZ263" s="36"/>
      <c r="CA263" s="36"/>
      <c r="CB263" s="36"/>
      <c r="CH263" s="36"/>
      <c r="CI263" s="36"/>
      <c r="CJ263" s="36"/>
      <c r="CP263" s="36"/>
      <c r="CQ263" s="36"/>
      <c r="CR263" s="36"/>
      <c r="CX263" s="36"/>
      <c r="CY263" s="36"/>
      <c r="CZ263" s="36"/>
      <c r="DF263" s="36">
        <v>6.3E-10</v>
      </c>
      <c r="DG263" s="36">
        <v>3.3884897094999999</v>
      </c>
      <c r="DH263" s="36">
        <v>49515.382508406998</v>
      </c>
      <c r="DI263" s="30">
        <f t="shared" si="148"/>
        <v>3.5291268204990102E-10</v>
      </c>
      <c r="DJ263" s="30">
        <f t="shared" si="149"/>
        <v>3.5241625949183777E-10</v>
      </c>
      <c r="DK263" s="30">
        <f t="shared" si="150"/>
        <v>3.5241621096699779E-10</v>
      </c>
      <c r="DL263" s="30">
        <f t="shared" si="151"/>
        <v>3.52416210962278E-10</v>
      </c>
      <c r="DN263" s="36"/>
      <c r="DO263" s="36"/>
      <c r="DP263" s="36"/>
      <c r="DV263" s="36"/>
      <c r="DW263" s="36"/>
      <c r="DX263" s="36"/>
      <c r="ED263" s="36"/>
      <c r="EE263" s="36"/>
      <c r="EF263" s="36"/>
      <c r="EL263" s="36"/>
      <c r="EM263" s="36"/>
      <c r="EN263" s="36"/>
      <c r="ET263" s="36"/>
      <c r="EU263" s="36"/>
      <c r="EV263" s="36"/>
    </row>
    <row r="264" spans="14:152" s="30" customFormat="1" ht="12.75">
      <c r="N264" s="36">
        <v>1.99E-9</v>
      </c>
      <c r="O264" s="36">
        <v>1.95301487982</v>
      </c>
      <c r="P264" s="36">
        <v>7564.8307207380003</v>
      </c>
      <c r="Q264" s="30">
        <f t="shared" si="144"/>
        <v>-1.3134213672653561E-9</v>
      </c>
      <c r="R264" s="30">
        <f t="shared" si="145"/>
        <v>-1.3136385466751605E-9</v>
      </c>
      <c r="S264" s="30">
        <f t="shared" si="146"/>
        <v>-1.3136385678960697E-9</v>
      </c>
      <c r="T264" s="30">
        <f t="shared" si="147"/>
        <v>-1.3136385678981407E-9</v>
      </c>
      <c r="V264" s="36"/>
      <c r="W264" s="36"/>
      <c r="X264" s="36"/>
      <c r="AD264" s="36"/>
      <c r="AE264" s="36"/>
      <c r="AF264" s="36"/>
      <c r="AL264" s="36"/>
      <c r="AM264" s="36"/>
      <c r="AN264" s="36"/>
      <c r="AT264" s="36"/>
      <c r="AU264" s="36"/>
      <c r="AV264" s="36"/>
      <c r="BB264" s="36"/>
      <c r="BC264" s="36"/>
      <c r="BD264" s="36"/>
      <c r="BJ264" s="36"/>
      <c r="BK264" s="36"/>
      <c r="BL264" s="36"/>
      <c r="BR264" s="36"/>
      <c r="BS264" s="36"/>
      <c r="BT264" s="36"/>
      <c r="BZ264" s="36"/>
      <c r="CA264" s="36"/>
      <c r="CB264" s="36"/>
      <c r="CH264" s="36"/>
      <c r="CI264" s="36"/>
      <c r="CJ264" s="36"/>
      <c r="CP264" s="36"/>
      <c r="CQ264" s="36"/>
      <c r="CR264" s="36"/>
      <c r="CX264" s="36"/>
      <c r="CY264" s="36"/>
      <c r="CZ264" s="36"/>
      <c r="DF264" s="36">
        <v>6.9E-10</v>
      </c>
      <c r="DG264" s="36">
        <v>4.9091765140100003</v>
      </c>
      <c r="DH264" s="36">
        <v>63498.470381452702</v>
      </c>
      <c r="DI264" s="30">
        <f t="shared" si="148"/>
        <v>-1.1549489405474024E-11</v>
      </c>
      <c r="DJ264" s="30">
        <f t="shared" si="149"/>
        <v>-1.2390793480931646E-11</v>
      </c>
      <c r="DK264" s="30">
        <f t="shared" si="150"/>
        <v>-1.2390875690312999E-11</v>
      </c>
      <c r="DL264" s="30">
        <f t="shared" si="151"/>
        <v>-1.2390875698312988E-11</v>
      </c>
      <c r="DN264" s="36"/>
      <c r="DO264" s="36"/>
      <c r="DP264" s="36"/>
      <c r="DV264" s="36"/>
      <c r="DW264" s="36"/>
      <c r="DX264" s="36"/>
      <c r="ED264" s="36"/>
      <c r="EE264" s="36"/>
      <c r="EF264" s="36"/>
      <c r="EL264" s="36"/>
      <c r="EM264" s="36"/>
      <c r="EN264" s="36"/>
      <c r="ET264" s="36"/>
      <c r="EU264" s="36"/>
      <c r="EV264" s="36"/>
    </row>
    <row r="265" spans="14:152" s="30" customFormat="1" ht="12.75">
      <c r="N265" s="36">
        <v>1.7100000000000001E-9</v>
      </c>
      <c r="O265" s="36">
        <v>2.59623459612</v>
      </c>
      <c r="P265" s="36">
        <v>20405.795696929599</v>
      </c>
      <c r="Q265" s="30">
        <f t="shared" si="144"/>
        <v>-1.4214351886407508E-9</v>
      </c>
      <c r="R265" s="30">
        <f t="shared" si="145"/>
        <v>-1.4210625566154626E-9</v>
      </c>
      <c r="S265" s="30">
        <f t="shared" si="146"/>
        <v>-1.4210625201920735E-9</v>
      </c>
      <c r="T265" s="30">
        <f t="shared" si="147"/>
        <v>-1.4210625201885185E-9</v>
      </c>
      <c r="V265" s="36"/>
      <c r="W265" s="36"/>
      <c r="X265" s="36"/>
      <c r="AD265" s="36"/>
      <c r="AE265" s="36"/>
      <c r="AF265" s="36"/>
      <c r="AL265" s="36"/>
      <c r="AM265" s="36"/>
      <c r="AN265" s="36"/>
      <c r="AT265" s="36"/>
      <c r="AU265" s="36"/>
      <c r="AV265" s="36"/>
      <c r="BB265" s="36"/>
      <c r="BC265" s="36"/>
      <c r="BD265" s="36"/>
      <c r="BJ265" s="36"/>
      <c r="BK265" s="36"/>
      <c r="BL265" s="36"/>
      <c r="BR265" s="36"/>
      <c r="BS265" s="36"/>
      <c r="BT265" s="36"/>
      <c r="BZ265" s="36"/>
      <c r="CA265" s="36"/>
      <c r="CB265" s="36"/>
      <c r="CH265" s="36"/>
      <c r="CI265" s="36"/>
      <c r="CJ265" s="36"/>
      <c r="CP265" s="36"/>
      <c r="CQ265" s="36"/>
      <c r="CR265" s="36"/>
      <c r="CX265" s="36"/>
      <c r="CY265" s="36"/>
      <c r="CZ265" s="36"/>
      <c r="DF265" s="36">
        <v>5.7E-10</v>
      </c>
      <c r="DG265" s="36">
        <v>5.0743774203000003</v>
      </c>
      <c r="DH265" s="36">
        <v>18521.106327481601</v>
      </c>
      <c r="DI265" s="30">
        <f t="shared" si="148"/>
        <v>-5.5526456959865237E-10</v>
      </c>
      <c r="DJ265" s="30">
        <f t="shared" si="149"/>
        <v>-5.552187327652925E-10</v>
      </c>
      <c r="DK265" s="30">
        <f t="shared" si="150"/>
        <v>-5.5521872828279269E-10</v>
      </c>
      <c r="DL265" s="30">
        <f t="shared" si="151"/>
        <v>-5.5521872828235656E-10</v>
      </c>
      <c r="DN265" s="36"/>
      <c r="DO265" s="36"/>
      <c r="DP265" s="36"/>
      <c r="DV265" s="36"/>
      <c r="DW265" s="36"/>
      <c r="DX265" s="36"/>
      <c r="ED265" s="36"/>
      <c r="EE265" s="36"/>
      <c r="EF265" s="36"/>
      <c r="EL265" s="36"/>
      <c r="EM265" s="36"/>
      <c r="EN265" s="36"/>
      <c r="ET265" s="36"/>
      <c r="EU265" s="36"/>
      <c r="EV265" s="36"/>
    </row>
    <row r="266" spans="14:152" s="30" customFormat="1" ht="12.75">
      <c r="N266" s="36">
        <v>1.7200000000000001E-9</v>
      </c>
      <c r="O266" s="36">
        <v>5.2933213262300001</v>
      </c>
      <c r="P266" s="36">
        <v>11764.330768858999</v>
      </c>
      <c r="Q266" s="30">
        <f t="shared" si="144"/>
        <v>-1.6687992349176801E-9</v>
      </c>
      <c r="R266" s="30">
        <f t="shared" si="145"/>
        <v>-1.6687050826251045E-9</v>
      </c>
      <c r="S266" s="30">
        <f t="shared" si="146"/>
        <v>-1.6687050734206016E-9</v>
      </c>
      <c r="T266" s="30">
        <f t="shared" si="147"/>
        <v>-1.668705073419701E-9</v>
      </c>
      <c r="V266" s="36"/>
      <c r="W266" s="36"/>
      <c r="X266" s="36"/>
      <c r="AD266" s="36"/>
      <c r="AE266" s="36"/>
      <c r="AF266" s="36"/>
      <c r="AL266" s="36"/>
      <c r="AM266" s="36"/>
      <c r="AN266" s="36"/>
      <c r="AT266" s="36"/>
      <c r="AU266" s="36"/>
      <c r="AV266" s="36"/>
      <c r="BB266" s="36"/>
      <c r="BC266" s="36"/>
      <c r="BD266" s="36"/>
      <c r="BJ266" s="36"/>
      <c r="BK266" s="36"/>
      <c r="BL266" s="36"/>
      <c r="BR266" s="36"/>
      <c r="BS266" s="36"/>
      <c r="BT266" s="36"/>
      <c r="BZ266" s="36"/>
      <c r="CA266" s="36"/>
      <c r="CB266" s="36"/>
      <c r="CH266" s="36"/>
      <c r="CI266" s="36"/>
      <c r="CJ266" s="36"/>
      <c r="CP266" s="36"/>
      <c r="CQ266" s="36"/>
      <c r="CR266" s="36"/>
      <c r="CX266" s="36"/>
      <c r="CY266" s="36"/>
      <c r="CZ266" s="36"/>
      <c r="DF266" s="36">
        <v>5.0000000000000003E-10</v>
      </c>
      <c r="DG266" s="36">
        <v>1.5915682365399999</v>
      </c>
      <c r="DH266" s="36">
        <v>18631.312648700899</v>
      </c>
      <c r="DI266" s="30">
        <f t="shared" si="148"/>
        <v>1.903977963803056E-10</v>
      </c>
      <c r="DJ266" s="30">
        <f t="shared" si="149"/>
        <v>1.9023235917427359E-10</v>
      </c>
      <c r="DK266" s="30">
        <f t="shared" si="150"/>
        <v>1.9023234300695218E-10</v>
      </c>
      <c r="DL266" s="30">
        <f t="shared" si="151"/>
        <v>1.9023234300537514E-10</v>
      </c>
      <c r="DN266" s="36"/>
      <c r="DO266" s="36"/>
      <c r="DP266" s="36"/>
      <c r="DV266" s="36"/>
      <c r="DW266" s="36"/>
      <c r="DX266" s="36"/>
      <c r="ED266" s="36"/>
      <c r="EE266" s="36"/>
      <c r="EF266" s="36"/>
      <c r="EL266" s="36"/>
      <c r="EM266" s="36"/>
      <c r="EN266" s="36"/>
      <c r="ET266" s="36"/>
      <c r="EU266" s="36"/>
      <c r="EV266" s="36"/>
    </row>
    <row r="267" spans="14:152" s="30" customFormat="1" ht="12.75">
      <c r="N267" s="36">
        <v>1.6500000000000001E-9</v>
      </c>
      <c r="O267" s="36">
        <v>2.8855790802499999</v>
      </c>
      <c r="P267" s="36">
        <v>10207.762621903599</v>
      </c>
      <c r="Q267" s="30">
        <f t="shared" si="144"/>
        <v>-1.573832234630636E-9</v>
      </c>
      <c r="R267" s="30">
        <f t="shared" si="145"/>
        <v>-1.5737350620830344E-9</v>
      </c>
      <c r="S267" s="30">
        <f t="shared" si="146"/>
        <v>-1.5737350525846061E-9</v>
      </c>
      <c r="T267" s="30">
        <f t="shared" si="147"/>
        <v>-1.5737350525836795E-9</v>
      </c>
      <c r="V267" s="36"/>
      <c r="W267" s="36"/>
      <c r="X267" s="36"/>
      <c r="AD267" s="36"/>
      <c r="AE267" s="36"/>
      <c r="AF267" s="36"/>
      <c r="AL267" s="36"/>
      <c r="AM267" s="36"/>
      <c r="AN267" s="36"/>
      <c r="AT267" s="36"/>
      <c r="AU267" s="36"/>
      <c r="AV267" s="36"/>
      <c r="BB267" s="36"/>
      <c r="BC267" s="36"/>
      <c r="BD267" s="36"/>
      <c r="BJ267" s="36"/>
      <c r="BK267" s="36"/>
      <c r="BL267" s="36"/>
      <c r="BR267" s="36"/>
      <c r="BS267" s="36"/>
      <c r="BT267" s="36"/>
      <c r="BZ267" s="36"/>
      <c r="CA267" s="36"/>
      <c r="CB267" s="36"/>
      <c r="CH267" s="36"/>
      <c r="CI267" s="36"/>
      <c r="CJ267" s="36"/>
      <c r="CP267" s="36"/>
      <c r="CQ267" s="36"/>
      <c r="CR267" s="36"/>
      <c r="CX267" s="36"/>
      <c r="CY267" s="36"/>
      <c r="CZ267" s="36"/>
      <c r="DF267" s="36">
        <v>5.4E-10</v>
      </c>
      <c r="DG267" s="36">
        <v>6.2581620866599996</v>
      </c>
      <c r="DH267" s="36">
        <v>37674.996394276401</v>
      </c>
      <c r="DI267" s="30">
        <f t="shared" si="148"/>
        <v>-4.7478777207613057E-13</v>
      </c>
      <c r="DJ267" s="30">
        <f t="shared" si="149"/>
        <v>-8.6549609417749543E-13</v>
      </c>
      <c r="DK267" s="30">
        <f t="shared" si="150"/>
        <v>-8.6553427326254872E-13</v>
      </c>
      <c r="DL267" s="30">
        <f t="shared" si="151"/>
        <v>-8.6553427697669296E-13</v>
      </c>
      <c r="DN267" s="36"/>
      <c r="DO267" s="36"/>
      <c r="DP267" s="36"/>
      <c r="DV267" s="36"/>
      <c r="DW267" s="36"/>
      <c r="DX267" s="36"/>
      <c r="ED267" s="36"/>
      <c r="EE267" s="36"/>
      <c r="EF267" s="36"/>
      <c r="EL267" s="36"/>
      <c r="EM267" s="36"/>
      <c r="EN267" s="36"/>
      <c r="ET267" s="36"/>
      <c r="EU267" s="36"/>
      <c r="EV267" s="36"/>
    </row>
    <row r="268" spans="14:152" s="30" customFormat="1" ht="12.75">
      <c r="N268" s="36">
        <v>1.6399999999999999E-9</v>
      </c>
      <c r="O268" s="36">
        <v>3.25435371801</v>
      </c>
      <c r="P268" s="36">
        <v>3914.9572250346</v>
      </c>
      <c r="Q268" s="30">
        <f t="shared" si="144"/>
        <v>1.5123581290176172E-9</v>
      </c>
      <c r="R268" s="30">
        <f t="shared" si="145"/>
        <v>1.5124058169481996E-9</v>
      </c>
      <c r="S268" s="30">
        <f t="shared" si="146"/>
        <v>1.5124058216077351E-9</v>
      </c>
      <c r="T268" s="30">
        <f t="shared" si="147"/>
        <v>1.5124058216081902E-9</v>
      </c>
      <c r="V268" s="36"/>
      <c r="W268" s="36"/>
      <c r="X268" s="36"/>
      <c r="AD268" s="36"/>
      <c r="AE268" s="36"/>
      <c r="AF268" s="36"/>
      <c r="AL268" s="36"/>
      <c r="AM268" s="36"/>
      <c r="AN268" s="36"/>
      <c r="AT268" s="36"/>
      <c r="AU268" s="36"/>
      <c r="AV268" s="36"/>
      <c r="BB268" s="36"/>
      <c r="BC268" s="36"/>
      <c r="BD268" s="36"/>
      <c r="BJ268" s="36"/>
      <c r="BK268" s="36"/>
      <c r="BL268" s="36"/>
      <c r="BR268" s="36"/>
      <c r="BS268" s="36"/>
      <c r="BT268" s="36"/>
      <c r="BZ268" s="36"/>
      <c r="CA268" s="36"/>
      <c r="CB268" s="36"/>
      <c r="CH268" s="36"/>
      <c r="CI268" s="36"/>
      <c r="CJ268" s="36"/>
      <c r="CP268" s="36"/>
      <c r="CQ268" s="36"/>
      <c r="CR268" s="36"/>
      <c r="CX268" s="36"/>
      <c r="CY268" s="36"/>
      <c r="CZ268" s="36"/>
      <c r="DF268" s="36">
        <v>5.7E-10</v>
      </c>
      <c r="DG268" s="36">
        <v>5.4806546091900001</v>
      </c>
      <c r="DH268" s="36">
        <v>24383.079108441401</v>
      </c>
      <c r="DI268" s="30">
        <f t="shared" si="148"/>
        <v>-3.5082045826360579E-10</v>
      </c>
      <c r="DJ268" s="30">
        <f t="shared" si="149"/>
        <v>-3.5061005065380941E-10</v>
      </c>
      <c r="DK268" s="30">
        <f t="shared" si="150"/>
        <v>-3.506100300895219E-10</v>
      </c>
      <c r="DL268" s="30">
        <f t="shared" si="151"/>
        <v>-3.5061003008751651E-10</v>
      </c>
      <c r="DN268" s="36"/>
      <c r="DO268" s="36"/>
      <c r="DP268" s="36"/>
      <c r="DV268" s="36"/>
      <c r="DW268" s="36"/>
      <c r="DX268" s="36"/>
      <c r="ED268" s="36"/>
      <c r="EE268" s="36"/>
      <c r="EF268" s="36"/>
      <c r="EL268" s="36"/>
      <c r="EM268" s="36"/>
      <c r="EN268" s="36"/>
      <c r="ET268" s="36"/>
      <c r="EU268" s="36"/>
      <c r="EV268" s="36"/>
    </row>
    <row r="269" spans="14:152" s="30" customFormat="1" ht="12.75">
      <c r="N269" s="36">
        <v>2.0000000000000001E-9</v>
      </c>
      <c r="O269" s="36">
        <v>3.8244321809000001</v>
      </c>
      <c r="P269" s="36">
        <v>18314.920779044402</v>
      </c>
      <c r="Q269" s="30">
        <f t="shared" si="144"/>
        <v>-1.8890764825959809E-9</v>
      </c>
      <c r="R269" s="30">
        <f t="shared" si="145"/>
        <v>-1.888845347582558E-9</v>
      </c>
      <c r="S269" s="30">
        <f t="shared" si="146"/>
        <v>-1.8888453249851698E-9</v>
      </c>
      <c r="T269" s="30">
        <f t="shared" si="147"/>
        <v>-1.8888453249829649E-9</v>
      </c>
      <c r="V269" s="36"/>
      <c r="W269" s="36"/>
      <c r="X269" s="36"/>
      <c r="AD269" s="36"/>
      <c r="AE269" s="36"/>
      <c r="AF269" s="36"/>
      <c r="AL269" s="36"/>
      <c r="AM269" s="36"/>
      <c r="AN269" s="36"/>
      <c r="AT269" s="36"/>
      <c r="AU269" s="36"/>
      <c r="AV269" s="36"/>
      <c r="BB269" s="36"/>
      <c r="BC269" s="36"/>
      <c r="BD269" s="36"/>
      <c r="BJ269" s="36"/>
      <c r="BK269" s="36"/>
      <c r="BL269" s="36"/>
      <c r="BR269" s="36"/>
      <c r="BS269" s="36"/>
      <c r="BT269" s="36"/>
      <c r="BZ269" s="36"/>
      <c r="CA269" s="36"/>
      <c r="CB269" s="36"/>
      <c r="CH269" s="36"/>
      <c r="CI269" s="36"/>
      <c r="CJ269" s="36"/>
      <c r="CP269" s="36"/>
      <c r="CQ269" s="36"/>
      <c r="CR269" s="36"/>
      <c r="CX269" s="36"/>
      <c r="CY269" s="36"/>
      <c r="CZ269" s="36"/>
      <c r="DF269" s="36">
        <v>4.5E-10</v>
      </c>
      <c r="DG269" s="36">
        <v>1.1046649066000001</v>
      </c>
      <c r="DH269" s="36">
        <v>10408.2569306716</v>
      </c>
      <c r="DI269" s="30">
        <f t="shared" si="148"/>
        <v>4.4929439294525212E-10</v>
      </c>
      <c r="DJ269" s="30">
        <f t="shared" si="149"/>
        <v>4.4928934877298815E-10</v>
      </c>
      <c r="DK269" s="30">
        <f t="shared" si="150"/>
        <v>4.4928934827920636E-10</v>
      </c>
      <c r="DL269" s="30">
        <f t="shared" si="151"/>
        <v>4.4928934827915822E-10</v>
      </c>
      <c r="DN269" s="36"/>
      <c r="DO269" s="36"/>
      <c r="DP269" s="36"/>
      <c r="DV269" s="36"/>
      <c r="DW269" s="36"/>
      <c r="DX269" s="36"/>
      <c r="ED269" s="36"/>
      <c r="EE269" s="36"/>
      <c r="EF269" s="36"/>
      <c r="EL269" s="36"/>
      <c r="EM269" s="36"/>
      <c r="EN269" s="36"/>
      <c r="ET269" s="36"/>
      <c r="EU269" s="36"/>
      <c r="EV269" s="36"/>
    </row>
    <row r="270" spans="14:152" s="30" customFormat="1" ht="12.75">
      <c r="N270" s="36">
        <v>1.69E-9</v>
      </c>
      <c r="O270" s="36">
        <v>1.78341902878</v>
      </c>
      <c r="P270" s="36">
        <v>31022.753170856198</v>
      </c>
      <c r="Q270" s="30">
        <f t="shared" si="144"/>
        <v>1.4150122589323418E-9</v>
      </c>
      <c r="R270" s="30">
        <f t="shared" si="145"/>
        <v>1.4144614858181327E-9</v>
      </c>
      <c r="S270" s="30">
        <f t="shared" si="146"/>
        <v>1.4144614319733593E-9</v>
      </c>
      <c r="T270" s="30">
        <f t="shared" si="147"/>
        <v>1.4144614319681022E-9</v>
      </c>
      <c r="V270" s="36"/>
      <c r="W270" s="36"/>
      <c r="X270" s="36"/>
      <c r="AD270" s="36"/>
      <c r="AE270" s="36"/>
      <c r="AF270" s="36"/>
      <c r="AL270" s="36"/>
      <c r="AM270" s="36"/>
      <c r="AN270" s="36"/>
      <c r="AT270" s="36"/>
      <c r="AU270" s="36"/>
      <c r="AV270" s="36"/>
      <c r="BB270" s="36"/>
      <c r="BC270" s="36"/>
      <c r="BD270" s="36"/>
      <c r="BJ270" s="36"/>
      <c r="BK270" s="36"/>
      <c r="BL270" s="36"/>
      <c r="BR270" s="36"/>
      <c r="BS270" s="36"/>
      <c r="BT270" s="36"/>
      <c r="BZ270" s="36"/>
      <c r="CA270" s="36"/>
      <c r="CB270" s="36"/>
      <c r="CH270" s="36"/>
      <c r="CI270" s="36"/>
      <c r="CJ270" s="36"/>
      <c r="CP270" s="36"/>
      <c r="CQ270" s="36"/>
      <c r="CR270" s="36"/>
      <c r="CX270" s="36"/>
      <c r="CY270" s="36"/>
      <c r="CZ270" s="36"/>
      <c r="DF270" s="36">
        <v>5.1E-10</v>
      </c>
      <c r="DG270" s="36">
        <v>3.61196470313</v>
      </c>
      <c r="DH270" s="36">
        <v>426.59819087599999</v>
      </c>
      <c r="DI270" s="30">
        <f t="shared" si="148"/>
        <v>1.6243005570820982E-10</v>
      </c>
      <c r="DJ270" s="30">
        <f t="shared" si="149"/>
        <v>1.6243401638226704E-10</v>
      </c>
      <c r="DK270" s="30">
        <f t="shared" si="150"/>
        <v>1.6243401676929425E-10</v>
      </c>
      <c r="DL270" s="30">
        <f t="shared" si="151"/>
        <v>1.6243401676933204E-10</v>
      </c>
      <c r="DN270" s="36"/>
      <c r="DO270" s="36"/>
      <c r="DP270" s="36"/>
      <c r="DV270" s="36"/>
      <c r="DW270" s="36"/>
      <c r="DX270" s="36"/>
      <c r="ED270" s="36"/>
      <c r="EE270" s="36"/>
      <c r="EF270" s="36"/>
      <c r="EL270" s="36"/>
      <c r="EM270" s="36"/>
      <c r="EN270" s="36"/>
      <c r="ET270" s="36"/>
      <c r="EU270" s="36"/>
      <c r="EV270" s="36"/>
    </row>
    <row r="271" spans="14:152" s="30" customFormat="1" ht="12.75">
      <c r="N271" s="36">
        <v>1.79E-9</v>
      </c>
      <c r="O271" s="36">
        <v>0.90840065586999996</v>
      </c>
      <c r="P271" s="36">
        <v>7880.0891533389904</v>
      </c>
      <c r="Q271" s="30">
        <f t="shared" si="144"/>
        <v>6.5034125118994329E-10</v>
      </c>
      <c r="R271" s="30">
        <f t="shared" si="145"/>
        <v>6.5059362078775483E-10</v>
      </c>
      <c r="S271" s="30">
        <f t="shared" si="146"/>
        <v>6.5059364544798523E-10</v>
      </c>
      <c r="T271" s="30">
        <f t="shared" si="147"/>
        <v>6.5059364545039057E-10</v>
      </c>
      <c r="V271" s="36"/>
      <c r="W271" s="36"/>
      <c r="X271" s="36"/>
      <c r="AD271" s="36"/>
      <c r="AE271" s="36"/>
      <c r="AF271" s="36"/>
      <c r="AL271" s="36"/>
      <c r="AM271" s="36"/>
      <c r="AN271" s="36"/>
      <c r="AT271" s="36"/>
      <c r="AU271" s="36"/>
      <c r="AV271" s="36"/>
      <c r="BB271" s="36"/>
      <c r="BC271" s="36"/>
      <c r="BD271" s="36"/>
      <c r="BJ271" s="36"/>
      <c r="BK271" s="36"/>
      <c r="BL271" s="36"/>
      <c r="BR271" s="36"/>
      <c r="BS271" s="36"/>
      <c r="BT271" s="36"/>
      <c r="BZ271" s="36"/>
      <c r="CA271" s="36"/>
      <c r="CB271" s="36"/>
      <c r="CH271" s="36"/>
      <c r="CI271" s="36"/>
      <c r="CJ271" s="36"/>
      <c r="CP271" s="36"/>
      <c r="CQ271" s="36"/>
      <c r="CR271" s="36"/>
      <c r="CX271" s="36"/>
      <c r="CY271" s="36"/>
      <c r="CZ271" s="36"/>
      <c r="DF271" s="36">
        <v>5.7E-10</v>
      </c>
      <c r="DG271" s="36">
        <v>2.0956771126699998</v>
      </c>
      <c r="DH271" s="36">
        <v>60530.488985741802</v>
      </c>
      <c r="DI271" s="30">
        <f t="shared" si="148"/>
        <v>4.9712562861357291E-10</v>
      </c>
      <c r="DJ271" s="30">
        <f t="shared" si="149"/>
        <v>4.9680112087593361E-10</v>
      </c>
      <c r="DK271" s="30">
        <f t="shared" si="150"/>
        <v>4.9680108913300147E-10</v>
      </c>
      <c r="DL271" s="30">
        <f t="shared" si="151"/>
        <v>4.9680108912990399E-10</v>
      </c>
      <c r="DN271" s="36"/>
      <c r="DO271" s="36"/>
      <c r="DP271" s="36"/>
      <c r="DV271" s="36"/>
      <c r="DW271" s="36"/>
      <c r="DX271" s="36"/>
      <c r="ED271" s="36"/>
      <c r="EE271" s="36"/>
      <c r="EF271" s="36"/>
      <c r="EL271" s="36"/>
      <c r="EM271" s="36"/>
      <c r="EN271" s="36"/>
      <c r="ET271" s="36"/>
      <c r="EU271" s="36"/>
      <c r="EV271" s="36"/>
    </row>
    <row r="272" spans="14:152" s="30" customFormat="1" ht="12.75">
      <c r="N272" s="36">
        <v>1.63E-9</v>
      </c>
      <c r="O272" s="36">
        <v>2.7966503781399998</v>
      </c>
      <c r="P272" s="36">
        <v>41.550790984800003</v>
      </c>
      <c r="Q272" s="30">
        <f t="shared" si="144"/>
        <v>-1.3675964647397022E-9</v>
      </c>
      <c r="R272" s="30">
        <f t="shared" si="145"/>
        <v>-1.3675957570269611E-9</v>
      </c>
      <c r="S272" s="30">
        <f t="shared" si="146"/>
        <v>-1.3675957569578051E-9</v>
      </c>
      <c r="T272" s="30">
        <f t="shared" si="147"/>
        <v>-1.3675957569577985E-9</v>
      </c>
      <c r="V272" s="36"/>
      <c r="W272" s="36"/>
      <c r="X272" s="36"/>
      <c r="AD272" s="36"/>
      <c r="AE272" s="36"/>
      <c r="AF272" s="36"/>
      <c r="AL272" s="36"/>
      <c r="AM272" s="36"/>
      <c r="AN272" s="36"/>
      <c r="AT272" s="36"/>
      <c r="AU272" s="36"/>
      <c r="AV272" s="36"/>
      <c r="BB272" s="36"/>
      <c r="BC272" s="36"/>
      <c r="BD272" s="36"/>
      <c r="BJ272" s="36"/>
      <c r="BK272" s="36"/>
      <c r="BL272" s="36"/>
      <c r="BR272" s="36"/>
      <c r="BS272" s="36"/>
      <c r="BT272" s="36"/>
      <c r="BZ272" s="36"/>
      <c r="CA272" s="36"/>
      <c r="CB272" s="36"/>
      <c r="CH272" s="36"/>
      <c r="CI272" s="36"/>
      <c r="CJ272" s="36"/>
      <c r="CP272" s="36"/>
      <c r="CQ272" s="36"/>
      <c r="CR272" s="36"/>
      <c r="CX272" s="36"/>
      <c r="CY272" s="36"/>
      <c r="CZ272" s="36"/>
      <c r="DF272" s="36">
        <v>6E-10</v>
      </c>
      <c r="DG272" s="36">
        <v>5.9465988999699997</v>
      </c>
      <c r="DH272" s="36">
        <v>13897.663596201201</v>
      </c>
      <c r="DI272" s="30">
        <f t="shared" si="148"/>
        <v>-2.4694230720318109E-10</v>
      </c>
      <c r="DJ272" s="30">
        <f t="shared" si="149"/>
        <v>-2.4708824621328599E-10</v>
      </c>
      <c r="DK272" s="30">
        <f t="shared" si="150"/>
        <v>-2.4708826047324448E-10</v>
      </c>
      <c r="DL272" s="30">
        <f t="shared" si="151"/>
        <v>-2.4708826047463528E-10</v>
      </c>
      <c r="DN272" s="36"/>
      <c r="DO272" s="36"/>
      <c r="DP272" s="36"/>
      <c r="DV272" s="36"/>
      <c r="DW272" s="36"/>
      <c r="DX272" s="36"/>
      <c r="ED272" s="36"/>
      <c r="EE272" s="36"/>
      <c r="EF272" s="36"/>
      <c r="EL272" s="36"/>
      <c r="EM272" s="36"/>
      <c r="EN272" s="36"/>
      <c r="ET272" s="36"/>
      <c r="EU272" s="36"/>
      <c r="EV272" s="36"/>
    </row>
    <row r="273" spans="14:152" s="30" customFormat="1" ht="12.75">
      <c r="N273" s="36">
        <v>1.5400000000000001E-9</v>
      </c>
      <c r="O273" s="36">
        <v>3.90796293476</v>
      </c>
      <c r="P273" s="36">
        <v>30213.258447757002</v>
      </c>
      <c r="Q273" s="30">
        <f t="shared" si="144"/>
        <v>1.4925676553277895E-9</v>
      </c>
      <c r="R273" s="30">
        <f t="shared" si="145"/>
        <v>1.4923473415386968E-9</v>
      </c>
      <c r="S273" s="30">
        <f t="shared" si="146"/>
        <v>1.4923473199856021E-9</v>
      </c>
      <c r="T273" s="30">
        <f t="shared" si="147"/>
        <v>1.492347319983506E-9</v>
      </c>
      <c r="V273" s="36"/>
      <c r="W273" s="36"/>
      <c r="X273" s="36"/>
      <c r="AD273" s="36"/>
      <c r="AE273" s="36"/>
      <c r="AF273" s="36"/>
      <c r="AL273" s="36"/>
      <c r="AM273" s="36"/>
      <c r="AN273" s="36"/>
      <c r="AT273" s="36"/>
      <c r="AU273" s="36"/>
      <c r="AV273" s="36"/>
      <c r="BB273" s="36"/>
      <c r="BC273" s="36"/>
      <c r="BD273" s="36"/>
      <c r="BJ273" s="36"/>
      <c r="BK273" s="36"/>
      <c r="BL273" s="36"/>
      <c r="BR273" s="36"/>
      <c r="BS273" s="36"/>
      <c r="BT273" s="36"/>
      <c r="BZ273" s="36"/>
      <c r="CA273" s="36"/>
      <c r="CB273" s="36"/>
      <c r="CH273" s="36"/>
      <c r="CI273" s="36"/>
      <c r="CJ273" s="36"/>
      <c r="CP273" s="36"/>
      <c r="CQ273" s="36"/>
      <c r="CR273" s="36"/>
      <c r="CX273" s="36"/>
      <c r="CY273" s="36"/>
      <c r="CZ273" s="36"/>
      <c r="DF273" s="36">
        <v>5.1E-10</v>
      </c>
      <c r="DG273" s="36">
        <v>5.4723851771999996</v>
      </c>
      <c r="DH273" s="36">
        <v>57837.138332300601</v>
      </c>
      <c r="DI273" s="30">
        <f t="shared" si="148"/>
        <v>2.5350257523192743E-10</v>
      </c>
      <c r="DJ273" s="30">
        <f t="shared" si="149"/>
        <v>2.5301087814399838E-10</v>
      </c>
      <c r="DK273" s="30">
        <f t="shared" si="150"/>
        <v>2.530108300812612E-10</v>
      </c>
      <c r="DL273" s="30">
        <f t="shared" si="151"/>
        <v>2.5301083007657931E-10</v>
      </c>
      <c r="DN273" s="36"/>
      <c r="DO273" s="36"/>
      <c r="DP273" s="36"/>
      <c r="DV273" s="36"/>
      <c r="DW273" s="36"/>
      <c r="DX273" s="36"/>
      <c r="ED273" s="36"/>
      <c r="EE273" s="36"/>
      <c r="EF273" s="36"/>
      <c r="EL273" s="36"/>
      <c r="EM273" s="36"/>
      <c r="EN273" s="36"/>
      <c r="ET273" s="36"/>
      <c r="EU273" s="36"/>
      <c r="EV273" s="36"/>
    </row>
    <row r="274" spans="14:152" s="30" customFormat="1" ht="12.75">
      <c r="N274" s="36">
        <v>1.5300000000000001E-9</v>
      </c>
      <c r="O274" s="36">
        <v>7.4632407819999996E-2</v>
      </c>
      <c r="P274" s="36">
        <v>28528.2063252554</v>
      </c>
      <c r="Q274" s="30">
        <f t="shared" si="144"/>
        <v>7.9754396080120981E-10</v>
      </c>
      <c r="R274" s="30">
        <f t="shared" si="145"/>
        <v>7.9682848843797511E-10</v>
      </c>
      <c r="S274" s="30">
        <f t="shared" si="146"/>
        <v>7.9682841851198616E-10</v>
      </c>
      <c r="T274" s="30">
        <f t="shared" si="147"/>
        <v>7.9682841850515561E-10</v>
      </c>
      <c r="V274" s="36"/>
      <c r="W274" s="36"/>
      <c r="X274" s="36"/>
      <c r="AD274" s="36"/>
      <c r="AE274" s="36"/>
      <c r="AF274" s="36"/>
      <c r="AL274" s="36"/>
      <c r="AM274" s="36"/>
      <c r="AN274" s="36"/>
      <c r="AT274" s="36"/>
      <c r="AU274" s="36"/>
      <c r="AV274" s="36"/>
      <c r="BB274" s="36"/>
      <c r="BC274" s="36"/>
      <c r="BD274" s="36"/>
      <c r="BJ274" s="36"/>
      <c r="BK274" s="36"/>
      <c r="BL274" s="36"/>
      <c r="BR274" s="36"/>
      <c r="BS274" s="36"/>
      <c r="BT274" s="36"/>
      <c r="BZ274" s="36"/>
      <c r="CA274" s="36"/>
      <c r="CB274" s="36"/>
      <c r="CH274" s="36"/>
      <c r="CI274" s="36"/>
      <c r="CJ274" s="36"/>
      <c r="CP274" s="36"/>
      <c r="CQ274" s="36"/>
      <c r="CR274" s="36"/>
      <c r="CX274" s="36"/>
      <c r="CY274" s="36"/>
      <c r="CZ274" s="36"/>
      <c r="DF274" s="36">
        <v>5.1E-10</v>
      </c>
      <c r="DG274" s="36">
        <v>2.3243847842799998</v>
      </c>
      <c r="DH274" s="36">
        <v>19779.5602591071</v>
      </c>
      <c r="DI274" s="30">
        <f t="shared" si="148"/>
        <v>4.3985603061798252E-10</v>
      </c>
      <c r="DJ274" s="30">
        <f t="shared" si="149"/>
        <v>4.3975794908447857E-10</v>
      </c>
      <c r="DK274" s="30">
        <f t="shared" si="150"/>
        <v>4.3975793949708015E-10</v>
      </c>
      <c r="DL274" s="30">
        <f t="shared" si="151"/>
        <v>4.3975793949614419E-10</v>
      </c>
      <c r="DN274" s="36"/>
      <c r="DO274" s="36"/>
      <c r="DP274" s="36"/>
      <c r="DV274" s="36"/>
      <c r="DW274" s="36"/>
      <c r="DX274" s="36"/>
      <c r="ED274" s="36"/>
      <c r="EE274" s="36"/>
      <c r="EF274" s="36"/>
      <c r="EL274" s="36"/>
      <c r="EM274" s="36"/>
      <c r="EN274" s="36"/>
      <c r="ET274" s="36"/>
      <c r="EU274" s="36"/>
      <c r="EV274" s="36"/>
    </row>
    <row r="275" spans="14:152" s="30" customFormat="1" ht="12.75">
      <c r="N275" s="36">
        <v>1.9399999999999999E-9</v>
      </c>
      <c r="O275" s="36">
        <v>5.9583870683800004</v>
      </c>
      <c r="P275" s="36">
        <v>8617.0991039264009</v>
      </c>
      <c r="Q275" s="30">
        <f t="shared" si="144"/>
        <v>-1.0821644934334855E-9</v>
      </c>
      <c r="R275" s="30">
        <f t="shared" si="145"/>
        <v>-1.081898020979107E-9</v>
      </c>
      <c r="S275" s="30">
        <f t="shared" si="146"/>
        <v>-1.0818979949386079E-9</v>
      </c>
      <c r="T275" s="30">
        <f t="shared" si="147"/>
        <v>-1.0818979949360681E-9</v>
      </c>
      <c r="V275" s="36"/>
      <c r="W275" s="36"/>
      <c r="X275" s="36"/>
      <c r="AD275" s="36"/>
      <c r="AE275" s="36"/>
      <c r="AF275" s="36"/>
      <c r="AL275" s="36"/>
      <c r="AM275" s="36"/>
      <c r="AN275" s="36"/>
      <c r="AT275" s="36"/>
      <c r="AU275" s="36"/>
      <c r="AV275" s="36"/>
      <c r="BB275" s="36"/>
      <c r="BC275" s="36"/>
      <c r="BD275" s="36"/>
      <c r="BJ275" s="36"/>
      <c r="BK275" s="36"/>
      <c r="BL275" s="36"/>
      <c r="BR275" s="36"/>
      <c r="BS275" s="36"/>
      <c r="BT275" s="36"/>
      <c r="BZ275" s="36"/>
      <c r="CA275" s="36"/>
      <c r="CB275" s="36"/>
      <c r="CH275" s="36"/>
      <c r="CI275" s="36"/>
      <c r="CJ275" s="36"/>
      <c r="CP275" s="36"/>
      <c r="CQ275" s="36"/>
      <c r="CR275" s="36"/>
      <c r="CX275" s="36"/>
      <c r="CY275" s="36"/>
      <c r="CZ275" s="36"/>
      <c r="DF275" s="36">
        <v>5.1999999999999996E-10</v>
      </c>
      <c r="DG275" s="36">
        <v>3.2376632881799998</v>
      </c>
      <c r="DH275" s="36">
        <v>18940.590971356702</v>
      </c>
      <c r="DI275" s="30">
        <f t="shared" si="148"/>
        <v>1.6452961197439013E-10</v>
      </c>
      <c r="DJ275" s="30">
        <f t="shared" si="149"/>
        <v>1.6435017013153786E-10</v>
      </c>
      <c r="DK275" s="30">
        <f t="shared" si="150"/>
        <v>1.6435015259584484E-10</v>
      </c>
      <c r="DL275" s="30">
        <f t="shared" si="151"/>
        <v>1.6435015259413418E-10</v>
      </c>
      <c r="DN275" s="36"/>
      <c r="DO275" s="36"/>
      <c r="DP275" s="36"/>
      <c r="DV275" s="36"/>
      <c r="DW275" s="36"/>
      <c r="DX275" s="36"/>
      <c r="ED275" s="36"/>
      <c r="EE275" s="36"/>
      <c r="EF275" s="36"/>
      <c r="EL275" s="36"/>
      <c r="EM275" s="36"/>
      <c r="EN275" s="36"/>
      <c r="ET275" s="36"/>
      <c r="EU275" s="36"/>
      <c r="EV275" s="36"/>
    </row>
    <row r="276" spans="14:152" s="30" customFormat="1" ht="12.75">
      <c r="N276" s="36">
        <v>1.7100000000000001E-9</v>
      </c>
      <c r="O276" s="36">
        <v>4.5820632440900004</v>
      </c>
      <c r="P276" s="36">
        <v>20447.346487914401</v>
      </c>
      <c r="Q276" s="30">
        <f t="shared" si="144"/>
        <v>-6.7345034819069833E-10</v>
      </c>
      <c r="R276" s="30">
        <f t="shared" si="145"/>
        <v>-6.7406751781808577E-10</v>
      </c>
      <c r="S276" s="30">
        <f t="shared" si="146"/>
        <v>-6.7406757812137037E-10</v>
      </c>
      <c r="T276" s="30">
        <f t="shared" si="147"/>
        <v>-6.740675781272663E-10</v>
      </c>
      <c r="V276" s="36"/>
      <c r="W276" s="36"/>
      <c r="X276" s="36"/>
      <c r="AD276" s="36"/>
      <c r="AE276" s="36"/>
      <c r="AF276" s="36"/>
      <c r="AL276" s="36"/>
      <c r="AM276" s="36"/>
      <c r="AN276" s="36"/>
      <c r="AT276" s="36"/>
      <c r="AU276" s="36"/>
      <c r="AV276" s="36"/>
      <c r="BB276" s="36"/>
      <c r="BC276" s="36"/>
      <c r="BD276" s="36"/>
      <c r="BJ276" s="36"/>
      <c r="BK276" s="36"/>
      <c r="BL276" s="36"/>
      <c r="BR276" s="36"/>
      <c r="BS276" s="36"/>
      <c r="BT276" s="36"/>
      <c r="BZ276" s="36"/>
      <c r="CA276" s="36"/>
      <c r="CB276" s="36"/>
      <c r="CH276" s="36"/>
      <c r="CI276" s="36"/>
      <c r="CJ276" s="36"/>
      <c r="CP276" s="36"/>
      <c r="CQ276" s="36"/>
      <c r="CR276" s="36"/>
      <c r="CX276" s="36"/>
      <c r="CY276" s="36"/>
      <c r="CZ276" s="36"/>
      <c r="DF276" s="36">
        <v>4.3000000000000001E-10</v>
      </c>
      <c r="DG276" s="36">
        <v>5.7492151090899997</v>
      </c>
      <c r="DH276" s="36">
        <v>51868.248662178798</v>
      </c>
      <c r="DI276" s="30">
        <f t="shared" si="148"/>
        <v>2.6551576558027788E-10</v>
      </c>
      <c r="DJ276" s="30">
        <f t="shared" si="149"/>
        <v>2.6585255104095221E-10</v>
      </c>
      <c r="DK276" s="30">
        <f t="shared" si="150"/>
        <v>2.6585258393796844E-10</v>
      </c>
      <c r="DL276" s="30">
        <f t="shared" si="151"/>
        <v>2.6585258394117672E-10</v>
      </c>
      <c r="DN276" s="36"/>
      <c r="DO276" s="36"/>
      <c r="DP276" s="36"/>
      <c r="DV276" s="36"/>
      <c r="DW276" s="36"/>
      <c r="DX276" s="36"/>
      <c r="ED276" s="36"/>
      <c r="EE276" s="36"/>
      <c r="EF276" s="36"/>
      <c r="EL276" s="36"/>
      <c r="EM276" s="36"/>
      <c r="EN276" s="36"/>
      <c r="ET276" s="36"/>
      <c r="EU276" s="36"/>
      <c r="EV276" s="36"/>
    </row>
    <row r="277" spans="14:152" s="30" customFormat="1" ht="12.75">
      <c r="N277" s="36">
        <v>1.5E-9</v>
      </c>
      <c r="O277" s="36">
        <v>2.1164758622900002</v>
      </c>
      <c r="P277" s="36">
        <v>17248.4253018544</v>
      </c>
      <c r="Q277" s="30">
        <f t="shared" si="144"/>
        <v>1.1186590389157193E-9</v>
      </c>
      <c r="R277" s="30">
        <f t="shared" si="145"/>
        <v>1.1189899955930748E-9</v>
      </c>
      <c r="S277" s="30">
        <f t="shared" si="146"/>
        <v>1.1189900279273741E-9</v>
      </c>
      <c r="T277" s="30">
        <f t="shared" si="147"/>
        <v>1.1189900279305254E-9</v>
      </c>
      <c r="V277" s="36"/>
      <c r="W277" s="36"/>
      <c r="X277" s="36"/>
      <c r="AD277" s="36"/>
      <c r="AE277" s="36"/>
      <c r="AF277" s="36"/>
      <c r="AL277" s="36"/>
      <c r="AM277" s="36"/>
      <c r="AN277" s="36"/>
      <c r="AT277" s="36"/>
      <c r="AU277" s="36"/>
      <c r="AV277" s="36"/>
      <c r="BB277" s="36"/>
      <c r="BC277" s="36"/>
      <c r="BD277" s="36"/>
      <c r="BJ277" s="36"/>
      <c r="BK277" s="36"/>
      <c r="BL277" s="36"/>
      <c r="BR277" s="36"/>
      <c r="BS277" s="36"/>
      <c r="BT277" s="36"/>
      <c r="BZ277" s="36"/>
      <c r="CA277" s="36"/>
      <c r="CB277" s="36"/>
      <c r="CH277" s="36"/>
      <c r="CI277" s="36"/>
      <c r="CJ277" s="36"/>
      <c r="CP277" s="36"/>
      <c r="CQ277" s="36"/>
      <c r="CR277" s="36"/>
      <c r="CX277" s="36"/>
      <c r="CY277" s="36"/>
      <c r="CZ277" s="36"/>
      <c r="DF277" s="36">
        <v>4.8E-10</v>
      </c>
      <c r="DG277" s="36">
        <v>1.12206254877</v>
      </c>
      <c r="DH277" s="36">
        <v>9779.5738083342003</v>
      </c>
      <c r="DI277" s="30">
        <f t="shared" si="148"/>
        <v>-4.5776331359773242E-10</v>
      </c>
      <c r="DJ277" s="30">
        <f t="shared" si="149"/>
        <v>-4.5779042664342503E-10</v>
      </c>
      <c r="DK277" s="30">
        <f t="shared" si="150"/>
        <v>-4.5779042929205911E-10</v>
      </c>
      <c r="DL277" s="30">
        <f t="shared" si="151"/>
        <v>-4.5779042929231652E-10</v>
      </c>
      <c r="DN277" s="36"/>
      <c r="DO277" s="36"/>
      <c r="DP277" s="36"/>
      <c r="DV277" s="36"/>
      <c r="DW277" s="36"/>
      <c r="DX277" s="36"/>
      <c r="ED277" s="36"/>
      <c r="EE277" s="36"/>
      <c r="EF277" s="36"/>
      <c r="EL277" s="36"/>
      <c r="EM277" s="36"/>
      <c r="EN277" s="36"/>
      <c r="ET277" s="36"/>
      <c r="EU277" s="36"/>
      <c r="EV277" s="36"/>
    </row>
    <row r="278" spans="14:152" s="30" customFormat="1" ht="12.75">
      <c r="N278" s="36">
        <v>1.49E-9</v>
      </c>
      <c r="O278" s="36">
        <v>2.1725998631999999</v>
      </c>
      <c r="P278" s="36">
        <v>9929.4262273458007</v>
      </c>
      <c r="Q278" s="30">
        <f t="shared" si="144"/>
        <v>-1.2891485544845212E-9</v>
      </c>
      <c r="R278" s="30">
        <f t="shared" si="145"/>
        <v>-1.2892910010834835E-9</v>
      </c>
      <c r="S278" s="30">
        <f t="shared" si="146"/>
        <v>-1.2892910150007402E-9</v>
      </c>
      <c r="T278" s="30">
        <f t="shared" si="147"/>
        <v>-1.2892910150020986E-9</v>
      </c>
      <c r="V278" s="36"/>
      <c r="W278" s="36"/>
      <c r="X278" s="36"/>
      <c r="AD278" s="36"/>
      <c r="AE278" s="36"/>
      <c r="AF278" s="36"/>
      <c r="AL278" s="36"/>
      <c r="AM278" s="36"/>
      <c r="AN278" s="36"/>
      <c r="AT278" s="36"/>
      <c r="AU278" s="36"/>
      <c r="AV278" s="36"/>
      <c r="BB278" s="36"/>
      <c r="BC278" s="36"/>
      <c r="BD278" s="36"/>
      <c r="BJ278" s="36"/>
      <c r="BK278" s="36"/>
      <c r="BL278" s="36"/>
      <c r="BR278" s="36"/>
      <c r="BS278" s="36"/>
      <c r="BT278" s="36"/>
      <c r="BZ278" s="36"/>
      <c r="CA278" s="36"/>
      <c r="CB278" s="36"/>
      <c r="CH278" s="36"/>
      <c r="CI278" s="36"/>
      <c r="CJ278" s="36"/>
      <c r="CP278" s="36"/>
      <c r="CQ278" s="36"/>
      <c r="CR278" s="36"/>
      <c r="CX278" s="36"/>
      <c r="CY278" s="36"/>
      <c r="CZ278" s="36"/>
      <c r="DF278" s="36">
        <v>5.7999999999999996E-10</v>
      </c>
      <c r="DG278" s="36">
        <v>3.0864608389699999</v>
      </c>
      <c r="DH278" s="36">
        <v>12074.488407524001</v>
      </c>
      <c r="DI278" s="30">
        <f t="shared" si="148"/>
        <v>2.988095055533633E-10</v>
      </c>
      <c r="DJ278" s="30">
        <f t="shared" si="149"/>
        <v>2.9869422588498971E-10</v>
      </c>
      <c r="DK278" s="30">
        <f t="shared" si="150"/>
        <v>2.9869421461934812E-10</v>
      </c>
      <c r="DL278" s="30">
        <f t="shared" si="151"/>
        <v>2.986942146182459E-10</v>
      </c>
      <c r="DN278" s="36"/>
      <c r="DO278" s="36"/>
      <c r="DP278" s="36"/>
      <c r="DV278" s="36"/>
      <c r="DW278" s="36"/>
      <c r="DX278" s="36"/>
      <c r="ED278" s="36"/>
      <c r="EE278" s="36"/>
      <c r="EF278" s="36"/>
      <c r="EL278" s="36"/>
      <c r="EM278" s="36"/>
      <c r="EN278" s="36"/>
      <c r="ET278" s="36"/>
      <c r="EU278" s="36"/>
      <c r="EV278" s="36"/>
    </row>
    <row r="279" spans="14:152" s="30" customFormat="1" ht="12.75">
      <c r="N279" s="36">
        <v>1.9099999999999998E-9</v>
      </c>
      <c r="O279" s="36">
        <v>0.82310353823000004</v>
      </c>
      <c r="P279" s="36">
        <v>52670.0695933026</v>
      </c>
      <c r="Q279" s="30">
        <f t="shared" si="144"/>
        <v>-1.0982768909288534E-9</v>
      </c>
      <c r="R279" s="30">
        <f t="shared" si="145"/>
        <v>-1.0998569681140343E-9</v>
      </c>
      <c r="S279" s="30">
        <f t="shared" si="146"/>
        <v>-1.0998571224604592E-9</v>
      </c>
      <c r="T279" s="30">
        <f t="shared" si="147"/>
        <v>-1.0998571224755489E-9</v>
      </c>
      <c r="V279" s="36"/>
      <c r="W279" s="36"/>
      <c r="X279" s="36"/>
      <c r="AD279" s="36"/>
      <c r="AE279" s="36"/>
      <c r="AF279" s="36"/>
      <c r="AL279" s="36"/>
      <c r="AM279" s="36"/>
      <c r="AN279" s="36"/>
      <c r="AT279" s="36"/>
      <c r="AU279" s="36"/>
      <c r="AV279" s="36"/>
      <c r="BB279" s="36"/>
      <c r="BC279" s="36"/>
      <c r="BD279" s="36"/>
      <c r="BJ279" s="36"/>
      <c r="BK279" s="36"/>
      <c r="BL279" s="36"/>
      <c r="BR279" s="36"/>
      <c r="BS279" s="36"/>
      <c r="BT279" s="36"/>
      <c r="BZ279" s="36"/>
      <c r="CA279" s="36"/>
      <c r="CB279" s="36"/>
      <c r="CH279" s="36"/>
      <c r="CI279" s="36"/>
      <c r="CJ279" s="36"/>
      <c r="CP279" s="36"/>
      <c r="CQ279" s="36"/>
      <c r="CR279" s="36"/>
      <c r="CX279" s="36"/>
      <c r="CY279" s="36"/>
      <c r="CZ279" s="36"/>
      <c r="DF279" s="36">
        <v>4.6000000000000001E-10</v>
      </c>
      <c r="DG279" s="36">
        <v>4.0753602688799999</v>
      </c>
      <c r="DH279" s="36">
        <v>7863.9425107881998</v>
      </c>
      <c r="DI279" s="30">
        <f t="shared" si="148"/>
        <v>-1.1689390584485386E-10</v>
      </c>
      <c r="DJ279" s="30">
        <f t="shared" si="149"/>
        <v>-1.1696109511596482E-10</v>
      </c>
      <c r="DK279" s="30">
        <f t="shared" si="150"/>
        <v>-1.1696110168141232E-10</v>
      </c>
      <c r="DL279" s="30">
        <f t="shared" si="151"/>
        <v>-1.1696110168205088E-10</v>
      </c>
      <c r="DN279" s="36"/>
      <c r="DO279" s="36"/>
      <c r="DP279" s="36"/>
      <c r="DV279" s="36"/>
      <c r="DW279" s="36"/>
      <c r="DX279" s="36"/>
      <c r="ED279" s="36"/>
      <c r="EE279" s="36"/>
      <c r="EF279" s="36"/>
      <c r="EL279" s="36"/>
      <c r="EM279" s="36"/>
      <c r="EN279" s="36"/>
      <c r="ET279" s="36"/>
      <c r="EU279" s="36"/>
      <c r="EV279" s="36"/>
    </row>
    <row r="280" spans="14:152" s="30" customFormat="1" ht="12.75">
      <c r="N280" s="36">
        <v>1.4800000000000001E-9</v>
      </c>
      <c r="O280" s="36">
        <v>2.9431592148500001</v>
      </c>
      <c r="P280" s="36">
        <v>41654.963115967803</v>
      </c>
      <c r="Q280" s="30">
        <f t="shared" si="144"/>
        <v>-3.6666958998570096E-10</v>
      </c>
      <c r="R280" s="30">
        <f t="shared" si="145"/>
        <v>-3.678165147894645E-10</v>
      </c>
      <c r="S280" s="30">
        <f t="shared" si="146"/>
        <v>-3.6781662685275676E-10</v>
      </c>
      <c r="T280" s="30">
        <f t="shared" si="147"/>
        <v>-3.6781662686371706E-10</v>
      </c>
      <c r="V280" s="36"/>
      <c r="W280" s="36"/>
      <c r="X280" s="36"/>
      <c r="AD280" s="36"/>
      <c r="AE280" s="36"/>
      <c r="AF280" s="36"/>
      <c r="AL280" s="36"/>
      <c r="AM280" s="36"/>
      <c r="AN280" s="36"/>
      <c r="AT280" s="36"/>
      <c r="AU280" s="36"/>
      <c r="AV280" s="36"/>
      <c r="BB280" s="36"/>
      <c r="BC280" s="36"/>
      <c r="BD280" s="36"/>
      <c r="BJ280" s="36"/>
      <c r="BK280" s="36"/>
      <c r="BL280" s="36"/>
      <c r="BR280" s="36"/>
      <c r="BS280" s="36"/>
      <c r="BT280" s="36"/>
      <c r="BZ280" s="36"/>
      <c r="CA280" s="36"/>
      <c r="CB280" s="36"/>
      <c r="CH280" s="36"/>
      <c r="CI280" s="36"/>
      <c r="CJ280" s="36"/>
      <c r="CP280" s="36"/>
      <c r="CQ280" s="36"/>
      <c r="CR280" s="36"/>
      <c r="CX280" s="36"/>
      <c r="CY280" s="36"/>
      <c r="CZ280" s="36"/>
      <c r="DF280" s="36">
        <v>4.5E-10</v>
      </c>
      <c r="DG280" s="36">
        <v>4.75746520642</v>
      </c>
      <c r="DH280" s="36">
        <v>7856.8962740901898</v>
      </c>
      <c r="DI280" s="30">
        <f t="shared" si="148"/>
        <v>2.0148390958783718E-10</v>
      </c>
      <c r="DJ280" s="30">
        <f t="shared" si="149"/>
        <v>2.0142319367143694E-10</v>
      </c>
      <c r="DK280" s="30">
        <f t="shared" si="150"/>
        <v>2.0142318773819604E-10</v>
      </c>
      <c r="DL280" s="30">
        <f t="shared" si="151"/>
        <v>2.0142318773761846E-10</v>
      </c>
      <c r="DN280" s="36"/>
      <c r="DO280" s="36"/>
      <c r="DP280" s="36"/>
      <c r="DV280" s="36"/>
      <c r="DW280" s="36"/>
      <c r="DX280" s="36"/>
      <c r="ED280" s="36"/>
      <c r="EE280" s="36"/>
      <c r="EF280" s="36"/>
      <c r="EL280" s="36"/>
      <c r="EM280" s="36"/>
      <c r="EN280" s="36"/>
      <c r="ET280" s="36"/>
      <c r="EU280" s="36"/>
      <c r="EV280" s="36"/>
    </row>
    <row r="281" spans="14:152" s="30" customFormat="1" ht="12.75">
      <c r="N281" s="36">
        <v>1.49E-9</v>
      </c>
      <c r="O281" s="36">
        <v>4.4979803972600001</v>
      </c>
      <c r="P281" s="36">
        <v>30831.3049047446</v>
      </c>
      <c r="Q281" s="30">
        <f t="shared" si="144"/>
        <v>-1.4876667453930888E-9</v>
      </c>
      <c r="R281" s="30">
        <f t="shared" si="145"/>
        <v>-1.4877158380081245E-9</v>
      </c>
      <c r="S281" s="30">
        <f t="shared" si="146"/>
        <v>-1.4877158427798546E-9</v>
      </c>
      <c r="T281" s="30">
        <f t="shared" si="147"/>
        <v>-1.4877158427803211E-9</v>
      </c>
      <c r="V281" s="36"/>
      <c r="W281" s="36"/>
      <c r="X281" s="36"/>
      <c r="AD281" s="36"/>
      <c r="AE281" s="36"/>
      <c r="AF281" s="36"/>
      <c r="AL281" s="36"/>
      <c r="AM281" s="36"/>
      <c r="AN281" s="36"/>
      <c r="AT281" s="36"/>
      <c r="AU281" s="36"/>
      <c r="AV281" s="36"/>
      <c r="BB281" s="36"/>
      <c r="BC281" s="36"/>
      <c r="BD281" s="36"/>
      <c r="BJ281" s="36"/>
      <c r="BK281" s="36"/>
      <c r="BL281" s="36"/>
      <c r="BR281" s="36"/>
      <c r="BS281" s="36"/>
      <c r="BT281" s="36"/>
      <c r="BZ281" s="36"/>
      <c r="CA281" s="36"/>
      <c r="CB281" s="36"/>
      <c r="CH281" s="36"/>
      <c r="CI281" s="36"/>
      <c r="CJ281" s="36"/>
      <c r="CP281" s="36"/>
      <c r="CQ281" s="36"/>
      <c r="CR281" s="36"/>
      <c r="CX281" s="36"/>
      <c r="CY281" s="36"/>
      <c r="CZ281" s="36"/>
      <c r="DF281" s="36">
        <v>5.4E-10</v>
      </c>
      <c r="DG281" s="36">
        <v>4.4352823663400001</v>
      </c>
      <c r="DH281" s="36">
        <v>8617.0991039264009</v>
      </c>
      <c r="DI281" s="30">
        <f t="shared" si="148"/>
        <v>4.3331076511821204E-10</v>
      </c>
      <c r="DJ281" s="30">
        <f t="shared" si="149"/>
        <v>4.3336408692444649E-10</v>
      </c>
      <c r="DK281" s="30">
        <f t="shared" si="150"/>
        <v>4.3336409213434597E-10</v>
      </c>
      <c r="DL281" s="30">
        <f t="shared" si="151"/>
        <v>4.3336409213485417E-10</v>
      </c>
      <c r="DN281" s="36"/>
      <c r="DO281" s="36"/>
      <c r="DP281" s="36"/>
      <c r="DV281" s="36"/>
      <c r="DW281" s="36"/>
      <c r="DX281" s="36"/>
      <c r="ED281" s="36"/>
      <c r="EE281" s="36"/>
      <c r="EF281" s="36"/>
      <c r="EL281" s="36"/>
      <c r="EM281" s="36"/>
      <c r="EN281" s="36"/>
      <c r="ET281" s="36"/>
      <c r="EU281" s="36"/>
      <c r="EV281" s="36"/>
    </row>
    <row r="282" spans="14:152" s="30" customFormat="1" ht="12.75">
      <c r="N282" s="36">
        <v>1.8400000000000001E-9</v>
      </c>
      <c r="O282" s="36">
        <v>2.4692334870099999</v>
      </c>
      <c r="P282" s="36">
        <v>34596.364654652403</v>
      </c>
      <c r="Q282" s="30">
        <f t="shared" si="144"/>
        <v>1.2042783798322773E-9</v>
      </c>
      <c r="R282" s="30">
        <f t="shared" si="145"/>
        <v>1.2033538157683837E-9</v>
      </c>
      <c r="S282" s="30">
        <f t="shared" si="146"/>
        <v>1.203353725396211E-9</v>
      </c>
      <c r="T282" s="30">
        <f t="shared" si="147"/>
        <v>1.2033537253873887E-9</v>
      </c>
      <c r="V282" s="36"/>
      <c r="W282" s="36"/>
      <c r="X282" s="36"/>
      <c r="AD282" s="36"/>
      <c r="AE282" s="36"/>
      <c r="AF282" s="36"/>
      <c r="AL282" s="36"/>
      <c r="AM282" s="36"/>
      <c r="AN282" s="36"/>
      <c r="AT282" s="36"/>
      <c r="AU282" s="36"/>
      <c r="AV282" s="36"/>
      <c r="BB282" s="36"/>
      <c r="BC282" s="36"/>
      <c r="BD282" s="36"/>
      <c r="BJ282" s="36"/>
      <c r="BK282" s="36"/>
      <c r="BL282" s="36"/>
      <c r="BR282" s="36"/>
      <c r="BS282" s="36"/>
      <c r="BT282" s="36"/>
      <c r="BZ282" s="36"/>
      <c r="CA282" s="36"/>
      <c r="CB282" s="36"/>
      <c r="CH282" s="36"/>
      <c r="CI282" s="36"/>
      <c r="CJ282" s="36"/>
      <c r="CP282" s="36"/>
      <c r="CQ282" s="36"/>
      <c r="CR282" s="36"/>
      <c r="CX282" s="36"/>
      <c r="CY282" s="36"/>
      <c r="CZ282" s="36"/>
      <c r="DF282" s="36">
        <v>5.0000000000000003E-10</v>
      </c>
      <c r="DG282" s="36">
        <v>3.7056998297499999</v>
      </c>
      <c r="DH282" s="36">
        <v>42456.784047091598</v>
      </c>
      <c r="DI282" s="30">
        <f t="shared" si="148"/>
        <v>3.5587214385516743E-10</v>
      </c>
      <c r="DJ282" s="30">
        <f t="shared" si="149"/>
        <v>3.5615839817214451E-10</v>
      </c>
      <c r="DK282" s="30">
        <f t="shared" si="150"/>
        <v>3.5615842613267599E-10</v>
      </c>
      <c r="DL282" s="30">
        <f t="shared" si="151"/>
        <v>3.5615842613540884E-10</v>
      </c>
      <c r="DN282" s="36"/>
      <c r="DO282" s="36"/>
      <c r="DP282" s="36"/>
      <c r="DV282" s="36"/>
      <c r="DW282" s="36"/>
      <c r="DX282" s="36"/>
      <c r="ED282" s="36"/>
      <c r="EE282" s="36"/>
      <c r="EF282" s="36"/>
      <c r="EL282" s="36"/>
      <c r="EM282" s="36"/>
      <c r="EN282" s="36"/>
      <c r="ET282" s="36"/>
      <c r="EU282" s="36"/>
      <c r="EV282" s="36"/>
    </row>
    <row r="283" spans="14:152" s="30" customFormat="1" ht="12.75">
      <c r="N283" s="36">
        <v>1.4599999999999999E-9</v>
      </c>
      <c r="O283" s="36">
        <v>2.6945293029999999</v>
      </c>
      <c r="P283" s="36">
        <v>43071.8992890308</v>
      </c>
      <c r="Q283" s="30">
        <f t="shared" si="144"/>
        <v>-1.2803516582640678E-9</v>
      </c>
      <c r="R283" s="30">
        <f t="shared" si="145"/>
        <v>-1.2797708371425983E-9</v>
      </c>
      <c r="S283" s="30">
        <f t="shared" si="146"/>
        <v>-1.2797707803433285E-9</v>
      </c>
      <c r="T283" s="30">
        <f t="shared" si="147"/>
        <v>-1.2797707803377963E-9</v>
      </c>
      <c r="V283" s="36"/>
      <c r="W283" s="36"/>
      <c r="X283" s="36"/>
      <c r="AD283" s="36"/>
      <c r="AE283" s="36"/>
      <c r="AF283" s="36"/>
      <c r="AL283" s="36"/>
      <c r="AM283" s="36"/>
      <c r="AN283" s="36"/>
      <c r="AT283" s="36"/>
      <c r="AU283" s="36"/>
      <c r="AV283" s="36"/>
      <c r="BB283" s="36"/>
      <c r="BC283" s="36"/>
      <c r="BD283" s="36"/>
      <c r="BJ283" s="36"/>
      <c r="BK283" s="36"/>
      <c r="BL283" s="36"/>
      <c r="BR283" s="36"/>
      <c r="BS283" s="36"/>
      <c r="BT283" s="36"/>
      <c r="BZ283" s="36"/>
      <c r="CA283" s="36"/>
      <c r="CB283" s="36"/>
      <c r="CH283" s="36"/>
      <c r="CI283" s="36"/>
      <c r="CJ283" s="36"/>
      <c r="CP283" s="36"/>
      <c r="CQ283" s="36"/>
      <c r="CR283" s="36"/>
      <c r="CX283" s="36"/>
      <c r="CY283" s="36"/>
      <c r="CZ283" s="36"/>
      <c r="DF283" s="36">
        <v>4.3999999999999998E-10</v>
      </c>
      <c r="DG283" s="36">
        <v>1.2924891115499999</v>
      </c>
      <c r="DH283" s="36">
        <v>69166.430989504996</v>
      </c>
      <c r="DI283" s="30">
        <f t="shared" si="148"/>
        <v>2.1184585679740302E-10</v>
      </c>
      <c r="DJ283" s="30">
        <f t="shared" si="149"/>
        <v>2.1235792690237398E-10</v>
      </c>
      <c r="DK283" s="30">
        <f t="shared" si="150"/>
        <v>2.1235797692236188E-10</v>
      </c>
      <c r="DL283" s="30">
        <f t="shared" si="151"/>
        <v>2.1235797692724677E-10</v>
      </c>
      <c r="DN283" s="36"/>
      <c r="DO283" s="36"/>
      <c r="DP283" s="36"/>
      <c r="DV283" s="36"/>
      <c r="DW283" s="36"/>
      <c r="DX283" s="36"/>
      <c r="ED283" s="36"/>
      <c r="EE283" s="36"/>
      <c r="EF283" s="36"/>
      <c r="EL283" s="36"/>
      <c r="EM283" s="36"/>
      <c r="EN283" s="36"/>
      <c r="ET283" s="36"/>
      <c r="EU283" s="36"/>
      <c r="EV283" s="36"/>
    </row>
    <row r="284" spans="14:152" s="30" customFormat="1" ht="12.75">
      <c r="N284" s="36">
        <v>1.5900000000000001E-9</v>
      </c>
      <c r="O284" s="36">
        <v>2.1113771357000002</v>
      </c>
      <c r="P284" s="36">
        <v>19317.1925403286</v>
      </c>
      <c r="Q284" s="30">
        <f t="shared" si="144"/>
        <v>-3.9205803207392243E-10</v>
      </c>
      <c r="R284" s="30">
        <f t="shared" si="145"/>
        <v>-3.9148636050485534E-10</v>
      </c>
      <c r="S284" s="30">
        <f t="shared" si="146"/>
        <v>-3.914863046398258E-10</v>
      </c>
      <c r="T284" s="30">
        <f t="shared" si="147"/>
        <v>-3.9148630463437277E-10</v>
      </c>
      <c r="V284" s="36"/>
      <c r="W284" s="36"/>
      <c r="X284" s="36"/>
      <c r="AD284" s="36"/>
      <c r="AE284" s="36"/>
      <c r="AF284" s="36"/>
      <c r="AL284" s="36"/>
      <c r="AM284" s="36"/>
      <c r="AN284" s="36"/>
      <c r="AT284" s="36"/>
      <c r="AU284" s="36"/>
      <c r="AV284" s="36"/>
      <c r="BB284" s="36"/>
      <c r="BC284" s="36"/>
      <c r="BD284" s="36"/>
      <c r="BJ284" s="36"/>
      <c r="BK284" s="36"/>
      <c r="BL284" s="36"/>
      <c r="BR284" s="36"/>
      <c r="BS284" s="36"/>
      <c r="BT284" s="36"/>
      <c r="BZ284" s="36"/>
      <c r="CA284" s="36"/>
      <c r="CB284" s="36"/>
      <c r="CH284" s="36"/>
      <c r="CI284" s="36"/>
      <c r="CJ284" s="36"/>
      <c r="CP284" s="36"/>
      <c r="CQ284" s="36"/>
      <c r="CR284" s="36"/>
      <c r="CX284" s="36"/>
      <c r="CY284" s="36"/>
      <c r="CZ284" s="36"/>
      <c r="DF284" s="36">
        <v>4.6000000000000001E-10</v>
      </c>
      <c r="DG284" s="36">
        <v>0.41229872113999999</v>
      </c>
      <c r="DH284" s="36">
        <v>7564.8307207380003</v>
      </c>
      <c r="DI284" s="30">
        <f t="shared" si="148"/>
        <v>-3.5455261624927102E-10</v>
      </c>
      <c r="DJ284" s="30">
        <f t="shared" si="149"/>
        <v>-3.545100347569092E-10</v>
      </c>
      <c r="DK284" s="30">
        <f t="shared" si="150"/>
        <v>-3.5451003059557979E-10</v>
      </c>
      <c r="DL284" s="30">
        <f t="shared" si="151"/>
        <v>-3.5451003059517364E-10</v>
      </c>
      <c r="DN284" s="36"/>
      <c r="DO284" s="36"/>
      <c r="DP284" s="36"/>
      <c r="DV284" s="36"/>
      <c r="DW284" s="36"/>
      <c r="DX284" s="36"/>
      <c r="ED284" s="36"/>
      <c r="EE284" s="36"/>
      <c r="EF284" s="36"/>
      <c r="EL284" s="36"/>
      <c r="EM284" s="36"/>
      <c r="EN284" s="36"/>
      <c r="ET284" s="36"/>
      <c r="EU284" s="36"/>
      <c r="EV284" s="36"/>
    </row>
    <row r="285" spans="14:152" s="30" customFormat="1" ht="12.75">
      <c r="N285" s="36">
        <v>1.5400000000000001E-9</v>
      </c>
      <c r="O285" s="36">
        <v>2.7653616465400002</v>
      </c>
      <c r="P285" s="36">
        <v>28513.979231253699</v>
      </c>
      <c r="Q285" s="30">
        <f t="shared" si="144"/>
        <v>-2.7018696663038209E-10</v>
      </c>
      <c r="R285" s="30">
        <f t="shared" si="145"/>
        <v>-2.6935670182033695E-10</v>
      </c>
      <c r="S285" s="30">
        <f t="shared" si="146"/>
        <v>-2.6935662068486297E-10</v>
      </c>
      <c r="T285" s="30">
        <f t="shared" si="147"/>
        <v>-2.6935662067697663E-10</v>
      </c>
      <c r="V285" s="36"/>
      <c r="W285" s="36"/>
      <c r="X285" s="36"/>
      <c r="AD285" s="36"/>
      <c r="AE285" s="36"/>
      <c r="AF285" s="36"/>
      <c r="AL285" s="36"/>
      <c r="AM285" s="36"/>
      <c r="AN285" s="36"/>
      <c r="AT285" s="36"/>
      <c r="AU285" s="36"/>
      <c r="AV285" s="36"/>
      <c r="BB285" s="36"/>
      <c r="BC285" s="36"/>
      <c r="BD285" s="36"/>
      <c r="BJ285" s="36"/>
      <c r="BK285" s="36"/>
      <c r="BL285" s="36"/>
      <c r="BR285" s="36"/>
      <c r="BS285" s="36"/>
      <c r="BT285" s="36"/>
      <c r="BZ285" s="36"/>
      <c r="CA285" s="36"/>
      <c r="CB285" s="36"/>
      <c r="CH285" s="36"/>
      <c r="CI285" s="36"/>
      <c r="CJ285" s="36"/>
      <c r="CP285" s="36"/>
      <c r="CQ285" s="36"/>
      <c r="CR285" s="36"/>
      <c r="CX285" s="36"/>
      <c r="CY285" s="36"/>
      <c r="CZ285" s="36"/>
      <c r="DF285" s="36">
        <v>4.3999999999999998E-10</v>
      </c>
      <c r="DG285" s="36">
        <v>6.1793738830700002</v>
      </c>
      <c r="DH285" s="36">
        <v>13341.674311306801</v>
      </c>
      <c r="DI285" s="30">
        <f t="shared" si="148"/>
        <v>1.0897332181682775E-10</v>
      </c>
      <c r="DJ285" s="30">
        <f t="shared" si="149"/>
        <v>1.0908254359715187E-10</v>
      </c>
      <c r="DK285" s="30">
        <f t="shared" si="150"/>
        <v>1.0908255426969779E-10</v>
      </c>
      <c r="DL285" s="30">
        <f t="shared" si="151"/>
        <v>1.090825542707397E-10</v>
      </c>
      <c r="DN285" s="36"/>
      <c r="DO285" s="36"/>
      <c r="DP285" s="36"/>
      <c r="DV285" s="36"/>
      <c r="DW285" s="36"/>
      <c r="DX285" s="36"/>
      <c r="ED285" s="36"/>
      <c r="EE285" s="36"/>
      <c r="EF285" s="36"/>
      <c r="EL285" s="36"/>
      <c r="EM285" s="36"/>
      <c r="EN285" s="36"/>
      <c r="ET285" s="36"/>
      <c r="EU285" s="36"/>
      <c r="EV285" s="36"/>
    </row>
    <row r="286" spans="14:152" s="30" customFormat="1" ht="12.75">
      <c r="N286" s="36">
        <v>1.3999999999999999E-9</v>
      </c>
      <c r="O286" s="36">
        <v>4.9459503868599999</v>
      </c>
      <c r="P286" s="36">
        <v>9256.9963902403997</v>
      </c>
      <c r="Q286" s="30">
        <f t="shared" si="144"/>
        <v>-1.030310587710189E-9</v>
      </c>
      <c r="R286" s="30">
        <f t="shared" si="145"/>
        <v>-1.0304790813651325E-9</v>
      </c>
      <c r="S286" s="30">
        <f t="shared" si="146"/>
        <v>-1.0304790978283466E-9</v>
      </c>
      <c r="T286" s="30">
        <f t="shared" si="147"/>
        <v>-1.0304790978299492E-9</v>
      </c>
      <c r="V286" s="36"/>
      <c r="W286" s="36"/>
      <c r="X286" s="36"/>
      <c r="AD286" s="36"/>
      <c r="AE286" s="36"/>
      <c r="AF286" s="36"/>
      <c r="AL286" s="36"/>
      <c r="AM286" s="36"/>
      <c r="AN286" s="36"/>
      <c r="AT286" s="36"/>
      <c r="AU286" s="36"/>
      <c r="AV286" s="36"/>
      <c r="BB286" s="36"/>
      <c r="BC286" s="36"/>
      <c r="BD286" s="36"/>
      <c r="BJ286" s="36"/>
      <c r="BK286" s="36"/>
      <c r="BL286" s="36"/>
      <c r="BR286" s="36"/>
      <c r="BS286" s="36"/>
      <c r="BT286" s="36"/>
      <c r="BZ286" s="36"/>
      <c r="CA286" s="36"/>
      <c r="CB286" s="36"/>
      <c r="CH286" s="36"/>
      <c r="CI286" s="36"/>
      <c r="CJ286" s="36"/>
      <c r="CP286" s="36"/>
      <c r="CQ286" s="36"/>
      <c r="CR286" s="36"/>
      <c r="CX286" s="36"/>
      <c r="CY286" s="36"/>
      <c r="CZ286" s="36"/>
      <c r="DF286" s="36">
        <v>5.3000000000000003E-10</v>
      </c>
      <c r="DG286" s="36">
        <v>4.7138853188900001</v>
      </c>
      <c r="DH286" s="36">
        <v>53445.592204626599</v>
      </c>
      <c r="DI286" s="30">
        <f t="shared" si="148"/>
        <v>-4.5211063923953581E-10</v>
      </c>
      <c r="DJ286" s="30">
        <f t="shared" si="149"/>
        <v>-4.5239428260931587E-10</v>
      </c>
      <c r="DK286" s="30">
        <f t="shared" si="150"/>
        <v>-4.5239431030298597E-10</v>
      </c>
      <c r="DL286" s="30">
        <f t="shared" si="151"/>
        <v>-4.5239431030568557E-10</v>
      </c>
      <c r="DN286" s="36"/>
      <c r="DO286" s="36"/>
      <c r="DP286" s="36"/>
      <c r="DV286" s="36"/>
      <c r="DW286" s="36"/>
      <c r="DX286" s="36"/>
      <c r="ED286" s="36"/>
      <c r="EE286" s="36"/>
      <c r="EF286" s="36"/>
      <c r="EL286" s="36"/>
      <c r="EM286" s="36"/>
      <c r="EN286" s="36"/>
      <c r="ET286" s="36"/>
      <c r="EU286" s="36"/>
      <c r="EV286" s="36"/>
    </row>
    <row r="287" spans="14:152" s="30" customFormat="1" ht="12.75">
      <c r="N287" s="36">
        <v>1.4100000000000001E-9</v>
      </c>
      <c r="O287" s="36">
        <v>2.5724845815399999</v>
      </c>
      <c r="P287" s="36">
        <v>13553.8979729108</v>
      </c>
      <c r="Q287" s="30">
        <f t="shared" si="144"/>
        <v>-1.3377724910916482E-9</v>
      </c>
      <c r="R287" s="30">
        <f t="shared" si="145"/>
        <v>-1.3376564847751484E-9</v>
      </c>
      <c r="S287" s="30">
        <f t="shared" si="146"/>
        <v>-1.3376564734348579E-9</v>
      </c>
      <c r="T287" s="30">
        <f t="shared" si="147"/>
        <v>-1.337656473433749E-9</v>
      </c>
      <c r="V287" s="36"/>
      <c r="W287" s="36"/>
      <c r="X287" s="36"/>
      <c r="AD287" s="36"/>
      <c r="AE287" s="36"/>
      <c r="AF287" s="36"/>
      <c r="AL287" s="36"/>
      <c r="AM287" s="36"/>
      <c r="AN287" s="36"/>
      <c r="AT287" s="36"/>
      <c r="AU287" s="36"/>
      <c r="AV287" s="36"/>
      <c r="BB287" s="36"/>
      <c r="BC287" s="36"/>
      <c r="BD287" s="36"/>
      <c r="BJ287" s="36"/>
      <c r="BK287" s="36"/>
      <c r="BL287" s="36"/>
      <c r="BR287" s="36"/>
      <c r="BS287" s="36"/>
      <c r="BT287" s="36"/>
      <c r="BZ287" s="36"/>
      <c r="CA287" s="36"/>
      <c r="CB287" s="36"/>
      <c r="CH287" s="36"/>
      <c r="CI287" s="36"/>
      <c r="CJ287" s="36"/>
      <c r="CP287" s="36"/>
      <c r="CQ287" s="36"/>
      <c r="CR287" s="36"/>
      <c r="CX287" s="36"/>
      <c r="CY287" s="36"/>
      <c r="CZ287" s="36"/>
      <c r="DF287" s="36">
        <v>4.0999999999999998E-10</v>
      </c>
      <c r="DG287" s="36">
        <v>3.4800303782799999</v>
      </c>
      <c r="DH287" s="36">
        <v>37895.426290367403</v>
      </c>
      <c r="DI287" s="30">
        <f t="shared" si="148"/>
        <v>3.1061055111114339E-10</v>
      </c>
      <c r="DJ287" s="30">
        <f t="shared" si="149"/>
        <v>3.1080523489449891E-10</v>
      </c>
      <c r="DK287" s="30">
        <f t="shared" si="150"/>
        <v>3.1080525391050428E-10</v>
      </c>
      <c r="DL287" s="30">
        <f t="shared" si="151"/>
        <v>3.1080525391235861E-10</v>
      </c>
      <c r="DN287" s="36"/>
      <c r="DO287" s="36"/>
      <c r="DP287" s="36"/>
      <c r="DV287" s="36"/>
      <c r="DW287" s="36"/>
      <c r="DX287" s="36"/>
      <c r="ED287" s="36"/>
      <c r="EE287" s="36"/>
      <c r="EF287" s="36"/>
      <c r="EL287" s="36"/>
      <c r="EM287" s="36"/>
      <c r="EN287" s="36"/>
      <c r="ET287" s="36"/>
      <c r="EU287" s="36"/>
      <c r="EV287" s="36"/>
    </row>
    <row r="288" spans="14:152" s="30" customFormat="1" ht="12.75">
      <c r="N288" s="36">
        <v>1.37E-9</v>
      </c>
      <c r="O288" s="36">
        <v>1.6648232757500001</v>
      </c>
      <c r="P288" s="36">
        <v>2636.7254726370002</v>
      </c>
      <c r="Q288" s="30">
        <f t="shared" si="144"/>
        <v>1.267997133432188E-9</v>
      </c>
      <c r="R288" s="30">
        <f t="shared" si="145"/>
        <v>1.2679708645757833E-9</v>
      </c>
      <c r="S288" s="30">
        <f t="shared" si="146"/>
        <v>1.2679708620086932E-9</v>
      </c>
      <c r="T288" s="30">
        <f t="shared" si="147"/>
        <v>1.2679708620084425E-9</v>
      </c>
      <c r="V288" s="36"/>
      <c r="W288" s="36"/>
      <c r="X288" s="36"/>
      <c r="AD288" s="36"/>
      <c r="AE288" s="36"/>
      <c r="AF288" s="36"/>
      <c r="AL288" s="36"/>
      <c r="AM288" s="36"/>
      <c r="AN288" s="36"/>
      <c r="AT288" s="36"/>
      <c r="AU288" s="36"/>
      <c r="AV288" s="36"/>
      <c r="BB288" s="36"/>
      <c r="BC288" s="36"/>
      <c r="BD288" s="36"/>
      <c r="BJ288" s="36"/>
      <c r="BK288" s="36"/>
      <c r="BL288" s="36"/>
      <c r="BR288" s="36"/>
      <c r="BS288" s="36"/>
      <c r="BT288" s="36"/>
      <c r="BZ288" s="36"/>
      <c r="CA288" s="36"/>
      <c r="CB288" s="36"/>
      <c r="CH288" s="36"/>
      <c r="CI288" s="36"/>
      <c r="CJ288" s="36"/>
      <c r="CP288" s="36"/>
      <c r="CQ288" s="36"/>
      <c r="CR288" s="36"/>
      <c r="CX288" s="36"/>
      <c r="CY288" s="36"/>
      <c r="CZ288" s="36"/>
      <c r="DF288" s="36">
        <v>4.0000000000000001E-10</v>
      </c>
      <c r="DG288" s="36">
        <v>1.2330554626000001</v>
      </c>
      <c r="DH288" s="36">
        <v>10228.538017396</v>
      </c>
      <c r="DI288" s="30">
        <f t="shared" si="148"/>
        <v>1.9245392229941425E-10</v>
      </c>
      <c r="DJ288" s="30">
        <f t="shared" si="149"/>
        <v>1.925228003315339E-10</v>
      </c>
      <c r="DK288" s="30">
        <f t="shared" si="150"/>
        <v>1.9252280706177035E-10</v>
      </c>
      <c r="DL288" s="30">
        <f t="shared" si="151"/>
        <v>1.9252280706242559E-10</v>
      </c>
      <c r="DN288" s="36"/>
      <c r="DO288" s="36"/>
      <c r="DP288" s="36"/>
      <c r="DV288" s="36"/>
      <c r="DW288" s="36"/>
      <c r="DX288" s="36"/>
      <c r="ED288" s="36"/>
      <c r="EE288" s="36"/>
      <c r="EF288" s="36"/>
      <c r="EL288" s="36"/>
      <c r="EM288" s="36"/>
      <c r="EN288" s="36"/>
      <c r="ET288" s="36"/>
      <c r="EU288" s="36"/>
      <c r="EV288" s="36"/>
    </row>
    <row r="289" spans="14:152" s="30" customFormat="1" ht="12.75">
      <c r="N289" s="36">
        <v>1.3999999999999999E-9</v>
      </c>
      <c r="O289" s="36">
        <v>5.2303960599000003</v>
      </c>
      <c r="P289" s="36">
        <v>22645.328196608702</v>
      </c>
      <c r="Q289" s="30">
        <f t="shared" si="144"/>
        <v>8.1690717861806748E-10</v>
      </c>
      <c r="R289" s="30">
        <f t="shared" si="145"/>
        <v>8.1641264584040369E-10</v>
      </c>
      <c r="S289" s="30">
        <f t="shared" si="146"/>
        <v>8.1641259750828092E-10</v>
      </c>
      <c r="T289" s="30">
        <f t="shared" si="147"/>
        <v>8.1641259750357788E-10</v>
      </c>
      <c r="V289" s="36"/>
      <c r="W289" s="36"/>
      <c r="X289" s="36"/>
      <c r="AD289" s="36"/>
      <c r="AE289" s="36"/>
      <c r="AF289" s="36"/>
      <c r="AL289" s="36"/>
      <c r="AM289" s="36"/>
      <c r="AN289" s="36"/>
      <c r="AT289" s="36"/>
      <c r="AU289" s="36"/>
      <c r="AV289" s="36"/>
      <c r="BB289" s="36"/>
      <c r="BC289" s="36"/>
      <c r="BD289" s="36"/>
      <c r="BJ289" s="36"/>
      <c r="BK289" s="36"/>
      <c r="BL289" s="36"/>
      <c r="BR289" s="36"/>
      <c r="BS289" s="36"/>
      <c r="BT289" s="36"/>
      <c r="BZ289" s="36"/>
      <c r="CA289" s="36"/>
      <c r="CB289" s="36"/>
      <c r="CH289" s="36"/>
      <c r="CI289" s="36"/>
      <c r="CJ289" s="36"/>
      <c r="CP289" s="36"/>
      <c r="CQ289" s="36"/>
      <c r="CR289" s="36"/>
      <c r="CX289" s="36"/>
      <c r="CY289" s="36"/>
      <c r="CZ289" s="36"/>
      <c r="DF289" s="36">
        <v>5.3000000000000003E-10</v>
      </c>
      <c r="DG289" s="36">
        <v>5.0497987466099996</v>
      </c>
      <c r="DH289" s="36">
        <v>74673.984228172398</v>
      </c>
      <c r="DI289" s="30">
        <f t="shared" si="148"/>
        <v>4.4375677948792376E-10</v>
      </c>
      <c r="DJ289" s="30">
        <f t="shared" si="149"/>
        <v>4.4334073523668761E-10</v>
      </c>
      <c r="DK289" s="30">
        <f t="shared" si="150"/>
        <v>4.4334069453725292E-10</v>
      </c>
      <c r="DL289" s="30">
        <f t="shared" si="151"/>
        <v>4.4334069453327428E-10</v>
      </c>
      <c r="DN289" s="36"/>
      <c r="DO289" s="36"/>
      <c r="DP289" s="36"/>
      <c r="DV289" s="36"/>
      <c r="DW289" s="36"/>
      <c r="DX289" s="36"/>
      <c r="ED289" s="36"/>
      <c r="EE289" s="36"/>
      <c r="EF289" s="36"/>
      <c r="EL289" s="36"/>
      <c r="EM289" s="36"/>
      <c r="EN289" s="36"/>
      <c r="ET289" s="36"/>
      <c r="EU289" s="36"/>
      <c r="EV289" s="36"/>
    </row>
    <row r="290" spans="14:152" s="30" customFormat="1" ht="12.75">
      <c r="N290" s="36">
        <v>1.32E-9</v>
      </c>
      <c r="O290" s="36">
        <v>5.3569059972800002</v>
      </c>
      <c r="P290" s="36">
        <v>19624.750161298201</v>
      </c>
      <c r="Q290" s="30">
        <f t="shared" si="144"/>
        <v>-1.2885855575354123E-9</v>
      </c>
      <c r="R290" s="30">
        <f t="shared" si="145"/>
        <v>-1.2886933550691876E-9</v>
      </c>
      <c r="S290" s="30">
        <f t="shared" si="146"/>
        <v>-1.2886933655939641E-9</v>
      </c>
      <c r="T290" s="30">
        <f t="shared" si="147"/>
        <v>-1.2886933655949917E-9</v>
      </c>
      <c r="V290" s="36"/>
      <c r="W290" s="36"/>
      <c r="X290" s="36"/>
      <c r="AD290" s="36"/>
      <c r="AE290" s="36"/>
      <c r="AF290" s="36"/>
      <c r="AL290" s="36"/>
      <c r="AM290" s="36"/>
      <c r="AN290" s="36"/>
      <c r="AT290" s="36"/>
      <c r="AU290" s="36"/>
      <c r="AV290" s="36"/>
      <c r="BB290" s="36"/>
      <c r="BC290" s="36"/>
      <c r="BD290" s="36"/>
      <c r="BJ290" s="36"/>
      <c r="BK290" s="36"/>
      <c r="BL290" s="36"/>
      <c r="BR290" s="36"/>
      <c r="BS290" s="36"/>
      <c r="BT290" s="36"/>
      <c r="BZ290" s="36"/>
      <c r="CA290" s="36"/>
      <c r="CB290" s="36"/>
      <c r="CH290" s="36"/>
      <c r="CI290" s="36"/>
      <c r="CJ290" s="36"/>
      <c r="CP290" s="36"/>
      <c r="CQ290" s="36"/>
      <c r="CR290" s="36"/>
      <c r="CX290" s="36"/>
      <c r="CY290" s="36"/>
      <c r="CZ290" s="36"/>
      <c r="DF290" s="36">
        <v>3.9E-10</v>
      </c>
      <c r="DG290" s="36">
        <v>1.3664601303199999</v>
      </c>
      <c r="DH290" s="36">
        <v>21202.093703745999</v>
      </c>
      <c r="DI290" s="30">
        <f t="shared" si="148"/>
        <v>-3.8953509874559939E-10</v>
      </c>
      <c r="DJ290" s="30">
        <f t="shared" si="149"/>
        <v>-3.8954281790443406E-10</v>
      </c>
      <c r="DK290" s="30">
        <f t="shared" si="150"/>
        <v>-3.8954281865557656E-10</v>
      </c>
      <c r="DL290" s="30">
        <f t="shared" si="151"/>
        <v>-3.8954281865564981E-10</v>
      </c>
      <c r="DN290" s="36"/>
      <c r="DO290" s="36"/>
      <c r="DP290" s="36"/>
      <c r="DV290" s="36"/>
      <c r="DW290" s="36"/>
      <c r="DX290" s="36"/>
      <c r="ED290" s="36"/>
      <c r="EE290" s="36"/>
      <c r="EF290" s="36"/>
      <c r="EL290" s="36"/>
      <c r="EM290" s="36"/>
      <c r="EN290" s="36"/>
      <c r="ET290" s="36"/>
      <c r="EU290" s="36"/>
      <c r="EV290" s="36"/>
    </row>
    <row r="291" spans="14:152" s="30" customFormat="1" ht="12.75">
      <c r="N291" s="36">
        <v>1.3999999999999999E-9</v>
      </c>
      <c r="O291" s="36">
        <v>2.9063771261400002</v>
      </c>
      <c r="P291" s="36">
        <v>48947.663870676603</v>
      </c>
      <c r="Q291" s="30">
        <f t="shared" si="144"/>
        <v>-1.657259390141842E-10</v>
      </c>
      <c r="R291" s="30">
        <f t="shared" si="145"/>
        <v>-1.6441908842053229E-10</v>
      </c>
      <c r="S291" s="30">
        <f t="shared" si="146"/>
        <v>-1.6441896071102872E-10</v>
      </c>
      <c r="T291" s="30">
        <f t="shared" si="147"/>
        <v>-1.6441896069862101E-10</v>
      </c>
      <c r="V291" s="36"/>
      <c r="W291" s="36"/>
      <c r="X291" s="36"/>
      <c r="AD291" s="36"/>
      <c r="AE291" s="36"/>
      <c r="AF291" s="36"/>
      <c r="AL291" s="36"/>
      <c r="AM291" s="36"/>
      <c r="AN291" s="36"/>
      <c r="AT291" s="36"/>
      <c r="AU291" s="36"/>
      <c r="AV291" s="36"/>
      <c r="BB291" s="36"/>
      <c r="BC291" s="36"/>
      <c r="BD291" s="36"/>
      <c r="BJ291" s="36"/>
      <c r="BK291" s="36"/>
      <c r="BL291" s="36"/>
      <c r="BR291" s="36"/>
      <c r="BS291" s="36"/>
      <c r="BT291" s="36"/>
      <c r="BZ291" s="36"/>
      <c r="CA291" s="36"/>
      <c r="CB291" s="36"/>
      <c r="CH291" s="36"/>
      <c r="CI291" s="36"/>
      <c r="CJ291" s="36"/>
      <c r="CP291" s="36"/>
      <c r="CQ291" s="36"/>
      <c r="CR291" s="36"/>
      <c r="CX291" s="36"/>
      <c r="CY291" s="36"/>
      <c r="CZ291" s="36"/>
      <c r="DF291" s="36">
        <v>3.9E-10</v>
      </c>
      <c r="DG291" s="36">
        <v>2.1537602520100001</v>
      </c>
      <c r="DH291" s="36">
        <v>8947.7180675845993</v>
      </c>
      <c r="DI291" s="30">
        <f t="shared" si="148"/>
        <v>-3.6849586243026045E-10</v>
      </c>
      <c r="DJ291" s="30">
        <f t="shared" si="149"/>
        <v>-3.6847391096126123E-10</v>
      </c>
      <c r="DK291" s="30">
        <f t="shared" si="150"/>
        <v>-3.6847390881568314E-10</v>
      </c>
      <c r="DL291" s="30">
        <f t="shared" si="151"/>
        <v>-3.6847390881547438E-10</v>
      </c>
      <c r="DN291" s="36"/>
      <c r="DO291" s="36"/>
      <c r="DP291" s="36"/>
      <c r="DV291" s="36"/>
      <c r="DW291" s="36"/>
      <c r="DX291" s="36"/>
      <c r="ED291" s="36"/>
      <c r="EE291" s="36"/>
      <c r="EF291" s="36"/>
      <c r="EL291" s="36"/>
      <c r="EM291" s="36"/>
      <c r="EN291" s="36"/>
      <c r="ET291" s="36"/>
      <c r="EU291" s="36"/>
      <c r="EV291" s="36"/>
    </row>
    <row r="292" spans="14:152" s="30" customFormat="1" ht="12.75">
      <c r="N292" s="36">
        <v>1.2900000000000001E-9</v>
      </c>
      <c r="O292" s="36">
        <v>3.95303623681</v>
      </c>
      <c r="P292" s="36">
        <v>32858.613742819703</v>
      </c>
      <c r="Q292" s="30">
        <f t="shared" si="144"/>
        <v>-8.6406282173358813E-10</v>
      </c>
      <c r="R292" s="30">
        <f t="shared" si="145"/>
        <v>-8.6466709525547789E-10</v>
      </c>
      <c r="S292" s="30">
        <f t="shared" si="146"/>
        <v>-8.6466715428687127E-10</v>
      </c>
      <c r="T292" s="30">
        <f t="shared" si="147"/>
        <v>-8.6466715429261232E-10</v>
      </c>
      <c r="V292" s="36"/>
      <c r="W292" s="36"/>
      <c r="X292" s="36"/>
      <c r="AD292" s="36"/>
      <c r="AE292" s="36"/>
      <c r="AF292" s="36"/>
      <c r="AL292" s="36"/>
      <c r="AM292" s="36"/>
      <c r="AN292" s="36"/>
      <c r="AT292" s="36"/>
      <c r="AU292" s="36"/>
      <c r="AV292" s="36"/>
      <c r="BB292" s="36"/>
      <c r="BC292" s="36"/>
      <c r="BD292" s="36"/>
      <c r="BJ292" s="36"/>
      <c r="BK292" s="36"/>
      <c r="BL292" s="36"/>
      <c r="BR292" s="36"/>
      <c r="BS292" s="36"/>
      <c r="BT292" s="36"/>
      <c r="BZ292" s="36"/>
      <c r="CA292" s="36"/>
      <c r="CB292" s="36"/>
      <c r="CH292" s="36"/>
      <c r="CI292" s="36"/>
      <c r="CJ292" s="36"/>
      <c r="CP292" s="36"/>
      <c r="CQ292" s="36"/>
      <c r="CR292" s="36"/>
      <c r="CX292" s="36"/>
      <c r="CY292" s="36"/>
      <c r="CZ292" s="36"/>
      <c r="DF292" s="36">
        <v>4.0999999999999998E-10</v>
      </c>
      <c r="DG292" s="36">
        <v>6.1753298446000002</v>
      </c>
      <c r="DH292" s="36">
        <v>65236.221293285402</v>
      </c>
      <c r="DI292" s="30">
        <f t="shared" si="148"/>
        <v>-3.5339990612419215E-10</v>
      </c>
      <c r="DJ292" s="30">
        <f t="shared" si="149"/>
        <v>-3.5313920577590313E-10</v>
      </c>
      <c r="DK292" s="30">
        <f t="shared" si="150"/>
        <v>-3.5313918027378774E-10</v>
      </c>
      <c r="DL292" s="30">
        <f t="shared" si="151"/>
        <v>-3.5313918027130113E-10</v>
      </c>
      <c r="DN292" s="36"/>
      <c r="DO292" s="36"/>
      <c r="DP292" s="36"/>
      <c r="DV292" s="36"/>
      <c r="DW292" s="36"/>
      <c r="DX292" s="36"/>
      <c r="ED292" s="36"/>
      <c r="EE292" s="36"/>
      <c r="EF292" s="36"/>
      <c r="EL292" s="36"/>
      <c r="EM292" s="36"/>
      <c r="EN292" s="36"/>
      <c r="ET292" s="36"/>
      <c r="EU292" s="36"/>
      <c r="EV292" s="36"/>
    </row>
    <row r="293" spans="14:152" s="30" customFormat="1" ht="12.75">
      <c r="N293" s="36">
        <v>1.56E-9</v>
      </c>
      <c r="O293" s="36">
        <v>6.0114331638699996</v>
      </c>
      <c r="P293" s="36">
        <v>29057.897290349902</v>
      </c>
      <c r="Q293" s="30">
        <f t="shared" si="144"/>
        <v>-6.1701556787310194E-10</v>
      </c>
      <c r="R293" s="30">
        <f t="shared" si="145"/>
        <v>-6.1621590782631777E-10</v>
      </c>
      <c r="S293" s="30">
        <f t="shared" si="146"/>
        <v>-6.162158296760342E-10</v>
      </c>
      <c r="T293" s="30">
        <f t="shared" si="147"/>
        <v>-6.1621582966841721E-10</v>
      </c>
      <c r="V293" s="36"/>
      <c r="W293" s="36"/>
      <c r="X293" s="36"/>
      <c r="AD293" s="36"/>
      <c r="AE293" s="36"/>
      <c r="AF293" s="36"/>
      <c r="AL293" s="36"/>
      <c r="AM293" s="36"/>
      <c r="AN293" s="36"/>
      <c r="AT293" s="36"/>
      <c r="AU293" s="36"/>
      <c r="AV293" s="36"/>
      <c r="BB293" s="36"/>
      <c r="BC293" s="36"/>
      <c r="BD293" s="36"/>
      <c r="BJ293" s="36"/>
      <c r="BK293" s="36"/>
      <c r="BL293" s="36"/>
      <c r="BR293" s="36"/>
      <c r="BS293" s="36"/>
      <c r="BT293" s="36"/>
      <c r="BZ293" s="36"/>
      <c r="CA293" s="36"/>
      <c r="CB293" s="36"/>
      <c r="CH293" s="36"/>
      <c r="CI293" s="36"/>
      <c r="CJ293" s="36"/>
      <c r="CP293" s="36"/>
      <c r="CQ293" s="36"/>
      <c r="CR293" s="36"/>
      <c r="CX293" s="36"/>
      <c r="CY293" s="36"/>
      <c r="CZ293" s="36"/>
      <c r="DF293" s="36">
        <v>5.1999999999999996E-10</v>
      </c>
      <c r="DG293" s="36">
        <v>1.2905233149299999</v>
      </c>
      <c r="DH293" s="36">
        <v>90394.8230130507</v>
      </c>
      <c r="DI293" s="30">
        <f t="shared" si="148"/>
        <v>-4.7956930589168399E-10</v>
      </c>
      <c r="DJ293" s="30">
        <f t="shared" si="149"/>
        <v>-4.7921959450884247E-10</v>
      </c>
      <c r="DK293" s="30">
        <f t="shared" si="150"/>
        <v>-4.792195602652753E-10</v>
      </c>
      <c r="DL293" s="30">
        <f t="shared" si="151"/>
        <v>-4.7921956026193618E-10</v>
      </c>
      <c r="DN293" s="36"/>
      <c r="DO293" s="36"/>
      <c r="DP293" s="36"/>
      <c r="DV293" s="36"/>
      <c r="DW293" s="36"/>
      <c r="DX293" s="36"/>
      <c r="ED293" s="36"/>
      <c r="EE293" s="36"/>
      <c r="EF293" s="36"/>
      <c r="EL293" s="36"/>
      <c r="EM293" s="36"/>
      <c r="EN293" s="36"/>
      <c r="ET293" s="36"/>
      <c r="EU293" s="36"/>
      <c r="EV293" s="36"/>
    </row>
    <row r="294" spans="14:152" s="30" customFormat="1" ht="12.75">
      <c r="N294" s="36">
        <v>1.3399999999999999E-9</v>
      </c>
      <c r="O294" s="36">
        <v>5.7524167511800002</v>
      </c>
      <c r="P294" s="36">
        <v>68050.423878511501</v>
      </c>
      <c r="Q294" s="30">
        <f t="shared" si="144"/>
        <v>8.8418365312922536E-10</v>
      </c>
      <c r="R294" s="30">
        <f t="shared" si="145"/>
        <v>8.8286701587421763E-10</v>
      </c>
      <c r="S294" s="30">
        <f t="shared" si="146"/>
        <v>8.8286688714182057E-10</v>
      </c>
      <c r="T294" s="30">
        <f t="shared" si="147"/>
        <v>8.8286688712927183E-10</v>
      </c>
      <c r="V294" s="36"/>
      <c r="W294" s="36"/>
      <c r="X294" s="36"/>
      <c r="AD294" s="36"/>
      <c r="AE294" s="36"/>
      <c r="AF294" s="36"/>
      <c r="AL294" s="36"/>
      <c r="AM294" s="36"/>
      <c r="AN294" s="36"/>
      <c r="AT294" s="36"/>
      <c r="AU294" s="36"/>
      <c r="AV294" s="36"/>
      <c r="BB294" s="36"/>
      <c r="BC294" s="36"/>
      <c r="BD294" s="36"/>
      <c r="BJ294" s="36"/>
      <c r="BK294" s="36"/>
      <c r="BL294" s="36"/>
      <c r="BR294" s="36"/>
      <c r="BS294" s="36"/>
      <c r="BT294" s="36"/>
      <c r="BZ294" s="36"/>
      <c r="CA294" s="36"/>
      <c r="CB294" s="36"/>
      <c r="CH294" s="36"/>
      <c r="CI294" s="36"/>
      <c r="CJ294" s="36"/>
      <c r="CP294" s="36"/>
      <c r="CQ294" s="36"/>
      <c r="CR294" s="36"/>
      <c r="CX294" s="36"/>
      <c r="CY294" s="36"/>
      <c r="CZ294" s="36"/>
      <c r="DF294" s="36">
        <v>3.9E-10</v>
      </c>
      <c r="DG294" s="36">
        <v>0.70253732683000003</v>
      </c>
      <c r="DH294" s="36">
        <v>18093.374699549899</v>
      </c>
      <c r="DI294" s="30">
        <f t="shared" si="148"/>
        <v>2.3829234210696162E-10</v>
      </c>
      <c r="DJ294" s="30">
        <f t="shared" si="149"/>
        <v>2.383996056129635E-10</v>
      </c>
      <c r="DK294" s="30">
        <f t="shared" si="150"/>
        <v>2.3839961609309691E-10</v>
      </c>
      <c r="DL294" s="30">
        <f t="shared" si="151"/>
        <v>2.3839961609411889E-10</v>
      </c>
      <c r="DN294" s="36"/>
      <c r="DO294" s="36"/>
      <c r="DP294" s="36"/>
      <c r="DV294" s="36"/>
      <c r="DW294" s="36"/>
      <c r="DX294" s="36"/>
      <c r="ED294" s="36"/>
      <c r="EE294" s="36"/>
      <c r="EF294" s="36"/>
      <c r="EL294" s="36"/>
      <c r="EM294" s="36"/>
      <c r="EN294" s="36"/>
      <c r="ET294" s="36"/>
      <c r="EU294" s="36"/>
      <c r="EV294" s="36"/>
    </row>
    <row r="295" spans="14:152" s="30" customFormat="1" ht="12.75">
      <c r="N295" s="36">
        <v>1.5400000000000001E-9</v>
      </c>
      <c r="O295" s="36">
        <v>3.66827363753</v>
      </c>
      <c r="P295" s="36">
        <v>276.74577186440001</v>
      </c>
      <c r="Q295" s="30">
        <f t="shared" si="144"/>
        <v>-8.2198970062939923E-10</v>
      </c>
      <c r="R295" s="30">
        <f t="shared" si="145"/>
        <v>-8.2198277925908199E-10</v>
      </c>
      <c r="S295" s="30">
        <f t="shared" si="146"/>
        <v>-8.2198277858274086E-10</v>
      </c>
      <c r="T295" s="30">
        <f t="shared" si="147"/>
        <v>-8.21982778582675E-10</v>
      </c>
      <c r="V295" s="36"/>
      <c r="W295" s="36"/>
      <c r="X295" s="36"/>
      <c r="AD295" s="36"/>
      <c r="AE295" s="36"/>
      <c r="AF295" s="36"/>
      <c r="AL295" s="36"/>
      <c r="AM295" s="36"/>
      <c r="AN295" s="36"/>
      <c r="AT295" s="36"/>
      <c r="AU295" s="36"/>
      <c r="AV295" s="36"/>
      <c r="BB295" s="36"/>
      <c r="BC295" s="36"/>
      <c r="BD295" s="36"/>
      <c r="BJ295" s="36"/>
      <c r="BK295" s="36"/>
      <c r="BL295" s="36"/>
      <c r="BR295" s="36"/>
      <c r="BS295" s="36"/>
      <c r="BT295" s="36"/>
      <c r="BZ295" s="36"/>
      <c r="CA295" s="36"/>
      <c r="CB295" s="36"/>
      <c r="CH295" s="36"/>
      <c r="CI295" s="36"/>
      <c r="CJ295" s="36"/>
      <c r="CP295" s="36"/>
      <c r="CQ295" s="36"/>
      <c r="CR295" s="36"/>
      <c r="CX295" s="36"/>
      <c r="CY295" s="36"/>
      <c r="CZ295" s="36"/>
      <c r="DF295" s="36">
        <v>5.1999999999999996E-10</v>
      </c>
      <c r="DG295" s="36">
        <v>1.1816437745099999</v>
      </c>
      <c r="DH295" s="36">
        <v>10211.8010735027</v>
      </c>
      <c r="DI295" s="30">
        <f t="shared" si="148"/>
        <v>2.3111447777141593E-10</v>
      </c>
      <c r="DJ295" s="30">
        <f t="shared" si="149"/>
        <v>2.3120582664485124E-10</v>
      </c>
      <c r="DK295" s="30">
        <f t="shared" si="150"/>
        <v>2.3120583557081547E-10</v>
      </c>
      <c r="DL295" s="30">
        <f t="shared" si="151"/>
        <v>2.3120583557168587E-10</v>
      </c>
      <c r="DN295" s="36"/>
      <c r="DO295" s="36"/>
      <c r="DP295" s="36"/>
      <c r="DV295" s="36"/>
      <c r="DW295" s="36"/>
      <c r="DX295" s="36"/>
      <c r="ED295" s="36"/>
      <c r="EE295" s="36"/>
      <c r="EF295" s="36"/>
      <c r="EL295" s="36"/>
      <c r="EM295" s="36"/>
      <c r="EN295" s="36"/>
      <c r="ET295" s="36"/>
      <c r="EU295" s="36"/>
      <c r="EV295" s="36"/>
    </row>
    <row r="296" spans="14:152" s="30" customFormat="1" ht="12.75">
      <c r="N296" s="36">
        <v>1.7599999999999999E-9</v>
      </c>
      <c r="O296" s="36">
        <v>3.7729838117700001</v>
      </c>
      <c r="P296" s="36">
        <v>66813.564835733196</v>
      </c>
      <c r="Q296" s="30">
        <f t="shared" si="144"/>
        <v>-1.1123580196380071E-9</v>
      </c>
      <c r="R296" s="30">
        <f t="shared" si="145"/>
        <v>-1.114107181640239E-9</v>
      </c>
      <c r="S296" s="30">
        <f t="shared" si="146"/>
        <v>-1.1141073524746098E-9</v>
      </c>
      <c r="T296" s="30">
        <f t="shared" si="147"/>
        <v>-1.1141073524912612E-9</v>
      </c>
      <c r="V296" s="36"/>
      <c r="W296" s="36"/>
      <c r="X296" s="36"/>
      <c r="AD296" s="36"/>
      <c r="AE296" s="36"/>
      <c r="AF296" s="36"/>
      <c r="AL296" s="36"/>
      <c r="AM296" s="36"/>
      <c r="AN296" s="36"/>
      <c r="AT296" s="36"/>
      <c r="AU296" s="36"/>
      <c r="AV296" s="36"/>
      <c r="BB296" s="36"/>
      <c r="BC296" s="36"/>
      <c r="BD296" s="36"/>
      <c r="BJ296" s="36"/>
      <c r="BK296" s="36"/>
      <c r="BL296" s="36"/>
      <c r="BR296" s="36"/>
      <c r="BS296" s="36"/>
      <c r="BT296" s="36"/>
      <c r="BZ296" s="36"/>
      <c r="CA296" s="36"/>
      <c r="CB296" s="36"/>
      <c r="CH296" s="36"/>
      <c r="CI296" s="36"/>
      <c r="CJ296" s="36"/>
      <c r="CP296" s="36"/>
      <c r="CQ296" s="36"/>
      <c r="CR296" s="36"/>
      <c r="CX296" s="36"/>
      <c r="CY296" s="36"/>
      <c r="CZ296" s="36"/>
      <c r="DF296" s="36">
        <v>4.7000000000000003E-10</v>
      </c>
      <c r="DG296" s="36">
        <v>1.78672260794</v>
      </c>
      <c r="DH296" s="36">
        <v>10401.2106939736</v>
      </c>
      <c r="DI296" s="30">
        <f t="shared" si="148"/>
        <v>3.698165265408113E-10</v>
      </c>
      <c r="DJ296" s="30">
        <f t="shared" si="149"/>
        <v>3.6987445938664516E-10</v>
      </c>
      <c r="DK296" s="30">
        <f t="shared" si="150"/>
        <v>3.6987446504698564E-10</v>
      </c>
      <c r="DL296" s="30">
        <f t="shared" si="151"/>
        <v>3.6987446504753577E-10</v>
      </c>
      <c r="DN296" s="36"/>
      <c r="DO296" s="36"/>
      <c r="DP296" s="36"/>
      <c r="DV296" s="36"/>
      <c r="DW296" s="36"/>
      <c r="DX296" s="36"/>
      <c r="ED296" s="36"/>
      <c r="EE296" s="36"/>
      <c r="EF296" s="36"/>
      <c r="EL296" s="36"/>
      <c r="EM296" s="36"/>
      <c r="EN296" s="36"/>
      <c r="ET296" s="36"/>
      <c r="EU296" s="36"/>
      <c r="EV296" s="36"/>
    </row>
    <row r="297" spans="14:152" s="30" customFormat="1" ht="12.75">
      <c r="N297" s="36">
        <v>1.26E-9</v>
      </c>
      <c r="O297" s="36">
        <v>5.0021774022300001</v>
      </c>
      <c r="P297" s="36">
        <v>27461.710848065399</v>
      </c>
      <c r="Q297" s="30">
        <f t="shared" si="144"/>
        <v>-1.163666940223255E-9</v>
      </c>
      <c r="R297" s="30">
        <f t="shared" si="145"/>
        <v>-1.1639216126090033E-9</v>
      </c>
      <c r="S297" s="30">
        <f t="shared" si="146"/>
        <v>-1.1639216374791757E-9</v>
      </c>
      <c r="T297" s="30">
        <f t="shared" si="147"/>
        <v>-1.1639216374815898E-9</v>
      </c>
      <c r="V297" s="36"/>
      <c r="W297" s="36"/>
      <c r="X297" s="36"/>
      <c r="AD297" s="36"/>
      <c r="AE297" s="36"/>
      <c r="AF297" s="36"/>
      <c r="AL297" s="36"/>
      <c r="AM297" s="36"/>
      <c r="AN297" s="36"/>
      <c r="AT297" s="36"/>
      <c r="AU297" s="36"/>
      <c r="AV297" s="36"/>
      <c r="BB297" s="36"/>
      <c r="BC297" s="36"/>
      <c r="BD297" s="36"/>
      <c r="BJ297" s="36"/>
      <c r="BK297" s="36"/>
      <c r="BL297" s="36"/>
      <c r="BR297" s="36"/>
      <c r="BS297" s="36"/>
      <c r="BT297" s="36"/>
      <c r="BZ297" s="36"/>
      <c r="CA297" s="36"/>
      <c r="CB297" s="36"/>
      <c r="CH297" s="36"/>
      <c r="CI297" s="36"/>
      <c r="CJ297" s="36"/>
      <c r="CP297" s="36"/>
      <c r="CQ297" s="36"/>
      <c r="CR297" s="36"/>
      <c r="CX297" s="36"/>
      <c r="CY297" s="36"/>
      <c r="CZ297" s="36"/>
      <c r="DF297" s="36">
        <v>4.0000000000000001E-10</v>
      </c>
      <c r="DG297" s="36">
        <v>3.6696141680199998</v>
      </c>
      <c r="DH297" s="36">
        <v>10198.033075026</v>
      </c>
      <c r="DI297" s="30">
        <f t="shared" si="148"/>
        <v>-3.4452469230687569E-10</v>
      </c>
      <c r="DJ297" s="30">
        <f t="shared" si="149"/>
        <v>-3.4456448833702352E-10</v>
      </c>
      <c r="DK297" s="30">
        <f t="shared" si="150"/>
        <v>-3.4456449222515337E-10</v>
      </c>
      <c r="DL297" s="30">
        <f t="shared" si="151"/>
        <v>-3.4456449222553155E-10</v>
      </c>
      <c r="DN297" s="36"/>
      <c r="DO297" s="36"/>
      <c r="DP297" s="36"/>
      <c r="DV297" s="36"/>
      <c r="DW297" s="36"/>
      <c r="DX297" s="36"/>
      <c r="ED297" s="36"/>
      <c r="EE297" s="36"/>
      <c r="EF297" s="36"/>
      <c r="EL297" s="36"/>
      <c r="EM297" s="36"/>
      <c r="EN297" s="36"/>
      <c r="ET297" s="36"/>
      <c r="EU297" s="36"/>
      <c r="EV297" s="36"/>
    </row>
    <row r="298" spans="14:152" s="30" customFormat="1" ht="12.75">
      <c r="N298" s="36">
        <v>1.3500000000000001E-9</v>
      </c>
      <c r="O298" s="36">
        <v>1.3480701392000001</v>
      </c>
      <c r="P298" s="36">
        <v>53285.184835241802</v>
      </c>
      <c r="Q298" s="30">
        <f t="shared" si="144"/>
        <v>4.7128873487922706E-10</v>
      </c>
      <c r="R298" s="30">
        <f t="shared" si="145"/>
        <v>4.7258305628616349E-10</v>
      </c>
      <c r="S298" s="30">
        <f t="shared" si="146"/>
        <v>4.7258318274005432E-10</v>
      </c>
      <c r="T298" s="30">
        <f t="shared" si="147"/>
        <v>4.7258318275234633E-10</v>
      </c>
      <c r="V298" s="36"/>
      <c r="W298" s="36"/>
      <c r="X298" s="36"/>
      <c r="AD298" s="36"/>
      <c r="AE298" s="36"/>
      <c r="AF298" s="36"/>
      <c r="AL298" s="36"/>
      <c r="AM298" s="36"/>
      <c r="AN298" s="36"/>
      <c r="AT298" s="36"/>
      <c r="AU298" s="36"/>
      <c r="AV298" s="36"/>
      <c r="BB298" s="36"/>
      <c r="BC298" s="36"/>
      <c r="BD298" s="36"/>
      <c r="BJ298" s="36"/>
      <c r="BK298" s="36"/>
      <c r="BL298" s="36"/>
      <c r="BR298" s="36"/>
      <c r="BS298" s="36"/>
      <c r="BT298" s="36"/>
      <c r="BZ298" s="36"/>
      <c r="CA298" s="36"/>
      <c r="CB298" s="36"/>
      <c r="CH298" s="36"/>
      <c r="CI298" s="36"/>
      <c r="CJ298" s="36"/>
      <c r="CP298" s="36"/>
      <c r="CQ298" s="36"/>
      <c r="CR298" s="36"/>
      <c r="CX298" s="36"/>
      <c r="CY298" s="36"/>
      <c r="CZ298" s="36"/>
      <c r="DF298" s="36">
        <v>5.1E-10</v>
      </c>
      <c r="DG298" s="36">
        <v>2.7169858901800001</v>
      </c>
      <c r="DH298" s="36">
        <v>94325.032709270396</v>
      </c>
      <c r="DI298" s="30">
        <f t="shared" si="148"/>
        <v>1.7077961776352838E-10</v>
      </c>
      <c r="DJ298" s="30">
        <f t="shared" si="149"/>
        <v>1.7164985403725578E-10</v>
      </c>
      <c r="DK298" s="30">
        <f t="shared" si="150"/>
        <v>1.7164993904723195E-10</v>
      </c>
      <c r="DL298" s="30">
        <f t="shared" si="151"/>
        <v>1.7164993905553077E-10</v>
      </c>
      <c r="DN298" s="36"/>
      <c r="DO298" s="36"/>
      <c r="DP298" s="36"/>
      <c r="DV298" s="36"/>
      <c r="DW298" s="36"/>
      <c r="DX298" s="36"/>
      <c r="ED298" s="36"/>
      <c r="EE298" s="36"/>
      <c r="EF298" s="36"/>
      <c r="EL298" s="36"/>
      <c r="EM298" s="36"/>
      <c r="EN298" s="36"/>
      <c r="ET298" s="36"/>
      <c r="EU298" s="36"/>
      <c r="EV298" s="36"/>
    </row>
    <row r="299" spans="14:152" s="30" customFormat="1" ht="12.75">
      <c r="N299" s="36">
        <v>1.5E-9</v>
      </c>
      <c r="O299" s="36">
        <v>0.25029475344000002</v>
      </c>
      <c r="P299" s="36">
        <v>290.97286586600001</v>
      </c>
      <c r="Q299" s="30">
        <f t="shared" si="144"/>
        <v>3.0941871634375337E-10</v>
      </c>
      <c r="R299" s="30">
        <f t="shared" si="145"/>
        <v>3.0941051456899169E-10</v>
      </c>
      <c r="S299" s="30">
        <f t="shared" si="146"/>
        <v>3.0941051376753324E-10</v>
      </c>
      <c r="T299" s="30">
        <f t="shared" si="147"/>
        <v>3.0941051376745502E-10</v>
      </c>
      <c r="V299" s="36"/>
      <c r="W299" s="36"/>
      <c r="X299" s="36"/>
      <c r="AD299" s="36"/>
      <c r="AE299" s="36"/>
      <c r="AF299" s="36"/>
      <c r="AL299" s="36"/>
      <c r="AM299" s="36"/>
      <c r="AN299" s="36"/>
      <c r="AT299" s="36"/>
      <c r="AU299" s="36"/>
      <c r="AV299" s="36"/>
      <c r="BB299" s="36"/>
      <c r="BC299" s="36"/>
      <c r="BD299" s="36"/>
      <c r="BJ299" s="36"/>
      <c r="BK299" s="36"/>
      <c r="BL299" s="36"/>
      <c r="BR299" s="36"/>
      <c r="BS299" s="36"/>
      <c r="BT299" s="36"/>
      <c r="BZ299" s="36"/>
      <c r="CA299" s="36"/>
      <c r="CB299" s="36"/>
      <c r="CH299" s="36"/>
      <c r="CI299" s="36"/>
      <c r="CJ299" s="36"/>
      <c r="CP299" s="36"/>
      <c r="CQ299" s="36"/>
      <c r="CR299" s="36"/>
      <c r="CX299" s="36"/>
      <c r="CY299" s="36"/>
      <c r="CZ299" s="36"/>
      <c r="DF299" s="36">
        <v>3.6E-10</v>
      </c>
      <c r="DG299" s="36">
        <v>1.2509171161999999</v>
      </c>
      <c r="DH299" s="36">
        <v>10323.491867430401</v>
      </c>
      <c r="DI299" s="30">
        <f t="shared" si="148"/>
        <v>3.0496771769806317E-10</v>
      </c>
      <c r="DJ299" s="30">
        <f t="shared" si="149"/>
        <v>3.0500563811017647E-10</v>
      </c>
      <c r="DK299" s="30">
        <f t="shared" si="150"/>
        <v>3.0500564181508353E-10</v>
      </c>
      <c r="DL299" s="30">
        <f t="shared" si="151"/>
        <v>3.0500564181544496E-10</v>
      </c>
      <c r="DN299" s="36"/>
      <c r="DO299" s="36"/>
      <c r="DP299" s="36"/>
      <c r="DV299" s="36"/>
      <c r="DW299" s="36"/>
      <c r="DX299" s="36"/>
      <c r="ED299" s="36"/>
      <c r="EE299" s="36"/>
      <c r="EF299" s="36"/>
      <c r="EL299" s="36"/>
      <c r="EM299" s="36"/>
      <c r="EN299" s="36"/>
      <c r="ET299" s="36"/>
      <c r="EU299" s="36"/>
      <c r="EV299" s="36"/>
    </row>
    <row r="300" spans="14:152" s="30" customFormat="1" ht="12.75">
      <c r="N300" s="36">
        <v>1.5199999999999999E-9</v>
      </c>
      <c r="O300" s="36">
        <v>3.1303567009200002</v>
      </c>
      <c r="P300" s="36">
        <v>29043.670196348299</v>
      </c>
      <c r="Q300" s="30">
        <f t="shared" si="144"/>
        <v>1.0316745459834058E-9</v>
      </c>
      <c r="R300" s="30">
        <f t="shared" si="145"/>
        <v>1.0310517629843995E-9</v>
      </c>
      <c r="S300" s="30">
        <f t="shared" si="146"/>
        <v>1.031051702111849E-9</v>
      </c>
      <c r="T300" s="30">
        <f t="shared" si="147"/>
        <v>1.0310517021059131E-9</v>
      </c>
      <c r="V300" s="36"/>
      <c r="W300" s="36"/>
      <c r="X300" s="36"/>
      <c r="AD300" s="36"/>
      <c r="AE300" s="36"/>
      <c r="AF300" s="36"/>
      <c r="AL300" s="36"/>
      <c r="AM300" s="36"/>
      <c r="AN300" s="36"/>
      <c r="AT300" s="36"/>
      <c r="AU300" s="36"/>
      <c r="AV300" s="36"/>
      <c r="BB300" s="36"/>
      <c r="BC300" s="36"/>
      <c r="BD300" s="36"/>
      <c r="BJ300" s="36"/>
      <c r="BK300" s="36"/>
      <c r="BL300" s="36"/>
      <c r="BR300" s="36"/>
      <c r="BS300" s="36"/>
      <c r="BT300" s="36"/>
      <c r="BZ300" s="36"/>
      <c r="CA300" s="36"/>
      <c r="CB300" s="36"/>
      <c r="CH300" s="36"/>
      <c r="CI300" s="36"/>
      <c r="CJ300" s="36"/>
      <c r="CP300" s="36"/>
      <c r="CQ300" s="36"/>
      <c r="CR300" s="36"/>
      <c r="CX300" s="36"/>
      <c r="CY300" s="36"/>
      <c r="CZ300" s="36"/>
      <c r="DF300" s="36">
        <v>4.8999999999999996E-10</v>
      </c>
      <c r="DG300" s="36">
        <v>1.2133595941999999</v>
      </c>
      <c r="DH300" s="36">
        <v>9721.6222537522008</v>
      </c>
      <c r="DI300" s="30">
        <f t="shared" si="148"/>
        <v>-3.6896884444257265E-10</v>
      </c>
      <c r="DJ300" s="30">
        <f t="shared" si="149"/>
        <v>-3.6902903601188649E-10</v>
      </c>
      <c r="DK300" s="30">
        <f t="shared" si="150"/>
        <v>-3.6902904189303611E-10</v>
      </c>
      <c r="DL300" s="30">
        <f t="shared" si="151"/>
        <v>-3.6902904189361105E-10</v>
      </c>
      <c r="DN300" s="36"/>
      <c r="DO300" s="36"/>
      <c r="DP300" s="36"/>
      <c r="DV300" s="36"/>
      <c r="DW300" s="36"/>
      <c r="DX300" s="36"/>
      <c r="ED300" s="36"/>
      <c r="EE300" s="36"/>
      <c r="EF300" s="36"/>
      <c r="EL300" s="36"/>
      <c r="EM300" s="36"/>
      <c r="EN300" s="36"/>
      <c r="ET300" s="36"/>
      <c r="EU300" s="36"/>
      <c r="EV300" s="36"/>
    </row>
    <row r="301" spans="14:152" s="30" customFormat="1" ht="12.75">
      <c r="N301" s="36">
        <v>1.69E-9</v>
      </c>
      <c r="O301" s="36">
        <v>5.0434810942999997</v>
      </c>
      <c r="P301" s="36">
        <v>73.297125859000005</v>
      </c>
      <c r="Q301" s="30">
        <f t="shared" si="144"/>
        <v>-1.2715219485230864E-10</v>
      </c>
      <c r="R301" s="30">
        <f t="shared" si="145"/>
        <v>-1.2715456702850565E-10</v>
      </c>
      <c r="S301" s="30">
        <f t="shared" si="146"/>
        <v>-1.2715456726030994E-10</v>
      </c>
      <c r="T301" s="30">
        <f t="shared" si="147"/>
        <v>-1.271545672603324E-10</v>
      </c>
      <c r="V301" s="36"/>
      <c r="W301" s="36"/>
      <c r="X301" s="36"/>
      <c r="AD301" s="36"/>
      <c r="AE301" s="36"/>
      <c r="AF301" s="36"/>
      <c r="AL301" s="36"/>
      <c r="AM301" s="36"/>
      <c r="AN301" s="36"/>
      <c r="AT301" s="36"/>
      <c r="AU301" s="36"/>
      <c r="AV301" s="36"/>
      <c r="BB301" s="36"/>
      <c r="BC301" s="36"/>
      <c r="BD301" s="36"/>
      <c r="BJ301" s="36"/>
      <c r="BK301" s="36"/>
      <c r="BL301" s="36"/>
      <c r="BR301" s="36"/>
      <c r="BS301" s="36"/>
      <c r="BT301" s="36"/>
      <c r="BZ301" s="36"/>
      <c r="CA301" s="36"/>
      <c r="CB301" s="36"/>
      <c r="CH301" s="36"/>
      <c r="CI301" s="36"/>
      <c r="CJ301" s="36"/>
      <c r="CP301" s="36"/>
      <c r="CQ301" s="36"/>
      <c r="CR301" s="36"/>
      <c r="CX301" s="36"/>
      <c r="CY301" s="36"/>
      <c r="CZ301" s="36"/>
      <c r="DF301" s="36">
        <v>4.2E-10</v>
      </c>
      <c r="DG301" s="36">
        <v>6.0596823017299997</v>
      </c>
      <c r="DH301" s="36">
        <v>105460.99111839</v>
      </c>
      <c r="DI301" s="30">
        <f t="shared" si="148"/>
        <v>3.4098929082249517E-10</v>
      </c>
      <c r="DJ301" s="30">
        <f t="shared" si="149"/>
        <v>3.4049196502126324E-10</v>
      </c>
      <c r="DK301" s="30">
        <f t="shared" si="150"/>
        <v>3.4049191635548482E-10</v>
      </c>
      <c r="DL301" s="30">
        <f t="shared" si="151"/>
        <v>3.4049191635073246E-10</v>
      </c>
      <c r="DN301" s="36"/>
      <c r="DO301" s="36"/>
      <c r="DP301" s="36"/>
      <c r="DV301" s="36"/>
      <c r="DW301" s="36"/>
      <c r="DX301" s="36"/>
      <c r="ED301" s="36"/>
      <c r="EE301" s="36"/>
      <c r="EF301" s="36"/>
      <c r="EL301" s="36"/>
      <c r="EM301" s="36"/>
      <c r="EN301" s="36"/>
      <c r="ET301" s="36"/>
      <c r="EU301" s="36"/>
      <c r="EV301" s="36"/>
    </row>
    <row r="302" spans="14:152" s="30" customFormat="1" ht="12.75">
      <c r="N302" s="36">
        <v>1.6600000000000001E-9</v>
      </c>
      <c r="O302" s="36">
        <v>5.3921994803500004</v>
      </c>
      <c r="P302" s="36">
        <v>41236.038717067197</v>
      </c>
      <c r="Q302" s="30">
        <f t="shared" si="144"/>
        <v>-1.6298288798601923E-9</v>
      </c>
      <c r="R302" s="30">
        <f t="shared" si="145"/>
        <v>-1.6295788718141767E-9</v>
      </c>
      <c r="S302" s="30">
        <f t="shared" si="146"/>
        <v>-1.629578847334034E-9</v>
      </c>
      <c r="T302" s="30">
        <f t="shared" si="147"/>
        <v>-1.6295788473316513E-9</v>
      </c>
      <c r="V302" s="36"/>
      <c r="W302" s="36"/>
      <c r="X302" s="36"/>
      <c r="AD302" s="36"/>
      <c r="AE302" s="36"/>
      <c r="AF302" s="36"/>
      <c r="AL302" s="36"/>
      <c r="AM302" s="36"/>
      <c r="AN302" s="36"/>
      <c r="AT302" s="36"/>
      <c r="AU302" s="36"/>
      <c r="AV302" s="36"/>
      <c r="BB302" s="36"/>
      <c r="BC302" s="36"/>
      <c r="BD302" s="36"/>
      <c r="BJ302" s="36"/>
      <c r="BK302" s="36"/>
      <c r="BL302" s="36"/>
      <c r="BR302" s="36"/>
      <c r="BS302" s="36"/>
      <c r="BT302" s="36"/>
      <c r="BZ302" s="36"/>
      <c r="CA302" s="36"/>
      <c r="CB302" s="36"/>
      <c r="CH302" s="36"/>
      <c r="CI302" s="36"/>
      <c r="CJ302" s="36"/>
      <c r="CP302" s="36"/>
      <c r="CQ302" s="36"/>
      <c r="CR302" s="36"/>
      <c r="CX302" s="36"/>
      <c r="CY302" s="36"/>
      <c r="CZ302" s="36"/>
      <c r="DF302" s="36">
        <v>4.6000000000000001E-10</v>
      </c>
      <c r="DG302" s="36">
        <v>5.0697874827499998</v>
      </c>
      <c r="DH302" s="36">
        <v>20350.3050211464</v>
      </c>
      <c r="DI302" s="30">
        <f t="shared" si="148"/>
        <v>2.6764385215708997E-10</v>
      </c>
      <c r="DJ302" s="30">
        <f t="shared" si="149"/>
        <v>2.6749761756627562E-10</v>
      </c>
      <c r="DK302" s="30">
        <f t="shared" si="150"/>
        <v>2.6749760327457945E-10</v>
      </c>
      <c r="DL302" s="30">
        <f t="shared" si="151"/>
        <v>2.6749760327318612E-10</v>
      </c>
      <c r="DN302" s="36"/>
      <c r="DO302" s="36"/>
      <c r="DP302" s="36"/>
      <c r="DV302" s="36"/>
      <c r="DW302" s="36"/>
      <c r="DX302" s="36"/>
      <c r="ED302" s="36"/>
      <c r="EE302" s="36"/>
      <c r="EF302" s="36"/>
      <c r="EL302" s="36"/>
      <c r="EM302" s="36"/>
      <c r="EN302" s="36"/>
      <c r="ET302" s="36"/>
      <c r="EU302" s="36"/>
      <c r="EV302" s="36"/>
    </row>
    <row r="303" spans="14:152" s="30" customFormat="1" ht="12.75">
      <c r="N303" s="36">
        <v>1.63E-9</v>
      </c>
      <c r="O303" s="36">
        <v>5.5979607098699997</v>
      </c>
      <c r="P303" s="36">
        <v>7576.5600735739999</v>
      </c>
      <c r="Q303" s="30">
        <f t="shared" si="144"/>
        <v>4.5439671482783585E-10</v>
      </c>
      <c r="R303" s="30">
        <f t="shared" si="145"/>
        <v>4.5462448115033664E-10</v>
      </c>
      <c r="S303" s="30">
        <f t="shared" si="146"/>
        <v>4.5462450340665982E-10</v>
      </c>
      <c r="T303" s="30">
        <f t="shared" si="147"/>
        <v>4.5462450340882869E-10</v>
      </c>
      <c r="V303" s="36"/>
      <c r="W303" s="36"/>
      <c r="X303" s="36"/>
      <c r="AD303" s="36"/>
      <c r="AE303" s="36"/>
      <c r="AF303" s="36"/>
      <c r="AL303" s="36"/>
      <c r="AM303" s="36"/>
      <c r="AN303" s="36"/>
      <c r="AT303" s="36"/>
      <c r="AU303" s="36"/>
      <c r="AV303" s="36"/>
      <c r="BB303" s="36"/>
      <c r="BC303" s="36"/>
      <c r="BD303" s="36"/>
      <c r="BJ303" s="36"/>
      <c r="BK303" s="36"/>
      <c r="BL303" s="36"/>
      <c r="BR303" s="36"/>
      <c r="BS303" s="36"/>
      <c r="BT303" s="36"/>
      <c r="BZ303" s="36"/>
      <c r="CA303" s="36"/>
      <c r="CB303" s="36"/>
      <c r="CH303" s="36"/>
      <c r="CI303" s="36"/>
      <c r="CJ303" s="36"/>
      <c r="CP303" s="36"/>
      <c r="CQ303" s="36"/>
      <c r="CR303" s="36"/>
      <c r="CX303" s="36"/>
      <c r="CY303" s="36"/>
      <c r="CZ303" s="36"/>
      <c r="DF303" s="36">
        <v>4.0000000000000001E-10</v>
      </c>
      <c r="DG303" s="36">
        <v>1.97645050921</v>
      </c>
      <c r="DH303" s="36">
        <v>32243.4985008806</v>
      </c>
      <c r="DI303" s="30">
        <f t="shared" si="148"/>
        <v>2.5768844632134469E-10</v>
      </c>
      <c r="DJ303" s="30">
        <f t="shared" si="149"/>
        <v>2.5749895401328426E-10</v>
      </c>
      <c r="DK303" s="30">
        <f t="shared" si="150"/>
        <v>2.574989354917169E-10</v>
      </c>
      <c r="DL303" s="30">
        <f t="shared" si="151"/>
        <v>2.5749893548991607E-10</v>
      </c>
      <c r="DN303" s="36"/>
      <c r="DO303" s="36"/>
      <c r="DP303" s="36"/>
      <c r="DV303" s="36"/>
      <c r="DW303" s="36"/>
      <c r="DX303" s="36"/>
      <c r="ED303" s="36"/>
      <c r="EE303" s="36"/>
      <c r="EF303" s="36"/>
      <c r="EL303" s="36"/>
      <c r="EM303" s="36"/>
      <c r="EN303" s="36"/>
      <c r="ET303" s="36"/>
      <c r="EU303" s="36"/>
      <c r="EV303" s="36"/>
    </row>
    <row r="304" spans="14:152" s="30" customFormat="1" ht="12.75">
      <c r="N304" s="36">
        <v>1.26E-9</v>
      </c>
      <c r="O304" s="36">
        <v>0.77391784606000003</v>
      </c>
      <c r="P304" s="36">
        <v>49.996621904199998</v>
      </c>
      <c r="Q304" s="30">
        <f t="shared" si="144"/>
        <v>1.1077366955967099E-9</v>
      </c>
      <c r="R304" s="30">
        <f t="shared" si="145"/>
        <v>1.107737272111736E-9</v>
      </c>
      <c r="S304" s="30">
        <f t="shared" si="146"/>
        <v>1.1077372721680716E-9</v>
      </c>
      <c r="T304" s="30">
        <f t="shared" si="147"/>
        <v>1.1077372721680774E-9</v>
      </c>
      <c r="V304" s="36"/>
      <c r="W304" s="36"/>
      <c r="X304" s="36"/>
      <c r="AD304" s="36"/>
      <c r="AE304" s="36"/>
      <c r="AF304" s="36"/>
      <c r="AL304" s="36"/>
      <c r="AM304" s="36"/>
      <c r="AN304" s="36"/>
      <c r="AT304" s="36"/>
      <c r="AU304" s="36"/>
      <c r="AV304" s="36"/>
      <c r="BB304" s="36"/>
      <c r="BC304" s="36"/>
      <c r="BD304" s="36"/>
      <c r="BJ304" s="36"/>
      <c r="BK304" s="36"/>
      <c r="BL304" s="36"/>
      <c r="BR304" s="36"/>
      <c r="BS304" s="36"/>
      <c r="BT304" s="36"/>
      <c r="BZ304" s="36"/>
      <c r="CA304" s="36"/>
      <c r="CB304" s="36"/>
      <c r="CH304" s="36"/>
      <c r="CI304" s="36"/>
      <c r="CJ304" s="36"/>
      <c r="CP304" s="36"/>
      <c r="CQ304" s="36"/>
      <c r="CR304" s="36"/>
      <c r="CX304" s="36"/>
      <c r="CY304" s="36"/>
      <c r="CZ304" s="36"/>
      <c r="DF304" s="36">
        <v>3.6E-10</v>
      </c>
      <c r="DG304" s="36">
        <v>4.9670221696099999</v>
      </c>
      <c r="DH304" s="36">
        <v>36301.188687785099</v>
      </c>
      <c r="DI304" s="30">
        <f t="shared" si="148"/>
        <v>1.5105715847595409E-11</v>
      </c>
      <c r="DJ304" s="30">
        <f t="shared" si="149"/>
        <v>1.485495886528888E-11</v>
      </c>
      <c r="DK304" s="30">
        <f t="shared" si="150"/>
        <v>1.4854934361548685E-11</v>
      </c>
      <c r="DL304" s="30">
        <f t="shared" si="151"/>
        <v>1.4854934359156478E-11</v>
      </c>
      <c r="DN304" s="36"/>
      <c r="DO304" s="36"/>
      <c r="DP304" s="36"/>
      <c r="DV304" s="36"/>
      <c r="DW304" s="36"/>
      <c r="DX304" s="36"/>
      <c r="ED304" s="36"/>
      <c r="EE304" s="36"/>
      <c r="EF304" s="36"/>
      <c r="EL304" s="36"/>
      <c r="EM304" s="36"/>
      <c r="EN304" s="36"/>
      <c r="ET304" s="36"/>
      <c r="EU304" s="36"/>
      <c r="EV304" s="36"/>
    </row>
    <row r="305" spans="14:152" s="30" customFormat="1" ht="12.75">
      <c r="N305" s="36">
        <v>1.63E-9</v>
      </c>
      <c r="O305" s="36">
        <v>0.44241846674000002</v>
      </c>
      <c r="P305" s="36">
        <v>20350.3050211464</v>
      </c>
      <c r="Q305" s="30">
        <f t="shared" si="144"/>
        <v>1.2403673781856106E-9</v>
      </c>
      <c r="R305" s="30">
        <f t="shared" si="145"/>
        <v>1.2407805910065751E-9</v>
      </c>
      <c r="S305" s="30">
        <f t="shared" si="146"/>
        <v>1.2407806313754982E-9</v>
      </c>
      <c r="T305" s="30">
        <f t="shared" si="147"/>
        <v>1.2407806313794337E-9</v>
      </c>
      <c r="V305" s="36"/>
      <c r="W305" s="36"/>
      <c r="X305" s="36"/>
      <c r="AD305" s="36"/>
      <c r="AE305" s="36"/>
      <c r="AF305" s="36"/>
      <c r="AL305" s="36"/>
      <c r="AM305" s="36"/>
      <c r="AN305" s="36"/>
      <c r="AT305" s="36"/>
      <c r="AU305" s="36"/>
      <c r="AV305" s="36"/>
      <c r="BB305" s="36"/>
      <c r="BC305" s="36"/>
      <c r="BD305" s="36"/>
      <c r="BJ305" s="36"/>
      <c r="BK305" s="36"/>
      <c r="BL305" s="36"/>
      <c r="BR305" s="36"/>
      <c r="BS305" s="36"/>
      <c r="BT305" s="36"/>
      <c r="BZ305" s="36"/>
      <c r="CA305" s="36"/>
      <c r="CB305" s="36"/>
      <c r="CH305" s="36"/>
      <c r="CI305" s="36"/>
      <c r="CJ305" s="36"/>
      <c r="CP305" s="36"/>
      <c r="CQ305" s="36"/>
      <c r="CR305" s="36"/>
      <c r="CX305" s="36"/>
      <c r="CY305" s="36"/>
      <c r="CZ305" s="36"/>
      <c r="DF305" s="36">
        <v>3.7000000000000001E-10</v>
      </c>
      <c r="DG305" s="36">
        <v>5.2964293556199999</v>
      </c>
      <c r="DH305" s="36">
        <v>38.027672635800002</v>
      </c>
      <c r="DI305" s="30">
        <f t="shared" si="148"/>
        <v>1.3489854484015947E-10</v>
      </c>
      <c r="DJ305" s="30">
        <f t="shared" si="149"/>
        <v>1.3489829322572405E-10</v>
      </c>
      <c r="DK305" s="30">
        <f t="shared" si="150"/>
        <v>1.3489829320113709E-10</v>
      </c>
      <c r="DL305" s="30">
        <f t="shared" si="151"/>
        <v>1.3489829320113464E-10</v>
      </c>
      <c r="DN305" s="36"/>
      <c r="DO305" s="36"/>
      <c r="DP305" s="36"/>
      <c r="DV305" s="36"/>
      <c r="DW305" s="36"/>
      <c r="DX305" s="36"/>
      <c r="ED305" s="36"/>
      <c r="EE305" s="36"/>
      <c r="EF305" s="36"/>
      <c r="EL305" s="36"/>
      <c r="EM305" s="36"/>
      <c r="EN305" s="36"/>
      <c r="ET305" s="36"/>
      <c r="EU305" s="36"/>
      <c r="EV305" s="36"/>
    </row>
    <row r="306" spans="14:152" s="30" customFormat="1" ht="12.75">
      <c r="N306" s="36">
        <v>1.3600000000000001E-9</v>
      </c>
      <c r="O306" s="36">
        <v>3.0906636891199999</v>
      </c>
      <c r="P306" s="36">
        <v>418.92439890060001</v>
      </c>
      <c r="Q306" s="30">
        <f t="shared" si="144"/>
        <v>9.7833811232036736E-10</v>
      </c>
      <c r="R306" s="30">
        <f t="shared" si="145"/>
        <v>9.7834571265866473E-10</v>
      </c>
      <c r="S306" s="30">
        <f t="shared" si="146"/>
        <v>9.7834571340134864E-10</v>
      </c>
      <c r="T306" s="30">
        <f t="shared" si="147"/>
        <v>9.7834571340142123E-10</v>
      </c>
      <c r="V306" s="36"/>
      <c r="W306" s="36"/>
      <c r="X306" s="36"/>
      <c r="AD306" s="36"/>
      <c r="AE306" s="36"/>
      <c r="AF306" s="36"/>
      <c r="AL306" s="36"/>
      <c r="AM306" s="36"/>
      <c r="AN306" s="36"/>
      <c r="AT306" s="36"/>
      <c r="AU306" s="36"/>
      <c r="AV306" s="36"/>
      <c r="BB306" s="36"/>
      <c r="BC306" s="36"/>
      <c r="BD306" s="36"/>
      <c r="BJ306" s="36"/>
      <c r="BK306" s="36"/>
      <c r="BL306" s="36"/>
      <c r="BR306" s="36"/>
      <c r="BS306" s="36"/>
      <c r="BT306" s="36"/>
      <c r="BZ306" s="36"/>
      <c r="CA306" s="36"/>
      <c r="CB306" s="36"/>
      <c r="CH306" s="36"/>
      <c r="CI306" s="36"/>
      <c r="CJ306" s="36"/>
      <c r="CP306" s="36"/>
      <c r="CQ306" s="36"/>
      <c r="CR306" s="36"/>
      <c r="CX306" s="36"/>
      <c r="CY306" s="36"/>
      <c r="CZ306" s="36"/>
      <c r="DF306" s="36">
        <v>3.9E-10</v>
      </c>
      <c r="DG306" s="36">
        <v>0.52064327313000003</v>
      </c>
      <c r="DH306" s="36">
        <v>26709.646942413401</v>
      </c>
      <c r="DI306" s="30">
        <f t="shared" si="148"/>
        <v>-3.8869239825462111E-10</v>
      </c>
      <c r="DJ306" s="30">
        <f t="shared" si="149"/>
        <v>-3.8870871509070047E-10</v>
      </c>
      <c r="DK306" s="30">
        <f t="shared" si="150"/>
        <v>-3.8870871668014549E-10</v>
      </c>
      <c r="DL306" s="30">
        <f t="shared" si="151"/>
        <v>-3.8870871668030048E-10</v>
      </c>
      <c r="DN306" s="36"/>
      <c r="DO306" s="36"/>
      <c r="DP306" s="36"/>
      <c r="DV306" s="36"/>
      <c r="DW306" s="36"/>
      <c r="DX306" s="36"/>
      <c r="ED306" s="36"/>
      <c r="EE306" s="36"/>
      <c r="EF306" s="36"/>
      <c r="EL306" s="36"/>
      <c r="EM306" s="36"/>
      <c r="EN306" s="36"/>
      <c r="ET306" s="36"/>
      <c r="EU306" s="36"/>
      <c r="EV306" s="36"/>
    </row>
    <row r="307" spans="14:152" s="30" customFormat="1" ht="12.75">
      <c r="N307" s="36">
        <v>1.5400000000000001E-9</v>
      </c>
      <c r="O307" s="36">
        <v>0.47086190960000002</v>
      </c>
      <c r="P307" s="36">
        <v>28418.000004035999</v>
      </c>
      <c r="Q307" s="30">
        <f t="shared" si="144"/>
        <v>1.5398225536550958E-9</v>
      </c>
      <c r="R307" s="30">
        <f t="shared" si="145"/>
        <v>1.5398095659457287E-9</v>
      </c>
      <c r="S307" s="30">
        <f t="shared" si="146"/>
        <v>1.5398095646541894E-9</v>
      </c>
      <c r="T307" s="30">
        <f t="shared" si="147"/>
        <v>1.5398095646540635E-9</v>
      </c>
      <c r="V307" s="36"/>
      <c r="W307" s="36"/>
      <c r="X307" s="36"/>
      <c r="AD307" s="36"/>
      <c r="AE307" s="36"/>
      <c r="AF307" s="36"/>
      <c r="AL307" s="36"/>
      <c r="AM307" s="36"/>
      <c r="AN307" s="36"/>
      <c r="AT307" s="36"/>
      <c r="AU307" s="36"/>
      <c r="AV307" s="36"/>
      <c r="BB307" s="36"/>
      <c r="BC307" s="36"/>
      <c r="BD307" s="36"/>
      <c r="BJ307" s="36"/>
      <c r="BK307" s="36"/>
      <c r="BL307" s="36"/>
      <c r="BR307" s="36"/>
      <c r="BS307" s="36"/>
      <c r="BT307" s="36"/>
      <c r="BZ307" s="36"/>
      <c r="CA307" s="36"/>
      <c r="CB307" s="36"/>
      <c r="CH307" s="36"/>
      <c r="CI307" s="36"/>
      <c r="CJ307" s="36"/>
      <c r="CP307" s="36"/>
      <c r="CQ307" s="36"/>
      <c r="CR307" s="36"/>
      <c r="CX307" s="36"/>
      <c r="CY307" s="36"/>
      <c r="CZ307" s="36"/>
      <c r="DF307" s="36">
        <v>3.4999999999999998E-10</v>
      </c>
      <c r="DG307" s="36">
        <v>2.3411212465500002</v>
      </c>
      <c r="DH307" s="36">
        <v>58946.516884393903</v>
      </c>
      <c r="DI307" s="30">
        <f t="shared" si="148"/>
        <v>-2.1533539011599863E-10</v>
      </c>
      <c r="DJ307" s="30">
        <f t="shared" si="149"/>
        <v>-2.1502290041304428E-10</v>
      </c>
      <c r="DK307" s="30">
        <f t="shared" si="150"/>
        <v>-2.1502286986382078E-10</v>
      </c>
      <c r="DL307" s="30">
        <f t="shared" si="151"/>
        <v>-2.1502286986083817E-10</v>
      </c>
      <c r="DN307" s="36"/>
      <c r="DO307" s="36"/>
      <c r="DP307" s="36"/>
      <c r="DV307" s="36"/>
      <c r="DW307" s="36"/>
      <c r="DX307" s="36"/>
      <c r="ED307" s="36"/>
      <c r="EE307" s="36"/>
      <c r="EF307" s="36"/>
      <c r="EL307" s="36"/>
      <c r="EM307" s="36"/>
      <c r="EN307" s="36"/>
      <c r="ET307" s="36"/>
      <c r="EU307" s="36"/>
      <c r="EV307" s="36"/>
    </row>
    <row r="308" spans="14:152" s="30" customFormat="1" ht="12.75">
      <c r="N308" s="36">
        <v>1.2E-9</v>
      </c>
      <c r="O308" s="36">
        <v>0.88536981985999996</v>
      </c>
      <c r="P308" s="36">
        <v>29573.361161443001</v>
      </c>
      <c r="Q308" s="30">
        <f t="shared" si="144"/>
        <v>1.1544109055323345E-9</v>
      </c>
      <c r="R308" s="30">
        <f t="shared" si="145"/>
        <v>1.1545967901814072E-9</v>
      </c>
      <c r="S308" s="30">
        <f t="shared" si="146"/>
        <v>1.1545968083274207E-9</v>
      </c>
      <c r="T308" s="30">
        <f t="shared" si="147"/>
        <v>1.1545968083291956E-9</v>
      </c>
      <c r="V308" s="36"/>
      <c r="W308" s="36"/>
      <c r="X308" s="36"/>
      <c r="AD308" s="36"/>
      <c r="AE308" s="36"/>
      <c r="AF308" s="36"/>
      <c r="AL308" s="36"/>
      <c r="AM308" s="36"/>
      <c r="AN308" s="36"/>
      <c r="AT308" s="36"/>
      <c r="AU308" s="36"/>
      <c r="AV308" s="36"/>
      <c r="BB308" s="36"/>
      <c r="BC308" s="36"/>
      <c r="BD308" s="36"/>
      <c r="BJ308" s="36"/>
      <c r="BK308" s="36"/>
      <c r="BL308" s="36"/>
      <c r="BR308" s="36"/>
      <c r="BS308" s="36"/>
      <c r="BT308" s="36"/>
      <c r="BZ308" s="36"/>
      <c r="CA308" s="36"/>
      <c r="CB308" s="36"/>
      <c r="CH308" s="36"/>
      <c r="CI308" s="36"/>
      <c r="CJ308" s="36"/>
      <c r="CP308" s="36"/>
      <c r="CQ308" s="36"/>
      <c r="CR308" s="36"/>
      <c r="CX308" s="36"/>
      <c r="CY308" s="36"/>
      <c r="CZ308" s="36"/>
      <c r="DF308" s="36">
        <v>3.4000000000000001E-10</v>
      </c>
      <c r="DG308" s="36">
        <v>1.82989750626</v>
      </c>
      <c r="DH308" s="36">
        <v>17675.023492730401</v>
      </c>
      <c r="DI308" s="30">
        <f t="shared" si="148"/>
        <v>-1.172188313240019E-10</v>
      </c>
      <c r="DJ308" s="30">
        <f t="shared" si="149"/>
        <v>-1.1732715920269977E-10</v>
      </c>
      <c r="DK308" s="30">
        <f t="shared" si="150"/>
        <v>-1.1732716978758659E-10</v>
      </c>
      <c r="DL308" s="30">
        <f t="shared" si="151"/>
        <v>-1.1732716978862057E-10</v>
      </c>
      <c r="DN308" s="36"/>
      <c r="DO308" s="36"/>
      <c r="DP308" s="36"/>
      <c r="DV308" s="36"/>
      <c r="DW308" s="36"/>
      <c r="DX308" s="36"/>
      <c r="ED308" s="36"/>
      <c r="EE308" s="36"/>
      <c r="EF308" s="36"/>
      <c r="EL308" s="36"/>
      <c r="EM308" s="36"/>
      <c r="EN308" s="36"/>
      <c r="ET308" s="36"/>
      <c r="EU308" s="36"/>
      <c r="EV308" s="36"/>
    </row>
    <row r="309" spans="14:152" s="30" customFormat="1" ht="12.75">
      <c r="N309" s="36">
        <v>1.32E-9</v>
      </c>
      <c r="O309" s="36">
        <v>1.4800976904000001</v>
      </c>
      <c r="P309" s="36">
        <v>17085.958665722199</v>
      </c>
      <c r="Q309" s="30">
        <f t="shared" si="144"/>
        <v>7.2036797839851202E-10</v>
      </c>
      <c r="R309" s="30">
        <f t="shared" si="145"/>
        <v>7.2073088562928206E-10</v>
      </c>
      <c r="S309" s="30">
        <f t="shared" si="146"/>
        <v>7.2073092108793246E-10</v>
      </c>
      <c r="T309" s="30">
        <f t="shared" si="147"/>
        <v>7.2073092109138987E-10</v>
      </c>
      <c r="V309" s="36"/>
      <c r="W309" s="36"/>
      <c r="X309" s="36"/>
      <c r="AD309" s="36"/>
      <c r="AE309" s="36"/>
      <c r="AF309" s="36"/>
      <c r="AL309" s="36"/>
      <c r="AM309" s="36"/>
      <c r="AN309" s="36"/>
      <c r="AT309" s="36"/>
      <c r="AU309" s="36"/>
      <c r="AV309" s="36"/>
      <c r="BB309" s="36"/>
      <c r="BC309" s="36"/>
      <c r="BD309" s="36"/>
      <c r="BJ309" s="36"/>
      <c r="BK309" s="36"/>
      <c r="BL309" s="36"/>
      <c r="BR309" s="36"/>
      <c r="BS309" s="36"/>
      <c r="BT309" s="36"/>
      <c r="BZ309" s="36"/>
      <c r="CA309" s="36"/>
      <c r="CB309" s="36"/>
      <c r="CH309" s="36"/>
      <c r="CI309" s="36"/>
      <c r="CJ309" s="36"/>
      <c r="CP309" s="36"/>
      <c r="CQ309" s="36"/>
      <c r="CR309" s="36"/>
      <c r="CX309" s="36"/>
      <c r="CY309" s="36"/>
      <c r="CZ309" s="36"/>
      <c r="DF309" s="36">
        <v>3.4000000000000001E-10</v>
      </c>
      <c r="DG309" s="36">
        <v>0.76493664110000004</v>
      </c>
      <c r="DH309" s="36">
        <v>55798.458358398399</v>
      </c>
      <c r="DI309" s="30">
        <f t="shared" si="148"/>
        <v>2.5162685846277847E-10</v>
      </c>
      <c r="DJ309" s="30">
        <f t="shared" si="149"/>
        <v>2.5138168795650866E-10</v>
      </c>
      <c r="DK309" s="30">
        <f t="shared" si="150"/>
        <v>2.5138166398491703E-10</v>
      </c>
      <c r="DL309" s="30">
        <f t="shared" si="151"/>
        <v>2.5138166398257471E-10</v>
      </c>
      <c r="DN309" s="36"/>
      <c r="DO309" s="36"/>
      <c r="DP309" s="36"/>
      <c r="DV309" s="36"/>
      <c r="DW309" s="36"/>
      <c r="DX309" s="36"/>
      <c r="ED309" s="36"/>
      <c r="EE309" s="36"/>
      <c r="EF309" s="36"/>
      <c r="EL309" s="36"/>
      <c r="EM309" s="36"/>
      <c r="EN309" s="36"/>
      <c r="ET309" s="36"/>
      <c r="EU309" s="36"/>
      <c r="EV309" s="36"/>
    </row>
    <row r="310" spans="14:152" s="30" customFormat="1" ht="12.75">
      <c r="N310" s="36">
        <v>1.26E-9</v>
      </c>
      <c r="O310" s="36">
        <v>1.3949776096399999</v>
      </c>
      <c r="P310" s="36">
        <v>966.97087743559996</v>
      </c>
      <c r="Q310" s="30">
        <f t="shared" si="144"/>
        <v>-8.5510176651557612E-10</v>
      </c>
      <c r="R310" s="30">
        <f t="shared" si="145"/>
        <v>-8.5508458103338934E-10</v>
      </c>
      <c r="S310" s="30">
        <f t="shared" si="146"/>
        <v>-8.5508457935404932E-10</v>
      </c>
      <c r="T310" s="30">
        <f t="shared" si="147"/>
        <v>-8.5508457935388565E-10</v>
      </c>
      <c r="V310" s="36"/>
      <c r="W310" s="36"/>
      <c r="X310" s="36"/>
      <c r="AD310" s="36"/>
      <c r="AE310" s="36"/>
      <c r="AF310" s="36"/>
      <c r="AL310" s="36"/>
      <c r="AM310" s="36"/>
      <c r="AN310" s="36"/>
      <c r="AT310" s="36"/>
      <c r="AU310" s="36"/>
      <c r="AV310" s="36"/>
      <c r="BB310" s="36"/>
      <c r="BC310" s="36"/>
      <c r="BD310" s="36"/>
      <c r="BJ310" s="36"/>
      <c r="BK310" s="36"/>
      <c r="BL310" s="36"/>
      <c r="BR310" s="36"/>
      <c r="BS310" s="36"/>
      <c r="BT310" s="36"/>
      <c r="BZ310" s="36"/>
      <c r="CA310" s="36"/>
      <c r="CB310" s="36"/>
      <c r="CH310" s="36"/>
      <c r="CI310" s="36"/>
      <c r="CJ310" s="36"/>
      <c r="CP310" s="36"/>
      <c r="CQ310" s="36"/>
      <c r="CR310" s="36"/>
      <c r="CX310" s="36"/>
      <c r="CY310" s="36"/>
      <c r="CZ310" s="36"/>
      <c r="DF310" s="36">
        <v>3.4999999999999998E-10</v>
      </c>
      <c r="DG310" s="36">
        <v>1.0935367514700001</v>
      </c>
      <c r="DH310" s="36">
        <v>69159.802430604905</v>
      </c>
      <c r="DI310" s="30">
        <f t="shared" si="148"/>
        <v>2.1584081797311913E-10</v>
      </c>
      <c r="DJ310" s="30">
        <f t="shared" si="149"/>
        <v>2.1620657357179961E-10</v>
      </c>
      <c r="DK310" s="30">
        <f t="shared" si="150"/>
        <v>2.1620660929394434E-10</v>
      </c>
      <c r="DL310" s="30">
        <f t="shared" si="151"/>
        <v>2.1620660929743326E-10</v>
      </c>
      <c r="DN310" s="36"/>
      <c r="DO310" s="36"/>
      <c r="DP310" s="36"/>
      <c r="DV310" s="36"/>
      <c r="DW310" s="36"/>
      <c r="DX310" s="36"/>
      <c r="ED310" s="36"/>
      <c r="EE310" s="36"/>
      <c r="EF310" s="36"/>
      <c r="EL310" s="36"/>
      <c r="EM310" s="36"/>
      <c r="EN310" s="36"/>
      <c r="ET310" s="36"/>
      <c r="EU310" s="36"/>
      <c r="EV310" s="36"/>
    </row>
    <row r="311" spans="14:152" s="30" customFormat="1" ht="12.75">
      <c r="N311" s="36">
        <v>1.43E-9</v>
      </c>
      <c r="O311" s="36">
        <v>3.8402679795800001</v>
      </c>
      <c r="P311" s="36">
        <v>14128.242771245599</v>
      </c>
      <c r="Q311" s="30">
        <f t="shared" si="144"/>
        <v>8.8506795312017748E-10</v>
      </c>
      <c r="R311" s="30">
        <f t="shared" si="145"/>
        <v>8.8537267299873839E-10</v>
      </c>
      <c r="S311" s="30">
        <f t="shared" si="146"/>
        <v>8.8537270277206033E-10</v>
      </c>
      <c r="T311" s="30">
        <f t="shared" si="147"/>
        <v>8.8537270277496477E-10</v>
      </c>
      <c r="V311" s="36"/>
      <c r="W311" s="36"/>
      <c r="X311" s="36"/>
      <c r="AD311" s="36"/>
      <c r="AE311" s="36"/>
      <c r="AF311" s="36"/>
      <c r="AL311" s="36"/>
      <c r="AM311" s="36"/>
      <c r="AN311" s="36"/>
      <c r="AT311" s="36"/>
      <c r="AU311" s="36"/>
      <c r="AV311" s="36"/>
      <c r="BB311" s="36"/>
      <c r="BC311" s="36"/>
      <c r="BD311" s="36"/>
      <c r="BJ311" s="36"/>
      <c r="BK311" s="36"/>
      <c r="BL311" s="36"/>
      <c r="BR311" s="36"/>
      <c r="BS311" s="36"/>
      <c r="BT311" s="36"/>
      <c r="BZ311" s="36"/>
      <c r="CA311" s="36"/>
      <c r="CB311" s="36"/>
      <c r="CH311" s="36"/>
      <c r="CI311" s="36"/>
      <c r="CJ311" s="36"/>
      <c r="CP311" s="36"/>
      <c r="CQ311" s="36"/>
      <c r="CR311" s="36"/>
      <c r="CX311" s="36"/>
      <c r="CY311" s="36"/>
      <c r="CZ311" s="36"/>
      <c r="DF311" s="36">
        <v>3.1000000000000002E-10</v>
      </c>
      <c r="DG311" s="36">
        <v>5.5914833029700004</v>
      </c>
      <c r="DH311" s="36">
        <v>10639.883737087001</v>
      </c>
      <c r="DI311" s="30">
        <f t="shared" si="148"/>
        <v>-3.099962076305556E-10</v>
      </c>
      <c r="DJ311" s="30">
        <f t="shared" si="149"/>
        <v>-3.0999651448228353E-10</v>
      </c>
      <c r="DK311" s="30">
        <f t="shared" si="150"/>
        <v>-3.0999651451163588E-10</v>
      </c>
      <c r="DL311" s="30">
        <f t="shared" si="151"/>
        <v>-3.0999651451163877E-10</v>
      </c>
      <c r="DN311" s="36"/>
      <c r="DO311" s="36"/>
      <c r="DP311" s="36"/>
      <c r="DV311" s="36"/>
      <c r="DW311" s="36"/>
      <c r="DX311" s="36"/>
      <c r="ED311" s="36"/>
      <c r="EE311" s="36"/>
      <c r="EF311" s="36"/>
      <c r="EL311" s="36"/>
      <c r="EM311" s="36"/>
      <c r="EN311" s="36"/>
      <c r="ET311" s="36"/>
      <c r="EU311" s="36"/>
      <c r="EV311" s="36"/>
    </row>
    <row r="312" spans="14:152" s="30" customFormat="1" ht="12.75">
      <c r="N312" s="36">
        <v>1.4700000000000001E-9</v>
      </c>
      <c r="O312" s="36">
        <v>2.1162742780400001</v>
      </c>
      <c r="P312" s="36">
        <v>34363.365597556003</v>
      </c>
      <c r="Q312" s="30">
        <f t="shared" si="144"/>
        <v>1.4651033174313186E-9</v>
      </c>
      <c r="R312" s="30">
        <f t="shared" si="145"/>
        <v>1.4651821144008188E-9</v>
      </c>
      <c r="S312" s="30">
        <f t="shared" si="146"/>
        <v>1.4651821220694936E-9</v>
      </c>
      <c r="T312" s="30">
        <f t="shared" si="147"/>
        <v>1.4651821220702406E-9</v>
      </c>
      <c r="V312" s="36"/>
      <c r="W312" s="36"/>
      <c r="X312" s="36"/>
      <c r="AD312" s="36"/>
      <c r="AE312" s="36"/>
      <c r="AF312" s="36"/>
      <c r="AL312" s="36"/>
      <c r="AM312" s="36"/>
      <c r="AN312" s="36"/>
      <c r="AT312" s="36"/>
      <c r="AU312" s="36"/>
      <c r="AV312" s="36"/>
      <c r="BB312" s="36"/>
      <c r="BC312" s="36"/>
      <c r="BD312" s="36"/>
      <c r="BJ312" s="36"/>
      <c r="BK312" s="36"/>
      <c r="BL312" s="36"/>
      <c r="BR312" s="36"/>
      <c r="BS312" s="36"/>
      <c r="BT312" s="36"/>
      <c r="BZ312" s="36"/>
      <c r="CA312" s="36"/>
      <c r="CB312" s="36"/>
      <c r="CH312" s="36"/>
      <c r="CI312" s="36"/>
      <c r="CJ312" s="36"/>
      <c r="CP312" s="36"/>
      <c r="CQ312" s="36"/>
      <c r="CR312" s="36"/>
      <c r="CX312" s="36"/>
      <c r="CY312" s="36"/>
      <c r="CZ312" s="36"/>
      <c r="DF312" s="36">
        <v>3.1999999999999998E-10</v>
      </c>
      <c r="DG312" s="36">
        <v>3.3296078187</v>
      </c>
      <c r="DH312" s="36">
        <v>71519.297143276795</v>
      </c>
      <c r="DI312" s="30">
        <f t="shared" si="148"/>
        <v>-2.7845050247212579E-10</v>
      </c>
      <c r="DJ312" s="30">
        <f t="shared" si="149"/>
        <v>-2.7823365594065865E-10</v>
      </c>
      <c r="DK312" s="30">
        <f t="shared" si="150"/>
        <v>-2.7823363472526958E-10</v>
      </c>
      <c r="DL312" s="30">
        <f t="shared" si="151"/>
        <v>-2.7823363472320302E-10</v>
      </c>
      <c r="DN312" s="36"/>
      <c r="DO312" s="36"/>
      <c r="DP312" s="36"/>
      <c r="DV312" s="36"/>
      <c r="DW312" s="36"/>
      <c r="DX312" s="36"/>
      <c r="ED312" s="36"/>
      <c r="EE312" s="36"/>
      <c r="EF312" s="36"/>
      <c r="EL312" s="36"/>
      <c r="EM312" s="36"/>
      <c r="EN312" s="36"/>
      <c r="ET312" s="36"/>
      <c r="EU312" s="36"/>
      <c r="EV312" s="36"/>
    </row>
    <row r="313" spans="14:152" s="30" customFormat="1" ht="12.75">
      <c r="N313" s="36">
        <v>1.0600000000000001E-9</v>
      </c>
      <c r="O313" s="36">
        <v>2.0469693229299999</v>
      </c>
      <c r="P313" s="36">
        <v>37674.996394276401</v>
      </c>
      <c r="Q313" s="30">
        <f t="shared" si="144"/>
        <v>9.3007638250480873E-10</v>
      </c>
      <c r="R313" s="30">
        <f t="shared" si="145"/>
        <v>9.3044404612571327E-10</v>
      </c>
      <c r="S313" s="30">
        <f t="shared" si="146"/>
        <v>9.3044408202914489E-10</v>
      </c>
      <c r="T313" s="30">
        <f t="shared" si="147"/>
        <v>9.3044408203263777E-10</v>
      </c>
      <c r="V313" s="36"/>
      <c r="W313" s="36"/>
      <c r="X313" s="36"/>
      <c r="AD313" s="36"/>
      <c r="AE313" s="36"/>
      <c r="AF313" s="36"/>
      <c r="AL313" s="36"/>
      <c r="AM313" s="36"/>
      <c r="AN313" s="36"/>
      <c r="AT313" s="36"/>
      <c r="AU313" s="36"/>
      <c r="AV313" s="36"/>
      <c r="BB313" s="36"/>
      <c r="BC313" s="36"/>
      <c r="BD313" s="36"/>
      <c r="BJ313" s="36"/>
      <c r="BK313" s="36"/>
      <c r="BL313" s="36"/>
      <c r="BR313" s="36"/>
      <c r="BS313" s="36"/>
      <c r="BT313" s="36"/>
      <c r="BZ313" s="36"/>
      <c r="CA313" s="36"/>
      <c r="CB313" s="36"/>
      <c r="CH313" s="36"/>
      <c r="CI313" s="36"/>
      <c r="CJ313" s="36"/>
      <c r="CP313" s="36"/>
      <c r="CQ313" s="36"/>
      <c r="CR313" s="36"/>
      <c r="CX313" s="36"/>
      <c r="CY313" s="36"/>
      <c r="CZ313" s="36"/>
      <c r="DF313" s="36">
        <v>3.1000000000000002E-10</v>
      </c>
      <c r="DG313" s="36">
        <v>5.9819144639199999</v>
      </c>
      <c r="DH313" s="36">
        <v>24341.528317456599</v>
      </c>
      <c r="DI313" s="30">
        <f t="shared" si="148"/>
        <v>-3.0520201955939345E-10</v>
      </c>
      <c r="DJ313" s="30">
        <f t="shared" si="149"/>
        <v>-3.0517658865344321E-10</v>
      </c>
      <c r="DK313" s="30">
        <f t="shared" si="150"/>
        <v>-3.0517658616513612E-10</v>
      </c>
      <c r="DL313" s="30">
        <f t="shared" si="151"/>
        <v>-3.0517658616489303E-10</v>
      </c>
      <c r="DN313" s="36"/>
      <c r="DO313" s="36"/>
      <c r="DP313" s="36"/>
      <c r="DV313" s="36"/>
      <c r="DW313" s="36"/>
      <c r="DX313" s="36"/>
      <c r="ED313" s="36"/>
      <c r="EE313" s="36"/>
      <c r="EF313" s="36"/>
      <c r="EL313" s="36"/>
      <c r="EM313" s="36"/>
      <c r="EN313" s="36"/>
      <c r="ET313" s="36"/>
      <c r="EU313" s="36"/>
      <c r="EV313" s="36"/>
    </row>
    <row r="314" spans="14:152" s="30" customFormat="1" ht="12.75">
      <c r="N314" s="36">
        <v>1.0600000000000001E-9</v>
      </c>
      <c r="O314" s="36">
        <v>1.43873202489</v>
      </c>
      <c r="P314" s="36">
        <v>27682.140744156401</v>
      </c>
      <c r="Q314" s="30">
        <f t="shared" si="144"/>
        <v>3.3376834735353227E-10</v>
      </c>
      <c r="R314" s="30">
        <f t="shared" si="145"/>
        <v>3.3323344210419436E-10</v>
      </c>
      <c r="S314" s="30">
        <f t="shared" si="146"/>
        <v>3.3323338982991595E-10</v>
      </c>
      <c r="T314" s="30">
        <f t="shared" si="147"/>
        <v>3.3323338982479663E-10</v>
      </c>
      <c r="V314" s="36"/>
      <c r="W314" s="36"/>
      <c r="X314" s="36"/>
      <c r="AD314" s="36"/>
      <c r="AE314" s="36"/>
      <c r="AF314" s="36"/>
      <c r="AL314" s="36"/>
      <c r="AM314" s="36"/>
      <c r="AN314" s="36"/>
      <c r="AT314" s="36"/>
      <c r="AU314" s="36"/>
      <c r="AV314" s="36"/>
      <c r="BB314" s="36"/>
      <c r="BC314" s="36"/>
      <c r="BD314" s="36"/>
      <c r="BJ314" s="36"/>
      <c r="BK314" s="36"/>
      <c r="BL314" s="36"/>
      <c r="BR314" s="36"/>
      <c r="BS314" s="36"/>
      <c r="BT314" s="36"/>
      <c r="BZ314" s="36"/>
      <c r="CA314" s="36"/>
      <c r="CB314" s="36"/>
      <c r="CH314" s="36"/>
      <c r="CI314" s="36"/>
      <c r="CJ314" s="36"/>
      <c r="CP314" s="36"/>
      <c r="CQ314" s="36"/>
      <c r="CR314" s="36"/>
      <c r="CX314" s="36"/>
      <c r="CY314" s="36"/>
      <c r="CZ314" s="36"/>
      <c r="DF314" s="36">
        <v>3.1000000000000002E-10</v>
      </c>
      <c r="DG314" s="36">
        <v>0.68615213144999998</v>
      </c>
      <c r="DH314" s="36">
        <v>10202.239845947101</v>
      </c>
      <c r="DI314" s="30">
        <f t="shared" si="148"/>
        <v>2.434160123548892E-10</v>
      </c>
      <c r="DJ314" s="30">
        <f t="shared" si="149"/>
        <v>2.434536184603888E-10</v>
      </c>
      <c r="DK314" s="30">
        <f t="shared" si="150"/>
        <v>2.43453622134712E-10</v>
      </c>
      <c r="DL314" s="30">
        <f t="shared" si="151"/>
        <v>2.4345362213507064E-10</v>
      </c>
      <c r="DN314" s="36"/>
      <c r="DO314" s="36"/>
      <c r="DP314" s="36"/>
      <c r="DV314" s="36"/>
      <c r="DW314" s="36"/>
      <c r="DX314" s="36"/>
      <c r="ED314" s="36"/>
      <c r="EE314" s="36"/>
      <c r="EF314" s="36"/>
      <c r="EL314" s="36"/>
      <c r="EM314" s="36"/>
      <c r="EN314" s="36"/>
      <c r="ET314" s="36"/>
      <c r="EU314" s="36"/>
      <c r="EV314" s="36"/>
    </row>
    <row r="315" spans="14:152" s="30" customFormat="1" ht="12.75">
      <c r="N315" s="36">
        <v>1.49E-9</v>
      </c>
      <c r="O315" s="36">
        <v>9.2865087939999993E-2</v>
      </c>
      <c r="P315" s="36">
        <v>8144.2787113043996</v>
      </c>
      <c r="Q315" s="30">
        <f t="shared" si="144"/>
        <v>7.0045782265248469E-10</v>
      </c>
      <c r="R315" s="30">
        <f t="shared" si="145"/>
        <v>7.0025212380563577E-10</v>
      </c>
      <c r="S315" s="30">
        <f t="shared" si="146"/>
        <v>7.002521037043927E-10</v>
      </c>
      <c r="T315" s="30">
        <f t="shared" si="147"/>
        <v>7.0025210370243032E-10</v>
      </c>
      <c r="V315" s="36"/>
      <c r="W315" s="36"/>
      <c r="X315" s="36"/>
      <c r="AD315" s="36"/>
      <c r="AE315" s="36"/>
      <c r="AF315" s="36"/>
      <c r="AL315" s="36"/>
      <c r="AM315" s="36"/>
      <c r="AN315" s="36"/>
      <c r="AT315" s="36"/>
      <c r="AU315" s="36"/>
      <c r="AV315" s="36"/>
      <c r="BB315" s="36"/>
      <c r="BC315" s="36"/>
      <c r="BD315" s="36"/>
      <c r="BJ315" s="36"/>
      <c r="BK315" s="36"/>
      <c r="BL315" s="36"/>
      <c r="BR315" s="36"/>
      <c r="BS315" s="36"/>
      <c r="BT315" s="36"/>
      <c r="BZ315" s="36"/>
      <c r="CA315" s="36"/>
      <c r="CB315" s="36"/>
      <c r="CH315" s="36"/>
      <c r="CI315" s="36"/>
      <c r="CJ315" s="36"/>
      <c r="CP315" s="36"/>
      <c r="CQ315" s="36"/>
      <c r="CR315" s="36"/>
      <c r="CX315" s="36"/>
      <c r="CY315" s="36"/>
      <c r="CZ315" s="36"/>
      <c r="DF315" s="36">
        <v>3E-10</v>
      </c>
      <c r="DG315" s="36">
        <v>4.4203994294699998</v>
      </c>
      <c r="DH315" s="36">
        <v>10459.117192440401</v>
      </c>
      <c r="DI315" s="30">
        <f t="shared" si="148"/>
        <v>-2.9598128479222167E-10</v>
      </c>
      <c r="DJ315" s="30">
        <f t="shared" si="149"/>
        <v>-2.9597144865248841E-10</v>
      </c>
      <c r="DK315" s="30">
        <f t="shared" si="150"/>
        <v>-2.959714476907404E-10</v>
      </c>
      <c r="DL315" s="30">
        <f t="shared" si="151"/>
        <v>-2.9597144769064673E-10</v>
      </c>
      <c r="DN315" s="36"/>
      <c r="DO315" s="36"/>
      <c r="DP315" s="36"/>
      <c r="DV315" s="36"/>
      <c r="DW315" s="36"/>
      <c r="DX315" s="36"/>
      <c r="ED315" s="36"/>
      <c r="EE315" s="36"/>
      <c r="EF315" s="36"/>
      <c r="EL315" s="36"/>
      <c r="EM315" s="36"/>
      <c r="EN315" s="36"/>
      <c r="ET315" s="36"/>
      <c r="EU315" s="36"/>
      <c r="EV315" s="36"/>
    </row>
    <row r="316" spans="14:152" s="30" customFormat="1" ht="12.75">
      <c r="N316" s="36">
        <v>1.03E-9</v>
      </c>
      <c r="O316" s="36">
        <v>1.99204147E-2</v>
      </c>
      <c r="P316" s="36">
        <v>18300.693685042701</v>
      </c>
      <c r="Q316" s="30">
        <f t="shared" si="144"/>
        <v>6.2510325104094067E-10</v>
      </c>
      <c r="R316" s="30">
        <f t="shared" si="145"/>
        <v>6.2481550024542804E-10</v>
      </c>
      <c r="S316" s="30">
        <f t="shared" si="146"/>
        <v>6.2481547212332828E-10</v>
      </c>
      <c r="T316" s="30">
        <f t="shared" si="147"/>
        <v>6.2481547212058214E-10</v>
      </c>
      <c r="V316" s="36"/>
      <c r="W316" s="36"/>
      <c r="X316" s="36"/>
      <c r="AD316" s="36"/>
      <c r="AE316" s="36"/>
      <c r="AF316" s="36"/>
      <c r="AL316" s="36"/>
      <c r="AM316" s="36"/>
      <c r="AN316" s="36"/>
      <c r="AT316" s="36"/>
      <c r="AU316" s="36"/>
      <c r="AV316" s="36"/>
      <c r="BB316" s="36"/>
      <c r="BC316" s="36"/>
      <c r="BD316" s="36"/>
      <c r="BJ316" s="36"/>
      <c r="BK316" s="36"/>
      <c r="BL316" s="36"/>
      <c r="BR316" s="36"/>
      <c r="BS316" s="36"/>
      <c r="BT316" s="36"/>
      <c r="BZ316" s="36"/>
      <c r="CA316" s="36"/>
      <c r="CB316" s="36"/>
      <c r="CH316" s="36"/>
      <c r="CI316" s="36"/>
      <c r="CJ316" s="36"/>
      <c r="CP316" s="36"/>
      <c r="CQ316" s="36"/>
      <c r="CR316" s="36"/>
      <c r="CX316" s="36"/>
      <c r="CY316" s="36"/>
      <c r="CZ316" s="36"/>
      <c r="DF316" s="36">
        <v>2.8999999999999998E-10</v>
      </c>
      <c r="DG316" s="36">
        <v>1.3036770153899999</v>
      </c>
      <c r="DH316" s="36">
        <v>20103.065675764501</v>
      </c>
      <c r="DI316" s="30">
        <f t="shared" si="148"/>
        <v>-2.8401620434061811E-10</v>
      </c>
      <c r="DJ316" s="30">
        <f t="shared" si="149"/>
        <v>-2.8399355660214879E-10</v>
      </c>
      <c r="DK316" s="30">
        <f t="shared" si="150"/>
        <v>-2.8399355438699639E-10</v>
      </c>
      <c r="DL316" s="30">
        <f t="shared" si="151"/>
        <v>-2.8399355438678029E-10</v>
      </c>
      <c r="DN316" s="36"/>
      <c r="DO316" s="36"/>
      <c r="DP316" s="36"/>
      <c r="DV316" s="36"/>
      <c r="DW316" s="36"/>
      <c r="DX316" s="36"/>
      <c r="ED316" s="36"/>
      <c r="EE316" s="36"/>
      <c r="EF316" s="36"/>
      <c r="EL316" s="36"/>
      <c r="EM316" s="36"/>
      <c r="EN316" s="36"/>
      <c r="ET316" s="36"/>
      <c r="EU316" s="36"/>
      <c r="EV316" s="36"/>
    </row>
    <row r="317" spans="14:152" s="30" customFormat="1" ht="12.75">
      <c r="N317" s="36">
        <v>1.21E-9</v>
      </c>
      <c r="O317" s="36">
        <v>3.57602835443</v>
      </c>
      <c r="P317" s="36">
        <v>45.141219636599999</v>
      </c>
      <c r="Q317" s="30">
        <f t="shared" si="144"/>
        <v>-1.1895423064219537E-9</v>
      </c>
      <c r="R317" s="30">
        <f t="shared" si="145"/>
        <v>-1.1895424984969553E-9</v>
      </c>
      <c r="S317" s="30">
        <f t="shared" si="146"/>
        <v>-1.1895424985157243E-9</v>
      </c>
      <c r="T317" s="30">
        <f t="shared" si="147"/>
        <v>-1.1895424985157261E-9</v>
      </c>
      <c r="V317" s="36"/>
      <c r="W317" s="36"/>
      <c r="X317" s="36"/>
      <c r="AD317" s="36"/>
      <c r="AE317" s="36"/>
      <c r="AF317" s="36"/>
      <c r="AL317" s="36"/>
      <c r="AM317" s="36"/>
      <c r="AN317" s="36"/>
      <c r="AT317" s="36"/>
      <c r="AU317" s="36"/>
      <c r="AV317" s="36"/>
      <c r="BB317" s="36"/>
      <c r="BC317" s="36"/>
      <c r="BD317" s="36"/>
      <c r="BJ317" s="36"/>
      <c r="BK317" s="36"/>
      <c r="BL317" s="36"/>
      <c r="BR317" s="36"/>
      <c r="BS317" s="36"/>
      <c r="BT317" s="36"/>
      <c r="BZ317" s="36"/>
      <c r="CA317" s="36"/>
      <c r="CB317" s="36"/>
      <c r="CH317" s="36"/>
      <c r="CI317" s="36"/>
      <c r="CJ317" s="36"/>
      <c r="CP317" s="36"/>
      <c r="CQ317" s="36"/>
      <c r="CR317" s="36"/>
      <c r="CX317" s="36"/>
      <c r="CY317" s="36"/>
      <c r="CZ317" s="36"/>
      <c r="DF317" s="36">
        <v>3.1000000000000002E-10</v>
      </c>
      <c r="DG317" s="36">
        <v>4.5179334799699999</v>
      </c>
      <c r="DH317" s="36">
        <v>2957.7158944766002</v>
      </c>
      <c r="DI317" s="30">
        <f t="shared" si="148"/>
        <v>2.4006354442850269E-10</v>
      </c>
      <c r="DJ317" s="30">
        <f t="shared" si="149"/>
        <v>2.4007468495266621E-10</v>
      </c>
      <c r="DK317" s="30">
        <f t="shared" si="150"/>
        <v>2.4007468604125419E-10</v>
      </c>
      <c r="DL317" s="30">
        <f t="shared" si="151"/>
        <v>2.4007468604136074E-10</v>
      </c>
      <c r="DN317" s="36"/>
      <c r="DO317" s="36"/>
      <c r="DP317" s="36"/>
      <c r="DV317" s="36"/>
      <c r="DW317" s="36"/>
      <c r="DX317" s="36"/>
      <c r="ED317" s="36"/>
      <c r="EE317" s="36"/>
      <c r="EF317" s="36"/>
      <c r="EL317" s="36"/>
      <c r="EM317" s="36"/>
      <c r="EN317" s="36"/>
      <c r="ET317" s="36"/>
      <c r="EU317" s="36"/>
      <c r="EV317" s="36"/>
    </row>
    <row r="318" spans="14:152" s="30" customFormat="1" ht="12.75">
      <c r="N318" s="36">
        <v>1.25E-9</v>
      </c>
      <c r="O318" s="36">
        <v>0.11630302078</v>
      </c>
      <c r="P318" s="36">
        <v>149.56319713459999</v>
      </c>
      <c r="Q318" s="30">
        <f t="shared" si="144"/>
        <v>9.4553555831014517E-10</v>
      </c>
      <c r="R318" s="30">
        <f t="shared" si="145"/>
        <v>9.4553320992126623E-10</v>
      </c>
      <c r="S318" s="30">
        <f t="shared" si="146"/>
        <v>9.4553320969178689E-10</v>
      </c>
      <c r="T318" s="30">
        <f t="shared" si="147"/>
        <v>9.4553320969176456E-10</v>
      </c>
      <c r="V318" s="36"/>
      <c r="W318" s="36"/>
      <c r="X318" s="36"/>
      <c r="AD318" s="36"/>
      <c r="AE318" s="36"/>
      <c r="AF318" s="36"/>
      <c r="AL318" s="36"/>
      <c r="AM318" s="36"/>
      <c r="AN318" s="36"/>
      <c r="AT318" s="36"/>
      <c r="AU318" s="36"/>
      <c r="AV318" s="36"/>
      <c r="BB318" s="36"/>
      <c r="BC318" s="36"/>
      <c r="BD318" s="36"/>
      <c r="BJ318" s="36"/>
      <c r="BK318" s="36"/>
      <c r="BL318" s="36"/>
      <c r="BR318" s="36"/>
      <c r="BS318" s="36"/>
      <c r="BT318" s="36"/>
      <c r="BZ318" s="36"/>
      <c r="CA318" s="36"/>
      <c r="CB318" s="36"/>
      <c r="CH318" s="36"/>
      <c r="CI318" s="36"/>
      <c r="CJ318" s="36"/>
      <c r="CP318" s="36"/>
      <c r="CQ318" s="36"/>
      <c r="CR318" s="36"/>
      <c r="CX318" s="36"/>
      <c r="CY318" s="36"/>
      <c r="CZ318" s="36"/>
      <c r="DF318" s="36">
        <v>3.4999999999999998E-10</v>
      </c>
      <c r="DG318" s="36">
        <v>4.0563432128999999</v>
      </c>
      <c r="DH318" s="36">
        <v>19903.9936743281</v>
      </c>
      <c r="DI318" s="30">
        <f t="shared" si="148"/>
        <v>3.0523003366729715E-10</v>
      </c>
      <c r="DJ318" s="30">
        <f t="shared" si="149"/>
        <v>3.0529548049098385E-10</v>
      </c>
      <c r="DK318" s="30">
        <f t="shared" si="150"/>
        <v>3.0529548688411402E-10</v>
      </c>
      <c r="DL318" s="30">
        <f t="shared" si="151"/>
        <v>3.0529548688473668E-10</v>
      </c>
      <c r="DN318" s="36"/>
      <c r="DO318" s="36"/>
      <c r="DP318" s="36"/>
      <c r="DV318" s="36"/>
      <c r="DW318" s="36"/>
      <c r="DX318" s="36"/>
      <c r="ED318" s="36"/>
      <c r="EE318" s="36"/>
      <c r="EF318" s="36"/>
      <c r="EL318" s="36"/>
      <c r="EM318" s="36"/>
      <c r="EN318" s="36"/>
      <c r="ET318" s="36"/>
      <c r="EU318" s="36"/>
      <c r="EV318" s="36"/>
    </row>
    <row r="319" spans="14:152" s="30" customFormat="1" ht="12.75">
      <c r="N319" s="36">
        <v>1.02E-9</v>
      </c>
      <c r="O319" s="36">
        <v>4.1794709773000003</v>
      </c>
      <c r="P319" s="36">
        <v>2333.1963928720002</v>
      </c>
      <c r="Q319" s="30">
        <f t="shared" si="144"/>
        <v>-8.0097098413937112E-10</v>
      </c>
      <c r="R319" s="30">
        <f t="shared" si="145"/>
        <v>-8.0099928159065428E-10</v>
      </c>
      <c r="S319" s="30">
        <f t="shared" si="146"/>
        <v>-8.0099928435573543E-10</v>
      </c>
      <c r="T319" s="30">
        <f t="shared" si="147"/>
        <v>-8.0099928435600478E-10</v>
      </c>
      <c r="V319" s="36"/>
      <c r="W319" s="36"/>
      <c r="X319" s="36"/>
      <c r="AD319" s="36"/>
      <c r="AE319" s="36"/>
      <c r="AF319" s="36"/>
      <c r="AL319" s="36"/>
      <c r="AM319" s="36"/>
      <c r="AN319" s="36"/>
      <c r="AT319" s="36"/>
      <c r="AU319" s="36"/>
      <c r="AV319" s="36"/>
      <c r="BB319" s="36"/>
      <c r="BC319" s="36"/>
      <c r="BD319" s="36"/>
      <c r="BJ319" s="36"/>
      <c r="BK319" s="36"/>
      <c r="BL319" s="36"/>
      <c r="BR319" s="36"/>
      <c r="BS319" s="36"/>
      <c r="BT319" s="36"/>
      <c r="BZ319" s="36"/>
      <c r="CA319" s="36"/>
      <c r="CB319" s="36"/>
      <c r="CH319" s="36"/>
      <c r="CI319" s="36"/>
      <c r="CJ319" s="36"/>
      <c r="CP319" s="36"/>
      <c r="CQ319" s="36"/>
      <c r="CR319" s="36"/>
      <c r="CX319" s="36"/>
      <c r="CY319" s="36"/>
      <c r="CZ319" s="36"/>
      <c r="DF319" s="36">
        <v>3E-10</v>
      </c>
      <c r="DG319" s="36">
        <v>1.32113757427</v>
      </c>
      <c r="DH319" s="36">
        <v>574.34479833479998</v>
      </c>
      <c r="DI319" s="30">
        <f t="shared" si="148"/>
        <v>-8.6522108548038037E-11</v>
      </c>
      <c r="DJ319" s="30">
        <f t="shared" si="149"/>
        <v>-8.6525276959819228E-11</v>
      </c>
      <c r="DK319" s="30">
        <f t="shared" si="150"/>
        <v>-8.6525277269428511E-11</v>
      </c>
      <c r="DL319" s="30">
        <f t="shared" si="151"/>
        <v>-8.6525277269458755E-11</v>
      </c>
      <c r="DN319" s="36"/>
      <c r="DO319" s="36"/>
      <c r="DP319" s="36"/>
      <c r="DV319" s="36"/>
      <c r="DW319" s="36"/>
      <c r="DX319" s="36"/>
      <c r="ED319" s="36"/>
      <c r="EE319" s="36"/>
      <c r="EF319" s="36"/>
      <c r="EL319" s="36"/>
      <c r="EM319" s="36"/>
      <c r="EN319" s="36"/>
      <c r="ET319" s="36"/>
      <c r="EU319" s="36"/>
      <c r="EV319" s="36"/>
    </row>
    <row r="320" spans="14:152" s="30" customFormat="1" ht="12.75">
      <c r="N320" s="36">
        <v>9.900000000000001E-10</v>
      </c>
      <c r="O320" s="36">
        <v>1.5132474165700001</v>
      </c>
      <c r="P320" s="36">
        <v>10419.471094648199</v>
      </c>
      <c r="Q320" s="30">
        <f t="shared" si="144"/>
        <v>9.4854892904701368E-10</v>
      </c>
      <c r="R320" s="30">
        <f t="shared" si="145"/>
        <v>9.4860563289563535E-10</v>
      </c>
      <c r="S320" s="30">
        <f t="shared" si="146"/>
        <v>9.4860563843474671E-10</v>
      </c>
      <c r="T320" s="30">
        <f t="shared" si="147"/>
        <v>9.4860563843528604E-10</v>
      </c>
      <c r="V320" s="36"/>
      <c r="W320" s="36"/>
      <c r="X320" s="36"/>
      <c r="AD320" s="36"/>
      <c r="AE320" s="36"/>
      <c r="AF320" s="36"/>
      <c r="AL320" s="36"/>
      <c r="AM320" s="36"/>
      <c r="AN320" s="36"/>
      <c r="AT320" s="36"/>
      <c r="AU320" s="36"/>
      <c r="AV320" s="36"/>
      <c r="BB320" s="36"/>
      <c r="BC320" s="36"/>
      <c r="BD320" s="36"/>
      <c r="BJ320" s="36"/>
      <c r="BK320" s="36"/>
      <c r="BL320" s="36"/>
      <c r="BR320" s="36"/>
      <c r="BS320" s="36"/>
      <c r="BT320" s="36"/>
      <c r="BZ320" s="36"/>
      <c r="CA320" s="36"/>
      <c r="CB320" s="36"/>
      <c r="CH320" s="36"/>
      <c r="CI320" s="36"/>
      <c r="CJ320" s="36"/>
      <c r="CP320" s="36"/>
      <c r="CQ320" s="36"/>
      <c r="CR320" s="36"/>
      <c r="CX320" s="36"/>
      <c r="CY320" s="36"/>
      <c r="CZ320" s="36"/>
      <c r="DF320" s="36">
        <v>2.8999999999999998E-10</v>
      </c>
      <c r="DG320" s="36">
        <v>3.3650664584899999</v>
      </c>
      <c r="DH320" s="36">
        <v>10288.067144778301</v>
      </c>
      <c r="DI320" s="30">
        <f t="shared" si="148"/>
        <v>-2.794317702778507E-10</v>
      </c>
      <c r="DJ320" s="30">
        <f t="shared" si="149"/>
        <v>-2.7941643766046948E-10</v>
      </c>
      <c r="DK320" s="30">
        <f t="shared" si="150"/>
        <v>-2.7941643616166877E-10</v>
      </c>
      <c r="DL320" s="30">
        <f t="shared" si="151"/>
        <v>-2.7941643616152256E-10</v>
      </c>
      <c r="DN320" s="36"/>
      <c r="DO320" s="36"/>
      <c r="DP320" s="36"/>
      <c r="DV320" s="36"/>
      <c r="DW320" s="36"/>
      <c r="DX320" s="36"/>
      <c r="ED320" s="36"/>
      <c r="EE320" s="36"/>
      <c r="EF320" s="36"/>
      <c r="EL320" s="36"/>
      <c r="EM320" s="36"/>
      <c r="EN320" s="36"/>
      <c r="ET320" s="36"/>
      <c r="EU320" s="36"/>
      <c r="EV320" s="36"/>
    </row>
    <row r="321" spans="14:152" s="30" customFormat="1" ht="12.75">
      <c r="N321" s="36">
        <v>1.33E-9</v>
      </c>
      <c r="O321" s="36">
        <v>3.0218329367600001</v>
      </c>
      <c r="P321" s="36">
        <v>76251.327770620104</v>
      </c>
      <c r="Q321" s="30">
        <f t="shared" ref="Q321:Q367" si="152">N321*COS(O321+P321*$C$32)</f>
        <v>4.6429036248275103E-10</v>
      </c>
      <c r="R321" s="30">
        <f t="shared" ref="R321:R367" si="153">N321*COS(O321+P321*$C$53)</f>
        <v>4.6611496090837534E-10</v>
      </c>
      <c r="S321" s="30">
        <f t="shared" ref="S321:S367" si="154">N321*COS(O321+P321*$C$74)</f>
        <v>4.6611513915511007E-10</v>
      </c>
      <c r="T321" s="30">
        <f t="shared" ref="T321:T367" si="155">N321*COS(O321+P321*$C$95)</f>
        <v>4.661151391724577E-10</v>
      </c>
      <c r="V321" s="36"/>
      <c r="W321" s="36"/>
      <c r="X321" s="36"/>
      <c r="AD321" s="36"/>
      <c r="AE321" s="36"/>
      <c r="AF321" s="36"/>
      <c r="AL321" s="36"/>
      <c r="AM321" s="36"/>
      <c r="AN321" s="36"/>
      <c r="AT321" s="36"/>
      <c r="AU321" s="36"/>
      <c r="AV321" s="36"/>
      <c r="BB321" s="36"/>
      <c r="BC321" s="36"/>
      <c r="BD321" s="36"/>
      <c r="BJ321" s="36"/>
      <c r="BK321" s="36"/>
      <c r="BL321" s="36"/>
      <c r="BR321" s="36"/>
      <c r="BS321" s="36"/>
      <c r="BT321" s="36"/>
      <c r="BZ321" s="36"/>
      <c r="CA321" s="36"/>
      <c r="CB321" s="36"/>
      <c r="CH321" s="36"/>
      <c r="CI321" s="36"/>
      <c r="CJ321" s="36"/>
      <c r="CP321" s="36"/>
      <c r="CQ321" s="36"/>
      <c r="CR321" s="36"/>
      <c r="CX321" s="36"/>
      <c r="CY321" s="36"/>
      <c r="CZ321" s="36"/>
      <c r="DF321" s="36">
        <v>2.8999999999999998E-10</v>
      </c>
      <c r="DG321" s="36">
        <v>1.40019042576</v>
      </c>
      <c r="DH321" s="36">
        <v>9988.9407505091003</v>
      </c>
      <c r="DI321" s="30">
        <f t="shared" ref="DI321:DI330" si="156">DF321*COS(DG321+DH321*$C$32)</f>
        <v>-2.4302682597967545E-10</v>
      </c>
      <c r="DJ321" s="30">
        <f t="shared" ref="DJ321:DJ330" si="157">DF321*COS(DG321+DH321*$C$53)</f>
        <v>-2.4299646687766112E-10</v>
      </c>
      <c r="DK321" s="30">
        <f t="shared" ref="DK321:DK330" si="158">DF321*COS(DG321+DH321*$C$74)</f>
        <v>-2.4299646391060443E-10</v>
      </c>
      <c r="DL321" s="30">
        <f t="shared" ref="DL321:DL330" si="159">DF321*COS(DG321+DH321*$C$95)</f>
        <v>-2.429964639103143E-10</v>
      </c>
      <c r="DN321" s="36"/>
      <c r="DO321" s="36"/>
      <c r="DP321" s="36"/>
      <c r="DV321" s="36"/>
      <c r="DW321" s="36"/>
      <c r="DX321" s="36"/>
      <c r="ED321" s="36"/>
      <c r="EE321" s="36"/>
      <c r="EF321" s="36"/>
      <c r="EL321" s="36"/>
      <c r="EM321" s="36"/>
      <c r="EN321" s="36"/>
      <c r="ET321" s="36"/>
      <c r="EU321" s="36"/>
      <c r="EV321" s="36"/>
    </row>
    <row r="322" spans="14:152" s="30" customFormat="1" ht="12.75">
      <c r="N322" s="36">
        <v>1.3600000000000001E-9</v>
      </c>
      <c r="O322" s="36">
        <v>4.1751719726800003</v>
      </c>
      <c r="P322" s="36">
        <v>3646.3503773543998</v>
      </c>
      <c r="Q322" s="30">
        <f t="shared" si="152"/>
        <v>-1.2847015106344914E-9</v>
      </c>
      <c r="R322" s="30">
        <f t="shared" si="153"/>
        <v>-1.2846702577820641E-9</v>
      </c>
      <c r="S322" s="30">
        <f t="shared" si="154"/>
        <v>-1.2846702547278008E-9</v>
      </c>
      <c r="T322" s="30">
        <f t="shared" si="155"/>
        <v>-1.2846702547275026E-9</v>
      </c>
      <c r="V322" s="36"/>
      <c r="W322" s="36"/>
      <c r="X322" s="36"/>
      <c r="AD322" s="36"/>
      <c r="AE322" s="36"/>
      <c r="AF322" s="36"/>
      <c r="AL322" s="36"/>
      <c r="AM322" s="36"/>
      <c r="AN322" s="36"/>
      <c r="AT322" s="36"/>
      <c r="AU322" s="36"/>
      <c r="AV322" s="36"/>
      <c r="BB322" s="36"/>
      <c r="BC322" s="36"/>
      <c r="BD322" s="36"/>
      <c r="BJ322" s="36"/>
      <c r="BK322" s="36"/>
      <c r="BL322" s="36"/>
      <c r="BR322" s="36"/>
      <c r="BS322" s="36"/>
      <c r="BT322" s="36"/>
      <c r="BZ322" s="36"/>
      <c r="CA322" s="36"/>
      <c r="CB322" s="36"/>
      <c r="CH322" s="36"/>
      <c r="CI322" s="36"/>
      <c r="CJ322" s="36"/>
      <c r="CP322" s="36"/>
      <c r="CQ322" s="36"/>
      <c r="CR322" s="36"/>
      <c r="CX322" s="36"/>
      <c r="CY322" s="36"/>
      <c r="CZ322" s="36"/>
      <c r="DF322" s="36">
        <v>3.1999999999999998E-10</v>
      </c>
      <c r="DG322" s="36">
        <v>0.21932095318</v>
      </c>
      <c r="DH322" s="36">
        <v>24978.524589480799</v>
      </c>
      <c r="DI322" s="30">
        <f t="shared" si="156"/>
        <v>3.1966362841644688E-10</v>
      </c>
      <c r="DJ322" s="30">
        <f t="shared" si="157"/>
        <v>3.1965655511111519E-10</v>
      </c>
      <c r="DK322" s="30">
        <f t="shared" si="158"/>
        <v>3.1965655441633393E-10</v>
      </c>
      <c r="DL322" s="30">
        <f t="shared" si="159"/>
        <v>3.1965655441626611E-10</v>
      </c>
      <c r="DN322" s="36"/>
      <c r="DO322" s="36"/>
      <c r="DP322" s="36"/>
      <c r="DV322" s="36"/>
      <c r="DW322" s="36"/>
      <c r="DX322" s="36"/>
      <c r="ED322" s="36"/>
      <c r="EE322" s="36"/>
      <c r="EF322" s="36"/>
      <c r="EL322" s="36"/>
      <c r="EM322" s="36"/>
      <c r="EN322" s="36"/>
      <c r="ET322" s="36"/>
      <c r="EU322" s="36"/>
      <c r="EV322" s="36"/>
    </row>
    <row r="323" spans="14:152" s="30" customFormat="1" ht="12.75">
      <c r="N323" s="36">
        <v>1.2300000000000001E-9</v>
      </c>
      <c r="O323" s="36">
        <v>0.44045588681999998</v>
      </c>
      <c r="P323" s="36">
        <v>515.46387109299997</v>
      </c>
      <c r="Q323" s="30">
        <f t="shared" si="152"/>
        <v>-9.2145198244960955E-10</v>
      </c>
      <c r="R323" s="30">
        <f t="shared" si="153"/>
        <v>-9.2146004790763398E-10</v>
      </c>
      <c r="S323" s="30">
        <f t="shared" si="154"/>
        <v>-9.2146004869576722E-10</v>
      </c>
      <c r="T323" s="30">
        <f t="shared" si="155"/>
        <v>-9.2146004869584394E-10</v>
      </c>
      <c r="V323" s="36"/>
      <c r="W323" s="36"/>
      <c r="X323" s="36"/>
      <c r="AD323" s="36"/>
      <c r="AE323" s="36"/>
      <c r="AF323" s="36"/>
      <c r="AL323" s="36"/>
      <c r="AM323" s="36"/>
      <c r="AN323" s="36"/>
      <c r="AT323" s="36"/>
      <c r="AU323" s="36"/>
      <c r="AV323" s="36"/>
      <c r="BB323" s="36"/>
      <c r="BC323" s="36"/>
      <c r="BD323" s="36"/>
      <c r="BJ323" s="36"/>
      <c r="BK323" s="36"/>
      <c r="BL323" s="36"/>
      <c r="BR323" s="36"/>
      <c r="BS323" s="36"/>
      <c r="BT323" s="36"/>
      <c r="BZ323" s="36"/>
      <c r="CA323" s="36"/>
      <c r="CB323" s="36"/>
      <c r="CH323" s="36"/>
      <c r="CI323" s="36"/>
      <c r="CJ323" s="36"/>
      <c r="CP323" s="36"/>
      <c r="CQ323" s="36"/>
      <c r="CR323" s="36"/>
      <c r="CX323" s="36"/>
      <c r="CY323" s="36"/>
      <c r="CZ323" s="36"/>
      <c r="DF323" s="36">
        <v>3.4000000000000001E-10</v>
      </c>
      <c r="DG323" s="36">
        <v>5.2294594722700003</v>
      </c>
      <c r="DH323" s="36">
        <v>8673.9696763989996</v>
      </c>
      <c r="DI323" s="30">
        <f t="shared" si="156"/>
        <v>1.4865249695432739E-10</v>
      </c>
      <c r="DJ323" s="30">
        <f t="shared" si="157"/>
        <v>1.4870343212897633E-10</v>
      </c>
      <c r="DK323" s="30">
        <f t="shared" si="158"/>
        <v>1.4870343710603988E-10</v>
      </c>
      <c r="DL323" s="30">
        <f t="shared" si="159"/>
        <v>1.4870343710652435E-10</v>
      </c>
      <c r="DN323" s="36"/>
      <c r="DO323" s="36"/>
      <c r="DP323" s="36"/>
      <c r="DV323" s="36"/>
      <c r="DW323" s="36"/>
      <c r="DX323" s="36"/>
      <c r="ED323" s="36"/>
      <c r="EE323" s="36"/>
      <c r="EF323" s="36"/>
      <c r="EL323" s="36"/>
      <c r="EM323" s="36"/>
      <c r="EN323" s="36"/>
      <c r="ET323" s="36"/>
      <c r="EU323" s="36"/>
      <c r="EV323" s="36"/>
    </row>
    <row r="324" spans="14:152" s="30" customFormat="1" ht="12.75">
      <c r="N324" s="36">
        <v>1.13E-9</v>
      </c>
      <c r="O324" s="36">
        <v>5.6926139771799997</v>
      </c>
      <c r="P324" s="36">
        <v>10110.192771992401</v>
      </c>
      <c r="Q324" s="30">
        <f t="shared" si="152"/>
        <v>1.1245109458961789E-9</v>
      </c>
      <c r="R324" s="30">
        <f t="shared" si="153"/>
        <v>1.1244893253641746E-9</v>
      </c>
      <c r="S324" s="30">
        <f t="shared" si="154"/>
        <v>1.124489323249396E-9</v>
      </c>
      <c r="T324" s="30">
        <f t="shared" si="155"/>
        <v>1.1244893232491894E-9</v>
      </c>
      <c r="V324" s="36"/>
      <c r="W324" s="36"/>
      <c r="X324" s="36"/>
      <c r="AD324" s="36"/>
      <c r="AE324" s="36"/>
      <c r="AF324" s="36"/>
      <c r="AL324" s="36"/>
      <c r="AM324" s="36"/>
      <c r="AN324" s="36"/>
      <c r="AT324" s="36"/>
      <c r="AU324" s="36"/>
      <c r="AV324" s="36"/>
      <c r="BB324" s="36"/>
      <c r="BC324" s="36"/>
      <c r="BD324" s="36"/>
      <c r="BJ324" s="36"/>
      <c r="BK324" s="36"/>
      <c r="BL324" s="36"/>
      <c r="BR324" s="36"/>
      <c r="BS324" s="36"/>
      <c r="BT324" s="36"/>
      <c r="BZ324" s="36"/>
      <c r="CA324" s="36"/>
      <c r="CB324" s="36"/>
      <c r="CH324" s="36"/>
      <c r="CI324" s="36"/>
      <c r="CJ324" s="36"/>
      <c r="CP324" s="36"/>
      <c r="CQ324" s="36"/>
      <c r="CR324" s="36"/>
      <c r="CX324" s="36"/>
      <c r="CY324" s="36"/>
      <c r="CZ324" s="36"/>
      <c r="DF324" s="36">
        <v>3.9E-10</v>
      </c>
      <c r="DG324" s="36">
        <v>4.5088317115800001</v>
      </c>
      <c r="DH324" s="36">
        <v>16004.6981037436</v>
      </c>
      <c r="DI324" s="30">
        <f t="shared" si="156"/>
        <v>-3.2349802420196076E-10</v>
      </c>
      <c r="DJ324" s="30">
        <f t="shared" si="157"/>
        <v>-3.2356496147805123E-10</v>
      </c>
      <c r="DK324" s="30">
        <f t="shared" si="158"/>
        <v>-3.2356496801751151E-10</v>
      </c>
      <c r="DL324" s="30">
        <f t="shared" si="159"/>
        <v>-3.235649680181489E-10</v>
      </c>
      <c r="DN324" s="36"/>
      <c r="DO324" s="36"/>
      <c r="DP324" s="36"/>
      <c r="DV324" s="36"/>
      <c r="DW324" s="36"/>
      <c r="DX324" s="36"/>
      <c r="ED324" s="36"/>
      <c r="EE324" s="36"/>
      <c r="EF324" s="36"/>
      <c r="EL324" s="36"/>
      <c r="EM324" s="36"/>
      <c r="EN324" s="36"/>
      <c r="ET324" s="36"/>
      <c r="EU324" s="36"/>
      <c r="EV324" s="36"/>
    </row>
    <row r="325" spans="14:152" s="30" customFormat="1" ht="12.75">
      <c r="N325" s="36">
        <v>9.7999999999999992E-10</v>
      </c>
      <c r="O325" s="36">
        <v>6.2379790046699997</v>
      </c>
      <c r="P325" s="36">
        <v>202.25339517410001</v>
      </c>
      <c r="Q325" s="30">
        <f t="shared" si="152"/>
        <v>3.8540084678325067E-10</v>
      </c>
      <c r="R325" s="30">
        <f t="shared" si="153"/>
        <v>3.8539734697351397E-10</v>
      </c>
      <c r="S325" s="30">
        <f t="shared" si="154"/>
        <v>3.8539734663152059E-10</v>
      </c>
      <c r="T325" s="30">
        <f t="shared" si="155"/>
        <v>3.8539734663148699E-10</v>
      </c>
      <c r="V325" s="36"/>
      <c r="W325" s="36"/>
      <c r="X325" s="36"/>
      <c r="AD325" s="36"/>
      <c r="AE325" s="36"/>
      <c r="AF325" s="36"/>
      <c r="AL325" s="36"/>
      <c r="AM325" s="36"/>
      <c r="AN325" s="36"/>
      <c r="AT325" s="36"/>
      <c r="AU325" s="36"/>
      <c r="AV325" s="36"/>
      <c r="BB325" s="36"/>
      <c r="BC325" s="36"/>
      <c r="BD325" s="36"/>
      <c r="BJ325" s="36"/>
      <c r="BK325" s="36"/>
      <c r="BL325" s="36"/>
      <c r="BR325" s="36"/>
      <c r="BS325" s="36"/>
      <c r="BT325" s="36"/>
      <c r="BZ325" s="36"/>
      <c r="CA325" s="36"/>
      <c r="CB325" s="36"/>
      <c r="CH325" s="36"/>
      <c r="CI325" s="36"/>
      <c r="CJ325" s="36"/>
      <c r="CP325" s="36"/>
      <c r="CQ325" s="36"/>
      <c r="CR325" s="36"/>
      <c r="CX325" s="36"/>
      <c r="CY325" s="36"/>
      <c r="CZ325" s="36"/>
      <c r="DF325" s="36">
        <v>2.8000000000000002E-10</v>
      </c>
      <c r="DG325" s="36">
        <v>2.32945945641</v>
      </c>
      <c r="DH325" s="36">
        <v>11392.4800852506</v>
      </c>
      <c r="DI325" s="30">
        <f t="shared" si="156"/>
        <v>-1.1521478261655905E-10</v>
      </c>
      <c r="DJ325" s="30">
        <f t="shared" si="157"/>
        <v>-1.1515894569522809E-10</v>
      </c>
      <c r="DK325" s="30">
        <f t="shared" si="158"/>
        <v>-1.1515894023870517E-10</v>
      </c>
      <c r="DL325" s="30">
        <f t="shared" si="159"/>
        <v>-1.1515894023817384E-10</v>
      </c>
      <c r="DN325" s="36"/>
      <c r="DO325" s="36"/>
      <c r="DP325" s="36"/>
      <c r="DV325" s="36"/>
      <c r="DW325" s="36"/>
      <c r="DX325" s="36"/>
      <c r="ED325" s="36"/>
      <c r="EE325" s="36"/>
      <c r="EF325" s="36"/>
      <c r="EL325" s="36"/>
      <c r="EM325" s="36"/>
      <c r="EN325" s="36"/>
      <c r="ET325" s="36"/>
      <c r="EU325" s="36"/>
      <c r="EV325" s="36"/>
    </row>
    <row r="326" spans="14:152" s="30" customFormat="1" ht="12.75">
      <c r="N326" s="36">
        <v>9.900000000000001E-10</v>
      </c>
      <c r="O326" s="36">
        <v>3.7562753019700001</v>
      </c>
      <c r="P326" s="36">
        <v>59728.668054618</v>
      </c>
      <c r="Q326" s="30">
        <f t="shared" si="152"/>
        <v>7.6476190174898566E-10</v>
      </c>
      <c r="R326" s="30">
        <f t="shared" si="153"/>
        <v>7.6404025995459999E-10</v>
      </c>
      <c r="S326" s="30">
        <f t="shared" si="154"/>
        <v>7.640401893883018E-10</v>
      </c>
      <c r="T326" s="30">
        <f t="shared" si="155"/>
        <v>7.6404018938143092E-10</v>
      </c>
      <c r="V326" s="36"/>
      <c r="W326" s="36"/>
      <c r="X326" s="36"/>
      <c r="AD326" s="36"/>
      <c r="AE326" s="36"/>
      <c r="AF326" s="36"/>
      <c r="AL326" s="36"/>
      <c r="AM326" s="36"/>
      <c r="AN326" s="36"/>
      <c r="AT326" s="36"/>
      <c r="AU326" s="36"/>
      <c r="AV326" s="36"/>
      <c r="BB326" s="36"/>
      <c r="BC326" s="36"/>
      <c r="BD326" s="36"/>
      <c r="BJ326" s="36"/>
      <c r="BK326" s="36"/>
      <c r="BL326" s="36"/>
      <c r="BR326" s="36"/>
      <c r="BS326" s="36"/>
      <c r="BT326" s="36"/>
      <c r="BZ326" s="36"/>
      <c r="CA326" s="36"/>
      <c r="CB326" s="36"/>
      <c r="CH326" s="36"/>
      <c r="CI326" s="36"/>
      <c r="CJ326" s="36"/>
      <c r="CP326" s="36"/>
      <c r="CQ326" s="36"/>
      <c r="CR326" s="36"/>
      <c r="CX326" s="36"/>
      <c r="CY326" s="36"/>
      <c r="CZ326" s="36"/>
      <c r="DF326" s="36">
        <v>3.4000000000000001E-10</v>
      </c>
      <c r="DG326" s="36">
        <v>3.9249896783499998</v>
      </c>
      <c r="DH326" s="36">
        <v>536.80451209540001</v>
      </c>
      <c r="DI326" s="30">
        <f t="shared" si="156"/>
        <v>1.9814877685056085E-10</v>
      </c>
      <c r="DJ326" s="30">
        <f t="shared" si="157"/>
        <v>1.9815162516741607E-10</v>
      </c>
      <c r="DK326" s="30">
        <f t="shared" si="158"/>
        <v>1.981516254457459E-10</v>
      </c>
      <c r="DL326" s="30">
        <f t="shared" si="159"/>
        <v>1.9815162544577302E-10</v>
      </c>
      <c r="DN326" s="36"/>
      <c r="DO326" s="36"/>
      <c r="DP326" s="36"/>
      <c r="DV326" s="36"/>
      <c r="DW326" s="36"/>
      <c r="DX326" s="36"/>
      <c r="ED326" s="36"/>
      <c r="EE326" s="36"/>
      <c r="EF326" s="36"/>
      <c r="EL326" s="36"/>
      <c r="EM326" s="36"/>
      <c r="EN326" s="36"/>
      <c r="ET326" s="36"/>
      <c r="EU326" s="36"/>
      <c r="EV326" s="36"/>
    </row>
    <row r="327" spans="14:152" s="30" customFormat="1" ht="12.75">
      <c r="N327" s="36">
        <v>1.01E-9</v>
      </c>
      <c r="O327" s="36">
        <v>4.6283255753599999</v>
      </c>
      <c r="P327" s="36">
        <v>65236.221293285402</v>
      </c>
      <c r="Q327" s="30">
        <f t="shared" si="152"/>
        <v>4.9120589154734742E-10</v>
      </c>
      <c r="R327" s="30">
        <f t="shared" si="153"/>
        <v>4.9231114252414819E-10</v>
      </c>
      <c r="S327" s="30">
        <f t="shared" si="154"/>
        <v>4.923112504889412E-10</v>
      </c>
      <c r="T327" s="30">
        <f t="shared" si="155"/>
        <v>4.9231125049946842E-10</v>
      </c>
      <c r="V327" s="36"/>
      <c r="W327" s="36"/>
      <c r="X327" s="36"/>
      <c r="AD327" s="36"/>
      <c r="AE327" s="36"/>
      <c r="AF327" s="36"/>
      <c r="AL327" s="36"/>
      <c r="AM327" s="36"/>
      <c r="AN327" s="36"/>
      <c r="AT327" s="36"/>
      <c r="AU327" s="36"/>
      <c r="AV327" s="36"/>
      <c r="BB327" s="36"/>
      <c r="BC327" s="36"/>
      <c r="BD327" s="36"/>
      <c r="BJ327" s="36"/>
      <c r="BK327" s="36"/>
      <c r="BL327" s="36"/>
      <c r="BR327" s="36"/>
      <c r="BS327" s="36"/>
      <c r="BT327" s="36"/>
      <c r="BZ327" s="36"/>
      <c r="CA327" s="36"/>
      <c r="CB327" s="36"/>
      <c r="CH327" s="36"/>
      <c r="CI327" s="36"/>
      <c r="CJ327" s="36"/>
      <c r="CP327" s="36"/>
      <c r="CQ327" s="36"/>
      <c r="CR327" s="36"/>
      <c r="CX327" s="36"/>
      <c r="CY327" s="36"/>
      <c r="CZ327" s="36"/>
      <c r="DF327" s="36">
        <v>3.1999999999999998E-10</v>
      </c>
      <c r="DG327" s="36">
        <v>5.4697271625499999</v>
      </c>
      <c r="DH327" s="36">
        <v>64607.848933546098</v>
      </c>
      <c r="DI327" s="30">
        <f t="shared" si="156"/>
        <v>2.0020848643425092E-10</v>
      </c>
      <c r="DJ327" s="30">
        <f t="shared" si="157"/>
        <v>1.9989859542849496E-10</v>
      </c>
      <c r="DK327" s="30">
        <f t="shared" si="158"/>
        <v>1.9989856513162844E-10</v>
      </c>
      <c r="DL327" s="30">
        <f t="shared" si="159"/>
        <v>1.9989856512867401E-10</v>
      </c>
      <c r="DN327" s="36"/>
      <c r="DO327" s="36"/>
      <c r="DP327" s="36"/>
      <c r="DV327" s="36"/>
      <c r="DW327" s="36"/>
      <c r="DX327" s="36"/>
      <c r="ED327" s="36"/>
      <c r="EE327" s="36"/>
      <c r="EF327" s="36"/>
      <c r="EL327" s="36"/>
      <c r="EM327" s="36"/>
      <c r="EN327" s="36"/>
      <c r="ET327" s="36"/>
      <c r="EU327" s="36"/>
      <c r="EV327" s="36"/>
    </row>
    <row r="328" spans="14:152" s="30" customFormat="1" ht="12.75">
      <c r="N328" s="36">
        <v>1.1100000000000001E-9</v>
      </c>
      <c r="O328" s="36">
        <v>1.2594726758799999</v>
      </c>
      <c r="P328" s="36">
        <v>10846.0692855242</v>
      </c>
      <c r="Q328" s="30">
        <f t="shared" si="152"/>
        <v>-7.6300029003553651E-10</v>
      </c>
      <c r="R328" s="30">
        <f t="shared" si="153"/>
        <v>-7.6316819713752495E-10</v>
      </c>
      <c r="S328" s="30">
        <f t="shared" si="154"/>
        <v>-7.6316821354339643E-10</v>
      </c>
      <c r="T328" s="30">
        <f t="shared" si="155"/>
        <v>-7.6316821354499434E-10</v>
      </c>
      <c r="V328" s="36"/>
      <c r="W328" s="36"/>
      <c r="X328" s="36"/>
      <c r="AD328" s="36"/>
      <c r="AE328" s="36"/>
      <c r="AF328" s="36"/>
      <c r="AL328" s="36"/>
      <c r="AM328" s="36"/>
      <c r="AN328" s="36"/>
      <c r="AT328" s="36"/>
      <c r="AU328" s="36"/>
      <c r="AV328" s="36"/>
      <c r="BB328" s="36"/>
      <c r="BC328" s="36"/>
      <c r="BD328" s="36"/>
      <c r="BJ328" s="36"/>
      <c r="BK328" s="36"/>
      <c r="BL328" s="36"/>
      <c r="BR328" s="36"/>
      <c r="BS328" s="36"/>
      <c r="BT328" s="36"/>
      <c r="BZ328" s="36"/>
      <c r="CA328" s="36"/>
      <c r="CB328" s="36"/>
      <c r="CH328" s="36"/>
      <c r="CI328" s="36"/>
      <c r="CJ328" s="36"/>
      <c r="CP328" s="36"/>
      <c r="CQ328" s="36"/>
      <c r="CR328" s="36"/>
      <c r="CX328" s="36"/>
      <c r="CY328" s="36"/>
      <c r="CZ328" s="36"/>
      <c r="DF328" s="36">
        <v>2.8000000000000002E-10</v>
      </c>
      <c r="DG328" s="36">
        <v>2.38858990128</v>
      </c>
      <c r="DH328" s="36">
        <v>20235.122826310399</v>
      </c>
      <c r="DI328" s="30">
        <f t="shared" si="156"/>
        <v>-2.7688856872913413E-10</v>
      </c>
      <c r="DJ328" s="30">
        <f t="shared" si="157"/>
        <v>-2.769047240072792E-10</v>
      </c>
      <c r="DK328" s="30">
        <f t="shared" si="158"/>
        <v>-2.7690472558389191E-10</v>
      </c>
      <c r="DL328" s="30">
        <f t="shared" si="159"/>
        <v>-2.7690472558404587E-10</v>
      </c>
      <c r="DN328" s="36"/>
      <c r="DO328" s="36"/>
      <c r="DP328" s="36"/>
      <c r="DV328" s="36"/>
      <c r="DW328" s="36"/>
      <c r="DX328" s="36"/>
      <c r="ED328" s="36"/>
      <c r="EE328" s="36"/>
      <c r="EF328" s="36"/>
      <c r="EL328" s="36"/>
      <c r="EM328" s="36"/>
      <c r="EN328" s="36"/>
      <c r="ET328" s="36"/>
      <c r="EU328" s="36"/>
      <c r="EV328" s="36"/>
    </row>
    <row r="329" spans="14:152" s="30" customFormat="1" ht="12.75">
      <c r="N329" s="36">
        <v>1.0999999999999999E-9</v>
      </c>
      <c r="O329" s="36">
        <v>5.8745557753600002</v>
      </c>
      <c r="P329" s="36">
        <v>38500.276031072201</v>
      </c>
      <c r="Q329" s="30">
        <f t="shared" si="152"/>
        <v>1.0663674849565902E-9</v>
      </c>
      <c r="R329" s="30">
        <f t="shared" si="153"/>
        <v>1.0661676141382346E-9</v>
      </c>
      <c r="S329" s="30">
        <f t="shared" si="154"/>
        <v>1.0661675945788482E-9</v>
      </c>
      <c r="T329" s="30">
        <f t="shared" si="155"/>
        <v>1.0661675945769399E-9</v>
      </c>
      <c r="V329" s="36"/>
      <c r="W329" s="36"/>
      <c r="X329" s="36"/>
      <c r="AD329" s="36"/>
      <c r="AE329" s="36"/>
      <c r="AF329" s="36"/>
      <c r="AL329" s="36"/>
      <c r="AM329" s="36"/>
      <c r="AN329" s="36"/>
      <c r="AT329" s="36"/>
      <c r="AU329" s="36"/>
      <c r="AV329" s="36"/>
      <c r="BB329" s="36"/>
      <c r="BC329" s="36"/>
      <c r="BD329" s="36"/>
      <c r="BJ329" s="36"/>
      <c r="BK329" s="36"/>
      <c r="BL329" s="36"/>
      <c r="BR329" s="36"/>
      <c r="BS329" s="36"/>
      <c r="BT329" s="36"/>
      <c r="BZ329" s="36"/>
      <c r="CA329" s="36"/>
      <c r="CB329" s="36"/>
      <c r="CH329" s="36"/>
      <c r="CI329" s="36"/>
      <c r="CJ329" s="36"/>
      <c r="CP329" s="36"/>
      <c r="CQ329" s="36"/>
      <c r="CR329" s="36"/>
      <c r="CX329" s="36"/>
      <c r="CY329" s="36"/>
      <c r="CZ329" s="36"/>
      <c r="DF329" s="36">
        <v>3E-10</v>
      </c>
      <c r="DG329" s="36">
        <v>3.3458584397900002</v>
      </c>
      <c r="DH329" s="36">
        <v>39793.760254654801</v>
      </c>
      <c r="DI329" s="30">
        <f t="shared" si="156"/>
        <v>-2.5979891418126247E-10</v>
      </c>
      <c r="DJ329" s="30">
        <f t="shared" si="157"/>
        <v>-2.596841931136691E-10</v>
      </c>
      <c r="DK329" s="30">
        <f t="shared" si="158"/>
        <v>-2.5968418189598672E-10</v>
      </c>
      <c r="DL329" s="30">
        <f t="shared" si="159"/>
        <v>-2.5968418189488951E-10</v>
      </c>
      <c r="DN329" s="36"/>
      <c r="DO329" s="36"/>
      <c r="DP329" s="36"/>
      <c r="DV329" s="36"/>
      <c r="DW329" s="36"/>
      <c r="DX329" s="36"/>
      <c r="ED329" s="36"/>
      <c r="EE329" s="36"/>
      <c r="EF329" s="36"/>
      <c r="EL329" s="36"/>
      <c r="EM329" s="36"/>
      <c r="EN329" s="36"/>
      <c r="ET329" s="36"/>
      <c r="EU329" s="36"/>
      <c r="EV329" s="36"/>
    </row>
    <row r="330" spans="14:152" s="30" customFormat="1" ht="12.75">
      <c r="N330" s="36">
        <v>1.2799999999999999E-9</v>
      </c>
      <c r="O330" s="36">
        <v>6.0102456216000002</v>
      </c>
      <c r="P330" s="36">
        <v>90394.8230130507</v>
      </c>
      <c r="Q330" s="30">
        <f t="shared" si="152"/>
        <v>4.861743628789262E-10</v>
      </c>
      <c r="R330" s="30">
        <f t="shared" si="153"/>
        <v>4.8822918346193423E-10</v>
      </c>
      <c r="S330" s="30">
        <f t="shared" si="154"/>
        <v>4.8822938418240944E-10</v>
      </c>
      <c r="T330" s="30">
        <f t="shared" si="155"/>
        <v>4.8822938420198177E-10</v>
      </c>
      <c r="V330" s="36"/>
      <c r="W330" s="36"/>
      <c r="X330" s="36"/>
      <c r="AD330" s="36"/>
      <c r="AE330" s="36"/>
      <c r="AF330" s="36"/>
      <c r="AL330" s="36"/>
      <c r="AM330" s="36"/>
      <c r="AN330" s="36"/>
      <c r="AT330" s="36"/>
      <c r="AU330" s="36"/>
      <c r="AV330" s="36"/>
      <c r="BB330" s="36"/>
      <c r="BC330" s="36"/>
      <c r="BD330" s="36"/>
      <c r="BJ330" s="36"/>
      <c r="BK330" s="36"/>
      <c r="BL330" s="36"/>
      <c r="BR330" s="36"/>
      <c r="BS330" s="36"/>
      <c r="BT330" s="36"/>
      <c r="BZ330" s="36"/>
      <c r="CA330" s="36"/>
      <c r="CB330" s="36"/>
      <c r="CH330" s="36"/>
      <c r="CI330" s="36"/>
      <c r="CJ330" s="36"/>
      <c r="CP330" s="36"/>
      <c r="CQ330" s="36"/>
      <c r="CR330" s="36"/>
      <c r="CX330" s="36"/>
      <c r="CY330" s="36"/>
      <c r="CZ330" s="36"/>
      <c r="DF330" s="36">
        <v>2.5999999999999998E-10</v>
      </c>
      <c r="DG330" s="36">
        <v>5.36096904409</v>
      </c>
      <c r="DH330" s="36">
        <v>1478.8665740644001</v>
      </c>
      <c r="DI330" s="30">
        <f t="shared" si="156"/>
        <v>-2.4816532442274699E-10</v>
      </c>
      <c r="DJ330" s="30">
        <f t="shared" si="157"/>
        <v>-2.4816752682161598E-10</v>
      </c>
      <c r="DK330" s="30">
        <f t="shared" si="158"/>
        <v>-2.4816752703681942E-10</v>
      </c>
      <c r="DL330" s="30">
        <f t="shared" si="159"/>
        <v>-2.4816752703684036E-10</v>
      </c>
      <c r="DN330" s="36"/>
      <c r="DO330" s="36"/>
      <c r="DP330" s="36"/>
      <c r="DV330" s="36"/>
      <c r="DW330" s="36"/>
      <c r="DX330" s="36"/>
      <c r="ED330" s="36"/>
      <c r="EE330" s="36"/>
      <c r="EF330" s="36"/>
      <c r="EL330" s="36"/>
      <c r="EM330" s="36"/>
      <c r="EN330" s="36"/>
      <c r="ET330" s="36"/>
      <c r="EU330" s="36"/>
      <c r="EV330" s="36"/>
    </row>
    <row r="331" spans="14:152" s="30" customFormat="1" ht="12.75">
      <c r="N331" s="36">
        <v>9.0999999999999996E-10</v>
      </c>
      <c r="O331" s="36">
        <v>1.77665981007</v>
      </c>
      <c r="P331" s="36">
        <v>1539.3158698120001</v>
      </c>
      <c r="Q331" s="30">
        <f t="shared" si="152"/>
        <v>8.0925467841159819E-10</v>
      </c>
      <c r="R331" s="30">
        <f t="shared" si="153"/>
        <v>8.0924237490783535E-10</v>
      </c>
      <c r="S331" s="30">
        <f t="shared" si="154"/>
        <v>8.0924237370553112E-10</v>
      </c>
      <c r="T331" s="30">
        <f t="shared" si="155"/>
        <v>8.0924237370541439E-10</v>
      </c>
      <c r="V331" s="36"/>
      <c r="W331" s="36"/>
      <c r="X331" s="36"/>
      <c r="AD331" s="36"/>
      <c r="AE331" s="36"/>
      <c r="AF331" s="36"/>
      <c r="AL331" s="36"/>
      <c r="AM331" s="36"/>
      <c r="AN331" s="36"/>
      <c r="AT331" s="36"/>
      <c r="AU331" s="36"/>
      <c r="AV331" s="36"/>
      <c r="BB331" s="36"/>
      <c r="BC331" s="36"/>
      <c r="BD331" s="36"/>
      <c r="BJ331" s="36"/>
      <c r="BK331" s="36"/>
      <c r="BL331" s="36"/>
      <c r="BR331" s="36"/>
      <c r="BS331" s="36"/>
      <c r="BT331" s="36"/>
      <c r="BZ331" s="36"/>
      <c r="CA331" s="36"/>
      <c r="CB331" s="36"/>
      <c r="CH331" s="36"/>
      <c r="CI331" s="36"/>
      <c r="CJ331" s="36"/>
      <c r="CP331" s="36"/>
      <c r="CQ331" s="36"/>
      <c r="CR331" s="36"/>
      <c r="CX331" s="36"/>
      <c r="CY331" s="36"/>
      <c r="CZ331" s="36"/>
      <c r="DF331" s="36"/>
      <c r="DG331" s="36"/>
      <c r="DH331" s="36"/>
      <c r="DN331" s="36"/>
      <c r="DO331" s="36"/>
      <c r="DP331" s="36"/>
      <c r="DV331" s="36"/>
      <c r="DW331" s="36"/>
      <c r="DX331" s="36"/>
      <c r="ED331" s="36"/>
      <c r="EE331" s="36"/>
      <c r="EF331" s="36"/>
      <c r="EL331" s="36"/>
      <c r="EM331" s="36"/>
      <c r="EN331" s="36"/>
      <c r="ET331" s="36"/>
      <c r="EU331" s="36"/>
      <c r="EV331" s="36"/>
    </row>
    <row r="332" spans="14:152" s="30" customFormat="1" ht="12.75">
      <c r="N332" s="36">
        <v>9.2000000000000003E-10</v>
      </c>
      <c r="O332" s="36">
        <v>0.99804571578000001</v>
      </c>
      <c r="P332" s="36">
        <v>95.979227217800002</v>
      </c>
      <c r="Q332" s="30">
        <f t="shared" si="152"/>
        <v>8.2195169998391564E-10</v>
      </c>
      <c r="R332" s="30">
        <f t="shared" si="153"/>
        <v>8.219524617481318E-10</v>
      </c>
      <c r="S332" s="30">
        <f t="shared" si="154"/>
        <v>8.2195246182256937E-10</v>
      </c>
      <c r="T332" s="30">
        <f t="shared" si="155"/>
        <v>8.2195246182257671E-10</v>
      </c>
      <c r="V332" s="36"/>
      <c r="W332" s="36"/>
      <c r="X332" s="36"/>
      <c r="AD332" s="36"/>
      <c r="AE332" s="36"/>
      <c r="AF332" s="36"/>
      <c r="AL332" s="36"/>
      <c r="AM332" s="36"/>
      <c r="AN332" s="36"/>
      <c r="AT332" s="36"/>
      <c r="AU332" s="36"/>
      <c r="AV332" s="36"/>
      <c r="BB332" s="36"/>
      <c r="BC332" s="36"/>
      <c r="BD332" s="36"/>
      <c r="BJ332" s="36"/>
      <c r="BK332" s="36"/>
      <c r="BL332" s="36"/>
      <c r="BR332" s="36"/>
      <c r="BS332" s="36"/>
      <c r="BT332" s="36"/>
      <c r="BZ332" s="36"/>
      <c r="CA332" s="36"/>
      <c r="CB332" s="36"/>
      <c r="CH332" s="36"/>
      <c r="CI332" s="36"/>
      <c r="CJ332" s="36"/>
      <c r="CP332" s="36"/>
      <c r="CQ332" s="36"/>
      <c r="CR332" s="36"/>
      <c r="CX332" s="36"/>
      <c r="CY332" s="36"/>
      <c r="CZ332" s="36"/>
      <c r="DF332" s="36"/>
      <c r="DG332" s="36"/>
      <c r="DH332" s="36"/>
      <c r="DN332" s="36"/>
      <c r="DO332" s="36"/>
      <c r="DP332" s="36"/>
      <c r="DV332" s="36"/>
      <c r="DW332" s="36"/>
      <c r="DX332" s="36"/>
      <c r="ED332" s="36"/>
      <c r="EE332" s="36"/>
      <c r="EF332" s="36"/>
      <c r="EL332" s="36"/>
      <c r="EM332" s="36"/>
      <c r="EN332" s="36"/>
      <c r="ET332" s="36"/>
      <c r="EU332" s="36"/>
      <c r="EV332" s="36"/>
    </row>
    <row r="333" spans="14:152" s="30" customFormat="1" ht="12.75">
      <c r="N333" s="36">
        <v>1.2E-9</v>
      </c>
      <c r="O333" s="36">
        <v>3.9306086624400001</v>
      </c>
      <c r="P333" s="36">
        <v>38526.574350871997</v>
      </c>
      <c r="Q333" s="30">
        <f t="shared" si="152"/>
        <v>-8.3267338510464648E-10</v>
      </c>
      <c r="R333" s="30">
        <f t="shared" si="153"/>
        <v>-8.3331248909579793E-10</v>
      </c>
      <c r="S333" s="30">
        <f t="shared" si="154"/>
        <v>-8.3331255152525857E-10</v>
      </c>
      <c r="T333" s="30">
        <f t="shared" si="155"/>
        <v>-8.3331255153134497E-10</v>
      </c>
      <c r="V333" s="36"/>
      <c r="W333" s="36"/>
      <c r="X333" s="36"/>
      <c r="AD333" s="36"/>
      <c r="AE333" s="36"/>
      <c r="AF333" s="36"/>
      <c r="AL333" s="36"/>
      <c r="AM333" s="36"/>
      <c r="AN333" s="36"/>
      <c r="AT333" s="36"/>
      <c r="AU333" s="36"/>
      <c r="AV333" s="36"/>
      <c r="BB333" s="36"/>
      <c r="BC333" s="36"/>
      <c r="BD333" s="36"/>
      <c r="BJ333" s="36"/>
      <c r="BK333" s="36"/>
      <c r="BL333" s="36"/>
      <c r="BR333" s="36"/>
      <c r="BS333" s="36"/>
      <c r="BT333" s="36"/>
      <c r="BZ333" s="36"/>
      <c r="CA333" s="36"/>
      <c r="CB333" s="36"/>
      <c r="CH333" s="36"/>
      <c r="CI333" s="36"/>
      <c r="CJ333" s="36"/>
      <c r="CP333" s="36"/>
      <c r="CQ333" s="36"/>
      <c r="CR333" s="36"/>
      <c r="CX333" s="36"/>
      <c r="CY333" s="36"/>
      <c r="CZ333" s="36"/>
      <c r="DF333" s="36"/>
      <c r="DG333" s="36"/>
      <c r="DH333" s="36"/>
      <c r="DN333" s="36"/>
      <c r="DO333" s="36"/>
      <c r="DP333" s="36"/>
      <c r="DV333" s="36"/>
      <c r="DW333" s="36"/>
      <c r="DX333" s="36"/>
      <c r="ED333" s="36"/>
      <c r="EE333" s="36"/>
      <c r="EF333" s="36"/>
      <c r="EL333" s="36"/>
      <c r="EM333" s="36"/>
      <c r="EN333" s="36"/>
      <c r="ET333" s="36"/>
      <c r="EU333" s="36"/>
      <c r="EV333" s="36"/>
    </row>
    <row r="334" spans="14:152" s="30" customFormat="1" ht="12.75">
      <c r="N334" s="36">
        <v>1.1700000000000001E-9</v>
      </c>
      <c r="O334" s="36">
        <v>2.2414329954899999</v>
      </c>
      <c r="P334" s="36">
        <v>56600.279289522201</v>
      </c>
      <c r="Q334" s="30">
        <f t="shared" si="152"/>
        <v>-9.879968657036752E-10</v>
      </c>
      <c r="R334" s="30">
        <f t="shared" si="153"/>
        <v>-9.8731505894391264E-10</v>
      </c>
      <c r="S334" s="30">
        <f t="shared" si="154"/>
        <v>-9.8731499226233037E-10</v>
      </c>
      <c r="T334" s="30">
        <f t="shared" si="155"/>
        <v>-9.8731499225583576E-10</v>
      </c>
      <c r="V334" s="36"/>
      <c r="W334" s="36"/>
      <c r="X334" s="36"/>
      <c r="AD334" s="36"/>
      <c r="AE334" s="36"/>
      <c r="AF334" s="36"/>
      <c r="AL334" s="36"/>
      <c r="AM334" s="36"/>
      <c r="AN334" s="36"/>
      <c r="AT334" s="36"/>
      <c r="AU334" s="36"/>
      <c r="AV334" s="36"/>
      <c r="BB334" s="36"/>
      <c r="BC334" s="36"/>
      <c r="BD334" s="36"/>
      <c r="BJ334" s="36"/>
      <c r="BK334" s="36"/>
      <c r="BL334" s="36"/>
      <c r="BR334" s="36"/>
      <c r="BS334" s="36"/>
      <c r="BT334" s="36"/>
      <c r="BZ334" s="36"/>
      <c r="CA334" s="36"/>
      <c r="CB334" s="36"/>
      <c r="CH334" s="36"/>
      <c r="CI334" s="36"/>
      <c r="CJ334" s="36"/>
      <c r="CP334" s="36"/>
      <c r="CQ334" s="36"/>
      <c r="CR334" s="36"/>
      <c r="CX334" s="36"/>
      <c r="CY334" s="36"/>
      <c r="CZ334" s="36"/>
      <c r="DF334" s="36"/>
      <c r="DG334" s="36"/>
      <c r="DH334" s="36"/>
      <c r="DN334" s="36"/>
      <c r="DO334" s="36"/>
      <c r="DP334" s="36"/>
      <c r="DV334" s="36"/>
      <c r="DW334" s="36"/>
      <c r="DX334" s="36"/>
      <c r="ED334" s="36"/>
      <c r="EE334" s="36"/>
      <c r="EF334" s="36"/>
      <c r="EL334" s="36"/>
      <c r="EM334" s="36"/>
      <c r="EN334" s="36"/>
      <c r="ET334" s="36"/>
      <c r="EU334" s="36"/>
      <c r="EV334" s="36"/>
    </row>
    <row r="335" spans="14:152" s="30" customFormat="1" ht="12.75">
      <c r="N335" s="36">
        <v>1.1800000000000001E-9</v>
      </c>
      <c r="O335" s="36">
        <v>6.0912132593999999</v>
      </c>
      <c r="P335" s="36">
        <v>29786.660256881001</v>
      </c>
      <c r="Q335" s="30">
        <f t="shared" si="152"/>
        <v>-4.7324650017443193E-10</v>
      </c>
      <c r="R335" s="30">
        <f t="shared" si="153"/>
        <v>-4.738647673895459E-10</v>
      </c>
      <c r="S335" s="30">
        <f t="shared" si="154"/>
        <v>-4.7386482779759808E-10</v>
      </c>
      <c r="T335" s="30">
        <f t="shared" si="155"/>
        <v>-4.7386482780349526E-10</v>
      </c>
      <c r="V335" s="36"/>
      <c r="W335" s="36"/>
      <c r="X335" s="36"/>
      <c r="AD335" s="36"/>
      <c r="AE335" s="36"/>
      <c r="AF335" s="36"/>
      <c r="AL335" s="36"/>
      <c r="AM335" s="36"/>
      <c r="AN335" s="36"/>
      <c r="AT335" s="36"/>
      <c r="AU335" s="36"/>
      <c r="AV335" s="36"/>
      <c r="BB335" s="36"/>
      <c r="BC335" s="36"/>
      <c r="BD335" s="36"/>
      <c r="BJ335" s="36"/>
      <c r="BK335" s="36"/>
      <c r="BL335" s="36"/>
      <c r="BR335" s="36"/>
      <c r="BS335" s="36"/>
      <c r="BT335" s="36"/>
      <c r="BZ335" s="36"/>
      <c r="CA335" s="36"/>
      <c r="CB335" s="36"/>
      <c r="CH335" s="36"/>
      <c r="CI335" s="36"/>
      <c r="CJ335" s="36"/>
      <c r="CP335" s="36"/>
      <c r="CQ335" s="36"/>
      <c r="CR335" s="36"/>
      <c r="CX335" s="36"/>
      <c r="CY335" s="36"/>
      <c r="CZ335" s="36"/>
      <c r="DF335" s="36"/>
      <c r="DG335" s="36"/>
      <c r="DH335" s="36"/>
      <c r="DN335" s="36"/>
      <c r="DO335" s="36"/>
      <c r="DP335" s="36"/>
      <c r="DV335" s="36"/>
      <c r="DW335" s="36"/>
      <c r="DX335" s="36"/>
      <c r="ED335" s="36"/>
      <c r="EE335" s="36"/>
      <c r="EF335" s="36"/>
      <c r="EL335" s="36"/>
      <c r="EM335" s="36"/>
      <c r="EN335" s="36"/>
      <c r="ET335" s="36"/>
      <c r="EU335" s="36"/>
      <c r="EV335" s="36"/>
    </row>
    <row r="336" spans="14:152" s="30" customFormat="1" ht="12.75">
      <c r="N336" s="36">
        <v>9.7999999999999992E-10</v>
      </c>
      <c r="O336" s="36">
        <v>4.6093815620700003</v>
      </c>
      <c r="P336" s="36">
        <v>11787.1059703098</v>
      </c>
      <c r="Q336" s="30">
        <f t="shared" si="152"/>
        <v>-4.8351027952933488E-10</v>
      </c>
      <c r="R336" s="30">
        <f t="shared" si="153"/>
        <v>-4.8331730761251124E-10</v>
      </c>
      <c r="S336" s="30">
        <f t="shared" si="154"/>
        <v>-4.8331728875453366E-10</v>
      </c>
      <c r="T336" s="30">
        <f t="shared" si="155"/>
        <v>-4.8331728875269225E-10</v>
      </c>
      <c r="V336" s="36"/>
      <c r="W336" s="36"/>
      <c r="X336" s="36"/>
      <c r="AD336" s="36"/>
      <c r="AE336" s="36"/>
      <c r="AF336" s="36"/>
      <c r="AL336" s="36"/>
      <c r="AM336" s="36"/>
      <c r="AN336" s="36"/>
      <c r="AT336" s="36"/>
      <c r="AU336" s="36"/>
      <c r="AV336" s="36"/>
      <c r="BB336" s="36"/>
      <c r="BC336" s="36"/>
      <c r="BD336" s="36"/>
      <c r="BJ336" s="36"/>
      <c r="BK336" s="36"/>
      <c r="BL336" s="36"/>
      <c r="BR336" s="36"/>
      <c r="BS336" s="36"/>
      <c r="BT336" s="36"/>
      <c r="BZ336" s="36"/>
      <c r="CA336" s="36"/>
      <c r="CB336" s="36"/>
      <c r="CH336" s="36"/>
      <c r="CI336" s="36"/>
      <c r="CJ336" s="36"/>
      <c r="CP336" s="36"/>
      <c r="CQ336" s="36"/>
      <c r="CR336" s="36"/>
      <c r="CX336" s="36"/>
      <c r="CY336" s="36"/>
      <c r="CZ336" s="36"/>
      <c r="DF336" s="36"/>
      <c r="DG336" s="36"/>
      <c r="DH336" s="36"/>
      <c r="DN336" s="36"/>
      <c r="DO336" s="36"/>
      <c r="DP336" s="36"/>
      <c r="DV336" s="36"/>
      <c r="DW336" s="36"/>
      <c r="DX336" s="36"/>
      <c r="ED336" s="36"/>
      <c r="EE336" s="36"/>
      <c r="EF336" s="36"/>
      <c r="EL336" s="36"/>
      <c r="EM336" s="36"/>
      <c r="EN336" s="36"/>
      <c r="ET336" s="36"/>
      <c r="EU336" s="36"/>
      <c r="EV336" s="36"/>
    </row>
    <row r="337" spans="14:152" s="30" customFormat="1" ht="12.75">
      <c r="N337" s="36">
        <v>9.6999999999999996E-10</v>
      </c>
      <c r="O337" s="36">
        <v>3.92727733144</v>
      </c>
      <c r="P337" s="36">
        <v>11794.152207007801</v>
      </c>
      <c r="Q337" s="30">
        <f t="shared" si="152"/>
        <v>1.9765360561591529E-10</v>
      </c>
      <c r="R337" s="30">
        <f t="shared" si="153"/>
        <v>1.9786869827471487E-10</v>
      </c>
      <c r="S337" s="30">
        <f t="shared" si="154"/>
        <v>1.9786871929256701E-10</v>
      </c>
      <c r="T337" s="30">
        <f t="shared" si="155"/>
        <v>1.9786871929461821E-10</v>
      </c>
      <c r="V337" s="36"/>
      <c r="W337" s="36"/>
      <c r="X337" s="36"/>
      <c r="AD337" s="36"/>
      <c r="AE337" s="36"/>
      <c r="AF337" s="36"/>
      <c r="AL337" s="36"/>
      <c r="AM337" s="36"/>
      <c r="AN337" s="36"/>
      <c r="AT337" s="36"/>
      <c r="AU337" s="36"/>
      <c r="AV337" s="36"/>
      <c r="BB337" s="36"/>
      <c r="BC337" s="36"/>
      <c r="BD337" s="36"/>
      <c r="BJ337" s="36"/>
      <c r="BK337" s="36"/>
      <c r="BL337" s="36"/>
      <c r="BR337" s="36"/>
      <c r="BS337" s="36"/>
      <c r="BT337" s="36"/>
      <c r="BZ337" s="36"/>
      <c r="CA337" s="36"/>
      <c r="CB337" s="36"/>
      <c r="CH337" s="36"/>
      <c r="CI337" s="36"/>
      <c r="CJ337" s="36"/>
      <c r="CP337" s="36"/>
      <c r="CQ337" s="36"/>
      <c r="CR337" s="36"/>
      <c r="CX337" s="36"/>
      <c r="CY337" s="36"/>
      <c r="CZ337" s="36"/>
      <c r="DF337" s="36"/>
      <c r="DG337" s="36"/>
      <c r="DH337" s="36"/>
      <c r="DN337" s="36"/>
      <c r="DO337" s="36"/>
      <c r="DP337" s="36"/>
      <c r="DV337" s="36"/>
      <c r="DW337" s="36"/>
      <c r="DX337" s="36"/>
      <c r="ED337" s="36"/>
      <c r="EE337" s="36"/>
      <c r="EF337" s="36"/>
      <c r="EL337" s="36"/>
      <c r="EM337" s="36"/>
      <c r="EN337" s="36"/>
      <c r="ET337" s="36"/>
      <c r="EU337" s="36"/>
      <c r="EV337" s="36"/>
    </row>
    <row r="338" spans="14:152" s="30" customFormat="1" ht="12.75">
      <c r="N338" s="36">
        <v>9.2999999999999999E-10</v>
      </c>
      <c r="O338" s="36">
        <v>5.2339543504300003</v>
      </c>
      <c r="P338" s="36">
        <v>14169.793562230399</v>
      </c>
      <c r="Q338" s="30">
        <f t="shared" si="152"/>
        <v>-4.4253789438231398E-10</v>
      </c>
      <c r="R338" s="30">
        <f t="shared" si="153"/>
        <v>-4.4231528979237641E-10</v>
      </c>
      <c r="S338" s="30">
        <f t="shared" si="154"/>
        <v>-4.4231526803838155E-10</v>
      </c>
      <c r="T338" s="30">
        <f t="shared" si="155"/>
        <v>-4.4231526803626568E-10</v>
      </c>
      <c r="V338" s="36"/>
      <c r="W338" s="36"/>
      <c r="X338" s="36"/>
      <c r="AD338" s="36"/>
      <c r="AE338" s="36"/>
      <c r="AF338" s="36"/>
      <c r="AL338" s="36"/>
      <c r="AM338" s="36"/>
      <c r="AN338" s="36"/>
      <c r="AT338" s="36"/>
      <c r="AU338" s="36"/>
      <c r="AV338" s="36"/>
      <c r="BB338" s="36"/>
      <c r="BC338" s="36"/>
      <c r="BD338" s="36"/>
      <c r="BJ338" s="36"/>
      <c r="BK338" s="36"/>
      <c r="BL338" s="36"/>
      <c r="BR338" s="36"/>
      <c r="BS338" s="36"/>
      <c r="BT338" s="36"/>
      <c r="BZ338" s="36"/>
      <c r="CA338" s="36"/>
      <c r="CB338" s="36"/>
      <c r="CH338" s="36"/>
      <c r="CI338" s="36"/>
      <c r="CJ338" s="36"/>
      <c r="CP338" s="36"/>
      <c r="CQ338" s="36"/>
      <c r="CR338" s="36"/>
      <c r="CX338" s="36"/>
      <c r="CY338" s="36"/>
      <c r="CZ338" s="36"/>
      <c r="DF338" s="36"/>
      <c r="DG338" s="36"/>
      <c r="DH338" s="36"/>
      <c r="DN338" s="36"/>
      <c r="DO338" s="36"/>
      <c r="DP338" s="36"/>
      <c r="DV338" s="36"/>
      <c r="DW338" s="36"/>
      <c r="DX338" s="36"/>
      <c r="ED338" s="36"/>
      <c r="EE338" s="36"/>
      <c r="EF338" s="36"/>
      <c r="EL338" s="36"/>
      <c r="EM338" s="36"/>
      <c r="EN338" s="36"/>
      <c r="ET338" s="36"/>
      <c r="EU338" s="36"/>
      <c r="EV338" s="36"/>
    </row>
    <row r="339" spans="14:152" s="30" customFormat="1" ht="12.75">
      <c r="N339" s="36">
        <v>9.5999999999999999E-10</v>
      </c>
      <c r="O339" s="36">
        <v>5.2752570903800002</v>
      </c>
      <c r="P339" s="36">
        <v>8734.4189721465991</v>
      </c>
      <c r="Q339" s="30">
        <f t="shared" si="152"/>
        <v>6.4863786124737267E-10</v>
      </c>
      <c r="R339" s="30">
        <f t="shared" si="153"/>
        <v>6.4875656616300316E-10</v>
      </c>
      <c r="S339" s="30">
        <f t="shared" si="154"/>
        <v>6.4875657776167874E-10</v>
      </c>
      <c r="T339" s="30">
        <f t="shared" si="155"/>
        <v>6.4875657776280991E-10</v>
      </c>
      <c r="V339" s="36"/>
      <c r="W339" s="36"/>
      <c r="X339" s="36"/>
      <c r="AD339" s="36"/>
      <c r="AE339" s="36"/>
      <c r="AF339" s="36"/>
      <c r="AL339" s="36"/>
      <c r="AM339" s="36"/>
      <c r="AN339" s="36"/>
      <c r="AT339" s="36"/>
      <c r="AU339" s="36"/>
      <c r="AV339" s="36"/>
      <c r="BB339" s="36"/>
      <c r="BC339" s="36"/>
      <c r="BD339" s="36"/>
      <c r="BJ339" s="36"/>
      <c r="BK339" s="36"/>
      <c r="BL339" s="36"/>
      <c r="BR339" s="36"/>
      <c r="BS339" s="36"/>
      <c r="BT339" s="36"/>
      <c r="BZ339" s="36"/>
      <c r="CA339" s="36"/>
      <c r="CB339" s="36"/>
      <c r="CH339" s="36"/>
      <c r="CI339" s="36"/>
      <c r="CJ339" s="36"/>
      <c r="CP339" s="36"/>
      <c r="CQ339" s="36"/>
      <c r="CR339" s="36"/>
      <c r="CX339" s="36"/>
      <c r="CY339" s="36"/>
      <c r="CZ339" s="36"/>
      <c r="DF339" s="36"/>
      <c r="DG339" s="36"/>
      <c r="DH339" s="36"/>
      <c r="DN339" s="36"/>
      <c r="DO339" s="36"/>
      <c r="DP339" s="36"/>
      <c r="DV339" s="36"/>
      <c r="DW339" s="36"/>
      <c r="DX339" s="36"/>
      <c r="ED339" s="36"/>
      <c r="EE339" s="36"/>
      <c r="EF339" s="36"/>
      <c r="EL339" s="36"/>
      <c r="EM339" s="36"/>
      <c r="EN339" s="36"/>
      <c r="ET339" s="36"/>
      <c r="EU339" s="36"/>
      <c r="EV339" s="36"/>
    </row>
    <row r="340" spans="14:152" s="30" customFormat="1" ht="12.75">
      <c r="N340" s="36">
        <v>9.4000000000000006E-10</v>
      </c>
      <c r="O340" s="36">
        <v>0.18166654804999999</v>
      </c>
      <c r="P340" s="36">
        <v>67589.0874470571</v>
      </c>
      <c r="Q340" s="30">
        <f t="shared" si="152"/>
        <v>-7.0580629214715747E-10</v>
      </c>
      <c r="R340" s="30">
        <f t="shared" si="153"/>
        <v>-7.0499983781576286E-10</v>
      </c>
      <c r="S340" s="30">
        <f t="shared" si="154"/>
        <v>-7.0499975895286784E-10</v>
      </c>
      <c r="T340" s="30">
        <f t="shared" si="155"/>
        <v>-7.0499975894516316E-10</v>
      </c>
      <c r="V340" s="36"/>
      <c r="W340" s="36"/>
      <c r="X340" s="36"/>
      <c r="AD340" s="36"/>
      <c r="AE340" s="36"/>
      <c r="AF340" s="36"/>
      <c r="AL340" s="36"/>
      <c r="AM340" s="36"/>
      <c r="AN340" s="36"/>
      <c r="AT340" s="36"/>
      <c r="AU340" s="36"/>
      <c r="AV340" s="36"/>
      <c r="BB340" s="36"/>
      <c r="BC340" s="36"/>
      <c r="BD340" s="36"/>
      <c r="BJ340" s="36"/>
      <c r="BK340" s="36"/>
      <c r="BL340" s="36"/>
      <c r="BR340" s="36"/>
      <c r="BS340" s="36"/>
      <c r="BT340" s="36"/>
      <c r="BZ340" s="36"/>
      <c r="CA340" s="36"/>
      <c r="CB340" s="36"/>
      <c r="CH340" s="36"/>
      <c r="CI340" s="36"/>
      <c r="CJ340" s="36"/>
      <c r="CP340" s="36"/>
      <c r="CQ340" s="36"/>
      <c r="CR340" s="36"/>
      <c r="CX340" s="36"/>
      <c r="CY340" s="36"/>
      <c r="CZ340" s="36"/>
      <c r="DF340" s="36"/>
      <c r="DG340" s="36"/>
      <c r="DH340" s="36"/>
      <c r="DN340" s="36"/>
      <c r="DO340" s="36"/>
      <c r="DP340" s="36"/>
      <c r="DV340" s="36"/>
      <c r="DW340" s="36"/>
      <c r="DX340" s="36"/>
      <c r="ED340" s="36"/>
      <c r="EE340" s="36"/>
      <c r="EF340" s="36"/>
      <c r="EL340" s="36"/>
      <c r="EM340" s="36"/>
      <c r="EN340" s="36"/>
      <c r="ET340" s="36"/>
      <c r="EU340" s="36"/>
      <c r="EV340" s="36"/>
    </row>
    <row r="341" spans="14:152" s="30" customFormat="1" ht="12.75">
      <c r="N341" s="36">
        <v>1.0999999999999999E-9</v>
      </c>
      <c r="O341" s="36">
        <v>4.9627928707600004</v>
      </c>
      <c r="P341" s="36">
        <v>48417.972905581897</v>
      </c>
      <c r="Q341" s="30">
        <f t="shared" si="152"/>
        <v>1.0133422616682861E-9</v>
      </c>
      <c r="R341" s="30">
        <f t="shared" si="153"/>
        <v>1.0137397485317964E-9</v>
      </c>
      <c r="S341" s="30">
        <f t="shared" si="154"/>
        <v>1.0137397873304662E-9</v>
      </c>
      <c r="T341" s="30">
        <f t="shared" si="155"/>
        <v>1.0137397873342528E-9</v>
      </c>
      <c r="V341" s="36"/>
      <c r="W341" s="36"/>
      <c r="X341" s="36"/>
      <c r="AD341" s="36"/>
      <c r="AE341" s="36"/>
      <c r="AF341" s="36"/>
      <c r="AL341" s="36"/>
      <c r="AM341" s="36"/>
      <c r="AN341" s="36"/>
      <c r="AT341" s="36"/>
      <c r="AU341" s="36"/>
      <c r="AV341" s="36"/>
      <c r="BB341" s="36"/>
      <c r="BC341" s="36"/>
      <c r="BD341" s="36"/>
      <c r="BJ341" s="36"/>
      <c r="BK341" s="36"/>
      <c r="BL341" s="36"/>
      <c r="BR341" s="36"/>
      <c r="BS341" s="36"/>
      <c r="BT341" s="36"/>
      <c r="BZ341" s="36"/>
      <c r="CA341" s="36"/>
      <c r="CB341" s="36"/>
      <c r="CH341" s="36"/>
      <c r="CI341" s="36"/>
      <c r="CJ341" s="36"/>
      <c r="CP341" s="36"/>
      <c r="CQ341" s="36"/>
      <c r="CR341" s="36"/>
      <c r="CX341" s="36"/>
      <c r="CY341" s="36"/>
      <c r="CZ341" s="36"/>
      <c r="DF341" s="36"/>
      <c r="DG341" s="36"/>
      <c r="DH341" s="36"/>
      <c r="DN341" s="36"/>
      <c r="DO341" s="36"/>
      <c r="DP341" s="36"/>
      <c r="DV341" s="36"/>
      <c r="DW341" s="36"/>
      <c r="DX341" s="36"/>
      <c r="ED341" s="36"/>
      <c r="EE341" s="36"/>
      <c r="EF341" s="36"/>
      <c r="EL341" s="36"/>
      <c r="EM341" s="36"/>
      <c r="EN341" s="36"/>
      <c r="ET341" s="36"/>
      <c r="EU341" s="36"/>
      <c r="EV341" s="36"/>
    </row>
    <row r="342" spans="14:152" s="30" customFormat="1" ht="12.75">
      <c r="N342" s="36">
        <v>8.6000000000000003E-10</v>
      </c>
      <c r="O342" s="36">
        <v>0.39533409505</v>
      </c>
      <c r="P342" s="36">
        <v>3956.5080160194002</v>
      </c>
      <c r="Q342" s="30">
        <f t="shared" si="152"/>
        <v>-7.7463302555068296E-10</v>
      </c>
      <c r="R342" s="30">
        <f t="shared" si="153"/>
        <v>-7.74661407285583E-10</v>
      </c>
      <c r="S342" s="30">
        <f t="shared" si="154"/>
        <v>-7.7466141005876101E-10</v>
      </c>
      <c r="T342" s="30">
        <f t="shared" si="155"/>
        <v>-7.7466141005903171E-10</v>
      </c>
      <c r="V342" s="36"/>
      <c r="W342" s="36"/>
      <c r="X342" s="36"/>
      <c r="AD342" s="36"/>
      <c r="AE342" s="36"/>
      <c r="AF342" s="36"/>
      <c r="AL342" s="36"/>
      <c r="AM342" s="36"/>
      <c r="AN342" s="36"/>
      <c r="AT342" s="36"/>
      <c r="AU342" s="36"/>
      <c r="AV342" s="36"/>
      <c r="BB342" s="36"/>
      <c r="BC342" s="36"/>
      <c r="BD342" s="36"/>
      <c r="BJ342" s="36"/>
      <c r="BK342" s="36"/>
      <c r="BL342" s="36"/>
      <c r="BR342" s="36"/>
      <c r="BS342" s="36"/>
      <c r="BT342" s="36"/>
      <c r="BZ342" s="36"/>
      <c r="CA342" s="36"/>
      <c r="CB342" s="36"/>
      <c r="CH342" s="36"/>
      <c r="CI342" s="36"/>
      <c r="CJ342" s="36"/>
      <c r="CP342" s="36"/>
      <c r="CQ342" s="36"/>
      <c r="CR342" s="36"/>
      <c r="CX342" s="36"/>
      <c r="CY342" s="36"/>
      <c r="CZ342" s="36"/>
      <c r="DF342" s="36"/>
      <c r="DG342" s="36"/>
      <c r="DH342" s="36"/>
      <c r="DN342" s="36"/>
      <c r="DO342" s="36"/>
      <c r="DP342" s="36"/>
      <c r="DV342" s="36"/>
      <c r="DW342" s="36"/>
      <c r="DX342" s="36"/>
      <c r="ED342" s="36"/>
      <c r="EE342" s="36"/>
      <c r="EF342" s="36"/>
      <c r="EL342" s="36"/>
      <c r="EM342" s="36"/>
      <c r="EN342" s="36"/>
      <c r="ET342" s="36"/>
      <c r="EU342" s="36"/>
      <c r="EV342" s="36"/>
    </row>
    <row r="343" spans="14:152" s="30" customFormat="1" ht="12.75">
      <c r="N343" s="36">
        <v>8.4999999999999996E-10</v>
      </c>
      <c r="O343" s="36">
        <v>5.69642646462</v>
      </c>
      <c r="P343" s="36">
        <v>37703.978024255797</v>
      </c>
      <c r="Q343" s="30">
        <f t="shared" si="152"/>
        <v>-5.625863126061499E-10</v>
      </c>
      <c r="R343" s="30">
        <f t="shared" si="153"/>
        <v>-5.6304754046624908E-10</v>
      </c>
      <c r="S343" s="30">
        <f t="shared" si="154"/>
        <v>-5.6304758552192525E-10</v>
      </c>
      <c r="T343" s="30">
        <f t="shared" si="155"/>
        <v>-5.6304758552632316E-10</v>
      </c>
      <c r="V343" s="36"/>
      <c r="W343" s="36"/>
      <c r="X343" s="36"/>
      <c r="AD343" s="36"/>
      <c r="AE343" s="36"/>
      <c r="AF343" s="36"/>
      <c r="AL343" s="36"/>
      <c r="AM343" s="36"/>
      <c r="AN343" s="36"/>
      <c r="AT343" s="36"/>
      <c r="AU343" s="36"/>
      <c r="AV343" s="36"/>
      <c r="BB343" s="36"/>
      <c r="BC343" s="36"/>
      <c r="BD343" s="36"/>
      <c r="BJ343" s="36"/>
      <c r="BK343" s="36"/>
      <c r="BL343" s="36"/>
      <c r="BR343" s="36"/>
      <c r="BS343" s="36"/>
      <c r="BT343" s="36"/>
      <c r="BZ343" s="36"/>
      <c r="CA343" s="36"/>
      <c r="CB343" s="36"/>
      <c r="CH343" s="36"/>
      <c r="CI343" s="36"/>
      <c r="CJ343" s="36"/>
      <c r="CP343" s="36"/>
      <c r="CQ343" s="36"/>
      <c r="CR343" s="36"/>
      <c r="CX343" s="36"/>
      <c r="CY343" s="36"/>
      <c r="CZ343" s="36"/>
      <c r="DF343" s="36"/>
      <c r="DG343" s="36"/>
      <c r="DH343" s="36"/>
      <c r="DN343" s="36"/>
      <c r="DO343" s="36"/>
      <c r="DP343" s="36"/>
      <c r="DV343" s="36"/>
      <c r="DW343" s="36"/>
      <c r="DX343" s="36"/>
      <c r="ED343" s="36"/>
      <c r="EE343" s="36"/>
      <c r="EF343" s="36"/>
      <c r="EL343" s="36"/>
      <c r="EM343" s="36"/>
      <c r="EN343" s="36"/>
      <c r="ET343" s="36"/>
      <c r="EU343" s="36"/>
      <c r="EV343" s="36"/>
    </row>
    <row r="344" spans="14:152" s="30" customFormat="1" ht="12.75">
      <c r="N344" s="36">
        <v>1.14E-9</v>
      </c>
      <c r="O344" s="36">
        <v>5.1967628542800002</v>
      </c>
      <c r="P344" s="36">
        <v>70743.774531952702</v>
      </c>
      <c r="Q344" s="30">
        <f t="shared" si="152"/>
        <v>-9.2023550082605154E-10</v>
      </c>
      <c r="R344" s="30">
        <f t="shared" si="153"/>
        <v>-9.1932047236047301E-10</v>
      </c>
      <c r="S344" s="30">
        <f t="shared" si="154"/>
        <v>-9.1932038286308822E-10</v>
      </c>
      <c r="T344" s="30">
        <f t="shared" si="155"/>
        <v>-9.193203828543897E-10</v>
      </c>
      <c r="V344" s="36"/>
      <c r="W344" s="36"/>
      <c r="X344" s="36"/>
      <c r="AD344" s="36"/>
      <c r="AE344" s="36"/>
      <c r="AF344" s="36"/>
      <c r="AL344" s="36"/>
      <c r="AM344" s="36"/>
      <c r="AN344" s="36"/>
      <c r="AT344" s="36"/>
      <c r="AU344" s="36"/>
      <c r="AV344" s="36"/>
      <c r="BB344" s="36"/>
      <c r="BC344" s="36"/>
      <c r="BD344" s="36"/>
      <c r="BJ344" s="36"/>
      <c r="BK344" s="36"/>
      <c r="BL344" s="36"/>
      <c r="BR344" s="36"/>
      <c r="BS344" s="36"/>
      <c r="BT344" s="36"/>
      <c r="BZ344" s="36"/>
      <c r="CA344" s="36"/>
      <c r="CB344" s="36"/>
      <c r="CH344" s="36"/>
      <c r="CI344" s="36"/>
      <c r="CJ344" s="36"/>
      <c r="CP344" s="36"/>
      <c r="CQ344" s="36"/>
      <c r="CR344" s="36"/>
      <c r="CX344" s="36"/>
      <c r="CY344" s="36"/>
      <c r="CZ344" s="36"/>
      <c r="DF344" s="36"/>
      <c r="DG344" s="36"/>
      <c r="DH344" s="36"/>
      <c r="DN344" s="36"/>
      <c r="DO344" s="36"/>
      <c r="DP344" s="36"/>
      <c r="DV344" s="36"/>
      <c r="DW344" s="36"/>
      <c r="DX344" s="36"/>
      <c r="ED344" s="36"/>
      <c r="EE344" s="36"/>
      <c r="EF344" s="36"/>
      <c r="EL344" s="36"/>
      <c r="EM344" s="36"/>
      <c r="EN344" s="36"/>
      <c r="ET344" s="36"/>
      <c r="EU344" s="36"/>
      <c r="EV344" s="36"/>
    </row>
    <row r="345" spans="14:152" s="30" customFormat="1" ht="12.75">
      <c r="N345" s="36">
        <v>8.0999999999999999E-10</v>
      </c>
      <c r="O345" s="36">
        <v>5.5132481518400001</v>
      </c>
      <c r="P345" s="36">
        <v>412.3710968744</v>
      </c>
      <c r="Q345" s="30">
        <f t="shared" si="152"/>
        <v>-8.0705953295955388E-10</v>
      </c>
      <c r="R345" s="30">
        <f t="shared" si="153"/>
        <v>-8.0706007902573307E-10</v>
      </c>
      <c r="S345" s="30">
        <f t="shared" si="154"/>
        <v>-8.0706007907909088E-10</v>
      </c>
      <c r="T345" s="30">
        <f t="shared" si="155"/>
        <v>-8.0706007907909605E-10</v>
      </c>
      <c r="V345" s="36"/>
      <c r="W345" s="36"/>
      <c r="X345" s="36"/>
      <c r="AD345" s="36"/>
      <c r="AE345" s="36"/>
      <c r="AF345" s="36"/>
      <c r="AL345" s="36"/>
      <c r="AM345" s="36"/>
      <c r="AN345" s="36"/>
      <c r="AT345" s="36"/>
      <c r="AU345" s="36"/>
      <c r="AV345" s="36"/>
      <c r="BB345" s="36"/>
      <c r="BC345" s="36"/>
      <c r="BD345" s="36"/>
      <c r="BJ345" s="36"/>
      <c r="BK345" s="36"/>
      <c r="BL345" s="36"/>
      <c r="BR345" s="36"/>
      <c r="BS345" s="36"/>
      <c r="BT345" s="36"/>
      <c r="BZ345" s="36"/>
      <c r="CA345" s="36"/>
      <c r="CB345" s="36"/>
      <c r="CH345" s="36"/>
      <c r="CI345" s="36"/>
      <c r="CJ345" s="36"/>
      <c r="CP345" s="36"/>
      <c r="CQ345" s="36"/>
      <c r="CR345" s="36"/>
      <c r="CX345" s="36"/>
      <c r="CY345" s="36"/>
      <c r="CZ345" s="36"/>
      <c r="DF345" s="36"/>
      <c r="DG345" s="36"/>
      <c r="DH345" s="36"/>
      <c r="DN345" s="36"/>
      <c r="DO345" s="36"/>
      <c r="DP345" s="36"/>
      <c r="DV345" s="36"/>
      <c r="DW345" s="36"/>
      <c r="DX345" s="36"/>
      <c r="ED345" s="36"/>
      <c r="EE345" s="36"/>
      <c r="EF345" s="36"/>
      <c r="EL345" s="36"/>
      <c r="EM345" s="36"/>
      <c r="EN345" s="36"/>
      <c r="ET345" s="36"/>
      <c r="EU345" s="36"/>
      <c r="EV345" s="36"/>
    </row>
    <row r="346" spans="14:152" s="30" customFormat="1" ht="12.75">
      <c r="N346" s="36">
        <v>8.9000000000000003E-10</v>
      </c>
      <c r="O346" s="36">
        <v>2.1340977182800001</v>
      </c>
      <c r="P346" s="36">
        <v>44768.099409878603</v>
      </c>
      <c r="Q346" s="30">
        <f t="shared" si="152"/>
        <v>4.4925346302093373E-10</v>
      </c>
      <c r="R346" s="30">
        <f t="shared" si="153"/>
        <v>4.4859275492627548E-10</v>
      </c>
      <c r="S346" s="30">
        <f t="shared" si="154"/>
        <v>4.4859269034721929E-10</v>
      </c>
      <c r="T346" s="30">
        <f t="shared" si="155"/>
        <v>4.4859269034092729E-10</v>
      </c>
      <c r="V346" s="36"/>
      <c r="W346" s="36"/>
      <c r="X346" s="36"/>
      <c r="AD346" s="36"/>
      <c r="AE346" s="36"/>
      <c r="AF346" s="36"/>
      <c r="AL346" s="36"/>
      <c r="AM346" s="36"/>
      <c r="AN346" s="36"/>
      <c r="AT346" s="36"/>
      <c r="AU346" s="36"/>
      <c r="AV346" s="36"/>
      <c r="BB346" s="36"/>
      <c r="BC346" s="36"/>
      <c r="BD346" s="36"/>
      <c r="BJ346" s="36"/>
      <c r="BK346" s="36"/>
      <c r="BL346" s="36"/>
      <c r="BR346" s="36"/>
      <c r="BS346" s="36"/>
      <c r="BT346" s="36"/>
      <c r="BZ346" s="36"/>
      <c r="CA346" s="36"/>
      <c r="CB346" s="36"/>
      <c r="CH346" s="36"/>
      <c r="CI346" s="36"/>
      <c r="CJ346" s="36"/>
      <c r="CP346" s="36"/>
      <c r="CQ346" s="36"/>
      <c r="CR346" s="36"/>
      <c r="CX346" s="36"/>
      <c r="CY346" s="36"/>
      <c r="CZ346" s="36"/>
      <c r="DF346" s="36"/>
      <c r="DG346" s="36"/>
      <c r="DH346" s="36"/>
      <c r="DN346" s="36"/>
      <c r="DO346" s="36"/>
      <c r="DP346" s="36"/>
      <c r="DV346" s="36"/>
      <c r="DW346" s="36"/>
      <c r="DX346" s="36"/>
      <c r="ED346" s="36"/>
      <c r="EE346" s="36"/>
      <c r="EF346" s="36"/>
      <c r="EL346" s="36"/>
      <c r="EM346" s="36"/>
      <c r="EN346" s="36"/>
      <c r="ET346" s="36"/>
      <c r="EU346" s="36"/>
      <c r="EV346" s="36"/>
    </row>
    <row r="347" spans="14:152" s="30" customFormat="1" ht="12.75">
      <c r="N347" s="36">
        <v>8.3999999999999999E-10</v>
      </c>
      <c r="O347" s="36">
        <v>6.0247590457799998</v>
      </c>
      <c r="P347" s="36">
        <v>10632.770190086199</v>
      </c>
      <c r="Q347" s="30">
        <f t="shared" si="152"/>
        <v>-7.4597992680636437E-10</v>
      </c>
      <c r="R347" s="30">
        <f t="shared" si="153"/>
        <v>-7.4605876304922128E-10</v>
      </c>
      <c r="S347" s="30">
        <f t="shared" si="154"/>
        <v>-7.4605877075139433E-10</v>
      </c>
      <c r="T347" s="30">
        <f t="shared" si="155"/>
        <v>-7.4605877075214583E-10</v>
      </c>
      <c r="V347" s="36"/>
      <c r="W347" s="36"/>
      <c r="X347" s="36"/>
      <c r="AD347" s="36"/>
      <c r="AE347" s="36"/>
      <c r="AF347" s="36"/>
      <c r="AL347" s="36"/>
      <c r="AM347" s="36"/>
      <c r="AN347" s="36"/>
      <c r="AT347" s="36"/>
      <c r="AU347" s="36"/>
      <c r="AV347" s="36"/>
      <c r="BB347" s="36"/>
      <c r="BC347" s="36"/>
      <c r="BD347" s="36"/>
      <c r="BJ347" s="36"/>
      <c r="BK347" s="36"/>
      <c r="BL347" s="36"/>
      <c r="BR347" s="36"/>
      <c r="BS347" s="36"/>
      <c r="BT347" s="36"/>
      <c r="BZ347" s="36"/>
      <c r="CA347" s="36"/>
      <c r="CB347" s="36"/>
      <c r="CH347" s="36"/>
      <c r="CI347" s="36"/>
      <c r="CJ347" s="36"/>
      <c r="CP347" s="36"/>
      <c r="CQ347" s="36"/>
      <c r="CR347" s="36"/>
      <c r="CX347" s="36"/>
      <c r="CY347" s="36"/>
      <c r="CZ347" s="36"/>
      <c r="DF347" s="36"/>
      <c r="DG347" s="36"/>
      <c r="DH347" s="36"/>
      <c r="DN347" s="36"/>
      <c r="DO347" s="36"/>
      <c r="DP347" s="36"/>
      <c r="DV347" s="36"/>
      <c r="DW347" s="36"/>
      <c r="DX347" s="36"/>
      <c r="ED347" s="36"/>
      <c r="EE347" s="36"/>
      <c r="EF347" s="36"/>
      <c r="EL347" s="36"/>
      <c r="EM347" s="36"/>
      <c r="EN347" s="36"/>
      <c r="ET347" s="36"/>
      <c r="EU347" s="36"/>
      <c r="EV347" s="36"/>
    </row>
    <row r="348" spans="14:152" s="30" customFormat="1" ht="12.75">
      <c r="N348" s="36">
        <v>8.4999999999999996E-10</v>
      </c>
      <c r="O348" s="36">
        <v>4.6091261444200002</v>
      </c>
      <c r="P348" s="36">
        <v>45585.172812187397</v>
      </c>
      <c r="Q348" s="30">
        <f t="shared" si="152"/>
        <v>-8.4915369439855111E-10</v>
      </c>
      <c r="R348" s="30">
        <f t="shared" si="153"/>
        <v>-8.4918656681626399E-10</v>
      </c>
      <c r="S348" s="30">
        <f t="shared" si="154"/>
        <v>-8.4918656999667749E-10</v>
      </c>
      <c r="T348" s="30">
        <f t="shared" si="155"/>
        <v>-8.491865699969882E-10</v>
      </c>
      <c r="V348" s="36"/>
      <c r="W348" s="36"/>
      <c r="X348" s="36"/>
      <c r="AD348" s="36"/>
      <c r="AE348" s="36"/>
      <c r="AF348" s="36"/>
      <c r="AL348" s="36"/>
      <c r="AM348" s="36"/>
      <c r="AN348" s="36"/>
      <c r="AT348" s="36"/>
      <c r="AU348" s="36"/>
      <c r="AV348" s="36"/>
      <c r="BB348" s="36"/>
      <c r="BC348" s="36"/>
      <c r="BD348" s="36"/>
      <c r="BJ348" s="36"/>
      <c r="BK348" s="36"/>
      <c r="BL348" s="36"/>
      <c r="BR348" s="36"/>
      <c r="BS348" s="36"/>
      <c r="BT348" s="36"/>
      <c r="BZ348" s="36"/>
      <c r="CA348" s="36"/>
      <c r="CB348" s="36"/>
      <c r="CH348" s="36"/>
      <c r="CI348" s="36"/>
      <c r="CJ348" s="36"/>
      <c r="CP348" s="36"/>
      <c r="CQ348" s="36"/>
      <c r="CR348" s="36"/>
      <c r="CX348" s="36"/>
      <c r="CY348" s="36"/>
      <c r="CZ348" s="36"/>
      <c r="DF348" s="36"/>
      <c r="DG348" s="36"/>
      <c r="DH348" s="36"/>
      <c r="DN348" s="36"/>
      <c r="DO348" s="36"/>
      <c r="DP348" s="36"/>
      <c r="DV348" s="36"/>
      <c r="DW348" s="36"/>
      <c r="DX348" s="36"/>
      <c r="ED348" s="36"/>
      <c r="EE348" s="36"/>
      <c r="EF348" s="36"/>
      <c r="EL348" s="36"/>
      <c r="EM348" s="36"/>
      <c r="EN348" s="36"/>
      <c r="ET348" s="36"/>
      <c r="EU348" s="36"/>
      <c r="EV348" s="36"/>
    </row>
    <row r="349" spans="14:152" s="30" customFormat="1" ht="12.75">
      <c r="N349" s="36">
        <v>7.7999999999999999E-10</v>
      </c>
      <c r="O349" s="36">
        <v>4.4735860343200002</v>
      </c>
      <c r="P349" s="36">
        <v>114.43928868521</v>
      </c>
      <c r="Q349" s="30">
        <f t="shared" si="152"/>
        <v>-5.9784309259412803E-10</v>
      </c>
      <c r="R349" s="30">
        <f t="shared" si="153"/>
        <v>-5.9784419363466979E-10</v>
      </c>
      <c r="S349" s="30">
        <f t="shared" si="154"/>
        <v>-5.9784419374226066E-10</v>
      </c>
      <c r="T349" s="30">
        <f t="shared" si="155"/>
        <v>-5.9784419374227131E-10</v>
      </c>
      <c r="V349" s="36"/>
      <c r="W349" s="36"/>
      <c r="X349" s="36"/>
      <c r="AD349" s="36"/>
      <c r="AE349" s="36"/>
      <c r="AF349" s="36"/>
      <c r="AL349" s="36"/>
      <c r="AM349" s="36"/>
      <c r="AN349" s="36"/>
      <c r="AT349" s="36"/>
      <c r="AU349" s="36"/>
      <c r="AV349" s="36"/>
      <c r="BB349" s="36"/>
      <c r="BC349" s="36"/>
      <c r="BD349" s="36"/>
      <c r="BJ349" s="36"/>
      <c r="BK349" s="36"/>
      <c r="BL349" s="36"/>
      <c r="BR349" s="36"/>
      <c r="BS349" s="36"/>
      <c r="BT349" s="36"/>
      <c r="BZ349" s="36"/>
      <c r="CA349" s="36"/>
      <c r="CB349" s="36"/>
      <c r="CH349" s="36"/>
      <c r="CI349" s="36"/>
      <c r="CJ349" s="36"/>
      <c r="CP349" s="36"/>
      <c r="CQ349" s="36"/>
      <c r="CR349" s="36"/>
      <c r="CX349" s="36"/>
      <c r="CY349" s="36"/>
      <c r="CZ349" s="36"/>
      <c r="DF349" s="36"/>
      <c r="DG349" s="36"/>
      <c r="DH349" s="36"/>
      <c r="DN349" s="36"/>
      <c r="DO349" s="36"/>
      <c r="DP349" s="36"/>
      <c r="DV349" s="36"/>
      <c r="DW349" s="36"/>
      <c r="DX349" s="36"/>
      <c r="ED349" s="36"/>
      <c r="EE349" s="36"/>
      <c r="EF349" s="36"/>
      <c r="EL349" s="36"/>
      <c r="EM349" s="36"/>
      <c r="EN349" s="36"/>
      <c r="ET349" s="36"/>
      <c r="EU349" s="36"/>
      <c r="EV349" s="36"/>
    </row>
    <row r="350" spans="14:152" s="30" customFormat="1" ht="12.75">
      <c r="N350" s="36">
        <v>9.6999999999999996E-10</v>
      </c>
      <c r="O350" s="36">
        <v>4.0222336353500001</v>
      </c>
      <c r="P350" s="36">
        <v>10218.808470518399</v>
      </c>
      <c r="Q350" s="30">
        <f t="shared" si="152"/>
        <v>-6.9611718293219027E-10</v>
      </c>
      <c r="R350" s="30">
        <f t="shared" si="153"/>
        <v>-6.9624973836469787E-10</v>
      </c>
      <c r="S350" s="30">
        <f t="shared" si="154"/>
        <v>-6.9624975131639154E-10</v>
      </c>
      <c r="T350" s="30">
        <f t="shared" si="155"/>
        <v>-6.9624975131765371E-10</v>
      </c>
      <c r="V350" s="36"/>
      <c r="W350" s="36"/>
      <c r="X350" s="36"/>
      <c r="AD350" s="36"/>
      <c r="AE350" s="36"/>
      <c r="AF350" s="36"/>
      <c r="AL350" s="36"/>
      <c r="AM350" s="36"/>
      <c r="AN350" s="36"/>
      <c r="AT350" s="36"/>
      <c r="AU350" s="36"/>
      <c r="AV350" s="36"/>
      <c r="BB350" s="36"/>
      <c r="BC350" s="36"/>
      <c r="BD350" s="36"/>
      <c r="BJ350" s="36"/>
      <c r="BK350" s="36"/>
      <c r="BL350" s="36"/>
      <c r="BR350" s="36"/>
      <c r="BS350" s="36"/>
      <c r="BT350" s="36"/>
      <c r="BZ350" s="36"/>
      <c r="CA350" s="36"/>
      <c r="CB350" s="36"/>
      <c r="CH350" s="36"/>
      <c r="CI350" s="36"/>
      <c r="CJ350" s="36"/>
      <c r="CP350" s="36"/>
      <c r="CQ350" s="36"/>
      <c r="CR350" s="36"/>
      <c r="CX350" s="36"/>
      <c r="CY350" s="36"/>
      <c r="CZ350" s="36"/>
      <c r="DF350" s="36"/>
      <c r="DG350" s="36"/>
      <c r="DH350" s="36"/>
      <c r="DN350" s="36"/>
      <c r="DO350" s="36"/>
      <c r="DP350" s="36"/>
      <c r="DV350" s="36"/>
      <c r="DW350" s="36"/>
      <c r="DX350" s="36"/>
      <c r="ED350" s="36"/>
      <c r="EE350" s="36"/>
      <c r="EF350" s="36"/>
      <c r="EL350" s="36"/>
      <c r="EM350" s="36"/>
      <c r="EN350" s="36"/>
      <c r="ET350" s="36"/>
      <c r="EU350" s="36"/>
      <c r="EV350" s="36"/>
    </row>
    <row r="351" spans="14:152" s="30" customFormat="1" ht="12.75">
      <c r="N351" s="36">
        <v>8.0999999999999999E-10</v>
      </c>
      <c r="O351" s="36">
        <v>1.03870237004</v>
      </c>
      <c r="P351" s="36">
        <v>9793.8009023358009</v>
      </c>
      <c r="Q351" s="30">
        <f t="shared" si="152"/>
        <v>-8.0169371488888313E-10</v>
      </c>
      <c r="R351" s="30">
        <f t="shared" si="153"/>
        <v>-8.0171546286678543E-10</v>
      </c>
      <c r="S351" s="30">
        <f t="shared" si="154"/>
        <v>-8.0171546499056131E-10</v>
      </c>
      <c r="T351" s="30">
        <f t="shared" si="155"/>
        <v>-8.0171546499076821E-10</v>
      </c>
      <c r="V351" s="36"/>
      <c r="W351" s="36"/>
      <c r="X351" s="36"/>
      <c r="AD351" s="36"/>
      <c r="AE351" s="36"/>
      <c r="AF351" s="36"/>
      <c r="AL351" s="36"/>
      <c r="AM351" s="36"/>
      <c r="AN351" s="36"/>
      <c r="AT351" s="36"/>
      <c r="AU351" s="36"/>
      <c r="AV351" s="36"/>
      <c r="BB351" s="36"/>
      <c r="BC351" s="36"/>
      <c r="BD351" s="36"/>
      <c r="BJ351" s="36"/>
      <c r="BK351" s="36"/>
      <c r="BL351" s="36"/>
      <c r="BR351" s="36"/>
      <c r="BS351" s="36"/>
      <c r="BT351" s="36"/>
      <c r="BZ351" s="36"/>
      <c r="CA351" s="36"/>
      <c r="CB351" s="36"/>
      <c r="CH351" s="36"/>
      <c r="CI351" s="36"/>
      <c r="CJ351" s="36"/>
      <c r="CP351" s="36"/>
      <c r="CQ351" s="36"/>
      <c r="CR351" s="36"/>
      <c r="CX351" s="36"/>
      <c r="CY351" s="36"/>
      <c r="CZ351" s="36"/>
      <c r="DF351" s="36"/>
      <c r="DG351" s="36"/>
      <c r="DH351" s="36"/>
      <c r="DN351" s="36"/>
      <c r="DO351" s="36"/>
      <c r="DP351" s="36"/>
      <c r="DV351" s="36"/>
      <c r="DW351" s="36"/>
      <c r="DX351" s="36"/>
      <c r="ED351" s="36"/>
      <c r="EE351" s="36"/>
      <c r="EF351" s="36"/>
      <c r="EL351" s="36"/>
      <c r="EM351" s="36"/>
      <c r="EN351" s="36"/>
      <c r="ET351" s="36"/>
      <c r="EU351" s="36"/>
      <c r="EV351" s="36"/>
    </row>
    <row r="352" spans="14:152" s="30" customFormat="1" ht="12.75">
      <c r="N352" s="36">
        <v>9.2000000000000003E-10</v>
      </c>
      <c r="O352" s="36">
        <v>0.80301220092000003</v>
      </c>
      <c r="P352" s="36">
        <v>24383.079108441401</v>
      </c>
      <c r="Q352" s="30">
        <f t="shared" si="152"/>
        <v>-7.0499576998246803E-10</v>
      </c>
      <c r="R352" s="30">
        <f t="shared" si="153"/>
        <v>-7.0527247872571841E-10</v>
      </c>
      <c r="S352" s="30">
        <f t="shared" si="154"/>
        <v>-7.0527250575748152E-10</v>
      </c>
      <c r="T352" s="30">
        <f t="shared" si="155"/>
        <v>-7.0527250576011754E-10</v>
      </c>
      <c r="V352" s="36"/>
      <c r="W352" s="36"/>
      <c r="X352" s="36"/>
      <c r="AD352" s="36"/>
      <c r="AE352" s="36"/>
      <c r="AF352" s="36"/>
      <c r="AL352" s="36"/>
      <c r="AM352" s="36"/>
      <c r="AN352" s="36"/>
      <c r="AT352" s="36"/>
      <c r="AU352" s="36"/>
      <c r="AV352" s="36"/>
      <c r="BB352" s="36"/>
      <c r="BC352" s="36"/>
      <c r="BD352" s="36"/>
      <c r="BJ352" s="36"/>
      <c r="BK352" s="36"/>
      <c r="BL352" s="36"/>
      <c r="BR352" s="36"/>
      <c r="BS352" s="36"/>
      <c r="BT352" s="36"/>
      <c r="BZ352" s="36"/>
      <c r="CA352" s="36"/>
      <c r="CB352" s="36"/>
      <c r="CH352" s="36"/>
      <c r="CI352" s="36"/>
      <c r="CJ352" s="36"/>
      <c r="CP352" s="36"/>
      <c r="CQ352" s="36"/>
      <c r="CR352" s="36"/>
      <c r="CX352" s="36"/>
      <c r="CY352" s="36"/>
      <c r="CZ352" s="36"/>
      <c r="DF352" s="36"/>
      <c r="DG352" s="36"/>
      <c r="DH352" s="36"/>
      <c r="DN352" s="36"/>
      <c r="DO352" s="36"/>
      <c r="DP352" s="36"/>
      <c r="DV352" s="36"/>
      <c r="DW352" s="36"/>
      <c r="DX352" s="36"/>
      <c r="ED352" s="36"/>
      <c r="EE352" s="36"/>
      <c r="EF352" s="36"/>
      <c r="EL352" s="36"/>
      <c r="EM352" s="36"/>
      <c r="EN352" s="36"/>
      <c r="ET352" s="36"/>
      <c r="EU352" s="36"/>
      <c r="EV352" s="36"/>
    </row>
    <row r="353" spans="14:152" s="30" customFormat="1" ht="12.75">
      <c r="N353" s="36">
        <v>8.6999999999999999E-10</v>
      </c>
      <c r="O353" s="36">
        <v>2.1512479093799999</v>
      </c>
      <c r="P353" s="36">
        <v>28313.288804660999</v>
      </c>
      <c r="Q353" s="30">
        <f t="shared" si="152"/>
        <v>-5.4365240772638838E-10</v>
      </c>
      <c r="R353" s="30">
        <f t="shared" si="153"/>
        <v>-5.4328300308740535E-10</v>
      </c>
      <c r="S353" s="30">
        <f t="shared" si="154"/>
        <v>-5.4328296698219884E-10</v>
      </c>
      <c r="T353" s="30">
        <f t="shared" si="155"/>
        <v>-5.4328296697868384E-10</v>
      </c>
      <c r="V353" s="36"/>
      <c r="W353" s="36"/>
      <c r="X353" s="36"/>
      <c r="AD353" s="36"/>
      <c r="AE353" s="36"/>
      <c r="AF353" s="36"/>
      <c r="AL353" s="36"/>
      <c r="AM353" s="36"/>
      <c r="AN353" s="36"/>
      <c r="AT353" s="36"/>
      <c r="AU353" s="36"/>
      <c r="AV353" s="36"/>
      <c r="BB353" s="36"/>
      <c r="BC353" s="36"/>
      <c r="BD353" s="36"/>
      <c r="BJ353" s="36"/>
      <c r="BK353" s="36"/>
      <c r="BL353" s="36"/>
      <c r="BR353" s="36"/>
      <c r="BS353" s="36"/>
      <c r="BT353" s="36"/>
      <c r="BZ353" s="36"/>
      <c r="CA353" s="36"/>
      <c r="CB353" s="36"/>
      <c r="CH353" s="36"/>
      <c r="CI353" s="36"/>
      <c r="CJ353" s="36"/>
      <c r="CP353" s="36"/>
      <c r="CQ353" s="36"/>
      <c r="CR353" s="36"/>
      <c r="CX353" s="36"/>
      <c r="CY353" s="36"/>
      <c r="CZ353" s="36"/>
      <c r="DF353" s="36"/>
      <c r="DG353" s="36"/>
      <c r="DH353" s="36"/>
      <c r="DN353" s="36"/>
      <c r="DO353" s="36"/>
      <c r="DP353" s="36"/>
      <c r="DV353" s="36"/>
      <c r="DW353" s="36"/>
      <c r="DX353" s="36"/>
      <c r="ED353" s="36"/>
      <c r="EE353" s="36"/>
      <c r="EF353" s="36"/>
      <c r="EL353" s="36"/>
      <c r="EM353" s="36"/>
      <c r="EN353" s="36"/>
      <c r="ET353" s="36"/>
      <c r="EU353" s="36"/>
      <c r="EV353" s="36"/>
    </row>
    <row r="354" spans="14:152" s="30" customFormat="1" ht="12.75">
      <c r="N354" s="36">
        <v>7.5E-10</v>
      </c>
      <c r="O354" s="36">
        <v>5.1786867935499998</v>
      </c>
      <c r="P354" s="36">
        <v>63658.877750837601</v>
      </c>
      <c r="Q354" s="30">
        <f t="shared" si="152"/>
        <v>-4.4586026776385774E-10</v>
      </c>
      <c r="R354" s="30">
        <f t="shared" si="153"/>
        <v>-4.4659723025743547E-10</v>
      </c>
      <c r="S354" s="30">
        <f t="shared" si="154"/>
        <v>-4.4659730223906015E-10</v>
      </c>
      <c r="T354" s="30">
        <f t="shared" si="155"/>
        <v>-4.4659730224608142E-10</v>
      </c>
      <c r="V354" s="36"/>
      <c r="W354" s="36"/>
      <c r="X354" s="36"/>
      <c r="AD354" s="36"/>
      <c r="AE354" s="36"/>
      <c r="AF354" s="36"/>
      <c r="AL354" s="36"/>
      <c r="AM354" s="36"/>
      <c r="AN354" s="36"/>
      <c r="AT354" s="36"/>
      <c r="AU354" s="36"/>
      <c r="AV354" s="36"/>
      <c r="BB354" s="36"/>
      <c r="BC354" s="36"/>
      <c r="BD354" s="36"/>
      <c r="BJ354" s="36"/>
      <c r="BK354" s="36"/>
      <c r="BL354" s="36"/>
      <c r="BR354" s="36"/>
      <c r="BS354" s="36"/>
      <c r="BT354" s="36"/>
      <c r="BZ354" s="36"/>
      <c r="CA354" s="36"/>
      <c r="CB354" s="36"/>
      <c r="CH354" s="36"/>
      <c r="CI354" s="36"/>
      <c r="CJ354" s="36"/>
      <c r="CP354" s="36"/>
      <c r="CQ354" s="36"/>
      <c r="CR354" s="36"/>
      <c r="CX354" s="36"/>
      <c r="CY354" s="36"/>
      <c r="CZ354" s="36"/>
      <c r="DF354" s="36"/>
      <c r="DG354" s="36"/>
      <c r="DH354" s="36"/>
      <c r="DN354" s="36"/>
      <c r="DO354" s="36"/>
      <c r="DP354" s="36"/>
      <c r="DV354" s="36"/>
      <c r="DW354" s="36"/>
      <c r="DX354" s="36"/>
      <c r="ED354" s="36"/>
      <c r="EE354" s="36"/>
      <c r="EF354" s="36"/>
      <c r="EL354" s="36"/>
      <c r="EM354" s="36"/>
      <c r="EN354" s="36"/>
      <c r="ET354" s="36"/>
      <c r="EU354" s="36"/>
      <c r="EV354" s="36"/>
    </row>
    <row r="355" spans="14:152" s="30" customFormat="1" ht="12.75">
      <c r="N355" s="36">
        <v>7.7999999999999999E-10</v>
      </c>
      <c r="O355" s="36">
        <v>5.8192731366499997</v>
      </c>
      <c r="P355" s="36">
        <v>567.71863773040002</v>
      </c>
      <c r="Q355" s="30">
        <f t="shared" si="152"/>
        <v>-6.9539608261334532E-10</v>
      </c>
      <c r="R355" s="30">
        <f t="shared" si="153"/>
        <v>-6.9539223055028999E-10</v>
      </c>
      <c r="S355" s="30">
        <f t="shared" si="154"/>
        <v>-6.9539223017387153E-10</v>
      </c>
      <c r="T355" s="30">
        <f t="shared" si="155"/>
        <v>-6.9539223017383482E-10</v>
      </c>
      <c r="V355" s="36"/>
      <c r="W355" s="36"/>
      <c r="X355" s="36"/>
      <c r="AD355" s="36"/>
      <c r="AE355" s="36"/>
      <c r="AF355" s="36"/>
      <c r="AL355" s="36"/>
      <c r="AM355" s="36"/>
      <c r="AN355" s="36"/>
      <c r="AT355" s="36"/>
      <c r="AU355" s="36"/>
      <c r="AV355" s="36"/>
      <c r="BB355" s="36"/>
      <c r="BC355" s="36"/>
      <c r="BD355" s="36"/>
      <c r="BJ355" s="36"/>
      <c r="BK355" s="36"/>
      <c r="BL355" s="36"/>
      <c r="BR355" s="36"/>
      <c r="BS355" s="36"/>
      <c r="BT355" s="36"/>
      <c r="BZ355" s="36"/>
      <c r="CA355" s="36"/>
      <c r="CB355" s="36"/>
      <c r="CH355" s="36"/>
      <c r="CI355" s="36"/>
      <c r="CJ355" s="36"/>
      <c r="CP355" s="36"/>
      <c r="CQ355" s="36"/>
      <c r="CR355" s="36"/>
      <c r="CX355" s="36"/>
      <c r="CY355" s="36"/>
      <c r="CZ355" s="36"/>
      <c r="DF355" s="36"/>
      <c r="DG355" s="36"/>
      <c r="DH355" s="36"/>
      <c r="DN355" s="36"/>
      <c r="DO355" s="36"/>
      <c r="DP355" s="36"/>
      <c r="DV355" s="36"/>
      <c r="DW355" s="36"/>
      <c r="DX355" s="36"/>
      <c r="ED355" s="36"/>
      <c r="EE355" s="36"/>
      <c r="EF355" s="36"/>
      <c r="EL355" s="36"/>
      <c r="EM355" s="36"/>
      <c r="EN355" s="36"/>
      <c r="ET355" s="36"/>
      <c r="EU355" s="36"/>
      <c r="EV355" s="36"/>
    </row>
    <row r="356" spans="14:152" s="30" customFormat="1" ht="12.75">
      <c r="N356" s="36">
        <v>7.5E-10</v>
      </c>
      <c r="O356" s="36">
        <v>1.7261819248100001</v>
      </c>
      <c r="P356" s="36">
        <v>19580.488257670801</v>
      </c>
      <c r="Q356" s="30">
        <f t="shared" si="152"/>
        <v>7.4976349098889798E-10</v>
      </c>
      <c r="R356" s="30">
        <f t="shared" si="153"/>
        <v>7.4975635583519113E-10</v>
      </c>
      <c r="S356" s="30">
        <f t="shared" si="154"/>
        <v>7.4975635513278038E-10</v>
      </c>
      <c r="T356" s="30">
        <f t="shared" si="155"/>
        <v>7.4975635513271162E-10</v>
      </c>
      <c r="V356" s="36"/>
      <c r="W356" s="36"/>
      <c r="X356" s="36"/>
      <c r="AD356" s="36"/>
      <c r="AE356" s="36"/>
      <c r="AF356" s="36"/>
      <c r="AL356" s="36"/>
      <c r="AM356" s="36"/>
      <c r="AN356" s="36"/>
      <c r="AT356" s="36"/>
      <c r="AU356" s="36"/>
      <c r="AV356" s="36"/>
      <c r="BB356" s="36"/>
      <c r="BC356" s="36"/>
      <c r="BD356" s="36"/>
      <c r="BJ356" s="36"/>
      <c r="BK356" s="36"/>
      <c r="BL356" s="36"/>
      <c r="BR356" s="36"/>
      <c r="BS356" s="36"/>
      <c r="BT356" s="36"/>
      <c r="BZ356" s="36"/>
      <c r="CA356" s="36"/>
      <c r="CB356" s="36"/>
      <c r="CH356" s="36"/>
      <c r="CI356" s="36"/>
      <c r="CJ356" s="36"/>
      <c r="CP356" s="36"/>
      <c r="CQ356" s="36"/>
      <c r="CR356" s="36"/>
      <c r="CX356" s="36"/>
      <c r="CY356" s="36"/>
      <c r="CZ356" s="36"/>
      <c r="DF356" s="36"/>
      <c r="DG356" s="36"/>
      <c r="DH356" s="36"/>
      <c r="DN356" s="36"/>
      <c r="DO356" s="36"/>
      <c r="DP356" s="36"/>
      <c r="DV356" s="36"/>
      <c r="DW356" s="36"/>
      <c r="DX356" s="36"/>
      <c r="ED356" s="36"/>
      <c r="EE356" s="36"/>
      <c r="EF356" s="36"/>
      <c r="EL356" s="36"/>
      <c r="EM356" s="36"/>
      <c r="EN356" s="36"/>
      <c r="ET356" s="36"/>
      <c r="EU356" s="36"/>
      <c r="EV356" s="36"/>
    </row>
    <row r="357" spans="14:152" s="30" customFormat="1" ht="12.75">
      <c r="N357" s="36">
        <v>7.1000000000000003E-10</v>
      </c>
      <c r="O357" s="36">
        <v>0.10259261763999999</v>
      </c>
      <c r="P357" s="36">
        <v>90695.752075120297</v>
      </c>
      <c r="Q357" s="30">
        <f t="shared" si="152"/>
        <v>7.0556736996170541E-10</v>
      </c>
      <c r="R357" s="30">
        <f t="shared" si="153"/>
        <v>7.0542832838574971E-10</v>
      </c>
      <c r="S357" s="30">
        <f t="shared" si="154"/>
        <v>7.0542831469434989E-10</v>
      </c>
      <c r="T357" s="30">
        <f t="shared" si="155"/>
        <v>7.0542831469301472E-10</v>
      </c>
      <c r="V357" s="36"/>
      <c r="W357" s="36"/>
      <c r="X357" s="36"/>
      <c r="AD357" s="36"/>
      <c r="AE357" s="36"/>
      <c r="AF357" s="36"/>
      <c r="AL357" s="36"/>
      <c r="AM357" s="36"/>
      <c r="AN357" s="36"/>
      <c r="AT357" s="36"/>
      <c r="AU357" s="36"/>
      <c r="AV357" s="36"/>
      <c r="BB357" s="36"/>
      <c r="BC357" s="36"/>
      <c r="BD357" s="36"/>
      <c r="BJ357" s="36"/>
      <c r="BK357" s="36"/>
      <c r="BL357" s="36"/>
      <c r="BR357" s="36"/>
      <c r="BS357" s="36"/>
      <c r="BT357" s="36"/>
      <c r="BZ357" s="36"/>
      <c r="CA357" s="36"/>
      <c r="CB357" s="36"/>
      <c r="CH357" s="36"/>
      <c r="CI357" s="36"/>
      <c r="CJ357" s="36"/>
      <c r="CP357" s="36"/>
      <c r="CQ357" s="36"/>
      <c r="CR357" s="36"/>
      <c r="CX357" s="36"/>
      <c r="CY357" s="36"/>
      <c r="CZ357" s="36"/>
      <c r="DF357" s="36"/>
      <c r="DG357" s="36"/>
      <c r="DH357" s="36"/>
      <c r="DN357" s="36"/>
      <c r="DO357" s="36"/>
      <c r="DP357" s="36"/>
      <c r="DV357" s="36"/>
      <c r="DW357" s="36"/>
      <c r="DX357" s="36"/>
      <c r="ED357" s="36"/>
      <c r="EE357" s="36"/>
      <c r="EF357" s="36"/>
      <c r="EL357" s="36"/>
      <c r="EM357" s="36"/>
      <c r="EN357" s="36"/>
      <c r="ET357" s="36"/>
      <c r="EU357" s="36"/>
      <c r="EV357" s="36"/>
    </row>
    <row r="358" spans="14:152" s="30" customFormat="1" ht="12.75">
      <c r="N358" s="36">
        <v>7.7000000000000003E-10</v>
      </c>
      <c r="O358" s="36">
        <v>6.1601206770400001</v>
      </c>
      <c r="P358" s="36">
        <v>1573.8204240988</v>
      </c>
      <c r="Q358" s="30">
        <f t="shared" si="152"/>
        <v>-6.4594719464992025E-10</v>
      </c>
      <c r="R358" s="30">
        <f t="shared" si="153"/>
        <v>-6.4595986177069964E-10</v>
      </c>
      <c r="S358" s="30">
        <f t="shared" si="154"/>
        <v>-6.4595986300847192E-10</v>
      </c>
      <c r="T358" s="30">
        <f t="shared" si="155"/>
        <v>-6.4595986300859259E-10</v>
      </c>
      <c r="V358" s="36"/>
      <c r="W358" s="36"/>
      <c r="X358" s="36"/>
      <c r="AD358" s="36"/>
      <c r="AE358" s="36"/>
      <c r="AF358" s="36"/>
      <c r="AL358" s="36"/>
      <c r="AM358" s="36"/>
      <c r="AN358" s="36"/>
      <c r="AT358" s="36"/>
      <c r="AU358" s="36"/>
      <c r="AV358" s="36"/>
      <c r="BB358" s="36"/>
      <c r="BC358" s="36"/>
      <c r="BD358" s="36"/>
      <c r="BJ358" s="36"/>
      <c r="BK358" s="36"/>
      <c r="BL358" s="36"/>
      <c r="BR358" s="36"/>
      <c r="BS358" s="36"/>
      <c r="BT358" s="36"/>
      <c r="BZ358" s="36"/>
      <c r="CA358" s="36"/>
      <c r="CB358" s="36"/>
      <c r="CH358" s="36"/>
      <c r="CI358" s="36"/>
      <c r="CJ358" s="36"/>
      <c r="CP358" s="36"/>
      <c r="CQ358" s="36"/>
      <c r="CR358" s="36"/>
      <c r="CX358" s="36"/>
      <c r="CY358" s="36"/>
      <c r="CZ358" s="36"/>
      <c r="DF358" s="36"/>
      <c r="DG358" s="36"/>
      <c r="DH358" s="36"/>
      <c r="DN358" s="36"/>
      <c r="DO358" s="36"/>
      <c r="DP358" s="36"/>
      <c r="DV358" s="36"/>
      <c r="DW358" s="36"/>
      <c r="DX358" s="36"/>
      <c r="ED358" s="36"/>
      <c r="EE358" s="36"/>
      <c r="EF358" s="36"/>
      <c r="EL358" s="36"/>
      <c r="EM358" s="36"/>
      <c r="EN358" s="36"/>
      <c r="ET358" s="36"/>
      <c r="EU358" s="36"/>
      <c r="EV358" s="36"/>
    </row>
    <row r="359" spans="14:152" s="30" customFormat="1" ht="12.75">
      <c r="N359" s="36">
        <v>7.5999999999999996E-10</v>
      </c>
      <c r="O359" s="36">
        <v>5.1288430755099998</v>
      </c>
      <c r="P359" s="36">
        <v>49515.382508406998</v>
      </c>
      <c r="Q359" s="30">
        <f t="shared" si="152"/>
        <v>5.4869317559810884E-10</v>
      </c>
      <c r="R359" s="30">
        <f t="shared" si="153"/>
        <v>5.4919298713039891E-10</v>
      </c>
      <c r="S359" s="30">
        <f t="shared" si="154"/>
        <v>5.4919303594656378E-10</v>
      </c>
      <c r="T359" s="30">
        <f t="shared" si="155"/>
        <v>5.491930359513119E-10</v>
      </c>
      <c r="V359" s="36"/>
      <c r="W359" s="36"/>
      <c r="X359" s="36"/>
      <c r="AD359" s="36"/>
      <c r="AE359" s="36"/>
      <c r="AF359" s="36"/>
      <c r="AL359" s="36"/>
      <c r="AM359" s="36"/>
      <c r="AN359" s="36"/>
      <c r="AT359" s="36"/>
      <c r="AU359" s="36"/>
      <c r="AV359" s="36"/>
      <c r="BB359" s="36"/>
      <c r="BC359" s="36"/>
      <c r="BD359" s="36"/>
      <c r="BJ359" s="36"/>
      <c r="BK359" s="36"/>
      <c r="BL359" s="36"/>
      <c r="BR359" s="36"/>
      <c r="BS359" s="36"/>
      <c r="BT359" s="36"/>
      <c r="BZ359" s="36"/>
      <c r="CA359" s="36"/>
      <c r="CB359" s="36"/>
      <c r="CH359" s="36"/>
      <c r="CI359" s="36"/>
      <c r="CJ359" s="36"/>
      <c r="CP359" s="36"/>
      <c r="CQ359" s="36"/>
      <c r="CR359" s="36"/>
      <c r="CX359" s="36"/>
      <c r="CY359" s="36"/>
      <c r="CZ359" s="36"/>
      <c r="DF359" s="36"/>
      <c r="DG359" s="36"/>
      <c r="DH359" s="36"/>
      <c r="DN359" s="36"/>
      <c r="DO359" s="36"/>
      <c r="DP359" s="36"/>
      <c r="DV359" s="36"/>
      <c r="DW359" s="36"/>
      <c r="DX359" s="36"/>
      <c r="ED359" s="36"/>
      <c r="EE359" s="36"/>
      <c r="EF359" s="36"/>
      <c r="EL359" s="36"/>
      <c r="EM359" s="36"/>
      <c r="EN359" s="36"/>
      <c r="ET359" s="36"/>
      <c r="EU359" s="36"/>
      <c r="EV359" s="36"/>
    </row>
    <row r="360" spans="14:152" s="30" customFormat="1" ht="12.75">
      <c r="N360" s="36">
        <v>6.9E-10</v>
      </c>
      <c r="O360" s="36">
        <v>0.29569499484</v>
      </c>
      <c r="P360" s="36">
        <v>10175.257873575199</v>
      </c>
      <c r="Q360" s="30">
        <f t="shared" si="152"/>
        <v>6.2807424823235256E-10</v>
      </c>
      <c r="R360" s="30">
        <f t="shared" si="153"/>
        <v>6.2813006487812751E-10</v>
      </c>
      <c r="S360" s="30">
        <f t="shared" si="154"/>
        <v>6.2813007033122678E-10</v>
      </c>
      <c r="T360" s="30">
        <f t="shared" si="155"/>
        <v>6.2813007033176052E-10</v>
      </c>
      <c r="V360" s="36"/>
      <c r="W360" s="36"/>
      <c r="X360" s="36"/>
      <c r="AD360" s="36"/>
      <c r="AE360" s="36"/>
      <c r="AF360" s="36"/>
      <c r="AL360" s="36"/>
      <c r="AM360" s="36"/>
      <c r="AN360" s="36"/>
      <c r="AT360" s="36"/>
      <c r="AU360" s="36"/>
      <c r="AV360" s="36"/>
      <c r="BB360" s="36"/>
      <c r="BC360" s="36"/>
      <c r="BD360" s="36"/>
      <c r="BJ360" s="36"/>
      <c r="BK360" s="36"/>
      <c r="BL360" s="36"/>
      <c r="BR360" s="36"/>
      <c r="BS360" s="36"/>
      <c r="BT360" s="36"/>
      <c r="BZ360" s="36"/>
      <c r="CA360" s="36"/>
      <c r="CB360" s="36"/>
      <c r="CH360" s="36"/>
      <c r="CI360" s="36"/>
      <c r="CJ360" s="36"/>
      <c r="CP360" s="36"/>
      <c r="CQ360" s="36"/>
      <c r="CR360" s="36"/>
      <c r="CX360" s="36"/>
      <c r="CY360" s="36"/>
      <c r="CZ360" s="36"/>
      <c r="DF360" s="36"/>
      <c r="DG360" s="36"/>
      <c r="DH360" s="36"/>
      <c r="DN360" s="36"/>
      <c r="DO360" s="36"/>
      <c r="DP360" s="36"/>
      <c r="DV360" s="36"/>
      <c r="DW360" s="36"/>
      <c r="DX360" s="36"/>
      <c r="ED360" s="36"/>
      <c r="EE360" s="36"/>
      <c r="EF360" s="36"/>
      <c r="EL360" s="36"/>
      <c r="EM360" s="36"/>
      <c r="EN360" s="36"/>
      <c r="ET360" s="36"/>
      <c r="EU360" s="36"/>
      <c r="EV360" s="36"/>
    </row>
    <row r="361" spans="14:152" s="30" customFormat="1" ht="12.75">
      <c r="N361" s="36">
        <v>6.0999999999999996E-10</v>
      </c>
      <c r="O361" s="36">
        <v>4.8038554928100003</v>
      </c>
      <c r="P361" s="36">
        <v>19889.766580326501</v>
      </c>
      <c r="Q361" s="30">
        <f t="shared" si="152"/>
        <v>1.4087905098200377E-10</v>
      </c>
      <c r="R361" s="30">
        <f t="shared" si="153"/>
        <v>1.4110574675440384E-10</v>
      </c>
      <c r="S361" s="30">
        <f t="shared" si="154"/>
        <v>1.4110576890557428E-10</v>
      </c>
      <c r="T361" s="30">
        <f t="shared" si="155"/>
        <v>1.4110576890773325E-10</v>
      </c>
      <c r="V361" s="36"/>
      <c r="W361" s="36"/>
      <c r="X361" s="36"/>
      <c r="AD361" s="36"/>
      <c r="AE361" s="36"/>
      <c r="AF361" s="36"/>
      <c r="AL361" s="36"/>
      <c r="AM361" s="36"/>
      <c r="AN361" s="36"/>
      <c r="AT361" s="36"/>
      <c r="AU361" s="36"/>
      <c r="AV361" s="36"/>
      <c r="BB361" s="36"/>
      <c r="BC361" s="36"/>
      <c r="BD361" s="36"/>
      <c r="BJ361" s="36"/>
      <c r="BK361" s="36"/>
      <c r="BL361" s="36"/>
      <c r="BR361" s="36"/>
      <c r="BS361" s="36"/>
      <c r="BT361" s="36"/>
      <c r="BZ361" s="36"/>
      <c r="CA361" s="36"/>
      <c r="CB361" s="36"/>
      <c r="CH361" s="36"/>
      <c r="CI361" s="36"/>
      <c r="CJ361" s="36"/>
      <c r="CP361" s="36"/>
      <c r="CQ361" s="36"/>
      <c r="CR361" s="36"/>
      <c r="CX361" s="36"/>
      <c r="CY361" s="36"/>
      <c r="CZ361" s="36"/>
      <c r="DF361" s="36"/>
      <c r="DG361" s="36"/>
      <c r="DH361" s="36"/>
      <c r="DN361" s="36"/>
      <c r="DO361" s="36"/>
      <c r="DP361" s="36"/>
      <c r="DV361" s="36"/>
      <c r="DW361" s="36"/>
      <c r="DX361" s="36"/>
      <c r="ED361" s="36"/>
      <c r="EE361" s="36"/>
      <c r="EF361" s="36"/>
      <c r="EL361" s="36"/>
      <c r="EM361" s="36"/>
      <c r="EN361" s="36"/>
      <c r="ET361" s="36"/>
      <c r="EU361" s="36"/>
      <c r="EV361" s="36"/>
    </row>
    <row r="362" spans="14:152" s="30" customFormat="1" ht="12.75">
      <c r="N362" s="36">
        <v>6E-10</v>
      </c>
      <c r="O362" s="36">
        <v>4.5668504022600001</v>
      </c>
      <c r="P362" s="36">
        <v>30426.557543194998</v>
      </c>
      <c r="Q362" s="30">
        <f t="shared" si="152"/>
        <v>4.2965863962596194E-10</v>
      </c>
      <c r="R362" s="30">
        <f t="shared" si="153"/>
        <v>4.2941384850182449E-10</v>
      </c>
      <c r="S362" s="30">
        <f t="shared" si="154"/>
        <v>4.2941382457424533E-10</v>
      </c>
      <c r="T362" s="30">
        <f t="shared" si="155"/>
        <v>4.2941382457192276E-10</v>
      </c>
      <c r="V362" s="36"/>
      <c r="W362" s="36"/>
      <c r="X362" s="36"/>
      <c r="AD362" s="36"/>
      <c r="AE362" s="36"/>
      <c r="AF362" s="36"/>
      <c r="AL362" s="36"/>
      <c r="AM362" s="36"/>
      <c r="AN362" s="36"/>
      <c r="AT362" s="36"/>
      <c r="AU362" s="36"/>
      <c r="AV362" s="36"/>
      <c r="BB362" s="36"/>
      <c r="BC362" s="36"/>
      <c r="BD362" s="36"/>
      <c r="BJ362" s="36"/>
      <c r="BK362" s="36"/>
      <c r="BL362" s="36"/>
      <c r="BR362" s="36"/>
      <c r="BS362" s="36"/>
      <c r="BT362" s="36"/>
      <c r="BZ362" s="36"/>
      <c r="CA362" s="36"/>
      <c r="CB362" s="36"/>
      <c r="CH362" s="36"/>
      <c r="CI362" s="36"/>
      <c r="CJ362" s="36"/>
      <c r="CP362" s="36"/>
      <c r="CQ362" s="36"/>
      <c r="CR362" s="36"/>
      <c r="CX362" s="36"/>
      <c r="CY362" s="36"/>
      <c r="CZ362" s="36"/>
      <c r="DF362" s="36"/>
      <c r="DG362" s="36"/>
      <c r="DH362" s="36"/>
      <c r="DN362" s="36"/>
      <c r="DO362" s="36"/>
      <c r="DP362" s="36"/>
      <c r="DV362" s="36"/>
      <c r="DW362" s="36"/>
      <c r="DX362" s="36"/>
      <c r="ED362" s="36"/>
      <c r="EE362" s="36"/>
      <c r="EF362" s="36"/>
      <c r="EL362" s="36"/>
      <c r="EM362" s="36"/>
      <c r="EN362" s="36"/>
      <c r="ET362" s="36"/>
      <c r="EU362" s="36"/>
      <c r="EV362" s="36"/>
    </row>
    <row r="363" spans="14:152" s="30" customFormat="1" ht="12.75">
      <c r="N363" s="36">
        <v>6.2000000000000003E-10</v>
      </c>
      <c r="O363" s="36">
        <v>4.1622281269899997</v>
      </c>
      <c r="P363" s="36">
        <v>42430.485727291802</v>
      </c>
      <c r="Q363" s="30">
        <f t="shared" si="152"/>
        <v>1.1687151769140302E-10</v>
      </c>
      <c r="R363" s="30">
        <f t="shared" si="153"/>
        <v>1.1736763611364943E-10</v>
      </c>
      <c r="S363" s="30">
        <f t="shared" si="154"/>
        <v>1.1736768458937925E-10</v>
      </c>
      <c r="T363" s="30">
        <f t="shared" si="155"/>
        <v>1.1736768459410292E-10</v>
      </c>
      <c r="V363" s="36"/>
      <c r="W363" s="36"/>
      <c r="X363" s="36"/>
      <c r="AD363" s="36"/>
      <c r="AE363" s="36"/>
      <c r="AF363" s="36"/>
      <c r="AL363" s="36"/>
      <c r="AM363" s="36"/>
      <c r="AN363" s="36"/>
      <c r="AT363" s="36"/>
      <c r="AU363" s="36"/>
      <c r="AV363" s="36"/>
      <c r="BB363" s="36"/>
      <c r="BC363" s="36"/>
      <c r="BD363" s="36"/>
      <c r="BJ363" s="36"/>
      <c r="BK363" s="36"/>
      <c r="BL363" s="36"/>
      <c r="BR363" s="36"/>
      <c r="BS363" s="36"/>
      <c r="BT363" s="36"/>
      <c r="BZ363" s="36"/>
      <c r="CA363" s="36"/>
      <c r="CB363" s="36"/>
      <c r="CH363" s="36"/>
      <c r="CI363" s="36"/>
      <c r="CJ363" s="36"/>
      <c r="CP363" s="36"/>
      <c r="CQ363" s="36"/>
      <c r="CR363" s="36"/>
      <c r="CX363" s="36"/>
      <c r="CY363" s="36"/>
      <c r="CZ363" s="36"/>
      <c r="DF363" s="36"/>
      <c r="DG363" s="36"/>
      <c r="DH363" s="36"/>
      <c r="DN363" s="36"/>
      <c r="DO363" s="36"/>
      <c r="DP363" s="36"/>
      <c r="DV363" s="36"/>
      <c r="DW363" s="36"/>
      <c r="DX363" s="36"/>
      <c r="ED363" s="36"/>
      <c r="EE363" s="36"/>
      <c r="EF363" s="36"/>
      <c r="EL363" s="36"/>
      <c r="EM363" s="36"/>
      <c r="EN363" s="36"/>
      <c r="ET363" s="36"/>
      <c r="EU363" s="36"/>
      <c r="EV363" s="36"/>
    </row>
    <row r="364" spans="14:152" s="30" customFormat="1" ht="12.75">
      <c r="N364" s="36">
        <v>5.0000000000000003E-10</v>
      </c>
      <c r="O364" s="36">
        <v>6.1789983900100003</v>
      </c>
      <c r="P364" s="36">
        <v>22779.4372461938</v>
      </c>
      <c r="Q364" s="30">
        <f t="shared" si="152"/>
        <v>3.6831138537529904E-10</v>
      </c>
      <c r="R364" s="30">
        <f t="shared" si="153"/>
        <v>3.681634185617186E-10</v>
      </c>
      <c r="S364" s="30">
        <f t="shared" si="154"/>
        <v>3.6816340409930223E-10</v>
      </c>
      <c r="T364" s="30">
        <f t="shared" si="155"/>
        <v>3.6816340409789359E-10</v>
      </c>
      <c r="V364" s="36"/>
      <c r="W364" s="36"/>
      <c r="X364" s="36"/>
      <c r="AD364" s="36"/>
      <c r="AE364" s="36"/>
      <c r="AF364" s="36"/>
      <c r="AL364" s="36"/>
      <c r="AM364" s="36"/>
      <c r="AN364" s="36"/>
      <c r="AT364" s="36"/>
      <c r="AU364" s="36"/>
      <c r="AV364" s="36"/>
      <c r="BB364" s="36"/>
      <c r="BC364" s="36"/>
      <c r="BD364" s="36"/>
      <c r="BJ364" s="36"/>
      <c r="BK364" s="36"/>
      <c r="BL364" s="36"/>
      <c r="BR364" s="36"/>
      <c r="BS364" s="36"/>
      <c r="BT364" s="36"/>
      <c r="BZ364" s="36"/>
      <c r="CA364" s="36"/>
      <c r="CB364" s="36"/>
      <c r="CH364" s="36"/>
      <c r="CI364" s="36"/>
      <c r="CJ364" s="36"/>
      <c r="CP364" s="36"/>
      <c r="CQ364" s="36"/>
      <c r="CR364" s="36"/>
      <c r="CX364" s="36"/>
      <c r="CY364" s="36"/>
      <c r="CZ364" s="36"/>
      <c r="DF364" s="36"/>
      <c r="DG364" s="36"/>
      <c r="DH364" s="36"/>
      <c r="DN364" s="36"/>
      <c r="DO364" s="36"/>
      <c r="DP364" s="36"/>
      <c r="DV364" s="36"/>
      <c r="DW364" s="36"/>
      <c r="DX364" s="36"/>
      <c r="ED364" s="36"/>
      <c r="EE364" s="36"/>
      <c r="EF364" s="36"/>
      <c r="EL364" s="36"/>
      <c r="EM364" s="36"/>
      <c r="EN364" s="36"/>
      <c r="ET364" s="36"/>
      <c r="EU364" s="36"/>
      <c r="EV364" s="36"/>
    </row>
    <row r="365" spans="14:152" s="30" customFormat="1" ht="12.75">
      <c r="N365" s="36">
        <v>4.8E-10</v>
      </c>
      <c r="O365" s="36">
        <v>1.5254675801599999</v>
      </c>
      <c r="P365" s="36">
        <v>20639.87018786</v>
      </c>
      <c r="Q365" s="30">
        <f t="shared" si="152"/>
        <v>4.7193813055103316E-10</v>
      </c>
      <c r="R365" s="30">
        <f t="shared" si="153"/>
        <v>4.7197281791349256E-10</v>
      </c>
      <c r="S365" s="30">
        <f t="shared" si="154"/>
        <v>4.7197282129943656E-10</v>
      </c>
      <c r="T365" s="30">
        <f t="shared" si="155"/>
        <v>4.7197282129976702E-10</v>
      </c>
      <c r="V365" s="36"/>
      <c r="W365" s="36"/>
      <c r="X365" s="36"/>
      <c r="AD365" s="36"/>
      <c r="AE365" s="36"/>
      <c r="AF365" s="36"/>
      <c r="AL365" s="36"/>
      <c r="AM365" s="36"/>
      <c r="AN365" s="36"/>
      <c r="AT365" s="36"/>
      <c r="AU365" s="36"/>
      <c r="AV365" s="36"/>
      <c r="BB365" s="36"/>
      <c r="BC365" s="36"/>
      <c r="BD365" s="36"/>
      <c r="BJ365" s="36"/>
      <c r="BK365" s="36"/>
      <c r="BL365" s="36"/>
      <c r="BR365" s="36"/>
      <c r="BS365" s="36"/>
      <c r="BT365" s="36"/>
      <c r="BZ365" s="36"/>
      <c r="CA365" s="36"/>
      <c r="CB365" s="36"/>
      <c r="CH365" s="36"/>
      <c r="CI365" s="36"/>
      <c r="CJ365" s="36"/>
      <c r="CP365" s="36"/>
      <c r="CQ365" s="36"/>
      <c r="CR365" s="36"/>
      <c r="CX365" s="36"/>
      <c r="CY365" s="36"/>
      <c r="CZ365" s="36"/>
      <c r="DF365" s="36"/>
      <c r="DG365" s="36"/>
      <c r="DH365" s="36"/>
      <c r="DN365" s="36"/>
      <c r="DO365" s="36"/>
      <c r="DP365" s="36"/>
      <c r="DV365" s="36"/>
      <c r="DW365" s="36"/>
      <c r="DX365" s="36"/>
      <c r="ED365" s="36"/>
      <c r="EE365" s="36"/>
      <c r="EF365" s="36"/>
      <c r="EL365" s="36"/>
      <c r="EM365" s="36"/>
      <c r="EN365" s="36"/>
      <c r="ET365" s="36"/>
      <c r="EU365" s="36"/>
      <c r="EV365" s="36"/>
    </row>
    <row r="366" spans="14:152" s="30" customFormat="1" ht="12.75">
      <c r="N366" s="36">
        <v>4.6000000000000001E-10</v>
      </c>
      <c r="O366" s="36">
        <v>4.41738494249</v>
      </c>
      <c r="P366" s="36">
        <v>34570.0663348526</v>
      </c>
      <c r="Q366" s="30">
        <f t="shared" si="152"/>
        <v>1.5084637771446841E-10</v>
      </c>
      <c r="R366" s="30">
        <f t="shared" si="153"/>
        <v>1.5113485347887458E-10</v>
      </c>
      <c r="S366" s="30">
        <f t="shared" si="154"/>
        <v>1.5113488166479492E-10</v>
      </c>
      <c r="T366" s="30">
        <f t="shared" si="155"/>
        <v>1.5113488166754858E-10</v>
      </c>
      <c r="V366" s="36"/>
      <c r="W366" s="36"/>
      <c r="X366" s="36"/>
      <c r="AD366" s="36"/>
      <c r="AE366" s="36"/>
      <c r="AF366" s="36"/>
      <c r="AL366" s="36"/>
      <c r="AM366" s="36"/>
      <c r="AN366" s="36"/>
      <c r="AT366" s="36"/>
      <c r="AU366" s="36"/>
      <c r="AV366" s="36"/>
      <c r="BB366" s="36"/>
      <c r="BC366" s="36"/>
      <c r="BD366" s="36"/>
      <c r="BJ366" s="36"/>
      <c r="BK366" s="36"/>
      <c r="BL366" s="36"/>
      <c r="BR366" s="36"/>
      <c r="BS366" s="36"/>
      <c r="BT366" s="36"/>
      <c r="BZ366" s="36"/>
      <c r="CA366" s="36"/>
      <c r="CB366" s="36"/>
      <c r="CH366" s="36"/>
      <c r="CI366" s="36"/>
      <c r="CJ366" s="36"/>
      <c r="CP366" s="36"/>
      <c r="CQ366" s="36"/>
      <c r="CR366" s="36"/>
      <c r="CX366" s="36"/>
      <c r="CY366" s="36"/>
      <c r="CZ366" s="36"/>
      <c r="DF366" s="36"/>
      <c r="DG366" s="36"/>
      <c r="DH366" s="36"/>
      <c r="DN366" s="36"/>
      <c r="DO366" s="36"/>
      <c r="DP366" s="36"/>
      <c r="DV366" s="36"/>
      <c r="DW366" s="36"/>
      <c r="DX366" s="36"/>
      <c r="ED366" s="36"/>
      <c r="EE366" s="36"/>
      <c r="EF366" s="36"/>
      <c r="EL366" s="36"/>
      <c r="EM366" s="36"/>
      <c r="EN366" s="36"/>
      <c r="ET366" s="36"/>
      <c r="EU366" s="36"/>
      <c r="EV366" s="36"/>
    </row>
    <row r="367" spans="14:152" s="30" customFormat="1" ht="12.75">
      <c r="N367" s="36">
        <v>3.7000000000000001E-10</v>
      </c>
      <c r="O367" s="36">
        <v>4.6967508775900004</v>
      </c>
      <c r="P367" s="36">
        <v>44007.829269739603</v>
      </c>
      <c r="Q367" s="30">
        <f t="shared" si="152"/>
        <v>3.160457292219651E-10</v>
      </c>
      <c r="R367" s="30">
        <f t="shared" si="153"/>
        <v>3.158830145413621E-10</v>
      </c>
      <c r="S367" s="30">
        <f t="shared" si="154"/>
        <v>3.1588299863023696E-10</v>
      </c>
      <c r="T367" s="30">
        <f t="shared" si="155"/>
        <v>3.1588299862868734E-10</v>
      </c>
      <c r="V367" s="36"/>
      <c r="W367" s="36"/>
      <c r="X367" s="36"/>
      <c r="AD367" s="36"/>
      <c r="AE367" s="36"/>
      <c r="AF367" s="36"/>
      <c r="AL367" s="36"/>
      <c r="AM367" s="36"/>
      <c r="AN367" s="36"/>
      <c r="AT367" s="36"/>
      <c r="AU367" s="36"/>
      <c r="AV367" s="36"/>
      <c r="BB367" s="36"/>
      <c r="BC367" s="36"/>
      <c r="BD367" s="36"/>
      <c r="BJ367" s="36"/>
      <c r="BK367" s="36"/>
      <c r="BL367" s="36"/>
      <c r="BR367" s="36"/>
      <c r="BS367" s="36"/>
      <c r="BT367" s="36"/>
      <c r="BZ367" s="36"/>
      <c r="CA367" s="36"/>
      <c r="CB367" s="36"/>
      <c r="CH367" s="36"/>
      <c r="CI367" s="36"/>
      <c r="CJ367" s="36"/>
      <c r="CP367" s="36"/>
      <c r="CQ367" s="36"/>
      <c r="CR367" s="36"/>
      <c r="CX367" s="36"/>
      <c r="CY367" s="36"/>
      <c r="CZ367" s="36"/>
      <c r="DF367" s="36"/>
      <c r="DG367" s="36"/>
      <c r="DH367" s="36"/>
      <c r="DN367" s="36"/>
      <c r="DO367" s="36"/>
      <c r="DP367" s="36"/>
      <c r="DV367" s="36"/>
      <c r="DW367" s="36"/>
      <c r="DX367" s="36"/>
      <c r="ED367" s="36"/>
      <c r="EE367" s="36"/>
      <c r="EF367" s="36"/>
      <c r="EL367" s="36"/>
      <c r="EM367" s="36"/>
      <c r="EN367" s="36"/>
      <c r="ET367" s="36"/>
      <c r="EU367" s="36"/>
      <c r="EV367" s="36"/>
    </row>
  </sheetData>
  <sheetProtection sheet="1" objects="1" scenarios="1"/>
  <customSheetViews>
    <customSheetView guid="{CF7DD578-E3A2-43CE-B6A7-FBD754B1EE99}" scale="115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S559"/>
  <sheetViews>
    <sheetView zoomScale="115" zoomScaleNormal="115" workbookViewId="0"/>
  </sheetViews>
  <sheetFormatPr defaultRowHeight="12.6" customHeight="1"/>
  <cols>
    <col min="1" max="1" width="9.28515625" bestFit="1" customWidth="1"/>
    <col min="3" max="3" width="9.28515625" bestFit="1" customWidth="1"/>
    <col min="5" max="6" width="9.28515625" bestFit="1" customWidth="1"/>
    <col min="7" max="7" width="12.7109375" bestFit="1" customWidth="1"/>
    <col min="13" max="13" width="12.140625" bestFit="1" customWidth="1"/>
    <col min="14" max="15" width="8.85546875" bestFit="1" customWidth="1"/>
    <col min="16" max="16" width="12.7109375" bestFit="1" customWidth="1"/>
    <col min="18" max="18" width="12.140625" bestFit="1" customWidth="1"/>
    <col min="19" max="20" width="8.85546875" bestFit="1" customWidth="1"/>
    <col min="21" max="21" width="12.7109375" bestFit="1" customWidth="1"/>
    <col min="23" max="23" width="12.140625" bestFit="1" customWidth="1"/>
    <col min="24" max="25" width="8.85546875" bestFit="1" customWidth="1"/>
    <col min="26" max="26" width="12.7109375" bestFit="1" customWidth="1"/>
    <col min="28" max="28" width="12.140625" bestFit="1" customWidth="1"/>
    <col min="29" max="30" width="8.85546875" bestFit="1" customWidth="1"/>
    <col min="31" max="31" width="12.7109375" bestFit="1" customWidth="1"/>
    <col min="33" max="33" width="12.140625" bestFit="1" customWidth="1"/>
    <col min="34" max="35" width="8.85546875" bestFit="1" customWidth="1"/>
    <col min="36" max="36" width="12.7109375" bestFit="1" customWidth="1"/>
    <col min="38" max="38" width="9.140625" bestFit="1" customWidth="1"/>
    <col min="39" max="40" width="8.85546875" bestFit="1" customWidth="1"/>
    <col min="41" max="41" width="12.7109375" bestFit="1" customWidth="1"/>
    <col min="43" max="43" width="12.140625" bestFit="1" customWidth="1"/>
    <col min="44" max="45" width="8.85546875" bestFit="1" customWidth="1"/>
    <col min="46" max="46" width="12.7109375" bestFit="1" customWidth="1"/>
    <col min="48" max="48" width="11.85546875" bestFit="1" customWidth="1"/>
    <col min="49" max="50" width="8.85546875" bestFit="1" customWidth="1"/>
    <col min="51" max="51" width="12.7109375" bestFit="1" customWidth="1"/>
    <col min="53" max="53" width="10.140625" bestFit="1" customWidth="1"/>
    <col min="54" max="55" width="8.85546875" bestFit="1" customWidth="1"/>
    <col min="56" max="56" width="12.7109375" bestFit="1" customWidth="1"/>
    <col min="58" max="60" width="8.85546875" bestFit="1" customWidth="1"/>
    <col min="61" max="61" width="12.7109375" bestFit="1" customWidth="1"/>
    <col min="63" max="65" width="8.85546875" bestFit="1" customWidth="1"/>
    <col min="66" max="66" width="12.7109375" bestFit="1" customWidth="1"/>
    <col min="68" max="68" width="12.140625" bestFit="1" customWidth="1"/>
    <col min="69" max="70" width="8.85546875" bestFit="1" customWidth="1"/>
    <col min="71" max="71" width="12.7109375" bestFit="1" customWidth="1"/>
    <col min="73" max="73" width="12.140625" bestFit="1" customWidth="1"/>
    <col min="74" max="75" width="8.85546875" bestFit="1" customWidth="1"/>
    <col min="76" max="76" width="12.7109375" bestFit="1" customWidth="1"/>
    <col min="78" max="78" width="12.140625" bestFit="1" customWidth="1"/>
    <col min="79" max="80" width="8.85546875" bestFit="1" customWidth="1"/>
    <col min="81" max="81" width="12.7109375" bestFit="1" customWidth="1"/>
    <col min="83" max="83" width="12.140625" bestFit="1" customWidth="1"/>
    <col min="84" max="85" width="8.85546875" bestFit="1" customWidth="1"/>
    <col min="86" max="86" width="12.7109375" bestFit="1" customWidth="1"/>
    <col min="88" max="88" width="10.140625" bestFit="1" customWidth="1"/>
    <col min="89" max="90" width="8.85546875" bestFit="1" customWidth="1"/>
    <col min="91" max="91" width="12.7109375" bestFit="1" customWidth="1"/>
    <col min="93" max="95" width="8.85546875" bestFit="1" customWidth="1"/>
    <col min="96" max="96" width="12.7109375" bestFit="1" customWidth="1"/>
  </cols>
  <sheetData>
    <row r="1" spans="1:97" ht="18">
      <c r="A1" s="3" t="s">
        <v>567</v>
      </c>
      <c r="B1" s="2"/>
      <c r="C1" s="2"/>
      <c r="D1" s="2"/>
      <c r="E1" s="2"/>
      <c r="F1" s="2"/>
      <c r="G1" s="2"/>
      <c r="H1" s="2"/>
      <c r="I1" s="2"/>
      <c r="J1" s="2"/>
      <c r="K1" s="2"/>
      <c r="L1" s="2" t="s">
        <v>85</v>
      </c>
      <c r="M1" s="2">
        <v>1.7534704567299999</v>
      </c>
      <c r="N1" s="2">
        <v>0</v>
      </c>
      <c r="O1" s="2">
        <v>0</v>
      </c>
      <c r="P1" s="2">
        <f t="shared" ref="P1:P64" si="0">M1*COS(N1+O1*Tau)</f>
        <v>1.7534704567299999</v>
      </c>
      <c r="Q1" s="2" t="s">
        <v>86</v>
      </c>
      <c r="R1" s="2">
        <v>6283.3196674749106</v>
      </c>
      <c r="S1" s="2">
        <v>0</v>
      </c>
      <c r="T1" s="2">
        <v>0</v>
      </c>
      <c r="U1" s="2">
        <f t="shared" ref="U1:U64" si="1">R1*COS(S1+T1*Tau)</f>
        <v>6283.3196674749106</v>
      </c>
      <c r="V1" s="2" t="s">
        <v>87</v>
      </c>
      <c r="W1" s="2">
        <v>5.2918870000000001E-4</v>
      </c>
      <c r="X1" s="2">
        <v>0</v>
      </c>
      <c r="Y1" s="2">
        <v>0</v>
      </c>
      <c r="Z1" s="2">
        <f t="shared" ref="Z1:Z64" si="2">W1*COS(X1+Y1*Tau)</f>
        <v>5.2918870000000001E-4</v>
      </c>
      <c r="AA1" s="2" t="s">
        <v>88</v>
      </c>
      <c r="AB1" s="2">
        <v>2.89226E-6</v>
      </c>
      <c r="AC1" s="2">
        <v>5.8438419872300003</v>
      </c>
      <c r="AD1" s="2">
        <v>6283.0758499914</v>
      </c>
      <c r="AE1" s="2">
        <f t="shared" ref="AE1:AE22" si="3">AB1*COS(AC1+AD1*Tau)</f>
        <v>-2.1767107106897253E-6</v>
      </c>
      <c r="AF1" s="2" t="s">
        <v>89</v>
      </c>
      <c r="AG1" s="2">
        <v>1.14084E-6</v>
      </c>
      <c r="AH1" s="2">
        <v>3.1415926535900001</v>
      </c>
      <c r="AI1" s="2">
        <v>0</v>
      </c>
      <c r="AJ1" s="2">
        <f t="shared" ref="AJ1:AJ11" si="4">AG1*COS(AH1+AI1*Tau)</f>
        <v>-1.14084E-6</v>
      </c>
      <c r="AK1" s="2" t="s">
        <v>90</v>
      </c>
      <c r="AL1" s="2">
        <v>8.7799999999999999E-9</v>
      </c>
      <c r="AM1" s="2">
        <v>3.1415926535900001</v>
      </c>
      <c r="AN1" s="2">
        <v>0</v>
      </c>
      <c r="AO1" s="2">
        <f>AL1*COS(AM1+AN1*Tau)</f>
        <v>-8.7799999999999999E-9</v>
      </c>
      <c r="AP1" s="2" t="s">
        <v>91</v>
      </c>
      <c r="AQ1" s="2">
        <v>2.7962E-6</v>
      </c>
      <c r="AR1" s="2">
        <v>3.19870156017</v>
      </c>
      <c r="AS1" s="2">
        <v>84334.661581308203</v>
      </c>
      <c r="AT1" s="2">
        <f t="shared" ref="AT1:AT64" si="5">AQ1*COS(AR1+AS1*Tau)</f>
        <v>2.3768931798922446E-6</v>
      </c>
      <c r="AU1" s="2" t="s">
        <v>92</v>
      </c>
      <c r="AV1" s="2">
        <v>9.0299999999999995E-8</v>
      </c>
      <c r="AW1" s="2">
        <v>3.8972906189000001</v>
      </c>
      <c r="AX1" s="2">
        <v>5507.5532386674004</v>
      </c>
      <c r="AY1" s="2">
        <f t="shared" ref="AY1:AY64" si="6">AV1*COS(AW1+AX1*Tau)</f>
        <v>5.7569832740998992E-9</v>
      </c>
      <c r="AZ1" s="2" t="s">
        <v>93</v>
      </c>
      <c r="BA1" s="2">
        <v>1.6619999999999999E-8</v>
      </c>
      <c r="BB1" s="2">
        <v>1.6270320917300001</v>
      </c>
      <c r="BC1" s="2">
        <v>84334.661581308203</v>
      </c>
      <c r="BD1" s="2">
        <f t="shared" ref="BD1:BD49" si="7">BA1*COS(BB1+BC1*Tau)</f>
        <v>8.7416079305008579E-9</v>
      </c>
      <c r="BE1" s="2" t="s">
        <v>94</v>
      </c>
      <c r="BF1" s="2">
        <v>1.0999999999999999E-10</v>
      </c>
      <c r="BG1" s="2">
        <v>0.23877262398999999</v>
      </c>
      <c r="BH1" s="2">
        <v>7860.4193924392002</v>
      </c>
      <c r="BI1" s="2">
        <f t="shared" ref="BI1:BI11" si="8">BF1*COS(BG1+BH1*Tau)</f>
        <v>8.8335480543072471E-11</v>
      </c>
      <c r="BJ1" s="2" t="s">
        <v>95</v>
      </c>
      <c r="BK1" s="2">
        <v>3.9999999999999998E-11</v>
      </c>
      <c r="BL1" s="2">
        <v>0.79662198848999999</v>
      </c>
      <c r="BM1" s="2">
        <v>6438.4962494256006</v>
      </c>
      <c r="BN1" s="2">
        <f>BK1*COS(BL1+BM1*Tau)</f>
        <v>-3.7648814914082044E-11</v>
      </c>
      <c r="BO1" s="2" t="s">
        <v>96</v>
      </c>
      <c r="BP1" s="2">
        <v>1.0001398879900001</v>
      </c>
      <c r="BQ1" s="2">
        <v>0</v>
      </c>
      <c r="BR1" s="2">
        <v>0</v>
      </c>
      <c r="BS1" s="2">
        <f t="shared" ref="BS1:BS64" si="9">BP1*COS(BQ1+BR1*Tau)</f>
        <v>1.0001398879900001</v>
      </c>
      <c r="BT1" s="2" t="s">
        <v>97</v>
      </c>
      <c r="BU1" s="2">
        <v>1.0301860800000001E-3</v>
      </c>
      <c r="BV1" s="2">
        <v>1.10748969588</v>
      </c>
      <c r="BW1" s="2">
        <v>6283.0758499914</v>
      </c>
      <c r="BX1" s="2">
        <f t="shared" ref="BX1:BX64" si="10">BU1*COS(BV1+BW1*Tau)</f>
        <v>-6.9673914997017878E-4</v>
      </c>
      <c r="BY1" s="2" t="s">
        <v>98</v>
      </c>
      <c r="BZ1" s="2">
        <v>4.3593849999999999E-5</v>
      </c>
      <c r="CA1" s="2">
        <v>5.7845513373799999</v>
      </c>
      <c r="CB1" s="2">
        <v>6283.0758499914</v>
      </c>
      <c r="CC1" s="2">
        <f t="shared" ref="CC1:CC64" si="11">BZ1*COS(CA1+CB1*Tau)</f>
        <v>-3.1050037802495959E-5</v>
      </c>
      <c r="CD1" s="2" t="s">
        <v>99</v>
      </c>
      <c r="CE1" s="2">
        <v>1.4459499999999999E-6</v>
      </c>
      <c r="CF1" s="2">
        <v>4.2731943514799999</v>
      </c>
      <c r="CG1" s="2">
        <v>6283.0758499914</v>
      </c>
      <c r="CH1" s="2">
        <f t="shared" ref="CH1:CH27" si="12">CE1*COS(CF1+CG1*Tau)</f>
        <v>9.5196678501130943E-7</v>
      </c>
      <c r="CI1" s="2" t="s">
        <v>100</v>
      </c>
      <c r="CJ1" s="2">
        <v>3.8579999999999999E-8</v>
      </c>
      <c r="CK1" s="2">
        <v>2.5638438733900002</v>
      </c>
      <c r="CL1" s="2">
        <v>6283.0758499914</v>
      </c>
      <c r="CM1" s="2">
        <f t="shared" ref="CM1:CM10" si="13">CJ1*COS(CK1+CL1*Tau)</f>
        <v>2.5252738157348017E-8</v>
      </c>
      <c r="CN1" s="2" t="s">
        <v>101</v>
      </c>
      <c r="CO1" s="2">
        <v>8.6000000000000003E-10</v>
      </c>
      <c r="CP1" s="2">
        <v>1.2157974168700001</v>
      </c>
      <c r="CQ1" s="2">
        <v>6283.0758499914</v>
      </c>
      <c r="CR1" s="2">
        <f>CO1*COS(CP1+CQ1*Tau)</f>
        <v>-5.0975343806609541E-10</v>
      </c>
      <c r="CS1" s="2"/>
    </row>
    <row r="2" spans="1:97" ht="12.75">
      <c r="I2" s="161"/>
      <c r="J2" s="161"/>
      <c r="K2" s="161"/>
      <c r="L2" s="161"/>
      <c r="M2" s="2">
        <v>3.3416564560000001E-2</v>
      </c>
      <c r="N2" s="2">
        <v>4.6692568041699998</v>
      </c>
      <c r="O2" s="2">
        <v>6283.0758499914</v>
      </c>
      <c r="P2" s="2">
        <f t="shared" si="0"/>
        <v>1.059371588456978E-2</v>
      </c>
      <c r="Q2" s="161"/>
      <c r="R2" s="2">
        <v>2.06058863E-3</v>
      </c>
      <c r="S2" s="2">
        <v>2.67823455584</v>
      </c>
      <c r="T2" s="2">
        <v>6283.0758499914</v>
      </c>
      <c r="U2" s="2">
        <f t="shared" si="1"/>
        <v>1.5177674232048103E-3</v>
      </c>
      <c r="V2" s="161"/>
      <c r="W2" s="2">
        <v>8.719837E-5</v>
      </c>
      <c r="X2" s="2">
        <v>1.07209665242</v>
      </c>
      <c r="Y2" s="2">
        <v>6283.0758499914</v>
      </c>
      <c r="Z2" s="2">
        <f t="shared" si="2"/>
        <v>-6.1210227280574534E-5</v>
      </c>
      <c r="AA2" s="161"/>
      <c r="AB2" s="2">
        <v>3.4955E-7</v>
      </c>
      <c r="AC2" s="2">
        <v>0</v>
      </c>
      <c r="AD2" s="2">
        <v>0</v>
      </c>
      <c r="AE2" s="2">
        <f t="shared" si="3"/>
        <v>3.4955E-7</v>
      </c>
      <c r="AF2" s="161"/>
      <c r="AG2" s="2">
        <v>7.7169999999999996E-8</v>
      </c>
      <c r="AH2" s="2">
        <v>4.1344658935799998</v>
      </c>
      <c r="AI2" s="2">
        <v>6283.0758499914</v>
      </c>
      <c r="AJ2" s="2">
        <f t="shared" si="4"/>
        <v>5.8350423030672878E-8</v>
      </c>
      <c r="AK2" s="2"/>
      <c r="AL2" s="2">
        <v>1.7200000000000001E-9</v>
      </c>
      <c r="AM2" s="2">
        <v>2.7657906951000002</v>
      </c>
      <c r="AN2" s="2">
        <v>6283.0758499914</v>
      </c>
      <c r="AO2" s="2">
        <f>AL2*COS(AM2+AN2*Tau)</f>
        <v>1.36377476059603E-9</v>
      </c>
      <c r="AP2" s="2"/>
      <c r="AQ2" s="2">
        <v>1.0164299999999999E-6</v>
      </c>
      <c r="AR2" s="2">
        <v>5.4224861925600001</v>
      </c>
      <c r="AS2" s="2">
        <v>5507.5532386674004</v>
      </c>
      <c r="AT2" s="2">
        <f t="shared" si="5"/>
        <v>1.0162617285728594E-6</v>
      </c>
      <c r="AU2" s="2"/>
      <c r="AV2" s="2">
        <v>6.1770000000000003E-8</v>
      </c>
      <c r="AW2" s="2">
        <v>1.73038850355</v>
      </c>
      <c r="AX2" s="2">
        <v>5223.6939198022001</v>
      </c>
      <c r="AY2" s="2">
        <f t="shared" si="6"/>
        <v>-3.1185543249277034E-8</v>
      </c>
      <c r="AZ2" s="2"/>
      <c r="BA2" s="2">
        <v>4.9200000000000004E-9</v>
      </c>
      <c r="BB2" s="2">
        <v>2.41382223971</v>
      </c>
      <c r="BC2" s="2">
        <v>1047.7473117546999</v>
      </c>
      <c r="BD2" s="2">
        <f t="shared" si="7"/>
        <v>-4.7622699450688007E-9</v>
      </c>
      <c r="BE2" s="2"/>
      <c r="BF2" s="2">
        <v>8.9999999999999999E-11</v>
      </c>
      <c r="BG2" s="2">
        <v>1.1606998260900001</v>
      </c>
      <c r="BH2" s="2">
        <v>5507.5532386674004</v>
      </c>
      <c r="BI2" s="2">
        <f t="shared" si="8"/>
        <v>-4.0663374426251224E-11</v>
      </c>
      <c r="BJ2" s="2"/>
      <c r="BK2" s="2">
        <v>5.0000000000000002E-11</v>
      </c>
      <c r="BL2" s="2">
        <v>0.84308705203000001</v>
      </c>
      <c r="BM2" s="2">
        <v>1047.7473117546999</v>
      </c>
      <c r="BN2" s="2">
        <f>BK2*COS(BL2+BM2*Tau)</f>
        <v>1.2555915571168567E-11</v>
      </c>
      <c r="BO2" s="2"/>
      <c r="BP2" s="2">
        <v>1.6706996259999999E-2</v>
      </c>
      <c r="BQ2" s="2">
        <v>3.09846350771</v>
      </c>
      <c r="BR2" s="2">
        <v>6283.0758499914</v>
      </c>
      <c r="BS2" s="2">
        <f t="shared" si="9"/>
        <v>1.5845246840260237E-2</v>
      </c>
      <c r="BT2" s="2"/>
      <c r="BU2" s="2">
        <v>1.721238E-5</v>
      </c>
      <c r="BV2" s="2">
        <v>1.06442301418</v>
      </c>
      <c r="BW2" s="2">
        <v>12566.1516999828</v>
      </c>
      <c r="BX2" s="2">
        <f t="shared" si="10"/>
        <v>1.5059536098485831E-5</v>
      </c>
      <c r="BY2" s="2"/>
      <c r="BZ2" s="2">
        <v>1.2363299999999999E-6</v>
      </c>
      <c r="CA2" s="2">
        <v>5.57934722157</v>
      </c>
      <c r="CB2" s="2">
        <v>12566.1516999828</v>
      </c>
      <c r="CC2" s="2">
        <f t="shared" si="11"/>
        <v>3.7485802280873783E-7</v>
      </c>
      <c r="CD2" s="2"/>
      <c r="CE2" s="2">
        <v>6.7290000000000002E-8</v>
      </c>
      <c r="CF2" s="2">
        <v>3.9169760866200001</v>
      </c>
      <c r="CG2" s="2">
        <v>12566.1516999828</v>
      </c>
      <c r="CH2" s="2">
        <f t="shared" si="12"/>
        <v>-6.5719473301544698E-8</v>
      </c>
      <c r="CI2" s="2"/>
      <c r="CJ2" s="2">
        <v>3.0600000000000002E-9</v>
      </c>
      <c r="CK2" s="2">
        <v>2.2676950122999999</v>
      </c>
      <c r="CL2" s="2">
        <v>12566.1516999828</v>
      </c>
      <c r="CM2" s="2">
        <f t="shared" si="13"/>
        <v>-4.2091591111805589E-10</v>
      </c>
      <c r="CN2" s="2"/>
      <c r="CO2" s="2">
        <v>1.2E-10</v>
      </c>
      <c r="CP2" s="2">
        <v>0.65617264033</v>
      </c>
      <c r="CQ2" s="2">
        <v>12566.1516999828</v>
      </c>
      <c r="CR2" s="2">
        <f>CO2*COS(CP2+CQ2*Tau)</f>
        <v>1.194328104998334E-10</v>
      </c>
    </row>
    <row r="3" spans="1:97" ht="12.75">
      <c r="I3" s="161"/>
      <c r="J3" s="161"/>
      <c r="K3" s="161"/>
      <c r="L3" s="161"/>
      <c r="M3" s="2">
        <v>3.4894275000000002E-4</v>
      </c>
      <c r="N3" s="2">
        <v>4.6261024175900003</v>
      </c>
      <c r="O3" s="2">
        <v>12566.1516999828</v>
      </c>
      <c r="P3" s="2">
        <f t="shared" si="0"/>
        <v>-2.0983779152147417E-4</v>
      </c>
      <c r="Q3" s="161"/>
      <c r="R3" s="2">
        <v>4.3034300000000002E-5</v>
      </c>
      <c r="S3" s="2">
        <v>2.63512650414</v>
      </c>
      <c r="T3" s="2">
        <v>12566.1516999828</v>
      </c>
      <c r="U3" s="2">
        <f t="shared" si="1"/>
        <v>-2.083625248652031E-5</v>
      </c>
      <c r="V3" s="161"/>
      <c r="W3" s="2">
        <v>3.0912499999999998E-6</v>
      </c>
      <c r="X3" s="2">
        <v>0.86728818831999999</v>
      </c>
      <c r="Y3" s="2">
        <v>12566.1516999828</v>
      </c>
      <c r="Z3" s="2">
        <f t="shared" si="2"/>
        <v>2.9454238023301497E-6</v>
      </c>
      <c r="AA3" s="161"/>
      <c r="AB3" s="2">
        <v>1.6819E-7</v>
      </c>
      <c r="AC3" s="2">
        <v>5.4876691234799999</v>
      </c>
      <c r="AD3" s="2">
        <v>12566.1516999828</v>
      </c>
      <c r="AE3" s="2">
        <f t="shared" si="3"/>
        <v>3.6108509999623519E-8</v>
      </c>
      <c r="AF3" s="161"/>
      <c r="AG3" s="2">
        <v>7.6500000000000007E-9</v>
      </c>
      <c r="AH3" s="2">
        <v>3.8380377621399999</v>
      </c>
      <c r="AI3" s="2">
        <v>12566.1516999828</v>
      </c>
      <c r="AJ3" s="2">
        <f t="shared" si="4"/>
        <v>-7.5777574404056542E-9</v>
      </c>
      <c r="AK3" s="2"/>
      <c r="AL3" s="2">
        <v>5.0000000000000003E-10</v>
      </c>
      <c r="AM3" s="2">
        <v>2.0135329818200001</v>
      </c>
      <c r="AN3" s="2">
        <v>155.42039943419999</v>
      </c>
      <c r="AO3" s="2">
        <f>AL3*COS(AM3+AN3*Tau)</f>
        <v>2.0342499340874707E-10</v>
      </c>
      <c r="AP3" s="2"/>
      <c r="AQ3" s="2">
        <v>8.0444999999999998E-7</v>
      </c>
      <c r="AR3" s="2">
        <v>3.8801320445799998</v>
      </c>
      <c r="AS3" s="2">
        <v>5223.6939198022001</v>
      </c>
      <c r="AT3" s="2">
        <f t="shared" si="5"/>
        <v>8.0345583121550253E-7</v>
      </c>
      <c r="AU3" s="2"/>
      <c r="AV3" s="2">
        <v>3.8000000000000003E-8</v>
      </c>
      <c r="AW3" s="2">
        <v>5.2440414573399998</v>
      </c>
      <c r="AX3" s="2">
        <v>2352.8661537717999</v>
      </c>
      <c r="AY3" s="2">
        <f t="shared" si="6"/>
        <v>1.989718216694824E-9</v>
      </c>
      <c r="AZ3" s="2"/>
      <c r="BA3" s="2">
        <v>3.4400000000000001E-9</v>
      </c>
      <c r="BB3" s="2">
        <v>2.24353004539</v>
      </c>
      <c r="BC3" s="2">
        <v>5507.5532386674004</v>
      </c>
      <c r="BD3" s="2">
        <f t="shared" si="7"/>
        <v>-3.4393681355167765E-9</v>
      </c>
      <c r="BE3" s="2"/>
      <c r="BF3" s="2">
        <v>7.9999999999999995E-11</v>
      </c>
      <c r="BG3" s="2">
        <v>1.6535755292500001</v>
      </c>
      <c r="BH3" s="2">
        <v>5884.9268465832001</v>
      </c>
      <c r="BI3" s="2">
        <f t="shared" si="8"/>
        <v>7.2376874735663422E-11</v>
      </c>
      <c r="BJ3" s="2"/>
      <c r="BK3" s="2">
        <v>5.0000000000000002E-11</v>
      </c>
      <c r="BL3" s="2">
        <v>5.7115723030000003E-2</v>
      </c>
      <c r="BM3" s="2">
        <v>84334.661581308203</v>
      </c>
      <c r="BN3" s="2">
        <f>BK3*COS(BL3+BM3*Tau)</f>
        <v>-4.2502023114070468E-11</v>
      </c>
      <c r="BO3" s="2"/>
      <c r="BP3" s="2">
        <v>1.3956023E-4</v>
      </c>
      <c r="BQ3" s="2">
        <v>3.0552460961999999</v>
      </c>
      <c r="BR3" s="2">
        <v>12566.1516999828</v>
      </c>
      <c r="BS3" s="2">
        <f t="shared" si="9"/>
        <v>-1.1150127358499381E-4</v>
      </c>
      <c r="BT3" s="2"/>
      <c r="BU3" s="2">
        <v>7.0221500000000002E-6</v>
      </c>
      <c r="BV3" s="2">
        <v>3.1415926535900001</v>
      </c>
      <c r="BW3" s="2">
        <v>0</v>
      </c>
      <c r="BX3" s="2">
        <f t="shared" si="10"/>
        <v>-7.0221500000000002E-6</v>
      </c>
      <c r="BY3" s="2"/>
      <c r="BZ3" s="2">
        <v>1.2340999999999999E-7</v>
      </c>
      <c r="CA3" s="2">
        <v>3.1415926535900001</v>
      </c>
      <c r="CB3" s="2">
        <v>0</v>
      </c>
      <c r="CC3" s="2">
        <f t="shared" si="11"/>
        <v>-1.2340999999999999E-7</v>
      </c>
      <c r="CD3" s="2"/>
      <c r="CE3" s="2">
        <v>7.7400000000000002E-9</v>
      </c>
      <c r="CF3" s="2">
        <v>0</v>
      </c>
      <c r="CG3" s="2">
        <v>0</v>
      </c>
      <c r="CH3" s="2">
        <f t="shared" si="12"/>
        <v>7.7400000000000002E-9</v>
      </c>
      <c r="CI3" s="2"/>
      <c r="CJ3" s="2">
        <v>5.3000000000000003E-10</v>
      </c>
      <c r="CK3" s="2">
        <v>3.4403147192399999</v>
      </c>
      <c r="CL3" s="2">
        <v>5573.1428014331004</v>
      </c>
      <c r="CM3" s="2">
        <f t="shared" si="13"/>
        <v>-3.6391443229836339E-10</v>
      </c>
      <c r="CN3" s="2"/>
      <c r="CO3" s="2">
        <v>9.9999999999999994E-12</v>
      </c>
      <c r="CP3" s="2">
        <v>0.38068797141999999</v>
      </c>
      <c r="CQ3" s="2">
        <v>18849.227549974199</v>
      </c>
      <c r="CR3" s="2">
        <f>CO3*COS(CP3+CQ3*Tau)</f>
        <v>-8.9708337949413275E-12</v>
      </c>
    </row>
    <row r="4" spans="1:97" ht="12.75">
      <c r="I4" s="2"/>
      <c r="J4" s="2"/>
      <c r="K4" s="161"/>
      <c r="L4" s="161"/>
      <c r="M4" s="2">
        <v>3.4175709999999999E-5</v>
      </c>
      <c r="N4" s="2">
        <v>2.8288657960600001</v>
      </c>
      <c r="O4" s="2">
        <v>3.5231183490000002</v>
      </c>
      <c r="P4" s="2">
        <f t="shared" si="0"/>
        <v>-3.2306546445463821E-5</v>
      </c>
      <c r="Q4" s="161"/>
      <c r="R4" s="2">
        <v>4.25264E-6</v>
      </c>
      <c r="S4" s="2">
        <v>1.5904698072900001</v>
      </c>
      <c r="T4" s="2">
        <v>3.5231183490000002</v>
      </c>
      <c r="U4" s="2">
        <f t="shared" si="1"/>
        <v>-5.9236574478326809E-10</v>
      </c>
      <c r="V4" s="161"/>
      <c r="W4" s="2">
        <v>2.7338999999999999E-7</v>
      </c>
      <c r="X4" s="2">
        <v>5.2978716910000001E-2</v>
      </c>
      <c r="Y4" s="2">
        <v>3.5231183490000002</v>
      </c>
      <c r="Z4" s="2">
        <f t="shared" si="2"/>
        <v>2.7323711589199578E-7</v>
      </c>
      <c r="AA4" s="161"/>
      <c r="AB4" s="2">
        <v>2.962E-8</v>
      </c>
      <c r="AC4" s="2">
        <v>5.1957726520199996</v>
      </c>
      <c r="AD4" s="2">
        <v>155.42039943419999</v>
      </c>
      <c r="AE4" s="2">
        <f t="shared" si="3"/>
        <v>-1.0941430025198008E-8</v>
      </c>
      <c r="AF4" s="161"/>
      <c r="AG4" s="2">
        <v>4.2000000000000004E-9</v>
      </c>
      <c r="AH4" s="2">
        <v>0.41925861858000002</v>
      </c>
      <c r="AI4" s="2">
        <v>155.42039943419999</v>
      </c>
      <c r="AJ4" s="2">
        <f t="shared" si="4"/>
        <v>3.7955066858879799E-9</v>
      </c>
      <c r="AK4" s="2"/>
      <c r="AL4" s="2">
        <v>2.8000000000000002E-10</v>
      </c>
      <c r="AM4" s="2">
        <v>2.21496423926</v>
      </c>
      <c r="AN4" s="2">
        <v>12566.1516999828</v>
      </c>
      <c r="AO4" s="2">
        <f>AL4*COS(AM4+AN4*Tau)</f>
        <v>-2.3844156162401617E-11</v>
      </c>
      <c r="AP4" s="2"/>
      <c r="AQ4" s="2">
        <v>4.3805999999999999E-7</v>
      </c>
      <c r="AR4" s="2">
        <v>3.70444689758</v>
      </c>
      <c r="AS4" s="2">
        <v>2352.8661537717999</v>
      </c>
      <c r="AT4" s="2">
        <f t="shared" si="5"/>
        <v>-4.3653058486111932E-7</v>
      </c>
      <c r="AU4" s="2"/>
      <c r="AV4" s="2">
        <v>2.8340000000000001E-8</v>
      </c>
      <c r="AW4" s="2">
        <v>2.4734503745</v>
      </c>
      <c r="AX4" s="2">
        <v>1577.3435424478</v>
      </c>
      <c r="AY4" s="2">
        <f t="shared" si="6"/>
        <v>2.8338304324393472E-8</v>
      </c>
      <c r="AZ4" s="2"/>
      <c r="BA4" s="2">
        <v>2.5800000000000002E-9</v>
      </c>
      <c r="BB4" s="2">
        <v>6.0090689631099998</v>
      </c>
      <c r="BC4" s="2">
        <v>5223.6939198022001</v>
      </c>
      <c r="BD4" s="2">
        <f t="shared" si="7"/>
        <v>-1.4734726967713796E-9</v>
      </c>
      <c r="BE4" s="2"/>
      <c r="BF4" s="2">
        <v>7.9999999999999995E-11</v>
      </c>
      <c r="BG4" s="2">
        <v>2.86720038197</v>
      </c>
      <c r="BH4" s="2">
        <v>7058.5984613153996</v>
      </c>
      <c r="BI4" s="2">
        <f t="shared" si="8"/>
        <v>1.1274222907449193E-11</v>
      </c>
      <c r="BJ4" s="2"/>
      <c r="BK4" s="2">
        <v>3E-11</v>
      </c>
      <c r="BL4" s="2">
        <v>3.4677989568599998</v>
      </c>
      <c r="BM4" s="2">
        <v>6279.5527316424004</v>
      </c>
      <c r="BN4" s="2">
        <f>BK4*COS(BL4+BM4*Tau)</f>
        <v>2.9934114604204466E-11</v>
      </c>
      <c r="BO4" s="2"/>
      <c r="BP4" s="2">
        <v>3.0837199999999997E-5</v>
      </c>
      <c r="BQ4" s="2">
        <v>5.1984667438100001</v>
      </c>
      <c r="BR4" s="2">
        <v>77713.771468120496</v>
      </c>
      <c r="BS4" s="2">
        <f t="shared" si="9"/>
        <v>1.6673840528801786E-7</v>
      </c>
      <c r="BT4" s="2"/>
      <c r="BU4" s="2">
        <v>3.2346000000000001E-7</v>
      </c>
      <c r="BV4" s="2">
        <v>1.0216905914900001</v>
      </c>
      <c r="BW4" s="2">
        <v>18849.227549974199</v>
      </c>
      <c r="BX4" s="2">
        <f t="shared" si="10"/>
        <v>-3.1803947028783274E-7</v>
      </c>
      <c r="BY4" s="2"/>
      <c r="BZ4" s="2">
        <v>8.7919999999999996E-8</v>
      </c>
      <c r="CA4" s="2">
        <v>3.6277773339500001</v>
      </c>
      <c r="CB4" s="2">
        <v>77713.771468120496</v>
      </c>
      <c r="CC4" s="2">
        <f t="shared" si="11"/>
        <v>8.7918765090348309E-8</v>
      </c>
      <c r="CD4" s="2"/>
      <c r="CE4" s="2">
        <v>2.4699999999999999E-9</v>
      </c>
      <c r="CF4" s="2">
        <v>3.7301929878100002</v>
      </c>
      <c r="CG4" s="2">
        <v>18849.227549974199</v>
      </c>
      <c r="CH4" s="2">
        <f t="shared" si="12"/>
        <v>2.3933602186802162E-9</v>
      </c>
      <c r="CI4" s="2"/>
      <c r="CJ4" s="2">
        <v>1.5E-10</v>
      </c>
      <c r="CK4" s="2">
        <v>2.0479457343599998</v>
      </c>
      <c r="CL4" s="2">
        <v>18849.227549974199</v>
      </c>
      <c r="CM4" s="2">
        <f t="shared" si="13"/>
        <v>-5.3011104230636001E-11</v>
      </c>
      <c r="CN4" s="2"/>
      <c r="CO4" s="2"/>
      <c r="CP4" s="2"/>
      <c r="CQ4" s="2"/>
      <c r="CR4" s="2"/>
    </row>
    <row r="5" spans="1:97" ht="12.75">
      <c r="I5" s="2"/>
      <c r="J5" s="2"/>
      <c r="K5" s="161"/>
      <c r="L5" s="163"/>
      <c r="M5" s="2">
        <v>3.4970559999999997E-5</v>
      </c>
      <c r="N5" s="2">
        <v>2.7441180097100002</v>
      </c>
      <c r="O5" s="2">
        <v>5753.3848848968</v>
      </c>
      <c r="P5" s="2">
        <f t="shared" si="0"/>
        <v>-2.2238093925384176E-5</v>
      </c>
      <c r="Q5" s="164"/>
      <c r="R5" s="2">
        <v>1.0897699999999999E-6</v>
      </c>
      <c r="S5" s="2">
        <v>2.9661800199299999</v>
      </c>
      <c r="T5" s="2">
        <v>1577.3435424478</v>
      </c>
      <c r="U5" s="2">
        <f t="shared" si="1"/>
        <v>9.5443983757840143E-7</v>
      </c>
      <c r="V5" s="164"/>
      <c r="W5" s="2">
        <v>1.6334000000000001E-7</v>
      </c>
      <c r="X5" s="2">
        <v>5.1882669103600003</v>
      </c>
      <c r="Y5" s="2">
        <v>26.298319799800002</v>
      </c>
      <c r="Z5" s="2">
        <f t="shared" si="2"/>
        <v>5.2939228706980392E-8</v>
      </c>
      <c r="AA5" s="164"/>
      <c r="AB5" s="2">
        <v>1.288E-8</v>
      </c>
      <c r="AC5" s="2">
        <v>4.7220025223500004</v>
      </c>
      <c r="AD5" s="2">
        <v>3.5231183490000002</v>
      </c>
      <c r="AE5" s="2">
        <f t="shared" si="3"/>
        <v>-1.2777581009874975E-10</v>
      </c>
      <c r="AF5" s="164"/>
      <c r="AG5" s="2">
        <v>4.0000000000000001E-10</v>
      </c>
      <c r="AH5" s="2">
        <v>3.5984758584000001</v>
      </c>
      <c r="AI5" s="2">
        <v>18849.227549974199</v>
      </c>
      <c r="AJ5" s="2">
        <f t="shared" si="4"/>
        <v>3.7124627660730399E-10</v>
      </c>
      <c r="AK5" s="2"/>
      <c r="AL5" s="2">
        <v>5.0000000000000002E-11</v>
      </c>
      <c r="AM5" s="2">
        <v>1.75600058765</v>
      </c>
      <c r="AN5" s="2">
        <v>18849.227549974199</v>
      </c>
      <c r="AO5" s="2">
        <f>AL5*COS(AM5+AN5*Tau)</f>
        <v>-3.0384797901383702E-11</v>
      </c>
      <c r="AP5" s="2"/>
      <c r="AQ5" s="2">
        <v>3.1932999999999999E-7</v>
      </c>
      <c r="AR5" s="2">
        <v>4.0002636978100004</v>
      </c>
      <c r="AS5" s="2">
        <v>1577.3435424478</v>
      </c>
      <c r="AT5" s="2">
        <f t="shared" si="5"/>
        <v>1.0549932985883444E-8</v>
      </c>
      <c r="AU5" s="2"/>
      <c r="AV5" s="2">
        <v>1.817E-8</v>
      </c>
      <c r="AW5" s="2">
        <v>0.41874743765</v>
      </c>
      <c r="AX5" s="2">
        <v>6283.0758499914</v>
      </c>
      <c r="AY5" s="2">
        <f t="shared" si="6"/>
        <v>-1.7994010322677786E-8</v>
      </c>
      <c r="AZ5" s="2"/>
      <c r="BA5" s="2">
        <v>1.31E-9</v>
      </c>
      <c r="BB5" s="2">
        <v>0.95447345240000003</v>
      </c>
      <c r="BC5" s="2">
        <v>6283.0758499914</v>
      </c>
      <c r="BD5" s="2">
        <f t="shared" si="7"/>
        <v>-1.0227097518201973E-9</v>
      </c>
      <c r="BE5" s="2"/>
      <c r="BF5" s="2">
        <v>7.0000000000000004E-11</v>
      </c>
      <c r="BG5" s="2">
        <v>3.0481874166599998</v>
      </c>
      <c r="BH5" s="2">
        <v>5486.7778431750003</v>
      </c>
      <c r="BI5" s="2">
        <f t="shared" si="8"/>
        <v>-4.347534338154135E-11</v>
      </c>
      <c r="BJ5" s="2"/>
      <c r="BK5" s="2">
        <v>3E-11</v>
      </c>
      <c r="BL5" s="2">
        <v>2.8982220121200002</v>
      </c>
      <c r="BM5" s="2">
        <v>6127.6554505572003</v>
      </c>
      <c r="BN5" s="2">
        <f>BK5*COS(BL5+BM5*Tau)</f>
        <v>2.8293472009390362E-11</v>
      </c>
      <c r="BO5" s="2"/>
      <c r="BP5" s="2">
        <v>1.6284610000000001E-5</v>
      </c>
      <c r="BQ5" s="2">
        <v>1.17387749012</v>
      </c>
      <c r="BR5" s="2">
        <v>5753.3848848968</v>
      </c>
      <c r="BS5" s="2">
        <f t="shared" si="9"/>
        <v>1.25621188595824E-5</v>
      </c>
      <c r="BT5" s="2"/>
      <c r="BU5" s="2">
        <v>3.0798999999999999E-7</v>
      </c>
      <c r="BV5" s="2">
        <v>2.8435380483200001</v>
      </c>
      <c r="BW5" s="2">
        <v>5507.5532386674004</v>
      </c>
      <c r="BX5" s="2">
        <f t="shared" si="10"/>
        <v>-2.5748009292140828E-7</v>
      </c>
      <c r="BY5" s="2"/>
      <c r="BZ5" s="2">
        <v>5.6890000000000002E-8</v>
      </c>
      <c r="CA5" s="2">
        <v>1.8695890508399999</v>
      </c>
      <c r="CB5" s="2">
        <v>5573.1428014331004</v>
      </c>
      <c r="CC5" s="2">
        <f t="shared" si="11"/>
        <v>-4.1362136797626469E-8</v>
      </c>
      <c r="CD5" s="2"/>
      <c r="CE5" s="2">
        <v>3.6E-10</v>
      </c>
      <c r="CF5" s="2">
        <v>2.8008140904999999</v>
      </c>
      <c r="CG5" s="2">
        <v>6286.5989683403996</v>
      </c>
      <c r="CH5" s="2">
        <f t="shared" si="12"/>
        <v>2.8880472437209457E-10</v>
      </c>
      <c r="CI5" s="2"/>
      <c r="CJ5" s="2">
        <v>1.2999999999999999E-10</v>
      </c>
      <c r="CK5" s="2">
        <v>2.0568887367299999</v>
      </c>
      <c r="CL5" s="2">
        <v>77713.771468120496</v>
      </c>
      <c r="CM5" s="2">
        <f t="shared" si="13"/>
        <v>-7.0101300013296673E-13</v>
      </c>
      <c r="CN5" s="2"/>
      <c r="CO5" s="2"/>
      <c r="CP5" s="2"/>
      <c r="CQ5" s="2"/>
      <c r="CR5" s="2"/>
    </row>
    <row r="6" spans="1:97" ht="12.75">
      <c r="A6" s="165" t="s">
        <v>26</v>
      </c>
      <c r="B6" s="166" t="s">
        <v>104</v>
      </c>
      <c r="C6" s="165" t="s">
        <v>26</v>
      </c>
      <c r="D6" s="165" t="s">
        <v>26</v>
      </c>
      <c r="E6" s="165" t="s">
        <v>26</v>
      </c>
      <c r="F6" s="165" t="s">
        <v>26</v>
      </c>
      <c r="G6" s="161"/>
      <c r="H6" s="161"/>
      <c r="I6" s="2"/>
      <c r="J6" s="2"/>
      <c r="K6" s="161"/>
      <c r="L6" s="161"/>
      <c r="M6" s="2">
        <v>3.135896E-5</v>
      </c>
      <c r="N6" s="2">
        <v>3.6276704175800001</v>
      </c>
      <c r="O6" s="2">
        <v>77713.771468120496</v>
      </c>
      <c r="P6" s="2">
        <f t="shared" si="0"/>
        <v>3.135850158781701E-5</v>
      </c>
      <c r="Q6" s="161"/>
      <c r="R6" s="2">
        <v>9.3478000000000001E-7</v>
      </c>
      <c r="S6" s="2">
        <v>2.5921283536500002</v>
      </c>
      <c r="T6" s="2">
        <v>18849.227549974199</v>
      </c>
      <c r="U6" s="2">
        <f t="shared" si="1"/>
        <v>1.7008543732103404E-7</v>
      </c>
      <c r="V6" s="161"/>
      <c r="W6" s="2">
        <v>1.5752E-7</v>
      </c>
      <c r="X6" s="2">
        <v>3.6845788943</v>
      </c>
      <c r="Y6" s="2">
        <v>155.42039943419999</v>
      </c>
      <c r="Z6" s="2">
        <f t="shared" si="2"/>
        <v>-1.4958521119299661E-7</v>
      </c>
      <c r="AA6" s="161"/>
      <c r="AB6" s="2">
        <v>6.3499999999999998E-9</v>
      </c>
      <c r="AC6" s="2">
        <v>5.9692593714099997</v>
      </c>
      <c r="AD6" s="2">
        <v>242.72860397400001</v>
      </c>
      <c r="AE6" s="2">
        <f t="shared" si="3"/>
        <v>-5.6412635725106677E-10</v>
      </c>
      <c r="AF6" s="161"/>
      <c r="AG6" s="2">
        <v>4.0999999999999998E-10</v>
      </c>
      <c r="AH6" s="2">
        <v>3.1439841407700002</v>
      </c>
      <c r="AI6" s="2">
        <v>3.5231183490000002</v>
      </c>
      <c r="AJ6" s="2">
        <f t="shared" si="4"/>
        <v>-4.0993975768419569E-10</v>
      </c>
      <c r="AK6" s="161"/>
      <c r="AL6" s="162"/>
      <c r="AM6" s="162"/>
      <c r="AN6" s="162"/>
      <c r="AO6" s="161"/>
      <c r="AP6" s="161"/>
      <c r="AQ6" s="2">
        <v>2.2723999999999999E-7</v>
      </c>
      <c r="AR6" s="2">
        <v>3.9847383156</v>
      </c>
      <c r="AS6" s="2">
        <v>1047.7473117546999</v>
      </c>
      <c r="AT6" s="2">
        <f t="shared" si="5"/>
        <v>-5.7051233231640314E-8</v>
      </c>
      <c r="AU6" s="2"/>
      <c r="AV6" s="2">
        <v>1.4990000000000001E-8</v>
      </c>
      <c r="AW6" s="2">
        <v>1.83320979291</v>
      </c>
      <c r="AX6" s="2">
        <v>5856.4776591153995</v>
      </c>
      <c r="AY6" s="2">
        <f t="shared" si="6"/>
        <v>1.0683247528049493E-8</v>
      </c>
      <c r="AZ6" s="2"/>
      <c r="BA6" s="2">
        <v>8.6000000000000003E-10</v>
      </c>
      <c r="BB6" s="2">
        <v>1.6753024730299999</v>
      </c>
      <c r="BC6" s="2">
        <v>7860.4193924392002</v>
      </c>
      <c r="BD6" s="2">
        <f t="shared" si="7"/>
        <v>-4.1542261925109553E-10</v>
      </c>
      <c r="BE6" s="2"/>
      <c r="BF6" s="2">
        <v>7.0000000000000004E-11</v>
      </c>
      <c r="BG6" s="2">
        <v>2.5943710378499998</v>
      </c>
      <c r="BH6" s="2">
        <v>529.69096509459996</v>
      </c>
      <c r="BI6" s="2">
        <f t="shared" si="8"/>
        <v>6.5933339015190765E-11</v>
      </c>
      <c r="BJ6" s="2"/>
      <c r="BK6" s="2"/>
      <c r="BL6" s="2"/>
      <c r="BM6" s="2"/>
      <c r="BN6" s="2"/>
      <c r="BO6" s="2"/>
      <c r="BP6" s="2">
        <v>1.5755680000000001E-5</v>
      </c>
      <c r="BQ6" s="2">
        <v>2.8468524582499999</v>
      </c>
      <c r="BR6" s="2">
        <v>7860.4193924392002</v>
      </c>
      <c r="BS6" s="2">
        <f t="shared" si="9"/>
        <v>-1.5669091617151872E-5</v>
      </c>
      <c r="BT6" s="2"/>
      <c r="BU6" s="2">
        <v>2.4970999999999998E-7</v>
      </c>
      <c r="BV6" s="2">
        <v>1.3190670948200001</v>
      </c>
      <c r="BW6" s="2">
        <v>5223.6939198022001</v>
      </c>
      <c r="BX6" s="2">
        <f t="shared" si="10"/>
        <v>-2.0173594775312597E-7</v>
      </c>
      <c r="BY6" s="2"/>
      <c r="BZ6" s="2">
        <v>3.3010000000000002E-8</v>
      </c>
      <c r="CA6" s="2">
        <v>5.47027913302</v>
      </c>
      <c r="CB6" s="2">
        <v>18849.227549974199</v>
      </c>
      <c r="CC6" s="2">
        <f t="shared" si="11"/>
        <v>2.6534577789696019E-9</v>
      </c>
      <c r="CD6" s="2"/>
      <c r="CE6" s="2">
        <v>3.3E-10</v>
      </c>
      <c r="CF6" s="2">
        <v>5.6221660277499996</v>
      </c>
      <c r="CG6" s="2">
        <v>6127.6554505572003</v>
      </c>
      <c r="CH6" s="2">
        <f t="shared" si="12"/>
        <v>-3.2897771204461317E-10</v>
      </c>
      <c r="CI6" s="2"/>
      <c r="CJ6" s="2">
        <v>7.0000000000000004E-11</v>
      </c>
      <c r="CK6" s="2">
        <v>4.4121885448000002</v>
      </c>
      <c r="CL6" s="2">
        <v>161000.68573767401</v>
      </c>
      <c r="CM6" s="2">
        <f t="shared" si="13"/>
        <v>-4.8625873111452215E-11</v>
      </c>
      <c r="CN6" s="161"/>
      <c r="CO6" s="162"/>
      <c r="CP6" s="162"/>
      <c r="CQ6" s="162"/>
      <c r="CR6" s="161"/>
    </row>
    <row r="7" spans="1:97" ht="12.75">
      <c r="A7" s="161"/>
      <c r="B7" s="161"/>
      <c r="C7" s="161"/>
      <c r="D7" s="161"/>
      <c r="E7" s="161"/>
      <c r="F7" s="161"/>
      <c r="G7" s="161"/>
      <c r="H7" s="161"/>
      <c r="I7" s="2"/>
      <c r="J7" s="2"/>
      <c r="K7" s="161"/>
      <c r="L7" s="161"/>
      <c r="M7" s="2">
        <v>2.6762180000000001E-5</v>
      </c>
      <c r="N7" s="2">
        <v>4.4180835139700001</v>
      </c>
      <c r="O7" s="2">
        <v>7860.4193924392002</v>
      </c>
      <c r="P7" s="2">
        <f t="shared" si="0"/>
        <v>2.8134545025347376E-6</v>
      </c>
      <c r="Q7" s="161"/>
      <c r="R7" s="2">
        <v>1.1926100000000001E-6</v>
      </c>
      <c r="S7" s="2">
        <v>5.79557487799</v>
      </c>
      <c r="T7" s="2">
        <v>26.298319799800002</v>
      </c>
      <c r="U7" s="2">
        <f t="shared" si="1"/>
        <v>9.6125070750847836E-7</v>
      </c>
      <c r="V7" s="161"/>
      <c r="W7" s="2">
        <v>9.5410000000000005E-8</v>
      </c>
      <c r="X7" s="2">
        <v>0.75742297675000003</v>
      </c>
      <c r="Y7" s="2">
        <v>18849.227549974199</v>
      </c>
      <c r="Z7" s="2">
        <f t="shared" si="2"/>
        <v>-9.5097661289053947E-8</v>
      </c>
      <c r="AA7" s="161"/>
      <c r="AB7" s="2">
        <v>7.1399999999999997E-9</v>
      </c>
      <c r="AC7" s="2">
        <v>5.3004580912800003</v>
      </c>
      <c r="AD7" s="2">
        <v>18849.227549974199</v>
      </c>
      <c r="AE7" s="2">
        <f t="shared" si="3"/>
        <v>1.7684795113678827E-9</v>
      </c>
      <c r="AF7" s="161"/>
      <c r="AG7" s="2">
        <v>3.4999999999999998E-10</v>
      </c>
      <c r="AH7" s="2">
        <v>5.0029894082600004</v>
      </c>
      <c r="AI7" s="2">
        <v>5573.1428014331004</v>
      </c>
      <c r="AJ7" s="2">
        <f t="shared" si="4"/>
        <v>2.5249196430198477E-10</v>
      </c>
      <c r="AK7" s="161"/>
      <c r="AL7" s="162"/>
      <c r="AM7" s="162"/>
      <c r="AN7" s="162"/>
      <c r="AO7" s="161"/>
      <c r="AP7" s="161"/>
      <c r="AQ7" s="2">
        <v>1.6392E-7</v>
      </c>
      <c r="AR7" s="2">
        <v>3.5645611978199998</v>
      </c>
      <c r="AS7" s="2">
        <v>5856.4776591153995</v>
      </c>
      <c r="AT7" s="2">
        <f t="shared" si="5"/>
        <v>-1.3218358606963198E-7</v>
      </c>
      <c r="AU7" s="2"/>
      <c r="AV7" s="2">
        <v>1.466E-8</v>
      </c>
      <c r="AW7" s="2">
        <v>5.6940192601700002</v>
      </c>
      <c r="AX7" s="2">
        <v>5753.3848848968</v>
      </c>
      <c r="AY7" s="2">
        <f t="shared" si="6"/>
        <v>6.9961205408948448E-9</v>
      </c>
      <c r="AZ7" s="2"/>
      <c r="BA7" s="2">
        <v>8.9999999999999999E-10</v>
      </c>
      <c r="BB7" s="2">
        <v>0.97606804451999996</v>
      </c>
      <c r="BC7" s="2">
        <v>1577.3435424478</v>
      </c>
      <c r="BD7" s="2">
        <f t="shared" si="7"/>
        <v>7.5827946580879535E-11</v>
      </c>
      <c r="BE7" s="2"/>
      <c r="BF7" s="2">
        <v>7.9999999999999995E-11</v>
      </c>
      <c r="BG7" s="2">
        <v>4.02863090524</v>
      </c>
      <c r="BH7" s="2">
        <v>6256.7775301915999</v>
      </c>
      <c r="BI7" s="2">
        <f t="shared" si="8"/>
        <v>5.8349489999305673E-11</v>
      </c>
      <c r="BJ7" s="161"/>
      <c r="BK7" s="162"/>
      <c r="BL7" s="162"/>
      <c r="BM7" s="162"/>
      <c r="BN7" s="161"/>
      <c r="BO7" s="2"/>
      <c r="BP7" s="2">
        <v>9.2479899999999995E-6</v>
      </c>
      <c r="BQ7" s="2">
        <v>5.4529223408399998</v>
      </c>
      <c r="BR7" s="2">
        <v>11506.7697697936</v>
      </c>
      <c r="BS7" s="2">
        <f t="shared" si="9"/>
        <v>-2.0879645262724681E-6</v>
      </c>
      <c r="BT7" s="2"/>
      <c r="BU7" s="2">
        <v>1.8484999999999999E-7</v>
      </c>
      <c r="BV7" s="2">
        <v>1.42429748614</v>
      </c>
      <c r="BW7" s="2">
        <v>1577.3435424478</v>
      </c>
      <c r="BX7" s="2">
        <f t="shared" si="10"/>
        <v>9.3859443017246821E-8</v>
      </c>
      <c r="BY7" s="2"/>
      <c r="BZ7" s="2">
        <v>1.4710000000000001E-8</v>
      </c>
      <c r="CA7" s="2">
        <v>4.4802888561699996</v>
      </c>
      <c r="CB7" s="2">
        <v>5507.5532386674004</v>
      </c>
      <c r="CC7" s="2">
        <f t="shared" si="11"/>
        <v>8.8647201117711097E-9</v>
      </c>
      <c r="CD7" s="2"/>
      <c r="CE7" s="2">
        <v>1.8999999999999999E-10</v>
      </c>
      <c r="CF7" s="2">
        <v>3.7129262180199998</v>
      </c>
      <c r="CG7" s="2">
        <v>6438.4962494255997</v>
      </c>
      <c r="CH7" s="2">
        <f t="shared" si="12"/>
        <v>1.5997557283065798E-10</v>
      </c>
      <c r="CI7" s="2"/>
      <c r="CJ7" s="2">
        <v>5.0000000000000002E-11</v>
      </c>
      <c r="CK7" s="2">
        <v>5.2615465310699996</v>
      </c>
      <c r="CL7" s="2">
        <v>6438.4962494255997</v>
      </c>
      <c r="CM7" s="2">
        <f t="shared" si="13"/>
        <v>2.7902569633689724E-11</v>
      </c>
      <c r="CN7" s="161"/>
      <c r="CO7" s="162"/>
      <c r="CP7" s="162"/>
      <c r="CQ7" s="162"/>
      <c r="CR7" s="161"/>
    </row>
    <row r="8" spans="1:97" ht="12.75">
      <c r="A8" s="161" t="s">
        <v>105</v>
      </c>
      <c r="B8" s="161" t="s">
        <v>106</v>
      </c>
      <c r="C8" s="161" t="s">
        <v>107</v>
      </c>
      <c r="D8" s="161" t="s">
        <v>108</v>
      </c>
      <c r="E8" s="161" t="s">
        <v>109</v>
      </c>
      <c r="F8" s="161" t="s">
        <v>110</v>
      </c>
      <c r="G8" s="161"/>
      <c r="H8" s="2"/>
      <c r="I8" s="161"/>
      <c r="J8" s="161"/>
      <c r="K8" s="161"/>
      <c r="L8" s="161"/>
      <c r="M8" s="2">
        <v>2.3426869999999999E-5</v>
      </c>
      <c r="N8" s="2">
        <v>6.1351623763100003</v>
      </c>
      <c r="O8" s="2">
        <v>3930.2096962196001</v>
      </c>
      <c r="P8" s="2">
        <f t="shared" si="0"/>
        <v>-2.3395457852431006E-5</v>
      </c>
      <c r="Q8" s="161"/>
      <c r="R8" s="2">
        <v>7.2122E-7</v>
      </c>
      <c r="S8" s="2">
        <v>1.1384615819599999</v>
      </c>
      <c r="T8" s="2">
        <v>529.69096509459996</v>
      </c>
      <c r="U8" s="2">
        <f t="shared" si="1"/>
        <v>-1.6277288530179925E-7</v>
      </c>
      <c r="V8" s="161"/>
      <c r="W8" s="2">
        <v>8.9369999999999999E-8</v>
      </c>
      <c r="X8" s="2">
        <v>2.0570541911800002</v>
      </c>
      <c r="Y8" s="2">
        <v>77713.771468120496</v>
      </c>
      <c r="Z8" s="2">
        <f t="shared" si="2"/>
        <v>-4.6713301981432394E-10</v>
      </c>
      <c r="AA8" s="161"/>
      <c r="AB8" s="2">
        <v>4.0199999999999998E-9</v>
      </c>
      <c r="AC8" s="2">
        <v>3.7868298241899998</v>
      </c>
      <c r="AD8" s="2">
        <v>553.5694028424</v>
      </c>
      <c r="AE8" s="2">
        <f t="shared" si="3"/>
        <v>3.0288133183136173E-9</v>
      </c>
      <c r="AF8" s="161"/>
      <c r="AG8" s="2">
        <v>1.2999999999999999E-10</v>
      </c>
      <c r="AH8" s="2">
        <v>0.48794833701000001</v>
      </c>
      <c r="AI8" s="2">
        <v>77713.771468120496</v>
      </c>
      <c r="AJ8" s="2">
        <f t="shared" si="4"/>
        <v>-1.2999918705364671E-10</v>
      </c>
      <c r="AK8" s="161"/>
      <c r="AL8" s="162"/>
      <c r="AM8" s="162"/>
      <c r="AN8" s="162"/>
      <c r="AO8" s="161"/>
      <c r="AP8" s="161"/>
      <c r="AQ8" s="2">
        <v>1.8141000000000001E-7</v>
      </c>
      <c r="AR8" s="2">
        <v>4.9836747026300001</v>
      </c>
      <c r="AS8" s="2">
        <v>6283.0758499914</v>
      </c>
      <c r="AT8" s="2">
        <f t="shared" si="5"/>
        <v>1.4816955192839892E-9</v>
      </c>
      <c r="AU8" s="2"/>
      <c r="AV8" s="2">
        <v>1.301E-8</v>
      </c>
      <c r="AW8" s="2">
        <v>2.1889006631400001</v>
      </c>
      <c r="AX8" s="2">
        <v>9437.7629348869996</v>
      </c>
      <c r="AY8" s="2">
        <f t="shared" si="6"/>
        <v>1.2906834324403709E-8</v>
      </c>
      <c r="AZ8" s="2"/>
      <c r="BA8" s="2">
        <v>8.9999999999999999E-10</v>
      </c>
      <c r="BB8" s="2">
        <v>0.37899871725000001</v>
      </c>
      <c r="BC8" s="2">
        <v>2352.8661537717999</v>
      </c>
      <c r="BD8" s="2">
        <f t="shared" si="7"/>
        <v>8.9547956485253874E-10</v>
      </c>
      <c r="BE8" s="2"/>
      <c r="BF8" s="2">
        <v>7.9999999999999995E-11</v>
      </c>
      <c r="BG8" s="2">
        <v>2.4200350892700002</v>
      </c>
      <c r="BH8" s="2">
        <v>5753.3848848968</v>
      </c>
      <c r="BI8" s="2">
        <f t="shared" si="8"/>
        <v>-2.8563629617888295E-11</v>
      </c>
      <c r="BJ8" s="161"/>
      <c r="BK8" s="162"/>
      <c r="BL8" s="162"/>
      <c r="BM8" s="162"/>
      <c r="BN8" s="161"/>
      <c r="BO8" s="2"/>
      <c r="BP8" s="2">
        <v>5.4244400000000004E-6</v>
      </c>
      <c r="BQ8" s="2">
        <v>4.5640914977699998</v>
      </c>
      <c r="BR8" s="2">
        <v>3930.2096962196001</v>
      </c>
      <c r="BS8" s="2">
        <f t="shared" si="9"/>
        <v>-2.7932488756855629E-7</v>
      </c>
      <c r="BT8" s="2"/>
      <c r="BU8" s="2">
        <v>1.0078000000000001E-7</v>
      </c>
      <c r="BV8" s="2">
        <v>5.9137819464800003</v>
      </c>
      <c r="BW8" s="2">
        <v>10977.078804699</v>
      </c>
      <c r="BX8" s="2">
        <f t="shared" si="10"/>
        <v>-2.865667200838968E-9</v>
      </c>
      <c r="BY8" s="2"/>
      <c r="BZ8" s="2">
        <v>1.013E-8</v>
      </c>
      <c r="CA8" s="2">
        <v>2.8145641769399998</v>
      </c>
      <c r="CB8" s="2">
        <v>5223.6939198022001</v>
      </c>
      <c r="CC8" s="2">
        <f t="shared" si="11"/>
        <v>5.3375009004458207E-9</v>
      </c>
      <c r="CD8" s="2"/>
      <c r="CE8" s="2">
        <v>1.5999999999999999E-10</v>
      </c>
      <c r="CF8" s="2">
        <v>4.2601148423200002</v>
      </c>
      <c r="CG8" s="2">
        <v>6525.8044539654002</v>
      </c>
      <c r="CH8" s="2">
        <f t="shared" si="12"/>
        <v>1.3989163380361057E-10</v>
      </c>
      <c r="CI8" s="2"/>
      <c r="CJ8" s="2">
        <v>5.0000000000000002E-11</v>
      </c>
      <c r="CK8" s="2">
        <v>4.0769512604899996</v>
      </c>
      <c r="CL8" s="2">
        <v>6127.6554505572003</v>
      </c>
      <c r="CM8" s="2">
        <f t="shared" si="13"/>
        <v>2.6563211498132579E-12</v>
      </c>
      <c r="CN8" s="161"/>
      <c r="CO8" s="162"/>
      <c r="CP8" s="162"/>
      <c r="CQ8" s="162"/>
      <c r="CR8" s="161"/>
    </row>
    <row r="9" spans="1:97" ht="12.75">
      <c r="A9" s="77">
        <f>SUM(P1:P559)</f>
        <v>1.7638199427002399</v>
      </c>
      <c r="B9" s="77">
        <f>SUM(U1:U341)</f>
        <v>6283.3211667772912</v>
      </c>
      <c r="C9" s="77">
        <f>SUM(Z1:Z142)</f>
        <v>4.7093737939458324E-4</v>
      </c>
      <c r="D9" s="77">
        <f>SUM(AE1:AE22)</f>
        <v>-1.7973082111650128E-6</v>
      </c>
      <c r="E9" s="77">
        <f>SUM(AJ1:AJ11)</f>
        <v>-1.086362043729571E-6</v>
      </c>
      <c r="F9" s="77">
        <f>SUM(AO1:AO5)</f>
        <v>-7.2670292000590086E-9</v>
      </c>
      <c r="G9" s="161"/>
      <c r="H9" s="2"/>
      <c r="I9" s="161"/>
      <c r="J9" s="161"/>
      <c r="K9" s="160"/>
      <c r="L9" s="161"/>
      <c r="M9" s="2">
        <v>1.2731659999999999E-5</v>
      </c>
      <c r="N9" s="2">
        <v>2.03709655772</v>
      </c>
      <c r="O9" s="2">
        <v>529.69096509459996</v>
      </c>
      <c r="P9" s="2">
        <f t="shared" si="0"/>
        <v>7.9159849954586573E-6</v>
      </c>
      <c r="Q9" s="161"/>
      <c r="R9" s="2">
        <v>6.7767999999999996E-7</v>
      </c>
      <c r="S9" s="2">
        <v>1.8747230479100001</v>
      </c>
      <c r="T9" s="2">
        <v>398.14900340819997</v>
      </c>
      <c r="U9" s="2">
        <f t="shared" si="1"/>
        <v>6.40487033493798E-7</v>
      </c>
      <c r="V9" s="161"/>
      <c r="W9" s="2">
        <v>6.9520000000000003E-8</v>
      </c>
      <c r="X9" s="2">
        <v>0.82673305409999998</v>
      </c>
      <c r="Y9" s="2">
        <v>775.52261132399997</v>
      </c>
      <c r="Z9" s="2">
        <f t="shared" si="2"/>
        <v>-6.5732373067139801E-8</v>
      </c>
      <c r="AA9" s="161"/>
      <c r="AB9" s="2">
        <v>7.2E-10</v>
      </c>
      <c r="AC9" s="2">
        <v>4.2976812618000002</v>
      </c>
      <c r="AD9" s="2">
        <v>6286.5989683403996</v>
      </c>
      <c r="AE9" s="2">
        <f t="shared" si="3"/>
        <v>4.7133485962367056E-10</v>
      </c>
      <c r="AF9" s="161"/>
      <c r="AG9" s="2">
        <v>1E-10</v>
      </c>
      <c r="AH9" s="2">
        <v>5.6480176635000001</v>
      </c>
      <c r="AI9" s="2">
        <v>6127.6554505572003</v>
      </c>
      <c r="AJ9" s="2">
        <f t="shared" si="4"/>
        <v>-9.9860210619151522E-11</v>
      </c>
      <c r="AK9" s="161"/>
      <c r="AL9" s="162"/>
      <c r="AM9" s="162"/>
      <c r="AN9" s="162"/>
      <c r="AO9" s="161"/>
      <c r="AP9" s="161"/>
      <c r="AQ9" s="2">
        <v>1.4443E-7</v>
      </c>
      <c r="AR9" s="2">
        <v>3.7027561491399998</v>
      </c>
      <c r="AS9" s="2">
        <v>9437.7629348869996</v>
      </c>
      <c r="AT9" s="2">
        <f t="shared" si="5"/>
        <v>-9.9688308564598749E-9</v>
      </c>
      <c r="AU9" s="2"/>
      <c r="AV9" s="2">
        <v>1.233E-8</v>
      </c>
      <c r="AW9" s="2">
        <v>4.9522245147600001</v>
      </c>
      <c r="AX9" s="2">
        <v>10213.285546211</v>
      </c>
      <c r="AY9" s="2">
        <f t="shared" si="6"/>
        <v>1.9667804829224471E-9</v>
      </c>
      <c r="AZ9" s="2"/>
      <c r="BA9" s="2">
        <v>8.9000000000000003E-10</v>
      </c>
      <c r="BB9" s="2">
        <v>6.2580750796300002</v>
      </c>
      <c r="BC9" s="2">
        <v>10213.285546211</v>
      </c>
      <c r="BD9" s="2">
        <f t="shared" si="7"/>
        <v>8.8512170426844528E-10</v>
      </c>
      <c r="BE9" s="2"/>
      <c r="BF9" s="2">
        <v>6E-11</v>
      </c>
      <c r="BG9" s="2">
        <v>0.84181087594000004</v>
      </c>
      <c r="BH9" s="2">
        <v>6275.9623029905997</v>
      </c>
      <c r="BI9" s="2">
        <f t="shared" si="8"/>
        <v>-4.9459109906954853E-11</v>
      </c>
      <c r="BJ9" s="161"/>
      <c r="BK9" s="162"/>
      <c r="BL9" s="162"/>
      <c r="BM9" s="162"/>
      <c r="BN9" s="161"/>
      <c r="BO9" s="2"/>
      <c r="BP9" s="2">
        <v>4.7211000000000004E-6</v>
      </c>
      <c r="BQ9" s="2">
        <v>3.6610002214900002</v>
      </c>
      <c r="BR9" s="2">
        <v>5884.9268465832001</v>
      </c>
      <c r="BS9" s="2">
        <f t="shared" si="9"/>
        <v>-3.6288613588961074E-6</v>
      </c>
      <c r="BT9" s="2"/>
      <c r="BU9" s="2">
        <v>8.6340000000000004E-8</v>
      </c>
      <c r="BV9" s="2">
        <v>0.27146150602000002</v>
      </c>
      <c r="BW9" s="2">
        <v>5486.7778431750003</v>
      </c>
      <c r="BX9" s="2">
        <f t="shared" si="10"/>
        <v>2.5947779426842703E-8</v>
      </c>
      <c r="BY9" s="2"/>
      <c r="BZ9" s="2">
        <v>8.5400000000000007E-9</v>
      </c>
      <c r="CA9" s="2">
        <v>3.1087824123600001</v>
      </c>
      <c r="CB9" s="2">
        <v>1577.3435424478</v>
      </c>
      <c r="CC9" s="2">
        <f t="shared" si="11"/>
        <v>6.8177792668361027E-9</v>
      </c>
      <c r="CD9" s="2"/>
      <c r="CE9" s="2">
        <v>1.5999999999999999E-10</v>
      </c>
      <c r="CF9" s="2">
        <v>3.50416887054</v>
      </c>
      <c r="CG9" s="2">
        <v>6256.7775301915999</v>
      </c>
      <c r="CH9" s="2">
        <f t="shared" si="12"/>
        <v>1.5582535694905417E-10</v>
      </c>
      <c r="CI9" s="2"/>
      <c r="CJ9" s="2">
        <v>6E-11</v>
      </c>
      <c r="CK9" s="2">
        <v>3.81514213664</v>
      </c>
      <c r="CL9" s="2">
        <v>149854.40013480699</v>
      </c>
      <c r="CM9" s="2">
        <f t="shared" si="13"/>
        <v>-4.0728854904625361E-11</v>
      </c>
      <c r="CN9" s="161"/>
      <c r="CO9" s="162"/>
      <c r="CP9" s="162"/>
      <c r="CQ9" s="162"/>
      <c r="CR9" s="161"/>
    </row>
    <row r="10" spans="1:97" ht="12.75">
      <c r="A10" s="161"/>
      <c r="B10" s="161"/>
      <c r="C10" s="161"/>
      <c r="D10" s="161"/>
      <c r="E10" s="161"/>
      <c r="F10" s="161"/>
      <c r="G10" s="161"/>
      <c r="H10" s="2"/>
      <c r="I10" s="163"/>
      <c r="J10" s="163"/>
      <c r="K10" s="160"/>
      <c r="L10" s="163"/>
      <c r="M10" s="2">
        <v>1.324292E-5</v>
      </c>
      <c r="N10" s="2">
        <v>0.74246356351999998</v>
      </c>
      <c r="O10" s="2">
        <v>11506.7697697936</v>
      </c>
      <c r="P10" s="2">
        <f t="shared" si="0"/>
        <v>1.290672810623341E-5</v>
      </c>
      <c r="Q10" s="163"/>
      <c r="R10" s="2">
        <v>6.7326999999999999E-7</v>
      </c>
      <c r="S10" s="2">
        <v>4.4091823516800002</v>
      </c>
      <c r="T10" s="2">
        <v>5507.5532386674004</v>
      </c>
      <c r="U10" s="2">
        <f t="shared" si="1"/>
        <v>3.6653683174416285E-7</v>
      </c>
      <c r="V10" s="163"/>
      <c r="W10" s="2">
        <v>5.0640000000000002E-8</v>
      </c>
      <c r="X10" s="2">
        <v>4.6628452527100004</v>
      </c>
      <c r="Y10" s="2">
        <v>1577.3435424478</v>
      </c>
      <c r="Z10" s="2">
        <f t="shared" si="2"/>
        <v>-2.9815375989864298E-8</v>
      </c>
      <c r="AA10" s="163"/>
      <c r="AB10" s="2">
        <v>6.6999999999999996E-10</v>
      </c>
      <c r="AC10" s="2">
        <v>0.90721687647000004</v>
      </c>
      <c r="AD10" s="2">
        <v>6127.6554505572003</v>
      </c>
      <c r="AE10" s="2">
        <f t="shared" si="3"/>
        <v>-5.4406456803585278E-11</v>
      </c>
      <c r="AF10" s="163"/>
      <c r="AG10" s="2">
        <v>7.9999999999999995E-11</v>
      </c>
      <c r="AH10" s="2">
        <v>2.8416057060500002</v>
      </c>
      <c r="AI10" s="2">
        <v>161000.68573767401</v>
      </c>
      <c r="AJ10" s="2">
        <f t="shared" si="4"/>
        <v>-5.7559281641584164E-11</v>
      </c>
      <c r="AK10" s="163"/>
      <c r="AL10" s="162"/>
      <c r="AM10" s="162"/>
      <c r="AN10" s="162"/>
      <c r="AO10" s="163"/>
      <c r="AP10" s="163"/>
      <c r="AQ10" s="2">
        <v>1.4303999999999999E-7</v>
      </c>
      <c r="AR10" s="2">
        <v>3.4111785752500001</v>
      </c>
      <c r="AS10" s="2">
        <v>10213.285546211</v>
      </c>
      <c r="AT10" s="2">
        <f t="shared" si="5"/>
        <v>-1.4046733119497443E-7</v>
      </c>
      <c r="AU10" s="2"/>
      <c r="AV10" s="2">
        <v>1.021E-8</v>
      </c>
      <c r="AW10" s="2">
        <v>0.12866660208</v>
      </c>
      <c r="AX10" s="2">
        <v>7860.4193924392002</v>
      </c>
      <c r="AY10" s="2">
        <f t="shared" si="6"/>
        <v>8.8180493596931125E-9</v>
      </c>
      <c r="AZ10" s="2"/>
      <c r="BA10" s="2">
        <v>7.5E-10</v>
      </c>
      <c r="BB10" s="2">
        <v>0.84213523740999996</v>
      </c>
      <c r="BC10" s="2">
        <v>167621.575850861</v>
      </c>
      <c r="BD10" s="2">
        <f t="shared" si="7"/>
        <v>1.5436234714152858E-10</v>
      </c>
      <c r="BE10" s="2"/>
      <c r="BF10" s="2">
        <v>6E-11</v>
      </c>
      <c r="BG10" s="2">
        <v>5.4016092946800001</v>
      </c>
      <c r="BH10" s="2">
        <v>1577.3435424478</v>
      </c>
      <c r="BI10" s="2">
        <f t="shared" si="8"/>
        <v>-5.877407743601038E-11</v>
      </c>
      <c r="BJ10" s="163"/>
      <c r="BK10" s="162"/>
      <c r="BL10" s="162"/>
      <c r="BM10" s="162"/>
      <c r="BN10" s="163"/>
      <c r="BO10" s="2"/>
      <c r="BP10" s="2">
        <v>3.2878000000000001E-6</v>
      </c>
      <c r="BQ10" s="2">
        <v>5.8998364648199999</v>
      </c>
      <c r="BR10" s="2">
        <v>5223.6939198022001</v>
      </c>
      <c r="BS10" s="2">
        <f t="shared" si="9"/>
        <v>-1.5722984438785196E-6</v>
      </c>
      <c r="BT10" s="2"/>
      <c r="BU10" s="2">
        <v>8.6540000000000006E-8</v>
      </c>
      <c r="BV10" s="2">
        <v>1.42046854427</v>
      </c>
      <c r="BW10" s="2">
        <v>6275.9623029905997</v>
      </c>
      <c r="BX10" s="2">
        <f t="shared" si="10"/>
        <v>-3.2928691827995638E-8</v>
      </c>
      <c r="BY10" s="2"/>
      <c r="BZ10" s="2">
        <v>1.102E-8</v>
      </c>
      <c r="CA10" s="2">
        <v>2.8417399240300001</v>
      </c>
      <c r="CB10" s="2">
        <v>161000.68573767401</v>
      </c>
      <c r="CC10" s="2">
        <f t="shared" si="11"/>
        <v>-7.9298181998327545E-9</v>
      </c>
      <c r="CD10" s="2"/>
      <c r="CE10" s="2">
        <v>1.4000000000000001E-10</v>
      </c>
      <c r="CF10" s="2">
        <v>3.6212762111400001</v>
      </c>
      <c r="CG10" s="2">
        <v>25132.3033999656</v>
      </c>
      <c r="CH10" s="2">
        <f t="shared" si="12"/>
        <v>-1.1244952694173171E-10</v>
      </c>
      <c r="CI10" s="2"/>
      <c r="CJ10" s="2">
        <v>3E-11</v>
      </c>
      <c r="CK10" s="2">
        <v>1.2817574981099999</v>
      </c>
      <c r="CL10" s="2">
        <v>6286.5989683403996</v>
      </c>
      <c r="CM10" s="2">
        <f t="shared" si="13"/>
        <v>-1.6641602132557487E-11</v>
      </c>
      <c r="CN10" s="163"/>
      <c r="CO10" s="162"/>
      <c r="CP10" s="162"/>
      <c r="CQ10" s="162"/>
      <c r="CR10" s="163"/>
    </row>
    <row r="11" spans="1:97" ht="12.75">
      <c r="A11" s="161" t="s">
        <v>111</v>
      </c>
      <c r="B11" s="161" t="s">
        <v>112</v>
      </c>
      <c r="C11" s="161" t="s">
        <v>113</v>
      </c>
      <c r="D11" s="161" t="s">
        <v>114</v>
      </c>
      <c r="E11" s="161" t="s">
        <v>115</v>
      </c>
      <c r="F11" s="161" t="s">
        <v>116</v>
      </c>
      <c r="G11" s="161"/>
      <c r="H11" s="2"/>
      <c r="I11" s="161"/>
      <c r="J11" s="161"/>
      <c r="K11" s="161"/>
      <c r="L11" s="161"/>
      <c r="M11" s="2">
        <v>9.0185500000000002E-6</v>
      </c>
      <c r="N11" s="2">
        <v>2.04505443513</v>
      </c>
      <c r="O11" s="2">
        <v>26.298319799800002</v>
      </c>
      <c r="P11" s="2">
        <f t="shared" si="0"/>
        <v>-2.9091288945081586E-6</v>
      </c>
      <c r="Q11" s="161"/>
      <c r="R11" s="2">
        <v>5.9027E-7</v>
      </c>
      <c r="S11" s="2">
        <v>2.8879703846</v>
      </c>
      <c r="T11" s="2">
        <v>5223.6939198022001</v>
      </c>
      <c r="U11" s="2">
        <f t="shared" si="1"/>
        <v>3.4696975712945274E-7</v>
      </c>
      <c r="V11" s="161"/>
      <c r="W11" s="2">
        <v>4.0609999999999998E-8</v>
      </c>
      <c r="X11" s="2">
        <v>1.03057162962</v>
      </c>
      <c r="Y11" s="2">
        <v>7.1135470007999997</v>
      </c>
      <c r="Z11" s="2">
        <f t="shared" si="2"/>
        <v>2.2243914707042898E-8</v>
      </c>
      <c r="AA11" s="161"/>
      <c r="AB11" s="2">
        <v>3.6E-10</v>
      </c>
      <c r="AC11" s="2">
        <v>5.2402964801399996</v>
      </c>
      <c r="AD11" s="2">
        <v>6438.4962494256006</v>
      </c>
      <c r="AE11" s="2">
        <f t="shared" si="3"/>
        <v>2.072007000798194E-10</v>
      </c>
      <c r="AF11" s="161"/>
      <c r="AG11" s="2">
        <v>1.9999999999999999E-11</v>
      </c>
      <c r="AH11" s="2">
        <v>0.54912904657999995</v>
      </c>
      <c r="AI11" s="2">
        <v>6438.4962494256006</v>
      </c>
      <c r="AJ11" s="2">
        <f t="shared" si="4"/>
        <v>-1.659580963705543E-11</v>
      </c>
      <c r="AK11" s="161"/>
      <c r="AL11" s="162"/>
      <c r="AM11" s="162"/>
      <c r="AN11" s="162"/>
      <c r="AO11" s="161"/>
      <c r="AP11" s="161"/>
      <c r="AQ11" s="2">
        <v>1.1246E-7</v>
      </c>
      <c r="AR11" s="2">
        <v>4.8282069053000001</v>
      </c>
      <c r="AS11" s="2">
        <v>14143.495242430599</v>
      </c>
      <c r="AT11" s="2">
        <f t="shared" si="5"/>
        <v>-2.6294061381361768E-8</v>
      </c>
      <c r="AU11" s="2"/>
      <c r="AV11" s="2">
        <v>9.8199999999999996E-9</v>
      </c>
      <c r="AW11" s="2">
        <v>9.0054532849999994E-2</v>
      </c>
      <c r="AX11" s="2">
        <v>14143.495242430599</v>
      </c>
      <c r="AY11" s="2">
        <f t="shared" si="6"/>
        <v>-9.6037942644669018E-9</v>
      </c>
      <c r="AZ11" s="2"/>
      <c r="BA11" s="2">
        <v>5.1999999999999996E-10</v>
      </c>
      <c r="BB11" s="2">
        <v>1.70501566089</v>
      </c>
      <c r="BC11" s="2">
        <v>14143.495242430599</v>
      </c>
      <c r="BD11" s="2">
        <f t="shared" si="7"/>
        <v>1.3086262853834676E-10</v>
      </c>
      <c r="BE11" s="2"/>
      <c r="BF11" s="2">
        <v>7.0000000000000004E-11</v>
      </c>
      <c r="BG11" s="2">
        <v>2.73399865247</v>
      </c>
      <c r="BH11" s="2">
        <v>6309.3741697912001</v>
      </c>
      <c r="BI11" s="2">
        <f t="shared" si="8"/>
        <v>4.7093354087846393E-11</v>
      </c>
      <c r="BJ11" s="161"/>
      <c r="BK11" s="162"/>
      <c r="BL11" s="162"/>
      <c r="BM11" s="162"/>
      <c r="BN11" s="161"/>
      <c r="BO11" s="2"/>
      <c r="BP11" s="2">
        <v>3.4598299999999999E-6</v>
      </c>
      <c r="BQ11" s="2">
        <v>0.96368617687000002</v>
      </c>
      <c r="BR11" s="2">
        <v>5507.5532386674004</v>
      </c>
      <c r="BS11" s="2">
        <f t="shared" si="9"/>
        <v>-9.2879749623047303E-7</v>
      </c>
      <c r="BT11" s="2"/>
      <c r="BU11" s="2">
        <v>5.0689999999999999E-8</v>
      </c>
      <c r="BV11" s="2">
        <v>1.6861342673399999</v>
      </c>
      <c r="BW11" s="2">
        <v>5088.6288397668004</v>
      </c>
      <c r="BX11" s="2">
        <f t="shared" si="10"/>
        <v>8.845396885529021E-9</v>
      </c>
      <c r="BY11" s="2"/>
      <c r="BZ11" s="2">
        <v>6.48E-9</v>
      </c>
      <c r="CA11" s="2">
        <v>5.4734949854400003</v>
      </c>
      <c r="CB11" s="2">
        <v>775.52261132399997</v>
      </c>
      <c r="CC11" s="2">
        <f t="shared" si="11"/>
        <v>2.5069666013116101E-9</v>
      </c>
      <c r="CD11" s="2"/>
      <c r="CE11" s="2">
        <v>1.0999999999999999E-10</v>
      </c>
      <c r="CF11" s="2">
        <v>4.3920095881899996</v>
      </c>
      <c r="CG11" s="2">
        <v>4705.7323075435997</v>
      </c>
      <c r="CH11" s="2">
        <f t="shared" si="12"/>
        <v>-1.053474448943374E-10</v>
      </c>
      <c r="CI11" s="2"/>
      <c r="CJ11" s="2"/>
      <c r="CK11" s="2"/>
      <c r="CL11" s="2"/>
      <c r="CM11" s="2"/>
      <c r="CN11" s="161"/>
      <c r="CO11" s="162"/>
      <c r="CP11" s="162"/>
      <c r="CQ11" s="162"/>
      <c r="CR11" s="161"/>
    </row>
    <row r="12" spans="1:97" ht="12.75">
      <c r="A12" s="77">
        <f>SUM(AT1:AT184)</f>
        <v>3.264082028836879E-6</v>
      </c>
      <c r="B12" s="77">
        <f>SUM(AY1:AY99)</f>
        <v>3.1200966597857068E-8</v>
      </c>
      <c r="C12" s="77">
        <f>SUM(BD1:BD49)</f>
        <v>9.1384348351893969E-11</v>
      </c>
      <c r="D12" s="77">
        <f>SUM(BI1:BI11)</f>
        <v>1.2242722651988182E-10</v>
      </c>
      <c r="E12" s="77">
        <f>SUM(BN1:BN5)</f>
        <v>-9.3673358433891216E-12</v>
      </c>
      <c r="F12" s="161">
        <v>0</v>
      </c>
      <c r="G12" s="161"/>
      <c r="H12" s="161"/>
      <c r="I12" s="161"/>
      <c r="J12" s="161"/>
      <c r="K12" s="161"/>
      <c r="L12" s="161"/>
      <c r="M12" s="2">
        <v>1.199167E-5</v>
      </c>
      <c r="N12" s="2">
        <v>1.10962944315</v>
      </c>
      <c r="O12" s="2">
        <v>1577.3435424478</v>
      </c>
      <c r="P12" s="2">
        <f t="shared" si="0"/>
        <v>2.592528115999732E-6</v>
      </c>
      <c r="Q12" s="161"/>
      <c r="R12" s="2">
        <v>5.5975999999999998E-7</v>
      </c>
      <c r="S12" s="2">
        <v>2.1747168026099999</v>
      </c>
      <c r="T12" s="2">
        <v>155.42039943419999</v>
      </c>
      <c r="U12" s="2">
        <f t="shared" si="1"/>
        <v>1.4272341210838246E-7</v>
      </c>
      <c r="V12" s="161"/>
      <c r="W12" s="2">
        <v>3.463E-8</v>
      </c>
      <c r="X12" s="2">
        <v>5.1407463281099997</v>
      </c>
      <c r="Y12" s="2">
        <v>796.29800681640006</v>
      </c>
      <c r="Z12" s="2">
        <f t="shared" si="2"/>
        <v>2.5906432129039007E-8</v>
      </c>
      <c r="AA12" s="161"/>
      <c r="AB12" s="2">
        <v>2.4E-10</v>
      </c>
      <c r="AC12" s="2">
        <v>5.1600396071599999</v>
      </c>
      <c r="AD12" s="2">
        <v>25132.3033999656</v>
      </c>
      <c r="AE12" s="2">
        <f t="shared" si="3"/>
        <v>-1.49067349265875E-10</v>
      </c>
      <c r="AF12" s="161"/>
      <c r="AG12" s="2"/>
      <c r="AH12" s="2"/>
      <c r="AI12" s="2"/>
      <c r="AJ12" s="2"/>
      <c r="AK12" s="161"/>
      <c r="AL12" s="162"/>
      <c r="AM12" s="162"/>
      <c r="AN12" s="162"/>
      <c r="AO12" s="161"/>
      <c r="AP12" s="161"/>
      <c r="AQ12" s="2">
        <v>1.09E-7</v>
      </c>
      <c r="AR12" s="2">
        <v>2.0857456232699998</v>
      </c>
      <c r="AS12" s="2">
        <v>6812.766815086</v>
      </c>
      <c r="AT12" s="2">
        <f t="shared" si="5"/>
        <v>-4.644498020222151E-8</v>
      </c>
      <c r="AU12" s="2"/>
      <c r="AV12" s="2">
        <v>8.6499999999999997E-9</v>
      </c>
      <c r="AW12" s="2">
        <v>1.73949953555</v>
      </c>
      <c r="AX12" s="2">
        <v>3930.2096962196001</v>
      </c>
      <c r="AY12" s="2">
        <f t="shared" si="6"/>
        <v>3.1160122157811595E-9</v>
      </c>
      <c r="AZ12" s="2"/>
      <c r="BA12" s="2">
        <v>5.7E-10</v>
      </c>
      <c r="BB12" s="2">
        <v>6.1529583367900003</v>
      </c>
      <c r="BC12" s="2">
        <v>12194.032914620901</v>
      </c>
      <c r="BD12" s="2">
        <f t="shared" si="7"/>
        <v>1.1139207813124942E-10</v>
      </c>
      <c r="BE12" s="161"/>
      <c r="BF12" s="162"/>
      <c r="BG12" s="162"/>
      <c r="BH12" s="162"/>
      <c r="BI12" s="161"/>
      <c r="BJ12" s="161"/>
      <c r="BK12" s="162"/>
      <c r="BL12" s="162"/>
      <c r="BM12" s="162"/>
      <c r="BN12" s="161"/>
      <c r="BO12" s="2"/>
      <c r="BP12" s="2">
        <v>3.0678399999999999E-6</v>
      </c>
      <c r="BQ12" s="2">
        <v>0.29867139512000002</v>
      </c>
      <c r="BR12" s="2">
        <v>5573.1428014331004</v>
      </c>
      <c r="BS12" s="2">
        <f t="shared" si="9"/>
        <v>2.10658707006792E-6</v>
      </c>
      <c r="BT12" s="2"/>
      <c r="BU12" s="2">
        <v>4.985E-8</v>
      </c>
      <c r="BV12" s="2">
        <v>6.0140177070399998</v>
      </c>
      <c r="BW12" s="2">
        <v>6286.5989683403996</v>
      </c>
      <c r="BX12" s="2">
        <f t="shared" si="10"/>
        <v>-4.2018316843319609E-8</v>
      </c>
      <c r="BY12" s="2"/>
      <c r="BZ12" s="2">
        <v>6.0900000000000003E-9</v>
      </c>
      <c r="CA12" s="2">
        <v>1.37969434104</v>
      </c>
      <c r="CB12" s="2">
        <v>6438.4962494256006</v>
      </c>
      <c r="CC12" s="2">
        <f t="shared" si="11"/>
        <v>-5.9176114174052439E-9</v>
      </c>
      <c r="CD12" s="2"/>
      <c r="CE12" s="2">
        <v>1.0999999999999999E-10</v>
      </c>
      <c r="CF12" s="2">
        <v>5.2232712705899997</v>
      </c>
      <c r="CG12" s="2">
        <v>6040.3472460173998</v>
      </c>
      <c r="CH12" s="2">
        <f t="shared" si="12"/>
        <v>-1.0999770551564505E-10</v>
      </c>
      <c r="CI12" s="161"/>
      <c r="CJ12" s="162"/>
      <c r="CK12" s="162"/>
      <c r="CL12" s="162"/>
      <c r="CM12" s="161"/>
      <c r="CN12" s="161"/>
      <c r="CO12" s="162"/>
      <c r="CP12" s="162"/>
      <c r="CQ12" s="162"/>
      <c r="CR12" s="161"/>
    </row>
    <row r="13" spans="1:97" ht="12.75">
      <c r="A13" s="161"/>
      <c r="B13" s="161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2">
        <v>8.5722299999999994E-6</v>
      </c>
      <c r="N13" s="2">
        <v>3.5084915695699999</v>
      </c>
      <c r="O13" s="2">
        <v>398.14900340819997</v>
      </c>
      <c r="P13" s="2">
        <f t="shared" si="0"/>
        <v>2.2854171876989626E-6</v>
      </c>
      <c r="Q13" s="161"/>
      <c r="R13" s="2">
        <v>4.5406999999999999E-7</v>
      </c>
      <c r="S13" s="2">
        <v>0.39803079805000002</v>
      </c>
      <c r="T13" s="2">
        <v>796.29800681640006</v>
      </c>
      <c r="U13" s="2">
        <f t="shared" si="1"/>
        <v>-2.9088002006813992E-7</v>
      </c>
      <c r="V13" s="161"/>
      <c r="W13" s="2">
        <v>3.1690000000000001E-8</v>
      </c>
      <c r="X13" s="2">
        <v>6.0529185117099997</v>
      </c>
      <c r="Y13" s="2">
        <v>5507.5532386674004</v>
      </c>
      <c r="Z13" s="2">
        <f t="shared" si="2"/>
        <v>2.5254169185343706E-8</v>
      </c>
      <c r="AA13" s="161"/>
      <c r="AB13" s="2">
        <v>2.3000000000000001E-10</v>
      </c>
      <c r="AC13" s="2">
        <v>3.01921570335</v>
      </c>
      <c r="AD13" s="2">
        <v>6309.3741697912001</v>
      </c>
      <c r="AE13" s="2">
        <f t="shared" si="3"/>
        <v>1.9636340376955824E-10</v>
      </c>
      <c r="AF13" s="161"/>
      <c r="AG13" s="162"/>
      <c r="AH13" s="162"/>
      <c r="AI13" s="162"/>
      <c r="AJ13" s="161"/>
      <c r="AK13" s="161"/>
      <c r="AL13" s="162"/>
      <c r="AM13" s="162"/>
      <c r="AN13" s="162"/>
      <c r="AO13" s="161"/>
      <c r="AP13" s="161"/>
      <c r="AQ13" s="2">
        <v>9.7139999999999995E-8</v>
      </c>
      <c r="AR13" s="2">
        <v>3.47303947752</v>
      </c>
      <c r="AS13" s="2">
        <v>4694.0029547076001</v>
      </c>
      <c r="AT13" s="2">
        <f t="shared" si="5"/>
        <v>-8.2196205092027992E-8</v>
      </c>
      <c r="AU13" s="2"/>
      <c r="AV13" s="2">
        <v>5.8100000000000004E-9</v>
      </c>
      <c r="AW13" s="2">
        <v>2.2694917406699999</v>
      </c>
      <c r="AX13" s="2">
        <v>5884.9268465832001</v>
      </c>
      <c r="AY13" s="2">
        <f t="shared" si="6"/>
        <v>2.8605377695931598E-9</v>
      </c>
      <c r="AZ13" s="2"/>
      <c r="BA13" s="2">
        <v>5.1E-10</v>
      </c>
      <c r="BB13" s="2">
        <v>1.2761601674</v>
      </c>
      <c r="BC13" s="2">
        <v>5753.3848848968</v>
      </c>
      <c r="BD13" s="2">
        <f t="shared" si="7"/>
        <v>3.5822702745842803E-10</v>
      </c>
      <c r="BE13" s="161"/>
      <c r="BF13" s="162"/>
      <c r="BG13" s="162"/>
      <c r="BH13" s="162"/>
      <c r="BI13" s="161"/>
      <c r="BJ13" s="161"/>
      <c r="BK13" s="162"/>
      <c r="BL13" s="162"/>
      <c r="BM13" s="162"/>
      <c r="BN13" s="161"/>
      <c r="BO13" s="2"/>
      <c r="BP13" s="2">
        <v>1.7484399999999999E-6</v>
      </c>
      <c r="BQ13" s="2">
        <v>3.01193636534</v>
      </c>
      <c r="BR13" s="2">
        <v>18849.227549974199</v>
      </c>
      <c r="BS13" s="2">
        <f t="shared" si="9"/>
        <v>9.9125078874477356E-7</v>
      </c>
      <c r="BT13" s="2"/>
      <c r="BU13" s="2">
        <v>4.6690000000000003E-8</v>
      </c>
      <c r="BV13" s="2">
        <v>5.9872449407300001</v>
      </c>
      <c r="BW13" s="2">
        <v>529.69096509459996</v>
      </c>
      <c r="BX13" s="2">
        <f t="shared" si="10"/>
        <v>-4.6495717491329892E-8</v>
      </c>
      <c r="BY13" s="2"/>
      <c r="BZ13" s="2">
        <v>4.9900000000000003E-9</v>
      </c>
      <c r="CA13" s="2">
        <v>4.4164924225000002</v>
      </c>
      <c r="CB13" s="2">
        <v>6286.5989683403996</v>
      </c>
      <c r="CC13" s="2">
        <f t="shared" si="11"/>
        <v>2.7964602079935233E-9</v>
      </c>
      <c r="CD13" s="2"/>
      <c r="CE13" s="2">
        <v>1E-10</v>
      </c>
      <c r="CF13" s="2">
        <v>4.2804525464700003</v>
      </c>
      <c r="CG13" s="2">
        <v>83996.847318111802</v>
      </c>
      <c r="CH13" s="2">
        <f t="shared" si="12"/>
        <v>-9.3307692211351003E-11</v>
      </c>
      <c r="CI13" s="161"/>
      <c r="CJ13" s="162"/>
      <c r="CK13" s="162"/>
      <c r="CL13" s="162"/>
      <c r="CM13" s="161"/>
      <c r="CN13" s="161"/>
      <c r="CO13" s="162"/>
      <c r="CP13" s="162"/>
      <c r="CQ13" s="162"/>
      <c r="CR13" s="161"/>
    </row>
    <row r="14" spans="1:97" ht="12.75">
      <c r="A14" s="161" t="s">
        <v>117</v>
      </c>
      <c r="B14" s="161" t="s">
        <v>118</v>
      </c>
      <c r="C14" s="161" t="s">
        <v>119</v>
      </c>
      <c r="D14" s="161" t="s">
        <v>120</v>
      </c>
      <c r="E14" s="161" t="s">
        <v>121</v>
      </c>
      <c r="F14" s="161" t="s">
        <v>122</v>
      </c>
      <c r="G14" s="161"/>
      <c r="H14" s="163"/>
      <c r="I14" s="160"/>
      <c r="J14" s="160"/>
      <c r="K14" s="160"/>
      <c r="L14" s="161"/>
      <c r="M14" s="2">
        <v>7.7978599999999992E-6</v>
      </c>
      <c r="N14" s="2">
        <v>1.17882652114</v>
      </c>
      <c r="O14" s="2">
        <v>5223.6939198022001</v>
      </c>
      <c r="P14" s="2">
        <f t="shared" si="0"/>
        <v>-6.8802780944217821E-6</v>
      </c>
      <c r="Q14" s="161"/>
      <c r="R14" s="2">
        <v>3.6369E-7</v>
      </c>
      <c r="S14" s="2">
        <v>0.46624739835000001</v>
      </c>
      <c r="T14" s="2">
        <v>775.52261132399997</v>
      </c>
      <c r="U14" s="2">
        <f t="shared" si="1"/>
        <v>-2.8000730202969368E-7</v>
      </c>
      <c r="V14" s="161"/>
      <c r="W14" s="2">
        <v>3.0199999999999999E-8</v>
      </c>
      <c r="X14" s="2">
        <v>1.1924650644100001</v>
      </c>
      <c r="Y14" s="2">
        <v>242.72860397400001</v>
      </c>
      <c r="Z14" s="2">
        <f t="shared" si="2"/>
        <v>2.9845547789999068E-8</v>
      </c>
      <c r="AA14" s="161"/>
      <c r="AB14" s="2">
        <v>1.7000000000000001E-10</v>
      </c>
      <c r="AC14" s="2">
        <v>5.8286357350199998</v>
      </c>
      <c r="AD14" s="2">
        <v>6525.8044539654002</v>
      </c>
      <c r="AE14" s="2">
        <f t="shared" si="3"/>
        <v>8.2846649761104276E-11</v>
      </c>
      <c r="AF14" s="161"/>
      <c r="AG14" s="162"/>
      <c r="AH14" s="162"/>
      <c r="AI14" s="162"/>
      <c r="AJ14" s="161"/>
      <c r="AK14" s="161"/>
      <c r="AL14" s="162"/>
      <c r="AM14" s="162"/>
      <c r="AN14" s="162"/>
      <c r="AO14" s="161"/>
      <c r="AP14" s="161"/>
      <c r="AQ14" s="2">
        <v>1.0367E-7</v>
      </c>
      <c r="AR14" s="2">
        <v>4.0566392794599997</v>
      </c>
      <c r="AS14" s="2">
        <v>71092.881354932601</v>
      </c>
      <c r="AT14" s="2">
        <f t="shared" si="5"/>
        <v>8.7528427422384178E-8</v>
      </c>
      <c r="AU14" s="2"/>
      <c r="AV14" s="2">
        <v>5.2400000000000001E-9</v>
      </c>
      <c r="AW14" s="2">
        <v>5.65662503159</v>
      </c>
      <c r="AX14" s="2">
        <v>529.69096509459996</v>
      </c>
      <c r="AY14" s="2">
        <f t="shared" si="6"/>
        <v>-4.7805652966500189E-9</v>
      </c>
      <c r="AZ14" s="2"/>
      <c r="BA14" s="2">
        <v>5.1E-10</v>
      </c>
      <c r="BB14" s="2">
        <v>5.3722973868199997</v>
      </c>
      <c r="BC14" s="2">
        <v>6812.766815086</v>
      </c>
      <c r="BD14" s="2">
        <f t="shared" si="7"/>
        <v>2.8168008944060323E-10</v>
      </c>
      <c r="BE14" s="161"/>
      <c r="BF14" s="162"/>
      <c r="BG14" s="162"/>
      <c r="BH14" s="162"/>
      <c r="BI14" s="161"/>
      <c r="BJ14" s="161"/>
      <c r="BK14" s="162"/>
      <c r="BL14" s="162"/>
      <c r="BM14" s="162"/>
      <c r="BN14" s="161"/>
      <c r="BO14" s="2"/>
      <c r="BP14" s="2">
        <v>2.4318900000000001E-6</v>
      </c>
      <c r="BQ14" s="2">
        <v>4.2734953615300002</v>
      </c>
      <c r="BR14" s="2">
        <v>11790.629088658799</v>
      </c>
      <c r="BS14" s="2">
        <f t="shared" si="9"/>
        <v>-3.8876115736123574E-7</v>
      </c>
      <c r="BT14" s="2"/>
      <c r="BU14" s="2">
        <v>4.395E-8</v>
      </c>
      <c r="BV14" s="2">
        <v>0.51800238019</v>
      </c>
      <c r="BW14" s="2">
        <v>4694.0029547076001</v>
      </c>
      <c r="BX14" s="2">
        <f t="shared" si="10"/>
        <v>4.0887781854595742E-8</v>
      </c>
      <c r="BY14" s="2"/>
      <c r="BZ14" s="2">
        <v>4.1700000000000003E-9</v>
      </c>
      <c r="CA14" s="2">
        <v>0.90242451175000005</v>
      </c>
      <c r="CB14" s="2">
        <v>10977.078804699</v>
      </c>
      <c r="CC14" s="2">
        <f t="shared" si="11"/>
        <v>-4.0183348586685873E-9</v>
      </c>
      <c r="CD14" s="2"/>
      <c r="CE14" s="2">
        <v>8.9999999999999999E-11</v>
      </c>
      <c r="CF14" s="2">
        <v>1.5686409649399999</v>
      </c>
      <c r="CG14" s="2">
        <v>5507.5532386674004</v>
      </c>
      <c r="CH14" s="2">
        <f t="shared" si="12"/>
        <v>-6.9179204223868826E-11</v>
      </c>
      <c r="CI14" s="161"/>
      <c r="CJ14" s="162"/>
      <c r="CK14" s="162"/>
      <c r="CL14" s="162"/>
      <c r="CM14" s="161"/>
      <c r="CN14" s="161"/>
      <c r="CO14" s="162"/>
      <c r="CP14" s="162"/>
      <c r="CQ14" s="162"/>
      <c r="CR14" s="161"/>
    </row>
    <row r="15" spans="1:97" ht="12.75">
      <c r="A15" s="77">
        <f>SUM(BS1:BS526)</f>
        <v>1.0158661492650092</v>
      </c>
      <c r="B15" s="77">
        <f>SUM(BX1:BX292)</f>
        <v>-6.8940664174137851E-4</v>
      </c>
      <c r="C15" s="77">
        <f>SUM(CC1:CC139)</f>
        <v>-3.0743497117147265E-5</v>
      </c>
      <c r="D15" s="77">
        <f>SUM(CH1:CH27)</f>
        <v>8.9632467536190376E-7</v>
      </c>
      <c r="E15" s="77">
        <f>SUM(CM1:CM10)</f>
        <v>2.4338758257335689E-8</v>
      </c>
      <c r="F15" s="77">
        <f>SUM(CR1:CR3)</f>
        <v>-3.9929146136120336E-10</v>
      </c>
      <c r="G15" s="161"/>
      <c r="H15" s="161"/>
      <c r="I15" s="160"/>
      <c r="J15" s="161"/>
      <c r="K15" s="161"/>
      <c r="L15" s="161"/>
      <c r="M15" s="2">
        <v>9.9025000000000005E-6</v>
      </c>
      <c r="N15" s="2">
        <v>5.23268129594</v>
      </c>
      <c r="O15" s="2">
        <v>5884.9268465832001</v>
      </c>
      <c r="P15" s="2">
        <f t="shared" si="0"/>
        <v>-6.3276219376346484E-6</v>
      </c>
      <c r="Q15" s="161"/>
      <c r="R15" s="2">
        <v>2.8957999999999998E-7</v>
      </c>
      <c r="S15" s="2">
        <v>2.6470738388199999</v>
      </c>
      <c r="T15" s="2">
        <v>7.1135470007999997</v>
      </c>
      <c r="U15" s="2">
        <f t="shared" si="1"/>
        <v>-2.4926994200782061E-7</v>
      </c>
      <c r="V15" s="161"/>
      <c r="W15" s="2">
        <v>2.8859999999999998E-8</v>
      </c>
      <c r="X15" s="2">
        <v>6.1165262715499997</v>
      </c>
      <c r="Y15" s="2">
        <v>529.69096509459996</v>
      </c>
      <c r="Z15" s="2">
        <f t="shared" si="2"/>
        <v>-2.8839139924527855E-8</v>
      </c>
      <c r="AA15" s="161"/>
      <c r="AB15" s="2">
        <v>1.7000000000000001E-10</v>
      </c>
      <c r="AC15" s="2">
        <v>3.6777286393000002</v>
      </c>
      <c r="AD15" s="2">
        <v>71430.695618129001</v>
      </c>
      <c r="AE15" s="2">
        <f t="shared" si="3"/>
        <v>-1.6114916254066409E-10</v>
      </c>
      <c r="AF15" s="161"/>
      <c r="AG15" s="162"/>
      <c r="AH15" s="162"/>
      <c r="AI15" s="162"/>
      <c r="AJ15" s="161"/>
      <c r="AK15" s="161"/>
      <c r="AL15" s="162"/>
      <c r="AM15" s="162"/>
      <c r="AN15" s="162"/>
      <c r="AO15" s="161"/>
      <c r="AP15" s="161"/>
      <c r="AQ15" s="2">
        <v>8.7750000000000002E-8</v>
      </c>
      <c r="AR15" s="2">
        <v>4.44016515669</v>
      </c>
      <c r="AS15" s="2">
        <v>5753.3848848968</v>
      </c>
      <c r="AT15" s="2">
        <f t="shared" si="5"/>
        <v>-6.0220919917786487E-8</v>
      </c>
      <c r="AU15" s="2"/>
      <c r="AV15" s="2">
        <v>4.73E-9</v>
      </c>
      <c r="AW15" s="2">
        <v>6.22750969242</v>
      </c>
      <c r="AX15" s="2">
        <v>6309.3741697912001</v>
      </c>
      <c r="AY15" s="2">
        <f t="shared" si="6"/>
        <v>-4.1934264979012122E-9</v>
      </c>
      <c r="AZ15" s="2"/>
      <c r="BA15" s="2">
        <v>3.4000000000000001E-10</v>
      </c>
      <c r="BB15" s="2">
        <v>1.73672994279</v>
      </c>
      <c r="BC15" s="2">
        <v>7058.5984613153996</v>
      </c>
      <c r="BD15" s="2">
        <f t="shared" si="7"/>
        <v>3.2492199131273369E-10</v>
      </c>
      <c r="BE15" s="161"/>
      <c r="BF15" s="162"/>
      <c r="BG15" s="162"/>
      <c r="BH15" s="162"/>
      <c r="BI15" s="161"/>
      <c r="BJ15" s="161"/>
      <c r="BK15" s="162"/>
      <c r="BL15" s="162"/>
      <c r="BM15" s="162"/>
      <c r="BN15" s="161"/>
      <c r="BO15" s="2"/>
      <c r="BP15" s="2">
        <v>2.1182899999999998E-6</v>
      </c>
      <c r="BQ15" s="2">
        <v>5.8471454031399999</v>
      </c>
      <c r="BR15" s="2">
        <v>1577.3435424478</v>
      </c>
      <c r="BS15" s="2">
        <f t="shared" si="9"/>
        <v>-2.0560344609863694E-6</v>
      </c>
      <c r="BT15" s="2"/>
      <c r="BU15" s="2">
        <v>3.8719999999999999E-8</v>
      </c>
      <c r="BV15" s="2">
        <v>4.7496983343699997</v>
      </c>
      <c r="BW15" s="2">
        <v>2544.3144198834002</v>
      </c>
      <c r="BX15" s="2">
        <f t="shared" si="10"/>
        <v>-3.8632243727751782E-8</v>
      </c>
      <c r="BY15" s="2"/>
      <c r="BZ15" s="2">
        <v>4.0199999999999998E-9</v>
      </c>
      <c r="CA15" s="2">
        <v>3.2037658529000002</v>
      </c>
      <c r="CB15" s="2">
        <v>5088.6288397668004</v>
      </c>
      <c r="CC15" s="2">
        <f t="shared" si="11"/>
        <v>3.9900061261117758E-9</v>
      </c>
      <c r="CD15" s="2"/>
      <c r="CE15" s="2">
        <v>1.0999999999999999E-10</v>
      </c>
      <c r="CF15" s="2">
        <v>1.37795688024</v>
      </c>
      <c r="CG15" s="2">
        <v>6309.3741697912001</v>
      </c>
      <c r="CH15" s="2">
        <f t="shared" si="12"/>
        <v>-6.3744178485883138E-11</v>
      </c>
      <c r="CI15" s="161"/>
      <c r="CJ15" s="162"/>
      <c r="CK15" s="162"/>
      <c r="CL15" s="162"/>
      <c r="CM15" s="161"/>
      <c r="CN15" s="161"/>
      <c r="CO15" s="162"/>
      <c r="CP15" s="162"/>
      <c r="CQ15" s="162"/>
      <c r="CR15" s="161"/>
    </row>
    <row r="16" spans="1:97" ht="12.75">
      <c r="A16" s="161"/>
      <c r="B16" s="161"/>
      <c r="C16" s="161"/>
      <c r="D16" s="161"/>
      <c r="E16" s="161"/>
      <c r="F16" s="161"/>
      <c r="G16" s="161"/>
      <c r="H16" s="161"/>
      <c r="I16" s="160"/>
      <c r="J16" s="161"/>
      <c r="K16" s="161"/>
      <c r="L16" s="161"/>
      <c r="M16" s="2">
        <v>7.5314100000000003E-6</v>
      </c>
      <c r="N16" s="2">
        <v>2.5333905381799999</v>
      </c>
      <c r="O16" s="2">
        <v>5507.5532386674004</v>
      </c>
      <c r="P16" s="2">
        <f t="shared" si="0"/>
        <v>-7.2571589112701547E-6</v>
      </c>
      <c r="Q16" s="161"/>
      <c r="R16" s="2">
        <v>1.9097E-7</v>
      </c>
      <c r="S16" s="2">
        <v>1.84628332577</v>
      </c>
      <c r="T16" s="2">
        <v>5486.7778431750003</v>
      </c>
      <c r="U16" s="2">
        <f t="shared" si="1"/>
        <v>-1.8237145036478792E-7</v>
      </c>
      <c r="V16" s="161"/>
      <c r="W16" s="2">
        <v>3.8099999999999997E-8</v>
      </c>
      <c r="X16" s="2">
        <v>3.4405080349000001</v>
      </c>
      <c r="Y16" s="2">
        <v>5573.1428014331004</v>
      </c>
      <c r="Z16" s="2">
        <f t="shared" si="2"/>
        <v>-2.6155286139059414E-8</v>
      </c>
      <c r="AA16" s="161"/>
      <c r="AB16" s="2">
        <v>8.9999999999999999E-11</v>
      </c>
      <c r="AC16" s="2">
        <v>4.5846729449900003</v>
      </c>
      <c r="AD16" s="2">
        <v>1577.3435424478</v>
      </c>
      <c r="AE16" s="2">
        <f t="shared" si="3"/>
        <v>-4.7146579315769287E-11</v>
      </c>
      <c r="AF16" s="161"/>
      <c r="AG16" s="162"/>
      <c r="AH16" s="162"/>
      <c r="AI16" s="162"/>
      <c r="AJ16" s="161"/>
      <c r="AK16" s="161"/>
      <c r="AL16" s="162"/>
      <c r="AM16" s="162"/>
      <c r="AN16" s="162"/>
      <c r="AO16" s="161"/>
      <c r="AP16" s="161"/>
      <c r="AQ16" s="2">
        <v>8.3659999999999996E-8</v>
      </c>
      <c r="AR16" s="2">
        <v>4.9925151218000003</v>
      </c>
      <c r="AS16" s="2">
        <v>7084.8967811151997</v>
      </c>
      <c r="AT16" s="2">
        <f t="shared" si="5"/>
        <v>-8.068887508322215E-8</v>
      </c>
      <c r="AU16" s="2"/>
      <c r="AV16" s="2">
        <v>4.5100000000000003E-9</v>
      </c>
      <c r="AW16" s="2">
        <v>1.5328861921300001</v>
      </c>
      <c r="AX16" s="2">
        <v>18073.7049386502</v>
      </c>
      <c r="AY16" s="2">
        <f t="shared" si="6"/>
        <v>-1.2553702986111361E-9</v>
      </c>
      <c r="AZ16" s="2"/>
      <c r="BA16" s="2">
        <v>3.7999999999999998E-10</v>
      </c>
      <c r="BB16" s="2">
        <v>2.77761031485</v>
      </c>
      <c r="BC16" s="2">
        <v>10988.808157535001</v>
      </c>
      <c r="BD16" s="2">
        <f t="shared" si="7"/>
        <v>-1.1844398066903013E-11</v>
      </c>
      <c r="BE16" s="161"/>
      <c r="BF16" s="162"/>
      <c r="BG16" s="162"/>
      <c r="BH16" s="162"/>
      <c r="BI16" s="161"/>
      <c r="BJ16" s="161"/>
      <c r="BK16" s="162"/>
      <c r="BL16" s="162"/>
      <c r="BM16" s="162"/>
      <c r="BN16" s="161"/>
      <c r="BO16" s="2"/>
      <c r="BP16" s="2">
        <v>1.8575199999999999E-6</v>
      </c>
      <c r="BQ16" s="2">
        <v>5.0219444717800004</v>
      </c>
      <c r="BR16" s="2">
        <v>10977.078804699</v>
      </c>
      <c r="BS16" s="2">
        <f t="shared" si="9"/>
        <v>1.4118185911929393E-6</v>
      </c>
      <c r="BT16" s="2"/>
      <c r="BU16" s="2">
        <v>3.7499999999999998E-8</v>
      </c>
      <c r="BV16" s="2">
        <v>5.0709768556799997</v>
      </c>
      <c r="BW16" s="2">
        <v>796.29800681640006</v>
      </c>
      <c r="BX16" s="2">
        <f t="shared" si="10"/>
        <v>2.9719996909573783E-8</v>
      </c>
      <c r="BY16" s="2"/>
      <c r="BZ16" s="2">
        <v>3.5100000000000001E-9</v>
      </c>
      <c r="CA16" s="2">
        <v>1.8107922777000001</v>
      </c>
      <c r="CB16" s="2">
        <v>5486.7778431750003</v>
      </c>
      <c r="CC16" s="2">
        <f t="shared" si="11"/>
        <v>-3.3128973019401641E-9</v>
      </c>
      <c r="CD16" s="2"/>
      <c r="CE16" s="2">
        <v>1E-10</v>
      </c>
      <c r="CF16" s="2">
        <v>5.1993795906800004</v>
      </c>
      <c r="CG16" s="2">
        <v>71430.695618129001</v>
      </c>
      <c r="CH16" s="2">
        <f t="shared" si="12"/>
        <v>2.7150770957889205E-11</v>
      </c>
      <c r="CI16" s="161"/>
      <c r="CJ16" s="162"/>
      <c r="CK16" s="162"/>
      <c r="CL16" s="162"/>
      <c r="CM16" s="161"/>
      <c r="CN16" s="161"/>
      <c r="CO16" s="162"/>
      <c r="CP16" s="162"/>
      <c r="CQ16" s="162"/>
      <c r="CR16" s="161"/>
    </row>
    <row r="17" spans="1:96" ht="12.75">
      <c r="A17" s="176" t="s">
        <v>123</v>
      </c>
      <c r="B17" s="135"/>
      <c r="C17" s="176" t="s">
        <v>125</v>
      </c>
      <c r="D17" s="176" t="s">
        <v>126</v>
      </c>
      <c r="E17" s="135"/>
      <c r="F17" s="167"/>
      <c r="G17" s="167"/>
      <c r="H17" s="161"/>
      <c r="I17" s="160"/>
      <c r="J17" s="161"/>
      <c r="K17" s="161"/>
      <c r="L17" s="161"/>
      <c r="M17" s="2">
        <v>5.05264E-6</v>
      </c>
      <c r="N17" s="2">
        <v>4.5829256305200001</v>
      </c>
      <c r="O17" s="2">
        <v>18849.227549974199</v>
      </c>
      <c r="P17" s="2">
        <f t="shared" si="0"/>
        <v>4.1616248306228299E-6</v>
      </c>
      <c r="Q17" s="161"/>
      <c r="R17" s="2">
        <v>2.0844000000000001E-7</v>
      </c>
      <c r="S17" s="2">
        <v>5.3413827514900003</v>
      </c>
      <c r="T17" s="2">
        <v>0.98032106819999998</v>
      </c>
      <c r="U17" s="2">
        <f t="shared" si="1"/>
        <v>1.2171384963718165E-7</v>
      </c>
      <c r="V17" s="161"/>
      <c r="W17" s="2">
        <v>2.714E-8</v>
      </c>
      <c r="X17" s="2">
        <v>0.30637881025000002</v>
      </c>
      <c r="Y17" s="2">
        <v>398.14900340819997</v>
      </c>
      <c r="Z17" s="2">
        <f t="shared" si="2"/>
        <v>-8.8045681739684935E-9</v>
      </c>
      <c r="AA17" s="161"/>
      <c r="AB17" s="2">
        <v>7.9999999999999995E-11</v>
      </c>
      <c r="AC17" s="2">
        <v>1.40626662824</v>
      </c>
      <c r="AD17" s="2">
        <v>11856.2186514245</v>
      </c>
      <c r="AE17" s="2">
        <f t="shared" si="3"/>
        <v>5.6948836682435081E-12</v>
      </c>
      <c r="AF17" s="161"/>
      <c r="AG17" s="162"/>
      <c r="AH17" s="162"/>
      <c r="AI17" s="162"/>
      <c r="AJ17" s="161"/>
      <c r="AK17" s="161"/>
      <c r="AL17" s="162"/>
      <c r="AM17" s="162"/>
      <c r="AN17" s="162"/>
      <c r="AO17" s="161"/>
      <c r="AP17" s="161"/>
      <c r="AQ17" s="2">
        <v>6.9209999999999996E-8</v>
      </c>
      <c r="AR17" s="2">
        <v>4.3255905407300004</v>
      </c>
      <c r="AS17" s="2">
        <v>6275.9623029905997</v>
      </c>
      <c r="AT17" s="2">
        <f t="shared" si="5"/>
        <v>4.0596124019537359E-8</v>
      </c>
      <c r="AU17" s="2"/>
      <c r="AV17" s="2">
        <v>3.6399999999999998E-9</v>
      </c>
      <c r="AW17" s="2">
        <v>3.6161447737399999</v>
      </c>
      <c r="AX17" s="2">
        <v>13367.972631106601</v>
      </c>
      <c r="AY17" s="2">
        <f t="shared" si="6"/>
        <v>6.5982917117583477E-10</v>
      </c>
      <c r="AZ17" s="2"/>
      <c r="BA17" s="2">
        <v>4.6000000000000001E-10</v>
      </c>
      <c r="BB17" s="2">
        <v>3.3861709901400001</v>
      </c>
      <c r="BC17" s="2">
        <v>156475.290247995</v>
      </c>
      <c r="BD17" s="2">
        <f t="shared" si="7"/>
        <v>-4.4400063057785052E-10</v>
      </c>
      <c r="BE17" s="161"/>
      <c r="BF17" s="162"/>
      <c r="BG17" s="162"/>
      <c r="BH17" s="162"/>
      <c r="BI17" s="161"/>
      <c r="BJ17" s="161"/>
      <c r="BK17" s="162"/>
      <c r="BL17" s="162"/>
      <c r="BM17" s="162"/>
      <c r="BN17" s="161"/>
      <c r="BO17" s="2"/>
      <c r="BP17" s="2">
        <v>1.09835E-6</v>
      </c>
      <c r="BQ17" s="2">
        <v>5.0551063628500001</v>
      </c>
      <c r="BR17" s="2">
        <v>5486.7778431750003</v>
      </c>
      <c r="BS17" s="2">
        <f t="shared" si="9"/>
        <v>1.0684182074535708E-6</v>
      </c>
      <c r="BT17" s="2"/>
      <c r="BU17" s="2">
        <v>4.1000000000000003E-8</v>
      </c>
      <c r="BV17" s="2">
        <v>1.0842478609199999</v>
      </c>
      <c r="BW17" s="2">
        <v>9437.7629348869996</v>
      </c>
      <c r="BX17" s="2">
        <f t="shared" si="10"/>
        <v>2.2884376641037826E-8</v>
      </c>
      <c r="BY17" s="2"/>
      <c r="BZ17" s="2">
        <v>4.6699999999999998E-9</v>
      </c>
      <c r="CA17" s="2">
        <v>3.6575370273800001</v>
      </c>
      <c r="CB17" s="2">
        <v>7084.8967811151997</v>
      </c>
      <c r="CC17" s="2">
        <f t="shared" si="11"/>
        <v>-2.251714352069129E-9</v>
      </c>
      <c r="CD17" s="2"/>
      <c r="CE17" s="2">
        <v>8.9999999999999999E-11</v>
      </c>
      <c r="CF17" s="2">
        <v>0.4727519993</v>
      </c>
      <c r="CG17" s="2">
        <v>6279.5527316424004</v>
      </c>
      <c r="CH17" s="2">
        <f t="shared" si="12"/>
        <v>-8.7969283633134898E-11</v>
      </c>
      <c r="CI17" s="161"/>
      <c r="CJ17" s="162"/>
      <c r="CK17" s="162"/>
      <c r="CL17" s="162"/>
      <c r="CM17" s="161"/>
      <c r="CN17" s="161"/>
      <c r="CO17" s="162"/>
      <c r="CP17" s="162"/>
      <c r="CQ17" s="162"/>
      <c r="CR17" s="161"/>
    </row>
    <row r="18" spans="1:96" ht="12.75">
      <c r="A18" s="77">
        <f>((((F9*Tau+E9)*Tau+D9)*Tau+C9)*Tau+B9)*Tau + A9</f>
        <v>-33.074512883951492</v>
      </c>
      <c r="B18" s="161"/>
      <c r="C18" s="77">
        <f>((((F12*Tau+E12)*Tau+D12)*Tau+C12)*Tau+B12)*Tau + A12</f>
        <v>3.2639090355886448E-6</v>
      </c>
      <c r="D18" s="77">
        <f>DEGREES(C18)</f>
        <v>1.8700821245384416E-4</v>
      </c>
      <c r="F18" s="161"/>
      <c r="G18" s="161"/>
      <c r="H18" s="160"/>
      <c r="I18" s="161"/>
      <c r="J18" s="161"/>
      <c r="K18" s="161"/>
      <c r="L18" s="161"/>
      <c r="M18" s="2">
        <v>4.9237900000000003E-6</v>
      </c>
      <c r="N18" s="2">
        <v>4.2050663986099996</v>
      </c>
      <c r="O18" s="2">
        <v>775.52261132399997</v>
      </c>
      <c r="P18" s="2">
        <f t="shared" si="0"/>
        <v>4.9016462942123539E-6</v>
      </c>
      <c r="Q18" s="161"/>
      <c r="R18" s="2">
        <v>1.8507999999999999E-7</v>
      </c>
      <c r="S18" s="2">
        <v>4.9685512457699996</v>
      </c>
      <c r="T18" s="2">
        <v>213.29909543799999</v>
      </c>
      <c r="U18" s="2">
        <f t="shared" si="1"/>
        <v>-1.4797454954486477E-7</v>
      </c>
      <c r="V18" s="161"/>
      <c r="W18" s="2">
        <v>2.3709999999999999E-8</v>
      </c>
      <c r="X18" s="2">
        <v>4.3811883816700004</v>
      </c>
      <c r="Y18" s="2">
        <v>5223.6939198022001</v>
      </c>
      <c r="Z18" s="2">
        <f t="shared" si="2"/>
        <v>2.0203716253315823E-8</v>
      </c>
      <c r="AA18" s="161"/>
      <c r="AB18" s="2">
        <v>7.9999999999999995E-11</v>
      </c>
      <c r="AC18" s="2">
        <v>5.0756125719599998</v>
      </c>
      <c r="AD18" s="2">
        <v>6256.7775301915999</v>
      </c>
      <c r="AE18" s="2">
        <f t="shared" si="3"/>
        <v>-1.8205724275597162E-11</v>
      </c>
      <c r="AF18" s="161"/>
      <c r="AG18" s="162"/>
      <c r="AH18" s="162"/>
      <c r="AI18" s="162"/>
      <c r="AJ18" s="161"/>
      <c r="AK18" s="161"/>
      <c r="AL18" s="162"/>
      <c r="AM18" s="162"/>
      <c r="AN18" s="162"/>
      <c r="AO18" s="161"/>
      <c r="AP18" s="161"/>
      <c r="AQ18" s="2">
        <v>9.1450000000000002E-8</v>
      </c>
      <c r="AR18" s="2">
        <v>1.1418264661299999</v>
      </c>
      <c r="AS18" s="2">
        <v>6620.8901131878001</v>
      </c>
      <c r="AT18" s="2">
        <f t="shared" si="5"/>
        <v>-4.8587319447085618E-8</v>
      </c>
      <c r="AU18" s="2"/>
      <c r="AV18" s="2">
        <v>3.72E-9</v>
      </c>
      <c r="AW18" s="2">
        <v>3.2247072131999999</v>
      </c>
      <c r="AX18" s="2">
        <v>6275.9623029905997</v>
      </c>
      <c r="AY18" s="2">
        <f t="shared" si="6"/>
        <v>3.674306651798562E-9</v>
      </c>
      <c r="AZ18" s="2"/>
      <c r="BA18" s="2">
        <v>2.1E-10</v>
      </c>
      <c r="BB18" s="2">
        <v>1.9524834922800001</v>
      </c>
      <c r="BC18" s="2">
        <v>8827.3902698748007</v>
      </c>
      <c r="BD18" s="2">
        <f t="shared" si="7"/>
        <v>-2.0816584144642678E-10</v>
      </c>
      <c r="BE18" s="161"/>
      <c r="BF18" s="162"/>
      <c r="BG18" s="162"/>
      <c r="BH18" s="162"/>
      <c r="BI18" s="161"/>
      <c r="BJ18" s="161"/>
      <c r="BK18" s="162"/>
      <c r="BL18" s="162"/>
      <c r="BM18" s="162"/>
      <c r="BN18" s="161"/>
      <c r="BO18" s="2"/>
      <c r="BP18" s="2">
        <v>9.8315999999999992E-7</v>
      </c>
      <c r="BQ18" s="2">
        <v>0.88681311276999997</v>
      </c>
      <c r="BR18" s="2">
        <v>6069.7767545533998</v>
      </c>
      <c r="BS18" s="2">
        <f t="shared" si="9"/>
        <v>2.1380207755256333E-7</v>
      </c>
      <c r="BT18" s="2"/>
      <c r="BU18" s="2">
        <v>3.5180000000000001E-8</v>
      </c>
      <c r="BV18" s="2">
        <v>2.2902162720000001E-2</v>
      </c>
      <c r="BW18" s="2">
        <v>83996.847318111802</v>
      </c>
      <c r="BX18" s="2">
        <f t="shared" si="10"/>
        <v>2.5787857823446487E-8</v>
      </c>
      <c r="BY18" s="2"/>
      <c r="BZ18" s="2">
        <v>4.5800000000000003E-9</v>
      </c>
      <c r="CA18" s="2">
        <v>5.3858531474299998</v>
      </c>
      <c r="CB18" s="2">
        <v>149854.40013480699</v>
      </c>
      <c r="CC18" s="2">
        <f t="shared" si="11"/>
        <v>-3.3634051575107691E-9</v>
      </c>
      <c r="CD18" s="2"/>
      <c r="CE18" s="2">
        <v>8.9999999999999999E-11</v>
      </c>
      <c r="CF18" s="2">
        <v>0.74642756528999998</v>
      </c>
      <c r="CG18" s="2">
        <v>5729.5064471490005</v>
      </c>
      <c r="CH18" s="2">
        <f t="shared" si="12"/>
        <v>8.3080513029111359E-11</v>
      </c>
      <c r="CI18" s="161"/>
      <c r="CJ18" s="162"/>
      <c r="CK18" s="162"/>
      <c r="CL18" s="162"/>
      <c r="CM18" s="161"/>
      <c r="CN18" s="161"/>
      <c r="CO18" s="162"/>
      <c r="CP18" s="162"/>
      <c r="CQ18" s="162"/>
      <c r="CR18" s="161"/>
    </row>
    <row r="19" spans="1:96" ht="12.75">
      <c r="A19" s="77">
        <f>RADIANS(A24)</f>
        <v>4.6245989591260264</v>
      </c>
      <c r="C19" s="77">
        <f>RADIANS(D19)</f>
        <v>3.2639090355886448E-6</v>
      </c>
      <c r="D19" s="77">
        <f>D18 - INT( D18 / 360 ) * 360</f>
        <v>1.8700821245384416E-4</v>
      </c>
      <c r="E19" s="161"/>
      <c r="F19" s="161"/>
      <c r="G19" s="161"/>
      <c r="H19" s="160"/>
      <c r="I19" s="161"/>
      <c r="J19" s="161"/>
      <c r="K19" s="161"/>
      <c r="L19" s="161"/>
      <c r="M19" s="2">
        <v>3.5665500000000002E-6</v>
      </c>
      <c r="N19" s="2">
        <v>2.9195411686699999</v>
      </c>
      <c r="O19" s="2">
        <v>6.7310302799999999E-2</v>
      </c>
      <c r="P19" s="2">
        <f t="shared" si="0"/>
        <v>-3.4786896155860104E-6</v>
      </c>
      <c r="Q19" s="161"/>
      <c r="R19" s="2">
        <v>1.6233E-7</v>
      </c>
      <c r="S19" s="2">
        <v>3.2164830470000003E-2</v>
      </c>
      <c r="T19" s="2">
        <v>2544.3144198834002</v>
      </c>
      <c r="U19" s="2">
        <f t="shared" si="1"/>
        <v>1.0089567094867216E-8</v>
      </c>
      <c r="V19" s="161"/>
      <c r="W19" s="2">
        <v>2.538E-8</v>
      </c>
      <c r="X19" s="2">
        <v>2.2799281067899999</v>
      </c>
      <c r="Y19" s="2">
        <v>553.5694028424</v>
      </c>
      <c r="Z19" s="2">
        <f t="shared" si="2"/>
        <v>1.7874807189088446E-8</v>
      </c>
      <c r="AA19" s="161"/>
      <c r="AB19" s="2">
        <v>7.0000000000000004E-11</v>
      </c>
      <c r="AC19" s="2">
        <v>2.82473374405</v>
      </c>
      <c r="AD19" s="2">
        <v>83996.847318111802</v>
      </c>
      <c r="AE19" s="2">
        <f t="shared" si="3"/>
        <v>-3.2510609606764071E-11</v>
      </c>
      <c r="AF19" s="161"/>
      <c r="AG19" s="162"/>
      <c r="AH19" s="162"/>
      <c r="AI19" s="162"/>
      <c r="AJ19" s="161"/>
      <c r="AK19" s="161"/>
      <c r="AL19" s="162"/>
      <c r="AM19" s="162"/>
      <c r="AN19" s="162"/>
      <c r="AO19" s="161"/>
      <c r="AP19" s="161"/>
      <c r="AQ19" s="2">
        <v>7.1939999999999994E-8</v>
      </c>
      <c r="AR19" s="2">
        <v>3.60193205752</v>
      </c>
      <c r="AS19" s="2">
        <v>529.69096509459996</v>
      </c>
      <c r="AT19" s="2">
        <f t="shared" si="5"/>
        <v>5.6609824076412859E-8</v>
      </c>
      <c r="AU19" s="2"/>
      <c r="AV19" s="2">
        <v>2.6799999999999998E-9</v>
      </c>
      <c r="AW19" s="2">
        <v>2.34341267879</v>
      </c>
      <c r="AX19" s="2">
        <v>11790.629088658799</v>
      </c>
      <c r="AY19" s="2">
        <f t="shared" si="6"/>
        <v>2.6272483462793245E-9</v>
      </c>
      <c r="AZ19" s="2"/>
      <c r="BA19" s="2">
        <v>1.8E-10</v>
      </c>
      <c r="BB19" s="2">
        <v>3.3341922202799998</v>
      </c>
      <c r="BC19" s="2">
        <v>8429.2412664666008</v>
      </c>
      <c r="BD19" s="2">
        <f t="shared" si="7"/>
        <v>1.5056861324750314E-10</v>
      </c>
      <c r="BE19" s="161"/>
      <c r="BF19" s="162"/>
      <c r="BG19" s="162"/>
      <c r="BH19" s="162"/>
      <c r="BI19" s="161"/>
      <c r="BJ19" s="161"/>
      <c r="BK19" s="162"/>
      <c r="BL19" s="162"/>
      <c r="BM19" s="162"/>
      <c r="BN19" s="161"/>
      <c r="BO19" s="2"/>
      <c r="BP19" s="2">
        <v>8.6499000000000002E-7</v>
      </c>
      <c r="BQ19" s="2">
        <v>5.6895977825399999</v>
      </c>
      <c r="BR19" s="2">
        <v>15720.8387848784</v>
      </c>
      <c r="BS19" s="2">
        <f t="shared" si="9"/>
        <v>8.4676003549373885E-7</v>
      </c>
      <c r="BT19" s="2"/>
      <c r="BU19" s="2">
        <v>3.4359999999999998E-8</v>
      </c>
      <c r="BV19" s="2">
        <v>0.94937019623999996</v>
      </c>
      <c r="BW19" s="2">
        <v>71430.695618129001</v>
      </c>
      <c r="BX19" s="2">
        <f t="shared" si="10"/>
        <v>2.5435345225393469E-8</v>
      </c>
      <c r="BY19" s="2"/>
      <c r="BZ19" s="2">
        <v>3.0399999999999998E-9</v>
      </c>
      <c r="CA19" s="2">
        <v>3.5170109869299999</v>
      </c>
      <c r="CB19" s="2">
        <v>796.29800681640006</v>
      </c>
      <c r="CC19" s="2">
        <f t="shared" si="11"/>
        <v>1.8941644187947117E-9</v>
      </c>
      <c r="CD19" s="2"/>
      <c r="CE19" s="2">
        <v>7.0000000000000004E-11</v>
      </c>
      <c r="CF19" s="2">
        <v>2.9737489155999999</v>
      </c>
      <c r="CG19" s="2">
        <v>775.52261132399997</v>
      </c>
      <c r="CH19" s="2">
        <f t="shared" si="12"/>
        <v>1.6952016393893702E-11</v>
      </c>
      <c r="CI19" s="161"/>
      <c r="CJ19" s="162"/>
      <c r="CK19" s="162"/>
      <c r="CL19" s="162"/>
      <c r="CM19" s="161"/>
      <c r="CN19" s="161"/>
      <c r="CO19" s="162"/>
      <c r="CP19" s="162"/>
      <c r="CQ19" s="162"/>
      <c r="CR19" s="161"/>
    </row>
    <row r="20" spans="1:96" ht="12.75">
      <c r="A20" s="161"/>
      <c r="B20" s="161"/>
      <c r="C20" s="161"/>
      <c r="D20" s="161"/>
      <c r="E20" s="161"/>
      <c r="F20" s="161"/>
      <c r="G20" s="161"/>
      <c r="H20" s="160"/>
      <c r="I20" s="2"/>
      <c r="J20" s="161"/>
      <c r="K20" s="161"/>
      <c r="L20" s="161"/>
      <c r="M20" s="2">
        <v>2.8412500000000001E-6</v>
      </c>
      <c r="N20" s="2">
        <v>1.8986903418600001</v>
      </c>
      <c r="O20" s="2">
        <v>796.29800681640006</v>
      </c>
      <c r="P20" s="2">
        <f t="shared" si="0"/>
        <v>-2.3038986229672053E-6</v>
      </c>
      <c r="Q20" s="161"/>
      <c r="R20" s="2">
        <v>1.7293E-7</v>
      </c>
      <c r="S20" s="2">
        <v>2.9911686494900001</v>
      </c>
      <c r="T20" s="2">
        <v>6275.9623029905997</v>
      </c>
      <c r="U20" s="2">
        <f t="shared" si="1"/>
        <v>1.5991584996211807E-7</v>
      </c>
      <c r="V20" s="161"/>
      <c r="W20" s="2">
        <v>2.079E-8</v>
      </c>
      <c r="X20" s="2">
        <v>3.75435330484</v>
      </c>
      <c r="Y20" s="2">
        <v>0.98032106819999998</v>
      </c>
      <c r="Z20" s="2">
        <f t="shared" si="2"/>
        <v>-1.7072278058010734E-8</v>
      </c>
      <c r="AA20" s="161"/>
      <c r="AB20" s="2">
        <v>5.0000000000000002E-11</v>
      </c>
      <c r="AC20" s="2">
        <v>2.71488713339</v>
      </c>
      <c r="AD20" s="2">
        <v>10977.078804699</v>
      </c>
      <c r="AE20" s="2">
        <f t="shared" si="3"/>
        <v>-1.4429719421994988E-12</v>
      </c>
      <c r="AF20" s="161"/>
      <c r="AG20" s="162"/>
      <c r="AH20" s="162"/>
      <c r="AI20" s="162"/>
      <c r="AJ20" s="161"/>
      <c r="AK20" s="161"/>
      <c r="AL20" s="162"/>
      <c r="AM20" s="162"/>
      <c r="AN20" s="162"/>
      <c r="AO20" s="161"/>
      <c r="AP20" s="161"/>
      <c r="AQ20" s="2">
        <v>7.6980000000000005E-8</v>
      </c>
      <c r="AR20" s="2">
        <v>5.5542574588100004</v>
      </c>
      <c r="AS20" s="2">
        <v>167621.575850861</v>
      </c>
      <c r="AT20" s="2">
        <f t="shared" si="5"/>
        <v>7.5327676078920323E-8</v>
      </c>
      <c r="AU20" s="2"/>
      <c r="AV20" s="2">
        <v>3.22E-9</v>
      </c>
      <c r="AW20" s="2">
        <v>0.94084045831999996</v>
      </c>
      <c r="AX20" s="2">
        <v>6069.7767545533998</v>
      </c>
      <c r="AY20" s="2">
        <f t="shared" si="6"/>
        <v>8.689350186518404E-10</v>
      </c>
      <c r="AZ20" s="2"/>
      <c r="BA20" s="2">
        <v>1.8999999999999999E-10</v>
      </c>
      <c r="BB20" s="2">
        <v>4.3294516028699999</v>
      </c>
      <c r="BC20" s="2">
        <v>17789.845619784999</v>
      </c>
      <c r="BD20" s="2">
        <f t="shared" si="7"/>
        <v>1.8965962365745017E-10</v>
      </c>
      <c r="BE20" s="161"/>
      <c r="BF20" s="162"/>
      <c r="BG20" s="162"/>
      <c r="BH20" s="162"/>
      <c r="BI20" s="161"/>
      <c r="BJ20" s="161"/>
      <c r="BK20" s="162"/>
      <c r="BL20" s="162"/>
      <c r="BM20" s="162"/>
      <c r="BN20" s="161"/>
      <c r="BO20" s="2"/>
      <c r="BP20" s="2">
        <v>8.5825E-7</v>
      </c>
      <c r="BQ20" s="2">
        <v>1.2708373335100001</v>
      </c>
      <c r="BR20" s="2">
        <v>161000.68573767401</v>
      </c>
      <c r="BS20" s="2">
        <f t="shared" si="9"/>
        <v>5.9603885907915091E-7</v>
      </c>
      <c r="BT20" s="2"/>
      <c r="BU20" s="2">
        <v>3.2210000000000002E-8</v>
      </c>
      <c r="BV20" s="2">
        <v>6.15628775313</v>
      </c>
      <c r="BW20" s="2">
        <v>2146.1654164751999</v>
      </c>
      <c r="BX20" s="2">
        <f t="shared" si="10"/>
        <v>2.7628415169339721E-8</v>
      </c>
      <c r="BY20" s="2"/>
      <c r="BZ20" s="2">
        <v>2.6599999999999999E-9</v>
      </c>
      <c r="CA20" s="2">
        <v>6.1741398269900003</v>
      </c>
      <c r="CB20" s="2">
        <v>6836.6452528338004</v>
      </c>
      <c r="CC20" s="2">
        <f t="shared" si="11"/>
        <v>2.5281174706886062E-9</v>
      </c>
      <c r="CD20" s="2"/>
      <c r="CE20" s="2">
        <v>7.0000000000000004E-11</v>
      </c>
      <c r="CF20" s="2">
        <v>3.2861569102099999</v>
      </c>
      <c r="CG20" s="2">
        <v>7058.5984613153996</v>
      </c>
      <c r="CH20" s="2">
        <f t="shared" si="12"/>
        <v>-1.9180557542337305E-11</v>
      </c>
      <c r="CI20" s="161"/>
      <c r="CJ20" s="162"/>
      <c r="CK20" s="162"/>
      <c r="CL20" s="162"/>
      <c r="CM20" s="161"/>
      <c r="CN20" s="161"/>
      <c r="CO20" s="162"/>
      <c r="CP20" s="162"/>
      <c r="CQ20" s="162"/>
      <c r="CR20" s="161"/>
    </row>
    <row r="21" spans="1:96" ht="12.75">
      <c r="H21" s="160"/>
      <c r="I21" s="2"/>
      <c r="J21" s="161"/>
      <c r="K21" s="161"/>
      <c r="L21" s="161"/>
      <c r="M21" s="2">
        <v>2.4281000000000001E-6</v>
      </c>
      <c r="N21" s="2">
        <v>0.34481140906000002</v>
      </c>
      <c r="O21" s="2">
        <v>5486.7778431750003</v>
      </c>
      <c r="P21" s="2">
        <f t="shared" si="0"/>
        <v>5.5803987419835956E-7</v>
      </c>
      <c r="Q21" s="161"/>
      <c r="R21" s="2">
        <v>1.5832E-7</v>
      </c>
      <c r="S21" s="2">
        <v>1.4304928532500001</v>
      </c>
      <c r="T21" s="2">
        <v>2146.1654164751999</v>
      </c>
      <c r="U21" s="2">
        <f t="shared" si="1"/>
        <v>-7.9556949203948066E-8</v>
      </c>
      <c r="V21" s="161"/>
      <c r="W21" s="2">
        <v>1.6750000000000001E-8</v>
      </c>
      <c r="X21" s="2">
        <v>0.90216407959</v>
      </c>
      <c r="Y21" s="2">
        <v>951.71840625060008</v>
      </c>
      <c r="Z21" s="2">
        <f t="shared" si="2"/>
        <v>-5.5492723925966853E-9</v>
      </c>
      <c r="AA21" s="161"/>
      <c r="AB21" s="2">
        <v>5.0000000000000002E-11</v>
      </c>
      <c r="AC21" s="2">
        <v>3.7687984727299999</v>
      </c>
      <c r="AD21" s="2">
        <v>12036.4607348882</v>
      </c>
      <c r="AE21" s="2">
        <f t="shared" si="3"/>
        <v>4.9535708420602221E-11</v>
      </c>
      <c r="AF21" s="161"/>
      <c r="AG21" s="162"/>
      <c r="AH21" s="162"/>
      <c r="AI21" s="162"/>
      <c r="AJ21" s="161"/>
      <c r="AK21" s="161"/>
      <c r="AL21" s="162"/>
      <c r="AM21" s="162"/>
      <c r="AN21" s="162"/>
      <c r="AO21" s="161"/>
      <c r="AP21" s="161"/>
      <c r="AQ21" s="2">
        <v>5.285E-8</v>
      </c>
      <c r="AR21" s="2">
        <v>2.4844699156600001</v>
      </c>
      <c r="AS21" s="2">
        <v>4705.7323075435997</v>
      </c>
      <c r="AT21" s="2">
        <f t="shared" si="5"/>
        <v>2.3701320335197847E-9</v>
      </c>
      <c r="AU21" s="2"/>
      <c r="AV21" s="2">
        <v>2.3199999999999998E-9</v>
      </c>
      <c r="AW21" s="2">
        <v>0.26781182579000001</v>
      </c>
      <c r="AX21" s="2">
        <v>7058.5984613153996</v>
      </c>
      <c r="AY21" s="2">
        <f t="shared" si="6"/>
        <v>9.0517172915653038E-10</v>
      </c>
      <c r="AZ21" s="2"/>
      <c r="BA21" s="2">
        <v>1.7000000000000001E-10</v>
      </c>
      <c r="BB21" s="2">
        <v>0.66191210655999999</v>
      </c>
      <c r="BC21" s="2">
        <v>6283.0085396885997</v>
      </c>
      <c r="BD21" s="2">
        <f t="shared" si="7"/>
        <v>-1.5769378949547192E-10</v>
      </c>
      <c r="BE21" s="161"/>
      <c r="BF21" s="162"/>
      <c r="BG21" s="162"/>
      <c r="BH21" s="162"/>
      <c r="BI21" s="161"/>
      <c r="BJ21" s="161"/>
      <c r="BK21" s="162"/>
      <c r="BL21" s="162"/>
      <c r="BM21" s="162"/>
      <c r="BN21" s="161"/>
      <c r="BO21" s="2"/>
      <c r="BP21" s="2">
        <v>6.2916E-7</v>
      </c>
      <c r="BQ21" s="2">
        <v>0.92177108831999999</v>
      </c>
      <c r="BR21" s="2">
        <v>529.69096509459996</v>
      </c>
      <c r="BS21" s="2">
        <f t="shared" si="9"/>
        <v>-2.70453608777037E-7</v>
      </c>
      <c r="BT21" s="2"/>
      <c r="BU21" s="2">
        <v>3.414E-8</v>
      </c>
      <c r="BV21" s="2">
        <v>5.4121832253799997</v>
      </c>
      <c r="BW21" s="2">
        <v>775.52261132399997</v>
      </c>
      <c r="BX21" s="2">
        <f t="shared" si="10"/>
        <v>1.5112162931435855E-8</v>
      </c>
      <c r="BY21" s="2"/>
      <c r="BZ21" s="2">
        <v>2.7900000000000001E-9</v>
      </c>
      <c r="CA21" s="2">
        <v>1.84120501086</v>
      </c>
      <c r="CB21" s="2">
        <v>4694.0029547076001</v>
      </c>
      <c r="CC21" s="2">
        <f t="shared" si="11"/>
        <v>1.6281016196862367E-9</v>
      </c>
      <c r="CD21" s="2"/>
      <c r="CE21" s="2">
        <v>7.0000000000000004E-11</v>
      </c>
      <c r="CF21" s="2">
        <v>2.1918440214200001</v>
      </c>
      <c r="CG21" s="2">
        <v>6812.766815086</v>
      </c>
      <c r="CH21" s="2">
        <f t="shared" si="12"/>
        <v>-3.6365655873858471E-11</v>
      </c>
      <c r="CI21" s="161"/>
      <c r="CJ21" s="162"/>
      <c r="CK21" s="162"/>
      <c r="CL21" s="162"/>
      <c r="CM21" s="161"/>
      <c r="CN21" s="161"/>
      <c r="CO21" s="162"/>
      <c r="CP21" s="162"/>
      <c r="CQ21" s="162"/>
      <c r="CR21" s="161"/>
    </row>
    <row r="22" spans="1:96" ht="14.25">
      <c r="A22" s="180"/>
      <c r="B22" s="180"/>
      <c r="C22" s="180"/>
      <c r="D22" s="180"/>
      <c r="E22" s="180"/>
      <c r="F22" s="181"/>
      <c r="G22" s="181"/>
      <c r="H22" s="161"/>
      <c r="I22" s="2"/>
      <c r="J22" s="161"/>
      <c r="K22" s="161"/>
      <c r="L22" s="161"/>
      <c r="M22" s="2">
        <v>3.17087E-6</v>
      </c>
      <c r="N22" s="2">
        <v>5.8490195221799999</v>
      </c>
      <c r="O22" s="2">
        <v>11790.629088658799</v>
      </c>
      <c r="P22" s="2">
        <f t="shared" si="0"/>
        <v>-3.1276603282952522E-6</v>
      </c>
      <c r="Q22" s="161"/>
      <c r="R22" s="2">
        <v>1.4615E-7</v>
      </c>
      <c r="S22" s="2">
        <v>1.20532366323</v>
      </c>
      <c r="T22" s="2">
        <v>10977.078804699</v>
      </c>
      <c r="U22" s="2">
        <f t="shared" si="1"/>
        <v>-1.4607344025507716E-7</v>
      </c>
      <c r="V22" s="161"/>
      <c r="W22" s="2">
        <v>1.534E-8</v>
      </c>
      <c r="X22" s="2">
        <v>5.7590046275900004</v>
      </c>
      <c r="Y22" s="2">
        <v>1349.8674096587999</v>
      </c>
      <c r="Z22" s="2">
        <f t="shared" si="2"/>
        <v>-2.3626953902816083E-9</v>
      </c>
      <c r="AA22" s="161"/>
      <c r="AB22" s="2">
        <v>5.0000000000000002E-11</v>
      </c>
      <c r="AC22" s="2">
        <v>4.2841287333100002</v>
      </c>
      <c r="AD22" s="2">
        <v>6275.9623029905997</v>
      </c>
      <c r="AE22" s="2">
        <f t="shared" si="3"/>
        <v>3.0981536383056912E-11</v>
      </c>
      <c r="AF22" s="161"/>
      <c r="AG22" s="162"/>
      <c r="AH22" s="162"/>
      <c r="AI22" s="162"/>
      <c r="AJ22" s="161"/>
      <c r="AK22" s="161"/>
      <c r="AL22" s="162"/>
      <c r="AM22" s="162"/>
      <c r="AN22" s="162"/>
      <c r="AO22" s="161"/>
      <c r="AP22" s="161"/>
      <c r="AQ22" s="2">
        <v>5.208E-8</v>
      </c>
      <c r="AR22" s="2">
        <v>6.2499267453699998</v>
      </c>
      <c r="AS22" s="2">
        <v>18073.7049386502</v>
      </c>
      <c r="AT22" s="2">
        <f t="shared" si="5"/>
        <v>4.9953770995075723E-8</v>
      </c>
      <c r="AU22" s="2"/>
      <c r="AV22" s="2">
        <v>2.16E-9</v>
      </c>
      <c r="AW22" s="2">
        <v>6.0595222132900002</v>
      </c>
      <c r="AX22" s="2">
        <v>10977.078804699</v>
      </c>
      <c r="AY22" s="2">
        <f t="shared" si="6"/>
        <v>-3.7432713334752914E-10</v>
      </c>
      <c r="AZ22" s="2"/>
      <c r="BA22" s="2">
        <v>1.8E-10</v>
      </c>
      <c r="BB22" s="2">
        <v>3.7488533307199998</v>
      </c>
      <c r="BC22" s="2">
        <v>11769.8536931664</v>
      </c>
      <c r="BD22" s="2">
        <f t="shared" si="7"/>
        <v>4.4341334934111885E-11</v>
      </c>
      <c r="BE22" s="161"/>
      <c r="BF22" s="162"/>
      <c r="BG22" s="162"/>
      <c r="BH22" s="162"/>
      <c r="BI22" s="161"/>
      <c r="BJ22" s="161"/>
      <c r="BK22" s="162"/>
      <c r="BL22" s="162"/>
      <c r="BM22" s="162"/>
      <c r="BN22" s="161"/>
      <c r="BO22" s="2"/>
      <c r="BP22" s="2">
        <v>5.7056000000000005E-7</v>
      </c>
      <c r="BQ22" s="2">
        <v>2.0137429201399999</v>
      </c>
      <c r="BR22" s="2">
        <v>83996.847318111802</v>
      </c>
      <c r="BS22" s="2">
        <f t="shared" si="9"/>
        <v>1.8380160382928367E-7</v>
      </c>
      <c r="BT22" s="2"/>
      <c r="BU22" s="2">
        <v>2.8629999999999999E-8</v>
      </c>
      <c r="BV22" s="2">
        <v>5.4843284714599996</v>
      </c>
      <c r="BW22" s="2">
        <v>10447.3878396044</v>
      </c>
      <c r="BX22" s="2">
        <f t="shared" si="10"/>
        <v>-1.6300072027180391E-8</v>
      </c>
      <c r="BY22" s="2"/>
      <c r="BZ22" s="2">
        <v>2.6000000000000001E-9</v>
      </c>
      <c r="CA22" s="2">
        <v>1.4162954325099999</v>
      </c>
      <c r="CB22" s="2">
        <v>2146.1654164751999</v>
      </c>
      <c r="CC22" s="2">
        <f t="shared" si="11"/>
        <v>-1.2744740347891481E-9</v>
      </c>
      <c r="CD22" s="2"/>
      <c r="CE22" s="2">
        <v>5.0000000000000002E-11</v>
      </c>
      <c r="CF22" s="2">
        <v>3.1541903443799999</v>
      </c>
      <c r="CG22" s="2">
        <v>529.69096509459996</v>
      </c>
      <c r="CH22" s="2">
        <f t="shared" si="12"/>
        <v>4.8824369806964255E-11</v>
      </c>
      <c r="CI22" s="161"/>
      <c r="CJ22" s="162"/>
      <c r="CK22" s="162"/>
      <c r="CL22" s="162"/>
      <c r="CM22" s="161"/>
      <c r="CN22" s="161"/>
      <c r="CO22" s="162"/>
      <c r="CP22" s="162"/>
      <c r="CQ22" s="162"/>
      <c r="CR22" s="161"/>
    </row>
    <row r="23" spans="1:96" ht="12.75">
      <c r="A23" s="167" t="s">
        <v>124</v>
      </c>
      <c r="C23" s="167" t="s">
        <v>196</v>
      </c>
      <c r="D23" s="161"/>
      <c r="E23" s="175" t="s">
        <v>197</v>
      </c>
      <c r="F23" s="175" t="s">
        <v>198</v>
      </c>
      <c r="G23" s="175" t="s">
        <v>199</v>
      </c>
      <c r="H23" s="161"/>
      <c r="I23" s="2"/>
      <c r="J23" s="161"/>
      <c r="K23" s="161"/>
      <c r="L23" s="161"/>
      <c r="M23" s="2">
        <v>2.7103900000000001E-6</v>
      </c>
      <c r="N23" s="2">
        <v>0.31488607649</v>
      </c>
      <c r="O23" s="2">
        <v>10977.078804699</v>
      </c>
      <c r="P23" s="2">
        <f t="shared" si="0"/>
        <v>-1.7723247471770973E-6</v>
      </c>
      <c r="Q23" s="161"/>
      <c r="R23" s="2">
        <v>1.1877E-7</v>
      </c>
      <c r="S23" s="2">
        <v>3.2580481560700001</v>
      </c>
      <c r="T23" s="2">
        <v>5088.6288397668004</v>
      </c>
      <c r="U23" s="2">
        <f t="shared" si="1"/>
        <v>1.1692450102315706E-7</v>
      </c>
      <c r="V23" s="161"/>
      <c r="W23" s="2">
        <v>1.2240000000000001E-8</v>
      </c>
      <c r="X23" s="2">
        <v>2.9732808840499998</v>
      </c>
      <c r="Y23" s="2">
        <v>2146.1654164751999</v>
      </c>
      <c r="Z23" s="2">
        <f t="shared" si="2"/>
        <v>-1.0750470710509897E-8</v>
      </c>
      <c r="AA23" s="161"/>
      <c r="AB23" s="2"/>
      <c r="AC23" s="2"/>
      <c r="AD23" s="2"/>
      <c r="AE23" s="2"/>
      <c r="AF23" s="161"/>
      <c r="AG23" s="162"/>
      <c r="AH23" s="162"/>
      <c r="AI23" s="162"/>
      <c r="AJ23" s="161"/>
      <c r="AK23" s="161"/>
      <c r="AL23" s="162"/>
      <c r="AM23" s="162"/>
      <c r="AN23" s="162"/>
      <c r="AO23" s="161"/>
      <c r="AP23" s="161"/>
      <c r="AQ23" s="2">
        <v>4.5289999999999997E-8</v>
      </c>
      <c r="AR23" s="2">
        <v>2.3382774735599998</v>
      </c>
      <c r="AS23" s="2">
        <v>6309.3741697912001</v>
      </c>
      <c r="AT23" s="2">
        <f t="shared" si="5"/>
        <v>1.5198155904168947E-8</v>
      </c>
      <c r="AU23" s="2"/>
      <c r="AV23" s="2">
        <v>2.3199999999999998E-9</v>
      </c>
      <c r="AW23" s="2">
        <v>2.93325646109</v>
      </c>
      <c r="AX23" s="2">
        <v>22003.914634869801</v>
      </c>
      <c r="AY23" s="2">
        <f t="shared" si="6"/>
        <v>2.2083736149381641E-9</v>
      </c>
      <c r="AZ23" s="2"/>
      <c r="BA23" s="2">
        <v>1.7000000000000001E-10</v>
      </c>
      <c r="BB23" s="2">
        <v>4.2305837077600001</v>
      </c>
      <c r="BC23" s="2">
        <v>10977.078804699</v>
      </c>
      <c r="BD23" s="2">
        <f t="shared" si="7"/>
        <v>1.69401117364796E-10</v>
      </c>
      <c r="BE23" s="161"/>
      <c r="BF23" s="162"/>
      <c r="BG23" s="162"/>
      <c r="BH23" s="162"/>
      <c r="BI23" s="161"/>
      <c r="BJ23" s="161"/>
      <c r="BK23" s="162"/>
      <c r="BL23" s="162"/>
      <c r="BM23" s="162"/>
      <c r="BN23" s="161"/>
      <c r="BO23" s="2"/>
      <c r="BP23" s="2">
        <v>6.4903000000000004E-7</v>
      </c>
      <c r="BQ23" s="2">
        <v>0.27250613787</v>
      </c>
      <c r="BR23" s="2">
        <v>17260.154654690399</v>
      </c>
      <c r="BS23" s="2">
        <f t="shared" si="9"/>
        <v>2.4729069317064306E-7</v>
      </c>
      <c r="BT23" s="2"/>
      <c r="BU23" s="2">
        <v>2.5200000000000001E-8</v>
      </c>
      <c r="BV23" s="2">
        <v>0.24276941146</v>
      </c>
      <c r="BW23" s="2">
        <v>398.14900340819997</v>
      </c>
      <c r="BX23" s="2">
        <f t="shared" si="10"/>
        <v>-9.6739130019431431E-9</v>
      </c>
      <c r="BY23" s="2"/>
      <c r="BZ23" s="2">
        <v>2.6599999999999999E-9</v>
      </c>
      <c r="CA23" s="2">
        <v>3.13832905677</v>
      </c>
      <c r="CB23" s="2">
        <v>71430.695618129001</v>
      </c>
      <c r="CC23" s="2">
        <f t="shared" si="11"/>
        <v>-2.5985897012420126E-9</v>
      </c>
      <c r="CD23" s="2"/>
      <c r="CE23" s="2">
        <v>6E-11</v>
      </c>
      <c r="CF23" s="2">
        <v>4.5472556704700002</v>
      </c>
      <c r="CG23" s="2">
        <v>1059.3819301891999</v>
      </c>
      <c r="CH23" s="2">
        <f t="shared" si="12"/>
        <v>1.4508645595097319E-11</v>
      </c>
      <c r="CI23" s="161"/>
      <c r="CJ23" s="162"/>
      <c r="CK23" s="162"/>
      <c r="CL23" s="162"/>
      <c r="CM23" s="161"/>
      <c r="CN23" s="161"/>
      <c r="CO23" s="162"/>
      <c r="CP23" s="162"/>
      <c r="CQ23" s="162"/>
      <c r="CR23" s="161"/>
    </row>
    <row r="24" spans="1:96" ht="15">
      <c r="A24" s="236">
        <f>MOD(DEGREES(A18),DEGSinCIRCLE)</f>
        <v>264.97000229851483</v>
      </c>
      <c r="B24" s="140"/>
      <c r="C24" s="236">
        <f>((((F15*Tau+E15)*Tau+D15)*Tau+C15)*Tau+B15)*Tau + A15</f>
        <v>1.0158699707851773</v>
      </c>
      <c r="D24" s="239"/>
      <c r="E24" s="236">
        <f>C24*COS(C19)*COS(A19)</f>
        <v>-8.9068733282363602E-2</v>
      </c>
      <c r="F24" s="236">
        <f>C24*COS(C19)*SIN(A19)</f>
        <v>-1.0119577848327264</v>
      </c>
      <c r="G24" s="236">
        <f>C24*SIN(C19)</f>
        <v>3.3157071766230258E-6</v>
      </c>
      <c r="H24" s="2"/>
      <c r="I24" s="2"/>
      <c r="J24" s="161"/>
      <c r="K24" s="161"/>
      <c r="L24" s="161"/>
      <c r="M24" s="2">
        <v>2.0615999999999999E-6</v>
      </c>
      <c r="N24" s="2">
        <v>4.80646606059</v>
      </c>
      <c r="O24" s="2">
        <v>2544.3144198834002</v>
      </c>
      <c r="P24" s="2">
        <f t="shared" si="0"/>
        <v>-2.045743420929446E-6</v>
      </c>
      <c r="Q24" s="161"/>
      <c r="R24" s="2">
        <v>1.1514E-7</v>
      </c>
      <c r="S24" s="2">
        <v>2.0750241815499999</v>
      </c>
      <c r="T24" s="2">
        <v>4694.0029547076001</v>
      </c>
      <c r="U24" s="2">
        <f t="shared" si="1"/>
        <v>4.3697453235074486E-8</v>
      </c>
      <c r="V24" s="161"/>
      <c r="W24" s="2">
        <v>1.4489999999999999E-8</v>
      </c>
      <c r="X24" s="2">
        <v>4.3641591396999999</v>
      </c>
      <c r="Y24" s="2">
        <v>1748.016413067</v>
      </c>
      <c r="Z24" s="2">
        <f t="shared" si="2"/>
        <v>8.3655304999386343E-9</v>
      </c>
      <c r="AA24" s="161"/>
      <c r="AB24" s="2"/>
      <c r="AC24" s="2"/>
      <c r="AD24" s="2"/>
      <c r="AE24" s="2"/>
      <c r="AF24" s="161"/>
      <c r="AG24" s="162"/>
      <c r="AH24" s="162"/>
      <c r="AI24" s="162"/>
      <c r="AJ24" s="161"/>
      <c r="AK24" s="161"/>
      <c r="AL24" s="162"/>
      <c r="AM24" s="162"/>
      <c r="AN24" s="162"/>
      <c r="AO24" s="161"/>
      <c r="AP24" s="161"/>
      <c r="AQ24" s="2">
        <v>5.5789999999999999E-8</v>
      </c>
      <c r="AR24" s="2">
        <v>4.4102365373800003</v>
      </c>
      <c r="AS24" s="2">
        <v>7860.4193924392002</v>
      </c>
      <c r="AT24" s="2">
        <f t="shared" si="5"/>
        <v>5.4295581704277648E-9</v>
      </c>
      <c r="AU24" s="2"/>
      <c r="AV24" s="2">
        <v>2.04E-9</v>
      </c>
      <c r="AW24" s="2">
        <v>3.8626484138200001</v>
      </c>
      <c r="AX24" s="2">
        <v>6496.3749454294002</v>
      </c>
      <c r="AY24" s="2">
        <f t="shared" si="6"/>
        <v>1.505030541923306E-9</v>
      </c>
      <c r="AZ24" s="2"/>
      <c r="BA24" s="2">
        <v>1.7000000000000001E-10</v>
      </c>
      <c r="BB24" s="2">
        <v>1.7811616272099999</v>
      </c>
      <c r="BC24" s="2">
        <v>5486.7778431750003</v>
      </c>
      <c r="BD24" s="2">
        <f t="shared" si="7"/>
        <v>-1.5871929560980226E-10</v>
      </c>
      <c r="BE24" s="161"/>
      <c r="BF24" s="162"/>
      <c r="BG24" s="162"/>
      <c r="BH24" s="162"/>
      <c r="BI24" s="161"/>
      <c r="BJ24" s="161"/>
      <c r="BK24" s="162"/>
      <c r="BL24" s="162"/>
      <c r="BM24" s="162"/>
      <c r="BN24" s="161"/>
      <c r="BO24" s="2"/>
      <c r="BP24" s="2">
        <v>4.9383999999999998E-7</v>
      </c>
      <c r="BQ24" s="2">
        <v>3.2450124035900001</v>
      </c>
      <c r="BR24" s="2">
        <v>2544.3144198834002</v>
      </c>
      <c r="BS24" s="2">
        <f t="shared" si="9"/>
        <v>-6.5707353472042347E-8</v>
      </c>
      <c r="BT24" s="2"/>
      <c r="BU24" s="2">
        <v>2.201E-8</v>
      </c>
      <c r="BV24" s="2">
        <v>4.9521619665100003</v>
      </c>
      <c r="BW24" s="2">
        <v>6812.766815086</v>
      </c>
      <c r="BX24" s="2">
        <f t="shared" si="10"/>
        <v>3.6152360493909147E-9</v>
      </c>
      <c r="BY24" s="2"/>
      <c r="BZ24" s="2">
        <v>3.2099999999999999E-9</v>
      </c>
      <c r="CA24" s="2">
        <v>5.3531336704800001</v>
      </c>
      <c r="CB24" s="2">
        <v>3154.6870848956</v>
      </c>
      <c r="CC24" s="2">
        <f t="shared" si="11"/>
        <v>2.9203019903595344E-9</v>
      </c>
      <c r="CD24" s="2"/>
      <c r="CE24" s="2">
        <v>5.0000000000000002E-11</v>
      </c>
      <c r="CF24" s="2">
        <v>1.51104406936</v>
      </c>
      <c r="CG24" s="2">
        <v>7079.3738568077997</v>
      </c>
      <c r="CH24" s="2">
        <f t="shared" si="12"/>
        <v>4.9956013120988775E-11</v>
      </c>
      <c r="CI24" s="161"/>
      <c r="CJ24" s="162"/>
      <c r="CK24" s="162"/>
      <c r="CL24" s="162"/>
      <c r="CM24" s="161"/>
      <c r="CN24" s="161"/>
      <c r="CO24" s="162"/>
      <c r="CP24" s="162"/>
      <c r="CQ24" s="162"/>
      <c r="CR24" s="161"/>
    </row>
    <row r="25" spans="1:96" ht="14.25">
      <c r="A25" s="180" t="s">
        <v>568</v>
      </c>
      <c r="B25" s="180"/>
      <c r="C25" s="180"/>
      <c r="D25" s="180"/>
      <c r="E25" s="180"/>
      <c r="F25" s="181"/>
      <c r="G25" s="181"/>
      <c r="H25" s="2"/>
      <c r="I25" s="161"/>
      <c r="J25" s="161"/>
      <c r="K25" s="161"/>
      <c r="L25" s="161"/>
      <c r="M25" s="2">
        <v>2.0538499999999998E-6</v>
      </c>
      <c r="N25" s="2">
        <v>1.86947813692</v>
      </c>
      <c r="O25" s="2">
        <v>5573.1428014331004</v>
      </c>
      <c r="P25" s="2">
        <f t="shared" si="0"/>
        <v>-1.4931046995962603E-6</v>
      </c>
      <c r="Q25" s="161"/>
      <c r="R25" s="2">
        <v>9.7209999999999995E-8</v>
      </c>
      <c r="S25" s="2">
        <v>4.2392547223900001</v>
      </c>
      <c r="T25" s="2">
        <v>1349.8674096587999</v>
      </c>
      <c r="U25" s="2">
        <f t="shared" si="1"/>
        <v>-9.6688881314724149E-8</v>
      </c>
      <c r="V25" s="161"/>
      <c r="W25" s="2">
        <v>1.3410000000000001E-8</v>
      </c>
      <c r="X25" s="2">
        <v>3.7206113086100001</v>
      </c>
      <c r="Y25" s="2">
        <v>1194.4470102246</v>
      </c>
      <c r="Z25" s="2">
        <f t="shared" si="2"/>
        <v>-1.3027217458512878E-8</v>
      </c>
      <c r="AA25" s="161"/>
      <c r="AB25" s="162"/>
      <c r="AC25" s="162"/>
      <c r="AD25" s="162"/>
      <c r="AE25" s="161"/>
      <c r="AF25" s="161"/>
      <c r="AG25" s="162"/>
      <c r="AH25" s="162"/>
      <c r="AI25" s="162"/>
      <c r="AJ25" s="161"/>
      <c r="AK25" s="161"/>
      <c r="AL25" s="162"/>
      <c r="AM25" s="162"/>
      <c r="AN25" s="162"/>
      <c r="AO25" s="161"/>
      <c r="AP25" s="161"/>
      <c r="AQ25" s="2">
        <v>4.7430000000000002E-8</v>
      </c>
      <c r="AR25" s="2">
        <v>0.70995680135999994</v>
      </c>
      <c r="AS25" s="2">
        <v>5884.9268465832001</v>
      </c>
      <c r="AT25" s="2">
        <f t="shared" si="5"/>
        <v>4.1543370078128376E-8</v>
      </c>
      <c r="AU25" s="2"/>
      <c r="AV25" s="2">
        <v>2.0200000000000001E-9</v>
      </c>
      <c r="AW25" s="2">
        <v>2.81892511133</v>
      </c>
      <c r="AX25" s="2">
        <v>15720.8387848784</v>
      </c>
      <c r="AY25" s="2">
        <f t="shared" si="6"/>
        <v>-1.7949014261867485E-9</v>
      </c>
      <c r="AZ25" s="2"/>
      <c r="BA25" s="2">
        <v>2.1E-10</v>
      </c>
      <c r="BB25" s="2">
        <v>1.3697291391799999</v>
      </c>
      <c r="BC25" s="2">
        <v>12036.4607348882</v>
      </c>
      <c r="BD25" s="2">
        <f t="shared" si="7"/>
        <v>-1.7258919595254633E-10</v>
      </c>
      <c r="BE25" s="161"/>
      <c r="BF25" s="162"/>
      <c r="BG25" s="162"/>
      <c r="BH25" s="162"/>
      <c r="BI25" s="161"/>
      <c r="BJ25" s="161"/>
      <c r="BK25" s="162"/>
      <c r="BL25" s="162"/>
      <c r="BM25" s="162"/>
      <c r="BN25" s="161"/>
      <c r="BO25" s="2"/>
      <c r="BP25" s="2">
        <v>5.5736000000000001E-7</v>
      </c>
      <c r="BQ25" s="2">
        <v>5.2415979893299998</v>
      </c>
      <c r="BR25" s="2">
        <v>71430.695618129001</v>
      </c>
      <c r="BS25" s="2">
        <f t="shared" si="9"/>
        <v>1.7383290760631145E-7</v>
      </c>
      <c r="BT25" s="2"/>
      <c r="BU25" s="2">
        <v>2.1859999999999999E-8</v>
      </c>
      <c r="BV25" s="2">
        <v>0.41991743105000001</v>
      </c>
      <c r="BW25" s="2">
        <v>8031.0922630584</v>
      </c>
      <c r="BX25" s="2">
        <f t="shared" si="10"/>
        <v>2.1684603333242949E-8</v>
      </c>
      <c r="BY25" s="2"/>
      <c r="BZ25" s="2">
        <v>2.3800000000000001E-9</v>
      </c>
      <c r="CA25" s="2">
        <v>2.1772002001800002</v>
      </c>
      <c r="CB25" s="2">
        <v>155.42039943419999</v>
      </c>
      <c r="CC25" s="2">
        <f t="shared" si="11"/>
        <v>6.0111757342910641E-10</v>
      </c>
      <c r="CD25" s="2"/>
      <c r="CE25" s="2">
        <v>7.0000000000000004E-11</v>
      </c>
      <c r="CF25" s="2">
        <v>2.9805205905299998</v>
      </c>
      <c r="CG25" s="2">
        <v>6681.2248533995999</v>
      </c>
      <c r="CH25" s="2">
        <f t="shared" si="12"/>
        <v>-6.1647588697992067E-11</v>
      </c>
      <c r="CI25" s="161"/>
      <c r="CJ25" s="162"/>
      <c r="CK25" s="162"/>
      <c r="CL25" s="162"/>
      <c r="CM25" s="161"/>
      <c r="CN25" s="161"/>
      <c r="CO25" s="162"/>
      <c r="CP25" s="162"/>
      <c r="CQ25" s="162"/>
      <c r="CR25" s="161"/>
    </row>
    <row r="26" spans="1:96" ht="14.25">
      <c r="A26" s="180" t="s">
        <v>571</v>
      </c>
      <c r="B26" s="181"/>
      <c r="C26" s="181"/>
      <c r="D26" s="181"/>
      <c r="E26" s="181"/>
      <c r="F26" s="181"/>
      <c r="G26" s="181"/>
      <c r="H26" s="2"/>
      <c r="I26" s="161"/>
      <c r="J26" s="161"/>
      <c r="K26" s="161"/>
      <c r="L26" s="161"/>
      <c r="M26" s="2">
        <v>2.0226100000000002E-6</v>
      </c>
      <c r="N26" s="2">
        <v>2.4576779545799998</v>
      </c>
      <c r="O26" s="2">
        <v>6069.7767545533998</v>
      </c>
      <c r="P26" s="2">
        <f t="shared" si="0"/>
        <v>1.9741753705222702E-6</v>
      </c>
      <c r="Q26" s="161"/>
      <c r="R26" s="2">
        <v>9.9690000000000001E-8</v>
      </c>
      <c r="S26" s="2">
        <v>1.3026299109699999</v>
      </c>
      <c r="T26" s="2">
        <v>6286.5989683403996</v>
      </c>
      <c r="U26" s="2">
        <f t="shared" si="1"/>
        <v>-5.3556845668308388E-8</v>
      </c>
      <c r="V26" s="161"/>
      <c r="W26" s="2">
        <v>1.254E-8</v>
      </c>
      <c r="X26" s="2">
        <v>2.9484682662799999</v>
      </c>
      <c r="Y26" s="2">
        <v>6438.4962494256006</v>
      </c>
      <c r="Z26" s="2">
        <f t="shared" si="2"/>
        <v>2.93788126354869E-9</v>
      </c>
      <c r="AA26" s="161"/>
      <c r="AB26" s="162"/>
      <c r="AC26" s="162"/>
      <c r="AD26" s="162"/>
      <c r="AE26" s="161"/>
      <c r="AF26" s="161"/>
      <c r="AG26" s="162"/>
      <c r="AH26" s="162"/>
      <c r="AI26" s="162"/>
      <c r="AJ26" s="161"/>
      <c r="AK26" s="161"/>
      <c r="AL26" s="162"/>
      <c r="AM26" s="162"/>
      <c r="AN26" s="162"/>
      <c r="AO26" s="161"/>
      <c r="AP26" s="161"/>
      <c r="AQ26" s="2">
        <v>4.3009999999999999E-8</v>
      </c>
      <c r="AR26" s="2">
        <v>1.10255777773</v>
      </c>
      <c r="AS26" s="2">
        <v>6681.2248533995999</v>
      </c>
      <c r="AT26" s="2">
        <f t="shared" si="5"/>
        <v>-7.9679473462008483E-9</v>
      </c>
      <c r="AU26" s="2"/>
      <c r="AV26" s="2">
        <v>1.85E-9</v>
      </c>
      <c r="AW26" s="2">
        <v>4.9351238185900002</v>
      </c>
      <c r="AX26" s="2">
        <v>12036.4607348882</v>
      </c>
      <c r="AY26" s="2">
        <f t="shared" si="6"/>
        <v>9.5250719721279072E-10</v>
      </c>
      <c r="AZ26" s="2"/>
      <c r="BA26" s="2">
        <v>1.7000000000000001E-10</v>
      </c>
      <c r="BB26" s="2">
        <v>2.7960109252900001</v>
      </c>
      <c r="BC26" s="2">
        <v>796.29800681640006</v>
      </c>
      <c r="BD26" s="2">
        <f t="shared" si="7"/>
        <v>-8.2120817301414337E-12</v>
      </c>
      <c r="BE26" s="161"/>
      <c r="BF26" s="162"/>
      <c r="BG26" s="162"/>
      <c r="BH26" s="162"/>
      <c r="BI26" s="161"/>
      <c r="BJ26" s="161"/>
      <c r="BK26" s="162"/>
      <c r="BL26" s="162"/>
      <c r="BM26" s="162"/>
      <c r="BN26" s="161"/>
      <c r="BO26" s="2"/>
      <c r="BP26" s="2">
        <v>4.2515000000000002E-7</v>
      </c>
      <c r="BQ26" s="2">
        <v>6.0111024200300003</v>
      </c>
      <c r="BR26" s="2">
        <v>6275.9623029905997</v>
      </c>
      <c r="BS26" s="2">
        <f t="shared" si="9"/>
        <v>-3.7061174479241863E-7</v>
      </c>
      <c r="BT26" s="2"/>
      <c r="BU26" s="2">
        <v>2.838E-8</v>
      </c>
      <c r="BV26" s="2">
        <v>3.4203435136599998</v>
      </c>
      <c r="BW26" s="2">
        <v>2352.8661537717999</v>
      </c>
      <c r="BX26" s="2">
        <f t="shared" si="10"/>
        <v>-2.7811372741706686E-8</v>
      </c>
      <c r="BY26" s="2"/>
      <c r="BZ26" s="2">
        <v>2.93E-9</v>
      </c>
      <c r="CA26" s="2">
        <v>4.6150126814399997</v>
      </c>
      <c r="CB26" s="2">
        <v>4690.4798363585996</v>
      </c>
      <c r="CC26" s="2">
        <f t="shared" si="11"/>
        <v>-2.4191372263359045E-9</v>
      </c>
      <c r="CD26" s="2"/>
      <c r="CE26" s="2">
        <v>5.0000000000000002E-11</v>
      </c>
      <c r="CF26" s="2">
        <v>2.3096123139100002</v>
      </c>
      <c r="CG26" s="2">
        <v>12036.4607348882</v>
      </c>
      <c r="CH26" s="2">
        <f t="shared" si="12"/>
        <v>-1.2385431521524036E-12</v>
      </c>
      <c r="CI26" s="161"/>
      <c r="CJ26" s="162"/>
      <c r="CK26" s="162"/>
      <c r="CL26" s="162"/>
      <c r="CM26" s="161"/>
      <c r="CN26" s="161"/>
      <c r="CO26" s="162"/>
      <c r="CP26" s="162"/>
      <c r="CQ26" s="162"/>
      <c r="CR26" s="161"/>
    </row>
    <row r="27" spans="1:96" ht="12.75">
      <c r="A27" s="77"/>
      <c r="B27" s="77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">
        <v>1.26184E-6</v>
      </c>
      <c r="N27" s="2">
        <v>1.0830263020999999</v>
      </c>
      <c r="O27" s="2">
        <v>20.775395492400001</v>
      </c>
      <c r="P27" s="2">
        <f t="shared" si="0"/>
        <v>7.1556874948929918E-7</v>
      </c>
      <c r="Q27" s="161"/>
      <c r="R27" s="2">
        <v>9.4520000000000002E-8</v>
      </c>
      <c r="S27" s="2">
        <v>2.6995706286400001</v>
      </c>
      <c r="T27" s="2">
        <v>242.72860397400001</v>
      </c>
      <c r="U27" s="2">
        <f t="shared" si="1"/>
        <v>2.0355060609900136E-8</v>
      </c>
      <c r="V27" s="161"/>
      <c r="W27" s="2">
        <v>9.9900000000000005E-9</v>
      </c>
      <c r="X27" s="2">
        <v>5.9864001446800001</v>
      </c>
      <c r="Y27" s="2">
        <v>6286.5989683403996</v>
      </c>
      <c r="Z27" s="2">
        <f t="shared" si="2"/>
        <v>-8.2688736178887524E-9</v>
      </c>
      <c r="AA27" s="161"/>
      <c r="AB27" s="162"/>
      <c r="AC27" s="162"/>
      <c r="AD27" s="162"/>
      <c r="AE27" s="161"/>
      <c r="AF27" s="161"/>
      <c r="AG27" s="162"/>
      <c r="AH27" s="162"/>
      <c r="AI27" s="162"/>
      <c r="AJ27" s="161"/>
      <c r="AK27" s="161"/>
      <c r="AL27" s="162"/>
      <c r="AM27" s="162"/>
      <c r="AN27" s="162"/>
      <c r="AO27" s="161"/>
      <c r="AP27" s="161"/>
      <c r="AQ27" s="2">
        <v>3.8490000000000003E-8</v>
      </c>
      <c r="AR27" s="2">
        <v>1.82229412531</v>
      </c>
      <c r="AS27" s="2">
        <v>5486.7778431750003</v>
      </c>
      <c r="AT27" s="2">
        <f t="shared" si="5"/>
        <v>-3.6472467234330981E-8</v>
      </c>
      <c r="AU27" s="2"/>
      <c r="AV27" s="2">
        <v>2.1999999999999998E-9</v>
      </c>
      <c r="AW27" s="2">
        <v>3.9930564374199999</v>
      </c>
      <c r="AX27" s="2">
        <v>6812.766815086</v>
      </c>
      <c r="AY27" s="2">
        <f t="shared" si="6"/>
        <v>-1.5691182567970853E-9</v>
      </c>
      <c r="AZ27" s="2"/>
      <c r="BA27" s="2">
        <v>1.5E-10</v>
      </c>
      <c r="BB27" s="2">
        <v>0.43087848849999999</v>
      </c>
      <c r="BC27" s="2">
        <v>11790.629088658799</v>
      </c>
      <c r="BD27" s="2">
        <f t="shared" si="7"/>
        <v>-7.7181593895591494E-11</v>
      </c>
      <c r="BE27" s="161"/>
      <c r="BF27" s="162"/>
      <c r="BG27" s="162"/>
      <c r="BH27" s="162"/>
      <c r="BI27" s="161"/>
      <c r="BJ27" s="161"/>
      <c r="BK27" s="162"/>
      <c r="BL27" s="162"/>
      <c r="BM27" s="162"/>
      <c r="BN27" s="161"/>
      <c r="BO27" s="2"/>
      <c r="BP27" s="2">
        <v>4.6963E-7</v>
      </c>
      <c r="BQ27" s="2">
        <v>2.5780507038599998</v>
      </c>
      <c r="BR27" s="2">
        <v>775.52261132399997</v>
      </c>
      <c r="BS27" s="2">
        <f t="shared" si="9"/>
        <v>-7.0688916689841332E-8</v>
      </c>
      <c r="BT27" s="2"/>
      <c r="BU27" s="2">
        <v>2.5539999999999999E-8</v>
      </c>
      <c r="BV27" s="2">
        <v>6.1324187852499996</v>
      </c>
      <c r="BW27" s="2">
        <v>6438.4962494256006</v>
      </c>
      <c r="BX27" s="2">
        <f t="shared" si="10"/>
        <v>-7.0295619592999346E-9</v>
      </c>
      <c r="BY27" s="2"/>
      <c r="BZ27" s="2">
        <v>2.2900000000000002E-9</v>
      </c>
      <c r="CA27" s="2">
        <v>4.7596958806999998</v>
      </c>
      <c r="CB27" s="2">
        <v>7234.7942562420003</v>
      </c>
      <c r="CC27" s="2">
        <f t="shared" si="11"/>
        <v>-1.6009857305453356E-9</v>
      </c>
      <c r="CD27" s="2"/>
      <c r="CE27" s="2">
        <v>5.0000000000000002E-11</v>
      </c>
      <c r="CF27" s="2">
        <v>3.7110296691700002</v>
      </c>
      <c r="CG27" s="2">
        <v>6290.1893969922003</v>
      </c>
      <c r="CH27" s="2">
        <f t="shared" si="12"/>
        <v>4.8438909816326962E-11</v>
      </c>
      <c r="CI27" s="161"/>
      <c r="CJ27" s="162"/>
      <c r="CK27" s="162"/>
      <c r="CL27" s="162"/>
      <c r="CM27" s="161"/>
      <c r="CN27" s="161"/>
      <c r="CO27" s="162"/>
      <c r="CP27" s="162"/>
      <c r="CQ27" s="162"/>
      <c r="CR27" s="161"/>
    </row>
    <row r="28" spans="1:96" ht="12.75">
      <c r="A28" s="161"/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2">
        <v>1.5551599999999999E-6</v>
      </c>
      <c r="N28" s="2">
        <v>0.83306073807000003</v>
      </c>
      <c r="O28" s="2">
        <v>213.29909543799999</v>
      </c>
      <c r="P28" s="2">
        <f t="shared" si="0"/>
        <v>1.4610924950504892E-6</v>
      </c>
      <c r="Q28" s="161"/>
      <c r="R28" s="2">
        <v>1.2461E-7</v>
      </c>
      <c r="S28" s="2">
        <v>2.8343228551199999</v>
      </c>
      <c r="T28" s="2">
        <v>1748.016413067</v>
      </c>
      <c r="U28" s="2">
        <f t="shared" si="1"/>
        <v>1.0460586502590524E-7</v>
      </c>
      <c r="V28" s="161"/>
      <c r="W28" s="2">
        <v>9.1700000000000004E-9</v>
      </c>
      <c r="X28" s="2">
        <v>4.7978868752199997</v>
      </c>
      <c r="Y28" s="2">
        <v>5088.6288397668004</v>
      </c>
      <c r="Z28" s="2">
        <f t="shared" si="2"/>
        <v>-1.3300562330805966E-9</v>
      </c>
      <c r="AA28" s="161"/>
      <c r="AB28" s="162"/>
      <c r="AC28" s="162"/>
      <c r="AD28" s="162"/>
      <c r="AE28" s="161"/>
      <c r="AF28" s="161"/>
      <c r="AG28" s="162"/>
      <c r="AH28" s="162"/>
      <c r="AI28" s="162"/>
      <c r="AJ28" s="161"/>
      <c r="AK28" s="161"/>
      <c r="AL28" s="162"/>
      <c r="AM28" s="162"/>
      <c r="AN28" s="162"/>
      <c r="AO28" s="161"/>
      <c r="AP28" s="161"/>
      <c r="AQ28" s="2">
        <v>4.0930000000000003E-8</v>
      </c>
      <c r="AR28" s="2">
        <v>5.1170014120699996</v>
      </c>
      <c r="AS28" s="2">
        <v>13367.972631106601</v>
      </c>
      <c r="AT28" s="2">
        <f t="shared" si="5"/>
        <v>4.0671998563759932E-8</v>
      </c>
      <c r="AU28" s="2"/>
      <c r="AV28" s="2">
        <v>1.6600000000000001E-9</v>
      </c>
      <c r="AW28" s="2">
        <v>1.7497000299900001</v>
      </c>
      <c r="AX28" s="2">
        <v>11506.7697697936</v>
      </c>
      <c r="AY28" s="2">
        <f t="shared" si="6"/>
        <v>1.1784479133898178E-9</v>
      </c>
      <c r="AZ28" s="2"/>
      <c r="BA28" s="2">
        <v>1.7000000000000001E-10</v>
      </c>
      <c r="BB28" s="2">
        <v>1.3513215276099999</v>
      </c>
      <c r="BC28" s="2">
        <v>78051.585731316896</v>
      </c>
      <c r="BD28" s="2">
        <f t="shared" si="7"/>
        <v>-8.9955305687647654E-11</v>
      </c>
      <c r="BE28" s="161"/>
      <c r="BF28" s="162"/>
      <c r="BG28" s="162"/>
      <c r="BH28" s="162"/>
      <c r="BI28" s="161"/>
      <c r="BJ28" s="161"/>
      <c r="BK28" s="162"/>
      <c r="BL28" s="162"/>
      <c r="BM28" s="162"/>
      <c r="BN28" s="161"/>
      <c r="BO28" s="2"/>
      <c r="BP28" s="2">
        <v>3.8967999999999998E-7</v>
      </c>
      <c r="BQ28" s="2">
        <v>5.3607173816899998</v>
      </c>
      <c r="BR28" s="2">
        <v>4694.0029547076001</v>
      </c>
      <c r="BS28" s="2">
        <f t="shared" si="9"/>
        <v>-9.4584513113491446E-8</v>
      </c>
      <c r="BT28" s="2"/>
      <c r="BU28" s="2">
        <v>1.932E-8</v>
      </c>
      <c r="BV28" s="2">
        <v>5.3137460836599999</v>
      </c>
      <c r="BW28" s="2">
        <v>8429.2412664666008</v>
      </c>
      <c r="BX28" s="2">
        <f t="shared" si="10"/>
        <v>-1.6138263888385582E-8</v>
      </c>
      <c r="BY28" s="2"/>
      <c r="BZ28" s="2">
        <v>2.11E-9</v>
      </c>
      <c r="CA28" s="2">
        <v>0.21868065484999999</v>
      </c>
      <c r="CB28" s="2">
        <v>4705.7323075435997</v>
      </c>
      <c r="CC28" s="2">
        <f t="shared" si="11"/>
        <v>1.5583758282426968E-9</v>
      </c>
      <c r="CD28" s="161"/>
      <c r="CE28" s="162"/>
      <c r="CF28" s="162"/>
      <c r="CG28" s="162"/>
      <c r="CH28" s="161"/>
      <c r="CI28" s="161"/>
      <c r="CJ28" s="162"/>
      <c r="CK28" s="162"/>
      <c r="CL28" s="162"/>
      <c r="CM28" s="161"/>
      <c r="CN28" s="161"/>
      <c r="CO28" s="162"/>
      <c r="CP28" s="162"/>
      <c r="CQ28" s="162"/>
      <c r="CR28" s="161"/>
    </row>
    <row r="29" spans="1:96" ht="12.75">
      <c r="A29" s="165"/>
      <c r="B29" s="166"/>
      <c r="C29" s="165"/>
      <c r="D29" s="165"/>
      <c r="E29" s="165"/>
      <c r="F29" s="165"/>
      <c r="G29" s="161"/>
      <c r="H29" s="161"/>
      <c r="I29" s="161"/>
      <c r="J29" s="161"/>
      <c r="K29" s="161"/>
      <c r="L29" s="161"/>
      <c r="M29" s="2">
        <v>1.15132E-6</v>
      </c>
      <c r="N29" s="2">
        <v>0.64544911682999995</v>
      </c>
      <c r="O29" s="2">
        <v>0.98032106819999998</v>
      </c>
      <c r="P29" s="2">
        <f t="shared" si="0"/>
        <v>9.2345949913084951E-7</v>
      </c>
      <c r="Q29" s="161"/>
      <c r="R29" s="2">
        <v>1.1808E-7</v>
      </c>
      <c r="S29" s="2">
        <v>5.2737979048000003</v>
      </c>
      <c r="T29" s="2">
        <v>1194.4470102246</v>
      </c>
      <c r="U29" s="2">
        <f t="shared" si="1"/>
        <v>2.5986944793438418E-8</v>
      </c>
      <c r="V29" s="161"/>
      <c r="W29" s="2">
        <v>8.2800000000000004E-9</v>
      </c>
      <c r="X29" s="2">
        <v>3.3132107657200001</v>
      </c>
      <c r="Y29" s="2">
        <v>213.29909543799999</v>
      </c>
      <c r="Z29" s="2">
        <f t="shared" si="2"/>
        <v>-4.3965522060449987E-9</v>
      </c>
      <c r="AA29" s="161"/>
      <c r="AB29" s="162"/>
      <c r="AC29" s="162"/>
      <c r="AD29" s="162"/>
      <c r="AE29" s="161"/>
      <c r="AF29" s="161"/>
      <c r="AG29" s="162"/>
      <c r="AH29" s="162"/>
      <c r="AI29" s="162"/>
      <c r="AJ29" s="161"/>
      <c r="AK29" s="161"/>
      <c r="AL29" s="162"/>
      <c r="AM29" s="162"/>
      <c r="AN29" s="162"/>
      <c r="AO29" s="161"/>
      <c r="AP29" s="161"/>
      <c r="AQ29" s="2">
        <v>3.6809999999999997E-8</v>
      </c>
      <c r="AR29" s="2">
        <v>0.43793170356</v>
      </c>
      <c r="AS29" s="2">
        <v>3154.6870848956</v>
      </c>
      <c r="AT29" s="2">
        <f t="shared" si="5"/>
        <v>-8.2232552683234135E-9</v>
      </c>
      <c r="AU29" s="2"/>
      <c r="AV29" s="2">
        <v>2.1200000000000001E-9</v>
      </c>
      <c r="AW29" s="2">
        <v>1.5716628536899999</v>
      </c>
      <c r="AX29" s="2">
        <v>4694.0029547076001</v>
      </c>
      <c r="AY29" s="2">
        <f t="shared" si="6"/>
        <v>1.6509014071940694E-9</v>
      </c>
      <c r="AZ29" s="2"/>
      <c r="BA29" s="2">
        <v>1.5E-10</v>
      </c>
      <c r="BB29" s="2">
        <v>1.17032155085</v>
      </c>
      <c r="BC29" s="2">
        <v>213.29909543799999</v>
      </c>
      <c r="BD29" s="2">
        <f t="shared" si="7"/>
        <v>1.4998859639945439E-10</v>
      </c>
      <c r="BE29" s="161"/>
      <c r="BF29" s="162"/>
      <c r="BG29" s="162"/>
      <c r="BH29" s="162"/>
      <c r="BI29" s="161"/>
      <c r="BJ29" s="161"/>
      <c r="BK29" s="162"/>
      <c r="BL29" s="162"/>
      <c r="BM29" s="162"/>
      <c r="BN29" s="161"/>
      <c r="BO29" s="2"/>
      <c r="BP29" s="2">
        <v>4.4661E-7</v>
      </c>
      <c r="BQ29" s="2">
        <v>5.5371580730199996</v>
      </c>
      <c r="BR29" s="2">
        <v>9437.7629348869996</v>
      </c>
      <c r="BS29" s="2">
        <f t="shared" si="9"/>
        <v>-4.221222517196504E-7</v>
      </c>
      <c r="BT29" s="2"/>
      <c r="BU29" s="2">
        <v>2.4290000000000001E-8</v>
      </c>
      <c r="BV29" s="2">
        <v>3.09164528262</v>
      </c>
      <c r="BW29" s="2">
        <v>4690.4798363585996</v>
      </c>
      <c r="BX29" s="2">
        <f t="shared" si="10"/>
        <v>-1.463962112492884E-8</v>
      </c>
      <c r="BY29" s="2"/>
      <c r="BZ29" s="2">
        <v>2.0099999999999999E-9</v>
      </c>
      <c r="CA29" s="2">
        <v>4.2190574335699997</v>
      </c>
      <c r="CB29" s="2">
        <v>1349.8674096587999</v>
      </c>
      <c r="CC29" s="2">
        <f t="shared" si="11"/>
        <v>-1.9946194956448123E-9</v>
      </c>
      <c r="CD29" s="161"/>
      <c r="CE29" s="162"/>
      <c r="CF29" s="162"/>
      <c r="CG29" s="162"/>
      <c r="CH29" s="161"/>
      <c r="CI29" s="161"/>
      <c r="CJ29" s="162"/>
      <c r="CK29" s="162"/>
      <c r="CL29" s="162"/>
      <c r="CM29" s="161"/>
      <c r="CN29" s="161"/>
      <c r="CO29" s="162"/>
      <c r="CP29" s="162"/>
      <c r="CQ29" s="162"/>
      <c r="CR29" s="161"/>
    </row>
    <row r="30" spans="1:96" ht="12.75">
      <c r="A30" s="161"/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2">
        <v>1.02851E-6</v>
      </c>
      <c r="N30" s="2">
        <v>0.63599846726999998</v>
      </c>
      <c r="O30" s="2">
        <v>4694.0029547076001</v>
      </c>
      <c r="P30" s="2">
        <f t="shared" si="0"/>
        <v>9.945990691772123E-7</v>
      </c>
      <c r="Q30" s="161"/>
      <c r="R30" s="2">
        <v>8.5770000000000006E-8</v>
      </c>
      <c r="S30" s="2">
        <v>5.6447586806699999</v>
      </c>
      <c r="T30" s="2">
        <v>951.71840625060008</v>
      </c>
      <c r="U30" s="2">
        <f t="shared" si="1"/>
        <v>8.003108929403276E-8</v>
      </c>
      <c r="V30" s="161"/>
      <c r="W30" s="2">
        <v>1.103E-8</v>
      </c>
      <c r="X30" s="2">
        <v>1.2710445447900001</v>
      </c>
      <c r="Y30" s="2">
        <v>161000.68573767401</v>
      </c>
      <c r="Z30" s="2">
        <f t="shared" si="2"/>
        <v>7.6584877459745857E-9</v>
      </c>
      <c r="AA30" s="161"/>
      <c r="AB30" s="162"/>
      <c r="AC30" s="162"/>
      <c r="AD30" s="162"/>
      <c r="AE30" s="161"/>
      <c r="AF30" s="161"/>
      <c r="AG30" s="162"/>
      <c r="AH30" s="162"/>
      <c r="AI30" s="162"/>
      <c r="AJ30" s="161"/>
      <c r="AK30" s="161"/>
      <c r="AL30" s="162"/>
      <c r="AM30" s="162"/>
      <c r="AN30" s="162"/>
      <c r="AO30" s="161"/>
      <c r="AP30" s="161"/>
      <c r="AQ30" s="2">
        <v>3.4200000000000002E-8</v>
      </c>
      <c r="AR30" s="2">
        <v>5.4203480095199996</v>
      </c>
      <c r="AS30" s="2">
        <v>6069.7767545533998</v>
      </c>
      <c r="AT30" s="2">
        <f t="shared" si="5"/>
        <v>-3.4172146833610278E-8</v>
      </c>
      <c r="AU30" s="2"/>
      <c r="AV30" s="2">
        <v>1.57E-9</v>
      </c>
      <c r="AW30" s="2">
        <v>1.0825973478799999</v>
      </c>
      <c r="AX30" s="2">
        <v>5643.1785636774002</v>
      </c>
      <c r="AY30" s="2">
        <f t="shared" si="6"/>
        <v>5.5496246733746324E-10</v>
      </c>
      <c r="AZ30" s="2"/>
      <c r="BA30" s="2">
        <v>1.8E-10</v>
      </c>
      <c r="BB30" s="2">
        <v>2.8522151419899999</v>
      </c>
      <c r="BC30" s="2">
        <v>5088.6288397668004</v>
      </c>
      <c r="BD30" s="2">
        <f t="shared" si="7"/>
        <v>1.7528791075696799E-10</v>
      </c>
      <c r="BE30" s="161"/>
      <c r="BF30" s="162"/>
      <c r="BG30" s="162"/>
      <c r="BH30" s="162"/>
      <c r="BI30" s="161"/>
      <c r="BJ30" s="161"/>
      <c r="BK30" s="162"/>
      <c r="BL30" s="162"/>
      <c r="BM30" s="162"/>
      <c r="BN30" s="161"/>
      <c r="BO30" s="2"/>
      <c r="BP30" s="2">
        <v>3.566E-7</v>
      </c>
      <c r="BQ30" s="2">
        <v>1.6746805899499999</v>
      </c>
      <c r="BR30" s="2">
        <v>12036.4607348882</v>
      </c>
      <c r="BS30" s="2">
        <f t="shared" si="9"/>
        <v>-2.1855438916056594E-7</v>
      </c>
      <c r="BT30" s="2"/>
      <c r="BU30" s="2">
        <v>1.7299999999999999E-8</v>
      </c>
      <c r="BV30" s="2">
        <v>1.5368620854999999</v>
      </c>
      <c r="BW30" s="2">
        <v>4705.7323075435997</v>
      </c>
      <c r="BX30" s="2">
        <f t="shared" si="10"/>
        <v>1.4486644472189577E-8</v>
      </c>
      <c r="BY30" s="2"/>
      <c r="BZ30" s="2">
        <v>1.9500000000000001E-9</v>
      </c>
      <c r="CA30" s="2">
        <v>4.5780828536399998</v>
      </c>
      <c r="CB30" s="2">
        <v>529.69096509459996</v>
      </c>
      <c r="CC30" s="2">
        <f t="shared" si="11"/>
        <v>-1.3712054556501025E-10</v>
      </c>
      <c r="CD30" s="161"/>
      <c r="CE30" s="162"/>
      <c r="CF30" s="162"/>
      <c r="CG30" s="162"/>
      <c r="CH30" s="161"/>
      <c r="CI30" s="161"/>
      <c r="CJ30" s="162"/>
      <c r="CK30" s="162"/>
      <c r="CL30" s="162"/>
      <c r="CM30" s="161"/>
      <c r="CN30" s="161"/>
      <c r="CO30" s="162"/>
      <c r="CP30" s="162"/>
      <c r="CQ30" s="162"/>
      <c r="CR30" s="161"/>
    </row>
    <row r="31" spans="1:96" ht="12.75">
      <c r="A31" s="161"/>
      <c r="B31" s="161"/>
      <c r="C31" s="161"/>
      <c r="D31" s="161"/>
      <c r="E31" s="161"/>
      <c r="F31" s="161"/>
      <c r="G31" s="163"/>
      <c r="H31" s="161"/>
      <c r="I31" s="161"/>
      <c r="J31" s="161"/>
      <c r="K31" s="161"/>
      <c r="L31" s="161"/>
      <c r="M31" s="2">
        <v>1.01724E-6</v>
      </c>
      <c r="N31" s="2">
        <v>4.2667982136499996</v>
      </c>
      <c r="O31" s="2">
        <v>7.1135470007999997</v>
      </c>
      <c r="P31" s="2">
        <f t="shared" si="0"/>
        <v>-4.7427490152898813E-7</v>
      </c>
      <c r="Q31" s="161"/>
      <c r="R31" s="2">
        <v>1.0641E-7</v>
      </c>
      <c r="S31" s="2">
        <v>0.76614199202</v>
      </c>
      <c r="T31" s="2">
        <v>553.5694028424</v>
      </c>
      <c r="U31" s="2">
        <f t="shared" si="1"/>
        <v>-7.1149138563194478E-8</v>
      </c>
      <c r="V31" s="161"/>
      <c r="W31" s="2">
        <v>7.6199999999999997E-9</v>
      </c>
      <c r="X31" s="2">
        <v>3.4158276298799999</v>
      </c>
      <c r="Y31" s="2">
        <v>5486.7778431750003</v>
      </c>
      <c r="Z31" s="2">
        <f t="shared" si="2"/>
        <v>-2.2698746407565085E-9</v>
      </c>
      <c r="AA31" s="161"/>
      <c r="AB31" s="162"/>
      <c r="AC31" s="162"/>
      <c r="AD31" s="162"/>
      <c r="AE31" s="161"/>
      <c r="AF31" s="161"/>
      <c r="AG31" s="162"/>
      <c r="AH31" s="162"/>
      <c r="AI31" s="162"/>
      <c r="AJ31" s="161"/>
      <c r="AK31" s="161"/>
      <c r="AL31" s="162"/>
      <c r="AM31" s="162"/>
      <c r="AN31" s="162"/>
      <c r="AO31" s="161"/>
      <c r="AP31" s="161"/>
      <c r="AQ31" s="2">
        <v>3.6169999999999999E-8</v>
      </c>
      <c r="AR31" s="2">
        <v>6.0464193752600002</v>
      </c>
      <c r="AS31" s="2">
        <v>3930.2096962196001</v>
      </c>
      <c r="AT31" s="2">
        <f t="shared" si="5"/>
        <v>-3.6145308786405528E-8</v>
      </c>
      <c r="AU31" s="2"/>
      <c r="AV31" s="2">
        <v>1.5400000000000001E-9</v>
      </c>
      <c r="AW31" s="2">
        <v>5.9943467841200002</v>
      </c>
      <c r="AX31" s="2">
        <v>5486.7778431750003</v>
      </c>
      <c r="AY31" s="2">
        <f t="shared" si="6"/>
        <v>1.1726344854884416E-9</v>
      </c>
      <c r="AZ31" s="2"/>
      <c r="BA31" s="2">
        <v>1.7000000000000001E-10</v>
      </c>
      <c r="BB31" s="2">
        <v>0.21780913671999999</v>
      </c>
      <c r="BC31" s="2">
        <v>6283.1431602941902</v>
      </c>
      <c r="BD31" s="2">
        <f t="shared" si="7"/>
        <v>-1.6967317982051491E-10</v>
      </c>
      <c r="BE31" s="161"/>
      <c r="BF31" s="162"/>
      <c r="BG31" s="162"/>
      <c r="BH31" s="162"/>
      <c r="BI31" s="161"/>
      <c r="BJ31" s="161"/>
      <c r="BK31" s="162"/>
      <c r="BL31" s="162"/>
      <c r="BM31" s="162"/>
      <c r="BN31" s="161"/>
      <c r="BO31" s="2"/>
      <c r="BP31" s="2">
        <v>3.1921000000000001E-7</v>
      </c>
      <c r="BQ31" s="2">
        <v>0.18368229781000001</v>
      </c>
      <c r="BR31" s="2">
        <v>5088.6288397668004</v>
      </c>
      <c r="BS31" s="2">
        <f t="shared" si="9"/>
        <v>-3.0977468137229754E-7</v>
      </c>
      <c r="BT31" s="2"/>
      <c r="BU31" s="2">
        <v>2.25E-8</v>
      </c>
      <c r="BV31" s="2">
        <v>3.6886363384199998</v>
      </c>
      <c r="BW31" s="2">
        <v>7084.8967811151997</v>
      </c>
      <c r="BX31" s="2">
        <f t="shared" si="10"/>
        <v>-1.1456409545779165E-8</v>
      </c>
      <c r="BY31" s="2"/>
      <c r="BZ31" s="2">
        <v>2.5300000000000002E-9</v>
      </c>
      <c r="CA31" s="2">
        <v>2.8149629303900001</v>
      </c>
      <c r="CB31" s="2">
        <v>1748.016413067</v>
      </c>
      <c r="CC31" s="2">
        <f t="shared" si="11"/>
        <v>2.0968361186273298E-9</v>
      </c>
      <c r="CD31" s="161"/>
      <c r="CE31" s="162"/>
      <c r="CF31" s="162"/>
      <c r="CG31" s="162"/>
      <c r="CH31" s="161"/>
      <c r="CI31" s="161"/>
      <c r="CJ31" s="162"/>
      <c r="CK31" s="162"/>
      <c r="CL31" s="162"/>
      <c r="CM31" s="161"/>
      <c r="CN31" s="161"/>
      <c r="CO31" s="162"/>
      <c r="CP31" s="162"/>
      <c r="CQ31" s="162"/>
      <c r="CR31" s="161"/>
    </row>
    <row r="32" spans="1:96" ht="12.75">
      <c r="A32" s="161"/>
      <c r="B32" s="77"/>
      <c r="C32" s="77"/>
      <c r="D32" s="161"/>
      <c r="E32" s="161"/>
      <c r="F32" s="161"/>
      <c r="G32" s="161"/>
      <c r="H32" s="161"/>
      <c r="I32" s="161"/>
      <c r="J32" s="161"/>
      <c r="K32" s="161"/>
      <c r="L32" s="161"/>
      <c r="M32" s="2">
        <v>9.9205999999999995E-7</v>
      </c>
      <c r="N32" s="2">
        <v>6.2099294025800003</v>
      </c>
      <c r="O32" s="2">
        <v>2146.1654164751999</v>
      </c>
      <c r="P32" s="2">
        <f t="shared" si="0"/>
        <v>8.2238180208900994E-7</v>
      </c>
      <c r="Q32" s="161"/>
      <c r="R32" s="2">
        <v>7.5759999999999998E-8</v>
      </c>
      <c r="S32" s="2">
        <v>5.3006266488599998</v>
      </c>
      <c r="T32" s="2">
        <v>2352.8661537717999</v>
      </c>
      <c r="U32" s="2">
        <f t="shared" si="1"/>
        <v>8.2392500135261621E-9</v>
      </c>
      <c r="V32" s="161"/>
      <c r="W32" s="2">
        <v>1.044E-8</v>
      </c>
      <c r="X32" s="2">
        <v>0.60409577691000005</v>
      </c>
      <c r="Y32" s="2">
        <v>3154.6870848956</v>
      </c>
      <c r="Z32" s="2">
        <f t="shared" si="2"/>
        <v>-3.9832853826185158E-9</v>
      </c>
      <c r="AA32" s="161"/>
      <c r="AB32" s="162"/>
      <c r="AC32" s="162"/>
      <c r="AD32" s="162"/>
      <c r="AE32" s="161"/>
      <c r="AF32" s="161"/>
      <c r="AG32" s="162"/>
      <c r="AH32" s="162"/>
      <c r="AI32" s="162"/>
      <c r="AJ32" s="161"/>
      <c r="AK32" s="161"/>
      <c r="AL32" s="162"/>
      <c r="AM32" s="162"/>
      <c r="AN32" s="162"/>
      <c r="AO32" s="161"/>
      <c r="AP32" s="161"/>
      <c r="AQ32" s="2">
        <v>3.6699999999999998E-8</v>
      </c>
      <c r="AR32" s="2">
        <v>4.5821019222699997</v>
      </c>
      <c r="AS32" s="2">
        <v>12194.032914620901</v>
      </c>
      <c r="AT32" s="2">
        <f t="shared" si="5"/>
        <v>3.5991945620481387E-8</v>
      </c>
      <c r="AU32" s="2"/>
      <c r="AV32" s="2">
        <v>1.44E-9</v>
      </c>
      <c r="AW32" s="2">
        <v>5.2328565608500002</v>
      </c>
      <c r="AX32" s="2">
        <v>78051.585731316896</v>
      </c>
      <c r="AY32" s="2">
        <f t="shared" si="6"/>
        <v>1.3865718269706241E-9</v>
      </c>
      <c r="AZ32" s="2"/>
      <c r="BA32" s="2">
        <v>1.2999999999999999E-10</v>
      </c>
      <c r="BB32" s="2">
        <v>1.2120150438599999</v>
      </c>
      <c r="BC32" s="2">
        <v>25132.3033999656</v>
      </c>
      <c r="BD32" s="2">
        <f t="shared" si="7"/>
        <v>1.2942362579418554E-10</v>
      </c>
      <c r="BE32" s="161"/>
      <c r="BF32" s="162"/>
      <c r="BG32" s="162"/>
      <c r="BH32" s="162"/>
      <c r="BI32" s="161"/>
      <c r="BJ32" s="161"/>
      <c r="BK32" s="162"/>
      <c r="BL32" s="162"/>
      <c r="BM32" s="162"/>
      <c r="BN32" s="161"/>
      <c r="BO32" s="2"/>
      <c r="BP32" s="2">
        <v>3.1846000000000001E-7</v>
      </c>
      <c r="BQ32" s="2">
        <v>1.7777564208500001</v>
      </c>
      <c r="BR32" s="2">
        <v>398.14900340819997</v>
      </c>
      <c r="BS32" s="2">
        <f t="shared" si="9"/>
        <v>2.8949447902250156E-7</v>
      </c>
      <c r="BT32" s="2"/>
      <c r="BU32" s="2">
        <v>2.0929999999999999E-8</v>
      </c>
      <c r="BV32" s="2">
        <v>1.2819178303200001</v>
      </c>
      <c r="BW32" s="2">
        <v>1748.016413067</v>
      </c>
      <c r="BX32" s="2">
        <f t="shared" si="10"/>
        <v>-1.1048575030808698E-8</v>
      </c>
      <c r="BY32" s="2"/>
      <c r="BZ32" s="2">
        <v>1.8199999999999999E-9</v>
      </c>
      <c r="CA32" s="2">
        <v>5.7045401138900003</v>
      </c>
      <c r="CB32" s="2">
        <v>6040.3472460173998</v>
      </c>
      <c r="CC32" s="2">
        <f t="shared" si="11"/>
        <v>-1.6077878890059094E-9</v>
      </c>
      <c r="CD32" s="161"/>
      <c r="CE32" s="162"/>
      <c r="CF32" s="162"/>
      <c r="CG32" s="162"/>
      <c r="CH32" s="161"/>
      <c r="CI32" s="161"/>
      <c r="CJ32" s="162"/>
      <c r="CK32" s="162"/>
      <c r="CL32" s="162"/>
      <c r="CM32" s="161"/>
      <c r="CN32" s="161"/>
      <c r="CO32" s="162"/>
      <c r="CP32" s="162"/>
      <c r="CQ32" s="162"/>
      <c r="CR32" s="161"/>
    </row>
    <row r="33" spans="1:96" ht="12.75">
      <c r="A33" s="161"/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2">
        <v>1.3221199999999999E-6</v>
      </c>
      <c r="N33" s="2">
        <v>3.4111827555500001</v>
      </c>
      <c r="O33" s="2">
        <v>2942.4634232916001</v>
      </c>
      <c r="P33" s="2">
        <f t="shared" si="0"/>
        <v>1.2476863906472932E-6</v>
      </c>
      <c r="Q33" s="161"/>
      <c r="R33" s="2">
        <v>5.8339999999999998E-8</v>
      </c>
      <c r="S33" s="2">
        <v>1.76649917904</v>
      </c>
      <c r="T33" s="2">
        <v>1059.3819301891999</v>
      </c>
      <c r="U33" s="2">
        <f t="shared" si="1"/>
        <v>-3.318482903568085E-8</v>
      </c>
      <c r="V33" s="161"/>
      <c r="W33" s="2">
        <v>8.8699999999999994E-9</v>
      </c>
      <c r="X33" s="2">
        <v>5.23465144638</v>
      </c>
      <c r="Y33" s="2">
        <v>7084.8967811151997</v>
      </c>
      <c r="Z33" s="2">
        <f t="shared" si="2"/>
        <v>-7.743653200307205E-9</v>
      </c>
      <c r="AA33" s="161"/>
      <c r="AB33" s="162"/>
      <c r="AC33" s="162"/>
      <c r="AD33" s="162"/>
      <c r="AE33" s="161"/>
      <c r="AF33" s="161"/>
      <c r="AG33" s="162"/>
      <c r="AH33" s="162"/>
      <c r="AI33" s="162"/>
      <c r="AJ33" s="161"/>
      <c r="AK33" s="161"/>
      <c r="AL33" s="162"/>
      <c r="AM33" s="162"/>
      <c r="AN33" s="162"/>
      <c r="AO33" s="161"/>
      <c r="AP33" s="161"/>
      <c r="AQ33" s="2">
        <v>2.9180000000000001E-8</v>
      </c>
      <c r="AR33" s="2">
        <v>1.9546388112599999</v>
      </c>
      <c r="AS33" s="2">
        <v>10977.078804699</v>
      </c>
      <c r="AT33" s="2">
        <f t="shared" si="5"/>
        <v>-2.0709857632756934E-8</v>
      </c>
      <c r="AU33" s="2"/>
      <c r="AV33" s="2">
        <v>1.44E-9</v>
      </c>
      <c r="AW33" s="2">
        <v>1.16454655948</v>
      </c>
      <c r="AX33" s="2">
        <v>90617.737431299698</v>
      </c>
      <c r="AY33" s="2">
        <f t="shared" si="6"/>
        <v>2.6924797917992407E-10</v>
      </c>
      <c r="AZ33" s="2"/>
      <c r="BA33" s="2">
        <v>1.2E-10</v>
      </c>
      <c r="BB33" s="2">
        <v>1.1295371219699999</v>
      </c>
      <c r="BC33" s="2">
        <v>90617.737431299698</v>
      </c>
      <c r="BD33" s="2">
        <f t="shared" si="7"/>
        <v>2.6549781660787744E-11</v>
      </c>
      <c r="BE33" s="161"/>
      <c r="BF33" s="162"/>
      <c r="BG33" s="162"/>
      <c r="BH33" s="162"/>
      <c r="BI33" s="161"/>
      <c r="BJ33" s="161"/>
      <c r="BK33" s="162"/>
      <c r="BL33" s="162"/>
      <c r="BM33" s="162"/>
      <c r="BN33" s="161"/>
      <c r="BO33" s="2"/>
      <c r="BP33" s="2">
        <v>3.3192999999999998E-7</v>
      </c>
      <c r="BQ33" s="2">
        <v>0.24370300098</v>
      </c>
      <c r="BR33" s="2">
        <v>7084.8967811151997</v>
      </c>
      <c r="BS33" s="2">
        <f t="shared" si="9"/>
        <v>7.5958193180254285E-8</v>
      </c>
      <c r="BT33" s="2"/>
      <c r="BU33" s="2">
        <v>1.441E-8</v>
      </c>
      <c r="BV33" s="2">
        <v>0.81656250862000002</v>
      </c>
      <c r="BW33" s="2">
        <v>14143.495242430599</v>
      </c>
      <c r="BX33" s="2">
        <f t="shared" si="10"/>
        <v>-8.5367700356064031E-9</v>
      </c>
      <c r="BY33" s="2"/>
      <c r="BZ33" s="2">
        <v>1.79E-9</v>
      </c>
      <c r="CA33" s="2">
        <v>6.0289709705299996</v>
      </c>
      <c r="CB33" s="2">
        <v>4292.3308329503998</v>
      </c>
      <c r="CC33" s="2">
        <f t="shared" si="11"/>
        <v>8.4464806867849083E-10</v>
      </c>
      <c r="CD33" s="161"/>
      <c r="CE33" s="162"/>
      <c r="CF33" s="162"/>
      <c r="CG33" s="162"/>
      <c r="CH33" s="161"/>
      <c r="CI33" s="161"/>
      <c r="CJ33" s="162"/>
      <c r="CK33" s="162"/>
      <c r="CL33" s="162"/>
      <c r="CM33" s="161"/>
      <c r="CN33" s="161"/>
      <c r="CO33" s="162"/>
      <c r="CP33" s="162"/>
      <c r="CQ33" s="162"/>
      <c r="CR33" s="161"/>
    </row>
    <row r="34" spans="1:96" ht="12.75">
      <c r="A34" s="161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2">
        <v>9.7607000000000008E-7</v>
      </c>
      <c r="N34" s="2">
        <v>0.68101272270000002</v>
      </c>
      <c r="O34" s="2">
        <v>155.42039943419999</v>
      </c>
      <c r="P34" s="2">
        <f t="shared" si="0"/>
        <v>9.60173014922751E-7</v>
      </c>
      <c r="Q34" s="161"/>
      <c r="R34" s="2">
        <v>6.3850000000000006E-8</v>
      </c>
      <c r="S34" s="2">
        <v>2.6503398496699999</v>
      </c>
      <c r="T34" s="2">
        <v>9437.7629348869996</v>
      </c>
      <c r="U34" s="2">
        <f t="shared" si="1"/>
        <v>5.3145733238907637E-8</v>
      </c>
      <c r="V34" s="161"/>
      <c r="W34" s="2">
        <v>6.4499999999999999E-9</v>
      </c>
      <c r="X34" s="2">
        <v>1.60096192515</v>
      </c>
      <c r="Y34" s="2">
        <v>2544.3144198834002</v>
      </c>
      <c r="Z34" s="2">
        <f t="shared" si="2"/>
        <v>6.4383177371311548E-9</v>
      </c>
      <c r="AA34" s="161"/>
      <c r="AB34" s="162"/>
      <c r="AC34" s="162"/>
      <c r="AD34" s="162"/>
      <c r="AE34" s="161"/>
      <c r="AF34" s="161"/>
      <c r="AG34" s="162"/>
      <c r="AH34" s="162"/>
      <c r="AI34" s="162"/>
      <c r="AJ34" s="161"/>
      <c r="AK34" s="161"/>
      <c r="AL34" s="162"/>
      <c r="AM34" s="162"/>
      <c r="AN34" s="162"/>
      <c r="AO34" s="161"/>
      <c r="AP34" s="161"/>
      <c r="AQ34" s="2">
        <v>2.7970000000000002E-8</v>
      </c>
      <c r="AR34" s="2">
        <v>5.6125927504800002</v>
      </c>
      <c r="AS34" s="2">
        <v>11790.629088658799</v>
      </c>
      <c r="AT34" s="2">
        <f t="shared" si="5"/>
        <v>-2.7899232417061211E-8</v>
      </c>
      <c r="AU34" s="2"/>
      <c r="AV34" s="2">
        <v>1.37E-9</v>
      </c>
      <c r="AW34" s="2">
        <v>2.6776043602700002</v>
      </c>
      <c r="AX34" s="2">
        <v>6290.1893969922003</v>
      </c>
      <c r="AY34" s="2">
        <f t="shared" si="6"/>
        <v>9.7116941662039869E-10</v>
      </c>
      <c r="AZ34" s="2"/>
      <c r="BA34" s="2">
        <v>1.2E-10</v>
      </c>
      <c r="BB34" s="2">
        <v>5.1371445259200001</v>
      </c>
      <c r="BC34" s="2">
        <v>7079.3738568077997</v>
      </c>
      <c r="BD34" s="2">
        <f t="shared" si="7"/>
        <v>-1.0843906582150712E-10</v>
      </c>
      <c r="BE34" s="161"/>
      <c r="BF34" s="162"/>
      <c r="BG34" s="162"/>
      <c r="BH34" s="162"/>
      <c r="BI34" s="161"/>
      <c r="BJ34" s="161"/>
      <c r="BK34" s="162"/>
      <c r="BL34" s="162"/>
      <c r="BM34" s="162"/>
      <c r="BN34" s="161"/>
      <c r="BO34" s="2"/>
      <c r="BP34" s="2">
        <v>3.8244999999999999E-7</v>
      </c>
      <c r="BQ34" s="2">
        <v>2.3925534397399999</v>
      </c>
      <c r="BR34" s="2">
        <v>8827.3902698748007</v>
      </c>
      <c r="BS34" s="2">
        <f t="shared" si="9"/>
        <v>-3.2150254550202164E-7</v>
      </c>
      <c r="BT34" s="2"/>
      <c r="BU34" s="2">
        <v>1.4829999999999999E-8</v>
      </c>
      <c r="BV34" s="2">
        <v>3.2222535777100001</v>
      </c>
      <c r="BW34" s="2">
        <v>7234.7942562420003</v>
      </c>
      <c r="BX34" s="2">
        <f t="shared" si="10"/>
        <v>1.0251862140827283E-8</v>
      </c>
      <c r="BY34" s="2"/>
      <c r="BZ34" s="2">
        <v>1.86E-9</v>
      </c>
      <c r="CA34" s="2">
        <v>1.5869099124399999</v>
      </c>
      <c r="CB34" s="2">
        <v>6309.3741697912001</v>
      </c>
      <c r="CC34" s="2">
        <f t="shared" si="11"/>
        <v>-7.3996796564623786E-10</v>
      </c>
      <c r="CD34" s="161"/>
      <c r="CE34" s="162"/>
      <c r="CF34" s="162"/>
      <c r="CG34" s="162"/>
      <c r="CH34" s="161"/>
      <c r="CI34" s="161"/>
      <c r="CJ34" s="162"/>
      <c r="CK34" s="162"/>
      <c r="CL34" s="162"/>
      <c r="CM34" s="161"/>
      <c r="CN34" s="161"/>
      <c r="CO34" s="162"/>
      <c r="CP34" s="162"/>
      <c r="CQ34" s="162"/>
      <c r="CR34" s="161"/>
    </row>
    <row r="35" spans="1:96" ht="12.75">
      <c r="A35" s="77"/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2">
        <v>8.5127999999999998E-7</v>
      </c>
      <c r="N35" s="2">
        <v>1.2987074302499999</v>
      </c>
      <c r="O35" s="2">
        <v>6275.9623029905997</v>
      </c>
      <c r="P35" s="2">
        <f t="shared" si="0"/>
        <v>-4.17135390940579E-7</v>
      </c>
      <c r="Q35" s="161"/>
      <c r="R35" s="2">
        <v>5.2229999999999999E-8</v>
      </c>
      <c r="S35" s="2">
        <v>5.6613576762399997</v>
      </c>
      <c r="T35" s="2">
        <v>71430.695618129001</v>
      </c>
      <c r="U35" s="2">
        <f t="shared" si="1"/>
        <v>3.5099764684158293E-8</v>
      </c>
      <c r="V35" s="161"/>
      <c r="W35" s="2">
        <v>6.8100000000000003E-9</v>
      </c>
      <c r="X35" s="2">
        <v>3.43155669169</v>
      </c>
      <c r="Y35" s="2">
        <v>4694.0029547076001</v>
      </c>
      <c r="Z35" s="2">
        <f t="shared" si="2"/>
        <v>-5.606900886896876E-9</v>
      </c>
      <c r="AA35" s="161"/>
      <c r="AB35" s="162"/>
      <c r="AC35" s="162"/>
      <c r="AD35" s="162"/>
      <c r="AE35" s="161"/>
      <c r="AF35" s="161"/>
      <c r="AG35" s="162"/>
      <c r="AH35" s="162"/>
      <c r="AI35" s="162"/>
      <c r="AJ35" s="161"/>
      <c r="AK35" s="161"/>
      <c r="AL35" s="162"/>
      <c r="AM35" s="162"/>
      <c r="AN35" s="162"/>
      <c r="AO35" s="161"/>
      <c r="AP35" s="161"/>
      <c r="AQ35" s="2">
        <v>2.5019999999999998E-8</v>
      </c>
      <c r="AR35" s="2">
        <v>0.60499729366999999</v>
      </c>
      <c r="AS35" s="2">
        <v>6496.3749454294002</v>
      </c>
      <c r="AT35" s="2">
        <f t="shared" si="5"/>
        <v>-1.63787419006479E-8</v>
      </c>
      <c r="AU35" s="2"/>
      <c r="AV35" s="2">
        <v>1.8E-9</v>
      </c>
      <c r="AW35" s="2">
        <v>2.06509026215</v>
      </c>
      <c r="AX35" s="2">
        <v>7084.8967811151997</v>
      </c>
      <c r="AY35" s="2">
        <f t="shared" si="6"/>
        <v>1.5953632994770388E-9</v>
      </c>
      <c r="AZ35" s="2"/>
      <c r="BA35" s="2">
        <v>1.2999999999999999E-10</v>
      </c>
      <c r="BB35" s="2">
        <v>3.7984213521700001</v>
      </c>
      <c r="BC35" s="2">
        <v>4933.2084403325998</v>
      </c>
      <c r="BD35" s="2">
        <f t="shared" si="7"/>
        <v>-1.0181459656331109E-12</v>
      </c>
      <c r="BE35" s="161"/>
      <c r="BF35" s="162"/>
      <c r="BG35" s="162"/>
      <c r="BH35" s="162"/>
      <c r="BI35" s="161"/>
      <c r="BJ35" s="161"/>
      <c r="BK35" s="162"/>
      <c r="BL35" s="162"/>
      <c r="BM35" s="162"/>
      <c r="BN35" s="161"/>
      <c r="BO35" s="2"/>
      <c r="BP35" s="2">
        <v>2.8463999999999999E-7</v>
      </c>
      <c r="BQ35" s="2">
        <v>1.2134486817600001</v>
      </c>
      <c r="BR35" s="2">
        <v>6286.5989683403996</v>
      </c>
      <c r="BS35" s="2">
        <f t="shared" si="9"/>
        <v>-1.7369235535299802E-7</v>
      </c>
      <c r="BT35" s="2"/>
      <c r="BU35" s="2">
        <v>1.754E-8</v>
      </c>
      <c r="BV35" s="2">
        <v>3.2288370511200002</v>
      </c>
      <c r="BW35" s="2">
        <v>6279.5527316424004</v>
      </c>
      <c r="BX35" s="2">
        <f t="shared" si="10"/>
        <v>1.7279157349841706E-8</v>
      </c>
      <c r="BY35" s="2"/>
      <c r="BZ35" s="2">
        <v>1.6999999999999999E-9</v>
      </c>
      <c r="CA35" s="2">
        <v>2.9022000971500002</v>
      </c>
      <c r="CB35" s="2">
        <v>9437.7629348869996</v>
      </c>
      <c r="CC35" s="2">
        <f t="shared" si="11"/>
        <v>1.1355510414982894E-9</v>
      </c>
      <c r="CD35" s="161"/>
      <c r="CE35" s="162"/>
      <c r="CF35" s="162"/>
      <c r="CG35" s="162"/>
      <c r="CH35" s="161"/>
      <c r="CI35" s="161"/>
      <c r="CJ35" s="162"/>
      <c r="CK35" s="162"/>
      <c r="CL35" s="162"/>
      <c r="CM35" s="161"/>
      <c r="CN35" s="161"/>
      <c r="CO35" s="162"/>
      <c r="CP35" s="162"/>
      <c r="CQ35" s="162"/>
      <c r="CR35" s="161"/>
    </row>
    <row r="36" spans="1:96" ht="12.75">
      <c r="A36" s="161"/>
      <c r="B36" s="161"/>
      <c r="C36" s="161"/>
      <c r="D36" s="161"/>
      <c r="E36" s="161"/>
      <c r="F36" s="161"/>
      <c r="G36" s="163"/>
      <c r="H36" s="161"/>
      <c r="I36" s="161"/>
      <c r="J36" s="161"/>
      <c r="K36" s="161"/>
      <c r="L36" s="161"/>
      <c r="M36" s="2">
        <v>7.4651000000000003E-7</v>
      </c>
      <c r="N36" s="2">
        <v>1.7550891615899999</v>
      </c>
      <c r="O36" s="2">
        <v>5088.6288397668004</v>
      </c>
      <c r="P36" s="2">
        <f t="shared" si="0"/>
        <v>1.8060188818661071E-7</v>
      </c>
      <c r="Q36" s="161"/>
      <c r="R36" s="2">
        <v>5.3050000000000002E-8</v>
      </c>
      <c r="S36" s="2">
        <v>0.90857521574</v>
      </c>
      <c r="T36" s="2">
        <v>3154.6870848956</v>
      </c>
      <c r="U36" s="2">
        <f t="shared" si="1"/>
        <v>-3.4010814573343784E-8</v>
      </c>
      <c r="V36" s="161"/>
      <c r="W36" s="2">
        <v>6.0500000000000004E-9</v>
      </c>
      <c r="X36" s="2">
        <v>2.4780634054599999</v>
      </c>
      <c r="Y36" s="2">
        <v>10977.078804699</v>
      </c>
      <c r="Z36" s="2">
        <f t="shared" si="2"/>
        <v>-1.5885629777290937E-9</v>
      </c>
      <c r="AA36" s="161"/>
      <c r="AB36" s="162"/>
      <c r="AC36" s="162"/>
      <c r="AD36" s="162"/>
      <c r="AE36" s="161"/>
      <c r="AF36" s="161"/>
      <c r="AG36" s="162"/>
      <c r="AH36" s="162"/>
      <c r="AI36" s="162"/>
      <c r="AJ36" s="161"/>
      <c r="AK36" s="161"/>
      <c r="AL36" s="162"/>
      <c r="AM36" s="162"/>
      <c r="AN36" s="162"/>
      <c r="AO36" s="161"/>
      <c r="AP36" s="161"/>
      <c r="AQ36" s="2">
        <v>2.3190000000000001E-8</v>
      </c>
      <c r="AR36" s="2">
        <v>5.0164821601399998</v>
      </c>
      <c r="AS36" s="2">
        <v>1059.3819301891999</v>
      </c>
      <c r="AT36" s="2">
        <f t="shared" si="5"/>
        <v>1.5176749317107057E-8</v>
      </c>
      <c r="AU36" s="2"/>
      <c r="AV36" s="2">
        <v>1.21E-9</v>
      </c>
      <c r="AW36" s="2">
        <v>5.9021257494699997</v>
      </c>
      <c r="AX36" s="2">
        <v>9225.5392732830005</v>
      </c>
      <c r="AY36" s="2">
        <f t="shared" si="6"/>
        <v>3.6167314087691824E-10</v>
      </c>
      <c r="AZ36" s="2"/>
      <c r="BA36" s="2">
        <v>1.2E-10</v>
      </c>
      <c r="BB36" s="2">
        <v>4.8940797821300004</v>
      </c>
      <c r="BC36" s="2">
        <v>3738.7614301079998</v>
      </c>
      <c r="BD36" s="2">
        <f t="shared" si="7"/>
        <v>-1.1902147587696998E-10</v>
      </c>
      <c r="BE36" s="161"/>
      <c r="BF36" s="162"/>
      <c r="BG36" s="162"/>
      <c r="BH36" s="162"/>
      <c r="BI36" s="161"/>
      <c r="BJ36" s="161"/>
      <c r="BK36" s="162"/>
      <c r="BL36" s="162"/>
      <c r="BM36" s="162"/>
      <c r="BN36" s="161"/>
      <c r="BO36" s="2"/>
      <c r="BP36" s="2">
        <v>3.749E-7</v>
      </c>
      <c r="BQ36" s="2">
        <v>0.82952922332000001</v>
      </c>
      <c r="BR36" s="2">
        <v>19651.048481098002</v>
      </c>
      <c r="BS36" s="2">
        <f t="shared" si="9"/>
        <v>9.5583331022779561E-8</v>
      </c>
      <c r="BT36" s="2"/>
      <c r="BU36" s="2">
        <v>1.583E-8</v>
      </c>
      <c r="BV36" s="2">
        <v>4.0970234942800001</v>
      </c>
      <c r="BW36" s="2">
        <v>11499.656222792801</v>
      </c>
      <c r="BX36" s="2">
        <f t="shared" si="10"/>
        <v>-1.5824399739027463E-8</v>
      </c>
      <c r="BY36" s="2"/>
      <c r="BZ36" s="2">
        <v>1.6600000000000001E-9</v>
      </c>
      <c r="CA36" s="2">
        <v>1.99984925026</v>
      </c>
      <c r="CB36" s="2">
        <v>8031.0922630584</v>
      </c>
      <c r="CC36" s="2">
        <f t="shared" si="11"/>
        <v>1.9481115962534601E-10</v>
      </c>
      <c r="CD36" s="161"/>
      <c r="CE36" s="162"/>
      <c r="CF36" s="162"/>
      <c r="CG36" s="162"/>
      <c r="CH36" s="161"/>
      <c r="CI36" s="161"/>
      <c r="CJ36" s="162"/>
      <c r="CK36" s="162"/>
      <c r="CL36" s="162"/>
      <c r="CM36" s="161"/>
      <c r="CN36" s="161"/>
      <c r="CO36" s="162"/>
      <c r="CP36" s="162"/>
      <c r="CQ36" s="162"/>
      <c r="CR36" s="161"/>
    </row>
    <row r="37" spans="1:96" ht="12.75">
      <c r="A37" s="161"/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2">
        <v>1.01895E-6</v>
      </c>
      <c r="N37" s="2">
        <v>0.97569221823999996</v>
      </c>
      <c r="O37" s="2">
        <v>15720.8387848784</v>
      </c>
      <c r="P37" s="2">
        <f t="shared" si="0"/>
        <v>-2.0657876050382326E-7</v>
      </c>
      <c r="Q37" s="161"/>
      <c r="R37" s="2">
        <v>6.1010000000000002E-8</v>
      </c>
      <c r="S37" s="2">
        <v>4.66632584188</v>
      </c>
      <c r="T37" s="2">
        <v>4690.4798363585996</v>
      </c>
      <c r="U37" s="2">
        <f t="shared" si="1"/>
        <v>-4.8540753662621879E-8</v>
      </c>
      <c r="V37" s="161"/>
      <c r="W37" s="2">
        <v>7.06E-9</v>
      </c>
      <c r="X37" s="2">
        <v>6.1939322257500002</v>
      </c>
      <c r="Y37" s="2">
        <v>4690.4798363585996</v>
      </c>
      <c r="Z37" s="2">
        <f t="shared" si="2"/>
        <v>4.0304091940844982E-9</v>
      </c>
      <c r="AA37" s="161"/>
      <c r="AB37" s="162"/>
      <c r="AC37" s="162"/>
      <c r="AD37" s="162"/>
      <c r="AE37" s="161"/>
      <c r="AF37" s="161"/>
      <c r="AG37" s="162"/>
      <c r="AH37" s="162"/>
      <c r="AI37" s="162"/>
      <c r="AJ37" s="161"/>
      <c r="AK37" s="161"/>
      <c r="AL37" s="162"/>
      <c r="AM37" s="162"/>
      <c r="AN37" s="162"/>
      <c r="AO37" s="161"/>
      <c r="AP37" s="161"/>
      <c r="AQ37" s="2">
        <v>2.6840000000000001E-8</v>
      </c>
      <c r="AR37" s="2">
        <v>1.3947039648799999</v>
      </c>
      <c r="AS37" s="2">
        <v>22003.914634869801</v>
      </c>
      <c r="AT37" s="2">
        <f t="shared" si="5"/>
        <v>9.0446160961200855E-9</v>
      </c>
      <c r="AU37" s="2"/>
      <c r="AV37" s="2">
        <v>1.5E-9</v>
      </c>
      <c r="AW37" s="2">
        <v>2.00175038718</v>
      </c>
      <c r="AX37" s="2">
        <v>5230.8074668030004</v>
      </c>
      <c r="AY37" s="2">
        <f t="shared" si="6"/>
        <v>-4.3941799611870515E-10</v>
      </c>
      <c r="AZ37" s="2"/>
      <c r="BA37" s="2">
        <v>1.5E-10</v>
      </c>
      <c r="BB37" s="2">
        <v>6.0568232885200004</v>
      </c>
      <c r="BC37" s="2">
        <v>398.14900340819997</v>
      </c>
      <c r="BD37" s="2">
        <f t="shared" si="7"/>
        <v>-1.1398233204180714E-10</v>
      </c>
      <c r="BE37" s="161"/>
      <c r="BF37" s="162"/>
      <c r="BG37" s="162"/>
      <c r="BH37" s="162"/>
      <c r="BI37" s="161"/>
      <c r="BJ37" s="161"/>
      <c r="BK37" s="162"/>
      <c r="BL37" s="162"/>
      <c r="BM37" s="162"/>
      <c r="BN37" s="161"/>
      <c r="BO37" s="2"/>
      <c r="BP37" s="2">
        <v>3.6956999999999999E-7</v>
      </c>
      <c r="BQ37" s="2">
        <v>4.9010759191400002</v>
      </c>
      <c r="BR37" s="2">
        <v>12139.5535091068</v>
      </c>
      <c r="BS37" s="2">
        <f t="shared" si="9"/>
        <v>3.3680092324910091E-7</v>
      </c>
      <c r="BT37" s="2"/>
      <c r="BU37" s="2">
        <v>1.5749999999999999E-8</v>
      </c>
      <c r="BV37" s="2">
        <v>5.5389017057499998</v>
      </c>
      <c r="BW37" s="2">
        <v>3154.6870848956</v>
      </c>
      <c r="BX37" s="2">
        <f t="shared" si="10"/>
        <v>1.2874355702029927E-8</v>
      </c>
      <c r="BY37" s="2"/>
      <c r="BZ37" s="2">
        <v>1.5799999999999999E-9</v>
      </c>
      <c r="CA37" s="2">
        <v>4.7837135519999997E-2</v>
      </c>
      <c r="CB37" s="2">
        <v>2544.3144198834002</v>
      </c>
      <c r="CC37" s="2">
        <f t="shared" si="11"/>
        <v>1.2290566677819181E-10</v>
      </c>
      <c r="CD37" s="161"/>
      <c r="CE37" s="162"/>
      <c r="CF37" s="162"/>
      <c r="CG37" s="162"/>
      <c r="CH37" s="161"/>
      <c r="CI37" s="161"/>
      <c r="CJ37" s="162"/>
      <c r="CK37" s="162"/>
      <c r="CL37" s="162"/>
      <c r="CM37" s="161"/>
      <c r="CN37" s="161"/>
      <c r="CO37" s="162"/>
      <c r="CP37" s="162"/>
      <c r="CQ37" s="162"/>
      <c r="CR37" s="161"/>
    </row>
    <row r="38" spans="1:96" ht="12.75">
      <c r="A38" s="161"/>
      <c r="B38" s="161"/>
      <c r="C38" s="161"/>
      <c r="D38" s="161"/>
      <c r="E38" s="161"/>
      <c r="F38" s="161"/>
      <c r="G38" s="161"/>
      <c r="H38" s="167"/>
      <c r="I38" s="167"/>
      <c r="J38" s="168"/>
      <c r="K38" s="168"/>
      <c r="L38" s="167"/>
      <c r="M38" s="2">
        <v>8.4710999999999997E-7</v>
      </c>
      <c r="N38" s="2">
        <v>3.67080093025</v>
      </c>
      <c r="O38" s="2">
        <v>71430.695618129001</v>
      </c>
      <c r="P38" s="2">
        <f t="shared" si="0"/>
        <v>-8.0485588610941366E-7</v>
      </c>
      <c r="Q38" s="167"/>
      <c r="R38" s="2">
        <v>4.3299999999999997E-8</v>
      </c>
      <c r="S38" s="2">
        <v>0.24102555403000001</v>
      </c>
      <c r="T38" s="2">
        <v>6812.766815086</v>
      </c>
      <c r="U38" s="2">
        <f t="shared" si="1"/>
        <v>4.2702958919648442E-8</v>
      </c>
      <c r="V38" s="167"/>
      <c r="W38" s="2">
        <v>6.4300000000000003E-9</v>
      </c>
      <c r="X38" s="2">
        <v>1.98042503148</v>
      </c>
      <c r="Y38" s="2">
        <v>801.82093112380005</v>
      </c>
      <c r="Z38" s="2">
        <f t="shared" si="2"/>
        <v>-5.0148668219174526E-9</v>
      </c>
      <c r="AA38" s="167"/>
      <c r="AB38" s="162"/>
      <c r="AC38" s="162"/>
      <c r="AD38" s="162"/>
      <c r="AE38" s="167"/>
      <c r="AF38" s="167"/>
      <c r="AG38" s="162"/>
      <c r="AH38" s="162"/>
      <c r="AI38" s="162"/>
      <c r="AJ38" s="167"/>
      <c r="AK38" s="167"/>
      <c r="AL38" s="162"/>
      <c r="AM38" s="162"/>
      <c r="AN38" s="162"/>
      <c r="AO38" s="167"/>
      <c r="AP38" s="167"/>
      <c r="AQ38" s="2">
        <v>2.428E-8</v>
      </c>
      <c r="AR38" s="2">
        <v>3.24183056052</v>
      </c>
      <c r="AS38" s="2">
        <v>78051.585731316896</v>
      </c>
      <c r="AT38" s="2">
        <f t="shared" si="5"/>
        <v>-1.5520315473165201E-8</v>
      </c>
      <c r="AU38" s="2"/>
      <c r="AV38" s="2">
        <v>1.49E-9</v>
      </c>
      <c r="AW38" s="2">
        <v>5.0615725451599998</v>
      </c>
      <c r="AX38" s="2">
        <v>17298.182327326202</v>
      </c>
      <c r="AY38" s="2">
        <f t="shared" si="6"/>
        <v>-1.4411678481906496E-9</v>
      </c>
      <c r="AZ38" s="2"/>
      <c r="BA38" s="2">
        <v>1.4000000000000001E-10</v>
      </c>
      <c r="BB38" s="2">
        <v>4.8102929185600001</v>
      </c>
      <c r="BC38" s="2">
        <v>4694.0029547076001</v>
      </c>
      <c r="BD38" s="2">
        <f t="shared" si="7"/>
        <v>-9.9999400997785379E-11</v>
      </c>
      <c r="BE38" s="167"/>
      <c r="BF38" s="162"/>
      <c r="BG38" s="162"/>
      <c r="BH38" s="162"/>
      <c r="BI38" s="167"/>
      <c r="BJ38" s="167"/>
      <c r="BK38" s="162"/>
      <c r="BL38" s="162"/>
      <c r="BM38" s="162"/>
      <c r="BN38" s="167"/>
      <c r="BO38" s="2"/>
      <c r="BP38" s="2">
        <v>3.4536999999999998E-7</v>
      </c>
      <c r="BQ38" s="2">
        <v>1.8427069328200001</v>
      </c>
      <c r="BR38" s="2">
        <v>2942.4634232916001</v>
      </c>
      <c r="BS38" s="2">
        <f t="shared" si="9"/>
        <v>-1.1349134632868333E-7</v>
      </c>
      <c r="BT38" s="2"/>
      <c r="BU38" s="2">
        <v>1.8469999999999999E-8</v>
      </c>
      <c r="BV38" s="2">
        <v>1.8204033536299999</v>
      </c>
      <c r="BW38" s="2">
        <v>7632.9432596502002</v>
      </c>
      <c r="BX38" s="2">
        <f t="shared" si="10"/>
        <v>-1.7414545411712561E-8</v>
      </c>
      <c r="BY38" s="2"/>
      <c r="BZ38" s="2">
        <v>1.97E-9</v>
      </c>
      <c r="CA38" s="2">
        <v>2.0108363950200001</v>
      </c>
      <c r="CB38" s="2">
        <v>1194.4470102246</v>
      </c>
      <c r="CC38" s="2">
        <f t="shared" si="11"/>
        <v>-1.9770430147846401E-10</v>
      </c>
      <c r="CD38" s="167"/>
      <c r="CE38" s="162"/>
      <c r="CF38" s="162"/>
      <c r="CG38" s="162"/>
      <c r="CH38" s="167"/>
      <c r="CI38" s="167"/>
      <c r="CJ38" s="162"/>
      <c r="CK38" s="162"/>
      <c r="CL38" s="162"/>
      <c r="CM38" s="167"/>
      <c r="CN38" s="167"/>
      <c r="CO38" s="162"/>
      <c r="CP38" s="162"/>
      <c r="CQ38" s="162"/>
      <c r="CR38" s="167"/>
    </row>
    <row r="39" spans="1:96" ht="12.75">
      <c r="A39" s="161"/>
      <c r="B39" s="161"/>
      <c r="C39" s="161"/>
      <c r="D39" s="161"/>
      <c r="E39" s="161"/>
      <c r="F39" s="161"/>
      <c r="G39" s="161"/>
      <c r="H39" s="161"/>
      <c r="I39" s="161"/>
      <c r="J39" s="168"/>
      <c r="K39" s="161"/>
      <c r="L39" s="161"/>
      <c r="M39" s="2">
        <v>7.3547000000000001E-7</v>
      </c>
      <c r="N39" s="2">
        <v>4.67926565481</v>
      </c>
      <c r="O39" s="2">
        <v>801.82093112380005</v>
      </c>
      <c r="P39" s="2">
        <f t="shared" si="0"/>
        <v>7.1550932356218203E-7</v>
      </c>
      <c r="Q39" s="161"/>
      <c r="R39" s="2">
        <v>5.0409999999999999E-8</v>
      </c>
      <c r="S39" s="2">
        <v>1.4249010370899999</v>
      </c>
      <c r="T39" s="2">
        <v>6438.4962494256006</v>
      </c>
      <c r="U39" s="2">
        <f t="shared" si="1"/>
        <v>-4.8394817871114202E-8</v>
      </c>
      <c r="V39" s="161"/>
      <c r="W39" s="2">
        <v>5.0199999999999996E-9</v>
      </c>
      <c r="X39" s="2">
        <v>1.4439437536299999</v>
      </c>
      <c r="Y39" s="2">
        <v>6836.6452528338004</v>
      </c>
      <c r="Z39" s="2">
        <f t="shared" si="2"/>
        <v>1.6457712590197604E-9</v>
      </c>
      <c r="AA39" s="161"/>
      <c r="AB39" s="162"/>
      <c r="AC39" s="162"/>
      <c r="AD39" s="162"/>
      <c r="AE39" s="161"/>
      <c r="AF39" s="161"/>
      <c r="AG39" s="162"/>
      <c r="AH39" s="162"/>
      <c r="AI39" s="162"/>
      <c r="AJ39" s="161"/>
      <c r="AK39" s="161"/>
      <c r="AL39" s="162"/>
      <c r="AM39" s="162"/>
      <c r="AN39" s="162"/>
      <c r="AO39" s="161"/>
      <c r="AP39" s="161"/>
      <c r="AQ39" s="2">
        <v>2.1200000000000001E-8</v>
      </c>
      <c r="AR39" s="2">
        <v>4.3069100028499996</v>
      </c>
      <c r="AS39" s="2">
        <v>5643.1785636774002</v>
      </c>
      <c r="AT39" s="2">
        <f t="shared" si="5"/>
        <v>-5.8295554990472894E-9</v>
      </c>
      <c r="AU39" s="2"/>
      <c r="AV39" s="2">
        <v>1.1800000000000001E-9</v>
      </c>
      <c r="AW39" s="2">
        <v>5.3997905803800004</v>
      </c>
      <c r="AX39" s="2">
        <v>3340.6124266997999</v>
      </c>
      <c r="AY39" s="2">
        <f t="shared" si="6"/>
        <v>1.0021928059753686E-9</v>
      </c>
      <c r="AZ39" s="2"/>
      <c r="BA39" s="2">
        <v>1.0999999999999999E-10</v>
      </c>
      <c r="BB39" s="2">
        <v>0.61684523405000002</v>
      </c>
      <c r="BC39" s="2">
        <v>3128.3887650958</v>
      </c>
      <c r="BD39" s="2">
        <f t="shared" si="7"/>
        <v>-5.7497937120805806E-11</v>
      </c>
      <c r="BE39" s="161"/>
      <c r="BF39" s="162"/>
      <c r="BG39" s="162"/>
      <c r="BH39" s="162"/>
      <c r="BI39" s="161"/>
      <c r="BJ39" s="161"/>
      <c r="BK39" s="162"/>
      <c r="BL39" s="162"/>
      <c r="BM39" s="162"/>
      <c r="BN39" s="161"/>
      <c r="BO39" s="2"/>
      <c r="BP39" s="2">
        <v>2.6274999999999999E-7</v>
      </c>
      <c r="BQ39" s="2">
        <v>4.5889685040100003</v>
      </c>
      <c r="BR39" s="2">
        <v>10447.3878396044</v>
      </c>
      <c r="BS39" s="2">
        <f t="shared" si="9"/>
        <v>-2.6211130992727433E-7</v>
      </c>
      <c r="BT39" s="2"/>
      <c r="BU39" s="2">
        <v>1.5040000000000001E-8</v>
      </c>
      <c r="BV39" s="2">
        <v>3.6329338572599998</v>
      </c>
      <c r="BW39" s="2">
        <v>11513.883316794399</v>
      </c>
      <c r="BX39" s="2">
        <f t="shared" si="10"/>
        <v>-1.3079025378457703E-8</v>
      </c>
      <c r="BY39" s="2"/>
      <c r="BZ39" s="2">
        <v>1.6500000000000001E-9</v>
      </c>
      <c r="CA39" s="2">
        <v>5.7837259677799997</v>
      </c>
      <c r="CB39" s="2">
        <v>83996.847318111802</v>
      </c>
      <c r="CC39" s="2">
        <f t="shared" si="11"/>
        <v>4.8823672595742997E-10</v>
      </c>
      <c r="CD39" s="161"/>
      <c r="CE39" s="162"/>
      <c r="CF39" s="162"/>
      <c r="CG39" s="162"/>
      <c r="CH39" s="161"/>
      <c r="CI39" s="161"/>
      <c r="CJ39" s="162"/>
      <c r="CK39" s="162"/>
      <c r="CL39" s="162"/>
      <c r="CM39" s="161"/>
      <c r="CN39" s="161"/>
      <c r="CO39" s="162"/>
      <c r="CP39" s="162"/>
      <c r="CQ39" s="162"/>
      <c r="CR39" s="161"/>
    </row>
    <row r="40" spans="1:96" ht="12.75">
      <c r="A40" s="161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2">
        <v>7.3873999999999996E-7</v>
      </c>
      <c r="N40" s="2">
        <v>3.5031944316699999</v>
      </c>
      <c r="O40" s="2">
        <v>3154.6870848956</v>
      </c>
      <c r="P40" s="2">
        <f t="shared" si="0"/>
        <v>1.0964246025849336E-7</v>
      </c>
      <c r="Q40" s="161"/>
      <c r="R40" s="2">
        <v>4.259E-8</v>
      </c>
      <c r="S40" s="2">
        <v>0.77355900599000005</v>
      </c>
      <c r="T40" s="2">
        <v>10447.3878396044</v>
      </c>
      <c r="U40" s="2">
        <f t="shared" si="1"/>
        <v>3.5052691290669593E-8</v>
      </c>
      <c r="V40" s="161"/>
      <c r="W40" s="2">
        <v>4.9E-9</v>
      </c>
      <c r="X40" s="2">
        <v>2.3412952419400002</v>
      </c>
      <c r="Y40" s="2">
        <v>1592.5960136327999</v>
      </c>
      <c r="Z40" s="2">
        <f t="shared" si="2"/>
        <v>4.7966150307096241E-9</v>
      </c>
      <c r="AA40" s="161"/>
      <c r="AB40" s="162"/>
      <c r="AC40" s="162"/>
      <c r="AD40" s="162"/>
      <c r="AE40" s="161"/>
      <c r="AF40" s="161"/>
      <c r="AG40" s="162"/>
      <c r="AH40" s="162"/>
      <c r="AI40" s="162"/>
      <c r="AJ40" s="161"/>
      <c r="AK40" s="161"/>
      <c r="AL40" s="162"/>
      <c r="AM40" s="162"/>
      <c r="AN40" s="162"/>
      <c r="AO40" s="161"/>
      <c r="AP40" s="161"/>
      <c r="AQ40" s="2">
        <v>2.257E-8</v>
      </c>
      <c r="AR40" s="2">
        <v>3.1555722561800001</v>
      </c>
      <c r="AS40" s="2">
        <v>90617.737431299698</v>
      </c>
      <c r="AT40" s="2">
        <f t="shared" si="5"/>
        <v>-2.1964564951251979E-8</v>
      </c>
      <c r="AU40" s="2"/>
      <c r="AV40" s="2">
        <v>1.61E-9</v>
      </c>
      <c r="AW40" s="2">
        <v>3.3242199969100001</v>
      </c>
      <c r="AX40" s="2">
        <v>6283.3196674749006</v>
      </c>
      <c r="AY40" s="2">
        <f t="shared" si="6"/>
        <v>1.6022469010193094E-9</v>
      </c>
      <c r="AZ40" s="2"/>
      <c r="BA40" s="2">
        <v>1.0999999999999999E-10</v>
      </c>
      <c r="BB40" s="2">
        <v>5.3287653849999996</v>
      </c>
      <c r="BC40" s="2">
        <v>6040.3472460173998</v>
      </c>
      <c r="BD40" s="2">
        <f t="shared" si="7"/>
        <v>-1.0931137780584966E-10</v>
      </c>
      <c r="BE40" s="161"/>
      <c r="BF40" s="162"/>
      <c r="BG40" s="162"/>
      <c r="BH40" s="162"/>
      <c r="BI40" s="161"/>
      <c r="BJ40" s="161"/>
      <c r="BK40" s="162"/>
      <c r="BL40" s="162"/>
      <c r="BM40" s="162"/>
      <c r="BN40" s="161"/>
      <c r="BO40" s="2"/>
      <c r="BP40" s="2">
        <v>2.4596000000000001E-7</v>
      </c>
      <c r="BQ40" s="2">
        <v>3.78660875483</v>
      </c>
      <c r="BR40" s="2">
        <v>8429.2412664666008</v>
      </c>
      <c r="BS40" s="2">
        <f t="shared" si="9"/>
        <v>1.2612634392268241E-7</v>
      </c>
      <c r="BT40" s="2"/>
      <c r="BU40" s="2">
        <v>1.337E-8</v>
      </c>
      <c r="BV40" s="2">
        <v>4.6444086433900003</v>
      </c>
      <c r="BW40" s="2">
        <v>6836.6452528338004</v>
      </c>
      <c r="BX40" s="2">
        <f t="shared" si="10"/>
        <v>-3.6324755721575866E-9</v>
      </c>
      <c r="BY40" s="2"/>
      <c r="BZ40" s="2">
        <v>2.1400000000000001E-9</v>
      </c>
      <c r="CA40" s="2">
        <v>3.3828593431899998</v>
      </c>
      <c r="CB40" s="2">
        <v>7632.9432596502002</v>
      </c>
      <c r="CC40" s="2">
        <f t="shared" si="11"/>
        <v>6.9619764977427514E-10</v>
      </c>
      <c r="CD40" s="161"/>
      <c r="CE40" s="162"/>
      <c r="CF40" s="162"/>
      <c r="CG40" s="162"/>
      <c r="CH40" s="161"/>
      <c r="CI40" s="161"/>
      <c r="CJ40" s="162"/>
      <c r="CK40" s="162"/>
      <c r="CL40" s="162"/>
      <c r="CM40" s="161"/>
      <c r="CN40" s="161"/>
      <c r="CO40" s="162"/>
      <c r="CP40" s="162"/>
      <c r="CQ40" s="162"/>
      <c r="CR40" s="161"/>
    </row>
    <row r="41" spans="1:96" ht="12.75">
      <c r="A41" s="161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2">
        <v>7.8756000000000005E-7</v>
      </c>
      <c r="N41" s="2">
        <v>3.03698313141</v>
      </c>
      <c r="O41" s="2">
        <v>12036.4607348882</v>
      </c>
      <c r="P41" s="2">
        <f t="shared" si="0"/>
        <v>5.0892294846006344E-7</v>
      </c>
      <c r="Q41" s="161"/>
      <c r="R41" s="2">
        <v>5.198E-8</v>
      </c>
      <c r="S41" s="2">
        <v>1.85353197345</v>
      </c>
      <c r="T41" s="2">
        <v>801.82093112380005</v>
      </c>
      <c r="U41" s="2">
        <f t="shared" si="1"/>
        <v>-4.4331333922053721E-8</v>
      </c>
      <c r="V41" s="161"/>
      <c r="W41" s="2">
        <v>4.5800000000000003E-9</v>
      </c>
      <c r="X41" s="2">
        <v>1.30876448575</v>
      </c>
      <c r="Y41" s="2">
        <v>4292.3308329503998</v>
      </c>
      <c r="Z41" s="2">
        <f t="shared" si="2"/>
        <v>-4.0210208674929717E-9</v>
      </c>
      <c r="AA41" s="161"/>
      <c r="AB41" s="162"/>
      <c r="AC41" s="162"/>
      <c r="AD41" s="162"/>
      <c r="AE41" s="161"/>
      <c r="AF41" s="161"/>
      <c r="AG41" s="162"/>
      <c r="AH41" s="162"/>
      <c r="AI41" s="162"/>
      <c r="AJ41" s="161"/>
      <c r="AK41" s="161"/>
      <c r="AL41" s="162"/>
      <c r="AM41" s="162"/>
      <c r="AN41" s="162"/>
      <c r="AO41" s="161"/>
      <c r="AP41" s="161"/>
      <c r="AQ41" s="2">
        <v>1.8130000000000001E-8</v>
      </c>
      <c r="AR41" s="2">
        <v>3.7557421828500002</v>
      </c>
      <c r="AS41" s="2">
        <v>3340.6124266997999</v>
      </c>
      <c r="AT41" s="2">
        <f t="shared" si="5"/>
        <v>-1.0671821167318922E-8</v>
      </c>
      <c r="AU41" s="2"/>
      <c r="AV41" s="2">
        <v>1.21E-9</v>
      </c>
      <c r="AW41" s="2">
        <v>4.3672219316199996</v>
      </c>
      <c r="AX41" s="2">
        <v>19651.048481098002</v>
      </c>
      <c r="AY41" s="2">
        <f t="shared" si="6"/>
        <v>-7.3602972183956498E-10</v>
      </c>
      <c r="AZ41" s="2"/>
      <c r="BA41" s="2">
        <v>1.4000000000000001E-10</v>
      </c>
      <c r="BB41" s="2">
        <v>5.2722735028600001</v>
      </c>
      <c r="BC41" s="2">
        <v>4535.0594369244</v>
      </c>
      <c r="BD41" s="2">
        <f t="shared" si="7"/>
        <v>7.2896447667420241E-11</v>
      </c>
      <c r="BE41" s="161"/>
      <c r="BF41" s="162"/>
      <c r="BG41" s="162"/>
      <c r="BH41" s="162"/>
      <c r="BI41" s="161"/>
      <c r="BJ41" s="161"/>
      <c r="BK41" s="162"/>
      <c r="BL41" s="162"/>
      <c r="BM41" s="162"/>
      <c r="BN41" s="161"/>
      <c r="BO41" s="2"/>
      <c r="BP41" s="2">
        <v>2.3587000000000001E-7</v>
      </c>
      <c r="BQ41" s="2">
        <v>0.26866117066</v>
      </c>
      <c r="BR41" s="2">
        <v>796.29800681640006</v>
      </c>
      <c r="BS41" s="2">
        <f t="shared" si="9"/>
        <v>-1.2647129894599717E-7</v>
      </c>
      <c r="BT41" s="2"/>
      <c r="BU41" s="2">
        <v>1.275E-8</v>
      </c>
      <c r="BV41" s="2">
        <v>2.69341415363</v>
      </c>
      <c r="BW41" s="2">
        <v>1349.8674096587999</v>
      </c>
      <c r="BX41" s="2">
        <f t="shared" si="10"/>
        <v>1.0015664727072597E-9</v>
      </c>
      <c r="BY41" s="2"/>
      <c r="BZ41" s="2">
        <v>1.3999999999999999E-9</v>
      </c>
      <c r="CA41" s="2">
        <v>0.36401486094000002</v>
      </c>
      <c r="CB41" s="2">
        <v>10447.3878396044</v>
      </c>
      <c r="CC41" s="2">
        <f t="shared" si="11"/>
        <v>7.4030622642261834E-10</v>
      </c>
      <c r="CD41" s="161"/>
      <c r="CE41" s="162"/>
      <c r="CF41" s="162"/>
      <c r="CG41" s="162"/>
      <c r="CH41" s="161"/>
      <c r="CI41" s="161"/>
      <c r="CJ41" s="162"/>
      <c r="CK41" s="162"/>
      <c r="CL41" s="162"/>
      <c r="CM41" s="161"/>
      <c r="CN41" s="161"/>
      <c r="CO41" s="162"/>
      <c r="CP41" s="162"/>
      <c r="CQ41" s="162"/>
      <c r="CR41" s="161"/>
    </row>
    <row r="42" spans="1:96" ht="12.75">
      <c r="A42" s="161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2">
        <v>7.9637000000000003E-7</v>
      </c>
      <c r="N42" s="2">
        <v>1.807913307</v>
      </c>
      <c r="O42" s="2">
        <v>17260.154654690399</v>
      </c>
      <c r="P42" s="2">
        <f t="shared" si="0"/>
        <v>7.4657348921423533E-7</v>
      </c>
      <c r="Q42" s="161"/>
      <c r="R42" s="2">
        <v>3.7440000000000003E-8</v>
      </c>
      <c r="S42" s="2">
        <v>2.0011951648799999</v>
      </c>
      <c r="T42" s="2">
        <v>8031.0922630584</v>
      </c>
      <c r="U42" s="2">
        <f t="shared" si="1"/>
        <v>4.3437663418268425E-9</v>
      </c>
      <c r="V42" s="161"/>
      <c r="W42" s="2">
        <v>4.3100000000000002E-9</v>
      </c>
      <c r="X42" s="2">
        <v>3.5264214939999997E-2</v>
      </c>
      <c r="Y42" s="2">
        <v>7234.7942562420003</v>
      </c>
      <c r="Z42" s="2">
        <f t="shared" si="2"/>
        <v>-3.1177298429857782E-9</v>
      </c>
      <c r="AA42" s="161"/>
      <c r="AB42" s="162"/>
      <c r="AC42" s="162"/>
      <c r="AD42" s="162"/>
      <c r="AE42" s="161"/>
      <c r="AF42" s="161"/>
      <c r="AG42" s="162"/>
      <c r="AH42" s="162"/>
      <c r="AI42" s="162"/>
      <c r="AJ42" s="161"/>
      <c r="AK42" s="161"/>
      <c r="AL42" s="162"/>
      <c r="AM42" s="162"/>
      <c r="AN42" s="162"/>
      <c r="AO42" s="161"/>
      <c r="AP42" s="161"/>
      <c r="AQ42" s="2">
        <v>2.2259999999999999E-8</v>
      </c>
      <c r="AR42" s="2">
        <v>2.79699346659</v>
      </c>
      <c r="AS42" s="2">
        <v>12036.4607348882</v>
      </c>
      <c r="AT42" s="2">
        <f t="shared" si="5"/>
        <v>9.9342658313898831E-9</v>
      </c>
      <c r="AU42" s="2"/>
      <c r="AV42" s="2">
        <v>1.1599999999999999E-9</v>
      </c>
      <c r="AW42" s="2">
        <v>5.8346285850699999</v>
      </c>
      <c r="AX42" s="2">
        <v>4705.7323075435997</v>
      </c>
      <c r="AY42" s="2">
        <f t="shared" si="6"/>
        <v>1.8905025893409295E-10</v>
      </c>
      <c r="AZ42" s="2"/>
      <c r="BA42" s="2">
        <v>1.0999999999999999E-10</v>
      </c>
      <c r="BB42" s="2">
        <v>2.3929209945099998</v>
      </c>
      <c r="BC42" s="2">
        <v>5331.3574437407997</v>
      </c>
      <c r="BD42" s="2">
        <f t="shared" si="7"/>
        <v>-4.9192938046563725E-11</v>
      </c>
      <c r="BE42" s="161"/>
      <c r="BF42" s="162"/>
      <c r="BG42" s="162"/>
      <c r="BH42" s="162"/>
      <c r="BI42" s="161"/>
      <c r="BJ42" s="161"/>
      <c r="BK42" s="162"/>
      <c r="BL42" s="162"/>
      <c r="BM42" s="162"/>
      <c r="BN42" s="161"/>
      <c r="BO42" s="2"/>
      <c r="BP42" s="2">
        <v>2.7793E-7</v>
      </c>
      <c r="BQ42" s="2">
        <v>1.89934330904</v>
      </c>
      <c r="BR42" s="2">
        <v>6279.5527316424004</v>
      </c>
      <c r="BS42" s="2">
        <f t="shared" si="9"/>
        <v>1.90587265058956E-8</v>
      </c>
      <c r="BT42" s="2"/>
      <c r="BU42" s="2">
        <v>1.352E-8</v>
      </c>
      <c r="BV42" s="2">
        <v>6.1510158025699999</v>
      </c>
      <c r="BW42" s="2">
        <v>5746.2713378959997</v>
      </c>
      <c r="BX42" s="2">
        <f t="shared" si="10"/>
        <v>1.133215612251936E-8</v>
      </c>
      <c r="BY42" s="2"/>
      <c r="BZ42" s="2">
        <v>1.51E-9</v>
      </c>
      <c r="CA42" s="2">
        <v>0.95153163030999999</v>
      </c>
      <c r="CB42" s="2">
        <v>6127.6554505572003</v>
      </c>
      <c r="CC42" s="2">
        <f t="shared" si="11"/>
        <v>-5.5824693008137165E-11</v>
      </c>
      <c r="CD42" s="161"/>
      <c r="CE42" s="162"/>
      <c r="CF42" s="162"/>
      <c r="CG42" s="162"/>
      <c r="CH42" s="161"/>
      <c r="CI42" s="161"/>
      <c r="CJ42" s="162"/>
      <c r="CK42" s="162"/>
      <c r="CL42" s="162"/>
      <c r="CM42" s="161"/>
      <c r="CN42" s="161"/>
      <c r="CO42" s="162"/>
      <c r="CP42" s="162"/>
      <c r="CQ42" s="162"/>
      <c r="CR42" s="161"/>
    </row>
    <row r="43" spans="1:96" ht="12.75">
      <c r="A43" s="167"/>
      <c r="B43" s="167"/>
      <c r="C43" s="167"/>
      <c r="D43" s="167"/>
      <c r="E43" s="167"/>
      <c r="F43" s="167"/>
      <c r="G43" s="161"/>
      <c r="H43" s="161"/>
      <c r="I43" s="161"/>
      <c r="J43" s="161"/>
      <c r="K43" s="161"/>
      <c r="L43" s="161"/>
      <c r="M43" s="2">
        <v>8.5802999999999996E-7</v>
      </c>
      <c r="N43" s="2">
        <v>5.9832263125600003</v>
      </c>
      <c r="O43" s="2">
        <v>161000.68573767401</v>
      </c>
      <c r="P43" s="2">
        <f t="shared" si="0"/>
        <v>6.1736153733364123E-7</v>
      </c>
      <c r="Q43" s="161"/>
      <c r="R43" s="2">
        <v>3.5579999999999998E-8</v>
      </c>
      <c r="S43" s="2">
        <v>2.4290155268100002</v>
      </c>
      <c r="T43" s="2">
        <v>14143.495242430599</v>
      </c>
      <c r="U43" s="2">
        <f t="shared" si="1"/>
        <v>2.9517225414914395E-8</v>
      </c>
      <c r="V43" s="161"/>
      <c r="W43" s="2">
        <v>3.7900000000000004E-9</v>
      </c>
      <c r="X43" s="2">
        <v>3.17030522615</v>
      </c>
      <c r="Y43" s="2">
        <v>6309.3741697912001</v>
      </c>
      <c r="Z43" s="2">
        <f t="shared" si="2"/>
        <v>3.495886577439735E-9</v>
      </c>
      <c r="AA43" s="161"/>
      <c r="AB43" s="162"/>
      <c r="AC43" s="162"/>
      <c r="AD43" s="162"/>
      <c r="AE43" s="161"/>
      <c r="AF43" s="161"/>
      <c r="AG43" s="162"/>
      <c r="AH43" s="162"/>
      <c r="AI43" s="162"/>
      <c r="AJ43" s="161"/>
      <c r="AK43" s="161"/>
      <c r="AL43" s="162"/>
      <c r="AM43" s="162"/>
      <c r="AN43" s="162"/>
      <c r="AO43" s="161"/>
      <c r="AP43" s="161"/>
      <c r="AQ43" s="2">
        <v>1.8880000000000001E-8</v>
      </c>
      <c r="AR43" s="2">
        <v>0.86991545823000005</v>
      </c>
      <c r="AS43" s="2">
        <v>8635.9420037632008</v>
      </c>
      <c r="AT43" s="2">
        <f t="shared" si="5"/>
        <v>-1.87634020716492E-8</v>
      </c>
      <c r="AU43" s="2"/>
      <c r="AV43" s="2">
        <v>1.2799999999999999E-9</v>
      </c>
      <c r="AW43" s="2">
        <v>4.3548987336499998</v>
      </c>
      <c r="AX43" s="2">
        <v>25934.124331089399</v>
      </c>
      <c r="AY43" s="2">
        <f t="shared" si="6"/>
        <v>4.5345741199577495E-10</v>
      </c>
      <c r="AZ43" s="2"/>
      <c r="BA43" s="2">
        <v>1E-10</v>
      </c>
      <c r="BB43" s="2">
        <v>4.4529653271000003</v>
      </c>
      <c r="BC43" s="2">
        <v>6525.8044539654002</v>
      </c>
      <c r="BD43" s="2">
        <f t="shared" si="7"/>
        <v>9.5113435902186721E-11</v>
      </c>
      <c r="BE43" s="161"/>
      <c r="BF43" s="162"/>
      <c r="BG43" s="162"/>
      <c r="BH43" s="162"/>
      <c r="BI43" s="161"/>
      <c r="BJ43" s="161"/>
      <c r="BK43" s="162"/>
      <c r="BL43" s="162"/>
      <c r="BM43" s="162"/>
      <c r="BN43" s="161"/>
      <c r="BO43" s="2"/>
      <c r="BP43" s="2">
        <v>2.3927E-7</v>
      </c>
      <c r="BQ43" s="2">
        <v>4.99598548138</v>
      </c>
      <c r="BR43" s="2">
        <v>5856.4776591153995</v>
      </c>
      <c r="BS43" s="2">
        <f t="shared" si="9"/>
        <v>-1.6693232047411692E-7</v>
      </c>
      <c r="BT43" s="2"/>
      <c r="BU43" s="2">
        <v>1.125E-8</v>
      </c>
      <c r="BV43" s="2">
        <v>3.3567343949700001</v>
      </c>
      <c r="BW43" s="2">
        <v>17789.845619784999</v>
      </c>
      <c r="BX43" s="2">
        <f t="shared" si="10"/>
        <v>5.7667753442044847E-9</v>
      </c>
      <c r="BY43" s="2"/>
      <c r="BZ43" s="2">
        <v>1.3600000000000001E-9</v>
      </c>
      <c r="CA43" s="2">
        <v>1.48426306582</v>
      </c>
      <c r="CB43" s="2">
        <v>2352.8661537717999</v>
      </c>
      <c r="CC43" s="2">
        <f t="shared" si="11"/>
        <v>7.2908508054845178E-10</v>
      </c>
      <c r="CD43" s="161"/>
      <c r="CE43" s="162"/>
      <c r="CF43" s="162"/>
      <c r="CG43" s="162"/>
      <c r="CH43" s="161"/>
      <c r="CI43" s="161"/>
      <c r="CJ43" s="162"/>
      <c r="CK43" s="162"/>
      <c r="CL43" s="162"/>
      <c r="CM43" s="161"/>
      <c r="CN43" s="161"/>
      <c r="CO43" s="162"/>
      <c r="CP43" s="162"/>
      <c r="CQ43" s="162"/>
      <c r="CR43" s="161"/>
    </row>
    <row r="44" spans="1:96" ht="12.75">
      <c r="A44" s="161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2">
        <v>5.6963E-7</v>
      </c>
      <c r="N44" s="2">
        <v>2.7843039804299998</v>
      </c>
      <c r="O44" s="2">
        <v>6286.5989683403996</v>
      </c>
      <c r="P44" s="2">
        <f t="shared" si="0"/>
        <v>4.5130064116638614E-7</v>
      </c>
      <c r="Q44" s="161"/>
      <c r="R44" s="2">
        <v>3.372E-8</v>
      </c>
      <c r="S44" s="2">
        <v>3.8621070012800001</v>
      </c>
      <c r="T44" s="2">
        <v>1592.5960136327999</v>
      </c>
      <c r="U44" s="2">
        <f t="shared" si="1"/>
        <v>8.5308003474894461E-9</v>
      </c>
      <c r="V44" s="161"/>
      <c r="W44" s="2">
        <v>3.48E-9</v>
      </c>
      <c r="X44" s="2">
        <v>0.99049550008999998</v>
      </c>
      <c r="Y44" s="2">
        <v>6040.3472460173998</v>
      </c>
      <c r="Z44" s="2">
        <f t="shared" si="2"/>
        <v>1.6257049846972253E-9</v>
      </c>
      <c r="AA44" s="161"/>
      <c r="AB44" s="162"/>
      <c r="AC44" s="162"/>
      <c r="AD44" s="162"/>
      <c r="AE44" s="161"/>
      <c r="AF44" s="161"/>
      <c r="AG44" s="162"/>
      <c r="AH44" s="162"/>
      <c r="AI44" s="162"/>
      <c r="AJ44" s="161"/>
      <c r="AK44" s="161"/>
      <c r="AL44" s="162"/>
      <c r="AM44" s="162"/>
      <c r="AN44" s="162"/>
      <c r="AO44" s="161"/>
      <c r="AP44" s="161"/>
      <c r="AQ44" s="2">
        <v>1.517E-8</v>
      </c>
      <c r="AR44" s="2">
        <v>1.9585205570099999</v>
      </c>
      <c r="AS44" s="2">
        <v>398.14900340819997</v>
      </c>
      <c r="AT44" s="2">
        <f t="shared" si="5"/>
        <v>1.4701976516302897E-8</v>
      </c>
      <c r="AU44" s="2"/>
      <c r="AV44" s="2">
        <v>1.43E-9</v>
      </c>
      <c r="AW44" s="2">
        <v>0</v>
      </c>
      <c r="AX44" s="2">
        <v>0</v>
      </c>
      <c r="AY44" s="2">
        <f t="shared" si="6"/>
        <v>1.43E-9</v>
      </c>
      <c r="AZ44" s="2"/>
      <c r="BA44" s="2">
        <v>1.4000000000000001E-10</v>
      </c>
      <c r="BB44" s="2">
        <v>4.6640098503700003</v>
      </c>
      <c r="BC44" s="2">
        <v>8031.0922630584</v>
      </c>
      <c r="BD44" s="2">
        <f t="shared" si="7"/>
        <v>-7.8478093529747287E-11</v>
      </c>
      <c r="BE44" s="161"/>
      <c r="BF44" s="162"/>
      <c r="BG44" s="162"/>
      <c r="BH44" s="162"/>
      <c r="BI44" s="161"/>
      <c r="BJ44" s="161"/>
      <c r="BK44" s="162"/>
      <c r="BL44" s="162"/>
      <c r="BM44" s="162"/>
      <c r="BN44" s="161"/>
      <c r="BO44" s="2"/>
      <c r="BP44" s="2">
        <v>2.0349E-7</v>
      </c>
      <c r="BQ44" s="2">
        <v>4.6526799543099999</v>
      </c>
      <c r="BR44" s="2">
        <v>2146.1654164751999</v>
      </c>
      <c r="BS44" s="2">
        <f t="shared" si="9"/>
        <v>1.1608707815448682E-7</v>
      </c>
      <c r="BT44" s="2"/>
      <c r="BU44" s="2">
        <v>1.4699999999999999E-8</v>
      </c>
      <c r="BV44" s="2">
        <v>3.6528299175500001</v>
      </c>
      <c r="BW44" s="2">
        <v>1194.4470102246</v>
      </c>
      <c r="BX44" s="2">
        <f t="shared" si="10"/>
        <v>-1.4483787146620188E-8</v>
      </c>
      <c r="BY44" s="2"/>
      <c r="BZ44" s="2">
        <v>1.27E-9</v>
      </c>
      <c r="CA44" s="2">
        <v>5.4847543513400003</v>
      </c>
      <c r="CB44" s="2">
        <v>951.71840625060008</v>
      </c>
      <c r="CC44" s="2">
        <f t="shared" si="11"/>
        <v>1.2426571560421175E-9</v>
      </c>
      <c r="CD44" s="161"/>
      <c r="CE44" s="162"/>
      <c r="CF44" s="162"/>
      <c r="CG44" s="162"/>
      <c r="CH44" s="161"/>
      <c r="CI44" s="161"/>
      <c r="CJ44" s="162"/>
      <c r="CK44" s="162"/>
      <c r="CL44" s="162"/>
      <c r="CM44" s="161"/>
      <c r="CN44" s="161"/>
      <c r="CO44" s="162"/>
      <c r="CP44" s="162"/>
      <c r="CQ44" s="162"/>
      <c r="CR44" s="161"/>
    </row>
    <row r="45" spans="1:96" ht="12.75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2">
        <v>6.1147999999999997E-7</v>
      </c>
      <c r="N45" s="2">
        <v>1.81839811024</v>
      </c>
      <c r="O45" s="2">
        <v>7084.8967811151997</v>
      </c>
      <c r="P45" s="2">
        <f t="shared" si="0"/>
        <v>5.9470400713182038E-7</v>
      </c>
      <c r="Q45" s="161"/>
      <c r="R45" s="2">
        <v>3.3740000000000003E-8</v>
      </c>
      <c r="S45" s="2">
        <v>0.88776219727000005</v>
      </c>
      <c r="T45" s="2">
        <v>12036.4607348882</v>
      </c>
      <c r="U45" s="2">
        <f t="shared" si="1"/>
        <v>-3.348021742127521E-8</v>
      </c>
      <c r="V45" s="161"/>
      <c r="W45" s="2">
        <v>3.8600000000000003E-9</v>
      </c>
      <c r="X45" s="2">
        <v>1.5701979726299999</v>
      </c>
      <c r="Y45" s="2">
        <v>71430.695618129001</v>
      </c>
      <c r="Z45" s="2">
        <f t="shared" si="2"/>
        <v>8.1458014861668109E-10</v>
      </c>
      <c r="AA45" s="161"/>
      <c r="AB45" s="162"/>
      <c r="AC45" s="162"/>
      <c r="AD45" s="162"/>
      <c r="AE45" s="161"/>
      <c r="AF45" s="161"/>
      <c r="AG45" s="162"/>
      <c r="AH45" s="162"/>
      <c r="AI45" s="162"/>
      <c r="AJ45" s="161"/>
      <c r="AK45" s="161"/>
      <c r="AL45" s="162"/>
      <c r="AM45" s="162"/>
      <c r="AN45" s="162"/>
      <c r="AO45" s="161"/>
      <c r="AP45" s="161"/>
      <c r="AQ45" s="2">
        <v>1.5810000000000001E-8</v>
      </c>
      <c r="AR45" s="2">
        <v>3.1997623094800001</v>
      </c>
      <c r="AS45" s="2">
        <v>5088.6288397668004</v>
      </c>
      <c r="AT45" s="2">
        <f t="shared" si="5"/>
        <v>1.5699630853289612E-8</v>
      </c>
      <c r="AU45" s="2"/>
      <c r="AV45" s="2">
        <v>1.09E-9</v>
      </c>
      <c r="AW45" s="2">
        <v>2.5215783416600002</v>
      </c>
      <c r="AX45" s="2">
        <v>6438.4962494256006</v>
      </c>
      <c r="AY45" s="2">
        <f t="shared" si="6"/>
        <v>-2.0629632995306954E-10</v>
      </c>
      <c r="AZ45" s="2"/>
      <c r="BA45" s="2">
        <v>1E-10</v>
      </c>
      <c r="BB45" s="2">
        <v>3.22472385926</v>
      </c>
      <c r="BC45" s="2">
        <v>9437.7629348869996</v>
      </c>
      <c r="BD45" s="2">
        <f t="shared" si="7"/>
        <v>3.9765116279289592E-11</v>
      </c>
      <c r="BE45" s="161"/>
      <c r="BF45" s="162"/>
      <c r="BG45" s="162"/>
      <c r="BH45" s="162"/>
      <c r="BI45" s="161"/>
      <c r="BJ45" s="161"/>
      <c r="BK45" s="162"/>
      <c r="BL45" s="162"/>
      <c r="BM45" s="162"/>
      <c r="BN45" s="161"/>
      <c r="BO45" s="2"/>
      <c r="BP45" s="2">
        <v>2.3286999999999999E-7</v>
      </c>
      <c r="BQ45" s="2">
        <v>2.8078365092799999</v>
      </c>
      <c r="BR45" s="2">
        <v>14143.495242430599</v>
      </c>
      <c r="BS45" s="2">
        <f t="shared" si="9"/>
        <v>2.2757873636896144E-7</v>
      </c>
      <c r="BT45" s="2"/>
      <c r="BU45" s="2">
        <v>1.1770000000000001E-8</v>
      </c>
      <c r="BV45" s="2">
        <v>2.5767610909199998</v>
      </c>
      <c r="BW45" s="2">
        <v>13367.972631106601</v>
      </c>
      <c r="BX45" s="2">
        <f t="shared" si="10"/>
        <v>-8.897532286530379E-9</v>
      </c>
      <c r="BY45" s="2"/>
      <c r="BZ45" s="2">
        <v>1.26E-9</v>
      </c>
      <c r="CA45" s="2">
        <v>5.2686650659199996</v>
      </c>
      <c r="CB45" s="2">
        <v>6279.5527316424004</v>
      </c>
      <c r="CC45" s="2">
        <f t="shared" si="11"/>
        <v>-3.6796758885184978E-10</v>
      </c>
      <c r="CD45" s="161"/>
      <c r="CE45" s="162"/>
      <c r="CF45" s="162"/>
      <c r="CG45" s="162"/>
      <c r="CH45" s="161"/>
      <c r="CI45" s="161"/>
      <c r="CJ45" s="162"/>
      <c r="CK45" s="162"/>
      <c r="CL45" s="162"/>
      <c r="CM45" s="161"/>
      <c r="CN45" s="161"/>
      <c r="CO45" s="162"/>
      <c r="CP45" s="162"/>
      <c r="CQ45" s="162"/>
      <c r="CR45" s="161"/>
    </row>
    <row r="46" spans="1:96" ht="12.75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2">
        <v>6.9627000000000003E-7</v>
      </c>
      <c r="N46" s="2">
        <v>0.83297596965999998</v>
      </c>
      <c r="O46" s="2">
        <v>9437.7629348869996</v>
      </c>
      <c r="P46" s="2">
        <f t="shared" si="0"/>
        <v>2.3278070001791355E-7</v>
      </c>
      <c r="Q46" s="161"/>
      <c r="R46" s="2">
        <v>3.1750000000000003E-8</v>
      </c>
      <c r="S46" s="2">
        <v>3.18785710594</v>
      </c>
      <c r="T46" s="2">
        <v>4705.7323075435997</v>
      </c>
      <c r="U46" s="2">
        <f t="shared" si="1"/>
        <v>-1.9429461348491036E-8</v>
      </c>
      <c r="V46" s="161"/>
      <c r="W46" s="2">
        <v>3.4699999999999998E-9</v>
      </c>
      <c r="X46" s="2">
        <v>0.67013291338000003</v>
      </c>
      <c r="Y46" s="2">
        <v>1059.3819301891999</v>
      </c>
      <c r="Z46" s="2">
        <f t="shared" si="2"/>
        <v>1.6370462013107976E-9</v>
      </c>
      <c r="AA46" s="161"/>
      <c r="AB46" s="162"/>
      <c r="AC46" s="162"/>
      <c r="AD46" s="162"/>
      <c r="AE46" s="161"/>
      <c r="AF46" s="161"/>
      <c r="AG46" s="162"/>
      <c r="AH46" s="162"/>
      <c r="AI46" s="162"/>
      <c r="AJ46" s="161"/>
      <c r="AK46" s="161"/>
      <c r="AL46" s="162"/>
      <c r="AM46" s="162"/>
      <c r="AN46" s="162"/>
      <c r="AO46" s="161"/>
      <c r="AP46" s="161"/>
      <c r="AQ46" s="2">
        <v>1.421E-8</v>
      </c>
      <c r="AR46" s="2">
        <v>6.2553088382700004</v>
      </c>
      <c r="AS46" s="2">
        <v>2544.3144198834002</v>
      </c>
      <c r="AT46" s="2">
        <f t="shared" si="5"/>
        <v>3.0600596088178472E-11</v>
      </c>
      <c r="AU46" s="2"/>
      <c r="AV46" s="2">
        <v>9.900000000000001E-10</v>
      </c>
      <c r="AW46" s="2">
        <v>2.70727488041</v>
      </c>
      <c r="AX46" s="2">
        <v>5216.5803728013998</v>
      </c>
      <c r="AY46" s="2">
        <f t="shared" si="6"/>
        <v>4.6338606243891972E-10</v>
      </c>
      <c r="AZ46" s="2"/>
      <c r="BA46" s="2">
        <v>1.0999999999999999E-10</v>
      </c>
      <c r="BB46" s="2">
        <v>3.8091340443699999</v>
      </c>
      <c r="BC46" s="2">
        <v>801.82093112380005</v>
      </c>
      <c r="BD46" s="2">
        <f t="shared" si="7"/>
        <v>8.845202471290041E-11</v>
      </c>
      <c r="BE46" s="161"/>
      <c r="BF46" s="162"/>
      <c r="BG46" s="162"/>
      <c r="BH46" s="162"/>
      <c r="BI46" s="161"/>
      <c r="BJ46" s="161"/>
      <c r="BK46" s="162"/>
      <c r="BL46" s="162"/>
      <c r="BM46" s="162"/>
      <c r="BN46" s="161"/>
      <c r="BO46" s="2"/>
      <c r="BP46" s="2">
        <v>2.2102999999999999E-7</v>
      </c>
      <c r="BQ46" s="2">
        <v>1.9500470298799999</v>
      </c>
      <c r="BR46" s="2">
        <v>3154.6870848956</v>
      </c>
      <c r="BS46" s="2">
        <f t="shared" si="9"/>
        <v>-2.1796904146282746E-7</v>
      </c>
      <c r="BT46" s="2"/>
      <c r="BU46" s="2">
        <v>1.1010000000000001E-8</v>
      </c>
      <c r="BV46" s="2">
        <v>4.4974869655200003</v>
      </c>
      <c r="BW46" s="2">
        <v>4292.3308329503998</v>
      </c>
      <c r="BX46" s="2">
        <f t="shared" si="10"/>
        <v>9.9038500534603065E-9</v>
      </c>
      <c r="BY46" s="2"/>
      <c r="BZ46" s="2">
        <v>1.25E-9</v>
      </c>
      <c r="CA46" s="2">
        <v>3.75754889288</v>
      </c>
      <c r="CB46" s="2">
        <v>6812.766815086</v>
      </c>
      <c r="CC46" s="2">
        <f t="shared" si="11"/>
        <v>-1.0713734070965908E-9</v>
      </c>
      <c r="CD46" s="161"/>
      <c r="CE46" s="162"/>
      <c r="CF46" s="162"/>
      <c r="CG46" s="162"/>
      <c r="CH46" s="161"/>
      <c r="CI46" s="161"/>
      <c r="CJ46" s="162"/>
      <c r="CK46" s="162"/>
      <c r="CL46" s="162"/>
      <c r="CM46" s="161"/>
      <c r="CN46" s="161"/>
      <c r="CO46" s="162"/>
      <c r="CP46" s="162"/>
      <c r="CQ46" s="162"/>
      <c r="CR46" s="161"/>
    </row>
    <row r="47" spans="1:96" ht="12.75">
      <c r="A47" s="161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2">
        <v>5.6115999999999998E-7</v>
      </c>
      <c r="N47" s="2">
        <v>4.3869488077899996</v>
      </c>
      <c r="O47" s="2">
        <v>14143.495242430599</v>
      </c>
      <c r="P47" s="2">
        <f t="shared" si="0"/>
        <v>1.1437964797878102E-7</v>
      </c>
      <c r="Q47" s="161"/>
      <c r="R47" s="2">
        <v>3.2210000000000002E-8</v>
      </c>
      <c r="S47" s="2">
        <v>0.61599835471999997</v>
      </c>
      <c r="T47" s="2">
        <v>8429.2412664666008</v>
      </c>
      <c r="U47" s="2">
        <f t="shared" si="1"/>
        <v>-1.731238635937014E-8</v>
      </c>
      <c r="V47" s="161"/>
      <c r="W47" s="2">
        <v>4.5800000000000003E-9</v>
      </c>
      <c r="X47" s="2">
        <v>3.8149944368100002</v>
      </c>
      <c r="Y47" s="2">
        <v>149854.40013480699</v>
      </c>
      <c r="Z47" s="2">
        <f t="shared" si="2"/>
        <v>-3.1084724886149285E-9</v>
      </c>
      <c r="AA47" s="161"/>
      <c r="AB47" s="162"/>
      <c r="AC47" s="162"/>
      <c r="AD47" s="162"/>
      <c r="AE47" s="161"/>
      <c r="AF47" s="161"/>
      <c r="AG47" s="162"/>
      <c r="AH47" s="162"/>
      <c r="AI47" s="162"/>
      <c r="AJ47" s="161"/>
      <c r="AK47" s="161"/>
      <c r="AL47" s="162"/>
      <c r="AM47" s="162"/>
      <c r="AN47" s="162"/>
      <c r="AO47" s="161"/>
      <c r="AP47" s="161"/>
      <c r="AQ47" s="2">
        <v>1.5950000000000001E-8</v>
      </c>
      <c r="AR47" s="2">
        <v>0.25619915134999999</v>
      </c>
      <c r="AS47" s="2">
        <v>17298.182327326202</v>
      </c>
      <c r="AT47" s="2">
        <f t="shared" si="5"/>
        <v>2.6000071117370484E-9</v>
      </c>
      <c r="AU47" s="2"/>
      <c r="AV47" s="2">
        <v>1.03E-9</v>
      </c>
      <c r="AW47" s="2">
        <v>0.93782340879000003</v>
      </c>
      <c r="AX47" s="2">
        <v>8827.3902698748007</v>
      </c>
      <c r="AY47" s="2">
        <f t="shared" si="6"/>
        <v>-6.5436133389756382E-10</v>
      </c>
      <c r="AZ47" s="2"/>
      <c r="BA47" s="2">
        <v>1E-10</v>
      </c>
      <c r="BB47" s="2">
        <v>5.1503213057500004</v>
      </c>
      <c r="BC47" s="2">
        <v>11371.7046897582</v>
      </c>
      <c r="BD47" s="2">
        <f t="shared" si="7"/>
        <v>2.1680331337261404E-11</v>
      </c>
      <c r="BE47" s="161"/>
      <c r="BF47" s="162"/>
      <c r="BG47" s="162"/>
      <c r="BH47" s="162"/>
      <c r="BI47" s="161"/>
      <c r="BJ47" s="161"/>
      <c r="BK47" s="162"/>
      <c r="BL47" s="162"/>
      <c r="BM47" s="162"/>
      <c r="BN47" s="161"/>
      <c r="BO47" s="2"/>
      <c r="BP47" s="2">
        <v>1.9506E-7</v>
      </c>
      <c r="BQ47" s="2">
        <v>5.3822737139300001</v>
      </c>
      <c r="BR47" s="2">
        <v>2352.8661537717999</v>
      </c>
      <c r="BS47" s="2">
        <f t="shared" si="9"/>
        <v>3.6957036981236566E-8</v>
      </c>
      <c r="BT47" s="2"/>
      <c r="BU47" s="2">
        <v>1.234E-8</v>
      </c>
      <c r="BV47" s="2">
        <v>5.6503650952099997</v>
      </c>
      <c r="BW47" s="2">
        <v>5760.4984318976003</v>
      </c>
      <c r="BX47" s="2">
        <f t="shared" si="10"/>
        <v>4.9685717931136839E-9</v>
      </c>
      <c r="BY47" s="2"/>
      <c r="BZ47" s="2">
        <v>1.01E-9</v>
      </c>
      <c r="CA47" s="2">
        <v>4.9501574614699999</v>
      </c>
      <c r="CB47" s="2">
        <v>398.14900340819997</v>
      </c>
      <c r="CC47" s="2">
        <f t="shared" si="11"/>
        <v>-9.3066390067863632E-10</v>
      </c>
      <c r="CD47" s="161"/>
      <c r="CE47" s="162"/>
      <c r="CF47" s="162"/>
      <c r="CG47" s="162"/>
      <c r="CH47" s="161"/>
      <c r="CI47" s="161"/>
      <c r="CJ47" s="162"/>
      <c r="CK47" s="162"/>
      <c r="CL47" s="162"/>
      <c r="CM47" s="161"/>
      <c r="CN47" s="161"/>
      <c r="CO47" s="162"/>
      <c r="CP47" s="162"/>
      <c r="CQ47" s="162"/>
      <c r="CR47" s="161"/>
    </row>
    <row r="48" spans="1:96" ht="12.75">
      <c r="A48" s="161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2">
        <v>6.2448999999999995E-7</v>
      </c>
      <c r="N48" s="2">
        <v>3.9776388058699998</v>
      </c>
      <c r="O48" s="2">
        <v>8827.3902698748007</v>
      </c>
      <c r="P48" s="2">
        <f t="shared" si="0"/>
        <v>3.4568733789441872E-7</v>
      </c>
      <c r="Q48" s="161"/>
      <c r="R48" s="2">
        <v>4.1320000000000002E-8</v>
      </c>
      <c r="S48" s="2">
        <v>5.2399285970499996</v>
      </c>
      <c r="T48" s="2">
        <v>7084.8967811151997</v>
      </c>
      <c r="U48" s="2">
        <f t="shared" si="1"/>
        <v>-3.5966183292787488E-8</v>
      </c>
      <c r="V48" s="161"/>
      <c r="W48" s="2">
        <v>3.0199999999999999E-9</v>
      </c>
      <c r="X48" s="2">
        <v>1.91760044838</v>
      </c>
      <c r="Y48" s="2">
        <v>10447.3878396044</v>
      </c>
      <c r="Z48" s="2">
        <f t="shared" si="2"/>
        <v>2.5903364839995634E-9</v>
      </c>
      <c r="AA48" s="161"/>
      <c r="AB48" s="162"/>
      <c r="AC48" s="162"/>
      <c r="AD48" s="162"/>
      <c r="AE48" s="161"/>
      <c r="AF48" s="161"/>
      <c r="AG48" s="162"/>
      <c r="AH48" s="162"/>
      <c r="AI48" s="162"/>
      <c r="AJ48" s="161"/>
      <c r="AK48" s="161"/>
      <c r="AL48" s="162"/>
      <c r="AM48" s="162"/>
      <c r="AN48" s="162"/>
      <c r="AO48" s="161"/>
      <c r="AP48" s="161"/>
      <c r="AQ48" s="2">
        <v>1.391E-8</v>
      </c>
      <c r="AR48" s="2">
        <v>4.6996417556100001</v>
      </c>
      <c r="AS48" s="2">
        <v>7058.5984613153996</v>
      </c>
      <c r="AT48" s="2">
        <f t="shared" si="5"/>
        <v>-1.3809557141730753E-8</v>
      </c>
      <c r="AU48" s="2"/>
      <c r="AV48" s="2">
        <v>8.1999999999999996E-10</v>
      </c>
      <c r="AW48" s="2">
        <v>4.2921468038999997</v>
      </c>
      <c r="AX48" s="2">
        <v>8635.9420037632008</v>
      </c>
      <c r="AY48" s="2">
        <f t="shared" si="6"/>
        <v>7.5785265920381435E-10</v>
      </c>
      <c r="AZ48" s="2"/>
      <c r="BA48" s="2">
        <v>1.2999999999999999E-10</v>
      </c>
      <c r="BB48" s="2">
        <v>0.98720797401000004</v>
      </c>
      <c r="BC48" s="2">
        <v>5729.5064471490005</v>
      </c>
      <c r="BD48" s="2">
        <f t="shared" si="7"/>
        <v>1.0462323514788247E-10</v>
      </c>
      <c r="BE48" s="161"/>
      <c r="BF48" s="162"/>
      <c r="BG48" s="162"/>
      <c r="BH48" s="162"/>
      <c r="BI48" s="161"/>
      <c r="BJ48" s="161"/>
      <c r="BK48" s="162"/>
      <c r="BL48" s="162"/>
      <c r="BM48" s="162"/>
      <c r="BN48" s="161"/>
      <c r="BO48" s="2"/>
      <c r="BP48" s="2">
        <v>1.7958E-7</v>
      </c>
      <c r="BQ48" s="2">
        <v>0.19871379384999999</v>
      </c>
      <c r="BR48" s="2">
        <v>6812.766815086</v>
      </c>
      <c r="BS48" s="2">
        <f t="shared" si="9"/>
        <v>1.7820242828129606E-7</v>
      </c>
      <c r="BT48" s="2"/>
      <c r="BU48" s="2">
        <v>9.8400000000000008E-9</v>
      </c>
      <c r="BV48" s="2">
        <v>0.65517395136000001</v>
      </c>
      <c r="BW48" s="2">
        <v>5856.4776591153995</v>
      </c>
      <c r="BX48" s="2">
        <f t="shared" si="10"/>
        <v>9.0610646325084495E-9</v>
      </c>
      <c r="BY48" s="2"/>
      <c r="BZ48" s="2">
        <v>1.02E-9</v>
      </c>
      <c r="CA48" s="2">
        <v>0.68468295277000002</v>
      </c>
      <c r="CB48" s="2">
        <v>1592.5960136327999</v>
      </c>
      <c r="CC48" s="2">
        <f t="shared" si="11"/>
        <v>-2.932350012150737E-10</v>
      </c>
      <c r="CD48" s="161"/>
      <c r="CE48" s="162"/>
      <c r="CF48" s="162"/>
      <c r="CG48" s="162"/>
      <c r="CH48" s="161"/>
      <c r="CI48" s="161"/>
      <c r="CJ48" s="162"/>
      <c r="CK48" s="162"/>
      <c r="CL48" s="162"/>
      <c r="CM48" s="161"/>
      <c r="CN48" s="161"/>
      <c r="CO48" s="162"/>
      <c r="CP48" s="162"/>
      <c r="CQ48" s="162"/>
      <c r="CR48" s="161"/>
    </row>
    <row r="49" spans="1:96" ht="12.75">
      <c r="A49" s="161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2">
        <v>5.1144999999999999E-7</v>
      </c>
      <c r="N49" s="2">
        <v>0.28306864501000001</v>
      </c>
      <c r="O49" s="2">
        <v>5856.4776591153995</v>
      </c>
      <c r="P49" s="2">
        <f t="shared" si="0"/>
        <v>3.662225265573866E-7</v>
      </c>
      <c r="Q49" s="161"/>
      <c r="R49" s="2">
        <v>2.9700000000000001E-8</v>
      </c>
      <c r="S49" s="2">
        <v>6.0702631849300008</v>
      </c>
      <c r="T49" s="2">
        <v>4292.3308329503998</v>
      </c>
      <c r="U49" s="2">
        <f t="shared" si="1"/>
        <v>1.2921654156043313E-8</v>
      </c>
      <c r="V49" s="161"/>
      <c r="W49" s="2">
        <v>3.0699999999999999E-9</v>
      </c>
      <c r="X49" s="2">
        <v>3.5534334741600002</v>
      </c>
      <c r="Y49" s="2">
        <v>8031.0922630584</v>
      </c>
      <c r="Z49" s="2">
        <f t="shared" si="2"/>
        <v>-3.0421334529308374E-9</v>
      </c>
      <c r="AA49" s="161"/>
      <c r="AB49" s="162"/>
      <c r="AC49" s="162"/>
      <c r="AD49" s="162"/>
      <c r="AE49" s="161"/>
      <c r="AF49" s="161"/>
      <c r="AG49" s="162"/>
      <c r="AH49" s="162"/>
      <c r="AI49" s="162"/>
      <c r="AJ49" s="161"/>
      <c r="AK49" s="161"/>
      <c r="AL49" s="162"/>
      <c r="AM49" s="162"/>
      <c r="AN49" s="162"/>
      <c r="AO49" s="161"/>
      <c r="AP49" s="161"/>
      <c r="AQ49" s="2">
        <v>1.4780000000000001E-8</v>
      </c>
      <c r="AR49" s="2">
        <v>2.81808207569</v>
      </c>
      <c r="AS49" s="2">
        <v>25934.124331089399</v>
      </c>
      <c r="AT49" s="2">
        <f t="shared" si="5"/>
        <v>-1.363558968201578E-8</v>
      </c>
      <c r="AU49" s="2"/>
      <c r="AV49" s="2">
        <v>7.8999999999999996E-10</v>
      </c>
      <c r="AW49" s="2">
        <v>2.2408573732599999</v>
      </c>
      <c r="AX49" s="2">
        <v>1059.3819301891999</v>
      </c>
      <c r="AY49" s="2">
        <f t="shared" si="6"/>
        <v>-6.9653279255554141E-10</v>
      </c>
      <c r="AZ49" s="2"/>
      <c r="BA49" s="2">
        <v>8.9999999999999999E-11</v>
      </c>
      <c r="BB49" s="2">
        <v>5.9419174359699998</v>
      </c>
      <c r="BC49" s="2">
        <v>7632.9432596502002</v>
      </c>
      <c r="BD49" s="2">
        <f t="shared" si="7"/>
        <v>2.2369073181900165E-11</v>
      </c>
      <c r="BE49" s="161"/>
      <c r="BF49" s="162"/>
      <c r="BG49" s="162"/>
      <c r="BH49" s="162"/>
      <c r="BI49" s="161"/>
      <c r="BJ49" s="161"/>
      <c r="BK49" s="162"/>
      <c r="BL49" s="162"/>
      <c r="BM49" s="162"/>
      <c r="BN49" s="161"/>
      <c r="BO49" s="2"/>
      <c r="BP49" s="2">
        <v>1.7174E-7</v>
      </c>
      <c r="BQ49" s="2">
        <v>4.4331556073499998</v>
      </c>
      <c r="BR49" s="2">
        <v>10213.285546211</v>
      </c>
      <c r="BS49" s="2">
        <f t="shared" si="9"/>
        <v>-6.0318363678327269E-8</v>
      </c>
      <c r="BT49" s="2"/>
      <c r="BU49" s="2">
        <v>9.2799999999999994E-9</v>
      </c>
      <c r="BV49" s="2">
        <v>2.3242031875100002</v>
      </c>
      <c r="BW49" s="2">
        <v>10213.285546211</v>
      </c>
      <c r="BX49" s="2">
        <f t="shared" si="10"/>
        <v>-5.7901127510080863E-9</v>
      </c>
      <c r="BY49" s="2"/>
      <c r="BZ49" s="2">
        <v>1.0000000000000001E-9</v>
      </c>
      <c r="CA49" s="2">
        <v>1.14568935785</v>
      </c>
      <c r="CB49" s="2">
        <v>3894.1818295421999</v>
      </c>
      <c r="CC49" s="2">
        <f t="shared" si="11"/>
        <v>-2.5531017207842629E-11</v>
      </c>
      <c r="CD49" s="161"/>
      <c r="CE49" s="162"/>
      <c r="CF49" s="162"/>
      <c r="CG49" s="162"/>
      <c r="CH49" s="161"/>
      <c r="CI49" s="161"/>
      <c r="CJ49" s="162"/>
      <c r="CK49" s="162"/>
      <c r="CL49" s="162"/>
      <c r="CM49" s="161"/>
      <c r="CN49" s="161"/>
      <c r="CO49" s="162"/>
      <c r="CP49" s="162"/>
      <c r="CQ49" s="162"/>
      <c r="CR49" s="161"/>
    </row>
    <row r="50" spans="1:96" ht="12.75">
      <c r="A50" s="165"/>
      <c r="B50" s="166"/>
      <c r="C50" s="165"/>
      <c r="D50" s="165"/>
      <c r="E50" s="165"/>
      <c r="F50" s="165"/>
      <c r="G50" s="161"/>
      <c r="H50" s="161"/>
      <c r="I50" s="161"/>
      <c r="J50" s="161"/>
      <c r="K50" s="161"/>
      <c r="L50" s="161"/>
      <c r="M50" s="2">
        <v>5.5576999999999995E-7</v>
      </c>
      <c r="N50" s="2">
        <v>3.4700600906200001</v>
      </c>
      <c r="O50" s="2">
        <v>6279.5527316424004</v>
      </c>
      <c r="P50" s="2">
        <f t="shared" si="0"/>
        <v>5.5446477162736824E-7</v>
      </c>
      <c r="Q50" s="161"/>
      <c r="R50" s="2">
        <v>2.9000000000000002E-8</v>
      </c>
      <c r="S50" s="2">
        <v>2.3246420841100002</v>
      </c>
      <c r="T50" s="2">
        <v>20.355319398799999</v>
      </c>
      <c r="U50" s="2">
        <f t="shared" si="1"/>
        <v>-1.7341552737496526E-8</v>
      </c>
      <c r="V50" s="161"/>
      <c r="W50" s="2">
        <v>3.9499999999999998E-9</v>
      </c>
      <c r="X50" s="2">
        <v>4.9370177661600003</v>
      </c>
      <c r="Y50" s="2">
        <v>7632.9432596502002</v>
      </c>
      <c r="Z50" s="2">
        <f t="shared" si="2"/>
        <v>3.7559899640273792E-9</v>
      </c>
      <c r="AA50" s="161"/>
      <c r="AB50" s="162"/>
      <c r="AC50" s="162"/>
      <c r="AD50" s="162"/>
      <c r="AE50" s="161"/>
      <c r="AF50" s="161"/>
      <c r="AG50" s="162"/>
      <c r="AH50" s="162"/>
      <c r="AI50" s="162"/>
      <c r="AJ50" s="161"/>
      <c r="AK50" s="161"/>
      <c r="AL50" s="162"/>
      <c r="AM50" s="162"/>
      <c r="AN50" s="162"/>
      <c r="AO50" s="161"/>
      <c r="AP50" s="161"/>
      <c r="AQ50" s="2">
        <v>1.481E-8</v>
      </c>
      <c r="AR50" s="2">
        <v>3.65823554806</v>
      </c>
      <c r="AS50" s="2">
        <v>11506.7697697936</v>
      </c>
      <c r="AT50" s="2">
        <f t="shared" si="5"/>
        <v>-1.3325110630815054E-8</v>
      </c>
      <c r="AU50" s="2"/>
      <c r="AV50" s="2">
        <v>9.6999999999999996E-10</v>
      </c>
      <c r="AW50" s="2">
        <v>5.5095969236500002</v>
      </c>
      <c r="AX50" s="2">
        <v>29864.334027309</v>
      </c>
      <c r="AY50" s="2">
        <f t="shared" si="6"/>
        <v>-9.5970232130934512E-10</v>
      </c>
      <c r="AZ50" s="161"/>
      <c r="BA50" s="162"/>
      <c r="BB50" s="162"/>
      <c r="BC50" s="162"/>
      <c r="BD50" s="161"/>
      <c r="BE50" s="161"/>
      <c r="BF50" s="162"/>
      <c r="BG50" s="162"/>
      <c r="BH50" s="162"/>
      <c r="BI50" s="161"/>
      <c r="BJ50" s="161"/>
      <c r="BK50" s="162"/>
      <c r="BL50" s="162"/>
      <c r="BM50" s="162"/>
      <c r="BN50" s="161"/>
      <c r="BO50" s="2"/>
      <c r="BP50" s="2">
        <v>1.6189999999999999E-7</v>
      </c>
      <c r="BQ50" s="2">
        <v>5.2316050785900003</v>
      </c>
      <c r="BR50" s="2">
        <v>17789.845619784999</v>
      </c>
      <c r="BS50" s="2">
        <f t="shared" si="9"/>
        <v>1.0778621772700379E-7</v>
      </c>
      <c r="BT50" s="2"/>
      <c r="BU50" s="2">
        <v>1.077E-8</v>
      </c>
      <c r="BV50" s="2">
        <v>5.8281216913199998</v>
      </c>
      <c r="BW50" s="2">
        <v>12036.4607348882</v>
      </c>
      <c r="BX50" s="2">
        <f t="shared" si="10"/>
        <v>-3.7146850195491252E-9</v>
      </c>
      <c r="BY50" s="2"/>
      <c r="BZ50" s="2">
        <v>1.2900000000000001E-9</v>
      </c>
      <c r="CA50" s="2">
        <v>0.76540016965000002</v>
      </c>
      <c r="CB50" s="2">
        <v>553.5694028424</v>
      </c>
      <c r="CC50" s="2">
        <f t="shared" si="11"/>
        <v>-8.6324671518958973E-10</v>
      </c>
      <c r="CD50" s="161"/>
      <c r="CE50" s="162"/>
      <c r="CF50" s="162"/>
      <c r="CG50" s="162"/>
      <c r="CH50" s="161"/>
      <c r="CI50" s="161"/>
      <c r="CJ50" s="162"/>
      <c r="CK50" s="162"/>
      <c r="CL50" s="162"/>
      <c r="CM50" s="161"/>
      <c r="CN50" s="161"/>
      <c r="CO50" s="162"/>
      <c r="CP50" s="162"/>
      <c r="CQ50" s="162"/>
      <c r="CR50" s="161"/>
    </row>
    <row r="51" spans="1:96" ht="12.75">
      <c r="A51" s="161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2">
        <v>4.1035999999999998E-7</v>
      </c>
      <c r="N51" s="2">
        <v>5.3681735140200004</v>
      </c>
      <c r="O51" s="2">
        <v>8429.2412664666008</v>
      </c>
      <c r="P51" s="2">
        <f t="shared" si="0"/>
        <v>-3.5454484644944945E-7</v>
      </c>
      <c r="Q51" s="161"/>
      <c r="R51" s="2">
        <v>3.5040000000000001E-8</v>
      </c>
      <c r="S51" s="2">
        <v>4.7997569435900003</v>
      </c>
      <c r="T51" s="2">
        <v>6279.5527316424004</v>
      </c>
      <c r="U51" s="2">
        <f t="shared" si="1"/>
        <v>6.0162398425374894E-9</v>
      </c>
      <c r="V51" s="161"/>
      <c r="W51" s="2">
        <v>3.1399999999999999E-9</v>
      </c>
      <c r="X51" s="2">
        <v>3.1809369654699999</v>
      </c>
      <c r="Y51" s="2">
        <v>2352.8661537717999</v>
      </c>
      <c r="Z51" s="2">
        <f t="shared" si="2"/>
        <v>-2.841022925388362E-9</v>
      </c>
      <c r="AA51" s="161"/>
      <c r="AB51" s="162"/>
      <c r="AC51" s="162"/>
      <c r="AD51" s="162"/>
      <c r="AE51" s="161"/>
      <c r="AF51" s="161"/>
      <c r="AG51" s="162"/>
      <c r="AH51" s="162"/>
      <c r="AI51" s="162"/>
      <c r="AJ51" s="161"/>
      <c r="AK51" s="161"/>
      <c r="AL51" s="162"/>
      <c r="AM51" s="162"/>
      <c r="AN51" s="162"/>
      <c r="AO51" s="161"/>
      <c r="AP51" s="161"/>
      <c r="AQ51" s="2">
        <v>1.693E-8</v>
      </c>
      <c r="AR51" s="2">
        <v>4.9568938529300004</v>
      </c>
      <c r="AS51" s="2">
        <v>156475.290247995</v>
      </c>
      <c r="AT51" s="2">
        <f t="shared" si="5"/>
        <v>-4.4274401453790012E-9</v>
      </c>
      <c r="AU51" s="2"/>
      <c r="AV51" s="2">
        <v>7.2E-10</v>
      </c>
      <c r="AW51" s="2">
        <v>0.21891639822</v>
      </c>
      <c r="AX51" s="2">
        <v>21228.392023545799</v>
      </c>
      <c r="AY51" s="2">
        <f t="shared" si="6"/>
        <v>-2.3076992099729956E-10</v>
      </c>
      <c r="AZ51" s="161"/>
      <c r="BA51" s="162"/>
      <c r="BB51" s="162"/>
      <c r="BC51" s="162"/>
      <c r="BD51" s="161"/>
      <c r="BE51" s="161"/>
      <c r="BF51" s="162"/>
      <c r="BG51" s="162"/>
      <c r="BH51" s="162"/>
      <c r="BI51" s="161"/>
      <c r="BJ51" s="161"/>
      <c r="BK51" s="162"/>
      <c r="BL51" s="162"/>
      <c r="BM51" s="162"/>
      <c r="BN51" s="161"/>
      <c r="BO51" s="2"/>
      <c r="BP51" s="2">
        <v>1.7314E-7</v>
      </c>
      <c r="BQ51" s="2">
        <v>6.1520078791600001</v>
      </c>
      <c r="BR51" s="2">
        <v>16730.463689595799</v>
      </c>
      <c r="BS51" s="2">
        <f t="shared" si="9"/>
        <v>3.7356883851143003E-8</v>
      </c>
      <c r="BT51" s="2"/>
      <c r="BU51" s="2">
        <v>9.1600000000000006E-9</v>
      </c>
      <c r="BV51" s="2">
        <v>0.76613009583000002</v>
      </c>
      <c r="BW51" s="2">
        <v>16730.463689595799</v>
      </c>
      <c r="BX51" s="2">
        <f t="shared" si="10"/>
        <v>-5.7585777767724664E-9</v>
      </c>
      <c r="BY51" s="2"/>
      <c r="BZ51" s="2">
        <v>1.09E-9</v>
      </c>
      <c r="CA51" s="2">
        <v>5.41063597567</v>
      </c>
      <c r="CB51" s="2">
        <v>6256.7775301915999</v>
      </c>
      <c r="CC51" s="2">
        <f t="shared" si="11"/>
        <v>-5.8324091376887006E-10</v>
      </c>
      <c r="CD51" s="161"/>
      <c r="CE51" s="162"/>
      <c r="CF51" s="162"/>
      <c r="CG51" s="162"/>
      <c r="CH51" s="161"/>
      <c r="CI51" s="161"/>
      <c r="CJ51" s="162"/>
      <c r="CK51" s="162"/>
      <c r="CL51" s="162"/>
      <c r="CM51" s="161"/>
      <c r="CN51" s="161"/>
      <c r="CO51" s="162"/>
      <c r="CP51" s="162"/>
      <c r="CQ51" s="162"/>
      <c r="CR51" s="161"/>
    </row>
    <row r="52" spans="1:96" ht="12.75">
      <c r="A52" s="161"/>
      <c r="B52" s="161"/>
      <c r="C52" s="161"/>
      <c r="D52" s="161"/>
      <c r="E52" s="161"/>
      <c r="F52" s="161"/>
      <c r="G52" s="161"/>
      <c r="H52" s="163"/>
      <c r="I52" s="163"/>
      <c r="J52" s="163"/>
      <c r="K52" s="163"/>
      <c r="L52" s="163"/>
      <c r="M52" s="2">
        <v>5.1605000000000002E-7</v>
      </c>
      <c r="N52" s="2">
        <v>1.33282746983</v>
      </c>
      <c r="O52" s="2">
        <v>1748.016413067</v>
      </c>
      <c r="P52" s="2">
        <f t="shared" si="0"/>
        <v>-2.4975711451242099E-7</v>
      </c>
      <c r="Q52" s="163"/>
      <c r="R52" s="2">
        <v>2.9499999999999999E-8</v>
      </c>
      <c r="S52" s="2">
        <v>1.4310887481700001</v>
      </c>
      <c r="T52" s="2">
        <v>5746.2713378959997</v>
      </c>
      <c r="U52" s="2">
        <f t="shared" si="1"/>
        <v>1.6275169071339056E-8</v>
      </c>
      <c r="V52" s="163"/>
      <c r="W52" s="2">
        <v>2.8200000000000002E-9</v>
      </c>
      <c r="X52" s="2">
        <v>4.4193643705200003</v>
      </c>
      <c r="Y52" s="2">
        <v>9437.7629348869996</v>
      </c>
      <c r="Z52" s="2">
        <f t="shared" si="2"/>
        <v>-1.9946130604222947E-9</v>
      </c>
      <c r="AA52" s="163"/>
      <c r="AB52" s="162"/>
      <c r="AC52" s="162"/>
      <c r="AD52" s="162"/>
      <c r="AE52" s="163"/>
      <c r="AF52" s="163"/>
      <c r="AG52" s="162"/>
      <c r="AH52" s="162"/>
      <c r="AI52" s="162"/>
      <c r="AJ52" s="163"/>
      <c r="AK52" s="163"/>
      <c r="AL52" s="162"/>
      <c r="AM52" s="162"/>
      <c r="AN52" s="162"/>
      <c r="AO52" s="163"/>
      <c r="AP52" s="163"/>
      <c r="AQ52" s="2">
        <v>1.1830000000000001E-8</v>
      </c>
      <c r="AR52" s="2">
        <v>1.2934306124599999</v>
      </c>
      <c r="AS52" s="2">
        <v>775.52261132399997</v>
      </c>
      <c r="AT52" s="2">
        <f t="shared" si="5"/>
        <v>-1.1722232879884799E-8</v>
      </c>
      <c r="AU52" s="2"/>
      <c r="AV52" s="2">
        <v>7.1000000000000003E-10</v>
      </c>
      <c r="AW52" s="2">
        <v>2.86755026812</v>
      </c>
      <c r="AX52" s="2">
        <v>6681.2248533995999</v>
      </c>
      <c r="AY52" s="2">
        <f t="shared" si="6"/>
        <v>-6.5921206775129664E-10</v>
      </c>
      <c r="AZ52" s="163"/>
      <c r="BA52" s="162"/>
      <c r="BB52" s="162"/>
      <c r="BC52" s="162"/>
      <c r="BD52" s="163"/>
      <c r="BE52" s="163"/>
      <c r="BF52" s="162"/>
      <c r="BG52" s="162"/>
      <c r="BH52" s="162"/>
      <c r="BI52" s="163"/>
      <c r="BJ52" s="163"/>
      <c r="BK52" s="162"/>
      <c r="BL52" s="162"/>
      <c r="BM52" s="162"/>
      <c r="BN52" s="163"/>
      <c r="BO52" s="2"/>
      <c r="BP52" s="2">
        <v>1.3813999999999999E-7</v>
      </c>
      <c r="BQ52" s="2">
        <v>5.1896207403199996</v>
      </c>
      <c r="BR52" s="2">
        <v>8031.0922630584</v>
      </c>
      <c r="BS52" s="2">
        <f t="shared" si="9"/>
        <v>-9.5858848162872941E-9</v>
      </c>
      <c r="BT52" s="2"/>
      <c r="BU52" s="2">
        <v>8.7700000000000001E-9</v>
      </c>
      <c r="BV52" s="2">
        <v>1.5013750505100001</v>
      </c>
      <c r="BW52" s="2">
        <v>11926.254413668799</v>
      </c>
      <c r="BX52" s="2">
        <f t="shared" si="10"/>
        <v>-1.9306763846916082E-9</v>
      </c>
      <c r="BY52" s="2"/>
      <c r="BZ52" s="2">
        <v>7.5E-10</v>
      </c>
      <c r="CA52" s="2">
        <v>5.8480432289299999</v>
      </c>
      <c r="CB52" s="2">
        <v>242.72860397400001</v>
      </c>
      <c r="CC52" s="2">
        <f t="shared" si="11"/>
        <v>-1.5647124510596452E-10</v>
      </c>
      <c r="CD52" s="163"/>
      <c r="CE52" s="162"/>
      <c r="CF52" s="162"/>
      <c r="CG52" s="162"/>
      <c r="CH52" s="163"/>
      <c r="CI52" s="163"/>
      <c r="CJ52" s="162"/>
      <c r="CK52" s="162"/>
      <c r="CL52" s="162"/>
      <c r="CM52" s="163"/>
      <c r="CN52" s="163"/>
      <c r="CO52" s="162"/>
      <c r="CP52" s="162"/>
      <c r="CQ52" s="162"/>
      <c r="CR52" s="163"/>
    </row>
    <row r="53" spans="1:96" ht="12.75">
      <c r="A53" s="161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2">
        <v>5.1992000000000001E-7</v>
      </c>
      <c r="N53" s="2">
        <v>0.18914945833999999</v>
      </c>
      <c r="O53" s="2">
        <v>12139.5535091068</v>
      </c>
      <c r="P53" s="2">
        <f t="shared" si="0"/>
        <v>-2.1425586606052924E-7</v>
      </c>
      <c r="Q53" s="161"/>
      <c r="R53" s="2">
        <v>2.6969999999999999E-8</v>
      </c>
      <c r="S53" s="2">
        <v>4.8036822519899998</v>
      </c>
      <c r="T53" s="2">
        <v>7234.7942562420003</v>
      </c>
      <c r="U53" s="2">
        <f t="shared" si="1"/>
        <v>-1.9684984284383783E-8</v>
      </c>
      <c r="V53" s="161"/>
      <c r="W53" s="2">
        <v>2.76E-9</v>
      </c>
      <c r="X53" s="2">
        <v>2.7131425455299998</v>
      </c>
      <c r="Y53" s="2">
        <v>3894.1818295421999</v>
      </c>
      <c r="Z53" s="2">
        <f t="shared" si="2"/>
        <v>2.7588493295207286E-9</v>
      </c>
      <c r="AA53" s="161"/>
      <c r="AB53" s="162"/>
      <c r="AC53" s="162"/>
      <c r="AD53" s="162"/>
      <c r="AE53" s="161"/>
      <c r="AF53" s="161"/>
      <c r="AG53" s="162"/>
      <c r="AH53" s="162"/>
      <c r="AI53" s="162"/>
      <c r="AJ53" s="161"/>
      <c r="AK53" s="161"/>
      <c r="AL53" s="162"/>
      <c r="AM53" s="162"/>
      <c r="AN53" s="162"/>
      <c r="AO53" s="161"/>
      <c r="AP53" s="161"/>
      <c r="AQ53" s="2">
        <v>1.1140000000000001E-8</v>
      </c>
      <c r="AR53" s="2">
        <v>2.3788931184600002</v>
      </c>
      <c r="AS53" s="2">
        <v>3738.7614301079998</v>
      </c>
      <c r="AT53" s="2">
        <f t="shared" si="5"/>
        <v>9.7836659395251922E-9</v>
      </c>
      <c r="AU53" s="2"/>
      <c r="AV53" s="2">
        <v>7.4000000000000003E-10</v>
      </c>
      <c r="AW53" s="2">
        <v>2.20184828895</v>
      </c>
      <c r="AX53" s="2">
        <v>37724.753419748202</v>
      </c>
      <c r="AY53" s="2">
        <f t="shared" si="6"/>
        <v>6.8739982941328099E-10</v>
      </c>
      <c r="AZ53" s="161"/>
      <c r="BA53" s="162"/>
      <c r="BB53" s="162"/>
      <c r="BC53" s="162"/>
      <c r="BD53" s="161"/>
      <c r="BE53" s="161"/>
      <c r="BF53" s="162"/>
      <c r="BG53" s="162"/>
      <c r="BH53" s="162"/>
      <c r="BI53" s="161"/>
      <c r="BJ53" s="161"/>
      <c r="BK53" s="162"/>
      <c r="BL53" s="162"/>
      <c r="BM53" s="162"/>
      <c r="BN53" s="161"/>
      <c r="BO53" s="2"/>
      <c r="BP53" s="2">
        <v>1.8832999999999999E-7</v>
      </c>
      <c r="BQ53" s="2">
        <v>0.67306674027000002</v>
      </c>
      <c r="BR53" s="2">
        <v>149854.40013480699</v>
      </c>
      <c r="BS53" s="2">
        <f t="shared" si="9"/>
        <v>1.2777431275184445E-7</v>
      </c>
      <c r="BT53" s="2"/>
      <c r="BU53" s="2">
        <v>1.023E-8</v>
      </c>
      <c r="BV53" s="2">
        <v>5.6207658982500002</v>
      </c>
      <c r="BW53" s="2">
        <v>6256.7775301915999</v>
      </c>
      <c r="BX53" s="2">
        <f t="shared" si="10"/>
        <v>-7.1561686505666498E-9</v>
      </c>
      <c r="BY53" s="2"/>
      <c r="BZ53" s="2">
        <v>9.5000000000000003E-10</v>
      </c>
      <c r="CA53" s="2">
        <v>1.9445224408299999</v>
      </c>
      <c r="CB53" s="2">
        <v>11856.2186514245</v>
      </c>
      <c r="CC53" s="2">
        <f t="shared" si="11"/>
        <v>5.4383633602428417E-10</v>
      </c>
      <c r="CD53" s="161"/>
      <c r="CE53" s="162"/>
      <c r="CF53" s="162"/>
      <c r="CG53" s="162"/>
      <c r="CH53" s="161"/>
      <c r="CI53" s="161"/>
      <c r="CJ53" s="162"/>
      <c r="CK53" s="162"/>
      <c r="CL53" s="162"/>
      <c r="CM53" s="161"/>
      <c r="CN53" s="161"/>
      <c r="CO53" s="162"/>
      <c r="CP53" s="162"/>
      <c r="CQ53" s="162"/>
      <c r="CR53" s="161"/>
    </row>
    <row r="54" spans="1:96" ht="12.75">
      <c r="A54" s="161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2">
        <v>4.8999999999999997E-7</v>
      </c>
      <c r="N54" s="2">
        <v>0.48735065033000002</v>
      </c>
      <c r="O54" s="2">
        <v>1194.4470102246</v>
      </c>
      <c r="P54" s="2">
        <f t="shared" si="0"/>
        <v>4.8465505627466188E-7</v>
      </c>
      <c r="Q54" s="161"/>
      <c r="R54" s="2">
        <v>2.531E-8</v>
      </c>
      <c r="S54" s="2">
        <v>6.22290682655</v>
      </c>
      <c r="T54" s="2">
        <v>6836.6452528338004</v>
      </c>
      <c r="U54" s="2">
        <f t="shared" si="1"/>
        <v>2.4410208731622017E-8</v>
      </c>
      <c r="V54" s="161"/>
      <c r="W54" s="2">
        <v>2.98E-9</v>
      </c>
      <c r="X54" s="2">
        <v>2.5203747421</v>
      </c>
      <c r="Y54" s="2">
        <v>6127.6554505572003</v>
      </c>
      <c r="Z54" s="2">
        <f t="shared" si="2"/>
        <v>2.9777419333897678E-9</v>
      </c>
      <c r="AA54" s="161"/>
      <c r="AB54" s="162"/>
      <c r="AC54" s="162"/>
      <c r="AD54" s="162"/>
      <c r="AE54" s="161"/>
      <c r="AF54" s="161"/>
      <c r="AG54" s="162"/>
      <c r="AH54" s="162"/>
      <c r="AI54" s="162"/>
      <c r="AJ54" s="161"/>
      <c r="AK54" s="161"/>
      <c r="AL54" s="162"/>
      <c r="AM54" s="162"/>
      <c r="AN54" s="162"/>
      <c r="AO54" s="161"/>
      <c r="AP54" s="161"/>
      <c r="AQ54" s="2">
        <v>9.94E-9</v>
      </c>
      <c r="AR54" s="2">
        <v>4.3008890042500001</v>
      </c>
      <c r="AS54" s="2">
        <v>9225.5392732830005</v>
      </c>
      <c r="AT54" s="2">
        <f t="shared" si="5"/>
        <v>-9.5716098082722323E-9</v>
      </c>
      <c r="AU54" s="2"/>
      <c r="AV54" s="2">
        <v>6.3E-10</v>
      </c>
      <c r="AW54" s="2">
        <v>4.4558662594799996</v>
      </c>
      <c r="AX54" s="2">
        <v>7079.3738568077997</v>
      </c>
      <c r="AY54" s="2">
        <f t="shared" si="6"/>
        <v>-6.1213416020265528E-10</v>
      </c>
      <c r="AZ54" s="161"/>
      <c r="BA54" s="162"/>
      <c r="BB54" s="162"/>
      <c r="BC54" s="162"/>
      <c r="BD54" s="161"/>
      <c r="BE54" s="161"/>
      <c r="BF54" s="162"/>
      <c r="BG54" s="162"/>
      <c r="BH54" s="162"/>
      <c r="BI54" s="161"/>
      <c r="BJ54" s="161"/>
      <c r="BK54" s="162"/>
      <c r="BL54" s="162"/>
      <c r="BM54" s="162"/>
      <c r="BN54" s="161"/>
      <c r="BO54" s="2"/>
      <c r="BP54" s="2">
        <v>1.8330999999999999E-7</v>
      </c>
      <c r="BQ54" s="2">
        <v>2.2534873373400002</v>
      </c>
      <c r="BR54" s="2">
        <v>23581.258177317599</v>
      </c>
      <c r="BS54" s="2">
        <f t="shared" si="9"/>
        <v>-1.7452865584865907E-7</v>
      </c>
      <c r="BT54" s="2"/>
      <c r="BU54" s="2">
        <v>8.5099999999999998E-9</v>
      </c>
      <c r="BV54" s="2">
        <v>0.65709335533000002</v>
      </c>
      <c r="BW54" s="2">
        <v>155.42039943419999</v>
      </c>
      <c r="BX54" s="2">
        <f t="shared" si="10"/>
        <v>8.3324210294118013E-9</v>
      </c>
      <c r="BY54" s="2"/>
      <c r="BZ54" s="2">
        <v>7.7000000000000003E-10</v>
      </c>
      <c r="CA54" s="2">
        <v>0.69373708194999995</v>
      </c>
      <c r="CB54" s="2">
        <v>8429.2412664666008</v>
      </c>
      <c r="CC54" s="2">
        <f t="shared" si="11"/>
        <v>-3.6218687092100035E-10</v>
      </c>
      <c r="CD54" s="161"/>
      <c r="CE54" s="162"/>
      <c r="CF54" s="162"/>
      <c r="CG54" s="162"/>
      <c r="CH54" s="161"/>
      <c r="CI54" s="161"/>
      <c r="CJ54" s="162"/>
      <c r="CK54" s="162"/>
      <c r="CL54" s="162"/>
      <c r="CM54" s="161"/>
      <c r="CN54" s="161"/>
      <c r="CO54" s="162"/>
      <c r="CP54" s="162"/>
      <c r="CQ54" s="162"/>
      <c r="CR54" s="161"/>
    </row>
    <row r="55" spans="1:96" ht="12.75">
      <c r="A55" s="161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2">
        <v>3.9200000000000002E-7</v>
      </c>
      <c r="N55" s="2">
        <v>6.1683299501600004</v>
      </c>
      <c r="O55" s="2">
        <v>10447.3878396044</v>
      </c>
      <c r="P55" s="2">
        <f t="shared" si="0"/>
        <v>3.0663919981332721E-8</v>
      </c>
      <c r="Q55" s="161"/>
      <c r="R55" s="2">
        <v>2.7450000000000001E-8</v>
      </c>
      <c r="S55" s="2">
        <v>0.93466065395999998</v>
      </c>
      <c r="T55" s="2">
        <v>5760.4984318976003</v>
      </c>
      <c r="U55" s="2">
        <f t="shared" si="1"/>
        <v>2.5163100026993151E-8</v>
      </c>
      <c r="V55" s="161"/>
      <c r="W55" s="2">
        <v>2.2999999999999999E-9</v>
      </c>
      <c r="X55" s="2">
        <v>1.3779021554899999</v>
      </c>
      <c r="Y55" s="2">
        <v>4705.7323075435997</v>
      </c>
      <c r="Z55" s="2">
        <f t="shared" si="2"/>
        <v>2.1006976838709402E-9</v>
      </c>
      <c r="AA55" s="161"/>
      <c r="AB55" s="162"/>
      <c r="AC55" s="162"/>
      <c r="AD55" s="162"/>
      <c r="AE55" s="161"/>
      <c r="AF55" s="161"/>
      <c r="AG55" s="162"/>
      <c r="AH55" s="162"/>
      <c r="AI55" s="162"/>
      <c r="AJ55" s="161"/>
      <c r="AK55" s="161"/>
      <c r="AL55" s="162"/>
      <c r="AM55" s="162"/>
      <c r="AN55" s="162"/>
      <c r="AO55" s="161"/>
      <c r="AP55" s="161"/>
      <c r="AQ55" s="2">
        <v>9.2400000000000004E-9</v>
      </c>
      <c r="AR55" s="2">
        <v>3.0645102681199998</v>
      </c>
      <c r="AS55" s="2">
        <v>4164.3119896130002</v>
      </c>
      <c r="AT55" s="2">
        <f t="shared" si="5"/>
        <v>3.5601534774934762E-9</v>
      </c>
      <c r="AU55" s="2"/>
      <c r="AV55" s="2">
        <v>6.0999999999999996E-10</v>
      </c>
      <c r="AW55" s="2">
        <v>0.63918772258000001</v>
      </c>
      <c r="AX55" s="2">
        <v>33794.543723528601</v>
      </c>
      <c r="AY55" s="2">
        <f t="shared" si="6"/>
        <v>-1.1378763944579787E-10</v>
      </c>
      <c r="AZ55" s="161"/>
      <c r="BA55" s="162"/>
      <c r="BB55" s="162"/>
      <c r="BC55" s="162"/>
      <c r="BD55" s="161"/>
      <c r="BE55" s="161"/>
      <c r="BF55" s="162"/>
      <c r="BG55" s="162"/>
      <c r="BH55" s="162"/>
      <c r="BI55" s="161"/>
      <c r="BJ55" s="161"/>
      <c r="BK55" s="162"/>
      <c r="BL55" s="162"/>
      <c r="BM55" s="162"/>
      <c r="BN55" s="161"/>
      <c r="BO55" s="2"/>
      <c r="BP55" s="2">
        <v>1.3640999999999999E-7</v>
      </c>
      <c r="BQ55" s="2">
        <v>3.6851611880399999</v>
      </c>
      <c r="BR55" s="2">
        <v>4705.7323075435997</v>
      </c>
      <c r="BS55" s="2">
        <f t="shared" si="9"/>
        <v>-1.24832859864787E-7</v>
      </c>
      <c r="BT55" s="2"/>
      <c r="BU55" s="2">
        <v>8.02E-9</v>
      </c>
      <c r="BV55" s="2">
        <v>4.1051913208800004</v>
      </c>
      <c r="BW55" s="2">
        <v>951.71840625060008</v>
      </c>
      <c r="BX55" s="2">
        <f t="shared" si="10"/>
        <v>3.1165999891216528E-9</v>
      </c>
      <c r="BY55" s="2"/>
      <c r="BZ55" s="2">
        <v>1.0000000000000001E-9</v>
      </c>
      <c r="CA55" s="2">
        <v>5.1972529213099996</v>
      </c>
      <c r="CB55" s="2">
        <v>244287.60000722701</v>
      </c>
      <c r="CC55" s="2">
        <f t="shared" si="11"/>
        <v>-4.0856991503057835E-11</v>
      </c>
      <c r="CD55" s="161"/>
      <c r="CE55" s="162"/>
      <c r="CF55" s="162"/>
      <c r="CG55" s="162"/>
      <c r="CH55" s="161"/>
      <c r="CI55" s="161"/>
      <c r="CJ55" s="162"/>
      <c r="CK55" s="162"/>
      <c r="CL55" s="162"/>
      <c r="CM55" s="161"/>
      <c r="CN55" s="161"/>
      <c r="CO55" s="162"/>
      <c r="CP55" s="162"/>
      <c r="CQ55" s="162"/>
      <c r="CR55" s="161"/>
    </row>
    <row r="56" spans="1:96" ht="12.75">
      <c r="A56" s="161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2">
        <v>3.5566E-7</v>
      </c>
      <c r="N56" s="2">
        <v>1.77597314691</v>
      </c>
      <c r="O56" s="2">
        <v>6812.766815086</v>
      </c>
      <c r="P56" s="2">
        <f t="shared" si="0"/>
        <v>-4.6248777202104971E-8</v>
      </c>
      <c r="Q56" s="161"/>
      <c r="R56" s="2">
        <v>3.25E-8</v>
      </c>
      <c r="S56" s="2">
        <v>3.3995464003800002</v>
      </c>
      <c r="T56" s="2">
        <v>7632.9432596502002</v>
      </c>
      <c r="U56" s="2">
        <f t="shared" si="1"/>
        <v>1.1084426984696139E-8</v>
      </c>
      <c r="V56" s="161"/>
      <c r="W56" s="2">
        <v>2.52E-9</v>
      </c>
      <c r="X56" s="2">
        <v>0.55330133470999998</v>
      </c>
      <c r="Y56" s="2">
        <v>6279.5527316424004</v>
      </c>
      <c r="Z56" s="2">
        <f t="shared" si="2"/>
        <v>-2.4123236590137149E-9</v>
      </c>
      <c r="AA56" s="161"/>
      <c r="AB56" s="162"/>
      <c r="AC56" s="162"/>
      <c r="AD56" s="162"/>
      <c r="AE56" s="161"/>
      <c r="AF56" s="161"/>
      <c r="AG56" s="162"/>
      <c r="AH56" s="162"/>
      <c r="AI56" s="162"/>
      <c r="AJ56" s="161"/>
      <c r="AK56" s="161"/>
      <c r="AL56" s="162"/>
      <c r="AM56" s="162"/>
      <c r="AN56" s="162"/>
      <c r="AO56" s="161"/>
      <c r="AP56" s="161"/>
      <c r="AQ56" s="2">
        <v>8.6699999999999992E-9</v>
      </c>
      <c r="AR56" s="2">
        <v>0.55606931067999998</v>
      </c>
      <c r="AS56" s="2">
        <v>8429.2412664666008</v>
      </c>
      <c r="AT56" s="2">
        <f t="shared" si="5"/>
        <v>-5.0895176532205257E-9</v>
      </c>
      <c r="AU56" s="2"/>
      <c r="AV56" s="2">
        <v>4.7000000000000003E-10</v>
      </c>
      <c r="AW56" s="2">
        <v>2.0907023572400001</v>
      </c>
      <c r="AX56" s="2">
        <v>3128.3887650958</v>
      </c>
      <c r="AY56" s="2">
        <f t="shared" si="6"/>
        <v>-4.2257728854348164E-10</v>
      </c>
      <c r="AZ56" s="161"/>
      <c r="BA56" s="162"/>
      <c r="BB56" s="162"/>
      <c r="BC56" s="162"/>
      <c r="BD56" s="161"/>
      <c r="BE56" s="161"/>
      <c r="BF56" s="162"/>
      <c r="BG56" s="162"/>
      <c r="BH56" s="162"/>
      <c r="BI56" s="161"/>
      <c r="BJ56" s="161"/>
      <c r="BK56" s="162"/>
      <c r="BL56" s="162"/>
      <c r="BM56" s="162"/>
      <c r="BN56" s="161"/>
      <c r="BO56" s="2"/>
      <c r="BP56" s="2">
        <v>1.3138999999999999E-7</v>
      </c>
      <c r="BQ56" s="2">
        <v>0.65289581324000001</v>
      </c>
      <c r="BR56" s="2">
        <v>13367.972631106601</v>
      </c>
      <c r="BS56" s="2">
        <f t="shared" si="9"/>
        <v>-4.6361931536855017E-8</v>
      </c>
      <c r="BT56" s="2"/>
      <c r="BU56" s="2">
        <v>8.57E-9</v>
      </c>
      <c r="BV56" s="2">
        <v>1.41661697538</v>
      </c>
      <c r="BW56" s="2">
        <v>5753.3848848968</v>
      </c>
      <c r="BX56" s="2">
        <f t="shared" si="10"/>
        <v>5.1063768428383337E-9</v>
      </c>
      <c r="BY56" s="2"/>
      <c r="BZ56" s="2">
        <v>8.0000000000000003E-10</v>
      </c>
      <c r="CA56" s="2">
        <v>6.1844048370499998</v>
      </c>
      <c r="CB56" s="2">
        <v>1059.3819301891999</v>
      </c>
      <c r="CC56" s="2">
        <f t="shared" si="11"/>
        <v>7.6172410511055798E-10</v>
      </c>
      <c r="CD56" s="161"/>
      <c r="CE56" s="162"/>
      <c r="CF56" s="162"/>
      <c r="CG56" s="162"/>
      <c r="CH56" s="161"/>
      <c r="CI56" s="161"/>
      <c r="CJ56" s="162"/>
      <c r="CK56" s="162"/>
      <c r="CL56" s="162"/>
      <c r="CM56" s="161"/>
      <c r="CN56" s="161"/>
      <c r="CO56" s="162"/>
      <c r="CP56" s="162"/>
      <c r="CQ56" s="162"/>
      <c r="CR56" s="161"/>
    </row>
    <row r="57" spans="1:96" ht="12.75">
      <c r="A57" s="161"/>
      <c r="B57" s="161"/>
      <c r="C57" s="161"/>
      <c r="D57" s="161"/>
      <c r="E57" s="161"/>
      <c r="F57" s="161"/>
      <c r="G57" s="161"/>
      <c r="H57" s="163"/>
      <c r="I57" s="163"/>
      <c r="J57" s="163"/>
      <c r="K57" s="163"/>
      <c r="L57" s="163"/>
      <c r="M57" s="2">
        <v>3.6769999999999999E-7</v>
      </c>
      <c r="N57" s="2">
        <v>6.0413385934699999</v>
      </c>
      <c r="O57" s="2">
        <v>10213.285546211</v>
      </c>
      <c r="P57" s="2">
        <f t="shared" si="0"/>
        <v>3.488615808918307E-7</v>
      </c>
      <c r="Q57" s="163"/>
      <c r="R57" s="2">
        <v>2.2770000000000001E-8</v>
      </c>
      <c r="S57" s="2">
        <v>5.0027783767200003</v>
      </c>
      <c r="T57" s="2">
        <v>17789.845619784999</v>
      </c>
      <c r="U57" s="2">
        <f t="shared" si="1"/>
        <v>1.8618135202551162E-8</v>
      </c>
      <c r="V57" s="163"/>
      <c r="W57" s="2">
        <v>2.5500000000000001E-9</v>
      </c>
      <c r="X57" s="2">
        <v>5.2657018736900003</v>
      </c>
      <c r="Y57" s="2">
        <v>6812.766815086</v>
      </c>
      <c r="Z57" s="2">
        <f t="shared" si="2"/>
        <v>1.17423755589129E-9</v>
      </c>
      <c r="AA57" s="163"/>
      <c r="AB57" s="162"/>
      <c r="AC57" s="162"/>
      <c r="AD57" s="162"/>
      <c r="AE57" s="163"/>
      <c r="AF57" s="163"/>
      <c r="AG57" s="162"/>
      <c r="AH57" s="162"/>
      <c r="AI57" s="162"/>
      <c r="AJ57" s="163"/>
      <c r="AK57" s="163"/>
      <c r="AL57" s="162"/>
      <c r="AM57" s="162"/>
      <c r="AN57" s="162"/>
      <c r="AO57" s="163"/>
      <c r="AP57" s="163"/>
      <c r="AQ57" s="2">
        <v>9.8799999999999998E-9</v>
      </c>
      <c r="AR57" s="2">
        <v>5.9728610420799999</v>
      </c>
      <c r="AS57" s="2">
        <v>7079.3738568077997</v>
      </c>
      <c r="AT57" s="2">
        <f t="shared" si="5"/>
        <v>-2.8490681399291594E-9</v>
      </c>
      <c r="AU57" s="2"/>
      <c r="AV57" s="2">
        <v>4.7000000000000003E-10</v>
      </c>
      <c r="AW57" s="2">
        <v>3.325438433</v>
      </c>
      <c r="AX57" s="2">
        <v>26087.903141574199</v>
      </c>
      <c r="AY57" s="2">
        <f t="shared" si="6"/>
        <v>-4.6939309112435102E-10</v>
      </c>
      <c r="AZ57" s="163"/>
      <c r="BA57" s="162"/>
      <c r="BB57" s="162"/>
      <c r="BC57" s="162"/>
      <c r="BD57" s="163"/>
      <c r="BE57" s="163"/>
      <c r="BF57" s="162"/>
      <c r="BG57" s="162"/>
      <c r="BH57" s="162"/>
      <c r="BI57" s="163"/>
      <c r="BJ57" s="163"/>
      <c r="BK57" s="162"/>
      <c r="BL57" s="162"/>
      <c r="BM57" s="162"/>
      <c r="BN57" s="163"/>
      <c r="BO57" s="2"/>
      <c r="BP57" s="2">
        <v>1.0414E-7</v>
      </c>
      <c r="BQ57" s="2">
        <v>4.33285688538</v>
      </c>
      <c r="BR57" s="2">
        <v>11769.8536931664</v>
      </c>
      <c r="BS57" s="2">
        <f t="shared" si="9"/>
        <v>-3.4247927464024008E-8</v>
      </c>
      <c r="BT57" s="2"/>
      <c r="BU57" s="2">
        <v>9.94E-9</v>
      </c>
      <c r="BV57" s="2">
        <v>1.14418521187</v>
      </c>
      <c r="BW57" s="2">
        <v>1059.3819301891999</v>
      </c>
      <c r="BX57" s="2">
        <f t="shared" si="10"/>
        <v>1.7141918775961861E-10</v>
      </c>
      <c r="BY57" s="2"/>
      <c r="BZ57" s="2">
        <v>6.9E-10</v>
      </c>
      <c r="CA57" s="2">
        <v>5.2569988859499999</v>
      </c>
      <c r="CB57" s="2">
        <v>14143.495242430599</v>
      </c>
      <c r="CC57" s="2">
        <f t="shared" si="11"/>
        <v>-4.2565378773177941E-10</v>
      </c>
      <c r="CD57" s="163"/>
      <c r="CE57" s="162"/>
      <c r="CF57" s="162"/>
      <c r="CG57" s="162"/>
      <c r="CH57" s="163"/>
      <c r="CI57" s="163"/>
      <c r="CJ57" s="162"/>
      <c r="CK57" s="162"/>
      <c r="CL57" s="162"/>
      <c r="CM57" s="163"/>
      <c r="CN57" s="163"/>
      <c r="CO57" s="162"/>
      <c r="CP57" s="162"/>
      <c r="CQ57" s="162"/>
      <c r="CR57" s="163"/>
    </row>
    <row r="58" spans="1:96" ht="12.75">
      <c r="A58" s="161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2">
        <v>3.6595999999999998E-7</v>
      </c>
      <c r="N58" s="2">
        <v>2.5695523862799998</v>
      </c>
      <c r="O58" s="2">
        <v>1059.3819301891999</v>
      </c>
      <c r="P58" s="2">
        <f t="shared" si="0"/>
        <v>-3.6112841714027509E-7</v>
      </c>
      <c r="Q58" s="161"/>
      <c r="R58" s="2">
        <v>2.0750000000000001E-8</v>
      </c>
      <c r="S58" s="2">
        <v>3.9553497863399998</v>
      </c>
      <c r="T58" s="2">
        <v>10213.285546211</v>
      </c>
      <c r="U58" s="2">
        <f t="shared" si="1"/>
        <v>-1.5405259084003901E-8</v>
      </c>
      <c r="V58" s="161"/>
      <c r="W58" s="2">
        <v>2.7499999999999998E-9</v>
      </c>
      <c r="X58" s="2">
        <v>0.67264264271999996</v>
      </c>
      <c r="Y58" s="2">
        <v>25132.3033999656</v>
      </c>
      <c r="Z58" s="2">
        <f t="shared" si="2"/>
        <v>2.4819765669338888E-9</v>
      </c>
      <c r="AA58" s="161"/>
      <c r="AB58" s="162"/>
      <c r="AC58" s="162"/>
      <c r="AD58" s="162"/>
      <c r="AE58" s="161"/>
      <c r="AF58" s="161"/>
      <c r="AG58" s="162"/>
      <c r="AH58" s="162"/>
      <c r="AI58" s="162"/>
      <c r="AJ58" s="161"/>
      <c r="AK58" s="161"/>
      <c r="AL58" s="162"/>
      <c r="AM58" s="162"/>
      <c r="AN58" s="162"/>
      <c r="AO58" s="161"/>
      <c r="AP58" s="161"/>
      <c r="AQ58" s="2">
        <v>8.2399999999999997E-9</v>
      </c>
      <c r="AR58" s="2">
        <v>1.5098480617300001</v>
      </c>
      <c r="AS58" s="2">
        <v>10447.3878396044</v>
      </c>
      <c r="AT58" s="2">
        <f t="shared" si="5"/>
        <v>8.1680878709881908E-9</v>
      </c>
      <c r="AU58" s="2"/>
      <c r="AV58" s="2">
        <v>4.8999999999999996E-10</v>
      </c>
      <c r="AW58" s="2">
        <v>1.6068090500500001</v>
      </c>
      <c r="AX58" s="2">
        <v>6702.5604938666002</v>
      </c>
      <c r="AY58" s="2">
        <f t="shared" si="6"/>
        <v>-2.6536316103903926E-10</v>
      </c>
      <c r="AZ58" s="161"/>
      <c r="BA58" s="162"/>
      <c r="BB58" s="162"/>
      <c r="BC58" s="162"/>
      <c r="BD58" s="161"/>
      <c r="BE58" s="161"/>
      <c r="BF58" s="162"/>
      <c r="BG58" s="162"/>
      <c r="BH58" s="162"/>
      <c r="BI58" s="161"/>
      <c r="BJ58" s="161"/>
      <c r="BK58" s="162"/>
      <c r="BL58" s="162"/>
      <c r="BM58" s="162"/>
      <c r="BN58" s="161"/>
      <c r="BO58" s="2"/>
      <c r="BP58" s="2">
        <v>9.9779999999999997E-8</v>
      </c>
      <c r="BQ58" s="2">
        <v>4.2012633635499999</v>
      </c>
      <c r="BR58" s="2">
        <v>6309.3741697912001</v>
      </c>
      <c r="BS58" s="2">
        <f t="shared" si="9"/>
        <v>8.0365298562546358E-8</v>
      </c>
      <c r="BT58" s="2"/>
      <c r="BU58" s="2">
        <v>8.1300000000000007E-9</v>
      </c>
      <c r="BV58" s="2">
        <v>1.63948433322</v>
      </c>
      <c r="BW58" s="2">
        <v>6681.2248533995999</v>
      </c>
      <c r="BX58" s="2">
        <f t="shared" si="10"/>
        <v>-5.3807005073091044E-9</v>
      </c>
      <c r="BY58" s="2"/>
      <c r="BZ58" s="2">
        <v>8.4999999999999996E-10</v>
      </c>
      <c r="CA58" s="2">
        <v>5.3948472549900002</v>
      </c>
      <c r="CB58" s="2">
        <v>25132.3033999656</v>
      </c>
      <c r="CC58" s="2">
        <f t="shared" si="11"/>
        <v>-3.5847294805372696E-10</v>
      </c>
      <c r="CD58" s="161"/>
      <c r="CE58" s="162"/>
      <c r="CF58" s="162"/>
      <c r="CG58" s="162"/>
      <c r="CH58" s="161"/>
      <c r="CI58" s="161"/>
      <c r="CJ58" s="162"/>
      <c r="CK58" s="162"/>
      <c r="CL58" s="162"/>
      <c r="CM58" s="161"/>
      <c r="CN58" s="161"/>
      <c r="CO58" s="162"/>
      <c r="CP58" s="162"/>
      <c r="CQ58" s="162"/>
      <c r="CR58" s="161"/>
    </row>
    <row r="59" spans="1:96" ht="12.75">
      <c r="A59" s="161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2">
        <v>3.3290999999999998E-7</v>
      </c>
      <c r="N59" s="2">
        <v>0.59309499459000004</v>
      </c>
      <c r="O59" s="2">
        <v>17789.845619784999</v>
      </c>
      <c r="P59" s="2">
        <f t="shared" si="0"/>
        <v>-2.6408854134227376E-7</v>
      </c>
      <c r="Q59" s="161"/>
      <c r="R59" s="2">
        <v>2.0610000000000001E-8</v>
      </c>
      <c r="S59" s="2">
        <v>2.2241168307699999</v>
      </c>
      <c r="T59" s="2">
        <v>5856.4776591153995</v>
      </c>
      <c r="U59" s="2">
        <f t="shared" si="1"/>
        <v>8.0718430020138976E-9</v>
      </c>
      <c r="V59" s="161"/>
      <c r="W59" s="2">
        <v>1.7800000000000001E-9</v>
      </c>
      <c r="X59" s="2">
        <v>0.92820785173999998</v>
      </c>
      <c r="Y59" s="2">
        <v>1990.745017041</v>
      </c>
      <c r="Z59" s="2">
        <f t="shared" si="2"/>
        <v>-1.3786401683045989E-9</v>
      </c>
      <c r="AA59" s="161"/>
      <c r="AB59" s="162"/>
      <c r="AC59" s="162"/>
      <c r="AD59" s="162"/>
      <c r="AE59" s="161"/>
      <c r="AF59" s="161"/>
      <c r="AG59" s="162"/>
      <c r="AH59" s="162"/>
      <c r="AI59" s="162"/>
      <c r="AJ59" s="161"/>
      <c r="AK59" s="161"/>
      <c r="AL59" s="162"/>
      <c r="AM59" s="162"/>
      <c r="AN59" s="162"/>
      <c r="AO59" s="161"/>
      <c r="AP59" s="161"/>
      <c r="AQ59" s="2">
        <v>9.1499999999999992E-9</v>
      </c>
      <c r="AR59" s="2">
        <v>0.12635654592000001</v>
      </c>
      <c r="AS59" s="2">
        <v>11015.106477334801</v>
      </c>
      <c r="AT59" s="2">
        <f t="shared" si="5"/>
        <v>-2.8204745114205126E-9</v>
      </c>
      <c r="AU59" s="2"/>
      <c r="AV59" s="2">
        <v>5.7E-10</v>
      </c>
      <c r="AW59" s="2">
        <v>0.11215813438</v>
      </c>
      <c r="AX59" s="2">
        <v>29088.811415985001</v>
      </c>
      <c r="AY59" s="2">
        <f t="shared" si="6"/>
        <v>-3.3079172129154116E-10</v>
      </c>
      <c r="AZ59" s="161"/>
      <c r="BA59" s="162"/>
      <c r="BB59" s="162"/>
      <c r="BC59" s="162"/>
      <c r="BD59" s="161"/>
      <c r="BE59" s="161"/>
      <c r="BF59" s="162"/>
      <c r="BG59" s="162"/>
      <c r="BH59" s="162"/>
      <c r="BI59" s="161"/>
      <c r="BJ59" s="161"/>
      <c r="BK59" s="162"/>
      <c r="BL59" s="162"/>
      <c r="BM59" s="162"/>
      <c r="BN59" s="161"/>
      <c r="BO59" s="2"/>
      <c r="BP59" s="2">
        <v>1.0169000000000001E-7</v>
      </c>
      <c r="BQ59" s="2">
        <v>1.5939068136900001</v>
      </c>
      <c r="BR59" s="2">
        <v>4690.4798363585996</v>
      </c>
      <c r="BS59" s="2">
        <f t="shared" si="9"/>
        <v>7.6455132717018731E-8</v>
      </c>
      <c r="BT59" s="2"/>
      <c r="BU59" s="2">
        <v>6.6199999999999999E-9</v>
      </c>
      <c r="BV59" s="2">
        <v>4.5520045225999999</v>
      </c>
      <c r="BW59" s="2">
        <v>5216.5803728013998</v>
      </c>
      <c r="BX59" s="2">
        <f t="shared" si="10"/>
        <v>4.7936910553363255E-9</v>
      </c>
      <c r="BY59" s="2"/>
      <c r="BZ59" s="2">
        <v>6.6E-10</v>
      </c>
      <c r="CA59" s="2">
        <v>0.51779993905999999</v>
      </c>
      <c r="CB59" s="2">
        <v>801.82093112380005</v>
      </c>
      <c r="CC59" s="2">
        <f t="shared" si="11"/>
        <v>-4.6624040513364962E-10</v>
      </c>
      <c r="CD59" s="161"/>
      <c r="CE59" s="162"/>
      <c r="CF59" s="162"/>
      <c r="CG59" s="162"/>
      <c r="CH59" s="161"/>
      <c r="CI59" s="161"/>
      <c r="CJ59" s="162"/>
      <c r="CK59" s="162"/>
      <c r="CL59" s="162"/>
      <c r="CM59" s="161"/>
      <c r="CN59" s="161"/>
      <c r="CO59" s="162"/>
      <c r="CP59" s="162"/>
      <c r="CQ59" s="162"/>
      <c r="CR59" s="161"/>
    </row>
    <row r="60" spans="1:96" ht="12.75">
      <c r="A60" s="161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2">
        <v>3.5954E-7</v>
      </c>
      <c r="N60" s="2">
        <v>1.70876111898</v>
      </c>
      <c r="O60" s="2">
        <v>2352.8661537717999</v>
      </c>
      <c r="P60" s="2">
        <f t="shared" si="0"/>
        <v>1.2034341576146523E-7</v>
      </c>
      <c r="Q60" s="161"/>
      <c r="R60" s="2">
        <v>2.2519999999999999E-8</v>
      </c>
      <c r="S60" s="2">
        <v>5.6716649988499999</v>
      </c>
      <c r="T60" s="2">
        <v>11499.656222792801</v>
      </c>
      <c r="U60" s="2">
        <f t="shared" si="1"/>
        <v>6.855330574199945E-10</v>
      </c>
      <c r="V60" s="161"/>
      <c r="W60" s="2">
        <v>2.21E-9</v>
      </c>
      <c r="X60" s="2">
        <v>0.63897368842000002</v>
      </c>
      <c r="Y60" s="2">
        <v>6256.7775301915999</v>
      </c>
      <c r="Z60" s="2">
        <f t="shared" si="2"/>
        <v>-1.9337792538549955E-9</v>
      </c>
      <c r="AA60" s="161"/>
      <c r="AB60" s="162"/>
      <c r="AC60" s="162"/>
      <c r="AD60" s="162"/>
      <c r="AE60" s="161"/>
      <c r="AF60" s="161"/>
      <c r="AG60" s="162"/>
      <c r="AH60" s="162"/>
      <c r="AI60" s="162"/>
      <c r="AJ60" s="161"/>
      <c r="AK60" s="161"/>
      <c r="AL60" s="162"/>
      <c r="AM60" s="162"/>
      <c r="AN60" s="162"/>
      <c r="AO60" s="161"/>
      <c r="AP60" s="161"/>
      <c r="AQ60" s="2">
        <v>7.4199999999999996E-9</v>
      </c>
      <c r="AR60" s="2">
        <v>1.99159139281</v>
      </c>
      <c r="AS60" s="2">
        <v>26087.903141574199</v>
      </c>
      <c r="AT60" s="2">
        <f t="shared" si="5"/>
        <v>-2.1059327124159206E-9</v>
      </c>
      <c r="AU60" s="2"/>
      <c r="AV60" s="2">
        <v>5.6000000000000003E-10</v>
      </c>
      <c r="AW60" s="2">
        <v>5.4798293491100001</v>
      </c>
      <c r="AX60" s="2">
        <v>775.52261132399997</v>
      </c>
      <c r="AY60" s="2">
        <f t="shared" si="6"/>
        <v>2.1337608642375604E-10</v>
      </c>
      <c r="AZ60" s="161"/>
      <c r="BA60" s="162"/>
      <c r="BB60" s="162"/>
      <c r="BC60" s="162"/>
      <c r="BD60" s="161"/>
      <c r="BE60" s="161"/>
      <c r="BF60" s="162"/>
      <c r="BG60" s="162"/>
      <c r="BH60" s="162"/>
      <c r="BI60" s="161"/>
      <c r="BJ60" s="161"/>
      <c r="BK60" s="162"/>
      <c r="BL60" s="162"/>
      <c r="BM60" s="162"/>
      <c r="BN60" s="161"/>
      <c r="BO60" s="2"/>
      <c r="BP60" s="2">
        <v>7.5639999999999994E-8</v>
      </c>
      <c r="BQ60" s="2">
        <v>2.6256059738999999</v>
      </c>
      <c r="BR60" s="2">
        <v>6256.7775301915999</v>
      </c>
      <c r="BS60" s="2">
        <f t="shared" si="9"/>
        <v>6.0232839704928406E-8</v>
      </c>
      <c r="BT60" s="2"/>
      <c r="BU60" s="2">
        <v>6.4400000000000001E-9</v>
      </c>
      <c r="BV60" s="2">
        <v>4.1947816873299999</v>
      </c>
      <c r="BW60" s="2">
        <v>6040.3472460173998</v>
      </c>
      <c r="BX60" s="2">
        <f t="shared" si="10"/>
        <v>-3.3593265341360626E-9</v>
      </c>
      <c r="BY60" s="2"/>
      <c r="BZ60" s="2">
        <v>5.4999999999999996E-10</v>
      </c>
      <c r="CA60" s="2">
        <v>5.1687820246099996</v>
      </c>
      <c r="CB60" s="2">
        <v>7058.5984613153996</v>
      </c>
      <c r="CC60" s="2">
        <f t="shared" si="11"/>
        <v>-4.5720491843248197E-10</v>
      </c>
      <c r="CD60" s="161"/>
      <c r="CE60" s="162"/>
      <c r="CF60" s="162"/>
      <c r="CG60" s="162"/>
      <c r="CH60" s="161"/>
      <c r="CI60" s="161"/>
      <c r="CJ60" s="162"/>
      <c r="CK60" s="162"/>
      <c r="CL60" s="162"/>
      <c r="CM60" s="161"/>
      <c r="CN60" s="161"/>
      <c r="CO60" s="162"/>
      <c r="CP60" s="162"/>
      <c r="CQ60" s="162"/>
      <c r="CR60" s="161"/>
    </row>
    <row r="61" spans="1:96" ht="12.75">
      <c r="A61" s="161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2">
        <v>4.0937999999999998E-7</v>
      </c>
      <c r="N61" s="2">
        <v>2.3985088170700002</v>
      </c>
      <c r="O61" s="2">
        <v>19651.048481098002</v>
      </c>
      <c r="P61" s="2">
        <f t="shared" si="0"/>
        <v>3.960399508624622E-7</v>
      </c>
      <c r="Q61" s="161"/>
      <c r="R61" s="2">
        <v>2.1480000000000001E-8</v>
      </c>
      <c r="S61" s="2">
        <v>5.2018457823500004</v>
      </c>
      <c r="T61" s="2">
        <v>11513.883316794399</v>
      </c>
      <c r="U61" s="2">
        <f t="shared" si="1"/>
        <v>-1.0640470809788932E-8</v>
      </c>
      <c r="V61" s="161"/>
      <c r="W61" s="2">
        <v>1.55E-9</v>
      </c>
      <c r="X61" s="2">
        <v>0.77319790838000002</v>
      </c>
      <c r="Y61" s="2">
        <v>14143.495242430599</v>
      </c>
      <c r="Z61" s="2">
        <f t="shared" si="2"/>
        <v>-9.7152103727870426E-10</v>
      </c>
      <c r="AA61" s="161"/>
      <c r="AB61" s="162"/>
      <c r="AC61" s="162"/>
      <c r="AD61" s="162"/>
      <c r="AE61" s="161"/>
      <c r="AF61" s="161"/>
      <c r="AG61" s="162"/>
      <c r="AH61" s="162"/>
      <c r="AI61" s="162"/>
      <c r="AJ61" s="161"/>
      <c r="AK61" s="161"/>
      <c r="AL61" s="162"/>
      <c r="AM61" s="162"/>
      <c r="AN61" s="162"/>
      <c r="AO61" s="161"/>
      <c r="AP61" s="161"/>
      <c r="AQ61" s="2">
        <v>1.0390000000000001E-8</v>
      </c>
      <c r="AR61" s="2">
        <v>3.1415926535900001</v>
      </c>
      <c r="AS61" s="2">
        <v>0</v>
      </c>
      <c r="AT61" s="2">
        <f t="shared" si="5"/>
        <v>-1.0390000000000001E-8</v>
      </c>
      <c r="AU61" s="2"/>
      <c r="AV61" s="2">
        <v>5.0000000000000003E-10</v>
      </c>
      <c r="AW61" s="2">
        <v>1.8939678846300001</v>
      </c>
      <c r="AX61" s="2">
        <v>12139.5535091068</v>
      </c>
      <c r="AY61" s="2">
        <f t="shared" si="6"/>
        <v>-4.2395309568531914E-10</v>
      </c>
      <c r="AZ61" s="161"/>
      <c r="BA61" s="162"/>
      <c r="BB61" s="162"/>
      <c r="BC61" s="162"/>
      <c r="BD61" s="161"/>
      <c r="BE61" s="161"/>
      <c r="BF61" s="162"/>
      <c r="BG61" s="162"/>
      <c r="BH61" s="162"/>
      <c r="BI61" s="161"/>
      <c r="BJ61" s="161"/>
      <c r="BK61" s="162"/>
      <c r="BL61" s="162"/>
      <c r="BM61" s="162"/>
      <c r="BN61" s="161"/>
      <c r="BO61" s="2"/>
      <c r="BP61" s="2">
        <v>9.6610000000000003E-8</v>
      </c>
      <c r="BQ61" s="2">
        <v>3.6758679122000002</v>
      </c>
      <c r="BR61" s="2">
        <v>27511.4678735372</v>
      </c>
      <c r="BS61" s="2">
        <f t="shared" si="9"/>
        <v>-3.4229990261200271E-8</v>
      </c>
      <c r="BT61" s="2"/>
      <c r="BU61" s="2">
        <v>6.2600000000000003E-9</v>
      </c>
      <c r="BV61" s="2">
        <v>1.5076771359800001</v>
      </c>
      <c r="BW61" s="2">
        <v>5643.1785636774002</v>
      </c>
      <c r="BX61" s="2">
        <f t="shared" si="10"/>
        <v>-3.9906645548122925E-10</v>
      </c>
      <c r="BY61" s="2"/>
      <c r="BZ61" s="2">
        <v>5.1E-10</v>
      </c>
      <c r="CA61" s="2">
        <v>3.88759155247</v>
      </c>
      <c r="CB61" s="2">
        <v>12036.4607348882</v>
      </c>
      <c r="CC61" s="2">
        <f t="shared" si="11"/>
        <v>5.0992109861635687E-10</v>
      </c>
      <c r="CD61" s="161"/>
      <c r="CE61" s="162"/>
      <c r="CF61" s="162"/>
      <c r="CG61" s="162"/>
      <c r="CH61" s="161"/>
      <c r="CI61" s="161"/>
      <c r="CJ61" s="162"/>
      <c r="CK61" s="162"/>
      <c r="CL61" s="162"/>
      <c r="CM61" s="161"/>
      <c r="CN61" s="161"/>
      <c r="CO61" s="162"/>
      <c r="CP61" s="162"/>
      <c r="CQ61" s="162"/>
      <c r="CR61" s="161"/>
    </row>
    <row r="62" spans="1:96" ht="12.75">
      <c r="A62" s="161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2">
        <v>3.0046999999999999E-7</v>
      </c>
      <c r="N62" s="2">
        <v>2.7397512393499999</v>
      </c>
      <c r="O62" s="2">
        <v>1349.8674096587999</v>
      </c>
      <c r="P62" s="2">
        <f t="shared" si="0"/>
        <v>9.7029417356702801E-9</v>
      </c>
      <c r="Q62" s="161"/>
      <c r="R62" s="2">
        <v>1.8860000000000001E-8</v>
      </c>
      <c r="S62" s="2">
        <v>0.53198320577000002</v>
      </c>
      <c r="T62" s="2">
        <v>3340.6124266997999</v>
      </c>
      <c r="U62" s="2">
        <f t="shared" si="1"/>
        <v>1.2315405628268939E-8</v>
      </c>
      <c r="V62" s="161"/>
      <c r="W62" s="2">
        <v>1.5E-9</v>
      </c>
      <c r="X62" s="2">
        <v>2.4047046556099998</v>
      </c>
      <c r="Y62" s="2">
        <v>426.59819087599999</v>
      </c>
      <c r="Z62" s="2">
        <f t="shared" si="2"/>
        <v>1.4988358895833955E-9</v>
      </c>
      <c r="AA62" s="161"/>
      <c r="AB62" s="162"/>
      <c r="AC62" s="162"/>
      <c r="AD62" s="162"/>
      <c r="AE62" s="161"/>
      <c r="AF62" s="161"/>
      <c r="AG62" s="162"/>
      <c r="AH62" s="162"/>
      <c r="AI62" s="162"/>
      <c r="AJ62" s="161"/>
      <c r="AK62" s="161"/>
      <c r="AL62" s="162"/>
      <c r="AM62" s="162"/>
      <c r="AN62" s="162"/>
      <c r="AO62" s="161"/>
      <c r="AP62" s="161"/>
      <c r="AQ62" s="2">
        <v>8.5E-9</v>
      </c>
      <c r="AR62" s="2">
        <v>4.2412001609500001</v>
      </c>
      <c r="AS62" s="2">
        <v>29864.334027309</v>
      </c>
      <c r="AT62" s="2">
        <f t="shared" si="5"/>
        <v>-3.6837455704083072E-9</v>
      </c>
      <c r="AU62" s="2"/>
      <c r="AV62" s="2">
        <v>4.7000000000000003E-10</v>
      </c>
      <c r="AW62" s="2">
        <v>2.9721490724000001</v>
      </c>
      <c r="AX62" s="2">
        <v>20426.571092422</v>
      </c>
      <c r="AY62" s="2">
        <f t="shared" si="6"/>
        <v>-4.4483410979545655E-10</v>
      </c>
      <c r="AZ62" s="161"/>
      <c r="BA62" s="162"/>
      <c r="BB62" s="162"/>
      <c r="BC62" s="162"/>
      <c r="BD62" s="161"/>
      <c r="BE62" s="161"/>
      <c r="BF62" s="162"/>
      <c r="BG62" s="162"/>
      <c r="BH62" s="162"/>
      <c r="BI62" s="161"/>
      <c r="BJ62" s="161"/>
      <c r="BK62" s="162"/>
      <c r="BL62" s="162"/>
      <c r="BM62" s="162"/>
      <c r="BN62" s="161"/>
      <c r="BO62" s="2"/>
      <c r="BP62" s="2">
        <v>6.7430000000000002E-8</v>
      </c>
      <c r="BQ62" s="2">
        <v>0.56270332740999995</v>
      </c>
      <c r="BR62" s="2">
        <v>3340.6124266997999</v>
      </c>
      <c r="BS62" s="2">
        <f t="shared" si="9"/>
        <v>4.2441786818728278E-8</v>
      </c>
      <c r="BT62" s="2"/>
      <c r="BU62" s="2">
        <v>5.8999999999999999E-9</v>
      </c>
      <c r="BV62" s="2">
        <v>6.1827714520499999</v>
      </c>
      <c r="BW62" s="2">
        <v>4164.3119896130002</v>
      </c>
      <c r="BX62" s="2">
        <f t="shared" si="10"/>
        <v>-2.1456234125555451E-9</v>
      </c>
      <c r="BY62" s="2"/>
      <c r="BZ62" s="2">
        <v>5.0000000000000003E-10</v>
      </c>
      <c r="CA62" s="2">
        <v>5.5763657053599998</v>
      </c>
      <c r="CB62" s="2">
        <v>6290.1893969922003</v>
      </c>
      <c r="CC62" s="2">
        <f t="shared" si="11"/>
        <v>-2.5924396333160205E-10</v>
      </c>
      <c r="CD62" s="161"/>
      <c r="CE62" s="162"/>
      <c r="CF62" s="162"/>
      <c r="CG62" s="162"/>
      <c r="CH62" s="161"/>
      <c r="CI62" s="161"/>
      <c r="CJ62" s="162"/>
      <c r="CK62" s="162"/>
      <c r="CL62" s="162"/>
      <c r="CM62" s="161"/>
      <c r="CN62" s="161"/>
      <c r="CO62" s="162"/>
      <c r="CP62" s="162"/>
      <c r="CQ62" s="162"/>
      <c r="CR62" s="161"/>
    </row>
    <row r="63" spans="1:96" ht="12.75">
      <c r="A63" s="161"/>
      <c r="B63" s="161"/>
      <c r="C63" s="161"/>
      <c r="D63" s="161"/>
      <c r="E63" s="161"/>
      <c r="F63" s="161"/>
      <c r="G63" s="161"/>
      <c r="H63" s="161"/>
      <c r="I63" s="161"/>
      <c r="J63" s="163"/>
      <c r="K63" s="163"/>
      <c r="L63" s="163"/>
      <c r="M63" s="2">
        <v>3.0412E-7</v>
      </c>
      <c r="N63" s="2">
        <v>0.44294464135</v>
      </c>
      <c r="O63" s="2">
        <v>83996.847318111802</v>
      </c>
      <c r="P63" s="2">
        <f t="shared" si="0"/>
        <v>2.8790753734448782E-7</v>
      </c>
      <c r="Q63" s="163"/>
      <c r="R63" s="2">
        <v>1.8749999999999999E-8</v>
      </c>
      <c r="S63" s="2">
        <v>4.7351197020700004</v>
      </c>
      <c r="T63" s="2">
        <v>83996.847318111802</v>
      </c>
      <c r="U63" s="2">
        <f t="shared" si="1"/>
        <v>-1.2756115956945061E-8</v>
      </c>
      <c r="V63" s="163"/>
      <c r="W63" s="2">
        <v>1.9599999999999998E-9</v>
      </c>
      <c r="X63" s="2">
        <v>6.0687786501199996</v>
      </c>
      <c r="Y63" s="2">
        <v>640.87760738220004</v>
      </c>
      <c r="Z63" s="2">
        <f t="shared" si="2"/>
        <v>-1.5881027520154781E-9</v>
      </c>
      <c r="AA63" s="163"/>
      <c r="AB63" s="162"/>
      <c r="AC63" s="162"/>
      <c r="AD63" s="162"/>
      <c r="AE63" s="163"/>
      <c r="AF63" s="163"/>
      <c r="AG63" s="162"/>
      <c r="AH63" s="162"/>
      <c r="AI63" s="162"/>
      <c r="AJ63" s="163"/>
      <c r="AK63" s="163"/>
      <c r="AL63" s="162"/>
      <c r="AM63" s="162"/>
      <c r="AN63" s="162"/>
      <c r="AO63" s="163"/>
      <c r="AP63" s="163"/>
      <c r="AQ63" s="2">
        <v>7.5499999999999998E-9</v>
      </c>
      <c r="AR63" s="2">
        <v>2.8963187332000002</v>
      </c>
      <c r="AS63" s="2">
        <v>4732.0306273433998</v>
      </c>
      <c r="AT63" s="2">
        <f t="shared" si="5"/>
        <v>-1.6562856847622282E-9</v>
      </c>
      <c r="AU63" s="2"/>
      <c r="AV63" s="2">
        <v>4.0999999999999998E-10</v>
      </c>
      <c r="AW63" s="2">
        <v>5.5532939489000004</v>
      </c>
      <c r="AX63" s="2">
        <v>11015.106477334801</v>
      </c>
      <c r="AY63" s="2">
        <f t="shared" si="6"/>
        <v>2.1181345257610983E-10</v>
      </c>
      <c r="AZ63" s="163"/>
      <c r="BA63" s="162"/>
      <c r="BB63" s="162"/>
      <c r="BC63" s="162"/>
      <c r="BD63" s="163"/>
      <c r="BE63" s="163"/>
      <c r="BF63" s="162"/>
      <c r="BG63" s="162"/>
      <c r="BH63" s="162"/>
      <c r="BI63" s="163"/>
      <c r="BJ63" s="163"/>
      <c r="BK63" s="162"/>
      <c r="BL63" s="162"/>
      <c r="BM63" s="162"/>
      <c r="BN63" s="163"/>
      <c r="BO63" s="2"/>
      <c r="BP63" s="2">
        <v>8.7429999999999996E-8</v>
      </c>
      <c r="BQ63" s="2">
        <v>6.0635912346099996</v>
      </c>
      <c r="BR63" s="2">
        <v>1748.016413067</v>
      </c>
      <c r="BS63" s="2">
        <f t="shared" si="9"/>
        <v>-7.7272789609484551E-8</v>
      </c>
      <c r="BT63" s="2"/>
      <c r="BU63" s="2">
        <v>6.3499999999999998E-9</v>
      </c>
      <c r="BV63" s="2">
        <v>0.52413263541999999</v>
      </c>
      <c r="BW63" s="2">
        <v>6290.1893969922003</v>
      </c>
      <c r="BX63" s="2">
        <f t="shared" si="10"/>
        <v>-6.2167299680751325E-9</v>
      </c>
      <c r="BY63" s="2"/>
      <c r="BZ63" s="2">
        <v>6.0999999999999996E-10</v>
      </c>
      <c r="CA63" s="2">
        <v>2.2435900326399998</v>
      </c>
      <c r="CB63" s="2">
        <v>8635.9420037632008</v>
      </c>
      <c r="CC63" s="2">
        <f t="shared" si="11"/>
        <v>-5.2351165560130683E-11</v>
      </c>
      <c r="CD63" s="161"/>
      <c r="CE63" s="162"/>
      <c r="CF63" s="162"/>
      <c r="CG63" s="162"/>
      <c r="CH63" s="161"/>
      <c r="CI63" s="161"/>
      <c r="CJ63" s="162"/>
      <c r="CK63" s="162"/>
      <c r="CL63" s="162"/>
      <c r="CM63" s="161"/>
      <c r="CN63" s="161"/>
      <c r="CO63" s="162"/>
      <c r="CP63" s="162"/>
      <c r="CQ63" s="162"/>
      <c r="CR63" s="161"/>
    </row>
    <row r="64" spans="1:96" ht="12.75">
      <c r="A64" s="167"/>
      <c r="B64" s="167"/>
      <c r="C64" s="167"/>
      <c r="D64" s="167"/>
      <c r="E64" s="167"/>
      <c r="F64" s="167"/>
      <c r="G64" s="161"/>
      <c r="H64" s="161"/>
      <c r="I64" s="161"/>
      <c r="J64" s="161"/>
      <c r="K64" s="161"/>
      <c r="L64" s="161"/>
      <c r="M64" s="2">
        <v>2.3663E-7</v>
      </c>
      <c r="N64" s="2">
        <v>0.48473567762999997</v>
      </c>
      <c r="O64" s="2">
        <v>8031.0922630584</v>
      </c>
      <c r="P64" s="2">
        <f t="shared" si="0"/>
        <v>2.3617615719652191E-7</v>
      </c>
      <c r="Q64" s="161"/>
      <c r="R64" s="2">
        <v>2.0599999999999999E-8</v>
      </c>
      <c r="S64" s="2">
        <v>2.5498729399900002</v>
      </c>
      <c r="T64" s="2">
        <v>25132.3033999656</v>
      </c>
      <c r="U64" s="2">
        <f t="shared" si="1"/>
        <v>2.8488284704828509E-9</v>
      </c>
      <c r="V64" s="161"/>
      <c r="W64" s="2">
        <v>1.37E-9</v>
      </c>
      <c r="X64" s="2">
        <v>2.2167946014500002</v>
      </c>
      <c r="Y64" s="2">
        <v>8429.2412664666008</v>
      </c>
      <c r="Z64" s="2">
        <f t="shared" si="2"/>
        <v>1.1768520008977996E-9</v>
      </c>
      <c r="AA64" s="161"/>
      <c r="AB64" s="162"/>
      <c r="AC64" s="162"/>
      <c r="AD64" s="162"/>
      <c r="AE64" s="161"/>
      <c r="AF64" s="161"/>
      <c r="AG64" s="162"/>
      <c r="AH64" s="162"/>
      <c r="AI64" s="162"/>
      <c r="AJ64" s="161"/>
      <c r="AK64" s="161"/>
      <c r="AL64" s="162"/>
      <c r="AM64" s="162"/>
      <c r="AN64" s="162"/>
      <c r="AO64" s="161"/>
      <c r="AP64" s="161"/>
      <c r="AQ64" s="2">
        <v>7.1399999999999997E-9</v>
      </c>
      <c r="AR64" s="2">
        <v>1.37548118603</v>
      </c>
      <c r="AS64" s="2">
        <v>2146.1654164751999</v>
      </c>
      <c r="AT64" s="2">
        <f t="shared" si="5"/>
        <v>-3.2430556134287925E-9</v>
      </c>
      <c r="AU64" s="2"/>
      <c r="AV64" s="2">
        <v>4.0999999999999998E-10</v>
      </c>
      <c r="AW64" s="2">
        <v>5.9186114492400002</v>
      </c>
      <c r="AX64" s="2">
        <v>23581.258177317599</v>
      </c>
      <c r="AY64" s="2">
        <f t="shared" si="6"/>
        <v>2.7539237977822158E-10</v>
      </c>
      <c r="AZ64" s="161"/>
      <c r="BA64" s="162"/>
      <c r="BB64" s="162"/>
      <c r="BC64" s="162"/>
      <c r="BD64" s="161"/>
      <c r="BE64" s="161"/>
      <c r="BF64" s="162"/>
      <c r="BG64" s="162"/>
      <c r="BH64" s="162"/>
      <c r="BI64" s="161"/>
      <c r="BJ64" s="161"/>
      <c r="BK64" s="162"/>
      <c r="BL64" s="162"/>
      <c r="BM64" s="162"/>
      <c r="BN64" s="161"/>
      <c r="BO64" s="2"/>
      <c r="BP64" s="2">
        <v>7.7859999999999997E-8</v>
      </c>
      <c r="BQ64" s="2">
        <v>3.6737123563699998</v>
      </c>
      <c r="BR64" s="2">
        <v>12168.0026965746</v>
      </c>
      <c r="BS64" s="2">
        <f t="shared" si="9"/>
        <v>4.4602352395492684E-8</v>
      </c>
      <c r="BT64" s="2"/>
      <c r="BU64" s="2">
        <v>6.5000000000000003E-9</v>
      </c>
      <c r="BV64" s="2">
        <v>0.97935690350000004</v>
      </c>
      <c r="BW64" s="2">
        <v>25132.3033999656</v>
      </c>
      <c r="BX64" s="2">
        <f t="shared" si="10"/>
        <v>6.4377958642420258E-9</v>
      </c>
      <c r="BY64" s="2"/>
      <c r="BZ64" s="2">
        <v>5.0000000000000003E-10</v>
      </c>
      <c r="CA64" s="2">
        <v>5.5444190096600003</v>
      </c>
      <c r="CB64" s="2">
        <v>1990.745017041</v>
      </c>
      <c r="CC64" s="2">
        <f t="shared" si="11"/>
        <v>3.5200318100641196E-10</v>
      </c>
      <c r="CD64" s="161"/>
      <c r="CE64" s="162"/>
      <c r="CF64" s="162"/>
      <c r="CG64" s="162"/>
      <c r="CH64" s="161"/>
      <c r="CI64" s="161"/>
      <c r="CJ64" s="162"/>
      <c r="CK64" s="162"/>
      <c r="CL64" s="162"/>
      <c r="CM64" s="161"/>
      <c r="CN64" s="161"/>
      <c r="CO64" s="162"/>
      <c r="CP64" s="162"/>
      <c r="CQ64" s="162"/>
      <c r="CR64" s="161"/>
    </row>
    <row r="65" spans="1:96" ht="12.75">
      <c r="A65" s="161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2">
        <v>2.3573999999999999E-7</v>
      </c>
      <c r="N65" s="2">
        <v>2.0652772004900002</v>
      </c>
      <c r="O65" s="2">
        <v>3340.6124266997999</v>
      </c>
      <c r="P65" s="2">
        <f t="shared" ref="P65:P128" si="14">M65*COS(N65+O65*Tau)</f>
        <v>-1.7264428707052391E-7</v>
      </c>
      <c r="Q65" s="161"/>
      <c r="R65" s="2">
        <v>1.7940000000000001E-8</v>
      </c>
      <c r="S65" s="2">
        <v>1.4743540983100001</v>
      </c>
      <c r="T65" s="2">
        <v>4164.3119896130002</v>
      </c>
      <c r="U65" s="2">
        <f t="shared" ref="U65:U128" si="15">R65*COS(S65+T65*Tau)</f>
        <v>-1.6685601488618039E-8</v>
      </c>
      <c r="V65" s="161"/>
      <c r="W65" s="2">
        <v>1.27E-9</v>
      </c>
      <c r="X65" s="2">
        <v>3.2609422317400001</v>
      </c>
      <c r="Y65" s="2">
        <v>17789.845619784999</v>
      </c>
      <c r="Z65" s="2">
        <f t="shared" ref="Z65:Z128" si="16">W65*COS(X65+Y65*Tau)</f>
        <v>5.4372289965605298E-10</v>
      </c>
      <c r="AA65" s="161"/>
      <c r="AB65" s="162"/>
      <c r="AC65" s="162"/>
      <c r="AD65" s="162"/>
      <c r="AE65" s="161"/>
      <c r="AF65" s="161"/>
      <c r="AG65" s="162"/>
      <c r="AH65" s="162"/>
      <c r="AI65" s="162"/>
      <c r="AJ65" s="161"/>
      <c r="AK65" s="161"/>
      <c r="AL65" s="162"/>
      <c r="AM65" s="162"/>
      <c r="AN65" s="162"/>
      <c r="AO65" s="161"/>
      <c r="AP65" s="161"/>
      <c r="AQ65" s="2">
        <v>7.0800000000000004E-9</v>
      </c>
      <c r="AR65" s="2">
        <v>1.9140654236200001</v>
      </c>
      <c r="AS65" s="2">
        <v>8031.0922630584</v>
      </c>
      <c r="AT65" s="2">
        <f t="shared" ref="AT65:AT128" si="17">AQ65*COS(AR65+AS65*Tau)</f>
        <v>1.4302391972934239E-9</v>
      </c>
      <c r="AU65" s="2"/>
      <c r="AV65" s="2">
        <v>4.5E-10</v>
      </c>
      <c r="AW65" s="2">
        <v>4.9527329018100001</v>
      </c>
      <c r="AX65" s="2">
        <v>5863.5912061161998</v>
      </c>
      <c r="AY65" s="2">
        <f t="shared" ref="AY65:AY99" si="18">AV65*COS(AW65+AX65*Tau)</f>
        <v>-3.395093589242682E-10</v>
      </c>
      <c r="AZ65" s="161"/>
      <c r="BA65" s="162"/>
      <c r="BB65" s="162"/>
      <c r="BC65" s="162"/>
      <c r="BD65" s="161"/>
      <c r="BE65" s="161"/>
      <c r="BF65" s="162"/>
      <c r="BG65" s="162"/>
      <c r="BH65" s="162"/>
      <c r="BI65" s="161"/>
      <c r="BJ65" s="161"/>
      <c r="BK65" s="162"/>
      <c r="BL65" s="162"/>
      <c r="BM65" s="162"/>
      <c r="BN65" s="161"/>
      <c r="BO65" s="2"/>
      <c r="BP65" s="2">
        <v>6.6329999999999999E-8</v>
      </c>
      <c r="BQ65" s="2">
        <v>5.6614927779200004</v>
      </c>
      <c r="BR65" s="2">
        <v>11371.7046897582</v>
      </c>
      <c r="BS65" s="2">
        <f t="shared" ref="BS65:BS128" si="19">BP65*COS(BQ65+BR65*Tau)</f>
        <v>4.4219135678489326E-8</v>
      </c>
      <c r="BT65" s="2"/>
      <c r="BU65" s="2">
        <v>5.6800000000000002E-9</v>
      </c>
      <c r="BV65" s="2">
        <v>2.3012531587299998</v>
      </c>
      <c r="BW65" s="2">
        <v>10973.555686350001</v>
      </c>
      <c r="BX65" s="2">
        <f t="shared" ref="BX65:BX128" si="20">BU65*COS(BV65+BW65*Tau)</f>
        <v>-2.3314375377094684E-9</v>
      </c>
      <c r="BY65" s="2"/>
      <c r="BZ65" s="2">
        <v>5.6000000000000003E-10</v>
      </c>
      <c r="CA65" s="2">
        <v>4.0030107804000004</v>
      </c>
      <c r="CB65" s="2">
        <v>13367.972631106601</v>
      </c>
      <c r="CC65" s="2">
        <f t="shared" ref="CC65:CC128" si="21">BZ65*COS(CA65+CB65*Tau)</f>
        <v>3.0179096039987315E-10</v>
      </c>
      <c r="CD65" s="161"/>
      <c r="CE65" s="162"/>
      <c r="CF65" s="162"/>
      <c r="CG65" s="162"/>
      <c r="CH65" s="161"/>
      <c r="CI65" s="161"/>
      <c r="CJ65" s="162"/>
      <c r="CK65" s="162"/>
      <c r="CL65" s="162"/>
      <c r="CM65" s="161"/>
      <c r="CN65" s="161"/>
      <c r="CO65" s="162"/>
      <c r="CP65" s="162"/>
      <c r="CQ65" s="162"/>
      <c r="CR65" s="161"/>
    </row>
    <row r="66" spans="1:96" ht="12.75">
      <c r="A66" s="161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2">
        <v>2.1089E-7</v>
      </c>
      <c r="N66" s="2">
        <v>4.1482546410100003</v>
      </c>
      <c r="O66" s="2">
        <v>951.71840625060008</v>
      </c>
      <c r="P66" s="2">
        <f t="shared" si="14"/>
        <v>9.0241881338831562E-8</v>
      </c>
      <c r="Q66" s="161"/>
      <c r="R66" s="2">
        <v>1.7780000000000001E-8</v>
      </c>
      <c r="S66" s="2">
        <v>3.0247309178099999</v>
      </c>
      <c r="T66" s="2">
        <v>5.5229243074000003</v>
      </c>
      <c r="U66" s="2">
        <f t="shared" si="15"/>
        <v>-1.7586979170761846E-8</v>
      </c>
      <c r="V66" s="161"/>
      <c r="W66" s="2">
        <v>1.2799999999999999E-9</v>
      </c>
      <c r="X66" s="2">
        <v>5.4723727994600004</v>
      </c>
      <c r="Y66" s="2">
        <v>12036.4607348882</v>
      </c>
      <c r="Z66" s="2">
        <f t="shared" si="16"/>
        <v>4.6151131982097331E-12</v>
      </c>
      <c r="AA66" s="161"/>
      <c r="AB66" s="162"/>
      <c r="AC66" s="162"/>
      <c r="AD66" s="162"/>
      <c r="AE66" s="161"/>
      <c r="AF66" s="161"/>
      <c r="AG66" s="162"/>
      <c r="AH66" s="162"/>
      <c r="AI66" s="162"/>
      <c r="AJ66" s="161"/>
      <c r="AK66" s="161"/>
      <c r="AL66" s="162"/>
      <c r="AM66" s="162"/>
      <c r="AN66" s="162"/>
      <c r="AO66" s="161"/>
      <c r="AP66" s="161"/>
      <c r="AQ66" s="2">
        <v>7.4600000000000003E-9</v>
      </c>
      <c r="AR66" s="2">
        <v>0.57893808615999998</v>
      </c>
      <c r="AS66" s="2">
        <v>796.29800681640006</v>
      </c>
      <c r="AT66" s="2">
        <f t="shared" si="17"/>
        <v>-5.7315830336708872E-9</v>
      </c>
      <c r="AU66" s="2"/>
      <c r="AV66" s="2">
        <v>5.0000000000000003E-10</v>
      </c>
      <c r="AW66" s="2">
        <v>3.6274083509600001</v>
      </c>
      <c r="AX66" s="2">
        <v>41654.963115967803</v>
      </c>
      <c r="AY66" s="2">
        <f t="shared" si="18"/>
        <v>2.10202784440776E-10</v>
      </c>
      <c r="AZ66" s="161"/>
      <c r="BA66" s="162"/>
      <c r="BB66" s="162"/>
      <c r="BC66" s="162"/>
      <c r="BD66" s="161"/>
      <c r="BE66" s="161"/>
      <c r="BF66" s="162"/>
      <c r="BG66" s="162"/>
      <c r="BH66" s="162"/>
      <c r="BI66" s="161"/>
      <c r="BJ66" s="161"/>
      <c r="BK66" s="162"/>
      <c r="BL66" s="162"/>
      <c r="BM66" s="162"/>
      <c r="BN66" s="161"/>
      <c r="BO66" s="2"/>
      <c r="BP66" s="2">
        <v>7.7120000000000005E-8</v>
      </c>
      <c r="BQ66" s="2">
        <v>0.31242577788999998</v>
      </c>
      <c r="BR66" s="2">
        <v>7632.9432596502002</v>
      </c>
      <c r="BS66" s="2">
        <f t="shared" si="19"/>
        <v>-3.0210532795531665E-8</v>
      </c>
      <c r="BT66" s="2"/>
      <c r="BU66" s="2">
        <v>5.4700000000000003E-9</v>
      </c>
      <c r="BV66" s="2">
        <v>5.2725641221300004</v>
      </c>
      <c r="BW66" s="2">
        <v>3340.6124266997999</v>
      </c>
      <c r="BX66" s="2">
        <f t="shared" si="20"/>
        <v>4.2418294463013631E-9</v>
      </c>
      <c r="BY66" s="2"/>
      <c r="BZ66" s="2">
        <v>5.1999999999999996E-10</v>
      </c>
      <c r="CA66" s="2">
        <v>4.1313889803799997</v>
      </c>
      <c r="CB66" s="2">
        <v>7860.4193924392002</v>
      </c>
      <c r="CC66" s="2">
        <f t="shared" si="21"/>
        <v>-9.3797162126444669E-11</v>
      </c>
      <c r="CD66" s="161"/>
      <c r="CE66" s="162"/>
      <c r="CF66" s="162"/>
      <c r="CG66" s="162"/>
      <c r="CH66" s="161"/>
      <c r="CI66" s="161"/>
      <c r="CJ66" s="162"/>
      <c r="CK66" s="162"/>
      <c r="CL66" s="162"/>
      <c r="CM66" s="161"/>
      <c r="CN66" s="161"/>
      <c r="CO66" s="162"/>
      <c r="CP66" s="162"/>
      <c r="CQ66" s="162"/>
      <c r="CR66" s="161"/>
    </row>
    <row r="67" spans="1:96" ht="12.75">
      <c r="A67" s="161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2">
        <v>2.4737999999999998E-7</v>
      </c>
      <c r="N67" s="2">
        <v>0.21484762137999999</v>
      </c>
      <c r="O67" s="2">
        <v>3.5904286517999999</v>
      </c>
      <c r="P67" s="2">
        <f t="shared" si="14"/>
        <v>2.4269443718550621E-7</v>
      </c>
      <c r="Q67" s="161"/>
      <c r="R67" s="2">
        <v>2.0289999999999998E-8</v>
      </c>
      <c r="S67" s="2">
        <v>0.90960209982999995</v>
      </c>
      <c r="T67" s="2">
        <v>6256.7775301915999</v>
      </c>
      <c r="U67" s="2">
        <f t="shared" si="15"/>
        <v>-1.4481944318620754E-8</v>
      </c>
      <c r="V67" s="161"/>
      <c r="W67" s="2">
        <v>1.2199999999999999E-9</v>
      </c>
      <c r="X67" s="2">
        <v>2.1629108275700002</v>
      </c>
      <c r="Y67" s="2">
        <v>10213.285546211</v>
      </c>
      <c r="Z67" s="2">
        <f t="shared" si="16"/>
        <v>-5.9820973731441972E-10</v>
      </c>
      <c r="AA67" s="161"/>
      <c r="AB67" s="162"/>
      <c r="AC67" s="162"/>
      <c r="AD67" s="162"/>
      <c r="AE67" s="161"/>
      <c r="AF67" s="161"/>
      <c r="AG67" s="162"/>
      <c r="AH67" s="162"/>
      <c r="AI67" s="162"/>
      <c r="AJ67" s="161"/>
      <c r="AK67" s="161"/>
      <c r="AL67" s="162"/>
      <c r="AM67" s="162"/>
      <c r="AN67" s="162"/>
      <c r="AO67" s="161"/>
      <c r="AP67" s="161"/>
      <c r="AQ67" s="2">
        <v>8.02E-9</v>
      </c>
      <c r="AR67" s="2">
        <v>5.1233913723000004</v>
      </c>
      <c r="AS67" s="2">
        <v>2942.4634232916001</v>
      </c>
      <c r="AT67" s="2">
        <f t="shared" si="17"/>
        <v>1.5598103640807712E-9</v>
      </c>
      <c r="AU67" s="2"/>
      <c r="AV67" s="2">
        <v>3.7000000000000001E-10</v>
      </c>
      <c r="AW67" s="2">
        <v>6.0903346060099999</v>
      </c>
      <c r="AX67" s="2">
        <v>64809.8055049412</v>
      </c>
      <c r="AY67" s="2">
        <f t="shared" si="18"/>
        <v>6.5079710726679755E-11</v>
      </c>
      <c r="AZ67" s="161"/>
      <c r="BA67" s="162"/>
      <c r="BB67" s="162"/>
      <c r="BC67" s="162"/>
      <c r="BD67" s="161"/>
      <c r="BE67" s="161"/>
      <c r="BF67" s="162"/>
      <c r="BG67" s="162"/>
      <c r="BH67" s="162"/>
      <c r="BI67" s="161"/>
      <c r="BJ67" s="161"/>
      <c r="BK67" s="162"/>
      <c r="BL67" s="162"/>
      <c r="BM67" s="162"/>
      <c r="BN67" s="161"/>
      <c r="BO67" s="2"/>
      <c r="BP67" s="2">
        <v>6.5919999999999997E-8</v>
      </c>
      <c r="BQ67" s="2">
        <v>3.1357626618799999</v>
      </c>
      <c r="BR67" s="2">
        <v>801.82093112380005</v>
      </c>
      <c r="BS67" s="2">
        <f t="shared" si="19"/>
        <v>1.6997982574679418E-8</v>
      </c>
      <c r="BT67" s="2"/>
      <c r="BU67" s="2">
        <v>5.4700000000000003E-9</v>
      </c>
      <c r="BV67" s="2">
        <v>2.2014442288599998</v>
      </c>
      <c r="BW67" s="2">
        <v>1592.5960136327999</v>
      </c>
      <c r="BX67" s="2">
        <f t="shared" si="20"/>
        <v>5.1465064074939804E-9</v>
      </c>
      <c r="BY67" s="2"/>
      <c r="BZ67" s="2">
        <v>5.1999999999999996E-10</v>
      </c>
      <c r="CA67" s="2">
        <v>3.9094305401099998</v>
      </c>
      <c r="CB67" s="2">
        <v>26.298319799800002</v>
      </c>
      <c r="CC67" s="2">
        <f t="shared" si="21"/>
        <v>-4.2260412048610909E-10</v>
      </c>
      <c r="CD67" s="161"/>
      <c r="CE67" s="162"/>
      <c r="CF67" s="162"/>
      <c r="CG67" s="162"/>
      <c r="CH67" s="161"/>
      <c r="CI67" s="161"/>
      <c r="CJ67" s="162"/>
      <c r="CK67" s="162"/>
      <c r="CL67" s="162"/>
      <c r="CM67" s="161"/>
      <c r="CN67" s="161"/>
      <c r="CO67" s="162"/>
      <c r="CP67" s="162"/>
      <c r="CQ67" s="162"/>
      <c r="CR67" s="161"/>
    </row>
    <row r="68" spans="1:96" ht="12.75">
      <c r="A68" s="161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2">
        <v>2.5352000000000001E-7</v>
      </c>
      <c r="N68" s="2">
        <v>3.16470953405</v>
      </c>
      <c r="O68" s="2">
        <v>4690.4798363585996</v>
      </c>
      <c r="P68" s="2">
        <f t="shared" si="14"/>
        <v>-1.6715702692048577E-7</v>
      </c>
      <c r="Q68" s="161"/>
      <c r="R68" s="2">
        <v>2.0750000000000001E-8</v>
      </c>
      <c r="S68" s="2">
        <v>2.26767270157</v>
      </c>
      <c r="T68" s="2">
        <v>522.57741809380002</v>
      </c>
      <c r="U68" s="2">
        <f t="shared" si="15"/>
        <v>1.6769065068266399E-8</v>
      </c>
      <c r="V68" s="161"/>
      <c r="W68" s="2">
        <v>1.1800000000000001E-9</v>
      </c>
      <c r="X68" s="2">
        <v>0.45789822268000002</v>
      </c>
      <c r="Y68" s="2">
        <v>7058.5984613153996</v>
      </c>
      <c r="Z68" s="2">
        <f t="shared" si="16"/>
        <v>6.5738036345223592E-10</v>
      </c>
      <c r="AA68" s="161"/>
      <c r="AB68" s="162"/>
      <c r="AC68" s="162"/>
      <c r="AD68" s="162"/>
      <c r="AE68" s="161"/>
      <c r="AF68" s="161"/>
      <c r="AG68" s="162"/>
      <c r="AH68" s="162"/>
      <c r="AI68" s="162"/>
      <c r="AJ68" s="161"/>
      <c r="AK68" s="161"/>
      <c r="AL68" s="162"/>
      <c r="AM68" s="162"/>
      <c r="AN68" s="162"/>
      <c r="AO68" s="161"/>
      <c r="AP68" s="161"/>
      <c r="AQ68" s="2">
        <v>7.5100000000000007E-9</v>
      </c>
      <c r="AR68" s="2">
        <v>1.67479850166</v>
      </c>
      <c r="AS68" s="2">
        <v>21228.392023545799</v>
      </c>
      <c r="AT68" s="2">
        <f t="shared" si="17"/>
        <v>-7.3428800202066407E-9</v>
      </c>
      <c r="AU68" s="2"/>
      <c r="AV68" s="2">
        <v>3.7000000000000001E-10</v>
      </c>
      <c r="AW68" s="2">
        <v>5.8615365543099998</v>
      </c>
      <c r="AX68" s="2">
        <v>12566.1516999828</v>
      </c>
      <c r="AY68" s="2">
        <f t="shared" si="18"/>
        <v>2.0592755198732032E-10</v>
      </c>
      <c r="AZ68" s="161"/>
      <c r="BA68" s="162"/>
      <c r="BB68" s="162"/>
      <c r="BC68" s="162"/>
      <c r="BD68" s="161"/>
      <c r="BE68" s="161"/>
      <c r="BF68" s="162"/>
      <c r="BG68" s="162"/>
      <c r="BH68" s="162"/>
      <c r="BI68" s="161"/>
      <c r="BJ68" s="161"/>
      <c r="BK68" s="162"/>
      <c r="BL68" s="162"/>
      <c r="BM68" s="162"/>
      <c r="BN68" s="161"/>
      <c r="BO68" s="2"/>
      <c r="BP68" s="2">
        <v>7.4600000000000006E-8</v>
      </c>
      <c r="BQ68" s="2">
        <v>5.6475718814300002</v>
      </c>
      <c r="BR68" s="2">
        <v>11926.254413668799</v>
      </c>
      <c r="BS68" s="2">
        <f t="shared" si="19"/>
        <v>-5.2604498768480871E-8</v>
      </c>
      <c r="BT68" s="2"/>
      <c r="BU68" s="2">
        <v>5.2599999999999996E-9</v>
      </c>
      <c r="BV68" s="2">
        <v>0.92464258225999996</v>
      </c>
      <c r="BW68" s="2">
        <v>11371.7046897582</v>
      </c>
      <c r="BX68" s="2">
        <f t="shared" si="20"/>
        <v>4.0052280231894129E-9</v>
      </c>
      <c r="BY68" s="2"/>
      <c r="BZ68" s="2">
        <v>4.0999999999999998E-10</v>
      </c>
      <c r="CA68" s="2">
        <v>3.5712848278</v>
      </c>
      <c r="CB68" s="2">
        <v>7079.3738568077997</v>
      </c>
      <c r="CC68" s="2">
        <f t="shared" si="21"/>
        <v>-1.7741060145378652E-10</v>
      </c>
      <c r="CD68" s="161"/>
      <c r="CE68" s="162"/>
      <c r="CF68" s="162"/>
      <c r="CG68" s="162"/>
      <c r="CH68" s="161"/>
      <c r="CI68" s="161"/>
      <c r="CJ68" s="162"/>
      <c r="CK68" s="162"/>
      <c r="CL68" s="162"/>
      <c r="CM68" s="161"/>
      <c r="CN68" s="161"/>
      <c r="CO68" s="162"/>
      <c r="CP68" s="162"/>
      <c r="CQ68" s="162"/>
      <c r="CR68" s="161"/>
    </row>
    <row r="69" spans="1:96" ht="12.75">
      <c r="A69" s="161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2">
        <v>2.2819999999999999E-7</v>
      </c>
      <c r="N69" s="2">
        <v>5.22197888032</v>
      </c>
      <c r="O69" s="2">
        <v>4705.7323075435997</v>
      </c>
      <c r="P69" s="2">
        <f t="shared" si="14"/>
        <v>-9.9042323107906692E-8</v>
      </c>
      <c r="Q69" s="161"/>
      <c r="R69" s="2">
        <v>1.7719999999999999E-8</v>
      </c>
      <c r="S69" s="2">
        <v>3.0262280235299999</v>
      </c>
      <c r="T69" s="2">
        <v>5753.3848848968</v>
      </c>
      <c r="U69" s="2">
        <f t="shared" si="15"/>
        <v>-1.4629942608013758E-8</v>
      </c>
      <c r="V69" s="161"/>
      <c r="W69" s="2">
        <v>1.4100000000000001E-9</v>
      </c>
      <c r="X69" s="2">
        <v>2.3493264740300002</v>
      </c>
      <c r="Y69" s="2">
        <v>11506.7697697936</v>
      </c>
      <c r="Z69" s="2">
        <f t="shared" si="16"/>
        <v>2.6593334437922958E-10</v>
      </c>
      <c r="AA69" s="161"/>
      <c r="AB69" s="162"/>
      <c r="AC69" s="162"/>
      <c r="AD69" s="162"/>
      <c r="AE69" s="161"/>
      <c r="AF69" s="161"/>
      <c r="AG69" s="162"/>
      <c r="AH69" s="162"/>
      <c r="AI69" s="162"/>
      <c r="AJ69" s="161"/>
      <c r="AK69" s="161"/>
      <c r="AL69" s="162"/>
      <c r="AM69" s="162"/>
      <c r="AN69" s="162"/>
      <c r="AO69" s="161"/>
      <c r="AP69" s="161"/>
      <c r="AQ69" s="2">
        <v>6.0200000000000003E-9</v>
      </c>
      <c r="AR69" s="2">
        <v>4.0997653882599998</v>
      </c>
      <c r="AS69" s="2">
        <v>64809.8055049412</v>
      </c>
      <c r="AT69" s="2">
        <f t="shared" si="17"/>
        <v>-5.8431904701471759E-9</v>
      </c>
      <c r="AU69" s="2"/>
      <c r="AV69" s="2">
        <v>4.6000000000000001E-10</v>
      </c>
      <c r="AW69" s="2">
        <v>1.65798680284</v>
      </c>
      <c r="AX69" s="2">
        <v>25158.6017197654</v>
      </c>
      <c r="AY69" s="2">
        <f t="shared" si="18"/>
        <v>4.2469162903495959E-10</v>
      </c>
      <c r="AZ69" s="161"/>
      <c r="BA69" s="162"/>
      <c r="BB69" s="162"/>
      <c r="BC69" s="162"/>
      <c r="BD69" s="161"/>
      <c r="BE69" s="161"/>
      <c r="BF69" s="162"/>
      <c r="BG69" s="162"/>
      <c r="BH69" s="162"/>
      <c r="BI69" s="161"/>
      <c r="BJ69" s="161"/>
      <c r="BK69" s="162"/>
      <c r="BL69" s="162"/>
      <c r="BM69" s="162"/>
      <c r="BN69" s="161"/>
      <c r="BO69" s="2"/>
      <c r="BP69" s="2">
        <v>6.9329999999999999E-8</v>
      </c>
      <c r="BQ69" s="2">
        <v>2.923845864</v>
      </c>
      <c r="BR69" s="2">
        <v>6681.2248533995999</v>
      </c>
      <c r="BS69" s="2">
        <f t="shared" si="19"/>
        <v>-6.2819840904053741E-8</v>
      </c>
      <c r="BT69" s="2"/>
      <c r="BU69" s="2">
        <v>4.9E-9</v>
      </c>
      <c r="BV69" s="2">
        <v>5.9095138865500001</v>
      </c>
      <c r="BW69" s="2">
        <v>3894.1818295421999</v>
      </c>
      <c r="BX69" s="2">
        <f t="shared" si="20"/>
        <v>-4.898356384453002E-9</v>
      </c>
      <c r="BY69" s="2"/>
      <c r="BZ69" s="2">
        <v>5.6000000000000003E-10</v>
      </c>
      <c r="CA69" s="2">
        <v>2.7695900576099999</v>
      </c>
      <c r="CB69" s="2">
        <v>90955.551694496098</v>
      </c>
      <c r="CC69" s="2">
        <f t="shared" si="21"/>
        <v>2.4664055684811172E-10</v>
      </c>
      <c r="CD69" s="161"/>
      <c r="CE69" s="162"/>
      <c r="CF69" s="162"/>
      <c r="CG69" s="162"/>
      <c r="CH69" s="161"/>
      <c r="CI69" s="161"/>
      <c r="CJ69" s="162"/>
      <c r="CK69" s="162"/>
      <c r="CL69" s="162"/>
      <c r="CM69" s="161"/>
      <c r="CN69" s="161"/>
      <c r="CO69" s="162"/>
      <c r="CP69" s="162"/>
      <c r="CQ69" s="162"/>
      <c r="CR69" s="161"/>
    </row>
    <row r="70" spans="1:96" ht="12.75">
      <c r="A70" s="161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2">
        <v>2.1418999999999999E-7</v>
      </c>
      <c r="N70" s="2">
        <v>1.4256373552499999</v>
      </c>
      <c r="O70" s="2">
        <v>16730.463689595799</v>
      </c>
      <c r="P70" s="2">
        <f t="shared" si="14"/>
        <v>-2.0847844378506599E-7</v>
      </c>
      <c r="Q70" s="161"/>
      <c r="R70" s="2">
        <v>1.569E-8</v>
      </c>
      <c r="S70" s="2">
        <v>6.1241024278199996</v>
      </c>
      <c r="T70" s="2">
        <v>5216.5803728013998</v>
      </c>
      <c r="U70" s="2">
        <f t="shared" si="15"/>
        <v>-1.083572229604439E-8</v>
      </c>
      <c r="V70" s="161"/>
      <c r="W70" s="2">
        <v>1.0000000000000001E-9</v>
      </c>
      <c r="X70" s="2">
        <v>0.85621569847000001</v>
      </c>
      <c r="Y70" s="2">
        <v>6290.1893969922003</v>
      </c>
      <c r="Z70" s="2">
        <f t="shared" si="16"/>
        <v>-8.5908315482124698E-10</v>
      </c>
      <c r="AA70" s="161"/>
      <c r="AB70" s="162"/>
      <c r="AC70" s="162"/>
      <c r="AD70" s="162"/>
      <c r="AE70" s="161"/>
      <c r="AF70" s="161"/>
      <c r="AG70" s="162"/>
      <c r="AH70" s="162"/>
      <c r="AI70" s="162"/>
      <c r="AJ70" s="161"/>
      <c r="AK70" s="161"/>
      <c r="AL70" s="162"/>
      <c r="AM70" s="162"/>
      <c r="AN70" s="162"/>
      <c r="AO70" s="161"/>
      <c r="AP70" s="161"/>
      <c r="AQ70" s="2">
        <v>5.9399999999999998E-9</v>
      </c>
      <c r="AR70" s="2">
        <v>3.4958070496200002</v>
      </c>
      <c r="AS70" s="2">
        <v>16496.361396202399</v>
      </c>
      <c r="AT70" s="2">
        <f t="shared" si="17"/>
        <v>5.9399293144731754E-9</v>
      </c>
      <c r="AU70" s="2"/>
      <c r="AV70" s="2">
        <v>3.7999999999999998E-10</v>
      </c>
      <c r="AW70" s="2">
        <v>2.0067365025099999</v>
      </c>
      <c r="AX70" s="2">
        <v>426.59819087599999</v>
      </c>
      <c r="AY70" s="2">
        <f t="shared" si="18"/>
        <v>3.5583208115754457E-10</v>
      </c>
      <c r="AZ70" s="161"/>
      <c r="BA70" s="162"/>
      <c r="BB70" s="162"/>
      <c r="BC70" s="162"/>
      <c r="BD70" s="161"/>
      <c r="BE70" s="161"/>
      <c r="BF70" s="162"/>
      <c r="BG70" s="162"/>
      <c r="BH70" s="162"/>
      <c r="BI70" s="161"/>
      <c r="BJ70" s="161"/>
      <c r="BK70" s="162"/>
      <c r="BL70" s="162"/>
      <c r="BM70" s="162"/>
      <c r="BN70" s="161"/>
      <c r="BO70" s="2"/>
      <c r="BP70" s="2">
        <v>6.8019999999999996E-8</v>
      </c>
      <c r="BQ70" s="2">
        <v>1.4232980641999999</v>
      </c>
      <c r="BR70" s="2">
        <v>23013.5395395872</v>
      </c>
      <c r="BS70" s="2">
        <f t="shared" si="19"/>
        <v>5.9255997041329974E-8</v>
      </c>
      <c r="BT70" s="2"/>
      <c r="BU70" s="2">
        <v>4.7799999999999996E-9</v>
      </c>
      <c r="BV70" s="2">
        <v>1.6685796317899999</v>
      </c>
      <c r="BW70" s="2">
        <v>12168.0026965746</v>
      </c>
      <c r="BX70" s="2">
        <f t="shared" si="20"/>
        <v>-4.7064540486489436E-9</v>
      </c>
      <c r="BY70" s="2"/>
      <c r="BZ70" s="2">
        <v>4.2E-10</v>
      </c>
      <c r="CA70" s="2">
        <v>1.9146118919899999</v>
      </c>
      <c r="CB70" s="2">
        <v>7477.5228602160005</v>
      </c>
      <c r="CC70" s="2">
        <f t="shared" si="21"/>
        <v>-1.1411084448187051E-10</v>
      </c>
      <c r="CD70" s="161"/>
      <c r="CE70" s="162"/>
      <c r="CF70" s="162"/>
      <c r="CG70" s="162"/>
      <c r="CH70" s="161"/>
      <c r="CI70" s="161"/>
      <c r="CJ70" s="162"/>
      <c r="CK70" s="162"/>
      <c r="CL70" s="162"/>
      <c r="CM70" s="161"/>
      <c r="CN70" s="161"/>
      <c r="CO70" s="162"/>
      <c r="CP70" s="162"/>
      <c r="CQ70" s="162"/>
      <c r="CR70" s="161"/>
    </row>
    <row r="71" spans="1:96" ht="12.75">
      <c r="A71" s="165"/>
      <c r="B71" s="166"/>
      <c r="C71" s="165"/>
      <c r="D71" s="165"/>
      <c r="E71" s="165"/>
      <c r="F71" s="165"/>
      <c r="G71" s="161"/>
      <c r="H71" s="161"/>
      <c r="I71" s="161"/>
      <c r="J71" s="161"/>
      <c r="K71" s="161"/>
      <c r="L71" s="161"/>
      <c r="M71" s="2">
        <v>2.1890999999999999E-7</v>
      </c>
      <c r="N71" s="2">
        <v>5.5559430256200004</v>
      </c>
      <c r="O71" s="2">
        <v>553.5694028424</v>
      </c>
      <c r="P71" s="2">
        <f t="shared" si="14"/>
        <v>-1.7361204413692267E-7</v>
      </c>
      <c r="Q71" s="161"/>
      <c r="R71" s="2">
        <v>1.59E-8</v>
      </c>
      <c r="S71" s="2">
        <v>4.63713748247</v>
      </c>
      <c r="T71" s="2">
        <v>3.2863574178000001</v>
      </c>
      <c r="U71" s="2">
        <f t="shared" si="15"/>
        <v>-1.4840565632495167E-9</v>
      </c>
      <c r="V71" s="161"/>
      <c r="W71" s="2">
        <v>9.2000000000000003E-10</v>
      </c>
      <c r="X71" s="2">
        <v>5.1058747600199998</v>
      </c>
      <c r="Y71" s="2">
        <v>7079.3738568077997</v>
      </c>
      <c r="Z71" s="2">
        <f t="shared" si="16"/>
        <v>-8.432778037059768E-10</v>
      </c>
      <c r="AA71" s="161"/>
      <c r="AB71" s="162"/>
      <c r="AC71" s="162"/>
      <c r="AD71" s="162"/>
      <c r="AE71" s="161"/>
      <c r="AF71" s="161"/>
      <c r="AG71" s="162"/>
      <c r="AH71" s="162"/>
      <c r="AI71" s="162"/>
      <c r="AJ71" s="161"/>
      <c r="AK71" s="161"/>
      <c r="AL71" s="162"/>
      <c r="AM71" s="162"/>
      <c r="AN71" s="162"/>
      <c r="AO71" s="161"/>
      <c r="AP71" s="161"/>
      <c r="AQ71" s="2">
        <v>5.9200000000000002E-9</v>
      </c>
      <c r="AR71" s="2">
        <v>4.5948150431899997</v>
      </c>
      <c r="AS71" s="2">
        <v>4690.4798363585996</v>
      </c>
      <c r="AT71" s="2">
        <f t="shared" si="17"/>
        <v>-4.9542719308366372E-9</v>
      </c>
      <c r="AU71" s="2"/>
      <c r="AV71" s="2">
        <v>3.6E-10</v>
      </c>
      <c r="AW71" s="2">
        <v>6.2437339665199998</v>
      </c>
      <c r="AX71" s="2">
        <v>6283.1431602941902</v>
      </c>
      <c r="AY71" s="2">
        <f t="shared" si="18"/>
        <v>-3.4180642104823533E-10</v>
      </c>
      <c r="AZ71" s="161"/>
      <c r="BA71" s="162"/>
      <c r="BB71" s="162"/>
      <c r="BC71" s="162"/>
      <c r="BD71" s="161"/>
      <c r="BE71" s="161"/>
      <c r="BF71" s="162"/>
      <c r="BG71" s="162"/>
      <c r="BH71" s="162"/>
      <c r="BI71" s="161"/>
      <c r="BJ71" s="161"/>
      <c r="BK71" s="162"/>
      <c r="BL71" s="162"/>
      <c r="BM71" s="162"/>
      <c r="BN71" s="161"/>
      <c r="BO71" s="2"/>
      <c r="BP71" s="2">
        <v>6.1150000000000002E-8</v>
      </c>
      <c r="BQ71" s="2">
        <v>5.1339361545399997</v>
      </c>
      <c r="BR71" s="2">
        <v>1194.4470102246</v>
      </c>
      <c r="BS71" s="2">
        <f t="shared" si="19"/>
        <v>5.0107453846184517E-9</v>
      </c>
      <c r="BT71" s="2"/>
      <c r="BU71" s="2">
        <v>5.1600000000000004E-9</v>
      </c>
      <c r="BV71" s="2">
        <v>3.5980348388699999</v>
      </c>
      <c r="BW71" s="2">
        <v>10969.965257698201</v>
      </c>
      <c r="BX71" s="2">
        <f t="shared" si="20"/>
        <v>4.0217630139577209E-9</v>
      </c>
      <c r="BY71" s="2"/>
      <c r="BZ71" s="2">
        <v>4.2E-10</v>
      </c>
      <c r="CA71" s="2">
        <v>0.42728171713000002</v>
      </c>
      <c r="CB71" s="2">
        <v>10213.285546211</v>
      </c>
      <c r="CC71" s="2">
        <f t="shared" si="21"/>
        <v>3.9487499401119597E-10</v>
      </c>
      <c r="CD71" s="161"/>
      <c r="CE71" s="162"/>
      <c r="CF71" s="162"/>
      <c r="CG71" s="162"/>
      <c r="CH71" s="161"/>
      <c r="CI71" s="161"/>
      <c r="CJ71" s="162"/>
      <c r="CK71" s="162"/>
      <c r="CL71" s="162"/>
      <c r="CM71" s="161"/>
      <c r="CN71" s="161"/>
      <c r="CO71" s="162"/>
      <c r="CP71" s="162"/>
      <c r="CQ71" s="162"/>
      <c r="CR71" s="161"/>
    </row>
    <row r="72" spans="1:96" ht="12.75">
      <c r="A72" s="161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">
        <v>1.7480999999999999E-7</v>
      </c>
      <c r="N72" s="2">
        <v>4.5605290035900001</v>
      </c>
      <c r="O72" s="2">
        <v>135.0650800354</v>
      </c>
      <c r="P72" s="2">
        <f t="shared" si="14"/>
        <v>-1.3701355218190994E-7</v>
      </c>
      <c r="Q72" s="161"/>
      <c r="R72" s="2">
        <v>1.5419999999999998E-8</v>
      </c>
      <c r="S72" s="2">
        <v>4.2000444856700003</v>
      </c>
      <c r="T72" s="2">
        <v>13367.972631106601</v>
      </c>
      <c r="U72" s="2">
        <f t="shared" si="15"/>
        <v>1.069202999533807E-8</v>
      </c>
      <c r="V72" s="161"/>
      <c r="W72" s="2">
        <v>1.26E-9</v>
      </c>
      <c r="X72" s="2">
        <v>2.65428307012</v>
      </c>
      <c r="Y72" s="2">
        <v>88860.057070986601</v>
      </c>
      <c r="Z72" s="2">
        <f t="shared" si="16"/>
        <v>1.2583187630955358E-9</v>
      </c>
      <c r="AA72" s="161"/>
      <c r="AB72" s="162"/>
      <c r="AC72" s="162"/>
      <c r="AD72" s="162"/>
      <c r="AE72" s="161"/>
      <c r="AF72" s="161"/>
      <c r="AG72" s="162"/>
      <c r="AH72" s="162"/>
      <c r="AI72" s="162"/>
      <c r="AJ72" s="161"/>
      <c r="AK72" s="161"/>
      <c r="AL72" s="162"/>
      <c r="AM72" s="162"/>
      <c r="AN72" s="162"/>
      <c r="AO72" s="161"/>
      <c r="AP72" s="161"/>
      <c r="AQ72" s="2">
        <v>5.3000000000000003E-9</v>
      </c>
      <c r="AR72" s="2">
        <v>5.7397929520000002</v>
      </c>
      <c r="AS72" s="2">
        <v>8827.3902698748007</v>
      </c>
      <c r="AT72" s="2">
        <f t="shared" si="17"/>
        <v>3.775361797390793E-9</v>
      </c>
      <c r="AU72" s="2"/>
      <c r="AV72" s="2">
        <v>3.6E-10</v>
      </c>
      <c r="AW72" s="2">
        <v>0.40465162918000003</v>
      </c>
      <c r="AX72" s="2">
        <v>6283.0085396885997</v>
      </c>
      <c r="AY72" s="2">
        <f t="shared" si="18"/>
        <v>-3.5716545754860482E-10</v>
      </c>
      <c r="AZ72" s="161"/>
      <c r="BA72" s="162"/>
      <c r="BB72" s="162"/>
      <c r="BC72" s="162"/>
      <c r="BD72" s="161"/>
      <c r="BE72" s="161"/>
      <c r="BF72" s="162"/>
      <c r="BG72" s="162"/>
      <c r="BH72" s="162"/>
      <c r="BI72" s="161"/>
      <c r="BJ72" s="161"/>
      <c r="BK72" s="162"/>
      <c r="BL72" s="162"/>
      <c r="BM72" s="162"/>
      <c r="BN72" s="161"/>
      <c r="BO72" s="2"/>
      <c r="BP72" s="2">
        <v>6.4770000000000004E-8</v>
      </c>
      <c r="BQ72" s="2">
        <v>2.64986648492</v>
      </c>
      <c r="BR72" s="2">
        <v>19804.827291582798</v>
      </c>
      <c r="BS72" s="2">
        <f t="shared" si="19"/>
        <v>6.0947018649882636E-8</v>
      </c>
      <c r="BT72" s="2"/>
      <c r="BU72" s="2">
        <v>5.1799999999999999E-9</v>
      </c>
      <c r="BV72" s="2">
        <v>3.9791441237299998</v>
      </c>
      <c r="BW72" s="2">
        <v>17298.182327326202</v>
      </c>
      <c r="BX72" s="2">
        <f t="shared" si="20"/>
        <v>-3.5122475607751349E-9</v>
      </c>
      <c r="BY72" s="2"/>
      <c r="BZ72" s="2">
        <v>4.2E-10</v>
      </c>
      <c r="CA72" s="2">
        <v>1.0941372445499999</v>
      </c>
      <c r="CB72" s="2">
        <v>709.93304855830002</v>
      </c>
      <c r="CC72" s="2">
        <f t="shared" si="21"/>
        <v>-4.0130899825984409E-10</v>
      </c>
      <c r="CD72" s="161"/>
      <c r="CE72" s="162"/>
      <c r="CF72" s="162"/>
      <c r="CG72" s="162"/>
      <c r="CH72" s="161"/>
      <c r="CI72" s="161"/>
      <c r="CJ72" s="162"/>
      <c r="CK72" s="162"/>
      <c r="CL72" s="162"/>
      <c r="CM72" s="161"/>
      <c r="CN72" s="161"/>
      <c r="CO72" s="162"/>
      <c r="CP72" s="162"/>
      <c r="CQ72" s="162"/>
      <c r="CR72" s="161"/>
    </row>
    <row r="73" spans="1:96" ht="12.75">
      <c r="A73" s="161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">
        <v>1.9924999999999999E-7</v>
      </c>
      <c r="N73" s="2">
        <v>5.2220847126900001</v>
      </c>
      <c r="O73" s="2">
        <v>12168.0026965746</v>
      </c>
      <c r="P73" s="2">
        <f t="shared" si="14"/>
        <v>1.6583507046336399E-7</v>
      </c>
      <c r="Q73" s="161"/>
      <c r="R73" s="2">
        <v>1.427E-8</v>
      </c>
      <c r="S73" s="2">
        <v>1.1908806171099999</v>
      </c>
      <c r="T73" s="2">
        <v>3894.1818295421999</v>
      </c>
      <c r="U73" s="2">
        <f t="shared" si="15"/>
        <v>2.8049399697530993E-10</v>
      </c>
      <c r="V73" s="161"/>
      <c r="W73" s="2">
        <v>1.0600000000000001E-9</v>
      </c>
      <c r="X73" s="2">
        <v>5.8564671002199997</v>
      </c>
      <c r="Y73" s="2">
        <v>7860.4193924392002</v>
      </c>
      <c r="Z73" s="2">
        <f t="shared" si="16"/>
        <v>1.0596110700893806E-9</v>
      </c>
      <c r="AA73" s="161"/>
      <c r="AB73" s="162"/>
      <c r="AC73" s="162"/>
      <c r="AD73" s="162"/>
      <c r="AE73" s="161"/>
      <c r="AF73" s="161"/>
      <c r="AG73" s="162"/>
      <c r="AH73" s="162"/>
      <c r="AI73" s="162"/>
      <c r="AJ73" s="161"/>
      <c r="AK73" s="161"/>
      <c r="AL73" s="162"/>
      <c r="AM73" s="162"/>
      <c r="AN73" s="162"/>
      <c r="AO73" s="161"/>
      <c r="AP73" s="161"/>
      <c r="AQ73" s="2">
        <v>5.0300000000000002E-9</v>
      </c>
      <c r="AR73" s="2">
        <v>5.6643313711200003</v>
      </c>
      <c r="AS73" s="2">
        <v>33794.543723528601</v>
      </c>
      <c r="AT73" s="2">
        <f t="shared" si="17"/>
        <v>4.4132973518797911E-9</v>
      </c>
      <c r="AU73" s="2"/>
      <c r="AV73" s="2">
        <v>3.1999999999999998E-10</v>
      </c>
      <c r="AW73" s="2">
        <v>6.0370710353800003</v>
      </c>
      <c r="AX73" s="2">
        <v>2942.4634232916001</v>
      </c>
      <c r="AY73" s="2">
        <f t="shared" si="18"/>
        <v>-2.1050756257843981E-10</v>
      </c>
      <c r="AZ73" s="161"/>
      <c r="BA73" s="162"/>
      <c r="BB73" s="162"/>
      <c r="BC73" s="162"/>
      <c r="BD73" s="161"/>
      <c r="BE73" s="161"/>
      <c r="BF73" s="162"/>
      <c r="BG73" s="162"/>
      <c r="BH73" s="162"/>
      <c r="BI73" s="161"/>
      <c r="BJ73" s="161"/>
      <c r="BK73" s="162"/>
      <c r="BL73" s="162"/>
      <c r="BM73" s="162"/>
      <c r="BN73" s="161"/>
      <c r="BO73" s="2"/>
      <c r="BP73" s="2">
        <v>5.2329999999999999E-8</v>
      </c>
      <c r="BQ73" s="2">
        <v>4.6243405337399999</v>
      </c>
      <c r="BR73" s="2">
        <v>6438.4962494256006</v>
      </c>
      <c r="BS73" s="2">
        <f t="shared" si="19"/>
        <v>4.930716114263092E-8</v>
      </c>
      <c r="BT73" s="2"/>
      <c r="BU73" s="2">
        <v>5.3400000000000002E-9</v>
      </c>
      <c r="BV73" s="2">
        <v>5.0374092644199999</v>
      </c>
      <c r="BW73" s="2">
        <v>9917.6968745098002</v>
      </c>
      <c r="BX73" s="2">
        <f t="shared" si="20"/>
        <v>5.0797327156102967E-9</v>
      </c>
      <c r="BY73" s="2"/>
      <c r="BZ73" s="2">
        <v>3.9E-10</v>
      </c>
      <c r="CA73" s="2">
        <v>3.9329806896099999</v>
      </c>
      <c r="CB73" s="2">
        <v>10973.555686350001</v>
      </c>
      <c r="CC73" s="2">
        <f t="shared" si="21"/>
        <v>3.6471983343984074E-10</v>
      </c>
      <c r="CD73" s="161"/>
      <c r="CE73" s="162"/>
      <c r="CF73" s="162"/>
      <c r="CG73" s="162"/>
      <c r="CH73" s="161"/>
      <c r="CI73" s="161"/>
      <c r="CJ73" s="162"/>
      <c r="CK73" s="162"/>
      <c r="CL73" s="162"/>
      <c r="CM73" s="161"/>
      <c r="CN73" s="161"/>
      <c r="CO73" s="162"/>
      <c r="CP73" s="162"/>
      <c r="CQ73" s="162"/>
      <c r="CR73" s="161"/>
    </row>
    <row r="74" spans="1:96" ht="12.75">
      <c r="A74" s="161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2">
        <v>1.9859999999999999E-7</v>
      </c>
      <c r="N74" s="2">
        <v>5.7747016765300003</v>
      </c>
      <c r="O74" s="2">
        <v>6309.3741697912001</v>
      </c>
      <c r="P74" s="2">
        <f t="shared" si="14"/>
        <v>-1.1813197956742055E-7</v>
      </c>
      <c r="Q74" s="161"/>
      <c r="R74" s="2">
        <v>1.3750000000000001E-8</v>
      </c>
      <c r="S74" s="2">
        <v>3.09301252193</v>
      </c>
      <c r="T74" s="2">
        <v>135.0650800354</v>
      </c>
      <c r="U74" s="2">
        <f t="shared" si="15"/>
        <v>-9.604756451050387E-9</v>
      </c>
      <c r="V74" s="161"/>
      <c r="W74" s="2">
        <v>8.3999999999999999E-10</v>
      </c>
      <c r="X74" s="2">
        <v>3.5745755426199999</v>
      </c>
      <c r="Y74" s="2">
        <v>16730.463689595799</v>
      </c>
      <c r="Z74" s="2">
        <f t="shared" si="16"/>
        <v>2.8542000561046286E-10</v>
      </c>
      <c r="AA74" s="161"/>
      <c r="AB74" s="162"/>
      <c r="AC74" s="162"/>
      <c r="AD74" s="162"/>
      <c r="AE74" s="161"/>
      <c r="AF74" s="161"/>
      <c r="AG74" s="162"/>
      <c r="AH74" s="162"/>
      <c r="AI74" s="162"/>
      <c r="AJ74" s="161"/>
      <c r="AK74" s="161"/>
      <c r="AL74" s="162"/>
      <c r="AM74" s="162"/>
      <c r="AN74" s="162"/>
      <c r="AO74" s="161"/>
      <c r="AP74" s="161"/>
      <c r="AQ74" s="2">
        <v>4.8300000000000001E-9</v>
      </c>
      <c r="AR74" s="2">
        <v>1.57106522411</v>
      </c>
      <c r="AS74" s="2">
        <v>801.82093112380005</v>
      </c>
      <c r="AT74" s="2">
        <f t="shared" si="17"/>
        <v>-4.6589807508841554E-9</v>
      </c>
      <c r="AU74" s="2"/>
      <c r="AV74" s="2">
        <v>4.0999999999999998E-10</v>
      </c>
      <c r="AW74" s="2">
        <v>4.8680957028299998</v>
      </c>
      <c r="AX74" s="2">
        <v>1592.5960136327999</v>
      </c>
      <c r="AY74" s="2">
        <f t="shared" si="18"/>
        <v>-2.7953783486940056E-10</v>
      </c>
      <c r="AZ74" s="161"/>
      <c r="BA74" s="162"/>
      <c r="BB74" s="162"/>
      <c r="BC74" s="162"/>
      <c r="BD74" s="161"/>
      <c r="BE74" s="161"/>
      <c r="BF74" s="162"/>
      <c r="BG74" s="162"/>
      <c r="BH74" s="162"/>
      <c r="BI74" s="161"/>
      <c r="BJ74" s="161"/>
      <c r="BK74" s="162"/>
      <c r="BL74" s="162"/>
      <c r="BM74" s="162"/>
      <c r="BN74" s="161"/>
      <c r="BO74" s="2"/>
      <c r="BP74" s="2">
        <v>6.1469999999999994E-8</v>
      </c>
      <c r="BQ74" s="2">
        <v>3.0286393666200002</v>
      </c>
      <c r="BR74" s="2">
        <v>233141.31440436101</v>
      </c>
      <c r="BS74" s="2">
        <f t="shared" si="19"/>
        <v>-1.0210614195748814E-9</v>
      </c>
      <c r="BT74" s="2"/>
      <c r="BU74" s="2">
        <v>4.8699999999999999E-9</v>
      </c>
      <c r="BV74" s="2">
        <v>2.5054536926900002</v>
      </c>
      <c r="BW74" s="2">
        <v>6127.6554505572003</v>
      </c>
      <c r="BX74" s="2">
        <f t="shared" si="20"/>
        <v>4.8629399341276814E-9</v>
      </c>
      <c r="BY74" s="2"/>
      <c r="BZ74" s="2">
        <v>3.7999999999999998E-10</v>
      </c>
      <c r="CA74" s="2">
        <v>6.1793592534500004</v>
      </c>
      <c r="CB74" s="2">
        <v>9917.6968745098002</v>
      </c>
      <c r="CC74" s="2">
        <f t="shared" si="21"/>
        <v>4.3735425862382147E-11</v>
      </c>
      <c r="CD74" s="161"/>
      <c r="CE74" s="162"/>
      <c r="CF74" s="162"/>
      <c r="CG74" s="162"/>
      <c r="CH74" s="161"/>
      <c r="CI74" s="161"/>
      <c r="CJ74" s="162"/>
      <c r="CK74" s="162"/>
      <c r="CL74" s="162"/>
      <c r="CM74" s="161"/>
      <c r="CN74" s="161"/>
      <c r="CO74" s="162"/>
      <c r="CP74" s="162"/>
      <c r="CQ74" s="162"/>
      <c r="CR74" s="161"/>
    </row>
    <row r="75" spans="1:96" ht="12.75">
      <c r="A75" s="161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2">
        <v>2.03E-7</v>
      </c>
      <c r="N75" s="2">
        <v>0.37133792945999999</v>
      </c>
      <c r="O75" s="2">
        <v>283.85931886520001</v>
      </c>
      <c r="P75" s="2">
        <f t="shared" si="14"/>
        <v>7.3077661021553669E-8</v>
      </c>
      <c r="Q75" s="161"/>
      <c r="R75" s="2">
        <v>1.359E-8</v>
      </c>
      <c r="S75" s="2">
        <v>4.2453250664100004</v>
      </c>
      <c r="T75" s="2">
        <v>426.59819087599999</v>
      </c>
      <c r="U75" s="2">
        <f t="shared" si="15"/>
        <v>-4.1357015851329999E-9</v>
      </c>
      <c r="V75" s="161"/>
      <c r="W75" s="2">
        <v>8.9000000000000003E-10</v>
      </c>
      <c r="X75" s="2">
        <v>4.2143325961800002</v>
      </c>
      <c r="Y75" s="2">
        <v>83996.847318111802</v>
      </c>
      <c r="Z75" s="2">
        <f t="shared" si="16"/>
        <v>-8.4977424518045311E-10</v>
      </c>
      <c r="AA75" s="161"/>
      <c r="AB75" s="162"/>
      <c r="AC75" s="162"/>
      <c r="AD75" s="162"/>
      <c r="AE75" s="161"/>
      <c r="AF75" s="161"/>
      <c r="AG75" s="162"/>
      <c r="AH75" s="162"/>
      <c r="AI75" s="162"/>
      <c r="AJ75" s="161"/>
      <c r="AK75" s="161"/>
      <c r="AL75" s="162"/>
      <c r="AM75" s="162"/>
      <c r="AN75" s="162"/>
      <c r="AO75" s="161"/>
      <c r="AP75" s="161"/>
      <c r="AQ75" s="2">
        <v>4.3800000000000002E-9</v>
      </c>
      <c r="AR75" s="2">
        <v>6.7077337670000001E-2</v>
      </c>
      <c r="AS75" s="2">
        <v>3128.3887650958</v>
      </c>
      <c r="AT75" s="2">
        <f t="shared" si="17"/>
        <v>-1.1259977281773687E-12</v>
      </c>
      <c r="AU75" s="2"/>
      <c r="AV75" s="2">
        <v>2.8000000000000002E-10</v>
      </c>
      <c r="AW75" s="2">
        <v>4.3835942373499996</v>
      </c>
      <c r="AX75" s="2">
        <v>7632.9432596502002</v>
      </c>
      <c r="AY75" s="2">
        <f t="shared" si="18"/>
        <v>2.7206059809049168E-10</v>
      </c>
      <c r="AZ75" s="161"/>
      <c r="BA75" s="162"/>
      <c r="BB75" s="162"/>
      <c r="BC75" s="162"/>
      <c r="BD75" s="161"/>
      <c r="BE75" s="161"/>
      <c r="BF75" s="162"/>
      <c r="BG75" s="162"/>
      <c r="BH75" s="162"/>
      <c r="BI75" s="161"/>
      <c r="BJ75" s="161"/>
      <c r="BK75" s="162"/>
      <c r="BL75" s="162"/>
      <c r="BM75" s="162"/>
      <c r="BN75" s="161"/>
      <c r="BO75" s="2"/>
      <c r="BP75" s="2">
        <v>4.608E-8</v>
      </c>
      <c r="BQ75" s="2">
        <v>1.7219470272399999</v>
      </c>
      <c r="BR75" s="2">
        <v>7234.7942562420003</v>
      </c>
      <c r="BS75" s="2">
        <f t="shared" si="19"/>
        <v>3.5457161646166488E-8</v>
      </c>
      <c r="BT75" s="2"/>
      <c r="BU75" s="2">
        <v>4.1599999999999997E-9</v>
      </c>
      <c r="BV75" s="2">
        <v>4.0482817550299997</v>
      </c>
      <c r="BW75" s="2">
        <v>10984.192351699799</v>
      </c>
      <c r="BX75" s="2">
        <f t="shared" si="20"/>
        <v>3.9671194682177829E-9</v>
      </c>
      <c r="BY75" s="2"/>
      <c r="BZ75" s="2">
        <v>4.8999999999999996E-10</v>
      </c>
      <c r="CA75" s="2">
        <v>0.83021145241000005</v>
      </c>
      <c r="CB75" s="2">
        <v>11506.7697697936</v>
      </c>
      <c r="CC75" s="2">
        <f t="shared" si="21"/>
        <v>4.8533754999755532E-10</v>
      </c>
      <c r="CD75" s="161"/>
      <c r="CE75" s="162"/>
      <c r="CF75" s="162"/>
      <c r="CG75" s="162"/>
      <c r="CH75" s="161"/>
      <c r="CI75" s="161"/>
      <c r="CJ75" s="162"/>
      <c r="CK75" s="162"/>
      <c r="CL75" s="162"/>
      <c r="CM75" s="161"/>
      <c r="CN75" s="161"/>
      <c r="CO75" s="162"/>
      <c r="CP75" s="162"/>
      <c r="CQ75" s="162"/>
      <c r="CR75" s="161"/>
    </row>
    <row r="76" spans="1:96" ht="12.75">
      <c r="A76" s="161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2">
        <v>1.4420999999999999E-7</v>
      </c>
      <c r="N76" s="2">
        <v>4.19315332546</v>
      </c>
      <c r="O76" s="2">
        <v>242.72860397400001</v>
      </c>
      <c r="P76" s="2">
        <f t="shared" si="14"/>
        <v>-1.3801118340561788E-7</v>
      </c>
      <c r="Q76" s="161"/>
      <c r="R76" s="2">
        <v>1.3399999999999999E-8</v>
      </c>
      <c r="S76" s="2">
        <v>5.7651181862199996</v>
      </c>
      <c r="T76" s="2">
        <v>6040.3472460173998</v>
      </c>
      <c r="U76" s="2">
        <f t="shared" si="15"/>
        <v>-1.1435677924417335E-8</v>
      </c>
      <c r="V76" s="161"/>
      <c r="W76" s="2">
        <v>9.6999999999999996E-10</v>
      </c>
      <c r="X76" s="2">
        <v>5.5793828085500001</v>
      </c>
      <c r="Y76" s="2">
        <v>13367.972631106601</v>
      </c>
      <c r="Z76" s="2">
        <f t="shared" si="16"/>
        <v>8.1416358485632158E-10</v>
      </c>
      <c r="AA76" s="161"/>
      <c r="AB76" s="162"/>
      <c r="AC76" s="162"/>
      <c r="AD76" s="162"/>
      <c r="AE76" s="161"/>
      <c r="AF76" s="161"/>
      <c r="AG76" s="162"/>
      <c r="AH76" s="162"/>
      <c r="AI76" s="162"/>
      <c r="AJ76" s="161"/>
      <c r="AK76" s="161"/>
      <c r="AL76" s="162"/>
      <c r="AM76" s="162"/>
      <c r="AN76" s="162"/>
      <c r="AO76" s="161"/>
      <c r="AP76" s="161"/>
      <c r="AQ76" s="2">
        <v>4.2299999999999997E-9</v>
      </c>
      <c r="AR76" s="2">
        <v>2.8694459592700001</v>
      </c>
      <c r="AS76" s="2">
        <v>12566.1516999828</v>
      </c>
      <c r="AT76" s="2">
        <f t="shared" si="17"/>
        <v>-2.8514339845016967E-9</v>
      </c>
      <c r="AU76" s="2"/>
      <c r="AV76" s="2">
        <v>2.8000000000000002E-10</v>
      </c>
      <c r="AW76" s="2">
        <v>6.03334294232</v>
      </c>
      <c r="AX76" s="2">
        <v>17789.845619784999</v>
      </c>
      <c r="AY76" s="2">
        <f t="shared" si="18"/>
        <v>-2.0485706859988994E-11</v>
      </c>
      <c r="AZ76" s="161"/>
      <c r="BA76" s="162"/>
      <c r="BB76" s="162"/>
      <c r="BC76" s="162"/>
      <c r="BD76" s="161"/>
      <c r="BE76" s="161"/>
      <c r="BF76" s="162"/>
      <c r="BG76" s="162"/>
      <c r="BH76" s="162"/>
      <c r="BI76" s="161"/>
      <c r="BJ76" s="161"/>
      <c r="BK76" s="162"/>
      <c r="BL76" s="162"/>
      <c r="BM76" s="162"/>
      <c r="BN76" s="161"/>
      <c r="BO76" s="2"/>
      <c r="BP76" s="2">
        <v>4.2209999999999999E-8</v>
      </c>
      <c r="BQ76" s="2">
        <v>1.5569753372899999</v>
      </c>
      <c r="BR76" s="2">
        <v>7238.6755916000002</v>
      </c>
      <c r="BS76" s="2">
        <f t="shared" si="19"/>
        <v>2.691763145249875E-8</v>
      </c>
      <c r="BT76" s="2"/>
      <c r="BU76" s="2">
        <v>5.38E-9</v>
      </c>
      <c r="BV76" s="2">
        <v>5.5408153980500003</v>
      </c>
      <c r="BW76" s="2">
        <v>553.5694028424</v>
      </c>
      <c r="BX76" s="2">
        <f t="shared" si="20"/>
        <v>-4.21668253207015E-9</v>
      </c>
      <c r="BY76" s="2"/>
      <c r="BZ76" s="2">
        <v>5.3000000000000003E-10</v>
      </c>
      <c r="CA76" s="2">
        <v>1.4582835939700001</v>
      </c>
      <c r="CB76" s="2">
        <v>233141.31440436101</v>
      </c>
      <c r="CC76" s="2">
        <f t="shared" si="21"/>
        <v>-5.299307042184785E-10</v>
      </c>
      <c r="CD76" s="161"/>
      <c r="CE76" s="162"/>
      <c r="CF76" s="162"/>
      <c r="CG76" s="162"/>
      <c r="CH76" s="161"/>
      <c r="CI76" s="161"/>
      <c r="CJ76" s="162"/>
      <c r="CK76" s="162"/>
      <c r="CL76" s="162"/>
      <c r="CM76" s="161"/>
      <c r="CN76" s="161"/>
      <c r="CO76" s="162"/>
      <c r="CP76" s="162"/>
      <c r="CQ76" s="162"/>
      <c r="CR76" s="161"/>
    </row>
    <row r="77" spans="1:96" ht="12.75">
      <c r="A77" s="161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2">
        <v>1.6224999999999999E-7</v>
      </c>
      <c r="N77" s="2">
        <v>5.9883772256399999</v>
      </c>
      <c r="O77" s="2">
        <v>11769.8536931664</v>
      </c>
      <c r="P77" s="2">
        <f t="shared" si="14"/>
        <v>-1.4816027351307089E-7</v>
      </c>
      <c r="Q77" s="161"/>
      <c r="R77" s="2">
        <v>1.284E-8</v>
      </c>
      <c r="S77" s="2">
        <v>3.0852466334400002</v>
      </c>
      <c r="T77" s="2">
        <v>5643.1785636774002</v>
      </c>
      <c r="U77" s="2">
        <f t="shared" si="15"/>
        <v>-1.2808045334667863E-8</v>
      </c>
      <c r="V77" s="161"/>
      <c r="W77" s="2">
        <v>1.02E-9</v>
      </c>
      <c r="X77" s="2">
        <v>2.0585306022599998</v>
      </c>
      <c r="Y77" s="2">
        <v>87.308204539810006</v>
      </c>
      <c r="Z77" s="2">
        <f t="shared" si="16"/>
        <v>-3.7205055989585608E-12</v>
      </c>
      <c r="AA77" s="161"/>
      <c r="AB77" s="162"/>
      <c r="AC77" s="162"/>
      <c r="AD77" s="162"/>
      <c r="AE77" s="161"/>
      <c r="AF77" s="161"/>
      <c r="AG77" s="162"/>
      <c r="AH77" s="162"/>
      <c r="AI77" s="162"/>
      <c r="AJ77" s="161"/>
      <c r="AK77" s="161"/>
      <c r="AL77" s="162"/>
      <c r="AM77" s="162"/>
      <c r="AN77" s="162"/>
      <c r="AO77" s="161"/>
      <c r="AP77" s="161"/>
      <c r="AQ77" s="2">
        <v>5.04E-9</v>
      </c>
      <c r="AR77" s="2">
        <v>3.2620766915999999</v>
      </c>
      <c r="AS77" s="2">
        <v>7632.9432596502002</v>
      </c>
      <c r="AT77" s="2">
        <f t="shared" si="17"/>
        <v>1.0534662137396262E-9</v>
      </c>
      <c r="AU77" s="2"/>
      <c r="AV77" s="2">
        <v>2.5999999999999998E-10</v>
      </c>
      <c r="AW77" s="2">
        <v>3.8897133360799998</v>
      </c>
      <c r="AX77" s="2">
        <v>5331.3574437407997</v>
      </c>
      <c r="AY77" s="2">
        <f t="shared" si="18"/>
        <v>2.2331832034068925E-10</v>
      </c>
      <c r="AZ77" s="161"/>
      <c r="BA77" s="162"/>
      <c r="BB77" s="162"/>
      <c r="BC77" s="162"/>
      <c r="BD77" s="161"/>
      <c r="BE77" s="161"/>
      <c r="BF77" s="162"/>
      <c r="BG77" s="162"/>
      <c r="BH77" s="162"/>
      <c r="BI77" s="161"/>
      <c r="BJ77" s="161"/>
      <c r="BK77" s="162"/>
      <c r="BL77" s="162"/>
      <c r="BM77" s="162"/>
      <c r="BN77" s="161"/>
      <c r="BO77" s="2"/>
      <c r="BP77" s="2">
        <v>5.3139999999999998E-8</v>
      </c>
      <c r="BQ77" s="2">
        <v>2.4071658084699998</v>
      </c>
      <c r="BR77" s="2">
        <v>11499.656222792801</v>
      </c>
      <c r="BS77" s="2">
        <f t="shared" si="19"/>
        <v>4.906366860930404E-9</v>
      </c>
      <c r="BT77" s="2"/>
      <c r="BU77" s="2">
        <v>4.0199999999999998E-9</v>
      </c>
      <c r="BV77" s="2">
        <v>2.1654401923300002</v>
      </c>
      <c r="BW77" s="2">
        <v>7860.4193924392002</v>
      </c>
      <c r="BX77" s="2">
        <f t="shared" si="20"/>
        <v>-3.3702165140945109E-9</v>
      </c>
      <c r="BY77" s="2"/>
      <c r="BZ77" s="2">
        <v>4.7000000000000003E-10</v>
      </c>
      <c r="CA77" s="2">
        <v>6.21568666789</v>
      </c>
      <c r="CB77" s="2">
        <v>6681.2248533995999</v>
      </c>
      <c r="CC77" s="2">
        <f t="shared" si="21"/>
        <v>3.9130547958363418E-10</v>
      </c>
      <c r="CD77" s="161"/>
      <c r="CE77" s="162"/>
      <c r="CF77" s="162"/>
      <c r="CG77" s="162"/>
      <c r="CH77" s="161"/>
      <c r="CI77" s="161"/>
      <c r="CJ77" s="162"/>
      <c r="CK77" s="162"/>
      <c r="CL77" s="162"/>
      <c r="CM77" s="161"/>
      <c r="CN77" s="161"/>
      <c r="CO77" s="162"/>
      <c r="CP77" s="162"/>
      <c r="CQ77" s="162"/>
      <c r="CR77" s="161"/>
    </row>
    <row r="78" spans="1:96" ht="12.75">
      <c r="A78" s="161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2">
        <v>1.5076999999999999E-7</v>
      </c>
      <c r="N78" s="2">
        <v>4.1956718107300004</v>
      </c>
      <c r="O78" s="2">
        <v>6256.7775301915999</v>
      </c>
      <c r="P78" s="2">
        <f t="shared" si="14"/>
        <v>9.1286880588478155E-8</v>
      </c>
      <c r="Q78" s="161"/>
      <c r="R78" s="2">
        <v>1.2499999999999999E-8</v>
      </c>
      <c r="S78" s="2">
        <v>3.0774815714399999</v>
      </c>
      <c r="T78" s="2">
        <v>11926.254413668799</v>
      </c>
      <c r="U78" s="2">
        <f t="shared" si="15"/>
        <v>1.2207778680212961E-8</v>
      </c>
      <c r="V78" s="161"/>
      <c r="W78" s="2">
        <v>8.0000000000000003E-10</v>
      </c>
      <c r="X78" s="2">
        <v>4.7379265181600001</v>
      </c>
      <c r="Y78" s="2">
        <v>11926.254413668799</v>
      </c>
      <c r="Z78" s="2">
        <f t="shared" si="16"/>
        <v>1.0133095445931951E-10</v>
      </c>
      <c r="AA78" s="161"/>
      <c r="AB78" s="162"/>
      <c r="AC78" s="162"/>
      <c r="AD78" s="162"/>
      <c r="AE78" s="161"/>
      <c r="AF78" s="161"/>
      <c r="AG78" s="162"/>
      <c r="AH78" s="162"/>
      <c r="AI78" s="162"/>
      <c r="AJ78" s="161"/>
      <c r="AK78" s="161"/>
      <c r="AL78" s="162"/>
      <c r="AM78" s="162"/>
      <c r="AN78" s="162"/>
      <c r="AO78" s="161"/>
      <c r="AP78" s="161"/>
      <c r="AQ78" s="2">
        <v>5.52E-9</v>
      </c>
      <c r="AR78" s="2">
        <v>1.0292644045699999</v>
      </c>
      <c r="AS78" s="2">
        <v>239762.20451754899</v>
      </c>
      <c r="AT78" s="2">
        <f t="shared" si="17"/>
        <v>-4.723409883077053E-9</v>
      </c>
      <c r="AU78" s="2"/>
      <c r="AV78" s="2">
        <v>2.5999999999999998E-10</v>
      </c>
      <c r="AW78" s="2">
        <v>5.9493272405099997</v>
      </c>
      <c r="AX78" s="2">
        <v>16496.361396202399</v>
      </c>
      <c r="AY78" s="2">
        <f t="shared" si="18"/>
        <v>-2.0003470602533597E-10</v>
      </c>
      <c r="AZ78" s="161"/>
      <c r="BA78" s="162"/>
      <c r="BB78" s="162"/>
      <c r="BC78" s="162"/>
      <c r="BD78" s="161"/>
      <c r="BE78" s="161"/>
      <c r="BF78" s="162"/>
      <c r="BG78" s="162"/>
      <c r="BH78" s="162"/>
      <c r="BI78" s="161"/>
      <c r="BJ78" s="161"/>
      <c r="BK78" s="162"/>
      <c r="BL78" s="162"/>
      <c r="BM78" s="162"/>
      <c r="BN78" s="161"/>
      <c r="BO78" s="2"/>
      <c r="BP78" s="2">
        <v>5.128E-8</v>
      </c>
      <c r="BQ78" s="2">
        <v>5.3239896569000003</v>
      </c>
      <c r="BR78" s="2">
        <v>11513.883316794399</v>
      </c>
      <c r="BS78" s="2">
        <f t="shared" si="19"/>
        <v>-1.9785618260844981E-8</v>
      </c>
      <c r="BT78" s="2"/>
      <c r="BU78" s="2">
        <v>5.5299999999999997E-9</v>
      </c>
      <c r="BV78" s="2">
        <v>2.32177369366</v>
      </c>
      <c r="BW78" s="2">
        <v>11506.7697697936</v>
      </c>
      <c r="BX78" s="2">
        <f t="shared" si="20"/>
        <v>1.1922043488606915E-9</v>
      </c>
      <c r="BY78" s="2"/>
      <c r="BZ78" s="2">
        <v>3.7000000000000001E-10</v>
      </c>
      <c r="CA78" s="2">
        <v>0.36359309979999999</v>
      </c>
      <c r="CB78" s="2">
        <v>10177.257679533601</v>
      </c>
      <c r="CC78" s="2">
        <f t="shared" si="21"/>
        <v>3.2755149780658382E-10</v>
      </c>
      <c r="CD78" s="161"/>
      <c r="CE78" s="162"/>
      <c r="CF78" s="162"/>
      <c r="CG78" s="162"/>
      <c r="CH78" s="161"/>
      <c r="CI78" s="161"/>
      <c r="CJ78" s="162"/>
      <c r="CK78" s="162"/>
      <c r="CL78" s="162"/>
      <c r="CM78" s="161"/>
      <c r="CN78" s="161"/>
      <c r="CO78" s="162"/>
      <c r="CP78" s="162"/>
      <c r="CQ78" s="162"/>
      <c r="CR78" s="161"/>
    </row>
    <row r="79" spans="1:96" ht="12.75">
      <c r="A79" s="161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2">
        <v>1.9124000000000001E-7</v>
      </c>
      <c r="N79" s="2">
        <v>3.8221999694900002</v>
      </c>
      <c r="O79" s="2">
        <v>23581.258177317599</v>
      </c>
      <c r="P79" s="2">
        <f t="shared" si="14"/>
        <v>5.8101734386520762E-8</v>
      </c>
      <c r="Q79" s="161"/>
      <c r="R79" s="2">
        <v>1.5510000000000001E-8</v>
      </c>
      <c r="S79" s="2">
        <v>3.0766545145799999</v>
      </c>
      <c r="T79" s="2">
        <v>6681.2248533995999</v>
      </c>
      <c r="U79" s="2">
        <f t="shared" si="15"/>
        <v>-1.2891040194936865E-8</v>
      </c>
      <c r="V79" s="161"/>
      <c r="W79" s="2">
        <v>8.0000000000000003E-10</v>
      </c>
      <c r="X79" s="2">
        <v>5.41418965044</v>
      </c>
      <c r="Y79" s="2">
        <v>10973.555686350001</v>
      </c>
      <c r="Z79" s="2">
        <f t="shared" si="16"/>
        <v>3.4913851489768903E-10</v>
      </c>
      <c r="AA79" s="161"/>
      <c r="AB79" s="162"/>
      <c r="AC79" s="162"/>
      <c r="AD79" s="162"/>
      <c r="AE79" s="161"/>
      <c r="AF79" s="161"/>
      <c r="AG79" s="162"/>
      <c r="AH79" s="162"/>
      <c r="AI79" s="162"/>
      <c r="AJ79" s="161"/>
      <c r="AK79" s="161"/>
      <c r="AL79" s="162"/>
      <c r="AM79" s="162"/>
      <c r="AN79" s="162"/>
      <c r="AO79" s="161"/>
      <c r="AP79" s="161"/>
      <c r="AQ79" s="2">
        <v>4.2700000000000004E-9</v>
      </c>
      <c r="AR79" s="2">
        <v>3.6743437820999998</v>
      </c>
      <c r="AS79" s="2">
        <v>213.29909543799999</v>
      </c>
      <c r="AT79" s="2">
        <f t="shared" si="17"/>
        <v>-3.3995329223627028E-9</v>
      </c>
      <c r="AU79" s="2"/>
      <c r="AV79" s="2">
        <v>3.1000000000000002E-10</v>
      </c>
      <c r="AW79" s="2">
        <v>1.4466633150299999</v>
      </c>
      <c r="AX79" s="2">
        <v>16730.463689595799</v>
      </c>
      <c r="AY79" s="2">
        <f t="shared" si="18"/>
        <v>-3.0316197198354768E-10</v>
      </c>
      <c r="AZ79" s="161"/>
      <c r="BA79" s="162"/>
      <c r="BB79" s="162"/>
      <c r="BC79" s="162"/>
      <c r="BD79" s="161"/>
      <c r="BE79" s="161"/>
      <c r="BF79" s="162"/>
      <c r="BG79" s="162"/>
      <c r="BH79" s="162"/>
      <c r="BI79" s="161"/>
      <c r="BJ79" s="161"/>
      <c r="BK79" s="162"/>
      <c r="BL79" s="162"/>
      <c r="BM79" s="162"/>
      <c r="BN79" s="161"/>
      <c r="BO79" s="2"/>
      <c r="BP79" s="2">
        <v>4.7699999999999997E-8</v>
      </c>
      <c r="BQ79" s="2">
        <v>0.25554312006000002</v>
      </c>
      <c r="BR79" s="2">
        <v>11856.2186514245</v>
      </c>
      <c r="BS79" s="2">
        <f t="shared" si="19"/>
        <v>-4.2057627923868148E-8</v>
      </c>
      <c r="BT79" s="2"/>
      <c r="BU79" s="2">
        <v>3.6699999999999999E-9</v>
      </c>
      <c r="BV79" s="2">
        <v>3.3915253225000002</v>
      </c>
      <c r="BW79" s="2">
        <v>6496.3749454294002</v>
      </c>
      <c r="BX79" s="2">
        <f t="shared" si="20"/>
        <v>1.2881159755457829E-9</v>
      </c>
      <c r="BY79" s="2"/>
      <c r="BZ79" s="2">
        <v>3.4999999999999998E-10</v>
      </c>
      <c r="CA79" s="2">
        <v>3.33024911524</v>
      </c>
      <c r="CB79" s="2">
        <v>5643.1785636774002</v>
      </c>
      <c r="CC79" s="2">
        <f t="shared" si="21"/>
        <v>-3.327171368985325E-10</v>
      </c>
      <c r="CD79" s="161"/>
      <c r="CE79" s="162"/>
      <c r="CF79" s="162"/>
      <c r="CG79" s="162"/>
      <c r="CH79" s="161"/>
      <c r="CI79" s="161"/>
      <c r="CJ79" s="162"/>
      <c r="CK79" s="162"/>
      <c r="CL79" s="162"/>
      <c r="CM79" s="161"/>
      <c r="CN79" s="161"/>
      <c r="CO79" s="162"/>
      <c r="CP79" s="162"/>
      <c r="CQ79" s="162"/>
      <c r="CR79" s="161"/>
    </row>
    <row r="80" spans="1:96" ht="12.75">
      <c r="A80" s="161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2">
        <v>1.8888000000000001E-7</v>
      </c>
      <c r="N80" s="2">
        <v>5.3862688096899998</v>
      </c>
      <c r="O80" s="2">
        <v>149854.40013480699</v>
      </c>
      <c r="P80" s="2">
        <f t="shared" si="14"/>
        <v>-1.3865411522585272E-7</v>
      </c>
      <c r="Q80" s="161"/>
      <c r="R80" s="2">
        <v>1.268E-8</v>
      </c>
      <c r="S80" s="2">
        <v>2.0919601833099999</v>
      </c>
      <c r="T80" s="2">
        <v>6290.1893969922003</v>
      </c>
      <c r="U80" s="2">
        <f t="shared" si="15"/>
        <v>2.5473155523314132E-9</v>
      </c>
      <c r="V80" s="161"/>
      <c r="W80" s="2">
        <v>1.0600000000000001E-9</v>
      </c>
      <c r="X80" s="2">
        <v>4.1097899739899999</v>
      </c>
      <c r="Y80" s="2">
        <v>3496.0328261340001</v>
      </c>
      <c r="Z80" s="2">
        <f t="shared" si="16"/>
        <v>-9.6184251084562165E-10</v>
      </c>
      <c r="AA80" s="161"/>
      <c r="AB80" s="162"/>
      <c r="AC80" s="162"/>
      <c r="AD80" s="162"/>
      <c r="AE80" s="161"/>
      <c r="AF80" s="161"/>
      <c r="AG80" s="162"/>
      <c r="AH80" s="162"/>
      <c r="AI80" s="162"/>
      <c r="AJ80" s="161"/>
      <c r="AK80" s="161"/>
      <c r="AL80" s="162"/>
      <c r="AM80" s="162"/>
      <c r="AN80" s="162"/>
      <c r="AO80" s="161"/>
      <c r="AP80" s="161"/>
      <c r="AQ80" s="2">
        <v>4.0400000000000001E-9</v>
      </c>
      <c r="AR80" s="2">
        <v>1.46193297142</v>
      </c>
      <c r="AS80" s="2">
        <v>15720.8387848784</v>
      </c>
      <c r="AT80" s="2">
        <f t="shared" si="17"/>
        <v>-2.5728339407694313E-9</v>
      </c>
      <c r="AU80" s="2"/>
      <c r="AV80" s="2">
        <v>2.5999999999999998E-10</v>
      </c>
      <c r="AW80" s="2">
        <v>6.26376705837</v>
      </c>
      <c r="AX80" s="2">
        <v>23543.230504681698</v>
      </c>
      <c r="AY80" s="2">
        <f t="shared" si="18"/>
        <v>4.6671266617554278E-11</v>
      </c>
      <c r="AZ80" s="161"/>
      <c r="BA80" s="162"/>
      <c r="BB80" s="162"/>
      <c r="BC80" s="162"/>
      <c r="BD80" s="161"/>
      <c r="BE80" s="161"/>
      <c r="BF80" s="162"/>
      <c r="BG80" s="162"/>
      <c r="BH80" s="162"/>
      <c r="BI80" s="161"/>
      <c r="BJ80" s="161"/>
      <c r="BK80" s="162"/>
      <c r="BL80" s="162"/>
      <c r="BM80" s="162"/>
      <c r="BN80" s="161"/>
      <c r="BO80" s="2"/>
      <c r="BP80" s="2">
        <v>5.519E-8</v>
      </c>
      <c r="BQ80" s="2">
        <v>2.0908915450199999</v>
      </c>
      <c r="BR80" s="2">
        <v>17298.182327326202</v>
      </c>
      <c r="BS80" s="2">
        <f t="shared" si="19"/>
        <v>5.0220054305829736E-8</v>
      </c>
      <c r="BT80" s="2"/>
      <c r="BU80" s="2">
        <v>3.6E-9</v>
      </c>
      <c r="BV80" s="2">
        <v>5.3437985328200002</v>
      </c>
      <c r="BW80" s="2">
        <v>7079.3738568077997</v>
      </c>
      <c r="BX80" s="2">
        <f t="shared" si="20"/>
        <v>-2.8676161937251176E-9</v>
      </c>
      <c r="BY80" s="2"/>
      <c r="BZ80" s="2">
        <v>3.4000000000000001E-10</v>
      </c>
      <c r="CA80" s="2">
        <v>5.6344691533700004</v>
      </c>
      <c r="CB80" s="2">
        <v>6525.8044539654002</v>
      </c>
      <c r="CC80" s="2">
        <f t="shared" si="21"/>
        <v>2.1986497783056862E-10</v>
      </c>
      <c r="CD80" s="161"/>
      <c r="CE80" s="162"/>
      <c r="CF80" s="162"/>
      <c r="CG80" s="162"/>
      <c r="CH80" s="161"/>
      <c r="CI80" s="161"/>
      <c r="CJ80" s="162"/>
      <c r="CK80" s="162"/>
      <c r="CL80" s="162"/>
      <c r="CM80" s="161"/>
      <c r="CN80" s="161"/>
      <c r="CO80" s="162"/>
      <c r="CP80" s="162"/>
      <c r="CQ80" s="162"/>
      <c r="CR80" s="161"/>
    </row>
    <row r="81" spans="1:96" ht="12.75">
      <c r="A81" s="161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2">
        <v>1.4345999999999999E-7</v>
      </c>
      <c r="N81" s="2">
        <v>3.72355084422</v>
      </c>
      <c r="O81" s="2">
        <v>38.027672635800002</v>
      </c>
      <c r="P81" s="2">
        <f t="shared" si="14"/>
        <v>-1.3369396356365826E-7</v>
      </c>
      <c r="Q81" s="161"/>
      <c r="R81" s="2">
        <v>1.144E-8</v>
      </c>
      <c r="S81" s="2">
        <v>3.2444469951400001</v>
      </c>
      <c r="T81" s="2">
        <v>12168.0026965746</v>
      </c>
      <c r="U81" s="2">
        <f t="shared" si="15"/>
        <v>2.0561708592833117E-9</v>
      </c>
      <c r="V81" s="161"/>
      <c r="W81" s="2">
        <v>1.02E-9</v>
      </c>
      <c r="X81" s="2">
        <v>3.6265000604300002</v>
      </c>
      <c r="Y81" s="2">
        <v>244287.60000722701</v>
      </c>
      <c r="Z81" s="2">
        <f t="shared" si="16"/>
        <v>1.0191464922372316E-9</v>
      </c>
      <c r="AA81" s="161"/>
      <c r="AB81" s="162"/>
      <c r="AC81" s="162"/>
      <c r="AD81" s="162"/>
      <c r="AE81" s="161"/>
      <c r="AF81" s="161"/>
      <c r="AG81" s="162"/>
      <c r="AH81" s="162"/>
      <c r="AI81" s="162"/>
      <c r="AJ81" s="161"/>
      <c r="AK81" s="161"/>
      <c r="AL81" s="162"/>
      <c r="AM81" s="162"/>
      <c r="AN81" s="162"/>
      <c r="AO81" s="161"/>
      <c r="AP81" s="161"/>
      <c r="AQ81" s="2">
        <v>5.0300000000000002E-9</v>
      </c>
      <c r="AR81" s="2">
        <v>4.8580244413400004</v>
      </c>
      <c r="AS81" s="2">
        <v>6290.1893969922003</v>
      </c>
      <c r="AT81" s="2">
        <f t="shared" si="17"/>
        <v>8.6714207766960859E-10</v>
      </c>
      <c r="AU81" s="2"/>
      <c r="AV81" s="2">
        <v>3.3E-10</v>
      </c>
      <c r="AW81" s="2">
        <v>0.93797239147</v>
      </c>
      <c r="AX81" s="2">
        <v>213.29909543799999</v>
      </c>
      <c r="AY81" s="2">
        <f t="shared" si="18"/>
        <v>3.2017091381329607E-10</v>
      </c>
      <c r="AZ81" s="161"/>
      <c r="BA81" s="162"/>
      <c r="BB81" s="162"/>
      <c r="BC81" s="162"/>
      <c r="BD81" s="161"/>
      <c r="BE81" s="161"/>
      <c r="BF81" s="162"/>
      <c r="BG81" s="162"/>
      <c r="BH81" s="162"/>
      <c r="BI81" s="161"/>
      <c r="BJ81" s="161"/>
      <c r="BK81" s="162"/>
      <c r="BL81" s="162"/>
      <c r="BM81" s="162"/>
      <c r="BN81" s="161"/>
      <c r="BO81" s="2"/>
      <c r="BP81" s="2">
        <v>5.6249999999999997E-8</v>
      </c>
      <c r="BQ81" s="2">
        <v>4.3405290305299999</v>
      </c>
      <c r="BR81" s="2">
        <v>90955.551694496098</v>
      </c>
      <c r="BS81" s="2">
        <f t="shared" si="19"/>
        <v>-5.0504061578937573E-8</v>
      </c>
      <c r="BT81" s="2"/>
      <c r="BU81" s="2">
        <v>3.3700000000000001E-9</v>
      </c>
      <c r="BV81" s="2">
        <v>3.6156370404499998</v>
      </c>
      <c r="BW81" s="2">
        <v>11790.629088658799</v>
      </c>
      <c r="BX81" s="2">
        <f t="shared" si="20"/>
        <v>1.6077021401724657E-9</v>
      </c>
      <c r="BY81" s="2"/>
      <c r="BZ81" s="2">
        <v>3.4999999999999998E-10</v>
      </c>
      <c r="CA81" s="2">
        <v>5.3603385503799998</v>
      </c>
      <c r="CB81" s="2">
        <v>25158.6017197654</v>
      </c>
      <c r="CC81" s="2">
        <f t="shared" si="21"/>
        <v>-2.0212905183003992E-10</v>
      </c>
      <c r="CD81" s="161"/>
      <c r="CE81" s="162"/>
      <c r="CF81" s="162"/>
      <c r="CG81" s="162"/>
      <c r="CH81" s="161"/>
      <c r="CI81" s="161"/>
      <c r="CJ81" s="162"/>
      <c r="CK81" s="162"/>
      <c r="CL81" s="162"/>
      <c r="CM81" s="161"/>
      <c r="CN81" s="161"/>
      <c r="CO81" s="162"/>
      <c r="CP81" s="162"/>
      <c r="CQ81" s="162"/>
      <c r="CR81" s="161"/>
    </row>
    <row r="82" spans="1:96" ht="12.75">
      <c r="A82" s="161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2">
        <v>1.7898000000000001E-7</v>
      </c>
      <c r="N82" s="2">
        <v>2.2149073564699999</v>
      </c>
      <c r="O82" s="2">
        <v>13367.972631106601</v>
      </c>
      <c r="P82" s="2">
        <f t="shared" si="14"/>
        <v>-1.6801581923855099E-7</v>
      </c>
      <c r="Q82" s="161"/>
      <c r="R82" s="2">
        <v>1.248E-8</v>
      </c>
      <c r="S82" s="2">
        <v>3.4450493728499998</v>
      </c>
      <c r="T82" s="2">
        <v>536.80451209540001</v>
      </c>
      <c r="U82" s="2">
        <f t="shared" si="15"/>
        <v>1.1134124141191122E-8</v>
      </c>
      <c r="V82" s="161"/>
      <c r="W82" s="2">
        <v>7.5E-10</v>
      </c>
      <c r="X82" s="2">
        <v>4.8948316176900004</v>
      </c>
      <c r="Y82" s="2">
        <v>5643.1785636774002</v>
      </c>
      <c r="Z82" s="2">
        <f t="shared" si="16"/>
        <v>2.2833232413951621E-10</v>
      </c>
      <c r="AA82" s="161"/>
      <c r="AB82" s="162"/>
      <c r="AC82" s="162"/>
      <c r="AD82" s="162"/>
      <c r="AE82" s="161"/>
      <c r="AF82" s="161"/>
      <c r="AG82" s="162"/>
      <c r="AH82" s="162"/>
      <c r="AI82" s="162"/>
      <c r="AJ82" s="161"/>
      <c r="AK82" s="161"/>
      <c r="AL82" s="162"/>
      <c r="AM82" s="162"/>
      <c r="AN82" s="162"/>
      <c r="AO82" s="161"/>
      <c r="AP82" s="161"/>
      <c r="AQ82" s="2">
        <v>4.1700000000000003E-9</v>
      </c>
      <c r="AR82" s="2">
        <v>0.81920713533</v>
      </c>
      <c r="AS82" s="2">
        <v>5216.5803728013998</v>
      </c>
      <c r="AT82" s="2">
        <f t="shared" si="17"/>
        <v>-4.1100080896607942E-9</v>
      </c>
      <c r="AU82" s="2"/>
      <c r="AV82" s="2">
        <v>2.5999999999999998E-10</v>
      </c>
      <c r="AW82" s="2">
        <v>3.7185843294400001</v>
      </c>
      <c r="AX82" s="2">
        <v>13095.8426650774</v>
      </c>
      <c r="AY82" s="2">
        <f t="shared" si="18"/>
        <v>2.5357535771516065E-10</v>
      </c>
      <c r="AZ82" s="161"/>
      <c r="BA82" s="162"/>
      <c r="BB82" s="162"/>
      <c r="BC82" s="162"/>
      <c r="BD82" s="161"/>
      <c r="BE82" s="161"/>
      <c r="BF82" s="162"/>
      <c r="BG82" s="162"/>
      <c r="BH82" s="162"/>
      <c r="BI82" s="161"/>
      <c r="BJ82" s="161"/>
      <c r="BK82" s="162"/>
      <c r="BL82" s="162"/>
      <c r="BM82" s="162"/>
      <c r="BN82" s="161"/>
      <c r="BO82" s="2"/>
      <c r="BP82" s="2">
        <v>4.5779999999999997E-8</v>
      </c>
      <c r="BQ82" s="2">
        <v>4.4656964157000001</v>
      </c>
      <c r="BR82" s="2">
        <v>5746.2713378959997</v>
      </c>
      <c r="BS82" s="2">
        <f t="shared" si="19"/>
        <v>-2.91896120959528E-8</v>
      </c>
      <c r="BT82" s="2"/>
      <c r="BU82" s="2">
        <v>4.56E-9</v>
      </c>
      <c r="BV82" s="2">
        <v>0.30754294808999999</v>
      </c>
      <c r="BW82" s="2">
        <v>801.82093112380005</v>
      </c>
      <c r="BX82" s="2">
        <f t="shared" si="20"/>
        <v>-2.476737372818153E-9</v>
      </c>
      <c r="BY82" s="2"/>
      <c r="BZ82" s="2">
        <v>3.4000000000000001E-10</v>
      </c>
      <c r="CA82" s="2">
        <v>5.3631979832100001</v>
      </c>
      <c r="CB82" s="2">
        <v>4933.2084403325998</v>
      </c>
      <c r="CC82" s="2">
        <f t="shared" si="21"/>
        <v>-3.3999944166140198E-10</v>
      </c>
      <c r="CD82" s="161"/>
      <c r="CE82" s="162"/>
      <c r="CF82" s="162"/>
      <c r="CG82" s="162"/>
      <c r="CH82" s="161"/>
      <c r="CI82" s="161"/>
      <c r="CJ82" s="162"/>
      <c r="CK82" s="162"/>
      <c r="CL82" s="162"/>
      <c r="CM82" s="161"/>
      <c r="CN82" s="161"/>
      <c r="CO82" s="162"/>
      <c r="CP82" s="162"/>
      <c r="CQ82" s="162"/>
      <c r="CR82" s="161"/>
    </row>
    <row r="83" spans="1:96" ht="12.75">
      <c r="A83" s="161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2">
        <v>1.2053999999999999E-7</v>
      </c>
      <c r="N83" s="2">
        <v>2.6222958834900001</v>
      </c>
      <c r="O83" s="2">
        <v>955.59974160860008</v>
      </c>
      <c r="P83" s="2">
        <f t="shared" si="14"/>
        <v>-1.0771442702748817E-7</v>
      </c>
      <c r="Q83" s="161"/>
      <c r="R83" s="2">
        <v>1.118E-8</v>
      </c>
      <c r="S83" s="2">
        <v>2.3182967042499998</v>
      </c>
      <c r="T83" s="2">
        <v>16730.463689595799</v>
      </c>
      <c r="U83" s="2">
        <f t="shared" si="15"/>
        <v>-8.8238363024558406E-9</v>
      </c>
      <c r="V83" s="161"/>
      <c r="W83" s="2">
        <v>8.6999999999999999E-10</v>
      </c>
      <c r="X83" s="2">
        <v>0.42863750683000001</v>
      </c>
      <c r="Y83" s="2">
        <v>11015.106477334801</v>
      </c>
      <c r="Z83" s="2">
        <f t="shared" si="16"/>
        <v>-5.0240317448617476E-10</v>
      </c>
      <c r="AA83" s="161"/>
      <c r="AB83" s="162"/>
      <c r="AC83" s="162"/>
      <c r="AD83" s="162"/>
      <c r="AE83" s="161"/>
      <c r="AF83" s="161"/>
      <c r="AG83" s="162"/>
      <c r="AH83" s="162"/>
      <c r="AI83" s="162"/>
      <c r="AJ83" s="161"/>
      <c r="AK83" s="161"/>
      <c r="AL83" s="162"/>
      <c r="AM83" s="162"/>
      <c r="AN83" s="162"/>
      <c r="AO83" s="161"/>
      <c r="AP83" s="161"/>
      <c r="AQ83" s="2">
        <v>3.65E-9</v>
      </c>
      <c r="AR83" s="2">
        <v>1.002966162E-2</v>
      </c>
      <c r="AS83" s="2">
        <v>12168.0026965746</v>
      </c>
      <c r="AT83" s="2">
        <f t="shared" si="17"/>
        <v>-3.2039508981094575E-10</v>
      </c>
      <c r="AU83" s="2"/>
      <c r="AV83" s="2">
        <v>2.7E-10</v>
      </c>
      <c r="AW83" s="2">
        <v>0.60565274405000002</v>
      </c>
      <c r="AX83" s="2">
        <v>10988.808157535001</v>
      </c>
      <c r="AY83" s="2">
        <f t="shared" si="18"/>
        <v>-2.1779528494548673E-10</v>
      </c>
      <c r="AZ83" s="161"/>
      <c r="BA83" s="162"/>
      <c r="BB83" s="162"/>
      <c r="BC83" s="162"/>
      <c r="BD83" s="161"/>
      <c r="BE83" s="161"/>
      <c r="BF83" s="162"/>
      <c r="BG83" s="162"/>
      <c r="BH83" s="162"/>
      <c r="BI83" s="161"/>
      <c r="BJ83" s="161"/>
      <c r="BK83" s="162"/>
      <c r="BL83" s="162"/>
      <c r="BM83" s="162"/>
      <c r="BN83" s="161"/>
      <c r="BO83" s="2"/>
      <c r="BP83" s="2">
        <v>3.7879999999999999E-8</v>
      </c>
      <c r="BQ83" s="2">
        <v>4.9072938350999999</v>
      </c>
      <c r="BR83" s="2">
        <v>4164.3119896130002</v>
      </c>
      <c r="BS83" s="2">
        <f t="shared" si="19"/>
        <v>2.974945787849059E-8</v>
      </c>
      <c r="BT83" s="2"/>
      <c r="BU83" s="2">
        <v>4.1700000000000003E-9</v>
      </c>
      <c r="BV83" s="2">
        <v>3.7000930867399999</v>
      </c>
      <c r="BW83" s="2">
        <v>10575.406682941801</v>
      </c>
      <c r="BX83" s="2">
        <f t="shared" si="20"/>
        <v>-1.744646101075784E-10</v>
      </c>
      <c r="BY83" s="2"/>
      <c r="BZ83" s="2">
        <v>3.3E-10</v>
      </c>
      <c r="CA83" s="2">
        <v>4.2472233687200003</v>
      </c>
      <c r="CB83" s="2">
        <v>12569.6748183318</v>
      </c>
      <c r="CC83" s="2">
        <f t="shared" si="21"/>
        <v>-2.8519405956159098E-10</v>
      </c>
      <c r="CD83" s="161"/>
      <c r="CE83" s="162"/>
      <c r="CF83" s="162"/>
      <c r="CG83" s="162"/>
      <c r="CH83" s="161"/>
      <c r="CI83" s="161"/>
      <c r="CJ83" s="162"/>
      <c r="CK83" s="162"/>
      <c r="CL83" s="162"/>
      <c r="CM83" s="161"/>
      <c r="CN83" s="161"/>
      <c r="CO83" s="162"/>
      <c r="CP83" s="162"/>
      <c r="CQ83" s="162"/>
      <c r="CR83" s="161"/>
    </row>
    <row r="84" spans="1:96" ht="12.75">
      <c r="A84" s="161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2">
        <v>1.1287E-7</v>
      </c>
      <c r="N84" s="2">
        <v>0.17739328092000001</v>
      </c>
      <c r="O84" s="2">
        <v>4164.3119896130002</v>
      </c>
      <c r="P84" s="2">
        <f t="shared" si="14"/>
        <v>-6.8307964242457166E-8</v>
      </c>
      <c r="Q84" s="161"/>
      <c r="R84" s="2">
        <v>1.105E-8</v>
      </c>
      <c r="S84" s="2">
        <v>5.3196600101899998</v>
      </c>
      <c r="T84" s="2">
        <v>23.8784377478</v>
      </c>
      <c r="U84" s="2">
        <f t="shared" si="15"/>
        <v>5.0523643041965212E-9</v>
      </c>
      <c r="V84" s="161"/>
      <c r="W84" s="2">
        <v>6.9E-10</v>
      </c>
      <c r="X84" s="2">
        <v>1.8890876072</v>
      </c>
      <c r="Y84" s="2">
        <v>10177.257679533601</v>
      </c>
      <c r="Z84" s="2">
        <f t="shared" si="16"/>
        <v>-2.9290587079428874E-10</v>
      </c>
      <c r="AA84" s="161"/>
      <c r="AB84" s="162"/>
      <c r="AC84" s="162"/>
      <c r="AD84" s="162"/>
      <c r="AE84" s="161"/>
      <c r="AF84" s="161"/>
      <c r="AG84" s="162"/>
      <c r="AH84" s="162"/>
      <c r="AI84" s="162"/>
      <c r="AJ84" s="161"/>
      <c r="AK84" s="161"/>
      <c r="AL84" s="162"/>
      <c r="AM84" s="162"/>
      <c r="AN84" s="162"/>
      <c r="AO84" s="161"/>
      <c r="AP84" s="161"/>
      <c r="AQ84" s="2">
        <v>3.6300000000000001E-9</v>
      </c>
      <c r="AR84" s="2">
        <v>1.28376436579</v>
      </c>
      <c r="AS84" s="2">
        <v>6206.8097787158003</v>
      </c>
      <c r="AT84" s="2">
        <f t="shared" si="17"/>
        <v>-5.195596642235155E-10</v>
      </c>
      <c r="AU84" s="2"/>
      <c r="AV84" s="2">
        <v>2.3000000000000001E-10</v>
      </c>
      <c r="AW84" s="2">
        <v>4.4438898555000002</v>
      </c>
      <c r="AX84" s="2">
        <v>18849.227549974199</v>
      </c>
      <c r="AY84" s="2">
        <f t="shared" si="18"/>
        <v>2.0568850171414134E-10</v>
      </c>
      <c r="AZ84" s="161"/>
      <c r="BA84" s="162"/>
      <c r="BB84" s="162"/>
      <c r="BC84" s="162"/>
      <c r="BD84" s="161"/>
      <c r="BE84" s="161"/>
      <c r="BF84" s="162"/>
      <c r="BG84" s="162"/>
      <c r="BH84" s="162"/>
      <c r="BI84" s="161"/>
      <c r="BJ84" s="161"/>
      <c r="BK84" s="162"/>
      <c r="BL84" s="162"/>
      <c r="BM84" s="162"/>
      <c r="BN84" s="161"/>
      <c r="BO84" s="2"/>
      <c r="BP84" s="2">
        <v>5.3370000000000001E-8</v>
      </c>
      <c r="BQ84" s="2">
        <v>5.0995790510400001</v>
      </c>
      <c r="BR84" s="2">
        <v>31441.677569756801</v>
      </c>
      <c r="BS84" s="2">
        <f t="shared" si="19"/>
        <v>4.8841779025303356E-8</v>
      </c>
      <c r="BT84" s="2"/>
      <c r="BU84" s="2">
        <v>3.8099999999999999E-9</v>
      </c>
      <c r="BV84" s="2">
        <v>5.8203397180199996</v>
      </c>
      <c r="BW84" s="2">
        <v>7058.5984613153996</v>
      </c>
      <c r="BX84" s="2">
        <f t="shared" si="20"/>
        <v>-1.2340697818052569E-9</v>
      </c>
      <c r="BY84" s="2"/>
      <c r="BZ84" s="2">
        <v>4.3000000000000001E-10</v>
      </c>
      <c r="CA84" s="2">
        <v>5.2637090340399997</v>
      </c>
      <c r="CB84" s="2">
        <v>10575.406682941801</v>
      </c>
      <c r="CC84" s="2">
        <f t="shared" si="21"/>
        <v>-4.2974159588238657E-10</v>
      </c>
      <c r="CD84" s="161"/>
      <c r="CE84" s="162"/>
      <c r="CF84" s="162"/>
      <c r="CG84" s="162"/>
      <c r="CH84" s="161"/>
      <c r="CI84" s="161"/>
      <c r="CJ84" s="162"/>
      <c r="CK84" s="162"/>
      <c r="CL84" s="162"/>
      <c r="CM84" s="161"/>
      <c r="CN84" s="161"/>
      <c r="CO84" s="162"/>
      <c r="CP84" s="162"/>
      <c r="CQ84" s="162"/>
      <c r="CR84" s="161"/>
    </row>
    <row r="85" spans="1:96" ht="12.75">
      <c r="A85" s="167"/>
      <c r="B85" s="167"/>
      <c r="C85" s="167"/>
      <c r="D85" s="167"/>
      <c r="E85" s="167"/>
      <c r="F85" s="167"/>
      <c r="G85" s="161"/>
      <c r="H85" s="161"/>
      <c r="I85" s="161"/>
      <c r="J85" s="161"/>
      <c r="K85" s="161"/>
      <c r="L85" s="161"/>
      <c r="M85" s="2">
        <v>1.3971E-7</v>
      </c>
      <c r="N85" s="2">
        <v>4.40138139996</v>
      </c>
      <c r="O85" s="2">
        <v>6681.2248533995999</v>
      </c>
      <c r="P85" s="2">
        <f t="shared" si="14"/>
        <v>4.7060789708795796E-8</v>
      </c>
      <c r="Q85" s="161"/>
      <c r="R85" s="2">
        <v>1.0509999999999999E-8</v>
      </c>
      <c r="S85" s="2">
        <v>3.7501594601399999</v>
      </c>
      <c r="T85" s="2">
        <v>7860.4193924392002</v>
      </c>
      <c r="U85" s="2">
        <f t="shared" si="15"/>
        <v>-5.6059129284916624E-9</v>
      </c>
      <c r="V85" s="161"/>
      <c r="W85" s="2">
        <v>8.9000000000000003E-10</v>
      </c>
      <c r="X85" s="2">
        <v>1.3556727311900001</v>
      </c>
      <c r="Y85" s="2">
        <v>6681.2248533995999</v>
      </c>
      <c r="Z85" s="2">
        <f t="shared" si="16"/>
        <v>-3.7864268491705071E-10</v>
      </c>
      <c r="AA85" s="161"/>
      <c r="AB85" s="162"/>
      <c r="AC85" s="162"/>
      <c r="AD85" s="162"/>
      <c r="AE85" s="161"/>
      <c r="AF85" s="161"/>
      <c r="AG85" s="162"/>
      <c r="AH85" s="162"/>
      <c r="AI85" s="162"/>
      <c r="AJ85" s="161"/>
      <c r="AK85" s="161"/>
      <c r="AL85" s="162"/>
      <c r="AM85" s="162"/>
      <c r="AN85" s="162"/>
      <c r="AO85" s="161"/>
      <c r="AP85" s="161"/>
      <c r="AQ85" s="2">
        <v>3.53E-9</v>
      </c>
      <c r="AR85" s="2">
        <v>4.7005913311</v>
      </c>
      <c r="AS85" s="2">
        <v>7234.7942562420003</v>
      </c>
      <c r="AT85" s="2">
        <f t="shared" si="17"/>
        <v>-2.3144947677283506E-9</v>
      </c>
      <c r="AU85" s="2"/>
      <c r="AV85" s="2">
        <v>2.8000000000000002E-10</v>
      </c>
      <c r="AW85" s="2">
        <v>1.53862289477</v>
      </c>
      <c r="AX85" s="2">
        <v>6279.4854213396002</v>
      </c>
      <c r="AY85" s="2">
        <f t="shared" si="18"/>
        <v>-8.0527864048094103E-11</v>
      </c>
      <c r="AZ85" s="161"/>
      <c r="BA85" s="162"/>
      <c r="BB85" s="162"/>
      <c r="BC85" s="162"/>
      <c r="BD85" s="161"/>
      <c r="BE85" s="161"/>
      <c r="BF85" s="162"/>
      <c r="BG85" s="162"/>
      <c r="BH85" s="162"/>
      <c r="BI85" s="161"/>
      <c r="BJ85" s="161"/>
      <c r="BK85" s="162"/>
      <c r="BL85" s="162"/>
      <c r="BM85" s="162"/>
      <c r="BN85" s="161"/>
      <c r="BO85" s="2"/>
      <c r="BP85" s="2">
        <v>3.9669999999999997E-8</v>
      </c>
      <c r="BQ85" s="2">
        <v>1.2005455517400001</v>
      </c>
      <c r="BR85" s="2">
        <v>1349.8674096587999</v>
      </c>
      <c r="BS85" s="2">
        <f t="shared" si="19"/>
        <v>3.9669990070810347E-8</v>
      </c>
      <c r="BT85" s="2"/>
      <c r="BU85" s="2">
        <v>3.2099999999999999E-9</v>
      </c>
      <c r="BV85" s="2">
        <v>0.31988767354999997</v>
      </c>
      <c r="BW85" s="2">
        <v>16200.772724501199</v>
      </c>
      <c r="BX85" s="2">
        <f t="shared" si="20"/>
        <v>9.2792677501520211E-11</v>
      </c>
      <c r="BY85" s="2"/>
      <c r="BZ85" s="2">
        <v>4.2E-10</v>
      </c>
      <c r="CA85" s="2">
        <v>5.0883764507200002</v>
      </c>
      <c r="CB85" s="2">
        <v>11015.106477334801</v>
      </c>
      <c r="CC85" s="2">
        <f t="shared" si="21"/>
        <v>3.5518021095637192E-10</v>
      </c>
      <c r="CD85" s="161"/>
      <c r="CE85" s="162"/>
      <c r="CF85" s="162"/>
      <c r="CG85" s="162"/>
      <c r="CH85" s="161"/>
      <c r="CI85" s="161"/>
      <c r="CJ85" s="162"/>
      <c r="CK85" s="162"/>
      <c r="CL85" s="162"/>
      <c r="CM85" s="161"/>
      <c r="CN85" s="161"/>
      <c r="CO85" s="162"/>
      <c r="CP85" s="162"/>
      <c r="CQ85" s="162"/>
      <c r="CR85" s="161"/>
    </row>
    <row r="86" spans="1:96" ht="12.75">
      <c r="A86" s="161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2">
        <v>1.3621E-7</v>
      </c>
      <c r="N86" s="2">
        <v>1.8893447140699999</v>
      </c>
      <c r="O86" s="2">
        <v>7632.9432596502002</v>
      </c>
      <c r="P86" s="2">
        <f t="shared" si="14"/>
        <v>-1.2499485171689383E-7</v>
      </c>
      <c r="Q86" s="161"/>
      <c r="R86" s="2">
        <v>1.0250000000000001E-8</v>
      </c>
      <c r="S86" s="2">
        <v>2.4468853423499999</v>
      </c>
      <c r="T86" s="2">
        <v>1990.745017041</v>
      </c>
      <c r="U86" s="2">
        <f t="shared" si="15"/>
        <v>-6.888439473938691E-9</v>
      </c>
      <c r="V86" s="161"/>
      <c r="W86" s="2">
        <v>6.6E-10</v>
      </c>
      <c r="X86" s="2">
        <v>0.99455837265000002</v>
      </c>
      <c r="Y86" s="2">
        <v>6525.8044539654002</v>
      </c>
      <c r="Z86" s="2">
        <f t="shared" si="16"/>
        <v>-5.3301744689718142E-10</v>
      </c>
      <c r="AA86" s="161"/>
      <c r="AB86" s="162"/>
      <c r="AC86" s="162"/>
      <c r="AD86" s="162"/>
      <c r="AE86" s="161"/>
      <c r="AF86" s="161"/>
      <c r="AG86" s="162"/>
      <c r="AH86" s="162"/>
      <c r="AI86" s="162"/>
      <c r="AJ86" s="161"/>
      <c r="AK86" s="161"/>
      <c r="AL86" s="162"/>
      <c r="AM86" s="162"/>
      <c r="AN86" s="162"/>
      <c r="AO86" s="161"/>
      <c r="AP86" s="161"/>
      <c r="AQ86" s="2">
        <v>4.1499999999999999E-9</v>
      </c>
      <c r="AR86" s="2">
        <v>0.96862624175000001</v>
      </c>
      <c r="AS86" s="2">
        <v>4136.9104335162001</v>
      </c>
      <c r="AT86" s="2">
        <f t="shared" si="17"/>
        <v>-4.1489614037192255E-9</v>
      </c>
      <c r="AU86" s="2"/>
      <c r="AV86" s="2">
        <v>2.8000000000000002E-10</v>
      </c>
      <c r="AW86" s="2">
        <v>1.9683181487200001</v>
      </c>
      <c r="AX86" s="2">
        <v>6286.6662786432007</v>
      </c>
      <c r="AY86" s="2">
        <f t="shared" si="18"/>
        <v>2.7440949145308789E-11</v>
      </c>
      <c r="AZ86" s="161"/>
      <c r="BA86" s="162"/>
      <c r="BB86" s="162"/>
      <c r="BC86" s="162"/>
      <c r="BD86" s="161"/>
      <c r="BE86" s="161"/>
      <c r="BF86" s="162"/>
      <c r="BG86" s="162"/>
      <c r="BH86" s="162"/>
      <c r="BI86" s="161"/>
      <c r="BJ86" s="161"/>
      <c r="BK86" s="162"/>
      <c r="BL86" s="162"/>
      <c r="BM86" s="162"/>
      <c r="BN86" s="161"/>
      <c r="BO86" s="2"/>
      <c r="BP86" s="2">
        <v>4.0079999999999999E-8</v>
      </c>
      <c r="BQ86" s="2">
        <v>3.0300720439200002</v>
      </c>
      <c r="BR86" s="2">
        <v>1059.3819301891999</v>
      </c>
      <c r="BS86" s="2">
        <f t="shared" si="19"/>
        <v>-3.8315331057412693E-8</v>
      </c>
      <c r="BT86" s="2"/>
      <c r="BU86" s="2">
        <v>3.6399999999999998E-9</v>
      </c>
      <c r="BV86" s="2">
        <v>1.0841430617700001</v>
      </c>
      <c r="BW86" s="2">
        <v>6309.3741697912001</v>
      </c>
      <c r="BX86" s="2">
        <f t="shared" si="20"/>
        <v>-2.8780769761991508E-9</v>
      </c>
      <c r="BY86" s="2"/>
      <c r="BZ86" s="2">
        <v>4.0000000000000001E-10</v>
      </c>
      <c r="CA86" s="2">
        <v>1.9833470318599999</v>
      </c>
      <c r="CB86" s="2">
        <v>6284.0561710596003</v>
      </c>
      <c r="CC86" s="2">
        <f t="shared" si="21"/>
        <v>5.0926115653010722E-11</v>
      </c>
      <c r="CD86" s="161"/>
      <c r="CE86" s="162"/>
      <c r="CF86" s="162"/>
      <c r="CG86" s="162"/>
      <c r="CH86" s="161"/>
      <c r="CI86" s="161"/>
      <c r="CJ86" s="162"/>
      <c r="CK86" s="162"/>
      <c r="CL86" s="162"/>
      <c r="CM86" s="161"/>
      <c r="CN86" s="161"/>
      <c r="CO86" s="162"/>
      <c r="CP86" s="162"/>
      <c r="CQ86" s="162"/>
      <c r="CR86" s="161"/>
    </row>
    <row r="87" spans="1:96" ht="12.75">
      <c r="A87" s="161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2">
        <v>1.2503E-7</v>
      </c>
      <c r="N87" s="2">
        <v>1.13052412208</v>
      </c>
      <c r="O87" s="2">
        <v>5.5229243074000003</v>
      </c>
      <c r="P87" s="2">
        <f t="shared" si="14"/>
        <v>5.6724057727456314E-8</v>
      </c>
      <c r="Q87" s="161"/>
      <c r="R87" s="2">
        <v>9.6199999999999995E-9</v>
      </c>
      <c r="S87" s="2">
        <v>0.81771017881999997</v>
      </c>
      <c r="T87" s="2">
        <v>3.8813353579999998</v>
      </c>
      <c r="U87" s="2">
        <f t="shared" si="15"/>
        <v>6.728563671186664E-9</v>
      </c>
      <c r="V87" s="161"/>
      <c r="W87" s="2">
        <v>6.6999999999999996E-10</v>
      </c>
      <c r="X87" s="2">
        <v>5.5124099707000003</v>
      </c>
      <c r="Y87" s="2">
        <v>3097.8838227257902</v>
      </c>
      <c r="Z87" s="2">
        <f t="shared" si="16"/>
        <v>4.1525069671078914E-10</v>
      </c>
      <c r="AA87" s="161"/>
      <c r="AB87" s="162"/>
      <c r="AC87" s="162"/>
      <c r="AD87" s="162"/>
      <c r="AE87" s="161"/>
      <c r="AF87" s="161"/>
      <c r="AG87" s="162"/>
      <c r="AH87" s="162"/>
      <c r="AI87" s="162"/>
      <c r="AJ87" s="161"/>
      <c r="AK87" s="161"/>
      <c r="AL87" s="162"/>
      <c r="AM87" s="162"/>
      <c r="AN87" s="162"/>
      <c r="AO87" s="161"/>
      <c r="AP87" s="161"/>
      <c r="AQ87" s="2">
        <v>3.8700000000000001E-9</v>
      </c>
      <c r="AR87" s="2">
        <v>3.0914506141799998</v>
      </c>
      <c r="AS87" s="2">
        <v>25158.6017197654</v>
      </c>
      <c r="AT87" s="2">
        <f t="shared" si="17"/>
        <v>-9.8378017180437603E-10</v>
      </c>
      <c r="AU87" s="2"/>
      <c r="AV87" s="2">
        <v>2.8000000000000002E-10</v>
      </c>
      <c r="AW87" s="2">
        <v>5.7809491852899999</v>
      </c>
      <c r="AX87" s="2">
        <v>15110.4661198662</v>
      </c>
      <c r="AY87" s="2">
        <f t="shared" si="18"/>
        <v>-2.4020402739911034E-10</v>
      </c>
      <c r="AZ87" s="161"/>
      <c r="BA87" s="162"/>
      <c r="BB87" s="162"/>
      <c r="BC87" s="162"/>
      <c r="BD87" s="161"/>
      <c r="BE87" s="161"/>
      <c r="BF87" s="162"/>
      <c r="BG87" s="162"/>
      <c r="BH87" s="162"/>
      <c r="BI87" s="161"/>
      <c r="BJ87" s="161"/>
      <c r="BK87" s="162"/>
      <c r="BL87" s="162"/>
      <c r="BM87" s="162"/>
      <c r="BN87" s="161"/>
      <c r="BO87" s="2"/>
      <c r="BP87" s="2">
        <v>3.4760000000000002E-8</v>
      </c>
      <c r="BQ87" s="2">
        <v>0.76080277029999999</v>
      </c>
      <c r="BR87" s="2">
        <v>10973.555686350001</v>
      </c>
      <c r="BS87" s="2">
        <f t="shared" si="19"/>
        <v>-3.2115140364812576E-8</v>
      </c>
      <c r="BT87" s="2"/>
      <c r="BU87" s="2">
        <v>2.9400000000000002E-9</v>
      </c>
      <c r="BV87" s="2">
        <v>4.5479860495700004</v>
      </c>
      <c r="BW87" s="2">
        <v>11856.2186514245</v>
      </c>
      <c r="BX87" s="2">
        <f t="shared" si="20"/>
        <v>-2.0965872476947935E-10</v>
      </c>
      <c r="BY87" s="2"/>
      <c r="BZ87" s="2">
        <v>4.2E-10</v>
      </c>
      <c r="CA87" s="2">
        <v>4.2249603750500002</v>
      </c>
      <c r="CB87" s="2">
        <v>88860.057070986601</v>
      </c>
      <c r="CC87" s="2">
        <f t="shared" si="21"/>
        <v>-2.1639528056115718E-11</v>
      </c>
      <c r="CD87" s="161"/>
      <c r="CE87" s="162"/>
      <c r="CF87" s="162"/>
      <c r="CG87" s="162"/>
      <c r="CH87" s="161"/>
      <c r="CI87" s="161"/>
      <c r="CJ87" s="162"/>
      <c r="CK87" s="162"/>
      <c r="CL87" s="162"/>
      <c r="CM87" s="161"/>
      <c r="CN87" s="161"/>
      <c r="CO87" s="162"/>
      <c r="CP87" s="162"/>
      <c r="CQ87" s="162"/>
      <c r="CR87" s="161"/>
    </row>
    <row r="88" spans="1:96" ht="12.75">
      <c r="A88" s="161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2">
        <v>1.0498E-7</v>
      </c>
      <c r="N88" s="2">
        <v>5.3590951866900003</v>
      </c>
      <c r="O88" s="2">
        <v>1592.5960136327999</v>
      </c>
      <c r="P88" s="2">
        <f t="shared" si="14"/>
        <v>-9.9329905831315116E-8</v>
      </c>
      <c r="Q88" s="161"/>
      <c r="R88" s="2">
        <v>9.1000000000000004E-9</v>
      </c>
      <c r="S88" s="2">
        <v>0.41727865299</v>
      </c>
      <c r="T88" s="2">
        <v>7079.3738568077997</v>
      </c>
      <c r="U88" s="2">
        <f t="shared" si="15"/>
        <v>3.8355091707842309E-9</v>
      </c>
      <c r="V88" s="161"/>
      <c r="W88" s="2">
        <v>7.5999999999999996E-10</v>
      </c>
      <c r="X88" s="2">
        <v>2.72016814799</v>
      </c>
      <c r="Y88" s="2">
        <v>4164.3119896130002</v>
      </c>
      <c r="Z88" s="2">
        <f t="shared" si="16"/>
        <v>3.8886355206930827E-11</v>
      </c>
      <c r="AA88" s="161"/>
      <c r="AB88" s="162"/>
      <c r="AC88" s="162"/>
      <c r="AD88" s="162"/>
      <c r="AE88" s="161"/>
      <c r="AF88" s="161"/>
      <c r="AG88" s="162"/>
      <c r="AH88" s="162"/>
      <c r="AI88" s="162"/>
      <c r="AJ88" s="161"/>
      <c r="AK88" s="161"/>
      <c r="AL88" s="162"/>
      <c r="AM88" s="162"/>
      <c r="AN88" s="162"/>
      <c r="AO88" s="161"/>
      <c r="AP88" s="161"/>
      <c r="AQ88" s="2">
        <v>3.7300000000000001E-9</v>
      </c>
      <c r="AR88" s="2">
        <v>2.65119262792</v>
      </c>
      <c r="AS88" s="2">
        <v>7342.4577801805999</v>
      </c>
      <c r="AT88" s="2">
        <f t="shared" si="17"/>
        <v>3.4902526820309707E-9</v>
      </c>
      <c r="AU88" s="2"/>
      <c r="AV88" s="2">
        <v>2.5999999999999998E-10</v>
      </c>
      <c r="AW88" s="2">
        <v>2.4816580984300001</v>
      </c>
      <c r="AX88" s="2">
        <v>5729.5064471490005</v>
      </c>
      <c r="AY88" s="2">
        <f t="shared" si="18"/>
        <v>-1.3791485944217481E-10</v>
      </c>
      <c r="AZ88" s="161"/>
      <c r="BA88" s="162"/>
      <c r="BB88" s="162"/>
      <c r="BC88" s="162"/>
      <c r="BD88" s="161"/>
      <c r="BE88" s="161"/>
      <c r="BF88" s="162"/>
      <c r="BG88" s="162"/>
      <c r="BH88" s="162"/>
      <c r="BI88" s="161"/>
      <c r="BJ88" s="161"/>
      <c r="BK88" s="162"/>
      <c r="BL88" s="162"/>
      <c r="BM88" s="162"/>
      <c r="BN88" s="161"/>
      <c r="BO88" s="2"/>
      <c r="BP88" s="2">
        <v>4.2319999999999998E-8</v>
      </c>
      <c r="BQ88" s="2">
        <v>1.0548571311699999</v>
      </c>
      <c r="BR88" s="2">
        <v>5760.4984318976003</v>
      </c>
      <c r="BS88" s="2">
        <f t="shared" si="19"/>
        <v>3.6486588470611005E-8</v>
      </c>
      <c r="BT88" s="2"/>
      <c r="BU88" s="2">
        <v>2.8999999999999999E-9</v>
      </c>
      <c r="BV88" s="2">
        <v>1.26473978562</v>
      </c>
      <c r="BW88" s="2">
        <v>8635.9420037632008</v>
      </c>
      <c r="BX88" s="2">
        <f t="shared" si="20"/>
        <v>-2.5365752468205904E-9</v>
      </c>
      <c r="BY88" s="2"/>
      <c r="BZ88" s="2">
        <v>2.8999999999999998E-10</v>
      </c>
      <c r="CA88" s="2">
        <v>3.1908862817000001</v>
      </c>
      <c r="CB88" s="2">
        <v>11926.254413668799</v>
      </c>
      <c r="CC88" s="2">
        <f t="shared" si="21"/>
        <v>2.8845562814071463E-10</v>
      </c>
      <c r="CD88" s="161"/>
      <c r="CE88" s="162"/>
      <c r="CF88" s="162"/>
      <c r="CG88" s="162"/>
      <c r="CH88" s="161"/>
      <c r="CI88" s="161"/>
      <c r="CJ88" s="162"/>
      <c r="CK88" s="162"/>
      <c r="CL88" s="162"/>
      <c r="CM88" s="161"/>
      <c r="CN88" s="161"/>
      <c r="CO88" s="162"/>
      <c r="CP88" s="162"/>
      <c r="CQ88" s="162"/>
      <c r="CR88" s="161"/>
    </row>
    <row r="89" spans="1:96" ht="12.75">
      <c r="A89" s="161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2">
        <v>9.8029999999999998E-8</v>
      </c>
      <c r="N89" s="2">
        <v>0.99947478995000005</v>
      </c>
      <c r="O89" s="2">
        <v>11371.7046897582</v>
      </c>
      <c r="P89" s="2">
        <f t="shared" si="14"/>
        <v>6.9685258091709463E-8</v>
      </c>
      <c r="Q89" s="161"/>
      <c r="R89" s="2">
        <v>8.8300000000000003E-9</v>
      </c>
      <c r="S89" s="2">
        <v>5.16833917651</v>
      </c>
      <c r="T89" s="2">
        <v>11790.629088658799</v>
      </c>
      <c r="U89" s="2">
        <f t="shared" si="15"/>
        <v>-7.6829270444390508E-9</v>
      </c>
      <c r="V89" s="161"/>
      <c r="W89" s="2">
        <v>6.3E-10</v>
      </c>
      <c r="X89" s="2">
        <v>1.4434990254</v>
      </c>
      <c r="Y89" s="2">
        <v>9917.6968745098002</v>
      </c>
      <c r="Z89" s="2">
        <f t="shared" si="16"/>
        <v>-6.2393937121980314E-10</v>
      </c>
      <c r="AA89" s="161"/>
      <c r="AB89" s="162"/>
      <c r="AC89" s="162"/>
      <c r="AD89" s="162"/>
      <c r="AE89" s="161"/>
      <c r="AF89" s="161"/>
      <c r="AG89" s="162"/>
      <c r="AH89" s="162"/>
      <c r="AI89" s="162"/>
      <c r="AJ89" s="161"/>
      <c r="AK89" s="161"/>
      <c r="AL89" s="162"/>
      <c r="AM89" s="162"/>
      <c r="AN89" s="162"/>
      <c r="AO89" s="161"/>
      <c r="AP89" s="161"/>
      <c r="AQ89" s="2">
        <v>3.6100000000000001E-9</v>
      </c>
      <c r="AR89" s="2">
        <v>2.97762937739</v>
      </c>
      <c r="AS89" s="2">
        <v>9623.6882766912004</v>
      </c>
      <c r="AT89" s="2">
        <f t="shared" si="17"/>
        <v>3.585684683974981E-9</v>
      </c>
      <c r="AU89" s="2"/>
      <c r="AV89" s="2">
        <v>2.0000000000000001E-10</v>
      </c>
      <c r="AW89" s="2">
        <v>3.8565502949899999</v>
      </c>
      <c r="AX89" s="2">
        <v>9623.6882766912004</v>
      </c>
      <c r="AY89" s="2">
        <f t="shared" si="18"/>
        <v>1.4458213037899392E-10</v>
      </c>
      <c r="AZ89" s="161"/>
      <c r="BA89" s="162"/>
      <c r="BB89" s="162"/>
      <c r="BC89" s="162"/>
      <c r="BD89" s="161"/>
      <c r="BE89" s="161"/>
      <c r="BF89" s="162"/>
      <c r="BG89" s="162"/>
      <c r="BH89" s="162"/>
      <c r="BI89" s="161"/>
      <c r="BJ89" s="161"/>
      <c r="BK89" s="162"/>
      <c r="BL89" s="162"/>
      <c r="BM89" s="162"/>
      <c r="BN89" s="161"/>
      <c r="BO89" s="2"/>
      <c r="BP89" s="2">
        <v>4.5820000000000003E-8</v>
      </c>
      <c r="BQ89" s="2">
        <v>3.7657002676300002</v>
      </c>
      <c r="BR89" s="2">
        <v>6386.1686242100004</v>
      </c>
      <c r="BS89" s="2">
        <f t="shared" si="19"/>
        <v>4.464503363077017E-8</v>
      </c>
      <c r="BT89" s="2"/>
      <c r="BU89" s="2">
        <v>3.9899999999999997E-9</v>
      </c>
      <c r="BV89" s="2">
        <v>4.1699886630199998</v>
      </c>
      <c r="BW89" s="2">
        <v>26.298319799800002</v>
      </c>
      <c r="BX89" s="2">
        <f t="shared" si="20"/>
        <v>-2.5342810557678001E-9</v>
      </c>
      <c r="BY89" s="2"/>
      <c r="BZ89" s="2">
        <v>2.8999999999999998E-10</v>
      </c>
      <c r="CA89" s="2">
        <v>0.15217616683999999</v>
      </c>
      <c r="CB89" s="2">
        <v>12168.0026965746</v>
      </c>
      <c r="CC89" s="2">
        <f t="shared" si="21"/>
        <v>-6.6124522597333887E-11</v>
      </c>
      <c r="CD89" s="161"/>
      <c r="CE89" s="162"/>
      <c r="CF89" s="162"/>
      <c r="CG89" s="162"/>
      <c r="CH89" s="161"/>
      <c r="CI89" s="161"/>
      <c r="CJ89" s="162"/>
      <c r="CK89" s="162"/>
      <c r="CL89" s="162"/>
      <c r="CM89" s="161"/>
      <c r="CN89" s="161"/>
      <c r="CO89" s="162"/>
      <c r="CP89" s="162"/>
      <c r="CQ89" s="162"/>
      <c r="CR89" s="161"/>
    </row>
    <row r="90" spans="1:96" ht="12.75">
      <c r="A90" s="161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2">
        <v>9.2200000000000005E-8</v>
      </c>
      <c r="N90" s="2">
        <v>4.5713860978099996</v>
      </c>
      <c r="O90" s="2">
        <v>4292.3308329503998</v>
      </c>
      <c r="P90" s="2">
        <f t="shared" si="14"/>
        <v>8.5684312591293168E-8</v>
      </c>
      <c r="Q90" s="161"/>
      <c r="R90" s="2">
        <v>9.5700000000000007E-9</v>
      </c>
      <c r="S90" s="2">
        <v>4.0767357373499999</v>
      </c>
      <c r="T90" s="2">
        <v>6127.6554505572003</v>
      </c>
      <c r="U90" s="2">
        <f t="shared" si="15"/>
        <v>5.104794999462885E-10</v>
      </c>
      <c r="V90" s="161"/>
      <c r="W90" s="2">
        <v>7.7999999999999999E-10</v>
      </c>
      <c r="X90" s="2">
        <v>3.5146973374699999</v>
      </c>
      <c r="Y90" s="2">
        <v>11856.2186514245</v>
      </c>
      <c r="Z90" s="2">
        <f t="shared" si="16"/>
        <v>6.3982520300397213E-10</v>
      </c>
      <c r="AA90" s="161"/>
      <c r="AB90" s="162"/>
      <c r="AC90" s="162"/>
      <c r="AD90" s="162"/>
      <c r="AE90" s="161"/>
      <c r="AF90" s="161"/>
      <c r="AG90" s="162"/>
      <c r="AH90" s="162"/>
      <c r="AI90" s="162"/>
      <c r="AJ90" s="161"/>
      <c r="AK90" s="161"/>
      <c r="AL90" s="162"/>
      <c r="AM90" s="162"/>
      <c r="AN90" s="162"/>
      <c r="AO90" s="161"/>
      <c r="AP90" s="161"/>
      <c r="AQ90" s="2">
        <v>4.18E-9</v>
      </c>
      <c r="AR90" s="2">
        <v>3.7575999444599999</v>
      </c>
      <c r="AS90" s="2">
        <v>5230.8074668030004</v>
      </c>
      <c r="AT90" s="2">
        <f t="shared" si="17"/>
        <v>4.1536922757103805E-9</v>
      </c>
      <c r="AU90" s="2"/>
      <c r="AV90" s="2">
        <v>2.1E-10</v>
      </c>
      <c r="AW90" s="2">
        <v>5.8300604714700004</v>
      </c>
      <c r="AX90" s="2">
        <v>7234.7942562420003</v>
      </c>
      <c r="AY90" s="2">
        <f t="shared" si="18"/>
        <v>-2.0218127612798659E-10</v>
      </c>
      <c r="AZ90" s="161"/>
      <c r="BA90" s="162"/>
      <c r="BB90" s="162"/>
      <c r="BC90" s="162"/>
      <c r="BD90" s="161"/>
      <c r="BE90" s="161"/>
      <c r="BF90" s="162"/>
      <c r="BG90" s="162"/>
      <c r="BH90" s="162"/>
      <c r="BI90" s="161"/>
      <c r="BJ90" s="161"/>
      <c r="BK90" s="162"/>
      <c r="BL90" s="162"/>
      <c r="BM90" s="162"/>
      <c r="BN90" s="161"/>
      <c r="BO90" s="2"/>
      <c r="BP90" s="2">
        <v>3.3349999999999998E-8</v>
      </c>
      <c r="BQ90" s="2">
        <v>3.1382994335399998</v>
      </c>
      <c r="BR90" s="2">
        <v>6836.6452528338004</v>
      </c>
      <c r="BS90" s="2">
        <f t="shared" si="19"/>
        <v>-3.2614129561807005E-8</v>
      </c>
      <c r="BT90" s="2"/>
      <c r="BU90" s="2">
        <v>2.6200000000000001E-9</v>
      </c>
      <c r="BV90" s="2">
        <v>5.0831690634199997</v>
      </c>
      <c r="BW90" s="2">
        <v>10177.257679533601</v>
      </c>
      <c r="BX90" s="2">
        <f t="shared" si="20"/>
        <v>1.2351193725631524E-9</v>
      </c>
      <c r="BY90" s="2"/>
      <c r="BZ90" s="2">
        <v>3E-10</v>
      </c>
      <c r="CA90" s="2">
        <v>1.61904744136</v>
      </c>
      <c r="CB90" s="2">
        <v>9779.1086761253991</v>
      </c>
      <c r="CC90" s="2">
        <f t="shared" si="21"/>
        <v>-2.0790294190784162E-10</v>
      </c>
      <c r="CD90" s="161"/>
      <c r="CE90" s="162"/>
      <c r="CF90" s="162"/>
      <c r="CG90" s="162"/>
      <c r="CH90" s="161"/>
      <c r="CI90" s="161"/>
      <c r="CJ90" s="162"/>
      <c r="CK90" s="162"/>
      <c r="CL90" s="162"/>
      <c r="CM90" s="161"/>
      <c r="CN90" s="161"/>
      <c r="CO90" s="162"/>
      <c r="CP90" s="162"/>
      <c r="CQ90" s="162"/>
      <c r="CR90" s="161"/>
    </row>
    <row r="91" spans="1:96" ht="12.75">
      <c r="A91" s="161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2">
        <v>1.0327E-7</v>
      </c>
      <c r="N91" s="2">
        <v>6.1998256612500002</v>
      </c>
      <c r="O91" s="2">
        <v>6438.4962494256006</v>
      </c>
      <c r="P91" s="2">
        <f t="shared" si="14"/>
        <v>-3.5046389019247517E-8</v>
      </c>
      <c r="Q91" s="161"/>
      <c r="R91" s="2">
        <v>1.11E-8</v>
      </c>
      <c r="S91" s="2">
        <v>3.90096793825</v>
      </c>
      <c r="T91" s="2">
        <v>11506.7697697936</v>
      </c>
      <c r="U91" s="2">
        <f t="shared" si="15"/>
        <v>-1.0858689859206432E-8</v>
      </c>
      <c r="V91" s="161"/>
      <c r="W91" s="2">
        <v>8.4999999999999996E-10</v>
      </c>
      <c r="X91" s="2">
        <v>0.50956043858</v>
      </c>
      <c r="Y91" s="2">
        <v>10575.406682941801</v>
      </c>
      <c r="Z91" s="2">
        <f t="shared" si="16"/>
        <v>-6.0262312787843365E-12</v>
      </c>
      <c r="AA91" s="161"/>
      <c r="AB91" s="162"/>
      <c r="AC91" s="162"/>
      <c r="AD91" s="162"/>
      <c r="AE91" s="161"/>
      <c r="AF91" s="161"/>
      <c r="AG91" s="162"/>
      <c r="AH91" s="162"/>
      <c r="AI91" s="162"/>
      <c r="AJ91" s="161"/>
      <c r="AK91" s="161"/>
      <c r="AL91" s="162"/>
      <c r="AM91" s="162"/>
      <c r="AN91" s="162"/>
      <c r="AO91" s="161"/>
      <c r="AP91" s="161"/>
      <c r="AQ91" s="2">
        <v>3.9600000000000004E-9</v>
      </c>
      <c r="AR91" s="2">
        <v>1.22507712354</v>
      </c>
      <c r="AS91" s="2">
        <v>6438.4962494256006</v>
      </c>
      <c r="AT91" s="2">
        <f t="shared" si="17"/>
        <v>-3.9460758805800008E-9</v>
      </c>
      <c r="AU91" s="2"/>
      <c r="AV91" s="2">
        <v>2.1E-10</v>
      </c>
      <c r="AW91" s="2">
        <v>0.69628570421000002</v>
      </c>
      <c r="AX91" s="2">
        <v>398.14900340819997</v>
      </c>
      <c r="AY91" s="2">
        <f t="shared" si="18"/>
        <v>1.2490945039433743E-11</v>
      </c>
      <c r="AZ91" s="161"/>
      <c r="BA91" s="162"/>
      <c r="BB91" s="162"/>
      <c r="BC91" s="162"/>
      <c r="BD91" s="161"/>
      <c r="BE91" s="161"/>
      <c r="BF91" s="162"/>
      <c r="BG91" s="162"/>
      <c r="BH91" s="162"/>
      <c r="BI91" s="161"/>
      <c r="BJ91" s="161"/>
      <c r="BK91" s="162"/>
      <c r="BL91" s="162"/>
      <c r="BM91" s="162"/>
      <c r="BN91" s="161"/>
      <c r="BO91" s="2"/>
      <c r="BP91" s="2">
        <v>3.4179999999999999E-8</v>
      </c>
      <c r="BQ91" s="2">
        <v>3.0007239033399999</v>
      </c>
      <c r="BR91" s="2">
        <v>4292.3308329503998</v>
      </c>
      <c r="BS91" s="2">
        <f t="shared" si="19"/>
        <v>-1.2616632173406611E-8</v>
      </c>
      <c r="BT91" s="2"/>
      <c r="BU91" s="2">
        <v>2.4300000000000001E-9</v>
      </c>
      <c r="BV91" s="2">
        <v>2.2574609119</v>
      </c>
      <c r="BW91" s="2">
        <v>11712.955318230799</v>
      </c>
      <c r="BX91" s="2">
        <f t="shared" si="20"/>
        <v>2.4041547138502299E-9</v>
      </c>
      <c r="BY91" s="2"/>
      <c r="BZ91" s="2">
        <v>2.7E-10</v>
      </c>
      <c r="CA91" s="2">
        <v>0.76388991415999996</v>
      </c>
      <c r="CB91" s="2">
        <v>1589.0728952838001</v>
      </c>
      <c r="CC91" s="2">
        <f t="shared" si="21"/>
        <v>-5.1749759706833122E-11</v>
      </c>
      <c r="CD91" s="161"/>
      <c r="CE91" s="162"/>
      <c r="CF91" s="162"/>
      <c r="CG91" s="162"/>
      <c r="CH91" s="161"/>
      <c r="CI91" s="161"/>
      <c r="CJ91" s="162"/>
      <c r="CK91" s="162"/>
      <c r="CL91" s="162"/>
      <c r="CM91" s="161"/>
      <c r="CN91" s="161"/>
      <c r="CO91" s="162"/>
      <c r="CP91" s="162"/>
      <c r="CQ91" s="162"/>
      <c r="CR91" s="161"/>
    </row>
    <row r="92" spans="1:96" ht="12.75">
      <c r="A92" s="165"/>
      <c r="B92" s="166"/>
      <c r="C92" s="165"/>
      <c r="D92" s="165"/>
      <c r="E92" s="165"/>
      <c r="F92" s="165"/>
      <c r="G92" s="161"/>
      <c r="H92" s="161"/>
      <c r="I92" s="161"/>
      <c r="J92" s="161"/>
      <c r="K92" s="161"/>
      <c r="L92" s="161"/>
      <c r="M92" s="2">
        <v>1.2003E-7</v>
      </c>
      <c r="N92" s="2">
        <v>1.0035145670000001</v>
      </c>
      <c r="O92" s="2">
        <v>632.78373931320004</v>
      </c>
      <c r="P92" s="2">
        <f t="shared" si="14"/>
        <v>-9.6519313622942258E-8</v>
      </c>
      <c r="Q92" s="161"/>
      <c r="R92" s="2">
        <v>8.02E-9</v>
      </c>
      <c r="S92" s="2">
        <v>3.8877887558199999</v>
      </c>
      <c r="T92" s="2">
        <v>10973.555686350001</v>
      </c>
      <c r="U92" s="2">
        <f t="shared" si="15"/>
        <v>7.3641552084373172E-9</v>
      </c>
      <c r="V92" s="161"/>
      <c r="W92" s="2">
        <v>6.6999999999999996E-10</v>
      </c>
      <c r="X92" s="2">
        <v>3.6204303340499999</v>
      </c>
      <c r="Y92" s="2">
        <v>16496.361396202399</v>
      </c>
      <c r="Z92" s="2">
        <f t="shared" si="16"/>
        <v>6.6520223551002826E-10</v>
      </c>
      <c r="AA92" s="161"/>
      <c r="AB92" s="162"/>
      <c r="AC92" s="162"/>
      <c r="AD92" s="162"/>
      <c r="AE92" s="161"/>
      <c r="AF92" s="161"/>
      <c r="AG92" s="162"/>
      <c r="AH92" s="162"/>
      <c r="AI92" s="162"/>
      <c r="AJ92" s="161"/>
      <c r="AK92" s="161"/>
      <c r="AL92" s="162"/>
      <c r="AM92" s="162"/>
      <c r="AN92" s="162"/>
      <c r="AO92" s="161"/>
      <c r="AP92" s="161"/>
      <c r="AQ92" s="2">
        <v>3.22E-9</v>
      </c>
      <c r="AR92" s="2">
        <v>1.21162178805</v>
      </c>
      <c r="AS92" s="2">
        <v>8662.2403235630009</v>
      </c>
      <c r="AT92" s="2">
        <f t="shared" si="17"/>
        <v>-3.0693616662326576E-9</v>
      </c>
      <c r="AU92" s="2"/>
      <c r="AV92" s="2">
        <v>2.1999999999999999E-10</v>
      </c>
      <c r="AW92" s="2">
        <v>5.0222280655500002</v>
      </c>
      <c r="AX92" s="2">
        <v>6127.6554505572003</v>
      </c>
      <c r="AY92" s="2">
        <f t="shared" si="18"/>
        <v>-1.7124969801368058E-10</v>
      </c>
      <c r="AZ92" s="161"/>
      <c r="BA92" s="162"/>
      <c r="BB92" s="162"/>
      <c r="BC92" s="162"/>
      <c r="BD92" s="161"/>
      <c r="BE92" s="161"/>
      <c r="BF92" s="162"/>
      <c r="BG92" s="162"/>
      <c r="BH92" s="162"/>
      <c r="BI92" s="161"/>
      <c r="BJ92" s="161"/>
      <c r="BK92" s="162"/>
      <c r="BL92" s="162"/>
      <c r="BM92" s="162"/>
      <c r="BN92" s="161"/>
      <c r="BO92" s="2"/>
      <c r="BP92" s="2">
        <v>3.5980000000000002E-8</v>
      </c>
      <c r="BQ92" s="2">
        <v>5.7071808432299997</v>
      </c>
      <c r="BR92" s="2">
        <v>5643.1785636774002</v>
      </c>
      <c r="BS92" s="2">
        <f t="shared" si="19"/>
        <v>3.2412262066973873E-8</v>
      </c>
      <c r="BT92" s="2"/>
      <c r="BU92" s="2">
        <v>2.3699999999999999E-9</v>
      </c>
      <c r="BV92" s="2">
        <v>1.0507057534599999</v>
      </c>
      <c r="BW92" s="2">
        <v>242.72860397400001</v>
      </c>
      <c r="BX92" s="2">
        <f t="shared" si="20"/>
        <v>2.2675378861657107E-9</v>
      </c>
      <c r="BY92" s="2"/>
      <c r="BZ92" s="2">
        <v>3.6E-10</v>
      </c>
      <c r="CA92" s="2">
        <v>2.74712003443</v>
      </c>
      <c r="CB92" s="2">
        <v>3738.7614301079998</v>
      </c>
      <c r="CC92" s="2">
        <f t="shared" si="21"/>
        <v>2.330058128378866E-10</v>
      </c>
      <c r="CD92" s="161"/>
      <c r="CE92" s="162"/>
      <c r="CF92" s="162"/>
      <c r="CG92" s="162"/>
      <c r="CH92" s="161"/>
      <c r="CI92" s="161"/>
      <c r="CJ92" s="162"/>
      <c r="CK92" s="162"/>
      <c r="CL92" s="162"/>
      <c r="CM92" s="161"/>
      <c r="CN92" s="161"/>
      <c r="CO92" s="162"/>
      <c r="CP92" s="162"/>
      <c r="CQ92" s="162"/>
      <c r="CR92" s="161"/>
    </row>
    <row r="93" spans="1:96" ht="12.75">
      <c r="A93" s="161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2">
        <v>1.0827E-7</v>
      </c>
      <c r="N93" s="2">
        <v>0.32734520222000002</v>
      </c>
      <c r="O93" s="2">
        <v>103.0927742186</v>
      </c>
      <c r="P93" s="2">
        <f t="shared" si="14"/>
        <v>1.0505616749583618E-7</v>
      </c>
      <c r="Q93" s="161"/>
      <c r="R93" s="2">
        <v>7.8000000000000004E-9</v>
      </c>
      <c r="S93" s="2">
        <v>2.3993429375500002</v>
      </c>
      <c r="T93" s="2">
        <v>1589.0728952838001</v>
      </c>
      <c r="U93" s="2">
        <f t="shared" si="15"/>
        <v>7.7359878979413096E-9</v>
      </c>
      <c r="V93" s="161"/>
      <c r="W93" s="2">
        <v>5.4999999999999996E-10</v>
      </c>
      <c r="X93" s="2">
        <v>5.2463751730799997</v>
      </c>
      <c r="Y93" s="2">
        <v>3340.6124266997999</v>
      </c>
      <c r="Z93" s="2">
        <f t="shared" si="16"/>
        <v>4.172697599363267E-10</v>
      </c>
      <c r="AA93" s="161"/>
      <c r="AB93" s="162"/>
      <c r="AC93" s="162"/>
      <c r="AD93" s="162"/>
      <c r="AE93" s="161"/>
      <c r="AF93" s="161"/>
      <c r="AG93" s="162"/>
      <c r="AH93" s="162"/>
      <c r="AI93" s="162"/>
      <c r="AJ93" s="161"/>
      <c r="AK93" s="161"/>
      <c r="AL93" s="162"/>
      <c r="AM93" s="162"/>
      <c r="AN93" s="162"/>
      <c r="AO93" s="161"/>
      <c r="AP93" s="161"/>
      <c r="AQ93" s="2">
        <v>2.8400000000000001E-9</v>
      </c>
      <c r="AR93" s="2">
        <v>5.6417032006800003</v>
      </c>
      <c r="AS93" s="2">
        <v>1589.0728952838001</v>
      </c>
      <c r="AT93" s="2">
        <f t="shared" si="17"/>
        <v>-2.8389312778712236E-9</v>
      </c>
      <c r="AU93" s="2"/>
      <c r="AV93" s="2">
        <v>2.0000000000000001E-10</v>
      </c>
      <c r="AW93" s="2">
        <v>3.4761126528999999</v>
      </c>
      <c r="AX93" s="2">
        <v>6148.0107699560003</v>
      </c>
      <c r="AY93" s="2">
        <f t="shared" si="18"/>
        <v>1.3877430550660563E-10</v>
      </c>
      <c r="AZ93" s="161"/>
      <c r="BA93" s="162"/>
      <c r="BB93" s="162"/>
      <c r="BC93" s="162"/>
      <c r="BD93" s="161"/>
      <c r="BE93" s="161"/>
      <c r="BF93" s="162"/>
      <c r="BG93" s="162"/>
      <c r="BH93" s="162"/>
      <c r="BI93" s="161"/>
      <c r="BJ93" s="161"/>
      <c r="BK93" s="162"/>
      <c r="BL93" s="162"/>
      <c r="BM93" s="162"/>
      <c r="BN93" s="161"/>
      <c r="BO93" s="2"/>
      <c r="BP93" s="2">
        <v>3.2369999999999998E-8</v>
      </c>
      <c r="BQ93" s="2">
        <v>4.1644877399400002</v>
      </c>
      <c r="BR93" s="2">
        <v>9917.6968745098002</v>
      </c>
      <c r="BS93" s="2">
        <f t="shared" si="19"/>
        <v>2.7435546814177845E-8</v>
      </c>
      <c r="BT93" s="2"/>
      <c r="BU93" s="2">
        <v>2.7499999999999998E-9</v>
      </c>
      <c r="BV93" s="2">
        <v>3.45319481756</v>
      </c>
      <c r="BW93" s="2">
        <v>5884.9268465832001</v>
      </c>
      <c r="BX93" s="2">
        <f t="shared" si="20"/>
        <v>-1.7053794409064058E-9</v>
      </c>
      <c r="BY93" s="2"/>
      <c r="BZ93" s="2">
        <v>3.3E-10</v>
      </c>
      <c r="CA93" s="2">
        <v>3.0880782956599999</v>
      </c>
      <c r="CB93" s="2">
        <v>3930.2096962196001</v>
      </c>
      <c r="CC93" s="2">
        <f t="shared" si="21"/>
        <v>3.2647470103899387E-10</v>
      </c>
      <c r="CD93" s="161"/>
      <c r="CE93" s="162"/>
      <c r="CF93" s="162"/>
      <c r="CG93" s="162"/>
      <c r="CH93" s="161"/>
      <c r="CI93" s="161"/>
      <c r="CJ93" s="162"/>
      <c r="CK93" s="162"/>
      <c r="CL93" s="162"/>
      <c r="CM93" s="161"/>
      <c r="CN93" s="161"/>
      <c r="CO93" s="162"/>
      <c r="CP93" s="162"/>
      <c r="CQ93" s="162"/>
      <c r="CR93" s="161"/>
    </row>
    <row r="94" spans="1:96" ht="12.75">
      <c r="A94" s="161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2">
        <v>8.3560000000000002E-8</v>
      </c>
      <c r="N94" s="2">
        <v>4.5390268594799998</v>
      </c>
      <c r="O94" s="2">
        <v>25132.3033999656</v>
      </c>
      <c r="P94" s="2">
        <f t="shared" si="14"/>
        <v>-8.0314554621296812E-8</v>
      </c>
      <c r="Q94" s="161"/>
      <c r="R94" s="2">
        <v>7.5800000000000007E-9</v>
      </c>
      <c r="S94" s="2">
        <v>1.3003436424799999</v>
      </c>
      <c r="T94" s="2">
        <v>103.0927742186</v>
      </c>
      <c r="U94" s="2">
        <f t="shared" si="15"/>
        <v>5.6547955529439509E-9</v>
      </c>
      <c r="V94" s="161"/>
      <c r="W94" s="2">
        <v>4.8E-10</v>
      </c>
      <c r="X94" s="2">
        <v>5.4396677731400001</v>
      </c>
      <c r="Y94" s="2">
        <v>20426.571092422</v>
      </c>
      <c r="Z94" s="2">
        <f t="shared" si="16"/>
        <v>2.5821461042926496E-10</v>
      </c>
      <c r="AA94" s="161"/>
      <c r="AB94" s="162"/>
      <c r="AC94" s="162"/>
      <c r="AD94" s="162"/>
      <c r="AE94" s="161"/>
      <c r="AF94" s="161"/>
      <c r="AG94" s="162"/>
      <c r="AH94" s="162"/>
      <c r="AI94" s="162"/>
      <c r="AJ94" s="161"/>
      <c r="AK94" s="161"/>
      <c r="AL94" s="162"/>
      <c r="AM94" s="162"/>
      <c r="AN94" s="162"/>
      <c r="AO94" s="161"/>
      <c r="AP94" s="161"/>
      <c r="AQ94" s="2">
        <v>3.7900000000000004E-9</v>
      </c>
      <c r="AR94" s="2">
        <v>1.7224843274799999</v>
      </c>
      <c r="AS94" s="2">
        <v>14945.3161735544</v>
      </c>
      <c r="AT94" s="2">
        <f t="shared" si="17"/>
        <v>3.2536411160445195E-9</v>
      </c>
      <c r="AU94" s="2"/>
      <c r="AV94" s="2">
        <v>2.0000000000000001E-10</v>
      </c>
      <c r="AW94" s="2">
        <v>0.90769829044000006</v>
      </c>
      <c r="AX94" s="2">
        <v>5481.2549188676003</v>
      </c>
      <c r="AY94" s="2">
        <f t="shared" si="18"/>
        <v>-7.0756210203826111E-11</v>
      </c>
      <c r="AZ94" s="161"/>
      <c r="BA94" s="162"/>
      <c r="BB94" s="162"/>
      <c r="BC94" s="162"/>
      <c r="BD94" s="161"/>
      <c r="BE94" s="161"/>
      <c r="BF94" s="162"/>
      <c r="BG94" s="162"/>
      <c r="BH94" s="162"/>
      <c r="BI94" s="161"/>
      <c r="BJ94" s="161"/>
      <c r="BK94" s="162"/>
      <c r="BL94" s="162"/>
      <c r="BM94" s="162"/>
      <c r="BN94" s="161"/>
      <c r="BO94" s="2"/>
      <c r="BP94" s="2">
        <v>4.154E-8</v>
      </c>
      <c r="BQ94" s="2">
        <v>2.5994129216199999</v>
      </c>
      <c r="BR94" s="2">
        <v>7058.5984613153996</v>
      </c>
      <c r="BS94" s="2">
        <f t="shared" si="19"/>
        <v>1.6527213045423718E-8</v>
      </c>
      <c r="BT94" s="2"/>
      <c r="BU94" s="2">
        <v>2.5500000000000001E-9</v>
      </c>
      <c r="BV94" s="2">
        <v>5.3849683108699997</v>
      </c>
      <c r="BW94" s="2">
        <v>21228.392023545799</v>
      </c>
      <c r="BX94" s="2">
        <f t="shared" si="20"/>
        <v>1.8129465106028205E-9</v>
      </c>
      <c r="BY94" s="2"/>
      <c r="BZ94" s="2">
        <v>3.1000000000000002E-10</v>
      </c>
      <c r="CA94" s="2">
        <v>5.3490661951299998</v>
      </c>
      <c r="CB94" s="2">
        <v>143571.32428481599</v>
      </c>
      <c r="CC94" s="2">
        <f t="shared" si="21"/>
        <v>1.7042341966638589E-10</v>
      </c>
      <c r="CD94" s="161"/>
      <c r="CE94" s="162"/>
      <c r="CF94" s="162"/>
      <c r="CG94" s="162"/>
      <c r="CH94" s="161"/>
      <c r="CI94" s="161"/>
      <c r="CJ94" s="162"/>
      <c r="CK94" s="162"/>
      <c r="CL94" s="162"/>
      <c r="CM94" s="161"/>
      <c r="CN94" s="161"/>
      <c r="CO94" s="162"/>
      <c r="CP94" s="162"/>
      <c r="CQ94" s="162"/>
      <c r="CR94" s="161"/>
    </row>
    <row r="95" spans="1:96" ht="12.75">
      <c r="A95" s="161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2">
        <v>1.0005E-7</v>
      </c>
      <c r="N95" s="2">
        <v>6.0291496328000003</v>
      </c>
      <c r="O95" s="2">
        <v>5746.2713378959997</v>
      </c>
      <c r="P95" s="2">
        <f t="shared" si="14"/>
        <v>7.6604255461516874E-8</v>
      </c>
      <c r="Q95" s="161"/>
      <c r="R95" s="2">
        <v>7.4899999999999996E-9</v>
      </c>
      <c r="S95" s="2">
        <v>4.9627580330000001</v>
      </c>
      <c r="T95" s="2">
        <v>6496.3749454294002</v>
      </c>
      <c r="U95" s="2">
        <f t="shared" si="15"/>
        <v>7.0123456478068401E-9</v>
      </c>
      <c r="V95" s="161"/>
      <c r="W95" s="2">
        <v>6.3999999999999996E-10</v>
      </c>
      <c r="X95" s="2">
        <v>5.7953581781299999</v>
      </c>
      <c r="Y95" s="2">
        <v>2388.8940204492001</v>
      </c>
      <c r="Z95" s="2">
        <f t="shared" si="16"/>
        <v>2.5154984412151672E-10</v>
      </c>
      <c r="AA95" s="161"/>
      <c r="AB95" s="162"/>
      <c r="AC95" s="162"/>
      <c r="AD95" s="162"/>
      <c r="AE95" s="161"/>
      <c r="AF95" s="161"/>
      <c r="AG95" s="162"/>
      <c r="AH95" s="162"/>
      <c r="AI95" s="162"/>
      <c r="AJ95" s="161"/>
      <c r="AK95" s="161"/>
      <c r="AL95" s="162"/>
      <c r="AM95" s="162"/>
      <c r="AN95" s="162"/>
      <c r="AO95" s="161"/>
      <c r="AP95" s="161"/>
      <c r="AQ95" s="2">
        <v>3.2000000000000001E-9</v>
      </c>
      <c r="AR95" s="2">
        <v>3.9416115996199999</v>
      </c>
      <c r="AS95" s="2">
        <v>7330.8231617460997</v>
      </c>
      <c r="AT95" s="2">
        <f t="shared" si="17"/>
        <v>1.7439138234905149E-9</v>
      </c>
      <c r="AU95" s="2"/>
      <c r="AV95" s="2">
        <v>2.0000000000000001E-10</v>
      </c>
      <c r="AW95" s="2">
        <v>3.0815893029999999E-2</v>
      </c>
      <c r="AX95" s="2">
        <v>6418.1409300267997</v>
      </c>
      <c r="AY95" s="2">
        <f t="shared" si="18"/>
        <v>-1.0847820766751954E-10</v>
      </c>
      <c r="AZ95" s="161"/>
      <c r="BA95" s="162"/>
      <c r="BB95" s="162"/>
      <c r="BC95" s="162"/>
      <c r="BD95" s="161"/>
      <c r="BE95" s="161"/>
      <c r="BF95" s="162"/>
      <c r="BG95" s="162"/>
      <c r="BH95" s="162"/>
      <c r="BI95" s="161"/>
      <c r="BJ95" s="161"/>
      <c r="BK95" s="162"/>
      <c r="BL95" s="162"/>
      <c r="BM95" s="162"/>
      <c r="BN95" s="161"/>
      <c r="BO95" s="2"/>
      <c r="BP95" s="2">
        <v>3.3619999999999999E-8</v>
      </c>
      <c r="BQ95" s="2">
        <v>4.5457769796400003</v>
      </c>
      <c r="BR95" s="2">
        <v>4732.0306273433998</v>
      </c>
      <c r="BS95" s="2">
        <f t="shared" si="19"/>
        <v>-3.2120038347481004E-8</v>
      </c>
      <c r="BT95" s="2"/>
      <c r="BU95" s="2">
        <v>3.0699999999999999E-9</v>
      </c>
      <c r="BV95" s="2">
        <v>4.2431352660400004</v>
      </c>
      <c r="BW95" s="2">
        <v>3738.7614301079998</v>
      </c>
      <c r="BX95" s="2">
        <f t="shared" si="20"/>
        <v>-2.1852294754077386E-9</v>
      </c>
      <c r="BY95" s="2"/>
      <c r="BZ95" s="2">
        <v>2.5000000000000002E-10</v>
      </c>
      <c r="CA95" s="2">
        <v>0.10240267493999999</v>
      </c>
      <c r="CB95" s="2">
        <v>22483.848574492498</v>
      </c>
      <c r="CC95" s="2">
        <f t="shared" si="21"/>
        <v>1.1278160076009354E-10</v>
      </c>
      <c r="CD95" s="161"/>
      <c r="CE95" s="162"/>
      <c r="CF95" s="162"/>
      <c r="CG95" s="162"/>
      <c r="CH95" s="161"/>
      <c r="CI95" s="161"/>
      <c r="CJ95" s="162"/>
      <c r="CK95" s="162"/>
      <c r="CL95" s="162"/>
      <c r="CM95" s="161"/>
      <c r="CN95" s="161"/>
      <c r="CO95" s="162"/>
      <c r="CP95" s="162"/>
      <c r="CQ95" s="162"/>
      <c r="CR95" s="161"/>
    </row>
    <row r="96" spans="1:96" ht="12.75">
      <c r="A96" s="161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2">
        <v>8.4089999999999994E-8</v>
      </c>
      <c r="N96" s="2">
        <v>3.2994674418900001</v>
      </c>
      <c r="O96" s="2">
        <v>7234.7942562420003</v>
      </c>
      <c r="P96" s="2">
        <f t="shared" si="14"/>
        <v>5.3270593939116255E-8</v>
      </c>
      <c r="Q96" s="161"/>
      <c r="R96" s="2">
        <v>7.6500000000000007E-9</v>
      </c>
      <c r="S96" s="2">
        <v>3.3631238842400002</v>
      </c>
      <c r="T96" s="2">
        <v>36.027866677399999</v>
      </c>
      <c r="U96" s="2">
        <f t="shared" si="15"/>
        <v>-7.6481869295077659E-9</v>
      </c>
      <c r="V96" s="161"/>
      <c r="W96" s="2">
        <v>4.6000000000000001E-10</v>
      </c>
      <c r="X96" s="2">
        <v>5.4349996651900003</v>
      </c>
      <c r="Y96" s="2">
        <v>6275.9623029905997</v>
      </c>
      <c r="Z96" s="2">
        <f t="shared" si="16"/>
        <v>-2.1347805470688725E-10</v>
      </c>
      <c r="AA96" s="161"/>
      <c r="AB96" s="162"/>
      <c r="AC96" s="162"/>
      <c r="AD96" s="162"/>
      <c r="AE96" s="161"/>
      <c r="AF96" s="161"/>
      <c r="AG96" s="162"/>
      <c r="AH96" s="162"/>
      <c r="AI96" s="162"/>
      <c r="AJ96" s="161"/>
      <c r="AK96" s="161"/>
      <c r="AL96" s="162"/>
      <c r="AM96" s="162"/>
      <c r="AN96" s="162"/>
      <c r="AO96" s="161"/>
      <c r="AP96" s="161"/>
      <c r="AQ96" s="2">
        <v>3.1300000000000002E-9</v>
      </c>
      <c r="AR96" s="2">
        <v>5.4760237644599998</v>
      </c>
      <c r="AS96" s="2">
        <v>1194.4470102246</v>
      </c>
      <c r="AT96" s="2">
        <f t="shared" si="17"/>
        <v>1.2880583417031101E-9</v>
      </c>
      <c r="AU96" s="2"/>
      <c r="AV96" s="2">
        <v>2.0000000000000001E-10</v>
      </c>
      <c r="AW96" s="2">
        <v>3.7422008492700001</v>
      </c>
      <c r="AX96" s="2">
        <v>1589.0728952838001</v>
      </c>
      <c r="AY96" s="2">
        <f t="shared" si="18"/>
        <v>6.9731966397176702E-11</v>
      </c>
      <c r="AZ96" s="161"/>
      <c r="BA96" s="162"/>
      <c r="BB96" s="162"/>
      <c r="BC96" s="162"/>
      <c r="BD96" s="161"/>
      <c r="BE96" s="161"/>
      <c r="BF96" s="162"/>
      <c r="BG96" s="162"/>
      <c r="BH96" s="162"/>
      <c r="BI96" s="161"/>
      <c r="BJ96" s="161"/>
      <c r="BK96" s="162"/>
      <c r="BL96" s="162"/>
      <c r="BM96" s="162"/>
      <c r="BN96" s="161"/>
      <c r="BO96" s="2"/>
      <c r="BP96" s="2">
        <v>2.9779999999999999E-8</v>
      </c>
      <c r="BQ96" s="2">
        <v>1.3056126882000001</v>
      </c>
      <c r="BR96" s="2">
        <v>6283.1431602941902</v>
      </c>
      <c r="BS96" s="2">
        <f t="shared" si="19"/>
        <v>-1.5438753547927254E-8</v>
      </c>
      <c r="BT96" s="2"/>
      <c r="BU96" s="2">
        <v>2.16E-9</v>
      </c>
      <c r="BV96" s="2">
        <v>3.4603789472800002</v>
      </c>
      <c r="BW96" s="2">
        <v>213.29909543799999</v>
      </c>
      <c r="BX96" s="2">
        <f t="shared" si="20"/>
        <v>-1.4029258250126448E-9</v>
      </c>
      <c r="BY96" s="2"/>
      <c r="BZ96" s="2">
        <v>3E-10</v>
      </c>
      <c r="CA96" s="2">
        <v>3.47110495524</v>
      </c>
      <c r="CB96" s="2">
        <v>14945.3161735544</v>
      </c>
      <c r="CC96" s="2">
        <f t="shared" si="21"/>
        <v>-1.9698434418145355E-10</v>
      </c>
      <c r="CD96" s="161"/>
      <c r="CE96" s="162"/>
      <c r="CF96" s="162"/>
      <c r="CG96" s="162"/>
      <c r="CH96" s="161"/>
      <c r="CI96" s="161"/>
      <c r="CJ96" s="162"/>
      <c r="CK96" s="162"/>
      <c r="CL96" s="162"/>
      <c r="CM96" s="161"/>
      <c r="CN96" s="161"/>
      <c r="CO96" s="162"/>
      <c r="CP96" s="162"/>
      <c r="CQ96" s="162"/>
      <c r="CR96" s="161"/>
    </row>
    <row r="97" spans="1:96" ht="12.75">
      <c r="A97" s="161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2">
        <v>8.0060000000000004E-8</v>
      </c>
      <c r="N97" s="2">
        <v>5.8214527190699998</v>
      </c>
      <c r="O97" s="2">
        <v>28.449187467800002</v>
      </c>
      <c r="P97" s="2">
        <f t="shared" si="14"/>
        <v>6.5183699392024414E-8</v>
      </c>
      <c r="Q97" s="161"/>
      <c r="R97" s="2">
        <v>9.1499999999999992E-9</v>
      </c>
      <c r="S97" s="2">
        <v>5.41543742089</v>
      </c>
      <c r="T97" s="2">
        <v>206.1855484372</v>
      </c>
      <c r="U97" s="2">
        <f t="shared" si="15"/>
        <v>-3.898690335464671E-9</v>
      </c>
      <c r="V97" s="161"/>
      <c r="W97" s="2">
        <v>5.0000000000000003E-10</v>
      </c>
      <c r="X97" s="2">
        <v>3.8626359861699999</v>
      </c>
      <c r="Y97" s="2">
        <v>5729.5064471490005</v>
      </c>
      <c r="Z97" s="2">
        <f t="shared" si="16"/>
        <v>-4.6628955287528644E-10</v>
      </c>
      <c r="AA97" s="161"/>
      <c r="AB97" s="162"/>
      <c r="AC97" s="162"/>
      <c r="AD97" s="162"/>
      <c r="AE97" s="161"/>
      <c r="AF97" s="161"/>
      <c r="AG97" s="162"/>
      <c r="AH97" s="162"/>
      <c r="AI97" s="162"/>
      <c r="AJ97" s="161"/>
      <c r="AK97" s="161"/>
      <c r="AL97" s="162"/>
      <c r="AM97" s="162"/>
      <c r="AN97" s="162"/>
      <c r="AO97" s="161"/>
      <c r="AP97" s="161"/>
      <c r="AQ97" s="2">
        <v>2.9199999999999998E-9</v>
      </c>
      <c r="AR97" s="2">
        <v>1.3897132760299999</v>
      </c>
      <c r="AS97" s="2">
        <v>11769.8536931664</v>
      </c>
      <c r="AT97" s="2">
        <f t="shared" si="17"/>
        <v>1.4850913111173439E-9</v>
      </c>
      <c r="AU97" s="2"/>
      <c r="AV97" s="2">
        <v>2.1E-10</v>
      </c>
      <c r="AW97" s="2">
        <v>4.0014926957599997</v>
      </c>
      <c r="AX97" s="2">
        <v>3154.6870848956</v>
      </c>
      <c r="AY97" s="2">
        <f t="shared" si="18"/>
        <v>1.2663174593777786E-10</v>
      </c>
      <c r="AZ97" s="161"/>
      <c r="BA97" s="162"/>
      <c r="BB97" s="162"/>
      <c r="BC97" s="162"/>
      <c r="BD97" s="161"/>
      <c r="BE97" s="161"/>
      <c r="BF97" s="162"/>
      <c r="BG97" s="162"/>
      <c r="BH97" s="162"/>
      <c r="BI97" s="161"/>
      <c r="BJ97" s="161"/>
      <c r="BK97" s="162"/>
      <c r="BL97" s="162"/>
      <c r="BM97" s="162"/>
      <c r="BN97" s="161"/>
      <c r="BO97" s="2"/>
      <c r="BP97" s="2">
        <v>2.7649999999999999E-8</v>
      </c>
      <c r="BQ97" s="2">
        <v>0.51311975678999999</v>
      </c>
      <c r="BR97" s="2">
        <v>26.298319799800002</v>
      </c>
      <c r="BS97" s="2">
        <f t="shared" si="19"/>
        <v>2.5805685960719468E-8</v>
      </c>
      <c r="BT97" s="2"/>
      <c r="BU97" s="2">
        <v>1.9599999999999998E-9</v>
      </c>
      <c r="BV97" s="2">
        <v>0.69029243914000005</v>
      </c>
      <c r="BW97" s="2">
        <v>1990.745017041</v>
      </c>
      <c r="BX97" s="2">
        <f t="shared" si="20"/>
        <v>-1.1830980791164769E-9</v>
      </c>
      <c r="BY97" s="2"/>
      <c r="BZ97" s="2">
        <v>2.4E-10</v>
      </c>
      <c r="CA97" s="2">
        <v>1.1042501601900001</v>
      </c>
      <c r="CB97" s="2">
        <v>4535.0594369244</v>
      </c>
      <c r="CC97" s="2">
        <f t="shared" si="21"/>
        <v>1.1056571837749325E-10</v>
      </c>
      <c r="CD97" s="161"/>
      <c r="CE97" s="162"/>
      <c r="CF97" s="162"/>
      <c r="CG97" s="162"/>
      <c r="CH97" s="161"/>
      <c r="CI97" s="161"/>
      <c r="CJ97" s="162"/>
      <c r="CK97" s="162"/>
      <c r="CL97" s="162"/>
      <c r="CM97" s="161"/>
      <c r="CN97" s="161"/>
      <c r="CO97" s="162"/>
      <c r="CP97" s="162"/>
      <c r="CQ97" s="162"/>
      <c r="CR97" s="161"/>
    </row>
    <row r="98" spans="1:96" ht="12.75">
      <c r="A98" s="161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2">
        <v>1.0523E-7</v>
      </c>
      <c r="N98" s="2">
        <v>0.93871805505999995</v>
      </c>
      <c r="O98" s="2">
        <v>11926.254413668799</v>
      </c>
      <c r="P98" s="2">
        <f t="shared" si="14"/>
        <v>-7.4350971239028002E-8</v>
      </c>
      <c r="Q98" s="161"/>
      <c r="R98" s="2">
        <v>7.7599999999999997E-9</v>
      </c>
      <c r="S98" s="2">
        <v>2.5758909387100002</v>
      </c>
      <c r="T98" s="2">
        <v>11371.7046897582</v>
      </c>
      <c r="U98" s="2">
        <f t="shared" si="15"/>
        <v>-5.4888100157577479E-9</v>
      </c>
      <c r="V98" s="161"/>
      <c r="W98" s="2">
        <v>4.3999999999999998E-10</v>
      </c>
      <c r="X98" s="2">
        <v>1.5226952922799999</v>
      </c>
      <c r="Y98" s="2">
        <v>12168.0026965746</v>
      </c>
      <c r="Z98" s="2">
        <f t="shared" si="16"/>
        <v>-4.398051448298571E-10</v>
      </c>
      <c r="AA98" s="161"/>
      <c r="AB98" s="162"/>
      <c r="AC98" s="162"/>
      <c r="AD98" s="162"/>
      <c r="AE98" s="161"/>
      <c r="AF98" s="161"/>
      <c r="AG98" s="162"/>
      <c r="AH98" s="162"/>
      <c r="AI98" s="162"/>
      <c r="AJ98" s="161"/>
      <c r="AK98" s="161"/>
      <c r="AL98" s="162"/>
      <c r="AM98" s="162"/>
      <c r="AN98" s="162"/>
      <c r="AO98" s="161"/>
      <c r="AP98" s="161"/>
      <c r="AQ98" s="2">
        <v>3.05E-9</v>
      </c>
      <c r="AR98" s="2">
        <v>0.80429352049000002</v>
      </c>
      <c r="AS98" s="2">
        <v>37724.753419748202</v>
      </c>
      <c r="AT98" s="2">
        <f t="shared" si="17"/>
        <v>1.6008370601446315E-9</v>
      </c>
      <c r="AU98" s="2"/>
      <c r="AV98" s="2">
        <v>1.8E-10</v>
      </c>
      <c r="AW98" s="2">
        <v>1.58348238359</v>
      </c>
      <c r="AX98" s="2">
        <v>2118.7638603783998</v>
      </c>
      <c r="AY98" s="2">
        <f t="shared" si="18"/>
        <v>-1.3299950099459985E-10</v>
      </c>
      <c r="AZ98" s="161"/>
      <c r="BA98" s="162"/>
      <c r="BB98" s="162"/>
      <c r="BC98" s="162"/>
      <c r="BD98" s="161"/>
      <c r="BE98" s="161"/>
      <c r="BF98" s="162"/>
      <c r="BG98" s="162"/>
      <c r="BH98" s="162"/>
      <c r="BI98" s="161"/>
      <c r="BJ98" s="161"/>
      <c r="BK98" s="162"/>
      <c r="BL98" s="162"/>
      <c r="BM98" s="162"/>
      <c r="BN98" s="161"/>
      <c r="BO98" s="2"/>
      <c r="BP98" s="2">
        <v>2.8019999999999999E-8</v>
      </c>
      <c r="BQ98" s="2">
        <v>5.6626324052100001</v>
      </c>
      <c r="BR98" s="2">
        <v>8635.9420037632008</v>
      </c>
      <c r="BS98" s="2">
        <f t="shared" si="19"/>
        <v>-5.3337110276969365E-9</v>
      </c>
      <c r="BT98" s="2"/>
      <c r="BU98" s="2">
        <v>1.9800000000000002E-9</v>
      </c>
      <c r="BV98" s="2">
        <v>5.16301829964</v>
      </c>
      <c r="BW98" s="2">
        <v>12352.8526045448</v>
      </c>
      <c r="BX98" s="2">
        <f t="shared" si="20"/>
        <v>1.7409992253974614E-9</v>
      </c>
      <c r="BY98" s="2"/>
      <c r="BZ98" s="2">
        <v>2.4E-10</v>
      </c>
      <c r="CA98" s="2">
        <v>1.5803725978000001</v>
      </c>
      <c r="CB98" s="2">
        <v>6496.3749454294002</v>
      </c>
      <c r="CC98" s="2">
        <f t="shared" si="21"/>
        <v>-2.3832351342983817E-10</v>
      </c>
      <c r="CD98" s="161"/>
      <c r="CE98" s="162"/>
      <c r="CF98" s="162"/>
      <c r="CG98" s="162"/>
      <c r="CH98" s="161"/>
      <c r="CI98" s="161"/>
      <c r="CJ98" s="162"/>
      <c r="CK98" s="162"/>
      <c r="CL98" s="162"/>
      <c r="CM98" s="161"/>
      <c r="CN98" s="161"/>
      <c r="CO98" s="162"/>
      <c r="CP98" s="162"/>
      <c r="CQ98" s="162"/>
      <c r="CR98" s="161"/>
    </row>
    <row r="99" spans="1:96" ht="12.75">
      <c r="A99" s="161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2">
        <v>7.6860000000000001E-8</v>
      </c>
      <c r="N99" s="2">
        <v>3.1214236317199999</v>
      </c>
      <c r="O99" s="2">
        <v>7238.6755916000002</v>
      </c>
      <c r="P99" s="2">
        <f t="shared" si="14"/>
        <v>5.9513566263009262E-8</v>
      </c>
      <c r="Q99" s="161"/>
      <c r="R99" s="2">
        <v>7.7200000000000006E-9</v>
      </c>
      <c r="S99" s="2">
        <v>3.9836920946399998</v>
      </c>
      <c r="T99" s="2">
        <v>955.59974160860008</v>
      </c>
      <c r="U99" s="2">
        <f t="shared" si="15"/>
        <v>1.9555201741835896E-9</v>
      </c>
      <c r="V99" s="161"/>
      <c r="W99" s="2">
        <v>5.7E-10</v>
      </c>
      <c r="X99" s="2">
        <v>4.9635237348599999</v>
      </c>
      <c r="Y99" s="2">
        <v>14945.3161735544</v>
      </c>
      <c r="Z99" s="2">
        <f t="shared" si="16"/>
        <v>-4.5789359507356127E-10</v>
      </c>
      <c r="AA99" s="161"/>
      <c r="AB99" s="162"/>
      <c r="AC99" s="162"/>
      <c r="AD99" s="162"/>
      <c r="AE99" s="161"/>
      <c r="AF99" s="161"/>
      <c r="AG99" s="162"/>
      <c r="AH99" s="162"/>
      <c r="AI99" s="162"/>
      <c r="AJ99" s="161"/>
      <c r="AK99" s="161"/>
      <c r="AL99" s="162"/>
      <c r="AM99" s="162"/>
      <c r="AN99" s="162"/>
      <c r="AO99" s="161"/>
      <c r="AP99" s="161"/>
      <c r="AQ99" s="2">
        <v>2.57E-9</v>
      </c>
      <c r="AR99" s="2">
        <v>5.8138280975700001</v>
      </c>
      <c r="AS99" s="2">
        <v>426.59819087599999</v>
      </c>
      <c r="AT99" s="2">
        <f t="shared" si="17"/>
        <v>-2.4498921250842148E-9</v>
      </c>
      <c r="AU99" s="2"/>
      <c r="AV99" s="2">
        <v>1.8999999999999999E-10</v>
      </c>
      <c r="AW99" s="2">
        <v>0.85407021371000003</v>
      </c>
      <c r="AX99" s="2">
        <v>14712.317116458</v>
      </c>
      <c r="AY99" s="2">
        <f t="shared" si="18"/>
        <v>1.0866304219379609E-10</v>
      </c>
      <c r="AZ99" s="161"/>
      <c r="BA99" s="162"/>
      <c r="BB99" s="162"/>
      <c r="BC99" s="162"/>
      <c r="BD99" s="161"/>
      <c r="BE99" s="161"/>
      <c r="BF99" s="162"/>
      <c r="BG99" s="162"/>
      <c r="BH99" s="162"/>
      <c r="BI99" s="161"/>
      <c r="BJ99" s="161"/>
      <c r="BK99" s="162"/>
      <c r="BL99" s="162"/>
      <c r="BM99" s="162"/>
      <c r="BN99" s="161"/>
      <c r="BO99" s="2"/>
      <c r="BP99" s="2">
        <v>2.927E-8</v>
      </c>
      <c r="BQ99" s="2">
        <v>5.7378748154799997</v>
      </c>
      <c r="BR99" s="2">
        <v>16200.772724501199</v>
      </c>
      <c r="BS99" s="2">
        <f t="shared" si="19"/>
        <v>-2.1723009836089525E-8</v>
      </c>
      <c r="BT99" s="2"/>
      <c r="BU99" s="2">
        <v>2.1400000000000001E-9</v>
      </c>
      <c r="BV99" s="2">
        <v>3.9187620027899999</v>
      </c>
      <c r="BW99" s="2">
        <v>13916.0191096416</v>
      </c>
      <c r="BX99" s="2">
        <f t="shared" si="20"/>
        <v>-1.1867077060217574E-9</v>
      </c>
      <c r="BY99" s="2"/>
      <c r="BZ99" s="2">
        <v>2.3000000000000001E-10</v>
      </c>
      <c r="CA99" s="2">
        <v>3.8771032143299999</v>
      </c>
      <c r="CB99" s="2">
        <v>6275.9623029905997</v>
      </c>
      <c r="CC99" s="2">
        <f t="shared" si="21"/>
        <v>2.0233829515478328E-10</v>
      </c>
      <c r="CD99" s="161"/>
      <c r="CE99" s="162"/>
      <c r="CF99" s="162"/>
      <c r="CG99" s="162"/>
      <c r="CH99" s="161"/>
      <c r="CI99" s="161"/>
      <c r="CJ99" s="162"/>
      <c r="CK99" s="162"/>
      <c r="CL99" s="162"/>
      <c r="CM99" s="161"/>
      <c r="CN99" s="161"/>
      <c r="CO99" s="162"/>
      <c r="CP99" s="162"/>
      <c r="CQ99" s="162"/>
      <c r="CR99" s="161"/>
    </row>
    <row r="100" spans="1:96" ht="12.75">
      <c r="A100" s="161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2">
        <v>9.3779999999999997E-8</v>
      </c>
      <c r="N100" s="2">
        <v>2.6241424103200002</v>
      </c>
      <c r="O100" s="2">
        <v>5760.4984318976003</v>
      </c>
      <c r="P100" s="2">
        <f t="shared" si="14"/>
        <v>-4.739019144798095E-8</v>
      </c>
      <c r="Q100" s="161"/>
      <c r="R100" s="2">
        <v>7.4899999999999996E-9</v>
      </c>
      <c r="S100" s="2">
        <v>5.1789000180500002</v>
      </c>
      <c r="T100" s="2">
        <v>10969.965257698201</v>
      </c>
      <c r="U100" s="2">
        <f t="shared" si="15"/>
        <v>4.6335612860386954E-9</v>
      </c>
      <c r="V100" s="161"/>
      <c r="W100" s="2">
        <v>4.5E-10</v>
      </c>
      <c r="X100" s="2">
        <v>1.0086123015999999</v>
      </c>
      <c r="Y100" s="2">
        <v>8635.9420037632008</v>
      </c>
      <c r="Z100" s="2">
        <f t="shared" si="16"/>
        <v>-4.3602268770764605E-10</v>
      </c>
      <c r="AA100" s="161"/>
      <c r="AB100" s="162"/>
      <c r="AC100" s="162"/>
      <c r="AD100" s="162"/>
      <c r="AE100" s="161"/>
      <c r="AF100" s="161"/>
      <c r="AG100" s="162"/>
      <c r="AH100" s="162"/>
      <c r="AI100" s="162"/>
      <c r="AJ100" s="161"/>
      <c r="AK100" s="161"/>
      <c r="AL100" s="162"/>
      <c r="AM100" s="162"/>
      <c r="AN100" s="162"/>
      <c r="AO100" s="161"/>
      <c r="AP100" s="161"/>
      <c r="AQ100" s="2">
        <v>2.6500000000000002E-9</v>
      </c>
      <c r="AR100" s="2">
        <v>6.1035850767099999</v>
      </c>
      <c r="AS100" s="2">
        <v>6836.6452528338004</v>
      </c>
      <c r="AT100" s="2">
        <f t="shared" si="17"/>
        <v>2.4542534270015816E-9</v>
      </c>
      <c r="AU100" s="161"/>
      <c r="AV100" s="162"/>
      <c r="AW100" s="162"/>
      <c r="AX100" s="162"/>
      <c r="AY100" s="161"/>
      <c r="AZ100" s="161"/>
      <c r="BA100" s="162"/>
      <c r="BB100" s="162"/>
      <c r="BC100" s="162"/>
      <c r="BD100" s="161"/>
      <c r="BE100" s="161"/>
      <c r="BF100" s="162"/>
      <c r="BG100" s="162"/>
      <c r="BH100" s="162"/>
      <c r="BI100" s="161"/>
      <c r="BJ100" s="161"/>
      <c r="BK100" s="162"/>
      <c r="BL100" s="162"/>
      <c r="BM100" s="162"/>
      <c r="BN100" s="161"/>
      <c r="BO100" s="2"/>
      <c r="BP100" s="2">
        <v>3.1639999999999997E-8</v>
      </c>
      <c r="BQ100" s="2">
        <v>1.69140262657</v>
      </c>
      <c r="BR100" s="2">
        <v>11015.106477334801</v>
      </c>
      <c r="BS100" s="2">
        <f t="shared" si="19"/>
        <v>-3.0154901102648924E-8</v>
      </c>
      <c r="BT100" s="2"/>
      <c r="BU100" s="2">
        <v>2.1200000000000001E-9</v>
      </c>
      <c r="BV100" s="2">
        <v>4.0086119851699999</v>
      </c>
      <c r="BW100" s="2">
        <v>5230.8074668030004</v>
      </c>
      <c r="BX100" s="2">
        <f t="shared" si="20"/>
        <v>2.0996233027017659E-9</v>
      </c>
      <c r="BY100" s="2"/>
      <c r="BZ100" s="2">
        <v>2.5000000000000002E-10</v>
      </c>
      <c r="CA100" s="2">
        <v>3.9452977897000001</v>
      </c>
      <c r="CB100" s="2">
        <v>3128.3887650958</v>
      </c>
      <c r="CC100" s="2">
        <f t="shared" si="21"/>
        <v>1.6799605556084197E-10</v>
      </c>
      <c r="CD100" s="161"/>
      <c r="CE100" s="162"/>
      <c r="CF100" s="162"/>
      <c r="CG100" s="162"/>
      <c r="CH100" s="161"/>
      <c r="CI100" s="161"/>
      <c r="CJ100" s="162"/>
      <c r="CK100" s="162"/>
      <c r="CL100" s="162"/>
      <c r="CM100" s="161"/>
      <c r="CN100" s="161"/>
      <c r="CO100" s="162"/>
      <c r="CP100" s="162"/>
      <c r="CQ100" s="162"/>
      <c r="CR100" s="161"/>
    </row>
    <row r="101" spans="1:96" ht="12.75">
      <c r="A101" s="161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2">
        <v>8.1269999999999999E-8</v>
      </c>
      <c r="N101" s="2">
        <v>6.1122800178499999</v>
      </c>
      <c r="O101" s="2">
        <v>4732.0306273433998</v>
      </c>
      <c r="P101" s="2">
        <f t="shared" si="14"/>
        <v>2.3670651535413115E-8</v>
      </c>
      <c r="Q101" s="161"/>
      <c r="R101" s="2">
        <v>8.0600000000000007E-9</v>
      </c>
      <c r="S101" s="2">
        <v>0.34218864253999998</v>
      </c>
      <c r="T101" s="2">
        <v>9917.6968745098002</v>
      </c>
      <c r="U101" s="2">
        <f t="shared" si="15"/>
        <v>-2.6168633841397256E-9</v>
      </c>
      <c r="V101" s="161"/>
      <c r="W101" s="2">
        <v>4.3000000000000001E-10</v>
      </c>
      <c r="X101" s="2">
        <v>3.3068568335899999</v>
      </c>
      <c r="Y101" s="2">
        <v>9779.1086761253991</v>
      </c>
      <c r="Z101" s="2">
        <f t="shared" si="16"/>
        <v>3.4266896468745943E-10</v>
      </c>
      <c r="AA101" s="161"/>
      <c r="AB101" s="162"/>
      <c r="AC101" s="162"/>
      <c r="AD101" s="162"/>
      <c r="AE101" s="161"/>
      <c r="AF101" s="161"/>
      <c r="AG101" s="162"/>
      <c r="AH101" s="162"/>
      <c r="AI101" s="162"/>
      <c r="AJ101" s="161"/>
      <c r="AK101" s="161"/>
      <c r="AL101" s="162"/>
      <c r="AM101" s="162"/>
      <c r="AN101" s="162"/>
      <c r="AO101" s="161"/>
      <c r="AP101" s="161"/>
      <c r="AQ101" s="2">
        <v>2.5000000000000001E-9</v>
      </c>
      <c r="AR101" s="2">
        <v>4.5645289554700001</v>
      </c>
      <c r="AS101" s="2">
        <v>7477.5228602160005</v>
      </c>
      <c r="AT101" s="2">
        <f t="shared" si="17"/>
        <v>1.7346342052826555E-9</v>
      </c>
      <c r="AU101" s="161"/>
      <c r="AV101" s="162"/>
      <c r="AW101" s="162"/>
      <c r="AX101" s="162"/>
      <c r="AY101" s="161"/>
      <c r="AZ101" s="161"/>
      <c r="BA101" s="162"/>
      <c r="BB101" s="162"/>
      <c r="BC101" s="162"/>
      <c r="BD101" s="161"/>
      <c r="BE101" s="161"/>
      <c r="BF101" s="162"/>
      <c r="BG101" s="162"/>
      <c r="BH101" s="162"/>
      <c r="BI101" s="161"/>
      <c r="BJ101" s="161"/>
      <c r="BK101" s="162"/>
      <c r="BL101" s="162"/>
      <c r="BM101" s="162"/>
      <c r="BN101" s="161"/>
      <c r="BO101" s="2"/>
      <c r="BP101" s="2">
        <v>2.5979999999999998E-8</v>
      </c>
      <c r="BQ101" s="2">
        <v>2.9624411858599999</v>
      </c>
      <c r="BR101" s="2">
        <v>25132.3033999656</v>
      </c>
      <c r="BS101" s="2">
        <f t="shared" si="19"/>
        <v>-7.0255541529177502E-9</v>
      </c>
      <c r="BT101" s="2"/>
      <c r="BU101" s="2">
        <v>1.8400000000000001E-9</v>
      </c>
      <c r="BV101" s="2">
        <v>5.5980597661399996</v>
      </c>
      <c r="BW101" s="2">
        <v>6283.1431602941902</v>
      </c>
      <c r="BX101" s="2">
        <f t="shared" si="20"/>
        <v>-1.0477993176651399E-9</v>
      </c>
      <c r="BY101" s="2"/>
      <c r="BZ101" s="2">
        <v>2.3000000000000001E-10</v>
      </c>
      <c r="CA101" s="2">
        <v>3.4468560960099999</v>
      </c>
      <c r="CB101" s="2">
        <v>4136.9104335162001</v>
      </c>
      <c r="CC101" s="2">
        <f t="shared" si="21"/>
        <v>1.8434597421971502E-10</v>
      </c>
      <c r="CD101" s="161"/>
      <c r="CE101" s="162"/>
      <c r="CF101" s="162"/>
      <c r="CG101" s="162"/>
      <c r="CH101" s="161"/>
      <c r="CI101" s="161"/>
      <c r="CJ101" s="162"/>
      <c r="CK101" s="162"/>
      <c r="CL101" s="162"/>
      <c r="CM101" s="161"/>
      <c r="CN101" s="161"/>
      <c r="CO101" s="162"/>
      <c r="CP101" s="162"/>
      <c r="CQ101" s="162"/>
      <c r="CR101" s="161"/>
    </row>
    <row r="102" spans="1:96" ht="12.75">
      <c r="A102" s="161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2">
        <v>9.2319999999999996E-8</v>
      </c>
      <c r="N102" s="2">
        <v>0.48343968735999998</v>
      </c>
      <c r="O102" s="2">
        <v>522.57741809380002</v>
      </c>
      <c r="P102" s="2">
        <f t="shared" si="14"/>
        <v>-6.8944288158795342E-8</v>
      </c>
      <c r="Q102" s="161"/>
      <c r="R102" s="2">
        <v>7.2799999999999997E-9</v>
      </c>
      <c r="S102" s="2">
        <v>5.2096256378700003</v>
      </c>
      <c r="T102" s="2">
        <v>38.027672635800002</v>
      </c>
      <c r="U102" s="2">
        <f t="shared" si="15"/>
        <v>2.0565314381231292E-9</v>
      </c>
      <c r="V102" s="161"/>
      <c r="W102" s="2">
        <v>4.2E-10</v>
      </c>
      <c r="X102" s="2">
        <v>0.63481258929999995</v>
      </c>
      <c r="Y102" s="2">
        <v>2699.7348193175999</v>
      </c>
      <c r="Z102" s="2">
        <f t="shared" si="16"/>
        <v>-8.2163534164441608E-11</v>
      </c>
      <c r="AA102" s="161"/>
      <c r="AB102" s="162"/>
      <c r="AC102" s="162"/>
      <c r="AD102" s="162"/>
      <c r="AE102" s="161"/>
      <c r="AF102" s="161"/>
      <c r="AG102" s="162"/>
      <c r="AH102" s="162"/>
      <c r="AI102" s="162"/>
      <c r="AJ102" s="161"/>
      <c r="AK102" s="161"/>
      <c r="AL102" s="162"/>
      <c r="AM102" s="162"/>
      <c r="AN102" s="162"/>
      <c r="AO102" s="161"/>
      <c r="AP102" s="161"/>
      <c r="AQ102" s="2">
        <v>2.6599999999999999E-9</v>
      </c>
      <c r="AR102" s="2">
        <v>2.62926282354</v>
      </c>
      <c r="AS102" s="2">
        <v>7238.6755916000002</v>
      </c>
      <c r="AT102" s="2">
        <f t="shared" si="17"/>
        <v>2.6106075803347876E-9</v>
      </c>
      <c r="AU102" s="161"/>
      <c r="AV102" s="162"/>
      <c r="AW102" s="162"/>
      <c r="AX102" s="162"/>
      <c r="AY102" s="161"/>
      <c r="AZ102" s="161"/>
      <c r="BA102" s="162"/>
      <c r="BB102" s="162"/>
      <c r="BC102" s="162"/>
      <c r="BD102" s="161"/>
      <c r="BE102" s="161"/>
      <c r="BF102" s="162"/>
      <c r="BG102" s="162"/>
      <c r="BH102" s="162"/>
      <c r="BI102" s="161"/>
      <c r="BJ102" s="161"/>
      <c r="BK102" s="162"/>
      <c r="BL102" s="162"/>
      <c r="BM102" s="162"/>
      <c r="BN102" s="161"/>
      <c r="BO102" s="2"/>
      <c r="BP102" s="2">
        <v>3.5189999999999999E-8</v>
      </c>
      <c r="BQ102" s="2">
        <v>3.6263932575300002</v>
      </c>
      <c r="BR102" s="2">
        <v>244287.60000722701</v>
      </c>
      <c r="BS102" s="2">
        <f t="shared" si="19"/>
        <v>3.5160707501547831E-8</v>
      </c>
      <c r="BT102" s="2"/>
      <c r="BU102" s="2">
        <v>1.8400000000000001E-9</v>
      </c>
      <c r="BV102" s="2">
        <v>2.8527539212400002</v>
      </c>
      <c r="BW102" s="2">
        <v>7238.6755916000002</v>
      </c>
      <c r="BX102" s="2">
        <f t="shared" si="20"/>
        <v>1.6826988987148162E-9</v>
      </c>
      <c r="BY102" s="2"/>
      <c r="BZ102" s="2">
        <v>2.3000000000000001E-10</v>
      </c>
      <c r="CA102" s="2">
        <v>3.8315602984899999</v>
      </c>
      <c r="CB102" s="2">
        <v>5753.3848848968</v>
      </c>
      <c r="CC102" s="2">
        <f t="shared" si="21"/>
        <v>-2.2514500632019272E-10</v>
      </c>
      <c r="CD102" s="161"/>
      <c r="CE102" s="162"/>
      <c r="CF102" s="162"/>
      <c r="CG102" s="162"/>
      <c r="CH102" s="161"/>
      <c r="CI102" s="161"/>
      <c r="CJ102" s="162"/>
      <c r="CK102" s="162"/>
      <c r="CL102" s="162"/>
      <c r="CM102" s="161"/>
      <c r="CN102" s="161"/>
      <c r="CO102" s="162"/>
      <c r="CP102" s="162"/>
      <c r="CQ102" s="162"/>
      <c r="CR102" s="161"/>
    </row>
    <row r="103" spans="1:96" ht="12.75">
      <c r="A103" s="161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2">
        <v>9.802E-8</v>
      </c>
      <c r="N103" s="2">
        <v>5.2441399114699996</v>
      </c>
      <c r="O103" s="2">
        <v>27511.4678735372</v>
      </c>
      <c r="P103" s="2">
        <f t="shared" si="14"/>
        <v>-9.1748586832408358E-8</v>
      </c>
      <c r="Q103" s="161"/>
      <c r="R103" s="2">
        <v>6.8500000000000001E-9</v>
      </c>
      <c r="S103" s="2">
        <v>2.7759296185400002</v>
      </c>
      <c r="T103" s="2">
        <v>20.775395492400001</v>
      </c>
      <c r="U103" s="2">
        <f t="shared" si="15"/>
        <v>-6.0732124935126457E-9</v>
      </c>
      <c r="V103" s="161"/>
      <c r="W103" s="2">
        <v>4.0999999999999998E-10</v>
      </c>
      <c r="X103" s="2">
        <v>5.6799676664099996</v>
      </c>
      <c r="Y103" s="2">
        <v>11712.955318230799</v>
      </c>
      <c r="Z103" s="2">
        <f t="shared" si="16"/>
        <v>-3.7320530367813955E-10</v>
      </c>
      <c r="AA103" s="161"/>
      <c r="AB103" s="162"/>
      <c r="AC103" s="162"/>
      <c r="AD103" s="162"/>
      <c r="AE103" s="161"/>
      <c r="AF103" s="161"/>
      <c r="AG103" s="162"/>
      <c r="AH103" s="162"/>
      <c r="AI103" s="162"/>
      <c r="AJ103" s="161"/>
      <c r="AK103" s="161"/>
      <c r="AL103" s="162"/>
      <c r="AM103" s="162"/>
      <c r="AN103" s="162"/>
      <c r="AO103" s="161"/>
      <c r="AP103" s="161"/>
      <c r="AQ103" s="2">
        <v>2.6299999999999998E-9</v>
      </c>
      <c r="AR103" s="2">
        <v>6.2208950123699998</v>
      </c>
      <c r="AS103" s="2">
        <v>6133.5126528567998</v>
      </c>
      <c r="AT103" s="2">
        <f t="shared" si="17"/>
        <v>-2.3235975272289831E-9</v>
      </c>
      <c r="AU103" s="161"/>
      <c r="AV103" s="162"/>
      <c r="AW103" s="162"/>
      <c r="AX103" s="162"/>
      <c r="AY103" s="161"/>
      <c r="AZ103" s="161"/>
      <c r="BA103" s="162"/>
      <c r="BB103" s="162"/>
      <c r="BC103" s="162"/>
      <c r="BD103" s="161"/>
      <c r="BE103" s="161"/>
      <c r="BF103" s="162"/>
      <c r="BG103" s="162"/>
      <c r="BH103" s="162"/>
      <c r="BI103" s="161"/>
      <c r="BJ103" s="161"/>
      <c r="BK103" s="162"/>
      <c r="BL103" s="162"/>
      <c r="BM103" s="162"/>
      <c r="BN103" s="161"/>
      <c r="BO103" s="2"/>
      <c r="BP103" s="2">
        <v>2.6759999999999999E-8</v>
      </c>
      <c r="BQ103" s="2">
        <v>4.2072570085000001</v>
      </c>
      <c r="BR103" s="2">
        <v>18073.7049386502</v>
      </c>
      <c r="BS103" s="2">
        <f t="shared" si="19"/>
        <v>-4.9261791051513746E-9</v>
      </c>
      <c r="BT103" s="2"/>
      <c r="BU103" s="2">
        <v>1.79E-9</v>
      </c>
      <c r="BV103" s="2">
        <v>2.54259058334</v>
      </c>
      <c r="BW103" s="2">
        <v>14314.1681130498</v>
      </c>
      <c r="BX103" s="2">
        <f t="shared" si="20"/>
        <v>2.5981158923220383E-10</v>
      </c>
      <c r="BY103" s="2"/>
      <c r="BZ103" s="2">
        <v>2.1999999999999999E-10</v>
      </c>
      <c r="CA103" s="2">
        <v>1.8695612806699999</v>
      </c>
      <c r="CB103" s="2">
        <v>16730.463689595799</v>
      </c>
      <c r="CC103" s="2">
        <f t="shared" si="21"/>
        <v>-2.1505281600147129E-10</v>
      </c>
      <c r="CD103" s="161"/>
      <c r="CE103" s="162"/>
      <c r="CF103" s="162"/>
      <c r="CG103" s="162"/>
      <c r="CH103" s="161"/>
      <c r="CI103" s="161"/>
      <c r="CJ103" s="162"/>
      <c r="CK103" s="162"/>
      <c r="CL103" s="162"/>
      <c r="CM103" s="161"/>
      <c r="CN103" s="161"/>
      <c r="CO103" s="162"/>
      <c r="CP103" s="162"/>
      <c r="CQ103" s="162"/>
      <c r="CR103" s="161"/>
    </row>
    <row r="104" spans="1:96" ht="12.75">
      <c r="A104" s="161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2">
        <v>7.8709999999999995E-8</v>
      </c>
      <c r="N104" s="2">
        <v>0.99590177926000001</v>
      </c>
      <c r="O104" s="2">
        <v>5643.1785636774002</v>
      </c>
      <c r="P104" s="2">
        <f t="shared" si="14"/>
        <v>3.4093147362750651E-8</v>
      </c>
      <c r="Q104" s="161"/>
      <c r="R104" s="2">
        <v>6.3600000000000004E-9</v>
      </c>
      <c r="S104" s="2">
        <v>4.2824219363199996</v>
      </c>
      <c r="T104" s="2">
        <v>28.449187467800002</v>
      </c>
      <c r="U104" s="2">
        <f t="shared" si="15"/>
        <v>-3.5263216117843814E-9</v>
      </c>
      <c r="V104" s="161"/>
      <c r="W104" s="2">
        <v>5.6000000000000003E-10</v>
      </c>
      <c r="X104" s="2">
        <v>4.3402445146800002</v>
      </c>
      <c r="Y104" s="2">
        <v>90955.551694496098</v>
      </c>
      <c r="Z104" s="2">
        <f t="shared" si="16"/>
        <v>-5.027258177384129E-10</v>
      </c>
      <c r="AA104" s="161"/>
      <c r="AB104" s="162"/>
      <c r="AC104" s="162"/>
      <c r="AD104" s="162"/>
      <c r="AE104" s="161"/>
      <c r="AF104" s="161"/>
      <c r="AG104" s="162"/>
      <c r="AH104" s="162"/>
      <c r="AI104" s="162"/>
      <c r="AJ104" s="161"/>
      <c r="AK104" s="161"/>
      <c r="AL104" s="162"/>
      <c r="AM104" s="162"/>
      <c r="AN104" s="162"/>
      <c r="AO104" s="161"/>
      <c r="AP104" s="161"/>
      <c r="AQ104" s="2">
        <v>3.0600000000000002E-9</v>
      </c>
      <c r="AR104" s="2">
        <v>2.7968238053099999</v>
      </c>
      <c r="AS104" s="2">
        <v>1748.016413067</v>
      </c>
      <c r="AT104" s="2">
        <f t="shared" si="17"/>
        <v>2.5046199163279464E-9</v>
      </c>
      <c r="AU104" s="161"/>
      <c r="AV104" s="162"/>
      <c r="AW104" s="162"/>
      <c r="AX104" s="162"/>
      <c r="AY104" s="161"/>
      <c r="AZ104" s="161"/>
      <c r="BA104" s="162"/>
      <c r="BB104" s="162"/>
      <c r="BC104" s="162"/>
      <c r="BD104" s="161"/>
      <c r="BE104" s="161"/>
      <c r="BF104" s="162"/>
      <c r="BG104" s="162"/>
      <c r="BH104" s="162"/>
      <c r="BI104" s="161"/>
      <c r="BJ104" s="161"/>
      <c r="BK104" s="162"/>
      <c r="BL104" s="162"/>
      <c r="BM104" s="162"/>
      <c r="BN104" s="161"/>
      <c r="BO104" s="2"/>
      <c r="BP104" s="2">
        <v>2.9779999999999999E-8</v>
      </c>
      <c r="BQ104" s="2">
        <v>1.74971565805</v>
      </c>
      <c r="BR104" s="2">
        <v>6283.0085396885997</v>
      </c>
      <c r="BS104" s="2">
        <f t="shared" si="19"/>
        <v>-2.9778078598756856E-9</v>
      </c>
      <c r="BT104" s="2"/>
      <c r="BU104" s="2">
        <v>2.2499999999999999E-9</v>
      </c>
      <c r="BV104" s="2">
        <v>1.64458698399</v>
      </c>
      <c r="BW104" s="2">
        <v>4732.0306273433998</v>
      </c>
      <c r="BX104" s="2">
        <f t="shared" si="20"/>
        <v>1.9295680022406666E-9</v>
      </c>
      <c r="BY104" s="2"/>
      <c r="BZ104" s="2">
        <v>2.5000000000000002E-10</v>
      </c>
      <c r="CA104" s="2">
        <v>2.4218893385500002</v>
      </c>
      <c r="CB104" s="2">
        <v>5729.5064471490005</v>
      </c>
      <c r="CC104" s="2">
        <f t="shared" si="21"/>
        <v>-1.1971437625296865E-10</v>
      </c>
      <c r="CD104" s="161"/>
      <c r="CE104" s="162"/>
      <c r="CF104" s="162"/>
      <c r="CG104" s="162"/>
      <c r="CH104" s="161"/>
      <c r="CI104" s="161"/>
      <c r="CJ104" s="162"/>
      <c r="CK104" s="162"/>
      <c r="CL104" s="162"/>
      <c r="CM104" s="161"/>
      <c r="CN104" s="161"/>
      <c r="CO104" s="162"/>
      <c r="CP104" s="162"/>
      <c r="CQ104" s="162"/>
      <c r="CR104" s="161"/>
    </row>
    <row r="105" spans="1:96" ht="12.75">
      <c r="A105" s="161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2">
        <v>8.1229999999999993E-8</v>
      </c>
      <c r="N105" s="2">
        <v>6.2705301364999997</v>
      </c>
      <c r="O105" s="2">
        <v>426.59819087599999</v>
      </c>
      <c r="P105" s="2">
        <f t="shared" si="14"/>
        <v>-5.8674752641357202E-8</v>
      </c>
      <c r="Q105" s="161"/>
      <c r="R105" s="2">
        <v>6.0799999999999997E-9</v>
      </c>
      <c r="S105" s="2">
        <v>5.6327850890600004</v>
      </c>
      <c r="T105" s="2">
        <v>10984.192351699799</v>
      </c>
      <c r="U105" s="2">
        <f t="shared" si="15"/>
        <v>1.7502366871605984E-9</v>
      </c>
      <c r="V105" s="161"/>
      <c r="W105" s="2">
        <v>4.0999999999999998E-10</v>
      </c>
      <c r="X105" s="2">
        <v>5.8172221284500001</v>
      </c>
      <c r="Y105" s="2">
        <v>709.93304855830002</v>
      </c>
      <c r="Z105" s="2">
        <f t="shared" si="16"/>
        <v>-1.2513268399638035E-10</v>
      </c>
      <c r="AA105" s="161"/>
      <c r="AB105" s="162"/>
      <c r="AC105" s="162"/>
      <c r="AD105" s="162"/>
      <c r="AE105" s="161"/>
      <c r="AF105" s="161"/>
      <c r="AG105" s="162"/>
      <c r="AH105" s="162"/>
      <c r="AI105" s="162"/>
      <c r="AJ105" s="161"/>
      <c r="AK105" s="161"/>
      <c r="AL105" s="162"/>
      <c r="AM105" s="162"/>
      <c r="AN105" s="162"/>
      <c r="AO105" s="161"/>
      <c r="AP105" s="161"/>
      <c r="AQ105" s="2">
        <v>2.3600000000000001E-9</v>
      </c>
      <c r="AR105" s="2">
        <v>2.4609302371399999</v>
      </c>
      <c r="AS105" s="2">
        <v>11371.7046897582</v>
      </c>
      <c r="AT105" s="2">
        <f t="shared" si="17"/>
        <v>-1.4668959243061643E-9</v>
      </c>
      <c r="AU105" s="161"/>
      <c r="AV105" s="162"/>
      <c r="AW105" s="162"/>
      <c r="AX105" s="162"/>
      <c r="AY105" s="161"/>
      <c r="AZ105" s="161"/>
      <c r="BA105" s="162"/>
      <c r="BB105" s="162"/>
      <c r="BC105" s="162"/>
      <c r="BD105" s="161"/>
      <c r="BE105" s="161"/>
      <c r="BF105" s="162"/>
      <c r="BG105" s="162"/>
      <c r="BH105" s="162"/>
      <c r="BI105" s="161"/>
      <c r="BJ105" s="161"/>
      <c r="BK105" s="162"/>
      <c r="BL105" s="162"/>
      <c r="BM105" s="162"/>
      <c r="BN105" s="161"/>
      <c r="BO105" s="2"/>
      <c r="BP105" s="2">
        <v>2.2869999999999999E-8</v>
      </c>
      <c r="BQ105" s="2">
        <v>1.06975704977</v>
      </c>
      <c r="BR105" s="2">
        <v>14314.1681130498</v>
      </c>
      <c r="BS105" s="2">
        <f t="shared" si="19"/>
        <v>-2.219465558720081E-8</v>
      </c>
      <c r="BT105" s="2"/>
      <c r="BU105" s="2">
        <v>2.3600000000000001E-9</v>
      </c>
      <c r="BV105" s="2">
        <v>5.5882612571500001</v>
      </c>
      <c r="BW105" s="2">
        <v>6069.7767545533998</v>
      </c>
      <c r="BX105" s="2">
        <f t="shared" si="20"/>
        <v>-2.3089982235629197E-9</v>
      </c>
      <c r="BY105" s="2"/>
      <c r="BZ105" s="2">
        <v>2.0000000000000001E-10</v>
      </c>
      <c r="CA105" s="2">
        <v>1.7820835292699999</v>
      </c>
      <c r="CB105" s="2">
        <v>17789.845619784999</v>
      </c>
      <c r="CC105" s="2">
        <f t="shared" si="21"/>
        <v>-1.7211912995048158E-10</v>
      </c>
      <c r="CD105" s="161"/>
      <c r="CE105" s="162"/>
      <c r="CF105" s="162"/>
      <c r="CG105" s="162"/>
      <c r="CH105" s="161"/>
      <c r="CI105" s="161"/>
      <c r="CJ105" s="162"/>
      <c r="CK105" s="162"/>
      <c r="CL105" s="162"/>
      <c r="CM105" s="161"/>
      <c r="CN105" s="161"/>
      <c r="CO105" s="162"/>
      <c r="CP105" s="162"/>
      <c r="CQ105" s="162"/>
      <c r="CR105" s="161"/>
    </row>
    <row r="106" spans="1:96" ht="12.75">
      <c r="A106" s="167"/>
      <c r="B106" s="167"/>
      <c r="C106" s="167"/>
      <c r="D106" s="167"/>
      <c r="E106" s="167"/>
      <c r="F106" s="169"/>
      <c r="G106" s="161"/>
      <c r="H106" s="161"/>
      <c r="I106" s="161"/>
      <c r="J106" s="161"/>
      <c r="K106" s="161"/>
      <c r="L106" s="161"/>
      <c r="M106" s="2">
        <v>9.048E-8</v>
      </c>
      <c r="N106" s="2">
        <v>5.3368633589699996</v>
      </c>
      <c r="O106" s="2">
        <v>6386.1686242100004</v>
      </c>
      <c r="P106" s="2">
        <f t="shared" si="14"/>
        <v>2.0326390839872248E-8</v>
      </c>
      <c r="Q106" s="161"/>
      <c r="R106" s="2">
        <v>7.0399999999999997E-9</v>
      </c>
      <c r="S106" s="2">
        <v>5.6073882366500003</v>
      </c>
      <c r="T106" s="2">
        <v>3738.7614301079998</v>
      </c>
      <c r="U106" s="2">
        <f t="shared" si="15"/>
        <v>-5.8673269226648667E-9</v>
      </c>
      <c r="V106" s="161"/>
      <c r="W106" s="2">
        <v>5.3000000000000003E-10</v>
      </c>
      <c r="X106" s="2">
        <v>6.1705208714299999</v>
      </c>
      <c r="Y106" s="2">
        <v>233141.31440436101</v>
      </c>
      <c r="Z106" s="2">
        <f t="shared" si="16"/>
        <v>8.6506151860460126E-12</v>
      </c>
      <c r="AA106" s="161"/>
      <c r="AB106" s="162"/>
      <c r="AC106" s="162"/>
      <c r="AD106" s="162"/>
      <c r="AE106" s="161"/>
      <c r="AF106" s="161"/>
      <c r="AG106" s="162"/>
      <c r="AH106" s="162"/>
      <c r="AI106" s="162"/>
      <c r="AJ106" s="161"/>
      <c r="AK106" s="161"/>
      <c r="AL106" s="162"/>
      <c r="AM106" s="162"/>
      <c r="AN106" s="162"/>
      <c r="AO106" s="161"/>
      <c r="AP106" s="161"/>
      <c r="AQ106" s="2">
        <v>3.1599999999999998E-9</v>
      </c>
      <c r="AR106" s="2">
        <v>1.6266280500600001</v>
      </c>
      <c r="AS106" s="2">
        <v>250908.49012041499</v>
      </c>
      <c r="AT106" s="2">
        <f t="shared" si="17"/>
        <v>1.7867196702344834E-9</v>
      </c>
      <c r="AU106" s="161"/>
      <c r="AV106" s="162"/>
      <c r="AW106" s="162"/>
      <c r="AX106" s="162"/>
      <c r="AY106" s="161"/>
      <c r="AZ106" s="161"/>
      <c r="BA106" s="162"/>
      <c r="BB106" s="162"/>
      <c r="BC106" s="162"/>
      <c r="BD106" s="161"/>
      <c r="BE106" s="161"/>
      <c r="BF106" s="162"/>
      <c r="BG106" s="162"/>
      <c r="BH106" s="162"/>
      <c r="BI106" s="161"/>
      <c r="BJ106" s="161"/>
      <c r="BK106" s="162"/>
      <c r="BL106" s="162"/>
      <c r="BM106" s="162"/>
      <c r="BN106" s="161"/>
      <c r="BO106" s="2"/>
      <c r="BP106" s="2">
        <v>2.8629999999999999E-8</v>
      </c>
      <c r="BQ106" s="2">
        <v>5.9283813139700001</v>
      </c>
      <c r="BR106" s="2">
        <v>14712.317116458</v>
      </c>
      <c r="BS106" s="2">
        <f t="shared" si="19"/>
        <v>2.7761709250957824E-8</v>
      </c>
      <c r="BT106" s="2"/>
      <c r="BU106" s="2">
        <v>1.87E-9</v>
      </c>
      <c r="BV106" s="2">
        <v>2.7280598544300001</v>
      </c>
      <c r="BW106" s="2">
        <v>6062.6632075526004</v>
      </c>
      <c r="BX106" s="2">
        <f t="shared" si="20"/>
        <v>1.6142921030812309E-9</v>
      </c>
      <c r="BY106" s="2"/>
      <c r="BZ106" s="2">
        <v>2.1E-10</v>
      </c>
      <c r="CA106" s="2">
        <v>4.3036308740000004</v>
      </c>
      <c r="CB106" s="2">
        <v>16858.482532933202</v>
      </c>
      <c r="CC106" s="2">
        <f t="shared" si="21"/>
        <v>7.5142648703967293E-11</v>
      </c>
      <c r="CD106" s="161"/>
      <c r="CE106" s="162"/>
      <c r="CF106" s="162"/>
      <c r="CG106" s="162"/>
      <c r="CH106" s="161"/>
      <c r="CI106" s="161"/>
      <c r="CJ106" s="162"/>
      <c r="CK106" s="162"/>
      <c r="CL106" s="162"/>
      <c r="CM106" s="161"/>
      <c r="CN106" s="161"/>
      <c r="CO106" s="162"/>
      <c r="CP106" s="162"/>
      <c r="CQ106" s="162"/>
      <c r="CR106" s="161"/>
    </row>
    <row r="107" spans="1:96" ht="12.75">
      <c r="A107" s="161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2">
        <v>8.6200000000000004E-8</v>
      </c>
      <c r="N107" s="2">
        <v>4.1653821088800003</v>
      </c>
      <c r="O107" s="2">
        <v>7058.5984613153996</v>
      </c>
      <c r="P107" s="2">
        <f t="shared" si="14"/>
        <v>-7.8917288388379089E-8</v>
      </c>
      <c r="Q107" s="161"/>
      <c r="R107" s="2">
        <v>6.8500000000000001E-9</v>
      </c>
      <c r="S107" s="2">
        <v>0.38876148682</v>
      </c>
      <c r="T107" s="2">
        <v>15.252471184999999</v>
      </c>
      <c r="U107" s="2">
        <f t="shared" si="15"/>
        <v>6.5355094064976854E-9</v>
      </c>
      <c r="V107" s="161"/>
      <c r="W107" s="2">
        <v>3.7000000000000001E-10</v>
      </c>
      <c r="X107" s="2">
        <v>3.12495025087</v>
      </c>
      <c r="Y107" s="2">
        <v>16200.772724501199</v>
      </c>
      <c r="Z107" s="2">
        <f t="shared" si="16"/>
        <v>1.1203228356845897E-10</v>
      </c>
      <c r="AA107" s="161"/>
      <c r="AB107" s="162"/>
      <c r="AC107" s="162"/>
      <c r="AD107" s="162"/>
      <c r="AE107" s="161"/>
      <c r="AF107" s="161"/>
      <c r="AG107" s="162"/>
      <c r="AH107" s="162"/>
      <c r="AI107" s="162"/>
      <c r="AJ107" s="161"/>
      <c r="AK107" s="161"/>
      <c r="AL107" s="162"/>
      <c r="AM107" s="162"/>
      <c r="AN107" s="162"/>
      <c r="AO107" s="161"/>
      <c r="AP107" s="161"/>
      <c r="AQ107" s="2">
        <v>2.16E-9</v>
      </c>
      <c r="AR107" s="2">
        <v>3.6872127518500002</v>
      </c>
      <c r="AS107" s="2">
        <v>5849.3641121146002</v>
      </c>
      <c r="AT107" s="2">
        <f t="shared" si="17"/>
        <v>-1.9251222085941137E-9</v>
      </c>
      <c r="AU107" s="161"/>
      <c r="AV107" s="162"/>
      <c r="AW107" s="162"/>
      <c r="AX107" s="162"/>
      <c r="AY107" s="161"/>
      <c r="AZ107" s="161"/>
      <c r="BA107" s="162"/>
      <c r="BB107" s="162"/>
      <c r="BC107" s="162"/>
      <c r="BD107" s="161"/>
      <c r="BE107" s="161"/>
      <c r="BF107" s="162"/>
      <c r="BG107" s="162"/>
      <c r="BH107" s="162"/>
      <c r="BI107" s="161"/>
      <c r="BJ107" s="161"/>
      <c r="BK107" s="162"/>
      <c r="BL107" s="162"/>
      <c r="BM107" s="162"/>
      <c r="BN107" s="161"/>
      <c r="BO107" s="2"/>
      <c r="BP107" s="2">
        <v>3.0710000000000002E-8</v>
      </c>
      <c r="BQ107" s="2">
        <v>0.23793217002</v>
      </c>
      <c r="BR107" s="2">
        <v>35371.887265976402</v>
      </c>
      <c r="BS107" s="2">
        <f t="shared" si="19"/>
        <v>1.3783750077022042E-8</v>
      </c>
      <c r="BT107" s="2"/>
      <c r="BU107" s="2">
        <v>1.8400000000000001E-9</v>
      </c>
      <c r="BV107" s="2">
        <v>6.0421627359799999</v>
      </c>
      <c r="BW107" s="2">
        <v>6283.0085396885997</v>
      </c>
      <c r="BX107" s="2">
        <f t="shared" si="20"/>
        <v>-1.5966932605173535E-9</v>
      </c>
      <c r="BY107" s="2"/>
      <c r="BZ107" s="2">
        <v>2.1E-10</v>
      </c>
      <c r="CA107" s="2">
        <v>0.49258939821999997</v>
      </c>
      <c r="CB107" s="2">
        <v>29088.811415985001</v>
      </c>
      <c r="CC107" s="2">
        <f t="shared" si="21"/>
        <v>-1.7666043189085841E-10</v>
      </c>
      <c r="CD107" s="161"/>
      <c r="CE107" s="162"/>
      <c r="CF107" s="162"/>
      <c r="CG107" s="162"/>
      <c r="CH107" s="161"/>
      <c r="CI107" s="161"/>
      <c r="CJ107" s="162"/>
      <c r="CK107" s="162"/>
      <c r="CL107" s="162"/>
      <c r="CM107" s="161"/>
      <c r="CN107" s="161"/>
      <c r="CO107" s="162"/>
      <c r="CP107" s="162"/>
      <c r="CQ107" s="162"/>
      <c r="CR107" s="161"/>
    </row>
    <row r="108" spans="1:96" ht="12.75">
      <c r="A108" s="161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2">
        <v>6.2970000000000001E-8</v>
      </c>
      <c r="N108" s="2">
        <v>4.7172481931699997</v>
      </c>
      <c r="O108" s="2">
        <v>6836.6452528338004</v>
      </c>
      <c r="P108" s="2">
        <f t="shared" si="14"/>
        <v>-1.2652585444339645E-8</v>
      </c>
      <c r="Q108" s="161"/>
      <c r="R108" s="2">
        <v>6.0099999999999997E-9</v>
      </c>
      <c r="S108" s="2">
        <v>0.73489602442000002</v>
      </c>
      <c r="T108" s="2">
        <v>419.48464387519999</v>
      </c>
      <c r="U108" s="2">
        <f t="shared" si="15"/>
        <v>-1.2121874298627271E-10</v>
      </c>
      <c r="V108" s="161"/>
      <c r="W108" s="2">
        <v>3.4999999999999998E-10</v>
      </c>
      <c r="X108" s="2">
        <v>5.7697345849500001</v>
      </c>
      <c r="Y108" s="2">
        <v>12569.6748183318</v>
      </c>
      <c r="Z108" s="2">
        <f t="shared" si="16"/>
        <v>1.6128250858296578E-10</v>
      </c>
      <c r="AA108" s="161"/>
      <c r="AB108" s="162"/>
      <c r="AC108" s="162"/>
      <c r="AD108" s="162"/>
      <c r="AE108" s="161"/>
      <c r="AF108" s="161"/>
      <c r="AG108" s="162"/>
      <c r="AH108" s="162"/>
      <c r="AI108" s="162"/>
      <c r="AJ108" s="161"/>
      <c r="AK108" s="161"/>
      <c r="AL108" s="162"/>
      <c r="AM108" s="162"/>
      <c r="AN108" s="162"/>
      <c r="AO108" s="161"/>
      <c r="AP108" s="161"/>
      <c r="AQ108" s="2">
        <v>2.2999999999999999E-9</v>
      </c>
      <c r="AR108" s="2">
        <v>0.36165162947000001</v>
      </c>
      <c r="AS108" s="2">
        <v>5863.5912061161998</v>
      </c>
      <c r="AT108" s="2">
        <f t="shared" si="17"/>
        <v>1.7084741850844726E-9</v>
      </c>
      <c r="AU108" s="161"/>
      <c r="AV108" s="162"/>
      <c r="AW108" s="162"/>
      <c r="AX108" s="162"/>
      <c r="AY108" s="161"/>
      <c r="AZ108" s="161"/>
      <c r="BA108" s="162"/>
      <c r="BB108" s="162"/>
      <c r="BC108" s="162"/>
      <c r="BD108" s="161"/>
      <c r="BE108" s="161"/>
      <c r="BF108" s="162"/>
      <c r="BG108" s="162"/>
      <c r="BH108" s="162"/>
      <c r="BI108" s="161"/>
      <c r="BJ108" s="161"/>
      <c r="BK108" s="162"/>
      <c r="BL108" s="162"/>
      <c r="BM108" s="162"/>
      <c r="BN108" s="161"/>
      <c r="BO108" s="2"/>
      <c r="BP108" s="2">
        <v>2.6560000000000001E-8</v>
      </c>
      <c r="BQ108" s="2">
        <v>0.89959301780000001</v>
      </c>
      <c r="BR108" s="2">
        <v>12352.8526045448</v>
      </c>
      <c r="BS108" s="2">
        <f t="shared" si="19"/>
        <v>1.2600075256738336E-9</v>
      </c>
      <c r="BT108" s="2"/>
      <c r="BU108" s="2">
        <v>2.2999999999999999E-9</v>
      </c>
      <c r="BV108" s="2">
        <v>3.6259133508599999</v>
      </c>
      <c r="BW108" s="2">
        <v>6284.0561710596003</v>
      </c>
      <c r="BX108" s="2">
        <f t="shared" si="20"/>
        <v>2.2544124160356607E-9</v>
      </c>
      <c r="BY108" s="2"/>
      <c r="BZ108" s="2">
        <v>2.5000000000000002E-10</v>
      </c>
      <c r="CA108" s="2">
        <v>1.3303025044400001</v>
      </c>
      <c r="CB108" s="2">
        <v>6282.0955289231997</v>
      </c>
      <c r="CC108" s="2">
        <f t="shared" si="21"/>
        <v>-1.2302748607848512E-10</v>
      </c>
      <c r="CD108" s="161"/>
      <c r="CE108" s="162"/>
      <c r="CF108" s="162"/>
      <c r="CG108" s="162"/>
      <c r="CH108" s="161"/>
      <c r="CI108" s="161"/>
      <c r="CJ108" s="162"/>
      <c r="CK108" s="162"/>
      <c r="CL108" s="162"/>
      <c r="CM108" s="161"/>
      <c r="CN108" s="161"/>
      <c r="CO108" s="162"/>
      <c r="CP108" s="162"/>
      <c r="CQ108" s="162"/>
      <c r="CR108" s="161"/>
    </row>
    <row r="109" spans="1:96" ht="12.75">
      <c r="A109" s="161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2">
        <v>7.575E-8</v>
      </c>
      <c r="N109" s="2">
        <v>3.97382858911</v>
      </c>
      <c r="O109" s="2">
        <v>11499.656222792801</v>
      </c>
      <c r="P109" s="2">
        <f t="shared" si="14"/>
        <v>-7.5396883545249676E-8</v>
      </c>
      <c r="Q109" s="161"/>
      <c r="R109" s="2">
        <v>7.1600000000000001E-9</v>
      </c>
      <c r="S109" s="2">
        <v>2.6527979143799998</v>
      </c>
      <c r="T109" s="2">
        <v>6309.3741697912001</v>
      </c>
      <c r="U109" s="2">
        <f t="shared" si="15"/>
        <v>4.3714262318655252E-9</v>
      </c>
      <c r="V109" s="161"/>
      <c r="W109" s="2">
        <v>3.7000000000000001E-10</v>
      </c>
      <c r="X109" s="2">
        <v>0.31656444325999999</v>
      </c>
      <c r="Y109" s="2">
        <v>24356.780788641601</v>
      </c>
      <c r="Z109" s="2">
        <f t="shared" si="16"/>
        <v>-3.4665840805958645E-10</v>
      </c>
      <c r="AA109" s="161"/>
      <c r="AB109" s="162"/>
      <c r="AC109" s="162"/>
      <c r="AD109" s="162"/>
      <c r="AE109" s="161"/>
      <c r="AF109" s="161"/>
      <c r="AG109" s="162"/>
      <c r="AH109" s="162"/>
      <c r="AI109" s="162"/>
      <c r="AJ109" s="161"/>
      <c r="AK109" s="161"/>
      <c r="AL109" s="162"/>
      <c r="AM109" s="162"/>
      <c r="AN109" s="162"/>
      <c r="AO109" s="161"/>
      <c r="AP109" s="161"/>
      <c r="AQ109" s="2">
        <v>2.33E-9</v>
      </c>
      <c r="AR109" s="2">
        <v>5.0350993385800002</v>
      </c>
      <c r="AS109" s="2">
        <v>20426.571092422</v>
      </c>
      <c r="AT109" s="2">
        <f t="shared" si="17"/>
        <v>3.7910246951044459E-10</v>
      </c>
      <c r="AU109" s="161"/>
      <c r="AV109" s="162"/>
      <c r="AW109" s="162"/>
      <c r="AX109" s="162"/>
      <c r="AY109" s="161"/>
      <c r="AZ109" s="161"/>
      <c r="BA109" s="162"/>
      <c r="BB109" s="162"/>
      <c r="BC109" s="162"/>
      <c r="BD109" s="161"/>
      <c r="BE109" s="161"/>
      <c r="BF109" s="162"/>
      <c r="BG109" s="162"/>
      <c r="BH109" s="162"/>
      <c r="BI109" s="161"/>
      <c r="BJ109" s="161"/>
      <c r="BK109" s="162"/>
      <c r="BL109" s="162"/>
      <c r="BM109" s="162"/>
      <c r="BN109" s="161"/>
      <c r="BO109" s="2"/>
      <c r="BP109" s="2">
        <v>2.4150000000000001E-8</v>
      </c>
      <c r="BQ109" s="2">
        <v>2.7997517625700001</v>
      </c>
      <c r="BR109" s="2">
        <v>709.93304855830002</v>
      </c>
      <c r="BS109" s="2">
        <f t="shared" si="19"/>
        <v>1.0161125198788564E-8</v>
      </c>
      <c r="BT109" s="2"/>
      <c r="BU109" s="2">
        <v>1.63E-9</v>
      </c>
      <c r="BV109" s="2">
        <v>2.1911739680300002</v>
      </c>
      <c r="BW109" s="2">
        <v>18073.7049386502</v>
      </c>
      <c r="BX109" s="2">
        <f t="shared" si="20"/>
        <v>-1.3166717485337919E-9</v>
      </c>
      <c r="BY109" s="2"/>
      <c r="BZ109" s="2">
        <v>2.7E-10</v>
      </c>
      <c r="CA109" s="2">
        <v>2.5478581226400001</v>
      </c>
      <c r="CB109" s="2">
        <v>3496.0328261340001</v>
      </c>
      <c r="CC109" s="2">
        <f t="shared" si="21"/>
        <v>-1.1564048312399087E-10</v>
      </c>
      <c r="CD109" s="161"/>
      <c r="CE109" s="162"/>
      <c r="CF109" s="162"/>
      <c r="CG109" s="162"/>
      <c r="CH109" s="161"/>
      <c r="CI109" s="161"/>
      <c r="CJ109" s="162"/>
      <c r="CK109" s="162"/>
      <c r="CL109" s="162"/>
      <c r="CM109" s="161"/>
      <c r="CN109" s="161"/>
      <c r="CO109" s="162"/>
      <c r="CP109" s="162"/>
      <c r="CQ109" s="162"/>
      <c r="CR109" s="161"/>
    </row>
    <row r="110" spans="1:96" ht="12.75">
      <c r="A110" s="161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2">
        <v>7.7560000000000001E-8</v>
      </c>
      <c r="N110" s="2">
        <v>2.9572905676299999</v>
      </c>
      <c r="O110" s="2">
        <v>23013.5395395872</v>
      </c>
      <c r="P110" s="2">
        <f t="shared" si="14"/>
        <v>4.0542887591696283E-8</v>
      </c>
      <c r="Q110" s="161"/>
      <c r="R110" s="2">
        <v>5.8399999999999997E-9</v>
      </c>
      <c r="S110" s="2">
        <v>5.5450256822700004</v>
      </c>
      <c r="T110" s="2">
        <v>17298.182327326202</v>
      </c>
      <c r="U110" s="2">
        <f t="shared" si="15"/>
        <v>-4.3119550076185788E-9</v>
      </c>
      <c r="V110" s="161"/>
      <c r="W110" s="2">
        <v>3.4999999999999998E-10</v>
      </c>
      <c r="X110" s="2">
        <v>0.96229051027000001</v>
      </c>
      <c r="Y110" s="2">
        <v>17298.182327326202</v>
      </c>
      <c r="Z110" s="2">
        <f t="shared" si="16"/>
        <v>2.6747718640776557E-10</v>
      </c>
      <c r="AA110" s="161"/>
      <c r="AB110" s="162"/>
      <c r="AC110" s="162"/>
      <c r="AD110" s="162"/>
      <c r="AE110" s="161"/>
      <c r="AF110" s="161"/>
      <c r="AG110" s="162"/>
      <c r="AH110" s="162"/>
      <c r="AI110" s="162"/>
      <c r="AJ110" s="161"/>
      <c r="AK110" s="161"/>
      <c r="AL110" s="162"/>
      <c r="AM110" s="162"/>
      <c r="AN110" s="162"/>
      <c r="AO110" s="161"/>
      <c r="AP110" s="161"/>
      <c r="AQ110" s="2">
        <v>2.0000000000000001E-9</v>
      </c>
      <c r="AR110" s="2">
        <v>5.8607315905900004</v>
      </c>
      <c r="AS110" s="2">
        <v>4535.0594369244</v>
      </c>
      <c r="AT110" s="2">
        <f t="shared" si="17"/>
        <v>1.8140092237603027E-9</v>
      </c>
      <c r="AU110" s="161"/>
      <c r="AV110" s="162"/>
      <c r="AW110" s="162"/>
      <c r="AX110" s="162"/>
      <c r="AY110" s="161"/>
      <c r="AZ110" s="161"/>
      <c r="BA110" s="162"/>
      <c r="BB110" s="162"/>
      <c r="BC110" s="162"/>
      <c r="BD110" s="161"/>
      <c r="BE110" s="161"/>
      <c r="BF110" s="162"/>
      <c r="BG110" s="162"/>
      <c r="BH110" s="162"/>
      <c r="BI110" s="161"/>
      <c r="BJ110" s="161"/>
      <c r="BK110" s="162"/>
      <c r="BL110" s="162"/>
      <c r="BM110" s="162"/>
      <c r="BN110" s="161"/>
      <c r="BO110" s="2"/>
      <c r="BP110" s="2">
        <v>2.8139999999999999E-8</v>
      </c>
      <c r="BQ110" s="2">
        <v>3.51488206882</v>
      </c>
      <c r="BR110" s="2">
        <v>21228.392023545799</v>
      </c>
      <c r="BS110" s="2">
        <f t="shared" si="19"/>
        <v>1.3010558735310208E-8</v>
      </c>
      <c r="BT110" s="2"/>
      <c r="BU110" s="2">
        <v>1.7200000000000001E-9</v>
      </c>
      <c r="BV110" s="2">
        <v>0.97612950740000004</v>
      </c>
      <c r="BW110" s="2">
        <v>3930.2096962196001</v>
      </c>
      <c r="BX110" s="2">
        <f t="shared" si="20"/>
        <v>-6.6163635575117833E-10</v>
      </c>
      <c r="BY110" s="2"/>
      <c r="BZ110" s="2">
        <v>2.1999999999999999E-10</v>
      </c>
      <c r="CA110" s="2">
        <v>1.1123252195</v>
      </c>
      <c r="CB110" s="2">
        <v>12721.572099417001</v>
      </c>
      <c r="CC110" s="2">
        <f t="shared" si="21"/>
        <v>2.0962574057341331E-10</v>
      </c>
      <c r="CD110" s="161"/>
      <c r="CE110" s="162"/>
      <c r="CF110" s="162"/>
      <c r="CG110" s="162"/>
      <c r="CH110" s="161"/>
      <c r="CI110" s="161"/>
      <c r="CJ110" s="162"/>
      <c r="CK110" s="162"/>
      <c r="CL110" s="162"/>
      <c r="CM110" s="161"/>
      <c r="CN110" s="161"/>
      <c r="CO110" s="162"/>
      <c r="CP110" s="162"/>
      <c r="CQ110" s="162"/>
      <c r="CR110" s="161"/>
    </row>
    <row r="111" spans="1:96" ht="12.75">
      <c r="A111" s="161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2">
        <v>7.3140000000000005E-8</v>
      </c>
      <c r="N111" s="2">
        <v>0.60652505806000001</v>
      </c>
      <c r="O111" s="2">
        <v>11513.883316794399</v>
      </c>
      <c r="P111" s="2">
        <f t="shared" si="14"/>
        <v>6.7332507145799262E-8</v>
      </c>
      <c r="Q111" s="161"/>
      <c r="R111" s="2">
        <v>6.5000000000000003E-9</v>
      </c>
      <c r="S111" s="2">
        <v>1.1337965640600001</v>
      </c>
      <c r="T111" s="2">
        <v>7058.5984613153996</v>
      </c>
      <c r="U111" s="2">
        <f t="shared" si="15"/>
        <v>6.2019423565785795E-9</v>
      </c>
      <c r="V111" s="161"/>
      <c r="W111" s="2">
        <v>3.3E-10</v>
      </c>
      <c r="X111" s="2">
        <v>5.2313035586699996</v>
      </c>
      <c r="Y111" s="2">
        <v>5331.3574437407997</v>
      </c>
      <c r="Z111" s="2">
        <f t="shared" si="16"/>
        <v>2.2897770509916079E-10</v>
      </c>
      <c r="AA111" s="161"/>
      <c r="AB111" s="162"/>
      <c r="AC111" s="162"/>
      <c r="AD111" s="162"/>
      <c r="AE111" s="161"/>
      <c r="AF111" s="161"/>
      <c r="AG111" s="162"/>
      <c r="AH111" s="162"/>
      <c r="AI111" s="162"/>
      <c r="AJ111" s="161"/>
      <c r="AK111" s="161"/>
      <c r="AL111" s="162"/>
      <c r="AM111" s="162"/>
      <c r="AN111" s="162"/>
      <c r="AO111" s="161"/>
      <c r="AP111" s="161"/>
      <c r="AQ111" s="2">
        <v>2.7700000000000002E-9</v>
      </c>
      <c r="AR111" s="2">
        <v>4.6540029239500003</v>
      </c>
      <c r="AS111" s="2">
        <v>82239.166957798807</v>
      </c>
      <c r="AT111" s="2">
        <f t="shared" si="17"/>
        <v>1.348660174350423E-9</v>
      </c>
      <c r="AU111" s="161"/>
      <c r="AV111" s="162"/>
      <c r="AW111" s="162"/>
      <c r="AX111" s="162"/>
      <c r="AY111" s="161"/>
      <c r="AZ111" s="161"/>
      <c r="BA111" s="162"/>
      <c r="BB111" s="162"/>
      <c r="BC111" s="162"/>
      <c r="BD111" s="161"/>
      <c r="BE111" s="161"/>
      <c r="BF111" s="162"/>
      <c r="BG111" s="162"/>
      <c r="BH111" s="162"/>
      <c r="BI111" s="161"/>
      <c r="BJ111" s="161"/>
      <c r="BK111" s="162"/>
      <c r="BL111" s="162"/>
      <c r="BM111" s="162"/>
      <c r="BN111" s="161"/>
      <c r="BO111" s="2"/>
      <c r="BP111" s="2">
        <v>1.9770000000000001E-8</v>
      </c>
      <c r="BQ111" s="2">
        <v>2.6135829755</v>
      </c>
      <c r="BR111" s="2">
        <v>951.71840625060008</v>
      </c>
      <c r="BS111" s="2">
        <f t="shared" si="19"/>
        <v>-1.7551352747928394E-8</v>
      </c>
      <c r="BT111" s="2"/>
      <c r="BU111" s="2">
        <v>2.1499999999999998E-9</v>
      </c>
      <c r="BV111" s="2">
        <v>1.0467284402799999</v>
      </c>
      <c r="BW111" s="2">
        <v>3496.0328261340001</v>
      </c>
      <c r="BX111" s="2">
        <f t="shared" si="20"/>
        <v>1.8740078563160633E-9</v>
      </c>
      <c r="BY111" s="2"/>
      <c r="BZ111" s="2">
        <v>2.1E-10</v>
      </c>
      <c r="CA111" s="2">
        <v>5.9775908163700002</v>
      </c>
      <c r="CB111" s="2">
        <v>7.1135470007999997</v>
      </c>
      <c r="CC111" s="2">
        <f t="shared" si="21"/>
        <v>1.9762328308190171E-10</v>
      </c>
      <c r="CD111" s="161"/>
      <c r="CE111" s="162"/>
      <c r="CF111" s="162"/>
      <c r="CG111" s="162"/>
      <c r="CH111" s="161"/>
      <c r="CI111" s="161"/>
      <c r="CJ111" s="162"/>
      <c r="CK111" s="162"/>
      <c r="CL111" s="162"/>
      <c r="CM111" s="161"/>
      <c r="CN111" s="161"/>
      <c r="CO111" s="162"/>
      <c r="CP111" s="162"/>
      <c r="CQ111" s="162"/>
      <c r="CR111" s="161"/>
    </row>
    <row r="112" spans="1:96" ht="12.75">
      <c r="A112" s="161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2">
        <v>5.9550000000000001E-8</v>
      </c>
      <c r="N112" s="2">
        <v>2.8764104797100001</v>
      </c>
      <c r="O112" s="2">
        <v>6283.1431602941902</v>
      </c>
      <c r="P112" s="2">
        <f t="shared" si="14"/>
        <v>5.0922556776214226E-8</v>
      </c>
      <c r="Q112" s="161"/>
      <c r="R112" s="2">
        <v>6.8800000000000002E-9</v>
      </c>
      <c r="S112" s="2">
        <v>2.59683891779</v>
      </c>
      <c r="T112" s="2">
        <v>3496.0328261340001</v>
      </c>
      <c r="U112" s="2">
        <f t="shared" si="15"/>
        <v>-3.2475499397123514E-9</v>
      </c>
      <c r="V112" s="161"/>
      <c r="W112" s="2">
        <v>3.4999999999999998E-10</v>
      </c>
      <c r="X112" s="2">
        <v>0.62517020592999994</v>
      </c>
      <c r="Y112" s="2">
        <v>25158.6017197654</v>
      </c>
      <c r="Z112" s="2">
        <f t="shared" si="16"/>
        <v>2.8105576996148584E-10</v>
      </c>
      <c r="AA112" s="161"/>
      <c r="AB112" s="162"/>
      <c r="AC112" s="162"/>
      <c r="AD112" s="162"/>
      <c r="AE112" s="161"/>
      <c r="AF112" s="161"/>
      <c r="AG112" s="162"/>
      <c r="AH112" s="162"/>
      <c r="AI112" s="162"/>
      <c r="AJ112" s="161"/>
      <c r="AK112" s="161"/>
      <c r="AL112" s="162"/>
      <c r="AM112" s="162"/>
      <c r="AN112" s="162"/>
      <c r="AO112" s="161"/>
      <c r="AP112" s="161"/>
      <c r="AQ112" s="2">
        <v>2.09E-9</v>
      </c>
      <c r="AR112" s="2">
        <v>3.7232320080400001</v>
      </c>
      <c r="AS112" s="2">
        <v>10973.555686350001</v>
      </c>
      <c r="AT112" s="2">
        <f t="shared" si="17"/>
        <v>1.7575619076273949E-9</v>
      </c>
      <c r="AU112" s="161"/>
      <c r="AV112" s="162"/>
      <c r="AW112" s="162"/>
      <c r="AX112" s="162"/>
      <c r="AY112" s="161"/>
      <c r="AZ112" s="161"/>
      <c r="BA112" s="162"/>
      <c r="BB112" s="162"/>
      <c r="BC112" s="162"/>
      <c r="BD112" s="161"/>
      <c r="BE112" s="161"/>
      <c r="BF112" s="162"/>
      <c r="BG112" s="162"/>
      <c r="BH112" s="162"/>
      <c r="BI112" s="161"/>
      <c r="BJ112" s="161"/>
      <c r="BK112" s="162"/>
      <c r="BL112" s="162"/>
      <c r="BM112" s="162"/>
      <c r="BN112" s="161"/>
      <c r="BO112" s="2"/>
      <c r="BP112" s="2">
        <v>2.5480000000000001E-8</v>
      </c>
      <c r="BQ112" s="2">
        <v>2.4768468657499998</v>
      </c>
      <c r="BR112" s="2">
        <v>6208.2942514241004</v>
      </c>
      <c r="BS112" s="2">
        <f t="shared" si="19"/>
        <v>2.1989896591506715E-8</v>
      </c>
      <c r="BT112" s="2"/>
      <c r="BU112" s="2">
        <v>1.69E-9</v>
      </c>
      <c r="BV112" s="2">
        <v>4.7508447900600004</v>
      </c>
      <c r="BW112" s="2">
        <v>17267.268201691099</v>
      </c>
      <c r="BX112" s="2">
        <f t="shared" si="20"/>
        <v>-1.6783663784859109E-9</v>
      </c>
      <c r="BY112" s="2"/>
      <c r="BZ112" s="2">
        <v>1.8999999999999999E-10</v>
      </c>
      <c r="CA112" s="2">
        <v>0.80292033311</v>
      </c>
      <c r="CB112" s="2">
        <v>16062.1845261168</v>
      </c>
      <c r="CC112" s="2">
        <f t="shared" si="21"/>
        <v>1.8204241955085478E-10</v>
      </c>
      <c r="CD112" s="161"/>
      <c r="CE112" s="162"/>
      <c r="CF112" s="162"/>
      <c r="CG112" s="162"/>
      <c r="CH112" s="161"/>
      <c r="CI112" s="161"/>
      <c r="CJ112" s="162"/>
      <c r="CK112" s="162"/>
      <c r="CL112" s="162"/>
      <c r="CM112" s="161"/>
      <c r="CN112" s="161"/>
      <c r="CO112" s="162"/>
      <c r="CP112" s="162"/>
      <c r="CQ112" s="162"/>
      <c r="CR112" s="161"/>
    </row>
    <row r="113" spans="1:96" ht="12.75">
      <c r="A113" s="170"/>
      <c r="B113" s="170"/>
      <c r="C113" s="170"/>
      <c r="D113" s="170"/>
      <c r="E113" s="161"/>
      <c r="F113" s="161"/>
      <c r="G113" s="161"/>
      <c r="H113" s="161"/>
      <c r="I113" s="161"/>
      <c r="J113" s="161"/>
      <c r="K113" s="161"/>
      <c r="L113" s="161"/>
      <c r="M113" s="2">
        <v>6.5340000000000001E-8</v>
      </c>
      <c r="N113" s="2">
        <v>5.79072926033</v>
      </c>
      <c r="O113" s="2">
        <v>18073.7049386502</v>
      </c>
      <c r="P113" s="2">
        <f t="shared" si="14"/>
        <v>6.4370637109432178E-8</v>
      </c>
      <c r="Q113" s="161"/>
      <c r="R113" s="2">
        <v>4.8499999999999996E-9</v>
      </c>
      <c r="S113" s="2">
        <v>0.44467180946000001</v>
      </c>
      <c r="T113" s="2">
        <v>12352.8526045448</v>
      </c>
      <c r="U113" s="2">
        <f t="shared" si="15"/>
        <v>2.3353332205956783E-9</v>
      </c>
      <c r="V113" s="161"/>
      <c r="W113" s="2">
        <v>3.4999999999999998E-10</v>
      </c>
      <c r="X113" s="2">
        <v>0.80004512129000005</v>
      </c>
      <c r="Y113" s="2">
        <v>13916.0191096416</v>
      </c>
      <c r="Z113" s="2">
        <f t="shared" si="16"/>
        <v>2.006990490119616E-10</v>
      </c>
      <c r="AA113" s="161"/>
      <c r="AB113" s="162"/>
      <c r="AC113" s="162"/>
      <c r="AD113" s="162"/>
      <c r="AE113" s="161"/>
      <c r="AF113" s="161"/>
      <c r="AG113" s="162"/>
      <c r="AH113" s="162"/>
      <c r="AI113" s="162"/>
      <c r="AJ113" s="161"/>
      <c r="AK113" s="161"/>
      <c r="AL113" s="162"/>
      <c r="AM113" s="162"/>
      <c r="AN113" s="162"/>
      <c r="AO113" s="161"/>
      <c r="AP113" s="161"/>
      <c r="AQ113" s="2">
        <v>1.99E-9</v>
      </c>
      <c r="AR113" s="2">
        <v>5.0518662255500004</v>
      </c>
      <c r="AS113" s="2">
        <v>5429.8794682394</v>
      </c>
      <c r="AT113" s="2">
        <f t="shared" si="17"/>
        <v>1.9839115311903894E-9</v>
      </c>
      <c r="AU113" s="161"/>
      <c r="AV113" s="162"/>
      <c r="AW113" s="162"/>
      <c r="AX113" s="162"/>
      <c r="AY113" s="161"/>
      <c r="AZ113" s="161"/>
      <c r="BA113" s="162"/>
      <c r="BB113" s="162"/>
      <c r="BC113" s="162"/>
      <c r="BD113" s="161"/>
      <c r="BE113" s="161"/>
      <c r="BF113" s="162"/>
      <c r="BG113" s="162"/>
      <c r="BH113" s="162"/>
      <c r="BI113" s="161"/>
      <c r="BJ113" s="161"/>
      <c r="BK113" s="162"/>
      <c r="BL113" s="162"/>
      <c r="BM113" s="162"/>
      <c r="BN113" s="161"/>
      <c r="BO113" s="2"/>
      <c r="BP113" s="2">
        <v>1.9989999999999999E-8</v>
      </c>
      <c r="BQ113" s="2">
        <v>0.56090388160000004</v>
      </c>
      <c r="BR113" s="2">
        <v>7079.3738568077997</v>
      </c>
      <c r="BS113" s="2">
        <f t="shared" si="19"/>
        <v>1.0933368650915267E-8</v>
      </c>
      <c r="BT113" s="2"/>
      <c r="BU113" s="2">
        <v>1.5199999999999999E-9</v>
      </c>
      <c r="BV113" s="2">
        <v>0.19390712179</v>
      </c>
      <c r="BW113" s="2">
        <v>9779.1086761253991</v>
      </c>
      <c r="BX113" s="2">
        <f t="shared" si="20"/>
        <v>-1.237095591252726E-9</v>
      </c>
      <c r="BY113" s="2"/>
      <c r="BZ113" s="2">
        <v>2.3000000000000001E-10</v>
      </c>
      <c r="CA113" s="2">
        <v>4.1245484876900003</v>
      </c>
      <c r="CB113" s="2">
        <v>2388.8940204492001</v>
      </c>
      <c r="CC113" s="2">
        <f t="shared" si="21"/>
        <v>-2.1945863194374807E-10</v>
      </c>
      <c r="CD113" s="161"/>
      <c r="CE113" s="162"/>
      <c r="CF113" s="162"/>
      <c r="CG113" s="162"/>
      <c r="CH113" s="161"/>
      <c r="CI113" s="161"/>
      <c r="CJ113" s="162"/>
      <c r="CK113" s="162"/>
      <c r="CL113" s="162"/>
      <c r="CM113" s="161"/>
      <c r="CN113" s="161"/>
      <c r="CO113" s="162"/>
      <c r="CP113" s="162"/>
      <c r="CQ113" s="162"/>
      <c r="CR113" s="161"/>
    </row>
    <row r="114" spans="1:96" ht="12.75">
      <c r="A114" s="161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2">
        <v>7.1880000000000006E-8</v>
      </c>
      <c r="N114" s="2">
        <v>3.9983150869899999</v>
      </c>
      <c r="O114" s="2">
        <v>74.78159856729998</v>
      </c>
      <c r="P114" s="2">
        <f t="shared" si="14"/>
        <v>-6.4969406664401204E-8</v>
      </c>
      <c r="Q114" s="161"/>
      <c r="R114" s="2">
        <v>5.28E-9</v>
      </c>
      <c r="S114" s="2">
        <v>2.7493696768100002</v>
      </c>
      <c r="T114" s="2">
        <v>3930.2096962196001</v>
      </c>
      <c r="U114" s="2">
        <f t="shared" si="15"/>
        <v>5.182565188867783E-9</v>
      </c>
      <c r="V114" s="161"/>
      <c r="W114" s="2">
        <v>3.7000000000000001E-10</v>
      </c>
      <c r="X114" s="2">
        <v>2.89336088688</v>
      </c>
      <c r="Y114" s="2">
        <v>12721.572099417001</v>
      </c>
      <c r="Z114" s="2">
        <f t="shared" si="16"/>
        <v>3.6232233047447471E-11</v>
      </c>
      <c r="AA114" s="161"/>
      <c r="AB114" s="162"/>
      <c r="AC114" s="162"/>
      <c r="AD114" s="162"/>
      <c r="AE114" s="161"/>
      <c r="AF114" s="161"/>
      <c r="AG114" s="162"/>
      <c r="AH114" s="162"/>
      <c r="AI114" s="162"/>
      <c r="AJ114" s="161"/>
      <c r="AK114" s="161"/>
      <c r="AL114" s="162"/>
      <c r="AM114" s="162"/>
      <c r="AN114" s="162"/>
      <c r="AO114" s="161"/>
      <c r="AP114" s="161"/>
      <c r="AQ114" s="2">
        <v>2.5599999999999998E-9</v>
      </c>
      <c r="AR114" s="2">
        <v>2.4092327977000001</v>
      </c>
      <c r="AS114" s="2">
        <v>19651.048481098002</v>
      </c>
      <c r="AT114" s="2">
        <f t="shared" si="17"/>
        <v>2.4694864219831226E-9</v>
      </c>
      <c r="AU114" s="161"/>
      <c r="AV114" s="162"/>
      <c r="AW114" s="162"/>
      <c r="AX114" s="162"/>
      <c r="AY114" s="161"/>
      <c r="AZ114" s="161"/>
      <c r="BA114" s="162"/>
      <c r="BB114" s="162"/>
      <c r="BC114" s="162"/>
      <c r="BD114" s="161"/>
      <c r="BE114" s="161"/>
      <c r="BF114" s="162"/>
      <c r="BG114" s="162"/>
      <c r="BH114" s="162"/>
      <c r="BI114" s="161"/>
      <c r="BJ114" s="161"/>
      <c r="BK114" s="162"/>
      <c r="BL114" s="162"/>
      <c r="BM114" s="162"/>
      <c r="BN114" s="161"/>
      <c r="BO114" s="2"/>
      <c r="BP114" s="2">
        <v>2.3050000000000001E-8</v>
      </c>
      <c r="BQ114" s="2">
        <v>1.0537646162800001</v>
      </c>
      <c r="BR114" s="2">
        <v>22483.848574492498</v>
      </c>
      <c r="BS114" s="2">
        <f t="shared" si="19"/>
        <v>-1.0712132908851812E-8</v>
      </c>
      <c r="BT114" s="2"/>
      <c r="BU114" s="2">
        <v>1.8199999999999999E-9</v>
      </c>
      <c r="BV114" s="2">
        <v>5.1628811825499996</v>
      </c>
      <c r="BW114" s="2">
        <v>17253.0411076895</v>
      </c>
      <c r="BX114" s="2">
        <f t="shared" si="20"/>
        <v>-1.4935064087234751E-9</v>
      </c>
      <c r="BY114" s="2"/>
      <c r="BZ114" s="2">
        <v>2.1999999999999999E-10</v>
      </c>
      <c r="CA114" s="2">
        <v>4.9266315216800001</v>
      </c>
      <c r="CB114" s="2">
        <v>18875.525869773999</v>
      </c>
      <c r="CC114" s="2">
        <f t="shared" si="21"/>
        <v>1.5313882847980402E-10</v>
      </c>
      <c r="CD114" s="161"/>
      <c r="CE114" s="162"/>
      <c r="CF114" s="162"/>
      <c r="CG114" s="162"/>
      <c r="CH114" s="161"/>
      <c r="CI114" s="161"/>
      <c r="CJ114" s="162"/>
      <c r="CK114" s="162"/>
      <c r="CL114" s="162"/>
      <c r="CM114" s="161"/>
      <c r="CN114" s="161"/>
      <c r="CO114" s="162"/>
      <c r="CP114" s="162"/>
      <c r="CQ114" s="162"/>
      <c r="CR114" s="161"/>
    </row>
    <row r="115" spans="1:96" ht="12.75">
      <c r="A115" s="161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2">
        <v>7.3459999999999997E-8</v>
      </c>
      <c r="N115" s="2">
        <v>4.3858236543700002</v>
      </c>
      <c r="O115" s="2">
        <v>316.39186965660002</v>
      </c>
      <c r="P115" s="2">
        <f t="shared" si="14"/>
        <v>-6.4110849897037728E-8</v>
      </c>
      <c r="Q115" s="161"/>
      <c r="R115" s="2">
        <v>5.9699999999999999E-9</v>
      </c>
      <c r="S115" s="2">
        <v>5.2766828177700003</v>
      </c>
      <c r="T115" s="2">
        <v>10575.406682941801</v>
      </c>
      <c r="U115" s="2">
        <f t="shared" si="15"/>
        <v>-5.9632255766191677E-9</v>
      </c>
      <c r="V115" s="161"/>
      <c r="W115" s="2">
        <v>3E-10</v>
      </c>
      <c r="X115" s="2">
        <v>4.5019840240100004</v>
      </c>
      <c r="Y115" s="2">
        <v>23543.230504681698</v>
      </c>
      <c r="Z115" s="2">
        <f t="shared" si="16"/>
        <v>2.79538447410179E-10</v>
      </c>
      <c r="AA115" s="161"/>
      <c r="AB115" s="162"/>
      <c r="AC115" s="162"/>
      <c r="AD115" s="162"/>
      <c r="AE115" s="161"/>
      <c r="AF115" s="161"/>
      <c r="AG115" s="162"/>
      <c r="AH115" s="162"/>
      <c r="AI115" s="162"/>
      <c r="AJ115" s="161"/>
      <c r="AK115" s="161"/>
      <c r="AL115" s="162"/>
      <c r="AM115" s="162"/>
      <c r="AN115" s="162"/>
      <c r="AO115" s="161"/>
      <c r="AP115" s="161"/>
      <c r="AQ115" s="2">
        <v>2.1000000000000002E-9</v>
      </c>
      <c r="AR115" s="2">
        <v>4.5069190914400004</v>
      </c>
      <c r="AS115" s="2">
        <v>29088.811415985001</v>
      </c>
      <c r="AT115" s="2">
        <f t="shared" si="17"/>
        <v>2.0052649847460695E-9</v>
      </c>
      <c r="AU115" s="161"/>
      <c r="AV115" s="162"/>
      <c r="AW115" s="162"/>
      <c r="AX115" s="162"/>
      <c r="AY115" s="161"/>
      <c r="AZ115" s="161"/>
      <c r="BA115" s="162"/>
      <c r="BB115" s="162"/>
      <c r="BC115" s="162"/>
      <c r="BD115" s="161"/>
      <c r="BE115" s="161"/>
      <c r="BF115" s="162"/>
      <c r="BG115" s="162"/>
      <c r="BH115" s="162"/>
      <c r="BI115" s="161"/>
      <c r="BJ115" s="161"/>
      <c r="BK115" s="162"/>
      <c r="BL115" s="162"/>
      <c r="BM115" s="162"/>
      <c r="BN115" s="161"/>
      <c r="BO115" s="2"/>
      <c r="BP115" s="2">
        <v>1.8550000000000001E-8</v>
      </c>
      <c r="BQ115" s="2">
        <v>2.86090681163</v>
      </c>
      <c r="BR115" s="2">
        <v>5216.5803728013998</v>
      </c>
      <c r="BS115" s="2">
        <f t="shared" si="19"/>
        <v>1.1088889409037731E-8</v>
      </c>
      <c r="BT115" s="2"/>
      <c r="BU115" s="2">
        <v>1.49E-9</v>
      </c>
      <c r="BV115" s="2">
        <v>0.80944184259999996</v>
      </c>
      <c r="BW115" s="2">
        <v>709.93304855830002</v>
      </c>
      <c r="BX115" s="2">
        <f t="shared" si="20"/>
        <v>-1.4898377234651587E-9</v>
      </c>
      <c r="BY115" s="2"/>
      <c r="BZ115" s="2">
        <v>2.3000000000000001E-10</v>
      </c>
      <c r="CA115" s="2">
        <v>5.6890205977099999</v>
      </c>
      <c r="CB115" s="2">
        <v>16460.333529524902</v>
      </c>
      <c r="CC115" s="2">
        <f t="shared" si="21"/>
        <v>-1.6773892989911912E-10</v>
      </c>
      <c r="CD115" s="161"/>
      <c r="CE115" s="162"/>
      <c r="CF115" s="162"/>
      <c r="CG115" s="162"/>
      <c r="CH115" s="161"/>
      <c r="CI115" s="161"/>
      <c r="CJ115" s="162"/>
      <c r="CK115" s="162"/>
      <c r="CL115" s="162"/>
      <c r="CM115" s="161"/>
      <c r="CN115" s="161"/>
      <c r="CO115" s="162"/>
      <c r="CP115" s="162"/>
      <c r="CQ115" s="162"/>
      <c r="CR115" s="161"/>
    </row>
    <row r="116" spans="1:96" ht="12.75">
      <c r="A116" s="161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2">
        <v>5.4130000000000002E-8</v>
      </c>
      <c r="N116" s="2">
        <v>5.3919902464099998</v>
      </c>
      <c r="O116" s="2">
        <v>419.48464387519999</v>
      </c>
      <c r="P116" s="2">
        <f t="shared" si="14"/>
        <v>-5.3975936286337621E-8</v>
      </c>
      <c r="Q116" s="161"/>
      <c r="R116" s="2">
        <v>5.8299999999999999E-9</v>
      </c>
      <c r="S116" s="2">
        <v>3.1892906780999999</v>
      </c>
      <c r="T116" s="2">
        <v>4732.0306273433998</v>
      </c>
      <c r="U116" s="2">
        <f t="shared" si="15"/>
        <v>-2.8671459530546902E-9</v>
      </c>
      <c r="V116" s="161"/>
      <c r="W116" s="2">
        <v>3E-10</v>
      </c>
      <c r="X116" s="2">
        <v>5.3135570869300004</v>
      </c>
      <c r="Y116" s="2">
        <v>18319.536584879599</v>
      </c>
      <c r="Z116" s="2">
        <f t="shared" si="16"/>
        <v>-1.282904702551983E-10</v>
      </c>
      <c r="AA116" s="161"/>
      <c r="AB116" s="162"/>
      <c r="AC116" s="162"/>
      <c r="AD116" s="162"/>
      <c r="AE116" s="161"/>
      <c r="AF116" s="161"/>
      <c r="AG116" s="162"/>
      <c r="AH116" s="162"/>
      <c r="AI116" s="162"/>
      <c r="AJ116" s="161"/>
      <c r="AK116" s="161"/>
      <c r="AL116" s="162"/>
      <c r="AM116" s="162"/>
      <c r="AN116" s="162"/>
      <c r="AO116" s="161"/>
      <c r="AP116" s="161"/>
      <c r="AQ116" s="2">
        <v>1.81E-9</v>
      </c>
      <c r="AR116" s="2">
        <v>6.0029478312700002</v>
      </c>
      <c r="AS116" s="2">
        <v>4292.3308329503998</v>
      </c>
      <c r="AT116" s="2">
        <f t="shared" si="17"/>
        <v>8.9531982937392047E-10</v>
      </c>
      <c r="AU116" s="161"/>
      <c r="AV116" s="162"/>
      <c r="AW116" s="162"/>
      <c r="AX116" s="162"/>
      <c r="AY116" s="161"/>
      <c r="AZ116" s="161"/>
      <c r="BA116" s="162"/>
      <c r="BB116" s="162"/>
      <c r="BC116" s="162"/>
      <c r="BD116" s="161"/>
      <c r="BE116" s="161"/>
      <c r="BF116" s="162"/>
      <c r="BG116" s="162"/>
      <c r="BH116" s="162"/>
      <c r="BI116" s="161"/>
      <c r="BJ116" s="161"/>
      <c r="BK116" s="162"/>
      <c r="BL116" s="162"/>
      <c r="BM116" s="162"/>
      <c r="BN116" s="161"/>
      <c r="BO116" s="2"/>
      <c r="BP116" s="2">
        <v>2.1570000000000001E-8</v>
      </c>
      <c r="BQ116" s="2">
        <v>1.3139674186100001</v>
      </c>
      <c r="BR116" s="2">
        <v>154717.60988768199</v>
      </c>
      <c r="BS116" s="2">
        <f t="shared" si="19"/>
        <v>-9.2872278892705697E-9</v>
      </c>
      <c r="BT116" s="2"/>
      <c r="BU116" s="2">
        <v>1.63E-9</v>
      </c>
      <c r="BV116" s="2">
        <v>2.1920957039000002</v>
      </c>
      <c r="BW116" s="2">
        <v>6076.8903015542001</v>
      </c>
      <c r="BX116" s="2">
        <f t="shared" si="20"/>
        <v>1.6240123768315749E-9</v>
      </c>
      <c r="BY116" s="2"/>
      <c r="BZ116" s="2">
        <v>2.3000000000000001E-10</v>
      </c>
      <c r="CA116" s="2">
        <v>4.9734626564699997</v>
      </c>
      <c r="CB116" s="2">
        <v>17260.154654690399</v>
      </c>
      <c r="CC116" s="2">
        <f t="shared" si="21"/>
        <v>-2.1363870952926482E-10</v>
      </c>
      <c r="CD116" s="161"/>
      <c r="CE116" s="162"/>
      <c r="CF116" s="162"/>
      <c r="CG116" s="162"/>
      <c r="CH116" s="161"/>
      <c r="CI116" s="161"/>
      <c r="CJ116" s="162"/>
      <c r="CK116" s="162"/>
      <c r="CL116" s="162"/>
      <c r="CM116" s="161"/>
      <c r="CN116" s="161"/>
      <c r="CO116" s="162"/>
      <c r="CP116" s="162"/>
      <c r="CQ116" s="162"/>
      <c r="CR116" s="161"/>
    </row>
    <row r="117" spans="1:96" ht="12.75">
      <c r="A117" s="166"/>
      <c r="B117" s="166"/>
      <c r="C117" s="166"/>
      <c r="D117" s="166"/>
      <c r="E117" s="166"/>
      <c r="F117" s="166"/>
      <c r="G117" s="161"/>
      <c r="H117" s="161"/>
      <c r="I117" s="161"/>
      <c r="J117" s="161"/>
      <c r="K117" s="161"/>
      <c r="L117" s="161"/>
      <c r="M117" s="2">
        <v>5.1270000000000002E-8</v>
      </c>
      <c r="N117" s="2">
        <v>2.3606284878600001</v>
      </c>
      <c r="O117" s="2">
        <v>10973.555686350001</v>
      </c>
      <c r="P117" s="2">
        <f t="shared" si="14"/>
        <v>-1.8233143311005618E-8</v>
      </c>
      <c r="Q117" s="161"/>
      <c r="R117" s="2">
        <v>5.2599999999999996E-9</v>
      </c>
      <c r="S117" s="2">
        <v>5.0169732154600002</v>
      </c>
      <c r="T117" s="2">
        <v>5884.9268465832001</v>
      </c>
      <c r="U117" s="2">
        <f t="shared" si="15"/>
        <v>-4.1492220674083883E-9</v>
      </c>
      <c r="V117" s="161"/>
      <c r="W117" s="2">
        <v>2.8999999999999998E-10</v>
      </c>
      <c r="X117" s="2">
        <v>3.4727522997700002</v>
      </c>
      <c r="Y117" s="2">
        <v>13119.7211028251</v>
      </c>
      <c r="Z117" s="2">
        <f t="shared" si="16"/>
        <v>2.8650269191383195E-10</v>
      </c>
      <c r="AA117" s="161"/>
      <c r="AB117" s="162"/>
      <c r="AC117" s="162"/>
      <c r="AD117" s="162"/>
      <c r="AE117" s="161"/>
      <c r="AF117" s="161"/>
      <c r="AG117" s="162"/>
      <c r="AH117" s="162"/>
      <c r="AI117" s="162"/>
      <c r="AJ117" s="161"/>
      <c r="AK117" s="161"/>
      <c r="AL117" s="162"/>
      <c r="AM117" s="162"/>
      <c r="AN117" s="162"/>
      <c r="AO117" s="161"/>
      <c r="AP117" s="161"/>
      <c r="AQ117" s="2">
        <v>2.4899999999999999E-9</v>
      </c>
      <c r="AR117" s="2">
        <v>0.12900984422</v>
      </c>
      <c r="AS117" s="2">
        <v>154379.795624486</v>
      </c>
      <c r="AT117" s="2">
        <f t="shared" si="17"/>
        <v>5.9904242642996313E-10</v>
      </c>
      <c r="AU117" s="161"/>
      <c r="AV117" s="162"/>
      <c r="AW117" s="162"/>
      <c r="AX117" s="162"/>
      <c r="AY117" s="161"/>
      <c r="AZ117" s="161"/>
      <c r="BA117" s="162"/>
      <c r="BB117" s="162"/>
      <c r="BC117" s="162"/>
      <c r="BD117" s="161"/>
      <c r="BE117" s="161"/>
      <c r="BF117" s="162"/>
      <c r="BG117" s="162"/>
      <c r="BH117" s="162"/>
      <c r="BI117" s="161"/>
      <c r="BJ117" s="161"/>
      <c r="BK117" s="162"/>
      <c r="BL117" s="162"/>
      <c r="BM117" s="162"/>
      <c r="BN117" s="161"/>
      <c r="BO117" s="2"/>
      <c r="BP117" s="2">
        <v>1.9700000000000001E-8</v>
      </c>
      <c r="BQ117" s="2">
        <v>4.3692987528899998</v>
      </c>
      <c r="BR117" s="2">
        <v>167283.76158766501</v>
      </c>
      <c r="BS117" s="2">
        <f t="shared" si="19"/>
        <v>1.7469136213857157E-8</v>
      </c>
      <c r="BT117" s="2"/>
      <c r="BU117" s="2">
        <v>1.86E-9</v>
      </c>
      <c r="BV117" s="2">
        <v>5.0115949708900001</v>
      </c>
      <c r="BW117" s="2">
        <v>11015.106477334801</v>
      </c>
      <c r="BX117" s="2">
        <f t="shared" si="20"/>
        <v>1.6444528983289137E-9</v>
      </c>
      <c r="BY117" s="2"/>
      <c r="BZ117" s="2">
        <v>2.3000000000000001E-10</v>
      </c>
      <c r="CA117" s="2">
        <v>3.0302128372900001</v>
      </c>
      <c r="CB117" s="2">
        <v>66567.485865254203</v>
      </c>
      <c r="CC117" s="2">
        <f t="shared" si="21"/>
        <v>-1.4371907710263635E-11</v>
      </c>
      <c r="CD117" s="161"/>
      <c r="CE117" s="162"/>
      <c r="CF117" s="162"/>
      <c r="CG117" s="162"/>
      <c r="CH117" s="161"/>
      <c r="CI117" s="161"/>
      <c r="CJ117" s="162"/>
      <c r="CK117" s="162"/>
      <c r="CL117" s="162"/>
      <c r="CM117" s="161"/>
      <c r="CN117" s="161"/>
      <c r="CO117" s="162"/>
      <c r="CP117" s="162"/>
      <c r="CQ117" s="162"/>
      <c r="CR117" s="161"/>
    </row>
    <row r="118" spans="1:96" ht="12.75">
      <c r="A118" s="161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2">
        <v>7.0560000000000004E-8</v>
      </c>
      <c r="N118" s="2">
        <v>0.32258441903000001</v>
      </c>
      <c r="O118" s="2">
        <v>263.08392337279997</v>
      </c>
      <c r="P118" s="2">
        <f t="shared" si="14"/>
        <v>2.971505467284111E-8</v>
      </c>
      <c r="Q118" s="161"/>
      <c r="R118" s="2">
        <v>5.4000000000000004E-9</v>
      </c>
      <c r="S118" s="2">
        <v>1.2917513707499999</v>
      </c>
      <c r="T118" s="2">
        <v>640.87760738220004</v>
      </c>
      <c r="U118" s="2">
        <f t="shared" si="15"/>
        <v>-3.4408186500181034E-9</v>
      </c>
      <c r="V118" s="161"/>
      <c r="W118" s="2">
        <v>2.8999999999999998E-10</v>
      </c>
      <c r="X118" s="2">
        <v>3.11002782516</v>
      </c>
      <c r="Y118" s="2">
        <v>4136.9104335162001</v>
      </c>
      <c r="Z118" s="2">
        <f t="shared" si="16"/>
        <v>1.6206164851536584E-10</v>
      </c>
      <c r="AA118" s="161"/>
      <c r="AB118" s="162"/>
      <c r="AC118" s="162"/>
      <c r="AD118" s="162"/>
      <c r="AE118" s="161"/>
      <c r="AF118" s="161"/>
      <c r="AG118" s="162"/>
      <c r="AH118" s="162"/>
      <c r="AI118" s="162"/>
      <c r="AJ118" s="161"/>
      <c r="AK118" s="161"/>
      <c r="AL118" s="162"/>
      <c r="AM118" s="162"/>
      <c r="AN118" s="162"/>
      <c r="AO118" s="161"/>
      <c r="AP118" s="161"/>
      <c r="AQ118" s="2">
        <v>2.09E-9</v>
      </c>
      <c r="AR118" s="2">
        <v>3.8775945859799998</v>
      </c>
      <c r="AS118" s="2">
        <v>17789.845619784999</v>
      </c>
      <c r="AT118" s="2">
        <f t="shared" si="17"/>
        <v>1.8222749844794382E-9</v>
      </c>
      <c r="AU118" s="161"/>
      <c r="AV118" s="162"/>
      <c r="AW118" s="162"/>
      <c r="AX118" s="162"/>
      <c r="AY118" s="161"/>
      <c r="AZ118" s="161"/>
      <c r="BA118" s="162"/>
      <c r="BB118" s="162"/>
      <c r="BC118" s="162"/>
      <c r="BD118" s="161"/>
      <c r="BE118" s="161"/>
      <c r="BF118" s="162"/>
      <c r="BG118" s="162"/>
      <c r="BH118" s="162"/>
      <c r="BI118" s="161"/>
      <c r="BJ118" s="161"/>
      <c r="BK118" s="162"/>
      <c r="BL118" s="162"/>
      <c r="BM118" s="162"/>
      <c r="BN118" s="161"/>
      <c r="BO118" s="2"/>
      <c r="BP118" s="2">
        <v>1.6350000000000001E-8</v>
      </c>
      <c r="BQ118" s="2">
        <v>5.8557160676400004</v>
      </c>
      <c r="BR118" s="2">
        <v>10984.192351699799</v>
      </c>
      <c r="BS118" s="2">
        <f t="shared" si="19"/>
        <v>1.1283763503901059E-9</v>
      </c>
      <c r="BT118" s="2"/>
      <c r="BU118" s="2">
        <v>1.3399999999999999E-9</v>
      </c>
      <c r="BV118" s="2">
        <v>0.97765485759000004</v>
      </c>
      <c r="BW118" s="2">
        <v>65147.619768137702</v>
      </c>
      <c r="BX118" s="2">
        <f t="shared" si="20"/>
        <v>-6.7245937871657252E-10</v>
      </c>
      <c r="BY118" s="2"/>
      <c r="BZ118" s="2">
        <v>1.5999999999999999E-10</v>
      </c>
      <c r="CA118" s="2">
        <v>3.8974092525700001</v>
      </c>
      <c r="CB118" s="2">
        <v>5331.3574437407997</v>
      </c>
      <c r="CC118" s="2">
        <f t="shared" si="21"/>
        <v>1.3805317442485662E-10</v>
      </c>
      <c r="CD118" s="161"/>
      <c r="CE118" s="162"/>
      <c r="CF118" s="162"/>
      <c r="CG118" s="162"/>
      <c r="CH118" s="161"/>
      <c r="CI118" s="161"/>
      <c r="CJ118" s="162"/>
      <c r="CK118" s="162"/>
      <c r="CL118" s="162"/>
      <c r="CM118" s="161"/>
      <c r="CN118" s="161"/>
      <c r="CO118" s="162"/>
      <c r="CP118" s="162"/>
      <c r="CQ118" s="162"/>
      <c r="CR118" s="161"/>
    </row>
    <row r="119" spans="1:96" ht="12.75">
      <c r="A119" s="161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2">
        <v>6.6250000000000001E-8</v>
      </c>
      <c r="N119" s="2">
        <v>3.66475158672</v>
      </c>
      <c r="O119" s="2">
        <v>17298.182327326202</v>
      </c>
      <c r="P119" s="2">
        <f t="shared" si="14"/>
        <v>-2.7659856773404851E-8</v>
      </c>
      <c r="Q119" s="161"/>
      <c r="R119" s="2">
        <v>4.73E-9</v>
      </c>
      <c r="S119" s="2">
        <v>5.4995330697</v>
      </c>
      <c r="T119" s="2">
        <v>5230.8074668030004</v>
      </c>
      <c r="U119" s="2">
        <f t="shared" si="15"/>
        <v>-2.7836117317755942E-10</v>
      </c>
      <c r="V119" s="161"/>
      <c r="W119" s="2">
        <v>3.1999999999999998E-10</v>
      </c>
      <c r="X119" s="2">
        <v>5.5227325566700003</v>
      </c>
      <c r="Y119" s="2">
        <v>5753.3848848968</v>
      </c>
      <c r="Z119" s="2">
        <f t="shared" si="16"/>
        <v>1.0254495976510668E-10</v>
      </c>
      <c r="AA119" s="161"/>
      <c r="AB119" s="162"/>
      <c r="AC119" s="162"/>
      <c r="AD119" s="162"/>
      <c r="AE119" s="161"/>
      <c r="AF119" s="161"/>
      <c r="AG119" s="162"/>
      <c r="AH119" s="162"/>
      <c r="AI119" s="162"/>
      <c r="AJ119" s="161"/>
      <c r="AK119" s="161"/>
      <c r="AL119" s="162"/>
      <c r="AM119" s="162"/>
      <c r="AN119" s="162"/>
      <c r="AO119" s="161"/>
      <c r="AP119" s="161"/>
      <c r="AQ119" s="2">
        <v>2.2499999999999999E-9</v>
      </c>
      <c r="AR119" s="2">
        <v>3.1833965260500001</v>
      </c>
      <c r="AS119" s="2">
        <v>18875.525869773999</v>
      </c>
      <c r="AT119" s="2">
        <f t="shared" si="17"/>
        <v>1.3227139296296243E-9</v>
      </c>
      <c r="AU119" s="161"/>
      <c r="AV119" s="162"/>
      <c r="AW119" s="162"/>
      <c r="AX119" s="162"/>
      <c r="AY119" s="161"/>
      <c r="AZ119" s="161"/>
      <c r="BA119" s="162"/>
      <c r="BB119" s="162"/>
      <c r="BC119" s="162"/>
      <c r="BD119" s="161"/>
      <c r="BE119" s="161"/>
      <c r="BF119" s="162"/>
      <c r="BG119" s="162"/>
      <c r="BH119" s="162"/>
      <c r="BI119" s="161"/>
      <c r="BJ119" s="161"/>
      <c r="BK119" s="162"/>
      <c r="BL119" s="162"/>
      <c r="BM119" s="162"/>
      <c r="BN119" s="161"/>
      <c r="BO119" s="2"/>
      <c r="BP119" s="2">
        <v>1.754E-8</v>
      </c>
      <c r="BQ119" s="2">
        <v>2.1445240883299999</v>
      </c>
      <c r="BR119" s="2">
        <v>6290.1893969922003</v>
      </c>
      <c r="BS119" s="2">
        <f t="shared" si="19"/>
        <v>4.4215449579594788E-9</v>
      </c>
      <c r="BT119" s="2"/>
      <c r="BU119" s="2">
        <v>1.4100000000000001E-9</v>
      </c>
      <c r="BV119" s="2">
        <v>4.3842198131199996</v>
      </c>
      <c r="BW119" s="2">
        <v>4136.9104335162001</v>
      </c>
      <c r="BX119" s="2">
        <f t="shared" si="20"/>
        <v>1.3485265369977668E-9</v>
      </c>
      <c r="BY119" s="2"/>
      <c r="BZ119" s="2">
        <v>1.7000000000000001E-10</v>
      </c>
      <c r="CA119" s="2">
        <v>3.0826867134799998</v>
      </c>
      <c r="CB119" s="2">
        <v>154717.60988768199</v>
      </c>
      <c r="CC119" s="2">
        <f t="shared" si="21"/>
        <v>1.6483253487269857E-10</v>
      </c>
      <c r="CD119" s="161"/>
      <c r="CE119" s="162"/>
      <c r="CF119" s="162"/>
      <c r="CG119" s="162"/>
      <c r="CH119" s="161"/>
      <c r="CI119" s="161"/>
      <c r="CJ119" s="162"/>
      <c r="CK119" s="162"/>
      <c r="CL119" s="162"/>
      <c r="CM119" s="161"/>
      <c r="CN119" s="161"/>
      <c r="CO119" s="162"/>
      <c r="CP119" s="162"/>
      <c r="CQ119" s="162"/>
      <c r="CR119" s="161"/>
    </row>
    <row r="120" spans="1:96" ht="12.75">
      <c r="A120" s="161"/>
      <c r="B120" s="17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2">
        <v>6.7620000000000006E-8</v>
      </c>
      <c r="N120" s="2">
        <v>5.9113253589900001</v>
      </c>
      <c r="O120" s="2">
        <v>90955.551694496098</v>
      </c>
      <c r="P120" s="2">
        <f t="shared" si="14"/>
        <v>-2.9773187021856403E-8</v>
      </c>
      <c r="Q120" s="161"/>
      <c r="R120" s="2">
        <v>4.0599999999999996E-9</v>
      </c>
      <c r="S120" s="2">
        <v>5.2124845218899996</v>
      </c>
      <c r="T120" s="2">
        <v>220.41264243879999</v>
      </c>
      <c r="U120" s="2">
        <f t="shared" si="15"/>
        <v>-2.6831963278518893E-9</v>
      </c>
      <c r="V120" s="161"/>
      <c r="W120" s="2">
        <v>3.4999999999999998E-10</v>
      </c>
      <c r="X120" s="2">
        <v>3.7969999668000001</v>
      </c>
      <c r="Y120" s="2">
        <v>143571.32428481599</v>
      </c>
      <c r="Z120" s="2">
        <f t="shared" si="16"/>
        <v>2.9591698242520364E-10</v>
      </c>
      <c r="AA120" s="161"/>
      <c r="AB120" s="162"/>
      <c r="AC120" s="162"/>
      <c r="AD120" s="162"/>
      <c r="AE120" s="161"/>
      <c r="AF120" s="161"/>
      <c r="AG120" s="162"/>
      <c r="AH120" s="162"/>
      <c r="AI120" s="162"/>
      <c r="AJ120" s="161"/>
      <c r="AK120" s="161"/>
      <c r="AL120" s="162"/>
      <c r="AM120" s="162"/>
      <c r="AN120" s="162"/>
      <c r="AO120" s="161"/>
      <c r="AP120" s="161"/>
      <c r="AQ120" s="2">
        <v>1.9099999999999998E-9</v>
      </c>
      <c r="AR120" s="2">
        <v>4.5389748929899998</v>
      </c>
      <c r="AS120" s="2">
        <v>18477.108764612301</v>
      </c>
      <c r="AT120" s="2">
        <f t="shared" si="17"/>
        <v>-1.6581691028881321E-9</v>
      </c>
      <c r="AU120" s="161"/>
      <c r="AV120" s="162"/>
      <c r="AW120" s="162"/>
      <c r="AX120" s="162"/>
      <c r="AY120" s="161"/>
      <c r="AZ120" s="161"/>
      <c r="BA120" s="162"/>
      <c r="BB120" s="162"/>
      <c r="BC120" s="162"/>
      <c r="BD120" s="161"/>
      <c r="BE120" s="161"/>
      <c r="BF120" s="162"/>
      <c r="BG120" s="162"/>
      <c r="BH120" s="162"/>
      <c r="BI120" s="161"/>
      <c r="BJ120" s="161"/>
      <c r="BK120" s="162"/>
      <c r="BL120" s="162"/>
      <c r="BM120" s="162"/>
      <c r="BN120" s="161"/>
      <c r="BO120" s="2"/>
      <c r="BP120" s="2">
        <v>2.154E-8</v>
      </c>
      <c r="BQ120" s="2">
        <v>6.0382834154299996</v>
      </c>
      <c r="BR120" s="2">
        <v>10873.986030480401</v>
      </c>
      <c r="BS120" s="2">
        <f t="shared" si="19"/>
        <v>-1.4276609714089132E-8</v>
      </c>
      <c r="BT120" s="2"/>
      <c r="BU120" s="2">
        <v>1.5799999999999999E-9</v>
      </c>
      <c r="BV120" s="2">
        <v>4.6097428062699999</v>
      </c>
      <c r="BW120" s="2">
        <v>9623.6882766912004</v>
      </c>
      <c r="BX120" s="2">
        <f t="shared" si="20"/>
        <v>8.6561440232942087E-11</v>
      </c>
      <c r="BY120" s="2"/>
      <c r="BZ120" s="2">
        <v>1.5999999999999999E-10</v>
      </c>
      <c r="CA120" s="2">
        <v>3.9508509973599999</v>
      </c>
      <c r="CB120" s="2">
        <v>3097.8838227257902</v>
      </c>
      <c r="CC120" s="2">
        <f t="shared" si="21"/>
        <v>1.2647510189233434E-10</v>
      </c>
      <c r="CD120" s="161"/>
      <c r="CE120" s="162"/>
      <c r="CF120" s="162"/>
      <c r="CG120" s="162"/>
      <c r="CH120" s="161"/>
      <c r="CI120" s="161"/>
      <c r="CJ120" s="162"/>
      <c r="CK120" s="162"/>
      <c r="CL120" s="162"/>
      <c r="CM120" s="161"/>
      <c r="CN120" s="161"/>
      <c r="CO120" s="162"/>
      <c r="CP120" s="162"/>
      <c r="CQ120" s="162"/>
      <c r="CR120" s="161"/>
    </row>
    <row r="121" spans="1:96" ht="12.75">
      <c r="A121" s="161"/>
      <c r="B121" s="17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2">
        <v>4.9380000000000003E-8</v>
      </c>
      <c r="N121" s="2">
        <v>5.7367216567400003</v>
      </c>
      <c r="O121" s="2">
        <v>9917.6968745098002</v>
      </c>
      <c r="P121" s="2">
        <f t="shared" si="14"/>
        <v>2.6145679335450718E-8</v>
      </c>
      <c r="Q121" s="161"/>
      <c r="R121" s="2">
        <v>3.9499999999999998E-9</v>
      </c>
      <c r="S121" s="2">
        <v>1.87474483222</v>
      </c>
      <c r="T121" s="2">
        <v>16200.772724501199</v>
      </c>
      <c r="U121" s="2">
        <f t="shared" si="15"/>
        <v>3.9496676538417491E-9</v>
      </c>
      <c r="V121" s="161"/>
      <c r="W121" s="2">
        <v>2.5999999999999998E-10</v>
      </c>
      <c r="X121" s="2">
        <v>1.5063420190700001</v>
      </c>
      <c r="Y121" s="2">
        <v>154717.60988768199</v>
      </c>
      <c r="Z121" s="2">
        <f t="shared" si="16"/>
        <v>-6.5015302525745155E-11</v>
      </c>
      <c r="AA121" s="161"/>
      <c r="AB121" s="162"/>
      <c r="AC121" s="162"/>
      <c r="AD121" s="162"/>
      <c r="AE121" s="161"/>
      <c r="AF121" s="161"/>
      <c r="AG121" s="162"/>
      <c r="AH121" s="162"/>
      <c r="AI121" s="162"/>
      <c r="AJ121" s="161"/>
      <c r="AK121" s="161"/>
      <c r="AL121" s="162"/>
      <c r="AM121" s="162"/>
      <c r="AN121" s="162"/>
      <c r="AO121" s="161"/>
      <c r="AP121" s="161"/>
      <c r="AQ121" s="2">
        <v>1.7200000000000001E-9</v>
      </c>
      <c r="AR121" s="2">
        <v>2.09694183014</v>
      </c>
      <c r="AS121" s="2">
        <v>13095.8426650774</v>
      </c>
      <c r="AT121" s="2">
        <f t="shared" si="17"/>
        <v>2.9424957173729672E-10</v>
      </c>
      <c r="AU121" s="161"/>
      <c r="AV121" s="162"/>
      <c r="AW121" s="162"/>
      <c r="AX121" s="162"/>
      <c r="AY121" s="161"/>
      <c r="AZ121" s="161"/>
      <c r="BA121" s="162"/>
      <c r="BB121" s="162"/>
      <c r="BC121" s="162"/>
      <c r="BD121" s="161"/>
      <c r="BE121" s="161"/>
      <c r="BF121" s="162"/>
      <c r="BG121" s="162"/>
      <c r="BH121" s="162"/>
      <c r="BI121" s="161"/>
      <c r="BJ121" s="161"/>
      <c r="BK121" s="162"/>
      <c r="BL121" s="162"/>
      <c r="BM121" s="162"/>
      <c r="BN121" s="161"/>
      <c r="BO121" s="2"/>
      <c r="BP121" s="2">
        <v>1.714E-8</v>
      </c>
      <c r="BQ121" s="2">
        <v>3.7015769111300001</v>
      </c>
      <c r="BR121" s="2">
        <v>1592.5960136327999</v>
      </c>
      <c r="BS121" s="2">
        <f t="shared" si="19"/>
        <v>6.9310437670481602E-9</v>
      </c>
      <c r="BT121" s="2"/>
      <c r="BU121" s="2">
        <v>1.33E-9</v>
      </c>
      <c r="BV121" s="2">
        <v>3.30508592837</v>
      </c>
      <c r="BW121" s="2">
        <v>154717.60988768199</v>
      </c>
      <c r="BX121" s="2">
        <f t="shared" si="20"/>
        <v>1.3295912350536757E-9</v>
      </c>
      <c r="BY121" s="2"/>
      <c r="BZ121" s="2">
        <v>1.5999999999999999E-10</v>
      </c>
      <c r="CA121" s="2">
        <v>3.9904178394500001</v>
      </c>
      <c r="CB121" s="2">
        <v>6283.1431602941902</v>
      </c>
      <c r="CC121" s="2">
        <f t="shared" si="21"/>
        <v>1.3479055873837572E-10</v>
      </c>
      <c r="CD121" s="161"/>
      <c r="CE121" s="162"/>
      <c r="CF121" s="162"/>
      <c r="CG121" s="162"/>
      <c r="CH121" s="161"/>
      <c r="CI121" s="161"/>
      <c r="CJ121" s="162"/>
      <c r="CK121" s="162"/>
      <c r="CL121" s="162"/>
      <c r="CM121" s="161"/>
      <c r="CN121" s="161"/>
      <c r="CO121" s="162"/>
      <c r="CP121" s="162"/>
      <c r="CQ121" s="162"/>
      <c r="CR121" s="161"/>
    </row>
    <row r="122" spans="1:96" ht="12.75">
      <c r="A122" s="165"/>
      <c r="B122" s="166"/>
      <c r="C122" s="166"/>
      <c r="D122" s="165"/>
      <c r="E122" s="165"/>
      <c r="F122" s="165"/>
      <c r="G122" s="161"/>
      <c r="H122" s="161"/>
      <c r="I122" s="161"/>
      <c r="J122" s="161"/>
      <c r="K122" s="161"/>
      <c r="L122" s="161"/>
      <c r="M122" s="2">
        <v>5.547E-8</v>
      </c>
      <c r="N122" s="2">
        <v>2.4515259766100002</v>
      </c>
      <c r="O122" s="2">
        <v>12352.8526045448</v>
      </c>
      <c r="P122" s="2">
        <f t="shared" si="14"/>
        <v>-5.5348052183790754E-8</v>
      </c>
      <c r="Q122" s="161"/>
      <c r="R122" s="2">
        <v>3.7E-9</v>
      </c>
      <c r="S122" s="2">
        <v>3.8492135471300002</v>
      </c>
      <c r="T122" s="2">
        <v>18073.7049386502</v>
      </c>
      <c r="U122" s="2">
        <f t="shared" si="15"/>
        <v>-1.9124068280105779E-9</v>
      </c>
      <c r="V122" s="161"/>
      <c r="W122" s="2">
        <v>3E-10</v>
      </c>
      <c r="X122" s="2">
        <v>3.5351908411799999</v>
      </c>
      <c r="Y122" s="2">
        <v>6284.0561710596003</v>
      </c>
      <c r="Z122" s="2">
        <f t="shared" si="16"/>
        <v>2.9822908984849452E-10</v>
      </c>
      <c r="AA122" s="161"/>
      <c r="AB122" s="162"/>
      <c r="AC122" s="162"/>
      <c r="AD122" s="162"/>
      <c r="AE122" s="161"/>
      <c r="AF122" s="161"/>
      <c r="AG122" s="162"/>
      <c r="AH122" s="162"/>
      <c r="AI122" s="162"/>
      <c r="AJ122" s="161"/>
      <c r="AK122" s="161"/>
      <c r="AL122" s="162"/>
      <c r="AM122" s="162"/>
      <c r="AN122" s="162"/>
      <c r="AO122" s="161"/>
      <c r="AP122" s="161"/>
      <c r="AQ122" s="2">
        <v>1.8199999999999999E-9</v>
      </c>
      <c r="AR122" s="2">
        <v>3.161079435</v>
      </c>
      <c r="AS122" s="2">
        <v>16730.463689595799</v>
      </c>
      <c r="AT122" s="2">
        <f t="shared" si="17"/>
        <v>-1.2149841294504758E-10</v>
      </c>
      <c r="AU122" s="161"/>
      <c r="AV122" s="162"/>
      <c r="AW122" s="162"/>
      <c r="AX122" s="162"/>
      <c r="AY122" s="161"/>
      <c r="AZ122" s="161"/>
      <c r="BA122" s="162"/>
      <c r="BB122" s="162"/>
      <c r="BC122" s="162"/>
      <c r="BD122" s="161"/>
      <c r="BE122" s="161"/>
      <c r="BF122" s="162"/>
      <c r="BG122" s="162"/>
      <c r="BH122" s="162"/>
      <c r="BI122" s="161"/>
      <c r="BJ122" s="161"/>
      <c r="BK122" s="162"/>
      <c r="BL122" s="162"/>
      <c r="BM122" s="162"/>
      <c r="BN122" s="161"/>
      <c r="BO122" s="2"/>
      <c r="BP122" s="2">
        <v>1.541E-8</v>
      </c>
      <c r="BQ122" s="2">
        <v>6.2159838073199998</v>
      </c>
      <c r="BR122" s="2">
        <v>23543.230504681698</v>
      </c>
      <c r="BS122" s="2">
        <f t="shared" si="19"/>
        <v>3.4871167264607431E-9</v>
      </c>
      <c r="BT122" s="2"/>
      <c r="BU122" s="2">
        <v>1.63E-9</v>
      </c>
      <c r="BV122" s="2">
        <v>6.1178262624500004</v>
      </c>
      <c r="BW122" s="2">
        <v>3.5231183490000002</v>
      </c>
      <c r="BX122" s="2">
        <f t="shared" si="20"/>
        <v>1.6022180920762995E-9</v>
      </c>
      <c r="BY122" s="2"/>
      <c r="BZ122" s="2">
        <v>2.0000000000000001E-10</v>
      </c>
      <c r="CA122" s="2">
        <v>6.1064414018899997</v>
      </c>
      <c r="CB122" s="2">
        <v>167283.76158766501</v>
      </c>
      <c r="CC122" s="2">
        <f t="shared" si="21"/>
        <v>-1.2053654322754385E-10</v>
      </c>
      <c r="CD122" s="161"/>
      <c r="CE122" s="162"/>
      <c r="CF122" s="162"/>
      <c r="CG122" s="162"/>
      <c r="CH122" s="161"/>
      <c r="CI122" s="161"/>
      <c r="CJ122" s="162"/>
      <c r="CK122" s="162"/>
      <c r="CL122" s="162"/>
      <c r="CM122" s="161"/>
      <c r="CN122" s="161"/>
      <c r="CO122" s="162"/>
      <c r="CP122" s="162"/>
      <c r="CQ122" s="162"/>
      <c r="CR122" s="161"/>
    </row>
    <row r="123" spans="1:96" ht="12.75">
      <c r="A123" s="161"/>
      <c r="B123" s="17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2">
        <v>5.9580000000000001E-8</v>
      </c>
      <c r="N123" s="2">
        <v>3.3205134467600002</v>
      </c>
      <c r="O123" s="2">
        <v>6283.0085396885997</v>
      </c>
      <c r="P123" s="2">
        <f t="shared" si="14"/>
        <v>5.9281398845605466E-8</v>
      </c>
      <c r="Q123" s="161"/>
      <c r="R123" s="2">
        <v>3.6699999999999999E-9</v>
      </c>
      <c r="S123" s="2">
        <v>0.88533542777999996</v>
      </c>
      <c r="T123" s="2">
        <v>6283.1431602941902</v>
      </c>
      <c r="U123" s="2">
        <f t="shared" si="15"/>
        <v>-3.0175203731254427E-9</v>
      </c>
      <c r="V123" s="161"/>
      <c r="W123" s="2">
        <v>2.3000000000000001E-10</v>
      </c>
      <c r="X123" s="2">
        <v>4.41808025967</v>
      </c>
      <c r="Y123" s="2">
        <v>5884.9268465832001</v>
      </c>
      <c r="Z123" s="2">
        <f t="shared" si="16"/>
        <v>-2.2954360460285611E-10</v>
      </c>
      <c r="AA123" s="161"/>
      <c r="AB123" s="162"/>
      <c r="AC123" s="162"/>
      <c r="AD123" s="162"/>
      <c r="AE123" s="161"/>
      <c r="AF123" s="161"/>
      <c r="AG123" s="162"/>
      <c r="AH123" s="162"/>
      <c r="AI123" s="162"/>
      <c r="AJ123" s="161"/>
      <c r="AK123" s="161"/>
      <c r="AL123" s="162"/>
      <c r="AM123" s="162"/>
      <c r="AN123" s="162"/>
      <c r="AO123" s="161"/>
      <c r="AP123" s="161"/>
      <c r="AQ123" s="2">
        <v>1.8800000000000001E-9</v>
      </c>
      <c r="AR123" s="2">
        <v>2.22746128596</v>
      </c>
      <c r="AS123" s="2">
        <v>41654.963115967803</v>
      </c>
      <c r="AT123" s="2">
        <f t="shared" si="17"/>
        <v>-1.5465802731249881E-9</v>
      </c>
      <c r="AU123" s="161"/>
      <c r="AV123" s="162"/>
      <c r="AW123" s="162"/>
      <c r="AX123" s="162"/>
      <c r="AY123" s="161"/>
      <c r="AZ123" s="161"/>
      <c r="BA123" s="162"/>
      <c r="BB123" s="162"/>
      <c r="BC123" s="162"/>
      <c r="BD123" s="161"/>
      <c r="BE123" s="161"/>
      <c r="BF123" s="162"/>
      <c r="BG123" s="162"/>
      <c r="BH123" s="162"/>
      <c r="BI123" s="161"/>
      <c r="BJ123" s="161"/>
      <c r="BK123" s="162"/>
      <c r="BL123" s="162"/>
      <c r="BM123" s="162"/>
      <c r="BN123" s="161"/>
      <c r="BO123" s="2"/>
      <c r="BP123" s="2">
        <v>1.611E-8</v>
      </c>
      <c r="BQ123" s="2">
        <v>1.99824499377</v>
      </c>
      <c r="BR123" s="2">
        <v>10969.965257698201</v>
      </c>
      <c r="BS123" s="2">
        <f t="shared" si="19"/>
        <v>-1.0452873962205581E-8</v>
      </c>
      <c r="BT123" s="2"/>
      <c r="BU123" s="2">
        <v>1.74E-9</v>
      </c>
      <c r="BV123" s="2">
        <v>1.5807854218699999</v>
      </c>
      <c r="BW123" s="2">
        <v>7.1135470007999997</v>
      </c>
      <c r="BX123" s="2">
        <f t="shared" si="20"/>
        <v>5.1239916023223366E-11</v>
      </c>
      <c r="BY123" s="2"/>
      <c r="BZ123" s="2">
        <v>1.5E-10</v>
      </c>
      <c r="CA123" s="2">
        <v>4.0977591460699996</v>
      </c>
      <c r="CB123" s="2">
        <v>11712.955318230799</v>
      </c>
      <c r="CC123" s="2">
        <f t="shared" si="21"/>
        <v>-6.0544395331793765E-11</v>
      </c>
      <c r="CD123" s="161"/>
      <c r="CE123" s="162"/>
      <c r="CF123" s="162"/>
      <c r="CG123" s="162"/>
      <c r="CH123" s="161"/>
      <c r="CI123" s="161"/>
      <c r="CJ123" s="162"/>
      <c r="CK123" s="162"/>
      <c r="CL123" s="162"/>
      <c r="CM123" s="161"/>
      <c r="CN123" s="161"/>
      <c r="CO123" s="162"/>
      <c r="CP123" s="162"/>
      <c r="CQ123" s="162"/>
      <c r="CR123" s="161"/>
    </row>
    <row r="124" spans="1:96" ht="12.75">
      <c r="A124" s="161"/>
      <c r="B124" s="17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2">
        <v>4.4710000000000001E-8</v>
      </c>
      <c r="N124" s="2">
        <v>2.0638599953600001</v>
      </c>
      <c r="O124" s="2">
        <v>7079.3738568077997</v>
      </c>
      <c r="P124" s="2">
        <f t="shared" si="14"/>
        <v>3.9001474202349837E-8</v>
      </c>
      <c r="Q124" s="161"/>
      <c r="R124" s="2">
        <v>3.7900000000000004E-9</v>
      </c>
      <c r="S124" s="2">
        <v>0.37983009325</v>
      </c>
      <c r="T124" s="2">
        <v>10177.257679533601</v>
      </c>
      <c r="U124" s="2">
        <f t="shared" si="15"/>
        <v>3.326129127734878E-9</v>
      </c>
      <c r="V124" s="161"/>
      <c r="W124" s="2">
        <v>2.5000000000000002E-10</v>
      </c>
      <c r="X124" s="2">
        <v>1.38477355808</v>
      </c>
      <c r="Y124" s="2">
        <v>65147.619768137702</v>
      </c>
      <c r="Z124" s="2">
        <f t="shared" si="16"/>
        <v>-2.9580704130673426E-11</v>
      </c>
      <c r="AA124" s="161"/>
      <c r="AB124" s="162"/>
      <c r="AC124" s="162"/>
      <c r="AD124" s="162"/>
      <c r="AE124" s="161"/>
      <c r="AF124" s="161"/>
      <c r="AG124" s="162"/>
      <c r="AH124" s="162"/>
      <c r="AI124" s="162"/>
      <c r="AJ124" s="161"/>
      <c r="AK124" s="161"/>
      <c r="AL124" s="162"/>
      <c r="AM124" s="162"/>
      <c r="AN124" s="162"/>
      <c r="AO124" s="161"/>
      <c r="AP124" s="161"/>
      <c r="AQ124" s="2">
        <v>1.6399999999999999E-9</v>
      </c>
      <c r="AR124" s="2">
        <v>5.1868627501700004</v>
      </c>
      <c r="AS124" s="2">
        <v>5481.2549188676003</v>
      </c>
      <c r="AT124" s="2">
        <f t="shared" si="17"/>
        <v>1.6357963729702305E-9</v>
      </c>
      <c r="AU124" s="161"/>
      <c r="AV124" s="162"/>
      <c r="AW124" s="162"/>
      <c r="AX124" s="162"/>
      <c r="AY124" s="161"/>
      <c r="AZ124" s="161"/>
      <c r="BA124" s="162"/>
      <c r="BB124" s="162"/>
      <c r="BC124" s="162"/>
      <c r="BD124" s="161"/>
      <c r="BE124" s="161"/>
      <c r="BF124" s="162"/>
      <c r="BG124" s="162"/>
      <c r="BH124" s="162"/>
      <c r="BI124" s="161"/>
      <c r="BJ124" s="161"/>
      <c r="BK124" s="162"/>
      <c r="BL124" s="162"/>
      <c r="BM124" s="162"/>
      <c r="BN124" s="161"/>
      <c r="BO124" s="2"/>
      <c r="BP124" s="2">
        <v>1.712E-8</v>
      </c>
      <c r="BQ124" s="2">
        <v>1.34295663542</v>
      </c>
      <c r="BR124" s="2">
        <v>3128.3887650958</v>
      </c>
      <c r="BS124" s="2">
        <f t="shared" si="19"/>
        <v>-1.638214430720591E-8</v>
      </c>
      <c r="BT124" s="2"/>
      <c r="BU124" s="2">
        <v>1.4100000000000001E-9</v>
      </c>
      <c r="BV124" s="2">
        <v>0.49976927273999999</v>
      </c>
      <c r="BW124" s="2">
        <v>25158.6017197654</v>
      </c>
      <c r="BX124" s="2">
        <f t="shared" si="20"/>
        <v>1.0182640068203091E-9</v>
      </c>
      <c r="BY124" s="2"/>
      <c r="BZ124" s="2">
        <v>1.5999999999999999E-10</v>
      </c>
      <c r="CA124" s="2">
        <v>5.7176994069999987</v>
      </c>
      <c r="CB124" s="2">
        <v>17298.182327326202</v>
      </c>
      <c r="CC124" s="2">
        <f t="shared" si="21"/>
        <v>-9.7838677603655861E-11</v>
      </c>
      <c r="CD124" s="161"/>
      <c r="CE124" s="162"/>
      <c r="CF124" s="162"/>
      <c r="CG124" s="162"/>
      <c r="CH124" s="161"/>
      <c r="CI124" s="161"/>
      <c r="CJ124" s="162"/>
      <c r="CK124" s="162"/>
      <c r="CL124" s="162"/>
      <c r="CM124" s="161"/>
      <c r="CN124" s="161"/>
      <c r="CO124" s="162"/>
      <c r="CP124" s="162"/>
      <c r="CQ124" s="162"/>
      <c r="CR124" s="161"/>
    </row>
    <row r="125" spans="1:96" ht="12.75">
      <c r="A125" s="161"/>
      <c r="B125" s="17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2">
        <v>6.1529999999999996E-8</v>
      </c>
      <c r="N125" s="2">
        <v>1.4582333114399999</v>
      </c>
      <c r="O125" s="2">
        <v>233141.31440436101</v>
      </c>
      <c r="P125" s="2">
        <f t="shared" si="14"/>
        <v>-6.1521905045406683E-8</v>
      </c>
      <c r="Q125" s="161"/>
      <c r="R125" s="2">
        <v>3.5600000000000001E-9</v>
      </c>
      <c r="S125" s="2">
        <v>3.8414520491299999</v>
      </c>
      <c r="T125" s="2">
        <v>11712.955318230799</v>
      </c>
      <c r="U125" s="2">
        <f t="shared" si="15"/>
        <v>-5.6426638972679393E-10</v>
      </c>
      <c r="V125" s="161"/>
      <c r="W125" s="2">
        <v>2.3000000000000001E-10</v>
      </c>
      <c r="X125" s="2">
        <v>3.4978254979700001</v>
      </c>
      <c r="Y125" s="2">
        <v>7477.5228602160005</v>
      </c>
      <c r="Z125" s="2">
        <f t="shared" si="16"/>
        <v>2.2210720967425894E-10</v>
      </c>
      <c r="AA125" s="161"/>
      <c r="AB125" s="162"/>
      <c r="AC125" s="162"/>
      <c r="AD125" s="162"/>
      <c r="AE125" s="161"/>
      <c r="AF125" s="161"/>
      <c r="AG125" s="162"/>
      <c r="AH125" s="162"/>
      <c r="AI125" s="162"/>
      <c r="AJ125" s="161"/>
      <c r="AK125" s="161"/>
      <c r="AL125" s="162"/>
      <c r="AM125" s="162"/>
      <c r="AN125" s="162"/>
      <c r="AO125" s="161"/>
      <c r="AP125" s="161"/>
      <c r="AQ125" s="2">
        <v>1.6000000000000001E-9</v>
      </c>
      <c r="AR125" s="2">
        <v>2.4929885515899999</v>
      </c>
      <c r="AS125" s="2">
        <v>12592.4500197826</v>
      </c>
      <c r="AT125" s="2">
        <f t="shared" si="17"/>
        <v>-3.4521947763566643E-10</v>
      </c>
      <c r="AU125" s="161"/>
      <c r="AV125" s="162"/>
      <c r="AW125" s="162"/>
      <c r="AX125" s="162"/>
      <c r="AY125" s="161"/>
      <c r="AZ125" s="161"/>
      <c r="BA125" s="162"/>
      <c r="BB125" s="162"/>
      <c r="BC125" s="162"/>
      <c r="BD125" s="161"/>
      <c r="BE125" s="161"/>
      <c r="BF125" s="162"/>
      <c r="BG125" s="162"/>
      <c r="BH125" s="162"/>
      <c r="BI125" s="161"/>
      <c r="BJ125" s="161"/>
      <c r="BK125" s="162"/>
      <c r="BL125" s="162"/>
      <c r="BM125" s="162"/>
      <c r="BN125" s="161"/>
      <c r="BO125" s="2"/>
      <c r="BP125" s="2">
        <v>1.6420000000000001E-8</v>
      </c>
      <c r="BQ125" s="2">
        <v>5.5502666533899996</v>
      </c>
      <c r="BR125" s="2">
        <v>6496.3749454294002</v>
      </c>
      <c r="BS125" s="2">
        <f t="shared" si="19"/>
        <v>9.5970171357871672E-9</v>
      </c>
      <c r="BT125" s="2"/>
      <c r="BU125" s="2">
        <v>1.2400000000000001E-9</v>
      </c>
      <c r="BV125" s="2">
        <v>6.0344046003100003</v>
      </c>
      <c r="BW125" s="2">
        <v>9225.5392732830005</v>
      </c>
      <c r="BX125" s="2">
        <f t="shared" si="20"/>
        <v>5.2347328512604393E-10</v>
      </c>
      <c r="BY125" s="2"/>
      <c r="BZ125" s="2">
        <v>1.5999999999999999E-10</v>
      </c>
      <c r="CA125" s="2">
        <v>3.28894009404</v>
      </c>
      <c r="CB125" s="2">
        <v>5884.9268465832001</v>
      </c>
      <c r="CC125" s="2">
        <f t="shared" si="21"/>
        <v>-7.736211568297981E-11</v>
      </c>
      <c r="CD125" s="161"/>
      <c r="CE125" s="162"/>
      <c r="CF125" s="162"/>
      <c r="CG125" s="162"/>
      <c r="CH125" s="161"/>
      <c r="CI125" s="161"/>
      <c r="CJ125" s="162"/>
      <c r="CK125" s="162"/>
      <c r="CL125" s="162"/>
      <c r="CM125" s="161"/>
      <c r="CN125" s="161"/>
      <c r="CO125" s="162"/>
      <c r="CP125" s="162"/>
      <c r="CQ125" s="162"/>
      <c r="CR125" s="161"/>
    </row>
    <row r="126" spans="1:96" ht="12.75">
      <c r="A126" s="161"/>
      <c r="B126" s="17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2">
        <v>4.3480000000000003E-8</v>
      </c>
      <c r="N126" s="2">
        <v>4.4234217547999997</v>
      </c>
      <c r="O126" s="2">
        <v>5216.5803728013998</v>
      </c>
      <c r="P126" s="2">
        <f t="shared" si="14"/>
        <v>3.5070111353018538E-8</v>
      </c>
      <c r="Q126" s="161"/>
      <c r="R126" s="2">
        <v>3.7399999999999999E-9</v>
      </c>
      <c r="S126" s="2">
        <v>5.0157752060799998</v>
      </c>
      <c r="T126" s="2">
        <v>7.0462366980000004</v>
      </c>
      <c r="U126" s="2">
        <f t="shared" si="15"/>
        <v>9.770782588458777E-10</v>
      </c>
      <c r="V126" s="161"/>
      <c r="W126" s="2">
        <v>1.8999999999999999E-10</v>
      </c>
      <c r="X126" s="2">
        <v>3.1432941371599998</v>
      </c>
      <c r="Y126" s="2">
        <v>6496.3749454294002</v>
      </c>
      <c r="Z126" s="2">
        <f t="shared" si="16"/>
        <v>2.093189252064139E-11</v>
      </c>
      <c r="AA126" s="161"/>
      <c r="AB126" s="162"/>
      <c r="AC126" s="162"/>
      <c r="AD126" s="162"/>
      <c r="AE126" s="161"/>
      <c r="AF126" s="161"/>
      <c r="AG126" s="162"/>
      <c r="AH126" s="162"/>
      <c r="AI126" s="162"/>
      <c r="AJ126" s="161"/>
      <c r="AK126" s="161"/>
      <c r="AL126" s="162"/>
      <c r="AM126" s="162"/>
      <c r="AN126" s="162"/>
      <c r="AO126" s="161"/>
      <c r="AP126" s="161"/>
      <c r="AQ126" s="2">
        <v>1.55E-9</v>
      </c>
      <c r="AR126" s="2">
        <v>1.5959543823</v>
      </c>
      <c r="AS126" s="2">
        <v>10021.8372800994</v>
      </c>
      <c r="AT126" s="2">
        <f t="shared" si="17"/>
        <v>-1.3101248050767175E-9</v>
      </c>
      <c r="AU126" s="161"/>
      <c r="AV126" s="162"/>
      <c r="AW126" s="162"/>
      <c r="AX126" s="162"/>
      <c r="AY126" s="161"/>
      <c r="AZ126" s="161"/>
      <c r="BA126" s="162"/>
      <c r="BB126" s="162"/>
      <c r="BC126" s="162"/>
      <c r="BD126" s="161"/>
      <c r="BE126" s="161"/>
      <c r="BF126" s="162"/>
      <c r="BG126" s="162"/>
      <c r="BH126" s="162"/>
      <c r="BI126" s="161"/>
      <c r="BJ126" s="161"/>
      <c r="BK126" s="162"/>
      <c r="BL126" s="162"/>
      <c r="BM126" s="162"/>
      <c r="BN126" s="161"/>
      <c r="BO126" s="2"/>
      <c r="BP126" s="2">
        <v>1.5020000000000001E-8</v>
      </c>
      <c r="BQ126" s="2">
        <v>5.43948825854</v>
      </c>
      <c r="BR126" s="2">
        <v>155.42039943419999</v>
      </c>
      <c r="BS126" s="2">
        <f t="shared" si="19"/>
        <v>-2.0161953483821972E-9</v>
      </c>
      <c r="BT126" s="2"/>
      <c r="BU126" s="2">
        <v>1.5E-9</v>
      </c>
      <c r="BV126" s="2">
        <v>5.3016633681199998</v>
      </c>
      <c r="BW126" s="2">
        <v>13517.8701062334</v>
      </c>
      <c r="BX126" s="2">
        <f t="shared" si="20"/>
        <v>1.2910786776417192E-9</v>
      </c>
      <c r="BY126" s="2"/>
      <c r="BZ126" s="2">
        <v>1.5E-10</v>
      </c>
      <c r="CA126" s="2">
        <v>5.6478537716400004</v>
      </c>
      <c r="CB126" s="2">
        <v>12559.038152982001</v>
      </c>
      <c r="CC126" s="2">
        <f t="shared" si="21"/>
        <v>6.0615647465643872E-11</v>
      </c>
      <c r="CD126" s="161"/>
      <c r="CE126" s="162"/>
      <c r="CF126" s="162"/>
      <c r="CG126" s="162"/>
      <c r="CH126" s="161"/>
      <c r="CI126" s="161"/>
      <c r="CJ126" s="162"/>
      <c r="CK126" s="162"/>
      <c r="CL126" s="162"/>
      <c r="CM126" s="161"/>
      <c r="CN126" s="161"/>
      <c r="CO126" s="162"/>
      <c r="CP126" s="162"/>
      <c r="CQ126" s="162"/>
      <c r="CR126" s="161"/>
    </row>
    <row r="127" spans="1:96" ht="12.75">
      <c r="A127" s="161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2">
        <v>6.123E-8</v>
      </c>
      <c r="N127" s="2">
        <v>1.0749490525800001</v>
      </c>
      <c r="O127" s="2">
        <v>19804.827291582798</v>
      </c>
      <c r="P127" s="2">
        <f t="shared" si="14"/>
        <v>-2.0961976070362519E-8</v>
      </c>
      <c r="Q127" s="161"/>
      <c r="R127" s="2">
        <v>3.8099999999999999E-9</v>
      </c>
      <c r="S127" s="2">
        <v>4.30250406634</v>
      </c>
      <c r="T127" s="2">
        <v>6062.6632075526004</v>
      </c>
      <c r="U127" s="2">
        <f t="shared" si="15"/>
        <v>-1.9351331609785387E-9</v>
      </c>
      <c r="V127" s="161"/>
      <c r="W127" s="2">
        <v>1.8999999999999999E-10</v>
      </c>
      <c r="X127" s="2">
        <v>2.2013512519899998</v>
      </c>
      <c r="Y127" s="2">
        <v>18073.7049386502</v>
      </c>
      <c r="Z127" s="2">
        <f t="shared" si="16"/>
        <v>-1.5460899859796827E-10</v>
      </c>
      <c r="AA127" s="161"/>
      <c r="AB127" s="162"/>
      <c r="AC127" s="162"/>
      <c r="AD127" s="162"/>
      <c r="AE127" s="161"/>
      <c r="AF127" s="161"/>
      <c r="AG127" s="162"/>
      <c r="AH127" s="162"/>
      <c r="AI127" s="162"/>
      <c r="AJ127" s="161"/>
      <c r="AK127" s="161"/>
      <c r="AL127" s="162"/>
      <c r="AM127" s="162"/>
      <c r="AN127" s="162"/>
      <c r="AO127" s="161"/>
      <c r="AP127" s="161"/>
      <c r="AQ127" s="2">
        <v>1.3500000000000001E-9</v>
      </c>
      <c r="AR127" s="2">
        <v>0.21349051063999999</v>
      </c>
      <c r="AS127" s="2">
        <v>10988.808157535001</v>
      </c>
      <c r="AT127" s="2">
        <f t="shared" si="17"/>
        <v>-7.0136265417179077E-10</v>
      </c>
      <c r="AU127" s="161"/>
      <c r="AV127" s="162"/>
      <c r="AW127" s="162"/>
      <c r="AX127" s="162"/>
      <c r="AY127" s="161"/>
      <c r="AZ127" s="161"/>
      <c r="BA127" s="162"/>
      <c r="BB127" s="162"/>
      <c r="BC127" s="162"/>
      <c r="BD127" s="161"/>
      <c r="BE127" s="161"/>
      <c r="BF127" s="162"/>
      <c r="BG127" s="162"/>
      <c r="BH127" s="162"/>
      <c r="BI127" s="161"/>
      <c r="BJ127" s="161"/>
      <c r="BK127" s="162"/>
      <c r="BL127" s="162"/>
      <c r="BM127" s="162"/>
      <c r="BN127" s="161"/>
      <c r="BO127" s="2"/>
      <c r="BP127" s="2">
        <v>1.8270000000000001E-8</v>
      </c>
      <c r="BQ127" s="2">
        <v>5.9122748026099998</v>
      </c>
      <c r="BR127" s="2">
        <v>3738.7614301079998</v>
      </c>
      <c r="BS127" s="2">
        <f t="shared" si="19"/>
        <v>-1.1493643571706965E-8</v>
      </c>
      <c r="BT127" s="2"/>
      <c r="BU127" s="2">
        <v>1.27E-9</v>
      </c>
      <c r="BV127" s="2">
        <v>1.92389511438</v>
      </c>
      <c r="BW127" s="2">
        <v>22483.848574492498</v>
      </c>
      <c r="BX127" s="2">
        <f t="shared" si="20"/>
        <v>-1.2401250747683487E-9</v>
      </c>
      <c r="BY127" s="2"/>
      <c r="BZ127" s="2">
        <v>1.5999999999999999E-10</v>
      </c>
      <c r="CA127" s="2">
        <v>4.4345208093000004</v>
      </c>
      <c r="CB127" s="2">
        <v>6283.0085396885997</v>
      </c>
      <c r="CC127" s="2">
        <f t="shared" si="21"/>
        <v>8.4575724493471869E-11</v>
      </c>
      <c r="CD127" s="161"/>
      <c r="CE127" s="162"/>
      <c r="CF127" s="162"/>
      <c r="CG127" s="162"/>
      <c r="CH127" s="161"/>
      <c r="CI127" s="161"/>
      <c r="CJ127" s="162"/>
      <c r="CK127" s="162"/>
      <c r="CL127" s="162"/>
      <c r="CM127" s="161"/>
      <c r="CN127" s="161"/>
      <c r="CO127" s="162"/>
      <c r="CP127" s="162"/>
      <c r="CQ127" s="162"/>
      <c r="CR127" s="161"/>
    </row>
    <row r="128" spans="1:96" ht="12.75">
      <c r="A128" s="172"/>
      <c r="B128" s="173"/>
      <c r="C128" s="172"/>
      <c r="D128" s="172"/>
      <c r="E128" s="172"/>
      <c r="F128" s="172"/>
      <c r="G128" s="161"/>
      <c r="H128" s="161"/>
      <c r="I128" s="161"/>
      <c r="J128" s="161"/>
      <c r="K128" s="161"/>
      <c r="L128" s="161"/>
      <c r="M128" s="2">
        <v>4.4880000000000002E-8</v>
      </c>
      <c r="N128" s="2">
        <v>3.6528503715</v>
      </c>
      <c r="O128" s="2">
        <v>206.1855484372</v>
      </c>
      <c r="P128" s="2">
        <f t="shared" si="14"/>
        <v>-3.6212563739715697E-8</v>
      </c>
      <c r="Q128" s="161"/>
      <c r="R128" s="2">
        <v>4.7099999999999997E-9</v>
      </c>
      <c r="S128" s="2">
        <v>0.86381834647</v>
      </c>
      <c r="T128" s="2">
        <v>6069.7767545533998</v>
      </c>
      <c r="U128" s="2">
        <f t="shared" si="15"/>
        <v>9.182813775317401E-10</v>
      </c>
      <c r="V128" s="161"/>
      <c r="W128" s="2">
        <v>1.8999999999999999E-10</v>
      </c>
      <c r="X128" s="2">
        <v>4.9502025530899996</v>
      </c>
      <c r="Y128" s="2">
        <v>3930.2096962196001</v>
      </c>
      <c r="Z128" s="2">
        <f t="shared" si="16"/>
        <v>-8.052045107182835E-11</v>
      </c>
      <c r="AA128" s="161"/>
      <c r="AB128" s="162"/>
      <c r="AC128" s="162"/>
      <c r="AD128" s="162"/>
      <c r="AE128" s="161"/>
      <c r="AF128" s="161"/>
      <c r="AG128" s="162"/>
      <c r="AH128" s="162"/>
      <c r="AI128" s="162"/>
      <c r="AJ128" s="161"/>
      <c r="AK128" s="161"/>
      <c r="AL128" s="162"/>
      <c r="AM128" s="162"/>
      <c r="AN128" s="162"/>
      <c r="AO128" s="161"/>
      <c r="AP128" s="161"/>
      <c r="AQ128" s="2">
        <v>1.7800000000000001E-9</v>
      </c>
      <c r="AR128" s="2">
        <v>3.8037517796999998</v>
      </c>
      <c r="AS128" s="2">
        <v>23581.258177317599</v>
      </c>
      <c r="AT128" s="2">
        <f t="shared" si="17"/>
        <v>5.0941632114598432E-10</v>
      </c>
      <c r="AU128" s="161"/>
      <c r="AV128" s="162"/>
      <c r="AW128" s="162"/>
      <c r="AX128" s="162"/>
      <c r="AY128" s="161"/>
      <c r="AZ128" s="161"/>
      <c r="BA128" s="162"/>
      <c r="BB128" s="162"/>
      <c r="BC128" s="162"/>
      <c r="BD128" s="161"/>
      <c r="BE128" s="161"/>
      <c r="BF128" s="162"/>
      <c r="BG128" s="162"/>
      <c r="BH128" s="162"/>
      <c r="BI128" s="161"/>
      <c r="BJ128" s="161"/>
      <c r="BK128" s="162"/>
      <c r="BL128" s="162"/>
      <c r="BM128" s="162"/>
      <c r="BN128" s="161"/>
      <c r="BO128" s="2"/>
      <c r="BP128" s="2">
        <v>1.726E-8</v>
      </c>
      <c r="BQ128" s="2">
        <v>2.1676498358299998</v>
      </c>
      <c r="BR128" s="2">
        <v>10575.406682941801</v>
      </c>
      <c r="BS128" s="2">
        <f t="shared" si="19"/>
        <v>1.7204516640317007E-8</v>
      </c>
      <c r="BT128" s="2"/>
      <c r="BU128" s="2">
        <v>1.21E-9</v>
      </c>
      <c r="BV128" s="2">
        <v>2.3781312901099998</v>
      </c>
      <c r="BW128" s="2">
        <v>167283.76158766501</v>
      </c>
      <c r="BX128" s="2">
        <f t="shared" si="20"/>
        <v>7.2727087946570404E-11</v>
      </c>
      <c r="BY128" s="2"/>
      <c r="BZ128" s="2">
        <v>1.4000000000000001E-10</v>
      </c>
      <c r="CA128" s="2">
        <v>2.31721603062</v>
      </c>
      <c r="CB128" s="2">
        <v>5481.2549188676003</v>
      </c>
      <c r="CC128" s="2">
        <f t="shared" si="21"/>
        <v>-1.3720008119918172E-10</v>
      </c>
      <c r="CD128" s="161"/>
      <c r="CE128" s="162"/>
      <c r="CF128" s="162"/>
      <c r="CG128" s="162"/>
      <c r="CH128" s="161"/>
      <c r="CI128" s="161"/>
      <c r="CJ128" s="162"/>
      <c r="CK128" s="162"/>
      <c r="CL128" s="162"/>
      <c r="CM128" s="161"/>
      <c r="CN128" s="161"/>
      <c r="CO128" s="162"/>
      <c r="CP128" s="162"/>
      <c r="CQ128" s="162"/>
      <c r="CR128" s="161"/>
    </row>
    <row r="129" spans="1:96" ht="12.75">
      <c r="A129" s="161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2">
        <v>4.0200000000000003E-8</v>
      </c>
      <c r="N129" s="2">
        <v>0.83995823170999995</v>
      </c>
      <c r="O129" s="2">
        <v>20.355319398799999</v>
      </c>
      <c r="P129" s="2">
        <f t="shared" ref="P129:P192" si="22">M129*COS(N129+O129*Tau)</f>
        <v>3.003371734257357E-8</v>
      </c>
      <c r="Q129" s="161"/>
      <c r="R129" s="2">
        <v>3.6699999999999999E-9</v>
      </c>
      <c r="S129" s="2">
        <v>1.3294383976299999</v>
      </c>
      <c r="T129" s="2">
        <v>6283.0085396885997</v>
      </c>
      <c r="U129" s="2">
        <f t="shared" ref="U129:U192" si="23">R129*COS(S129+T129*Tau)</f>
        <v>-1.8249455431096083E-9</v>
      </c>
      <c r="V129" s="161"/>
      <c r="W129" s="2">
        <v>1.8999999999999999E-10</v>
      </c>
      <c r="X129" s="2">
        <v>0.57998702746999997</v>
      </c>
      <c r="Y129" s="2">
        <v>31415.379249957001</v>
      </c>
      <c r="Z129" s="2">
        <f t="shared" ref="Z129:Z142" si="24">W129*COS(X129+Y129*Tau)</f>
        <v>-1.299993575577887E-10</v>
      </c>
      <c r="AA129" s="161"/>
      <c r="AB129" s="162"/>
      <c r="AC129" s="162"/>
      <c r="AD129" s="162"/>
      <c r="AE129" s="161"/>
      <c r="AF129" s="161"/>
      <c r="AG129" s="162"/>
      <c r="AH129" s="162"/>
      <c r="AI129" s="162"/>
      <c r="AJ129" s="161"/>
      <c r="AK129" s="161"/>
      <c r="AL129" s="162"/>
      <c r="AM129" s="162"/>
      <c r="AN129" s="162"/>
      <c r="AO129" s="161"/>
      <c r="AP129" s="161"/>
      <c r="AQ129" s="2">
        <v>1.2300000000000001E-9</v>
      </c>
      <c r="AR129" s="2">
        <v>1.66800739151</v>
      </c>
      <c r="AS129" s="2">
        <v>15110.4661198662</v>
      </c>
      <c r="AT129" s="2">
        <f t="shared" ref="AT129:AT184" si="25">AQ129*COS(AR129+AS129*Tau)</f>
        <v>1.117172098551893E-9</v>
      </c>
      <c r="AU129" s="161"/>
      <c r="AV129" s="162"/>
      <c r="AW129" s="162"/>
      <c r="AX129" s="162"/>
      <c r="AY129" s="161"/>
      <c r="AZ129" s="161"/>
      <c r="BA129" s="162"/>
      <c r="BB129" s="162"/>
      <c r="BC129" s="162"/>
      <c r="BD129" s="161"/>
      <c r="BE129" s="161"/>
      <c r="BF129" s="162"/>
      <c r="BG129" s="162"/>
      <c r="BH129" s="162"/>
      <c r="BI129" s="161"/>
      <c r="BJ129" s="161"/>
      <c r="BK129" s="162"/>
      <c r="BL129" s="162"/>
      <c r="BM129" s="162"/>
      <c r="BN129" s="161"/>
      <c r="BO129" s="2"/>
      <c r="BP129" s="2">
        <v>1.5320000000000001E-8</v>
      </c>
      <c r="BQ129" s="2">
        <v>5.3568310707000002</v>
      </c>
      <c r="BR129" s="2">
        <v>13521.751441591399</v>
      </c>
      <c r="BS129" s="2">
        <f t="shared" ref="BS129:BS192" si="26">BP129*COS(BQ129+BR129*Tau)</f>
        <v>1.3441123088711639E-8</v>
      </c>
      <c r="BT129" s="2"/>
      <c r="BU129" s="2">
        <v>1.2E-9</v>
      </c>
      <c r="BV129" s="2">
        <v>3.9842368485300002</v>
      </c>
      <c r="BW129" s="2">
        <v>4686.8894077067998</v>
      </c>
      <c r="BX129" s="2">
        <f t="shared" ref="BX129:BX192" si="27">BU129*COS(BV129+BW129*Tau)</f>
        <v>-1.199921819478038E-9</v>
      </c>
      <c r="BY129" s="2"/>
      <c r="BZ129" s="2">
        <v>1.4000000000000001E-10</v>
      </c>
      <c r="CA129" s="2">
        <v>4.4347903230499996</v>
      </c>
      <c r="CB129" s="2">
        <v>13517.8701062334</v>
      </c>
      <c r="CC129" s="2">
        <f t="shared" ref="CC129:CC139" si="28">BZ129*COS(CA129+CB129*Tau)</f>
        <v>2.3658970917695186E-11</v>
      </c>
      <c r="CD129" s="161"/>
      <c r="CE129" s="162"/>
      <c r="CF129" s="162"/>
      <c r="CG129" s="162"/>
      <c r="CH129" s="161"/>
      <c r="CI129" s="161"/>
      <c r="CJ129" s="162"/>
      <c r="CK129" s="162"/>
      <c r="CL129" s="162"/>
      <c r="CM129" s="161"/>
      <c r="CN129" s="161"/>
      <c r="CO129" s="162"/>
      <c r="CP129" s="162"/>
      <c r="CQ129" s="162"/>
      <c r="CR129" s="161"/>
    </row>
    <row r="130" spans="1:96" ht="12.75">
      <c r="A130" s="161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2">
        <v>5.1879999999999999E-8</v>
      </c>
      <c r="N130" s="2">
        <v>4.06503864016</v>
      </c>
      <c r="O130" s="2">
        <v>6208.2942514241004</v>
      </c>
      <c r="P130" s="2">
        <f t="shared" si="22"/>
        <v>2.5424909735789144E-8</v>
      </c>
      <c r="Q130" s="161"/>
      <c r="R130" s="2">
        <v>4.5999999999999998E-9</v>
      </c>
      <c r="S130" s="2">
        <v>5.1966721957499997</v>
      </c>
      <c r="T130" s="2">
        <v>6284.0561710596003</v>
      </c>
      <c r="U130" s="2">
        <f t="shared" si="23"/>
        <v>-9.1114797763555592E-10</v>
      </c>
      <c r="V130" s="161"/>
      <c r="W130" s="2">
        <v>2.1E-10</v>
      </c>
      <c r="X130" s="2">
        <v>1.75474323399</v>
      </c>
      <c r="Y130" s="2">
        <v>12139.5535091068</v>
      </c>
      <c r="Z130" s="2">
        <f t="shared" si="24"/>
        <v>-1.917873250039239E-10</v>
      </c>
      <c r="AA130" s="161"/>
      <c r="AB130" s="162"/>
      <c r="AC130" s="162"/>
      <c r="AD130" s="162"/>
      <c r="AE130" s="161"/>
      <c r="AF130" s="161"/>
      <c r="AG130" s="162"/>
      <c r="AH130" s="162"/>
      <c r="AI130" s="162"/>
      <c r="AJ130" s="161"/>
      <c r="AK130" s="161"/>
      <c r="AL130" s="162"/>
      <c r="AM130" s="162"/>
      <c r="AN130" s="162"/>
      <c r="AO130" s="161"/>
      <c r="AP130" s="161"/>
      <c r="AQ130" s="2">
        <v>1.2199999999999999E-9</v>
      </c>
      <c r="AR130" s="2">
        <v>2.7267827224399999</v>
      </c>
      <c r="AS130" s="2">
        <v>18849.227549974199</v>
      </c>
      <c r="AT130" s="2">
        <f t="shared" si="25"/>
        <v>3.8102084015094372E-10</v>
      </c>
      <c r="AU130" s="161"/>
      <c r="AV130" s="162"/>
      <c r="AW130" s="162"/>
      <c r="AX130" s="162"/>
      <c r="AY130" s="161"/>
      <c r="AZ130" s="161"/>
      <c r="BA130" s="162"/>
      <c r="BB130" s="162"/>
      <c r="BC130" s="162"/>
      <c r="BD130" s="161"/>
      <c r="BE130" s="161"/>
      <c r="BF130" s="162"/>
      <c r="BG130" s="162"/>
      <c r="BH130" s="162"/>
      <c r="BI130" s="161"/>
      <c r="BJ130" s="161"/>
      <c r="BK130" s="162"/>
      <c r="BL130" s="162"/>
      <c r="BM130" s="162"/>
      <c r="BN130" s="161"/>
      <c r="BO130" s="2"/>
      <c r="BP130" s="2">
        <v>1.829E-8</v>
      </c>
      <c r="BQ130" s="2">
        <v>1.6600614873099999</v>
      </c>
      <c r="BR130" s="2">
        <v>39302.096962196003</v>
      </c>
      <c r="BS130" s="2">
        <f t="shared" si="26"/>
        <v>-1.5903136499580847E-8</v>
      </c>
      <c r="BT130" s="2"/>
      <c r="BU130" s="2">
        <v>1.1700000000000001E-9</v>
      </c>
      <c r="BV130" s="2">
        <v>5.8107264221100001</v>
      </c>
      <c r="BW130" s="2">
        <v>12569.6748183318</v>
      </c>
      <c r="BX130" s="2">
        <f t="shared" si="27"/>
        <v>5.8124447184613448E-10</v>
      </c>
      <c r="BY130" s="2"/>
      <c r="BZ130" s="2">
        <v>1.4000000000000001E-10</v>
      </c>
      <c r="CA130" s="2">
        <v>4.7320931293599999</v>
      </c>
      <c r="CB130" s="2">
        <v>7342.4577801805999</v>
      </c>
      <c r="CC130" s="2">
        <f t="shared" si="28"/>
        <v>-2.0868117412260387E-11</v>
      </c>
      <c r="CD130" s="161"/>
      <c r="CE130" s="162"/>
      <c r="CF130" s="162"/>
      <c r="CG130" s="162"/>
      <c r="CH130" s="161"/>
      <c r="CI130" s="161"/>
      <c r="CJ130" s="162"/>
      <c r="CK130" s="162"/>
      <c r="CL130" s="162"/>
      <c r="CM130" s="161"/>
      <c r="CN130" s="161"/>
      <c r="CO130" s="162"/>
      <c r="CP130" s="162"/>
      <c r="CQ130" s="162"/>
      <c r="CR130" s="161"/>
    </row>
    <row r="131" spans="1:96" ht="12.75">
      <c r="A131" s="161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2">
        <v>5.3069999999999998E-8</v>
      </c>
      <c r="N131" s="2">
        <v>0.38217636096000002</v>
      </c>
      <c r="O131" s="2">
        <v>31441.677569756801</v>
      </c>
      <c r="P131" s="2">
        <f t="shared" si="22"/>
        <v>-2.1148957901206282E-8</v>
      </c>
      <c r="Q131" s="161"/>
      <c r="R131" s="2">
        <v>3.3299999999999999E-9</v>
      </c>
      <c r="S131" s="2">
        <v>5.5425620574099996</v>
      </c>
      <c r="T131" s="2">
        <v>4686.8894077067998</v>
      </c>
      <c r="U131" s="2">
        <f t="shared" si="23"/>
        <v>-7.95332179754467E-11</v>
      </c>
      <c r="V131" s="161"/>
      <c r="W131" s="2">
        <v>1.8999999999999999E-10</v>
      </c>
      <c r="X131" s="2">
        <v>3.9223307049899998</v>
      </c>
      <c r="Y131" s="2">
        <v>19651.048481098002</v>
      </c>
      <c r="Z131" s="2">
        <f t="shared" si="24"/>
        <v>-3.942375236792916E-11</v>
      </c>
      <c r="AA131" s="161"/>
      <c r="AB131" s="162"/>
      <c r="AC131" s="162"/>
      <c r="AD131" s="162"/>
      <c r="AE131" s="161"/>
      <c r="AF131" s="161"/>
      <c r="AG131" s="162"/>
      <c r="AH131" s="162"/>
      <c r="AI131" s="162"/>
      <c r="AJ131" s="161"/>
      <c r="AK131" s="161"/>
      <c r="AL131" s="162"/>
      <c r="AM131" s="162"/>
      <c r="AN131" s="162"/>
      <c r="AO131" s="161"/>
      <c r="AP131" s="161"/>
      <c r="AQ131" s="2">
        <v>1.26E-9</v>
      </c>
      <c r="AR131" s="2">
        <v>1.1767551291</v>
      </c>
      <c r="AS131" s="2">
        <v>14919.0178537546</v>
      </c>
      <c r="AT131" s="2">
        <f t="shared" si="25"/>
        <v>1.2479204522239848E-9</v>
      </c>
      <c r="AU131" s="161"/>
      <c r="AV131" s="162"/>
      <c r="AW131" s="162"/>
      <c r="AX131" s="162"/>
      <c r="AY131" s="161"/>
      <c r="AZ131" s="161"/>
      <c r="BA131" s="162"/>
      <c r="BB131" s="162"/>
      <c r="BC131" s="162"/>
      <c r="BD131" s="161"/>
      <c r="BE131" s="161"/>
      <c r="BF131" s="162"/>
      <c r="BG131" s="162"/>
      <c r="BH131" s="162"/>
      <c r="BI131" s="161"/>
      <c r="BJ131" s="161"/>
      <c r="BK131" s="162"/>
      <c r="BL131" s="162"/>
      <c r="BM131" s="162"/>
      <c r="BN131" s="161"/>
      <c r="BO131" s="2"/>
      <c r="BP131" s="2">
        <v>1.6050000000000001E-8</v>
      </c>
      <c r="BQ131" s="2">
        <v>1.9092863763300001</v>
      </c>
      <c r="BR131" s="2">
        <v>6133.5126528567998</v>
      </c>
      <c r="BS131" s="2">
        <f t="shared" si="26"/>
        <v>1.2454816486968046E-8</v>
      </c>
      <c r="BT131" s="2"/>
      <c r="BU131" s="2">
        <v>1.2199999999999999E-9</v>
      </c>
      <c r="BV131" s="2">
        <v>5.6097305422400003</v>
      </c>
      <c r="BW131" s="2">
        <v>5642.1982426092</v>
      </c>
      <c r="BX131" s="2">
        <f t="shared" si="27"/>
        <v>1.0457088221825564E-9</v>
      </c>
      <c r="BY131" s="2"/>
      <c r="BZ131" s="2">
        <v>1.2E-10</v>
      </c>
      <c r="CA131" s="2">
        <v>0.64705975462999998</v>
      </c>
      <c r="CB131" s="2">
        <v>18073.7049386502</v>
      </c>
      <c r="CC131" s="2">
        <f t="shared" si="28"/>
        <v>6.8127815547525259E-11</v>
      </c>
      <c r="CD131" s="161"/>
      <c r="CE131" s="162"/>
      <c r="CF131" s="162"/>
      <c r="CG131" s="162"/>
      <c r="CH131" s="161"/>
      <c r="CI131" s="161"/>
      <c r="CJ131" s="162"/>
      <c r="CK131" s="162"/>
      <c r="CL131" s="162"/>
      <c r="CM131" s="161"/>
      <c r="CN131" s="161"/>
      <c r="CO131" s="162"/>
      <c r="CP131" s="162"/>
      <c r="CQ131" s="162"/>
      <c r="CR131" s="161"/>
    </row>
    <row r="132" spans="1:96" ht="12.75">
      <c r="A132" s="161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2">
        <v>3.7849999999999998E-8</v>
      </c>
      <c r="N132" s="2">
        <v>2.3436921373300001</v>
      </c>
      <c r="O132" s="2">
        <v>3.8813353579999998</v>
      </c>
      <c r="P132" s="2">
        <f t="shared" si="22"/>
        <v>-2.5838095313751922E-8</v>
      </c>
      <c r="Q132" s="161"/>
      <c r="R132" s="2">
        <v>3.41E-9</v>
      </c>
      <c r="S132" s="2">
        <v>4.3652298993400001</v>
      </c>
      <c r="T132" s="2">
        <v>7238.6755916000002</v>
      </c>
      <c r="U132" s="2">
        <f t="shared" si="23"/>
        <v>-1.1954455299821484E-9</v>
      </c>
      <c r="V132" s="161"/>
      <c r="W132" s="2">
        <v>1.4000000000000001E-10</v>
      </c>
      <c r="X132" s="2">
        <v>0.98131213224000002</v>
      </c>
      <c r="Y132" s="2">
        <v>12559.038152982001</v>
      </c>
      <c r="Z132" s="2">
        <f t="shared" si="24"/>
        <v>1.2533235441485491E-10</v>
      </c>
      <c r="AA132" s="161"/>
      <c r="AB132" s="162"/>
      <c r="AC132" s="162"/>
      <c r="AD132" s="162"/>
      <c r="AE132" s="161"/>
      <c r="AF132" s="161"/>
      <c r="AG132" s="162"/>
      <c r="AH132" s="162"/>
      <c r="AI132" s="162"/>
      <c r="AJ132" s="161"/>
      <c r="AK132" s="161"/>
      <c r="AL132" s="162"/>
      <c r="AM132" s="162"/>
      <c r="AN132" s="162"/>
      <c r="AO132" s="161"/>
      <c r="AP132" s="161"/>
      <c r="AQ132" s="2">
        <v>1.4200000000000001E-9</v>
      </c>
      <c r="AR132" s="2">
        <v>3.9505344133200002</v>
      </c>
      <c r="AS132" s="2">
        <v>337.81426319640002</v>
      </c>
      <c r="AT132" s="2">
        <f t="shared" si="25"/>
        <v>-6.8912103191167998E-10</v>
      </c>
      <c r="AU132" s="161"/>
      <c r="AV132" s="162"/>
      <c r="AW132" s="162"/>
      <c r="AX132" s="162"/>
      <c r="AY132" s="161"/>
      <c r="AZ132" s="161"/>
      <c r="BA132" s="162"/>
      <c r="BB132" s="162"/>
      <c r="BC132" s="162"/>
      <c r="BD132" s="161"/>
      <c r="BE132" s="161"/>
      <c r="BF132" s="162"/>
      <c r="BG132" s="162"/>
      <c r="BH132" s="162"/>
      <c r="BI132" s="161"/>
      <c r="BJ132" s="161"/>
      <c r="BK132" s="162"/>
      <c r="BL132" s="162"/>
      <c r="BM132" s="162"/>
      <c r="BN132" s="161"/>
      <c r="BO132" s="2"/>
      <c r="BP132" s="2">
        <v>1.282E-8</v>
      </c>
      <c r="BQ132" s="2">
        <v>2.4601488041800001</v>
      </c>
      <c r="BR132" s="2">
        <v>13916.0191096416</v>
      </c>
      <c r="BS132" s="2">
        <f t="shared" si="26"/>
        <v>9.8053695098203704E-9</v>
      </c>
      <c r="BT132" s="2"/>
      <c r="BU132" s="2">
        <v>1.57E-9</v>
      </c>
      <c r="BV132" s="2">
        <v>3.4023642600200001</v>
      </c>
      <c r="BW132" s="2">
        <v>16496.361396202399</v>
      </c>
      <c r="BX132" s="2">
        <f t="shared" si="27"/>
        <v>1.5624174547366644E-9</v>
      </c>
      <c r="BY132" s="2"/>
      <c r="BZ132" s="2">
        <v>1.0999999999999999E-10</v>
      </c>
      <c r="CA132" s="2">
        <v>1.5144333219999999</v>
      </c>
      <c r="CB132" s="2">
        <v>16200.772724501199</v>
      </c>
      <c r="CC132" s="2">
        <f t="shared" si="28"/>
        <v>1.0343099178888857E-10</v>
      </c>
      <c r="CD132" s="161"/>
      <c r="CE132" s="162"/>
      <c r="CF132" s="162"/>
      <c r="CG132" s="162"/>
      <c r="CH132" s="161"/>
      <c r="CI132" s="161"/>
      <c r="CJ132" s="162"/>
      <c r="CK132" s="162"/>
      <c r="CL132" s="162"/>
      <c r="CM132" s="161"/>
      <c r="CN132" s="161"/>
      <c r="CO132" s="162"/>
      <c r="CP132" s="162"/>
      <c r="CQ132" s="162"/>
      <c r="CR132" s="161"/>
    </row>
    <row r="133" spans="1:96" ht="12.75">
      <c r="A133" s="161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2">
        <v>4.4969999999999998E-8</v>
      </c>
      <c r="N133" s="2">
        <v>3.2723079684499998</v>
      </c>
      <c r="O133" s="2">
        <v>11015.106477334801</v>
      </c>
      <c r="P133" s="2">
        <f t="shared" si="22"/>
        <v>1.4048275504688974E-8</v>
      </c>
      <c r="Q133" s="161"/>
      <c r="R133" s="2">
        <v>3.36E-9</v>
      </c>
      <c r="S133" s="2">
        <v>4.0020587683500004</v>
      </c>
      <c r="T133" s="2">
        <v>3097.8838227257902</v>
      </c>
      <c r="U133" s="2">
        <f t="shared" si="23"/>
        <v>2.7578354090669346E-9</v>
      </c>
      <c r="V133" s="161"/>
      <c r="W133" s="2">
        <v>1.8999999999999999E-10</v>
      </c>
      <c r="X133" s="2">
        <v>4.9330933372899999</v>
      </c>
      <c r="Y133" s="2">
        <v>2942.4634232916001</v>
      </c>
      <c r="Z133" s="2">
        <f t="shared" si="24"/>
        <v>7.1538558562623657E-11</v>
      </c>
      <c r="AA133" s="161"/>
      <c r="AB133" s="162"/>
      <c r="AC133" s="162"/>
      <c r="AD133" s="162"/>
      <c r="AE133" s="161"/>
      <c r="AF133" s="161"/>
      <c r="AG133" s="162"/>
      <c r="AH133" s="162"/>
      <c r="AI133" s="162"/>
      <c r="AJ133" s="161"/>
      <c r="AK133" s="161"/>
      <c r="AL133" s="162"/>
      <c r="AM133" s="162"/>
      <c r="AN133" s="162"/>
      <c r="AO133" s="161"/>
      <c r="AP133" s="161"/>
      <c r="AQ133" s="2">
        <v>1.1599999999999999E-9</v>
      </c>
      <c r="AR133" s="2">
        <v>6.0634090622899999</v>
      </c>
      <c r="AS133" s="2">
        <v>6709.6740408674004</v>
      </c>
      <c r="AT133" s="2">
        <f t="shared" si="25"/>
        <v>1.1157625668428728E-9</v>
      </c>
      <c r="AU133" s="161"/>
      <c r="AV133" s="162"/>
      <c r="AW133" s="162"/>
      <c r="AX133" s="162"/>
      <c r="AY133" s="161"/>
      <c r="AZ133" s="161"/>
      <c r="BA133" s="162"/>
      <c r="BB133" s="162"/>
      <c r="BC133" s="162"/>
      <c r="BD133" s="161"/>
      <c r="BE133" s="161"/>
      <c r="BF133" s="162"/>
      <c r="BG133" s="162"/>
      <c r="BH133" s="162"/>
      <c r="BI133" s="161"/>
      <c r="BJ133" s="161"/>
      <c r="BK133" s="162"/>
      <c r="BL133" s="162"/>
      <c r="BM133" s="162"/>
      <c r="BN133" s="161"/>
      <c r="BO133" s="2"/>
      <c r="BP133" s="2">
        <v>1.2110000000000001E-8</v>
      </c>
      <c r="BQ133" s="2">
        <v>4.4136063155</v>
      </c>
      <c r="BR133" s="2">
        <v>3894.1818295421999</v>
      </c>
      <c r="BS133" s="2">
        <f t="shared" si="26"/>
        <v>-1.2185075761109681E-9</v>
      </c>
      <c r="BT133" s="2"/>
      <c r="BU133" s="2">
        <v>1.2900000000000001E-9</v>
      </c>
      <c r="BV133" s="2">
        <v>2.10705116371</v>
      </c>
      <c r="BW133" s="2">
        <v>1589.0728952838001</v>
      </c>
      <c r="BX133" s="2">
        <f t="shared" si="27"/>
        <v>1.1776246416238158E-9</v>
      </c>
      <c r="BY133" s="2"/>
      <c r="BZ133" s="2">
        <v>1.0999999999999999E-10</v>
      </c>
      <c r="CA133" s="2">
        <v>0.88708889184999995</v>
      </c>
      <c r="CB133" s="2">
        <v>21228.392023545799</v>
      </c>
      <c r="CC133" s="2">
        <f t="shared" si="28"/>
        <v>-9.2230189702692903E-11</v>
      </c>
      <c r="CD133" s="161"/>
      <c r="CE133" s="162"/>
      <c r="CF133" s="162"/>
      <c r="CG133" s="162"/>
      <c r="CH133" s="161"/>
      <c r="CI133" s="161"/>
      <c r="CJ133" s="162"/>
      <c r="CK133" s="162"/>
      <c r="CL133" s="162"/>
      <c r="CM133" s="161"/>
      <c r="CN133" s="161"/>
      <c r="CO133" s="162"/>
      <c r="CP133" s="162"/>
      <c r="CQ133" s="162"/>
      <c r="CR133" s="161"/>
    </row>
    <row r="134" spans="1:96" ht="12.75">
      <c r="A134" s="161"/>
      <c r="B134" s="161"/>
      <c r="C134" s="174"/>
      <c r="D134" s="161"/>
      <c r="E134" s="161"/>
      <c r="F134" s="161"/>
      <c r="G134" s="161"/>
      <c r="H134" s="161"/>
      <c r="I134" s="161"/>
      <c r="J134" s="161"/>
      <c r="K134" s="161"/>
      <c r="L134" s="161"/>
      <c r="M134" s="2">
        <v>4.1320000000000002E-8</v>
      </c>
      <c r="N134" s="2">
        <v>0.92128915752999996</v>
      </c>
      <c r="O134" s="2">
        <v>3738.7614301079998</v>
      </c>
      <c r="P134" s="2">
        <f t="shared" si="22"/>
        <v>2.3732001947272167E-8</v>
      </c>
      <c r="Q134" s="161"/>
      <c r="R134" s="2">
        <v>3.5899999999999998E-9</v>
      </c>
      <c r="S134" s="2">
        <v>6.2267979028399996</v>
      </c>
      <c r="T134" s="2">
        <v>245.83164622940001</v>
      </c>
      <c r="U134" s="2">
        <f t="shared" si="23"/>
        <v>5.413717831051614E-10</v>
      </c>
      <c r="V134" s="161"/>
      <c r="W134" s="2">
        <v>1.5999999999999999E-10</v>
      </c>
      <c r="X134" s="2">
        <v>5.5599753455799998</v>
      </c>
      <c r="Y134" s="2">
        <v>8827.3902698748007</v>
      </c>
      <c r="Z134" s="2">
        <f t="shared" si="24"/>
        <v>1.3221945177514083E-10</v>
      </c>
      <c r="AA134" s="161"/>
      <c r="AB134" s="162"/>
      <c r="AC134" s="162"/>
      <c r="AD134" s="162"/>
      <c r="AE134" s="161"/>
      <c r="AF134" s="161"/>
      <c r="AG134" s="162"/>
      <c r="AH134" s="162"/>
      <c r="AI134" s="162"/>
      <c r="AJ134" s="161"/>
      <c r="AK134" s="161"/>
      <c r="AL134" s="162"/>
      <c r="AM134" s="162"/>
      <c r="AN134" s="162"/>
      <c r="AO134" s="161"/>
      <c r="AP134" s="161"/>
      <c r="AQ134" s="2">
        <v>1.37E-9</v>
      </c>
      <c r="AR134" s="2">
        <v>3.5214324675699999</v>
      </c>
      <c r="AS134" s="2">
        <v>12139.5535091068</v>
      </c>
      <c r="AT134" s="2">
        <f t="shared" si="25"/>
        <v>7.9092695470892751E-10</v>
      </c>
      <c r="AU134" s="161"/>
      <c r="AV134" s="162"/>
      <c r="AW134" s="162"/>
      <c r="AX134" s="162"/>
      <c r="AY134" s="161"/>
      <c r="AZ134" s="161"/>
      <c r="BA134" s="162"/>
      <c r="BB134" s="162"/>
      <c r="BC134" s="162"/>
      <c r="BD134" s="161"/>
      <c r="BE134" s="161"/>
      <c r="BF134" s="162"/>
      <c r="BG134" s="162"/>
      <c r="BH134" s="162"/>
      <c r="BI134" s="161"/>
      <c r="BJ134" s="161"/>
      <c r="BK134" s="162"/>
      <c r="BL134" s="162"/>
      <c r="BM134" s="162"/>
      <c r="BN134" s="161"/>
      <c r="BO134" s="2"/>
      <c r="BP134" s="2">
        <v>1.3939999999999999E-8</v>
      </c>
      <c r="BQ134" s="2">
        <v>1.7780192935400001</v>
      </c>
      <c r="BR134" s="2">
        <v>9225.5392732830005</v>
      </c>
      <c r="BS134" s="2">
        <f t="shared" si="26"/>
        <v>8.7542106259405076E-9</v>
      </c>
      <c r="BT134" s="2"/>
      <c r="BU134" s="2">
        <v>1.1599999999999999E-9</v>
      </c>
      <c r="BV134" s="2">
        <v>0.55839966736000002</v>
      </c>
      <c r="BW134" s="2">
        <v>5849.3641121146002</v>
      </c>
      <c r="BX134" s="2">
        <f t="shared" si="27"/>
        <v>1.040500024608948E-9</v>
      </c>
      <c r="BY134" s="2"/>
      <c r="BZ134" s="2">
        <v>1.4000000000000001E-10</v>
      </c>
      <c r="CA134" s="2">
        <v>4.5011650853400003</v>
      </c>
      <c r="CB134" s="2">
        <v>640.87760738220004</v>
      </c>
      <c r="CC134" s="2">
        <f t="shared" si="28"/>
        <v>8.1689103880169955E-11</v>
      </c>
      <c r="CD134" s="161"/>
      <c r="CE134" s="162"/>
      <c r="CF134" s="162"/>
      <c r="CG134" s="162"/>
      <c r="CH134" s="161"/>
      <c r="CI134" s="161"/>
      <c r="CJ134" s="162"/>
      <c r="CK134" s="162"/>
      <c r="CL134" s="162"/>
      <c r="CM134" s="161"/>
      <c r="CN134" s="161"/>
      <c r="CO134" s="162"/>
      <c r="CP134" s="162"/>
      <c r="CQ134" s="162"/>
      <c r="CR134" s="161"/>
    </row>
    <row r="135" spans="1:96" ht="12.75">
      <c r="A135" s="161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2">
        <v>3.5210000000000002E-8</v>
      </c>
      <c r="N135" s="2">
        <v>5.9784480710799999</v>
      </c>
      <c r="O135" s="2">
        <v>3894.1818295421999</v>
      </c>
      <c r="P135" s="2">
        <f t="shared" si="22"/>
        <v>-3.5051781805737803E-8</v>
      </c>
      <c r="Q135" s="161"/>
      <c r="R135" s="2">
        <v>3.0699999999999999E-9</v>
      </c>
      <c r="S135" s="2">
        <v>2.3529901092399998</v>
      </c>
      <c r="T135" s="2">
        <v>170.67287061920001</v>
      </c>
      <c r="U135" s="2">
        <f t="shared" si="23"/>
        <v>5.0157261195501481E-10</v>
      </c>
      <c r="V135" s="161"/>
      <c r="W135" s="2">
        <v>1.2999999999999999E-10</v>
      </c>
      <c r="X135" s="2">
        <v>1.68808165516</v>
      </c>
      <c r="Y135" s="2">
        <v>4535.0594369244</v>
      </c>
      <c r="Z135" s="2">
        <f t="shared" si="24"/>
        <v>-1.363249325302662E-11</v>
      </c>
      <c r="AA135" s="161"/>
      <c r="AB135" s="162"/>
      <c r="AC135" s="162"/>
      <c r="AD135" s="162"/>
      <c r="AE135" s="161"/>
      <c r="AF135" s="161"/>
      <c r="AG135" s="162"/>
      <c r="AH135" s="162"/>
      <c r="AI135" s="162"/>
      <c r="AJ135" s="161"/>
      <c r="AK135" s="161"/>
      <c r="AL135" s="162"/>
      <c r="AM135" s="162"/>
      <c r="AN135" s="162"/>
      <c r="AO135" s="161"/>
      <c r="AP135" s="161"/>
      <c r="AQ135" s="2">
        <v>1.3600000000000001E-9</v>
      </c>
      <c r="AR135" s="2">
        <v>2.9217911354199999</v>
      </c>
      <c r="AS135" s="2">
        <v>32217.2001810808</v>
      </c>
      <c r="AT135" s="2">
        <f t="shared" si="25"/>
        <v>1.3271130838524531E-9</v>
      </c>
      <c r="AU135" s="161"/>
      <c r="AV135" s="162"/>
      <c r="AW135" s="162"/>
      <c r="AX135" s="162"/>
      <c r="AY135" s="161"/>
      <c r="AZ135" s="161"/>
      <c r="BA135" s="162"/>
      <c r="BB135" s="162"/>
      <c r="BC135" s="162"/>
      <c r="BD135" s="161"/>
      <c r="BE135" s="161"/>
      <c r="BF135" s="162"/>
      <c r="BG135" s="162"/>
      <c r="BH135" s="162"/>
      <c r="BI135" s="161"/>
      <c r="BJ135" s="161"/>
      <c r="BK135" s="162"/>
      <c r="BL135" s="162"/>
      <c r="BM135" s="162"/>
      <c r="BN135" s="161"/>
      <c r="BO135" s="2"/>
      <c r="BP135" s="2">
        <v>1.571E-8</v>
      </c>
      <c r="BQ135" s="2">
        <v>4.95512957592</v>
      </c>
      <c r="BR135" s="2">
        <v>25158.6017197654</v>
      </c>
      <c r="BS135" s="2">
        <f t="shared" si="26"/>
        <v>-1.3393898645255503E-8</v>
      </c>
      <c r="BT135" s="2"/>
      <c r="BU135" s="2">
        <v>1.2300000000000001E-9</v>
      </c>
      <c r="BV135" s="2">
        <v>1.52961392771</v>
      </c>
      <c r="BW135" s="2">
        <v>12559.038152982001</v>
      </c>
      <c r="BX135" s="2">
        <f t="shared" si="27"/>
        <v>6.5403394090664479E-10</v>
      </c>
      <c r="BY135" s="2"/>
      <c r="BZ135" s="2">
        <v>1.0999999999999999E-10</v>
      </c>
      <c r="CA135" s="2">
        <v>4.6433999619800002</v>
      </c>
      <c r="CB135" s="2">
        <v>11790.629088658799</v>
      </c>
      <c r="CC135" s="2">
        <f t="shared" si="28"/>
        <v>-5.5651665348194197E-11</v>
      </c>
      <c r="CD135" s="161"/>
      <c r="CE135" s="162"/>
      <c r="CF135" s="162"/>
      <c r="CG135" s="162"/>
      <c r="CH135" s="161"/>
      <c r="CI135" s="161"/>
      <c r="CJ135" s="162"/>
      <c r="CK135" s="162"/>
      <c r="CL135" s="162"/>
      <c r="CM135" s="161"/>
      <c r="CN135" s="161"/>
      <c r="CO135" s="162"/>
      <c r="CP135" s="162"/>
      <c r="CQ135" s="162"/>
      <c r="CR135" s="161"/>
    </row>
    <row r="136" spans="1:96" ht="12.75">
      <c r="A136" s="161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2">
        <v>4.2149999999999997E-8</v>
      </c>
      <c r="N136" s="2">
        <v>1.9060112062300001</v>
      </c>
      <c r="O136" s="2">
        <v>245.83164622940001</v>
      </c>
      <c r="P136" s="2">
        <f t="shared" si="22"/>
        <v>3.6087687945738717E-8</v>
      </c>
      <c r="Q136" s="161"/>
      <c r="R136" s="2">
        <v>3.4299999999999999E-9</v>
      </c>
      <c r="S136" s="2">
        <v>3.7716492714299998</v>
      </c>
      <c r="T136" s="2">
        <v>6076.8903015542001</v>
      </c>
      <c r="U136" s="2">
        <f t="shared" si="23"/>
        <v>2.6378876865936339E-10</v>
      </c>
      <c r="V136" s="161"/>
      <c r="W136" s="2">
        <v>1.2999999999999999E-10</v>
      </c>
      <c r="X136" s="2">
        <v>0.33982116160999998</v>
      </c>
      <c r="Y136" s="2">
        <v>4933.2084403325998</v>
      </c>
      <c r="Z136" s="2">
        <f t="shared" si="24"/>
        <v>-3.9555541427717292E-11</v>
      </c>
      <c r="AA136" s="161"/>
      <c r="AB136" s="162"/>
      <c r="AC136" s="162"/>
      <c r="AD136" s="162"/>
      <c r="AE136" s="161"/>
      <c r="AF136" s="161"/>
      <c r="AG136" s="162"/>
      <c r="AH136" s="162"/>
      <c r="AI136" s="162"/>
      <c r="AJ136" s="161"/>
      <c r="AK136" s="161"/>
      <c r="AL136" s="162"/>
      <c r="AM136" s="162"/>
      <c r="AN136" s="162"/>
      <c r="AO136" s="161"/>
      <c r="AP136" s="161"/>
      <c r="AQ136" s="2">
        <v>1.0999999999999999E-9</v>
      </c>
      <c r="AR136" s="2">
        <v>3.51203379263</v>
      </c>
      <c r="AS136" s="2">
        <v>18052.929543157799</v>
      </c>
      <c r="AT136" s="2">
        <f t="shared" si="25"/>
        <v>-7.619302221967505E-10</v>
      </c>
      <c r="AU136" s="161"/>
      <c r="AV136" s="162"/>
      <c r="AW136" s="162"/>
      <c r="AX136" s="162"/>
      <c r="AY136" s="161"/>
      <c r="AZ136" s="161"/>
      <c r="BA136" s="162"/>
      <c r="BB136" s="162"/>
      <c r="BC136" s="162"/>
      <c r="BD136" s="161"/>
      <c r="BE136" s="161"/>
      <c r="BF136" s="162"/>
      <c r="BG136" s="162"/>
      <c r="BH136" s="162"/>
      <c r="BI136" s="161"/>
      <c r="BJ136" s="161"/>
      <c r="BK136" s="162"/>
      <c r="BL136" s="162"/>
      <c r="BM136" s="162"/>
      <c r="BN136" s="161"/>
      <c r="BO136" s="2"/>
      <c r="BP136" s="2">
        <v>1.205E-8</v>
      </c>
      <c r="BQ136" s="2">
        <v>1.19212540615</v>
      </c>
      <c r="BR136" s="2">
        <v>3.5231183490000002</v>
      </c>
      <c r="BS136" s="2">
        <f t="shared" si="26"/>
        <v>4.6725623507374532E-9</v>
      </c>
      <c r="BT136" s="2"/>
      <c r="BU136" s="2">
        <v>1.1100000000000001E-9</v>
      </c>
      <c r="BV136" s="2">
        <v>0.44848279675000002</v>
      </c>
      <c r="BW136" s="2">
        <v>6172.8695287720002</v>
      </c>
      <c r="BX136" s="2">
        <f t="shared" si="27"/>
        <v>-7.8905445103718466E-10</v>
      </c>
      <c r="BY136" s="2"/>
      <c r="BZ136" s="2">
        <v>1.0999999999999999E-10</v>
      </c>
      <c r="CA136" s="2">
        <v>1.3106429824600001</v>
      </c>
      <c r="CB136" s="2">
        <v>4164.3119896130002</v>
      </c>
      <c r="CC136" s="2">
        <f t="shared" si="28"/>
        <v>-1.0752667123960401E-10</v>
      </c>
      <c r="CD136" s="161"/>
      <c r="CE136" s="162"/>
      <c r="CF136" s="162"/>
      <c r="CG136" s="162"/>
      <c r="CH136" s="161"/>
      <c r="CI136" s="161"/>
      <c r="CJ136" s="162"/>
      <c r="CK136" s="162"/>
      <c r="CL136" s="162"/>
      <c r="CM136" s="161"/>
      <c r="CN136" s="161"/>
      <c r="CO136" s="162"/>
      <c r="CP136" s="162"/>
      <c r="CQ136" s="162"/>
      <c r="CR136" s="161"/>
    </row>
    <row r="137" spans="1:96" ht="12.75">
      <c r="A137" s="165"/>
      <c r="B137" s="165"/>
      <c r="C137" s="165"/>
      <c r="D137" s="165"/>
      <c r="E137" s="165"/>
      <c r="F137" s="165"/>
      <c r="G137" s="161"/>
      <c r="H137" s="161"/>
      <c r="I137" s="161"/>
      <c r="J137" s="161"/>
      <c r="K137" s="161"/>
      <c r="L137" s="161"/>
      <c r="M137" s="2">
        <v>3.7009999999999999E-8</v>
      </c>
      <c r="N137" s="2">
        <v>5.0306939792599996</v>
      </c>
      <c r="O137" s="2">
        <v>536.80451209540001</v>
      </c>
      <c r="P137" s="2">
        <f t="shared" si="22"/>
        <v>-1.7206741729706473E-8</v>
      </c>
      <c r="Q137" s="161"/>
      <c r="R137" s="2">
        <v>2.9600000000000001E-9</v>
      </c>
      <c r="S137" s="2">
        <v>5.4415222748099996</v>
      </c>
      <c r="T137" s="2">
        <v>17260.154654690399</v>
      </c>
      <c r="U137" s="2">
        <f t="shared" si="23"/>
        <v>-1.9590548963598169E-9</v>
      </c>
      <c r="V137" s="161"/>
      <c r="W137" s="2">
        <v>1.2E-10</v>
      </c>
      <c r="X137" s="2">
        <v>1.85426309994</v>
      </c>
      <c r="Y137" s="2">
        <v>5856.4776591153995</v>
      </c>
      <c r="Z137" s="2">
        <f t="shared" si="24"/>
        <v>8.3731963024672594E-11</v>
      </c>
      <c r="AA137" s="161"/>
      <c r="AB137" s="162"/>
      <c r="AC137" s="162"/>
      <c r="AD137" s="162"/>
      <c r="AE137" s="161"/>
      <c r="AF137" s="161"/>
      <c r="AG137" s="162"/>
      <c r="AH137" s="162"/>
      <c r="AI137" s="162"/>
      <c r="AJ137" s="161"/>
      <c r="AK137" s="161"/>
      <c r="AL137" s="162"/>
      <c r="AM137" s="162"/>
      <c r="AN137" s="162"/>
      <c r="AO137" s="161"/>
      <c r="AP137" s="161"/>
      <c r="AQ137" s="2">
        <v>1.4700000000000001E-9</v>
      </c>
      <c r="AR137" s="2">
        <v>4.6337197140799997</v>
      </c>
      <c r="AS137" s="2">
        <v>22805.7355659936</v>
      </c>
      <c r="AT137" s="2">
        <f t="shared" si="25"/>
        <v>-1.116928136420975E-9</v>
      </c>
      <c r="AU137" s="161"/>
      <c r="AV137" s="162"/>
      <c r="AW137" s="162"/>
      <c r="AX137" s="162"/>
      <c r="AY137" s="161"/>
      <c r="AZ137" s="161"/>
      <c r="BA137" s="162"/>
      <c r="BB137" s="162"/>
      <c r="BC137" s="162"/>
      <c r="BD137" s="161"/>
      <c r="BE137" s="161"/>
      <c r="BF137" s="162"/>
      <c r="BG137" s="162"/>
      <c r="BH137" s="162"/>
      <c r="BI137" s="161"/>
      <c r="BJ137" s="161"/>
      <c r="BK137" s="162"/>
      <c r="BL137" s="162"/>
      <c r="BM137" s="162"/>
      <c r="BN137" s="161"/>
      <c r="BO137" s="2"/>
      <c r="BP137" s="2">
        <v>1.132E-8</v>
      </c>
      <c r="BQ137" s="2">
        <v>2.6983008495499998</v>
      </c>
      <c r="BR137" s="2">
        <v>6040.3472460173998</v>
      </c>
      <c r="BS137" s="2">
        <f t="shared" si="26"/>
        <v>9.1927945071338974E-9</v>
      </c>
      <c r="BT137" s="2"/>
      <c r="BU137" s="2">
        <v>1.2300000000000001E-9</v>
      </c>
      <c r="BV137" s="2">
        <v>5.8164556899099997</v>
      </c>
      <c r="BW137" s="2">
        <v>6282.0955289231997</v>
      </c>
      <c r="BX137" s="2">
        <f t="shared" si="27"/>
        <v>-9.0769600815604369E-10</v>
      </c>
      <c r="BY137" s="2"/>
      <c r="BZ137" s="2">
        <v>8.9999999999999999E-11</v>
      </c>
      <c r="CA137" s="2">
        <v>3.0223898930500002</v>
      </c>
      <c r="CB137" s="2">
        <v>23543.230504681698</v>
      </c>
      <c r="CC137" s="2">
        <f t="shared" si="28"/>
        <v>-2.4895156681419105E-11</v>
      </c>
      <c r="CD137" s="161"/>
      <c r="CE137" s="162"/>
      <c r="CF137" s="162"/>
      <c r="CG137" s="162"/>
      <c r="CH137" s="161"/>
      <c r="CI137" s="161"/>
      <c r="CJ137" s="162"/>
      <c r="CK137" s="162"/>
      <c r="CL137" s="162"/>
      <c r="CM137" s="161"/>
      <c r="CN137" s="161"/>
      <c r="CO137" s="162"/>
      <c r="CP137" s="162"/>
      <c r="CQ137" s="162"/>
      <c r="CR137" s="161"/>
    </row>
    <row r="138" spans="1:96" ht="12.75">
      <c r="A138" s="161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2">
        <v>3.8649999999999999E-8</v>
      </c>
      <c r="N138" s="2">
        <v>1.82634360607</v>
      </c>
      <c r="O138" s="2">
        <v>11856.2186514245</v>
      </c>
      <c r="P138" s="2">
        <f t="shared" si="22"/>
        <v>1.8234801460499626E-8</v>
      </c>
      <c r="Q138" s="161"/>
      <c r="R138" s="2">
        <v>3.2799999999999998E-9</v>
      </c>
      <c r="S138" s="2">
        <v>0.13837875384000001</v>
      </c>
      <c r="T138" s="2">
        <v>11015.106477334801</v>
      </c>
      <c r="U138" s="2">
        <f t="shared" si="23"/>
        <v>-1.0484940686534514E-9</v>
      </c>
      <c r="V138" s="161"/>
      <c r="W138" s="2">
        <v>1E-10</v>
      </c>
      <c r="X138" s="2">
        <v>4.8276399684499998</v>
      </c>
      <c r="Y138" s="2">
        <v>13095.8426650774</v>
      </c>
      <c r="Z138" s="2">
        <f t="shared" si="24"/>
        <v>2.3670544929333788E-11</v>
      </c>
      <c r="AA138" s="161"/>
      <c r="AB138" s="162"/>
      <c r="AC138" s="162"/>
      <c r="AD138" s="162"/>
      <c r="AE138" s="161"/>
      <c r="AF138" s="161"/>
      <c r="AG138" s="162"/>
      <c r="AH138" s="162"/>
      <c r="AI138" s="162"/>
      <c r="AJ138" s="161"/>
      <c r="AK138" s="161"/>
      <c r="AL138" s="162"/>
      <c r="AM138" s="162"/>
      <c r="AN138" s="162"/>
      <c r="AO138" s="161"/>
      <c r="AP138" s="161"/>
      <c r="AQ138" s="2">
        <v>1.08E-9</v>
      </c>
      <c r="AR138" s="2">
        <v>5.45280814878</v>
      </c>
      <c r="AS138" s="2">
        <v>7.1135470007999997</v>
      </c>
      <c r="AT138" s="2">
        <f t="shared" si="25"/>
        <v>6.9656228606628468E-10</v>
      </c>
      <c r="AU138" s="161"/>
      <c r="AV138" s="162"/>
      <c r="AW138" s="162"/>
      <c r="AX138" s="162"/>
      <c r="AY138" s="161"/>
      <c r="AZ138" s="161"/>
      <c r="BA138" s="162"/>
      <c r="BB138" s="162"/>
      <c r="BC138" s="162"/>
      <c r="BD138" s="161"/>
      <c r="BE138" s="161"/>
      <c r="BF138" s="162"/>
      <c r="BG138" s="162"/>
      <c r="BH138" s="162"/>
      <c r="BI138" s="161"/>
      <c r="BJ138" s="161"/>
      <c r="BK138" s="162"/>
      <c r="BL138" s="162"/>
      <c r="BM138" s="162"/>
      <c r="BN138" s="161"/>
      <c r="BO138" s="2"/>
      <c r="BP138" s="2">
        <v>1.5040000000000001E-8</v>
      </c>
      <c r="BQ138" s="2">
        <v>5.77002730341</v>
      </c>
      <c r="BR138" s="2">
        <v>18209.3302636601</v>
      </c>
      <c r="BS138" s="2">
        <f t="shared" si="26"/>
        <v>8.8076971343761518E-9</v>
      </c>
      <c r="BT138" s="2"/>
      <c r="BU138" s="2">
        <v>1.5E-9</v>
      </c>
      <c r="BV138" s="2">
        <v>4.2627840922300004</v>
      </c>
      <c r="BW138" s="2">
        <v>3128.3887650958</v>
      </c>
      <c r="BX138" s="2">
        <f t="shared" si="27"/>
        <v>1.3043848549876862E-9</v>
      </c>
      <c r="BY138" s="2"/>
      <c r="BZ138" s="2">
        <v>8.9999999999999999E-11</v>
      </c>
      <c r="CA138" s="2">
        <v>2.0499940238100001</v>
      </c>
      <c r="CB138" s="2">
        <v>22003.914634869801</v>
      </c>
      <c r="CC138" s="2">
        <f t="shared" si="28"/>
        <v>7.5683742322795233E-11</v>
      </c>
      <c r="CD138" s="161"/>
      <c r="CE138" s="162"/>
      <c r="CF138" s="162"/>
      <c r="CG138" s="162"/>
      <c r="CH138" s="161"/>
      <c r="CI138" s="161"/>
      <c r="CJ138" s="162"/>
      <c r="CK138" s="162"/>
      <c r="CL138" s="162"/>
      <c r="CM138" s="161"/>
      <c r="CN138" s="161"/>
      <c r="CO138" s="162"/>
      <c r="CP138" s="162"/>
      <c r="CQ138" s="162"/>
      <c r="CR138" s="161"/>
    </row>
    <row r="139" spans="1:96" ht="12.75">
      <c r="A139" s="161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2">
        <v>3.6519999999999999E-8</v>
      </c>
      <c r="N139" s="2">
        <v>1.01838584934</v>
      </c>
      <c r="O139" s="2">
        <v>16200.772724501199</v>
      </c>
      <c r="P139" s="2">
        <f t="shared" si="22"/>
        <v>2.4283502331873479E-8</v>
      </c>
      <c r="Q139" s="161"/>
      <c r="R139" s="2">
        <v>2.6799999999999998E-9</v>
      </c>
      <c r="S139" s="2">
        <v>1.1390455063</v>
      </c>
      <c r="T139" s="2">
        <v>12569.6748183318</v>
      </c>
      <c r="U139" s="2">
        <f t="shared" si="23"/>
        <v>2.2697829146847278E-9</v>
      </c>
      <c r="V139" s="161"/>
      <c r="W139" s="2">
        <v>1.0999999999999999E-10</v>
      </c>
      <c r="X139" s="2">
        <v>5.3800549057099998</v>
      </c>
      <c r="Y139" s="2">
        <v>11790.629088658799</v>
      </c>
      <c r="Z139" s="2">
        <f t="shared" si="24"/>
        <v>-1.049664035895103E-10</v>
      </c>
      <c r="AA139" s="161"/>
      <c r="AB139" s="162"/>
      <c r="AC139" s="162"/>
      <c r="AD139" s="162"/>
      <c r="AE139" s="161"/>
      <c r="AF139" s="161"/>
      <c r="AG139" s="162"/>
      <c r="AH139" s="162"/>
      <c r="AI139" s="162"/>
      <c r="AJ139" s="161"/>
      <c r="AK139" s="161"/>
      <c r="AL139" s="162"/>
      <c r="AM139" s="162"/>
      <c r="AN139" s="162"/>
      <c r="AO139" s="161"/>
      <c r="AP139" s="161"/>
      <c r="AQ139" s="2">
        <v>1.4800000000000001E-9</v>
      </c>
      <c r="AR139" s="2">
        <v>0.65447253686999995</v>
      </c>
      <c r="AS139" s="2">
        <v>95480.947184174496</v>
      </c>
      <c r="AT139" s="2">
        <f t="shared" si="25"/>
        <v>8.499698674617981E-10</v>
      </c>
      <c r="AU139" s="161"/>
      <c r="AV139" s="162"/>
      <c r="AW139" s="162"/>
      <c r="AX139" s="162"/>
      <c r="AY139" s="161"/>
      <c r="AZ139" s="161"/>
      <c r="BA139" s="162"/>
      <c r="BB139" s="162"/>
      <c r="BC139" s="162"/>
      <c r="BD139" s="161"/>
      <c r="BE139" s="161"/>
      <c r="BF139" s="162"/>
      <c r="BG139" s="162"/>
      <c r="BH139" s="162"/>
      <c r="BI139" s="161"/>
      <c r="BJ139" s="161"/>
      <c r="BK139" s="162"/>
      <c r="BL139" s="162"/>
      <c r="BM139" s="162"/>
      <c r="BN139" s="161"/>
      <c r="BO139" s="2"/>
      <c r="BP139" s="2">
        <v>1.393E-8</v>
      </c>
      <c r="BQ139" s="2">
        <v>1.62621805428</v>
      </c>
      <c r="BR139" s="2">
        <v>5120.6011455836006</v>
      </c>
      <c r="BS139" s="2">
        <f t="shared" si="26"/>
        <v>-8.602038380256382E-10</v>
      </c>
      <c r="BT139" s="2"/>
      <c r="BU139" s="2">
        <v>1.0600000000000001E-9</v>
      </c>
      <c r="BV139" s="2">
        <v>2.27437761356</v>
      </c>
      <c r="BW139" s="2">
        <v>5429.8794682394</v>
      </c>
      <c r="BX139" s="2">
        <f t="shared" si="27"/>
        <v>-9.5797380546527467E-10</v>
      </c>
      <c r="BY139" s="2"/>
      <c r="BZ139" s="2">
        <v>8.9999999999999999E-11</v>
      </c>
      <c r="CA139" s="2">
        <v>4.9148811021799998</v>
      </c>
      <c r="CB139" s="2">
        <v>213.29909543799999</v>
      </c>
      <c r="CC139" s="2">
        <f t="shared" si="28"/>
        <v>-7.4752797645033741E-11</v>
      </c>
      <c r="CD139" s="161"/>
      <c r="CE139" s="162"/>
      <c r="CF139" s="162"/>
      <c r="CG139" s="162"/>
      <c r="CH139" s="161"/>
      <c r="CI139" s="161"/>
      <c r="CJ139" s="162"/>
      <c r="CK139" s="162"/>
      <c r="CL139" s="162"/>
      <c r="CM139" s="161"/>
      <c r="CN139" s="161"/>
      <c r="CO139" s="162"/>
      <c r="CP139" s="162"/>
      <c r="CQ139" s="162"/>
      <c r="CR139" s="161"/>
    </row>
    <row r="140" spans="1:96" ht="12.75">
      <c r="A140" s="161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2">
        <v>3.3899999999999999E-8</v>
      </c>
      <c r="N140" s="2">
        <v>0.97785123921999995</v>
      </c>
      <c r="O140" s="2">
        <v>8635.9420037632008</v>
      </c>
      <c r="P140" s="2">
        <f t="shared" si="22"/>
        <v>-3.3089345423633067E-8</v>
      </c>
      <c r="Q140" s="161"/>
      <c r="R140" s="2">
        <v>2.6299999999999998E-9</v>
      </c>
      <c r="S140" s="2">
        <v>5.3863367799999997E-3</v>
      </c>
      <c r="T140" s="2">
        <v>4136.9104335162001</v>
      </c>
      <c r="U140" s="2">
        <f t="shared" si="23"/>
        <v>-1.54930063168532E-9</v>
      </c>
      <c r="V140" s="161"/>
      <c r="W140" s="2">
        <v>1E-10</v>
      </c>
      <c r="X140" s="2">
        <v>1.40815507226</v>
      </c>
      <c r="Y140" s="2">
        <v>10988.808157535001</v>
      </c>
      <c r="Z140" s="2">
        <f t="shared" si="24"/>
        <v>-9.8555657314981602E-11</v>
      </c>
      <c r="AA140" s="161"/>
      <c r="AB140" s="162"/>
      <c r="AC140" s="162"/>
      <c r="AD140" s="162"/>
      <c r="AE140" s="161"/>
      <c r="AF140" s="161"/>
      <c r="AG140" s="162"/>
      <c r="AH140" s="162"/>
      <c r="AI140" s="162"/>
      <c r="AJ140" s="161"/>
      <c r="AK140" s="161"/>
      <c r="AL140" s="162"/>
      <c r="AM140" s="162"/>
      <c r="AN140" s="162"/>
      <c r="AO140" s="161"/>
      <c r="AP140" s="161"/>
      <c r="AQ140" s="2">
        <v>1.19E-9</v>
      </c>
      <c r="AR140" s="2">
        <v>5.9211045898499997</v>
      </c>
      <c r="AS140" s="2">
        <v>33019.021112204602</v>
      </c>
      <c r="AT140" s="2">
        <f t="shared" si="25"/>
        <v>4.0213692234495002E-10</v>
      </c>
      <c r="AU140" s="161"/>
      <c r="AV140" s="162"/>
      <c r="AW140" s="162"/>
      <c r="AX140" s="162"/>
      <c r="AY140" s="161"/>
      <c r="AZ140" s="161"/>
      <c r="BA140" s="162"/>
      <c r="BB140" s="162"/>
      <c r="BC140" s="162"/>
      <c r="BD140" s="161"/>
      <c r="BE140" s="161"/>
      <c r="BF140" s="162"/>
      <c r="BG140" s="162"/>
      <c r="BH140" s="162"/>
      <c r="BI140" s="161"/>
      <c r="BJ140" s="161"/>
      <c r="BK140" s="162"/>
      <c r="BL140" s="162"/>
      <c r="BM140" s="162"/>
      <c r="BN140" s="161"/>
      <c r="BO140" s="2"/>
      <c r="BP140" s="2">
        <v>1.077E-8</v>
      </c>
      <c r="BQ140" s="2">
        <v>2.9393155423300001</v>
      </c>
      <c r="BR140" s="2">
        <v>17256.6315363414</v>
      </c>
      <c r="BS140" s="2">
        <f t="shared" si="26"/>
        <v>6.9261777634416772E-10</v>
      </c>
      <c r="BT140" s="2"/>
      <c r="BU140" s="2">
        <v>1.0399999999999999E-9</v>
      </c>
      <c r="BV140" s="2">
        <v>4.4274370772799996</v>
      </c>
      <c r="BW140" s="2">
        <v>23543.230504681698</v>
      </c>
      <c r="BX140" s="2">
        <f t="shared" si="27"/>
        <v>9.3825941914195245E-10</v>
      </c>
      <c r="BY140" s="2"/>
      <c r="BZ140" s="2"/>
      <c r="CA140" s="2"/>
      <c r="CB140" s="2"/>
      <c r="CC140" s="2"/>
      <c r="CD140" s="161"/>
      <c r="CE140" s="162"/>
      <c r="CF140" s="162"/>
      <c r="CG140" s="162"/>
      <c r="CH140" s="161"/>
      <c r="CI140" s="161"/>
      <c r="CJ140" s="162"/>
      <c r="CK140" s="162"/>
      <c r="CL140" s="162"/>
      <c r="CM140" s="161"/>
      <c r="CN140" s="161"/>
      <c r="CO140" s="162"/>
      <c r="CP140" s="162"/>
      <c r="CQ140" s="162"/>
      <c r="CR140" s="161"/>
    </row>
    <row r="141" spans="1:96" ht="12.75">
      <c r="A141" s="161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2">
        <v>3.7370000000000003E-8</v>
      </c>
      <c r="N141" s="2">
        <v>2.9538010782900002</v>
      </c>
      <c r="O141" s="2">
        <v>3128.3887650958</v>
      </c>
      <c r="P141" s="2">
        <f t="shared" si="22"/>
        <v>-9.412373583299566E-9</v>
      </c>
      <c r="Q141" s="161"/>
      <c r="R141" s="2">
        <v>2.8200000000000002E-9</v>
      </c>
      <c r="S141" s="2">
        <v>5.0439983748000001</v>
      </c>
      <c r="T141" s="2">
        <v>7477.5228602160005</v>
      </c>
      <c r="U141" s="2">
        <f t="shared" si="23"/>
        <v>7.9924152505072819E-10</v>
      </c>
      <c r="V141" s="161"/>
      <c r="W141" s="2">
        <v>1.0999999999999999E-10</v>
      </c>
      <c r="X141" s="2">
        <v>3.0500526743099998</v>
      </c>
      <c r="Y141" s="2">
        <v>17260.154654690399</v>
      </c>
      <c r="Z141" s="2">
        <f t="shared" si="24"/>
        <v>-2.9529933652506597E-12</v>
      </c>
      <c r="AA141" s="161"/>
      <c r="AB141" s="162"/>
      <c r="AC141" s="162"/>
      <c r="AD141" s="162"/>
      <c r="AE141" s="161"/>
      <c r="AF141" s="161"/>
      <c r="AG141" s="162"/>
      <c r="AH141" s="162"/>
      <c r="AI141" s="162"/>
      <c r="AJ141" s="161"/>
      <c r="AK141" s="161"/>
      <c r="AL141" s="162"/>
      <c r="AM141" s="162"/>
      <c r="AN141" s="162"/>
      <c r="AO141" s="161"/>
      <c r="AP141" s="161"/>
      <c r="AQ141" s="2">
        <v>1.0999999999999999E-9</v>
      </c>
      <c r="AR141" s="2">
        <v>5.3482420630599998</v>
      </c>
      <c r="AS141" s="2">
        <v>639.89728631399998</v>
      </c>
      <c r="AT141" s="2">
        <f t="shared" si="25"/>
        <v>-2.5022743642413088E-10</v>
      </c>
      <c r="AU141" s="161"/>
      <c r="AV141" s="162"/>
      <c r="AW141" s="162"/>
      <c r="AX141" s="162"/>
      <c r="AY141" s="161"/>
      <c r="AZ141" s="161"/>
      <c r="BA141" s="162"/>
      <c r="BB141" s="162"/>
      <c r="BC141" s="162"/>
      <c r="BD141" s="161"/>
      <c r="BE141" s="161"/>
      <c r="BF141" s="162"/>
      <c r="BG141" s="162"/>
      <c r="BH141" s="162"/>
      <c r="BI141" s="161"/>
      <c r="BJ141" s="161"/>
      <c r="BK141" s="162"/>
      <c r="BL141" s="162"/>
      <c r="BM141" s="162"/>
      <c r="BN141" s="161"/>
      <c r="BO141" s="2"/>
      <c r="BP141" s="2">
        <v>1.232E-8</v>
      </c>
      <c r="BQ141" s="2">
        <v>0.71655165307000002</v>
      </c>
      <c r="BR141" s="2">
        <v>143571.32428481599</v>
      </c>
      <c r="BS141" s="2">
        <f t="shared" si="26"/>
        <v>-1.0798832012640306E-8</v>
      </c>
      <c r="BT141" s="2"/>
      <c r="BU141" s="2">
        <v>1.21E-9</v>
      </c>
      <c r="BV141" s="2">
        <v>0.39459045915000002</v>
      </c>
      <c r="BW141" s="2">
        <v>12132.439962106</v>
      </c>
      <c r="BX141" s="2">
        <f t="shared" si="27"/>
        <v>-7.5104546359817419E-10</v>
      </c>
      <c r="BY141" s="161"/>
      <c r="BZ141" s="162"/>
      <c r="CA141" s="162"/>
      <c r="CB141" s="162"/>
      <c r="CC141" s="161"/>
      <c r="CD141" s="161"/>
      <c r="CE141" s="162"/>
      <c r="CF141" s="162"/>
      <c r="CG141" s="162"/>
      <c r="CH141" s="161"/>
      <c r="CI141" s="161"/>
      <c r="CJ141" s="162"/>
      <c r="CK141" s="162"/>
      <c r="CL141" s="162"/>
      <c r="CM141" s="161"/>
      <c r="CN141" s="161"/>
      <c r="CO141" s="162"/>
      <c r="CP141" s="162"/>
      <c r="CQ141" s="162"/>
      <c r="CR141" s="161"/>
    </row>
    <row r="142" spans="1:96" ht="12.75">
      <c r="A142" s="161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2">
        <v>3.5070000000000002E-8</v>
      </c>
      <c r="N142" s="2">
        <v>3.71291946325</v>
      </c>
      <c r="O142" s="2">
        <v>6290.1893969922003</v>
      </c>
      <c r="P142" s="2">
        <f t="shared" si="22"/>
        <v>3.3958559170832856E-8</v>
      </c>
      <c r="Q142" s="161"/>
      <c r="R142" s="2">
        <v>2.88E-9</v>
      </c>
      <c r="S142" s="2">
        <v>3.1340117751699998</v>
      </c>
      <c r="T142" s="2">
        <v>12559.038152982001</v>
      </c>
      <c r="U142" s="2">
        <f t="shared" si="23"/>
        <v>-2.4891739916619901E-9</v>
      </c>
      <c r="V142" s="161"/>
      <c r="W142" s="2">
        <v>1E-10</v>
      </c>
      <c r="X142" s="2">
        <v>4.93364992366</v>
      </c>
      <c r="Y142" s="2">
        <v>12352.8526045448</v>
      </c>
      <c r="Z142" s="2">
        <f t="shared" si="24"/>
        <v>7.4797535832587241E-11</v>
      </c>
      <c r="AA142" s="161"/>
      <c r="AB142" s="162"/>
      <c r="AC142" s="162"/>
      <c r="AD142" s="162"/>
      <c r="AE142" s="161"/>
      <c r="AF142" s="161"/>
      <c r="AG142" s="162"/>
      <c r="AH142" s="162"/>
      <c r="AI142" s="162"/>
      <c r="AJ142" s="161"/>
      <c r="AK142" s="161"/>
      <c r="AL142" s="162"/>
      <c r="AM142" s="162"/>
      <c r="AN142" s="162"/>
      <c r="AO142" s="161"/>
      <c r="AP142" s="161"/>
      <c r="AQ142" s="2">
        <v>1.0600000000000001E-9</v>
      </c>
      <c r="AR142" s="2">
        <v>3.7108168262899999</v>
      </c>
      <c r="AS142" s="2">
        <v>14314.1681130498</v>
      </c>
      <c r="AT142" s="2">
        <f t="shared" si="25"/>
        <v>1.0252106857448996E-9</v>
      </c>
      <c r="AU142" s="161"/>
      <c r="AV142" s="162"/>
      <c r="AW142" s="162"/>
      <c r="AX142" s="162"/>
      <c r="AY142" s="161"/>
      <c r="AZ142" s="161"/>
      <c r="BA142" s="162"/>
      <c r="BB142" s="162"/>
      <c r="BC142" s="162"/>
      <c r="BD142" s="161"/>
      <c r="BE142" s="161"/>
      <c r="BF142" s="162"/>
      <c r="BG142" s="162"/>
      <c r="BH142" s="162"/>
      <c r="BI142" s="161"/>
      <c r="BJ142" s="161"/>
      <c r="BK142" s="162"/>
      <c r="BL142" s="162"/>
      <c r="BM142" s="162"/>
      <c r="BN142" s="161"/>
      <c r="BO142" s="2"/>
      <c r="BP142" s="2">
        <v>1.0870000000000001E-8</v>
      </c>
      <c r="BQ142" s="2">
        <v>0.99769687938999996</v>
      </c>
      <c r="BR142" s="2">
        <v>955.59974160860008</v>
      </c>
      <c r="BS142" s="2">
        <f t="shared" si="26"/>
        <v>-4.349758269742945E-9</v>
      </c>
      <c r="BT142" s="2"/>
      <c r="BU142" s="2">
        <v>1.0399999999999999E-9</v>
      </c>
      <c r="BV142" s="2">
        <v>2.4184260252700001</v>
      </c>
      <c r="BW142" s="2">
        <v>426.59819087599999</v>
      </c>
      <c r="BX142" s="2">
        <f t="shared" si="27"/>
        <v>1.0385329758657573E-9</v>
      </c>
      <c r="BY142" s="161"/>
      <c r="BZ142" s="162"/>
      <c r="CA142" s="162"/>
      <c r="CB142" s="162"/>
      <c r="CC142" s="161"/>
      <c r="CD142" s="161"/>
      <c r="CE142" s="162"/>
      <c r="CF142" s="162"/>
      <c r="CG142" s="162"/>
      <c r="CH142" s="161"/>
      <c r="CI142" s="161"/>
      <c r="CJ142" s="162"/>
      <c r="CK142" s="162"/>
      <c r="CL142" s="162"/>
      <c r="CM142" s="161"/>
      <c r="CN142" s="161"/>
      <c r="CO142" s="162"/>
      <c r="CP142" s="162"/>
      <c r="CQ142" s="162"/>
      <c r="CR142" s="161"/>
    </row>
    <row r="143" spans="1:96" ht="12.75">
      <c r="A143" s="165"/>
      <c r="B143" s="166"/>
      <c r="C143" s="165"/>
      <c r="D143" s="165"/>
      <c r="E143" s="165"/>
      <c r="F143" s="165"/>
      <c r="G143" s="161"/>
      <c r="H143" s="161"/>
      <c r="I143" s="161"/>
      <c r="J143" s="161"/>
      <c r="K143" s="161"/>
      <c r="L143" s="161"/>
      <c r="M143" s="2">
        <v>3.086E-8</v>
      </c>
      <c r="N143" s="2">
        <v>3.6464692151200002</v>
      </c>
      <c r="O143" s="2">
        <v>10.636665349799999</v>
      </c>
      <c r="P143" s="2">
        <f t="shared" si="22"/>
        <v>-2.7842587748696648E-8</v>
      </c>
      <c r="Q143" s="161"/>
      <c r="R143" s="2">
        <v>2.5899999999999999E-9</v>
      </c>
      <c r="S143" s="2">
        <v>0.93882269386999995</v>
      </c>
      <c r="T143" s="2">
        <v>5642.1982426092</v>
      </c>
      <c r="U143" s="2">
        <f t="shared" si="23"/>
        <v>1.2408644531523731E-9</v>
      </c>
      <c r="V143" s="161"/>
      <c r="W143" s="162"/>
      <c r="X143" s="162"/>
      <c r="Y143" s="162"/>
      <c r="Z143" s="161"/>
      <c r="AA143" s="161"/>
      <c r="AB143" s="162"/>
      <c r="AC143" s="162"/>
      <c r="AD143" s="162"/>
      <c r="AE143" s="161"/>
      <c r="AF143" s="161"/>
      <c r="AG143" s="162"/>
      <c r="AH143" s="162"/>
      <c r="AI143" s="162"/>
      <c r="AJ143" s="161"/>
      <c r="AK143" s="161"/>
      <c r="AL143" s="162"/>
      <c r="AM143" s="162"/>
      <c r="AN143" s="162"/>
      <c r="AO143" s="161"/>
      <c r="AP143" s="161"/>
      <c r="AQ143" s="2">
        <v>1.39E-9</v>
      </c>
      <c r="AR143" s="2">
        <v>6.17607198418</v>
      </c>
      <c r="AS143" s="2">
        <v>24356.780788641601</v>
      </c>
      <c r="AT143" s="2">
        <f t="shared" si="25"/>
        <v>-1.3869204459691027E-9</v>
      </c>
      <c r="AU143" s="161"/>
      <c r="AV143" s="162"/>
      <c r="AW143" s="162"/>
      <c r="AX143" s="162"/>
      <c r="AY143" s="161"/>
      <c r="AZ143" s="161"/>
      <c r="BA143" s="162"/>
      <c r="BB143" s="162"/>
      <c r="BC143" s="162"/>
      <c r="BD143" s="161"/>
      <c r="BE143" s="161"/>
      <c r="BF143" s="162"/>
      <c r="BG143" s="162"/>
      <c r="BH143" s="162"/>
      <c r="BI143" s="161"/>
      <c r="BJ143" s="161"/>
      <c r="BK143" s="162"/>
      <c r="BL143" s="162"/>
      <c r="BM143" s="162"/>
      <c r="BN143" s="161"/>
      <c r="BO143" s="2"/>
      <c r="BP143" s="2">
        <v>1.068E-8</v>
      </c>
      <c r="BQ143" s="2">
        <v>5.2847257623099999</v>
      </c>
      <c r="BR143" s="2">
        <v>65147.619768137702</v>
      </c>
      <c r="BS143" s="2">
        <f t="shared" si="26"/>
        <v>-6.3759816689647685E-9</v>
      </c>
      <c r="BT143" s="2"/>
      <c r="BU143" s="2">
        <v>1.0999999999999999E-9</v>
      </c>
      <c r="BV143" s="2">
        <v>5.80381480447</v>
      </c>
      <c r="BW143" s="2">
        <v>16858.482532933202</v>
      </c>
      <c r="BX143" s="2">
        <f t="shared" si="27"/>
        <v>1.0523792683314804E-9</v>
      </c>
      <c r="BY143" s="161"/>
      <c r="BZ143" s="162"/>
      <c r="CA143" s="162"/>
      <c r="CB143" s="162"/>
      <c r="CC143" s="161"/>
      <c r="CD143" s="161"/>
      <c r="CE143" s="162"/>
      <c r="CF143" s="162"/>
      <c r="CG143" s="162"/>
      <c r="CH143" s="161"/>
      <c r="CI143" s="161"/>
      <c r="CJ143" s="162"/>
      <c r="CK143" s="162"/>
      <c r="CL143" s="162"/>
      <c r="CM143" s="161"/>
      <c r="CN143" s="161"/>
      <c r="CO143" s="162"/>
      <c r="CP143" s="162"/>
      <c r="CQ143" s="162"/>
      <c r="CR143" s="161"/>
    </row>
    <row r="144" spans="1:96" ht="12.75">
      <c r="A144" s="161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2">
        <v>3.3969999999999999E-8</v>
      </c>
      <c r="N144" s="2">
        <v>1.1059068401700001</v>
      </c>
      <c r="O144" s="2">
        <v>14712.317116458</v>
      </c>
      <c r="P144" s="2">
        <f t="shared" si="22"/>
        <v>1.1871217375139943E-8</v>
      </c>
      <c r="Q144" s="161"/>
      <c r="R144" s="2">
        <v>2.9199999999999998E-9</v>
      </c>
      <c r="S144" s="2">
        <v>1.9842002051400001</v>
      </c>
      <c r="T144" s="2">
        <v>12132.439962106</v>
      </c>
      <c r="U144" s="2">
        <f t="shared" si="23"/>
        <v>-2.2549222087087608E-9</v>
      </c>
      <c r="V144" s="161"/>
      <c r="W144" s="162"/>
      <c r="X144" s="162"/>
      <c r="Y144" s="162"/>
      <c r="Z144" s="161"/>
      <c r="AA144" s="161"/>
      <c r="AB144" s="162"/>
      <c r="AC144" s="162"/>
      <c r="AD144" s="162"/>
      <c r="AE144" s="161"/>
      <c r="AF144" s="161"/>
      <c r="AG144" s="162"/>
      <c r="AH144" s="162"/>
      <c r="AI144" s="162"/>
      <c r="AJ144" s="161"/>
      <c r="AK144" s="161"/>
      <c r="AL144" s="162"/>
      <c r="AM144" s="162"/>
      <c r="AN144" s="162"/>
      <c r="AO144" s="161"/>
      <c r="AP144" s="161"/>
      <c r="AQ144" s="2">
        <v>1.1800000000000001E-9</v>
      </c>
      <c r="AR144" s="2">
        <v>5.5973871267000002</v>
      </c>
      <c r="AS144" s="2">
        <v>161338.50000087</v>
      </c>
      <c r="AT144" s="2">
        <f t="shared" si="25"/>
        <v>-1.1722033506213166E-9</v>
      </c>
      <c r="AU144" s="161"/>
      <c r="AV144" s="162"/>
      <c r="AW144" s="162"/>
      <c r="AX144" s="162"/>
      <c r="AY144" s="161"/>
      <c r="AZ144" s="161"/>
      <c r="BA144" s="162"/>
      <c r="BB144" s="162"/>
      <c r="BC144" s="162"/>
      <c r="BD144" s="161"/>
      <c r="BE144" s="161"/>
      <c r="BF144" s="162"/>
      <c r="BG144" s="162"/>
      <c r="BH144" s="162"/>
      <c r="BI144" s="161"/>
      <c r="BJ144" s="161"/>
      <c r="BK144" s="162"/>
      <c r="BL144" s="162"/>
      <c r="BM144" s="162"/>
      <c r="BN144" s="161"/>
      <c r="BO144" s="2"/>
      <c r="BP144" s="2">
        <v>9.8000000000000001E-9</v>
      </c>
      <c r="BQ144" s="2">
        <v>5.1094920460699997</v>
      </c>
      <c r="BR144" s="2">
        <v>6172.8695287720002</v>
      </c>
      <c r="BS144" s="2">
        <f t="shared" si="26"/>
        <v>-6.525798399404082E-9</v>
      </c>
      <c r="BT144" s="2"/>
      <c r="BU144" s="2">
        <v>1.0000000000000001E-9</v>
      </c>
      <c r="BV144" s="2">
        <v>2.93805577485</v>
      </c>
      <c r="BW144" s="2">
        <v>4535.0594369244</v>
      </c>
      <c r="BX144" s="2">
        <f t="shared" si="27"/>
        <v>-9.7681317140602374E-10</v>
      </c>
      <c r="BY144" s="161"/>
      <c r="BZ144" s="162"/>
      <c r="CA144" s="162"/>
      <c r="CB144" s="162"/>
      <c r="CC144" s="161"/>
      <c r="CD144" s="161"/>
      <c r="CE144" s="162"/>
      <c r="CF144" s="162"/>
      <c r="CG144" s="162"/>
      <c r="CH144" s="161"/>
      <c r="CI144" s="161"/>
      <c r="CJ144" s="162"/>
      <c r="CK144" s="162"/>
      <c r="CL144" s="162"/>
      <c r="CM144" s="161"/>
      <c r="CN144" s="161"/>
      <c r="CO144" s="162"/>
      <c r="CP144" s="162"/>
      <c r="CQ144" s="162"/>
      <c r="CR144" s="161"/>
    </row>
    <row r="145" spans="1:96" ht="12.75">
      <c r="A145" s="161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2">
        <v>3.3339999999999999E-8</v>
      </c>
      <c r="N145" s="2">
        <v>0.83684924911000003</v>
      </c>
      <c r="O145" s="2">
        <v>6496.3749454294002</v>
      </c>
      <c r="P145" s="2">
        <f t="shared" si="22"/>
        <v>-2.7032503406013247E-8</v>
      </c>
      <c r="Q145" s="161"/>
      <c r="R145" s="2">
        <v>2.4699999999999999E-9</v>
      </c>
      <c r="S145" s="2">
        <v>3.8424479853200002</v>
      </c>
      <c r="T145" s="2">
        <v>5429.8794682394</v>
      </c>
      <c r="U145" s="2">
        <f t="shared" si="23"/>
        <v>1.0512267719919977E-9</v>
      </c>
      <c r="V145" s="161"/>
      <c r="W145" s="162"/>
      <c r="X145" s="162"/>
      <c r="Y145" s="162"/>
      <c r="Z145" s="161"/>
      <c r="AA145" s="161"/>
      <c r="AB145" s="162"/>
      <c r="AC145" s="162"/>
      <c r="AD145" s="162"/>
      <c r="AE145" s="161"/>
      <c r="AF145" s="161"/>
      <c r="AG145" s="162"/>
      <c r="AH145" s="162"/>
      <c r="AI145" s="162"/>
      <c r="AJ145" s="161"/>
      <c r="AK145" s="161"/>
      <c r="AL145" s="162"/>
      <c r="AM145" s="162"/>
      <c r="AN145" s="162"/>
      <c r="AO145" s="161"/>
      <c r="AP145" s="161"/>
      <c r="AQ145" s="2">
        <v>1.1700000000000001E-9</v>
      </c>
      <c r="AR145" s="2">
        <v>3.6506527164000002</v>
      </c>
      <c r="AS145" s="2">
        <v>45585.172812187397</v>
      </c>
      <c r="AT145" s="2">
        <f t="shared" si="25"/>
        <v>-7.1452491665920737E-10</v>
      </c>
      <c r="AU145" s="161"/>
      <c r="AV145" s="162"/>
      <c r="AW145" s="162"/>
      <c r="AX145" s="162"/>
      <c r="AY145" s="161"/>
      <c r="AZ145" s="161"/>
      <c r="BA145" s="162"/>
      <c r="BB145" s="162"/>
      <c r="BC145" s="162"/>
      <c r="BD145" s="161"/>
      <c r="BE145" s="161"/>
      <c r="BF145" s="162"/>
      <c r="BG145" s="162"/>
      <c r="BH145" s="162"/>
      <c r="BI145" s="161"/>
      <c r="BJ145" s="161"/>
      <c r="BK145" s="162"/>
      <c r="BL145" s="162"/>
      <c r="BM145" s="162"/>
      <c r="BN145" s="161"/>
      <c r="BO145" s="2"/>
      <c r="BP145" s="2">
        <v>1.1690000000000001E-8</v>
      </c>
      <c r="BQ145" s="2">
        <v>3.1166429086199998</v>
      </c>
      <c r="BR145" s="2">
        <v>14945.3161735544</v>
      </c>
      <c r="BS145" s="2">
        <f t="shared" si="26"/>
        <v>-4.1384190793898347E-9</v>
      </c>
      <c r="BT145" s="2"/>
      <c r="BU145" s="2">
        <v>9.6999999999999996E-10</v>
      </c>
      <c r="BV145" s="2">
        <v>3.9793590498400002</v>
      </c>
      <c r="BW145" s="2">
        <v>6133.5126528567998</v>
      </c>
      <c r="BX145" s="2">
        <f t="shared" si="27"/>
        <v>1.7673009038560434E-10</v>
      </c>
      <c r="BY145" s="161"/>
      <c r="BZ145" s="162"/>
      <c r="CA145" s="162"/>
      <c r="CB145" s="162"/>
      <c r="CC145" s="161"/>
      <c r="CD145" s="161"/>
      <c r="CE145" s="162"/>
      <c r="CF145" s="162"/>
      <c r="CG145" s="162"/>
      <c r="CH145" s="161"/>
      <c r="CI145" s="161"/>
      <c r="CJ145" s="162"/>
      <c r="CK145" s="162"/>
      <c r="CL145" s="162"/>
      <c r="CM145" s="161"/>
      <c r="CN145" s="161"/>
      <c r="CO145" s="162"/>
      <c r="CP145" s="162"/>
      <c r="CQ145" s="162"/>
      <c r="CR145" s="161"/>
    </row>
    <row r="146" spans="1:96" ht="12.75">
      <c r="A146" s="161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2">
        <v>2.805E-8</v>
      </c>
      <c r="N146" s="2">
        <v>2.5850451414400002</v>
      </c>
      <c r="O146" s="2">
        <v>14314.1681130498</v>
      </c>
      <c r="P146" s="2">
        <f t="shared" si="22"/>
        <v>5.2455662892510081E-9</v>
      </c>
      <c r="Q146" s="161"/>
      <c r="R146" s="2">
        <v>2.45E-9</v>
      </c>
      <c r="S146" s="2">
        <v>5.7046752172600002</v>
      </c>
      <c r="T146" s="2">
        <v>65147.619768137702</v>
      </c>
      <c r="U146" s="2">
        <f t="shared" si="23"/>
        <v>-2.1369215122798868E-9</v>
      </c>
      <c r="V146" s="161"/>
      <c r="W146" s="162"/>
      <c r="X146" s="162"/>
      <c r="Y146" s="162"/>
      <c r="Z146" s="161"/>
      <c r="AA146" s="161"/>
      <c r="AB146" s="162"/>
      <c r="AC146" s="162"/>
      <c r="AD146" s="162"/>
      <c r="AE146" s="161"/>
      <c r="AF146" s="161"/>
      <c r="AG146" s="162"/>
      <c r="AH146" s="162"/>
      <c r="AI146" s="162"/>
      <c r="AJ146" s="161"/>
      <c r="AK146" s="161"/>
      <c r="AL146" s="162"/>
      <c r="AM146" s="162"/>
      <c r="AN146" s="162"/>
      <c r="AO146" s="161"/>
      <c r="AP146" s="161"/>
      <c r="AQ146" s="2">
        <v>1.27E-9</v>
      </c>
      <c r="AR146" s="2">
        <v>4.7459657420900001</v>
      </c>
      <c r="AS146" s="2">
        <v>49515.382508407005</v>
      </c>
      <c r="AT146" s="2">
        <f t="shared" si="25"/>
        <v>1.1787994874326935E-9</v>
      </c>
      <c r="AU146" s="161"/>
      <c r="AV146" s="162"/>
      <c r="AW146" s="162"/>
      <c r="AX146" s="162"/>
      <c r="AY146" s="161"/>
      <c r="AZ146" s="161"/>
      <c r="BA146" s="162"/>
      <c r="BB146" s="162"/>
      <c r="BC146" s="162"/>
      <c r="BD146" s="161"/>
      <c r="BE146" s="161"/>
      <c r="BF146" s="162"/>
      <c r="BG146" s="162"/>
      <c r="BH146" s="162"/>
      <c r="BI146" s="161"/>
      <c r="BJ146" s="161"/>
      <c r="BK146" s="162"/>
      <c r="BL146" s="162"/>
      <c r="BM146" s="162"/>
      <c r="BN146" s="161"/>
      <c r="BO146" s="2"/>
      <c r="BP146" s="2">
        <v>1.2019999999999999E-8</v>
      </c>
      <c r="BQ146" s="2">
        <v>4.0299251040200001</v>
      </c>
      <c r="BR146" s="2">
        <v>553.5694028424</v>
      </c>
      <c r="BS146" s="2">
        <f t="shared" si="26"/>
        <v>6.887612398718023E-9</v>
      </c>
      <c r="BT146" s="2"/>
      <c r="BU146" s="2">
        <v>1.0999999999999999E-9</v>
      </c>
      <c r="BV146" s="2">
        <v>6.2233901438599997</v>
      </c>
      <c r="BW146" s="2">
        <v>12146.667056107601</v>
      </c>
      <c r="BX146" s="2">
        <f t="shared" si="27"/>
        <v>-1.4953681019089789E-10</v>
      </c>
      <c r="BY146" s="161"/>
      <c r="BZ146" s="162"/>
      <c r="CA146" s="162"/>
      <c r="CB146" s="162"/>
      <c r="CC146" s="161"/>
      <c r="CD146" s="161"/>
      <c r="CE146" s="162"/>
      <c r="CF146" s="162"/>
      <c r="CG146" s="162"/>
      <c r="CH146" s="161"/>
      <c r="CI146" s="161"/>
      <c r="CJ146" s="162"/>
      <c r="CK146" s="162"/>
      <c r="CL146" s="162"/>
      <c r="CM146" s="161"/>
      <c r="CN146" s="161"/>
      <c r="CO146" s="162"/>
      <c r="CP146" s="162"/>
      <c r="CQ146" s="162"/>
      <c r="CR146" s="161"/>
    </row>
    <row r="147" spans="1:96" ht="12.75">
      <c r="A147" s="161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2">
        <v>3.6500000000000003E-8</v>
      </c>
      <c r="N147" s="2">
        <v>1.08344142571</v>
      </c>
      <c r="O147" s="2">
        <v>88860.057070986601</v>
      </c>
      <c r="P147" s="2">
        <f t="shared" si="22"/>
        <v>1.8832646603915857E-9</v>
      </c>
      <c r="Q147" s="161"/>
      <c r="R147" s="2">
        <v>2.4100000000000002E-9</v>
      </c>
      <c r="S147" s="2">
        <v>0.99480969551999998</v>
      </c>
      <c r="T147" s="2">
        <v>3634.6210245184002</v>
      </c>
      <c r="U147" s="2">
        <f t="shared" si="23"/>
        <v>2.2965488130879754E-9</v>
      </c>
      <c r="V147" s="161"/>
      <c r="W147" s="162"/>
      <c r="X147" s="162"/>
      <c r="Y147" s="162"/>
      <c r="Z147" s="161"/>
      <c r="AA147" s="161"/>
      <c r="AB147" s="162"/>
      <c r="AC147" s="162"/>
      <c r="AD147" s="162"/>
      <c r="AE147" s="161"/>
      <c r="AF147" s="161"/>
      <c r="AG147" s="162"/>
      <c r="AH147" s="162"/>
      <c r="AI147" s="162"/>
      <c r="AJ147" s="161"/>
      <c r="AK147" s="161"/>
      <c r="AL147" s="162"/>
      <c r="AM147" s="162"/>
      <c r="AN147" s="162"/>
      <c r="AO147" s="161"/>
      <c r="AP147" s="161"/>
      <c r="AQ147" s="2">
        <v>1.2E-9</v>
      </c>
      <c r="AR147" s="2">
        <v>1.0421149978499999</v>
      </c>
      <c r="AS147" s="2">
        <v>6915.8595893046004</v>
      </c>
      <c r="AT147" s="2">
        <f t="shared" si="25"/>
        <v>1.1072545369969128E-9</v>
      </c>
      <c r="AU147" s="161"/>
      <c r="AV147" s="162"/>
      <c r="AW147" s="162"/>
      <c r="AX147" s="162"/>
      <c r="AY147" s="161"/>
      <c r="AZ147" s="161"/>
      <c r="BA147" s="162"/>
      <c r="BB147" s="162"/>
      <c r="BC147" s="162"/>
      <c r="BD147" s="161"/>
      <c r="BE147" s="161"/>
      <c r="BF147" s="162"/>
      <c r="BG147" s="162"/>
      <c r="BH147" s="162"/>
      <c r="BI147" s="161"/>
      <c r="BJ147" s="161"/>
      <c r="BK147" s="162"/>
      <c r="BL147" s="162"/>
      <c r="BM147" s="162"/>
      <c r="BN147" s="161"/>
      <c r="BO147" s="2"/>
      <c r="BP147" s="2">
        <v>9.7900000000000003E-9</v>
      </c>
      <c r="BQ147" s="2">
        <v>2.00000879212</v>
      </c>
      <c r="BR147" s="2">
        <v>15110.4661198662</v>
      </c>
      <c r="BS147" s="2">
        <f t="shared" si="26"/>
        <v>9.7414180800095578E-9</v>
      </c>
      <c r="BT147" s="2"/>
      <c r="BU147" s="2">
        <v>9.7999999999999992E-10</v>
      </c>
      <c r="BV147" s="2">
        <v>0.87576563708999999</v>
      </c>
      <c r="BW147" s="2">
        <v>6525.8044539654002</v>
      </c>
      <c r="BX147" s="2">
        <f t="shared" si="27"/>
        <v>-7.1737945761439419E-10</v>
      </c>
      <c r="BY147" s="161"/>
      <c r="BZ147" s="162"/>
      <c r="CA147" s="162"/>
      <c r="CB147" s="162"/>
      <c r="CC147" s="161"/>
      <c r="CD147" s="161"/>
      <c r="CE147" s="162"/>
      <c r="CF147" s="162"/>
      <c r="CG147" s="162"/>
      <c r="CH147" s="161"/>
      <c r="CI147" s="161"/>
      <c r="CJ147" s="162"/>
      <c r="CK147" s="162"/>
      <c r="CL147" s="162"/>
      <c r="CM147" s="161"/>
      <c r="CN147" s="161"/>
      <c r="CO147" s="162"/>
      <c r="CP147" s="162"/>
      <c r="CQ147" s="162"/>
      <c r="CR147" s="161"/>
    </row>
    <row r="148" spans="1:96" ht="12.75">
      <c r="A148" s="161"/>
      <c r="B148" s="161"/>
      <c r="C148" s="161"/>
      <c r="D148" s="161"/>
      <c r="E148" s="161"/>
      <c r="F148" s="160"/>
      <c r="G148" s="160"/>
      <c r="H148" s="161"/>
      <c r="I148" s="161"/>
      <c r="J148" s="161"/>
      <c r="K148" s="161"/>
      <c r="L148" s="161"/>
      <c r="M148" s="2">
        <v>3.3880000000000003E-8</v>
      </c>
      <c r="N148" s="2">
        <v>3.2018509605499998</v>
      </c>
      <c r="O148" s="2">
        <v>5120.6011455836006</v>
      </c>
      <c r="P148" s="2">
        <f t="shared" si="22"/>
        <v>3.3825064383795685E-8</v>
      </c>
      <c r="Q148" s="161"/>
      <c r="R148" s="2">
        <v>2.4600000000000002E-9</v>
      </c>
      <c r="S148" s="2">
        <v>3.0616806993500001</v>
      </c>
      <c r="T148" s="2">
        <v>110.2063212194</v>
      </c>
      <c r="U148" s="2">
        <f t="shared" si="23"/>
        <v>-1.8957627283589407E-9</v>
      </c>
      <c r="V148" s="161"/>
      <c r="W148" s="162"/>
      <c r="X148" s="162"/>
      <c r="Y148" s="162"/>
      <c r="Z148" s="161"/>
      <c r="AA148" s="161"/>
      <c r="AB148" s="162"/>
      <c r="AC148" s="162"/>
      <c r="AD148" s="162"/>
      <c r="AE148" s="161"/>
      <c r="AF148" s="161"/>
      <c r="AG148" s="162"/>
      <c r="AH148" s="162"/>
      <c r="AI148" s="162"/>
      <c r="AJ148" s="161"/>
      <c r="AK148" s="161"/>
      <c r="AL148" s="162"/>
      <c r="AM148" s="162"/>
      <c r="AN148" s="162"/>
      <c r="AO148" s="161"/>
      <c r="AP148" s="161"/>
      <c r="AQ148" s="2">
        <v>1.2E-9</v>
      </c>
      <c r="AR148" s="2">
        <v>5.60638811846</v>
      </c>
      <c r="AS148" s="2">
        <v>5650.2921106781996</v>
      </c>
      <c r="AT148" s="2">
        <f t="shared" si="25"/>
        <v>9.9757744844592636E-10</v>
      </c>
      <c r="AU148" s="161"/>
      <c r="AV148" s="162"/>
      <c r="AW148" s="162"/>
      <c r="AX148" s="162"/>
      <c r="AY148" s="161"/>
      <c r="AZ148" s="161"/>
      <c r="BA148" s="162"/>
      <c r="BB148" s="162"/>
      <c r="BC148" s="162"/>
      <c r="BD148" s="161"/>
      <c r="BE148" s="161"/>
      <c r="BF148" s="162"/>
      <c r="BG148" s="162"/>
      <c r="BH148" s="162"/>
      <c r="BI148" s="161"/>
      <c r="BJ148" s="161"/>
      <c r="BK148" s="162"/>
      <c r="BL148" s="162"/>
      <c r="BM148" s="162"/>
      <c r="BN148" s="161"/>
      <c r="BO148" s="2"/>
      <c r="BP148" s="2">
        <v>9.6199999999999995E-9</v>
      </c>
      <c r="BQ148" s="2">
        <v>4.0238077140000001</v>
      </c>
      <c r="BR148" s="2">
        <v>6282.0955289231997</v>
      </c>
      <c r="BS148" s="2">
        <f t="shared" si="26"/>
        <v>7.8949371557881065E-9</v>
      </c>
      <c r="BT148" s="2"/>
      <c r="BU148" s="2">
        <v>9.7999999999999992E-10</v>
      </c>
      <c r="BV148" s="2">
        <v>3.1524842130100001</v>
      </c>
      <c r="BW148" s="2">
        <v>10440.274292603601</v>
      </c>
      <c r="BX148" s="2">
        <f t="shared" si="27"/>
        <v>-2.3627196209217991E-10</v>
      </c>
      <c r="BY148" s="161"/>
      <c r="BZ148" s="162"/>
      <c r="CA148" s="162"/>
      <c r="CB148" s="162"/>
      <c r="CC148" s="161"/>
      <c r="CD148" s="161"/>
      <c r="CE148" s="162"/>
      <c r="CF148" s="162"/>
      <c r="CG148" s="162"/>
      <c r="CH148" s="161"/>
      <c r="CI148" s="161"/>
      <c r="CJ148" s="162"/>
      <c r="CK148" s="162"/>
      <c r="CL148" s="162"/>
      <c r="CM148" s="161"/>
      <c r="CN148" s="161"/>
      <c r="CO148" s="162"/>
      <c r="CP148" s="162"/>
      <c r="CQ148" s="162"/>
      <c r="CR148" s="161"/>
    </row>
    <row r="149" spans="1:96" ht="12.75">
      <c r="A149" s="161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2">
        <v>3.2520000000000003E-8</v>
      </c>
      <c r="N149" s="2">
        <v>3.4785975206200002</v>
      </c>
      <c r="O149" s="2">
        <v>6133.5126528567998</v>
      </c>
      <c r="P149" s="2">
        <f t="shared" si="22"/>
        <v>2.0548849804122813E-8</v>
      </c>
      <c r="Q149" s="161"/>
      <c r="R149" s="2">
        <v>2.3899999999999998E-9</v>
      </c>
      <c r="S149" s="2">
        <v>6.1185590911399999</v>
      </c>
      <c r="T149" s="2">
        <v>11856.2186514245</v>
      </c>
      <c r="U149" s="2">
        <f t="shared" si="23"/>
        <v>-2.3839531122559914E-9</v>
      </c>
      <c r="V149" s="161"/>
      <c r="W149" s="162"/>
      <c r="X149" s="162"/>
      <c r="Y149" s="162"/>
      <c r="Z149" s="161"/>
      <c r="AA149" s="161"/>
      <c r="AB149" s="162"/>
      <c r="AC149" s="162"/>
      <c r="AD149" s="162"/>
      <c r="AE149" s="161"/>
      <c r="AF149" s="161"/>
      <c r="AG149" s="162"/>
      <c r="AH149" s="162"/>
      <c r="AI149" s="162"/>
      <c r="AJ149" s="161"/>
      <c r="AK149" s="161"/>
      <c r="AL149" s="162"/>
      <c r="AM149" s="162"/>
      <c r="AN149" s="162"/>
      <c r="AO149" s="161"/>
      <c r="AP149" s="161"/>
      <c r="AQ149" s="2">
        <v>1.15E-9</v>
      </c>
      <c r="AR149" s="2">
        <v>3.1066821328900001</v>
      </c>
      <c r="AS149" s="2">
        <v>14712.317116458</v>
      </c>
      <c r="AT149" s="2">
        <f t="shared" si="25"/>
        <v>-1.1469386666062072E-9</v>
      </c>
      <c r="AU149" s="161"/>
      <c r="AV149" s="162"/>
      <c r="AW149" s="162"/>
      <c r="AX149" s="162"/>
      <c r="AY149" s="161"/>
      <c r="AZ149" s="161"/>
      <c r="BA149" s="162"/>
      <c r="BB149" s="162"/>
      <c r="BC149" s="162"/>
      <c r="BD149" s="161"/>
      <c r="BE149" s="161"/>
      <c r="BF149" s="162"/>
      <c r="BG149" s="162"/>
      <c r="BH149" s="162"/>
      <c r="BI149" s="161"/>
      <c r="BJ149" s="161"/>
      <c r="BK149" s="162"/>
      <c r="BL149" s="162"/>
      <c r="BM149" s="162"/>
      <c r="BN149" s="161"/>
      <c r="BO149" s="2"/>
      <c r="BP149" s="2">
        <v>9.9900000000000005E-9</v>
      </c>
      <c r="BQ149" s="2">
        <v>3.6264300279000001</v>
      </c>
      <c r="BR149" s="2">
        <v>6262.3004544989999</v>
      </c>
      <c r="BS149" s="2">
        <f t="shared" si="26"/>
        <v>9.4810545811718885E-9</v>
      </c>
      <c r="BT149" s="2"/>
      <c r="BU149" s="2">
        <v>9.5000000000000003E-10</v>
      </c>
      <c r="BV149" s="2">
        <v>2.4616841109999998</v>
      </c>
      <c r="BW149" s="2">
        <v>3097.8838227257902</v>
      </c>
      <c r="BX149" s="2">
        <f t="shared" si="27"/>
        <v>-5.1870767960345082E-10</v>
      </c>
      <c r="BY149" s="161"/>
      <c r="BZ149" s="162"/>
      <c r="CA149" s="162"/>
      <c r="CB149" s="162"/>
      <c r="CC149" s="161"/>
      <c r="CD149" s="161"/>
      <c r="CE149" s="162"/>
      <c r="CF149" s="162"/>
      <c r="CG149" s="162"/>
      <c r="CH149" s="161"/>
      <c r="CI149" s="161"/>
      <c r="CJ149" s="162"/>
      <c r="CK149" s="162"/>
      <c r="CL149" s="162"/>
      <c r="CM149" s="161"/>
      <c r="CN149" s="161"/>
      <c r="CO149" s="162"/>
      <c r="CP149" s="162"/>
      <c r="CQ149" s="162"/>
      <c r="CR149" s="161"/>
    </row>
    <row r="150" spans="1:96" ht="12.75">
      <c r="A150" s="161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2">
        <v>2.5530000000000001E-8</v>
      </c>
      <c r="N150" s="2">
        <v>3.9486903418899999</v>
      </c>
      <c r="O150" s="2">
        <v>1990.745017041</v>
      </c>
      <c r="P150" s="2">
        <f t="shared" si="22"/>
        <v>1.7677539599683941E-8</v>
      </c>
      <c r="Q150" s="161"/>
      <c r="R150" s="2">
        <v>2.6299999999999998E-9</v>
      </c>
      <c r="S150" s="2">
        <v>0.66348415418999995</v>
      </c>
      <c r="T150" s="2">
        <v>21228.392023545799</v>
      </c>
      <c r="U150" s="2">
        <f t="shared" si="23"/>
        <v>-1.8324202611434379E-9</v>
      </c>
      <c r="V150" s="161"/>
      <c r="W150" s="162"/>
      <c r="X150" s="162"/>
      <c r="Y150" s="162"/>
      <c r="Z150" s="161"/>
      <c r="AA150" s="161"/>
      <c r="AB150" s="162"/>
      <c r="AC150" s="162"/>
      <c r="AD150" s="162"/>
      <c r="AE150" s="161"/>
      <c r="AF150" s="161"/>
      <c r="AG150" s="162"/>
      <c r="AH150" s="162"/>
      <c r="AI150" s="162"/>
      <c r="AJ150" s="161"/>
      <c r="AK150" s="161"/>
      <c r="AL150" s="162"/>
      <c r="AM150" s="162"/>
      <c r="AN150" s="162"/>
      <c r="AO150" s="161"/>
      <c r="AP150" s="161"/>
      <c r="AQ150" s="2">
        <v>9.900000000000001E-10</v>
      </c>
      <c r="AR150" s="2">
        <v>0.69018940048999999</v>
      </c>
      <c r="AS150" s="2">
        <v>12779.4507954208</v>
      </c>
      <c r="AT150" s="2">
        <f t="shared" si="25"/>
        <v>4.9141842984712408E-10</v>
      </c>
      <c r="AU150" s="161"/>
      <c r="AV150" s="162"/>
      <c r="AW150" s="162"/>
      <c r="AX150" s="162"/>
      <c r="AY150" s="161"/>
      <c r="AZ150" s="161"/>
      <c r="BA150" s="162"/>
      <c r="BB150" s="162"/>
      <c r="BC150" s="162"/>
      <c r="BD150" s="161"/>
      <c r="BE150" s="161"/>
      <c r="BF150" s="162"/>
      <c r="BG150" s="162"/>
      <c r="BH150" s="162"/>
      <c r="BI150" s="161"/>
      <c r="BJ150" s="161"/>
      <c r="BK150" s="162"/>
      <c r="BL150" s="162"/>
      <c r="BM150" s="162"/>
      <c r="BN150" s="161"/>
      <c r="BO150" s="2"/>
      <c r="BP150" s="2">
        <v>1.03E-8</v>
      </c>
      <c r="BQ150" s="2">
        <v>5.84989900289</v>
      </c>
      <c r="BR150" s="2">
        <v>213.29909543799999</v>
      </c>
      <c r="BS150" s="2">
        <f t="shared" si="26"/>
        <v>-4.6480862235845289E-10</v>
      </c>
      <c r="BT150" s="2"/>
      <c r="BU150" s="2">
        <v>8.7999999999999996E-10</v>
      </c>
      <c r="BV150" s="2">
        <v>0.23371480284000001</v>
      </c>
      <c r="BW150" s="2">
        <v>13119.7211028251</v>
      </c>
      <c r="BX150" s="2">
        <f t="shared" si="27"/>
        <v>-8.5200677094833519E-10</v>
      </c>
      <c r="BY150" s="161"/>
      <c r="BZ150" s="162"/>
      <c r="CA150" s="162"/>
      <c r="CB150" s="162"/>
      <c r="CC150" s="161"/>
      <c r="CD150" s="161"/>
      <c r="CE150" s="162"/>
      <c r="CF150" s="162"/>
      <c r="CG150" s="162"/>
      <c r="CH150" s="161"/>
      <c r="CI150" s="161"/>
      <c r="CJ150" s="162"/>
      <c r="CK150" s="162"/>
      <c r="CL150" s="162"/>
      <c r="CM150" s="161"/>
      <c r="CN150" s="161"/>
      <c r="CO150" s="162"/>
      <c r="CP150" s="162"/>
      <c r="CQ150" s="162"/>
      <c r="CR150" s="161"/>
    </row>
    <row r="151" spans="1:96" ht="12.75">
      <c r="A151" s="161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2">
        <v>3.5199999999999998E-8</v>
      </c>
      <c r="N151" s="2">
        <v>2.05559692878</v>
      </c>
      <c r="O151" s="2">
        <v>244287.60000722701</v>
      </c>
      <c r="P151" s="2">
        <f t="shared" si="22"/>
        <v>1.4359384289734086E-9</v>
      </c>
      <c r="Q151" s="161"/>
      <c r="R151" s="2">
        <v>2.6200000000000001E-9</v>
      </c>
      <c r="S151" s="2">
        <v>1.51070507866</v>
      </c>
      <c r="T151" s="2">
        <v>12146.667056107601</v>
      </c>
      <c r="U151" s="2">
        <f t="shared" si="23"/>
        <v>-2.5957831523444152E-9</v>
      </c>
      <c r="V151" s="161"/>
      <c r="W151" s="162"/>
      <c r="X151" s="162"/>
      <c r="Y151" s="162"/>
      <c r="Z151" s="161"/>
      <c r="AA151" s="161"/>
      <c r="AB151" s="162"/>
      <c r="AC151" s="162"/>
      <c r="AD151" s="162"/>
      <c r="AE151" s="161"/>
      <c r="AF151" s="161"/>
      <c r="AG151" s="162"/>
      <c r="AH151" s="162"/>
      <c r="AI151" s="162"/>
      <c r="AJ151" s="161"/>
      <c r="AK151" s="161"/>
      <c r="AL151" s="162"/>
      <c r="AM151" s="162"/>
      <c r="AN151" s="162"/>
      <c r="AO151" s="161"/>
      <c r="AP151" s="161"/>
      <c r="AQ151" s="2">
        <v>9.6999999999999996E-10</v>
      </c>
      <c r="AR151" s="2">
        <v>1.07908724794</v>
      </c>
      <c r="AS151" s="2">
        <v>9917.6968745098002</v>
      </c>
      <c r="AT151" s="2">
        <f t="shared" si="25"/>
        <v>-8.4974768237379411E-10</v>
      </c>
      <c r="AU151" s="161"/>
      <c r="AV151" s="162"/>
      <c r="AW151" s="162"/>
      <c r="AX151" s="162"/>
      <c r="AY151" s="161"/>
      <c r="AZ151" s="161"/>
      <c r="BA151" s="162"/>
      <c r="BB151" s="162"/>
      <c r="BC151" s="162"/>
      <c r="BD151" s="161"/>
      <c r="BE151" s="161"/>
      <c r="BF151" s="162"/>
      <c r="BG151" s="162"/>
      <c r="BH151" s="162"/>
      <c r="BI151" s="161"/>
      <c r="BJ151" s="161"/>
      <c r="BK151" s="162"/>
      <c r="BL151" s="162"/>
      <c r="BM151" s="162"/>
      <c r="BN151" s="161"/>
      <c r="BO151" s="2"/>
      <c r="BP151" s="2">
        <v>1.014E-8</v>
      </c>
      <c r="BQ151" s="2">
        <v>2.8422157821799998</v>
      </c>
      <c r="BR151" s="2">
        <v>8662.2403235630009</v>
      </c>
      <c r="BS151" s="2">
        <f t="shared" si="26"/>
        <v>3.6373189930200172E-9</v>
      </c>
      <c r="BT151" s="2"/>
      <c r="BU151" s="2">
        <v>9.7999999999999992E-10</v>
      </c>
      <c r="BV151" s="2">
        <v>5.7701649348900004</v>
      </c>
      <c r="BW151" s="2">
        <v>7342.4577801805999</v>
      </c>
      <c r="BX151" s="2">
        <f t="shared" si="27"/>
        <v>-9.0895682634405854E-10</v>
      </c>
      <c r="BY151" s="161"/>
      <c r="BZ151" s="162"/>
      <c r="CA151" s="162"/>
      <c r="CB151" s="162"/>
      <c r="CC151" s="161"/>
      <c r="CD151" s="161"/>
      <c r="CE151" s="162"/>
      <c r="CF151" s="162"/>
      <c r="CG151" s="162"/>
      <c r="CH151" s="161"/>
      <c r="CI151" s="161"/>
      <c r="CJ151" s="162"/>
      <c r="CK151" s="162"/>
      <c r="CL151" s="162"/>
      <c r="CM151" s="161"/>
      <c r="CN151" s="161"/>
      <c r="CO151" s="162"/>
      <c r="CP151" s="162"/>
      <c r="CQ151" s="162"/>
      <c r="CR151" s="161"/>
    </row>
    <row r="152" spans="1:96" ht="12.75">
      <c r="A152" s="161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2">
        <v>2.5650000000000001E-8</v>
      </c>
      <c r="N152" s="2">
        <v>1.560717849</v>
      </c>
      <c r="O152" s="2">
        <v>23543.230504681698</v>
      </c>
      <c r="P152" s="2">
        <f t="shared" si="22"/>
        <v>-2.5275271134364906E-8</v>
      </c>
      <c r="Q152" s="161"/>
      <c r="R152" s="2">
        <v>2.2999999999999999E-9</v>
      </c>
      <c r="S152" s="2">
        <v>1.75927314884</v>
      </c>
      <c r="T152" s="2">
        <v>9779.1086761253991</v>
      </c>
      <c r="U152" s="2">
        <f t="shared" si="23"/>
        <v>-1.3465254929959277E-9</v>
      </c>
      <c r="V152" s="161"/>
      <c r="W152" s="162"/>
      <c r="X152" s="162"/>
      <c r="Y152" s="162"/>
      <c r="Z152" s="161"/>
      <c r="AA152" s="161"/>
      <c r="AB152" s="162"/>
      <c r="AC152" s="162"/>
      <c r="AD152" s="162"/>
      <c r="AE152" s="161"/>
      <c r="AF152" s="161"/>
      <c r="AG152" s="162"/>
      <c r="AH152" s="162"/>
      <c r="AI152" s="162"/>
      <c r="AJ152" s="161"/>
      <c r="AK152" s="161"/>
      <c r="AL152" s="162"/>
      <c r="AM152" s="162"/>
      <c r="AN152" s="162"/>
      <c r="AO152" s="161"/>
      <c r="AP152" s="161"/>
      <c r="AQ152" s="2">
        <v>9.2999999999999999E-10</v>
      </c>
      <c r="AR152" s="2">
        <v>2.6229519731900002</v>
      </c>
      <c r="AS152" s="2">
        <v>17260.154654690399</v>
      </c>
      <c r="AT152" s="2">
        <f t="shared" si="25"/>
        <v>3.6237497639822769E-10</v>
      </c>
      <c r="AU152" s="161"/>
      <c r="AV152" s="162"/>
      <c r="AW152" s="162"/>
      <c r="AX152" s="162"/>
      <c r="AY152" s="161"/>
      <c r="AZ152" s="161"/>
      <c r="BA152" s="162"/>
      <c r="BB152" s="162"/>
      <c r="BC152" s="162"/>
      <c r="BD152" s="161"/>
      <c r="BE152" s="161"/>
      <c r="BF152" s="162"/>
      <c r="BG152" s="162"/>
      <c r="BH152" s="162"/>
      <c r="BI152" s="161"/>
      <c r="BJ152" s="161"/>
      <c r="BK152" s="162"/>
      <c r="BL152" s="162"/>
      <c r="BM152" s="162"/>
      <c r="BN152" s="161"/>
      <c r="BO152" s="2"/>
      <c r="BP152" s="2">
        <v>1.185E-8</v>
      </c>
      <c r="BQ152" s="2">
        <v>1.51330541132</v>
      </c>
      <c r="BR152" s="2">
        <v>17654.780539749601</v>
      </c>
      <c r="BS152" s="2">
        <f t="shared" si="26"/>
        <v>-6.2577480801646544E-9</v>
      </c>
      <c r="BT152" s="2"/>
      <c r="BU152" s="2">
        <v>9.2000000000000003E-10</v>
      </c>
      <c r="BV152" s="2">
        <v>6.0391555506300003</v>
      </c>
      <c r="BW152" s="2">
        <v>20426.571092422</v>
      </c>
      <c r="BX152" s="2">
        <f t="shared" si="27"/>
        <v>8.4618611451248551E-10</v>
      </c>
      <c r="BY152" s="161"/>
      <c r="BZ152" s="162"/>
      <c r="CA152" s="162"/>
      <c r="CB152" s="162"/>
      <c r="CC152" s="161"/>
      <c r="CD152" s="161"/>
      <c r="CE152" s="162"/>
      <c r="CF152" s="162"/>
      <c r="CG152" s="162"/>
      <c r="CH152" s="161"/>
      <c r="CI152" s="161"/>
      <c r="CJ152" s="162"/>
      <c r="CK152" s="162"/>
      <c r="CL152" s="162"/>
      <c r="CM152" s="161"/>
      <c r="CN152" s="161"/>
      <c r="CO152" s="162"/>
      <c r="CP152" s="162"/>
      <c r="CQ152" s="162"/>
      <c r="CR152" s="161"/>
    </row>
    <row r="153" spans="1:96" ht="12.75">
      <c r="A153" s="161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2">
        <v>2.6210000000000001E-8</v>
      </c>
      <c r="N153" s="2">
        <v>3.85639359951</v>
      </c>
      <c r="O153" s="2">
        <v>266.60704172179999</v>
      </c>
      <c r="P153" s="2">
        <f t="shared" si="22"/>
        <v>-1.8936064399771657E-8</v>
      </c>
      <c r="Q153" s="161"/>
      <c r="R153" s="2">
        <v>2.23E-9</v>
      </c>
      <c r="S153" s="2">
        <v>2.00967043606</v>
      </c>
      <c r="T153" s="2">
        <v>6172.8695287720002</v>
      </c>
      <c r="U153" s="2">
        <f t="shared" si="23"/>
        <v>1.5531300549185528E-9</v>
      </c>
      <c r="V153" s="161"/>
      <c r="W153" s="162"/>
      <c r="X153" s="162"/>
      <c r="Y153" s="162"/>
      <c r="Z153" s="161"/>
      <c r="AA153" s="161"/>
      <c r="AB153" s="162"/>
      <c r="AC153" s="162"/>
      <c r="AD153" s="162"/>
      <c r="AE153" s="161"/>
      <c r="AF153" s="161"/>
      <c r="AG153" s="162"/>
      <c r="AH153" s="162"/>
      <c r="AI153" s="162"/>
      <c r="AJ153" s="161"/>
      <c r="AK153" s="161"/>
      <c r="AL153" s="162"/>
      <c r="AM153" s="162"/>
      <c r="AN153" s="162"/>
      <c r="AO153" s="161"/>
      <c r="AP153" s="161"/>
      <c r="AQ153" s="2">
        <v>9.900000000000001E-10</v>
      </c>
      <c r="AR153" s="2">
        <v>4.4577468173200003</v>
      </c>
      <c r="AS153" s="2">
        <v>4933.2084403325998</v>
      </c>
      <c r="AT153" s="2">
        <f t="shared" si="25"/>
        <v>-6.1256786475442537E-10</v>
      </c>
      <c r="AU153" s="161"/>
      <c r="AV153" s="162"/>
      <c r="AW153" s="162"/>
      <c r="AX153" s="162"/>
      <c r="AY153" s="161"/>
      <c r="AZ153" s="161"/>
      <c r="BA153" s="162"/>
      <c r="BB153" s="162"/>
      <c r="BC153" s="162"/>
      <c r="BD153" s="161"/>
      <c r="BE153" s="161"/>
      <c r="BF153" s="162"/>
      <c r="BG153" s="162"/>
      <c r="BH153" s="162"/>
      <c r="BI153" s="161"/>
      <c r="BJ153" s="161"/>
      <c r="BK153" s="162"/>
      <c r="BL153" s="162"/>
      <c r="BM153" s="162"/>
      <c r="BN153" s="161"/>
      <c r="BO153" s="2"/>
      <c r="BP153" s="2">
        <v>9.6699999999999999E-9</v>
      </c>
      <c r="BQ153" s="2">
        <v>2.6708101756199998</v>
      </c>
      <c r="BR153" s="2">
        <v>5650.2921106781996</v>
      </c>
      <c r="BS153" s="2">
        <f t="shared" si="26"/>
        <v>-8.9682547813110119E-9</v>
      </c>
      <c r="BT153" s="2"/>
      <c r="BU153" s="2">
        <v>9.5999999999999999E-10</v>
      </c>
      <c r="BV153" s="2">
        <v>5.5690929256099997</v>
      </c>
      <c r="BW153" s="2">
        <v>2388.8940204492001</v>
      </c>
      <c r="BX153" s="2">
        <f t="shared" si="27"/>
        <v>1.696741555794075E-10</v>
      </c>
      <c r="BY153" s="161"/>
      <c r="BZ153" s="162"/>
      <c r="CA153" s="162"/>
      <c r="CB153" s="162"/>
      <c r="CC153" s="161"/>
      <c r="CD153" s="161"/>
      <c r="CE153" s="162"/>
      <c r="CF153" s="162"/>
      <c r="CG153" s="162"/>
      <c r="CH153" s="161"/>
      <c r="CI153" s="161"/>
      <c r="CJ153" s="162"/>
      <c r="CK153" s="162"/>
      <c r="CL153" s="162"/>
      <c r="CM153" s="161"/>
      <c r="CN153" s="161"/>
      <c r="CO153" s="162"/>
      <c r="CP153" s="162"/>
      <c r="CQ153" s="162"/>
      <c r="CR153" s="161"/>
    </row>
    <row r="154" spans="1:96" ht="12.75">
      <c r="A154" s="161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2">
        <v>2.955E-8</v>
      </c>
      <c r="N154" s="2">
        <v>3.3969294966699999</v>
      </c>
      <c r="O154" s="2">
        <v>9225.5392732830005</v>
      </c>
      <c r="P154" s="2">
        <f t="shared" si="22"/>
        <v>-2.3862291535250534E-8</v>
      </c>
      <c r="Q154" s="161"/>
      <c r="R154" s="2">
        <v>2.4600000000000002E-9</v>
      </c>
      <c r="S154" s="2">
        <v>1.10411690865</v>
      </c>
      <c r="T154" s="2">
        <v>6282.0955289231997</v>
      </c>
      <c r="U154" s="2">
        <f t="shared" si="23"/>
        <v>-1.6600148354570095E-9</v>
      </c>
      <c r="V154" s="161"/>
      <c r="W154" s="162"/>
      <c r="X154" s="162"/>
      <c r="Y154" s="162"/>
      <c r="Z154" s="161"/>
      <c r="AA154" s="161"/>
      <c r="AB154" s="162"/>
      <c r="AC154" s="162"/>
      <c r="AD154" s="162"/>
      <c r="AE154" s="161"/>
      <c r="AF154" s="161"/>
      <c r="AG154" s="162"/>
      <c r="AH154" s="162"/>
      <c r="AI154" s="162"/>
      <c r="AJ154" s="161"/>
      <c r="AK154" s="161"/>
      <c r="AL154" s="162"/>
      <c r="AM154" s="162"/>
      <c r="AN154" s="162"/>
      <c r="AO154" s="161"/>
      <c r="AP154" s="161"/>
      <c r="AQ154" s="2">
        <v>1.2300000000000001E-9</v>
      </c>
      <c r="AR154" s="2">
        <v>1.3748892208900001</v>
      </c>
      <c r="AS154" s="2">
        <v>28286.990484861199</v>
      </c>
      <c r="AT154" s="2">
        <f t="shared" si="25"/>
        <v>-5.4645799421914727E-11</v>
      </c>
      <c r="AU154" s="161"/>
      <c r="AV154" s="162"/>
      <c r="AW154" s="162"/>
      <c r="AX154" s="162"/>
      <c r="AY154" s="161"/>
      <c r="AZ154" s="161"/>
      <c r="BA154" s="162"/>
      <c r="BB154" s="162"/>
      <c r="BC154" s="162"/>
      <c r="BD154" s="161"/>
      <c r="BE154" s="161"/>
      <c r="BF154" s="162"/>
      <c r="BG154" s="162"/>
      <c r="BH154" s="162"/>
      <c r="BI154" s="161"/>
      <c r="BJ154" s="161"/>
      <c r="BK154" s="162"/>
      <c r="BL154" s="162"/>
      <c r="BM154" s="162"/>
      <c r="BN154" s="161"/>
      <c r="BO154" s="2"/>
      <c r="BP154" s="2">
        <v>1.222E-8</v>
      </c>
      <c r="BQ154" s="2">
        <v>2.6542378490399998</v>
      </c>
      <c r="BR154" s="2">
        <v>88860.057070986601</v>
      </c>
      <c r="BS154" s="2">
        <f t="shared" si="26"/>
        <v>1.2203723195381388E-8</v>
      </c>
      <c r="BT154" s="2"/>
      <c r="BU154" s="2">
        <v>8.0999999999999999E-10</v>
      </c>
      <c r="BV154" s="2">
        <v>1.3213114769100001</v>
      </c>
      <c r="BW154" s="2">
        <v>5650.2921106781996</v>
      </c>
      <c r="BX154" s="2">
        <f t="shared" si="27"/>
        <v>1.3065906511973878E-10</v>
      </c>
      <c r="BY154" s="161"/>
      <c r="BZ154" s="162"/>
      <c r="CA154" s="162"/>
      <c r="CB154" s="162"/>
      <c r="CC154" s="161"/>
      <c r="CD154" s="161"/>
      <c r="CE154" s="162"/>
      <c r="CF154" s="162"/>
      <c r="CG154" s="162"/>
      <c r="CH154" s="161"/>
      <c r="CI154" s="161"/>
      <c r="CJ154" s="162"/>
      <c r="CK154" s="162"/>
      <c r="CL154" s="162"/>
      <c r="CM154" s="161"/>
      <c r="CN154" s="161"/>
      <c r="CO154" s="162"/>
      <c r="CP154" s="162"/>
      <c r="CQ154" s="162"/>
      <c r="CR154" s="161"/>
    </row>
    <row r="155" spans="1:96" ht="12.75">
      <c r="A155" s="161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2">
        <v>2.8760000000000001E-8</v>
      </c>
      <c r="N155" s="2">
        <v>6.0263561746400001</v>
      </c>
      <c r="O155" s="2">
        <v>154717.60988768199</v>
      </c>
      <c r="P155" s="2">
        <f t="shared" si="22"/>
        <v>-2.5957648138746184E-8</v>
      </c>
      <c r="Q155" s="161"/>
      <c r="R155" s="2">
        <v>2.21E-9</v>
      </c>
      <c r="S155" s="2">
        <v>3.0394524085399999</v>
      </c>
      <c r="T155" s="2">
        <v>8635.9420037632008</v>
      </c>
      <c r="U155" s="2">
        <f t="shared" si="23"/>
        <v>1.440443845400168E-9</v>
      </c>
      <c r="V155" s="161"/>
      <c r="W155" s="162"/>
      <c r="X155" s="162"/>
      <c r="Y155" s="162"/>
      <c r="Z155" s="161"/>
      <c r="AA155" s="161"/>
      <c r="AB155" s="162"/>
      <c r="AC155" s="162"/>
      <c r="AD155" s="162"/>
      <c r="AE155" s="161"/>
      <c r="AF155" s="161"/>
      <c r="AG155" s="162"/>
      <c r="AH155" s="162"/>
      <c r="AI155" s="162"/>
      <c r="AJ155" s="161"/>
      <c r="AK155" s="161"/>
      <c r="AL155" s="162"/>
      <c r="AM155" s="162"/>
      <c r="AN155" s="162"/>
      <c r="AO155" s="161"/>
      <c r="AP155" s="161"/>
      <c r="AQ155" s="2">
        <v>1.21E-9</v>
      </c>
      <c r="AR155" s="2">
        <v>5.1976724981300002</v>
      </c>
      <c r="AS155" s="2">
        <v>27511.4678735372</v>
      </c>
      <c r="AT155" s="2">
        <f t="shared" si="25"/>
        <v>-1.1511419491522156E-9</v>
      </c>
      <c r="AU155" s="161"/>
      <c r="AV155" s="162"/>
      <c r="AW155" s="162"/>
      <c r="AX155" s="162"/>
      <c r="AY155" s="161"/>
      <c r="AZ155" s="161"/>
      <c r="BA155" s="162"/>
      <c r="BB155" s="162"/>
      <c r="BC155" s="162"/>
      <c r="BD155" s="161"/>
      <c r="BE155" s="161"/>
      <c r="BF155" s="162"/>
      <c r="BG155" s="162"/>
      <c r="BH155" s="162"/>
      <c r="BI155" s="161"/>
      <c r="BJ155" s="161"/>
      <c r="BK155" s="162"/>
      <c r="BL155" s="162"/>
      <c r="BM155" s="162"/>
      <c r="BN155" s="161"/>
      <c r="BO155" s="2"/>
      <c r="BP155" s="2">
        <v>9.8099999999999998E-9</v>
      </c>
      <c r="BQ155" s="2">
        <v>2.3637036028299998</v>
      </c>
      <c r="BR155" s="2">
        <v>6206.8097787158003</v>
      </c>
      <c r="BS155" s="2">
        <f t="shared" si="26"/>
        <v>7.9007797815634528E-9</v>
      </c>
      <c r="BT155" s="2"/>
      <c r="BU155" s="2">
        <v>8.6000000000000003E-10</v>
      </c>
      <c r="BV155" s="2">
        <v>3.9452920052799998</v>
      </c>
      <c r="BW155" s="2">
        <v>10454.5013866052</v>
      </c>
      <c r="BX155" s="2">
        <f t="shared" si="27"/>
        <v>-7.0322859736351082E-10</v>
      </c>
      <c r="BY155" s="161"/>
      <c r="BZ155" s="162"/>
      <c r="CA155" s="162"/>
      <c r="CB155" s="162"/>
      <c r="CC155" s="161"/>
      <c r="CD155" s="161"/>
      <c r="CE155" s="162"/>
      <c r="CF155" s="162"/>
      <c r="CG155" s="162"/>
      <c r="CH155" s="161"/>
      <c r="CI155" s="161"/>
      <c r="CJ155" s="162"/>
      <c r="CK155" s="162"/>
      <c r="CL155" s="162"/>
      <c r="CM155" s="161"/>
      <c r="CN155" s="161"/>
      <c r="CO155" s="162"/>
      <c r="CP155" s="162"/>
      <c r="CQ155" s="162"/>
      <c r="CR155" s="161"/>
    </row>
    <row r="156" spans="1:96" ht="12.75">
      <c r="A156" s="161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2">
        <v>2.3949999999999999E-8</v>
      </c>
      <c r="N156" s="2">
        <v>1.16131956403</v>
      </c>
      <c r="O156" s="2">
        <v>10984.192351699799</v>
      </c>
      <c r="P156" s="2">
        <f t="shared" si="22"/>
        <v>-2.3918766586948915E-8</v>
      </c>
      <c r="Q156" s="161"/>
      <c r="R156" s="2">
        <v>2.1400000000000001E-9</v>
      </c>
      <c r="S156" s="2">
        <v>4.0384086966300003</v>
      </c>
      <c r="T156" s="2">
        <v>14314.1681130498</v>
      </c>
      <c r="U156" s="2">
        <f t="shared" si="23"/>
        <v>2.1346564942595724E-9</v>
      </c>
      <c r="V156" s="161"/>
      <c r="W156" s="162"/>
      <c r="X156" s="162"/>
      <c r="Y156" s="162"/>
      <c r="Z156" s="161"/>
      <c r="AA156" s="161"/>
      <c r="AB156" s="162"/>
      <c r="AC156" s="162"/>
      <c r="AD156" s="162"/>
      <c r="AE156" s="161"/>
      <c r="AF156" s="161"/>
      <c r="AG156" s="162"/>
      <c r="AH156" s="162"/>
      <c r="AI156" s="162"/>
      <c r="AJ156" s="161"/>
      <c r="AK156" s="161"/>
      <c r="AL156" s="162"/>
      <c r="AM156" s="162"/>
      <c r="AN156" s="162"/>
      <c r="AO156" s="161"/>
      <c r="AP156" s="161"/>
      <c r="AQ156" s="2">
        <v>1.0500000000000001E-9</v>
      </c>
      <c r="AR156" s="2">
        <v>0.87192267806000001</v>
      </c>
      <c r="AS156" s="2">
        <v>77375.95720492398</v>
      </c>
      <c r="AT156" s="2">
        <f t="shared" si="25"/>
        <v>6.6241623028360345E-10</v>
      </c>
      <c r="AU156" s="161"/>
      <c r="AV156" s="162"/>
      <c r="AW156" s="162"/>
      <c r="AX156" s="162"/>
      <c r="AY156" s="161"/>
      <c r="AZ156" s="161"/>
      <c r="BA156" s="162"/>
      <c r="BB156" s="162"/>
      <c r="BC156" s="162"/>
      <c r="BD156" s="161"/>
      <c r="BE156" s="161"/>
      <c r="BF156" s="162"/>
      <c r="BG156" s="162"/>
      <c r="BH156" s="162"/>
      <c r="BI156" s="161"/>
      <c r="BJ156" s="161"/>
      <c r="BK156" s="162"/>
      <c r="BL156" s="162"/>
      <c r="BM156" s="162"/>
      <c r="BN156" s="161"/>
      <c r="BO156" s="2"/>
      <c r="BP156" s="2">
        <v>1.0330000000000001E-8</v>
      </c>
      <c r="BQ156" s="2">
        <v>0.13874927606000001</v>
      </c>
      <c r="BR156" s="2">
        <v>11712.955318230799</v>
      </c>
      <c r="BS156" s="2">
        <f t="shared" si="26"/>
        <v>-4.0411139902723464E-9</v>
      </c>
      <c r="BT156" s="2"/>
      <c r="BU156" s="2">
        <v>7.5999999999999996E-10</v>
      </c>
      <c r="BV156" s="2">
        <v>2.7072971692499999</v>
      </c>
      <c r="BW156" s="2">
        <v>143571.32428481599</v>
      </c>
      <c r="BX156" s="2">
        <f t="shared" si="27"/>
        <v>-6.24356416192001E-11</v>
      </c>
      <c r="BY156" s="161"/>
      <c r="BZ156" s="162"/>
      <c r="CA156" s="162"/>
      <c r="CB156" s="162"/>
      <c r="CC156" s="161"/>
      <c r="CD156" s="161"/>
      <c r="CE156" s="162"/>
      <c r="CF156" s="162"/>
      <c r="CG156" s="162"/>
      <c r="CH156" s="161"/>
      <c r="CI156" s="161"/>
      <c r="CJ156" s="162"/>
      <c r="CK156" s="162"/>
      <c r="CL156" s="162"/>
      <c r="CM156" s="161"/>
      <c r="CN156" s="161"/>
      <c r="CO156" s="162"/>
      <c r="CP156" s="162"/>
      <c r="CQ156" s="162"/>
      <c r="CR156" s="161"/>
    </row>
    <row r="157" spans="1:96" ht="12.75">
      <c r="A157" s="161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2">
        <v>3.1610000000000003E-8</v>
      </c>
      <c r="N157" s="2">
        <v>1.32798718453</v>
      </c>
      <c r="O157" s="2">
        <v>10873.986030480401</v>
      </c>
      <c r="P157" s="2">
        <f t="shared" si="22"/>
        <v>-2.3625692513223675E-8</v>
      </c>
      <c r="Q157" s="161"/>
      <c r="R157" s="2">
        <v>2.3600000000000001E-9</v>
      </c>
      <c r="S157" s="2">
        <v>5.4691507057999997</v>
      </c>
      <c r="T157" s="2">
        <v>13916.0191096416</v>
      </c>
      <c r="U157" s="2">
        <f t="shared" si="23"/>
        <v>-1.9901932661537123E-9</v>
      </c>
      <c r="V157" s="161"/>
      <c r="W157" s="162"/>
      <c r="X157" s="162"/>
      <c r="Y157" s="162"/>
      <c r="Z157" s="161"/>
      <c r="AA157" s="161"/>
      <c r="AB157" s="162"/>
      <c r="AC157" s="162"/>
      <c r="AD157" s="162"/>
      <c r="AE157" s="161"/>
      <c r="AF157" s="161"/>
      <c r="AG157" s="162"/>
      <c r="AH157" s="162"/>
      <c r="AI157" s="162"/>
      <c r="AJ157" s="161"/>
      <c r="AK157" s="161"/>
      <c r="AL157" s="162"/>
      <c r="AM157" s="162"/>
      <c r="AN157" s="162"/>
      <c r="AO157" s="161"/>
      <c r="AP157" s="161"/>
      <c r="AQ157" s="2">
        <v>8.6999999999999999E-10</v>
      </c>
      <c r="AR157" s="2">
        <v>3.9363781295</v>
      </c>
      <c r="AS157" s="2">
        <v>17654.780539749601</v>
      </c>
      <c r="AT157" s="2">
        <f t="shared" si="25"/>
        <v>8.321801407118275E-10</v>
      </c>
      <c r="AU157" s="161"/>
      <c r="AV157" s="162"/>
      <c r="AW157" s="162"/>
      <c r="AX157" s="162"/>
      <c r="AY157" s="161"/>
      <c r="AZ157" s="161"/>
      <c r="BA157" s="162"/>
      <c r="BB157" s="162"/>
      <c r="BC157" s="162"/>
      <c r="BD157" s="161"/>
      <c r="BE157" s="161"/>
      <c r="BF157" s="162"/>
      <c r="BG157" s="162"/>
      <c r="BH157" s="162"/>
      <c r="BI157" s="161"/>
      <c r="BJ157" s="161"/>
      <c r="BK157" s="162"/>
      <c r="BL157" s="162"/>
      <c r="BM157" s="162"/>
      <c r="BN157" s="161"/>
      <c r="BO157" s="2"/>
      <c r="BP157" s="2">
        <v>1.103E-8</v>
      </c>
      <c r="BQ157" s="2">
        <v>3.08477302937</v>
      </c>
      <c r="BR157" s="2">
        <v>43232.306658415597</v>
      </c>
      <c r="BS157" s="2">
        <f t="shared" si="26"/>
        <v>-5.955284496181936E-9</v>
      </c>
      <c r="BT157" s="2"/>
      <c r="BU157" s="2">
        <v>9.0999999999999996E-10</v>
      </c>
      <c r="BV157" s="2">
        <v>5.6410003415199998</v>
      </c>
      <c r="BW157" s="2">
        <v>8827.3902698748007</v>
      </c>
      <c r="BX157" s="2">
        <f t="shared" si="27"/>
        <v>7.0805567598607704E-10</v>
      </c>
      <c r="BY157" s="161"/>
      <c r="BZ157" s="162"/>
      <c r="CA157" s="162"/>
      <c r="CB157" s="162"/>
      <c r="CC157" s="161"/>
      <c r="CD157" s="161"/>
      <c r="CE157" s="162"/>
      <c r="CF157" s="162"/>
      <c r="CG157" s="162"/>
      <c r="CH157" s="161"/>
      <c r="CI157" s="161"/>
      <c r="CJ157" s="162"/>
      <c r="CK157" s="162"/>
      <c r="CL157" s="162"/>
      <c r="CM157" s="161"/>
      <c r="CN157" s="161"/>
      <c r="CO157" s="162"/>
      <c r="CP157" s="162"/>
      <c r="CQ157" s="162"/>
      <c r="CR157" s="161"/>
    </row>
    <row r="158" spans="1:96" ht="12.75">
      <c r="A158" s="161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2">
        <v>3.1629999999999999E-8</v>
      </c>
      <c r="N158" s="2">
        <v>5.0894646462899997</v>
      </c>
      <c r="O158" s="2">
        <v>21228.392023545799</v>
      </c>
      <c r="P158" s="2">
        <f t="shared" si="22"/>
        <v>2.7990653222559129E-8</v>
      </c>
      <c r="Q158" s="161"/>
      <c r="R158" s="2">
        <v>2.2400000000000001E-9</v>
      </c>
      <c r="S158" s="2">
        <v>4.6840808945600001</v>
      </c>
      <c r="T158" s="2">
        <v>24072.9214697764</v>
      </c>
      <c r="U158" s="2">
        <f t="shared" si="23"/>
        <v>-2.2397374995740326E-9</v>
      </c>
      <c r="V158" s="161"/>
      <c r="W158" s="162"/>
      <c r="X158" s="162"/>
      <c r="Y158" s="162"/>
      <c r="Z158" s="161"/>
      <c r="AA158" s="161"/>
      <c r="AB158" s="162"/>
      <c r="AC158" s="162"/>
      <c r="AD158" s="162"/>
      <c r="AE158" s="161"/>
      <c r="AF158" s="161"/>
      <c r="AG158" s="162"/>
      <c r="AH158" s="162"/>
      <c r="AI158" s="162"/>
      <c r="AJ158" s="161"/>
      <c r="AK158" s="161"/>
      <c r="AL158" s="162"/>
      <c r="AM158" s="162"/>
      <c r="AN158" s="162"/>
      <c r="AO158" s="161"/>
      <c r="AP158" s="161"/>
      <c r="AQ158" s="2">
        <v>1.2199999999999999E-9</v>
      </c>
      <c r="AR158" s="2">
        <v>2.2395606868</v>
      </c>
      <c r="AS158" s="2">
        <v>83997.091135595299</v>
      </c>
      <c r="AT158" s="2">
        <f t="shared" si="25"/>
        <v>1.2607601612533854E-10</v>
      </c>
      <c r="AU158" s="161"/>
      <c r="AV158" s="162"/>
      <c r="AW158" s="162"/>
      <c r="AX158" s="162"/>
      <c r="AY158" s="161"/>
      <c r="AZ158" s="161"/>
      <c r="BA158" s="162"/>
      <c r="BB158" s="162"/>
      <c r="BC158" s="162"/>
      <c r="BD158" s="161"/>
      <c r="BE158" s="161"/>
      <c r="BF158" s="162"/>
      <c r="BG158" s="162"/>
      <c r="BH158" s="162"/>
      <c r="BI158" s="161"/>
      <c r="BJ158" s="161"/>
      <c r="BK158" s="162"/>
      <c r="BL158" s="162"/>
      <c r="BM158" s="162"/>
      <c r="BN158" s="161"/>
      <c r="BO158" s="2"/>
      <c r="BP158" s="2">
        <v>7.8100000000000001E-9</v>
      </c>
      <c r="BQ158" s="2">
        <v>2.5337273593199998</v>
      </c>
      <c r="BR158" s="2">
        <v>16496.361396202399</v>
      </c>
      <c r="BS158" s="2">
        <f t="shared" si="26"/>
        <v>4.4345652255935613E-9</v>
      </c>
      <c r="BT158" s="2"/>
      <c r="BU158" s="2">
        <v>7.5999999999999996E-10</v>
      </c>
      <c r="BV158" s="2">
        <v>1.8078385669799999</v>
      </c>
      <c r="BW158" s="2">
        <v>28286.990484861199</v>
      </c>
      <c r="BX158" s="2">
        <f t="shared" si="27"/>
        <v>-3.4919251804737701E-10</v>
      </c>
      <c r="BY158" s="161"/>
      <c r="BZ158" s="162"/>
      <c r="CA158" s="162"/>
      <c r="CB158" s="162"/>
      <c r="CC158" s="161"/>
      <c r="CD158" s="161"/>
      <c r="CE158" s="162"/>
      <c r="CF158" s="162"/>
      <c r="CG158" s="162"/>
      <c r="CH158" s="161"/>
      <c r="CI158" s="161"/>
      <c r="CJ158" s="162"/>
      <c r="CK158" s="162"/>
      <c r="CL158" s="162"/>
      <c r="CM158" s="161"/>
      <c r="CN158" s="161"/>
      <c r="CO158" s="162"/>
      <c r="CP158" s="162"/>
      <c r="CQ158" s="162"/>
      <c r="CR158" s="161"/>
    </row>
    <row r="159" spans="1:96" ht="12.75">
      <c r="A159" s="161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2">
        <v>2.3610000000000001E-8</v>
      </c>
      <c r="N159" s="2">
        <v>4.2721290699200001</v>
      </c>
      <c r="O159" s="2">
        <v>6040.3472460173998</v>
      </c>
      <c r="P159" s="2">
        <f t="shared" si="22"/>
        <v>-1.3835449952724481E-8</v>
      </c>
      <c r="Q159" s="161"/>
      <c r="R159" s="2">
        <v>2.1200000000000001E-9</v>
      </c>
      <c r="S159" s="2">
        <v>2.1369562549399999</v>
      </c>
      <c r="T159" s="2">
        <v>5849.3641121146002</v>
      </c>
      <c r="U159" s="2">
        <f t="shared" si="23"/>
        <v>9.2239381737406336E-10</v>
      </c>
      <c r="V159" s="161"/>
      <c r="W159" s="162"/>
      <c r="X159" s="162"/>
      <c r="Y159" s="162"/>
      <c r="Z159" s="161"/>
      <c r="AA159" s="161"/>
      <c r="AB159" s="162"/>
      <c r="AC159" s="162"/>
      <c r="AD159" s="162"/>
      <c r="AE159" s="161"/>
      <c r="AF159" s="161"/>
      <c r="AG159" s="162"/>
      <c r="AH159" s="162"/>
      <c r="AI159" s="162"/>
      <c r="AJ159" s="161"/>
      <c r="AK159" s="161"/>
      <c r="AL159" s="162"/>
      <c r="AM159" s="162"/>
      <c r="AN159" s="162"/>
      <c r="AO159" s="161"/>
      <c r="AP159" s="161"/>
      <c r="AQ159" s="2">
        <v>8.6999999999999999E-10</v>
      </c>
      <c r="AR159" s="2">
        <v>4.1820160095199999</v>
      </c>
      <c r="AS159" s="2">
        <v>22779.4372461938</v>
      </c>
      <c r="AT159" s="2">
        <f t="shared" si="25"/>
        <v>-8.0068574677307511E-10</v>
      </c>
      <c r="AU159" s="161"/>
      <c r="AV159" s="162"/>
      <c r="AW159" s="162"/>
      <c r="AX159" s="162"/>
      <c r="AY159" s="161"/>
      <c r="AZ159" s="161"/>
      <c r="BA159" s="162"/>
      <c r="BB159" s="162"/>
      <c r="BC159" s="162"/>
      <c r="BD159" s="161"/>
      <c r="BE159" s="161"/>
      <c r="BF159" s="162"/>
      <c r="BG159" s="162"/>
      <c r="BH159" s="162"/>
      <c r="BI159" s="161"/>
      <c r="BJ159" s="161"/>
      <c r="BK159" s="162"/>
      <c r="BL159" s="162"/>
      <c r="BM159" s="162"/>
      <c r="BN159" s="161"/>
      <c r="BO159" s="2"/>
      <c r="BP159" s="2">
        <v>1.0190000000000001E-8</v>
      </c>
      <c r="BQ159" s="2">
        <v>3.04569392376</v>
      </c>
      <c r="BR159" s="2">
        <v>6037.2442037620003</v>
      </c>
      <c r="BS159" s="2">
        <f t="shared" si="26"/>
        <v>5.6109048782664846E-9</v>
      </c>
      <c r="BT159" s="2"/>
      <c r="BU159" s="2">
        <v>8.0999999999999999E-10</v>
      </c>
      <c r="BV159" s="2">
        <v>1.90858992196</v>
      </c>
      <c r="BW159" s="2">
        <v>29088.811415985001</v>
      </c>
      <c r="BX159" s="2">
        <f t="shared" si="27"/>
        <v>-5.3775736500334187E-10</v>
      </c>
      <c r="BY159" s="161"/>
      <c r="BZ159" s="162"/>
      <c r="CA159" s="162"/>
      <c r="CB159" s="162"/>
      <c r="CC159" s="161"/>
      <c r="CD159" s="161"/>
      <c r="CE159" s="162"/>
      <c r="CF159" s="162"/>
      <c r="CG159" s="162"/>
      <c r="CH159" s="161"/>
      <c r="CI159" s="161"/>
      <c r="CJ159" s="162"/>
      <c r="CK159" s="162"/>
      <c r="CL159" s="162"/>
      <c r="CM159" s="161"/>
      <c r="CN159" s="161"/>
      <c r="CO159" s="162"/>
      <c r="CP159" s="162"/>
      <c r="CQ159" s="162"/>
      <c r="CR159" s="161"/>
    </row>
    <row r="160" spans="1:96" ht="12.75">
      <c r="A160" s="161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2">
        <v>3.03E-8</v>
      </c>
      <c r="N160" s="2">
        <v>1.8020993134700001</v>
      </c>
      <c r="O160" s="2">
        <v>35371.887265976402</v>
      </c>
      <c r="P160" s="2">
        <f t="shared" si="22"/>
        <v>2.716606987848101E-8</v>
      </c>
      <c r="Q160" s="161"/>
      <c r="R160" s="2">
        <v>2.0700000000000001E-9</v>
      </c>
      <c r="S160" s="2">
        <v>3.0772424640099998</v>
      </c>
      <c r="T160" s="2">
        <v>11.729352836</v>
      </c>
      <c r="U160" s="2">
        <f t="shared" si="23"/>
        <v>-2.0526979114544368E-9</v>
      </c>
      <c r="V160" s="161"/>
      <c r="W160" s="162"/>
      <c r="X160" s="162"/>
      <c r="Y160" s="162"/>
      <c r="Z160" s="161"/>
      <c r="AA160" s="161"/>
      <c r="AB160" s="162"/>
      <c r="AC160" s="162"/>
      <c r="AD160" s="162"/>
      <c r="AE160" s="161"/>
      <c r="AF160" s="161"/>
      <c r="AG160" s="162"/>
      <c r="AH160" s="162"/>
      <c r="AI160" s="162"/>
      <c r="AJ160" s="161"/>
      <c r="AK160" s="161"/>
      <c r="AL160" s="162"/>
      <c r="AM160" s="162"/>
      <c r="AN160" s="162"/>
      <c r="AO160" s="161"/>
      <c r="AP160" s="161"/>
      <c r="AQ160" s="2">
        <v>1.0399999999999999E-9</v>
      </c>
      <c r="AR160" s="2">
        <v>4.5958087729499999</v>
      </c>
      <c r="AS160" s="2">
        <v>1349.8674096587999</v>
      </c>
      <c r="AT160" s="2">
        <f t="shared" si="25"/>
        <v>-1.0069021045915823E-9</v>
      </c>
      <c r="AU160" s="161"/>
      <c r="AV160" s="162"/>
      <c r="AW160" s="162"/>
      <c r="AX160" s="162"/>
      <c r="AY160" s="161"/>
      <c r="AZ160" s="161"/>
      <c r="BA160" s="162"/>
      <c r="BB160" s="162"/>
      <c r="BC160" s="162"/>
      <c r="BD160" s="161"/>
      <c r="BE160" s="161"/>
      <c r="BF160" s="162"/>
      <c r="BG160" s="162"/>
      <c r="BH160" s="162"/>
      <c r="BI160" s="161"/>
      <c r="BJ160" s="161"/>
      <c r="BK160" s="162"/>
      <c r="BL160" s="162"/>
      <c r="BM160" s="162"/>
      <c r="BN160" s="161"/>
      <c r="BO160" s="2"/>
      <c r="BP160" s="2">
        <v>7.9500000000000001E-9</v>
      </c>
      <c r="BQ160" s="2">
        <v>5.8066298911100001</v>
      </c>
      <c r="BR160" s="2">
        <v>5230.8074668030004</v>
      </c>
      <c r="BS160" s="2">
        <f t="shared" si="26"/>
        <v>-2.8450306083735355E-9</v>
      </c>
      <c r="BT160" s="2"/>
      <c r="BU160" s="2">
        <v>7.5E-10</v>
      </c>
      <c r="BV160" s="2">
        <v>3.4095589297800002</v>
      </c>
      <c r="BW160" s="2">
        <v>5481.2549188676003</v>
      </c>
      <c r="BX160" s="2">
        <f t="shared" si="27"/>
        <v>-2.0591236447859979E-10</v>
      </c>
      <c r="BY160" s="161"/>
      <c r="BZ160" s="162"/>
      <c r="CA160" s="162"/>
      <c r="CB160" s="162"/>
      <c r="CC160" s="161"/>
      <c r="CD160" s="161"/>
      <c r="CE160" s="162"/>
      <c r="CF160" s="162"/>
      <c r="CG160" s="162"/>
      <c r="CH160" s="161"/>
      <c r="CI160" s="161"/>
      <c r="CJ160" s="162"/>
      <c r="CK160" s="162"/>
      <c r="CL160" s="162"/>
      <c r="CM160" s="161"/>
      <c r="CN160" s="161"/>
      <c r="CO160" s="162"/>
      <c r="CP160" s="162"/>
      <c r="CQ160" s="162"/>
      <c r="CR160" s="161"/>
    </row>
    <row r="161" spans="1:96" ht="12.75">
      <c r="A161" s="161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2">
        <v>2.3429999999999999E-8</v>
      </c>
      <c r="N161" s="2">
        <v>3.5768986049999998</v>
      </c>
      <c r="O161" s="2">
        <v>10969.965257698201</v>
      </c>
      <c r="P161" s="2">
        <f t="shared" si="22"/>
        <v>1.7947291409488518E-8</v>
      </c>
      <c r="Q161" s="161"/>
      <c r="R161" s="2">
        <v>2.0700000000000001E-9</v>
      </c>
      <c r="S161" s="2">
        <v>6.1030628274699996</v>
      </c>
      <c r="T161" s="2">
        <v>23543.230504681698</v>
      </c>
      <c r="U161" s="2">
        <f t="shared" si="23"/>
        <v>6.9263492040073583E-10</v>
      </c>
      <c r="V161" s="161"/>
      <c r="W161" s="162"/>
      <c r="X161" s="162"/>
      <c r="Y161" s="162"/>
      <c r="Z161" s="161"/>
      <c r="AA161" s="161"/>
      <c r="AB161" s="162"/>
      <c r="AC161" s="162"/>
      <c r="AD161" s="162"/>
      <c r="AE161" s="161"/>
      <c r="AF161" s="161"/>
      <c r="AG161" s="162"/>
      <c r="AH161" s="162"/>
      <c r="AI161" s="162"/>
      <c r="AJ161" s="161"/>
      <c r="AK161" s="161"/>
      <c r="AL161" s="162"/>
      <c r="AM161" s="162"/>
      <c r="AN161" s="162"/>
      <c r="AO161" s="161"/>
      <c r="AP161" s="161"/>
      <c r="AQ161" s="2">
        <v>1.02E-9</v>
      </c>
      <c r="AR161" s="2">
        <v>2.8354524841100002</v>
      </c>
      <c r="AS161" s="2">
        <v>12352.8526045448</v>
      </c>
      <c r="AT161" s="2">
        <f t="shared" si="25"/>
        <v>-9.6898571281839532E-10</v>
      </c>
      <c r="AU161" s="161"/>
      <c r="AV161" s="162"/>
      <c r="AW161" s="162"/>
      <c r="AX161" s="162"/>
      <c r="AY161" s="161"/>
      <c r="AZ161" s="161"/>
      <c r="BA161" s="162"/>
      <c r="BB161" s="162"/>
      <c r="BC161" s="162"/>
      <c r="BD161" s="161"/>
      <c r="BE161" s="161"/>
      <c r="BF161" s="162"/>
      <c r="BG161" s="162"/>
      <c r="BH161" s="162"/>
      <c r="BI161" s="161"/>
      <c r="BJ161" s="161"/>
      <c r="BK161" s="162"/>
      <c r="BL161" s="162"/>
      <c r="BM161" s="162"/>
      <c r="BN161" s="161"/>
      <c r="BO161" s="2"/>
      <c r="BP161" s="2">
        <v>8.1300000000000007E-9</v>
      </c>
      <c r="BQ161" s="2">
        <v>3.57710279439</v>
      </c>
      <c r="BR161" s="2">
        <v>10177.257679533601</v>
      </c>
      <c r="BS161" s="2">
        <f t="shared" si="26"/>
        <v>-6.9069909296718626E-9</v>
      </c>
      <c r="BT161" s="2"/>
      <c r="BU161" s="2">
        <v>6.9E-10</v>
      </c>
      <c r="BV161" s="2">
        <v>4.4993617087300004</v>
      </c>
      <c r="BW161" s="2">
        <v>17256.6315363414</v>
      </c>
      <c r="BX161" s="2">
        <f t="shared" si="27"/>
        <v>-6.8805487866992484E-10</v>
      </c>
      <c r="BY161" s="161"/>
      <c r="BZ161" s="162"/>
      <c r="CA161" s="162"/>
      <c r="CB161" s="162"/>
      <c r="CC161" s="161"/>
      <c r="CD161" s="161"/>
      <c r="CE161" s="162"/>
      <c r="CF161" s="162"/>
      <c r="CG161" s="162"/>
      <c r="CH161" s="161"/>
      <c r="CI161" s="161"/>
      <c r="CJ161" s="162"/>
      <c r="CK161" s="162"/>
      <c r="CL161" s="162"/>
      <c r="CM161" s="161"/>
      <c r="CN161" s="161"/>
      <c r="CO161" s="162"/>
      <c r="CP161" s="162"/>
      <c r="CQ161" s="162"/>
      <c r="CR161" s="161"/>
    </row>
    <row r="162" spans="1:96" ht="12.75">
      <c r="A162" s="161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2">
        <v>2.618E-8</v>
      </c>
      <c r="N162" s="2">
        <v>2.5787015652799998</v>
      </c>
      <c r="O162" s="2">
        <v>22483.848574492498</v>
      </c>
      <c r="P162" s="2">
        <f t="shared" si="22"/>
        <v>-2.371447404379641E-8</v>
      </c>
      <c r="Q162" s="161"/>
      <c r="R162" s="2">
        <v>2.6599999999999999E-9</v>
      </c>
      <c r="S162" s="2">
        <v>1.0070956682300001</v>
      </c>
      <c r="T162" s="2">
        <v>2388.8940204492001</v>
      </c>
      <c r="U162" s="2">
        <f t="shared" si="23"/>
        <v>2.5181323613019865E-9</v>
      </c>
      <c r="V162" s="161"/>
      <c r="W162" s="162"/>
      <c r="X162" s="162"/>
      <c r="Y162" s="162"/>
      <c r="Z162" s="161"/>
      <c r="AA162" s="161"/>
      <c r="AB162" s="162"/>
      <c r="AC162" s="162"/>
      <c r="AD162" s="162"/>
      <c r="AE162" s="161"/>
      <c r="AF162" s="161"/>
      <c r="AG162" s="162"/>
      <c r="AH162" s="162"/>
      <c r="AI162" s="162"/>
      <c r="AJ162" s="161"/>
      <c r="AK162" s="161"/>
      <c r="AL162" s="162"/>
      <c r="AM162" s="162"/>
      <c r="AN162" s="162"/>
      <c r="AO162" s="161"/>
      <c r="AP162" s="161"/>
      <c r="AQ162" s="2">
        <v>1.02E-9</v>
      </c>
      <c r="AR162" s="2">
        <v>3.9738652217100001</v>
      </c>
      <c r="AS162" s="2">
        <v>10818.1352869158</v>
      </c>
      <c r="AT162" s="2">
        <f t="shared" si="25"/>
        <v>8.7455211400936421E-10</v>
      </c>
      <c r="AU162" s="161"/>
      <c r="AV162" s="162"/>
      <c r="AW162" s="162"/>
      <c r="AX162" s="162"/>
      <c r="AY162" s="161"/>
      <c r="AZ162" s="161"/>
      <c r="BA162" s="162"/>
      <c r="BB162" s="162"/>
      <c r="BC162" s="162"/>
      <c r="BD162" s="161"/>
      <c r="BE162" s="161"/>
      <c r="BF162" s="162"/>
      <c r="BG162" s="162"/>
      <c r="BH162" s="162"/>
      <c r="BI162" s="161"/>
      <c r="BJ162" s="161"/>
      <c r="BK162" s="162"/>
      <c r="BL162" s="162"/>
      <c r="BM162" s="162"/>
      <c r="BN162" s="161"/>
      <c r="BO162" s="2"/>
      <c r="BP162" s="2">
        <v>9.6199999999999995E-9</v>
      </c>
      <c r="BQ162" s="2">
        <v>5.3147059476600003</v>
      </c>
      <c r="BR162" s="2">
        <v>6284.0561710596003</v>
      </c>
      <c r="BS162" s="2">
        <f t="shared" si="26"/>
        <v>-3.0026340205488965E-9</v>
      </c>
      <c r="BT162" s="2"/>
      <c r="BU162" s="2">
        <v>8.7999999999999996E-10</v>
      </c>
      <c r="BV162" s="2">
        <v>1.1009845435700001</v>
      </c>
      <c r="BW162" s="2">
        <v>11769.8536931664</v>
      </c>
      <c r="BX162" s="2">
        <f t="shared" si="27"/>
        <v>2.1329677684200625E-10</v>
      </c>
      <c r="BY162" s="161"/>
      <c r="BZ162" s="162"/>
      <c r="CA162" s="162"/>
      <c r="CB162" s="162"/>
      <c r="CC162" s="161"/>
      <c r="CD162" s="161"/>
      <c r="CE162" s="162"/>
      <c r="CF162" s="162"/>
      <c r="CG162" s="162"/>
      <c r="CH162" s="161"/>
      <c r="CI162" s="161"/>
      <c r="CJ162" s="162"/>
      <c r="CK162" s="162"/>
      <c r="CL162" s="162"/>
      <c r="CM162" s="161"/>
      <c r="CN162" s="161"/>
      <c r="CO162" s="162"/>
      <c r="CP162" s="162"/>
      <c r="CQ162" s="162"/>
      <c r="CR162" s="161"/>
    </row>
    <row r="163" spans="1:96" ht="12.75">
      <c r="A163" s="161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2">
        <v>2.1130000000000001E-8</v>
      </c>
      <c r="N163" s="2">
        <v>3.7139378025599998</v>
      </c>
      <c r="O163" s="2">
        <v>65147.619768137702</v>
      </c>
      <c r="P163" s="2">
        <f t="shared" si="22"/>
        <v>1.6951219855595098E-8</v>
      </c>
      <c r="Q163" s="161"/>
      <c r="R163" s="2">
        <v>2.1700000000000002E-9</v>
      </c>
      <c r="S163" s="2">
        <v>6.2783703633499996</v>
      </c>
      <c r="T163" s="2">
        <v>17267.268201691099</v>
      </c>
      <c r="U163" s="2">
        <f t="shared" si="23"/>
        <v>1.6071930026936325E-10</v>
      </c>
      <c r="V163" s="161"/>
      <c r="W163" s="162"/>
      <c r="X163" s="162"/>
      <c r="Y163" s="162"/>
      <c r="Z163" s="161"/>
      <c r="AA163" s="161"/>
      <c r="AB163" s="162"/>
      <c r="AC163" s="162"/>
      <c r="AD163" s="162"/>
      <c r="AE163" s="161"/>
      <c r="AF163" s="161"/>
      <c r="AG163" s="162"/>
      <c r="AH163" s="162"/>
      <c r="AI163" s="162"/>
      <c r="AJ163" s="161"/>
      <c r="AK163" s="161"/>
      <c r="AL163" s="162"/>
      <c r="AM163" s="162"/>
      <c r="AN163" s="162"/>
      <c r="AO163" s="161"/>
      <c r="AP163" s="161"/>
      <c r="AQ163" s="2">
        <v>1.01E-9</v>
      </c>
      <c r="AR163" s="2">
        <v>4.3289282585700004</v>
      </c>
      <c r="AS163" s="2">
        <v>36147.409877300401</v>
      </c>
      <c r="AT163" s="2">
        <f t="shared" si="25"/>
        <v>2.5624977643096864E-10</v>
      </c>
      <c r="AU163" s="161"/>
      <c r="AV163" s="162"/>
      <c r="AW163" s="162"/>
      <c r="AX163" s="162"/>
      <c r="AY163" s="161"/>
      <c r="AZ163" s="161"/>
      <c r="BA163" s="162"/>
      <c r="BB163" s="162"/>
      <c r="BC163" s="162"/>
      <c r="BD163" s="161"/>
      <c r="BE163" s="161"/>
      <c r="BF163" s="162"/>
      <c r="BG163" s="162"/>
      <c r="BH163" s="162"/>
      <c r="BI163" s="161"/>
      <c r="BJ163" s="161"/>
      <c r="BK163" s="162"/>
      <c r="BL163" s="162"/>
      <c r="BM163" s="162"/>
      <c r="BN163" s="161"/>
      <c r="BO163" s="2"/>
      <c r="BP163" s="2">
        <v>7.2099999999999997E-9</v>
      </c>
      <c r="BQ163" s="2">
        <v>5.9626430156700003</v>
      </c>
      <c r="BR163" s="2">
        <v>12559.038152982001</v>
      </c>
      <c r="BS163" s="2">
        <f t="shared" si="26"/>
        <v>4.812365845544856E-9</v>
      </c>
      <c r="BT163" s="2"/>
      <c r="BU163" s="2">
        <v>6.6E-10</v>
      </c>
      <c r="BV163" s="2">
        <v>2.7828580197699999</v>
      </c>
      <c r="BW163" s="2">
        <v>536.80451209540001</v>
      </c>
      <c r="BX163" s="2">
        <f t="shared" si="27"/>
        <v>6.4768335167397059E-10</v>
      </c>
      <c r="BY163" s="161"/>
      <c r="BZ163" s="162"/>
      <c r="CA163" s="162"/>
      <c r="CB163" s="162"/>
      <c r="CC163" s="161"/>
      <c r="CD163" s="161"/>
      <c r="CE163" s="162"/>
      <c r="CF163" s="162"/>
      <c r="CG163" s="162"/>
      <c r="CH163" s="161"/>
      <c r="CI163" s="161"/>
      <c r="CJ163" s="162"/>
      <c r="CK163" s="162"/>
      <c r="CL163" s="162"/>
      <c r="CM163" s="161"/>
      <c r="CN163" s="161"/>
      <c r="CO163" s="162"/>
      <c r="CP163" s="162"/>
      <c r="CQ163" s="162"/>
      <c r="CR163" s="161"/>
    </row>
    <row r="164" spans="1:96" ht="12.75">
      <c r="A164" s="161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2">
        <v>2.0190000000000001E-8</v>
      </c>
      <c r="N164" s="2">
        <v>0.81393923319000006</v>
      </c>
      <c r="O164" s="2">
        <v>170.67287061920001</v>
      </c>
      <c r="P164" s="2">
        <f t="shared" si="22"/>
        <v>2.0013378165952399E-8</v>
      </c>
      <c r="Q164" s="161"/>
      <c r="R164" s="2">
        <v>2.04E-9</v>
      </c>
      <c r="S164" s="2">
        <v>2.34615348695</v>
      </c>
      <c r="T164" s="2">
        <v>266.60704172179999</v>
      </c>
      <c r="U164" s="2">
        <f t="shared" si="23"/>
        <v>1.3186689455437266E-9</v>
      </c>
      <c r="V164" s="161"/>
      <c r="W164" s="162"/>
      <c r="X164" s="162"/>
      <c r="Y164" s="162"/>
      <c r="Z164" s="161"/>
      <c r="AA164" s="161"/>
      <c r="AB164" s="162"/>
      <c r="AC164" s="162"/>
      <c r="AD164" s="162"/>
      <c r="AE164" s="161"/>
      <c r="AF164" s="161"/>
      <c r="AG164" s="162"/>
      <c r="AH164" s="162"/>
      <c r="AI164" s="162"/>
      <c r="AJ164" s="161"/>
      <c r="AK164" s="161"/>
      <c r="AL164" s="162"/>
      <c r="AM164" s="162"/>
      <c r="AN164" s="162"/>
      <c r="AO164" s="161"/>
      <c r="AP164" s="161"/>
      <c r="AQ164" s="2">
        <v>9.4000000000000006E-10</v>
      </c>
      <c r="AR164" s="2">
        <v>5.0000170926100003</v>
      </c>
      <c r="AS164" s="2">
        <v>150192.214398004</v>
      </c>
      <c r="AT164" s="2">
        <f t="shared" si="25"/>
        <v>-5.4476074069109077E-11</v>
      </c>
      <c r="AU164" s="161"/>
      <c r="AV164" s="162"/>
      <c r="AW164" s="162"/>
      <c r="AX164" s="162"/>
      <c r="AY164" s="161"/>
      <c r="AZ164" s="161"/>
      <c r="BA164" s="162"/>
      <c r="BB164" s="162"/>
      <c r="BC164" s="162"/>
      <c r="BD164" s="161"/>
      <c r="BE164" s="161"/>
      <c r="BF164" s="162"/>
      <c r="BG164" s="162"/>
      <c r="BH164" s="162"/>
      <c r="BI164" s="161"/>
      <c r="BJ164" s="161"/>
      <c r="BK164" s="162"/>
      <c r="BL164" s="162"/>
      <c r="BM164" s="162"/>
      <c r="BN164" s="161"/>
      <c r="BO164" s="2"/>
      <c r="BP164" s="2">
        <v>9.6600000000000001E-9</v>
      </c>
      <c r="BQ164" s="2">
        <v>2.74714939953</v>
      </c>
      <c r="BR164" s="2">
        <v>6244.9428143535997</v>
      </c>
      <c r="BS164" s="2">
        <f t="shared" si="26"/>
        <v>8.6452681718171344E-9</v>
      </c>
      <c r="BT164" s="2"/>
      <c r="BU164" s="2">
        <v>6.8000000000000003E-10</v>
      </c>
      <c r="BV164" s="2">
        <v>3.8817977075800001</v>
      </c>
      <c r="BW164" s="2">
        <v>17260.154654690399</v>
      </c>
      <c r="BX164" s="2">
        <f t="shared" si="27"/>
        <v>-5.1470849700124354E-10</v>
      </c>
      <c r="BY164" s="161"/>
      <c r="BZ164" s="162"/>
      <c r="CA164" s="162"/>
      <c r="CB164" s="162"/>
      <c r="CC164" s="161"/>
      <c r="CD164" s="161"/>
      <c r="CE164" s="162"/>
      <c r="CF164" s="162"/>
      <c r="CG164" s="162"/>
      <c r="CH164" s="161"/>
      <c r="CI164" s="161"/>
      <c r="CJ164" s="162"/>
      <c r="CK164" s="162"/>
      <c r="CL164" s="162"/>
      <c r="CM164" s="161"/>
      <c r="CN164" s="161"/>
      <c r="CO164" s="162"/>
      <c r="CP164" s="162"/>
      <c r="CQ164" s="162"/>
      <c r="CR164" s="161"/>
    </row>
    <row r="165" spans="1:96" ht="12.75">
      <c r="A165" s="161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2">
        <v>2.0030000000000001E-8</v>
      </c>
      <c r="N165" s="2">
        <v>0.38091017375000003</v>
      </c>
      <c r="O165" s="2">
        <v>6172.8695287720002</v>
      </c>
      <c r="P165" s="2">
        <f t="shared" si="22"/>
        <v>-1.5157252033212889E-8</v>
      </c>
      <c r="Q165" s="161"/>
      <c r="R165" s="2">
        <v>1.9500000000000001E-9</v>
      </c>
      <c r="S165" s="2">
        <v>5.5501554975299996</v>
      </c>
      <c r="T165" s="2">
        <v>6133.5126528567998</v>
      </c>
      <c r="U165" s="2">
        <f t="shared" si="23"/>
        <v>-1.9173614070838157E-9</v>
      </c>
      <c r="V165" s="161"/>
      <c r="W165" s="162"/>
      <c r="X165" s="162"/>
      <c r="Y165" s="162"/>
      <c r="Z165" s="161"/>
      <c r="AA165" s="161"/>
      <c r="AB165" s="162"/>
      <c r="AC165" s="162"/>
      <c r="AD165" s="162"/>
      <c r="AE165" s="161"/>
      <c r="AF165" s="161"/>
      <c r="AG165" s="162"/>
      <c r="AH165" s="162"/>
      <c r="AI165" s="162"/>
      <c r="AJ165" s="161"/>
      <c r="AK165" s="161"/>
      <c r="AL165" s="162"/>
      <c r="AM165" s="162"/>
      <c r="AN165" s="162"/>
      <c r="AO165" s="161"/>
      <c r="AP165" s="161"/>
      <c r="AQ165" s="2">
        <v>7.7000000000000003E-10</v>
      </c>
      <c r="AR165" s="2">
        <v>3.9719936929599999</v>
      </c>
      <c r="AS165" s="2">
        <v>1592.5960136327999</v>
      </c>
      <c r="AT165" s="2">
        <f t="shared" si="25"/>
        <v>1.1193127078736867E-10</v>
      </c>
      <c r="AU165" s="161"/>
      <c r="AV165" s="162"/>
      <c r="AW165" s="162"/>
      <c r="AX165" s="162"/>
      <c r="AY165" s="161"/>
      <c r="AZ165" s="161"/>
      <c r="BA165" s="162"/>
      <c r="BB165" s="162"/>
      <c r="BC165" s="162"/>
      <c r="BD165" s="161"/>
      <c r="BE165" s="161"/>
      <c r="BF165" s="162"/>
      <c r="BG165" s="162"/>
      <c r="BH165" s="162"/>
      <c r="BI165" s="161"/>
      <c r="BJ165" s="161"/>
      <c r="BK165" s="162"/>
      <c r="BL165" s="162"/>
      <c r="BM165" s="162"/>
      <c r="BN165" s="161"/>
      <c r="BO165" s="2"/>
      <c r="BP165" s="2">
        <v>9.2099999999999994E-9</v>
      </c>
      <c r="BQ165" s="2">
        <v>0.10155275926</v>
      </c>
      <c r="BR165" s="2">
        <v>29088.811415985001</v>
      </c>
      <c r="BS165" s="2">
        <f t="shared" si="26"/>
        <v>-5.2650540516369145E-9</v>
      </c>
      <c r="BT165" s="2"/>
      <c r="BU165" s="2">
        <v>8.3999999999999999E-10</v>
      </c>
      <c r="BV165" s="2">
        <v>1.5930330635400001</v>
      </c>
      <c r="BW165" s="2">
        <v>9380.9596727171975</v>
      </c>
      <c r="BX165" s="2">
        <f t="shared" si="27"/>
        <v>8.2994263420115548E-10</v>
      </c>
      <c r="BY165" s="161"/>
      <c r="BZ165" s="162"/>
      <c r="CA165" s="162"/>
      <c r="CB165" s="162"/>
      <c r="CC165" s="161"/>
      <c r="CD165" s="161"/>
      <c r="CE165" s="162"/>
      <c r="CF165" s="162"/>
      <c r="CG165" s="162"/>
      <c r="CH165" s="161"/>
      <c r="CI165" s="161"/>
      <c r="CJ165" s="162"/>
      <c r="CK165" s="162"/>
      <c r="CL165" s="162"/>
      <c r="CM165" s="161"/>
      <c r="CN165" s="161"/>
      <c r="CO165" s="162"/>
      <c r="CP165" s="162"/>
      <c r="CQ165" s="162"/>
      <c r="CR165" s="161"/>
    </row>
    <row r="166" spans="1:96" ht="12.75">
      <c r="A166" s="161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2">
        <v>2.5060000000000001E-8</v>
      </c>
      <c r="N166" s="2">
        <v>3.7437914243799999</v>
      </c>
      <c r="O166" s="2">
        <v>10575.406682941801</v>
      </c>
      <c r="P166" s="2">
        <f t="shared" si="22"/>
        <v>-2.141233616067315E-9</v>
      </c>
      <c r="Q166" s="161"/>
      <c r="R166" s="2">
        <v>1.8800000000000001E-9</v>
      </c>
      <c r="S166" s="2">
        <v>2.52667166175</v>
      </c>
      <c r="T166" s="2">
        <v>6525.8044539654002</v>
      </c>
      <c r="U166" s="2">
        <f t="shared" si="23"/>
        <v>-1.1665760791002616E-9</v>
      </c>
      <c r="V166" s="161"/>
      <c r="W166" s="162"/>
      <c r="X166" s="162"/>
      <c r="Y166" s="162"/>
      <c r="Z166" s="161"/>
      <c r="AA166" s="161"/>
      <c r="AB166" s="162"/>
      <c r="AC166" s="162"/>
      <c r="AD166" s="162"/>
      <c r="AE166" s="161"/>
      <c r="AF166" s="161"/>
      <c r="AG166" s="162"/>
      <c r="AH166" s="162"/>
      <c r="AI166" s="162"/>
      <c r="AJ166" s="161"/>
      <c r="AK166" s="161"/>
      <c r="AL166" s="162"/>
      <c r="AM166" s="162"/>
      <c r="AN166" s="162"/>
      <c r="AO166" s="161"/>
      <c r="AP166" s="161"/>
      <c r="AQ166" s="2">
        <v>1.0000000000000001E-9</v>
      </c>
      <c r="AR166" s="2">
        <v>6.0773309710200003</v>
      </c>
      <c r="AS166" s="2">
        <v>26735.945262213201</v>
      </c>
      <c r="AT166" s="2">
        <f t="shared" si="25"/>
        <v>-7.0356137895124298E-10</v>
      </c>
      <c r="AU166" s="161"/>
      <c r="AV166" s="162"/>
      <c r="AW166" s="162"/>
      <c r="AX166" s="162"/>
      <c r="AY166" s="161"/>
      <c r="AZ166" s="161"/>
      <c r="BA166" s="162"/>
      <c r="BB166" s="162"/>
      <c r="BC166" s="162"/>
      <c r="BD166" s="161"/>
      <c r="BE166" s="161"/>
      <c r="BF166" s="162"/>
      <c r="BG166" s="162"/>
      <c r="BH166" s="162"/>
      <c r="BI166" s="161"/>
      <c r="BJ166" s="161"/>
      <c r="BK166" s="162"/>
      <c r="BL166" s="162"/>
      <c r="BM166" s="162"/>
      <c r="BN166" s="161"/>
      <c r="BO166" s="2"/>
      <c r="BP166" s="2">
        <v>6.9200000000000001E-9</v>
      </c>
      <c r="BQ166" s="2">
        <v>3.8976444754799999</v>
      </c>
      <c r="BR166" s="2">
        <v>1589.0728952838001</v>
      </c>
      <c r="BS166" s="2">
        <f t="shared" si="26"/>
        <v>1.3795198980515682E-9</v>
      </c>
      <c r="BT166" s="2"/>
      <c r="BU166" s="2">
        <v>8.7999999999999996E-10</v>
      </c>
      <c r="BV166" s="2">
        <v>3.8807663676200002</v>
      </c>
      <c r="BW166" s="2">
        <v>7477.5228602160005</v>
      </c>
      <c r="BX166" s="2">
        <f t="shared" si="27"/>
        <v>8.736497832204863E-10</v>
      </c>
      <c r="BY166" s="161"/>
      <c r="BZ166" s="162"/>
      <c r="CA166" s="162"/>
      <c r="CB166" s="162"/>
      <c r="CC166" s="161"/>
      <c r="CD166" s="161"/>
      <c r="CE166" s="162"/>
      <c r="CF166" s="162"/>
      <c r="CG166" s="162"/>
      <c r="CH166" s="161"/>
      <c r="CI166" s="161"/>
      <c r="CJ166" s="162"/>
      <c r="CK166" s="162"/>
      <c r="CL166" s="162"/>
      <c r="CM166" s="161"/>
      <c r="CN166" s="161"/>
      <c r="CO166" s="162"/>
      <c r="CP166" s="162"/>
      <c r="CQ166" s="162"/>
      <c r="CR166" s="161"/>
    </row>
    <row r="167" spans="1:96" ht="12.75">
      <c r="A167" s="161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2">
        <v>2.3809999999999999E-8</v>
      </c>
      <c r="N167" s="2">
        <v>0.10581361289000001</v>
      </c>
      <c r="O167" s="2">
        <v>7.0462366980000004</v>
      </c>
      <c r="P167" s="2">
        <f t="shared" si="22"/>
        <v>2.3756983780925007E-8</v>
      </c>
      <c r="Q167" s="161"/>
      <c r="R167" s="2">
        <v>1.85E-9</v>
      </c>
      <c r="S167" s="2">
        <v>0.90960768343999998</v>
      </c>
      <c r="T167" s="2">
        <v>18319.536584879599</v>
      </c>
      <c r="U167" s="2">
        <f t="shared" si="23"/>
        <v>1.8335548470656759E-9</v>
      </c>
      <c r="V167" s="161"/>
      <c r="W167" s="162"/>
      <c r="X167" s="162"/>
      <c r="Y167" s="162"/>
      <c r="Z167" s="161"/>
      <c r="AA167" s="161"/>
      <c r="AB167" s="162"/>
      <c r="AC167" s="162"/>
      <c r="AD167" s="162"/>
      <c r="AE167" s="161"/>
      <c r="AF167" s="161"/>
      <c r="AG167" s="162"/>
      <c r="AH167" s="162"/>
      <c r="AI167" s="162"/>
      <c r="AJ167" s="161"/>
      <c r="AK167" s="161"/>
      <c r="AL167" s="162"/>
      <c r="AM167" s="162"/>
      <c r="AN167" s="162"/>
      <c r="AO167" s="161"/>
      <c r="AP167" s="161"/>
      <c r="AQ167" s="2">
        <v>8.6000000000000003E-10</v>
      </c>
      <c r="AR167" s="2">
        <v>5.2602963825</v>
      </c>
      <c r="AS167" s="2">
        <v>28313.288804660999</v>
      </c>
      <c r="AT167" s="2">
        <f t="shared" si="25"/>
        <v>5.1527218803590529E-10</v>
      </c>
      <c r="AU167" s="161"/>
      <c r="AV167" s="162"/>
      <c r="AW167" s="162"/>
      <c r="AX167" s="162"/>
      <c r="AY167" s="161"/>
      <c r="AZ167" s="161"/>
      <c r="BA167" s="162"/>
      <c r="BB167" s="162"/>
      <c r="BC167" s="162"/>
      <c r="BD167" s="161"/>
      <c r="BE167" s="161"/>
      <c r="BF167" s="162"/>
      <c r="BG167" s="162"/>
      <c r="BH167" s="162"/>
      <c r="BI167" s="161"/>
      <c r="BJ167" s="161"/>
      <c r="BK167" s="162"/>
      <c r="BL167" s="162"/>
      <c r="BM167" s="162"/>
      <c r="BN167" s="161"/>
      <c r="BO167" s="2"/>
      <c r="BP167" s="2">
        <v>7.1900000000000002E-9</v>
      </c>
      <c r="BQ167" s="2">
        <v>5.9179145040199996</v>
      </c>
      <c r="BR167" s="2">
        <v>4136.9104335162001</v>
      </c>
      <c r="BS167" s="2">
        <f t="shared" si="26"/>
        <v>-1.8433519448266055E-9</v>
      </c>
      <c r="BT167" s="2"/>
      <c r="BU167" s="2">
        <v>6.0999999999999996E-10</v>
      </c>
      <c r="BV167" s="2">
        <v>6.1755820219700004</v>
      </c>
      <c r="BW167" s="2">
        <v>11087.285125918401</v>
      </c>
      <c r="BX167" s="2">
        <f t="shared" si="27"/>
        <v>1.9235351626844301E-10</v>
      </c>
      <c r="BY167" s="161"/>
      <c r="BZ167" s="162"/>
      <c r="CA167" s="162"/>
      <c r="CB167" s="162"/>
      <c r="CC167" s="161"/>
      <c r="CD167" s="161"/>
      <c r="CE167" s="162"/>
      <c r="CF167" s="162"/>
      <c r="CG167" s="162"/>
      <c r="CH167" s="161"/>
      <c r="CI167" s="161"/>
      <c r="CJ167" s="162"/>
      <c r="CK167" s="162"/>
      <c r="CL167" s="162"/>
      <c r="CM167" s="161"/>
      <c r="CN167" s="161"/>
      <c r="CO167" s="162"/>
      <c r="CP167" s="162"/>
      <c r="CQ167" s="162"/>
      <c r="CR167" s="161"/>
    </row>
    <row r="168" spans="1:96" ht="12.75">
      <c r="A168" s="161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2">
        <v>1.9490000000000001E-8</v>
      </c>
      <c r="N168" s="2">
        <v>4.8689251346900004</v>
      </c>
      <c r="O168" s="2">
        <v>36.027866677399999</v>
      </c>
      <c r="P168" s="2">
        <f t="shared" si="22"/>
        <v>-8.4215364429038268E-10</v>
      </c>
      <c r="Q168" s="161"/>
      <c r="R168" s="2">
        <v>1.7700000000000001E-9</v>
      </c>
      <c r="S168" s="2">
        <v>1.73429218289</v>
      </c>
      <c r="T168" s="2">
        <v>154717.60988768199</v>
      </c>
      <c r="U168" s="2">
        <f t="shared" si="23"/>
        <v>-4.3875359313694881E-11</v>
      </c>
      <c r="V168" s="161"/>
      <c r="W168" s="162"/>
      <c r="X168" s="162"/>
      <c r="Y168" s="162"/>
      <c r="Z168" s="161"/>
      <c r="AA168" s="161"/>
      <c r="AB168" s="162"/>
      <c r="AC168" s="162"/>
      <c r="AD168" s="162"/>
      <c r="AE168" s="161"/>
      <c r="AF168" s="161"/>
      <c r="AG168" s="162"/>
      <c r="AH168" s="162"/>
      <c r="AI168" s="162"/>
      <c r="AJ168" s="161"/>
      <c r="AK168" s="161"/>
      <c r="AL168" s="162"/>
      <c r="AM168" s="162"/>
      <c r="AN168" s="162"/>
      <c r="AO168" s="161"/>
      <c r="AP168" s="161"/>
      <c r="AQ168" s="2">
        <v>9.2999999999999999E-10</v>
      </c>
      <c r="AR168" s="2">
        <v>4.3190062025399998</v>
      </c>
      <c r="AS168" s="2">
        <v>44809.650200863398</v>
      </c>
      <c r="AT168" s="2">
        <f t="shared" si="25"/>
        <v>5.686835749185726E-10</v>
      </c>
      <c r="AU168" s="161"/>
      <c r="AV168" s="162"/>
      <c r="AW168" s="162"/>
      <c r="AX168" s="162"/>
      <c r="AY168" s="161"/>
      <c r="AZ168" s="161"/>
      <c r="BA168" s="162"/>
      <c r="BB168" s="162"/>
      <c r="BC168" s="162"/>
      <c r="BD168" s="161"/>
      <c r="BE168" s="161"/>
      <c r="BF168" s="162"/>
      <c r="BG168" s="162"/>
      <c r="BH168" s="162"/>
      <c r="BI168" s="161"/>
      <c r="BJ168" s="161"/>
      <c r="BK168" s="162"/>
      <c r="BL168" s="162"/>
      <c r="BM168" s="162"/>
      <c r="BN168" s="161"/>
      <c r="BO168" s="2"/>
      <c r="BP168" s="2">
        <v>7.7200000000000006E-9</v>
      </c>
      <c r="BQ168" s="2">
        <v>4.0550568235300002</v>
      </c>
      <c r="BR168" s="2">
        <v>6127.6554505572003</v>
      </c>
      <c r="BS168" s="2">
        <f t="shared" si="26"/>
        <v>5.7881055720722339E-10</v>
      </c>
      <c r="BT168" s="2"/>
      <c r="BU168" s="2">
        <v>6E-10</v>
      </c>
      <c r="BV168" s="2">
        <v>4.3482471581800004</v>
      </c>
      <c r="BW168" s="2">
        <v>6206.8097787158003</v>
      </c>
      <c r="BX168" s="2">
        <f t="shared" si="27"/>
        <v>1.3136664445428861E-10</v>
      </c>
      <c r="BY168" s="161"/>
      <c r="BZ168" s="162"/>
      <c r="CA168" s="162"/>
      <c r="CB168" s="162"/>
      <c r="CC168" s="161"/>
      <c r="CD168" s="161"/>
      <c r="CE168" s="162"/>
      <c r="CF168" s="162"/>
      <c r="CG168" s="162"/>
      <c r="CH168" s="161"/>
      <c r="CI168" s="161"/>
      <c r="CJ168" s="162"/>
      <c r="CK168" s="162"/>
      <c r="CL168" s="162"/>
      <c r="CM168" s="161"/>
      <c r="CN168" s="161"/>
      <c r="CO168" s="162"/>
      <c r="CP168" s="162"/>
      <c r="CQ168" s="162"/>
      <c r="CR168" s="161"/>
    </row>
    <row r="169" spans="1:96" ht="12.75">
      <c r="A169" s="161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2">
        <v>2.0739999999999999E-8</v>
      </c>
      <c r="N169" s="2">
        <v>4.2279477456999999</v>
      </c>
      <c r="O169" s="2">
        <v>5650.2921106781996</v>
      </c>
      <c r="P169" s="2">
        <f t="shared" si="22"/>
        <v>-8.0186510687826042E-9</v>
      </c>
      <c r="Q169" s="161"/>
      <c r="R169" s="2">
        <v>1.87E-9</v>
      </c>
      <c r="S169" s="2">
        <v>4.76483647432</v>
      </c>
      <c r="T169" s="2">
        <v>4535.0594369244</v>
      </c>
      <c r="U169" s="2">
        <f t="shared" si="23"/>
        <v>7.5192341817649878E-11</v>
      </c>
      <c r="V169" s="161"/>
      <c r="W169" s="162"/>
      <c r="X169" s="162"/>
      <c r="Y169" s="162"/>
      <c r="Z169" s="161"/>
      <c r="AA169" s="161"/>
      <c r="AB169" s="162"/>
      <c r="AC169" s="162"/>
      <c r="AD169" s="162"/>
      <c r="AE169" s="161"/>
      <c r="AF169" s="161"/>
      <c r="AG169" s="162"/>
      <c r="AH169" s="162"/>
      <c r="AI169" s="162"/>
      <c r="AJ169" s="161"/>
      <c r="AK169" s="161"/>
      <c r="AL169" s="162"/>
      <c r="AM169" s="162"/>
      <c r="AN169" s="162"/>
      <c r="AO169" s="161"/>
      <c r="AP169" s="161"/>
      <c r="AQ169" s="2">
        <v>7.5999999999999996E-10</v>
      </c>
      <c r="AR169" s="2">
        <v>6.2274340593500002</v>
      </c>
      <c r="AS169" s="2">
        <v>13521.751441591399</v>
      </c>
      <c r="AT169" s="2">
        <f t="shared" si="25"/>
        <v>7.085317868301484E-10</v>
      </c>
      <c r="AU169" s="161"/>
      <c r="AV169" s="162"/>
      <c r="AW169" s="162"/>
      <c r="AX169" s="162"/>
      <c r="AY169" s="161"/>
      <c r="AZ169" s="161"/>
      <c r="BA169" s="162"/>
      <c r="BB169" s="162"/>
      <c r="BC169" s="162"/>
      <c r="BD169" s="161"/>
      <c r="BE169" s="161"/>
      <c r="BF169" s="162"/>
      <c r="BG169" s="162"/>
      <c r="BH169" s="162"/>
      <c r="BI169" s="161"/>
      <c r="BJ169" s="161"/>
      <c r="BK169" s="162"/>
      <c r="BL169" s="162"/>
      <c r="BM169" s="162"/>
      <c r="BN169" s="161"/>
      <c r="BO169" s="2"/>
      <c r="BP169" s="2">
        <v>7.1200000000000002E-9</v>
      </c>
      <c r="BQ169" s="2">
        <v>5.4929153243900002</v>
      </c>
      <c r="BR169" s="2">
        <v>22003.914634869801</v>
      </c>
      <c r="BS169" s="2">
        <f t="shared" si="26"/>
        <v>-6.8611605805742259E-9</v>
      </c>
      <c r="BT169" s="2"/>
      <c r="BU169" s="2">
        <v>8.1999999999999996E-10</v>
      </c>
      <c r="BV169" s="2">
        <v>4.5984320894300001</v>
      </c>
      <c r="BW169" s="2">
        <v>9388.0059094152002</v>
      </c>
      <c r="BX169" s="2">
        <f t="shared" si="27"/>
        <v>-7.7571163362126099E-10</v>
      </c>
      <c r="BY169" s="161"/>
      <c r="BZ169" s="162"/>
      <c r="CA169" s="162"/>
      <c r="CB169" s="162"/>
      <c r="CC169" s="161"/>
      <c r="CD169" s="161"/>
      <c r="CE169" s="162"/>
      <c r="CF169" s="162"/>
      <c r="CG169" s="162"/>
      <c r="CH169" s="161"/>
      <c r="CI169" s="161"/>
      <c r="CJ169" s="162"/>
      <c r="CK169" s="162"/>
      <c r="CL169" s="162"/>
      <c r="CM169" s="161"/>
      <c r="CN169" s="161"/>
      <c r="CO169" s="162"/>
      <c r="CP169" s="162"/>
      <c r="CQ169" s="162"/>
      <c r="CR169" s="161"/>
    </row>
    <row r="170" spans="1:96" ht="12.75">
      <c r="A170" s="161"/>
      <c r="B170" s="161"/>
      <c r="C170" s="161"/>
      <c r="D170" s="161"/>
      <c r="E170" s="161"/>
      <c r="F170" s="160"/>
      <c r="G170" s="160"/>
      <c r="H170" s="161"/>
      <c r="I170" s="161"/>
      <c r="J170" s="161"/>
      <c r="K170" s="161"/>
      <c r="L170" s="161"/>
      <c r="M170" s="2">
        <v>1.9239999999999999E-8</v>
      </c>
      <c r="N170" s="2">
        <v>5.5946054986</v>
      </c>
      <c r="O170" s="2">
        <v>6282.0955289231997</v>
      </c>
      <c r="P170" s="2">
        <f t="shared" si="22"/>
        <v>-1.0993542437943152E-8</v>
      </c>
      <c r="Q170" s="161"/>
      <c r="R170" s="2">
        <v>1.86E-9</v>
      </c>
      <c r="S170" s="2">
        <v>4.6308049340700004</v>
      </c>
      <c r="T170" s="2">
        <v>10440.274292603601</v>
      </c>
      <c r="U170" s="2">
        <f t="shared" si="23"/>
        <v>-1.838830525166689E-9</v>
      </c>
      <c r="V170" s="161"/>
      <c r="W170" s="162"/>
      <c r="X170" s="162"/>
      <c r="Y170" s="162"/>
      <c r="Z170" s="161"/>
      <c r="AA170" s="161"/>
      <c r="AB170" s="162"/>
      <c r="AC170" s="162"/>
      <c r="AD170" s="162"/>
      <c r="AE170" s="161"/>
      <c r="AF170" s="161"/>
      <c r="AG170" s="162"/>
      <c r="AH170" s="162"/>
      <c r="AI170" s="162"/>
      <c r="AJ170" s="161"/>
      <c r="AK170" s="161"/>
      <c r="AL170" s="162"/>
      <c r="AM170" s="162"/>
      <c r="AN170" s="162"/>
      <c r="AO170" s="161"/>
      <c r="AP170" s="161"/>
      <c r="AQ170" s="2">
        <v>7.2E-10</v>
      </c>
      <c r="AR170" s="2">
        <v>1.5582059774699999</v>
      </c>
      <c r="AS170" s="2">
        <v>6256.7775301915999</v>
      </c>
      <c r="AT170" s="2">
        <f t="shared" si="25"/>
        <v>-1.0491139693589889E-10</v>
      </c>
      <c r="AU170" s="161"/>
      <c r="AV170" s="162"/>
      <c r="AW170" s="162"/>
      <c r="AX170" s="162"/>
      <c r="AY170" s="161"/>
      <c r="AZ170" s="161"/>
      <c r="BA170" s="162"/>
      <c r="BB170" s="162"/>
      <c r="BC170" s="162"/>
      <c r="BD170" s="161"/>
      <c r="BE170" s="161"/>
      <c r="BF170" s="162"/>
      <c r="BG170" s="162"/>
      <c r="BH170" s="162"/>
      <c r="BI170" s="161"/>
      <c r="BJ170" s="161"/>
      <c r="BK170" s="162"/>
      <c r="BL170" s="162"/>
      <c r="BM170" s="162"/>
      <c r="BN170" s="161"/>
      <c r="BO170" s="2"/>
      <c r="BP170" s="2">
        <v>6.72E-9</v>
      </c>
      <c r="BQ170" s="2">
        <v>1.60700490811</v>
      </c>
      <c r="BR170" s="2">
        <v>11087.285125918401</v>
      </c>
      <c r="BS170" s="2">
        <f t="shared" si="26"/>
        <v>-6.6150134290469627E-9</v>
      </c>
      <c r="BT170" s="2"/>
      <c r="BU170" s="2">
        <v>7.8999999999999996E-10</v>
      </c>
      <c r="BV170" s="2">
        <v>1.6313123060100001</v>
      </c>
      <c r="BW170" s="2">
        <v>4933.2084403325998</v>
      </c>
      <c r="BX170" s="2">
        <f t="shared" si="27"/>
        <v>6.5711012853430221E-10</v>
      </c>
      <c r="BY170" s="161"/>
      <c r="BZ170" s="162"/>
      <c r="CA170" s="162"/>
      <c r="CB170" s="162"/>
      <c r="CC170" s="161"/>
      <c r="CD170" s="161"/>
      <c r="CE170" s="162"/>
      <c r="CF170" s="162"/>
      <c r="CG170" s="162"/>
      <c r="CH170" s="161"/>
      <c r="CI170" s="161"/>
      <c r="CJ170" s="162"/>
      <c r="CK170" s="162"/>
      <c r="CL170" s="162"/>
      <c r="CM170" s="161"/>
      <c r="CN170" s="161"/>
      <c r="CO170" s="162"/>
      <c r="CP170" s="162"/>
      <c r="CQ170" s="162"/>
      <c r="CR170" s="161"/>
    </row>
    <row r="171" spans="1:96" ht="12.75">
      <c r="A171" s="161"/>
      <c r="B171" s="161"/>
      <c r="C171" s="161"/>
      <c r="D171" s="161"/>
      <c r="E171" s="161"/>
      <c r="F171" s="160"/>
      <c r="G171" s="160"/>
      <c r="H171" s="161"/>
      <c r="I171" s="161"/>
      <c r="J171" s="161"/>
      <c r="K171" s="161"/>
      <c r="L171" s="161"/>
      <c r="M171" s="2">
        <v>1.9490000000000001E-8</v>
      </c>
      <c r="N171" s="2">
        <v>1.0700251270300001</v>
      </c>
      <c r="O171" s="2">
        <v>5230.8074668030004</v>
      </c>
      <c r="P171" s="2">
        <f t="shared" si="22"/>
        <v>-1.8362786586732045E-8</v>
      </c>
      <c r="Q171" s="161"/>
      <c r="R171" s="2">
        <v>2.1499999999999998E-9</v>
      </c>
      <c r="S171" s="2">
        <v>2.8125545455999998</v>
      </c>
      <c r="T171" s="2">
        <v>7342.4577801805999</v>
      </c>
      <c r="U171" s="2">
        <f t="shared" si="23"/>
        <v>2.107515353421707E-9</v>
      </c>
      <c r="V171" s="161"/>
      <c r="W171" s="162"/>
      <c r="X171" s="162"/>
      <c r="Y171" s="162"/>
      <c r="Z171" s="161"/>
      <c r="AA171" s="161"/>
      <c r="AB171" s="162"/>
      <c r="AC171" s="162"/>
      <c r="AD171" s="162"/>
      <c r="AE171" s="161"/>
      <c r="AF171" s="161"/>
      <c r="AG171" s="162"/>
      <c r="AH171" s="162"/>
      <c r="AI171" s="162"/>
      <c r="AJ171" s="161"/>
      <c r="AK171" s="161"/>
      <c r="AL171" s="162"/>
      <c r="AM171" s="162"/>
      <c r="AN171" s="162"/>
      <c r="AO171" s="161"/>
      <c r="AP171" s="161"/>
      <c r="AQ171" s="2">
        <v>8.1999999999999996E-10</v>
      </c>
      <c r="AR171" s="2">
        <v>4.9520266455500002</v>
      </c>
      <c r="AS171" s="2">
        <v>10575.406682941801</v>
      </c>
      <c r="AT171" s="2">
        <f t="shared" si="25"/>
        <v>-7.8873894011940873E-10</v>
      </c>
      <c r="AU171" s="161"/>
      <c r="AV171" s="162"/>
      <c r="AW171" s="162"/>
      <c r="AX171" s="162"/>
      <c r="AY171" s="161"/>
      <c r="AZ171" s="161"/>
      <c r="BA171" s="162"/>
      <c r="BB171" s="162"/>
      <c r="BC171" s="162"/>
      <c r="BD171" s="161"/>
      <c r="BE171" s="161"/>
      <c r="BF171" s="162"/>
      <c r="BG171" s="162"/>
      <c r="BH171" s="162"/>
      <c r="BI171" s="161"/>
      <c r="BJ171" s="161"/>
      <c r="BK171" s="162"/>
      <c r="BL171" s="162"/>
      <c r="BM171" s="162"/>
      <c r="BN171" s="161"/>
      <c r="BO171" s="2"/>
      <c r="BP171" s="2">
        <v>6.8999999999999997E-9</v>
      </c>
      <c r="BQ171" s="2">
        <v>4.5053982556300003</v>
      </c>
      <c r="BR171" s="2">
        <v>426.59819087599999</v>
      </c>
      <c r="BS171" s="2">
        <f t="shared" si="26"/>
        <v>-3.719377112330515E-9</v>
      </c>
      <c r="BT171" s="2"/>
      <c r="BU171" s="2">
        <v>7.7999999999999999E-10</v>
      </c>
      <c r="BV171" s="2">
        <v>4.2090575748400001</v>
      </c>
      <c r="BW171" s="2">
        <v>5729.5064471490005</v>
      </c>
      <c r="BX171" s="2">
        <f t="shared" si="27"/>
        <v>-5.8860194814547856E-10</v>
      </c>
      <c r="BY171" s="161"/>
      <c r="BZ171" s="162"/>
      <c r="CA171" s="162"/>
      <c r="CB171" s="162"/>
      <c r="CC171" s="161"/>
      <c r="CD171" s="161"/>
      <c r="CE171" s="162"/>
      <c r="CF171" s="162"/>
      <c r="CG171" s="162"/>
      <c r="CH171" s="161"/>
      <c r="CI171" s="161"/>
      <c r="CJ171" s="162"/>
      <c r="CK171" s="162"/>
      <c r="CL171" s="162"/>
      <c r="CM171" s="161"/>
      <c r="CN171" s="161"/>
      <c r="CO171" s="162"/>
      <c r="CP171" s="162"/>
      <c r="CQ171" s="162"/>
      <c r="CR171" s="161"/>
    </row>
    <row r="172" spans="1:96" ht="12.75">
      <c r="A172" s="161"/>
      <c r="B172" s="161"/>
      <c r="C172" s="161"/>
      <c r="D172" s="161"/>
      <c r="E172" s="161"/>
      <c r="F172" s="160"/>
      <c r="G172" s="160"/>
      <c r="H172" s="161"/>
      <c r="I172" s="161"/>
      <c r="J172" s="161"/>
      <c r="K172" s="161"/>
      <c r="L172" s="161"/>
      <c r="M172" s="2">
        <v>1.988E-8</v>
      </c>
      <c r="N172" s="2">
        <v>5.1973604677100003</v>
      </c>
      <c r="O172" s="2">
        <v>6262.3004544989999</v>
      </c>
      <c r="P172" s="2">
        <f t="shared" si="22"/>
        <v>-6.2669555640952063E-9</v>
      </c>
      <c r="Q172" s="161"/>
      <c r="R172" s="2">
        <v>1.7200000000000001E-9</v>
      </c>
      <c r="S172" s="2">
        <v>1.4555188855900001</v>
      </c>
      <c r="T172" s="2">
        <v>9225.5392732830005</v>
      </c>
      <c r="U172" s="2">
        <f t="shared" si="23"/>
        <v>1.4486954409627401E-9</v>
      </c>
      <c r="V172" s="161"/>
      <c r="W172" s="162"/>
      <c r="X172" s="162"/>
      <c r="Y172" s="162"/>
      <c r="Z172" s="161"/>
      <c r="AA172" s="161"/>
      <c r="AB172" s="162"/>
      <c r="AC172" s="162"/>
      <c r="AD172" s="162"/>
      <c r="AE172" s="161"/>
      <c r="AF172" s="161"/>
      <c r="AG172" s="162"/>
      <c r="AH172" s="162"/>
      <c r="AI172" s="162"/>
      <c r="AJ172" s="161"/>
      <c r="AK172" s="161"/>
      <c r="AL172" s="162"/>
      <c r="AM172" s="162"/>
      <c r="AN172" s="162"/>
      <c r="AO172" s="161"/>
      <c r="AP172" s="161"/>
      <c r="AQ172" s="2">
        <v>8.1999999999999996E-10</v>
      </c>
      <c r="AR172" s="2">
        <v>1.69647647075</v>
      </c>
      <c r="AS172" s="2">
        <v>1990.745017041</v>
      </c>
      <c r="AT172" s="2">
        <f t="shared" si="25"/>
        <v>-8.1714827597479604E-10</v>
      </c>
      <c r="AU172" s="161"/>
      <c r="AV172" s="162"/>
      <c r="AW172" s="162"/>
      <c r="AX172" s="162"/>
      <c r="AY172" s="161"/>
      <c r="AZ172" s="161"/>
      <c r="BA172" s="162"/>
      <c r="BB172" s="162"/>
      <c r="BC172" s="162"/>
      <c r="BD172" s="161"/>
      <c r="BE172" s="161"/>
      <c r="BF172" s="162"/>
      <c r="BG172" s="162"/>
      <c r="BH172" s="162"/>
      <c r="BI172" s="161"/>
      <c r="BJ172" s="161"/>
      <c r="BK172" s="162"/>
      <c r="BL172" s="162"/>
      <c r="BM172" s="162"/>
      <c r="BN172" s="161"/>
      <c r="BO172" s="2"/>
      <c r="BP172" s="2">
        <v>8.5400000000000007E-9</v>
      </c>
      <c r="BQ172" s="2">
        <v>3.2610498159599999</v>
      </c>
      <c r="BR172" s="2">
        <v>20426.571092422</v>
      </c>
      <c r="BS172" s="2">
        <f t="shared" si="26"/>
        <v>-8.5332296643099853E-9</v>
      </c>
      <c r="BT172" s="2"/>
      <c r="BU172" s="2">
        <v>5.7E-10</v>
      </c>
      <c r="BV172" s="2">
        <v>5.4815792665099998</v>
      </c>
      <c r="BW172" s="2">
        <v>18319.536584879599</v>
      </c>
      <c r="BX172" s="2">
        <f t="shared" si="27"/>
        <v>-1.5415219396740996E-10</v>
      </c>
      <c r="BY172" s="161"/>
      <c r="BZ172" s="162"/>
      <c r="CA172" s="162"/>
      <c r="CB172" s="162"/>
      <c r="CC172" s="161"/>
      <c r="CD172" s="161"/>
      <c r="CE172" s="162"/>
      <c r="CF172" s="162"/>
      <c r="CG172" s="162"/>
      <c r="CH172" s="161"/>
      <c r="CI172" s="161"/>
      <c r="CJ172" s="162"/>
      <c r="CK172" s="162"/>
      <c r="CL172" s="162"/>
      <c r="CM172" s="161"/>
      <c r="CN172" s="161"/>
      <c r="CO172" s="162"/>
      <c r="CP172" s="162"/>
      <c r="CQ172" s="162"/>
      <c r="CR172" s="161"/>
    </row>
    <row r="173" spans="1:96" ht="12.75">
      <c r="A173" s="161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2">
        <v>1.887E-8</v>
      </c>
      <c r="N173" s="2">
        <v>3.74365662683</v>
      </c>
      <c r="O173" s="2">
        <v>23.8784377478</v>
      </c>
      <c r="P173" s="2">
        <f t="shared" si="22"/>
        <v>-1.6826727947919546E-8</v>
      </c>
      <c r="Q173" s="161"/>
      <c r="R173" s="2">
        <v>1.62E-9</v>
      </c>
      <c r="S173" s="2">
        <v>3.3066190938800002</v>
      </c>
      <c r="T173" s="2">
        <v>639.89728631399998</v>
      </c>
      <c r="U173" s="2">
        <f t="shared" si="23"/>
        <v>1.573050830701363E-9</v>
      </c>
      <c r="V173" s="161"/>
      <c r="W173" s="162"/>
      <c r="X173" s="162"/>
      <c r="Y173" s="162"/>
      <c r="Z173" s="161"/>
      <c r="AA173" s="161"/>
      <c r="AB173" s="162"/>
      <c r="AC173" s="162"/>
      <c r="AD173" s="162"/>
      <c r="AE173" s="161"/>
      <c r="AF173" s="161"/>
      <c r="AG173" s="162"/>
      <c r="AH173" s="162"/>
      <c r="AI173" s="162"/>
      <c r="AJ173" s="161"/>
      <c r="AK173" s="161"/>
      <c r="AL173" s="162"/>
      <c r="AM173" s="162"/>
      <c r="AN173" s="162"/>
      <c r="AO173" s="161"/>
      <c r="AP173" s="161"/>
      <c r="AQ173" s="2">
        <v>7.5E-10</v>
      </c>
      <c r="AR173" s="2">
        <v>2.2983609564399998</v>
      </c>
      <c r="AS173" s="2">
        <v>3634.6210245184002</v>
      </c>
      <c r="AT173" s="2">
        <f t="shared" si="25"/>
        <v>4.0806553312822752E-10</v>
      </c>
      <c r="AU173" s="161"/>
      <c r="AV173" s="162"/>
      <c r="AW173" s="162"/>
      <c r="AX173" s="162"/>
      <c r="AY173" s="161"/>
      <c r="AZ173" s="161"/>
      <c r="BA173" s="162"/>
      <c r="BB173" s="162"/>
      <c r="BC173" s="162"/>
      <c r="BD173" s="161"/>
      <c r="BE173" s="161"/>
      <c r="BF173" s="162"/>
      <c r="BG173" s="162"/>
      <c r="BH173" s="162"/>
      <c r="BI173" s="161"/>
      <c r="BJ173" s="161"/>
      <c r="BK173" s="162"/>
      <c r="BL173" s="162"/>
      <c r="BM173" s="162"/>
      <c r="BN173" s="161"/>
      <c r="BO173" s="2"/>
      <c r="BP173" s="2">
        <v>6.5599999999999997E-9</v>
      </c>
      <c r="BQ173" s="2">
        <v>4.3241018294</v>
      </c>
      <c r="BR173" s="2">
        <v>16858.482532933202</v>
      </c>
      <c r="BS173" s="2">
        <f t="shared" si="26"/>
        <v>2.4722107729810526E-9</v>
      </c>
      <c r="BT173" s="2"/>
      <c r="BU173" s="2">
        <v>6E-10</v>
      </c>
      <c r="BV173" s="2">
        <v>1.0126178108399999</v>
      </c>
      <c r="BW173" s="2">
        <v>12721.572099417001</v>
      </c>
      <c r="BX173" s="2">
        <f t="shared" si="27"/>
        <v>5.5074284660566816E-10</v>
      </c>
      <c r="BY173" s="161"/>
      <c r="BZ173" s="162"/>
      <c r="CA173" s="162"/>
      <c r="CB173" s="162"/>
      <c r="CC173" s="161"/>
      <c r="CD173" s="161"/>
      <c r="CE173" s="162"/>
      <c r="CF173" s="162"/>
      <c r="CG173" s="162"/>
      <c r="CH173" s="161"/>
      <c r="CI173" s="161"/>
      <c r="CJ173" s="162"/>
      <c r="CK173" s="162"/>
      <c r="CL173" s="162"/>
      <c r="CM173" s="161"/>
      <c r="CN173" s="161"/>
      <c r="CO173" s="162"/>
      <c r="CP173" s="162"/>
      <c r="CQ173" s="162"/>
      <c r="CR173" s="161"/>
    </row>
    <row r="174" spans="1:96" ht="12.75">
      <c r="A174" s="161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2">
        <v>1.7870000000000001E-8</v>
      </c>
      <c r="N174" s="2">
        <v>1.25929682929</v>
      </c>
      <c r="O174" s="2">
        <v>12559.038152982001</v>
      </c>
      <c r="P174" s="2">
        <f t="shared" si="22"/>
        <v>1.3198463781173631E-8</v>
      </c>
      <c r="Q174" s="161"/>
      <c r="R174" s="2">
        <v>1.68E-9</v>
      </c>
      <c r="S174" s="2">
        <v>2.17671416605</v>
      </c>
      <c r="T174" s="2">
        <v>27.4015560968</v>
      </c>
      <c r="U174" s="2">
        <f t="shared" si="23"/>
        <v>-7.3676898812778316E-10</v>
      </c>
      <c r="V174" s="161"/>
      <c r="W174" s="162"/>
      <c r="X174" s="162"/>
      <c r="Y174" s="162"/>
      <c r="Z174" s="161"/>
      <c r="AA174" s="161"/>
      <c r="AB174" s="162"/>
      <c r="AC174" s="162"/>
      <c r="AD174" s="162"/>
      <c r="AE174" s="161"/>
      <c r="AF174" s="161"/>
      <c r="AG174" s="162"/>
      <c r="AH174" s="162"/>
      <c r="AI174" s="162"/>
      <c r="AJ174" s="161"/>
      <c r="AK174" s="161"/>
      <c r="AL174" s="162"/>
      <c r="AM174" s="162"/>
      <c r="AN174" s="162"/>
      <c r="AO174" s="161"/>
      <c r="AP174" s="161"/>
      <c r="AQ174" s="2">
        <v>7.5E-10</v>
      </c>
      <c r="AR174" s="2">
        <v>2.6636787655699998</v>
      </c>
      <c r="AS174" s="2">
        <v>16200.772724501199</v>
      </c>
      <c r="AT174" s="2">
        <f t="shared" si="25"/>
        <v>5.2150353191794224E-10</v>
      </c>
      <c r="AU174" s="161"/>
      <c r="AV174" s="162"/>
      <c r="AW174" s="162"/>
      <c r="AX174" s="162"/>
      <c r="AY174" s="161"/>
      <c r="AZ174" s="161"/>
      <c r="BA174" s="162"/>
      <c r="BB174" s="162"/>
      <c r="BC174" s="162"/>
      <c r="BD174" s="161"/>
      <c r="BE174" s="161"/>
      <c r="BF174" s="162"/>
      <c r="BG174" s="162"/>
      <c r="BH174" s="162"/>
      <c r="BI174" s="161"/>
      <c r="BJ174" s="161"/>
      <c r="BK174" s="162"/>
      <c r="BL174" s="162"/>
      <c r="BM174" s="162"/>
      <c r="BN174" s="161"/>
      <c r="BO174" s="2"/>
      <c r="BP174" s="2">
        <v>8.4000000000000008E-9</v>
      </c>
      <c r="BQ174" s="2">
        <v>2.5957258522200002</v>
      </c>
      <c r="BR174" s="2">
        <v>28766.924424484001</v>
      </c>
      <c r="BS174" s="2">
        <f t="shared" si="26"/>
        <v>8.2716351951166655E-9</v>
      </c>
      <c r="BT174" s="2"/>
      <c r="BU174" s="2">
        <v>5.6000000000000003E-10</v>
      </c>
      <c r="BV174" s="2">
        <v>1.6303193569200001</v>
      </c>
      <c r="BW174" s="2">
        <v>15720.8387848784</v>
      </c>
      <c r="BX174" s="2">
        <f t="shared" si="27"/>
        <v>-4.2394547896530908E-10</v>
      </c>
      <c r="BY174" s="161"/>
      <c r="BZ174" s="162"/>
      <c r="CA174" s="162"/>
      <c r="CB174" s="162"/>
      <c r="CC174" s="161"/>
      <c r="CD174" s="161"/>
      <c r="CE174" s="162"/>
      <c r="CF174" s="162"/>
      <c r="CG174" s="162"/>
      <c r="CH174" s="161"/>
      <c r="CI174" s="161"/>
      <c r="CJ174" s="162"/>
      <c r="CK174" s="162"/>
      <c r="CL174" s="162"/>
      <c r="CM174" s="161"/>
      <c r="CN174" s="161"/>
      <c r="CO174" s="162"/>
      <c r="CP174" s="162"/>
      <c r="CQ174" s="162"/>
      <c r="CR174" s="161"/>
    </row>
    <row r="175" spans="1:96" ht="12.75">
      <c r="A175" s="161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2">
        <v>1.8830000000000001E-8</v>
      </c>
      <c r="N175" s="2">
        <v>1.90364058477</v>
      </c>
      <c r="O175" s="2">
        <v>15.252471184999999</v>
      </c>
      <c r="P175" s="2">
        <f t="shared" si="22"/>
        <v>-4.627152600143982E-9</v>
      </c>
      <c r="Q175" s="161"/>
      <c r="R175" s="2">
        <v>1.6000000000000001E-9</v>
      </c>
      <c r="S175" s="2">
        <v>1.6816418047499999</v>
      </c>
      <c r="T175" s="2">
        <v>15110.4661198662</v>
      </c>
      <c r="U175" s="2">
        <f t="shared" si="23"/>
        <v>1.4622237255023909E-9</v>
      </c>
      <c r="V175" s="161"/>
      <c r="W175" s="162"/>
      <c r="X175" s="162"/>
      <c r="Y175" s="162"/>
      <c r="Z175" s="161"/>
      <c r="AA175" s="161"/>
      <c r="AB175" s="162"/>
      <c r="AC175" s="162"/>
      <c r="AD175" s="162"/>
      <c r="AE175" s="161"/>
      <c r="AF175" s="161"/>
      <c r="AG175" s="162"/>
      <c r="AH175" s="162"/>
      <c r="AI175" s="162"/>
      <c r="AJ175" s="161"/>
      <c r="AK175" s="161"/>
      <c r="AL175" s="162"/>
      <c r="AM175" s="162"/>
      <c r="AN175" s="162"/>
      <c r="AO175" s="161"/>
      <c r="AP175" s="161"/>
      <c r="AQ175" s="2">
        <v>8.6999999999999999E-10</v>
      </c>
      <c r="AR175" s="2">
        <v>0.26630214763999999</v>
      </c>
      <c r="AS175" s="2">
        <v>31441.677569756801</v>
      </c>
      <c r="AT175" s="2">
        <f t="shared" si="25"/>
        <v>-2.5212623555278895E-10</v>
      </c>
      <c r="AU175" s="161"/>
      <c r="AV175" s="162"/>
      <c r="AW175" s="162"/>
      <c r="AX175" s="162"/>
      <c r="AY175" s="161"/>
      <c r="AZ175" s="161"/>
      <c r="BA175" s="162"/>
      <c r="BB175" s="162"/>
      <c r="BC175" s="162"/>
      <c r="BD175" s="161"/>
      <c r="BE175" s="161"/>
      <c r="BF175" s="162"/>
      <c r="BG175" s="162"/>
      <c r="BH175" s="162"/>
      <c r="BI175" s="161"/>
      <c r="BJ175" s="161"/>
      <c r="BK175" s="162"/>
      <c r="BL175" s="162"/>
      <c r="BM175" s="162"/>
      <c r="BN175" s="161"/>
      <c r="BO175" s="2"/>
      <c r="BP175" s="2">
        <v>6.9200000000000001E-9</v>
      </c>
      <c r="BQ175" s="2">
        <v>0.61650089010999998</v>
      </c>
      <c r="BR175" s="2">
        <v>11403.676995575001</v>
      </c>
      <c r="BS175" s="2">
        <f t="shared" si="26"/>
        <v>6.7534602118984666E-9</v>
      </c>
      <c r="BT175" s="2"/>
      <c r="BU175" s="2">
        <v>5.4999999999999996E-10</v>
      </c>
      <c r="BV175" s="2">
        <v>0.24926735018000001</v>
      </c>
      <c r="BW175" s="2">
        <v>15110.4661198662</v>
      </c>
      <c r="BX175" s="2">
        <f t="shared" si="27"/>
        <v>-1.5178927634414027E-10</v>
      </c>
      <c r="BY175" s="161"/>
      <c r="BZ175" s="162"/>
      <c r="CA175" s="162"/>
      <c r="CB175" s="162"/>
      <c r="CC175" s="161"/>
      <c r="CD175" s="161"/>
      <c r="CE175" s="162"/>
      <c r="CF175" s="162"/>
      <c r="CG175" s="162"/>
      <c r="CH175" s="161"/>
      <c r="CI175" s="161"/>
      <c r="CJ175" s="162"/>
      <c r="CK175" s="162"/>
      <c r="CL175" s="162"/>
      <c r="CM175" s="161"/>
      <c r="CN175" s="161"/>
      <c r="CO175" s="162"/>
      <c r="CP175" s="162"/>
      <c r="CQ175" s="162"/>
      <c r="CR175" s="161"/>
    </row>
    <row r="176" spans="1:96" ht="12.75">
      <c r="A176" s="161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2">
        <v>1.8159999999999999E-8</v>
      </c>
      <c r="N176" s="2">
        <v>3.6808386844199998</v>
      </c>
      <c r="O176" s="2">
        <v>15110.4661198662</v>
      </c>
      <c r="P176" s="2">
        <f t="shared" si="22"/>
        <v>-1.8829778943067773E-10</v>
      </c>
      <c r="Q176" s="161"/>
      <c r="R176" s="2">
        <v>1.5799999999999999E-9</v>
      </c>
      <c r="S176" s="2">
        <v>0.13519771874</v>
      </c>
      <c r="T176" s="2">
        <v>13095.8426650774</v>
      </c>
      <c r="U176" s="2">
        <f t="shared" si="23"/>
        <v>-1.5422528030073373E-9</v>
      </c>
      <c r="V176" s="161"/>
      <c r="W176" s="162"/>
      <c r="X176" s="162"/>
      <c r="Y176" s="162"/>
      <c r="Z176" s="161"/>
      <c r="AA176" s="161"/>
      <c r="AB176" s="162"/>
      <c r="AC176" s="162"/>
      <c r="AD176" s="162"/>
      <c r="AE176" s="161"/>
      <c r="AF176" s="161"/>
      <c r="AG176" s="162"/>
      <c r="AH176" s="162"/>
      <c r="AI176" s="162"/>
      <c r="AJ176" s="161"/>
      <c r="AK176" s="161"/>
      <c r="AL176" s="162"/>
      <c r="AM176" s="162"/>
      <c r="AN176" s="162"/>
      <c r="AO176" s="161"/>
      <c r="AP176" s="161"/>
      <c r="AQ176" s="2">
        <v>7.7000000000000003E-10</v>
      </c>
      <c r="AR176" s="2">
        <v>2.2553095413699999</v>
      </c>
      <c r="AS176" s="2">
        <v>5235.3285382367003</v>
      </c>
      <c r="AT176" s="2">
        <f t="shared" si="25"/>
        <v>-5.2945063648004789E-11</v>
      </c>
      <c r="AU176" s="161"/>
      <c r="AV176" s="162"/>
      <c r="AW176" s="162"/>
      <c r="AX176" s="162"/>
      <c r="AY176" s="161"/>
      <c r="AZ176" s="161"/>
      <c r="BA176" s="162"/>
      <c r="BB176" s="162"/>
      <c r="BC176" s="162"/>
      <c r="BD176" s="161"/>
      <c r="BE176" s="161"/>
      <c r="BF176" s="162"/>
      <c r="BG176" s="162"/>
      <c r="BH176" s="162"/>
      <c r="BI176" s="161"/>
      <c r="BJ176" s="161"/>
      <c r="BK176" s="162"/>
      <c r="BL176" s="162"/>
      <c r="BM176" s="162"/>
      <c r="BN176" s="161"/>
      <c r="BO176" s="2"/>
      <c r="BP176" s="2">
        <v>6.9999999999999998E-9</v>
      </c>
      <c r="BQ176" s="2">
        <v>3.4090116714300001</v>
      </c>
      <c r="BR176" s="2">
        <v>7.1135470007999997</v>
      </c>
      <c r="BS176" s="2">
        <f t="shared" si="26"/>
        <v>-6.8188785141258542E-9</v>
      </c>
      <c r="BT176" s="2"/>
      <c r="BU176" s="2">
        <v>6.0999999999999996E-10</v>
      </c>
      <c r="BV176" s="2">
        <v>5.9305927966100001</v>
      </c>
      <c r="BW176" s="2">
        <v>12539.853380183</v>
      </c>
      <c r="BX176" s="2">
        <f t="shared" si="27"/>
        <v>4.3975312135995415E-10</v>
      </c>
      <c r="BY176" s="161"/>
      <c r="BZ176" s="162"/>
      <c r="CA176" s="162"/>
      <c r="CB176" s="162"/>
      <c r="CC176" s="161"/>
      <c r="CD176" s="161"/>
      <c r="CE176" s="162"/>
      <c r="CF176" s="162"/>
      <c r="CG176" s="162"/>
      <c r="CH176" s="161"/>
      <c r="CI176" s="161"/>
      <c r="CJ176" s="162"/>
      <c r="CK176" s="162"/>
      <c r="CL176" s="162"/>
      <c r="CM176" s="161"/>
      <c r="CN176" s="161"/>
      <c r="CO176" s="162"/>
      <c r="CP176" s="162"/>
      <c r="CQ176" s="162"/>
      <c r="CR176" s="161"/>
    </row>
    <row r="177" spans="1:96" ht="12.75">
      <c r="A177" s="161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2">
        <v>1.7010000000000001E-8</v>
      </c>
      <c r="N177" s="2">
        <v>4.4110589537999996</v>
      </c>
      <c r="O177" s="2">
        <v>110.2063212194</v>
      </c>
      <c r="P177" s="2">
        <f t="shared" si="22"/>
        <v>-1.3454236285679742E-8</v>
      </c>
      <c r="Q177" s="161"/>
      <c r="R177" s="2">
        <v>1.8300000000000001E-9</v>
      </c>
      <c r="S177" s="2">
        <v>0.56281322070999995</v>
      </c>
      <c r="T177" s="2">
        <v>13517.8701062334</v>
      </c>
      <c r="U177" s="2">
        <f t="shared" si="23"/>
        <v>9.7296508115186865E-10</v>
      </c>
      <c r="V177" s="161"/>
      <c r="W177" s="162"/>
      <c r="X177" s="162"/>
      <c r="Y177" s="162"/>
      <c r="Z177" s="161"/>
      <c r="AA177" s="161"/>
      <c r="AB177" s="162"/>
      <c r="AC177" s="162"/>
      <c r="AD177" s="162"/>
      <c r="AE177" s="161"/>
      <c r="AF177" s="161"/>
      <c r="AG177" s="162"/>
      <c r="AH177" s="162"/>
      <c r="AI177" s="162"/>
      <c r="AJ177" s="161"/>
      <c r="AK177" s="161"/>
      <c r="AL177" s="162"/>
      <c r="AM177" s="162"/>
      <c r="AN177" s="162"/>
      <c r="AO177" s="161"/>
      <c r="AP177" s="161"/>
      <c r="AQ177" s="2">
        <v>7.5999999999999996E-10</v>
      </c>
      <c r="AR177" s="2">
        <v>1.09869730846</v>
      </c>
      <c r="AS177" s="2">
        <v>12903.9659631792</v>
      </c>
      <c r="AT177" s="2">
        <f t="shared" si="25"/>
        <v>1.7884544900876107E-10</v>
      </c>
      <c r="AU177" s="161"/>
      <c r="AV177" s="162"/>
      <c r="AW177" s="162"/>
      <c r="AX177" s="162"/>
      <c r="AY177" s="161"/>
      <c r="AZ177" s="161"/>
      <c r="BA177" s="162"/>
      <c r="BB177" s="162"/>
      <c r="BC177" s="162"/>
      <c r="BD177" s="161"/>
      <c r="BE177" s="161"/>
      <c r="BF177" s="162"/>
      <c r="BG177" s="162"/>
      <c r="BH177" s="162"/>
      <c r="BI177" s="161"/>
      <c r="BJ177" s="161"/>
      <c r="BK177" s="162"/>
      <c r="BL177" s="162"/>
      <c r="BM177" s="162"/>
      <c r="BN177" s="161"/>
      <c r="BO177" s="2"/>
      <c r="BP177" s="2">
        <v>7.2600000000000002E-9</v>
      </c>
      <c r="BQ177" s="2">
        <v>4.243053594E-2</v>
      </c>
      <c r="BR177" s="2">
        <v>5481.2549188676003</v>
      </c>
      <c r="BS177" s="2">
        <f t="shared" si="26"/>
        <v>3.5039072701265427E-9</v>
      </c>
      <c r="BT177" s="2"/>
      <c r="BU177" s="2">
        <v>5.4999999999999996E-10</v>
      </c>
      <c r="BV177" s="2">
        <v>4.84298966314</v>
      </c>
      <c r="BW177" s="2">
        <v>13095.8426650774</v>
      </c>
      <c r="BX177" s="2">
        <f t="shared" si="27"/>
        <v>1.2197056919353313E-10</v>
      </c>
      <c r="BY177" s="161"/>
      <c r="BZ177" s="162"/>
      <c r="CA177" s="162"/>
      <c r="CB177" s="162"/>
      <c r="CC177" s="161"/>
      <c r="CD177" s="161"/>
      <c r="CE177" s="162"/>
      <c r="CF177" s="162"/>
      <c r="CG177" s="162"/>
      <c r="CH177" s="161"/>
      <c r="CI177" s="161"/>
      <c r="CJ177" s="162"/>
      <c r="CK177" s="162"/>
      <c r="CL177" s="162"/>
      <c r="CM177" s="161"/>
      <c r="CN177" s="161"/>
      <c r="CO177" s="162"/>
      <c r="CP177" s="162"/>
      <c r="CQ177" s="162"/>
      <c r="CR177" s="161"/>
    </row>
    <row r="178" spans="1:96" ht="12.75">
      <c r="A178" s="161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2">
        <v>1.99E-8</v>
      </c>
      <c r="N178" s="2">
        <v>3.93295788548</v>
      </c>
      <c r="O178" s="2">
        <v>6206.8097787158003</v>
      </c>
      <c r="P178" s="2">
        <f t="shared" si="22"/>
        <v>1.1820596084859237E-8</v>
      </c>
      <c r="Q178" s="161"/>
      <c r="R178" s="2">
        <v>1.79E-9</v>
      </c>
      <c r="S178" s="2">
        <v>3.5845081161599999</v>
      </c>
      <c r="T178" s="2">
        <v>87.308204539810006</v>
      </c>
      <c r="U178" s="2">
        <f t="shared" si="23"/>
        <v>-1.7884831249791184E-9</v>
      </c>
      <c r="V178" s="161"/>
      <c r="W178" s="162"/>
      <c r="X178" s="162"/>
      <c r="Y178" s="162"/>
      <c r="Z178" s="161"/>
      <c r="AA178" s="161"/>
      <c r="AB178" s="162"/>
      <c r="AC178" s="162"/>
      <c r="AD178" s="162"/>
      <c r="AE178" s="161"/>
      <c r="AF178" s="161"/>
      <c r="AG178" s="162"/>
      <c r="AH178" s="162"/>
      <c r="AI178" s="162"/>
      <c r="AJ178" s="161"/>
      <c r="AK178" s="161"/>
      <c r="AL178" s="162"/>
      <c r="AM178" s="162"/>
      <c r="AN178" s="162"/>
      <c r="AO178" s="161"/>
      <c r="AP178" s="161"/>
      <c r="AQ178" s="2">
        <v>5.7999999999999996E-10</v>
      </c>
      <c r="AR178" s="2">
        <v>4.2824613830700002</v>
      </c>
      <c r="AS178" s="2">
        <v>12559.038152982001</v>
      </c>
      <c r="AT178" s="2">
        <f t="shared" si="25"/>
        <v>-4.715761071727228E-10</v>
      </c>
      <c r="AU178" s="161"/>
      <c r="AV178" s="162"/>
      <c r="AW178" s="162"/>
      <c r="AX178" s="162"/>
      <c r="AY178" s="161"/>
      <c r="AZ178" s="161"/>
      <c r="BA178" s="162"/>
      <c r="BB178" s="162"/>
      <c r="BC178" s="162"/>
      <c r="BD178" s="161"/>
      <c r="BE178" s="161"/>
      <c r="BF178" s="162"/>
      <c r="BG178" s="162"/>
      <c r="BH178" s="162"/>
      <c r="BI178" s="161"/>
      <c r="BJ178" s="161"/>
      <c r="BK178" s="162"/>
      <c r="BL178" s="162"/>
      <c r="BM178" s="162"/>
      <c r="BN178" s="161"/>
      <c r="BO178" s="2"/>
      <c r="BP178" s="2">
        <v>5.5700000000000004E-9</v>
      </c>
      <c r="BQ178" s="2">
        <v>4.78317696534</v>
      </c>
      <c r="BR178" s="2">
        <v>20199.094959632999</v>
      </c>
      <c r="BS178" s="2">
        <f t="shared" si="26"/>
        <v>5.1345745806602892E-9</v>
      </c>
      <c r="BT178" s="2"/>
      <c r="BU178" s="2">
        <v>6.6999999999999996E-10</v>
      </c>
      <c r="BV178" s="2">
        <v>6.1169058924700002</v>
      </c>
      <c r="BW178" s="2">
        <v>8662.2403235630009</v>
      </c>
      <c r="BX178" s="2">
        <f t="shared" si="27"/>
        <v>-3.2120509635511141E-10</v>
      </c>
      <c r="BY178" s="161"/>
      <c r="BZ178" s="162"/>
      <c r="CA178" s="162"/>
      <c r="CB178" s="162"/>
      <c r="CC178" s="161"/>
      <c r="CD178" s="161"/>
      <c r="CE178" s="162"/>
      <c r="CF178" s="162"/>
      <c r="CG178" s="162"/>
      <c r="CH178" s="161"/>
      <c r="CI178" s="161"/>
      <c r="CJ178" s="162"/>
      <c r="CK178" s="162"/>
      <c r="CL178" s="162"/>
      <c r="CM178" s="161"/>
      <c r="CN178" s="161"/>
      <c r="CO178" s="162"/>
      <c r="CP178" s="162"/>
      <c r="CQ178" s="162"/>
      <c r="CR178" s="161"/>
    </row>
    <row r="179" spans="1:96" ht="12.75">
      <c r="A179" s="161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2">
        <v>2.103E-8</v>
      </c>
      <c r="N179" s="2">
        <v>0.75354917468000004</v>
      </c>
      <c r="O179" s="2">
        <v>13521.751441591399</v>
      </c>
      <c r="P179" s="2">
        <f t="shared" si="22"/>
        <v>8.021833631770327E-9</v>
      </c>
      <c r="Q179" s="161"/>
      <c r="R179" s="2">
        <v>1.5199999999999999E-9</v>
      </c>
      <c r="S179" s="2">
        <v>2.8407047681800002</v>
      </c>
      <c r="T179" s="2">
        <v>5650.2921106781996</v>
      </c>
      <c r="U179" s="2">
        <f t="shared" si="23"/>
        <v>-1.4855151611386594E-9</v>
      </c>
      <c r="V179" s="161"/>
      <c r="W179" s="162"/>
      <c r="X179" s="162"/>
      <c r="Y179" s="162"/>
      <c r="Z179" s="161"/>
      <c r="AA179" s="161"/>
      <c r="AB179" s="162"/>
      <c r="AC179" s="162"/>
      <c r="AD179" s="162"/>
      <c r="AE179" s="161"/>
      <c r="AF179" s="161"/>
      <c r="AG179" s="162"/>
      <c r="AH179" s="162"/>
      <c r="AI179" s="162"/>
      <c r="AJ179" s="161"/>
      <c r="AK179" s="161"/>
      <c r="AL179" s="162"/>
      <c r="AM179" s="162"/>
      <c r="AN179" s="162"/>
      <c r="AO179" s="161"/>
      <c r="AP179" s="161"/>
      <c r="AQ179" s="2">
        <v>6.3999999999999996E-10</v>
      </c>
      <c r="AR179" s="2">
        <v>5.5111283011400003</v>
      </c>
      <c r="AS179" s="2">
        <v>173904.65170085299</v>
      </c>
      <c r="AT179" s="2">
        <f t="shared" si="25"/>
        <v>-5.5214884502979673E-10</v>
      </c>
      <c r="AU179" s="161"/>
      <c r="AV179" s="162"/>
      <c r="AW179" s="162"/>
      <c r="AX179" s="162"/>
      <c r="AY179" s="161"/>
      <c r="AZ179" s="161"/>
      <c r="BA179" s="162"/>
      <c r="BB179" s="162"/>
      <c r="BC179" s="162"/>
      <c r="BD179" s="161"/>
      <c r="BE179" s="161"/>
      <c r="BF179" s="162"/>
      <c r="BG179" s="162"/>
      <c r="BH179" s="162"/>
      <c r="BI179" s="161"/>
      <c r="BJ179" s="161"/>
      <c r="BK179" s="162"/>
      <c r="BL179" s="162"/>
      <c r="BM179" s="162"/>
      <c r="BN179" s="161"/>
      <c r="BO179" s="2"/>
      <c r="BP179" s="2">
        <v>6.4899999999999997E-9</v>
      </c>
      <c r="BQ179" s="2">
        <v>1.04027912958</v>
      </c>
      <c r="BR179" s="2">
        <v>6062.6632075526004</v>
      </c>
      <c r="BS179" s="2">
        <f t="shared" si="26"/>
        <v>2.5996068947880162E-9</v>
      </c>
      <c r="BT179" s="2"/>
      <c r="BU179" s="2">
        <v>5.4E-10</v>
      </c>
      <c r="BV179" s="2">
        <v>5.7375063857099997</v>
      </c>
      <c r="BW179" s="2">
        <v>3634.6210245184002</v>
      </c>
      <c r="BX179" s="2">
        <f t="shared" si="27"/>
        <v>-1.4806307801256274E-10</v>
      </c>
      <c r="BY179" s="161"/>
      <c r="BZ179" s="162"/>
      <c r="CA179" s="162"/>
      <c r="CB179" s="162"/>
      <c r="CC179" s="161"/>
      <c r="CD179" s="161"/>
      <c r="CE179" s="162"/>
      <c r="CF179" s="162"/>
      <c r="CG179" s="162"/>
      <c r="CH179" s="161"/>
      <c r="CI179" s="161"/>
      <c r="CJ179" s="162"/>
      <c r="CK179" s="162"/>
      <c r="CL179" s="162"/>
      <c r="CM179" s="161"/>
      <c r="CN179" s="161"/>
      <c r="CO179" s="162"/>
      <c r="CP179" s="162"/>
      <c r="CQ179" s="162"/>
      <c r="CR179" s="161"/>
    </row>
    <row r="180" spans="1:96" ht="12.75">
      <c r="A180" s="161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2">
        <v>1.7739999999999999E-8</v>
      </c>
      <c r="N180" s="2">
        <v>0.48747535361</v>
      </c>
      <c r="O180" s="2">
        <v>1551.0452226479999</v>
      </c>
      <c r="P180" s="2">
        <f t="shared" si="22"/>
        <v>-4.5336270215247471E-9</v>
      </c>
      <c r="Q180" s="161"/>
      <c r="R180" s="2">
        <v>1.8199999999999999E-9</v>
      </c>
      <c r="S180" s="2">
        <v>0.44065530623999999</v>
      </c>
      <c r="T180" s="2">
        <v>17253.0411076895</v>
      </c>
      <c r="U180" s="2">
        <f t="shared" si="23"/>
        <v>1.0253731557595545E-9</v>
      </c>
      <c r="V180" s="161"/>
      <c r="W180" s="162"/>
      <c r="X180" s="162"/>
      <c r="Y180" s="162"/>
      <c r="Z180" s="161"/>
      <c r="AA180" s="161"/>
      <c r="AB180" s="162"/>
      <c r="AC180" s="162"/>
      <c r="AD180" s="162"/>
      <c r="AE180" s="161"/>
      <c r="AF180" s="161"/>
      <c r="AG180" s="162"/>
      <c r="AH180" s="162"/>
      <c r="AI180" s="162"/>
      <c r="AJ180" s="161"/>
      <c r="AK180" s="161"/>
      <c r="AL180" s="162"/>
      <c r="AM180" s="162"/>
      <c r="AN180" s="162"/>
      <c r="AO180" s="161"/>
      <c r="AP180" s="161"/>
      <c r="AQ180" s="2">
        <v>5.6000000000000003E-10</v>
      </c>
      <c r="AR180" s="2">
        <v>2.6013379485099999</v>
      </c>
      <c r="AS180" s="2">
        <v>73188.375978442098</v>
      </c>
      <c r="AT180" s="2">
        <f t="shared" si="25"/>
        <v>2.673478365721818E-10</v>
      </c>
      <c r="AU180" s="161"/>
      <c r="AV180" s="162"/>
      <c r="AW180" s="162"/>
      <c r="AX180" s="162"/>
      <c r="AY180" s="161"/>
      <c r="AZ180" s="161"/>
      <c r="BA180" s="162"/>
      <c r="BB180" s="162"/>
      <c r="BC180" s="162"/>
      <c r="BD180" s="161"/>
      <c r="BE180" s="161"/>
      <c r="BF180" s="162"/>
      <c r="BG180" s="162"/>
      <c r="BH180" s="162"/>
      <c r="BI180" s="161"/>
      <c r="BJ180" s="161"/>
      <c r="BK180" s="162"/>
      <c r="BL180" s="162"/>
      <c r="BM180" s="162"/>
      <c r="BN180" s="161"/>
      <c r="BO180" s="2"/>
      <c r="BP180" s="2">
        <v>6.3300000000000003E-9</v>
      </c>
      <c r="BQ180" s="2">
        <v>5.7022995916700001</v>
      </c>
      <c r="BR180" s="2">
        <v>45892.730433156903</v>
      </c>
      <c r="BS180" s="2">
        <f t="shared" si="26"/>
        <v>-5.3378430802735986E-9</v>
      </c>
      <c r="BT180" s="2"/>
      <c r="BU180" s="2">
        <v>7.4000000000000003E-10</v>
      </c>
      <c r="BV180" s="2">
        <v>1.05466745829</v>
      </c>
      <c r="BW180" s="2">
        <v>16460.333529524902</v>
      </c>
      <c r="BX180" s="2">
        <f t="shared" si="27"/>
        <v>-4.6269124322098415E-10</v>
      </c>
      <c r="BY180" s="161"/>
      <c r="BZ180" s="162"/>
      <c r="CA180" s="162"/>
      <c r="CB180" s="162"/>
      <c r="CC180" s="161"/>
      <c r="CD180" s="161"/>
      <c r="CE180" s="162"/>
      <c r="CF180" s="162"/>
      <c r="CG180" s="162"/>
      <c r="CH180" s="161"/>
      <c r="CI180" s="161"/>
      <c r="CJ180" s="162"/>
      <c r="CK180" s="162"/>
      <c r="CL180" s="162"/>
      <c r="CM180" s="161"/>
      <c r="CN180" s="161"/>
      <c r="CO180" s="162"/>
      <c r="CP180" s="162"/>
      <c r="CQ180" s="162"/>
      <c r="CR180" s="161"/>
    </row>
    <row r="181" spans="1:96" ht="12.75">
      <c r="A181" s="161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2">
        <v>1.8819999999999999E-8</v>
      </c>
      <c r="N181" s="2">
        <v>0.86684493431999998</v>
      </c>
      <c r="O181" s="2">
        <v>22003.914634869801</v>
      </c>
      <c r="P181" s="2">
        <f t="shared" si="22"/>
        <v>-3.4461245098924629E-9</v>
      </c>
      <c r="Q181" s="161"/>
      <c r="R181" s="2">
        <v>1.6000000000000001E-9</v>
      </c>
      <c r="S181" s="2">
        <v>5.9576726417100003</v>
      </c>
      <c r="T181" s="2">
        <v>4701.1165017084004</v>
      </c>
      <c r="U181" s="2">
        <f t="shared" si="23"/>
        <v>4.9165999897495441E-10</v>
      </c>
      <c r="V181" s="161"/>
      <c r="W181" s="162"/>
      <c r="X181" s="162"/>
      <c r="Y181" s="162"/>
      <c r="Z181" s="161"/>
      <c r="AA181" s="161"/>
      <c r="AB181" s="162"/>
      <c r="AC181" s="162"/>
      <c r="AD181" s="162"/>
      <c r="AE181" s="161"/>
      <c r="AF181" s="161"/>
      <c r="AG181" s="162"/>
      <c r="AH181" s="162"/>
      <c r="AI181" s="162"/>
      <c r="AJ181" s="161"/>
      <c r="AK181" s="161"/>
      <c r="AL181" s="162"/>
      <c r="AM181" s="162"/>
      <c r="AN181" s="162"/>
      <c r="AO181" s="161"/>
      <c r="AP181" s="161"/>
      <c r="AQ181" s="2">
        <v>5.4999999999999996E-10</v>
      </c>
      <c r="AR181" s="2">
        <v>5.8148315002200004</v>
      </c>
      <c r="AS181" s="2">
        <v>143233.51002161999</v>
      </c>
      <c r="AT181" s="2">
        <f t="shared" si="25"/>
        <v>-5.4051997063490215E-10</v>
      </c>
      <c r="AU181" s="161"/>
      <c r="AV181" s="162"/>
      <c r="AW181" s="162"/>
      <c r="AX181" s="162"/>
      <c r="AY181" s="161"/>
      <c r="AZ181" s="161"/>
      <c r="BA181" s="162"/>
      <c r="BB181" s="162"/>
      <c r="BC181" s="162"/>
      <c r="BD181" s="161"/>
      <c r="BE181" s="161"/>
      <c r="BF181" s="162"/>
      <c r="BG181" s="162"/>
      <c r="BH181" s="162"/>
      <c r="BI181" s="161"/>
      <c r="BJ181" s="161"/>
      <c r="BK181" s="162"/>
      <c r="BL181" s="162"/>
      <c r="BM181" s="162"/>
      <c r="BN181" s="161"/>
      <c r="BO181" s="2"/>
      <c r="BP181" s="2">
        <v>5.9200000000000002E-9</v>
      </c>
      <c r="BQ181" s="2">
        <v>6.1183672965799998</v>
      </c>
      <c r="BR181" s="2">
        <v>9623.6882766912004</v>
      </c>
      <c r="BS181" s="2">
        <f t="shared" si="26"/>
        <v>-5.8795371256337904E-9</v>
      </c>
      <c r="BT181" s="2"/>
      <c r="BU181" s="2">
        <v>5.3000000000000003E-10</v>
      </c>
      <c r="BV181" s="2">
        <v>2.29084335688</v>
      </c>
      <c r="BW181" s="2">
        <v>16062.1845261168</v>
      </c>
      <c r="BX181" s="2">
        <f t="shared" si="27"/>
        <v>1.9329227960265884E-10</v>
      </c>
      <c r="BY181" s="161"/>
      <c r="BZ181" s="162"/>
      <c r="CA181" s="162"/>
      <c r="CB181" s="162"/>
      <c r="CC181" s="161"/>
      <c r="CD181" s="161"/>
      <c r="CE181" s="162"/>
      <c r="CF181" s="162"/>
      <c r="CG181" s="162"/>
      <c r="CH181" s="161"/>
      <c r="CI181" s="161"/>
      <c r="CJ181" s="162"/>
      <c r="CK181" s="162"/>
      <c r="CL181" s="162"/>
      <c r="CM181" s="161"/>
      <c r="CN181" s="161"/>
      <c r="CO181" s="162"/>
      <c r="CP181" s="162"/>
      <c r="CQ181" s="162"/>
      <c r="CR181" s="161"/>
    </row>
    <row r="182" spans="1:96" ht="12.75">
      <c r="A182" s="161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2">
        <v>1.9239999999999999E-8</v>
      </c>
      <c r="N182" s="2">
        <v>1.2289832413199999</v>
      </c>
      <c r="O182" s="2">
        <v>709.93304855830002</v>
      </c>
      <c r="P182" s="2">
        <f t="shared" si="22"/>
        <v>-1.7453848564127328E-8</v>
      </c>
      <c r="Q182" s="161"/>
      <c r="R182" s="2">
        <v>1.4200000000000001E-9</v>
      </c>
      <c r="S182" s="2">
        <v>1.4629013752</v>
      </c>
      <c r="T182" s="2">
        <v>11087.285125918401</v>
      </c>
      <c r="U182" s="2">
        <f t="shared" si="23"/>
        <v>-1.3474221836129767E-9</v>
      </c>
      <c r="V182" s="161"/>
      <c r="W182" s="162"/>
      <c r="X182" s="162"/>
      <c r="Y182" s="162"/>
      <c r="Z182" s="161"/>
      <c r="AA182" s="161"/>
      <c r="AB182" s="162"/>
      <c r="AC182" s="162"/>
      <c r="AD182" s="162"/>
      <c r="AE182" s="161"/>
      <c r="AF182" s="161"/>
      <c r="AG182" s="162"/>
      <c r="AH182" s="162"/>
      <c r="AI182" s="162"/>
      <c r="AJ182" s="161"/>
      <c r="AK182" s="161"/>
      <c r="AL182" s="162"/>
      <c r="AM182" s="162"/>
      <c r="AN182" s="162"/>
      <c r="AO182" s="161"/>
      <c r="AP182" s="161"/>
      <c r="AQ182" s="2">
        <v>5.4E-10</v>
      </c>
      <c r="AR182" s="2">
        <v>3.3848203150399998</v>
      </c>
      <c r="AS182" s="2">
        <v>323049.11878710199</v>
      </c>
      <c r="AT182" s="2">
        <f t="shared" si="25"/>
        <v>-5.2717496746439577E-10</v>
      </c>
      <c r="AU182" s="161"/>
      <c r="AV182" s="162"/>
      <c r="AW182" s="162"/>
      <c r="AX182" s="162"/>
      <c r="AY182" s="161"/>
      <c r="AZ182" s="161"/>
      <c r="BA182" s="162"/>
      <c r="BB182" s="162"/>
      <c r="BC182" s="162"/>
      <c r="BD182" s="161"/>
      <c r="BE182" s="161"/>
      <c r="BF182" s="162"/>
      <c r="BG182" s="162"/>
      <c r="BH182" s="162"/>
      <c r="BI182" s="161"/>
      <c r="BJ182" s="161"/>
      <c r="BK182" s="162"/>
      <c r="BL182" s="162"/>
      <c r="BM182" s="162"/>
      <c r="BN182" s="161"/>
      <c r="BO182" s="2"/>
      <c r="BP182" s="2">
        <v>5.2300000000000003E-9</v>
      </c>
      <c r="BQ182" s="2">
        <v>3.6284002126599999</v>
      </c>
      <c r="BR182" s="2">
        <v>5333.9002410215999</v>
      </c>
      <c r="BS182" s="2">
        <f t="shared" si="26"/>
        <v>3.5944770384281734E-9</v>
      </c>
      <c r="BT182" s="2"/>
      <c r="BU182" s="2">
        <v>6.3999999999999996E-10</v>
      </c>
      <c r="BV182" s="2">
        <v>2.1351376792700001</v>
      </c>
      <c r="BW182" s="2">
        <v>7875.6718636242003</v>
      </c>
      <c r="BX182" s="2">
        <f t="shared" si="27"/>
        <v>-4.9302853336054766E-10</v>
      </c>
      <c r="BY182" s="161"/>
      <c r="BZ182" s="162"/>
      <c r="CA182" s="162"/>
      <c r="CB182" s="162"/>
      <c r="CC182" s="161"/>
      <c r="CD182" s="161"/>
      <c r="CE182" s="162"/>
      <c r="CF182" s="162"/>
      <c r="CG182" s="162"/>
      <c r="CH182" s="161"/>
      <c r="CI182" s="161"/>
      <c r="CJ182" s="162"/>
      <c r="CK182" s="162"/>
      <c r="CL182" s="162"/>
      <c r="CM182" s="161"/>
      <c r="CN182" s="161"/>
      <c r="CO182" s="162"/>
      <c r="CP182" s="162"/>
      <c r="CQ182" s="162"/>
      <c r="CR182" s="161"/>
    </row>
    <row r="183" spans="1:96" ht="12.75">
      <c r="A183" s="161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2">
        <v>2.009E-8</v>
      </c>
      <c r="N183" s="2">
        <v>4.6285092197999997</v>
      </c>
      <c r="O183" s="2">
        <v>6037.2442037620003</v>
      </c>
      <c r="P183" s="2">
        <f t="shared" si="22"/>
        <v>-1.6901876143975893E-8</v>
      </c>
      <c r="Q183" s="161"/>
      <c r="R183" s="2">
        <v>1.4200000000000001E-9</v>
      </c>
      <c r="S183" s="2">
        <v>2.0446403608699999</v>
      </c>
      <c r="T183" s="2">
        <v>20426.571092422</v>
      </c>
      <c r="U183" s="2">
        <f t="shared" si="23"/>
        <v>-4.3935226462640144E-10</v>
      </c>
      <c r="V183" s="161"/>
      <c r="W183" s="162"/>
      <c r="X183" s="162"/>
      <c r="Y183" s="162"/>
      <c r="Z183" s="161"/>
      <c r="AA183" s="161"/>
      <c r="AB183" s="162"/>
      <c r="AC183" s="162"/>
      <c r="AD183" s="162"/>
      <c r="AE183" s="161"/>
      <c r="AF183" s="161"/>
      <c r="AG183" s="162"/>
      <c r="AH183" s="162"/>
      <c r="AI183" s="162"/>
      <c r="AJ183" s="161"/>
      <c r="AK183" s="161"/>
      <c r="AL183" s="162"/>
      <c r="AM183" s="162"/>
      <c r="AN183" s="162"/>
      <c r="AO183" s="161"/>
      <c r="AP183" s="161"/>
      <c r="AQ183" s="2">
        <v>3.9E-10</v>
      </c>
      <c r="AR183" s="2">
        <v>3.28500401343</v>
      </c>
      <c r="AS183" s="2">
        <v>71768.509881325401</v>
      </c>
      <c r="AT183" s="2">
        <f t="shared" si="25"/>
        <v>1.4134249523940646E-10</v>
      </c>
      <c r="AU183" s="161"/>
      <c r="AV183" s="162"/>
      <c r="AW183" s="162"/>
      <c r="AX183" s="162"/>
      <c r="AY183" s="161"/>
      <c r="AZ183" s="161"/>
      <c r="BA183" s="162"/>
      <c r="BB183" s="162"/>
      <c r="BC183" s="162"/>
      <c r="BD183" s="161"/>
      <c r="BE183" s="161"/>
      <c r="BF183" s="162"/>
      <c r="BG183" s="162"/>
      <c r="BH183" s="162"/>
      <c r="BI183" s="161"/>
      <c r="BJ183" s="161"/>
      <c r="BK183" s="162"/>
      <c r="BL183" s="162"/>
      <c r="BM183" s="162"/>
      <c r="BN183" s="161"/>
      <c r="BO183" s="2"/>
      <c r="BP183" s="2">
        <v>6.0399999999999998E-9</v>
      </c>
      <c r="BQ183" s="2">
        <v>5.57734696185</v>
      </c>
      <c r="BR183" s="2">
        <v>10344.295065385801</v>
      </c>
      <c r="BS183" s="2">
        <f t="shared" si="26"/>
        <v>3.5571135936392904E-10</v>
      </c>
      <c r="BT183" s="2"/>
      <c r="BU183" s="2">
        <v>6.6999999999999996E-10</v>
      </c>
      <c r="BV183" s="2">
        <v>7.0968075180000006E-2</v>
      </c>
      <c r="BW183" s="2">
        <v>14945.3161735544</v>
      </c>
      <c r="BX183" s="2">
        <f t="shared" si="27"/>
        <v>2.9610989811390738E-10</v>
      </c>
      <c r="BY183" s="161"/>
      <c r="BZ183" s="162"/>
      <c r="CA183" s="162"/>
      <c r="CB183" s="162"/>
      <c r="CC183" s="161"/>
      <c r="CD183" s="161"/>
      <c r="CE183" s="162"/>
      <c r="CF183" s="162"/>
      <c r="CG183" s="162"/>
      <c r="CH183" s="161"/>
      <c r="CI183" s="161"/>
      <c r="CJ183" s="162"/>
      <c r="CK183" s="162"/>
      <c r="CL183" s="162"/>
      <c r="CM183" s="161"/>
      <c r="CN183" s="161"/>
      <c r="CO183" s="162"/>
      <c r="CP183" s="162"/>
      <c r="CQ183" s="162"/>
      <c r="CR183" s="161"/>
    </row>
    <row r="184" spans="1:96" ht="12.75">
      <c r="A184" s="161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2">
        <v>1.9239999999999999E-8</v>
      </c>
      <c r="N184" s="2">
        <v>0.60231842508</v>
      </c>
      <c r="O184" s="2">
        <v>6284.0561710596003</v>
      </c>
      <c r="P184" s="2">
        <f t="shared" si="22"/>
        <v>-1.8278786494464591E-8</v>
      </c>
      <c r="Q184" s="161"/>
      <c r="R184" s="2">
        <v>1.31E-9</v>
      </c>
      <c r="S184" s="2">
        <v>5.40912137746</v>
      </c>
      <c r="T184" s="2">
        <v>2699.7348193175999</v>
      </c>
      <c r="U184" s="2">
        <f t="shared" si="23"/>
        <v>-1.2980847235705763E-9</v>
      </c>
      <c r="V184" s="161"/>
      <c r="W184" s="162"/>
      <c r="X184" s="162"/>
      <c r="Y184" s="162"/>
      <c r="Z184" s="161"/>
      <c r="AA184" s="161"/>
      <c r="AB184" s="162"/>
      <c r="AC184" s="162"/>
      <c r="AD184" s="162"/>
      <c r="AE184" s="161"/>
      <c r="AF184" s="161"/>
      <c r="AG184" s="162"/>
      <c r="AH184" s="162"/>
      <c r="AI184" s="162"/>
      <c r="AJ184" s="161"/>
      <c r="AK184" s="161"/>
      <c r="AL184" s="162"/>
      <c r="AM184" s="162"/>
      <c r="AN184" s="162"/>
      <c r="AO184" s="161"/>
      <c r="AP184" s="161"/>
      <c r="AQ184" s="2">
        <v>3.9E-10</v>
      </c>
      <c r="AR184" s="2">
        <v>3.1123991068999999</v>
      </c>
      <c r="AS184" s="2">
        <v>96900.813281291004</v>
      </c>
      <c r="AT184" s="2">
        <f t="shared" si="25"/>
        <v>3.8840462533899309E-10</v>
      </c>
      <c r="AU184" s="161"/>
      <c r="AV184" s="162"/>
      <c r="AW184" s="162"/>
      <c r="AX184" s="162"/>
      <c r="AY184" s="161"/>
      <c r="AZ184" s="161"/>
      <c r="BA184" s="162"/>
      <c r="BB184" s="162"/>
      <c r="BC184" s="162"/>
      <c r="BD184" s="161"/>
      <c r="BE184" s="161"/>
      <c r="BF184" s="162"/>
      <c r="BG184" s="162"/>
      <c r="BH184" s="162"/>
      <c r="BI184" s="161"/>
      <c r="BJ184" s="161"/>
      <c r="BK184" s="162"/>
      <c r="BL184" s="162"/>
      <c r="BM184" s="162"/>
      <c r="BN184" s="161"/>
      <c r="BO184" s="2"/>
      <c r="BP184" s="2">
        <v>4.9600000000000002E-9</v>
      </c>
      <c r="BQ184" s="2">
        <v>2.2102349944899999</v>
      </c>
      <c r="BR184" s="2">
        <v>1990.745017041</v>
      </c>
      <c r="BS184" s="2">
        <f t="shared" si="26"/>
        <v>-4.1015408305247233E-9</v>
      </c>
      <c r="BT184" s="2"/>
      <c r="BU184" s="2">
        <v>5.1E-10</v>
      </c>
      <c r="BV184" s="2">
        <v>2.3151119442899999</v>
      </c>
      <c r="BW184" s="2">
        <v>6262.7205305926</v>
      </c>
      <c r="BX184" s="2">
        <f t="shared" si="27"/>
        <v>2.7852042279667407E-10</v>
      </c>
      <c r="BY184" s="161"/>
      <c r="BZ184" s="162"/>
      <c r="CA184" s="162"/>
      <c r="CB184" s="162"/>
      <c r="CC184" s="161"/>
      <c r="CD184" s="161"/>
      <c r="CE184" s="162"/>
      <c r="CF184" s="162"/>
      <c r="CG184" s="162"/>
      <c r="CH184" s="161"/>
      <c r="CI184" s="161"/>
      <c r="CJ184" s="162"/>
      <c r="CK184" s="162"/>
      <c r="CL184" s="162"/>
      <c r="CM184" s="161"/>
      <c r="CN184" s="161"/>
      <c r="CO184" s="162"/>
      <c r="CP184" s="162"/>
      <c r="CQ184" s="162"/>
      <c r="CR184" s="161"/>
    </row>
    <row r="185" spans="1:96" ht="12.75">
      <c r="A185" s="161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2">
        <v>1.5959999999999999E-8</v>
      </c>
      <c r="N185" s="2">
        <v>3.98332956992</v>
      </c>
      <c r="O185" s="2">
        <v>13916.0191096416</v>
      </c>
      <c r="P185" s="2">
        <f t="shared" si="22"/>
        <v>-9.6889007269723627E-9</v>
      </c>
      <c r="Q185" s="161"/>
      <c r="R185" s="2">
        <v>1.44E-9</v>
      </c>
      <c r="S185" s="2">
        <v>2.0731209048500001</v>
      </c>
      <c r="T185" s="2">
        <v>25158.6017197654</v>
      </c>
      <c r="U185" s="2">
        <f t="shared" si="23"/>
        <v>9.9340530683662288E-10</v>
      </c>
      <c r="V185" s="161"/>
      <c r="W185" s="162"/>
      <c r="X185" s="162"/>
      <c r="Y185" s="162"/>
      <c r="Z185" s="161"/>
      <c r="AA185" s="161"/>
      <c r="AB185" s="162"/>
      <c r="AC185" s="162"/>
      <c r="AD185" s="162"/>
      <c r="AE185" s="161"/>
      <c r="AF185" s="161"/>
      <c r="AG185" s="162"/>
      <c r="AH185" s="162"/>
      <c r="AI185" s="162"/>
      <c r="AJ185" s="161"/>
      <c r="AK185" s="161"/>
      <c r="AL185" s="162"/>
      <c r="AM185" s="162"/>
      <c r="AN185" s="162"/>
      <c r="AO185" s="161"/>
      <c r="AP185" s="161"/>
      <c r="AQ185" s="2"/>
      <c r="AR185" s="2"/>
      <c r="AS185" s="2"/>
      <c r="AT185" s="2"/>
      <c r="AU185" s="161"/>
      <c r="AV185" s="162"/>
      <c r="AW185" s="162"/>
      <c r="AX185" s="162"/>
      <c r="AY185" s="161"/>
      <c r="AZ185" s="161"/>
      <c r="BA185" s="162"/>
      <c r="BB185" s="162"/>
      <c r="BC185" s="162"/>
      <c r="BD185" s="161"/>
      <c r="BE185" s="161"/>
      <c r="BF185" s="162"/>
      <c r="BG185" s="162"/>
      <c r="BH185" s="162"/>
      <c r="BI185" s="161"/>
      <c r="BJ185" s="161"/>
      <c r="BK185" s="162"/>
      <c r="BL185" s="162"/>
      <c r="BM185" s="162"/>
      <c r="BN185" s="161"/>
      <c r="BO185" s="2"/>
      <c r="BP185" s="2">
        <v>6.9100000000000003E-9</v>
      </c>
      <c r="BQ185" s="2">
        <v>1.9607173260199999</v>
      </c>
      <c r="BR185" s="2">
        <v>12416.588502848201</v>
      </c>
      <c r="BS185" s="2">
        <f t="shared" si="26"/>
        <v>-4.2381554594852366E-9</v>
      </c>
      <c r="BT185" s="2"/>
      <c r="BU185" s="2">
        <v>5.7E-10</v>
      </c>
      <c r="BV185" s="2">
        <v>5.7705547123700001</v>
      </c>
      <c r="BW185" s="2">
        <v>12043.574281888999</v>
      </c>
      <c r="BX185" s="2">
        <f t="shared" si="27"/>
        <v>-1.4385421497521372E-10</v>
      </c>
      <c r="BY185" s="161"/>
      <c r="BZ185" s="162"/>
      <c r="CA185" s="162"/>
      <c r="CB185" s="162"/>
      <c r="CC185" s="161"/>
      <c r="CD185" s="161"/>
      <c r="CE185" s="162"/>
      <c r="CF185" s="162"/>
      <c r="CG185" s="162"/>
      <c r="CH185" s="161"/>
      <c r="CI185" s="161"/>
      <c r="CJ185" s="162"/>
      <c r="CK185" s="162"/>
      <c r="CL185" s="162"/>
      <c r="CM185" s="161"/>
      <c r="CN185" s="161"/>
      <c r="CO185" s="162"/>
      <c r="CP185" s="162"/>
      <c r="CQ185" s="162"/>
      <c r="CR185" s="161"/>
    </row>
    <row r="186" spans="1:96" ht="12.75">
      <c r="A186" s="161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2">
        <v>1.6639999999999999E-8</v>
      </c>
      <c r="N186" s="2">
        <v>4.4193971546900004</v>
      </c>
      <c r="O186" s="2">
        <v>8662.2403235630009</v>
      </c>
      <c r="P186" s="2">
        <f t="shared" si="22"/>
        <v>1.5494164233274047E-8</v>
      </c>
      <c r="Q186" s="161"/>
      <c r="R186" s="2">
        <v>1.4700000000000001E-9</v>
      </c>
      <c r="S186" s="2">
        <v>6.1510698216800002</v>
      </c>
      <c r="T186" s="2">
        <v>9623.6882766912004</v>
      </c>
      <c r="U186" s="2">
        <f t="shared" si="23"/>
        <v>-1.4647819911149801E-9</v>
      </c>
      <c r="V186" s="161"/>
      <c r="W186" s="162"/>
      <c r="X186" s="162"/>
      <c r="Y186" s="162"/>
      <c r="Z186" s="161"/>
      <c r="AA186" s="161"/>
      <c r="AB186" s="162"/>
      <c r="AC186" s="162"/>
      <c r="AD186" s="162"/>
      <c r="AE186" s="161"/>
      <c r="AF186" s="161"/>
      <c r="AG186" s="162"/>
      <c r="AH186" s="162"/>
      <c r="AI186" s="162"/>
      <c r="AJ186" s="161"/>
      <c r="AK186" s="161"/>
      <c r="AL186" s="162"/>
      <c r="AM186" s="162"/>
      <c r="AN186" s="162"/>
      <c r="AO186" s="161"/>
      <c r="AP186" s="161"/>
      <c r="AQ186" s="2"/>
      <c r="AR186" s="2"/>
      <c r="AS186" s="2"/>
      <c r="AT186" s="2"/>
      <c r="AU186" s="161"/>
      <c r="AV186" s="162"/>
      <c r="AW186" s="162"/>
      <c r="AX186" s="162"/>
      <c r="AY186" s="161"/>
      <c r="AZ186" s="161"/>
      <c r="BA186" s="162"/>
      <c r="BB186" s="162"/>
      <c r="BC186" s="162"/>
      <c r="BD186" s="161"/>
      <c r="BE186" s="161"/>
      <c r="BF186" s="162"/>
      <c r="BG186" s="162"/>
      <c r="BH186" s="162"/>
      <c r="BI186" s="161"/>
      <c r="BJ186" s="161"/>
      <c r="BK186" s="162"/>
      <c r="BL186" s="162"/>
      <c r="BM186" s="162"/>
      <c r="BN186" s="161"/>
      <c r="BO186" s="2"/>
      <c r="BP186" s="2">
        <v>6.4000000000000002E-9</v>
      </c>
      <c r="BQ186" s="2">
        <v>1.5907417203200001</v>
      </c>
      <c r="BR186" s="2">
        <v>18319.536584879599</v>
      </c>
      <c r="BS186" s="2">
        <f t="shared" si="26"/>
        <v>5.4638402533191446E-9</v>
      </c>
      <c r="BT186" s="2"/>
      <c r="BU186" s="2">
        <v>5.6000000000000003E-10</v>
      </c>
      <c r="BV186" s="2">
        <v>4.4198079043099998</v>
      </c>
      <c r="BW186" s="2">
        <v>4701.1165017084004</v>
      </c>
      <c r="BX186" s="2">
        <f t="shared" si="27"/>
        <v>-5.2695055078263869E-10</v>
      </c>
      <c r="BY186" s="161"/>
      <c r="BZ186" s="162"/>
      <c r="CA186" s="162"/>
      <c r="CB186" s="162"/>
      <c r="CC186" s="161"/>
      <c r="CD186" s="161"/>
      <c r="CE186" s="162"/>
      <c r="CF186" s="162"/>
      <c r="CG186" s="162"/>
      <c r="CH186" s="161"/>
      <c r="CI186" s="161"/>
      <c r="CJ186" s="162"/>
      <c r="CK186" s="162"/>
      <c r="CL186" s="162"/>
      <c r="CM186" s="161"/>
      <c r="CN186" s="161"/>
      <c r="CO186" s="162"/>
      <c r="CP186" s="162"/>
      <c r="CQ186" s="162"/>
      <c r="CR186" s="161"/>
    </row>
    <row r="187" spans="1:96" ht="12.75">
      <c r="A187" s="161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2">
        <v>1.9709999999999999E-8</v>
      </c>
      <c r="N187" s="2">
        <v>1.0456050050300001</v>
      </c>
      <c r="O187" s="2">
        <v>18209.3302636601</v>
      </c>
      <c r="P187" s="2">
        <f t="shared" si="22"/>
        <v>1.611440573584434E-8</v>
      </c>
      <c r="Q187" s="161"/>
      <c r="R187" s="2">
        <v>1.4100000000000001E-9</v>
      </c>
      <c r="S187" s="2">
        <v>5.5573997949800003</v>
      </c>
      <c r="T187" s="2">
        <v>10454.5013866052</v>
      </c>
      <c r="U187" s="2">
        <f t="shared" si="23"/>
        <v>-7.6333379415641437E-10</v>
      </c>
      <c r="V187" s="161"/>
      <c r="W187" s="162"/>
      <c r="X187" s="162"/>
      <c r="Y187" s="162"/>
      <c r="Z187" s="161"/>
      <c r="AA187" s="161"/>
      <c r="AB187" s="162"/>
      <c r="AC187" s="162"/>
      <c r="AD187" s="162"/>
      <c r="AE187" s="161"/>
      <c r="AF187" s="161"/>
      <c r="AG187" s="162"/>
      <c r="AH187" s="162"/>
      <c r="AI187" s="162"/>
      <c r="AJ187" s="161"/>
      <c r="AK187" s="161"/>
      <c r="AL187" s="162"/>
      <c r="AM187" s="162"/>
      <c r="AN187" s="162"/>
      <c r="AO187" s="161"/>
      <c r="AP187" s="161"/>
      <c r="AQ187" s="2"/>
      <c r="AR187" s="2"/>
      <c r="AS187" s="2"/>
      <c r="AT187" s="2"/>
      <c r="AU187" s="161"/>
      <c r="AV187" s="162"/>
      <c r="AW187" s="162"/>
      <c r="AX187" s="162"/>
      <c r="AY187" s="161"/>
      <c r="AZ187" s="161"/>
      <c r="BA187" s="162"/>
      <c r="BB187" s="162"/>
      <c r="BC187" s="162"/>
      <c r="BD187" s="161"/>
      <c r="BE187" s="161"/>
      <c r="BF187" s="162"/>
      <c r="BG187" s="162"/>
      <c r="BH187" s="162"/>
      <c r="BI187" s="161"/>
      <c r="BJ187" s="161"/>
      <c r="BK187" s="162"/>
      <c r="BL187" s="162"/>
      <c r="BM187" s="162"/>
      <c r="BN187" s="161"/>
      <c r="BO187" s="2"/>
      <c r="BP187" s="2">
        <v>6.2499999999999997E-9</v>
      </c>
      <c r="BQ187" s="2">
        <v>3.8236279137800002</v>
      </c>
      <c r="BR187" s="2">
        <v>13517.8701062334</v>
      </c>
      <c r="BS187" s="2">
        <f t="shared" si="26"/>
        <v>-2.669780649711065E-9</v>
      </c>
      <c r="BT187" s="2"/>
      <c r="BU187" s="2">
        <v>5.9000000000000003E-10</v>
      </c>
      <c r="BV187" s="2">
        <v>5.8796350007299996</v>
      </c>
      <c r="BW187" s="2">
        <v>5331.3574437407997</v>
      </c>
      <c r="BX187" s="2">
        <f t="shared" si="27"/>
        <v>6.976355065518184E-11</v>
      </c>
      <c r="BY187" s="161"/>
      <c r="BZ187" s="162"/>
      <c r="CA187" s="162"/>
      <c r="CB187" s="162"/>
      <c r="CC187" s="161"/>
      <c r="CD187" s="161"/>
      <c r="CE187" s="162"/>
      <c r="CF187" s="162"/>
      <c r="CG187" s="162"/>
      <c r="CH187" s="161"/>
      <c r="CI187" s="161"/>
      <c r="CJ187" s="162"/>
      <c r="CK187" s="162"/>
      <c r="CL187" s="162"/>
      <c r="CM187" s="161"/>
      <c r="CN187" s="161"/>
      <c r="CO187" s="162"/>
      <c r="CP187" s="162"/>
      <c r="CQ187" s="162"/>
      <c r="CR187" s="161"/>
    </row>
    <row r="188" spans="1:96" ht="12.75">
      <c r="A188" s="161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2">
        <v>1.9420000000000001E-8</v>
      </c>
      <c r="N188" s="2">
        <v>4.3133597998899997</v>
      </c>
      <c r="O188" s="2">
        <v>6244.9428143535997</v>
      </c>
      <c r="P188" s="2">
        <f t="shared" si="22"/>
        <v>8.7439581869788242E-9</v>
      </c>
      <c r="Q188" s="161"/>
      <c r="R188" s="2">
        <v>1.3500000000000001E-9</v>
      </c>
      <c r="S188" s="2">
        <v>6.098110407E-2</v>
      </c>
      <c r="T188" s="2">
        <v>16723.350142595002</v>
      </c>
      <c r="U188" s="2">
        <f t="shared" si="23"/>
        <v>-1.9073311863893622E-11</v>
      </c>
      <c r="V188" s="161"/>
      <c r="W188" s="162"/>
      <c r="X188" s="162"/>
      <c r="Y188" s="162"/>
      <c r="Z188" s="161"/>
      <c r="AA188" s="161"/>
      <c r="AB188" s="162"/>
      <c r="AC188" s="162"/>
      <c r="AD188" s="162"/>
      <c r="AE188" s="161"/>
      <c r="AF188" s="161"/>
      <c r="AG188" s="162"/>
      <c r="AH188" s="162"/>
      <c r="AI188" s="162"/>
      <c r="AJ188" s="161"/>
      <c r="AK188" s="161"/>
      <c r="AL188" s="162"/>
      <c r="AM188" s="162"/>
      <c r="AN188" s="162"/>
      <c r="AO188" s="161"/>
      <c r="AP188" s="161"/>
      <c r="AQ188" s="162"/>
      <c r="AR188" s="162"/>
      <c r="AS188" s="162"/>
      <c r="AT188" s="161"/>
      <c r="AU188" s="161"/>
      <c r="AV188" s="162"/>
      <c r="AW188" s="162"/>
      <c r="AX188" s="162"/>
      <c r="AY188" s="161"/>
      <c r="AZ188" s="161"/>
      <c r="BA188" s="162"/>
      <c r="BB188" s="162"/>
      <c r="BC188" s="162"/>
      <c r="BD188" s="161"/>
      <c r="BE188" s="161"/>
      <c r="BF188" s="162"/>
      <c r="BG188" s="162"/>
      <c r="BH188" s="162"/>
      <c r="BI188" s="161"/>
      <c r="BJ188" s="161"/>
      <c r="BK188" s="162"/>
      <c r="BL188" s="162"/>
      <c r="BM188" s="162"/>
      <c r="BN188" s="161"/>
      <c r="BO188" s="2"/>
      <c r="BP188" s="2">
        <v>6.6299999999999996E-9</v>
      </c>
      <c r="BQ188" s="2">
        <v>5.0844499677900004</v>
      </c>
      <c r="BR188" s="2">
        <v>283.85931886520001</v>
      </c>
      <c r="BS188" s="2">
        <f t="shared" si="26"/>
        <v>-6.1837758904984888E-9</v>
      </c>
      <c r="BT188" s="2"/>
      <c r="BU188" s="2">
        <v>5.7999999999999996E-10</v>
      </c>
      <c r="BV188" s="2">
        <v>2.3054616862800001</v>
      </c>
      <c r="BW188" s="2">
        <v>955.59974160860008</v>
      </c>
      <c r="BX188" s="2">
        <f t="shared" si="27"/>
        <v>-5.7360269713671855E-10</v>
      </c>
      <c r="BY188" s="161"/>
      <c r="BZ188" s="162"/>
      <c r="CA188" s="162"/>
      <c r="CB188" s="162"/>
      <c r="CC188" s="161"/>
      <c r="CD188" s="161"/>
      <c r="CE188" s="162"/>
      <c r="CF188" s="162"/>
      <c r="CG188" s="162"/>
      <c r="CH188" s="161"/>
      <c r="CI188" s="161"/>
      <c r="CJ188" s="162"/>
      <c r="CK188" s="162"/>
      <c r="CL188" s="162"/>
      <c r="CM188" s="161"/>
      <c r="CN188" s="161"/>
      <c r="CO188" s="162"/>
      <c r="CP188" s="162"/>
      <c r="CQ188" s="162"/>
      <c r="CR188" s="161"/>
    </row>
    <row r="189" spans="1:96" ht="12.75">
      <c r="A189" s="161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2">
        <v>1.4759999999999999E-8</v>
      </c>
      <c r="N189" s="2">
        <v>0.93271367330999999</v>
      </c>
      <c r="O189" s="2">
        <v>2379.1644735716</v>
      </c>
      <c r="P189" s="2">
        <f t="shared" si="22"/>
        <v>1.406706100174339E-8</v>
      </c>
      <c r="Q189" s="161"/>
      <c r="R189" s="2">
        <v>1.2400000000000001E-9</v>
      </c>
      <c r="S189" s="2">
        <v>5.8121802566899996</v>
      </c>
      <c r="T189" s="2">
        <v>17256.6315363414</v>
      </c>
      <c r="U189" s="2">
        <f t="shared" si="23"/>
        <v>-4.0542722232884992E-10</v>
      </c>
      <c r="V189" s="161"/>
      <c r="W189" s="162"/>
      <c r="X189" s="162"/>
      <c r="Y189" s="162"/>
      <c r="Z189" s="161"/>
      <c r="AA189" s="161"/>
      <c r="AB189" s="162"/>
      <c r="AC189" s="162"/>
      <c r="AD189" s="162"/>
      <c r="AE189" s="161"/>
      <c r="AF189" s="161"/>
      <c r="AG189" s="162"/>
      <c r="AH189" s="162"/>
      <c r="AI189" s="162"/>
      <c r="AJ189" s="161"/>
      <c r="AK189" s="161"/>
      <c r="AL189" s="162"/>
      <c r="AM189" s="162"/>
      <c r="AN189" s="162"/>
      <c r="AO189" s="161"/>
      <c r="AP189" s="161"/>
      <c r="AQ189" s="162"/>
      <c r="AR189" s="162"/>
      <c r="AS189" s="162"/>
      <c r="AT189" s="161"/>
      <c r="AU189" s="161"/>
      <c r="AV189" s="162"/>
      <c r="AW189" s="162"/>
      <c r="AX189" s="162"/>
      <c r="AY189" s="161"/>
      <c r="AZ189" s="161"/>
      <c r="BA189" s="162"/>
      <c r="BB189" s="162"/>
      <c r="BC189" s="162"/>
      <c r="BD189" s="161"/>
      <c r="BE189" s="161"/>
      <c r="BF189" s="162"/>
      <c r="BG189" s="162"/>
      <c r="BH189" s="162"/>
      <c r="BI189" s="161"/>
      <c r="BJ189" s="161"/>
      <c r="BK189" s="162"/>
      <c r="BL189" s="162"/>
      <c r="BM189" s="162"/>
      <c r="BN189" s="161"/>
      <c r="BO189" s="2"/>
      <c r="BP189" s="2">
        <v>4.7500000000000003E-9</v>
      </c>
      <c r="BQ189" s="2">
        <v>1.1702589428700001</v>
      </c>
      <c r="BR189" s="2">
        <v>12569.6748183318</v>
      </c>
      <c r="BS189" s="2">
        <f t="shared" si="26"/>
        <v>3.9421577631909273E-9</v>
      </c>
      <c r="BT189" s="2"/>
      <c r="BU189" s="2">
        <v>4.8999999999999996E-10</v>
      </c>
      <c r="BV189" s="2">
        <v>1.93839278478</v>
      </c>
      <c r="BW189" s="2">
        <v>5333.9002410215999</v>
      </c>
      <c r="BX189" s="2">
        <f t="shared" si="27"/>
        <v>-3.9345740147880688E-10</v>
      </c>
      <c r="BY189" s="161"/>
      <c r="BZ189" s="162"/>
      <c r="CA189" s="162"/>
      <c r="CB189" s="162"/>
      <c r="CC189" s="161"/>
      <c r="CD189" s="161"/>
      <c r="CE189" s="162"/>
      <c r="CF189" s="162"/>
      <c r="CG189" s="162"/>
      <c r="CH189" s="161"/>
      <c r="CI189" s="161"/>
      <c r="CJ189" s="162"/>
      <c r="CK189" s="162"/>
      <c r="CL189" s="162"/>
      <c r="CM189" s="161"/>
      <c r="CN189" s="161"/>
      <c r="CO189" s="162"/>
      <c r="CP189" s="162"/>
      <c r="CQ189" s="162"/>
      <c r="CR189" s="161"/>
    </row>
    <row r="190" spans="1:96" ht="12.75">
      <c r="A190" s="161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2">
        <v>1.81E-8</v>
      </c>
      <c r="N190" s="2">
        <v>0.49112137706999998</v>
      </c>
      <c r="O190" s="2">
        <v>1.4844727083</v>
      </c>
      <c r="P190" s="2">
        <f t="shared" si="22"/>
        <v>1.6030380759261614E-8</v>
      </c>
      <c r="Q190" s="161"/>
      <c r="R190" s="2">
        <v>1.2400000000000001E-9</v>
      </c>
      <c r="S190" s="2">
        <v>2.3629355162299999</v>
      </c>
      <c r="T190" s="2">
        <v>4933.2084403325998</v>
      </c>
      <c r="U190" s="2">
        <f t="shared" si="23"/>
        <v>1.2273180223142197E-9</v>
      </c>
      <c r="V190" s="161"/>
      <c r="W190" s="162"/>
      <c r="X190" s="162"/>
      <c r="Y190" s="162"/>
      <c r="Z190" s="161"/>
      <c r="AA190" s="161"/>
      <c r="AB190" s="162"/>
      <c r="AC190" s="162"/>
      <c r="AD190" s="162"/>
      <c r="AE190" s="161"/>
      <c r="AF190" s="161"/>
      <c r="AG190" s="162"/>
      <c r="AH190" s="162"/>
      <c r="AI190" s="162"/>
      <c r="AJ190" s="161"/>
      <c r="AK190" s="161"/>
      <c r="AL190" s="162"/>
      <c r="AM190" s="162"/>
      <c r="AN190" s="162"/>
      <c r="AO190" s="161"/>
      <c r="AP190" s="161"/>
      <c r="AQ190" s="162"/>
      <c r="AR190" s="162"/>
      <c r="AS190" s="162"/>
      <c r="AT190" s="161"/>
      <c r="AU190" s="161"/>
      <c r="AV190" s="162"/>
      <c r="AW190" s="162"/>
      <c r="AX190" s="162"/>
      <c r="AY190" s="161"/>
      <c r="AZ190" s="161"/>
      <c r="BA190" s="162"/>
      <c r="BB190" s="162"/>
      <c r="BC190" s="162"/>
      <c r="BD190" s="161"/>
      <c r="BE190" s="161"/>
      <c r="BF190" s="162"/>
      <c r="BG190" s="162"/>
      <c r="BH190" s="162"/>
      <c r="BI190" s="161"/>
      <c r="BJ190" s="161"/>
      <c r="BK190" s="162"/>
      <c r="BL190" s="162"/>
      <c r="BM190" s="162"/>
      <c r="BN190" s="161"/>
      <c r="BO190" s="2"/>
      <c r="BP190" s="2">
        <v>6.6400000000000002E-9</v>
      </c>
      <c r="BQ190" s="2">
        <v>4.5002946996900004</v>
      </c>
      <c r="BR190" s="2">
        <v>47162.516354635198</v>
      </c>
      <c r="BS190" s="2">
        <f t="shared" si="26"/>
        <v>5.4238434845579765E-9</v>
      </c>
      <c r="BT190" s="2"/>
      <c r="BU190" s="2">
        <v>4.8E-10</v>
      </c>
      <c r="BV190" s="2">
        <v>2.6997366226100001</v>
      </c>
      <c r="BW190" s="2">
        <v>6709.6740408674004</v>
      </c>
      <c r="BX190" s="2">
        <f t="shared" si="27"/>
        <v>-4.792747544109581E-10</v>
      </c>
      <c r="BY190" s="161"/>
      <c r="BZ190" s="162"/>
      <c r="CA190" s="162"/>
      <c r="CB190" s="162"/>
      <c r="CC190" s="161"/>
      <c r="CD190" s="161"/>
      <c r="CE190" s="162"/>
      <c r="CF190" s="162"/>
      <c r="CG190" s="162"/>
      <c r="CH190" s="161"/>
      <c r="CI190" s="161"/>
      <c r="CJ190" s="162"/>
      <c r="CK190" s="162"/>
      <c r="CL190" s="162"/>
      <c r="CM190" s="161"/>
      <c r="CN190" s="161"/>
      <c r="CO190" s="162"/>
      <c r="CP190" s="162"/>
      <c r="CQ190" s="162"/>
      <c r="CR190" s="161"/>
    </row>
    <row r="191" spans="1:96" ht="12.75">
      <c r="A191" s="161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2">
        <v>1.3459999999999999E-8</v>
      </c>
      <c r="N191" s="2">
        <v>1.51574702235</v>
      </c>
      <c r="O191" s="2">
        <v>4136.9104335162001</v>
      </c>
      <c r="P191" s="2">
        <f t="shared" si="22"/>
        <v>-1.1335662883310369E-8</v>
      </c>
      <c r="Q191" s="161"/>
      <c r="R191" s="2">
        <v>1.26E-9</v>
      </c>
      <c r="S191" s="2">
        <v>3.47435905118</v>
      </c>
      <c r="T191" s="2">
        <v>22483.848574492498</v>
      </c>
      <c r="U191" s="2">
        <f t="shared" si="23"/>
        <v>-2.9664469782194382E-10</v>
      </c>
      <c r="V191" s="161"/>
      <c r="W191" s="162"/>
      <c r="X191" s="162"/>
      <c r="Y191" s="162"/>
      <c r="Z191" s="161"/>
      <c r="AA191" s="161"/>
      <c r="AB191" s="162"/>
      <c r="AC191" s="162"/>
      <c r="AD191" s="162"/>
      <c r="AE191" s="161"/>
      <c r="AF191" s="161"/>
      <c r="AG191" s="162"/>
      <c r="AH191" s="162"/>
      <c r="AI191" s="162"/>
      <c r="AJ191" s="161"/>
      <c r="AK191" s="161"/>
      <c r="AL191" s="162"/>
      <c r="AM191" s="162"/>
      <c r="AN191" s="162"/>
      <c r="AO191" s="161"/>
      <c r="AP191" s="161"/>
      <c r="AQ191" s="162"/>
      <c r="AR191" s="162"/>
      <c r="AS191" s="162"/>
      <c r="AT191" s="161"/>
      <c r="AU191" s="161"/>
      <c r="AV191" s="162"/>
      <c r="AW191" s="162"/>
      <c r="AX191" s="162"/>
      <c r="AY191" s="161"/>
      <c r="AZ191" s="161"/>
      <c r="BA191" s="162"/>
      <c r="BB191" s="162"/>
      <c r="BC191" s="162"/>
      <c r="BD191" s="161"/>
      <c r="BE191" s="161"/>
      <c r="BF191" s="162"/>
      <c r="BG191" s="162"/>
      <c r="BH191" s="162"/>
      <c r="BI191" s="161"/>
      <c r="BJ191" s="161"/>
      <c r="BK191" s="162"/>
      <c r="BL191" s="162"/>
      <c r="BM191" s="162"/>
      <c r="BN191" s="161"/>
      <c r="BO191" s="2"/>
      <c r="BP191" s="2">
        <v>5.69E-9</v>
      </c>
      <c r="BQ191" s="2">
        <v>0.16310365162000001</v>
      </c>
      <c r="BR191" s="2">
        <v>17267.268201691099</v>
      </c>
      <c r="BS191" s="2">
        <f t="shared" si="26"/>
        <v>1.3638589677781017E-9</v>
      </c>
      <c r="BT191" s="2"/>
      <c r="BU191" s="2">
        <v>6.3999999999999996E-10</v>
      </c>
      <c r="BV191" s="2">
        <v>1.6437989798099999</v>
      </c>
      <c r="BW191" s="2">
        <v>6262.3004544989999</v>
      </c>
      <c r="BX191" s="2">
        <f t="shared" si="27"/>
        <v>-5.8325441600308434E-11</v>
      </c>
      <c r="BY191" s="161"/>
      <c r="BZ191" s="162"/>
      <c r="CA191" s="162"/>
      <c r="CB191" s="162"/>
      <c r="CC191" s="161"/>
      <c r="CD191" s="161"/>
      <c r="CE191" s="162"/>
      <c r="CF191" s="162"/>
      <c r="CG191" s="162"/>
      <c r="CH191" s="161"/>
      <c r="CI191" s="161"/>
      <c r="CJ191" s="162"/>
      <c r="CK191" s="162"/>
      <c r="CL191" s="162"/>
      <c r="CM191" s="161"/>
      <c r="CN191" s="161"/>
      <c r="CO191" s="162"/>
      <c r="CP191" s="162"/>
      <c r="CQ191" s="162"/>
      <c r="CR191" s="161"/>
    </row>
    <row r="192" spans="1:96" ht="12.75">
      <c r="A192" s="161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2">
        <v>1.5279999999999999E-8</v>
      </c>
      <c r="N192" s="2">
        <v>5.6183571140400002</v>
      </c>
      <c r="O192" s="2">
        <v>6127.6554505572003</v>
      </c>
      <c r="P192" s="2">
        <f t="shared" si="22"/>
        <v>-1.5227976940555044E-8</v>
      </c>
      <c r="Q192" s="161"/>
      <c r="R192" s="2">
        <v>1.5900000000000001E-9</v>
      </c>
      <c r="S192" s="2">
        <v>5.6395475461800002</v>
      </c>
      <c r="T192" s="2">
        <v>5729.5064471490005</v>
      </c>
      <c r="U192" s="2">
        <f t="shared" si="23"/>
        <v>8.6525551595045363E-10</v>
      </c>
      <c r="V192" s="161"/>
      <c r="W192" s="162"/>
      <c r="X192" s="162"/>
      <c r="Y192" s="162"/>
      <c r="Z192" s="161"/>
      <c r="AA192" s="161"/>
      <c r="AB192" s="162"/>
      <c r="AC192" s="162"/>
      <c r="AD192" s="162"/>
      <c r="AE192" s="161"/>
      <c r="AF192" s="161"/>
      <c r="AG192" s="162"/>
      <c r="AH192" s="162"/>
      <c r="AI192" s="162"/>
      <c r="AJ192" s="161"/>
      <c r="AK192" s="161"/>
      <c r="AL192" s="162"/>
      <c r="AM192" s="162"/>
      <c r="AN192" s="162"/>
      <c r="AO192" s="161"/>
      <c r="AP192" s="161"/>
      <c r="AQ192" s="162"/>
      <c r="AR192" s="162"/>
      <c r="AS192" s="162"/>
      <c r="AT192" s="161"/>
      <c r="AU192" s="161"/>
      <c r="AV192" s="162"/>
      <c r="AW192" s="162"/>
      <c r="AX192" s="162"/>
      <c r="AY192" s="161"/>
      <c r="AZ192" s="161"/>
      <c r="BA192" s="162"/>
      <c r="BB192" s="162"/>
      <c r="BC192" s="162"/>
      <c r="BD192" s="161"/>
      <c r="BE192" s="161"/>
      <c r="BF192" s="162"/>
      <c r="BG192" s="162"/>
      <c r="BH192" s="162"/>
      <c r="BI192" s="161"/>
      <c r="BJ192" s="161"/>
      <c r="BK192" s="162"/>
      <c r="BL192" s="162"/>
      <c r="BM192" s="162"/>
      <c r="BN192" s="161"/>
      <c r="BO192" s="2"/>
      <c r="BP192" s="2">
        <v>5.6800000000000002E-9</v>
      </c>
      <c r="BQ192" s="2">
        <v>3.8610096947399999</v>
      </c>
      <c r="BR192" s="2">
        <v>6076.8903015542001</v>
      </c>
      <c r="BS192" s="2">
        <f t="shared" si="26"/>
        <v>-7.0305600981581855E-11</v>
      </c>
      <c r="BT192" s="2"/>
      <c r="BU192" s="2">
        <v>4.6000000000000001E-10</v>
      </c>
      <c r="BV192" s="2">
        <v>3.9844960896099999</v>
      </c>
      <c r="BW192" s="2">
        <v>98068.536716305302</v>
      </c>
      <c r="BX192" s="2">
        <f t="shared" si="27"/>
        <v>3.8216296635476889E-10</v>
      </c>
      <c r="BY192" s="161"/>
      <c r="BZ192" s="162"/>
      <c r="CA192" s="162"/>
      <c r="CB192" s="162"/>
      <c r="CC192" s="161"/>
      <c r="CD192" s="161"/>
      <c r="CE192" s="162"/>
      <c r="CF192" s="162"/>
      <c r="CG192" s="162"/>
      <c r="CH192" s="161"/>
      <c r="CI192" s="161"/>
      <c r="CJ192" s="162"/>
      <c r="CK192" s="162"/>
      <c r="CL192" s="162"/>
      <c r="CM192" s="161"/>
      <c r="CN192" s="161"/>
      <c r="CO192" s="162"/>
      <c r="CP192" s="162"/>
      <c r="CQ192" s="162"/>
      <c r="CR192" s="161"/>
    </row>
    <row r="193" spans="1:96" ht="12.75">
      <c r="A193" s="161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2">
        <v>1.791E-8</v>
      </c>
      <c r="N193" s="2">
        <v>3.2218727012600001</v>
      </c>
      <c r="O193" s="2">
        <v>39302.096962196003</v>
      </c>
      <c r="P193" s="2">
        <f t="shared" ref="P193:P256" si="29">M193*COS(N193+O193*Tau)</f>
        <v>8.7060929433195547E-9</v>
      </c>
      <c r="Q193" s="161"/>
      <c r="R193" s="2">
        <v>1.2300000000000001E-9</v>
      </c>
      <c r="S193" s="2">
        <v>3.9281596325599999</v>
      </c>
      <c r="T193" s="2">
        <v>17996.031168222202</v>
      </c>
      <c r="U193" s="2">
        <f t="shared" ref="U193:U256" si="30">R193*COS(S193+T193*Tau)</f>
        <v>-4.1286800261699358E-11</v>
      </c>
      <c r="V193" s="161"/>
      <c r="W193" s="162"/>
      <c r="X193" s="162"/>
      <c r="Y193" s="162"/>
      <c r="Z193" s="161"/>
      <c r="AA193" s="161"/>
      <c r="AB193" s="162"/>
      <c r="AC193" s="162"/>
      <c r="AD193" s="162"/>
      <c r="AE193" s="161"/>
      <c r="AF193" s="161"/>
      <c r="AG193" s="162"/>
      <c r="AH193" s="162"/>
      <c r="AI193" s="162"/>
      <c r="AJ193" s="161"/>
      <c r="AK193" s="161"/>
      <c r="AL193" s="162"/>
      <c r="AM193" s="162"/>
      <c r="AN193" s="162"/>
      <c r="AO193" s="161"/>
      <c r="AP193" s="161"/>
      <c r="AQ193" s="162"/>
      <c r="AR193" s="162"/>
      <c r="AS193" s="162"/>
      <c r="AT193" s="161"/>
      <c r="AU193" s="161"/>
      <c r="AV193" s="162"/>
      <c r="AW193" s="162"/>
      <c r="AX193" s="162"/>
      <c r="AY193" s="161"/>
      <c r="AZ193" s="161"/>
      <c r="BA193" s="162"/>
      <c r="BB193" s="162"/>
      <c r="BC193" s="162"/>
      <c r="BD193" s="161"/>
      <c r="BE193" s="161"/>
      <c r="BF193" s="162"/>
      <c r="BG193" s="162"/>
      <c r="BH193" s="162"/>
      <c r="BI193" s="161"/>
      <c r="BJ193" s="161"/>
      <c r="BK193" s="162"/>
      <c r="BL193" s="162"/>
      <c r="BM193" s="162"/>
      <c r="BN193" s="161"/>
      <c r="BO193" s="2"/>
      <c r="BP193" s="2">
        <v>5.3899999999999998E-9</v>
      </c>
      <c r="BQ193" s="2">
        <v>4.8328227608600001</v>
      </c>
      <c r="BR193" s="2">
        <v>18422.6293590981</v>
      </c>
      <c r="BS193" s="2">
        <f t="shared" ref="BS193:BS256" si="31">BP193*COS(BQ193+BR193*Tau)</f>
        <v>-5.37420214720392E-9</v>
      </c>
      <c r="BT193" s="2"/>
      <c r="BU193" s="2">
        <v>5.0000000000000003E-10</v>
      </c>
      <c r="BV193" s="2">
        <v>3.6887589300500001</v>
      </c>
      <c r="BW193" s="2">
        <v>12323.423096008801</v>
      </c>
      <c r="BX193" s="2">
        <f t="shared" ref="BX193:BX256" si="32">BU193*COS(BV193+BW193*Tau)</f>
        <v>-1.1725308339622542E-10</v>
      </c>
      <c r="BY193" s="161"/>
      <c r="BZ193" s="162"/>
      <c r="CA193" s="162"/>
      <c r="CB193" s="162"/>
      <c r="CC193" s="161"/>
      <c r="CD193" s="161"/>
      <c r="CE193" s="162"/>
      <c r="CF193" s="162"/>
      <c r="CG193" s="162"/>
      <c r="CH193" s="161"/>
      <c r="CI193" s="161"/>
      <c r="CJ193" s="162"/>
      <c r="CK193" s="162"/>
      <c r="CL193" s="162"/>
      <c r="CM193" s="161"/>
      <c r="CN193" s="161"/>
      <c r="CO193" s="162"/>
      <c r="CP193" s="162"/>
      <c r="CQ193" s="162"/>
      <c r="CR193" s="161"/>
    </row>
    <row r="194" spans="1:96" ht="12.75">
      <c r="A194" s="161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2">
        <v>1.747E-8</v>
      </c>
      <c r="N194" s="2">
        <v>3.0563865673800001</v>
      </c>
      <c r="O194" s="2">
        <v>18319.536584879599</v>
      </c>
      <c r="P194" s="2">
        <f t="shared" si="29"/>
        <v>-7.481402212258433E-9</v>
      </c>
      <c r="Q194" s="161"/>
      <c r="R194" s="2">
        <v>1.4800000000000001E-9</v>
      </c>
      <c r="S194" s="2">
        <v>3.02509280598</v>
      </c>
      <c r="T194" s="2">
        <v>1551.0452226479999</v>
      </c>
      <c r="U194" s="2">
        <f t="shared" si="30"/>
        <v>1.1239228212290743E-9</v>
      </c>
      <c r="V194" s="161"/>
      <c r="W194" s="162"/>
      <c r="X194" s="162"/>
      <c r="Y194" s="162"/>
      <c r="Z194" s="161"/>
      <c r="AA194" s="161"/>
      <c r="AB194" s="162"/>
      <c r="AC194" s="162"/>
      <c r="AD194" s="162"/>
      <c r="AE194" s="161"/>
      <c r="AF194" s="161"/>
      <c r="AG194" s="162"/>
      <c r="AH194" s="162"/>
      <c r="AI194" s="162"/>
      <c r="AJ194" s="161"/>
      <c r="AK194" s="161"/>
      <c r="AL194" s="162"/>
      <c r="AM194" s="162"/>
      <c r="AN194" s="162"/>
      <c r="AO194" s="161"/>
      <c r="AP194" s="161"/>
      <c r="AQ194" s="162"/>
      <c r="AR194" s="162"/>
      <c r="AS194" s="162"/>
      <c r="AT194" s="161"/>
      <c r="AU194" s="161"/>
      <c r="AV194" s="162"/>
      <c r="AW194" s="162"/>
      <c r="AX194" s="162"/>
      <c r="AY194" s="161"/>
      <c r="AZ194" s="161"/>
      <c r="BA194" s="162"/>
      <c r="BB194" s="162"/>
      <c r="BC194" s="162"/>
      <c r="BD194" s="161"/>
      <c r="BE194" s="161"/>
      <c r="BF194" s="162"/>
      <c r="BG194" s="162"/>
      <c r="BH194" s="162"/>
      <c r="BI194" s="161"/>
      <c r="BJ194" s="161"/>
      <c r="BK194" s="162"/>
      <c r="BL194" s="162"/>
      <c r="BM194" s="162"/>
      <c r="BN194" s="161"/>
      <c r="BO194" s="2"/>
      <c r="BP194" s="2">
        <v>4.66E-9</v>
      </c>
      <c r="BQ194" s="2">
        <v>0.75872342877999999</v>
      </c>
      <c r="BR194" s="2">
        <v>7342.4577801805999</v>
      </c>
      <c r="BS194" s="2">
        <f t="shared" si="31"/>
        <v>-2.9380008262993347E-9</v>
      </c>
      <c r="BT194" s="2"/>
      <c r="BU194" s="2">
        <v>4.5E-10</v>
      </c>
      <c r="BV194" s="2">
        <v>3.30068569697</v>
      </c>
      <c r="BW194" s="2">
        <v>22003.914634869801</v>
      </c>
      <c r="BX194" s="2">
        <f t="shared" si="32"/>
        <v>3.5021997039101471E-10</v>
      </c>
      <c r="BY194" s="161"/>
      <c r="BZ194" s="162"/>
      <c r="CA194" s="162"/>
      <c r="CB194" s="162"/>
      <c r="CC194" s="161"/>
      <c r="CD194" s="161"/>
      <c r="CE194" s="162"/>
      <c r="CF194" s="162"/>
      <c r="CG194" s="162"/>
      <c r="CH194" s="161"/>
      <c r="CI194" s="161"/>
      <c r="CJ194" s="162"/>
      <c r="CK194" s="162"/>
      <c r="CL194" s="162"/>
      <c r="CM194" s="161"/>
      <c r="CN194" s="161"/>
      <c r="CO194" s="162"/>
      <c r="CP194" s="162"/>
      <c r="CQ194" s="162"/>
      <c r="CR194" s="161"/>
    </row>
    <row r="195" spans="1:96" ht="12.75">
      <c r="A195" s="161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2">
        <v>1.431E-8</v>
      </c>
      <c r="N195" s="2">
        <v>4.5115380859399998</v>
      </c>
      <c r="O195" s="2">
        <v>20426.571092422</v>
      </c>
      <c r="P195" s="2">
        <f t="shared" si="29"/>
        <v>-5.0427821054901062E-9</v>
      </c>
      <c r="Q195" s="161"/>
      <c r="R195" s="2">
        <v>1.2E-9</v>
      </c>
      <c r="S195" s="2">
        <v>5.9190434973199997</v>
      </c>
      <c r="T195" s="2">
        <v>6206.8097787158003</v>
      </c>
      <c r="U195" s="2">
        <f t="shared" si="30"/>
        <v>-1.1708848049636394E-9</v>
      </c>
      <c r="V195" s="161"/>
      <c r="W195" s="162"/>
      <c r="X195" s="162"/>
      <c r="Y195" s="162"/>
      <c r="Z195" s="161"/>
      <c r="AA195" s="161"/>
      <c r="AB195" s="162"/>
      <c r="AC195" s="162"/>
      <c r="AD195" s="162"/>
      <c r="AE195" s="161"/>
      <c r="AF195" s="161"/>
      <c r="AG195" s="162"/>
      <c r="AH195" s="162"/>
      <c r="AI195" s="162"/>
      <c r="AJ195" s="161"/>
      <c r="AK195" s="161"/>
      <c r="AL195" s="162"/>
      <c r="AM195" s="162"/>
      <c r="AN195" s="162"/>
      <c r="AO195" s="161"/>
      <c r="AP195" s="161"/>
      <c r="AQ195" s="162"/>
      <c r="AR195" s="162"/>
      <c r="AS195" s="162"/>
      <c r="AT195" s="161"/>
      <c r="AU195" s="161"/>
      <c r="AV195" s="162"/>
      <c r="AW195" s="162"/>
      <c r="AX195" s="162"/>
      <c r="AY195" s="161"/>
      <c r="AZ195" s="161"/>
      <c r="BA195" s="162"/>
      <c r="BB195" s="162"/>
      <c r="BC195" s="162"/>
      <c r="BD195" s="161"/>
      <c r="BE195" s="161"/>
      <c r="BF195" s="162"/>
      <c r="BG195" s="162"/>
      <c r="BH195" s="162"/>
      <c r="BI195" s="161"/>
      <c r="BJ195" s="161"/>
      <c r="BK195" s="162"/>
      <c r="BL195" s="162"/>
      <c r="BM195" s="162"/>
      <c r="BN195" s="161"/>
      <c r="BO195" s="2"/>
      <c r="BP195" s="2">
        <v>5.4100000000000001E-9</v>
      </c>
      <c r="BQ195" s="2">
        <v>3.0721219050699999</v>
      </c>
      <c r="BR195" s="2">
        <v>226858.23855437001</v>
      </c>
      <c r="BS195" s="2">
        <f t="shared" si="31"/>
        <v>-1.6314195966152514E-9</v>
      </c>
      <c r="BT195" s="2"/>
      <c r="BU195" s="2">
        <v>4.7000000000000003E-10</v>
      </c>
      <c r="BV195" s="2">
        <v>1.2631715488099999</v>
      </c>
      <c r="BW195" s="2">
        <v>11919.140866668</v>
      </c>
      <c r="BX195" s="2">
        <f t="shared" si="32"/>
        <v>-1.9195875041883643E-10</v>
      </c>
      <c r="BY195" s="161"/>
      <c r="BZ195" s="162"/>
      <c r="CA195" s="162"/>
      <c r="CB195" s="162"/>
      <c r="CC195" s="161"/>
      <c r="CD195" s="161"/>
      <c r="CE195" s="162"/>
      <c r="CF195" s="162"/>
      <c r="CG195" s="162"/>
      <c r="CH195" s="161"/>
      <c r="CI195" s="161"/>
      <c r="CJ195" s="162"/>
      <c r="CK195" s="162"/>
      <c r="CL195" s="162"/>
      <c r="CM195" s="161"/>
      <c r="CN195" s="161"/>
      <c r="CO195" s="162"/>
      <c r="CP195" s="162"/>
      <c r="CQ195" s="162"/>
      <c r="CR195" s="161"/>
    </row>
    <row r="196" spans="1:96" ht="12.75">
      <c r="A196" s="161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2">
        <v>1.695E-8</v>
      </c>
      <c r="N196" s="2">
        <v>0.22047718414</v>
      </c>
      <c r="O196" s="2">
        <v>25158.6017197654</v>
      </c>
      <c r="P196" s="2">
        <f t="shared" si="29"/>
        <v>8.5343497989079689E-9</v>
      </c>
      <c r="Q196" s="161"/>
      <c r="R196" s="2">
        <v>1.3399999999999999E-9</v>
      </c>
      <c r="S196" s="2">
        <v>3.11122937825</v>
      </c>
      <c r="T196" s="2">
        <v>21954.157609397898</v>
      </c>
      <c r="U196" s="2">
        <f t="shared" si="30"/>
        <v>9.663545398100345E-10</v>
      </c>
      <c r="V196" s="161"/>
      <c r="W196" s="162"/>
      <c r="X196" s="162"/>
      <c r="Y196" s="162"/>
      <c r="Z196" s="161"/>
      <c r="AA196" s="161"/>
      <c r="AB196" s="162"/>
      <c r="AC196" s="162"/>
      <c r="AD196" s="162"/>
      <c r="AE196" s="161"/>
      <c r="AF196" s="161"/>
      <c r="AG196" s="162"/>
      <c r="AH196" s="162"/>
      <c r="AI196" s="162"/>
      <c r="AJ196" s="161"/>
      <c r="AK196" s="161"/>
      <c r="AL196" s="162"/>
      <c r="AM196" s="162"/>
      <c r="AN196" s="162"/>
      <c r="AO196" s="161"/>
      <c r="AP196" s="161"/>
      <c r="AQ196" s="162"/>
      <c r="AR196" s="162"/>
      <c r="AS196" s="162"/>
      <c r="AT196" s="161"/>
      <c r="AU196" s="161"/>
      <c r="AV196" s="162"/>
      <c r="AW196" s="162"/>
      <c r="AX196" s="162"/>
      <c r="AY196" s="161"/>
      <c r="AZ196" s="161"/>
      <c r="BA196" s="162"/>
      <c r="BB196" s="162"/>
      <c r="BC196" s="162"/>
      <c r="BD196" s="161"/>
      <c r="BE196" s="161"/>
      <c r="BF196" s="162"/>
      <c r="BG196" s="162"/>
      <c r="BH196" s="162"/>
      <c r="BI196" s="161"/>
      <c r="BJ196" s="161"/>
      <c r="BK196" s="162"/>
      <c r="BL196" s="162"/>
      <c r="BM196" s="162"/>
      <c r="BN196" s="161"/>
      <c r="BO196" s="2"/>
      <c r="BP196" s="2">
        <v>4.5800000000000003E-9</v>
      </c>
      <c r="BQ196" s="2">
        <v>0.26774483096000001</v>
      </c>
      <c r="BR196" s="2">
        <v>4590.9101804889997</v>
      </c>
      <c r="BS196" s="2">
        <f t="shared" si="31"/>
        <v>4.5732867183228606E-9</v>
      </c>
      <c r="BT196" s="2"/>
      <c r="BU196" s="2">
        <v>4.5E-10</v>
      </c>
      <c r="BV196" s="2">
        <v>0.89150445121999999</v>
      </c>
      <c r="BW196" s="2">
        <v>51868.248662178798</v>
      </c>
      <c r="BX196" s="2">
        <f t="shared" si="32"/>
        <v>-3.0999559522765943E-10</v>
      </c>
      <c r="BY196" s="161"/>
      <c r="BZ196" s="162"/>
      <c r="CA196" s="162"/>
      <c r="CB196" s="162"/>
      <c r="CC196" s="161"/>
      <c r="CD196" s="161"/>
      <c r="CE196" s="162"/>
      <c r="CF196" s="162"/>
      <c r="CG196" s="162"/>
      <c r="CH196" s="161"/>
      <c r="CI196" s="161"/>
      <c r="CJ196" s="162"/>
      <c r="CK196" s="162"/>
      <c r="CL196" s="162"/>
      <c r="CM196" s="161"/>
      <c r="CN196" s="161"/>
      <c r="CO196" s="162"/>
      <c r="CP196" s="162"/>
      <c r="CQ196" s="162"/>
      <c r="CR196" s="161"/>
    </row>
    <row r="197" spans="1:96" ht="12.75">
      <c r="A197" s="161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2">
        <v>1.242E-8</v>
      </c>
      <c r="N197" s="2">
        <v>4.4666576993299998</v>
      </c>
      <c r="O197" s="2">
        <v>17256.6315363414</v>
      </c>
      <c r="P197" s="2">
        <f t="shared" si="29"/>
        <v>-1.2347893089335383E-8</v>
      </c>
      <c r="Q197" s="161"/>
      <c r="R197" s="2">
        <v>1.19E-9</v>
      </c>
      <c r="S197" s="2">
        <v>5.5214112345000004</v>
      </c>
      <c r="T197" s="2">
        <v>709.93304855830002</v>
      </c>
      <c r="U197" s="2">
        <f t="shared" si="30"/>
        <v>-1.7063182919621777E-11</v>
      </c>
      <c r="V197" s="161"/>
      <c r="W197" s="162"/>
      <c r="X197" s="162"/>
      <c r="Y197" s="162"/>
      <c r="Z197" s="161"/>
      <c r="AA197" s="161"/>
      <c r="AB197" s="162"/>
      <c r="AC197" s="162"/>
      <c r="AD197" s="162"/>
      <c r="AE197" s="161"/>
      <c r="AF197" s="161"/>
      <c r="AG197" s="162"/>
      <c r="AH197" s="162"/>
      <c r="AI197" s="162"/>
      <c r="AJ197" s="161"/>
      <c r="AK197" s="161"/>
      <c r="AL197" s="162"/>
      <c r="AM197" s="162"/>
      <c r="AN197" s="162"/>
      <c r="AO197" s="161"/>
      <c r="AP197" s="161"/>
      <c r="AQ197" s="162"/>
      <c r="AR197" s="162"/>
      <c r="AS197" s="162"/>
      <c r="AT197" s="161"/>
      <c r="AU197" s="161"/>
      <c r="AV197" s="162"/>
      <c r="AW197" s="162"/>
      <c r="AX197" s="162"/>
      <c r="AY197" s="161"/>
      <c r="AZ197" s="161"/>
      <c r="BA197" s="162"/>
      <c r="BB197" s="162"/>
      <c r="BC197" s="162"/>
      <c r="BD197" s="161"/>
      <c r="BE197" s="161"/>
      <c r="BF197" s="162"/>
      <c r="BG197" s="162"/>
      <c r="BH197" s="162"/>
      <c r="BI197" s="161"/>
      <c r="BJ197" s="161"/>
      <c r="BK197" s="162"/>
      <c r="BL197" s="162"/>
      <c r="BM197" s="162"/>
      <c r="BN197" s="161"/>
      <c r="BO197" s="2"/>
      <c r="BP197" s="2">
        <v>6.1E-9</v>
      </c>
      <c r="BQ197" s="2">
        <v>1.5359705129100001</v>
      </c>
      <c r="BR197" s="2">
        <v>33019.021112204602</v>
      </c>
      <c r="BS197" s="2">
        <f t="shared" si="31"/>
        <v>4.7738338873502059E-9</v>
      </c>
      <c r="BT197" s="2"/>
      <c r="BU197" s="2">
        <v>4.3000000000000001E-10</v>
      </c>
      <c r="BV197" s="2">
        <v>1.61526242998</v>
      </c>
      <c r="BW197" s="2">
        <v>6277.552925684</v>
      </c>
      <c r="BX197" s="2">
        <f t="shared" si="32"/>
        <v>-8.7266576813452749E-11</v>
      </c>
      <c r="BY197" s="161"/>
      <c r="BZ197" s="162"/>
      <c r="CA197" s="162"/>
      <c r="CB197" s="162"/>
      <c r="CC197" s="161"/>
      <c r="CD197" s="161"/>
      <c r="CE197" s="162"/>
      <c r="CF197" s="162"/>
      <c r="CG197" s="162"/>
      <c r="CH197" s="161"/>
      <c r="CI197" s="161"/>
      <c r="CJ197" s="162"/>
      <c r="CK197" s="162"/>
      <c r="CL197" s="162"/>
      <c r="CM197" s="161"/>
      <c r="CN197" s="161"/>
      <c r="CO197" s="162"/>
      <c r="CP197" s="162"/>
      <c r="CQ197" s="162"/>
      <c r="CR197" s="161"/>
    </row>
    <row r="198" spans="1:96" ht="12.75">
      <c r="A198" s="161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2">
        <v>1.4629999999999999E-8</v>
      </c>
      <c r="N198" s="2">
        <v>4.69242679213</v>
      </c>
      <c r="O198" s="2">
        <v>14945.3161735544</v>
      </c>
      <c r="P198" s="2">
        <f t="shared" si="29"/>
        <v>-1.3656563447165335E-8</v>
      </c>
      <c r="Q198" s="161"/>
      <c r="R198" s="2">
        <v>1.2199999999999999E-9</v>
      </c>
      <c r="S198" s="2">
        <v>3.0081342947900001</v>
      </c>
      <c r="T198" s="2">
        <v>19800.945956224801</v>
      </c>
      <c r="U198" s="2">
        <f t="shared" si="30"/>
        <v>1.2192742571415316E-9</v>
      </c>
      <c r="V198" s="161"/>
      <c r="W198" s="162"/>
      <c r="X198" s="162"/>
      <c r="Y198" s="162"/>
      <c r="Z198" s="161"/>
      <c r="AA198" s="161"/>
      <c r="AB198" s="162"/>
      <c r="AC198" s="162"/>
      <c r="AD198" s="162"/>
      <c r="AE198" s="161"/>
      <c r="AF198" s="161"/>
      <c r="AG198" s="162"/>
      <c r="AH198" s="162"/>
      <c r="AI198" s="162"/>
      <c r="AJ198" s="161"/>
      <c r="AK198" s="161"/>
      <c r="AL198" s="162"/>
      <c r="AM198" s="162"/>
      <c r="AN198" s="162"/>
      <c r="AO198" s="161"/>
      <c r="AP198" s="161"/>
      <c r="AQ198" s="162"/>
      <c r="AR198" s="162"/>
      <c r="AS198" s="162"/>
      <c r="AT198" s="161"/>
      <c r="AU198" s="161"/>
      <c r="AV198" s="162"/>
      <c r="AW198" s="162"/>
      <c r="AX198" s="162"/>
      <c r="AY198" s="161"/>
      <c r="AZ198" s="161"/>
      <c r="BA198" s="162"/>
      <c r="BB198" s="162"/>
      <c r="BC198" s="162"/>
      <c r="BD198" s="161"/>
      <c r="BE198" s="161"/>
      <c r="BF198" s="162"/>
      <c r="BG198" s="162"/>
      <c r="BH198" s="162"/>
      <c r="BI198" s="161"/>
      <c r="BJ198" s="161"/>
      <c r="BK198" s="162"/>
      <c r="BL198" s="162"/>
      <c r="BM198" s="162"/>
      <c r="BN198" s="161"/>
      <c r="BO198" s="2"/>
      <c r="BP198" s="2">
        <v>6.17E-9</v>
      </c>
      <c r="BQ198" s="2">
        <v>2.6235632872600001</v>
      </c>
      <c r="BR198" s="2">
        <v>11190.377900137</v>
      </c>
      <c r="BS198" s="2">
        <f t="shared" si="31"/>
        <v>-5.9498168544212008E-9</v>
      </c>
      <c r="BT198" s="2"/>
      <c r="BU198" s="2">
        <v>4.3000000000000001E-10</v>
      </c>
      <c r="BV198" s="2">
        <v>5.7429532564499999</v>
      </c>
      <c r="BW198" s="2">
        <v>11403.676995575001</v>
      </c>
      <c r="BX198" s="2">
        <f t="shared" si="32"/>
        <v>2.5468463976483533E-10</v>
      </c>
      <c r="BY198" s="161"/>
      <c r="BZ198" s="162"/>
      <c r="CA198" s="162"/>
      <c r="CB198" s="162"/>
      <c r="CC198" s="161"/>
      <c r="CD198" s="161"/>
      <c r="CE198" s="162"/>
      <c r="CF198" s="162"/>
      <c r="CG198" s="162"/>
      <c r="CH198" s="161"/>
      <c r="CI198" s="161"/>
      <c r="CJ198" s="162"/>
      <c r="CK198" s="162"/>
      <c r="CL198" s="162"/>
      <c r="CM198" s="161"/>
      <c r="CN198" s="161"/>
      <c r="CO198" s="162"/>
      <c r="CP198" s="162"/>
      <c r="CQ198" s="162"/>
      <c r="CR198" s="161"/>
    </row>
    <row r="199" spans="1:96" ht="12.75">
      <c r="A199" s="161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2">
        <v>1.205E-8</v>
      </c>
      <c r="N199" s="2">
        <v>1.8691214465899999</v>
      </c>
      <c r="O199" s="2">
        <v>4590.9101804889997</v>
      </c>
      <c r="P199" s="2">
        <f t="shared" si="29"/>
        <v>2.8399517566833688E-10</v>
      </c>
      <c r="Q199" s="161"/>
      <c r="R199" s="2">
        <v>1.27E-9</v>
      </c>
      <c r="S199" s="2">
        <v>1.37618620001</v>
      </c>
      <c r="T199" s="2">
        <v>14945.3161735544</v>
      </c>
      <c r="U199" s="2">
        <f t="shared" si="30"/>
        <v>1.2466149848689782E-9</v>
      </c>
      <c r="V199" s="161"/>
      <c r="W199" s="162"/>
      <c r="X199" s="162"/>
      <c r="Y199" s="162"/>
      <c r="Z199" s="161"/>
      <c r="AA199" s="161"/>
      <c r="AB199" s="162"/>
      <c r="AC199" s="162"/>
      <c r="AD199" s="162"/>
      <c r="AE199" s="161"/>
      <c r="AF199" s="161"/>
      <c r="AG199" s="162"/>
      <c r="AH199" s="162"/>
      <c r="AI199" s="162"/>
      <c r="AJ199" s="161"/>
      <c r="AK199" s="161"/>
      <c r="AL199" s="162"/>
      <c r="AM199" s="162"/>
      <c r="AN199" s="162"/>
      <c r="AO199" s="161"/>
      <c r="AP199" s="161"/>
      <c r="AQ199" s="162"/>
      <c r="AR199" s="162"/>
      <c r="AS199" s="162"/>
      <c r="AT199" s="161"/>
      <c r="AU199" s="161"/>
      <c r="AV199" s="162"/>
      <c r="AW199" s="162"/>
      <c r="AX199" s="162"/>
      <c r="AY199" s="161"/>
      <c r="AZ199" s="161"/>
      <c r="BA199" s="162"/>
      <c r="BB199" s="162"/>
      <c r="BC199" s="162"/>
      <c r="BD199" s="161"/>
      <c r="BE199" s="161"/>
      <c r="BF199" s="162"/>
      <c r="BG199" s="162"/>
      <c r="BH199" s="162"/>
      <c r="BI199" s="161"/>
      <c r="BJ199" s="161"/>
      <c r="BK199" s="162"/>
      <c r="BL199" s="162"/>
      <c r="BM199" s="162"/>
      <c r="BN199" s="161"/>
      <c r="BO199" s="2"/>
      <c r="BP199" s="2">
        <v>5.4800000000000001E-9</v>
      </c>
      <c r="BQ199" s="2">
        <v>4.5579885579099999</v>
      </c>
      <c r="BR199" s="2">
        <v>18875.525869773999</v>
      </c>
      <c r="BS199" s="2">
        <f t="shared" si="31"/>
        <v>4.9760427555873302E-9</v>
      </c>
      <c r="BT199" s="2"/>
      <c r="BU199" s="2">
        <v>4.3999999999999998E-10</v>
      </c>
      <c r="BV199" s="2">
        <v>3.4307064682199999</v>
      </c>
      <c r="BW199" s="2">
        <v>10021.8372800994</v>
      </c>
      <c r="BX199" s="2">
        <f t="shared" si="32"/>
        <v>-1.2995451276939656E-10</v>
      </c>
      <c r="BY199" s="161"/>
      <c r="BZ199" s="162"/>
      <c r="CA199" s="162"/>
      <c r="CB199" s="162"/>
      <c r="CC199" s="161"/>
      <c r="CD199" s="161"/>
      <c r="CE199" s="162"/>
      <c r="CF199" s="162"/>
      <c r="CG199" s="162"/>
      <c r="CH199" s="161"/>
      <c r="CI199" s="161"/>
      <c r="CJ199" s="162"/>
      <c r="CK199" s="162"/>
      <c r="CL199" s="162"/>
      <c r="CM199" s="161"/>
      <c r="CN199" s="161"/>
      <c r="CO199" s="162"/>
      <c r="CP199" s="162"/>
      <c r="CQ199" s="162"/>
      <c r="CR199" s="161"/>
    </row>
    <row r="200" spans="1:96" ht="12.75">
      <c r="A200" s="161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2">
        <v>1.192E-8</v>
      </c>
      <c r="N200" s="2">
        <v>2.74227166898</v>
      </c>
      <c r="O200" s="2">
        <v>12569.6748183318</v>
      </c>
      <c r="P200" s="2">
        <f t="shared" si="29"/>
        <v>-6.6618460592168253E-9</v>
      </c>
      <c r="Q200" s="161"/>
      <c r="R200" s="2">
        <v>1.4100000000000001E-9</v>
      </c>
      <c r="S200" s="2">
        <v>2.5688946872899998</v>
      </c>
      <c r="T200" s="2">
        <v>1052.2683831884001</v>
      </c>
      <c r="U200" s="2">
        <f t="shared" si="30"/>
        <v>-1.3991927130319152E-9</v>
      </c>
      <c r="V200" s="161"/>
      <c r="W200" s="162"/>
      <c r="X200" s="162"/>
      <c r="Y200" s="162"/>
      <c r="Z200" s="161"/>
      <c r="AA200" s="161"/>
      <c r="AB200" s="162"/>
      <c r="AC200" s="162"/>
      <c r="AD200" s="162"/>
      <c r="AE200" s="161"/>
      <c r="AF200" s="161"/>
      <c r="AG200" s="162"/>
      <c r="AH200" s="162"/>
      <c r="AI200" s="162"/>
      <c r="AJ200" s="161"/>
      <c r="AK200" s="161"/>
      <c r="AL200" s="162"/>
      <c r="AM200" s="162"/>
      <c r="AN200" s="162"/>
      <c r="AO200" s="161"/>
      <c r="AP200" s="161"/>
      <c r="AQ200" s="162"/>
      <c r="AR200" s="162"/>
      <c r="AS200" s="162"/>
      <c r="AT200" s="161"/>
      <c r="AU200" s="161"/>
      <c r="AV200" s="162"/>
      <c r="AW200" s="162"/>
      <c r="AX200" s="162"/>
      <c r="AY200" s="161"/>
      <c r="AZ200" s="161"/>
      <c r="BA200" s="162"/>
      <c r="BB200" s="162"/>
      <c r="BC200" s="162"/>
      <c r="BD200" s="161"/>
      <c r="BE200" s="161"/>
      <c r="BF200" s="162"/>
      <c r="BG200" s="162"/>
      <c r="BH200" s="162"/>
      <c r="BI200" s="161"/>
      <c r="BJ200" s="161"/>
      <c r="BK200" s="162"/>
      <c r="BL200" s="162"/>
      <c r="BM200" s="162"/>
      <c r="BN200" s="161"/>
      <c r="BO200" s="2"/>
      <c r="BP200" s="2">
        <v>6.3300000000000003E-9</v>
      </c>
      <c r="BQ200" s="2">
        <v>4.6011028122799997</v>
      </c>
      <c r="BR200" s="2">
        <v>66567.485865254203</v>
      </c>
      <c r="BS200" s="2">
        <f t="shared" si="31"/>
        <v>6.3176669644071053E-9</v>
      </c>
      <c r="BT200" s="2"/>
      <c r="BU200" s="2">
        <v>5.6000000000000003E-10</v>
      </c>
      <c r="BV200" s="2">
        <v>2.4818337740000002E-2</v>
      </c>
      <c r="BW200" s="2">
        <v>15671.081759406599</v>
      </c>
      <c r="BX200" s="2">
        <f t="shared" si="32"/>
        <v>2.5403580694610174E-10</v>
      </c>
      <c r="BY200" s="161"/>
      <c r="BZ200" s="162"/>
      <c r="CA200" s="162"/>
      <c r="CB200" s="162"/>
      <c r="CC200" s="161"/>
      <c r="CD200" s="161"/>
      <c r="CE200" s="162"/>
      <c r="CF200" s="162"/>
      <c r="CG200" s="162"/>
      <c r="CH200" s="161"/>
      <c r="CI200" s="161"/>
      <c r="CJ200" s="162"/>
      <c r="CK200" s="162"/>
      <c r="CL200" s="162"/>
      <c r="CM200" s="161"/>
      <c r="CN200" s="161"/>
      <c r="CO200" s="162"/>
      <c r="CP200" s="162"/>
      <c r="CQ200" s="162"/>
      <c r="CR200" s="161"/>
    </row>
    <row r="201" spans="1:96" ht="12.75">
      <c r="A201" s="161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2">
        <v>1.222E-8</v>
      </c>
      <c r="N201" s="2">
        <v>5.18120087482</v>
      </c>
      <c r="O201" s="2">
        <v>5333.9002410215999</v>
      </c>
      <c r="P201" s="2">
        <f t="shared" si="29"/>
        <v>9.0262040621705306E-9</v>
      </c>
      <c r="Q201" s="161"/>
      <c r="R201" s="2">
        <v>1.2300000000000001E-9</v>
      </c>
      <c r="S201" s="2">
        <v>2.83671175442</v>
      </c>
      <c r="T201" s="2">
        <v>11919.140866668</v>
      </c>
      <c r="U201" s="2">
        <f t="shared" si="30"/>
        <v>1.1241093721629287E-9</v>
      </c>
      <c r="V201" s="161"/>
      <c r="W201" s="162"/>
      <c r="X201" s="162"/>
      <c r="Y201" s="162"/>
      <c r="Z201" s="161"/>
      <c r="AA201" s="161"/>
      <c r="AB201" s="162"/>
      <c r="AC201" s="162"/>
      <c r="AD201" s="162"/>
      <c r="AE201" s="161"/>
      <c r="AF201" s="161"/>
      <c r="AG201" s="162"/>
      <c r="AH201" s="162"/>
      <c r="AI201" s="162"/>
      <c r="AJ201" s="161"/>
      <c r="AK201" s="161"/>
      <c r="AL201" s="162"/>
      <c r="AM201" s="162"/>
      <c r="AN201" s="162"/>
      <c r="AO201" s="161"/>
      <c r="AP201" s="161"/>
      <c r="AQ201" s="162"/>
      <c r="AR201" s="162"/>
      <c r="AS201" s="162"/>
      <c r="AT201" s="161"/>
      <c r="AU201" s="161"/>
      <c r="AV201" s="162"/>
      <c r="AW201" s="162"/>
      <c r="AX201" s="162"/>
      <c r="AY201" s="161"/>
      <c r="AZ201" s="161"/>
      <c r="BA201" s="162"/>
      <c r="BB201" s="162"/>
      <c r="BC201" s="162"/>
      <c r="BD201" s="161"/>
      <c r="BE201" s="161"/>
      <c r="BF201" s="162"/>
      <c r="BG201" s="162"/>
      <c r="BH201" s="162"/>
      <c r="BI201" s="161"/>
      <c r="BJ201" s="161"/>
      <c r="BK201" s="162"/>
      <c r="BL201" s="162"/>
      <c r="BM201" s="162"/>
      <c r="BN201" s="161"/>
      <c r="BO201" s="2"/>
      <c r="BP201" s="2">
        <v>5.9600000000000001E-9</v>
      </c>
      <c r="BQ201" s="2">
        <v>5.7820239672199998</v>
      </c>
      <c r="BR201" s="2">
        <v>632.78373931320004</v>
      </c>
      <c r="BS201" s="2">
        <f t="shared" si="31"/>
        <v>-3.8518858670023959E-9</v>
      </c>
      <c r="BT201" s="2"/>
      <c r="BU201" s="2">
        <v>5.4999999999999996E-10</v>
      </c>
      <c r="BV201" s="2">
        <v>3.1427440342200001</v>
      </c>
      <c r="BW201" s="2">
        <v>33019.021112204602</v>
      </c>
      <c r="BX201" s="2">
        <f t="shared" si="32"/>
        <v>-3.5765232372000818E-10</v>
      </c>
      <c r="BY201" s="161"/>
      <c r="BZ201" s="162"/>
      <c r="CA201" s="162"/>
      <c r="CB201" s="162"/>
      <c r="CC201" s="161"/>
      <c r="CD201" s="161"/>
      <c r="CE201" s="162"/>
      <c r="CF201" s="162"/>
      <c r="CG201" s="162"/>
      <c r="CH201" s="161"/>
      <c r="CI201" s="161"/>
      <c r="CJ201" s="162"/>
      <c r="CK201" s="162"/>
      <c r="CL201" s="162"/>
      <c r="CM201" s="161"/>
      <c r="CN201" s="161"/>
      <c r="CO201" s="162"/>
      <c r="CP201" s="162"/>
      <c r="CQ201" s="162"/>
      <c r="CR201" s="161"/>
    </row>
    <row r="202" spans="1:96" ht="12.75">
      <c r="A202" s="161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2">
        <v>1.39E-8</v>
      </c>
      <c r="N202" s="2">
        <v>5.4289464898300004</v>
      </c>
      <c r="O202" s="2">
        <v>143571.32428481599</v>
      </c>
      <c r="P202" s="2">
        <f t="shared" si="29"/>
        <v>6.6906913251472702E-9</v>
      </c>
      <c r="Q202" s="161"/>
      <c r="R202" s="2">
        <v>1.1800000000000001E-9</v>
      </c>
      <c r="S202" s="2">
        <v>0.81934438215000005</v>
      </c>
      <c r="T202" s="2">
        <v>5331.3574437407997</v>
      </c>
      <c r="U202" s="2">
        <f t="shared" si="30"/>
        <v>-1.053955824487961E-9</v>
      </c>
      <c r="V202" s="161"/>
      <c r="W202" s="162"/>
      <c r="X202" s="162"/>
      <c r="Y202" s="162"/>
      <c r="Z202" s="161"/>
      <c r="AA202" s="161"/>
      <c r="AB202" s="162"/>
      <c r="AC202" s="162"/>
      <c r="AD202" s="162"/>
      <c r="AE202" s="161"/>
      <c r="AF202" s="161"/>
      <c r="AG202" s="162"/>
      <c r="AH202" s="162"/>
      <c r="AI202" s="162"/>
      <c r="AJ202" s="161"/>
      <c r="AK202" s="161"/>
      <c r="AL202" s="162"/>
      <c r="AM202" s="162"/>
      <c r="AN202" s="162"/>
      <c r="AO202" s="161"/>
      <c r="AP202" s="161"/>
      <c r="AQ202" s="162"/>
      <c r="AR202" s="162"/>
      <c r="AS202" s="162"/>
      <c r="AT202" s="161"/>
      <c r="AU202" s="161"/>
      <c r="AV202" s="162"/>
      <c r="AW202" s="162"/>
      <c r="AX202" s="162"/>
      <c r="AY202" s="161"/>
      <c r="AZ202" s="161"/>
      <c r="BA202" s="162"/>
      <c r="BB202" s="162"/>
      <c r="BC202" s="162"/>
      <c r="BD202" s="161"/>
      <c r="BE202" s="161"/>
      <c r="BF202" s="162"/>
      <c r="BG202" s="162"/>
      <c r="BH202" s="162"/>
      <c r="BI202" s="161"/>
      <c r="BJ202" s="161"/>
      <c r="BK202" s="162"/>
      <c r="BL202" s="162"/>
      <c r="BM202" s="162"/>
      <c r="BN202" s="161"/>
      <c r="BO202" s="2"/>
      <c r="BP202" s="2">
        <v>5.3300000000000004E-9</v>
      </c>
      <c r="BQ202" s="2">
        <v>5.0178688290400002</v>
      </c>
      <c r="BR202" s="2">
        <v>12132.439962106</v>
      </c>
      <c r="BS202" s="2">
        <f t="shared" si="31"/>
        <v>4.4568177642206695E-9</v>
      </c>
      <c r="BT202" s="2"/>
      <c r="BU202" s="2">
        <v>4.5E-10</v>
      </c>
      <c r="BV202" s="2">
        <v>3.0087728917700001</v>
      </c>
      <c r="BW202" s="2">
        <v>8982.8106693089976</v>
      </c>
      <c r="BX202" s="2">
        <f t="shared" si="32"/>
        <v>-4.2618157958110641E-10</v>
      </c>
      <c r="BY202" s="161"/>
      <c r="BZ202" s="162"/>
      <c r="CA202" s="162"/>
      <c r="CB202" s="162"/>
      <c r="CC202" s="161"/>
      <c r="CD202" s="161"/>
      <c r="CE202" s="162"/>
      <c r="CF202" s="162"/>
      <c r="CG202" s="162"/>
      <c r="CH202" s="161"/>
      <c r="CI202" s="161"/>
      <c r="CJ202" s="162"/>
      <c r="CK202" s="162"/>
      <c r="CL202" s="162"/>
      <c r="CM202" s="161"/>
      <c r="CN202" s="161"/>
      <c r="CO202" s="162"/>
      <c r="CP202" s="162"/>
      <c r="CQ202" s="162"/>
      <c r="CR202" s="161"/>
    </row>
    <row r="203" spans="1:96" ht="12.75">
      <c r="A203" s="161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2">
        <v>1.473E-8</v>
      </c>
      <c r="N203" s="2">
        <v>1.70479245805</v>
      </c>
      <c r="O203" s="2">
        <v>11712.955318230799</v>
      </c>
      <c r="P203" s="2">
        <f t="shared" si="29"/>
        <v>1.3528549326475416E-8</v>
      </c>
      <c r="Q203" s="161"/>
      <c r="R203" s="2">
        <v>1.51E-9</v>
      </c>
      <c r="S203" s="2">
        <v>2.68731829165</v>
      </c>
      <c r="T203" s="2">
        <v>11769.8536931664</v>
      </c>
      <c r="U203" s="2">
        <f t="shared" si="30"/>
        <v>1.4591096232335238E-9</v>
      </c>
      <c r="V203" s="161"/>
      <c r="W203" s="162"/>
      <c r="X203" s="162"/>
      <c r="Y203" s="162"/>
      <c r="Z203" s="161"/>
      <c r="AA203" s="161"/>
      <c r="AB203" s="162"/>
      <c r="AC203" s="162"/>
      <c r="AD203" s="162"/>
      <c r="AE203" s="161"/>
      <c r="AF203" s="161"/>
      <c r="AG203" s="162"/>
      <c r="AH203" s="162"/>
      <c r="AI203" s="162"/>
      <c r="AJ203" s="161"/>
      <c r="AK203" s="161"/>
      <c r="AL203" s="162"/>
      <c r="AM203" s="162"/>
      <c r="AN203" s="162"/>
      <c r="AO203" s="161"/>
      <c r="AP203" s="161"/>
      <c r="AQ203" s="162"/>
      <c r="AR203" s="162"/>
      <c r="AS203" s="162"/>
      <c r="AT203" s="161"/>
      <c r="AU203" s="161"/>
      <c r="AV203" s="162"/>
      <c r="AW203" s="162"/>
      <c r="AX203" s="162"/>
      <c r="AY203" s="161"/>
      <c r="AZ203" s="161"/>
      <c r="BA203" s="162"/>
      <c r="BB203" s="162"/>
      <c r="BC203" s="162"/>
      <c r="BD203" s="161"/>
      <c r="BE203" s="161"/>
      <c r="BF203" s="162"/>
      <c r="BG203" s="162"/>
      <c r="BH203" s="162"/>
      <c r="BI203" s="161"/>
      <c r="BJ203" s="161"/>
      <c r="BK203" s="162"/>
      <c r="BL203" s="162"/>
      <c r="BM203" s="162"/>
      <c r="BN203" s="161"/>
      <c r="BO203" s="2"/>
      <c r="BP203" s="2">
        <v>6.0300000000000001E-9</v>
      </c>
      <c r="BQ203" s="2">
        <v>5.384585548019996</v>
      </c>
      <c r="BR203" s="2">
        <v>316428.22867391497</v>
      </c>
      <c r="BS203" s="2">
        <f t="shared" si="31"/>
        <v>-4.2343971382246424E-9</v>
      </c>
      <c r="BT203" s="2"/>
      <c r="BU203" s="2">
        <v>4.6000000000000001E-10</v>
      </c>
      <c r="BV203" s="2">
        <v>0.73303568428999999</v>
      </c>
      <c r="BW203" s="2">
        <v>6303.4311693902</v>
      </c>
      <c r="BX203" s="2">
        <f t="shared" si="32"/>
        <v>-4.3355648209198458E-10</v>
      </c>
      <c r="BY203" s="161"/>
      <c r="BZ203" s="162"/>
      <c r="CA203" s="162"/>
      <c r="CB203" s="162"/>
      <c r="CC203" s="161"/>
      <c r="CD203" s="161"/>
      <c r="CE203" s="162"/>
      <c r="CF203" s="162"/>
      <c r="CG203" s="162"/>
      <c r="CH203" s="161"/>
      <c r="CI203" s="161"/>
      <c r="CJ203" s="162"/>
      <c r="CK203" s="162"/>
      <c r="CL203" s="162"/>
      <c r="CM203" s="161"/>
      <c r="CN203" s="161"/>
      <c r="CO203" s="162"/>
      <c r="CP203" s="162"/>
      <c r="CQ203" s="162"/>
      <c r="CR203" s="161"/>
    </row>
    <row r="204" spans="1:96" ht="12.75">
      <c r="A204" s="161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2">
        <v>1.3620000000000001E-8</v>
      </c>
      <c r="N204" s="2">
        <v>2.6106950329199998</v>
      </c>
      <c r="O204" s="2">
        <v>6062.6632075526004</v>
      </c>
      <c r="P204" s="2">
        <f t="shared" si="29"/>
        <v>1.2481704392990465E-8</v>
      </c>
      <c r="Q204" s="161"/>
      <c r="R204" s="2">
        <v>1.19E-9</v>
      </c>
      <c r="S204" s="2">
        <v>5.0883579763800002</v>
      </c>
      <c r="T204" s="2">
        <v>5481.2549188676003</v>
      </c>
      <c r="U204" s="2">
        <f t="shared" si="30"/>
        <v>1.1728219507065277E-9</v>
      </c>
      <c r="V204" s="161"/>
      <c r="W204" s="162"/>
      <c r="X204" s="162"/>
      <c r="Y204" s="162"/>
      <c r="Z204" s="161"/>
      <c r="AA204" s="161"/>
      <c r="AB204" s="162"/>
      <c r="AC204" s="162"/>
      <c r="AD204" s="162"/>
      <c r="AE204" s="161"/>
      <c r="AF204" s="161"/>
      <c r="AG204" s="162"/>
      <c r="AH204" s="162"/>
      <c r="AI204" s="162"/>
      <c r="AJ204" s="161"/>
      <c r="AK204" s="161"/>
      <c r="AL204" s="162"/>
      <c r="AM204" s="162"/>
      <c r="AN204" s="162"/>
      <c r="AO204" s="161"/>
      <c r="AP204" s="161"/>
      <c r="AQ204" s="162"/>
      <c r="AR204" s="162"/>
      <c r="AS204" s="162"/>
      <c r="AT204" s="161"/>
      <c r="AU204" s="161"/>
      <c r="AV204" s="162"/>
      <c r="AW204" s="162"/>
      <c r="AX204" s="162"/>
      <c r="AY204" s="161"/>
      <c r="AZ204" s="161"/>
      <c r="BA204" s="162"/>
      <c r="BB204" s="162"/>
      <c r="BC204" s="162"/>
      <c r="BD204" s="161"/>
      <c r="BE204" s="161"/>
      <c r="BF204" s="162"/>
      <c r="BG204" s="162"/>
      <c r="BH204" s="162"/>
      <c r="BI204" s="161"/>
      <c r="BJ204" s="161"/>
      <c r="BK204" s="162"/>
      <c r="BL204" s="162"/>
      <c r="BM204" s="162"/>
      <c r="BN204" s="161"/>
      <c r="BO204" s="2"/>
      <c r="BP204" s="2">
        <v>4.6900000000000001E-9</v>
      </c>
      <c r="BQ204" s="2">
        <v>0.59168241916999997</v>
      </c>
      <c r="BR204" s="2">
        <v>21954.157609397898</v>
      </c>
      <c r="BS204" s="2">
        <f t="shared" si="31"/>
        <v>-8.5546942050402456E-10</v>
      </c>
      <c r="BT204" s="2"/>
      <c r="BU204" s="2">
        <v>4.8999999999999996E-10</v>
      </c>
      <c r="BV204" s="2">
        <v>1.60455690285</v>
      </c>
      <c r="BW204" s="2">
        <v>6303.8512454838001</v>
      </c>
      <c r="BX204" s="2">
        <f t="shared" si="32"/>
        <v>-1.7301951443990613E-10</v>
      </c>
      <c r="BY204" s="161"/>
      <c r="BZ204" s="162"/>
      <c r="CA204" s="162"/>
      <c r="CB204" s="162"/>
      <c r="CC204" s="161"/>
      <c r="CD204" s="161"/>
      <c r="CE204" s="162"/>
      <c r="CF204" s="162"/>
      <c r="CG204" s="162"/>
      <c r="CH204" s="161"/>
      <c r="CI204" s="161"/>
      <c r="CJ204" s="162"/>
      <c r="CK204" s="162"/>
      <c r="CL204" s="162"/>
      <c r="CM204" s="161"/>
      <c r="CN204" s="161"/>
      <c r="CO204" s="162"/>
      <c r="CP204" s="162"/>
      <c r="CQ204" s="162"/>
      <c r="CR204" s="161"/>
    </row>
    <row r="205" spans="1:96" ht="12.75">
      <c r="A205" s="161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2">
        <v>1.1479999999999999E-8</v>
      </c>
      <c r="N205" s="2">
        <v>6.0300180053999997</v>
      </c>
      <c r="O205" s="2">
        <v>3634.6210245184002</v>
      </c>
      <c r="P205" s="2">
        <f t="shared" si="29"/>
        <v>1.6947742276338792E-10</v>
      </c>
      <c r="Q205" s="161"/>
      <c r="R205" s="2">
        <v>1.5300000000000001E-9</v>
      </c>
      <c r="S205" s="2">
        <v>2.4602179077900002</v>
      </c>
      <c r="T205" s="2">
        <v>11933.367960669601</v>
      </c>
      <c r="U205" s="2">
        <f t="shared" si="30"/>
        <v>9.8265129652256384E-10</v>
      </c>
      <c r="V205" s="161"/>
      <c r="W205" s="162"/>
      <c r="X205" s="162"/>
      <c r="Y205" s="162"/>
      <c r="Z205" s="161"/>
      <c r="AA205" s="161"/>
      <c r="AB205" s="162"/>
      <c r="AC205" s="162"/>
      <c r="AD205" s="162"/>
      <c r="AE205" s="161"/>
      <c r="AF205" s="161"/>
      <c r="AG205" s="162"/>
      <c r="AH205" s="162"/>
      <c r="AI205" s="162"/>
      <c r="AJ205" s="161"/>
      <c r="AK205" s="161"/>
      <c r="AL205" s="162"/>
      <c r="AM205" s="162"/>
      <c r="AN205" s="162"/>
      <c r="AO205" s="161"/>
      <c r="AP205" s="161"/>
      <c r="AQ205" s="162"/>
      <c r="AR205" s="162"/>
      <c r="AS205" s="162"/>
      <c r="AT205" s="161"/>
      <c r="AU205" s="161"/>
      <c r="AV205" s="162"/>
      <c r="AW205" s="162"/>
      <c r="AX205" s="162"/>
      <c r="AY205" s="161"/>
      <c r="AZ205" s="161"/>
      <c r="BA205" s="162"/>
      <c r="BB205" s="162"/>
      <c r="BC205" s="162"/>
      <c r="BD205" s="161"/>
      <c r="BE205" s="161"/>
      <c r="BF205" s="162"/>
      <c r="BG205" s="162"/>
      <c r="BH205" s="162"/>
      <c r="BI205" s="161"/>
      <c r="BJ205" s="161"/>
      <c r="BK205" s="162"/>
      <c r="BL205" s="162"/>
      <c r="BM205" s="162"/>
      <c r="BN205" s="161"/>
      <c r="BO205" s="2"/>
      <c r="BP205" s="2">
        <v>5.4800000000000001E-9</v>
      </c>
      <c r="BQ205" s="2">
        <v>3.5061316355800001</v>
      </c>
      <c r="BR205" s="2">
        <v>17253.0411076895</v>
      </c>
      <c r="BS205" s="2">
        <f t="shared" si="31"/>
        <v>-2.7341624043241784E-9</v>
      </c>
      <c r="BT205" s="2"/>
      <c r="BU205" s="2">
        <v>4.5E-10</v>
      </c>
      <c r="BV205" s="2">
        <v>0.40210030323000001</v>
      </c>
      <c r="BW205" s="2">
        <v>6805.6532680852006</v>
      </c>
      <c r="BX205" s="2">
        <f t="shared" si="32"/>
        <v>4.2007058798795954E-10</v>
      </c>
      <c r="BY205" s="161"/>
      <c r="BZ205" s="162"/>
      <c r="CA205" s="162"/>
      <c r="CB205" s="162"/>
      <c r="CC205" s="161"/>
      <c r="CD205" s="161"/>
      <c r="CE205" s="162"/>
      <c r="CF205" s="162"/>
      <c r="CG205" s="162"/>
      <c r="CH205" s="161"/>
      <c r="CI205" s="161"/>
      <c r="CJ205" s="162"/>
      <c r="CK205" s="162"/>
      <c r="CL205" s="162"/>
      <c r="CM205" s="161"/>
      <c r="CN205" s="161"/>
      <c r="CO205" s="162"/>
      <c r="CP205" s="162"/>
      <c r="CQ205" s="162"/>
      <c r="CR205" s="161"/>
    </row>
    <row r="206" spans="1:96" ht="12.75">
      <c r="A206" s="161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2">
        <v>1.198E-8</v>
      </c>
      <c r="N206" s="2">
        <v>5.1529413042199996</v>
      </c>
      <c r="O206" s="2">
        <v>10177.257679533601</v>
      </c>
      <c r="P206" s="2">
        <f t="shared" si="29"/>
        <v>6.370430358493407E-9</v>
      </c>
      <c r="Q206" s="161"/>
      <c r="R206" s="2">
        <v>1.08E-9</v>
      </c>
      <c r="S206" s="2">
        <v>1.04936452145</v>
      </c>
      <c r="T206" s="2">
        <v>11403.676995575001</v>
      </c>
      <c r="U206" s="2">
        <f t="shared" si="30"/>
        <v>8.5800388386988721E-10</v>
      </c>
      <c r="V206" s="161"/>
      <c r="W206" s="162"/>
      <c r="X206" s="162"/>
      <c r="Y206" s="162"/>
      <c r="Z206" s="161"/>
      <c r="AA206" s="161"/>
      <c r="AB206" s="162"/>
      <c r="AC206" s="162"/>
      <c r="AD206" s="162"/>
      <c r="AE206" s="161"/>
      <c r="AF206" s="161"/>
      <c r="AG206" s="162"/>
      <c r="AH206" s="162"/>
      <c r="AI206" s="162"/>
      <c r="AJ206" s="161"/>
      <c r="AK206" s="161"/>
      <c r="AL206" s="162"/>
      <c r="AM206" s="162"/>
      <c r="AN206" s="162"/>
      <c r="AO206" s="161"/>
      <c r="AP206" s="161"/>
      <c r="AQ206" s="162"/>
      <c r="AR206" s="162"/>
      <c r="AS206" s="162"/>
      <c r="AT206" s="161"/>
      <c r="AU206" s="161"/>
      <c r="AV206" s="162"/>
      <c r="AW206" s="162"/>
      <c r="AX206" s="162"/>
      <c r="AY206" s="161"/>
      <c r="AZ206" s="161"/>
      <c r="BA206" s="162"/>
      <c r="BB206" s="162"/>
      <c r="BC206" s="162"/>
      <c r="BD206" s="161"/>
      <c r="BE206" s="161"/>
      <c r="BF206" s="162"/>
      <c r="BG206" s="162"/>
      <c r="BH206" s="162"/>
      <c r="BI206" s="161"/>
      <c r="BJ206" s="161"/>
      <c r="BK206" s="162"/>
      <c r="BL206" s="162"/>
      <c r="BM206" s="162"/>
      <c r="BN206" s="161"/>
      <c r="BO206" s="2"/>
      <c r="BP206" s="2">
        <v>5.0199999999999996E-9</v>
      </c>
      <c r="BQ206" s="2">
        <v>0.98804327588999996</v>
      </c>
      <c r="BR206" s="2">
        <v>11609.8625440122</v>
      </c>
      <c r="BS206" s="2">
        <f t="shared" si="31"/>
        <v>4.2748538123948093E-9</v>
      </c>
      <c r="BT206" s="2"/>
      <c r="BU206" s="2">
        <v>5.3000000000000003E-10</v>
      </c>
      <c r="BV206" s="2">
        <v>0.94869680175000004</v>
      </c>
      <c r="BW206" s="2">
        <v>10988.808157535001</v>
      </c>
      <c r="BX206" s="2">
        <f t="shared" si="32"/>
        <v>-5.0797647216812251E-10</v>
      </c>
      <c r="BY206" s="161"/>
      <c r="BZ206" s="162"/>
      <c r="CA206" s="162"/>
      <c r="CB206" s="162"/>
      <c r="CC206" s="161"/>
      <c r="CD206" s="161"/>
      <c r="CE206" s="162"/>
      <c r="CF206" s="162"/>
      <c r="CG206" s="162"/>
      <c r="CH206" s="161"/>
      <c r="CI206" s="161"/>
      <c r="CJ206" s="162"/>
      <c r="CK206" s="162"/>
      <c r="CL206" s="162"/>
      <c r="CM206" s="161"/>
      <c r="CN206" s="161"/>
      <c r="CO206" s="162"/>
      <c r="CP206" s="162"/>
      <c r="CQ206" s="162"/>
      <c r="CR206" s="161"/>
    </row>
    <row r="207" spans="1:96" ht="12.75">
      <c r="A207" s="161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2">
        <v>1.2660000000000001E-8</v>
      </c>
      <c r="N207" s="2">
        <v>0.11421493643</v>
      </c>
      <c r="O207" s="2">
        <v>18422.6293590981</v>
      </c>
      <c r="P207" s="2">
        <f t="shared" si="29"/>
        <v>8.9006062255285225E-10</v>
      </c>
      <c r="Q207" s="161"/>
      <c r="R207" s="2">
        <v>1.2799999999999999E-9</v>
      </c>
      <c r="S207" s="2">
        <v>0.99794735106999999</v>
      </c>
      <c r="T207" s="2">
        <v>8827.3902698748007</v>
      </c>
      <c r="U207" s="2">
        <f t="shared" si="30"/>
        <v>-8.7111411196432339E-10</v>
      </c>
      <c r="V207" s="161"/>
      <c r="W207" s="162"/>
      <c r="X207" s="162"/>
      <c r="Y207" s="162"/>
      <c r="Z207" s="161"/>
      <c r="AA207" s="161"/>
      <c r="AB207" s="162"/>
      <c r="AC207" s="162"/>
      <c r="AD207" s="162"/>
      <c r="AE207" s="161"/>
      <c r="AF207" s="161"/>
      <c r="AG207" s="162"/>
      <c r="AH207" s="162"/>
      <c r="AI207" s="162"/>
      <c r="AJ207" s="161"/>
      <c r="AK207" s="161"/>
      <c r="AL207" s="162"/>
      <c r="AM207" s="162"/>
      <c r="AN207" s="162"/>
      <c r="AO207" s="161"/>
      <c r="AP207" s="161"/>
      <c r="AQ207" s="162"/>
      <c r="AR207" s="162"/>
      <c r="AS207" s="162"/>
      <c r="AT207" s="161"/>
      <c r="AU207" s="161"/>
      <c r="AV207" s="162"/>
      <c r="AW207" s="162"/>
      <c r="AX207" s="162"/>
      <c r="AY207" s="161"/>
      <c r="AZ207" s="161"/>
      <c r="BA207" s="162"/>
      <c r="BB207" s="162"/>
      <c r="BC207" s="162"/>
      <c r="BD207" s="161"/>
      <c r="BE207" s="161"/>
      <c r="BF207" s="162"/>
      <c r="BG207" s="162"/>
      <c r="BH207" s="162"/>
      <c r="BI207" s="161"/>
      <c r="BJ207" s="161"/>
      <c r="BK207" s="162"/>
      <c r="BL207" s="162"/>
      <c r="BM207" s="162"/>
      <c r="BN207" s="161"/>
      <c r="BO207" s="2"/>
      <c r="BP207" s="2">
        <v>5.6800000000000002E-9</v>
      </c>
      <c r="BQ207" s="2">
        <v>1.98497313089</v>
      </c>
      <c r="BR207" s="2">
        <v>7668.6374249424998</v>
      </c>
      <c r="BS207" s="2">
        <f t="shared" si="31"/>
        <v>-5.4155299570862332E-9</v>
      </c>
      <c r="BT207" s="2"/>
      <c r="BU207" s="2">
        <v>4.0999999999999998E-10</v>
      </c>
      <c r="BV207" s="2">
        <v>1.6112238432899999</v>
      </c>
      <c r="BW207" s="2">
        <v>6819.8803620868002</v>
      </c>
      <c r="BX207" s="2">
        <f t="shared" si="32"/>
        <v>3.0224450530070982E-11</v>
      </c>
      <c r="BY207" s="161"/>
      <c r="BZ207" s="162"/>
      <c r="CA207" s="162"/>
      <c r="CB207" s="162"/>
      <c r="CC207" s="161"/>
      <c r="CD207" s="161"/>
      <c r="CE207" s="162"/>
      <c r="CF207" s="162"/>
      <c r="CG207" s="162"/>
      <c r="CH207" s="161"/>
      <c r="CI207" s="161"/>
      <c r="CJ207" s="162"/>
      <c r="CK207" s="162"/>
      <c r="CL207" s="162"/>
      <c r="CM207" s="161"/>
      <c r="CN207" s="161"/>
      <c r="CO207" s="162"/>
      <c r="CP207" s="162"/>
      <c r="CQ207" s="162"/>
      <c r="CR207" s="161"/>
    </row>
    <row r="208" spans="1:96" ht="12.75">
      <c r="A208" s="161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2">
        <v>1.411E-8</v>
      </c>
      <c r="N208" s="2">
        <v>1.0990885753399999</v>
      </c>
      <c r="O208" s="2">
        <v>3496.0328261340001</v>
      </c>
      <c r="P208" s="2">
        <f t="shared" si="29"/>
        <v>1.1919899488572207E-8</v>
      </c>
      <c r="Q208" s="161"/>
      <c r="R208" s="2">
        <v>1.44E-9</v>
      </c>
      <c r="S208" s="2">
        <v>2.5486974704200001</v>
      </c>
      <c r="T208" s="2">
        <v>227.47613278899999</v>
      </c>
      <c r="U208" s="2">
        <f t="shared" si="30"/>
        <v>4.0259553382064202E-10</v>
      </c>
      <c r="V208" s="161"/>
      <c r="W208" s="162"/>
      <c r="X208" s="162"/>
      <c r="Y208" s="162"/>
      <c r="Z208" s="161"/>
      <c r="AA208" s="161"/>
      <c r="AB208" s="162"/>
      <c r="AC208" s="162"/>
      <c r="AD208" s="162"/>
      <c r="AE208" s="161"/>
      <c r="AF208" s="161"/>
      <c r="AG208" s="162"/>
      <c r="AH208" s="162"/>
      <c r="AI208" s="162"/>
      <c r="AJ208" s="161"/>
      <c r="AK208" s="161"/>
      <c r="AL208" s="162"/>
      <c r="AM208" s="162"/>
      <c r="AN208" s="162"/>
      <c r="AO208" s="161"/>
      <c r="AP208" s="161"/>
      <c r="AQ208" s="162"/>
      <c r="AR208" s="162"/>
      <c r="AS208" s="162"/>
      <c r="AT208" s="161"/>
      <c r="AU208" s="161"/>
      <c r="AV208" s="162"/>
      <c r="AW208" s="162"/>
      <c r="AX208" s="162"/>
      <c r="AY208" s="161"/>
      <c r="AZ208" s="161"/>
      <c r="BA208" s="162"/>
      <c r="BB208" s="162"/>
      <c r="BC208" s="162"/>
      <c r="BD208" s="161"/>
      <c r="BE208" s="161"/>
      <c r="BF208" s="162"/>
      <c r="BG208" s="162"/>
      <c r="BH208" s="162"/>
      <c r="BI208" s="161"/>
      <c r="BJ208" s="161"/>
      <c r="BK208" s="162"/>
      <c r="BL208" s="162"/>
      <c r="BM208" s="162"/>
      <c r="BN208" s="161"/>
      <c r="BO208" s="2"/>
      <c r="BP208" s="2">
        <v>4.8200000000000003E-9</v>
      </c>
      <c r="BQ208" s="2">
        <v>1.6214180386399999</v>
      </c>
      <c r="BR208" s="2">
        <v>12146.667056107601</v>
      </c>
      <c r="BS208" s="2">
        <f t="shared" si="31"/>
        <v>-4.6739715060315746E-9</v>
      </c>
      <c r="BT208" s="2"/>
      <c r="BU208" s="2">
        <v>5.4999999999999996E-10</v>
      </c>
      <c r="BV208" s="2">
        <v>0.89439119424000002</v>
      </c>
      <c r="BW208" s="2">
        <v>11933.367960669601</v>
      </c>
      <c r="BX208" s="2">
        <f t="shared" si="32"/>
        <v>-4.1980905885771829E-10</v>
      </c>
      <c r="BY208" s="161"/>
      <c r="BZ208" s="162"/>
      <c r="CA208" s="162"/>
      <c r="CB208" s="162"/>
      <c r="CC208" s="161"/>
      <c r="CD208" s="161"/>
      <c r="CE208" s="162"/>
      <c r="CF208" s="162"/>
      <c r="CG208" s="162"/>
      <c r="CH208" s="161"/>
      <c r="CI208" s="161"/>
      <c r="CJ208" s="162"/>
      <c r="CK208" s="162"/>
      <c r="CL208" s="162"/>
      <c r="CM208" s="161"/>
      <c r="CN208" s="161"/>
      <c r="CO208" s="162"/>
      <c r="CP208" s="162"/>
      <c r="CQ208" s="162"/>
      <c r="CR208" s="161"/>
    </row>
    <row r="209" spans="1:96" ht="12.75">
      <c r="A209" s="161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2">
        <v>1.349E-8</v>
      </c>
      <c r="N209" s="2">
        <v>2.9980510963300002</v>
      </c>
      <c r="O209" s="2">
        <v>17654.780539749601</v>
      </c>
      <c r="P209" s="2">
        <f t="shared" si="29"/>
        <v>1.080099751590078E-8</v>
      </c>
      <c r="Q209" s="161"/>
      <c r="R209" s="2">
        <v>1.5E-9</v>
      </c>
      <c r="S209" s="2">
        <v>4.5063143713600002</v>
      </c>
      <c r="T209" s="2">
        <v>2379.1644735716</v>
      </c>
      <c r="U209" s="2">
        <f t="shared" si="30"/>
        <v>-1.1080656194723359E-9</v>
      </c>
      <c r="V209" s="161"/>
      <c r="W209" s="162"/>
      <c r="X209" s="162"/>
      <c r="Y209" s="162"/>
      <c r="Z209" s="161"/>
      <c r="AA209" s="161"/>
      <c r="AB209" s="162"/>
      <c r="AC209" s="162"/>
      <c r="AD209" s="162"/>
      <c r="AE209" s="161"/>
      <c r="AF209" s="161"/>
      <c r="AG209" s="162"/>
      <c r="AH209" s="162"/>
      <c r="AI209" s="162"/>
      <c r="AJ209" s="161"/>
      <c r="AK209" s="161"/>
      <c r="AL209" s="162"/>
      <c r="AM209" s="162"/>
      <c r="AN209" s="162"/>
      <c r="AO209" s="161"/>
      <c r="AP209" s="161"/>
      <c r="AQ209" s="162"/>
      <c r="AR209" s="162"/>
      <c r="AS209" s="162"/>
      <c r="AT209" s="161"/>
      <c r="AU209" s="161"/>
      <c r="AV209" s="162"/>
      <c r="AW209" s="162"/>
      <c r="AX209" s="162"/>
      <c r="AY209" s="161"/>
      <c r="AZ209" s="161"/>
      <c r="BA209" s="162"/>
      <c r="BB209" s="162"/>
      <c r="BC209" s="162"/>
      <c r="BD209" s="161"/>
      <c r="BE209" s="161"/>
      <c r="BF209" s="162"/>
      <c r="BG209" s="162"/>
      <c r="BH209" s="162"/>
      <c r="BI209" s="161"/>
      <c r="BJ209" s="161"/>
      <c r="BK209" s="162"/>
      <c r="BL209" s="162"/>
      <c r="BM209" s="162"/>
      <c r="BN209" s="161"/>
      <c r="BO209" s="2"/>
      <c r="BP209" s="2">
        <v>3.9099999999999999E-9</v>
      </c>
      <c r="BQ209" s="2">
        <v>3.6871838298899999</v>
      </c>
      <c r="BR209" s="2">
        <v>18052.929543157799</v>
      </c>
      <c r="BS209" s="2">
        <f t="shared" si="31"/>
        <v>-2.1754554432509582E-9</v>
      </c>
      <c r="BT209" s="2"/>
      <c r="BU209" s="2">
        <v>4.5E-10</v>
      </c>
      <c r="BV209" s="2">
        <v>3.8849538465600002</v>
      </c>
      <c r="BW209" s="2">
        <v>60530.488985741802</v>
      </c>
      <c r="BX209" s="2">
        <f t="shared" si="32"/>
        <v>1.2985764444283578E-10</v>
      </c>
      <c r="BY209" s="161"/>
      <c r="BZ209" s="162"/>
      <c r="CA209" s="162"/>
      <c r="CB209" s="162"/>
      <c r="CC209" s="161"/>
      <c r="CD209" s="161"/>
      <c r="CE209" s="162"/>
      <c r="CF209" s="162"/>
      <c r="CG209" s="162"/>
      <c r="CH209" s="161"/>
      <c r="CI209" s="161"/>
      <c r="CJ209" s="162"/>
      <c r="CK209" s="162"/>
      <c r="CL209" s="162"/>
      <c r="CM209" s="161"/>
      <c r="CN209" s="161"/>
      <c r="CO209" s="162"/>
      <c r="CP209" s="162"/>
      <c r="CQ209" s="162"/>
      <c r="CR209" s="161"/>
    </row>
    <row r="210" spans="1:96" ht="12.75">
      <c r="A210" s="161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2">
        <v>1.253E-8</v>
      </c>
      <c r="N210" s="2">
        <v>2.7985015284800001</v>
      </c>
      <c r="O210" s="2">
        <v>167283.76158766501</v>
      </c>
      <c r="P210" s="2">
        <f t="shared" si="29"/>
        <v>5.791777347957074E-9</v>
      </c>
      <c r="Q210" s="161"/>
      <c r="R210" s="2">
        <v>1.07E-9</v>
      </c>
      <c r="S210" s="2">
        <v>1.79272017026</v>
      </c>
      <c r="T210" s="2">
        <v>13119.7211028251</v>
      </c>
      <c r="U210" s="2">
        <f t="shared" si="30"/>
        <v>-2.799294049511945E-10</v>
      </c>
      <c r="V210" s="161"/>
      <c r="W210" s="162"/>
      <c r="X210" s="162"/>
      <c r="Y210" s="162"/>
      <c r="Z210" s="161"/>
      <c r="AA210" s="161"/>
      <c r="AB210" s="162"/>
      <c r="AC210" s="162"/>
      <c r="AD210" s="162"/>
      <c r="AE210" s="161"/>
      <c r="AF210" s="161"/>
      <c r="AG210" s="162"/>
      <c r="AH210" s="162"/>
      <c r="AI210" s="162"/>
      <c r="AJ210" s="161"/>
      <c r="AK210" s="161"/>
      <c r="AL210" s="162"/>
      <c r="AM210" s="162"/>
      <c r="AN210" s="162"/>
      <c r="AO210" s="161"/>
      <c r="AP210" s="161"/>
      <c r="AQ210" s="162"/>
      <c r="AR210" s="162"/>
      <c r="AS210" s="162"/>
      <c r="AT210" s="161"/>
      <c r="AU210" s="161"/>
      <c r="AV210" s="162"/>
      <c r="AW210" s="162"/>
      <c r="AX210" s="162"/>
      <c r="AY210" s="161"/>
      <c r="AZ210" s="161"/>
      <c r="BA210" s="162"/>
      <c r="BB210" s="162"/>
      <c r="BC210" s="162"/>
      <c r="BD210" s="161"/>
      <c r="BE210" s="161"/>
      <c r="BF210" s="162"/>
      <c r="BG210" s="162"/>
      <c r="BH210" s="162"/>
      <c r="BI210" s="161"/>
      <c r="BJ210" s="161"/>
      <c r="BK210" s="162"/>
      <c r="BL210" s="162"/>
      <c r="BM210" s="162"/>
      <c r="BN210" s="161"/>
      <c r="BO210" s="2"/>
      <c r="BP210" s="2">
        <v>4.5699999999999997E-9</v>
      </c>
      <c r="BQ210" s="2">
        <v>3.7720573734</v>
      </c>
      <c r="BR210" s="2">
        <v>156137.47598479901</v>
      </c>
      <c r="BS210" s="2">
        <f t="shared" si="31"/>
        <v>1.87851032011217E-9</v>
      </c>
      <c r="BT210" s="2"/>
      <c r="BU210" s="2">
        <v>4.0000000000000001E-10</v>
      </c>
      <c r="BV210" s="2">
        <v>4.7574090800100004</v>
      </c>
      <c r="BW210" s="2">
        <v>38526.574350871997</v>
      </c>
      <c r="BX210" s="2">
        <f t="shared" si="32"/>
        <v>2.3952432349881764E-11</v>
      </c>
      <c r="BY210" s="161"/>
      <c r="BZ210" s="162"/>
      <c r="CA210" s="162"/>
      <c r="CB210" s="162"/>
      <c r="CC210" s="161"/>
      <c r="CD210" s="161"/>
      <c r="CE210" s="162"/>
      <c r="CF210" s="162"/>
      <c r="CG210" s="162"/>
      <c r="CH210" s="161"/>
      <c r="CI210" s="161"/>
      <c r="CJ210" s="162"/>
      <c r="CK210" s="162"/>
      <c r="CL210" s="162"/>
      <c r="CM210" s="161"/>
      <c r="CN210" s="161"/>
      <c r="CO210" s="162"/>
      <c r="CP210" s="162"/>
      <c r="CQ210" s="162"/>
      <c r="CR210" s="161"/>
    </row>
    <row r="211" spans="1:96" ht="12.75">
      <c r="A211" s="161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2">
        <v>1.311E-8</v>
      </c>
      <c r="N211" s="2">
        <v>1.6094298487900001</v>
      </c>
      <c r="O211" s="2">
        <v>5481.2549188676003</v>
      </c>
      <c r="P211" s="2">
        <f t="shared" si="29"/>
        <v>-1.1457936185053599E-8</v>
      </c>
      <c r="Q211" s="161"/>
      <c r="R211" s="2">
        <v>1.07E-9</v>
      </c>
      <c r="S211" s="2">
        <v>4.4355681448600004</v>
      </c>
      <c r="T211" s="2">
        <v>18422.6293590981</v>
      </c>
      <c r="U211" s="2">
        <f t="shared" si="30"/>
        <v>-1.0154552192865083E-9</v>
      </c>
      <c r="V211" s="161"/>
      <c r="W211" s="162"/>
      <c r="X211" s="162"/>
      <c r="Y211" s="162"/>
      <c r="Z211" s="161"/>
      <c r="AA211" s="161"/>
      <c r="AB211" s="162"/>
      <c r="AC211" s="162"/>
      <c r="AD211" s="162"/>
      <c r="AE211" s="161"/>
      <c r="AF211" s="161"/>
      <c r="AG211" s="162"/>
      <c r="AH211" s="162"/>
      <c r="AI211" s="162"/>
      <c r="AJ211" s="161"/>
      <c r="AK211" s="161"/>
      <c r="AL211" s="162"/>
      <c r="AM211" s="162"/>
      <c r="AN211" s="162"/>
      <c r="AO211" s="161"/>
      <c r="AP211" s="161"/>
      <c r="AQ211" s="162"/>
      <c r="AR211" s="162"/>
      <c r="AS211" s="162"/>
      <c r="AT211" s="161"/>
      <c r="AU211" s="161"/>
      <c r="AV211" s="162"/>
      <c r="AW211" s="162"/>
      <c r="AX211" s="162"/>
      <c r="AY211" s="161"/>
      <c r="AZ211" s="161"/>
      <c r="BA211" s="162"/>
      <c r="BB211" s="162"/>
      <c r="BC211" s="162"/>
      <c r="BD211" s="161"/>
      <c r="BE211" s="161"/>
      <c r="BF211" s="162"/>
      <c r="BG211" s="162"/>
      <c r="BH211" s="162"/>
      <c r="BI211" s="161"/>
      <c r="BJ211" s="161"/>
      <c r="BK211" s="162"/>
      <c r="BL211" s="162"/>
      <c r="BM211" s="162"/>
      <c r="BN211" s="161"/>
      <c r="BO211" s="2"/>
      <c r="BP211" s="2">
        <v>4.01E-9</v>
      </c>
      <c r="BQ211" s="2">
        <v>5.2826065195799998</v>
      </c>
      <c r="BR211" s="2">
        <v>15671.081759406599</v>
      </c>
      <c r="BS211" s="2">
        <f t="shared" si="31"/>
        <v>3.9988593275479307E-9</v>
      </c>
      <c r="BT211" s="2"/>
      <c r="BU211" s="2">
        <v>4.0000000000000001E-10</v>
      </c>
      <c r="BV211" s="2">
        <v>1.4992125188700001</v>
      </c>
      <c r="BW211" s="2">
        <v>18451.078546565899</v>
      </c>
      <c r="BX211" s="2">
        <f t="shared" si="32"/>
        <v>3.8516773746079689E-10</v>
      </c>
      <c r="BY211" s="161"/>
      <c r="BZ211" s="162"/>
      <c r="CA211" s="162"/>
      <c r="CB211" s="162"/>
      <c r="CC211" s="161"/>
      <c r="CD211" s="161"/>
      <c r="CE211" s="162"/>
      <c r="CF211" s="162"/>
      <c r="CG211" s="162"/>
      <c r="CH211" s="161"/>
      <c r="CI211" s="161"/>
      <c r="CJ211" s="162"/>
      <c r="CK211" s="162"/>
      <c r="CL211" s="162"/>
      <c r="CM211" s="161"/>
      <c r="CN211" s="161"/>
      <c r="CO211" s="162"/>
      <c r="CP211" s="162"/>
      <c r="CQ211" s="162"/>
      <c r="CR211" s="161"/>
    </row>
    <row r="212" spans="1:96" ht="12.75">
      <c r="A212" s="161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2">
        <v>1.0789999999999999E-8</v>
      </c>
      <c r="N212" s="2">
        <v>6.2030450178700001</v>
      </c>
      <c r="O212" s="2">
        <v>3.2863574178000001</v>
      </c>
      <c r="P212" s="2">
        <f t="shared" si="29"/>
        <v>1.0737845275394181E-8</v>
      </c>
      <c r="Q212" s="161"/>
      <c r="R212" s="2">
        <v>1.09E-9</v>
      </c>
      <c r="S212" s="2">
        <v>0.29269062317</v>
      </c>
      <c r="T212" s="2">
        <v>16737.5772365966</v>
      </c>
      <c r="U212" s="2">
        <f t="shared" si="30"/>
        <v>-1.8113692817823826E-10</v>
      </c>
      <c r="V212" s="161"/>
      <c r="W212" s="162"/>
      <c r="X212" s="162"/>
      <c r="Y212" s="162"/>
      <c r="Z212" s="161"/>
      <c r="AA212" s="161"/>
      <c r="AB212" s="162"/>
      <c r="AC212" s="162"/>
      <c r="AD212" s="162"/>
      <c r="AE212" s="161"/>
      <c r="AF212" s="161"/>
      <c r="AG212" s="162"/>
      <c r="AH212" s="162"/>
      <c r="AI212" s="162"/>
      <c r="AJ212" s="161"/>
      <c r="AK212" s="161"/>
      <c r="AL212" s="162"/>
      <c r="AM212" s="162"/>
      <c r="AN212" s="162"/>
      <c r="AO212" s="161"/>
      <c r="AP212" s="161"/>
      <c r="AQ212" s="162"/>
      <c r="AR212" s="162"/>
      <c r="AS212" s="162"/>
      <c r="AT212" s="161"/>
      <c r="AU212" s="161"/>
      <c r="AV212" s="162"/>
      <c r="AW212" s="162"/>
      <c r="AX212" s="162"/>
      <c r="AY212" s="161"/>
      <c r="AZ212" s="161"/>
      <c r="BA212" s="162"/>
      <c r="BB212" s="162"/>
      <c r="BC212" s="162"/>
      <c r="BD212" s="161"/>
      <c r="BE212" s="161"/>
      <c r="BF212" s="162"/>
      <c r="BG212" s="162"/>
      <c r="BH212" s="162"/>
      <c r="BI212" s="161"/>
      <c r="BJ212" s="161"/>
      <c r="BK212" s="162"/>
      <c r="BL212" s="162"/>
      <c r="BM212" s="162"/>
      <c r="BN212" s="161"/>
      <c r="BO212" s="2"/>
      <c r="BP212" s="2">
        <v>4.6900000000000001E-9</v>
      </c>
      <c r="BQ212" s="2">
        <v>1.80963184268</v>
      </c>
      <c r="BR212" s="2">
        <v>12562.6285816338</v>
      </c>
      <c r="BS212" s="2">
        <f t="shared" si="31"/>
        <v>1.3883967189654115E-9</v>
      </c>
      <c r="BT212" s="2"/>
      <c r="BU212" s="2">
        <v>4.0000000000000001E-10</v>
      </c>
      <c r="BV212" s="2">
        <v>3.7749829722800001</v>
      </c>
      <c r="BW212" s="2">
        <v>26087.903141574199</v>
      </c>
      <c r="BX212" s="2">
        <f t="shared" si="32"/>
        <v>-3.5096219770466414E-10</v>
      </c>
      <c r="BY212" s="161"/>
      <c r="BZ212" s="162"/>
      <c r="CA212" s="162"/>
      <c r="CB212" s="162"/>
      <c r="CC212" s="161"/>
      <c r="CD212" s="161"/>
      <c r="CE212" s="162"/>
      <c r="CF212" s="162"/>
      <c r="CG212" s="162"/>
      <c r="CH212" s="161"/>
      <c r="CI212" s="161"/>
      <c r="CJ212" s="162"/>
      <c r="CK212" s="162"/>
      <c r="CL212" s="162"/>
      <c r="CM212" s="161"/>
      <c r="CN212" s="161"/>
      <c r="CO212" s="162"/>
      <c r="CP212" s="162"/>
      <c r="CQ212" s="162"/>
      <c r="CR212" s="161"/>
    </row>
    <row r="213" spans="1:96" ht="12.75">
      <c r="A213" s="161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2">
        <v>1.181E-8</v>
      </c>
      <c r="N213" s="2">
        <v>1.2065377697799999</v>
      </c>
      <c r="O213" s="2">
        <v>131.54196168639999</v>
      </c>
      <c r="P213" s="2">
        <f t="shared" si="29"/>
        <v>1.0490672906199217E-8</v>
      </c>
      <c r="Q213" s="161"/>
      <c r="R213" s="2">
        <v>1.4100000000000001E-9</v>
      </c>
      <c r="S213" s="2">
        <v>3.1897982625800001</v>
      </c>
      <c r="T213" s="2">
        <v>6262.3004544989999</v>
      </c>
      <c r="U213" s="2">
        <f t="shared" si="30"/>
        <v>1.4005148208285448E-9</v>
      </c>
      <c r="V213" s="161"/>
      <c r="W213" s="162"/>
      <c r="X213" s="162"/>
      <c r="Y213" s="162"/>
      <c r="Z213" s="161"/>
      <c r="AA213" s="161"/>
      <c r="AB213" s="162"/>
      <c r="AC213" s="162"/>
      <c r="AD213" s="162"/>
      <c r="AE213" s="161"/>
      <c r="AF213" s="161"/>
      <c r="AG213" s="162"/>
      <c r="AH213" s="162"/>
      <c r="AI213" s="162"/>
      <c r="AJ213" s="161"/>
      <c r="AK213" s="161"/>
      <c r="AL213" s="162"/>
      <c r="AM213" s="162"/>
      <c r="AN213" s="162"/>
      <c r="AO213" s="161"/>
      <c r="AP213" s="161"/>
      <c r="AQ213" s="162"/>
      <c r="AR213" s="162"/>
      <c r="AS213" s="162"/>
      <c r="AT213" s="161"/>
      <c r="AU213" s="161"/>
      <c r="AV213" s="162"/>
      <c r="AW213" s="162"/>
      <c r="AX213" s="162"/>
      <c r="AY213" s="161"/>
      <c r="AZ213" s="161"/>
      <c r="BA213" s="162"/>
      <c r="BB213" s="162"/>
      <c r="BC213" s="162"/>
      <c r="BD213" s="161"/>
      <c r="BE213" s="161"/>
      <c r="BF213" s="162"/>
      <c r="BG213" s="162"/>
      <c r="BH213" s="162"/>
      <c r="BI213" s="161"/>
      <c r="BJ213" s="161"/>
      <c r="BK213" s="162"/>
      <c r="BL213" s="162"/>
      <c r="BM213" s="162"/>
      <c r="BN213" s="161"/>
      <c r="BO213" s="2"/>
      <c r="BP213" s="2">
        <v>5.0799999999999998E-9</v>
      </c>
      <c r="BQ213" s="2">
        <v>3.3639902469899998</v>
      </c>
      <c r="BR213" s="2">
        <v>20597.243963041201</v>
      </c>
      <c r="BS213" s="2">
        <f t="shared" si="31"/>
        <v>-3.224223492839E-9</v>
      </c>
      <c r="BT213" s="2"/>
      <c r="BU213" s="2">
        <v>5.1E-10</v>
      </c>
      <c r="BV213" s="2">
        <v>1.70258603562</v>
      </c>
      <c r="BW213" s="2">
        <v>1551.0452226479999</v>
      </c>
      <c r="BX213" s="2">
        <f t="shared" si="32"/>
        <v>4.1681555488465841E-10</v>
      </c>
      <c r="BY213" s="161"/>
      <c r="BZ213" s="162"/>
      <c r="CA213" s="162"/>
      <c r="CB213" s="162"/>
      <c r="CC213" s="161"/>
      <c r="CD213" s="161"/>
      <c r="CE213" s="162"/>
      <c r="CF213" s="162"/>
      <c r="CG213" s="162"/>
      <c r="CH213" s="161"/>
      <c r="CI213" s="161"/>
      <c r="CJ213" s="162"/>
      <c r="CK213" s="162"/>
      <c r="CL213" s="162"/>
      <c r="CM213" s="161"/>
      <c r="CN213" s="161"/>
      <c r="CO213" s="162"/>
      <c r="CP213" s="162"/>
      <c r="CQ213" s="162"/>
      <c r="CR213" s="161"/>
    </row>
    <row r="214" spans="1:96" ht="12.75">
      <c r="A214" s="161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2">
        <v>1.254E-8</v>
      </c>
      <c r="N214" s="2">
        <v>5.4510327779800001</v>
      </c>
      <c r="O214" s="2">
        <v>6076.8903015542001</v>
      </c>
      <c r="P214" s="2">
        <f t="shared" si="29"/>
        <v>-1.2533737640283071E-8</v>
      </c>
      <c r="Q214" s="161"/>
      <c r="R214" s="2">
        <v>1.2199999999999999E-9</v>
      </c>
      <c r="S214" s="2">
        <v>4.2304002781300003</v>
      </c>
      <c r="T214" s="2">
        <v>29.429508536</v>
      </c>
      <c r="U214" s="2">
        <f t="shared" si="30"/>
        <v>-7.3362076071339496E-10</v>
      </c>
      <c r="V214" s="161"/>
      <c r="W214" s="162"/>
      <c r="X214" s="162"/>
      <c r="Y214" s="162"/>
      <c r="Z214" s="161"/>
      <c r="AA214" s="161"/>
      <c r="AB214" s="162"/>
      <c r="AC214" s="162"/>
      <c r="AD214" s="162"/>
      <c r="AE214" s="161"/>
      <c r="AF214" s="161"/>
      <c r="AG214" s="162"/>
      <c r="AH214" s="162"/>
      <c r="AI214" s="162"/>
      <c r="AJ214" s="161"/>
      <c r="AK214" s="161"/>
      <c r="AL214" s="162"/>
      <c r="AM214" s="162"/>
      <c r="AN214" s="162"/>
      <c r="AO214" s="161"/>
      <c r="AP214" s="161"/>
      <c r="AQ214" s="162"/>
      <c r="AR214" s="162"/>
      <c r="AS214" s="162"/>
      <c r="AT214" s="161"/>
      <c r="AU214" s="161"/>
      <c r="AV214" s="162"/>
      <c r="AW214" s="162"/>
      <c r="AX214" s="162"/>
      <c r="AY214" s="161"/>
      <c r="AZ214" s="161"/>
      <c r="BA214" s="162"/>
      <c r="BB214" s="162"/>
      <c r="BC214" s="162"/>
      <c r="BD214" s="161"/>
      <c r="BE214" s="161"/>
      <c r="BF214" s="162"/>
      <c r="BG214" s="162"/>
      <c r="BH214" s="162"/>
      <c r="BI214" s="161"/>
      <c r="BJ214" s="161"/>
      <c r="BK214" s="162"/>
      <c r="BL214" s="162"/>
      <c r="BM214" s="162"/>
      <c r="BN214" s="161"/>
      <c r="BO214" s="2"/>
      <c r="BP214" s="2">
        <v>4.4999999999999998E-9</v>
      </c>
      <c r="BQ214" s="2">
        <v>5.6605429924999999</v>
      </c>
      <c r="BR214" s="2">
        <v>10454.5013866052</v>
      </c>
      <c r="BS214" s="2">
        <f t="shared" si="31"/>
        <v>-2.0336711586961759E-9</v>
      </c>
      <c r="BT214" s="2"/>
      <c r="BU214" s="2">
        <v>3.9E-10</v>
      </c>
      <c r="BV214" s="2">
        <v>2.9710069992600001</v>
      </c>
      <c r="BW214" s="2">
        <v>2118.7638603783998</v>
      </c>
      <c r="BX214" s="2">
        <f t="shared" si="32"/>
        <v>-3.1091018491866029E-10</v>
      </c>
      <c r="BY214" s="161"/>
      <c r="BZ214" s="162"/>
      <c r="CA214" s="162"/>
      <c r="CB214" s="162"/>
      <c r="CC214" s="161"/>
      <c r="CD214" s="161"/>
      <c r="CE214" s="162"/>
      <c r="CF214" s="162"/>
      <c r="CG214" s="162"/>
      <c r="CH214" s="161"/>
      <c r="CI214" s="161"/>
      <c r="CJ214" s="162"/>
      <c r="CK214" s="162"/>
      <c r="CL214" s="162"/>
      <c r="CM214" s="161"/>
      <c r="CN214" s="161"/>
      <c r="CO214" s="162"/>
      <c r="CP214" s="162"/>
      <c r="CQ214" s="162"/>
      <c r="CR214" s="161"/>
    </row>
    <row r="215" spans="1:96" ht="12.75">
      <c r="A215" s="161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2">
        <v>1.035E-8</v>
      </c>
      <c r="N215" s="2">
        <v>2.3214272274700001</v>
      </c>
      <c r="O215" s="2">
        <v>7342.4577801805999</v>
      </c>
      <c r="P215" s="2">
        <f t="shared" si="29"/>
        <v>7.9807223938941279E-9</v>
      </c>
      <c r="Q215" s="161"/>
      <c r="R215" s="2">
        <v>1.1100000000000001E-9</v>
      </c>
      <c r="S215" s="2">
        <v>5.16954029551</v>
      </c>
      <c r="T215" s="2">
        <v>17782.732072784202</v>
      </c>
      <c r="U215" s="2">
        <f t="shared" si="30"/>
        <v>7.5753824295443641E-10</v>
      </c>
      <c r="V215" s="161"/>
      <c r="W215" s="162"/>
      <c r="X215" s="162"/>
      <c r="Y215" s="162"/>
      <c r="Z215" s="161"/>
      <c r="AA215" s="161"/>
      <c r="AB215" s="162"/>
      <c r="AC215" s="162"/>
      <c r="AD215" s="162"/>
      <c r="AE215" s="161"/>
      <c r="AF215" s="161"/>
      <c r="AG215" s="162"/>
      <c r="AH215" s="162"/>
      <c r="AI215" s="162"/>
      <c r="AJ215" s="161"/>
      <c r="AK215" s="161"/>
      <c r="AL215" s="162"/>
      <c r="AM215" s="162"/>
      <c r="AN215" s="162"/>
      <c r="AO215" s="161"/>
      <c r="AP215" s="161"/>
      <c r="AQ215" s="162"/>
      <c r="AR215" s="162"/>
      <c r="AS215" s="162"/>
      <c r="AT215" s="161"/>
      <c r="AU215" s="161"/>
      <c r="AV215" s="162"/>
      <c r="AW215" s="162"/>
      <c r="AX215" s="162"/>
      <c r="AY215" s="161"/>
      <c r="AZ215" s="161"/>
      <c r="BA215" s="162"/>
      <c r="BB215" s="162"/>
      <c r="BC215" s="162"/>
      <c r="BD215" s="161"/>
      <c r="BE215" s="161"/>
      <c r="BF215" s="162"/>
      <c r="BG215" s="162"/>
      <c r="BH215" s="162"/>
      <c r="BI215" s="161"/>
      <c r="BJ215" s="161"/>
      <c r="BK215" s="162"/>
      <c r="BL215" s="162"/>
      <c r="BM215" s="162"/>
      <c r="BN215" s="161"/>
      <c r="BO215" s="2"/>
      <c r="BP215" s="2">
        <v>3.7499999999999997E-9</v>
      </c>
      <c r="BQ215" s="2">
        <v>4.9853463310499997</v>
      </c>
      <c r="BR215" s="2">
        <v>9779.1086761253991</v>
      </c>
      <c r="BS215" s="2">
        <f t="shared" si="31"/>
        <v>1.9310627225950975E-9</v>
      </c>
      <c r="BT215" s="2"/>
      <c r="BU215" s="2">
        <v>5.3000000000000003E-10</v>
      </c>
      <c r="BV215" s="2">
        <v>5.1985412307800001</v>
      </c>
      <c r="BW215" s="2">
        <v>77713.771468120496</v>
      </c>
      <c r="BX215" s="2">
        <f t="shared" si="32"/>
        <v>2.8262610895765658E-12</v>
      </c>
      <c r="BY215" s="161"/>
      <c r="BZ215" s="162"/>
      <c r="CA215" s="162"/>
      <c r="CB215" s="162"/>
      <c r="CC215" s="161"/>
      <c r="CD215" s="161"/>
      <c r="CE215" s="162"/>
      <c r="CF215" s="162"/>
      <c r="CG215" s="162"/>
      <c r="CH215" s="161"/>
      <c r="CI215" s="161"/>
      <c r="CJ215" s="162"/>
      <c r="CK215" s="162"/>
      <c r="CL215" s="162"/>
      <c r="CM215" s="161"/>
      <c r="CN215" s="161"/>
      <c r="CO215" s="162"/>
      <c r="CP215" s="162"/>
      <c r="CQ215" s="162"/>
      <c r="CR215" s="161"/>
    </row>
    <row r="216" spans="1:96" ht="12.75">
      <c r="A216" s="161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2">
        <v>1.117E-8</v>
      </c>
      <c r="N216" s="2">
        <v>0.38838354256000002</v>
      </c>
      <c r="O216" s="2">
        <v>949.17560896980001</v>
      </c>
      <c r="P216" s="2">
        <f t="shared" si="29"/>
        <v>1.8016456283940357E-9</v>
      </c>
      <c r="Q216" s="161"/>
      <c r="R216" s="2">
        <v>1.0000000000000001E-9</v>
      </c>
      <c r="S216" s="2">
        <v>3.5221387276099998</v>
      </c>
      <c r="T216" s="2">
        <v>18052.929543157799</v>
      </c>
      <c r="U216" s="2">
        <f t="shared" si="30"/>
        <v>-6.8534030769921798E-10</v>
      </c>
      <c r="V216" s="161"/>
      <c r="W216" s="162"/>
      <c r="X216" s="162"/>
      <c r="Y216" s="162"/>
      <c r="Z216" s="161"/>
      <c r="AA216" s="161"/>
      <c r="AB216" s="162"/>
      <c r="AC216" s="162"/>
      <c r="AD216" s="162"/>
      <c r="AE216" s="161"/>
      <c r="AF216" s="161"/>
      <c r="AG216" s="162"/>
      <c r="AH216" s="162"/>
      <c r="AI216" s="162"/>
      <c r="AJ216" s="161"/>
      <c r="AK216" s="161"/>
      <c r="AL216" s="162"/>
      <c r="AM216" s="162"/>
      <c r="AN216" s="162"/>
      <c r="AO216" s="161"/>
      <c r="AP216" s="161"/>
      <c r="AQ216" s="162"/>
      <c r="AR216" s="162"/>
      <c r="AS216" s="162"/>
      <c r="AT216" s="161"/>
      <c r="AU216" s="161"/>
      <c r="AV216" s="162"/>
      <c r="AW216" s="162"/>
      <c r="AX216" s="162"/>
      <c r="AY216" s="161"/>
      <c r="AZ216" s="161"/>
      <c r="BA216" s="162"/>
      <c r="BB216" s="162"/>
      <c r="BC216" s="162"/>
      <c r="BD216" s="161"/>
      <c r="BE216" s="161"/>
      <c r="BF216" s="162"/>
      <c r="BG216" s="162"/>
      <c r="BH216" s="162"/>
      <c r="BI216" s="161"/>
      <c r="BJ216" s="161"/>
      <c r="BK216" s="162"/>
      <c r="BL216" s="162"/>
      <c r="BM216" s="162"/>
      <c r="BN216" s="161"/>
      <c r="BO216" s="2"/>
      <c r="BP216" s="2">
        <v>5.2300000000000003E-9</v>
      </c>
      <c r="BQ216" s="2">
        <v>0.97215560834000003</v>
      </c>
      <c r="BR216" s="2">
        <v>155427.54293624</v>
      </c>
      <c r="BS216" s="2">
        <f t="shared" si="31"/>
        <v>5.2296941936135168E-9</v>
      </c>
      <c r="BT216" s="2"/>
      <c r="BU216" s="2">
        <v>4.7000000000000003E-10</v>
      </c>
      <c r="BV216" s="2">
        <v>4.2635662871699997</v>
      </c>
      <c r="BW216" s="2">
        <v>21424.4666443034</v>
      </c>
      <c r="BX216" s="2">
        <f t="shared" si="32"/>
        <v>6.6599226604684512E-11</v>
      </c>
      <c r="BY216" s="161"/>
      <c r="BZ216" s="162"/>
      <c r="CA216" s="162"/>
      <c r="CB216" s="162"/>
      <c r="CC216" s="161"/>
      <c r="CD216" s="161"/>
      <c r="CE216" s="162"/>
      <c r="CF216" s="162"/>
      <c r="CG216" s="162"/>
      <c r="CH216" s="161"/>
      <c r="CI216" s="161"/>
      <c r="CJ216" s="162"/>
      <c r="CK216" s="162"/>
      <c r="CL216" s="162"/>
      <c r="CM216" s="161"/>
      <c r="CN216" s="161"/>
      <c r="CO216" s="162"/>
      <c r="CP216" s="162"/>
      <c r="CQ216" s="162"/>
      <c r="CR216" s="161"/>
    </row>
    <row r="217" spans="1:96" ht="12.75">
      <c r="A217" s="161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2">
        <v>9.6600000000000001E-9</v>
      </c>
      <c r="N217" s="2">
        <v>3.1834189085100002</v>
      </c>
      <c r="O217" s="2">
        <v>11087.285125918401</v>
      </c>
      <c r="P217" s="2">
        <f t="shared" si="29"/>
        <v>-1.6474258427905728E-9</v>
      </c>
      <c r="Q217" s="161"/>
      <c r="R217" s="2">
        <v>1.08E-9</v>
      </c>
      <c r="S217" s="2">
        <v>1.0851421299099999</v>
      </c>
      <c r="T217" s="2">
        <v>16858.482532933202</v>
      </c>
      <c r="U217" s="2">
        <f t="shared" si="30"/>
        <v>-3.0783317322958558E-10</v>
      </c>
      <c r="V217" s="161"/>
      <c r="W217" s="162"/>
      <c r="X217" s="162"/>
      <c r="Y217" s="162"/>
      <c r="Z217" s="161"/>
      <c r="AA217" s="161"/>
      <c r="AB217" s="162"/>
      <c r="AC217" s="162"/>
      <c r="AD217" s="162"/>
      <c r="AE217" s="161"/>
      <c r="AF217" s="161"/>
      <c r="AG217" s="162"/>
      <c r="AH217" s="162"/>
      <c r="AI217" s="162"/>
      <c r="AJ217" s="161"/>
      <c r="AK217" s="161"/>
      <c r="AL217" s="162"/>
      <c r="AM217" s="162"/>
      <c r="AN217" s="162"/>
      <c r="AO217" s="161"/>
      <c r="AP217" s="161"/>
      <c r="AQ217" s="162"/>
      <c r="AR217" s="162"/>
      <c r="AS217" s="162"/>
      <c r="AT217" s="161"/>
      <c r="AU217" s="161"/>
      <c r="AV217" s="162"/>
      <c r="AW217" s="162"/>
      <c r="AX217" s="162"/>
      <c r="AY217" s="161"/>
      <c r="AZ217" s="161"/>
      <c r="BA217" s="162"/>
      <c r="BB217" s="162"/>
      <c r="BC217" s="162"/>
      <c r="BD217" s="161"/>
      <c r="BE217" s="161"/>
      <c r="BF217" s="162"/>
      <c r="BG217" s="162"/>
      <c r="BH217" s="162"/>
      <c r="BI217" s="161"/>
      <c r="BJ217" s="161"/>
      <c r="BK217" s="162"/>
      <c r="BL217" s="162"/>
      <c r="BM217" s="162"/>
      <c r="BN217" s="161"/>
      <c r="BO217" s="2"/>
      <c r="BP217" s="2">
        <v>4.0300000000000004E-9</v>
      </c>
      <c r="BQ217" s="2">
        <v>5.1393986650599999</v>
      </c>
      <c r="BR217" s="2">
        <v>1551.0452226479999</v>
      </c>
      <c r="BS217" s="2">
        <f t="shared" si="31"/>
        <v>-3.8268208346375306E-9</v>
      </c>
      <c r="BT217" s="2"/>
      <c r="BU217" s="2">
        <v>3.7000000000000001E-10</v>
      </c>
      <c r="BV217" s="2">
        <v>0.62902722802</v>
      </c>
      <c r="BW217" s="2">
        <v>24356.780788641601</v>
      </c>
      <c r="BX217" s="2">
        <f t="shared" si="32"/>
        <v>-2.9011453355785086E-10</v>
      </c>
      <c r="BY217" s="161"/>
      <c r="BZ217" s="162"/>
      <c r="CA217" s="162"/>
      <c r="CB217" s="162"/>
      <c r="CC217" s="161"/>
      <c r="CD217" s="161"/>
      <c r="CE217" s="162"/>
      <c r="CF217" s="162"/>
      <c r="CG217" s="162"/>
      <c r="CH217" s="161"/>
      <c r="CI217" s="161"/>
      <c r="CJ217" s="162"/>
      <c r="CK217" s="162"/>
      <c r="CL217" s="162"/>
      <c r="CM217" s="161"/>
      <c r="CN217" s="161"/>
      <c r="CO217" s="162"/>
      <c r="CP217" s="162"/>
      <c r="CQ217" s="162"/>
      <c r="CR217" s="161"/>
    </row>
    <row r="218" spans="1:96" ht="12.75">
      <c r="A218" s="161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2">
        <v>1.171E-8</v>
      </c>
      <c r="N218" s="2">
        <v>3.39635049962</v>
      </c>
      <c r="O218" s="2">
        <v>12562.6285816338</v>
      </c>
      <c r="P218" s="2">
        <f t="shared" si="29"/>
        <v>-1.1238904949636826E-8</v>
      </c>
      <c r="Q218" s="161"/>
      <c r="R218" s="2">
        <v>1.0600000000000001E-9</v>
      </c>
      <c r="S218" s="2">
        <v>1.9608524840999999</v>
      </c>
      <c r="T218" s="2">
        <v>74.78159856729998</v>
      </c>
      <c r="U218" s="2">
        <f t="shared" si="30"/>
        <v>2.6047804655379971E-11</v>
      </c>
      <c r="V218" s="161"/>
      <c r="W218" s="162"/>
      <c r="X218" s="162"/>
      <c r="Y218" s="162"/>
      <c r="Z218" s="161"/>
      <c r="AA218" s="161"/>
      <c r="AB218" s="162"/>
      <c r="AC218" s="162"/>
      <c r="AD218" s="162"/>
      <c r="AE218" s="161"/>
      <c r="AF218" s="161"/>
      <c r="AG218" s="162"/>
      <c r="AH218" s="162"/>
      <c r="AI218" s="162"/>
      <c r="AJ218" s="161"/>
      <c r="AK218" s="161"/>
      <c r="AL218" s="162"/>
      <c r="AM218" s="162"/>
      <c r="AN218" s="162"/>
      <c r="AO218" s="161"/>
      <c r="AP218" s="161"/>
      <c r="AQ218" s="162"/>
      <c r="AR218" s="162"/>
      <c r="AS218" s="162"/>
      <c r="AT218" s="161"/>
      <c r="AU218" s="161"/>
      <c r="AV218" s="162"/>
      <c r="AW218" s="162"/>
      <c r="AX218" s="162"/>
      <c r="AY218" s="161"/>
      <c r="AZ218" s="161"/>
      <c r="BA218" s="162"/>
      <c r="BB218" s="162"/>
      <c r="BC218" s="162"/>
      <c r="BD218" s="161"/>
      <c r="BE218" s="161"/>
      <c r="BF218" s="162"/>
      <c r="BG218" s="162"/>
      <c r="BH218" s="162"/>
      <c r="BI218" s="161"/>
      <c r="BJ218" s="161"/>
      <c r="BK218" s="162"/>
      <c r="BL218" s="162"/>
      <c r="BM218" s="162"/>
      <c r="BN218" s="161"/>
      <c r="BO218" s="2"/>
      <c r="BP218" s="2">
        <v>3.72E-9</v>
      </c>
      <c r="BQ218" s="2">
        <v>3.6988373880699998</v>
      </c>
      <c r="BR218" s="2">
        <v>9388.0059094152002</v>
      </c>
      <c r="BS218" s="2">
        <f t="shared" si="31"/>
        <v>-1.244216905101753E-9</v>
      </c>
      <c r="BT218" s="2"/>
      <c r="BU218" s="2">
        <v>3.6E-10</v>
      </c>
      <c r="BV218" s="2">
        <v>0.11087914946999999</v>
      </c>
      <c r="BW218" s="2">
        <v>10344.295065385801</v>
      </c>
      <c r="BX218" s="2">
        <f t="shared" si="32"/>
        <v>2.7646425843145835E-10</v>
      </c>
      <c r="BY218" s="161"/>
      <c r="BZ218" s="162"/>
      <c r="CA218" s="162"/>
      <c r="CB218" s="162"/>
      <c r="CC218" s="161"/>
      <c r="CD218" s="161"/>
      <c r="CE218" s="162"/>
      <c r="CF218" s="162"/>
      <c r="CG218" s="162"/>
      <c r="CH218" s="161"/>
      <c r="CI218" s="161"/>
      <c r="CJ218" s="162"/>
      <c r="CK218" s="162"/>
      <c r="CL218" s="162"/>
      <c r="CM218" s="161"/>
      <c r="CN218" s="161"/>
      <c r="CO218" s="162"/>
      <c r="CP218" s="162"/>
      <c r="CQ218" s="162"/>
      <c r="CR218" s="161"/>
    </row>
    <row r="219" spans="1:96" ht="12.75">
      <c r="A219" s="161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2">
        <v>1.1210000000000001E-8</v>
      </c>
      <c r="N219" s="2">
        <v>0.72627490378000004</v>
      </c>
      <c r="O219" s="2">
        <v>220.41264243879999</v>
      </c>
      <c r="P219" s="2">
        <f t="shared" si="29"/>
        <v>9.8600842388576536E-9</v>
      </c>
      <c r="Q219" s="161"/>
      <c r="R219" s="2">
        <v>1.0999999999999999E-9</v>
      </c>
      <c r="S219" s="2">
        <v>2.3058237287300001</v>
      </c>
      <c r="T219" s="2">
        <v>16460.333529524902</v>
      </c>
      <c r="U219" s="2">
        <f t="shared" si="30"/>
        <v>5.9885842324502441E-10</v>
      </c>
      <c r="V219" s="161"/>
      <c r="W219" s="162"/>
      <c r="X219" s="162"/>
      <c r="Y219" s="162"/>
      <c r="Z219" s="161"/>
      <c r="AA219" s="161"/>
      <c r="AB219" s="162"/>
      <c r="AC219" s="162"/>
      <c r="AD219" s="162"/>
      <c r="AE219" s="161"/>
      <c r="AF219" s="161"/>
      <c r="AG219" s="162"/>
      <c r="AH219" s="162"/>
      <c r="AI219" s="162"/>
      <c r="AJ219" s="161"/>
      <c r="AK219" s="161"/>
      <c r="AL219" s="162"/>
      <c r="AM219" s="162"/>
      <c r="AN219" s="162"/>
      <c r="AO219" s="161"/>
      <c r="AP219" s="161"/>
      <c r="AQ219" s="162"/>
      <c r="AR219" s="162"/>
      <c r="AS219" s="162"/>
      <c r="AT219" s="161"/>
      <c r="AU219" s="161"/>
      <c r="AV219" s="162"/>
      <c r="AW219" s="162"/>
      <c r="AX219" s="162"/>
      <c r="AY219" s="161"/>
      <c r="AZ219" s="161"/>
      <c r="BA219" s="162"/>
      <c r="BB219" s="162"/>
      <c r="BC219" s="162"/>
      <c r="BD219" s="161"/>
      <c r="BE219" s="161"/>
      <c r="BF219" s="162"/>
      <c r="BG219" s="162"/>
      <c r="BH219" s="162"/>
      <c r="BI219" s="161"/>
      <c r="BJ219" s="161"/>
      <c r="BK219" s="162"/>
      <c r="BL219" s="162"/>
      <c r="BM219" s="162"/>
      <c r="BN219" s="161"/>
      <c r="BO219" s="2"/>
      <c r="BP219" s="2">
        <v>3.6699999999999999E-9</v>
      </c>
      <c r="BQ219" s="2">
        <v>4.4387565971600003</v>
      </c>
      <c r="BR219" s="2">
        <v>4535.0594369244</v>
      </c>
      <c r="BS219" s="2">
        <f t="shared" si="31"/>
        <v>-1.0348736210427017E-9</v>
      </c>
      <c r="BT219" s="2"/>
      <c r="BU219" s="2">
        <v>3.6E-10</v>
      </c>
      <c r="BV219" s="2">
        <v>0.77037556319</v>
      </c>
      <c r="BW219" s="2">
        <v>12029.347187887401</v>
      </c>
      <c r="BX219" s="2">
        <f t="shared" si="32"/>
        <v>-3.5961540745908383E-10</v>
      </c>
      <c r="BY219" s="161"/>
      <c r="BZ219" s="162"/>
      <c r="CA219" s="162"/>
      <c r="CB219" s="162"/>
      <c r="CC219" s="161"/>
      <c r="CD219" s="161"/>
      <c r="CE219" s="162"/>
      <c r="CF219" s="162"/>
      <c r="CG219" s="162"/>
      <c r="CH219" s="161"/>
      <c r="CI219" s="161"/>
      <c r="CJ219" s="162"/>
      <c r="CK219" s="162"/>
      <c r="CL219" s="162"/>
      <c r="CM219" s="161"/>
      <c r="CN219" s="161"/>
      <c r="CO219" s="162"/>
      <c r="CP219" s="162"/>
      <c r="CQ219" s="162"/>
      <c r="CR219" s="161"/>
    </row>
    <row r="220" spans="1:96" ht="12.75">
      <c r="A220" s="161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2">
        <v>1.0239999999999999E-8</v>
      </c>
      <c r="N220" s="2">
        <v>2.1937831538600001</v>
      </c>
      <c r="O220" s="2">
        <v>11403.676995575001</v>
      </c>
      <c r="P220" s="2">
        <f t="shared" si="29"/>
        <v>-2.2977874436567214E-9</v>
      </c>
      <c r="Q220" s="161"/>
      <c r="R220" s="2">
        <v>9.6999999999999996E-10</v>
      </c>
      <c r="S220" s="2">
        <v>3.5091894021000001</v>
      </c>
      <c r="T220" s="2">
        <v>5333.9002410215999</v>
      </c>
      <c r="U220" s="2">
        <f t="shared" si="30"/>
        <v>5.7813348358822424E-10</v>
      </c>
      <c r="V220" s="161"/>
      <c r="W220" s="162"/>
      <c r="X220" s="162"/>
      <c r="Y220" s="162"/>
      <c r="Z220" s="161"/>
      <c r="AA220" s="161"/>
      <c r="AB220" s="162"/>
      <c r="AC220" s="162"/>
      <c r="AD220" s="162"/>
      <c r="AE220" s="161"/>
      <c r="AF220" s="161"/>
      <c r="AG220" s="162"/>
      <c r="AH220" s="162"/>
      <c r="AI220" s="162"/>
      <c r="AJ220" s="161"/>
      <c r="AK220" s="161"/>
      <c r="AL220" s="162"/>
      <c r="AM220" s="162"/>
      <c r="AN220" s="162"/>
      <c r="AO220" s="161"/>
      <c r="AP220" s="161"/>
      <c r="AQ220" s="162"/>
      <c r="AR220" s="162"/>
      <c r="AS220" s="162"/>
      <c r="AT220" s="161"/>
      <c r="AU220" s="161"/>
      <c r="AV220" s="162"/>
      <c r="AW220" s="162"/>
      <c r="AX220" s="162"/>
      <c r="AY220" s="161"/>
      <c r="AZ220" s="161"/>
      <c r="BA220" s="162"/>
      <c r="BB220" s="162"/>
      <c r="BC220" s="162"/>
      <c r="BD220" s="161"/>
      <c r="BE220" s="161"/>
      <c r="BF220" s="162"/>
      <c r="BG220" s="162"/>
      <c r="BH220" s="162"/>
      <c r="BI220" s="161"/>
      <c r="BJ220" s="161"/>
      <c r="BK220" s="162"/>
      <c r="BL220" s="162"/>
      <c r="BM220" s="162"/>
      <c r="BN220" s="161"/>
      <c r="BO220" s="2"/>
      <c r="BP220" s="2">
        <v>4.0599999999999996E-9</v>
      </c>
      <c r="BQ220" s="2">
        <v>4.2086315660000002</v>
      </c>
      <c r="BR220" s="2">
        <v>12592.4500197826</v>
      </c>
      <c r="BS220" s="2">
        <f t="shared" si="31"/>
        <v>-3.796414165766913E-9</v>
      </c>
      <c r="BT220" s="2"/>
      <c r="BU220" s="2">
        <v>3.4999999999999998E-10</v>
      </c>
      <c r="BV220" s="2">
        <v>3.3093399451500001</v>
      </c>
      <c r="BW220" s="2">
        <v>24072.9214697764</v>
      </c>
      <c r="BX220" s="2">
        <f t="shared" si="32"/>
        <v>-7.3428099838762518E-11</v>
      </c>
      <c r="BY220" s="161"/>
      <c r="BZ220" s="162"/>
      <c r="CA220" s="162"/>
      <c r="CB220" s="162"/>
      <c r="CC220" s="161"/>
      <c r="CD220" s="161"/>
      <c r="CE220" s="162"/>
      <c r="CF220" s="162"/>
      <c r="CG220" s="162"/>
      <c r="CH220" s="161"/>
      <c r="CI220" s="161"/>
      <c r="CJ220" s="162"/>
      <c r="CK220" s="162"/>
      <c r="CL220" s="162"/>
      <c r="CM220" s="161"/>
      <c r="CN220" s="161"/>
      <c r="CO220" s="162"/>
      <c r="CP220" s="162"/>
      <c r="CQ220" s="162"/>
      <c r="CR220" s="161"/>
    </row>
    <row r="221" spans="1:96" ht="12.75">
      <c r="A221" s="161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2">
        <v>8.8800000000000008E-9</v>
      </c>
      <c r="N221" s="2">
        <v>3.9117319928500001</v>
      </c>
      <c r="O221" s="2">
        <v>4686.8894077067998</v>
      </c>
      <c r="P221" s="2">
        <f t="shared" si="29"/>
        <v>-8.8487494575129282E-9</v>
      </c>
      <c r="Q221" s="161"/>
      <c r="R221" s="2">
        <v>9.900000000000001E-10</v>
      </c>
      <c r="S221" s="2">
        <v>3.5641733797400001</v>
      </c>
      <c r="T221" s="2">
        <v>735.87651353180001</v>
      </c>
      <c r="U221" s="2">
        <f t="shared" si="30"/>
        <v>8.6112731897233155E-10</v>
      </c>
      <c r="V221" s="161"/>
      <c r="W221" s="162"/>
      <c r="X221" s="162"/>
      <c r="Y221" s="162"/>
      <c r="Z221" s="161"/>
      <c r="AA221" s="161"/>
      <c r="AB221" s="162"/>
      <c r="AC221" s="162"/>
      <c r="AD221" s="162"/>
      <c r="AE221" s="161"/>
      <c r="AF221" s="161"/>
      <c r="AG221" s="162"/>
      <c r="AH221" s="162"/>
      <c r="AI221" s="162"/>
      <c r="AJ221" s="161"/>
      <c r="AK221" s="161"/>
      <c r="AL221" s="162"/>
      <c r="AM221" s="162"/>
      <c r="AN221" s="162"/>
      <c r="AO221" s="161"/>
      <c r="AP221" s="161"/>
      <c r="AQ221" s="162"/>
      <c r="AR221" s="162"/>
      <c r="AS221" s="162"/>
      <c r="AT221" s="161"/>
      <c r="AU221" s="161"/>
      <c r="AV221" s="162"/>
      <c r="AW221" s="162"/>
      <c r="AX221" s="162"/>
      <c r="AY221" s="161"/>
      <c r="AZ221" s="161"/>
      <c r="BA221" s="162"/>
      <c r="BB221" s="162"/>
      <c r="BC221" s="162"/>
      <c r="BD221" s="161"/>
      <c r="BE221" s="161"/>
      <c r="BF221" s="162"/>
      <c r="BG221" s="162"/>
      <c r="BH221" s="162"/>
      <c r="BI221" s="161"/>
      <c r="BJ221" s="161"/>
      <c r="BK221" s="162"/>
      <c r="BL221" s="162"/>
      <c r="BM221" s="162"/>
      <c r="BN221" s="161"/>
      <c r="BO221" s="2"/>
      <c r="BP221" s="2">
        <v>3.6E-9</v>
      </c>
      <c r="BQ221" s="2">
        <v>2.53924644657</v>
      </c>
      <c r="BR221" s="2">
        <v>242.72860397400001</v>
      </c>
      <c r="BS221" s="2">
        <f t="shared" si="31"/>
        <v>1.3265377104950132E-9</v>
      </c>
      <c r="BT221" s="2"/>
      <c r="BU221" s="2">
        <v>3.4999999999999998E-10</v>
      </c>
      <c r="BV221" s="2">
        <v>5.9365088701199999</v>
      </c>
      <c r="BW221" s="2">
        <v>31570.7996493912</v>
      </c>
      <c r="BX221" s="2">
        <f t="shared" si="32"/>
        <v>3.009316732652186E-10</v>
      </c>
      <c r="BY221" s="161"/>
      <c r="BZ221" s="162"/>
      <c r="CA221" s="162"/>
      <c r="CB221" s="162"/>
      <c r="CC221" s="161"/>
      <c r="CD221" s="161"/>
      <c r="CE221" s="162"/>
      <c r="CF221" s="162"/>
      <c r="CG221" s="162"/>
      <c r="CH221" s="161"/>
      <c r="CI221" s="161"/>
      <c r="CJ221" s="162"/>
      <c r="CK221" s="162"/>
      <c r="CL221" s="162"/>
      <c r="CM221" s="161"/>
      <c r="CN221" s="161"/>
      <c r="CO221" s="162"/>
      <c r="CP221" s="162"/>
      <c r="CQ221" s="162"/>
      <c r="CR221" s="161"/>
    </row>
    <row r="222" spans="1:96" ht="12.75">
      <c r="A222" s="161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2">
        <v>9.1000000000000004E-9</v>
      </c>
      <c r="N222" s="2">
        <v>1.9880269508699999</v>
      </c>
      <c r="O222" s="2">
        <v>735.87651353180001</v>
      </c>
      <c r="P222" s="2">
        <f t="shared" si="29"/>
        <v>-4.5318540921130375E-9</v>
      </c>
      <c r="Q222" s="161"/>
      <c r="R222" s="2">
        <v>9.4000000000000006E-10</v>
      </c>
      <c r="S222" s="2">
        <v>5.0185789422799996</v>
      </c>
      <c r="T222" s="2">
        <v>3128.3887650958</v>
      </c>
      <c r="U222" s="2">
        <f t="shared" si="30"/>
        <v>9.131983492126591E-10</v>
      </c>
      <c r="V222" s="161"/>
      <c r="W222" s="162"/>
      <c r="X222" s="162"/>
      <c r="Y222" s="162"/>
      <c r="Z222" s="161"/>
      <c r="AA222" s="161"/>
      <c r="AB222" s="162"/>
      <c r="AC222" s="162"/>
      <c r="AD222" s="162"/>
      <c r="AE222" s="161"/>
      <c r="AF222" s="161"/>
      <c r="AG222" s="162"/>
      <c r="AH222" s="162"/>
      <c r="AI222" s="162"/>
      <c r="AJ222" s="161"/>
      <c r="AK222" s="161"/>
      <c r="AL222" s="162"/>
      <c r="AM222" s="162"/>
      <c r="AN222" s="162"/>
      <c r="AO222" s="161"/>
      <c r="AP222" s="161"/>
      <c r="AQ222" s="162"/>
      <c r="AR222" s="162"/>
      <c r="AS222" s="162"/>
      <c r="AT222" s="161"/>
      <c r="AU222" s="161"/>
      <c r="AV222" s="162"/>
      <c r="AW222" s="162"/>
      <c r="AX222" s="162"/>
      <c r="AY222" s="161"/>
      <c r="AZ222" s="161"/>
      <c r="BA222" s="162"/>
      <c r="BB222" s="162"/>
      <c r="BC222" s="162"/>
      <c r="BD222" s="161"/>
      <c r="BE222" s="161"/>
      <c r="BF222" s="162"/>
      <c r="BG222" s="162"/>
      <c r="BH222" s="162"/>
      <c r="BI222" s="161"/>
      <c r="BJ222" s="161"/>
      <c r="BK222" s="162"/>
      <c r="BL222" s="162"/>
      <c r="BM222" s="162"/>
      <c r="BN222" s="161"/>
      <c r="BO222" s="2"/>
      <c r="BP222" s="2">
        <v>4.7099999999999997E-9</v>
      </c>
      <c r="BQ222" s="2">
        <v>4.6190732481900003</v>
      </c>
      <c r="BR222" s="2">
        <v>5436.9930152402003</v>
      </c>
      <c r="BS222" s="2">
        <f t="shared" si="31"/>
        <v>4.3491418951246681E-9</v>
      </c>
      <c r="BT222" s="2"/>
      <c r="BU222" s="2">
        <v>3.6E-10</v>
      </c>
      <c r="BV222" s="2">
        <v>2.1510887476499998</v>
      </c>
      <c r="BW222" s="2">
        <v>30774.5016425748</v>
      </c>
      <c r="BX222" s="2">
        <f t="shared" si="32"/>
        <v>1.41904633100912E-10</v>
      </c>
      <c r="BY222" s="161"/>
      <c r="BZ222" s="162"/>
      <c r="CA222" s="162"/>
      <c r="CB222" s="162"/>
      <c r="CC222" s="161"/>
      <c r="CD222" s="161"/>
      <c r="CE222" s="162"/>
      <c r="CF222" s="162"/>
      <c r="CG222" s="162"/>
      <c r="CH222" s="161"/>
      <c r="CI222" s="161"/>
      <c r="CJ222" s="162"/>
      <c r="CK222" s="162"/>
      <c r="CL222" s="162"/>
      <c r="CM222" s="161"/>
      <c r="CN222" s="161"/>
      <c r="CO222" s="162"/>
      <c r="CP222" s="162"/>
      <c r="CQ222" s="162"/>
      <c r="CR222" s="161"/>
    </row>
    <row r="223" spans="1:96" ht="12.75">
      <c r="A223" s="161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2">
        <v>8.2999999999999999E-9</v>
      </c>
      <c r="N223" s="2">
        <v>0.48984915506999999</v>
      </c>
      <c r="O223" s="2">
        <v>24072.9214697764</v>
      </c>
      <c r="P223" s="2">
        <f t="shared" si="29"/>
        <v>4.2207276411461617E-9</v>
      </c>
      <c r="Q223" s="161"/>
      <c r="R223" s="2">
        <v>9.6999999999999996E-10</v>
      </c>
      <c r="S223" s="2">
        <v>1.6557989389400001</v>
      </c>
      <c r="T223" s="2">
        <v>533.21408344359997</v>
      </c>
      <c r="U223" s="2">
        <f t="shared" si="30"/>
        <v>2.5887052304379924E-10</v>
      </c>
      <c r="V223" s="161"/>
      <c r="W223" s="162"/>
      <c r="X223" s="162"/>
      <c r="Y223" s="162"/>
      <c r="Z223" s="161"/>
      <c r="AA223" s="161"/>
      <c r="AB223" s="162"/>
      <c r="AC223" s="162"/>
      <c r="AD223" s="162"/>
      <c r="AE223" s="161"/>
      <c r="AF223" s="161"/>
      <c r="AG223" s="162"/>
      <c r="AH223" s="162"/>
      <c r="AI223" s="162"/>
      <c r="AJ223" s="161"/>
      <c r="AK223" s="161"/>
      <c r="AL223" s="162"/>
      <c r="AM223" s="162"/>
      <c r="AN223" s="162"/>
      <c r="AO223" s="161"/>
      <c r="AP223" s="161"/>
      <c r="AQ223" s="162"/>
      <c r="AR223" s="162"/>
      <c r="AS223" s="162"/>
      <c r="AT223" s="161"/>
      <c r="AU223" s="161"/>
      <c r="AV223" s="162"/>
      <c r="AW223" s="162"/>
      <c r="AX223" s="162"/>
      <c r="AY223" s="161"/>
      <c r="AZ223" s="161"/>
      <c r="BA223" s="162"/>
      <c r="BB223" s="162"/>
      <c r="BC223" s="162"/>
      <c r="BD223" s="161"/>
      <c r="BE223" s="161"/>
      <c r="BF223" s="162"/>
      <c r="BG223" s="162"/>
      <c r="BH223" s="162"/>
      <c r="BI223" s="161"/>
      <c r="BJ223" s="161"/>
      <c r="BK223" s="162"/>
      <c r="BL223" s="162"/>
      <c r="BM223" s="162"/>
      <c r="BN223" s="161"/>
      <c r="BO223" s="2"/>
      <c r="BP223" s="2">
        <v>4.4100000000000003E-9</v>
      </c>
      <c r="BQ223" s="2">
        <v>5.8387296626199996</v>
      </c>
      <c r="BR223" s="2">
        <v>3496.0328261340001</v>
      </c>
      <c r="BS223" s="2">
        <f t="shared" si="31"/>
        <v>2.4604640788759525E-9</v>
      </c>
      <c r="BT223" s="2"/>
      <c r="BU223" s="2">
        <v>3.6E-10</v>
      </c>
      <c r="BV223" s="2">
        <v>1.7507882538199999</v>
      </c>
      <c r="BW223" s="2">
        <v>16207.886271502</v>
      </c>
      <c r="BX223" s="2">
        <f t="shared" si="32"/>
        <v>3.5593464205877776E-10</v>
      </c>
      <c r="BY223" s="161"/>
      <c r="BZ223" s="162"/>
      <c r="CA223" s="162"/>
      <c r="CB223" s="162"/>
      <c r="CC223" s="161"/>
      <c r="CD223" s="161"/>
      <c r="CE223" s="162"/>
      <c r="CF223" s="162"/>
      <c r="CG223" s="162"/>
      <c r="CH223" s="161"/>
      <c r="CI223" s="161"/>
      <c r="CJ223" s="162"/>
      <c r="CK223" s="162"/>
      <c r="CL223" s="162"/>
      <c r="CM223" s="161"/>
      <c r="CN223" s="161"/>
      <c r="CO223" s="162"/>
      <c r="CP223" s="162"/>
      <c r="CQ223" s="162"/>
      <c r="CR223" s="161"/>
    </row>
    <row r="224" spans="1:96" ht="12.75">
      <c r="A224" s="161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2">
        <v>1.096E-8</v>
      </c>
      <c r="N224" s="2">
        <v>6.1737783561699997</v>
      </c>
      <c r="O224" s="2">
        <v>5436.9930152402003</v>
      </c>
      <c r="P224" s="2">
        <f t="shared" si="29"/>
        <v>4.36957613949723E-9</v>
      </c>
      <c r="Q224" s="161"/>
      <c r="R224" s="2">
        <v>9.2000000000000003E-10</v>
      </c>
      <c r="S224" s="2">
        <v>0.89217162284999996</v>
      </c>
      <c r="T224" s="2">
        <v>29296.615389578601</v>
      </c>
      <c r="U224" s="2">
        <f t="shared" si="30"/>
        <v>-2.249104089301067E-10</v>
      </c>
      <c r="V224" s="161"/>
      <c r="W224" s="162"/>
      <c r="X224" s="162"/>
      <c r="Y224" s="162"/>
      <c r="Z224" s="161"/>
      <c r="AA224" s="161"/>
      <c r="AB224" s="162"/>
      <c r="AC224" s="162"/>
      <c r="AD224" s="162"/>
      <c r="AE224" s="161"/>
      <c r="AF224" s="161"/>
      <c r="AG224" s="162"/>
      <c r="AH224" s="162"/>
      <c r="AI224" s="162"/>
      <c r="AJ224" s="161"/>
      <c r="AK224" s="161"/>
      <c r="AL224" s="162"/>
      <c r="AM224" s="162"/>
      <c r="AN224" s="162"/>
      <c r="AO224" s="161"/>
      <c r="AP224" s="161"/>
      <c r="AQ224" s="162"/>
      <c r="AR224" s="162"/>
      <c r="AS224" s="162"/>
      <c r="AT224" s="161"/>
      <c r="AU224" s="161"/>
      <c r="AV224" s="162"/>
      <c r="AW224" s="162"/>
      <c r="AX224" s="162"/>
      <c r="AY224" s="161"/>
      <c r="AZ224" s="161"/>
      <c r="BA224" s="162"/>
      <c r="BB224" s="162"/>
      <c r="BC224" s="162"/>
      <c r="BD224" s="161"/>
      <c r="BE224" s="161"/>
      <c r="BF224" s="162"/>
      <c r="BG224" s="162"/>
      <c r="BH224" s="162"/>
      <c r="BI224" s="161"/>
      <c r="BJ224" s="161"/>
      <c r="BK224" s="162"/>
      <c r="BL224" s="162"/>
      <c r="BM224" s="162"/>
      <c r="BN224" s="161"/>
      <c r="BO224" s="2"/>
      <c r="BP224" s="2">
        <v>3.8499999999999997E-9</v>
      </c>
      <c r="BQ224" s="2">
        <v>4.9449668097300004</v>
      </c>
      <c r="BR224" s="2">
        <v>24356.780788641601</v>
      </c>
      <c r="BS224" s="2">
        <f t="shared" si="31"/>
        <v>-1.0384618861913309E-9</v>
      </c>
      <c r="BT224" s="2"/>
      <c r="BU224" s="2">
        <v>3.3E-10</v>
      </c>
      <c r="BV224" s="2">
        <v>5.0626417792099998</v>
      </c>
      <c r="BW224" s="2">
        <v>226858.23855437001</v>
      </c>
      <c r="BX224" s="2">
        <f t="shared" si="32"/>
        <v>-2.4677531973571723E-10</v>
      </c>
      <c r="BY224" s="161"/>
      <c r="BZ224" s="162"/>
      <c r="CA224" s="162"/>
      <c r="CB224" s="162"/>
      <c r="CC224" s="161"/>
      <c r="CD224" s="161"/>
      <c r="CE224" s="162"/>
      <c r="CF224" s="162"/>
      <c r="CG224" s="162"/>
      <c r="CH224" s="161"/>
      <c r="CI224" s="161"/>
      <c r="CJ224" s="162"/>
      <c r="CK224" s="162"/>
      <c r="CL224" s="162"/>
      <c r="CM224" s="161"/>
      <c r="CN224" s="161"/>
      <c r="CO224" s="162"/>
      <c r="CP224" s="162"/>
      <c r="CQ224" s="162"/>
      <c r="CR224" s="161"/>
    </row>
    <row r="225" spans="1:96" ht="12.75">
      <c r="A225" s="161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2">
        <v>9.0799999999999993E-9</v>
      </c>
      <c r="N225" s="2">
        <v>0.44959639432999998</v>
      </c>
      <c r="O225" s="2">
        <v>7477.5228602160005</v>
      </c>
      <c r="P225" s="2">
        <f t="shared" si="29"/>
        <v>-8.9500750760285787E-9</v>
      </c>
      <c r="Q225" s="161"/>
      <c r="R225" s="2">
        <v>1.2300000000000001E-9</v>
      </c>
      <c r="S225" s="2">
        <v>3.1606205043300002</v>
      </c>
      <c r="T225" s="2">
        <v>9380.9596727171975</v>
      </c>
      <c r="U225" s="2">
        <f t="shared" si="30"/>
        <v>1.9366482971624367E-10</v>
      </c>
      <c r="V225" s="161"/>
      <c r="W225" s="162"/>
      <c r="X225" s="162"/>
      <c r="Y225" s="162"/>
      <c r="Z225" s="161"/>
      <c r="AA225" s="161"/>
      <c r="AB225" s="162"/>
      <c r="AC225" s="162"/>
      <c r="AD225" s="162"/>
      <c r="AE225" s="161"/>
      <c r="AF225" s="161"/>
      <c r="AG225" s="162"/>
      <c r="AH225" s="162"/>
      <c r="AI225" s="162"/>
      <c r="AJ225" s="161"/>
      <c r="AK225" s="161"/>
      <c r="AL225" s="162"/>
      <c r="AM225" s="162"/>
      <c r="AN225" s="162"/>
      <c r="AO225" s="161"/>
      <c r="AP225" s="161"/>
      <c r="AQ225" s="162"/>
      <c r="AR225" s="162"/>
      <c r="AS225" s="162"/>
      <c r="AT225" s="161"/>
      <c r="AU225" s="161"/>
      <c r="AV225" s="162"/>
      <c r="AW225" s="162"/>
      <c r="AX225" s="162"/>
      <c r="AY225" s="161"/>
      <c r="AZ225" s="161"/>
      <c r="BA225" s="162"/>
      <c r="BB225" s="162"/>
      <c r="BC225" s="162"/>
      <c r="BD225" s="161"/>
      <c r="BE225" s="161"/>
      <c r="BF225" s="162"/>
      <c r="BG225" s="162"/>
      <c r="BH225" s="162"/>
      <c r="BI225" s="161"/>
      <c r="BJ225" s="161"/>
      <c r="BK225" s="162"/>
      <c r="BL225" s="162"/>
      <c r="BM225" s="162"/>
      <c r="BN225" s="161"/>
      <c r="BO225" s="2"/>
      <c r="BP225" s="2">
        <v>3.4900000000000001E-9</v>
      </c>
      <c r="BQ225" s="2">
        <v>6.1501823178399997</v>
      </c>
      <c r="BR225" s="2">
        <v>19800.945956224801</v>
      </c>
      <c r="BS225" s="2">
        <f t="shared" si="31"/>
        <v>-3.4878687289851815E-9</v>
      </c>
      <c r="BT225" s="2"/>
      <c r="BU225" s="2">
        <v>3.4000000000000001E-10</v>
      </c>
      <c r="BV225" s="2">
        <v>6.1689137880000002</v>
      </c>
      <c r="BW225" s="2">
        <v>24491.425792583399</v>
      </c>
      <c r="BX225" s="2">
        <f t="shared" si="32"/>
        <v>-2.3188425381606307E-10</v>
      </c>
      <c r="BY225" s="161"/>
      <c r="BZ225" s="162"/>
      <c r="CA225" s="162"/>
      <c r="CB225" s="162"/>
      <c r="CC225" s="161"/>
      <c r="CD225" s="161"/>
      <c r="CE225" s="162"/>
      <c r="CF225" s="162"/>
      <c r="CG225" s="162"/>
      <c r="CH225" s="161"/>
      <c r="CI225" s="161"/>
      <c r="CJ225" s="162"/>
      <c r="CK225" s="162"/>
      <c r="CL225" s="162"/>
      <c r="CM225" s="161"/>
      <c r="CN225" s="161"/>
      <c r="CO225" s="162"/>
      <c r="CP225" s="162"/>
      <c r="CQ225" s="162"/>
      <c r="CR225" s="161"/>
    </row>
    <row r="226" spans="1:96" ht="12.75">
      <c r="A226" s="161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2">
        <v>9.7399999999999999E-9</v>
      </c>
      <c r="N226" s="2">
        <v>1.52996238356</v>
      </c>
      <c r="O226" s="2">
        <v>9623.6882766912004</v>
      </c>
      <c r="P226" s="2">
        <f t="shared" si="29"/>
        <v>6.8170344299735048E-11</v>
      </c>
      <c r="Q226" s="161"/>
      <c r="R226" s="2">
        <v>1.02E-9</v>
      </c>
      <c r="S226" s="2">
        <v>1.2049350056499999</v>
      </c>
      <c r="T226" s="2">
        <v>23020.653086587899</v>
      </c>
      <c r="U226" s="2">
        <f t="shared" si="30"/>
        <v>7.3152276797297262E-10</v>
      </c>
      <c r="V226" s="161"/>
      <c r="W226" s="162"/>
      <c r="X226" s="162"/>
      <c r="Y226" s="162"/>
      <c r="Z226" s="161"/>
      <c r="AA226" s="161"/>
      <c r="AB226" s="162"/>
      <c r="AC226" s="162"/>
      <c r="AD226" s="162"/>
      <c r="AE226" s="161"/>
      <c r="AF226" s="161"/>
      <c r="AG226" s="162"/>
      <c r="AH226" s="162"/>
      <c r="AI226" s="162"/>
      <c r="AJ226" s="161"/>
      <c r="AK226" s="161"/>
      <c r="AL226" s="162"/>
      <c r="AM226" s="162"/>
      <c r="AN226" s="162"/>
      <c r="AO226" s="161"/>
      <c r="AP226" s="161"/>
      <c r="AQ226" s="162"/>
      <c r="AR226" s="162"/>
      <c r="AS226" s="162"/>
      <c r="AT226" s="161"/>
      <c r="AU226" s="161"/>
      <c r="AV226" s="162"/>
      <c r="AW226" s="162"/>
      <c r="AX226" s="162"/>
      <c r="AY226" s="161"/>
      <c r="AZ226" s="161"/>
      <c r="BA226" s="162"/>
      <c r="BB226" s="162"/>
      <c r="BC226" s="162"/>
      <c r="BD226" s="161"/>
      <c r="BE226" s="161"/>
      <c r="BF226" s="162"/>
      <c r="BG226" s="162"/>
      <c r="BH226" s="162"/>
      <c r="BI226" s="161"/>
      <c r="BJ226" s="161"/>
      <c r="BK226" s="162"/>
      <c r="BL226" s="162"/>
      <c r="BM226" s="162"/>
      <c r="BN226" s="161"/>
      <c r="BO226" s="2"/>
      <c r="BP226" s="2">
        <v>3.5499999999999999E-9</v>
      </c>
      <c r="BQ226" s="2">
        <v>0.21895678105999999</v>
      </c>
      <c r="BR226" s="2">
        <v>5429.8794682394</v>
      </c>
      <c r="BS226" s="2">
        <f t="shared" si="31"/>
        <v>1.5003530812549026E-10</v>
      </c>
      <c r="BT226" s="2"/>
      <c r="BU226" s="2">
        <v>3.4999999999999998E-10</v>
      </c>
      <c r="BV226" s="2">
        <v>3.1912069554900002</v>
      </c>
      <c r="BW226" s="2">
        <v>32217.2001810808</v>
      </c>
      <c r="BX226" s="2">
        <f t="shared" si="32"/>
        <v>3.0885313365624719E-10</v>
      </c>
      <c r="BY226" s="161"/>
      <c r="BZ226" s="162"/>
      <c r="CA226" s="162"/>
      <c r="CB226" s="162"/>
      <c r="CC226" s="161"/>
      <c r="CD226" s="161"/>
      <c r="CE226" s="162"/>
      <c r="CF226" s="162"/>
      <c r="CG226" s="162"/>
      <c r="CH226" s="161"/>
      <c r="CI226" s="161"/>
      <c r="CJ226" s="162"/>
      <c r="CK226" s="162"/>
      <c r="CL226" s="162"/>
      <c r="CM226" s="161"/>
      <c r="CN226" s="161"/>
      <c r="CO226" s="162"/>
      <c r="CP226" s="162"/>
      <c r="CQ226" s="162"/>
      <c r="CR226" s="161"/>
    </row>
    <row r="227" spans="1:96" ht="12.75">
      <c r="A227" s="161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2">
        <v>8.4000000000000008E-9</v>
      </c>
      <c r="N227" s="2">
        <v>1.79543266333</v>
      </c>
      <c r="O227" s="2">
        <v>5429.8794682394</v>
      </c>
      <c r="P227" s="2">
        <f t="shared" si="29"/>
        <v>-8.3943755506719489E-9</v>
      </c>
      <c r="Q227" s="161"/>
      <c r="R227" s="2">
        <v>8.7999999999999996E-10</v>
      </c>
      <c r="S227" s="2">
        <v>2.21296088224</v>
      </c>
      <c r="T227" s="2">
        <v>12721.572099417001</v>
      </c>
      <c r="U227" s="2">
        <f t="shared" si="30"/>
        <v>6.179355992414035E-10</v>
      </c>
      <c r="V227" s="161"/>
      <c r="W227" s="162"/>
      <c r="X227" s="162"/>
      <c r="Y227" s="162"/>
      <c r="Z227" s="161"/>
      <c r="AA227" s="161"/>
      <c r="AB227" s="162"/>
      <c r="AC227" s="162"/>
      <c r="AD227" s="162"/>
      <c r="AE227" s="161"/>
      <c r="AF227" s="161"/>
      <c r="AG227" s="162"/>
      <c r="AH227" s="162"/>
      <c r="AI227" s="162"/>
      <c r="AJ227" s="161"/>
      <c r="AK227" s="161"/>
      <c r="AL227" s="162"/>
      <c r="AM227" s="162"/>
      <c r="AN227" s="162"/>
      <c r="AO227" s="161"/>
      <c r="AP227" s="161"/>
      <c r="AQ227" s="162"/>
      <c r="AR227" s="162"/>
      <c r="AS227" s="162"/>
      <c r="AT227" s="161"/>
      <c r="AU227" s="161"/>
      <c r="AV227" s="162"/>
      <c r="AW227" s="162"/>
      <c r="AX227" s="162"/>
      <c r="AY227" s="161"/>
      <c r="AZ227" s="161"/>
      <c r="BA227" s="162"/>
      <c r="BB227" s="162"/>
      <c r="BC227" s="162"/>
      <c r="BD227" s="161"/>
      <c r="BE227" s="161"/>
      <c r="BF227" s="162"/>
      <c r="BG227" s="162"/>
      <c r="BH227" s="162"/>
      <c r="BI227" s="161"/>
      <c r="BJ227" s="161"/>
      <c r="BK227" s="162"/>
      <c r="BL227" s="162"/>
      <c r="BM227" s="162"/>
      <c r="BN227" s="161"/>
      <c r="BO227" s="2"/>
      <c r="BP227" s="2">
        <v>3.4400000000000001E-9</v>
      </c>
      <c r="BQ227" s="2">
        <v>5.6299372492800002</v>
      </c>
      <c r="BR227" s="2">
        <v>2379.1644735716</v>
      </c>
      <c r="BS227" s="2">
        <f t="shared" si="31"/>
        <v>9.9180740423510302E-10</v>
      </c>
      <c r="BT227" s="2"/>
      <c r="BU227" s="2">
        <v>3.4000000000000001E-10</v>
      </c>
      <c r="BV227" s="2">
        <v>2.3152865044299999</v>
      </c>
      <c r="BW227" s="2">
        <v>55798.458358398406</v>
      </c>
      <c r="BX227" s="2">
        <f t="shared" si="32"/>
        <v>2.3375350899954001E-10</v>
      </c>
      <c r="BY227" s="161"/>
      <c r="BZ227" s="162"/>
      <c r="CA227" s="162"/>
      <c r="CB227" s="162"/>
      <c r="CC227" s="161"/>
      <c r="CD227" s="161"/>
      <c r="CE227" s="162"/>
      <c r="CF227" s="162"/>
      <c r="CG227" s="162"/>
      <c r="CH227" s="161"/>
      <c r="CI227" s="161"/>
      <c r="CJ227" s="162"/>
      <c r="CK227" s="162"/>
      <c r="CL227" s="162"/>
      <c r="CM227" s="161"/>
      <c r="CN227" s="161"/>
      <c r="CO227" s="162"/>
      <c r="CP227" s="162"/>
      <c r="CQ227" s="162"/>
      <c r="CR227" s="161"/>
    </row>
    <row r="228" spans="1:96" ht="12.75">
      <c r="A228" s="161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2">
        <v>7.7799999999999992E-9</v>
      </c>
      <c r="N228" s="2">
        <v>6.1769917794599998</v>
      </c>
      <c r="O228" s="2">
        <v>38.133035637799999</v>
      </c>
      <c r="P228" s="2">
        <f t="shared" si="29"/>
        <v>7.3908432995408183E-9</v>
      </c>
      <c r="Q228" s="161"/>
      <c r="R228" s="2">
        <v>8.9000000000000003E-10</v>
      </c>
      <c r="S228" s="2">
        <v>1.5426472031</v>
      </c>
      <c r="T228" s="2">
        <v>20199.094959632999</v>
      </c>
      <c r="U228" s="2">
        <f t="shared" si="30"/>
        <v>-7.8233933106062114E-10</v>
      </c>
      <c r="V228" s="161"/>
      <c r="W228" s="162"/>
      <c r="X228" s="162"/>
      <c r="Y228" s="162"/>
      <c r="Z228" s="161"/>
      <c r="AA228" s="161"/>
      <c r="AB228" s="162"/>
      <c r="AC228" s="162"/>
      <c r="AD228" s="162"/>
      <c r="AE228" s="161"/>
      <c r="AF228" s="161"/>
      <c r="AG228" s="162"/>
      <c r="AH228" s="162"/>
      <c r="AI228" s="162"/>
      <c r="AJ228" s="161"/>
      <c r="AK228" s="161"/>
      <c r="AL228" s="162"/>
      <c r="AM228" s="162"/>
      <c r="AN228" s="162"/>
      <c r="AO228" s="161"/>
      <c r="AP228" s="161"/>
      <c r="AQ228" s="162"/>
      <c r="AR228" s="162"/>
      <c r="AS228" s="162"/>
      <c r="AT228" s="161"/>
      <c r="AU228" s="161"/>
      <c r="AV228" s="162"/>
      <c r="AW228" s="162"/>
      <c r="AX228" s="162"/>
      <c r="AY228" s="161"/>
      <c r="AZ228" s="161"/>
      <c r="BA228" s="162"/>
      <c r="BB228" s="162"/>
      <c r="BC228" s="162"/>
      <c r="BD228" s="161"/>
      <c r="BE228" s="161"/>
      <c r="BF228" s="162"/>
      <c r="BG228" s="162"/>
      <c r="BH228" s="162"/>
      <c r="BI228" s="161"/>
      <c r="BJ228" s="161"/>
      <c r="BK228" s="162"/>
      <c r="BL228" s="162"/>
      <c r="BM228" s="162"/>
      <c r="BN228" s="161"/>
      <c r="BO228" s="2"/>
      <c r="BP228" s="2">
        <v>3.8000000000000001E-9</v>
      </c>
      <c r="BQ228" s="2">
        <v>2.72105213143</v>
      </c>
      <c r="BR228" s="2">
        <v>11933.367960669601</v>
      </c>
      <c r="BS228" s="2">
        <f t="shared" si="31"/>
        <v>3.1091569855180365E-9</v>
      </c>
      <c r="BT228" s="2"/>
      <c r="BU228" s="2">
        <v>3.1999999999999998E-10</v>
      </c>
      <c r="BV228" s="2">
        <v>4.2144635704200004</v>
      </c>
      <c r="BW228" s="2">
        <v>15664.0355227085</v>
      </c>
      <c r="BX228" s="2">
        <f t="shared" si="32"/>
        <v>1.8496127927871677E-10</v>
      </c>
      <c r="BY228" s="161"/>
      <c r="BZ228" s="162"/>
      <c r="CA228" s="162"/>
      <c r="CB228" s="162"/>
      <c r="CC228" s="161"/>
      <c r="CD228" s="161"/>
      <c r="CE228" s="162"/>
      <c r="CF228" s="162"/>
      <c r="CG228" s="162"/>
      <c r="CH228" s="161"/>
      <c r="CI228" s="161"/>
      <c r="CJ228" s="162"/>
      <c r="CK228" s="162"/>
      <c r="CL228" s="162"/>
      <c r="CM228" s="161"/>
      <c r="CN228" s="161"/>
      <c r="CO228" s="162"/>
      <c r="CP228" s="162"/>
      <c r="CQ228" s="162"/>
      <c r="CR228" s="161"/>
    </row>
    <row r="229" spans="1:96" ht="12.75">
      <c r="A229" s="161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2">
        <v>7.7599999999999997E-9</v>
      </c>
      <c r="N229" s="2">
        <v>4.0985540243300003</v>
      </c>
      <c r="O229" s="2">
        <v>14.227094001599999</v>
      </c>
      <c r="P229" s="2">
        <f t="shared" si="29"/>
        <v>-4.9557778426424147E-9</v>
      </c>
      <c r="Q229" s="161"/>
      <c r="R229" s="2">
        <v>1.13E-9</v>
      </c>
      <c r="S229" s="2">
        <v>4.8332070787000001</v>
      </c>
      <c r="T229" s="2">
        <v>16496.361396202399</v>
      </c>
      <c r="U229" s="2">
        <f t="shared" si="30"/>
        <v>2.6670998063713671E-10</v>
      </c>
      <c r="V229" s="161"/>
      <c r="W229" s="162"/>
      <c r="X229" s="162"/>
      <c r="Y229" s="162"/>
      <c r="Z229" s="161"/>
      <c r="AA229" s="161"/>
      <c r="AB229" s="162"/>
      <c r="AC229" s="162"/>
      <c r="AD229" s="162"/>
      <c r="AE229" s="161"/>
      <c r="AF229" s="161"/>
      <c r="AG229" s="162"/>
      <c r="AH229" s="162"/>
      <c r="AI229" s="162"/>
      <c r="AJ229" s="161"/>
      <c r="AK229" s="161"/>
      <c r="AL229" s="162"/>
      <c r="AM229" s="162"/>
      <c r="AN229" s="162"/>
      <c r="AO229" s="161"/>
      <c r="AP229" s="161"/>
      <c r="AQ229" s="162"/>
      <c r="AR229" s="162"/>
      <c r="AS229" s="162"/>
      <c r="AT229" s="161"/>
      <c r="AU229" s="161"/>
      <c r="AV229" s="162"/>
      <c r="AW229" s="162"/>
      <c r="AX229" s="162"/>
      <c r="AY229" s="161"/>
      <c r="AZ229" s="161"/>
      <c r="BA229" s="162"/>
      <c r="BB229" s="162"/>
      <c r="BC229" s="162"/>
      <c r="BD229" s="161"/>
      <c r="BE229" s="161"/>
      <c r="BF229" s="162"/>
      <c r="BG229" s="162"/>
      <c r="BH229" s="162"/>
      <c r="BI229" s="161"/>
      <c r="BJ229" s="161"/>
      <c r="BK229" s="162"/>
      <c r="BL229" s="162"/>
      <c r="BM229" s="162"/>
      <c r="BN229" s="161"/>
      <c r="BO229" s="2"/>
      <c r="BP229" s="2">
        <v>4.32E-9</v>
      </c>
      <c r="BQ229" s="2">
        <v>0.24221790536000001</v>
      </c>
      <c r="BR229" s="2">
        <v>17996.031168222202</v>
      </c>
      <c r="BS229" s="2">
        <f t="shared" si="31"/>
        <v>2.3599489907565735E-9</v>
      </c>
      <c r="BT229" s="2"/>
      <c r="BU229" s="2">
        <v>3.9E-10</v>
      </c>
      <c r="BV229" s="2">
        <v>1.2497911779599999</v>
      </c>
      <c r="BW229" s="2">
        <v>6418.1409300267997</v>
      </c>
      <c r="BX229" s="2">
        <f t="shared" si="32"/>
        <v>-3.8047538182045285E-10</v>
      </c>
      <c r="BY229" s="161"/>
      <c r="BZ229" s="162"/>
      <c r="CA229" s="162"/>
      <c r="CB229" s="162"/>
      <c r="CC229" s="161"/>
      <c r="CD229" s="161"/>
      <c r="CE229" s="162"/>
      <c r="CF229" s="162"/>
      <c r="CG229" s="162"/>
      <c r="CH229" s="161"/>
      <c r="CI229" s="161"/>
      <c r="CJ229" s="162"/>
      <c r="CK229" s="162"/>
      <c r="CL229" s="162"/>
      <c r="CM229" s="161"/>
      <c r="CN229" s="161"/>
      <c r="CO229" s="162"/>
      <c r="CP229" s="162"/>
      <c r="CQ229" s="162"/>
      <c r="CR229" s="161"/>
    </row>
    <row r="230" spans="1:96" ht="12.75">
      <c r="A230" s="161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2">
        <v>1.068E-8</v>
      </c>
      <c r="N230" s="2">
        <v>4.6420017373500002</v>
      </c>
      <c r="O230" s="2">
        <v>43232.306658415597</v>
      </c>
      <c r="P230" s="2">
        <f t="shared" si="29"/>
        <v>-9.0669564071694477E-9</v>
      </c>
      <c r="Q230" s="161"/>
      <c r="R230" s="2">
        <v>1.21E-9</v>
      </c>
      <c r="S230" s="2">
        <v>6.1986035318199999</v>
      </c>
      <c r="T230" s="2">
        <v>9388.0059094152002</v>
      </c>
      <c r="U230" s="2">
        <f t="shared" si="30"/>
        <v>-3.5848908310264969E-10</v>
      </c>
      <c r="V230" s="161"/>
      <c r="W230" s="162"/>
      <c r="X230" s="162"/>
      <c r="Y230" s="162"/>
      <c r="Z230" s="161"/>
      <c r="AA230" s="161"/>
      <c r="AB230" s="162"/>
      <c r="AC230" s="162"/>
      <c r="AD230" s="162"/>
      <c r="AE230" s="161"/>
      <c r="AF230" s="161"/>
      <c r="AG230" s="162"/>
      <c r="AH230" s="162"/>
      <c r="AI230" s="162"/>
      <c r="AJ230" s="161"/>
      <c r="AK230" s="161"/>
      <c r="AL230" s="162"/>
      <c r="AM230" s="162"/>
      <c r="AN230" s="162"/>
      <c r="AO230" s="161"/>
      <c r="AP230" s="161"/>
      <c r="AQ230" s="162"/>
      <c r="AR230" s="162"/>
      <c r="AS230" s="162"/>
      <c r="AT230" s="161"/>
      <c r="AU230" s="161"/>
      <c r="AV230" s="162"/>
      <c r="AW230" s="162"/>
      <c r="AX230" s="162"/>
      <c r="AY230" s="161"/>
      <c r="AZ230" s="161"/>
      <c r="BA230" s="162"/>
      <c r="BB230" s="162"/>
      <c r="BC230" s="162"/>
      <c r="BD230" s="161"/>
      <c r="BE230" s="161"/>
      <c r="BF230" s="162"/>
      <c r="BG230" s="162"/>
      <c r="BH230" s="162"/>
      <c r="BI230" s="161"/>
      <c r="BJ230" s="161"/>
      <c r="BK230" s="162"/>
      <c r="BL230" s="162"/>
      <c r="BM230" s="162"/>
      <c r="BN230" s="161"/>
      <c r="BO230" s="2"/>
      <c r="BP230" s="2">
        <v>3.7799999999999998E-9</v>
      </c>
      <c r="BQ230" s="2">
        <v>5.2251755697400002</v>
      </c>
      <c r="BR230" s="2">
        <v>7477.5228602160005</v>
      </c>
      <c r="BS230" s="2">
        <f t="shared" si="31"/>
        <v>4.0060745092902639E-10</v>
      </c>
      <c r="BT230" s="2"/>
      <c r="BU230" s="2">
        <v>3.7000000000000001E-10</v>
      </c>
      <c r="BV230" s="2">
        <v>4.1194365577000003</v>
      </c>
      <c r="BW230" s="2">
        <v>2787.0430238573999</v>
      </c>
      <c r="BX230" s="2">
        <f t="shared" si="32"/>
        <v>1.226758047479093E-10</v>
      </c>
      <c r="BY230" s="161"/>
      <c r="BZ230" s="162"/>
      <c r="CA230" s="162"/>
      <c r="CB230" s="162"/>
      <c r="CC230" s="161"/>
      <c r="CD230" s="161"/>
      <c r="CE230" s="162"/>
      <c r="CF230" s="162"/>
      <c r="CG230" s="162"/>
      <c r="CH230" s="161"/>
      <c r="CI230" s="161"/>
      <c r="CJ230" s="162"/>
      <c r="CK230" s="162"/>
      <c r="CL230" s="162"/>
      <c r="CM230" s="161"/>
      <c r="CN230" s="161"/>
      <c r="CO230" s="162"/>
      <c r="CP230" s="162"/>
      <c r="CQ230" s="162"/>
      <c r="CR230" s="161"/>
    </row>
    <row r="231" spans="1:96" ht="12.75">
      <c r="A231" s="161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2">
        <v>9.5399999999999997E-9</v>
      </c>
      <c r="N231" s="2">
        <v>1.49988435748</v>
      </c>
      <c r="O231" s="2">
        <v>1162.4747044077999</v>
      </c>
      <c r="P231" s="2">
        <f t="shared" si="29"/>
        <v>2.204177701111209E-9</v>
      </c>
      <c r="Q231" s="161"/>
      <c r="R231" s="2">
        <v>8.9000000000000003E-10</v>
      </c>
      <c r="S231" s="2">
        <v>4.0808227476500001</v>
      </c>
      <c r="T231" s="2">
        <v>22805.7355659936</v>
      </c>
      <c r="U231" s="2">
        <f t="shared" si="30"/>
        <v>-8.7934801286119654E-10</v>
      </c>
      <c r="V231" s="161"/>
      <c r="W231" s="162"/>
      <c r="X231" s="162"/>
      <c r="Y231" s="162"/>
      <c r="Z231" s="161"/>
      <c r="AA231" s="161"/>
      <c r="AB231" s="162"/>
      <c r="AC231" s="162"/>
      <c r="AD231" s="162"/>
      <c r="AE231" s="161"/>
      <c r="AF231" s="161"/>
      <c r="AG231" s="162"/>
      <c r="AH231" s="162"/>
      <c r="AI231" s="162"/>
      <c r="AJ231" s="161"/>
      <c r="AK231" s="161"/>
      <c r="AL231" s="162"/>
      <c r="AM231" s="162"/>
      <c r="AN231" s="162"/>
      <c r="AO231" s="161"/>
      <c r="AP231" s="161"/>
      <c r="AQ231" s="162"/>
      <c r="AR231" s="162"/>
      <c r="AS231" s="162"/>
      <c r="AT231" s="161"/>
      <c r="AU231" s="161"/>
      <c r="AV231" s="162"/>
      <c r="AW231" s="162"/>
      <c r="AX231" s="162"/>
      <c r="AY231" s="161"/>
      <c r="AZ231" s="161"/>
      <c r="BA231" s="162"/>
      <c r="BB231" s="162"/>
      <c r="BC231" s="162"/>
      <c r="BD231" s="161"/>
      <c r="BE231" s="161"/>
      <c r="BF231" s="162"/>
      <c r="BG231" s="162"/>
      <c r="BH231" s="162"/>
      <c r="BI231" s="161"/>
      <c r="BJ231" s="161"/>
      <c r="BK231" s="162"/>
      <c r="BL231" s="162"/>
      <c r="BM231" s="162"/>
      <c r="BN231" s="161"/>
      <c r="BO231" s="2"/>
      <c r="BP231" s="2">
        <v>3.3700000000000001E-9</v>
      </c>
      <c r="BQ231" s="2">
        <v>5.1088804143899997</v>
      </c>
      <c r="BR231" s="2">
        <v>5849.3641121146002</v>
      </c>
      <c r="BS231" s="2">
        <f t="shared" si="31"/>
        <v>-1.9575626831569397E-9</v>
      </c>
      <c r="BT231" s="2"/>
      <c r="BU231" s="2">
        <v>3.1999999999999998E-10</v>
      </c>
      <c r="BV231" s="2">
        <v>1.6288771089</v>
      </c>
      <c r="BW231" s="2">
        <v>639.89728631399998</v>
      </c>
      <c r="BX231" s="2">
        <f t="shared" si="32"/>
        <v>-1.0921124125291709E-10</v>
      </c>
      <c r="BY231" s="161"/>
      <c r="BZ231" s="162"/>
      <c r="CA231" s="162"/>
      <c r="CB231" s="162"/>
      <c r="CC231" s="161"/>
      <c r="CD231" s="161"/>
      <c r="CE231" s="162"/>
      <c r="CF231" s="162"/>
      <c r="CG231" s="162"/>
      <c r="CH231" s="161"/>
      <c r="CI231" s="161"/>
      <c r="CJ231" s="162"/>
      <c r="CK231" s="162"/>
      <c r="CL231" s="162"/>
      <c r="CM231" s="161"/>
      <c r="CN231" s="161"/>
      <c r="CO231" s="162"/>
      <c r="CP231" s="162"/>
      <c r="CQ231" s="162"/>
      <c r="CR231" s="161"/>
    </row>
    <row r="232" spans="1:96" ht="12.75">
      <c r="A232" s="161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2">
        <v>9.0699999999999995E-9</v>
      </c>
      <c r="N232" s="2">
        <v>0.86986870809000005</v>
      </c>
      <c r="O232" s="2">
        <v>10344.295065385801</v>
      </c>
      <c r="P232" s="2">
        <f t="shared" si="29"/>
        <v>9.0515251628107469E-9</v>
      </c>
      <c r="Q232" s="161"/>
      <c r="R232" s="2">
        <v>9.7999999999999992E-10</v>
      </c>
      <c r="S232" s="2">
        <v>1.0918183283</v>
      </c>
      <c r="T232" s="2">
        <v>12043.574281888999</v>
      </c>
      <c r="U232" s="2">
        <f t="shared" si="30"/>
        <v>-9.3941812840916562E-10</v>
      </c>
      <c r="V232" s="161"/>
      <c r="W232" s="162"/>
      <c r="X232" s="162"/>
      <c r="Y232" s="162"/>
      <c r="Z232" s="161"/>
      <c r="AA232" s="161"/>
      <c r="AB232" s="162"/>
      <c r="AC232" s="162"/>
      <c r="AD232" s="162"/>
      <c r="AE232" s="161"/>
      <c r="AF232" s="161"/>
      <c r="AG232" s="162"/>
      <c r="AH232" s="162"/>
      <c r="AI232" s="162"/>
      <c r="AJ232" s="161"/>
      <c r="AK232" s="161"/>
      <c r="AL232" s="162"/>
      <c r="AM232" s="162"/>
      <c r="AN232" s="162"/>
      <c r="AO232" s="161"/>
      <c r="AP232" s="161"/>
      <c r="AQ232" s="162"/>
      <c r="AR232" s="162"/>
      <c r="AS232" s="162"/>
      <c r="AT232" s="161"/>
      <c r="AU232" s="161"/>
      <c r="AV232" s="162"/>
      <c r="AW232" s="162"/>
      <c r="AX232" s="162"/>
      <c r="AY232" s="161"/>
      <c r="AZ232" s="161"/>
      <c r="BA232" s="162"/>
      <c r="BB232" s="162"/>
      <c r="BC232" s="162"/>
      <c r="BD232" s="161"/>
      <c r="BE232" s="161"/>
      <c r="BF232" s="162"/>
      <c r="BG232" s="162"/>
      <c r="BH232" s="162"/>
      <c r="BI232" s="161"/>
      <c r="BJ232" s="161"/>
      <c r="BK232" s="162"/>
      <c r="BL232" s="162"/>
      <c r="BM232" s="162"/>
      <c r="BN232" s="161"/>
      <c r="BO232" s="2"/>
      <c r="BP232" s="2">
        <v>3.1500000000000001E-9</v>
      </c>
      <c r="BQ232" s="2">
        <v>0.57827745122999996</v>
      </c>
      <c r="BR232" s="2">
        <v>10557.594160823801</v>
      </c>
      <c r="BS232" s="2">
        <f t="shared" si="31"/>
        <v>5.0306542750310808E-10</v>
      </c>
      <c r="BT232" s="2"/>
      <c r="BU232" s="2">
        <v>3.7999999999999998E-10</v>
      </c>
      <c r="BV232" s="2">
        <v>5.8983294268500002</v>
      </c>
      <c r="BW232" s="2">
        <v>640.87760738220004</v>
      </c>
      <c r="BX232" s="2">
        <f t="shared" si="32"/>
        <v>-2.6565865356224403E-10</v>
      </c>
      <c r="BY232" s="161"/>
      <c r="BZ232" s="162"/>
      <c r="CA232" s="162"/>
      <c r="CB232" s="162"/>
      <c r="CC232" s="161"/>
      <c r="CD232" s="161"/>
      <c r="CE232" s="162"/>
      <c r="CF232" s="162"/>
      <c r="CG232" s="162"/>
      <c r="CH232" s="161"/>
      <c r="CI232" s="161"/>
      <c r="CJ232" s="162"/>
      <c r="CK232" s="162"/>
      <c r="CL232" s="162"/>
      <c r="CM232" s="161"/>
      <c r="CN232" s="161"/>
      <c r="CO232" s="162"/>
      <c r="CP232" s="162"/>
      <c r="CQ232" s="162"/>
      <c r="CR232" s="161"/>
    </row>
    <row r="233" spans="1:96" ht="12.75">
      <c r="A233" s="161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2">
        <v>9.3100000000000003E-9</v>
      </c>
      <c r="N233" s="2">
        <v>4.0604468903099997</v>
      </c>
      <c r="O233" s="2">
        <v>28766.924424484001</v>
      </c>
      <c r="P233" s="2">
        <f t="shared" si="29"/>
        <v>-6.4161119707929152E-10</v>
      </c>
      <c r="Q233" s="161"/>
      <c r="R233" s="2">
        <v>8.6000000000000003E-10</v>
      </c>
      <c r="S233" s="2">
        <v>1.1365502760499999</v>
      </c>
      <c r="T233" s="2">
        <v>143571.32428481599</v>
      </c>
      <c r="U233" s="2">
        <f t="shared" si="30"/>
        <v>-8.570965181200455E-10</v>
      </c>
      <c r="V233" s="161"/>
      <c r="W233" s="162"/>
      <c r="X233" s="162"/>
      <c r="Y233" s="162"/>
      <c r="Z233" s="161"/>
      <c r="AA233" s="161"/>
      <c r="AB233" s="162"/>
      <c r="AC233" s="162"/>
      <c r="AD233" s="162"/>
      <c r="AE233" s="161"/>
      <c r="AF233" s="161"/>
      <c r="AG233" s="162"/>
      <c r="AH233" s="162"/>
      <c r="AI233" s="162"/>
      <c r="AJ233" s="161"/>
      <c r="AK233" s="161"/>
      <c r="AL233" s="162"/>
      <c r="AM233" s="162"/>
      <c r="AN233" s="162"/>
      <c r="AO233" s="161"/>
      <c r="AP233" s="161"/>
      <c r="AQ233" s="162"/>
      <c r="AR233" s="162"/>
      <c r="AS233" s="162"/>
      <c r="AT233" s="161"/>
      <c r="AU233" s="161"/>
      <c r="AV233" s="162"/>
      <c r="AW233" s="162"/>
      <c r="AX233" s="162"/>
      <c r="AY233" s="161"/>
      <c r="AZ233" s="161"/>
      <c r="BA233" s="162"/>
      <c r="BB233" s="162"/>
      <c r="BC233" s="162"/>
      <c r="BD233" s="161"/>
      <c r="BE233" s="161"/>
      <c r="BF233" s="162"/>
      <c r="BG233" s="162"/>
      <c r="BH233" s="162"/>
      <c r="BI233" s="161"/>
      <c r="BJ233" s="161"/>
      <c r="BK233" s="162"/>
      <c r="BL233" s="162"/>
      <c r="BM233" s="162"/>
      <c r="BN233" s="161"/>
      <c r="BO233" s="2"/>
      <c r="BP233" s="2">
        <v>3.1800000000000002E-9</v>
      </c>
      <c r="BQ233" s="2">
        <v>4.4995314139899998</v>
      </c>
      <c r="BR233" s="2">
        <v>3634.6210245184002</v>
      </c>
      <c r="BS233" s="2">
        <f t="shared" si="31"/>
        <v>-3.1751786727647245E-9</v>
      </c>
      <c r="BT233" s="2"/>
      <c r="BU233" s="2">
        <v>3.1999999999999998E-10</v>
      </c>
      <c r="BV233" s="2">
        <v>1.7244232768800001</v>
      </c>
      <c r="BW233" s="2">
        <v>27433.8892158749</v>
      </c>
      <c r="BX233" s="2">
        <f t="shared" si="32"/>
        <v>2.9326530924392006E-10</v>
      </c>
      <c r="BY233" s="161"/>
      <c r="BZ233" s="162"/>
      <c r="CA233" s="162"/>
      <c r="CB233" s="162"/>
      <c r="CC233" s="161"/>
      <c r="CD233" s="161"/>
      <c r="CE233" s="162"/>
      <c r="CF233" s="162"/>
      <c r="CG233" s="162"/>
      <c r="CH233" s="161"/>
      <c r="CI233" s="161"/>
      <c r="CJ233" s="162"/>
      <c r="CK233" s="162"/>
      <c r="CL233" s="162"/>
      <c r="CM233" s="161"/>
      <c r="CN233" s="161"/>
      <c r="CO233" s="162"/>
      <c r="CP233" s="162"/>
      <c r="CQ233" s="162"/>
      <c r="CR233" s="161"/>
    </row>
    <row r="234" spans="1:96" ht="12.75">
      <c r="A234" s="161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2">
        <v>7.3900000000000003E-9</v>
      </c>
      <c r="N234" s="2">
        <v>5.04368197372</v>
      </c>
      <c r="O234" s="2">
        <v>639.89728631399998</v>
      </c>
      <c r="P234" s="2">
        <f t="shared" si="29"/>
        <v>5.5425790952323254E-10</v>
      </c>
      <c r="Q234" s="161"/>
      <c r="R234" s="2">
        <v>8.7999999999999996E-10</v>
      </c>
      <c r="S234" s="2">
        <v>5.9698047219100001</v>
      </c>
      <c r="T234" s="2">
        <v>107.66352393859999</v>
      </c>
      <c r="U234" s="2">
        <f t="shared" si="30"/>
        <v>5.3986775583093058E-10</v>
      </c>
      <c r="V234" s="161"/>
      <c r="W234" s="162"/>
      <c r="X234" s="162"/>
      <c r="Y234" s="162"/>
      <c r="Z234" s="161"/>
      <c r="AA234" s="161"/>
      <c r="AB234" s="162"/>
      <c r="AC234" s="162"/>
      <c r="AD234" s="162"/>
      <c r="AE234" s="161"/>
      <c r="AF234" s="161"/>
      <c r="AG234" s="162"/>
      <c r="AH234" s="162"/>
      <c r="AI234" s="162"/>
      <c r="AJ234" s="161"/>
      <c r="AK234" s="161"/>
      <c r="AL234" s="162"/>
      <c r="AM234" s="162"/>
      <c r="AN234" s="162"/>
      <c r="AO234" s="161"/>
      <c r="AP234" s="161"/>
      <c r="AQ234" s="162"/>
      <c r="AR234" s="162"/>
      <c r="AS234" s="162"/>
      <c r="AT234" s="161"/>
      <c r="AU234" s="161"/>
      <c r="AV234" s="162"/>
      <c r="AW234" s="162"/>
      <c r="AX234" s="162"/>
      <c r="AY234" s="161"/>
      <c r="AZ234" s="161"/>
      <c r="BA234" s="162"/>
      <c r="BB234" s="162"/>
      <c r="BC234" s="162"/>
      <c r="BD234" s="161"/>
      <c r="BE234" s="161"/>
      <c r="BF234" s="162"/>
      <c r="BG234" s="162"/>
      <c r="BH234" s="162"/>
      <c r="BI234" s="161"/>
      <c r="BJ234" s="161"/>
      <c r="BK234" s="162"/>
      <c r="BL234" s="162"/>
      <c r="BM234" s="162"/>
      <c r="BN234" s="161"/>
      <c r="BO234" s="2"/>
      <c r="BP234" s="2">
        <v>3.2299999999999998E-9</v>
      </c>
      <c r="BQ234" s="2">
        <v>1.5427428139299999</v>
      </c>
      <c r="BR234" s="2">
        <v>10440.274292603601</v>
      </c>
      <c r="BS234" s="2">
        <f t="shared" si="31"/>
        <v>3.1626640490177168E-9</v>
      </c>
      <c r="BT234" s="2"/>
      <c r="BU234" s="2">
        <v>3.1000000000000002E-10</v>
      </c>
      <c r="BV234" s="2">
        <v>2.78828943753</v>
      </c>
      <c r="BW234" s="2">
        <v>12139.5535091068</v>
      </c>
      <c r="BX234" s="2">
        <f t="shared" si="32"/>
        <v>-3.6403332884982878E-11</v>
      </c>
      <c r="BY234" s="161"/>
      <c r="BZ234" s="162"/>
      <c r="CA234" s="162"/>
      <c r="CB234" s="162"/>
      <c r="CC234" s="161"/>
      <c r="CD234" s="161"/>
      <c r="CE234" s="162"/>
      <c r="CF234" s="162"/>
      <c r="CG234" s="162"/>
      <c r="CH234" s="161"/>
      <c r="CI234" s="161"/>
      <c r="CJ234" s="162"/>
      <c r="CK234" s="162"/>
      <c r="CL234" s="162"/>
      <c r="CM234" s="161"/>
      <c r="CN234" s="161"/>
      <c r="CO234" s="162"/>
      <c r="CP234" s="162"/>
      <c r="CQ234" s="162"/>
      <c r="CR234" s="161"/>
    </row>
    <row r="235" spans="1:96" ht="12.75">
      <c r="A235" s="161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2">
        <v>9.3700000000000005E-9</v>
      </c>
      <c r="N235" s="2">
        <v>3.4688469895999998</v>
      </c>
      <c r="O235" s="2">
        <v>1589.0728952838001</v>
      </c>
      <c r="P235" s="2">
        <f t="shared" si="29"/>
        <v>5.5164598460540091E-9</v>
      </c>
      <c r="Q235" s="161"/>
      <c r="R235" s="2">
        <v>8.1999999999999996E-10</v>
      </c>
      <c r="S235" s="2">
        <v>5.0134040459399998</v>
      </c>
      <c r="T235" s="2">
        <v>22003.914634869801</v>
      </c>
      <c r="U235" s="2">
        <f t="shared" si="30"/>
        <v>-5.9999684874321262E-10</v>
      </c>
      <c r="V235" s="161"/>
      <c r="W235" s="162"/>
      <c r="X235" s="162"/>
      <c r="Y235" s="162"/>
      <c r="Z235" s="161"/>
      <c r="AA235" s="161"/>
      <c r="AB235" s="162"/>
      <c r="AC235" s="162"/>
      <c r="AD235" s="162"/>
      <c r="AE235" s="161"/>
      <c r="AF235" s="161"/>
      <c r="AG235" s="162"/>
      <c r="AH235" s="162"/>
      <c r="AI235" s="162"/>
      <c r="AJ235" s="161"/>
      <c r="AK235" s="161"/>
      <c r="AL235" s="162"/>
      <c r="AM235" s="162"/>
      <c r="AN235" s="162"/>
      <c r="AO235" s="161"/>
      <c r="AP235" s="161"/>
      <c r="AQ235" s="162"/>
      <c r="AR235" s="162"/>
      <c r="AS235" s="162"/>
      <c r="AT235" s="161"/>
      <c r="AU235" s="161"/>
      <c r="AV235" s="162"/>
      <c r="AW235" s="162"/>
      <c r="AX235" s="162"/>
      <c r="AY235" s="161"/>
      <c r="AZ235" s="161"/>
      <c r="BA235" s="162"/>
      <c r="BB235" s="162"/>
      <c r="BC235" s="162"/>
      <c r="BD235" s="161"/>
      <c r="BE235" s="161"/>
      <c r="BF235" s="162"/>
      <c r="BG235" s="162"/>
      <c r="BH235" s="162"/>
      <c r="BI235" s="161"/>
      <c r="BJ235" s="161"/>
      <c r="BK235" s="162"/>
      <c r="BL235" s="162"/>
      <c r="BM235" s="162"/>
      <c r="BN235" s="161"/>
      <c r="BO235" s="2"/>
      <c r="BP235" s="2">
        <v>3.0899999999999999E-9</v>
      </c>
      <c r="BQ235" s="2">
        <v>5.7683928439700001</v>
      </c>
      <c r="BR235" s="2">
        <v>20.775395492400001</v>
      </c>
      <c r="BS235" s="2">
        <f t="shared" si="31"/>
        <v>2.4968356569151258E-9</v>
      </c>
      <c r="BT235" s="2"/>
      <c r="BU235" s="2">
        <v>3.4999999999999998E-10</v>
      </c>
      <c r="BV235" s="2">
        <v>4.4460889652500004</v>
      </c>
      <c r="BW235" s="2">
        <v>18202.216716659299</v>
      </c>
      <c r="BX235" s="2">
        <f t="shared" si="32"/>
        <v>-2.1427397483754992E-10</v>
      </c>
      <c r="BY235" s="161"/>
      <c r="BZ235" s="162"/>
      <c r="CA235" s="162"/>
      <c r="CB235" s="162"/>
      <c r="CC235" s="161"/>
      <c r="CD235" s="161"/>
      <c r="CE235" s="162"/>
      <c r="CF235" s="162"/>
      <c r="CG235" s="162"/>
      <c r="CH235" s="161"/>
      <c r="CI235" s="161"/>
      <c r="CJ235" s="162"/>
      <c r="CK235" s="162"/>
      <c r="CL235" s="162"/>
      <c r="CM235" s="161"/>
      <c r="CN235" s="161"/>
      <c r="CO235" s="162"/>
      <c r="CP235" s="162"/>
      <c r="CQ235" s="162"/>
      <c r="CR235" s="161"/>
    </row>
    <row r="236" spans="1:96" ht="12.75">
      <c r="A236" s="161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2">
        <v>7.6299999999999995E-9</v>
      </c>
      <c r="N236" s="2">
        <v>5.8630493299799999</v>
      </c>
      <c r="O236" s="2">
        <v>16858.482532933202</v>
      </c>
      <c r="P236" s="2">
        <f t="shared" si="29"/>
        <v>7.1554177077281179E-9</v>
      </c>
      <c r="Q236" s="161"/>
      <c r="R236" s="2">
        <v>9.4000000000000006E-10</v>
      </c>
      <c r="S236" s="2">
        <v>1.6961570047300001</v>
      </c>
      <c r="T236" s="2">
        <v>23006.425992586301</v>
      </c>
      <c r="U236" s="2">
        <f t="shared" si="30"/>
        <v>9.2108568417158077E-10</v>
      </c>
      <c r="V236" s="161"/>
      <c r="W236" s="162"/>
      <c r="X236" s="162"/>
      <c r="Y236" s="162"/>
      <c r="Z236" s="161"/>
      <c r="AA236" s="161"/>
      <c r="AB236" s="162"/>
      <c r="AC236" s="162"/>
      <c r="AD236" s="162"/>
      <c r="AE236" s="161"/>
      <c r="AF236" s="161"/>
      <c r="AG236" s="162"/>
      <c r="AH236" s="162"/>
      <c r="AI236" s="162"/>
      <c r="AJ236" s="161"/>
      <c r="AK236" s="161"/>
      <c r="AL236" s="162"/>
      <c r="AM236" s="162"/>
      <c r="AN236" s="162"/>
      <c r="AO236" s="161"/>
      <c r="AP236" s="161"/>
      <c r="AQ236" s="162"/>
      <c r="AR236" s="162"/>
      <c r="AS236" s="162"/>
      <c r="AT236" s="161"/>
      <c r="AU236" s="161"/>
      <c r="AV236" s="162"/>
      <c r="AW236" s="162"/>
      <c r="AX236" s="162"/>
      <c r="AY236" s="161"/>
      <c r="AZ236" s="161"/>
      <c r="BA236" s="162"/>
      <c r="BB236" s="162"/>
      <c r="BC236" s="162"/>
      <c r="BD236" s="161"/>
      <c r="BE236" s="161"/>
      <c r="BF236" s="162"/>
      <c r="BG236" s="162"/>
      <c r="BH236" s="162"/>
      <c r="BI236" s="161"/>
      <c r="BJ236" s="161"/>
      <c r="BK236" s="162"/>
      <c r="BL236" s="162"/>
      <c r="BM236" s="162"/>
      <c r="BN236" s="161"/>
      <c r="BO236" s="2"/>
      <c r="BP236" s="2">
        <v>3.0100000000000002E-9</v>
      </c>
      <c r="BQ236" s="2">
        <v>2.3472760400800001</v>
      </c>
      <c r="BR236" s="2">
        <v>4686.8894077067998</v>
      </c>
      <c r="BS236" s="2">
        <f t="shared" si="31"/>
        <v>2.3328008092492745E-10</v>
      </c>
      <c r="BT236" s="2"/>
      <c r="BU236" s="2">
        <v>3.4000000000000001E-10</v>
      </c>
      <c r="BV236" s="2">
        <v>3.9628798067600002</v>
      </c>
      <c r="BW236" s="2">
        <v>18216.443810661</v>
      </c>
      <c r="BX236" s="2">
        <f t="shared" si="32"/>
        <v>-3.1940424083919093E-10</v>
      </c>
      <c r="BY236" s="161"/>
      <c r="BZ236" s="162"/>
      <c r="CA236" s="162"/>
      <c r="CB236" s="162"/>
      <c r="CC236" s="161"/>
      <c r="CD236" s="161"/>
      <c r="CE236" s="162"/>
      <c r="CF236" s="162"/>
      <c r="CG236" s="162"/>
      <c r="CH236" s="161"/>
      <c r="CI236" s="161"/>
      <c r="CJ236" s="162"/>
      <c r="CK236" s="162"/>
      <c r="CL236" s="162"/>
      <c r="CM236" s="161"/>
      <c r="CN236" s="161"/>
      <c r="CO236" s="162"/>
      <c r="CP236" s="162"/>
      <c r="CQ236" s="162"/>
      <c r="CR236" s="161"/>
    </row>
    <row r="237" spans="1:96" ht="12.75">
      <c r="A237" s="161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2">
        <v>9.53E-9</v>
      </c>
      <c r="N237" s="2">
        <v>4.2080149283499999</v>
      </c>
      <c r="O237" s="2">
        <v>11190.377900137</v>
      </c>
      <c r="P237" s="2">
        <f t="shared" si="29"/>
        <v>2.6484294770900232E-9</v>
      </c>
      <c r="Q237" s="161"/>
      <c r="R237" s="2">
        <v>8.0999999999999999E-10</v>
      </c>
      <c r="S237" s="2">
        <v>3.0065781436500001</v>
      </c>
      <c r="T237" s="2">
        <v>2118.7638603783998</v>
      </c>
      <c r="U237" s="2">
        <f t="shared" si="30"/>
        <v>-6.2793731121026824E-10</v>
      </c>
      <c r="V237" s="161"/>
      <c r="W237" s="162"/>
      <c r="X237" s="162"/>
      <c r="Y237" s="162"/>
      <c r="Z237" s="161"/>
      <c r="AA237" s="161"/>
      <c r="AB237" s="162"/>
      <c r="AC237" s="162"/>
      <c r="AD237" s="162"/>
      <c r="AE237" s="161"/>
      <c r="AF237" s="161"/>
      <c r="AG237" s="162"/>
      <c r="AH237" s="162"/>
      <c r="AI237" s="162"/>
      <c r="AJ237" s="161"/>
      <c r="AK237" s="161"/>
      <c r="AL237" s="162"/>
      <c r="AM237" s="162"/>
      <c r="AN237" s="162"/>
      <c r="AO237" s="161"/>
      <c r="AP237" s="161"/>
      <c r="AQ237" s="162"/>
      <c r="AR237" s="162"/>
      <c r="AS237" s="162"/>
      <c r="AT237" s="161"/>
      <c r="AU237" s="161"/>
      <c r="AV237" s="162"/>
      <c r="AW237" s="162"/>
      <c r="AX237" s="162"/>
      <c r="AY237" s="161"/>
      <c r="AZ237" s="161"/>
      <c r="BA237" s="162"/>
      <c r="BB237" s="162"/>
      <c r="BC237" s="162"/>
      <c r="BD237" s="161"/>
      <c r="BE237" s="161"/>
      <c r="BF237" s="162"/>
      <c r="BG237" s="162"/>
      <c r="BH237" s="162"/>
      <c r="BI237" s="161"/>
      <c r="BJ237" s="161"/>
      <c r="BK237" s="162"/>
      <c r="BL237" s="162"/>
      <c r="BM237" s="162"/>
      <c r="BN237" s="161"/>
      <c r="BO237" s="2"/>
      <c r="BP237" s="2">
        <v>4.1400000000000002E-9</v>
      </c>
      <c r="BQ237" s="2">
        <v>5.9323760230999998</v>
      </c>
      <c r="BR237" s="2">
        <v>51092.726050854799</v>
      </c>
      <c r="BS237" s="2">
        <f t="shared" si="31"/>
        <v>2.5902311809043611E-9</v>
      </c>
      <c r="BT237" s="2"/>
      <c r="BU237" s="2">
        <v>3.3E-10</v>
      </c>
      <c r="BV237" s="2">
        <v>4.7361133587399999</v>
      </c>
      <c r="BW237" s="2">
        <v>16723.350142595002</v>
      </c>
      <c r="BX237" s="2">
        <f t="shared" si="32"/>
        <v>3.2991174565337561E-10</v>
      </c>
      <c r="BY237" s="161"/>
      <c r="BZ237" s="162"/>
      <c r="CA237" s="162"/>
      <c r="CB237" s="162"/>
      <c r="CC237" s="161"/>
      <c r="CD237" s="161"/>
      <c r="CE237" s="162"/>
      <c r="CF237" s="162"/>
      <c r="CG237" s="162"/>
      <c r="CH237" s="161"/>
      <c r="CI237" s="161"/>
      <c r="CJ237" s="162"/>
      <c r="CK237" s="162"/>
      <c r="CL237" s="162"/>
      <c r="CM237" s="161"/>
      <c r="CN237" s="161"/>
      <c r="CO237" s="162"/>
      <c r="CP237" s="162"/>
      <c r="CQ237" s="162"/>
      <c r="CR237" s="161"/>
    </row>
    <row r="238" spans="1:96" ht="12.75">
      <c r="A238" s="161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2">
        <v>7.0800000000000004E-9</v>
      </c>
      <c r="N238" s="2">
        <v>1.7289998894</v>
      </c>
      <c r="O238" s="2">
        <v>13095.8426650774</v>
      </c>
      <c r="P238" s="2">
        <f t="shared" si="29"/>
        <v>-1.3789577016711216E-9</v>
      </c>
      <c r="Q238" s="161"/>
      <c r="R238" s="2">
        <v>9.7999999999999992E-10</v>
      </c>
      <c r="S238" s="2">
        <v>1.39215287161</v>
      </c>
      <c r="T238" s="2">
        <v>8662.2403235630009</v>
      </c>
      <c r="U238" s="2">
        <f t="shared" si="30"/>
        <v>-8.6578193167727568E-10</v>
      </c>
      <c r="V238" s="161"/>
      <c r="W238" s="162"/>
      <c r="X238" s="162"/>
      <c r="Y238" s="162"/>
      <c r="Z238" s="161"/>
      <c r="AA238" s="161"/>
      <c r="AB238" s="162"/>
      <c r="AC238" s="162"/>
      <c r="AD238" s="162"/>
      <c r="AE238" s="161"/>
      <c r="AF238" s="161"/>
      <c r="AG238" s="162"/>
      <c r="AH238" s="162"/>
      <c r="AI238" s="162"/>
      <c r="AJ238" s="161"/>
      <c r="AK238" s="161"/>
      <c r="AL238" s="162"/>
      <c r="AM238" s="162"/>
      <c r="AN238" s="162"/>
      <c r="AO238" s="161"/>
      <c r="AP238" s="161"/>
      <c r="AQ238" s="162"/>
      <c r="AR238" s="162"/>
      <c r="AS238" s="162"/>
      <c r="AT238" s="161"/>
      <c r="AU238" s="161"/>
      <c r="AV238" s="162"/>
      <c r="AW238" s="162"/>
      <c r="AX238" s="162"/>
      <c r="AY238" s="161"/>
      <c r="AZ238" s="161"/>
      <c r="BA238" s="162"/>
      <c r="BB238" s="162"/>
      <c r="BC238" s="162"/>
      <c r="BD238" s="161"/>
      <c r="BE238" s="161"/>
      <c r="BF238" s="162"/>
      <c r="BG238" s="162"/>
      <c r="BH238" s="162"/>
      <c r="BI238" s="161"/>
      <c r="BJ238" s="161"/>
      <c r="BK238" s="162"/>
      <c r="BL238" s="162"/>
      <c r="BM238" s="162"/>
      <c r="BN238" s="161"/>
      <c r="BO238" s="2"/>
      <c r="BP238" s="2">
        <v>3.6100000000000001E-9</v>
      </c>
      <c r="BQ238" s="2">
        <v>2.1639860954999999</v>
      </c>
      <c r="BR238" s="2">
        <v>28237.233459389401</v>
      </c>
      <c r="BS238" s="2">
        <f t="shared" si="31"/>
        <v>-3.2325413888502647E-9</v>
      </c>
      <c r="BT238" s="2"/>
      <c r="BU238" s="2">
        <v>3.4000000000000001E-10</v>
      </c>
      <c r="BV238" s="2">
        <v>1.4391028000499999</v>
      </c>
      <c r="BW238" s="2">
        <v>49515.382508407005</v>
      </c>
      <c r="BX238" s="2">
        <f t="shared" si="32"/>
        <v>-3.3209845951962575E-10</v>
      </c>
      <c r="BY238" s="161"/>
      <c r="BZ238" s="162"/>
      <c r="CA238" s="162"/>
      <c r="CB238" s="162"/>
      <c r="CC238" s="161"/>
      <c r="CD238" s="161"/>
      <c r="CE238" s="162"/>
      <c r="CF238" s="162"/>
      <c r="CG238" s="162"/>
      <c r="CH238" s="161"/>
      <c r="CI238" s="161"/>
      <c r="CJ238" s="162"/>
      <c r="CK238" s="162"/>
      <c r="CL238" s="162"/>
      <c r="CM238" s="161"/>
      <c r="CN238" s="161"/>
      <c r="CO238" s="162"/>
      <c r="CP238" s="162"/>
      <c r="CQ238" s="162"/>
      <c r="CR238" s="161"/>
    </row>
    <row r="239" spans="1:96" ht="12.75">
      <c r="A239" s="161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2">
        <v>9.6899999999999994E-9</v>
      </c>
      <c r="N239" s="2">
        <v>1.64439522215</v>
      </c>
      <c r="O239" s="2">
        <v>29088.811415985001</v>
      </c>
      <c r="P239" s="2">
        <f t="shared" si="29"/>
        <v>-8.1022289015608126E-9</v>
      </c>
      <c r="Q239" s="161"/>
      <c r="R239" s="2">
        <v>7.7000000000000003E-10</v>
      </c>
      <c r="S239" s="2">
        <v>3.3355519083999998</v>
      </c>
      <c r="T239" s="2">
        <v>15720.8387848784</v>
      </c>
      <c r="U239" s="2">
        <f t="shared" si="30"/>
        <v>-4.2041911915521155E-10</v>
      </c>
      <c r="V239" s="161"/>
      <c r="W239" s="162"/>
      <c r="X239" s="162"/>
      <c r="Y239" s="162"/>
      <c r="Z239" s="161"/>
      <c r="AA239" s="161"/>
      <c r="AB239" s="162"/>
      <c r="AC239" s="162"/>
      <c r="AD239" s="162"/>
      <c r="AE239" s="161"/>
      <c r="AF239" s="161"/>
      <c r="AG239" s="162"/>
      <c r="AH239" s="162"/>
      <c r="AI239" s="162"/>
      <c r="AJ239" s="161"/>
      <c r="AK239" s="161"/>
      <c r="AL239" s="162"/>
      <c r="AM239" s="162"/>
      <c r="AN239" s="162"/>
      <c r="AO239" s="161"/>
      <c r="AP239" s="161"/>
      <c r="AQ239" s="162"/>
      <c r="AR239" s="162"/>
      <c r="AS239" s="162"/>
      <c r="AT239" s="161"/>
      <c r="AU239" s="161"/>
      <c r="AV239" s="162"/>
      <c r="AW239" s="162"/>
      <c r="AX239" s="162"/>
      <c r="AY239" s="161"/>
      <c r="AZ239" s="161"/>
      <c r="BA239" s="162"/>
      <c r="BB239" s="162"/>
      <c r="BC239" s="162"/>
      <c r="BD239" s="161"/>
      <c r="BE239" s="161"/>
      <c r="BF239" s="162"/>
      <c r="BG239" s="162"/>
      <c r="BH239" s="162"/>
      <c r="BI239" s="161"/>
      <c r="BJ239" s="161"/>
      <c r="BK239" s="162"/>
      <c r="BL239" s="162"/>
      <c r="BM239" s="162"/>
      <c r="BN239" s="161"/>
      <c r="BO239" s="2"/>
      <c r="BP239" s="2">
        <v>2.88E-9</v>
      </c>
      <c r="BQ239" s="2">
        <v>0.18376252189</v>
      </c>
      <c r="BR239" s="2">
        <v>13095.8426650774</v>
      </c>
      <c r="BS239" s="2">
        <f t="shared" si="31"/>
        <v>-2.8382587217846312E-9</v>
      </c>
      <c r="BT239" s="2"/>
      <c r="BU239" s="2">
        <v>3.1000000000000002E-10</v>
      </c>
      <c r="BV239" s="2">
        <v>0.23302920160999999</v>
      </c>
      <c r="BW239" s="2">
        <v>23581.258177317599</v>
      </c>
      <c r="BX239" s="2">
        <f t="shared" si="32"/>
        <v>4.2915419943381275E-11</v>
      </c>
      <c r="BY239" s="161"/>
      <c r="BZ239" s="162"/>
      <c r="CA239" s="162"/>
      <c r="CB239" s="162"/>
      <c r="CC239" s="161"/>
      <c r="CD239" s="161"/>
      <c r="CE239" s="162"/>
      <c r="CF239" s="162"/>
      <c r="CG239" s="162"/>
      <c r="CH239" s="161"/>
      <c r="CI239" s="161"/>
      <c r="CJ239" s="162"/>
      <c r="CK239" s="162"/>
      <c r="CL239" s="162"/>
      <c r="CM239" s="161"/>
      <c r="CN239" s="161"/>
      <c r="CO239" s="162"/>
      <c r="CP239" s="162"/>
      <c r="CQ239" s="162"/>
      <c r="CR239" s="161"/>
    </row>
    <row r="240" spans="1:96" ht="12.75">
      <c r="A240" s="161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2">
        <v>7.1699999999999998E-9</v>
      </c>
      <c r="N240" s="2">
        <v>0.16688678895</v>
      </c>
      <c r="O240" s="2">
        <v>11.729352836</v>
      </c>
      <c r="P240" s="2">
        <f t="shared" si="29"/>
        <v>7.1328415683066634E-9</v>
      </c>
      <c r="Q240" s="161"/>
      <c r="R240" s="2">
        <v>8.1999999999999996E-10</v>
      </c>
      <c r="S240" s="2">
        <v>5.8688011646399998</v>
      </c>
      <c r="T240" s="2">
        <v>2787.0430238573999</v>
      </c>
      <c r="U240" s="2">
        <f t="shared" si="30"/>
        <v>-8.0960664776205461E-10</v>
      </c>
      <c r="V240" s="161"/>
      <c r="W240" s="162"/>
      <c r="X240" s="162"/>
      <c r="Y240" s="162"/>
      <c r="Z240" s="161"/>
      <c r="AA240" s="161"/>
      <c r="AB240" s="162"/>
      <c r="AC240" s="162"/>
      <c r="AD240" s="162"/>
      <c r="AE240" s="161"/>
      <c r="AF240" s="161"/>
      <c r="AG240" s="162"/>
      <c r="AH240" s="162"/>
      <c r="AI240" s="162"/>
      <c r="AJ240" s="161"/>
      <c r="AK240" s="161"/>
      <c r="AL240" s="162"/>
      <c r="AM240" s="162"/>
      <c r="AN240" s="162"/>
      <c r="AO240" s="161"/>
      <c r="AP240" s="161"/>
      <c r="AQ240" s="162"/>
      <c r="AR240" s="162"/>
      <c r="AS240" s="162"/>
      <c r="AT240" s="161"/>
      <c r="AU240" s="161"/>
      <c r="AV240" s="162"/>
      <c r="AW240" s="162"/>
      <c r="AX240" s="162"/>
      <c r="AY240" s="161"/>
      <c r="AZ240" s="161"/>
      <c r="BA240" s="162"/>
      <c r="BB240" s="162"/>
      <c r="BC240" s="162"/>
      <c r="BD240" s="161"/>
      <c r="BE240" s="161"/>
      <c r="BF240" s="162"/>
      <c r="BG240" s="162"/>
      <c r="BH240" s="162"/>
      <c r="BI240" s="161"/>
      <c r="BJ240" s="161"/>
      <c r="BK240" s="162"/>
      <c r="BL240" s="162"/>
      <c r="BM240" s="162"/>
      <c r="BN240" s="161"/>
      <c r="BO240" s="2"/>
      <c r="BP240" s="2">
        <v>2.7700000000000002E-9</v>
      </c>
      <c r="BQ240" s="2">
        <v>5.1295220504500003</v>
      </c>
      <c r="BR240" s="2">
        <v>13119.7211028251</v>
      </c>
      <c r="BS240" s="2">
        <f t="shared" si="31"/>
        <v>1.9232464614686752E-10</v>
      </c>
      <c r="BT240" s="2"/>
      <c r="BU240" s="2">
        <v>2.8999999999999998E-10</v>
      </c>
      <c r="BV240" s="2">
        <v>2.0263384021999999</v>
      </c>
      <c r="BW240" s="2">
        <v>11609.8625440122</v>
      </c>
      <c r="BX240" s="2">
        <f t="shared" si="32"/>
        <v>2.5635791034943845E-10</v>
      </c>
      <c r="BY240" s="161"/>
      <c r="BZ240" s="162"/>
      <c r="CA240" s="162"/>
      <c r="CB240" s="162"/>
      <c r="CC240" s="161"/>
      <c r="CD240" s="161"/>
      <c r="CE240" s="162"/>
      <c r="CF240" s="162"/>
      <c r="CG240" s="162"/>
      <c r="CH240" s="161"/>
      <c r="CI240" s="161"/>
      <c r="CJ240" s="162"/>
      <c r="CK240" s="162"/>
      <c r="CL240" s="162"/>
      <c r="CM240" s="161"/>
      <c r="CN240" s="161"/>
      <c r="CO240" s="162"/>
      <c r="CP240" s="162"/>
      <c r="CQ240" s="162"/>
      <c r="CR240" s="161"/>
    </row>
    <row r="241" spans="1:96" ht="12.75">
      <c r="A241" s="161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2">
        <v>9.6199999999999995E-9</v>
      </c>
      <c r="N241" s="2">
        <v>3.53092337542</v>
      </c>
      <c r="O241" s="2">
        <v>12416.588502848201</v>
      </c>
      <c r="P241" s="2">
        <f t="shared" si="29"/>
        <v>-7.6015660996724413E-9</v>
      </c>
      <c r="Q241" s="161"/>
      <c r="R241" s="2">
        <v>7.5999999999999996E-10</v>
      </c>
      <c r="S241" s="2">
        <v>5.67183650604</v>
      </c>
      <c r="T241" s="2">
        <v>14.227094001599999</v>
      </c>
      <c r="U241" s="2">
        <f t="shared" si="30"/>
        <v>5.860347396340855E-10</v>
      </c>
      <c r="V241" s="161"/>
      <c r="W241" s="162"/>
      <c r="X241" s="162"/>
      <c r="Y241" s="162"/>
      <c r="Z241" s="161"/>
      <c r="AA241" s="161"/>
      <c r="AB241" s="162"/>
      <c r="AC241" s="162"/>
      <c r="AD241" s="162"/>
      <c r="AE241" s="161"/>
      <c r="AF241" s="161"/>
      <c r="AG241" s="162"/>
      <c r="AH241" s="162"/>
      <c r="AI241" s="162"/>
      <c r="AJ241" s="161"/>
      <c r="AK241" s="161"/>
      <c r="AL241" s="162"/>
      <c r="AM241" s="162"/>
      <c r="AN241" s="162"/>
      <c r="AO241" s="161"/>
      <c r="AP241" s="161"/>
      <c r="AQ241" s="162"/>
      <c r="AR241" s="162"/>
      <c r="AS241" s="162"/>
      <c r="AT241" s="161"/>
      <c r="AU241" s="161"/>
      <c r="AV241" s="162"/>
      <c r="AW241" s="162"/>
      <c r="AX241" s="162"/>
      <c r="AY241" s="161"/>
      <c r="AZ241" s="161"/>
      <c r="BA241" s="162"/>
      <c r="BB241" s="162"/>
      <c r="BC241" s="162"/>
      <c r="BD241" s="161"/>
      <c r="BE241" s="161"/>
      <c r="BF241" s="162"/>
      <c r="BG241" s="162"/>
      <c r="BH241" s="162"/>
      <c r="BI241" s="161"/>
      <c r="BJ241" s="161"/>
      <c r="BK241" s="162"/>
      <c r="BL241" s="162"/>
      <c r="BM241" s="162"/>
      <c r="BN241" s="161"/>
      <c r="BO241" s="2"/>
      <c r="BP241" s="2">
        <v>3.2700000000000001E-9</v>
      </c>
      <c r="BQ241" s="2">
        <v>6.19222146204</v>
      </c>
      <c r="BR241" s="2">
        <v>6268.8487559898003</v>
      </c>
      <c r="BS241" s="2">
        <f t="shared" si="31"/>
        <v>-3.1320192496481818E-9</v>
      </c>
      <c r="BT241" s="2"/>
      <c r="BU241" s="2">
        <v>3E-10</v>
      </c>
      <c r="BV241" s="2">
        <v>2.5492323024000001</v>
      </c>
      <c r="BW241" s="2">
        <v>9924.8104215105996</v>
      </c>
      <c r="BX241" s="2">
        <f t="shared" si="32"/>
        <v>-1.7995766552387781E-10</v>
      </c>
      <c r="BY241" s="161"/>
      <c r="BZ241" s="162"/>
      <c r="CA241" s="162"/>
      <c r="CB241" s="162"/>
      <c r="CC241" s="161"/>
      <c r="CD241" s="161"/>
      <c r="CE241" s="162"/>
      <c r="CF241" s="162"/>
      <c r="CG241" s="162"/>
      <c r="CH241" s="161"/>
      <c r="CI241" s="161"/>
      <c r="CJ241" s="162"/>
      <c r="CK241" s="162"/>
      <c r="CL241" s="162"/>
      <c r="CM241" s="161"/>
      <c r="CN241" s="161"/>
      <c r="CO241" s="162"/>
      <c r="CP241" s="162"/>
      <c r="CQ241" s="162"/>
      <c r="CR241" s="161"/>
    </row>
    <row r="242" spans="1:96" ht="12.75">
      <c r="A242" s="161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2">
        <v>7.4700000000000001E-9</v>
      </c>
      <c r="N242" s="2">
        <v>5.7786694034600004</v>
      </c>
      <c r="O242" s="2">
        <v>12592.4500197826</v>
      </c>
      <c r="P242" s="2">
        <f t="shared" si="29"/>
        <v>2.6423951404989245E-9</v>
      </c>
      <c r="Q242" s="161"/>
      <c r="R242" s="2">
        <v>8.0999999999999999E-10</v>
      </c>
      <c r="S242" s="2">
        <v>6.1661945569899999</v>
      </c>
      <c r="T242" s="2">
        <v>1039.0266107903999</v>
      </c>
      <c r="U242" s="2">
        <f t="shared" si="30"/>
        <v>7.4439770480842037E-10</v>
      </c>
      <c r="V242" s="161"/>
      <c r="W242" s="162"/>
      <c r="X242" s="162"/>
      <c r="Y242" s="162"/>
      <c r="Z242" s="161"/>
      <c r="AA242" s="161"/>
      <c r="AB242" s="162"/>
      <c r="AC242" s="162"/>
      <c r="AD242" s="162"/>
      <c r="AE242" s="161"/>
      <c r="AF242" s="161"/>
      <c r="AG242" s="162"/>
      <c r="AH242" s="162"/>
      <c r="AI242" s="162"/>
      <c r="AJ242" s="161"/>
      <c r="AK242" s="161"/>
      <c r="AL242" s="162"/>
      <c r="AM242" s="162"/>
      <c r="AN242" s="162"/>
      <c r="AO242" s="161"/>
      <c r="AP242" s="161"/>
      <c r="AQ242" s="162"/>
      <c r="AR242" s="162"/>
      <c r="AS242" s="162"/>
      <c r="AT242" s="161"/>
      <c r="AU242" s="161"/>
      <c r="AV242" s="162"/>
      <c r="AW242" s="162"/>
      <c r="AX242" s="162"/>
      <c r="AY242" s="161"/>
      <c r="AZ242" s="161"/>
      <c r="BA242" s="162"/>
      <c r="BB242" s="162"/>
      <c r="BC242" s="162"/>
      <c r="BD242" s="161"/>
      <c r="BE242" s="161"/>
      <c r="BF242" s="162"/>
      <c r="BG242" s="162"/>
      <c r="BH242" s="162"/>
      <c r="BI242" s="161"/>
      <c r="BJ242" s="161"/>
      <c r="BK242" s="162"/>
      <c r="BL242" s="162"/>
      <c r="BM242" s="162"/>
      <c r="BN242" s="161"/>
      <c r="BO242" s="2"/>
      <c r="BP242" s="2">
        <v>2.7299999999999999E-9</v>
      </c>
      <c r="BQ242" s="2">
        <v>0.30522428863000001</v>
      </c>
      <c r="BR242" s="2">
        <v>23141.558382924599</v>
      </c>
      <c r="BS242" s="2">
        <f t="shared" si="31"/>
        <v>-1.901101433551971E-9</v>
      </c>
      <c r="BT242" s="2"/>
      <c r="BU242" s="2">
        <v>3.1999999999999998E-10</v>
      </c>
      <c r="BV242" s="2">
        <v>4.9179319855800001</v>
      </c>
      <c r="BW242" s="2">
        <v>11300.584221356399</v>
      </c>
      <c r="BX242" s="2">
        <f t="shared" si="32"/>
        <v>1.188377765873404E-10</v>
      </c>
      <c r="BY242" s="161"/>
      <c r="BZ242" s="162"/>
      <c r="CA242" s="162"/>
      <c r="CB242" s="162"/>
      <c r="CC242" s="161"/>
      <c r="CD242" s="161"/>
      <c r="CE242" s="162"/>
      <c r="CF242" s="162"/>
      <c r="CG242" s="162"/>
      <c r="CH242" s="161"/>
      <c r="CI242" s="161"/>
      <c r="CJ242" s="162"/>
      <c r="CK242" s="162"/>
      <c r="CL242" s="162"/>
      <c r="CM242" s="161"/>
      <c r="CN242" s="161"/>
      <c r="CO242" s="162"/>
      <c r="CP242" s="162"/>
      <c r="CQ242" s="162"/>
      <c r="CR242" s="161"/>
    </row>
    <row r="243" spans="1:96" ht="12.75">
      <c r="A243" s="161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2">
        <v>6.72E-9</v>
      </c>
      <c r="N243" s="2">
        <v>1.9109579619399999</v>
      </c>
      <c r="O243" s="2">
        <v>3.9321532631</v>
      </c>
      <c r="P243" s="2">
        <f t="shared" si="29"/>
        <v>-2.1034200799066433E-9</v>
      </c>
      <c r="Q243" s="161"/>
      <c r="R243" s="2">
        <v>7.5999999999999996E-10</v>
      </c>
      <c r="S243" s="2">
        <v>3.2144988475599998</v>
      </c>
      <c r="T243" s="2">
        <v>111.18664228759999</v>
      </c>
      <c r="U243" s="2">
        <f t="shared" si="30"/>
        <v>-6.5045703250644582E-10</v>
      </c>
      <c r="V243" s="161"/>
      <c r="W243" s="162"/>
      <c r="X243" s="162"/>
      <c r="Y243" s="162"/>
      <c r="Z243" s="161"/>
      <c r="AA243" s="161"/>
      <c r="AB243" s="162"/>
      <c r="AC243" s="162"/>
      <c r="AD243" s="162"/>
      <c r="AE243" s="161"/>
      <c r="AF243" s="161"/>
      <c r="AG243" s="162"/>
      <c r="AH243" s="162"/>
      <c r="AI243" s="162"/>
      <c r="AJ243" s="161"/>
      <c r="AK243" s="161"/>
      <c r="AL243" s="162"/>
      <c r="AM243" s="162"/>
      <c r="AN243" s="162"/>
      <c r="AO243" s="161"/>
      <c r="AP243" s="161"/>
      <c r="AQ243" s="162"/>
      <c r="AR243" s="162"/>
      <c r="AS243" s="162"/>
      <c r="AT243" s="161"/>
      <c r="AU243" s="161"/>
      <c r="AV243" s="162"/>
      <c r="AW243" s="162"/>
      <c r="AX243" s="162"/>
      <c r="AY243" s="161"/>
      <c r="AZ243" s="161"/>
      <c r="BA243" s="162"/>
      <c r="BB243" s="162"/>
      <c r="BC243" s="162"/>
      <c r="BD243" s="161"/>
      <c r="BE243" s="161"/>
      <c r="BF243" s="162"/>
      <c r="BG243" s="162"/>
      <c r="BH243" s="162"/>
      <c r="BI243" s="161"/>
      <c r="BJ243" s="161"/>
      <c r="BK243" s="162"/>
      <c r="BL243" s="162"/>
      <c r="BM243" s="162"/>
      <c r="BN243" s="161"/>
      <c r="BO243" s="2"/>
      <c r="BP243" s="2">
        <v>2.6700000000000001E-9</v>
      </c>
      <c r="BQ243" s="2">
        <v>5.7615258578599997</v>
      </c>
      <c r="BR243" s="2">
        <v>5966.6839803348003</v>
      </c>
      <c r="BS243" s="2">
        <f t="shared" si="31"/>
        <v>-1.5462560440253298E-9</v>
      </c>
      <c r="BT243" s="2"/>
      <c r="BU243" s="2">
        <v>2.8000000000000002E-10</v>
      </c>
      <c r="BV243" s="2">
        <v>0.26187189576999997</v>
      </c>
      <c r="BW243" s="2">
        <v>13521.751441591399</v>
      </c>
      <c r="BX243" s="2">
        <f t="shared" si="32"/>
        <v>2.1634798083168138E-10</v>
      </c>
      <c r="BY243" s="161"/>
      <c r="BZ243" s="162"/>
      <c r="CA243" s="162"/>
      <c r="CB243" s="162"/>
      <c r="CC243" s="161"/>
      <c r="CD243" s="161"/>
      <c r="CE243" s="162"/>
      <c r="CF243" s="162"/>
      <c r="CG243" s="162"/>
      <c r="CH243" s="161"/>
      <c r="CI243" s="161"/>
      <c r="CJ243" s="162"/>
      <c r="CK243" s="162"/>
      <c r="CL243" s="162"/>
      <c r="CM243" s="161"/>
      <c r="CN243" s="161"/>
      <c r="CO243" s="162"/>
      <c r="CP243" s="162"/>
      <c r="CQ243" s="162"/>
      <c r="CR243" s="161"/>
    </row>
    <row r="244" spans="1:96" ht="12.75">
      <c r="A244" s="161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2">
        <v>6.7100000000000002E-9</v>
      </c>
      <c r="N244" s="2">
        <v>5.4624084367699997</v>
      </c>
      <c r="O244" s="2">
        <v>18052.929543157799</v>
      </c>
      <c r="P244" s="2">
        <f t="shared" si="29"/>
        <v>6.2173106057887597E-9</v>
      </c>
      <c r="Q244" s="161"/>
      <c r="R244" s="2">
        <v>7.7999999999999999E-10</v>
      </c>
      <c r="S244" s="2">
        <v>1.3753151837699999</v>
      </c>
      <c r="T244" s="2">
        <v>21947.111372700001</v>
      </c>
      <c r="U244" s="2">
        <f t="shared" si="30"/>
        <v>4.6535646967225489E-10</v>
      </c>
      <c r="V244" s="161"/>
      <c r="W244" s="162"/>
      <c r="X244" s="162"/>
      <c r="Y244" s="162"/>
      <c r="Z244" s="161"/>
      <c r="AA244" s="161"/>
      <c r="AB244" s="162"/>
      <c r="AC244" s="162"/>
      <c r="AD244" s="162"/>
      <c r="AE244" s="161"/>
      <c r="AF244" s="161"/>
      <c r="AG244" s="162"/>
      <c r="AH244" s="162"/>
      <c r="AI244" s="162"/>
      <c r="AJ244" s="161"/>
      <c r="AK244" s="161"/>
      <c r="AL244" s="162"/>
      <c r="AM244" s="162"/>
      <c r="AN244" s="162"/>
      <c r="AO244" s="161"/>
      <c r="AP244" s="161"/>
      <c r="AQ244" s="162"/>
      <c r="AR244" s="162"/>
      <c r="AS244" s="162"/>
      <c r="AT244" s="161"/>
      <c r="AU244" s="161"/>
      <c r="AV244" s="162"/>
      <c r="AW244" s="162"/>
      <c r="AX244" s="162"/>
      <c r="AY244" s="161"/>
      <c r="AZ244" s="161"/>
      <c r="BA244" s="162"/>
      <c r="BB244" s="162"/>
      <c r="BC244" s="162"/>
      <c r="BD244" s="161"/>
      <c r="BE244" s="161"/>
      <c r="BF244" s="162"/>
      <c r="BG244" s="162"/>
      <c r="BH244" s="162"/>
      <c r="BI244" s="161"/>
      <c r="BJ244" s="161"/>
      <c r="BK244" s="162"/>
      <c r="BL244" s="162"/>
      <c r="BM244" s="162"/>
      <c r="BN244" s="161"/>
      <c r="BO244" s="2"/>
      <c r="BP244" s="2">
        <v>3.0800000000000001E-9</v>
      </c>
      <c r="BQ244" s="2">
        <v>5.99280509979</v>
      </c>
      <c r="BR244" s="2">
        <v>22805.7355659936</v>
      </c>
      <c r="BS244" s="2">
        <f t="shared" si="31"/>
        <v>1.4659608684464122E-9</v>
      </c>
      <c r="BT244" s="2"/>
      <c r="BU244" s="2">
        <v>2.8000000000000002E-10</v>
      </c>
      <c r="BV244" s="2">
        <v>3.84568936822</v>
      </c>
      <c r="BW244" s="2">
        <v>2699.7348193175999</v>
      </c>
      <c r="BX244" s="2">
        <f t="shared" si="32"/>
        <v>3.5634767081167882E-11</v>
      </c>
      <c r="BY244" s="161"/>
      <c r="BZ244" s="162"/>
      <c r="CA244" s="162"/>
      <c r="CB244" s="162"/>
      <c r="CC244" s="161"/>
      <c r="CD244" s="161"/>
      <c r="CE244" s="162"/>
      <c r="CF244" s="162"/>
      <c r="CG244" s="162"/>
      <c r="CH244" s="161"/>
      <c r="CI244" s="161"/>
      <c r="CJ244" s="162"/>
      <c r="CK244" s="162"/>
      <c r="CL244" s="162"/>
      <c r="CM244" s="161"/>
      <c r="CN244" s="161"/>
      <c r="CO244" s="162"/>
      <c r="CP244" s="162"/>
      <c r="CQ244" s="162"/>
      <c r="CR244" s="161"/>
    </row>
    <row r="245" spans="1:96" ht="12.75">
      <c r="A245" s="161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2">
        <v>6.7500000000000001E-9</v>
      </c>
      <c r="N245" s="2">
        <v>6.2831155882300003</v>
      </c>
      <c r="O245" s="2">
        <v>4535.0594369244</v>
      </c>
      <c r="P245" s="2">
        <f t="shared" si="29"/>
        <v>6.7494896881516679E-9</v>
      </c>
      <c r="Q245" s="161"/>
      <c r="R245" s="2">
        <v>7.4000000000000003E-10</v>
      </c>
      <c r="S245" s="2">
        <v>3.5881419505099998</v>
      </c>
      <c r="T245" s="2">
        <v>11609.8625440122</v>
      </c>
      <c r="U245" s="2">
        <f t="shared" si="30"/>
        <v>-3.4005381034440367E-10</v>
      </c>
      <c r="V245" s="161"/>
      <c r="W245" s="162"/>
      <c r="X245" s="162"/>
      <c r="Y245" s="162"/>
      <c r="Z245" s="161"/>
      <c r="AA245" s="161"/>
      <c r="AB245" s="162"/>
      <c r="AC245" s="162"/>
      <c r="AD245" s="162"/>
      <c r="AE245" s="161"/>
      <c r="AF245" s="161"/>
      <c r="AG245" s="162"/>
      <c r="AH245" s="162"/>
      <c r="AI245" s="162"/>
      <c r="AJ245" s="161"/>
      <c r="AK245" s="161"/>
      <c r="AL245" s="162"/>
      <c r="AM245" s="162"/>
      <c r="AN245" s="162"/>
      <c r="AO245" s="161"/>
      <c r="AP245" s="161"/>
      <c r="AQ245" s="162"/>
      <c r="AR245" s="162"/>
      <c r="AS245" s="162"/>
      <c r="AT245" s="161"/>
      <c r="AU245" s="161"/>
      <c r="AV245" s="162"/>
      <c r="AW245" s="162"/>
      <c r="AX245" s="162"/>
      <c r="AY245" s="161"/>
      <c r="AZ245" s="161"/>
      <c r="BA245" s="162"/>
      <c r="BB245" s="162"/>
      <c r="BC245" s="162"/>
      <c r="BD245" s="161"/>
      <c r="BE245" s="161"/>
      <c r="BF245" s="162"/>
      <c r="BG245" s="162"/>
      <c r="BH245" s="162"/>
      <c r="BI245" s="161"/>
      <c r="BJ245" s="161"/>
      <c r="BK245" s="162"/>
      <c r="BL245" s="162"/>
      <c r="BM245" s="162"/>
      <c r="BN245" s="161"/>
      <c r="BO245" s="2"/>
      <c r="BP245" s="2">
        <v>3.4499999999999999E-9</v>
      </c>
      <c r="BQ245" s="2">
        <v>2.92489919444</v>
      </c>
      <c r="BR245" s="2">
        <v>36949.230808424203</v>
      </c>
      <c r="BS245" s="2">
        <f t="shared" si="31"/>
        <v>2.1958354499735699E-9</v>
      </c>
      <c r="BT245" s="2"/>
      <c r="BU245" s="2">
        <v>2.8999999999999998E-10</v>
      </c>
      <c r="BV245" s="2">
        <v>1.8314972979399999</v>
      </c>
      <c r="BW245" s="2">
        <v>29822.783236324201</v>
      </c>
      <c r="BX245" s="2">
        <f t="shared" si="32"/>
        <v>2.8628281655427593E-10</v>
      </c>
      <c r="BY245" s="161"/>
      <c r="BZ245" s="162"/>
      <c r="CA245" s="162"/>
      <c r="CB245" s="162"/>
      <c r="CC245" s="161"/>
      <c r="CD245" s="161"/>
      <c r="CE245" s="162"/>
      <c r="CF245" s="162"/>
      <c r="CG245" s="162"/>
      <c r="CH245" s="161"/>
      <c r="CI245" s="161"/>
      <c r="CJ245" s="162"/>
      <c r="CK245" s="162"/>
      <c r="CL245" s="162"/>
      <c r="CM245" s="161"/>
      <c r="CN245" s="161"/>
      <c r="CO245" s="162"/>
      <c r="CP245" s="162"/>
      <c r="CQ245" s="162"/>
      <c r="CR245" s="161"/>
    </row>
    <row r="246" spans="1:96" ht="12.75">
      <c r="A246" s="161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2">
        <v>6.8400000000000004E-9</v>
      </c>
      <c r="N246" s="2">
        <v>0.3997501208</v>
      </c>
      <c r="O246" s="2">
        <v>5849.3641121146002</v>
      </c>
      <c r="P246" s="2">
        <f t="shared" si="29"/>
        <v>5.5806082589221253E-9</v>
      </c>
      <c r="Q246" s="161"/>
      <c r="R246" s="2">
        <v>7.7000000000000003E-10</v>
      </c>
      <c r="S246" s="2">
        <v>4.8484648838800002</v>
      </c>
      <c r="T246" s="2">
        <v>22743.409379516401</v>
      </c>
      <c r="U246" s="2">
        <f t="shared" si="30"/>
        <v>-2.2954420936280158E-10</v>
      </c>
      <c r="V246" s="161"/>
      <c r="W246" s="162"/>
      <c r="X246" s="162"/>
      <c r="Y246" s="162"/>
      <c r="Z246" s="161"/>
      <c r="AA246" s="161"/>
      <c r="AB246" s="162"/>
      <c r="AC246" s="162"/>
      <c r="AD246" s="162"/>
      <c r="AE246" s="161"/>
      <c r="AF246" s="161"/>
      <c r="AG246" s="162"/>
      <c r="AH246" s="162"/>
      <c r="AI246" s="162"/>
      <c r="AJ246" s="161"/>
      <c r="AK246" s="161"/>
      <c r="AL246" s="162"/>
      <c r="AM246" s="162"/>
      <c r="AN246" s="162"/>
      <c r="AO246" s="161"/>
      <c r="AP246" s="161"/>
      <c r="AQ246" s="162"/>
      <c r="AR246" s="162"/>
      <c r="AS246" s="162"/>
      <c r="AT246" s="161"/>
      <c r="AU246" s="161"/>
      <c r="AV246" s="162"/>
      <c r="AW246" s="162"/>
      <c r="AX246" s="162"/>
      <c r="AY246" s="161"/>
      <c r="AZ246" s="161"/>
      <c r="BA246" s="162"/>
      <c r="BB246" s="162"/>
      <c r="BC246" s="162"/>
      <c r="BD246" s="161"/>
      <c r="BE246" s="161"/>
      <c r="BF246" s="162"/>
      <c r="BG246" s="162"/>
      <c r="BH246" s="162"/>
      <c r="BI246" s="161"/>
      <c r="BJ246" s="161"/>
      <c r="BK246" s="162"/>
      <c r="BL246" s="162"/>
      <c r="BM246" s="162"/>
      <c r="BN246" s="161"/>
      <c r="BO246" s="2"/>
      <c r="BP246" s="2">
        <v>2.5300000000000002E-9</v>
      </c>
      <c r="BQ246" s="2">
        <v>5.2099521950899996</v>
      </c>
      <c r="BR246" s="2">
        <v>24072.9214697764</v>
      </c>
      <c r="BS246" s="2">
        <f t="shared" si="31"/>
        <v>-2.1684655439311073E-9</v>
      </c>
      <c r="BT246" s="2"/>
      <c r="BU246" s="2">
        <v>3.3E-10</v>
      </c>
      <c r="BV246" s="2">
        <v>4.6032009441500001</v>
      </c>
      <c r="BW246" s="2">
        <v>19004.647949408401</v>
      </c>
      <c r="BX246" s="2">
        <f t="shared" si="32"/>
        <v>3.2065946664720591E-10</v>
      </c>
      <c r="BY246" s="161"/>
      <c r="BZ246" s="162"/>
      <c r="CA246" s="162"/>
      <c r="CB246" s="162"/>
      <c r="CC246" s="161"/>
      <c r="CD246" s="161"/>
      <c r="CE246" s="162"/>
      <c r="CF246" s="162"/>
      <c r="CG246" s="162"/>
      <c r="CH246" s="161"/>
      <c r="CI246" s="161"/>
      <c r="CJ246" s="162"/>
      <c r="CK246" s="162"/>
      <c r="CL246" s="162"/>
      <c r="CM246" s="161"/>
      <c r="CN246" s="161"/>
      <c r="CO246" s="162"/>
      <c r="CP246" s="162"/>
      <c r="CQ246" s="162"/>
      <c r="CR246" s="161"/>
    </row>
    <row r="247" spans="1:96" ht="12.75">
      <c r="A247" s="161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2">
        <v>7.9900000000000007E-9</v>
      </c>
      <c r="N247" s="2">
        <v>0.29851185293999999</v>
      </c>
      <c r="O247" s="2">
        <v>12132.439962106</v>
      </c>
      <c r="P247" s="2">
        <f t="shared" si="29"/>
        <v>-4.3355462704488784E-9</v>
      </c>
      <c r="Q247" s="161"/>
      <c r="R247" s="2">
        <v>8.9999999999999999E-10</v>
      </c>
      <c r="S247" s="2">
        <v>1.48869013606</v>
      </c>
      <c r="T247" s="2">
        <v>15671.081759406599</v>
      </c>
      <c r="U247" s="2">
        <f t="shared" si="30"/>
        <v>-7.5391690550728938E-10</v>
      </c>
      <c r="V247" s="161"/>
      <c r="W247" s="162"/>
      <c r="X247" s="162"/>
      <c r="Y247" s="162"/>
      <c r="Z247" s="161"/>
      <c r="AA247" s="161"/>
      <c r="AB247" s="162"/>
      <c r="AC247" s="162"/>
      <c r="AD247" s="162"/>
      <c r="AE247" s="161"/>
      <c r="AF247" s="161"/>
      <c r="AG247" s="162"/>
      <c r="AH247" s="162"/>
      <c r="AI247" s="162"/>
      <c r="AJ247" s="161"/>
      <c r="AK247" s="161"/>
      <c r="AL247" s="162"/>
      <c r="AM247" s="162"/>
      <c r="AN247" s="162"/>
      <c r="AO247" s="161"/>
      <c r="AP247" s="161"/>
      <c r="AQ247" s="162"/>
      <c r="AR247" s="162"/>
      <c r="AS247" s="162"/>
      <c r="AT247" s="161"/>
      <c r="AU247" s="161"/>
      <c r="AV247" s="162"/>
      <c r="AW247" s="162"/>
      <c r="AX247" s="162"/>
      <c r="AY247" s="161"/>
      <c r="AZ247" s="161"/>
      <c r="BA247" s="162"/>
      <c r="BB247" s="162"/>
      <c r="BC247" s="162"/>
      <c r="BD247" s="161"/>
      <c r="BE247" s="161"/>
      <c r="BF247" s="162"/>
      <c r="BG247" s="162"/>
      <c r="BH247" s="162"/>
      <c r="BI247" s="161"/>
      <c r="BJ247" s="161"/>
      <c r="BK247" s="162"/>
      <c r="BL247" s="162"/>
      <c r="BM247" s="162"/>
      <c r="BN247" s="161"/>
      <c r="BO247" s="2"/>
      <c r="BP247" s="2">
        <v>3.4200000000000002E-9</v>
      </c>
      <c r="BQ247" s="2">
        <v>5.7270258620899996</v>
      </c>
      <c r="BR247" s="2">
        <v>16460.333529524902</v>
      </c>
      <c r="BS247" s="2">
        <f t="shared" si="31"/>
        <v>-2.5813126729956534E-9</v>
      </c>
      <c r="BT247" s="2"/>
      <c r="BU247" s="2">
        <v>2.7E-10</v>
      </c>
      <c r="BV247" s="2">
        <v>4.4618345028700004</v>
      </c>
      <c r="BW247" s="2">
        <v>6702.5604938666002</v>
      </c>
      <c r="BX247" s="2">
        <f t="shared" si="32"/>
        <v>7.6099432301812197E-11</v>
      </c>
      <c r="BY247" s="161"/>
      <c r="BZ247" s="162"/>
      <c r="CA247" s="162"/>
      <c r="CB247" s="162"/>
      <c r="CC247" s="161"/>
      <c r="CD247" s="161"/>
      <c r="CE247" s="162"/>
      <c r="CF247" s="162"/>
      <c r="CG247" s="162"/>
      <c r="CH247" s="161"/>
      <c r="CI247" s="161"/>
      <c r="CJ247" s="162"/>
      <c r="CK247" s="162"/>
      <c r="CL247" s="162"/>
      <c r="CM247" s="161"/>
      <c r="CN247" s="161"/>
      <c r="CO247" s="162"/>
      <c r="CP247" s="162"/>
      <c r="CQ247" s="162"/>
      <c r="CR247" s="161"/>
    </row>
    <row r="248" spans="1:96" ht="12.75">
      <c r="A248" s="161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2">
        <v>7.5800000000000007E-9</v>
      </c>
      <c r="N248" s="2">
        <v>0.96370823331</v>
      </c>
      <c r="O248" s="2">
        <v>1052.2683831884001</v>
      </c>
      <c r="P248" s="2">
        <f t="shared" si="29"/>
        <v>1.1947714576665674E-9</v>
      </c>
      <c r="Q248" s="161"/>
      <c r="R248" s="2">
        <v>8.1999999999999996E-10</v>
      </c>
      <c r="S248" s="2">
        <v>3.4861839910899999</v>
      </c>
      <c r="T248" s="2">
        <v>29088.811415985001</v>
      </c>
      <c r="U248" s="2">
        <f t="shared" si="30"/>
        <v>6.1690145608165991E-10</v>
      </c>
      <c r="V248" s="161"/>
      <c r="W248" s="162"/>
      <c r="X248" s="162"/>
      <c r="Y248" s="162"/>
      <c r="Z248" s="161"/>
      <c r="AA248" s="161"/>
      <c r="AB248" s="162"/>
      <c r="AC248" s="162"/>
      <c r="AD248" s="162"/>
      <c r="AE248" s="161"/>
      <c r="AF248" s="161"/>
      <c r="AG248" s="162"/>
      <c r="AH248" s="162"/>
      <c r="AI248" s="162"/>
      <c r="AJ248" s="161"/>
      <c r="AK248" s="161"/>
      <c r="AL248" s="162"/>
      <c r="AM248" s="162"/>
      <c r="AN248" s="162"/>
      <c r="AO248" s="161"/>
      <c r="AP248" s="161"/>
      <c r="AQ248" s="162"/>
      <c r="AR248" s="162"/>
      <c r="AS248" s="162"/>
      <c r="AT248" s="161"/>
      <c r="AU248" s="161"/>
      <c r="AV248" s="162"/>
      <c r="AW248" s="162"/>
      <c r="AX248" s="162"/>
      <c r="AY248" s="161"/>
      <c r="AZ248" s="161"/>
      <c r="BA248" s="162"/>
      <c r="BB248" s="162"/>
      <c r="BC248" s="162"/>
      <c r="BD248" s="161"/>
      <c r="BE248" s="161"/>
      <c r="BF248" s="162"/>
      <c r="BG248" s="162"/>
      <c r="BH248" s="162"/>
      <c r="BI248" s="161"/>
      <c r="BJ248" s="161"/>
      <c r="BK248" s="162"/>
      <c r="BL248" s="162"/>
      <c r="BM248" s="162"/>
      <c r="BN248" s="161"/>
      <c r="BO248" s="2"/>
      <c r="BP248" s="2">
        <v>2.6099999999999999E-9</v>
      </c>
      <c r="BQ248" s="2">
        <v>2.00304796059</v>
      </c>
      <c r="BR248" s="2">
        <v>6148.0107699560003</v>
      </c>
      <c r="BS248" s="2">
        <f t="shared" si="31"/>
        <v>2.0472000801384283E-9</v>
      </c>
      <c r="BT248" s="2"/>
      <c r="BU248" s="2">
        <v>3E-10</v>
      </c>
      <c r="BV248" s="2">
        <v>4.4649407223999997</v>
      </c>
      <c r="BW248" s="2">
        <v>36147.409877300401</v>
      </c>
      <c r="BX248" s="2">
        <f t="shared" si="32"/>
        <v>1.1475789773311802E-10</v>
      </c>
      <c r="BY248" s="161"/>
      <c r="BZ248" s="162"/>
      <c r="CA248" s="162"/>
      <c r="CB248" s="162"/>
      <c r="CC248" s="161"/>
      <c r="CD248" s="161"/>
      <c r="CE248" s="162"/>
      <c r="CF248" s="162"/>
      <c r="CG248" s="162"/>
      <c r="CH248" s="161"/>
      <c r="CI248" s="161"/>
      <c r="CJ248" s="162"/>
      <c r="CK248" s="162"/>
      <c r="CL248" s="162"/>
      <c r="CM248" s="161"/>
      <c r="CN248" s="161"/>
      <c r="CO248" s="162"/>
      <c r="CP248" s="162"/>
      <c r="CQ248" s="162"/>
      <c r="CR248" s="161"/>
    </row>
    <row r="249" spans="1:96" ht="12.75">
      <c r="A249" s="161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2">
        <v>7.8199999999999999E-9</v>
      </c>
      <c r="N249" s="2">
        <v>5.3387833991899996</v>
      </c>
      <c r="O249" s="2">
        <v>13517.8701062334</v>
      </c>
      <c r="P249" s="2">
        <f t="shared" si="29"/>
        <v>6.8739280097600821E-9</v>
      </c>
      <c r="Q249" s="161"/>
      <c r="R249" s="2">
        <v>6.9E-10</v>
      </c>
      <c r="S249" s="2">
        <v>3.5574647659299998</v>
      </c>
      <c r="T249" s="2">
        <v>4590.9101804889997</v>
      </c>
      <c r="U249" s="2">
        <f t="shared" si="30"/>
        <v>-6.8695532985366591E-10</v>
      </c>
      <c r="V249" s="161"/>
      <c r="W249" s="162"/>
      <c r="X249" s="162"/>
      <c r="Y249" s="162"/>
      <c r="Z249" s="161"/>
      <c r="AA249" s="161"/>
      <c r="AB249" s="162"/>
      <c r="AC249" s="162"/>
      <c r="AD249" s="162"/>
      <c r="AE249" s="161"/>
      <c r="AF249" s="161"/>
      <c r="AG249" s="162"/>
      <c r="AH249" s="162"/>
      <c r="AI249" s="162"/>
      <c r="AJ249" s="161"/>
      <c r="AK249" s="161"/>
      <c r="AL249" s="162"/>
      <c r="AM249" s="162"/>
      <c r="AN249" s="162"/>
      <c r="AO249" s="161"/>
      <c r="AP249" s="161"/>
      <c r="AQ249" s="162"/>
      <c r="AR249" s="162"/>
      <c r="AS249" s="162"/>
      <c r="AT249" s="161"/>
      <c r="AU249" s="161"/>
      <c r="AV249" s="162"/>
      <c r="AW249" s="162"/>
      <c r="AX249" s="162"/>
      <c r="AY249" s="161"/>
      <c r="AZ249" s="161"/>
      <c r="BA249" s="162"/>
      <c r="BB249" s="162"/>
      <c r="BC249" s="162"/>
      <c r="BD249" s="161"/>
      <c r="BE249" s="161"/>
      <c r="BF249" s="162"/>
      <c r="BG249" s="162"/>
      <c r="BH249" s="162"/>
      <c r="BI249" s="161"/>
      <c r="BJ249" s="161"/>
      <c r="BK249" s="162"/>
      <c r="BL249" s="162"/>
      <c r="BM249" s="162"/>
      <c r="BN249" s="161"/>
      <c r="BO249" s="2"/>
      <c r="BP249" s="2">
        <v>2.3800000000000001E-9</v>
      </c>
      <c r="BQ249" s="2">
        <v>5.0826439283899996</v>
      </c>
      <c r="BR249" s="2">
        <v>6915.8595893046004</v>
      </c>
      <c r="BS249" s="2">
        <f t="shared" si="31"/>
        <v>-6.4885018853675059E-10</v>
      </c>
      <c r="BT249" s="2"/>
      <c r="BU249" s="2">
        <v>2.7E-10</v>
      </c>
      <c r="BV249" s="2">
        <v>3.211931363E-2</v>
      </c>
      <c r="BW249" s="2">
        <v>6279.7894925736</v>
      </c>
      <c r="BX249" s="2">
        <f t="shared" si="32"/>
        <v>-2.6294443918779591E-10</v>
      </c>
      <c r="BY249" s="161"/>
      <c r="BZ249" s="162"/>
      <c r="CA249" s="162"/>
      <c r="CB249" s="162"/>
      <c r="CC249" s="161"/>
      <c r="CD249" s="161"/>
      <c r="CE249" s="162"/>
      <c r="CF249" s="162"/>
      <c r="CG249" s="162"/>
      <c r="CH249" s="161"/>
      <c r="CI249" s="161"/>
      <c r="CJ249" s="162"/>
      <c r="CK249" s="162"/>
      <c r="CL249" s="162"/>
      <c r="CM249" s="161"/>
      <c r="CN249" s="161"/>
      <c r="CO249" s="162"/>
      <c r="CP249" s="162"/>
      <c r="CQ249" s="162"/>
      <c r="CR249" s="161"/>
    </row>
    <row r="250" spans="1:96" ht="12.75">
      <c r="A250" s="161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2">
        <v>7.3E-9</v>
      </c>
      <c r="N250" s="2">
        <v>1.7010616029100001</v>
      </c>
      <c r="O250" s="2">
        <v>17267.268201691099</v>
      </c>
      <c r="P250" s="2">
        <f t="shared" si="29"/>
        <v>7.1408221588418457E-9</v>
      </c>
      <c r="Q250" s="161"/>
      <c r="R250" s="2">
        <v>6.9E-10</v>
      </c>
      <c r="S250" s="2">
        <v>1.93625656075</v>
      </c>
      <c r="T250" s="2">
        <v>135.62532501000001</v>
      </c>
      <c r="U250" s="2">
        <f t="shared" si="30"/>
        <v>2.6011026623129845E-10</v>
      </c>
      <c r="V250" s="161"/>
      <c r="W250" s="162"/>
      <c r="X250" s="162"/>
      <c r="Y250" s="162"/>
      <c r="Z250" s="161"/>
      <c r="AA250" s="161"/>
      <c r="AB250" s="162"/>
      <c r="AC250" s="162"/>
      <c r="AD250" s="162"/>
      <c r="AE250" s="161"/>
      <c r="AF250" s="161"/>
      <c r="AG250" s="162"/>
      <c r="AH250" s="162"/>
      <c r="AI250" s="162"/>
      <c r="AJ250" s="161"/>
      <c r="AK250" s="161"/>
      <c r="AL250" s="162"/>
      <c r="AM250" s="162"/>
      <c r="AN250" s="162"/>
      <c r="AO250" s="161"/>
      <c r="AP250" s="161"/>
      <c r="AQ250" s="162"/>
      <c r="AR250" s="162"/>
      <c r="AS250" s="162"/>
      <c r="AT250" s="161"/>
      <c r="AU250" s="161"/>
      <c r="AV250" s="162"/>
      <c r="AW250" s="162"/>
      <c r="AX250" s="162"/>
      <c r="AY250" s="161"/>
      <c r="AZ250" s="161"/>
      <c r="BA250" s="162"/>
      <c r="BB250" s="162"/>
      <c r="BC250" s="162"/>
      <c r="BD250" s="161"/>
      <c r="BE250" s="161"/>
      <c r="BF250" s="162"/>
      <c r="BG250" s="162"/>
      <c r="BH250" s="162"/>
      <c r="BI250" s="161"/>
      <c r="BJ250" s="161"/>
      <c r="BK250" s="162"/>
      <c r="BL250" s="162"/>
      <c r="BM250" s="162"/>
      <c r="BN250" s="161"/>
      <c r="BO250" s="2"/>
      <c r="BP250" s="2">
        <v>2.4899999999999999E-9</v>
      </c>
      <c r="BQ250" s="2">
        <v>2.9476278974399999</v>
      </c>
      <c r="BR250" s="2">
        <v>135.0650800354</v>
      </c>
      <c r="BS250" s="2">
        <f t="shared" si="31"/>
        <v>-1.4628495933250047E-9</v>
      </c>
      <c r="BT250" s="2"/>
      <c r="BU250" s="2">
        <v>2.5999999999999998E-10</v>
      </c>
      <c r="BV250" s="2">
        <v>5.4649732433300002</v>
      </c>
      <c r="BW250" s="2">
        <v>6245.0481773556003</v>
      </c>
      <c r="BX250" s="2">
        <f t="shared" si="32"/>
        <v>-1.6428911744126085E-10</v>
      </c>
      <c r="BY250" s="161"/>
      <c r="BZ250" s="162"/>
      <c r="CA250" s="162"/>
      <c r="CB250" s="162"/>
      <c r="CC250" s="161"/>
      <c r="CD250" s="161"/>
      <c r="CE250" s="162"/>
      <c r="CF250" s="162"/>
      <c r="CG250" s="162"/>
      <c r="CH250" s="161"/>
      <c r="CI250" s="161"/>
      <c r="CJ250" s="162"/>
      <c r="CK250" s="162"/>
      <c r="CL250" s="162"/>
      <c r="CM250" s="161"/>
      <c r="CN250" s="161"/>
      <c r="CO250" s="162"/>
      <c r="CP250" s="162"/>
      <c r="CQ250" s="162"/>
      <c r="CR250" s="161"/>
    </row>
    <row r="251" spans="1:96" ht="12.75">
      <c r="A251" s="161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2">
        <v>7.4899999999999996E-9</v>
      </c>
      <c r="N251" s="2">
        <v>2.5959990187500002</v>
      </c>
      <c r="O251" s="2">
        <v>11609.8625440122</v>
      </c>
      <c r="P251" s="2">
        <f t="shared" si="29"/>
        <v>3.6869643033594063E-9</v>
      </c>
      <c r="Q251" s="161"/>
      <c r="R251" s="2">
        <v>6.9999999999999996E-10</v>
      </c>
      <c r="S251" s="2">
        <v>2.6654832223699998</v>
      </c>
      <c r="T251" s="2">
        <v>18875.525869773999</v>
      </c>
      <c r="U251" s="2">
        <f t="shared" si="30"/>
        <v>7.7202090084818267E-11</v>
      </c>
      <c r="V251" s="161"/>
      <c r="W251" s="162"/>
      <c r="X251" s="162"/>
      <c r="Y251" s="162"/>
      <c r="Z251" s="161"/>
      <c r="AA251" s="161"/>
      <c r="AB251" s="162"/>
      <c r="AC251" s="162"/>
      <c r="AD251" s="162"/>
      <c r="AE251" s="161"/>
      <c r="AF251" s="161"/>
      <c r="AG251" s="162"/>
      <c r="AH251" s="162"/>
      <c r="AI251" s="162"/>
      <c r="AJ251" s="161"/>
      <c r="AK251" s="161"/>
      <c r="AL251" s="162"/>
      <c r="AM251" s="162"/>
      <c r="AN251" s="162"/>
      <c r="AO251" s="161"/>
      <c r="AP251" s="161"/>
      <c r="AQ251" s="162"/>
      <c r="AR251" s="162"/>
      <c r="AS251" s="162"/>
      <c r="AT251" s="161"/>
      <c r="AU251" s="161"/>
      <c r="AV251" s="162"/>
      <c r="AW251" s="162"/>
      <c r="AX251" s="162"/>
      <c r="AY251" s="161"/>
      <c r="AZ251" s="161"/>
      <c r="BA251" s="162"/>
      <c r="BB251" s="162"/>
      <c r="BC251" s="162"/>
      <c r="BD251" s="161"/>
      <c r="BE251" s="161"/>
      <c r="BF251" s="162"/>
      <c r="BG251" s="162"/>
      <c r="BH251" s="162"/>
      <c r="BI251" s="161"/>
      <c r="BJ251" s="161"/>
      <c r="BK251" s="162"/>
      <c r="BL251" s="162"/>
      <c r="BM251" s="162"/>
      <c r="BN251" s="161"/>
      <c r="BO251" s="2"/>
      <c r="BP251" s="2">
        <v>3.0600000000000002E-9</v>
      </c>
      <c r="BQ251" s="2">
        <v>3.89764686987</v>
      </c>
      <c r="BR251" s="2">
        <v>10988.808157535001</v>
      </c>
      <c r="BS251" s="2">
        <f t="shared" si="31"/>
        <v>2.7114661509638151E-9</v>
      </c>
      <c r="BT251" s="2"/>
      <c r="BU251" s="2">
        <v>3.4999999999999998E-10</v>
      </c>
      <c r="BV251" s="2">
        <v>4.5269567411300002</v>
      </c>
      <c r="BW251" s="2">
        <v>36949.230808424203</v>
      </c>
      <c r="BX251" s="2">
        <f t="shared" si="32"/>
        <v>2.6285964485052596E-10</v>
      </c>
      <c r="BY251" s="161"/>
      <c r="BZ251" s="162"/>
      <c r="CA251" s="162"/>
      <c r="CB251" s="162"/>
      <c r="CC251" s="161"/>
      <c r="CD251" s="161"/>
      <c r="CE251" s="162"/>
      <c r="CF251" s="162"/>
      <c r="CG251" s="162"/>
      <c r="CH251" s="161"/>
      <c r="CI251" s="161"/>
      <c r="CJ251" s="162"/>
      <c r="CK251" s="162"/>
      <c r="CL251" s="162"/>
      <c r="CM251" s="161"/>
      <c r="CN251" s="161"/>
      <c r="CO251" s="162"/>
      <c r="CP251" s="162"/>
      <c r="CQ251" s="162"/>
      <c r="CR251" s="161"/>
    </row>
    <row r="252" spans="1:96" ht="12.75">
      <c r="A252" s="161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2">
        <v>7.3399999999999999E-9</v>
      </c>
      <c r="N252" s="2">
        <v>2.7841778295199999</v>
      </c>
      <c r="O252" s="2">
        <v>640.87760738220004</v>
      </c>
      <c r="P252" s="2">
        <f t="shared" si="29"/>
        <v>5.2734745514639932E-9</v>
      </c>
      <c r="Q252" s="161"/>
      <c r="R252" s="2">
        <v>6.9E-10</v>
      </c>
      <c r="S252" s="2">
        <v>5.4147809373099998</v>
      </c>
      <c r="T252" s="2">
        <v>26735.945262213201</v>
      </c>
      <c r="U252" s="2">
        <f t="shared" si="30"/>
        <v>-8.1126113184729057E-11</v>
      </c>
      <c r="V252" s="161"/>
      <c r="W252" s="162"/>
      <c r="X252" s="162"/>
      <c r="Y252" s="162"/>
      <c r="Z252" s="161"/>
      <c r="AA252" s="161"/>
      <c r="AB252" s="162"/>
      <c r="AC252" s="162"/>
      <c r="AD252" s="162"/>
      <c r="AE252" s="161"/>
      <c r="AF252" s="161"/>
      <c r="AG252" s="162"/>
      <c r="AH252" s="162"/>
      <c r="AI252" s="162"/>
      <c r="AJ252" s="161"/>
      <c r="AK252" s="161"/>
      <c r="AL252" s="162"/>
      <c r="AM252" s="162"/>
      <c r="AN252" s="162"/>
      <c r="AO252" s="161"/>
      <c r="AP252" s="161"/>
      <c r="AQ252" s="162"/>
      <c r="AR252" s="162"/>
      <c r="AS252" s="162"/>
      <c r="AT252" s="161"/>
      <c r="AU252" s="161"/>
      <c r="AV252" s="162"/>
      <c r="AW252" s="162"/>
      <c r="AX252" s="162"/>
      <c r="AY252" s="161"/>
      <c r="AZ252" s="161"/>
      <c r="BA252" s="162"/>
      <c r="BB252" s="162"/>
      <c r="BC252" s="162"/>
      <c r="BD252" s="161"/>
      <c r="BE252" s="161"/>
      <c r="BF252" s="162"/>
      <c r="BG252" s="162"/>
      <c r="BH252" s="162"/>
      <c r="BI252" s="161"/>
      <c r="BJ252" s="161"/>
      <c r="BK252" s="162"/>
      <c r="BL252" s="162"/>
      <c r="BM252" s="162"/>
      <c r="BN252" s="161"/>
      <c r="BO252" s="2"/>
      <c r="BP252" s="2">
        <v>3.05E-9</v>
      </c>
      <c r="BQ252" s="2">
        <v>5.8278121170000002E-2</v>
      </c>
      <c r="BR252" s="2">
        <v>4701.1165017084004</v>
      </c>
      <c r="BS252" s="2">
        <f t="shared" si="31"/>
        <v>1.9558263296656886E-9</v>
      </c>
      <c r="BT252" s="2"/>
      <c r="BU252" s="2">
        <v>2.7E-10</v>
      </c>
      <c r="BV252" s="2">
        <v>3.5252817760899999</v>
      </c>
      <c r="BW252" s="2">
        <v>10770.893256261799</v>
      </c>
      <c r="BX252" s="2">
        <f t="shared" si="32"/>
        <v>2.5326335736064476E-10</v>
      </c>
      <c r="BY252" s="161"/>
      <c r="BZ252" s="162"/>
      <c r="CA252" s="162"/>
      <c r="CB252" s="162"/>
      <c r="CC252" s="161"/>
      <c r="CD252" s="161"/>
      <c r="CE252" s="162"/>
      <c r="CF252" s="162"/>
      <c r="CG252" s="162"/>
      <c r="CH252" s="161"/>
      <c r="CI252" s="161"/>
      <c r="CJ252" s="162"/>
      <c r="CK252" s="162"/>
      <c r="CL252" s="162"/>
      <c r="CM252" s="161"/>
      <c r="CN252" s="161"/>
      <c r="CO252" s="162"/>
      <c r="CP252" s="162"/>
      <c r="CQ252" s="162"/>
      <c r="CR252" s="161"/>
    </row>
    <row r="253" spans="1:96" ht="12.75">
      <c r="A253" s="161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2">
        <v>6.8800000000000002E-9</v>
      </c>
      <c r="N253" s="2">
        <v>5.1504828746799998</v>
      </c>
      <c r="O253" s="2">
        <v>16496.361396202399</v>
      </c>
      <c r="P253" s="2">
        <f t="shared" si="29"/>
        <v>-5.4296158333525495E-10</v>
      </c>
      <c r="Q253" s="161"/>
      <c r="R253" s="2">
        <v>7.8999999999999996E-10</v>
      </c>
      <c r="S253" s="2">
        <v>5.1515451366200002</v>
      </c>
      <c r="T253" s="2">
        <v>12323.423096008801</v>
      </c>
      <c r="U253" s="2">
        <f t="shared" si="30"/>
        <v>7.4352421179612517E-10</v>
      </c>
      <c r="V253" s="161"/>
      <c r="W253" s="162"/>
      <c r="X253" s="162"/>
      <c r="Y253" s="162"/>
      <c r="Z253" s="161"/>
      <c r="AA253" s="161"/>
      <c r="AB253" s="162"/>
      <c r="AC253" s="162"/>
      <c r="AD253" s="162"/>
      <c r="AE253" s="161"/>
      <c r="AF253" s="161"/>
      <c r="AG253" s="162"/>
      <c r="AH253" s="162"/>
      <c r="AI253" s="162"/>
      <c r="AJ253" s="161"/>
      <c r="AK253" s="161"/>
      <c r="AL253" s="162"/>
      <c r="AM253" s="162"/>
      <c r="AN253" s="162"/>
      <c r="AO253" s="161"/>
      <c r="AP253" s="161"/>
      <c r="AQ253" s="162"/>
      <c r="AR253" s="162"/>
      <c r="AS253" s="162"/>
      <c r="AT253" s="161"/>
      <c r="AU253" s="161"/>
      <c r="AV253" s="162"/>
      <c r="AW253" s="162"/>
      <c r="AX253" s="162"/>
      <c r="AY253" s="161"/>
      <c r="AZ253" s="161"/>
      <c r="BA253" s="162"/>
      <c r="BB253" s="162"/>
      <c r="BC253" s="162"/>
      <c r="BD253" s="161"/>
      <c r="BE253" s="161"/>
      <c r="BF253" s="162"/>
      <c r="BG253" s="162"/>
      <c r="BH253" s="162"/>
      <c r="BI253" s="161"/>
      <c r="BJ253" s="161"/>
      <c r="BK253" s="162"/>
      <c r="BL253" s="162"/>
      <c r="BM253" s="162"/>
      <c r="BN253" s="161"/>
      <c r="BO253" s="2"/>
      <c r="BP253" s="2">
        <v>3.1899999999999999E-9</v>
      </c>
      <c r="BQ253" s="2">
        <v>2.9571286206399998</v>
      </c>
      <c r="BR253" s="2">
        <v>163096.18036118301</v>
      </c>
      <c r="BS253" s="2">
        <f t="shared" si="31"/>
        <v>-3.0516943288085753E-9</v>
      </c>
      <c r="BT253" s="2"/>
      <c r="BU253" s="2">
        <v>2.5999999999999998E-10</v>
      </c>
      <c r="BV253" s="2">
        <v>1.48499438453</v>
      </c>
      <c r="BW253" s="2">
        <v>11080.1715789176</v>
      </c>
      <c r="BX253" s="2">
        <f t="shared" si="32"/>
        <v>-2.5129042766557582E-10</v>
      </c>
      <c r="BY253" s="161"/>
      <c r="BZ253" s="162"/>
      <c r="CA253" s="162"/>
      <c r="CB253" s="162"/>
      <c r="CC253" s="161"/>
      <c r="CD253" s="161"/>
      <c r="CE253" s="162"/>
      <c r="CF253" s="162"/>
      <c r="CG253" s="162"/>
      <c r="CH253" s="161"/>
      <c r="CI253" s="161"/>
      <c r="CJ253" s="162"/>
      <c r="CK253" s="162"/>
      <c r="CL253" s="162"/>
      <c r="CM253" s="161"/>
      <c r="CN253" s="161"/>
      <c r="CO253" s="162"/>
      <c r="CP253" s="162"/>
      <c r="CQ253" s="162"/>
      <c r="CR253" s="161"/>
    </row>
    <row r="254" spans="1:96" ht="12.75">
      <c r="A254" s="161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2">
        <v>7.6999999999999995E-9</v>
      </c>
      <c r="N254" s="2">
        <v>1.62469589333</v>
      </c>
      <c r="O254" s="2">
        <v>4701.1165017084004</v>
      </c>
      <c r="P254" s="2">
        <f t="shared" si="29"/>
        <v>5.9299905267782785E-9</v>
      </c>
      <c r="Q254" s="161"/>
      <c r="R254" s="2">
        <v>9.4000000000000006E-10</v>
      </c>
      <c r="S254" s="2">
        <v>3.62899392448</v>
      </c>
      <c r="T254" s="2">
        <v>77713.771468120496</v>
      </c>
      <c r="U254" s="2">
        <f t="shared" si="30"/>
        <v>9.3999216249421288E-10</v>
      </c>
      <c r="V254" s="161"/>
      <c r="W254" s="162"/>
      <c r="X254" s="162"/>
      <c r="Y254" s="162"/>
      <c r="Z254" s="161"/>
      <c r="AA254" s="161"/>
      <c r="AB254" s="162"/>
      <c r="AC254" s="162"/>
      <c r="AD254" s="162"/>
      <c r="AE254" s="161"/>
      <c r="AF254" s="161"/>
      <c r="AG254" s="162"/>
      <c r="AH254" s="162"/>
      <c r="AI254" s="162"/>
      <c r="AJ254" s="161"/>
      <c r="AK254" s="161"/>
      <c r="AL254" s="162"/>
      <c r="AM254" s="162"/>
      <c r="AN254" s="162"/>
      <c r="AO254" s="161"/>
      <c r="AP254" s="161"/>
      <c r="AQ254" s="162"/>
      <c r="AR254" s="162"/>
      <c r="AS254" s="162"/>
      <c r="AT254" s="161"/>
      <c r="AU254" s="161"/>
      <c r="AV254" s="162"/>
      <c r="AW254" s="162"/>
      <c r="AX254" s="162"/>
      <c r="AY254" s="161"/>
      <c r="AZ254" s="161"/>
      <c r="BA254" s="162"/>
      <c r="BB254" s="162"/>
      <c r="BC254" s="162"/>
      <c r="BD254" s="161"/>
      <c r="BE254" s="161"/>
      <c r="BF254" s="162"/>
      <c r="BG254" s="162"/>
      <c r="BH254" s="162"/>
      <c r="BI254" s="161"/>
      <c r="BJ254" s="161"/>
      <c r="BK254" s="162"/>
      <c r="BL254" s="162"/>
      <c r="BM254" s="162"/>
      <c r="BN254" s="161"/>
      <c r="BO254" s="2"/>
      <c r="BP254" s="2">
        <v>2.09E-9</v>
      </c>
      <c r="BQ254" s="2">
        <v>4.4376846144200002</v>
      </c>
      <c r="BR254" s="2">
        <v>6546.1597733642002</v>
      </c>
      <c r="BS254" s="2">
        <f t="shared" si="31"/>
        <v>1.8891024865501222E-9</v>
      </c>
      <c r="BT254" s="2"/>
      <c r="BU254" s="2">
        <v>3.4999999999999998E-10</v>
      </c>
      <c r="BV254" s="2">
        <v>2.8215438096200001</v>
      </c>
      <c r="BW254" s="2">
        <v>19402.7969528166</v>
      </c>
      <c r="BX254" s="2">
        <f t="shared" si="32"/>
        <v>-1.6307189885829417E-10</v>
      </c>
      <c r="BY254" s="161"/>
      <c r="BZ254" s="162"/>
      <c r="CA254" s="162"/>
      <c r="CB254" s="162"/>
      <c r="CC254" s="161"/>
      <c r="CD254" s="161"/>
      <c r="CE254" s="162"/>
      <c r="CF254" s="162"/>
      <c r="CG254" s="162"/>
      <c r="CH254" s="161"/>
      <c r="CI254" s="161"/>
      <c r="CJ254" s="162"/>
      <c r="CK254" s="162"/>
      <c r="CL254" s="162"/>
      <c r="CM254" s="161"/>
      <c r="CN254" s="161"/>
      <c r="CO254" s="162"/>
      <c r="CP254" s="162"/>
      <c r="CQ254" s="162"/>
      <c r="CR254" s="161"/>
    </row>
    <row r="255" spans="1:96" ht="12.75">
      <c r="A255" s="161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2">
        <v>6.3300000000000003E-9</v>
      </c>
      <c r="N255" s="2">
        <v>2.2058789389300002</v>
      </c>
      <c r="O255" s="2">
        <v>25934.124331089399</v>
      </c>
      <c r="P255" s="2">
        <f t="shared" si="29"/>
        <v>-6.1827753870673506E-9</v>
      </c>
      <c r="Q255" s="161"/>
      <c r="R255" s="2">
        <v>7.7999999999999999E-10</v>
      </c>
      <c r="S255" s="2">
        <v>4.1701118204699998</v>
      </c>
      <c r="T255" s="2">
        <v>1066.49547719</v>
      </c>
      <c r="U255" s="2">
        <f t="shared" si="30"/>
        <v>-1.337714182216379E-10</v>
      </c>
      <c r="V255" s="161"/>
      <c r="W255" s="162"/>
      <c r="X255" s="162"/>
      <c r="Y255" s="162"/>
      <c r="Z255" s="161"/>
      <c r="AA255" s="161"/>
      <c r="AB255" s="162"/>
      <c r="AC255" s="162"/>
      <c r="AD255" s="162"/>
      <c r="AE255" s="161"/>
      <c r="AF255" s="161"/>
      <c r="AG255" s="162"/>
      <c r="AH255" s="162"/>
      <c r="AI255" s="162"/>
      <c r="AJ255" s="161"/>
      <c r="AK255" s="161"/>
      <c r="AL255" s="162"/>
      <c r="AM255" s="162"/>
      <c r="AN255" s="162"/>
      <c r="AO255" s="161"/>
      <c r="AP255" s="161"/>
      <c r="AQ255" s="162"/>
      <c r="AR255" s="162"/>
      <c r="AS255" s="162"/>
      <c r="AT255" s="161"/>
      <c r="AU255" s="161"/>
      <c r="AV255" s="162"/>
      <c r="AW255" s="162"/>
      <c r="AX255" s="162"/>
      <c r="AY255" s="161"/>
      <c r="AZ255" s="161"/>
      <c r="BA255" s="162"/>
      <c r="BB255" s="162"/>
      <c r="BC255" s="162"/>
      <c r="BD255" s="161"/>
      <c r="BE255" s="161"/>
      <c r="BF255" s="162"/>
      <c r="BG255" s="162"/>
      <c r="BH255" s="162"/>
      <c r="BI255" s="161"/>
      <c r="BJ255" s="161"/>
      <c r="BK255" s="162"/>
      <c r="BL255" s="162"/>
      <c r="BM255" s="162"/>
      <c r="BN255" s="161"/>
      <c r="BO255" s="2"/>
      <c r="BP255" s="2">
        <v>2.7000000000000002E-9</v>
      </c>
      <c r="BQ255" s="2">
        <v>2.06643178717</v>
      </c>
      <c r="BR255" s="2">
        <v>4804.2092759269999</v>
      </c>
      <c r="BS255" s="2">
        <f t="shared" si="31"/>
        <v>2.2848826792897658E-9</v>
      </c>
      <c r="BT255" s="2"/>
      <c r="BU255" s="2">
        <v>2.5000000000000002E-10</v>
      </c>
      <c r="BV255" s="2">
        <v>2.46339998836</v>
      </c>
      <c r="BW255" s="2">
        <v>6279.4854213396002</v>
      </c>
      <c r="BX255" s="2">
        <f t="shared" si="32"/>
        <v>1.4790315233364672E-10</v>
      </c>
      <c r="BY255" s="161"/>
      <c r="BZ255" s="162"/>
      <c r="CA255" s="162"/>
      <c r="CB255" s="162"/>
      <c r="CC255" s="161"/>
      <c r="CD255" s="161"/>
      <c r="CE255" s="162"/>
      <c r="CF255" s="162"/>
      <c r="CG255" s="162"/>
      <c r="CH255" s="161"/>
      <c r="CI255" s="161"/>
      <c r="CJ255" s="162"/>
      <c r="CK255" s="162"/>
      <c r="CL255" s="162"/>
      <c r="CM255" s="161"/>
      <c r="CN255" s="161"/>
      <c r="CO255" s="162"/>
      <c r="CP255" s="162"/>
      <c r="CQ255" s="162"/>
      <c r="CR255" s="161"/>
    </row>
    <row r="256" spans="1:96" ht="12.75">
      <c r="A256" s="161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2">
        <v>7.6000000000000002E-9</v>
      </c>
      <c r="N256" s="2">
        <v>4.2131721940300002</v>
      </c>
      <c r="O256" s="2">
        <v>377.37360791579999</v>
      </c>
      <c r="P256" s="2">
        <f t="shared" si="29"/>
        <v>-3.9724252264185166E-9</v>
      </c>
      <c r="Q256" s="161"/>
      <c r="R256" s="2">
        <v>7.1000000000000003E-10</v>
      </c>
      <c r="S256" s="2">
        <v>3.89435637865</v>
      </c>
      <c r="T256" s="2">
        <v>22779.4372461938</v>
      </c>
      <c r="U256" s="2">
        <f t="shared" si="30"/>
        <v>-7.0537384415375327E-10</v>
      </c>
      <c r="V256" s="161"/>
      <c r="W256" s="162"/>
      <c r="X256" s="162"/>
      <c r="Y256" s="162"/>
      <c r="Z256" s="161"/>
      <c r="AA256" s="161"/>
      <c r="AB256" s="162"/>
      <c r="AC256" s="162"/>
      <c r="AD256" s="162"/>
      <c r="AE256" s="161"/>
      <c r="AF256" s="161"/>
      <c r="AG256" s="162"/>
      <c r="AH256" s="162"/>
      <c r="AI256" s="162"/>
      <c r="AJ256" s="161"/>
      <c r="AK256" s="161"/>
      <c r="AL256" s="162"/>
      <c r="AM256" s="162"/>
      <c r="AN256" s="162"/>
      <c r="AO256" s="161"/>
      <c r="AP256" s="161"/>
      <c r="AQ256" s="162"/>
      <c r="AR256" s="162"/>
      <c r="AS256" s="162"/>
      <c r="AT256" s="161"/>
      <c r="AU256" s="161"/>
      <c r="AV256" s="162"/>
      <c r="AW256" s="162"/>
      <c r="AX256" s="162"/>
      <c r="AY256" s="161"/>
      <c r="AZ256" s="161"/>
      <c r="BA256" s="162"/>
      <c r="BB256" s="162"/>
      <c r="BC256" s="162"/>
      <c r="BD256" s="161"/>
      <c r="BE256" s="161"/>
      <c r="BF256" s="162"/>
      <c r="BG256" s="162"/>
      <c r="BH256" s="162"/>
      <c r="BI256" s="161"/>
      <c r="BJ256" s="161"/>
      <c r="BK256" s="162"/>
      <c r="BL256" s="162"/>
      <c r="BM256" s="162"/>
      <c r="BN256" s="161"/>
      <c r="BO256" s="2"/>
      <c r="BP256" s="2">
        <v>2.1700000000000002E-9</v>
      </c>
      <c r="BQ256" s="2">
        <v>0.73691592311999998</v>
      </c>
      <c r="BR256" s="2">
        <v>6303.8512454838001</v>
      </c>
      <c r="BS256" s="2">
        <f t="shared" si="31"/>
        <v>-2.0441283550192161E-9</v>
      </c>
      <c r="BT256" s="2"/>
      <c r="BU256" s="2">
        <v>2.5999999999999998E-10</v>
      </c>
      <c r="BV256" s="2">
        <v>4.9768889464299999</v>
      </c>
      <c r="BW256" s="2">
        <v>16737.5772365966</v>
      </c>
      <c r="BX256" s="2">
        <f t="shared" si="32"/>
        <v>2.5750078614034387E-10</v>
      </c>
      <c r="BY256" s="161"/>
      <c r="BZ256" s="162"/>
      <c r="CA256" s="162"/>
      <c r="CB256" s="162"/>
      <c r="CC256" s="161"/>
      <c r="CD256" s="161"/>
      <c r="CE256" s="162"/>
      <c r="CF256" s="162"/>
      <c r="CG256" s="162"/>
      <c r="CH256" s="161"/>
      <c r="CI256" s="161"/>
      <c r="CJ256" s="162"/>
      <c r="CK256" s="162"/>
      <c r="CL256" s="162"/>
      <c r="CM256" s="161"/>
      <c r="CN256" s="161"/>
      <c r="CO256" s="162"/>
      <c r="CP256" s="162"/>
      <c r="CQ256" s="162"/>
      <c r="CR256" s="161"/>
    </row>
    <row r="257" spans="1:96" ht="12.75">
      <c r="A257" s="161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2">
        <v>5.8399999999999997E-9</v>
      </c>
      <c r="N257" s="2">
        <v>2.1342012162300001</v>
      </c>
      <c r="O257" s="2">
        <v>10557.594160823801</v>
      </c>
      <c r="P257" s="2">
        <f t="shared" ref="P257:P320" si="33">M257*COS(N257+O257*Tau)</f>
        <v>5.7782770004620469E-9</v>
      </c>
      <c r="Q257" s="161"/>
      <c r="R257" s="2">
        <v>6.3E-10</v>
      </c>
      <c r="S257" s="2">
        <v>4.5396878771400004</v>
      </c>
      <c r="T257" s="2">
        <v>8982.8106693089976</v>
      </c>
      <c r="U257" s="2">
        <f t="shared" ref="U257:U320" si="34">R257*COS(S257+T257*Tau)</f>
        <v>1.7829687961682994E-10</v>
      </c>
      <c r="V257" s="161"/>
      <c r="W257" s="162"/>
      <c r="X257" s="162"/>
      <c r="Y257" s="162"/>
      <c r="Z257" s="161"/>
      <c r="AA257" s="161"/>
      <c r="AB257" s="162"/>
      <c r="AC257" s="162"/>
      <c r="AD257" s="162"/>
      <c r="AE257" s="161"/>
      <c r="AF257" s="161"/>
      <c r="AG257" s="162"/>
      <c r="AH257" s="162"/>
      <c r="AI257" s="162"/>
      <c r="AJ257" s="161"/>
      <c r="AK257" s="161"/>
      <c r="AL257" s="162"/>
      <c r="AM257" s="162"/>
      <c r="AN257" s="162"/>
      <c r="AO257" s="161"/>
      <c r="AP257" s="161"/>
      <c r="AQ257" s="162"/>
      <c r="AR257" s="162"/>
      <c r="AS257" s="162"/>
      <c r="AT257" s="161"/>
      <c r="AU257" s="161"/>
      <c r="AV257" s="162"/>
      <c r="AW257" s="162"/>
      <c r="AX257" s="162"/>
      <c r="AY257" s="161"/>
      <c r="AZ257" s="161"/>
      <c r="BA257" s="162"/>
      <c r="BB257" s="162"/>
      <c r="BC257" s="162"/>
      <c r="BD257" s="161"/>
      <c r="BE257" s="161"/>
      <c r="BF257" s="162"/>
      <c r="BG257" s="162"/>
      <c r="BH257" s="162"/>
      <c r="BI257" s="161"/>
      <c r="BJ257" s="161"/>
      <c r="BK257" s="162"/>
      <c r="BL257" s="162"/>
      <c r="BM257" s="162"/>
      <c r="BN257" s="161"/>
      <c r="BO257" s="2"/>
      <c r="BP257" s="2">
        <v>2.0599999999999999E-9</v>
      </c>
      <c r="BQ257" s="2">
        <v>0.32075959414999999</v>
      </c>
      <c r="BR257" s="2">
        <v>25934.124331089399</v>
      </c>
      <c r="BS257" s="2">
        <f t="shared" ref="BS257:BS320" si="35">BP257*COS(BQ257+BR257*Tau)</f>
        <v>1.0421450984903863E-9</v>
      </c>
      <c r="BT257" s="2"/>
      <c r="BU257" s="2">
        <v>2.5999999999999998E-10</v>
      </c>
      <c r="BV257" s="2">
        <v>2.3613654152599999</v>
      </c>
      <c r="BW257" s="2">
        <v>17996.031168222202</v>
      </c>
      <c r="BX257" s="2">
        <f t="shared" ref="BX257:BX292" si="36">BU257*COS(BV257+BW257*Tau)</f>
        <v>-2.5988633285460444E-10</v>
      </c>
      <c r="BY257" s="161"/>
      <c r="BZ257" s="162"/>
      <c r="CA257" s="162"/>
      <c r="CB257" s="162"/>
      <c r="CC257" s="161"/>
      <c r="CD257" s="161"/>
      <c r="CE257" s="162"/>
      <c r="CF257" s="162"/>
      <c r="CG257" s="162"/>
      <c r="CH257" s="161"/>
      <c r="CI257" s="161"/>
      <c r="CJ257" s="162"/>
      <c r="CK257" s="162"/>
      <c r="CL257" s="162"/>
      <c r="CM257" s="161"/>
      <c r="CN257" s="161"/>
      <c r="CO257" s="162"/>
      <c r="CP257" s="162"/>
      <c r="CQ257" s="162"/>
      <c r="CR257" s="161"/>
    </row>
    <row r="258" spans="1:96" ht="12.75">
      <c r="A258" s="161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2">
        <v>5.7399999999999996E-9</v>
      </c>
      <c r="N258" s="2">
        <v>0.24250054587</v>
      </c>
      <c r="O258" s="2">
        <v>9779.1086761253991</v>
      </c>
      <c r="P258" s="2">
        <f t="shared" si="33"/>
        <v>-4.8281511514059139E-9</v>
      </c>
      <c r="Q258" s="161"/>
      <c r="R258" s="2">
        <v>6.9E-10</v>
      </c>
      <c r="S258" s="2">
        <v>0.96028230548000004</v>
      </c>
      <c r="T258" s="2">
        <v>14919.0178537546</v>
      </c>
      <c r="U258" s="2">
        <f t="shared" si="34"/>
        <v>6.8790787804880431E-10</v>
      </c>
      <c r="V258" s="161"/>
      <c r="W258" s="162"/>
      <c r="X258" s="162"/>
      <c r="Y258" s="162"/>
      <c r="Z258" s="161"/>
      <c r="AA258" s="161"/>
      <c r="AB258" s="162"/>
      <c r="AC258" s="162"/>
      <c r="AD258" s="162"/>
      <c r="AE258" s="161"/>
      <c r="AF258" s="161"/>
      <c r="AG258" s="162"/>
      <c r="AH258" s="162"/>
      <c r="AI258" s="162"/>
      <c r="AJ258" s="161"/>
      <c r="AK258" s="161"/>
      <c r="AL258" s="162"/>
      <c r="AM258" s="162"/>
      <c r="AN258" s="162"/>
      <c r="AO258" s="161"/>
      <c r="AP258" s="161"/>
      <c r="AQ258" s="162"/>
      <c r="AR258" s="162"/>
      <c r="AS258" s="162"/>
      <c r="AT258" s="161"/>
      <c r="AU258" s="161"/>
      <c r="AV258" s="162"/>
      <c r="AW258" s="162"/>
      <c r="AX258" s="162"/>
      <c r="AY258" s="161"/>
      <c r="AZ258" s="161"/>
      <c r="BA258" s="162"/>
      <c r="BB258" s="162"/>
      <c r="BC258" s="162"/>
      <c r="BD258" s="161"/>
      <c r="BE258" s="161"/>
      <c r="BF258" s="162"/>
      <c r="BG258" s="162"/>
      <c r="BH258" s="162"/>
      <c r="BI258" s="161"/>
      <c r="BJ258" s="161"/>
      <c r="BK258" s="162"/>
      <c r="BL258" s="162"/>
      <c r="BM258" s="162"/>
      <c r="BN258" s="161"/>
      <c r="BO258" s="2"/>
      <c r="BP258" s="2">
        <v>2.1799999999999999E-9</v>
      </c>
      <c r="BQ258" s="2">
        <v>0.18428135264000001</v>
      </c>
      <c r="BR258" s="2">
        <v>28286.990484861199</v>
      </c>
      <c r="BS258" s="2">
        <f t="shared" si="35"/>
        <v>1.9863963715682462E-9</v>
      </c>
      <c r="BT258" s="2"/>
      <c r="BU258" s="2">
        <v>2.8999999999999998E-10</v>
      </c>
      <c r="BV258" s="2">
        <v>4.1514865406099997</v>
      </c>
      <c r="BW258" s="2">
        <v>45892.730433156903</v>
      </c>
      <c r="BX258" s="2">
        <f t="shared" si="36"/>
        <v>1.5095856063370654E-10</v>
      </c>
      <c r="BY258" s="161"/>
      <c r="BZ258" s="162"/>
      <c r="CA258" s="162"/>
      <c r="CB258" s="162"/>
      <c r="CC258" s="161"/>
      <c r="CD258" s="161"/>
      <c r="CE258" s="162"/>
      <c r="CF258" s="162"/>
      <c r="CG258" s="162"/>
      <c r="CH258" s="161"/>
      <c r="CI258" s="161"/>
      <c r="CJ258" s="162"/>
      <c r="CK258" s="162"/>
      <c r="CL258" s="162"/>
      <c r="CM258" s="161"/>
      <c r="CN258" s="161"/>
      <c r="CO258" s="162"/>
      <c r="CP258" s="162"/>
      <c r="CQ258" s="162"/>
      <c r="CR258" s="161"/>
    </row>
    <row r="259" spans="1:96" ht="12.75">
      <c r="A259" s="161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2">
        <v>5.7299999999999999E-9</v>
      </c>
      <c r="N259" s="2">
        <v>3.1643526460900002</v>
      </c>
      <c r="O259" s="2">
        <v>533.21408344359997</v>
      </c>
      <c r="P259" s="2">
        <f t="shared" si="33"/>
        <v>5.6066034346430043E-9</v>
      </c>
      <c r="Q259" s="161"/>
      <c r="R259" s="2">
        <v>7.5999999999999996E-10</v>
      </c>
      <c r="S259" s="2">
        <v>3.2909221658900001</v>
      </c>
      <c r="T259" s="2">
        <v>2942.4634232916001</v>
      </c>
      <c r="U259" s="2">
        <f t="shared" si="34"/>
        <v>6.8187133067321384E-10</v>
      </c>
      <c r="V259" s="161"/>
      <c r="W259" s="162"/>
      <c r="X259" s="162"/>
      <c r="Y259" s="162"/>
      <c r="Z259" s="161"/>
      <c r="AA259" s="161"/>
      <c r="AB259" s="162"/>
      <c r="AC259" s="162"/>
      <c r="AD259" s="162"/>
      <c r="AE259" s="161"/>
      <c r="AF259" s="161"/>
      <c r="AG259" s="162"/>
      <c r="AH259" s="162"/>
      <c r="AI259" s="162"/>
      <c r="AJ259" s="161"/>
      <c r="AK259" s="161"/>
      <c r="AL259" s="162"/>
      <c r="AM259" s="162"/>
      <c r="AN259" s="162"/>
      <c r="AO259" s="161"/>
      <c r="AP259" s="161"/>
      <c r="AQ259" s="162"/>
      <c r="AR259" s="162"/>
      <c r="AS259" s="162"/>
      <c r="AT259" s="161"/>
      <c r="AU259" s="161"/>
      <c r="AV259" s="162"/>
      <c r="AW259" s="162"/>
      <c r="AX259" s="162"/>
      <c r="AY259" s="161"/>
      <c r="AZ259" s="161"/>
      <c r="BA259" s="162"/>
      <c r="BB259" s="162"/>
      <c r="BC259" s="162"/>
      <c r="BD259" s="161"/>
      <c r="BE259" s="161"/>
      <c r="BF259" s="162"/>
      <c r="BG259" s="162"/>
      <c r="BH259" s="162"/>
      <c r="BI259" s="161"/>
      <c r="BJ259" s="161"/>
      <c r="BK259" s="162"/>
      <c r="BL259" s="162"/>
      <c r="BM259" s="162"/>
      <c r="BN259" s="161"/>
      <c r="BO259" s="2"/>
      <c r="BP259" s="2">
        <v>2.0500000000000002E-9</v>
      </c>
      <c r="BQ259" s="2">
        <v>5.2131208740500004</v>
      </c>
      <c r="BR259" s="2">
        <v>20995.392966449399</v>
      </c>
      <c r="BS259" s="2">
        <f t="shared" si="35"/>
        <v>-6.6268076991807712E-10</v>
      </c>
      <c r="BT259" s="2"/>
      <c r="BU259" s="2">
        <v>2.5999999999999998E-10</v>
      </c>
      <c r="BV259" s="2">
        <v>4.5071427271399997</v>
      </c>
      <c r="BW259" s="2">
        <v>17796.9591667858</v>
      </c>
      <c r="BX259" s="2">
        <f t="shared" si="36"/>
        <v>2.5920169847285292E-10</v>
      </c>
      <c r="BY259" s="161"/>
      <c r="BZ259" s="162"/>
      <c r="CA259" s="162"/>
      <c r="CB259" s="162"/>
      <c r="CC259" s="161"/>
      <c r="CD259" s="161"/>
      <c r="CE259" s="162"/>
      <c r="CF259" s="162"/>
      <c r="CG259" s="162"/>
      <c r="CH259" s="161"/>
      <c r="CI259" s="161"/>
      <c r="CJ259" s="162"/>
      <c r="CK259" s="162"/>
      <c r="CL259" s="162"/>
      <c r="CM259" s="161"/>
      <c r="CN259" s="161"/>
      <c r="CO259" s="162"/>
      <c r="CP259" s="162"/>
      <c r="CQ259" s="162"/>
      <c r="CR259" s="161"/>
    </row>
    <row r="260" spans="1:96" ht="12.75">
      <c r="A260" s="161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2">
        <v>6.8500000000000001E-9</v>
      </c>
      <c r="N260" s="2">
        <v>3.19344289472</v>
      </c>
      <c r="O260" s="2">
        <v>12146.667056107601</v>
      </c>
      <c r="P260" s="2">
        <f t="shared" si="33"/>
        <v>1.6815073171119334E-9</v>
      </c>
      <c r="Q260" s="161"/>
      <c r="R260" s="2">
        <v>6.3E-10</v>
      </c>
      <c r="S260" s="2">
        <v>4.0916784289299999</v>
      </c>
      <c r="T260" s="2">
        <v>16062.1845261168</v>
      </c>
      <c r="U260" s="2">
        <f t="shared" si="34"/>
        <v>-6.2354487069987801E-10</v>
      </c>
      <c r="V260" s="161"/>
      <c r="W260" s="162"/>
      <c r="X260" s="162"/>
      <c r="Y260" s="162"/>
      <c r="Z260" s="161"/>
      <c r="AA260" s="161"/>
      <c r="AB260" s="162"/>
      <c r="AC260" s="162"/>
      <c r="AD260" s="162"/>
      <c r="AE260" s="161"/>
      <c r="AF260" s="161"/>
      <c r="AG260" s="162"/>
      <c r="AH260" s="162"/>
      <c r="AI260" s="162"/>
      <c r="AJ260" s="161"/>
      <c r="AK260" s="161"/>
      <c r="AL260" s="162"/>
      <c r="AM260" s="162"/>
      <c r="AN260" s="162"/>
      <c r="AO260" s="161"/>
      <c r="AP260" s="161"/>
      <c r="AQ260" s="162"/>
      <c r="AR260" s="162"/>
      <c r="AS260" s="162"/>
      <c r="AT260" s="161"/>
      <c r="AU260" s="161"/>
      <c r="AV260" s="162"/>
      <c r="AW260" s="162"/>
      <c r="AX260" s="162"/>
      <c r="AY260" s="161"/>
      <c r="AZ260" s="161"/>
      <c r="BA260" s="162"/>
      <c r="BB260" s="162"/>
      <c r="BC260" s="162"/>
      <c r="BD260" s="161"/>
      <c r="BE260" s="161"/>
      <c r="BF260" s="162"/>
      <c r="BG260" s="162"/>
      <c r="BH260" s="162"/>
      <c r="BI260" s="161"/>
      <c r="BJ260" s="161"/>
      <c r="BK260" s="162"/>
      <c r="BL260" s="162"/>
      <c r="BM260" s="162"/>
      <c r="BN260" s="161"/>
      <c r="BO260" s="2"/>
      <c r="BP260" s="2">
        <v>1.99E-9</v>
      </c>
      <c r="BQ260" s="2">
        <v>0.44384292490999999</v>
      </c>
      <c r="BR260" s="2">
        <v>16737.5772365966</v>
      </c>
      <c r="BS260" s="2">
        <f t="shared" si="35"/>
        <v>-6.2241146183034671E-10</v>
      </c>
      <c r="BT260" s="2"/>
      <c r="BU260" s="2">
        <v>2.7E-10</v>
      </c>
      <c r="BV260" s="2">
        <v>4.7262522367399997</v>
      </c>
      <c r="BW260" s="2">
        <v>1066.49547719</v>
      </c>
      <c r="BX260" s="2">
        <f t="shared" si="36"/>
        <v>1.0109724264395206E-10</v>
      </c>
      <c r="BY260" s="161"/>
      <c r="BZ260" s="162"/>
      <c r="CA260" s="162"/>
      <c r="CB260" s="162"/>
      <c r="CC260" s="161"/>
      <c r="CD260" s="161"/>
      <c r="CE260" s="162"/>
      <c r="CF260" s="162"/>
      <c r="CG260" s="162"/>
      <c r="CH260" s="161"/>
      <c r="CI260" s="161"/>
      <c r="CJ260" s="162"/>
      <c r="CK260" s="162"/>
      <c r="CL260" s="162"/>
      <c r="CM260" s="161"/>
      <c r="CN260" s="161"/>
      <c r="CO260" s="162"/>
      <c r="CP260" s="162"/>
      <c r="CQ260" s="162"/>
      <c r="CR260" s="161"/>
    </row>
    <row r="261" spans="1:96" ht="12.75">
      <c r="A261" s="161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2">
        <v>6.7500000000000001E-9</v>
      </c>
      <c r="N261" s="2">
        <v>0.96179233958999999</v>
      </c>
      <c r="O261" s="2">
        <v>10454.5013866052</v>
      </c>
      <c r="P261" s="2">
        <f t="shared" si="33"/>
        <v>6.0624135228118441E-9</v>
      </c>
      <c r="Q261" s="161"/>
      <c r="R261" s="2">
        <v>6.5000000000000003E-10</v>
      </c>
      <c r="S261" s="2">
        <v>3.3458040718399999</v>
      </c>
      <c r="T261" s="2">
        <v>51.280337862410001</v>
      </c>
      <c r="U261" s="2">
        <f t="shared" si="34"/>
        <v>-6.4791507094627604E-10</v>
      </c>
      <c r="V261" s="161"/>
      <c r="W261" s="162"/>
      <c r="X261" s="162"/>
      <c r="Y261" s="162"/>
      <c r="Z261" s="161"/>
      <c r="AA261" s="161"/>
      <c r="AB261" s="162"/>
      <c r="AC261" s="162"/>
      <c r="AD261" s="162"/>
      <c r="AE261" s="161"/>
      <c r="AF261" s="161"/>
      <c r="AG261" s="162"/>
      <c r="AH261" s="162"/>
      <c r="AI261" s="162"/>
      <c r="AJ261" s="161"/>
      <c r="AK261" s="161"/>
      <c r="AL261" s="162"/>
      <c r="AM261" s="162"/>
      <c r="AN261" s="162"/>
      <c r="AO261" s="161"/>
      <c r="AP261" s="161"/>
      <c r="AQ261" s="162"/>
      <c r="AR261" s="162"/>
      <c r="AS261" s="162"/>
      <c r="AT261" s="161"/>
      <c r="AU261" s="161"/>
      <c r="AV261" s="162"/>
      <c r="AW261" s="162"/>
      <c r="AX261" s="162"/>
      <c r="AY261" s="161"/>
      <c r="AZ261" s="161"/>
      <c r="BA261" s="162"/>
      <c r="BB261" s="162"/>
      <c r="BC261" s="162"/>
      <c r="BD261" s="161"/>
      <c r="BE261" s="161"/>
      <c r="BF261" s="162"/>
      <c r="BG261" s="162"/>
      <c r="BH261" s="162"/>
      <c r="BI261" s="161"/>
      <c r="BJ261" s="161"/>
      <c r="BK261" s="162"/>
      <c r="BL261" s="162"/>
      <c r="BM261" s="162"/>
      <c r="BN261" s="161"/>
      <c r="BO261" s="2"/>
      <c r="BP261" s="2">
        <v>2.2999999999999999E-9</v>
      </c>
      <c r="BQ261" s="2">
        <v>6.0656739284899999</v>
      </c>
      <c r="BR261" s="2">
        <v>6287.0080032545002</v>
      </c>
      <c r="BS261" s="2">
        <f t="shared" si="35"/>
        <v>-1.9973917387719029E-9</v>
      </c>
      <c r="BT261" s="2"/>
      <c r="BU261" s="2">
        <v>2.5000000000000002E-10</v>
      </c>
      <c r="BV261" s="2">
        <v>2.8930952885400001</v>
      </c>
      <c r="BW261" s="2">
        <v>6286.6662786432007</v>
      </c>
      <c r="BX261" s="2">
        <f t="shared" si="36"/>
        <v>2.1341050995378383E-10</v>
      </c>
      <c r="BY261" s="161"/>
      <c r="BZ261" s="162"/>
      <c r="CA261" s="162"/>
      <c r="CB261" s="162"/>
      <c r="CC261" s="161"/>
      <c r="CD261" s="161"/>
      <c r="CE261" s="162"/>
      <c r="CF261" s="162"/>
      <c r="CG261" s="162"/>
      <c r="CH261" s="161"/>
      <c r="CI261" s="161"/>
      <c r="CJ261" s="162"/>
      <c r="CK261" s="162"/>
      <c r="CL261" s="162"/>
      <c r="CM261" s="161"/>
      <c r="CN261" s="161"/>
      <c r="CO261" s="162"/>
      <c r="CP261" s="162"/>
      <c r="CQ261" s="162"/>
      <c r="CR261" s="161"/>
    </row>
    <row r="262" spans="1:96" ht="12.75">
      <c r="A262" s="161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2">
        <v>6.48E-9</v>
      </c>
      <c r="N262" s="2">
        <v>1.46327342555</v>
      </c>
      <c r="O262" s="2">
        <v>6268.8487559898003</v>
      </c>
      <c r="P262" s="2">
        <f t="shared" si="33"/>
        <v>-1.9650093751157034E-9</v>
      </c>
      <c r="Q262" s="161"/>
      <c r="R262" s="2">
        <v>6.5000000000000003E-10</v>
      </c>
      <c r="S262" s="2">
        <v>5.7575754487699999</v>
      </c>
      <c r="T262" s="2">
        <v>52670.0695933026</v>
      </c>
      <c r="U262" s="2">
        <f t="shared" si="34"/>
        <v>-6.0105774453648787E-10</v>
      </c>
      <c r="V262" s="161"/>
      <c r="W262" s="162"/>
      <c r="X262" s="162"/>
      <c r="Y262" s="162"/>
      <c r="Z262" s="161"/>
      <c r="AA262" s="161"/>
      <c r="AB262" s="162"/>
      <c r="AC262" s="162"/>
      <c r="AD262" s="162"/>
      <c r="AE262" s="161"/>
      <c r="AF262" s="161"/>
      <c r="AG262" s="162"/>
      <c r="AH262" s="162"/>
      <c r="AI262" s="162"/>
      <c r="AJ262" s="161"/>
      <c r="AK262" s="161"/>
      <c r="AL262" s="162"/>
      <c r="AM262" s="162"/>
      <c r="AN262" s="162"/>
      <c r="AO262" s="161"/>
      <c r="AP262" s="161"/>
      <c r="AQ262" s="162"/>
      <c r="AR262" s="162"/>
      <c r="AS262" s="162"/>
      <c r="AT262" s="161"/>
      <c r="AU262" s="161"/>
      <c r="AV262" s="162"/>
      <c r="AW262" s="162"/>
      <c r="AX262" s="162"/>
      <c r="AY262" s="161"/>
      <c r="AZ262" s="161"/>
      <c r="BA262" s="162"/>
      <c r="BB262" s="162"/>
      <c r="BC262" s="162"/>
      <c r="BD262" s="161"/>
      <c r="BE262" s="161"/>
      <c r="BF262" s="162"/>
      <c r="BG262" s="162"/>
      <c r="BH262" s="162"/>
      <c r="BI262" s="161"/>
      <c r="BJ262" s="161"/>
      <c r="BK262" s="162"/>
      <c r="BL262" s="162"/>
      <c r="BM262" s="162"/>
      <c r="BN262" s="161"/>
      <c r="BO262" s="2"/>
      <c r="BP262" s="2">
        <v>2.1900000000000001E-9</v>
      </c>
      <c r="BQ262" s="2">
        <v>1.2919421630000001</v>
      </c>
      <c r="BR262" s="2">
        <v>5326.7866940207996</v>
      </c>
      <c r="BS262" s="2">
        <f t="shared" si="35"/>
        <v>-2.1889123060718423E-9</v>
      </c>
      <c r="BT262" s="2"/>
      <c r="BU262" s="2">
        <v>2.7E-10</v>
      </c>
      <c r="BV262" s="2">
        <v>0.37462444357000002</v>
      </c>
      <c r="BW262" s="2">
        <v>12964.300703391</v>
      </c>
      <c r="BX262" s="2">
        <f t="shared" si="36"/>
        <v>-1.9760311468502099E-10</v>
      </c>
      <c r="BY262" s="161"/>
      <c r="BZ262" s="162"/>
      <c r="CA262" s="162"/>
      <c r="CB262" s="162"/>
      <c r="CC262" s="161"/>
      <c r="CD262" s="161"/>
      <c r="CE262" s="162"/>
      <c r="CF262" s="162"/>
      <c r="CG262" s="162"/>
      <c r="CH262" s="161"/>
      <c r="CI262" s="161"/>
      <c r="CJ262" s="162"/>
      <c r="CK262" s="162"/>
      <c r="CL262" s="162"/>
      <c r="CM262" s="161"/>
      <c r="CN262" s="161"/>
      <c r="CO262" s="162"/>
      <c r="CP262" s="162"/>
      <c r="CQ262" s="162"/>
      <c r="CR262" s="161"/>
    </row>
    <row r="263" spans="1:96" ht="12.75">
      <c r="A263" s="161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2">
        <v>5.8900000000000001E-9</v>
      </c>
      <c r="N263" s="2">
        <v>2.50543543638</v>
      </c>
      <c r="O263" s="2">
        <v>3097.8838227257902</v>
      </c>
      <c r="P263" s="2">
        <f t="shared" si="33"/>
        <v>-2.9970870368455758E-9</v>
      </c>
      <c r="Q263" s="161"/>
      <c r="R263" s="2">
        <v>6.8000000000000003E-10</v>
      </c>
      <c r="S263" s="2">
        <v>5.7588406755500001</v>
      </c>
      <c r="T263" s="2">
        <v>21424.4666443034</v>
      </c>
      <c r="U263" s="2">
        <f t="shared" si="34"/>
        <v>6.7848988264635104E-10</v>
      </c>
      <c r="V263" s="161"/>
      <c r="W263" s="162"/>
      <c r="X263" s="162"/>
      <c r="Y263" s="162"/>
      <c r="Z263" s="161"/>
      <c r="AA263" s="161"/>
      <c r="AB263" s="162"/>
      <c r="AC263" s="162"/>
      <c r="AD263" s="162"/>
      <c r="AE263" s="161"/>
      <c r="AF263" s="161"/>
      <c r="AG263" s="162"/>
      <c r="AH263" s="162"/>
      <c r="AI263" s="162"/>
      <c r="AJ263" s="161"/>
      <c r="AK263" s="161"/>
      <c r="AL263" s="162"/>
      <c r="AM263" s="162"/>
      <c r="AN263" s="162"/>
      <c r="AO263" s="161"/>
      <c r="AP263" s="161"/>
      <c r="AQ263" s="162"/>
      <c r="AR263" s="162"/>
      <c r="AS263" s="162"/>
      <c r="AT263" s="161"/>
      <c r="AU263" s="161"/>
      <c r="AV263" s="162"/>
      <c r="AW263" s="162"/>
      <c r="AX263" s="162"/>
      <c r="AY263" s="161"/>
      <c r="AZ263" s="161"/>
      <c r="BA263" s="162"/>
      <c r="BB263" s="162"/>
      <c r="BC263" s="162"/>
      <c r="BD263" s="161"/>
      <c r="BE263" s="161"/>
      <c r="BF263" s="162"/>
      <c r="BG263" s="162"/>
      <c r="BH263" s="162"/>
      <c r="BI263" s="161"/>
      <c r="BJ263" s="161"/>
      <c r="BK263" s="162"/>
      <c r="BL263" s="162"/>
      <c r="BM263" s="162"/>
      <c r="BN263" s="161"/>
      <c r="BO263" s="2"/>
      <c r="BP263" s="2">
        <v>2.0099999999999999E-9</v>
      </c>
      <c r="BQ263" s="2">
        <v>1.74700937253</v>
      </c>
      <c r="BR263" s="2">
        <v>22743.409379516401</v>
      </c>
      <c r="BS263" s="2">
        <f t="shared" si="35"/>
        <v>5.2173043350803748E-10</v>
      </c>
      <c r="BT263" s="2"/>
      <c r="BU263" s="2">
        <v>2.8999999999999998E-10</v>
      </c>
      <c r="BV263" s="2">
        <v>4.9486001053299997</v>
      </c>
      <c r="BW263" s="2">
        <v>5863.5912061161998</v>
      </c>
      <c r="BX263" s="2">
        <f t="shared" si="36"/>
        <v>-2.1957968014843389E-10</v>
      </c>
      <c r="BY263" s="161"/>
      <c r="BZ263" s="162"/>
      <c r="CA263" s="162"/>
      <c r="CB263" s="162"/>
      <c r="CC263" s="161"/>
      <c r="CD263" s="161"/>
      <c r="CE263" s="162"/>
      <c r="CF263" s="162"/>
      <c r="CG263" s="162"/>
      <c r="CH263" s="161"/>
      <c r="CI263" s="161"/>
      <c r="CJ263" s="162"/>
      <c r="CK263" s="162"/>
      <c r="CL263" s="162"/>
      <c r="CM263" s="161"/>
      <c r="CN263" s="161"/>
      <c r="CO263" s="162"/>
      <c r="CP263" s="162"/>
      <c r="CQ263" s="162"/>
      <c r="CR263" s="161"/>
    </row>
    <row r="264" spans="1:96" ht="12.75">
      <c r="A264" s="161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2">
        <v>5.5100000000000002E-9</v>
      </c>
      <c r="N264" s="2">
        <v>5.2809902695600002</v>
      </c>
      <c r="O264" s="2">
        <v>9388.0059094152002</v>
      </c>
      <c r="P264" s="2">
        <f t="shared" si="33"/>
        <v>-5.1714017583957454E-9</v>
      </c>
      <c r="Q264" s="161"/>
      <c r="R264" s="2">
        <v>5.7E-10</v>
      </c>
      <c r="S264" s="2">
        <v>5.4512239984999997</v>
      </c>
      <c r="T264" s="2">
        <v>12592.4500197826</v>
      </c>
      <c r="U264" s="2">
        <f t="shared" si="34"/>
        <v>1.9441843713483859E-11</v>
      </c>
      <c r="V264" s="161"/>
      <c r="W264" s="162"/>
      <c r="X264" s="162"/>
      <c r="Y264" s="162"/>
      <c r="Z264" s="161"/>
      <c r="AA264" s="161"/>
      <c r="AB264" s="162"/>
      <c r="AC264" s="162"/>
      <c r="AD264" s="162"/>
      <c r="AE264" s="161"/>
      <c r="AF264" s="161"/>
      <c r="AG264" s="162"/>
      <c r="AH264" s="162"/>
      <c r="AI264" s="162"/>
      <c r="AJ264" s="161"/>
      <c r="AK264" s="161"/>
      <c r="AL264" s="162"/>
      <c r="AM264" s="162"/>
      <c r="AN264" s="162"/>
      <c r="AO264" s="161"/>
      <c r="AP264" s="161"/>
      <c r="AQ264" s="162"/>
      <c r="AR264" s="162"/>
      <c r="AS264" s="162"/>
      <c r="AT264" s="161"/>
      <c r="AU264" s="161"/>
      <c r="AV264" s="162"/>
      <c r="AW264" s="162"/>
      <c r="AX264" s="162"/>
      <c r="AY264" s="161"/>
      <c r="AZ264" s="161"/>
      <c r="BA264" s="162"/>
      <c r="BB264" s="162"/>
      <c r="BC264" s="162"/>
      <c r="BD264" s="161"/>
      <c r="BE264" s="161"/>
      <c r="BF264" s="162"/>
      <c r="BG264" s="162"/>
      <c r="BH264" s="162"/>
      <c r="BI264" s="161"/>
      <c r="BJ264" s="161"/>
      <c r="BK264" s="162"/>
      <c r="BL264" s="162"/>
      <c r="BM264" s="162"/>
      <c r="BN264" s="161"/>
      <c r="BO264" s="2"/>
      <c r="BP264" s="2">
        <v>2.0700000000000001E-9</v>
      </c>
      <c r="BQ264" s="2">
        <v>4.4544092727600004</v>
      </c>
      <c r="BR264" s="2">
        <v>6279.4854213396002</v>
      </c>
      <c r="BS264" s="2">
        <f t="shared" si="35"/>
        <v>1.0240941038624489E-9</v>
      </c>
      <c r="BT264" s="2"/>
      <c r="BU264" s="2">
        <v>3.1000000000000002E-10</v>
      </c>
      <c r="BV264" s="2">
        <v>3.9309611357700001</v>
      </c>
      <c r="BW264" s="2">
        <v>29864.334027309</v>
      </c>
      <c r="BX264" s="2">
        <f t="shared" si="36"/>
        <v>-4.2645243621800549E-11</v>
      </c>
      <c r="BY264" s="161"/>
      <c r="BZ264" s="162"/>
      <c r="CA264" s="162"/>
      <c r="CB264" s="162"/>
      <c r="CC264" s="161"/>
      <c r="CD264" s="161"/>
      <c r="CE264" s="162"/>
      <c r="CF264" s="162"/>
      <c r="CG264" s="162"/>
      <c r="CH264" s="161"/>
      <c r="CI264" s="161"/>
      <c r="CJ264" s="162"/>
      <c r="CK264" s="162"/>
      <c r="CL264" s="162"/>
      <c r="CM264" s="161"/>
      <c r="CN264" s="161"/>
      <c r="CO264" s="162"/>
      <c r="CP264" s="162"/>
      <c r="CQ264" s="162"/>
      <c r="CR264" s="161"/>
    </row>
    <row r="265" spans="1:96" ht="12.75">
      <c r="A265" s="161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2">
        <v>6.96E-9</v>
      </c>
      <c r="N265" s="2">
        <v>3.6534215001599999</v>
      </c>
      <c r="O265" s="2">
        <v>4804.2092759269999</v>
      </c>
      <c r="P265" s="2">
        <f t="shared" si="33"/>
        <v>-3.8030466209664049E-9</v>
      </c>
      <c r="Q265" s="161"/>
      <c r="R265" s="2">
        <v>5.7E-10</v>
      </c>
      <c r="S265" s="2">
        <v>5.2504336255800004</v>
      </c>
      <c r="T265" s="2">
        <v>20995.392966449399</v>
      </c>
      <c r="U265" s="2">
        <f t="shared" si="34"/>
        <v>-2.0425104643518183E-10</v>
      </c>
      <c r="V265" s="161"/>
      <c r="W265" s="162"/>
      <c r="X265" s="162"/>
      <c r="Y265" s="162"/>
      <c r="Z265" s="161"/>
      <c r="AA265" s="161"/>
      <c r="AB265" s="162"/>
      <c r="AC265" s="162"/>
      <c r="AD265" s="162"/>
      <c r="AE265" s="161"/>
      <c r="AF265" s="161"/>
      <c r="AG265" s="162"/>
      <c r="AH265" s="162"/>
      <c r="AI265" s="162"/>
      <c r="AJ265" s="161"/>
      <c r="AK265" s="161"/>
      <c r="AL265" s="162"/>
      <c r="AM265" s="162"/>
      <c r="AN265" s="162"/>
      <c r="AO265" s="161"/>
      <c r="AP265" s="161"/>
      <c r="AQ265" s="162"/>
      <c r="AR265" s="162"/>
      <c r="AS265" s="162"/>
      <c r="AT265" s="161"/>
      <c r="AU265" s="161"/>
      <c r="AV265" s="162"/>
      <c r="AW265" s="162"/>
      <c r="AX265" s="162"/>
      <c r="AY265" s="161"/>
      <c r="AZ265" s="161"/>
      <c r="BA265" s="162"/>
      <c r="BB265" s="162"/>
      <c r="BC265" s="162"/>
      <c r="BD265" s="161"/>
      <c r="BE265" s="161"/>
      <c r="BF265" s="162"/>
      <c r="BG265" s="162"/>
      <c r="BH265" s="162"/>
      <c r="BI265" s="161"/>
      <c r="BJ265" s="161"/>
      <c r="BK265" s="162"/>
      <c r="BL265" s="162"/>
      <c r="BM265" s="162"/>
      <c r="BN265" s="161"/>
      <c r="BO265" s="2"/>
      <c r="BP265" s="2">
        <v>2.69E-9</v>
      </c>
      <c r="BQ265" s="2">
        <v>6.0564044502999996</v>
      </c>
      <c r="BR265" s="2">
        <v>64471.991241744799</v>
      </c>
      <c r="BS265" s="2">
        <f t="shared" si="35"/>
        <v>2.4278834016119181E-9</v>
      </c>
      <c r="BT265" s="2"/>
      <c r="BU265" s="2">
        <v>2.4E-10</v>
      </c>
      <c r="BV265" s="2">
        <v>6.1498719358400002</v>
      </c>
      <c r="BW265" s="2">
        <v>18606.4989460002</v>
      </c>
      <c r="BX265" s="2">
        <f t="shared" si="36"/>
        <v>-2.2339623430450207E-10</v>
      </c>
      <c r="BY265" s="161"/>
      <c r="BZ265" s="162"/>
      <c r="CA265" s="162"/>
      <c r="CB265" s="162"/>
      <c r="CC265" s="161"/>
      <c r="CD265" s="161"/>
      <c r="CE265" s="162"/>
      <c r="CF265" s="162"/>
      <c r="CG265" s="162"/>
      <c r="CH265" s="161"/>
      <c r="CI265" s="161"/>
      <c r="CJ265" s="162"/>
      <c r="CK265" s="162"/>
      <c r="CL265" s="162"/>
      <c r="CM265" s="161"/>
      <c r="CN265" s="161"/>
      <c r="CO265" s="162"/>
      <c r="CP265" s="162"/>
      <c r="CQ265" s="162"/>
      <c r="CR265" s="161"/>
    </row>
    <row r="266" spans="1:96" ht="12.75">
      <c r="A266" s="161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2">
        <v>6.6899999999999999E-9</v>
      </c>
      <c r="N266" s="2">
        <v>2.5103007702600002</v>
      </c>
      <c r="O266" s="2">
        <v>2388.8940204492001</v>
      </c>
      <c r="P266" s="2">
        <f t="shared" si="33"/>
        <v>-1.7229576882021445E-9</v>
      </c>
      <c r="Q266" s="161"/>
      <c r="R266" s="2">
        <v>7.2999999999999996E-10</v>
      </c>
      <c r="S266" s="2">
        <v>0.53299090807000005</v>
      </c>
      <c r="T266" s="2">
        <v>2301.58581590939</v>
      </c>
      <c r="U266" s="2">
        <f t="shared" si="34"/>
        <v>6.8868408138616799E-10</v>
      </c>
      <c r="V266" s="161"/>
      <c r="W266" s="162"/>
      <c r="X266" s="162"/>
      <c r="Y266" s="162"/>
      <c r="Z266" s="161"/>
      <c r="AA266" s="161"/>
      <c r="AB266" s="162"/>
      <c r="AC266" s="162"/>
      <c r="AD266" s="162"/>
      <c r="AE266" s="161"/>
      <c r="AF266" s="161"/>
      <c r="AG266" s="162"/>
      <c r="AH266" s="162"/>
      <c r="AI266" s="162"/>
      <c r="AJ266" s="161"/>
      <c r="AK266" s="161"/>
      <c r="AL266" s="162"/>
      <c r="AM266" s="162"/>
      <c r="AN266" s="162"/>
      <c r="AO266" s="161"/>
      <c r="AP266" s="161"/>
      <c r="AQ266" s="162"/>
      <c r="AR266" s="162"/>
      <c r="AS266" s="162"/>
      <c r="AT266" s="161"/>
      <c r="AU266" s="161"/>
      <c r="AV266" s="162"/>
      <c r="AW266" s="162"/>
      <c r="AX266" s="162"/>
      <c r="AY266" s="161"/>
      <c r="AZ266" s="161"/>
      <c r="BA266" s="162"/>
      <c r="BB266" s="162"/>
      <c r="BC266" s="162"/>
      <c r="BD266" s="161"/>
      <c r="BE266" s="161"/>
      <c r="BF266" s="162"/>
      <c r="BG266" s="162"/>
      <c r="BH266" s="162"/>
      <c r="BI266" s="161"/>
      <c r="BJ266" s="161"/>
      <c r="BK266" s="162"/>
      <c r="BL266" s="162"/>
      <c r="BM266" s="162"/>
      <c r="BN266" s="161"/>
      <c r="BO266" s="2"/>
      <c r="BP266" s="2">
        <v>1.9000000000000001E-9</v>
      </c>
      <c r="BQ266" s="2">
        <v>0.99256176518000006</v>
      </c>
      <c r="BR266" s="2">
        <v>29296.615389578601</v>
      </c>
      <c r="BS266" s="2">
        <f t="shared" si="35"/>
        <v>-6.4679342676866182E-10</v>
      </c>
      <c r="BT266" s="2"/>
      <c r="BU266" s="2">
        <v>2.4E-10</v>
      </c>
      <c r="BV266" s="2">
        <v>3.7422596454699999</v>
      </c>
      <c r="BW266" s="2">
        <v>29026.4852295077</v>
      </c>
      <c r="BX266" s="2">
        <f t="shared" si="36"/>
        <v>2.3834308019213684E-10</v>
      </c>
      <c r="BY266" s="161"/>
      <c r="BZ266" s="162"/>
      <c r="CA266" s="162"/>
      <c r="CB266" s="162"/>
      <c r="CC266" s="161"/>
      <c r="CD266" s="161"/>
      <c r="CE266" s="162"/>
      <c r="CF266" s="162"/>
      <c r="CG266" s="162"/>
      <c r="CH266" s="161"/>
      <c r="CI266" s="161"/>
      <c r="CJ266" s="162"/>
      <c r="CK266" s="162"/>
      <c r="CL266" s="162"/>
      <c r="CM266" s="161"/>
      <c r="CN266" s="161"/>
      <c r="CO266" s="162"/>
      <c r="CP266" s="162"/>
      <c r="CQ266" s="162"/>
      <c r="CR266" s="161"/>
    </row>
    <row r="267" spans="1:96" ht="12.75">
      <c r="A267" s="161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2">
        <v>5.4999999999999996E-9</v>
      </c>
      <c r="N267" s="2">
        <v>6.8838643419999998E-2</v>
      </c>
      <c r="O267" s="2">
        <v>20199.094959632999</v>
      </c>
      <c r="P267" s="2">
        <f t="shared" si="33"/>
        <v>2.1416921155623433E-9</v>
      </c>
      <c r="Q267" s="161"/>
      <c r="R267" s="2">
        <v>6.9999999999999996E-10</v>
      </c>
      <c r="S267" s="2">
        <v>4.31243357502</v>
      </c>
      <c r="T267" s="2">
        <v>19402.7969528166</v>
      </c>
      <c r="U267" s="2">
        <f t="shared" si="34"/>
        <v>-6.4343587252646065E-10</v>
      </c>
      <c r="V267" s="161"/>
      <c r="W267" s="162"/>
      <c r="X267" s="162"/>
      <c r="Y267" s="162"/>
      <c r="Z267" s="161"/>
      <c r="AA267" s="161"/>
      <c r="AB267" s="162"/>
      <c r="AC267" s="162"/>
      <c r="AD267" s="162"/>
      <c r="AE267" s="161"/>
      <c r="AF267" s="161"/>
      <c r="AG267" s="162"/>
      <c r="AH267" s="162"/>
      <c r="AI267" s="162"/>
      <c r="AJ267" s="161"/>
      <c r="AK267" s="161"/>
      <c r="AL267" s="162"/>
      <c r="AM267" s="162"/>
      <c r="AN267" s="162"/>
      <c r="AO267" s="161"/>
      <c r="AP267" s="161"/>
      <c r="AQ267" s="162"/>
      <c r="AR267" s="162"/>
      <c r="AS267" s="162"/>
      <c r="AT267" s="161"/>
      <c r="AU267" s="161"/>
      <c r="AV267" s="162"/>
      <c r="AW267" s="162"/>
      <c r="AX267" s="162"/>
      <c r="AY267" s="161"/>
      <c r="AZ267" s="161"/>
      <c r="BA267" s="162"/>
      <c r="BB267" s="162"/>
      <c r="BC267" s="162"/>
      <c r="BD267" s="161"/>
      <c r="BE267" s="161"/>
      <c r="BF267" s="162"/>
      <c r="BG267" s="162"/>
      <c r="BH267" s="162"/>
      <c r="BI267" s="161"/>
      <c r="BJ267" s="161"/>
      <c r="BK267" s="162"/>
      <c r="BL267" s="162"/>
      <c r="BM267" s="162"/>
      <c r="BN267" s="161"/>
      <c r="BO267" s="2"/>
      <c r="BP267" s="2">
        <v>2.3800000000000001E-9</v>
      </c>
      <c r="BQ267" s="2">
        <v>5.4247143122099999</v>
      </c>
      <c r="BR267" s="2">
        <v>39609.654583165597</v>
      </c>
      <c r="BS267" s="2">
        <f t="shared" si="35"/>
        <v>2.0093479406356848E-9</v>
      </c>
      <c r="BT267" s="2"/>
      <c r="BU267" s="2">
        <v>2.5000000000000002E-10</v>
      </c>
      <c r="BV267" s="2">
        <v>5.7046062156500001</v>
      </c>
      <c r="BW267" s="2">
        <v>27707.542494294801</v>
      </c>
      <c r="BX267" s="2">
        <f t="shared" si="36"/>
        <v>-2.4113965295008677E-10</v>
      </c>
      <c r="BY267" s="161"/>
      <c r="BZ267" s="162"/>
      <c r="CA267" s="162"/>
      <c r="CB267" s="162"/>
      <c r="CC267" s="161"/>
      <c r="CD267" s="161"/>
      <c r="CE267" s="162"/>
      <c r="CF267" s="162"/>
      <c r="CG267" s="162"/>
      <c r="CH267" s="161"/>
      <c r="CI267" s="161"/>
      <c r="CJ267" s="162"/>
      <c r="CK267" s="162"/>
      <c r="CL267" s="162"/>
      <c r="CM267" s="161"/>
      <c r="CN267" s="161"/>
      <c r="CO267" s="162"/>
      <c r="CP267" s="162"/>
      <c r="CQ267" s="162"/>
      <c r="CR267" s="161"/>
    </row>
    <row r="268" spans="1:96" ht="12.75">
      <c r="A268" s="161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2">
        <v>6.2900000000000004E-9</v>
      </c>
      <c r="N268" s="2">
        <v>4.1335099567500002</v>
      </c>
      <c r="O268" s="2">
        <v>45892.730433156903</v>
      </c>
      <c r="P268" s="2">
        <f t="shared" si="33"/>
        <v>3.3702501240549003E-9</v>
      </c>
      <c r="Q268" s="161"/>
      <c r="R268" s="2">
        <v>6.6999999999999996E-10</v>
      </c>
      <c r="S268" s="2">
        <v>2.5385233666799998</v>
      </c>
      <c r="T268" s="2">
        <v>377.37360791579999</v>
      </c>
      <c r="U268" s="2">
        <f t="shared" si="34"/>
        <v>6.0441769908968914E-10</v>
      </c>
      <c r="V268" s="161"/>
      <c r="W268" s="162"/>
      <c r="X268" s="162"/>
      <c r="Y268" s="162"/>
      <c r="Z268" s="161"/>
      <c r="AA268" s="161"/>
      <c r="AB268" s="162"/>
      <c r="AC268" s="162"/>
      <c r="AD268" s="162"/>
      <c r="AE268" s="161"/>
      <c r="AF268" s="161"/>
      <c r="AG268" s="162"/>
      <c r="AH268" s="162"/>
      <c r="AI268" s="162"/>
      <c r="AJ268" s="161"/>
      <c r="AK268" s="161"/>
      <c r="AL268" s="162"/>
      <c r="AM268" s="162"/>
      <c r="AN268" s="162"/>
      <c r="AO268" s="161"/>
      <c r="AP268" s="161"/>
      <c r="AQ268" s="162"/>
      <c r="AR268" s="162"/>
      <c r="AS268" s="162"/>
      <c r="AT268" s="161"/>
      <c r="AU268" s="161"/>
      <c r="AV268" s="162"/>
      <c r="AW268" s="162"/>
      <c r="AX268" s="162"/>
      <c r="AY268" s="161"/>
      <c r="AZ268" s="161"/>
      <c r="BA268" s="162"/>
      <c r="BB268" s="162"/>
      <c r="BC268" s="162"/>
      <c r="BD268" s="161"/>
      <c r="BE268" s="161"/>
      <c r="BF268" s="162"/>
      <c r="BG268" s="162"/>
      <c r="BH268" s="162"/>
      <c r="BI268" s="161"/>
      <c r="BJ268" s="161"/>
      <c r="BK268" s="162"/>
      <c r="BL268" s="162"/>
      <c r="BM268" s="162"/>
      <c r="BN268" s="161"/>
      <c r="BO268" s="2"/>
      <c r="BP268" s="2">
        <v>2.6200000000000001E-9</v>
      </c>
      <c r="BQ268" s="2">
        <v>5.2696192419800001</v>
      </c>
      <c r="BR268" s="2">
        <v>522.57741809380002</v>
      </c>
      <c r="BS268" s="2">
        <f t="shared" si="35"/>
        <v>-1.881943291903227E-9</v>
      </c>
      <c r="BT268" s="2"/>
      <c r="BU268" s="2">
        <v>2.5000000000000002E-10</v>
      </c>
      <c r="BV268" s="2">
        <v>5.3392884065199997</v>
      </c>
      <c r="BW268" s="2">
        <v>15141.390794311999</v>
      </c>
      <c r="BX268" s="2">
        <f t="shared" si="36"/>
        <v>-2.4932609234175608E-10</v>
      </c>
      <c r="BY268" s="161"/>
      <c r="BZ268" s="162"/>
      <c r="CA268" s="162"/>
      <c r="CB268" s="162"/>
      <c r="CC268" s="161"/>
      <c r="CD268" s="161"/>
      <c r="CE268" s="162"/>
      <c r="CF268" s="162"/>
      <c r="CG268" s="162"/>
      <c r="CH268" s="161"/>
      <c r="CI268" s="161"/>
      <c r="CJ268" s="162"/>
      <c r="CK268" s="162"/>
      <c r="CL268" s="162"/>
      <c r="CM268" s="161"/>
      <c r="CN268" s="161"/>
      <c r="CO268" s="162"/>
      <c r="CP268" s="162"/>
      <c r="CQ268" s="162"/>
      <c r="CR268" s="161"/>
    </row>
    <row r="269" spans="1:96" ht="12.75">
      <c r="A269" s="161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2">
        <v>6.7800000000000002E-9</v>
      </c>
      <c r="N269" s="2">
        <v>6.0919016353300002</v>
      </c>
      <c r="O269" s="2">
        <v>135.62532501000001</v>
      </c>
      <c r="P269" s="2">
        <f t="shared" si="33"/>
        <v>3.9808473709902593E-9</v>
      </c>
      <c r="Q269" s="161"/>
      <c r="R269" s="2">
        <v>5.6000000000000003E-10</v>
      </c>
      <c r="S269" s="2">
        <v>3.2081684469499998</v>
      </c>
      <c r="T269" s="2">
        <v>24889.574795991601</v>
      </c>
      <c r="U269" s="2">
        <f t="shared" si="34"/>
        <v>-5.3587617582700529E-10</v>
      </c>
      <c r="V269" s="161"/>
      <c r="W269" s="162"/>
      <c r="X269" s="162"/>
      <c r="Y269" s="162"/>
      <c r="Z269" s="161"/>
      <c r="AA269" s="161"/>
      <c r="AB269" s="162"/>
      <c r="AC269" s="162"/>
      <c r="AD269" s="162"/>
      <c r="AE269" s="161"/>
      <c r="AF269" s="161"/>
      <c r="AG269" s="162"/>
      <c r="AH269" s="162"/>
      <c r="AI269" s="162"/>
      <c r="AJ269" s="161"/>
      <c r="AK269" s="161"/>
      <c r="AL269" s="162"/>
      <c r="AM269" s="162"/>
      <c r="AN269" s="162"/>
      <c r="AO269" s="161"/>
      <c r="AP269" s="161"/>
      <c r="AQ269" s="162"/>
      <c r="AR269" s="162"/>
      <c r="AS269" s="162"/>
      <c r="AT269" s="161"/>
      <c r="AU269" s="161"/>
      <c r="AV269" s="162"/>
      <c r="AW269" s="162"/>
      <c r="AX269" s="162"/>
      <c r="AY269" s="161"/>
      <c r="AZ269" s="161"/>
      <c r="BA269" s="162"/>
      <c r="BB269" s="162"/>
      <c r="BC269" s="162"/>
      <c r="BD269" s="161"/>
      <c r="BE269" s="161"/>
      <c r="BF269" s="162"/>
      <c r="BG269" s="162"/>
      <c r="BH269" s="162"/>
      <c r="BI269" s="161"/>
      <c r="BJ269" s="161"/>
      <c r="BK269" s="162"/>
      <c r="BL269" s="162"/>
      <c r="BM269" s="162"/>
      <c r="BN269" s="161"/>
      <c r="BO269" s="2"/>
      <c r="BP269" s="2">
        <v>2.1000000000000002E-9</v>
      </c>
      <c r="BQ269" s="2">
        <v>4.6861818315799999</v>
      </c>
      <c r="BR269" s="2">
        <v>6254.6266625236003</v>
      </c>
      <c r="BS269" s="2">
        <f t="shared" si="35"/>
        <v>3.0950466089930279E-10</v>
      </c>
      <c r="BT269" s="2"/>
      <c r="BU269" s="2">
        <v>2.7E-10</v>
      </c>
      <c r="BV269" s="2">
        <v>3.0232089713999999</v>
      </c>
      <c r="BW269" s="2">
        <v>6286.3622074092009</v>
      </c>
      <c r="BX269" s="2">
        <f t="shared" si="36"/>
        <v>2.4696602694923431E-10</v>
      </c>
      <c r="BY269" s="161"/>
      <c r="BZ269" s="162"/>
      <c r="CA269" s="162"/>
      <c r="CB269" s="162"/>
      <c r="CC269" s="161"/>
      <c r="CD269" s="161"/>
      <c r="CE269" s="162"/>
      <c r="CF269" s="162"/>
      <c r="CG269" s="162"/>
      <c r="CH269" s="161"/>
      <c r="CI269" s="161"/>
      <c r="CJ269" s="162"/>
      <c r="CK269" s="162"/>
      <c r="CL269" s="162"/>
      <c r="CM269" s="161"/>
      <c r="CN269" s="161"/>
      <c r="CO269" s="162"/>
      <c r="CP269" s="162"/>
      <c r="CQ269" s="162"/>
      <c r="CR269" s="161"/>
    </row>
    <row r="270" spans="1:96" ht="12.75">
      <c r="A270" s="161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2">
        <v>5.93E-9</v>
      </c>
      <c r="N270" s="2">
        <v>1.50136257618</v>
      </c>
      <c r="O270" s="2">
        <v>226858.23855437001</v>
      </c>
      <c r="P270" s="2">
        <f t="shared" si="33"/>
        <v>5.6538826762153921E-9</v>
      </c>
      <c r="Q270" s="161"/>
      <c r="R270" s="2">
        <v>5.3000000000000003E-10</v>
      </c>
      <c r="S270" s="2">
        <v>3.1781659914199998</v>
      </c>
      <c r="T270" s="2">
        <v>18451.078546565899</v>
      </c>
      <c r="U270" s="2">
        <f t="shared" si="34"/>
        <v>8.7062728825319513E-11</v>
      </c>
      <c r="V270" s="161"/>
      <c r="W270" s="162"/>
      <c r="X270" s="162"/>
      <c r="Y270" s="162"/>
      <c r="Z270" s="161"/>
      <c r="AA270" s="161"/>
      <c r="AB270" s="162"/>
      <c r="AC270" s="162"/>
      <c r="AD270" s="162"/>
      <c r="AE270" s="161"/>
      <c r="AF270" s="161"/>
      <c r="AG270" s="162"/>
      <c r="AH270" s="162"/>
      <c r="AI270" s="162"/>
      <c r="AJ270" s="161"/>
      <c r="AK270" s="161"/>
      <c r="AL270" s="162"/>
      <c r="AM270" s="162"/>
      <c r="AN270" s="162"/>
      <c r="AO270" s="161"/>
      <c r="AP270" s="161"/>
      <c r="AQ270" s="162"/>
      <c r="AR270" s="162"/>
      <c r="AS270" s="162"/>
      <c r="AT270" s="161"/>
      <c r="AU270" s="161"/>
      <c r="AV270" s="162"/>
      <c r="AW270" s="162"/>
      <c r="AX270" s="162"/>
      <c r="AY270" s="161"/>
      <c r="AZ270" s="161"/>
      <c r="BA270" s="162"/>
      <c r="BB270" s="162"/>
      <c r="BC270" s="162"/>
      <c r="BD270" s="161"/>
      <c r="BE270" s="161"/>
      <c r="BF270" s="162"/>
      <c r="BG270" s="162"/>
      <c r="BH270" s="162"/>
      <c r="BI270" s="161"/>
      <c r="BJ270" s="161"/>
      <c r="BK270" s="162"/>
      <c r="BL270" s="162"/>
      <c r="BM270" s="162"/>
      <c r="BN270" s="161"/>
      <c r="BO270" s="2"/>
      <c r="BP270" s="2">
        <v>1.97E-9</v>
      </c>
      <c r="BQ270" s="2">
        <v>2.8062455408</v>
      </c>
      <c r="BR270" s="2">
        <v>4933.2084403325998</v>
      </c>
      <c r="BS270" s="2">
        <f t="shared" si="35"/>
        <v>1.640831013678286E-9</v>
      </c>
      <c r="BT270" s="2"/>
      <c r="BU270" s="2">
        <v>2.3000000000000001E-10</v>
      </c>
      <c r="BV270" s="2">
        <v>0.28364955405999998</v>
      </c>
      <c r="BW270" s="2">
        <v>5327.4761083827998</v>
      </c>
      <c r="BX270" s="2">
        <f t="shared" si="36"/>
        <v>-1.2800118285250146E-10</v>
      </c>
      <c r="BY270" s="161"/>
      <c r="BZ270" s="162"/>
      <c r="CA270" s="162"/>
      <c r="CB270" s="162"/>
      <c r="CC270" s="161"/>
      <c r="CD270" s="161"/>
      <c r="CE270" s="162"/>
      <c r="CF270" s="162"/>
      <c r="CG270" s="162"/>
      <c r="CH270" s="161"/>
      <c r="CI270" s="161"/>
      <c r="CJ270" s="162"/>
      <c r="CK270" s="162"/>
      <c r="CL270" s="162"/>
      <c r="CM270" s="161"/>
      <c r="CN270" s="161"/>
      <c r="CO270" s="162"/>
      <c r="CP270" s="162"/>
      <c r="CQ270" s="162"/>
      <c r="CR270" s="161"/>
    </row>
    <row r="271" spans="1:96" ht="12.75">
      <c r="A271" s="161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2">
        <v>5.4199999999999999E-9</v>
      </c>
      <c r="N271" s="2">
        <v>3.5857364517299999</v>
      </c>
      <c r="O271" s="2">
        <v>6148.0107699560003</v>
      </c>
      <c r="P271" s="2">
        <f t="shared" si="33"/>
        <v>3.3112107312185979E-9</v>
      </c>
      <c r="Q271" s="161"/>
      <c r="R271" s="2">
        <v>5.3000000000000003E-10</v>
      </c>
      <c r="S271" s="2">
        <v>3.6152927021600001</v>
      </c>
      <c r="T271" s="2">
        <v>77.673770427999997</v>
      </c>
      <c r="U271" s="2">
        <f t="shared" si="34"/>
        <v>-5.2950935754521808E-10</v>
      </c>
      <c r="V271" s="161"/>
      <c r="W271" s="162"/>
      <c r="X271" s="162"/>
      <c r="Y271" s="162"/>
      <c r="Z271" s="161"/>
      <c r="AA271" s="161"/>
      <c r="AB271" s="162"/>
      <c r="AC271" s="162"/>
      <c r="AD271" s="162"/>
      <c r="AE271" s="161"/>
      <c r="AF271" s="161"/>
      <c r="AG271" s="162"/>
      <c r="AH271" s="162"/>
      <c r="AI271" s="162"/>
      <c r="AJ271" s="161"/>
      <c r="AK271" s="161"/>
      <c r="AL271" s="162"/>
      <c r="AM271" s="162"/>
      <c r="AN271" s="162"/>
      <c r="AO271" s="161"/>
      <c r="AP271" s="161"/>
      <c r="AQ271" s="162"/>
      <c r="AR271" s="162"/>
      <c r="AS271" s="162"/>
      <c r="AT271" s="161"/>
      <c r="AU271" s="161"/>
      <c r="AV271" s="162"/>
      <c r="AW271" s="162"/>
      <c r="AX271" s="162"/>
      <c r="AY271" s="161"/>
      <c r="AZ271" s="161"/>
      <c r="BA271" s="162"/>
      <c r="BB271" s="162"/>
      <c r="BC271" s="162"/>
      <c r="BD271" s="161"/>
      <c r="BE271" s="161"/>
      <c r="BF271" s="162"/>
      <c r="BG271" s="162"/>
      <c r="BH271" s="162"/>
      <c r="BI271" s="161"/>
      <c r="BJ271" s="161"/>
      <c r="BK271" s="162"/>
      <c r="BL271" s="162"/>
      <c r="BM271" s="162"/>
      <c r="BN271" s="161"/>
      <c r="BO271" s="2"/>
      <c r="BP271" s="2">
        <v>2.52E-9</v>
      </c>
      <c r="BQ271" s="2">
        <v>4.3622015460799997</v>
      </c>
      <c r="BR271" s="2">
        <v>40879.440504643797</v>
      </c>
      <c r="BS271" s="2">
        <f t="shared" si="35"/>
        <v>-1.8331045967528996E-9</v>
      </c>
      <c r="BT271" s="2"/>
      <c r="BU271" s="2">
        <v>2.5999999999999998E-10</v>
      </c>
      <c r="BV271" s="2">
        <v>1.3424046168699999</v>
      </c>
      <c r="BW271" s="2">
        <v>18875.525869773999</v>
      </c>
      <c r="BX271" s="2">
        <f t="shared" si="36"/>
        <v>-2.4349479658172377E-10</v>
      </c>
      <c r="BY271" s="161"/>
      <c r="BZ271" s="162"/>
      <c r="CA271" s="162"/>
      <c r="CB271" s="162"/>
      <c r="CC271" s="161"/>
      <c r="CD271" s="161"/>
      <c r="CE271" s="162"/>
      <c r="CF271" s="162"/>
      <c r="CG271" s="162"/>
      <c r="CH271" s="161"/>
      <c r="CI271" s="161"/>
      <c r="CJ271" s="162"/>
      <c r="CK271" s="162"/>
      <c r="CL271" s="162"/>
      <c r="CM271" s="161"/>
      <c r="CN271" s="161"/>
      <c r="CO271" s="162"/>
      <c r="CP271" s="162"/>
      <c r="CQ271" s="162"/>
      <c r="CR271" s="161"/>
    </row>
    <row r="272" spans="1:96" ht="12.75">
      <c r="A272" s="161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2">
        <v>6.82E-9</v>
      </c>
      <c r="N272" s="2">
        <v>5.0220306778800001</v>
      </c>
      <c r="O272" s="2">
        <v>17253.0411076895</v>
      </c>
      <c r="P272" s="2">
        <f t="shared" si="33"/>
        <v>-6.0882848596662493E-9</v>
      </c>
      <c r="Q272" s="161"/>
      <c r="R272" s="2">
        <v>5.3000000000000003E-10</v>
      </c>
      <c r="S272" s="2">
        <v>0.45467549335000002</v>
      </c>
      <c r="T272" s="2">
        <v>30666.154958432799</v>
      </c>
      <c r="U272" s="2">
        <f t="shared" si="34"/>
        <v>5.2870409641620071E-10</v>
      </c>
      <c r="V272" s="161"/>
      <c r="W272" s="162"/>
      <c r="X272" s="162"/>
      <c r="Y272" s="162"/>
      <c r="Z272" s="161"/>
      <c r="AA272" s="161"/>
      <c r="AB272" s="162"/>
      <c r="AC272" s="162"/>
      <c r="AD272" s="162"/>
      <c r="AE272" s="161"/>
      <c r="AF272" s="161"/>
      <c r="AG272" s="162"/>
      <c r="AH272" s="162"/>
      <c r="AI272" s="162"/>
      <c r="AJ272" s="161"/>
      <c r="AK272" s="161"/>
      <c r="AL272" s="162"/>
      <c r="AM272" s="162"/>
      <c r="AN272" s="162"/>
      <c r="AO272" s="161"/>
      <c r="AP272" s="161"/>
      <c r="AQ272" s="162"/>
      <c r="AR272" s="162"/>
      <c r="AS272" s="162"/>
      <c r="AT272" s="161"/>
      <c r="AU272" s="161"/>
      <c r="AV272" s="162"/>
      <c r="AW272" s="162"/>
      <c r="AX272" s="162"/>
      <c r="AY272" s="161"/>
      <c r="AZ272" s="161"/>
      <c r="BA272" s="162"/>
      <c r="BB272" s="162"/>
      <c r="BC272" s="162"/>
      <c r="BD272" s="161"/>
      <c r="BE272" s="161"/>
      <c r="BF272" s="162"/>
      <c r="BG272" s="162"/>
      <c r="BH272" s="162"/>
      <c r="BI272" s="161"/>
      <c r="BJ272" s="161"/>
      <c r="BK272" s="162"/>
      <c r="BL272" s="162"/>
      <c r="BM272" s="162"/>
      <c r="BN272" s="161"/>
      <c r="BO272" s="2"/>
      <c r="BP272" s="2">
        <v>2.6099999999999999E-9</v>
      </c>
      <c r="BQ272" s="2">
        <v>1.07241516738</v>
      </c>
      <c r="BR272" s="2">
        <v>55022.9357470744</v>
      </c>
      <c r="BS272" s="2">
        <f t="shared" si="35"/>
        <v>-1.948001841536176E-9</v>
      </c>
      <c r="BT272" s="2"/>
      <c r="BU272" s="2">
        <v>2.4E-10</v>
      </c>
      <c r="BV272" s="2">
        <v>1.33998410121</v>
      </c>
      <c r="BW272" s="2">
        <v>19800.945956224801</v>
      </c>
      <c r="BX272" s="2">
        <f t="shared" si="36"/>
        <v>-1.507635022912357E-11</v>
      </c>
      <c r="BY272" s="161"/>
      <c r="BZ272" s="162"/>
      <c r="CA272" s="162"/>
      <c r="CB272" s="162"/>
      <c r="CC272" s="161"/>
      <c r="CD272" s="161"/>
      <c r="CE272" s="162"/>
      <c r="CF272" s="162"/>
      <c r="CG272" s="162"/>
      <c r="CH272" s="161"/>
      <c r="CI272" s="161"/>
      <c r="CJ272" s="162"/>
      <c r="CK272" s="162"/>
      <c r="CL272" s="162"/>
      <c r="CM272" s="161"/>
      <c r="CN272" s="161"/>
      <c r="CO272" s="162"/>
      <c r="CP272" s="162"/>
      <c r="CQ272" s="162"/>
      <c r="CR272" s="161"/>
    </row>
    <row r="273" spans="1:96" ht="12.75">
      <c r="A273" s="161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2">
        <v>5.6500000000000001E-9</v>
      </c>
      <c r="N273" s="2">
        <v>4.2930923860999997</v>
      </c>
      <c r="O273" s="2">
        <v>11933.367960669601</v>
      </c>
      <c r="P273" s="2">
        <f t="shared" si="33"/>
        <v>3.242628813227513E-9</v>
      </c>
      <c r="Q273" s="161"/>
      <c r="R273" s="2">
        <v>6.0999999999999996E-10</v>
      </c>
      <c r="S273" s="2">
        <v>0.14807288453</v>
      </c>
      <c r="T273" s="2">
        <v>23013.5395395872</v>
      </c>
      <c r="U273" s="2">
        <f t="shared" si="34"/>
        <v>-1.3173530291612615E-10</v>
      </c>
      <c r="V273" s="161"/>
      <c r="W273" s="162"/>
      <c r="X273" s="162"/>
      <c r="Y273" s="162"/>
      <c r="Z273" s="161"/>
      <c r="AA273" s="161"/>
      <c r="AB273" s="162"/>
      <c r="AC273" s="162"/>
      <c r="AD273" s="162"/>
      <c r="AE273" s="161"/>
      <c r="AF273" s="161"/>
      <c r="AG273" s="162"/>
      <c r="AH273" s="162"/>
      <c r="AI273" s="162"/>
      <c r="AJ273" s="161"/>
      <c r="AK273" s="161"/>
      <c r="AL273" s="162"/>
      <c r="AM273" s="162"/>
      <c r="AN273" s="162"/>
      <c r="AO273" s="161"/>
      <c r="AP273" s="161"/>
      <c r="AQ273" s="162"/>
      <c r="AR273" s="162"/>
      <c r="AS273" s="162"/>
      <c r="AT273" s="161"/>
      <c r="AU273" s="161"/>
      <c r="AV273" s="162"/>
      <c r="AW273" s="162"/>
      <c r="AX273" s="162"/>
      <c r="AY273" s="161"/>
      <c r="AZ273" s="161"/>
      <c r="BA273" s="162"/>
      <c r="BB273" s="162"/>
      <c r="BC273" s="162"/>
      <c r="BD273" s="161"/>
      <c r="BE273" s="161"/>
      <c r="BF273" s="162"/>
      <c r="BG273" s="162"/>
      <c r="BH273" s="162"/>
      <c r="BI273" s="161"/>
      <c r="BJ273" s="161"/>
      <c r="BK273" s="162"/>
      <c r="BL273" s="162"/>
      <c r="BM273" s="162"/>
      <c r="BN273" s="161"/>
      <c r="BO273" s="2"/>
      <c r="BP273" s="2">
        <v>1.8899999999999999E-9</v>
      </c>
      <c r="BQ273" s="2">
        <v>3.8296673447599998</v>
      </c>
      <c r="BR273" s="2">
        <v>419.48464387519999</v>
      </c>
      <c r="BS273" s="2">
        <f t="shared" si="35"/>
        <v>1.2652058897570869E-10</v>
      </c>
      <c r="BT273" s="2"/>
      <c r="BU273" s="2">
        <v>2.5000000000000002E-10</v>
      </c>
      <c r="BV273" s="2">
        <v>6.0017249400399999</v>
      </c>
      <c r="BW273" s="2">
        <v>6489.2613984285999</v>
      </c>
      <c r="BX273" s="2">
        <f t="shared" si="36"/>
        <v>3.3233417995019558E-11</v>
      </c>
      <c r="BY273" s="161"/>
      <c r="BZ273" s="162"/>
      <c r="CA273" s="162"/>
      <c r="CB273" s="162"/>
      <c r="CC273" s="161"/>
      <c r="CD273" s="161"/>
      <c r="CE273" s="162"/>
      <c r="CF273" s="162"/>
      <c r="CG273" s="162"/>
      <c r="CH273" s="161"/>
      <c r="CI273" s="161"/>
      <c r="CJ273" s="162"/>
      <c r="CK273" s="162"/>
      <c r="CL273" s="162"/>
      <c r="CM273" s="161"/>
      <c r="CN273" s="161"/>
      <c r="CO273" s="162"/>
      <c r="CP273" s="162"/>
      <c r="CQ273" s="162"/>
      <c r="CR273" s="161"/>
    </row>
    <row r="274" spans="1:96" ht="12.75">
      <c r="A274" s="161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2">
        <v>4.8600000000000002E-9</v>
      </c>
      <c r="N274" s="2">
        <v>0.77746204893000004</v>
      </c>
      <c r="O274" s="2">
        <v>27.4015560968</v>
      </c>
      <c r="P274" s="2">
        <f t="shared" si="33"/>
        <v>3.9397670779360906E-9</v>
      </c>
      <c r="Q274" s="161"/>
      <c r="R274" s="2">
        <v>5.1E-10</v>
      </c>
      <c r="S274" s="2">
        <v>3.3280397290699999</v>
      </c>
      <c r="T274" s="2">
        <v>56.898374935600003</v>
      </c>
      <c r="U274" s="2">
        <f t="shared" si="34"/>
        <v>-5.0576045018091335E-10</v>
      </c>
      <c r="V274" s="161"/>
      <c r="W274" s="162"/>
      <c r="X274" s="162"/>
      <c r="Y274" s="162"/>
      <c r="Z274" s="161"/>
      <c r="AA274" s="161"/>
      <c r="AB274" s="162"/>
      <c r="AC274" s="162"/>
      <c r="AD274" s="162"/>
      <c r="AE274" s="161"/>
      <c r="AF274" s="161"/>
      <c r="AG274" s="162"/>
      <c r="AH274" s="162"/>
      <c r="AI274" s="162"/>
      <c r="AJ274" s="161"/>
      <c r="AK274" s="161"/>
      <c r="AL274" s="162"/>
      <c r="AM274" s="162"/>
      <c r="AN274" s="162"/>
      <c r="AO274" s="161"/>
      <c r="AP274" s="161"/>
      <c r="AQ274" s="162"/>
      <c r="AR274" s="162"/>
      <c r="AS274" s="162"/>
      <c r="AT274" s="161"/>
      <c r="AU274" s="161"/>
      <c r="AV274" s="162"/>
      <c r="AW274" s="162"/>
      <c r="AX274" s="162"/>
      <c r="AY274" s="161"/>
      <c r="AZ274" s="161"/>
      <c r="BA274" s="162"/>
      <c r="BB274" s="162"/>
      <c r="BC274" s="162"/>
      <c r="BD274" s="161"/>
      <c r="BE274" s="161"/>
      <c r="BF274" s="162"/>
      <c r="BG274" s="162"/>
      <c r="BH274" s="162"/>
      <c r="BI274" s="161"/>
      <c r="BJ274" s="161"/>
      <c r="BK274" s="162"/>
      <c r="BL274" s="162"/>
      <c r="BM274" s="162"/>
      <c r="BN274" s="161"/>
      <c r="BO274" s="2"/>
      <c r="BP274" s="2">
        <v>1.85E-9</v>
      </c>
      <c r="BQ274" s="2">
        <v>4.1432454137899999</v>
      </c>
      <c r="BR274" s="2">
        <v>5642.1982426092</v>
      </c>
      <c r="BS274" s="2">
        <f t="shared" si="35"/>
        <v>-7.8262286306436518E-10</v>
      </c>
      <c r="BT274" s="2"/>
      <c r="BU274" s="2">
        <v>2.1999999999999999E-10</v>
      </c>
      <c r="BV274" s="2">
        <v>1.8177797448399999</v>
      </c>
      <c r="BW274" s="2">
        <v>6288.5987742988</v>
      </c>
      <c r="BX274" s="2">
        <f t="shared" si="36"/>
        <v>-1.3871102099351331E-11</v>
      </c>
      <c r="BY274" s="161"/>
      <c r="BZ274" s="162"/>
      <c r="CA274" s="162"/>
      <c r="CB274" s="162"/>
      <c r="CC274" s="161"/>
      <c r="CD274" s="161"/>
      <c r="CE274" s="162"/>
      <c r="CF274" s="162"/>
      <c r="CG274" s="162"/>
      <c r="CH274" s="161"/>
      <c r="CI274" s="161"/>
      <c r="CJ274" s="162"/>
      <c r="CK274" s="162"/>
      <c r="CL274" s="162"/>
      <c r="CM274" s="161"/>
      <c r="CN274" s="161"/>
      <c r="CO274" s="162"/>
      <c r="CP274" s="162"/>
      <c r="CQ274" s="162"/>
      <c r="CR274" s="161"/>
    </row>
    <row r="275" spans="1:96" ht="12.75">
      <c r="A275" s="161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2">
        <v>5.0300000000000002E-9</v>
      </c>
      <c r="N275" s="2">
        <v>0.58963565968999998</v>
      </c>
      <c r="O275" s="2">
        <v>15671.081759406599</v>
      </c>
      <c r="P275" s="2">
        <f t="shared" si="33"/>
        <v>-4.7200859853974929E-10</v>
      </c>
      <c r="Q275" s="161"/>
      <c r="R275" s="2">
        <v>5.1999999999999996E-10</v>
      </c>
      <c r="S275" s="2">
        <v>3.4117762417700002</v>
      </c>
      <c r="T275" s="2">
        <v>23141.558382924599</v>
      </c>
      <c r="U275" s="2">
        <f t="shared" si="34"/>
        <v>3.7496653986966249E-10</v>
      </c>
      <c r="V275" s="161"/>
      <c r="W275" s="162"/>
      <c r="X275" s="162"/>
      <c r="Y275" s="162"/>
      <c r="Z275" s="161"/>
      <c r="AA275" s="161"/>
      <c r="AB275" s="162"/>
      <c r="AC275" s="162"/>
      <c r="AD275" s="162"/>
      <c r="AE275" s="161"/>
      <c r="AF275" s="161"/>
      <c r="AG275" s="162"/>
      <c r="AH275" s="162"/>
      <c r="AI275" s="162"/>
      <c r="AJ275" s="161"/>
      <c r="AK275" s="161"/>
      <c r="AL275" s="162"/>
      <c r="AM275" s="162"/>
      <c r="AN275" s="162"/>
      <c r="AO275" s="161"/>
      <c r="AP275" s="161"/>
      <c r="AQ275" s="162"/>
      <c r="AR275" s="162"/>
      <c r="AS275" s="162"/>
      <c r="AT275" s="161"/>
      <c r="AU275" s="161"/>
      <c r="AV275" s="162"/>
      <c r="AW275" s="162"/>
      <c r="AX275" s="162"/>
      <c r="AY275" s="161"/>
      <c r="AZ275" s="161"/>
      <c r="BA275" s="162"/>
      <c r="BB275" s="162"/>
      <c r="BC275" s="162"/>
      <c r="BD275" s="161"/>
      <c r="BE275" s="161"/>
      <c r="BF275" s="162"/>
      <c r="BG275" s="162"/>
      <c r="BH275" s="162"/>
      <c r="BI275" s="161"/>
      <c r="BJ275" s="161"/>
      <c r="BK275" s="162"/>
      <c r="BL275" s="162"/>
      <c r="BM275" s="162"/>
      <c r="BN275" s="161"/>
      <c r="BO275" s="2"/>
      <c r="BP275" s="2">
        <v>2.4699999999999999E-9</v>
      </c>
      <c r="BQ275" s="2">
        <v>3.44855612987</v>
      </c>
      <c r="BR275" s="2">
        <v>6702.5604938666002</v>
      </c>
      <c r="BS275" s="2">
        <f t="shared" si="35"/>
        <v>-1.6426663619177612E-9</v>
      </c>
      <c r="BT275" s="2"/>
      <c r="BU275" s="2">
        <v>2.1999999999999999E-10</v>
      </c>
      <c r="BV275" s="2">
        <v>3.5860360664000002</v>
      </c>
      <c r="BW275" s="2">
        <v>6915.8595893046004</v>
      </c>
      <c r="BX275" s="2">
        <f t="shared" si="36"/>
        <v>-2.1552975650922734E-10</v>
      </c>
      <c r="BY275" s="161"/>
      <c r="BZ275" s="162"/>
      <c r="CA275" s="162"/>
      <c r="CB275" s="162"/>
      <c r="CC275" s="161"/>
      <c r="CD275" s="161"/>
      <c r="CE275" s="162"/>
      <c r="CF275" s="162"/>
      <c r="CG275" s="162"/>
      <c r="CH275" s="161"/>
      <c r="CI275" s="161"/>
      <c r="CJ275" s="162"/>
      <c r="CK275" s="162"/>
      <c r="CL275" s="162"/>
      <c r="CM275" s="161"/>
      <c r="CN275" s="161"/>
      <c r="CO275" s="162"/>
      <c r="CP275" s="162"/>
      <c r="CQ275" s="162"/>
      <c r="CR275" s="161"/>
    </row>
    <row r="276" spans="1:96" ht="12.75">
      <c r="A276" s="161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2">
        <v>6.1600000000000002E-9</v>
      </c>
      <c r="N276" s="2">
        <v>4.0653988412800004</v>
      </c>
      <c r="O276" s="2">
        <v>227.47613278899999</v>
      </c>
      <c r="P276" s="2">
        <f t="shared" si="33"/>
        <v>-5.8125845266407624E-9</v>
      </c>
      <c r="Q276" s="161"/>
      <c r="R276" s="2">
        <v>5.7999999999999996E-10</v>
      </c>
      <c r="S276" s="2">
        <v>3.1363867720199998</v>
      </c>
      <c r="T276" s="2">
        <v>309.27832265580003</v>
      </c>
      <c r="U276" s="2">
        <f t="shared" si="34"/>
        <v>8.6230091112210155E-11</v>
      </c>
      <c r="V276" s="161"/>
      <c r="W276" s="162"/>
      <c r="X276" s="162"/>
      <c r="Y276" s="162"/>
      <c r="Z276" s="161"/>
      <c r="AA276" s="161"/>
      <c r="AB276" s="162"/>
      <c r="AC276" s="162"/>
      <c r="AD276" s="162"/>
      <c r="AE276" s="161"/>
      <c r="AF276" s="161"/>
      <c r="AG276" s="162"/>
      <c r="AH276" s="162"/>
      <c r="AI276" s="162"/>
      <c r="AJ276" s="161"/>
      <c r="AK276" s="161"/>
      <c r="AL276" s="162"/>
      <c r="AM276" s="162"/>
      <c r="AN276" s="162"/>
      <c r="AO276" s="161"/>
      <c r="AP276" s="161"/>
      <c r="AQ276" s="162"/>
      <c r="AR276" s="162"/>
      <c r="AS276" s="162"/>
      <c r="AT276" s="161"/>
      <c r="AU276" s="161"/>
      <c r="AV276" s="162"/>
      <c r="AW276" s="162"/>
      <c r="AX276" s="162"/>
      <c r="AY276" s="161"/>
      <c r="AZ276" s="161"/>
      <c r="BA276" s="162"/>
      <c r="BB276" s="162"/>
      <c r="BC276" s="162"/>
      <c r="BD276" s="161"/>
      <c r="BE276" s="161"/>
      <c r="BF276" s="162"/>
      <c r="BG276" s="162"/>
      <c r="BH276" s="162"/>
      <c r="BI276" s="161"/>
      <c r="BJ276" s="161"/>
      <c r="BK276" s="162"/>
      <c r="BL276" s="162"/>
      <c r="BM276" s="162"/>
      <c r="BN276" s="161"/>
      <c r="BO276" s="2"/>
      <c r="BP276" s="2">
        <v>2.0500000000000002E-9</v>
      </c>
      <c r="BQ276" s="2">
        <v>4.0442404322299996</v>
      </c>
      <c r="BR276" s="2">
        <v>536.80451209540001</v>
      </c>
      <c r="BS276" s="2">
        <f t="shared" si="35"/>
        <v>9.8804926274501533E-10</v>
      </c>
      <c r="BT276" s="2"/>
      <c r="BU276" s="2">
        <v>2.8999999999999998E-10</v>
      </c>
      <c r="BV276" s="2">
        <v>2.0956444943900001</v>
      </c>
      <c r="BW276" s="2">
        <v>15265.8865193004</v>
      </c>
      <c r="BX276" s="2">
        <f t="shared" si="36"/>
        <v>1.8793593321573167E-10</v>
      </c>
      <c r="BY276" s="161"/>
      <c r="BZ276" s="162"/>
      <c r="CA276" s="162"/>
      <c r="CB276" s="162"/>
      <c r="CC276" s="161"/>
      <c r="CD276" s="161"/>
      <c r="CE276" s="162"/>
      <c r="CF276" s="162"/>
      <c r="CG276" s="162"/>
      <c r="CH276" s="161"/>
      <c r="CI276" s="161"/>
      <c r="CJ276" s="162"/>
      <c r="CK276" s="162"/>
      <c r="CL276" s="162"/>
      <c r="CM276" s="161"/>
      <c r="CN276" s="161"/>
      <c r="CO276" s="162"/>
      <c r="CP276" s="162"/>
      <c r="CQ276" s="162"/>
      <c r="CR276" s="161"/>
    </row>
    <row r="277" spans="1:96" ht="12.75">
      <c r="A277" s="161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2">
        <v>5.8299999999999999E-9</v>
      </c>
      <c r="N277" s="2">
        <v>6.1269554199599998</v>
      </c>
      <c r="O277" s="2">
        <v>18875.525869773999</v>
      </c>
      <c r="P277" s="2">
        <f t="shared" si="33"/>
        <v>-2.4324395291368185E-9</v>
      </c>
      <c r="Q277" s="161"/>
      <c r="R277" s="2">
        <v>6.9999999999999996E-10</v>
      </c>
      <c r="S277" s="2">
        <v>2.50592323465</v>
      </c>
      <c r="T277" s="2">
        <v>31415.379249957001</v>
      </c>
      <c r="U277" s="2">
        <f t="shared" si="34"/>
        <v>-3.121055410303734E-10</v>
      </c>
      <c r="V277" s="161"/>
      <c r="W277" s="162"/>
      <c r="X277" s="162"/>
      <c r="Y277" s="162"/>
      <c r="Z277" s="161"/>
      <c r="AA277" s="161"/>
      <c r="AB277" s="162"/>
      <c r="AC277" s="162"/>
      <c r="AD277" s="162"/>
      <c r="AE277" s="161"/>
      <c r="AF277" s="161"/>
      <c r="AG277" s="162"/>
      <c r="AH277" s="162"/>
      <c r="AI277" s="162"/>
      <c r="AJ277" s="161"/>
      <c r="AK277" s="161"/>
      <c r="AL277" s="162"/>
      <c r="AM277" s="162"/>
      <c r="AN277" s="162"/>
      <c r="AO277" s="161"/>
      <c r="AP277" s="161"/>
      <c r="AQ277" s="162"/>
      <c r="AR277" s="162"/>
      <c r="AS277" s="162"/>
      <c r="AT277" s="161"/>
      <c r="AU277" s="161"/>
      <c r="AV277" s="162"/>
      <c r="AW277" s="162"/>
      <c r="AX277" s="162"/>
      <c r="AY277" s="161"/>
      <c r="AZ277" s="161"/>
      <c r="BA277" s="162"/>
      <c r="BB277" s="162"/>
      <c r="BC277" s="162"/>
      <c r="BD277" s="161"/>
      <c r="BE277" s="161"/>
      <c r="BF277" s="162"/>
      <c r="BG277" s="162"/>
      <c r="BH277" s="162"/>
      <c r="BI277" s="161"/>
      <c r="BJ277" s="161"/>
      <c r="BK277" s="162"/>
      <c r="BL277" s="162"/>
      <c r="BM277" s="162"/>
      <c r="BN277" s="161"/>
      <c r="BO277" s="2"/>
      <c r="BP277" s="2">
        <v>1.9099999999999998E-9</v>
      </c>
      <c r="BQ277" s="2">
        <v>3.1408268608299998</v>
      </c>
      <c r="BR277" s="2">
        <v>16723.350142595002</v>
      </c>
      <c r="BS277" s="2">
        <f t="shared" si="35"/>
        <v>-9.0916103438277189E-11</v>
      </c>
      <c r="BT277" s="2"/>
      <c r="BU277" s="2">
        <v>2.1999999999999999E-10</v>
      </c>
      <c r="BV277" s="2">
        <v>1.02173599251</v>
      </c>
      <c r="BW277" s="2">
        <v>11925.274092600601</v>
      </c>
      <c r="BX277" s="2">
        <f t="shared" si="36"/>
        <v>-1.4108193546818253E-10</v>
      </c>
      <c r="BY277" s="161"/>
      <c r="BZ277" s="162"/>
      <c r="CA277" s="162"/>
      <c r="CB277" s="162"/>
      <c r="CC277" s="161"/>
      <c r="CD277" s="161"/>
      <c r="CE277" s="162"/>
      <c r="CF277" s="162"/>
      <c r="CG277" s="162"/>
      <c r="CH277" s="161"/>
      <c r="CI277" s="161"/>
      <c r="CJ277" s="162"/>
      <c r="CK277" s="162"/>
      <c r="CL277" s="162"/>
      <c r="CM277" s="161"/>
      <c r="CN277" s="161"/>
      <c r="CO277" s="162"/>
      <c r="CP277" s="162"/>
      <c r="CQ277" s="162"/>
      <c r="CR277" s="161"/>
    </row>
    <row r="278" spans="1:96" ht="12.75">
      <c r="A278" s="161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2">
        <v>5.3700000000000003E-9</v>
      </c>
      <c r="N278" s="2">
        <v>2.1505644097999999</v>
      </c>
      <c r="O278" s="2">
        <v>21954.157609397898</v>
      </c>
      <c r="P278" s="2">
        <f t="shared" si="33"/>
        <v>5.2678676325553395E-9</v>
      </c>
      <c r="Q278" s="161"/>
      <c r="R278" s="2">
        <v>5.1999999999999996E-10</v>
      </c>
      <c r="S278" s="2">
        <v>5.1067337673799997</v>
      </c>
      <c r="T278" s="2">
        <v>17796.9591667858</v>
      </c>
      <c r="U278" s="2">
        <f t="shared" si="34"/>
        <v>4.0499935124826254E-10</v>
      </c>
      <c r="V278" s="161"/>
      <c r="W278" s="162"/>
      <c r="X278" s="162"/>
      <c r="Y278" s="162"/>
      <c r="Z278" s="161"/>
      <c r="AA278" s="161"/>
      <c r="AB278" s="162"/>
      <c r="AC278" s="162"/>
      <c r="AD278" s="162"/>
      <c r="AE278" s="161"/>
      <c r="AF278" s="161"/>
      <c r="AG278" s="162"/>
      <c r="AH278" s="162"/>
      <c r="AI278" s="162"/>
      <c r="AJ278" s="161"/>
      <c r="AK278" s="161"/>
      <c r="AL278" s="162"/>
      <c r="AM278" s="162"/>
      <c r="AN278" s="162"/>
      <c r="AO278" s="161"/>
      <c r="AP278" s="161"/>
      <c r="AQ278" s="162"/>
      <c r="AR278" s="162"/>
      <c r="AS278" s="162"/>
      <c r="AT278" s="161"/>
      <c r="AU278" s="161"/>
      <c r="AV278" s="162"/>
      <c r="AW278" s="162"/>
      <c r="AX278" s="162"/>
      <c r="AY278" s="161"/>
      <c r="AZ278" s="161"/>
      <c r="BA278" s="162"/>
      <c r="BB278" s="162"/>
      <c r="BC278" s="162"/>
      <c r="BD278" s="161"/>
      <c r="BE278" s="161"/>
      <c r="BF278" s="162"/>
      <c r="BG278" s="162"/>
      <c r="BH278" s="162"/>
      <c r="BI278" s="161"/>
      <c r="BJ278" s="161"/>
      <c r="BK278" s="162"/>
      <c r="BL278" s="162"/>
      <c r="BM278" s="162"/>
      <c r="BN278" s="161"/>
      <c r="BO278" s="2"/>
      <c r="BP278" s="2">
        <v>2.2200000000000002E-9</v>
      </c>
      <c r="BQ278" s="2">
        <v>5.1626390731900003</v>
      </c>
      <c r="BR278" s="2">
        <v>23539.707386332801</v>
      </c>
      <c r="BS278" s="2">
        <f t="shared" si="35"/>
        <v>2.1150460497058571E-9</v>
      </c>
      <c r="BT278" s="2"/>
      <c r="BU278" s="2">
        <v>2.1999999999999999E-10</v>
      </c>
      <c r="BV278" s="2">
        <v>4.7466093233800004</v>
      </c>
      <c r="BW278" s="2">
        <v>28230.1872226913</v>
      </c>
      <c r="BX278" s="2">
        <f t="shared" si="36"/>
        <v>1.2231155197778793E-10</v>
      </c>
      <c r="BY278" s="161"/>
      <c r="BZ278" s="162"/>
      <c r="CA278" s="162"/>
      <c r="CB278" s="162"/>
      <c r="CC278" s="161"/>
      <c r="CD278" s="161"/>
      <c r="CE278" s="162"/>
      <c r="CF278" s="162"/>
      <c r="CG278" s="162"/>
      <c r="CH278" s="161"/>
      <c r="CI278" s="161"/>
      <c r="CJ278" s="162"/>
      <c r="CK278" s="162"/>
      <c r="CL278" s="162"/>
      <c r="CM278" s="161"/>
      <c r="CN278" s="161"/>
      <c r="CO278" s="162"/>
      <c r="CP278" s="162"/>
      <c r="CQ278" s="162"/>
      <c r="CR278" s="161"/>
    </row>
    <row r="279" spans="1:96" ht="12.75">
      <c r="A279" s="161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2">
        <v>6.6899999999999999E-9</v>
      </c>
      <c r="N279" s="2">
        <v>6.0698626956600004</v>
      </c>
      <c r="O279" s="2">
        <v>47162.516354635198</v>
      </c>
      <c r="P279" s="2">
        <f t="shared" si="33"/>
        <v>-3.8524698506175718E-9</v>
      </c>
      <c r="Q279" s="161"/>
      <c r="R279" s="2">
        <v>6.6999999999999996E-10</v>
      </c>
      <c r="S279" s="2">
        <v>6.2791792045400001</v>
      </c>
      <c r="T279" s="2">
        <v>22345.260376108199</v>
      </c>
      <c r="U279" s="2">
        <f t="shared" si="34"/>
        <v>-1.2915078466040123E-10</v>
      </c>
      <c r="V279" s="161"/>
      <c r="W279" s="162"/>
      <c r="X279" s="162"/>
      <c r="Y279" s="162"/>
      <c r="Z279" s="161"/>
      <c r="AA279" s="161"/>
      <c r="AB279" s="162"/>
      <c r="AC279" s="162"/>
      <c r="AD279" s="162"/>
      <c r="AE279" s="161"/>
      <c r="AF279" s="161"/>
      <c r="AG279" s="162"/>
      <c r="AH279" s="162"/>
      <c r="AI279" s="162"/>
      <c r="AJ279" s="161"/>
      <c r="AK279" s="161"/>
      <c r="AL279" s="162"/>
      <c r="AM279" s="162"/>
      <c r="AN279" s="162"/>
      <c r="AO279" s="161"/>
      <c r="AP279" s="161"/>
      <c r="AQ279" s="162"/>
      <c r="AR279" s="162"/>
      <c r="AS279" s="162"/>
      <c r="AT279" s="161"/>
      <c r="AU279" s="161"/>
      <c r="AV279" s="162"/>
      <c r="AW279" s="162"/>
      <c r="AX279" s="162"/>
      <c r="AY279" s="161"/>
      <c r="AZ279" s="161"/>
      <c r="BA279" s="162"/>
      <c r="BB279" s="162"/>
      <c r="BC279" s="162"/>
      <c r="BD279" s="161"/>
      <c r="BE279" s="161"/>
      <c r="BF279" s="162"/>
      <c r="BG279" s="162"/>
      <c r="BH279" s="162"/>
      <c r="BI279" s="161"/>
      <c r="BJ279" s="161"/>
      <c r="BK279" s="162"/>
      <c r="BL279" s="162"/>
      <c r="BM279" s="162"/>
      <c r="BN279" s="161"/>
      <c r="BO279" s="2"/>
      <c r="BP279" s="2">
        <v>1.8E-9</v>
      </c>
      <c r="BQ279" s="2">
        <v>4.56214752149</v>
      </c>
      <c r="BR279" s="2">
        <v>6489.2613984285999</v>
      </c>
      <c r="BS279" s="2">
        <f t="shared" si="35"/>
        <v>1.7999959952756205E-9</v>
      </c>
      <c r="BT279" s="2"/>
      <c r="BU279" s="2">
        <v>2.1E-10</v>
      </c>
      <c r="BV279" s="2">
        <v>2.3068875143200001</v>
      </c>
      <c r="BW279" s="2">
        <v>5999.2165311261997</v>
      </c>
      <c r="BX279" s="2">
        <f t="shared" si="36"/>
        <v>1.8819711204562996E-10</v>
      </c>
      <c r="BY279" s="161"/>
      <c r="BZ279" s="162"/>
      <c r="CA279" s="162"/>
      <c r="CB279" s="162"/>
      <c r="CC279" s="161"/>
      <c r="CD279" s="161"/>
      <c r="CE279" s="162"/>
      <c r="CF279" s="162"/>
      <c r="CG279" s="162"/>
      <c r="CH279" s="161"/>
      <c r="CI279" s="161"/>
      <c r="CJ279" s="162"/>
      <c r="CK279" s="162"/>
      <c r="CL279" s="162"/>
      <c r="CM279" s="161"/>
      <c r="CN279" s="161"/>
      <c r="CO279" s="162"/>
      <c r="CP279" s="162"/>
      <c r="CQ279" s="162"/>
      <c r="CR279" s="161"/>
    </row>
    <row r="280" spans="1:96" ht="12.75">
      <c r="A280" s="161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2">
        <v>4.7500000000000003E-9</v>
      </c>
      <c r="N280" s="2">
        <v>0.4034384211</v>
      </c>
      <c r="O280" s="2">
        <v>6915.8595893046004</v>
      </c>
      <c r="P280" s="2">
        <f t="shared" si="33"/>
        <v>4.6105181780121556E-9</v>
      </c>
      <c r="Q280" s="161"/>
      <c r="R280" s="2">
        <v>5.0000000000000003E-10</v>
      </c>
      <c r="S280" s="2">
        <v>0.42577644150999999</v>
      </c>
      <c r="T280" s="2">
        <v>25685.872802808</v>
      </c>
      <c r="U280" s="2">
        <f t="shared" si="34"/>
        <v>-4.0701162303157869E-10</v>
      </c>
      <c r="V280" s="161"/>
      <c r="W280" s="162"/>
      <c r="X280" s="162"/>
      <c r="Y280" s="162"/>
      <c r="Z280" s="161"/>
      <c r="AA280" s="161"/>
      <c r="AB280" s="162"/>
      <c r="AC280" s="162"/>
      <c r="AD280" s="162"/>
      <c r="AE280" s="161"/>
      <c r="AF280" s="161"/>
      <c r="AG280" s="162"/>
      <c r="AH280" s="162"/>
      <c r="AI280" s="162"/>
      <c r="AJ280" s="161"/>
      <c r="AK280" s="161"/>
      <c r="AL280" s="162"/>
      <c r="AM280" s="162"/>
      <c r="AN280" s="162"/>
      <c r="AO280" s="161"/>
      <c r="AP280" s="161"/>
      <c r="AQ280" s="162"/>
      <c r="AR280" s="162"/>
      <c r="AS280" s="162"/>
      <c r="AT280" s="161"/>
      <c r="AU280" s="161"/>
      <c r="AV280" s="162"/>
      <c r="AW280" s="162"/>
      <c r="AX280" s="162"/>
      <c r="AY280" s="161"/>
      <c r="AZ280" s="161"/>
      <c r="BA280" s="162"/>
      <c r="BB280" s="162"/>
      <c r="BC280" s="162"/>
      <c r="BD280" s="161"/>
      <c r="BE280" s="161"/>
      <c r="BF280" s="162"/>
      <c r="BG280" s="162"/>
      <c r="BH280" s="162"/>
      <c r="BI280" s="161"/>
      <c r="BJ280" s="161"/>
      <c r="BK280" s="162"/>
      <c r="BL280" s="162"/>
      <c r="BM280" s="162"/>
      <c r="BN280" s="161"/>
      <c r="BO280" s="2"/>
      <c r="BP280" s="2">
        <v>2.1900000000000001E-9</v>
      </c>
      <c r="BQ280" s="2">
        <v>0.80382553357999997</v>
      </c>
      <c r="BR280" s="2">
        <v>16627.3709153772</v>
      </c>
      <c r="BS280" s="2">
        <f t="shared" si="35"/>
        <v>-2.1037043237671975E-9</v>
      </c>
      <c r="BT280" s="2"/>
      <c r="BU280" s="2">
        <v>2.1E-10</v>
      </c>
      <c r="BV280" s="2">
        <v>3.2265494442999998</v>
      </c>
      <c r="BW280" s="2">
        <v>25934.124331089399</v>
      </c>
      <c r="BX280" s="2">
        <f t="shared" si="36"/>
        <v>-1.4561790435642035E-10</v>
      </c>
      <c r="BY280" s="161"/>
      <c r="BZ280" s="162"/>
      <c r="CA280" s="162"/>
      <c r="CB280" s="162"/>
      <c r="CC280" s="161"/>
      <c r="CD280" s="161"/>
      <c r="CE280" s="162"/>
      <c r="CF280" s="162"/>
      <c r="CG280" s="162"/>
      <c r="CH280" s="161"/>
      <c r="CI280" s="161"/>
      <c r="CJ280" s="162"/>
      <c r="CK280" s="162"/>
      <c r="CL280" s="162"/>
      <c r="CM280" s="161"/>
      <c r="CN280" s="161"/>
      <c r="CO280" s="162"/>
      <c r="CP280" s="162"/>
      <c r="CQ280" s="162"/>
      <c r="CR280" s="161"/>
    </row>
    <row r="281" spans="1:96" ht="12.75">
      <c r="A281" s="161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2">
        <v>5.4000000000000004E-9</v>
      </c>
      <c r="N281" s="2">
        <v>2.8344422217399998</v>
      </c>
      <c r="O281" s="2">
        <v>5326.7866940207996</v>
      </c>
      <c r="P281" s="2">
        <f t="shared" si="33"/>
        <v>1.7399523995577326E-11</v>
      </c>
      <c r="Q281" s="161"/>
      <c r="R281" s="2">
        <v>4.8E-10</v>
      </c>
      <c r="S281" s="2">
        <v>0.70204553332999997</v>
      </c>
      <c r="T281" s="2">
        <v>1162.4747044077999</v>
      </c>
      <c r="U281" s="2">
        <f t="shared" si="34"/>
        <v>4.117482846716807E-10</v>
      </c>
      <c r="V281" s="161"/>
      <c r="W281" s="162"/>
      <c r="X281" s="162"/>
      <c r="Y281" s="162"/>
      <c r="Z281" s="161"/>
      <c r="AA281" s="161"/>
      <c r="AB281" s="162"/>
      <c r="AC281" s="162"/>
      <c r="AD281" s="162"/>
      <c r="AE281" s="161"/>
      <c r="AF281" s="161"/>
      <c r="AG281" s="162"/>
      <c r="AH281" s="162"/>
      <c r="AI281" s="162"/>
      <c r="AJ281" s="161"/>
      <c r="AK281" s="161"/>
      <c r="AL281" s="162"/>
      <c r="AM281" s="162"/>
      <c r="AN281" s="162"/>
      <c r="AO281" s="161"/>
      <c r="AP281" s="161"/>
      <c r="AQ281" s="162"/>
      <c r="AR281" s="162"/>
      <c r="AS281" s="162"/>
      <c r="AT281" s="161"/>
      <c r="AU281" s="161"/>
      <c r="AV281" s="162"/>
      <c r="AW281" s="162"/>
      <c r="AX281" s="162"/>
      <c r="AY281" s="161"/>
      <c r="AZ281" s="161"/>
      <c r="BA281" s="162"/>
      <c r="BB281" s="162"/>
      <c r="BC281" s="162"/>
      <c r="BD281" s="161"/>
      <c r="BE281" s="161"/>
      <c r="BF281" s="162"/>
      <c r="BG281" s="162"/>
      <c r="BH281" s="162"/>
      <c r="BI281" s="161"/>
      <c r="BJ281" s="161"/>
      <c r="BK281" s="162"/>
      <c r="BL281" s="162"/>
      <c r="BM281" s="162"/>
      <c r="BN281" s="161"/>
      <c r="BO281" s="2"/>
      <c r="BP281" s="2">
        <v>2.2699999999999998E-9</v>
      </c>
      <c r="BQ281" s="2">
        <v>0.60156339451999996</v>
      </c>
      <c r="BR281" s="2">
        <v>5905.7022420756002</v>
      </c>
      <c r="BS281" s="2">
        <f t="shared" si="35"/>
        <v>1.6959178835250843E-9</v>
      </c>
      <c r="BT281" s="2"/>
      <c r="BU281" s="2">
        <v>2.1E-10</v>
      </c>
      <c r="BV281" s="2">
        <v>3.0495672623800001</v>
      </c>
      <c r="BW281" s="2">
        <v>6566.9351688566003</v>
      </c>
      <c r="BX281" s="2">
        <f t="shared" si="36"/>
        <v>-7.683148947731804E-11</v>
      </c>
      <c r="BY281" s="161"/>
      <c r="BZ281" s="162"/>
      <c r="CA281" s="162"/>
      <c r="CB281" s="162"/>
      <c r="CC281" s="161"/>
      <c r="CD281" s="161"/>
      <c r="CE281" s="162"/>
      <c r="CF281" s="162"/>
      <c r="CG281" s="162"/>
      <c r="CH281" s="161"/>
      <c r="CI281" s="161"/>
      <c r="CJ281" s="162"/>
      <c r="CK281" s="162"/>
      <c r="CL281" s="162"/>
      <c r="CM281" s="161"/>
      <c r="CN281" s="161"/>
      <c r="CO281" s="162"/>
      <c r="CP281" s="162"/>
      <c r="CQ281" s="162"/>
      <c r="CR281" s="161"/>
    </row>
    <row r="282" spans="1:96" ht="12.75">
      <c r="A282" s="161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2">
        <v>5.3000000000000003E-9</v>
      </c>
      <c r="N282" s="2">
        <v>5.2635988526300004</v>
      </c>
      <c r="O282" s="2">
        <v>10988.808157535001</v>
      </c>
      <c r="P282" s="2">
        <f t="shared" si="33"/>
        <v>3.3604619144975264E-9</v>
      </c>
      <c r="Q282" s="161"/>
      <c r="R282" s="2">
        <v>6.6E-10</v>
      </c>
      <c r="S282" s="2">
        <v>3.6435002235899998</v>
      </c>
      <c r="T282" s="2">
        <v>15265.8865193004</v>
      </c>
      <c r="U282" s="2">
        <f t="shared" si="34"/>
        <v>5.1233071382659323E-10</v>
      </c>
      <c r="V282" s="161"/>
      <c r="W282" s="162"/>
      <c r="X282" s="162"/>
      <c r="Y282" s="162"/>
      <c r="Z282" s="161"/>
      <c r="AA282" s="161"/>
      <c r="AB282" s="162"/>
      <c r="AC282" s="162"/>
      <c r="AD282" s="162"/>
      <c r="AE282" s="161"/>
      <c r="AF282" s="161"/>
      <c r="AG282" s="162"/>
      <c r="AH282" s="162"/>
      <c r="AI282" s="162"/>
      <c r="AJ282" s="161"/>
      <c r="AK282" s="161"/>
      <c r="AL282" s="162"/>
      <c r="AM282" s="162"/>
      <c r="AN282" s="162"/>
      <c r="AO282" s="161"/>
      <c r="AP282" s="161"/>
      <c r="AQ282" s="162"/>
      <c r="AR282" s="162"/>
      <c r="AS282" s="162"/>
      <c r="AT282" s="161"/>
      <c r="AU282" s="161"/>
      <c r="AV282" s="162"/>
      <c r="AW282" s="162"/>
      <c r="AX282" s="162"/>
      <c r="AY282" s="161"/>
      <c r="AZ282" s="161"/>
      <c r="BA282" s="162"/>
      <c r="BB282" s="162"/>
      <c r="BC282" s="162"/>
      <c r="BD282" s="161"/>
      <c r="BE282" s="161"/>
      <c r="BF282" s="162"/>
      <c r="BG282" s="162"/>
      <c r="BH282" s="162"/>
      <c r="BI282" s="161"/>
      <c r="BJ282" s="161"/>
      <c r="BK282" s="162"/>
      <c r="BL282" s="162"/>
      <c r="BM282" s="162"/>
      <c r="BN282" s="161"/>
      <c r="BO282" s="2"/>
      <c r="BP282" s="2">
        <v>1.68E-9</v>
      </c>
      <c r="BQ282" s="2">
        <v>0.88753528160999995</v>
      </c>
      <c r="BR282" s="2">
        <v>16062.1845261168</v>
      </c>
      <c r="BS282" s="2">
        <f t="shared" si="35"/>
        <v>1.6445397730973433E-9</v>
      </c>
      <c r="BT282" s="2"/>
      <c r="BU282" s="2">
        <v>2.7E-10</v>
      </c>
      <c r="BV282" s="2">
        <v>5.35653084499</v>
      </c>
      <c r="BW282" s="2">
        <v>33794.543723528601</v>
      </c>
      <c r="BX282" s="2">
        <f t="shared" si="36"/>
        <v>2.650081673197102E-10</v>
      </c>
      <c r="BY282" s="161"/>
      <c r="BZ282" s="162"/>
      <c r="CA282" s="162"/>
      <c r="CB282" s="162"/>
      <c r="CC282" s="161"/>
      <c r="CD282" s="161"/>
      <c r="CE282" s="162"/>
      <c r="CF282" s="162"/>
      <c r="CG282" s="162"/>
      <c r="CH282" s="161"/>
      <c r="CI282" s="161"/>
      <c r="CJ282" s="162"/>
      <c r="CK282" s="162"/>
      <c r="CL282" s="162"/>
      <c r="CM282" s="161"/>
      <c r="CN282" s="161"/>
      <c r="CO282" s="162"/>
      <c r="CP282" s="162"/>
      <c r="CQ282" s="162"/>
      <c r="CR282" s="161"/>
    </row>
    <row r="283" spans="1:96" ht="12.75">
      <c r="A283" s="161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2">
        <v>5.8200000000000002E-9</v>
      </c>
      <c r="N283" s="2">
        <v>3.2453309566400002</v>
      </c>
      <c r="O283" s="2">
        <v>153.7788104848</v>
      </c>
      <c r="P283" s="2">
        <f t="shared" si="33"/>
        <v>-4.2627923283470989E-9</v>
      </c>
      <c r="Q283" s="161"/>
      <c r="R283" s="2">
        <v>5.0000000000000003E-10</v>
      </c>
      <c r="S283" s="2">
        <v>5.7438291744000001</v>
      </c>
      <c r="T283" s="2">
        <v>19.669760899789999</v>
      </c>
      <c r="U283" s="2">
        <f t="shared" si="34"/>
        <v>3.9852053891127326E-10</v>
      </c>
      <c r="V283" s="161"/>
      <c r="W283" s="162"/>
      <c r="X283" s="162"/>
      <c r="Y283" s="162"/>
      <c r="Z283" s="161"/>
      <c r="AA283" s="161"/>
      <c r="AB283" s="162"/>
      <c r="AC283" s="162"/>
      <c r="AD283" s="162"/>
      <c r="AE283" s="161"/>
      <c r="AF283" s="161"/>
      <c r="AG283" s="162"/>
      <c r="AH283" s="162"/>
      <c r="AI283" s="162"/>
      <c r="AJ283" s="161"/>
      <c r="AK283" s="161"/>
      <c r="AL283" s="162"/>
      <c r="AM283" s="162"/>
      <c r="AN283" s="162"/>
      <c r="AO283" s="161"/>
      <c r="AP283" s="161"/>
      <c r="AQ283" s="162"/>
      <c r="AR283" s="162"/>
      <c r="AS283" s="162"/>
      <c r="AT283" s="161"/>
      <c r="AU283" s="161"/>
      <c r="AV283" s="162"/>
      <c r="AW283" s="162"/>
      <c r="AX283" s="162"/>
      <c r="AY283" s="161"/>
      <c r="AZ283" s="161"/>
      <c r="BA283" s="162"/>
      <c r="BB283" s="162"/>
      <c r="BC283" s="162"/>
      <c r="BD283" s="161"/>
      <c r="BE283" s="161"/>
      <c r="BF283" s="162"/>
      <c r="BG283" s="162"/>
      <c r="BH283" s="162"/>
      <c r="BI283" s="161"/>
      <c r="BJ283" s="161"/>
      <c r="BK283" s="162"/>
      <c r="BL283" s="162"/>
      <c r="BM283" s="162"/>
      <c r="BN283" s="161"/>
      <c r="BO283" s="2"/>
      <c r="BP283" s="2">
        <v>1.5799999999999999E-9</v>
      </c>
      <c r="BQ283" s="2">
        <v>0.92127725775000002</v>
      </c>
      <c r="BR283" s="2">
        <v>23937.856389740999</v>
      </c>
      <c r="BS283" s="2">
        <f t="shared" si="35"/>
        <v>1.5638780497522364E-9</v>
      </c>
      <c r="BT283" s="2"/>
      <c r="BU283" s="2">
        <v>2.8000000000000002E-10</v>
      </c>
      <c r="BV283" s="2">
        <v>3.9116832481500001</v>
      </c>
      <c r="BW283" s="2">
        <v>18208.349942592002</v>
      </c>
      <c r="BX283" s="2">
        <f t="shared" si="36"/>
        <v>-2.6364002585489063E-10</v>
      </c>
      <c r="BY283" s="161"/>
      <c r="BZ283" s="162"/>
      <c r="CA283" s="162"/>
      <c r="CB283" s="162"/>
      <c r="CC283" s="161"/>
      <c r="CD283" s="161"/>
      <c r="CE283" s="162"/>
      <c r="CF283" s="162"/>
      <c r="CG283" s="162"/>
      <c r="CH283" s="161"/>
      <c r="CI283" s="161"/>
      <c r="CJ283" s="162"/>
      <c r="CK283" s="162"/>
      <c r="CL283" s="162"/>
      <c r="CM283" s="161"/>
      <c r="CN283" s="161"/>
      <c r="CO283" s="162"/>
      <c r="CP283" s="162"/>
      <c r="CQ283" s="162"/>
      <c r="CR283" s="161"/>
    </row>
    <row r="284" spans="1:96" ht="12.75">
      <c r="A284" s="161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2">
        <v>6.41E-9</v>
      </c>
      <c r="N284" s="2">
        <v>3.2471179137099999</v>
      </c>
      <c r="O284" s="2">
        <v>2107.0345075424002</v>
      </c>
      <c r="P284" s="2">
        <f t="shared" si="33"/>
        <v>-3.5209099702275814E-9</v>
      </c>
      <c r="Q284" s="161"/>
      <c r="R284" s="2">
        <v>5.0000000000000003E-10</v>
      </c>
      <c r="S284" s="2">
        <v>4.69825387775</v>
      </c>
      <c r="T284" s="2">
        <v>28237.233459389401</v>
      </c>
      <c r="U284" s="2">
        <f t="shared" si="34"/>
        <v>2.40631760235464E-10</v>
      </c>
      <c r="V284" s="161"/>
      <c r="W284" s="162"/>
      <c r="X284" s="162"/>
      <c r="Y284" s="162"/>
      <c r="Z284" s="161"/>
      <c r="AA284" s="161"/>
      <c r="AB284" s="162"/>
      <c r="AC284" s="162"/>
      <c r="AD284" s="162"/>
      <c r="AE284" s="161"/>
      <c r="AF284" s="161"/>
      <c r="AG284" s="162"/>
      <c r="AH284" s="162"/>
      <c r="AI284" s="162"/>
      <c r="AJ284" s="161"/>
      <c r="AK284" s="161"/>
      <c r="AL284" s="162"/>
      <c r="AM284" s="162"/>
      <c r="AN284" s="162"/>
      <c r="AO284" s="161"/>
      <c r="AP284" s="161"/>
      <c r="AQ284" s="162"/>
      <c r="AR284" s="162"/>
      <c r="AS284" s="162"/>
      <c r="AT284" s="161"/>
      <c r="AU284" s="161"/>
      <c r="AV284" s="162"/>
      <c r="AW284" s="162"/>
      <c r="AX284" s="162"/>
      <c r="AY284" s="161"/>
      <c r="AZ284" s="161"/>
      <c r="BA284" s="162"/>
      <c r="BB284" s="162"/>
      <c r="BC284" s="162"/>
      <c r="BD284" s="161"/>
      <c r="BE284" s="161"/>
      <c r="BF284" s="162"/>
      <c r="BG284" s="162"/>
      <c r="BH284" s="162"/>
      <c r="BI284" s="161"/>
      <c r="BJ284" s="161"/>
      <c r="BK284" s="162"/>
      <c r="BL284" s="162"/>
      <c r="BM284" s="162"/>
      <c r="BN284" s="161"/>
      <c r="BO284" s="2"/>
      <c r="BP284" s="2">
        <v>1.57E-9</v>
      </c>
      <c r="BQ284" s="2">
        <v>4.6960786816400004</v>
      </c>
      <c r="BR284" s="2">
        <v>6805.6532680852006</v>
      </c>
      <c r="BS284" s="2">
        <f t="shared" si="35"/>
        <v>-8.1038392667614268E-11</v>
      </c>
      <c r="BT284" s="2"/>
      <c r="BU284" s="2">
        <v>2.0000000000000001E-10</v>
      </c>
      <c r="BV284" s="2">
        <v>1.5229629331100001</v>
      </c>
      <c r="BW284" s="2">
        <v>135.0650800354</v>
      </c>
      <c r="BX284" s="2">
        <f t="shared" si="36"/>
        <v>1.4301223162646483E-10</v>
      </c>
      <c r="BY284" s="161"/>
      <c r="BZ284" s="162"/>
      <c r="CA284" s="162"/>
      <c r="CB284" s="162"/>
      <c r="CC284" s="161"/>
      <c r="CD284" s="161"/>
      <c r="CE284" s="162"/>
      <c r="CF284" s="162"/>
      <c r="CG284" s="162"/>
      <c r="CH284" s="161"/>
      <c r="CI284" s="161"/>
      <c r="CJ284" s="162"/>
      <c r="CK284" s="162"/>
      <c r="CL284" s="162"/>
      <c r="CM284" s="161"/>
      <c r="CN284" s="161"/>
      <c r="CO284" s="162"/>
      <c r="CP284" s="162"/>
      <c r="CQ284" s="162"/>
      <c r="CR284" s="161"/>
    </row>
    <row r="285" spans="1:96" ht="12.75">
      <c r="A285" s="161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2">
        <v>6.2099999999999999E-9</v>
      </c>
      <c r="N285" s="2">
        <v>3.0969852377899998</v>
      </c>
      <c r="O285" s="2">
        <v>33019.021112204602</v>
      </c>
      <c r="P285" s="2">
        <f t="shared" si="33"/>
        <v>-3.8181910101841372E-9</v>
      </c>
      <c r="Q285" s="161"/>
      <c r="R285" s="2">
        <v>4.7000000000000003E-10</v>
      </c>
      <c r="S285" s="2">
        <v>5.7401584644200003</v>
      </c>
      <c r="T285" s="2">
        <v>12139.5535091068</v>
      </c>
      <c r="U285" s="2">
        <f t="shared" si="34"/>
        <v>1.422246629603101E-10</v>
      </c>
      <c r="V285" s="161"/>
      <c r="W285" s="162"/>
      <c r="X285" s="162"/>
      <c r="Y285" s="162"/>
      <c r="Z285" s="161"/>
      <c r="AA285" s="161"/>
      <c r="AB285" s="162"/>
      <c r="AC285" s="162"/>
      <c r="AD285" s="162"/>
      <c r="AE285" s="161"/>
      <c r="AF285" s="161"/>
      <c r="AG285" s="162"/>
      <c r="AH285" s="162"/>
      <c r="AI285" s="162"/>
      <c r="AJ285" s="161"/>
      <c r="AK285" s="161"/>
      <c r="AL285" s="162"/>
      <c r="AM285" s="162"/>
      <c r="AN285" s="162"/>
      <c r="AO285" s="161"/>
      <c r="AP285" s="161"/>
      <c r="AQ285" s="162"/>
      <c r="AR285" s="162"/>
      <c r="AS285" s="162"/>
      <c r="AT285" s="161"/>
      <c r="AU285" s="161"/>
      <c r="AV285" s="162"/>
      <c r="AW285" s="162"/>
      <c r="AX285" s="162"/>
      <c r="AY285" s="161"/>
      <c r="AZ285" s="161"/>
      <c r="BA285" s="162"/>
      <c r="BB285" s="162"/>
      <c r="BC285" s="162"/>
      <c r="BD285" s="161"/>
      <c r="BE285" s="161"/>
      <c r="BF285" s="162"/>
      <c r="BG285" s="162"/>
      <c r="BH285" s="162"/>
      <c r="BI285" s="161"/>
      <c r="BJ285" s="161"/>
      <c r="BK285" s="162"/>
      <c r="BL285" s="162"/>
      <c r="BM285" s="162"/>
      <c r="BN285" s="161"/>
      <c r="BO285" s="2"/>
      <c r="BP285" s="2">
        <v>2.0700000000000001E-9</v>
      </c>
      <c r="BQ285" s="2">
        <v>4.8841045133399996</v>
      </c>
      <c r="BR285" s="2">
        <v>6286.6662786432007</v>
      </c>
      <c r="BS285" s="2">
        <f t="shared" si="35"/>
        <v>2.6350890910287414E-10</v>
      </c>
      <c r="BT285" s="2"/>
      <c r="BU285" s="2">
        <v>2.1999999999999999E-10</v>
      </c>
      <c r="BV285" s="2">
        <v>4.6646283952100003</v>
      </c>
      <c r="BW285" s="2">
        <v>13362.4497067992</v>
      </c>
      <c r="BX285" s="2">
        <f t="shared" si="36"/>
        <v>2.0955288009798417E-10</v>
      </c>
      <c r="BY285" s="161"/>
      <c r="BZ285" s="162"/>
      <c r="CA285" s="162"/>
      <c r="CB285" s="162"/>
      <c r="CC285" s="161"/>
      <c r="CD285" s="161"/>
      <c r="CE285" s="162"/>
      <c r="CF285" s="162"/>
      <c r="CG285" s="162"/>
      <c r="CH285" s="161"/>
      <c r="CI285" s="161"/>
      <c r="CJ285" s="162"/>
      <c r="CK285" s="162"/>
      <c r="CL285" s="162"/>
      <c r="CM285" s="161"/>
      <c r="CN285" s="161"/>
      <c r="CO285" s="162"/>
      <c r="CP285" s="162"/>
      <c r="CQ285" s="162"/>
      <c r="CR285" s="161"/>
    </row>
    <row r="286" spans="1:96" ht="12.75">
      <c r="A286" s="161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2">
        <v>4.66E-9</v>
      </c>
      <c r="N286" s="2">
        <v>3.1498237219799998</v>
      </c>
      <c r="O286" s="2">
        <v>10440.274292603601</v>
      </c>
      <c r="P286" s="2">
        <f t="shared" si="33"/>
        <v>-1.1114611542295887E-9</v>
      </c>
      <c r="Q286" s="161"/>
      <c r="R286" s="2">
        <v>5.4E-10</v>
      </c>
      <c r="S286" s="2">
        <v>1.97301333704</v>
      </c>
      <c r="T286" s="2">
        <v>23581.258177317599</v>
      </c>
      <c r="U286" s="2">
        <f t="shared" si="34"/>
        <v>-5.3975205404140321E-10</v>
      </c>
      <c r="V286" s="161"/>
      <c r="W286" s="162"/>
      <c r="X286" s="162"/>
      <c r="Y286" s="162"/>
      <c r="Z286" s="161"/>
      <c r="AA286" s="161"/>
      <c r="AB286" s="162"/>
      <c r="AC286" s="162"/>
      <c r="AD286" s="162"/>
      <c r="AE286" s="161"/>
      <c r="AF286" s="161"/>
      <c r="AG286" s="162"/>
      <c r="AH286" s="162"/>
      <c r="AI286" s="162"/>
      <c r="AJ286" s="161"/>
      <c r="AK286" s="161"/>
      <c r="AL286" s="162"/>
      <c r="AM286" s="162"/>
      <c r="AN286" s="162"/>
      <c r="AO286" s="161"/>
      <c r="AP286" s="161"/>
      <c r="AQ286" s="162"/>
      <c r="AR286" s="162"/>
      <c r="AS286" s="162"/>
      <c r="AT286" s="161"/>
      <c r="AU286" s="161"/>
      <c r="AV286" s="162"/>
      <c r="AW286" s="162"/>
      <c r="AX286" s="162"/>
      <c r="AY286" s="161"/>
      <c r="AZ286" s="161"/>
      <c r="BA286" s="162"/>
      <c r="BB286" s="162"/>
      <c r="BC286" s="162"/>
      <c r="BD286" s="161"/>
      <c r="BE286" s="161"/>
      <c r="BF286" s="162"/>
      <c r="BG286" s="162"/>
      <c r="BH286" s="162"/>
      <c r="BI286" s="161"/>
      <c r="BJ286" s="161"/>
      <c r="BK286" s="162"/>
      <c r="BL286" s="162"/>
      <c r="BM286" s="162"/>
      <c r="BN286" s="161"/>
      <c r="BO286" s="2"/>
      <c r="BP286" s="2">
        <v>1.6000000000000001E-9</v>
      </c>
      <c r="BQ286" s="2">
        <v>4.9594382684599996</v>
      </c>
      <c r="BR286" s="2">
        <v>10021.8372800994</v>
      </c>
      <c r="BS286" s="2">
        <f t="shared" si="35"/>
        <v>1.5073976006972982E-9</v>
      </c>
      <c r="BT286" s="2"/>
      <c r="BU286" s="2">
        <v>1.8999999999999999E-10</v>
      </c>
      <c r="BV286" s="2">
        <v>1.7812116786200001</v>
      </c>
      <c r="BW286" s="2">
        <v>156137.47598479901</v>
      </c>
      <c r="BX286" s="2">
        <f t="shared" si="36"/>
        <v>-1.8999879666018333E-10</v>
      </c>
      <c r="BY286" s="161"/>
      <c r="BZ286" s="162"/>
      <c r="CA286" s="162"/>
      <c r="CB286" s="162"/>
      <c r="CC286" s="161"/>
      <c r="CD286" s="161"/>
      <c r="CE286" s="162"/>
      <c r="CF286" s="162"/>
      <c r="CG286" s="162"/>
      <c r="CH286" s="161"/>
      <c r="CI286" s="161"/>
      <c r="CJ286" s="162"/>
      <c r="CK286" s="162"/>
      <c r="CL286" s="162"/>
      <c r="CM286" s="161"/>
      <c r="CN286" s="161"/>
      <c r="CO286" s="162"/>
      <c r="CP286" s="162"/>
      <c r="CQ286" s="162"/>
      <c r="CR286" s="161"/>
    </row>
    <row r="287" spans="1:96" ht="12.75">
      <c r="A287" s="161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2">
        <v>4.66E-9</v>
      </c>
      <c r="N287" s="2">
        <v>0.90708835656999998</v>
      </c>
      <c r="O287" s="2">
        <v>5966.6839803348003</v>
      </c>
      <c r="P287" s="2">
        <f t="shared" si="33"/>
        <v>3.3786989099485939E-9</v>
      </c>
      <c r="Q287" s="161"/>
      <c r="R287" s="2">
        <v>4.8999999999999996E-10</v>
      </c>
      <c r="S287" s="2">
        <v>4.9822357902699999</v>
      </c>
      <c r="T287" s="2">
        <v>10021.8372800994</v>
      </c>
      <c r="U287" s="2">
        <f t="shared" si="34"/>
        <v>4.6526541743858349E-10</v>
      </c>
      <c r="V287" s="161"/>
      <c r="W287" s="162"/>
      <c r="X287" s="162"/>
      <c r="Y287" s="162"/>
      <c r="Z287" s="161"/>
      <c r="AA287" s="161"/>
      <c r="AB287" s="162"/>
      <c r="AC287" s="162"/>
      <c r="AD287" s="162"/>
      <c r="AE287" s="161"/>
      <c r="AF287" s="161"/>
      <c r="AG287" s="162"/>
      <c r="AH287" s="162"/>
      <c r="AI287" s="162"/>
      <c r="AJ287" s="161"/>
      <c r="AK287" s="161"/>
      <c r="AL287" s="162"/>
      <c r="AM287" s="162"/>
      <c r="AN287" s="162"/>
      <c r="AO287" s="161"/>
      <c r="AP287" s="161"/>
      <c r="AQ287" s="162"/>
      <c r="AR287" s="162"/>
      <c r="AS287" s="162"/>
      <c r="AT287" s="161"/>
      <c r="AU287" s="161"/>
      <c r="AV287" s="162"/>
      <c r="AW287" s="162"/>
      <c r="AX287" s="162"/>
      <c r="AY287" s="161"/>
      <c r="AZ287" s="161"/>
      <c r="BA287" s="162"/>
      <c r="BB287" s="162"/>
      <c r="BC287" s="162"/>
      <c r="BD287" s="161"/>
      <c r="BE287" s="161"/>
      <c r="BF287" s="162"/>
      <c r="BG287" s="162"/>
      <c r="BH287" s="162"/>
      <c r="BI287" s="161"/>
      <c r="BJ287" s="161"/>
      <c r="BK287" s="162"/>
      <c r="BL287" s="162"/>
      <c r="BM287" s="162"/>
      <c r="BN287" s="161"/>
      <c r="BO287" s="2"/>
      <c r="BP287" s="2">
        <v>1.6600000000000001E-9</v>
      </c>
      <c r="BQ287" s="2">
        <v>0.97126433565000003</v>
      </c>
      <c r="BR287" s="2">
        <v>3097.8838227257902</v>
      </c>
      <c r="BS287" s="2">
        <f t="shared" si="35"/>
        <v>-1.4589975378610735E-9</v>
      </c>
      <c r="BT287" s="2"/>
      <c r="BU287" s="2">
        <v>1.8999999999999999E-10</v>
      </c>
      <c r="BV287" s="2">
        <v>2.9996910222099999</v>
      </c>
      <c r="BW287" s="2">
        <v>19651.048481098002</v>
      </c>
      <c r="BX287" s="2">
        <f t="shared" si="36"/>
        <v>1.2437031902921076E-10</v>
      </c>
      <c r="BY287" s="161"/>
      <c r="BZ287" s="162"/>
      <c r="CA287" s="162"/>
      <c r="CB287" s="162"/>
      <c r="CC287" s="161"/>
      <c r="CD287" s="161"/>
      <c r="CE287" s="162"/>
      <c r="CF287" s="162"/>
      <c r="CG287" s="162"/>
      <c r="CH287" s="161"/>
      <c r="CI287" s="161"/>
      <c r="CJ287" s="162"/>
      <c r="CK287" s="162"/>
      <c r="CL287" s="162"/>
      <c r="CM287" s="161"/>
      <c r="CN287" s="161"/>
      <c r="CO287" s="162"/>
      <c r="CP287" s="162"/>
      <c r="CQ287" s="162"/>
      <c r="CR287" s="161"/>
    </row>
    <row r="288" spans="1:96" ht="12.75">
      <c r="A288" s="161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2">
        <v>5.28E-9</v>
      </c>
      <c r="N288" s="2">
        <v>0.81926454469999999</v>
      </c>
      <c r="O288" s="2">
        <v>813.55028395980003</v>
      </c>
      <c r="P288" s="2">
        <f t="shared" si="33"/>
        <v>-4.5015178663855535E-9</v>
      </c>
      <c r="Q288" s="161"/>
      <c r="R288" s="2">
        <v>4.6000000000000001E-10</v>
      </c>
      <c r="S288" s="2">
        <v>5.4143170553899997</v>
      </c>
      <c r="T288" s="2">
        <v>33019.021112204602</v>
      </c>
      <c r="U288" s="2">
        <f t="shared" si="34"/>
        <v>-7.4226571371179842E-11</v>
      </c>
      <c r="V288" s="161"/>
      <c r="W288" s="162"/>
      <c r="X288" s="162"/>
      <c r="Y288" s="162"/>
      <c r="Z288" s="161"/>
      <c r="AA288" s="161"/>
      <c r="AB288" s="162"/>
      <c r="AC288" s="162"/>
      <c r="AD288" s="162"/>
      <c r="AE288" s="161"/>
      <c r="AF288" s="161"/>
      <c r="AG288" s="162"/>
      <c r="AH288" s="162"/>
      <c r="AI288" s="162"/>
      <c r="AJ288" s="161"/>
      <c r="AK288" s="161"/>
      <c r="AL288" s="162"/>
      <c r="AM288" s="162"/>
      <c r="AN288" s="162"/>
      <c r="AO288" s="161"/>
      <c r="AP288" s="161"/>
      <c r="AQ288" s="162"/>
      <c r="AR288" s="162"/>
      <c r="AS288" s="162"/>
      <c r="AT288" s="161"/>
      <c r="AU288" s="161"/>
      <c r="AV288" s="162"/>
      <c r="AW288" s="162"/>
      <c r="AX288" s="162"/>
      <c r="AY288" s="161"/>
      <c r="AZ288" s="161"/>
      <c r="BA288" s="162"/>
      <c r="BB288" s="162"/>
      <c r="BC288" s="162"/>
      <c r="BD288" s="161"/>
      <c r="BE288" s="161"/>
      <c r="BF288" s="162"/>
      <c r="BG288" s="162"/>
      <c r="BH288" s="162"/>
      <c r="BI288" s="161"/>
      <c r="BJ288" s="161"/>
      <c r="BK288" s="162"/>
      <c r="BL288" s="162"/>
      <c r="BM288" s="162"/>
      <c r="BN288" s="161"/>
      <c r="BO288" s="2"/>
      <c r="BP288" s="2">
        <v>2.09E-9</v>
      </c>
      <c r="BQ288" s="2">
        <v>5.75663411805</v>
      </c>
      <c r="BR288" s="2">
        <v>3646.3503773543998</v>
      </c>
      <c r="BS288" s="2">
        <f t="shared" si="35"/>
        <v>-6.6469039504269266E-10</v>
      </c>
      <c r="BT288" s="2"/>
      <c r="BU288" s="2">
        <v>1.8999999999999999E-10</v>
      </c>
      <c r="BV288" s="2">
        <v>2.86664273362</v>
      </c>
      <c r="BW288" s="2">
        <v>18422.6293590981</v>
      </c>
      <c r="BX288" s="2">
        <f t="shared" si="36"/>
        <v>5.9551514114759095E-11</v>
      </c>
      <c r="BY288" s="161"/>
      <c r="BZ288" s="162"/>
      <c r="CA288" s="162"/>
      <c r="CB288" s="162"/>
      <c r="CC288" s="161"/>
      <c r="CD288" s="161"/>
      <c r="CE288" s="162"/>
      <c r="CF288" s="162"/>
      <c r="CG288" s="162"/>
      <c r="CH288" s="161"/>
      <c r="CI288" s="161"/>
      <c r="CJ288" s="162"/>
      <c r="CK288" s="162"/>
      <c r="CL288" s="162"/>
      <c r="CM288" s="161"/>
      <c r="CN288" s="161"/>
      <c r="CO288" s="162"/>
      <c r="CP288" s="162"/>
      <c r="CQ288" s="162"/>
      <c r="CR288" s="161"/>
    </row>
    <row r="289" spans="1:96" ht="12.75">
      <c r="A289" s="161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2">
        <v>6.0300000000000001E-9</v>
      </c>
      <c r="N289" s="2">
        <v>3.8137892192699998</v>
      </c>
      <c r="O289" s="2">
        <v>316428.22867391497</v>
      </c>
      <c r="P289" s="2">
        <f t="shared" si="33"/>
        <v>-4.293108524683674E-9</v>
      </c>
      <c r="Q289" s="161"/>
      <c r="R289" s="2">
        <v>5.1E-10</v>
      </c>
      <c r="S289" s="2">
        <v>1.23882053879</v>
      </c>
      <c r="T289" s="2">
        <v>12539.853380183</v>
      </c>
      <c r="U289" s="2">
        <f t="shared" si="34"/>
        <v>3.4579178412955375E-10</v>
      </c>
      <c r="V289" s="161"/>
      <c r="W289" s="162"/>
      <c r="X289" s="162"/>
      <c r="Y289" s="162"/>
      <c r="Z289" s="161"/>
      <c r="AA289" s="161"/>
      <c r="AB289" s="162"/>
      <c r="AC289" s="162"/>
      <c r="AD289" s="162"/>
      <c r="AE289" s="161"/>
      <c r="AF289" s="161"/>
      <c r="AG289" s="162"/>
      <c r="AH289" s="162"/>
      <c r="AI289" s="162"/>
      <c r="AJ289" s="161"/>
      <c r="AK289" s="161"/>
      <c r="AL289" s="162"/>
      <c r="AM289" s="162"/>
      <c r="AN289" s="162"/>
      <c r="AO289" s="161"/>
      <c r="AP289" s="161"/>
      <c r="AQ289" s="162"/>
      <c r="AR289" s="162"/>
      <c r="AS289" s="162"/>
      <c r="AT289" s="161"/>
      <c r="AU289" s="161"/>
      <c r="AV289" s="162"/>
      <c r="AW289" s="162"/>
      <c r="AX289" s="162"/>
      <c r="AY289" s="161"/>
      <c r="AZ289" s="161"/>
      <c r="BA289" s="162"/>
      <c r="BB289" s="162"/>
      <c r="BC289" s="162"/>
      <c r="BD289" s="161"/>
      <c r="BE289" s="161"/>
      <c r="BF289" s="162"/>
      <c r="BG289" s="162"/>
      <c r="BH289" s="162"/>
      <c r="BI289" s="161"/>
      <c r="BJ289" s="161"/>
      <c r="BK289" s="162"/>
      <c r="BL289" s="162"/>
      <c r="BM289" s="162"/>
      <c r="BN289" s="161"/>
      <c r="BO289" s="2"/>
      <c r="BP289" s="2">
        <v>1.75E-9</v>
      </c>
      <c r="BQ289" s="2">
        <v>6.1276282441200003</v>
      </c>
      <c r="BR289" s="2">
        <v>239424.39025435201</v>
      </c>
      <c r="BS289" s="2">
        <f t="shared" si="35"/>
        <v>-5.814055583920242E-10</v>
      </c>
      <c r="BT289" s="2"/>
      <c r="BU289" s="2">
        <v>2.5000000000000002E-10</v>
      </c>
      <c r="BV289" s="2">
        <v>0.94995632140999997</v>
      </c>
      <c r="BW289" s="2">
        <v>31415.379249957001</v>
      </c>
      <c r="BX289" s="2">
        <f t="shared" si="36"/>
        <v>-2.254033612605975E-10</v>
      </c>
      <c r="BY289" s="161"/>
      <c r="BZ289" s="162"/>
      <c r="CA289" s="162"/>
      <c r="CB289" s="162"/>
      <c r="CC289" s="161"/>
      <c r="CD289" s="161"/>
      <c r="CE289" s="162"/>
      <c r="CF289" s="162"/>
      <c r="CG289" s="162"/>
      <c r="CH289" s="161"/>
      <c r="CI289" s="161"/>
      <c r="CJ289" s="162"/>
      <c r="CK289" s="162"/>
      <c r="CL289" s="162"/>
      <c r="CM289" s="161"/>
      <c r="CN289" s="161"/>
      <c r="CO289" s="162"/>
      <c r="CP289" s="162"/>
      <c r="CQ289" s="162"/>
      <c r="CR289" s="161"/>
    </row>
    <row r="290" spans="1:96" ht="12.75">
      <c r="A290" s="161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2">
        <v>5.5899999999999999E-9</v>
      </c>
      <c r="N290" s="2">
        <v>1.8189480412400001</v>
      </c>
      <c r="O290" s="2">
        <v>17996.031168222202</v>
      </c>
      <c r="P290" s="2">
        <f t="shared" si="33"/>
        <v>-4.7002200396671135E-9</v>
      </c>
      <c r="Q290" s="161"/>
      <c r="R290" s="2">
        <v>4.6000000000000001E-10</v>
      </c>
      <c r="S290" s="2">
        <v>2.4136997608600002</v>
      </c>
      <c r="T290" s="2">
        <v>98068.536716305302</v>
      </c>
      <c r="U290" s="2">
        <f t="shared" si="34"/>
        <v>2.5603020674194784E-10</v>
      </c>
      <c r="V290" s="161"/>
      <c r="W290" s="162"/>
      <c r="X290" s="162"/>
      <c r="Y290" s="162"/>
      <c r="Z290" s="161"/>
      <c r="AA290" s="161"/>
      <c r="AB290" s="162"/>
      <c r="AC290" s="162"/>
      <c r="AD290" s="162"/>
      <c r="AE290" s="161"/>
      <c r="AF290" s="161"/>
      <c r="AG290" s="162"/>
      <c r="AH290" s="162"/>
      <c r="AI290" s="162"/>
      <c r="AJ290" s="161"/>
      <c r="AK290" s="161"/>
      <c r="AL290" s="162"/>
      <c r="AM290" s="162"/>
      <c r="AN290" s="162"/>
      <c r="AO290" s="161"/>
      <c r="AP290" s="161"/>
      <c r="AQ290" s="162"/>
      <c r="AR290" s="162"/>
      <c r="AS290" s="162"/>
      <c r="AT290" s="161"/>
      <c r="AU290" s="161"/>
      <c r="AV290" s="162"/>
      <c r="AW290" s="162"/>
      <c r="AX290" s="162"/>
      <c r="AY290" s="161"/>
      <c r="AZ290" s="161"/>
      <c r="BA290" s="162"/>
      <c r="BB290" s="162"/>
      <c r="BC290" s="162"/>
      <c r="BD290" s="161"/>
      <c r="BE290" s="161"/>
      <c r="BF290" s="162"/>
      <c r="BG290" s="162"/>
      <c r="BH290" s="162"/>
      <c r="BI290" s="161"/>
      <c r="BJ290" s="161"/>
      <c r="BK290" s="162"/>
      <c r="BL290" s="162"/>
      <c r="BM290" s="162"/>
      <c r="BN290" s="161"/>
      <c r="BO290" s="2"/>
      <c r="BP290" s="2">
        <v>1.73E-9</v>
      </c>
      <c r="BQ290" s="2">
        <v>3.1388723497300002</v>
      </c>
      <c r="BR290" s="2">
        <v>6179.9830757727996</v>
      </c>
      <c r="BS290" s="2">
        <f t="shared" si="35"/>
        <v>1.6580428065459342E-9</v>
      </c>
      <c r="BT290" s="2"/>
      <c r="BU290" s="2">
        <v>1.8999999999999999E-10</v>
      </c>
      <c r="BV290" s="2">
        <v>4.7143285149900001</v>
      </c>
      <c r="BW290" s="2">
        <v>77690.759505738402</v>
      </c>
      <c r="BX290" s="2">
        <f t="shared" si="36"/>
        <v>6.7279402558905845E-11</v>
      </c>
      <c r="BY290" s="161"/>
      <c r="BZ290" s="162"/>
      <c r="CA290" s="162"/>
      <c r="CB290" s="162"/>
      <c r="CC290" s="161"/>
      <c r="CD290" s="161"/>
      <c r="CE290" s="162"/>
      <c r="CF290" s="162"/>
      <c r="CG290" s="162"/>
      <c r="CH290" s="161"/>
      <c r="CI290" s="161"/>
      <c r="CJ290" s="162"/>
      <c r="CK290" s="162"/>
      <c r="CL290" s="162"/>
      <c r="CM290" s="161"/>
      <c r="CN290" s="161"/>
      <c r="CO290" s="162"/>
      <c r="CP290" s="162"/>
      <c r="CQ290" s="162"/>
      <c r="CR290" s="161"/>
    </row>
    <row r="291" spans="1:96" ht="12.75">
      <c r="A291" s="161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2">
        <v>4.3699999999999996E-9</v>
      </c>
      <c r="N291" s="2">
        <v>2.2862559443500001</v>
      </c>
      <c r="O291" s="2">
        <v>6303.8512454838001</v>
      </c>
      <c r="P291" s="2">
        <f t="shared" si="33"/>
        <v>1.378038011935226E-9</v>
      </c>
      <c r="Q291" s="161"/>
      <c r="R291" s="2">
        <v>4.3999999999999998E-10</v>
      </c>
      <c r="S291" s="2">
        <v>0.80750593745999999</v>
      </c>
      <c r="T291" s="2">
        <v>167283.76158766501</v>
      </c>
      <c r="U291" s="2">
        <f t="shared" si="34"/>
        <v>-4.3919997760318995E-10</v>
      </c>
      <c r="V291" s="161"/>
      <c r="W291" s="162"/>
      <c r="X291" s="162"/>
      <c r="Y291" s="162"/>
      <c r="Z291" s="161"/>
      <c r="AA291" s="161"/>
      <c r="AB291" s="162"/>
      <c r="AC291" s="162"/>
      <c r="AD291" s="162"/>
      <c r="AE291" s="161"/>
      <c r="AF291" s="161"/>
      <c r="AG291" s="162"/>
      <c r="AH291" s="162"/>
      <c r="AI291" s="162"/>
      <c r="AJ291" s="161"/>
      <c r="AK291" s="161"/>
      <c r="AL291" s="162"/>
      <c r="AM291" s="162"/>
      <c r="AN291" s="162"/>
      <c r="AO291" s="161"/>
      <c r="AP291" s="161"/>
      <c r="AQ291" s="162"/>
      <c r="AR291" s="162"/>
      <c r="AS291" s="162"/>
      <c r="AT291" s="161"/>
      <c r="AU291" s="161"/>
      <c r="AV291" s="162"/>
      <c r="AW291" s="162"/>
      <c r="AX291" s="162"/>
      <c r="AY291" s="161"/>
      <c r="AZ291" s="161"/>
      <c r="BA291" s="162"/>
      <c r="BB291" s="162"/>
      <c r="BC291" s="162"/>
      <c r="BD291" s="161"/>
      <c r="BE291" s="161"/>
      <c r="BF291" s="162"/>
      <c r="BG291" s="162"/>
      <c r="BH291" s="162"/>
      <c r="BI291" s="161"/>
      <c r="BJ291" s="161"/>
      <c r="BK291" s="162"/>
      <c r="BL291" s="162"/>
      <c r="BM291" s="162"/>
      <c r="BN291" s="161"/>
      <c r="BO291" s="2"/>
      <c r="BP291" s="2">
        <v>1.57E-9</v>
      </c>
      <c r="BQ291" s="2">
        <v>3.62822058179</v>
      </c>
      <c r="BR291" s="2">
        <v>18451.078546565899</v>
      </c>
      <c r="BS291" s="2">
        <f t="shared" si="35"/>
        <v>-4.4147352960270793E-10</v>
      </c>
      <c r="BT291" s="2"/>
      <c r="BU291" s="2">
        <v>1.8999999999999999E-10</v>
      </c>
      <c r="BV291" s="2">
        <v>2.5422739824099998</v>
      </c>
      <c r="BW291" s="2">
        <v>77736.783430502401</v>
      </c>
      <c r="BX291" s="2">
        <f t="shared" si="36"/>
        <v>6.5578982351424428E-11</v>
      </c>
      <c r="BY291" s="161"/>
      <c r="BZ291" s="162"/>
      <c r="CA291" s="162"/>
      <c r="CB291" s="162"/>
      <c r="CC291" s="161"/>
      <c r="CD291" s="161"/>
      <c r="CE291" s="162"/>
      <c r="CF291" s="162"/>
      <c r="CG291" s="162"/>
      <c r="CH291" s="161"/>
      <c r="CI291" s="161"/>
      <c r="CJ291" s="162"/>
      <c r="CK291" s="162"/>
      <c r="CL291" s="162"/>
      <c r="CM291" s="161"/>
      <c r="CN291" s="161"/>
      <c r="CO291" s="162"/>
      <c r="CP291" s="162"/>
      <c r="CQ291" s="162"/>
      <c r="CR291" s="161"/>
    </row>
    <row r="292" spans="1:96" ht="12.75">
      <c r="A292" s="161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2">
        <v>5.1799999999999999E-9</v>
      </c>
      <c r="N292" s="2">
        <v>4.8606917832200001</v>
      </c>
      <c r="O292" s="2">
        <v>20597.243963041201</v>
      </c>
      <c r="P292" s="2">
        <f t="shared" si="33"/>
        <v>-4.2353286570039724E-9</v>
      </c>
      <c r="Q292" s="161"/>
      <c r="R292" s="2">
        <v>4.5E-10</v>
      </c>
      <c r="S292" s="2">
        <v>4.3961358444499998</v>
      </c>
      <c r="T292" s="2">
        <v>433.71173787679999</v>
      </c>
      <c r="U292" s="2">
        <f t="shared" si="34"/>
        <v>-1.837358825910573E-10</v>
      </c>
      <c r="V292" s="161"/>
      <c r="W292" s="162"/>
      <c r="X292" s="162"/>
      <c r="Y292" s="162"/>
      <c r="Z292" s="161"/>
      <c r="AA292" s="161"/>
      <c r="AB292" s="162"/>
      <c r="AC292" s="162"/>
      <c r="AD292" s="162"/>
      <c r="AE292" s="161"/>
      <c r="AF292" s="161"/>
      <c r="AG292" s="162"/>
      <c r="AH292" s="162"/>
      <c r="AI292" s="162"/>
      <c r="AJ292" s="161"/>
      <c r="AK292" s="161"/>
      <c r="AL292" s="162"/>
      <c r="AM292" s="162"/>
      <c r="AN292" s="162"/>
      <c r="AO292" s="161"/>
      <c r="AP292" s="161"/>
      <c r="AQ292" s="162"/>
      <c r="AR292" s="162"/>
      <c r="AS292" s="162"/>
      <c r="AT292" s="161"/>
      <c r="AU292" s="161"/>
      <c r="AV292" s="162"/>
      <c r="AW292" s="162"/>
      <c r="AX292" s="162"/>
      <c r="AY292" s="161"/>
      <c r="AZ292" s="161"/>
      <c r="BA292" s="162"/>
      <c r="BB292" s="162"/>
      <c r="BC292" s="162"/>
      <c r="BD292" s="161"/>
      <c r="BE292" s="161"/>
      <c r="BF292" s="162"/>
      <c r="BG292" s="162"/>
      <c r="BH292" s="162"/>
      <c r="BI292" s="161"/>
      <c r="BJ292" s="161"/>
      <c r="BK292" s="162"/>
      <c r="BL292" s="162"/>
      <c r="BM292" s="162"/>
      <c r="BN292" s="161"/>
      <c r="BO292" s="2"/>
      <c r="BP292" s="2">
        <v>1.57E-9</v>
      </c>
      <c r="BQ292" s="2">
        <v>4.6769591223500004</v>
      </c>
      <c r="BR292" s="2">
        <v>6709.6740408674004</v>
      </c>
      <c r="BS292" s="2">
        <f t="shared" si="35"/>
        <v>6.9897371237033992E-10</v>
      </c>
      <c r="BT292" s="2"/>
      <c r="BU292" s="2">
        <v>2.0000000000000001E-10</v>
      </c>
      <c r="BV292" s="2">
        <v>5.9191511711600002</v>
      </c>
      <c r="BW292" s="2">
        <v>48739.859897082999</v>
      </c>
      <c r="BX292" s="2">
        <f t="shared" si="36"/>
        <v>1.8189500178626626E-10</v>
      </c>
      <c r="BY292" s="161"/>
      <c r="BZ292" s="162"/>
      <c r="CA292" s="162"/>
      <c r="CB292" s="162"/>
      <c r="CC292" s="161"/>
      <c r="CD292" s="161"/>
      <c r="CE292" s="162"/>
      <c r="CF292" s="162"/>
      <c r="CG292" s="162"/>
      <c r="CH292" s="161"/>
      <c r="CI292" s="161"/>
      <c r="CJ292" s="162"/>
      <c r="CK292" s="162"/>
      <c r="CL292" s="162"/>
      <c r="CM292" s="161"/>
      <c r="CN292" s="161"/>
      <c r="CO292" s="162"/>
      <c r="CP292" s="162"/>
      <c r="CQ292" s="162"/>
      <c r="CR292" s="161"/>
    </row>
    <row r="293" spans="1:96" ht="12.75">
      <c r="A293" s="161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2">
        <v>4.2400000000000002E-9</v>
      </c>
      <c r="N293" s="2">
        <v>6.2352001869300002</v>
      </c>
      <c r="O293" s="2">
        <v>6489.2613984285999</v>
      </c>
      <c r="P293" s="2">
        <f t="shared" si="33"/>
        <v>-4.2391346231882718E-10</v>
      </c>
      <c r="Q293" s="161"/>
      <c r="R293" s="2">
        <v>4.3999999999999998E-10</v>
      </c>
      <c r="S293" s="2">
        <v>2.5735820878500002</v>
      </c>
      <c r="T293" s="2">
        <v>12964.300703391</v>
      </c>
      <c r="U293" s="2">
        <f t="shared" si="34"/>
        <v>4.3183981592915242E-10</v>
      </c>
      <c r="V293" s="161"/>
      <c r="W293" s="162"/>
      <c r="X293" s="162"/>
      <c r="Y293" s="162"/>
      <c r="Z293" s="161"/>
      <c r="AA293" s="161"/>
      <c r="AB293" s="162"/>
      <c r="AC293" s="162"/>
      <c r="AD293" s="162"/>
      <c r="AE293" s="161"/>
      <c r="AF293" s="161"/>
      <c r="AG293" s="162"/>
      <c r="AH293" s="162"/>
      <c r="AI293" s="162"/>
      <c r="AJ293" s="161"/>
      <c r="AK293" s="161"/>
      <c r="AL293" s="162"/>
      <c r="AM293" s="162"/>
      <c r="AN293" s="162"/>
      <c r="AO293" s="161"/>
      <c r="AP293" s="161"/>
      <c r="AQ293" s="162"/>
      <c r="AR293" s="162"/>
      <c r="AS293" s="162"/>
      <c r="AT293" s="161"/>
      <c r="AU293" s="161"/>
      <c r="AV293" s="162"/>
      <c r="AW293" s="162"/>
      <c r="AX293" s="162"/>
      <c r="AY293" s="161"/>
      <c r="AZ293" s="161"/>
      <c r="BA293" s="162"/>
      <c r="BB293" s="162"/>
      <c r="BC293" s="162"/>
      <c r="BD293" s="161"/>
      <c r="BE293" s="161"/>
      <c r="BF293" s="162"/>
      <c r="BG293" s="162"/>
      <c r="BH293" s="162"/>
      <c r="BI293" s="161"/>
      <c r="BJ293" s="161"/>
      <c r="BK293" s="162"/>
      <c r="BL293" s="162"/>
      <c r="BM293" s="162"/>
      <c r="BN293" s="161"/>
      <c r="BO293" s="2"/>
      <c r="BP293" s="2">
        <v>1.4599999999999999E-9</v>
      </c>
      <c r="BQ293" s="2">
        <v>3.0950606973500001</v>
      </c>
      <c r="BR293" s="2">
        <v>4907.3020501456003</v>
      </c>
      <c r="BS293" s="2">
        <f t="shared" si="35"/>
        <v>7.6547296825935943E-10</v>
      </c>
      <c r="BT293" s="2"/>
      <c r="BU293" s="2"/>
      <c r="BV293" s="2"/>
      <c r="BW293" s="2"/>
      <c r="BX293" s="2"/>
      <c r="BY293" s="161"/>
      <c r="BZ293" s="162"/>
      <c r="CA293" s="162"/>
      <c r="CB293" s="162"/>
      <c r="CC293" s="161"/>
      <c r="CD293" s="161"/>
      <c r="CE293" s="162"/>
      <c r="CF293" s="162"/>
      <c r="CG293" s="162"/>
      <c r="CH293" s="161"/>
      <c r="CI293" s="161"/>
      <c r="CJ293" s="162"/>
      <c r="CK293" s="162"/>
      <c r="CL293" s="162"/>
      <c r="CM293" s="161"/>
      <c r="CN293" s="161"/>
      <c r="CO293" s="162"/>
      <c r="CP293" s="162"/>
      <c r="CQ293" s="162"/>
      <c r="CR293" s="161"/>
    </row>
    <row r="294" spans="1:96" ht="12.75">
      <c r="A294" s="161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2">
        <v>5.1799999999999999E-9</v>
      </c>
      <c r="N294" s="2">
        <v>6.1761782675600001</v>
      </c>
      <c r="O294" s="2">
        <v>0.24381748349999999</v>
      </c>
      <c r="P294" s="2">
        <f t="shared" si="33"/>
        <v>5.1496188659485442E-9</v>
      </c>
      <c r="Q294" s="161"/>
      <c r="R294" s="2">
        <v>4.6000000000000001E-10</v>
      </c>
      <c r="S294" s="2">
        <v>0.26142733448</v>
      </c>
      <c r="T294" s="2">
        <v>11.045700263900001</v>
      </c>
      <c r="U294" s="2">
        <f t="shared" si="34"/>
        <v>4.508138354473798E-10</v>
      </c>
      <c r="V294" s="161"/>
      <c r="W294" s="162"/>
      <c r="X294" s="162"/>
      <c r="Y294" s="162"/>
      <c r="Z294" s="161"/>
      <c r="AA294" s="161"/>
      <c r="AB294" s="162"/>
      <c r="AC294" s="162"/>
      <c r="AD294" s="162"/>
      <c r="AE294" s="161"/>
      <c r="AF294" s="161"/>
      <c r="AG294" s="162"/>
      <c r="AH294" s="162"/>
      <c r="AI294" s="162"/>
      <c r="AJ294" s="161"/>
      <c r="AK294" s="161"/>
      <c r="AL294" s="162"/>
      <c r="AM294" s="162"/>
      <c r="AN294" s="162"/>
      <c r="AO294" s="161"/>
      <c r="AP294" s="161"/>
      <c r="AQ294" s="162"/>
      <c r="AR294" s="162"/>
      <c r="AS294" s="162"/>
      <c r="AT294" s="161"/>
      <c r="AU294" s="161"/>
      <c r="AV294" s="162"/>
      <c r="AW294" s="162"/>
      <c r="AX294" s="162"/>
      <c r="AY294" s="161"/>
      <c r="AZ294" s="161"/>
      <c r="BA294" s="162"/>
      <c r="BB294" s="162"/>
      <c r="BC294" s="162"/>
      <c r="BD294" s="161"/>
      <c r="BE294" s="161"/>
      <c r="BF294" s="162"/>
      <c r="BG294" s="162"/>
      <c r="BH294" s="162"/>
      <c r="BI294" s="161"/>
      <c r="BJ294" s="161"/>
      <c r="BK294" s="162"/>
      <c r="BL294" s="162"/>
      <c r="BM294" s="162"/>
      <c r="BN294" s="161"/>
      <c r="BO294" s="2"/>
      <c r="BP294" s="2">
        <v>1.6500000000000001E-9</v>
      </c>
      <c r="BQ294" s="2">
        <v>2.2713912876000002</v>
      </c>
      <c r="BR294" s="2">
        <v>10660.6869350424</v>
      </c>
      <c r="BS294" s="2">
        <f t="shared" si="35"/>
        <v>1.5816214737104662E-9</v>
      </c>
      <c r="BT294" s="161"/>
      <c r="BU294" s="162"/>
      <c r="BV294" s="162"/>
      <c r="BW294" s="162"/>
      <c r="BX294" s="161"/>
      <c r="BY294" s="161"/>
      <c r="BZ294" s="162"/>
      <c r="CA294" s="162"/>
      <c r="CB294" s="162"/>
      <c r="CC294" s="161"/>
      <c r="CD294" s="161"/>
      <c r="CE294" s="162"/>
      <c r="CF294" s="162"/>
      <c r="CG294" s="162"/>
      <c r="CH294" s="161"/>
      <c r="CI294" s="161"/>
      <c r="CJ294" s="162"/>
      <c r="CK294" s="162"/>
      <c r="CL294" s="162"/>
      <c r="CM294" s="161"/>
      <c r="CN294" s="161"/>
      <c r="CO294" s="162"/>
      <c r="CP294" s="162"/>
      <c r="CQ294" s="162"/>
      <c r="CR294" s="161"/>
    </row>
    <row r="295" spans="1:96" ht="12.75">
      <c r="A295" s="161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2">
        <v>4.0400000000000001E-9</v>
      </c>
      <c r="N295" s="2">
        <v>5.7280430425800004</v>
      </c>
      <c r="O295" s="2">
        <v>5642.1982426092</v>
      </c>
      <c r="P295" s="2">
        <f t="shared" si="33"/>
        <v>3.6842593731230061E-9</v>
      </c>
      <c r="Q295" s="161"/>
      <c r="R295" s="2">
        <v>4.5E-10</v>
      </c>
      <c r="S295" s="2">
        <v>2.46230645202</v>
      </c>
      <c r="T295" s="2">
        <v>51868.248662178798</v>
      </c>
      <c r="U295" s="2">
        <f t="shared" si="34"/>
        <v>-3.2619255577331714E-10</v>
      </c>
      <c r="V295" s="161"/>
      <c r="W295" s="162"/>
      <c r="X295" s="162"/>
      <c r="Y295" s="162"/>
      <c r="Z295" s="161"/>
      <c r="AA295" s="161"/>
      <c r="AB295" s="162"/>
      <c r="AC295" s="162"/>
      <c r="AD295" s="162"/>
      <c r="AE295" s="161"/>
      <c r="AF295" s="161"/>
      <c r="AG295" s="162"/>
      <c r="AH295" s="162"/>
      <c r="AI295" s="162"/>
      <c r="AJ295" s="161"/>
      <c r="AK295" s="161"/>
      <c r="AL295" s="162"/>
      <c r="AM295" s="162"/>
      <c r="AN295" s="162"/>
      <c r="AO295" s="161"/>
      <c r="AP295" s="161"/>
      <c r="AQ295" s="162"/>
      <c r="AR295" s="162"/>
      <c r="AS295" s="162"/>
      <c r="AT295" s="161"/>
      <c r="AU295" s="161"/>
      <c r="AV295" s="162"/>
      <c r="AW295" s="162"/>
      <c r="AX295" s="162"/>
      <c r="AY295" s="161"/>
      <c r="AZ295" s="161"/>
      <c r="BA295" s="162"/>
      <c r="BB295" s="162"/>
      <c r="BC295" s="162"/>
      <c r="BD295" s="161"/>
      <c r="BE295" s="161"/>
      <c r="BF295" s="162"/>
      <c r="BG295" s="162"/>
      <c r="BH295" s="162"/>
      <c r="BI295" s="161"/>
      <c r="BJ295" s="161"/>
      <c r="BK295" s="162"/>
      <c r="BL295" s="162"/>
      <c r="BM295" s="162"/>
      <c r="BN295" s="161"/>
      <c r="BO295" s="2"/>
      <c r="BP295" s="2">
        <v>2.0099999999999999E-9</v>
      </c>
      <c r="BQ295" s="2">
        <v>1.67701267433</v>
      </c>
      <c r="BR295" s="2">
        <v>2107.0345075424002</v>
      </c>
      <c r="BS295" s="2">
        <f t="shared" si="35"/>
        <v>-1.6803905323689726E-9</v>
      </c>
      <c r="BT295" s="161"/>
      <c r="BU295" s="162"/>
      <c r="BV295" s="162"/>
      <c r="BW295" s="162"/>
      <c r="BX295" s="161"/>
      <c r="BY295" s="161"/>
      <c r="BZ295" s="162"/>
      <c r="CA295" s="162"/>
      <c r="CB295" s="162"/>
      <c r="CC295" s="161"/>
      <c r="CD295" s="161"/>
      <c r="CE295" s="162"/>
      <c r="CF295" s="162"/>
      <c r="CG295" s="162"/>
      <c r="CH295" s="161"/>
      <c r="CI295" s="161"/>
      <c r="CJ295" s="162"/>
      <c r="CK295" s="162"/>
      <c r="CL295" s="162"/>
      <c r="CM295" s="161"/>
      <c r="CN295" s="161"/>
      <c r="CO295" s="162"/>
      <c r="CP295" s="162"/>
      <c r="CQ295" s="162"/>
      <c r="CR295" s="161"/>
    </row>
    <row r="296" spans="1:96" ht="12.75">
      <c r="A296" s="161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2">
        <v>4.5800000000000003E-9</v>
      </c>
      <c r="N296" s="2">
        <v>1.3411777391499999</v>
      </c>
      <c r="O296" s="2">
        <v>6287.0080032545002</v>
      </c>
      <c r="P296" s="2">
        <f t="shared" si="33"/>
        <v>-2.318796249890626E-9</v>
      </c>
      <c r="Q296" s="161"/>
      <c r="R296" s="2">
        <v>4.8E-10</v>
      </c>
      <c r="S296" s="2">
        <v>0.89551707131000002</v>
      </c>
      <c r="T296" s="2">
        <v>56600.279289522201</v>
      </c>
      <c r="U296" s="2">
        <f t="shared" si="34"/>
        <v>1.6025198721205171E-10</v>
      </c>
      <c r="V296" s="161"/>
      <c r="W296" s="162"/>
      <c r="X296" s="162"/>
      <c r="Y296" s="162"/>
      <c r="Z296" s="161"/>
      <c r="AA296" s="161"/>
      <c r="AB296" s="162"/>
      <c r="AC296" s="162"/>
      <c r="AD296" s="162"/>
      <c r="AE296" s="161"/>
      <c r="AF296" s="161"/>
      <c r="AG296" s="162"/>
      <c r="AH296" s="162"/>
      <c r="AI296" s="162"/>
      <c r="AJ296" s="161"/>
      <c r="AK296" s="161"/>
      <c r="AL296" s="162"/>
      <c r="AM296" s="162"/>
      <c r="AN296" s="162"/>
      <c r="AO296" s="161"/>
      <c r="AP296" s="161"/>
      <c r="AQ296" s="162"/>
      <c r="AR296" s="162"/>
      <c r="AS296" s="162"/>
      <c r="AT296" s="161"/>
      <c r="AU296" s="161"/>
      <c r="AV296" s="162"/>
      <c r="AW296" s="162"/>
      <c r="AX296" s="162"/>
      <c r="AY296" s="161"/>
      <c r="AZ296" s="161"/>
      <c r="BA296" s="162"/>
      <c r="BB296" s="162"/>
      <c r="BC296" s="162"/>
      <c r="BD296" s="161"/>
      <c r="BE296" s="161"/>
      <c r="BF296" s="162"/>
      <c r="BG296" s="162"/>
      <c r="BH296" s="162"/>
      <c r="BI296" s="161"/>
      <c r="BJ296" s="161"/>
      <c r="BK296" s="162"/>
      <c r="BL296" s="162"/>
      <c r="BM296" s="162"/>
      <c r="BN296" s="161"/>
      <c r="BO296" s="2"/>
      <c r="BP296" s="2">
        <v>1.44E-9</v>
      </c>
      <c r="BQ296" s="2">
        <v>3.9694774759200002</v>
      </c>
      <c r="BR296" s="2">
        <v>6019.9919266185998</v>
      </c>
      <c r="BS296" s="2">
        <f t="shared" si="35"/>
        <v>-6.0855819076174186E-10</v>
      </c>
      <c r="BT296" s="161"/>
      <c r="BU296" s="162"/>
      <c r="BV296" s="162"/>
      <c r="BW296" s="162"/>
      <c r="BX296" s="161"/>
      <c r="BY296" s="161"/>
      <c r="BZ296" s="162"/>
      <c r="CA296" s="162"/>
      <c r="CB296" s="162"/>
      <c r="CC296" s="161"/>
      <c r="CD296" s="161"/>
      <c r="CE296" s="162"/>
      <c r="CF296" s="162"/>
      <c r="CG296" s="162"/>
      <c r="CH296" s="161"/>
      <c r="CI296" s="161"/>
      <c r="CJ296" s="162"/>
      <c r="CK296" s="162"/>
      <c r="CL296" s="162"/>
      <c r="CM296" s="161"/>
      <c r="CN296" s="161"/>
      <c r="CO296" s="162"/>
      <c r="CP296" s="162"/>
      <c r="CQ296" s="162"/>
      <c r="CR296" s="161"/>
    </row>
    <row r="297" spans="1:96" ht="12.75">
      <c r="A297" s="161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2">
        <v>5.4800000000000001E-9</v>
      </c>
      <c r="N297" s="2">
        <v>5.6845445832000001</v>
      </c>
      <c r="O297" s="2">
        <v>155427.54293624</v>
      </c>
      <c r="P297" s="2">
        <f t="shared" si="33"/>
        <v>-5.9260029138116436E-11</v>
      </c>
      <c r="Q297" s="161"/>
      <c r="R297" s="2">
        <v>5.7E-10</v>
      </c>
      <c r="S297" s="2">
        <v>1.8641670700999999</v>
      </c>
      <c r="T297" s="2">
        <v>25287.723799399799</v>
      </c>
      <c r="U297" s="2">
        <f t="shared" si="34"/>
        <v>5.662097003614814E-10</v>
      </c>
      <c r="V297" s="161"/>
      <c r="W297" s="162"/>
      <c r="X297" s="162"/>
      <c r="Y297" s="162"/>
      <c r="Z297" s="161"/>
      <c r="AA297" s="161"/>
      <c r="AB297" s="162"/>
      <c r="AC297" s="162"/>
      <c r="AD297" s="162"/>
      <c r="AE297" s="161"/>
      <c r="AF297" s="161"/>
      <c r="AG297" s="162"/>
      <c r="AH297" s="162"/>
      <c r="AI297" s="162"/>
      <c r="AJ297" s="161"/>
      <c r="AK297" s="161"/>
      <c r="AL297" s="162"/>
      <c r="AM297" s="162"/>
      <c r="AN297" s="162"/>
      <c r="AO297" s="161"/>
      <c r="AP297" s="161"/>
      <c r="AQ297" s="162"/>
      <c r="AR297" s="162"/>
      <c r="AS297" s="162"/>
      <c r="AT297" s="161"/>
      <c r="AU297" s="161"/>
      <c r="AV297" s="162"/>
      <c r="AW297" s="162"/>
      <c r="AX297" s="162"/>
      <c r="AY297" s="161"/>
      <c r="AZ297" s="161"/>
      <c r="BA297" s="162"/>
      <c r="BB297" s="162"/>
      <c r="BC297" s="162"/>
      <c r="BD297" s="161"/>
      <c r="BE297" s="161"/>
      <c r="BF297" s="162"/>
      <c r="BG297" s="162"/>
      <c r="BH297" s="162"/>
      <c r="BI297" s="161"/>
      <c r="BJ297" s="161"/>
      <c r="BK297" s="162"/>
      <c r="BL297" s="162"/>
      <c r="BM297" s="162"/>
      <c r="BN297" s="161"/>
      <c r="BO297" s="2"/>
      <c r="BP297" s="2">
        <v>1.7100000000000001E-9</v>
      </c>
      <c r="BQ297" s="2">
        <v>5.9130221672900003</v>
      </c>
      <c r="BR297" s="2">
        <v>6058.7310542895002</v>
      </c>
      <c r="BS297" s="2">
        <f t="shared" si="35"/>
        <v>-1.4168241617351788E-9</v>
      </c>
      <c r="BT297" s="161"/>
      <c r="BU297" s="162"/>
      <c r="BV297" s="162"/>
      <c r="BW297" s="162"/>
      <c r="BX297" s="161"/>
      <c r="BY297" s="161"/>
      <c r="BZ297" s="162"/>
      <c r="CA297" s="162"/>
      <c r="CB297" s="162"/>
      <c r="CC297" s="161"/>
      <c r="CD297" s="161"/>
      <c r="CE297" s="162"/>
      <c r="CF297" s="162"/>
      <c r="CG297" s="162"/>
      <c r="CH297" s="161"/>
      <c r="CI297" s="161"/>
      <c r="CJ297" s="162"/>
      <c r="CK297" s="162"/>
      <c r="CL297" s="162"/>
      <c r="CM297" s="161"/>
      <c r="CN297" s="161"/>
      <c r="CO297" s="162"/>
      <c r="CP297" s="162"/>
      <c r="CQ297" s="162"/>
      <c r="CR297" s="161"/>
    </row>
    <row r="298" spans="1:96" ht="12.75">
      <c r="A298" s="161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2">
        <v>5.4700000000000003E-9</v>
      </c>
      <c r="N298" s="2">
        <v>1.0339147206099999</v>
      </c>
      <c r="O298" s="2">
        <v>3646.3503773543998</v>
      </c>
      <c r="P298" s="2">
        <f t="shared" si="33"/>
        <v>5.1677467536055768E-9</v>
      </c>
      <c r="Q298" s="161"/>
      <c r="R298" s="2">
        <v>4.2E-10</v>
      </c>
      <c r="S298" s="2">
        <v>5.2637751343100003</v>
      </c>
      <c r="T298" s="2">
        <v>26084.021806216198</v>
      </c>
      <c r="U298" s="2">
        <f t="shared" si="34"/>
        <v>1.7885102307001958E-10</v>
      </c>
      <c r="V298" s="161"/>
      <c r="W298" s="162"/>
      <c r="X298" s="162"/>
      <c r="Y298" s="162"/>
      <c r="Z298" s="161"/>
      <c r="AA298" s="161"/>
      <c r="AB298" s="162"/>
      <c r="AC298" s="162"/>
      <c r="AD298" s="162"/>
      <c r="AE298" s="161"/>
      <c r="AF298" s="161"/>
      <c r="AG298" s="162"/>
      <c r="AH298" s="162"/>
      <c r="AI298" s="162"/>
      <c r="AJ298" s="161"/>
      <c r="AK298" s="161"/>
      <c r="AL298" s="162"/>
      <c r="AM298" s="162"/>
      <c r="AN298" s="162"/>
      <c r="AO298" s="161"/>
      <c r="AP298" s="161"/>
      <c r="AQ298" s="162"/>
      <c r="AR298" s="162"/>
      <c r="AS298" s="162"/>
      <c r="AT298" s="161"/>
      <c r="AU298" s="161"/>
      <c r="AV298" s="162"/>
      <c r="AW298" s="162"/>
      <c r="AX298" s="162"/>
      <c r="AY298" s="161"/>
      <c r="AZ298" s="161"/>
      <c r="BA298" s="162"/>
      <c r="BB298" s="162"/>
      <c r="BC298" s="162"/>
      <c r="BD298" s="161"/>
      <c r="BE298" s="161"/>
      <c r="BF298" s="162"/>
      <c r="BG298" s="162"/>
      <c r="BH298" s="162"/>
      <c r="BI298" s="161"/>
      <c r="BJ298" s="161"/>
      <c r="BK298" s="162"/>
      <c r="BL298" s="162"/>
      <c r="BM298" s="162"/>
      <c r="BN298" s="161"/>
      <c r="BO298" s="2"/>
      <c r="BP298" s="2">
        <v>1.44E-9</v>
      </c>
      <c r="BQ298" s="2">
        <v>2.1315565512000001</v>
      </c>
      <c r="BR298" s="2">
        <v>26084.021806216198</v>
      </c>
      <c r="BS298" s="2">
        <f t="shared" si="35"/>
        <v>-6.2538998223029499E-10</v>
      </c>
      <c r="BT298" s="161"/>
      <c r="BU298" s="162"/>
      <c r="BV298" s="162"/>
      <c r="BW298" s="162"/>
      <c r="BX298" s="161"/>
      <c r="BY298" s="161"/>
      <c r="BZ298" s="162"/>
      <c r="CA298" s="162"/>
      <c r="CB298" s="162"/>
      <c r="CC298" s="161"/>
      <c r="CD298" s="161"/>
      <c r="CE298" s="162"/>
      <c r="CF298" s="162"/>
      <c r="CG298" s="162"/>
      <c r="CH298" s="161"/>
      <c r="CI298" s="161"/>
      <c r="CJ298" s="162"/>
      <c r="CK298" s="162"/>
      <c r="CL298" s="162"/>
      <c r="CM298" s="161"/>
      <c r="CN298" s="161"/>
      <c r="CO298" s="162"/>
      <c r="CP298" s="162"/>
      <c r="CQ298" s="162"/>
      <c r="CR298" s="161"/>
    </row>
    <row r="299" spans="1:96" ht="12.75">
      <c r="A299" s="161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2">
        <v>4.2800000000000001E-9</v>
      </c>
      <c r="N299" s="2">
        <v>4.6980098113800004</v>
      </c>
      <c r="O299" s="2">
        <v>846.08283475120004</v>
      </c>
      <c r="P299" s="2">
        <f t="shared" si="33"/>
        <v>4.2798998271821645E-9</v>
      </c>
      <c r="Q299" s="161"/>
      <c r="R299" s="2">
        <v>4.8999999999999996E-10</v>
      </c>
      <c r="S299" s="2">
        <v>3.17757670611</v>
      </c>
      <c r="T299" s="2">
        <v>6303.8512454838001</v>
      </c>
      <c r="U299" s="2">
        <f t="shared" si="34"/>
        <v>4.5882031459801755E-10</v>
      </c>
      <c r="V299" s="161"/>
      <c r="W299" s="162"/>
      <c r="X299" s="162"/>
      <c r="Y299" s="162"/>
      <c r="Z299" s="161"/>
      <c r="AA299" s="161"/>
      <c r="AB299" s="162"/>
      <c r="AC299" s="162"/>
      <c r="AD299" s="162"/>
      <c r="AE299" s="161"/>
      <c r="AF299" s="161"/>
      <c r="AG299" s="162"/>
      <c r="AH299" s="162"/>
      <c r="AI299" s="162"/>
      <c r="AJ299" s="161"/>
      <c r="AK299" s="161"/>
      <c r="AL299" s="162"/>
      <c r="AM299" s="162"/>
      <c r="AN299" s="162"/>
      <c r="AO299" s="161"/>
      <c r="AP299" s="161"/>
      <c r="AQ299" s="162"/>
      <c r="AR299" s="162"/>
      <c r="AS299" s="162"/>
      <c r="AT299" s="161"/>
      <c r="AU299" s="161"/>
      <c r="AV299" s="162"/>
      <c r="AW299" s="162"/>
      <c r="AX299" s="162"/>
      <c r="AY299" s="161"/>
      <c r="AZ299" s="161"/>
      <c r="BA299" s="162"/>
      <c r="BB299" s="162"/>
      <c r="BC299" s="162"/>
      <c r="BD299" s="161"/>
      <c r="BE299" s="161"/>
      <c r="BF299" s="162"/>
      <c r="BG299" s="162"/>
      <c r="BH299" s="162"/>
      <c r="BI299" s="161"/>
      <c r="BJ299" s="161"/>
      <c r="BK299" s="162"/>
      <c r="BL299" s="162"/>
      <c r="BM299" s="162"/>
      <c r="BN299" s="161"/>
      <c r="BO299" s="2"/>
      <c r="BP299" s="2">
        <v>1.51E-9</v>
      </c>
      <c r="BQ299" s="2">
        <v>0.67417383553999999</v>
      </c>
      <c r="BR299" s="2">
        <v>2388.8940204492001</v>
      </c>
      <c r="BS299" s="2">
        <f t="shared" si="35"/>
        <v>1.5099822199144703E-9</v>
      </c>
      <c r="BT299" s="161"/>
      <c r="BU299" s="162"/>
      <c r="BV299" s="162"/>
      <c r="BW299" s="162"/>
      <c r="BX299" s="161"/>
      <c r="BY299" s="161"/>
      <c r="BZ299" s="162"/>
      <c r="CA299" s="162"/>
      <c r="CB299" s="162"/>
      <c r="CC299" s="161"/>
      <c r="CD299" s="161"/>
      <c r="CE299" s="162"/>
      <c r="CF299" s="162"/>
      <c r="CG299" s="162"/>
      <c r="CH299" s="161"/>
      <c r="CI299" s="161"/>
      <c r="CJ299" s="162"/>
      <c r="CK299" s="162"/>
      <c r="CL299" s="162"/>
      <c r="CM299" s="161"/>
      <c r="CN299" s="161"/>
      <c r="CO299" s="162"/>
      <c r="CP299" s="162"/>
      <c r="CQ299" s="162"/>
      <c r="CR299" s="161"/>
    </row>
    <row r="300" spans="1:96" ht="12.75">
      <c r="A300" s="161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2">
        <v>4.1299999999999996E-9</v>
      </c>
      <c r="N300" s="2">
        <v>6.0252069940600004</v>
      </c>
      <c r="O300" s="2">
        <v>6279.4854213396002</v>
      </c>
      <c r="P300" s="2">
        <f t="shared" si="33"/>
        <v>-3.5891624518178142E-9</v>
      </c>
      <c r="Q300" s="161"/>
      <c r="R300" s="2">
        <v>5.1999999999999996E-10</v>
      </c>
      <c r="S300" s="2">
        <v>3.6526605550900002</v>
      </c>
      <c r="T300" s="2">
        <v>7872.1487452751999</v>
      </c>
      <c r="U300" s="2">
        <f t="shared" si="34"/>
        <v>-3.4488281478320633E-10</v>
      </c>
      <c r="V300" s="161"/>
      <c r="W300" s="162"/>
      <c r="X300" s="162"/>
      <c r="Y300" s="162"/>
      <c r="Z300" s="161"/>
      <c r="AA300" s="161"/>
      <c r="AB300" s="162"/>
      <c r="AC300" s="162"/>
      <c r="AD300" s="162"/>
      <c r="AE300" s="161"/>
      <c r="AF300" s="161"/>
      <c r="AG300" s="162"/>
      <c r="AH300" s="162"/>
      <c r="AI300" s="162"/>
      <c r="AJ300" s="161"/>
      <c r="AK300" s="161"/>
      <c r="AL300" s="162"/>
      <c r="AM300" s="162"/>
      <c r="AN300" s="162"/>
      <c r="AO300" s="161"/>
      <c r="AP300" s="161"/>
      <c r="AQ300" s="162"/>
      <c r="AR300" s="162"/>
      <c r="AS300" s="162"/>
      <c r="AT300" s="161"/>
      <c r="AU300" s="161"/>
      <c r="AV300" s="162"/>
      <c r="AW300" s="162"/>
      <c r="AX300" s="162"/>
      <c r="AY300" s="161"/>
      <c r="AZ300" s="161"/>
      <c r="BA300" s="162"/>
      <c r="BB300" s="162"/>
      <c r="BC300" s="162"/>
      <c r="BD300" s="161"/>
      <c r="BE300" s="161"/>
      <c r="BF300" s="162"/>
      <c r="BG300" s="162"/>
      <c r="BH300" s="162"/>
      <c r="BI300" s="161"/>
      <c r="BJ300" s="161"/>
      <c r="BK300" s="162"/>
      <c r="BL300" s="162"/>
      <c r="BM300" s="162"/>
      <c r="BN300" s="161"/>
      <c r="BO300" s="2"/>
      <c r="BP300" s="2">
        <v>1.8899999999999999E-9</v>
      </c>
      <c r="BQ300" s="2">
        <v>5.0712228103300001</v>
      </c>
      <c r="BR300" s="2">
        <v>263.08392337279997</v>
      </c>
      <c r="BS300" s="2">
        <f t="shared" si="35"/>
        <v>-1.6842568869307554E-9</v>
      </c>
      <c r="BT300" s="161"/>
      <c r="BU300" s="162"/>
      <c r="BV300" s="162"/>
      <c r="BW300" s="162"/>
      <c r="BX300" s="161"/>
      <c r="BY300" s="161"/>
      <c r="BZ300" s="162"/>
      <c r="CA300" s="162"/>
      <c r="CB300" s="162"/>
      <c r="CC300" s="161"/>
      <c r="CD300" s="161"/>
      <c r="CE300" s="162"/>
      <c r="CF300" s="162"/>
      <c r="CG300" s="162"/>
      <c r="CH300" s="161"/>
      <c r="CI300" s="161"/>
      <c r="CJ300" s="162"/>
      <c r="CK300" s="162"/>
      <c r="CL300" s="162"/>
      <c r="CM300" s="161"/>
      <c r="CN300" s="161"/>
      <c r="CO300" s="162"/>
      <c r="CP300" s="162"/>
      <c r="CQ300" s="162"/>
      <c r="CR300" s="161"/>
    </row>
    <row r="301" spans="1:96" ht="12.75">
      <c r="A301" s="161"/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2">
        <v>5.3400000000000002E-9</v>
      </c>
      <c r="N301" s="2">
        <v>3.03030638223</v>
      </c>
      <c r="O301" s="2">
        <v>66567.485865254203</v>
      </c>
      <c r="P301" s="2">
        <f t="shared" si="33"/>
        <v>-3.3317964983894279E-10</v>
      </c>
      <c r="Q301" s="161"/>
      <c r="R301" s="2">
        <v>4.0000000000000001E-10</v>
      </c>
      <c r="S301" s="2">
        <v>1.8189162993600001</v>
      </c>
      <c r="T301" s="2">
        <v>34596.364654652403</v>
      </c>
      <c r="U301" s="2">
        <f t="shared" si="34"/>
        <v>2.5264275024259502E-11</v>
      </c>
      <c r="V301" s="161"/>
      <c r="W301" s="162"/>
      <c r="X301" s="162"/>
      <c r="Y301" s="162"/>
      <c r="Z301" s="161"/>
      <c r="AA301" s="161"/>
      <c r="AB301" s="162"/>
      <c r="AC301" s="162"/>
      <c r="AD301" s="162"/>
      <c r="AE301" s="161"/>
      <c r="AF301" s="161"/>
      <c r="AG301" s="162"/>
      <c r="AH301" s="162"/>
      <c r="AI301" s="162"/>
      <c r="AJ301" s="161"/>
      <c r="AK301" s="161"/>
      <c r="AL301" s="162"/>
      <c r="AM301" s="162"/>
      <c r="AN301" s="162"/>
      <c r="AO301" s="161"/>
      <c r="AP301" s="161"/>
      <c r="AQ301" s="162"/>
      <c r="AR301" s="162"/>
      <c r="AS301" s="162"/>
      <c r="AT301" s="161"/>
      <c r="AU301" s="161"/>
      <c r="AV301" s="162"/>
      <c r="AW301" s="162"/>
      <c r="AX301" s="162"/>
      <c r="AY301" s="161"/>
      <c r="AZ301" s="161"/>
      <c r="BA301" s="162"/>
      <c r="BB301" s="162"/>
      <c r="BC301" s="162"/>
      <c r="BD301" s="161"/>
      <c r="BE301" s="161"/>
      <c r="BF301" s="162"/>
      <c r="BG301" s="162"/>
      <c r="BH301" s="162"/>
      <c r="BI301" s="161"/>
      <c r="BJ301" s="161"/>
      <c r="BK301" s="162"/>
      <c r="BL301" s="162"/>
      <c r="BM301" s="162"/>
      <c r="BN301" s="161"/>
      <c r="BO301" s="2"/>
      <c r="BP301" s="2">
        <v>1.4599999999999999E-9</v>
      </c>
      <c r="BQ301" s="2">
        <v>5.1037387796799996</v>
      </c>
      <c r="BR301" s="2">
        <v>10770.893256261799</v>
      </c>
      <c r="BS301" s="2">
        <f t="shared" si="35"/>
        <v>-5.1651467443246316E-10</v>
      </c>
      <c r="BT301" s="161"/>
      <c r="BU301" s="162"/>
      <c r="BV301" s="162"/>
      <c r="BW301" s="162"/>
      <c r="BX301" s="161"/>
      <c r="BY301" s="161"/>
      <c r="BZ301" s="162"/>
      <c r="CA301" s="162"/>
      <c r="CB301" s="162"/>
      <c r="CC301" s="161"/>
      <c r="CD301" s="161"/>
      <c r="CE301" s="162"/>
      <c r="CF301" s="162"/>
      <c r="CG301" s="162"/>
      <c r="CH301" s="161"/>
      <c r="CI301" s="161"/>
      <c r="CJ301" s="162"/>
      <c r="CK301" s="162"/>
      <c r="CL301" s="162"/>
      <c r="CM301" s="161"/>
      <c r="CN301" s="161"/>
      <c r="CO301" s="162"/>
      <c r="CP301" s="162"/>
      <c r="CQ301" s="162"/>
      <c r="CR301" s="161"/>
    </row>
    <row r="302" spans="1:96" ht="12.75">
      <c r="A302" s="161"/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2">
        <v>3.8300000000000002E-9</v>
      </c>
      <c r="N302" s="2">
        <v>1.49056949125</v>
      </c>
      <c r="O302" s="2">
        <v>19800.945956224801</v>
      </c>
      <c r="P302" s="2">
        <f t="shared" si="33"/>
        <v>3.3555931688273765E-10</v>
      </c>
      <c r="Q302" s="161"/>
      <c r="R302" s="2">
        <v>4.3000000000000001E-10</v>
      </c>
      <c r="S302" s="2">
        <v>1.9416497806099999</v>
      </c>
      <c r="T302" s="2">
        <v>1903.4368125011999</v>
      </c>
      <c r="U302" s="2">
        <f t="shared" si="34"/>
        <v>-2.9564753263684822E-10</v>
      </c>
      <c r="V302" s="161"/>
      <c r="W302" s="162"/>
      <c r="X302" s="162"/>
      <c r="Y302" s="162"/>
      <c r="Z302" s="161"/>
      <c r="AA302" s="161"/>
      <c r="AB302" s="162"/>
      <c r="AC302" s="162"/>
      <c r="AD302" s="162"/>
      <c r="AE302" s="161"/>
      <c r="AF302" s="161"/>
      <c r="AG302" s="162"/>
      <c r="AH302" s="162"/>
      <c r="AI302" s="162"/>
      <c r="AJ302" s="161"/>
      <c r="AK302" s="161"/>
      <c r="AL302" s="162"/>
      <c r="AM302" s="162"/>
      <c r="AN302" s="162"/>
      <c r="AO302" s="161"/>
      <c r="AP302" s="161"/>
      <c r="AQ302" s="162"/>
      <c r="AR302" s="162"/>
      <c r="AS302" s="162"/>
      <c r="AT302" s="161"/>
      <c r="AU302" s="161"/>
      <c r="AV302" s="162"/>
      <c r="AW302" s="162"/>
      <c r="AX302" s="162"/>
      <c r="AY302" s="161"/>
      <c r="AZ302" s="161"/>
      <c r="BA302" s="162"/>
      <c r="BB302" s="162"/>
      <c r="BC302" s="162"/>
      <c r="BD302" s="161"/>
      <c r="BE302" s="161"/>
      <c r="BF302" s="162"/>
      <c r="BG302" s="162"/>
      <c r="BH302" s="162"/>
      <c r="BI302" s="161"/>
      <c r="BJ302" s="161"/>
      <c r="BK302" s="162"/>
      <c r="BL302" s="162"/>
      <c r="BM302" s="162"/>
      <c r="BN302" s="161"/>
      <c r="BO302" s="2"/>
      <c r="BP302" s="2">
        <v>1.87E-9</v>
      </c>
      <c r="BQ302" s="2">
        <v>1.2391544462699999</v>
      </c>
      <c r="BR302" s="2">
        <v>19402.7969528166</v>
      </c>
      <c r="BS302" s="2">
        <f t="shared" si="35"/>
        <v>1.6646157417877321E-9</v>
      </c>
      <c r="BT302" s="161"/>
      <c r="BU302" s="162"/>
      <c r="BV302" s="162"/>
      <c r="BW302" s="162"/>
      <c r="BX302" s="161"/>
      <c r="BY302" s="161"/>
      <c r="BZ302" s="162"/>
      <c r="CA302" s="162"/>
      <c r="CB302" s="162"/>
      <c r="CC302" s="161"/>
      <c r="CD302" s="161"/>
      <c r="CE302" s="162"/>
      <c r="CF302" s="162"/>
      <c r="CG302" s="162"/>
      <c r="CH302" s="161"/>
      <c r="CI302" s="161"/>
      <c r="CJ302" s="162"/>
      <c r="CK302" s="162"/>
      <c r="CL302" s="162"/>
      <c r="CM302" s="161"/>
      <c r="CN302" s="161"/>
      <c r="CO302" s="162"/>
      <c r="CP302" s="162"/>
      <c r="CQ302" s="162"/>
      <c r="CR302" s="161"/>
    </row>
    <row r="303" spans="1:96" ht="12.75">
      <c r="A303" s="161"/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2">
        <v>4.1000000000000003E-9</v>
      </c>
      <c r="N303" s="2">
        <v>5.28319622279</v>
      </c>
      <c r="O303" s="2">
        <v>18451.078546565899</v>
      </c>
      <c r="P303" s="2">
        <f t="shared" si="33"/>
        <v>-3.8237022796902562E-9</v>
      </c>
      <c r="Q303" s="161"/>
      <c r="R303" s="2">
        <v>4.0999999999999998E-10</v>
      </c>
      <c r="S303" s="2">
        <v>0.74461854136000005</v>
      </c>
      <c r="T303" s="2">
        <v>23937.856389740999</v>
      </c>
      <c r="U303" s="2">
        <f t="shared" si="34"/>
        <v>4.0976745373568324E-10</v>
      </c>
      <c r="V303" s="161"/>
      <c r="W303" s="162"/>
      <c r="X303" s="162"/>
      <c r="Y303" s="162"/>
      <c r="Z303" s="161"/>
      <c r="AA303" s="161"/>
      <c r="AB303" s="162"/>
      <c r="AC303" s="162"/>
      <c r="AD303" s="162"/>
      <c r="AE303" s="161"/>
      <c r="AF303" s="161"/>
      <c r="AG303" s="162"/>
      <c r="AH303" s="162"/>
      <c r="AI303" s="162"/>
      <c r="AJ303" s="161"/>
      <c r="AK303" s="161"/>
      <c r="AL303" s="162"/>
      <c r="AM303" s="162"/>
      <c r="AN303" s="162"/>
      <c r="AO303" s="161"/>
      <c r="AP303" s="161"/>
      <c r="AQ303" s="162"/>
      <c r="AR303" s="162"/>
      <c r="AS303" s="162"/>
      <c r="AT303" s="161"/>
      <c r="AU303" s="161"/>
      <c r="AV303" s="162"/>
      <c r="AW303" s="162"/>
      <c r="AX303" s="162"/>
      <c r="AY303" s="161"/>
      <c r="AZ303" s="161"/>
      <c r="BA303" s="162"/>
      <c r="BB303" s="162"/>
      <c r="BC303" s="162"/>
      <c r="BD303" s="161"/>
      <c r="BE303" s="161"/>
      <c r="BF303" s="162"/>
      <c r="BG303" s="162"/>
      <c r="BH303" s="162"/>
      <c r="BI303" s="161"/>
      <c r="BJ303" s="161"/>
      <c r="BK303" s="162"/>
      <c r="BL303" s="162"/>
      <c r="BM303" s="162"/>
      <c r="BN303" s="161"/>
      <c r="BO303" s="2"/>
      <c r="BP303" s="2">
        <v>1.74E-9</v>
      </c>
      <c r="BQ303" s="2">
        <v>8.4072933909999994E-2</v>
      </c>
      <c r="BR303" s="2">
        <v>9380.9596727171975</v>
      </c>
      <c r="BS303" s="2">
        <f t="shared" si="35"/>
        <v>-1.6169758042436893E-10</v>
      </c>
      <c r="BT303" s="161"/>
      <c r="BU303" s="162"/>
      <c r="BV303" s="162"/>
      <c r="BW303" s="162"/>
      <c r="BX303" s="161"/>
      <c r="BY303" s="161"/>
      <c r="BZ303" s="162"/>
      <c r="CA303" s="162"/>
      <c r="CB303" s="162"/>
      <c r="CC303" s="161"/>
      <c r="CD303" s="161"/>
      <c r="CE303" s="162"/>
      <c r="CF303" s="162"/>
      <c r="CG303" s="162"/>
      <c r="CH303" s="161"/>
      <c r="CI303" s="161"/>
      <c r="CJ303" s="162"/>
      <c r="CK303" s="162"/>
      <c r="CL303" s="162"/>
      <c r="CM303" s="161"/>
      <c r="CN303" s="161"/>
      <c r="CO303" s="162"/>
      <c r="CP303" s="162"/>
      <c r="CQ303" s="162"/>
      <c r="CR303" s="161"/>
    </row>
    <row r="304" spans="1:96" ht="12.75">
      <c r="A304" s="161"/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2">
        <v>3.5199999999999998E-9</v>
      </c>
      <c r="N304" s="2">
        <v>4.6889160035900002</v>
      </c>
      <c r="O304" s="2">
        <v>4907.3020501456003</v>
      </c>
      <c r="P304" s="2">
        <f t="shared" si="33"/>
        <v>-3.039161096028746E-9</v>
      </c>
      <c r="Q304" s="161"/>
      <c r="R304" s="2">
        <v>4.8E-10</v>
      </c>
      <c r="S304" s="2">
        <v>6.2603400818099999</v>
      </c>
      <c r="T304" s="2">
        <v>28286.990484861199</v>
      </c>
      <c r="U304" s="2">
        <f t="shared" si="34"/>
        <v>4.6869077404216983E-10</v>
      </c>
      <c r="V304" s="161"/>
      <c r="W304" s="162"/>
      <c r="X304" s="162"/>
      <c r="Y304" s="162"/>
      <c r="Z304" s="161"/>
      <c r="AA304" s="161"/>
      <c r="AB304" s="162"/>
      <c r="AC304" s="162"/>
      <c r="AD304" s="162"/>
      <c r="AE304" s="161"/>
      <c r="AF304" s="161"/>
      <c r="AG304" s="162"/>
      <c r="AH304" s="162"/>
      <c r="AI304" s="162"/>
      <c r="AJ304" s="161"/>
      <c r="AK304" s="161"/>
      <c r="AL304" s="162"/>
      <c r="AM304" s="162"/>
      <c r="AN304" s="162"/>
      <c r="AO304" s="161"/>
      <c r="AP304" s="161"/>
      <c r="AQ304" s="162"/>
      <c r="AR304" s="162"/>
      <c r="AS304" s="162"/>
      <c r="AT304" s="161"/>
      <c r="AU304" s="161"/>
      <c r="AV304" s="162"/>
      <c r="AW304" s="162"/>
      <c r="AX304" s="162"/>
      <c r="AY304" s="161"/>
      <c r="AZ304" s="161"/>
      <c r="BA304" s="162"/>
      <c r="BB304" s="162"/>
      <c r="BC304" s="162"/>
      <c r="BD304" s="161"/>
      <c r="BE304" s="161"/>
      <c r="BF304" s="162"/>
      <c r="BG304" s="162"/>
      <c r="BH304" s="162"/>
      <c r="BI304" s="161"/>
      <c r="BJ304" s="161"/>
      <c r="BK304" s="162"/>
      <c r="BL304" s="162"/>
      <c r="BM304" s="162"/>
      <c r="BN304" s="161"/>
      <c r="BO304" s="2"/>
      <c r="BP304" s="2">
        <v>1.37E-9</v>
      </c>
      <c r="BQ304" s="2">
        <v>1.2624741230900001</v>
      </c>
      <c r="BR304" s="2">
        <v>12566.2190102856</v>
      </c>
      <c r="BS304" s="2">
        <f t="shared" si="35"/>
        <v>1.0450095313126081E-9</v>
      </c>
      <c r="BT304" s="161"/>
      <c r="BU304" s="162"/>
      <c r="BV304" s="162"/>
      <c r="BW304" s="162"/>
      <c r="BX304" s="161"/>
      <c r="BY304" s="161"/>
      <c r="BZ304" s="162"/>
      <c r="CA304" s="162"/>
      <c r="CB304" s="162"/>
      <c r="CC304" s="161"/>
      <c r="CD304" s="161"/>
      <c r="CE304" s="162"/>
      <c r="CF304" s="162"/>
      <c r="CG304" s="162"/>
      <c r="CH304" s="161"/>
      <c r="CI304" s="161"/>
      <c r="CJ304" s="162"/>
      <c r="CK304" s="162"/>
      <c r="CL304" s="162"/>
      <c r="CM304" s="161"/>
      <c r="CN304" s="161"/>
      <c r="CO304" s="162"/>
      <c r="CP304" s="162"/>
      <c r="CQ304" s="162"/>
      <c r="CR304" s="161"/>
    </row>
    <row r="305" spans="1:96" ht="12.75">
      <c r="A305" s="161"/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2">
        <v>4.8E-9</v>
      </c>
      <c r="N305" s="2">
        <v>5.3657265109100001</v>
      </c>
      <c r="O305" s="2">
        <v>348.92442044799998</v>
      </c>
      <c r="P305" s="2">
        <f t="shared" si="33"/>
        <v>-4.6002605065613076E-9</v>
      </c>
      <c r="Q305" s="161"/>
      <c r="R305" s="2">
        <v>4.5E-10</v>
      </c>
      <c r="S305" s="2">
        <v>5.4557501753000004</v>
      </c>
      <c r="T305" s="2">
        <v>60530.488985741802</v>
      </c>
      <c r="U305" s="2">
        <f t="shared" si="34"/>
        <v>-4.3085611565511842E-10</v>
      </c>
      <c r="V305" s="161"/>
      <c r="W305" s="162"/>
      <c r="X305" s="162"/>
      <c r="Y305" s="162"/>
      <c r="Z305" s="161"/>
      <c r="AA305" s="161"/>
      <c r="AB305" s="162"/>
      <c r="AC305" s="162"/>
      <c r="AD305" s="162"/>
      <c r="AE305" s="161"/>
      <c r="AF305" s="161"/>
      <c r="AG305" s="162"/>
      <c r="AH305" s="162"/>
      <c r="AI305" s="162"/>
      <c r="AJ305" s="161"/>
      <c r="AK305" s="161"/>
      <c r="AL305" s="162"/>
      <c r="AM305" s="162"/>
      <c r="AN305" s="162"/>
      <c r="AO305" s="161"/>
      <c r="AP305" s="161"/>
      <c r="AQ305" s="162"/>
      <c r="AR305" s="162"/>
      <c r="AS305" s="162"/>
      <c r="AT305" s="161"/>
      <c r="AU305" s="161"/>
      <c r="AV305" s="162"/>
      <c r="AW305" s="162"/>
      <c r="AX305" s="162"/>
      <c r="AY305" s="161"/>
      <c r="AZ305" s="161"/>
      <c r="BA305" s="162"/>
      <c r="BB305" s="162"/>
      <c r="BC305" s="162"/>
      <c r="BD305" s="161"/>
      <c r="BE305" s="161"/>
      <c r="BF305" s="162"/>
      <c r="BG305" s="162"/>
      <c r="BH305" s="162"/>
      <c r="BI305" s="161"/>
      <c r="BJ305" s="161"/>
      <c r="BK305" s="162"/>
      <c r="BL305" s="162"/>
      <c r="BM305" s="162"/>
      <c r="BN305" s="161"/>
      <c r="BO305" s="2"/>
      <c r="BP305" s="2">
        <v>1.37E-9</v>
      </c>
      <c r="BQ305" s="2">
        <v>3.52826010842</v>
      </c>
      <c r="BR305" s="2">
        <v>639.89728631399998</v>
      </c>
      <c r="BS305" s="2">
        <f t="shared" si="35"/>
        <v>1.3697342451263022E-9</v>
      </c>
      <c r="BT305" s="161"/>
      <c r="BU305" s="162"/>
      <c r="BV305" s="162"/>
      <c r="BW305" s="162"/>
      <c r="BX305" s="161"/>
      <c r="BY305" s="161"/>
      <c r="BZ305" s="162"/>
      <c r="CA305" s="162"/>
      <c r="CB305" s="162"/>
      <c r="CC305" s="161"/>
      <c r="CD305" s="161"/>
      <c r="CE305" s="162"/>
      <c r="CF305" s="162"/>
      <c r="CG305" s="162"/>
      <c r="CH305" s="161"/>
      <c r="CI305" s="161"/>
      <c r="CJ305" s="162"/>
      <c r="CK305" s="162"/>
      <c r="CL305" s="162"/>
      <c r="CM305" s="161"/>
      <c r="CN305" s="161"/>
      <c r="CO305" s="162"/>
      <c r="CP305" s="162"/>
      <c r="CQ305" s="162"/>
      <c r="CR305" s="161"/>
    </row>
    <row r="306" spans="1:96" ht="12.75">
      <c r="A306" s="161"/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2">
        <v>3.4400000000000001E-9</v>
      </c>
      <c r="N306" s="2">
        <v>5.8915745289599997</v>
      </c>
      <c r="O306" s="2">
        <v>6546.1597733642002</v>
      </c>
      <c r="P306" s="2">
        <f t="shared" si="33"/>
        <v>1.8242365594673849E-9</v>
      </c>
      <c r="Q306" s="161"/>
      <c r="R306" s="2">
        <v>4.0000000000000001E-10</v>
      </c>
      <c r="S306" s="2">
        <v>2.92105728682</v>
      </c>
      <c r="T306" s="2">
        <v>21548.962369291799</v>
      </c>
      <c r="U306" s="2">
        <f t="shared" si="34"/>
        <v>-3.7971815698572731E-10</v>
      </c>
      <c r="V306" s="161"/>
      <c r="W306" s="162"/>
      <c r="X306" s="162"/>
      <c r="Y306" s="162"/>
      <c r="Z306" s="161"/>
      <c r="AA306" s="161"/>
      <c r="AB306" s="162"/>
      <c r="AC306" s="162"/>
      <c r="AD306" s="162"/>
      <c r="AE306" s="161"/>
      <c r="AF306" s="161"/>
      <c r="AG306" s="162"/>
      <c r="AH306" s="162"/>
      <c r="AI306" s="162"/>
      <c r="AJ306" s="161"/>
      <c r="AK306" s="161"/>
      <c r="AL306" s="162"/>
      <c r="AM306" s="162"/>
      <c r="AN306" s="162"/>
      <c r="AO306" s="161"/>
      <c r="AP306" s="161"/>
      <c r="AQ306" s="162"/>
      <c r="AR306" s="162"/>
      <c r="AS306" s="162"/>
      <c r="AT306" s="161"/>
      <c r="AU306" s="161"/>
      <c r="AV306" s="162"/>
      <c r="AW306" s="162"/>
      <c r="AX306" s="162"/>
      <c r="AY306" s="161"/>
      <c r="AZ306" s="161"/>
      <c r="BA306" s="162"/>
      <c r="BB306" s="162"/>
      <c r="BC306" s="162"/>
      <c r="BD306" s="161"/>
      <c r="BE306" s="161"/>
      <c r="BF306" s="162"/>
      <c r="BG306" s="162"/>
      <c r="BH306" s="162"/>
      <c r="BI306" s="161"/>
      <c r="BJ306" s="161"/>
      <c r="BK306" s="162"/>
      <c r="BL306" s="162"/>
      <c r="BM306" s="162"/>
      <c r="BN306" s="161"/>
      <c r="BO306" s="2"/>
      <c r="BP306" s="2">
        <v>1.4800000000000001E-9</v>
      </c>
      <c r="BQ306" s="2">
        <v>1.76124372592</v>
      </c>
      <c r="BR306" s="2">
        <v>5888.4499649321997</v>
      </c>
      <c r="BS306" s="2">
        <f t="shared" si="35"/>
        <v>1.2782770406795832E-9</v>
      </c>
      <c r="BT306" s="161"/>
      <c r="BU306" s="162"/>
      <c r="BV306" s="162"/>
      <c r="BW306" s="162"/>
      <c r="BX306" s="161"/>
      <c r="BY306" s="161"/>
      <c r="BZ306" s="162"/>
      <c r="CA306" s="162"/>
      <c r="CB306" s="162"/>
      <c r="CC306" s="161"/>
      <c r="CD306" s="161"/>
      <c r="CE306" s="162"/>
      <c r="CF306" s="162"/>
      <c r="CG306" s="162"/>
      <c r="CH306" s="161"/>
      <c r="CI306" s="161"/>
      <c r="CJ306" s="162"/>
      <c r="CK306" s="162"/>
      <c r="CL306" s="162"/>
      <c r="CM306" s="161"/>
      <c r="CN306" s="161"/>
      <c r="CO306" s="162"/>
      <c r="CP306" s="162"/>
      <c r="CQ306" s="162"/>
      <c r="CR306" s="161"/>
    </row>
    <row r="307" spans="1:96" ht="12.75">
      <c r="A307" s="161"/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2">
        <v>3.3999999999999998E-9</v>
      </c>
      <c r="N307" s="2">
        <v>0.37557426440000002</v>
      </c>
      <c r="O307" s="2">
        <v>13119.7211028251</v>
      </c>
      <c r="P307" s="2">
        <f t="shared" si="33"/>
        <v>-3.379058471902099E-9</v>
      </c>
      <c r="Q307" s="161"/>
      <c r="R307" s="2">
        <v>4.0000000000000001E-10</v>
      </c>
      <c r="S307" s="2">
        <v>4.5020101610000002E-2</v>
      </c>
      <c r="T307" s="2">
        <v>38526.574350871997</v>
      </c>
      <c r="U307" s="2">
        <f t="shared" si="34"/>
        <v>3.9928220714998349E-10</v>
      </c>
      <c r="V307" s="161"/>
      <c r="W307" s="162"/>
      <c r="X307" s="162"/>
      <c r="Y307" s="162"/>
      <c r="Z307" s="161"/>
      <c r="AA307" s="161"/>
      <c r="AB307" s="162"/>
      <c r="AC307" s="162"/>
      <c r="AD307" s="162"/>
      <c r="AE307" s="161"/>
      <c r="AF307" s="161"/>
      <c r="AG307" s="162"/>
      <c r="AH307" s="162"/>
      <c r="AI307" s="162"/>
      <c r="AJ307" s="161"/>
      <c r="AK307" s="161"/>
      <c r="AL307" s="162"/>
      <c r="AM307" s="162"/>
      <c r="AN307" s="162"/>
      <c r="AO307" s="161"/>
      <c r="AP307" s="161"/>
      <c r="AQ307" s="162"/>
      <c r="AR307" s="162"/>
      <c r="AS307" s="162"/>
      <c r="AT307" s="161"/>
      <c r="AU307" s="161"/>
      <c r="AV307" s="162"/>
      <c r="AW307" s="162"/>
      <c r="AX307" s="162"/>
      <c r="AY307" s="161"/>
      <c r="AZ307" s="161"/>
      <c r="BA307" s="162"/>
      <c r="BB307" s="162"/>
      <c r="BC307" s="162"/>
      <c r="BD307" s="161"/>
      <c r="BE307" s="161"/>
      <c r="BF307" s="162"/>
      <c r="BG307" s="162"/>
      <c r="BH307" s="162"/>
      <c r="BI307" s="161"/>
      <c r="BJ307" s="161"/>
      <c r="BK307" s="162"/>
      <c r="BL307" s="162"/>
      <c r="BM307" s="162"/>
      <c r="BN307" s="161"/>
      <c r="BO307" s="2"/>
      <c r="BP307" s="2">
        <v>1.6399999999999999E-9</v>
      </c>
      <c r="BQ307" s="2">
        <v>2.3919509508100001</v>
      </c>
      <c r="BR307" s="2">
        <v>6357.8574485586996</v>
      </c>
      <c r="BS307" s="2">
        <f t="shared" si="35"/>
        <v>2.0783299927498193E-10</v>
      </c>
      <c r="BT307" s="161"/>
      <c r="BU307" s="162"/>
      <c r="BV307" s="162"/>
      <c r="BW307" s="162"/>
      <c r="BX307" s="161"/>
      <c r="BY307" s="161"/>
      <c r="BZ307" s="162"/>
      <c r="CA307" s="162"/>
      <c r="CB307" s="162"/>
      <c r="CC307" s="161"/>
      <c r="CD307" s="161"/>
      <c r="CE307" s="162"/>
      <c r="CF307" s="162"/>
      <c r="CG307" s="162"/>
      <c r="CH307" s="161"/>
      <c r="CI307" s="161"/>
      <c r="CJ307" s="162"/>
      <c r="CK307" s="162"/>
      <c r="CL307" s="162"/>
      <c r="CM307" s="161"/>
      <c r="CN307" s="161"/>
      <c r="CO307" s="162"/>
      <c r="CP307" s="162"/>
      <c r="CQ307" s="162"/>
      <c r="CR307" s="161"/>
    </row>
    <row r="308" spans="1:96" ht="12.75">
      <c r="A308" s="161"/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2">
        <v>4.3400000000000003E-9</v>
      </c>
      <c r="N308" s="2">
        <v>4.9841778590099999</v>
      </c>
      <c r="O308" s="2">
        <v>6702.5604938666002</v>
      </c>
      <c r="P308" s="2">
        <f t="shared" si="33"/>
        <v>3.1376096082131087E-9</v>
      </c>
      <c r="Q308" s="161"/>
      <c r="R308" s="2">
        <v>5.3000000000000003E-10</v>
      </c>
      <c r="S308" s="2">
        <v>3.6479104208200002</v>
      </c>
      <c r="T308" s="2">
        <v>11925.274092600601</v>
      </c>
      <c r="U308" s="2">
        <f t="shared" si="34"/>
        <v>4.9617250301667033E-10</v>
      </c>
      <c r="V308" s="161"/>
      <c r="W308" s="162"/>
      <c r="X308" s="162"/>
      <c r="Y308" s="162"/>
      <c r="Z308" s="161"/>
      <c r="AA308" s="161"/>
      <c r="AB308" s="162"/>
      <c r="AC308" s="162"/>
      <c r="AD308" s="162"/>
      <c r="AE308" s="161"/>
      <c r="AF308" s="161"/>
      <c r="AG308" s="162"/>
      <c r="AH308" s="162"/>
      <c r="AI308" s="162"/>
      <c r="AJ308" s="161"/>
      <c r="AK308" s="161"/>
      <c r="AL308" s="162"/>
      <c r="AM308" s="162"/>
      <c r="AN308" s="162"/>
      <c r="AO308" s="161"/>
      <c r="AP308" s="161"/>
      <c r="AQ308" s="162"/>
      <c r="AR308" s="162"/>
      <c r="AS308" s="162"/>
      <c r="AT308" s="161"/>
      <c r="AU308" s="161"/>
      <c r="AV308" s="162"/>
      <c r="AW308" s="162"/>
      <c r="AX308" s="162"/>
      <c r="AY308" s="161"/>
      <c r="AZ308" s="161"/>
      <c r="BA308" s="162"/>
      <c r="BB308" s="162"/>
      <c r="BC308" s="162"/>
      <c r="BD308" s="161"/>
      <c r="BE308" s="161"/>
      <c r="BF308" s="162"/>
      <c r="BG308" s="162"/>
      <c r="BH308" s="162"/>
      <c r="BI308" s="161"/>
      <c r="BJ308" s="161"/>
      <c r="BK308" s="162"/>
      <c r="BL308" s="162"/>
      <c r="BM308" s="162"/>
      <c r="BN308" s="161"/>
      <c r="BO308" s="2"/>
      <c r="BP308" s="2">
        <v>1.4599999999999999E-9</v>
      </c>
      <c r="BQ308" s="2">
        <v>2.4367581655300001</v>
      </c>
      <c r="BR308" s="2">
        <v>5881.4037282341997</v>
      </c>
      <c r="BS308" s="2">
        <f t="shared" si="35"/>
        <v>4.7031716912860409E-10</v>
      </c>
      <c r="BT308" s="161"/>
      <c r="BU308" s="162"/>
      <c r="BV308" s="162"/>
      <c r="BW308" s="162"/>
      <c r="BX308" s="161"/>
      <c r="BY308" s="161"/>
      <c r="BZ308" s="162"/>
      <c r="CA308" s="162"/>
      <c r="CB308" s="162"/>
      <c r="CC308" s="161"/>
      <c r="CD308" s="161"/>
      <c r="CE308" s="162"/>
      <c r="CF308" s="162"/>
      <c r="CG308" s="162"/>
      <c r="CH308" s="161"/>
      <c r="CI308" s="161"/>
      <c r="CJ308" s="162"/>
      <c r="CK308" s="162"/>
      <c r="CL308" s="162"/>
      <c r="CM308" s="161"/>
      <c r="CN308" s="161"/>
      <c r="CO308" s="162"/>
      <c r="CP308" s="162"/>
      <c r="CQ308" s="162"/>
      <c r="CR308" s="161"/>
    </row>
    <row r="309" spans="1:96" ht="12.75">
      <c r="A309" s="161"/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2">
        <v>3.3200000000000001E-9</v>
      </c>
      <c r="N309" s="2">
        <v>2.6890251912599998</v>
      </c>
      <c r="O309" s="2">
        <v>29296.615389578601</v>
      </c>
      <c r="P309" s="2">
        <f t="shared" si="33"/>
        <v>-2.955440186114885E-9</v>
      </c>
      <c r="Q309" s="161"/>
      <c r="R309" s="2">
        <v>4.0999999999999998E-10</v>
      </c>
      <c r="S309" s="2">
        <v>5.04048954693</v>
      </c>
      <c r="T309" s="2">
        <v>27832.0382192832</v>
      </c>
      <c r="U309" s="2">
        <f t="shared" si="34"/>
        <v>2.0748134236078137E-11</v>
      </c>
      <c r="V309" s="161"/>
      <c r="W309" s="162"/>
      <c r="X309" s="162"/>
      <c r="Y309" s="162"/>
      <c r="Z309" s="161"/>
      <c r="AA309" s="161"/>
      <c r="AB309" s="162"/>
      <c r="AC309" s="162"/>
      <c r="AD309" s="162"/>
      <c r="AE309" s="161"/>
      <c r="AF309" s="161"/>
      <c r="AG309" s="162"/>
      <c r="AH309" s="162"/>
      <c r="AI309" s="162"/>
      <c r="AJ309" s="161"/>
      <c r="AK309" s="161"/>
      <c r="AL309" s="162"/>
      <c r="AM309" s="162"/>
      <c r="AN309" s="162"/>
      <c r="AO309" s="161"/>
      <c r="AP309" s="161"/>
      <c r="AQ309" s="162"/>
      <c r="AR309" s="162"/>
      <c r="AS309" s="162"/>
      <c r="AT309" s="161"/>
      <c r="AU309" s="161"/>
      <c r="AV309" s="162"/>
      <c r="AW309" s="162"/>
      <c r="AX309" s="162"/>
      <c r="AY309" s="161"/>
      <c r="AZ309" s="161"/>
      <c r="BA309" s="162"/>
      <c r="BB309" s="162"/>
      <c r="BC309" s="162"/>
      <c r="BD309" s="161"/>
      <c r="BE309" s="161"/>
      <c r="BF309" s="162"/>
      <c r="BG309" s="162"/>
      <c r="BH309" s="162"/>
      <c r="BI309" s="161"/>
      <c r="BJ309" s="161"/>
      <c r="BK309" s="162"/>
      <c r="BL309" s="162"/>
      <c r="BM309" s="162"/>
      <c r="BN309" s="161"/>
      <c r="BO309" s="2"/>
      <c r="BP309" s="2">
        <v>1.61E-9</v>
      </c>
      <c r="BQ309" s="2">
        <v>1.15721259372</v>
      </c>
      <c r="BR309" s="2">
        <v>26735.945262213201</v>
      </c>
      <c r="BS309" s="2">
        <f t="shared" si="35"/>
        <v>-1.3531383831429507E-9</v>
      </c>
      <c r="BT309" s="161"/>
      <c r="BU309" s="162"/>
      <c r="BV309" s="162"/>
      <c r="BW309" s="162"/>
      <c r="BX309" s="161"/>
      <c r="BY309" s="161"/>
      <c r="BZ309" s="162"/>
      <c r="CA309" s="162"/>
      <c r="CB309" s="162"/>
      <c r="CC309" s="161"/>
      <c r="CD309" s="161"/>
      <c r="CE309" s="162"/>
      <c r="CF309" s="162"/>
      <c r="CG309" s="162"/>
      <c r="CH309" s="161"/>
      <c r="CI309" s="161"/>
      <c r="CJ309" s="162"/>
      <c r="CK309" s="162"/>
      <c r="CL309" s="162"/>
      <c r="CM309" s="161"/>
      <c r="CN309" s="161"/>
      <c r="CO309" s="162"/>
      <c r="CP309" s="162"/>
      <c r="CQ309" s="162"/>
      <c r="CR309" s="161"/>
    </row>
    <row r="310" spans="1:96" ht="12.75">
      <c r="A310" s="161"/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2">
        <v>4.4800000000000002E-9</v>
      </c>
      <c r="N310" s="2">
        <v>2.1647848025099998</v>
      </c>
      <c r="O310" s="2">
        <v>5905.7022420756002</v>
      </c>
      <c r="P310" s="2">
        <f t="shared" si="33"/>
        <v>3.0031739235770981E-9</v>
      </c>
      <c r="Q310" s="161"/>
      <c r="R310" s="2">
        <v>4.2E-10</v>
      </c>
      <c r="S310" s="2">
        <v>5.19292937193</v>
      </c>
      <c r="T310" s="2">
        <v>19004.647949408401</v>
      </c>
      <c r="U310" s="2">
        <f t="shared" si="34"/>
        <v>3.9435815424105002E-10</v>
      </c>
      <c r="V310" s="161"/>
      <c r="W310" s="162"/>
      <c r="X310" s="162"/>
      <c r="Y310" s="162"/>
      <c r="Z310" s="161"/>
      <c r="AA310" s="161"/>
      <c r="AB310" s="162"/>
      <c r="AC310" s="162"/>
      <c r="AD310" s="162"/>
      <c r="AE310" s="161"/>
      <c r="AF310" s="161"/>
      <c r="AG310" s="162"/>
      <c r="AH310" s="162"/>
      <c r="AI310" s="162"/>
      <c r="AJ310" s="161"/>
      <c r="AK310" s="161"/>
      <c r="AL310" s="162"/>
      <c r="AM310" s="162"/>
      <c r="AN310" s="162"/>
      <c r="AO310" s="161"/>
      <c r="AP310" s="161"/>
      <c r="AQ310" s="162"/>
      <c r="AR310" s="162"/>
      <c r="AS310" s="162"/>
      <c r="AT310" s="161"/>
      <c r="AU310" s="161"/>
      <c r="AV310" s="162"/>
      <c r="AW310" s="162"/>
      <c r="AX310" s="162"/>
      <c r="AY310" s="161"/>
      <c r="AZ310" s="161"/>
      <c r="BA310" s="162"/>
      <c r="BB310" s="162"/>
      <c r="BC310" s="162"/>
      <c r="BD310" s="161"/>
      <c r="BE310" s="161"/>
      <c r="BF310" s="162"/>
      <c r="BG310" s="162"/>
      <c r="BH310" s="162"/>
      <c r="BI310" s="161"/>
      <c r="BJ310" s="161"/>
      <c r="BK310" s="162"/>
      <c r="BL310" s="162"/>
      <c r="BM310" s="162"/>
      <c r="BN310" s="161"/>
      <c r="BO310" s="2"/>
      <c r="BP310" s="2">
        <v>1.31E-9</v>
      </c>
      <c r="BQ310" s="2">
        <v>2.51859277344</v>
      </c>
      <c r="BR310" s="2">
        <v>6599.4677196479997</v>
      </c>
      <c r="BS310" s="2">
        <f t="shared" si="35"/>
        <v>-1.1589965572775031E-9</v>
      </c>
      <c r="BT310" s="161"/>
      <c r="BU310" s="162"/>
      <c r="BV310" s="162"/>
      <c r="BW310" s="162"/>
      <c r="BX310" s="161"/>
      <c r="BY310" s="161"/>
      <c r="BZ310" s="162"/>
      <c r="CA310" s="162"/>
      <c r="CB310" s="162"/>
      <c r="CC310" s="161"/>
      <c r="CD310" s="161"/>
      <c r="CE310" s="162"/>
      <c r="CF310" s="162"/>
      <c r="CG310" s="162"/>
      <c r="CH310" s="161"/>
      <c r="CI310" s="161"/>
      <c r="CJ310" s="162"/>
      <c r="CK310" s="162"/>
      <c r="CL310" s="162"/>
      <c r="CM310" s="161"/>
      <c r="CN310" s="161"/>
      <c r="CO310" s="162"/>
      <c r="CP310" s="162"/>
      <c r="CQ310" s="162"/>
      <c r="CR310" s="161"/>
    </row>
    <row r="311" spans="1:96" ht="12.75">
      <c r="A311" s="161"/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2">
        <v>3.4400000000000001E-9</v>
      </c>
      <c r="N311" s="2">
        <v>2.0654663373500002</v>
      </c>
      <c r="O311" s="2">
        <v>49.757025471799999</v>
      </c>
      <c r="P311" s="2">
        <f t="shared" si="33"/>
        <v>-7.4664241343497627E-10</v>
      </c>
      <c r="Q311" s="161"/>
      <c r="R311" s="2">
        <v>4.0000000000000001E-10</v>
      </c>
      <c r="S311" s="2">
        <v>2.5712023342800001</v>
      </c>
      <c r="T311" s="2">
        <v>24356.780788641601</v>
      </c>
      <c r="U311" s="2">
        <f t="shared" si="34"/>
        <v>3.4515211584130111E-10</v>
      </c>
      <c r="V311" s="161"/>
      <c r="W311" s="162"/>
      <c r="X311" s="162"/>
      <c r="Y311" s="162"/>
      <c r="Z311" s="161"/>
      <c r="AA311" s="161"/>
      <c r="AB311" s="162"/>
      <c r="AC311" s="162"/>
      <c r="AD311" s="162"/>
      <c r="AE311" s="161"/>
      <c r="AF311" s="161"/>
      <c r="AG311" s="162"/>
      <c r="AH311" s="162"/>
      <c r="AI311" s="162"/>
      <c r="AJ311" s="161"/>
      <c r="AK311" s="161"/>
      <c r="AL311" s="162"/>
      <c r="AM311" s="162"/>
      <c r="AN311" s="162"/>
      <c r="AO311" s="161"/>
      <c r="AP311" s="161"/>
      <c r="AQ311" s="162"/>
      <c r="AR311" s="162"/>
      <c r="AS311" s="162"/>
      <c r="AT311" s="161"/>
      <c r="AU311" s="161"/>
      <c r="AV311" s="162"/>
      <c r="AW311" s="162"/>
      <c r="AX311" s="162"/>
      <c r="AY311" s="161"/>
      <c r="AZ311" s="161"/>
      <c r="BA311" s="162"/>
      <c r="BB311" s="162"/>
      <c r="BC311" s="162"/>
      <c r="BD311" s="161"/>
      <c r="BE311" s="161"/>
      <c r="BF311" s="162"/>
      <c r="BG311" s="162"/>
      <c r="BH311" s="162"/>
      <c r="BI311" s="161"/>
      <c r="BJ311" s="161"/>
      <c r="BK311" s="162"/>
      <c r="BL311" s="162"/>
      <c r="BM311" s="162"/>
      <c r="BN311" s="161"/>
      <c r="BO311" s="2"/>
      <c r="BP311" s="2">
        <v>1.5300000000000001E-9</v>
      </c>
      <c r="BQ311" s="2">
        <v>5.8520368777899998</v>
      </c>
      <c r="BR311" s="2">
        <v>6281.5913772831</v>
      </c>
      <c r="BS311" s="2">
        <f t="shared" si="35"/>
        <v>-1.1678681407460348E-9</v>
      </c>
      <c r="BT311" s="161"/>
      <c r="BU311" s="162"/>
      <c r="BV311" s="162"/>
      <c r="BW311" s="162"/>
      <c r="BX311" s="161"/>
      <c r="BY311" s="161"/>
      <c r="BZ311" s="162"/>
      <c r="CA311" s="162"/>
      <c r="CB311" s="162"/>
      <c r="CC311" s="161"/>
      <c r="CD311" s="161"/>
      <c r="CE311" s="162"/>
      <c r="CF311" s="162"/>
      <c r="CG311" s="162"/>
      <c r="CH311" s="161"/>
      <c r="CI311" s="161"/>
      <c r="CJ311" s="162"/>
      <c r="CK311" s="162"/>
      <c r="CL311" s="162"/>
      <c r="CM311" s="161"/>
      <c r="CN311" s="161"/>
      <c r="CO311" s="162"/>
      <c r="CP311" s="162"/>
      <c r="CQ311" s="162"/>
      <c r="CR311" s="161"/>
    </row>
    <row r="312" spans="1:96" ht="12.75">
      <c r="A312" s="161"/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2">
        <v>3.1500000000000001E-9</v>
      </c>
      <c r="N312" s="2">
        <v>1.2402381180299999</v>
      </c>
      <c r="O312" s="2">
        <v>4061.2192153944002</v>
      </c>
      <c r="P312" s="2">
        <f t="shared" si="33"/>
        <v>-2.3813082808887188E-9</v>
      </c>
      <c r="Q312" s="161"/>
      <c r="R312" s="2">
        <v>3.7999999999999998E-10</v>
      </c>
      <c r="S312" s="2">
        <v>3.4919034146399999</v>
      </c>
      <c r="T312" s="2">
        <v>226858.23855437001</v>
      </c>
      <c r="U312" s="2">
        <f t="shared" si="34"/>
        <v>-2.5230590227788373E-10</v>
      </c>
      <c r="V312" s="161"/>
      <c r="W312" s="162"/>
      <c r="X312" s="162"/>
      <c r="Y312" s="162"/>
      <c r="Z312" s="161"/>
      <c r="AA312" s="161"/>
      <c r="AB312" s="162"/>
      <c r="AC312" s="162"/>
      <c r="AD312" s="162"/>
      <c r="AE312" s="161"/>
      <c r="AF312" s="161"/>
      <c r="AG312" s="162"/>
      <c r="AH312" s="162"/>
      <c r="AI312" s="162"/>
      <c r="AJ312" s="161"/>
      <c r="AK312" s="161"/>
      <c r="AL312" s="162"/>
      <c r="AM312" s="162"/>
      <c r="AN312" s="162"/>
      <c r="AO312" s="161"/>
      <c r="AP312" s="161"/>
      <c r="AQ312" s="162"/>
      <c r="AR312" s="162"/>
      <c r="AS312" s="162"/>
      <c r="AT312" s="161"/>
      <c r="AU312" s="161"/>
      <c r="AV312" s="162"/>
      <c r="AW312" s="162"/>
      <c r="AX312" s="162"/>
      <c r="AY312" s="161"/>
      <c r="AZ312" s="161"/>
      <c r="BA312" s="162"/>
      <c r="BB312" s="162"/>
      <c r="BC312" s="162"/>
      <c r="BD312" s="161"/>
      <c r="BE312" s="161"/>
      <c r="BF312" s="162"/>
      <c r="BG312" s="162"/>
      <c r="BH312" s="162"/>
      <c r="BI312" s="161"/>
      <c r="BJ312" s="161"/>
      <c r="BK312" s="162"/>
      <c r="BL312" s="162"/>
      <c r="BM312" s="162"/>
      <c r="BN312" s="161"/>
      <c r="BO312" s="2"/>
      <c r="BP312" s="2">
        <v>1.51E-9</v>
      </c>
      <c r="BQ312" s="2">
        <v>3.7233853264899999</v>
      </c>
      <c r="BR312" s="2">
        <v>12669.244474201399</v>
      </c>
      <c r="BS312" s="2">
        <f t="shared" si="35"/>
        <v>-1.2883214688171316E-9</v>
      </c>
      <c r="BT312" s="161"/>
      <c r="BU312" s="162"/>
      <c r="BV312" s="162"/>
      <c r="BW312" s="162"/>
      <c r="BX312" s="161"/>
      <c r="BY312" s="161"/>
      <c r="BZ312" s="162"/>
      <c r="CA312" s="162"/>
      <c r="CB312" s="162"/>
      <c r="CC312" s="161"/>
      <c r="CD312" s="161"/>
      <c r="CE312" s="162"/>
      <c r="CF312" s="162"/>
      <c r="CG312" s="162"/>
      <c r="CH312" s="161"/>
      <c r="CI312" s="161"/>
      <c r="CJ312" s="162"/>
      <c r="CK312" s="162"/>
      <c r="CL312" s="162"/>
      <c r="CM312" s="161"/>
      <c r="CN312" s="161"/>
      <c r="CO312" s="162"/>
      <c r="CP312" s="162"/>
      <c r="CQ312" s="162"/>
      <c r="CR312" s="161"/>
    </row>
    <row r="313" spans="1:96" ht="12.75">
      <c r="A313" s="161"/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2">
        <v>3.24E-9</v>
      </c>
      <c r="N313" s="2">
        <v>2.3089752692899999</v>
      </c>
      <c r="O313" s="2">
        <v>5017.5083713650001</v>
      </c>
      <c r="P313" s="2">
        <f t="shared" si="33"/>
        <v>3.0110019557539145E-9</v>
      </c>
      <c r="Q313" s="161"/>
      <c r="R313" s="2">
        <v>3.9E-10</v>
      </c>
      <c r="S313" s="2">
        <v>4.61184303844</v>
      </c>
      <c r="T313" s="2">
        <v>95.979227217800002</v>
      </c>
      <c r="U313" s="2">
        <f t="shared" si="34"/>
        <v>-2.3061954370847379E-10</v>
      </c>
      <c r="V313" s="161"/>
      <c r="W313" s="162"/>
      <c r="X313" s="162"/>
      <c r="Y313" s="162"/>
      <c r="Z313" s="161"/>
      <c r="AA313" s="161"/>
      <c r="AB313" s="162"/>
      <c r="AC313" s="162"/>
      <c r="AD313" s="162"/>
      <c r="AE313" s="161"/>
      <c r="AF313" s="161"/>
      <c r="AG313" s="162"/>
      <c r="AH313" s="162"/>
      <c r="AI313" s="162"/>
      <c r="AJ313" s="161"/>
      <c r="AK313" s="161"/>
      <c r="AL313" s="162"/>
      <c r="AM313" s="162"/>
      <c r="AN313" s="162"/>
      <c r="AO313" s="161"/>
      <c r="AP313" s="161"/>
      <c r="AQ313" s="162"/>
      <c r="AR313" s="162"/>
      <c r="AS313" s="162"/>
      <c r="AT313" s="161"/>
      <c r="AU313" s="161"/>
      <c r="AV313" s="162"/>
      <c r="AW313" s="162"/>
      <c r="AX313" s="162"/>
      <c r="AY313" s="161"/>
      <c r="AZ313" s="161"/>
      <c r="BA313" s="162"/>
      <c r="BB313" s="162"/>
      <c r="BC313" s="162"/>
      <c r="BD313" s="161"/>
      <c r="BE313" s="161"/>
      <c r="BF313" s="162"/>
      <c r="BG313" s="162"/>
      <c r="BH313" s="162"/>
      <c r="BI313" s="161"/>
      <c r="BJ313" s="161"/>
      <c r="BK313" s="162"/>
      <c r="BL313" s="162"/>
      <c r="BM313" s="162"/>
      <c r="BN313" s="161"/>
      <c r="BO313" s="2"/>
      <c r="BP313" s="2">
        <v>1.32E-9</v>
      </c>
      <c r="BQ313" s="2">
        <v>2.3841774188299998</v>
      </c>
      <c r="BR313" s="2">
        <v>6525.8044539654002</v>
      </c>
      <c r="BS313" s="2">
        <f t="shared" si="35"/>
        <v>-9.5778555617663879E-10</v>
      </c>
      <c r="BT313" s="161"/>
      <c r="BU313" s="162"/>
      <c r="BV313" s="162"/>
      <c r="BW313" s="162"/>
      <c r="BX313" s="161"/>
      <c r="BY313" s="161"/>
      <c r="BZ313" s="162"/>
      <c r="CA313" s="162"/>
      <c r="CB313" s="162"/>
      <c r="CC313" s="161"/>
      <c r="CD313" s="161"/>
      <c r="CE313" s="162"/>
      <c r="CF313" s="162"/>
      <c r="CG313" s="162"/>
      <c r="CH313" s="161"/>
      <c r="CI313" s="161"/>
      <c r="CJ313" s="162"/>
      <c r="CK313" s="162"/>
      <c r="CL313" s="162"/>
      <c r="CM313" s="161"/>
      <c r="CN313" s="161"/>
      <c r="CO313" s="162"/>
      <c r="CP313" s="162"/>
      <c r="CQ313" s="162"/>
      <c r="CR313" s="161"/>
    </row>
    <row r="314" spans="1:96" ht="12.75">
      <c r="A314" s="161"/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2">
        <v>4.1299999999999996E-9</v>
      </c>
      <c r="N314" s="2">
        <v>0.17171692961999999</v>
      </c>
      <c r="O314" s="2">
        <v>6286.6662786432007</v>
      </c>
      <c r="P314" s="2">
        <f t="shared" si="33"/>
        <v>-4.096400662943179E-9</v>
      </c>
      <c r="Q314" s="161"/>
      <c r="R314" s="2">
        <v>4.3000000000000001E-10</v>
      </c>
      <c r="S314" s="2">
        <v>2.20648228147</v>
      </c>
      <c r="T314" s="2">
        <v>13521.751441591399</v>
      </c>
      <c r="U314" s="2">
        <f t="shared" si="34"/>
        <v>-3.7544280852817055E-10</v>
      </c>
      <c r="V314" s="161"/>
      <c r="W314" s="162"/>
      <c r="X314" s="162"/>
      <c r="Y314" s="162"/>
      <c r="Z314" s="161"/>
      <c r="AA314" s="161"/>
      <c r="AB314" s="162"/>
      <c r="AC314" s="162"/>
      <c r="AD314" s="162"/>
      <c r="AE314" s="161"/>
      <c r="AF314" s="161"/>
      <c r="AG314" s="162"/>
      <c r="AH314" s="162"/>
      <c r="AI314" s="162"/>
      <c r="AJ314" s="161"/>
      <c r="AK314" s="161"/>
      <c r="AL314" s="162"/>
      <c r="AM314" s="162"/>
      <c r="AN314" s="162"/>
      <c r="AO314" s="161"/>
      <c r="AP314" s="161"/>
      <c r="AQ314" s="162"/>
      <c r="AR314" s="162"/>
      <c r="AS314" s="162"/>
      <c r="AT314" s="161"/>
      <c r="AU314" s="161"/>
      <c r="AV314" s="162"/>
      <c r="AW314" s="162"/>
      <c r="AX314" s="162"/>
      <c r="AY314" s="161"/>
      <c r="AZ314" s="161"/>
      <c r="BA314" s="162"/>
      <c r="BB314" s="162"/>
      <c r="BC314" s="162"/>
      <c r="BD314" s="161"/>
      <c r="BE314" s="161"/>
      <c r="BF314" s="162"/>
      <c r="BG314" s="162"/>
      <c r="BH314" s="162"/>
      <c r="BI314" s="161"/>
      <c r="BJ314" s="161"/>
      <c r="BK314" s="162"/>
      <c r="BL314" s="162"/>
      <c r="BM314" s="162"/>
      <c r="BN314" s="161"/>
      <c r="BO314" s="2"/>
      <c r="BP314" s="2">
        <v>1.2900000000000001E-9</v>
      </c>
      <c r="BQ314" s="2">
        <v>0.75556744142999999</v>
      </c>
      <c r="BR314" s="2">
        <v>5017.5083713650001</v>
      </c>
      <c r="BS314" s="2">
        <f t="shared" si="35"/>
        <v>-4.5544340042602539E-10</v>
      </c>
      <c r="BT314" s="161"/>
      <c r="BU314" s="162"/>
      <c r="BV314" s="162"/>
      <c r="BW314" s="162"/>
      <c r="BX314" s="161"/>
      <c r="BY314" s="161"/>
      <c r="BZ314" s="162"/>
      <c r="CA314" s="162"/>
      <c r="CB314" s="162"/>
      <c r="CC314" s="161"/>
      <c r="CD314" s="161"/>
      <c r="CE314" s="162"/>
      <c r="CF314" s="162"/>
      <c r="CG314" s="162"/>
      <c r="CH314" s="161"/>
      <c r="CI314" s="161"/>
      <c r="CJ314" s="162"/>
      <c r="CK314" s="162"/>
      <c r="CL314" s="162"/>
      <c r="CM314" s="161"/>
      <c r="CN314" s="161"/>
      <c r="CO314" s="162"/>
      <c r="CP314" s="162"/>
      <c r="CQ314" s="162"/>
      <c r="CR314" s="161"/>
    </row>
    <row r="315" spans="1:96" ht="12.75">
      <c r="A315" s="161"/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2">
        <v>4.3100000000000002E-9</v>
      </c>
      <c r="N315" s="2">
        <v>3.8660110139300001</v>
      </c>
      <c r="O315" s="2">
        <v>12489.885628707199</v>
      </c>
      <c r="P315" s="2">
        <f t="shared" si="33"/>
        <v>-3.5852481006735215E-9</v>
      </c>
      <c r="Q315" s="161"/>
      <c r="R315" s="2">
        <v>4.0000000000000001E-10</v>
      </c>
      <c r="S315" s="2">
        <v>5.8346194581899997</v>
      </c>
      <c r="T315" s="2">
        <v>16193.6591775003</v>
      </c>
      <c r="U315" s="2">
        <f t="shared" si="34"/>
        <v>-2.5771783195641622E-10</v>
      </c>
      <c r="V315" s="161"/>
      <c r="W315" s="162"/>
      <c r="X315" s="162"/>
      <c r="Y315" s="162"/>
      <c r="Z315" s="161"/>
      <c r="AA315" s="161"/>
      <c r="AB315" s="162"/>
      <c r="AC315" s="162"/>
      <c r="AD315" s="162"/>
      <c r="AE315" s="161"/>
      <c r="AF315" s="161"/>
      <c r="AG315" s="162"/>
      <c r="AH315" s="162"/>
      <c r="AI315" s="162"/>
      <c r="AJ315" s="161"/>
      <c r="AK315" s="161"/>
      <c r="AL315" s="162"/>
      <c r="AM315" s="162"/>
      <c r="AN315" s="162"/>
      <c r="AO315" s="161"/>
      <c r="AP315" s="161"/>
      <c r="AQ315" s="162"/>
      <c r="AR315" s="162"/>
      <c r="AS315" s="162"/>
      <c r="AT315" s="161"/>
      <c r="AU315" s="161"/>
      <c r="AV315" s="162"/>
      <c r="AW315" s="162"/>
      <c r="AX315" s="162"/>
      <c r="AY315" s="161"/>
      <c r="AZ315" s="161"/>
      <c r="BA315" s="162"/>
      <c r="BB315" s="162"/>
      <c r="BC315" s="162"/>
      <c r="BD315" s="161"/>
      <c r="BE315" s="161"/>
      <c r="BF315" s="162"/>
      <c r="BG315" s="162"/>
      <c r="BH315" s="162"/>
      <c r="BI315" s="161"/>
      <c r="BJ315" s="161"/>
      <c r="BK315" s="162"/>
      <c r="BL315" s="162"/>
      <c r="BM315" s="162"/>
      <c r="BN315" s="161"/>
      <c r="BO315" s="2"/>
      <c r="BP315" s="2">
        <v>1.27E-9</v>
      </c>
      <c r="BQ315" s="2">
        <v>2.5493644099999998E-3</v>
      </c>
      <c r="BR315" s="2">
        <v>10027.903195729201</v>
      </c>
      <c r="BS315" s="2">
        <f t="shared" si="35"/>
        <v>7.379357632657783E-10</v>
      </c>
      <c r="BT315" s="161"/>
      <c r="BU315" s="162"/>
      <c r="BV315" s="162"/>
      <c r="BW315" s="162"/>
      <c r="BX315" s="161"/>
      <c r="BY315" s="161"/>
      <c r="BZ315" s="162"/>
      <c r="CA315" s="162"/>
      <c r="CB315" s="162"/>
      <c r="CC315" s="161"/>
      <c r="CD315" s="161"/>
      <c r="CE315" s="162"/>
      <c r="CF315" s="162"/>
      <c r="CG315" s="162"/>
      <c r="CH315" s="161"/>
      <c r="CI315" s="161"/>
      <c r="CJ315" s="162"/>
      <c r="CK315" s="162"/>
      <c r="CL315" s="162"/>
      <c r="CM315" s="161"/>
      <c r="CN315" s="161"/>
      <c r="CO315" s="162"/>
      <c r="CP315" s="162"/>
      <c r="CQ315" s="162"/>
      <c r="CR315" s="161"/>
    </row>
    <row r="316" spans="1:96" ht="12.75">
      <c r="A316" s="161"/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2">
        <v>3.4900000000000001E-9</v>
      </c>
      <c r="N316" s="2">
        <v>4.5537234297399998</v>
      </c>
      <c r="O316" s="2">
        <v>4933.2084403325998</v>
      </c>
      <c r="P316" s="2">
        <f t="shared" si="33"/>
        <v>-2.412252157971842E-9</v>
      </c>
      <c r="Q316" s="161"/>
      <c r="R316" s="2">
        <v>4.5E-10</v>
      </c>
      <c r="S316" s="2">
        <v>3.7371437219499999</v>
      </c>
      <c r="T316" s="2">
        <v>7875.6718636242003</v>
      </c>
      <c r="U316" s="2">
        <f t="shared" si="34"/>
        <v>-2.75968564749321E-10</v>
      </c>
      <c r="V316" s="161"/>
      <c r="W316" s="162"/>
      <c r="X316" s="162"/>
      <c r="Y316" s="162"/>
      <c r="Z316" s="161"/>
      <c r="AA316" s="161"/>
      <c r="AB316" s="162"/>
      <c r="AC316" s="162"/>
      <c r="AD316" s="162"/>
      <c r="AE316" s="161"/>
      <c r="AF316" s="161"/>
      <c r="AG316" s="162"/>
      <c r="AH316" s="162"/>
      <c r="AI316" s="162"/>
      <c r="AJ316" s="161"/>
      <c r="AK316" s="161"/>
      <c r="AL316" s="162"/>
      <c r="AM316" s="162"/>
      <c r="AN316" s="162"/>
      <c r="AO316" s="161"/>
      <c r="AP316" s="161"/>
      <c r="AQ316" s="162"/>
      <c r="AR316" s="162"/>
      <c r="AS316" s="162"/>
      <c r="AT316" s="161"/>
      <c r="AU316" s="161"/>
      <c r="AV316" s="162"/>
      <c r="AW316" s="162"/>
      <c r="AX316" s="162"/>
      <c r="AY316" s="161"/>
      <c r="AZ316" s="161"/>
      <c r="BA316" s="162"/>
      <c r="BB316" s="162"/>
      <c r="BC316" s="162"/>
      <c r="BD316" s="161"/>
      <c r="BE316" s="161"/>
      <c r="BF316" s="162"/>
      <c r="BG316" s="162"/>
      <c r="BH316" s="162"/>
      <c r="BI316" s="161"/>
      <c r="BJ316" s="161"/>
      <c r="BK316" s="162"/>
      <c r="BL316" s="162"/>
      <c r="BM316" s="162"/>
      <c r="BN316" s="161"/>
      <c r="BO316" s="2"/>
      <c r="BP316" s="2">
        <v>1.4800000000000001E-9</v>
      </c>
      <c r="BQ316" s="2">
        <v>2.8510214552800002</v>
      </c>
      <c r="BR316" s="2">
        <v>6418.1409300267997</v>
      </c>
      <c r="BS316" s="2">
        <f t="shared" si="35"/>
        <v>3.6887240333883542E-10</v>
      </c>
      <c r="BT316" s="161"/>
      <c r="BU316" s="162"/>
      <c r="BV316" s="162"/>
      <c r="BW316" s="162"/>
      <c r="BX316" s="161"/>
      <c r="BY316" s="161"/>
      <c r="BZ316" s="162"/>
      <c r="CA316" s="162"/>
      <c r="CB316" s="162"/>
      <c r="CC316" s="161"/>
      <c r="CD316" s="161"/>
      <c r="CE316" s="162"/>
      <c r="CF316" s="162"/>
      <c r="CG316" s="162"/>
      <c r="CH316" s="161"/>
      <c r="CI316" s="161"/>
      <c r="CJ316" s="162"/>
      <c r="CK316" s="162"/>
      <c r="CL316" s="162"/>
      <c r="CM316" s="161"/>
      <c r="CN316" s="161"/>
      <c r="CO316" s="162"/>
      <c r="CP316" s="162"/>
      <c r="CQ316" s="162"/>
      <c r="CR316" s="161"/>
    </row>
    <row r="317" spans="1:96" ht="12.75">
      <c r="A317" s="161"/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2">
        <v>3.2299999999999998E-9</v>
      </c>
      <c r="N317" s="2">
        <v>0.41971136083999999</v>
      </c>
      <c r="O317" s="2">
        <v>10770.893256261799</v>
      </c>
      <c r="P317" s="2">
        <f t="shared" si="33"/>
        <v>-2.9874956427083112E-9</v>
      </c>
      <c r="Q317" s="161"/>
      <c r="R317" s="2">
        <v>4.3000000000000001E-10</v>
      </c>
      <c r="S317" s="2">
        <v>1.1407846500200001</v>
      </c>
      <c r="T317" s="2">
        <v>49.757025471799999</v>
      </c>
      <c r="U317" s="2">
        <f t="shared" si="34"/>
        <v>2.7894693139981731E-10</v>
      </c>
      <c r="V317" s="161"/>
      <c r="W317" s="162"/>
      <c r="X317" s="162"/>
      <c r="Y317" s="162"/>
      <c r="Z317" s="161"/>
      <c r="AA317" s="161"/>
      <c r="AB317" s="162"/>
      <c r="AC317" s="162"/>
      <c r="AD317" s="162"/>
      <c r="AE317" s="161"/>
      <c r="AF317" s="161"/>
      <c r="AG317" s="162"/>
      <c r="AH317" s="162"/>
      <c r="AI317" s="162"/>
      <c r="AJ317" s="161"/>
      <c r="AK317" s="161"/>
      <c r="AL317" s="162"/>
      <c r="AM317" s="162"/>
      <c r="AN317" s="162"/>
      <c r="AO317" s="161"/>
      <c r="AP317" s="161"/>
      <c r="AQ317" s="162"/>
      <c r="AR317" s="162"/>
      <c r="AS317" s="162"/>
      <c r="AT317" s="161"/>
      <c r="AU317" s="161"/>
      <c r="AV317" s="162"/>
      <c r="AW317" s="162"/>
      <c r="AX317" s="162"/>
      <c r="AY317" s="161"/>
      <c r="AZ317" s="161"/>
      <c r="BA317" s="162"/>
      <c r="BB317" s="162"/>
      <c r="BC317" s="162"/>
      <c r="BD317" s="161"/>
      <c r="BE317" s="161"/>
      <c r="BF317" s="162"/>
      <c r="BG317" s="162"/>
      <c r="BH317" s="162"/>
      <c r="BI317" s="161"/>
      <c r="BJ317" s="161"/>
      <c r="BK317" s="162"/>
      <c r="BL317" s="162"/>
      <c r="BM317" s="162"/>
      <c r="BN317" s="161"/>
      <c r="BO317" s="2"/>
      <c r="BP317" s="2">
        <v>1.43E-9</v>
      </c>
      <c r="BQ317" s="2">
        <v>5.7446027936700004</v>
      </c>
      <c r="BR317" s="2">
        <v>26087.903141574199</v>
      </c>
      <c r="BS317" s="2">
        <f t="shared" si="35"/>
        <v>1.1194395074810867E-9</v>
      </c>
      <c r="BT317" s="161"/>
      <c r="BU317" s="162"/>
      <c r="BV317" s="162"/>
      <c r="BW317" s="162"/>
      <c r="BX317" s="161"/>
      <c r="BY317" s="161"/>
      <c r="BZ317" s="162"/>
      <c r="CA317" s="162"/>
      <c r="CB317" s="162"/>
      <c r="CC317" s="161"/>
      <c r="CD317" s="161"/>
      <c r="CE317" s="162"/>
      <c r="CF317" s="162"/>
      <c r="CG317" s="162"/>
      <c r="CH317" s="161"/>
      <c r="CI317" s="161"/>
      <c r="CJ317" s="162"/>
      <c r="CK317" s="162"/>
      <c r="CL317" s="162"/>
      <c r="CM317" s="161"/>
      <c r="CN317" s="161"/>
      <c r="CO317" s="162"/>
      <c r="CP317" s="162"/>
      <c r="CQ317" s="162"/>
      <c r="CR317" s="161"/>
    </row>
    <row r="318" spans="1:96" ht="12.75">
      <c r="A318" s="161"/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2">
        <v>3.41E-9</v>
      </c>
      <c r="N318" s="2">
        <v>2.6861286080700002</v>
      </c>
      <c r="O318" s="2">
        <v>11.045700263900001</v>
      </c>
      <c r="P318" s="2">
        <f t="shared" si="33"/>
        <v>-2.9648256380361649E-9</v>
      </c>
      <c r="Q318" s="161"/>
      <c r="R318" s="2">
        <v>3.7000000000000001E-10</v>
      </c>
      <c r="S318" s="2">
        <v>1.2939038381100001</v>
      </c>
      <c r="T318" s="2">
        <v>310.84079886839999</v>
      </c>
      <c r="U318" s="2">
        <f t="shared" si="34"/>
        <v>3.3638274821749731E-10</v>
      </c>
      <c r="V318" s="161"/>
      <c r="W318" s="162"/>
      <c r="X318" s="162"/>
      <c r="Y318" s="162"/>
      <c r="Z318" s="161"/>
      <c r="AA318" s="161"/>
      <c r="AB318" s="162"/>
      <c r="AC318" s="162"/>
      <c r="AD318" s="162"/>
      <c r="AE318" s="161"/>
      <c r="AF318" s="161"/>
      <c r="AG318" s="162"/>
      <c r="AH318" s="162"/>
      <c r="AI318" s="162"/>
      <c r="AJ318" s="161"/>
      <c r="AK318" s="161"/>
      <c r="AL318" s="162"/>
      <c r="AM318" s="162"/>
      <c r="AN318" s="162"/>
      <c r="AO318" s="161"/>
      <c r="AP318" s="161"/>
      <c r="AQ318" s="162"/>
      <c r="AR318" s="162"/>
      <c r="AS318" s="162"/>
      <c r="AT318" s="161"/>
      <c r="AU318" s="161"/>
      <c r="AV318" s="162"/>
      <c r="AW318" s="162"/>
      <c r="AX318" s="162"/>
      <c r="AY318" s="161"/>
      <c r="AZ318" s="161"/>
      <c r="BA318" s="162"/>
      <c r="BB318" s="162"/>
      <c r="BC318" s="162"/>
      <c r="BD318" s="161"/>
      <c r="BE318" s="161"/>
      <c r="BF318" s="162"/>
      <c r="BG318" s="162"/>
      <c r="BH318" s="162"/>
      <c r="BI318" s="161"/>
      <c r="BJ318" s="161"/>
      <c r="BK318" s="162"/>
      <c r="BL318" s="162"/>
      <c r="BM318" s="162"/>
      <c r="BN318" s="161"/>
      <c r="BO318" s="2"/>
      <c r="BP318" s="2">
        <v>1.7200000000000001E-9</v>
      </c>
      <c r="BQ318" s="2">
        <v>0.4128996224</v>
      </c>
      <c r="BR318" s="2">
        <v>174242.46596404901</v>
      </c>
      <c r="BS318" s="2">
        <f t="shared" si="35"/>
        <v>-5.9393429923504721E-10</v>
      </c>
      <c r="BT318" s="161"/>
      <c r="BU318" s="162"/>
      <c r="BV318" s="162"/>
      <c r="BW318" s="162"/>
      <c r="BX318" s="161"/>
      <c r="BY318" s="161"/>
      <c r="BZ318" s="162"/>
      <c r="CA318" s="162"/>
      <c r="CB318" s="162"/>
      <c r="CC318" s="161"/>
      <c r="CD318" s="161"/>
      <c r="CE318" s="162"/>
      <c r="CF318" s="162"/>
      <c r="CG318" s="162"/>
      <c r="CH318" s="161"/>
      <c r="CI318" s="161"/>
      <c r="CJ318" s="162"/>
      <c r="CK318" s="162"/>
      <c r="CL318" s="162"/>
      <c r="CM318" s="161"/>
      <c r="CN318" s="161"/>
      <c r="CO318" s="162"/>
      <c r="CP318" s="162"/>
      <c r="CQ318" s="162"/>
      <c r="CR318" s="161"/>
    </row>
    <row r="319" spans="1:96" ht="12.75">
      <c r="A319" s="161"/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2">
        <v>3.1599999999999998E-9</v>
      </c>
      <c r="N319" s="2">
        <v>3.5293690665800002</v>
      </c>
      <c r="O319" s="2">
        <v>17782.732072784202</v>
      </c>
      <c r="P319" s="2">
        <f t="shared" si="33"/>
        <v>2.1546466617411683E-9</v>
      </c>
      <c r="Q319" s="161"/>
      <c r="R319" s="2">
        <v>3.7999999999999998E-10</v>
      </c>
      <c r="S319" s="2">
        <v>0.95970925949999997</v>
      </c>
      <c r="T319" s="2">
        <v>664.75604512999996</v>
      </c>
      <c r="U319" s="2">
        <f t="shared" si="34"/>
        <v>-3.4766548164375478E-10</v>
      </c>
      <c r="V319" s="161"/>
      <c r="W319" s="162"/>
      <c r="X319" s="162"/>
      <c r="Y319" s="162"/>
      <c r="Z319" s="161"/>
      <c r="AA319" s="161"/>
      <c r="AB319" s="162"/>
      <c r="AC319" s="162"/>
      <c r="AD319" s="162"/>
      <c r="AE319" s="161"/>
      <c r="AF319" s="161"/>
      <c r="AG319" s="162"/>
      <c r="AH319" s="162"/>
      <c r="AI319" s="162"/>
      <c r="AJ319" s="161"/>
      <c r="AK319" s="161"/>
      <c r="AL319" s="162"/>
      <c r="AM319" s="162"/>
      <c r="AN319" s="162"/>
      <c r="AO319" s="161"/>
      <c r="AP319" s="161"/>
      <c r="AQ319" s="162"/>
      <c r="AR319" s="162"/>
      <c r="AS319" s="162"/>
      <c r="AT319" s="161"/>
      <c r="AU319" s="161"/>
      <c r="AV319" s="162"/>
      <c r="AW319" s="162"/>
      <c r="AX319" s="162"/>
      <c r="AY319" s="161"/>
      <c r="AZ319" s="161"/>
      <c r="BA319" s="162"/>
      <c r="BB319" s="162"/>
      <c r="BC319" s="162"/>
      <c r="BD319" s="161"/>
      <c r="BE319" s="161"/>
      <c r="BF319" s="162"/>
      <c r="BG319" s="162"/>
      <c r="BH319" s="162"/>
      <c r="BI319" s="161"/>
      <c r="BJ319" s="161"/>
      <c r="BK319" s="162"/>
      <c r="BL319" s="162"/>
      <c r="BM319" s="162"/>
      <c r="BN319" s="161"/>
      <c r="BO319" s="2"/>
      <c r="BP319" s="2">
        <v>1.3600000000000001E-9</v>
      </c>
      <c r="BQ319" s="2">
        <v>4.15497742275</v>
      </c>
      <c r="BR319" s="2">
        <v>6311.5250374592006</v>
      </c>
      <c r="BS319" s="2">
        <f t="shared" si="35"/>
        <v>1.1404185821258798E-9</v>
      </c>
      <c r="BT319" s="161"/>
      <c r="BU319" s="162"/>
      <c r="BV319" s="162"/>
      <c r="BW319" s="162"/>
      <c r="BX319" s="161"/>
      <c r="BY319" s="161"/>
      <c r="BZ319" s="162"/>
      <c r="CA319" s="162"/>
      <c r="CB319" s="162"/>
      <c r="CC319" s="161"/>
      <c r="CD319" s="161"/>
      <c r="CE319" s="162"/>
      <c r="CF319" s="162"/>
      <c r="CG319" s="162"/>
      <c r="CH319" s="161"/>
      <c r="CI319" s="161"/>
      <c r="CJ319" s="162"/>
      <c r="CK319" s="162"/>
      <c r="CL319" s="162"/>
      <c r="CM319" s="161"/>
      <c r="CN319" s="161"/>
      <c r="CO319" s="162"/>
      <c r="CP319" s="162"/>
      <c r="CQ319" s="162"/>
      <c r="CR319" s="161"/>
    </row>
    <row r="320" spans="1:96" ht="12.75">
      <c r="A320" s="161"/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2">
        <v>3.1500000000000001E-9</v>
      </c>
      <c r="N320" s="2">
        <v>5.6335726499899996</v>
      </c>
      <c r="O320" s="2">
        <v>568.82187402739999</v>
      </c>
      <c r="P320" s="2">
        <f t="shared" si="33"/>
        <v>-2.4848123702594996E-9</v>
      </c>
      <c r="Q320" s="161"/>
      <c r="R320" s="2">
        <v>3.7000000000000001E-10</v>
      </c>
      <c r="S320" s="2">
        <v>4.2753264946199998</v>
      </c>
      <c r="T320" s="2">
        <v>6709.6740408674004</v>
      </c>
      <c r="U320" s="2">
        <f t="shared" si="34"/>
        <v>2.2102431319101986E-11</v>
      </c>
      <c r="V320" s="161"/>
      <c r="W320" s="162"/>
      <c r="X320" s="162"/>
      <c r="Y320" s="162"/>
      <c r="Z320" s="161"/>
      <c r="AA320" s="161"/>
      <c r="AB320" s="162"/>
      <c r="AC320" s="162"/>
      <c r="AD320" s="162"/>
      <c r="AE320" s="161"/>
      <c r="AF320" s="161"/>
      <c r="AG320" s="162"/>
      <c r="AH320" s="162"/>
      <c r="AI320" s="162"/>
      <c r="AJ320" s="161"/>
      <c r="AK320" s="161"/>
      <c r="AL320" s="162"/>
      <c r="AM320" s="162"/>
      <c r="AN320" s="162"/>
      <c r="AO320" s="161"/>
      <c r="AP320" s="161"/>
      <c r="AQ320" s="162"/>
      <c r="AR320" s="162"/>
      <c r="AS320" s="162"/>
      <c r="AT320" s="161"/>
      <c r="AU320" s="161"/>
      <c r="AV320" s="162"/>
      <c r="AW320" s="162"/>
      <c r="AX320" s="162"/>
      <c r="AY320" s="161"/>
      <c r="AZ320" s="161"/>
      <c r="BA320" s="162"/>
      <c r="BB320" s="162"/>
      <c r="BC320" s="162"/>
      <c r="BD320" s="161"/>
      <c r="BE320" s="161"/>
      <c r="BF320" s="162"/>
      <c r="BG320" s="162"/>
      <c r="BH320" s="162"/>
      <c r="BI320" s="161"/>
      <c r="BJ320" s="161"/>
      <c r="BK320" s="162"/>
      <c r="BL320" s="162"/>
      <c r="BM320" s="162"/>
      <c r="BN320" s="161"/>
      <c r="BO320" s="2"/>
      <c r="BP320" s="2">
        <v>1.6999999999999999E-9</v>
      </c>
      <c r="BQ320" s="2">
        <v>5.9819491312900004</v>
      </c>
      <c r="BR320" s="2">
        <v>327574.514276781</v>
      </c>
      <c r="BS320" s="2">
        <f t="shared" si="35"/>
        <v>1.2764013397856546E-9</v>
      </c>
      <c r="BT320" s="161"/>
      <c r="BU320" s="162"/>
      <c r="BV320" s="162"/>
      <c r="BW320" s="162"/>
      <c r="BX320" s="161"/>
      <c r="BY320" s="161"/>
      <c r="BZ320" s="162"/>
      <c r="CA320" s="162"/>
      <c r="CB320" s="162"/>
      <c r="CC320" s="161"/>
      <c r="CD320" s="161"/>
      <c r="CE320" s="162"/>
      <c r="CF320" s="162"/>
      <c r="CG320" s="162"/>
      <c r="CH320" s="161"/>
      <c r="CI320" s="161"/>
      <c r="CJ320" s="162"/>
      <c r="CK320" s="162"/>
      <c r="CL320" s="162"/>
      <c r="CM320" s="161"/>
      <c r="CN320" s="161"/>
      <c r="CO320" s="162"/>
      <c r="CP320" s="162"/>
      <c r="CQ320" s="162"/>
      <c r="CR320" s="161"/>
    </row>
    <row r="321" spans="1:96" ht="12.75">
      <c r="A321" s="161"/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2">
        <v>3.3999999999999998E-9</v>
      </c>
      <c r="N321" s="2">
        <v>3.83571212349</v>
      </c>
      <c r="O321" s="2">
        <v>10660.6869350424</v>
      </c>
      <c r="P321" s="2">
        <f t="shared" ref="P321:P384" si="37">M321*COS(N321+O321*Tau)</f>
        <v>9.8972979596061691E-10</v>
      </c>
      <c r="Q321" s="161"/>
      <c r="R321" s="2">
        <v>3.7999999999999998E-10</v>
      </c>
      <c r="S321" s="2">
        <v>2.2010854104600002</v>
      </c>
      <c r="T321" s="2">
        <v>28628.3362260996</v>
      </c>
      <c r="U321" s="2">
        <f t="shared" ref="U321:U341" si="38">R321*COS(S321+T321*Tau)</f>
        <v>3.2419381346307643E-10</v>
      </c>
      <c r="V321" s="161"/>
      <c r="W321" s="162"/>
      <c r="X321" s="162"/>
      <c r="Y321" s="162"/>
      <c r="Z321" s="161"/>
      <c r="AA321" s="161"/>
      <c r="AB321" s="162"/>
      <c r="AC321" s="162"/>
      <c r="AD321" s="162"/>
      <c r="AE321" s="161"/>
      <c r="AF321" s="161"/>
      <c r="AG321" s="162"/>
      <c r="AH321" s="162"/>
      <c r="AI321" s="162"/>
      <c r="AJ321" s="161"/>
      <c r="AK321" s="161"/>
      <c r="AL321" s="162"/>
      <c r="AM321" s="162"/>
      <c r="AN321" s="162"/>
      <c r="AO321" s="161"/>
      <c r="AP321" s="161"/>
      <c r="AQ321" s="162"/>
      <c r="AR321" s="162"/>
      <c r="AS321" s="162"/>
      <c r="AT321" s="161"/>
      <c r="AU321" s="161"/>
      <c r="AV321" s="162"/>
      <c r="AW321" s="162"/>
      <c r="AX321" s="162"/>
      <c r="AY321" s="161"/>
      <c r="AZ321" s="161"/>
      <c r="BA321" s="162"/>
      <c r="BB321" s="162"/>
      <c r="BC321" s="162"/>
      <c r="BD321" s="161"/>
      <c r="BE321" s="161"/>
      <c r="BF321" s="162"/>
      <c r="BG321" s="162"/>
      <c r="BH321" s="162"/>
      <c r="BI321" s="161"/>
      <c r="BJ321" s="161"/>
      <c r="BK321" s="162"/>
      <c r="BL321" s="162"/>
      <c r="BM321" s="162"/>
      <c r="BN321" s="161"/>
      <c r="BO321" s="2"/>
      <c r="BP321" s="2">
        <v>1.2400000000000001E-9</v>
      </c>
      <c r="BQ321" s="2">
        <v>1.6549760760400001</v>
      </c>
      <c r="BR321" s="2">
        <v>32217.2001810808</v>
      </c>
      <c r="BS321" s="2">
        <f t="shared" ref="BS321:BS384" si="39">BP321*COS(BQ321+BR321*Tau)</f>
        <v>6.2079903308412522E-10</v>
      </c>
      <c r="BT321" s="161"/>
      <c r="BU321" s="162"/>
      <c r="BV321" s="162"/>
      <c r="BW321" s="162"/>
      <c r="BX321" s="161"/>
      <c r="BY321" s="161"/>
      <c r="BZ321" s="162"/>
      <c r="CA321" s="162"/>
      <c r="CB321" s="162"/>
      <c r="CC321" s="161"/>
      <c r="CD321" s="161"/>
      <c r="CE321" s="162"/>
      <c r="CF321" s="162"/>
      <c r="CG321" s="162"/>
      <c r="CH321" s="161"/>
      <c r="CI321" s="161"/>
      <c r="CJ321" s="162"/>
      <c r="CK321" s="162"/>
      <c r="CL321" s="162"/>
      <c r="CM321" s="161"/>
      <c r="CN321" s="161"/>
      <c r="CO321" s="162"/>
      <c r="CP321" s="162"/>
      <c r="CQ321" s="162"/>
      <c r="CR321" s="161"/>
    </row>
    <row r="322" spans="1:96" ht="12.75">
      <c r="A322" s="161"/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2">
        <v>2.9699999999999999E-9</v>
      </c>
      <c r="N322" s="2">
        <v>0.62691416712000003</v>
      </c>
      <c r="O322" s="2">
        <v>20995.392966449399</v>
      </c>
      <c r="P322" s="2">
        <f t="shared" si="37"/>
        <v>-2.6673736290725567E-9</v>
      </c>
      <c r="Q322" s="161"/>
      <c r="R322" s="2">
        <v>3.9E-10</v>
      </c>
      <c r="S322" s="2">
        <v>0.85957361634999996</v>
      </c>
      <c r="T322" s="2">
        <v>16522.659716002199</v>
      </c>
      <c r="U322" s="2">
        <f t="shared" si="38"/>
        <v>-3.6572714983786723E-10</v>
      </c>
      <c r="V322" s="161"/>
      <c r="W322" s="162"/>
      <c r="X322" s="162"/>
      <c r="Y322" s="162"/>
      <c r="Z322" s="161"/>
      <c r="AA322" s="161"/>
      <c r="AB322" s="162"/>
      <c r="AC322" s="162"/>
      <c r="AD322" s="162"/>
      <c r="AE322" s="161"/>
      <c r="AF322" s="161"/>
      <c r="AG322" s="162"/>
      <c r="AH322" s="162"/>
      <c r="AI322" s="162"/>
      <c r="AJ322" s="161"/>
      <c r="AK322" s="161"/>
      <c r="AL322" s="162"/>
      <c r="AM322" s="162"/>
      <c r="AN322" s="162"/>
      <c r="AO322" s="161"/>
      <c r="AP322" s="161"/>
      <c r="AQ322" s="162"/>
      <c r="AR322" s="162"/>
      <c r="AS322" s="162"/>
      <c r="AT322" s="161"/>
      <c r="AU322" s="161"/>
      <c r="AV322" s="162"/>
      <c r="AW322" s="162"/>
      <c r="AX322" s="162"/>
      <c r="AY322" s="161"/>
      <c r="AZ322" s="161"/>
      <c r="BA322" s="162"/>
      <c r="BB322" s="162"/>
      <c r="BC322" s="162"/>
      <c r="BD322" s="161"/>
      <c r="BE322" s="161"/>
      <c r="BF322" s="162"/>
      <c r="BG322" s="162"/>
      <c r="BH322" s="162"/>
      <c r="BI322" s="161"/>
      <c r="BJ322" s="161"/>
      <c r="BK322" s="162"/>
      <c r="BL322" s="162"/>
      <c r="BM322" s="162"/>
      <c r="BN322" s="161"/>
      <c r="BO322" s="2"/>
      <c r="BP322" s="2">
        <v>1.3600000000000001E-9</v>
      </c>
      <c r="BQ322" s="2">
        <v>2.48430783417</v>
      </c>
      <c r="BR322" s="2">
        <v>13341.674311306801</v>
      </c>
      <c r="BS322" s="2">
        <f t="shared" si="39"/>
        <v>-9.7914544186131543E-10</v>
      </c>
      <c r="BT322" s="161"/>
      <c r="BU322" s="162"/>
      <c r="BV322" s="162"/>
      <c r="BW322" s="162"/>
      <c r="BX322" s="161"/>
      <c r="BY322" s="161"/>
      <c r="BZ322" s="162"/>
      <c r="CA322" s="162"/>
      <c r="CB322" s="162"/>
      <c r="CC322" s="161"/>
      <c r="CD322" s="161"/>
      <c r="CE322" s="162"/>
      <c r="CF322" s="162"/>
      <c r="CG322" s="162"/>
      <c r="CH322" s="161"/>
      <c r="CI322" s="161"/>
      <c r="CJ322" s="162"/>
      <c r="CK322" s="162"/>
      <c r="CL322" s="162"/>
      <c r="CM322" s="161"/>
      <c r="CN322" s="161"/>
      <c r="CO322" s="162"/>
      <c r="CP322" s="162"/>
      <c r="CQ322" s="162"/>
      <c r="CR322" s="161"/>
    </row>
    <row r="323" spans="1:96" ht="12.75">
      <c r="A323" s="161"/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2">
        <v>4.0499999999999999E-9</v>
      </c>
      <c r="N323" s="2">
        <v>1.0008577947099999</v>
      </c>
      <c r="O323" s="2">
        <v>16460.333529524902</v>
      </c>
      <c r="P323" s="2">
        <f t="shared" si="37"/>
        <v>-2.6986251534802689E-9</v>
      </c>
      <c r="Q323" s="161"/>
      <c r="R323" s="2">
        <v>4.0000000000000001E-10</v>
      </c>
      <c r="S323" s="2">
        <v>4.35214003837</v>
      </c>
      <c r="T323" s="2">
        <v>48739.859897082999</v>
      </c>
      <c r="U323" s="2">
        <f t="shared" si="38"/>
        <v>-1.6492523360573839E-10</v>
      </c>
      <c r="V323" s="161"/>
      <c r="W323" s="162"/>
      <c r="X323" s="162"/>
      <c r="Y323" s="162"/>
      <c r="Z323" s="161"/>
      <c r="AA323" s="161"/>
      <c r="AB323" s="162"/>
      <c r="AC323" s="162"/>
      <c r="AD323" s="162"/>
      <c r="AE323" s="161"/>
      <c r="AF323" s="161"/>
      <c r="AG323" s="162"/>
      <c r="AH323" s="162"/>
      <c r="AI323" s="162"/>
      <c r="AJ323" s="161"/>
      <c r="AK323" s="161"/>
      <c r="AL323" s="162"/>
      <c r="AM323" s="162"/>
      <c r="AN323" s="162"/>
      <c r="AO323" s="161"/>
      <c r="AP323" s="161"/>
      <c r="AQ323" s="162"/>
      <c r="AR323" s="162"/>
      <c r="AS323" s="162"/>
      <c r="AT323" s="161"/>
      <c r="AU323" s="161"/>
      <c r="AV323" s="162"/>
      <c r="AW323" s="162"/>
      <c r="AX323" s="162"/>
      <c r="AY323" s="161"/>
      <c r="AZ323" s="161"/>
      <c r="BA323" s="162"/>
      <c r="BB323" s="162"/>
      <c r="BC323" s="162"/>
      <c r="BD323" s="161"/>
      <c r="BE323" s="161"/>
      <c r="BF323" s="162"/>
      <c r="BG323" s="162"/>
      <c r="BH323" s="162"/>
      <c r="BI323" s="161"/>
      <c r="BJ323" s="161"/>
      <c r="BK323" s="162"/>
      <c r="BL323" s="162"/>
      <c r="BM323" s="162"/>
      <c r="BN323" s="161"/>
      <c r="BO323" s="2"/>
      <c r="BP323" s="2">
        <v>1.6500000000000001E-9</v>
      </c>
      <c r="BQ323" s="2">
        <v>2.4966792459999998</v>
      </c>
      <c r="BR323" s="2">
        <v>58953.145443294001</v>
      </c>
      <c r="BS323" s="2">
        <f t="shared" si="39"/>
        <v>-1.1621702731927543E-9</v>
      </c>
      <c r="BT323" s="161"/>
      <c r="BU323" s="162"/>
      <c r="BV323" s="162"/>
      <c r="BW323" s="162"/>
      <c r="BX323" s="161"/>
      <c r="BY323" s="161"/>
      <c r="BZ323" s="162"/>
      <c r="CA323" s="162"/>
      <c r="CB323" s="162"/>
      <c r="CC323" s="161"/>
      <c r="CD323" s="161"/>
      <c r="CE323" s="162"/>
      <c r="CF323" s="162"/>
      <c r="CG323" s="162"/>
      <c r="CH323" s="161"/>
      <c r="CI323" s="161"/>
      <c r="CJ323" s="162"/>
      <c r="CK323" s="162"/>
      <c r="CL323" s="162"/>
      <c r="CM323" s="161"/>
      <c r="CN323" s="161"/>
      <c r="CO323" s="162"/>
      <c r="CP323" s="162"/>
      <c r="CQ323" s="162"/>
      <c r="CR323" s="161"/>
    </row>
    <row r="324" spans="1:96" ht="12.75">
      <c r="A324" s="161"/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2">
        <v>4.1400000000000002E-9</v>
      </c>
      <c r="N324" s="2">
        <v>1.2199875207599999</v>
      </c>
      <c r="O324" s="2">
        <v>51092.726050854799</v>
      </c>
      <c r="P324" s="2">
        <f t="shared" si="37"/>
        <v>3.2295966360204808E-9</v>
      </c>
      <c r="Q324" s="161"/>
      <c r="R324" s="2">
        <v>3.6E-10</v>
      </c>
      <c r="S324" s="2">
        <v>1.6816766219399999</v>
      </c>
      <c r="T324" s="2">
        <v>10344.295065385801</v>
      </c>
      <c r="U324" s="2">
        <f t="shared" si="38"/>
        <v>2.3058050165280589E-10</v>
      </c>
      <c r="V324" s="161"/>
      <c r="W324" s="162"/>
      <c r="X324" s="162"/>
      <c r="Y324" s="162"/>
      <c r="Z324" s="161"/>
      <c r="AA324" s="161"/>
      <c r="AB324" s="162"/>
      <c r="AC324" s="162"/>
      <c r="AD324" s="162"/>
      <c r="AE324" s="161"/>
      <c r="AF324" s="161"/>
      <c r="AG324" s="162"/>
      <c r="AH324" s="162"/>
      <c r="AI324" s="162"/>
      <c r="AJ324" s="161"/>
      <c r="AK324" s="161"/>
      <c r="AL324" s="162"/>
      <c r="AM324" s="162"/>
      <c r="AN324" s="162"/>
      <c r="AO324" s="161"/>
      <c r="AP324" s="161"/>
      <c r="AQ324" s="162"/>
      <c r="AR324" s="162"/>
      <c r="AS324" s="162"/>
      <c r="AT324" s="161"/>
      <c r="AU324" s="161"/>
      <c r="AV324" s="162"/>
      <c r="AW324" s="162"/>
      <c r="AX324" s="162"/>
      <c r="AY324" s="161"/>
      <c r="AZ324" s="161"/>
      <c r="BA324" s="162"/>
      <c r="BB324" s="162"/>
      <c r="BC324" s="162"/>
      <c r="BD324" s="161"/>
      <c r="BE324" s="161"/>
      <c r="BF324" s="162"/>
      <c r="BG324" s="162"/>
      <c r="BH324" s="162"/>
      <c r="BI324" s="161"/>
      <c r="BJ324" s="161"/>
      <c r="BK324" s="162"/>
      <c r="BL324" s="162"/>
      <c r="BM324" s="162"/>
      <c r="BN324" s="161"/>
      <c r="BO324" s="2"/>
      <c r="BP324" s="2">
        <v>1.2300000000000001E-9</v>
      </c>
      <c r="BQ324" s="2">
        <v>3.4566056375400001</v>
      </c>
      <c r="BR324" s="2">
        <v>6277.552925684</v>
      </c>
      <c r="BS324" s="2">
        <f t="shared" si="39"/>
        <v>1.2273072669789826E-9</v>
      </c>
      <c r="BT324" s="161"/>
      <c r="BU324" s="162"/>
      <c r="BV324" s="162"/>
      <c r="BW324" s="162"/>
      <c r="BX324" s="161"/>
      <c r="BY324" s="161"/>
      <c r="BZ324" s="162"/>
      <c r="CA324" s="162"/>
      <c r="CB324" s="162"/>
      <c r="CC324" s="161"/>
      <c r="CD324" s="161"/>
      <c r="CE324" s="162"/>
      <c r="CF324" s="162"/>
      <c r="CG324" s="162"/>
      <c r="CH324" s="161"/>
      <c r="CI324" s="161"/>
      <c r="CJ324" s="162"/>
      <c r="CK324" s="162"/>
      <c r="CL324" s="162"/>
      <c r="CM324" s="161"/>
      <c r="CN324" s="161"/>
      <c r="CO324" s="162"/>
      <c r="CP324" s="162"/>
      <c r="CQ324" s="162"/>
      <c r="CR324" s="161"/>
    </row>
    <row r="325" spans="1:96" ht="12.75">
      <c r="A325" s="161"/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2">
        <v>3.36E-9</v>
      </c>
      <c r="N325" s="2">
        <v>4.7146594522600003</v>
      </c>
      <c r="O325" s="2">
        <v>6179.9830757727996</v>
      </c>
      <c r="P325" s="2">
        <f t="shared" si="37"/>
        <v>-9.7502886103884825E-10</v>
      </c>
      <c r="Q325" s="161"/>
      <c r="R325" s="2">
        <v>4.0000000000000001E-10</v>
      </c>
      <c r="S325" s="2">
        <v>5.1321731906699997</v>
      </c>
      <c r="T325" s="2">
        <v>15664.0355227085</v>
      </c>
      <c r="U325" s="2">
        <f t="shared" si="38"/>
        <v>3.997290924864358E-10</v>
      </c>
      <c r="V325" s="161"/>
      <c r="W325" s="162"/>
      <c r="X325" s="162"/>
      <c r="Y325" s="162"/>
      <c r="Z325" s="161"/>
      <c r="AA325" s="161"/>
      <c r="AB325" s="162"/>
      <c r="AC325" s="162"/>
      <c r="AD325" s="162"/>
      <c r="AE325" s="161"/>
      <c r="AF325" s="161"/>
      <c r="AG325" s="162"/>
      <c r="AH325" s="162"/>
      <c r="AI325" s="162"/>
      <c r="AJ325" s="161"/>
      <c r="AK325" s="161"/>
      <c r="AL325" s="162"/>
      <c r="AM325" s="162"/>
      <c r="AN325" s="162"/>
      <c r="AO325" s="161"/>
      <c r="AP325" s="161"/>
      <c r="AQ325" s="162"/>
      <c r="AR325" s="162"/>
      <c r="AS325" s="162"/>
      <c r="AT325" s="161"/>
      <c r="AU325" s="161"/>
      <c r="AV325" s="162"/>
      <c r="AW325" s="162"/>
      <c r="AX325" s="162"/>
      <c r="AY325" s="161"/>
      <c r="AZ325" s="161"/>
      <c r="BA325" s="162"/>
      <c r="BB325" s="162"/>
      <c r="BC325" s="162"/>
      <c r="BD325" s="161"/>
      <c r="BE325" s="161"/>
      <c r="BF325" s="162"/>
      <c r="BG325" s="162"/>
      <c r="BH325" s="162"/>
      <c r="BI325" s="161"/>
      <c r="BJ325" s="161"/>
      <c r="BK325" s="162"/>
      <c r="BL325" s="162"/>
      <c r="BM325" s="162"/>
      <c r="BN325" s="161"/>
      <c r="BO325" s="2"/>
      <c r="BP325" s="2">
        <v>1.1700000000000001E-9</v>
      </c>
      <c r="BQ325" s="2">
        <v>0.86065134175000002</v>
      </c>
      <c r="BR325" s="2">
        <v>6245.0481773556003</v>
      </c>
      <c r="BS325" s="2">
        <f t="shared" si="39"/>
        <v>-8.2179761051967529E-10</v>
      </c>
      <c r="BT325" s="161"/>
      <c r="BU325" s="162"/>
      <c r="BV325" s="162"/>
      <c r="BW325" s="162"/>
      <c r="BX325" s="161"/>
      <c r="BY325" s="161"/>
      <c r="BZ325" s="162"/>
      <c r="CA325" s="162"/>
      <c r="CB325" s="162"/>
      <c r="CC325" s="161"/>
      <c r="CD325" s="161"/>
      <c r="CE325" s="162"/>
      <c r="CF325" s="162"/>
      <c r="CG325" s="162"/>
      <c r="CH325" s="161"/>
      <c r="CI325" s="161"/>
      <c r="CJ325" s="162"/>
      <c r="CK325" s="162"/>
      <c r="CL325" s="162"/>
      <c r="CM325" s="161"/>
      <c r="CN325" s="161"/>
      <c r="CO325" s="162"/>
      <c r="CP325" s="162"/>
      <c r="CQ325" s="162"/>
      <c r="CR325" s="161"/>
    </row>
    <row r="326" spans="1:96" ht="12.75">
      <c r="A326" s="161"/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2">
        <v>3.6100000000000001E-9</v>
      </c>
      <c r="N326" s="2">
        <v>3.7122750835399998</v>
      </c>
      <c r="O326" s="2">
        <v>28237.233459389401</v>
      </c>
      <c r="P326" s="2">
        <f t="shared" si="37"/>
        <v>-1.6794445074316139E-9</v>
      </c>
      <c r="Q326" s="161"/>
      <c r="R326" s="2">
        <v>3.6E-10</v>
      </c>
      <c r="S326" s="2">
        <v>3.7218713249599999</v>
      </c>
      <c r="T326" s="2">
        <v>30774.5016425748</v>
      </c>
      <c r="U326" s="2">
        <f t="shared" si="38"/>
        <v>-3.3085009298235719E-10</v>
      </c>
      <c r="V326" s="161"/>
      <c r="W326" s="162"/>
      <c r="X326" s="162"/>
      <c r="Y326" s="162"/>
      <c r="Z326" s="161"/>
      <c r="AA326" s="161"/>
      <c r="AB326" s="162"/>
      <c r="AC326" s="162"/>
      <c r="AD326" s="162"/>
      <c r="AE326" s="161"/>
      <c r="AF326" s="161"/>
      <c r="AG326" s="162"/>
      <c r="AH326" s="162"/>
      <c r="AI326" s="162"/>
      <c r="AJ326" s="161"/>
      <c r="AK326" s="161"/>
      <c r="AL326" s="162"/>
      <c r="AM326" s="162"/>
      <c r="AN326" s="162"/>
      <c r="AO326" s="161"/>
      <c r="AP326" s="161"/>
      <c r="AQ326" s="162"/>
      <c r="AR326" s="162"/>
      <c r="AS326" s="162"/>
      <c r="AT326" s="161"/>
      <c r="AU326" s="161"/>
      <c r="AV326" s="162"/>
      <c r="AW326" s="162"/>
      <c r="AX326" s="162"/>
      <c r="AY326" s="161"/>
      <c r="AZ326" s="161"/>
      <c r="BA326" s="162"/>
      <c r="BB326" s="162"/>
      <c r="BC326" s="162"/>
      <c r="BD326" s="161"/>
      <c r="BE326" s="161"/>
      <c r="BF326" s="162"/>
      <c r="BG326" s="162"/>
      <c r="BH326" s="162"/>
      <c r="BI326" s="161"/>
      <c r="BJ326" s="161"/>
      <c r="BK326" s="162"/>
      <c r="BL326" s="162"/>
      <c r="BM326" s="162"/>
      <c r="BN326" s="161"/>
      <c r="BO326" s="2"/>
      <c r="BP326" s="2">
        <v>1.49E-9</v>
      </c>
      <c r="BQ326" s="2">
        <v>5.6135828096299969</v>
      </c>
      <c r="BR326" s="2">
        <v>5729.5064471490005</v>
      </c>
      <c r="BS326" s="2">
        <f t="shared" si="39"/>
        <v>7.7810986151069196E-10</v>
      </c>
      <c r="BT326" s="161"/>
      <c r="BU326" s="162"/>
      <c r="BV326" s="162"/>
      <c r="BW326" s="162"/>
      <c r="BX326" s="161"/>
      <c r="BY326" s="161"/>
      <c r="BZ326" s="162"/>
      <c r="CA326" s="162"/>
      <c r="CB326" s="162"/>
      <c r="CC326" s="161"/>
      <c r="CD326" s="161"/>
      <c r="CE326" s="162"/>
      <c r="CF326" s="162"/>
      <c r="CG326" s="162"/>
      <c r="CH326" s="161"/>
      <c r="CI326" s="161"/>
      <c r="CJ326" s="162"/>
      <c r="CK326" s="162"/>
      <c r="CL326" s="162"/>
      <c r="CM326" s="161"/>
      <c r="CN326" s="161"/>
      <c r="CO326" s="162"/>
      <c r="CP326" s="162"/>
      <c r="CQ326" s="162"/>
      <c r="CR326" s="161"/>
    </row>
    <row r="327" spans="1:96" ht="12.75">
      <c r="A327" s="161"/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2">
        <v>3.8499999999999997E-9</v>
      </c>
      <c r="N327" s="2">
        <v>6.21925225757</v>
      </c>
      <c r="O327" s="2">
        <v>24356.780788641601</v>
      </c>
      <c r="P327" s="2">
        <f t="shared" si="37"/>
        <v>-3.8489461863248049E-9</v>
      </c>
      <c r="Q327" s="161"/>
      <c r="R327" s="2">
        <v>3.6E-10</v>
      </c>
      <c r="S327" s="2">
        <v>3.3215845825699999</v>
      </c>
      <c r="T327" s="2">
        <v>16207.886271502</v>
      </c>
      <c r="U327" s="2">
        <f t="shared" si="38"/>
        <v>5.3949332779975716E-11</v>
      </c>
      <c r="V327" s="161"/>
      <c r="W327" s="162"/>
      <c r="X327" s="162"/>
      <c r="Y327" s="162"/>
      <c r="Z327" s="161"/>
      <c r="AA327" s="161"/>
      <c r="AB327" s="162"/>
      <c r="AC327" s="162"/>
      <c r="AD327" s="162"/>
      <c r="AE327" s="161"/>
      <c r="AF327" s="161"/>
      <c r="AG327" s="162"/>
      <c r="AH327" s="162"/>
      <c r="AI327" s="162"/>
      <c r="AJ327" s="161"/>
      <c r="AK327" s="161"/>
      <c r="AL327" s="162"/>
      <c r="AM327" s="162"/>
      <c r="AN327" s="162"/>
      <c r="AO327" s="161"/>
      <c r="AP327" s="161"/>
      <c r="AQ327" s="162"/>
      <c r="AR327" s="162"/>
      <c r="AS327" s="162"/>
      <c r="AT327" s="161"/>
      <c r="AU327" s="161"/>
      <c r="AV327" s="162"/>
      <c r="AW327" s="162"/>
      <c r="AX327" s="162"/>
      <c r="AY327" s="161"/>
      <c r="AZ327" s="161"/>
      <c r="BA327" s="162"/>
      <c r="BB327" s="162"/>
      <c r="BC327" s="162"/>
      <c r="BD327" s="161"/>
      <c r="BE327" s="161"/>
      <c r="BF327" s="162"/>
      <c r="BG327" s="162"/>
      <c r="BH327" s="162"/>
      <c r="BI327" s="161"/>
      <c r="BJ327" s="161"/>
      <c r="BK327" s="162"/>
      <c r="BL327" s="162"/>
      <c r="BM327" s="162"/>
      <c r="BN327" s="161"/>
      <c r="BO327" s="2"/>
      <c r="BP327" s="2">
        <v>1.5300000000000001E-9</v>
      </c>
      <c r="BQ327" s="2">
        <v>0.26860029949999997</v>
      </c>
      <c r="BR327" s="2">
        <v>245.83164622940001</v>
      </c>
      <c r="BS327" s="2">
        <f t="shared" si="39"/>
        <v>7.0158457833302345E-10</v>
      </c>
      <c r="BT327" s="161"/>
      <c r="BU327" s="162"/>
      <c r="BV327" s="162"/>
      <c r="BW327" s="162"/>
      <c r="BX327" s="161"/>
      <c r="BY327" s="161"/>
      <c r="BZ327" s="162"/>
      <c r="CA327" s="162"/>
      <c r="CB327" s="162"/>
      <c r="CC327" s="161"/>
      <c r="CD327" s="161"/>
      <c r="CE327" s="162"/>
      <c r="CF327" s="162"/>
      <c r="CG327" s="162"/>
      <c r="CH327" s="161"/>
      <c r="CI327" s="161"/>
      <c r="CJ327" s="162"/>
      <c r="CK327" s="162"/>
      <c r="CL327" s="162"/>
      <c r="CM327" s="161"/>
      <c r="CN327" s="161"/>
      <c r="CO327" s="162"/>
      <c r="CP327" s="162"/>
      <c r="CQ327" s="162"/>
      <c r="CR327" s="161"/>
    </row>
    <row r="328" spans="1:96" ht="12.75">
      <c r="A328" s="161"/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2">
        <v>3.2700000000000001E-9</v>
      </c>
      <c r="N328" s="2">
        <v>1.0560650471499999</v>
      </c>
      <c r="O328" s="2">
        <v>11919.140866668</v>
      </c>
      <c r="P328" s="2">
        <f t="shared" si="37"/>
        <v>-1.9207706782951881E-9</v>
      </c>
      <c r="Q328" s="161"/>
      <c r="R328" s="2">
        <v>4.5E-10</v>
      </c>
      <c r="S328" s="2">
        <v>3.9420241860799998</v>
      </c>
      <c r="T328" s="2">
        <v>10988.808157535001</v>
      </c>
      <c r="U328" s="2">
        <f t="shared" si="38"/>
        <v>4.0760529465322203E-10</v>
      </c>
      <c r="V328" s="161"/>
      <c r="W328" s="162"/>
      <c r="X328" s="162"/>
      <c r="Y328" s="162"/>
      <c r="Z328" s="161"/>
      <c r="AA328" s="161"/>
      <c r="AB328" s="162"/>
      <c r="AC328" s="162"/>
      <c r="AD328" s="162"/>
      <c r="AE328" s="161"/>
      <c r="AF328" s="161"/>
      <c r="AG328" s="162"/>
      <c r="AH328" s="162"/>
      <c r="AI328" s="162"/>
      <c r="AJ328" s="161"/>
      <c r="AK328" s="161"/>
      <c r="AL328" s="162"/>
      <c r="AM328" s="162"/>
      <c r="AN328" s="162"/>
      <c r="AO328" s="161"/>
      <c r="AP328" s="161"/>
      <c r="AQ328" s="162"/>
      <c r="AR328" s="162"/>
      <c r="AS328" s="162"/>
      <c r="AT328" s="161"/>
      <c r="AU328" s="161"/>
      <c r="AV328" s="162"/>
      <c r="AW328" s="162"/>
      <c r="AX328" s="162"/>
      <c r="AY328" s="161"/>
      <c r="AZ328" s="161"/>
      <c r="BA328" s="162"/>
      <c r="BB328" s="162"/>
      <c r="BC328" s="162"/>
      <c r="BD328" s="161"/>
      <c r="BE328" s="161"/>
      <c r="BF328" s="162"/>
      <c r="BG328" s="162"/>
      <c r="BH328" s="162"/>
      <c r="BI328" s="161"/>
      <c r="BJ328" s="161"/>
      <c r="BK328" s="162"/>
      <c r="BL328" s="162"/>
      <c r="BM328" s="162"/>
      <c r="BN328" s="161"/>
      <c r="BO328" s="2"/>
      <c r="BP328" s="2">
        <v>1.2799999999999999E-9</v>
      </c>
      <c r="BQ328" s="2">
        <v>0.71204006588000002</v>
      </c>
      <c r="BR328" s="2">
        <v>103.0927742186</v>
      </c>
      <c r="BS328" s="2">
        <f t="shared" si="39"/>
        <v>1.2673987195704305E-9</v>
      </c>
      <c r="BT328" s="161"/>
      <c r="BU328" s="162"/>
      <c r="BV328" s="162"/>
      <c r="BW328" s="162"/>
      <c r="BX328" s="161"/>
      <c r="BY328" s="161"/>
      <c r="BZ328" s="162"/>
      <c r="CA328" s="162"/>
      <c r="CB328" s="162"/>
      <c r="CC328" s="161"/>
      <c r="CD328" s="161"/>
      <c r="CE328" s="162"/>
      <c r="CF328" s="162"/>
      <c r="CG328" s="162"/>
      <c r="CH328" s="161"/>
      <c r="CI328" s="161"/>
      <c r="CJ328" s="162"/>
      <c r="CK328" s="162"/>
      <c r="CL328" s="162"/>
      <c r="CM328" s="161"/>
      <c r="CN328" s="161"/>
      <c r="CO328" s="162"/>
      <c r="CP328" s="162"/>
      <c r="CQ328" s="162"/>
      <c r="CR328" s="161"/>
    </row>
    <row r="329" spans="1:96" ht="12.75">
      <c r="A329" s="161"/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2">
        <v>3.2700000000000001E-9</v>
      </c>
      <c r="N329" s="2">
        <v>6.1422242098900002</v>
      </c>
      <c r="O329" s="2">
        <v>6254.6266625236003</v>
      </c>
      <c r="P329" s="2">
        <f t="shared" si="37"/>
        <v>-3.1578343486911858E-9</v>
      </c>
      <c r="Q329" s="161"/>
      <c r="R329" s="2">
        <v>3.9E-10</v>
      </c>
      <c r="S329" s="2">
        <v>1.5194878619900001</v>
      </c>
      <c r="T329" s="2">
        <v>12029.347187887401</v>
      </c>
      <c r="U329" s="2">
        <f t="shared" si="38"/>
        <v>-2.7301636836739214E-10</v>
      </c>
      <c r="V329" s="161"/>
      <c r="W329" s="162"/>
      <c r="X329" s="162"/>
      <c r="Y329" s="162"/>
      <c r="Z329" s="161"/>
      <c r="AA329" s="161"/>
      <c r="AB329" s="162"/>
      <c r="AC329" s="162"/>
      <c r="AD329" s="162"/>
      <c r="AE329" s="161"/>
      <c r="AF329" s="161"/>
      <c r="AG329" s="162"/>
      <c r="AH329" s="162"/>
      <c r="AI329" s="162"/>
      <c r="AJ329" s="161"/>
      <c r="AK329" s="161"/>
      <c r="AL329" s="162"/>
      <c r="AM329" s="162"/>
      <c r="AN329" s="162"/>
      <c r="AO329" s="161"/>
      <c r="AP329" s="161"/>
      <c r="AQ329" s="162"/>
      <c r="AR329" s="162"/>
      <c r="AS329" s="162"/>
      <c r="AT329" s="161"/>
      <c r="AU329" s="161"/>
      <c r="AV329" s="162"/>
      <c r="AW329" s="162"/>
      <c r="AX329" s="162"/>
      <c r="AY329" s="161"/>
      <c r="AZ329" s="161"/>
      <c r="BA329" s="162"/>
      <c r="BB329" s="162"/>
      <c r="BC329" s="162"/>
      <c r="BD329" s="161"/>
      <c r="BE329" s="161"/>
      <c r="BF329" s="162"/>
      <c r="BG329" s="162"/>
      <c r="BH329" s="162"/>
      <c r="BI329" s="161"/>
      <c r="BJ329" s="161"/>
      <c r="BK329" s="162"/>
      <c r="BL329" s="162"/>
      <c r="BM329" s="162"/>
      <c r="BN329" s="161"/>
      <c r="BO329" s="2"/>
      <c r="BP329" s="2">
        <v>1.5900000000000001E-9</v>
      </c>
      <c r="BQ329" s="2">
        <v>2.43166592149</v>
      </c>
      <c r="BR329" s="2">
        <v>221995.02880149501</v>
      </c>
      <c r="BS329" s="2">
        <f t="shared" si="39"/>
        <v>-1.5857365678375366E-9</v>
      </c>
      <c r="BT329" s="161"/>
      <c r="BU329" s="162"/>
      <c r="BV329" s="162"/>
      <c r="BW329" s="162"/>
      <c r="BX329" s="161"/>
      <c r="BY329" s="161"/>
      <c r="BZ329" s="162"/>
      <c r="CA329" s="162"/>
      <c r="CB329" s="162"/>
      <c r="CC329" s="161"/>
      <c r="CD329" s="161"/>
      <c r="CE329" s="162"/>
      <c r="CF329" s="162"/>
      <c r="CG329" s="162"/>
      <c r="CH329" s="161"/>
      <c r="CI329" s="161"/>
      <c r="CJ329" s="162"/>
      <c r="CK329" s="162"/>
      <c r="CL329" s="162"/>
      <c r="CM329" s="161"/>
      <c r="CN329" s="161"/>
      <c r="CO329" s="162"/>
      <c r="CP329" s="162"/>
      <c r="CQ329" s="162"/>
      <c r="CR329" s="161"/>
    </row>
    <row r="330" spans="1:96" ht="12.75">
      <c r="A330" s="161"/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2">
        <v>2.6799999999999998E-9</v>
      </c>
      <c r="N330" s="2">
        <v>2.4722433973700002</v>
      </c>
      <c r="O330" s="2">
        <v>664.75604512999996</v>
      </c>
      <c r="P330" s="2">
        <f t="shared" si="37"/>
        <v>9.3719711379508974E-10</v>
      </c>
      <c r="Q330" s="161"/>
      <c r="R330" s="2">
        <v>2.5999999999999998E-10</v>
      </c>
      <c r="S330" s="2">
        <v>3.8768588317999999</v>
      </c>
      <c r="T330" s="2">
        <v>6262.7205305926</v>
      </c>
      <c r="U330" s="2">
        <f t="shared" si="38"/>
        <v>2.1908006853045531E-10</v>
      </c>
      <c r="V330" s="161"/>
      <c r="W330" s="162"/>
      <c r="X330" s="162"/>
      <c r="Y330" s="162"/>
      <c r="Z330" s="161"/>
      <c r="AA330" s="161"/>
      <c r="AB330" s="162"/>
      <c r="AC330" s="162"/>
      <c r="AD330" s="162"/>
      <c r="AE330" s="161"/>
      <c r="AF330" s="161"/>
      <c r="AG330" s="162"/>
      <c r="AH330" s="162"/>
      <c r="AI330" s="162"/>
      <c r="AJ330" s="161"/>
      <c r="AK330" s="161"/>
      <c r="AL330" s="162"/>
      <c r="AM330" s="162"/>
      <c r="AN330" s="162"/>
      <c r="AO330" s="161"/>
      <c r="AP330" s="161"/>
      <c r="AQ330" s="162"/>
      <c r="AR330" s="162"/>
      <c r="AS330" s="162"/>
      <c r="AT330" s="161"/>
      <c r="AU330" s="161"/>
      <c r="AV330" s="162"/>
      <c r="AW330" s="162"/>
      <c r="AX330" s="162"/>
      <c r="AY330" s="161"/>
      <c r="AZ330" s="161"/>
      <c r="BA330" s="162"/>
      <c r="BB330" s="162"/>
      <c r="BC330" s="162"/>
      <c r="BD330" s="161"/>
      <c r="BE330" s="161"/>
      <c r="BF330" s="162"/>
      <c r="BG330" s="162"/>
      <c r="BH330" s="162"/>
      <c r="BI330" s="161"/>
      <c r="BJ330" s="161"/>
      <c r="BK330" s="162"/>
      <c r="BL330" s="162"/>
      <c r="BM330" s="162"/>
      <c r="BN330" s="161"/>
      <c r="BO330" s="2"/>
      <c r="BP330" s="2">
        <v>1.3000000000000001E-9</v>
      </c>
      <c r="BQ330" s="2">
        <v>2.80707316718</v>
      </c>
      <c r="BR330" s="2">
        <v>6016.4688082696002</v>
      </c>
      <c r="BS330" s="2">
        <f t="shared" si="39"/>
        <v>8.4397473077585665E-10</v>
      </c>
      <c r="BT330" s="161"/>
      <c r="BU330" s="162"/>
      <c r="BV330" s="162"/>
      <c r="BW330" s="162"/>
      <c r="BX330" s="161"/>
      <c r="BY330" s="161"/>
      <c r="BZ330" s="162"/>
      <c r="CA330" s="162"/>
      <c r="CB330" s="162"/>
      <c r="CC330" s="161"/>
      <c r="CD330" s="161"/>
      <c r="CE330" s="162"/>
      <c r="CF330" s="162"/>
      <c r="CG330" s="162"/>
      <c r="CH330" s="161"/>
      <c r="CI330" s="161"/>
      <c r="CJ330" s="162"/>
      <c r="CK330" s="162"/>
      <c r="CL330" s="162"/>
      <c r="CM330" s="161"/>
      <c r="CN330" s="161"/>
      <c r="CO330" s="162"/>
      <c r="CP330" s="162"/>
      <c r="CQ330" s="162"/>
      <c r="CR330" s="161"/>
    </row>
    <row r="331" spans="1:96" ht="12.75">
      <c r="A331" s="161"/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2">
        <v>2.69E-9</v>
      </c>
      <c r="N331" s="2">
        <v>1.86207884109</v>
      </c>
      <c r="O331" s="2">
        <v>23141.558382924599</v>
      </c>
      <c r="P331" s="2">
        <f t="shared" si="37"/>
        <v>1.9042531570206943E-9</v>
      </c>
      <c r="Q331" s="161"/>
      <c r="R331" s="2">
        <v>2.4E-10</v>
      </c>
      <c r="S331" s="2">
        <v>4.9180416346599998</v>
      </c>
      <c r="T331" s="2">
        <v>19651.048481098002</v>
      </c>
      <c r="U331" s="2">
        <f t="shared" si="38"/>
        <v>-2.2409761177544264E-10</v>
      </c>
      <c r="V331" s="161"/>
      <c r="W331" s="162"/>
      <c r="X331" s="162"/>
      <c r="Y331" s="162"/>
      <c r="Z331" s="161"/>
      <c r="AA331" s="161"/>
      <c r="AB331" s="162"/>
      <c r="AC331" s="162"/>
      <c r="AD331" s="162"/>
      <c r="AE331" s="161"/>
      <c r="AF331" s="161"/>
      <c r="AG331" s="162"/>
      <c r="AH331" s="162"/>
      <c r="AI331" s="162"/>
      <c r="AJ331" s="161"/>
      <c r="AK331" s="161"/>
      <c r="AL331" s="162"/>
      <c r="AM331" s="162"/>
      <c r="AN331" s="162"/>
      <c r="AO331" s="161"/>
      <c r="AP331" s="161"/>
      <c r="AQ331" s="162"/>
      <c r="AR331" s="162"/>
      <c r="AS331" s="162"/>
      <c r="AT331" s="161"/>
      <c r="AU331" s="161"/>
      <c r="AV331" s="162"/>
      <c r="AW331" s="162"/>
      <c r="AX331" s="162"/>
      <c r="AY331" s="161"/>
      <c r="AZ331" s="161"/>
      <c r="BA331" s="162"/>
      <c r="BB331" s="162"/>
      <c r="BC331" s="162"/>
      <c r="BD331" s="161"/>
      <c r="BE331" s="161"/>
      <c r="BF331" s="162"/>
      <c r="BG331" s="162"/>
      <c r="BH331" s="162"/>
      <c r="BI331" s="161"/>
      <c r="BJ331" s="161"/>
      <c r="BK331" s="162"/>
      <c r="BL331" s="162"/>
      <c r="BM331" s="162"/>
      <c r="BN331" s="161"/>
      <c r="BO331" s="2"/>
      <c r="BP331" s="2">
        <v>1.37E-9</v>
      </c>
      <c r="BQ331" s="2">
        <v>1.7065770929399999</v>
      </c>
      <c r="BR331" s="2">
        <v>12566.08438968</v>
      </c>
      <c r="BS331" s="2">
        <f t="shared" si="39"/>
        <v>5.620734855485861E-10</v>
      </c>
      <c r="BT331" s="161"/>
      <c r="BU331" s="162"/>
      <c r="BV331" s="162"/>
      <c r="BW331" s="162"/>
      <c r="BX331" s="161"/>
      <c r="BY331" s="161"/>
      <c r="BZ331" s="162"/>
      <c r="CA331" s="162"/>
      <c r="CB331" s="162"/>
      <c r="CC331" s="161"/>
      <c r="CD331" s="161"/>
      <c r="CE331" s="162"/>
      <c r="CF331" s="162"/>
      <c r="CG331" s="162"/>
      <c r="CH331" s="161"/>
      <c r="CI331" s="161"/>
      <c r="CJ331" s="162"/>
      <c r="CK331" s="162"/>
      <c r="CL331" s="162"/>
      <c r="CM331" s="161"/>
      <c r="CN331" s="161"/>
      <c r="CO331" s="162"/>
      <c r="CP331" s="162"/>
      <c r="CQ331" s="162"/>
      <c r="CR331" s="161"/>
    </row>
    <row r="332" spans="1:96" ht="12.75">
      <c r="A332" s="161"/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2">
        <v>3.4499999999999999E-9</v>
      </c>
      <c r="N332" s="2">
        <v>0.93461290184000001</v>
      </c>
      <c r="O332" s="2">
        <v>6058.7310542895002</v>
      </c>
      <c r="P332" s="2">
        <f t="shared" si="37"/>
        <v>1.1122650385213844E-9</v>
      </c>
      <c r="Q332" s="161"/>
      <c r="R332" s="2">
        <v>2.3000000000000001E-10</v>
      </c>
      <c r="S332" s="2">
        <v>0.29300197708999998</v>
      </c>
      <c r="T332" s="2">
        <v>13362.4497067992</v>
      </c>
      <c r="U332" s="2">
        <f t="shared" si="38"/>
        <v>-7.209683481779876E-12</v>
      </c>
      <c r="V332" s="161"/>
      <c r="W332" s="162"/>
      <c r="X332" s="162"/>
      <c r="Y332" s="162"/>
      <c r="Z332" s="161"/>
      <c r="AA332" s="161"/>
      <c r="AB332" s="162"/>
      <c r="AC332" s="162"/>
      <c r="AD332" s="162"/>
      <c r="AE332" s="161"/>
      <c r="AF332" s="161"/>
      <c r="AG332" s="162"/>
      <c r="AH332" s="162"/>
      <c r="AI332" s="162"/>
      <c r="AJ332" s="161"/>
      <c r="AK332" s="161"/>
      <c r="AL332" s="162"/>
      <c r="AM332" s="162"/>
      <c r="AN332" s="162"/>
      <c r="AO332" s="161"/>
      <c r="AP332" s="161"/>
      <c r="AQ332" s="162"/>
      <c r="AR332" s="162"/>
      <c r="AS332" s="162"/>
      <c r="AT332" s="161"/>
      <c r="AU332" s="161"/>
      <c r="AV332" s="162"/>
      <c r="AW332" s="162"/>
      <c r="AX332" s="162"/>
      <c r="AY332" s="161"/>
      <c r="AZ332" s="161"/>
      <c r="BA332" s="162"/>
      <c r="BB332" s="162"/>
      <c r="BC332" s="162"/>
      <c r="BD332" s="161"/>
      <c r="BE332" s="161"/>
      <c r="BF332" s="162"/>
      <c r="BG332" s="162"/>
      <c r="BH332" s="162"/>
      <c r="BI332" s="161"/>
      <c r="BJ332" s="161"/>
      <c r="BK332" s="162"/>
      <c r="BL332" s="162"/>
      <c r="BM332" s="162"/>
      <c r="BN332" s="161"/>
      <c r="BO332" s="2"/>
      <c r="BP332" s="2">
        <v>1.1100000000000001E-9</v>
      </c>
      <c r="BQ332" s="2">
        <v>1.5630564843200001</v>
      </c>
      <c r="BR332" s="2">
        <v>17782.732072784202</v>
      </c>
      <c r="BS332" s="2">
        <f t="shared" si="39"/>
        <v>-1.0408752461988745E-9</v>
      </c>
      <c r="BT332" s="161"/>
      <c r="BU332" s="162"/>
      <c r="BV332" s="162"/>
      <c r="BW332" s="162"/>
      <c r="BX332" s="161"/>
      <c r="BY332" s="161"/>
      <c r="BZ332" s="162"/>
      <c r="CA332" s="162"/>
      <c r="CB332" s="162"/>
      <c r="CC332" s="161"/>
      <c r="CD332" s="161"/>
      <c r="CE332" s="162"/>
      <c r="CF332" s="162"/>
      <c r="CG332" s="162"/>
      <c r="CH332" s="161"/>
      <c r="CI332" s="161"/>
      <c r="CJ332" s="162"/>
      <c r="CK332" s="162"/>
      <c r="CL332" s="162"/>
      <c r="CM332" s="161"/>
      <c r="CN332" s="161"/>
      <c r="CO332" s="162"/>
      <c r="CP332" s="162"/>
      <c r="CQ332" s="162"/>
      <c r="CR332" s="161"/>
    </row>
    <row r="333" spans="1:96" ht="12.75">
      <c r="A333" s="161"/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2">
        <v>2.9600000000000001E-9</v>
      </c>
      <c r="N333" s="2">
        <v>4.5168755718</v>
      </c>
      <c r="O333" s="2">
        <v>6418.1409300267997</v>
      </c>
      <c r="P333" s="2">
        <f t="shared" si="37"/>
        <v>2.7836247170628399E-9</v>
      </c>
      <c r="Q333" s="161"/>
      <c r="R333" s="2">
        <v>2.1E-10</v>
      </c>
      <c r="S333" s="2">
        <v>3.1860567236300001</v>
      </c>
      <c r="T333" s="2">
        <v>6277.552925684</v>
      </c>
      <c r="U333" s="2">
        <f t="shared" si="38"/>
        <v>2.0562981943832427E-10</v>
      </c>
      <c r="V333" s="161"/>
      <c r="W333" s="162"/>
      <c r="X333" s="162"/>
      <c r="Y333" s="162"/>
      <c r="Z333" s="161"/>
      <c r="AA333" s="161"/>
      <c r="AB333" s="162"/>
      <c r="AC333" s="162"/>
      <c r="AD333" s="162"/>
      <c r="AE333" s="161"/>
      <c r="AF333" s="161"/>
      <c r="AG333" s="162"/>
      <c r="AH333" s="162"/>
      <c r="AI333" s="162"/>
      <c r="AJ333" s="161"/>
      <c r="AK333" s="161"/>
      <c r="AL333" s="162"/>
      <c r="AM333" s="162"/>
      <c r="AN333" s="162"/>
      <c r="AO333" s="161"/>
      <c r="AP333" s="161"/>
      <c r="AQ333" s="162"/>
      <c r="AR333" s="162"/>
      <c r="AS333" s="162"/>
      <c r="AT333" s="161"/>
      <c r="AU333" s="161"/>
      <c r="AV333" s="162"/>
      <c r="AW333" s="162"/>
      <c r="AX333" s="162"/>
      <c r="AY333" s="161"/>
      <c r="AZ333" s="161"/>
      <c r="BA333" s="162"/>
      <c r="BB333" s="162"/>
      <c r="BC333" s="162"/>
      <c r="BD333" s="161"/>
      <c r="BE333" s="161"/>
      <c r="BF333" s="162"/>
      <c r="BG333" s="162"/>
      <c r="BH333" s="162"/>
      <c r="BI333" s="161"/>
      <c r="BJ333" s="161"/>
      <c r="BK333" s="162"/>
      <c r="BL333" s="162"/>
      <c r="BM333" s="162"/>
      <c r="BN333" s="161"/>
      <c r="BO333" s="2"/>
      <c r="BP333" s="2">
        <v>1.13E-9</v>
      </c>
      <c r="BQ333" s="2">
        <v>3.5830290410100001</v>
      </c>
      <c r="BR333" s="2">
        <v>25685.872802808</v>
      </c>
      <c r="BS333" s="2">
        <f t="shared" si="39"/>
        <v>9.3001131814255814E-10</v>
      </c>
      <c r="BT333" s="161"/>
      <c r="BU333" s="162"/>
      <c r="BV333" s="162"/>
      <c r="BW333" s="162"/>
      <c r="BX333" s="161"/>
      <c r="BY333" s="161"/>
      <c r="BZ333" s="162"/>
      <c r="CA333" s="162"/>
      <c r="CB333" s="162"/>
      <c r="CC333" s="161"/>
      <c r="CD333" s="161"/>
      <c r="CE333" s="162"/>
      <c r="CF333" s="162"/>
      <c r="CG333" s="162"/>
      <c r="CH333" s="161"/>
      <c r="CI333" s="161"/>
      <c r="CJ333" s="162"/>
      <c r="CK333" s="162"/>
      <c r="CL333" s="162"/>
      <c r="CM333" s="161"/>
      <c r="CN333" s="161"/>
      <c r="CO333" s="162"/>
      <c r="CP333" s="162"/>
      <c r="CQ333" s="162"/>
      <c r="CR333" s="161"/>
    </row>
    <row r="334" spans="1:96" ht="12.75">
      <c r="A334" s="161"/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2">
        <v>3.53E-9</v>
      </c>
      <c r="N334" s="2">
        <v>4.5003365308200003</v>
      </c>
      <c r="O334" s="2">
        <v>36949.230808424203</v>
      </c>
      <c r="P334" s="2">
        <f t="shared" si="37"/>
        <v>2.7122258799989967E-9</v>
      </c>
      <c r="Q334" s="161"/>
      <c r="R334" s="2">
        <v>2.1E-10</v>
      </c>
      <c r="S334" s="2">
        <v>6.0754689113199998</v>
      </c>
      <c r="T334" s="2">
        <v>18139.294501415901</v>
      </c>
      <c r="U334" s="2">
        <f t="shared" si="38"/>
        <v>2.033989928111557E-10</v>
      </c>
      <c r="V334" s="161"/>
      <c r="W334" s="162"/>
      <c r="X334" s="162"/>
      <c r="Y334" s="162"/>
      <c r="Z334" s="161"/>
      <c r="AA334" s="161"/>
      <c r="AB334" s="162"/>
      <c r="AC334" s="162"/>
      <c r="AD334" s="162"/>
      <c r="AE334" s="161"/>
      <c r="AF334" s="161"/>
      <c r="AG334" s="162"/>
      <c r="AH334" s="162"/>
      <c r="AI334" s="162"/>
      <c r="AJ334" s="161"/>
      <c r="AK334" s="161"/>
      <c r="AL334" s="162"/>
      <c r="AM334" s="162"/>
      <c r="AN334" s="162"/>
      <c r="AO334" s="161"/>
      <c r="AP334" s="161"/>
      <c r="AQ334" s="162"/>
      <c r="AR334" s="162"/>
      <c r="AS334" s="162"/>
      <c r="AT334" s="161"/>
      <c r="AU334" s="161"/>
      <c r="AV334" s="162"/>
      <c r="AW334" s="162"/>
      <c r="AX334" s="162"/>
      <c r="AY334" s="161"/>
      <c r="AZ334" s="161"/>
      <c r="BA334" s="162"/>
      <c r="BB334" s="162"/>
      <c r="BC334" s="162"/>
      <c r="BD334" s="161"/>
      <c r="BE334" s="161"/>
      <c r="BF334" s="162"/>
      <c r="BG334" s="162"/>
      <c r="BH334" s="162"/>
      <c r="BI334" s="161"/>
      <c r="BJ334" s="161"/>
      <c r="BK334" s="162"/>
      <c r="BL334" s="162"/>
      <c r="BM334" s="162"/>
      <c r="BN334" s="161"/>
      <c r="BO334" s="2"/>
      <c r="BP334" s="2">
        <v>1.09E-9</v>
      </c>
      <c r="BQ334" s="2">
        <v>3.26403795962</v>
      </c>
      <c r="BR334" s="2">
        <v>6819.8803620868002</v>
      </c>
      <c r="BS334" s="2">
        <f t="shared" si="39"/>
        <v>-1.0899630616871856E-9</v>
      </c>
      <c r="BT334" s="161"/>
      <c r="BU334" s="162"/>
      <c r="BV334" s="162"/>
      <c r="BW334" s="162"/>
      <c r="BX334" s="161"/>
      <c r="BY334" s="161"/>
      <c r="BZ334" s="162"/>
      <c r="CA334" s="162"/>
      <c r="CB334" s="162"/>
      <c r="CC334" s="161"/>
      <c r="CD334" s="161"/>
      <c r="CE334" s="162"/>
      <c r="CF334" s="162"/>
      <c r="CG334" s="162"/>
      <c r="CH334" s="161"/>
      <c r="CI334" s="161"/>
      <c r="CJ334" s="162"/>
      <c r="CK334" s="162"/>
      <c r="CL334" s="162"/>
      <c r="CM334" s="161"/>
      <c r="CN334" s="161"/>
      <c r="CO334" s="162"/>
      <c r="CP334" s="162"/>
      <c r="CQ334" s="162"/>
      <c r="CR334" s="161"/>
    </row>
    <row r="335" spans="1:96" ht="12.75">
      <c r="A335" s="161"/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2">
        <v>2.6000000000000001E-9</v>
      </c>
      <c r="N335" s="2">
        <v>4.0496354630500004</v>
      </c>
      <c r="O335" s="2">
        <v>6525.8044539654002</v>
      </c>
      <c r="P335" s="2">
        <f t="shared" si="37"/>
        <v>1.9594240985142131E-9</v>
      </c>
      <c r="Q335" s="161"/>
      <c r="R335" s="2">
        <v>2.1999999999999999E-10</v>
      </c>
      <c r="S335" s="2">
        <v>2.3119993717699998</v>
      </c>
      <c r="T335" s="2">
        <v>6303.4311693902</v>
      </c>
      <c r="U335" s="2">
        <f t="shared" si="38"/>
        <v>7.5207666209428742E-11</v>
      </c>
      <c r="V335" s="161"/>
      <c r="W335" s="162"/>
      <c r="X335" s="162"/>
      <c r="Y335" s="162"/>
      <c r="Z335" s="161"/>
      <c r="AA335" s="161"/>
      <c r="AB335" s="162"/>
      <c r="AC335" s="162"/>
      <c r="AD335" s="162"/>
      <c r="AE335" s="161"/>
      <c r="AF335" s="161"/>
      <c r="AG335" s="162"/>
      <c r="AH335" s="162"/>
      <c r="AI335" s="162"/>
      <c r="AJ335" s="161"/>
      <c r="AK335" s="161"/>
      <c r="AL335" s="162"/>
      <c r="AM335" s="162"/>
      <c r="AN335" s="162"/>
      <c r="AO335" s="161"/>
      <c r="AP335" s="161"/>
      <c r="AQ335" s="162"/>
      <c r="AR335" s="162"/>
      <c r="AS335" s="162"/>
      <c r="AT335" s="161"/>
      <c r="AU335" s="161"/>
      <c r="AV335" s="162"/>
      <c r="AW335" s="162"/>
      <c r="AX335" s="162"/>
      <c r="AY335" s="161"/>
      <c r="AZ335" s="161"/>
      <c r="BA335" s="162"/>
      <c r="BB335" s="162"/>
      <c r="BC335" s="162"/>
      <c r="BD335" s="161"/>
      <c r="BE335" s="161"/>
      <c r="BF335" s="162"/>
      <c r="BG335" s="162"/>
      <c r="BH335" s="162"/>
      <c r="BI335" s="161"/>
      <c r="BJ335" s="161"/>
      <c r="BK335" s="162"/>
      <c r="BL335" s="162"/>
      <c r="BM335" s="162"/>
      <c r="BN335" s="161"/>
      <c r="BO335" s="2"/>
      <c r="BP335" s="2">
        <v>1.2199999999999999E-9</v>
      </c>
      <c r="BQ335" s="2">
        <v>0.34120688217</v>
      </c>
      <c r="BR335" s="2">
        <v>1162.4747044077999</v>
      </c>
      <c r="BS335" s="2">
        <f t="shared" si="39"/>
        <v>1.2005144320187644E-9</v>
      </c>
      <c r="BT335" s="161"/>
      <c r="BU335" s="162"/>
      <c r="BV335" s="162"/>
      <c r="BW335" s="162"/>
      <c r="BX335" s="161"/>
      <c r="BY335" s="161"/>
      <c r="BZ335" s="162"/>
      <c r="CA335" s="162"/>
      <c r="CB335" s="162"/>
      <c r="CC335" s="161"/>
      <c r="CD335" s="161"/>
      <c r="CE335" s="162"/>
      <c r="CF335" s="162"/>
      <c r="CG335" s="162"/>
      <c r="CH335" s="161"/>
      <c r="CI335" s="161"/>
      <c r="CJ335" s="162"/>
      <c r="CK335" s="162"/>
      <c r="CL335" s="162"/>
      <c r="CM335" s="161"/>
      <c r="CN335" s="161"/>
      <c r="CO335" s="162"/>
      <c r="CP335" s="162"/>
      <c r="CQ335" s="162"/>
      <c r="CR335" s="161"/>
    </row>
    <row r="336" spans="1:96" ht="12.75">
      <c r="A336" s="161"/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2">
        <v>2.98E-9</v>
      </c>
      <c r="N336" s="2">
        <v>2.2004672262199998</v>
      </c>
      <c r="O336" s="2">
        <v>156137.47598479901</v>
      </c>
      <c r="P336" s="2">
        <f t="shared" si="37"/>
        <v>-2.7175741928850902E-9</v>
      </c>
      <c r="Q336" s="161"/>
      <c r="R336" s="2">
        <v>2.1E-10</v>
      </c>
      <c r="S336" s="2">
        <v>3.5841839439299998</v>
      </c>
      <c r="T336" s="2">
        <v>18209.3302636601</v>
      </c>
      <c r="U336" s="2">
        <f t="shared" si="38"/>
        <v>-2.0998821249508245E-10</v>
      </c>
      <c r="V336" s="161"/>
      <c r="W336" s="162"/>
      <c r="X336" s="162"/>
      <c r="Y336" s="162"/>
      <c r="Z336" s="161"/>
      <c r="AA336" s="161"/>
      <c r="AB336" s="162"/>
      <c r="AC336" s="162"/>
      <c r="AD336" s="162"/>
      <c r="AE336" s="161"/>
      <c r="AF336" s="161"/>
      <c r="AG336" s="162"/>
      <c r="AH336" s="162"/>
      <c r="AI336" s="162"/>
      <c r="AJ336" s="161"/>
      <c r="AK336" s="161"/>
      <c r="AL336" s="162"/>
      <c r="AM336" s="162"/>
      <c r="AN336" s="162"/>
      <c r="AO336" s="161"/>
      <c r="AP336" s="161"/>
      <c r="AQ336" s="162"/>
      <c r="AR336" s="162"/>
      <c r="AS336" s="162"/>
      <c r="AT336" s="161"/>
      <c r="AU336" s="161"/>
      <c r="AV336" s="162"/>
      <c r="AW336" s="162"/>
      <c r="AX336" s="162"/>
      <c r="AY336" s="161"/>
      <c r="AZ336" s="161"/>
      <c r="BA336" s="162"/>
      <c r="BB336" s="162"/>
      <c r="BC336" s="162"/>
      <c r="BD336" s="161"/>
      <c r="BE336" s="161"/>
      <c r="BF336" s="162"/>
      <c r="BG336" s="162"/>
      <c r="BH336" s="162"/>
      <c r="BI336" s="161"/>
      <c r="BJ336" s="161"/>
      <c r="BK336" s="162"/>
      <c r="BL336" s="162"/>
      <c r="BM336" s="162"/>
      <c r="BN336" s="161"/>
      <c r="BO336" s="2"/>
      <c r="BP336" s="2">
        <v>1.19E-9</v>
      </c>
      <c r="BQ336" s="2">
        <v>5.8464471827800004</v>
      </c>
      <c r="BR336" s="2">
        <v>12721.572099417001</v>
      </c>
      <c r="BS336" s="2">
        <f t="shared" si="39"/>
        <v>-3.3639100279316194E-10</v>
      </c>
      <c r="BT336" s="161"/>
      <c r="BU336" s="162"/>
      <c r="BV336" s="162"/>
      <c r="BW336" s="162"/>
      <c r="BX336" s="161"/>
      <c r="BY336" s="161"/>
      <c r="BZ336" s="162"/>
      <c r="CA336" s="162"/>
      <c r="CB336" s="162"/>
      <c r="CC336" s="161"/>
      <c r="CD336" s="161"/>
      <c r="CE336" s="162"/>
      <c r="CF336" s="162"/>
      <c r="CG336" s="162"/>
      <c r="CH336" s="161"/>
      <c r="CI336" s="161"/>
      <c r="CJ336" s="162"/>
      <c r="CK336" s="162"/>
      <c r="CL336" s="162"/>
      <c r="CM336" s="161"/>
      <c r="CN336" s="161"/>
      <c r="CO336" s="162"/>
      <c r="CP336" s="162"/>
      <c r="CQ336" s="162"/>
      <c r="CR336" s="161"/>
    </row>
    <row r="337" spans="1:96" ht="12.75">
      <c r="A337" s="161"/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2">
        <v>2.5300000000000002E-9</v>
      </c>
      <c r="N337" s="2">
        <v>3.4990083838400001</v>
      </c>
      <c r="O337" s="2">
        <v>29864.334027309</v>
      </c>
      <c r="P337" s="2">
        <f t="shared" si="37"/>
        <v>7.3302925199497091E-10</v>
      </c>
      <c r="Q337" s="161"/>
      <c r="R337" s="2">
        <v>2.5999999999999998E-10</v>
      </c>
      <c r="S337" s="2">
        <v>2.0680129690000002</v>
      </c>
      <c r="T337" s="2">
        <v>12573.265246983599</v>
      </c>
      <c r="U337" s="2">
        <f t="shared" si="38"/>
        <v>2.6249492291015802E-11</v>
      </c>
      <c r="V337" s="161"/>
      <c r="W337" s="162"/>
      <c r="X337" s="162"/>
      <c r="Y337" s="162"/>
      <c r="Z337" s="161"/>
      <c r="AA337" s="161"/>
      <c r="AB337" s="162"/>
      <c r="AC337" s="162"/>
      <c r="AD337" s="162"/>
      <c r="AE337" s="161"/>
      <c r="AF337" s="161"/>
      <c r="AG337" s="162"/>
      <c r="AH337" s="162"/>
      <c r="AI337" s="162"/>
      <c r="AJ337" s="161"/>
      <c r="AK337" s="161"/>
      <c r="AL337" s="162"/>
      <c r="AM337" s="162"/>
      <c r="AN337" s="162"/>
      <c r="AO337" s="161"/>
      <c r="AP337" s="161"/>
      <c r="AQ337" s="162"/>
      <c r="AR337" s="162"/>
      <c r="AS337" s="162"/>
      <c r="AT337" s="161"/>
      <c r="AU337" s="161"/>
      <c r="AV337" s="162"/>
      <c r="AW337" s="162"/>
      <c r="AX337" s="162"/>
      <c r="AY337" s="161"/>
      <c r="AZ337" s="161"/>
      <c r="BA337" s="162"/>
      <c r="BB337" s="162"/>
      <c r="BC337" s="162"/>
      <c r="BD337" s="161"/>
      <c r="BE337" s="161"/>
      <c r="BF337" s="162"/>
      <c r="BG337" s="162"/>
      <c r="BH337" s="162"/>
      <c r="BI337" s="161"/>
      <c r="BJ337" s="161"/>
      <c r="BK337" s="162"/>
      <c r="BL337" s="162"/>
      <c r="BM337" s="162"/>
      <c r="BN337" s="161"/>
      <c r="BO337" s="2"/>
      <c r="BP337" s="2">
        <v>1.44E-9</v>
      </c>
      <c r="BQ337" s="2">
        <v>2.2889967912600002</v>
      </c>
      <c r="BR337" s="2">
        <v>12489.885628707199</v>
      </c>
      <c r="BS337" s="2">
        <f t="shared" si="39"/>
        <v>-7.917499257180649E-10</v>
      </c>
      <c r="BT337" s="161"/>
      <c r="BU337" s="162"/>
      <c r="BV337" s="162"/>
      <c r="BW337" s="162"/>
      <c r="BX337" s="161"/>
      <c r="BY337" s="161"/>
      <c r="BZ337" s="162"/>
      <c r="CA337" s="162"/>
      <c r="CB337" s="162"/>
      <c r="CC337" s="161"/>
      <c r="CD337" s="161"/>
      <c r="CE337" s="162"/>
      <c r="CF337" s="162"/>
      <c r="CG337" s="162"/>
      <c r="CH337" s="161"/>
      <c r="CI337" s="161"/>
      <c r="CJ337" s="162"/>
      <c r="CK337" s="162"/>
      <c r="CL337" s="162"/>
      <c r="CM337" s="161"/>
      <c r="CN337" s="161"/>
      <c r="CO337" s="162"/>
      <c r="CP337" s="162"/>
      <c r="CQ337" s="162"/>
      <c r="CR337" s="161"/>
    </row>
    <row r="338" spans="1:96" ht="12.75">
      <c r="A338" s="161"/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2">
        <v>2.5399999999999999E-9</v>
      </c>
      <c r="N338" s="2">
        <v>2.4490169383499998</v>
      </c>
      <c r="O338" s="2">
        <v>5331.3574437407997</v>
      </c>
      <c r="P338" s="2">
        <f t="shared" si="37"/>
        <v>-1.0067480875080002E-9</v>
      </c>
      <c r="Q338" s="161"/>
      <c r="R338" s="2">
        <v>2.1E-10</v>
      </c>
      <c r="S338" s="2">
        <v>1.5685772231699999</v>
      </c>
      <c r="T338" s="2">
        <v>13341.674311306801</v>
      </c>
      <c r="U338" s="2">
        <f t="shared" si="38"/>
        <v>-2.0768320709021666E-10</v>
      </c>
      <c r="V338" s="161"/>
      <c r="W338" s="162"/>
      <c r="X338" s="162"/>
      <c r="Y338" s="162"/>
      <c r="Z338" s="161"/>
      <c r="AA338" s="161"/>
      <c r="AB338" s="162"/>
      <c r="AC338" s="162"/>
      <c r="AD338" s="162"/>
      <c r="AE338" s="161"/>
      <c r="AF338" s="161"/>
      <c r="AG338" s="162"/>
      <c r="AH338" s="162"/>
      <c r="AI338" s="162"/>
      <c r="AJ338" s="161"/>
      <c r="AK338" s="161"/>
      <c r="AL338" s="162"/>
      <c r="AM338" s="162"/>
      <c r="AN338" s="162"/>
      <c r="AO338" s="161"/>
      <c r="AP338" s="161"/>
      <c r="AQ338" s="162"/>
      <c r="AR338" s="162"/>
      <c r="AS338" s="162"/>
      <c r="AT338" s="161"/>
      <c r="AU338" s="161"/>
      <c r="AV338" s="162"/>
      <c r="AW338" s="162"/>
      <c r="AX338" s="162"/>
      <c r="AY338" s="161"/>
      <c r="AZ338" s="161"/>
      <c r="BA338" s="162"/>
      <c r="BB338" s="162"/>
      <c r="BC338" s="162"/>
      <c r="BD338" s="161"/>
      <c r="BE338" s="161"/>
      <c r="BF338" s="162"/>
      <c r="BG338" s="162"/>
      <c r="BH338" s="162"/>
      <c r="BI338" s="161"/>
      <c r="BJ338" s="161"/>
      <c r="BK338" s="162"/>
      <c r="BL338" s="162"/>
      <c r="BM338" s="162"/>
      <c r="BN338" s="161"/>
      <c r="BO338" s="2"/>
      <c r="BP338" s="2">
        <v>1.37E-9</v>
      </c>
      <c r="BQ338" s="2">
        <v>5.8202976835399998</v>
      </c>
      <c r="BR338" s="2">
        <v>44809.650200863398</v>
      </c>
      <c r="BS338" s="2">
        <f t="shared" si="39"/>
        <v>-1.0232205359320188E-9</v>
      </c>
      <c r="BT338" s="161"/>
      <c r="BU338" s="162"/>
      <c r="BV338" s="162"/>
      <c r="BW338" s="162"/>
      <c r="BX338" s="161"/>
      <c r="BY338" s="161"/>
      <c r="BZ338" s="162"/>
      <c r="CA338" s="162"/>
      <c r="CB338" s="162"/>
      <c r="CC338" s="161"/>
      <c r="CD338" s="161"/>
      <c r="CE338" s="162"/>
      <c r="CF338" s="162"/>
      <c r="CG338" s="162"/>
      <c r="CH338" s="161"/>
      <c r="CI338" s="161"/>
      <c r="CJ338" s="162"/>
      <c r="CK338" s="162"/>
      <c r="CL338" s="162"/>
      <c r="CM338" s="161"/>
      <c r="CN338" s="161"/>
      <c r="CO338" s="162"/>
      <c r="CP338" s="162"/>
      <c r="CQ338" s="162"/>
      <c r="CR338" s="161"/>
    </row>
    <row r="339" spans="1:96" ht="12.75">
      <c r="A339" s="161"/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2">
        <v>2.9600000000000001E-9</v>
      </c>
      <c r="N339" s="2">
        <v>0.84347588787000005</v>
      </c>
      <c r="O339" s="2">
        <v>5729.5064471490005</v>
      </c>
      <c r="P339" s="2">
        <f t="shared" si="37"/>
        <v>2.6092833797220583E-9</v>
      </c>
      <c r="Q339" s="161"/>
      <c r="R339" s="2">
        <v>2.4E-10</v>
      </c>
      <c r="S339" s="2">
        <v>5.7260515867499997</v>
      </c>
      <c r="T339" s="2">
        <v>29864.334027309</v>
      </c>
      <c r="U339" s="2">
        <f t="shared" si="38"/>
        <v>-2.2442043937836251E-10</v>
      </c>
      <c r="V339" s="161"/>
      <c r="W339" s="162"/>
      <c r="X339" s="162"/>
      <c r="Y339" s="162"/>
      <c r="Z339" s="161"/>
      <c r="AA339" s="161"/>
      <c r="AB339" s="162"/>
      <c r="AC339" s="162"/>
      <c r="AD339" s="162"/>
      <c r="AE339" s="161"/>
      <c r="AF339" s="161"/>
      <c r="AG339" s="162"/>
      <c r="AH339" s="162"/>
      <c r="AI339" s="162"/>
      <c r="AJ339" s="161"/>
      <c r="AK339" s="161"/>
      <c r="AL339" s="162"/>
      <c r="AM339" s="162"/>
      <c r="AN339" s="162"/>
      <c r="AO339" s="161"/>
      <c r="AP339" s="161"/>
      <c r="AQ339" s="162"/>
      <c r="AR339" s="162"/>
      <c r="AS339" s="162"/>
      <c r="AT339" s="161"/>
      <c r="AU339" s="161"/>
      <c r="AV339" s="162"/>
      <c r="AW339" s="162"/>
      <c r="AX339" s="162"/>
      <c r="AY339" s="161"/>
      <c r="AZ339" s="161"/>
      <c r="BA339" s="162"/>
      <c r="BB339" s="162"/>
      <c r="BC339" s="162"/>
      <c r="BD339" s="161"/>
      <c r="BE339" s="161"/>
      <c r="BF339" s="162"/>
      <c r="BG339" s="162"/>
      <c r="BH339" s="162"/>
      <c r="BI339" s="161"/>
      <c r="BJ339" s="161"/>
      <c r="BK339" s="162"/>
      <c r="BL339" s="162"/>
      <c r="BM339" s="162"/>
      <c r="BN339" s="161"/>
      <c r="BO339" s="2"/>
      <c r="BP339" s="2">
        <v>1.07E-9</v>
      </c>
      <c r="BQ339" s="2">
        <v>2.4281854414000001</v>
      </c>
      <c r="BR339" s="2">
        <v>5547.1993364596001</v>
      </c>
      <c r="BS339" s="2">
        <f t="shared" si="39"/>
        <v>-1.0684210692054514E-9</v>
      </c>
      <c r="BT339" s="161"/>
      <c r="BU339" s="162"/>
      <c r="BV339" s="162"/>
      <c r="BW339" s="162"/>
      <c r="BX339" s="161"/>
      <c r="BY339" s="161"/>
      <c r="BZ339" s="162"/>
      <c r="CA339" s="162"/>
      <c r="CB339" s="162"/>
      <c r="CC339" s="161"/>
      <c r="CD339" s="161"/>
      <c r="CE339" s="162"/>
      <c r="CF339" s="162"/>
      <c r="CG339" s="162"/>
      <c r="CH339" s="161"/>
      <c r="CI339" s="161"/>
      <c r="CJ339" s="162"/>
      <c r="CK339" s="162"/>
      <c r="CL339" s="162"/>
      <c r="CM339" s="161"/>
      <c r="CN339" s="161"/>
      <c r="CO339" s="162"/>
      <c r="CP339" s="162"/>
      <c r="CQ339" s="162"/>
      <c r="CR339" s="161"/>
    </row>
    <row r="340" spans="1:96" ht="12.75">
      <c r="A340" s="161"/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2">
        <v>2.98E-9</v>
      </c>
      <c r="N340" s="2">
        <v>1.2919470612499999</v>
      </c>
      <c r="O340" s="2">
        <v>22805.7355659936</v>
      </c>
      <c r="P340" s="2">
        <f t="shared" si="37"/>
        <v>2.6042803649696854E-9</v>
      </c>
      <c r="Q340" s="161"/>
      <c r="R340" s="2">
        <v>2.4E-10</v>
      </c>
      <c r="S340" s="2">
        <v>1.4023799320500001</v>
      </c>
      <c r="T340" s="2">
        <v>14712.317116458</v>
      </c>
      <c r="U340" s="2">
        <f t="shared" si="38"/>
        <v>1.4516781755061446E-11</v>
      </c>
      <c r="V340" s="161"/>
      <c r="W340" s="162"/>
      <c r="X340" s="162"/>
      <c r="Y340" s="162"/>
      <c r="Z340" s="161"/>
      <c r="AA340" s="161"/>
      <c r="AB340" s="162"/>
      <c r="AC340" s="162"/>
      <c r="AD340" s="162"/>
      <c r="AE340" s="161"/>
      <c r="AF340" s="161"/>
      <c r="AG340" s="162"/>
      <c r="AH340" s="162"/>
      <c r="AI340" s="162"/>
      <c r="AJ340" s="161"/>
      <c r="AK340" s="161"/>
      <c r="AL340" s="162"/>
      <c r="AM340" s="162"/>
      <c r="AN340" s="162"/>
      <c r="AO340" s="161"/>
      <c r="AP340" s="161"/>
      <c r="AQ340" s="162"/>
      <c r="AR340" s="162"/>
      <c r="AS340" s="162"/>
      <c r="AT340" s="161"/>
      <c r="AU340" s="161"/>
      <c r="AV340" s="162"/>
      <c r="AW340" s="162"/>
      <c r="AX340" s="162"/>
      <c r="AY340" s="161"/>
      <c r="AZ340" s="161"/>
      <c r="BA340" s="162"/>
      <c r="BB340" s="162"/>
      <c r="BC340" s="162"/>
      <c r="BD340" s="161"/>
      <c r="BE340" s="161"/>
      <c r="BF340" s="162"/>
      <c r="BG340" s="162"/>
      <c r="BH340" s="162"/>
      <c r="BI340" s="161"/>
      <c r="BJ340" s="161"/>
      <c r="BK340" s="162"/>
      <c r="BL340" s="162"/>
      <c r="BM340" s="162"/>
      <c r="BN340" s="161"/>
      <c r="BO340" s="2"/>
      <c r="BP340" s="2">
        <v>1.3399999999999999E-9</v>
      </c>
      <c r="BQ340" s="2">
        <v>1.26539982939</v>
      </c>
      <c r="BR340" s="2">
        <v>5331.3574437407997</v>
      </c>
      <c r="BS340" s="2">
        <f t="shared" si="39"/>
        <v>-1.3397220897322621E-9</v>
      </c>
      <c r="BT340" s="161"/>
      <c r="BU340" s="162"/>
      <c r="BV340" s="162"/>
      <c r="BW340" s="162"/>
      <c r="BX340" s="161"/>
      <c r="BY340" s="161"/>
      <c r="BZ340" s="162"/>
      <c r="CA340" s="162"/>
      <c r="CB340" s="162"/>
      <c r="CC340" s="161"/>
      <c r="CD340" s="161"/>
      <c r="CE340" s="162"/>
      <c r="CF340" s="162"/>
      <c r="CG340" s="162"/>
      <c r="CH340" s="161"/>
      <c r="CI340" s="161"/>
      <c r="CJ340" s="162"/>
      <c r="CK340" s="162"/>
      <c r="CL340" s="162"/>
      <c r="CM340" s="161"/>
      <c r="CN340" s="161"/>
      <c r="CO340" s="162"/>
      <c r="CP340" s="162"/>
      <c r="CQ340" s="162"/>
      <c r="CR340" s="161"/>
    </row>
    <row r="341" spans="1:96" ht="12.75">
      <c r="A341" s="161"/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2">
        <v>2.4100000000000002E-9</v>
      </c>
      <c r="N341" s="2">
        <v>2.0072128080499998</v>
      </c>
      <c r="O341" s="2">
        <v>16737.5772365966</v>
      </c>
      <c r="P341" s="2">
        <f t="shared" si="37"/>
        <v>-2.2946226579030433E-9</v>
      </c>
      <c r="Q341" s="161"/>
      <c r="R341" s="2">
        <v>2.5000000000000002E-10</v>
      </c>
      <c r="S341" s="2">
        <v>5.7146609282199998</v>
      </c>
      <c r="T341" s="2">
        <v>25934.124331089399</v>
      </c>
      <c r="U341" s="2">
        <f t="shared" si="38"/>
        <v>2.4715181233282186E-10</v>
      </c>
      <c r="V341" s="161"/>
      <c r="W341" s="162"/>
      <c r="X341" s="162"/>
      <c r="Y341" s="162"/>
      <c r="Z341" s="161"/>
      <c r="AA341" s="161"/>
      <c r="AB341" s="162"/>
      <c r="AC341" s="162"/>
      <c r="AD341" s="162"/>
      <c r="AE341" s="161"/>
      <c r="AF341" s="161"/>
      <c r="AG341" s="162"/>
      <c r="AH341" s="162"/>
      <c r="AI341" s="162"/>
      <c r="AJ341" s="161"/>
      <c r="AK341" s="161"/>
      <c r="AL341" s="162"/>
      <c r="AM341" s="162"/>
      <c r="AN341" s="162"/>
      <c r="AO341" s="161"/>
      <c r="AP341" s="161"/>
      <c r="AQ341" s="162"/>
      <c r="AR341" s="162"/>
      <c r="AS341" s="162"/>
      <c r="AT341" s="161"/>
      <c r="AU341" s="161"/>
      <c r="AV341" s="162"/>
      <c r="AW341" s="162"/>
      <c r="AX341" s="162"/>
      <c r="AY341" s="161"/>
      <c r="AZ341" s="161"/>
      <c r="BA341" s="162"/>
      <c r="BB341" s="162"/>
      <c r="BC341" s="162"/>
      <c r="BD341" s="161"/>
      <c r="BE341" s="161"/>
      <c r="BF341" s="162"/>
      <c r="BG341" s="162"/>
      <c r="BH341" s="162"/>
      <c r="BI341" s="161"/>
      <c r="BJ341" s="161"/>
      <c r="BK341" s="162"/>
      <c r="BL341" s="162"/>
      <c r="BM341" s="162"/>
      <c r="BN341" s="161"/>
      <c r="BO341" s="2"/>
      <c r="BP341" s="2">
        <v>1.03E-9</v>
      </c>
      <c r="BQ341" s="2">
        <v>5.9651813059499998</v>
      </c>
      <c r="BR341" s="2">
        <v>6321.1035226271997</v>
      </c>
      <c r="BS341" s="2">
        <f t="shared" si="39"/>
        <v>-7.1144709824730733E-10</v>
      </c>
      <c r="BT341" s="161"/>
      <c r="BU341" s="162"/>
      <c r="BV341" s="162"/>
      <c r="BW341" s="162"/>
      <c r="BX341" s="161"/>
      <c r="BY341" s="161"/>
      <c r="BZ341" s="162"/>
      <c r="CA341" s="162"/>
      <c r="CB341" s="162"/>
      <c r="CC341" s="161"/>
      <c r="CD341" s="161"/>
      <c r="CE341" s="162"/>
      <c r="CF341" s="162"/>
      <c r="CG341" s="162"/>
      <c r="CH341" s="161"/>
      <c r="CI341" s="161"/>
      <c r="CJ341" s="162"/>
      <c r="CK341" s="162"/>
      <c r="CL341" s="162"/>
      <c r="CM341" s="161"/>
      <c r="CN341" s="161"/>
      <c r="CO341" s="162"/>
      <c r="CP341" s="162"/>
      <c r="CQ341" s="162"/>
      <c r="CR341" s="161"/>
    </row>
    <row r="342" spans="1:96" ht="12.75">
      <c r="A342" s="161"/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2">
        <v>3.1099999999999998E-9</v>
      </c>
      <c r="N342" s="2">
        <v>1.23668016334</v>
      </c>
      <c r="O342" s="2">
        <v>6281.5913772831</v>
      </c>
      <c r="P342" s="2">
        <f t="shared" si="37"/>
        <v>-1.7697167813070772E-9</v>
      </c>
      <c r="Q342" s="161"/>
      <c r="R342" s="162"/>
      <c r="S342" s="162"/>
      <c r="T342" s="162"/>
      <c r="U342" s="161"/>
      <c r="V342" s="161"/>
      <c r="W342" s="162"/>
      <c r="X342" s="162"/>
      <c r="Y342" s="162"/>
      <c r="Z342" s="161"/>
      <c r="AA342" s="161"/>
      <c r="AB342" s="162"/>
      <c r="AC342" s="162"/>
      <c r="AD342" s="162"/>
      <c r="AE342" s="161"/>
      <c r="AF342" s="161"/>
      <c r="AG342" s="162"/>
      <c r="AH342" s="162"/>
      <c r="AI342" s="162"/>
      <c r="AJ342" s="161"/>
      <c r="AK342" s="161"/>
      <c r="AL342" s="162"/>
      <c r="AM342" s="162"/>
      <c r="AN342" s="162"/>
      <c r="AO342" s="161"/>
      <c r="AP342" s="161"/>
      <c r="AQ342" s="162"/>
      <c r="AR342" s="162"/>
      <c r="AS342" s="162"/>
      <c r="AT342" s="161"/>
      <c r="AU342" s="161"/>
      <c r="AV342" s="162"/>
      <c r="AW342" s="162"/>
      <c r="AX342" s="162"/>
      <c r="AY342" s="161"/>
      <c r="AZ342" s="161"/>
      <c r="BA342" s="162"/>
      <c r="BB342" s="162"/>
      <c r="BC342" s="162"/>
      <c r="BD342" s="161"/>
      <c r="BE342" s="161"/>
      <c r="BF342" s="162"/>
      <c r="BG342" s="162"/>
      <c r="BH342" s="162"/>
      <c r="BI342" s="161"/>
      <c r="BJ342" s="161"/>
      <c r="BK342" s="162"/>
      <c r="BL342" s="162"/>
      <c r="BM342" s="162"/>
      <c r="BN342" s="161"/>
      <c r="BO342" s="2"/>
      <c r="BP342" s="2">
        <v>1.09E-9</v>
      </c>
      <c r="BQ342" s="2">
        <v>0.33808549034000002</v>
      </c>
      <c r="BR342" s="2">
        <v>11300.584221356399</v>
      </c>
      <c r="BS342" s="2">
        <f t="shared" si="39"/>
        <v>9.4967779106529681E-10</v>
      </c>
      <c r="BT342" s="161"/>
      <c r="BU342" s="162"/>
      <c r="BV342" s="162"/>
      <c r="BW342" s="162"/>
      <c r="BX342" s="161"/>
      <c r="BY342" s="161"/>
      <c r="BZ342" s="162"/>
      <c r="CA342" s="162"/>
      <c r="CB342" s="162"/>
      <c r="CC342" s="161"/>
      <c r="CD342" s="161"/>
      <c r="CE342" s="162"/>
      <c r="CF342" s="162"/>
      <c r="CG342" s="162"/>
      <c r="CH342" s="161"/>
      <c r="CI342" s="161"/>
      <c r="CJ342" s="162"/>
      <c r="CK342" s="162"/>
      <c r="CL342" s="162"/>
      <c r="CM342" s="161"/>
      <c r="CN342" s="161"/>
      <c r="CO342" s="162"/>
      <c r="CP342" s="162"/>
      <c r="CQ342" s="162"/>
      <c r="CR342" s="161"/>
    </row>
    <row r="343" spans="1:96" ht="12.75">
      <c r="A343" s="161"/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2">
        <v>2.4E-9</v>
      </c>
      <c r="N343" s="2">
        <v>2.51650377121</v>
      </c>
      <c r="O343" s="2">
        <v>6245.0481773556003</v>
      </c>
      <c r="P343" s="2">
        <f t="shared" si="37"/>
        <v>1.8453327702850574E-9</v>
      </c>
      <c r="Q343" s="161"/>
      <c r="R343" s="162"/>
      <c r="S343" s="162"/>
      <c r="T343" s="162"/>
      <c r="U343" s="161"/>
      <c r="V343" s="161"/>
      <c r="W343" s="162"/>
      <c r="X343" s="162"/>
      <c r="Y343" s="162"/>
      <c r="Z343" s="161"/>
      <c r="AA343" s="161"/>
      <c r="AB343" s="162"/>
      <c r="AC343" s="162"/>
      <c r="AD343" s="162"/>
      <c r="AE343" s="161"/>
      <c r="AF343" s="161"/>
      <c r="AG343" s="162"/>
      <c r="AH343" s="162"/>
      <c r="AI343" s="162"/>
      <c r="AJ343" s="161"/>
      <c r="AK343" s="161"/>
      <c r="AL343" s="162"/>
      <c r="AM343" s="162"/>
      <c r="AN343" s="162"/>
      <c r="AO343" s="161"/>
      <c r="AP343" s="161"/>
      <c r="AQ343" s="162"/>
      <c r="AR343" s="162"/>
      <c r="AS343" s="162"/>
      <c r="AT343" s="161"/>
      <c r="AU343" s="161"/>
      <c r="AV343" s="162"/>
      <c r="AW343" s="162"/>
      <c r="AX343" s="162"/>
      <c r="AY343" s="161"/>
      <c r="AZ343" s="161"/>
      <c r="BA343" s="162"/>
      <c r="BB343" s="162"/>
      <c r="BC343" s="162"/>
      <c r="BD343" s="161"/>
      <c r="BE343" s="161"/>
      <c r="BF343" s="162"/>
      <c r="BG343" s="162"/>
      <c r="BH343" s="162"/>
      <c r="BI343" s="161"/>
      <c r="BJ343" s="161"/>
      <c r="BK343" s="162"/>
      <c r="BL343" s="162"/>
      <c r="BM343" s="162"/>
      <c r="BN343" s="161"/>
      <c r="BO343" s="2"/>
      <c r="BP343" s="2">
        <v>1.2900000000000001E-9</v>
      </c>
      <c r="BQ343" s="2">
        <v>5.8918727732700003</v>
      </c>
      <c r="BR343" s="2">
        <v>12029.347187887401</v>
      </c>
      <c r="BS343" s="2">
        <f t="shared" si="39"/>
        <v>-5.6729568276854847E-10</v>
      </c>
      <c r="BT343" s="161"/>
      <c r="BU343" s="162"/>
      <c r="BV343" s="162"/>
      <c r="BW343" s="162"/>
      <c r="BX343" s="161"/>
      <c r="BY343" s="161"/>
      <c r="BZ343" s="162"/>
      <c r="CA343" s="162"/>
      <c r="CB343" s="162"/>
      <c r="CC343" s="161"/>
      <c r="CD343" s="161"/>
      <c r="CE343" s="162"/>
      <c r="CF343" s="162"/>
      <c r="CG343" s="162"/>
      <c r="CH343" s="161"/>
      <c r="CI343" s="161"/>
      <c r="CJ343" s="162"/>
      <c r="CK343" s="162"/>
      <c r="CL343" s="162"/>
      <c r="CM343" s="161"/>
      <c r="CN343" s="161"/>
      <c r="CO343" s="162"/>
      <c r="CP343" s="162"/>
      <c r="CQ343" s="162"/>
      <c r="CR343" s="161"/>
    </row>
    <row r="344" spans="1:96" ht="12.75">
      <c r="A344" s="161"/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2">
        <v>3.3200000000000001E-9</v>
      </c>
      <c r="N344" s="2">
        <v>3.5557694572399998</v>
      </c>
      <c r="O344" s="2">
        <v>7668.6374249424998</v>
      </c>
      <c r="P344" s="2">
        <f t="shared" si="37"/>
        <v>1.0012718705500679E-9</v>
      </c>
      <c r="Q344" s="161"/>
      <c r="R344" s="162"/>
      <c r="S344" s="162"/>
      <c r="T344" s="162"/>
      <c r="U344" s="161"/>
      <c r="V344" s="161"/>
      <c r="W344" s="162"/>
      <c r="X344" s="162"/>
      <c r="Y344" s="162"/>
      <c r="Z344" s="161"/>
      <c r="AA344" s="161"/>
      <c r="AB344" s="162"/>
      <c r="AC344" s="162"/>
      <c r="AD344" s="162"/>
      <c r="AE344" s="161"/>
      <c r="AF344" s="161"/>
      <c r="AG344" s="162"/>
      <c r="AH344" s="162"/>
      <c r="AI344" s="162"/>
      <c r="AJ344" s="161"/>
      <c r="AK344" s="161"/>
      <c r="AL344" s="162"/>
      <c r="AM344" s="162"/>
      <c r="AN344" s="162"/>
      <c r="AO344" s="161"/>
      <c r="AP344" s="161"/>
      <c r="AQ344" s="162"/>
      <c r="AR344" s="162"/>
      <c r="AS344" s="162"/>
      <c r="AT344" s="161"/>
      <c r="AU344" s="161"/>
      <c r="AV344" s="162"/>
      <c r="AW344" s="162"/>
      <c r="AX344" s="162"/>
      <c r="AY344" s="161"/>
      <c r="AZ344" s="161"/>
      <c r="BA344" s="162"/>
      <c r="BB344" s="162"/>
      <c r="BC344" s="162"/>
      <c r="BD344" s="161"/>
      <c r="BE344" s="161"/>
      <c r="BF344" s="162"/>
      <c r="BG344" s="162"/>
      <c r="BH344" s="162"/>
      <c r="BI344" s="161"/>
      <c r="BJ344" s="161"/>
      <c r="BK344" s="162"/>
      <c r="BL344" s="162"/>
      <c r="BM344" s="162"/>
      <c r="BN344" s="161"/>
      <c r="BO344" s="2"/>
      <c r="BP344" s="2">
        <v>1.2199999999999999E-9</v>
      </c>
      <c r="BQ344" s="2">
        <v>5.7732563463600002</v>
      </c>
      <c r="BR344" s="2">
        <v>11919.140866668</v>
      </c>
      <c r="BS344" s="2">
        <f t="shared" si="39"/>
        <v>-9.907794700474726E-10</v>
      </c>
      <c r="BT344" s="161"/>
      <c r="BU344" s="162"/>
      <c r="BV344" s="162"/>
      <c r="BW344" s="162"/>
      <c r="BX344" s="161"/>
      <c r="BY344" s="161"/>
      <c r="BZ344" s="162"/>
      <c r="CA344" s="162"/>
      <c r="CB344" s="162"/>
      <c r="CC344" s="161"/>
      <c r="CD344" s="161"/>
      <c r="CE344" s="162"/>
      <c r="CF344" s="162"/>
      <c r="CG344" s="162"/>
      <c r="CH344" s="161"/>
      <c r="CI344" s="161"/>
      <c r="CJ344" s="162"/>
      <c r="CK344" s="162"/>
      <c r="CL344" s="162"/>
      <c r="CM344" s="161"/>
      <c r="CN344" s="161"/>
      <c r="CO344" s="162"/>
      <c r="CP344" s="162"/>
      <c r="CQ344" s="162"/>
      <c r="CR344" s="161"/>
    </row>
    <row r="345" spans="1:96" ht="12.75">
      <c r="A345" s="161"/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2">
        <v>2.64E-9</v>
      </c>
      <c r="N345" s="2">
        <v>4.4405206120200003</v>
      </c>
      <c r="O345" s="2">
        <v>12964.300703391</v>
      </c>
      <c r="P345" s="2">
        <f t="shared" si="37"/>
        <v>-2.7209890165018048E-10</v>
      </c>
      <c r="Q345" s="161"/>
      <c r="R345" s="162"/>
      <c r="S345" s="162"/>
      <c r="T345" s="162"/>
      <c r="U345" s="161"/>
      <c r="V345" s="161"/>
      <c r="W345" s="162"/>
      <c r="X345" s="162"/>
      <c r="Y345" s="162"/>
      <c r="Z345" s="161"/>
      <c r="AA345" s="161"/>
      <c r="AB345" s="162"/>
      <c r="AC345" s="162"/>
      <c r="AD345" s="162"/>
      <c r="AE345" s="161"/>
      <c r="AF345" s="161"/>
      <c r="AG345" s="162"/>
      <c r="AH345" s="162"/>
      <c r="AI345" s="162"/>
      <c r="AJ345" s="161"/>
      <c r="AK345" s="161"/>
      <c r="AL345" s="162"/>
      <c r="AM345" s="162"/>
      <c r="AN345" s="162"/>
      <c r="AO345" s="161"/>
      <c r="AP345" s="161"/>
      <c r="AQ345" s="162"/>
      <c r="AR345" s="162"/>
      <c r="AS345" s="162"/>
      <c r="AT345" s="161"/>
      <c r="AU345" s="161"/>
      <c r="AV345" s="162"/>
      <c r="AW345" s="162"/>
      <c r="AX345" s="162"/>
      <c r="AY345" s="161"/>
      <c r="AZ345" s="161"/>
      <c r="BA345" s="162"/>
      <c r="BB345" s="162"/>
      <c r="BC345" s="162"/>
      <c r="BD345" s="161"/>
      <c r="BE345" s="161"/>
      <c r="BF345" s="162"/>
      <c r="BG345" s="162"/>
      <c r="BH345" s="162"/>
      <c r="BI345" s="161"/>
      <c r="BJ345" s="161"/>
      <c r="BK345" s="162"/>
      <c r="BL345" s="162"/>
      <c r="BM345" s="162"/>
      <c r="BN345" s="161"/>
      <c r="BO345" s="2"/>
      <c r="BP345" s="2">
        <v>1.07E-9</v>
      </c>
      <c r="BQ345" s="2">
        <v>6.2499898934999996</v>
      </c>
      <c r="BR345" s="2">
        <v>77690.759505738402</v>
      </c>
      <c r="BS345" s="2">
        <f t="shared" si="39"/>
        <v>-9.8674413725824315E-10</v>
      </c>
      <c r="BT345" s="161"/>
      <c r="BU345" s="162"/>
      <c r="BV345" s="162"/>
      <c r="BW345" s="162"/>
      <c r="BX345" s="161"/>
      <c r="BY345" s="161"/>
      <c r="BZ345" s="162"/>
      <c r="CA345" s="162"/>
      <c r="CB345" s="162"/>
      <c r="CC345" s="161"/>
      <c r="CD345" s="161"/>
      <c r="CE345" s="162"/>
      <c r="CF345" s="162"/>
      <c r="CG345" s="162"/>
      <c r="CH345" s="161"/>
      <c r="CI345" s="161"/>
      <c r="CJ345" s="162"/>
      <c r="CK345" s="162"/>
      <c r="CL345" s="162"/>
      <c r="CM345" s="161"/>
      <c r="CN345" s="161"/>
      <c r="CO345" s="162"/>
      <c r="CP345" s="162"/>
      <c r="CQ345" s="162"/>
      <c r="CR345" s="161"/>
    </row>
    <row r="346" spans="1:96" ht="12.75">
      <c r="A346" s="161"/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2">
        <v>2.57E-9</v>
      </c>
      <c r="N346" s="2">
        <v>1.7965447194799999</v>
      </c>
      <c r="O346" s="2">
        <v>11080.1715789176</v>
      </c>
      <c r="P346" s="2">
        <f t="shared" si="37"/>
        <v>-2.5665281389546582E-9</v>
      </c>
      <c r="Q346" s="161"/>
      <c r="R346" s="162"/>
      <c r="S346" s="162"/>
      <c r="T346" s="162"/>
      <c r="U346" s="161"/>
      <c r="V346" s="161"/>
      <c r="W346" s="162"/>
      <c r="X346" s="162"/>
      <c r="Y346" s="162"/>
      <c r="Z346" s="161"/>
      <c r="AA346" s="161"/>
      <c r="AB346" s="162"/>
      <c r="AC346" s="162"/>
      <c r="AD346" s="162"/>
      <c r="AE346" s="161"/>
      <c r="AF346" s="161"/>
      <c r="AG346" s="162"/>
      <c r="AH346" s="162"/>
      <c r="AI346" s="162"/>
      <c r="AJ346" s="161"/>
      <c r="AK346" s="161"/>
      <c r="AL346" s="162"/>
      <c r="AM346" s="162"/>
      <c r="AN346" s="162"/>
      <c r="AO346" s="161"/>
      <c r="AP346" s="161"/>
      <c r="AQ346" s="162"/>
      <c r="AR346" s="162"/>
      <c r="AS346" s="162"/>
      <c r="AT346" s="161"/>
      <c r="AU346" s="161"/>
      <c r="AV346" s="162"/>
      <c r="AW346" s="162"/>
      <c r="AX346" s="162"/>
      <c r="AY346" s="161"/>
      <c r="AZ346" s="161"/>
      <c r="BA346" s="162"/>
      <c r="BB346" s="162"/>
      <c r="BC346" s="162"/>
      <c r="BD346" s="161"/>
      <c r="BE346" s="161"/>
      <c r="BF346" s="162"/>
      <c r="BG346" s="162"/>
      <c r="BH346" s="162"/>
      <c r="BI346" s="161"/>
      <c r="BJ346" s="161"/>
      <c r="BK346" s="162"/>
      <c r="BL346" s="162"/>
      <c r="BM346" s="162"/>
      <c r="BN346" s="161"/>
      <c r="BO346" s="2"/>
      <c r="BP346" s="2">
        <v>1.07E-9</v>
      </c>
      <c r="BQ346" s="2">
        <v>1.0053558071299999</v>
      </c>
      <c r="BR346" s="2">
        <v>77736.783430502401</v>
      </c>
      <c r="BS346" s="2">
        <f t="shared" si="39"/>
        <v>-9.9115936331499451E-10</v>
      </c>
      <c r="BT346" s="161"/>
      <c r="BU346" s="162"/>
      <c r="BV346" s="162"/>
      <c r="BW346" s="162"/>
      <c r="BX346" s="161"/>
      <c r="BY346" s="161"/>
      <c r="BZ346" s="162"/>
      <c r="CA346" s="162"/>
      <c r="CB346" s="162"/>
      <c r="CC346" s="161"/>
      <c r="CD346" s="161"/>
      <c r="CE346" s="162"/>
      <c r="CF346" s="162"/>
      <c r="CG346" s="162"/>
      <c r="CH346" s="161"/>
      <c r="CI346" s="161"/>
      <c r="CJ346" s="162"/>
      <c r="CK346" s="162"/>
      <c r="CL346" s="162"/>
      <c r="CM346" s="161"/>
      <c r="CN346" s="161"/>
      <c r="CO346" s="162"/>
      <c r="CP346" s="162"/>
      <c r="CQ346" s="162"/>
      <c r="CR346" s="161"/>
    </row>
    <row r="347" spans="1:96" ht="12.75">
      <c r="A347" s="161"/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2">
        <v>2.6000000000000001E-9</v>
      </c>
      <c r="N347" s="2">
        <v>3.3307759842000002</v>
      </c>
      <c r="O347" s="2">
        <v>5888.4499649321997</v>
      </c>
      <c r="P347" s="2">
        <f t="shared" si="37"/>
        <v>-1.3075734766940104E-9</v>
      </c>
      <c r="Q347" s="161"/>
      <c r="R347" s="162"/>
      <c r="S347" s="162"/>
      <c r="T347" s="162"/>
      <c r="U347" s="161"/>
      <c r="V347" s="161"/>
      <c r="W347" s="162"/>
      <c r="X347" s="162"/>
      <c r="Y347" s="162"/>
      <c r="Z347" s="161"/>
      <c r="AA347" s="161"/>
      <c r="AB347" s="162"/>
      <c r="AC347" s="162"/>
      <c r="AD347" s="162"/>
      <c r="AE347" s="161"/>
      <c r="AF347" s="161"/>
      <c r="AG347" s="162"/>
      <c r="AH347" s="162"/>
      <c r="AI347" s="162"/>
      <c r="AJ347" s="161"/>
      <c r="AK347" s="161"/>
      <c r="AL347" s="162"/>
      <c r="AM347" s="162"/>
      <c r="AN347" s="162"/>
      <c r="AO347" s="161"/>
      <c r="AP347" s="161"/>
      <c r="AQ347" s="162"/>
      <c r="AR347" s="162"/>
      <c r="AS347" s="162"/>
      <c r="AT347" s="161"/>
      <c r="AU347" s="161"/>
      <c r="AV347" s="162"/>
      <c r="AW347" s="162"/>
      <c r="AX347" s="162"/>
      <c r="AY347" s="161"/>
      <c r="AZ347" s="161"/>
      <c r="BA347" s="162"/>
      <c r="BB347" s="162"/>
      <c r="BC347" s="162"/>
      <c r="BD347" s="161"/>
      <c r="BE347" s="161"/>
      <c r="BF347" s="162"/>
      <c r="BG347" s="162"/>
      <c r="BH347" s="162"/>
      <c r="BI347" s="161"/>
      <c r="BJ347" s="161"/>
      <c r="BK347" s="162"/>
      <c r="BL347" s="162"/>
      <c r="BM347" s="162"/>
      <c r="BN347" s="161"/>
      <c r="BO347" s="2"/>
      <c r="BP347" s="2">
        <v>1.43E-9</v>
      </c>
      <c r="BQ347" s="2">
        <v>0.24122178431999999</v>
      </c>
      <c r="BR347" s="2">
        <v>4214.0690150848004</v>
      </c>
      <c r="BS347" s="2">
        <f t="shared" si="39"/>
        <v>-6.0644433111461293E-10</v>
      </c>
      <c r="BT347" s="161"/>
      <c r="BU347" s="162"/>
      <c r="BV347" s="162"/>
      <c r="BW347" s="162"/>
      <c r="BX347" s="161"/>
      <c r="BY347" s="161"/>
      <c r="BZ347" s="162"/>
      <c r="CA347" s="162"/>
      <c r="CB347" s="162"/>
      <c r="CC347" s="161"/>
      <c r="CD347" s="161"/>
      <c r="CE347" s="162"/>
      <c r="CF347" s="162"/>
      <c r="CG347" s="162"/>
      <c r="CH347" s="161"/>
      <c r="CI347" s="161"/>
      <c r="CJ347" s="162"/>
      <c r="CK347" s="162"/>
      <c r="CL347" s="162"/>
      <c r="CM347" s="161"/>
      <c r="CN347" s="161"/>
      <c r="CO347" s="162"/>
      <c r="CP347" s="162"/>
      <c r="CQ347" s="162"/>
      <c r="CR347" s="161"/>
    </row>
    <row r="348" spans="1:96" ht="12.75">
      <c r="A348" s="161"/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2">
        <v>2.8499999999999999E-9</v>
      </c>
      <c r="N348" s="2">
        <v>0.30886361429999998</v>
      </c>
      <c r="O348" s="2">
        <v>11823.1616394502</v>
      </c>
      <c r="P348" s="2">
        <f t="shared" si="37"/>
        <v>-2.1276830737853973E-9</v>
      </c>
      <c r="Q348" s="161"/>
      <c r="R348" s="162"/>
      <c r="S348" s="162"/>
      <c r="T348" s="162"/>
      <c r="U348" s="161"/>
      <c r="V348" s="161"/>
      <c r="W348" s="162"/>
      <c r="X348" s="162"/>
      <c r="Y348" s="162"/>
      <c r="Z348" s="161"/>
      <c r="AA348" s="161"/>
      <c r="AB348" s="162"/>
      <c r="AC348" s="162"/>
      <c r="AD348" s="162"/>
      <c r="AE348" s="161"/>
      <c r="AF348" s="161"/>
      <c r="AG348" s="162"/>
      <c r="AH348" s="162"/>
      <c r="AI348" s="162"/>
      <c r="AJ348" s="161"/>
      <c r="AK348" s="161"/>
      <c r="AL348" s="162"/>
      <c r="AM348" s="162"/>
      <c r="AN348" s="162"/>
      <c r="AO348" s="161"/>
      <c r="AP348" s="161"/>
      <c r="AQ348" s="162"/>
      <c r="AR348" s="162"/>
      <c r="AS348" s="162"/>
      <c r="AT348" s="161"/>
      <c r="AU348" s="161"/>
      <c r="AV348" s="162"/>
      <c r="AW348" s="162"/>
      <c r="AX348" s="162"/>
      <c r="AY348" s="161"/>
      <c r="AZ348" s="161"/>
      <c r="BA348" s="162"/>
      <c r="BB348" s="162"/>
      <c r="BC348" s="162"/>
      <c r="BD348" s="161"/>
      <c r="BE348" s="161"/>
      <c r="BF348" s="162"/>
      <c r="BG348" s="162"/>
      <c r="BH348" s="162"/>
      <c r="BI348" s="161"/>
      <c r="BJ348" s="161"/>
      <c r="BK348" s="162"/>
      <c r="BL348" s="162"/>
      <c r="BM348" s="162"/>
      <c r="BN348" s="161"/>
      <c r="BO348" s="2"/>
      <c r="BP348" s="2">
        <v>1.43E-9</v>
      </c>
      <c r="BQ348" s="2">
        <v>0.88529649733000004</v>
      </c>
      <c r="BR348" s="2">
        <v>7576.5600735740009</v>
      </c>
      <c r="BS348" s="2">
        <f t="shared" si="39"/>
        <v>-1.373201607817853E-9</v>
      </c>
      <c r="BT348" s="161"/>
      <c r="BU348" s="162"/>
      <c r="BV348" s="162"/>
      <c r="BW348" s="162"/>
      <c r="BX348" s="161"/>
      <c r="BY348" s="161"/>
      <c r="BZ348" s="162"/>
      <c r="CA348" s="162"/>
      <c r="CB348" s="162"/>
      <c r="CC348" s="161"/>
      <c r="CD348" s="161"/>
      <c r="CE348" s="162"/>
      <c r="CF348" s="162"/>
      <c r="CG348" s="162"/>
      <c r="CH348" s="161"/>
      <c r="CI348" s="161"/>
      <c r="CJ348" s="162"/>
      <c r="CK348" s="162"/>
      <c r="CL348" s="162"/>
      <c r="CM348" s="161"/>
      <c r="CN348" s="161"/>
      <c r="CO348" s="162"/>
      <c r="CP348" s="162"/>
      <c r="CQ348" s="162"/>
      <c r="CR348" s="161"/>
    </row>
    <row r="349" spans="1:96" ht="12.75">
      <c r="A349" s="161"/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2">
        <v>2.8999999999999999E-9</v>
      </c>
      <c r="N349" s="2">
        <v>5.7014188248300002</v>
      </c>
      <c r="O349" s="2">
        <v>77.673770427999997</v>
      </c>
      <c r="P349" s="2">
        <f t="shared" si="37"/>
        <v>1.5364131667044673E-9</v>
      </c>
      <c r="Q349" s="161"/>
      <c r="R349" s="162"/>
      <c r="S349" s="162"/>
      <c r="T349" s="162"/>
      <c r="U349" s="161"/>
      <c r="V349" s="161"/>
      <c r="W349" s="162"/>
      <c r="X349" s="162"/>
      <c r="Y349" s="162"/>
      <c r="Z349" s="161"/>
      <c r="AA349" s="161"/>
      <c r="AB349" s="162"/>
      <c r="AC349" s="162"/>
      <c r="AD349" s="162"/>
      <c r="AE349" s="161"/>
      <c r="AF349" s="161"/>
      <c r="AG349" s="162"/>
      <c r="AH349" s="162"/>
      <c r="AI349" s="162"/>
      <c r="AJ349" s="161"/>
      <c r="AK349" s="161"/>
      <c r="AL349" s="162"/>
      <c r="AM349" s="162"/>
      <c r="AN349" s="162"/>
      <c r="AO349" s="161"/>
      <c r="AP349" s="161"/>
      <c r="AQ349" s="162"/>
      <c r="AR349" s="162"/>
      <c r="AS349" s="162"/>
      <c r="AT349" s="161"/>
      <c r="AU349" s="161"/>
      <c r="AV349" s="162"/>
      <c r="AW349" s="162"/>
      <c r="AX349" s="162"/>
      <c r="AY349" s="161"/>
      <c r="AZ349" s="161"/>
      <c r="BA349" s="162"/>
      <c r="BB349" s="162"/>
      <c r="BC349" s="162"/>
      <c r="BD349" s="161"/>
      <c r="BE349" s="161"/>
      <c r="BF349" s="162"/>
      <c r="BG349" s="162"/>
      <c r="BH349" s="162"/>
      <c r="BI349" s="161"/>
      <c r="BJ349" s="161"/>
      <c r="BK349" s="162"/>
      <c r="BL349" s="162"/>
      <c r="BM349" s="162"/>
      <c r="BN349" s="161"/>
      <c r="BO349" s="2"/>
      <c r="BP349" s="2">
        <v>1.07E-9</v>
      </c>
      <c r="BQ349" s="2">
        <v>2.92124030496</v>
      </c>
      <c r="BR349" s="2">
        <v>31415.379249957001</v>
      </c>
      <c r="BS349" s="2">
        <f t="shared" si="39"/>
        <v>-5.0082728466668542E-11</v>
      </c>
      <c r="BT349" s="161"/>
      <c r="BU349" s="162"/>
      <c r="BV349" s="162"/>
      <c r="BW349" s="162"/>
      <c r="BX349" s="161"/>
      <c r="BY349" s="161"/>
      <c r="BZ349" s="162"/>
      <c r="CA349" s="162"/>
      <c r="CB349" s="162"/>
      <c r="CC349" s="161"/>
      <c r="CD349" s="161"/>
      <c r="CE349" s="162"/>
      <c r="CF349" s="162"/>
      <c r="CG349" s="162"/>
      <c r="CH349" s="161"/>
      <c r="CI349" s="161"/>
      <c r="CJ349" s="162"/>
      <c r="CK349" s="162"/>
      <c r="CL349" s="162"/>
      <c r="CM349" s="161"/>
      <c r="CN349" s="161"/>
      <c r="CO349" s="162"/>
      <c r="CP349" s="162"/>
      <c r="CQ349" s="162"/>
      <c r="CR349" s="161"/>
    </row>
    <row r="350" spans="1:96" ht="12.75">
      <c r="A350" s="161"/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2">
        <v>2.5500000000000001E-9</v>
      </c>
      <c r="N350" s="2">
        <v>4.0093966443999998</v>
      </c>
      <c r="O350" s="2">
        <v>5881.4037282341997</v>
      </c>
      <c r="P350" s="2">
        <f t="shared" si="37"/>
        <v>-2.4155781303650532E-9</v>
      </c>
      <c r="Q350" s="161"/>
      <c r="R350" s="162"/>
      <c r="S350" s="162"/>
      <c r="T350" s="162"/>
      <c r="U350" s="161"/>
      <c r="V350" s="161"/>
      <c r="W350" s="162"/>
      <c r="X350" s="162"/>
      <c r="Y350" s="162"/>
      <c r="Z350" s="161"/>
      <c r="AA350" s="161"/>
      <c r="AB350" s="162"/>
      <c r="AC350" s="162"/>
      <c r="AD350" s="162"/>
      <c r="AE350" s="161"/>
      <c r="AF350" s="161"/>
      <c r="AG350" s="162"/>
      <c r="AH350" s="162"/>
      <c r="AI350" s="162"/>
      <c r="AJ350" s="161"/>
      <c r="AK350" s="161"/>
      <c r="AL350" s="162"/>
      <c r="AM350" s="162"/>
      <c r="AN350" s="162"/>
      <c r="AO350" s="161"/>
      <c r="AP350" s="161"/>
      <c r="AQ350" s="162"/>
      <c r="AR350" s="162"/>
      <c r="AS350" s="162"/>
      <c r="AT350" s="161"/>
      <c r="AU350" s="161"/>
      <c r="AV350" s="162"/>
      <c r="AW350" s="162"/>
      <c r="AX350" s="162"/>
      <c r="AY350" s="161"/>
      <c r="AZ350" s="161"/>
      <c r="BA350" s="162"/>
      <c r="BB350" s="162"/>
      <c r="BC350" s="162"/>
      <c r="BD350" s="161"/>
      <c r="BE350" s="161"/>
      <c r="BF350" s="162"/>
      <c r="BG350" s="162"/>
      <c r="BH350" s="162"/>
      <c r="BI350" s="161"/>
      <c r="BJ350" s="161"/>
      <c r="BK350" s="162"/>
      <c r="BL350" s="162"/>
      <c r="BM350" s="162"/>
      <c r="BN350" s="161"/>
      <c r="BO350" s="2"/>
      <c r="BP350" s="2">
        <v>9.900000000000001E-10</v>
      </c>
      <c r="BQ350" s="2">
        <v>5.7086222707200003</v>
      </c>
      <c r="BR350" s="2">
        <v>5540.0857894587998</v>
      </c>
      <c r="BS350" s="2">
        <f t="shared" si="39"/>
        <v>9.8240432517890838E-10</v>
      </c>
      <c r="BT350" s="161"/>
      <c r="BU350" s="162"/>
      <c r="BV350" s="162"/>
      <c r="BW350" s="162"/>
      <c r="BX350" s="161"/>
      <c r="BY350" s="161"/>
      <c r="BZ350" s="162"/>
      <c r="CA350" s="162"/>
      <c r="CB350" s="162"/>
      <c r="CC350" s="161"/>
      <c r="CD350" s="161"/>
      <c r="CE350" s="162"/>
      <c r="CF350" s="162"/>
      <c r="CG350" s="162"/>
      <c r="CH350" s="161"/>
      <c r="CI350" s="161"/>
      <c r="CJ350" s="162"/>
      <c r="CK350" s="162"/>
      <c r="CL350" s="162"/>
      <c r="CM350" s="161"/>
      <c r="CN350" s="161"/>
      <c r="CO350" s="162"/>
      <c r="CP350" s="162"/>
      <c r="CQ350" s="162"/>
      <c r="CR350" s="161"/>
    </row>
    <row r="351" spans="1:96" ht="12.75">
      <c r="A351" s="161"/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2">
        <v>2.5300000000000002E-9</v>
      </c>
      <c r="N351" s="2">
        <v>4.7331849367799999</v>
      </c>
      <c r="O351" s="2">
        <v>16723.350142595002</v>
      </c>
      <c r="P351" s="2">
        <f t="shared" si="37"/>
        <v>2.5291412012693146E-9</v>
      </c>
      <c r="Q351" s="161"/>
      <c r="R351" s="162"/>
      <c r="S351" s="162"/>
      <c r="T351" s="162"/>
      <c r="U351" s="161"/>
      <c r="V351" s="161"/>
      <c r="W351" s="162"/>
      <c r="X351" s="162"/>
      <c r="Y351" s="162"/>
      <c r="Z351" s="161"/>
      <c r="AA351" s="161"/>
      <c r="AB351" s="162"/>
      <c r="AC351" s="162"/>
      <c r="AD351" s="162"/>
      <c r="AE351" s="161"/>
      <c r="AF351" s="161"/>
      <c r="AG351" s="162"/>
      <c r="AH351" s="162"/>
      <c r="AI351" s="162"/>
      <c r="AJ351" s="161"/>
      <c r="AK351" s="161"/>
      <c r="AL351" s="162"/>
      <c r="AM351" s="162"/>
      <c r="AN351" s="162"/>
      <c r="AO351" s="161"/>
      <c r="AP351" s="161"/>
      <c r="AQ351" s="162"/>
      <c r="AR351" s="162"/>
      <c r="AS351" s="162"/>
      <c r="AT351" s="161"/>
      <c r="AU351" s="161"/>
      <c r="AV351" s="162"/>
      <c r="AW351" s="162"/>
      <c r="AX351" s="162"/>
      <c r="AY351" s="161"/>
      <c r="AZ351" s="161"/>
      <c r="BA351" s="162"/>
      <c r="BB351" s="162"/>
      <c r="BC351" s="162"/>
      <c r="BD351" s="161"/>
      <c r="BE351" s="161"/>
      <c r="BF351" s="162"/>
      <c r="BG351" s="162"/>
      <c r="BH351" s="162"/>
      <c r="BI351" s="161"/>
      <c r="BJ351" s="161"/>
      <c r="BK351" s="162"/>
      <c r="BL351" s="162"/>
      <c r="BM351" s="162"/>
      <c r="BN351" s="161"/>
      <c r="BO351" s="2"/>
      <c r="BP351" s="2">
        <v>1.0999999999999999E-9</v>
      </c>
      <c r="BQ351" s="2">
        <v>0.37528037383000001</v>
      </c>
      <c r="BR351" s="2">
        <v>5863.5912061161998</v>
      </c>
      <c r="BS351" s="2">
        <f t="shared" si="39"/>
        <v>8.2705699711094506E-10</v>
      </c>
      <c r="BT351" s="161"/>
      <c r="BU351" s="162"/>
      <c r="BV351" s="162"/>
      <c r="BW351" s="162"/>
      <c r="BX351" s="161"/>
      <c r="BY351" s="161"/>
      <c r="BZ351" s="162"/>
      <c r="CA351" s="162"/>
      <c r="CB351" s="162"/>
      <c r="CC351" s="161"/>
      <c r="CD351" s="161"/>
      <c r="CE351" s="162"/>
      <c r="CF351" s="162"/>
      <c r="CG351" s="162"/>
      <c r="CH351" s="161"/>
      <c r="CI351" s="161"/>
      <c r="CJ351" s="162"/>
      <c r="CK351" s="162"/>
      <c r="CL351" s="162"/>
      <c r="CM351" s="161"/>
      <c r="CN351" s="161"/>
      <c r="CO351" s="162"/>
      <c r="CP351" s="162"/>
      <c r="CQ351" s="162"/>
      <c r="CR351" s="161"/>
    </row>
    <row r="352" spans="1:96" ht="12.75">
      <c r="A352" s="161"/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2">
        <v>2.28E-9</v>
      </c>
      <c r="N352" s="2">
        <v>0.95333661323999996</v>
      </c>
      <c r="O352" s="2">
        <v>5540.0857894587998</v>
      </c>
      <c r="P352" s="2">
        <f t="shared" si="37"/>
        <v>-1.8460715449407513E-10</v>
      </c>
      <c r="Q352" s="161"/>
      <c r="R352" s="162"/>
      <c r="S352" s="162"/>
      <c r="T352" s="162"/>
      <c r="U352" s="161"/>
      <c r="V352" s="161"/>
      <c r="W352" s="162"/>
      <c r="X352" s="162"/>
      <c r="Y352" s="162"/>
      <c r="Z352" s="161"/>
      <c r="AA352" s="161"/>
      <c r="AB352" s="162"/>
      <c r="AC352" s="162"/>
      <c r="AD352" s="162"/>
      <c r="AE352" s="161"/>
      <c r="AF352" s="161"/>
      <c r="AG352" s="162"/>
      <c r="AH352" s="162"/>
      <c r="AI352" s="162"/>
      <c r="AJ352" s="161"/>
      <c r="AK352" s="161"/>
      <c r="AL352" s="162"/>
      <c r="AM352" s="162"/>
      <c r="AN352" s="162"/>
      <c r="AO352" s="161"/>
      <c r="AP352" s="161"/>
      <c r="AQ352" s="162"/>
      <c r="AR352" s="162"/>
      <c r="AS352" s="162"/>
      <c r="AT352" s="161"/>
      <c r="AU352" s="161"/>
      <c r="AV352" s="162"/>
      <c r="AW352" s="162"/>
      <c r="AX352" s="162"/>
      <c r="AY352" s="161"/>
      <c r="AZ352" s="161"/>
      <c r="BA352" s="162"/>
      <c r="BB352" s="162"/>
      <c r="BC352" s="162"/>
      <c r="BD352" s="161"/>
      <c r="BE352" s="161"/>
      <c r="BF352" s="162"/>
      <c r="BG352" s="162"/>
      <c r="BH352" s="162"/>
      <c r="BI352" s="161"/>
      <c r="BJ352" s="161"/>
      <c r="BK352" s="162"/>
      <c r="BL352" s="162"/>
      <c r="BM352" s="162"/>
      <c r="BN352" s="161"/>
      <c r="BO352" s="2"/>
      <c r="BP352" s="2">
        <v>1.0399999999999999E-9</v>
      </c>
      <c r="BQ352" s="2">
        <v>4.44107178366</v>
      </c>
      <c r="BR352" s="2">
        <v>2118.7638603783998</v>
      </c>
      <c r="BS352" s="2">
        <f t="shared" si="39"/>
        <v>5.4129879387673349E-10</v>
      </c>
      <c r="BT352" s="161"/>
      <c r="BU352" s="162"/>
      <c r="BV352" s="162"/>
      <c r="BW352" s="162"/>
      <c r="BX352" s="161"/>
      <c r="BY352" s="161"/>
      <c r="BZ352" s="162"/>
      <c r="CA352" s="162"/>
      <c r="CB352" s="162"/>
      <c r="CC352" s="161"/>
      <c r="CD352" s="161"/>
      <c r="CE352" s="162"/>
      <c r="CF352" s="162"/>
      <c r="CG352" s="162"/>
      <c r="CH352" s="161"/>
      <c r="CI352" s="161"/>
      <c r="CJ352" s="162"/>
      <c r="CK352" s="162"/>
      <c r="CL352" s="162"/>
      <c r="CM352" s="161"/>
      <c r="CN352" s="161"/>
      <c r="CO352" s="162"/>
      <c r="CP352" s="162"/>
      <c r="CQ352" s="162"/>
      <c r="CR352" s="161"/>
    </row>
    <row r="353" spans="1:96" ht="12.75">
      <c r="A353" s="161"/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2">
        <v>3.1899999999999999E-9</v>
      </c>
      <c r="N353" s="2">
        <v>1.3863322918900001</v>
      </c>
      <c r="O353" s="2">
        <v>163096.18036118301</v>
      </c>
      <c r="P353" s="2">
        <f t="shared" si="37"/>
        <v>-9.2911878273475706E-10</v>
      </c>
      <c r="Q353" s="161"/>
      <c r="R353" s="162"/>
      <c r="S353" s="162"/>
      <c r="T353" s="162"/>
      <c r="U353" s="161"/>
      <c r="V353" s="161"/>
      <c r="W353" s="162"/>
      <c r="X353" s="162"/>
      <c r="Y353" s="162"/>
      <c r="Z353" s="161"/>
      <c r="AA353" s="161"/>
      <c r="AB353" s="162"/>
      <c r="AC353" s="162"/>
      <c r="AD353" s="162"/>
      <c r="AE353" s="161"/>
      <c r="AF353" s="161"/>
      <c r="AG353" s="162"/>
      <c r="AH353" s="162"/>
      <c r="AI353" s="162"/>
      <c r="AJ353" s="161"/>
      <c r="AK353" s="161"/>
      <c r="AL353" s="162"/>
      <c r="AM353" s="162"/>
      <c r="AN353" s="162"/>
      <c r="AO353" s="161"/>
      <c r="AP353" s="161"/>
      <c r="AQ353" s="162"/>
      <c r="AR353" s="162"/>
      <c r="AS353" s="162"/>
      <c r="AT353" s="161"/>
      <c r="AU353" s="161"/>
      <c r="AV353" s="162"/>
      <c r="AW353" s="162"/>
      <c r="AX353" s="162"/>
      <c r="AY353" s="161"/>
      <c r="AZ353" s="161"/>
      <c r="BA353" s="162"/>
      <c r="BB353" s="162"/>
      <c r="BC353" s="162"/>
      <c r="BD353" s="161"/>
      <c r="BE353" s="161"/>
      <c r="BF353" s="162"/>
      <c r="BG353" s="162"/>
      <c r="BH353" s="162"/>
      <c r="BI353" s="161"/>
      <c r="BJ353" s="161"/>
      <c r="BK353" s="162"/>
      <c r="BL353" s="162"/>
      <c r="BM353" s="162"/>
      <c r="BN353" s="161"/>
      <c r="BO353" s="2"/>
      <c r="BP353" s="2">
        <v>9.7999999999999992E-10</v>
      </c>
      <c r="BQ353" s="2">
        <v>5.9587791670600003</v>
      </c>
      <c r="BR353" s="2">
        <v>4061.2192153944002</v>
      </c>
      <c r="BS353" s="2">
        <f t="shared" si="39"/>
        <v>-6.4605873864115589E-10</v>
      </c>
      <c r="BT353" s="161"/>
      <c r="BU353" s="162"/>
      <c r="BV353" s="162"/>
      <c r="BW353" s="162"/>
      <c r="BX353" s="161"/>
      <c r="BY353" s="161"/>
      <c r="BZ353" s="162"/>
      <c r="CA353" s="162"/>
      <c r="CB353" s="162"/>
      <c r="CC353" s="161"/>
      <c r="CD353" s="161"/>
      <c r="CE353" s="162"/>
      <c r="CF353" s="162"/>
      <c r="CG353" s="162"/>
      <c r="CH353" s="161"/>
      <c r="CI353" s="161"/>
      <c r="CJ353" s="162"/>
      <c r="CK353" s="162"/>
      <c r="CL353" s="162"/>
      <c r="CM353" s="161"/>
      <c r="CN353" s="161"/>
      <c r="CO353" s="162"/>
      <c r="CP353" s="162"/>
      <c r="CQ353" s="162"/>
      <c r="CR353" s="161"/>
    </row>
    <row r="354" spans="1:96" ht="12.75">
      <c r="A354" s="161"/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2">
        <v>2.2400000000000001E-9</v>
      </c>
      <c r="N354" s="2">
        <v>1.65156322696</v>
      </c>
      <c r="O354" s="2">
        <v>10027.903195729201</v>
      </c>
      <c r="P354" s="2">
        <f t="shared" si="37"/>
        <v>-1.9191880037008665E-9</v>
      </c>
      <c r="Q354" s="161"/>
      <c r="R354" s="162"/>
      <c r="S354" s="162"/>
      <c r="T354" s="162"/>
      <c r="U354" s="161"/>
      <c r="V354" s="161"/>
      <c r="W354" s="162"/>
      <c r="X354" s="162"/>
      <c r="Y354" s="162"/>
      <c r="Z354" s="161"/>
      <c r="AA354" s="161"/>
      <c r="AB354" s="162"/>
      <c r="AC354" s="162"/>
      <c r="AD354" s="162"/>
      <c r="AE354" s="161"/>
      <c r="AF354" s="161"/>
      <c r="AG354" s="162"/>
      <c r="AH354" s="162"/>
      <c r="AI354" s="162"/>
      <c r="AJ354" s="161"/>
      <c r="AK354" s="161"/>
      <c r="AL354" s="162"/>
      <c r="AM354" s="162"/>
      <c r="AN354" s="162"/>
      <c r="AO354" s="161"/>
      <c r="AP354" s="161"/>
      <c r="AQ354" s="162"/>
      <c r="AR354" s="162"/>
      <c r="AS354" s="162"/>
      <c r="AT354" s="161"/>
      <c r="AU354" s="161"/>
      <c r="AV354" s="162"/>
      <c r="AW354" s="162"/>
      <c r="AX354" s="162"/>
      <c r="AY354" s="161"/>
      <c r="AZ354" s="161"/>
      <c r="BA354" s="162"/>
      <c r="BB354" s="162"/>
      <c r="BC354" s="162"/>
      <c r="BD354" s="161"/>
      <c r="BE354" s="161"/>
      <c r="BF354" s="162"/>
      <c r="BG354" s="162"/>
      <c r="BH354" s="162"/>
      <c r="BI354" s="161"/>
      <c r="BJ354" s="161"/>
      <c r="BK354" s="162"/>
      <c r="BL354" s="162"/>
      <c r="BM354" s="162"/>
      <c r="BN354" s="161"/>
      <c r="BO354" s="2"/>
      <c r="BP354" s="2">
        <v>1.13E-9</v>
      </c>
      <c r="BQ354" s="2">
        <v>1.2420685738499999</v>
      </c>
      <c r="BR354" s="2">
        <v>84672.475844504603</v>
      </c>
      <c r="BS354" s="2">
        <f t="shared" si="39"/>
        <v>-1.1199681081827649E-9</v>
      </c>
      <c r="BT354" s="161"/>
      <c r="BU354" s="162"/>
      <c r="BV354" s="162"/>
      <c r="BW354" s="162"/>
      <c r="BX354" s="161"/>
      <c r="BY354" s="161"/>
      <c r="BZ354" s="162"/>
      <c r="CA354" s="162"/>
      <c r="CB354" s="162"/>
      <c r="CC354" s="161"/>
      <c r="CD354" s="161"/>
      <c r="CE354" s="162"/>
      <c r="CF354" s="162"/>
      <c r="CG354" s="162"/>
      <c r="CH354" s="161"/>
      <c r="CI354" s="161"/>
      <c r="CJ354" s="162"/>
      <c r="CK354" s="162"/>
      <c r="CL354" s="162"/>
      <c r="CM354" s="161"/>
      <c r="CN354" s="161"/>
      <c r="CO354" s="162"/>
      <c r="CP354" s="162"/>
      <c r="CQ354" s="162"/>
      <c r="CR354" s="161"/>
    </row>
    <row r="355" spans="1:96" ht="12.75">
      <c r="A355" s="161"/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2">
        <v>2.2600000000000001E-9</v>
      </c>
      <c r="N355" s="2">
        <v>0.34106460604</v>
      </c>
      <c r="O355" s="2">
        <v>17796.9591667858</v>
      </c>
      <c r="P355" s="2">
        <f t="shared" si="37"/>
        <v>-1.3217590533141501E-9</v>
      </c>
      <c r="Q355" s="161"/>
      <c r="R355" s="162"/>
      <c r="S355" s="162"/>
      <c r="T355" s="162"/>
      <c r="U355" s="161"/>
      <c r="V355" s="161"/>
      <c r="W355" s="162"/>
      <c r="X355" s="162"/>
      <c r="Y355" s="162"/>
      <c r="Z355" s="161"/>
      <c r="AA355" s="161"/>
      <c r="AB355" s="162"/>
      <c r="AC355" s="162"/>
      <c r="AD355" s="162"/>
      <c r="AE355" s="161"/>
      <c r="AF355" s="161"/>
      <c r="AG355" s="162"/>
      <c r="AH355" s="162"/>
      <c r="AI355" s="162"/>
      <c r="AJ355" s="161"/>
      <c r="AK355" s="161"/>
      <c r="AL355" s="162"/>
      <c r="AM355" s="162"/>
      <c r="AN355" s="162"/>
      <c r="AO355" s="161"/>
      <c r="AP355" s="161"/>
      <c r="AQ355" s="162"/>
      <c r="AR355" s="162"/>
      <c r="AS355" s="162"/>
      <c r="AT355" s="161"/>
      <c r="AU355" s="161"/>
      <c r="AV355" s="162"/>
      <c r="AW355" s="162"/>
      <c r="AX355" s="162"/>
      <c r="AY355" s="161"/>
      <c r="AZ355" s="161"/>
      <c r="BA355" s="162"/>
      <c r="BB355" s="162"/>
      <c r="BC355" s="162"/>
      <c r="BD355" s="161"/>
      <c r="BE355" s="161"/>
      <c r="BF355" s="162"/>
      <c r="BG355" s="162"/>
      <c r="BH355" s="162"/>
      <c r="BI355" s="161"/>
      <c r="BJ355" s="161"/>
      <c r="BK355" s="162"/>
      <c r="BL355" s="162"/>
      <c r="BM355" s="162"/>
      <c r="BN355" s="161"/>
      <c r="BO355" s="2"/>
      <c r="BP355" s="2">
        <v>1.2400000000000001E-9</v>
      </c>
      <c r="BQ355" s="2">
        <v>2.5561902986699998</v>
      </c>
      <c r="BR355" s="2">
        <v>12539.853380183</v>
      </c>
      <c r="BS355" s="2">
        <f t="shared" si="39"/>
        <v>-6.7154304492737371E-10</v>
      </c>
      <c r="BT355" s="161"/>
      <c r="BU355" s="162"/>
      <c r="BV355" s="162"/>
      <c r="BW355" s="162"/>
      <c r="BX355" s="161"/>
      <c r="BY355" s="161"/>
      <c r="BZ355" s="162"/>
      <c r="CA355" s="162"/>
      <c r="CB355" s="162"/>
      <c r="CC355" s="161"/>
      <c r="CD355" s="161"/>
      <c r="CE355" s="162"/>
      <c r="CF355" s="162"/>
      <c r="CG355" s="162"/>
      <c r="CH355" s="161"/>
      <c r="CI355" s="161"/>
      <c r="CJ355" s="162"/>
      <c r="CK355" s="162"/>
      <c r="CL355" s="162"/>
      <c r="CM355" s="161"/>
      <c r="CN355" s="161"/>
      <c r="CO355" s="162"/>
      <c r="CP355" s="162"/>
      <c r="CQ355" s="162"/>
      <c r="CR355" s="161"/>
    </row>
    <row r="356" spans="1:96" ht="12.75">
      <c r="A356" s="161"/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2">
        <v>2.3600000000000001E-9</v>
      </c>
      <c r="N356" s="2">
        <v>4.1981743192199996</v>
      </c>
      <c r="O356" s="2">
        <v>19.669760899789999</v>
      </c>
      <c r="P356" s="2">
        <f t="shared" si="37"/>
        <v>-1.3775262456985536E-9</v>
      </c>
      <c r="Q356" s="161"/>
      <c r="R356" s="162"/>
      <c r="S356" s="162"/>
      <c r="T356" s="162"/>
      <c r="U356" s="161"/>
      <c r="V356" s="161"/>
      <c r="W356" s="162"/>
      <c r="X356" s="162"/>
      <c r="Y356" s="162"/>
      <c r="Z356" s="161"/>
      <c r="AA356" s="161"/>
      <c r="AB356" s="162"/>
      <c r="AC356" s="162"/>
      <c r="AD356" s="162"/>
      <c r="AE356" s="161"/>
      <c r="AF356" s="161"/>
      <c r="AG356" s="162"/>
      <c r="AH356" s="162"/>
      <c r="AI356" s="162"/>
      <c r="AJ356" s="161"/>
      <c r="AK356" s="161"/>
      <c r="AL356" s="162"/>
      <c r="AM356" s="162"/>
      <c r="AN356" s="162"/>
      <c r="AO356" s="161"/>
      <c r="AP356" s="161"/>
      <c r="AQ356" s="162"/>
      <c r="AR356" s="162"/>
      <c r="AS356" s="162"/>
      <c r="AT356" s="161"/>
      <c r="AU356" s="161"/>
      <c r="AV356" s="162"/>
      <c r="AW356" s="162"/>
      <c r="AX356" s="162"/>
      <c r="AY356" s="161"/>
      <c r="AZ356" s="161"/>
      <c r="BA356" s="162"/>
      <c r="BB356" s="162"/>
      <c r="BC356" s="162"/>
      <c r="BD356" s="161"/>
      <c r="BE356" s="161"/>
      <c r="BF356" s="162"/>
      <c r="BG356" s="162"/>
      <c r="BH356" s="162"/>
      <c r="BI356" s="161"/>
      <c r="BJ356" s="161"/>
      <c r="BK356" s="162"/>
      <c r="BL356" s="162"/>
      <c r="BM356" s="162"/>
      <c r="BN356" s="161"/>
      <c r="BO356" s="2"/>
      <c r="BP356" s="2">
        <v>1.0999999999999999E-9</v>
      </c>
      <c r="BQ356" s="2">
        <v>3.6695209432899998</v>
      </c>
      <c r="BR356" s="2">
        <v>238004.52415723601</v>
      </c>
      <c r="BS356" s="2">
        <f t="shared" si="39"/>
        <v>-1.0281684518618861E-9</v>
      </c>
      <c r="BT356" s="161"/>
      <c r="BU356" s="162"/>
      <c r="BV356" s="162"/>
      <c r="BW356" s="162"/>
      <c r="BX356" s="161"/>
      <c r="BY356" s="161"/>
      <c r="BZ356" s="162"/>
      <c r="CA356" s="162"/>
      <c r="CB356" s="162"/>
      <c r="CC356" s="161"/>
      <c r="CD356" s="161"/>
      <c r="CE356" s="162"/>
      <c r="CF356" s="162"/>
      <c r="CG356" s="162"/>
      <c r="CH356" s="161"/>
      <c r="CI356" s="161"/>
      <c r="CJ356" s="162"/>
      <c r="CK356" s="162"/>
      <c r="CL356" s="162"/>
      <c r="CM356" s="161"/>
      <c r="CN356" s="161"/>
      <c r="CO356" s="162"/>
      <c r="CP356" s="162"/>
      <c r="CQ356" s="162"/>
      <c r="CR356" s="161"/>
    </row>
    <row r="357" spans="1:96" ht="12.75">
      <c r="A357" s="161"/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2">
        <v>2.7999999999999998E-9</v>
      </c>
      <c r="N357" s="2">
        <v>4.1408026897000001</v>
      </c>
      <c r="O357" s="2">
        <v>12539.853380183</v>
      </c>
      <c r="P357" s="2">
        <f t="shared" si="37"/>
        <v>-2.3326668123010238E-9</v>
      </c>
      <c r="Q357" s="161"/>
      <c r="R357" s="162"/>
      <c r="S357" s="162"/>
      <c r="T357" s="162"/>
      <c r="U357" s="161"/>
      <c r="V357" s="161"/>
      <c r="W357" s="162"/>
      <c r="X357" s="162"/>
      <c r="Y357" s="162"/>
      <c r="Z357" s="161"/>
      <c r="AA357" s="161"/>
      <c r="AB357" s="162"/>
      <c r="AC357" s="162"/>
      <c r="AD357" s="162"/>
      <c r="AE357" s="161"/>
      <c r="AF357" s="161"/>
      <c r="AG357" s="162"/>
      <c r="AH357" s="162"/>
      <c r="AI357" s="162"/>
      <c r="AJ357" s="161"/>
      <c r="AK357" s="161"/>
      <c r="AL357" s="162"/>
      <c r="AM357" s="162"/>
      <c r="AN357" s="162"/>
      <c r="AO357" s="161"/>
      <c r="AP357" s="161"/>
      <c r="AQ357" s="162"/>
      <c r="AR357" s="162"/>
      <c r="AS357" s="162"/>
      <c r="AT357" s="161"/>
      <c r="AU357" s="161"/>
      <c r="AV357" s="162"/>
      <c r="AW357" s="162"/>
      <c r="AX357" s="162"/>
      <c r="AY357" s="161"/>
      <c r="AZ357" s="161"/>
      <c r="BA357" s="162"/>
      <c r="BB357" s="162"/>
      <c r="BC357" s="162"/>
      <c r="BD357" s="161"/>
      <c r="BE357" s="161"/>
      <c r="BF357" s="162"/>
      <c r="BG357" s="162"/>
      <c r="BH357" s="162"/>
      <c r="BI357" s="161"/>
      <c r="BJ357" s="161"/>
      <c r="BK357" s="162"/>
      <c r="BL357" s="162"/>
      <c r="BM357" s="162"/>
      <c r="BN357" s="161"/>
      <c r="BO357" s="2"/>
      <c r="BP357" s="2">
        <v>1.1200000000000001E-9</v>
      </c>
      <c r="BQ357" s="2">
        <v>4.3251242294300001</v>
      </c>
      <c r="BR357" s="2">
        <v>97238.627544487405</v>
      </c>
      <c r="BS357" s="2">
        <f t="shared" si="39"/>
        <v>8.188860861005063E-10</v>
      </c>
      <c r="BT357" s="161"/>
      <c r="BU357" s="162"/>
      <c r="BV357" s="162"/>
      <c r="BW357" s="162"/>
      <c r="BX357" s="161"/>
      <c r="BY357" s="161"/>
      <c r="BZ357" s="162"/>
      <c r="CA357" s="162"/>
      <c r="CB357" s="162"/>
      <c r="CC357" s="161"/>
      <c r="CD357" s="161"/>
      <c r="CE357" s="162"/>
      <c r="CF357" s="162"/>
      <c r="CG357" s="162"/>
      <c r="CH357" s="161"/>
      <c r="CI357" s="161"/>
      <c r="CJ357" s="162"/>
      <c r="CK357" s="162"/>
      <c r="CL357" s="162"/>
      <c r="CM357" s="161"/>
      <c r="CN357" s="161"/>
      <c r="CO357" s="162"/>
      <c r="CP357" s="162"/>
      <c r="CQ357" s="162"/>
      <c r="CR357" s="161"/>
    </row>
    <row r="358" spans="1:96" ht="12.75">
      <c r="A358" s="161"/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2">
        <v>2.7499999999999998E-9</v>
      </c>
      <c r="N358" s="2">
        <v>5.5030693024800001</v>
      </c>
      <c r="O358" s="2">
        <v>32.532550791399999</v>
      </c>
      <c r="P358" s="2">
        <f t="shared" si="37"/>
        <v>1.5760644024682714E-9</v>
      </c>
      <c r="Q358" s="161"/>
      <c r="R358" s="162"/>
      <c r="S358" s="162"/>
      <c r="T358" s="162"/>
      <c r="U358" s="161"/>
      <c r="V358" s="161"/>
      <c r="W358" s="162"/>
      <c r="X358" s="162"/>
      <c r="Y358" s="162"/>
      <c r="Z358" s="161"/>
      <c r="AA358" s="161"/>
      <c r="AB358" s="162"/>
      <c r="AC358" s="162"/>
      <c r="AD358" s="162"/>
      <c r="AE358" s="161"/>
      <c r="AF358" s="161"/>
      <c r="AG358" s="162"/>
      <c r="AH358" s="162"/>
      <c r="AI358" s="162"/>
      <c r="AJ358" s="161"/>
      <c r="AK358" s="161"/>
      <c r="AL358" s="162"/>
      <c r="AM358" s="162"/>
      <c r="AN358" s="162"/>
      <c r="AO358" s="161"/>
      <c r="AP358" s="161"/>
      <c r="AQ358" s="162"/>
      <c r="AR358" s="162"/>
      <c r="AS358" s="162"/>
      <c r="AT358" s="161"/>
      <c r="AU358" s="161"/>
      <c r="AV358" s="162"/>
      <c r="AW358" s="162"/>
      <c r="AX358" s="162"/>
      <c r="AY358" s="161"/>
      <c r="AZ358" s="161"/>
      <c r="BA358" s="162"/>
      <c r="BB358" s="162"/>
      <c r="BC358" s="162"/>
      <c r="BD358" s="161"/>
      <c r="BE358" s="161"/>
      <c r="BF358" s="162"/>
      <c r="BG358" s="162"/>
      <c r="BH358" s="162"/>
      <c r="BI358" s="161"/>
      <c r="BJ358" s="161"/>
      <c r="BK358" s="162"/>
      <c r="BL358" s="162"/>
      <c r="BM358" s="162"/>
      <c r="BN358" s="161"/>
      <c r="BO358" s="2"/>
      <c r="BP358" s="2">
        <v>9.6999999999999996E-10</v>
      </c>
      <c r="BQ358" s="2">
        <v>3.70151541181</v>
      </c>
      <c r="BR358" s="2">
        <v>11720.0688652316</v>
      </c>
      <c r="BS358" s="2">
        <f t="shared" si="39"/>
        <v>1.9597649643658724E-11</v>
      </c>
      <c r="BT358" s="161"/>
      <c r="BU358" s="162"/>
      <c r="BV358" s="162"/>
      <c r="BW358" s="162"/>
      <c r="BX358" s="161"/>
      <c r="BY358" s="161"/>
      <c r="BZ358" s="162"/>
      <c r="CA358" s="162"/>
      <c r="CB358" s="162"/>
      <c r="CC358" s="161"/>
      <c r="CD358" s="161"/>
      <c r="CE358" s="162"/>
      <c r="CF358" s="162"/>
      <c r="CG358" s="162"/>
      <c r="CH358" s="161"/>
      <c r="CI358" s="161"/>
      <c r="CJ358" s="162"/>
      <c r="CK358" s="162"/>
      <c r="CL358" s="162"/>
      <c r="CM358" s="161"/>
      <c r="CN358" s="161"/>
      <c r="CO358" s="162"/>
      <c r="CP358" s="162"/>
      <c r="CQ358" s="162"/>
      <c r="CR358" s="161"/>
    </row>
    <row r="359" spans="1:96" ht="12.75">
      <c r="A359" s="161"/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2">
        <v>2.23E-9</v>
      </c>
      <c r="N359" s="2">
        <v>5.23334210294</v>
      </c>
      <c r="O359" s="2">
        <v>56.898374935600003</v>
      </c>
      <c r="P359" s="2">
        <f t="shared" si="37"/>
        <v>4.549938150871189E-10</v>
      </c>
      <c r="Q359" s="161"/>
      <c r="R359" s="162"/>
      <c r="S359" s="162"/>
      <c r="T359" s="162"/>
      <c r="U359" s="161"/>
      <c r="V359" s="161"/>
      <c r="W359" s="162"/>
      <c r="X359" s="162"/>
      <c r="Y359" s="162"/>
      <c r="Z359" s="161"/>
      <c r="AA359" s="161"/>
      <c r="AB359" s="162"/>
      <c r="AC359" s="162"/>
      <c r="AD359" s="162"/>
      <c r="AE359" s="161"/>
      <c r="AF359" s="161"/>
      <c r="AG359" s="162"/>
      <c r="AH359" s="162"/>
      <c r="AI359" s="162"/>
      <c r="AJ359" s="161"/>
      <c r="AK359" s="161"/>
      <c r="AL359" s="162"/>
      <c r="AM359" s="162"/>
      <c r="AN359" s="162"/>
      <c r="AO359" s="161"/>
      <c r="AP359" s="161"/>
      <c r="AQ359" s="162"/>
      <c r="AR359" s="162"/>
      <c r="AS359" s="162"/>
      <c r="AT359" s="161"/>
      <c r="AU359" s="161"/>
      <c r="AV359" s="162"/>
      <c r="AW359" s="162"/>
      <c r="AX359" s="162"/>
      <c r="AY359" s="161"/>
      <c r="AZ359" s="161"/>
      <c r="BA359" s="162"/>
      <c r="BB359" s="162"/>
      <c r="BC359" s="162"/>
      <c r="BD359" s="161"/>
      <c r="BE359" s="161"/>
      <c r="BF359" s="162"/>
      <c r="BG359" s="162"/>
      <c r="BH359" s="162"/>
      <c r="BI359" s="161"/>
      <c r="BJ359" s="161"/>
      <c r="BK359" s="162"/>
      <c r="BL359" s="162"/>
      <c r="BM359" s="162"/>
      <c r="BN359" s="161"/>
      <c r="BO359" s="2"/>
      <c r="BP359" s="2">
        <v>1.2E-9</v>
      </c>
      <c r="BQ359" s="2">
        <v>1.2689563025199999</v>
      </c>
      <c r="BR359" s="2">
        <v>12043.574281888999</v>
      </c>
      <c r="BS359" s="2">
        <f t="shared" si="39"/>
        <v>-1.0720874884789445E-9</v>
      </c>
      <c r="BT359" s="161"/>
      <c r="BU359" s="162"/>
      <c r="BV359" s="162"/>
      <c r="BW359" s="162"/>
      <c r="BX359" s="161"/>
      <c r="BY359" s="161"/>
      <c r="BZ359" s="162"/>
      <c r="CA359" s="162"/>
      <c r="CB359" s="162"/>
      <c r="CC359" s="161"/>
      <c r="CD359" s="161"/>
      <c r="CE359" s="162"/>
      <c r="CF359" s="162"/>
      <c r="CG359" s="162"/>
      <c r="CH359" s="161"/>
      <c r="CI359" s="161"/>
      <c r="CJ359" s="162"/>
      <c r="CK359" s="162"/>
      <c r="CL359" s="162"/>
      <c r="CM359" s="161"/>
      <c r="CN359" s="161"/>
      <c r="CO359" s="162"/>
      <c r="CP359" s="162"/>
      <c r="CQ359" s="162"/>
      <c r="CR359" s="161"/>
    </row>
    <row r="360" spans="1:96" ht="12.75">
      <c r="A360" s="161"/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2">
        <v>2.1700000000000002E-9</v>
      </c>
      <c r="N360" s="2">
        <v>6.0858788178700003</v>
      </c>
      <c r="O360" s="2">
        <v>6805.6532680852006</v>
      </c>
      <c r="P360" s="2">
        <f t="shared" si="37"/>
        <v>2.1115447047584795E-9</v>
      </c>
      <c r="Q360" s="161"/>
      <c r="R360" s="162"/>
      <c r="S360" s="162"/>
      <c r="T360" s="162"/>
      <c r="U360" s="161"/>
      <c r="V360" s="161"/>
      <c r="W360" s="162"/>
      <c r="X360" s="162"/>
      <c r="Y360" s="162"/>
      <c r="Z360" s="161"/>
      <c r="AA360" s="161"/>
      <c r="AB360" s="162"/>
      <c r="AC360" s="162"/>
      <c r="AD360" s="162"/>
      <c r="AE360" s="161"/>
      <c r="AF360" s="161"/>
      <c r="AG360" s="162"/>
      <c r="AH360" s="162"/>
      <c r="AI360" s="162"/>
      <c r="AJ360" s="161"/>
      <c r="AK360" s="161"/>
      <c r="AL360" s="162"/>
      <c r="AM360" s="162"/>
      <c r="AN360" s="162"/>
      <c r="AO360" s="161"/>
      <c r="AP360" s="161"/>
      <c r="AQ360" s="162"/>
      <c r="AR360" s="162"/>
      <c r="AS360" s="162"/>
      <c r="AT360" s="161"/>
      <c r="AU360" s="161"/>
      <c r="AV360" s="162"/>
      <c r="AW360" s="162"/>
      <c r="AX360" s="162"/>
      <c r="AY360" s="161"/>
      <c r="AZ360" s="161"/>
      <c r="BA360" s="162"/>
      <c r="BB360" s="162"/>
      <c r="BC360" s="162"/>
      <c r="BD360" s="161"/>
      <c r="BE360" s="161"/>
      <c r="BF360" s="162"/>
      <c r="BG360" s="162"/>
      <c r="BH360" s="162"/>
      <c r="BI360" s="161"/>
      <c r="BJ360" s="161"/>
      <c r="BK360" s="162"/>
      <c r="BL360" s="162"/>
      <c r="BM360" s="162"/>
      <c r="BN360" s="161"/>
      <c r="BO360" s="2"/>
      <c r="BP360" s="2">
        <v>9.4000000000000006E-10</v>
      </c>
      <c r="BQ360" s="2">
        <v>2.56461130309</v>
      </c>
      <c r="BR360" s="2">
        <v>19004.647949408401</v>
      </c>
      <c r="BS360" s="2">
        <f t="shared" si="39"/>
        <v>-6.1007138824506812E-10</v>
      </c>
      <c r="BT360" s="161"/>
      <c r="BU360" s="162"/>
      <c r="BV360" s="162"/>
      <c r="BW360" s="162"/>
      <c r="BX360" s="161"/>
      <c r="BY360" s="161"/>
      <c r="BZ360" s="162"/>
      <c r="CA360" s="162"/>
      <c r="CB360" s="162"/>
      <c r="CC360" s="161"/>
      <c r="CD360" s="161"/>
      <c r="CE360" s="162"/>
      <c r="CF360" s="162"/>
      <c r="CG360" s="162"/>
      <c r="CH360" s="161"/>
      <c r="CI360" s="161"/>
      <c r="CJ360" s="162"/>
      <c r="CK360" s="162"/>
      <c r="CL360" s="162"/>
      <c r="CM360" s="161"/>
      <c r="CN360" s="161"/>
      <c r="CO360" s="162"/>
      <c r="CP360" s="162"/>
      <c r="CQ360" s="162"/>
      <c r="CR360" s="161"/>
    </row>
    <row r="361" spans="1:96" ht="12.75">
      <c r="A361" s="161"/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2">
        <v>2.7999999999999998E-9</v>
      </c>
      <c r="N361" s="2">
        <v>4.5247204465299999</v>
      </c>
      <c r="O361" s="2">
        <v>6016.4688082696002</v>
      </c>
      <c r="P361" s="2">
        <f t="shared" si="37"/>
        <v>-2.3727661499742518E-9</v>
      </c>
      <c r="Q361" s="161"/>
      <c r="R361" s="162"/>
      <c r="S361" s="162"/>
      <c r="T361" s="162"/>
      <c r="U361" s="161"/>
      <c r="V361" s="161"/>
      <c r="W361" s="162"/>
      <c r="X361" s="162"/>
      <c r="Y361" s="162"/>
      <c r="Z361" s="161"/>
      <c r="AA361" s="161"/>
      <c r="AB361" s="162"/>
      <c r="AC361" s="162"/>
      <c r="AD361" s="162"/>
      <c r="AE361" s="161"/>
      <c r="AF361" s="161"/>
      <c r="AG361" s="162"/>
      <c r="AH361" s="162"/>
      <c r="AI361" s="162"/>
      <c r="AJ361" s="161"/>
      <c r="AK361" s="161"/>
      <c r="AL361" s="162"/>
      <c r="AM361" s="162"/>
      <c r="AN361" s="162"/>
      <c r="AO361" s="161"/>
      <c r="AP361" s="161"/>
      <c r="AQ361" s="162"/>
      <c r="AR361" s="162"/>
      <c r="AS361" s="162"/>
      <c r="AT361" s="161"/>
      <c r="AU361" s="161"/>
      <c r="AV361" s="162"/>
      <c r="AW361" s="162"/>
      <c r="AX361" s="162"/>
      <c r="AY361" s="161"/>
      <c r="AZ361" s="161"/>
      <c r="BA361" s="162"/>
      <c r="BB361" s="162"/>
      <c r="BC361" s="162"/>
      <c r="BD361" s="161"/>
      <c r="BE361" s="161"/>
      <c r="BF361" s="162"/>
      <c r="BG361" s="162"/>
      <c r="BH361" s="162"/>
      <c r="BI361" s="161"/>
      <c r="BJ361" s="161"/>
      <c r="BK361" s="162"/>
      <c r="BL361" s="162"/>
      <c r="BM361" s="162"/>
      <c r="BN361" s="161"/>
      <c r="BO361" s="2"/>
      <c r="BP361" s="2">
        <v>1.1700000000000001E-9</v>
      </c>
      <c r="BQ361" s="2">
        <v>3.6542562268399998</v>
      </c>
      <c r="BR361" s="2">
        <v>34520.309309380798</v>
      </c>
      <c r="BS361" s="2">
        <f t="shared" si="39"/>
        <v>8.5652183728814128E-10</v>
      </c>
      <c r="BT361" s="161"/>
      <c r="BU361" s="162"/>
      <c r="BV361" s="162"/>
      <c r="BW361" s="162"/>
      <c r="BX361" s="161"/>
      <c r="BY361" s="161"/>
      <c r="BZ361" s="162"/>
      <c r="CA361" s="162"/>
      <c r="CB361" s="162"/>
      <c r="CC361" s="161"/>
      <c r="CD361" s="161"/>
      <c r="CE361" s="162"/>
      <c r="CF361" s="162"/>
      <c r="CG361" s="162"/>
      <c r="CH361" s="161"/>
      <c r="CI361" s="161"/>
      <c r="CJ361" s="162"/>
      <c r="CK361" s="162"/>
      <c r="CL361" s="162"/>
      <c r="CM361" s="161"/>
      <c r="CN361" s="161"/>
      <c r="CO361" s="162"/>
      <c r="CP361" s="162"/>
      <c r="CQ361" s="162"/>
      <c r="CR361" s="161"/>
    </row>
    <row r="362" spans="1:96" ht="12.75">
      <c r="A362" s="161"/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2">
        <v>2.2699999999999998E-9</v>
      </c>
      <c r="N362" s="2">
        <v>5.0650984373699997</v>
      </c>
      <c r="O362" s="2">
        <v>6277.552925684</v>
      </c>
      <c r="P362" s="2">
        <f t="shared" si="37"/>
        <v>-2.3537975101034988E-10</v>
      </c>
      <c r="Q362" s="161"/>
      <c r="R362" s="162"/>
      <c r="S362" s="162"/>
      <c r="T362" s="162"/>
      <c r="U362" s="161"/>
      <c r="V362" s="161"/>
      <c r="W362" s="162"/>
      <c r="X362" s="162"/>
      <c r="Y362" s="162"/>
      <c r="Z362" s="161"/>
      <c r="AA362" s="161"/>
      <c r="AB362" s="162"/>
      <c r="AC362" s="162"/>
      <c r="AD362" s="162"/>
      <c r="AE362" s="161"/>
      <c r="AF362" s="161"/>
      <c r="AG362" s="162"/>
      <c r="AH362" s="162"/>
      <c r="AI362" s="162"/>
      <c r="AJ362" s="161"/>
      <c r="AK362" s="161"/>
      <c r="AL362" s="162"/>
      <c r="AM362" s="162"/>
      <c r="AN362" s="162"/>
      <c r="AO362" s="161"/>
      <c r="AP362" s="161"/>
      <c r="AQ362" s="162"/>
      <c r="AR362" s="162"/>
      <c r="AS362" s="162"/>
      <c r="AT362" s="161"/>
      <c r="AU362" s="161"/>
      <c r="AV362" s="162"/>
      <c r="AW362" s="162"/>
      <c r="AX362" s="162"/>
      <c r="AY362" s="161"/>
      <c r="AZ362" s="161"/>
      <c r="BA362" s="162"/>
      <c r="BB362" s="162"/>
      <c r="BC362" s="162"/>
      <c r="BD362" s="161"/>
      <c r="BE362" s="161"/>
      <c r="BF362" s="162"/>
      <c r="BG362" s="162"/>
      <c r="BH362" s="162"/>
      <c r="BI362" s="161"/>
      <c r="BJ362" s="161"/>
      <c r="BK362" s="162"/>
      <c r="BL362" s="162"/>
      <c r="BM362" s="162"/>
      <c r="BN362" s="161"/>
      <c r="BO362" s="2"/>
      <c r="BP362" s="2">
        <v>9.7999999999999992E-10</v>
      </c>
      <c r="BQ362" s="2">
        <v>0.13589994287000001</v>
      </c>
      <c r="BR362" s="2">
        <v>11080.1715789176</v>
      </c>
      <c r="BS362" s="2">
        <f t="shared" si="39"/>
        <v>3.7097261508863834E-11</v>
      </c>
      <c r="BT362" s="161"/>
      <c r="BU362" s="162"/>
      <c r="BV362" s="162"/>
      <c r="BW362" s="162"/>
      <c r="BX362" s="161"/>
      <c r="BY362" s="161"/>
      <c r="BZ362" s="162"/>
      <c r="CA362" s="162"/>
      <c r="CB362" s="162"/>
      <c r="CC362" s="161"/>
      <c r="CD362" s="161"/>
      <c r="CE362" s="162"/>
      <c r="CF362" s="162"/>
      <c r="CG362" s="162"/>
      <c r="CH362" s="161"/>
      <c r="CI362" s="161"/>
      <c r="CJ362" s="162"/>
      <c r="CK362" s="162"/>
      <c r="CL362" s="162"/>
      <c r="CM362" s="161"/>
      <c r="CN362" s="161"/>
      <c r="CO362" s="162"/>
      <c r="CP362" s="162"/>
      <c r="CQ362" s="162"/>
      <c r="CR362" s="161"/>
    </row>
    <row r="363" spans="1:96" ht="12.75">
      <c r="A363" s="161"/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2">
        <v>2.2600000000000001E-9</v>
      </c>
      <c r="N363" s="2">
        <v>5.1775515430499999</v>
      </c>
      <c r="O363" s="2">
        <v>11720.0688652316</v>
      </c>
      <c r="P363" s="2">
        <f t="shared" si="37"/>
        <v>-2.2450812013523537E-9</v>
      </c>
      <c r="Q363" s="161"/>
      <c r="R363" s="162"/>
      <c r="S363" s="162"/>
      <c r="T363" s="162"/>
      <c r="U363" s="161"/>
      <c r="V363" s="161"/>
      <c r="W363" s="162"/>
      <c r="X363" s="162"/>
      <c r="Y363" s="162"/>
      <c r="Z363" s="161"/>
      <c r="AA363" s="161"/>
      <c r="AB363" s="162"/>
      <c r="AC363" s="162"/>
      <c r="AD363" s="162"/>
      <c r="AE363" s="161"/>
      <c r="AF363" s="161"/>
      <c r="AG363" s="162"/>
      <c r="AH363" s="162"/>
      <c r="AI363" s="162"/>
      <c r="AJ363" s="161"/>
      <c r="AK363" s="161"/>
      <c r="AL363" s="162"/>
      <c r="AM363" s="162"/>
      <c r="AN363" s="162"/>
      <c r="AO363" s="161"/>
      <c r="AP363" s="161"/>
      <c r="AQ363" s="162"/>
      <c r="AR363" s="162"/>
      <c r="AS363" s="162"/>
      <c r="AT363" s="161"/>
      <c r="AU363" s="161"/>
      <c r="AV363" s="162"/>
      <c r="AW363" s="162"/>
      <c r="AX363" s="162"/>
      <c r="AY363" s="161"/>
      <c r="AZ363" s="161"/>
      <c r="BA363" s="162"/>
      <c r="BB363" s="162"/>
      <c r="BC363" s="162"/>
      <c r="BD363" s="161"/>
      <c r="BE363" s="161"/>
      <c r="BF363" s="162"/>
      <c r="BG363" s="162"/>
      <c r="BH363" s="162"/>
      <c r="BI363" s="161"/>
      <c r="BJ363" s="161"/>
      <c r="BK363" s="162"/>
      <c r="BL363" s="162"/>
      <c r="BM363" s="162"/>
      <c r="BN363" s="161"/>
      <c r="BO363" s="2"/>
      <c r="BP363" s="2">
        <v>9.6999999999999996E-10</v>
      </c>
      <c r="BQ363" s="2">
        <v>5.3833011525299996</v>
      </c>
      <c r="BR363" s="2">
        <v>7834.1210726394002</v>
      </c>
      <c r="BS363" s="2">
        <f t="shared" si="39"/>
        <v>9.0970471242444524E-10</v>
      </c>
      <c r="BT363" s="161"/>
      <c r="BU363" s="162"/>
      <c r="BV363" s="162"/>
      <c r="BW363" s="162"/>
      <c r="BX363" s="161"/>
      <c r="BY363" s="161"/>
      <c r="BZ363" s="162"/>
      <c r="CA363" s="162"/>
      <c r="CB363" s="162"/>
      <c r="CC363" s="161"/>
      <c r="CD363" s="161"/>
      <c r="CE363" s="162"/>
      <c r="CF363" s="162"/>
      <c r="CG363" s="162"/>
      <c r="CH363" s="161"/>
      <c r="CI363" s="161"/>
      <c r="CJ363" s="162"/>
      <c r="CK363" s="162"/>
      <c r="CL363" s="162"/>
      <c r="CM363" s="161"/>
      <c r="CN363" s="161"/>
      <c r="CO363" s="162"/>
      <c r="CP363" s="162"/>
      <c r="CQ363" s="162"/>
      <c r="CR363" s="161"/>
    </row>
    <row r="364" spans="1:96" ht="12.75">
      <c r="A364" s="161"/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2">
        <v>2.45E-9</v>
      </c>
      <c r="N364" s="2">
        <v>3.9648627030600001</v>
      </c>
      <c r="O364" s="2">
        <v>22.775201450800001</v>
      </c>
      <c r="P364" s="2">
        <f t="shared" si="37"/>
        <v>-1.8786036291601631E-9</v>
      </c>
      <c r="Q364" s="161"/>
      <c r="R364" s="162"/>
      <c r="S364" s="162"/>
      <c r="T364" s="162"/>
      <c r="U364" s="161"/>
      <c r="V364" s="161"/>
      <c r="W364" s="162"/>
      <c r="X364" s="162"/>
      <c r="Y364" s="162"/>
      <c r="Z364" s="161"/>
      <c r="AA364" s="161"/>
      <c r="AB364" s="162"/>
      <c r="AC364" s="162"/>
      <c r="AD364" s="162"/>
      <c r="AE364" s="161"/>
      <c r="AF364" s="161"/>
      <c r="AG364" s="162"/>
      <c r="AH364" s="162"/>
      <c r="AI364" s="162"/>
      <c r="AJ364" s="161"/>
      <c r="AK364" s="161"/>
      <c r="AL364" s="162"/>
      <c r="AM364" s="162"/>
      <c r="AN364" s="162"/>
      <c r="AO364" s="161"/>
      <c r="AP364" s="161"/>
      <c r="AQ364" s="162"/>
      <c r="AR364" s="162"/>
      <c r="AS364" s="162"/>
      <c r="AT364" s="161"/>
      <c r="AU364" s="161"/>
      <c r="AV364" s="162"/>
      <c r="AW364" s="162"/>
      <c r="AX364" s="162"/>
      <c r="AY364" s="161"/>
      <c r="AZ364" s="161"/>
      <c r="BA364" s="162"/>
      <c r="BB364" s="162"/>
      <c r="BC364" s="162"/>
      <c r="BD364" s="161"/>
      <c r="BE364" s="161"/>
      <c r="BF364" s="162"/>
      <c r="BG364" s="162"/>
      <c r="BH364" s="162"/>
      <c r="BI364" s="161"/>
      <c r="BJ364" s="161"/>
      <c r="BK364" s="162"/>
      <c r="BL364" s="162"/>
      <c r="BM364" s="162"/>
      <c r="BN364" s="161"/>
      <c r="BO364" s="2"/>
      <c r="BP364" s="2">
        <v>9.6999999999999996E-10</v>
      </c>
      <c r="BQ364" s="2">
        <v>2.4672209672199998</v>
      </c>
      <c r="BR364" s="2">
        <v>71980.633574731095</v>
      </c>
      <c r="BS364" s="2">
        <f t="shared" si="39"/>
        <v>6.7998109874314373E-10</v>
      </c>
      <c r="BT364" s="161"/>
      <c r="BU364" s="162"/>
      <c r="BV364" s="162"/>
      <c r="BW364" s="162"/>
      <c r="BX364" s="161"/>
      <c r="BY364" s="161"/>
      <c r="BZ364" s="162"/>
      <c r="CA364" s="162"/>
      <c r="CB364" s="162"/>
      <c r="CC364" s="161"/>
      <c r="CD364" s="161"/>
      <c r="CE364" s="162"/>
      <c r="CF364" s="162"/>
      <c r="CG364" s="162"/>
      <c r="CH364" s="161"/>
      <c r="CI364" s="161"/>
      <c r="CJ364" s="162"/>
      <c r="CK364" s="162"/>
      <c r="CL364" s="162"/>
      <c r="CM364" s="161"/>
      <c r="CN364" s="161"/>
      <c r="CO364" s="162"/>
      <c r="CP364" s="162"/>
      <c r="CQ364" s="162"/>
      <c r="CR364" s="161"/>
    </row>
    <row r="365" spans="1:96" ht="12.75">
      <c r="A365" s="161"/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2">
        <v>2.1999999999999998E-9</v>
      </c>
      <c r="N365" s="2">
        <v>4.7207808196999999</v>
      </c>
      <c r="O365" s="2">
        <v>6.6285589000099998</v>
      </c>
      <c r="P365" s="2">
        <f t="shared" si="37"/>
        <v>-6.2385152729108305E-11</v>
      </c>
      <c r="Q365" s="161"/>
      <c r="R365" s="162"/>
      <c r="S365" s="162"/>
      <c r="T365" s="162"/>
      <c r="U365" s="161"/>
      <c r="V365" s="161"/>
      <c r="W365" s="162"/>
      <c r="X365" s="162"/>
      <c r="Y365" s="162"/>
      <c r="Z365" s="161"/>
      <c r="AA365" s="161"/>
      <c r="AB365" s="162"/>
      <c r="AC365" s="162"/>
      <c r="AD365" s="162"/>
      <c r="AE365" s="161"/>
      <c r="AF365" s="161"/>
      <c r="AG365" s="162"/>
      <c r="AH365" s="162"/>
      <c r="AI365" s="162"/>
      <c r="AJ365" s="161"/>
      <c r="AK365" s="161"/>
      <c r="AL365" s="162"/>
      <c r="AM365" s="162"/>
      <c r="AN365" s="162"/>
      <c r="AO365" s="161"/>
      <c r="AP365" s="161"/>
      <c r="AQ365" s="162"/>
      <c r="AR365" s="162"/>
      <c r="AS365" s="162"/>
      <c r="AT365" s="161"/>
      <c r="AU365" s="161"/>
      <c r="AV365" s="162"/>
      <c r="AW365" s="162"/>
      <c r="AX365" s="162"/>
      <c r="AY365" s="161"/>
      <c r="AZ365" s="161"/>
      <c r="BA365" s="162"/>
      <c r="BB365" s="162"/>
      <c r="BC365" s="162"/>
      <c r="BD365" s="161"/>
      <c r="BE365" s="161"/>
      <c r="BF365" s="162"/>
      <c r="BG365" s="162"/>
      <c r="BH365" s="162"/>
      <c r="BI365" s="161"/>
      <c r="BJ365" s="161"/>
      <c r="BK365" s="162"/>
      <c r="BL365" s="162"/>
      <c r="BM365" s="162"/>
      <c r="BN365" s="161"/>
      <c r="BO365" s="2"/>
      <c r="BP365" s="2">
        <v>9.5000000000000003E-10</v>
      </c>
      <c r="BQ365" s="2">
        <v>5.3695833045099999</v>
      </c>
      <c r="BR365" s="2">
        <v>6288.5987742988</v>
      </c>
      <c r="BS365" s="2">
        <f t="shared" si="39"/>
        <v>-3.2318018842997287E-10</v>
      </c>
      <c r="BT365" s="161"/>
      <c r="BU365" s="162"/>
      <c r="BV365" s="162"/>
      <c r="BW365" s="162"/>
      <c r="BX365" s="161"/>
      <c r="BY365" s="161"/>
      <c r="BZ365" s="162"/>
      <c r="CA365" s="162"/>
      <c r="CB365" s="162"/>
      <c r="CC365" s="161"/>
      <c r="CD365" s="161"/>
      <c r="CE365" s="162"/>
      <c r="CF365" s="162"/>
      <c r="CG365" s="162"/>
      <c r="CH365" s="161"/>
      <c r="CI365" s="161"/>
      <c r="CJ365" s="162"/>
      <c r="CK365" s="162"/>
      <c r="CL365" s="162"/>
      <c r="CM365" s="161"/>
      <c r="CN365" s="161"/>
      <c r="CO365" s="162"/>
      <c r="CP365" s="162"/>
      <c r="CQ365" s="162"/>
      <c r="CR365" s="161"/>
    </row>
    <row r="366" spans="1:96" ht="12.75">
      <c r="A366" s="161"/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2">
        <v>2.0700000000000001E-9</v>
      </c>
      <c r="N366" s="2">
        <v>5.7170140395100004</v>
      </c>
      <c r="O366" s="2">
        <v>41.550790984800003</v>
      </c>
      <c r="P366" s="2">
        <f t="shared" si="37"/>
        <v>1.4472933555592633E-9</v>
      </c>
      <c r="Q366" s="161"/>
      <c r="R366" s="162"/>
      <c r="S366" s="162"/>
      <c r="T366" s="162"/>
      <c r="U366" s="161"/>
      <c r="V366" s="161"/>
      <c r="W366" s="162"/>
      <c r="X366" s="162"/>
      <c r="Y366" s="162"/>
      <c r="Z366" s="161"/>
      <c r="AA366" s="161"/>
      <c r="AB366" s="162"/>
      <c r="AC366" s="162"/>
      <c r="AD366" s="162"/>
      <c r="AE366" s="161"/>
      <c r="AF366" s="161"/>
      <c r="AG366" s="162"/>
      <c r="AH366" s="162"/>
      <c r="AI366" s="162"/>
      <c r="AJ366" s="161"/>
      <c r="AK366" s="161"/>
      <c r="AL366" s="162"/>
      <c r="AM366" s="162"/>
      <c r="AN366" s="162"/>
      <c r="AO366" s="161"/>
      <c r="AP366" s="161"/>
      <c r="AQ366" s="162"/>
      <c r="AR366" s="162"/>
      <c r="AS366" s="162"/>
      <c r="AT366" s="161"/>
      <c r="AU366" s="161"/>
      <c r="AV366" s="162"/>
      <c r="AW366" s="162"/>
      <c r="AX366" s="162"/>
      <c r="AY366" s="161"/>
      <c r="AZ366" s="161"/>
      <c r="BA366" s="162"/>
      <c r="BB366" s="162"/>
      <c r="BC366" s="162"/>
      <c r="BD366" s="161"/>
      <c r="BE366" s="161"/>
      <c r="BF366" s="162"/>
      <c r="BG366" s="162"/>
      <c r="BH366" s="162"/>
      <c r="BI366" s="161"/>
      <c r="BJ366" s="161"/>
      <c r="BK366" s="162"/>
      <c r="BL366" s="162"/>
      <c r="BM366" s="162"/>
      <c r="BN366" s="161"/>
      <c r="BO366" s="2"/>
      <c r="BP366" s="2">
        <v>1.1100000000000001E-9</v>
      </c>
      <c r="BQ366" s="2">
        <v>5.0196192031300004</v>
      </c>
      <c r="BR366" s="2">
        <v>11823.1616394502</v>
      </c>
      <c r="BS366" s="2">
        <f t="shared" si="39"/>
        <v>-7.371541957772384E-10</v>
      </c>
      <c r="BT366" s="161"/>
      <c r="BU366" s="162"/>
      <c r="BV366" s="162"/>
      <c r="BW366" s="162"/>
      <c r="BX366" s="161"/>
      <c r="BY366" s="161"/>
      <c r="BZ366" s="162"/>
      <c r="CA366" s="162"/>
      <c r="CB366" s="162"/>
      <c r="CC366" s="161"/>
      <c r="CD366" s="161"/>
      <c r="CE366" s="162"/>
      <c r="CF366" s="162"/>
      <c r="CG366" s="162"/>
      <c r="CH366" s="161"/>
      <c r="CI366" s="161"/>
      <c r="CJ366" s="162"/>
      <c r="CK366" s="162"/>
      <c r="CL366" s="162"/>
      <c r="CM366" s="161"/>
      <c r="CN366" s="161"/>
      <c r="CO366" s="162"/>
      <c r="CP366" s="162"/>
      <c r="CQ366" s="162"/>
      <c r="CR366" s="161"/>
    </row>
    <row r="367" spans="1:96" ht="12.75">
      <c r="A367" s="161"/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2">
        <v>2.04E-9</v>
      </c>
      <c r="N367" s="2">
        <v>3.9122741125</v>
      </c>
      <c r="O367" s="2">
        <v>2699.7348193175999</v>
      </c>
      <c r="P367" s="2">
        <f t="shared" si="37"/>
        <v>1.2442059688908836E-10</v>
      </c>
      <c r="Q367" s="161"/>
      <c r="R367" s="162"/>
      <c r="S367" s="162"/>
      <c r="T367" s="162"/>
      <c r="U367" s="161"/>
      <c r="V367" s="161"/>
      <c r="W367" s="162"/>
      <c r="X367" s="162"/>
      <c r="Y367" s="162"/>
      <c r="Z367" s="161"/>
      <c r="AA367" s="161"/>
      <c r="AB367" s="162"/>
      <c r="AC367" s="162"/>
      <c r="AD367" s="162"/>
      <c r="AE367" s="161"/>
      <c r="AF367" s="161"/>
      <c r="AG367" s="162"/>
      <c r="AH367" s="162"/>
      <c r="AI367" s="162"/>
      <c r="AJ367" s="161"/>
      <c r="AK367" s="161"/>
      <c r="AL367" s="162"/>
      <c r="AM367" s="162"/>
      <c r="AN367" s="162"/>
      <c r="AO367" s="161"/>
      <c r="AP367" s="161"/>
      <c r="AQ367" s="162"/>
      <c r="AR367" s="162"/>
      <c r="AS367" s="162"/>
      <c r="AT367" s="161"/>
      <c r="AU367" s="161"/>
      <c r="AV367" s="162"/>
      <c r="AW367" s="162"/>
      <c r="AX367" s="162"/>
      <c r="AY367" s="161"/>
      <c r="AZ367" s="161"/>
      <c r="BA367" s="162"/>
      <c r="BB367" s="162"/>
      <c r="BC367" s="162"/>
      <c r="BD367" s="161"/>
      <c r="BE367" s="161"/>
      <c r="BF367" s="162"/>
      <c r="BG367" s="162"/>
      <c r="BH367" s="162"/>
      <c r="BI367" s="161"/>
      <c r="BJ367" s="161"/>
      <c r="BK367" s="162"/>
      <c r="BL367" s="162"/>
      <c r="BM367" s="162"/>
      <c r="BN367" s="161"/>
      <c r="BO367" s="2"/>
      <c r="BP367" s="2">
        <v>8.9999999999999999E-10</v>
      </c>
      <c r="BQ367" s="2">
        <v>2.7229980452500002</v>
      </c>
      <c r="BR367" s="2">
        <v>26880.319813032602</v>
      </c>
      <c r="BS367" s="2">
        <f t="shared" si="39"/>
        <v>-2.0766659260413683E-10</v>
      </c>
      <c r="BT367" s="161"/>
      <c r="BU367" s="162"/>
      <c r="BV367" s="162"/>
      <c r="BW367" s="162"/>
      <c r="BX367" s="161"/>
      <c r="BY367" s="161"/>
      <c r="BZ367" s="162"/>
      <c r="CA367" s="162"/>
      <c r="CB367" s="162"/>
      <c r="CC367" s="161"/>
      <c r="CD367" s="161"/>
      <c r="CE367" s="162"/>
      <c r="CF367" s="162"/>
      <c r="CG367" s="162"/>
      <c r="CH367" s="161"/>
      <c r="CI367" s="161"/>
      <c r="CJ367" s="162"/>
      <c r="CK367" s="162"/>
      <c r="CL367" s="162"/>
      <c r="CM367" s="161"/>
      <c r="CN367" s="161"/>
      <c r="CO367" s="162"/>
      <c r="CP367" s="162"/>
      <c r="CQ367" s="162"/>
      <c r="CR367" s="161"/>
    </row>
    <row r="368" spans="1:96" ht="12.75">
      <c r="A368" s="161"/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2">
        <v>2.09E-9</v>
      </c>
      <c r="N368" s="2">
        <v>0.86881969011000004</v>
      </c>
      <c r="O368" s="2">
        <v>6321.1035226271997</v>
      </c>
      <c r="P368" s="2">
        <f t="shared" si="37"/>
        <v>-1.9420550591174485E-9</v>
      </c>
      <c r="Q368" s="161"/>
      <c r="R368" s="162"/>
      <c r="S368" s="162"/>
      <c r="T368" s="162"/>
      <c r="U368" s="161"/>
      <c r="V368" s="161"/>
      <c r="W368" s="162"/>
      <c r="X368" s="162"/>
      <c r="Y368" s="162"/>
      <c r="Z368" s="161"/>
      <c r="AA368" s="161"/>
      <c r="AB368" s="162"/>
      <c r="AC368" s="162"/>
      <c r="AD368" s="162"/>
      <c r="AE368" s="161"/>
      <c r="AF368" s="161"/>
      <c r="AG368" s="162"/>
      <c r="AH368" s="162"/>
      <c r="AI368" s="162"/>
      <c r="AJ368" s="161"/>
      <c r="AK368" s="161"/>
      <c r="AL368" s="162"/>
      <c r="AM368" s="162"/>
      <c r="AN368" s="162"/>
      <c r="AO368" s="161"/>
      <c r="AP368" s="161"/>
      <c r="AQ368" s="162"/>
      <c r="AR368" s="162"/>
      <c r="AS368" s="162"/>
      <c r="AT368" s="161"/>
      <c r="AU368" s="161"/>
      <c r="AV368" s="162"/>
      <c r="AW368" s="162"/>
      <c r="AX368" s="162"/>
      <c r="AY368" s="161"/>
      <c r="AZ368" s="161"/>
      <c r="BA368" s="162"/>
      <c r="BB368" s="162"/>
      <c r="BC368" s="162"/>
      <c r="BD368" s="161"/>
      <c r="BE368" s="161"/>
      <c r="BF368" s="162"/>
      <c r="BG368" s="162"/>
      <c r="BH368" s="162"/>
      <c r="BI368" s="161"/>
      <c r="BJ368" s="161"/>
      <c r="BK368" s="162"/>
      <c r="BL368" s="162"/>
      <c r="BM368" s="162"/>
      <c r="BN368" s="161"/>
      <c r="BO368" s="2"/>
      <c r="BP368" s="2">
        <v>9.900000000000001E-10</v>
      </c>
      <c r="BQ368" s="2">
        <v>0.90164266377000002</v>
      </c>
      <c r="BR368" s="2">
        <v>18635.928454536199</v>
      </c>
      <c r="BS368" s="2">
        <f t="shared" si="39"/>
        <v>-3.1598593018738663E-10</v>
      </c>
      <c r="BT368" s="161"/>
      <c r="BU368" s="162"/>
      <c r="BV368" s="162"/>
      <c r="BW368" s="162"/>
      <c r="BX368" s="161"/>
      <c r="BY368" s="161"/>
      <c r="BZ368" s="162"/>
      <c r="CA368" s="162"/>
      <c r="CB368" s="162"/>
      <c r="CC368" s="161"/>
      <c r="CD368" s="161"/>
      <c r="CE368" s="162"/>
      <c r="CF368" s="162"/>
      <c r="CG368" s="162"/>
      <c r="CH368" s="161"/>
      <c r="CI368" s="161"/>
      <c r="CJ368" s="162"/>
      <c r="CK368" s="162"/>
      <c r="CL368" s="162"/>
      <c r="CM368" s="161"/>
      <c r="CN368" s="161"/>
      <c r="CO368" s="162"/>
      <c r="CP368" s="162"/>
      <c r="CQ368" s="162"/>
      <c r="CR368" s="161"/>
    </row>
    <row r="369" spans="1:96" ht="12.75">
      <c r="A369" s="161"/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2">
        <v>2.0000000000000001E-9</v>
      </c>
      <c r="N369" s="2">
        <v>2.1198444527300002</v>
      </c>
      <c r="O369" s="2">
        <v>4274.5183108323999</v>
      </c>
      <c r="P369" s="2">
        <f t="shared" si="37"/>
        <v>-1.8337516096888801E-9</v>
      </c>
      <c r="Q369" s="161"/>
      <c r="R369" s="162"/>
      <c r="S369" s="162"/>
      <c r="T369" s="162"/>
      <c r="U369" s="161"/>
      <c r="V369" s="161"/>
      <c r="W369" s="162"/>
      <c r="X369" s="162"/>
      <c r="Y369" s="162"/>
      <c r="Z369" s="161"/>
      <c r="AA369" s="161"/>
      <c r="AB369" s="162"/>
      <c r="AC369" s="162"/>
      <c r="AD369" s="162"/>
      <c r="AE369" s="161"/>
      <c r="AF369" s="161"/>
      <c r="AG369" s="162"/>
      <c r="AH369" s="162"/>
      <c r="AI369" s="162"/>
      <c r="AJ369" s="161"/>
      <c r="AK369" s="161"/>
      <c r="AL369" s="162"/>
      <c r="AM369" s="162"/>
      <c r="AN369" s="162"/>
      <c r="AO369" s="161"/>
      <c r="AP369" s="161"/>
      <c r="AQ369" s="162"/>
      <c r="AR369" s="162"/>
      <c r="AS369" s="162"/>
      <c r="AT369" s="161"/>
      <c r="AU369" s="161"/>
      <c r="AV369" s="162"/>
      <c r="AW369" s="162"/>
      <c r="AX369" s="162"/>
      <c r="AY369" s="161"/>
      <c r="AZ369" s="161"/>
      <c r="BA369" s="162"/>
      <c r="BB369" s="162"/>
      <c r="BC369" s="162"/>
      <c r="BD369" s="161"/>
      <c r="BE369" s="161"/>
      <c r="BF369" s="162"/>
      <c r="BG369" s="162"/>
      <c r="BH369" s="162"/>
      <c r="BI369" s="161"/>
      <c r="BJ369" s="161"/>
      <c r="BK369" s="162"/>
      <c r="BL369" s="162"/>
      <c r="BM369" s="162"/>
      <c r="BN369" s="161"/>
      <c r="BO369" s="2"/>
      <c r="BP369" s="2">
        <v>1.26E-9</v>
      </c>
      <c r="BQ369" s="2">
        <v>4.7872217784700002</v>
      </c>
      <c r="BR369" s="2">
        <v>305281.94307104801</v>
      </c>
      <c r="BS369" s="2">
        <f t="shared" si="39"/>
        <v>-8.4517963207405527E-10</v>
      </c>
      <c r="BT369" s="161"/>
      <c r="BU369" s="162"/>
      <c r="BV369" s="162"/>
      <c r="BW369" s="162"/>
      <c r="BX369" s="161"/>
      <c r="BY369" s="161"/>
      <c r="BZ369" s="162"/>
      <c r="CA369" s="162"/>
      <c r="CB369" s="162"/>
      <c r="CC369" s="161"/>
      <c r="CD369" s="161"/>
      <c r="CE369" s="162"/>
      <c r="CF369" s="162"/>
      <c r="CG369" s="162"/>
      <c r="CH369" s="161"/>
      <c r="CI369" s="161"/>
      <c r="CJ369" s="162"/>
      <c r="CK369" s="162"/>
      <c r="CL369" s="162"/>
      <c r="CM369" s="161"/>
      <c r="CN369" s="161"/>
      <c r="CO369" s="162"/>
      <c r="CP369" s="162"/>
      <c r="CQ369" s="162"/>
      <c r="CR369" s="161"/>
    </row>
    <row r="370" spans="1:96" ht="12.75">
      <c r="A370" s="161"/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2">
        <v>2.0000000000000001E-9</v>
      </c>
      <c r="N370" s="2">
        <v>5.3983988816300004</v>
      </c>
      <c r="O370" s="2">
        <v>6019.9919266185998</v>
      </c>
      <c r="P370" s="2">
        <f t="shared" si="37"/>
        <v>-1.9139249026739956E-9</v>
      </c>
      <c r="Q370" s="161"/>
      <c r="R370" s="162"/>
      <c r="S370" s="162"/>
      <c r="T370" s="162"/>
      <c r="U370" s="161"/>
      <c r="V370" s="161"/>
      <c r="W370" s="162"/>
      <c r="X370" s="162"/>
      <c r="Y370" s="162"/>
      <c r="Z370" s="161"/>
      <c r="AA370" s="161"/>
      <c r="AB370" s="162"/>
      <c r="AC370" s="162"/>
      <c r="AD370" s="162"/>
      <c r="AE370" s="161"/>
      <c r="AF370" s="161"/>
      <c r="AG370" s="162"/>
      <c r="AH370" s="162"/>
      <c r="AI370" s="162"/>
      <c r="AJ370" s="161"/>
      <c r="AK370" s="161"/>
      <c r="AL370" s="162"/>
      <c r="AM370" s="162"/>
      <c r="AN370" s="162"/>
      <c r="AO370" s="161"/>
      <c r="AP370" s="161"/>
      <c r="AQ370" s="162"/>
      <c r="AR370" s="162"/>
      <c r="AS370" s="162"/>
      <c r="AT370" s="161"/>
      <c r="AU370" s="161"/>
      <c r="AV370" s="162"/>
      <c r="AW370" s="162"/>
      <c r="AX370" s="162"/>
      <c r="AY370" s="161"/>
      <c r="AZ370" s="161"/>
      <c r="BA370" s="162"/>
      <c r="BB370" s="162"/>
      <c r="BC370" s="162"/>
      <c r="BD370" s="161"/>
      <c r="BE370" s="161"/>
      <c r="BF370" s="162"/>
      <c r="BG370" s="162"/>
      <c r="BH370" s="162"/>
      <c r="BI370" s="161"/>
      <c r="BJ370" s="161"/>
      <c r="BK370" s="162"/>
      <c r="BL370" s="162"/>
      <c r="BM370" s="162"/>
      <c r="BN370" s="161"/>
      <c r="BO370" s="2"/>
      <c r="BP370" s="2">
        <v>9.2999999999999999E-10</v>
      </c>
      <c r="BQ370" s="2">
        <v>0.21240380045999999</v>
      </c>
      <c r="BR370" s="2">
        <v>18139.294501415901</v>
      </c>
      <c r="BS370" s="2">
        <f t="shared" si="39"/>
        <v>9.1679348848423861E-10</v>
      </c>
      <c r="BT370" s="161"/>
      <c r="BU370" s="162"/>
      <c r="BV370" s="162"/>
      <c r="BW370" s="162"/>
      <c r="BX370" s="161"/>
      <c r="BY370" s="161"/>
      <c r="BZ370" s="162"/>
      <c r="CA370" s="162"/>
      <c r="CB370" s="162"/>
      <c r="CC370" s="161"/>
      <c r="CD370" s="161"/>
      <c r="CE370" s="162"/>
      <c r="CF370" s="162"/>
      <c r="CG370" s="162"/>
      <c r="CH370" s="161"/>
      <c r="CI370" s="161"/>
      <c r="CJ370" s="162"/>
      <c r="CK370" s="162"/>
      <c r="CL370" s="162"/>
      <c r="CM370" s="161"/>
      <c r="CN370" s="161"/>
      <c r="CO370" s="162"/>
      <c r="CP370" s="162"/>
      <c r="CQ370" s="162"/>
      <c r="CR370" s="161"/>
    </row>
    <row r="371" spans="1:96" ht="12.75">
      <c r="A371" s="161"/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2">
        <v>2.09E-9</v>
      </c>
      <c r="N371" s="2">
        <v>5.6760629166300003</v>
      </c>
      <c r="O371" s="2">
        <v>11293.4706743556</v>
      </c>
      <c r="P371" s="2">
        <f t="shared" si="37"/>
        <v>1.9308740505015482E-9</v>
      </c>
      <c r="Q371" s="161"/>
      <c r="R371" s="162"/>
      <c r="S371" s="162"/>
      <c r="T371" s="162"/>
      <c r="U371" s="161"/>
      <c r="V371" s="161"/>
      <c r="W371" s="162"/>
      <c r="X371" s="162"/>
      <c r="Y371" s="162"/>
      <c r="Z371" s="161"/>
      <c r="AA371" s="161"/>
      <c r="AB371" s="162"/>
      <c r="AC371" s="162"/>
      <c r="AD371" s="162"/>
      <c r="AE371" s="161"/>
      <c r="AF371" s="161"/>
      <c r="AG371" s="162"/>
      <c r="AH371" s="162"/>
      <c r="AI371" s="162"/>
      <c r="AJ371" s="161"/>
      <c r="AK371" s="161"/>
      <c r="AL371" s="162"/>
      <c r="AM371" s="162"/>
      <c r="AN371" s="162"/>
      <c r="AO371" s="161"/>
      <c r="AP371" s="161"/>
      <c r="AQ371" s="162"/>
      <c r="AR371" s="162"/>
      <c r="AS371" s="162"/>
      <c r="AT371" s="161"/>
      <c r="AU371" s="161"/>
      <c r="AV371" s="162"/>
      <c r="AW371" s="162"/>
      <c r="AX371" s="162"/>
      <c r="AY371" s="161"/>
      <c r="AZ371" s="161"/>
      <c r="BA371" s="162"/>
      <c r="BB371" s="162"/>
      <c r="BC371" s="162"/>
      <c r="BD371" s="161"/>
      <c r="BE371" s="161"/>
      <c r="BF371" s="162"/>
      <c r="BG371" s="162"/>
      <c r="BH371" s="162"/>
      <c r="BI371" s="161"/>
      <c r="BJ371" s="161"/>
      <c r="BK371" s="162"/>
      <c r="BL371" s="162"/>
      <c r="BM371" s="162"/>
      <c r="BN371" s="161"/>
      <c r="BO371" s="2"/>
      <c r="BP371" s="2">
        <v>1.2400000000000001E-9</v>
      </c>
      <c r="BQ371" s="2">
        <v>5.0097949556600003</v>
      </c>
      <c r="BR371" s="2">
        <v>172146.97134054001</v>
      </c>
      <c r="BS371" s="2">
        <f t="shared" si="39"/>
        <v>9.3982567515280644E-10</v>
      </c>
      <c r="BT371" s="161"/>
      <c r="BU371" s="162"/>
      <c r="BV371" s="162"/>
      <c r="BW371" s="162"/>
      <c r="BX371" s="161"/>
      <c r="BY371" s="161"/>
      <c r="BZ371" s="162"/>
      <c r="CA371" s="162"/>
      <c r="CB371" s="162"/>
      <c r="CC371" s="161"/>
      <c r="CD371" s="161"/>
      <c r="CE371" s="162"/>
      <c r="CF371" s="162"/>
      <c r="CG371" s="162"/>
      <c r="CH371" s="161"/>
      <c r="CI371" s="161"/>
      <c r="CJ371" s="162"/>
      <c r="CK371" s="162"/>
      <c r="CL371" s="162"/>
      <c r="CM371" s="161"/>
      <c r="CN371" s="161"/>
      <c r="CO371" s="162"/>
      <c r="CP371" s="162"/>
      <c r="CQ371" s="162"/>
      <c r="CR371" s="161"/>
    </row>
    <row r="372" spans="1:96" ht="12.75">
      <c r="A372" s="161"/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2">
        <v>2.52E-9</v>
      </c>
      <c r="N372" s="2">
        <v>1.64965729351</v>
      </c>
      <c r="O372" s="2">
        <v>9380.9596727171975</v>
      </c>
      <c r="P372" s="2">
        <f t="shared" si="37"/>
        <v>2.5078405217628234E-9</v>
      </c>
      <c r="Q372" s="161"/>
      <c r="R372" s="162"/>
      <c r="S372" s="162"/>
      <c r="T372" s="162"/>
      <c r="U372" s="161"/>
      <c r="V372" s="161"/>
      <c r="W372" s="162"/>
      <c r="X372" s="162"/>
      <c r="Y372" s="162"/>
      <c r="Z372" s="161"/>
      <c r="AA372" s="161"/>
      <c r="AB372" s="162"/>
      <c r="AC372" s="162"/>
      <c r="AD372" s="162"/>
      <c r="AE372" s="161"/>
      <c r="AF372" s="161"/>
      <c r="AG372" s="162"/>
      <c r="AH372" s="162"/>
      <c r="AI372" s="162"/>
      <c r="AJ372" s="161"/>
      <c r="AK372" s="161"/>
      <c r="AL372" s="162"/>
      <c r="AM372" s="162"/>
      <c r="AN372" s="162"/>
      <c r="AO372" s="161"/>
      <c r="AP372" s="161"/>
      <c r="AQ372" s="162"/>
      <c r="AR372" s="162"/>
      <c r="AS372" s="162"/>
      <c r="AT372" s="161"/>
      <c r="AU372" s="161"/>
      <c r="AV372" s="162"/>
      <c r="AW372" s="162"/>
      <c r="AX372" s="162"/>
      <c r="AY372" s="161"/>
      <c r="AZ372" s="161"/>
      <c r="BA372" s="162"/>
      <c r="BB372" s="162"/>
      <c r="BC372" s="162"/>
      <c r="BD372" s="161"/>
      <c r="BE372" s="161"/>
      <c r="BF372" s="162"/>
      <c r="BG372" s="162"/>
      <c r="BH372" s="162"/>
      <c r="BI372" s="161"/>
      <c r="BJ372" s="161"/>
      <c r="BK372" s="162"/>
      <c r="BL372" s="162"/>
      <c r="BM372" s="162"/>
      <c r="BN372" s="161"/>
      <c r="BO372" s="2"/>
      <c r="BP372" s="2">
        <v>9.900000000000001E-10</v>
      </c>
      <c r="BQ372" s="2">
        <v>5.6709002647500002</v>
      </c>
      <c r="BR372" s="2">
        <v>16522.659716002199</v>
      </c>
      <c r="BS372" s="2">
        <f t="shared" si="39"/>
        <v>-4.3382709967114199E-10</v>
      </c>
      <c r="BT372" s="161"/>
      <c r="BU372" s="162"/>
      <c r="BV372" s="162"/>
      <c r="BW372" s="162"/>
      <c r="BX372" s="161"/>
      <c r="BY372" s="161"/>
      <c r="BZ372" s="162"/>
      <c r="CA372" s="162"/>
      <c r="CB372" s="162"/>
      <c r="CC372" s="161"/>
      <c r="CD372" s="161"/>
      <c r="CE372" s="162"/>
      <c r="CF372" s="162"/>
      <c r="CG372" s="162"/>
      <c r="CH372" s="161"/>
      <c r="CI372" s="161"/>
      <c r="CJ372" s="162"/>
      <c r="CK372" s="162"/>
      <c r="CL372" s="162"/>
      <c r="CM372" s="161"/>
      <c r="CN372" s="161"/>
      <c r="CO372" s="162"/>
      <c r="CP372" s="162"/>
      <c r="CQ372" s="162"/>
      <c r="CR372" s="161"/>
    </row>
    <row r="373" spans="1:96" ht="12.75">
      <c r="A373" s="161"/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2">
        <v>2.7499999999999998E-9</v>
      </c>
      <c r="N373" s="2">
        <v>5.0482690350599997</v>
      </c>
      <c r="O373" s="2">
        <v>73.297125859000005</v>
      </c>
      <c r="P373" s="2">
        <f t="shared" si="37"/>
        <v>-1.9377262058545262E-10</v>
      </c>
      <c r="Q373" s="161"/>
      <c r="R373" s="162"/>
      <c r="S373" s="162"/>
      <c r="T373" s="162"/>
      <c r="U373" s="161"/>
      <c r="V373" s="161"/>
      <c r="W373" s="162"/>
      <c r="X373" s="162"/>
      <c r="Y373" s="162"/>
      <c r="Z373" s="161"/>
      <c r="AA373" s="161"/>
      <c r="AB373" s="162"/>
      <c r="AC373" s="162"/>
      <c r="AD373" s="162"/>
      <c r="AE373" s="161"/>
      <c r="AF373" s="161"/>
      <c r="AG373" s="162"/>
      <c r="AH373" s="162"/>
      <c r="AI373" s="162"/>
      <c r="AJ373" s="161"/>
      <c r="AK373" s="161"/>
      <c r="AL373" s="162"/>
      <c r="AM373" s="162"/>
      <c r="AN373" s="162"/>
      <c r="AO373" s="161"/>
      <c r="AP373" s="161"/>
      <c r="AQ373" s="162"/>
      <c r="AR373" s="162"/>
      <c r="AS373" s="162"/>
      <c r="AT373" s="161"/>
      <c r="AU373" s="161"/>
      <c r="AV373" s="162"/>
      <c r="AW373" s="162"/>
      <c r="AX373" s="162"/>
      <c r="AY373" s="161"/>
      <c r="AZ373" s="161"/>
      <c r="BA373" s="162"/>
      <c r="BB373" s="162"/>
      <c r="BC373" s="162"/>
      <c r="BD373" s="161"/>
      <c r="BE373" s="161"/>
      <c r="BF373" s="162"/>
      <c r="BG373" s="162"/>
      <c r="BH373" s="162"/>
      <c r="BI373" s="161"/>
      <c r="BJ373" s="161"/>
      <c r="BK373" s="162"/>
      <c r="BL373" s="162"/>
      <c r="BM373" s="162"/>
      <c r="BN373" s="161"/>
      <c r="BO373" s="2"/>
      <c r="BP373" s="2">
        <v>9.2000000000000003E-10</v>
      </c>
      <c r="BQ373" s="2">
        <v>2.2818096367599998</v>
      </c>
      <c r="BR373" s="2">
        <v>12491.370101415499</v>
      </c>
      <c r="BS373" s="2">
        <f t="shared" si="39"/>
        <v>-4.9393257377140824E-10</v>
      </c>
      <c r="BT373" s="161"/>
      <c r="BU373" s="162"/>
      <c r="BV373" s="162"/>
      <c r="BW373" s="162"/>
      <c r="BX373" s="161"/>
      <c r="BY373" s="161"/>
      <c r="BZ373" s="162"/>
      <c r="CA373" s="162"/>
      <c r="CB373" s="162"/>
      <c r="CC373" s="161"/>
      <c r="CD373" s="161"/>
      <c r="CE373" s="162"/>
      <c r="CF373" s="162"/>
      <c r="CG373" s="162"/>
      <c r="CH373" s="161"/>
      <c r="CI373" s="161"/>
      <c r="CJ373" s="162"/>
      <c r="CK373" s="162"/>
      <c r="CL373" s="162"/>
      <c r="CM373" s="161"/>
      <c r="CN373" s="161"/>
      <c r="CO373" s="162"/>
      <c r="CP373" s="162"/>
      <c r="CQ373" s="162"/>
      <c r="CR373" s="161"/>
    </row>
    <row r="374" spans="1:96" ht="12.75">
      <c r="A374" s="161"/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2">
        <v>2.0799999999999998E-9</v>
      </c>
      <c r="N374" s="2">
        <v>1.8820727713300001</v>
      </c>
      <c r="O374" s="2">
        <v>11300.584221356399</v>
      </c>
      <c r="P374" s="2">
        <f t="shared" si="37"/>
        <v>-9.7194924796491598E-10</v>
      </c>
      <c r="Q374" s="161"/>
      <c r="R374" s="162"/>
      <c r="S374" s="162"/>
      <c r="T374" s="162"/>
      <c r="U374" s="161"/>
      <c r="V374" s="161"/>
      <c r="W374" s="162"/>
      <c r="X374" s="162"/>
      <c r="Y374" s="162"/>
      <c r="Z374" s="161"/>
      <c r="AA374" s="161"/>
      <c r="AB374" s="162"/>
      <c r="AC374" s="162"/>
      <c r="AD374" s="162"/>
      <c r="AE374" s="161"/>
      <c r="AF374" s="161"/>
      <c r="AG374" s="162"/>
      <c r="AH374" s="162"/>
      <c r="AI374" s="162"/>
      <c r="AJ374" s="161"/>
      <c r="AK374" s="161"/>
      <c r="AL374" s="162"/>
      <c r="AM374" s="162"/>
      <c r="AN374" s="162"/>
      <c r="AO374" s="161"/>
      <c r="AP374" s="161"/>
      <c r="AQ374" s="162"/>
      <c r="AR374" s="162"/>
      <c r="AS374" s="162"/>
      <c r="AT374" s="161"/>
      <c r="AU374" s="161"/>
      <c r="AV374" s="162"/>
      <c r="AW374" s="162"/>
      <c r="AX374" s="162"/>
      <c r="AY374" s="161"/>
      <c r="AZ374" s="161"/>
      <c r="BA374" s="162"/>
      <c r="BB374" s="162"/>
      <c r="BC374" s="162"/>
      <c r="BD374" s="161"/>
      <c r="BE374" s="161"/>
      <c r="BF374" s="162"/>
      <c r="BG374" s="162"/>
      <c r="BH374" s="162"/>
      <c r="BI374" s="161"/>
      <c r="BJ374" s="161"/>
      <c r="BK374" s="162"/>
      <c r="BL374" s="162"/>
      <c r="BM374" s="162"/>
      <c r="BN374" s="161"/>
      <c r="BO374" s="2"/>
      <c r="BP374" s="2">
        <v>8.9999999999999999E-10</v>
      </c>
      <c r="BQ374" s="2">
        <v>4.50544881196</v>
      </c>
      <c r="BR374" s="2">
        <v>40077.619573520002</v>
      </c>
      <c r="BS374" s="2">
        <f t="shared" si="39"/>
        <v>-5.3230156342866419E-10</v>
      </c>
      <c r="BT374" s="161"/>
      <c r="BU374" s="162"/>
      <c r="BV374" s="162"/>
      <c r="BW374" s="162"/>
      <c r="BX374" s="161"/>
      <c r="BY374" s="161"/>
      <c r="BZ374" s="162"/>
      <c r="CA374" s="162"/>
      <c r="CB374" s="162"/>
      <c r="CC374" s="161"/>
      <c r="CD374" s="161"/>
      <c r="CE374" s="162"/>
      <c r="CF374" s="162"/>
      <c r="CG374" s="162"/>
      <c r="CH374" s="161"/>
      <c r="CI374" s="161"/>
      <c r="CJ374" s="162"/>
      <c r="CK374" s="162"/>
      <c r="CL374" s="162"/>
      <c r="CM374" s="161"/>
      <c r="CN374" s="161"/>
      <c r="CO374" s="162"/>
      <c r="CP374" s="162"/>
      <c r="CQ374" s="162"/>
      <c r="CR374" s="161"/>
    </row>
    <row r="375" spans="1:96" ht="12.75">
      <c r="A375" s="161"/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2">
        <v>2.7200000000000001E-9</v>
      </c>
      <c r="N375" s="2">
        <v>0.74640926841999999</v>
      </c>
      <c r="O375" s="2">
        <v>1975.4925458560001</v>
      </c>
      <c r="P375" s="2">
        <f t="shared" si="37"/>
        <v>-1.9297106136700531E-9</v>
      </c>
      <c r="Q375" s="161"/>
      <c r="R375" s="162"/>
      <c r="S375" s="162"/>
      <c r="T375" s="162"/>
      <c r="U375" s="161"/>
      <c r="V375" s="161"/>
      <c r="W375" s="162"/>
      <c r="X375" s="162"/>
      <c r="Y375" s="162"/>
      <c r="Z375" s="161"/>
      <c r="AA375" s="161"/>
      <c r="AB375" s="162"/>
      <c r="AC375" s="162"/>
      <c r="AD375" s="162"/>
      <c r="AE375" s="161"/>
      <c r="AF375" s="161"/>
      <c r="AG375" s="162"/>
      <c r="AH375" s="162"/>
      <c r="AI375" s="162"/>
      <c r="AJ375" s="161"/>
      <c r="AK375" s="161"/>
      <c r="AL375" s="162"/>
      <c r="AM375" s="162"/>
      <c r="AN375" s="162"/>
      <c r="AO375" s="161"/>
      <c r="AP375" s="161"/>
      <c r="AQ375" s="162"/>
      <c r="AR375" s="162"/>
      <c r="AS375" s="162"/>
      <c r="AT375" s="161"/>
      <c r="AU375" s="161"/>
      <c r="AV375" s="162"/>
      <c r="AW375" s="162"/>
      <c r="AX375" s="162"/>
      <c r="AY375" s="161"/>
      <c r="AZ375" s="161"/>
      <c r="BA375" s="162"/>
      <c r="BB375" s="162"/>
      <c r="BC375" s="162"/>
      <c r="BD375" s="161"/>
      <c r="BE375" s="161"/>
      <c r="BF375" s="162"/>
      <c r="BG375" s="162"/>
      <c r="BH375" s="162"/>
      <c r="BI375" s="161"/>
      <c r="BJ375" s="161"/>
      <c r="BK375" s="162"/>
      <c r="BL375" s="162"/>
      <c r="BM375" s="162"/>
      <c r="BN375" s="161"/>
      <c r="BO375" s="2"/>
      <c r="BP375" s="2">
        <v>1.0000000000000001E-9</v>
      </c>
      <c r="BQ375" s="2">
        <v>2.0063946161200001</v>
      </c>
      <c r="BR375" s="2">
        <v>12323.423096008801</v>
      </c>
      <c r="BS375" s="2">
        <f t="shared" si="39"/>
        <v>-9.3996161060983939E-10</v>
      </c>
      <c r="BT375" s="161"/>
      <c r="BU375" s="162"/>
      <c r="BV375" s="162"/>
      <c r="BW375" s="162"/>
      <c r="BX375" s="161"/>
      <c r="BY375" s="161"/>
      <c r="BZ375" s="162"/>
      <c r="CA375" s="162"/>
      <c r="CB375" s="162"/>
      <c r="CC375" s="161"/>
      <c r="CD375" s="161"/>
      <c r="CE375" s="162"/>
      <c r="CF375" s="162"/>
      <c r="CG375" s="162"/>
      <c r="CH375" s="161"/>
      <c r="CI375" s="161"/>
      <c r="CJ375" s="162"/>
      <c r="CK375" s="162"/>
      <c r="CL375" s="162"/>
      <c r="CM375" s="161"/>
      <c r="CN375" s="161"/>
      <c r="CO375" s="162"/>
      <c r="CP375" s="162"/>
      <c r="CQ375" s="162"/>
      <c r="CR375" s="161"/>
    </row>
    <row r="376" spans="1:96" ht="12.75">
      <c r="A376" s="161"/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2">
        <v>1.99E-9</v>
      </c>
      <c r="N376" s="2">
        <v>3.3083667239699999</v>
      </c>
      <c r="O376" s="2">
        <v>22743.409379516401</v>
      </c>
      <c r="P376" s="2">
        <f t="shared" si="37"/>
        <v>-1.9168316126651079E-9</v>
      </c>
      <c r="Q376" s="161"/>
      <c r="R376" s="162"/>
      <c r="S376" s="162"/>
      <c r="T376" s="162"/>
      <c r="U376" s="161"/>
      <c r="V376" s="161"/>
      <c r="W376" s="162"/>
      <c r="X376" s="162"/>
      <c r="Y376" s="162"/>
      <c r="Z376" s="161"/>
      <c r="AA376" s="161"/>
      <c r="AB376" s="162"/>
      <c r="AC376" s="162"/>
      <c r="AD376" s="162"/>
      <c r="AE376" s="161"/>
      <c r="AF376" s="161"/>
      <c r="AG376" s="162"/>
      <c r="AH376" s="162"/>
      <c r="AI376" s="162"/>
      <c r="AJ376" s="161"/>
      <c r="AK376" s="161"/>
      <c r="AL376" s="162"/>
      <c r="AM376" s="162"/>
      <c r="AN376" s="162"/>
      <c r="AO376" s="161"/>
      <c r="AP376" s="161"/>
      <c r="AQ376" s="162"/>
      <c r="AR376" s="162"/>
      <c r="AS376" s="162"/>
      <c r="AT376" s="161"/>
      <c r="AU376" s="161"/>
      <c r="AV376" s="162"/>
      <c r="AW376" s="162"/>
      <c r="AX376" s="162"/>
      <c r="AY376" s="161"/>
      <c r="AZ376" s="161"/>
      <c r="BA376" s="162"/>
      <c r="BB376" s="162"/>
      <c r="BC376" s="162"/>
      <c r="BD376" s="161"/>
      <c r="BE376" s="161"/>
      <c r="BF376" s="162"/>
      <c r="BG376" s="162"/>
      <c r="BH376" s="162"/>
      <c r="BI376" s="161"/>
      <c r="BJ376" s="161"/>
      <c r="BK376" s="162"/>
      <c r="BL376" s="162"/>
      <c r="BM376" s="162"/>
      <c r="BN376" s="161"/>
      <c r="BO376" s="2"/>
      <c r="BP376" s="2">
        <v>9.5000000000000003E-10</v>
      </c>
      <c r="BQ376" s="2">
        <v>5.6880197908700003</v>
      </c>
      <c r="BR376" s="2">
        <v>14919.0178537546</v>
      </c>
      <c r="BS376" s="2">
        <f t="shared" si="39"/>
        <v>-5.9377742876193321E-11</v>
      </c>
      <c r="BT376" s="161"/>
      <c r="BU376" s="162"/>
      <c r="BV376" s="162"/>
      <c r="BW376" s="162"/>
      <c r="BX376" s="161"/>
      <c r="BY376" s="161"/>
      <c r="BZ376" s="162"/>
      <c r="CA376" s="162"/>
      <c r="CB376" s="162"/>
      <c r="CC376" s="161"/>
      <c r="CD376" s="161"/>
      <c r="CE376" s="162"/>
      <c r="CF376" s="162"/>
      <c r="CG376" s="162"/>
      <c r="CH376" s="161"/>
      <c r="CI376" s="161"/>
      <c r="CJ376" s="162"/>
      <c r="CK376" s="162"/>
      <c r="CL376" s="162"/>
      <c r="CM376" s="161"/>
      <c r="CN376" s="161"/>
      <c r="CO376" s="162"/>
      <c r="CP376" s="162"/>
      <c r="CQ376" s="162"/>
      <c r="CR376" s="161"/>
    </row>
    <row r="377" spans="1:96" ht="12.75">
      <c r="A377" s="161"/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2">
        <v>2.69E-9</v>
      </c>
      <c r="N377" s="2">
        <v>4.4856081215500003</v>
      </c>
      <c r="O377" s="2">
        <v>64471.991241744799</v>
      </c>
      <c r="P377" s="2">
        <f t="shared" si="37"/>
        <v>1.1582237163784891E-9</v>
      </c>
      <c r="Q377" s="161"/>
      <c r="R377" s="162"/>
      <c r="S377" s="162"/>
      <c r="T377" s="162"/>
      <c r="U377" s="161"/>
      <c r="V377" s="161"/>
      <c r="W377" s="162"/>
      <c r="X377" s="162"/>
      <c r="Y377" s="162"/>
      <c r="Z377" s="161"/>
      <c r="AA377" s="161"/>
      <c r="AB377" s="162"/>
      <c r="AC377" s="162"/>
      <c r="AD377" s="162"/>
      <c r="AE377" s="161"/>
      <c r="AF377" s="161"/>
      <c r="AG377" s="162"/>
      <c r="AH377" s="162"/>
      <c r="AI377" s="162"/>
      <c r="AJ377" s="161"/>
      <c r="AK377" s="161"/>
      <c r="AL377" s="162"/>
      <c r="AM377" s="162"/>
      <c r="AN377" s="162"/>
      <c r="AO377" s="161"/>
      <c r="AP377" s="161"/>
      <c r="AQ377" s="162"/>
      <c r="AR377" s="162"/>
      <c r="AS377" s="162"/>
      <c r="AT377" s="161"/>
      <c r="AU377" s="161"/>
      <c r="AV377" s="162"/>
      <c r="AW377" s="162"/>
      <c r="AX377" s="162"/>
      <c r="AY377" s="161"/>
      <c r="AZ377" s="161"/>
      <c r="BA377" s="162"/>
      <c r="BB377" s="162"/>
      <c r="BC377" s="162"/>
      <c r="BD377" s="161"/>
      <c r="BE377" s="161"/>
      <c r="BF377" s="162"/>
      <c r="BG377" s="162"/>
      <c r="BH377" s="162"/>
      <c r="BI377" s="161"/>
      <c r="BJ377" s="161"/>
      <c r="BK377" s="162"/>
      <c r="BL377" s="162"/>
      <c r="BM377" s="162"/>
      <c r="BN377" s="161"/>
      <c r="BO377" s="2"/>
      <c r="BP377" s="2">
        <v>8.6999999999999999E-10</v>
      </c>
      <c r="BQ377" s="2">
        <v>1.86043406047</v>
      </c>
      <c r="BR377" s="2">
        <v>27707.542494294801</v>
      </c>
      <c r="BS377" s="2">
        <f t="shared" si="39"/>
        <v>4.9209018394275678E-10</v>
      </c>
      <c r="BT377" s="161"/>
      <c r="BU377" s="162"/>
      <c r="BV377" s="162"/>
      <c r="BW377" s="162"/>
      <c r="BX377" s="161"/>
      <c r="BY377" s="161"/>
      <c r="BZ377" s="162"/>
      <c r="CA377" s="162"/>
      <c r="CB377" s="162"/>
      <c r="CC377" s="161"/>
      <c r="CD377" s="161"/>
      <c r="CE377" s="162"/>
      <c r="CF377" s="162"/>
      <c r="CG377" s="162"/>
      <c r="CH377" s="161"/>
      <c r="CI377" s="161"/>
      <c r="CJ377" s="162"/>
      <c r="CK377" s="162"/>
      <c r="CL377" s="162"/>
      <c r="CM377" s="161"/>
      <c r="CN377" s="161"/>
      <c r="CO377" s="162"/>
      <c r="CP377" s="162"/>
      <c r="CQ377" s="162"/>
      <c r="CR377" s="161"/>
    </row>
    <row r="378" spans="1:96" ht="12.75">
      <c r="A378" s="161"/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2">
        <v>1.92E-9</v>
      </c>
      <c r="N378" s="2">
        <v>2.1746423632499998</v>
      </c>
      <c r="O378" s="2">
        <v>5863.5912061161998</v>
      </c>
      <c r="P378" s="2">
        <f t="shared" si="37"/>
        <v>9.0586565215614207E-10</v>
      </c>
      <c r="Q378" s="161"/>
      <c r="R378" s="162"/>
      <c r="S378" s="162"/>
      <c r="T378" s="162"/>
      <c r="U378" s="161"/>
      <c r="V378" s="161"/>
      <c r="W378" s="162"/>
      <c r="X378" s="162"/>
      <c r="Y378" s="162"/>
      <c r="Z378" s="161"/>
      <c r="AA378" s="161"/>
      <c r="AB378" s="162"/>
      <c r="AC378" s="162"/>
      <c r="AD378" s="162"/>
      <c r="AE378" s="161"/>
      <c r="AF378" s="161"/>
      <c r="AG378" s="162"/>
      <c r="AH378" s="162"/>
      <c r="AI378" s="162"/>
      <c r="AJ378" s="161"/>
      <c r="AK378" s="161"/>
      <c r="AL378" s="162"/>
      <c r="AM378" s="162"/>
      <c r="AN378" s="162"/>
      <c r="AO378" s="161"/>
      <c r="AP378" s="161"/>
      <c r="AQ378" s="162"/>
      <c r="AR378" s="162"/>
      <c r="AS378" s="162"/>
      <c r="AT378" s="161"/>
      <c r="AU378" s="161"/>
      <c r="AV378" s="162"/>
      <c r="AW378" s="162"/>
      <c r="AX378" s="162"/>
      <c r="AY378" s="161"/>
      <c r="AZ378" s="161"/>
      <c r="BA378" s="162"/>
      <c r="BB378" s="162"/>
      <c r="BC378" s="162"/>
      <c r="BD378" s="161"/>
      <c r="BE378" s="161"/>
      <c r="BF378" s="162"/>
      <c r="BG378" s="162"/>
      <c r="BH378" s="162"/>
      <c r="BI378" s="161"/>
      <c r="BJ378" s="161"/>
      <c r="BK378" s="162"/>
      <c r="BL378" s="162"/>
      <c r="BM378" s="162"/>
      <c r="BN378" s="161"/>
      <c r="BO378" s="2"/>
      <c r="BP378" s="2">
        <v>1.0500000000000001E-9</v>
      </c>
      <c r="BQ378" s="2">
        <v>3.02903468417</v>
      </c>
      <c r="BR378" s="2">
        <v>22345.260376108199</v>
      </c>
      <c r="BS378" s="2">
        <f t="shared" si="39"/>
        <v>8.9586850099834045E-11</v>
      </c>
      <c r="BT378" s="161"/>
      <c r="BU378" s="162"/>
      <c r="BV378" s="162"/>
      <c r="BW378" s="162"/>
      <c r="BX378" s="161"/>
      <c r="BY378" s="161"/>
      <c r="BZ378" s="162"/>
      <c r="CA378" s="162"/>
      <c r="CB378" s="162"/>
      <c r="CC378" s="161"/>
      <c r="CD378" s="161"/>
      <c r="CE378" s="162"/>
      <c r="CF378" s="162"/>
      <c r="CG378" s="162"/>
      <c r="CH378" s="161"/>
      <c r="CI378" s="161"/>
      <c r="CJ378" s="162"/>
      <c r="CK378" s="162"/>
      <c r="CL378" s="162"/>
      <c r="CM378" s="161"/>
      <c r="CN378" s="161"/>
      <c r="CO378" s="162"/>
      <c r="CP378" s="162"/>
      <c r="CQ378" s="162"/>
      <c r="CR378" s="161"/>
    </row>
    <row r="379" spans="1:96" ht="12.75">
      <c r="A379" s="161"/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2">
        <v>2.28E-9</v>
      </c>
      <c r="N379" s="2">
        <v>5.8537311586899996</v>
      </c>
      <c r="O379" s="2">
        <v>128.0188433374</v>
      </c>
      <c r="P379" s="2">
        <f t="shared" si="37"/>
        <v>9.5364003341493033E-10</v>
      </c>
      <c r="Q379" s="161"/>
      <c r="R379" s="162"/>
      <c r="S379" s="162"/>
      <c r="T379" s="162"/>
      <c r="U379" s="161"/>
      <c r="V379" s="161"/>
      <c r="W379" s="162"/>
      <c r="X379" s="162"/>
      <c r="Y379" s="162"/>
      <c r="Z379" s="161"/>
      <c r="AA379" s="161"/>
      <c r="AB379" s="162"/>
      <c r="AC379" s="162"/>
      <c r="AD379" s="162"/>
      <c r="AE379" s="161"/>
      <c r="AF379" s="161"/>
      <c r="AG379" s="162"/>
      <c r="AH379" s="162"/>
      <c r="AI379" s="162"/>
      <c r="AJ379" s="161"/>
      <c r="AK379" s="161"/>
      <c r="AL379" s="162"/>
      <c r="AM379" s="162"/>
      <c r="AN379" s="162"/>
      <c r="AO379" s="161"/>
      <c r="AP379" s="161"/>
      <c r="AQ379" s="162"/>
      <c r="AR379" s="162"/>
      <c r="AS379" s="162"/>
      <c r="AT379" s="161"/>
      <c r="AU379" s="161"/>
      <c r="AV379" s="162"/>
      <c r="AW379" s="162"/>
      <c r="AX379" s="162"/>
      <c r="AY379" s="161"/>
      <c r="AZ379" s="161"/>
      <c r="BA379" s="162"/>
      <c r="BB379" s="162"/>
      <c r="BC379" s="162"/>
      <c r="BD379" s="161"/>
      <c r="BE379" s="161"/>
      <c r="BF379" s="162"/>
      <c r="BG379" s="162"/>
      <c r="BH379" s="162"/>
      <c r="BI379" s="161"/>
      <c r="BJ379" s="161"/>
      <c r="BK379" s="162"/>
      <c r="BL379" s="162"/>
      <c r="BM379" s="162"/>
      <c r="BN379" s="161"/>
      <c r="BO379" s="2"/>
      <c r="BP379" s="2">
        <v>8.6999999999999999E-10</v>
      </c>
      <c r="BQ379" s="2">
        <v>5.4397016863800003</v>
      </c>
      <c r="BR379" s="2">
        <v>6272.0301497275004</v>
      </c>
      <c r="BS379" s="2">
        <f t="shared" si="39"/>
        <v>-4.2403289408430766E-10</v>
      </c>
      <c r="BT379" s="161"/>
      <c r="BU379" s="162"/>
      <c r="BV379" s="162"/>
      <c r="BW379" s="162"/>
      <c r="BX379" s="161"/>
      <c r="BY379" s="161"/>
      <c r="BZ379" s="162"/>
      <c r="CA379" s="162"/>
      <c r="CB379" s="162"/>
      <c r="CC379" s="161"/>
      <c r="CD379" s="161"/>
      <c r="CE379" s="162"/>
      <c r="CF379" s="162"/>
      <c r="CG379" s="162"/>
      <c r="CH379" s="161"/>
      <c r="CI379" s="161"/>
      <c r="CJ379" s="162"/>
      <c r="CK379" s="162"/>
      <c r="CL379" s="162"/>
      <c r="CM379" s="161"/>
      <c r="CN379" s="161"/>
      <c r="CO379" s="162"/>
      <c r="CP379" s="162"/>
      <c r="CQ379" s="162"/>
      <c r="CR379" s="161"/>
    </row>
    <row r="380" spans="1:96" ht="12.75">
      <c r="A380" s="161"/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2">
        <v>2.6099999999999999E-9</v>
      </c>
      <c r="N380" s="2">
        <v>2.6432118329500001</v>
      </c>
      <c r="O380" s="2">
        <v>55022.9357470744</v>
      </c>
      <c r="P380" s="2">
        <f t="shared" si="37"/>
        <v>1.7370639360909868E-9</v>
      </c>
      <c r="Q380" s="161"/>
      <c r="R380" s="162"/>
      <c r="S380" s="162"/>
      <c r="T380" s="162"/>
      <c r="U380" s="161"/>
      <c r="V380" s="161"/>
      <c r="W380" s="162"/>
      <c r="X380" s="162"/>
      <c r="Y380" s="162"/>
      <c r="Z380" s="161"/>
      <c r="AA380" s="161"/>
      <c r="AB380" s="162"/>
      <c r="AC380" s="162"/>
      <c r="AD380" s="162"/>
      <c r="AE380" s="161"/>
      <c r="AF380" s="161"/>
      <c r="AG380" s="162"/>
      <c r="AH380" s="162"/>
      <c r="AI380" s="162"/>
      <c r="AJ380" s="161"/>
      <c r="AK380" s="161"/>
      <c r="AL380" s="162"/>
      <c r="AM380" s="162"/>
      <c r="AN380" s="162"/>
      <c r="AO380" s="161"/>
      <c r="AP380" s="161"/>
      <c r="AQ380" s="162"/>
      <c r="AR380" s="162"/>
      <c r="AS380" s="162"/>
      <c r="AT380" s="161"/>
      <c r="AU380" s="161"/>
      <c r="AV380" s="162"/>
      <c r="AW380" s="162"/>
      <c r="AX380" s="162"/>
      <c r="AY380" s="161"/>
      <c r="AZ380" s="161"/>
      <c r="BA380" s="162"/>
      <c r="BB380" s="162"/>
      <c r="BC380" s="162"/>
      <c r="BD380" s="161"/>
      <c r="BE380" s="161"/>
      <c r="BF380" s="162"/>
      <c r="BG380" s="162"/>
      <c r="BH380" s="162"/>
      <c r="BI380" s="161"/>
      <c r="BJ380" s="161"/>
      <c r="BK380" s="162"/>
      <c r="BL380" s="162"/>
      <c r="BM380" s="162"/>
      <c r="BN380" s="161"/>
      <c r="BO380" s="2"/>
      <c r="BP380" s="2">
        <v>8.9000000000000003E-10</v>
      </c>
      <c r="BQ380" s="2">
        <v>1.63389387182</v>
      </c>
      <c r="BR380" s="2">
        <v>33326.578733174203</v>
      </c>
      <c r="BS380" s="2">
        <f t="shared" si="39"/>
        <v>5.2822583161718233E-10</v>
      </c>
      <c r="BT380" s="161"/>
      <c r="BU380" s="162"/>
      <c r="BV380" s="162"/>
      <c r="BW380" s="162"/>
      <c r="BX380" s="161"/>
      <c r="BY380" s="161"/>
      <c r="BZ380" s="162"/>
      <c r="CA380" s="162"/>
      <c r="CB380" s="162"/>
      <c r="CC380" s="161"/>
      <c r="CD380" s="161"/>
      <c r="CE380" s="162"/>
      <c r="CF380" s="162"/>
      <c r="CG380" s="162"/>
      <c r="CH380" s="161"/>
      <c r="CI380" s="161"/>
      <c r="CJ380" s="162"/>
      <c r="CK380" s="162"/>
      <c r="CL380" s="162"/>
      <c r="CM380" s="161"/>
      <c r="CN380" s="161"/>
      <c r="CO380" s="162"/>
      <c r="CP380" s="162"/>
      <c r="CQ380" s="162"/>
      <c r="CR380" s="161"/>
    </row>
    <row r="381" spans="1:96" ht="12.75">
      <c r="A381" s="161"/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2">
        <v>2.1999999999999998E-9</v>
      </c>
      <c r="N381" s="2">
        <v>5.7501211007900004</v>
      </c>
      <c r="O381" s="2">
        <v>29.429508536</v>
      </c>
      <c r="P381" s="2">
        <f t="shared" si="37"/>
        <v>1.6879723224236945E-9</v>
      </c>
      <c r="Q381" s="161"/>
      <c r="R381" s="162"/>
      <c r="S381" s="162"/>
      <c r="T381" s="162"/>
      <c r="U381" s="161"/>
      <c r="V381" s="161"/>
      <c r="W381" s="162"/>
      <c r="X381" s="162"/>
      <c r="Y381" s="162"/>
      <c r="Z381" s="161"/>
      <c r="AA381" s="161"/>
      <c r="AB381" s="162"/>
      <c r="AC381" s="162"/>
      <c r="AD381" s="162"/>
      <c r="AE381" s="161"/>
      <c r="AF381" s="161"/>
      <c r="AG381" s="162"/>
      <c r="AH381" s="162"/>
      <c r="AI381" s="162"/>
      <c r="AJ381" s="161"/>
      <c r="AK381" s="161"/>
      <c r="AL381" s="162"/>
      <c r="AM381" s="162"/>
      <c r="AN381" s="162"/>
      <c r="AO381" s="161"/>
      <c r="AP381" s="161"/>
      <c r="AQ381" s="162"/>
      <c r="AR381" s="162"/>
      <c r="AS381" s="162"/>
      <c r="AT381" s="161"/>
      <c r="AU381" s="161"/>
      <c r="AV381" s="162"/>
      <c r="AW381" s="162"/>
      <c r="AX381" s="162"/>
      <c r="AY381" s="161"/>
      <c r="AZ381" s="161"/>
      <c r="BA381" s="162"/>
      <c r="BB381" s="162"/>
      <c r="BC381" s="162"/>
      <c r="BD381" s="161"/>
      <c r="BE381" s="161"/>
      <c r="BF381" s="162"/>
      <c r="BG381" s="162"/>
      <c r="BH381" s="162"/>
      <c r="BI381" s="161"/>
      <c r="BJ381" s="161"/>
      <c r="BK381" s="162"/>
      <c r="BL381" s="162"/>
      <c r="BM381" s="162"/>
      <c r="BN381" s="161"/>
      <c r="BO381" s="2"/>
      <c r="BP381" s="2">
        <v>8.1999999999999996E-10</v>
      </c>
      <c r="BQ381" s="2">
        <v>5.5829899335300004</v>
      </c>
      <c r="BR381" s="2">
        <v>10241.202291167199</v>
      </c>
      <c r="BS381" s="2">
        <f t="shared" si="39"/>
        <v>4.8718097106973049E-10</v>
      </c>
      <c r="BT381" s="161"/>
      <c r="BU381" s="162"/>
      <c r="BV381" s="162"/>
      <c r="BW381" s="162"/>
      <c r="BX381" s="161"/>
      <c r="BY381" s="161"/>
      <c r="BZ381" s="162"/>
      <c r="CA381" s="162"/>
      <c r="CB381" s="162"/>
      <c r="CC381" s="161"/>
      <c r="CD381" s="161"/>
      <c r="CE381" s="162"/>
      <c r="CF381" s="162"/>
      <c r="CG381" s="162"/>
      <c r="CH381" s="161"/>
      <c r="CI381" s="161"/>
      <c r="CJ381" s="162"/>
      <c r="CK381" s="162"/>
      <c r="CL381" s="162"/>
      <c r="CM381" s="161"/>
      <c r="CN381" s="161"/>
      <c r="CO381" s="162"/>
      <c r="CP381" s="162"/>
      <c r="CQ381" s="162"/>
      <c r="CR381" s="161"/>
    </row>
    <row r="382" spans="1:96" ht="12.75">
      <c r="A382" s="161"/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2">
        <v>1.87E-9</v>
      </c>
      <c r="N382" s="2">
        <v>4.03230554718</v>
      </c>
      <c r="O382" s="2">
        <v>467.96499035440002</v>
      </c>
      <c r="P382" s="2">
        <f t="shared" si="37"/>
        <v>2.4826808190755877E-10</v>
      </c>
      <c r="Q382" s="161"/>
      <c r="R382" s="162"/>
      <c r="S382" s="162"/>
      <c r="T382" s="162"/>
      <c r="U382" s="161"/>
      <c r="V382" s="161"/>
      <c r="W382" s="162"/>
      <c r="X382" s="162"/>
      <c r="Y382" s="162"/>
      <c r="Z382" s="161"/>
      <c r="AA382" s="161"/>
      <c r="AB382" s="162"/>
      <c r="AC382" s="162"/>
      <c r="AD382" s="162"/>
      <c r="AE382" s="161"/>
      <c r="AF382" s="161"/>
      <c r="AG382" s="162"/>
      <c r="AH382" s="162"/>
      <c r="AI382" s="162"/>
      <c r="AJ382" s="161"/>
      <c r="AK382" s="161"/>
      <c r="AL382" s="162"/>
      <c r="AM382" s="162"/>
      <c r="AN382" s="162"/>
      <c r="AO382" s="161"/>
      <c r="AP382" s="161"/>
      <c r="AQ382" s="162"/>
      <c r="AR382" s="162"/>
      <c r="AS382" s="162"/>
      <c r="AT382" s="161"/>
      <c r="AU382" s="161"/>
      <c r="AV382" s="162"/>
      <c r="AW382" s="162"/>
      <c r="AX382" s="162"/>
      <c r="AY382" s="161"/>
      <c r="AZ382" s="161"/>
      <c r="BA382" s="162"/>
      <c r="BB382" s="162"/>
      <c r="BC382" s="162"/>
      <c r="BD382" s="161"/>
      <c r="BE382" s="161"/>
      <c r="BF382" s="162"/>
      <c r="BG382" s="162"/>
      <c r="BH382" s="162"/>
      <c r="BI382" s="161"/>
      <c r="BJ382" s="161"/>
      <c r="BK382" s="162"/>
      <c r="BL382" s="162"/>
      <c r="BM382" s="162"/>
      <c r="BN382" s="161"/>
      <c r="BO382" s="2"/>
      <c r="BP382" s="2">
        <v>9.4000000000000006E-10</v>
      </c>
      <c r="BQ382" s="2">
        <v>5.47749711149</v>
      </c>
      <c r="BR382" s="2">
        <v>9924.8104215105996</v>
      </c>
      <c r="BS382" s="2">
        <f t="shared" si="39"/>
        <v>7.1031507316921001E-10</v>
      </c>
      <c r="BT382" s="161"/>
      <c r="BU382" s="162"/>
      <c r="BV382" s="162"/>
      <c r="BW382" s="162"/>
      <c r="BX382" s="161"/>
      <c r="BY382" s="161"/>
      <c r="BZ382" s="162"/>
      <c r="CA382" s="162"/>
      <c r="CB382" s="162"/>
      <c r="CC382" s="161"/>
      <c r="CD382" s="161"/>
      <c r="CE382" s="162"/>
      <c r="CF382" s="162"/>
      <c r="CG382" s="162"/>
      <c r="CH382" s="161"/>
      <c r="CI382" s="161"/>
      <c r="CJ382" s="162"/>
      <c r="CK382" s="162"/>
      <c r="CL382" s="162"/>
      <c r="CM382" s="161"/>
      <c r="CN382" s="161"/>
      <c r="CO382" s="162"/>
      <c r="CP382" s="162"/>
      <c r="CQ382" s="162"/>
      <c r="CR382" s="161"/>
    </row>
    <row r="383" spans="1:96" ht="12.75">
      <c r="A383" s="161"/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2">
        <v>2.0000000000000001E-9</v>
      </c>
      <c r="N383" s="2">
        <v>5.60556112058</v>
      </c>
      <c r="O383" s="2">
        <v>1066.49547719</v>
      </c>
      <c r="P383" s="2">
        <f t="shared" si="37"/>
        <v>1.9060648262893668E-9</v>
      </c>
      <c r="Q383" s="161"/>
      <c r="R383" s="162"/>
      <c r="S383" s="162"/>
      <c r="T383" s="162"/>
      <c r="U383" s="161"/>
      <c r="V383" s="161"/>
      <c r="W383" s="162"/>
      <c r="X383" s="162"/>
      <c r="Y383" s="162"/>
      <c r="Z383" s="161"/>
      <c r="AA383" s="161"/>
      <c r="AB383" s="162"/>
      <c r="AC383" s="162"/>
      <c r="AD383" s="162"/>
      <c r="AE383" s="161"/>
      <c r="AF383" s="161"/>
      <c r="AG383" s="162"/>
      <c r="AH383" s="162"/>
      <c r="AI383" s="162"/>
      <c r="AJ383" s="161"/>
      <c r="AK383" s="161"/>
      <c r="AL383" s="162"/>
      <c r="AM383" s="162"/>
      <c r="AN383" s="162"/>
      <c r="AO383" s="161"/>
      <c r="AP383" s="161"/>
      <c r="AQ383" s="162"/>
      <c r="AR383" s="162"/>
      <c r="AS383" s="162"/>
      <c r="AT383" s="161"/>
      <c r="AU383" s="161"/>
      <c r="AV383" s="162"/>
      <c r="AW383" s="162"/>
      <c r="AX383" s="162"/>
      <c r="AY383" s="161"/>
      <c r="AZ383" s="161"/>
      <c r="BA383" s="162"/>
      <c r="BB383" s="162"/>
      <c r="BC383" s="162"/>
      <c r="BD383" s="161"/>
      <c r="BE383" s="161"/>
      <c r="BF383" s="162"/>
      <c r="BG383" s="162"/>
      <c r="BH383" s="162"/>
      <c r="BI383" s="161"/>
      <c r="BJ383" s="161"/>
      <c r="BK383" s="162"/>
      <c r="BL383" s="162"/>
      <c r="BM383" s="162"/>
      <c r="BN383" s="161"/>
      <c r="BO383" s="2"/>
      <c r="BP383" s="2">
        <v>8.1999999999999996E-10</v>
      </c>
      <c r="BQ383" s="2">
        <v>4.7198831414500004</v>
      </c>
      <c r="BR383" s="2">
        <v>15141.390794311999</v>
      </c>
      <c r="BS383" s="2">
        <f t="shared" si="39"/>
        <v>-6.309331614689239E-10</v>
      </c>
      <c r="BT383" s="161"/>
      <c r="BU383" s="162"/>
      <c r="BV383" s="162"/>
      <c r="BW383" s="162"/>
      <c r="BX383" s="161"/>
      <c r="BY383" s="161"/>
      <c r="BZ383" s="162"/>
      <c r="CA383" s="162"/>
      <c r="CB383" s="162"/>
      <c r="CC383" s="161"/>
      <c r="CD383" s="161"/>
      <c r="CE383" s="162"/>
      <c r="CF383" s="162"/>
      <c r="CG383" s="162"/>
      <c r="CH383" s="161"/>
      <c r="CI383" s="161"/>
      <c r="CJ383" s="162"/>
      <c r="CK383" s="162"/>
      <c r="CL383" s="162"/>
      <c r="CM383" s="161"/>
      <c r="CN383" s="161"/>
      <c r="CO383" s="162"/>
      <c r="CP383" s="162"/>
      <c r="CQ383" s="162"/>
      <c r="CR383" s="161"/>
    </row>
    <row r="384" spans="1:96" ht="12.75">
      <c r="A384" s="161"/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2">
        <v>2.3100000000000001E-9</v>
      </c>
      <c r="N384" s="2">
        <v>1.09802712785</v>
      </c>
      <c r="O384" s="2">
        <v>12341.8069042809</v>
      </c>
      <c r="P384" s="2">
        <f t="shared" si="37"/>
        <v>-4.8655659536365192E-10</v>
      </c>
      <c r="Q384" s="161"/>
      <c r="R384" s="162"/>
      <c r="S384" s="162"/>
      <c r="T384" s="162"/>
      <c r="U384" s="161"/>
      <c r="V384" s="161"/>
      <c r="W384" s="162"/>
      <c r="X384" s="162"/>
      <c r="Y384" s="162"/>
      <c r="Z384" s="161"/>
      <c r="AA384" s="161"/>
      <c r="AB384" s="162"/>
      <c r="AC384" s="162"/>
      <c r="AD384" s="162"/>
      <c r="AE384" s="161"/>
      <c r="AF384" s="161"/>
      <c r="AG384" s="162"/>
      <c r="AH384" s="162"/>
      <c r="AI384" s="162"/>
      <c r="AJ384" s="161"/>
      <c r="AK384" s="161"/>
      <c r="AL384" s="162"/>
      <c r="AM384" s="162"/>
      <c r="AN384" s="162"/>
      <c r="AO384" s="161"/>
      <c r="AP384" s="161"/>
      <c r="AQ384" s="162"/>
      <c r="AR384" s="162"/>
      <c r="AS384" s="162"/>
      <c r="AT384" s="161"/>
      <c r="AU384" s="161"/>
      <c r="AV384" s="162"/>
      <c r="AW384" s="162"/>
      <c r="AX384" s="162"/>
      <c r="AY384" s="161"/>
      <c r="AZ384" s="161"/>
      <c r="BA384" s="162"/>
      <c r="BB384" s="162"/>
      <c r="BC384" s="162"/>
      <c r="BD384" s="161"/>
      <c r="BE384" s="161"/>
      <c r="BF384" s="162"/>
      <c r="BG384" s="162"/>
      <c r="BH384" s="162"/>
      <c r="BI384" s="161"/>
      <c r="BJ384" s="161"/>
      <c r="BK384" s="162"/>
      <c r="BL384" s="162"/>
      <c r="BM384" s="162"/>
      <c r="BN384" s="161"/>
      <c r="BO384" s="2"/>
      <c r="BP384" s="2">
        <v>9.6999999999999996E-10</v>
      </c>
      <c r="BQ384" s="2">
        <v>5.6145877873799996</v>
      </c>
      <c r="BR384" s="2">
        <v>2787.0430238573999</v>
      </c>
      <c r="BS384" s="2">
        <f t="shared" si="39"/>
        <v>-8.8821037792488055E-10</v>
      </c>
      <c r="BT384" s="161"/>
      <c r="BU384" s="162"/>
      <c r="BV384" s="162"/>
      <c r="BW384" s="162"/>
      <c r="BX384" s="161"/>
      <c r="BY384" s="161"/>
      <c r="BZ384" s="162"/>
      <c r="CA384" s="162"/>
      <c r="CB384" s="162"/>
      <c r="CC384" s="161"/>
      <c r="CD384" s="161"/>
      <c r="CE384" s="162"/>
      <c r="CF384" s="162"/>
      <c r="CG384" s="162"/>
      <c r="CH384" s="161"/>
      <c r="CI384" s="161"/>
      <c r="CJ384" s="162"/>
      <c r="CK384" s="162"/>
      <c r="CL384" s="162"/>
      <c r="CM384" s="161"/>
      <c r="CN384" s="161"/>
      <c r="CO384" s="162"/>
      <c r="CP384" s="162"/>
      <c r="CQ384" s="162"/>
      <c r="CR384" s="161"/>
    </row>
    <row r="385" spans="1:96" ht="12.75">
      <c r="A385" s="161"/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2">
        <v>1.99E-9</v>
      </c>
      <c r="N385" s="2">
        <v>0.29500625200000002</v>
      </c>
      <c r="O385" s="2">
        <v>149.56319713459999</v>
      </c>
      <c r="P385" s="2">
        <f t="shared" ref="P385:P448" si="40">M385*COS(N385+O385*Tau)</f>
        <v>1.7126871130916125E-9</v>
      </c>
      <c r="Q385" s="161"/>
      <c r="R385" s="162"/>
      <c r="S385" s="162"/>
      <c r="T385" s="162"/>
      <c r="U385" s="161"/>
      <c r="V385" s="161"/>
      <c r="W385" s="162"/>
      <c r="X385" s="162"/>
      <c r="Y385" s="162"/>
      <c r="Z385" s="161"/>
      <c r="AA385" s="161"/>
      <c r="AB385" s="162"/>
      <c r="AC385" s="162"/>
      <c r="AD385" s="162"/>
      <c r="AE385" s="161"/>
      <c r="AF385" s="161"/>
      <c r="AG385" s="162"/>
      <c r="AH385" s="162"/>
      <c r="AI385" s="162"/>
      <c r="AJ385" s="161"/>
      <c r="AK385" s="161"/>
      <c r="AL385" s="162"/>
      <c r="AM385" s="162"/>
      <c r="AN385" s="162"/>
      <c r="AO385" s="161"/>
      <c r="AP385" s="161"/>
      <c r="AQ385" s="162"/>
      <c r="AR385" s="162"/>
      <c r="AS385" s="162"/>
      <c r="AT385" s="161"/>
      <c r="AU385" s="161"/>
      <c r="AV385" s="162"/>
      <c r="AW385" s="162"/>
      <c r="AX385" s="162"/>
      <c r="AY385" s="161"/>
      <c r="AZ385" s="161"/>
      <c r="BA385" s="162"/>
      <c r="BB385" s="162"/>
      <c r="BC385" s="162"/>
      <c r="BD385" s="161"/>
      <c r="BE385" s="161"/>
      <c r="BF385" s="162"/>
      <c r="BG385" s="162"/>
      <c r="BH385" s="162"/>
      <c r="BI385" s="161"/>
      <c r="BJ385" s="161"/>
      <c r="BK385" s="162"/>
      <c r="BL385" s="162"/>
      <c r="BM385" s="162"/>
      <c r="BN385" s="161"/>
      <c r="BO385" s="2"/>
      <c r="BP385" s="2">
        <v>9.5999999999999999E-10</v>
      </c>
      <c r="BQ385" s="2">
        <v>3.8907394634800001</v>
      </c>
      <c r="BR385" s="2">
        <v>6379.0550772092001</v>
      </c>
      <c r="BS385" s="2">
        <f t="shared" ref="BS385:BS448" si="41">BP385*COS(BQ385+BR385*Tau)</f>
        <v>9.5812737894595682E-10</v>
      </c>
      <c r="BT385" s="161"/>
      <c r="BU385" s="162"/>
      <c r="BV385" s="162"/>
      <c r="BW385" s="162"/>
      <c r="BX385" s="161"/>
      <c r="BY385" s="161"/>
      <c r="BZ385" s="162"/>
      <c r="CA385" s="162"/>
      <c r="CB385" s="162"/>
      <c r="CC385" s="161"/>
      <c r="CD385" s="161"/>
      <c r="CE385" s="162"/>
      <c r="CF385" s="162"/>
      <c r="CG385" s="162"/>
      <c r="CH385" s="161"/>
      <c r="CI385" s="161"/>
      <c r="CJ385" s="162"/>
      <c r="CK385" s="162"/>
      <c r="CL385" s="162"/>
      <c r="CM385" s="161"/>
      <c r="CN385" s="161"/>
      <c r="CO385" s="162"/>
      <c r="CP385" s="162"/>
      <c r="CQ385" s="162"/>
      <c r="CR385" s="161"/>
    </row>
    <row r="386" spans="1:96" ht="12.75">
      <c r="A386" s="161"/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2">
        <v>2.4899999999999999E-9</v>
      </c>
      <c r="N386" s="2">
        <v>5.1047321081400003</v>
      </c>
      <c r="O386" s="2">
        <v>7875.6718636242003</v>
      </c>
      <c r="P386" s="2">
        <f t="shared" si="40"/>
        <v>1.618156215837653E-9</v>
      </c>
      <c r="Q386" s="161"/>
      <c r="R386" s="162"/>
      <c r="S386" s="162"/>
      <c r="T386" s="162"/>
      <c r="U386" s="161"/>
      <c r="V386" s="161"/>
      <c r="W386" s="162"/>
      <c r="X386" s="162"/>
      <c r="Y386" s="162"/>
      <c r="Z386" s="161"/>
      <c r="AA386" s="161"/>
      <c r="AB386" s="162"/>
      <c r="AC386" s="162"/>
      <c r="AD386" s="162"/>
      <c r="AE386" s="161"/>
      <c r="AF386" s="161"/>
      <c r="AG386" s="162"/>
      <c r="AH386" s="162"/>
      <c r="AI386" s="162"/>
      <c r="AJ386" s="161"/>
      <c r="AK386" s="161"/>
      <c r="AL386" s="162"/>
      <c r="AM386" s="162"/>
      <c r="AN386" s="162"/>
      <c r="AO386" s="161"/>
      <c r="AP386" s="161"/>
      <c r="AQ386" s="162"/>
      <c r="AR386" s="162"/>
      <c r="AS386" s="162"/>
      <c r="AT386" s="161"/>
      <c r="AU386" s="161"/>
      <c r="AV386" s="162"/>
      <c r="AW386" s="162"/>
      <c r="AX386" s="162"/>
      <c r="AY386" s="161"/>
      <c r="AZ386" s="161"/>
      <c r="BA386" s="162"/>
      <c r="BB386" s="162"/>
      <c r="BC386" s="162"/>
      <c r="BD386" s="161"/>
      <c r="BE386" s="161"/>
      <c r="BF386" s="162"/>
      <c r="BG386" s="162"/>
      <c r="BH386" s="162"/>
      <c r="BI386" s="161"/>
      <c r="BJ386" s="161"/>
      <c r="BK386" s="162"/>
      <c r="BL386" s="162"/>
      <c r="BM386" s="162"/>
      <c r="BN386" s="161"/>
      <c r="BO386" s="2"/>
      <c r="BP386" s="2">
        <v>8.0999999999999999E-10</v>
      </c>
      <c r="BQ386" s="2">
        <v>3.1303848244400001</v>
      </c>
      <c r="BR386" s="2">
        <v>36147.409877300401</v>
      </c>
      <c r="BS386" s="2">
        <f t="shared" si="41"/>
        <v>-6.5508900600955023E-10</v>
      </c>
      <c r="BT386" s="161"/>
      <c r="BU386" s="162"/>
      <c r="BV386" s="162"/>
      <c r="BW386" s="162"/>
      <c r="BX386" s="161"/>
      <c r="BY386" s="161"/>
      <c r="BZ386" s="162"/>
      <c r="CA386" s="162"/>
      <c r="CB386" s="162"/>
      <c r="CC386" s="161"/>
      <c r="CD386" s="161"/>
      <c r="CE386" s="162"/>
      <c r="CF386" s="162"/>
      <c r="CG386" s="162"/>
      <c r="CH386" s="161"/>
      <c r="CI386" s="161"/>
      <c r="CJ386" s="162"/>
      <c r="CK386" s="162"/>
      <c r="CL386" s="162"/>
      <c r="CM386" s="161"/>
      <c r="CN386" s="161"/>
      <c r="CO386" s="162"/>
      <c r="CP386" s="162"/>
      <c r="CQ386" s="162"/>
      <c r="CR386" s="161"/>
    </row>
    <row r="387" spans="1:96" ht="12.75">
      <c r="A387" s="161"/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2">
        <v>2.0799999999999998E-9</v>
      </c>
      <c r="N387" s="2">
        <v>0.93013835019000002</v>
      </c>
      <c r="O387" s="2">
        <v>14919.0178537546</v>
      </c>
      <c r="P387" s="2">
        <f t="shared" si="40"/>
        <v>2.0678731278642113E-9</v>
      </c>
      <c r="Q387" s="161"/>
      <c r="R387" s="162"/>
      <c r="S387" s="162"/>
      <c r="T387" s="162"/>
      <c r="U387" s="161"/>
      <c r="V387" s="161"/>
      <c r="W387" s="162"/>
      <c r="X387" s="162"/>
      <c r="Y387" s="162"/>
      <c r="Z387" s="161"/>
      <c r="AA387" s="161"/>
      <c r="AB387" s="162"/>
      <c r="AC387" s="162"/>
      <c r="AD387" s="162"/>
      <c r="AE387" s="161"/>
      <c r="AF387" s="161"/>
      <c r="AG387" s="162"/>
      <c r="AH387" s="162"/>
      <c r="AI387" s="162"/>
      <c r="AJ387" s="161"/>
      <c r="AK387" s="161"/>
      <c r="AL387" s="162"/>
      <c r="AM387" s="162"/>
      <c r="AN387" s="162"/>
      <c r="AO387" s="161"/>
      <c r="AP387" s="161"/>
      <c r="AQ387" s="162"/>
      <c r="AR387" s="162"/>
      <c r="AS387" s="162"/>
      <c r="AT387" s="161"/>
      <c r="AU387" s="161"/>
      <c r="AV387" s="162"/>
      <c r="AW387" s="162"/>
      <c r="AX387" s="162"/>
      <c r="AY387" s="161"/>
      <c r="AZ387" s="161"/>
      <c r="BA387" s="162"/>
      <c r="BB387" s="162"/>
      <c r="BC387" s="162"/>
      <c r="BD387" s="161"/>
      <c r="BE387" s="161"/>
      <c r="BF387" s="162"/>
      <c r="BG387" s="162"/>
      <c r="BH387" s="162"/>
      <c r="BI387" s="161"/>
      <c r="BJ387" s="161"/>
      <c r="BK387" s="162"/>
      <c r="BL387" s="162"/>
      <c r="BM387" s="162"/>
      <c r="BN387" s="161"/>
      <c r="BO387" s="2"/>
      <c r="BP387" s="2">
        <v>1.0999999999999999E-9</v>
      </c>
      <c r="BQ387" s="2">
        <v>4.8997849229100003</v>
      </c>
      <c r="BR387" s="2">
        <v>72140.628666687306</v>
      </c>
      <c r="BS387" s="2">
        <f t="shared" si="41"/>
        <v>8.0374870870110691E-10</v>
      </c>
      <c r="BT387" s="161"/>
      <c r="BU387" s="162"/>
      <c r="BV387" s="162"/>
      <c r="BW387" s="162"/>
      <c r="BX387" s="161"/>
      <c r="BY387" s="161"/>
      <c r="BZ387" s="162"/>
      <c r="CA387" s="162"/>
      <c r="CB387" s="162"/>
      <c r="CC387" s="161"/>
      <c r="CD387" s="161"/>
      <c r="CE387" s="162"/>
      <c r="CF387" s="162"/>
      <c r="CG387" s="162"/>
      <c r="CH387" s="161"/>
      <c r="CI387" s="161"/>
      <c r="CJ387" s="162"/>
      <c r="CK387" s="162"/>
      <c r="CL387" s="162"/>
      <c r="CM387" s="161"/>
      <c r="CN387" s="161"/>
      <c r="CO387" s="162"/>
      <c r="CP387" s="162"/>
      <c r="CQ387" s="162"/>
      <c r="CR387" s="161"/>
    </row>
    <row r="388" spans="1:96" ht="12.75">
      <c r="A388" s="161"/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2">
        <v>1.79E-9</v>
      </c>
      <c r="N388" s="2">
        <v>0.87104393078999998</v>
      </c>
      <c r="O388" s="2">
        <v>12721.572099417001</v>
      </c>
      <c r="P388" s="2">
        <f t="shared" si="40"/>
        <v>1.5263904284169004E-9</v>
      </c>
      <c r="Q388" s="161"/>
      <c r="R388" s="162"/>
      <c r="S388" s="162"/>
      <c r="T388" s="162"/>
      <c r="U388" s="161"/>
      <c r="V388" s="161"/>
      <c r="W388" s="162"/>
      <c r="X388" s="162"/>
      <c r="Y388" s="162"/>
      <c r="Z388" s="161"/>
      <c r="AA388" s="161"/>
      <c r="AB388" s="162"/>
      <c r="AC388" s="162"/>
      <c r="AD388" s="162"/>
      <c r="AE388" s="161"/>
      <c r="AF388" s="161"/>
      <c r="AG388" s="162"/>
      <c r="AH388" s="162"/>
      <c r="AI388" s="162"/>
      <c r="AJ388" s="161"/>
      <c r="AK388" s="161"/>
      <c r="AL388" s="162"/>
      <c r="AM388" s="162"/>
      <c r="AN388" s="162"/>
      <c r="AO388" s="161"/>
      <c r="AP388" s="161"/>
      <c r="AQ388" s="162"/>
      <c r="AR388" s="162"/>
      <c r="AS388" s="162"/>
      <c r="AT388" s="161"/>
      <c r="AU388" s="161"/>
      <c r="AV388" s="162"/>
      <c r="AW388" s="162"/>
      <c r="AX388" s="162"/>
      <c r="AY388" s="161"/>
      <c r="AZ388" s="161"/>
      <c r="BA388" s="162"/>
      <c r="BB388" s="162"/>
      <c r="BC388" s="162"/>
      <c r="BD388" s="161"/>
      <c r="BE388" s="161"/>
      <c r="BF388" s="162"/>
      <c r="BG388" s="162"/>
      <c r="BH388" s="162"/>
      <c r="BI388" s="161"/>
      <c r="BJ388" s="161"/>
      <c r="BK388" s="162"/>
      <c r="BL388" s="162"/>
      <c r="BM388" s="162"/>
      <c r="BN388" s="161"/>
      <c r="BO388" s="2"/>
      <c r="BP388" s="2">
        <v>9.6999999999999996E-10</v>
      </c>
      <c r="BQ388" s="2">
        <v>5.2076456305900001</v>
      </c>
      <c r="BR388" s="2">
        <v>6303.4311693902</v>
      </c>
      <c r="BS388" s="2">
        <f t="shared" si="41"/>
        <v>-9.9677108668748677E-11</v>
      </c>
      <c r="BT388" s="161"/>
      <c r="BU388" s="162"/>
      <c r="BV388" s="162"/>
      <c r="BW388" s="162"/>
      <c r="BX388" s="161"/>
      <c r="BY388" s="161"/>
      <c r="BZ388" s="162"/>
      <c r="CA388" s="162"/>
      <c r="CB388" s="162"/>
      <c r="CC388" s="161"/>
      <c r="CD388" s="161"/>
      <c r="CE388" s="162"/>
      <c r="CF388" s="162"/>
      <c r="CG388" s="162"/>
      <c r="CH388" s="161"/>
      <c r="CI388" s="161"/>
      <c r="CJ388" s="162"/>
      <c r="CK388" s="162"/>
      <c r="CL388" s="162"/>
      <c r="CM388" s="161"/>
      <c r="CN388" s="161"/>
      <c r="CO388" s="162"/>
      <c r="CP388" s="162"/>
      <c r="CQ388" s="162"/>
      <c r="CR388" s="161"/>
    </row>
    <row r="389" spans="1:96" ht="12.75">
      <c r="A389" s="161"/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2">
        <v>2.0299999999999998E-9</v>
      </c>
      <c r="N389" s="2">
        <v>1.56920753653</v>
      </c>
      <c r="O389" s="2">
        <v>28286.990484861199</v>
      </c>
      <c r="P389" s="2">
        <f t="shared" si="40"/>
        <v>-4.800917436956843E-10</v>
      </c>
      <c r="Q389" s="161"/>
      <c r="R389" s="162"/>
      <c r="S389" s="162"/>
      <c r="T389" s="162"/>
      <c r="U389" s="161"/>
      <c r="V389" s="161"/>
      <c r="W389" s="162"/>
      <c r="X389" s="162"/>
      <c r="Y389" s="162"/>
      <c r="Z389" s="161"/>
      <c r="AA389" s="161"/>
      <c r="AB389" s="162"/>
      <c r="AC389" s="162"/>
      <c r="AD389" s="162"/>
      <c r="AE389" s="161"/>
      <c r="AF389" s="161"/>
      <c r="AG389" s="162"/>
      <c r="AH389" s="162"/>
      <c r="AI389" s="162"/>
      <c r="AJ389" s="161"/>
      <c r="AK389" s="161"/>
      <c r="AL389" s="162"/>
      <c r="AM389" s="162"/>
      <c r="AN389" s="162"/>
      <c r="AO389" s="161"/>
      <c r="AP389" s="161"/>
      <c r="AQ389" s="162"/>
      <c r="AR389" s="162"/>
      <c r="AS389" s="162"/>
      <c r="AT389" s="161"/>
      <c r="AU389" s="161"/>
      <c r="AV389" s="162"/>
      <c r="AW389" s="162"/>
      <c r="AX389" s="162"/>
      <c r="AY389" s="161"/>
      <c r="AZ389" s="161"/>
      <c r="BA389" s="162"/>
      <c r="BB389" s="162"/>
      <c r="BC389" s="162"/>
      <c r="BD389" s="161"/>
      <c r="BE389" s="161"/>
      <c r="BF389" s="162"/>
      <c r="BG389" s="162"/>
      <c r="BH389" s="162"/>
      <c r="BI389" s="161"/>
      <c r="BJ389" s="161"/>
      <c r="BK389" s="162"/>
      <c r="BL389" s="162"/>
      <c r="BM389" s="162"/>
      <c r="BN389" s="161"/>
      <c r="BO389" s="2"/>
      <c r="BP389" s="2">
        <v>8.1999999999999996E-10</v>
      </c>
      <c r="BQ389" s="2">
        <v>5.2634271613900001</v>
      </c>
      <c r="BR389" s="2">
        <v>9814.6041002912007</v>
      </c>
      <c r="BS389" s="2">
        <f t="shared" si="41"/>
        <v>3.6379901942204084E-10</v>
      </c>
      <c r="BT389" s="161"/>
      <c r="BU389" s="162"/>
      <c r="BV389" s="162"/>
      <c r="BW389" s="162"/>
      <c r="BX389" s="161"/>
      <c r="BY389" s="161"/>
      <c r="BZ389" s="162"/>
      <c r="CA389" s="162"/>
      <c r="CB389" s="162"/>
      <c r="CC389" s="161"/>
      <c r="CD389" s="161"/>
      <c r="CE389" s="162"/>
      <c r="CF389" s="162"/>
      <c r="CG389" s="162"/>
      <c r="CH389" s="161"/>
      <c r="CI389" s="161"/>
      <c r="CJ389" s="162"/>
      <c r="CK389" s="162"/>
      <c r="CL389" s="162"/>
      <c r="CM389" s="161"/>
      <c r="CN389" s="161"/>
      <c r="CO389" s="162"/>
      <c r="CP389" s="162"/>
      <c r="CQ389" s="162"/>
      <c r="CR389" s="161"/>
    </row>
    <row r="390" spans="1:96" ht="12.75">
      <c r="A390" s="161"/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2">
        <v>1.79E-9</v>
      </c>
      <c r="N390" s="2">
        <v>2.4703638644299999</v>
      </c>
      <c r="O390" s="2">
        <v>16062.1845261168</v>
      </c>
      <c r="P390" s="2">
        <f t="shared" si="40"/>
        <v>3.447216956204423E-10</v>
      </c>
      <c r="Q390" s="161"/>
      <c r="R390" s="162"/>
      <c r="S390" s="162"/>
      <c r="T390" s="162"/>
      <c r="U390" s="161"/>
      <c r="V390" s="161"/>
      <c r="W390" s="162"/>
      <c r="X390" s="162"/>
      <c r="Y390" s="162"/>
      <c r="Z390" s="161"/>
      <c r="AA390" s="161"/>
      <c r="AB390" s="162"/>
      <c r="AC390" s="162"/>
      <c r="AD390" s="162"/>
      <c r="AE390" s="161"/>
      <c r="AF390" s="161"/>
      <c r="AG390" s="162"/>
      <c r="AH390" s="162"/>
      <c r="AI390" s="162"/>
      <c r="AJ390" s="161"/>
      <c r="AK390" s="161"/>
      <c r="AL390" s="162"/>
      <c r="AM390" s="162"/>
      <c r="AN390" s="162"/>
      <c r="AO390" s="161"/>
      <c r="AP390" s="161"/>
      <c r="AQ390" s="162"/>
      <c r="AR390" s="162"/>
      <c r="AS390" s="162"/>
      <c r="AT390" s="161"/>
      <c r="AU390" s="161"/>
      <c r="AV390" s="162"/>
      <c r="AW390" s="162"/>
      <c r="AX390" s="162"/>
      <c r="AY390" s="161"/>
      <c r="AZ390" s="161"/>
      <c r="BA390" s="162"/>
      <c r="BB390" s="162"/>
      <c r="BC390" s="162"/>
      <c r="BD390" s="161"/>
      <c r="BE390" s="161"/>
      <c r="BF390" s="162"/>
      <c r="BG390" s="162"/>
      <c r="BH390" s="162"/>
      <c r="BI390" s="161"/>
      <c r="BJ390" s="161"/>
      <c r="BK390" s="162"/>
      <c r="BL390" s="162"/>
      <c r="BM390" s="162"/>
      <c r="BN390" s="161"/>
      <c r="BO390" s="2"/>
      <c r="BP390" s="2">
        <v>1.09E-9</v>
      </c>
      <c r="BQ390" s="2">
        <v>2.3555558977</v>
      </c>
      <c r="BR390" s="2">
        <v>83286.914269553497</v>
      </c>
      <c r="BS390" s="2">
        <f t="shared" si="41"/>
        <v>7.8834796829988362E-10</v>
      </c>
      <c r="BT390" s="161"/>
      <c r="BU390" s="162"/>
      <c r="BV390" s="162"/>
      <c r="BW390" s="162"/>
      <c r="BX390" s="161"/>
      <c r="BY390" s="161"/>
      <c r="BZ390" s="162"/>
      <c r="CA390" s="162"/>
      <c r="CB390" s="162"/>
      <c r="CC390" s="161"/>
      <c r="CD390" s="161"/>
      <c r="CE390" s="162"/>
      <c r="CF390" s="162"/>
      <c r="CG390" s="162"/>
      <c r="CH390" s="161"/>
      <c r="CI390" s="161"/>
      <c r="CJ390" s="162"/>
      <c r="CK390" s="162"/>
      <c r="CL390" s="162"/>
      <c r="CM390" s="161"/>
      <c r="CN390" s="161"/>
      <c r="CO390" s="162"/>
      <c r="CP390" s="162"/>
      <c r="CQ390" s="162"/>
      <c r="CR390" s="161"/>
    </row>
    <row r="391" spans="1:96" ht="12.75">
      <c r="A391" s="161"/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2">
        <v>1.9800000000000002E-9</v>
      </c>
      <c r="N391" s="2">
        <v>3.5406158850199998</v>
      </c>
      <c r="O391" s="2">
        <v>30.914125635000001</v>
      </c>
      <c r="P391" s="2">
        <f t="shared" si="40"/>
        <v>-1.9289293922291974E-9</v>
      </c>
      <c r="Q391" s="161"/>
      <c r="R391" s="162"/>
      <c r="S391" s="162"/>
      <c r="T391" s="162"/>
      <c r="U391" s="161"/>
      <c r="V391" s="161"/>
      <c r="W391" s="162"/>
      <c r="X391" s="162"/>
      <c r="Y391" s="162"/>
      <c r="Z391" s="161"/>
      <c r="AA391" s="161"/>
      <c r="AB391" s="162"/>
      <c r="AC391" s="162"/>
      <c r="AD391" s="162"/>
      <c r="AE391" s="161"/>
      <c r="AF391" s="161"/>
      <c r="AG391" s="162"/>
      <c r="AH391" s="162"/>
      <c r="AI391" s="162"/>
      <c r="AJ391" s="161"/>
      <c r="AK391" s="161"/>
      <c r="AL391" s="162"/>
      <c r="AM391" s="162"/>
      <c r="AN391" s="162"/>
      <c r="AO391" s="161"/>
      <c r="AP391" s="161"/>
      <c r="AQ391" s="162"/>
      <c r="AR391" s="162"/>
      <c r="AS391" s="162"/>
      <c r="AT391" s="161"/>
      <c r="AU391" s="161"/>
      <c r="AV391" s="162"/>
      <c r="AW391" s="162"/>
      <c r="AX391" s="162"/>
      <c r="AY391" s="161"/>
      <c r="AZ391" s="161"/>
      <c r="BA391" s="162"/>
      <c r="BB391" s="162"/>
      <c r="BC391" s="162"/>
      <c r="BD391" s="161"/>
      <c r="BE391" s="161"/>
      <c r="BF391" s="162"/>
      <c r="BG391" s="162"/>
      <c r="BH391" s="162"/>
      <c r="BI391" s="161"/>
      <c r="BJ391" s="161"/>
      <c r="BK391" s="162"/>
      <c r="BL391" s="162"/>
      <c r="BM391" s="162"/>
      <c r="BN391" s="161"/>
      <c r="BO391" s="2"/>
      <c r="BP391" s="2">
        <v>9.6999999999999996E-10</v>
      </c>
      <c r="BQ391" s="2">
        <v>2.5849295805699999</v>
      </c>
      <c r="BR391" s="2">
        <v>30666.154958432799</v>
      </c>
      <c r="BS391" s="2">
        <f t="shared" si="41"/>
        <v>-5.7100160689741678E-10</v>
      </c>
      <c r="BT391" s="161"/>
      <c r="BU391" s="162"/>
      <c r="BV391" s="162"/>
      <c r="BW391" s="162"/>
      <c r="BX391" s="161"/>
      <c r="BY391" s="161"/>
      <c r="BZ391" s="162"/>
      <c r="CA391" s="162"/>
      <c r="CB391" s="162"/>
      <c r="CC391" s="161"/>
      <c r="CD391" s="161"/>
      <c r="CE391" s="162"/>
      <c r="CF391" s="162"/>
      <c r="CG391" s="162"/>
      <c r="CH391" s="161"/>
      <c r="CI391" s="161"/>
      <c r="CJ391" s="162"/>
      <c r="CK391" s="162"/>
      <c r="CL391" s="162"/>
      <c r="CM391" s="161"/>
      <c r="CN391" s="161"/>
      <c r="CO391" s="162"/>
      <c r="CP391" s="162"/>
      <c r="CQ391" s="162"/>
      <c r="CR391" s="161"/>
    </row>
    <row r="392" spans="1:96" ht="12.75">
      <c r="A392" s="161"/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2">
        <v>1.7100000000000001E-9</v>
      </c>
      <c r="N392" s="2">
        <v>3.4535651811300001</v>
      </c>
      <c r="O392" s="2">
        <v>5327.4761083827998</v>
      </c>
      <c r="P392" s="2">
        <f t="shared" si="40"/>
        <v>9.9151288299871959E-10</v>
      </c>
      <c r="Q392" s="161"/>
      <c r="R392" s="162"/>
      <c r="S392" s="162"/>
      <c r="T392" s="162"/>
      <c r="U392" s="161"/>
      <c r="V392" s="161"/>
      <c r="W392" s="162"/>
      <c r="X392" s="162"/>
      <c r="Y392" s="162"/>
      <c r="Z392" s="161"/>
      <c r="AA392" s="161"/>
      <c r="AB392" s="162"/>
      <c r="AC392" s="162"/>
      <c r="AD392" s="162"/>
      <c r="AE392" s="161"/>
      <c r="AF392" s="161"/>
      <c r="AG392" s="162"/>
      <c r="AH392" s="162"/>
      <c r="AI392" s="162"/>
      <c r="AJ392" s="161"/>
      <c r="AK392" s="161"/>
      <c r="AL392" s="162"/>
      <c r="AM392" s="162"/>
      <c r="AN392" s="162"/>
      <c r="AO392" s="161"/>
      <c r="AP392" s="161"/>
      <c r="AQ392" s="162"/>
      <c r="AR392" s="162"/>
      <c r="AS392" s="162"/>
      <c r="AT392" s="161"/>
      <c r="AU392" s="161"/>
      <c r="AV392" s="162"/>
      <c r="AW392" s="162"/>
      <c r="AX392" s="162"/>
      <c r="AY392" s="161"/>
      <c r="AZ392" s="161"/>
      <c r="BA392" s="162"/>
      <c r="BB392" s="162"/>
      <c r="BC392" s="162"/>
      <c r="BD392" s="161"/>
      <c r="BE392" s="161"/>
      <c r="BF392" s="162"/>
      <c r="BG392" s="162"/>
      <c r="BH392" s="162"/>
      <c r="BI392" s="161"/>
      <c r="BJ392" s="161"/>
      <c r="BK392" s="162"/>
      <c r="BL392" s="162"/>
      <c r="BM392" s="162"/>
      <c r="BN392" s="161"/>
      <c r="BO392" s="2"/>
      <c r="BP392" s="2">
        <v>9.2999999999999999E-10</v>
      </c>
      <c r="BQ392" s="2">
        <v>1.32651591333</v>
      </c>
      <c r="BR392" s="2">
        <v>23020.653086587899</v>
      </c>
      <c r="BS392" s="2">
        <f t="shared" si="41"/>
        <v>7.4065651632966749E-10</v>
      </c>
      <c r="BT392" s="161"/>
      <c r="BU392" s="162"/>
      <c r="BV392" s="162"/>
      <c r="BW392" s="162"/>
      <c r="BX392" s="161"/>
      <c r="BY392" s="161"/>
      <c r="BZ392" s="162"/>
      <c r="CA392" s="162"/>
      <c r="CB392" s="162"/>
      <c r="CC392" s="161"/>
      <c r="CD392" s="161"/>
      <c r="CE392" s="162"/>
      <c r="CF392" s="162"/>
      <c r="CG392" s="162"/>
      <c r="CH392" s="161"/>
      <c r="CI392" s="161"/>
      <c r="CJ392" s="162"/>
      <c r="CK392" s="162"/>
      <c r="CL392" s="162"/>
      <c r="CM392" s="161"/>
      <c r="CN392" s="161"/>
      <c r="CO392" s="162"/>
      <c r="CP392" s="162"/>
      <c r="CQ392" s="162"/>
      <c r="CR392" s="161"/>
    </row>
    <row r="393" spans="1:96" ht="12.75">
      <c r="A393" s="161"/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2">
        <v>1.8300000000000001E-9</v>
      </c>
      <c r="N393" s="2">
        <v>0.72325421603999995</v>
      </c>
      <c r="O393" s="2">
        <v>6272.0301497275004</v>
      </c>
      <c r="P393" s="2">
        <f t="shared" si="40"/>
        <v>-1.6015299474480191E-9</v>
      </c>
      <c r="Q393" s="161"/>
      <c r="R393" s="162"/>
      <c r="S393" s="162"/>
      <c r="T393" s="162"/>
      <c r="U393" s="161"/>
      <c r="V393" s="161"/>
      <c r="W393" s="162"/>
      <c r="X393" s="162"/>
      <c r="Y393" s="162"/>
      <c r="Z393" s="161"/>
      <c r="AA393" s="161"/>
      <c r="AB393" s="162"/>
      <c r="AC393" s="162"/>
      <c r="AD393" s="162"/>
      <c r="AE393" s="161"/>
      <c r="AF393" s="161"/>
      <c r="AG393" s="162"/>
      <c r="AH393" s="162"/>
      <c r="AI393" s="162"/>
      <c r="AJ393" s="161"/>
      <c r="AK393" s="161"/>
      <c r="AL393" s="162"/>
      <c r="AM393" s="162"/>
      <c r="AN393" s="162"/>
      <c r="AO393" s="161"/>
      <c r="AP393" s="161"/>
      <c r="AQ393" s="162"/>
      <c r="AR393" s="162"/>
      <c r="AS393" s="162"/>
      <c r="AT393" s="161"/>
      <c r="AU393" s="161"/>
      <c r="AV393" s="162"/>
      <c r="AW393" s="162"/>
      <c r="AX393" s="162"/>
      <c r="AY393" s="161"/>
      <c r="AZ393" s="161"/>
      <c r="BA393" s="162"/>
      <c r="BB393" s="162"/>
      <c r="BC393" s="162"/>
      <c r="BD393" s="161"/>
      <c r="BE393" s="161"/>
      <c r="BF393" s="162"/>
      <c r="BG393" s="162"/>
      <c r="BH393" s="162"/>
      <c r="BI393" s="161"/>
      <c r="BJ393" s="161"/>
      <c r="BK393" s="162"/>
      <c r="BL393" s="162"/>
      <c r="BM393" s="162"/>
      <c r="BN393" s="161"/>
      <c r="BO393" s="2"/>
      <c r="BP393" s="2">
        <v>7.7999999999999999E-10</v>
      </c>
      <c r="BQ393" s="2">
        <v>3.9958863075400002</v>
      </c>
      <c r="BR393" s="2">
        <v>11293.4706743556</v>
      </c>
      <c r="BS393" s="2">
        <f t="shared" si="41"/>
        <v>-3.7540367652613158E-10</v>
      </c>
      <c r="BT393" s="161"/>
      <c r="BU393" s="162"/>
      <c r="BV393" s="162"/>
      <c r="BW393" s="162"/>
      <c r="BX393" s="161"/>
      <c r="BY393" s="161"/>
      <c r="BZ393" s="162"/>
      <c r="CA393" s="162"/>
      <c r="CB393" s="162"/>
      <c r="CC393" s="161"/>
      <c r="CD393" s="161"/>
      <c r="CE393" s="162"/>
      <c r="CF393" s="162"/>
      <c r="CG393" s="162"/>
      <c r="CH393" s="161"/>
      <c r="CI393" s="161"/>
      <c r="CJ393" s="162"/>
      <c r="CK393" s="162"/>
      <c r="CL393" s="162"/>
      <c r="CM393" s="161"/>
      <c r="CN393" s="161"/>
      <c r="CO393" s="162"/>
      <c r="CP393" s="162"/>
      <c r="CQ393" s="162"/>
      <c r="CR393" s="161"/>
    </row>
    <row r="394" spans="1:96" ht="12.75">
      <c r="A394" s="161"/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2">
        <v>2.16E-9</v>
      </c>
      <c r="N394" s="2">
        <v>2.97174580686</v>
      </c>
      <c r="O394" s="2">
        <v>19402.7969528166</v>
      </c>
      <c r="P394" s="2">
        <f t="shared" si="40"/>
        <v>-1.2810473542893815E-9</v>
      </c>
      <c r="Q394" s="161"/>
      <c r="R394" s="162"/>
      <c r="S394" s="162"/>
      <c r="T394" s="162"/>
      <c r="U394" s="161"/>
      <c r="V394" s="161"/>
      <c r="W394" s="162"/>
      <c r="X394" s="162"/>
      <c r="Y394" s="162"/>
      <c r="Z394" s="161"/>
      <c r="AA394" s="161"/>
      <c r="AB394" s="162"/>
      <c r="AC394" s="162"/>
      <c r="AD394" s="162"/>
      <c r="AE394" s="161"/>
      <c r="AF394" s="161"/>
      <c r="AG394" s="162"/>
      <c r="AH394" s="162"/>
      <c r="AI394" s="162"/>
      <c r="AJ394" s="161"/>
      <c r="AK394" s="161"/>
      <c r="AL394" s="162"/>
      <c r="AM394" s="162"/>
      <c r="AN394" s="162"/>
      <c r="AO394" s="161"/>
      <c r="AP394" s="161"/>
      <c r="AQ394" s="162"/>
      <c r="AR394" s="162"/>
      <c r="AS394" s="162"/>
      <c r="AT394" s="161"/>
      <c r="AU394" s="161"/>
      <c r="AV394" s="162"/>
      <c r="AW394" s="162"/>
      <c r="AX394" s="162"/>
      <c r="AY394" s="161"/>
      <c r="AZ394" s="161"/>
      <c r="BA394" s="162"/>
      <c r="BB394" s="162"/>
      <c r="BC394" s="162"/>
      <c r="BD394" s="161"/>
      <c r="BE394" s="161"/>
      <c r="BF394" s="162"/>
      <c r="BG394" s="162"/>
      <c r="BH394" s="162"/>
      <c r="BI394" s="161"/>
      <c r="BJ394" s="161"/>
      <c r="BK394" s="162"/>
      <c r="BL394" s="162"/>
      <c r="BM394" s="162"/>
      <c r="BN394" s="161"/>
      <c r="BO394" s="2"/>
      <c r="BP394" s="2">
        <v>8.9999999999999999E-10</v>
      </c>
      <c r="BQ394" s="2">
        <v>0.57771932737999998</v>
      </c>
      <c r="BR394" s="2">
        <v>26482.1708096244</v>
      </c>
      <c r="BS394" s="2">
        <f t="shared" si="41"/>
        <v>-1.527531265366351E-10</v>
      </c>
      <c r="BT394" s="161"/>
      <c r="BU394" s="162"/>
      <c r="BV394" s="162"/>
      <c r="BW394" s="162"/>
      <c r="BX394" s="161"/>
      <c r="BY394" s="161"/>
      <c r="BZ394" s="162"/>
      <c r="CA394" s="162"/>
      <c r="CB394" s="162"/>
      <c r="CC394" s="161"/>
      <c r="CD394" s="161"/>
      <c r="CE394" s="162"/>
      <c r="CF394" s="162"/>
      <c r="CG394" s="162"/>
      <c r="CH394" s="161"/>
      <c r="CI394" s="161"/>
      <c r="CJ394" s="162"/>
      <c r="CK394" s="162"/>
      <c r="CL394" s="162"/>
      <c r="CM394" s="161"/>
      <c r="CN394" s="161"/>
      <c r="CO394" s="162"/>
      <c r="CP394" s="162"/>
      <c r="CQ394" s="162"/>
      <c r="CR394" s="161"/>
    </row>
    <row r="395" spans="1:96" ht="12.75">
      <c r="A395" s="161"/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2">
        <v>1.68E-9</v>
      </c>
      <c r="N395" s="2">
        <v>2.5155055024199999</v>
      </c>
      <c r="O395" s="2">
        <v>23937.856389740999</v>
      </c>
      <c r="P395" s="2">
        <f t="shared" si="40"/>
        <v>-2.7827795325397758E-10</v>
      </c>
      <c r="Q395" s="161"/>
      <c r="R395" s="162"/>
      <c r="S395" s="162"/>
      <c r="T395" s="162"/>
      <c r="U395" s="161"/>
      <c r="V395" s="161"/>
      <c r="W395" s="162"/>
      <c r="X395" s="162"/>
      <c r="Y395" s="162"/>
      <c r="Z395" s="161"/>
      <c r="AA395" s="161"/>
      <c r="AB395" s="162"/>
      <c r="AC395" s="162"/>
      <c r="AD395" s="162"/>
      <c r="AE395" s="161"/>
      <c r="AF395" s="161"/>
      <c r="AG395" s="162"/>
      <c r="AH395" s="162"/>
      <c r="AI395" s="162"/>
      <c r="AJ395" s="161"/>
      <c r="AK395" s="161"/>
      <c r="AL395" s="162"/>
      <c r="AM395" s="162"/>
      <c r="AN395" s="162"/>
      <c r="AO395" s="161"/>
      <c r="AP395" s="161"/>
      <c r="AQ395" s="162"/>
      <c r="AR395" s="162"/>
      <c r="AS395" s="162"/>
      <c r="AT395" s="161"/>
      <c r="AU395" s="161"/>
      <c r="AV395" s="162"/>
      <c r="AW395" s="162"/>
      <c r="AX395" s="162"/>
      <c r="AY395" s="161"/>
      <c r="AZ395" s="161"/>
      <c r="BA395" s="162"/>
      <c r="BB395" s="162"/>
      <c r="BC395" s="162"/>
      <c r="BD395" s="161"/>
      <c r="BE395" s="161"/>
      <c r="BF395" s="162"/>
      <c r="BG395" s="162"/>
      <c r="BH395" s="162"/>
      <c r="BI395" s="161"/>
      <c r="BJ395" s="161"/>
      <c r="BK395" s="162"/>
      <c r="BL395" s="162"/>
      <c r="BM395" s="162"/>
      <c r="BN395" s="161"/>
      <c r="BO395" s="2"/>
      <c r="BP395" s="2">
        <v>1.0600000000000001E-9</v>
      </c>
      <c r="BQ395" s="2">
        <v>3.9201270507300001</v>
      </c>
      <c r="BR395" s="2">
        <v>62883.355139513602</v>
      </c>
      <c r="BS395" s="2">
        <f t="shared" si="41"/>
        <v>7.1226014355250445E-10</v>
      </c>
      <c r="BT395" s="161"/>
      <c r="BU395" s="162"/>
      <c r="BV395" s="162"/>
      <c r="BW395" s="162"/>
      <c r="BX395" s="161"/>
      <c r="BY395" s="161"/>
      <c r="BZ395" s="162"/>
      <c r="CA395" s="162"/>
      <c r="CB395" s="162"/>
      <c r="CC395" s="161"/>
      <c r="CD395" s="161"/>
      <c r="CE395" s="162"/>
      <c r="CF395" s="162"/>
      <c r="CG395" s="162"/>
      <c r="CH395" s="161"/>
      <c r="CI395" s="161"/>
      <c r="CJ395" s="162"/>
      <c r="CK395" s="162"/>
      <c r="CL395" s="162"/>
      <c r="CM395" s="161"/>
      <c r="CN395" s="161"/>
      <c r="CO395" s="162"/>
      <c r="CP395" s="162"/>
      <c r="CQ395" s="162"/>
      <c r="CR395" s="161"/>
    </row>
    <row r="396" spans="1:96" ht="12.75">
      <c r="A396" s="161"/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2">
        <v>1.9500000000000001E-9</v>
      </c>
      <c r="N396" s="2">
        <v>9.0453934250000007E-2</v>
      </c>
      <c r="O396" s="2">
        <v>156.40072050239999</v>
      </c>
      <c r="P396" s="2">
        <f t="shared" si="40"/>
        <v>1.39077036427556E-9</v>
      </c>
      <c r="Q396" s="161"/>
      <c r="R396" s="162"/>
      <c r="S396" s="162"/>
      <c r="T396" s="162"/>
      <c r="U396" s="161"/>
      <c r="V396" s="161"/>
      <c r="W396" s="162"/>
      <c r="X396" s="162"/>
      <c r="Y396" s="162"/>
      <c r="Z396" s="161"/>
      <c r="AA396" s="161"/>
      <c r="AB396" s="162"/>
      <c r="AC396" s="162"/>
      <c r="AD396" s="162"/>
      <c r="AE396" s="161"/>
      <c r="AF396" s="161"/>
      <c r="AG396" s="162"/>
      <c r="AH396" s="162"/>
      <c r="AI396" s="162"/>
      <c r="AJ396" s="161"/>
      <c r="AK396" s="161"/>
      <c r="AL396" s="162"/>
      <c r="AM396" s="162"/>
      <c r="AN396" s="162"/>
      <c r="AO396" s="161"/>
      <c r="AP396" s="161"/>
      <c r="AQ396" s="162"/>
      <c r="AR396" s="162"/>
      <c r="AS396" s="162"/>
      <c r="AT396" s="161"/>
      <c r="AU396" s="161"/>
      <c r="AV396" s="162"/>
      <c r="AW396" s="162"/>
      <c r="AX396" s="162"/>
      <c r="AY396" s="161"/>
      <c r="AZ396" s="161"/>
      <c r="BA396" s="162"/>
      <c r="BB396" s="162"/>
      <c r="BC396" s="162"/>
      <c r="BD396" s="161"/>
      <c r="BE396" s="161"/>
      <c r="BF396" s="162"/>
      <c r="BG396" s="162"/>
      <c r="BH396" s="162"/>
      <c r="BI396" s="161"/>
      <c r="BJ396" s="161"/>
      <c r="BK396" s="162"/>
      <c r="BL396" s="162"/>
      <c r="BM396" s="162"/>
      <c r="BN396" s="161"/>
      <c r="BO396" s="2"/>
      <c r="BP396" s="2">
        <v>9.7999999999999992E-10</v>
      </c>
      <c r="BQ396" s="2">
        <v>2.9439777352399998</v>
      </c>
      <c r="BR396" s="2">
        <v>316.39186965660002</v>
      </c>
      <c r="BS396" s="2">
        <f t="shared" si="41"/>
        <v>3.6448147787678871E-10</v>
      </c>
      <c r="BT396" s="161"/>
      <c r="BU396" s="162"/>
      <c r="BV396" s="162"/>
      <c r="BW396" s="162"/>
      <c r="BX396" s="161"/>
      <c r="BY396" s="161"/>
      <c r="BZ396" s="162"/>
      <c r="CA396" s="162"/>
      <c r="CB396" s="162"/>
      <c r="CC396" s="161"/>
      <c r="CD396" s="161"/>
      <c r="CE396" s="162"/>
      <c r="CF396" s="162"/>
      <c r="CG396" s="162"/>
      <c r="CH396" s="161"/>
      <c r="CI396" s="161"/>
      <c r="CJ396" s="162"/>
      <c r="CK396" s="162"/>
      <c r="CL396" s="162"/>
      <c r="CM396" s="161"/>
      <c r="CN396" s="161"/>
      <c r="CO396" s="162"/>
      <c r="CP396" s="162"/>
      <c r="CQ396" s="162"/>
      <c r="CR396" s="161"/>
    </row>
    <row r="397" spans="1:96" ht="12.75">
      <c r="A397" s="161"/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2">
        <v>1.79E-9</v>
      </c>
      <c r="N397" s="2">
        <v>4.4947179809</v>
      </c>
      <c r="O397" s="2">
        <v>31415.379249957001</v>
      </c>
      <c r="P397" s="2">
        <f t="shared" si="40"/>
        <v>1.7882563574920383E-9</v>
      </c>
      <c r="Q397" s="161"/>
      <c r="R397" s="162"/>
      <c r="S397" s="162"/>
      <c r="T397" s="162"/>
      <c r="U397" s="161"/>
      <c r="V397" s="161"/>
      <c r="W397" s="162"/>
      <c r="X397" s="162"/>
      <c r="Y397" s="162"/>
      <c r="Z397" s="161"/>
      <c r="AA397" s="161"/>
      <c r="AB397" s="162"/>
      <c r="AC397" s="162"/>
      <c r="AD397" s="162"/>
      <c r="AE397" s="161"/>
      <c r="AF397" s="161"/>
      <c r="AG397" s="162"/>
      <c r="AH397" s="162"/>
      <c r="AI397" s="162"/>
      <c r="AJ397" s="161"/>
      <c r="AK397" s="161"/>
      <c r="AL397" s="162"/>
      <c r="AM397" s="162"/>
      <c r="AN397" s="162"/>
      <c r="AO397" s="161"/>
      <c r="AP397" s="161"/>
      <c r="AQ397" s="162"/>
      <c r="AR397" s="162"/>
      <c r="AS397" s="162"/>
      <c r="AT397" s="161"/>
      <c r="AU397" s="161"/>
      <c r="AV397" s="162"/>
      <c r="AW397" s="162"/>
      <c r="AX397" s="162"/>
      <c r="AY397" s="161"/>
      <c r="AZ397" s="161"/>
      <c r="BA397" s="162"/>
      <c r="BB397" s="162"/>
      <c r="BC397" s="162"/>
      <c r="BD397" s="161"/>
      <c r="BE397" s="161"/>
      <c r="BF397" s="162"/>
      <c r="BG397" s="162"/>
      <c r="BH397" s="162"/>
      <c r="BI397" s="161"/>
      <c r="BJ397" s="161"/>
      <c r="BK397" s="162"/>
      <c r="BL397" s="162"/>
      <c r="BM397" s="162"/>
      <c r="BN397" s="161"/>
      <c r="BO397" s="2"/>
      <c r="BP397" s="2">
        <v>7.5999999999999996E-10</v>
      </c>
      <c r="BQ397" s="2">
        <v>3.9631041760799999</v>
      </c>
      <c r="BR397" s="2">
        <v>29026.4852295077</v>
      </c>
      <c r="BS397" s="2">
        <f t="shared" si="41"/>
        <v>7.5595095433244754E-10</v>
      </c>
      <c r="BT397" s="161"/>
      <c r="BU397" s="162"/>
      <c r="BV397" s="162"/>
      <c r="BW397" s="162"/>
      <c r="BX397" s="161"/>
      <c r="BY397" s="161"/>
      <c r="BZ397" s="162"/>
      <c r="CA397" s="162"/>
      <c r="CB397" s="162"/>
      <c r="CC397" s="161"/>
      <c r="CD397" s="161"/>
      <c r="CE397" s="162"/>
      <c r="CF397" s="162"/>
      <c r="CG397" s="162"/>
      <c r="CH397" s="161"/>
      <c r="CI397" s="161"/>
      <c r="CJ397" s="162"/>
      <c r="CK397" s="162"/>
      <c r="CL397" s="162"/>
      <c r="CM397" s="161"/>
      <c r="CN397" s="161"/>
      <c r="CO397" s="162"/>
      <c r="CP397" s="162"/>
      <c r="CQ397" s="162"/>
      <c r="CR397" s="161"/>
    </row>
    <row r="398" spans="1:96" ht="12.75">
      <c r="A398" s="161"/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2">
        <v>2.16E-9</v>
      </c>
      <c r="N398" s="2">
        <v>0.42177594328000001</v>
      </c>
      <c r="O398" s="2">
        <v>23539.707386332801</v>
      </c>
      <c r="P398" s="2">
        <f t="shared" si="40"/>
        <v>-5.9743730144283566E-10</v>
      </c>
      <c r="Q398" s="161"/>
      <c r="R398" s="162"/>
      <c r="S398" s="162"/>
      <c r="T398" s="162"/>
      <c r="U398" s="161"/>
      <c r="V398" s="161"/>
      <c r="W398" s="162"/>
      <c r="X398" s="162"/>
      <c r="Y398" s="162"/>
      <c r="Z398" s="161"/>
      <c r="AA398" s="161"/>
      <c r="AB398" s="162"/>
      <c r="AC398" s="162"/>
      <c r="AD398" s="162"/>
      <c r="AE398" s="161"/>
      <c r="AF398" s="161"/>
      <c r="AG398" s="162"/>
      <c r="AH398" s="162"/>
      <c r="AI398" s="162"/>
      <c r="AJ398" s="161"/>
      <c r="AK398" s="161"/>
      <c r="AL398" s="162"/>
      <c r="AM398" s="162"/>
      <c r="AN398" s="162"/>
      <c r="AO398" s="161"/>
      <c r="AP398" s="161"/>
      <c r="AQ398" s="162"/>
      <c r="AR398" s="162"/>
      <c r="AS398" s="162"/>
      <c r="AT398" s="161"/>
      <c r="AU398" s="161"/>
      <c r="AV398" s="162"/>
      <c r="AW398" s="162"/>
      <c r="AX398" s="162"/>
      <c r="AY398" s="161"/>
      <c r="AZ398" s="161"/>
      <c r="BA398" s="162"/>
      <c r="BB398" s="162"/>
      <c r="BC398" s="162"/>
      <c r="BD398" s="161"/>
      <c r="BE398" s="161"/>
      <c r="BF398" s="162"/>
      <c r="BG398" s="162"/>
      <c r="BH398" s="162"/>
      <c r="BI398" s="161"/>
      <c r="BJ398" s="161"/>
      <c r="BK398" s="162"/>
      <c r="BL398" s="162"/>
      <c r="BM398" s="162"/>
      <c r="BN398" s="161"/>
      <c r="BO398" s="2"/>
      <c r="BP398" s="2">
        <v>7.7999999999999999E-10</v>
      </c>
      <c r="BQ398" s="2">
        <v>1.9706852930600001</v>
      </c>
      <c r="BR398" s="2">
        <v>90279.923168103196</v>
      </c>
      <c r="BS398" s="2">
        <f t="shared" si="41"/>
        <v>-4.7235756496052158E-10</v>
      </c>
      <c r="BT398" s="161"/>
      <c r="BU398" s="162"/>
      <c r="BV398" s="162"/>
      <c r="BW398" s="162"/>
      <c r="BX398" s="161"/>
      <c r="BY398" s="161"/>
      <c r="BZ398" s="162"/>
      <c r="CA398" s="162"/>
      <c r="CB398" s="162"/>
      <c r="CC398" s="161"/>
      <c r="CD398" s="161"/>
      <c r="CE398" s="162"/>
      <c r="CF398" s="162"/>
      <c r="CG398" s="162"/>
      <c r="CH398" s="161"/>
      <c r="CI398" s="161"/>
      <c r="CJ398" s="162"/>
      <c r="CK398" s="162"/>
      <c r="CL398" s="162"/>
      <c r="CM398" s="161"/>
      <c r="CN398" s="161"/>
      <c r="CO398" s="162"/>
      <c r="CP398" s="162"/>
      <c r="CQ398" s="162"/>
      <c r="CR398" s="161"/>
    </row>
    <row r="399" spans="1:96" ht="12.75">
      <c r="A399" s="161"/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2">
        <v>1.8899999999999999E-9</v>
      </c>
      <c r="N399" s="2">
        <v>0.37542530191000001</v>
      </c>
      <c r="O399" s="2">
        <v>9814.6041002912007</v>
      </c>
      <c r="P399" s="2">
        <f t="shared" si="40"/>
        <v>-1.5212621068948168E-9</v>
      </c>
      <c r="Q399" s="161"/>
      <c r="R399" s="162"/>
      <c r="S399" s="162"/>
      <c r="T399" s="162"/>
      <c r="U399" s="161"/>
      <c r="V399" s="161"/>
      <c r="W399" s="162"/>
      <c r="X399" s="162"/>
      <c r="Y399" s="162"/>
      <c r="Z399" s="161"/>
      <c r="AA399" s="161"/>
      <c r="AB399" s="162"/>
      <c r="AC399" s="162"/>
      <c r="AD399" s="162"/>
      <c r="AE399" s="161"/>
      <c r="AF399" s="161"/>
      <c r="AG399" s="162"/>
      <c r="AH399" s="162"/>
      <c r="AI399" s="162"/>
      <c r="AJ399" s="161"/>
      <c r="AK399" s="161"/>
      <c r="AL399" s="162"/>
      <c r="AM399" s="162"/>
      <c r="AN399" s="162"/>
      <c r="AO399" s="161"/>
      <c r="AP399" s="161"/>
      <c r="AQ399" s="162"/>
      <c r="AR399" s="162"/>
      <c r="AS399" s="162"/>
      <c r="AT399" s="161"/>
      <c r="AU399" s="161"/>
      <c r="AV399" s="162"/>
      <c r="AW399" s="162"/>
      <c r="AX399" s="162"/>
      <c r="AY399" s="161"/>
      <c r="AZ399" s="161"/>
      <c r="BA399" s="162"/>
      <c r="BB399" s="162"/>
      <c r="BC399" s="162"/>
      <c r="BD399" s="161"/>
      <c r="BE399" s="161"/>
      <c r="BF399" s="162"/>
      <c r="BG399" s="162"/>
      <c r="BH399" s="162"/>
      <c r="BI399" s="161"/>
      <c r="BJ399" s="161"/>
      <c r="BK399" s="162"/>
      <c r="BL399" s="162"/>
      <c r="BM399" s="162"/>
      <c r="BN399" s="161"/>
      <c r="BO399" s="2"/>
      <c r="BP399" s="2">
        <v>7.5999999999999996E-10</v>
      </c>
      <c r="BQ399" s="2">
        <v>0.23027966595999999</v>
      </c>
      <c r="BR399" s="2">
        <v>21424.4666443034</v>
      </c>
      <c r="BS399" s="2">
        <f t="shared" si="41"/>
        <v>5.1777566702787253E-10</v>
      </c>
      <c r="BT399" s="161"/>
      <c r="BU399" s="162"/>
      <c r="BV399" s="162"/>
      <c r="BW399" s="162"/>
      <c r="BX399" s="161"/>
      <c r="BY399" s="161"/>
      <c r="BZ399" s="162"/>
      <c r="CA399" s="162"/>
      <c r="CB399" s="162"/>
      <c r="CC399" s="161"/>
      <c r="CD399" s="161"/>
      <c r="CE399" s="162"/>
      <c r="CF399" s="162"/>
      <c r="CG399" s="162"/>
      <c r="CH399" s="161"/>
      <c r="CI399" s="161"/>
      <c r="CJ399" s="162"/>
      <c r="CK399" s="162"/>
      <c r="CL399" s="162"/>
      <c r="CM399" s="161"/>
      <c r="CN399" s="161"/>
      <c r="CO399" s="162"/>
      <c r="CP399" s="162"/>
      <c r="CQ399" s="162"/>
      <c r="CR399" s="161"/>
    </row>
    <row r="400" spans="1:96" ht="12.75">
      <c r="A400" s="161"/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2">
        <v>2.1799999999999999E-9</v>
      </c>
      <c r="N400" s="2">
        <v>2.3683588002499998</v>
      </c>
      <c r="O400" s="2">
        <v>16627.3709153772</v>
      </c>
      <c r="P400" s="2">
        <f t="shared" si="40"/>
        <v>-6.1903420420515956E-10</v>
      </c>
      <c r="Q400" s="161"/>
      <c r="R400" s="162"/>
      <c r="S400" s="162"/>
      <c r="T400" s="162"/>
      <c r="U400" s="161"/>
      <c r="V400" s="161"/>
      <c r="W400" s="162"/>
      <c r="X400" s="162"/>
      <c r="Y400" s="162"/>
      <c r="Z400" s="161"/>
      <c r="AA400" s="161"/>
      <c r="AB400" s="162"/>
      <c r="AC400" s="162"/>
      <c r="AD400" s="162"/>
      <c r="AE400" s="161"/>
      <c r="AF400" s="161"/>
      <c r="AG400" s="162"/>
      <c r="AH400" s="162"/>
      <c r="AI400" s="162"/>
      <c r="AJ400" s="161"/>
      <c r="AK400" s="161"/>
      <c r="AL400" s="162"/>
      <c r="AM400" s="162"/>
      <c r="AN400" s="162"/>
      <c r="AO400" s="161"/>
      <c r="AP400" s="161"/>
      <c r="AQ400" s="162"/>
      <c r="AR400" s="162"/>
      <c r="AS400" s="162"/>
      <c r="AT400" s="161"/>
      <c r="AU400" s="161"/>
      <c r="AV400" s="162"/>
      <c r="AW400" s="162"/>
      <c r="AX400" s="162"/>
      <c r="AY400" s="161"/>
      <c r="AZ400" s="161"/>
      <c r="BA400" s="162"/>
      <c r="BB400" s="162"/>
      <c r="BC400" s="162"/>
      <c r="BD400" s="161"/>
      <c r="BE400" s="161"/>
      <c r="BF400" s="162"/>
      <c r="BG400" s="162"/>
      <c r="BH400" s="162"/>
      <c r="BI400" s="161"/>
      <c r="BJ400" s="161"/>
      <c r="BK400" s="162"/>
      <c r="BL400" s="162"/>
      <c r="BM400" s="162"/>
      <c r="BN400" s="161"/>
      <c r="BO400" s="2"/>
      <c r="BP400" s="2">
        <v>8.0000000000000003E-10</v>
      </c>
      <c r="BQ400" s="2">
        <v>2.2309974221200002</v>
      </c>
      <c r="BR400" s="2">
        <v>266.60704172179999</v>
      </c>
      <c r="BS400" s="2">
        <f t="shared" si="41"/>
        <v>5.8383548536524726E-10</v>
      </c>
      <c r="BT400" s="161"/>
      <c r="BU400" s="162"/>
      <c r="BV400" s="162"/>
      <c r="BW400" s="162"/>
      <c r="BX400" s="161"/>
      <c r="BY400" s="161"/>
      <c r="BZ400" s="162"/>
      <c r="CA400" s="162"/>
      <c r="CB400" s="162"/>
      <c r="CC400" s="161"/>
      <c r="CD400" s="161"/>
      <c r="CE400" s="162"/>
      <c r="CF400" s="162"/>
      <c r="CG400" s="162"/>
      <c r="CH400" s="161"/>
      <c r="CI400" s="161"/>
      <c r="CJ400" s="162"/>
      <c r="CK400" s="162"/>
      <c r="CL400" s="162"/>
      <c r="CM400" s="161"/>
      <c r="CN400" s="161"/>
      <c r="CO400" s="162"/>
      <c r="CP400" s="162"/>
      <c r="CQ400" s="162"/>
      <c r="CR400" s="161"/>
    </row>
    <row r="401" spans="1:96" ht="12.75">
      <c r="A401" s="161"/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2">
        <v>1.6600000000000001E-9</v>
      </c>
      <c r="N401" s="2">
        <v>4.2318296844600001</v>
      </c>
      <c r="O401" s="2">
        <v>16840.670010815102</v>
      </c>
      <c r="P401" s="2">
        <f t="shared" si="40"/>
        <v>6.3555679892489065E-10</v>
      </c>
      <c r="Q401" s="161"/>
      <c r="R401" s="162"/>
      <c r="S401" s="162"/>
      <c r="T401" s="162"/>
      <c r="U401" s="161"/>
      <c r="V401" s="161"/>
      <c r="W401" s="162"/>
      <c r="X401" s="162"/>
      <c r="Y401" s="162"/>
      <c r="Z401" s="161"/>
      <c r="AA401" s="161"/>
      <c r="AB401" s="162"/>
      <c r="AC401" s="162"/>
      <c r="AD401" s="162"/>
      <c r="AE401" s="161"/>
      <c r="AF401" s="161"/>
      <c r="AG401" s="162"/>
      <c r="AH401" s="162"/>
      <c r="AI401" s="162"/>
      <c r="AJ401" s="161"/>
      <c r="AK401" s="161"/>
      <c r="AL401" s="162"/>
      <c r="AM401" s="162"/>
      <c r="AN401" s="162"/>
      <c r="AO401" s="161"/>
      <c r="AP401" s="161"/>
      <c r="AQ401" s="162"/>
      <c r="AR401" s="162"/>
      <c r="AS401" s="162"/>
      <c r="AT401" s="161"/>
      <c r="AU401" s="161"/>
      <c r="AV401" s="162"/>
      <c r="AW401" s="162"/>
      <c r="AX401" s="162"/>
      <c r="AY401" s="161"/>
      <c r="AZ401" s="161"/>
      <c r="BA401" s="162"/>
      <c r="BB401" s="162"/>
      <c r="BC401" s="162"/>
      <c r="BD401" s="161"/>
      <c r="BE401" s="161"/>
      <c r="BF401" s="162"/>
      <c r="BG401" s="162"/>
      <c r="BH401" s="162"/>
      <c r="BI401" s="161"/>
      <c r="BJ401" s="161"/>
      <c r="BK401" s="162"/>
      <c r="BL401" s="162"/>
      <c r="BM401" s="162"/>
      <c r="BN401" s="161"/>
      <c r="BO401" s="2"/>
      <c r="BP401" s="2">
        <v>7.8999999999999996E-10</v>
      </c>
      <c r="BQ401" s="2">
        <v>1.46227790922</v>
      </c>
      <c r="BR401" s="2">
        <v>8982.8106693089976</v>
      </c>
      <c r="BS401" s="2">
        <f t="shared" si="41"/>
        <v>-2.7171625715863181E-10</v>
      </c>
      <c r="BT401" s="161"/>
      <c r="BU401" s="162"/>
      <c r="BV401" s="162"/>
      <c r="BW401" s="162"/>
      <c r="BX401" s="161"/>
      <c r="BY401" s="161"/>
      <c r="BZ401" s="162"/>
      <c r="CA401" s="162"/>
      <c r="CB401" s="162"/>
      <c r="CC401" s="161"/>
      <c r="CD401" s="161"/>
      <c r="CE401" s="162"/>
      <c r="CF401" s="162"/>
      <c r="CG401" s="162"/>
      <c r="CH401" s="161"/>
      <c r="CI401" s="161"/>
      <c r="CJ401" s="162"/>
      <c r="CK401" s="162"/>
      <c r="CL401" s="162"/>
      <c r="CM401" s="161"/>
      <c r="CN401" s="161"/>
      <c r="CO401" s="162"/>
      <c r="CP401" s="162"/>
      <c r="CQ401" s="162"/>
      <c r="CR401" s="161"/>
    </row>
    <row r="402" spans="1:96" ht="12.75">
      <c r="A402" s="161"/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2">
        <v>2.0000000000000001E-9</v>
      </c>
      <c r="N402" s="2">
        <v>2.0215325809800002</v>
      </c>
      <c r="O402" s="2">
        <v>16097.6799502826</v>
      </c>
      <c r="P402" s="2">
        <f t="shared" si="40"/>
        <v>1.4885263338563547E-9</v>
      </c>
      <c r="Q402" s="161"/>
      <c r="R402" s="162"/>
      <c r="S402" s="162"/>
      <c r="T402" s="162"/>
      <c r="U402" s="161"/>
      <c r="V402" s="161"/>
      <c r="W402" s="162"/>
      <c r="X402" s="162"/>
      <c r="Y402" s="162"/>
      <c r="Z402" s="161"/>
      <c r="AA402" s="161"/>
      <c r="AB402" s="162"/>
      <c r="AC402" s="162"/>
      <c r="AD402" s="162"/>
      <c r="AE402" s="161"/>
      <c r="AF402" s="161"/>
      <c r="AG402" s="162"/>
      <c r="AH402" s="162"/>
      <c r="AI402" s="162"/>
      <c r="AJ402" s="161"/>
      <c r="AK402" s="161"/>
      <c r="AL402" s="162"/>
      <c r="AM402" s="162"/>
      <c r="AN402" s="162"/>
      <c r="AO402" s="161"/>
      <c r="AP402" s="161"/>
      <c r="AQ402" s="162"/>
      <c r="AR402" s="162"/>
      <c r="AS402" s="162"/>
      <c r="AT402" s="161"/>
      <c r="AU402" s="161"/>
      <c r="AV402" s="162"/>
      <c r="AW402" s="162"/>
      <c r="AX402" s="162"/>
      <c r="AY402" s="161"/>
      <c r="AZ402" s="161"/>
      <c r="BA402" s="162"/>
      <c r="BB402" s="162"/>
      <c r="BC402" s="162"/>
      <c r="BD402" s="161"/>
      <c r="BE402" s="161"/>
      <c r="BF402" s="162"/>
      <c r="BG402" s="162"/>
      <c r="BH402" s="162"/>
      <c r="BI402" s="161"/>
      <c r="BJ402" s="161"/>
      <c r="BK402" s="162"/>
      <c r="BL402" s="162"/>
      <c r="BM402" s="162"/>
      <c r="BN402" s="161"/>
      <c r="BO402" s="2"/>
      <c r="BP402" s="2">
        <v>1.02E-9</v>
      </c>
      <c r="BQ402" s="2">
        <v>4.9212995356500002</v>
      </c>
      <c r="BR402" s="2">
        <v>5621.8429232103999</v>
      </c>
      <c r="BS402" s="2">
        <f t="shared" si="41"/>
        <v>4.4744387382996362E-10</v>
      </c>
      <c r="BT402" s="161"/>
      <c r="BU402" s="162"/>
      <c r="BV402" s="162"/>
      <c r="BW402" s="162"/>
      <c r="BX402" s="161"/>
      <c r="BY402" s="161"/>
      <c r="BZ402" s="162"/>
      <c r="CA402" s="162"/>
      <c r="CB402" s="162"/>
      <c r="CC402" s="161"/>
      <c r="CD402" s="161"/>
      <c r="CE402" s="162"/>
      <c r="CF402" s="162"/>
      <c r="CG402" s="162"/>
      <c r="CH402" s="161"/>
      <c r="CI402" s="161"/>
      <c r="CJ402" s="162"/>
      <c r="CK402" s="162"/>
      <c r="CL402" s="162"/>
      <c r="CM402" s="161"/>
      <c r="CN402" s="161"/>
      <c r="CO402" s="162"/>
      <c r="CP402" s="162"/>
      <c r="CQ402" s="162"/>
      <c r="CR402" s="161"/>
    </row>
    <row r="403" spans="1:96" ht="12.75">
      <c r="A403" s="161"/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2">
        <v>1.69E-9</v>
      </c>
      <c r="N403" s="2">
        <v>0.91318727</v>
      </c>
      <c r="O403" s="2">
        <v>95.979227217800002</v>
      </c>
      <c r="P403" s="2">
        <f t="shared" si="40"/>
        <v>1.5688008638491546E-9</v>
      </c>
      <c r="Q403" s="161"/>
      <c r="R403" s="162"/>
      <c r="S403" s="162"/>
      <c r="T403" s="162"/>
      <c r="U403" s="161"/>
      <c r="V403" s="161"/>
      <c r="W403" s="162"/>
      <c r="X403" s="162"/>
      <c r="Y403" s="162"/>
      <c r="Z403" s="161"/>
      <c r="AA403" s="161"/>
      <c r="AB403" s="162"/>
      <c r="AC403" s="162"/>
      <c r="AD403" s="162"/>
      <c r="AE403" s="161"/>
      <c r="AF403" s="161"/>
      <c r="AG403" s="162"/>
      <c r="AH403" s="162"/>
      <c r="AI403" s="162"/>
      <c r="AJ403" s="161"/>
      <c r="AK403" s="161"/>
      <c r="AL403" s="162"/>
      <c r="AM403" s="162"/>
      <c r="AN403" s="162"/>
      <c r="AO403" s="161"/>
      <c r="AP403" s="161"/>
      <c r="AQ403" s="162"/>
      <c r="AR403" s="162"/>
      <c r="AS403" s="162"/>
      <c r="AT403" s="161"/>
      <c r="AU403" s="161"/>
      <c r="AV403" s="162"/>
      <c r="AW403" s="162"/>
      <c r="AX403" s="162"/>
      <c r="AY403" s="161"/>
      <c r="AZ403" s="161"/>
      <c r="BA403" s="162"/>
      <c r="BB403" s="162"/>
      <c r="BC403" s="162"/>
      <c r="BD403" s="161"/>
      <c r="BE403" s="161"/>
      <c r="BF403" s="162"/>
      <c r="BG403" s="162"/>
      <c r="BH403" s="162"/>
      <c r="BI403" s="161"/>
      <c r="BJ403" s="161"/>
      <c r="BK403" s="162"/>
      <c r="BL403" s="162"/>
      <c r="BM403" s="162"/>
      <c r="BN403" s="161"/>
      <c r="BO403" s="2"/>
      <c r="BP403" s="2">
        <v>1.0000000000000001E-9</v>
      </c>
      <c r="BQ403" s="2">
        <v>0.39243148320999999</v>
      </c>
      <c r="BR403" s="2">
        <v>24279.107018213501</v>
      </c>
      <c r="BS403" s="2">
        <f t="shared" si="41"/>
        <v>-6.4967875166631387E-10</v>
      </c>
      <c r="BT403" s="161"/>
      <c r="BU403" s="162"/>
      <c r="BV403" s="162"/>
      <c r="BW403" s="162"/>
      <c r="BX403" s="161"/>
      <c r="BY403" s="161"/>
      <c r="BZ403" s="162"/>
      <c r="CA403" s="162"/>
      <c r="CB403" s="162"/>
      <c r="CC403" s="161"/>
      <c r="CD403" s="161"/>
      <c r="CE403" s="162"/>
      <c r="CF403" s="162"/>
      <c r="CG403" s="162"/>
      <c r="CH403" s="161"/>
      <c r="CI403" s="161"/>
      <c r="CJ403" s="162"/>
      <c r="CK403" s="162"/>
      <c r="CL403" s="162"/>
      <c r="CM403" s="161"/>
      <c r="CN403" s="161"/>
      <c r="CO403" s="162"/>
      <c r="CP403" s="162"/>
      <c r="CQ403" s="162"/>
      <c r="CR403" s="161"/>
    </row>
    <row r="404" spans="1:96" ht="12.75">
      <c r="A404" s="161"/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2">
        <v>2.11E-9</v>
      </c>
      <c r="N404" s="2">
        <v>5.7337063765699998</v>
      </c>
      <c r="O404" s="2">
        <v>151.89728108520001</v>
      </c>
      <c r="P404" s="2">
        <f t="shared" si="40"/>
        <v>3.7590849817716451E-10</v>
      </c>
      <c r="Q404" s="161"/>
      <c r="R404" s="162"/>
      <c r="S404" s="162"/>
      <c r="T404" s="162"/>
      <c r="U404" s="161"/>
      <c r="V404" s="161"/>
      <c r="W404" s="162"/>
      <c r="X404" s="162"/>
      <c r="Y404" s="162"/>
      <c r="Z404" s="161"/>
      <c r="AA404" s="161"/>
      <c r="AB404" s="162"/>
      <c r="AC404" s="162"/>
      <c r="AD404" s="162"/>
      <c r="AE404" s="161"/>
      <c r="AF404" s="161"/>
      <c r="AG404" s="162"/>
      <c r="AH404" s="162"/>
      <c r="AI404" s="162"/>
      <c r="AJ404" s="161"/>
      <c r="AK404" s="161"/>
      <c r="AL404" s="162"/>
      <c r="AM404" s="162"/>
      <c r="AN404" s="162"/>
      <c r="AO404" s="161"/>
      <c r="AP404" s="161"/>
      <c r="AQ404" s="162"/>
      <c r="AR404" s="162"/>
      <c r="AS404" s="162"/>
      <c r="AT404" s="161"/>
      <c r="AU404" s="161"/>
      <c r="AV404" s="162"/>
      <c r="AW404" s="162"/>
      <c r="AX404" s="162"/>
      <c r="AY404" s="161"/>
      <c r="AZ404" s="161"/>
      <c r="BA404" s="162"/>
      <c r="BB404" s="162"/>
      <c r="BC404" s="162"/>
      <c r="BD404" s="161"/>
      <c r="BE404" s="161"/>
      <c r="BF404" s="162"/>
      <c r="BG404" s="162"/>
      <c r="BH404" s="162"/>
      <c r="BI404" s="161"/>
      <c r="BJ404" s="161"/>
      <c r="BK404" s="162"/>
      <c r="BL404" s="162"/>
      <c r="BM404" s="162"/>
      <c r="BN404" s="161"/>
      <c r="BO404" s="2"/>
      <c r="BP404" s="2">
        <v>7.1000000000000003E-10</v>
      </c>
      <c r="BQ404" s="2">
        <v>1.52014858474</v>
      </c>
      <c r="BR404" s="2">
        <v>33794.543723528601</v>
      </c>
      <c r="BS404" s="2">
        <f t="shared" si="41"/>
        <v>-6.2233350238185545E-10</v>
      </c>
      <c r="BT404" s="161"/>
      <c r="BU404" s="162"/>
      <c r="BV404" s="162"/>
      <c r="BW404" s="162"/>
      <c r="BX404" s="161"/>
      <c r="BY404" s="161"/>
      <c r="BZ404" s="162"/>
      <c r="CA404" s="162"/>
      <c r="CB404" s="162"/>
      <c r="CC404" s="161"/>
      <c r="CD404" s="161"/>
      <c r="CE404" s="162"/>
      <c r="CF404" s="162"/>
      <c r="CG404" s="162"/>
      <c r="CH404" s="161"/>
      <c r="CI404" s="161"/>
      <c r="CJ404" s="162"/>
      <c r="CK404" s="162"/>
      <c r="CL404" s="162"/>
      <c r="CM404" s="161"/>
      <c r="CN404" s="161"/>
      <c r="CO404" s="162"/>
      <c r="CP404" s="162"/>
      <c r="CQ404" s="162"/>
      <c r="CR404" s="161"/>
    </row>
    <row r="405" spans="1:96" ht="12.75">
      <c r="A405" s="161"/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2">
        <v>2.04E-9</v>
      </c>
      <c r="N405" s="2">
        <v>0.42643085174000001</v>
      </c>
      <c r="O405" s="2">
        <v>515.46387109299997</v>
      </c>
      <c r="P405" s="2">
        <f t="shared" si="40"/>
        <v>-1.5470629511335773E-9</v>
      </c>
      <c r="Q405" s="161"/>
      <c r="R405" s="162"/>
      <c r="S405" s="162"/>
      <c r="T405" s="162"/>
      <c r="U405" s="161"/>
      <c r="V405" s="161"/>
      <c r="W405" s="162"/>
      <c r="X405" s="162"/>
      <c r="Y405" s="162"/>
      <c r="Z405" s="161"/>
      <c r="AA405" s="161"/>
      <c r="AB405" s="162"/>
      <c r="AC405" s="162"/>
      <c r="AD405" s="162"/>
      <c r="AE405" s="161"/>
      <c r="AF405" s="161"/>
      <c r="AG405" s="162"/>
      <c r="AH405" s="162"/>
      <c r="AI405" s="162"/>
      <c r="AJ405" s="161"/>
      <c r="AK405" s="161"/>
      <c r="AL405" s="162"/>
      <c r="AM405" s="162"/>
      <c r="AN405" s="162"/>
      <c r="AO405" s="161"/>
      <c r="AP405" s="161"/>
      <c r="AQ405" s="162"/>
      <c r="AR405" s="162"/>
      <c r="AS405" s="162"/>
      <c r="AT405" s="161"/>
      <c r="AU405" s="161"/>
      <c r="AV405" s="162"/>
      <c r="AW405" s="162"/>
      <c r="AX405" s="162"/>
      <c r="AY405" s="161"/>
      <c r="AZ405" s="161"/>
      <c r="BA405" s="162"/>
      <c r="BB405" s="162"/>
      <c r="BC405" s="162"/>
      <c r="BD405" s="161"/>
      <c r="BE405" s="161"/>
      <c r="BF405" s="162"/>
      <c r="BG405" s="162"/>
      <c r="BH405" s="162"/>
      <c r="BI405" s="161"/>
      <c r="BJ405" s="161"/>
      <c r="BK405" s="162"/>
      <c r="BL405" s="162"/>
      <c r="BM405" s="162"/>
      <c r="BN405" s="161"/>
      <c r="BO405" s="2"/>
      <c r="BP405" s="2">
        <v>7.5999999999999996E-10</v>
      </c>
      <c r="BQ405" s="2">
        <v>0.22880641442999999</v>
      </c>
      <c r="BR405" s="2">
        <v>57375.8019008462</v>
      </c>
      <c r="BS405" s="2">
        <f t="shared" si="41"/>
        <v>-6.2953885694501496E-10</v>
      </c>
      <c r="BT405" s="161"/>
      <c r="BU405" s="162"/>
      <c r="BV405" s="162"/>
      <c r="BW405" s="162"/>
      <c r="BX405" s="161"/>
      <c r="BY405" s="161"/>
      <c r="BZ405" s="162"/>
      <c r="CA405" s="162"/>
      <c r="CB405" s="162"/>
      <c r="CC405" s="161"/>
      <c r="CD405" s="161"/>
      <c r="CE405" s="162"/>
      <c r="CF405" s="162"/>
      <c r="CG405" s="162"/>
      <c r="CH405" s="161"/>
      <c r="CI405" s="161"/>
      <c r="CJ405" s="162"/>
      <c r="CK405" s="162"/>
      <c r="CL405" s="162"/>
      <c r="CM405" s="161"/>
      <c r="CN405" s="161"/>
      <c r="CO405" s="162"/>
      <c r="CP405" s="162"/>
      <c r="CQ405" s="162"/>
      <c r="CR405" s="161"/>
    </row>
    <row r="406" spans="1:96" ht="12.75">
      <c r="A406" s="161"/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2">
        <v>2.1200000000000001E-9</v>
      </c>
      <c r="N406" s="2">
        <v>3.0023353897699998</v>
      </c>
      <c r="O406" s="2">
        <v>12043.574281888999</v>
      </c>
      <c r="P406" s="2">
        <f t="shared" si="40"/>
        <v>1.2464298429075147E-9</v>
      </c>
      <c r="Q406" s="161"/>
      <c r="R406" s="162"/>
      <c r="S406" s="162"/>
      <c r="T406" s="162"/>
      <c r="U406" s="161"/>
      <c r="V406" s="161"/>
      <c r="W406" s="162"/>
      <c r="X406" s="162"/>
      <c r="Y406" s="162"/>
      <c r="Z406" s="161"/>
      <c r="AA406" s="161"/>
      <c r="AB406" s="162"/>
      <c r="AC406" s="162"/>
      <c r="AD406" s="162"/>
      <c r="AE406" s="161"/>
      <c r="AF406" s="161"/>
      <c r="AG406" s="162"/>
      <c r="AH406" s="162"/>
      <c r="AI406" s="162"/>
      <c r="AJ406" s="161"/>
      <c r="AK406" s="161"/>
      <c r="AL406" s="162"/>
      <c r="AM406" s="162"/>
      <c r="AN406" s="162"/>
      <c r="AO406" s="161"/>
      <c r="AP406" s="161"/>
      <c r="AQ406" s="162"/>
      <c r="AR406" s="162"/>
      <c r="AS406" s="162"/>
      <c r="AT406" s="161"/>
      <c r="AU406" s="161"/>
      <c r="AV406" s="162"/>
      <c r="AW406" s="162"/>
      <c r="AX406" s="162"/>
      <c r="AY406" s="161"/>
      <c r="AZ406" s="161"/>
      <c r="BA406" s="162"/>
      <c r="BB406" s="162"/>
      <c r="BC406" s="162"/>
      <c r="BD406" s="161"/>
      <c r="BE406" s="161"/>
      <c r="BF406" s="162"/>
      <c r="BG406" s="162"/>
      <c r="BH406" s="162"/>
      <c r="BI406" s="161"/>
      <c r="BJ406" s="161"/>
      <c r="BK406" s="162"/>
      <c r="BL406" s="162"/>
      <c r="BM406" s="162"/>
      <c r="BN406" s="161"/>
      <c r="BO406" s="2"/>
      <c r="BP406" s="2">
        <v>9.0999999999999996E-10</v>
      </c>
      <c r="BQ406" s="2">
        <v>0.96515913903999995</v>
      </c>
      <c r="BR406" s="2">
        <v>48739.859897082999</v>
      </c>
      <c r="BS406" s="2">
        <f t="shared" si="41"/>
        <v>5.6536810771930107E-10</v>
      </c>
      <c r="BT406" s="161"/>
      <c r="BU406" s="162"/>
      <c r="BV406" s="162"/>
      <c r="BW406" s="162"/>
      <c r="BX406" s="161"/>
      <c r="BY406" s="161"/>
      <c r="BZ406" s="162"/>
      <c r="CA406" s="162"/>
      <c r="CB406" s="162"/>
      <c r="CC406" s="161"/>
      <c r="CD406" s="161"/>
      <c r="CE406" s="162"/>
      <c r="CF406" s="162"/>
      <c r="CG406" s="162"/>
      <c r="CH406" s="161"/>
      <c r="CI406" s="161"/>
      <c r="CJ406" s="162"/>
      <c r="CK406" s="162"/>
      <c r="CL406" s="162"/>
      <c r="CM406" s="161"/>
      <c r="CN406" s="161"/>
      <c r="CO406" s="162"/>
      <c r="CP406" s="162"/>
      <c r="CQ406" s="162"/>
      <c r="CR406" s="161"/>
    </row>
    <row r="407" spans="1:96" ht="12.75">
      <c r="A407" s="161"/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2">
        <v>1.92E-9</v>
      </c>
      <c r="N407" s="2">
        <v>5.4615358982100002</v>
      </c>
      <c r="O407" s="2">
        <v>6379.0550772092001</v>
      </c>
      <c r="P407" s="2">
        <f t="shared" si="40"/>
        <v>1.1986514619715521E-10</v>
      </c>
      <c r="Q407" s="161"/>
      <c r="R407" s="162"/>
      <c r="S407" s="162"/>
      <c r="T407" s="162"/>
      <c r="U407" s="161"/>
      <c r="V407" s="161"/>
      <c r="W407" s="162"/>
      <c r="X407" s="162"/>
      <c r="Y407" s="162"/>
      <c r="Z407" s="161"/>
      <c r="AA407" s="161"/>
      <c r="AB407" s="162"/>
      <c r="AC407" s="162"/>
      <c r="AD407" s="162"/>
      <c r="AE407" s="161"/>
      <c r="AF407" s="161"/>
      <c r="AG407" s="162"/>
      <c r="AH407" s="162"/>
      <c r="AI407" s="162"/>
      <c r="AJ407" s="161"/>
      <c r="AK407" s="161"/>
      <c r="AL407" s="162"/>
      <c r="AM407" s="162"/>
      <c r="AN407" s="162"/>
      <c r="AO407" s="161"/>
      <c r="AP407" s="161"/>
      <c r="AQ407" s="162"/>
      <c r="AR407" s="162"/>
      <c r="AS407" s="162"/>
      <c r="AT407" s="161"/>
      <c r="AU407" s="161"/>
      <c r="AV407" s="162"/>
      <c r="AW407" s="162"/>
      <c r="AX407" s="162"/>
      <c r="AY407" s="161"/>
      <c r="AZ407" s="161"/>
      <c r="BA407" s="162"/>
      <c r="BB407" s="162"/>
      <c r="BC407" s="162"/>
      <c r="BD407" s="161"/>
      <c r="BE407" s="161"/>
      <c r="BF407" s="162"/>
      <c r="BG407" s="162"/>
      <c r="BH407" s="162"/>
      <c r="BI407" s="161"/>
      <c r="BJ407" s="161"/>
      <c r="BK407" s="162"/>
      <c r="BL407" s="162"/>
      <c r="BM407" s="162"/>
      <c r="BN407" s="161"/>
      <c r="BO407" s="2"/>
      <c r="BP407" s="2">
        <v>7.5E-10</v>
      </c>
      <c r="BQ407" s="2">
        <v>2.7763858515700002</v>
      </c>
      <c r="BR407" s="2">
        <v>12964.300703391</v>
      </c>
      <c r="BS407" s="2">
        <f t="shared" si="41"/>
        <v>7.4996315226166713E-10</v>
      </c>
      <c r="BT407" s="161"/>
      <c r="BU407" s="162"/>
      <c r="BV407" s="162"/>
      <c r="BW407" s="162"/>
      <c r="BX407" s="161"/>
      <c r="BY407" s="161"/>
      <c r="BZ407" s="162"/>
      <c r="CA407" s="162"/>
      <c r="CB407" s="162"/>
      <c r="CC407" s="161"/>
      <c r="CD407" s="161"/>
      <c r="CE407" s="162"/>
      <c r="CF407" s="162"/>
      <c r="CG407" s="162"/>
      <c r="CH407" s="161"/>
      <c r="CI407" s="161"/>
      <c r="CJ407" s="162"/>
      <c r="CK407" s="162"/>
      <c r="CL407" s="162"/>
      <c r="CM407" s="161"/>
      <c r="CN407" s="161"/>
      <c r="CO407" s="162"/>
      <c r="CP407" s="162"/>
      <c r="CQ407" s="162"/>
      <c r="CR407" s="161"/>
    </row>
    <row r="408" spans="1:96" ht="12.75">
      <c r="A408" s="161"/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2">
        <v>1.6500000000000001E-9</v>
      </c>
      <c r="N408" s="2">
        <v>1.38698167064</v>
      </c>
      <c r="O408" s="2">
        <v>4171.4255366138004</v>
      </c>
      <c r="P408" s="2">
        <f t="shared" si="40"/>
        <v>-1.5989676984307211E-9</v>
      </c>
      <c r="Q408" s="161"/>
      <c r="R408" s="162"/>
      <c r="S408" s="162"/>
      <c r="T408" s="162"/>
      <c r="U408" s="161"/>
      <c r="V408" s="161"/>
      <c r="W408" s="162"/>
      <c r="X408" s="162"/>
      <c r="Y408" s="162"/>
      <c r="Z408" s="161"/>
      <c r="AA408" s="161"/>
      <c r="AB408" s="162"/>
      <c r="AC408" s="162"/>
      <c r="AD408" s="162"/>
      <c r="AE408" s="161"/>
      <c r="AF408" s="161"/>
      <c r="AG408" s="162"/>
      <c r="AH408" s="162"/>
      <c r="AI408" s="162"/>
      <c r="AJ408" s="161"/>
      <c r="AK408" s="161"/>
      <c r="AL408" s="162"/>
      <c r="AM408" s="162"/>
      <c r="AN408" s="162"/>
      <c r="AO408" s="161"/>
      <c r="AP408" s="161"/>
      <c r="AQ408" s="162"/>
      <c r="AR408" s="162"/>
      <c r="AS408" s="162"/>
      <c r="AT408" s="161"/>
      <c r="AU408" s="161"/>
      <c r="AV408" s="162"/>
      <c r="AW408" s="162"/>
      <c r="AX408" s="162"/>
      <c r="AY408" s="161"/>
      <c r="AZ408" s="161"/>
      <c r="BA408" s="162"/>
      <c r="BB408" s="162"/>
      <c r="BC408" s="162"/>
      <c r="BD408" s="161"/>
      <c r="BE408" s="161"/>
      <c r="BF408" s="162"/>
      <c r="BG408" s="162"/>
      <c r="BH408" s="162"/>
      <c r="BI408" s="161"/>
      <c r="BJ408" s="161"/>
      <c r="BK408" s="162"/>
      <c r="BL408" s="162"/>
      <c r="BM408" s="162"/>
      <c r="BN408" s="161"/>
      <c r="BO408" s="2"/>
      <c r="BP408" s="2">
        <v>7.7000000000000003E-10</v>
      </c>
      <c r="BQ408" s="2">
        <v>5.1884694634399997</v>
      </c>
      <c r="BR408" s="2">
        <v>11520.996863795201</v>
      </c>
      <c r="BS408" s="2">
        <f t="shared" si="41"/>
        <v>-4.1621299473059793E-10</v>
      </c>
      <c r="BT408" s="161"/>
      <c r="BU408" s="162"/>
      <c r="BV408" s="162"/>
      <c r="BW408" s="162"/>
      <c r="BX408" s="161"/>
      <c r="BY408" s="161"/>
      <c r="BZ408" s="162"/>
      <c r="CA408" s="162"/>
      <c r="CB408" s="162"/>
      <c r="CC408" s="161"/>
      <c r="CD408" s="161"/>
      <c r="CE408" s="162"/>
      <c r="CF408" s="162"/>
      <c r="CG408" s="162"/>
      <c r="CH408" s="161"/>
      <c r="CI408" s="161"/>
      <c r="CJ408" s="162"/>
      <c r="CK408" s="162"/>
      <c r="CL408" s="162"/>
      <c r="CM408" s="161"/>
      <c r="CN408" s="161"/>
      <c r="CO408" s="162"/>
      <c r="CP408" s="162"/>
      <c r="CQ408" s="162"/>
      <c r="CR408" s="161"/>
    </row>
    <row r="409" spans="1:96" ht="12.75">
      <c r="A409" s="161"/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2">
        <v>1.6000000000000001E-9</v>
      </c>
      <c r="N409" s="2">
        <v>6.2379838333200004</v>
      </c>
      <c r="O409" s="2">
        <v>202.25339517410001</v>
      </c>
      <c r="P409" s="2">
        <f t="shared" si="40"/>
        <v>6.2923297561972436E-10</v>
      </c>
      <c r="Q409" s="161"/>
      <c r="R409" s="162"/>
      <c r="S409" s="162"/>
      <c r="T409" s="162"/>
      <c r="U409" s="161"/>
      <c r="V409" s="161"/>
      <c r="W409" s="162"/>
      <c r="X409" s="162"/>
      <c r="Y409" s="162"/>
      <c r="Z409" s="161"/>
      <c r="AA409" s="161"/>
      <c r="AB409" s="162"/>
      <c r="AC409" s="162"/>
      <c r="AD409" s="162"/>
      <c r="AE409" s="161"/>
      <c r="AF409" s="161"/>
      <c r="AG409" s="162"/>
      <c r="AH409" s="162"/>
      <c r="AI409" s="162"/>
      <c r="AJ409" s="161"/>
      <c r="AK409" s="161"/>
      <c r="AL409" s="162"/>
      <c r="AM409" s="162"/>
      <c r="AN409" s="162"/>
      <c r="AO409" s="161"/>
      <c r="AP409" s="161"/>
      <c r="AQ409" s="162"/>
      <c r="AR409" s="162"/>
      <c r="AS409" s="162"/>
      <c r="AT409" s="161"/>
      <c r="AU409" s="161"/>
      <c r="AV409" s="162"/>
      <c r="AW409" s="162"/>
      <c r="AX409" s="162"/>
      <c r="AY409" s="161"/>
      <c r="AZ409" s="161"/>
      <c r="BA409" s="162"/>
      <c r="BB409" s="162"/>
      <c r="BC409" s="162"/>
      <c r="BD409" s="161"/>
      <c r="BE409" s="161"/>
      <c r="BF409" s="162"/>
      <c r="BG409" s="162"/>
      <c r="BH409" s="162"/>
      <c r="BI409" s="161"/>
      <c r="BJ409" s="161"/>
      <c r="BK409" s="162"/>
      <c r="BL409" s="162"/>
      <c r="BM409" s="162"/>
      <c r="BN409" s="161"/>
      <c r="BO409" s="2"/>
      <c r="BP409" s="2">
        <v>6.8000000000000003E-10</v>
      </c>
      <c r="BQ409" s="2">
        <v>0.50006599128999996</v>
      </c>
      <c r="BR409" s="2">
        <v>4274.5183108323999</v>
      </c>
      <c r="BS409" s="2">
        <f t="shared" si="41"/>
        <v>-2.4058485209795622E-10</v>
      </c>
      <c r="BT409" s="161"/>
      <c r="BU409" s="162"/>
      <c r="BV409" s="162"/>
      <c r="BW409" s="162"/>
      <c r="BX409" s="161"/>
      <c r="BY409" s="161"/>
      <c r="BZ409" s="162"/>
      <c r="CA409" s="162"/>
      <c r="CB409" s="162"/>
      <c r="CC409" s="161"/>
      <c r="CD409" s="161"/>
      <c r="CE409" s="162"/>
      <c r="CF409" s="162"/>
      <c r="CG409" s="162"/>
      <c r="CH409" s="161"/>
      <c r="CI409" s="161"/>
      <c r="CJ409" s="162"/>
      <c r="CK409" s="162"/>
      <c r="CL409" s="162"/>
      <c r="CM409" s="161"/>
      <c r="CN409" s="161"/>
      <c r="CO409" s="162"/>
      <c r="CP409" s="162"/>
      <c r="CQ409" s="162"/>
      <c r="CR409" s="161"/>
    </row>
    <row r="410" spans="1:96" ht="12.75">
      <c r="A410" s="161"/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2">
        <v>2.1499999999999998E-9</v>
      </c>
      <c r="N410" s="2">
        <v>0.20889073407</v>
      </c>
      <c r="O410" s="2">
        <v>5621.8429232103999</v>
      </c>
      <c r="P410" s="2">
        <f t="shared" si="40"/>
        <v>1.9321118885930855E-9</v>
      </c>
      <c r="Q410" s="161"/>
      <c r="R410" s="162"/>
      <c r="S410" s="162"/>
      <c r="T410" s="162"/>
      <c r="U410" s="161"/>
      <c r="V410" s="161"/>
      <c r="W410" s="162"/>
      <c r="X410" s="162"/>
      <c r="Y410" s="162"/>
      <c r="Z410" s="161"/>
      <c r="AA410" s="161"/>
      <c r="AB410" s="162"/>
      <c r="AC410" s="162"/>
      <c r="AD410" s="162"/>
      <c r="AE410" s="161"/>
      <c r="AF410" s="161"/>
      <c r="AG410" s="162"/>
      <c r="AH410" s="162"/>
      <c r="AI410" s="162"/>
      <c r="AJ410" s="161"/>
      <c r="AK410" s="161"/>
      <c r="AL410" s="162"/>
      <c r="AM410" s="162"/>
      <c r="AN410" s="162"/>
      <c r="AO410" s="161"/>
      <c r="AP410" s="161"/>
      <c r="AQ410" s="162"/>
      <c r="AR410" s="162"/>
      <c r="AS410" s="162"/>
      <c r="AT410" s="161"/>
      <c r="AU410" s="161"/>
      <c r="AV410" s="162"/>
      <c r="AW410" s="162"/>
      <c r="AX410" s="162"/>
      <c r="AY410" s="161"/>
      <c r="AZ410" s="161"/>
      <c r="BA410" s="162"/>
      <c r="BB410" s="162"/>
      <c r="BC410" s="162"/>
      <c r="BD410" s="161"/>
      <c r="BE410" s="161"/>
      <c r="BF410" s="162"/>
      <c r="BG410" s="162"/>
      <c r="BH410" s="162"/>
      <c r="BI410" s="161"/>
      <c r="BJ410" s="161"/>
      <c r="BK410" s="162"/>
      <c r="BL410" s="162"/>
      <c r="BM410" s="162"/>
      <c r="BN410" s="161"/>
      <c r="BO410" s="2"/>
      <c r="BP410" s="2">
        <v>7.5E-10</v>
      </c>
      <c r="BQ410" s="2">
        <v>2.0732376280299998</v>
      </c>
      <c r="BR410" s="2">
        <v>15664.0355227085</v>
      </c>
      <c r="BS410" s="2">
        <f t="shared" si="41"/>
        <v>-7.4921177129103503E-10</v>
      </c>
      <c r="BT410" s="161"/>
      <c r="BU410" s="162"/>
      <c r="BV410" s="162"/>
      <c r="BW410" s="162"/>
      <c r="BX410" s="161"/>
      <c r="BY410" s="161"/>
      <c r="BZ410" s="162"/>
      <c r="CA410" s="162"/>
      <c r="CB410" s="162"/>
      <c r="CC410" s="161"/>
      <c r="CD410" s="161"/>
      <c r="CE410" s="162"/>
      <c r="CF410" s="162"/>
      <c r="CG410" s="162"/>
      <c r="CH410" s="161"/>
      <c r="CI410" s="161"/>
      <c r="CJ410" s="162"/>
      <c r="CK410" s="162"/>
      <c r="CL410" s="162"/>
      <c r="CM410" s="161"/>
      <c r="CN410" s="161"/>
      <c r="CO410" s="162"/>
      <c r="CP410" s="162"/>
      <c r="CQ410" s="162"/>
      <c r="CR410" s="161"/>
    </row>
    <row r="411" spans="1:96" ht="12.75">
      <c r="A411" s="161"/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2">
        <v>1.81E-9</v>
      </c>
      <c r="N411" s="2">
        <v>4.1243920362199997</v>
      </c>
      <c r="O411" s="2">
        <v>13341.674311306801</v>
      </c>
      <c r="P411" s="2">
        <f t="shared" si="40"/>
        <v>1.3433729769804981E-9</v>
      </c>
      <c r="Q411" s="161"/>
      <c r="R411" s="162"/>
      <c r="S411" s="162"/>
      <c r="T411" s="162"/>
      <c r="U411" s="161"/>
      <c r="V411" s="161"/>
      <c r="W411" s="162"/>
      <c r="X411" s="162"/>
      <c r="Y411" s="162"/>
      <c r="Z411" s="161"/>
      <c r="AA411" s="161"/>
      <c r="AB411" s="162"/>
      <c r="AC411" s="162"/>
      <c r="AD411" s="162"/>
      <c r="AE411" s="161"/>
      <c r="AF411" s="161"/>
      <c r="AG411" s="162"/>
      <c r="AH411" s="162"/>
      <c r="AI411" s="162"/>
      <c r="AJ411" s="161"/>
      <c r="AK411" s="161"/>
      <c r="AL411" s="162"/>
      <c r="AM411" s="162"/>
      <c r="AN411" s="162"/>
      <c r="AO411" s="161"/>
      <c r="AP411" s="161"/>
      <c r="AQ411" s="162"/>
      <c r="AR411" s="162"/>
      <c r="AS411" s="162"/>
      <c r="AT411" s="161"/>
      <c r="AU411" s="161"/>
      <c r="AV411" s="162"/>
      <c r="AW411" s="162"/>
      <c r="AX411" s="162"/>
      <c r="AY411" s="161"/>
      <c r="AZ411" s="161"/>
      <c r="BA411" s="162"/>
      <c r="BB411" s="162"/>
      <c r="BC411" s="162"/>
      <c r="BD411" s="161"/>
      <c r="BE411" s="161"/>
      <c r="BF411" s="162"/>
      <c r="BG411" s="162"/>
      <c r="BH411" s="162"/>
      <c r="BI411" s="161"/>
      <c r="BJ411" s="161"/>
      <c r="BK411" s="162"/>
      <c r="BL411" s="162"/>
      <c r="BM411" s="162"/>
      <c r="BN411" s="161"/>
      <c r="BO411" s="2"/>
      <c r="BP411" s="2">
        <v>7.4000000000000003E-10</v>
      </c>
      <c r="BQ411" s="2">
        <v>1.0188413492799999</v>
      </c>
      <c r="BR411" s="2">
        <v>6393.2821712107998</v>
      </c>
      <c r="BS411" s="2">
        <f t="shared" si="41"/>
        <v>-7.3391394932542772E-10</v>
      </c>
      <c r="BT411" s="161"/>
      <c r="BU411" s="162"/>
      <c r="BV411" s="162"/>
      <c r="BW411" s="162"/>
      <c r="BX411" s="161"/>
      <c r="BY411" s="161"/>
      <c r="BZ411" s="162"/>
      <c r="CA411" s="162"/>
      <c r="CB411" s="162"/>
      <c r="CC411" s="161"/>
      <c r="CD411" s="161"/>
      <c r="CE411" s="162"/>
      <c r="CF411" s="162"/>
      <c r="CG411" s="162"/>
      <c r="CH411" s="161"/>
      <c r="CI411" s="161"/>
      <c r="CJ411" s="162"/>
      <c r="CK411" s="162"/>
      <c r="CL411" s="162"/>
      <c r="CM411" s="161"/>
      <c r="CN411" s="161"/>
      <c r="CO411" s="162"/>
      <c r="CP411" s="162"/>
      <c r="CQ411" s="162"/>
      <c r="CR411" s="161"/>
    </row>
    <row r="412" spans="1:96" ht="12.75">
      <c r="A412" s="161"/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2">
        <v>1.5300000000000001E-9</v>
      </c>
      <c r="N412" s="2">
        <v>1.2446084883599999</v>
      </c>
      <c r="O412" s="2">
        <v>29826.306354673201</v>
      </c>
      <c r="P412" s="2">
        <f t="shared" si="40"/>
        <v>1.1019055547230654E-9</v>
      </c>
      <c r="Q412" s="161"/>
      <c r="R412" s="162"/>
      <c r="S412" s="162"/>
      <c r="T412" s="162"/>
      <c r="U412" s="161"/>
      <c r="V412" s="161"/>
      <c r="W412" s="162"/>
      <c r="X412" s="162"/>
      <c r="Y412" s="162"/>
      <c r="Z412" s="161"/>
      <c r="AA412" s="161"/>
      <c r="AB412" s="162"/>
      <c r="AC412" s="162"/>
      <c r="AD412" s="162"/>
      <c r="AE412" s="161"/>
      <c r="AF412" s="161"/>
      <c r="AG412" s="162"/>
      <c r="AH412" s="162"/>
      <c r="AI412" s="162"/>
      <c r="AJ412" s="161"/>
      <c r="AK412" s="161"/>
      <c r="AL412" s="162"/>
      <c r="AM412" s="162"/>
      <c r="AN412" s="162"/>
      <c r="AO412" s="161"/>
      <c r="AP412" s="161"/>
      <c r="AQ412" s="162"/>
      <c r="AR412" s="162"/>
      <c r="AS412" s="162"/>
      <c r="AT412" s="161"/>
      <c r="AU412" s="161"/>
      <c r="AV412" s="162"/>
      <c r="AW412" s="162"/>
      <c r="AX412" s="162"/>
      <c r="AY412" s="161"/>
      <c r="AZ412" s="161"/>
      <c r="BA412" s="162"/>
      <c r="BB412" s="162"/>
      <c r="BC412" s="162"/>
      <c r="BD412" s="161"/>
      <c r="BE412" s="161"/>
      <c r="BF412" s="162"/>
      <c r="BG412" s="162"/>
      <c r="BH412" s="162"/>
      <c r="BI412" s="161"/>
      <c r="BJ412" s="161"/>
      <c r="BK412" s="162"/>
      <c r="BL412" s="162"/>
      <c r="BM412" s="162"/>
      <c r="BN412" s="161"/>
      <c r="BO412" s="2"/>
      <c r="BP412" s="2">
        <v>7.7000000000000003E-10</v>
      </c>
      <c r="BQ412" s="2">
        <v>0.4666517878</v>
      </c>
      <c r="BR412" s="2">
        <v>16207.886271502</v>
      </c>
      <c r="BS412" s="2">
        <f t="shared" si="41"/>
        <v>1.0457594717643338E-10</v>
      </c>
      <c r="BT412" s="161"/>
      <c r="BU412" s="162"/>
      <c r="BV412" s="162"/>
      <c r="BW412" s="162"/>
      <c r="BX412" s="161"/>
      <c r="BY412" s="161"/>
      <c r="BZ412" s="162"/>
      <c r="CA412" s="162"/>
      <c r="CB412" s="162"/>
      <c r="CC412" s="161"/>
      <c r="CD412" s="161"/>
      <c r="CE412" s="162"/>
      <c r="CF412" s="162"/>
      <c r="CG412" s="162"/>
      <c r="CH412" s="161"/>
      <c r="CI412" s="161"/>
      <c r="CJ412" s="162"/>
      <c r="CK412" s="162"/>
      <c r="CL412" s="162"/>
      <c r="CM412" s="161"/>
      <c r="CN412" s="161"/>
      <c r="CO412" s="162"/>
      <c r="CP412" s="162"/>
      <c r="CQ412" s="162"/>
      <c r="CR412" s="161"/>
    </row>
    <row r="413" spans="1:96" ht="12.75">
      <c r="A413" s="161"/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2">
        <v>1.5E-9</v>
      </c>
      <c r="N413" s="2">
        <v>3.1299975301799998</v>
      </c>
      <c r="O413" s="2">
        <v>799.82112516539996</v>
      </c>
      <c r="P413" s="2">
        <f t="shared" si="40"/>
        <v>3.9449550013757166E-10</v>
      </c>
      <c r="Q413" s="161"/>
      <c r="R413" s="162"/>
      <c r="S413" s="162"/>
      <c r="T413" s="162"/>
      <c r="U413" s="161"/>
      <c r="V413" s="161"/>
      <c r="W413" s="162"/>
      <c r="X413" s="162"/>
      <c r="Y413" s="162"/>
      <c r="Z413" s="161"/>
      <c r="AA413" s="161"/>
      <c r="AB413" s="162"/>
      <c r="AC413" s="162"/>
      <c r="AD413" s="162"/>
      <c r="AE413" s="161"/>
      <c r="AF413" s="161"/>
      <c r="AG413" s="162"/>
      <c r="AH413" s="162"/>
      <c r="AI413" s="162"/>
      <c r="AJ413" s="161"/>
      <c r="AK413" s="161"/>
      <c r="AL413" s="162"/>
      <c r="AM413" s="162"/>
      <c r="AN413" s="162"/>
      <c r="AO413" s="161"/>
      <c r="AP413" s="161"/>
      <c r="AQ413" s="162"/>
      <c r="AR413" s="162"/>
      <c r="AS413" s="162"/>
      <c r="AT413" s="161"/>
      <c r="AU413" s="161"/>
      <c r="AV413" s="162"/>
      <c r="AW413" s="162"/>
      <c r="AX413" s="162"/>
      <c r="AY413" s="161"/>
      <c r="AZ413" s="161"/>
      <c r="BA413" s="162"/>
      <c r="BB413" s="162"/>
      <c r="BC413" s="162"/>
      <c r="BD413" s="161"/>
      <c r="BE413" s="161"/>
      <c r="BF413" s="162"/>
      <c r="BG413" s="162"/>
      <c r="BH413" s="162"/>
      <c r="BI413" s="161"/>
      <c r="BJ413" s="161"/>
      <c r="BK413" s="162"/>
      <c r="BL413" s="162"/>
      <c r="BM413" s="162"/>
      <c r="BN413" s="161"/>
      <c r="BO413" s="2"/>
      <c r="BP413" s="2">
        <v>8.0999999999999999E-10</v>
      </c>
      <c r="BQ413" s="2">
        <v>4.1045221948300004</v>
      </c>
      <c r="BR413" s="2">
        <v>161710.61878623199</v>
      </c>
      <c r="BS413" s="2">
        <f t="shared" si="41"/>
        <v>7.7394366958501003E-10</v>
      </c>
      <c r="BT413" s="161"/>
      <c r="BU413" s="162"/>
      <c r="BV413" s="162"/>
      <c r="BW413" s="162"/>
      <c r="BX413" s="161"/>
      <c r="BY413" s="161"/>
      <c r="BZ413" s="162"/>
      <c r="CA413" s="162"/>
      <c r="CB413" s="162"/>
      <c r="CC413" s="161"/>
      <c r="CD413" s="161"/>
      <c r="CE413" s="162"/>
      <c r="CF413" s="162"/>
      <c r="CG413" s="162"/>
      <c r="CH413" s="161"/>
      <c r="CI413" s="161"/>
      <c r="CJ413" s="162"/>
      <c r="CK413" s="162"/>
      <c r="CL413" s="162"/>
      <c r="CM413" s="161"/>
      <c r="CN413" s="161"/>
      <c r="CO413" s="162"/>
      <c r="CP413" s="162"/>
      <c r="CQ413" s="162"/>
      <c r="CR413" s="161"/>
    </row>
    <row r="414" spans="1:96" ht="12.75">
      <c r="A414" s="161"/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2">
        <v>1.75E-9</v>
      </c>
      <c r="N414" s="2">
        <v>4.5567160443699999</v>
      </c>
      <c r="O414" s="2">
        <v>239424.39025435201</v>
      </c>
      <c r="P414" s="2">
        <f t="shared" si="40"/>
        <v>-1.6505287474065871E-9</v>
      </c>
      <c r="Q414" s="161"/>
      <c r="R414" s="162"/>
      <c r="S414" s="162"/>
      <c r="T414" s="162"/>
      <c r="U414" s="161"/>
      <c r="V414" s="161"/>
      <c r="W414" s="162"/>
      <c r="X414" s="162"/>
      <c r="Y414" s="162"/>
      <c r="Z414" s="161"/>
      <c r="AA414" s="161"/>
      <c r="AB414" s="162"/>
      <c r="AC414" s="162"/>
      <c r="AD414" s="162"/>
      <c r="AE414" s="161"/>
      <c r="AF414" s="161"/>
      <c r="AG414" s="162"/>
      <c r="AH414" s="162"/>
      <c r="AI414" s="162"/>
      <c r="AJ414" s="161"/>
      <c r="AK414" s="161"/>
      <c r="AL414" s="162"/>
      <c r="AM414" s="162"/>
      <c r="AN414" s="162"/>
      <c r="AO414" s="161"/>
      <c r="AP414" s="161"/>
      <c r="AQ414" s="162"/>
      <c r="AR414" s="162"/>
      <c r="AS414" s="162"/>
      <c r="AT414" s="161"/>
      <c r="AU414" s="161"/>
      <c r="AV414" s="162"/>
      <c r="AW414" s="162"/>
      <c r="AX414" s="162"/>
      <c r="AY414" s="161"/>
      <c r="AZ414" s="161"/>
      <c r="BA414" s="162"/>
      <c r="BB414" s="162"/>
      <c r="BC414" s="162"/>
      <c r="BD414" s="161"/>
      <c r="BE414" s="161"/>
      <c r="BF414" s="162"/>
      <c r="BG414" s="162"/>
      <c r="BH414" s="162"/>
      <c r="BI414" s="161"/>
      <c r="BJ414" s="161"/>
      <c r="BK414" s="162"/>
      <c r="BL414" s="162"/>
      <c r="BM414" s="162"/>
      <c r="BN414" s="161"/>
      <c r="BO414" s="2"/>
      <c r="BP414" s="2">
        <v>6.6999999999999996E-10</v>
      </c>
      <c r="BQ414" s="2">
        <v>3.8384063088699998</v>
      </c>
      <c r="BR414" s="2">
        <v>6262.7205305926</v>
      </c>
      <c r="BS414" s="2">
        <f t="shared" si="41"/>
        <v>5.7800561988297243E-10</v>
      </c>
      <c r="BT414" s="161"/>
      <c r="BU414" s="162"/>
      <c r="BV414" s="162"/>
      <c r="BW414" s="162"/>
      <c r="BX414" s="161"/>
      <c r="BY414" s="161"/>
      <c r="BZ414" s="162"/>
      <c r="CA414" s="162"/>
      <c r="CB414" s="162"/>
      <c r="CC414" s="161"/>
      <c r="CD414" s="161"/>
      <c r="CE414" s="162"/>
      <c r="CF414" s="162"/>
      <c r="CG414" s="162"/>
      <c r="CH414" s="161"/>
      <c r="CI414" s="161"/>
      <c r="CJ414" s="162"/>
      <c r="CK414" s="162"/>
      <c r="CL414" s="162"/>
      <c r="CM414" s="161"/>
      <c r="CN414" s="161"/>
      <c r="CO414" s="162"/>
      <c r="CP414" s="162"/>
      <c r="CQ414" s="162"/>
      <c r="CR414" s="161"/>
    </row>
    <row r="415" spans="1:96" ht="12.75">
      <c r="A415" s="161"/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2">
        <v>1.92E-9</v>
      </c>
      <c r="N415" s="2">
        <v>1.33928820063</v>
      </c>
      <c r="O415" s="2">
        <v>394.62588505920002</v>
      </c>
      <c r="P415" s="2">
        <f t="shared" si="40"/>
        <v>1.268978622015963E-9</v>
      </c>
      <c r="Q415" s="161"/>
      <c r="R415" s="162"/>
      <c r="S415" s="162"/>
      <c r="T415" s="162"/>
      <c r="U415" s="161"/>
      <c r="V415" s="161"/>
      <c r="W415" s="162"/>
      <c r="X415" s="162"/>
      <c r="Y415" s="162"/>
      <c r="Z415" s="161"/>
      <c r="AA415" s="161"/>
      <c r="AB415" s="162"/>
      <c r="AC415" s="162"/>
      <c r="AD415" s="162"/>
      <c r="AE415" s="161"/>
      <c r="AF415" s="161"/>
      <c r="AG415" s="162"/>
      <c r="AH415" s="162"/>
      <c r="AI415" s="162"/>
      <c r="AJ415" s="161"/>
      <c r="AK415" s="161"/>
      <c r="AL415" s="162"/>
      <c r="AM415" s="162"/>
      <c r="AN415" s="162"/>
      <c r="AO415" s="161"/>
      <c r="AP415" s="161"/>
      <c r="AQ415" s="162"/>
      <c r="AR415" s="162"/>
      <c r="AS415" s="162"/>
      <c r="AT415" s="161"/>
      <c r="AU415" s="161"/>
      <c r="AV415" s="162"/>
      <c r="AW415" s="162"/>
      <c r="AX415" s="162"/>
      <c r="AY415" s="161"/>
      <c r="AZ415" s="161"/>
      <c r="BA415" s="162"/>
      <c r="BB415" s="162"/>
      <c r="BC415" s="162"/>
      <c r="BD415" s="161"/>
      <c r="BE415" s="161"/>
      <c r="BF415" s="162"/>
      <c r="BG415" s="162"/>
      <c r="BH415" s="162"/>
      <c r="BI415" s="161"/>
      <c r="BJ415" s="161"/>
      <c r="BK415" s="162"/>
      <c r="BL415" s="162"/>
      <c r="BM415" s="162"/>
      <c r="BN415" s="161"/>
      <c r="BO415" s="2"/>
      <c r="BP415" s="2">
        <v>7.1000000000000003E-10</v>
      </c>
      <c r="BQ415" s="2">
        <v>3.9141552329099998</v>
      </c>
      <c r="BR415" s="2">
        <v>7875.6718636242003</v>
      </c>
      <c r="BS415" s="2">
        <f t="shared" si="41"/>
        <v>-3.2986050485383275E-10</v>
      </c>
      <c r="BT415" s="161"/>
      <c r="BU415" s="162"/>
      <c r="BV415" s="162"/>
      <c r="BW415" s="162"/>
      <c r="BX415" s="161"/>
      <c r="BY415" s="161"/>
      <c r="BZ415" s="162"/>
      <c r="CA415" s="162"/>
      <c r="CB415" s="162"/>
      <c r="CC415" s="161"/>
      <c r="CD415" s="161"/>
      <c r="CE415" s="162"/>
      <c r="CF415" s="162"/>
      <c r="CG415" s="162"/>
      <c r="CH415" s="161"/>
      <c r="CI415" s="161"/>
      <c r="CJ415" s="162"/>
      <c r="CK415" s="162"/>
      <c r="CL415" s="162"/>
      <c r="CM415" s="161"/>
      <c r="CN415" s="161"/>
      <c r="CO415" s="162"/>
      <c r="CP415" s="162"/>
      <c r="CQ415" s="162"/>
      <c r="CR415" s="161"/>
    </row>
    <row r="416" spans="1:96" ht="12.75">
      <c r="A416" s="161"/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2">
        <v>1.49E-9</v>
      </c>
      <c r="N416" s="2">
        <v>2.65697593276</v>
      </c>
      <c r="O416" s="2">
        <v>21.335640467000001</v>
      </c>
      <c r="P416" s="2">
        <f t="shared" si="40"/>
        <v>-1.2272934724083911E-9</v>
      </c>
      <c r="Q416" s="161"/>
      <c r="R416" s="162"/>
      <c r="S416" s="162"/>
      <c r="T416" s="162"/>
      <c r="U416" s="161"/>
      <c r="V416" s="161"/>
      <c r="W416" s="162"/>
      <c r="X416" s="162"/>
      <c r="Y416" s="162"/>
      <c r="Z416" s="161"/>
      <c r="AA416" s="161"/>
      <c r="AB416" s="162"/>
      <c r="AC416" s="162"/>
      <c r="AD416" s="162"/>
      <c r="AE416" s="161"/>
      <c r="AF416" s="161"/>
      <c r="AG416" s="162"/>
      <c r="AH416" s="162"/>
      <c r="AI416" s="162"/>
      <c r="AJ416" s="161"/>
      <c r="AK416" s="161"/>
      <c r="AL416" s="162"/>
      <c r="AM416" s="162"/>
      <c r="AN416" s="162"/>
      <c r="AO416" s="161"/>
      <c r="AP416" s="161"/>
      <c r="AQ416" s="162"/>
      <c r="AR416" s="162"/>
      <c r="AS416" s="162"/>
      <c r="AT416" s="161"/>
      <c r="AU416" s="161"/>
      <c r="AV416" s="162"/>
      <c r="AW416" s="162"/>
      <c r="AX416" s="162"/>
      <c r="AY416" s="161"/>
      <c r="AZ416" s="161"/>
      <c r="BA416" s="162"/>
      <c r="BB416" s="162"/>
      <c r="BC416" s="162"/>
      <c r="BD416" s="161"/>
      <c r="BE416" s="161"/>
      <c r="BF416" s="162"/>
      <c r="BG416" s="162"/>
      <c r="BH416" s="162"/>
      <c r="BI416" s="161"/>
      <c r="BJ416" s="161"/>
      <c r="BK416" s="162"/>
      <c r="BL416" s="162"/>
      <c r="BM416" s="162"/>
      <c r="BN416" s="161"/>
      <c r="BO416" s="2"/>
      <c r="BP416" s="2">
        <v>8.0999999999999999E-10</v>
      </c>
      <c r="BQ416" s="2">
        <v>0.91938383236999999</v>
      </c>
      <c r="BR416" s="2">
        <v>74.78159856729998</v>
      </c>
      <c r="BS416" s="2">
        <f t="shared" si="41"/>
        <v>7.0898856780686367E-10</v>
      </c>
      <c r="BT416" s="161"/>
      <c r="BU416" s="162"/>
      <c r="BV416" s="162"/>
      <c r="BW416" s="162"/>
      <c r="BX416" s="161"/>
      <c r="BY416" s="161"/>
      <c r="BZ416" s="162"/>
      <c r="CA416" s="162"/>
      <c r="CB416" s="162"/>
      <c r="CC416" s="161"/>
      <c r="CD416" s="161"/>
      <c r="CE416" s="162"/>
      <c r="CF416" s="162"/>
      <c r="CG416" s="162"/>
      <c r="CH416" s="161"/>
      <c r="CI416" s="161"/>
      <c r="CJ416" s="162"/>
      <c r="CK416" s="162"/>
      <c r="CL416" s="162"/>
      <c r="CM416" s="161"/>
      <c r="CN416" s="161"/>
      <c r="CO416" s="162"/>
      <c r="CP416" s="162"/>
      <c r="CQ416" s="162"/>
      <c r="CR416" s="161"/>
    </row>
    <row r="417" spans="1:96" ht="12.75">
      <c r="A417" s="161"/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2">
        <v>1.4599999999999999E-9</v>
      </c>
      <c r="N417" s="2">
        <v>5.5802119172599998</v>
      </c>
      <c r="O417" s="2">
        <v>412.3710968744</v>
      </c>
      <c r="P417" s="2">
        <f t="shared" si="40"/>
        <v>-1.4431228127919008E-9</v>
      </c>
      <c r="Q417" s="161"/>
      <c r="R417" s="162"/>
      <c r="S417" s="162"/>
      <c r="T417" s="162"/>
      <c r="U417" s="161"/>
      <c r="V417" s="161"/>
      <c r="W417" s="162"/>
      <c r="X417" s="162"/>
      <c r="Y417" s="162"/>
      <c r="Z417" s="161"/>
      <c r="AA417" s="161"/>
      <c r="AB417" s="162"/>
      <c r="AC417" s="162"/>
      <c r="AD417" s="162"/>
      <c r="AE417" s="161"/>
      <c r="AF417" s="161"/>
      <c r="AG417" s="162"/>
      <c r="AH417" s="162"/>
      <c r="AI417" s="162"/>
      <c r="AJ417" s="161"/>
      <c r="AK417" s="161"/>
      <c r="AL417" s="162"/>
      <c r="AM417" s="162"/>
      <c r="AN417" s="162"/>
      <c r="AO417" s="161"/>
      <c r="AP417" s="161"/>
      <c r="AQ417" s="162"/>
      <c r="AR417" s="162"/>
      <c r="AS417" s="162"/>
      <c r="AT417" s="161"/>
      <c r="AU417" s="161"/>
      <c r="AV417" s="162"/>
      <c r="AW417" s="162"/>
      <c r="AX417" s="162"/>
      <c r="AY417" s="161"/>
      <c r="AZ417" s="161"/>
      <c r="BA417" s="162"/>
      <c r="BB417" s="162"/>
      <c r="BC417" s="162"/>
      <c r="BD417" s="161"/>
      <c r="BE417" s="161"/>
      <c r="BF417" s="162"/>
      <c r="BG417" s="162"/>
      <c r="BH417" s="162"/>
      <c r="BI417" s="161"/>
      <c r="BJ417" s="161"/>
      <c r="BK417" s="162"/>
      <c r="BL417" s="162"/>
      <c r="BM417" s="162"/>
      <c r="BN417" s="161"/>
      <c r="BO417" s="2"/>
      <c r="BP417" s="2">
        <v>8.3000000000000003E-10</v>
      </c>
      <c r="BQ417" s="2">
        <v>4.6991621879099998</v>
      </c>
      <c r="BR417" s="2">
        <v>23006.425992586301</v>
      </c>
      <c r="BS417" s="2">
        <f t="shared" si="41"/>
        <v>-7.8261568208681499E-10</v>
      </c>
      <c r="BT417" s="161"/>
      <c r="BU417" s="162"/>
      <c r="BV417" s="162"/>
      <c r="BW417" s="162"/>
      <c r="BX417" s="161"/>
      <c r="BY417" s="161"/>
      <c r="BZ417" s="162"/>
      <c r="CA417" s="162"/>
      <c r="CB417" s="162"/>
      <c r="CC417" s="161"/>
      <c r="CD417" s="161"/>
      <c r="CE417" s="162"/>
      <c r="CF417" s="162"/>
      <c r="CG417" s="162"/>
      <c r="CH417" s="161"/>
      <c r="CI417" s="161"/>
      <c r="CJ417" s="162"/>
      <c r="CK417" s="162"/>
      <c r="CL417" s="162"/>
      <c r="CM417" s="161"/>
      <c r="CN417" s="161"/>
      <c r="CO417" s="162"/>
      <c r="CP417" s="162"/>
      <c r="CQ417" s="162"/>
      <c r="CR417" s="161"/>
    </row>
    <row r="418" spans="1:96" ht="12.75">
      <c r="A418" s="161"/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2">
        <v>1.56E-9</v>
      </c>
      <c r="N418" s="2">
        <v>3.7565017550299999</v>
      </c>
      <c r="O418" s="2">
        <v>12323.423096008801</v>
      </c>
      <c r="P418" s="2">
        <f t="shared" si="40"/>
        <v>-2.6233717033751973E-10</v>
      </c>
      <c r="Q418" s="161"/>
      <c r="R418" s="162"/>
      <c r="S418" s="162"/>
      <c r="T418" s="162"/>
      <c r="U418" s="161"/>
      <c r="V418" s="161"/>
      <c r="W418" s="162"/>
      <c r="X418" s="162"/>
      <c r="Y418" s="162"/>
      <c r="Z418" s="161"/>
      <c r="AA418" s="161"/>
      <c r="AB418" s="162"/>
      <c r="AC418" s="162"/>
      <c r="AD418" s="162"/>
      <c r="AE418" s="161"/>
      <c r="AF418" s="161"/>
      <c r="AG418" s="162"/>
      <c r="AH418" s="162"/>
      <c r="AI418" s="162"/>
      <c r="AJ418" s="161"/>
      <c r="AK418" s="161"/>
      <c r="AL418" s="162"/>
      <c r="AM418" s="162"/>
      <c r="AN418" s="162"/>
      <c r="AO418" s="161"/>
      <c r="AP418" s="161"/>
      <c r="AQ418" s="162"/>
      <c r="AR418" s="162"/>
      <c r="AS418" s="162"/>
      <c r="AT418" s="161"/>
      <c r="AU418" s="161"/>
      <c r="AV418" s="162"/>
      <c r="AW418" s="162"/>
      <c r="AX418" s="162"/>
      <c r="AY418" s="161"/>
      <c r="AZ418" s="161"/>
      <c r="BA418" s="162"/>
      <c r="BB418" s="162"/>
      <c r="BC418" s="162"/>
      <c r="BD418" s="161"/>
      <c r="BE418" s="161"/>
      <c r="BF418" s="162"/>
      <c r="BG418" s="162"/>
      <c r="BH418" s="162"/>
      <c r="BI418" s="161"/>
      <c r="BJ418" s="161"/>
      <c r="BK418" s="162"/>
      <c r="BL418" s="162"/>
      <c r="BM418" s="162"/>
      <c r="BN418" s="161"/>
      <c r="BO418" s="2"/>
      <c r="BP418" s="2">
        <v>6.3E-10</v>
      </c>
      <c r="BQ418" s="2">
        <v>2.3255646587799998</v>
      </c>
      <c r="BR418" s="2">
        <v>6279.1945146334001</v>
      </c>
      <c r="BS418" s="2">
        <f t="shared" si="41"/>
        <v>3.0028683688712304E-10</v>
      </c>
      <c r="BT418" s="161"/>
      <c r="BU418" s="162"/>
      <c r="BV418" s="162"/>
      <c r="BW418" s="162"/>
      <c r="BX418" s="161"/>
      <c r="BY418" s="161"/>
      <c r="BZ418" s="162"/>
      <c r="CA418" s="162"/>
      <c r="CB418" s="162"/>
      <c r="CC418" s="161"/>
      <c r="CD418" s="161"/>
      <c r="CE418" s="162"/>
      <c r="CF418" s="162"/>
      <c r="CG418" s="162"/>
      <c r="CH418" s="161"/>
      <c r="CI418" s="161"/>
      <c r="CJ418" s="162"/>
      <c r="CK418" s="162"/>
      <c r="CL418" s="162"/>
      <c r="CM418" s="161"/>
      <c r="CN418" s="161"/>
      <c r="CO418" s="162"/>
      <c r="CP418" s="162"/>
      <c r="CQ418" s="162"/>
      <c r="CR418" s="161"/>
    </row>
    <row r="419" spans="1:96" ht="12.75">
      <c r="A419" s="161"/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2">
        <v>1.43E-9</v>
      </c>
      <c r="N419" s="2">
        <v>3.7570856660600001</v>
      </c>
      <c r="O419" s="2">
        <v>58864.543918146301</v>
      </c>
      <c r="P419" s="2">
        <f t="shared" si="40"/>
        <v>-8.173566080017905E-10</v>
      </c>
      <c r="Q419" s="161"/>
      <c r="R419" s="162"/>
      <c r="S419" s="162"/>
      <c r="T419" s="162"/>
      <c r="U419" s="161"/>
      <c r="V419" s="161"/>
      <c r="W419" s="162"/>
      <c r="X419" s="162"/>
      <c r="Y419" s="162"/>
      <c r="Z419" s="161"/>
      <c r="AA419" s="161"/>
      <c r="AB419" s="162"/>
      <c r="AC419" s="162"/>
      <c r="AD419" s="162"/>
      <c r="AE419" s="161"/>
      <c r="AF419" s="161"/>
      <c r="AG419" s="162"/>
      <c r="AH419" s="162"/>
      <c r="AI419" s="162"/>
      <c r="AJ419" s="161"/>
      <c r="AK419" s="161"/>
      <c r="AL419" s="162"/>
      <c r="AM419" s="162"/>
      <c r="AN419" s="162"/>
      <c r="AO419" s="161"/>
      <c r="AP419" s="161"/>
      <c r="AQ419" s="162"/>
      <c r="AR419" s="162"/>
      <c r="AS419" s="162"/>
      <c r="AT419" s="161"/>
      <c r="AU419" s="161"/>
      <c r="AV419" s="162"/>
      <c r="AW419" s="162"/>
      <c r="AX419" s="162"/>
      <c r="AY419" s="161"/>
      <c r="AZ419" s="161"/>
      <c r="BA419" s="162"/>
      <c r="BB419" s="162"/>
      <c r="BC419" s="162"/>
      <c r="BD419" s="161"/>
      <c r="BE419" s="161"/>
      <c r="BF419" s="162"/>
      <c r="BG419" s="162"/>
      <c r="BH419" s="162"/>
      <c r="BI419" s="161"/>
      <c r="BJ419" s="161"/>
      <c r="BK419" s="162"/>
      <c r="BL419" s="162"/>
      <c r="BM419" s="162"/>
      <c r="BN419" s="161"/>
      <c r="BO419" s="2"/>
      <c r="BP419" s="2">
        <v>6.5000000000000003E-10</v>
      </c>
      <c r="BQ419" s="2">
        <v>5.4193874544599998</v>
      </c>
      <c r="BR419" s="2">
        <v>28628.3362260996</v>
      </c>
      <c r="BS419" s="2">
        <f t="shared" si="41"/>
        <v>-5.2692528722792841E-10</v>
      </c>
      <c r="BT419" s="161"/>
      <c r="BU419" s="162"/>
      <c r="BV419" s="162"/>
      <c r="BW419" s="162"/>
      <c r="BX419" s="161"/>
      <c r="BY419" s="161"/>
      <c r="BZ419" s="162"/>
      <c r="CA419" s="162"/>
      <c r="CB419" s="162"/>
      <c r="CC419" s="161"/>
      <c r="CD419" s="161"/>
      <c r="CE419" s="162"/>
      <c r="CF419" s="162"/>
      <c r="CG419" s="162"/>
      <c r="CH419" s="161"/>
      <c r="CI419" s="161"/>
      <c r="CJ419" s="162"/>
      <c r="CK419" s="162"/>
      <c r="CL419" s="162"/>
      <c r="CM419" s="161"/>
      <c r="CN419" s="161"/>
      <c r="CO419" s="162"/>
      <c r="CP419" s="162"/>
      <c r="CQ419" s="162"/>
      <c r="CR419" s="161"/>
    </row>
    <row r="420" spans="1:96" ht="12.75">
      <c r="A420" s="161"/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2">
        <v>1.43E-9</v>
      </c>
      <c r="N420" s="2">
        <v>3.2824854772399998</v>
      </c>
      <c r="O420" s="2">
        <v>29.821438148799999</v>
      </c>
      <c r="P420" s="2">
        <f t="shared" si="40"/>
        <v>-1.4295724415733386E-9</v>
      </c>
      <c r="Q420" s="161"/>
      <c r="R420" s="162"/>
      <c r="S420" s="162"/>
      <c r="T420" s="162"/>
      <c r="U420" s="161"/>
      <c r="V420" s="161"/>
      <c r="W420" s="162"/>
      <c r="X420" s="162"/>
      <c r="Y420" s="162"/>
      <c r="Z420" s="161"/>
      <c r="AA420" s="161"/>
      <c r="AB420" s="162"/>
      <c r="AC420" s="162"/>
      <c r="AD420" s="162"/>
      <c r="AE420" s="161"/>
      <c r="AF420" s="161"/>
      <c r="AG420" s="162"/>
      <c r="AH420" s="162"/>
      <c r="AI420" s="162"/>
      <c r="AJ420" s="161"/>
      <c r="AK420" s="161"/>
      <c r="AL420" s="162"/>
      <c r="AM420" s="162"/>
      <c r="AN420" s="162"/>
      <c r="AO420" s="161"/>
      <c r="AP420" s="161"/>
      <c r="AQ420" s="162"/>
      <c r="AR420" s="162"/>
      <c r="AS420" s="162"/>
      <c r="AT420" s="161"/>
      <c r="AU420" s="161"/>
      <c r="AV420" s="162"/>
      <c r="AW420" s="162"/>
      <c r="AX420" s="162"/>
      <c r="AY420" s="161"/>
      <c r="AZ420" s="161"/>
      <c r="BA420" s="162"/>
      <c r="BB420" s="162"/>
      <c r="BC420" s="162"/>
      <c r="BD420" s="161"/>
      <c r="BE420" s="161"/>
      <c r="BF420" s="162"/>
      <c r="BG420" s="162"/>
      <c r="BH420" s="162"/>
      <c r="BI420" s="161"/>
      <c r="BJ420" s="161"/>
      <c r="BK420" s="162"/>
      <c r="BL420" s="162"/>
      <c r="BM420" s="162"/>
      <c r="BN420" s="161"/>
      <c r="BO420" s="2"/>
      <c r="BP420" s="2">
        <v>6.5000000000000003E-10</v>
      </c>
      <c r="BQ420" s="2">
        <v>3.0233677169400002</v>
      </c>
      <c r="BR420" s="2">
        <v>5959.570433334</v>
      </c>
      <c r="BS420" s="2">
        <f t="shared" si="41"/>
        <v>1.1302648942762114E-10</v>
      </c>
      <c r="BT420" s="161"/>
      <c r="BU420" s="162"/>
      <c r="BV420" s="162"/>
      <c r="BW420" s="162"/>
      <c r="BX420" s="161"/>
      <c r="BY420" s="161"/>
      <c r="BZ420" s="162"/>
      <c r="CA420" s="162"/>
      <c r="CB420" s="162"/>
      <c r="CC420" s="161"/>
      <c r="CD420" s="161"/>
      <c r="CE420" s="162"/>
      <c r="CF420" s="162"/>
      <c r="CG420" s="162"/>
      <c r="CH420" s="161"/>
      <c r="CI420" s="161"/>
      <c r="CJ420" s="162"/>
      <c r="CK420" s="162"/>
      <c r="CL420" s="162"/>
      <c r="CM420" s="161"/>
      <c r="CN420" s="161"/>
      <c r="CO420" s="162"/>
      <c r="CP420" s="162"/>
      <c r="CQ420" s="162"/>
      <c r="CR420" s="161"/>
    </row>
    <row r="421" spans="1:96" ht="12.75">
      <c r="A421" s="161"/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2">
        <v>1.44E-9</v>
      </c>
      <c r="N421" s="2">
        <v>1.0786254659800001</v>
      </c>
      <c r="O421" s="2">
        <v>1265.5674786264001</v>
      </c>
      <c r="P421" s="2">
        <f t="shared" si="40"/>
        <v>1.3552559973409234E-9</v>
      </c>
      <c r="Q421" s="161"/>
      <c r="R421" s="162"/>
      <c r="S421" s="162"/>
      <c r="T421" s="162"/>
      <c r="U421" s="161"/>
      <c r="V421" s="161"/>
      <c r="W421" s="162"/>
      <c r="X421" s="162"/>
      <c r="Y421" s="162"/>
      <c r="Z421" s="161"/>
      <c r="AA421" s="161"/>
      <c r="AB421" s="162"/>
      <c r="AC421" s="162"/>
      <c r="AD421" s="162"/>
      <c r="AE421" s="161"/>
      <c r="AF421" s="161"/>
      <c r="AG421" s="162"/>
      <c r="AH421" s="162"/>
      <c r="AI421" s="162"/>
      <c r="AJ421" s="161"/>
      <c r="AK421" s="161"/>
      <c r="AL421" s="162"/>
      <c r="AM421" s="162"/>
      <c r="AN421" s="162"/>
      <c r="AO421" s="161"/>
      <c r="AP421" s="161"/>
      <c r="AQ421" s="162"/>
      <c r="AR421" s="162"/>
      <c r="AS421" s="162"/>
      <c r="AT421" s="161"/>
      <c r="AU421" s="161"/>
      <c r="AV421" s="162"/>
      <c r="AW421" s="162"/>
      <c r="AX421" s="162"/>
      <c r="AY421" s="161"/>
      <c r="AZ421" s="161"/>
      <c r="BA421" s="162"/>
      <c r="BB421" s="162"/>
      <c r="BC421" s="162"/>
      <c r="BD421" s="161"/>
      <c r="BE421" s="161"/>
      <c r="BF421" s="162"/>
      <c r="BG421" s="162"/>
      <c r="BH421" s="162"/>
      <c r="BI421" s="161"/>
      <c r="BJ421" s="161"/>
      <c r="BK421" s="162"/>
      <c r="BL421" s="162"/>
      <c r="BM421" s="162"/>
      <c r="BN421" s="161"/>
      <c r="BO421" s="2"/>
      <c r="BP421" s="2">
        <v>6.3999999999999996E-10</v>
      </c>
      <c r="BQ421" s="2">
        <v>3.3103319836999998</v>
      </c>
      <c r="BR421" s="2">
        <v>2636.7254726370002</v>
      </c>
      <c r="BS421" s="2">
        <f t="shared" si="41"/>
        <v>1.9743686978979855E-10</v>
      </c>
      <c r="BT421" s="161"/>
      <c r="BU421" s="162"/>
      <c r="BV421" s="162"/>
      <c r="BW421" s="162"/>
      <c r="BX421" s="161"/>
      <c r="BY421" s="161"/>
      <c r="BZ421" s="162"/>
      <c r="CA421" s="162"/>
      <c r="CB421" s="162"/>
      <c r="CC421" s="161"/>
      <c r="CD421" s="161"/>
      <c r="CE421" s="162"/>
      <c r="CF421" s="162"/>
      <c r="CG421" s="162"/>
      <c r="CH421" s="161"/>
      <c r="CI421" s="161"/>
      <c r="CJ421" s="162"/>
      <c r="CK421" s="162"/>
      <c r="CL421" s="162"/>
      <c r="CM421" s="161"/>
      <c r="CN421" s="161"/>
      <c r="CO421" s="162"/>
      <c r="CP421" s="162"/>
      <c r="CQ421" s="162"/>
      <c r="CR421" s="161"/>
    </row>
    <row r="422" spans="1:96" ht="12.75">
      <c r="A422" s="161"/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2">
        <v>1.4800000000000001E-9</v>
      </c>
      <c r="N422" s="2">
        <v>0.23389236655000001</v>
      </c>
      <c r="O422" s="2">
        <v>10021.8372800994</v>
      </c>
      <c r="P422" s="2">
        <f t="shared" si="40"/>
        <v>5.1449550550308966E-10</v>
      </c>
      <c r="Q422" s="161"/>
      <c r="R422" s="162"/>
      <c r="S422" s="162"/>
      <c r="T422" s="162"/>
      <c r="U422" s="161"/>
      <c r="V422" s="161"/>
      <c r="W422" s="162"/>
      <c r="X422" s="162"/>
      <c r="Y422" s="162"/>
      <c r="Z422" s="161"/>
      <c r="AA422" s="161"/>
      <c r="AB422" s="162"/>
      <c r="AC422" s="162"/>
      <c r="AD422" s="162"/>
      <c r="AE422" s="161"/>
      <c r="AF422" s="161"/>
      <c r="AG422" s="162"/>
      <c r="AH422" s="162"/>
      <c r="AI422" s="162"/>
      <c r="AJ422" s="161"/>
      <c r="AK422" s="161"/>
      <c r="AL422" s="162"/>
      <c r="AM422" s="162"/>
      <c r="AN422" s="162"/>
      <c r="AO422" s="161"/>
      <c r="AP422" s="161"/>
      <c r="AQ422" s="162"/>
      <c r="AR422" s="162"/>
      <c r="AS422" s="162"/>
      <c r="AT422" s="161"/>
      <c r="AU422" s="161"/>
      <c r="AV422" s="162"/>
      <c r="AW422" s="162"/>
      <c r="AX422" s="162"/>
      <c r="AY422" s="161"/>
      <c r="AZ422" s="161"/>
      <c r="BA422" s="162"/>
      <c r="BB422" s="162"/>
      <c r="BC422" s="162"/>
      <c r="BD422" s="161"/>
      <c r="BE422" s="161"/>
      <c r="BF422" s="162"/>
      <c r="BG422" s="162"/>
      <c r="BH422" s="162"/>
      <c r="BI422" s="161"/>
      <c r="BJ422" s="161"/>
      <c r="BK422" s="162"/>
      <c r="BL422" s="162"/>
      <c r="BM422" s="162"/>
      <c r="BN422" s="161"/>
      <c r="BO422" s="2"/>
      <c r="BP422" s="2">
        <v>6.3999999999999996E-10</v>
      </c>
      <c r="BQ422" s="2">
        <v>0.18375587519</v>
      </c>
      <c r="BR422" s="2">
        <v>1066.49547719</v>
      </c>
      <c r="BS422" s="2">
        <f t="shared" si="41"/>
        <v>5.4438125097174192E-10</v>
      </c>
      <c r="BT422" s="161"/>
      <c r="BU422" s="162"/>
      <c r="BV422" s="162"/>
      <c r="BW422" s="162"/>
      <c r="BX422" s="161"/>
      <c r="BY422" s="161"/>
      <c r="BZ422" s="162"/>
      <c r="CA422" s="162"/>
      <c r="CB422" s="162"/>
      <c r="CC422" s="161"/>
      <c r="CD422" s="161"/>
      <c r="CE422" s="162"/>
      <c r="CF422" s="162"/>
      <c r="CG422" s="162"/>
      <c r="CH422" s="161"/>
      <c r="CI422" s="161"/>
      <c r="CJ422" s="162"/>
      <c r="CK422" s="162"/>
      <c r="CL422" s="162"/>
      <c r="CM422" s="161"/>
      <c r="CN422" s="161"/>
      <c r="CO422" s="162"/>
      <c r="CP422" s="162"/>
      <c r="CQ422" s="162"/>
      <c r="CR422" s="161"/>
    </row>
    <row r="423" spans="1:96" ht="12.75">
      <c r="A423" s="161"/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2">
        <v>1.9300000000000002E-9</v>
      </c>
      <c r="N423" s="2">
        <v>5.9275108308600002</v>
      </c>
      <c r="O423" s="2">
        <v>40879.440504643797</v>
      </c>
      <c r="P423" s="2">
        <f t="shared" si="40"/>
        <v>1.3166231939321802E-9</v>
      </c>
      <c r="Q423" s="161"/>
      <c r="R423" s="162"/>
      <c r="S423" s="162"/>
      <c r="T423" s="162"/>
      <c r="U423" s="161"/>
      <c r="V423" s="161"/>
      <c r="W423" s="162"/>
      <c r="X423" s="162"/>
      <c r="Y423" s="162"/>
      <c r="Z423" s="161"/>
      <c r="AA423" s="161"/>
      <c r="AB423" s="162"/>
      <c r="AC423" s="162"/>
      <c r="AD423" s="162"/>
      <c r="AE423" s="161"/>
      <c r="AF423" s="161"/>
      <c r="AG423" s="162"/>
      <c r="AH423" s="162"/>
      <c r="AI423" s="162"/>
      <c r="AJ423" s="161"/>
      <c r="AK423" s="161"/>
      <c r="AL423" s="162"/>
      <c r="AM423" s="162"/>
      <c r="AN423" s="162"/>
      <c r="AO423" s="161"/>
      <c r="AP423" s="161"/>
      <c r="AQ423" s="162"/>
      <c r="AR423" s="162"/>
      <c r="AS423" s="162"/>
      <c r="AT423" s="161"/>
      <c r="AU423" s="161"/>
      <c r="AV423" s="162"/>
      <c r="AW423" s="162"/>
      <c r="AX423" s="162"/>
      <c r="AY423" s="161"/>
      <c r="AZ423" s="161"/>
      <c r="BA423" s="162"/>
      <c r="BB423" s="162"/>
      <c r="BC423" s="162"/>
      <c r="BD423" s="161"/>
      <c r="BE423" s="161"/>
      <c r="BF423" s="162"/>
      <c r="BG423" s="162"/>
      <c r="BH423" s="162"/>
      <c r="BI423" s="161"/>
      <c r="BJ423" s="161"/>
      <c r="BK423" s="162"/>
      <c r="BL423" s="162"/>
      <c r="BM423" s="162"/>
      <c r="BN423" s="161"/>
      <c r="BO423" s="2"/>
      <c r="BP423" s="2">
        <v>8.0000000000000003E-10</v>
      </c>
      <c r="BQ423" s="2">
        <v>5.8123917161199996</v>
      </c>
      <c r="BR423" s="2">
        <v>12341.8069042809</v>
      </c>
      <c r="BS423" s="2">
        <f t="shared" si="41"/>
        <v>7.8171816356996712E-10</v>
      </c>
      <c r="BT423" s="161"/>
      <c r="BU423" s="162"/>
      <c r="BV423" s="162"/>
      <c r="BW423" s="162"/>
      <c r="BX423" s="161"/>
      <c r="BY423" s="161"/>
      <c r="BZ423" s="162"/>
      <c r="CA423" s="162"/>
      <c r="CB423" s="162"/>
      <c r="CC423" s="161"/>
      <c r="CD423" s="161"/>
      <c r="CE423" s="162"/>
      <c r="CF423" s="162"/>
      <c r="CG423" s="162"/>
      <c r="CH423" s="161"/>
      <c r="CI423" s="161"/>
      <c r="CJ423" s="162"/>
      <c r="CK423" s="162"/>
      <c r="CL423" s="162"/>
      <c r="CM423" s="161"/>
      <c r="CN423" s="161"/>
      <c r="CO423" s="162"/>
      <c r="CP423" s="162"/>
      <c r="CQ423" s="162"/>
      <c r="CR423" s="161"/>
    </row>
    <row r="424" spans="1:96" ht="12.75">
      <c r="A424" s="161"/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2">
        <v>1.3999999999999999E-9</v>
      </c>
      <c r="N424" s="2">
        <v>4.97612440269</v>
      </c>
      <c r="O424" s="2">
        <v>158.94351778320001</v>
      </c>
      <c r="P424" s="2">
        <f t="shared" si="40"/>
        <v>-8.1064207227118321E-10</v>
      </c>
      <c r="Q424" s="161"/>
      <c r="R424" s="162"/>
      <c r="S424" s="162"/>
      <c r="T424" s="162"/>
      <c r="U424" s="161"/>
      <c r="V424" s="161"/>
      <c r="W424" s="162"/>
      <c r="X424" s="162"/>
      <c r="Y424" s="162"/>
      <c r="Z424" s="161"/>
      <c r="AA424" s="161"/>
      <c r="AB424" s="162"/>
      <c r="AC424" s="162"/>
      <c r="AD424" s="162"/>
      <c r="AE424" s="161"/>
      <c r="AF424" s="161"/>
      <c r="AG424" s="162"/>
      <c r="AH424" s="162"/>
      <c r="AI424" s="162"/>
      <c r="AJ424" s="161"/>
      <c r="AK424" s="161"/>
      <c r="AL424" s="162"/>
      <c r="AM424" s="162"/>
      <c r="AN424" s="162"/>
      <c r="AO424" s="161"/>
      <c r="AP424" s="161"/>
      <c r="AQ424" s="162"/>
      <c r="AR424" s="162"/>
      <c r="AS424" s="162"/>
      <c r="AT424" s="161"/>
      <c r="AU424" s="161"/>
      <c r="AV424" s="162"/>
      <c r="AW424" s="162"/>
      <c r="AX424" s="162"/>
      <c r="AY424" s="161"/>
      <c r="AZ424" s="161"/>
      <c r="BA424" s="162"/>
      <c r="BB424" s="162"/>
      <c r="BC424" s="162"/>
      <c r="BD424" s="161"/>
      <c r="BE424" s="161"/>
      <c r="BF424" s="162"/>
      <c r="BG424" s="162"/>
      <c r="BH424" s="162"/>
      <c r="BI424" s="161"/>
      <c r="BJ424" s="161"/>
      <c r="BK424" s="162"/>
      <c r="BL424" s="162"/>
      <c r="BM424" s="162"/>
      <c r="BN424" s="161"/>
      <c r="BO424" s="2"/>
      <c r="BP424" s="2">
        <v>6.6E-10</v>
      </c>
      <c r="BQ424" s="2">
        <v>2.15105504851</v>
      </c>
      <c r="BR424" s="2">
        <v>38.027672635800002</v>
      </c>
      <c r="BS424" s="2">
        <f t="shared" si="41"/>
        <v>-2.3830402780073536E-10</v>
      </c>
      <c r="BT424" s="161"/>
      <c r="BU424" s="162"/>
      <c r="BV424" s="162"/>
      <c r="BW424" s="162"/>
      <c r="BX424" s="161"/>
      <c r="BY424" s="161"/>
      <c r="BZ424" s="162"/>
      <c r="CA424" s="162"/>
      <c r="CB424" s="162"/>
      <c r="CC424" s="161"/>
      <c r="CD424" s="161"/>
      <c r="CE424" s="162"/>
      <c r="CF424" s="162"/>
      <c r="CG424" s="162"/>
      <c r="CH424" s="161"/>
      <c r="CI424" s="161"/>
      <c r="CJ424" s="162"/>
      <c r="CK424" s="162"/>
      <c r="CL424" s="162"/>
      <c r="CM424" s="161"/>
      <c r="CN424" s="161"/>
      <c r="CO424" s="162"/>
      <c r="CP424" s="162"/>
      <c r="CQ424" s="162"/>
      <c r="CR424" s="161"/>
    </row>
    <row r="425" spans="1:96" ht="12.75">
      <c r="A425" s="161"/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2">
        <v>1.4800000000000001E-9</v>
      </c>
      <c r="N425" s="2">
        <v>2.61640453469</v>
      </c>
      <c r="O425" s="2">
        <v>17157.0618804718</v>
      </c>
      <c r="P425" s="2">
        <f t="shared" si="40"/>
        <v>-2.4281006677602589E-10</v>
      </c>
      <c r="Q425" s="161"/>
      <c r="R425" s="162"/>
      <c r="S425" s="162"/>
      <c r="T425" s="162"/>
      <c r="U425" s="161"/>
      <c r="V425" s="161"/>
      <c r="W425" s="162"/>
      <c r="X425" s="162"/>
      <c r="Y425" s="162"/>
      <c r="Z425" s="161"/>
      <c r="AA425" s="161"/>
      <c r="AB425" s="162"/>
      <c r="AC425" s="162"/>
      <c r="AD425" s="162"/>
      <c r="AE425" s="161"/>
      <c r="AF425" s="161"/>
      <c r="AG425" s="162"/>
      <c r="AH425" s="162"/>
      <c r="AI425" s="162"/>
      <c r="AJ425" s="161"/>
      <c r="AK425" s="161"/>
      <c r="AL425" s="162"/>
      <c r="AM425" s="162"/>
      <c r="AN425" s="162"/>
      <c r="AO425" s="161"/>
      <c r="AP425" s="161"/>
      <c r="AQ425" s="162"/>
      <c r="AR425" s="162"/>
      <c r="AS425" s="162"/>
      <c r="AT425" s="161"/>
      <c r="AU425" s="161"/>
      <c r="AV425" s="162"/>
      <c r="AW425" s="162"/>
      <c r="AX425" s="162"/>
      <c r="AY425" s="161"/>
      <c r="AZ425" s="161"/>
      <c r="BA425" s="162"/>
      <c r="BB425" s="162"/>
      <c r="BC425" s="162"/>
      <c r="BD425" s="161"/>
      <c r="BE425" s="161"/>
      <c r="BF425" s="162"/>
      <c r="BG425" s="162"/>
      <c r="BH425" s="162"/>
      <c r="BI425" s="161"/>
      <c r="BJ425" s="161"/>
      <c r="BK425" s="162"/>
      <c r="BL425" s="162"/>
      <c r="BM425" s="162"/>
      <c r="BN425" s="161"/>
      <c r="BO425" s="2"/>
      <c r="BP425" s="2">
        <v>6.2000000000000003E-10</v>
      </c>
      <c r="BQ425" s="2">
        <v>2.4331361497800001</v>
      </c>
      <c r="BR425" s="2">
        <v>10138.1095169486</v>
      </c>
      <c r="BS425" s="2">
        <f t="shared" si="41"/>
        <v>-5.7775618744122427E-10</v>
      </c>
      <c r="BT425" s="161"/>
      <c r="BU425" s="162"/>
      <c r="BV425" s="162"/>
      <c r="BW425" s="162"/>
      <c r="BX425" s="161"/>
      <c r="BY425" s="161"/>
      <c r="BZ425" s="162"/>
      <c r="CA425" s="162"/>
      <c r="CB425" s="162"/>
      <c r="CC425" s="161"/>
      <c r="CD425" s="161"/>
      <c r="CE425" s="162"/>
      <c r="CF425" s="162"/>
      <c r="CG425" s="162"/>
      <c r="CH425" s="161"/>
      <c r="CI425" s="161"/>
      <c r="CJ425" s="162"/>
      <c r="CK425" s="162"/>
      <c r="CL425" s="162"/>
      <c r="CM425" s="161"/>
      <c r="CN425" s="161"/>
      <c r="CO425" s="162"/>
      <c r="CP425" s="162"/>
      <c r="CQ425" s="162"/>
      <c r="CR425" s="161"/>
    </row>
    <row r="426" spans="1:96" ht="12.75">
      <c r="A426" s="161"/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2">
        <v>1.4100000000000001E-9</v>
      </c>
      <c r="N426" s="2">
        <v>3.66871308723</v>
      </c>
      <c r="O426" s="2">
        <v>26084.021806216198</v>
      </c>
      <c r="P426" s="2">
        <f t="shared" si="40"/>
        <v>-1.2899614829792123E-9</v>
      </c>
      <c r="Q426" s="161"/>
      <c r="R426" s="162"/>
      <c r="S426" s="162"/>
      <c r="T426" s="162"/>
      <c r="U426" s="161"/>
      <c r="V426" s="161"/>
      <c r="W426" s="162"/>
      <c r="X426" s="162"/>
      <c r="Y426" s="162"/>
      <c r="Z426" s="161"/>
      <c r="AA426" s="161"/>
      <c r="AB426" s="162"/>
      <c r="AC426" s="162"/>
      <c r="AD426" s="162"/>
      <c r="AE426" s="161"/>
      <c r="AF426" s="161"/>
      <c r="AG426" s="162"/>
      <c r="AH426" s="162"/>
      <c r="AI426" s="162"/>
      <c r="AJ426" s="161"/>
      <c r="AK426" s="161"/>
      <c r="AL426" s="162"/>
      <c r="AM426" s="162"/>
      <c r="AN426" s="162"/>
      <c r="AO426" s="161"/>
      <c r="AP426" s="161"/>
      <c r="AQ426" s="162"/>
      <c r="AR426" s="162"/>
      <c r="AS426" s="162"/>
      <c r="AT426" s="161"/>
      <c r="AU426" s="161"/>
      <c r="AV426" s="162"/>
      <c r="AW426" s="162"/>
      <c r="AX426" s="162"/>
      <c r="AY426" s="161"/>
      <c r="AZ426" s="161"/>
      <c r="BA426" s="162"/>
      <c r="BB426" s="162"/>
      <c r="BC426" s="162"/>
      <c r="BD426" s="161"/>
      <c r="BE426" s="161"/>
      <c r="BF426" s="162"/>
      <c r="BG426" s="162"/>
      <c r="BH426" s="162"/>
      <c r="BI426" s="161"/>
      <c r="BJ426" s="161"/>
      <c r="BK426" s="162"/>
      <c r="BL426" s="162"/>
      <c r="BM426" s="162"/>
      <c r="BN426" s="161"/>
      <c r="BO426" s="2"/>
      <c r="BP426" s="2">
        <v>6E-10</v>
      </c>
      <c r="BQ426" s="2">
        <v>3.1615390646999999</v>
      </c>
      <c r="BR426" s="2">
        <v>5490.3009615240007</v>
      </c>
      <c r="BS426" s="2">
        <f t="shared" si="41"/>
        <v>-3.2695406611909736E-10</v>
      </c>
      <c r="BT426" s="161"/>
      <c r="BU426" s="162"/>
      <c r="BV426" s="162"/>
      <c r="BW426" s="162"/>
      <c r="BX426" s="161"/>
      <c r="BY426" s="161"/>
      <c r="BZ426" s="162"/>
      <c r="CA426" s="162"/>
      <c r="CB426" s="162"/>
      <c r="CC426" s="161"/>
      <c r="CD426" s="161"/>
      <c r="CE426" s="162"/>
      <c r="CF426" s="162"/>
      <c r="CG426" s="162"/>
      <c r="CH426" s="161"/>
      <c r="CI426" s="161"/>
      <c r="CJ426" s="162"/>
      <c r="CK426" s="162"/>
      <c r="CL426" s="162"/>
      <c r="CM426" s="161"/>
      <c r="CN426" s="161"/>
      <c r="CO426" s="162"/>
      <c r="CP426" s="162"/>
      <c r="CQ426" s="162"/>
      <c r="CR426" s="161"/>
    </row>
    <row r="427" spans="1:96" ht="12.75">
      <c r="A427" s="161"/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2">
        <v>1.4700000000000001E-9</v>
      </c>
      <c r="N427" s="2">
        <v>5.0996817340299998</v>
      </c>
      <c r="O427" s="2">
        <v>661.23292678099972</v>
      </c>
      <c r="P427" s="2">
        <f t="shared" si="40"/>
        <v>2.0129768117765582E-10</v>
      </c>
      <c r="Q427" s="161"/>
      <c r="R427" s="162"/>
      <c r="S427" s="162"/>
      <c r="T427" s="162"/>
      <c r="U427" s="161"/>
      <c r="V427" s="161"/>
      <c r="W427" s="162"/>
      <c r="X427" s="162"/>
      <c r="Y427" s="162"/>
      <c r="Z427" s="161"/>
      <c r="AA427" s="161"/>
      <c r="AB427" s="162"/>
      <c r="AC427" s="162"/>
      <c r="AD427" s="162"/>
      <c r="AE427" s="161"/>
      <c r="AF427" s="161"/>
      <c r="AG427" s="162"/>
      <c r="AH427" s="162"/>
      <c r="AI427" s="162"/>
      <c r="AJ427" s="161"/>
      <c r="AK427" s="161"/>
      <c r="AL427" s="162"/>
      <c r="AM427" s="162"/>
      <c r="AN427" s="162"/>
      <c r="AO427" s="161"/>
      <c r="AP427" s="161"/>
      <c r="AQ427" s="162"/>
      <c r="AR427" s="162"/>
      <c r="AS427" s="162"/>
      <c r="AT427" s="161"/>
      <c r="AU427" s="161"/>
      <c r="AV427" s="162"/>
      <c r="AW427" s="162"/>
      <c r="AX427" s="162"/>
      <c r="AY427" s="161"/>
      <c r="AZ427" s="161"/>
      <c r="BA427" s="162"/>
      <c r="BB427" s="162"/>
      <c r="BC427" s="162"/>
      <c r="BD427" s="161"/>
      <c r="BE427" s="161"/>
      <c r="BF427" s="162"/>
      <c r="BG427" s="162"/>
      <c r="BH427" s="162"/>
      <c r="BI427" s="161"/>
      <c r="BJ427" s="161"/>
      <c r="BK427" s="162"/>
      <c r="BL427" s="162"/>
      <c r="BM427" s="162"/>
      <c r="BN427" s="161"/>
      <c r="BO427" s="2"/>
      <c r="BP427" s="2">
        <v>6.9E-10</v>
      </c>
      <c r="BQ427" s="2">
        <v>0.30764736333999998</v>
      </c>
      <c r="BR427" s="2">
        <v>7018.9523635231999</v>
      </c>
      <c r="BS427" s="2">
        <f t="shared" si="41"/>
        <v>4.2330232192092656E-10</v>
      </c>
      <c r="BT427" s="161"/>
      <c r="BU427" s="162"/>
      <c r="BV427" s="162"/>
      <c r="BW427" s="162"/>
      <c r="BX427" s="161"/>
      <c r="BY427" s="161"/>
      <c r="BZ427" s="162"/>
      <c r="CA427" s="162"/>
      <c r="CB427" s="162"/>
      <c r="CC427" s="161"/>
      <c r="CD427" s="161"/>
      <c r="CE427" s="162"/>
      <c r="CF427" s="162"/>
      <c r="CG427" s="162"/>
      <c r="CH427" s="161"/>
      <c r="CI427" s="161"/>
      <c r="CJ427" s="162"/>
      <c r="CK427" s="162"/>
      <c r="CL427" s="162"/>
      <c r="CM427" s="161"/>
      <c r="CN427" s="161"/>
      <c r="CO427" s="162"/>
      <c r="CP427" s="162"/>
      <c r="CQ427" s="162"/>
      <c r="CR427" s="161"/>
    </row>
    <row r="428" spans="1:96" ht="12.75">
      <c r="A428" s="161"/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2">
        <v>1.4599999999999999E-9</v>
      </c>
      <c r="N428" s="2">
        <v>4.96885605695</v>
      </c>
      <c r="O428" s="2">
        <v>57375.8019008462</v>
      </c>
      <c r="P428" s="2">
        <f t="shared" si="40"/>
        <v>7.8416744224287869E-10</v>
      </c>
      <c r="Q428" s="161"/>
      <c r="R428" s="162"/>
      <c r="S428" s="162"/>
      <c r="T428" s="162"/>
      <c r="U428" s="161"/>
      <c r="V428" s="161"/>
      <c r="W428" s="162"/>
      <c r="X428" s="162"/>
      <c r="Y428" s="162"/>
      <c r="Z428" s="161"/>
      <c r="AA428" s="161"/>
      <c r="AB428" s="162"/>
      <c r="AC428" s="162"/>
      <c r="AD428" s="162"/>
      <c r="AE428" s="161"/>
      <c r="AF428" s="161"/>
      <c r="AG428" s="162"/>
      <c r="AH428" s="162"/>
      <c r="AI428" s="162"/>
      <c r="AJ428" s="161"/>
      <c r="AK428" s="161"/>
      <c r="AL428" s="162"/>
      <c r="AM428" s="162"/>
      <c r="AN428" s="162"/>
      <c r="AO428" s="161"/>
      <c r="AP428" s="161"/>
      <c r="AQ428" s="162"/>
      <c r="AR428" s="162"/>
      <c r="AS428" s="162"/>
      <c r="AT428" s="161"/>
      <c r="AU428" s="161"/>
      <c r="AV428" s="162"/>
      <c r="AW428" s="162"/>
      <c r="AX428" s="162"/>
      <c r="AY428" s="161"/>
      <c r="AZ428" s="161"/>
      <c r="BA428" s="162"/>
      <c r="BB428" s="162"/>
      <c r="BC428" s="162"/>
      <c r="BD428" s="161"/>
      <c r="BE428" s="161"/>
      <c r="BF428" s="162"/>
      <c r="BG428" s="162"/>
      <c r="BH428" s="162"/>
      <c r="BI428" s="161"/>
      <c r="BJ428" s="161"/>
      <c r="BK428" s="162"/>
      <c r="BL428" s="162"/>
      <c r="BM428" s="162"/>
      <c r="BN428" s="161"/>
      <c r="BO428" s="2"/>
      <c r="BP428" s="2">
        <v>6.8000000000000003E-10</v>
      </c>
      <c r="BQ428" s="2">
        <v>2.2444254863899999</v>
      </c>
      <c r="BR428" s="2">
        <v>24383.079108441401</v>
      </c>
      <c r="BS428" s="2">
        <f t="shared" si="41"/>
        <v>3.6600547114642641E-10</v>
      </c>
      <c r="BT428" s="161"/>
      <c r="BU428" s="162"/>
      <c r="BV428" s="162"/>
      <c r="BW428" s="162"/>
      <c r="BX428" s="161"/>
      <c r="BY428" s="161"/>
      <c r="BZ428" s="162"/>
      <c r="CA428" s="162"/>
      <c r="CB428" s="162"/>
      <c r="CC428" s="161"/>
      <c r="CD428" s="161"/>
      <c r="CE428" s="162"/>
      <c r="CF428" s="162"/>
      <c r="CG428" s="162"/>
      <c r="CH428" s="161"/>
      <c r="CI428" s="161"/>
      <c r="CJ428" s="162"/>
      <c r="CK428" s="162"/>
      <c r="CL428" s="162"/>
      <c r="CM428" s="161"/>
      <c r="CN428" s="161"/>
      <c r="CO428" s="162"/>
      <c r="CP428" s="162"/>
      <c r="CQ428" s="162"/>
      <c r="CR428" s="161"/>
    </row>
    <row r="429" spans="1:96" ht="12.75">
      <c r="A429" s="161"/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2">
        <v>1.4200000000000001E-9</v>
      </c>
      <c r="N429" s="2">
        <v>0.78678347838999996</v>
      </c>
      <c r="O429" s="2">
        <v>12779.4507954208</v>
      </c>
      <c r="P429" s="2">
        <f t="shared" si="40"/>
        <v>8.2046421351162605E-10</v>
      </c>
      <c r="Q429" s="161"/>
      <c r="R429" s="162"/>
      <c r="S429" s="162"/>
      <c r="T429" s="162"/>
      <c r="U429" s="161"/>
      <c r="V429" s="161"/>
      <c r="W429" s="162"/>
      <c r="X429" s="162"/>
      <c r="Y429" s="162"/>
      <c r="Z429" s="161"/>
      <c r="AA429" s="161"/>
      <c r="AB429" s="162"/>
      <c r="AC429" s="162"/>
      <c r="AD429" s="162"/>
      <c r="AE429" s="161"/>
      <c r="AF429" s="161"/>
      <c r="AG429" s="162"/>
      <c r="AH429" s="162"/>
      <c r="AI429" s="162"/>
      <c r="AJ429" s="161"/>
      <c r="AK429" s="161"/>
      <c r="AL429" s="162"/>
      <c r="AM429" s="162"/>
      <c r="AN429" s="162"/>
      <c r="AO429" s="161"/>
      <c r="AP429" s="161"/>
      <c r="AQ429" s="162"/>
      <c r="AR429" s="162"/>
      <c r="AS429" s="162"/>
      <c r="AT429" s="161"/>
      <c r="AU429" s="161"/>
      <c r="AV429" s="162"/>
      <c r="AW429" s="162"/>
      <c r="AX429" s="162"/>
      <c r="AY429" s="161"/>
      <c r="AZ429" s="161"/>
      <c r="BA429" s="162"/>
      <c r="BB429" s="162"/>
      <c r="BC429" s="162"/>
      <c r="BD429" s="161"/>
      <c r="BE429" s="161"/>
      <c r="BF429" s="162"/>
      <c r="BG429" s="162"/>
      <c r="BH429" s="162"/>
      <c r="BI429" s="161"/>
      <c r="BJ429" s="161"/>
      <c r="BK429" s="162"/>
      <c r="BL429" s="162"/>
      <c r="BM429" s="162"/>
      <c r="BN429" s="161"/>
      <c r="BO429" s="2"/>
      <c r="BP429" s="2">
        <v>7.7999999999999999E-10</v>
      </c>
      <c r="BQ429" s="2">
        <v>1.39649386463</v>
      </c>
      <c r="BR429" s="2">
        <v>9411.4646150871959</v>
      </c>
      <c r="BS429" s="2">
        <f t="shared" si="41"/>
        <v>6.766755329256297E-10</v>
      </c>
      <c r="BT429" s="161"/>
      <c r="BU429" s="162"/>
      <c r="BV429" s="162"/>
      <c r="BW429" s="162"/>
      <c r="BX429" s="161"/>
      <c r="BY429" s="161"/>
      <c r="BZ429" s="162"/>
      <c r="CA429" s="162"/>
      <c r="CB429" s="162"/>
      <c r="CC429" s="161"/>
      <c r="CD429" s="161"/>
      <c r="CE429" s="162"/>
      <c r="CF429" s="162"/>
      <c r="CG429" s="162"/>
      <c r="CH429" s="161"/>
      <c r="CI429" s="161"/>
      <c r="CJ429" s="162"/>
      <c r="CK429" s="162"/>
      <c r="CL429" s="162"/>
      <c r="CM429" s="161"/>
      <c r="CN429" s="161"/>
      <c r="CO429" s="162"/>
      <c r="CP429" s="162"/>
      <c r="CQ429" s="162"/>
      <c r="CR429" s="161"/>
    </row>
    <row r="430" spans="1:96" ht="12.75">
      <c r="A430" s="161"/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2">
        <v>1.3399999999999999E-9</v>
      </c>
      <c r="N430" s="2">
        <v>4.7943263601200004</v>
      </c>
      <c r="O430" s="2">
        <v>111.18664228759999</v>
      </c>
      <c r="P430" s="2">
        <f t="shared" si="40"/>
        <v>-6.8266250186184425E-10</v>
      </c>
      <c r="Q430" s="161"/>
      <c r="R430" s="162"/>
      <c r="S430" s="162"/>
      <c r="T430" s="162"/>
      <c r="U430" s="161"/>
      <c r="V430" s="161"/>
      <c r="W430" s="162"/>
      <c r="X430" s="162"/>
      <c r="Y430" s="162"/>
      <c r="Z430" s="161"/>
      <c r="AA430" s="161"/>
      <c r="AB430" s="162"/>
      <c r="AC430" s="162"/>
      <c r="AD430" s="162"/>
      <c r="AE430" s="161"/>
      <c r="AF430" s="161"/>
      <c r="AG430" s="162"/>
      <c r="AH430" s="162"/>
      <c r="AI430" s="162"/>
      <c r="AJ430" s="161"/>
      <c r="AK430" s="161"/>
      <c r="AL430" s="162"/>
      <c r="AM430" s="162"/>
      <c r="AN430" s="162"/>
      <c r="AO430" s="161"/>
      <c r="AP430" s="161"/>
      <c r="AQ430" s="162"/>
      <c r="AR430" s="162"/>
      <c r="AS430" s="162"/>
      <c r="AT430" s="161"/>
      <c r="AU430" s="161"/>
      <c r="AV430" s="162"/>
      <c r="AW430" s="162"/>
      <c r="AX430" s="162"/>
      <c r="AY430" s="161"/>
      <c r="AZ430" s="161"/>
      <c r="BA430" s="162"/>
      <c r="BB430" s="162"/>
      <c r="BC430" s="162"/>
      <c r="BD430" s="161"/>
      <c r="BE430" s="161"/>
      <c r="BF430" s="162"/>
      <c r="BG430" s="162"/>
      <c r="BH430" s="162"/>
      <c r="BI430" s="161"/>
      <c r="BJ430" s="161"/>
      <c r="BK430" s="162"/>
      <c r="BL430" s="162"/>
      <c r="BM430" s="162"/>
      <c r="BN430" s="161"/>
      <c r="BO430" s="2"/>
      <c r="BP430" s="2">
        <v>6.3E-10</v>
      </c>
      <c r="BQ430" s="2">
        <v>0.72976362625000002</v>
      </c>
      <c r="BR430" s="2">
        <v>6286.9571853493999</v>
      </c>
      <c r="BS430" s="2">
        <f t="shared" si="41"/>
        <v>-5.7296583490094336E-10</v>
      </c>
      <c r="BT430" s="161"/>
      <c r="BU430" s="162"/>
      <c r="BV430" s="162"/>
      <c r="BW430" s="162"/>
      <c r="BX430" s="161"/>
      <c r="BY430" s="161"/>
      <c r="BZ430" s="162"/>
      <c r="CA430" s="162"/>
      <c r="CB430" s="162"/>
      <c r="CC430" s="161"/>
      <c r="CD430" s="161"/>
      <c r="CE430" s="162"/>
      <c r="CF430" s="162"/>
      <c r="CG430" s="162"/>
      <c r="CH430" s="161"/>
      <c r="CI430" s="161"/>
      <c r="CJ430" s="162"/>
      <c r="CK430" s="162"/>
      <c r="CL430" s="162"/>
      <c r="CM430" s="161"/>
      <c r="CN430" s="161"/>
      <c r="CO430" s="162"/>
      <c r="CP430" s="162"/>
      <c r="CQ430" s="162"/>
      <c r="CR430" s="161"/>
    </row>
    <row r="431" spans="1:96" ht="12.75">
      <c r="A431" s="161"/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2">
        <v>1.3999999999999999E-9</v>
      </c>
      <c r="N431" s="2">
        <v>1.2774801337699999</v>
      </c>
      <c r="O431" s="2">
        <v>107.66352393859999</v>
      </c>
      <c r="P431" s="2">
        <f t="shared" si="40"/>
        <v>1.0881334445831779E-9</v>
      </c>
      <c r="Q431" s="161"/>
      <c r="R431" s="162"/>
      <c r="S431" s="162"/>
      <c r="T431" s="162"/>
      <c r="U431" s="161"/>
      <c r="V431" s="161"/>
      <c r="W431" s="162"/>
      <c r="X431" s="162"/>
      <c r="Y431" s="162"/>
      <c r="Z431" s="161"/>
      <c r="AA431" s="161"/>
      <c r="AB431" s="162"/>
      <c r="AC431" s="162"/>
      <c r="AD431" s="162"/>
      <c r="AE431" s="161"/>
      <c r="AF431" s="161"/>
      <c r="AG431" s="162"/>
      <c r="AH431" s="162"/>
      <c r="AI431" s="162"/>
      <c r="AJ431" s="161"/>
      <c r="AK431" s="161"/>
      <c r="AL431" s="162"/>
      <c r="AM431" s="162"/>
      <c r="AN431" s="162"/>
      <c r="AO431" s="161"/>
      <c r="AP431" s="161"/>
      <c r="AQ431" s="162"/>
      <c r="AR431" s="162"/>
      <c r="AS431" s="162"/>
      <c r="AT431" s="161"/>
      <c r="AU431" s="161"/>
      <c r="AV431" s="162"/>
      <c r="AW431" s="162"/>
      <c r="AX431" s="162"/>
      <c r="AY431" s="161"/>
      <c r="AZ431" s="161"/>
      <c r="BA431" s="162"/>
      <c r="BB431" s="162"/>
      <c r="BC431" s="162"/>
      <c r="BD431" s="161"/>
      <c r="BE431" s="161"/>
      <c r="BF431" s="162"/>
      <c r="BG431" s="162"/>
      <c r="BH431" s="162"/>
      <c r="BI431" s="161"/>
      <c r="BJ431" s="161"/>
      <c r="BK431" s="162"/>
      <c r="BL431" s="162"/>
      <c r="BM431" s="162"/>
      <c r="BN431" s="161"/>
      <c r="BO431" s="2"/>
      <c r="BP431" s="2">
        <v>7.2999999999999996E-10</v>
      </c>
      <c r="BQ431" s="2">
        <v>4.9512591773099999</v>
      </c>
      <c r="BR431" s="2">
        <v>6453.7487206105998</v>
      </c>
      <c r="BS431" s="2">
        <f t="shared" si="41"/>
        <v>6.090509146546243E-10</v>
      </c>
      <c r="BT431" s="161"/>
      <c r="BU431" s="162"/>
      <c r="BV431" s="162"/>
      <c r="BW431" s="162"/>
      <c r="BX431" s="161"/>
      <c r="BY431" s="161"/>
      <c r="BZ431" s="162"/>
      <c r="CA431" s="162"/>
      <c r="CB431" s="162"/>
      <c r="CC431" s="161"/>
      <c r="CD431" s="161"/>
      <c r="CE431" s="162"/>
      <c r="CF431" s="162"/>
      <c r="CG431" s="162"/>
      <c r="CH431" s="161"/>
      <c r="CI431" s="161"/>
      <c r="CJ431" s="162"/>
      <c r="CK431" s="162"/>
      <c r="CL431" s="162"/>
      <c r="CM431" s="161"/>
      <c r="CN431" s="161"/>
      <c r="CO431" s="162"/>
      <c r="CP431" s="162"/>
      <c r="CQ431" s="162"/>
      <c r="CR431" s="161"/>
    </row>
    <row r="432" spans="1:96" ht="12.75">
      <c r="A432" s="161"/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2">
        <v>1.69E-9</v>
      </c>
      <c r="N432" s="2">
        <v>2.7489354376200001</v>
      </c>
      <c r="O432" s="2">
        <v>26735.945262213201</v>
      </c>
      <c r="P432" s="2">
        <f t="shared" si="40"/>
        <v>9.4529080230679042E-10</v>
      </c>
      <c r="Q432" s="161"/>
      <c r="R432" s="162"/>
      <c r="S432" s="162"/>
      <c r="T432" s="162"/>
      <c r="U432" s="161"/>
      <c r="V432" s="161"/>
      <c r="W432" s="162"/>
      <c r="X432" s="162"/>
      <c r="Y432" s="162"/>
      <c r="Z432" s="161"/>
      <c r="AA432" s="161"/>
      <c r="AB432" s="162"/>
      <c r="AC432" s="162"/>
      <c r="AD432" s="162"/>
      <c r="AE432" s="161"/>
      <c r="AF432" s="161"/>
      <c r="AG432" s="162"/>
      <c r="AH432" s="162"/>
      <c r="AI432" s="162"/>
      <c r="AJ432" s="161"/>
      <c r="AK432" s="161"/>
      <c r="AL432" s="162"/>
      <c r="AM432" s="162"/>
      <c r="AN432" s="162"/>
      <c r="AO432" s="161"/>
      <c r="AP432" s="161"/>
      <c r="AQ432" s="162"/>
      <c r="AR432" s="162"/>
      <c r="AS432" s="162"/>
      <c r="AT432" s="161"/>
      <c r="AU432" s="161"/>
      <c r="AV432" s="162"/>
      <c r="AW432" s="162"/>
      <c r="AX432" s="162"/>
      <c r="AY432" s="161"/>
      <c r="AZ432" s="161"/>
      <c r="BA432" s="162"/>
      <c r="BB432" s="162"/>
      <c r="BC432" s="162"/>
      <c r="BD432" s="161"/>
      <c r="BE432" s="161"/>
      <c r="BF432" s="162"/>
      <c r="BG432" s="162"/>
      <c r="BH432" s="162"/>
      <c r="BI432" s="161"/>
      <c r="BJ432" s="161"/>
      <c r="BK432" s="162"/>
      <c r="BL432" s="162"/>
      <c r="BM432" s="162"/>
      <c r="BN432" s="161"/>
      <c r="BO432" s="2"/>
      <c r="BP432" s="2">
        <v>7.7999999999999999E-10</v>
      </c>
      <c r="BQ432" s="2">
        <v>0.32736023459000002</v>
      </c>
      <c r="BR432" s="2">
        <v>6528.9074962207997</v>
      </c>
      <c r="BS432" s="2">
        <f t="shared" si="41"/>
        <v>-1.9725826795207135E-10</v>
      </c>
      <c r="BT432" s="161"/>
      <c r="BU432" s="162"/>
      <c r="BV432" s="162"/>
      <c r="BW432" s="162"/>
      <c r="BX432" s="161"/>
      <c r="BY432" s="161"/>
      <c r="BZ432" s="162"/>
      <c r="CA432" s="162"/>
      <c r="CB432" s="162"/>
      <c r="CC432" s="161"/>
      <c r="CD432" s="161"/>
      <c r="CE432" s="162"/>
      <c r="CF432" s="162"/>
      <c r="CG432" s="162"/>
      <c r="CH432" s="161"/>
      <c r="CI432" s="161"/>
      <c r="CJ432" s="162"/>
      <c r="CK432" s="162"/>
      <c r="CL432" s="162"/>
      <c r="CM432" s="161"/>
      <c r="CN432" s="161"/>
      <c r="CO432" s="162"/>
      <c r="CP432" s="162"/>
      <c r="CQ432" s="162"/>
      <c r="CR432" s="161"/>
    </row>
    <row r="433" spans="1:96" ht="12.75">
      <c r="A433" s="161"/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2">
        <v>1.6500000000000001E-9</v>
      </c>
      <c r="N433" s="2">
        <v>3.95288000638</v>
      </c>
      <c r="O433" s="2">
        <v>6357.8574485586996</v>
      </c>
      <c r="P433" s="2">
        <f t="shared" si="40"/>
        <v>1.6386805411357021E-9</v>
      </c>
      <c r="Q433" s="161"/>
      <c r="R433" s="162"/>
      <c r="S433" s="162"/>
      <c r="T433" s="162"/>
      <c r="U433" s="161"/>
      <c r="V433" s="161"/>
      <c r="W433" s="162"/>
      <c r="X433" s="162"/>
      <c r="Y433" s="162"/>
      <c r="Z433" s="161"/>
      <c r="AA433" s="161"/>
      <c r="AB433" s="162"/>
      <c r="AC433" s="162"/>
      <c r="AD433" s="162"/>
      <c r="AE433" s="161"/>
      <c r="AF433" s="161"/>
      <c r="AG433" s="162"/>
      <c r="AH433" s="162"/>
      <c r="AI433" s="162"/>
      <c r="AJ433" s="161"/>
      <c r="AK433" s="161"/>
      <c r="AL433" s="162"/>
      <c r="AM433" s="162"/>
      <c r="AN433" s="162"/>
      <c r="AO433" s="161"/>
      <c r="AP433" s="161"/>
      <c r="AQ433" s="162"/>
      <c r="AR433" s="162"/>
      <c r="AS433" s="162"/>
      <c r="AT433" s="161"/>
      <c r="AU433" s="161"/>
      <c r="AV433" s="162"/>
      <c r="AW433" s="162"/>
      <c r="AX433" s="162"/>
      <c r="AY433" s="161"/>
      <c r="AZ433" s="161"/>
      <c r="BA433" s="162"/>
      <c r="BB433" s="162"/>
      <c r="BC433" s="162"/>
      <c r="BD433" s="161"/>
      <c r="BE433" s="161"/>
      <c r="BF433" s="162"/>
      <c r="BG433" s="162"/>
      <c r="BH433" s="162"/>
      <c r="BI433" s="161"/>
      <c r="BJ433" s="161"/>
      <c r="BK433" s="162"/>
      <c r="BL433" s="162"/>
      <c r="BM433" s="162"/>
      <c r="BN433" s="161"/>
      <c r="BO433" s="2"/>
      <c r="BP433" s="2">
        <v>5.9000000000000003E-10</v>
      </c>
      <c r="BQ433" s="2">
        <v>4.9536215157700001</v>
      </c>
      <c r="BR433" s="2">
        <v>35707.710082907397</v>
      </c>
      <c r="BS433" s="2">
        <f t="shared" si="41"/>
        <v>-1.0421357040247826E-10</v>
      </c>
      <c r="BT433" s="161"/>
      <c r="BU433" s="162"/>
      <c r="BV433" s="162"/>
      <c r="BW433" s="162"/>
      <c r="BX433" s="161"/>
      <c r="BY433" s="161"/>
      <c r="BZ433" s="162"/>
      <c r="CA433" s="162"/>
      <c r="CB433" s="162"/>
      <c r="CC433" s="161"/>
      <c r="CD433" s="161"/>
      <c r="CE433" s="162"/>
      <c r="CF433" s="162"/>
      <c r="CG433" s="162"/>
      <c r="CH433" s="161"/>
      <c r="CI433" s="161"/>
      <c r="CJ433" s="162"/>
      <c r="CK433" s="162"/>
      <c r="CL433" s="162"/>
      <c r="CM433" s="161"/>
      <c r="CN433" s="161"/>
      <c r="CO433" s="162"/>
      <c r="CP433" s="162"/>
      <c r="CQ433" s="162"/>
      <c r="CR433" s="161"/>
    </row>
    <row r="434" spans="1:96" ht="12.75">
      <c r="A434" s="161"/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2">
        <v>1.8300000000000001E-9</v>
      </c>
      <c r="N434" s="2">
        <v>5.4341835874099997</v>
      </c>
      <c r="O434" s="2">
        <v>369.69981594040001</v>
      </c>
      <c r="P434" s="2">
        <f t="shared" si="40"/>
        <v>-1.776339676618443E-9</v>
      </c>
      <c r="Q434" s="161"/>
      <c r="R434" s="162"/>
      <c r="S434" s="162"/>
      <c r="T434" s="162"/>
      <c r="U434" s="161"/>
      <c r="V434" s="161"/>
      <c r="W434" s="162"/>
      <c r="X434" s="162"/>
      <c r="Y434" s="162"/>
      <c r="Z434" s="161"/>
      <c r="AA434" s="161"/>
      <c r="AB434" s="162"/>
      <c r="AC434" s="162"/>
      <c r="AD434" s="162"/>
      <c r="AE434" s="161"/>
      <c r="AF434" s="161"/>
      <c r="AG434" s="162"/>
      <c r="AH434" s="162"/>
      <c r="AI434" s="162"/>
      <c r="AJ434" s="161"/>
      <c r="AK434" s="161"/>
      <c r="AL434" s="162"/>
      <c r="AM434" s="162"/>
      <c r="AN434" s="162"/>
      <c r="AO434" s="161"/>
      <c r="AP434" s="161"/>
      <c r="AQ434" s="162"/>
      <c r="AR434" s="162"/>
      <c r="AS434" s="162"/>
      <c r="AT434" s="161"/>
      <c r="AU434" s="161"/>
      <c r="AV434" s="162"/>
      <c r="AW434" s="162"/>
      <c r="AX434" s="162"/>
      <c r="AY434" s="161"/>
      <c r="AZ434" s="161"/>
      <c r="BA434" s="162"/>
      <c r="BB434" s="162"/>
      <c r="BC434" s="162"/>
      <c r="BD434" s="161"/>
      <c r="BE434" s="161"/>
      <c r="BF434" s="162"/>
      <c r="BG434" s="162"/>
      <c r="BH434" s="162"/>
      <c r="BI434" s="161"/>
      <c r="BJ434" s="161"/>
      <c r="BK434" s="162"/>
      <c r="BL434" s="162"/>
      <c r="BM434" s="162"/>
      <c r="BN434" s="161"/>
      <c r="BO434" s="2"/>
      <c r="BP434" s="2">
        <v>6.9999999999999996E-10</v>
      </c>
      <c r="BQ434" s="2">
        <v>2.3796272752499998</v>
      </c>
      <c r="BR434" s="2">
        <v>15508.6151232744</v>
      </c>
      <c r="BS434" s="2">
        <f t="shared" si="41"/>
        <v>-2.4450476368209269E-10</v>
      </c>
      <c r="BT434" s="161"/>
      <c r="BU434" s="162"/>
      <c r="BV434" s="162"/>
      <c r="BW434" s="162"/>
      <c r="BX434" s="161"/>
      <c r="BY434" s="161"/>
      <c r="BZ434" s="162"/>
      <c r="CA434" s="162"/>
      <c r="CB434" s="162"/>
      <c r="CC434" s="161"/>
      <c r="CD434" s="161"/>
      <c r="CE434" s="162"/>
      <c r="CF434" s="162"/>
      <c r="CG434" s="162"/>
      <c r="CH434" s="161"/>
      <c r="CI434" s="161"/>
      <c r="CJ434" s="162"/>
      <c r="CK434" s="162"/>
      <c r="CL434" s="162"/>
      <c r="CM434" s="161"/>
      <c r="CN434" s="161"/>
      <c r="CO434" s="162"/>
      <c r="CP434" s="162"/>
      <c r="CQ434" s="162"/>
      <c r="CR434" s="161"/>
    </row>
    <row r="435" spans="1:96" ht="12.75">
      <c r="A435" s="161"/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2">
        <v>1.3399999999999999E-9</v>
      </c>
      <c r="N435" s="2">
        <v>3.0913286283299999</v>
      </c>
      <c r="O435" s="2">
        <v>17.812522118</v>
      </c>
      <c r="P435" s="2">
        <f t="shared" si="40"/>
        <v>-1.325147486629017E-9</v>
      </c>
      <c r="Q435" s="161"/>
      <c r="R435" s="162"/>
      <c r="S435" s="162"/>
      <c r="T435" s="162"/>
      <c r="U435" s="161"/>
      <c r="V435" s="161"/>
      <c r="W435" s="162"/>
      <c r="X435" s="162"/>
      <c r="Y435" s="162"/>
      <c r="Z435" s="161"/>
      <c r="AA435" s="161"/>
      <c r="AB435" s="162"/>
      <c r="AC435" s="162"/>
      <c r="AD435" s="162"/>
      <c r="AE435" s="161"/>
      <c r="AF435" s="161"/>
      <c r="AG435" s="162"/>
      <c r="AH435" s="162"/>
      <c r="AI435" s="162"/>
      <c r="AJ435" s="161"/>
      <c r="AK435" s="161"/>
      <c r="AL435" s="162"/>
      <c r="AM435" s="162"/>
      <c r="AN435" s="162"/>
      <c r="AO435" s="161"/>
      <c r="AP435" s="161"/>
      <c r="AQ435" s="162"/>
      <c r="AR435" s="162"/>
      <c r="AS435" s="162"/>
      <c r="AT435" s="161"/>
      <c r="AU435" s="161"/>
      <c r="AV435" s="162"/>
      <c r="AW435" s="162"/>
      <c r="AX435" s="162"/>
      <c r="AY435" s="161"/>
      <c r="AZ435" s="161"/>
      <c r="BA435" s="162"/>
      <c r="BB435" s="162"/>
      <c r="BC435" s="162"/>
      <c r="BD435" s="161"/>
      <c r="BE435" s="161"/>
      <c r="BF435" s="162"/>
      <c r="BG435" s="162"/>
      <c r="BH435" s="162"/>
      <c r="BI435" s="161"/>
      <c r="BJ435" s="161"/>
      <c r="BK435" s="162"/>
      <c r="BL435" s="162"/>
      <c r="BM435" s="162"/>
      <c r="BN435" s="161"/>
      <c r="BO435" s="2"/>
      <c r="BP435" s="2">
        <v>7.2999999999999996E-10</v>
      </c>
      <c r="BQ435" s="2">
        <v>1.3522914311100001</v>
      </c>
      <c r="BR435" s="2">
        <v>5327.4761083827998</v>
      </c>
      <c r="BS435" s="2">
        <f t="shared" si="41"/>
        <v>-7.27172365040172E-10</v>
      </c>
      <c r="BT435" s="161"/>
      <c r="BU435" s="162"/>
      <c r="BV435" s="162"/>
      <c r="BW435" s="162"/>
      <c r="BX435" s="161"/>
      <c r="BY435" s="161"/>
      <c r="BZ435" s="162"/>
      <c r="CA435" s="162"/>
      <c r="CB435" s="162"/>
      <c r="CC435" s="161"/>
      <c r="CD435" s="161"/>
      <c r="CE435" s="162"/>
      <c r="CF435" s="162"/>
      <c r="CG435" s="162"/>
      <c r="CH435" s="161"/>
      <c r="CI435" s="161"/>
      <c r="CJ435" s="162"/>
      <c r="CK435" s="162"/>
      <c r="CL435" s="162"/>
      <c r="CM435" s="161"/>
      <c r="CN435" s="161"/>
      <c r="CO435" s="162"/>
      <c r="CP435" s="162"/>
      <c r="CQ435" s="162"/>
      <c r="CR435" s="161"/>
    </row>
    <row r="436" spans="1:96" ht="12.75">
      <c r="A436" s="161"/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2">
        <v>1.32E-9</v>
      </c>
      <c r="N436" s="2">
        <v>3.0563389677899999</v>
      </c>
      <c r="O436" s="2">
        <v>22490.962121493401</v>
      </c>
      <c r="P436" s="2">
        <f t="shared" si="40"/>
        <v>-8.4543551364060074E-10</v>
      </c>
      <c r="Q436" s="161"/>
      <c r="R436" s="162"/>
      <c r="S436" s="162"/>
      <c r="T436" s="162"/>
      <c r="U436" s="161"/>
      <c r="V436" s="161"/>
      <c r="W436" s="162"/>
      <c r="X436" s="162"/>
      <c r="Y436" s="162"/>
      <c r="Z436" s="161"/>
      <c r="AA436" s="161"/>
      <c r="AB436" s="162"/>
      <c r="AC436" s="162"/>
      <c r="AD436" s="162"/>
      <c r="AE436" s="161"/>
      <c r="AF436" s="161"/>
      <c r="AG436" s="162"/>
      <c r="AH436" s="162"/>
      <c r="AI436" s="162"/>
      <c r="AJ436" s="161"/>
      <c r="AK436" s="161"/>
      <c r="AL436" s="162"/>
      <c r="AM436" s="162"/>
      <c r="AN436" s="162"/>
      <c r="AO436" s="161"/>
      <c r="AP436" s="161"/>
      <c r="AQ436" s="162"/>
      <c r="AR436" s="162"/>
      <c r="AS436" s="162"/>
      <c r="AT436" s="161"/>
      <c r="AU436" s="161"/>
      <c r="AV436" s="162"/>
      <c r="AW436" s="162"/>
      <c r="AX436" s="162"/>
      <c r="AY436" s="161"/>
      <c r="AZ436" s="161"/>
      <c r="BA436" s="162"/>
      <c r="BB436" s="162"/>
      <c r="BC436" s="162"/>
      <c r="BD436" s="161"/>
      <c r="BE436" s="161"/>
      <c r="BF436" s="162"/>
      <c r="BG436" s="162"/>
      <c r="BH436" s="162"/>
      <c r="BI436" s="161"/>
      <c r="BJ436" s="161"/>
      <c r="BK436" s="162"/>
      <c r="BL436" s="162"/>
      <c r="BM436" s="162"/>
      <c r="BN436" s="161"/>
      <c r="BO436" s="2"/>
      <c r="BP436" s="2">
        <v>7.2E-10</v>
      </c>
      <c r="BQ436" s="2">
        <v>5.9183352733400003</v>
      </c>
      <c r="BR436" s="2">
        <v>10881.0995774812</v>
      </c>
      <c r="BS436" s="2">
        <f t="shared" si="41"/>
        <v>-3.8559416860410912E-10</v>
      </c>
      <c r="BT436" s="161"/>
      <c r="BU436" s="162"/>
      <c r="BV436" s="162"/>
      <c r="BW436" s="162"/>
      <c r="BX436" s="161"/>
      <c r="BY436" s="161"/>
      <c r="BZ436" s="162"/>
      <c r="CA436" s="162"/>
      <c r="CB436" s="162"/>
      <c r="CC436" s="161"/>
      <c r="CD436" s="161"/>
      <c r="CE436" s="162"/>
      <c r="CF436" s="162"/>
      <c r="CG436" s="162"/>
      <c r="CH436" s="161"/>
      <c r="CI436" s="161"/>
      <c r="CJ436" s="162"/>
      <c r="CK436" s="162"/>
      <c r="CL436" s="162"/>
      <c r="CM436" s="161"/>
      <c r="CN436" s="161"/>
      <c r="CO436" s="162"/>
      <c r="CP436" s="162"/>
      <c r="CQ436" s="162"/>
      <c r="CR436" s="161"/>
    </row>
    <row r="437" spans="1:96" ht="12.75">
      <c r="A437" s="161"/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2">
        <v>1.3399999999999999E-9</v>
      </c>
      <c r="N437" s="2">
        <v>4.09472795832</v>
      </c>
      <c r="O437" s="2">
        <v>6599.4677196479997</v>
      </c>
      <c r="P437" s="2">
        <f t="shared" si="40"/>
        <v>6.3089919013391783E-10</v>
      </c>
      <c r="Q437" s="161"/>
      <c r="R437" s="162"/>
      <c r="S437" s="162"/>
      <c r="T437" s="162"/>
      <c r="U437" s="161"/>
      <c r="V437" s="161"/>
      <c r="W437" s="162"/>
      <c r="X437" s="162"/>
      <c r="Y437" s="162"/>
      <c r="Z437" s="161"/>
      <c r="AA437" s="161"/>
      <c r="AB437" s="162"/>
      <c r="AC437" s="162"/>
      <c r="AD437" s="162"/>
      <c r="AE437" s="161"/>
      <c r="AF437" s="161"/>
      <c r="AG437" s="162"/>
      <c r="AH437" s="162"/>
      <c r="AI437" s="162"/>
      <c r="AJ437" s="161"/>
      <c r="AK437" s="161"/>
      <c r="AL437" s="162"/>
      <c r="AM437" s="162"/>
      <c r="AN437" s="162"/>
      <c r="AO437" s="161"/>
      <c r="AP437" s="161"/>
      <c r="AQ437" s="162"/>
      <c r="AR437" s="162"/>
      <c r="AS437" s="162"/>
      <c r="AT437" s="161"/>
      <c r="AU437" s="161"/>
      <c r="AV437" s="162"/>
      <c r="AW437" s="162"/>
      <c r="AX437" s="162"/>
      <c r="AY437" s="161"/>
      <c r="AZ437" s="161"/>
      <c r="BA437" s="162"/>
      <c r="BB437" s="162"/>
      <c r="BC437" s="162"/>
      <c r="BD437" s="161"/>
      <c r="BE437" s="161"/>
      <c r="BF437" s="162"/>
      <c r="BG437" s="162"/>
      <c r="BH437" s="162"/>
      <c r="BI437" s="161"/>
      <c r="BJ437" s="161"/>
      <c r="BK437" s="162"/>
      <c r="BL437" s="162"/>
      <c r="BM437" s="162"/>
      <c r="BN437" s="161"/>
      <c r="BO437" s="2"/>
      <c r="BP437" s="2">
        <v>5.9000000000000003E-10</v>
      </c>
      <c r="BQ437" s="2">
        <v>5.3623186842499999</v>
      </c>
      <c r="BR437" s="2">
        <v>10239.5838660108</v>
      </c>
      <c r="BS437" s="2">
        <f t="shared" si="41"/>
        <v>2.4298827868589771E-10</v>
      </c>
      <c r="BT437" s="161"/>
      <c r="BU437" s="162"/>
      <c r="BV437" s="162"/>
      <c r="BW437" s="162"/>
      <c r="BX437" s="161"/>
      <c r="BY437" s="161"/>
      <c r="BZ437" s="162"/>
      <c r="CA437" s="162"/>
      <c r="CB437" s="162"/>
      <c r="CC437" s="161"/>
      <c r="CD437" s="161"/>
      <c r="CE437" s="162"/>
      <c r="CF437" s="162"/>
      <c r="CG437" s="162"/>
      <c r="CH437" s="161"/>
      <c r="CI437" s="161"/>
      <c r="CJ437" s="162"/>
      <c r="CK437" s="162"/>
      <c r="CL437" s="162"/>
      <c r="CM437" s="161"/>
      <c r="CN437" s="161"/>
      <c r="CO437" s="162"/>
      <c r="CP437" s="162"/>
      <c r="CQ437" s="162"/>
      <c r="CR437" s="161"/>
    </row>
    <row r="438" spans="1:96" ht="12.75">
      <c r="A438" s="161"/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2">
        <v>1.81E-9</v>
      </c>
      <c r="N438" s="2">
        <v>4.2295068989100004</v>
      </c>
      <c r="O438" s="2">
        <v>966.97087743559996</v>
      </c>
      <c r="P438" s="2">
        <f t="shared" si="40"/>
        <v>7.6908735069397213E-10</v>
      </c>
      <c r="Q438" s="161"/>
      <c r="R438" s="162"/>
      <c r="S438" s="162"/>
      <c r="T438" s="162"/>
      <c r="U438" s="161"/>
      <c r="V438" s="161"/>
      <c r="W438" s="162"/>
      <c r="X438" s="162"/>
      <c r="Y438" s="162"/>
      <c r="Z438" s="161"/>
      <c r="AA438" s="161"/>
      <c r="AB438" s="162"/>
      <c r="AC438" s="162"/>
      <c r="AD438" s="162"/>
      <c r="AE438" s="161"/>
      <c r="AF438" s="161"/>
      <c r="AG438" s="162"/>
      <c r="AH438" s="162"/>
      <c r="AI438" s="162"/>
      <c r="AJ438" s="161"/>
      <c r="AK438" s="161"/>
      <c r="AL438" s="162"/>
      <c r="AM438" s="162"/>
      <c r="AN438" s="162"/>
      <c r="AO438" s="161"/>
      <c r="AP438" s="161"/>
      <c r="AQ438" s="162"/>
      <c r="AR438" s="162"/>
      <c r="AS438" s="162"/>
      <c r="AT438" s="161"/>
      <c r="AU438" s="161"/>
      <c r="AV438" s="162"/>
      <c r="AW438" s="162"/>
      <c r="AX438" s="162"/>
      <c r="AY438" s="161"/>
      <c r="AZ438" s="161"/>
      <c r="BA438" s="162"/>
      <c r="BB438" s="162"/>
      <c r="BC438" s="162"/>
      <c r="BD438" s="161"/>
      <c r="BE438" s="161"/>
      <c r="BF438" s="162"/>
      <c r="BG438" s="162"/>
      <c r="BH438" s="162"/>
      <c r="BI438" s="161"/>
      <c r="BJ438" s="161"/>
      <c r="BK438" s="162"/>
      <c r="BL438" s="162"/>
      <c r="BM438" s="162"/>
      <c r="BN438" s="161"/>
      <c r="BO438" s="2"/>
      <c r="BP438" s="2">
        <v>5.9000000000000003E-10</v>
      </c>
      <c r="BQ438" s="2">
        <v>1.6315613496700001</v>
      </c>
      <c r="BR438" s="2">
        <v>61306.011597065801</v>
      </c>
      <c r="BS438" s="2">
        <f t="shared" si="41"/>
        <v>3.1484047396923304E-10</v>
      </c>
      <c r="BT438" s="161"/>
      <c r="BU438" s="162"/>
      <c r="BV438" s="162"/>
      <c r="BW438" s="162"/>
      <c r="BX438" s="161"/>
      <c r="BY438" s="161"/>
      <c r="BZ438" s="162"/>
      <c r="CA438" s="162"/>
      <c r="CB438" s="162"/>
      <c r="CC438" s="161"/>
      <c r="CD438" s="161"/>
      <c r="CE438" s="162"/>
      <c r="CF438" s="162"/>
      <c r="CG438" s="162"/>
      <c r="CH438" s="161"/>
      <c r="CI438" s="161"/>
      <c r="CJ438" s="162"/>
      <c r="CK438" s="162"/>
      <c r="CL438" s="162"/>
      <c r="CM438" s="161"/>
      <c r="CN438" s="161"/>
      <c r="CO438" s="162"/>
      <c r="CP438" s="162"/>
      <c r="CQ438" s="162"/>
      <c r="CR438" s="161"/>
    </row>
    <row r="439" spans="1:96" ht="12.75">
      <c r="A439" s="161"/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2">
        <v>1.5199999999999999E-9</v>
      </c>
      <c r="N439" s="2">
        <v>5.2888589441500002</v>
      </c>
      <c r="O439" s="2">
        <v>12669.244474201399</v>
      </c>
      <c r="P439" s="2">
        <f t="shared" si="40"/>
        <v>-7.9971637170111034E-10</v>
      </c>
      <c r="Q439" s="161"/>
      <c r="R439" s="162"/>
      <c r="S439" s="162"/>
      <c r="T439" s="162"/>
      <c r="U439" s="161"/>
      <c r="V439" s="161"/>
      <c r="W439" s="162"/>
      <c r="X439" s="162"/>
      <c r="Y439" s="162"/>
      <c r="Z439" s="161"/>
      <c r="AA439" s="161"/>
      <c r="AB439" s="162"/>
      <c r="AC439" s="162"/>
      <c r="AD439" s="162"/>
      <c r="AE439" s="161"/>
      <c r="AF439" s="161"/>
      <c r="AG439" s="162"/>
      <c r="AH439" s="162"/>
      <c r="AI439" s="162"/>
      <c r="AJ439" s="161"/>
      <c r="AK439" s="161"/>
      <c r="AL439" s="162"/>
      <c r="AM439" s="162"/>
      <c r="AN439" s="162"/>
      <c r="AO439" s="161"/>
      <c r="AP439" s="161"/>
      <c r="AQ439" s="162"/>
      <c r="AR439" s="162"/>
      <c r="AS439" s="162"/>
      <c r="AT439" s="161"/>
      <c r="AU439" s="161"/>
      <c r="AV439" s="162"/>
      <c r="AW439" s="162"/>
      <c r="AX439" s="162"/>
      <c r="AY439" s="161"/>
      <c r="AZ439" s="161"/>
      <c r="BA439" s="162"/>
      <c r="BB439" s="162"/>
      <c r="BC439" s="162"/>
      <c r="BD439" s="161"/>
      <c r="BE439" s="161"/>
      <c r="BF439" s="162"/>
      <c r="BG439" s="162"/>
      <c r="BH439" s="162"/>
      <c r="BI439" s="161"/>
      <c r="BJ439" s="161"/>
      <c r="BK439" s="162"/>
      <c r="BL439" s="162"/>
      <c r="BM439" s="162"/>
      <c r="BN439" s="161"/>
      <c r="BO439" s="2"/>
      <c r="BP439" s="2">
        <v>5.4E-10</v>
      </c>
      <c r="BQ439" s="2">
        <v>4.2949169042499999</v>
      </c>
      <c r="BR439" s="2">
        <v>21947.111372700001</v>
      </c>
      <c r="BS439" s="2">
        <f t="shared" si="41"/>
        <v>-2.1884890653933965E-10</v>
      </c>
      <c r="BT439" s="161"/>
      <c r="BU439" s="162"/>
      <c r="BV439" s="162"/>
      <c r="BW439" s="162"/>
      <c r="BX439" s="161"/>
      <c r="BY439" s="161"/>
      <c r="BZ439" s="162"/>
      <c r="CA439" s="162"/>
      <c r="CB439" s="162"/>
      <c r="CC439" s="161"/>
      <c r="CD439" s="161"/>
      <c r="CE439" s="162"/>
      <c r="CF439" s="162"/>
      <c r="CG439" s="162"/>
      <c r="CH439" s="161"/>
      <c r="CI439" s="161"/>
      <c r="CJ439" s="162"/>
      <c r="CK439" s="162"/>
      <c r="CL439" s="162"/>
      <c r="CM439" s="161"/>
      <c r="CN439" s="161"/>
      <c r="CO439" s="162"/>
      <c r="CP439" s="162"/>
      <c r="CQ439" s="162"/>
      <c r="CR439" s="161"/>
    </row>
    <row r="440" spans="1:96" ht="12.75">
      <c r="A440" s="161"/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2">
        <v>1.5E-9</v>
      </c>
      <c r="N440" s="2">
        <v>5.8681943090799997</v>
      </c>
      <c r="O440" s="2">
        <v>97238.627544487405</v>
      </c>
      <c r="P440" s="2">
        <f t="shared" si="40"/>
        <v>1.0533386416939081E-9</v>
      </c>
      <c r="Q440" s="161"/>
      <c r="R440" s="162"/>
      <c r="S440" s="162"/>
      <c r="T440" s="162"/>
      <c r="U440" s="161"/>
      <c r="V440" s="161"/>
      <c r="W440" s="162"/>
      <c r="X440" s="162"/>
      <c r="Y440" s="162"/>
      <c r="Z440" s="161"/>
      <c r="AA440" s="161"/>
      <c r="AB440" s="162"/>
      <c r="AC440" s="162"/>
      <c r="AD440" s="162"/>
      <c r="AE440" s="161"/>
      <c r="AF440" s="161"/>
      <c r="AG440" s="162"/>
      <c r="AH440" s="162"/>
      <c r="AI440" s="162"/>
      <c r="AJ440" s="161"/>
      <c r="AK440" s="161"/>
      <c r="AL440" s="162"/>
      <c r="AM440" s="162"/>
      <c r="AN440" s="162"/>
      <c r="AO440" s="161"/>
      <c r="AP440" s="161"/>
      <c r="AQ440" s="162"/>
      <c r="AR440" s="162"/>
      <c r="AS440" s="162"/>
      <c r="AT440" s="161"/>
      <c r="AU440" s="161"/>
      <c r="AV440" s="162"/>
      <c r="AW440" s="162"/>
      <c r="AX440" s="162"/>
      <c r="AY440" s="161"/>
      <c r="AZ440" s="161"/>
      <c r="BA440" s="162"/>
      <c r="BB440" s="162"/>
      <c r="BC440" s="162"/>
      <c r="BD440" s="161"/>
      <c r="BE440" s="161"/>
      <c r="BF440" s="162"/>
      <c r="BG440" s="162"/>
      <c r="BH440" s="162"/>
      <c r="BI440" s="161"/>
      <c r="BJ440" s="161"/>
      <c r="BK440" s="162"/>
      <c r="BL440" s="162"/>
      <c r="BM440" s="162"/>
      <c r="BN440" s="161"/>
      <c r="BO440" s="2"/>
      <c r="BP440" s="2">
        <v>5.7E-10</v>
      </c>
      <c r="BQ440" s="2">
        <v>5.8919013257500001</v>
      </c>
      <c r="BR440" s="2">
        <v>34513.263072682799</v>
      </c>
      <c r="BS440" s="2">
        <f t="shared" si="41"/>
        <v>-5.6620629818963438E-10</v>
      </c>
      <c r="BT440" s="161"/>
      <c r="BU440" s="162"/>
      <c r="BV440" s="162"/>
      <c r="BW440" s="162"/>
      <c r="BX440" s="161"/>
      <c r="BY440" s="161"/>
      <c r="BZ440" s="162"/>
      <c r="CA440" s="162"/>
      <c r="CB440" s="162"/>
      <c r="CC440" s="161"/>
      <c r="CD440" s="161"/>
      <c r="CE440" s="162"/>
      <c r="CF440" s="162"/>
      <c r="CG440" s="162"/>
      <c r="CH440" s="161"/>
      <c r="CI440" s="161"/>
      <c r="CJ440" s="162"/>
      <c r="CK440" s="162"/>
      <c r="CL440" s="162"/>
      <c r="CM440" s="161"/>
      <c r="CN440" s="161"/>
      <c r="CO440" s="162"/>
      <c r="CP440" s="162"/>
      <c r="CQ440" s="162"/>
      <c r="CR440" s="161"/>
    </row>
    <row r="441" spans="1:96" ht="12.75">
      <c r="A441" s="161"/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2">
        <v>1.4200000000000001E-9</v>
      </c>
      <c r="N441" s="2">
        <v>5.8726653252599998</v>
      </c>
      <c r="O441" s="2">
        <v>22476.735027491701</v>
      </c>
      <c r="P441" s="2">
        <f t="shared" si="40"/>
        <v>1.1479942687454791E-9</v>
      </c>
      <c r="Q441" s="161"/>
      <c r="R441" s="162"/>
      <c r="S441" s="162"/>
      <c r="T441" s="162"/>
      <c r="U441" s="161"/>
      <c r="V441" s="161"/>
      <c r="W441" s="162"/>
      <c r="X441" s="162"/>
      <c r="Y441" s="162"/>
      <c r="Z441" s="161"/>
      <c r="AA441" s="161"/>
      <c r="AB441" s="162"/>
      <c r="AC441" s="162"/>
      <c r="AD441" s="162"/>
      <c r="AE441" s="161"/>
      <c r="AF441" s="161"/>
      <c r="AG441" s="162"/>
      <c r="AH441" s="162"/>
      <c r="AI441" s="162"/>
      <c r="AJ441" s="161"/>
      <c r="AK441" s="161"/>
      <c r="AL441" s="162"/>
      <c r="AM441" s="162"/>
      <c r="AN441" s="162"/>
      <c r="AO441" s="161"/>
      <c r="AP441" s="161"/>
      <c r="AQ441" s="162"/>
      <c r="AR441" s="162"/>
      <c r="AS441" s="162"/>
      <c r="AT441" s="161"/>
      <c r="AU441" s="161"/>
      <c r="AV441" s="162"/>
      <c r="AW441" s="162"/>
      <c r="AX441" s="162"/>
      <c r="AY441" s="161"/>
      <c r="AZ441" s="161"/>
      <c r="BA441" s="162"/>
      <c r="BB441" s="162"/>
      <c r="BC441" s="162"/>
      <c r="BD441" s="161"/>
      <c r="BE441" s="161"/>
      <c r="BF441" s="162"/>
      <c r="BG441" s="162"/>
      <c r="BH441" s="162"/>
      <c r="BI441" s="161"/>
      <c r="BJ441" s="161"/>
      <c r="BK441" s="162"/>
      <c r="BL441" s="162"/>
      <c r="BM441" s="162"/>
      <c r="BN441" s="161"/>
      <c r="BO441" s="2"/>
      <c r="BP441" s="2">
        <v>7.4000000000000003E-10</v>
      </c>
      <c r="BQ441" s="2">
        <v>1.3823584530399999</v>
      </c>
      <c r="BR441" s="2">
        <v>9967.4538999815995</v>
      </c>
      <c r="BS441" s="2">
        <f t="shared" si="41"/>
        <v>-6.5779137879764149E-10</v>
      </c>
      <c r="BT441" s="161"/>
      <c r="BU441" s="162"/>
      <c r="BV441" s="162"/>
      <c r="BW441" s="162"/>
      <c r="BX441" s="161"/>
      <c r="BY441" s="161"/>
      <c r="BZ441" s="162"/>
      <c r="CA441" s="162"/>
      <c r="CB441" s="162"/>
      <c r="CC441" s="161"/>
      <c r="CD441" s="161"/>
      <c r="CE441" s="162"/>
      <c r="CF441" s="162"/>
      <c r="CG441" s="162"/>
      <c r="CH441" s="161"/>
      <c r="CI441" s="161"/>
      <c r="CJ441" s="162"/>
      <c r="CK441" s="162"/>
      <c r="CL441" s="162"/>
      <c r="CM441" s="161"/>
      <c r="CN441" s="161"/>
      <c r="CO441" s="162"/>
      <c r="CP441" s="162"/>
      <c r="CQ441" s="162"/>
      <c r="CR441" s="161"/>
    </row>
    <row r="442" spans="1:96" ht="12.75">
      <c r="A442" s="161"/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2">
        <v>1.45E-9</v>
      </c>
      <c r="N442" s="2">
        <v>5.0733078430400003</v>
      </c>
      <c r="O442" s="2">
        <v>87.308204539810006</v>
      </c>
      <c r="P442" s="2">
        <f t="shared" si="40"/>
        <v>-1.7814217208721079E-10</v>
      </c>
      <c r="Q442" s="161"/>
      <c r="R442" s="162"/>
      <c r="S442" s="162"/>
      <c r="T442" s="162"/>
      <c r="U442" s="161"/>
      <c r="V442" s="161"/>
      <c r="W442" s="162"/>
      <c r="X442" s="162"/>
      <c r="Y442" s="162"/>
      <c r="Z442" s="161"/>
      <c r="AA442" s="161"/>
      <c r="AB442" s="162"/>
      <c r="AC442" s="162"/>
      <c r="AD442" s="162"/>
      <c r="AE442" s="161"/>
      <c r="AF442" s="161"/>
      <c r="AG442" s="162"/>
      <c r="AH442" s="162"/>
      <c r="AI442" s="162"/>
      <c r="AJ442" s="161"/>
      <c r="AK442" s="161"/>
      <c r="AL442" s="162"/>
      <c r="AM442" s="162"/>
      <c r="AN442" s="162"/>
      <c r="AO442" s="161"/>
      <c r="AP442" s="161"/>
      <c r="AQ442" s="162"/>
      <c r="AR442" s="162"/>
      <c r="AS442" s="162"/>
      <c r="AT442" s="161"/>
      <c r="AU442" s="161"/>
      <c r="AV442" s="162"/>
      <c r="AW442" s="162"/>
      <c r="AX442" s="162"/>
      <c r="AY442" s="161"/>
      <c r="AZ442" s="161"/>
      <c r="BA442" s="162"/>
      <c r="BB442" s="162"/>
      <c r="BC442" s="162"/>
      <c r="BD442" s="161"/>
      <c r="BE442" s="161"/>
      <c r="BF442" s="162"/>
      <c r="BG442" s="162"/>
      <c r="BH442" s="162"/>
      <c r="BI442" s="161"/>
      <c r="BJ442" s="161"/>
      <c r="BK442" s="162"/>
      <c r="BL442" s="162"/>
      <c r="BM442" s="162"/>
      <c r="BN442" s="161"/>
      <c r="BO442" s="2"/>
      <c r="BP442" s="2">
        <v>5.3000000000000003E-10</v>
      </c>
      <c r="BQ442" s="2">
        <v>3.8654330934400001</v>
      </c>
      <c r="BR442" s="2">
        <v>32370.9789915656</v>
      </c>
      <c r="BS442" s="2">
        <f t="shared" si="41"/>
        <v>5.0451548847321629E-10</v>
      </c>
      <c r="BT442" s="161"/>
      <c r="BU442" s="162"/>
      <c r="BV442" s="162"/>
      <c r="BW442" s="162"/>
      <c r="BX442" s="161"/>
      <c r="BY442" s="161"/>
      <c r="BZ442" s="162"/>
      <c r="CA442" s="162"/>
      <c r="CB442" s="162"/>
      <c r="CC442" s="161"/>
      <c r="CD442" s="161"/>
      <c r="CE442" s="162"/>
      <c r="CF442" s="162"/>
      <c r="CG442" s="162"/>
      <c r="CH442" s="161"/>
      <c r="CI442" s="161"/>
      <c r="CJ442" s="162"/>
      <c r="CK442" s="162"/>
      <c r="CL442" s="162"/>
      <c r="CM442" s="161"/>
      <c r="CN442" s="161"/>
      <c r="CO442" s="162"/>
      <c r="CP442" s="162"/>
      <c r="CQ442" s="162"/>
      <c r="CR442" s="161"/>
    </row>
    <row r="443" spans="1:96" ht="12.75">
      <c r="A443" s="161"/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2">
        <v>1.33E-9</v>
      </c>
      <c r="N443" s="2">
        <v>5.6547106713300002</v>
      </c>
      <c r="O443" s="2">
        <v>31.972305816799999</v>
      </c>
      <c r="P443" s="2">
        <f t="shared" si="40"/>
        <v>9.2112113084567698E-10</v>
      </c>
      <c r="Q443" s="161"/>
      <c r="R443" s="162"/>
      <c r="S443" s="162"/>
      <c r="T443" s="162"/>
      <c r="U443" s="161"/>
      <c r="V443" s="161"/>
      <c r="W443" s="162"/>
      <c r="X443" s="162"/>
      <c r="Y443" s="162"/>
      <c r="Z443" s="161"/>
      <c r="AA443" s="161"/>
      <c r="AB443" s="162"/>
      <c r="AC443" s="162"/>
      <c r="AD443" s="162"/>
      <c r="AE443" s="161"/>
      <c r="AF443" s="161"/>
      <c r="AG443" s="162"/>
      <c r="AH443" s="162"/>
      <c r="AI443" s="162"/>
      <c r="AJ443" s="161"/>
      <c r="AK443" s="161"/>
      <c r="AL443" s="162"/>
      <c r="AM443" s="162"/>
      <c r="AN443" s="162"/>
      <c r="AO443" s="161"/>
      <c r="AP443" s="161"/>
      <c r="AQ443" s="162"/>
      <c r="AR443" s="162"/>
      <c r="AS443" s="162"/>
      <c r="AT443" s="161"/>
      <c r="AU443" s="161"/>
      <c r="AV443" s="162"/>
      <c r="AW443" s="162"/>
      <c r="AX443" s="162"/>
      <c r="AY443" s="161"/>
      <c r="AZ443" s="161"/>
      <c r="BA443" s="162"/>
      <c r="BB443" s="162"/>
      <c r="BC443" s="162"/>
      <c r="BD443" s="161"/>
      <c r="BE443" s="161"/>
      <c r="BF443" s="162"/>
      <c r="BG443" s="162"/>
      <c r="BH443" s="162"/>
      <c r="BI443" s="161"/>
      <c r="BJ443" s="161"/>
      <c r="BK443" s="162"/>
      <c r="BL443" s="162"/>
      <c r="BM443" s="162"/>
      <c r="BN443" s="161"/>
      <c r="BO443" s="2"/>
      <c r="BP443" s="2">
        <v>5.4999999999999996E-10</v>
      </c>
      <c r="BQ443" s="2">
        <v>4.5179454485399999</v>
      </c>
      <c r="BR443" s="2">
        <v>34911.412076091001</v>
      </c>
      <c r="BS443" s="2">
        <f t="shared" si="41"/>
        <v>4.6733860230216724E-10</v>
      </c>
      <c r="BT443" s="161"/>
      <c r="BU443" s="162"/>
      <c r="BV443" s="162"/>
      <c r="BW443" s="162"/>
      <c r="BX443" s="161"/>
      <c r="BY443" s="161"/>
      <c r="BZ443" s="162"/>
      <c r="CA443" s="162"/>
      <c r="CB443" s="162"/>
      <c r="CC443" s="161"/>
      <c r="CD443" s="161"/>
      <c r="CE443" s="162"/>
      <c r="CF443" s="162"/>
      <c r="CG443" s="162"/>
      <c r="CH443" s="161"/>
      <c r="CI443" s="161"/>
      <c r="CJ443" s="162"/>
      <c r="CK443" s="162"/>
      <c r="CL443" s="162"/>
      <c r="CM443" s="161"/>
      <c r="CN443" s="161"/>
      <c r="CO443" s="162"/>
      <c r="CP443" s="162"/>
      <c r="CQ443" s="162"/>
      <c r="CR443" s="161"/>
    </row>
    <row r="444" spans="1:96" ht="12.75">
      <c r="A444" s="161"/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2">
        <v>1.2400000000000001E-9</v>
      </c>
      <c r="N444" s="2">
        <v>2.8332621707199999</v>
      </c>
      <c r="O444" s="2">
        <v>12566.2190102856</v>
      </c>
      <c r="P444" s="2">
        <f t="shared" si="40"/>
        <v>-8.0184719323586166E-10</v>
      </c>
      <c r="Q444" s="161"/>
      <c r="R444" s="162"/>
      <c r="S444" s="162"/>
      <c r="T444" s="162"/>
      <c r="U444" s="161"/>
      <c r="V444" s="161"/>
      <c r="W444" s="162"/>
      <c r="X444" s="162"/>
      <c r="Y444" s="162"/>
      <c r="Z444" s="161"/>
      <c r="AA444" s="161"/>
      <c r="AB444" s="162"/>
      <c r="AC444" s="162"/>
      <c r="AD444" s="162"/>
      <c r="AE444" s="161"/>
      <c r="AF444" s="161"/>
      <c r="AG444" s="162"/>
      <c r="AH444" s="162"/>
      <c r="AI444" s="162"/>
      <c r="AJ444" s="161"/>
      <c r="AK444" s="161"/>
      <c r="AL444" s="162"/>
      <c r="AM444" s="162"/>
      <c r="AN444" s="162"/>
      <c r="AO444" s="161"/>
      <c r="AP444" s="161"/>
      <c r="AQ444" s="162"/>
      <c r="AR444" s="162"/>
      <c r="AS444" s="162"/>
      <c r="AT444" s="161"/>
      <c r="AU444" s="161"/>
      <c r="AV444" s="162"/>
      <c r="AW444" s="162"/>
      <c r="AX444" s="162"/>
      <c r="AY444" s="161"/>
      <c r="AZ444" s="161"/>
      <c r="BA444" s="162"/>
      <c r="BB444" s="162"/>
      <c r="BC444" s="162"/>
      <c r="BD444" s="161"/>
      <c r="BE444" s="161"/>
      <c r="BF444" s="162"/>
      <c r="BG444" s="162"/>
      <c r="BH444" s="162"/>
      <c r="BI444" s="161"/>
      <c r="BJ444" s="161"/>
      <c r="BK444" s="162"/>
      <c r="BL444" s="162"/>
      <c r="BM444" s="162"/>
      <c r="BN444" s="161"/>
      <c r="BO444" s="2"/>
      <c r="BP444" s="2">
        <v>6.3E-10</v>
      </c>
      <c r="BQ444" s="2">
        <v>5.4147941205599999</v>
      </c>
      <c r="BR444" s="2">
        <v>11502.8376165305</v>
      </c>
      <c r="BS444" s="2">
        <f t="shared" si="41"/>
        <v>-1.522386941477565E-10</v>
      </c>
      <c r="BT444" s="161"/>
      <c r="BU444" s="162"/>
      <c r="BV444" s="162"/>
      <c r="BW444" s="162"/>
      <c r="BX444" s="161"/>
      <c r="BY444" s="161"/>
      <c r="BZ444" s="162"/>
      <c r="CA444" s="162"/>
      <c r="CB444" s="162"/>
      <c r="CC444" s="161"/>
      <c r="CD444" s="161"/>
      <c r="CE444" s="162"/>
      <c r="CF444" s="162"/>
      <c r="CG444" s="162"/>
      <c r="CH444" s="161"/>
      <c r="CI444" s="161"/>
      <c r="CJ444" s="162"/>
      <c r="CK444" s="162"/>
      <c r="CL444" s="162"/>
      <c r="CM444" s="161"/>
      <c r="CN444" s="161"/>
      <c r="CO444" s="162"/>
      <c r="CP444" s="162"/>
      <c r="CQ444" s="162"/>
      <c r="CR444" s="161"/>
    </row>
    <row r="445" spans="1:96" ht="12.75">
      <c r="A445" s="161"/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2">
        <v>1.3500000000000001E-9</v>
      </c>
      <c r="N445" s="2">
        <v>3.1286173164400002</v>
      </c>
      <c r="O445" s="2">
        <v>32217.2001810808</v>
      </c>
      <c r="P445" s="2">
        <f t="shared" si="40"/>
        <v>1.2286814798610975E-9</v>
      </c>
      <c r="Q445" s="161"/>
      <c r="R445" s="162"/>
      <c r="S445" s="162"/>
      <c r="T445" s="162"/>
      <c r="U445" s="161"/>
      <c r="V445" s="161"/>
      <c r="W445" s="162"/>
      <c r="X445" s="162"/>
      <c r="Y445" s="162"/>
      <c r="Z445" s="161"/>
      <c r="AA445" s="161"/>
      <c r="AB445" s="162"/>
      <c r="AC445" s="162"/>
      <c r="AD445" s="162"/>
      <c r="AE445" s="161"/>
      <c r="AF445" s="161"/>
      <c r="AG445" s="162"/>
      <c r="AH445" s="162"/>
      <c r="AI445" s="162"/>
      <c r="AJ445" s="161"/>
      <c r="AK445" s="161"/>
      <c r="AL445" s="162"/>
      <c r="AM445" s="162"/>
      <c r="AN445" s="162"/>
      <c r="AO445" s="161"/>
      <c r="AP445" s="161"/>
      <c r="AQ445" s="162"/>
      <c r="AR445" s="162"/>
      <c r="AS445" s="162"/>
      <c r="AT445" s="161"/>
      <c r="AU445" s="161"/>
      <c r="AV445" s="162"/>
      <c r="AW445" s="162"/>
      <c r="AX445" s="162"/>
      <c r="AY445" s="161"/>
      <c r="AZ445" s="161"/>
      <c r="BA445" s="162"/>
      <c r="BB445" s="162"/>
      <c r="BC445" s="162"/>
      <c r="BD445" s="161"/>
      <c r="BE445" s="161"/>
      <c r="BF445" s="162"/>
      <c r="BG445" s="162"/>
      <c r="BH445" s="162"/>
      <c r="BI445" s="161"/>
      <c r="BJ445" s="161"/>
      <c r="BK445" s="162"/>
      <c r="BL445" s="162"/>
      <c r="BM445" s="162"/>
      <c r="BN445" s="161"/>
      <c r="BO445" s="2"/>
      <c r="BP445" s="2">
        <v>6.3E-10</v>
      </c>
      <c r="BQ445" s="2">
        <v>2.3441622074200001</v>
      </c>
      <c r="BR445" s="2">
        <v>11510.7019230567</v>
      </c>
      <c r="BS445" s="2">
        <f t="shared" si="41"/>
        <v>1.3545997889058069E-10</v>
      </c>
      <c r="BT445" s="161"/>
      <c r="BU445" s="162"/>
      <c r="BV445" s="162"/>
      <c r="BW445" s="162"/>
      <c r="BX445" s="161"/>
      <c r="BY445" s="161"/>
      <c r="BZ445" s="162"/>
      <c r="CA445" s="162"/>
      <c r="CB445" s="162"/>
      <c r="CC445" s="161"/>
      <c r="CD445" s="161"/>
      <c r="CE445" s="162"/>
      <c r="CF445" s="162"/>
      <c r="CG445" s="162"/>
      <c r="CH445" s="161"/>
      <c r="CI445" s="161"/>
      <c r="CJ445" s="162"/>
      <c r="CK445" s="162"/>
      <c r="CL445" s="162"/>
      <c r="CM445" s="161"/>
      <c r="CN445" s="161"/>
      <c r="CO445" s="162"/>
      <c r="CP445" s="162"/>
      <c r="CQ445" s="162"/>
      <c r="CR445" s="161"/>
    </row>
    <row r="446" spans="1:96" ht="12.75">
      <c r="A446" s="161"/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2">
        <v>1.37E-9</v>
      </c>
      <c r="N446" s="2">
        <v>0.86487461903999996</v>
      </c>
      <c r="O446" s="2">
        <v>9924.8104215105996</v>
      </c>
      <c r="P446" s="2">
        <f t="shared" si="40"/>
        <v>-9.9595949974674603E-10</v>
      </c>
      <c r="Q446" s="161"/>
      <c r="R446" s="162"/>
      <c r="S446" s="162"/>
      <c r="T446" s="162"/>
      <c r="U446" s="161"/>
      <c r="V446" s="161"/>
      <c r="W446" s="162"/>
      <c r="X446" s="162"/>
      <c r="Y446" s="162"/>
      <c r="Z446" s="161"/>
      <c r="AA446" s="161"/>
      <c r="AB446" s="162"/>
      <c r="AC446" s="162"/>
      <c r="AD446" s="162"/>
      <c r="AE446" s="161"/>
      <c r="AF446" s="161"/>
      <c r="AG446" s="162"/>
      <c r="AH446" s="162"/>
      <c r="AI446" s="162"/>
      <c r="AJ446" s="161"/>
      <c r="AK446" s="161"/>
      <c r="AL446" s="162"/>
      <c r="AM446" s="162"/>
      <c r="AN446" s="162"/>
      <c r="AO446" s="161"/>
      <c r="AP446" s="161"/>
      <c r="AQ446" s="162"/>
      <c r="AR446" s="162"/>
      <c r="AS446" s="162"/>
      <c r="AT446" s="161"/>
      <c r="AU446" s="161"/>
      <c r="AV446" s="162"/>
      <c r="AW446" s="162"/>
      <c r="AX446" s="162"/>
      <c r="AY446" s="161"/>
      <c r="AZ446" s="161"/>
      <c r="BA446" s="162"/>
      <c r="BB446" s="162"/>
      <c r="BC446" s="162"/>
      <c r="BD446" s="161"/>
      <c r="BE446" s="161"/>
      <c r="BF446" s="162"/>
      <c r="BG446" s="162"/>
      <c r="BH446" s="162"/>
      <c r="BI446" s="161"/>
      <c r="BJ446" s="161"/>
      <c r="BK446" s="162"/>
      <c r="BL446" s="162"/>
      <c r="BM446" s="162"/>
      <c r="BN446" s="161"/>
      <c r="BO446" s="2"/>
      <c r="BP446" s="2">
        <v>6.8000000000000003E-10</v>
      </c>
      <c r="BQ446" s="2">
        <v>0.77493931112000003</v>
      </c>
      <c r="BR446" s="2">
        <v>29864.334027309</v>
      </c>
      <c r="BS446" s="2">
        <f t="shared" si="41"/>
        <v>8.3816452502233238E-11</v>
      </c>
      <c r="BT446" s="161"/>
      <c r="BU446" s="162"/>
      <c r="BV446" s="162"/>
      <c r="BW446" s="162"/>
      <c r="BX446" s="161"/>
      <c r="BY446" s="161"/>
      <c r="BZ446" s="162"/>
      <c r="CA446" s="162"/>
      <c r="CB446" s="162"/>
      <c r="CC446" s="161"/>
      <c r="CD446" s="161"/>
      <c r="CE446" s="162"/>
      <c r="CF446" s="162"/>
      <c r="CG446" s="162"/>
      <c r="CH446" s="161"/>
      <c r="CI446" s="161"/>
      <c r="CJ446" s="162"/>
      <c r="CK446" s="162"/>
      <c r="CL446" s="162"/>
      <c r="CM446" s="161"/>
      <c r="CN446" s="161"/>
      <c r="CO446" s="162"/>
      <c r="CP446" s="162"/>
      <c r="CQ446" s="162"/>
      <c r="CR446" s="161"/>
    </row>
    <row r="447" spans="1:96" ht="12.75">
      <c r="A447" s="161"/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2">
        <v>1.7200000000000001E-9</v>
      </c>
      <c r="N447" s="2">
        <v>1.9836959511400001</v>
      </c>
      <c r="O447" s="2">
        <v>174242.46596404901</v>
      </c>
      <c r="P447" s="2">
        <f t="shared" si="40"/>
        <v>-1.6142001252826397E-9</v>
      </c>
      <c r="Q447" s="161"/>
      <c r="R447" s="162"/>
      <c r="S447" s="162"/>
      <c r="T447" s="162"/>
      <c r="U447" s="161"/>
      <c r="V447" s="161"/>
      <c r="W447" s="162"/>
      <c r="X447" s="162"/>
      <c r="Y447" s="162"/>
      <c r="Z447" s="161"/>
      <c r="AA447" s="161"/>
      <c r="AB447" s="162"/>
      <c r="AC447" s="162"/>
      <c r="AD447" s="162"/>
      <c r="AE447" s="161"/>
      <c r="AF447" s="161"/>
      <c r="AG447" s="162"/>
      <c r="AH447" s="162"/>
      <c r="AI447" s="162"/>
      <c r="AJ447" s="161"/>
      <c r="AK447" s="161"/>
      <c r="AL447" s="162"/>
      <c r="AM447" s="162"/>
      <c r="AN447" s="162"/>
      <c r="AO447" s="161"/>
      <c r="AP447" s="161"/>
      <c r="AQ447" s="162"/>
      <c r="AR447" s="162"/>
      <c r="AS447" s="162"/>
      <c r="AT447" s="161"/>
      <c r="AU447" s="161"/>
      <c r="AV447" s="162"/>
      <c r="AW447" s="162"/>
      <c r="AX447" s="162"/>
      <c r="AY447" s="161"/>
      <c r="AZ447" s="161"/>
      <c r="BA447" s="162"/>
      <c r="BB447" s="162"/>
      <c r="BC447" s="162"/>
      <c r="BD447" s="161"/>
      <c r="BE447" s="161"/>
      <c r="BF447" s="162"/>
      <c r="BG447" s="162"/>
      <c r="BH447" s="162"/>
      <c r="BI447" s="161"/>
      <c r="BJ447" s="161"/>
      <c r="BK447" s="162"/>
      <c r="BL447" s="162"/>
      <c r="BM447" s="162"/>
      <c r="BN447" s="161"/>
      <c r="BO447" s="2"/>
      <c r="BP447" s="2">
        <v>6E-10</v>
      </c>
      <c r="BQ447" s="2">
        <v>5.5702470349500004</v>
      </c>
      <c r="BR447" s="2">
        <v>5756.9080032457996</v>
      </c>
      <c r="BS447" s="2">
        <f t="shared" si="41"/>
        <v>2.0809730569255368E-10</v>
      </c>
      <c r="BT447" s="161"/>
      <c r="BU447" s="162"/>
      <c r="BV447" s="162"/>
      <c r="BW447" s="162"/>
      <c r="BX447" s="161"/>
      <c r="BY447" s="161"/>
      <c r="BZ447" s="162"/>
      <c r="CA447" s="162"/>
      <c r="CB447" s="162"/>
      <c r="CC447" s="161"/>
      <c r="CD447" s="161"/>
      <c r="CE447" s="162"/>
      <c r="CF447" s="162"/>
      <c r="CG447" s="162"/>
      <c r="CH447" s="161"/>
      <c r="CI447" s="161"/>
      <c r="CJ447" s="162"/>
      <c r="CK447" s="162"/>
      <c r="CL447" s="162"/>
      <c r="CM447" s="161"/>
      <c r="CN447" s="161"/>
      <c r="CO447" s="162"/>
      <c r="CP447" s="162"/>
      <c r="CQ447" s="162"/>
      <c r="CR447" s="161"/>
    </row>
    <row r="448" spans="1:96" ht="12.75">
      <c r="A448" s="161"/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1"/>
      <c r="M448" s="2">
        <v>1.6999999999999999E-9</v>
      </c>
      <c r="N448" s="2">
        <v>4.4111528025400002</v>
      </c>
      <c r="O448" s="2">
        <v>327574.514276781</v>
      </c>
      <c r="P448" s="2">
        <f t="shared" si="40"/>
        <v>-1.1228533410012183E-9</v>
      </c>
      <c r="Q448" s="161"/>
      <c r="R448" s="162"/>
      <c r="S448" s="162"/>
      <c r="T448" s="162"/>
      <c r="U448" s="161"/>
      <c r="V448" s="161"/>
      <c r="W448" s="162"/>
      <c r="X448" s="162"/>
      <c r="Y448" s="162"/>
      <c r="Z448" s="161"/>
      <c r="AA448" s="161"/>
      <c r="AB448" s="162"/>
      <c r="AC448" s="162"/>
      <c r="AD448" s="162"/>
      <c r="AE448" s="161"/>
      <c r="AF448" s="161"/>
      <c r="AG448" s="162"/>
      <c r="AH448" s="162"/>
      <c r="AI448" s="162"/>
      <c r="AJ448" s="161"/>
      <c r="AK448" s="161"/>
      <c r="AL448" s="162"/>
      <c r="AM448" s="162"/>
      <c r="AN448" s="162"/>
      <c r="AO448" s="161"/>
      <c r="AP448" s="161"/>
      <c r="AQ448" s="162"/>
      <c r="AR448" s="162"/>
      <c r="AS448" s="162"/>
      <c r="AT448" s="161"/>
      <c r="AU448" s="161"/>
      <c r="AV448" s="162"/>
      <c r="AW448" s="162"/>
      <c r="AX448" s="162"/>
      <c r="AY448" s="161"/>
      <c r="AZ448" s="161"/>
      <c r="BA448" s="162"/>
      <c r="BB448" s="162"/>
      <c r="BC448" s="162"/>
      <c r="BD448" s="161"/>
      <c r="BE448" s="161"/>
      <c r="BF448" s="162"/>
      <c r="BG448" s="162"/>
      <c r="BH448" s="162"/>
      <c r="BI448" s="161"/>
      <c r="BJ448" s="161"/>
      <c r="BK448" s="162"/>
      <c r="BL448" s="162"/>
      <c r="BM448" s="162"/>
      <c r="BN448" s="161"/>
      <c r="BO448" s="2"/>
      <c r="BP448" s="2">
        <v>7.2E-10</v>
      </c>
      <c r="BQ448" s="2">
        <v>2.8086308816600001</v>
      </c>
      <c r="BR448" s="2">
        <v>10866.872483479599</v>
      </c>
      <c r="BS448" s="2">
        <f t="shared" si="41"/>
        <v>4.5044711488568979E-10</v>
      </c>
      <c r="BT448" s="161"/>
      <c r="BU448" s="162"/>
      <c r="BV448" s="162"/>
      <c r="BW448" s="162"/>
      <c r="BX448" s="161"/>
      <c r="BY448" s="161"/>
      <c r="BZ448" s="162"/>
      <c r="CA448" s="162"/>
      <c r="CB448" s="162"/>
      <c r="CC448" s="161"/>
      <c r="CD448" s="161"/>
      <c r="CE448" s="162"/>
      <c r="CF448" s="162"/>
      <c r="CG448" s="162"/>
      <c r="CH448" s="161"/>
      <c r="CI448" s="161"/>
      <c r="CJ448" s="162"/>
      <c r="CK448" s="162"/>
      <c r="CL448" s="162"/>
      <c r="CM448" s="161"/>
      <c r="CN448" s="161"/>
      <c r="CO448" s="162"/>
      <c r="CP448" s="162"/>
      <c r="CQ448" s="162"/>
      <c r="CR448" s="161"/>
    </row>
    <row r="449" spans="1:96" ht="12.75">
      <c r="A449" s="161"/>
      <c r="B449" s="161"/>
      <c r="C449" s="161"/>
      <c r="D449" s="161"/>
      <c r="E449" s="161"/>
      <c r="F449" s="161"/>
      <c r="G449" s="161"/>
      <c r="H449" s="161"/>
      <c r="I449" s="161"/>
      <c r="J449" s="161"/>
      <c r="K449" s="161"/>
      <c r="L449" s="161"/>
      <c r="M449" s="2">
        <v>1.51E-9</v>
      </c>
      <c r="N449" s="2">
        <v>0.46542099527000003</v>
      </c>
      <c r="O449" s="2">
        <v>39609.654583165597</v>
      </c>
      <c r="P449" s="2">
        <f t="shared" ref="P449:P512" si="42">M449*COS(N449+O449*Tau)</f>
        <v>1.096284079551188E-9</v>
      </c>
      <c r="Q449" s="161"/>
      <c r="R449" s="162"/>
      <c r="S449" s="162"/>
      <c r="T449" s="162"/>
      <c r="U449" s="161"/>
      <c r="V449" s="161"/>
      <c r="W449" s="162"/>
      <c r="X449" s="162"/>
      <c r="Y449" s="162"/>
      <c r="Z449" s="161"/>
      <c r="AA449" s="161"/>
      <c r="AB449" s="162"/>
      <c r="AC449" s="162"/>
      <c r="AD449" s="162"/>
      <c r="AE449" s="161"/>
      <c r="AF449" s="161"/>
      <c r="AG449" s="162"/>
      <c r="AH449" s="162"/>
      <c r="AI449" s="162"/>
      <c r="AJ449" s="161"/>
      <c r="AK449" s="161"/>
      <c r="AL449" s="162"/>
      <c r="AM449" s="162"/>
      <c r="AN449" s="162"/>
      <c r="AO449" s="161"/>
      <c r="AP449" s="161"/>
      <c r="AQ449" s="162"/>
      <c r="AR449" s="162"/>
      <c r="AS449" s="162"/>
      <c r="AT449" s="161"/>
      <c r="AU449" s="161"/>
      <c r="AV449" s="162"/>
      <c r="AW449" s="162"/>
      <c r="AX449" s="162"/>
      <c r="AY449" s="161"/>
      <c r="AZ449" s="161"/>
      <c r="BA449" s="162"/>
      <c r="BB449" s="162"/>
      <c r="BC449" s="162"/>
      <c r="BD449" s="161"/>
      <c r="BE449" s="161"/>
      <c r="BF449" s="162"/>
      <c r="BG449" s="162"/>
      <c r="BH449" s="162"/>
      <c r="BI449" s="161"/>
      <c r="BJ449" s="161"/>
      <c r="BK449" s="162"/>
      <c r="BL449" s="162"/>
      <c r="BM449" s="162"/>
      <c r="BN449" s="161"/>
      <c r="BO449" s="2"/>
      <c r="BP449" s="2">
        <v>6.0999999999999996E-10</v>
      </c>
      <c r="BQ449" s="2">
        <v>2.6973699138399998</v>
      </c>
      <c r="BR449" s="2">
        <v>82576.981220995207</v>
      </c>
      <c r="BS449" s="2">
        <f t="shared" ref="BS449:BS512" si="43">BP449*COS(BQ449+BR449*Tau)</f>
        <v>-5.677871275604109E-10</v>
      </c>
      <c r="BT449" s="161"/>
      <c r="BU449" s="162"/>
      <c r="BV449" s="162"/>
      <c r="BW449" s="162"/>
      <c r="BX449" s="161"/>
      <c r="BY449" s="161"/>
      <c r="BZ449" s="162"/>
      <c r="CA449" s="162"/>
      <c r="CB449" s="162"/>
      <c r="CC449" s="161"/>
      <c r="CD449" s="161"/>
      <c r="CE449" s="162"/>
      <c r="CF449" s="162"/>
      <c r="CG449" s="162"/>
      <c r="CH449" s="161"/>
      <c r="CI449" s="161"/>
      <c r="CJ449" s="162"/>
      <c r="CK449" s="162"/>
      <c r="CL449" s="162"/>
      <c r="CM449" s="161"/>
      <c r="CN449" s="161"/>
      <c r="CO449" s="162"/>
      <c r="CP449" s="162"/>
      <c r="CQ449" s="162"/>
      <c r="CR449" s="161"/>
    </row>
    <row r="450" spans="1:96" ht="12.75">
      <c r="A450" s="161"/>
      <c r="B450" s="161"/>
      <c r="C450" s="161"/>
      <c r="D450" s="161"/>
      <c r="E450" s="161"/>
      <c r="F450" s="161"/>
      <c r="G450" s="161"/>
      <c r="H450" s="161"/>
      <c r="I450" s="161"/>
      <c r="J450" s="161"/>
      <c r="K450" s="161"/>
      <c r="L450" s="161"/>
      <c r="M450" s="2">
        <v>1.4800000000000001E-9</v>
      </c>
      <c r="N450" s="2">
        <v>2.1343957111799998</v>
      </c>
      <c r="O450" s="2">
        <v>491.66329245880002</v>
      </c>
      <c r="P450" s="2">
        <f t="shared" si="42"/>
        <v>1.2284176165817677E-9</v>
      </c>
      <c r="Q450" s="161"/>
      <c r="R450" s="162"/>
      <c r="S450" s="162"/>
      <c r="T450" s="162"/>
      <c r="U450" s="161"/>
      <c r="V450" s="161"/>
      <c r="W450" s="162"/>
      <c r="X450" s="162"/>
      <c r="Y450" s="162"/>
      <c r="Z450" s="161"/>
      <c r="AA450" s="161"/>
      <c r="AB450" s="162"/>
      <c r="AC450" s="162"/>
      <c r="AD450" s="162"/>
      <c r="AE450" s="161"/>
      <c r="AF450" s="161"/>
      <c r="AG450" s="162"/>
      <c r="AH450" s="162"/>
      <c r="AI450" s="162"/>
      <c r="AJ450" s="161"/>
      <c r="AK450" s="161"/>
      <c r="AL450" s="162"/>
      <c r="AM450" s="162"/>
      <c r="AN450" s="162"/>
      <c r="AO450" s="161"/>
      <c r="AP450" s="161"/>
      <c r="AQ450" s="162"/>
      <c r="AR450" s="162"/>
      <c r="AS450" s="162"/>
      <c r="AT450" s="161"/>
      <c r="AU450" s="161"/>
      <c r="AV450" s="162"/>
      <c r="AW450" s="162"/>
      <c r="AX450" s="162"/>
      <c r="AY450" s="161"/>
      <c r="AZ450" s="161"/>
      <c r="BA450" s="162"/>
      <c r="BB450" s="162"/>
      <c r="BC450" s="162"/>
      <c r="BD450" s="161"/>
      <c r="BE450" s="161"/>
      <c r="BF450" s="162"/>
      <c r="BG450" s="162"/>
      <c r="BH450" s="162"/>
      <c r="BI450" s="161"/>
      <c r="BJ450" s="161"/>
      <c r="BK450" s="162"/>
      <c r="BL450" s="162"/>
      <c r="BM450" s="162"/>
      <c r="BN450" s="161"/>
      <c r="BO450" s="2"/>
      <c r="BP450" s="2">
        <v>6.3E-10</v>
      </c>
      <c r="BQ450" s="2">
        <v>5.3206880725700003</v>
      </c>
      <c r="BR450" s="2">
        <v>3116.6594122597999</v>
      </c>
      <c r="BS450" s="2">
        <f t="shared" si="43"/>
        <v>5.1763355992492823E-10</v>
      </c>
      <c r="BT450" s="161"/>
      <c r="BU450" s="162"/>
      <c r="BV450" s="162"/>
      <c r="BW450" s="162"/>
      <c r="BX450" s="161"/>
      <c r="BY450" s="161"/>
      <c r="BZ450" s="162"/>
      <c r="CA450" s="162"/>
      <c r="CB450" s="162"/>
      <c r="CC450" s="161"/>
      <c r="CD450" s="161"/>
      <c r="CE450" s="162"/>
      <c r="CF450" s="162"/>
      <c r="CG450" s="162"/>
      <c r="CH450" s="161"/>
      <c r="CI450" s="161"/>
      <c r="CJ450" s="162"/>
      <c r="CK450" s="162"/>
      <c r="CL450" s="162"/>
      <c r="CM450" s="161"/>
      <c r="CN450" s="161"/>
      <c r="CO450" s="162"/>
      <c r="CP450" s="162"/>
      <c r="CQ450" s="162"/>
      <c r="CR450" s="161"/>
    </row>
    <row r="451" spans="1:96" ht="12.75">
      <c r="A451" s="161"/>
      <c r="B451" s="161"/>
      <c r="C451" s="161"/>
      <c r="D451" s="161"/>
      <c r="E451" s="161"/>
      <c r="F451" s="161"/>
      <c r="G451" s="161"/>
      <c r="H451" s="161"/>
      <c r="I451" s="161"/>
      <c r="J451" s="161"/>
      <c r="K451" s="161"/>
      <c r="L451" s="161"/>
      <c r="M451" s="2">
        <v>1.5300000000000001E-9</v>
      </c>
      <c r="N451" s="2">
        <v>3.7880183034399999</v>
      </c>
      <c r="O451" s="2">
        <v>17363.2474289089</v>
      </c>
      <c r="P451" s="2">
        <f t="shared" si="42"/>
        <v>-2.9377378385967395E-10</v>
      </c>
      <c r="Q451" s="161"/>
      <c r="R451" s="162"/>
      <c r="S451" s="162"/>
      <c r="T451" s="162"/>
      <c r="U451" s="161"/>
      <c r="V451" s="161"/>
      <c r="W451" s="162"/>
      <c r="X451" s="162"/>
      <c r="Y451" s="162"/>
      <c r="Z451" s="161"/>
      <c r="AA451" s="161"/>
      <c r="AB451" s="162"/>
      <c r="AC451" s="162"/>
      <c r="AD451" s="162"/>
      <c r="AE451" s="161"/>
      <c r="AF451" s="161"/>
      <c r="AG451" s="162"/>
      <c r="AH451" s="162"/>
      <c r="AI451" s="162"/>
      <c r="AJ451" s="161"/>
      <c r="AK451" s="161"/>
      <c r="AL451" s="162"/>
      <c r="AM451" s="162"/>
      <c r="AN451" s="162"/>
      <c r="AO451" s="161"/>
      <c r="AP451" s="161"/>
      <c r="AQ451" s="162"/>
      <c r="AR451" s="162"/>
      <c r="AS451" s="162"/>
      <c r="AT451" s="161"/>
      <c r="AU451" s="161"/>
      <c r="AV451" s="162"/>
      <c r="AW451" s="162"/>
      <c r="AX451" s="162"/>
      <c r="AY451" s="161"/>
      <c r="AZ451" s="161"/>
      <c r="BA451" s="162"/>
      <c r="BB451" s="162"/>
      <c r="BC451" s="162"/>
      <c r="BD451" s="161"/>
      <c r="BE451" s="161"/>
      <c r="BF451" s="162"/>
      <c r="BG451" s="162"/>
      <c r="BH451" s="162"/>
      <c r="BI451" s="161"/>
      <c r="BJ451" s="161"/>
      <c r="BK451" s="162"/>
      <c r="BL451" s="162"/>
      <c r="BM451" s="162"/>
      <c r="BN451" s="161"/>
      <c r="BO451" s="2"/>
      <c r="BP451" s="2">
        <v>5.1999999999999996E-10</v>
      </c>
      <c r="BQ451" s="2">
        <v>1.02278758099</v>
      </c>
      <c r="BR451" s="2">
        <v>6272.4391846416001</v>
      </c>
      <c r="BS451" s="2">
        <f t="shared" si="43"/>
        <v>-3.6142488214710031E-10</v>
      </c>
      <c r="BT451" s="161"/>
      <c r="BU451" s="162"/>
      <c r="BV451" s="162"/>
      <c r="BW451" s="162"/>
      <c r="BX451" s="161"/>
      <c r="BY451" s="161"/>
      <c r="BZ451" s="162"/>
      <c r="CA451" s="162"/>
      <c r="CB451" s="162"/>
      <c r="CC451" s="161"/>
      <c r="CD451" s="161"/>
      <c r="CE451" s="162"/>
      <c r="CF451" s="162"/>
      <c r="CG451" s="162"/>
      <c r="CH451" s="161"/>
      <c r="CI451" s="161"/>
      <c r="CJ451" s="162"/>
      <c r="CK451" s="162"/>
      <c r="CL451" s="162"/>
      <c r="CM451" s="161"/>
      <c r="CN451" s="161"/>
      <c r="CO451" s="162"/>
      <c r="CP451" s="162"/>
      <c r="CQ451" s="162"/>
      <c r="CR451" s="161"/>
    </row>
    <row r="452" spans="1:96" ht="12.75">
      <c r="A452" s="161"/>
      <c r="B452" s="161"/>
      <c r="C452" s="161"/>
      <c r="D452" s="161"/>
      <c r="E452" s="161"/>
      <c r="F452" s="161"/>
      <c r="G452" s="161"/>
      <c r="H452" s="161"/>
      <c r="I452" s="161"/>
      <c r="J452" s="161"/>
      <c r="K452" s="161"/>
      <c r="L452" s="161"/>
      <c r="M452" s="2">
        <v>1.6500000000000001E-9</v>
      </c>
      <c r="N452" s="2">
        <v>5.3165411045899997</v>
      </c>
      <c r="O452" s="2">
        <v>16943.762785033799</v>
      </c>
      <c r="P452" s="2">
        <f t="shared" si="42"/>
        <v>1.2986222892672368E-9</v>
      </c>
      <c r="Q452" s="161"/>
      <c r="R452" s="162"/>
      <c r="S452" s="162"/>
      <c r="T452" s="162"/>
      <c r="U452" s="161"/>
      <c r="V452" s="161"/>
      <c r="W452" s="162"/>
      <c r="X452" s="162"/>
      <c r="Y452" s="162"/>
      <c r="Z452" s="161"/>
      <c r="AA452" s="161"/>
      <c r="AB452" s="162"/>
      <c r="AC452" s="162"/>
      <c r="AD452" s="162"/>
      <c r="AE452" s="161"/>
      <c r="AF452" s="161"/>
      <c r="AG452" s="162"/>
      <c r="AH452" s="162"/>
      <c r="AI452" s="162"/>
      <c r="AJ452" s="161"/>
      <c r="AK452" s="161"/>
      <c r="AL452" s="162"/>
      <c r="AM452" s="162"/>
      <c r="AN452" s="162"/>
      <c r="AO452" s="161"/>
      <c r="AP452" s="161"/>
      <c r="AQ452" s="162"/>
      <c r="AR452" s="162"/>
      <c r="AS452" s="162"/>
      <c r="AT452" s="161"/>
      <c r="AU452" s="161"/>
      <c r="AV452" s="162"/>
      <c r="AW452" s="162"/>
      <c r="AX452" s="162"/>
      <c r="AY452" s="161"/>
      <c r="AZ452" s="161"/>
      <c r="BA452" s="162"/>
      <c r="BB452" s="162"/>
      <c r="BC452" s="162"/>
      <c r="BD452" s="161"/>
      <c r="BE452" s="161"/>
      <c r="BF452" s="162"/>
      <c r="BG452" s="162"/>
      <c r="BH452" s="162"/>
      <c r="BI452" s="161"/>
      <c r="BJ452" s="161"/>
      <c r="BK452" s="162"/>
      <c r="BL452" s="162"/>
      <c r="BM452" s="162"/>
      <c r="BN452" s="161"/>
      <c r="BO452" s="2"/>
      <c r="BP452" s="2">
        <v>6.9E-10</v>
      </c>
      <c r="BQ452" s="2">
        <v>5.0069855030800001</v>
      </c>
      <c r="BR452" s="2">
        <v>25287.723799399799</v>
      </c>
      <c r="BS452" s="2">
        <f t="shared" si="43"/>
        <v>-6.8550860373392442E-10</v>
      </c>
      <c r="BT452" s="161"/>
      <c r="BU452" s="162"/>
      <c r="BV452" s="162"/>
      <c r="BW452" s="162"/>
      <c r="BX452" s="161"/>
      <c r="BY452" s="161"/>
      <c r="BZ452" s="162"/>
      <c r="CA452" s="162"/>
      <c r="CB452" s="162"/>
      <c r="CC452" s="161"/>
      <c r="CD452" s="161"/>
      <c r="CE452" s="162"/>
      <c r="CF452" s="162"/>
      <c r="CG452" s="162"/>
      <c r="CH452" s="161"/>
      <c r="CI452" s="161"/>
      <c r="CJ452" s="162"/>
      <c r="CK452" s="162"/>
      <c r="CL452" s="162"/>
      <c r="CM452" s="161"/>
      <c r="CN452" s="161"/>
      <c r="CO452" s="162"/>
      <c r="CP452" s="162"/>
      <c r="CQ452" s="162"/>
      <c r="CR452" s="161"/>
    </row>
    <row r="453" spans="1:96" ht="12.75">
      <c r="A453" s="161"/>
      <c r="B453" s="161"/>
      <c r="C453" s="161"/>
      <c r="D453" s="161"/>
      <c r="E453" s="161"/>
      <c r="F453" s="161"/>
      <c r="G453" s="161"/>
      <c r="H453" s="161"/>
      <c r="I453" s="161"/>
      <c r="J453" s="161"/>
      <c r="K453" s="161"/>
      <c r="L453" s="161"/>
      <c r="M453" s="2">
        <v>1.6500000000000001E-9</v>
      </c>
      <c r="N453" s="2">
        <v>4.0674758781699998</v>
      </c>
      <c r="O453" s="2">
        <v>58953.145443294001</v>
      </c>
      <c r="P453" s="2">
        <f t="shared" si="42"/>
        <v>-1.1712640286240209E-9</v>
      </c>
      <c r="Q453" s="161"/>
      <c r="R453" s="162"/>
      <c r="S453" s="162"/>
      <c r="T453" s="162"/>
      <c r="U453" s="161"/>
      <c r="V453" s="161"/>
      <c r="W453" s="162"/>
      <c r="X453" s="162"/>
      <c r="Y453" s="162"/>
      <c r="Z453" s="161"/>
      <c r="AA453" s="161"/>
      <c r="AB453" s="162"/>
      <c r="AC453" s="162"/>
      <c r="AD453" s="162"/>
      <c r="AE453" s="161"/>
      <c r="AF453" s="161"/>
      <c r="AG453" s="162"/>
      <c r="AH453" s="162"/>
      <c r="AI453" s="162"/>
      <c r="AJ453" s="161"/>
      <c r="AK453" s="161"/>
      <c r="AL453" s="162"/>
      <c r="AM453" s="162"/>
      <c r="AN453" s="162"/>
      <c r="AO453" s="161"/>
      <c r="AP453" s="161"/>
      <c r="AQ453" s="162"/>
      <c r="AR453" s="162"/>
      <c r="AS453" s="162"/>
      <c r="AT453" s="161"/>
      <c r="AU453" s="161"/>
      <c r="AV453" s="162"/>
      <c r="AW453" s="162"/>
      <c r="AX453" s="162"/>
      <c r="AY453" s="161"/>
      <c r="AZ453" s="161"/>
      <c r="BA453" s="162"/>
      <c r="BB453" s="162"/>
      <c r="BC453" s="162"/>
      <c r="BD453" s="161"/>
      <c r="BE453" s="161"/>
      <c r="BF453" s="162"/>
      <c r="BG453" s="162"/>
      <c r="BH453" s="162"/>
      <c r="BI453" s="161"/>
      <c r="BJ453" s="161"/>
      <c r="BK453" s="162"/>
      <c r="BL453" s="162"/>
      <c r="BM453" s="162"/>
      <c r="BN453" s="161"/>
      <c r="BO453" s="2"/>
      <c r="BP453" s="2">
        <v>6.6E-10</v>
      </c>
      <c r="BQ453" s="2">
        <v>6.1204794072800004</v>
      </c>
      <c r="BR453" s="2">
        <v>12074.488407524001</v>
      </c>
      <c r="BS453" s="2">
        <f t="shared" si="43"/>
        <v>-2.7732488801324601E-10</v>
      </c>
      <c r="BT453" s="161"/>
      <c r="BU453" s="162"/>
      <c r="BV453" s="162"/>
      <c r="BW453" s="162"/>
      <c r="BX453" s="161"/>
      <c r="BY453" s="161"/>
      <c r="BZ453" s="162"/>
      <c r="CA453" s="162"/>
      <c r="CB453" s="162"/>
      <c r="CC453" s="161"/>
      <c r="CD453" s="161"/>
      <c r="CE453" s="162"/>
      <c r="CF453" s="162"/>
      <c r="CG453" s="162"/>
      <c r="CH453" s="161"/>
      <c r="CI453" s="161"/>
      <c r="CJ453" s="162"/>
      <c r="CK453" s="162"/>
      <c r="CL453" s="162"/>
      <c r="CM453" s="161"/>
      <c r="CN453" s="161"/>
      <c r="CO453" s="162"/>
      <c r="CP453" s="162"/>
      <c r="CQ453" s="162"/>
      <c r="CR453" s="161"/>
    </row>
    <row r="454" spans="1:96" ht="12.75">
      <c r="A454" s="161"/>
      <c r="B454" s="161"/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2">
        <v>1.1800000000000001E-9</v>
      </c>
      <c r="N454" s="2">
        <v>0.63846333238999997</v>
      </c>
      <c r="O454" s="2">
        <v>6.0659156298000001</v>
      </c>
      <c r="P454" s="2">
        <f t="shared" si="42"/>
        <v>9.7066627276427408E-10</v>
      </c>
      <c r="Q454" s="161"/>
      <c r="R454" s="162"/>
      <c r="S454" s="162"/>
      <c r="T454" s="162"/>
      <c r="U454" s="161"/>
      <c r="V454" s="161"/>
      <c r="W454" s="162"/>
      <c r="X454" s="162"/>
      <c r="Y454" s="162"/>
      <c r="Z454" s="161"/>
      <c r="AA454" s="161"/>
      <c r="AB454" s="162"/>
      <c r="AC454" s="162"/>
      <c r="AD454" s="162"/>
      <c r="AE454" s="161"/>
      <c r="AF454" s="161"/>
      <c r="AG454" s="162"/>
      <c r="AH454" s="162"/>
      <c r="AI454" s="162"/>
      <c r="AJ454" s="161"/>
      <c r="AK454" s="161"/>
      <c r="AL454" s="162"/>
      <c r="AM454" s="162"/>
      <c r="AN454" s="162"/>
      <c r="AO454" s="161"/>
      <c r="AP454" s="161"/>
      <c r="AQ454" s="162"/>
      <c r="AR454" s="162"/>
      <c r="AS454" s="162"/>
      <c r="AT454" s="161"/>
      <c r="AU454" s="161"/>
      <c r="AV454" s="162"/>
      <c r="AW454" s="162"/>
      <c r="AX454" s="162"/>
      <c r="AY454" s="161"/>
      <c r="AZ454" s="161"/>
      <c r="BA454" s="162"/>
      <c r="BB454" s="162"/>
      <c r="BC454" s="162"/>
      <c r="BD454" s="161"/>
      <c r="BE454" s="161"/>
      <c r="BF454" s="162"/>
      <c r="BG454" s="162"/>
      <c r="BH454" s="162"/>
      <c r="BI454" s="161"/>
      <c r="BJ454" s="161"/>
      <c r="BK454" s="162"/>
      <c r="BL454" s="162"/>
      <c r="BM454" s="162"/>
      <c r="BN454" s="161"/>
      <c r="BO454" s="2"/>
      <c r="BP454" s="2">
        <v>5.1E-10</v>
      </c>
      <c r="BQ454" s="2">
        <v>2.5951952756300001</v>
      </c>
      <c r="BR454" s="2">
        <v>11396.563448574199</v>
      </c>
      <c r="BS454" s="2">
        <f t="shared" si="43"/>
        <v>-3.1557194851847762E-10</v>
      </c>
      <c r="BT454" s="161"/>
      <c r="BU454" s="162"/>
      <c r="BV454" s="162"/>
      <c r="BW454" s="162"/>
      <c r="BX454" s="161"/>
      <c r="BY454" s="161"/>
      <c r="BZ454" s="162"/>
      <c r="CA454" s="162"/>
      <c r="CB454" s="162"/>
      <c r="CC454" s="161"/>
      <c r="CD454" s="161"/>
      <c r="CE454" s="162"/>
      <c r="CF454" s="162"/>
      <c r="CG454" s="162"/>
      <c r="CH454" s="161"/>
      <c r="CI454" s="161"/>
      <c r="CJ454" s="162"/>
      <c r="CK454" s="162"/>
      <c r="CL454" s="162"/>
      <c r="CM454" s="161"/>
      <c r="CN454" s="161"/>
      <c r="CO454" s="162"/>
      <c r="CP454" s="162"/>
      <c r="CQ454" s="162"/>
      <c r="CR454" s="161"/>
    </row>
    <row r="455" spans="1:96" ht="12.75">
      <c r="A455" s="161"/>
      <c r="B455" s="161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2">
        <v>1.5900000000000001E-9</v>
      </c>
      <c r="N455" s="2">
        <v>0.86086959273999997</v>
      </c>
      <c r="O455" s="2">
        <v>221995.02880149501</v>
      </c>
      <c r="P455" s="2">
        <f t="shared" si="42"/>
        <v>1.1635952107297278E-10</v>
      </c>
      <c r="Q455" s="161"/>
      <c r="R455" s="162"/>
      <c r="S455" s="162"/>
      <c r="T455" s="162"/>
      <c r="U455" s="161"/>
      <c r="V455" s="161"/>
      <c r="W455" s="162"/>
      <c r="X455" s="162"/>
      <c r="Y455" s="162"/>
      <c r="Z455" s="161"/>
      <c r="AA455" s="161"/>
      <c r="AB455" s="162"/>
      <c r="AC455" s="162"/>
      <c r="AD455" s="162"/>
      <c r="AE455" s="161"/>
      <c r="AF455" s="161"/>
      <c r="AG455" s="162"/>
      <c r="AH455" s="162"/>
      <c r="AI455" s="162"/>
      <c r="AJ455" s="161"/>
      <c r="AK455" s="161"/>
      <c r="AL455" s="162"/>
      <c r="AM455" s="162"/>
      <c r="AN455" s="162"/>
      <c r="AO455" s="161"/>
      <c r="AP455" s="161"/>
      <c r="AQ455" s="162"/>
      <c r="AR455" s="162"/>
      <c r="AS455" s="162"/>
      <c r="AT455" s="161"/>
      <c r="AU455" s="161"/>
      <c r="AV455" s="162"/>
      <c r="AW455" s="162"/>
      <c r="AX455" s="162"/>
      <c r="AY455" s="161"/>
      <c r="AZ455" s="161"/>
      <c r="BA455" s="162"/>
      <c r="BB455" s="162"/>
      <c r="BC455" s="162"/>
      <c r="BD455" s="161"/>
      <c r="BE455" s="161"/>
      <c r="BF455" s="162"/>
      <c r="BG455" s="162"/>
      <c r="BH455" s="162"/>
      <c r="BI455" s="161"/>
      <c r="BJ455" s="161"/>
      <c r="BK455" s="162"/>
      <c r="BL455" s="162"/>
      <c r="BM455" s="162"/>
      <c r="BN455" s="161"/>
      <c r="BO455" s="2"/>
      <c r="BP455" s="2">
        <v>5.6000000000000003E-10</v>
      </c>
      <c r="BQ455" s="2">
        <v>2.5799597352100001</v>
      </c>
      <c r="BR455" s="2">
        <v>17892.9383940035</v>
      </c>
      <c r="BS455" s="2">
        <f t="shared" si="43"/>
        <v>-4.0566540835402756E-10</v>
      </c>
      <c r="BT455" s="161"/>
      <c r="BU455" s="162"/>
      <c r="BV455" s="162"/>
      <c r="BW455" s="162"/>
      <c r="BX455" s="161"/>
      <c r="BY455" s="161"/>
      <c r="BZ455" s="162"/>
      <c r="CA455" s="162"/>
      <c r="CB455" s="162"/>
      <c r="CC455" s="161"/>
      <c r="CD455" s="161"/>
      <c r="CE455" s="162"/>
      <c r="CF455" s="162"/>
      <c r="CG455" s="162"/>
      <c r="CH455" s="161"/>
      <c r="CI455" s="161"/>
      <c r="CJ455" s="162"/>
      <c r="CK455" s="162"/>
      <c r="CL455" s="162"/>
      <c r="CM455" s="161"/>
      <c r="CN455" s="161"/>
      <c r="CO455" s="162"/>
      <c r="CP455" s="162"/>
      <c r="CQ455" s="162"/>
      <c r="CR455" s="161"/>
    </row>
    <row r="456" spans="1:96" ht="12.75">
      <c r="A456" s="161"/>
      <c r="B456" s="161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2">
        <v>1.19E-9</v>
      </c>
      <c r="N456" s="2">
        <v>5.9643293241300004</v>
      </c>
      <c r="O456" s="2">
        <v>1385.8952763361999</v>
      </c>
      <c r="P456" s="2">
        <f t="shared" si="42"/>
        <v>-1.7673922613639829E-10</v>
      </c>
      <c r="Q456" s="161"/>
      <c r="R456" s="162"/>
      <c r="S456" s="162"/>
      <c r="T456" s="162"/>
      <c r="U456" s="161"/>
      <c r="V456" s="161"/>
      <c r="W456" s="162"/>
      <c r="X456" s="162"/>
      <c r="Y456" s="162"/>
      <c r="Z456" s="161"/>
      <c r="AA456" s="161"/>
      <c r="AB456" s="162"/>
      <c r="AC456" s="162"/>
      <c r="AD456" s="162"/>
      <c r="AE456" s="161"/>
      <c r="AF456" s="161"/>
      <c r="AG456" s="162"/>
      <c r="AH456" s="162"/>
      <c r="AI456" s="162"/>
      <c r="AJ456" s="161"/>
      <c r="AK456" s="161"/>
      <c r="AL456" s="162"/>
      <c r="AM456" s="162"/>
      <c r="AN456" s="162"/>
      <c r="AO456" s="161"/>
      <c r="AP456" s="161"/>
      <c r="AQ456" s="162"/>
      <c r="AR456" s="162"/>
      <c r="AS456" s="162"/>
      <c r="AT456" s="161"/>
      <c r="AU456" s="161"/>
      <c r="AV456" s="162"/>
      <c r="AW456" s="162"/>
      <c r="AX456" s="162"/>
      <c r="AY456" s="161"/>
      <c r="AZ456" s="161"/>
      <c r="BA456" s="162"/>
      <c r="BB456" s="162"/>
      <c r="BC456" s="162"/>
      <c r="BD456" s="161"/>
      <c r="BE456" s="161"/>
      <c r="BF456" s="162"/>
      <c r="BG456" s="162"/>
      <c r="BH456" s="162"/>
      <c r="BI456" s="161"/>
      <c r="BJ456" s="161"/>
      <c r="BK456" s="162"/>
      <c r="BL456" s="162"/>
      <c r="BM456" s="162"/>
      <c r="BN456" s="161"/>
      <c r="BO456" s="2"/>
      <c r="BP456" s="2">
        <v>5.9000000000000003E-10</v>
      </c>
      <c r="BQ456" s="2">
        <v>0.44167237619999999</v>
      </c>
      <c r="BR456" s="2">
        <v>250570.675857219</v>
      </c>
      <c r="BS456" s="2">
        <f t="shared" si="43"/>
        <v>5.6673212768971117E-10</v>
      </c>
      <c r="BT456" s="161"/>
      <c r="BU456" s="162"/>
      <c r="BV456" s="162"/>
      <c r="BW456" s="162"/>
      <c r="BX456" s="161"/>
      <c r="BY456" s="161"/>
      <c r="BZ456" s="162"/>
      <c r="CA456" s="162"/>
      <c r="CB456" s="162"/>
      <c r="CC456" s="161"/>
      <c r="CD456" s="161"/>
      <c r="CE456" s="162"/>
      <c r="CF456" s="162"/>
      <c r="CG456" s="162"/>
      <c r="CH456" s="161"/>
      <c r="CI456" s="161"/>
      <c r="CJ456" s="162"/>
      <c r="CK456" s="162"/>
      <c r="CL456" s="162"/>
      <c r="CM456" s="161"/>
      <c r="CN456" s="161"/>
      <c r="CO456" s="162"/>
      <c r="CP456" s="162"/>
      <c r="CQ456" s="162"/>
      <c r="CR456" s="161"/>
    </row>
    <row r="457" spans="1:96" ht="12.75">
      <c r="A457" s="161"/>
      <c r="B457" s="161"/>
      <c r="C457" s="161"/>
      <c r="D457" s="161"/>
      <c r="E457" s="161"/>
      <c r="F457" s="161"/>
      <c r="G457" s="161"/>
      <c r="H457" s="161"/>
      <c r="I457" s="161"/>
      <c r="J457" s="161"/>
      <c r="K457" s="161"/>
      <c r="L457" s="161"/>
      <c r="M457" s="2">
        <v>1.14E-9</v>
      </c>
      <c r="N457" s="2">
        <v>5.16516114595</v>
      </c>
      <c r="O457" s="2">
        <v>25685.872802808</v>
      </c>
      <c r="P457" s="2">
        <f t="shared" si="42"/>
        <v>6.368589293109539E-10</v>
      </c>
      <c r="Q457" s="161"/>
      <c r="R457" s="162"/>
      <c r="S457" s="162"/>
      <c r="T457" s="162"/>
      <c r="U457" s="161"/>
      <c r="V457" s="161"/>
      <c r="W457" s="162"/>
      <c r="X457" s="162"/>
      <c r="Y457" s="162"/>
      <c r="Z457" s="161"/>
      <c r="AA457" s="161"/>
      <c r="AB457" s="162"/>
      <c r="AC457" s="162"/>
      <c r="AD457" s="162"/>
      <c r="AE457" s="161"/>
      <c r="AF457" s="161"/>
      <c r="AG457" s="162"/>
      <c r="AH457" s="162"/>
      <c r="AI457" s="162"/>
      <c r="AJ457" s="161"/>
      <c r="AK457" s="161"/>
      <c r="AL457" s="162"/>
      <c r="AM457" s="162"/>
      <c r="AN457" s="162"/>
      <c r="AO457" s="161"/>
      <c r="AP457" s="161"/>
      <c r="AQ457" s="162"/>
      <c r="AR457" s="162"/>
      <c r="AS457" s="162"/>
      <c r="AT457" s="161"/>
      <c r="AU457" s="161"/>
      <c r="AV457" s="162"/>
      <c r="AW457" s="162"/>
      <c r="AX457" s="162"/>
      <c r="AY457" s="161"/>
      <c r="AZ457" s="161"/>
      <c r="BA457" s="162"/>
      <c r="BB457" s="162"/>
      <c r="BC457" s="162"/>
      <c r="BD457" s="161"/>
      <c r="BE457" s="161"/>
      <c r="BF457" s="162"/>
      <c r="BG457" s="162"/>
      <c r="BH457" s="162"/>
      <c r="BI457" s="161"/>
      <c r="BJ457" s="161"/>
      <c r="BK457" s="162"/>
      <c r="BL457" s="162"/>
      <c r="BM457" s="162"/>
      <c r="BN457" s="161"/>
      <c r="BO457" s="2"/>
      <c r="BP457" s="2">
        <v>5.9000000000000003E-10</v>
      </c>
      <c r="BQ457" s="2">
        <v>3.8407014354300002</v>
      </c>
      <c r="BR457" s="2">
        <v>5483.2547248259998</v>
      </c>
      <c r="BS457" s="2">
        <f t="shared" si="43"/>
        <v>8.3459557164808355E-11</v>
      </c>
      <c r="BT457" s="161"/>
      <c r="BU457" s="162"/>
      <c r="BV457" s="162"/>
      <c r="BW457" s="162"/>
      <c r="BX457" s="161"/>
      <c r="BY457" s="161"/>
      <c r="BZ457" s="162"/>
      <c r="CA457" s="162"/>
      <c r="CB457" s="162"/>
      <c r="CC457" s="161"/>
      <c r="CD457" s="161"/>
      <c r="CE457" s="162"/>
      <c r="CF457" s="162"/>
      <c r="CG457" s="162"/>
      <c r="CH457" s="161"/>
      <c r="CI457" s="161"/>
      <c r="CJ457" s="162"/>
      <c r="CK457" s="162"/>
      <c r="CL457" s="162"/>
      <c r="CM457" s="161"/>
      <c r="CN457" s="161"/>
      <c r="CO457" s="162"/>
      <c r="CP457" s="162"/>
      <c r="CQ457" s="162"/>
      <c r="CR457" s="161"/>
    </row>
    <row r="458" spans="1:96" ht="12.75">
      <c r="A458" s="161"/>
      <c r="B458" s="161"/>
      <c r="C458" s="161"/>
      <c r="D458" s="161"/>
      <c r="E458" s="161"/>
      <c r="F458" s="161"/>
      <c r="G458" s="161"/>
      <c r="H458" s="161"/>
      <c r="I458" s="161"/>
      <c r="J458" s="161"/>
      <c r="K458" s="161"/>
      <c r="L458" s="161"/>
      <c r="M458" s="2">
        <v>1.1200000000000001E-9</v>
      </c>
      <c r="N458" s="2">
        <v>3.3940372217800001</v>
      </c>
      <c r="O458" s="2">
        <v>21393.541969857601</v>
      </c>
      <c r="P458" s="2">
        <f t="shared" si="42"/>
        <v>-5.9101957169949596E-10</v>
      </c>
      <c r="Q458" s="161"/>
      <c r="R458" s="162"/>
      <c r="S458" s="162"/>
      <c r="T458" s="162"/>
      <c r="U458" s="161"/>
      <c r="V458" s="161"/>
      <c r="W458" s="162"/>
      <c r="X458" s="162"/>
      <c r="Y458" s="162"/>
      <c r="Z458" s="161"/>
      <c r="AA458" s="161"/>
      <c r="AB458" s="162"/>
      <c r="AC458" s="162"/>
      <c r="AD458" s="162"/>
      <c r="AE458" s="161"/>
      <c r="AF458" s="161"/>
      <c r="AG458" s="162"/>
      <c r="AH458" s="162"/>
      <c r="AI458" s="162"/>
      <c r="AJ458" s="161"/>
      <c r="AK458" s="161"/>
      <c r="AL458" s="162"/>
      <c r="AM458" s="162"/>
      <c r="AN458" s="162"/>
      <c r="AO458" s="161"/>
      <c r="AP458" s="161"/>
      <c r="AQ458" s="162"/>
      <c r="AR458" s="162"/>
      <c r="AS458" s="162"/>
      <c r="AT458" s="161"/>
      <c r="AU458" s="161"/>
      <c r="AV458" s="162"/>
      <c r="AW458" s="162"/>
      <c r="AX458" s="162"/>
      <c r="AY458" s="161"/>
      <c r="AZ458" s="161"/>
      <c r="BA458" s="162"/>
      <c r="BB458" s="162"/>
      <c r="BC458" s="162"/>
      <c r="BD458" s="161"/>
      <c r="BE458" s="161"/>
      <c r="BF458" s="162"/>
      <c r="BG458" s="162"/>
      <c r="BH458" s="162"/>
      <c r="BI458" s="161"/>
      <c r="BJ458" s="161"/>
      <c r="BK458" s="162"/>
      <c r="BL458" s="162"/>
      <c r="BM458" s="162"/>
      <c r="BN458" s="161"/>
      <c r="BO458" s="2"/>
      <c r="BP458" s="2">
        <v>4.8999999999999996E-10</v>
      </c>
      <c r="BQ458" s="2">
        <v>0.54704693047999997</v>
      </c>
      <c r="BR458" s="2">
        <v>22594.054895711899</v>
      </c>
      <c r="BS458" s="2">
        <f t="shared" si="43"/>
        <v>2.9043200188813644E-10</v>
      </c>
      <c r="BT458" s="161"/>
      <c r="BU458" s="162"/>
      <c r="BV458" s="162"/>
      <c r="BW458" s="162"/>
      <c r="BX458" s="161"/>
      <c r="BY458" s="161"/>
      <c r="BZ458" s="162"/>
      <c r="CA458" s="162"/>
      <c r="CB458" s="162"/>
      <c r="CC458" s="161"/>
      <c r="CD458" s="161"/>
      <c r="CE458" s="162"/>
      <c r="CF458" s="162"/>
      <c r="CG458" s="162"/>
      <c r="CH458" s="161"/>
      <c r="CI458" s="161"/>
      <c r="CJ458" s="162"/>
      <c r="CK458" s="162"/>
      <c r="CL458" s="162"/>
      <c r="CM458" s="161"/>
      <c r="CN458" s="161"/>
      <c r="CO458" s="162"/>
      <c r="CP458" s="162"/>
      <c r="CQ458" s="162"/>
      <c r="CR458" s="161"/>
    </row>
    <row r="459" spans="1:96" ht="12.75">
      <c r="A459" s="161"/>
      <c r="B459" s="161"/>
      <c r="C459" s="161"/>
      <c r="D459" s="161"/>
      <c r="E459" s="161"/>
      <c r="F459" s="161"/>
      <c r="G459" s="161"/>
      <c r="H459" s="161"/>
      <c r="I459" s="161"/>
      <c r="J459" s="161"/>
      <c r="K459" s="161"/>
      <c r="L459" s="161"/>
      <c r="M459" s="2">
        <v>1.1200000000000001E-9</v>
      </c>
      <c r="N459" s="2">
        <v>4.9288923333500003</v>
      </c>
      <c r="O459" s="2">
        <v>56.8032621698</v>
      </c>
      <c r="P459" s="2">
        <f t="shared" si="42"/>
        <v>-1.100820428317964E-10</v>
      </c>
      <c r="Q459" s="161"/>
      <c r="R459" s="162"/>
      <c r="S459" s="162"/>
      <c r="T459" s="162"/>
      <c r="U459" s="161"/>
      <c r="V459" s="161"/>
      <c r="W459" s="162"/>
      <c r="X459" s="162"/>
      <c r="Y459" s="162"/>
      <c r="Z459" s="161"/>
      <c r="AA459" s="161"/>
      <c r="AB459" s="162"/>
      <c r="AC459" s="162"/>
      <c r="AD459" s="162"/>
      <c r="AE459" s="161"/>
      <c r="AF459" s="161"/>
      <c r="AG459" s="162"/>
      <c r="AH459" s="162"/>
      <c r="AI459" s="162"/>
      <c r="AJ459" s="161"/>
      <c r="AK459" s="161"/>
      <c r="AL459" s="162"/>
      <c r="AM459" s="162"/>
      <c r="AN459" s="162"/>
      <c r="AO459" s="161"/>
      <c r="AP459" s="161"/>
      <c r="AQ459" s="162"/>
      <c r="AR459" s="162"/>
      <c r="AS459" s="162"/>
      <c r="AT459" s="161"/>
      <c r="AU459" s="161"/>
      <c r="AV459" s="162"/>
      <c r="AW459" s="162"/>
      <c r="AX459" s="162"/>
      <c r="AY459" s="161"/>
      <c r="AZ459" s="161"/>
      <c r="BA459" s="162"/>
      <c r="BB459" s="162"/>
      <c r="BC459" s="162"/>
      <c r="BD459" s="161"/>
      <c r="BE459" s="161"/>
      <c r="BF459" s="162"/>
      <c r="BG459" s="162"/>
      <c r="BH459" s="162"/>
      <c r="BI459" s="161"/>
      <c r="BJ459" s="161"/>
      <c r="BK459" s="162"/>
      <c r="BL459" s="162"/>
      <c r="BM459" s="162"/>
      <c r="BN459" s="161"/>
      <c r="BO459" s="2"/>
      <c r="BP459" s="2">
        <v>6.5000000000000003E-10</v>
      </c>
      <c r="BQ459" s="2">
        <v>2.38423614501</v>
      </c>
      <c r="BR459" s="2">
        <v>52670.0695933026</v>
      </c>
      <c r="BS459" s="2">
        <f t="shared" si="43"/>
        <v>5.2815660507326456E-10</v>
      </c>
      <c r="BT459" s="161"/>
      <c r="BU459" s="162"/>
      <c r="BV459" s="162"/>
      <c r="BW459" s="162"/>
      <c r="BX459" s="161"/>
      <c r="BY459" s="161"/>
      <c r="BZ459" s="162"/>
      <c r="CA459" s="162"/>
      <c r="CB459" s="162"/>
      <c r="CC459" s="161"/>
      <c r="CD459" s="161"/>
      <c r="CE459" s="162"/>
      <c r="CF459" s="162"/>
      <c r="CG459" s="162"/>
      <c r="CH459" s="161"/>
      <c r="CI459" s="161"/>
      <c r="CJ459" s="162"/>
      <c r="CK459" s="162"/>
      <c r="CL459" s="162"/>
      <c r="CM459" s="161"/>
      <c r="CN459" s="161"/>
      <c r="CO459" s="162"/>
      <c r="CP459" s="162"/>
      <c r="CQ459" s="162"/>
      <c r="CR459" s="161"/>
    </row>
    <row r="460" spans="1:96" ht="12.75">
      <c r="A460" s="161"/>
      <c r="B460" s="161"/>
      <c r="C460" s="161"/>
      <c r="D460" s="161"/>
      <c r="E460" s="161"/>
      <c r="F460" s="161"/>
      <c r="G460" s="161"/>
      <c r="H460" s="161"/>
      <c r="I460" s="161"/>
      <c r="J460" s="161"/>
      <c r="K460" s="161"/>
      <c r="L460" s="161"/>
      <c r="M460" s="2">
        <v>1.19E-9</v>
      </c>
      <c r="N460" s="2">
        <v>2.4063763594199998</v>
      </c>
      <c r="O460" s="2">
        <v>18635.928454536199</v>
      </c>
      <c r="P460" s="2">
        <f t="shared" si="42"/>
        <v>1.1002231287019783E-9</v>
      </c>
      <c r="Q460" s="161"/>
      <c r="R460" s="162"/>
      <c r="S460" s="162"/>
      <c r="T460" s="162"/>
      <c r="U460" s="161"/>
      <c r="V460" s="161"/>
      <c r="W460" s="162"/>
      <c r="X460" s="162"/>
      <c r="Y460" s="162"/>
      <c r="Z460" s="161"/>
      <c r="AA460" s="161"/>
      <c r="AB460" s="162"/>
      <c r="AC460" s="162"/>
      <c r="AD460" s="162"/>
      <c r="AE460" s="161"/>
      <c r="AF460" s="161"/>
      <c r="AG460" s="162"/>
      <c r="AH460" s="162"/>
      <c r="AI460" s="162"/>
      <c r="AJ460" s="161"/>
      <c r="AK460" s="161"/>
      <c r="AL460" s="162"/>
      <c r="AM460" s="162"/>
      <c r="AN460" s="162"/>
      <c r="AO460" s="161"/>
      <c r="AP460" s="161"/>
      <c r="AQ460" s="162"/>
      <c r="AR460" s="162"/>
      <c r="AS460" s="162"/>
      <c r="AT460" s="161"/>
      <c r="AU460" s="161"/>
      <c r="AV460" s="162"/>
      <c r="AW460" s="162"/>
      <c r="AX460" s="162"/>
      <c r="AY460" s="161"/>
      <c r="AZ460" s="161"/>
      <c r="BA460" s="162"/>
      <c r="BB460" s="162"/>
      <c r="BC460" s="162"/>
      <c r="BD460" s="161"/>
      <c r="BE460" s="161"/>
      <c r="BF460" s="162"/>
      <c r="BG460" s="162"/>
      <c r="BH460" s="162"/>
      <c r="BI460" s="161"/>
      <c r="BJ460" s="161"/>
      <c r="BK460" s="162"/>
      <c r="BL460" s="162"/>
      <c r="BM460" s="162"/>
      <c r="BN460" s="161"/>
      <c r="BO460" s="2"/>
      <c r="BP460" s="2">
        <v>6.9E-10</v>
      </c>
      <c r="BQ460" s="2">
        <v>5.3436373867100002</v>
      </c>
      <c r="BR460" s="2">
        <v>66813.564835733196</v>
      </c>
      <c r="BS460" s="2">
        <f t="shared" si="43"/>
        <v>5.3465377187069279E-10</v>
      </c>
      <c r="BT460" s="161"/>
      <c r="BU460" s="162"/>
      <c r="BV460" s="162"/>
      <c r="BW460" s="162"/>
      <c r="BX460" s="161"/>
      <c r="BY460" s="161"/>
      <c r="BZ460" s="162"/>
      <c r="CA460" s="162"/>
      <c r="CB460" s="162"/>
      <c r="CC460" s="161"/>
      <c r="CD460" s="161"/>
      <c r="CE460" s="162"/>
      <c r="CF460" s="162"/>
      <c r="CG460" s="162"/>
      <c r="CH460" s="161"/>
      <c r="CI460" s="161"/>
      <c r="CJ460" s="162"/>
      <c r="CK460" s="162"/>
      <c r="CL460" s="162"/>
      <c r="CM460" s="161"/>
      <c r="CN460" s="161"/>
      <c r="CO460" s="162"/>
      <c r="CP460" s="162"/>
      <c r="CQ460" s="162"/>
      <c r="CR460" s="161"/>
    </row>
    <row r="461" spans="1:96" ht="12.75">
      <c r="A461" s="161"/>
      <c r="B461" s="161"/>
      <c r="C461" s="161"/>
      <c r="D461" s="161"/>
      <c r="E461" s="161"/>
      <c r="F461" s="161"/>
      <c r="G461" s="161"/>
      <c r="H461" s="161"/>
      <c r="I461" s="161"/>
      <c r="J461" s="161"/>
      <c r="K461" s="161"/>
      <c r="L461" s="161"/>
      <c r="M461" s="2">
        <v>1.15E-9</v>
      </c>
      <c r="N461" s="2">
        <v>0.23374479050999999</v>
      </c>
      <c r="O461" s="2">
        <v>418.92439890060001</v>
      </c>
      <c r="P461" s="2">
        <f t="shared" si="42"/>
        <v>-5.6963062305199392E-10</v>
      </c>
      <c r="Q461" s="161"/>
      <c r="R461" s="162"/>
      <c r="S461" s="162"/>
      <c r="T461" s="162"/>
      <c r="U461" s="161"/>
      <c r="V461" s="161"/>
      <c r="W461" s="162"/>
      <c r="X461" s="162"/>
      <c r="Y461" s="162"/>
      <c r="Z461" s="161"/>
      <c r="AA461" s="161"/>
      <c r="AB461" s="162"/>
      <c r="AC461" s="162"/>
      <c r="AD461" s="162"/>
      <c r="AE461" s="161"/>
      <c r="AF461" s="161"/>
      <c r="AG461" s="162"/>
      <c r="AH461" s="162"/>
      <c r="AI461" s="162"/>
      <c r="AJ461" s="161"/>
      <c r="AK461" s="161"/>
      <c r="AL461" s="162"/>
      <c r="AM461" s="162"/>
      <c r="AN461" s="162"/>
      <c r="AO461" s="161"/>
      <c r="AP461" s="161"/>
      <c r="AQ461" s="162"/>
      <c r="AR461" s="162"/>
      <c r="AS461" s="162"/>
      <c r="AT461" s="161"/>
      <c r="AU461" s="161"/>
      <c r="AV461" s="162"/>
      <c r="AW461" s="162"/>
      <c r="AX461" s="162"/>
      <c r="AY461" s="161"/>
      <c r="AZ461" s="161"/>
      <c r="BA461" s="162"/>
      <c r="BB461" s="162"/>
      <c r="BC461" s="162"/>
      <c r="BD461" s="161"/>
      <c r="BE461" s="161"/>
      <c r="BF461" s="162"/>
      <c r="BG461" s="162"/>
      <c r="BH461" s="162"/>
      <c r="BI461" s="161"/>
      <c r="BJ461" s="161"/>
      <c r="BK461" s="162"/>
      <c r="BL461" s="162"/>
      <c r="BM461" s="162"/>
      <c r="BN461" s="161"/>
      <c r="BO461" s="2"/>
      <c r="BP461" s="2">
        <v>5.7E-10</v>
      </c>
      <c r="BQ461" s="2">
        <v>5.4277050100700004</v>
      </c>
      <c r="BR461" s="2">
        <v>310145.15282392298</v>
      </c>
      <c r="BS461" s="2">
        <f t="shared" si="43"/>
        <v>2.5097489690852488E-10</v>
      </c>
      <c r="BT461" s="161"/>
      <c r="BU461" s="162"/>
      <c r="BV461" s="162"/>
      <c r="BW461" s="162"/>
      <c r="BX461" s="161"/>
      <c r="BY461" s="161"/>
      <c r="BZ461" s="162"/>
      <c r="CA461" s="162"/>
      <c r="CB461" s="162"/>
      <c r="CC461" s="161"/>
      <c r="CD461" s="161"/>
      <c r="CE461" s="162"/>
      <c r="CF461" s="162"/>
      <c r="CG461" s="162"/>
      <c r="CH461" s="161"/>
      <c r="CI461" s="161"/>
      <c r="CJ461" s="162"/>
      <c r="CK461" s="162"/>
      <c r="CL461" s="162"/>
      <c r="CM461" s="161"/>
      <c r="CN461" s="161"/>
      <c r="CO461" s="162"/>
      <c r="CP461" s="162"/>
      <c r="CQ461" s="162"/>
      <c r="CR461" s="161"/>
    </row>
    <row r="462" spans="1:96" ht="12.75">
      <c r="A462" s="161"/>
      <c r="B462" s="161"/>
      <c r="C462" s="161"/>
      <c r="D462" s="161"/>
      <c r="E462" s="161"/>
      <c r="F462" s="161"/>
      <c r="G462" s="161"/>
      <c r="H462" s="161"/>
      <c r="I462" s="161"/>
      <c r="J462" s="161"/>
      <c r="K462" s="161"/>
      <c r="L462" s="161"/>
      <c r="M462" s="2">
        <v>1.2199999999999999E-9</v>
      </c>
      <c r="N462" s="2">
        <v>0.93575234049</v>
      </c>
      <c r="O462" s="2">
        <v>24492.406113651501</v>
      </c>
      <c r="P462" s="2">
        <f t="shared" si="42"/>
        <v>-1.1894382382809193E-9</v>
      </c>
      <c r="Q462" s="161"/>
      <c r="R462" s="162"/>
      <c r="S462" s="162"/>
      <c r="T462" s="162"/>
      <c r="U462" s="161"/>
      <c r="V462" s="161"/>
      <c r="W462" s="162"/>
      <c r="X462" s="162"/>
      <c r="Y462" s="162"/>
      <c r="Z462" s="161"/>
      <c r="AA462" s="161"/>
      <c r="AB462" s="162"/>
      <c r="AC462" s="162"/>
      <c r="AD462" s="162"/>
      <c r="AE462" s="161"/>
      <c r="AF462" s="161"/>
      <c r="AG462" s="162"/>
      <c r="AH462" s="162"/>
      <c r="AI462" s="162"/>
      <c r="AJ462" s="161"/>
      <c r="AK462" s="161"/>
      <c r="AL462" s="162"/>
      <c r="AM462" s="162"/>
      <c r="AN462" s="162"/>
      <c r="AO462" s="161"/>
      <c r="AP462" s="161"/>
      <c r="AQ462" s="162"/>
      <c r="AR462" s="162"/>
      <c r="AS462" s="162"/>
      <c r="AT462" s="161"/>
      <c r="AU462" s="161"/>
      <c r="AV462" s="162"/>
      <c r="AW462" s="162"/>
      <c r="AX462" s="162"/>
      <c r="AY462" s="161"/>
      <c r="AZ462" s="161"/>
      <c r="BA462" s="162"/>
      <c r="BB462" s="162"/>
      <c r="BC462" s="162"/>
      <c r="BD462" s="161"/>
      <c r="BE462" s="161"/>
      <c r="BF462" s="162"/>
      <c r="BG462" s="162"/>
      <c r="BH462" s="162"/>
      <c r="BI462" s="161"/>
      <c r="BJ462" s="161"/>
      <c r="BK462" s="162"/>
      <c r="BL462" s="162"/>
      <c r="BM462" s="162"/>
      <c r="BN462" s="161"/>
      <c r="BO462" s="2"/>
      <c r="BP462" s="2">
        <v>5.3000000000000003E-10</v>
      </c>
      <c r="BQ462" s="2">
        <v>1.17760296075</v>
      </c>
      <c r="BR462" s="2">
        <v>149.56319713459999</v>
      </c>
      <c r="BS462" s="2">
        <f t="shared" si="43"/>
        <v>4.9816873268327979E-10</v>
      </c>
      <c r="BT462" s="161"/>
      <c r="BU462" s="162"/>
      <c r="BV462" s="162"/>
      <c r="BW462" s="162"/>
      <c r="BX462" s="161"/>
      <c r="BY462" s="161"/>
      <c r="BZ462" s="162"/>
      <c r="CA462" s="162"/>
      <c r="CB462" s="162"/>
      <c r="CC462" s="161"/>
      <c r="CD462" s="161"/>
      <c r="CE462" s="162"/>
      <c r="CF462" s="162"/>
      <c r="CG462" s="162"/>
      <c r="CH462" s="161"/>
      <c r="CI462" s="161"/>
      <c r="CJ462" s="162"/>
      <c r="CK462" s="162"/>
      <c r="CL462" s="162"/>
      <c r="CM462" s="161"/>
      <c r="CN462" s="161"/>
      <c r="CO462" s="162"/>
      <c r="CP462" s="162"/>
      <c r="CQ462" s="162"/>
      <c r="CR462" s="161"/>
    </row>
    <row r="463" spans="1:96" ht="12.75">
      <c r="A463" s="161"/>
      <c r="B463" s="161"/>
      <c r="C463" s="161"/>
      <c r="D463" s="161"/>
      <c r="E463" s="161"/>
      <c r="F463" s="161"/>
      <c r="G463" s="161"/>
      <c r="H463" s="161"/>
      <c r="I463" s="161"/>
      <c r="J463" s="161"/>
      <c r="K463" s="161"/>
      <c r="L463" s="161"/>
      <c r="M463" s="2">
        <v>1.15E-9</v>
      </c>
      <c r="N463" s="2">
        <v>4.58880032176</v>
      </c>
      <c r="O463" s="2">
        <v>26709.646942413401</v>
      </c>
      <c r="P463" s="2">
        <f t="shared" si="42"/>
        <v>6.1312393276119535E-10</v>
      </c>
      <c r="Q463" s="161"/>
      <c r="R463" s="162"/>
      <c r="S463" s="162"/>
      <c r="T463" s="162"/>
      <c r="U463" s="161"/>
      <c r="V463" s="161"/>
      <c r="W463" s="162"/>
      <c r="X463" s="162"/>
      <c r="Y463" s="162"/>
      <c r="Z463" s="161"/>
      <c r="AA463" s="161"/>
      <c r="AB463" s="162"/>
      <c r="AC463" s="162"/>
      <c r="AD463" s="162"/>
      <c r="AE463" s="161"/>
      <c r="AF463" s="161"/>
      <c r="AG463" s="162"/>
      <c r="AH463" s="162"/>
      <c r="AI463" s="162"/>
      <c r="AJ463" s="161"/>
      <c r="AK463" s="161"/>
      <c r="AL463" s="162"/>
      <c r="AM463" s="162"/>
      <c r="AN463" s="162"/>
      <c r="AO463" s="161"/>
      <c r="AP463" s="161"/>
      <c r="AQ463" s="162"/>
      <c r="AR463" s="162"/>
      <c r="AS463" s="162"/>
      <c r="AT463" s="161"/>
      <c r="AU463" s="161"/>
      <c r="AV463" s="162"/>
      <c r="AW463" s="162"/>
      <c r="AX463" s="162"/>
      <c r="AY463" s="161"/>
      <c r="AZ463" s="161"/>
      <c r="BA463" s="162"/>
      <c r="BB463" s="162"/>
      <c r="BC463" s="162"/>
      <c r="BD463" s="161"/>
      <c r="BE463" s="161"/>
      <c r="BF463" s="162"/>
      <c r="BG463" s="162"/>
      <c r="BH463" s="162"/>
      <c r="BI463" s="161"/>
      <c r="BJ463" s="161"/>
      <c r="BK463" s="162"/>
      <c r="BL463" s="162"/>
      <c r="BM463" s="162"/>
      <c r="BN463" s="161"/>
      <c r="BO463" s="2"/>
      <c r="BP463" s="2">
        <v>6.0999999999999996E-10</v>
      </c>
      <c r="BQ463" s="2">
        <v>4.0209088721099997</v>
      </c>
      <c r="BR463" s="2">
        <v>34596.364654652403</v>
      </c>
      <c r="BS463" s="2">
        <f t="shared" si="43"/>
        <v>4.6874744389079604E-10</v>
      </c>
      <c r="BT463" s="161"/>
      <c r="BU463" s="162"/>
      <c r="BV463" s="162"/>
      <c r="BW463" s="162"/>
      <c r="BX463" s="161"/>
      <c r="BY463" s="161"/>
      <c r="BZ463" s="162"/>
      <c r="CA463" s="162"/>
      <c r="CB463" s="162"/>
      <c r="CC463" s="161"/>
      <c r="CD463" s="161"/>
      <c r="CE463" s="162"/>
      <c r="CF463" s="162"/>
      <c r="CG463" s="162"/>
      <c r="CH463" s="161"/>
      <c r="CI463" s="161"/>
      <c r="CJ463" s="162"/>
      <c r="CK463" s="162"/>
      <c r="CL463" s="162"/>
      <c r="CM463" s="161"/>
      <c r="CN463" s="161"/>
      <c r="CO463" s="162"/>
      <c r="CP463" s="162"/>
      <c r="CQ463" s="162"/>
      <c r="CR463" s="161"/>
    </row>
    <row r="464" spans="1:96" ht="12.75">
      <c r="A464" s="161"/>
      <c r="B464" s="161"/>
      <c r="C464" s="161"/>
      <c r="D464" s="161"/>
      <c r="E464" s="161"/>
      <c r="F464" s="161"/>
      <c r="G464" s="161"/>
      <c r="H464" s="161"/>
      <c r="I464" s="161"/>
      <c r="J464" s="161"/>
      <c r="K464" s="161"/>
      <c r="L464" s="161"/>
      <c r="M464" s="2">
        <v>1.3000000000000001E-9</v>
      </c>
      <c r="N464" s="2">
        <v>4.8553925099999997</v>
      </c>
      <c r="O464" s="2">
        <v>22345.260376108199</v>
      </c>
      <c r="P464" s="2">
        <f t="shared" si="42"/>
        <v>1.2251529332739894E-9</v>
      </c>
      <c r="Q464" s="161"/>
      <c r="R464" s="162"/>
      <c r="S464" s="162"/>
      <c r="T464" s="162"/>
      <c r="U464" s="161"/>
      <c r="V464" s="161"/>
      <c r="W464" s="162"/>
      <c r="X464" s="162"/>
      <c r="Y464" s="162"/>
      <c r="Z464" s="161"/>
      <c r="AA464" s="161"/>
      <c r="AB464" s="162"/>
      <c r="AC464" s="162"/>
      <c r="AD464" s="162"/>
      <c r="AE464" s="161"/>
      <c r="AF464" s="161"/>
      <c r="AG464" s="162"/>
      <c r="AH464" s="162"/>
      <c r="AI464" s="162"/>
      <c r="AJ464" s="161"/>
      <c r="AK464" s="161"/>
      <c r="AL464" s="162"/>
      <c r="AM464" s="162"/>
      <c r="AN464" s="162"/>
      <c r="AO464" s="161"/>
      <c r="AP464" s="161"/>
      <c r="AQ464" s="162"/>
      <c r="AR464" s="162"/>
      <c r="AS464" s="162"/>
      <c r="AT464" s="161"/>
      <c r="AU464" s="161"/>
      <c r="AV464" s="162"/>
      <c r="AW464" s="162"/>
      <c r="AX464" s="162"/>
      <c r="AY464" s="161"/>
      <c r="AZ464" s="161"/>
      <c r="BA464" s="162"/>
      <c r="BB464" s="162"/>
      <c r="BC464" s="162"/>
      <c r="BD464" s="161"/>
      <c r="BE464" s="161"/>
      <c r="BF464" s="162"/>
      <c r="BG464" s="162"/>
      <c r="BH464" s="162"/>
      <c r="BI464" s="161"/>
      <c r="BJ464" s="161"/>
      <c r="BK464" s="162"/>
      <c r="BL464" s="162"/>
      <c r="BM464" s="162"/>
      <c r="BN464" s="161"/>
      <c r="BO464" s="2"/>
      <c r="BP464" s="2">
        <v>4.8999999999999996E-10</v>
      </c>
      <c r="BQ464" s="2">
        <v>4.1836132051600003</v>
      </c>
      <c r="BR464" s="2">
        <v>18606.4989460002</v>
      </c>
      <c r="BS464" s="2">
        <f t="shared" si="43"/>
        <v>1.0440981216025861E-11</v>
      </c>
      <c r="BT464" s="161"/>
      <c r="BU464" s="162"/>
      <c r="BV464" s="162"/>
      <c r="BW464" s="162"/>
      <c r="BX464" s="161"/>
      <c r="BY464" s="161"/>
      <c r="BZ464" s="162"/>
      <c r="CA464" s="162"/>
      <c r="CB464" s="162"/>
      <c r="CC464" s="161"/>
      <c r="CD464" s="161"/>
      <c r="CE464" s="162"/>
      <c r="CF464" s="162"/>
      <c r="CG464" s="162"/>
      <c r="CH464" s="161"/>
      <c r="CI464" s="161"/>
      <c r="CJ464" s="162"/>
      <c r="CK464" s="162"/>
      <c r="CL464" s="162"/>
      <c r="CM464" s="161"/>
      <c r="CN464" s="161"/>
      <c r="CO464" s="162"/>
      <c r="CP464" s="162"/>
      <c r="CQ464" s="162"/>
      <c r="CR464" s="161"/>
    </row>
    <row r="465" spans="1:96" ht="12.75">
      <c r="A465" s="161"/>
      <c r="B465" s="161"/>
      <c r="C465" s="161"/>
      <c r="D465" s="161"/>
      <c r="E465" s="161"/>
      <c r="F465" s="161"/>
      <c r="G465" s="161"/>
      <c r="H465" s="161"/>
      <c r="I465" s="161"/>
      <c r="J465" s="161"/>
      <c r="K465" s="161"/>
      <c r="L465" s="161"/>
      <c r="M465" s="2">
        <v>1.3999999999999999E-9</v>
      </c>
      <c r="N465" s="2">
        <v>1.09413073202</v>
      </c>
      <c r="O465" s="2">
        <v>44809.650200863398</v>
      </c>
      <c r="P465" s="2">
        <f t="shared" si="42"/>
        <v>-9.4526599523012271E-10</v>
      </c>
      <c r="Q465" s="161"/>
      <c r="R465" s="162"/>
      <c r="S465" s="162"/>
      <c r="T465" s="162"/>
      <c r="U465" s="161"/>
      <c r="V465" s="161"/>
      <c r="W465" s="162"/>
      <c r="X465" s="162"/>
      <c r="Y465" s="162"/>
      <c r="Z465" s="161"/>
      <c r="AA465" s="161"/>
      <c r="AB465" s="162"/>
      <c r="AC465" s="162"/>
      <c r="AD465" s="162"/>
      <c r="AE465" s="161"/>
      <c r="AF465" s="161"/>
      <c r="AG465" s="162"/>
      <c r="AH465" s="162"/>
      <c r="AI465" s="162"/>
      <c r="AJ465" s="161"/>
      <c r="AK465" s="161"/>
      <c r="AL465" s="162"/>
      <c r="AM465" s="162"/>
      <c r="AN465" s="162"/>
      <c r="AO465" s="161"/>
      <c r="AP465" s="161"/>
      <c r="AQ465" s="162"/>
      <c r="AR465" s="162"/>
      <c r="AS465" s="162"/>
      <c r="AT465" s="161"/>
      <c r="AU465" s="161"/>
      <c r="AV465" s="162"/>
      <c r="AW465" s="162"/>
      <c r="AX465" s="162"/>
      <c r="AY465" s="161"/>
      <c r="AZ465" s="161"/>
      <c r="BA465" s="162"/>
      <c r="BB465" s="162"/>
      <c r="BC465" s="162"/>
      <c r="BD465" s="161"/>
      <c r="BE465" s="161"/>
      <c r="BF465" s="162"/>
      <c r="BG465" s="162"/>
      <c r="BH465" s="162"/>
      <c r="BI465" s="161"/>
      <c r="BJ465" s="161"/>
      <c r="BK465" s="162"/>
      <c r="BL465" s="162"/>
      <c r="BM465" s="162"/>
      <c r="BN465" s="161"/>
      <c r="BO465" s="2"/>
      <c r="BP465" s="2">
        <v>5.4999999999999996E-10</v>
      </c>
      <c r="BQ465" s="2">
        <v>0.83886167974000003</v>
      </c>
      <c r="BR465" s="2">
        <v>20452.8694122218</v>
      </c>
      <c r="BS465" s="2">
        <f t="shared" si="43"/>
        <v>4.7349233533872286E-10</v>
      </c>
      <c r="BT465" s="161"/>
      <c r="BU465" s="162"/>
      <c r="BV465" s="162"/>
      <c r="BW465" s="162"/>
      <c r="BX465" s="161"/>
      <c r="BY465" s="161"/>
      <c r="BZ465" s="162"/>
      <c r="CA465" s="162"/>
      <c r="CB465" s="162"/>
      <c r="CC465" s="161"/>
      <c r="CD465" s="161"/>
      <c r="CE465" s="162"/>
      <c r="CF465" s="162"/>
      <c r="CG465" s="162"/>
      <c r="CH465" s="161"/>
      <c r="CI465" s="161"/>
      <c r="CJ465" s="162"/>
      <c r="CK465" s="162"/>
      <c r="CL465" s="162"/>
      <c r="CM465" s="161"/>
      <c r="CN465" s="161"/>
      <c r="CO465" s="162"/>
      <c r="CP465" s="162"/>
      <c r="CQ465" s="162"/>
      <c r="CR465" s="161"/>
    </row>
    <row r="466" spans="1:96" ht="12.75">
      <c r="A466" s="161"/>
      <c r="B466" s="161"/>
      <c r="C466" s="161"/>
      <c r="D466" s="161"/>
      <c r="E466" s="161"/>
      <c r="F466" s="161"/>
      <c r="G466" s="161"/>
      <c r="H466" s="161"/>
      <c r="I466" s="161"/>
      <c r="J466" s="161"/>
      <c r="K466" s="161"/>
      <c r="L466" s="161"/>
      <c r="M466" s="2">
        <v>1.1200000000000001E-9</v>
      </c>
      <c r="N466" s="2">
        <v>6.05401806281</v>
      </c>
      <c r="O466" s="2">
        <v>433.71173787679999</v>
      </c>
      <c r="P466" s="2">
        <f t="shared" si="42"/>
        <v>-9.7874022961162305E-10</v>
      </c>
      <c r="Q466" s="161"/>
      <c r="R466" s="162"/>
      <c r="S466" s="162"/>
      <c r="T466" s="162"/>
      <c r="U466" s="161"/>
      <c r="V466" s="161"/>
      <c r="W466" s="162"/>
      <c r="X466" s="162"/>
      <c r="Y466" s="162"/>
      <c r="Z466" s="161"/>
      <c r="AA466" s="161"/>
      <c r="AB466" s="162"/>
      <c r="AC466" s="162"/>
      <c r="AD466" s="162"/>
      <c r="AE466" s="161"/>
      <c r="AF466" s="161"/>
      <c r="AG466" s="162"/>
      <c r="AH466" s="162"/>
      <c r="AI466" s="162"/>
      <c r="AJ466" s="161"/>
      <c r="AK466" s="161"/>
      <c r="AL466" s="162"/>
      <c r="AM466" s="162"/>
      <c r="AN466" s="162"/>
      <c r="AO466" s="161"/>
      <c r="AP466" s="161"/>
      <c r="AQ466" s="162"/>
      <c r="AR466" s="162"/>
      <c r="AS466" s="162"/>
      <c r="AT466" s="161"/>
      <c r="AU466" s="161"/>
      <c r="AV466" s="162"/>
      <c r="AW466" s="162"/>
      <c r="AX466" s="162"/>
      <c r="AY466" s="161"/>
      <c r="AZ466" s="161"/>
      <c r="BA466" s="162"/>
      <c r="BB466" s="162"/>
      <c r="BC466" s="162"/>
      <c r="BD466" s="161"/>
      <c r="BE466" s="161"/>
      <c r="BF466" s="162"/>
      <c r="BG466" s="162"/>
      <c r="BH466" s="162"/>
      <c r="BI466" s="161"/>
      <c r="BJ466" s="161"/>
      <c r="BK466" s="162"/>
      <c r="BL466" s="162"/>
      <c r="BM466" s="162"/>
      <c r="BN466" s="161"/>
      <c r="BO466" s="2"/>
      <c r="BP466" s="2">
        <v>5.0000000000000003E-10</v>
      </c>
      <c r="BQ466" s="2">
        <v>1.4632733195800001</v>
      </c>
      <c r="BR466" s="2">
        <v>37455.726495974399</v>
      </c>
      <c r="BS466" s="2">
        <f t="shared" si="43"/>
        <v>2.1225353348492329E-10</v>
      </c>
      <c r="BT466" s="161"/>
      <c r="BU466" s="162"/>
      <c r="BV466" s="162"/>
      <c r="BW466" s="162"/>
      <c r="BX466" s="161"/>
      <c r="BY466" s="161"/>
      <c r="BZ466" s="162"/>
      <c r="CA466" s="162"/>
      <c r="CB466" s="162"/>
      <c r="CC466" s="161"/>
      <c r="CD466" s="161"/>
      <c r="CE466" s="162"/>
      <c r="CF466" s="162"/>
      <c r="CG466" s="162"/>
      <c r="CH466" s="161"/>
      <c r="CI466" s="161"/>
      <c r="CJ466" s="162"/>
      <c r="CK466" s="162"/>
      <c r="CL466" s="162"/>
      <c r="CM466" s="161"/>
      <c r="CN466" s="161"/>
      <c r="CO466" s="162"/>
      <c r="CP466" s="162"/>
      <c r="CQ466" s="162"/>
      <c r="CR466" s="161"/>
    </row>
    <row r="467" spans="1:96" ht="12.75">
      <c r="A467" s="161"/>
      <c r="B467" s="161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2">
        <v>1.0399999999999999E-9</v>
      </c>
      <c r="N467" s="2">
        <v>1.5493154060200001</v>
      </c>
      <c r="O467" s="2">
        <v>127.9515330346</v>
      </c>
      <c r="P467" s="2">
        <f t="shared" si="42"/>
        <v>6.9425520099766125E-10</v>
      </c>
      <c r="Q467" s="161"/>
      <c r="R467" s="162"/>
      <c r="S467" s="162"/>
      <c r="T467" s="162"/>
      <c r="U467" s="161"/>
      <c r="V467" s="161"/>
      <c r="W467" s="162"/>
      <c r="X467" s="162"/>
      <c r="Y467" s="162"/>
      <c r="Z467" s="161"/>
      <c r="AA467" s="161"/>
      <c r="AB467" s="162"/>
      <c r="AC467" s="162"/>
      <c r="AD467" s="162"/>
      <c r="AE467" s="161"/>
      <c r="AF467" s="161"/>
      <c r="AG467" s="162"/>
      <c r="AH467" s="162"/>
      <c r="AI467" s="162"/>
      <c r="AJ467" s="161"/>
      <c r="AK467" s="161"/>
      <c r="AL467" s="162"/>
      <c r="AM467" s="162"/>
      <c r="AN467" s="162"/>
      <c r="AO467" s="161"/>
      <c r="AP467" s="161"/>
      <c r="AQ467" s="162"/>
      <c r="AR467" s="162"/>
      <c r="AS467" s="162"/>
      <c r="AT467" s="161"/>
      <c r="AU467" s="161"/>
      <c r="AV467" s="162"/>
      <c r="AW467" s="162"/>
      <c r="AX467" s="162"/>
      <c r="AY467" s="161"/>
      <c r="AZ467" s="161"/>
      <c r="BA467" s="162"/>
      <c r="BB467" s="162"/>
      <c r="BC467" s="162"/>
      <c r="BD467" s="161"/>
      <c r="BE467" s="161"/>
      <c r="BF467" s="162"/>
      <c r="BG467" s="162"/>
      <c r="BH467" s="162"/>
      <c r="BI467" s="161"/>
      <c r="BJ467" s="161"/>
      <c r="BK467" s="162"/>
      <c r="BL467" s="162"/>
      <c r="BM467" s="162"/>
      <c r="BN467" s="161"/>
      <c r="BO467" s="2"/>
      <c r="BP467" s="2">
        <v>4.8E-10</v>
      </c>
      <c r="BQ467" s="2">
        <v>4.5385472716699997</v>
      </c>
      <c r="BR467" s="2">
        <v>29822.783236324201</v>
      </c>
      <c r="BS467" s="2">
        <f t="shared" si="43"/>
        <v>-3.9755812141650572E-10</v>
      </c>
      <c r="BT467" s="161"/>
      <c r="BU467" s="162"/>
      <c r="BV467" s="162"/>
      <c r="BW467" s="162"/>
      <c r="BX467" s="161"/>
      <c r="BY467" s="161"/>
      <c r="BZ467" s="162"/>
      <c r="CA467" s="162"/>
      <c r="CB467" s="162"/>
      <c r="CC467" s="161"/>
      <c r="CD467" s="161"/>
      <c r="CE467" s="162"/>
      <c r="CF467" s="162"/>
      <c r="CG467" s="162"/>
      <c r="CH467" s="161"/>
      <c r="CI467" s="161"/>
      <c r="CJ467" s="162"/>
      <c r="CK467" s="162"/>
      <c r="CL467" s="162"/>
      <c r="CM467" s="161"/>
      <c r="CN467" s="161"/>
      <c r="CO467" s="162"/>
      <c r="CP467" s="162"/>
      <c r="CQ467" s="162"/>
      <c r="CR467" s="161"/>
    </row>
    <row r="468" spans="1:96" ht="12.75">
      <c r="A468" s="161"/>
      <c r="B468" s="161"/>
      <c r="C468" s="161"/>
      <c r="D468" s="161"/>
      <c r="E468" s="161"/>
      <c r="F468" s="161"/>
      <c r="G468" s="161"/>
      <c r="H468" s="161"/>
      <c r="I468" s="161"/>
      <c r="J468" s="161"/>
      <c r="K468" s="161"/>
      <c r="L468" s="161"/>
      <c r="M468" s="2">
        <v>1.0500000000000001E-9</v>
      </c>
      <c r="N468" s="2">
        <v>4.8262085888800001</v>
      </c>
      <c r="O468" s="2">
        <v>33794.543723528601</v>
      </c>
      <c r="P468" s="2">
        <f t="shared" si="42"/>
        <v>9.9068405036752109E-10</v>
      </c>
      <c r="Q468" s="161"/>
      <c r="R468" s="162"/>
      <c r="S468" s="162"/>
      <c r="T468" s="162"/>
      <c r="U468" s="161"/>
      <c r="V468" s="161"/>
      <c r="W468" s="162"/>
      <c r="X468" s="162"/>
      <c r="Y468" s="162"/>
      <c r="Z468" s="161"/>
      <c r="AA468" s="161"/>
      <c r="AB468" s="162"/>
      <c r="AC468" s="162"/>
      <c r="AD468" s="162"/>
      <c r="AE468" s="161"/>
      <c r="AF468" s="161"/>
      <c r="AG468" s="162"/>
      <c r="AH468" s="162"/>
      <c r="AI468" s="162"/>
      <c r="AJ468" s="161"/>
      <c r="AK468" s="161"/>
      <c r="AL468" s="162"/>
      <c r="AM468" s="162"/>
      <c r="AN468" s="162"/>
      <c r="AO468" s="161"/>
      <c r="AP468" s="161"/>
      <c r="AQ468" s="162"/>
      <c r="AR468" s="162"/>
      <c r="AS468" s="162"/>
      <c r="AT468" s="161"/>
      <c r="AU468" s="161"/>
      <c r="AV468" s="162"/>
      <c r="AW468" s="162"/>
      <c r="AX468" s="162"/>
      <c r="AY468" s="161"/>
      <c r="AZ468" s="161"/>
      <c r="BA468" s="162"/>
      <c r="BB468" s="162"/>
      <c r="BC468" s="162"/>
      <c r="BD468" s="161"/>
      <c r="BE468" s="161"/>
      <c r="BF468" s="162"/>
      <c r="BG468" s="162"/>
      <c r="BH468" s="162"/>
      <c r="BI468" s="161"/>
      <c r="BJ468" s="161"/>
      <c r="BK468" s="162"/>
      <c r="BL468" s="162"/>
      <c r="BM468" s="162"/>
      <c r="BN468" s="161"/>
      <c r="BO468" s="2"/>
      <c r="BP468" s="2">
        <v>5.7999999999999996E-10</v>
      </c>
      <c r="BQ468" s="2">
        <v>3.34847975377</v>
      </c>
      <c r="BR468" s="2">
        <v>33990.618344286202</v>
      </c>
      <c r="BS468" s="2">
        <f t="shared" si="43"/>
        <v>-5.6351610130985077E-10</v>
      </c>
      <c r="BT468" s="161"/>
      <c r="BU468" s="162"/>
      <c r="BV468" s="162"/>
      <c r="BW468" s="162"/>
      <c r="BX468" s="161"/>
      <c r="BY468" s="161"/>
      <c r="BZ468" s="162"/>
      <c r="CA468" s="162"/>
      <c r="CB468" s="162"/>
      <c r="CC468" s="161"/>
      <c r="CD468" s="161"/>
      <c r="CE468" s="162"/>
      <c r="CF468" s="162"/>
      <c r="CG468" s="162"/>
      <c r="CH468" s="161"/>
      <c r="CI468" s="161"/>
      <c r="CJ468" s="162"/>
      <c r="CK468" s="162"/>
      <c r="CL468" s="162"/>
      <c r="CM468" s="161"/>
      <c r="CN468" s="161"/>
      <c r="CO468" s="162"/>
      <c r="CP468" s="162"/>
      <c r="CQ468" s="162"/>
      <c r="CR468" s="161"/>
    </row>
    <row r="469" spans="1:96" ht="12.75">
      <c r="A469" s="161"/>
      <c r="B469" s="161"/>
      <c r="C469" s="161"/>
      <c r="D469" s="161"/>
      <c r="E469" s="161"/>
      <c r="F469" s="161"/>
      <c r="G469" s="161"/>
      <c r="H469" s="161"/>
      <c r="I469" s="161"/>
      <c r="J469" s="161"/>
      <c r="K469" s="161"/>
      <c r="L469" s="161"/>
      <c r="M469" s="2">
        <v>1.02E-9</v>
      </c>
      <c r="N469" s="2">
        <v>4.1244849739099996</v>
      </c>
      <c r="O469" s="2">
        <v>15664.0355227085</v>
      </c>
      <c r="P469" s="2">
        <f t="shared" si="42"/>
        <v>5.1238600685207395E-10</v>
      </c>
      <c r="Q469" s="161"/>
      <c r="R469" s="162"/>
      <c r="S469" s="162"/>
      <c r="T469" s="162"/>
      <c r="U469" s="161"/>
      <c r="V469" s="161"/>
      <c r="W469" s="162"/>
      <c r="X469" s="162"/>
      <c r="Y469" s="162"/>
      <c r="Z469" s="161"/>
      <c r="AA469" s="161"/>
      <c r="AB469" s="162"/>
      <c r="AC469" s="162"/>
      <c r="AD469" s="162"/>
      <c r="AE469" s="161"/>
      <c r="AF469" s="161"/>
      <c r="AG469" s="162"/>
      <c r="AH469" s="162"/>
      <c r="AI469" s="162"/>
      <c r="AJ469" s="161"/>
      <c r="AK469" s="161"/>
      <c r="AL469" s="162"/>
      <c r="AM469" s="162"/>
      <c r="AN469" s="162"/>
      <c r="AO469" s="161"/>
      <c r="AP469" s="161"/>
      <c r="AQ469" s="162"/>
      <c r="AR469" s="162"/>
      <c r="AS469" s="162"/>
      <c r="AT469" s="161"/>
      <c r="AU469" s="161"/>
      <c r="AV469" s="162"/>
      <c r="AW469" s="162"/>
      <c r="AX469" s="162"/>
      <c r="AY469" s="161"/>
      <c r="AZ469" s="161"/>
      <c r="BA469" s="162"/>
      <c r="BB469" s="162"/>
      <c r="BC469" s="162"/>
      <c r="BD469" s="161"/>
      <c r="BE469" s="161"/>
      <c r="BF469" s="162"/>
      <c r="BG469" s="162"/>
      <c r="BH469" s="162"/>
      <c r="BI469" s="161"/>
      <c r="BJ469" s="161"/>
      <c r="BK469" s="162"/>
      <c r="BL469" s="162"/>
      <c r="BM469" s="162"/>
      <c r="BN469" s="161"/>
      <c r="BO469" s="2"/>
      <c r="BP469" s="2">
        <v>6.5000000000000003E-10</v>
      </c>
      <c r="BQ469" s="2">
        <v>1.45522693982</v>
      </c>
      <c r="BR469" s="2">
        <v>76251.327770620104</v>
      </c>
      <c r="BS469" s="2">
        <f t="shared" si="43"/>
        <v>6.1005333290017446E-10</v>
      </c>
      <c r="BT469" s="161"/>
      <c r="BU469" s="162"/>
      <c r="BV469" s="162"/>
      <c r="BW469" s="162"/>
      <c r="BX469" s="161"/>
      <c r="BY469" s="161"/>
      <c r="BZ469" s="162"/>
      <c r="CA469" s="162"/>
      <c r="CB469" s="162"/>
      <c r="CC469" s="161"/>
      <c r="CD469" s="161"/>
      <c r="CE469" s="162"/>
      <c r="CF469" s="162"/>
      <c r="CG469" s="162"/>
      <c r="CH469" s="161"/>
      <c r="CI469" s="161"/>
      <c r="CJ469" s="162"/>
      <c r="CK469" s="162"/>
      <c r="CL469" s="162"/>
      <c r="CM469" s="161"/>
      <c r="CN469" s="161"/>
      <c r="CO469" s="162"/>
      <c r="CP469" s="162"/>
      <c r="CQ469" s="162"/>
      <c r="CR469" s="161"/>
    </row>
    <row r="470" spans="1:96" ht="12.75">
      <c r="A470" s="161"/>
      <c r="B470" s="161"/>
      <c r="C470" s="161"/>
      <c r="D470" s="161"/>
      <c r="E470" s="161"/>
      <c r="F470" s="161"/>
      <c r="G470" s="161"/>
      <c r="H470" s="161"/>
      <c r="I470" s="161"/>
      <c r="J470" s="161"/>
      <c r="K470" s="161"/>
      <c r="L470" s="161"/>
      <c r="M470" s="2">
        <v>1.07E-9</v>
      </c>
      <c r="N470" s="2">
        <v>4.6791935646500002</v>
      </c>
      <c r="O470" s="2">
        <v>77690.759505738402</v>
      </c>
      <c r="P470" s="2">
        <f t="shared" si="42"/>
        <v>4.1380672936139827E-10</v>
      </c>
      <c r="Q470" s="161"/>
      <c r="R470" s="162"/>
      <c r="S470" s="162"/>
      <c r="T470" s="162"/>
      <c r="U470" s="161"/>
      <c r="V470" s="161"/>
      <c r="W470" s="162"/>
      <c r="X470" s="162"/>
      <c r="Y470" s="162"/>
      <c r="Z470" s="161"/>
      <c r="AA470" s="161"/>
      <c r="AB470" s="162"/>
      <c r="AC470" s="162"/>
      <c r="AD470" s="162"/>
      <c r="AE470" s="161"/>
      <c r="AF470" s="161"/>
      <c r="AG470" s="162"/>
      <c r="AH470" s="162"/>
      <c r="AI470" s="162"/>
      <c r="AJ470" s="161"/>
      <c r="AK470" s="161"/>
      <c r="AL470" s="162"/>
      <c r="AM470" s="162"/>
      <c r="AN470" s="162"/>
      <c r="AO470" s="161"/>
      <c r="AP470" s="161"/>
      <c r="AQ470" s="162"/>
      <c r="AR470" s="162"/>
      <c r="AS470" s="162"/>
      <c r="AT470" s="161"/>
      <c r="AU470" s="161"/>
      <c r="AV470" s="162"/>
      <c r="AW470" s="162"/>
      <c r="AX470" s="162"/>
      <c r="AY470" s="161"/>
      <c r="AZ470" s="161"/>
      <c r="BA470" s="162"/>
      <c r="BB470" s="162"/>
      <c r="BC470" s="162"/>
      <c r="BD470" s="161"/>
      <c r="BE470" s="161"/>
      <c r="BF470" s="162"/>
      <c r="BG470" s="162"/>
      <c r="BH470" s="162"/>
      <c r="BI470" s="161"/>
      <c r="BJ470" s="161"/>
      <c r="BK470" s="162"/>
      <c r="BL470" s="162"/>
      <c r="BM470" s="162"/>
      <c r="BN470" s="161"/>
      <c r="BO470" s="2"/>
      <c r="BP470" s="2">
        <v>5.6000000000000003E-10</v>
      </c>
      <c r="BQ470" s="2">
        <v>2.3565066369199998</v>
      </c>
      <c r="BR470" s="2">
        <v>37724.753419748202</v>
      </c>
      <c r="BS470" s="2">
        <f t="shared" si="43"/>
        <v>4.8204344528284424E-10</v>
      </c>
      <c r="BT470" s="161"/>
      <c r="BU470" s="162"/>
      <c r="BV470" s="162"/>
      <c r="BW470" s="162"/>
      <c r="BX470" s="161"/>
      <c r="BY470" s="161"/>
      <c r="BZ470" s="162"/>
      <c r="CA470" s="162"/>
      <c r="CB470" s="162"/>
      <c r="CC470" s="161"/>
      <c r="CD470" s="161"/>
      <c r="CE470" s="162"/>
      <c r="CF470" s="162"/>
      <c r="CG470" s="162"/>
      <c r="CH470" s="161"/>
      <c r="CI470" s="161"/>
      <c r="CJ470" s="162"/>
      <c r="CK470" s="162"/>
      <c r="CL470" s="162"/>
      <c r="CM470" s="161"/>
      <c r="CN470" s="161"/>
      <c r="CO470" s="162"/>
      <c r="CP470" s="162"/>
      <c r="CQ470" s="162"/>
      <c r="CR470" s="161"/>
    </row>
    <row r="471" spans="1:96" ht="12.75">
      <c r="A471" s="161"/>
      <c r="B471" s="161"/>
      <c r="C471" s="161"/>
      <c r="D471" s="161"/>
      <c r="E471" s="161"/>
      <c r="F471" s="161"/>
      <c r="G471" s="161"/>
      <c r="H471" s="161"/>
      <c r="I471" s="161"/>
      <c r="J471" s="161"/>
      <c r="K471" s="161"/>
      <c r="L471" s="161"/>
      <c r="M471" s="2">
        <v>1.1800000000000001E-9</v>
      </c>
      <c r="N471" s="2">
        <v>4.5232017011999996</v>
      </c>
      <c r="O471" s="2">
        <v>19004.647949408401</v>
      </c>
      <c r="P471" s="2">
        <f t="shared" si="42"/>
        <v>1.1206565948221402E-9</v>
      </c>
      <c r="Q471" s="161"/>
      <c r="R471" s="162"/>
      <c r="S471" s="162"/>
      <c r="T471" s="162"/>
      <c r="U471" s="161"/>
      <c r="V471" s="161"/>
      <c r="W471" s="162"/>
      <c r="X471" s="162"/>
      <c r="Y471" s="162"/>
      <c r="Z471" s="161"/>
      <c r="AA471" s="161"/>
      <c r="AB471" s="162"/>
      <c r="AC471" s="162"/>
      <c r="AD471" s="162"/>
      <c r="AE471" s="161"/>
      <c r="AF471" s="161"/>
      <c r="AG471" s="162"/>
      <c r="AH471" s="162"/>
      <c r="AI471" s="162"/>
      <c r="AJ471" s="161"/>
      <c r="AK471" s="161"/>
      <c r="AL471" s="162"/>
      <c r="AM471" s="162"/>
      <c r="AN471" s="162"/>
      <c r="AO471" s="161"/>
      <c r="AP471" s="161"/>
      <c r="AQ471" s="162"/>
      <c r="AR471" s="162"/>
      <c r="AS471" s="162"/>
      <c r="AT471" s="161"/>
      <c r="AU471" s="161"/>
      <c r="AV471" s="162"/>
      <c r="AW471" s="162"/>
      <c r="AX471" s="162"/>
      <c r="AY471" s="161"/>
      <c r="AZ471" s="161"/>
      <c r="BA471" s="162"/>
      <c r="BB471" s="162"/>
      <c r="BC471" s="162"/>
      <c r="BD471" s="161"/>
      <c r="BE471" s="161"/>
      <c r="BF471" s="162"/>
      <c r="BG471" s="162"/>
      <c r="BH471" s="162"/>
      <c r="BI471" s="161"/>
      <c r="BJ471" s="161"/>
      <c r="BK471" s="162"/>
      <c r="BL471" s="162"/>
      <c r="BM471" s="162"/>
      <c r="BN471" s="161"/>
      <c r="BO471" s="2"/>
      <c r="BP471" s="2">
        <v>5.1999999999999996E-10</v>
      </c>
      <c r="BQ471" s="2">
        <v>2.6155108149599999</v>
      </c>
      <c r="BR471" s="2">
        <v>5999.2165311261997</v>
      </c>
      <c r="BS471" s="2">
        <f t="shared" si="43"/>
        <v>3.7391270904652833E-10</v>
      </c>
      <c r="BT471" s="161"/>
      <c r="BU471" s="162"/>
      <c r="BV471" s="162"/>
      <c r="BW471" s="162"/>
      <c r="BX471" s="161"/>
      <c r="BY471" s="161"/>
      <c r="BZ471" s="162"/>
      <c r="CA471" s="162"/>
      <c r="CB471" s="162"/>
      <c r="CC471" s="161"/>
      <c r="CD471" s="161"/>
      <c r="CE471" s="162"/>
      <c r="CF471" s="162"/>
      <c r="CG471" s="162"/>
      <c r="CH471" s="161"/>
      <c r="CI471" s="161"/>
      <c r="CJ471" s="162"/>
      <c r="CK471" s="162"/>
      <c r="CL471" s="162"/>
      <c r="CM471" s="161"/>
      <c r="CN471" s="161"/>
      <c r="CO471" s="162"/>
      <c r="CP471" s="162"/>
      <c r="CQ471" s="162"/>
      <c r="CR471" s="161"/>
    </row>
    <row r="472" spans="1:96" ht="12.75">
      <c r="A472" s="161"/>
      <c r="B472" s="161"/>
      <c r="C472" s="161"/>
      <c r="D472" s="161"/>
      <c r="E472" s="161"/>
      <c r="F472" s="161"/>
      <c r="G472" s="161"/>
      <c r="H472" s="161"/>
      <c r="I472" s="161"/>
      <c r="J472" s="161"/>
      <c r="K472" s="161"/>
      <c r="L472" s="161"/>
      <c r="M472" s="2">
        <v>1.07E-9</v>
      </c>
      <c r="N472" s="2">
        <v>5.7177447855499999</v>
      </c>
      <c r="O472" s="2">
        <v>77736.783430502401</v>
      </c>
      <c r="P472" s="2">
        <f t="shared" si="42"/>
        <v>-4.0311675100771407E-10</v>
      </c>
      <c r="Q472" s="161"/>
      <c r="R472" s="162"/>
      <c r="S472" s="162"/>
      <c r="T472" s="162"/>
      <c r="U472" s="161"/>
      <c r="V472" s="161"/>
      <c r="W472" s="162"/>
      <c r="X472" s="162"/>
      <c r="Y472" s="162"/>
      <c r="Z472" s="161"/>
      <c r="AA472" s="161"/>
      <c r="AB472" s="162"/>
      <c r="AC472" s="162"/>
      <c r="AD472" s="162"/>
      <c r="AE472" s="161"/>
      <c r="AF472" s="161"/>
      <c r="AG472" s="162"/>
      <c r="AH472" s="162"/>
      <c r="AI472" s="162"/>
      <c r="AJ472" s="161"/>
      <c r="AK472" s="161"/>
      <c r="AL472" s="162"/>
      <c r="AM472" s="162"/>
      <c r="AN472" s="162"/>
      <c r="AO472" s="161"/>
      <c r="AP472" s="161"/>
      <c r="AQ472" s="162"/>
      <c r="AR472" s="162"/>
      <c r="AS472" s="162"/>
      <c r="AT472" s="161"/>
      <c r="AU472" s="161"/>
      <c r="AV472" s="162"/>
      <c r="AW472" s="162"/>
      <c r="AX472" s="162"/>
      <c r="AY472" s="161"/>
      <c r="AZ472" s="161"/>
      <c r="BA472" s="162"/>
      <c r="BB472" s="162"/>
      <c r="BC472" s="162"/>
      <c r="BD472" s="161"/>
      <c r="BE472" s="161"/>
      <c r="BF472" s="162"/>
      <c r="BG472" s="162"/>
      <c r="BH472" s="162"/>
      <c r="BI472" s="161"/>
      <c r="BJ472" s="161"/>
      <c r="BK472" s="162"/>
      <c r="BL472" s="162"/>
      <c r="BM472" s="162"/>
      <c r="BN472" s="161"/>
      <c r="BO472" s="2"/>
      <c r="BP472" s="2">
        <v>5.3000000000000003E-10</v>
      </c>
      <c r="BQ472" s="2">
        <v>0.17334326093999999</v>
      </c>
      <c r="BR472" s="2">
        <v>77717.294586469405</v>
      </c>
      <c r="BS472" s="2">
        <f t="shared" si="43"/>
        <v>-5.0006942619958677E-10</v>
      </c>
      <c r="BT472" s="161"/>
      <c r="BU472" s="162"/>
      <c r="BV472" s="162"/>
      <c r="BW472" s="162"/>
      <c r="BX472" s="161"/>
      <c r="BY472" s="161"/>
      <c r="BZ472" s="162"/>
      <c r="CA472" s="162"/>
      <c r="CB472" s="162"/>
      <c r="CC472" s="161"/>
      <c r="CD472" s="161"/>
      <c r="CE472" s="162"/>
      <c r="CF472" s="162"/>
      <c r="CG472" s="162"/>
      <c r="CH472" s="161"/>
      <c r="CI472" s="161"/>
      <c r="CJ472" s="162"/>
      <c r="CK472" s="162"/>
      <c r="CL472" s="162"/>
      <c r="CM472" s="161"/>
      <c r="CN472" s="161"/>
      <c r="CO472" s="162"/>
      <c r="CP472" s="162"/>
      <c r="CQ472" s="162"/>
      <c r="CR472" s="161"/>
    </row>
    <row r="473" spans="1:96" ht="12.75">
      <c r="A473" s="161"/>
      <c r="B473" s="161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2">
        <v>1.43E-9</v>
      </c>
      <c r="N473" s="2">
        <v>1.81201813018</v>
      </c>
      <c r="O473" s="2">
        <v>4214.0690150848004</v>
      </c>
      <c r="P473" s="2">
        <f t="shared" si="42"/>
        <v>-1.2950387034033661E-9</v>
      </c>
      <c r="Q473" s="161"/>
      <c r="R473" s="162"/>
      <c r="S473" s="162"/>
      <c r="T473" s="162"/>
      <c r="U473" s="161"/>
      <c r="V473" s="161"/>
      <c r="W473" s="162"/>
      <c r="X473" s="162"/>
      <c r="Y473" s="162"/>
      <c r="Z473" s="161"/>
      <c r="AA473" s="161"/>
      <c r="AB473" s="162"/>
      <c r="AC473" s="162"/>
      <c r="AD473" s="162"/>
      <c r="AE473" s="161"/>
      <c r="AF473" s="161"/>
      <c r="AG473" s="162"/>
      <c r="AH473" s="162"/>
      <c r="AI473" s="162"/>
      <c r="AJ473" s="161"/>
      <c r="AK473" s="161"/>
      <c r="AL473" s="162"/>
      <c r="AM473" s="162"/>
      <c r="AN473" s="162"/>
      <c r="AO473" s="161"/>
      <c r="AP473" s="161"/>
      <c r="AQ473" s="162"/>
      <c r="AR473" s="162"/>
      <c r="AS473" s="162"/>
      <c r="AT473" s="161"/>
      <c r="AU473" s="161"/>
      <c r="AV473" s="162"/>
      <c r="AW473" s="162"/>
      <c r="AX473" s="162"/>
      <c r="AY473" s="161"/>
      <c r="AZ473" s="161"/>
      <c r="BA473" s="162"/>
      <c r="BB473" s="162"/>
      <c r="BC473" s="162"/>
      <c r="BD473" s="161"/>
      <c r="BE473" s="161"/>
      <c r="BF473" s="162"/>
      <c r="BG473" s="162"/>
      <c r="BH473" s="162"/>
      <c r="BI473" s="161"/>
      <c r="BJ473" s="161"/>
      <c r="BK473" s="162"/>
      <c r="BL473" s="162"/>
      <c r="BM473" s="162"/>
      <c r="BN473" s="161"/>
      <c r="BO473" s="2"/>
      <c r="BP473" s="2">
        <v>5.3000000000000003E-10</v>
      </c>
      <c r="BQ473" s="2">
        <v>0.79879700630999995</v>
      </c>
      <c r="BR473" s="2">
        <v>77710.248349771398</v>
      </c>
      <c r="BS473" s="2">
        <f t="shared" si="43"/>
        <v>-5.0194156462357013E-10</v>
      </c>
      <c r="BT473" s="161"/>
      <c r="BU473" s="162"/>
      <c r="BV473" s="162"/>
      <c r="BW473" s="162"/>
      <c r="BX473" s="161"/>
      <c r="BY473" s="161"/>
      <c r="BZ473" s="162"/>
      <c r="CA473" s="162"/>
      <c r="CB473" s="162"/>
      <c r="CC473" s="161"/>
      <c r="CD473" s="161"/>
      <c r="CE473" s="162"/>
      <c r="CF473" s="162"/>
      <c r="CG473" s="162"/>
      <c r="CH473" s="161"/>
      <c r="CI473" s="161"/>
      <c r="CJ473" s="162"/>
      <c r="CK473" s="162"/>
      <c r="CL473" s="162"/>
      <c r="CM473" s="161"/>
      <c r="CN473" s="161"/>
      <c r="CO473" s="162"/>
      <c r="CP473" s="162"/>
      <c r="CQ473" s="162"/>
      <c r="CR473" s="161"/>
    </row>
    <row r="474" spans="1:96" ht="12.75">
      <c r="A474" s="161"/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2">
        <v>1.25E-9</v>
      </c>
      <c r="N474" s="2">
        <v>1.14419195615</v>
      </c>
      <c r="O474" s="2">
        <v>625.67019231239999</v>
      </c>
      <c r="P474" s="2">
        <f t="shared" si="42"/>
        <v>-8.557782158089199E-10</v>
      </c>
      <c r="Q474" s="161"/>
      <c r="R474" s="162"/>
      <c r="S474" s="162"/>
      <c r="T474" s="162"/>
      <c r="U474" s="161"/>
      <c r="V474" s="161"/>
      <c r="W474" s="162"/>
      <c r="X474" s="162"/>
      <c r="Y474" s="162"/>
      <c r="Z474" s="161"/>
      <c r="AA474" s="161"/>
      <c r="AB474" s="162"/>
      <c r="AC474" s="162"/>
      <c r="AD474" s="162"/>
      <c r="AE474" s="161"/>
      <c r="AF474" s="161"/>
      <c r="AG474" s="162"/>
      <c r="AH474" s="162"/>
      <c r="AI474" s="162"/>
      <c r="AJ474" s="161"/>
      <c r="AK474" s="161"/>
      <c r="AL474" s="162"/>
      <c r="AM474" s="162"/>
      <c r="AN474" s="162"/>
      <c r="AO474" s="161"/>
      <c r="AP474" s="161"/>
      <c r="AQ474" s="162"/>
      <c r="AR474" s="162"/>
      <c r="AS474" s="162"/>
      <c r="AT474" s="161"/>
      <c r="AU474" s="161"/>
      <c r="AV474" s="162"/>
      <c r="AW474" s="162"/>
      <c r="AX474" s="162"/>
      <c r="AY474" s="161"/>
      <c r="AZ474" s="161"/>
      <c r="BA474" s="162"/>
      <c r="BB474" s="162"/>
      <c r="BC474" s="162"/>
      <c r="BD474" s="161"/>
      <c r="BE474" s="161"/>
      <c r="BF474" s="162"/>
      <c r="BG474" s="162"/>
      <c r="BH474" s="162"/>
      <c r="BI474" s="161"/>
      <c r="BJ474" s="161"/>
      <c r="BK474" s="162"/>
      <c r="BL474" s="162"/>
      <c r="BM474" s="162"/>
      <c r="BN474" s="161"/>
      <c r="BO474" s="2"/>
      <c r="BP474" s="2">
        <v>4.7000000000000003E-10</v>
      </c>
      <c r="BQ474" s="2">
        <v>0.43240779708999999</v>
      </c>
      <c r="BR474" s="2">
        <v>735.87651353180001</v>
      </c>
      <c r="BS474" s="2">
        <f t="shared" si="43"/>
        <v>-4.1107693399814463E-10</v>
      </c>
      <c r="BT474" s="161"/>
      <c r="BU474" s="162"/>
      <c r="BV474" s="162"/>
      <c r="BW474" s="162"/>
      <c r="BX474" s="161"/>
      <c r="BY474" s="161"/>
      <c r="BZ474" s="162"/>
      <c r="CA474" s="162"/>
      <c r="CB474" s="162"/>
      <c r="CC474" s="161"/>
      <c r="CD474" s="161"/>
      <c r="CE474" s="162"/>
      <c r="CF474" s="162"/>
      <c r="CG474" s="162"/>
      <c r="CH474" s="161"/>
      <c r="CI474" s="161"/>
      <c r="CJ474" s="162"/>
      <c r="CK474" s="162"/>
      <c r="CL474" s="162"/>
      <c r="CM474" s="161"/>
      <c r="CN474" s="161"/>
      <c r="CO474" s="162"/>
      <c r="CP474" s="162"/>
      <c r="CQ474" s="162"/>
      <c r="CR474" s="161"/>
    </row>
    <row r="475" spans="1:96" ht="12.75">
      <c r="A475" s="161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2">
        <v>1.2400000000000001E-9</v>
      </c>
      <c r="N475" s="2">
        <v>3.2773651405700002</v>
      </c>
      <c r="O475" s="2">
        <v>12566.08438968</v>
      </c>
      <c r="P475" s="2">
        <f t="shared" si="42"/>
        <v>-1.1308298170818004E-9</v>
      </c>
      <c r="Q475" s="161"/>
      <c r="R475" s="162"/>
      <c r="S475" s="162"/>
      <c r="T475" s="162"/>
      <c r="U475" s="161"/>
      <c r="V475" s="161"/>
      <c r="W475" s="162"/>
      <c r="X475" s="162"/>
      <c r="Y475" s="162"/>
      <c r="Z475" s="161"/>
      <c r="AA475" s="161"/>
      <c r="AB475" s="162"/>
      <c r="AC475" s="162"/>
      <c r="AD475" s="162"/>
      <c r="AE475" s="161"/>
      <c r="AF475" s="161"/>
      <c r="AG475" s="162"/>
      <c r="AH475" s="162"/>
      <c r="AI475" s="162"/>
      <c r="AJ475" s="161"/>
      <c r="AK475" s="161"/>
      <c r="AL475" s="162"/>
      <c r="AM475" s="162"/>
      <c r="AN475" s="162"/>
      <c r="AO475" s="161"/>
      <c r="AP475" s="161"/>
      <c r="AQ475" s="162"/>
      <c r="AR475" s="162"/>
      <c r="AS475" s="162"/>
      <c r="AT475" s="161"/>
      <c r="AU475" s="161"/>
      <c r="AV475" s="162"/>
      <c r="AW475" s="162"/>
      <c r="AX475" s="162"/>
      <c r="AY475" s="161"/>
      <c r="AZ475" s="161"/>
      <c r="BA475" s="162"/>
      <c r="BB475" s="162"/>
      <c r="BC475" s="162"/>
      <c r="BD475" s="161"/>
      <c r="BE475" s="161"/>
      <c r="BF475" s="162"/>
      <c r="BG475" s="162"/>
      <c r="BH475" s="162"/>
      <c r="BI475" s="161"/>
      <c r="BJ475" s="161"/>
      <c r="BK475" s="162"/>
      <c r="BL475" s="162"/>
      <c r="BM475" s="162"/>
      <c r="BN475" s="161"/>
      <c r="BO475" s="2"/>
      <c r="BP475" s="2">
        <v>5.3000000000000003E-10</v>
      </c>
      <c r="BQ475" s="2">
        <v>4.5876326168599997</v>
      </c>
      <c r="BR475" s="2">
        <v>11616.976091013001</v>
      </c>
      <c r="BS475" s="2">
        <f t="shared" si="43"/>
        <v>-5.252997023379668E-10</v>
      </c>
      <c r="BT475" s="161"/>
      <c r="BU475" s="162"/>
      <c r="BV475" s="162"/>
      <c r="BW475" s="162"/>
      <c r="BX475" s="161"/>
      <c r="BY475" s="161"/>
      <c r="BZ475" s="162"/>
      <c r="CA475" s="162"/>
      <c r="CB475" s="162"/>
      <c r="CC475" s="161"/>
      <c r="CD475" s="161"/>
      <c r="CE475" s="162"/>
      <c r="CF475" s="162"/>
      <c r="CG475" s="162"/>
      <c r="CH475" s="161"/>
      <c r="CI475" s="161"/>
      <c r="CJ475" s="162"/>
      <c r="CK475" s="162"/>
      <c r="CL475" s="162"/>
      <c r="CM475" s="161"/>
      <c r="CN475" s="161"/>
      <c r="CO475" s="162"/>
      <c r="CP475" s="162"/>
      <c r="CQ475" s="162"/>
      <c r="CR475" s="161"/>
    </row>
    <row r="476" spans="1:96" ht="12.75">
      <c r="A476" s="161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2">
        <v>1.0999999999999999E-9</v>
      </c>
      <c r="N476" s="2">
        <v>1.0868257082799999</v>
      </c>
      <c r="O476" s="2">
        <v>2787.0430238573999</v>
      </c>
      <c r="P476" s="2">
        <f t="shared" si="42"/>
        <v>-2.4967286614753223E-10</v>
      </c>
      <c r="Q476" s="161"/>
      <c r="R476" s="162"/>
      <c r="S476" s="162"/>
      <c r="T476" s="162"/>
      <c r="U476" s="161"/>
      <c r="V476" s="161"/>
      <c r="W476" s="162"/>
      <c r="X476" s="162"/>
      <c r="Y476" s="162"/>
      <c r="Z476" s="161"/>
      <c r="AA476" s="161"/>
      <c r="AB476" s="162"/>
      <c r="AC476" s="162"/>
      <c r="AD476" s="162"/>
      <c r="AE476" s="161"/>
      <c r="AF476" s="161"/>
      <c r="AG476" s="162"/>
      <c r="AH476" s="162"/>
      <c r="AI476" s="162"/>
      <c r="AJ476" s="161"/>
      <c r="AK476" s="161"/>
      <c r="AL476" s="162"/>
      <c r="AM476" s="162"/>
      <c r="AN476" s="162"/>
      <c r="AO476" s="161"/>
      <c r="AP476" s="161"/>
      <c r="AQ476" s="162"/>
      <c r="AR476" s="162"/>
      <c r="AS476" s="162"/>
      <c r="AT476" s="161"/>
      <c r="AU476" s="161"/>
      <c r="AV476" s="162"/>
      <c r="AW476" s="162"/>
      <c r="AX476" s="162"/>
      <c r="AY476" s="161"/>
      <c r="AZ476" s="161"/>
      <c r="BA476" s="162"/>
      <c r="BB476" s="162"/>
      <c r="BC476" s="162"/>
      <c r="BD476" s="161"/>
      <c r="BE476" s="161"/>
      <c r="BF476" s="162"/>
      <c r="BG476" s="162"/>
      <c r="BH476" s="162"/>
      <c r="BI476" s="161"/>
      <c r="BJ476" s="161"/>
      <c r="BK476" s="162"/>
      <c r="BL476" s="162"/>
      <c r="BM476" s="162"/>
      <c r="BN476" s="161"/>
      <c r="BO476" s="2"/>
      <c r="BP476" s="2">
        <v>4.8E-10</v>
      </c>
      <c r="BQ476" s="2">
        <v>6.2023011105399997</v>
      </c>
      <c r="BR476" s="2">
        <v>4171.4255366138004</v>
      </c>
      <c r="BS476" s="2">
        <f t="shared" si="43"/>
        <v>-1.6562187385861023E-10</v>
      </c>
      <c r="BT476" s="161"/>
      <c r="BU476" s="162"/>
      <c r="BV476" s="162"/>
      <c r="BW476" s="162"/>
      <c r="BX476" s="161"/>
      <c r="BY476" s="161"/>
      <c r="BZ476" s="162"/>
      <c r="CA476" s="162"/>
      <c r="CB476" s="162"/>
      <c r="CC476" s="161"/>
      <c r="CD476" s="161"/>
      <c r="CE476" s="162"/>
      <c r="CF476" s="162"/>
      <c r="CG476" s="162"/>
      <c r="CH476" s="161"/>
      <c r="CI476" s="161"/>
      <c r="CJ476" s="162"/>
      <c r="CK476" s="162"/>
      <c r="CL476" s="162"/>
      <c r="CM476" s="161"/>
      <c r="CN476" s="161"/>
      <c r="CO476" s="162"/>
      <c r="CP476" s="162"/>
      <c r="CQ476" s="162"/>
      <c r="CR476" s="161"/>
    </row>
    <row r="477" spans="1:96" ht="12.75">
      <c r="A477" s="161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2">
        <v>1.0500000000000001E-9</v>
      </c>
      <c r="N477" s="2">
        <v>1.7831814187099999</v>
      </c>
      <c r="O477" s="2">
        <v>18139.294501415901</v>
      </c>
      <c r="P477" s="2">
        <f t="shared" si="42"/>
        <v>-1.7630388204532028E-10</v>
      </c>
      <c r="Q477" s="161"/>
      <c r="R477" s="162"/>
      <c r="S477" s="162"/>
      <c r="T477" s="162"/>
      <c r="U477" s="161"/>
      <c r="V477" s="161"/>
      <c r="W477" s="162"/>
      <c r="X477" s="162"/>
      <c r="Y477" s="162"/>
      <c r="Z477" s="161"/>
      <c r="AA477" s="161"/>
      <c r="AB477" s="162"/>
      <c r="AC477" s="162"/>
      <c r="AD477" s="162"/>
      <c r="AE477" s="161"/>
      <c r="AF477" s="161"/>
      <c r="AG477" s="162"/>
      <c r="AH477" s="162"/>
      <c r="AI477" s="162"/>
      <c r="AJ477" s="161"/>
      <c r="AK477" s="161"/>
      <c r="AL477" s="162"/>
      <c r="AM477" s="162"/>
      <c r="AN477" s="162"/>
      <c r="AO477" s="161"/>
      <c r="AP477" s="161"/>
      <c r="AQ477" s="162"/>
      <c r="AR477" s="162"/>
      <c r="AS477" s="162"/>
      <c r="AT477" s="161"/>
      <c r="AU477" s="161"/>
      <c r="AV477" s="162"/>
      <c r="AW477" s="162"/>
      <c r="AX477" s="162"/>
      <c r="AY477" s="161"/>
      <c r="AZ477" s="161"/>
      <c r="BA477" s="162"/>
      <c r="BB477" s="162"/>
      <c r="BC477" s="162"/>
      <c r="BD477" s="161"/>
      <c r="BE477" s="161"/>
      <c r="BF477" s="162"/>
      <c r="BG477" s="162"/>
      <c r="BH477" s="162"/>
      <c r="BI477" s="161"/>
      <c r="BJ477" s="161"/>
      <c r="BK477" s="162"/>
      <c r="BL477" s="162"/>
      <c r="BM477" s="162"/>
      <c r="BN477" s="161"/>
      <c r="BO477" s="2"/>
      <c r="BP477" s="2">
        <v>5.1999999999999996E-10</v>
      </c>
      <c r="BQ477" s="2">
        <v>1.0972361640399999</v>
      </c>
      <c r="BR477" s="2">
        <v>640.87760738220004</v>
      </c>
      <c r="BS477" s="2">
        <f t="shared" si="43"/>
        <v>-4.0255437899885151E-10</v>
      </c>
      <c r="BT477" s="161"/>
      <c r="BU477" s="162"/>
      <c r="BV477" s="162"/>
      <c r="BW477" s="162"/>
      <c r="BX477" s="161"/>
      <c r="BY477" s="161"/>
      <c r="BZ477" s="162"/>
      <c r="CA477" s="162"/>
      <c r="CB477" s="162"/>
      <c r="CC477" s="161"/>
      <c r="CD477" s="161"/>
      <c r="CE477" s="162"/>
      <c r="CF477" s="162"/>
      <c r="CG477" s="162"/>
      <c r="CH477" s="161"/>
      <c r="CI477" s="161"/>
      <c r="CJ477" s="162"/>
      <c r="CK477" s="162"/>
      <c r="CL477" s="162"/>
      <c r="CM477" s="161"/>
      <c r="CN477" s="161"/>
      <c r="CO477" s="162"/>
      <c r="CP477" s="162"/>
      <c r="CQ477" s="162"/>
      <c r="CR477" s="161"/>
    </row>
    <row r="478" spans="1:96" ht="12.75">
      <c r="A478" s="161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2">
        <v>1.02E-9</v>
      </c>
      <c r="N478" s="2">
        <v>4.7511957814899999</v>
      </c>
      <c r="O478" s="2">
        <v>12242.646283325401</v>
      </c>
      <c r="P478" s="2">
        <f t="shared" si="42"/>
        <v>9.7528427609124405E-10</v>
      </c>
      <c r="Q478" s="161"/>
      <c r="R478" s="162"/>
      <c r="S478" s="162"/>
      <c r="T478" s="162"/>
      <c r="U478" s="161"/>
      <c r="V478" s="161"/>
      <c r="W478" s="162"/>
      <c r="X478" s="162"/>
      <c r="Y478" s="162"/>
      <c r="Z478" s="161"/>
      <c r="AA478" s="161"/>
      <c r="AB478" s="162"/>
      <c r="AC478" s="162"/>
      <c r="AD478" s="162"/>
      <c r="AE478" s="161"/>
      <c r="AF478" s="161"/>
      <c r="AG478" s="162"/>
      <c r="AH478" s="162"/>
      <c r="AI478" s="162"/>
      <c r="AJ478" s="161"/>
      <c r="AK478" s="161"/>
      <c r="AL478" s="162"/>
      <c r="AM478" s="162"/>
      <c r="AN478" s="162"/>
      <c r="AO478" s="161"/>
      <c r="AP478" s="161"/>
      <c r="AQ478" s="162"/>
      <c r="AR478" s="162"/>
      <c r="AS478" s="162"/>
      <c r="AT478" s="161"/>
      <c r="AU478" s="161"/>
      <c r="AV478" s="162"/>
      <c r="AW478" s="162"/>
      <c r="AX478" s="162"/>
      <c r="AY478" s="161"/>
      <c r="AZ478" s="161"/>
      <c r="BA478" s="162"/>
      <c r="BB478" s="162"/>
      <c r="BC478" s="162"/>
      <c r="BD478" s="161"/>
      <c r="BE478" s="161"/>
      <c r="BF478" s="162"/>
      <c r="BG478" s="162"/>
      <c r="BH478" s="162"/>
      <c r="BI478" s="161"/>
      <c r="BJ478" s="161"/>
      <c r="BK478" s="162"/>
      <c r="BL478" s="162"/>
      <c r="BM478" s="162"/>
      <c r="BN478" s="161"/>
      <c r="BO478" s="2"/>
      <c r="BP478" s="2">
        <v>5.7E-10</v>
      </c>
      <c r="BQ478" s="2">
        <v>3.4200831038300001</v>
      </c>
      <c r="BR478" s="2">
        <v>50317.2034395308</v>
      </c>
      <c r="BS478" s="2">
        <f t="shared" si="43"/>
        <v>3.575101930253644E-10</v>
      </c>
      <c r="BT478" s="161"/>
      <c r="BU478" s="162"/>
      <c r="BV478" s="162"/>
      <c r="BW478" s="162"/>
      <c r="BX478" s="161"/>
      <c r="BY478" s="161"/>
      <c r="BZ478" s="162"/>
      <c r="CA478" s="162"/>
      <c r="CB478" s="162"/>
      <c r="CC478" s="161"/>
      <c r="CD478" s="161"/>
      <c r="CE478" s="162"/>
      <c r="CF478" s="162"/>
      <c r="CG478" s="162"/>
      <c r="CH478" s="161"/>
      <c r="CI478" s="161"/>
      <c r="CJ478" s="162"/>
      <c r="CK478" s="162"/>
      <c r="CL478" s="162"/>
      <c r="CM478" s="161"/>
      <c r="CN478" s="161"/>
      <c r="CO478" s="162"/>
      <c r="CP478" s="162"/>
      <c r="CQ478" s="162"/>
      <c r="CR478" s="161"/>
    </row>
    <row r="479" spans="1:96" ht="12.75">
      <c r="A479" s="161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2">
        <v>1.37E-9</v>
      </c>
      <c r="N479" s="2">
        <v>1.43510636754</v>
      </c>
      <c r="O479" s="2">
        <v>86464.613316831106</v>
      </c>
      <c r="P479" s="2">
        <f t="shared" si="42"/>
        <v>1.2323164915913547E-9</v>
      </c>
      <c r="Q479" s="161"/>
      <c r="R479" s="162"/>
      <c r="S479" s="162"/>
      <c r="T479" s="162"/>
      <c r="U479" s="161"/>
      <c r="V479" s="161"/>
      <c r="W479" s="162"/>
      <c r="X479" s="162"/>
      <c r="Y479" s="162"/>
      <c r="Z479" s="161"/>
      <c r="AA479" s="161"/>
      <c r="AB479" s="162"/>
      <c r="AC479" s="162"/>
      <c r="AD479" s="162"/>
      <c r="AE479" s="161"/>
      <c r="AF479" s="161"/>
      <c r="AG479" s="162"/>
      <c r="AH479" s="162"/>
      <c r="AI479" s="162"/>
      <c r="AJ479" s="161"/>
      <c r="AK479" s="161"/>
      <c r="AL479" s="162"/>
      <c r="AM479" s="162"/>
      <c r="AN479" s="162"/>
      <c r="AO479" s="161"/>
      <c r="AP479" s="161"/>
      <c r="AQ479" s="162"/>
      <c r="AR479" s="162"/>
      <c r="AS479" s="162"/>
      <c r="AT479" s="161"/>
      <c r="AU479" s="161"/>
      <c r="AV479" s="162"/>
      <c r="AW479" s="162"/>
      <c r="AX479" s="162"/>
      <c r="AY479" s="161"/>
      <c r="AZ479" s="161"/>
      <c r="BA479" s="162"/>
      <c r="BB479" s="162"/>
      <c r="BC479" s="162"/>
      <c r="BD479" s="161"/>
      <c r="BE479" s="161"/>
      <c r="BF479" s="162"/>
      <c r="BG479" s="162"/>
      <c r="BH479" s="162"/>
      <c r="BI479" s="161"/>
      <c r="BJ479" s="161"/>
      <c r="BK479" s="162"/>
      <c r="BL479" s="162"/>
      <c r="BM479" s="162"/>
      <c r="BN479" s="161"/>
      <c r="BO479" s="2"/>
      <c r="BP479" s="2">
        <v>5.3000000000000003E-10</v>
      </c>
      <c r="BQ479" s="2">
        <v>1.0152844858100001</v>
      </c>
      <c r="BR479" s="2">
        <v>149144.467086249</v>
      </c>
      <c r="BS479" s="2">
        <f t="shared" si="43"/>
        <v>-5.0445010678505897E-10</v>
      </c>
      <c r="BT479" s="161"/>
      <c r="BU479" s="162"/>
      <c r="BV479" s="162"/>
      <c r="BW479" s="162"/>
      <c r="BX479" s="161"/>
      <c r="BY479" s="161"/>
      <c r="BZ479" s="162"/>
      <c r="CA479" s="162"/>
      <c r="CB479" s="162"/>
      <c r="CC479" s="161"/>
      <c r="CD479" s="161"/>
      <c r="CE479" s="162"/>
      <c r="CF479" s="162"/>
      <c r="CG479" s="162"/>
      <c r="CH479" s="161"/>
      <c r="CI479" s="161"/>
      <c r="CJ479" s="162"/>
      <c r="CK479" s="162"/>
      <c r="CL479" s="162"/>
      <c r="CM479" s="161"/>
      <c r="CN479" s="161"/>
      <c r="CO479" s="162"/>
      <c r="CP479" s="162"/>
      <c r="CQ479" s="162"/>
      <c r="CR479" s="161"/>
    </row>
    <row r="480" spans="1:96" ht="12.75">
      <c r="A480" s="161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2">
        <v>1.01E-9</v>
      </c>
      <c r="N480" s="2">
        <v>4.9128940942900003</v>
      </c>
      <c r="O480" s="2">
        <v>401.67212175719999</v>
      </c>
      <c r="P480" s="2">
        <f t="shared" si="42"/>
        <v>-9.0688872623276915E-10</v>
      </c>
      <c r="Q480" s="161"/>
      <c r="R480" s="162"/>
      <c r="S480" s="162"/>
      <c r="T480" s="162"/>
      <c r="U480" s="161"/>
      <c r="V480" s="161"/>
      <c r="W480" s="162"/>
      <c r="X480" s="162"/>
      <c r="Y480" s="162"/>
      <c r="Z480" s="161"/>
      <c r="AA480" s="161"/>
      <c r="AB480" s="162"/>
      <c r="AC480" s="162"/>
      <c r="AD480" s="162"/>
      <c r="AE480" s="161"/>
      <c r="AF480" s="161"/>
      <c r="AG480" s="162"/>
      <c r="AH480" s="162"/>
      <c r="AI480" s="162"/>
      <c r="AJ480" s="161"/>
      <c r="AK480" s="161"/>
      <c r="AL480" s="162"/>
      <c r="AM480" s="162"/>
      <c r="AN480" s="162"/>
      <c r="AO480" s="161"/>
      <c r="AP480" s="161"/>
      <c r="AQ480" s="162"/>
      <c r="AR480" s="162"/>
      <c r="AS480" s="162"/>
      <c r="AT480" s="161"/>
      <c r="AU480" s="161"/>
      <c r="AV480" s="162"/>
      <c r="AW480" s="162"/>
      <c r="AX480" s="162"/>
      <c r="AY480" s="161"/>
      <c r="AZ480" s="161"/>
      <c r="BA480" s="162"/>
      <c r="BB480" s="162"/>
      <c r="BC480" s="162"/>
      <c r="BD480" s="161"/>
      <c r="BE480" s="161"/>
      <c r="BF480" s="162"/>
      <c r="BG480" s="162"/>
      <c r="BH480" s="162"/>
      <c r="BI480" s="161"/>
      <c r="BJ480" s="161"/>
      <c r="BK480" s="162"/>
      <c r="BL480" s="162"/>
      <c r="BM480" s="162"/>
      <c r="BN480" s="161"/>
      <c r="BO480" s="2"/>
      <c r="BP480" s="2">
        <v>4.7000000000000003E-10</v>
      </c>
      <c r="BQ480" s="2">
        <v>3.0092490619499999</v>
      </c>
      <c r="BR480" s="2">
        <v>52175.806283148399</v>
      </c>
      <c r="BS480" s="2">
        <f t="shared" si="43"/>
        <v>-4.3319354231815426E-10</v>
      </c>
      <c r="BT480" s="161"/>
      <c r="BU480" s="162"/>
      <c r="BV480" s="162"/>
      <c r="BW480" s="162"/>
      <c r="BX480" s="161"/>
      <c r="BY480" s="161"/>
      <c r="BZ480" s="162"/>
      <c r="CA480" s="162"/>
      <c r="CB480" s="162"/>
      <c r="CC480" s="161"/>
      <c r="CD480" s="161"/>
      <c r="CE480" s="162"/>
      <c r="CF480" s="162"/>
      <c r="CG480" s="162"/>
      <c r="CH480" s="161"/>
      <c r="CI480" s="161"/>
      <c r="CJ480" s="162"/>
      <c r="CK480" s="162"/>
      <c r="CL480" s="162"/>
      <c r="CM480" s="161"/>
      <c r="CN480" s="161"/>
      <c r="CO480" s="162"/>
      <c r="CP480" s="162"/>
      <c r="CQ480" s="162"/>
      <c r="CR480" s="161"/>
    </row>
    <row r="481" spans="1:96" ht="12.75">
      <c r="A481" s="161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2">
        <v>1.2900000000000001E-9</v>
      </c>
      <c r="N481" s="2">
        <v>1.2356790448499999</v>
      </c>
      <c r="O481" s="2">
        <v>12029.347187887401</v>
      </c>
      <c r="P481" s="2">
        <f t="shared" si="42"/>
        <v>-1.1248747981877717E-9</v>
      </c>
      <c r="Q481" s="161"/>
      <c r="R481" s="162"/>
      <c r="S481" s="162"/>
      <c r="T481" s="162"/>
      <c r="U481" s="161"/>
      <c r="V481" s="161"/>
      <c r="W481" s="162"/>
      <c r="X481" s="162"/>
      <c r="Y481" s="162"/>
      <c r="Z481" s="161"/>
      <c r="AA481" s="161"/>
      <c r="AB481" s="162"/>
      <c r="AC481" s="162"/>
      <c r="AD481" s="162"/>
      <c r="AE481" s="161"/>
      <c r="AF481" s="161"/>
      <c r="AG481" s="162"/>
      <c r="AH481" s="162"/>
      <c r="AI481" s="162"/>
      <c r="AJ481" s="161"/>
      <c r="AK481" s="161"/>
      <c r="AL481" s="162"/>
      <c r="AM481" s="162"/>
      <c r="AN481" s="162"/>
      <c r="AO481" s="161"/>
      <c r="AP481" s="161"/>
      <c r="AQ481" s="162"/>
      <c r="AR481" s="162"/>
      <c r="AS481" s="162"/>
      <c r="AT481" s="161"/>
      <c r="AU481" s="161"/>
      <c r="AV481" s="162"/>
      <c r="AW481" s="162"/>
      <c r="AX481" s="162"/>
      <c r="AY481" s="161"/>
      <c r="AZ481" s="161"/>
      <c r="BA481" s="162"/>
      <c r="BB481" s="162"/>
      <c r="BC481" s="162"/>
      <c r="BD481" s="161"/>
      <c r="BE481" s="161"/>
      <c r="BF481" s="162"/>
      <c r="BG481" s="162"/>
      <c r="BH481" s="162"/>
      <c r="BI481" s="161"/>
      <c r="BJ481" s="161"/>
      <c r="BK481" s="162"/>
      <c r="BL481" s="162"/>
      <c r="BM481" s="162"/>
      <c r="BN481" s="161"/>
      <c r="BO481" s="2"/>
      <c r="BP481" s="2">
        <v>5.1999999999999996E-10</v>
      </c>
      <c r="BQ481" s="2">
        <v>2.0325407040400001</v>
      </c>
      <c r="BR481" s="2">
        <v>6293.7125153411998</v>
      </c>
      <c r="BS481" s="2">
        <f t="shared" si="43"/>
        <v>6.3961475810811674E-11</v>
      </c>
      <c r="BT481" s="161"/>
      <c r="BU481" s="162"/>
      <c r="BV481" s="162"/>
      <c r="BW481" s="162"/>
      <c r="BX481" s="161"/>
      <c r="BY481" s="161"/>
      <c r="BZ481" s="162"/>
      <c r="CA481" s="162"/>
      <c r="CB481" s="162"/>
      <c r="CC481" s="161"/>
      <c r="CD481" s="161"/>
      <c r="CE481" s="162"/>
      <c r="CF481" s="162"/>
      <c r="CG481" s="162"/>
      <c r="CH481" s="161"/>
      <c r="CI481" s="161"/>
      <c r="CJ481" s="162"/>
      <c r="CK481" s="162"/>
      <c r="CL481" s="162"/>
      <c r="CM481" s="161"/>
      <c r="CN481" s="161"/>
      <c r="CO481" s="162"/>
      <c r="CP481" s="162"/>
      <c r="CQ481" s="162"/>
      <c r="CR481" s="161"/>
    </row>
    <row r="482" spans="1:96" ht="12.75">
      <c r="A482" s="161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2">
        <v>1.38E-9</v>
      </c>
      <c r="N482" s="2">
        <v>2.45654707999</v>
      </c>
      <c r="O482" s="2">
        <v>7576.5600735740009</v>
      </c>
      <c r="P482" s="2">
        <f t="shared" si="42"/>
        <v>-3.8446670203264803E-10</v>
      </c>
      <c r="Q482" s="161"/>
      <c r="R482" s="162"/>
      <c r="S482" s="162"/>
      <c r="T482" s="162"/>
      <c r="U482" s="161"/>
      <c r="V482" s="161"/>
      <c r="W482" s="162"/>
      <c r="X482" s="162"/>
      <c r="Y482" s="162"/>
      <c r="Z482" s="161"/>
      <c r="AA482" s="161"/>
      <c r="AB482" s="162"/>
      <c r="AC482" s="162"/>
      <c r="AD482" s="162"/>
      <c r="AE482" s="161"/>
      <c r="AF482" s="161"/>
      <c r="AG482" s="162"/>
      <c r="AH482" s="162"/>
      <c r="AI482" s="162"/>
      <c r="AJ482" s="161"/>
      <c r="AK482" s="161"/>
      <c r="AL482" s="162"/>
      <c r="AM482" s="162"/>
      <c r="AN482" s="162"/>
      <c r="AO482" s="161"/>
      <c r="AP482" s="161"/>
      <c r="AQ482" s="162"/>
      <c r="AR482" s="162"/>
      <c r="AS482" s="162"/>
      <c r="AT482" s="161"/>
      <c r="AU482" s="161"/>
      <c r="AV482" s="162"/>
      <c r="AW482" s="162"/>
      <c r="AX482" s="162"/>
      <c r="AY482" s="161"/>
      <c r="AZ482" s="161"/>
      <c r="BA482" s="162"/>
      <c r="BB482" s="162"/>
      <c r="BC482" s="162"/>
      <c r="BD482" s="161"/>
      <c r="BE482" s="161"/>
      <c r="BF482" s="162"/>
      <c r="BG482" s="162"/>
      <c r="BH482" s="162"/>
      <c r="BI482" s="161"/>
      <c r="BJ482" s="161"/>
      <c r="BK482" s="162"/>
      <c r="BL482" s="162"/>
      <c r="BM482" s="162"/>
      <c r="BN482" s="161"/>
      <c r="BO482" s="2"/>
      <c r="BP482" s="2">
        <v>4.8E-10</v>
      </c>
      <c r="BQ482" s="2">
        <v>0.12356889734</v>
      </c>
      <c r="BR482" s="2">
        <v>13362.4497067992</v>
      </c>
      <c r="BS482" s="2">
        <f t="shared" si="43"/>
        <v>6.6068699389536789E-11</v>
      </c>
      <c r="BT482" s="161"/>
      <c r="BU482" s="162"/>
      <c r="BV482" s="162"/>
      <c r="BW482" s="162"/>
      <c r="BX482" s="161"/>
      <c r="BY482" s="161"/>
      <c r="BZ482" s="162"/>
      <c r="CA482" s="162"/>
      <c r="CB482" s="162"/>
      <c r="CC482" s="161"/>
      <c r="CD482" s="161"/>
      <c r="CE482" s="162"/>
      <c r="CF482" s="162"/>
      <c r="CG482" s="162"/>
      <c r="CH482" s="161"/>
      <c r="CI482" s="161"/>
      <c r="CJ482" s="162"/>
      <c r="CK482" s="162"/>
      <c r="CL482" s="162"/>
      <c r="CM482" s="161"/>
      <c r="CN482" s="161"/>
      <c r="CO482" s="162"/>
      <c r="CP482" s="162"/>
      <c r="CQ482" s="162"/>
      <c r="CR482" s="161"/>
    </row>
    <row r="483" spans="1:96" ht="12.75">
      <c r="A483" s="161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2">
        <v>1.03E-9</v>
      </c>
      <c r="N483" s="2">
        <v>0.40004073416000002</v>
      </c>
      <c r="O483" s="2">
        <v>90279.923168103196</v>
      </c>
      <c r="P483" s="2">
        <f t="shared" si="42"/>
        <v>-8.1974743201793214E-10</v>
      </c>
      <c r="Q483" s="161"/>
      <c r="R483" s="162"/>
      <c r="S483" s="162"/>
      <c r="T483" s="162"/>
      <c r="U483" s="161"/>
      <c r="V483" s="161"/>
      <c r="W483" s="162"/>
      <c r="X483" s="162"/>
      <c r="Y483" s="162"/>
      <c r="Z483" s="161"/>
      <c r="AA483" s="161"/>
      <c r="AB483" s="162"/>
      <c r="AC483" s="162"/>
      <c r="AD483" s="162"/>
      <c r="AE483" s="161"/>
      <c r="AF483" s="161"/>
      <c r="AG483" s="162"/>
      <c r="AH483" s="162"/>
      <c r="AI483" s="162"/>
      <c r="AJ483" s="161"/>
      <c r="AK483" s="161"/>
      <c r="AL483" s="162"/>
      <c r="AM483" s="162"/>
      <c r="AN483" s="162"/>
      <c r="AO483" s="161"/>
      <c r="AP483" s="161"/>
      <c r="AQ483" s="162"/>
      <c r="AR483" s="162"/>
      <c r="AS483" s="162"/>
      <c r="AT483" s="161"/>
      <c r="AU483" s="161"/>
      <c r="AV483" s="162"/>
      <c r="AW483" s="162"/>
      <c r="AX483" s="162"/>
      <c r="AY483" s="161"/>
      <c r="AZ483" s="161"/>
      <c r="BA483" s="162"/>
      <c r="BB483" s="162"/>
      <c r="BC483" s="162"/>
      <c r="BD483" s="161"/>
      <c r="BE483" s="161"/>
      <c r="BF483" s="162"/>
      <c r="BG483" s="162"/>
      <c r="BH483" s="162"/>
      <c r="BI483" s="161"/>
      <c r="BJ483" s="161"/>
      <c r="BK483" s="162"/>
      <c r="BL483" s="162"/>
      <c r="BM483" s="162"/>
      <c r="BN483" s="161"/>
      <c r="BO483" s="2"/>
      <c r="BP483" s="2">
        <v>4.5E-10</v>
      </c>
      <c r="BQ483" s="2">
        <v>3.37963782356</v>
      </c>
      <c r="BR483" s="2">
        <v>10763.779709261</v>
      </c>
      <c r="BS483" s="2">
        <f t="shared" si="43"/>
        <v>4.3626071946002844E-10</v>
      </c>
      <c r="BT483" s="161"/>
      <c r="BU483" s="162"/>
      <c r="BV483" s="162"/>
      <c r="BW483" s="162"/>
      <c r="BX483" s="161"/>
      <c r="BY483" s="161"/>
      <c r="BZ483" s="162"/>
      <c r="CA483" s="162"/>
      <c r="CB483" s="162"/>
      <c r="CC483" s="161"/>
      <c r="CD483" s="161"/>
      <c r="CE483" s="162"/>
      <c r="CF483" s="162"/>
      <c r="CG483" s="162"/>
      <c r="CH483" s="161"/>
      <c r="CI483" s="161"/>
      <c r="CJ483" s="162"/>
      <c r="CK483" s="162"/>
      <c r="CL483" s="162"/>
      <c r="CM483" s="161"/>
      <c r="CN483" s="161"/>
      <c r="CO483" s="162"/>
      <c r="CP483" s="162"/>
      <c r="CQ483" s="162"/>
      <c r="CR483" s="161"/>
    </row>
    <row r="484" spans="1:96" ht="12.75">
      <c r="A484" s="161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2">
        <v>1.08E-9</v>
      </c>
      <c r="N484" s="2">
        <v>0.98989774939999997</v>
      </c>
      <c r="O484" s="2">
        <v>5636.0650166766</v>
      </c>
      <c r="P484" s="2">
        <f t="shared" si="42"/>
        <v>4.3499629500749874E-10</v>
      </c>
      <c r="Q484" s="161"/>
      <c r="R484" s="162"/>
      <c r="S484" s="162"/>
      <c r="T484" s="162"/>
      <c r="U484" s="161"/>
      <c r="V484" s="161"/>
      <c r="W484" s="162"/>
      <c r="X484" s="162"/>
      <c r="Y484" s="162"/>
      <c r="Z484" s="161"/>
      <c r="AA484" s="161"/>
      <c r="AB484" s="162"/>
      <c r="AC484" s="162"/>
      <c r="AD484" s="162"/>
      <c r="AE484" s="161"/>
      <c r="AF484" s="161"/>
      <c r="AG484" s="162"/>
      <c r="AH484" s="162"/>
      <c r="AI484" s="162"/>
      <c r="AJ484" s="161"/>
      <c r="AK484" s="161"/>
      <c r="AL484" s="162"/>
      <c r="AM484" s="162"/>
      <c r="AN484" s="162"/>
      <c r="AO484" s="161"/>
      <c r="AP484" s="161"/>
      <c r="AQ484" s="162"/>
      <c r="AR484" s="162"/>
      <c r="AS484" s="162"/>
      <c r="AT484" s="161"/>
      <c r="AU484" s="161"/>
      <c r="AV484" s="162"/>
      <c r="AW484" s="162"/>
      <c r="AX484" s="162"/>
      <c r="AY484" s="161"/>
      <c r="AZ484" s="161"/>
      <c r="BA484" s="162"/>
      <c r="BB484" s="162"/>
      <c r="BC484" s="162"/>
      <c r="BD484" s="161"/>
      <c r="BE484" s="161"/>
      <c r="BF484" s="162"/>
      <c r="BG484" s="162"/>
      <c r="BH484" s="162"/>
      <c r="BI484" s="161"/>
      <c r="BJ484" s="161"/>
      <c r="BK484" s="162"/>
      <c r="BL484" s="162"/>
      <c r="BM484" s="162"/>
      <c r="BN484" s="161"/>
      <c r="BO484" s="2"/>
      <c r="BP484" s="2">
        <v>4.7000000000000003E-10</v>
      </c>
      <c r="BQ484" s="2">
        <v>5.50981287869</v>
      </c>
      <c r="BR484" s="2">
        <v>12779.4507954208</v>
      </c>
      <c r="BS484" s="2">
        <f t="shared" si="43"/>
        <v>-3.8069540806981779E-10</v>
      </c>
      <c r="BT484" s="161"/>
      <c r="BU484" s="162"/>
      <c r="BV484" s="162"/>
      <c r="BW484" s="162"/>
      <c r="BX484" s="161"/>
      <c r="BY484" s="161"/>
      <c r="BZ484" s="162"/>
      <c r="CA484" s="162"/>
      <c r="CB484" s="162"/>
      <c r="CC484" s="161"/>
      <c r="CD484" s="161"/>
      <c r="CE484" s="162"/>
      <c r="CF484" s="162"/>
      <c r="CG484" s="162"/>
      <c r="CH484" s="161"/>
      <c r="CI484" s="161"/>
      <c r="CJ484" s="162"/>
      <c r="CK484" s="162"/>
      <c r="CL484" s="162"/>
      <c r="CM484" s="161"/>
      <c r="CN484" s="161"/>
      <c r="CO484" s="162"/>
      <c r="CP484" s="162"/>
      <c r="CQ484" s="162"/>
      <c r="CR484" s="161"/>
    </row>
    <row r="485" spans="1:96" ht="12.75">
      <c r="A485" s="161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2">
        <v>1.1700000000000001E-9</v>
      </c>
      <c r="N485" s="2">
        <v>5.17362872063</v>
      </c>
      <c r="O485" s="2">
        <v>34520.309309380798</v>
      </c>
      <c r="P485" s="2">
        <f t="shared" si="42"/>
        <v>-7.519586399614083E-10</v>
      </c>
      <c r="Q485" s="161"/>
      <c r="R485" s="162"/>
      <c r="S485" s="162"/>
      <c r="T485" s="162"/>
      <c r="U485" s="161"/>
      <c r="V485" s="161"/>
      <c r="W485" s="162"/>
      <c r="X485" s="162"/>
      <c r="Y485" s="162"/>
      <c r="Z485" s="161"/>
      <c r="AA485" s="161"/>
      <c r="AB485" s="162"/>
      <c r="AC485" s="162"/>
      <c r="AD485" s="162"/>
      <c r="AE485" s="161"/>
      <c r="AF485" s="161"/>
      <c r="AG485" s="162"/>
      <c r="AH485" s="162"/>
      <c r="AI485" s="162"/>
      <c r="AJ485" s="161"/>
      <c r="AK485" s="161"/>
      <c r="AL485" s="162"/>
      <c r="AM485" s="162"/>
      <c r="AN485" s="162"/>
      <c r="AO485" s="161"/>
      <c r="AP485" s="161"/>
      <c r="AQ485" s="162"/>
      <c r="AR485" s="162"/>
      <c r="AS485" s="162"/>
      <c r="AT485" s="161"/>
      <c r="AU485" s="161"/>
      <c r="AV485" s="162"/>
      <c r="AW485" s="162"/>
      <c r="AX485" s="162"/>
      <c r="AY485" s="161"/>
      <c r="AZ485" s="161"/>
      <c r="BA485" s="162"/>
      <c r="BB485" s="162"/>
      <c r="BC485" s="162"/>
      <c r="BD485" s="161"/>
      <c r="BE485" s="161"/>
      <c r="BF485" s="162"/>
      <c r="BG485" s="162"/>
      <c r="BH485" s="162"/>
      <c r="BI485" s="161"/>
      <c r="BJ485" s="161"/>
      <c r="BK485" s="162"/>
      <c r="BL485" s="162"/>
      <c r="BM485" s="162"/>
      <c r="BN485" s="161"/>
      <c r="BO485" s="2"/>
      <c r="BP485" s="2">
        <v>6.2000000000000003E-10</v>
      </c>
      <c r="BQ485" s="2">
        <v>5.4520907009900004</v>
      </c>
      <c r="BR485" s="2">
        <v>949.17560896980001</v>
      </c>
      <c r="BS485" s="2">
        <f t="shared" si="43"/>
        <v>6.0892242820780564E-10</v>
      </c>
      <c r="BT485" s="161"/>
      <c r="BU485" s="162"/>
      <c r="BV485" s="162"/>
      <c r="BW485" s="162"/>
      <c r="BX485" s="161"/>
      <c r="BY485" s="161"/>
      <c r="BZ485" s="162"/>
      <c r="CA485" s="162"/>
      <c r="CB485" s="162"/>
      <c r="CC485" s="161"/>
      <c r="CD485" s="161"/>
      <c r="CE485" s="162"/>
      <c r="CF485" s="162"/>
      <c r="CG485" s="162"/>
      <c r="CH485" s="161"/>
      <c r="CI485" s="161"/>
      <c r="CJ485" s="162"/>
      <c r="CK485" s="162"/>
      <c r="CL485" s="162"/>
      <c r="CM485" s="161"/>
      <c r="CN485" s="161"/>
      <c r="CO485" s="162"/>
      <c r="CP485" s="162"/>
      <c r="CQ485" s="162"/>
      <c r="CR485" s="161"/>
    </row>
    <row r="486" spans="1:96" ht="12.75">
      <c r="A486" s="161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2">
        <v>1.0000000000000001E-9</v>
      </c>
      <c r="N486" s="2">
        <v>3.9553462818899998</v>
      </c>
      <c r="O486" s="2">
        <v>5547.1993364596001</v>
      </c>
      <c r="P486" s="2">
        <f t="shared" si="42"/>
        <v>-9.781114905438973E-11</v>
      </c>
      <c r="Q486" s="161"/>
      <c r="R486" s="162"/>
      <c r="S486" s="162"/>
      <c r="T486" s="162"/>
      <c r="U486" s="161"/>
      <c r="V486" s="161"/>
      <c r="W486" s="162"/>
      <c r="X486" s="162"/>
      <c r="Y486" s="162"/>
      <c r="Z486" s="161"/>
      <c r="AA486" s="161"/>
      <c r="AB486" s="162"/>
      <c r="AC486" s="162"/>
      <c r="AD486" s="162"/>
      <c r="AE486" s="161"/>
      <c r="AF486" s="161"/>
      <c r="AG486" s="162"/>
      <c r="AH486" s="162"/>
      <c r="AI486" s="162"/>
      <c r="AJ486" s="161"/>
      <c r="AK486" s="161"/>
      <c r="AL486" s="162"/>
      <c r="AM486" s="162"/>
      <c r="AN486" s="162"/>
      <c r="AO486" s="161"/>
      <c r="AP486" s="161"/>
      <c r="AQ486" s="162"/>
      <c r="AR486" s="162"/>
      <c r="AS486" s="162"/>
      <c r="AT486" s="161"/>
      <c r="AU486" s="161"/>
      <c r="AV486" s="162"/>
      <c r="AW486" s="162"/>
      <c r="AX486" s="162"/>
      <c r="AY486" s="161"/>
      <c r="AZ486" s="161"/>
      <c r="BA486" s="162"/>
      <c r="BB486" s="162"/>
      <c r="BC486" s="162"/>
      <c r="BD486" s="161"/>
      <c r="BE486" s="161"/>
      <c r="BF486" s="162"/>
      <c r="BG486" s="162"/>
      <c r="BH486" s="162"/>
      <c r="BI486" s="161"/>
      <c r="BJ486" s="161"/>
      <c r="BK486" s="162"/>
      <c r="BL486" s="162"/>
      <c r="BM486" s="162"/>
      <c r="BN486" s="161"/>
      <c r="BO486" s="2"/>
      <c r="BP486" s="2">
        <v>6.0999999999999996E-10</v>
      </c>
      <c r="BQ486" s="2">
        <v>2.9323797463100001</v>
      </c>
      <c r="BR486" s="2">
        <v>5791.4125575325997</v>
      </c>
      <c r="BS486" s="2">
        <f t="shared" si="43"/>
        <v>-3.7717376517679277E-10</v>
      </c>
      <c r="BT486" s="161"/>
      <c r="BU486" s="162"/>
      <c r="BV486" s="162"/>
      <c r="BW486" s="162"/>
      <c r="BX486" s="161"/>
      <c r="BY486" s="161"/>
      <c r="BZ486" s="162"/>
      <c r="CA486" s="162"/>
      <c r="CB486" s="162"/>
      <c r="CC486" s="161"/>
      <c r="CD486" s="161"/>
      <c r="CE486" s="162"/>
      <c r="CF486" s="162"/>
      <c r="CG486" s="162"/>
      <c r="CH486" s="161"/>
      <c r="CI486" s="161"/>
      <c r="CJ486" s="162"/>
      <c r="CK486" s="162"/>
      <c r="CL486" s="162"/>
      <c r="CM486" s="161"/>
      <c r="CN486" s="161"/>
      <c r="CO486" s="162"/>
      <c r="CP486" s="162"/>
      <c r="CQ486" s="162"/>
      <c r="CR486" s="161"/>
    </row>
    <row r="487" spans="1:96" ht="12.75">
      <c r="A487" s="161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2">
        <v>9.7999999999999992E-10</v>
      </c>
      <c r="N487" s="2">
        <v>1.2811828059799999</v>
      </c>
      <c r="O487" s="2">
        <v>21548.962369291799</v>
      </c>
      <c r="P487" s="2">
        <f t="shared" si="42"/>
        <v>3.7157598172845428E-10</v>
      </c>
      <c r="Q487" s="161"/>
      <c r="R487" s="162"/>
      <c r="S487" s="162"/>
      <c r="T487" s="162"/>
      <c r="U487" s="161"/>
      <c r="V487" s="161"/>
      <c r="W487" s="162"/>
      <c r="X487" s="162"/>
      <c r="Y487" s="162"/>
      <c r="Z487" s="161"/>
      <c r="AA487" s="161"/>
      <c r="AB487" s="162"/>
      <c r="AC487" s="162"/>
      <c r="AD487" s="162"/>
      <c r="AE487" s="161"/>
      <c r="AF487" s="161"/>
      <c r="AG487" s="162"/>
      <c r="AH487" s="162"/>
      <c r="AI487" s="162"/>
      <c r="AJ487" s="161"/>
      <c r="AK487" s="161"/>
      <c r="AL487" s="162"/>
      <c r="AM487" s="162"/>
      <c r="AN487" s="162"/>
      <c r="AO487" s="161"/>
      <c r="AP487" s="161"/>
      <c r="AQ487" s="162"/>
      <c r="AR487" s="162"/>
      <c r="AS487" s="162"/>
      <c r="AT487" s="161"/>
      <c r="AU487" s="161"/>
      <c r="AV487" s="162"/>
      <c r="AW487" s="162"/>
      <c r="AX487" s="162"/>
      <c r="AY487" s="161"/>
      <c r="AZ487" s="161"/>
      <c r="BA487" s="162"/>
      <c r="BB487" s="162"/>
      <c r="BC487" s="162"/>
      <c r="BD487" s="161"/>
      <c r="BE487" s="161"/>
      <c r="BF487" s="162"/>
      <c r="BG487" s="162"/>
      <c r="BH487" s="162"/>
      <c r="BI487" s="161"/>
      <c r="BJ487" s="161"/>
      <c r="BK487" s="162"/>
      <c r="BL487" s="162"/>
      <c r="BM487" s="162"/>
      <c r="BN487" s="161"/>
      <c r="BO487" s="2"/>
      <c r="BP487" s="2">
        <v>4.3999999999999998E-10</v>
      </c>
      <c r="BQ487" s="2">
        <v>2.8744062080199999</v>
      </c>
      <c r="BR487" s="2">
        <v>8584.6616659007996</v>
      </c>
      <c r="BS487" s="2">
        <f t="shared" si="43"/>
        <v>3.2445703723435883E-10</v>
      </c>
      <c r="BT487" s="161"/>
      <c r="BU487" s="162"/>
      <c r="BV487" s="162"/>
      <c r="BW487" s="162"/>
      <c r="BX487" s="161"/>
      <c r="BY487" s="161"/>
      <c r="BZ487" s="162"/>
      <c r="CA487" s="162"/>
      <c r="CB487" s="162"/>
      <c r="CC487" s="161"/>
      <c r="CD487" s="161"/>
      <c r="CE487" s="162"/>
      <c r="CF487" s="162"/>
      <c r="CG487" s="162"/>
      <c r="CH487" s="161"/>
      <c r="CI487" s="161"/>
      <c r="CJ487" s="162"/>
      <c r="CK487" s="162"/>
      <c r="CL487" s="162"/>
      <c r="CM487" s="161"/>
      <c r="CN487" s="161"/>
      <c r="CO487" s="162"/>
      <c r="CP487" s="162"/>
      <c r="CQ487" s="162"/>
      <c r="CR487" s="161"/>
    </row>
    <row r="488" spans="1:96" ht="12.75">
      <c r="A488" s="161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2">
        <v>9.6999999999999996E-10</v>
      </c>
      <c r="N488" s="2">
        <v>3.3471713059199999</v>
      </c>
      <c r="O488" s="2">
        <v>16310.9790457206</v>
      </c>
      <c r="P488" s="2">
        <f t="shared" si="42"/>
        <v>6.2224947950355128E-10</v>
      </c>
      <c r="Q488" s="161"/>
      <c r="R488" s="162"/>
      <c r="S488" s="162"/>
      <c r="T488" s="162"/>
      <c r="U488" s="161"/>
      <c r="V488" s="161"/>
      <c r="W488" s="162"/>
      <c r="X488" s="162"/>
      <c r="Y488" s="162"/>
      <c r="Z488" s="161"/>
      <c r="AA488" s="161"/>
      <c r="AB488" s="162"/>
      <c r="AC488" s="162"/>
      <c r="AD488" s="162"/>
      <c r="AE488" s="161"/>
      <c r="AF488" s="161"/>
      <c r="AG488" s="162"/>
      <c r="AH488" s="162"/>
      <c r="AI488" s="162"/>
      <c r="AJ488" s="161"/>
      <c r="AK488" s="161"/>
      <c r="AL488" s="162"/>
      <c r="AM488" s="162"/>
      <c r="AN488" s="162"/>
      <c r="AO488" s="161"/>
      <c r="AP488" s="161"/>
      <c r="AQ488" s="162"/>
      <c r="AR488" s="162"/>
      <c r="AS488" s="162"/>
      <c r="AT488" s="161"/>
      <c r="AU488" s="161"/>
      <c r="AV488" s="162"/>
      <c r="AW488" s="162"/>
      <c r="AX488" s="162"/>
      <c r="AY488" s="161"/>
      <c r="AZ488" s="161"/>
      <c r="BA488" s="162"/>
      <c r="BB488" s="162"/>
      <c r="BC488" s="162"/>
      <c r="BD488" s="161"/>
      <c r="BE488" s="161"/>
      <c r="BF488" s="162"/>
      <c r="BG488" s="162"/>
      <c r="BH488" s="162"/>
      <c r="BI488" s="161"/>
      <c r="BJ488" s="161"/>
      <c r="BK488" s="162"/>
      <c r="BL488" s="162"/>
      <c r="BM488" s="162"/>
      <c r="BN488" s="161"/>
      <c r="BO488" s="2"/>
      <c r="BP488" s="2">
        <v>4.6000000000000001E-10</v>
      </c>
      <c r="BQ488" s="2">
        <v>4.0314179656000002</v>
      </c>
      <c r="BR488" s="2">
        <v>10667.8004820432</v>
      </c>
      <c r="BS488" s="2">
        <f t="shared" si="43"/>
        <v>6.3783972389694755E-11</v>
      </c>
      <c r="BT488" s="161"/>
      <c r="BU488" s="162"/>
      <c r="BV488" s="162"/>
      <c r="BW488" s="162"/>
      <c r="BX488" s="161"/>
      <c r="BY488" s="161"/>
      <c r="BZ488" s="162"/>
      <c r="CA488" s="162"/>
      <c r="CB488" s="162"/>
      <c r="CC488" s="161"/>
      <c r="CD488" s="161"/>
      <c r="CE488" s="162"/>
      <c r="CF488" s="162"/>
      <c r="CG488" s="162"/>
      <c r="CH488" s="161"/>
      <c r="CI488" s="161"/>
      <c r="CJ488" s="162"/>
      <c r="CK488" s="162"/>
      <c r="CL488" s="162"/>
      <c r="CM488" s="161"/>
      <c r="CN488" s="161"/>
      <c r="CO488" s="162"/>
      <c r="CP488" s="162"/>
      <c r="CQ488" s="162"/>
      <c r="CR488" s="161"/>
    </row>
    <row r="489" spans="1:96" ht="12.75">
      <c r="A489" s="161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2">
        <v>9.7999999999999992E-10</v>
      </c>
      <c r="N489" s="2">
        <v>4.3704190871700002</v>
      </c>
      <c r="O489" s="2">
        <v>34513.263072682799</v>
      </c>
      <c r="P489" s="2">
        <f t="shared" si="42"/>
        <v>6.4754621833014725E-11</v>
      </c>
      <c r="Q489" s="161"/>
      <c r="R489" s="162"/>
      <c r="S489" s="162"/>
      <c r="T489" s="162"/>
      <c r="U489" s="161"/>
      <c r="V489" s="161"/>
      <c r="W489" s="162"/>
      <c r="X489" s="162"/>
      <c r="Y489" s="162"/>
      <c r="Z489" s="161"/>
      <c r="AA489" s="161"/>
      <c r="AB489" s="162"/>
      <c r="AC489" s="162"/>
      <c r="AD489" s="162"/>
      <c r="AE489" s="161"/>
      <c r="AF489" s="161"/>
      <c r="AG489" s="162"/>
      <c r="AH489" s="162"/>
      <c r="AI489" s="162"/>
      <c r="AJ489" s="161"/>
      <c r="AK489" s="161"/>
      <c r="AL489" s="162"/>
      <c r="AM489" s="162"/>
      <c r="AN489" s="162"/>
      <c r="AO489" s="161"/>
      <c r="AP489" s="161"/>
      <c r="AQ489" s="162"/>
      <c r="AR489" s="162"/>
      <c r="AS489" s="162"/>
      <c r="AT489" s="161"/>
      <c r="AU489" s="161"/>
      <c r="AV489" s="162"/>
      <c r="AW489" s="162"/>
      <c r="AX489" s="162"/>
      <c r="AY489" s="161"/>
      <c r="AZ489" s="161"/>
      <c r="BA489" s="162"/>
      <c r="BB489" s="162"/>
      <c r="BC489" s="162"/>
      <c r="BD489" s="161"/>
      <c r="BE489" s="161"/>
      <c r="BF489" s="162"/>
      <c r="BG489" s="162"/>
      <c r="BH489" s="162"/>
      <c r="BI489" s="161"/>
      <c r="BJ489" s="161"/>
      <c r="BK489" s="162"/>
      <c r="BL489" s="162"/>
      <c r="BM489" s="162"/>
      <c r="BN489" s="161"/>
      <c r="BO489" s="2"/>
      <c r="BP489" s="2">
        <v>4.7000000000000003E-10</v>
      </c>
      <c r="BQ489" s="2">
        <v>3.8990293142199999</v>
      </c>
      <c r="BR489" s="2">
        <v>3903.9113764198</v>
      </c>
      <c r="BS489" s="2">
        <f t="shared" si="43"/>
        <v>2.1190591317082263E-10</v>
      </c>
      <c r="BT489" s="161"/>
      <c r="BU489" s="162"/>
      <c r="BV489" s="162"/>
      <c r="BW489" s="162"/>
      <c r="BX489" s="161"/>
      <c r="BY489" s="161"/>
      <c r="BZ489" s="162"/>
      <c r="CA489" s="162"/>
      <c r="CB489" s="162"/>
      <c r="CC489" s="161"/>
      <c r="CD489" s="161"/>
      <c r="CE489" s="162"/>
      <c r="CF489" s="162"/>
      <c r="CG489" s="162"/>
      <c r="CH489" s="161"/>
      <c r="CI489" s="161"/>
      <c r="CJ489" s="162"/>
      <c r="CK489" s="162"/>
      <c r="CL489" s="162"/>
      <c r="CM489" s="161"/>
      <c r="CN489" s="161"/>
      <c r="CO489" s="162"/>
      <c r="CP489" s="162"/>
      <c r="CQ489" s="162"/>
      <c r="CR489" s="161"/>
    </row>
    <row r="490" spans="1:96" ht="12.75">
      <c r="A490" s="161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2">
        <v>1.25E-9</v>
      </c>
      <c r="N490" s="2">
        <v>2.7216443296000001</v>
      </c>
      <c r="O490" s="2">
        <v>24065.807922775501</v>
      </c>
      <c r="P490" s="2">
        <f t="shared" si="42"/>
        <v>4.1319093461088822E-10</v>
      </c>
      <c r="Q490" s="161"/>
      <c r="R490" s="162"/>
      <c r="S490" s="162"/>
      <c r="T490" s="162"/>
      <c r="U490" s="161"/>
      <c r="V490" s="161"/>
      <c r="W490" s="162"/>
      <c r="X490" s="162"/>
      <c r="Y490" s="162"/>
      <c r="Z490" s="161"/>
      <c r="AA490" s="161"/>
      <c r="AB490" s="162"/>
      <c r="AC490" s="162"/>
      <c r="AD490" s="162"/>
      <c r="AE490" s="161"/>
      <c r="AF490" s="161"/>
      <c r="AG490" s="162"/>
      <c r="AH490" s="162"/>
      <c r="AI490" s="162"/>
      <c r="AJ490" s="161"/>
      <c r="AK490" s="161"/>
      <c r="AL490" s="162"/>
      <c r="AM490" s="162"/>
      <c r="AN490" s="162"/>
      <c r="AO490" s="161"/>
      <c r="AP490" s="161"/>
      <c r="AQ490" s="162"/>
      <c r="AR490" s="162"/>
      <c r="AS490" s="162"/>
      <c r="AT490" s="161"/>
      <c r="AU490" s="161"/>
      <c r="AV490" s="162"/>
      <c r="AW490" s="162"/>
      <c r="AX490" s="162"/>
      <c r="AY490" s="161"/>
      <c r="AZ490" s="161"/>
      <c r="BA490" s="162"/>
      <c r="BB490" s="162"/>
      <c r="BC490" s="162"/>
      <c r="BD490" s="161"/>
      <c r="BE490" s="161"/>
      <c r="BF490" s="162"/>
      <c r="BG490" s="162"/>
      <c r="BH490" s="162"/>
      <c r="BI490" s="161"/>
      <c r="BJ490" s="161"/>
      <c r="BK490" s="162"/>
      <c r="BL490" s="162"/>
      <c r="BM490" s="162"/>
      <c r="BN490" s="161"/>
      <c r="BO490" s="2"/>
      <c r="BP490" s="2">
        <v>4.6000000000000001E-10</v>
      </c>
      <c r="BQ490" s="2">
        <v>2.75700467329</v>
      </c>
      <c r="BR490" s="2">
        <v>6993.0088985496996</v>
      </c>
      <c r="BS490" s="2">
        <f t="shared" si="43"/>
        <v>-5.1445231321503036E-11</v>
      </c>
      <c r="BT490" s="161"/>
      <c r="BU490" s="162"/>
      <c r="BV490" s="162"/>
      <c r="BW490" s="162"/>
      <c r="BX490" s="161"/>
      <c r="BY490" s="161"/>
      <c r="BZ490" s="162"/>
      <c r="CA490" s="162"/>
      <c r="CB490" s="162"/>
      <c r="CC490" s="161"/>
      <c r="CD490" s="161"/>
      <c r="CE490" s="162"/>
      <c r="CF490" s="162"/>
      <c r="CG490" s="162"/>
      <c r="CH490" s="161"/>
      <c r="CI490" s="161"/>
      <c r="CJ490" s="162"/>
      <c r="CK490" s="162"/>
      <c r="CL490" s="162"/>
      <c r="CM490" s="161"/>
      <c r="CN490" s="161"/>
      <c r="CO490" s="162"/>
      <c r="CP490" s="162"/>
      <c r="CQ490" s="162"/>
      <c r="CR490" s="161"/>
    </row>
    <row r="491" spans="1:96" ht="12.75">
      <c r="A491" s="161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2">
        <v>1.02E-9</v>
      </c>
      <c r="N491" s="2">
        <v>0.66938025771999998</v>
      </c>
      <c r="O491" s="2">
        <v>10239.5838660108</v>
      </c>
      <c r="P491" s="2">
        <f t="shared" si="42"/>
        <v>9.2113308645233755E-10</v>
      </c>
      <c r="Q491" s="161"/>
      <c r="R491" s="162"/>
      <c r="S491" s="162"/>
      <c r="T491" s="162"/>
      <c r="U491" s="161"/>
      <c r="V491" s="161"/>
      <c r="W491" s="162"/>
      <c r="X491" s="162"/>
      <c r="Y491" s="162"/>
      <c r="Z491" s="161"/>
      <c r="AA491" s="161"/>
      <c r="AB491" s="162"/>
      <c r="AC491" s="162"/>
      <c r="AD491" s="162"/>
      <c r="AE491" s="161"/>
      <c r="AF491" s="161"/>
      <c r="AG491" s="162"/>
      <c r="AH491" s="162"/>
      <c r="AI491" s="162"/>
      <c r="AJ491" s="161"/>
      <c r="AK491" s="161"/>
      <c r="AL491" s="162"/>
      <c r="AM491" s="162"/>
      <c r="AN491" s="162"/>
      <c r="AO491" s="161"/>
      <c r="AP491" s="161"/>
      <c r="AQ491" s="162"/>
      <c r="AR491" s="162"/>
      <c r="AS491" s="162"/>
      <c r="AT491" s="161"/>
      <c r="AU491" s="161"/>
      <c r="AV491" s="162"/>
      <c r="AW491" s="162"/>
      <c r="AX491" s="162"/>
      <c r="AY491" s="161"/>
      <c r="AZ491" s="161"/>
      <c r="BA491" s="162"/>
      <c r="BB491" s="162"/>
      <c r="BC491" s="162"/>
      <c r="BD491" s="161"/>
      <c r="BE491" s="161"/>
      <c r="BF491" s="162"/>
      <c r="BG491" s="162"/>
      <c r="BH491" s="162"/>
      <c r="BI491" s="161"/>
      <c r="BJ491" s="161"/>
      <c r="BK491" s="162"/>
      <c r="BL491" s="162"/>
      <c r="BM491" s="162"/>
      <c r="BN491" s="161"/>
      <c r="BO491" s="2"/>
      <c r="BP491" s="2">
        <v>4.5E-10</v>
      </c>
      <c r="BQ491" s="2">
        <v>1.9338629329999999</v>
      </c>
      <c r="BR491" s="2">
        <v>206.1855484372</v>
      </c>
      <c r="BS491" s="2">
        <f t="shared" si="43"/>
        <v>3.1652187196446127E-10</v>
      </c>
      <c r="BT491" s="161"/>
      <c r="BU491" s="162"/>
      <c r="BV491" s="162"/>
      <c r="BW491" s="162"/>
      <c r="BX491" s="161"/>
      <c r="BY491" s="161"/>
      <c r="BZ491" s="162"/>
      <c r="CA491" s="162"/>
      <c r="CB491" s="162"/>
      <c r="CC491" s="161"/>
      <c r="CD491" s="161"/>
      <c r="CE491" s="162"/>
      <c r="CF491" s="162"/>
      <c r="CG491" s="162"/>
      <c r="CH491" s="161"/>
      <c r="CI491" s="161"/>
      <c r="CJ491" s="162"/>
      <c r="CK491" s="162"/>
      <c r="CL491" s="162"/>
      <c r="CM491" s="161"/>
      <c r="CN491" s="161"/>
      <c r="CO491" s="162"/>
      <c r="CP491" s="162"/>
      <c r="CQ491" s="162"/>
      <c r="CR491" s="161"/>
    </row>
    <row r="492" spans="1:96" ht="12.75">
      <c r="A492" s="161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2">
        <v>1.19E-9</v>
      </c>
      <c r="N492" s="2">
        <v>1.2168947933100001</v>
      </c>
      <c r="O492" s="2">
        <v>1478.8665740644001</v>
      </c>
      <c r="P492" s="2">
        <f t="shared" si="42"/>
        <v>9.1046604612924011E-10</v>
      </c>
      <c r="Q492" s="161"/>
      <c r="R492" s="162"/>
      <c r="S492" s="162"/>
      <c r="T492" s="162"/>
      <c r="U492" s="161"/>
      <c r="V492" s="161"/>
      <c r="W492" s="162"/>
      <c r="X492" s="162"/>
      <c r="Y492" s="162"/>
      <c r="Z492" s="161"/>
      <c r="AA492" s="161"/>
      <c r="AB492" s="162"/>
      <c r="AC492" s="162"/>
      <c r="AD492" s="162"/>
      <c r="AE492" s="161"/>
      <c r="AF492" s="161"/>
      <c r="AG492" s="162"/>
      <c r="AH492" s="162"/>
      <c r="AI492" s="162"/>
      <c r="AJ492" s="161"/>
      <c r="AK492" s="161"/>
      <c r="AL492" s="162"/>
      <c r="AM492" s="162"/>
      <c r="AN492" s="162"/>
      <c r="AO492" s="161"/>
      <c r="AP492" s="161"/>
      <c r="AQ492" s="162"/>
      <c r="AR492" s="162"/>
      <c r="AS492" s="162"/>
      <c r="AT492" s="161"/>
      <c r="AU492" s="161"/>
      <c r="AV492" s="162"/>
      <c r="AW492" s="162"/>
      <c r="AX492" s="162"/>
      <c r="AY492" s="161"/>
      <c r="AZ492" s="161"/>
      <c r="BA492" s="162"/>
      <c r="BB492" s="162"/>
      <c r="BC492" s="162"/>
      <c r="BD492" s="161"/>
      <c r="BE492" s="161"/>
      <c r="BF492" s="162"/>
      <c r="BG492" s="162"/>
      <c r="BH492" s="162"/>
      <c r="BI492" s="161"/>
      <c r="BJ492" s="161"/>
      <c r="BK492" s="162"/>
      <c r="BL492" s="162"/>
      <c r="BM492" s="162"/>
      <c r="BN492" s="161"/>
      <c r="BO492" s="2"/>
      <c r="BP492" s="2">
        <v>4.7000000000000003E-10</v>
      </c>
      <c r="BQ492" s="2">
        <v>2.5767080091199999</v>
      </c>
      <c r="BR492" s="2">
        <v>11492.542675791999</v>
      </c>
      <c r="BS492" s="2">
        <f t="shared" si="43"/>
        <v>-5.4641974298132223E-11</v>
      </c>
      <c r="BT492" s="161"/>
      <c r="BU492" s="162"/>
      <c r="BV492" s="162"/>
      <c r="BW492" s="162"/>
      <c r="BX492" s="161"/>
      <c r="BY492" s="161"/>
      <c r="BZ492" s="162"/>
      <c r="CA492" s="162"/>
      <c r="CB492" s="162"/>
      <c r="CC492" s="161"/>
      <c r="CD492" s="161"/>
      <c r="CE492" s="162"/>
      <c r="CF492" s="162"/>
      <c r="CG492" s="162"/>
      <c r="CH492" s="161"/>
      <c r="CI492" s="161"/>
      <c r="CJ492" s="162"/>
      <c r="CK492" s="162"/>
      <c r="CL492" s="162"/>
      <c r="CM492" s="161"/>
      <c r="CN492" s="161"/>
      <c r="CO492" s="162"/>
      <c r="CP492" s="162"/>
      <c r="CQ492" s="162"/>
      <c r="CR492" s="161"/>
    </row>
    <row r="493" spans="1:96" ht="12.75">
      <c r="A493" s="161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2">
        <v>9.4000000000000006E-10</v>
      </c>
      <c r="N493" s="2">
        <v>1.99595224256</v>
      </c>
      <c r="O493" s="2">
        <v>13362.4497067992</v>
      </c>
      <c r="P493" s="2">
        <f t="shared" si="42"/>
        <v>-9.2746296131131678E-10</v>
      </c>
      <c r="Q493" s="161"/>
      <c r="R493" s="162"/>
      <c r="S493" s="162"/>
      <c r="T493" s="162"/>
      <c r="U493" s="161"/>
      <c r="V493" s="161"/>
      <c r="W493" s="162"/>
      <c r="X493" s="162"/>
      <c r="Y493" s="162"/>
      <c r="Z493" s="161"/>
      <c r="AA493" s="161"/>
      <c r="AB493" s="162"/>
      <c r="AC493" s="162"/>
      <c r="AD493" s="162"/>
      <c r="AE493" s="161"/>
      <c r="AF493" s="161"/>
      <c r="AG493" s="162"/>
      <c r="AH493" s="162"/>
      <c r="AI493" s="162"/>
      <c r="AJ493" s="161"/>
      <c r="AK493" s="161"/>
      <c r="AL493" s="162"/>
      <c r="AM493" s="162"/>
      <c r="AN493" s="162"/>
      <c r="AO493" s="161"/>
      <c r="AP493" s="161"/>
      <c r="AQ493" s="162"/>
      <c r="AR493" s="162"/>
      <c r="AS493" s="162"/>
      <c r="AT493" s="161"/>
      <c r="AU493" s="161"/>
      <c r="AV493" s="162"/>
      <c r="AW493" s="162"/>
      <c r="AX493" s="162"/>
      <c r="AY493" s="161"/>
      <c r="AZ493" s="161"/>
      <c r="BA493" s="162"/>
      <c r="BB493" s="162"/>
      <c r="BC493" s="162"/>
      <c r="BD493" s="161"/>
      <c r="BE493" s="161"/>
      <c r="BF493" s="162"/>
      <c r="BG493" s="162"/>
      <c r="BH493" s="162"/>
      <c r="BI493" s="161"/>
      <c r="BJ493" s="161"/>
      <c r="BK493" s="162"/>
      <c r="BL493" s="162"/>
      <c r="BM493" s="162"/>
      <c r="BN493" s="161"/>
      <c r="BO493" s="2"/>
      <c r="BP493" s="2">
        <v>4.3999999999999998E-10</v>
      </c>
      <c r="BQ493" s="2">
        <v>3.6257022316700001</v>
      </c>
      <c r="BR493" s="2">
        <v>63658.877750837601</v>
      </c>
      <c r="BS493" s="2">
        <f t="shared" si="43"/>
        <v>-3.5841113648197993E-10</v>
      </c>
      <c r="BT493" s="161"/>
      <c r="BU493" s="162"/>
      <c r="BV493" s="162"/>
      <c r="BW493" s="162"/>
      <c r="BX493" s="161"/>
      <c r="BY493" s="161"/>
      <c r="BZ493" s="162"/>
      <c r="CA493" s="162"/>
      <c r="CB493" s="162"/>
      <c r="CC493" s="161"/>
      <c r="CD493" s="161"/>
      <c r="CE493" s="162"/>
      <c r="CF493" s="162"/>
      <c r="CG493" s="162"/>
      <c r="CH493" s="161"/>
      <c r="CI493" s="161"/>
      <c r="CJ493" s="162"/>
      <c r="CK493" s="162"/>
      <c r="CL493" s="162"/>
      <c r="CM493" s="161"/>
      <c r="CN493" s="161"/>
      <c r="CO493" s="162"/>
      <c r="CP493" s="162"/>
      <c r="CQ493" s="162"/>
      <c r="CR493" s="161"/>
    </row>
    <row r="494" spans="1:96" ht="12.75">
      <c r="A494" s="161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2">
        <v>9.4000000000000006E-10</v>
      </c>
      <c r="N494" s="2">
        <v>4.3096598287200001</v>
      </c>
      <c r="O494" s="2">
        <v>26880.319813032602</v>
      </c>
      <c r="P494" s="2">
        <f t="shared" si="42"/>
        <v>9.1796027275147482E-10</v>
      </c>
      <c r="Q494" s="161"/>
      <c r="R494" s="162"/>
      <c r="S494" s="162"/>
      <c r="T494" s="162"/>
      <c r="U494" s="161"/>
      <c r="V494" s="161"/>
      <c r="W494" s="162"/>
      <c r="X494" s="162"/>
      <c r="Y494" s="162"/>
      <c r="Z494" s="161"/>
      <c r="AA494" s="161"/>
      <c r="AB494" s="162"/>
      <c r="AC494" s="162"/>
      <c r="AD494" s="162"/>
      <c r="AE494" s="161"/>
      <c r="AF494" s="161"/>
      <c r="AG494" s="162"/>
      <c r="AH494" s="162"/>
      <c r="AI494" s="162"/>
      <c r="AJ494" s="161"/>
      <c r="AK494" s="161"/>
      <c r="AL494" s="162"/>
      <c r="AM494" s="162"/>
      <c r="AN494" s="162"/>
      <c r="AO494" s="161"/>
      <c r="AP494" s="161"/>
      <c r="AQ494" s="162"/>
      <c r="AR494" s="162"/>
      <c r="AS494" s="162"/>
      <c r="AT494" s="161"/>
      <c r="AU494" s="161"/>
      <c r="AV494" s="162"/>
      <c r="AW494" s="162"/>
      <c r="AX494" s="162"/>
      <c r="AY494" s="161"/>
      <c r="AZ494" s="161"/>
      <c r="BA494" s="162"/>
      <c r="BB494" s="162"/>
      <c r="BC494" s="162"/>
      <c r="BD494" s="161"/>
      <c r="BE494" s="161"/>
      <c r="BF494" s="162"/>
      <c r="BG494" s="162"/>
      <c r="BH494" s="162"/>
      <c r="BI494" s="161"/>
      <c r="BJ494" s="161"/>
      <c r="BK494" s="162"/>
      <c r="BL494" s="162"/>
      <c r="BM494" s="162"/>
      <c r="BN494" s="161"/>
      <c r="BO494" s="2"/>
      <c r="BP494" s="2">
        <v>5.1E-10</v>
      </c>
      <c r="BQ494" s="2">
        <v>0.84536826272999999</v>
      </c>
      <c r="BR494" s="2">
        <v>12345.739057544</v>
      </c>
      <c r="BS494" s="2">
        <f t="shared" si="43"/>
        <v>3.1722433873933019E-11</v>
      </c>
      <c r="BT494" s="161"/>
      <c r="BU494" s="162"/>
      <c r="BV494" s="162"/>
      <c r="BW494" s="162"/>
      <c r="BX494" s="161"/>
      <c r="BY494" s="161"/>
      <c r="BZ494" s="162"/>
      <c r="CA494" s="162"/>
      <c r="CB494" s="162"/>
      <c r="CC494" s="161"/>
      <c r="CD494" s="161"/>
      <c r="CE494" s="162"/>
      <c r="CF494" s="162"/>
      <c r="CG494" s="162"/>
      <c r="CH494" s="161"/>
      <c r="CI494" s="161"/>
      <c r="CJ494" s="162"/>
      <c r="CK494" s="162"/>
      <c r="CL494" s="162"/>
      <c r="CM494" s="161"/>
      <c r="CN494" s="161"/>
      <c r="CO494" s="162"/>
      <c r="CP494" s="162"/>
      <c r="CQ494" s="162"/>
      <c r="CR494" s="161"/>
    </row>
    <row r="495" spans="1:96" ht="12.75">
      <c r="A495" s="161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2">
        <v>9.5000000000000003E-10</v>
      </c>
      <c r="N495" s="2">
        <v>2.8980765753400002</v>
      </c>
      <c r="O495" s="2">
        <v>34911.412076091001</v>
      </c>
      <c r="P495" s="2">
        <f t="shared" si="42"/>
        <v>-5.3988662210248603E-10</v>
      </c>
      <c r="Q495" s="161"/>
      <c r="R495" s="162"/>
      <c r="S495" s="162"/>
      <c r="T495" s="162"/>
      <c r="U495" s="161"/>
      <c r="V495" s="161"/>
      <c r="W495" s="162"/>
      <c r="X495" s="162"/>
      <c r="Y495" s="162"/>
      <c r="Z495" s="161"/>
      <c r="AA495" s="161"/>
      <c r="AB495" s="162"/>
      <c r="AC495" s="162"/>
      <c r="AD495" s="162"/>
      <c r="AE495" s="161"/>
      <c r="AF495" s="161"/>
      <c r="AG495" s="162"/>
      <c r="AH495" s="162"/>
      <c r="AI495" s="162"/>
      <c r="AJ495" s="161"/>
      <c r="AK495" s="161"/>
      <c r="AL495" s="162"/>
      <c r="AM495" s="162"/>
      <c r="AN495" s="162"/>
      <c r="AO495" s="161"/>
      <c r="AP495" s="161"/>
      <c r="AQ495" s="162"/>
      <c r="AR495" s="162"/>
      <c r="AS495" s="162"/>
      <c r="AT495" s="161"/>
      <c r="AU495" s="161"/>
      <c r="AV495" s="162"/>
      <c r="AW495" s="162"/>
      <c r="AX495" s="162"/>
      <c r="AY495" s="161"/>
      <c r="AZ495" s="161"/>
      <c r="BA495" s="162"/>
      <c r="BB495" s="162"/>
      <c r="BC495" s="162"/>
      <c r="BD495" s="161"/>
      <c r="BE495" s="161"/>
      <c r="BF495" s="162"/>
      <c r="BG495" s="162"/>
      <c r="BH495" s="162"/>
      <c r="BI495" s="161"/>
      <c r="BJ495" s="161"/>
      <c r="BK495" s="162"/>
      <c r="BL495" s="162"/>
      <c r="BM495" s="162"/>
      <c r="BN495" s="161"/>
      <c r="BO495" s="2"/>
      <c r="BP495" s="2">
        <v>4.3000000000000001E-10</v>
      </c>
      <c r="BQ495" s="2">
        <v>1.524970172E-2</v>
      </c>
      <c r="BR495" s="2">
        <v>37853.875499382601</v>
      </c>
      <c r="BS495" s="2">
        <f t="shared" si="43"/>
        <v>-3.5037158799456621E-10</v>
      </c>
      <c r="BT495" s="161"/>
      <c r="BU495" s="162"/>
      <c r="BV495" s="162"/>
      <c r="BW495" s="162"/>
      <c r="BX495" s="161"/>
      <c r="BY495" s="161"/>
      <c r="BZ495" s="162"/>
      <c r="CA495" s="162"/>
      <c r="CB495" s="162"/>
      <c r="CC495" s="161"/>
      <c r="CD495" s="161"/>
      <c r="CE495" s="162"/>
      <c r="CF495" s="162"/>
      <c r="CG495" s="162"/>
      <c r="CH495" s="161"/>
      <c r="CI495" s="161"/>
      <c r="CJ495" s="162"/>
      <c r="CK495" s="162"/>
      <c r="CL495" s="162"/>
      <c r="CM495" s="161"/>
      <c r="CN495" s="161"/>
      <c r="CO495" s="162"/>
      <c r="CP495" s="162"/>
      <c r="CQ495" s="162"/>
      <c r="CR495" s="161"/>
    </row>
    <row r="496" spans="1:96" ht="12.75">
      <c r="A496" s="161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2">
        <v>1.0600000000000001E-9</v>
      </c>
      <c r="N496" s="2">
        <v>1.0015665359000001</v>
      </c>
      <c r="O496" s="2">
        <v>16522.659716002199</v>
      </c>
      <c r="P496" s="2">
        <f t="shared" si="42"/>
        <v>-9.3192934188065764E-10</v>
      </c>
      <c r="Q496" s="161"/>
      <c r="R496" s="162"/>
      <c r="S496" s="162"/>
      <c r="T496" s="162"/>
      <c r="U496" s="161"/>
      <c r="V496" s="161"/>
      <c r="W496" s="162"/>
      <c r="X496" s="162"/>
      <c r="Y496" s="162"/>
      <c r="Z496" s="161"/>
      <c r="AA496" s="161"/>
      <c r="AB496" s="162"/>
      <c r="AC496" s="162"/>
      <c r="AD496" s="162"/>
      <c r="AE496" s="161"/>
      <c r="AF496" s="161"/>
      <c r="AG496" s="162"/>
      <c r="AH496" s="162"/>
      <c r="AI496" s="162"/>
      <c r="AJ496" s="161"/>
      <c r="AK496" s="161"/>
      <c r="AL496" s="162"/>
      <c r="AM496" s="162"/>
      <c r="AN496" s="162"/>
      <c r="AO496" s="161"/>
      <c r="AP496" s="161"/>
      <c r="AQ496" s="162"/>
      <c r="AR496" s="162"/>
      <c r="AS496" s="162"/>
      <c r="AT496" s="161"/>
      <c r="AU496" s="161"/>
      <c r="AV496" s="162"/>
      <c r="AW496" s="162"/>
      <c r="AX496" s="162"/>
      <c r="AY496" s="161"/>
      <c r="AZ496" s="161"/>
      <c r="BA496" s="162"/>
      <c r="BB496" s="162"/>
      <c r="BC496" s="162"/>
      <c r="BD496" s="161"/>
      <c r="BE496" s="161"/>
      <c r="BF496" s="162"/>
      <c r="BG496" s="162"/>
      <c r="BH496" s="162"/>
      <c r="BI496" s="161"/>
      <c r="BJ496" s="161"/>
      <c r="BK496" s="162"/>
      <c r="BL496" s="162"/>
      <c r="BM496" s="162"/>
      <c r="BN496" s="161"/>
      <c r="BO496" s="2"/>
      <c r="BP496" s="2">
        <v>4.0999999999999998E-10</v>
      </c>
      <c r="BQ496" s="2">
        <v>3.27146326065</v>
      </c>
      <c r="BR496" s="2">
        <v>8858.3149443206003</v>
      </c>
      <c r="BS496" s="2">
        <f t="shared" si="43"/>
        <v>-1.1763993287571441E-10</v>
      </c>
      <c r="BT496" s="161"/>
      <c r="BU496" s="162"/>
      <c r="BV496" s="162"/>
      <c r="BW496" s="162"/>
      <c r="BX496" s="161"/>
      <c r="BY496" s="161"/>
      <c r="BZ496" s="162"/>
      <c r="CA496" s="162"/>
      <c r="CB496" s="162"/>
      <c r="CC496" s="161"/>
      <c r="CD496" s="161"/>
      <c r="CE496" s="162"/>
      <c r="CF496" s="162"/>
      <c r="CG496" s="162"/>
      <c r="CH496" s="161"/>
      <c r="CI496" s="161"/>
      <c r="CJ496" s="162"/>
      <c r="CK496" s="162"/>
      <c r="CL496" s="162"/>
      <c r="CM496" s="161"/>
      <c r="CN496" s="161"/>
      <c r="CO496" s="162"/>
      <c r="CP496" s="162"/>
      <c r="CQ496" s="162"/>
      <c r="CR496" s="161"/>
    </row>
    <row r="497" spans="1:96" ht="12.75">
      <c r="A497" s="161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2">
        <v>9.6999999999999996E-10</v>
      </c>
      <c r="N497" s="2">
        <v>0.89642320201000003</v>
      </c>
      <c r="O497" s="2">
        <v>71980.633574731095</v>
      </c>
      <c r="P497" s="2">
        <f t="shared" si="42"/>
        <v>-6.9175650236002541E-10</v>
      </c>
      <c r="Q497" s="161"/>
      <c r="R497" s="162"/>
      <c r="S497" s="162"/>
      <c r="T497" s="162"/>
      <c r="U497" s="161"/>
      <c r="V497" s="161"/>
      <c r="W497" s="162"/>
      <c r="X497" s="162"/>
      <c r="Y497" s="162"/>
      <c r="Z497" s="161"/>
      <c r="AA497" s="161"/>
      <c r="AB497" s="162"/>
      <c r="AC497" s="162"/>
      <c r="AD497" s="162"/>
      <c r="AE497" s="161"/>
      <c r="AF497" s="161"/>
      <c r="AG497" s="162"/>
      <c r="AH497" s="162"/>
      <c r="AI497" s="162"/>
      <c r="AJ497" s="161"/>
      <c r="AK497" s="161"/>
      <c r="AL497" s="162"/>
      <c r="AM497" s="162"/>
      <c r="AN497" s="162"/>
      <c r="AO497" s="161"/>
      <c r="AP497" s="161"/>
      <c r="AQ497" s="162"/>
      <c r="AR497" s="162"/>
      <c r="AS497" s="162"/>
      <c r="AT497" s="161"/>
      <c r="AU497" s="161"/>
      <c r="AV497" s="162"/>
      <c r="AW497" s="162"/>
      <c r="AX497" s="162"/>
      <c r="AY497" s="161"/>
      <c r="AZ497" s="161"/>
      <c r="BA497" s="162"/>
      <c r="BB497" s="162"/>
      <c r="BC497" s="162"/>
      <c r="BD497" s="161"/>
      <c r="BE497" s="161"/>
      <c r="BF497" s="162"/>
      <c r="BG497" s="162"/>
      <c r="BH497" s="162"/>
      <c r="BI497" s="161"/>
      <c r="BJ497" s="161"/>
      <c r="BK497" s="162"/>
      <c r="BL497" s="162"/>
      <c r="BM497" s="162"/>
      <c r="BN497" s="161"/>
      <c r="BO497" s="2"/>
      <c r="BP497" s="2">
        <v>4.5E-10</v>
      </c>
      <c r="BQ497" s="2">
        <v>3.0376552121499998</v>
      </c>
      <c r="BR497" s="2">
        <v>65236.221293285402</v>
      </c>
      <c r="BS497" s="2">
        <f t="shared" si="43"/>
        <v>3.8876884805295714E-10</v>
      </c>
      <c r="BT497" s="161"/>
      <c r="BU497" s="162"/>
      <c r="BV497" s="162"/>
      <c r="BW497" s="162"/>
      <c r="BX497" s="161"/>
      <c r="BY497" s="161"/>
      <c r="BZ497" s="162"/>
      <c r="CA497" s="162"/>
      <c r="CB497" s="162"/>
      <c r="CC497" s="161"/>
      <c r="CD497" s="161"/>
      <c r="CE497" s="162"/>
      <c r="CF497" s="162"/>
      <c r="CG497" s="162"/>
      <c r="CH497" s="161"/>
      <c r="CI497" s="161"/>
      <c r="CJ497" s="162"/>
      <c r="CK497" s="162"/>
      <c r="CL497" s="162"/>
      <c r="CM497" s="161"/>
      <c r="CN497" s="161"/>
      <c r="CO497" s="162"/>
      <c r="CP497" s="162"/>
      <c r="CQ497" s="162"/>
      <c r="CR497" s="161"/>
    </row>
    <row r="498" spans="1:96" ht="12.75">
      <c r="A498" s="161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2">
        <v>1.1599999999999999E-9</v>
      </c>
      <c r="N498" s="2">
        <v>4.1996720111599997</v>
      </c>
      <c r="O498" s="2">
        <v>206.70073729660001</v>
      </c>
      <c r="P498" s="2">
        <f t="shared" si="42"/>
        <v>-1.1555126043517437E-9</v>
      </c>
      <c r="Q498" s="161"/>
      <c r="R498" s="162"/>
      <c r="S498" s="162"/>
      <c r="T498" s="162"/>
      <c r="U498" s="161"/>
      <c r="V498" s="161"/>
      <c r="W498" s="162"/>
      <c r="X498" s="162"/>
      <c r="Y498" s="162"/>
      <c r="Z498" s="161"/>
      <c r="AA498" s="161"/>
      <c r="AB498" s="162"/>
      <c r="AC498" s="162"/>
      <c r="AD498" s="162"/>
      <c r="AE498" s="161"/>
      <c r="AF498" s="161"/>
      <c r="AG498" s="162"/>
      <c r="AH498" s="162"/>
      <c r="AI498" s="162"/>
      <c r="AJ498" s="161"/>
      <c r="AK498" s="161"/>
      <c r="AL498" s="162"/>
      <c r="AM498" s="162"/>
      <c r="AN498" s="162"/>
      <c r="AO498" s="161"/>
      <c r="AP498" s="161"/>
      <c r="AQ498" s="162"/>
      <c r="AR498" s="162"/>
      <c r="AS498" s="162"/>
      <c r="AT498" s="161"/>
      <c r="AU498" s="161"/>
      <c r="AV498" s="162"/>
      <c r="AW498" s="162"/>
      <c r="AX498" s="162"/>
      <c r="AY498" s="161"/>
      <c r="AZ498" s="161"/>
      <c r="BA498" s="162"/>
      <c r="BB498" s="162"/>
      <c r="BC498" s="162"/>
      <c r="BD498" s="161"/>
      <c r="BE498" s="161"/>
      <c r="BF498" s="162"/>
      <c r="BG498" s="162"/>
      <c r="BH498" s="162"/>
      <c r="BI498" s="161"/>
      <c r="BJ498" s="161"/>
      <c r="BK498" s="162"/>
      <c r="BL498" s="162"/>
      <c r="BM498" s="162"/>
      <c r="BN498" s="161"/>
      <c r="BO498" s="2"/>
      <c r="BP498" s="2">
        <v>4.7000000000000003E-10</v>
      </c>
      <c r="BQ498" s="2">
        <v>1.44447548944</v>
      </c>
      <c r="BR498" s="2">
        <v>21393.541969857601</v>
      </c>
      <c r="BS498" s="2">
        <f t="shared" si="43"/>
        <v>-2.7922649468057033E-10</v>
      </c>
      <c r="BT498" s="161"/>
      <c r="BU498" s="162"/>
      <c r="BV498" s="162"/>
      <c r="BW498" s="162"/>
      <c r="BX498" s="161"/>
      <c r="BY498" s="161"/>
      <c r="BZ498" s="162"/>
      <c r="CA498" s="162"/>
      <c r="CB498" s="162"/>
      <c r="CC498" s="161"/>
      <c r="CD498" s="161"/>
      <c r="CE498" s="162"/>
      <c r="CF498" s="162"/>
      <c r="CG498" s="162"/>
      <c r="CH498" s="161"/>
      <c r="CI498" s="161"/>
      <c r="CJ498" s="162"/>
      <c r="CK498" s="162"/>
      <c r="CL498" s="162"/>
      <c r="CM498" s="161"/>
      <c r="CN498" s="161"/>
      <c r="CO498" s="162"/>
      <c r="CP498" s="162"/>
      <c r="CQ498" s="162"/>
      <c r="CR498" s="161"/>
    </row>
    <row r="499" spans="1:96" ht="12.75">
      <c r="A499" s="161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2">
        <v>9.900000000000001E-10</v>
      </c>
      <c r="N499" s="2">
        <v>1.3743784771800001</v>
      </c>
      <c r="O499" s="2">
        <v>1039.0266107903999</v>
      </c>
      <c r="P499" s="2">
        <f t="shared" si="42"/>
        <v>-3.1687417734175591E-10</v>
      </c>
      <c r="Q499" s="161"/>
      <c r="R499" s="162"/>
      <c r="S499" s="162"/>
      <c r="T499" s="162"/>
      <c r="U499" s="161"/>
      <c r="V499" s="161"/>
      <c r="W499" s="162"/>
      <c r="X499" s="162"/>
      <c r="Y499" s="162"/>
      <c r="Z499" s="161"/>
      <c r="AA499" s="161"/>
      <c r="AB499" s="162"/>
      <c r="AC499" s="162"/>
      <c r="AD499" s="162"/>
      <c r="AE499" s="161"/>
      <c r="AF499" s="161"/>
      <c r="AG499" s="162"/>
      <c r="AH499" s="162"/>
      <c r="AI499" s="162"/>
      <c r="AJ499" s="161"/>
      <c r="AK499" s="161"/>
      <c r="AL499" s="162"/>
      <c r="AM499" s="162"/>
      <c r="AN499" s="162"/>
      <c r="AO499" s="161"/>
      <c r="AP499" s="161"/>
      <c r="AQ499" s="162"/>
      <c r="AR499" s="162"/>
      <c r="AS499" s="162"/>
      <c r="AT499" s="161"/>
      <c r="AU499" s="161"/>
      <c r="AV499" s="162"/>
      <c r="AW499" s="162"/>
      <c r="AX499" s="162"/>
      <c r="AY499" s="161"/>
      <c r="AZ499" s="161"/>
      <c r="BA499" s="162"/>
      <c r="BB499" s="162"/>
      <c r="BC499" s="162"/>
      <c r="BD499" s="161"/>
      <c r="BE499" s="161"/>
      <c r="BF499" s="162"/>
      <c r="BG499" s="162"/>
      <c r="BH499" s="162"/>
      <c r="BI499" s="161"/>
      <c r="BJ499" s="161"/>
      <c r="BK499" s="162"/>
      <c r="BL499" s="162"/>
      <c r="BM499" s="162"/>
      <c r="BN499" s="161"/>
      <c r="BO499" s="2"/>
      <c r="BP499" s="2">
        <v>5.7999999999999996E-10</v>
      </c>
      <c r="BQ499" s="2">
        <v>5.4584318092700004</v>
      </c>
      <c r="BR499" s="2">
        <v>1975.4925458560001</v>
      </c>
      <c r="BS499" s="2">
        <f t="shared" si="43"/>
        <v>4.0890768379519418E-10</v>
      </c>
      <c r="BT499" s="161"/>
      <c r="BU499" s="162"/>
      <c r="BV499" s="162"/>
      <c r="BW499" s="162"/>
      <c r="BX499" s="161"/>
      <c r="BY499" s="161"/>
      <c r="BZ499" s="162"/>
      <c r="CA499" s="162"/>
      <c r="CB499" s="162"/>
      <c r="CC499" s="161"/>
      <c r="CD499" s="161"/>
      <c r="CE499" s="162"/>
      <c r="CF499" s="162"/>
      <c r="CG499" s="162"/>
      <c r="CH499" s="161"/>
      <c r="CI499" s="161"/>
      <c r="CJ499" s="162"/>
      <c r="CK499" s="162"/>
      <c r="CL499" s="162"/>
      <c r="CM499" s="161"/>
      <c r="CN499" s="161"/>
      <c r="CO499" s="162"/>
      <c r="CP499" s="162"/>
      <c r="CQ499" s="162"/>
      <c r="CR499" s="161"/>
    </row>
    <row r="500" spans="1:96" ht="12.75">
      <c r="A500" s="161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2">
        <v>1.26E-9</v>
      </c>
      <c r="N500" s="2">
        <v>3.21642544972</v>
      </c>
      <c r="O500" s="2">
        <v>305281.94307104801</v>
      </c>
      <c r="P500" s="2">
        <f t="shared" si="42"/>
        <v>9.3448991038722554E-10</v>
      </c>
      <c r="Q500" s="161"/>
      <c r="R500" s="162"/>
      <c r="S500" s="162"/>
      <c r="T500" s="162"/>
      <c r="U500" s="161"/>
      <c r="V500" s="161"/>
      <c r="W500" s="162"/>
      <c r="X500" s="162"/>
      <c r="Y500" s="162"/>
      <c r="Z500" s="161"/>
      <c r="AA500" s="161"/>
      <c r="AB500" s="162"/>
      <c r="AC500" s="162"/>
      <c r="AD500" s="162"/>
      <c r="AE500" s="161"/>
      <c r="AF500" s="161"/>
      <c r="AG500" s="162"/>
      <c r="AH500" s="162"/>
      <c r="AI500" s="162"/>
      <c r="AJ500" s="161"/>
      <c r="AK500" s="161"/>
      <c r="AL500" s="162"/>
      <c r="AM500" s="162"/>
      <c r="AN500" s="162"/>
      <c r="AO500" s="161"/>
      <c r="AP500" s="161"/>
      <c r="AQ500" s="162"/>
      <c r="AR500" s="162"/>
      <c r="AS500" s="162"/>
      <c r="AT500" s="161"/>
      <c r="AU500" s="161"/>
      <c r="AV500" s="162"/>
      <c r="AW500" s="162"/>
      <c r="AX500" s="162"/>
      <c r="AY500" s="161"/>
      <c r="AZ500" s="161"/>
      <c r="BA500" s="162"/>
      <c r="BB500" s="162"/>
      <c r="BC500" s="162"/>
      <c r="BD500" s="161"/>
      <c r="BE500" s="161"/>
      <c r="BF500" s="162"/>
      <c r="BG500" s="162"/>
      <c r="BH500" s="162"/>
      <c r="BI500" s="161"/>
      <c r="BJ500" s="161"/>
      <c r="BK500" s="162"/>
      <c r="BL500" s="162"/>
      <c r="BM500" s="162"/>
      <c r="BN500" s="161"/>
      <c r="BO500" s="2"/>
      <c r="BP500" s="2">
        <v>5.0000000000000003E-10</v>
      </c>
      <c r="BQ500" s="2">
        <v>2.1328552414600002</v>
      </c>
      <c r="BR500" s="2">
        <v>12573.265246983599</v>
      </c>
      <c r="BS500" s="2">
        <f t="shared" si="43"/>
        <v>1.814082544263873E-11</v>
      </c>
      <c r="BT500" s="161"/>
      <c r="BU500" s="162"/>
      <c r="BV500" s="162"/>
      <c r="BW500" s="162"/>
      <c r="BX500" s="161"/>
      <c r="BY500" s="161"/>
      <c r="BZ500" s="162"/>
      <c r="CA500" s="162"/>
      <c r="CB500" s="162"/>
      <c r="CC500" s="161"/>
      <c r="CD500" s="161"/>
      <c r="CE500" s="162"/>
      <c r="CF500" s="162"/>
      <c r="CG500" s="162"/>
      <c r="CH500" s="161"/>
      <c r="CI500" s="161"/>
      <c r="CJ500" s="162"/>
      <c r="CK500" s="162"/>
      <c r="CL500" s="162"/>
      <c r="CM500" s="161"/>
      <c r="CN500" s="161"/>
      <c r="CO500" s="162"/>
      <c r="CP500" s="162"/>
      <c r="CQ500" s="162"/>
      <c r="CR500" s="161"/>
    </row>
    <row r="501" spans="1:96" ht="12.75">
      <c r="A501" s="161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2">
        <v>9.4000000000000006E-10</v>
      </c>
      <c r="N501" s="2">
        <v>0.68997876059999996</v>
      </c>
      <c r="O501" s="2">
        <v>7834.1210726394002</v>
      </c>
      <c r="P501" s="2">
        <f t="shared" si="42"/>
        <v>3.0937726157991473E-10</v>
      </c>
      <c r="Q501" s="161"/>
      <c r="R501" s="162"/>
      <c r="S501" s="162"/>
      <c r="T501" s="162"/>
      <c r="U501" s="161"/>
      <c r="V501" s="161"/>
      <c r="W501" s="162"/>
      <c r="X501" s="162"/>
      <c r="Y501" s="162"/>
      <c r="Z501" s="161"/>
      <c r="AA501" s="161"/>
      <c r="AB501" s="162"/>
      <c r="AC501" s="162"/>
      <c r="AD501" s="162"/>
      <c r="AE501" s="161"/>
      <c r="AF501" s="161"/>
      <c r="AG501" s="162"/>
      <c r="AH501" s="162"/>
      <c r="AI501" s="162"/>
      <c r="AJ501" s="161"/>
      <c r="AK501" s="161"/>
      <c r="AL501" s="162"/>
      <c r="AM501" s="162"/>
      <c r="AN501" s="162"/>
      <c r="AO501" s="161"/>
      <c r="AP501" s="161"/>
      <c r="AQ501" s="162"/>
      <c r="AR501" s="162"/>
      <c r="AS501" s="162"/>
      <c r="AT501" s="161"/>
      <c r="AU501" s="161"/>
      <c r="AV501" s="162"/>
      <c r="AW501" s="162"/>
      <c r="AX501" s="162"/>
      <c r="AY501" s="161"/>
      <c r="AZ501" s="161"/>
      <c r="BA501" s="162"/>
      <c r="BB501" s="162"/>
      <c r="BC501" s="162"/>
      <c r="BD501" s="161"/>
      <c r="BE501" s="161"/>
      <c r="BF501" s="162"/>
      <c r="BG501" s="162"/>
      <c r="BH501" s="162"/>
      <c r="BI501" s="161"/>
      <c r="BJ501" s="161"/>
      <c r="BK501" s="162"/>
      <c r="BL501" s="162"/>
      <c r="BM501" s="162"/>
      <c r="BN501" s="161"/>
      <c r="BO501" s="2"/>
      <c r="BP501" s="2">
        <v>4.0999999999999998E-10</v>
      </c>
      <c r="BQ501" s="2">
        <v>1.32190847146</v>
      </c>
      <c r="BR501" s="2">
        <v>2547.8375382324002</v>
      </c>
      <c r="BS501" s="2">
        <f t="shared" si="43"/>
        <v>3.9840475605509454E-10</v>
      </c>
      <c r="BT501" s="161"/>
      <c r="BU501" s="162"/>
      <c r="BV501" s="162"/>
      <c r="BW501" s="162"/>
      <c r="BX501" s="161"/>
      <c r="BY501" s="161"/>
      <c r="BZ501" s="162"/>
      <c r="CA501" s="162"/>
      <c r="CB501" s="162"/>
      <c r="CC501" s="161"/>
      <c r="CD501" s="161"/>
      <c r="CE501" s="162"/>
      <c r="CF501" s="162"/>
      <c r="CG501" s="162"/>
      <c r="CH501" s="161"/>
      <c r="CI501" s="161"/>
      <c r="CJ501" s="162"/>
      <c r="CK501" s="162"/>
      <c r="CL501" s="162"/>
      <c r="CM501" s="161"/>
      <c r="CN501" s="161"/>
      <c r="CO501" s="162"/>
      <c r="CP501" s="162"/>
      <c r="CQ501" s="162"/>
      <c r="CR501" s="161"/>
    </row>
    <row r="502" spans="1:96" ht="12.75">
      <c r="A502" s="161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2">
        <v>9.4000000000000006E-10</v>
      </c>
      <c r="N502" s="2">
        <v>5.5813221860600004</v>
      </c>
      <c r="O502" s="2">
        <v>3104.9300594237998</v>
      </c>
      <c r="P502" s="2">
        <f t="shared" si="42"/>
        <v>5.6031883458521314E-10</v>
      </c>
      <c r="Q502" s="161"/>
      <c r="R502" s="162"/>
      <c r="S502" s="162"/>
      <c r="T502" s="162"/>
      <c r="U502" s="161"/>
      <c r="V502" s="161"/>
      <c r="W502" s="162"/>
      <c r="X502" s="162"/>
      <c r="Y502" s="162"/>
      <c r="Z502" s="161"/>
      <c r="AA502" s="161"/>
      <c r="AB502" s="162"/>
      <c r="AC502" s="162"/>
      <c r="AD502" s="162"/>
      <c r="AE502" s="161"/>
      <c r="AF502" s="161"/>
      <c r="AG502" s="162"/>
      <c r="AH502" s="162"/>
      <c r="AI502" s="162"/>
      <c r="AJ502" s="161"/>
      <c r="AK502" s="161"/>
      <c r="AL502" s="162"/>
      <c r="AM502" s="162"/>
      <c r="AN502" s="162"/>
      <c r="AO502" s="161"/>
      <c r="AP502" s="161"/>
      <c r="AQ502" s="162"/>
      <c r="AR502" s="162"/>
      <c r="AS502" s="162"/>
      <c r="AT502" s="161"/>
      <c r="AU502" s="161"/>
      <c r="AV502" s="162"/>
      <c r="AW502" s="162"/>
      <c r="AX502" s="162"/>
      <c r="AY502" s="161"/>
      <c r="AZ502" s="161"/>
      <c r="BA502" s="162"/>
      <c r="BB502" s="162"/>
      <c r="BC502" s="162"/>
      <c r="BD502" s="161"/>
      <c r="BE502" s="161"/>
      <c r="BF502" s="162"/>
      <c r="BG502" s="162"/>
      <c r="BH502" s="162"/>
      <c r="BI502" s="161"/>
      <c r="BJ502" s="161"/>
      <c r="BK502" s="162"/>
      <c r="BL502" s="162"/>
      <c r="BM502" s="162"/>
      <c r="BN502" s="161"/>
      <c r="BO502" s="2"/>
      <c r="BP502" s="2">
        <v>4.7000000000000003E-10</v>
      </c>
      <c r="BQ502" s="2">
        <v>3.67579608544</v>
      </c>
      <c r="BR502" s="2">
        <v>28313.288804660999</v>
      </c>
      <c r="BS502" s="2">
        <f t="shared" si="43"/>
        <v>-3.8012160417183198E-10</v>
      </c>
      <c r="BT502" s="161"/>
      <c r="BU502" s="162"/>
      <c r="BV502" s="162"/>
      <c r="BW502" s="162"/>
      <c r="BX502" s="161"/>
      <c r="BY502" s="161"/>
      <c r="BZ502" s="162"/>
      <c r="CA502" s="162"/>
      <c r="CB502" s="162"/>
      <c r="CC502" s="161"/>
      <c r="CD502" s="161"/>
      <c r="CE502" s="162"/>
      <c r="CF502" s="162"/>
      <c r="CG502" s="162"/>
      <c r="CH502" s="161"/>
      <c r="CI502" s="161"/>
      <c r="CJ502" s="162"/>
      <c r="CK502" s="162"/>
      <c r="CL502" s="162"/>
      <c r="CM502" s="161"/>
      <c r="CN502" s="161"/>
      <c r="CO502" s="162"/>
      <c r="CP502" s="162"/>
      <c r="CQ502" s="162"/>
      <c r="CR502" s="161"/>
    </row>
    <row r="503" spans="1:96" ht="12.75">
      <c r="A503" s="161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2">
        <v>9.5000000000000003E-10</v>
      </c>
      <c r="N503" s="2">
        <v>3.0382374110999999</v>
      </c>
      <c r="O503" s="2">
        <v>8982.8106693089976</v>
      </c>
      <c r="P503" s="2">
        <f t="shared" si="42"/>
        <v>-8.9034149850486795E-10</v>
      </c>
      <c r="Q503" s="161"/>
      <c r="R503" s="162"/>
      <c r="S503" s="162"/>
      <c r="T503" s="162"/>
      <c r="U503" s="161"/>
      <c r="V503" s="161"/>
      <c r="W503" s="162"/>
      <c r="X503" s="162"/>
      <c r="Y503" s="162"/>
      <c r="Z503" s="161"/>
      <c r="AA503" s="161"/>
      <c r="AB503" s="162"/>
      <c r="AC503" s="162"/>
      <c r="AD503" s="162"/>
      <c r="AE503" s="161"/>
      <c r="AF503" s="161"/>
      <c r="AG503" s="162"/>
      <c r="AH503" s="162"/>
      <c r="AI503" s="162"/>
      <c r="AJ503" s="161"/>
      <c r="AK503" s="161"/>
      <c r="AL503" s="162"/>
      <c r="AM503" s="162"/>
      <c r="AN503" s="162"/>
      <c r="AO503" s="161"/>
      <c r="AP503" s="161"/>
      <c r="AQ503" s="162"/>
      <c r="AR503" s="162"/>
      <c r="AS503" s="162"/>
      <c r="AT503" s="161"/>
      <c r="AU503" s="161"/>
      <c r="AV503" s="162"/>
      <c r="AW503" s="162"/>
      <c r="AX503" s="162"/>
      <c r="AY503" s="161"/>
      <c r="AZ503" s="161"/>
      <c r="BA503" s="162"/>
      <c r="BB503" s="162"/>
      <c r="BC503" s="162"/>
      <c r="BD503" s="161"/>
      <c r="BE503" s="161"/>
      <c r="BF503" s="162"/>
      <c r="BG503" s="162"/>
      <c r="BH503" s="162"/>
      <c r="BI503" s="161"/>
      <c r="BJ503" s="161"/>
      <c r="BK503" s="162"/>
      <c r="BL503" s="162"/>
      <c r="BM503" s="162"/>
      <c r="BN503" s="161"/>
      <c r="BO503" s="2"/>
      <c r="BP503" s="2">
        <v>4.0999999999999998E-10</v>
      </c>
      <c r="BQ503" s="2">
        <v>2.2401347512600003</v>
      </c>
      <c r="BR503" s="2">
        <v>8273.8208670324002</v>
      </c>
      <c r="BS503" s="2">
        <f t="shared" si="43"/>
        <v>3.8547517805097722E-10</v>
      </c>
      <c r="BT503" s="161"/>
      <c r="BU503" s="162"/>
      <c r="BV503" s="162"/>
      <c r="BW503" s="162"/>
      <c r="BX503" s="161"/>
      <c r="BY503" s="161"/>
      <c r="BZ503" s="162"/>
      <c r="CA503" s="162"/>
      <c r="CB503" s="162"/>
      <c r="CC503" s="161"/>
      <c r="CD503" s="161"/>
      <c r="CE503" s="162"/>
      <c r="CF503" s="162"/>
      <c r="CG503" s="162"/>
      <c r="CH503" s="161"/>
      <c r="CI503" s="161"/>
      <c r="CJ503" s="162"/>
      <c r="CK503" s="162"/>
      <c r="CL503" s="162"/>
      <c r="CM503" s="161"/>
      <c r="CN503" s="161"/>
      <c r="CO503" s="162"/>
      <c r="CP503" s="162"/>
      <c r="CQ503" s="162"/>
      <c r="CR503" s="161"/>
    </row>
    <row r="504" spans="1:96" ht="12.75">
      <c r="A504" s="161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2">
        <v>1.08E-9</v>
      </c>
      <c r="N504" s="2">
        <v>0.52696637156000004</v>
      </c>
      <c r="O504" s="2">
        <v>276.74577186440001</v>
      </c>
      <c r="P504" s="2">
        <f t="shared" si="42"/>
        <v>5.76720926914033E-10</v>
      </c>
      <c r="Q504" s="161"/>
      <c r="R504" s="162"/>
      <c r="S504" s="162"/>
      <c r="T504" s="162"/>
      <c r="U504" s="161"/>
      <c r="V504" s="161"/>
      <c r="W504" s="162"/>
      <c r="X504" s="162"/>
      <c r="Y504" s="162"/>
      <c r="Z504" s="161"/>
      <c r="AA504" s="161"/>
      <c r="AB504" s="162"/>
      <c r="AC504" s="162"/>
      <c r="AD504" s="162"/>
      <c r="AE504" s="161"/>
      <c r="AF504" s="161"/>
      <c r="AG504" s="162"/>
      <c r="AH504" s="162"/>
      <c r="AI504" s="162"/>
      <c r="AJ504" s="161"/>
      <c r="AK504" s="161"/>
      <c r="AL504" s="162"/>
      <c r="AM504" s="162"/>
      <c r="AN504" s="162"/>
      <c r="AO504" s="161"/>
      <c r="AP504" s="161"/>
      <c r="AQ504" s="162"/>
      <c r="AR504" s="162"/>
      <c r="AS504" s="162"/>
      <c r="AT504" s="161"/>
      <c r="AU504" s="161"/>
      <c r="AV504" s="162"/>
      <c r="AW504" s="162"/>
      <c r="AX504" s="162"/>
      <c r="AY504" s="161"/>
      <c r="AZ504" s="161"/>
      <c r="BA504" s="162"/>
      <c r="BB504" s="162"/>
      <c r="BC504" s="162"/>
      <c r="BD504" s="161"/>
      <c r="BE504" s="161"/>
      <c r="BF504" s="162"/>
      <c r="BG504" s="162"/>
      <c r="BH504" s="162"/>
      <c r="BI504" s="161"/>
      <c r="BJ504" s="161"/>
      <c r="BK504" s="162"/>
      <c r="BL504" s="162"/>
      <c r="BM504" s="162"/>
      <c r="BN504" s="161"/>
      <c r="BO504" s="2"/>
      <c r="BP504" s="2">
        <v>4.7000000000000003E-10</v>
      </c>
      <c r="BQ504" s="2">
        <v>6.2143898595299998</v>
      </c>
      <c r="BR504" s="2">
        <v>10991.305898700601</v>
      </c>
      <c r="BS504" s="2">
        <f t="shared" si="43"/>
        <v>-1.163542994482617E-10</v>
      </c>
      <c r="BT504" s="161"/>
      <c r="BU504" s="162"/>
      <c r="BV504" s="162"/>
      <c r="BW504" s="162"/>
      <c r="BX504" s="161"/>
      <c r="BY504" s="161"/>
      <c r="BZ504" s="162"/>
      <c r="CA504" s="162"/>
      <c r="CB504" s="162"/>
      <c r="CC504" s="161"/>
      <c r="CD504" s="161"/>
      <c r="CE504" s="162"/>
      <c r="CF504" s="162"/>
      <c r="CG504" s="162"/>
      <c r="CH504" s="161"/>
      <c r="CI504" s="161"/>
      <c r="CJ504" s="162"/>
      <c r="CK504" s="162"/>
      <c r="CL504" s="162"/>
      <c r="CM504" s="161"/>
      <c r="CN504" s="161"/>
      <c r="CO504" s="162"/>
      <c r="CP504" s="162"/>
      <c r="CQ504" s="162"/>
      <c r="CR504" s="161"/>
    </row>
    <row r="505" spans="1:96" ht="12.75">
      <c r="A505" s="161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2">
        <v>1.2400000000000001E-9</v>
      </c>
      <c r="N505" s="2">
        <v>3.4389986268300001</v>
      </c>
      <c r="O505" s="2">
        <v>172146.97134054001</v>
      </c>
      <c r="P505" s="2">
        <f t="shared" si="42"/>
        <v>-8.089052499631523E-10</v>
      </c>
      <c r="Q505" s="161"/>
      <c r="R505" s="162"/>
      <c r="S505" s="162"/>
      <c r="T505" s="162"/>
      <c r="U505" s="161"/>
      <c r="V505" s="161"/>
      <c r="W505" s="162"/>
      <c r="X505" s="162"/>
      <c r="Y505" s="162"/>
      <c r="Z505" s="161"/>
      <c r="AA505" s="161"/>
      <c r="AB505" s="162"/>
      <c r="AC505" s="162"/>
      <c r="AD505" s="162"/>
      <c r="AE505" s="161"/>
      <c r="AF505" s="161"/>
      <c r="AG505" s="162"/>
      <c r="AH505" s="162"/>
      <c r="AI505" s="162"/>
      <c r="AJ505" s="161"/>
      <c r="AK505" s="161"/>
      <c r="AL505" s="162"/>
      <c r="AM505" s="162"/>
      <c r="AN505" s="162"/>
      <c r="AO505" s="161"/>
      <c r="AP505" s="161"/>
      <c r="AQ505" s="162"/>
      <c r="AR505" s="162"/>
      <c r="AS505" s="162"/>
      <c r="AT505" s="161"/>
      <c r="AU505" s="161"/>
      <c r="AV505" s="162"/>
      <c r="AW505" s="162"/>
      <c r="AX505" s="162"/>
      <c r="AY505" s="161"/>
      <c r="AZ505" s="161"/>
      <c r="BA505" s="162"/>
      <c r="BB505" s="162"/>
      <c r="BC505" s="162"/>
      <c r="BD505" s="161"/>
      <c r="BE505" s="161"/>
      <c r="BF505" s="162"/>
      <c r="BG505" s="162"/>
      <c r="BH505" s="162"/>
      <c r="BI505" s="161"/>
      <c r="BJ505" s="161"/>
      <c r="BK505" s="162"/>
      <c r="BL505" s="162"/>
      <c r="BM505" s="162"/>
      <c r="BN505" s="161"/>
      <c r="BO505" s="2"/>
      <c r="BP505" s="2">
        <v>4.2E-10</v>
      </c>
      <c r="BQ505" s="2">
        <v>3.0163181735000002</v>
      </c>
      <c r="BR505" s="2">
        <v>853.19638175199998</v>
      </c>
      <c r="BS505" s="2">
        <f t="shared" si="43"/>
        <v>-6.0061333025815206E-11</v>
      </c>
      <c r="BT505" s="161"/>
      <c r="BU505" s="162"/>
      <c r="BV505" s="162"/>
      <c r="BW505" s="162"/>
      <c r="BX505" s="161"/>
      <c r="BY505" s="161"/>
      <c r="BZ505" s="162"/>
      <c r="CA505" s="162"/>
      <c r="CB505" s="162"/>
      <c r="CC505" s="161"/>
      <c r="CD505" s="161"/>
      <c r="CE505" s="162"/>
      <c r="CF505" s="162"/>
      <c r="CG505" s="162"/>
      <c r="CH505" s="161"/>
      <c r="CI505" s="161"/>
      <c r="CJ505" s="162"/>
      <c r="CK505" s="162"/>
      <c r="CL505" s="162"/>
      <c r="CM505" s="161"/>
      <c r="CN505" s="161"/>
      <c r="CO505" s="162"/>
      <c r="CP505" s="162"/>
      <c r="CQ505" s="162"/>
      <c r="CR505" s="161"/>
    </row>
    <row r="506" spans="1:96" ht="12.75">
      <c r="A506" s="161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2">
        <v>1.02E-9</v>
      </c>
      <c r="N506" s="2">
        <v>1.04031728553</v>
      </c>
      <c r="O506" s="2">
        <v>95143.132920978096</v>
      </c>
      <c r="P506" s="2">
        <f t="shared" si="42"/>
        <v>2.7300809425691084E-10</v>
      </c>
      <c r="Q506" s="161"/>
      <c r="R506" s="162"/>
      <c r="S506" s="162"/>
      <c r="T506" s="162"/>
      <c r="U506" s="161"/>
      <c r="V506" s="161"/>
      <c r="W506" s="162"/>
      <c r="X506" s="162"/>
      <c r="Y506" s="162"/>
      <c r="Z506" s="161"/>
      <c r="AA506" s="161"/>
      <c r="AB506" s="162"/>
      <c r="AC506" s="162"/>
      <c r="AD506" s="162"/>
      <c r="AE506" s="161"/>
      <c r="AF506" s="161"/>
      <c r="AG506" s="162"/>
      <c r="AH506" s="162"/>
      <c r="AI506" s="162"/>
      <c r="AJ506" s="161"/>
      <c r="AK506" s="161"/>
      <c r="AL506" s="162"/>
      <c r="AM506" s="162"/>
      <c r="AN506" s="162"/>
      <c r="AO506" s="161"/>
      <c r="AP506" s="161"/>
      <c r="AQ506" s="162"/>
      <c r="AR506" s="162"/>
      <c r="AS506" s="162"/>
      <c r="AT506" s="161"/>
      <c r="AU506" s="161"/>
      <c r="AV506" s="162"/>
      <c r="AW506" s="162"/>
      <c r="AX506" s="162"/>
      <c r="AY506" s="161"/>
      <c r="AZ506" s="161"/>
      <c r="BA506" s="162"/>
      <c r="BB506" s="162"/>
      <c r="BC506" s="162"/>
      <c r="BD506" s="161"/>
      <c r="BE506" s="161"/>
      <c r="BF506" s="162"/>
      <c r="BG506" s="162"/>
      <c r="BH506" s="162"/>
      <c r="BI506" s="161"/>
      <c r="BJ506" s="161"/>
      <c r="BK506" s="162"/>
      <c r="BL506" s="162"/>
      <c r="BM506" s="162"/>
      <c r="BN506" s="161"/>
      <c r="BO506" s="2"/>
      <c r="BP506" s="2">
        <v>5.6000000000000003E-10</v>
      </c>
      <c r="BQ506" s="2">
        <v>1.0977369018100001</v>
      </c>
      <c r="BR506" s="2">
        <v>77376.201022407506</v>
      </c>
      <c r="BS506" s="2">
        <f t="shared" si="43"/>
        <v>4.4113721126170786E-10</v>
      </c>
      <c r="BT506" s="161"/>
      <c r="BU506" s="162"/>
      <c r="BV506" s="162"/>
      <c r="BW506" s="162"/>
      <c r="BX506" s="161"/>
      <c r="BY506" s="161"/>
      <c r="BZ506" s="162"/>
      <c r="CA506" s="162"/>
      <c r="CB506" s="162"/>
      <c r="CC506" s="161"/>
      <c r="CD506" s="161"/>
      <c r="CE506" s="162"/>
      <c r="CF506" s="162"/>
      <c r="CG506" s="162"/>
      <c r="CH506" s="161"/>
      <c r="CI506" s="161"/>
      <c r="CJ506" s="162"/>
      <c r="CK506" s="162"/>
      <c r="CL506" s="162"/>
      <c r="CM506" s="161"/>
      <c r="CN506" s="161"/>
      <c r="CO506" s="162"/>
      <c r="CP506" s="162"/>
      <c r="CQ506" s="162"/>
      <c r="CR506" s="161"/>
    </row>
    <row r="507" spans="1:96" ht="12.75">
      <c r="A507" s="161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2">
        <v>1.0399999999999999E-9</v>
      </c>
      <c r="N507" s="2">
        <v>3.3921858621799998</v>
      </c>
      <c r="O507" s="2">
        <v>290.97286586600001</v>
      </c>
      <c r="P507" s="2">
        <f t="shared" si="42"/>
        <v>-2.1483401822310571E-10</v>
      </c>
      <c r="Q507" s="161"/>
      <c r="R507" s="162"/>
      <c r="S507" s="162"/>
      <c r="T507" s="162"/>
      <c r="U507" s="161"/>
      <c r="V507" s="161"/>
      <c r="W507" s="162"/>
      <c r="X507" s="162"/>
      <c r="Y507" s="162"/>
      <c r="Z507" s="161"/>
      <c r="AA507" s="161"/>
      <c r="AB507" s="162"/>
      <c r="AC507" s="162"/>
      <c r="AD507" s="162"/>
      <c r="AE507" s="161"/>
      <c r="AF507" s="161"/>
      <c r="AG507" s="162"/>
      <c r="AH507" s="162"/>
      <c r="AI507" s="162"/>
      <c r="AJ507" s="161"/>
      <c r="AK507" s="161"/>
      <c r="AL507" s="162"/>
      <c r="AM507" s="162"/>
      <c r="AN507" s="162"/>
      <c r="AO507" s="161"/>
      <c r="AP507" s="161"/>
      <c r="AQ507" s="162"/>
      <c r="AR507" s="162"/>
      <c r="AS507" s="162"/>
      <c r="AT507" s="161"/>
      <c r="AU507" s="161"/>
      <c r="AV507" s="162"/>
      <c r="AW507" s="162"/>
      <c r="AX507" s="162"/>
      <c r="AY507" s="161"/>
      <c r="AZ507" s="161"/>
      <c r="BA507" s="162"/>
      <c r="BB507" s="162"/>
      <c r="BC507" s="162"/>
      <c r="BD507" s="161"/>
      <c r="BE507" s="161"/>
      <c r="BF507" s="162"/>
      <c r="BG507" s="162"/>
      <c r="BH507" s="162"/>
      <c r="BI507" s="161"/>
      <c r="BJ507" s="161"/>
      <c r="BK507" s="162"/>
      <c r="BL507" s="162"/>
      <c r="BM507" s="162"/>
      <c r="BN507" s="161"/>
      <c r="BO507" s="2"/>
      <c r="BP507" s="2">
        <v>4.0000000000000001E-10</v>
      </c>
      <c r="BQ507" s="2">
        <v>2.3569854104100001</v>
      </c>
      <c r="BR507" s="2">
        <v>2699.7348193175999</v>
      </c>
      <c r="BS507" s="2">
        <f t="shared" si="43"/>
        <v>3.9958564400587294E-10</v>
      </c>
      <c r="BT507" s="161"/>
      <c r="BU507" s="162"/>
      <c r="BV507" s="162"/>
      <c r="BW507" s="162"/>
      <c r="BX507" s="161"/>
      <c r="BY507" s="161"/>
      <c r="BZ507" s="162"/>
      <c r="CA507" s="162"/>
      <c r="CB507" s="162"/>
      <c r="CC507" s="161"/>
      <c r="CD507" s="161"/>
      <c r="CE507" s="162"/>
      <c r="CF507" s="162"/>
      <c r="CG507" s="162"/>
      <c r="CH507" s="161"/>
      <c r="CI507" s="161"/>
      <c r="CJ507" s="162"/>
      <c r="CK507" s="162"/>
      <c r="CL507" s="162"/>
      <c r="CM507" s="161"/>
      <c r="CN507" s="161"/>
      <c r="CO507" s="162"/>
      <c r="CP507" s="162"/>
      <c r="CQ507" s="162"/>
      <c r="CR507" s="161"/>
    </row>
    <row r="508" spans="1:96" ht="12.75">
      <c r="A508" s="161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2">
        <v>1.0999999999999999E-9</v>
      </c>
      <c r="N508" s="2">
        <v>3.6820587743300002</v>
      </c>
      <c r="O508" s="2">
        <v>22380.755800274001</v>
      </c>
      <c r="P508" s="2">
        <f t="shared" si="42"/>
        <v>5.6709782099936347E-10</v>
      </c>
      <c r="Q508" s="161"/>
      <c r="R508" s="162"/>
      <c r="S508" s="162"/>
      <c r="T508" s="162"/>
      <c r="U508" s="161"/>
      <c r="V508" s="161"/>
      <c r="W508" s="162"/>
      <c r="X508" s="162"/>
      <c r="Y508" s="162"/>
      <c r="Z508" s="161"/>
      <c r="AA508" s="161"/>
      <c r="AB508" s="162"/>
      <c r="AC508" s="162"/>
      <c r="AD508" s="162"/>
      <c r="AE508" s="161"/>
      <c r="AF508" s="161"/>
      <c r="AG508" s="162"/>
      <c r="AH508" s="162"/>
      <c r="AI508" s="162"/>
      <c r="AJ508" s="161"/>
      <c r="AK508" s="161"/>
      <c r="AL508" s="162"/>
      <c r="AM508" s="162"/>
      <c r="AN508" s="162"/>
      <c r="AO508" s="161"/>
      <c r="AP508" s="161"/>
      <c r="AQ508" s="162"/>
      <c r="AR508" s="162"/>
      <c r="AS508" s="162"/>
      <c r="AT508" s="161"/>
      <c r="AU508" s="161"/>
      <c r="AV508" s="162"/>
      <c r="AW508" s="162"/>
      <c r="AX508" s="162"/>
      <c r="AY508" s="161"/>
      <c r="AZ508" s="161"/>
      <c r="BA508" s="162"/>
      <c r="BB508" s="162"/>
      <c r="BC508" s="162"/>
      <c r="BD508" s="161"/>
      <c r="BE508" s="161"/>
      <c r="BF508" s="162"/>
      <c r="BG508" s="162"/>
      <c r="BH508" s="162"/>
      <c r="BI508" s="161"/>
      <c r="BJ508" s="161"/>
      <c r="BK508" s="162"/>
      <c r="BL508" s="162"/>
      <c r="BM508" s="162"/>
      <c r="BN508" s="161"/>
      <c r="BO508" s="2"/>
      <c r="BP508" s="2">
        <v>4.3000000000000001E-10</v>
      </c>
      <c r="BQ508" s="2">
        <v>5.2803089845900004</v>
      </c>
      <c r="BR508" s="2">
        <v>17796.9591667858</v>
      </c>
      <c r="BS508" s="2">
        <f t="shared" si="43"/>
        <v>2.832918592603558E-10</v>
      </c>
      <c r="BT508" s="161"/>
      <c r="BU508" s="162"/>
      <c r="BV508" s="162"/>
      <c r="BW508" s="162"/>
      <c r="BX508" s="161"/>
      <c r="BY508" s="161"/>
      <c r="BZ508" s="162"/>
      <c r="CA508" s="162"/>
      <c r="CB508" s="162"/>
      <c r="CC508" s="161"/>
      <c r="CD508" s="161"/>
      <c r="CE508" s="162"/>
      <c r="CF508" s="162"/>
      <c r="CG508" s="162"/>
      <c r="CH508" s="161"/>
      <c r="CI508" s="161"/>
      <c r="CJ508" s="162"/>
      <c r="CK508" s="162"/>
      <c r="CL508" s="162"/>
      <c r="CM508" s="161"/>
      <c r="CN508" s="161"/>
      <c r="CO508" s="162"/>
      <c r="CP508" s="162"/>
      <c r="CQ508" s="162"/>
      <c r="CR508" s="161"/>
    </row>
    <row r="509" spans="1:96" ht="12.75">
      <c r="A509" s="161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2">
        <v>1.1700000000000001E-9</v>
      </c>
      <c r="N509" s="2">
        <v>0.78475956901999999</v>
      </c>
      <c r="O509" s="2">
        <v>83286.914269553497</v>
      </c>
      <c r="P509" s="2">
        <f t="shared" si="42"/>
        <v>-8.0797982507231852E-10</v>
      </c>
      <c r="Q509" s="161"/>
      <c r="R509" s="162"/>
      <c r="S509" s="162"/>
      <c r="T509" s="162"/>
      <c r="U509" s="161"/>
      <c r="V509" s="161"/>
      <c r="W509" s="162"/>
      <c r="X509" s="162"/>
      <c r="Y509" s="162"/>
      <c r="Z509" s="161"/>
      <c r="AA509" s="161"/>
      <c r="AB509" s="162"/>
      <c r="AC509" s="162"/>
      <c r="AD509" s="162"/>
      <c r="AE509" s="161"/>
      <c r="AF509" s="161"/>
      <c r="AG509" s="162"/>
      <c r="AH509" s="162"/>
      <c r="AI509" s="162"/>
      <c r="AJ509" s="161"/>
      <c r="AK509" s="161"/>
      <c r="AL509" s="162"/>
      <c r="AM509" s="162"/>
      <c r="AN509" s="162"/>
      <c r="AO509" s="161"/>
      <c r="AP509" s="161"/>
      <c r="AQ509" s="162"/>
      <c r="AR509" s="162"/>
      <c r="AS509" s="162"/>
      <c r="AT509" s="161"/>
      <c r="AU509" s="161"/>
      <c r="AV509" s="162"/>
      <c r="AW509" s="162"/>
      <c r="AX509" s="162"/>
      <c r="AY509" s="161"/>
      <c r="AZ509" s="161"/>
      <c r="BA509" s="162"/>
      <c r="BB509" s="162"/>
      <c r="BC509" s="162"/>
      <c r="BD509" s="161"/>
      <c r="BE509" s="161"/>
      <c r="BF509" s="162"/>
      <c r="BG509" s="162"/>
      <c r="BH509" s="162"/>
      <c r="BI509" s="161"/>
      <c r="BJ509" s="161"/>
      <c r="BK509" s="162"/>
      <c r="BL509" s="162"/>
      <c r="BM509" s="162"/>
      <c r="BN509" s="161"/>
      <c r="BO509" s="2"/>
      <c r="BP509" s="2">
        <v>5.4E-10</v>
      </c>
      <c r="BQ509" s="2">
        <v>2.5917593209100001</v>
      </c>
      <c r="BR509" s="2">
        <v>22910.446765368499</v>
      </c>
      <c r="BS509" s="2">
        <f t="shared" si="43"/>
        <v>1.8210534219859083E-10</v>
      </c>
      <c r="BT509" s="161"/>
      <c r="BU509" s="162"/>
      <c r="BV509" s="162"/>
      <c r="BW509" s="162"/>
      <c r="BX509" s="161"/>
      <c r="BY509" s="161"/>
      <c r="BZ509" s="162"/>
      <c r="CA509" s="162"/>
      <c r="CB509" s="162"/>
      <c r="CC509" s="161"/>
      <c r="CD509" s="161"/>
      <c r="CE509" s="162"/>
      <c r="CF509" s="162"/>
      <c r="CG509" s="162"/>
      <c r="CH509" s="161"/>
      <c r="CI509" s="161"/>
      <c r="CJ509" s="162"/>
      <c r="CK509" s="162"/>
      <c r="CL509" s="162"/>
      <c r="CM509" s="161"/>
      <c r="CN509" s="161"/>
      <c r="CO509" s="162"/>
      <c r="CP509" s="162"/>
      <c r="CQ509" s="162"/>
      <c r="CR509" s="161"/>
    </row>
    <row r="510" spans="1:96" ht="12.75">
      <c r="A510" s="161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2">
        <v>8.3000000000000003E-10</v>
      </c>
      <c r="N510" s="2">
        <v>0.18241793425</v>
      </c>
      <c r="O510" s="2">
        <v>15141.390794311999</v>
      </c>
      <c r="P510" s="2">
        <f t="shared" si="42"/>
        <v>-4.1091373123519557E-10</v>
      </c>
      <c r="Q510" s="161"/>
      <c r="R510" s="162"/>
      <c r="S510" s="162"/>
      <c r="T510" s="162"/>
      <c r="U510" s="161"/>
      <c r="V510" s="161"/>
      <c r="W510" s="162"/>
      <c r="X510" s="162"/>
      <c r="Y510" s="162"/>
      <c r="Z510" s="161"/>
      <c r="AA510" s="161"/>
      <c r="AB510" s="162"/>
      <c r="AC510" s="162"/>
      <c r="AD510" s="162"/>
      <c r="AE510" s="161"/>
      <c r="AF510" s="161"/>
      <c r="AG510" s="162"/>
      <c r="AH510" s="162"/>
      <c r="AI510" s="162"/>
      <c r="AJ510" s="161"/>
      <c r="AK510" s="161"/>
      <c r="AL510" s="162"/>
      <c r="AM510" s="162"/>
      <c r="AN510" s="162"/>
      <c r="AO510" s="161"/>
      <c r="AP510" s="161"/>
      <c r="AQ510" s="162"/>
      <c r="AR510" s="162"/>
      <c r="AS510" s="162"/>
      <c r="AT510" s="161"/>
      <c r="AU510" s="161"/>
      <c r="AV510" s="162"/>
      <c r="AW510" s="162"/>
      <c r="AX510" s="162"/>
      <c r="AY510" s="161"/>
      <c r="AZ510" s="161"/>
      <c r="BA510" s="162"/>
      <c r="BB510" s="162"/>
      <c r="BC510" s="162"/>
      <c r="BD510" s="161"/>
      <c r="BE510" s="161"/>
      <c r="BF510" s="162"/>
      <c r="BG510" s="162"/>
      <c r="BH510" s="162"/>
      <c r="BI510" s="161"/>
      <c r="BJ510" s="161"/>
      <c r="BK510" s="162"/>
      <c r="BL510" s="162"/>
      <c r="BM510" s="162"/>
      <c r="BN510" s="161"/>
      <c r="BO510" s="2"/>
      <c r="BP510" s="2">
        <v>5.4E-10</v>
      </c>
      <c r="BQ510" s="2">
        <v>0.88027764101999995</v>
      </c>
      <c r="BR510" s="2">
        <v>71960.386583223604</v>
      </c>
      <c r="BS510" s="2">
        <f t="shared" si="43"/>
        <v>-3.4699605652541875E-10</v>
      </c>
      <c r="BT510" s="161"/>
      <c r="BU510" s="162"/>
      <c r="BV510" s="162"/>
      <c r="BW510" s="162"/>
      <c r="BX510" s="161"/>
      <c r="BY510" s="161"/>
      <c r="BZ510" s="162"/>
      <c r="CA510" s="162"/>
      <c r="CB510" s="162"/>
      <c r="CC510" s="161"/>
      <c r="CD510" s="161"/>
      <c r="CE510" s="162"/>
      <c r="CF510" s="162"/>
      <c r="CG510" s="162"/>
      <c r="CH510" s="161"/>
      <c r="CI510" s="161"/>
      <c r="CJ510" s="162"/>
      <c r="CK510" s="162"/>
      <c r="CL510" s="162"/>
      <c r="CM510" s="161"/>
      <c r="CN510" s="161"/>
      <c r="CO510" s="162"/>
      <c r="CP510" s="162"/>
      <c r="CQ510" s="162"/>
      <c r="CR510" s="161"/>
    </row>
    <row r="511" spans="1:96" ht="12.75">
      <c r="A511" s="161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2">
        <v>8.9000000000000003E-10</v>
      </c>
      <c r="N511" s="2">
        <v>4.4537182065899996</v>
      </c>
      <c r="O511" s="2">
        <v>792.77488846740005</v>
      </c>
      <c r="P511" s="2">
        <f t="shared" si="42"/>
        <v>8.8849724376583951E-10</v>
      </c>
      <c r="Q511" s="161"/>
      <c r="R511" s="162"/>
      <c r="S511" s="162"/>
      <c r="T511" s="162"/>
      <c r="U511" s="161"/>
      <c r="V511" s="161"/>
      <c r="W511" s="162"/>
      <c r="X511" s="162"/>
      <c r="Y511" s="162"/>
      <c r="Z511" s="161"/>
      <c r="AA511" s="161"/>
      <c r="AB511" s="162"/>
      <c r="AC511" s="162"/>
      <c r="AD511" s="162"/>
      <c r="AE511" s="161"/>
      <c r="AF511" s="161"/>
      <c r="AG511" s="162"/>
      <c r="AH511" s="162"/>
      <c r="AI511" s="162"/>
      <c r="AJ511" s="161"/>
      <c r="AK511" s="161"/>
      <c r="AL511" s="162"/>
      <c r="AM511" s="162"/>
      <c r="AN511" s="162"/>
      <c r="AO511" s="161"/>
      <c r="AP511" s="161"/>
      <c r="AQ511" s="162"/>
      <c r="AR511" s="162"/>
      <c r="AS511" s="162"/>
      <c r="AT511" s="161"/>
      <c r="AU511" s="161"/>
      <c r="AV511" s="162"/>
      <c r="AW511" s="162"/>
      <c r="AX511" s="162"/>
      <c r="AY511" s="161"/>
      <c r="AZ511" s="161"/>
      <c r="BA511" s="162"/>
      <c r="BB511" s="162"/>
      <c r="BC511" s="162"/>
      <c r="BD511" s="161"/>
      <c r="BE511" s="161"/>
      <c r="BF511" s="162"/>
      <c r="BG511" s="162"/>
      <c r="BH511" s="162"/>
      <c r="BI511" s="161"/>
      <c r="BJ511" s="161"/>
      <c r="BK511" s="162"/>
      <c r="BL511" s="162"/>
      <c r="BM511" s="162"/>
      <c r="BN511" s="161"/>
      <c r="BO511" s="2"/>
      <c r="BP511" s="2">
        <v>5.4999999999999996E-10</v>
      </c>
      <c r="BQ511" s="2">
        <v>7.9888994769999999E-2</v>
      </c>
      <c r="BR511" s="2">
        <v>83467.156353017199</v>
      </c>
      <c r="BS511" s="2">
        <f t="shared" si="43"/>
        <v>-3.4372124849582863E-10</v>
      </c>
      <c r="BT511" s="161"/>
      <c r="BU511" s="162"/>
      <c r="BV511" s="162"/>
      <c r="BW511" s="162"/>
      <c r="BX511" s="161"/>
      <c r="BY511" s="161"/>
      <c r="BZ511" s="162"/>
      <c r="CA511" s="162"/>
      <c r="CB511" s="162"/>
      <c r="CC511" s="161"/>
      <c r="CD511" s="161"/>
      <c r="CE511" s="162"/>
      <c r="CF511" s="162"/>
      <c r="CG511" s="162"/>
      <c r="CH511" s="161"/>
      <c r="CI511" s="161"/>
      <c r="CJ511" s="162"/>
      <c r="CK511" s="162"/>
      <c r="CL511" s="162"/>
      <c r="CM511" s="161"/>
      <c r="CN511" s="161"/>
      <c r="CO511" s="162"/>
      <c r="CP511" s="162"/>
      <c r="CQ511" s="162"/>
      <c r="CR511" s="161"/>
    </row>
    <row r="512" spans="1:96" ht="12.75">
      <c r="A512" s="161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2">
        <v>8.1999999999999996E-10</v>
      </c>
      <c r="N512" s="2">
        <v>4.8070365124099999</v>
      </c>
      <c r="O512" s="2">
        <v>6819.8803620868002</v>
      </c>
      <c r="P512" s="2">
        <f t="shared" si="42"/>
        <v>-1.6042349393101662E-11</v>
      </c>
      <c r="Q512" s="161"/>
      <c r="R512" s="162"/>
      <c r="S512" s="162"/>
      <c r="T512" s="162"/>
      <c r="U512" s="161"/>
      <c r="V512" s="161"/>
      <c r="W512" s="162"/>
      <c r="X512" s="162"/>
      <c r="Y512" s="162"/>
      <c r="Z512" s="161"/>
      <c r="AA512" s="161"/>
      <c r="AB512" s="162"/>
      <c r="AC512" s="162"/>
      <c r="AD512" s="162"/>
      <c r="AE512" s="161"/>
      <c r="AF512" s="161"/>
      <c r="AG512" s="162"/>
      <c r="AH512" s="162"/>
      <c r="AI512" s="162"/>
      <c r="AJ512" s="161"/>
      <c r="AK512" s="161"/>
      <c r="AL512" s="162"/>
      <c r="AM512" s="162"/>
      <c r="AN512" s="162"/>
      <c r="AO512" s="161"/>
      <c r="AP512" s="161"/>
      <c r="AQ512" s="162"/>
      <c r="AR512" s="162"/>
      <c r="AS512" s="162"/>
      <c r="AT512" s="161"/>
      <c r="AU512" s="161"/>
      <c r="AV512" s="162"/>
      <c r="AW512" s="162"/>
      <c r="AX512" s="162"/>
      <c r="AY512" s="161"/>
      <c r="AZ512" s="161"/>
      <c r="BA512" s="162"/>
      <c r="BB512" s="162"/>
      <c r="BC512" s="162"/>
      <c r="BD512" s="161"/>
      <c r="BE512" s="161"/>
      <c r="BF512" s="162"/>
      <c r="BG512" s="162"/>
      <c r="BH512" s="162"/>
      <c r="BI512" s="161"/>
      <c r="BJ512" s="161"/>
      <c r="BK512" s="162"/>
      <c r="BL512" s="162"/>
      <c r="BM512" s="162"/>
      <c r="BN512" s="161"/>
      <c r="BO512" s="2"/>
      <c r="BP512" s="2">
        <v>3.9E-10</v>
      </c>
      <c r="BQ512" s="2">
        <v>1.12867321442</v>
      </c>
      <c r="BR512" s="2">
        <v>9910.5833275090008</v>
      </c>
      <c r="BS512" s="2">
        <f t="shared" si="43"/>
        <v>-3.570203668938723E-10</v>
      </c>
      <c r="BT512" s="161"/>
      <c r="BU512" s="162"/>
      <c r="BV512" s="162"/>
      <c r="BW512" s="162"/>
      <c r="BX512" s="161"/>
      <c r="BY512" s="161"/>
      <c r="BZ512" s="162"/>
      <c r="CA512" s="162"/>
      <c r="CB512" s="162"/>
      <c r="CC512" s="161"/>
      <c r="CD512" s="161"/>
      <c r="CE512" s="162"/>
      <c r="CF512" s="162"/>
      <c r="CG512" s="162"/>
      <c r="CH512" s="161"/>
      <c r="CI512" s="161"/>
      <c r="CJ512" s="162"/>
      <c r="CK512" s="162"/>
      <c r="CL512" s="162"/>
      <c r="CM512" s="161"/>
      <c r="CN512" s="161"/>
      <c r="CO512" s="162"/>
      <c r="CP512" s="162"/>
      <c r="CQ512" s="162"/>
      <c r="CR512" s="161"/>
    </row>
    <row r="513" spans="1:96" ht="12.75">
      <c r="A513" s="161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2">
        <v>8.6999999999999999E-10</v>
      </c>
      <c r="N513" s="2">
        <v>3.43122851097</v>
      </c>
      <c r="O513" s="2">
        <v>27707.542494294801</v>
      </c>
      <c r="P513" s="2">
        <f t="shared" ref="P513:P559" si="44">M513*COS(N513+O513*Tau)</f>
        <v>7.1745980774873325E-10</v>
      </c>
      <c r="Q513" s="161"/>
      <c r="R513" s="162"/>
      <c r="S513" s="162"/>
      <c r="T513" s="162"/>
      <c r="U513" s="161"/>
      <c r="V513" s="161"/>
      <c r="W513" s="162"/>
      <c r="X513" s="162"/>
      <c r="Y513" s="162"/>
      <c r="Z513" s="161"/>
      <c r="AA513" s="161"/>
      <c r="AB513" s="162"/>
      <c r="AC513" s="162"/>
      <c r="AD513" s="162"/>
      <c r="AE513" s="161"/>
      <c r="AF513" s="161"/>
      <c r="AG513" s="162"/>
      <c r="AH513" s="162"/>
      <c r="AI513" s="162"/>
      <c r="AJ513" s="161"/>
      <c r="AK513" s="161"/>
      <c r="AL513" s="162"/>
      <c r="AM513" s="162"/>
      <c r="AN513" s="162"/>
      <c r="AO513" s="161"/>
      <c r="AP513" s="161"/>
      <c r="AQ513" s="162"/>
      <c r="AR513" s="162"/>
      <c r="AS513" s="162"/>
      <c r="AT513" s="161"/>
      <c r="AU513" s="161"/>
      <c r="AV513" s="162"/>
      <c r="AW513" s="162"/>
      <c r="AX513" s="162"/>
      <c r="AY513" s="161"/>
      <c r="AZ513" s="161"/>
      <c r="BA513" s="162"/>
      <c r="BB513" s="162"/>
      <c r="BC513" s="162"/>
      <c r="BD513" s="161"/>
      <c r="BE513" s="161"/>
      <c r="BF513" s="162"/>
      <c r="BG513" s="162"/>
      <c r="BH513" s="162"/>
      <c r="BI513" s="161"/>
      <c r="BJ513" s="161"/>
      <c r="BK513" s="162"/>
      <c r="BL513" s="162"/>
      <c r="BM513" s="162"/>
      <c r="BN513" s="161"/>
      <c r="BO513" s="2"/>
      <c r="BP513" s="2">
        <v>4.0000000000000001E-10</v>
      </c>
      <c r="BQ513" s="2">
        <v>1.3567043052400001</v>
      </c>
      <c r="BR513" s="2">
        <v>27177.851529200201</v>
      </c>
      <c r="BS513" s="2">
        <f t="shared" ref="BS513:BS526" si="45">BP513*COS(BQ513+BR513*Tau)</f>
        <v>4.2808345641669178E-11</v>
      </c>
      <c r="BT513" s="161"/>
      <c r="BU513" s="162"/>
      <c r="BV513" s="162"/>
      <c r="BW513" s="162"/>
      <c r="BX513" s="161"/>
      <c r="BY513" s="161"/>
      <c r="BZ513" s="162"/>
      <c r="CA513" s="162"/>
      <c r="CB513" s="162"/>
      <c r="CC513" s="161"/>
      <c r="CD513" s="161"/>
      <c r="CE513" s="162"/>
      <c r="CF513" s="162"/>
      <c r="CG513" s="162"/>
      <c r="CH513" s="161"/>
      <c r="CI513" s="161"/>
      <c r="CJ513" s="162"/>
      <c r="CK513" s="162"/>
      <c r="CL513" s="162"/>
      <c r="CM513" s="161"/>
      <c r="CN513" s="161"/>
      <c r="CO513" s="162"/>
      <c r="CP513" s="162"/>
      <c r="CQ513" s="162"/>
      <c r="CR513" s="161"/>
    </row>
    <row r="514" spans="1:96" ht="12.75">
      <c r="A514" s="161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2">
        <v>1.01E-9</v>
      </c>
      <c r="N514" s="2">
        <v>5.3208160301099996</v>
      </c>
      <c r="O514" s="2">
        <v>2301.58581590939</v>
      </c>
      <c r="P514" s="2">
        <f t="shared" si="44"/>
        <v>4.0582304963196816E-10</v>
      </c>
      <c r="Q514" s="161"/>
      <c r="R514" s="162"/>
      <c r="S514" s="162"/>
      <c r="T514" s="162"/>
      <c r="U514" s="161"/>
      <c r="V514" s="161"/>
      <c r="W514" s="162"/>
      <c r="X514" s="162"/>
      <c r="Y514" s="162"/>
      <c r="Z514" s="161"/>
      <c r="AA514" s="161"/>
      <c r="AB514" s="162"/>
      <c r="AC514" s="162"/>
      <c r="AD514" s="162"/>
      <c r="AE514" s="161"/>
      <c r="AF514" s="161"/>
      <c r="AG514" s="162"/>
      <c r="AH514" s="162"/>
      <c r="AI514" s="162"/>
      <c r="AJ514" s="161"/>
      <c r="AK514" s="161"/>
      <c r="AL514" s="162"/>
      <c r="AM514" s="162"/>
      <c r="AN514" s="162"/>
      <c r="AO514" s="161"/>
      <c r="AP514" s="161"/>
      <c r="AQ514" s="162"/>
      <c r="AR514" s="162"/>
      <c r="AS514" s="162"/>
      <c r="AT514" s="161"/>
      <c r="AU514" s="161"/>
      <c r="AV514" s="162"/>
      <c r="AW514" s="162"/>
      <c r="AX514" s="162"/>
      <c r="AY514" s="161"/>
      <c r="AZ514" s="161"/>
      <c r="BA514" s="162"/>
      <c r="BB514" s="162"/>
      <c r="BC514" s="162"/>
      <c r="BD514" s="161"/>
      <c r="BE514" s="161"/>
      <c r="BF514" s="162"/>
      <c r="BG514" s="162"/>
      <c r="BH514" s="162"/>
      <c r="BI514" s="161"/>
      <c r="BJ514" s="161"/>
      <c r="BK514" s="162"/>
      <c r="BL514" s="162"/>
      <c r="BM514" s="162"/>
      <c r="BN514" s="161"/>
      <c r="BO514" s="2"/>
      <c r="BP514" s="2">
        <v>3.9E-10</v>
      </c>
      <c r="BQ514" s="2">
        <v>4.3962422024499999</v>
      </c>
      <c r="BR514" s="2">
        <v>5618.3198048614004</v>
      </c>
      <c r="BS514" s="2">
        <f t="shared" si="45"/>
        <v>-2.0038924048997826E-11</v>
      </c>
      <c r="BT514" s="161"/>
      <c r="BU514" s="162"/>
      <c r="BV514" s="162"/>
      <c r="BW514" s="162"/>
      <c r="BX514" s="161"/>
      <c r="BY514" s="161"/>
      <c r="BZ514" s="162"/>
      <c r="CA514" s="162"/>
      <c r="CB514" s="162"/>
      <c r="CC514" s="161"/>
      <c r="CD514" s="161"/>
      <c r="CE514" s="162"/>
      <c r="CF514" s="162"/>
      <c r="CG514" s="162"/>
      <c r="CH514" s="161"/>
      <c r="CI514" s="161"/>
      <c r="CJ514" s="162"/>
      <c r="CK514" s="162"/>
      <c r="CL514" s="162"/>
      <c r="CM514" s="161"/>
      <c r="CN514" s="161"/>
      <c r="CO514" s="162"/>
      <c r="CP514" s="162"/>
      <c r="CQ514" s="162"/>
      <c r="CR514" s="161"/>
    </row>
    <row r="515" spans="1:96" ht="12.75">
      <c r="A515" s="161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2">
        <v>8.1999999999999996E-10</v>
      </c>
      <c r="N515" s="2">
        <v>0.87060089841999999</v>
      </c>
      <c r="O515" s="2">
        <v>10241.202291167199</v>
      </c>
      <c r="P515" s="2">
        <f t="shared" si="44"/>
        <v>6.5958679231637927E-10</v>
      </c>
      <c r="Q515" s="161"/>
      <c r="R515" s="162"/>
      <c r="S515" s="162"/>
      <c r="T515" s="162"/>
      <c r="U515" s="161"/>
      <c r="V515" s="161"/>
      <c r="W515" s="162"/>
      <c r="X515" s="162"/>
      <c r="Y515" s="162"/>
      <c r="Z515" s="161"/>
      <c r="AA515" s="161"/>
      <c r="AB515" s="162"/>
      <c r="AC515" s="162"/>
      <c r="AD515" s="162"/>
      <c r="AE515" s="161"/>
      <c r="AF515" s="161"/>
      <c r="AG515" s="162"/>
      <c r="AH515" s="162"/>
      <c r="AI515" s="162"/>
      <c r="AJ515" s="161"/>
      <c r="AK515" s="161"/>
      <c r="AL515" s="162"/>
      <c r="AM515" s="162"/>
      <c r="AN515" s="162"/>
      <c r="AO515" s="161"/>
      <c r="AP515" s="161"/>
      <c r="AQ515" s="162"/>
      <c r="AR515" s="162"/>
      <c r="AS515" s="162"/>
      <c r="AT515" s="161"/>
      <c r="AU515" s="161"/>
      <c r="AV515" s="162"/>
      <c r="AW515" s="162"/>
      <c r="AX515" s="162"/>
      <c r="AY515" s="161"/>
      <c r="AZ515" s="161"/>
      <c r="BA515" s="162"/>
      <c r="BB515" s="162"/>
      <c r="BC515" s="162"/>
      <c r="BD515" s="161"/>
      <c r="BE515" s="161"/>
      <c r="BF515" s="162"/>
      <c r="BG515" s="162"/>
      <c r="BH515" s="162"/>
      <c r="BI515" s="161"/>
      <c r="BJ515" s="161"/>
      <c r="BK515" s="162"/>
      <c r="BL515" s="162"/>
      <c r="BM515" s="162"/>
      <c r="BN515" s="161"/>
      <c r="BO515" s="2"/>
      <c r="BP515" s="2">
        <v>4.2E-10</v>
      </c>
      <c r="BQ515" s="2">
        <v>4.7879836746800004</v>
      </c>
      <c r="BR515" s="2">
        <v>7856.8962740901907</v>
      </c>
      <c r="BS515" s="2">
        <f t="shared" si="45"/>
        <v>1.9942346421089141E-10</v>
      </c>
      <c r="BT515" s="161"/>
      <c r="BU515" s="162"/>
      <c r="BV515" s="162"/>
      <c r="BW515" s="162"/>
      <c r="BX515" s="161"/>
      <c r="BY515" s="161"/>
      <c r="BZ515" s="162"/>
      <c r="CA515" s="162"/>
      <c r="CB515" s="162"/>
      <c r="CC515" s="161"/>
      <c r="CD515" s="161"/>
      <c r="CE515" s="162"/>
      <c r="CF515" s="162"/>
      <c r="CG515" s="162"/>
      <c r="CH515" s="161"/>
      <c r="CI515" s="161"/>
      <c r="CJ515" s="162"/>
      <c r="CK515" s="162"/>
      <c r="CL515" s="162"/>
      <c r="CM515" s="161"/>
      <c r="CN515" s="161"/>
      <c r="CO515" s="162"/>
      <c r="CP515" s="162"/>
      <c r="CQ515" s="162"/>
      <c r="CR515" s="161"/>
    </row>
    <row r="516" spans="1:96" ht="12.75">
      <c r="A516" s="161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2">
        <v>8.6000000000000003E-10</v>
      </c>
      <c r="N516" s="2">
        <v>4.61919461931</v>
      </c>
      <c r="O516" s="2">
        <v>36147.409877300401</v>
      </c>
      <c r="P516" s="2">
        <f t="shared" si="44"/>
        <v>4.4715003480174813E-10</v>
      </c>
      <c r="Q516" s="161"/>
      <c r="R516" s="162"/>
      <c r="S516" s="162"/>
      <c r="T516" s="162"/>
      <c r="U516" s="161"/>
      <c r="V516" s="161"/>
      <c r="W516" s="162"/>
      <c r="X516" s="162"/>
      <c r="Y516" s="162"/>
      <c r="Z516" s="161"/>
      <c r="AA516" s="161"/>
      <c r="AB516" s="162"/>
      <c r="AC516" s="162"/>
      <c r="AD516" s="162"/>
      <c r="AE516" s="161"/>
      <c r="AF516" s="161"/>
      <c r="AG516" s="162"/>
      <c r="AH516" s="162"/>
      <c r="AI516" s="162"/>
      <c r="AJ516" s="161"/>
      <c r="AK516" s="161"/>
      <c r="AL516" s="162"/>
      <c r="AM516" s="162"/>
      <c r="AN516" s="162"/>
      <c r="AO516" s="161"/>
      <c r="AP516" s="161"/>
      <c r="AQ516" s="162"/>
      <c r="AR516" s="162"/>
      <c r="AS516" s="162"/>
      <c r="AT516" s="161"/>
      <c r="AU516" s="161"/>
      <c r="AV516" s="162"/>
      <c r="AW516" s="162"/>
      <c r="AX516" s="162"/>
      <c r="AY516" s="161"/>
      <c r="AZ516" s="161"/>
      <c r="BA516" s="162"/>
      <c r="BB516" s="162"/>
      <c r="BC516" s="162"/>
      <c r="BD516" s="161"/>
      <c r="BE516" s="161"/>
      <c r="BF516" s="162"/>
      <c r="BG516" s="162"/>
      <c r="BH516" s="162"/>
      <c r="BI516" s="161"/>
      <c r="BJ516" s="161"/>
      <c r="BK516" s="162"/>
      <c r="BL516" s="162"/>
      <c r="BM516" s="162"/>
      <c r="BN516" s="161"/>
      <c r="BO516" s="2"/>
      <c r="BP516" s="2">
        <v>4.7000000000000003E-10</v>
      </c>
      <c r="BQ516" s="2">
        <v>2.7548217529199999</v>
      </c>
      <c r="BR516" s="2">
        <v>18202.216716659299</v>
      </c>
      <c r="BS516" s="2">
        <f t="shared" si="45"/>
        <v>-3.3435234042105951E-10</v>
      </c>
      <c r="BT516" s="161"/>
      <c r="BU516" s="162"/>
      <c r="BV516" s="162"/>
      <c r="BW516" s="162"/>
      <c r="BX516" s="161"/>
      <c r="BY516" s="161"/>
      <c r="BZ516" s="162"/>
      <c r="CA516" s="162"/>
      <c r="CB516" s="162"/>
      <c r="CC516" s="161"/>
      <c r="CD516" s="161"/>
      <c r="CE516" s="162"/>
      <c r="CF516" s="162"/>
      <c r="CG516" s="162"/>
      <c r="CH516" s="161"/>
      <c r="CI516" s="161"/>
      <c r="CJ516" s="162"/>
      <c r="CK516" s="162"/>
      <c r="CL516" s="162"/>
      <c r="CM516" s="161"/>
      <c r="CN516" s="161"/>
      <c r="CO516" s="162"/>
      <c r="CP516" s="162"/>
      <c r="CQ516" s="162"/>
      <c r="CR516" s="161"/>
    </row>
    <row r="517" spans="1:96" ht="12.75">
      <c r="A517" s="161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2">
        <v>9.5000000000000003E-10</v>
      </c>
      <c r="N517" s="2">
        <v>2.8703288465900001</v>
      </c>
      <c r="O517" s="2">
        <v>23020.653086587899</v>
      </c>
      <c r="P517" s="2">
        <f t="shared" si="44"/>
        <v>5.9472924882529304E-10</v>
      </c>
      <c r="Q517" s="161"/>
      <c r="R517" s="162"/>
      <c r="S517" s="162"/>
      <c r="T517" s="162"/>
      <c r="U517" s="161"/>
      <c r="V517" s="161"/>
      <c r="W517" s="162"/>
      <c r="X517" s="162"/>
      <c r="Y517" s="162"/>
      <c r="Z517" s="161"/>
      <c r="AA517" s="161"/>
      <c r="AB517" s="162"/>
      <c r="AC517" s="162"/>
      <c r="AD517" s="162"/>
      <c r="AE517" s="161"/>
      <c r="AF517" s="161"/>
      <c r="AG517" s="162"/>
      <c r="AH517" s="162"/>
      <c r="AI517" s="162"/>
      <c r="AJ517" s="161"/>
      <c r="AK517" s="161"/>
      <c r="AL517" s="162"/>
      <c r="AM517" s="162"/>
      <c r="AN517" s="162"/>
      <c r="AO517" s="161"/>
      <c r="AP517" s="161"/>
      <c r="AQ517" s="162"/>
      <c r="AR517" s="162"/>
      <c r="AS517" s="162"/>
      <c r="AT517" s="161"/>
      <c r="AU517" s="161"/>
      <c r="AV517" s="162"/>
      <c r="AW517" s="162"/>
      <c r="AX517" s="162"/>
      <c r="AY517" s="161"/>
      <c r="AZ517" s="161"/>
      <c r="BA517" s="162"/>
      <c r="BB517" s="162"/>
      <c r="BC517" s="162"/>
      <c r="BD517" s="161"/>
      <c r="BE517" s="161"/>
      <c r="BF517" s="162"/>
      <c r="BG517" s="162"/>
      <c r="BH517" s="162"/>
      <c r="BI517" s="161"/>
      <c r="BJ517" s="161"/>
      <c r="BK517" s="162"/>
      <c r="BL517" s="162"/>
      <c r="BM517" s="162"/>
      <c r="BN517" s="161"/>
      <c r="BO517" s="2"/>
      <c r="BP517" s="2">
        <v>3.9E-10</v>
      </c>
      <c r="BQ517" s="2">
        <v>1.97008298629</v>
      </c>
      <c r="BR517" s="2">
        <v>24491.425792583399</v>
      </c>
      <c r="BS517" s="2">
        <f t="shared" si="45"/>
        <v>-1.1775668981501722E-10</v>
      </c>
      <c r="BT517" s="161"/>
      <c r="BU517" s="162"/>
      <c r="BV517" s="162"/>
      <c r="BW517" s="162"/>
      <c r="BX517" s="161"/>
      <c r="BY517" s="161"/>
      <c r="BZ517" s="162"/>
      <c r="CA517" s="162"/>
      <c r="CB517" s="162"/>
      <c r="CC517" s="161"/>
      <c r="CD517" s="161"/>
      <c r="CE517" s="162"/>
      <c r="CF517" s="162"/>
      <c r="CG517" s="162"/>
      <c r="CH517" s="161"/>
      <c r="CI517" s="161"/>
      <c r="CJ517" s="162"/>
      <c r="CK517" s="162"/>
      <c r="CL517" s="162"/>
      <c r="CM517" s="161"/>
      <c r="CN517" s="161"/>
      <c r="CO517" s="162"/>
      <c r="CP517" s="162"/>
      <c r="CQ517" s="162"/>
      <c r="CR517" s="161"/>
    </row>
    <row r="518" spans="1:96" ht="12.75">
      <c r="A518" s="161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2">
        <v>8.7999999999999996E-10</v>
      </c>
      <c r="N518" s="2">
        <v>3.2113316569000001</v>
      </c>
      <c r="O518" s="2">
        <v>33326.578733174203</v>
      </c>
      <c r="P518" s="2">
        <f t="shared" si="44"/>
        <v>7.0476164617675432E-10</v>
      </c>
      <c r="Q518" s="161"/>
      <c r="R518" s="162"/>
      <c r="S518" s="162"/>
      <c r="T518" s="162"/>
      <c r="U518" s="161"/>
      <c r="V518" s="161"/>
      <c r="W518" s="162"/>
      <c r="X518" s="162"/>
      <c r="Y518" s="162"/>
      <c r="Z518" s="161"/>
      <c r="AA518" s="161"/>
      <c r="AB518" s="162"/>
      <c r="AC518" s="162"/>
      <c r="AD518" s="162"/>
      <c r="AE518" s="161"/>
      <c r="AF518" s="161"/>
      <c r="AG518" s="162"/>
      <c r="AH518" s="162"/>
      <c r="AI518" s="162"/>
      <c r="AJ518" s="161"/>
      <c r="AK518" s="161"/>
      <c r="AL518" s="162"/>
      <c r="AM518" s="162"/>
      <c r="AN518" s="162"/>
      <c r="AO518" s="161"/>
      <c r="AP518" s="161"/>
      <c r="AQ518" s="162"/>
      <c r="AR518" s="162"/>
      <c r="AS518" s="162"/>
      <c r="AT518" s="161"/>
      <c r="AU518" s="161"/>
      <c r="AV518" s="162"/>
      <c r="AW518" s="162"/>
      <c r="AX518" s="162"/>
      <c r="AY518" s="161"/>
      <c r="AZ518" s="161"/>
      <c r="BA518" s="162"/>
      <c r="BB518" s="162"/>
      <c r="BC518" s="162"/>
      <c r="BD518" s="161"/>
      <c r="BE518" s="161"/>
      <c r="BF518" s="162"/>
      <c r="BG518" s="162"/>
      <c r="BH518" s="162"/>
      <c r="BI518" s="161"/>
      <c r="BJ518" s="161"/>
      <c r="BK518" s="162"/>
      <c r="BL518" s="162"/>
      <c r="BM518" s="162"/>
      <c r="BN518" s="161"/>
      <c r="BO518" s="2"/>
      <c r="BP518" s="2">
        <v>4.2E-10</v>
      </c>
      <c r="BQ518" s="2">
        <v>4.0434659994600004</v>
      </c>
      <c r="BR518" s="2">
        <v>7863.9425107881998</v>
      </c>
      <c r="BS518" s="2">
        <f t="shared" si="45"/>
        <v>-1.1962860355744948E-10</v>
      </c>
      <c r="BT518" s="161"/>
      <c r="BU518" s="162"/>
      <c r="BV518" s="162"/>
      <c r="BW518" s="162"/>
      <c r="BX518" s="161"/>
      <c r="BY518" s="161"/>
      <c r="BZ518" s="162"/>
      <c r="CA518" s="162"/>
      <c r="CB518" s="162"/>
      <c r="CC518" s="161"/>
      <c r="CD518" s="161"/>
      <c r="CE518" s="162"/>
      <c r="CF518" s="162"/>
      <c r="CG518" s="162"/>
      <c r="CH518" s="161"/>
      <c r="CI518" s="161"/>
      <c r="CJ518" s="162"/>
      <c r="CK518" s="162"/>
      <c r="CL518" s="162"/>
      <c r="CM518" s="161"/>
      <c r="CN518" s="161"/>
      <c r="CO518" s="162"/>
      <c r="CP518" s="162"/>
      <c r="CQ518" s="162"/>
      <c r="CR518" s="161"/>
    </row>
    <row r="519" spans="1:96" ht="12.75">
      <c r="A519" s="161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2">
        <v>8.0000000000000003E-10</v>
      </c>
      <c r="N519" s="2">
        <v>1.84900424847</v>
      </c>
      <c r="O519" s="2">
        <v>21424.4666443034</v>
      </c>
      <c r="P519" s="2">
        <f t="shared" si="44"/>
        <v>-6.1105523996835677E-10</v>
      </c>
      <c r="Q519" s="161"/>
      <c r="R519" s="162"/>
      <c r="S519" s="162"/>
      <c r="T519" s="162"/>
      <c r="U519" s="161"/>
      <c r="V519" s="161"/>
      <c r="W519" s="162"/>
      <c r="X519" s="162"/>
      <c r="Y519" s="162"/>
      <c r="Z519" s="161"/>
      <c r="AA519" s="161"/>
      <c r="AB519" s="162"/>
      <c r="AC519" s="162"/>
      <c r="AD519" s="162"/>
      <c r="AE519" s="161"/>
      <c r="AF519" s="161"/>
      <c r="AG519" s="162"/>
      <c r="AH519" s="162"/>
      <c r="AI519" s="162"/>
      <c r="AJ519" s="161"/>
      <c r="AK519" s="161"/>
      <c r="AL519" s="162"/>
      <c r="AM519" s="162"/>
      <c r="AN519" s="162"/>
      <c r="AO519" s="161"/>
      <c r="AP519" s="161"/>
      <c r="AQ519" s="162"/>
      <c r="AR519" s="162"/>
      <c r="AS519" s="162"/>
      <c r="AT519" s="161"/>
      <c r="AU519" s="161"/>
      <c r="AV519" s="162"/>
      <c r="AW519" s="162"/>
      <c r="AX519" s="162"/>
      <c r="AY519" s="161"/>
      <c r="AZ519" s="161"/>
      <c r="BA519" s="162"/>
      <c r="BB519" s="162"/>
      <c r="BC519" s="162"/>
      <c r="BD519" s="161"/>
      <c r="BE519" s="161"/>
      <c r="BF519" s="162"/>
      <c r="BG519" s="162"/>
      <c r="BH519" s="162"/>
      <c r="BI519" s="161"/>
      <c r="BJ519" s="161"/>
      <c r="BK519" s="162"/>
      <c r="BL519" s="162"/>
      <c r="BM519" s="162"/>
      <c r="BN519" s="161"/>
      <c r="BO519" s="2"/>
      <c r="BP519" s="2">
        <v>3.7999999999999998E-10</v>
      </c>
      <c r="BQ519" s="2">
        <v>0.49178679251000001</v>
      </c>
      <c r="BR519" s="2">
        <v>38650.173506198997</v>
      </c>
      <c r="BS519" s="2">
        <f t="shared" si="45"/>
        <v>3.7395406820284648E-10</v>
      </c>
      <c r="BT519" s="161"/>
      <c r="BU519" s="162"/>
      <c r="BV519" s="162"/>
      <c r="BW519" s="162"/>
      <c r="BX519" s="161"/>
      <c r="BY519" s="161"/>
      <c r="BZ519" s="162"/>
      <c r="CA519" s="162"/>
      <c r="CB519" s="162"/>
      <c r="CC519" s="161"/>
      <c r="CD519" s="161"/>
      <c r="CE519" s="162"/>
      <c r="CF519" s="162"/>
      <c r="CG519" s="162"/>
      <c r="CH519" s="161"/>
      <c r="CI519" s="161"/>
      <c r="CJ519" s="162"/>
      <c r="CK519" s="162"/>
      <c r="CL519" s="162"/>
      <c r="CM519" s="161"/>
      <c r="CN519" s="161"/>
      <c r="CO519" s="162"/>
      <c r="CP519" s="162"/>
      <c r="CQ519" s="162"/>
      <c r="CR519" s="161"/>
    </row>
    <row r="520" spans="1:96" ht="12.75">
      <c r="A520" s="161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2">
        <v>1.01E-9</v>
      </c>
      <c r="N520" s="2">
        <v>4.1879643447900001</v>
      </c>
      <c r="O520" s="2">
        <v>30666.154958432799</v>
      </c>
      <c r="P520" s="2">
        <f t="shared" si="44"/>
        <v>-7.9687524442172512E-10</v>
      </c>
      <c r="Q520" s="161"/>
      <c r="R520" s="162"/>
      <c r="S520" s="162"/>
      <c r="T520" s="162"/>
      <c r="U520" s="161"/>
      <c r="V520" s="161"/>
      <c r="W520" s="162"/>
      <c r="X520" s="162"/>
      <c r="Y520" s="162"/>
      <c r="Z520" s="161"/>
      <c r="AA520" s="161"/>
      <c r="AB520" s="162"/>
      <c r="AC520" s="162"/>
      <c r="AD520" s="162"/>
      <c r="AE520" s="161"/>
      <c r="AF520" s="161"/>
      <c r="AG520" s="162"/>
      <c r="AH520" s="162"/>
      <c r="AI520" s="162"/>
      <c r="AJ520" s="161"/>
      <c r="AK520" s="161"/>
      <c r="AL520" s="162"/>
      <c r="AM520" s="162"/>
      <c r="AN520" s="162"/>
      <c r="AO520" s="161"/>
      <c r="AP520" s="161"/>
      <c r="AQ520" s="162"/>
      <c r="AR520" s="162"/>
      <c r="AS520" s="162"/>
      <c r="AT520" s="161"/>
      <c r="AU520" s="161"/>
      <c r="AV520" s="162"/>
      <c r="AW520" s="162"/>
      <c r="AX520" s="162"/>
      <c r="AY520" s="161"/>
      <c r="AZ520" s="161"/>
      <c r="BA520" s="162"/>
      <c r="BB520" s="162"/>
      <c r="BC520" s="162"/>
      <c r="BD520" s="161"/>
      <c r="BE520" s="161"/>
      <c r="BF520" s="162"/>
      <c r="BG520" s="162"/>
      <c r="BH520" s="162"/>
      <c r="BI520" s="161"/>
      <c r="BJ520" s="161"/>
      <c r="BK520" s="162"/>
      <c r="BL520" s="162"/>
      <c r="BM520" s="162"/>
      <c r="BN520" s="161"/>
      <c r="BO520" s="2"/>
      <c r="BP520" s="2">
        <v>3.6E-10</v>
      </c>
      <c r="BQ520" s="2">
        <v>4.8604790653299998</v>
      </c>
      <c r="BR520" s="2">
        <v>4157.1984426121999</v>
      </c>
      <c r="BS520" s="2">
        <f t="shared" si="45"/>
        <v>2.8436524427526683E-10</v>
      </c>
      <c r="BT520" s="161"/>
      <c r="BU520" s="162"/>
      <c r="BV520" s="162"/>
      <c r="BW520" s="162"/>
      <c r="BX520" s="161"/>
      <c r="BY520" s="161"/>
      <c r="BZ520" s="162"/>
      <c r="CA520" s="162"/>
      <c r="CB520" s="162"/>
      <c r="CC520" s="161"/>
      <c r="CD520" s="161"/>
      <c r="CE520" s="162"/>
      <c r="CF520" s="162"/>
      <c r="CG520" s="162"/>
      <c r="CH520" s="161"/>
      <c r="CI520" s="161"/>
      <c r="CJ520" s="162"/>
      <c r="CK520" s="162"/>
      <c r="CL520" s="162"/>
      <c r="CM520" s="161"/>
      <c r="CN520" s="161"/>
      <c r="CO520" s="162"/>
      <c r="CP520" s="162"/>
      <c r="CQ520" s="162"/>
      <c r="CR520" s="161"/>
    </row>
    <row r="521" spans="1:96" ht="12.75">
      <c r="A521" s="161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2">
        <v>1.07E-9</v>
      </c>
      <c r="N521" s="2">
        <v>5.7786492164899999</v>
      </c>
      <c r="O521" s="2">
        <v>34115.114069274598</v>
      </c>
      <c r="P521" s="2">
        <f t="shared" si="44"/>
        <v>4.2462643960042795E-10</v>
      </c>
      <c r="Q521" s="161"/>
      <c r="R521" s="162"/>
      <c r="S521" s="162"/>
      <c r="T521" s="162"/>
      <c r="U521" s="161"/>
      <c r="V521" s="161"/>
      <c r="W521" s="162"/>
      <c r="X521" s="162"/>
      <c r="Y521" s="162"/>
      <c r="Z521" s="161"/>
      <c r="AA521" s="161"/>
      <c r="AB521" s="162"/>
      <c r="AC521" s="162"/>
      <c r="AD521" s="162"/>
      <c r="AE521" s="161"/>
      <c r="AF521" s="161"/>
      <c r="AG521" s="162"/>
      <c r="AH521" s="162"/>
      <c r="AI521" s="162"/>
      <c r="AJ521" s="161"/>
      <c r="AK521" s="161"/>
      <c r="AL521" s="162"/>
      <c r="AM521" s="162"/>
      <c r="AN521" s="162"/>
      <c r="AO521" s="161"/>
      <c r="AP521" s="161"/>
      <c r="AQ521" s="162"/>
      <c r="AR521" s="162"/>
      <c r="AS521" s="162"/>
      <c r="AT521" s="161"/>
      <c r="AU521" s="161"/>
      <c r="AV521" s="162"/>
      <c r="AW521" s="162"/>
      <c r="AX521" s="162"/>
      <c r="AY521" s="161"/>
      <c r="AZ521" s="161"/>
      <c r="BA521" s="162"/>
      <c r="BB521" s="162"/>
      <c r="BC521" s="162"/>
      <c r="BD521" s="161"/>
      <c r="BE521" s="161"/>
      <c r="BF521" s="162"/>
      <c r="BG521" s="162"/>
      <c r="BH521" s="162"/>
      <c r="BI521" s="161"/>
      <c r="BJ521" s="161"/>
      <c r="BK521" s="162"/>
      <c r="BL521" s="162"/>
      <c r="BM521" s="162"/>
      <c r="BN521" s="161"/>
      <c r="BO521" s="2"/>
      <c r="BP521" s="2">
        <v>4.3000000000000001E-10</v>
      </c>
      <c r="BQ521" s="2">
        <v>5.6435488097800004</v>
      </c>
      <c r="BR521" s="2">
        <v>1062.9050485381999</v>
      </c>
      <c r="BS521" s="2">
        <f t="shared" si="45"/>
        <v>4.1665299156089182E-10</v>
      </c>
      <c r="BT521" s="161"/>
      <c r="BU521" s="162"/>
      <c r="BV521" s="162"/>
      <c r="BW521" s="162"/>
      <c r="BX521" s="161"/>
      <c r="BY521" s="161"/>
      <c r="BZ521" s="162"/>
      <c r="CA521" s="162"/>
      <c r="CB521" s="162"/>
      <c r="CC521" s="161"/>
      <c r="CD521" s="161"/>
      <c r="CE521" s="162"/>
      <c r="CF521" s="162"/>
      <c r="CG521" s="162"/>
      <c r="CH521" s="161"/>
      <c r="CI521" s="161"/>
      <c r="CJ521" s="162"/>
      <c r="CK521" s="162"/>
      <c r="CL521" s="162"/>
      <c r="CM521" s="161"/>
      <c r="CN521" s="161"/>
      <c r="CO521" s="162"/>
      <c r="CP521" s="162"/>
      <c r="CQ521" s="162"/>
      <c r="CR521" s="161"/>
    </row>
    <row r="522" spans="1:96" ht="12.75">
      <c r="A522" s="161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2">
        <v>1.0399999999999999E-9</v>
      </c>
      <c r="N522" s="2">
        <v>1.0873949596200001</v>
      </c>
      <c r="O522" s="2">
        <v>6288.5987742988</v>
      </c>
      <c r="P522" s="2">
        <f t="shared" si="44"/>
        <v>-7.41308165656036E-10</v>
      </c>
      <c r="Q522" s="161"/>
      <c r="R522" s="162"/>
      <c r="S522" s="162"/>
      <c r="T522" s="162"/>
      <c r="U522" s="161"/>
      <c r="V522" s="161"/>
      <c r="W522" s="162"/>
      <c r="X522" s="162"/>
      <c r="Y522" s="162"/>
      <c r="Z522" s="161"/>
      <c r="AA522" s="161"/>
      <c r="AB522" s="162"/>
      <c r="AC522" s="162"/>
      <c r="AD522" s="162"/>
      <c r="AE522" s="161"/>
      <c r="AF522" s="161"/>
      <c r="AG522" s="162"/>
      <c r="AH522" s="162"/>
      <c r="AI522" s="162"/>
      <c r="AJ522" s="161"/>
      <c r="AK522" s="161"/>
      <c r="AL522" s="162"/>
      <c r="AM522" s="162"/>
      <c r="AN522" s="162"/>
      <c r="AO522" s="161"/>
      <c r="AP522" s="161"/>
      <c r="AQ522" s="162"/>
      <c r="AR522" s="162"/>
      <c r="AS522" s="162"/>
      <c r="AT522" s="161"/>
      <c r="AU522" s="161"/>
      <c r="AV522" s="162"/>
      <c r="AW522" s="162"/>
      <c r="AX522" s="162"/>
      <c r="AY522" s="161"/>
      <c r="AZ522" s="161"/>
      <c r="BA522" s="162"/>
      <c r="BB522" s="162"/>
      <c r="BC522" s="162"/>
      <c r="BD522" s="161"/>
      <c r="BE522" s="161"/>
      <c r="BF522" s="162"/>
      <c r="BG522" s="162"/>
      <c r="BH522" s="162"/>
      <c r="BI522" s="161"/>
      <c r="BJ522" s="161"/>
      <c r="BK522" s="162"/>
      <c r="BL522" s="162"/>
      <c r="BM522" s="162"/>
      <c r="BN522" s="161"/>
      <c r="BO522" s="2"/>
      <c r="BP522" s="2">
        <v>3.6E-10</v>
      </c>
      <c r="BQ522" s="2">
        <v>3.98066313627</v>
      </c>
      <c r="BR522" s="2">
        <v>12565.1713789146</v>
      </c>
      <c r="BS522" s="2">
        <f t="shared" si="45"/>
        <v>-3.4541750471944203E-10</v>
      </c>
      <c r="BT522" s="161"/>
      <c r="BU522" s="162"/>
      <c r="BV522" s="162"/>
      <c r="BW522" s="162"/>
      <c r="BX522" s="161"/>
      <c r="BY522" s="161"/>
      <c r="BZ522" s="162"/>
      <c r="CA522" s="162"/>
      <c r="CB522" s="162"/>
      <c r="CC522" s="161"/>
      <c r="CD522" s="161"/>
      <c r="CE522" s="162"/>
      <c r="CF522" s="162"/>
      <c r="CG522" s="162"/>
      <c r="CH522" s="161"/>
      <c r="CI522" s="161"/>
      <c r="CJ522" s="162"/>
      <c r="CK522" s="162"/>
      <c r="CL522" s="162"/>
      <c r="CM522" s="161"/>
      <c r="CN522" s="161"/>
      <c r="CO522" s="162"/>
      <c r="CP522" s="162"/>
      <c r="CQ522" s="162"/>
      <c r="CR522" s="161"/>
    </row>
    <row r="523" spans="1:96" ht="12.75">
      <c r="A523" s="161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2">
        <v>1.0999999999999999E-9</v>
      </c>
      <c r="N523" s="2">
        <v>3.3289885941600001</v>
      </c>
      <c r="O523" s="2">
        <v>72140.628666687306</v>
      </c>
      <c r="P523" s="2">
        <f t="shared" si="44"/>
        <v>7.5099135208144277E-10</v>
      </c>
      <c r="Q523" s="161"/>
      <c r="R523" s="162"/>
      <c r="S523" s="162"/>
      <c r="T523" s="162"/>
      <c r="U523" s="161"/>
      <c r="V523" s="161"/>
      <c r="W523" s="162"/>
      <c r="X523" s="162"/>
      <c r="Y523" s="162"/>
      <c r="Z523" s="161"/>
      <c r="AA523" s="161"/>
      <c r="AB523" s="162"/>
      <c r="AC523" s="162"/>
      <c r="AD523" s="162"/>
      <c r="AE523" s="161"/>
      <c r="AF523" s="161"/>
      <c r="AG523" s="162"/>
      <c r="AH523" s="162"/>
      <c r="AI523" s="162"/>
      <c r="AJ523" s="161"/>
      <c r="AK523" s="161"/>
      <c r="AL523" s="162"/>
      <c r="AM523" s="162"/>
      <c r="AN523" s="162"/>
      <c r="AO523" s="161"/>
      <c r="AP523" s="161"/>
      <c r="AQ523" s="162"/>
      <c r="AR523" s="162"/>
      <c r="AS523" s="162"/>
      <c r="AT523" s="161"/>
      <c r="AU523" s="161"/>
      <c r="AV523" s="162"/>
      <c r="AW523" s="162"/>
      <c r="AX523" s="162"/>
      <c r="AY523" s="161"/>
      <c r="AZ523" s="161"/>
      <c r="BA523" s="162"/>
      <c r="BB523" s="162"/>
      <c r="BC523" s="162"/>
      <c r="BD523" s="161"/>
      <c r="BE523" s="161"/>
      <c r="BF523" s="162"/>
      <c r="BG523" s="162"/>
      <c r="BH523" s="162"/>
      <c r="BI523" s="161"/>
      <c r="BJ523" s="161"/>
      <c r="BK523" s="162"/>
      <c r="BL523" s="162"/>
      <c r="BM523" s="162"/>
      <c r="BN523" s="161"/>
      <c r="BO523" s="2"/>
      <c r="BP523" s="2">
        <v>4.2E-10</v>
      </c>
      <c r="BQ523" s="2">
        <v>2.3075393265700002</v>
      </c>
      <c r="BR523" s="2">
        <v>6549.6828917131998</v>
      </c>
      <c r="BS523" s="2">
        <f t="shared" si="45"/>
        <v>-3.5809022893901306E-10</v>
      </c>
      <c r="BT523" s="161"/>
      <c r="BU523" s="162"/>
      <c r="BV523" s="162"/>
      <c r="BW523" s="162"/>
      <c r="BX523" s="161"/>
      <c r="BY523" s="161"/>
      <c r="BZ523" s="162"/>
      <c r="CA523" s="162"/>
      <c r="CB523" s="162"/>
      <c r="CC523" s="161"/>
      <c r="CD523" s="161"/>
      <c r="CE523" s="162"/>
      <c r="CF523" s="162"/>
      <c r="CG523" s="162"/>
      <c r="CH523" s="161"/>
      <c r="CI523" s="161"/>
      <c r="CJ523" s="162"/>
      <c r="CK523" s="162"/>
      <c r="CL523" s="162"/>
      <c r="CM523" s="161"/>
      <c r="CN523" s="161"/>
      <c r="CO523" s="162"/>
      <c r="CP523" s="162"/>
      <c r="CQ523" s="162"/>
      <c r="CR523" s="161"/>
    </row>
    <row r="524" spans="1:96" ht="12.75">
      <c r="A524" s="161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2">
        <v>8.6999999999999999E-10</v>
      </c>
      <c r="N524" s="2">
        <v>4.4065771172700003</v>
      </c>
      <c r="O524" s="2">
        <v>142.1786270362</v>
      </c>
      <c r="P524" s="2">
        <f t="shared" si="44"/>
        <v>-7.7302124256616203E-10</v>
      </c>
      <c r="Q524" s="161"/>
      <c r="R524" s="162"/>
      <c r="S524" s="162"/>
      <c r="T524" s="162"/>
      <c r="U524" s="161"/>
      <c r="V524" s="161"/>
      <c r="W524" s="162"/>
      <c r="X524" s="162"/>
      <c r="Y524" s="162"/>
      <c r="Z524" s="161"/>
      <c r="AA524" s="161"/>
      <c r="AB524" s="162"/>
      <c r="AC524" s="162"/>
      <c r="AD524" s="162"/>
      <c r="AE524" s="161"/>
      <c r="AF524" s="161"/>
      <c r="AG524" s="162"/>
      <c r="AH524" s="162"/>
      <c r="AI524" s="162"/>
      <c r="AJ524" s="161"/>
      <c r="AK524" s="161"/>
      <c r="AL524" s="162"/>
      <c r="AM524" s="162"/>
      <c r="AN524" s="162"/>
      <c r="AO524" s="161"/>
      <c r="AP524" s="161"/>
      <c r="AQ524" s="162"/>
      <c r="AR524" s="162"/>
      <c r="AS524" s="162"/>
      <c r="AT524" s="161"/>
      <c r="AU524" s="161"/>
      <c r="AV524" s="162"/>
      <c r="AW524" s="162"/>
      <c r="AX524" s="162"/>
      <c r="AY524" s="161"/>
      <c r="AZ524" s="161"/>
      <c r="BA524" s="162"/>
      <c r="BB524" s="162"/>
      <c r="BC524" s="162"/>
      <c r="BD524" s="161"/>
      <c r="BE524" s="161"/>
      <c r="BF524" s="162"/>
      <c r="BG524" s="162"/>
      <c r="BH524" s="162"/>
      <c r="BI524" s="161"/>
      <c r="BJ524" s="161"/>
      <c r="BK524" s="162"/>
      <c r="BL524" s="162"/>
      <c r="BM524" s="162"/>
      <c r="BN524" s="161"/>
      <c r="BO524" s="2"/>
      <c r="BP524" s="2">
        <v>4.0000000000000001E-10</v>
      </c>
      <c r="BQ524" s="2">
        <v>5.3969491832000003</v>
      </c>
      <c r="BR524" s="2">
        <v>9498.2122306345991</v>
      </c>
      <c r="BS524" s="2">
        <f t="shared" si="45"/>
        <v>-3.9593470237759956E-10</v>
      </c>
      <c r="BT524" s="161"/>
      <c r="BU524" s="162"/>
      <c r="BV524" s="162"/>
      <c r="BW524" s="162"/>
      <c r="BX524" s="161"/>
      <c r="BY524" s="161"/>
      <c r="BZ524" s="162"/>
      <c r="CA524" s="162"/>
      <c r="CB524" s="162"/>
      <c r="CC524" s="161"/>
      <c r="CD524" s="161"/>
      <c r="CE524" s="162"/>
      <c r="CF524" s="162"/>
      <c r="CG524" s="162"/>
      <c r="CH524" s="161"/>
      <c r="CI524" s="161"/>
      <c r="CJ524" s="162"/>
      <c r="CK524" s="162"/>
      <c r="CL524" s="162"/>
      <c r="CM524" s="161"/>
      <c r="CN524" s="161"/>
      <c r="CO524" s="162"/>
      <c r="CP524" s="162"/>
      <c r="CQ524" s="162"/>
      <c r="CR524" s="161"/>
    </row>
    <row r="525" spans="1:96" ht="12.75">
      <c r="A525" s="161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2">
        <v>1.09E-9</v>
      </c>
      <c r="N525" s="2">
        <v>1.9454603082499999</v>
      </c>
      <c r="O525" s="2">
        <v>24279.107018213501</v>
      </c>
      <c r="P525" s="2">
        <f t="shared" si="44"/>
        <v>8.1591548332959836E-10</v>
      </c>
      <c r="Q525" s="161"/>
      <c r="R525" s="162"/>
      <c r="S525" s="162"/>
      <c r="T525" s="162"/>
      <c r="U525" s="161"/>
      <c r="V525" s="161"/>
      <c r="W525" s="162"/>
      <c r="X525" s="162"/>
      <c r="Y525" s="162"/>
      <c r="Z525" s="161"/>
      <c r="AA525" s="161"/>
      <c r="AB525" s="162"/>
      <c r="AC525" s="162"/>
      <c r="AD525" s="162"/>
      <c r="AE525" s="161"/>
      <c r="AF525" s="161"/>
      <c r="AG525" s="162"/>
      <c r="AH525" s="162"/>
      <c r="AI525" s="162"/>
      <c r="AJ525" s="161"/>
      <c r="AK525" s="161"/>
      <c r="AL525" s="162"/>
      <c r="AM525" s="162"/>
      <c r="AN525" s="162"/>
      <c r="AO525" s="161"/>
      <c r="AP525" s="161"/>
      <c r="AQ525" s="162"/>
      <c r="AR525" s="162"/>
      <c r="AS525" s="162"/>
      <c r="AT525" s="161"/>
      <c r="AU525" s="161"/>
      <c r="AV525" s="162"/>
      <c r="AW525" s="162"/>
      <c r="AX525" s="162"/>
      <c r="AY525" s="161"/>
      <c r="AZ525" s="161"/>
      <c r="BA525" s="162"/>
      <c r="BB525" s="162"/>
      <c r="BC525" s="162"/>
      <c r="BD525" s="161"/>
      <c r="BE525" s="161"/>
      <c r="BF525" s="162"/>
      <c r="BG525" s="162"/>
      <c r="BH525" s="162"/>
      <c r="BI525" s="161"/>
      <c r="BJ525" s="161"/>
      <c r="BK525" s="162"/>
      <c r="BL525" s="162"/>
      <c r="BM525" s="162"/>
      <c r="BN525" s="161"/>
      <c r="BO525" s="2"/>
      <c r="BP525" s="2">
        <v>4.0000000000000001E-10</v>
      </c>
      <c r="BQ525" s="2">
        <v>3.3060324375399999</v>
      </c>
      <c r="BR525" s="2">
        <v>23536.116957680901</v>
      </c>
      <c r="BS525" s="2">
        <f t="shared" si="45"/>
        <v>1.7121363080521625E-11</v>
      </c>
      <c r="BT525" s="161"/>
      <c r="BU525" s="162"/>
      <c r="BV525" s="162"/>
      <c r="BW525" s="162"/>
      <c r="BX525" s="161"/>
      <c r="BY525" s="161"/>
      <c r="BZ525" s="162"/>
      <c r="CA525" s="162"/>
      <c r="CB525" s="162"/>
      <c r="CC525" s="161"/>
      <c r="CD525" s="161"/>
      <c r="CE525" s="162"/>
      <c r="CF525" s="162"/>
      <c r="CG525" s="162"/>
      <c r="CH525" s="161"/>
      <c r="CI525" s="161"/>
      <c r="CJ525" s="162"/>
      <c r="CK525" s="162"/>
      <c r="CL525" s="162"/>
      <c r="CM525" s="161"/>
      <c r="CN525" s="161"/>
      <c r="CO525" s="162"/>
      <c r="CP525" s="162"/>
      <c r="CQ525" s="162"/>
      <c r="CR525" s="161"/>
    </row>
    <row r="526" spans="1:96" ht="12.75">
      <c r="A526" s="161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2">
        <v>8.6999999999999999E-10</v>
      </c>
      <c r="N526" s="2">
        <v>4.3247204543500004</v>
      </c>
      <c r="O526" s="2">
        <v>742.99006053259995</v>
      </c>
      <c r="P526" s="2">
        <f t="shared" si="44"/>
        <v>8.5175509343611892E-10</v>
      </c>
      <c r="Q526" s="161"/>
      <c r="R526" s="162"/>
      <c r="S526" s="162"/>
      <c r="T526" s="162"/>
      <c r="U526" s="161"/>
      <c r="V526" s="161"/>
      <c r="W526" s="162"/>
      <c r="X526" s="162"/>
      <c r="Y526" s="162"/>
      <c r="Z526" s="161"/>
      <c r="AA526" s="161"/>
      <c r="AB526" s="162"/>
      <c r="AC526" s="162"/>
      <c r="AD526" s="162"/>
      <c r="AE526" s="161"/>
      <c r="AF526" s="161"/>
      <c r="AG526" s="162"/>
      <c r="AH526" s="162"/>
      <c r="AI526" s="162"/>
      <c r="AJ526" s="161"/>
      <c r="AK526" s="161"/>
      <c r="AL526" s="162"/>
      <c r="AM526" s="162"/>
      <c r="AN526" s="162"/>
      <c r="AO526" s="161"/>
      <c r="AP526" s="161"/>
      <c r="AQ526" s="162"/>
      <c r="AR526" s="162"/>
      <c r="AS526" s="162"/>
      <c r="AT526" s="161"/>
      <c r="AU526" s="161"/>
      <c r="AV526" s="162"/>
      <c r="AW526" s="162"/>
      <c r="AX526" s="162"/>
      <c r="AY526" s="161"/>
      <c r="AZ526" s="161"/>
      <c r="BA526" s="162"/>
      <c r="BB526" s="162"/>
      <c r="BC526" s="162"/>
      <c r="BD526" s="161"/>
      <c r="BE526" s="161"/>
      <c r="BF526" s="162"/>
      <c r="BG526" s="162"/>
      <c r="BH526" s="162"/>
      <c r="BI526" s="161"/>
      <c r="BJ526" s="161"/>
      <c r="BK526" s="162"/>
      <c r="BL526" s="162"/>
      <c r="BM526" s="162"/>
      <c r="BN526" s="161"/>
      <c r="BO526" s="2"/>
      <c r="BP526" s="2">
        <v>5.0000000000000003E-10</v>
      </c>
      <c r="BQ526" s="2">
        <v>6.1576034526100001</v>
      </c>
      <c r="BR526" s="2">
        <v>78051.341913833297</v>
      </c>
      <c r="BS526" s="2">
        <f t="shared" si="45"/>
        <v>3.9718032942120564E-10</v>
      </c>
      <c r="BT526" s="161"/>
      <c r="BU526" s="162"/>
      <c r="BV526" s="162"/>
      <c r="BW526" s="162"/>
      <c r="BX526" s="161"/>
      <c r="BY526" s="161"/>
      <c r="BZ526" s="162"/>
      <c r="CA526" s="162"/>
      <c r="CB526" s="162"/>
      <c r="CC526" s="161"/>
      <c r="CD526" s="161"/>
      <c r="CE526" s="162"/>
      <c r="CF526" s="162"/>
      <c r="CG526" s="162"/>
      <c r="CH526" s="161"/>
      <c r="CI526" s="161"/>
      <c r="CJ526" s="162"/>
      <c r="CK526" s="162"/>
      <c r="CL526" s="162"/>
      <c r="CM526" s="161"/>
      <c r="CN526" s="161"/>
      <c r="CO526" s="162"/>
      <c r="CP526" s="162"/>
      <c r="CQ526" s="162"/>
      <c r="CR526" s="161"/>
    </row>
    <row r="527" spans="1:96" ht="12.75">
      <c r="A527" s="161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2">
        <v>1.07E-9</v>
      </c>
      <c r="N527" s="2">
        <v>4.91580912547</v>
      </c>
      <c r="O527" s="2">
        <v>277.0349937414</v>
      </c>
      <c r="P527" s="2">
        <f t="shared" si="44"/>
        <v>-1.0397938921085408E-9</v>
      </c>
      <c r="Q527" s="161"/>
      <c r="R527" s="162"/>
      <c r="S527" s="162"/>
      <c r="T527" s="162"/>
      <c r="U527" s="161"/>
      <c r="V527" s="161"/>
      <c r="W527" s="162"/>
      <c r="X527" s="162"/>
      <c r="Y527" s="162"/>
      <c r="Z527" s="161"/>
      <c r="AA527" s="161"/>
      <c r="AB527" s="162"/>
      <c r="AC527" s="162"/>
      <c r="AD527" s="162"/>
      <c r="AE527" s="161"/>
      <c r="AF527" s="161"/>
      <c r="AG527" s="162"/>
      <c r="AH527" s="162"/>
      <c r="AI527" s="162"/>
      <c r="AJ527" s="161"/>
      <c r="AK527" s="161"/>
      <c r="AL527" s="162"/>
      <c r="AM527" s="162"/>
      <c r="AN527" s="162"/>
      <c r="AO527" s="161"/>
      <c r="AP527" s="161"/>
      <c r="AQ527" s="162"/>
      <c r="AR527" s="162"/>
      <c r="AS527" s="162"/>
      <c r="AT527" s="161"/>
      <c r="AU527" s="161"/>
      <c r="AV527" s="162"/>
      <c r="AW527" s="162"/>
      <c r="AX527" s="162"/>
      <c r="AY527" s="161"/>
      <c r="AZ527" s="161"/>
      <c r="BA527" s="162"/>
      <c r="BB527" s="162"/>
      <c r="BC527" s="162"/>
      <c r="BD527" s="161"/>
      <c r="BE527" s="161"/>
      <c r="BF527" s="162"/>
      <c r="BG527" s="162"/>
      <c r="BH527" s="162"/>
      <c r="BI527" s="161"/>
      <c r="BJ527" s="161"/>
      <c r="BK527" s="162"/>
      <c r="BL527" s="162"/>
      <c r="BM527" s="162"/>
      <c r="BN527" s="161"/>
      <c r="BO527" s="2"/>
      <c r="BP527" s="2"/>
      <c r="BQ527" s="2"/>
      <c r="BR527" s="2"/>
      <c r="BS527" s="2"/>
      <c r="BT527" s="161"/>
      <c r="BU527" s="162"/>
      <c r="BV527" s="162"/>
      <c r="BW527" s="162"/>
      <c r="BX527" s="161"/>
      <c r="BY527" s="161"/>
      <c r="BZ527" s="162"/>
      <c r="CA527" s="162"/>
      <c r="CB527" s="162"/>
      <c r="CC527" s="161"/>
      <c r="CD527" s="161"/>
      <c r="CE527" s="162"/>
      <c r="CF527" s="162"/>
      <c r="CG527" s="162"/>
      <c r="CH527" s="161"/>
      <c r="CI527" s="161"/>
      <c r="CJ527" s="162"/>
      <c r="CK527" s="162"/>
      <c r="CL527" s="162"/>
      <c r="CM527" s="161"/>
      <c r="CN527" s="161"/>
      <c r="CO527" s="162"/>
      <c r="CP527" s="162"/>
      <c r="CQ527" s="162"/>
      <c r="CR527" s="161"/>
    </row>
    <row r="528" spans="1:96" ht="12.75">
      <c r="A528" s="161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2">
        <v>8.7999999999999996E-10</v>
      </c>
      <c r="N528" s="2">
        <v>2.10180220766</v>
      </c>
      <c r="O528" s="2">
        <v>26482.1708096244</v>
      </c>
      <c r="P528" s="2">
        <f t="shared" si="44"/>
        <v>8.5931182209065727E-10</v>
      </c>
      <c r="Q528" s="161"/>
      <c r="R528" s="162"/>
      <c r="S528" s="162"/>
      <c r="T528" s="162"/>
      <c r="U528" s="161"/>
      <c r="V528" s="161"/>
      <c r="W528" s="162"/>
      <c r="X528" s="162"/>
      <c r="Y528" s="162"/>
      <c r="Z528" s="161"/>
      <c r="AA528" s="161"/>
      <c r="AB528" s="162"/>
      <c r="AC528" s="162"/>
      <c r="AD528" s="162"/>
      <c r="AE528" s="161"/>
      <c r="AF528" s="161"/>
      <c r="AG528" s="162"/>
      <c r="AH528" s="162"/>
      <c r="AI528" s="162"/>
      <c r="AJ528" s="161"/>
      <c r="AK528" s="161"/>
      <c r="AL528" s="162"/>
      <c r="AM528" s="162"/>
      <c r="AN528" s="162"/>
      <c r="AO528" s="161"/>
      <c r="AP528" s="161"/>
      <c r="AQ528" s="162"/>
      <c r="AR528" s="162"/>
      <c r="AS528" s="162"/>
      <c r="AT528" s="161"/>
      <c r="AU528" s="161"/>
      <c r="AV528" s="162"/>
      <c r="AW528" s="162"/>
      <c r="AX528" s="162"/>
      <c r="AY528" s="161"/>
      <c r="AZ528" s="161"/>
      <c r="BA528" s="162"/>
      <c r="BB528" s="162"/>
      <c r="BC528" s="162"/>
      <c r="BD528" s="161"/>
      <c r="BE528" s="161"/>
      <c r="BF528" s="162"/>
      <c r="BG528" s="162"/>
      <c r="BH528" s="162"/>
      <c r="BI528" s="161"/>
      <c r="BJ528" s="161"/>
      <c r="BK528" s="162"/>
      <c r="BL528" s="162"/>
      <c r="BM528" s="162"/>
      <c r="BN528" s="161"/>
      <c r="BO528" s="161"/>
      <c r="BP528" s="162"/>
      <c r="BQ528" s="162"/>
      <c r="BR528" s="162"/>
      <c r="BS528" s="161"/>
      <c r="BT528" s="161"/>
      <c r="BU528" s="162"/>
      <c r="BV528" s="162"/>
      <c r="BW528" s="162"/>
      <c r="BX528" s="161"/>
      <c r="BY528" s="161"/>
      <c r="BZ528" s="162"/>
      <c r="CA528" s="162"/>
      <c r="CB528" s="162"/>
      <c r="CC528" s="161"/>
      <c r="CD528" s="161"/>
      <c r="CE528" s="162"/>
      <c r="CF528" s="162"/>
      <c r="CG528" s="162"/>
      <c r="CH528" s="161"/>
      <c r="CI528" s="161"/>
      <c r="CJ528" s="162"/>
      <c r="CK528" s="162"/>
      <c r="CL528" s="162"/>
      <c r="CM528" s="161"/>
      <c r="CN528" s="161"/>
      <c r="CO528" s="162"/>
      <c r="CP528" s="162"/>
      <c r="CQ528" s="162"/>
      <c r="CR528" s="161"/>
    </row>
    <row r="529" spans="1:96" ht="12.75">
      <c r="A529" s="161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2">
        <v>8.6000000000000003E-10</v>
      </c>
      <c r="N529" s="2">
        <v>4.0188737443200004</v>
      </c>
      <c r="O529" s="2">
        <v>12491.370101415499</v>
      </c>
      <c r="P529" s="2">
        <f t="shared" si="44"/>
        <v>-6.3912302909778968E-10</v>
      </c>
      <c r="Q529" s="161"/>
      <c r="R529" s="162"/>
      <c r="S529" s="162"/>
      <c r="T529" s="162"/>
      <c r="U529" s="161"/>
      <c r="V529" s="161"/>
      <c r="W529" s="162"/>
      <c r="X529" s="162"/>
      <c r="Y529" s="162"/>
      <c r="Z529" s="161"/>
      <c r="AA529" s="161"/>
      <c r="AB529" s="162"/>
      <c r="AC529" s="162"/>
      <c r="AD529" s="162"/>
      <c r="AE529" s="161"/>
      <c r="AF529" s="161"/>
      <c r="AG529" s="162"/>
      <c r="AH529" s="162"/>
      <c r="AI529" s="162"/>
      <c r="AJ529" s="161"/>
      <c r="AK529" s="161"/>
      <c r="AL529" s="162"/>
      <c r="AM529" s="162"/>
      <c r="AN529" s="162"/>
      <c r="AO529" s="161"/>
      <c r="AP529" s="161"/>
      <c r="AQ529" s="162"/>
      <c r="AR529" s="162"/>
      <c r="AS529" s="162"/>
      <c r="AT529" s="161"/>
      <c r="AU529" s="161"/>
      <c r="AV529" s="162"/>
      <c r="AW529" s="162"/>
      <c r="AX529" s="162"/>
      <c r="AY529" s="161"/>
      <c r="AZ529" s="161"/>
      <c r="BA529" s="162"/>
      <c r="BB529" s="162"/>
      <c r="BC529" s="162"/>
      <c r="BD529" s="161"/>
      <c r="BE529" s="161"/>
      <c r="BF529" s="162"/>
      <c r="BG529" s="162"/>
      <c r="BH529" s="162"/>
      <c r="BI529" s="161"/>
      <c r="BJ529" s="161"/>
      <c r="BK529" s="162"/>
      <c r="BL529" s="162"/>
      <c r="BM529" s="162"/>
      <c r="BN529" s="161"/>
      <c r="BO529" s="161"/>
      <c r="BP529" s="162"/>
      <c r="BQ529" s="162"/>
      <c r="BR529" s="162"/>
      <c r="BS529" s="161"/>
      <c r="BT529" s="161"/>
      <c r="BU529" s="162"/>
      <c r="BV529" s="162"/>
      <c r="BW529" s="162"/>
      <c r="BX529" s="161"/>
      <c r="BY529" s="161"/>
      <c r="BZ529" s="162"/>
      <c r="CA529" s="162"/>
      <c r="CB529" s="162"/>
      <c r="CC529" s="161"/>
      <c r="CD529" s="161"/>
      <c r="CE529" s="162"/>
      <c r="CF529" s="162"/>
      <c r="CG529" s="162"/>
      <c r="CH529" s="161"/>
      <c r="CI529" s="161"/>
      <c r="CJ529" s="162"/>
      <c r="CK529" s="162"/>
      <c r="CL529" s="162"/>
      <c r="CM529" s="161"/>
      <c r="CN529" s="161"/>
      <c r="CO529" s="162"/>
      <c r="CP529" s="162"/>
      <c r="CQ529" s="162"/>
      <c r="CR529" s="161"/>
    </row>
    <row r="530" spans="1:96" ht="12.75">
      <c r="A530" s="161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2">
        <v>1.0600000000000001E-9</v>
      </c>
      <c r="N530" s="2">
        <v>5.4909237285400003</v>
      </c>
      <c r="O530" s="2">
        <v>62883.355139513602</v>
      </c>
      <c r="P530" s="2">
        <f t="shared" si="44"/>
        <v>-7.8503877639763583E-10</v>
      </c>
      <c r="Q530" s="161"/>
      <c r="R530" s="162"/>
      <c r="S530" s="162"/>
      <c r="T530" s="162"/>
      <c r="U530" s="161"/>
      <c r="V530" s="161"/>
      <c r="W530" s="162"/>
      <c r="X530" s="162"/>
      <c r="Y530" s="162"/>
      <c r="Z530" s="161"/>
      <c r="AA530" s="161"/>
      <c r="AB530" s="162"/>
      <c r="AC530" s="162"/>
      <c r="AD530" s="162"/>
      <c r="AE530" s="161"/>
      <c r="AF530" s="161"/>
      <c r="AG530" s="162"/>
      <c r="AH530" s="162"/>
      <c r="AI530" s="162"/>
      <c r="AJ530" s="161"/>
      <c r="AK530" s="161"/>
      <c r="AL530" s="162"/>
      <c r="AM530" s="162"/>
      <c r="AN530" s="162"/>
      <c r="AO530" s="161"/>
      <c r="AP530" s="161"/>
      <c r="AQ530" s="162"/>
      <c r="AR530" s="162"/>
      <c r="AS530" s="162"/>
      <c r="AT530" s="161"/>
      <c r="AU530" s="161"/>
      <c r="AV530" s="162"/>
      <c r="AW530" s="162"/>
      <c r="AX530" s="162"/>
      <c r="AY530" s="161"/>
      <c r="AZ530" s="161"/>
      <c r="BA530" s="162"/>
      <c r="BB530" s="162"/>
      <c r="BC530" s="162"/>
      <c r="BD530" s="161"/>
      <c r="BE530" s="161"/>
      <c r="BF530" s="162"/>
      <c r="BG530" s="162"/>
      <c r="BH530" s="162"/>
      <c r="BI530" s="161"/>
      <c r="BJ530" s="161"/>
      <c r="BK530" s="162"/>
      <c r="BL530" s="162"/>
      <c r="BM530" s="162"/>
      <c r="BN530" s="161"/>
      <c r="BO530" s="161"/>
      <c r="BP530" s="162"/>
      <c r="BQ530" s="162"/>
      <c r="BR530" s="162"/>
      <c r="BS530" s="161"/>
      <c r="BT530" s="161"/>
      <c r="BU530" s="162"/>
      <c r="BV530" s="162"/>
      <c r="BW530" s="162"/>
      <c r="BX530" s="161"/>
      <c r="BY530" s="161"/>
      <c r="BZ530" s="162"/>
      <c r="CA530" s="162"/>
      <c r="CB530" s="162"/>
      <c r="CC530" s="161"/>
      <c r="CD530" s="161"/>
      <c r="CE530" s="162"/>
      <c r="CF530" s="162"/>
      <c r="CG530" s="162"/>
      <c r="CH530" s="161"/>
      <c r="CI530" s="161"/>
      <c r="CJ530" s="162"/>
      <c r="CK530" s="162"/>
      <c r="CL530" s="162"/>
      <c r="CM530" s="161"/>
      <c r="CN530" s="161"/>
      <c r="CO530" s="162"/>
      <c r="CP530" s="162"/>
      <c r="CQ530" s="162"/>
      <c r="CR530" s="161"/>
    </row>
    <row r="531" spans="1:96" ht="12.75">
      <c r="A531" s="161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2">
        <v>8.0000000000000003E-10</v>
      </c>
      <c r="N531" s="2">
        <v>6.1978131698299999</v>
      </c>
      <c r="O531" s="2">
        <v>6709.6740408674004</v>
      </c>
      <c r="P531" s="2">
        <f t="shared" si="44"/>
        <v>7.3322958600167692E-10</v>
      </c>
      <c r="Q531" s="161"/>
      <c r="R531" s="162"/>
      <c r="S531" s="162"/>
      <c r="T531" s="162"/>
      <c r="U531" s="161"/>
      <c r="V531" s="161"/>
      <c r="W531" s="162"/>
      <c r="X531" s="162"/>
      <c r="Y531" s="162"/>
      <c r="Z531" s="161"/>
      <c r="AA531" s="161"/>
      <c r="AB531" s="162"/>
      <c r="AC531" s="162"/>
      <c r="AD531" s="162"/>
      <c r="AE531" s="161"/>
      <c r="AF531" s="161"/>
      <c r="AG531" s="162"/>
      <c r="AH531" s="162"/>
      <c r="AI531" s="162"/>
      <c r="AJ531" s="161"/>
      <c r="AK531" s="161"/>
      <c r="AL531" s="162"/>
      <c r="AM531" s="162"/>
      <c r="AN531" s="162"/>
      <c r="AO531" s="161"/>
      <c r="AP531" s="161"/>
      <c r="AQ531" s="162"/>
      <c r="AR531" s="162"/>
      <c r="AS531" s="162"/>
      <c r="AT531" s="161"/>
      <c r="AU531" s="161"/>
      <c r="AV531" s="162"/>
      <c r="AW531" s="162"/>
      <c r="AX531" s="162"/>
      <c r="AY531" s="161"/>
      <c r="AZ531" s="161"/>
      <c r="BA531" s="162"/>
      <c r="BB531" s="162"/>
      <c r="BC531" s="162"/>
      <c r="BD531" s="161"/>
      <c r="BE531" s="161"/>
      <c r="BF531" s="162"/>
      <c r="BG531" s="162"/>
      <c r="BH531" s="162"/>
      <c r="BI531" s="161"/>
      <c r="BJ531" s="161"/>
      <c r="BK531" s="162"/>
      <c r="BL531" s="162"/>
      <c r="BM531" s="162"/>
      <c r="BN531" s="161"/>
      <c r="BO531" s="161"/>
      <c r="BP531" s="162"/>
      <c r="BQ531" s="162"/>
      <c r="BR531" s="162"/>
      <c r="BS531" s="161"/>
      <c r="BT531" s="161"/>
      <c r="BU531" s="162"/>
      <c r="BV531" s="162"/>
      <c r="BW531" s="162"/>
      <c r="BX531" s="161"/>
      <c r="BY531" s="161"/>
      <c r="BZ531" s="162"/>
      <c r="CA531" s="162"/>
      <c r="CB531" s="162"/>
      <c r="CC531" s="161"/>
      <c r="CD531" s="161"/>
      <c r="CE531" s="162"/>
      <c r="CF531" s="162"/>
      <c r="CG531" s="162"/>
      <c r="CH531" s="161"/>
      <c r="CI531" s="161"/>
      <c r="CJ531" s="162"/>
      <c r="CK531" s="162"/>
      <c r="CL531" s="162"/>
      <c r="CM531" s="161"/>
      <c r="CN531" s="161"/>
      <c r="CO531" s="162"/>
      <c r="CP531" s="162"/>
      <c r="CQ531" s="162"/>
      <c r="CR531" s="161"/>
    </row>
    <row r="532" spans="1:96" ht="12.75">
      <c r="A532" s="161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2">
        <v>8.7999999999999996E-10</v>
      </c>
      <c r="N532" s="2">
        <v>2.0987281065699999</v>
      </c>
      <c r="O532" s="2">
        <v>238004.52415723601</v>
      </c>
      <c r="P532" s="2">
        <f t="shared" si="44"/>
        <v>-3.1279124347799928E-10</v>
      </c>
      <c r="Q532" s="161"/>
      <c r="R532" s="162"/>
      <c r="S532" s="162"/>
      <c r="T532" s="162"/>
      <c r="U532" s="161"/>
      <c r="V532" s="161"/>
      <c r="W532" s="162"/>
      <c r="X532" s="162"/>
      <c r="Y532" s="162"/>
      <c r="Z532" s="161"/>
      <c r="AA532" s="161"/>
      <c r="AB532" s="162"/>
      <c r="AC532" s="162"/>
      <c r="AD532" s="162"/>
      <c r="AE532" s="161"/>
      <c r="AF532" s="161"/>
      <c r="AG532" s="162"/>
      <c r="AH532" s="162"/>
      <c r="AI532" s="162"/>
      <c r="AJ532" s="161"/>
      <c r="AK532" s="161"/>
      <c r="AL532" s="162"/>
      <c r="AM532" s="162"/>
      <c r="AN532" s="162"/>
      <c r="AO532" s="161"/>
      <c r="AP532" s="161"/>
      <c r="AQ532" s="162"/>
      <c r="AR532" s="162"/>
      <c r="AS532" s="162"/>
      <c r="AT532" s="161"/>
      <c r="AU532" s="161"/>
      <c r="AV532" s="162"/>
      <c r="AW532" s="162"/>
      <c r="AX532" s="162"/>
      <c r="AY532" s="161"/>
      <c r="AZ532" s="161"/>
      <c r="BA532" s="162"/>
      <c r="BB532" s="162"/>
      <c r="BC532" s="162"/>
      <c r="BD532" s="161"/>
      <c r="BE532" s="161"/>
      <c r="BF532" s="162"/>
      <c r="BG532" s="162"/>
      <c r="BH532" s="162"/>
      <c r="BI532" s="161"/>
      <c r="BJ532" s="161"/>
      <c r="BK532" s="162"/>
      <c r="BL532" s="162"/>
      <c r="BM532" s="162"/>
      <c r="BN532" s="161"/>
      <c r="BO532" s="161"/>
      <c r="BP532" s="162"/>
      <c r="BQ532" s="162"/>
      <c r="BR532" s="162"/>
      <c r="BS532" s="161"/>
      <c r="BT532" s="161"/>
      <c r="BU532" s="162"/>
      <c r="BV532" s="162"/>
      <c r="BW532" s="162"/>
      <c r="BX532" s="161"/>
      <c r="BY532" s="161"/>
      <c r="BZ532" s="162"/>
      <c r="CA532" s="162"/>
      <c r="CB532" s="162"/>
      <c r="CC532" s="161"/>
      <c r="CD532" s="161"/>
      <c r="CE532" s="162"/>
      <c r="CF532" s="162"/>
      <c r="CG532" s="162"/>
      <c r="CH532" s="161"/>
      <c r="CI532" s="161"/>
      <c r="CJ532" s="162"/>
      <c r="CK532" s="162"/>
      <c r="CL532" s="162"/>
      <c r="CM532" s="161"/>
      <c r="CN532" s="161"/>
      <c r="CO532" s="162"/>
      <c r="CP532" s="162"/>
      <c r="CQ532" s="162"/>
      <c r="CR532" s="161"/>
    </row>
    <row r="533" spans="1:96" ht="12.75">
      <c r="A533" s="161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2">
        <v>8.3000000000000003E-10</v>
      </c>
      <c r="N533" s="2">
        <v>4.90662164029</v>
      </c>
      <c r="O533" s="2">
        <v>51.280337862410001</v>
      </c>
      <c r="P533" s="2">
        <f t="shared" si="44"/>
        <v>-7.4677657284888324E-11</v>
      </c>
      <c r="Q533" s="161"/>
      <c r="R533" s="162"/>
      <c r="S533" s="162"/>
      <c r="T533" s="162"/>
      <c r="U533" s="161"/>
      <c r="V533" s="161"/>
      <c r="W533" s="162"/>
      <c r="X533" s="162"/>
      <c r="Y533" s="162"/>
      <c r="Z533" s="161"/>
      <c r="AA533" s="161"/>
      <c r="AB533" s="162"/>
      <c r="AC533" s="162"/>
      <c r="AD533" s="162"/>
      <c r="AE533" s="161"/>
      <c r="AF533" s="161"/>
      <c r="AG533" s="162"/>
      <c r="AH533" s="162"/>
      <c r="AI533" s="162"/>
      <c r="AJ533" s="161"/>
      <c r="AK533" s="161"/>
      <c r="AL533" s="162"/>
      <c r="AM533" s="162"/>
      <c r="AN533" s="162"/>
      <c r="AO533" s="161"/>
      <c r="AP533" s="161"/>
      <c r="AQ533" s="162"/>
      <c r="AR533" s="162"/>
      <c r="AS533" s="162"/>
      <c r="AT533" s="161"/>
      <c r="AU533" s="161"/>
      <c r="AV533" s="162"/>
      <c r="AW533" s="162"/>
      <c r="AX533" s="162"/>
      <c r="AY533" s="161"/>
      <c r="AZ533" s="161"/>
      <c r="BA533" s="162"/>
      <c r="BB533" s="162"/>
      <c r="BC533" s="162"/>
      <c r="BD533" s="161"/>
      <c r="BE533" s="161"/>
      <c r="BF533" s="162"/>
      <c r="BG533" s="162"/>
      <c r="BH533" s="162"/>
      <c r="BI533" s="161"/>
      <c r="BJ533" s="161"/>
      <c r="BK533" s="162"/>
      <c r="BL533" s="162"/>
      <c r="BM533" s="162"/>
      <c r="BN533" s="161"/>
      <c r="BO533" s="161"/>
      <c r="BP533" s="162"/>
      <c r="BQ533" s="162"/>
      <c r="BR533" s="162"/>
      <c r="BS533" s="161"/>
      <c r="BT533" s="161"/>
      <c r="BU533" s="162"/>
      <c r="BV533" s="162"/>
      <c r="BW533" s="162"/>
      <c r="BX533" s="161"/>
      <c r="BY533" s="161"/>
      <c r="BZ533" s="162"/>
      <c r="CA533" s="162"/>
      <c r="CB533" s="162"/>
      <c r="CC533" s="161"/>
      <c r="CD533" s="161"/>
      <c r="CE533" s="162"/>
      <c r="CF533" s="162"/>
      <c r="CG533" s="162"/>
      <c r="CH533" s="161"/>
      <c r="CI533" s="161"/>
      <c r="CJ533" s="162"/>
      <c r="CK533" s="162"/>
      <c r="CL533" s="162"/>
      <c r="CM533" s="161"/>
      <c r="CN533" s="161"/>
      <c r="CO533" s="162"/>
      <c r="CP533" s="162"/>
      <c r="CQ533" s="162"/>
      <c r="CR533" s="161"/>
    </row>
    <row r="534" spans="1:96" ht="12.75">
      <c r="A534" s="161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2">
        <v>9.5000000000000003E-10</v>
      </c>
      <c r="N534" s="2">
        <v>4.1338740659099997</v>
      </c>
      <c r="O534" s="2">
        <v>18216.443810661</v>
      </c>
      <c r="P534" s="2">
        <f t="shared" si="44"/>
        <v>-8.2402954514351515E-10</v>
      </c>
      <c r="Q534" s="161"/>
      <c r="R534" s="162"/>
      <c r="S534" s="162"/>
      <c r="T534" s="162"/>
      <c r="U534" s="161"/>
      <c r="V534" s="161"/>
      <c r="W534" s="162"/>
      <c r="X534" s="162"/>
      <c r="Y534" s="162"/>
      <c r="Z534" s="161"/>
      <c r="AA534" s="161"/>
      <c r="AB534" s="162"/>
      <c r="AC534" s="162"/>
      <c r="AD534" s="162"/>
      <c r="AE534" s="161"/>
      <c r="AF534" s="161"/>
      <c r="AG534" s="162"/>
      <c r="AH534" s="162"/>
      <c r="AI534" s="162"/>
      <c r="AJ534" s="161"/>
      <c r="AK534" s="161"/>
      <c r="AL534" s="162"/>
      <c r="AM534" s="162"/>
      <c r="AN534" s="162"/>
      <c r="AO534" s="161"/>
      <c r="AP534" s="161"/>
      <c r="AQ534" s="162"/>
      <c r="AR534" s="162"/>
      <c r="AS534" s="162"/>
      <c r="AT534" s="161"/>
      <c r="AU534" s="161"/>
      <c r="AV534" s="162"/>
      <c r="AW534" s="162"/>
      <c r="AX534" s="162"/>
      <c r="AY534" s="161"/>
      <c r="AZ534" s="161"/>
      <c r="BA534" s="162"/>
      <c r="BB534" s="162"/>
      <c r="BC534" s="162"/>
      <c r="BD534" s="161"/>
      <c r="BE534" s="161"/>
      <c r="BF534" s="162"/>
      <c r="BG534" s="162"/>
      <c r="BH534" s="162"/>
      <c r="BI534" s="161"/>
      <c r="BJ534" s="161"/>
      <c r="BK534" s="162"/>
      <c r="BL534" s="162"/>
      <c r="BM534" s="162"/>
      <c r="BN534" s="161"/>
      <c r="BO534" s="161"/>
      <c r="BP534" s="162"/>
      <c r="BQ534" s="162"/>
      <c r="BR534" s="162"/>
      <c r="BS534" s="161"/>
      <c r="BT534" s="161"/>
      <c r="BU534" s="162"/>
      <c r="BV534" s="162"/>
      <c r="BW534" s="162"/>
      <c r="BX534" s="161"/>
      <c r="BY534" s="161"/>
      <c r="BZ534" s="162"/>
      <c r="CA534" s="162"/>
      <c r="CB534" s="162"/>
      <c r="CC534" s="161"/>
      <c r="CD534" s="161"/>
      <c r="CE534" s="162"/>
      <c r="CF534" s="162"/>
      <c r="CG534" s="162"/>
      <c r="CH534" s="161"/>
      <c r="CI534" s="161"/>
      <c r="CJ534" s="162"/>
      <c r="CK534" s="162"/>
      <c r="CL534" s="162"/>
      <c r="CM534" s="161"/>
      <c r="CN534" s="161"/>
      <c r="CO534" s="162"/>
      <c r="CP534" s="162"/>
      <c r="CQ534" s="162"/>
      <c r="CR534" s="161"/>
    </row>
    <row r="535" spans="1:96" ht="12.75">
      <c r="A535" s="161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2">
        <v>7.7999999999999999E-10</v>
      </c>
      <c r="N535" s="2">
        <v>6.0694939167999999</v>
      </c>
      <c r="O535" s="2">
        <v>148434.53403769099</v>
      </c>
      <c r="P535" s="2">
        <f t="shared" si="44"/>
        <v>7.7415252782274478E-10</v>
      </c>
      <c r="Q535" s="161"/>
      <c r="R535" s="162"/>
      <c r="S535" s="162"/>
      <c r="T535" s="162"/>
      <c r="U535" s="161"/>
      <c r="V535" s="161"/>
      <c r="W535" s="162"/>
      <c r="X535" s="162"/>
      <c r="Y535" s="162"/>
      <c r="Z535" s="161"/>
      <c r="AA535" s="161"/>
      <c r="AB535" s="162"/>
      <c r="AC535" s="162"/>
      <c r="AD535" s="162"/>
      <c r="AE535" s="161"/>
      <c r="AF535" s="161"/>
      <c r="AG535" s="162"/>
      <c r="AH535" s="162"/>
      <c r="AI535" s="162"/>
      <c r="AJ535" s="161"/>
      <c r="AK535" s="161"/>
      <c r="AL535" s="162"/>
      <c r="AM535" s="162"/>
      <c r="AN535" s="162"/>
      <c r="AO535" s="161"/>
      <c r="AP535" s="161"/>
      <c r="AQ535" s="162"/>
      <c r="AR535" s="162"/>
      <c r="AS535" s="162"/>
      <c r="AT535" s="161"/>
      <c r="AU535" s="161"/>
      <c r="AV535" s="162"/>
      <c r="AW535" s="162"/>
      <c r="AX535" s="162"/>
      <c r="AY535" s="161"/>
      <c r="AZ535" s="161"/>
      <c r="BA535" s="162"/>
      <c r="BB535" s="162"/>
      <c r="BC535" s="162"/>
      <c r="BD535" s="161"/>
      <c r="BE535" s="161"/>
      <c r="BF535" s="162"/>
      <c r="BG535" s="162"/>
      <c r="BH535" s="162"/>
      <c r="BI535" s="161"/>
      <c r="BJ535" s="161"/>
      <c r="BK535" s="162"/>
      <c r="BL535" s="162"/>
      <c r="BM535" s="162"/>
      <c r="BN535" s="161"/>
      <c r="BO535" s="161"/>
      <c r="BP535" s="162"/>
      <c r="BQ535" s="162"/>
      <c r="BR535" s="162"/>
      <c r="BS535" s="161"/>
      <c r="BT535" s="161"/>
      <c r="BU535" s="162"/>
      <c r="BV535" s="162"/>
      <c r="BW535" s="162"/>
      <c r="BX535" s="161"/>
      <c r="BY535" s="161"/>
      <c r="BZ535" s="162"/>
      <c r="CA535" s="162"/>
      <c r="CB535" s="162"/>
      <c r="CC535" s="161"/>
      <c r="CD535" s="161"/>
      <c r="CE535" s="162"/>
      <c r="CF535" s="162"/>
      <c r="CG535" s="162"/>
      <c r="CH535" s="161"/>
      <c r="CI535" s="161"/>
      <c r="CJ535" s="162"/>
      <c r="CK535" s="162"/>
      <c r="CL535" s="162"/>
      <c r="CM535" s="161"/>
      <c r="CN535" s="161"/>
      <c r="CO535" s="162"/>
      <c r="CP535" s="162"/>
      <c r="CQ535" s="162"/>
      <c r="CR535" s="161"/>
    </row>
    <row r="536" spans="1:96" ht="12.75">
      <c r="A536" s="161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2">
        <v>7.8999999999999996E-10</v>
      </c>
      <c r="N536" s="2">
        <v>3.0304822164399998</v>
      </c>
      <c r="O536" s="2">
        <v>838.96928775039999</v>
      </c>
      <c r="P536" s="2">
        <f t="shared" si="44"/>
        <v>-3.9836946993080385E-11</v>
      </c>
      <c r="Q536" s="161"/>
      <c r="R536" s="162"/>
      <c r="S536" s="162"/>
      <c r="T536" s="162"/>
      <c r="U536" s="161"/>
      <c r="V536" s="161"/>
      <c r="W536" s="162"/>
      <c r="X536" s="162"/>
      <c r="Y536" s="162"/>
      <c r="Z536" s="161"/>
      <c r="AA536" s="161"/>
      <c r="AB536" s="162"/>
      <c r="AC536" s="162"/>
      <c r="AD536" s="162"/>
      <c r="AE536" s="161"/>
      <c r="AF536" s="161"/>
      <c r="AG536" s="162"/>
      <c r="AH536" s="162"/>
      <c r="AI536" s="162"/>
      <c r="AJ536" s="161"/>
      <c r="AK536" s="161"/>
      <c r="AL536" s="162"/>
      <c r="AM536" s="162"/>
      <c r="AN536" s="162"/>
      <c r="AO536" s="161"/>
      <c r="AP536" s="161"/>
      <c r="AQ536" s="162"/>
      <c r="AR536" s="162"/>
      <c r="AS536" s="162"/>
      <c r="AT536" s="161"/>
      <c r="AU536" s="161"/>
      <c r="AV536" s="162"/>
      <c r="AW536" s="162"/>
      <c r="AX536" s="162"/>
      <c r="AY536" s="161"/>
      <c r="AZ536" s="161"/>
      <c r="BA536" s="162"/>
      <c r="BB536" s="162"/>
      <c r="BC536" s="162"/>
      <c r="BD536" s="161"/>
      <c r="BE536" s="161"/>
      <c r="BF536" s="162"/>
      <c r="BG536" s="162"/>
      <c r="BH536" s="162"/>
      <c r="BI536" s="161"/>
      <c r="BJ536" s="161"/>
      <c r="BK536" s="162"/>
      <c r="BL536" s="162"/>
      <c r="BM536" s="162"/>
      <c r="BN536" s="161"/>
      <c r="BO536" s="161"/>
      <c r="BP536" s="162"/>
      <c r="BQ536" s="162"/>
      <c r="BR536" s="162"/>
      <c r="BS536" s="161"/>
      <c r="BT536" s="161"/>
      <c r="BU536" s="162"/>
      <c r="BV536" s="162"/>
      <c r="BW536" s="162"/>
      <c r="BX536" s="161"/>
      <c r="BY536" s="161"/>
      <c r="BZ536" s="162"/>
      <c r="CA536" s="162"/>
      <c r="CB536" s="162"/>
      <c r="CC536" s="161"/>
      <c r="CD536" s="161"/>
      <c r="CE536" s="162"/>
      <c r="CF536" s="162"/>
      <c r="CG536" s="162"/>
      <c r="CH536" s="161"/>
      <c r="CI536" s="161"/>
      <c r="CJ536" s="162"/>
      <c r="CK536" s="162"/>
      <c r="CL536" s="162"/>
      <c r="CM536" s="161"/>
      <c r="CN536" s="161"/>
      <c r="CO536" s="162"/>
      <c r="CP536" s="162"/>
      <c r="CQ536" s="162"/>
      <c r="CR536" s="161"/>
    </row>
    <row r="537" spans="1:96" ht="12.75">
      <c r="A537" s="161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2">
        <v>7.4000000000000003E-10</v>
      </c>
      <c r="N537" s="2">
        <v>5.4981305121100004</v>
      </c>
      <c r="O537" s="2">
        <v>29026.4852295077</v>
      </c>
      <c r="P537" s="2">
        <f t="shared" si="44"/>
        <v>-4.9912675690035171E-11</v>
      </c>
      <c r="Q537" s="161"/>
      <c r="R537" s="162"/>
      <c r="S537" s="162"/>
      <c r="T537" s="162"/>
      <c r="U537" s="161"/>
      <c r="V537" s="161"/>
      <c r="W537" s="162"/>
      <c r="X537" s="162"/>
      <c r="Y537" s="162"/>
      <c r="Z537" s="161"/>
      <c r="AA537" s="161"/>
      <c r="AB537" s="162"/>
      <c r="AC537" s="162"/>
      <c r="AD537" s="162"/>
      <c r="AE537" s="161"/>
      <c r="AF537" s="161"/>
      <c r="AG537" s="162"/>
      <c r="AH537" s="162"/>
      <c r="AI537" s="162"/>
      <c r="AJ537" s="161"/>
      <c r="AK537" s="161"/>
      <c r="AL537" s="162"/>
      <c r="AM537" s="162"/>
      <c r="AN537" s="162"/>
      <c r="AO537" s="161"/>
      <c r="AP537" s="161"/>
      <c r="AQ537" s="162"/>
      <c r="AR537" s="162"/>
      <c r="AS537" s="162"/>
      <c r="AT537" s="161"/>
      <c r="AU537" s="161"/>
      <c r="AV537" s="162"/>
      <c r="AW537" s="162"/>
      <c r="AX537" s="162"/>
      <c r="AY537" s="161"/>
      <c r="AZ537" s="161"/>
      <c r="BA537" s="162"/>
      <c r="BB537" s="162"/>
      <c r="BC537" s="162"/>
      <c r="BD537" s="161"/>
      <c r="BE537" s="161"/>
      <c r="BF537" s="162"/>
      <c r="BG537" s="162"/>
      <c r="BH537" s="162"/>
      <c r="BI537" s="161"/>
      <c r="BJ537" s="161"/>
      <c r="BK537" s="162"/>
      <c r="BL537" s="162"/>
      <c r="BM537" s="162"/>
      <c r="BN537" s="161"/>
      <c r="BO537" s="161"/>
      <c r="BP537" s="162"/>
      <c r="BQ537" s="162"/>
      <c r="BR537" s="162"/>
      <c r="BS537" s="161"/>
      <c r="BT537" s="161"/>
      <c r="BU537" s="162"/>
      <c r="BV537" s="162"/>
      <c r="BW537" s="162"/>
      <c r="BX537" s="161"/>
      <c r="BY537" s="161"/>
      <c r="BZ537" s="162"/>
      <c r="CA537" s="162"/>
      <c r="CB537" s="162"/>
      <c r="CC537" s="161"/>
      <c r="CD537" s="161"/>
      <c r="CE537" s="162"/>
      <c r="CF537" s="162"/>
      <c r="CG537" s="162"/>
      <c r="CH537" s="161"/>
      <c r="CI537" s="161"/>
      <c r="CJ537" s="162"/>
      <c r="CK537" s="162"/>
      <c r="CL537" s="162"/>
      <c r="CM537" s="161"/>
      <c r="CN537" s="161"/>
      <c r="CO537" s="162"/>
      <c r="CP537" s="162"/>
      <c r="CQ537" s="162"/>
      <c r="CR537" s="161"/>
    </row>
    <row r="538" spans="1:96" ht="12.75">
      <c r="A538" s="161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2">
        <v>7.2999999999999996E-10</v>
      </c>
      <c r="N538" s="2">
        <v>3.0500866573800001</v>
      </c>
      <c r="O538" s="2">
        <v>567.71863773040002</v>
      </c>
      <c r="P538" s="2">
        <f t="shared" si="44"/>
        <v>7.2652082080927807E-10</v>
      </c>
      <c r="Q538" s="161"/>
      <c r="R538" s="162"/>
      <c r="S538" s="162"/>
      <c r="T538" s="162"/>
      <c r="U538" s="161"/>
      <c r="V538" s="161"/>
      <c r="W538" s="162"/>
      <c r="X538" s="162"/>
      <c r="Y538" s="162"/>
      <c r="Z538" s="161"/>
      <c r="AA538" s="161"/>
      <c r="AB538" s="162"/>
      <c r="AC538" s="162"/>
      <c r="AD538" s="162"/>
      <c r="AE538" s="161"/>
      <c r="AF538" s="161"/>
      <c r="AG538" s="162"/>
      <c r="AH538" s="162"/>
      <c r="AI538" s="162"/>
      <c r="AJ538" s="161"/>
      <c r="AK538" s="161"/>
      <c r="AL538" s="162"/>
      <c r="AM538" s="162"/>
      <c r="AN538" s="162"/>
      <c r="AO538" s="161"/>
      <c r="AP538" s="161"/>
      <c r="AQ538" s="162"/>
      <c r="AR538" s="162"/>
      <c r="AS538" s="162"/>
      <c r="AT538" s="161"/>
      <c r="AU538" s="161"/>
      <c r="AV538" s="162"/>
      <c r="AW538" s="162"/>
      <c r="AX538" s="162"/>
      <c r="AY538" s="161"/>
      <c r="AZ538" s="161"/>
      <c r="BA538" s="162"/>
      <c r="BB538" s="162"/>
      <c r="BC538" s="162"/>
      <c r="BD538" s="161"/>
      <c r="BE538" s="161"/>
      <c r="BF538" s="162"/>
      <c r="BG538" s="162"/>
      <c r="BH538" s="162"/>
      <c r="BI538" s="161"/>
      <c r="BJ538" s="161"/>
      <c r="BK538" s="162"/>
      <c r="BL538" s="162"/>
      <c r="BM538" s="162"/>
      <c r="BN538" s="161"/>
      <c r="BO538" s="161"/>
      <c r="BP538" s="162"/>
      <c r="BQ538" s="162"/>
      <c r="BR538" s="162"/>
      <c r="BS538" s="161"/>
      <c r="BT538" s="161"/>
      <c r="BU538" s="162"/>
      <c r="BV538" s="162"/>
      <c r="BW538" s="162"/>
      <c r="BX538" s="161"/>
      <c r="BY538" s="161"/>
      <c r="BZ538" s="162"/>
      <c r="CA538" s="162"/>
      <c r="CB538" s="162"/>
      <c r="CC538" s="161"/>
      <c r="CD538" s="161"/>
      <c r="CE538" s="162"/>
      <c r="CF538" s="162"/>
      <c r="CG538" s="162"/>
      <c r="CH538" s="161"/>
      <c r="CI538" s="161"/>
      <c r="CJ538" s="162"/>
      <c r="CK538" s="162"/>
      <c r="CL538" s="162"/>
      <c r="CM538" s="161"/>
      <c r="CN538" s="161"/>
      <c r="CO538" s="162"/>
      <c r="CP538" s="162"/>
      <c r="CQ538" s="162"/>
      <c r="CR538" s="161"/>
    </row>
    <row r="539" spans="1:96" ht="12.75">
      <c r="A539" s="161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2">
        <v>8.3999999999999999E-10</v>
      </c>
      <c r="N539" s="2">
        <v>0.46604373273999999</v>
      </c>
      <c r="O539" s="2">
        <v>45.141219636599999</v>
      </c>
      <c r="P539" s="2">
        <f t="shared" si="44"/>
        <v>8.2052464210663553E-10</v>
      </c>
      <c r="Q539" s="161"/>
      <c r="R539" s="162"/>
      <c r="S539" s="162"/>
      <c r="T539" s="162"/>
      <c r="U539" s="161"/>
      <c r="V539" s="161"/>
      <c r="W539" s="162"/>
      <c r="X539" s="162"/>
      <c r="Y539" s="162"/>
      <c r="Z539" s="161"/>
      <c r="AA539" s="161"/>
      <c r="AB539" s="162"/>
      <c r="AC539" s="162"/>
      <c r="AD539" s="162"/>
      <c r="AE539" s="161"/>
      <c r="AF539" s="161"/>
      <c r="AG539" s="162"/>
      <c r="AH539" s="162"/>
      <c r="AI539" s="162"/>
      <c r="AJ539" s="161"/>
      <c r="AK539" s="161"/>
      <c r="AL539" s="162"/>
      <c r="AM539" s="162"/>
      <c r="AN539" s="162"/>
      <c r="AO539" s="161"/>
      <c r="AP539" s="161"/>
      <c r="AQ539" s="162"/>
      <c r="AR539" s="162"/>
      <c r="AS539" s="162"/>
      <c r="AT539" s="161"/>
      <c r="AU539" s="161"/>
      <c r="AV539" s="162"/>
      <c r="AW539" s="162"/>
      <c r="AX539" s="162"/>
      <c r="AY539" s="161"/>
      <c r="AZ539" s="161"/>
      <c r="BA539" s="162"/>
      <c r="BB539" s="162"/>
      <c r="BC539" s="162"/>
      <c r="BD539" s="161"/>
      <c r="BE539" s="161"/>
      <c r="BF539" s="162"/>
      <c r="BG539" s="162"/>
      <c r="BH539" s="162"/>
      <c r="BI539" s="161"/>
      <c r="BJ539" s="161"/>
      <c r="BK539" s="162"/>
      <c r="BL539" s="162"/>
      <c r="BM539" s="162"/>
      <c r="BN539" s="161"/>
      <c r="BO539" s="161"/>
      <c r="BP539" s="162"/>
      <c r="BQ539" s="162"/>
      <c r="BR539" s="162"/>
      <c r="BS539" s="161"/>
      <c r="BT539" s="161"/>
      <c r="BU539" s="162"/>
      <c r="BV539" s="162"/>
      <c r="BW539" s="162"/>
      <c r="BX539" s="161"/>
      <c r="BY539" s="161"/>
      <c r="BZ539" s="162"/>
      <c r="CA539" s="162"/>
      <c r="CB539" s="162"/>
      <c r="CC539" s="161"/>
      <c r="CD539" s="161"/>
      <c r="CE539" s="162"/>
      <c r="CF539" s="162"/>
      <c r="CG539" s="162"/>
      <c r="CH539" s="161"/>
      <c r="CI539" s="161"/>
      <c r="CJ539" s="162"/>
      <c r="CK539" s="162"/>
      <c r="CL539" s="162"/>
      <c r="CM539" s="161"/>
      <c r="CN539" s="161"/>
      <c r="CO539" s="162"/>
      <c r="CP539" s="162"/>
      <c r="CQ539" s="162"/>
      <c r="CR539" s="161"/>
    </row>
    <row r="540" spans="1:96" ht="12.75">
      <c r="A540" s="161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2">
        <v>9.2999999999999999E-10</v>
      </c>
      <c r="N540" s="2">
        <v>2.5226753630799998</v>
      </c>
      <c r="O540" s="2">
        <v>48739.859897082999</v>
      </c>
      <c r="P540" s="2">
        <f t="shared" si="44"/>
        <v>-7.2099756332537451E-10</v>
      </c>
      <c r="Q540" s="161"/>
      <c r="R540" s="162"/>
      <c r="S540" s="162"/>
      <c r="T540" s="162"/>
      <c r="U540" s="161"/>
      <c r="V540" s="161"/>
      <c r="W540" s="162"/>
      <c r="X540" s="162"/>
      <c r="Y540" s="162"/>
      <c r="Z540" s="161"/>
      <c r="AA540" s="161"/>
      <c r="AB540" s="162"/>
      <c r="AC540" s="162"/>
      <c r="AD540" s="162"/>
      <c r="AE540" s="161"/>
      <c r="AF540" s="161"/>
      <c r="AG540" s="162"/>
      <c r="AH540" s="162"/>
      <c r="AI540" s="162"/>
      <c r="AJ540" s="161"/>
      <c r="AK540" s="161"/>
      <c r="AL540" s="162"/>
      <c r="AM540" s="162"/>
      <c r="AN540" s="162"/>
      <c r="AO540" s="161"/>
      <c r="AP540" s="161"/>
      <c r="AQ540" s="162"/>
      <c r="AR540" s="162"/>
      <c r="AS540" s="162"/>
      <c r="AT540" s="161"/>
      <c r="AU540" s="161"/>
      <c r="AV540" s="162"/>
      <c r="AW540" s="162"/>
      <c r="AX540" s="162"/>
      <c r="AY540" s="161"/>
      <c r="AZ540" s="161"/>
      <c r="BA540" s="162"/>
      <c r="BB540" s="162"/>
      <c r="BC540" s="162"/>
      <c r="BD540" s="161"/>
      <c r="BE540" s="161"/>
      <c r="BF540" s="162"/>
      <c r="BG540" s="162"/>
      <c r="BH540" s="162"/>
      <c r="BI540" s="161"/>
      <c r="BJ540" s="161"/>
      <c r="BK540" s="162"/>
      <c r="BL540" s="162"/>
      <c r="BM540" s="162"/>
      <c r="BN540" s="161"/>
      <c r="BO540" s="161"/>
      <c r="BP540" s="162"/>
      <c r="BQ540" s="162"/>
      <c r="BR540" s="162"/>
      <c r="BS540" s="161"/>
      <c r="BT540" s="161"/>
      <c r="BU540" s="162"/>
      <c r="BV540" s="162"/>
      <c r="BW540" s="162"/>
      <c r="BX540" s="161"/>
      <c r="BY540" s="161"/>
      <c r="BZ540" s="162"/>
      <c r="CA540" s="162"/>
      <c r="CB540" s="162"/>
      <c r="CC540" s="161"/>
      <c r="CD540" s="161"/>
      <c r="CE540" s="162"/>
      <c r="CF540" s="162"/>
      <c r="CG540" s="162"/>
      <c r="CH540" s="161"/>
      <c r="CI540" s="161"/>
      <c r="CJ540" s="162"/>
      <c r="CK540" s="162"/>
      <c r="CL540" s="162"/>
      <c r="CM540" s="161"/>
      <c r="CN540" s="161"/>
      <c r="CO540" s="162"/>
      <c r="CP540" s="162"/>
      <c r="CQ540" s="162"/>
      <c r="CR540" s="161"/>
    </row>
    <row r="541" spans="1:96" ht="12.75">
      <c r="A541" s="161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2">
        <v>7.5999999999999996E-10</v>
      </c>
      <c r="N541" s="2">
        <v>1.76418124905</v>
      </c>
      <c r="O541" s="2">
        <v>41654.963115967803</v>
      </c>
      <c r="P541" s="2">
        <f t="shared" si="44"/>
        <v>-7.5240835869944628E-10</v>
      </c>
      <c r="Q541" s="161"/>
      <c r="R541" s="162"/>
      <c r="S541" s="162"/>
      <c r="T541" s="162"/>
      <c r="U541" s="161"/>
      <c r="V541" s="161"/>
      <c r="W541" s="162"/>
      <c r="X541" s="162"/>
      <c r="Y541" s="162"/>
      <c r="Z541" s="161"/>
      <c r="AA541" s="161"/>
      <c r="AB541" s="162"/>
      <c r="AC541" s="162"/>
      <c r="AD541" s="162"/>
      <c r="AE541" s="161"/>
      <c r="AF541" s="161"/>
      <c r="AG541" s="162"/>
      <c r="AH541" s="162"/>
      <c r="AI541" s="162"/>
      <c r="AJ541" s="161"/>
      <c r="AK541" s="161"/>
      <c r="AL541" s="162"/>
      <c r="AM541" s="162"/>
      <c r="AN541" s="162"/>
      <c r="AO541" s="161"/>
      <c r="AP541" s="161"/>
      <c r="AQ541" s="162"/>
      <c r="AR541" s="162"/>
      <c r="AS541" s="162"/>
      <c r="AT541" s="161"/>
      <c r="AU541" s="161"/>
      <c r="AV541" s="162"/>
      <c r="AW541" s="162"/>
      <c r="AX541" s="162"/>
      <c r="AY541" s="161"/>
      <c r="AZ541" s="161"/>
      <c r="BA541" s="162"/>
      <c r="BB541" s="162"/>
      <c r="BC541" s="162"/>
      <c r="BD541" s="161"/>
      <c r="BE541" s="161"/>
      <c r="BF541" s="162"/>
      <c r="BG541" s="162"/>
      <c r="BH541" s="162"/>
      <c r="BI541" s="161"/>
      <c r="BJ541" s="161"/>
      <c r="BK541" s="162"/>
      <c r="BL541" s="162"/>
      <c r="BM541" s="162"/>
      <c r="BN541" s="161"/>
      <c r="BO541" s="161"/>
      <c r="BP541" s="162"/>
      <c r="BQ541" s="162"/>
      <c r="BR541" s="162"/>
      <c r="BS541" s="161"/>
      <c r="BT541" s="161"/>
      <c r="BU541" s="162"/>
      <c r="BV541" s="162"/>
      <c r="BW541" s="162"/>
      <c r="BX541" s="161"/>
      <c r="BY541" s="161"/>
      <c r="BZ541" s="162"/>
      <c r="CA541" s="162"/>
      <c r="CB541" s="162"/>
      <c r="CC541" s="161"/>
      <c r="CD541" s="161"/>
      <c r="CE541" s="162"/>
      <c r="CF541" s="162"/>
      <c r="CG541" s="162"/>
      <c r="CH541" s="161"/>
      <c r="CI541" s="161"/>
      <c r="CJ541" s="162"/>
      <c r="CK541" s="162"/>
      <c r="CL541" s="162"/>
      <c r="CM541" s="161"/>
      <c r="CN541" s="161"/>
      <c r="CO541" s="162"/>
      <c r="CP541" s="162"/>
      <c r="CQ541" s="162"/>
      <c r="CR541" s="161"/>
    </row>
    <row r="542" spans="1:96" ht="12.75">
      <c r="A542" s="161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2">
        <v>6.6999999999999996E-10</v>
      </c>
      <c r="N542" s="2">
        <v>5.77851227793</v>
      </c>
      <c r="O542" s="2">
        <v>6311.5250374592006</v>
      </c>
      <c r="P542" s="2">
        <f t="shared" si="44"/>
        <v>-3.9414815143312568E-10</v>
      </c>
      <c r="Q542" s="161"/>
      <c r="R542" s="162"/>
      <c r="S542" s="162"/>
      <c r="T542" s="162"/>
      <c r="U542" s="161"/>
      <c r="V542" s="161"/>
      <c r="W542" s="162"/>
      <c r="X542" s="162"/>
      <c r="Y542" s="162"/>
      <c r="Z542" s="161"/>
      <c r="AA542" s="161"/>
      <c r="AB542" s="162"/>
      <c r="AC542" s="162"/>
      <c r="AD542" s="162"/>
      <c r="AE542" s="161"/>
      <c r="AF542" s="161"/>
      <c r="AG542" s="162"/>
      <c r="AH542" s="162"/>
      <c r="AI542" s="162"/>
      <c r="AJ542" s="161"/>
      <c r="AK542" s="161"/>
      <c r="AL542" s="162"/>
      <c r="AM542" s="162"/>
      <c r="AN542" s="162"/>
      <c r="AO542" s="161"/>
      <c r="AP542" s="161"/>
      <c r="AQ542" s="162"/>
      <c r="AR542" s="162"/>
      <c r="AS542" s="162"/>
      <c r="AT542" s="161"/>
      <c r="AU542" s="161"/>
      <c r="AV542" s="162"/>
      <c r="AW542" s="162"/>
      <c r="AX542" s="162"/>
      <c r="AY542" s="161"/>
      <c r="AZ542" s="161"/>
      <c r="BA542" s="162"/>
      <c r="BB542" s="162"/>
      <c r="BC542" s="162"/>
      <c r="BD542" s="161"/>
      <c r="BE542" s="161"/>
      <c r="BF542" s="162"/>
      <c r="BG542" s="162"/>
      <c r="BH542" s="162"/>
      <c r="BI542" s="161"/>
      <c r="BJ542" s="161"/>
      <c r="BK542" s="162"/>
      <c r="BL542" s="162"/>
      <c r="BM542" s="162"/>
      <c r="BN542" s="161"/>
      <c r="BO542" s="161"/>
      <c r="BP542" s="162"/>
      <c r="BQ542" s="162"/>
      <c r="BR542" s="162"/>
      <c r="BS542" s="161"/>
      <c r="BT542" s="161"/>
      <c r="BU542" s="162"/>
      <c r="BV542" s="162"/>
      <c r="BW542" s="162"/>
      <c r="BX542" s="161"/>
      <c r="BY542" s="161"/>
      <c r="BZ542" s="162"/>
      <c r="CA542" s="162"/>
      <c r="CB542" s="162"/>
      <c r="CC542" s="161"/>
      <c r="CD542" s="161"/>
      <c r="CE542" s="162"/>
      <c r="CF542" s="162"/>
      <c r="CG542" s="162"/>
      <c r="CH542" s="161"/>
      <c r="CI542" s="161"/>
      <c r="CJ542" s="162"/>
      <c r="CK542" s="162"/>
      <c r="CL542" s="162"/>
      <c r="CM542" s="161"/>
      <c r="CN542" s="161"/>
      <c r="CO542" s="162"/>
      <c r="CP542" s="162"/>
      <c r="CQ542" s="162"/>
      <c r="CR542" s="161"/>
    </row>
    <row r="543" spans="1:96" ht="12.75">
      <c r="A543" s="161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2">
        <v>6.2000000000000003E-10</v>
      </c>
      <c r="N543" s="2">
        <v>3.3296788017200001</v>
      </c>
      <c r="O543" s="2">
        <v>15508.6151232744</v>
      </c>
      <c r="P543" s="2">
        <f t="shared" si="44"/>
        <v>3.4660893534538566E-10</v>
      </c>
      <c r="Q543" s="161"/>
      <c r="R543" s="162"/>
      <c r="S543" s="162"/>
      <c r="T543" s="162"/>
      <c r="U543" s="161"/>
      <c r="V543" s="161"/>
      <c r="W543" s="162"/>
      <c r="X543" s="162"/>
      <c r="Y543" s="162"/>
      <c r="Z543" s="161"/>
      <c r="AA543" s="161"/>
      <c r="AB543" s="162"/>
      <c r="AC543" s="162"/>
      <c r="AD543" s="162"/>
      <c r="AE543" s="161"/>
      <c r="AF543" s="161"/>
      <c r="AG543" s="162"/>
      <c r="AH543" s="162"/>
      <c r="AI543" s="162"/>
      <c r="AJ543" s="161"/>
      <c r="AK543" s="161"/>
      <c r="AL543" s="162"/>
      <c r="AM543" s="162"/>
      <c r="AN543" s="162"/>
      <c r="AO543" s="161"/>
      <c r="AP543" s="161"/>
      <c r="AQ543" s="162"/>
      <c r="AR543" s="162"/>
      <c r="AS543" s="162"/>
      <c r="AT543" s="161"/>
      <c r="AU543" s="161"/>
      <c r="AV543" s="162"/>
      <c r="AW543" s="162"/>
      <c r="AX543" s="162"/>
      <c r="AY543" s="161"/>
      <c r="AZ543" s="161"/>
      <c r="BA543" s="162"/>
      <c r="BB543" s="162"/>
      <c r="BC543" s="162"/>
      <c r="BD543" s="161"/>
      <c r="BE543" s="161"/>
      <c r="BF543" s="162"/>
      <c r="BG543" s="162"/>
      <c r="BH543" s="162"/>
      <c r="BI543" s="161"/>
      <c r="BJ543" s="161"/>
      <c r="BK543" s="162"/>
      <c r="BL543" s="162"/>
      <c r="BM543" s="162"/>
      <c r="BN543" s="161"/>
      <c r="BO543" s="161"/>
      <c r="BP543" s="162"/>
      <c r="BQ543" s="162"/>
      <c r="BR543" s="162"/>
      <c r="BS543" s="161"/>
      <c r="BT543" s="161"/>
      <c r="BU543" s="162"/>
      <c r="BV543" s="162"/>
      <c r="BW543" s="162"/>
      <c r="BX543" s="161"/>
      <c r="BY543" s="161"/>
      <c r="BZ543" s="162"/>
      <c r="CA543" s="162"/>
      <c r="CB543" s="162"/>
      <c r="CC543" s="161"/>
      <c r="CD543" s="161"/>
      <c r="CE543" s="162"/>
      <c r="CF543" s="162"/>
      <c r="CG543" s="162"/>
      <c r="CH543" s="161"/>
      <c r="CI543" s="161"/>
      <c r="CJ543" s="162"/>
      <c r="CK543" s="162"/>
      <c r="CL543" s="162"/>
      <c r="CM543" s="161"/>
      <c r="CN543" s="161"/>
      <c r="CO543" s="162"/>
      <c r="CP543" s="162"/>
      <c r="CQ543" s="162"/>
      <c r="CR543" s="161"/>
    </row>
    <row r="544" spans="1:96" ht="12.75">
      <c r="A544" s="161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2">
        <v>7.8999999999999996E-10</v>
      </c>
      <c r="N544" s="2">
        <v>5.5977384132800001</v>
      </c>
      <c r="O544" s="2">
        <v>71960.386583223604</v>
      </c>
      <c r="P544" s="2">
        <f t="shared" si="44"/>
        <v>-6.0787604989745934E-10</v>
      </c>
      <c r="Q544" s="161"/>
      <c r="R544" s="162"/>
      <c r="S544" s="162"/>
      <c r="T544" s="162"/>
      <c r="U544" s="161"/>
      <c r="V544" s="161"/>
      <c r="W544" s="162"/>
      <c r="X544" s="162"/>
      <c r="Y544" s="162"/>
      <c r="Z544" s="161"/>
      <c r="AA544" s="161"/>
      <c r="AB544" s="162"/>
      <c r="AC544" s="162"/>
      <c r="AD544" s="162"/>
      <c r="AE544" s="161"/>
      <c r="AF544" s="161"/>
      <c r="AG544" s="162"/>
      <c r="AH544" s="162"/>
      <c r="AI544" s="162"/>
      <c r="AJ544" s="161"/>
      <c r="AK544" s="161"/>
      <c r="AL544" s="162"/>
      <c r="AM544" s="162"/>
      <c r="AN544" s="162"/>
      <c r="AO544" s="161"/>
      <c r="AP544" s="161"/>
      <c r="AQ544" s="162"/>
      <c r="AR544" s="162"/>
      <c r="AS544" s="162"/>
      <c r="AT544" s="161"/>
      <c r="AU544" s="161"/>
      <c r="AV544" s="162"/>
      <c r="AW544" s="162"/>
      <c r="AX544" s="162"/>
      <c r="AY544" s="161"/>
      <c r="AZ544" s="161"/>
      <c r="BA544" s="162"/>
      <c r="BB544" s="162"/>
      <c r="BC544" s="162"/>
      <c r="BD544" s="161"/>
      <c r="BE544" s="161"/>
      <c r="BF544" s="162"/>
      <c r="BG544" s="162"/>
      <c r="BH544" s="162"/>
      <c r="BI544" s="161"/>
      <c r="BJ544" s="161"/>
      <c r="BK544" s="162"/>
      <c r="BL544" s="162"/>
      <c r="BM544" s="162"/>
      <c r="BN544" s="161"/>
      <c r="BO544" s="161"/>
      <c r="BP544" s="162"/>
      <c r="BQ544" s="162"/>
      <c r="BR544" s="162"/>
      <c r="BS544" s="161"/>
      <c r="BT544" s="161"/>
      <c r="BU544" s="162"/>
      <c r="BV544" s="162"/>
      <c r="BW544" s="162"/>
      <c r="BX544" s="161"/>
      <c r="BY544" s="161"/>
      <c r="BZ544" s="162"/>
      <c r="CA544" s="162"/>
      <c r="CB544" s="162"/>
      <c r="CC544" s="161"/>
      <c r="CD544" s="161"/>
      <c r="CE544" s="162"/>
      <c r="CF544" s="162"/>
      <c r="CG544" s="162"/>
      <c r="CH544" s="161"/>
      <c r="CI544" s="161"/>
      <c r="CJ544" s="162"/>
      <c r="CK544" s="162"/>
      <c r="CL544" s="162"/>
      <c r="CM544" s="161"/>
      <c r="CN544" s="161"/>
      <c r="CO544" s="162"/>
      <c r="CP544" s="162"/>
      <c r="CQ544" s="162"/>
      <c r="CR544" s="161"/>
    </row>
    <row r="545" spans="1:96" ht="12.75">
      <c r="A545" s="161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2">
        <v>5.7E-10</v>
      </c>
      <c r="N545" s="2">
        <v>3.90629505268</v>
      </c>
      <c r="O545" s="2">
        <v>5999.2165311261997</v>
      </c>
      <c r="P545" s="2">
        <f t="shared" si="44"/>
        <v>-2.6741714954184778E-10</v>
      </c>
      <c r="Q545" s="161"/>
      <c r="R545" s="162"/>
      <c r="S545" s="162"/>
      <c r="T545" s="162"/>
      <c r="U545" s="161"/>
      <c r="V545" s="161"/>
      <c r="W545" s="162"/>
      <c r="X545" s="162"/>
      <c r="Y545" s="162"/>
      <c r="Z545" s="161"/>
      <c r="AA545" s="161"/>
      <c r="AB545" s="162"/>
      <c r="AC545" s="162"/>
      <c r="AD545" s="162"/>
      <c r="AE545" s="161"/>
      <c r="AF545" s="161"/>
      <c r="AG545" s="162"/>
      <c r="AH545" s="162"/>
      <c r="AI545" s="162"/>
      <c r="AJ545" s="161"/>
      <c r="AK545" s="161"/>
      <c r="AL545" s="162"/>
      <c r="AM545" s="162"/>
      <c r="AN545" s="162"/>
      <c r="AO545" s="161"/>
      <c r="AP545" s="161"/>
      <c r="AQ545" s="162"/>
      <c r="AR545" s="162"/>
      <c r="AS545" s="162"/>
      <c r="AT545" s="161"/>
      <c r="AU545" s="161"/>
      <c r="AV545" s="162"/>
      <c r="AW545" s="162"/>
      <c r="AX545" s="162"/>
      <c r="AY545" s="161"/>
      <c r="AZ545" s="161"/>
      <c r="BA545" s="162"/>
      <c r="BB545" s="162"/>
      <c r="BC545" s="162"/>
      <c r="BD545" s="161"/>
      <c r="BE545" s="161"/>
      <c r="BF545" s="162"/>
      <c r="BG545" s="162"/>
      <c r="BH545" s="162"/>
      <c r="BI545" s="161"/>
      <c r="BJ545" s="161"/>
      <c r="BK545" s="162"/>
      <c r="BL545" s="162"/>
      <c r="BM545" s="162"/>
      <c r="BN545" s="161"/>
      <c r="BO545" s="161"/>
      <c r="BP545" s="162"/>
      <c r="BQ545" s="162"/>
      <c r="BR545" s="162"/>
      <c r="BS545" s="161"/>
      <c r="BT545" s="161"/>
      <c r="BU545" s="162"/>
      <c r="BV545" s="162"/>
      <c r="BW545" s="162"/>
      <c r="BX545" s="161"/>
      <c r="BY545" s="161"/>
      <c r="BZ545" s="162"/>
      <c r="CA545" s="162"/>
      <c r="CB545" s="162"/>
      <c r="CC545" s="161"/>
      <c r="CD545" s="161"/>
      <c r="CE545" s="162"/>
      <c r="CF545" s="162"/>
      <c r="CG545" s="162"/>
      <c r="CH545" s="161"/>
      <c r="CI545" s="161"/>
      <c r="CJ545" s="162"/>
      <c r="CK545" s="162"/>
      <c r="CL545" s="162"/>
      <c r="CM545" s="161"/>
      <c r="CN545" s="161"/>
      <c r="CO545" s="162"/>
      <c r="CP545" s="162"/>
      <c r="CQ545" s="162"/>
      <c r="CR545" s="161"/>
    </row>
    <row r="546" spans="1:96" ht="12.75">
      <c r="A546" s="161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2">
        <v>6.0999999999999996E-10</v>
      </c>
      <c r="N546" s="2">
        <v>5.6950432320000001E-2</v>
      </c>
      <c r="O546" s="2">
        <v>7856.8962740901907</v>
      </c>
      <c r="P546" s="2">
        <f t="shared" si="44"/>
        <v>5.4215780716684714E-10</v>
      </c>
      <c r="Q546" s="161"/>
      <c r="R546" s="162"/>
      <c r="S546" s="162"/>
      <c r="T546" s="162"/>
      <c r="U546" s="161"/>
      <c r="V546" s="161"/>
      <c r="W546" s="162"/>
      <c r="X546" s="162"/>
      <c r="Y546" s="162"/>
      <c r="Z546" s="161"/>
      <c r="AA546" s="161"/>
      <c r="AB546" s="162"/>
      <c r="AC546" s="162"/>
      <c r="AD546" s="162"/>
      <c r="AE546" s="161"/>
      <c r="AF546" s="161"/>
      <c r="AG546" s="162"/>
      <c r="AH546" s="162"/>
      <c r="AI546" s="162"/>
      <c r="AJ546" s="161"/>
      <c r="AK546" s="161"/>
      <c r="AL546" s="162"/>
      <c r="AM546" s="162"/>
      <c r="AN546" s="162"/>
      <c r="AO546" s="161"/>
      <c r="AP546" s="161"/>
      <c r="AQ546" s="162"/>
      <c r="AR546" s="162"/>
      <c r="AS546" s="162"/>
      <c r="AT546" s="161"/>
      <c r="AU546" s="161"/>
      <c r="AV546" s="162"/>
      <c r="AW546" s="162"/>
      <c r="AX546" s="162"/>
      <c r="AY546" s="161"/>
      <c r="AZ546" s="161"/>
      <c r="BA546" s="162"/>
      <c r="BB546" s="162"/>
      <c r="BC546" s="162"/>
      <c r="BD546" s="161"/>
      <c r="BE546" s="161"/>
      <c r="BF546" s="162"/>
      <c r="BG546" s="162"/>
      <c r="BH546" s="162"/>
      <c r="BI546" s="161"/>
      <c r="BJ546" s="161"/>
      <c r="BK546" s="162"/>
      <c r="BL546" s="162"/>
      <c r="BM546" s="162"/>
      <c r="BN546" s="161"/>
      <c r="BO546" s="161"/>
      <c r="BP546" s="162"/>
      <c r="BQ546" s="162"/>
      <c r="BR546" s="162"/>
      <c r="BS546" s="161"/>
      <c r="BT546" s="161"/>
      <c r="BU546" s="162"/>
      <c r="BV546" s="162"/>
      <c r="BW546" s="162"/>
      <c r="BX546" s="161"/>
      <c r="BY546" s="161"/>
      <c r="BZ546" s="162"/>
      <c r="CA546" s="162"/>
      <c r="CB546" s="162"/>
      <c r="CC546" s="161"/>
      <c r="CD546" s="161"/>
      <c r="CE546" s="162"/>
      <c r="CF546" s="162"/>
      <c r="CG546" s="162"/>
      <c r="CH546" s="161"/>
      <c r="CI546" s="161"/>
      <c r="CJ546" s="162"/>
      <c r="CK546" s="162"/>
      <c r="CL546" s="162"/>
      <c r="CM546" s="161"/>
      <c r="CN546" s="161"/>
      <c r="CO546" s="162"/>
      <c r="CP546" s="162"/>
      <c r="CQ546" s="162"/>
      <c r="CR546" s="161"/>
    </row>
    <row r="547" spans="1:96" ht="12.75">
      <c r="A547" s="161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2">
        <v>6.0999999999999996E-10</v>
      </c>
      <c r="N547" s="2">
        <v>5.6329795843300001</v>
      </c>
      <c r="O547" s="2">
        <v>7863.9425107881998</v>
      </c>
      <c r="P547" s="2">
        <f t="shared" si="44"/>
        <v>5.8788204796154394E-10</v>
      </c>
      <c r="Q547" s="161"/>
      <c r="R547" s="162"/>
      <c r="S547" s="162"/>
      <c r="T547" s="162"/>
      <c r="U547" s="161"/>
      <c r="V547" s="161"/>
      <c r="W547" s="162"/>
      <c r="X547" s="162"/>
      <c r="Y547" s="162"/>
      <c r="Z547" s="161"/>
      <c r="AA547" s="161"/>
      <c r="AB547" s="162"/>
      <c r="AC547" s="162"/>
      <c r="AD547" s="162"/>
      <c r="AE547" s="161"/>
      <c r="AF547" s="161"/>
      <c r="AG547" s="162"/>
      <c r="AH547" s="162"/>
      <c r="AI547" s="162"/>
      <c r="AJ547" s="161"/>
      <c r="AK547" s="161"/>
      <c r="AL547" s="162"/>
      <c r="AM547" s="162"/>
      <c r="AN547" s="162"/>
      <c r="AO547" s="161"/>
      <c r="AP547" s="161"/>
      <c r="AQ547" s="162"/>
      <c r="AR547" s="162"/>
      <c r="AS547" s="162"/>
      <c r="AT547" s="161"/>
      <c r="AU547" s="161"/>
      <c r="AV547" s="162"/>
      <c r="AW547" s="162"/>
      <c r="AX547" s="162"/>
      <c r="AY547" s="161"/>
      <c r="AZ547" s="161"/>
      <c r="BA547" s="162"/>
      <c r="BB547" s="162"/>
      <c r="BC547" s="162"/>
      <c r="BD547" s="161"/>
      <c r="BE547" s="161"/>
      <c r="BF547" s="162"/>
      <c r="BG547" s="162"/>
      <c r="BH547" s="162"/>
      <c r="BI547" s="161"/>
      <c r="BJ547" s="161"/>
      <c r="BK547" s="162"/>
      <c r="BL547" s="162"/>
      <c r="BM547" s="162"/>
      <c r="BN547" s="161"/>
      <c r="BO547" s="161"/>
      <c r="BP547" s="162"/>
      <c r="BQ547" s="162"/>
      <c r="BR547" s="162"/>
      <c r="BS547" s="161"/>
      <c r="BT547" s="161"/>
      <c r="BU547" s="162"/>
      <c r="BV547" s="162"/>
      <c r="BW547" s="162"/>
      <c r="BX547" s="161"/>
      <c r="BY547" s="161"/>
      <c r="BZ547" s="162"/>
      <c r="CA547" s="162"/>
      <c r="CB547" s="162"/>
      <c r="CC547" s="161"/>
      <c r="CD547" s="161"/>
      <c r="CE547" s="162"/>
      <c r="CF547" s="162"/>
      <c r="CG547" s="162"/>
      <c r="CH547" s="161"/>
      <c r="CI547" s="161"/>
      <c r="CJ547" s="162"/>
      <c r="CK547" s="162"/>
      <c r="CL547" s="162"/>
      <c r="CM547" s="161"/>
      <c r="CN547" s="161"/>
      <c r="CO547" s="162"/>
      <c r="CP547" s="162"/>
      <c r="CQ547" s="162"/>
      <c r="CR547" s="161"/>
    </row>
    <row r="548" spans="1:96" ht="12.75">
      <c r="A548" s="161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2">
        <v>6.5000000000000003E-10</v>
      </c>
      <c r="N548" s="2">
        <v>3.7217839401599999</v>
      </c>
      <c r="O548" s="2">
        <v>12573.265246983599</v>
      </c>
      <c r="P548" s="2">
        <f t="shared" si="44"/>
        <v>-6.4989285515732274E-10</v>
      </c>
      <c r="Q548" s="161"/>
      <c r="R548" s="162"/>
      <c r="S548" s="162"/>
      <c r="T548" s="162"/>
      <c r="U548" s="161"/>
      <c r="V548" s="161"/>
      <c r="W548" s="162"/>
      <c r="X548" s="162"/>
      <c r="Y548" s="162"/>
      <c r="Z548" s="161"/>
      <c r="AA548" s="161"/>
      <c r="AB548" s="162"/>
      <c r="AC548" s="162"/>
      <c r="AD548" s="162"/>
      <c r="AE548" s="161"/>
      <c r="AF548" s="161"/>
      <c r="AG548" s="162"/>
      <c r="AH548" s="162"/>
      <c r="AI548" s="162"/>
      <c r="AJ548" s="161"/>
      <c r="AK548" s="161"/>
      <c r="AL548" s="162"/>
      <c r="AM548" s="162"/>
      <c r="AN548" s="162"/>
      <c r="AO548" s="161"/>
      <c r="AP548" s="161"/>
      <c r="AQ548" s="162"/>
      <c r="AR548" s="162"/>
      <c r="AS548" s="162"/>
      <c r="AT548" s="161"/>
      <c r="AU548" s="161"/>
      <c r="AV548" s="162"/>
      <c r="AW548" s="162"/>
      <c r="AX548" s="162"/>
      <c r="AY548" s="161"/>
      <c r="AZ548" s="161"/>
      <c r="BA548" s="162"/>
      <c r="BB548" s="162"/>
      <c r="BC548" s="162"/>
      <c r="BD548" s="161"/>
      <c r="BE548" s="161"/>
      <c r="BF548" s="162"/>
      <c r="BG548" s="162"/>
      <c r="BH548" s="162"/>
      <c r="BI548" s="161"/>
      <c r="BJ548" s="161"/>
      <c r="BK548" s="162"/>
      <c r="BL548" s="162"/>
      <c r="BM548" s="162"/>
      <c r="BN548" s="161"/>
      <c r="BO548" s="161"/>
      <c r="BP548" s="162"/>
      <c r="BQ548" s="162"/>
      <c r="BR548" s="162"/>
      <c r="BS548" s="161"/>
      <c r="BT548" s="161"/>
      <c r="BU548" s="162"/>
      <c r="BV548" s="162"/>
      <c r="BW548" s="162"/>
      <c r="BX548" s="161"/>
      <c r="BY548" s="161"/>
      <c r="BZ548" s="162"/>
      <c r="CA548" s="162"/>
      <c r="CB548" s="162"/>
      <c r="CC548" s="161"/>
      <c r="CD548" s="161"/>
      <c r="CE548" s="162"/>
      <c r="CF548" s="162"/>
      <c r="CG548" s="162"/>
      <c r="CH548" s="161"/>
      <c r="CI548" s="161"/>
      <c r="CJ548" s="162"/>
      <c r="CK548" s="162"/>
      <c r="CL548" s="162"/>
      <c r="CM548" s="161"/>
      <c r="CN548" s="161"/>
      <c r="CO548" s="162"/>
      <c r="CP548" s="162"/>
      <c r="CQ548" s="162"/>
      <c r="CR548" s="161"/>
    </row>
    <row r="549" spans="1:96" ht="12.75">
      <c r="A549" s="161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2">
        <v>5.7E-10</v>
      </c>
      <c r="N549" s="2">
        <v>4.1821721954099997</v>
      </c>
      <c r="O549" s="2">
        <v>26087.903141574199</v>
      </c>
      <c r="P549" s="2">
        <f t="shared" si="44"/>
        <v>-3.509327811382873E-10</v>
      </c>
      <c r="Q549" s="161"/>
      <c r="R549" s="162"/>
      <c r="S549" s="162"/>
      <c r="T549" s="162"/>
      <c r="U549" s="161"/>
      <c r="V549" s="161"/>
      <c r="W549" s="162"/>
      <c r="X549" s="162"/>
      <c r="Y549" s="162"/>
      <c r="Z549" s="161"/>
      <c r="AA549" s="161"/>
      <c r="AB549" s="162"/>
      <c r="AC549" s="162"/>
      <c r="AD549" s="162"/>
      <c r="AE549" s="161"/>
      <c r="AF549" s="161"/>
      <c r="AG549" s="162"/>
      <c r="AH549" s="162"/>
      <c r="AI549" s="162"/>
      <c r="AJ549" s="161"/>
      <c r="AK549" s="161"/>
      <c r="AL549" s="162"/>
      <c r="AM549" s="162"/>
      <c r="AN549" s="162"/>
      <c r="AO549" s="161"/>
      <c r="AP549" s="161"/>
      <c r="AQ549" s="162"/>
      <c r="AR549" s="162"/>
      <c r="AS549" s="162"/>
      <c r="AT549" s="161"/>
      <c r="AU549" s="161"/>
      <c r="AV549" s="162"/>
      <c r="AW549" s="162"/>
      <c r="AX549" s="162"/>
      <c r="AY549" s="161"/>
      <c r="AZ549" s="161"/>
      <c r="BA549" s="162"/>
      <c r="BB549" s="162"/>
      <c r="BC549" s="162"/>
      <c r="BD549" s="161"/>
      <c r="BE549" s="161"/>
      <c r="BF549" s="162"/>
      <c r="BG549" s="162"/>
      <c r="BH549" s="162"/>
      <c r="BI549" s="161"/>
      <c r="BJ549" s="161"/>
      <c r="BK549" s="162"/>
      <c r="BL549" s="162"/>
      <c r="BM549" s="162"/>
      <c r="BN549" s="161"/>
      <c r="BO549" s="161"/>
      <c r="BP549" s="162"/>
      <c r="BQ549" s="162"/>
      <c r="BR549" s="162"/>
      <c r="BS549" s="161"/>
      <c r="BT549" s="161"/>
      <c r="BU549" s="162"/>
      <c r="BV549" s="162"/>
      <c r="BW549" s="162"/>
      <c r="BX549" s="161"/>
      <c r="BY549" s="161"/>
      <c r="BZ549" s="162"/>
      <c r="CA549" s="162"/>
      <c r="CB549" s="162"/>
      <c r="CC549" s="161"/>
      <c r="CD549" s="161"/>
      <c r="CE549" s="162"/>
      <c r="CF549" s="162"/>
      <c r="CG549" s="162"/>
      <c r="CH549" s="161"/>
      <c r="CI549" s="161"/>
      <c r="CJ549" s="162"/>
      <c r="CK549" s="162"/>
      <c r="CL549" s="162"/>
      <c r="CM549" s="161"/>
      <c r="CN549" s="161"/>
      <c r="CO549" s="162"/>
      <c r="CP549" s="162"/>
      <c r="CQ549" s="162"/>
      <c r="CR549" s="161"/>
    </row>
    <row r="550" spans="1:96" ht="12.75">
      <c r="A550" s="161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2">
        <v>6.6E-10</v>
      </c>
      <c r="N550" s="2">
        <v>3.9226233348699999</v>
      </c>
      <c r="O550" s="2">
        <v>69853.352075681207</v>
      </c>
      <c r="P550" s="2">
        <f t="shared" si="44"/>
        <v>6.5600506355719387E-10</v>
      </c>
      <c r="Q550" s="161"/>
      <c r="R550" s="162"/>
      <c r="S550" s="162"/>
      <c r="T550" s="162"/>
      <c r="U550" s="161"/>
      <c r="V550" s="161"/>
      <c r="W550" s="162"/>
      <c r="X550" s="162"/>
      <c r="Y550" s="162"/>
      <c r="Z550" s="161"/>
      <c r="AA550" s="161"/>
      <c r="AB550" s="162"/>
      <c r="AC550" s="162"/>
      <c r="AD550" s="162"/>
      <c r="AE550" s="161"/>
      <c r="AF550" s="161"/>
      <c r="AG550" s="162"/>
      <c r="AH550" s="162"/>
      <c r="AI550" s="162"/>
      <c r="AJ550" s="161"/>
      <c r="AK550" s="161"/>
      <c r="AL550" s="162"/>
      <c r="AM550" s="162"/>
      <c r="AN550" s="162"/>
      <c r="AO550" s="161"/>
      <c r="AP550" s="161"/>
      <c r="AQ550" s="162"/>
      <c r="AR550" s="162"/>
      <c r="AS550" s="162"/>
      <c r="AT550" s="161"/>
      <c r="AU550" s="161"/>
      <c r="AV550" s="162"/>
      <c r="AW550" s="162"/>
      <c r="AX550" s="162"/>
      <c r="AY550" s="161"/>
      <c r="AZ550" s="161"/>
      <c r="BA550" s="162"/>
      <c r="BB550" s="162"/>
      <c r="BC550" s="162"/>
      <c r="BD550" s="161"/>
      <c r="BE550" s="161"/>
      <c r="BF550" s="162"/>
      <c r="BG550" s="162"/>
      <c r="BH550" s="162"/>
      <c r="BI550" s="161"/>
      <c r="BJ550" s="161"/>
      <c r="BK550" s="162"/>
      <c r="BL550" s="162"/>
      <c r="BM550" s="162"/>
      <c r="BN550" s="161"/>
      <c r="BO550" s="161"/>
      <c r="BP550" s="162"/>
      <c r="BQ550" s="162"/>
      <c r="BR550" s="162"/>
      <c r="BS550" s="161"/>
      <c r="BT550" s="161"/>
      <c r="BU550" s="162"/>
      <c r="BV550" s="162"/>
      <c r="BW550" s="162"/>
      <c r="BX550" s="161"/>
      <c r="BY550" s="161"/>
      <c r="BZ550" s="162"/>
      <c r="CA550" s="162"/>
      <c r="CB550" s="162"/>
      <c r="CC550" s="161"/>
      <c r="CD550" s="161"/>
      <c r="CE550" s="162"/>
      <c r="CF550" s="162"/>
      <c r="CG550" s="162"/>
      <c r="CH550" s="161"/>
      <c r="CI550" s="161"/>
      <c r="CJ550" s="162"/>
      <c r="CK550" s="162"/>
      <c r="CL550" s="162"/>
      <c r="CM550" s="161"/>
      <c r="CN550" s="161"/>
      <c r="CO550" s="162"/>
      <c r="CP550" s="162"/>
      <c r="CQ550" s="162"/>
      <c r="CR550" s="161"/>
    </row>
    <row r="551" spans="1:96" ht="12.75">
      <c r="A551" s="161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2">
        <v>5.3000000000000003E-10</v>
      </c>
      <c r="N551" s="2">
        <v>5.5111936204500003</v>
      </c>
      <c r="O551" s="2">
        <v>77710.248349771398</v>
      </c>
      <c r="P551" s="2">
        <f t="shared" si="44"/>
        <v>-1.7016453721465255E-10</v>
      </c>
      <c r="Q551" s="161"/>
      <c r="R551" s="162"/>
      <c r="S551" s="162"/>
      <c r="T551" s="162"/>
      <c r="U551" s="161"/>
      <c r="V551" s="161"/>
      <c r="W551" s="162"/>
      <c r="X551" s="162"/>
      <c r="Y551" s="162"/>
      <c r="Z551" s="161"/>
      <c r="AA551" s="161"/>
      <c r="AB551" s="162"/>
      <c r="AC551" s="162"/>
      <c r="AD551" s="162"/>
      <c r="AE551" s="161"/>
      <c r="AF551" s="161"/>
      <c r="AG551" s="162"/>
      <c r="AH551" s="162"/>
      <c r="AI551" s="162"/>
      <c r="AJ551" s="161"/>
      <c r="AK551" s="161"/>
      <c r="AL551" s="162"/>
      <c r="AM551" s="162"/>
      <c r="AN551" s="162"/>
      <c r="AO551" s="161"/>
      <c r="AP551" s="161"/>
      <c r="AQ551" s="162"/>
      <c r="AR551" s="162"/>
      <c r="AS551" s="162"/>
      <c r="AT551" s="161"/>
      <c r="AU551" s="161"/>
      <c r="AV551" s="162"/>
      <c r="AW551" s="162"/>
      <c r="AX551" s="162"/>
      <c r="AY551" s="161"/>
      <c r="AZ551" s="161"/>
      <c r="BA551" s="162"/>
      <c r="BB551" s="162"/>
      <c r="BC551" s="162"/>
      <c r="BD551" s="161"/>
      <c r="BE551" s="161"/>
      <c r="BF551" s="162"/>
      <c r="BG551" s="162"/>
      <c r="BH551" s="162"/>
      <c r="BI551" s="161"/>
      <c r="BJ551" s="161"/>
      <c r="BK551" s="162"/>
      <c r="BL551" s="162"/>
      <c r="BM551" s="162"/>
      <c r="BN551" s="161"/>
      <c r="BO551" s="161"/>
      <c r="BP551" s="162"/>
      <c r="BQ551" s="162"/>
      <c r="BR551" s="162"/>
      <c r="BS551" s="161"/>
      <c r="BT551" s="161"/>
      <c r="BU551" s="162"/>
      <c r="BV551" s="162"/>
      <c r="BW551" s="162"/>
      <c r="BX551" s="161"/>
      <c r="BY551" s="161"/>
      <c r="BZ551" s="162"/>
      <c r="CA551" s="162"/>
      <c r="CB551" s="162"/>
      <c r="CC551" s="161"/>
      <c r="CD551" s="161"/>
      <c r="CE551" s="162"/>
      <c r="CF551" s="162"/>
      <c r="CG551" s="162"/>
      <c r="CH551" s="161"/>
      <c r="CI551" s="161"/>
      <c r="CJ551" s="162"/>
      <c r="CK551" s="162"/>
      <c r="CL551" s="162"/>
      <c r="CM551" s="161"/>
      <c r="CN551" s="161"/>
      <c r="CO551" s="162"/>
      <c r="CP551" s="162"/>
      <c r="CQ551" s="162"/>
      <c r="CR551" s="161"/>
    </row>
    <row r="552" spans="1:96" ht="12.75">
      <c r="A552" s="161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2">
        <v>5.3000000000000003E-10</v>
      </c>
      <c r="N552" s="2">
        <v>4.8857398696100001</v>
      </c>
      <c r="O552" s="2">
        <v>77717.294586469405</v>
      </c>
      <c r="P552" s="2">
        <f t="shared" si="44"/>
        <v>1.7558254293737695E-10</v>
      </c>
      <c r="Q552" s="161"/>
      <c r="R552" s="162"/>
      <c r="S552" s="162"/>
      <c r="T552" s="162"/>
      <c r="U552" s="161"/>
      <c r="V552" s="161"/>
      <c r="W552" s="162"/>
      <c r="X552" s="162"/>
      <c r="Y552" s="162"/>
      <c r="Z552" s="161"/>
      <c r="AA552" s="161"/>
      <c r="AB552" s="162"/>
      <c r="AC552" s="162"/>
      <c r="AD552" s="162"/>
      <c r="AE552" s="161"/>
      <c r="AF552" s="161"/>
      <c r="AG552" s="162"/>
      <c r="AH552" s="162"/>
      <c r="AI552" s="162"/>
      <c r="AJ552" s="161"/>
      <c r="AK552" s="161"/>
      <c r="AL552" s="162"/>
      <c r="AM552" s="162"/>
      <c r="AN552" s="162"/>
      <c r="AO552" s="161"/>
      <c r="AP552" s="161"/>
      <c r="AQ552" s="162"/>
      <c r="AR552" s="162"/>
      <c r="AS552" s="162"/>
      <c r="AT552" s="161"/>
      <c r="AU552" s="161"/>
      <c r="AV552" s="162"/>
      <c r="AW552" s="162"/>
      <c r="AX552" s="162"/>
      <c r="AY552" s="161"/>
      <c r="AZ552" s="161"/>
      <c r="BA552" s="162"/>
      <c r="BB552" s="162"/>
      <c r="BC552" s="162"/>
      <c r="BD552" s="161"/>
      <c r="BE552" s="161"/>
      <c r="BF552" s="162"/>
      <c r="BG552" s="162"/>
      <c r="BH552" s="162"/>
      <c r="BI552" s="161"/>
      <c r="BJ552" s="161"/>
      <c r="BK552" s="162"/>
      <c r="BL552" s="162"/>
      <c r="BM552" s="162"/>
      <c r="BN552" s="161"/>
      <c r="BO552" s="161"/>
      <c r="BP552" s="162"/>
      <c r="BQ552" s="162"/>
      <c r="BR552" s="162"/>
      <c r="BS552" s="161"/>
      <c r="BT552" s="161"/>
      <c r="BU552" s="162"/>
      <c r="BV552" s="162"/>
      <c r="BW552" s="162"/>
      <c r="BX552" s="161"/>
      <c r="BY552" s="161"/>
      <c r="BZ552" s="162"/>
      <c r="CA552" s="162"/>
      <c r="CB552" s="162"/>
      <c r="CC552" s="161"/>
      <c r="CD552" s="161"/>
      <c r="CE552" s="162"/>
      <c r="CF552" s="162"/>
      <c r="CG552" s="162"/>
      <c r="CH552" s="161"/>
      <c r="CI552" s="161"/>
      <c r="CJ552" s="162"/>
      <c r="CK552" s="162"/>
      <c r="CL552" s="162"/>
      <c r="CM552" s="161"/>
      <c r="CN552" s="161"/>
      <c r="CO552" s="162"/>
      <c r="CP552" s="162"/>
      <c r="CQ552" s="162"/>
      <c r="CR552" s="161"/>
    </row>
    <row r="553" spans="1:96" ht="12.75">
      <c r="A553" s="161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2">
        <v>6.2000000000000003E-10</v>
      </c>
      <c r="N553" s="2">
        <v>2.8887634222499998</v>
      </c>
      <c r="O553" s="2">
        <v>9411.4646150871959</v>
      </c>
      <c r="P553" s="2">
        <f t="shared" si="44"/>
        <v>3.4961917353765161E-10</v>
      </c>
      <c r="Q553" s="161"/>
      <c r="R553" s="162"/>
      <c r="S553" s="162"/>
      <c r="T553" s="162"/>
      <c r="U553" s="161"/>
      <c r="V553" s="161"/>
      <c r="W553" s="162"/>
      <c r="X553" s="162"/>
      <c r="Y553" s="162"/>
      <c r="Z553" s="161"/>
      <c r="AA553" s="161"/>
      <c r="AB553" s="162"/>
      <c r="AC553" s="162"/>
      <c r="AD553" s="162"/>
      <c r="AE553" s="161"/>
      <c r="AF553" s="161"/>
      <c r="AG553" s="162"/>
      <c r="AH553" s="162"/>
      <c r="AI553" s="162"/>
      <c r="AJ553" s="161"/>
      <c r="AK553" s="161"/>
      <c r="AL553" s="162"/>
      <c r="AM553" s="162"/>
      <c r="AN553" s="162"/>
      <c r="AO553" s="161"/>
      <c r="AP553" s="161"/>
      <c r="AQ553" s="162"/>
      <c r="AR553" s="162"/>
      <c r="AS553" s="162"/>
      <c r="AT553" s="161"/>
      <c r="AU553" s="161"/>
      <c r="AV553" s="162"/>
      <c r="AW553" s="162"/>
      <c r="AX553" s="162"/>
      <c r="AY553" s="161"/>
      <c r="AZ553" s="161"/>
      <c r="BA553" s="162"/>
      <c r="BB553" s="162"/>
      <c r="BC553" s="162"/>
      <c r="BD553" s="161"/>
      <c r="BE553" s="161"/>
      <c r="BF553" s="162"/>
      <c r="BG553" s="162"/>
      <c r="BH553" s="162"/>
      <c r="BI553" s="161"/>
      <c r="BJ553" s="161"/>
      <c r="BK553" s="162"/>
      <c r="BL553" s="162"/>
      <c r="BM553" s="162"/>
      <c r="BN553" s="161"/>
      <c r="BO553" s="161"/>
      <c r="BP553" s="162"/>
      <c r="BQ553" s="162"/>
      <c r="BR553" s="162"/>
      <c r="BS553" s="161"/>
      <c r="BT553" s="161"/>
      <c r="BU553" s="162"/>
      <c r="BV553" s="162"/>
      <c r="BW553" s="162"/>
      <c r="BX553" s="161"/>
      <c r="BY553" s="161"/>
      <c r="BZ553" s="162"/>
      <c r="CA553" s="162"/>
      <c r="CB553" s="162"/>
      <c r="CC553" s="161"/>
      <c r="CD553" s="161"/>
      <c r="CE553" s="162"/>
      <c r="CF553" s="162"/>
      <c r="CG553" s="162"/>
      <c r="CH553" s="161"/>
      <c r="CI553" s="161"/>
      <c r="CJ553" s="162"/>
      <c r="CK553" s="162"/>
      <c r="CL553" s="162"/>
      <c r="CM553" s="161"/>
      <c r="CN553" s="161"/>
      <c r="CO553" s="162"/>
      <c r="CP553" s="162"/>
      <c r="CQ553" s="162"/>
      <c r="CR553" s="161"/>
    </row>
    <row r="554" spans="1:96" ht="12.75">
      <c r="A554" s="161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2">
        <v>5.1E-10</v>
      </c>
      <c r="N554" s="2">
        <v>1.1265718387400001</v>
      </c>
      <c r="O554" s="2">
        <v>82576.981220995207</v>
      </c>
      <c r="P554" s="2">
        <f t="shared" si="44"/>
        <v>-1.8642075480223514E-10</v>
      </c>
      <c r="Q554" s="161"/>
      <c r="R554" s="162"/>
      <c r="S554" s="162"/>
      <c r="T554" s="162"/>
      <c r="U554" s="161"/>
      <c r="V554" s="161"/>
      <c r="W554" s="162"/>
      <c r="X554" s="162"/>
      <c r="Y554" s="162"/>
      <c r="Z554" s="161"/>
      <c r="AA554" s="161"/>
      <c r="AB554" s="162"/>
      <c r="AC554" s="162"/>
      <c r="AD554" s="162"/>
      <c r="AE554" s="161"/>
      <c r="AF554" s="161"/>
      <c r="AG554" s="162"/>
      <c r="AH554" s="162"/>
      <c r="AI554" s="162"/>
      <c r="AJ554" s="161"/>
      <c r="AK554" s="161"/>
      <c r="AL554" s="162"/>
      <c r="AM554" s="162"/>
      <c r="AN554" s="162"/>
      <c r="AO554" s="161"/>
      <c r="AP554" s="161"/>
      <c r="AQ554" s="162"/>
      <c r="AR554" s="162"/>
      <c r="AS554" s="162"/>
      <c r="AT554" s="161"/>
      <c r="AU554" s="161"/>
      <c r="AV554" s="162"/>
      <c r="AW554" s="162"/>
      <c r="AX554" s="162"/>
      <c r="AY554" s="161"/>
      <c r="AZ554" s="161"/>
      <c r="BA554" s="162"/>
      <c r="BB554" s="162"/>
      <c r="BC554" s="162"/>
      <c r="BD554" s="161"/>
      <c r="BE554" s="161"/>
      <c r="BF554" s="162"/>
      <c r="BG554" s="162"/>
      <c r="BH554" s="162"/>
      <c r="BI554" s="161"/>
      <c r="BJ554" s="161"/>
      <c r="BK554" s="162"/>
      <c r="BL554" s="162"/>
      <c r="BM554" s="162"/>
      <c r="BN554" s="161"/>
      <c r="BO554" s="161"/>
      <c r="BP554" s="162"/>
      <c r="BQ554" s="162"/>
      <c r="BR554" s="162"/>
      <c r="BS554" s="161"/>
      <c r="BT554" s="161"/>
      <c r="BU554" s="162"/>
      <c r="BV554" s="162"/>
      <c r="BW554" s="162"/>
      <c r="BX554" s="161"/>
      <c r="BY554" s="161"/>
      <c r="BZ554" s="162"/>
      <c r="CA554" s="162"/>
      <c r="CB554" s="162"/>
      <c r="CC554" s="161"/>
      <c r="CD554" s="161"/>
      <c r="CE554" s="162"/>
      <c r="CF554" s="162"/>
      <c r="CG554" s="162"/>
      <c r="CH554" s="161"/>
      <c r="CI554" s="161"/>
      <c r="CJ554" s="162"/>
      <c r="CK554" s="162"/>
      <c r="CL554" s="162"/>
      <c r="CM554" s="161"/>
      <c r="CN554" s="161"/>
      <c r="CO554" s="162"/>
      <c r="CP554" s="162"/>
      <c r="CQ554" s="162"/>
      <c r="CR554" s="161"/>
    </row>
    <row r="555" spans="1:96" ht="12.75">
      <c r="A555" s="161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2">
        <v>4.5E-10</v>
      </c>
      <c r="N555" s="2">
        <v>2.9567107671900001</v>
      </c>
      <c r="O555" s="2">
        <v>24602.612434870902</v>
      </c>
      <c r="P555" s="2">
        <f t="shared" si="44"/>
        <v>2.8519022468357088E-11</v>
      </c>
      <c r="Q555" s="161"/>
      <c r="R555" s="162"/>
      <c r="S555" s="162"/>
      <c r="T555" s="162"/>
      <c r="U555" s="161"/>
      <c r="V555" s="161"/>
      <c r="W555" s="162"/>
      <c r="X555" s="162"/>
      <c r="Y555" s="162"/>
      <c r="Z555" s="161"/>
      <c r="AA555" s="161"/>
      <c r="AB555" s="162"/>
      <c r="AC555" s="162"/>
      <c r="AD555" s="162"/>
      <c r="AE555" s="161"/>
      <c r="AF555" s="161"/>
      <c r="AG555" s="162"/>
      <c r="AH555" s="162"/>
      <c r="AI555" s="162"/>
      <c r="AJ555" s="161"/>
      <c r="AK555" s="161"/>
      <c r="AL555" s="162"/>
      <c r="AM555" s="162"/>
      <c r="AN555" s="162"/>
      <c r="AO555" s="161"/>
      <c r="AP555" s="161"/>
      <c r="AQ555" s="162"/>
      <c r="AR555" s="162"/>
      <c r="AS555" s="162"/>
      <c r="AT555" s="161"/>
      <c r="AU555" s="161"/>
      <c r="AV555" s="162"/>
      <c r="AW555" s="162"/>
      <c r="AX555" s="162"/>
      <c r="AY555" s="161"/>
      <c r="AZ555" s="161"/>
      <c r="BA555" s="162"/>
      <c r="BB555" s="162"/>
      <c r="BC555" s="162"/>
      <c r="BD555" s="161"/>
      <c r="BE555" s="161"/>
      <c r="BF555" s="162"/>
      <c r="BG555" s="162"/>
      <c r="BH555" s="162"/>
      <c r="BI555" s="161"/>
      <c r="BJ555" s="161"/>
      <c r="BK555" s="162"/>
      <c r="BL555" s="162"/>
      <c r="BM555" s="162"/>
      <c r="BN555" s="161"/>
      <c r="BO555" s="161"/>
      <c r="BP555" s="162"/>
      <c r="BQ555" s="162"/>
      <c r="BR555" s="162"/>
      <c r="BS555" s="161"/>
      <c r="BT555" s="161"/>
      <c r="BU555" s="162"/>
      <c r="BV555" s="162"/>
      <c r="BW555" s="162"/>
      <c r="BX555" s="161"/>
      <c r="BY555" s="161"/>
      <c r="BZ555" s="162"/>
      <c r="CA555" s="162"/>
      <c r="CB555" s="162"/>
      <c r="CC555" s="161"/>
      <c r="CD555" s="161"/>
      <c r="CE555" s="162"/>
      <c r="CF555" s="162"/>
      <c r="CG555" s="162"/>
      <c r="CH555" s="161"/>
      <c r="CI555" s="161"/>
      <c r="CJ555" s="162"/>
      <c r="CK555" s="162"/>
      <c r="CL555" s="162"/>
      <c r="CM555" s="161"/>
      <c r="CN555" s="161"/>
      <c r="CO555" s="162"/>
      <c r="CP555" s="162"/>
      <c r="CQ555" s="162"/>
      <c r="CR555" s="161"/>
    </row>
    <row r="556" spans="1:96" ht="12.75">
      <c r="A556" s="161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2">
        <v>4.0000000000000001E-10</v>
      </c>
      <c r="N556" s="2">
        <v>5.55145719241</v>
      </c>
      <c r="O556" s="2">
        <v>12565.1713789146</v>
      </c>
      <c r="P556" s="2">
        <f t="shared" si="44"/>
        <v>1.1269202178007499E-10</v>
      </c>
      <c r="Q556" s="161"/>
      <c r="R556" s="162"/>
      <c r="S556" s="162"/>
      <c r="T556" s="162"/>
      <c r="U556" s="161"/>
      <c r="V556" s="161"/>
      <c r="W556" s="162"/>
      <c r="X556" s="162"/>
      <c r="Y556" s="162"/>
      <c r="Z556" s="161"/>
      <c r="AA556" s="161"/>
      <c r="AB556" s="162"/>
      <c r="AC556" s="162"/>
      <c r="AD556" s="162"/>
      <c r="AE556" s="161"/>
      <c r="AF556" s="161"/>
      <c r="AG556" s="162"/>
      <c r="AH556" s="162"/>
      <c r="AI556" s="162"/>
      <c r="AJ556" s="161"/>
      <c r="AK556" s="161"/>
      <c r="AL556" s="162"/>
      <c r="AM556" s="162"/>
      <c r="AN556" s="162"/>
      <c r="AO556" s="161"/>
      <c r="AP556" s="161"/>
      <c r="AQ556" s="162"/>
      <c r="AR556" s="162"/>
      <c r="AS556" s="162"/>
      <c r="AT556" s="161"/>
      <c r="AU556" s="161"/>
      <c r="AV556" s="162"/>
      <c r="AW556" s="162"/>
      <c r="AX556" s="162"/>
      <c r="AY556" s="161"/>
      <c r="AZ556" s="161"/>
      <c r="BA556" s="162"/>
      <c r="BB556" s="162"/>
      <c r="BC556" s="162"/>
      <c r="BD556" s="161"/>
      <c r="BE556" s="161"/>
      <c r="BF556" s="162"/>
      <c r="BG556" s="162"/>
      <c r="BH556" s="162"/>
      <c r="BI556" s="161"/>
      <c r="BJ556" s="161"/>
      <c r="BK556" s="162"/>
      <c r="BL556" s="162"/>
      <c r="BM556" s="162"/>
      <c r="BN556" s="161"/>
      <c r="BO556" s="161"/>
      <c r="BP556" s="162"/>
      <c r="BQ556" s="162"/>
      <c r="BR556" s="162"/>
      <c r="BS556" s="161"/>
      <c r="BT556" s="161"/>
      <c r="BU556" s="162"/>
      <c r="BV556" s="162"/>
      <c r="BW556" s="162"/>
      <c r="BX556" s="161"/>
      <c r="BY556" s="161"/>
      <c r="BZ556" s="162"/>
      <c r="CA556" s="162"/>
      <c r="CB556" s="162"/>
      <c r="CC556" s="161"/>
      <c r="CD556" s="161"/>
      <c r="CE556" s="162"/>
      <c r="CF556" s="162"/>
      <c r="CG556" s="162"/>
      <c r="CH556" s="161"/>
      <c r="CI556" s="161"/>
      <c r="CJ556" s="162"/>
      <c r="CK556" s="162"/>
      <c r="CL556" s="162"/>
      <c r="CM556" s="161"/>
      <c r="CN556" s="161"/>
      <c r="CO556" s="162"/>
      <c r="CP556" s="162"/>
      <c r="CQ556" s="162"/>
      <c r="CR556" s="161"/>
    </row>
    <row r="557" spans="1:96" ht="12.75">
      <c r="A557" s="161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2">
        <v>3.9E-10</v>
      </c>
      <c r="N557" s="2">
        <v>1.20838190039</v>
      </c>
      <c r="O557" s="2">
        <v>18842.1140029733</v>
      </c>
      <c r="P557" s="2">
        <f t="shared" si="44"/>
        <v>-3.5776054129910694E-10</v>
      </c>
      <c r="Q557" s="161"/>
      <c r="R557" s="162"/>
      <c r="S557" s="162"/>
      <c r="T557" s="162"/>
      <c r="U557" s="161"/>
      <c r="V557" s="161"/>
      <c r="W557" s="162"/>
      <c r="X557" s="162"/>
      <c r="Y557" s="162"/>
      <c r="Z557" s="161"/>
      <c r="AA557" s="161"/>
      <c r="AB557" s="162"/>
      <c r="AC557" s="162"/>
      <c r="AD557" s="162"/>
      <c r="AE557" s="161"/>
      <c r="AF557" s="161"/>
      <c r="AG557" s="162"/>
      <c r="AH557" s="162"/>
      <c r="AI557" s="162"/>
      <c r="AJ557" s="161"/>
      <c r="AK557" s="161"/>
      <c r="AL557" s="162"/>
      <c r="AM557" s="162"/>
      <c r="AN557" s="162"/>
      <c r="AO557" s="161"/>
      <c r="AP557" s="161"/>
      <c r="AQ557" s="162"/>
      <c r="AR557" s="162"/>
      <c r="AS557" s="162"/>
      <c r="AT557" s="161"/>
      <c r="AU557" s="161"/>
      <c r="AV557" s="162"/>
      <c r="AW557" s="162"/>
      <c r="AX557" s="162"/>
      <c r="AY557" s="161"/>
      <c r="AZ557" s="161"/>
      <c r="BA557" s="162"/>
      <c r="BB557" s="162"/>
      <c r="BC557" s="162"/>
      <c r="BD557" s="161"/>
      <c r="BE557" s="161"/>
      <c r="BF557" s="162"/>
      <c r="BG557" s="162"/>
      <c r="BH557" s="162"/>
      <c r="BI557" s="161"/>
      <c r="BJ557" s="161"/>
      <c r="BK557" s="162"/>
      <c r="BL557" s="162"/>
      <c r="BM557" s="162"/>
      <c r="BN557" s="161"/>
      <c r="BO557" s="161"/>
      <c r="BP557" s="162"/>
      <c r="BQ557" s="162"/>
      <c r="BR557" s="162"/>
      <c r="BS557" s="161"/>
      <c r="BT557" s="161"/>
      <c r="BU557" s="162"/>
      <c r="BV557" s="162"/>
      <c r="BW557" s="162"/>
      <c r="BX557" s="161"/>
      <c r="BY557" s="161"/>
      <c r="BZ557" s="162"/>
      <c r="CA557" s="162"/>
      <c r="CB557" s="162"/>
      <c r="CC557" s="161"/>
      <c r="CD557" s="161"/>
      <c r="CE557" s="162"/>
      <c r="CF557" s="162"/>
      <c r="CG557" s="162"/>
      <c r="CH557" s="161"/>
      <c r="CI557" s="161"/>
      <c r="CJ557" s="162"/>
      <c r="CK557" s="162"/>
      <c r="CL557" s="162"/>
      <c r="CM557" s="161"/>
      <c r="CN557" s="161"/>
      <c r="CO557" s="162"/>
      <c r="CP557" s="162"/>
      <c r="CQ557" s="162"/>
      <c r="CR557" s="161"/>
    </row>
    <row r="558" spans="1:96" ht="12.75">
      <c r="A558" s="161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2">
        <v>4.5E-10</v>
      </c>
      <c r="N558" s="2">
        <v>3.1859055874900002</v>
      </c>
      <c r="O558" s="2">
        <v>45585.172812187397</v>
      </c>
      <c r="P558" s="2">
        <f t="shared" si="44"/>
        <v>-8.5960043949897417E-11</v>
      </c>
      <c r="Q558" s="161"/>
      <c r="R558" s="162"/>
      <c r="S558" s="162"/>
      <c r="T558" s="162"/>
      <c r="U558" s="161"/>
      <c r="V558" s="161"/>
      <c r="W558" s="162"/>
      <c r="X558" s="162"/>
      <c r="Y558" s="162"/>
      <c r="Z558" s="161"/>
      <c r="AA558" s="161"/>
      <c r="AB558" s="162"/>
      <c r="AC558" s="162"/>
      <c r="AD558" s="162"/>
      <c r="AE558" s="161"/>
      <c r="AF558" s="161"/>
      <c r="AG558" s="162"/>
      <c r="AH558" s="162"/>
      <c r="AI558" s="162"/>
      <c r="AJ558" s="161"/>
      <c r="AK558" s="161"/>
      <c r="AL558" s="162"/>
      <c r="AM558" s="162"/>
      <c r="AN558" s="162"/>
      <c r="AO558" s="161"/>
      <c r="AP558" s="161"/>
      <c r="AQ558" s="162"/>
      <c r="AR558" s="162"/>
      <c r="AS558" s="162"/>
      <c r="AT558" s="161"/>
      <c r="AU558" s="161"/>
      <c r="AV558" s="162"/>
      <c r="AW558" s="162"/>
      <c r="AX558" s="162"/>
      <c r="AY558" s="161"/>
      <c r="AZ558" s="161"/>
      <c r="BA558" s="162"/>
      <c r="BB558" s="162"/>
      <c r="BC558" s="162"/>
      <c r="BD558" s="161"/>
      <c r="BE558" s="161"/>
      <c r="BF558" s="162"/>
      <c r="BG558" s="162"/>
      <c r="BH558" s="162"/>
      <c r="BI558" s="161"/>
      <c r="BJ558" s="161"/>
      <c r="BK558" s="162"/>
      <c r="BL558" s="162"/>
      <c r="BM558" s="162"/>
      <c r="BN558" s="161"/>
      <c r="BO558" s="161"/>
      <c r="BP558" s="162"/>
      <c r="BQ558" s="162"/>
      <c r="BR558" s="162"/>
      <c r="BS558" s="161"/>
      <c r="BT558" s="161"/>
      <c r="BU558" s="162"/>
      <c r="BV558" s="162"/>
      <c r="BW558" s="162"/>
      <c r="BX558" s="161"/>
      <c r="BY558" s="161"/>
      <c r="BZ558" s="162"/>
      <c r="CA558" s="162"/>
      <c r="CB558" s="162"/>
      <c r="CC558" s="161"/>
      <c r="CD558" s="161"/>
      <c r="CE558" s="162"/>
      <c r="CF558" s="162"/>
      <c r="CG558" s="162"/>
      <c r="CH558" s="161"/>
      <c r="CI558" s="161"/>
      <c r="CJ558" s="162"/>
      <c r="CK558" s="162"/>
      <c r="CL558" s="162"/>
      <c r="CM558" s="161"/>
      <c r="CN558" s="161"/>
      <c r="CO558" s="162"/>
      <c r="CP558" s="162"/>
      <c r="CQ558" s="162"/>
      <c r="CR558" s="161"/>
    </row>
    <row r="559" spans="1:96" ht="12.75">
      <c r="A559" s="161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2">
        <v>4.8999999999999996E-10</v>
      </c>
      <c r="N559" s="2">
        <v>2.4479093488600001</v>
      </c>
      <c r="O559" s="2">
        <v>13613.804277335999</v>
      </c>
      <c r="P559" s="2">
        <f t="shared" si="44"/>
        <v>-3.4897041162709792E-10</v>
      </c>
      <c r="Q559" s="161"/>
      <c r="R559" s="162"/>
      <c r="S559" s="162"/>
      <c r="T559" s="162"/>
      <c r="U559" s="161"/>
      <c r="V559" s="161"/>
      <c r="W559" s="162"/>
      <c r="X559" s="162"/>
      <c r="Y559" s="162"/>
      <c r="Z559" s="161"/>
      <c r="AA559" s="161"/>
      <c r="AB559" s="162"/>
      <c r="AC559" s="162"/>
      <c r="AD559" s="162"/>
      <c r="AE559" s="161"/>
      <c r="AF559" s="161"/>
      <c r="AG559" s="162"/>
      <c r="AH559" s="162"/>
      <c r="AI559" s="162"/>
      <c r="AJ559" s="161"/>
      <c r="AK559" s="161"/>
      <c r="AL559" s="162"/>
      <c r="AM559" s="162"/>
      <c r="AN559" s="162"/>
      <c r="AO559" s="161"/>
      <c r="AP559" s="161"/>
      <c r="AQ559" s="162"/>
      <c r="AR559" s="162"/>
      <c r="AS559" s="162"/>
      <c r="AT559" s="161"/>
      <c r="AU559" s="161"/>
      <c r="AV559" s="162"/>
      <c r="AW559" s="162"/>
      <c r="AX559" s="162"/>
      <c r="AY559" s="161"/>
      <c r="AZ559" s="161"/>
      <c r="BA559" s="162"/>
      <c r="BB559" s="162"/>
      <c r="BC559" s="162"/>
      <c r="BD559" s="161"/>
      <c r="BE559" s="161"/>
      <c r="BF559" s="162"/>
      <c r="BG559" s="162"/>
      <c r="BH559" s="162"/>
      <c r="BI559" s="161"/>
      <c r="BJ559" s="161"/>
      <c r="BK559" s="162"/>
      <c r="BL559" s="162"/>
      <c r="BM559" s="162"/>
      <c r="BN559" s="161"/>
      <c r="BO559" s="161"/>
      <c r="BP559" s="162"/>
      <c r="BQ559" s="162"/>
      <c r="BR559" s="162"/>
      <c r="BS559" s="161"/>
      <c r="BT559" s="161"/>
      <c r="BU559" s="162"/>
      <c r="BV559" s="162"/>
      <c r="BW559" s="162"/>
      <c r="BX559" s="161"/>
      <c r="BY559" s="161"/>
      <c r="BZ559" s="162"/>
      <c r="CA559" s="162"/>
      <c r="CB559" s="162"/>
      <c r="CC559" s="161"/>
      <c r="CD559" s="161"/>
      <c r="CE559" s="162"/>
      <c r="CF559" s="162"/>
      <c r="CG559" s="162"/>
      <c r="CH559" s="161"/>
      <c r="CI559" s="161"/>
      <c r="CJ559" s="162"/>
      <c r="CK559" s="162"/>
      <c r="CL559" s="162"/>
      <c r="CM559" s="161"/>
      <c r="CN559" s="161"/>
      <c r="CO559" s="162"/>
      <c r="CP559" s="162"/>
      <c r="CQ559" s="162"/>
      <c r="CR559" s="161"/>
    </row>
  </sheetData>
  <sheetProtection sheet="1" objects="1" scenarios="1"/>
  <customSheetViews>
    <customSheetView guid="{CF7DD578-E3A2-43CE-B6A7-FBD754B1EE99}" scale="115">
      <pageMargins left="0.7" right="0.7" top="0.75" bottom="0.75" header="0.3" footer="0.3"/>
      <pageSetup paperSize="9" orientation="portrait" horizontalDpi="0" verticalDpi="0" r:id="rId1"/>
    </customSheetView>
  </customSheetViews>
  <pageMargins left="0.7" right="0.7" top="0.75" bottom="0.75" header="0.3" footer="0.3"/>
  <pageSetup paperSize="9" orientation="portrait" horizontalDpi="0" verticalDpi="0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Z1217"/>
  <sheetViews>
    <sheetView zoomScale="115" zoomScaleNormal="115" workbookViewId="0"/>
  </sheetViews>
  <sheetFormatPr defaultRowHeight="12.6" customHeight="1"/>
  <cols>
    <col min="1" max="1" width="12.85546875" customWidth="1"/>
    <col min="2" max="2" width="12.28515625" customWidth="1"/>
    <col min="3" max="3" width="11.42578125" customWidth="1"/>
    <col min="4" max="4" width="11.7109375" customWidth="1"/>
    <col min="5" max="11" width="12.28515625" customWidth="1"/>
    <col min="12" max="12" width="14.42578125" bestFit="1" customWidth="1"/>
    <col min="13" max="13" width="12.28515625" customWidth="1"/>
    <col min="14" max="16" width="12.85546875" customWidth="1"/>
    <col min="17" max="21" width="12.28515625" customWidth="1"/>
    <col min="22" max="24" width="12.85546875" customWidth="1"/>
    <col min="25" max="29" width="12.28515625" customWidth="1"/>
    <col min="30" max="32" width="12.85546875" customWidth="1"/>
    <col min="33" max="33" width="14.42578125" bestFit="1" customWidth="1"/>
    <col min="34" max="37" width="12.28515625" customWidth="1"/>
    <col min="38" max="40" width="12.85546875" customWidth="1"/>
    <col min="41" max="42" width="14.42578125" bestFit="1" customWidth="1"/>
    <col min="43" max="44" width="13.28515625" bestFit="1" customWidth="1"/>
    <col min="45" max="45" width="12.28515625" customWidth="1"/>
    <col min="46" max="48" width="12.85546875" customWidth="1"/>
    <col min="49" max="51" width="14.42578125" bestFit="1" customWidth="1"/>
    <col min="52" max="53" width="12.28515625" customWidth="1"/>
    <col min="54" max="56" width="12.85546875" customWidth="1"/>
    <col min="57" max="58" width="12.28515625" customWidth="1"/>
    <col min="59" max="59" width="13.5703125" bestFit="1" customWidth="1"/>
    <col min="60" max="61" width="12.28515625" customWidth="1"/>
    <col min="62" max="64" width="12.85546875" customWidth="1"/>
    <col min="65" max="69" width="12.28515625" customWidth="1"/>
    <col min="70" max="72" width="12.85546875" customWidth="1"/>
    <col min="73" max="77" width="12.28515625" customWidth="1"/>
    <col min="78" max="80" width="12.85546875" customWidth="1"/>
    <col min="81" max="85" width="12.28515625" customWidth="1"/>
    <col min="86" max="88" width="12.85546875" customWidth="1"/>
    <col min="89" max="89" width="14.42578125" bestFit="1" customWidth="1"/>
    <col min="90" max="90" width="13.28515625" bestFit="1" customWidth="1"/>
    <col min="91" max="92" width="14.42578125" bestFit="1" customWidth="1"/>
    <col min="93" max="93" width="12.28515625" customWidth="1"/>
    <col min="94" max="94" width="12" customWidth="1"/>
    <col min="95" max="96" width="12.85546875" customWidth="1"/>
    <col min="97" max="97" width="13.5703125" bestFit="1" customWidth="1"/>
    <col min="98" max="100" width="14.42578125" bestFit="1" customWidth="1"/>
    <col min="101" max="101" width="12.28515625" customWidth="1"/>
    <col min="102" max="102" width="9.7109375" customWidth="1"/>
    <col min="103" max="104" width="12.85546875" customWidth="1"/>
    <col min="105" max="105" width="13.5703125" bestFit="1" customWidth="1"/>
    <col min="106" max="106" width="12.42578125" bestFit="1" customWidth="1"/>
    <col min="107" max="108" width="13.5703125" bestFit="1" customWidth="1"/>
    <col min="109" max="109" width="12.28515625" customWidth="1"/>
    <col min="110" max="112" width="12.85546875" customWidth="1"/>
    <col min="113" max="117" width="12.28515625" customWidth="1"/>
    <col min="118" max="120" width="12.85546875" customWidth="1"/>
    <col min="121" max="121" width="12.28515625" customWidth="1"/>
    <col min="122" max="122" width="13.28515625" bestFit="1" customWidth="1"/>
    <col min="123" max="124" width="14.42578125" bestFit="1" customWidth="1"/>
    <col min="125" max="125" width="12.28515625" customWidth="1"/>
    <col min="126" max="128" width="12.85546875" customWidth="1"/>
    <col min="129" max="132" width="14.42578125" bestFit="1" customWidth="1"/>
    <col min="133" max="133" width="12.28515625" customWidth="1"/>
    <col min="134" max="134" width="12.85546875" bestFit="1" customWidth="1"/>
    <col min="135" max="136" width="12.85546875" customWidth="1"/>
    <col min="137" max="137" width="14.42578125" bestFit="1" customWidth="1"/>
    <col min="138" max="140" width="13.5703125" bestFit="1" customWidth="1"/>
    <col min="141" max="141" width="12.28515625" customWidth="1"/>
    <col min="142" max="142" width="12" customWidth="1"/>
    <col min="143" max="144" width="12.85546875" customWidth="1"/>
    <col min="145" max="145" width="13.5703125" bestFit="1" customWidth="1"/>
    <col min="146" max="148" width="14.42578125" bestFit="1" customWidth="1"/>
    <col min="149" max="149" width="12.28515625" customWidth="1"/>
    <col min="150" max="150" width="9.7109375" customWidth="1"/>
    <col min="151" max="152" width="12.85546875" customWidth="1"/>
    <col min="153" max="153" width="13.5703125" bestFit="1" customWidth="1"/>
    <col min="154" max="156" width="14.42578125" bestFit="1" customWidth="1"/>
    <col min="157" max="256" width="9.28515625" customWidth="1"/>
    <col min="257" max="257" width="13.5703125" customWidth="1"/>
    <col min="258" max="258" width="12.42578125" bestFit="1" customWidth="1"/>
    <col min="259" max="259" width="12.28515625" customWidth="1"/>
    <col min="260" max="260" width="11.28515625" customWidth="1"/>
    <col min="261" max="262" width="13.5703125" customWidth="1"/>
    <col min="263" max="263" width="13.5703125" bestFit="1" customWidth="1"/>
    <col min="264" max="264" width="12.28515625" customWidth="1"/>
    <col min="265" max="265" width="9.140625" customWidth="1"/>
    <col min="266" max="267" width="13.5703125" customWidth="1"/>
    <col min="268" max="268" width="14.42578125" bestFit="1" customWidth="1"/>
    <col min="269" max="269" width="12.28515625" customWidth="1"/>
    <col min="270" max="272" width="12.85546875" customWidth="1"/>
    <col min="273" max="277" width="12.28515625" customWidth="1"/>
    <col min="278" max="280" width="12.85546875" customWidth="1"/>
    <col min="281" max="285" width="12.28515625" customWidth="1"/>
    <col min="286" max="288" width="12.85546875" customWidth="1"/>
    <col min="289" max="289" width="14.42578125" bestFit="1" customWidth="1"/>
    <col min="290" max="293" width="12.28515625" customWidth="1"/>
    <col min="294" max="296" width="12.85546875" customWidth="1"/>
    <col min="297" max="298" width="14.42578125" bestFit="1" customWidth="1"/>
    <col min="299" max="300" width="13.28515625" bestFit="1" customWidth="1"/>
    <col min="301" max="301" width="12.28515625" customWidth="1"/>
    <col min="302" max="304" width="12.85546875" customWidth="1"/>
    <col min="305" max="307" width="14.42578125" bestFit="1" customWidth="1"/>
    <col min="308" max="309" width="12.28515625" customWidth="1"/>
    <col min="310" max="312" width="12.85546875" customWidth="1"/>
    <col min="313" max="314" width="12.28515625" customWidth="1"/>
    <col min="315" max="315" width="13.5703125" bestFit="1" customWidth="1"/>
    <col min="316" max="317" width="12.28515625" customWidth="1"/>
    <col min="318" max="320" width="12.85546875" customWidth="1"/>
    <col min="321" max="325" width="12.28515625" customWidth="1"/>
    <col min="326" max="328" width="12.85546875" customWidth="1"/>
    <col min="329" max="333" width="12.28515625" customWidth="1"/>
    <col min="334" max="336" width="12.85546875" customWidth="1"/>
    <col min="337" max="341" width="12.28515625" customWidth="1"/>
    <col min="342" max="344" width="12.85546875" customWidth="1"/>
    <col min="345" max="345" width="14.42578125" bestFit="1" customWidth="1"/>
    <col min="346" max="346" width="13.28515625" bestFit="1" customWidth="1"/>
    <col min="347" max="348" width="14.42578125" bestFit="1" customWidth="1"/>
    <col min="349" max="349" width="12.28515625" customWidth="1"/>
    <col min="350" max="350" width="12" customWidth="1"/>
    <col min="351" max="352" width="12.85546875" customWidth="1"/>
    <col min="353" max="353" width="13.5703125" bestFit="1" customWidth="1"/>
    <col min="354" max="356" width="14.42578125" bestFit="1" customWidth="1"/>
    <col min="357" max="357" width="12.28515625" customWidth="1"/>
    <col min="358" max="358" width="9.7109375" customWidth="1"/>
    <col min="359" max="360" width="12.85546875" customWidth="1"/>
    <col min="361" max="361" width="13.5703125" bestFit="1" customWidth="1"/>
    <col min="362" max="362" width="12.42578125" bestFit="1" customWidth="1"/>
    <col min="363" max="364" width="13.5703125" bestFit="1" customWidth="1"/>
    <col min="365" max="365" width="12.28515625" customWidth="1"/>
    <col min="366" max="368" width="12.85546875" customWidth="1"/>
    <col min="369" max="373" width="12.28515625" customWidth="1"/>
    <col min="374" max="376" width="12.85546875" customWidth="1"/>
    <col min="377" max="377" width="12.28515625" customWidth="1"/>
    <col min="378" max="378" width="13.28515625" bestFit="1" customWidth="1"/>
    <col min="379" max="380" width="14.42578125" bestFit="1" customWidth="1"/>
    <col min="381" max="381" width="12.28515625" customWidth="1"/>
    <col min="382" max="384" width="12.85546875" customWidth="1"/>
    <col min="385" max="388" width="14.42578125" bestFit="1" customWidth="1"/>
    <col min="389" max="389" width="12.28515625" customWidth="1"/>
    <col min="390" max="390" width="12.85546875" bestFit="1" customWidth="1"/>
    <col min="391" max="392" width="12.85546875" customWidth="1"/>
    <col min="393" max="393" width="14.42578125" bestFit="1" customWidth="1"/>
    <col min="394" max="396" width="13.5703125" bestFit="1" customWidth="1"/>
    <col min="397" max="397" width="12.28515625" customWidth="1"/>
    <col min="398" max="398" width="12" customWidth="1"/>
    <col min="399" max="400" width="12.85546875" customWidth="1"/>
    <col min="401" max="401" width="13.5703125" bestFit="1" customWidth="1"/>
    <col min="402" max="404" width="14.42578125" bestFit="1" customWidth="1"/>
    <col min="405" max="405" width="12.28515625" customWidth="1"/>
    <col min="406" max="406" width="9.7109375" customWidth="1"/>
    <col min="407" max="408" width="12.85546875" customWidth="1"/>
    <col min="409" max="409" width="13.5703125" bestFit="1" customWidth="1"/>
    <col min="410" max="412" width="14.42578125" bestFit="1" customWidth="1"/>
    <col min="413" max="428" width="12.28515625" customWidth="1"/>
    <col min="429" max="429" width="12.85546875" customWidth="1"/>
    <col min="430" max="430" width="12.28515625" customWidth="1"/>
    <col min="431" max="431" width="11.42578125" customWidth="1"/>
    <col min="432" max="432" width="11.7109375" customWidth="1"/>
    <col min="433" max="440" width="12.28515625" customWidth="1"/>
    <col min="441" max="443" width="13.5703125" customWidth="1"/>
    <col min="444" max="445" width="12.28515625" customWidth="1"/>
    <col min="446" max="448" width="13.5703125" customWidth="1"/>
    <col min="449" max="450" width="12.28515625" customWidth="1"/>
    <col min="451" max="453" width="13.5703125" customWidth="1"/>
    <col min="454" max="455" width="12.28515625" customWidth="1"/>
    <col min="456" max="458" width="13.5703125" customWidth="1"/>
    <col min="459" max="459" width="14.42578125" customWidth="1"/>
    <col min="460" max="460" width="12.28515625" customWidth="1"/>
    <col min="461" max="463" width="13.5703125" customWidth="1"/>
    <col min="464" max="464" width="14.42578125" customWidth="1"/>
    <col min="465" max="465" width="12.28515625" customWidth="1"/>
    <col min="466" max="466" width="10.28515625" customWidth="1"/>
    <col min="467" max="468" width="13.5703125" customWidth="1"/>
    <col min="469" max="470" width="12.28515625" customWidth="1"/>
    <col min="471" max="473" width="13.5703125" customWidth="1"/>
    <col min="474" max="474" width="14.42578125" customWidth="1"/>
    <col min="475" max="475" width="12.28515625" customWidth="1"/>
    <col min="476" max="478" width="13.5703125" customWidth="1"/>
    <col min="479" max="479" width="12.42578125" customWidth="1"/>
    <col min="480" max="480" width="12.28515625" customWidth="1"/>
    <col min="481" max="481" width="11.28515625" customWidth="1"/>
    <col min="482" max="484" width="13.5703125" customWidth="1"/>
    <col min="485" max="485" width="12.28515625" customWidth="1"/>
    <col min="486" max="486" width="9.140625" customWidth="1"/>
    <col min="487" max="489" width="13.5703125" customWidth="1"/>
    <col min="490" max="490" width="12.28515625" customWidth="1"/>
    <col min="491" max="491" width="6.7109375" customWidth="1"/>
    <col min="492" max="494" width="13.5703125" customWidth="1"/>
    <col min="495" max="495" width="12.28515625" customWidth="1"/>
    <col min="496" max="498" width="13.5703125" customWidth="1"/>
    <col min="499" max="500" width="12.28515625" customWidth="1"/>
    <col min="501" max="503" width="13.5703125" customWidth="1"/>
    <col min="504" max="505" width="12.28515625" customWidth="1"/>
    <col min="506" max="508" width="13.5703125" customWidth="1"/>
    <col min="509" max="510" width="12.28515625" customWidth="1"/>
    <col min="511" max="513" width="13.5703125" customWidth="1"/>
    <col min="514" max="514" width="12.42578125" bestFit="1" customWidth="1"/>
    <col min="515" max="515" width="12.28515625" customWidth="1"/>
    <col min="516" max="516" width="11.28515625" customWidth="1"/>
    <col min="517" max="518" width="13.5703125" customWidth="1"/>
    <col min="519" max="519" width="13.5703125" bestFit="1" customWidth="1"/>
    <col min="520" max="520" width="12.28515625" customWidth="1"/>
    <col min="521" max="521" width="9.140625" customWidth="1"/>
    <col min="522" max="523" width="13.5703125" customWidth="1"/>
    <col min="524" max="524" width="14.42578125" bestFit="1" customWidth="1"/>
    <col min="525" max="525" width="12.28515625" customWidth="1"/>
    <col min="526" max="528" width="12.85546875" customWidth="1"/>
    <col min="529" max="533" width="12.28515625" customWidth="1"/>
    <col min="534" max="536" width="12.85546875" customWidth="1"/>
    <col min="537" max="541" width="12.28515625" customWidth="1"/>
    <col min="542" max="544" width="12.85546875" customWidth="1"/>
    <col min="545" max="545" width="14.42578125" bestFit="1" customWidth="1"/>
    <col min="546" max="549" width="12.28515625" customWidth="1"/>
    <col min="550" max="552" width="12.85546875" customWidth="1"/>
    <col min="553" max="554" width="14.42578125" bestFit="1" customWidth="1"/>
    <col min="555" max="556" width="13.28515625" bestFit="1" customWidth="1"/>
    <col min="557" max="557" width="12.28515625" customWidth="1"/>
    <col min="558" max="560" width="12.85546875" customWidth="1"/>
    <col min="561" max="563" width="14.42578125" bestFit="1" customWidth="1"/>
    <col min="564" max="565" width="12.28515625" customWidth="1"/>
    <col min="566" max="568" width="12.85546875" customWidth="1"/>
    <col min="569" max="570" width="12.28515625" customWidth="1"/>
    <col min="571" max="571" width="13.5703125" bestFit="1" customWidth="1"/>
    <col min="572" max="573" width="12.28515625" customWidth="1"/>
    <col min="574" max="576" width="12.85546875" customWidth="1"/>
    <col min="577" max="581" width="12.28515625" customWidth="1"/>
    <col min="582" max="584" width="12.85546875" customWidth="1"/>
    <col min="585" max="589" width="12.28515625" customWidth="1"/>
    <col min="590" max="592" width="12.85546875" customWidth="1"/>
    <col min="593" max="597" width="12.28515625" customWidth="1"/>
    <col min="598" max="600" width="12.85546875" customWidth="1"/>
    <col min="601" max="601" width="14.42578125" bestFit="1" customWidth="1"/>
    <col min="602" max="602" width="13.28515625" bestFit="1" customWidth="1"/>
    <col min="603" max="604" width="14.42578125" bestFit="1" customWidth="1"/>
    <col min="605" max="605" width="12.28515625" customWidth="1"/>
    <col min="606" max="606" width="12" customWidth="1"/>
    <col min="607" max="608" width="12.85546875" customWidth="1"/>
    <col min="609" max="609" width="13.5703125" bestFit="1" customWidth="1"/>
    <col min="610" max="612" width="14.42578125" bestFit="1" customWidth="1"/>
    <col min="613" max="613" width="12.28515625" customWidth="1"/>
    <col min="614" max="614" width="9.7109375" customWidth="1"/>
    <col min="615" max="616" width="12.85546875" customWidth="1"/>
    <col min="617" max="617" width="13.5703125" bestFit="1" customWidth="1"/>
    <col min="618" max="618" width="12.42578125" bestFit="1" customWidth="1"/>
    <col min="619" max="620" width="13.5703125" bestFit="1" customWidth="1"/>
    <col min="621" max="621" width="12.28515625" customWidth="1"/>
    <col min="622" max="624" width="12.85546875" customWidth="1"/>
    <col min="625" max="629" width="12.28515625" customWidth="1"/>
    <col min="630" max="632" width="12.85546875" customWidth="1"/>
    <col min="633" max="633" width="12.28515625" customWidth="1"/>
    <col min="634" max="634" width="13.28515625" bestFit="1" customWidth="1"/>
    <col min="635" max="636" width="14.42578125" bestFit="1" customWidth="1"/>
    <col min="637" max="637" width="12.28515625" customWidth="1"/>
    <col min="638" max="640" width="12.85546875" customWidth="1"/>
    <col min="641" max="644" width="14.42578125" bestFit="1" customWidth="1"/>
    <col min="645" max="645" width="12.28515625" customWidth="1"/>
    <col min="646" max="646" width="12.85546875" bestFit="1" customWidth="1"/>
    <col min="647" max="648" width="12.85546875" customWidth="1"/>
    <col min="649" max="649" width="14.42578125" bestFit="1" customWidth="1"/>
    <col min="650" max="652" width="13.5703125" bestFit="1" customWidth="1"/>
    <col min="653" max="653" width="12.28515625" customWidth="1"/>
    <col min="654" max="654" width="12" customWidth="1"/>
    <col min="655" max="656" width="12.85546875" customWidth="1"/>
    <col min="657" max="657" width="13.5703125" bestFit="1" customWidth="1"/>
    <col min="658" max="660" width="14.42578125" bestFit="1" customWidth="1"/>
    <col min="661" max="661" width="12.28515625" customWidth="1"/>
    <col min="662" max="662" width="9.7109375" customWidth="1"/>
    <col min="663" max="664" width="12.85546875" customWidth="1"/>
    <col min="665" max="665" width="13.5703125" bestFit="1" customWidth="1"/>
    <col min="666" max="668" width="14.42578125" bestFit="1" customWidth="1"/>
    <col min="669" max="684" width="12.28515625" customWidth="1"/>
    <col min="685" max="685" width="12.85546875" customWidth="1"/>
    <col min="686" max="686" width="12.28515625" customWidth="1"/>
    <col min="687" max="687" width="11.42578125" customWidth="1"/>
    <col min="688" max="688" width="11.7109375" customWidth="1"/>
    <col min="689" max="696" width="12.28515625" customWidth="1"/>
    <col min="697" max="699" width="13.5703125" customWidth="1"/>
    <col min="700" max="701" width="12.28515625" customWidth="1"/>
    <col min="702" max="704" width="13.5703125" customWidth="1"/>
    <col min="705" max="706" width="12.28515625" customWidth="1"/>
    <col min="707" max="709" width="13.5703125" customWidth="1"/>
    <col min="710" max="711" width="12.28515625" customWidth="1"/>
    <col min="712" max="714" width="13.5703125" customWidth="1"/>
    <col min="715" max="715" width="14.42578125" customWidth="1"/>
    <col min="716" max="716" width="12.28515625" customWidth="1"/>
    <col min="717" max="719" width="13.5703125" customWidth="1"/>
    <col min="720" max="720" width="14.42578125" customWidth="1"/>
    <col min="721" max="721" width="12.28515625" customWidth="1"/>
    <col min="722" max="722" width="10.28515625" customWidth="1"/>
    <col min="723" max="724" width="13.5703125" customWidth="1"/>
    <col min="725" max="726" width="12.28515625" customWidth="1"/>
    <col min="727" max="729" width="13.5703125" customWidth="1"/>
    <col min="730" max="730" width="14.42578125" customWidth="1"/>
    <col min="731" max="731" width="12.28515625" customWidth="1"/>
    <col min="732" max="734" width="13.5703125" customWidth="1"/>
    <col min="735" max="735" width="12.42578125" customWidth="1"/>
    <col min="736" max="736" width="12.28515625" customWidth="1"/>
    <col min="737" max="737" width="11.28515625" customWidth="1"/>
    <col min="738" max="740" width="13.5703125" customWidth="1"/>
    <col min="741" max="741" width="12.28515625" customWidth="1"/>
    <col min="742" max="742" width="9.140625" customWidth="1"/>
    <col min="743" max="745" width="13.5703125" customWidth="1"/>
    <col min="746" max="746" width="12.28515625" customWidth="1"/>
    <col min="747" max="747" width="6.7109375" customWidth="1"/>
    <col min="748" max="750" width="13.5703125" customWidth="1"/>
    <col min="751" max="751" width="12.28515625" customWidth="1"/>
    <col min="752" max="754" width="13.5703125" customWidth="1"/>
    <col min="755" max="756" width="12.28515625" customWidth="1"/>
    <col min="757" max="759" width="13.5703125" customWidth="1"/>
    <col min="760" max="761" width="12.28515625" customWidth="1"/>
    <col min="762" max="764" width="13.5703125" customWidth="1"/>
    <col min="765" max="766" width="12.28515625" customWidth="1"/>
    <col min="767" max="769" width="13.5703125" customWidth="1"/>
    <col min="770" max="770" width="12.42578125" bestFit="1" customWidth="1"/>
    <col min="771" max="771" width="12.28515625" customWidth="1"/>
    <col min="772" max="772" width="11.28515625" customWidth="1"/>
    <col min="773" max="774" width="13.5703125" customWidth="1"/>
    <col min="775" max="775" width="13.5703125" bestFit="1" customWidth="1"/>
    <col min="776" max="776" width="12.28515625" customWidth="1"/>
    <col min="777" max="777" width="9.140625" customWidth="1"/>
    <col min="778" max="779" width="13.5703125" customWidth="1"/>
    <col min="780" max="780" width="14.42578125" bestFit="1" customWidth="1"/>
    <col min="781" max="781" width="12.28515625" customWidth="1"/>
    <col min="782" max="784" width="12.85546875" customWidth="1"/>
    <col min="785" max="789" width="12.28515625" customWidth="1"/>
    <col min="790" max="792" width="12.85546875" customWidth="1"/>
    <col min="793" max="797" width="12.28515625" customWidth="1"/>
    <col min="798" max="800" width="12.85546875" customWidth="1"/>
    <col min="801" max="801" width="14.42578125" bestFit="1" customWidth="1"/>
    <col min="802" max="805" width="12.28515625" customWidth="1"/>
    <col min="806" max="808" width="12.85546875" customWidth="1"/>
    <col min="809" max="810" width="14.42578125" bestFit="1" customWidth="1"/>
    <col min="811" max="812" width="13.28515625" bestFit="1" customWidth="1"/>
    <col min="813" max="813" width="12.28515625" customWidth="1"/>
    <col min="814" max="816" width="12.85546875" customWidth="1"/>
    <col min="817" max="819" width="14.42578125" bestFit="1" customWidth="1"/>
    <col min="820" max="821" width="12.28515625" customWidth="1"/>
    <col min="822" max="824" width="12.85546875" customWidth="1"/>
    <col min="825" max="826" width="12.28515625" customWidth="1"/>
    <col min="827" max="827" width="13.5703125" bestFit="1" customWidth="1"/>
    <col min="828" max="829" width="12.28515625" customWidth="1"/>
    <col min="830" max="832" width="12.85546875" customWidth="1"/>
    <col min="833" max="837" width="12.28515625" customWidth="1"/>
    <col min="838" max="840" width="12.85546875" customWidth="1"/>
    <col min="841" max="845" width="12.28515625" customWidth="1"/>
    <col min="846" max="848" width="12.85546875" customWidth="1"/>
    <col min="849" max="853" width="12.28515625" customWidth="1"/>
    <col min="854" max="856" width="12.85546875" customWidth="1"/>
    <col min="857" max="857" width="14.42578125" bestFit="1" customWidth="1"/>
    <col min="858" max="858" width="13.28515625" bestFit="1" customWidth="1"/>
    <col min="859" max="860" width="14.42578125" bestFit="1" customWidth="1"/>
    <col min="861" max="861" width="12.28515625" customWidth="1"/>
    <col min="862" max="862" width="12" customWidth="1"/>
    <col min="863" max="864" width="12.85546875" customWidth="1"/>
    <col min="865" max="865" width="13.5703125" bestFit="1" customWidth="1"/>
    <col min="866" max="868" width="14.42578125" bestFit="1" customWidth="1"/>
    <col min="869" max="869" width="12.28515625" customWidth="1"/>
    <col min="870" max="870" width="9.7109375" customWidth="1"/>
    <col min="871" max="872" width="12.85546875" customWidth="1"/>
    <col min="873" max="873" width="13.5703125" bestFit="1" customWidth="1"/>
    <col min="874" max="874" width="12.42578125" bestFit="1" customWidth="1"/>
    <col min="875" max="876" width="13.5703125" bestFit="1" customWidth="1"/>
    <col min="877" max="877" width="12.28515625" customWidth="1"/>
    <col min="878" max="880" width="12.85546875" customWidth="1"/>
    <col min="881" max="885" width="12.28515625" customWidth="1"/>
    <col min="886" max="888" width="12.85546875" customWidth="1"/>
    <col min="889" max="889" width="12.28515625" customWidth="1"/>
    <col min="890" max="890" width="13.28515625" bestFit="1" customWidth="1"/>
    <col min="891" max="892" width="14.42578125" bestFit="1" customWidth="1"/>
    <col min="893" max="893" width="12.28515625" customWidth="1"/>
    <col min="894" max="896" width="12.85546875" customWidth="1"/>
    <col min="897" max="900" width="14.42578125" bestFit="1" customWidth="1"/>
    <col min="901" max="901" width="12.28515625" customWidth="1"/>
    <col min="902" max="902" width="12.85546875" bestFit="1" customWidth="1"/>
    <col min="903" max="904" width="12.85546875" customWidth="1"/>
    <col min="905" max="905" width="14.42578125" bestFit="1" customWidth="1"/>
    <col min="906" max="908" width="13.5703125" bestFit="1" customWidth="1"/>
    <col min="909" max="909" width="12.28515625" customWidth="1"/>
    <col min="910" max="910" width="12" customWidth="1"/>
    <col min="911" max="912" width="12.85546875" customWidth="1"/>
    <col min="913" max="913" width="13.5703125" bestFit="1" customWidth="1"/>
    <col min="914" max="916" width="14.42578125" bestFit="1" customWidth="1"/>
    <col min="917" max="917" width="12.28515625" customWidth="1"/>
    <col min="918" max="918" width="9.7109375" customWidth="1"/>
    <col min="919" max="920" width="12.85546875" customWidth="1"/>
    <col min="921" max="921" width="13.5703125" bestFit="1" customWidth="1"/>
    <col min="922" max="924" width="14.42578125" bestFit="1" customWidth="1"/>
    <col min="925" max="940" width="12.28515625" customWidth="1"/>
    <col min="941" max="941" width="12.85546875" customWidth="1"/>
    <col min="942" max="942" width="12.28515625" customWidth="1"/>
    <col min="943" max="943" width="11.42578125" customWidth="1"/>
    <col min="944" max="944" width="11.7109375" customWidth="1"/>
    <col min="945" max="952" width="12.28515625" customWidth="1"/>
    <col min="953" max="955" width="13.5703125" customWidth="1"/>
    <col min="956" max="957" width="12.28515625" customWidth="1"/>
    <col min="958" max="960" width="13.5703125" customWidth="1"/>
    <col min="961" max="962" width="12.28515625" customWidth="1"/>
    <col min="963" max="965" width="13.5703125" customWidth="1"/>
    <col min="966" max="967" width="12.28515625" customWidth="1"/>
    <col min="968" max="970" width="13.5703125" customWidth="1"/>
    <col min="971" max="971" width="14.42578125" customWidth="1"/>
    <col min="972" max="972" width="12.28515625" customWidth="1"/>
    <col min="973" max="975" width="13.5703125" customWidth="1"/>
    <col min="976" max="976" width="14.42578125" customWidth="1"/>
    <col min="977" max="977" width="12.28515625" customWidth="1"/>
    <col min="978" max="978" width="10.28515625" customWidth="1"/>
    <col min="979" max="980" width="13.5703125" customWidth="1"/>
    <col min="981" max="982" width="12.28515625" customWidth="1"/>
    <col min="983" max="985" width="13.5703125" customWidth="1"/>
    <col min="986" max="986" width="14.42578125" customWidth="1"/>
    <col min="987" max="987" width="12.28515625" customWidth="1"/>
    <col min="988" max="990" width="13.5703125" customWidth="1"/>
    <col min="991" max="991" width="12.42578125" customWidth="1"/>
    <col min="992" max="992" width="12.28515625" customWidth="1"/>
    <col min="993" max="993" width="11.28515625" customWidth="1"/>
    <col min="994" max="996" width="13.5703125" customWidth="1"/>
    <col min="997" max="997" width="12.28515625" customWidth="1"/>
    <col min="998" max="998" width="9.140625" customWidth="1"/>
    <col min="999" max="1001" width="13.5703125" customWidth="1"/>
    <col min="1002" max="1002" width="12.28515625" customWidth="1"/>
    <col min="1003" max="1003" width="6.7109375" customWidth="1"/>
    <col min="1004" max="1006" width="13.5703125" customWidth="1"/>
    <col min="1007" max="1007" width="12.28515625" customWidth="1"/>
    <col min="1008" max="1010" width="13.5703125" customWidth="1"/>
    <col min="1011" max="1012" width="12.28515625" customWidth="1"/>
    <col min="1013" max="1015" width="13.5703125" customWidth="1"/>
    <col min="1016" max="1017" width="12.28515625" customWidth="1"/>
    <col min="1018" max="1020" width="13.5703125" customWidth="1"/>
    <col min="1021" max="1022" width="12.28515625" customWidth="1"/>
    <col min="1023" max="1025" width="13.5703125" customWidth="1"/>
    <col min="1026" max="1026" width="12.42578125" bestFit="1" customWidth="1"/>
    <col min="1027" max="1027" width="12.28515625" customWidth="1"/>
    <col min="1028" max="1028" width="11.28515625" customWidth="1"/>
    <col min="1029" max="1030" width="13.5703125" customWidth="1"/>
    <col min="1031" max="1031" width="13.5703125" bestFit="1" customWidth="1"/>
    <col min="1032" max="1032" width="12.28515625" customWidth="1"/>
    <col min="1033" max="1033" width="9.140625" customWidth="1"/>
    <col min="1034" max="1035" width="13.5703125" customWidth="1"/>
    <col min="1036" max="1036" width="14.42578125" bestFit="1" customWidth="1"/>
    <col min="1037" max="1037" width="12.28515625" customWidth="1"/>
    <col min="1038" max="1040" width="12.85546875" customWidth="1"/>
    <col min="1041" max="1045" width="12.28515625" customWidth="1"/>
    <col min="1046" max="1048" width="12.85546875" customWidth="1"/>
    <col min="1049" max="1053" width="12.28515625" customWidth="1"/>
    <col min="1054" max="1056" width="12.85546875" customWidth="1"/>
    <col min="1057" max="1057" width="14.42578125" bestFit="1" customWidth="1"/>
    <col min="1058" max="1061" width="12.28515625" customWidth="1"/>
    <col min="1062" max="1064" width="12.85546875" customWidth="1"/>
    <col min="1065" max="1066" width="14.42578125" bestFit="1" customWidth="1"/>
    <col min="1067" max="1068" width="13.28515625" bestFit="1" customWidth="1"/>
    <col min="1069" max="1069" width="12.28515625" customWidth="1"/>
    <col min="1070" max="1072" width="12.85546875" customWidth="1"/>
    <col min="1073" max="1075" width="14.42578125" bestFit="1" customWidth="1"/>
    <col min="1076" max="1077" width="12.28515625" customWidth="1"/>
    <col min="1078" max="1080" width="12.85546875" customWidth="1"/>
    <col min="1081" max="1082" width="12.28515625" customWidth="1"/>
    <col min="1083" max="1083" width="13.5703125" bestFit="1" customWidth="1"/>
    <col min="1084" max="1085" width="12.28515625" customWidth="1"/>
    <col min="1086" max="1088" width="12.85546875" customWidth="1"/>
    <col min="1089" max="1093" width="12.28515625" customWidth="1"/>
    <col min="1094" max="1096" width="12.85546875" customWidth="1"/>
    <col min="1097" max="1101" width="12.28515625" customWidth="1"/>
    <col min="1102" max="1104" width="12.85546875" customWidth="1"/>
    <col min="1105" max="1109" width="12.28515625" customWidth="1"/>
    <col min="1110" max="1112" width="12.85546875" customWidth="1"/>
    <col min="1113" max="1113" width="14.42578125" bestFit="1" customWidth="1"/>
    <col min="1114" max="1114" width="13.28515625" bestFit="1" customWidth="1"/>
    <col min="1115" max="1116" width="14.42578125" bestFit="1" customWidth="1"/>
    <col min="1117" max="1117" width="12.28515625" customWidth="1"/>
    <col min="1118" max="1118" width="12" customWidth="1"/>
    <col min="1119" max="1120" width="12.85546875" customWidth="1"/>
    <col min="1121" max="1121" width="13.5703125" bestFit="1" customWidth="1"/>
    <col min="1122" max="1124" width="14.42578125" bestFit="1" customWidth="1"/>
    <col min="1125" max="1125" width="12.28515625" customWidth="1"/>
    <col min="1126" max="1126" width="9.7109375" customWidth="1"/>
    <col min="1127" max="1128" width="12.85546875" customWidth="1"/>
    <col min="1129" max="1129" width="13.5703125" bestFit="1" customWidth="1"/>
    <col min="1130" max="1130" width="12.42578125" bestFit="1" customWidth="1"/>
    <col min="1131" max="1132" width="13.5703125" bestFit="1" customWidth="1"/>
    <col min="1133" max="1133" width="12.28515625" customWidth="1"/>
    <col min="1134" max="1136" width="12.85546875" customWidth="1"/>
    <col min="1137" max="1141" width="12.28515625" customWidth="1"/>
    <col min="1142" max="1144" width="12.85546875" customWidth="1"/>
    <col min="1145" max="1145" width="12.28515625" customWidth="1"/>
    <col min="1146" max="1146" width="13.28515625" bestFit="1" customWidth="1"/>
    <col min="1147" max="1148" width="14.42578125" bestFit="1" customWidth="1"/>
    <col min="1149" max="1149" width="12.28515625" customWidth="1"/>
    <col min="1150" max="1152" width="12.85546875" customWidth="1"/>
    <col min="1153" max="1156" width="14.42578125" bestFit="1" customWidth="1"/>
    <col min="1157" max="1157" width="12.28515625" customWidth="1"/>
    <col min="1158" max="1158" width="12.85546875" bestFit="1" customWidth="1"/>
    <col min="1159" max="1160" width="12.85546875" customWidth="1"/>
    <col min="1161" max="1161" width="14.42578125" bestFit="1" customWidth="1"/>
    <col min="1162" max="1164" width="13.5703125" bestFit="1" customWidth="1"/>
    <col min="1165" max="1165" width="12.28515625" customWidth="1"/>
    <col min="1166" max="1166" width="12" customWidth="1"/>
    <col min="1167" max="1168" width="12.85546875" customWidth="1"/>
    <col min="1169" max="1169" width="13.5703125" bestFit="1" customWidth="1"/>
    <col min="1170" max="1172" width="14.42578125" bestFit="1" customWidth="1"/>
    <col min="1173" max="1173" width="12.28515625" customWidth="1"/>
    <col min="1174" max="1174" width="9.7109375" customWidth="1"/>
    <col min="1175" max="1176" width="12.85546875" customWidth="1"/>
    <col min="1177" max="1177" width="13.5703125" bestFit="1" customWidth="1"/>
    <col min="1178" max="1180" width="14.42578125" bestFit="1" customWidth="1"/>
    <col min="1181" max="1196" width="12.28515625" customWidth="1"/>
    <col min="1197" max="1197" width="12.85546875" customWidth="1"/>
    <col min="1198" max="1198" width="12.28515625" customWidth="1"/>
    <col min="1199" max="1199" width="11.42578125" customWidth="1"/>
    <col min="1200" max="1200" width="11.7109375" customWidth="1"/>
    <col min="1201" max="1208" width="12.28515625" customWidth="1"/>
    <col min="1209" max="1211" width="13.5703125" customWidth="1"/>
    <col min="1212" max="1213" width="12.28515625" customWidth="1"/>
    <col min="1214" max="1216" width="13.5703125" customWidth="1"/>
    <col min="1217" max="1218" width="12.28515625" customWidth="1"/>
    <col min="1219" max="1221" width="13.5703125" customWidth="1"/>
    <col min="1222" max="1223" width="12.28515625" customWidth="1"/>
    <col min="1224" max="1226" width="13.5703125" customWidth="1"/>
    <col min="1227" max="1227" width="14.42578125" customWidth="1"/>
    <col min="1228" max="1228" width="12.28515625" customWidth="1"/>
    <col min="1229" max="1231" width="13.5703125" customWidth="1"/>
    <col min="1232" max="1232" width="14.42578125" customWidth="1"/>
    <col min="1233" max="1233" width="12.28515625" customWidth="1"/>
    <col min="1234" max="1234" width="10.28515625" customWidth="1"/>
    <col min="1235" max="1236" width="13.5703125" customWidth="1"/>
    <col min="1237" max="1238" width="12.28515625" customWidth="1"/>
    <col min="1239" max="1241" width="13.5703125" customWidth="1"/>
    <col min="1242" max="1242" width="14.42578125" customWidth="1"/>
    <col min="1243" max="1243" width="12.28515625" customWidth="1"/>
    <col min="1244" max="1246" width="13.5703125" customWidth="1"/>
    <col min="1247" max="1247" width="12.42578125" customWidth="1"/>
    <col min="1248" max="1248" width="12.28515625" customWidth="1"/>
    <col min="1249" max="1249" width="11.28515625" customWidth="1"/>
    <col min="1250" max="1252" width="13.5703125" customWidth="1"/>
    <col min="1253" max="1253" width="12.28515625" customWidth="1"/>
    <col min="1254" max="1254" width="9.140625" customWidth="1"/>
    <col min="1255" max="1257" width="13.5703125" customWidth="1"/>
    <col min="1258" max="1258" width="12.28515625" customWidth="1"/>
    <col min="1259" max="1259" width="6.7109375" customWidth="1"/>
    <col min="1260" max="1262" width="13.5703125" customWidth="1"/>
    <col min="1263" max="1263" width="12.28515625" customWidth="1"/>
    <col min="1264" max="1266" width="13.5703125" customWidth="1"/>
    <col min="1267" max="1268" width="12.28515625" customWidth="1"/>
    <col min="1269" max="1271" width="13.5703125" customWidth="1"/>
    <col min="1272" max="1273" width="12.28515625" customWidth="1"/>
    <col min="1274" max="1276" width="13.5703125" customWidth="1"/>
    <col min="1277" max="1278" width="12.28515625" customWidth="1"/>
    <col min="1279" max="1281" width="13.5703125" customWidth="1"/>
    <col min="1282" max="1282" width="12.42578125" bestFit="1" customWidth="1"/>
    <col min="1283" max="1283" width="12.28515625" customWidth="1"/>
    <col min="1284" max="1284" width="11.28515625" customWidth="1"/>
    <col min="1285" max="1286" width="13.5703125" customWidth="1"/>
    <col min="1287" max="1287" width="13.5703125" bestFit="1" customWidth="1"/>
    <col min="1288" max="1288" width="12.28515625" customWidth="1"/>
    <col min="1289" max="1289" width="9.140625" customWidth="1"/>
    <col min="1290" max="1291" width="13.5703125" customWidth="1"/>
    <col min="1292" max="1292" width="14.42578125" bestFit="1" customWidth="1"/>
    <col min="1293" max="1293" width="12.28515625" customWidth="1"/>
    <col min="1294" max="1296" width="12.85546875" customWidth="1"/>
    <col min="1297" max="1301" width="12.28515625" customWidth="1"/>
    <col min="1302" max="1304" width="12.85546875" customWidth="1"/>
    <col min="1305" max="1309" width="12.28515625" customWidth="1"/>
    <col min="1310" max="1312" width="12.85546875" customWidth="1"/>
    <col min="1313" max="1313" width="14.42578125" bestFit="1" customWidth="1"/>
    <col min="1314" max="1317" width="12.28515625" customWidth="1"/>
    <col min="1318" max="1320" width="12.85546875" customWidth="1"/>
    <col min="1321" max="1322" width="14.42578125" bestFit="1" customWidth="1"/>
    <col min="1323" max="1324" width="13.28515625" bestFit="1" customWidth="1"/>
    <col min="1325" max="1325" width="12.28515625" customWidth="1"/>
    <col min="1326" max="1328" width="12.85546875" customWidth="1"/>
    <col min="1329" max="1331" width="14.42578125" bestFit="1" customWidth="1"/>
    <col min="1332" max="1333" width="12.28515625" customWidth="1"/>
    <col min="1334" max="1336" width="12.85546875" customWidth="1"/>
    <col min="1337" max="1338" width="12.28515625" customWidth="1"/>
    <col min="1339" max="1339" width="13.5703125" bestFit="1" customWidth="1"/>
    <col min="1340" max="1341" width="12.28515625" customWidth="1"/>
    <col min="1342" max="1344" width="12.85546875" customWidth="1"/>
    <col min="1345" max="1349" width="12.28515625" customWidth="1"/>
    <col min="1350" max="1352" width="12.85546875" customWidth="1"/>
    <col min="1353" max="1357" width="12.28515625" customWidth="1"/>
    <col min="1358" max="1360" width="12.85546875" customWidth="1"/>
    <col min="1361" max="1365" width="12.28515625" customWidth="1"/>
    <col min="1366" max="1368" width="12.85546875" customWidth="1"/>
    <col min="1369" max="1369" width="14.42578125" bestFit="1" customWidth="1"/>
    <col min="1370" max="1370" width="13.28515625" bestFit="1" customWidth="1"/>
    <col min="1371" max="1372" width="14.42578125" bestFit="1" customWidth="1"/>
    <col min="1373" max="1373" width="12.28515625" customWidth="1"/>
    <col min="1374" max="1374" width="12" customWidth="1"/>
    <col min="1375" max="1376" width="12.85546875" customWidth="1"/>
    <col min="1377" max="1377" width="13.5703125" bestFit="1" customWidth="1"/>
    <col min="1378" max="1380" width="14.42578125" bestFit="1" customWidth="1"/>
    <col min="1381" max="1381" width="12.28515625" customWidth="1"/>
    <col min="1382" max="1382" width="9.7109375" customWidth="1"/>
    <col min="1383" max="1384" width="12.85546875" customWidth="1"/>
    <col min="1385" max="1385" width="13.5703125" bestFit="1" customWidth="1"/>
    <col min="1386" max="1386" width="12.42578125" bestFit="1" customWidth="1"/>
    <col min="1387" max="1388" width="13.5703125" bestFit="1" customWidth="1"/>
    <col min="1389" max="1389" width="12.28515625" customWidth="1"/>
    <col min="1390" max="1392" width="12.85546875" customWidth="1"/>
    <col min="1393" max="1397" width="12.28515625" customWidth="1"/>
    <col min="1398" max="1400" width="12.85546875" customWidth="1"/>
    <col min="1401" max="1401" width="12.28515625" customWidth="1"/>
    <col min="1402" max="1402" width="13.28515625" bestFit="1" customWidth="1"/>
    <col min="1403" max="1404" width="14.42578125" bestFit="1" customWidth="1"/>
    <col min="1405" max="1405" width="12.28515625" customWidth="1"/>
    <col min="1406" max="1408" width="12.85546875" customWidth="1"/>
    <col min="1409" max="1412" width="14.42578125" bestFit="1" customWidth="1"/>
    <col min="1413" max="1413" width="12.28515625" customWidth="1"/>
    <col min="1414" max="1414" width="12.85546875" bestFit="1" customWidth="1"/>
    <col min="1415" max="1416" width="12.85546875" customWidth="1"/>
    <col min="1417" max="1417" width="14.42578125" bestFit="1" customWidth="1"/>
    <col min="1418" max="1420" width="13.5703125" bestFit="1" customWidth="1"/>
    <col min="1421" max="1421" width="12.28515625" customWidth="1"/>
    <col min="1422" max="1422" width="12" customWidth="1"/>
    <col min="1423" max="1424" width="12.85546875" customWidth="1"/>
    <col min="1425" max="1425" width="13.5703125" bestFit="1" customWidth="1"/>
    <col min="1426" max="1428" width="14.42578125" bestFit="1" customWidth="1"/>
    <col min="1429" max="1429" width="12.28515625" customWidth="1"/>
    <col min="1430" max="1430" width="9.7109375" customWidth="1"/>
    <col min="1431" max="1432" width="12.85546875" customWidth="1"/>
    <col min="1433" max="1433" width="13.5703125" bestFit="1" customWidth="1"/>
    <col min="1434" max="1436" width="14.42578125" bestFit="1" customWidth="1"/>
    <col min="1437" max="1452" width="12.28515625" customWidth="1"/>
    <col min="1453" max="1453" width="12.85546875" customWidth="1"/>
    <col min="1454" max="1454" width="12.28515625" customWidth="1"/>
    <col min="1455" max="1455" width="11.42578125" customWidth="1"/>
    <col min="1456" max="1456" width="11.7109375" customWidth="1"/>
    <col min="1457" max="1464" width="12.28515625" customWidth="1"/>
    <col min="1465" max="1467" width="13.5703125" customWidth="1"/>
    <col min="1468" max="1469" width="12.28515625" customWidth="1"/>
    <col min="1470" max="1472" width="13.5703125" customWidth="1"/>
    <col min="1473" max="1474" width="12.28515625" customWidth="1"/>
    <col min="1475" max="1477" width="13.5703125" customWidth="1"/>
    <col min="1478" max="1479" width="12.28515625" customWidth="1"/>
    <col min="1480" max="1482" width="13.5703125" customWidth="1"/>
    <col min="1483" max="1483" width="14.42578125" customWidth="1"/>
    <col min="1484" max="1484" width="12.28515625" customWidth="1"/>
    <col min="1485" max="1487" width="13.5703125" customWidth="1"/>
    <col min="1488" max="1488" width="14.42578125" customWidth="1"/>
    <col min="1489" max="1489" width="12.28515625" customWidth="1"/>
    <col min="1490" max="1490" width="10.28515625" customWidth="1"/>
    <col min="1491" max="1492" width="13.5703125" customWidth="1"/>
    <col min="1493" max="1494" width="12.28515625" customWidth="1"/>
    <col min="1495" max="1497" width="13.5703125" customWidth="1"/>
    <col min="1498" max="1498" width="14.42578125" customWidth="1"/>
    <col min="1499" max="1499" width="12.28515625" customWidth="1"/>
    <col min="1500" max="1502" width="13.5703125" customWidth="1"/>
    <col min="1503" max="1503" width="12.42578125" customWidth="1"/>
    <col min="1504" max="1504" width="12.28515625" customWidth="1"/>
    <col min="1505" max="1505" width="11.28515625" customWidth="1"/>
    <col min="1506" max="1508" width="13.5703125" customWidth="1"/>
    <col min="1509" max="1509" width="12.28515625" customWidth="1"/>
    <col min="1510" max="1510" width="9.140625" customWidth="1"/>
    <col min="1511" max="1513" width="13.5703125" customWidth="1"/>
    <col min="1514" max="1514" width="12.28515625" customWidth="1"/>
    <col min="1515" max="1515" width="6.7109375" customWidth="1"/>
    <col min="1516" max="1518" width="13.5703125" customWidth="1"/>
    <col min="1519" max="1519" width="12.28515625" customWidth="1"/>
    <col min="1520" max="1522" width="13.5703125" customWidth="1"/>
    <col min="1523" max="1524" width="12.28515625" customWidth="1"/>
    <col min="1525" max="1527" width="13.5703125" customWidth="1"/>
    <col min="1528" max="1529" width="12.28515625" customWidth="1"/>
    <col min="1530" max="1532" width="13.5703125" customWidth="1"/>
    <col min="1533" max="1534" width="12.28515625" customWidth="1"/>
    <col min="1535" max="1537" width="13.5703125" customWidth="1"/>
    <col min="1538" max="1538" width="12.42578125" bestFit="1" customWidth="1"/>
    <col min="1539" max="1539" width="12.28515625" customWidth="1"/>
    <col min="1540" max="1540" width="11.28515625" customWidth="1"/>
    <col min="1541" max="1542" width="13.5703125" customWidth="1"/>
    <col min="1543" max="1543" width="13.5703125" bestFit="1" customWidth="1"/>
    <col min="1544" max="1544" width="12.28515625" customWidth="1"/>
    <col min="1545" max="1545" width="9.140625" customWidth="1"/>
    <col min="1546" max="1547" width="13.5703125" customWidth="1"/>
    <col min="1548" max="1548" width="14.42578125" bestFit="1" customWidth="1"/>
    <col min="1549" max="1549" width="12.28515625" customWidth="1"/>
    <col min="1550" max="1552" width="12.85546875" customWidth="1"/>
    <col min="1553" max="1557" width="12.28515625" customWidth="1"/>
    <col min="1558" max="1560" width="12.85546875" customWidth="1"/>
    <col min="1561" max="1565" width="12.28515625" customWidth="1"/>
    <col min="1566" max="1568" width="12.85546875" customWidth="1"/>
    <col min="1569" max="1569" width="14.42578125" bestFit="1" customWidth="1"/>
    <col min="1570" max="1573" width="12.28515625" customWidth="1"/>
    <col min="1574" max="1576" width="12.85546875" customWidth="1"/>
    <col min="1577" max="1578" width="14.42578125" bestFit="1" customWidth="1"/>
    <col min="1579" max="1580" width="13.28515625" bestFit="1" customWidth="1"/>
    <col min="1581" max="1581" width="12.28515625" customWidth="1"/>
    <col min="1582" max="1584" width="12.85546875" customWidth="1"/>
    <col min="1585" max="1587" width="14.42578125" bestFit="1" customWidth="1"/>
    <col min="1588" max="1589" width="12.28515625" customWidth="1"/>
    <col min="1590" max="1592" width="12.85546875" customWidth="1"/>
    <col min="1593" max="1594" width="12.28515625" customWidth="1"/>
    <col min="1595" max="1595" width="13.5703125" bestFit="1" customWidth="1"/>
    <col min="1596" max="1597" width="12.28515625" customWidth="1"/>
    <col min="1598" max="1600" width="12.85546875" customWidth="1"/>
    <col min="1601" max="1605" width="12.28515625" customWidth="1"/>
    <col min="1606" max="1608" width="12.85546875" customWidth="1"/>
    <col min="1609" max="1613" width="12.28515625" customWidth="1"/>
    <col min="1614" max="1616" width="12.85546875" customWidth="1"/>
    <col min="1617" max="1621" width="12.28515625" customWidth="1"/>
    <col min="1622" max="1624" width="12.85546875" customWidth="1"/>
    <col min="1625" max="1625" width="14.42578125" bestFit="1" customWidth="1"/>
    <col min="1626" max="1626" width="13.28515625" bestFit="1" customWidth="1"/>
    <col min="1627" max="1628" width="14.42578125" bestFit="1" customWidth="1"/>
    <col min="1629" max="1629" width="12.28515625" customWidth="1"/>
    <col min="1630" max="1630" width="12" customWidth="1"/>
    <col min="1631" max="1632" width="12.85546875" customWidth="1"/>
    <col min="1633" max="1633" width="13.5703125" bestFit="1" customWidth="1"/>
    <col min="1634" max="1636" width="14.42578125" bestFit="1" customWidth="1"/>
    <col min="1637" max="1637" width="12.28515625" customWidth="1"/>
    <col min="1638" max="1638" width="9.7109375" customWidth="1"/>
    <col min="1639" max="1640" width="12.85546875" customWidth="1"/>
    <col min="1641" max="1641" width="13.5703125" bestFit="1" customWidth="1"/>
    <col min="1642" max="1642" width="12.42578125" bestFit="1" customWidth="1"/>
    <col min="1643" max="1644" width="13.5703125" bestFit="1" customWidth="1"/>
    <col min="1645" max="1645" width="12.28515625" customWidth="1"/>
    <col min="1646" max="1648" width="12.85546875" customWidth="1"/>
    <col min="1649" max="1653" width="12.28515625" customWidth="1"/>
    <col min="1654" max="1656" width="12.85546875" customWidth="1"/>
    <col min="1657" max="1657" width="12.28515625" customWidth="1"/>
    <col min="1658" max="1658" width="13.28515625" bestFit="1" customWidth="1"/>
    <col min="1659" max="1660" width="14.42578125" bestFit="1" customWidth="1"/>
    <col min="1661" max="1661" width="12.28515625" customWidth="1"/>
    <col min="1662" max="1664" width="12.85546875" customWidth="1"/>
    <col min="1665" max="1668" width="14.42578125" bestFit="1" customWidth="1"/>
    <col min="1669" max="1669" width="12.28515625" customWidth="1"/>
    <col min="1670" max="1670" width="12.85546875" bestFit="1" customWidth="1"/>
    <col min="1671" max="1672" width="12.85546875" customWidth="1"/>
    <col min="1673" max="1673" width="14.42578125" bestFit="1" customWidth="1"/>
    <col min="1674" max="1676" width="13.5703125" bestFit="1" customWidth="1"/>
    <col min="1677" max="1677" width="12.28515625" customWidth="1"/>
    <col min="1678" max="1678" width="12" customWidth="1"/>
    <col min="1679" max="1680" width="12.85546875" customWidth="1"/>
    <col min="1681" max="1681" width="13.5703125" bestFit="1" customWidth="1"/>
    <col min="1682" max="1684" width="14.42578125" bestFit="1" customWidth="1"/>
    <col min="1685" max="1685" width="12.28515625" customWidth="1"/>
    <col min="1686" max="1686" width="9.7109375" customWidth="1"/>
    <col min="1687" max="1688" width="12.85546875" customWidth="1"/>
    <col min="1689" max="1689" width="13.5703125" bestFit="1" customWidth="1"/>
    <col min="1690" max="1692" width="14.42578125" bestFit="1" customWidth="1"/>
    <col min="1693" max="1708" width="12.28515625" customWidth="1"/>
    <col min="1709" max="1709" width="12.85546875" customWidth="1"/>
    <col min="1710" max="1710" width="12.28515625" customWidth="1"/>
    <col min="1711" max="1711" width="11.42578125" customWidth="1"/>
    <col min="1712" max="1712" width="11.7109375" customWidth="1"/>
    <col min="1713" max="1720" width="12.28515625" customWidth="1"/>
    <col min="1721" max="1723" width="13.5703125" customWidth="1"/>
    <col min="1724" max="1725" width="12.28515625" customWidth="1"/>
    <col min="1726" max="1728" width="13.5703125" customWidth="1"/>
    <col min="1729" max="1730" width="12.28515625" customWidth="1"/>
    <col min="1731" max="1733" width="13.5703125" customWidth="1"/>
    <col min="1734" max="1735" width="12.28515625" customWidth="1"/>
    <col min="1736" max="1738" width="13.5703125" customWidth="1"/>
    <col min="1739" max="1739" width="14.42578125" customWidth="1"/>
    <col min="1740" max="1740" width="12.28515625" customWidth="1"/>
    <col min="1741" max="1743" width="13.5703125" customWidth="1"/>
    <col min="1744" max="1744" width="14.42578125" customWidth="1"/>
    <col min="1745" max="1745" width="12.28515625" customWidth="1"/>
    <col min="1746" max="1746" width="10.28515625" customWidth="1"/>
    <col min="1747" max="1748" width="13.5703125" customWidth="1"/>
    <col min="1749" max="1750" width="12.28515625" customWidth="1"/>
    <col min="1751" max="1753" width="13.5703125" customWidth="1"/>
    <col min="1754" max="1754" width="14.42578125" customWidth="1"/>
    <col min="1755" max="1755" width="12.28515625" customWidth="1"/>
    <col min="1756" max="1758" width="13.5703125" customWidth="1"/>
    <col min="1759" max="1759" width="12.42578125" customWidth="1"/>
    <col min="1760" max="1760" width="12.28515625" customWidth="1"/>
    <col min="1761" max="1761" width="11.28515625" customWidth="1"/>
    <col min="1762" max="1764" width="13.5703125" customWidth="1"/>
    <col min="1765" max="1765" width="12.28515625" customWidth="1"/>
    <col min="1766" max="1766" width="9.140625" customWidth="1"/>
    <col min="1767" max="1769" width="13.5703125" customWidth="1"/>
    <col min="1770" max="1770" width="12.28515625" customWidth="1"/>
    <col min="1771" max="1771" width="6.7109375" customWidth="1"/>
    <col min="1772" max="1774" width="13.5703125" customWidth="1"/>
    <col min="1775" max="1775" width="12.28515625" customWidth="1"/>
    <col min="1776" max="1778" width="13.5703125" customWidth="1"/>
    <col min="1779" max="1780" width="12.28515625" customWidth="1"/>
    <col min="1781" max="1783" width="13.5703125" customWidth="1"/>
    <col min="1784" max="1785" width="12.28515625" customWidth="1"/>
    <col min="1786" max="1788" width="13.5703125" customWidth="1"/>
    <col min="1789" max="1790" width="12.28515625" customWidth="1"/>
    <col min="1791" max="1793" width="13.5703125" customWidth="1"/>
    <col min="1794" max="1794" width="12.42578125" bestFit="1" customWidth="1"/>
    <col min="1795" max="1795" width="12.28515625" customWidth="1"/>
    <col min="1796" max="1796" width="11.28515625" customWidth="1"/>
    <col min="1797" max="1798" width="13.5703125" customWidth="1"/>
    <col min="1799" max="1799" width="13.5703125" bestFit="1" customWidth="1"/>
    <col min="1800" max="1800" width="12.28515625" customWidth="1"/>
    <col min="1801" max="1801" width="9.140625" customWidth="1"/>
    <col min="1802" max="1803" width="13.5703125" customWidth="1"/>
    <col min="1804" max="1804" width="14.42578125" bestFit="1" customWidth="1"/>
    <col min="1805" max="1805" width="12.28515625" customWidth="1"/>
    <col min="1806" max="1808" width="12.85546875" customWidth="1"/>
    <col min="1809" max="1813" width="12.28515625" customWidth="1"/>
    <col min="1814" max="1816" width="12.85546875" customWidth="1"/>
    <col min="1817" max="1821" width="12.28515625" customWidth="1"/>
    <col min="1822" max="1824" width="12.85546875" customWidth="1"/>
    <col min="1825" max="1825" width="14.42578125" bestFit="1" customWidth="1"/>
    <col min="1826" max="1829" width="12.28515625" customWidth="1"/>
    <col min="1830" max="1832" width="12.85546875" customWidth="1"/>
    <col min="1833" max="1834" width="14.42578125" bestFit="1" customWidth="1"/>
    <col min="1835" max="1836" width="13.28515625" bestFit="1" customWidth="1"/>
    <col min="1837" max="1837" width="12.28515625" customWidth="1"/>
    <col min="1838" max="1840" width="12.85546875" customWidth="1"/>
    <col min="1841" max="1843" width="14.42578125" bestFit="1" customWidth="1"/>
    <col min="1844" max="1845" width="12.28515625" customWidth="1"/>
    <col min="1846" max="1848" width="12.85546875" customWidth="1"/>
    <col min="1849" max="1850" width="12.28515625" customWidth="1"/>
    <col min="1851" max="1851" width="13.5703125" bestFit="1" customWidth="1"/>
    <col min="1852" max="1853" width="12.28515625" customWidth="1"/>
    <col min="1854" max="1856" width="12.85546875" customWidth="1"/>
    <col min="1857" max="1861" width="12.28515625" customWidth="1"/>
    <col min="1862" max="1864" width="12.85546875" customWidth="1"/>
    <col min="1865" max="1869" width="12.28515625" customWidth="1"/>
    <col min="1870" max="1872" width="12.85546875" customWidth="1"/>
    <col min="1873" max="1877" width="12.28515625" customWidth="1"/>
    <col min="1878" max="1880" width="12.85546875" customWidth="1"/>
    <col min="1881" max="1881" width="14.42578125" bestFit="1" customWidth="1"/>
    <col min="1882" max="1882" width="13.28515625" bestFit="1" customWidth="1"/>
    <col min="1883" max="1884" width="14.42578125" bestFit="1" customWidth="1"/>
    <col min="1885" max="1885" width="12.28515625" customWidth="1"/>
    <col min="1886" max="1886" width="12" customWidth="1"/>
    <col min="1887" max="1888" width="12.85546875" customWidth="1"/>
    <col min="1889" max="1889" width="13.5703125" bestFit="1" customWidth="1"/>
    <col min="1890" max="1892" width="14.42578125" bestFit="1" customWidth="1"/>
    <col min="1893" max="1893" width="12.28515625" customWidth="1"/>
    <col min="1894" max="1894" width="9.7109375" customWidth="1"/>
    <col min="1895" max="1896" width="12.85546875" customWidth="1"/>
    <col min="1897" max="1897" width="13.5703125" bestFit="1" customWidth="1"/>
    <col min="1898" max="1898" width="12.42578125" bestFit="1" customWidth="1"/>
    <col min="1899" max="1900" width="13.5703125" bestFit="1" customWidth="1"/>
    <col min="1901" max="1901" width="12.28515625" customWidth="1"/>
    <col min="1902" max="1904" width="12.85546875" customWidth="1"/>
    <col min="1905" max="1909" width="12.28515625" customWidth="1"/>
    <col min="1910" max="1912" width="12.85546875" customWidth="1"/>
    <col min="1913" max="1913" width="12.28515625" customWidth="1"/>
    <col min="1914" max="1914" width="13.28515625" bestFit="1" customWidth="1"/>
    <col min="1915" max="1916" width="14.42578125" bestFit="1" customWidth="1"/>
    <col min="1917" max="1917" width="12.28515625" customWidth="1"/>
    <col min="1918" max="1920" width="12.85546875" customWidth="1"/>
    <col min="1921" max="1924" width="14.42578125" bestFit="1" customWidth="1"/>
    <col min="1925" max="1925" width="12.28515625" customWidth="1"/>
    <col min="1926" max="1926" width="12.85546875" bestFit="1" customWidth="1"/>
    <col min="1927" max="1928" width="12.85546875" customWidth="1"/>
    <col min="1929" max="1929" width="14.42578125" bestFit="1" customWidth="1"/>
    <col min="1930" max="1932" width="13.5703125" bestFit="1" customWidth="1"/>
    <col min="1933" max="1933" width="12.28515625" customWidth="1"/>
    <col min="1934" max="1934" width="12" customWidth="1"/>
    <col min="1935" max="1936" width="12.85546875" customWidth="1"/>
    <col min="1937" max="1937" width="13.5703125" bestFit="1" customWidth="1"/>
    <col min="1938" max="1940" width="14.42578125" bestFit="1" customWidth="1"/>
    <col min="1941" max="1941" width="12.28515625" customWidth="1"/>
    <col min="1942" max="1942" width="9.7109375" customWidth="1"/>
    <col min="1943" max="1944" width="12.85546875" customWidth="1"/>
    <col min="1945" max="1945" width="13.5703125" bestFit="1" customWidth="1"/>
    <col min="1946" max="1948" width="14.42578125" bestFit="1" customWidth="1"/>
    <col min="1949" max="1964" width="12.28515625" customWidth="1"/>
    <col min="1965" max="1965" width="12.85546875" customWidth="1"/>
    <col min="1966" max="1966" width="12.28515625" customWidth="1"/>
    <col min="1967" max="1967" width="11.42578125" customWidth="1"/>
    <col min="1968" max="1968" width="11.7109375" customWidth="1"/>
    <col min="1969" max="1976" width="12.28515625" customWidth="1"/>
    <col min="1977" max="1979" width="13.5703125" customWidth="1"/>
    <col min="1980" max="1981" width="12.28515625" customWidth="1"/>
    <col min="1982" max="1984" width="13.5703125" customWidth="1"/>
    <col min="1985" max="1986" width="12.28515625" customWidth="1"/>
    <col min="1987" max="1989" width="13.5703125" customWidth="1"/>
    <col min="1990" max="1991" width="12.28515625" customWidth="1"/>
    <col min="1992" max="1994" width="13.5703125" customWidth="1"/>
    <col min="1995" max="1995" width="14.42578125" customWidth="1"/>
    <col min="1996" max="1996" width="12.28515625" customWidth="1"/>
    <col min="1997" max="1999" width="13.5703125" customWidth="1"/>
    <col min="2000" max="2000" width="14.42578125" customWidth="1"/>
    <col min="2001" max="2001" width="12.28515625" customWidth="1"/>
    <col min="2002" max="2002" width="10.28515625" customWidth="1"/>
    <col min="2003" max="2004" width="13.5703125" customWidth="1"/>
    <col min="2005" max="2006" width="12.28515625" customWidth="1"/>
    <col min="2007" max="2009" width="13.5703125" customWidth="1"/>
    <col min="2010" max="2010" width="14.42578125" customWidth="1"/>
    <col min="2011" max="2011" width="12.28515625" customWidth="1"/>
    <col min="2012" max="2014" width="13.5703125" customWidth="1"/>
    <col min="2015" max="2015" width="12.42578125" customWidth="1"/>
    <col min="2016" max="2016" width="12.28515625" customWidth="1"/>
    <col min="2017" max="2017" width="11.28515625" customWidth="1"/>
    <col min="2018" max="2020" width="13.5703125" customWidth="1"/>
    <col min="2021" max="2021" width="12.28515625" customWidth="1"/>
    <col min="2022" max="2022" width="9.140625" customWidth="1"/>
    <col min="2023" max="2025" width="13.5703125" customWidth="1"/>
    <col min="2026" max="2026" width="12.28515625" customWidth="1"/>
    <col min="2027" max="2027" width="6.7109375" customWidth="1"/>
    <col min="2028" max="2030" width="13.5703125" customWidth="1"/>
    <col min="2031" max="2031" width="12.28515625" customWidth="1"/>
    <col min="2032" max="2034" width="13.5703125" customWidth="1"/>
    <col min="2035" max="2036" width="12.28515625" customWidth="1"/>
    <col min="2037" max="2039" width="13.5703125" customWidth="1"/>
    <col min="2040" max="2041" width="12.28515625" customWidth="1"/>
    <col min="2042" max="2044" width="13.5703125" customWidth="1"/>
    <col min="2045" max="2046" width="12.28515625" customWidth="1"/>
    <col min="2047" max="2049" width="13.5703125" customWidth="1"/>
    <col min="2050" max="2050" width="12.42578125" bestFit="1" customWidth="1"/>
    <col min="2051" max="2051" width="12.28515625" customWidth="1"/>
    <col min="2052" max="2052" width="11.28515625" customWidth="1"/>
    <col min="2053" max="2054" width="13.5703125" customWidth="1"/>
    <col min="2055" max="2055" width="13.5703125" bestFit="1" customWidth="1"/>
    <col min="2056" max="2056" width="12.28515625" customWidth="1"/>
    <col min="2057" max="2057" width="9.140625" customWidth="1"/>
    <col min="2058" max="2059" width="13.5703125" customWidth="1"/>
    <col min="2060" max="2060" width="14.42578125" bestFit="1" customWidth="1"/>
    <col min="2061" max="2061" width="12.28515625" customWidth="1"/>
    <col min="2062" max="2064" width="12.85546875" customWidth="1"/>
    <col min="2065" max="2069" width="12.28515625" customWidth="1"/>
    <col min="2070" max="2072" width="12.85546875" customWidth="1"/>
    <col min="2073" max="2077" width="12.28515625" customWidth="1"/>
    <col min="2078" max="2080" width="12.85546875" customWidth="1"/>
    <col min="2081" max="2081" width="14.42578125" bestFit="1" customWidth="1"/>
    <col min="2082" max="2085" width="12.28515625" customWidth="1"/>
    <col min="2086" max="2088" width="12.85546875" customWidth="1"/>
    <col min="2089" max="2090" width="14.42578125" bestFit="1" customWidth="1"/>
    <col min="2091" max="2092" width="13.28515625" bestFit="1" customWidth="1"/>
    <col min="2093" max="2093" width="12.28515625" customWidth="1"/>
    <col min="2094" max="2096" width="12.85546875" customWidth="1"/>
    <col min="2097" max="2099" width="14.42578125" bestFit="1" customWidth="1"/>
    <col min="2100" max="2101" width="12.28515625" customWidth="1"/>
    <col min="2102" max="2104" width="12.85546875" customWidth="1"/>
    <col min="2105" max="2106" width="12.28515625" customWidth="1"/>
    <col min="2107" max="2107" width="13.5703125" bestFit="1" customWidth="1"/>
    <col min="2108" max="2109" width="12.28515625" customWidth="1"/>
    <col min="2110" max="2112" width="12.85546875" customWidth="1"/>
    <col min="2113" max="2117" width="12.28515625" customWidth="1"/>
    <col min="2118" max="2120" width="12.85546875" customWidth="1"/>
    <col min="2121" max="2125" width="12.28515625" customWidth="1"/>
    <col min="2126" max="2128" width="12.85546875" customWidth="1"/>
    <col min="2129" max="2133" width="12.28515625" customWidth="1"/>
    <col min="2134" max="2136" width="12.85546875" customWidth="1"/>
    <col min="2137" max="2137" width="14.42578125" bestFit="1" customWidth="1"/>
    <col min="2138" max="2138" width="13.28515625" bestFit="1" customWidth="1"/>
    <col min="2139" max="2140" width="14.42578125" bestFit="1" customWidth="1"/>
    <col min="2141" max="2141" width="12.28515625" customWidth="1"/>
    <col min="2142" max="2142" width="12" customWidth="1"/>
    <col min="2143" max="2144" width="12.85546875" customWidth="1"/>
    <col min="2145" max="2145" width="13.5703125" bestFit="1" customWidth="1"/>
    <col min="2146" max="2148" width="14.42578125" bestFit="1" customWidth="1"/>
    <col min="2149" max="2149" width="12.28515625" customWidth="1"/>
    <col min="2150" max="2150" width="9.7109375" customWidth="1"/>
    <col min="2151" max="2152" width="12.85546875" customWidth="1"/>
    <col min="2153" max="2153" width="13.5703125" bestFit="1" customWidth="1"/>
    <col min="2154" max="2154" width="12.42578125" bestFit="1" customWidth="1"/>
    <col min="2155" max="2156" width="13.5703125" bestFit="1" customWidth="1"/>
    <col min="2157" max="2157" width="12.28515625" customWidth="1"/>
    <col min="2158" max="2160" width="12.85546875" customWidth="1"/>
    <col min="2161" max="2165" width="12.28515625" customWidth="1"/>
    <col min="2166" max="2168" width="12.85546875" customWidth="1"/>
    <col min="2169" max="2169" width="12.28515625" customWidth="1"/>
    <col min="2170" max="2170" width="13.28515625" bestFit="1" customWidth="1"/>
    <col min="2171" max="2172" width="14.42578125" bestFit="1" customWidth="1"/>
    <col min="2173" max="2173" width="12.28515625" customWidth="1"/>
    <col min="2174" max="2176" width="12.85546875" customWidth="1"/>
    <col min="2177" max="2180" width="14.42578125" bestFit="1" customWidth="1"/>
    <col min="2181" max="2181" width="12.28515625" customWidth="1"/>
    <col min="2182" max="2182" width="12.85546875" bestFit="1" customWidth="1"/>
    <col min="2183" max="2184" width="12.85546875" customWidth="1"/>
    <col min="2185" max="2185" width="14.42578125" bestFit="1" customWidth="1"/>
    <col min="2186" max="2188" width="13.5703125" bestFit="1" customWidth="1"/>
    <col min="2189" max="2189" width="12.28515625" customWidth="1"/>
    <col min="2190" max="2190" width="12" customWidth="1"/>
    <col min="2191" max="2192" width="12.85546875" customWidth="1"/>
    <col min="2193" max="2193" width="13.5703125" bestFit="1" customWidth="1"/>
    <col min="2194" max="2196" width="14.42578125" bestFit="1" customWidth="1"/>
    <col min="2197" max="2197" width="12.28515625" customWidth="1"/>
    <col min="2198" max="2198" width="9.7109375" customWidth="1"/>
    <col min="2199" max="2200" width="12.85546875" customWidth="1"/>
    <col min="2201" max="2201" width="13.5703125" bestFit="1" customWidth="1"/>
    <col min="2202" max="2204" width="14.42578125" bestFit="1" customWidth="1"/>
    <col min="2205" max="2220" width="12.28515625" customWidth="1"/>
    <col min="2221" max="2221" width="12.85546875" customWidth="1"/>
    <col min="2222" max="2222" width="12.28515625" customWidth="1"/>
    <col min="2223" max="2223" width="11.42578125" customWidth="1"/>
    <col min="2224" max="2224" width="11.7109375" customWidth="1"/>
    <col min="2225" max="2232" width="12.28515625" customWidth="1"/>
    <col min="2233" max="2235" width="13.5703125" customWidth="1"/>
    <col min="2236" max="2237" width="12.28515625" customWidth="1"/>
    <col min="2238" max="2240" width="13.5703125" customWidth="1"/>
    <col min="2241" max="2242" width="12.28515625" customWidth="1"/>
    <col min="2243" max="2245" width="13.5703125" customWidth="1"/>
    <col min="2246" max="2247" width="12.28515625" customWidth="1"/>
    <col min="2248" max="2250" width="13.5703125" customWidth="1"/>
    <col min="2251" max="2251" width="14.42578125" customWidth="1"/>
    <col min="2252" max="2252" width="12.28515625" customWidth="1"/>
    <col min="2253" max="2255" width="13.5703125" customWidth="1"/>
    <col min="2256" max="2256" width="14.42578125" customWidth="1"/>
    <col min="2257" max="2257" width="12.28515625" customWidth="1"/>
    <col min="2258" max="2258" width="10.28515625" customWidth="1"/>
    <col min="2259" max="2260" width="13.5703125" customWidth="1"/>
    <col min="2261" max="2262" width="12.28515625" customWidth="1"/>
    <col min="2263" max="2265" width="13.5703125" customWidth="1"/>
    <col min="2266" max="2266" width="14.42578125" customWidth="1"/>
    <col min="2267" max="2267" width="12.28515625" customWidth="1"/>
    <col min="2268" max="2270" width="13.5703125" customWidth="1"/>
    <col min="2271" max="2271" width="12.42578125" customWidth="1"/>
    <col min="2272" max="2272" width="12.28515625" customWidth="1"/>
    <col min="2273" max="2273" width="11.28515625" customWidth="1"/>
    <col min="2274" max="2276" width="13.5703125" customWidth="1"/>
    <col min="2277" max="2277" width="12.28515625" customWidth="1"/>
    <col min="2278" max="2278" width="9.140625" customWidth="1"/>
    <col min="2279" max="2281" width="13.5703125" customWidth="1"/>
    <col min="2282" max="2282" width="12.28515625" customWidth="1"/>
    <col min="2283" max="2283" width="6.7109375" customWidth="1"/>
    <col min="2284" max="2286" width="13.5703125" customWidth="1"/>
    <col min="2287" max="2287" width="12.28515625" customWidth="1"/>
    <col min="2288" max="2290" width="13.5703125" customWidth="1"/>
    <col min="2291" max="2292" width="12.28515625" customWidth="1"/>
    <col min="2293" max="2295" width="13.5703125" customWidth="1"/>
    <col min="2296" max="2297" width="12.28515625" customWidth="1"/>
    <col min="2298" max="2300" width="13.5703125" customWidth="1"/>
    <col min="2301" max="2302" width="12.28515625" customWidth="1"/>
    <col min="2303" max="2305" width="13.5703125" customWidth="1"/>
    <col min="2306" max="2306" width="12.42578125" bestFit="1" customWidth="1"/>
    <col min="2307" max="2307" width="12.28515625" customWidth="1"/>
    <col min="2308" max="2308" width="11.28515625" customWidth="1"/>
    <col min="2309" max="2310" width="13.5703125" customWidth="1"/>
    <col min="2311" max="2311" width="13.5703125" bestFit="1" customWidth="1"/>
    <col min="2312" max="2312" width="12.28515625" customWidth="1"/>
    <col min="2313" max="2313" width="9.140625" customWidth="1"/>
    <col min="2314" max="2315" width="13.5703125" customWidth="1"/>
    <col min="2316" max="2316" width="14.42578125" bestFit="1" customWidth="1"/>
    <col min="2317" max="2317" width="12.28515625" customWidth="1"/>
    <col min="2318" max="2320" width="12.85546875" customWidth="1"/>
    <col min="2321" max="2325" width="12.28515625" customWidth="1"/>
    <col min="2326" max="2328" width="12.85546875" customWidth="1"/>
    <col min="2329" max="2333" width="12.28515625" customWidth="1"/>
    <col min="2334" max="2336" width="12.85546875" customWidth="1"/>
    <col min="2337" max="2337" width="14.42578125" bestFit="1" customWidth="1"/>
    <col min="2338" max="2341" width="12.28515625" customWidth="1"/>
    <col min="2342" max="2344" width="12.85546875" customWidth="1"/>
    <col min="2345" max="2346" width="14.42578125" bestFit="1" customWidth="1"/>
    <col min="2347" max="2348" width="13.28515625" bestFit="1" customWidth="1"/>
    <col min="2349" max="2349" width="12.28515625" customWidth="1"/>
    <col min="2350" max="2352" width="12.85546875" customWidth="1"/>
    <col min="2353" max="2355" width="14.42578125" bestFit="1" customWidth="1"/>
    <col min="2356" max="2357" width="12.28515625" customWidth="1"/>
    <col min="2358" max="2360" width="12.85546875" customWidth="1"/>
    <col min="2361" max="2362" width="12.28515625" customWidth="1"/>
    <col min="2363" max="2363" width="13.5703125" bestFit="1" customWidth="1"/>
    <col min="2364" max="2365" width="12.28515625" customWidth="1"/>
    <col min="2366" max="2368" width="12.85546875" customWidth="1"/>
    <col min="2369" max="2373" width="12.28515625" customWidth="1"/>
    <col min="2374" max="2376" width="12.85546875" customWidth="1"/>
    <col min="2377" max="2381" width="12.28515625" customWidth="1"/>
    <col min="2382" max="2384" width="12.85546875" customWidth="1"/>
    <col min="2385" max="2389" width="12.28515625" customWidth="1"/>
    <col min="2390" max="2392" width="12.85546875" customWidth="1"/>
    <col min="2393" max="2393" width="14.42578125" bestFit="1" customWidth="1"/>
    <col min="2394" max="2394" width="13.28515625" bestFit="1" customWidth="1"/>
    <col min="2395" max="2396" width="14.42578125" bestFit="1" customWidth="1"/>
    <col min="2397" max="2397" width="12.28515625" customWidth="1"/>
    <col min="2398" max="2398" width="12" customWidth="1"/>
    <col min="2399" max="2400" width="12.85546875" customWidth="1"/>
    <col min="2401" max="2401" width="13.5703125" bestFit="1" customWidth="1"/>
    <col min="2402" max="2404" width="14.42578125" bestFit="1" customWidth="1"/>
    <col min="2405" max="2405" width="12.28515625" customWidth="1"/>
    <col min="2406" max="2406" width="9.7109375" customWidth="1"/>
    <col min="2407" max="2408" width="12.85546875" customWidth="1"/>
    <col min="2409" max="2409" width="13.5703125" bestFit="1" customWidth="1"/>
    <col min="2410" max="2410" width="12.42578125" bestFit="1" customWidth="1"/>
    <col min="2411" max="2412" width="13.5703125" bestFit="1" customWidth="1"/>
    <col min="2413" max="2413" width="12.28515625" customWidth="1"/>
    <col min="2414" max="2416" width="12.85546875" customWidth="1"/>
    <col min="2417" max="2421" width="12.28515625" customWidth="1"/>
    <col min="2422" max="2424" width="12.85546875" customWidth="1"/>
    <col min="2425" max="2425" width="12.28515625" customWidth="1"/>
    <col min="2426" max="2426" width="13.28515625" bestFit="1" customWidth="1"/>
    <col min="2427" max="2428" width="14.42578125" bestFit="1" customWidth="1"/>
    <col min="2429" max="2429" width="12.28515625" customWidth="1"/>
    <col min="2430" max="2432" width="12.85546875" customWidth="1"/>
    <col min="2433" max="2436" width="14.42578125" bestFit="1" customWidth="1"/>
    <col min="2437" max="2437" width="12.28515625" customWidth="1"/>
    <col min="2438" max="2438" width="12.85546875" bestFit="1" customWidth="1"/>
    <col min="2439" max="2440" width="12.85546875" customWidth="1"/>
    <col min="2441" max="2441" width="14.42578125" bestFit="1" customWidth="1"/>
    <col min="2442" max="2444" width="13.5703125" bestFit="1" customWidth="1"/>
    <col min="2445" max="2445" width="12.28515625" customWidth="1"/>
    <col min="2446" max="2446" width="12" customWidth="1"/>
    <col min="2447" max="2448" width="12.85546875" customWidth="1"/>
    <col min="2449" max="2449" width="13.5703125" bestFit="1" customWidth="1"/>
    <col min="2450" max="2452" width="14.42578125" bestFit="1" customWidth="1"/>
    <col min="2453" max="2453" width="12.28515625" customWidth="1"/>
    <col min="2454" max="2454" width="9.7109375" customWidth="1"/>
    <col min="2455" max="2456" width="12.85546875" customWidth="1"/>
    <col min="2457" max="2457" width="13.5703125" bestFit="1" customWidth="1"/>
    <col min="2458" max="2460" width="14.42578125" bestFit="1" customWidth="1"/>
    <col min="2461" max="2476" width="12.28515625" customWidth="1"/>
    <col min="2477" max="2477" width="12.85546875" customWidth="1"/>
    <col min="2478" max="2478" width="12.28515625" customWidth="1"/>
    <col min="2479" max="2479" width="11.42578125" customWidth="1"/>
    <col min="2480" max="2480" width="11.7109375" customWidth="1"/>
    <col min="2481" max="2488" width="12.28515625" customWidth="1"/>
    <col min="2489" max="2491" width="13.5703125" customWidth="1"/>
    <col min="2492" max="2493" width="12.28515625" customWidth="1"/>
    <col min="2494" max="2496" width="13.5703125" customWidth="1"/>
    <col min="2497" max="2498" width="12.28515625" customWidth="1"/>
    <col min="2499" max="2501" width="13.5703125" customWidth="1"/>
    <col min="2502" max="2503" width="12.28515625" customWidth="1"/>
    <col min="2504" max="2506" width="13.5703125" customWidth="1"/>
    <col min="2507" max="2507" width="14.42578125" customWidth="1"/>
    <col min="2508" max="2508" width="12.28515625" customWidth="1"/>
    <col min="2509" max="2511" width="13.5703125" customWidth="1"/>
    <col min="2512" max="2512" width="14.42578125" customWidth="1"/>
    <col min="2513" max="2513" width="12.28515625" customWidth="1"/>
    <col min="2514" max="2514" width="10.28515625" customWidth="1"/>
    <col min="2515" max="2516" width="13.5703125" customWidth="1"/>
    <col min="2517" max="2518" width="12.28515625" customWidth="1"/>
    <col min="2519" max="2521" width="13.5703125" customWidth="1"/>
    <col min="2522" max="2522" width="14.42578125" customWidth="1"/>
    <col min="2523" max="2523" width="12.28515625" customWidth="1"/>
    <col min="2524" max="2526" width="13.5703125" customWidth="1"/>
    <col min="2527" max="2527" width="12.42578125" customWidth="1"/>
    <col min="2528" max="2528" width="12.28515625" customWidth="1"/>
    <col min="2529" max="2529" width="11.28515625" customWidth="1"/>
    <col min="2530" max="2532" width="13.5703125" customWidth="1"/>
    <col min="2533" max="2533" width="12.28515625" customWidth="1"/>
    <col min="2534" max="2534" width="9.140625" customWidth="1"/>
    <col min="2535" max="2537" width="13.5703125" customWidth="1"/>
    <col min="2538" max="2538" width="12.28515625" customWidth="1"/>
    <col min="2539" max="2539" width="6.7109375" customWidth="1"/>
    <col min="2540" max="2542" width="13.5703125" customWidth="1"/>
    <col min="2543" max="2543" width="12.28515625" customWidth="1"/>
    <col min="2544" max="2546" width="13.5703125" customWidth="1"/>
    <col min="2547" max="2548" width="12.28515625" customWidth="1"/>
    <col min="2549" max="2551" width="13.5703125" customWidth="1"/>
    <col min="2552" max="2553" width="12.28515625" customWidth="1"/>
    <col min="2554" max="2556" width="13.5703125" customWidth="1"/>
    <col min="2557" max="2558" width="12.28515625" customWidth="1"/>
    <col min="2559" max="2561" width="13.5703125" customWidth="1"/>
    <col min="2562" max="2562" width="12.42578125" bestFit="1" customWidth="1"/>
    <col min="2563" max="2563" width="12.28515625" customWidth="1"/>
    <col min="2564" max="2564" width="11.28515625" customWidth="1"/>
    <col min="2565" max="2566" width="13.5703125" customWidth="1"/>
    <col min="2567" max="2567" width="13.5703125" bestFit="1" customWidth="1"/>
    <col min="2568" max="2568" width="12.28515625" customWidth="1"/>
    <col min="2569" max="2569" width="9.140625" customWidth="1"/>
    <col min="2570" max="2571" width="13.5703125" customWidth="1"/>
    <col min="2572" max="2572" width="14.42578125" bestFit="1" customWidth="1"/>
    <col min="2573" max="2573" width="12.28515625" customWidth="1"/>
    <col min="2574" max="2576" width="12.85546875" customWidth="1"/>
    <col min="2577" max="2581" width="12.28515625" customWidth="1"/>
    <col min="2582" max="2584" width="12.85546875" customWidth="1"/>
    <col min="2585" max="2589" width="12.28515625" customWidth="1"/>
    <col min="2590" max="2592" width="12.85546875" customWidth="1"/>
    <col min="2593" max="2593" width="14.42578125" bestFit="1" customWidth="1"/>
    <col min="2594" max="2597" width="12.28515625" customWidth="1"/>
    <col min="2598" max="2600" width="12.85546875" customWidth="1"/>
    <col min="2601" max="2602" width="14.42578125" bestFit="1" customWidth="1"/>
    <col min="2603" max="2604" width="13.28515625" bestFit="1" customWidth="1"/>
    <col min="2605" max="2605" width="12.28515625" customWidth="1"/>
    <col min="2606" max="2608" width="12.85546875" customWidth="1"/>
    <col min="2609" max="2611" width="14.42578125" bestFit="1" customWidth="1"/>
    <col min="2612" max="2613" width="12.28515625" customWidth="1"/>
    <col min="2614" max="2616" width="12.85546875" customWidth="1"/>
    <col min="2617" max="2618" width="12.28515625" customWidth="1"/>
    <col min="2619" max="2619" width="13.5703125" bestFit="1" customWidth="1"/>
    <col min="2620" max="2621" width="12.28515625" customWidth="1"/>
    <col min="2622" max="2624" width="12.85546875" customWidth="1"/>
    <col min="2625" max="2629" width="12.28515625" customWidth="1"/>
    <col min="2630" max="2632" width="12.85546875" customWidth="1"/>
    <col min="2633" max="2637" width="12.28515625" customWidth="1"/>
    <col min="2638" max="2640" width="12.85546875" customWidth="1"/>
    <col min="2641" max="2645" width="12.28515625" customWidth="1"/>
    <col min="2646" max="2648" width="12.85546875" customWidth="1"/>
    <col min="2649" max="2649" width="14.42578125" bestFit="1" customWidth="1"/>
    <col min="2650" max="2650" width="13.28515625" bestFit="1" customWidth="1"/>
    <col min="2651" max="2652" width="14.42578125" bestFit="1" customWidth="1"/>
    <col min="2653" max="2653" width="12.28515625" customWidth="1"/>
    <col min="2654" max="2654" width="12" customWidth="1"/>
    <col min="2655" max="2656" width="12.85546875" customWidth="1"/>
    <col min="2657" max="2657" width="13.5703125" bestFit="1" customWidth="1"/>
    <col min="2658" max="2660" width="14.42578125" bestFit="1" customWidth="1"/>
    <col min="2661" max="2661" width="12.28515625" customWidth="1"/>
    <col min="2662" max="2662" width="9.7109375" customWidth="1"/>
    <col min="2663" max="2664" width="12.85546875" customWidth="1"/>
    <col min="2665" max="2665" width="13.5703125" bestFit="1" customWidth="1"/>
    <col min="2666" max="2666" width="12.42578125" bestFit="1" customWidth="1"/>
    <col min="2667" max="2668" width="13.5703125" bestFit="1" customWidth="1"/>
    <col min="2669" max="2669" width="12.28515625" customWidth="1"/>
    <col min="2670" max="2672" width="12.85546875" customWidth="1"/>
    <col min="2673" max="2677" width="12.28515625" customWidth="1"/>
    <col min="2678" max="2680" width="12.85546875" customWidth="1"/>
    <col min="2681" max="2681" width="12.28515625" customWidth="1"/>
    <col min="2682" max="2682" width="13.28515625" bestFit="1" customWidth="1"/>
    <col min="2683" max="2684" width="14.42578125" bestFit="1" customWidth="1"/>
    <col min="2685" max="2685" width="12.28515625" customWidth="1"/>
    <col min="2686" max="2688" width="12.85546875" customWidth="1"/>
    <col min="2689" max="2692" width="14.42578125" bestFit="1" customWidth="1"/>
    <col min="2693" max="2693" width="12.28515625" customWidth="1"/>
    <col min="2694" max="2694" width="12.85546875" bestFit="1" customWidth="1"/>
    <col min="2695" max="2696" width="12.85546875" customWidth="1"/>
    <col min="2697" max="2697" width="14.42578125" bestFit="1" customWidth="1"/>
    <col min="2698" max="2700" width="13.5703125" bestFit="1" customWidth="1"/>
    <col min="2701" max="2701" width="12.28515625" customWidth="1"/>
    <col min="2702" max="2702" width="12" customWidth="1"/>
    <col min="2703" max="2704" width="12.85546875" customWidth="1"/>
    <col min="2705" max="2705" width="13.5703125" bestFit="1" customWidth="1"/>
    <col min="2706" max="2708" width="14.42578125" bestFit="1" customWidth="1"/>
    <col min="2709" max="2709" width="12.28515625" customWidth="1"/>
    <col min="2710" max="2710" width="9.7109375" customWidth="1"/>
    <col min="2711" max="2712" width="12.85546875" customWidth="1"/>
    <col min="2713" max="2713" width="13.5703125" bestFit="1" customWidth="1"/>
    <col min="2714" max="2716" width="14.42578125" bestFit="1" customWidth="1"/>
    <col min="2717" max="2732" width="12.28515625" customWidth="1"/>
    <col min="2733" max="2733" width="12.85546875" customWidth="1"/>
    <col min="2734" max="2734" width="12.28515625" customWidth="1"/>
    <col min="2735" max="2735" width="11.42578125" customWidth="1"/>
    <col min="2736" max="2736" width="11.7109375" customWidth="1"/>
    <col min="2737" max="2744" width="12.28515625" customWidth="1"/>
    <col min="2745" max="2747" width="13.5703125" customWidth="1"/>
    <col min="2748" max="2749" width="12.28515625" customWidth="1"/>
    <col min="2750" max="2752" width="13.5703125" customWidth="1"/>
    <col min="2753" max="2754" width="12.28515625" customWidth="1"/>
    <col min="2755" max="2757" width="13.5703125" customWidth="1"/>
    <col min="2758" max="2759" width="12.28515625" customWidth="1"/>
    <col min="2760" max="2762" width="13.5703125" customWidth="1"/>
    <col min="2763" max="2763" width="14.42578125" customWidth="1"/>
    <col min="2764" max="2764" width="12.28515625" customWidth="1"/>
    <col min="2765" max="2767" width="13.5703125" customWidth="1"/>
    <col min="2768" max="2768" width="14.42578125" customWidth="1"/>
    <col min="2769" max="2769" width="12.28515625" customWidth="1"/>
    <col min="2770" max="2770" width="10.28515625" customWidth="1"/>
    <col min="2771" max="2772" width="13.5703125" customWidth="1"/>
    <col min="2773" max="2774" width="12.28515625" customWidth="1"/>
    <col min="2775" max="2777" width="13.5703125" customWidth="1"/>
    <col min="2778" max="2778" width="14.42578125" customWidth="1"/>
    <col min="2779" max="2779" width="12.28515625" customWidth="1"/>
    <col min="2780" max="2782" width="13.5703125" customWidth="1"/>
    <col min="2783" max="2783" width="12.42578125" customWidth="1"/>
    <col min="2784" max="2784" width="12.28515625" customWidth="1"/>
    <col min="2785" max="2785" width="11.28515625" customWidth="1"/>
    <col min="2786" max="2788" width="13.5703125" customWidth="1"/>
    <col min="2789" max="2789" width="12.28515625" customWidth="1"/>
    <col min="2790" max="2790" width="9.140625" customWidth="1"/>
    <col min="2791" max="2793" width="13.5703125" customWidth="1"/>
    <col min="2794" max="2794" width="12.28515625" customWidth="1"/>
    <col min="2795" max="2795" width="6.7109375" customWidth="1"/>
    <col min="2796" max="2798" width="13.5703125" customWidth="1"/>
    <col min="2799" max="2799" width="12.28515625" customWidth="1"/>
    <col min="2800" max="2802" width="13.5703125" customWidth="1"/>
    <col min="2803" max="2804" width="12.28515625" customWidth="1"/>
    <col min="2805" max="2807" width="13.5703125" customWidth="1"/>
    <col min="2808" max="2809" width="12.28515625" customWidth="1"/>
    <col min="2810" max="2812" width="13.5703125" customWidth="1"/>
    <col min="2813" max="2814" width="12.28515625" customWidth="1"/>
    <col min="2815" max="2817" width="13.5703125" customWidth="1"/>
    <col min="2818" max="2818" width="12.42578125" bestFit="1" customWidth="1"/>
    <col min="2819" max="2819" width="12.28515625" customWidth="1"/>
    <col min="2820" max="2820" width="11.28515625" customWidth="1"/>
    <col min="2821" max="2822" width="13.5703125" customWidth="1"/>
    <col min="2823" max="2823" width="13.5703125" bestFit="1" customWidth="1"/>
    <col min="2824" max="2824" width="12.28515625" customWidth="1"/>
    <col min="2825" max="2825" width="9.140625" customWidth="1"/>
    <col min="2826" max="2827" width="13.5703125" customWidth="1"/>
    <col min="2828" max="2828" width="14.42578125" bestFit="1" customWidth="1"/>
    <col min="2829" max="2829" width="12.28515625" customWidth="1"/>
    <col min="2830" max="2832" width="12.85546875" customWidth="1"/>
    <col min="2833" max="2837" width="12.28515625" customWidth="1"/>
    <col min="2838" max="2840" width="12.85546875" customWidth="1"/>
    <col min="2841" max="2845" width="12.28515625" customWidth="1"/>
    <col min="2846" max="2848" width="12.85546875" customWidth="1"/>
    <col min="2849" max="2849" width="14.42578125" bestFit="1" customWidth="1"/>
    <col min="2850" max="2853" width="12.28515625" customWidth="1"/>
    <col min="2854" max="2856" width="12.85546875" customWidth="1"/>
    <col min="2857" max="2858" width="14.42578125" bestFit="1" customWidth="1"/>
    <col min="2859" max="2860" width="13.28515625" bestFit="1" customWidth="1"/>
    <col min="2861" max="2861" width="12.28515625" customWidth="1"/>
    <col min="2862" max="2864" width="12.85546875" customWidth="1"/>
    <col min="2865" max="2867" width="14.42578125" bestFit="1" customWidth="1"/>
    <col min="2868" max="2869" width="12.28515625" customWidth="1"/>
    <col min="2870" max="2872" width="12.85546875" customWidth="1"/>
    <col min="2873" max="2874" width="12.28515625" customWidth="1"/>
    <col min="2875" max="2875" width="13.5703125" bestFit="1" customWidth="1"/>
    <col min="2876" max="2877" width="12.28515625" customWidth="1"/>
    <col min="2878" max="2880" width="12.85546875" customWidth="1"/>
    <col min="2881" max="2885" width="12.28515625" customWidth="1"/>
    <col min="2886" max="2888" width="12.85546875" customWidth="1"/>
    <col min="2889" max="2893" width="12.28515625" customWidth="1"/>
    <col min="2894" max="2896" width="12.85546875" customWidth="1"/>
    <col min="2897" max="2901" width="12.28515625" customWidth="1"/>
    <col min="2902" max="2904" width="12.85546875" customWidth="1"/>
    <col min="2905" max="2905" width="14.42578125" bestFit="1" customWidth="1"/>
    <col min="2906" max="2906" width="13.28515625" bestFit="1" customWidth="1"/>
    <col min="2907" max="2908" width="14.42578125" bestFit="1" customWidth="1"/>
    <col min="2909" max="2909" width="12.28515625" customWidth="1"/>
    <col min="2910" max="2910" width="12" customWidth="1"/>
    <col min="2911" max="2912" width="12.85546875" customWidth="1"/>
    <col min="2913" max="2913" width="13.5703125" bestFit="1" customWidth="1"/>
    <col min="2914" max="2916" width="14.42578125" bestFit="1" customWidth="1"/>
    <col min="2917" max="2917" width="12.28515625" customWidth="1"/>
    <col min="2918" max="2918" width="9.7109375" customWidth="1"/>
    <col min="2919" max="2920" width="12.85546875" customWidth="1"/>
    <col min="2921" max="2921" width="13.5703125" bestFit="1" customWidth="1"/>
    <col min="2922" max="2922" width="12.42578125" bestFit="1" customWidth="1"/>
    <col min="2923" max="2924" width="13.5703125" bestFit="1" customWidth="1"/>
    <col min="2925" max="2925" width="12.28515625" customWidth="1"/>
    <col min="2926" max="2928" width="12.85546875" customWidth="1"/>
    <col min="2929" max="2933" width="12.28515625" customWidth="1"/>
    <col min="2934" max="2936" width="12.85546875" customWidth="1"/>
    <col min="2937" max="2937" width="12.28515625" customWidth="1"/>
    <col min="2938" max="2938" width="13.28515625" bestFit="1" customWidth="1"/>
    <col min="2939" max="2940" width="14.42578125" bestFit="1" customWidth="1"/>
    <col min="2941" max="2941" width="12.28515625" customWidth="1"/>
    <col min="2942" max="2944" width="12.85546875" customWidth="1"/>
    <col min="2945" max="2948" width="14.42578125" bestFit="1" customWidth="1"/>
    <col min="2949" max="2949" width="12.28515625" customWidth="1"/>
    <col min="2950" max="2950" width="12.85546875" bestFit="1" customWidth="1"/>
    <col min="2951" max="2952" width="12.85546875" customWidth="1"/>
    <col min="2953" max="2953" width="14.42578125" bestFit="1" customWidth="1"/>
    <col min="2954" max="2956" width="13.5703125" bestFit="1" customWidth="1"/>
    <col min="2957" max="2957" width="12.28515625" customWidth="1"/>
    <col min="2958" max="2958" width="12" customWidth="1"/>
    <col min="2959" max="2960" width="12.85546875" customWidth="1"/>
    <col min="2961" max="2961" width="13.5703125" bestFit="1" customWidth="1"/>
    <col min="2962" max="2964" width="14.42578125" bestFit="1" customWidth="1"/>
    <col min="2965" max="2965" width="12.28515625" customWidth="1"/>
    <col min="2966" max="2966" width="9.7109375" customWidth="1"/>
    <col min="2967" max="2968" width="12.85546875" customWidth="1"/>
    <col min="2969" max="2969" width="13.5703125" bestFit="1" customWidth="1"/>
    <col min="2970" max="2972" width="14.42578125" bestFit="1" customWidth="1"/>
    <col min="2973" max="2988" width="12.28515625" customWidth="1"/>
    <col min="2989" max="2989" width="12.85546875" customWidth="1"/>
    <col min="2990" max="2990" width="12.28515625" customWidth="1"/>
    <col min="2991" max="2991" width="11.42578125" customWidth="1"/>
    <col min="2992" max="2992" width="11.7109375" customWidth="1"/>
    <col min="2993" max="3000" width="12.28515625" customWidth="1"/>
    <col min="3001" max="3003" width="13.5703125" customWidth="1"/>
    <col min="3004" max="3005" width="12.28515625" customWidth="1"/>
    <col min="3006" max="3008" width="13.5703125" customWidth="1"/>
    <col min="3009" max="3010" width="12.28515625" customWidth="1"/>
    <col min="3011" max="3013" width="13.5703125" customWidth="1"/>
    <col min="3014" max="3015" width="12.28515625" customWidth="1"/>
    <col min="3016" max="3018" width="13.5703125" customWidth="1"/>
    <col min="3019" max="3019" width="14.42578125" customWidth="1"/>
    <col min="3020" max="3020" width="12.28515625" customWidth="1"/>
    <col min="3021" max="3023" width="13.5703125" customWidth="1"/>
    <col min="3024" max="3024" width="14.42578125" customWidth="1"/>
    <col min="3025" max="3025" width="12.28515625" customWidth="1"/>
    <col min="3026" max="3026" width="10.28515625" customWidth="1"/>
    <col min="3027" max="3028" width="13.5703125" customWidth="1"/>
    <col min="3029" max="3030" width="12.28515625" customWidth="1"/>
    <col min="3031" max="3033" width="13.5703125" customWidth="1"/>
    <col min="3034" max="3034" width="14.42578125" customWidth="1"/>
    <col min="3035" max="3035" width="12.28515625" customWidth="1"/>
    <col min="3036" max="3038" width="13.5703125" customWidth="1"/>
    <col min="3039" max="3039" width="12.42578125" customWidth="1"/>
    <col min="3040" max="3040" width="12.28515625" customWidth="1"/>
    <col min="3041" max="3041" width="11.28515625" customWidth="1"/>
    <col min="3042" max="3044" width="13.5703125" customWidth="1"/>
    <col min="3045" max="3045" width="12.28515625" customWidth="1"/>
    <col min="3046" max="3046" width="9.140625" customWidth="1"/>
    <col min="3047" max="3049" width="13.5703125" customWidth="1"/>
    <col min="3050" max="3050" width="12.28515625" customWidth="1"/>
    <col min="3051" max="3051" width="6.7109375" customWidth="1"/>
    <col min="3052" max="3054" width="13.5703125" customWidth="1"/>
    <col min="3055" max="3055" width="12.28515625" customWidth="1"/>
    <col min="3056" max="3058" width="13.5703125" customWidth="1"/>
    <col min="3059" max="3060" width="12.28515625" customWidth="1"/>
    <col min="3061" max="3063" width="13.5703125" customWidth="1"/>
    <col min="3064" max="3065" width="12.28515625" customWidth="1"/>
    <col min="3066" max="3068" width="13.5703125" customWidth="1"/>
    <col min="3069" max="3070" width="12.28515625" customWidth="1"/>
    <col min="3071" max="3073" width="13.5703125" customWidth="1"/>
    <col min="3074" max="3074" width="12.42578125" bestFit="1" customWidth="1"/>
    <col min="3075" max="3075" width="12.28515625" customWidth="1"/>
    <col min="3076" max="3076" width="11.28515625" customWidth="1"/>
    <col min="3077" max="3078" width="13.5703125" customWidth="1"/>
    <col min="3079" max="3079" width="13.5703125" bestFit="1" customWidth="1"/>
    <col min="3080" max="3080" width="12.28515625" customWidth="1"/>
    <col min="3081" max="3081" width="9.140625" customWidth="1"/>
    <col min="3082" max="3083" width="13.5703125" customWidth="1"/>
    <col min="3084" max="3084" width="14.42578125" bestFit="1" customWidth="1"/>
    <col min="3085" max="3085" width="12.28515625" customWidth="1"/>
    <col min="3086" max="3088" width="12.85546875" customWidth="1"/>
    <col min="3089" max="3093" width="12.28515625" customWidth="1"/>
    <col min="3094" max="3096" width="12.85546875" customWidth="1"/>
    <col min="3097" max="3101" width="12.28515625" customWidth="1"/>
    <col min="3102" max="3104" width="12.85546875" customWidth="1"/>
    <col min="3105" max="3105" width="14.42578125" bestFit="1" customWidth="1"/>
    <col min="3106" max="3109" width="12.28515625" customWidth="1"/>
    <col min="3110" max="3112" width="12.85546875" customWidth="1"/>
    <col min="3113" max="3114" width="14.42578125" bestFit="1" customWidth="1"/>
    <col min="3115" max="3116" width="13.28515625" bestFit="1" customWidth="1"/>
    <col min="3117" max="3117" width="12.28515625" customWidth="1"/>
    <col min="3118" max="3120" width="12.85546875" customWidth="1"/>
    <col min="3121" max="3123" width="14.42578125" bestFit="1" customWidth="1"/>
    <col min="3124" max="3125" width="12.28515625" customWidth="1"/>
    <col min="3126" max="3128" width="12.85546875" customWidth="1"/>
    <col min="3129" max="3130" width="12.28515625" customWidth="1"/>
    <col min="3131" max="3131" width="13.5703125" bestFit="1" customWidth="1"/>
    <col min="3132" max="3133" width="12.28515625" customWidth="1"/>
    <col min="3134" max="3136" width="12.85546875" customWidth="1"/>
    <col min="3137" max="3141" width="12.28515625" customWidth="1"/>
    <col min="3142" max="3144" width="12.85546875" customWidth="1"/>
    <col min="3145" max="3149" width="12.28515625" customWidth="1"/>
    <col min="3150" max="3152" width="12.85546875" customWidth="1"/>
    <col min="3153" max="3157" width="12.28515625" customWidth="1"/>
    <col min="3158" max="3160" width="12.85546875" customWidth="1"/>
    <col min="3161" max="3161" width="14.42578125" bestFit="1" customWidth="1"/>
    <col min="3162" max="3162" width="13.28515625" bestFit="1" customWidth="1"/>
    <col min="3163" max="3164" width="14.42578125" bestFit="1" customWidth="1"/>
    <col min="3165" max="3165" width="12.28515625" customWidth="1"/>
    <col min="3166" max="3166" width="12" customWidth="1"/>
    <col min="3167" max="3168" width="12.85546875" customWidth="1"/>
    <col min="3169" max="3169" width="13.5703125" bestFit="1" customWidth="1"/>
    <col min="3170" max="3172" width="14.42578125" bestFit="1" customWidth="1"/>
    <col min="3173" max="3173" width="12.28515625" customWidth="1"/>
    <col min="3174" max="3174" width="9.7109375" customWidth="1"/>
    <col min="3175" max="3176" width="12.85546875" customWidth="1"/>
    <col min="3177" max="3177" width="13.5703125" bestFit="1" customWidth="1"/>
    <col min="3178" max="3178" width="12.42578125" bestFit="1" customWidth="1"/>
    <col min="3179" max="3180" width="13.5703125" bestFit="1" customWidth="1"/>
    <col min="3181" max="3181" width="12.28515625" customWidth="1"/>
    <col min="3182" max="3184" width="12.85546875" customWidth="1"/>
    <col min="3185" max="3189" width="12.28515625" customWidth="1"/>
    <col min="3190" max="3192" width="12.85546875" customWidth="1"/>
    <col min="3193" max="3193" width="12.28515625" customWidth="1"/>
    <col min="3194" max="3194" width="13.28515625" bestFit="1" customWidth="1"/>
    <col min="3195" max="3196" width="14.42578125" bestFit="1" customWidth="1"/>
    <col min="3197" max="3197" width="12.28515625" customWidth="1"/>
    <col min="3198" max="3200" width="12.85546875" customWidth="1"/>
    <col min="3201" max="3204" width="14.42578125" bestFit="1" customWidth="1"/>
    <col min="3205" max="3205" width="12.28515625" customWidth="1"/>
    <col min="3206" max="3206" width="12.85546875" bestFit="1" customWidth="1"/>
    <col min="3207" max="3208" width="12.85546875" customWidth="1"/>
    <col min="3209" max="3209" width="14.42578125" bestFit="1" customWidth="1"/>
    <col min="3210" max="3212" width="13.5703125" bestFit="1" customWidth="1"/>
    <col min="3213" max="3213" width="12.28515625" customWidth="1"/>
    <col min="3214" max="3214" width="12" customWidth="1"/>
    <col min="3215" max="3216" width="12.85546875" customWidth="1"/>
    <col min="3217" max="3217" width="13.5703125" bestFit="1" customWidth="1"/>
    <col min="3218" max="3220" width="14.42578125" bestFit="1" customWidth="1"/>
    <col min="3221" max="3221" width="12.28515625" customWidth="1"/>
    <col min="3222" max="3222" width="9.7109375" customWidth="1"/>
    <col min="3223" max="3224" width="12.85546875" customWidth="1"/>
    <col min="3225" max="3225" width="13.5703125" bestFit="1" customWidth="1"/>
    <col min="3226" max="3228" width="14.42578125" bestFit="1" customWidth="1"/>
    <col min="3229" max="3244" width="12.28515625" customWidth="1"/>
    <col min="3245" max="3245" width="12.85546875" customWidth="1"/>
    <col min="3246" max="3246" width="12.28515625" customWidth="1"/>
    <col min="3247" max="3247" width="11.42578125" customWidth="1"/>
    <col min="3248" max="3248" width="11.7109375" customWidth="1"/>
    <col min="3249" max="3256" width="12.28515625" customWidth="1"/>
    <col min="3257" max="3259" width="13.5703125" customWidth="1"/>
    <col min="3260" max="3261" width="12.28515625" customWidth="1"/>
    <col min="3262" max="3264" width="13.5703125" customWidth="1"/>
    <col min="3265" max="3266" width="12.28515625" customWidth="1"/>
    <col min="3267" max="3269" width="13.5703125" customWidth="1"/>
    <col min="3270" max="3271" width="12.28515625" customWidth="1"/>
    <col min="3272" max="3274" width="13.5703125" customWidth="1"/>
    <col min="3275" max="3275" width="14.42578125" customWidth="1"/>
    <col min="3276" max="3276" width="12.28515625" customWidth="1"/>
    <col min="3277" max="3279" width="13.5703125" customWidth="1"/>
    <col min="3280" max="3280" width="14.42578125" customWidth="1"/>
    <col min="3281" max="3281" width="12.28515625" customWidth="1"/>
    <col min="3282" max="3282" width="10.28515625" customWidth="1"/>
    <col min="3283" max="3284" width="13.5703125" customWidth="1"/>
    <col min="3285" max="3286" width="12.28515625" customWidth="1"/>
    <col min="3287" max="3289" width="13.5703125" customWidth="1"/>
    <col min="3290" max="3290" width="14.42578125" customWidth="1"/>
    <col min="3291" max="3291" width="12.28515625" customWidth="1"/>
    <col min="3292" max="3294" width="13.5703125" customWidth="1"/>
    <col min="3295" max="3295" width="12.42578125" customWidth="1"/>
    <col min="3296" max="3296" width="12.28515625" customWidth="1"/>
    <col min="3297" max="3297" width="11.28515625" customWidth="1"/>
    <col min="3298" max="3300" width="13.5703125" customWidth="1"/>
    <col min="3301" max="3301" width="12.28515625" customWidth="1"/>
    <col min="3302" max="3302" width="9.140625" customWidth="1"/>
    <col min="3303" max="3305" width="13.5703125" customWidth="1"/>
    <col min="3306" max="3306" width="12.28515625" customWidth="1"/>
    <col min="3307" max="3307" width="6.7109375" customWidth="1"/>
    <col min="3308" max="3310" width="13.5703125" customWidth="1"/>
    <col min="3311" max="3311" width="12.28515625" customWidth="1"/>
    <col min="3312" max="3314" width="13.5703125" customWidth="1"/>
    <col min="3315" max="3316" width="12.28515625" customWidth="1"/>
    <col min="3317" max="3319" width="13.5703125" customWidth="1"/>
    <col min="3320" max="3321" width="12.28515625" customWidth="1"/>
    <col min="3322" max="3324" width="13.5703125" customWidth="1"/>
    <col min="3325" max="3326" width="12.28515625" customWidth="1"/>
    <col min="3327" max="3329" width="13.5703125" customWidth="1"/>
    <col min="3330" max="3330" width="12.42578125" bestFit="1" customWidth="1"/>
    <col min="3331" max="3331" width="12.28515625" customWidth="1"/>
    <col min="3332" max="3332" width="11.28515625" customWidth="1"/>
    <col min="3333" max="3334" width="13.5703125" customWidth="1"/>
    <col min="3335" max="3335" width="13.5703125" bestFit="1" customWidth="1"/>
    <col min="3336" max="3336" width="12.28515625" customWidth="1"/>
    <col min="3337" max="3337" width="9.140625" customWidth="1"/>
    <col min="3338" max="3339" width="13.5703125" customWidth="1"/>
    <col min="3340" max="3340" width="14.42578125" bestFit="1" customWidth="1"/>
    <col min="3341" max="3341" width="12.28515625" customWidth="1"/>
    <col min="3342" max="3344" width="12.85546875" customWidth="1"/>
    <col min="3345" max="3349" width="12.28515625" customWidth="1"/>
    <col min="3350" max="3352" width="12.85546875" customWidth="1"/>
    <col min="3353" max="3357" width="12.28515625" customWidth="1"/>
    <col min="3358" max="3360" width="12.85546875" customWidth="1"/>
    <col min="3361" max="3361" width="14.42578125" bestFit="1" customWidth="1"/>
    <col min="3362" max="3365" width="12.28515625" customWidth="1"/>
    <col min="3366" max="3368" width="12.85546875" customWidth="1"/>
    <col min="3369" max="3370" width="14.42578125" bestFit="1" customWidth="1"/>
    <col min="3371" max="3372" width="13.28515625" bestFit="1" customWidth="1"/>
    <col min="3373" max="3373" width="12.28515625" customWidth="1"/>
    <col min="3374" max="3376" width="12.85546875" customWidth="1"/>
    <col min="3377" max="3379" width="14.42578125" bestFit="1" customWidth="1"/>
    <col min="3380" max="3381" width="12.28515625" customWidth="1"/>
    <col min="3382" max="3384" width="12.85546875" customWidth="1"/>
    <col min="3385" max="3386" width="12.28515625" customWidth="1"/>
    <col min="3387" max="3387" width="13.5703125" bestFit="1" customWidth="1"/>
    <col min="3388" max="3389" width="12.28515625" customWidth="1"/>
    <col min="3390" max="3392" width="12.85546875" customWidth="1"/>
    <col min="3393" max="3397" width="12.28515625" customWidth="1"/>
    <col min="3398" max="3400" width="12.85546875" customWidth="1"/>
    <col min="3401" max="3405" width="12.28515625" customWidth="1"/>
    <col min="3406" max="3408" width="12.85546875" customWidth="1"/>
    <col min="3409" max="3413" width="12.28515625" customWidth="1"/>
    <col min="3414" max="3416" width="12.85546875" customWidth="1"/>
    <col min="3417" max="3417" width="14.42578125" bestFit="1" customWidth="1"/>
    <col min="3418" max="3418" width="13.28515625" bestFit="1" customWidth="1"/>
    <col min="3419" max="3420" width="14.42578125" bestFit="1" customWidth="1"/>
    <col min="3421" max="3421" width="12.28515625" customWidth="1"/>
    <col min="3422" max="3422" width="12" customWidth="1"/>
    <col min="3423" max="3424" width="12.85546875" customWidth="1"/>
    <col min="3425" max="3425" width="13.5703125" bestFit="1" customWidth="1"/>
    <col min="3426" max="3428" width="14.42578125" bestFit="1" customWidth="1"/>
    <col min="3429" max="3429" width="12.28515625" customWidth="1"/>
    <col min="3430" max="3430" width="9.7109375" customWidth="1"/>
    <col min="3431" max="3432" width="12.85546875" customWidth="1"/>
    <col min="3433" max="3433" width="13.5703125" bestFit="1" customWidth="1"/>
    <col min="3434" max="3434" width="12.42578125" bestFit="1" customWidth="1"/>
    <col min="3435" max="3436" width="13.5703125" bestFit="1" customWidth="1"/>
    <col min="3437" max="3437" width="12.28515625" customWidth="1"/>
    <col min="3438" max="3440" width="12.85546875" customWidth="1"/>
    <col min="3441" max="3445" width="12.28515625" customWidth="1"/>
    <col min="3446" max="3448" width="12.85546875" customWidth="1"/>
    <col min="3449" max="3449" width="12.28515625" customWidth="1"/>
    <col min="3450" max="3450" width="13.28515625" bestFit="1" customWidth="1"/>
    <col min="3451" max="3452" width="14.42578125" bestFit="1" customWidth="1"/>
    <col min="3453" max="3453" width="12.28515625" customWidth="1"/>
    <col min="3454" max="3456" width="12.85546875" customWidth="1"/>
    <col min="3457" max="3460" width="14.42578125" bestFit="1" customWidth="1"/>
    <col min="3461" max="3461" width="12.28515625" customWidth="1"/>
    <col min="3462" max="3462" width="12.85546875" bestFit="1" customWidth="1"/>
    <col min="3463" max="3464" width="12.85546875" customWidth="1"/>
    <col min="3465" max="3465" width="14.42578125" bestFit="1" customWidth="1"/>
    <col min="3466" max="3468" width="13.5703125" bestFit="1" customWidth="1"/>
    <col min="3469" max="3469" width="12.28515625" customWidth="1"/>
    <col min="3470" max="3470" width="12" customWidth="1"/>
    <col min="3471" max="3472" width="12.85546875" customWidth="1"/>
    <col min="3473" max="3473" width="13.5703125" bestFit="1" customWidth="1"/>
    <col min="3474" max="3476" width="14.42578125" bestFit="1" customWidth="1"/>
    <col min="3477" max="3477" width="12.28515625" customWidth="1"/>
    <col min="3478" max="3478" width="9.7109375" customWidth="1"/>
    <col min="3479" max="3480" width="12.85546875" customWidth="1"/>
    <col min="3481" max="3481" width="13.5703125" bestFit="1" customWidth="1"/>
    <col min="3482" max="3484" width="14.42578125" bestFit="1" customWidth="1"/>
    <col min="3485" max="3500" width="12.28515625" customWidth="1"/>
    <col min="3501" max="3501" width="12.85546875" customWidth="1"/>
    <col min="3502" max="3502" width="12.28515625" customWidth="1"/>
    <col min="3503" max="3503" width="11.42578125" customWidth="1"/>
    <col min="3504" max="3504" width="11.7109375" customWidth="1"/>
    <col min="3505" max="3512" width="12.28515625" customWidth="1"/>
    <col min="3513" max="3515" width="13.5703125" customWidth="1"/>
    <col min="3516" max="3517" width="12.28515625" customWidth="1"/>
    <col min="3518" max="3520" width="13.5703125" customWidth="1"/>
    <col min="3521" max="3522" width="12.28515625" customWidth="1"/>
    <col min="3523" max="3525" width="13.5703125" customWidth="1"/>
    <col min="3526" max="3527" width="12.28515625" customWidth="1"/>
    <col min="3528" max="3530" width="13.5703125" customWidth="1"/>
    <col min="3531" max="3531" width="14.42578125" customWidth="1"/>
    <col min="3532" max="3532" width="12.28515625" customWidth="1"/>
    <col min="3533" max="3535" width="13.5703125" customWidth="1"/>
    <col min="3536" max="3536" width="14.42578125" customWidth="1"/>
    <col min="3537" max="3537" width="12.28515625" customWidth="1"/>
    <col min="3538" max="3538" width="10.28515625" customWidth="1"/>
    <col min="3539" max="3540" width="13.5703125" customWidth="1"/>
    <col min="3541" max="3542" width="12.28515625" customWidth="1"/>
    <col min="3543" max="3545" width="13.5703125" customWidth="1"/>
    <col min="3546" max="3546" width="14.42578125" customWidth="1"/>
    <col min="3547" max="3547" width="12.28515625" customWidth="1"/>
    <col min="3548" max="3550" width="13.5703125" customWidth="1"/>
    <col min="3551" max="3551" width="12.42578125" customWidth="1"/>
    <col min="3552" max="3552" width="12.28515625" customWidth="1"/>
    <col min="3553" max="3553" width="11.28515625" customWidth="1"/>
    <col min="3554" max="3556" width="13.5703125" customWidth="1"/>
    <col min="3557" max="3557" width="12.28515625" customWidth="1"/>
    <col min="3558" max="3558" width="9.140625" customWidth="1"/>
    <col min="3559" max="3561" width="13.5703125" customWidth="1"/>
    <col min="3562" max="3562" width="12.28515625" customWidth="1"/>
    <col min="3563" max="3563" width="6.7109375" customWidth="1"/>
    <col min="3564" max="3566" width="13.5703125" customWidth="1"/>
    <col min="3567" max="3567" width="12.28515625" customWidth="1"/>
    <col min="3568" max="3570" width="13.5703125" customWidth="1"/>
    <col min="3571" max="3572" width="12.28515625" customWidth="1"/>
    <col min="3573" max="3575" width="13.5703125" customWidth="1"/>
    <col min="3576" max="3577" width="12.28515625" customWidth="1"/>
    <col min="3578" max="3580" width="13.5703125" customWidth="1"/>
    <col min="3581" max="3582" width="12.28515625" customWidth="1"/>
    <col min="3583" max="3585" width="13.5703125" customWidth="1"/>
    <col min="3586" max="3586" width="12.42578125" bestFit="1" customWidth="1"/>
    <col min="3587" max="3587" width="12.28515625" customWidth="1"/>
    <col min="3588" max="3588" width="11.28515625" customWidth="1"/>
    <col min="3589" max="3590" width="13.5703125" customWidth="1"/>
    <col min="3591" max="3591" width="13.5703125" bestFit="1" customWidth="1"/>
    <col min="3592" max="3592" width="12.28515625" customWidth="1"/>
    <col min="3593" max="3593" width="9.140625" customWidth="1"/>
    <col min="3594" max="3595" width="13.5703125" customWidth="1"/>
    <col min="3596" max="3596" width="14.42578125" bestFit="1" customWidth="1"/>
    <col min="3597" max="3597" width="12.28515625" customWidth="1"/>
    <col min="3598" max="3600" width="12.85546875" customWidth="1"/>
    <col min="3601" max="3605" width="12.28515625" customWidth="1"/>
    <col min="3606" max="3608" width="12.85546875" customWidth="1"/>
    <col min="3609" max="3613" width="12.28515625" customWidth="1"/>
    <col min="3614" max="3616" width="12.85546875" customWidth="1"/>
    <col min="3617" max="3617" width="14.42578125" bestFit="1" customWidth="1"/>
    <col min="3618" max="3621" width="12.28515625" customWidth="1"/>
    <col min="3622" max="3624" width="12.85546875" customWidth="1"/>
    <col min="3625" max="3626" width="14.42578125" bestFit="1" customWidth="1"/>
    <col min="3627" max="3628" width="13.28515625" bestFit="1" customWidth="1"/>
    <col min="3629" max="3629" width="12.28515625" customWidth="1"/>
    <col min="3630" max="3632" width="12.85546875" customWidth="1"/>
    <col min="3633" max="3635" width="14.42578125" bestFit="1" customWidth="1"/>
    <col min="3636" max="3637" width="12.28515625" customWidth="1"/>
    <col min="3638" max="3640" width="12.85546875" customWidth="1"/>
    <col min="3641" max="3642" width="12.28515625" customWidth="1"/>
    <col min="3643" max="3643" width="13.5703125" bestFit="1" customWidth="1"/>
    <col min="3644" max="3645" width="12.28515625" customWidth="1"/>
    <col min="3646" max="3648" width="12.85546875" customWidth="1"/>
    <col min="3649" max="3653" width="12.28515625" customWidth="1"/>
    <col min="3654" max="3656" width="12.85546875" customWidth="1"/>
    <col min="3657" max="3661" width="12.28515625" customWidth="1"/>
    <col min="3662" max="3664" width="12.85546875" customWidth="1"/>
    <col min="3665" max="3669" width="12.28515625" customWidth="1"/>
    <col min="3670" max="3672" width="12.85546875" customWidth="1"/>
    <col min="3673" max="3673" width="14.42578125" bestFit="1" customWidth="1"/>
    <col min="3674" max="3674" width="13.28515625" bestFit="1" customWidth="1"/>
    <col min="3675" max="3676" width="14.42578125" bestFit="1" customWidth="1"/>
    <col min="3677" max="3677" width="12.28515625" customWidth="1"/>
    <col min="3678" max="3678" width="12" customWidth="1"/>
    <col min="3679" max="3680" width="12.85546875" customWidth="1"/>
    <col min="3681" max="3681" width="13.5703125" bestFit="1" customWidth="1"/>
    <col min="3682" max="3684" width="14.42578125" bestFit="1" customWidth="1"/>
    <col min="3685" max="3685" width="12.28515625" customWidth="1"/>
    <col min="3686" max="3686" width="9.7109375" customWidth="1"/>
    <col min="3687" max="3688" width="12.85546875" customWidth="1"/>
    <col min="3689" max="3689" width="13.5703125" bestFit="1" customWidth="1"/>
    <col min="3690" max="3690" width="12.42578125" bestFit="1" customWidth="1"/>
    <col min="3691" max="3692" width="13.5703125" bestFit="1" customWidth="1"/>
    <col min="3693" max="3693" width="12.28515625" customWidth="1"/>
    <col min="3694" max="3696" width="12.85546875" customWidth="1"/>
    <col min="3697" max="3701" width="12.28515625" customWidth="1"/>
    <col min="3702" max="3704" width="12.85546875" customWidth="1"/>
    <col min="3705" max="3705" width="12.28515625" customWidth="1"/>
    <col min="3706" max="3706" width="13.28515625" bestFit="1" customWidth="1"/>
    <col min="3707" max="3708" width="14.42578125" bestFit="1" customWidth="1"/>
    <col min="3709" max="3709" width="12.28515625" customWidth="1"/>
    <col min="3710" max="3712" width="12.85546875" customWidth="1"/>
    <col min="3713" max="3716" width="14.42578125" bestFit="1" customWidth="1"/>
    <col min="3717" max="3717" width="12.28515625" customWidth="1"/>
    <col min="3718" max="3718" width="12.85546875" bestFit="1" customWidth="1"/>
    <col min="3719" max="3720" width="12.85546875" customWidth="1"/>
    <col min="3721" max="3721" width="14.42578125" bestFit="1" customWidth="1"/>
    <col min="3722" max="3724" width="13.5703125" bestFit="1" customWidth="1"/>
    <col min="3725" max="3725" width="12.28515625" customWidth="1"/>
    <col min="3726" max="3726" width="12" customWidth="1"/>
    <col min="3727" max="3728" width="12.85546875" customWidth="1"/>
    <col min="3729" max="3729" width="13.5703125" bestFit="1" customWidth="1"/>
    <col min="3730" max="3732" width="14.42578125" bestFit="1" customWidth="1"/>
    <col min="3733" max="3733" width="12.28515625" customWidth="1"/>
    <col min="3734" max="3734" width="9.7109375" customWidth="1"/>
    <col min="3735" max="3736" width="12.85546875" customWidth="1"/>
    <col min="3737" max="3737" width="13.5703125" bestFit="1" customWidth="1"/>
    <col min="3738" max="3740" width="14.42578125" bestFit="1" customWidth="1"/>
    <col min="3741" max="3756" width="12.28515625" customWidth="1"/>
    <col min="3757" max="3757" width="12.85546875" customWidth="1"/>
    <col min="3758" max="3758" width="12.28515625" customWidth="1"/>
    <col min="3759" max="3759" width="11.42578125" customWidth="1"/>
    <col min="3760" max="3760" width="11.7109375" customWidth="1"/>
    <col min="3761" max="3768" width="12.28515625" customWidth="1"/>
    <col min="3769" max="3771" width="13.5703125" customWidth="1"/>
    <col min="3772" max="3773" width="12.28515625" customWidth="1"/>
    <col min="3774" max="3776" width="13.5703125" customWidth="1"/>
    <col min="3777" max="3778" width="12.28515625" customWidth="1"/>
    <col min="3779" max="3781" width="13.5703125" customWidth="1"/>
    <col min="3782" max="3783" width="12.28515625" customWidth="1"/>
    <col min="3784" max="3786" width="13.5703125" customWidth="1"/>
    <col min="3787" max="3787" width="14.42578125" customWidth="1"/>
    <col min="3788" max="3788" width="12.28515625" customWidth="1"/>
    <col min="3789" max="3791" width="13.5703125" customWidth="1"/>
    <col min="3792" max="3792" width="14.42578125" customWidth="1"/>
    <col min="3793" max="3793" width="12.28515625" customWidth="1"/>
    <col min="3794" max="3794" width="10.28515625" customWidth="1"/>
    <col min="3795" max="3796" width="13.5703125" customWidth="1"/>
    <col min="3797" max="3798" width="12.28515625" customWidth="1"/>
    <col min="3799" max="3801" width="13.5703125" customWidth="1"/>
    <col min="3802" max="3802" width="14.42578125" customWidth="1"/>
    <col min="3803" max="3803" width="12.28515625" customWidth="1"/>
    <col min="3804" max="3806" width="13.5703125" customWidth="1"/>
    <col min="3807" max="3807" width="12.42578125" customWidth="1"/>
    <col min="3808" max="3808" width="12.28515625" customWidth="1"/>
    <col min="3809" max="3809" width="11.28515625" customWidth="1"/>
    <col min="3810" max="3812" width="13.5703125" customWidth="1"/>
    <col min="3813" max="3813" width="12.28515625" customWidth="1"/>
    <col min="3814" max="3814" width="9.140625" customWidth="1"/>
    <col min="3815" max="3817" width="13.5703125" customWidth="1"/>
    <col min="3818" max="3818" width="12.28515625" customWidth="1"/>
    <col min="3819" max="3819" width="6.7109375" customWidth="1"/>
    <col min="3820" max="3822" width="13.5703125" customWidth="1"/>
    <col min="3823" max="3823" width="12.28515625" customWidth="1"/>
    <col min="3824" max="3826" width="13.5703125" customWidth="1"/>
    <col min="3827" max="3828" width="12.28515625" customWidth="1"/>
    <col min="3829" max="3831" width="13.5703125" customWidth="1"/>
    <col min="3832" max="3833" width="12.28515625" customWidth="1"/>
    <col min="3834" max="3836" width="13.5703125" customWidth="1"/>
    <col min="3837" max="3838" width="12.28515625" customWidth="1"/>
    <col min="3839" max="3841" width="13.5703125" customWidth="1"/>
    <col min="3842" max="3842" width="12.42578125" bestFit="1" customWidth="1"/>
    <col min="3843" max="3843" width="12.28515625" customWidth="1"/>
    <col min="3844" max="3844" width="11.28515625" customWidth="1"/>
    <col min="3845" max="3846" width="13.5703125" customWidth="1"/>
    <col min="3847" max="3847" width="13.5703125" bestFit="1" customWidth="1"/>
    <col min="3848" max="3848" width="12.28515625" customWidth="1"/>
    <col min="3849" max="3849" width="9.140625" customWidth="1"/>
    <col min="3850" max="3851" width="13.5703125" customWidth="1"/>
    <col min="3852" max="3852" width="14.42578125" bestFit="1" customWidth="1"/>
    <col min="3853" max="3853" width="12.28515625" customWidth="1"/>
    <col min="3854" max="3856" width="12.85546875" customWidth="1"/>
    <col min="3857" max="3861" width="12.28515625" customWidth="1"/>
    <col min="3862" max="3864" width="12.85546875" customWidth="1"/>
    <col min="3865" max="3869" width="12.28515625" customWidth="1"/>
    <col min="3870" max="3872" width="12.85546875" customWidth="1"/>
    <col min="3873" max="3873" width="14.42578125" bestFit="1" customWidth="1"/>
    <col min="3874" max="3877" width="12.28515625" customWidth="1"/>
    <col min="3878" max="3880" width="12.85546875" customWidth="1"/>
    <col min="3881" max="3882" width="14.42578125" bestFit="1" customWidth="1"/>
    <col min="3883" max="3884" width="13.28515625" bestFit="1" customWidth="1"/>
    <col min="3885" max="3885" width="12.28515625" customWidth="1"/>
    <col min="3886" max="3888" width="12.85546875" customWidth="1"/>
    <col min="3889" max="3891" width="14.42578125" bestFit="1" customWidth="1"/>
    <col min="3892" max="3893" width="12.28515625" customWidth="1"/>
    <col min="3894" max="3896" width="12.85546875" customWidth="1"/>
    <col min="3897" max="3898" width="12.28515625" customWidth="1"/>
    <col min="3899" max="3899" width="13.5703125" bestFit="1" customWidth="1"/>
    <col min="3900" max="3901" width="12.28515625" customWidth="1"/>
    <col min="3902" max="3904" width="12.85546875" customWidth="1"/>
    <col min="3905" max="3909" width="12.28515625" customWidth="1"/>
    <col min="3910" max="3912" width="12.85546875" customWidth="1"/>
    <col min="3913" max="3917" width="12.28515625" customWidth="1"/>
    <col min="3918" max="3920" width="12.85546875" customWidth="1"/>
    <col min="3921" max="3925" width="12.28515625" customWidth="1"/>
    <col min="3926" max="3928" width="12.85546875" customWidth="1"/>
    <col min="3929" max="3929" width="14.42578125" bestFit="1" customWidth="1"/>
    <col min="3930" max="3930" width="13.28515625" bestFit="1" customWidth="1"/>
    <col min="3931" max="3932" width="14.42578125" bestFit="1" customWidth="1"/>
    <col min="3933" max="3933" width="12.28515625" customWidth="1"/>
    <col min="3934" max="3934" width="12" customWidth="1"/>
    <col min="3935" max="3936" width="12.85546875" customWidth="1"/>
    <col min="3937" max="3937" width="13.5703125" bestFit="1" customWidth="1"/>
    <col min="3938" max="3940" width="14.42578125" bestFit="1" customWidth="1"/>
    <col min="3941" max="3941" width="12.28515625" customWidth="1"/>
    <col min="3942" max="3942" width="9.7109375" customWidth="1"/>
    <col min="3943" max="3944" width="12.85546875" customWidth="1"/>
    <col min="3945" max="3945" width="13.5703125" bestFit="1" customWidth="1"/>
    <col min="3946" max="3946" width="12.42578125" bestFit="1" customWidth="1"/>
    <col min="3947" max="3948" width="13.5703125" bestFit="1" customWidth="1"/>
    <col min="3949" max="3949" width="12.28515625" customWidth="1"/>
    <col min="3950" max="3952" width="12.85546875" customWidth="1"/>
    <col min="3953" max="3957" width="12.28515625" customWidth="1"/>
    <col min="3958" max="3960" width="12.85546875" customWidth="1"/>
    <col min="3961" max="3961" width="12.28515625" customWidth="1"/>
    <col min="3962" max="3962" width="13.28515625" bestFit="1" customWidth="1"/>
    <col min="3963" max="3964" width="14.42578125" bestFit="1" customWidth="1"/>
    <col min="3965" max="3965" width="12.28515625" customWidth="1"/>
    <col min="3966" max="3968" width="12.85546875" customWidth="1"/>
    <col min="3969" max="3972" width="14.42578125" bestFit="1" customWidth="1"/>
    <col min="3973" max="3973" width="12.28515625" customWidth="1"/>
    <col min="3974" max="3974" width="12.85546875" bestFit="1" customWidth="1"/>
    <col min="3975" max="3976" width="12.85546875" customWidth="1"/>
    <col min="3977" max="3977" width="14.42578125" bestFit="1" customWidth="1"/>
    <col min="3978" max="3980" width="13.5703125" bestFit="1" customWidth="1"/>
    <col min="3981" max="3981" width="12.28515625" customWidth="1"/>
    <col min="3982" max="3982" width="12" customWidth="1"/>
    <col min="3983" max="3984" width="12.85546875" customWidth="1"/>
    <col min="3985" max="3985" width="13.5703125" bestFit="1" customWidth="1"/>
    <col min="3986" max="3988" width="14.42578125" bestFit="1" customWidth="1"/>
    <col min="3989" max="3989" width="12.28515625" customWidth="1"/>
    <col min="3990" max="3990" width="9.7109375" customWidth="1"/>
    <col min="3991" max="3992" width="12.85546875" customWidth="1"/>
    <col min="3993" max="3993" width="13.5703125" bestFit="1" customWidth="1"/>
    <col min="3994" max="3996" width="14.42578125" bestFit="1" customWidth="1"/>
    <col min="3997" max="4012" width="12.28515625" customWidth="1"/>
    <col min="4013" max="4013" width="12.85546875" customWidth="1"/>
    <col min="4014" max="4014" width="12.28515625" customWidth="1"/>
    <col min="4015" max="4015" width="11.42578125" customWidth="1"/>
    <col min="4016" max="4016" width="11.7109375" customWidth="1"/>
    <col min="4017" max="4024" width="12.28515625" customWidth="1"/>
    <col min="4025" max="4027" width="13.5703125" customWidth="1"/>
    <col min="4028" max="4029" width="12.28515625" customWidth="1"/>
    <col min="4030" max="4032" width="13.5703125" customWidth="1"/>
    <col min="4033" max="4034" width="12.28515625" customWidth="1"/>
    <col min="4035" max="4037" width="13.5703125" customWidth="1"/>
    <col min="4038" max="4039" width="12.28515625" customWidth="1"/>
    <col min="4040" max="4042" width="13.5703125" customWidth="1"/>
    <col min="4043" max="4043" width="14.42578125" customWidth="1"/>
    <col min="4044" max="4044" width="12.28515625" customWidth="1"/>
    <col min="4045" max="4047" width="13.5703125" customWidth="1"/>
    <col min="4048" max="4048" width="14.42578125" customWidth="1"/>
    <col min="4049" max="4049" width="12.28515625" customWidth="1"/>
    <col min="4050" max="4050" width="10.28515625" customWidth="1"/>
    <col min="4051" max="4052" width="13.5703125" customWidth="1"/>
    <col min="4053" max="4054" width="12.28515625" customWidth="1"/>
    <col min="4055" max="4057" width="13.5703125" customWidth="1"/>
    <col min="4058" max="4058" width="14.42578125" customWidth="1"/>
    <col min="4059" max="4059" width="12.28515625" customWidth="1"/>
    <col min="4060" max="4062" width="13.5703125" customWidth="1"/>
    <col min="4063" max="4063" width="12.42578125" customWidth="1"/>
    <col min="4064" max="4064" width="12.28515625" customWidth="1"/>
    <col min="4065" max="4065" width="11.28515625" customWidth="1"/>
    <col min="4066" max="4068" width="13.5703125" customWidth="1"/>
    <col min="4069" max="4069" width="12.28515625" customWidth="1"/>
    <col min="4070" max="4070" width="9.140625" customWidth="1"/>
    <col min="4071" max="4073" width="13.5703125" customWidth="1"/>
    <col min="4074" max="4074" width="12.28515625" customWidth="1"/>
    <col min="4075" max="4075" width="6.7109375" customWidth="1"/>
    <col min="4076" max="4078" width="13.5703125" customWidth="1"/>
    <col min="4079" max="4079" width="12.28515625" customWidth="1"/>
    <col min="4080" max="4082" width="13.5703125" customWidth="1"/>
    <col min="4083" max="4084" width="12.28515625" customWidth="1"/>
    <col min="4085" max="4087" width="13.5703125" customWidth="1"/>
    <col min="4088" max="4089" width="12.28515625" customWidth="1"/>
    <col min="4090" max="4092" width="13.5703125" customWidth="1"/>
    <col min="4093" max="4094" width="12.28515625" customWidth="1"/>
    <col min="4095" max="4097" width="13.5703125" customWidth="1"/>
    <col min="4098" max="4098" width="12.42578125" bestFit="1" customWidth="1"/>
    <col min="4099" max="4099" width="12.28515625" customWidth="1"/>
    <col min="4100" max="4100" width="11.28515625" customWidth="1"/>
    <col min="4101" max="4102" width="13.5703125" customWidth="1"/>
    <col min="4103" max="4103" width="13.5703125" bestFit="1" customWidth="1"/>
    <col min="4104" max="4104" width="12.28515625" customWidth="1"/>
    <col min="4105" max="4105" width="9.140625" customWidth="1"/>
    <col min="4106" max="4107" width="13.5703125" customWidth="1"/>
    <col min="4108" max="4108" width="14.42578125" bestFit="1" customWidth="1"/>
    <col min="4109" max="4109" width="12.28515625" customWidth="1"/>
    <col min="4110" max="4112" width="12.85546875" customWidth="1"/>
    <col min="4113" max="4117" width="12.28515625" customWidth="1"/>
    <col min="4118" max="4120" width="12.85546875" customWidth="1"/>
    <col min="4121" max="4125" width="12.28515625" customWidth="1"/>
    <col min="4126" max="4128" width="12.85546875" customWidth="1"/>
    <col min="4129" max="4129" width="14.42578125" bestFit="1" customWidth="1"/>
    <col min="4130" max="4133" width="12.28515625" customWidth="1"/>
    <col min="4134" max="4136" width="12.85546875" customWidth="1"/>
    <col min="4137" max="4138" width="14.42578125" bestFit="1" customWidth="1"/>
    <col min="4139" max="4140" width="13.28515625" bestFit="1" customWidth="1"/>
    <col min="4141" max="4141" width="12.28515625" customWidth="1"/>
    <col min="4142" max="4144" width="12.85546875" customWidth="1"/>
    <col min="4145" max="4147" width="14.42578125" bestFit="1" customWidth="1"/>
    <col min="4148" max="4149" width="12.28515625" customWidth="1"/>
    <col min="4150" max="4152" width="12.85546875" customWidth="1"/>
    <col min="4153" max="4154" width="12.28515625" customWidth="1"/>
    <col min="4155" max="4155" width="13.5703125" bestFit="1" customWidth="1"/>
    <col min="4156" max="4157" width="12.28515625" customWidth="1"/>
    <col min="4158" max="4160" width="12.85546875" customWidth="1"/>
    <col min="4161" max="4165" width="12.28515625" customWidth="1"/>
    <col min="4166" max="4168" width="12.85546875" customWidth="1"/>
    <col min="4169" max="4173" width="12.28515625" customWidth="1"/>
    <col min="4174" max="4176" width="12.85546875" customWidth="1"/>
    <col min="4177" max="4181" width="12.28515625" customWidth="1"/>
    <col min="4182" max="4184" width="12.85546875" customWidth="1"/>
    <col min="4185" max="4185" width="14.42578125" bestFit="1" customWidth="1"/>
    <col min="4186" max="4186" width="13.28515625" bestFit="1" customWidth="1"/>
    <col min="4187" max="4188" width="14.42578125" bestFit="1" customWidth="1"/>
    <col min="4189" max="4189" width="12.28515625" customWidth="1"/>
    <col min="4190" max="4190" width="12" customWidth="1"/>
    <col min="4191" max="4192" width="12.85546875" customWidth="1"/>
    <col min="4193" max="4193" width="13.5703125" bestFit="1" customWidth="1"/>
    <col min="4194" max="4196" width="14.42578125" bestFit="1" customWidth="1"/>
    <col min="4197" max="4197" width="12.28515625" customWidth="1"/>
    <col min="4198" max="4198" width="9.7109375" customWidth="1"/>
    <col min="4199" max="4200" width="12.85546875" customWidth="1"/>
    <col min="4201" max="4201" width="13.5703125" bestFit="1" customWidth="1"/>
    <col min="4202" max="4202" width="12.42578125" bestFit="1" customWidth="1"/>
    <col min="4203" max="4204" width="13.5703125" bestFit="1" customWidth="1"/>
    <col min="4205" max="4205" width="12.28515625" customWidth="1"/>
    <col min="4206" max="4208" width="12.85546875" customWidth="1"/>
    <col min="4209" max="4213" width="12.28515625" customWidth="1"/>
    <col min="4214" max="4216" width="12.85546875" customWidth="1"/>
    <col min="4217" max="4217" width="12.28515625" customWidth="1"/>
    <col min="4218" max="4218" width="13.28515625" bestFit="1" customWidth="1"/>
    <col min="4219" max="4220" width="14.42578125" bestFit="1" customWidth="1"/>
    <col min="4221" max="4221" width="12.28515625" customWidth="1"/>
    <col min="4222" max="4224" width="12.85546875" customWidth="1"/>
    <col min="4225" max="4228" width="14.42578125" bestFit="1" customWidth="1"/>
    <col min="4229" max="4229" width="12.28515625" customWidth="1"/>
    <col min="4230" max="4230" width="12.85546875" bestFit="1" customWidth="1"/>
    <col min="4231" max="4232" width="12.85546875" customWidth="1"/>
    <col min="4233" max="4233" width="14.42578125" bestFit="1" customWidth="1"/>
    <col min="4234" max="4236" width="13.5703125" bestFit="1" customWidth="1"/>
    <col min="4237" max="4237" width="12.28515625" customWidth="1"/>
    <col min="4238" max="4238" width="12" customWidth="1"/>
    <col min="4239" max="4240" width="12.85546875" customWidth="1"/>
    <col min="4241" max="4241" width="13.5703125" bestFit="1" customWidth="1"/>
    <col min="4242" max="4244" width="14.42578125" bestFit="1" customWidth="1"/>
    <col min="4245" max="4245" width="12.28515625" customWidth="1"/>
    <col min="4246" max="4246" width="9.7109375" customWidth="1"/>
    <col min="4247" max="4248" width="12.85546875" customWidth="1"/>
    <col min="4249" max="4249" width="13.5703125" bestFit="1" customWidth="1"/>
    <col min="4250" max="4252" width="14.42578125" bestFit="1" customWidth="1"/>
    <col min="4253" max="4268" width="12.28515625" customWidth="1"/>
    <col min="4269" max="4269" width="12.85546875" customWidth="1"/>
    <col min="4270" max="4270" width="12.28515625" customWidth="1"/>
    <col min="4271" max="4271" width="11.42578125" customWidth="1"/>
    <col min="4272" max="4272" width="11.7109375" customWidth="1"/>
    <col min="4273" max="4280" width="12.28515625" customWidth="1"/>
    <col min="4281" max="4283" width="13.5703125" customWidth="1"/>
    <col min="4284" max="4285" width="12.28515625" customWidth="1"/>
    <col min="4286" max="4288" width="13.5703125" customWidth="1"/>
    <col min="4289" max="4290" width="12.28515625" customWidth="1"/>
    <col min="4291" max="4293" width="13.5703125" customWidth="1"/>
    <col min="4294" max="4295" width="12.28515625" customWidth="1"/>
    <col min="4296" max="4298" width="13.5703125" customWidth="1"/>
    <col min="4299" max="4299" width="14.42578125" customWidth="1"/>
    <col min="4300" max="4300" width="12.28515625" customWidth="1"/>
    <col min="4301" max="4303" width="13.5703125" customWidth="1"/>
    <col min="4304" max="4304" width="14.42578125" customWidth="1"/>
    <col min="4305" max="4305" width="12.28515625" customWidth="1"/>
    <col min="4306" max="4306" width="10.28515625" customWidth="1"/>
    <col min="4307" max="4308" width="13.5703125" customWidth="1"/>
    <col min="4309" max="4310" width="12.28515625" customWidth="1"/>
    <col min="4311" max="4313" width="13.5703125" customWidth="1"/>
    <col min="4314" max="4314" width="14.42578125" customWidth="1"/>
    <col min="4315" max="4315" width="12.28515625" customWidth="1"/>
    <col min="4316" max="4318" width="13.5703125" customWidth="1"/>
    <col min="4319" max="4319" width="12.42578125" customWidth="1"/>
    <col min="4320" max="4320" width="12.28515625" customWidth="1"/>
    <col min="4321" max="4321" width="11.28515625" customWidth="1"/>
    <col min="4322" max="4324" width="13.5703125" customWidth="1"/>
    <col min="4325" max="4325" width="12.28515625" customWidth="1"/>
    <col min="4326" max="4326" width="9.140625" customWidth="1"/>
    <col min="4327" max="4329" width="13.5703125" customWidth="1"/>
    <col min="4330" max="4330" width="12.28515625" customWidth="1"/>
    <col min="4331" max="4331" width="6.7109375" customWidth="1"/>
    <col min="4332" max="4334" width="13.5703125" customWidth="1"/>
    <col min="4335" max="4335" width="12.28515625" customWidth="1"/>
    <col min="4336" max="4338" width="13.5703125" customWidth="1"/>
    <col min="4339" max="4340" width="12.28515625" customWidth="1"/>
    <col min="4341" max="4343" width="13.5703125" customWidth="1"/>
    <col min="4344" max="4345" width="12.28515625" customWidth="1"/>
    <col min="4346" max="4348" width="13.5703125" customWidth="1"/>
    <col min="4349" max="4350" width="12.28515625" customWidth="1"/>
    <col min="4351" max="4353" width="13.5703125" customWidth="1"/>
    <col min="4354" max="4354" width="12.42578125" bestFit="1" customWidth="1"/>
    <col min="4355" max="4355" width="12.28515625" customWidth="1"/>
    <col min="4356" max="4356" width="11.28515625" customWidth="1"/>
    <col min="4357" max="4358" width="13.5703125" customWidth="1"/>
    <col min="4359" max="4359" width="13.5703125" bestFit="1" customWidth="1"/>
    <col min="4360" max="4360" width="12.28515625" customWidth="1"/>
    <col min="4361" max="4361" width="9.140625" customWidth="1"/>
    <col min="4362" max="4363" width="13.5703125" customWidth="1"/>
    <col min="4364" max="4364" width="14.42578125" bestFit="1" customWidth="1"/>
    <col min="4365" max="4365" width="12.28515625" customWidth="1"/>
    <col min="4366" max="4368" width="12.85546875" customWidth="1"/>
    <col min="4369" max="4373" width="12.28515625" customWidth="1"/>
    <col min="4374" max="4376" width="12.85546875" customWidth="1"/>
    <col min="4377" max="4381" width="12.28515625" customWidth="1"/>
    <col min="4382" max="4384" width="12.85546875" customWidth="1"/>
    <col min="4385" max="4385" width="14.42578125" bestFit="1" customWidth="1"/>
    <col min="4386" max="4389" width="12.28515625" customWidth="1"/>
    <col min="4390" max="4392" width="12.85546875" customWidth="1"/>
    <col min="4393" max="4394" width="14.42578125" bestFit="1" customWidth="1"/>
    <col min="4395" max="4396" width="13.28515625" bestFit="1" customWidth="1"/>
    <col min="4397" max="4397" width="12.28515625" customWidth="1"/>
    <col min="4398" max="4400" width="12.85546875" customWidth="1"/>
    <col min="4401" max="4403" width="14.42578125" bestFit="1" customWidth="1"/>
    <col min="4404" max="4405" width="12.28515625" customWidth="1"/>
    <col min="4406" max="4408" width="12.85546875" customWidth="1"/>
    <col min="4409" max="4410" width="12.28515625" customWidth="1"/>
    <col min="4411" max="4411" width="13.5703125" bestFit="1" customWidth="1"/>
    <col min="4412" max="4413" width="12.28515625" customWidth="1"/>
    <col min="4414" max="4416" width="12.85546875" customWidth="1"/>
    <col min="4417" max="4421" width="12.28515625" customWidth="1"/>
    <col min="4422" max="4424" width="12.85546875" customWidth="1"/>
    <col min="4425" max="4429" width="12.28515625" customWidth="1"/>
    <col min="4430" max="4432" width="12.85546875" customWidth="1"/>
    <col min="4433" max="4437" width="12.28515625" customWidth="1"/>
    <col min="4438" max="4440" width="12.85546875" customWidth="1"/>
    <col min="4441" max="4441" width="14.42578125" bestFit="1" customWidth="1"/>
    <col min="4442" max="4442" width="13.28515625" bestFit="1" customWidth="1"/>
    <col min="4443" max="4444" width="14.42578125" bestFit="1" customWidth="1"/>
    <col min="4445" max="4445" width="12.28515625" customWidth="1"/>
    <col min="4446" max="4446" width="12" customWidth="1"/>
    <col min="4447" max="4448" width="12.85546875" customWidth="1"/>
    <col min="4449" max="4449" width="13.5703125" bestFit="1" customWidth="1"/>
    <col min="4450" max="4452" width="14.42578125" bestFit="1" customWidth="1"/>
    <col min="4453" max="4453" width="12.28515625" customWidth="1"/>
    <col min="4454" max="4454" width="9.7109375" customWidth="1"/>
    <col min="4455" max="4456" width="12.85546875" customWidth="1"/>
    <col min="4457" max="4457" width="13.5703125" bestFit="1" customWidth="1"/>
    <col min="4458" max="4458" width="12.42578125" bestFit="1" customWidth="1"/>
    <col min="4459" max="4460" width="13.5703125" bestFit="1" customWidth="1"/>
    <col min="4461" max="4461" width="12.28515625" customWidth="1"/>
    <col min="4462" max="4464" width="12.85546875" customWidth="1"/>
    <col min="4465" max="4469" width="12.28515625" customWidth="1"/>
    <col min="4470" max="4472" width="12.85546875" customWidth="1"/>
    <col min="4473" max="4473" width="12.28515625" customWidth="1"/>
    <col min="4474" max="4474" width="13.28515625" bestFit="1" customWidth="1"/>
    <col min="4475" max="4476" width="14.42578125" bestFit="1" customWidth="1"/>
    <col min="4477" max="4477" width="12.28515625" customWidth="1"/>
    <col min="4478" max="4480" width="12.85546875" customWidth="1"/>
    <col min="4481" max="4484" width="14.42578125" bestFit="1" customWidth="1"/>
    <col min="4485" max="4485" width="12.28515625" customWidth="1"/>
    <col min="4486" max="4486" width="12.85546875" bestFit="1" customWidth="1"/>
    <col min="4487" max="4488" width="12.85546875" customWidth="1"/>
    <col min="4489" max="4489" width="14.42578125" bestFit="1" customWidth="1"/>
    <col min="4490" max="4492" width="13.5703125" bestFit="1" customWidth="1"/>
    <col min="4493" max="4493" width="12.28515625" customWidth="1"/>
    <col min="4494" max="4494" width="12" customWidth="1"/>
    <col min="4495" max="4496" width="12.85546875" customWidth="1"/>
    <col min="4497" max="4497" width="13.5703125" bestFit="1" customWidth="1"/>
    <col min="4498" max="4500" width="14.42578125" bestFit="1" customWidth="1"/>
    <col min="4501" max="4501" width="12.28515625" customWidth="1"/>
    <col min="4502" max="4502" width="9.7109375" customWidth="1"/>
    <col min="4503" max="4504" width="12.85546875" customWidth="1"/>
    <col min="4505" max="4505" width="13.5703125" bestFit="1" customWidth="1"/>
    <col min="4506" max="4508" width="14.42578125" bestFit="1" customWidth="1"/>
    <col min="4509" max="4524" width="12.28515625" customWidth="1"/>
    <col min="4525" max="4525" width="12.85546875" customWidth="1"/>
    <col min="4526" max="4526" width="12.28515625" customWidth="1"/>
    <col min="4527" max="4527" width="11.42578125" customWidth="1"/>
    <col min="4528" max="4528" width="11.7109375" customWidth="1"/>
    <col min="4529" max="4536" width="12.28515625" customWidth="1"/>
    <col min="4537" max="4539" width="13.5703125" customWidth="1"/>
    <col min="4540" max="4541" width="12.28515625" customWidth="1"/>
    <col min="4542" max="4544" width="13.5703125" customWidth="1"/>
    <col min="4545" max="4546" width="12.28515625" customWidth="1"/>
    <col min="4547" max="4549" width="13.5703125" customWidth="1"/>
    <col min="4550" max="4551" width="12.28515625" customWidth="1"/>
    <col min="4552" max="4554" width="13.5703125" customWidth="1"/>
    <col min="4555" max="4555" width="14.42578125" customWidth="1"/>
    <col min="4556" max="4556" width="12.28515625" customWidth="1"/>
    <col min="4557" max="4559" width="13.5703125" customWidth="1"/>
    <col min="4560" max="4560" width="14.42578125" customWidth="1"/>
    <col min="4561" max="4561" width="12.28515625" customWidth="1"/>
    <col min="4562" max="4562" width="10.28515625" customWidth="1"/>
    <col min="4563" max="4564" width="13.5703125" customWidth="1"/>
    <col min="4565" max="4566" width="12.28515625" customWidth="1"/>
    <col min="4567" max="4569" width="13.5703125" customWidth="1"/>
    <col min="4570" max="4570" width="14.42578125" customWidth="1"/>
    <col min="4571" max="4571" width="12.28515625" customWidth="1"/>
    <col min="4572" max="4574" width="13.5703125" customWidth="1"/>
    <col min="4575" max="4575" width="12.42578125" customWidth="1"/>
    <col min="4576" max="4576" width="12.28515625" customWidth="1"/>
    <col min="4577" max="4577" width="11.28515625" customWidth="1"/>
    <col min="4578" max="4580" width="13.5703125" customWidth="1"/>
    <col min="4581" max="4581" width="12.28515625" customWidth="1"/>
    <col min="4582" max="4582" width="9.140625" customWidth="1"/>
    <col min="4583" max="4585" width="13.5703125" customWidth="1"/>
    <col min="4586" max="4586" width="12.28515625" customWidth="1"/>
    <col min="4587" max="4587" width="6.7109375" customWidth="1"/>
    <col min="4588" max="4590" width="13.5703125" customWidth="1"/>
    <col min="4591" max="4591" width="12.28515625" customWidth="1"/>
    <col min="4592" max="4594" width="13.5703125" customWidth="1"/>
    <col min="4595" max="4596" width="12.28515625" customWidth="1"/>
    <col min="4597" max="4599" width="13.5703125" customWidth="1"/>
    <col min="4600" max="4601" width="12.28515625" customWidth="1"/>
    <col min="4602" max="4604" width="13.5703125" customWidth="1"/>
    <col min="4605" max="4606" width="12.28515625" customWidth="1"/>
    <col min="4607" max="4609" width="13.5703125" customWidth="1"/>
    <col min="4610" max="4610" width="12.42578125" bestFit="1" customWidth="1"/>
    <col min="4611" max="4611" width="12.28515625" customWidth="1"/>
    <col min="4612" max="4612" width="11.28515625" customWidth="1"/>
    <col min="4613" max="4614" width="13.5703125" customWidth="1"/>
    <col min="4615" max="4615" width="13.5703125" bestFit="1" customWidth="1"/>
    <col min="4616" max="4616" width="12.28515625" customWidth="1"/>
    <col min="4617" max="4617" width="9.140625" customWidth="1"/>
    <col min="4618" max="4619" width="13.5703125" customWidth="1"/>
    <col min="4620" max="4620" width="14.42578125" bestFit="1" customWidth="1"/>
    <col min="4621" max="4621" width="12.28515625" customWidth="1"/>
    <col min="4622" max="4624" width="12.85546875" customWidth="1"/>
    <col min="4625" max="4629" width="12.28515625" customWidth="1"/>
    <col min="4630" max="4632" width="12.85546875" customWidth="1"/>
    <col min="4633" max="4637" width="12.28515625" customWidth="1"/>
    <col min="4638" max="4640" width="12.85546875" customWidth="1"/>
    <col min="4641" max="4641" width="14.42578125" bestFit="1" customWidth="1"/>
    <col min="4642" max="4645" width="12.28515625" customWidth="1"/>
    <col min="4646" max="4648" width="12.85546875" customWidth="1"/>
    <col min="4649" max="4650" width="14.42578125" bestFit="1" customWidth="1"/>
    <col min="4651" max="4652" width="13.28515625" bestFit="1" customWidth="1"/>
    <col min="4653" max="4653" width="12.28515625" customWidth="1"/>
    <col min="4654" max="4656" width="12.85546875" customWidth="1"/>
    <col min="4657" max="4659" width="14.42578125" bestFit="1" customWidth="1"/>
    <col min="4660" max="4661" width="12.28515625" customWidth="1"/>
    <col min="4662" max="4664" width="12.85546875" customWidth="1"/>
    <col min="4665" max="4666" width="12.28515625" customWidth="1"/>
    <col min="4667" max="4667" width="13.5703125" bestFit="1" customWidth="1"/>
    <col min="4668" max="4669" width="12.28515625" customWidth="1"/>
    <col min="4670" max="4672" width="12.85546875" customWidth="1"/>
    <col min="4673" max="4677" width="12.28515625" customWidth="1"/>
    <col min="4678" max="4680" width="12.85546875" customWidth="1"/>
    <col min="4681" max="4685" width="12.28515625" customWidth="1"/>
    <col min="4686" max="4688" width="12.85546875" customWidth="1"/>
    <col min="4689" max="4693" width="12.28515625" customWidth="1"/>
    <col min="4694" max="4696" width="12.85546875" customWidth="1"/>
    <col min="4697" max="4697" width="14.42578125" bestFit="1" customWidth="1"/>
    <col min="4698" max="4698" width="13.28515625" bestFit="1" customWidth="1"/>
    <col min="4699" max="4700" width="14.42578125" bestFit="1" customWidth="1"/>
    <col min="4701" max="4701" width="12.28515625" customWidth="1"/>
    <col min="4702" max="4702" width="12" customWidth="1"/>
    <col min="4703" max="4704" width="12.85546875" customWidth="1"/>
    <col min="4705" max="4705" width="13.5703125" bestFit="1" customWidth="1"/>
    <col min="4706" max="4708" width="14.42578125" bestFit="1" customWidth="1"/>
    <col min="4709" max="4709" width="12.28515625" customWidth="1"/>
    <col min="4710" max="4710" width="9.7109375" customWidth="1"/>
    <col min="4711" max="4712" width="12.85546875" customWidth="1"/>
    <col min="4713" max="4713" width="13.5703125" bestFit="1" customWidth="1"/>
    <col min="4714" max="4714" width="12.42578125" bestFit="1" customWidth="1"/>
    <col min="4715" max="4716" width="13.5703125" bestFit="1" customWidth="1"/>
    <col min="4717" max="4717" width="12.28515625" customWidth="1"/>
    <col min="4718" max="4720" width="12.85546875" customWidth="1"/>
    <col min="4721" max="4725" width="12.28515625" customWidth="1"/>
    <col min="4726" max="4728" width="12.85546875" customWidth="1"/>
    <col min="4729" max="4729" width="12.28515625" customWidth="1"/>
    <col min="4730" max="4730" width="13.28515625" bestFit="1" customWidth="1"/>
    <col min="4731" max="4732" width="14.42578125" bestFit="1" customWidth="1"/>
    <col min="4733" max="4733" width="12.28515625" customWidth="1"/>
    <col min="4734" max="4736" width="12.85546875" customWidth="1"/>
    <col min="4737" max="4740" width="14.42578125" bestFit="1" customWidth="1"/>
    <col min="4741" max="4741" width="12.28515625" customWidth="1"/>
    <col min="4742" max="4742" width="12.85546875" bestFit="1" customWidth="1"/>
    <col min="4743" max="4744" width="12.85546875" customWidth="1"/>
    <col min="4745" max="4745" width="14.42578125" bestFit="1" customWidth="1"/>
    <col min="4746" max="4748" width="13.5703125" bestFit="1" customWidth="1"/>
    <col min="4749" max="4749" width="12.28515625" customWidth="1"/>
    <col min="4750" max="4750" width="12" customWidth="1"/>
    <col min="4751" max="4752" width="12.85546875" customWidth="1"/>
    <col min="4753" max="4753" width="13.5703125" bestFit="1" customWidth="1"/>
    <col min="4754" max="4756" width="14.42578125" bestFit="1" customWidth="1"/>
    <col min="4757" max="4757" width="12.28515625" customWidth="1"/>
    <col min="4758" max="4758" width="9.7109375" customWidth="1"/>
    <col min="4759" max="4760" width="12.85546875" customWidth="1"/>
    <col min="4761" max="4761" width="13.5703125" bestFit="1" customWidth="1"/>
    <col min="4762" max="4764" width="14.42578125" bestFit="1" customWidth="1"/>
    <col min="4765" max="4780" width="12.28515625" customWidth="1"/>
    <col min="4781" max="4781" width="12.85546875" customWidth="1"/>
    <col min="4782" max="4782" width="12.28515625" customWidth="1"/>
    <col min="4783" max="4783" width="11.42578125" customWidth="1"/>
    <col min="4784" max="4784" width="11.7109375" customWidth="1"/>
    <col min="4785" max="4792" width="12.28515625" customWidth="1"/>
    <col min="4793" max="4795" width="13.5703125" customWidth="1"/>
    <col min="4796" max="4797" width="12.28515625" customWidth="1"/>
    <col min="4798" max="4800" width="13.5703125" customWidth="1"/>
    <col min="4801" max="4802" width="12.28515625" customWidth="1"/>
    <col min="4803" max="4805" width="13.5703125" customWidth="1"/>
    <col min="4806" max="4807" width="12.28515625" customWidth="1"/>
    <col min="4808" max="4810" width="13.5703125" customWidth="1"/>
    <col min="4811" max="4811" width="14.42578125" customWidth="1"/>
    <col min="4812" max="4812" width="12.28515625" customWidth="1"/>
    <col min="4813" max="4815" width="13.5703125" customWidth="1"/>
    <col min="4816" max="4816" width="14.42578125" customWidth="1"/>
    <col min="4817" max="4817" width="12.28515625" customWidth="1"/>
    <col min="4818" max="4818" width="10.28515625" customWidth="1"/>
    <col min="4819" max="4820" width="13.5703125" customWidth="1"/>
    <col min="4821" max="4822" width="12.28515625" customWidth="1"/>
    <col min="4823" max="4825" width="13.5703125" customWidth="1"/>
    <col min="4826" max="4826" width="14.42578125" customWidth="1"/>
    <col min="4827" max="4827" width="12.28515625" customWidth="1"/>
    <col min="4828" max="4830" width="13.5703125" customWidth="1"/>
    <col min="4831" max="4831" width="12.42578125" customWidth="1"/>
    <col min="4832" max="4832" width="12.28515625" customWidth="1"/>
    <col min="4833" max="4833" width="11.28515625" customWidth="1"/>
    <col min="4834" max="4836" width="13.5703125" customWidth="1"/>
    <col min="4837" max="4837" width="12.28515625" customWidth="1"/>
    <col min="4838" max="4838" width="9.140625" customWidth="1"/>
    <col min="4839" max="4841" width="13.5703125" customWidth="1"/>
    <col min="4842" max="4842" width="12.28515625" customWidth="1"/>
    <col min="4843" max="4843" width="6.7109375" customWidth="1"/>
    <col min="4844" max="4846" width="13.5703125" customWidth="1"/>
    <col min="4847" max="4847" width="12.28515625" customWidth="1"/>
    <col min="4848" max="4850" width="13.5703125" customWidth="1"/>
    <col min="4851" max="4852" width="12.28515625" customWidth="1"/>
    <col min="4853" max="4855" width="13.5703125" customWidth="1"/>
    <col min="4856" max="4857" width="12.28515625" customWidth="1"/>
    <col min="4858" max="4860" width="13.5703125" customWidth="1"/>
    <col min="4861" max="4862" width="12.28515625" customWidth="1"/>
    <col min="4863" max="4865" width="13.5703125" customWidth="1"/>
    <col min="4866" max="4866" width="12.42578125" bestFit="1" customWidth="1"/>
    <col min="4867" max="4867" width="12.28515625" customWidth="1"/>
    <col min="4868" max="4868" width="11.28515625" customWidth="1"/>
    <col min="4869" max="4870" width="13.5703125" customWidth="1"/>
    <col min="4871" max="4871" width="13.5703125" bestFit="1" customWidth="1"/>
    <col min="4872" max="4872" width="12.28515625" customWidth="1"/>
    <col min="4873" max="4873" width="9.140625" customWidth="1"/>
    <col min="4874" max="4875" width="13.5703125" customWidth="1"/>
    <col min="4876" max="4876" width="14.42578125" bestFit="1" customWidth="1"/>
    <col min="4877" max="4877" width="12.28515625" customWidth="1"/>
    <col min="4878" max="4880" width="12.85546875" customWidth="1"/>
    <col min="4881" max="4885" width="12.28515625" customWidth="1"/>
    <col min="4886" max="4888" width="12.85546875" customWidth="1"/>
    <col min="4889" max="4893" width="12.28515625" customWidth="1"/>
    <col min="4894" max="4896" width="12.85546875" customWidth="1"/>
    <col min="4897" max="4897" width="14.42578125" bestFit="1" customWidth="1"/>
    <col min="4898" max="4901" width="12.28515625" customWidth="1"/>
    <col min="4902" max="4904" width="12.85546875" customWidth="1"/>
    <col min="4905" max="4906" width="14.42578125" bestFit="1" customWidth="1"/>
    <col min="4907" max="4908" width="13.28515625" bestFit="1" customWidth="1"/>
    <col min="4909" max="4909" width="12.28515625" customWidth="1"/>
    <col min="4910" max="4912" width="12.85546875" customWidth="1"/>
    <col min="4913" max="4915" width="14.42578125" bestFit="1" customWidth="1"/>
    <col min="4916" max="4917" width="12.28515625" customWidth="1"/>
    <col min="4918" max="4920" width="12.85546875" customWidth="1"/>
    <col min="4921" max="4922" width="12.28515625" customWidth="1"/>
    <col min="4923" max="4923" width="13.5703125" bestFit="1" customWidth="1"/>
    <col min="4924" max="4925" width="12.28515625" customWidth="1"/>
    <col min="4926" max="4928" width="12.85546875" customWidth="1"/>
    <col min="4929" max="4933" width="12.28515625" customWidth="1"/>
    <col min="4934" max="4936" width="12.85546875" customWidth="1"/>
    <col min="4937" max="4941" width="12.28515625" customWidth="1"/>
    <col min="4942" max="4944" width="12.85546875" customWidth="1"/>
    <col min="4945" max="4949" width="12.28515625" customWidth="1"/>
    <col min="4950" max="4952" width="12.85546875" customWidth="1"/>
    <col min="4953" max="4953" width="14.42578125" bestFit="1" customWidth="1"/>
    <col min="4954" max="4954" width="13.28515625" bestFit="1" customWidth="1"/>
    <col min="4955" max="4956" width="14.42578125" bestFit="1" customWidth="1"/>
    <col min="4957" max="4957" width="12.28515625" customWidth="1"/>
    <col min="4958" max="4958" width="12" customWidth="1"/>
    <col min="4959" max="4960" width="12.85546875" customWidth="1"/>
    <col min="4961" max="4961" width="13.5703125" bestFit="1" customWidth="1"/>
    <col min="4962" max="4964" width="14.42578125" bestFit="1" customWidth="1"/>
    <col min="4965" max="4965" width="12.28515625" customWidth="1"/>
    <col min="4966" max="4966" width="9.7109375" customWidth="1"/>
    <col min="4967" max="4968" width="12.85546875" customWidth="1"/>
    <col min="4969" max="4969" width="13.5703125" bestFit="1" customWidth="1"/>
    <col min="4970" max="4970" width="12.42578125" bestFit="1" customWidth="1"/>
    <col min="4971" max="4972" width="13.5703125" bestFit="1" customWidth="1"/>
    <col min="4973" max="4973" width="12.28515625" customWidth="1"/>
    <col min="4974" max="4976" width="12.85546875" customWidth="1"/>
    <col min="4977" max="4981" width="12.28515625" customWidth="1"/>
    <col min="4982" max="4984" width="12.85546875" customWidth="1"/>
    <col min="4985" max="4985" width="12.28515625" customWidth="1"/>
    <col min="4986" max="4986" width="13.28515625" bestFit="1" customWidth="1"/>
    <col min="4987" max="4988" width="14.42578125" bestFit="1" customWidth="1"/>
    <col min="4989" max="4989" width="12.28515625" customWidth="1"/>
    <col min="4990" max="4992" width="12.85546875" customWidth="1"/>
    <col min="4993" max="4996" width="14.42578125" bestFit="1" customWidth="1"/>
    <col min="4997" max="4997" width="12.28515625" customWidth="1"/>
    <col min="4998" max="4998" width="12.85546875" bestFit="1" customWidth="1"/>
    <col min="4999" max="5000" width="12.85546875" customWidth="1"/>
    <col min="5001" max="5001" width="14.42578125" bestFit="1" customWidth="1"/>
    <col min="5002" max="5004" width="13.5703125" bestFit="1" customWidth="1"/>
    <col min="5005" max="5005" width="12.28515625" customWidth="1"/>
    <col min="5006" max="5006" width="12" customWidth="1"/>
    <col min="5007" max="5008" width="12.85546875" customWidth="1"/>
    <col min="5009" max="5009" width="13.5703125" bestFit="1" customWidth="1"/>
    <col min="5010" max="5012" width="14.42578125" bestFit="1" customWidth="1"/>
    <col min="5013" max="5013" width="12.28515625" customWidth="1"/>
    <col min="5014" max="5014" width="9.7109375" customWidth="1"/>
    <col min="5015" max="5016" width="12.85546875" customWidth="1"/>
    <col min="5017" max="5017" width="13.5703125" bestFit="1" customWidth="1"/>
    <col min="5018" max="5020" width="14.42578125" bestFit="1" customWidth="1"/>
    <col min="5021" max="5036" width="12.28515625" customWidth="1"/>
    <col min="5037" max="5037" width="12.85546875" customWidth="1"/>
    <col min="5038" max="5038" width="12.28515625" customWidth="1"/>
    <col min="5039" max="5039" width="11.42578125" customWidth="1"/>
    <col min="5040" max="5040" width="11.7109375" customWidth="1"/>
    <col min="5041" max="5048" width="12.28515625" customWidth="1"/>
    <col min="5049" max="5051" width="13.5703125" customWidth="1"/>
    <col min="5052" max="5053" width="12.28515625" customWidth="1"/>
    <col min="5054" max="5056" width="13.5703125" customWidth="1"/>
    <col min="5057" max="5058" width="12.28515625" customWidth="1"/>
    <col min="5059" max="5061" width="13.5703125" customWidth="1"/>
    <col min="5062" max="5063" width="12.28515625" customWidth="1"/>
    <col min="5064" max="5066" width="13.5703125" customWidth="1"/>
    <col min="5067" max="5067" width="14.42578125" customWidth="1"/>
    <col min="5068" max="5068" width="12.28515625" customWidth="1"/>
    <col min="5069" max="5071" width="13.5703125" customWidth="1"/>
    <col min="5072" max="5072" width="14.42578125" customWidth="1"/>
    <col min="5073" max="5073" width="12.28515625" customWidth="1"/>
    <col min="5074" max="5074" width="10.28515625" customWidth="1"/>
    <col min="5075" max="5076" width="13.5703125" customWidth="1"/>
    <col min="5077" max="5078" width="12.28515625" customWidth="1"/>
    <col min="5079" max="5081" width="13.5703125" customWidth="1"/>
    <col min="5082" max="5082" width="14.42578125" customWidth="1"/>
    <col min="5083" max="5083" width="12.28515625" customWidth="1"/>
    <col min="5084" max="5086" width="13.5703125" customWidth="1"/>
    <col min="5087" max="5087" width="12.42578125" customWidth="1"/>
    <col min="5088" max="5088" width="12.28515625" customWidth="1"/>
    <col min="5089" max="5089" width="11.28515625" customWidth="1"/>
    <col min="5090" max="5092" width="13.5703125" customWidth="1"/>
    <col min="5093" max="5093" width="12.28515625" customWidth="1"/>
    <col min="5094" max="5094" width="9.140625" customWidth="1"/>
    <col min="5095" max="5097" width="13.5703125" customWidth="1"/>
    <col min="5098" max="5098" width="12.28515625" customWidth="1"/>
    <col min="5099" max="5099" width="6.7109375" customWidth="1"/>
    <col min="5100" max="5102" width="13.5703125" customWidth="1"/>
    <col min="5103" max="5103" width="12.28515625" customWidth="1"/>
    <col min="5104" max="5106" width="13.5703125" customWidth="1"/>
    <col min="5107" max="5108" width="12.28515625" customWidth="1"/>
    <col min="5109" max="5111" width="13.5703125" customWidth="1"/>
    <col min="5112" max="5113" width="12.28515625" customWidth="1"/>
    <col min="5114" max="5116" width="13.5703125" customWidth="1"/>
    <col min="5117" max="5118" width="12.28515625" customWidth="1"/>
    <col min="5119" max="5121" width="13.5703125" customWidth="1"/>
    <col min="5122" max="5122" width="12.42578125" bestFit="1" customWidth="1"/>
    <col min="5123" max="5123" width="12.28515625" customWidth="1"/>
    <col min="5124" max="5124" width="11.28515625" customWidth="1"/>
    <col min="5125" max="5126" width="13.5703125" customWidth="1"/>
    <col min="5127" max="5127" width="13.5703125" bestFit="1" customWidth="1"/>
    <col min="5128" max="5128" width="12.28515625" customWidth="1"/>
    <col min="5129" max="5129" width="9.140625" customWidth="1"/>
    <col min="5130" max="5131" width="13.5703125" customWidth="1"/>
    <col min="5132" max="5132" width="14.42578125" bestFit="1" customWidth="1"/>
    <col min="5133" max="5133" width="12.28515625" customWidth="1"/>
    <col min="5134" max="5136" width="12.85546875" customWidth="1"/>
    <col min="5137" max="5141" width="12.28515625" customWidth="1"/>
    <col min="5142" max="5144" width="12.85546875" customWidth="1"/>
    <col min="5145" max="5149" width="12.28515625" customWidth="1"/>
    <col min="5150" max="5152" width="12.85546875" customWidth="1"/>
    <col min="5153" max="5153" width="14.42578125" bestFit="1" customWidth="1"/>
    <col min="5154" max="5157" width="12.28515625" customWidth="1"/>
    <col min="5158" max="5160" width="12.85546875" customWidth="1"/>
    <col min="5161" max="5162" width="14.42578125" bestFit="1" customWidth="1"/>
    <col min="5163" max="5164" width="13.28515625" bestFit="1" customWidth="1"/>
    <col min="5165" max="5165" width="12.28515625" customWidth="1"/>
    <col min="5166" max="5168" width="12.85546875" customWidth="1"/>
    <col min="5169" max="5171" width="14.42578125" bestFit="1" customWidth="1"/>
    <col min="5172" max="5173" width="12.28515625" customWidth="1"/>
    <col min="5174" max="5176" width="12.85546875" customWidth="1"/>
    <col min="5177" max="5178" width="12.28515625" customWidth="1"/>
    <col min="5179" max="5179" width="13.5703125" bestFit="1" customWidth="1"/>
    <col min="5180" max="5181" width="12.28515625" customWidth="1"/>
    <col min="5182" max="5184" width="12.85546875" customWidth="1"/>
    <col min="5185" max="5189" width="12.28515625" customWidth="1"/>
    <col min="5190" max="5192" width="12.85546875" customWidth="1"/>
    <col min="5193" max="5197" width="12.28515625" customWidth="1"/>
    <col min="5198" max="5200" width="12.85546875" customWidth="1"/>
    <col min="5201" max="5205" width="12.28515625" customWidth="1"/>
    <col min="5206" max="5208" width="12.85546875" customWidth="1"/>
    <col min="5209" max="5209" width="14.42578125" bestFit="1" customWidth="1"/>
    <col min="5210" max="5210" width="13.28515625" bestFit="1" customWidth="1"/>
    <col min="5211" max="5212" width="14.42578125" bestFit="1" customWidth="1"/>
    <col min="5213" max="5213" width="12.28515625" customWidth="1"/>
    <col min="5214" max="5214" width="12" customWidth="1"/>
    <col min="5215" max="5216" width="12.85546875" customWidth="1"/>
    <col min="5217" max="5217" width="13.5703125" bestFit="1" customWidth="1"/>
    <col min="5218" max="5220" width="14.42578125" bestFit="1" customWidth="1"/>
    <col min="5221" max="5221" width="12.28515625" customWidth="1"/>
    <col min="5222" max="5222" width="9.7109375" customWidth="1"/>
    <col min="5223" max="5224" width="12.85546875" customWidth="1"/>
    <col min="5225" max="5225" width="13.5703125" bestFit="1" customWidth="1"/>
    <col min="5226" max="5226" width="12.42578125" bestFit="1" customWidth="1"/>
    <col min="5227" max="5228" width="13.5703125" bestFit="1" customWidth="1"/>
    <col min="5229" max="5229" width="12.28515625" customWidth="1"/>
    <col min="5230" max="5232" width="12.85546875" customWidth="1"/>
    <col min="5233" max="5237" width="12.28515625" customWidth="1"/>
    <col min="5238" max="5240" width="12.85546875" customWidth="1"/>
    <col min="5241" max="5241" width="12.28515625" customWidth="1"/>
    <col min="5242" max="5242" width="13.28515625" bestFit="1" customWidth="1"/>
    <col min="5243" max="5244" width="14.42578125" bestFit="1" customWidth="1"/>
    <col min="5245" max="5245" width="12.28515625" customWidth="1"/>
    <col min="5246" max="5248" width="12.85546875" customWidth="1"/>
    <col min="5249" max="5252" width="14.42578125" bestFit="1" customWidth="1"/>
    <col min="5253" max="5253" width="12.28515625" customWidth="1"/>
    <col min="5254" max="5254" width="12.85546875" bestFit="1" customWidth="1"/>
    <col min="5255" max="5256" width="12.85546875" customWidth="1"/>
    <col min="5257" max="5257" width="14.42578125" bestFit="1" customWidth="1"/>
    <col min="5258" max="5260" width="13.5703125" bestFit="1" customWidth="1"/>
    <col min="5261" max="5261" width="12.28515625" customWidth="1"/>
    <col min="5262" max="5262" width="12" customWidth="1"/>
    <col min="5263" max="5264" width="12.85546875" customWidth="1"/>
    <col min="5265" max="5265" width="13.5703125" bestFit="1" customWidth="1"/>
    <col min="5266" max="5268" width="14.42578125" bestFit="1" customWidth="1"/>
    <col min="5269" max="5269" width="12.28515625" customWidth="1"/>
    <col min="5270" max="5270" width="9.7109375" customWidth="1"/>
    <col min="5271" max="5272" width="12.85546875" customWidth="1"/>
    <col min="5273" max="5273" width="13.5703125" bestFit="1" customWidth="1"/>
    <col min="5274" max="5276" width="14.42578125" bestFit="1" customWidth="1"/>
    <col min="5277" max="5292" width="12.28515625" customWidth="1"/>
    <col min="5293" max="5293" width="12.85546875" customWidth="1"/>
    <col min="5294" max="5294" width="12.28515625" customWidth="1"/>
    <col min="5295" max="5295" width="11.42578125" customWidth="1"/>
    <col min="5296" max="5296" width="11.7109375" customWidth="1"/>
    <col min="5297" max="5304" width="12.28515625" customWidth="1"/>
    <col min="5305" max="5307" width="13.5703125" customWidth="1"/>
    <col min="5308" max="5309" width="12.28515625" customWidth="1"/>
    <col min="5310" max="5312" width="13.5703125" customWidth="1"/>
    <col min="5313" max="5314" width="12.28515625" customWidth="1"/>
    <col min="5315" max="5317" width="13.5703125" customWidth="1"/>
    <col min="5318" max="5319" width="12.28515625" customWidth="1"/>
    <col min="5320" max="5322" width="13.5703125" customWidth="1"/>
    <col min="5323" max="5323" width="14.42578125" customWidth="1"/>
    <col min="5324" max="5324" width="12.28515625" customWidth="1"/>
    <col min="5325" max="5327" width="13.5703125" customWidth="1"/>
    <col min="5328" max="5328" width="14.42578125" customWidth="1"/>
    <col min="5329" max="5329" width="12.28515625" customWidth="1"/>
    <col min="5330" max="5330" width="10.28515625" customWidth="1"/>
    <col min="5331" max="5332" width="13.5703125" customWidth="1"/>
    <col min="5333" max="5334" width="12.28515625" customWidth="1"/>
    <col min="5335" max="5337" width="13.5703125" customWidth="1"/>
    <col min="5338" max="5338" width="14.42578125" customWidth="1"/>
    <col min="5339" max="5339" width="12.28515625" customWidth="1"/>
    <col min="5340" max="5342" width="13.5703125" customWidth="1"/>
    <col min="5343" max="5343" width="12.42578125" customWidth="1"/>
    <col min="5344" max="5344" width="12.28515625" customWidth="1"/>
    <col min="5345" max="5345" width="11.28515625" customWidth="1"/>
    <col min="5346" max="5348" width="13.5703125" customWidth="1"/>
    <col min="5349" max="5349" width="12.28515625" customWidth="1"/>
    <col min="5350" max="5350" width="9.140625" customWidth="1"/>
    <col min="5351" max="5353" width="13.5703125" customWidth="1"/>
    <col min="5354" max="5354" width="12.28515625" customWidth="1"/>
    <col min="5355" max="5355" width="6.7109375" customWidth="1"/>
    <col min="5356" max="5358" width="13.5703125" customWidth="1"/>
    <col min="5359" max="5359" width="12.28515625" customWidth="1"/>
    <col min="5360" max="5362" width="13.5703125" customWidth="1"/>
    <col min="5363" max="5364" width="12.28515625" customWidth="1"/>
    <col min="5365" max="5367" width="13.5703125" customWidth="1"/>
    <col min="5368" max="5369" width="12.28515625" customWidth="1"/>
    <col min="5370" max="5372" width="13.5703125" customWidth="1"/>
    <col min="5373" max="5374" width="12.28515625" customWidth="1"/>
    <col min="5375" max="5377" width="13.5703125" customWidth="1"/>
    <col min="5378" max="5378" width="12.42578125" bestFit="1" customWidth="1"/>
    <col min="5379" max="5379" width="12.28515625" customWidth="1"/>
    <col min="5380" max="5380" width="11.28515625" customWidth="1"/>
    <col min="5381" max="5382" width="13.5703125" customWidth="1"/>
    <col min="5383" max="5383" width="13.5703125" bestFit="1" customWidth="1"/>
    <col min="5384" max="5384" width="12.28515625" customWidth="1"/>
    <col min="5385" max="5385" width="9.140625" customWidth="1"/>
    <col min="5386" max="5387" width="13.5703125" customWidth="1"/>
    <col min="5388" max="5388" width="14.42578125" bestFit="1" customWidth="1"/>
    <col min="5389" max="5389" width="12.28515625" customWidth="1"/>
    <col min="5390" max="5392" width="12.85546875" customWidth="1"/>
    <col min="5393" max="5397" width="12.28515625" customWidth="1"/>
    <col min="5398" max="5400" width="12.85546875" customWidth="1"/>
    <col min="5401" max="5405" width="12.28515625" customWidth="1"/>
    <col min="5406" max="5408" width="12.85546875" customWidth="1"/>
    <col min="5409" max="5409" width="14.42578125" bestFit="1" customWidth="1"/>
    <col min="5410" max="5413" width="12.28515625" customWidth="1"/>
    <col min="5414" max="5416" width="12.85546875" customWidth="1"/>
    <col min="5417" max="5418" width="14.42578125" bestFit="1" customWidth="1"/>
    <col min="5419" max="5420" width="13.28515625" bestFit="1" customWidth="1"/>
    <col min="5421" max="5421" width="12.28515625" customWidth="1"/>
    <col min="5422" max="5424" width="12.85546875" customWidth="1"/>
    <col min="5425" max="5427" width="14.42578125" bestFit="1" customWidth="1"/>
    <col min="5428" max="5429" width="12.28515625" customWidth="1"/>
    <col min="5430" max="5432" width="12.85546875" customWidth="1"/>
    <col min="5433" max="5434" width="12.28515625" customWidth="1"/>
    <col min="5435" max="5435" width="13.5703125" bestFit="1" customWidth="1"/>
    <col min="5436" max="5437" width="12.28515625" customWidth="1"/>
    <col min="5438" max="5440" width="12.85546875" customWidth="1"/>
    <col min="5441" max="5445" width="12.28515625" customWidth="1"/>
    <col min="5446" max="5448" width="12.85546875" customWidth="1"/>
    <col min="5449" max="5453" width="12.28515625" customWidth="1"/>
    <col min="5454" max="5456" width="12.85546875" customWidth="1"/>
    <col min="5457" max="5461" width="12.28515625" customWidth="1"/>
    <col min="5462" max="5464" width="12.85546875" customWidth="1"/>
    <col min="5465" max="5465" width="14.42578125" bestFit="1" customWidth="1"/>
    <col min="5466" max="5466" width="13.28515625" bestFit="1" customWidth="1"/>
    <col min="5467" max="5468" width="14.42578125" bestFit="1" customWidth="1"/>
    <col min="5469" max="5469" width="12.28515625" customWidth="1"/>
    <col min="5470" max="5470" width="12" customWidth="1"/>
    <col min="5471" max="5472" width="12.85546875" customWidth="1"/>
    <col min="5473" max="5473" width="13.5703125" bestFit="1" customWidth="1"/>
    <col min="5474" max="5476" width="14.42578125" bestFit="1" customWidth="1"/>
    <col min="5477" max="5477" width="12.28515625" customWidth="1"/>
    <col min="5478" max="5478" width="9.7109375" customWidth="1"/>
    <col min="5479" max="5480" width="12.85546875" customWidth="1"/>
    <col min="5481" max="5481" width="13.5703125" bestFit="1" customWidth="1"/>
    <col min="5482" max="5482" width="12.42578125" bestFit="1" customWidth="1"/>
    <col min="5483" max="5484" width="13.5703125" bestFit="1" customWidth="1"/>
    <col min="5485" max="5485" width="12.28515625" customWidth="1"/>
    <col min="5486" max="5488" width="12.85546875" customWidth="1"/>
    <col min="5489" max="5493" width="12.28515625" customWidth="1"/>
    <col min="5494" max="5496" width="12.85546875" customWidth="1"/>
    <col min="5497" max="5497" width="12.28515625" customWidth="1"/>
    <col min="5498" max="5498" width="13.28515625" bestFit="1" customWidth="1"/>
    <col min="5499" max="5500" width="14.42578125" bestFit="1" customWidth="1"/>
    <col min="5501" max="5501" width="12.28515625" customWidth="1"/>
    <col min="5502" max="5504" width="12.85546875" customWidth="1"/>
    <col min="5505" max="5508" width="14.42578125" bestFit="1" customWidth="1"/>
    <col min="5509" max="5509" width="12.28515625" customWidth="1"/>
    <col min="5510" max="5510" width="12.85546875" bestFit="1" customWidth="1"/>
    <col min="5511" max="5512" width="12.85546875" customWidth="1"/>
    <col min="5513" max="5513" width="14.42578125" bestFit="1" customWidth="1"/>
    <col min="5514" max="5516" width="13.5703125" bestFit="1" customWidth="1"/>
    <col min="5517" max="5517" width="12.28515625" customWidth="1"/>
    <col min="5518" max="5518" width="12" customWidth="1"/>
    <col min="5519" max="5520" width="12.85546875" customWidth="1"/>
    <col min="5521" max="5521" width="13.5703125" bestFit="1" customWidth="1"/>
    <col min="5522" max="5524" width="14.42578125" bestFit="1" customWidth="1"/>
    <col min="5525" max="5525" width="12.28515625" customWidth="1"/>
    <col min="5526" max="5526" width="9.7109375" customWidth="1"/>
    <col min="5527" max="5528" width="12.85546875" customWidth="1"/>
    <col min="5529" max="5529" width="13.5703125" bestFit="1" customWidth="1"/>
    <col min="5530" max="5532" width="14.42578125" bestFit="1" customWidth="1"/>
    <col min="5533" max="5548" width="12.28515625" customWidth="1"/>
    <col min="5549" max="5549" width="12.85546875" customWidth="1"/>
    <col min="5550" max="5550" width="12.28515625" customWidth="1"/>
    <col min="5551" max="5551" width="11.42578125" customWidth="1"/>
    <col min="5552" max="5552" width="11.7109375" customWidth="1"/>
    <col min="5553" max="5560" width="12.28515625" customWidth="1"/>
    <col min="5561" max="5563" width="13.5703125" customWidth="1"/>
    <col min="5564" max="5565" width="12.28515625" customWidth="1"/>
    <col min="5566" max="5568" width="13.5703125" customWidth="1"/>
    <col min="5569" max="5570" width="12.28515625" customWidth="1"/>
    <col min="5571" max="5573" width="13.5703125" customWidth="1"/>
    <col min="5574" max="5575" width="12.28515625" customWidth="1"/>
    <col min="5576" max="5578" width="13.5703125" customWidth="1"/>
    <col min="5579" max="5579" width="14.42578125" customWidth="1"/>
    <col min="5580" max="5580" width="12.28515625" customWidth="1"/>
    <col min="5581" max="5583" width="13.5703125" customWidth="1"/>
    <col min="5584" max="5584" width="14.42578125" customWidth="1"/>
    <col min="5585" max="5585" width="12.28515625" customWidth="1"/>
    <col min="5586" max="5586" width="10.28515625" customWidth="1"/>
    <col min="5587" max="5588" width="13.5703125" customWidth="1"/>
    <col min="5589" max="5590" width="12.28515625" customWidth="1"/>
    <col min="5591" max="5593" width="13.5703125" customWidth="1"/>
    <col min="5594" max="5594" width="14.42578125" customWidth="1"/>
    <col min="5595" max="5595" width="12.28515625" customWidth="1"/>
    <col min="5596" max="5598" width="13.5703125" customWidth="1"/>
    <col min="5599" max="5599" width="12.42578125" customWidth="1"/>
    <col min="5600" max="5600" width="12.28515625" customWidth="1"/>
    <col min="5601" max="5601" width="11.28515625" customWidth="1"/>
    <col min="5602" max="5604" width="13.5703125" customWidth="1"/>
    <col min="5605" max="5605" width="12.28515625" customWidth="1"/>
    <col min="5606" max="5606" width="9.140625" customWidth="1"/>
    <col min="5607" max="5609" width="13.5703125" customWidth="1"/>
    <col min="5610" max="5610" width="12.28515625" customWidth="1"/>
    <col min="5611" max="5611" width="6.7109375" customWidth="1"/>
    <col min="5612" max="5614" width="13.5703125" customWidth="1"/>
    <col min="5615" max="5615" width="12.28515625" customWidth="1"/>
    <col min="5616" max="5618" width="13.5703125" customWidth="1"/>
    <col min="5619" max="5620" width="12.28515625" customWidth="1"/>
    <col min="5621" max="5623" width="13.5703125" customWidth="1"/>
    <col min="5624" max="5625" width="12.28515625" customWidth="1"/>
    <col min="5626" max="5628" width="13.5703125" customWidth="1"/>
    <col min="5629" max="5630" width="12.28515625" customWidth="1"/>
    <col min="5631" max="5633" width="13.5703125" customWidth="1"/>
    <col min="5634" max="5634" width="12.42578125" bestFit="1" customWidth="1"/>
    <col min="5635" max="5635" width="12.28515625" customWidth="1"/>
    <col min="5636" max="5636" width="11.28515625" customWidth="1"/>
    <col min="5637" max="5638" width="13.5703125" customWidth="1"/>
    <col min="5639" max="5639" width="13.5703125" bestFit="1" customWidth="1"/>
    <col min="5640" max="5640" width="12.28515625" customWidth="1"/>
    <col min="5641" max="5641" width="9.140625" customWidth="1"/>
    <col min="5642" max="5643" width="13.5703125" customWidth="1"/>
    <col min="5644" max="5644" width="14.42578125" bestFit="1" customWidth="1"/>
    <col min="5645" max="5645" width="12.28515625" customWidth="1"/>
    <col min="5646" max="5648" width="12.85546875" customWidth="1"/>
    <col min="5649" max="5653" width="12.28515625" customWidth="1"/>
    <col min="5654" max="5656" width="12.85546875" customWidth="1"/>
    <col min="5657" max="5661" width="12.28515625" customWidth="1"/>
    <col min="5662" max="5664" width="12.85546875" customWidth="1"/>
    <col min="5665" max="5665" width="14.42578125" bestFit="1" customWidth="1"/>
    <col min="5666" max="5669" width="12.28515625" customWidth="1"/>
    <col min="5670" max="5672" width="12.85546875" customWidth="1"/>
    <col min="5673" max="5674" width="14.42578125" bestFit="1" customWidth="1"/>
    <col min="5675" max="5676" width="13.28515625" bestFit="1" customWidth="1"/>
    <col min="5677" max="5677" width="12.28515625" customWidth="1"/>
    <col min="5678" max="5680" width="12.85546875" customWidth="1"/>
    <col min="5681" max="5683" width="14.42578125" bestFit="1" customWidth="1"/>
    <col min="5684" max="5685" width="12.28515625" customWidth="1"/>
    <col min="5686" max="5688" width="12.85546875" customWidth="1"/>
    <col min="5689" max="5690" width="12.28515625" customWidth="1"/>
    <col min="5691" max="5691" width="13.5703125" bestFit="1" customWidth="1"/>
    <col min="5692" max="5693" width="12.28515625" customWidth="1"/>
    <col min="5694" max="5696" width="12.85546875" customWidth="1"/>
    <col min="5697" max="5701" width="12.28515625" customWidth="1"/>
    <col min="5702" max="5704" width="12.85546875" customWidth="1"/>
    <col min="5705" max="5709" width="12.28515625" customWidth="1"/>
    <col min="5710" max="5712" width="12.85546875" customWidth="1"/>
    <col min="5713" max="5717" width="12.28515625" customWidth="1"/>
    <col min="5718" max="5720" width="12.85546875" customWidth="1"/>
    <col min="5721" max="5721" width="14.42578125" bestFit="1" customWidth="1"/>
    <col min="5722" max="5722" width="13.28515625" bestFit="1" customWidth="1"/>
    <col min="5723" max="5724" width="14.42578125" bestFit="1" customWidth="1"/>
    <col min="5725" max="5725" width="12.28515625" customWidth="1"/>
    <col min="5726" max="5726" width="12" customWidth="1"/>
    <col min="5727" max="5728" width="12.85546875" customWidth="1"/>
    <col min="5729" max="5729" width="13.5703125" bestFit="1" customWidth="1"/>
    <col min="5730" max="5732" width="14.42578125" bestFit="1" customWidth="1"/>
    <col min="5733" max="5733" width="12.28515625" customWidth="1"/>
    <col min="5734" max="5734" width="9.7109375" customWidth="1"/>
    <col min="5735" max="5736" width="12.85546875" customWidth="1"/>
    <col min="5737" max="5737" width="13.5703125" bestFit="1" customWidth="1"/>
    <col min="5738" max="5738" width="12.42578125" bestFit="1" customWidth="1"/>
    <col min="5739" max="5740" width="13.5703125" bestFit="1" customWidth="1"/>
    <col min="5741" max="5741" width="12.28515625" customWidth="1"/>
    <col min="5742" max="5744" width="12.85546875" customWidth="1"/>
    <col min="5745" max="5749" width="12.28515625" customWidth="1"/>
    <col min="5750" max="5752" width="12.85546875" customWidth="1"/>
    <col min="5753" max="5753" width="12.28515625" customWidth="1"/>
    <col min="5754" max="5754" width="13.28515625" bestFit="1" customWidth="1"/>
    <col min="5755" max="5756" width="14.42578125" bestFit="1" customWidth="1"/>
    <col min="5757" max="5757" width="12.28515625" customWidth="1"/>
    <col min="5758" max="5760" width="12.85546875" customWidth="1"/>
    <col min="5761" max="5764" width="14.42578125" bestFit="1" customWidth="1"/>
    <col min="5765" max="5765" width="12.28515625" customWidth="1"/>
    <col min="5766" max="5766" width="12.85546875" bestFit="1" customWidth="1"/>
    <col min="5767" max="5768" width="12.85546875" customWidth="1"/>
    <col min="5769" max="5769" width="14.42578125" bestFit="1" customWidth="1"/>
    <col min="5770" max="5772" width="13.5703125" bestFit="1" customWidth="1"/>
    <col min="5773" max="5773" width="12.28515625" customWidth="1"/>
    <col min="5774" max="5774" width="12" customWidth="1"/>
    <col min="5775" max="5776" width="12.85546875" customWidth="1"/>
    <col min="5777" max="5777" width="13.5703125" bestFit="1" customWidth="1"/>
    <col min="5778" max="5780" width="14.42578125" bestFit="1" customWidth="1"/>
    <col min="5781" max="5781" width="12.28515625" customWidth="1"/>
    <col min="5782" max="5782" width="9.7109375" customWidth="1"/>
    <col min="5783" max="5784" width="12.85546875" customWidth="1"/>
    <col min="5785" max="5785" width="13.5703125" bestFit="1" customWidth="1"/>
    <col min="5786" max="5788" width="14.42578125" bestFit="1" customWidth="1"/>
    <col min="5789" max="5804" width="12.28515625" customWidth="1"/>
    <col min="5805" max="5805" width="12.85546875" customWidth="1"/>
    <col min="5806" max="5806" width="12.28515625" customWidth="1"/>
    <col min="5807" max="5807" width="11.42578125" customWidth="1"/>
    <col min="5808" max="5808" width="11.7109375" customWidth="1"/>
    <col min="5809" max="5816" width="12.28515625" customWidth="1"/>
    <col min="5817" max="5819" width="13.5703125" customWidth="1"/>
    <col min="5820" max="5821" width="12.28515625" customWidth="1"/>
    <col min="5822" max="5824" width="13.5703125" customWidth="1"/>
    <col min="5825" max="5826" width="12.28515625" customWidth="1"/>
    <col min="5827" max="5829" width="13.5703125" customWidth="1"/>
    <col min="5830" max="5831" width="12.28515625" customWidth="1"/>
    <col min="5832" max="5834" width="13.5703125" customWidth="1"/>
    <col min="5835" max="5835" width="14.42578125" customWidth="1"/>
    <col min="5836" max="5836" width="12.28515625" customWidth="1"/>
    <col min="5837" max="5839" width="13.5703125" customWidth="1"/>
    <col min="5840" max="5840" width="14.42578125" customWidth="1"/>
    <col min="5841" max="5841" width="12.28515625" customWidth="1"/>
    <col min="5842" max="5842" width="10.28515625" customWidth="1"/>
    <col min="5843" max="5844" width="13.5703125" customWidth="1"/>
    <col min="5845" max="5846" width="12.28515625" customWidth="1"/>
    <col min="5847" max="5849" width="13.5703125" customWidth="1"/>
    <col min="5850" max="5850" width="14.42578125" customWidth="1"/>
    <col min="5851" max="5851" width="12.28515625" customWidth="1"/>
    <col min="5852" max="5854" width="13.5703125" customWidth="1"/>
    <col min="5855" max="5855" width="12.42578125" customWidth="1"/>
    <col min="5856" max="5856" width="12.28515625" customWidth="1"/>
    <col min="5857" max="5857" width="11.28515625" customWidth="1"/>
    <col min="5858" max="5860" width="13.5703125" customWidth="1"/>
    <col min="5861" max="5861" width="12.28515625" customWidth="1"/>
    <col min="5862" max="5862" width="9.140625" customWidth="1"/>
    <col min="5863" max="5865" width="13.5703125" customWidth="1"/>
    <col min="5866" max="5866" width="12.28515625" customWidth="1"/>
    <col min="5867" max="5867" width="6.7109375" customWidth="1"/>
    <col min="5868" max="5870" width="13.5703125" customWidth="1"/>
    <col min="5871" max="5871" width="12.28515625" customWidth="1"/>
    <col min="5872" max="5874" width="13.5703125" customWidth="1"/>
    <col min="5875" max="5876" width="12.28515625" customWidth="1"/>
    <col min="5877" max="5879" width="13.5703125" customWidth="1"/>
    <col min="5880" max="5881" width="12.28515625" customWidth="1"/>
    <col min="5882" max="5884" width="13.5703125" customWidth="1"/>
    <col min="5885" max="5886" width="12.28515625" customWidth="1"/>
    <col min="5887" max="5889" width="13.5703125" customWidth="1"/>
    <col min="5890" max="5890" width="12.42578125" bestFit="1" customWidth="1"/>
    <col min="5891" max="5891" width="12.28515625" customWidth="1"/>
    <col min="5892" max="5892" width="11.28515625" customWidth="1"/>
    <col min="5893" max="5894" width="13.5703125" customWidth="1"/>
    <col min="5895" max="5895" width="13.5703125" bestFit="1" customWidth="1"/>
    <col min="5896" max="5896" width="12.28515625" customWidth="1"/>
    <col min="5897" max="5897" width="9.140625" customWidth="1"/>
    <col min="5898" max="5899" width="13.5703125" customWidth="1"/>
    <col min="5900" max="5900" width="14.42578125" bestFit="1" customWidth="1"/>
    <col min="5901" max="5901" width="12.28515625" customWidth="1"/>
    <col min="5902" max="5904" width="12.85546875" customWidth="1"/>
    <col min="5905" max="5909" width="12.28515625" customWidth="1"/>
    <col min="5910" max="5912" width="12.85546875" customWidth="1"/>
    <col min="5913" max="5917" width="12.28515625" customWidth="1"/>
    <col min="5918" max="5920" width="12.85546875" customWidth="1"/>
    <col min="5921" max="5921" width="14.42578125" bestFit="1" customWidth="1"/>
    <col min="5922" max="5925" width="12.28515625" customWidth="1"/>
    <col min="5926" max="5928" width="12.85546875" customWidth="1"/>
    <col min="5929" max="5930" width="14.42578125" bestFit="1" customWidth="1"/>
    <col min="5931" max="5932" width="13.28515625" bestFit="1" customWidth="1"/>
    <col min="5933" max="5933" width="12.28515625" customWidth="1"/>
    <col min="5934" max="5936" width="12.85546875" customWidth="1"/>
    <col min="5937" max="5939" width="14.42578125" bestFit="1" customWidth="1"/>
    <col min="5940" max="5941" width="12.28515625" customWidth="1"/>
    <col min="5942" max="5944" width="12.85546875" customWidth="1"/>
    <col min="5945" max="5946" width="12.28515625" customWidth="1"/>
    <col min="5947" max="5947" width="13.5703125" bestFit="1" customWidth="1"/>
    <col min="5948" max="5949" width="12.28515625" customWidth="1"/>
    <col min="5950" max="5952" width="12.85546875" customWidth="1"/>
    <col min="5953" max="5957" width="12.28515625" customWidth="1"/>
    <col min="5958" max="5960" width="12.85546875" customWidth="1"/>
    <col min="5961" max="5965" width="12.28515625" customWidth="1"/>
    <col min="5966" max="5968" width="12.85546875" customWidth="1"/>
    <col min="5969" max="5973" width="12.28515625" customWidth="1"/>
    <col min="5974" max="5976" width="12.85546875" customWidth="1"/>
    <col min="5977" max="5977" width="14.42578125" bestFit="1" customWidth="1"/>
    <col min="5978" max="5978" width="13.28515625" bestFit="1" customWidth="1"/>
    <col min="5979" max="5980" width="14.42578125" bestFit="1" customWidth="1"/>
    <col min="5981" max="5981" width="12.28515625" customWidth="1"/>
    <col min="5982" max="5982" width="12" customWidth="1"/>
    <col min="5983" max="5984" width="12.85546875" customWidth="1"/>
    <col min="5985" max="5985" width="13.5703125" bestFit="1" customWidth="1"/>
    <col min="5986" max="5988" width="14.42578125" bestFit="1" customWidth="1"/>
    <col min="5989" max="5989" width="12.28515625" customWidth="1"/>
    <col min="5990" max="5990" width="9.7109375" customWidth="1"/>
    <col min="5991" max="5992" width="12.85546875" customWidth="1"/>
    <col min="5993" max="5993" width="13.5703125" bestFit="1" customWidth="1"/>
    <col min="5994" max="5994" width="12.42578125" bestFit="1" customWidth="1"/>
    <col min="5995" max="5996" width="13.5703125" bestFit="1" customWidth="1"/>
    <col min="5997" max="5997" width="12.28515625" customWidth="1"/>
    <col min="5998" max="6000" width="12.85546875" customWidth="1"/>
    <col min="6001" max="6005" width="12.28515625" customWidth="1"/>
    <col min="6006" max="6008" width="12.85546875" customWidth="1"/>
    <col min="6009" max="6009" width="12.28515625" customWidth="1"/>
    <col min="6010" max="6010" width="13.28515625" bestFit="1" customWidth="1"/>
    <col min="6011" max="6012" width="14.42578125" bestFit="1" customWidth="1"/>
    <col min="6013" max="6013" width="12.28515625" customWidth="1"/>
    <col min="6014" max="6016" width="12.85546875" customWidth="1"/>
    <col min="6017" max="6020" width="14.42578125" bestFit="1" customWidth="1"/>
    <col min="6021" max="6021" width="12.28515625" customWidth="1"/>
    <col min="6022" max="6022" width="12.85546875" bestFit="1" customWidth="1"/>
    <col min="6023" max="6024" width="12.85546875" customWidth="1"/>
    <col min="6025" max="6025" width="14.42578125" bestFit="1" customWidth="1"/>
    <col min="6026" max="6028" width="13.5703125" bestFit="1" customWidth="1"/>
    <col min="6029" max="6029" width="12.28515625" customWidth="1"/>
    <col min="6030" max="6030" width="12" customWidth="1"/>
    <col min="6031" max="6032" width="12.85546875" customWidth="1"/>
    <col min="6033" max="6033" width="13.5703125" bestFit="1" customWidth="1"/>
    <col min="6034" max="6036" width="14.42578125" bestFit="1" customWidth="1"/>
    <col min="6037" max="6037" width="12.28515625" customWidth="1"/>
    <col min="6038" max="6038" width="9.7109375" customWidth="1"/>
    <col min="6039" max="6040" width="12.85546875" customWidth="1"/>
    <col min="6041" max="6041" width="13.5703125" bestFit="1" customWidth="1"/>
    <col min="6042" max="6044" width="14.42578125" bestFit="1" customWidth="1"/>
    <col min="6045" max="6060" width="12.28515625" customWidth="1"/>
    <col min="6061" max="6061" width="12.85546875" customWidth="1"/>
    <col min="6062" max="6062" width="12.28515625" customWidth="1"/>
    <col min="6063" max="6063" width="11.42578125" customWidth="1"/>
    <col min="6064" max="6064" width="11.7109375" customWidth="1"/>
    <col min="6065" max="6072" width="12.28515625" customWidth="1"/>
    <col min="6073" max="6075" width="13.5703125" customWidth="1"/>
    <col min="6076" max="6077" width="12.28515625" customWidth="1"/>
    <col min="6078" max="6080" width="13.5703125" customWidth="1"/>
    <col min="6081" max="6082" width="12.28515625" customWidth="1"/>
    <col min="6083" max="6085" width="13.5703125" customWidth="1"/>
    <col min="6086" max="6087" width="12.28515625" customWidth="1"/>
    <col min="6088" max="6090" width="13.5703125" customWidth="1"/>
    <col min="6091" max="6091" width="14.42578125" customWidth="1"/>
    <col min="6092" max="6092" width="12.28515625" customWidth="1"/>
    <col min="6093" max="6095" width="13.5703125" customWidth="1"/>
    <col min="6096" max="6096" width="14.42578125" customWidth="1"/>
    <col min="6097" max="6097" width="12.28515625" customWidth="1"/>
    <col min="6098" max="6098" width="10.28515625" customWidth="1"/>
    <col min="6099" max="6100" width="13.5703125" customWidth="1"/>
    <col min="6101" max="6102" width="12.28515625" customWidth="1"/>
    <col min="6103" max="6105" width="13.5703125" customWidth="1"/>
    <col min="6106" max="6106" width="14.42578125" customWidth="1"/>
    <col min="6107" max="6107" width="12.28515625" customWidth="1"/>
    <col min="6108" max="6110" width="13.5703125" customWidth="1"/>
    <col min="6111" max="6111" width="12.42578125" customWidth="1"/>
    <col min="6112" max="6112" width="12.28515625" customWidth="1"/>
    <col min="6113" max="6113" width="11.28515625" customWidth="1"/>
    <col min="6114" max="6116" width="13.5703125" customWidth="1"/>
    <col min="6117" max="6117" width="12.28515625" customWidth="1"/>
    <col min="6118" max="6118" width="9.140625" customWidth="1"/>
    <col min="6119" max="6121" width="13.5703125" customWidth="1"/>
    <col min="6122" max="6122" width="12.28515625" customWidth="1"/>
    <col min="6123" max="6123" width="6.7109375" customWidth="1"/>
    <col min="6124" max="6126" width="13.5703125" customWidth="1"/>
    <col min="6127" max="6127" width="12.28515625" customWidth="1"/>
    <col min="6128" max="6130" width="13.5703125" customWidth="1"/>
    <col min="6131" max="6132" width="12.28515625" customWidth="1"/>
    <col min="6133" max="6135" width="13.5703125" customWidth="1"/>
    <col min="6136" max="6137" width="12.28515625" customWidth="1"/>
    <col min="6138" max="6140" width="13.5703125" customWidth="1"/>
    <col min="6141" max="6142" width="12.28515625" customWidth="1"/>
    <col min="6143" max="6145" width="13.5703125" customWidth="1"/>
    <col min="6146" max="6146" width="12.42578125" bestFit="1" customWidth="1"/>
    <col min="6147" max="6147" width="12.28515625" customWidth="1"/>
    <col min="6148" max="6148" width="11.28515625" customWidth="1"/>
    <col min="6149" max="6150" width="13.5703125" customWidth="1"/>
    <col min="6151" max="6151" width="13.5703125" bestFit="1" customWidth="1"/>
    <col min="6152" max="6152" width="12.28515625" customWidth="1"/>
    <col min="6153" max="6153" width="9.140625" customWidth="1"/>
    <col min="6154" max="6155" width="13.5703125" customWidth="1"/>
    <col min="6156" max="6156" width="14.42578125" bestFit="1" customWidth="1"/>
    <col min="6157" max="6157" width="12.28515625" customWidth="1"/>
    <col min="6158" max="6160" width="12.85546875" customWidth="1"/>
    <col min="6161" max="6165" width="12.28515625" customWidth="1"/>
    <col min="6166" max="6168" width="12.85546875" customWidth="1"/>
    <col min="6169" max="6173" width="12.28515625" customWidth="1"/>
    <col min="6174" max="6176" width="12.85546875" customWidth="1"/>
    <col min="6177" max="6177" width="14.42578125" bestFit="1" customWidth="1"/>
    <col min="6178" max="6181" width="12.28515625" customWidth="1"/>
    <col min="6182" max="6184" width="12.85546875" customWidth="1"/>
    <col min="6185" max="6186" width="14.42578125" bestFit="1" customWidth="1"/>
    <col min="6187" max="6188" width="13.28515625" bestFit="1" customWidth="1"/>
    <col min="6189" max="6189" width="12.28515625" customWidth="1"/>
    <col min="6190" max="6192" width="12.85546875" customWidth="1"/>
    <col min="6193" max="6195" width="14.42578125" bestFit="1" customWidth="1"/>
    <col min="6196" max="6197" width="12.28515625" customWidth="1"/>
    <col min="6198" max="6200" width="12.85546875" customWidth="1"/>
    <col min="6201" max="6202" width="12.28515625" customWidth="1"/>
    <col min="6203" max="6203" width="13.5703125" bestFit="1" customWidth="1"/>
    <col min="6204" max="6205" width="12.28515625" customWidth="1"/>
    <col min="6206" max="6208" width="12.85546875" customWidth="1"/>
    <col min="6209" max="6213" width="12.28515625" customWidth="1"/>
    <col min="6214" max="6216" width="12.85546875" customWidth="1"/>
    <col min="6217" max="6221" width="12.28515625" customWidth="1"/>
    <col min="6222" max="6224" width="12.85546875" customWidth="1"/>
    <col min="6225" max="6229" width="12.28515625" customWidth="1"/>
    <col min="6230" max="6232" width="12.85546875" customWidth="1"/>
    <col min="6233" max="6233" width="14.42578125" bestFit="1" customWidth="1"/>
    <col min="6234" max="6234" width="13.28515625" bestFit="1" customWidth="1"/>
    <col min="6235" max="6236" width="14.42578125" bestFit="1" customWidth="1"/>
    <col min="6237" max="6237" width="12.28515625" customWidth="1"/>
    <col min="6238" max="6238" width="12" customWidth="1"/>
    <col min="6239" max="6240" width="12.85546875" customWidth="1"/>
    <col min="6241" max="6241" width="13.5703125" bestFit="1" customWidth="1"/>
    <col min="6242" max="6244" width="14.42578125" bestFit="1" customWidth="1"/>
    <col min="6245" max="6245" width="12.28515625" customWidth="1"/>
    <col min="6246" max="6246" width="9.7109375" customWidth="1"/>
    <col min="6247" max="6248" width="12.85546875" customWidth="1"/>
    <col min="6249" max="6249" width="13.5703125" bestFit="1" customWidth="1"/>
    <col min="6250" max="6250" width="12.42578125" bestFit="1" customWidth="1"/>
    <col min="6251" max="6252" width="13.5703125" bestFit="1" customWidth="1"/>
    <col min="6253" max="6253" width="12.28515625" customWidth="1"/>
    <col min="6254" max="6256" width="12.85546875" customWidth="1"/>
    <col min="6257" max="6261" width="12.28515625" customWidth="1"/>
    <col min="6262" max="6264" width="12.85546875" customWidth="1"/>
    <col min="6265" max="6265" width="12.28515625" customWidth="1"/>
    <col min="6266" max="6266" width="13.28515625" bestFit="1" customWidth="1"/>
    <col min="6267" max="6268" width="14.42578125" bestFit="1" customWidth="1"/>
    <col min="6269" max="6269" width="12.28515625" customWidth="1"/>
    <col min="6270" max="6272" width="12.85546875" customWidth="1"/>
    <col min="6273" max="6276" width="14.42578125" bestFit="1" customWidth="1"/>
    <col min="6277" max="6277" width="12.28515625" customWidth="1"/>
    <col min="6278" max="6278" width="12.85546875" bestFit="1" customWidth="1"/>
    <col min="6279" max="6280" width="12.85546875" customWidth="1"/>
    <col min="6281" max="6281" width="14.42578125" bestFit="1" customWidth="1"/>
    <col min="6282" max="6284" width="13.5703125" bestFit="1" customWidth="1"/>
    <col min="6285" max="6285" width="12.28515625" customWidth="1"/>
    <col min="6286" max="6286" width="12" customWidth="1"/>
    <col min="6287" max="6288" width="12.85546875" customWidth="1"/>
    <col min="6289" max="6289" width="13.5703125" bestFit="1" customWidth="1"/>
    <col min="6290" max="6292" width="14.42578125" bestFit="1" customWidth="1"/>
    <col min="6293" max="6293" width="12.28515625" customWidth="1"/>
    <col min="6294" max="6294" width="9.7109375" customWidth="1"/>
    <col min="6295" max="6296" width="12.85546875" customWidth="1"/>
    <col min="6297" max="6297" width="13.5703125" bestFit="1" customWidth="1"/>
    <col min="6298" max="6300" width="14.42578125" bestFit="1" customWidth="1"/>
    <col min="6301" max="6316" width="12.28515625" customWidth="1"/>
    <col min="6317" max="6317" width="12.85546875" customWidth="1"/>
    <col min="6318" max="6318" width="12.28515625" customWidth="1"/>
    <col min="6319" max="6319" width="11.42578125" customWidth="1"/>
    <col min="6320" max="6320" width="11.7109375" customWidth="1"/>
    <col min="6321" max="6328" width="12.28515625" customWidth="1"/>
    <col min="6329" max="6331" width="13.5703125" customWidth="1"/>
    <col min="6332" max="6333" width="12.28515625" customWidth="1"/>
    <col min="6334" max="6336" width="13.5703125" customWidth="1"/>
    <col min="6337" max="6338" width="12.28515625" customWidth="1"/>
    <col min="6339" max="6341" width="13.5703125" customWidth="1"/>
    <col min="6342" max="6343" width="12.28515625" customWidth="1"/>
    <col min="6344" max="6346" width="13.5703125" customWidth="1"/>
    <col min="6347" max="6347" width="14.42578125" customWidth="1"/>
    <col min="6348" max="6348" width="12.28515625" customWidth="1"/>
    <col min="6349" max="6351" width="13.5703125" customWidth="1"/>
    <col min="6352" max="6352" width="14.42578125" customWidth="1"/>
    <col min="6353" max="6353" width="12.28515625" customWidth="1"/>
    <col min="6354" max="6354" width="10.28515625" customWidth="1"/>
    <col min="6355" max="6356" width="13.5703125" customWidth="1"/>
    <col min="6357" max="6358" width="12.28515625" customWidth="1"/>
    <col min="6359" max="6361" width="13.5703125" customWidth="1"/>
    <col min="6362" max="6362" width="14.42578125" customWidth="1"/>
    <col min="6363" max="6363" width="12.28515625" customWidth="1"/>
    <col min="6364" max="6366" width="13.5703125" customWidth="1"/>
    <col min="6367" max="6367" width="12.42578125" customWidth="1"/>
    <col min="6368" max="6368" width="12.28515625" customWidth="1"/>
    <col min="6369" max="6369" width="11.28515625" customWidth="1"/>
    <col min="6370" max="6372" width="13.5703125" customWidth="1"/>
    <col min="6373" max="6373" width="12.28515625" customWidth="1"/>
    <col min="6374" max="6374" width="9.140625" customWidth="1"/>
    <col min="6375" max="6377" width="13.5703125" customWidth="1"/>
    <col min="6378" max="6378" width="12.28515625" customWidth="1"/>
    <col min="6379" max="6379" width="6.7109375" customWidth="1"/>
    <col min="6380" max="6382" width="13.5703125" customWidth="1"/>
    <col min="6383" max="6383" width="12.28515625" customWidth="1"/>
    <col min="6384" max="6386" width="13.5703125" customWidth="1"/>
    <col min="6387" max="6388" width="12.28515625" customWidth="1"/>
    <col min="6389" max="6391" width="13.5703125" customWidth="1"/>
    <col min="6392" max="6393" width="12.28515625" customWidth="1"/>
    <col min="6394" max="6396" width="13.5703125" customWidth="1"/>
    <col min="6397" max="6398" width="12.28515625" customWidth="1"/>
    <col min="6399" max="6401" width="13.5703125" customWidth="1"/>
    <col min="6402" max="6402" width="12.42578125" bestFit="1" customWidth="1"/>
    <col min="6403" max="6403" width="12.28515625" customWidth="1"/>
    <col min="6404" max="6404" width="11.28515625" customWidth="1"/>
    <col min="6405" max="6406" width="13.5703125" customWidth="1"/>
    <col min="6407" max="6407" width="13.5703125" bestFit="1" customWidth="1"/>
    <col min="6408" max="6408" width="12.28515625" customWidth="1"/>
    <col min="6409" max="6409" width="9.140625" customWidth="1"/>
    <col min="6410" max="6411" width="13.5703125" customWidth="1"/>
    <col min="6412" max="6412" width="14.42578125" bestFit="1" customWidth="1"/>
    <col min="6413" max="6413" width="12.28515625" customWidth="1"/>
    <col min="6414" max="6416" width="12.85546875" customWidth="1"/>
    <col min="6417" max="6421" width="12.28515625" customWidth="1"/>
    <col min="6422" max="6424" width="12.85546875" customWidth="1"/>
    <col min="6425" max="6429" width="12.28515625" customWidth="1"/>
    <col min="6430" max="6432" width="12.85546875" customWidth="1"/>
    <col min="6433" max="6433" width="14.42578125" bestFit="1" customWidth="1"/>
    <col min="6434" max="6437" width="12.28515625" customWidth="1"/>
    <col min="6438" max="6440" width="12.85546875" customWidth="1"/>
    <col min="6441" max="6442" width="14.42578125" bestFit="1" customWidth="1"/>
    <col min="6443" max="6444" width="13.28515625" bestFit="1" customWidth="1"/>
    <col min="6445" max="6445" width="12.28515625" customWidth="1"/>
    <col min="6446" max="6448" width="12.85546875" customWidth="1"/>
    <col min="6449" max="6451" width="14.42578125" bestFit="1" customWidth="1"/>
    <col min="6452" max="6453" width="12.28515625" customWidth="1"/>
    <col min="6454" max="6456" width="12.85546875" customWidth="1"/>
    <col min="6457" max="6458" width="12.28515625" customWidth="1"/>
    <col min="6459" max="6459" width="13.5703125" bestFit="1" customWidth="1"/>
    <col min="6460" max="6461" width="12.28515625" customWidth="1"/>
    <col min="6462" max="6464" width="12.85546875" customWidth="1"/>
    <col min="6465" max="6469" width="12.28515625" customWidth="1"/>
    <col min="6470" max="6472" width="12.85546875" customWidth="1"/>
    <col min="6473" max="6477" width="12.28515625" customWidth="1"/>
    <col min="6478" max="6480" width="12.85546875" customWidth="1"/>
    <col min="6481" max="6485" width="12.28515625" customWidth="1"/>
    <col min="6486" max="6488" width="12.85546875" customWidth="1"/>
    <col min="6489" max="6489" width="14.42578125" bestFit="1" customWidth="1"/>
    <col min="6490" max="6490" width="13.28515625" bestFit="1" customWidth="1"/>
    <col min="6491" max="6492" width="14.42578125" bestFit="1" customWidth="1"/>
    <col min="6493" max="6493" width="12.28515625" customWidth="1"/>
    <col min="6494" max="6494" width="12" customWidth="1"/>
    <col min="6495" max="6496" width="12.85546875" customWidth="1"/>
    <col min="6497" max="6497" width="13.5703125" bestFit="1" customWidth="1"/>
    <col min="6498" max="6500" width="14.42578125" bestFit="1" customWidth="1"/>
    <col min="6501" max="6501" width="12.28515625" customWidth="1"/>
    <col min="6502" max="6502" width="9.7109375" customWidth="1"/>
    <col min="6503" max="6504" width="12.85546875" customWidth="1"/>
    <col min="6505" max="6505" width="13.5703125" bestFit="1" customWidth="1"/>
    <col min="6506" max="6506" width="12.42578125" bestFit="1" customWidth="1"/>
    <col min="6507" max="6508" width="13.5703125" bestFit="1" customWidth="1"/>
    <col min="6509" max="6509" width="12.28515625" customWidth="1"/>
    <col min="6510" max="6512" width="12.85546875" customWidth="1"/>
    <col min="6513" max="6517" width="12.28515625" customWidth="1"/>
    <col min="6518" max="6520" width="12.85546875" customWidth="1"/>
    <col min="6521" max="6521" width="12.28515625" customWidth="1"/>
    <col min="6522" max="6522" width="13.28515625" bestFit="1" customWidth="1"/>
    <col min="6523" max="6524" width="14.42578125" bestFit="1" customWidth="1"/>
    <col min="6525" max="6525" width="12.28515625" customWidth="1"/>
    <col min="6526" max="6528" width="12.85546875" customWidth="1"/>
    <col min="6529" max="6532" width="14.42578125" bestFit="1" customWidth="1"/>
    <col min="6533" max="6533" width="12.28515625" customWidth="1"/>
    <col min="6534" max="6534" width="12.85546875" bestFit="1" customWidth="1"/>
    <col min="6535" max="6536" width="12.85546875" customWidth="1"/>
    <col min="6537" max="6537" width="14.42578125" bestFit="1" customWidth="1"/>
    <col min="6538" max="6540" width="13.5703125" bestFit="1" customWidth="1"/>
    <col min="6541" max="6541" width="12.28515625" customWidth="1"/>
    <col min="6542" max="6542" width="12" customWidth="1"/>
    <col min="6543" max="6544" width="12.85546875" customWidth="1"/>
    <col min="6545" max="6545" width="13.5703125" bestFit="1" customWidth="1"/>
    <col min="6546" max="6548" width="14.42578125" bestFit="1" customWidth="1"/>
    <col min="6549" max="6549" width="12.28515625" customWidth="1"/>
    <col min="6550" max="6550" width="9.7109375" customWidth="1"/>
    <col min="6551" max="6552" width="12.85546875" customWidth="1"/>
    <col min="6553" max="6553" width="13.5703125" bestFit="1" customWidth="1"/>
    <col min="6554" max="6556" width="14.42578125" bestFit="1" customWidth="1"/>
    <col min="6557" max="6572" width="12.28515625" customWidth="1"/>
    <col min="6573" max="6573" width="12.85546875" customWidth="1"/>
    <col min="6574" max="6574" width="12.28515625" customWidth="1"/>
    <col min="6575" max="6575" width="11.42578125" customWidth="1"/>
    <col min="6576" max="6576" width="11.7109375" customWidth="1"/>
    <col min="6577" max="6584" width="12.28515625" customWidth="1"/>
    <col min="6585" max="6587" width="13.5703125" customWidth="1"/>
    <col min="6588" max="6589" width="12.28515625" customWidth="1"/>
    <col min="6590" max="6592" width="13.5703125" customWidth="1"/>
    <col min="6593" max="6594" width="12.28515625" customWidth="1"/>
    <col min="6595" max="6597" width="13.5703125" customWidth="1"/>
    <col min="6598" max="6599" width="12.28515625" customWidth="1"/>
    <col min="6600" max="6602" width="13.5703125" customWidth="1"/>
    <col min="6603" max="6603" width="14.42578125" customWidth="1"/>
    <col min="6604" max="6604" width="12.28515625" customWidth="1"/>
    <col min="6605" max="6607" width="13.5703125" customWidth="1"/>
    <col min="6608" max="6608" width="14.42578125" customWidth="1"/>
    <col min="6609" max="6609" width="12.28515625" customWidth="1"/>
    <col min="6610" max="6610" width="10.28515625" customWidth="1"/>
    <col min="6611" max="6612" width="13.5703125" customWidth="1"/>
    <col min="6613" max="6614" width="12.28515625" customWidth="1"/>
    <col min="6615" max="6617" width="13.5703125" customWidth="1"/>
    <col min="6618" max="6618" width="14.42578125" customWidth="1"/>
    <col min="6619" max="6619" width="12.28515625" customWidth="1"/>
    <col min="6620" max="6622" width="13.5703125" customWidth="1"/>
    <col min="6623" max="6623" width="12.42578125" customWidth="1"/>
    <col min="6624" max="6624" width="12.28515625" customWidth="1"/>
    <col min="6625" max="6625" width="11.28515625" customWidth="1"/>
    <col min="6626" max="6628" width="13.5703125" customWidth="1"/>
    <col min="6629" max="6629" width="12.28515625" customWidth="1"/>
    <col min="6630" max="6630" width="9.140625" customWidth="1"/>
    <col min="6631" max="6633" width="13.5703125" customWidth="1"/>
    <col min="6634" max="6634" width="12.28515625" customWidth="1"/>
    <col min="6635" max="6635" width="6.7109375" customWidth="1"/>
    <col min="6636" max="6638" width="13.5703125" customWidth="1"/>
    <col min="6639" max="6639" width="12.28515625" customWidth="1"/>
    <col min="6640" max="6642" width="13.5703125" customWidth="1"/>
    <col min="6643" max="6644" width="12.28515625" customWidth="1"/>
    <col min="6645" max="6647" width="13.5703125" customWidth="1"/>
    <col min="6648" max="6649" width="12.28515625" customWidth="1"/>
    <col min="6650" max="6652" width="13.5703125" customWidth="1"/>
    <col min="6653" max="6654" width="12.28515625" customWidth="1"/>
    <col min="6655" max="6657" width="13.5703125" customWidth="1"/>
    <col min="6658" max="6658" width="12.42578125" bestFit="1" customWidth="1"/>
    <col min="6659" max="6659" width="12.28515625" customWidth="1"/>
    <col min="6660" max="6660" width="11.28515625" customWidth="1"/>
    <col min="6661" max="6662" width="13.5703125" customWidth="1"/>
    <col min="6663" max="6663" width="13.5703125" bestFit="1" customWidth="1"/>
    <col min="6664" max="6664" width="12.28515625" customWidth="1"/>
    <col min="6665" max="6665" width="9.140625" customWidth="1"/>
    <col min="6666" max="6667" width="13.5703125" customWidth="1"/>
    <col min="6668" max="6668" width="14.42578125" bestFit="1" customWidth="1"/>
    <col min="6669" max="6669" width="12.28515625" customWidth="1"/>
    <col min="6670" max="6672" width="12.85546875" customWidth="1"/>
    <col min="6673" max="6677" width="12.28515625" customWidth="1"/>
    <col min="6678" max="6680" width="12.85546875" customWidth="1"/>
    <col min="6681" max="6685" width="12.28515625" customWidth="1"/>
    <col min="6686" max="6688" width="12.85546875" customWidth="1"/>
    <col min="6689" max="6689" width="14.42578125" bestFit="1" customWidth="1"/>
    <col min="6690" max="6693" width="12.28515625" customWidth="1"/>
    <col min="6694" max="6696" width="12.85546875" customWidth="1"/>
    <col min="6697" max="6698" width="14.42578125" bestFit="1" customWidth="1"/>
    <col min="6699" max="6700" width="13.28515625" bestFit="1" customWidth="1"/>
    <col min="6701" max="6701" width="12.28515625" customWidth="1"/>
    <col min="6702" max="6704" width="12.85546875" customWidth="1"/>
    <col min="6705" max="6707" width="14.42578125" bestFit="1" customWidth="1"/>
    <col min="6708" max="6709" width="12.28515625" customWidth="1"/>
    <col min="6710" max="6712" width="12.85546875" customWidth="1"/>
    <col min="6713" max="6714" width="12.28515625" customWidth="1"/>
    <col min="6715" max="6715" width="13.5703125" bestFit="1" customWidth="1"/>
    <col min="6716" max="6717" width="12.28515625" customWidth="1"/>
    <col min="6718" max="6720" width="12.85546875" customWidth="1"/>
    <col min="6721" max="6725" width="12.28515625" customWidth="1"/>
    <col min="6726" max="6728" width="12.85546875" customWidth="1"/>
    <col min="6729" max="6733" width="12.28515625" customWidth="1"/>
    <col min="6734" max="6736" width="12.85546875" customWidth="1"/>
    <col min="6737" max="6741" width="12.28515625" customWidth="1"/>
    <col min="6742" max="6744" width="12.85546875" customWidth="1"/>
    <col min="6745" max="6745" width="14.42578125" bestFit="1" customWidth="1"/>
    <col min="6746" max="6746" width="13.28515625" bestFit="1" customWidth="1"/>
    <col min="6747" max="6748" width="14.42578125" bestFit="1" customWidth="1"/>
    <col min="6749" max="6749" width="12.28515625" customWidth="1"/>
    <col min="6750" max="6750" width="12" customWidth="1"/>
    <col min="6751" max="6752" width="12.85546875" customWidth="1"/>
    <col min="6753" max="6753" width="13.5703125" bestFit="1" customWidth="1"/>
    <col min="6754" max="6756" width="14.42578125" bestFit="1" customWidth="1"/>
    <col min="6757" max="6757" width="12.28515625" customWidth="1"/>
    <col min="6758" max="6758" width="9.7109375" customWidth="1"/>
    <col min="6759" max="6760" width="12.85546875" customWidth="1"/>
    <col min="6761" max="6761" width="13.5703125" bestFit="1" customWidth="1"/>
    <col min="6762" max="6762" width="12.42578125" bestFit="1" customWidth="1"/>
    <col min="6763" max="6764" width="13.5703125" bestFit="1" customWidth="1"/>
    <col min="6765" max="6765" width="12.28515625" customWidth="1"/>
    <col min="6766" max="6768" width="12.85546875" customWidth="1"/>
    <col min="6769" max="6773" width="12.28515625" customWidth="1"/>
    <col min="6774" max="6776" width="12.85546875" customWidth="1"/>
    <col min="6777" max="6777" width="12.28515625" customWidth="1"/>
    <col min="6778" max="6778" width="13.28515625" bestFit="1" customWidth="1"/>
    <col min="6779" max="6780" width="14.42578125" bestFit="1" customWidth="1"/>
    <col min="6781" max="6781" width="12.28515625" customWidth="1"/>
    <col min="6782" max="6784" width="12.85546875" customWidth="1"/>
    <col min="6785" max="6788" width="14.42578125" bestFit="1" customWidth="1"/>
    <col min="6789" max="6789" width="12.28515625" customWidth="1"/>
    <col min="6790" max="6790" width="12.85546875" bestFit="1" customWidth="1"/>
    <col min="6791" max="6792" width="12.85546875" customWidth="1"/>
    <col min="6793" max="6793" width="14.42578125" bestFit="1" customWidth="1"/>
    <col min="6794" max="6796" width="13.5703125" bestFit="1" customWidth="1"/>
    <col min="6797" max="6797" width="12.28515625" customWidth="1"/>
    <col min="6798" max="6798" width="12" customWidth="1"/>
    <col min="6799" max="6800" width="12.85546875" customWidth="1"/>
    <col min="6801" max="6801" width="13.5703125" bestFit="1" customWidth="1"/>
    <col min="6802" max="6804" width="14.42578125" bestFit="1" customWidth="1"/>
    <col min="6805" max="6805" width="12.28515625" customWidth="1"/>
    <col min="6806" max="6806" width="9.7109375" customWidth="1"/>
    <col min="6807" max="6808" width="12.85546875" customWidth="1"/>
    <col min="6809" max="6809" width="13.5703125" bestFit="1" customWidth="1"/>
    <col min="6810" max="6812" width="14.42578125" bestFit="1" customWidth="1"/>
    <col min="6813" max="6828" width="12.28515625" customWidth="1"/>
    <col min="6829" max="6829" width="12.85546875" customWidth="1"/>
    <col min="6830" max="6830" width="12.28515625" customWidth="1"/>
    <col min="6831" max="6831" width="11.42578125" customWidth="1"/>
    <col min="6832" max="6832" width="11.7109375" customWidth="1"/>
    <col min="6833" max="6840" width="12.28515625" customWidth="1"/>
    <col min="6841" max="6843" width="13.5703125" customWidth="1"/>
    <col min="6844" max="6845" width="12.28515625" customWidth="1"/>
    <col min="6846" max="6848" width="13.5703125" customWidth="1"/>
    <col min="6849" max="6850" width="12.28515625" customWidth="1"/>
    <col min="6851" max="6853" width="13.5703125" customWidth="1"/>
    <col min="6854" max="6855" width="12.28515625" customWidth="1"/>
    <col min="6856" max="6858" width="13.5703125" customWidth="1"/>
    <col min="6859" max="6859" width="14.42578125" customWidth="1"/>
    <col min="6860" max="6860" width="12.28515625" customWidth="1"/>
    <col min="6861" max="6863" width="13.5703125" customWidth="1"/>
    <col min="6864" max="6864" width="14.42578125" customWidth="1"/>
    <col min="6865" max="6865" width="12.28515625" customWidth="1"/>
    <col min="6866" max="6866" width="10.28515625" customWidth="1"/>
    <col min="6867" max="6868" width="13.5703125" customWidth="1"/>
    <col min="6869" max="6870" width="12.28515625" customWidth="1"/>
    <col min="6871" max="6873" width="13.5703125" customWidth="1"/>
    <col min="6874" max="6874" width="14.42578125" customWidth="1"/>
    <col min="6875" max="6875" width="12.28515625" customWidth="1"/>
    <col min="6876" max="6878" width="13.5703125" customWidth="1"/>
    <col min="6879" max="6879" width="12.42578125" customWidth="1"/>
    <col min="6880" max="6880" width="12.28515625" customWidth="1"/>
    <col min="6881" max="6881" width="11.28515625" customWidth="1"/>
    <col min="6882" max="6884" width="13.5703125" customWidth="1"/>
    <col min="6885" max="6885" width="12.28515625" customWidth="1"/>
    <col min="6886" max="6886" width="9.140625" customWidth="1"/>
    <col min="6887" max="6889" width="13.5703125" customWidth="1"/>
    <col min="6890" max="6890" width="12.28515625" customWidth="1"/>
    <col min="6891" max="6891" width="6.7109375" customWidth="1"/>
    <col min="6892" max="6894" width="13.5703125" customWidth="1"/>
    <col min="6895" max="6895" width="12.28515625" customWidth="1"/>
    <col min="6896" max="6898" width="13.5703125" customWidth="1"/>
    <col min="6899" max="6900" width="12.28515625" customWidth="1"/>
    <col min="6901" max="6903" width="13.5703125" customWidth="1"/>
    <col min="6904" max="6905" width="12.28515625" customWidth="1"/>
    <col min="6906" max="6908" width="13.5703125" customWidth="1"/>
    <col min="6909" max="6910" width="12.28515625" customWidth="1"/>
    <col min="6911" max="6913" width="13.5703125" customWidth="1"/>
    <col min="6914" max="6914" width="12.42578125" bestFit="1" customWidth="1"/>
    <col min="6915" max="6915" width="12.28515625" customWidth="1"/>
    <col min="6916" max="6916" width="11.28515625" customWidth="1"/>
    <col min="6917" max="6918" width="13.5703125" customWidth="1"/>
    <col min="6919" max="6919" width="13.5703125" bestFit="1" customWidth="1"/>
    <col min="6920" max="6920" width="12.28515625" customWidth="1"/>
    <col min="6921" max="6921" width="9.140625" customWidth="1"/>
    <col min="6922" max="6923" width="13.5703125" customWidth="1"/>
    <col min="6924" max="6924" width="14.42578125" bestFit="1" customWidth="1"/>
    <col min="6925" max="6925" width="12.28515625" customWidth="1"/>
    <col min="6926" max="6928" width="12.85546875" customWidth="1"/>
    <col min="6929" max="6933" width="12.28515625" customWidth="1"/>
    <col min="6934" max="6936" width="12.85546875" customWidth="1"/>
    <col min="6937" max="6941" width="12.28515625" customWidth="1"/>
    <col min="6942" max="6944" width="12.85546875" customWidth="1"/>
    <col min="6945" max="6945" width="14.42578125" bestFit="1" customWidth="1"/>
    <col min="6946" max="6949" width="12.28515625" customWidth="1"/>
    <col min="6950" max="6952" width="12.85546875" customWidth="1"/>
    <col min="6953" max="6954" width="14.42578125" bestFit="1" customWidth="1"/>
    <col min="6955" max="6956" width="13.28515625" bestFit="1" customWidth="1"/>
    <col min="6957" max="6957" width="12.28515625" customWidth="1"/>
    <col min="6958" max="6960" width="12.85546875" customWidth="1"/>
    <col min="6961" max="6963" width="14.42578125" bestFit="1" customWidth="1"/>
    <col min="6964" max="6965" width="12.28515625" customWidth="1"/>
    <col min="6966" max="6968" width="12.85546875" customWidth="1"/>
    <col min="6969" max="6970" width="12.28515625" customWidth="1"/>
    <col min="6971" max="6971" width="13.5703125" bestFit="1" customWidth="1"/>
    <col min="6972" max="6973" width="12.28515625" customWidth="1"/>
    <col min="6974" max="6976" width="12.85546875" customWidth="1"/>
    <col min="6977" max="6981" width="12.28515625" customWidth="1"/>
    <col min="6982" max="6984" width="12.85546875" customWidth="1"/>
    <col min="6985" max="6989" width="12.28515625" customWidth="1"/>
    <col min="6990" max="6992" width="12.85546875" customWidth="1"/>
    <col min="6993" max="6997" width="12.28515625" customWidth="1"/>
    <col min="6998" max="7000" width="12.85546875" customWidth="1"/>
    <col min="7001" max="7001" width="14.42578125" bestFit="1" customWidth="1"/>
    <col min="7002" max="7002" width="13.28515625" bestFit="1" customWidth="1"/>
    <col min="7003" max="7004" width="14.42578125" bestFit="1" customWidth="1"/>
    <col min="7005" max="7005" width="12.28515625" customWidth="1"/>
    <col min="7006" max="7006" width="12" customWidth="1"/>
    <col min="7007" max="7008" width="12.85546875" customWidth="1"/>
    <col min="7009" max="7009" width="13.5703125" bestFit="1" customWidth="1"/>
    <col min="7010" max="7012" width="14.42578125" bestFit="1" customWidth="1"/>
    <col min="7013" max="7013" width="12.28515625" customWidth="1"/>
    <col min="7014" max="7014" width="9.7109375" customWidth="1"/>
    <col min="7015" max="7016" width="12.85546875" customWidth="1"/>
    <col min="7017" max="7017" width="13.5703125" bestFit="1" customWidth="1"/>
    <col min="7018" max="7018" width="12.42578125" bestFit="1" customWidth="1"/>
    <col min="7019" max="7020" width="13.5703125" bestFit="1" customWidth="1"/>
    <col min="7021" max="7021" width="12.28515625" customWidth="1"/>
    <col min="7022" max="7024" width="12.85546875" customWidth="1"/>
    <col min="7025" max="7029" width="12.28515625" customWidth="1"/>
    <col min="7030" max="7032" width="12.85546875" customWidth="1"/>
    <col min="7033" max="7033" width="12.28515625" customWidth="1"/>
    <col min="7034" max="7034" width="13.28515625" bestFit="1" customWidth="1"/>
    <col min="7035" max="7036" width="14.42578125" bestFit="1" customWidth="1"/>
    <col min="7037" max="7037" width="12.28515625" customWidth="1"/>
    <col min="7038" max="7040" width="12.85546875" customWidth="1"/>
    <col min="7041" max="7044" width="14.42578125" bestFit="1" customWidth="1"/>
    <col min="7045" max="7045" width="12.28515625" customWidth="1"/>
    <col min="7046" max="7046" width="12.85546875" bestFit="1" customWidth="1"/>
    <col min="7047" max="7048" width="12.85546875" customWidth="1"/>
    <col min="7049" max="7049" width="14.42578125" bestFit="1" customWidth="1"/>
    <col min="7050" max="7052" width="13.5703125" bestFit="1" customWidth="1"/>
    <col min="7053" max="7053" width="12.28515625" customWidth="1"/>
    <col min="7054" max="7054" width="12" customWidth="1"/>
    <col min="7055" max="7056" width="12.85546875" customWidth="1"/>
    <col min="7057" max="7057" width="13.5703125" bestFit="1" customWidth="1"/>
    <col min="7058" max="7060" width="14.42578125" bestFit="1" customWidth="1"/>
    <col min="7061" max="7061" width="12.28515625" customWidth="1"/>
    <col min="7062" max="7062" width="9.7109375" customWidth="1"/>
    <col min="7063" max="7064" width="12.85546875" customWidth="1"/>
    <col min="7065" max="7065" width="13.5703125" bestFit="1" customWidth="1"/>
    <col min="7066" max="7068" width="14.42578125" bestFit="1" customWidth="1"/>
    <col min="7069" max="7084" width="12.28515625" customWidth="1"/>
    <col min="7085" max="7085" width="12.85546875" customWidth="1"/>
    <col min="7086" max="7086" width="12.28515625" customWidth="1"/>
    <col min="7087" max="7087" width="11.42578125" customWidth="1"/>
    <col min="7088" max="7088" width="11.7109375" customWidth="1"/>
    <col min="7089" max="7096" width="12.28515625" customWidth="1"/>
    <col min="7097" max="7099" width="13.5703125" customWidth="1"/>
    <col min="7100" max="7101" width="12.28515625" customWidth="1"/>
    <col min="7102" max="7104" width="13.5703125" customWidth="1"/>
    <col min="7105" max="7106" width="12.28515625" customWidth="1"/>
    <col min="7107" max="7109" width="13.5703125" customWidth="1"/>
    <col min="7110" max="7111" width="12.28515625" customWidth="1"/>
    <col min="7112" max="7114" width="13.5703125" customWidth="1"/>
    <col min="7115" max="7115" width="14.42578125" customWidth="1"/>
    <col min="7116" max="7116" width="12.28515625" customWidth="1"/>
    <col min="7117" max="7119" width="13.5703125" customWidth="1"/>
    <col min="7120" max="7120" width="14.42578125" customWidth="1"/>
    <col min="7121" max="7121" width="12.28515625" customWidth="1"/>
    <col min="7122" max="7122" width="10.28515625" customWidth="1"/>
    <col min="7123" max="7124" width="13.5703125" customWidth="1"/>
    <col min="7125" max="7126" width="12.28515625" customWidth="1"/>
    <col min="7127" max="7129" width="13.5703125" customWidth="1"/>
    <col min="7130" max="7130" width="14.42578125" customWidth="1"/>
    <col min="7131" max="7131" width="12.28515625" customWidth="1"/>
    <col min="7132" max="7134" width="13.5703125" customWidth="1"/>
    <col min="7135" max="7135" width="12.42578125" customWidth="1"/>
    <col min="7136" max="7136" width="12.28515625" customWidth="1"/>
    <col min="7137" max="7137" width="11.28515625" customWidth="1"/>
    <col min="7138" max="7140" width="13.5703125" customWidth="1"/>
    <col min="7141" max="7141" width="12.28515625" customWidth="1"/>
    <col min="7142" max="7142" width="9.140625" customWidth="1"/>
    <col min="7143" max="7145" width="13.5703125" customWidth="1"/>
    <col min="7146" max="7146" width="12.28515625" customWidth="1"/>
    <col min="7147" max="7147" width="6.7109375" customWidth="1"/>
    <col min="7148" max="7150" width="13.5703125" customWidth="1"/>
    <col min="7151" max="7151" width="12.28515625" customWidth="1"/>
    <col min="7152" max="7154" width="13.5703125" customWidth="1"/>
    <col min="7155" max="7156" width="12.28515625" customWidth="1"/>
    <col min="7157" max="7159" width="13.5703125" customWidth="1"/>
    <col min="7160" max="7161" width="12.28515625" customWidth="1"/>
    <col min="7162" max="7164" width="13.5703125" customWidth="1"/>
    <col min="7165" max="7166" width="12.28515625" customWidth="1"/>
    <col min="7167" max="7169" width="13.5703125" customWidth="1"/>
    <col min="7170" max="7170" width="12.42578125" bestFit="1" customWidth="1"/>
    <col min="7171" max="7171" width="12.28515625" customWidth="1"/>
    <col min="7172" max="7172" width="11.28515625" customWidth="1"/>
    <col min="7173" max="7174" width="13.5703125" customWidth="1"/>
    <col min="7175" max="7175" width="13.5703125" bestFit="1" customWidth="1"/>
    <col min="7176" max="7176" width="12.28515625" customWidth="1"/>
    <col min="7177" max="7177" width="9.140625" customWidth="1"/>
    <col min="7178" max="7179" width="13.5703125" customWidth="1"/>
    <col min="7180" max="7180" width="14.42578125" bestFit="1" customWidth="1"/>
    <col min="7181" max="7181" width="12.28515625" customWidth="1"/>
    <col min="7182" max="7184" width="12.85546875" customWidth="1"/>
    <col min="7185" max="7189" width="12.28515625" customWidth="1"/>
    <col min="7190" max="7192" width="12.85546875" customWidth="1"/>
    <col min="7193" max="7197" width="12.28515625" customWidth="1"/>
    <col min="7198" max="7200" width="12.85546875" customWidth="1"/>
    <col min="7201" max="7201" width="14.42578125" bestFit="1" customWidth="1"/>
    <col min="7202" max="7205" width="12.28515625" customWidth="1"/>
    <col min="7206" max="7208" width="12.85546875" customWidth="1"/>
    <col min="7209" max="7210" width="14.42578125" bestFit="1" customWidth="1"/>
    <col min="7211" max="7212" width="13.28515625" bestFit="1" customWidth="1"/>
    <col min="7213" max="7213" width="12.28515625" customWidth="1"/>
    <col min="7214" max="7216" width="12.85546875" customWidth="1"/>
    <col min="7217" max="7219" width="14.42578125" bestFit="1" customWidth="1"/>
    <col min="7220" max="7221" width="12.28515625" customWidth="1"/>
    <col min="7222" max="7224" width="12.85546875" customWidth="1"/>
    <col min="7225" max="7226" width="12.28515625" customWidth="1"/>
    <col min="7227" max="7227" width="13.5703125" bestFit="1" customWidth="1"/>
    <col min="7228" max="7229" width="12.28515625" customWidth="1"/>
    <col min="7230" max="7232" width="12.85546875" customWidth="1"/>
    <col min="7233" max="7237" width="12.28515625" customWidth="1"/>
    <col min="7238" max="7240" width="12.85546875" customWidth="1"/>
    <col min="7241" max="7245" width="12.28515625" customWidth="1"/>
    <col min="7246" max="7248" width="12.85546875" customWidth="1"/>
    <col min="7249" max="7253" width="12.28515625" customWidth="1"/>
    <col min="7254" max="7256" width="12.85546875" customWidth="1"/>
    <col min="7257" max="7257" width="14.42578125" bestFit="1" customWidth="1"/>
    <col min="7258" max="7258" width="13.28515625" bestFit="1" customWidth="1"/>
    <col min="7259" max="7260" width="14.42578125" bestFit="1" customWidth="1"/>
    <col min="7261" max="7261" width="12.28515625" customWidth="1"/>
    <col min="7262" max="7262" width="12" customWidth="1"/>
    <col min="7263" max="7264" width="12.85546875" customWidth="1"/>
    <col min="7265" max="7265" width="13.5703125" bestFit="1" customWidth="1"/>
    <col min="7266" max="7268" width="14.42578125" bestFit="1" customWidth="1"/>
    <col min="7269" max="7269" width="12.28515625" customWidth="1"/>
    <col min="7270" max="7270" width="9.7109375" customWidth="1"/>
    <col min="7271" max="7272" width="12.85546875" customWidth="1"/>
    <col min="7273" max="7273" width="13.5703125" bestFit="1" customWidth="1"/>
    <col min="7274" max="7274" width="12.42578125" bestFit="1" customWidth="1"/>
    <col min="7275" max="7276" width="13.5703125" bestFit="1" customWidth="1"/>
    <col min="7277" max="7277" width="12.28515625" customWidth="1"/>
    <col min="7278" max="7280" width="12.85546875" customWidth="1"/>
    <col min="7281" max="7285" width="12.28515625" customWidth="1"/>
    <col min="7286" max="7288" width="12.85546875" customWidth="1"/>
    <col min="7289" max="7289" width="12.28515625" customWidth="1"/>
    <col min="7290" max="7290" width="13.28515625" bestFit="1" customWidth="1"/>
    <col min="7291" max="7292" width="14.42578125" bestFit="1" customWidth="1"/>
    <col min="7293" max="7293" width="12.28515625" customWidth="1"/>
    <col min="7294" max="7296" width="12.85546875" customWidth="1"/>
    <col min="7297" max="7300" width="14.42578125" bestFit="1" customWidth="1"/>
    <col min="7301" max="7301" width="12.28515625" customWidth="1"/>
    <col min="7302" max="7302" width="12.85546875" bestFit="1" customWidth="1"/>
    <col min="7303" max="7304" width="12.85546875" customWidth="1"/>
    <col min="7305" max="7305" width="14.42578125" bestFit="1" customWidth="1"/>
    <col min="7306" max="7308" width="13.5703125" bestFit="1" customWidth="1"/>
    <col min="7309" max="7309" width="12.28515625" customWidth="1"/>
    <col min="7310" max="7310" width="12" customWidth="1"/>
    <col min="7311" max="7312" width="12.85546875" customWidth="1"/>
    <col min="7313" max="7313" width="13.5703125" bestFit="1" customWidth="1"/>
    <col min="7314" max="7316" width="14.42578125" bestFit="1" customWidth="1"/>
    <col min="7317" max="7317" width="12.28515625" customWidth="1"/>
    <col min="7318" max="7318" width="9.7109375" customWidth="1"/>
    <col min="7319" max="7320" width="12.85546875" customWidth="1"/>
    <col min="7321" max="7321" width="13.5703125" bestFit="1" customWidth="1"/>
    <col min="7322" max="7324" width="14.42578125" bestFit="1" customWidth="1"/>
    <col min="7325" max="7340" width="12.28515625" customWidth="1"/>
    <col min="7341" max="7341" width="12.85546875" customWidth="1"/>
    <col min="7342" max="7342" width="12.28515625" customWidth="1"/>
    <col min="7343" max="7343" width="11.42578125" customWidth="1"/>
    <col min="7344" max="7344" width="11.7109375" customWidth="1"/>
    <col min="7345" max="7352" width="12.28515625" customWidth="1"/>
    <col min="7353" max="7355" width="13.5703125" customWidth="1"/>
    <col min="7356" max="7357" width="12.28515625" customWidth="1"/>
    <col min="7358" max="7360" width="13.5703125" customWidth="1"/>
    <col min="7361" max="7362" width="12.28515625" customWidth="1"/>
    <col min="7363" max="7365" width="13.5703125" customWidth="1"/>
    <col min="7366" max="7367" width="12.28515625" customWidth="1"/>
    <col min="7368" max="7370" width="13.5703125" customWidth="1"/>
    <col min="7371" max="7371" width="14.42578125" customWidth="1"/>
    <col min="7372" max="7372" width="12.28515625" customWidth="1"/>
    <col min="7373" max="7375" width="13.5703125" customWidth="1"/>
    <col min="7376" max="7376" width="14.42578125" customWidth="1"/>
    <col min="7377" max="7377" width="12.28515625" customWidth="1"/>
    <col min="7378" max="7378" width="10.28515625" customWidth="1"/>
    <col min="7379" max="7380" width="13.5703125" customWidth="1"/>
    <col min="7381" max="7382" width="12.28515625" customWidth="1"/>
    <col min="7383" max="7385" width="13.5703125" customWidth="1"/>
    <col min="7386" max="7386" width="14.42578125" customWidth="1"/>
    <col min="7387" max="7387" width="12.28515625" customWidth="1"/>
    <col min="7388" max="7390" width="13.5703125" customWidth="1"/>
    <col min="7391" max="7391" width="12.42578125" customWidth="1"/>
    <col min="7392" max="7392" width="12.28515625" customWidth="1"/>
    <col min="7393" max="7393" width="11.28515625" customWidth="1"/>
    <col min="7394" max="7396" width="13.5703125" customWidth="1"/>
    <col min="7397" max="7397" width="12.28515625" customWidth="1"/>
    <col min="7398" max="7398" width="9.140625" customWidth="1"/>
    <col min="7399" max="7401" width="13.5703125" customWidth="1"/>
    <col min="7402" max="7402" width="12.28515625" customWidth="1"/>
    <col min="7403" max="7403" width="6.7109375" customWidth="1"/>
    <col min="7404" max="7406" width="13.5703125" customWidth="1"/>
    <col min="7407" max="7407" width="12.28515625" customWidth="1"/>
    <col min="7408" max="7410" width="13.5703125" customWidth="1"/>
    <col min="7411" max="7412" width="12.28515625" customWidth="1"/>
    <col min="7413" max="7415" width="13.5703125" customWidth="1"/>
    <col min="7416" max="7417" width="12.28515625" customWidth="1"/>
    <col min="7418" max="7420" width="13.5703125" customWidth="1"/>
    <col min="7421" max="7422" width="12.28515625" customWidth="1"/>
    <col min="7423" max="7425" width="13.5703125" customWidth="1"/>
    <col min="7426" max="7426" width="12.42578125" bestFit="1" customWidth="1"/>
    <col min="7427" max="7427" width="12.28515625" customWidth="1"/>
    <col min="7428" max="7428" width="11.28515625" customWidth="1"/>
    <col min="7429" max="7430" width="13.5703125" customWidth="1"/>
    <col min="7431" max="7431" width="13.5703125" bestFit="1" customWidth="1"/>
    <col min="7432" max="7432" width="12.28515625" customWidth="1"/>
    <col min="7433" max="7433" width="9.140625" customWidth="1"/>
    <col min="7434" max="7435" width="13.5703125" customWidth="1"/>
    <col min="7436" max="7436" width="14.42578125" bestFit="1" customWidth="1"/>
    <col min="7437" max="7437" width="12.28515625" customWidth="1"/>
    <col min="7438" max="7440" width="12.85546875" customWidth="1"/>
    <col min="7441" max="7445" width="12.28515625" customWidth="1"/>
    <col min="7446" max="7448" width="12.85546875" customWidth="1"/>
    <col min="7449" max="7453" width="12.28515625" customWidth="1"/>
    <col min="7454" max="7456" width="12.85546875" customWidth="1"/>
    <col min="7457" max="7457" width="14.42578125" bestFit="1" customWidth="1"/>
    <col min="7458" max="7461" width="12.28515625" customWidth="1"/>
    <col min="7462" max="7464" width="12.85546875" customWidth="1"/>
    <col min="7465" max="7466" width="14.42578125" bestFit="1" customWidth="1"/>
    <col min="7467" max="7468" width="13.28515625" bestFit="1" customWidth="1"/>
    <col min="7469" max="7469" width="12.28515625" customWidth="1"/>
    <col min="7470" max="7472" width="12.85546875" customWidth="1"/>
    <col min="7473" max="7475" width="14.42578125" bestFit="1" customWidth="1"/>
    <col min="7476" max="7477" width="12.28515625" customWidth="1"/>
    <col min="7478" max="7480" width="12.85546875" customWidth="1"/>
    <col min="7481" max="7482" width="12.28515625" customWidth="1"/>
    <col min="7483" max="7483" width="13.5703125" bestFit="1" customWidth="1"/>
    <col min="7484" max="7485" width="12.28515625" customWidth="1"/>
    <col min="7486" max="7488" width="12.85546875" customWidth="1"/>
    <col min="7489" max="7493" width="12.28515625" customWidth="1"/>
    <col min="7494" max="7496" width="12.85546875" customWidth="1"/>
    <col min="7497" max="7501" width="12.28515625" customWidth="1"/>
    <col min="7502" max="7504" width="12.85546875" customWidth="1"/>
    <col min="7505" max="7509" width="12.28515625" customWidth="1"/>
    <col min="7510" max="7512" width="12.85546875" customWidth="1"/>
    <col min="7513" max="7513" width="14.42578125" bestFit="1" customWidth="1"/>
    <col min="7514" max="7514" width="13.28515625" bestFit="1" customWidth="1"/>
    <col min="7515" max="7516" width="14.42578125" bestFit="1" customWidth="1"/>
    <col min="7517" max="7517" width="12.28515625" customWidth="1"/>
    <col min="7518" max="7518" width="12" customWidth="1"/>
    <col min="7519" max="7520" width="12.85546875" customWidth="1"/>
    <col min="7521" max="7521" width="13.5703125" bestFit="1" customWidth="1"/>
    <col min="7522" max="7524" width="14.42578125" bestFit="1" customWidth="1"/>
    <col min="7525" max="7525" width="12.28515625" customWidth="1"/>
    <col min="7526" max="7526" width="9.7109375" customWidth="1"/>
    <col min="7527" max="7528" width="12.85546875" customWidth="1"/>
    <col min="7529" max="7529" width="13.5703125" bestFit="1" customWidth="1"/>
    <col min="7530" max="7530" width="12.42578125" bestFit="1" customWidth="1"/>
    <col min="7531" max="7532" width="13.5703125" bestFit="1" customWidth="1"/>
    <col min="7533" max="7533" width="12.28515625" customWidth="1"/>
    <col min="7534" max="7536" width="12.85546875" customWidth="1"/>
    <col min="7537" max="7541" width="12.28515625" customWidth="1"/>
    <col min="7542" max="7544" width="12.85546875" customWidth="1"/>
    <col min="7545" max="7545" width="12.28515625" customWidth="1"/>
    <col min="7546" max="7546" width="13.28515625" bestFit="1" customWidth="1"/>
    <col min="7547" max="7548" width="14.42578125" bestFit="1" customWidth="1"/>
    <col min="7549" max="7549" width="12.28515625" customWidth="1"/>
    <col min="7550" max="7552" width="12.85546875" customWidth="1"/>
    <col min="7553" max="7556" width="14.42578125" bestFit="1" customWidth="1"/>
    <col min="7557" max="7557" width="12.28515625" customWidth="1"/>
    <col min="7558" max="7558" width="12.85546875" bestFit="1" customWidth="1"/>
    <col min="7559" max="7560" width="12.85546875" customWidth="1"/>
    <col min="7561" max="7561" width="14.42578125" bestFit="1" customWidth="1"/>
    <col min="7562" max="7564" width="13.5703125" bestFit="1" customWidth="1"/>
    <col min="7565" max="7565" width="12.28515625" customWidth="1"/>
    <col min="7566" max="7566" width="12" customWidth="1"/>
    <col min="7567" max="7568" width="12.85546875" customWidth="1"/>
    <col min="7569" max="7569" width="13.5703125" bestFit="1" customWidth="1"/>
    <col min="7570" max="7572" width="14.42578125" bestFit="1" customWidth="1"/>
    <col min="7573" max="7573" width="12.28515625" customWidth="1"/>
    <col min="7574" max="7574" width="9.7109375" customWidth="1"/>
    <col min="7575" max="7576" width="12.85546875" customWidth="1"/>
    <col min="7577" max="7577" width="13.5703125" bestFit="1" customWidth="1"/>
    <col min="7578" max="7580" width="14.42578125" bestFit="1" customWidth="1"/>
    <col min="7581" max="7596" width="12.28515625" customWidth="1"/>
    <col min="7597" max="7597" width="12.85546875" customWidth="1"/>
    <col min="7598" max="7598" width="12.28515625" customWidth="1"/>
    <col min="7599" max="7599" width="11.42578125" customWidth="1"/>
    <col min="7600" max="7600" width="11.7109375" customWidth="1"/>
    <col min="7601" max="7608" width="12.28515625" customWidth="1"/>
    <col min="7609" max="7611" width="13.5703125" customWidth="1"/>
    <col min="7612" max="7613" width="12.28515625" customWidth="1"/>
    <col min="7614" max="7616" width="13.5703125" customWidth="1"/>
    <col min="7617" max="7618" width="12.28515625" customWidth="1"/>
    <col min="7619" max="7621" width="13.5703125" customWidth="1"/>
    <col min="7622" max="7623" width="12.28515625" customWidth="1"/>
    <col min="7624" max="7626" width="13.5703125" customWidth="1"/>
    <col min="7627" max="7627" width="14.42578125" customWidth="1"/>
    <col min="7628" max="7628" width="12.28515625" customWidth="1"/>
    <col min="7629" max="7631" width="13.5703125" customWidth="1"/>
    <col min="7632" max="7632" width="14.42578125" customWidth="1"/>
    <col min="7633" max="7633" width="12.28515625" customWidth="1"/>
    <col min="7634" max="7634" width="10.28515625" customWidth="1"/>
    <col min="7635" max="7636" width="13.5703125" customWidth="1"/>
    <col min="7637" max="7638" width="12.28515625" customWidth="1"/>
    <col min="7639" max="7641" width="13.5703125" customWidth="1"/>
    <col min="7642" max="7642" width="14.42578125" customWidth="1"/>
    <col min="7643" max="7643" width="12.28515625" customWidth="1"/>
    <col min="7644" max="7646" width="13.5703125" customWidth="1"/>
    <col min="7647" max="7647" width="12.42578125" customWidth="1"/>
    <col min="7648" max="7648" width="12.28515625" customWidth="1"/>
    <col min="7649" max="7649" width="11.28515625" customWidth="1"/>
    <col min="7650" max="7652" width="13.5703125" customWidth="1"/>
    <col min="7653" max="7653" width="12.28515625" customWidth="1"/>
    <col min="7654" max="7654" width="9.140625" customWidth="1"/>
    <col min="7655" max="7657" width="13.5703125" customWidth="1"/>
    <col min="7658" max="7658" width="12.28515625" customWidth="1"/>
    <col min="7659" max="7659" width="6.7109375" customWidth="1"/>
    <col min="7660" max="7662" width="13.5703125" customWidth="1"/>
    <col min="7663" max="7663" width="12.28515625" customWidth="1"/>
    <col min="7664" max="7666" width="13.5703125" customWidth="1"/>
    <col min="7667" max="7668" width="12.28515625" customWidth="1"/>
    <col min="7669" max="7671" width="13.5703125" customWidth="1"/>
    <col min="7672" max="7673" width="12.28515625" customWidth="1"/>
    <col min="7674" max="7676" width="13.5703125" customWidth="1"/>
    <col min="7677" max="7678" width="12.28515625" customWidth="1"/>
    <col min="7679" max="7681" width="13.5703125" customWidth="1"/>
    <col min="7682" max="7682" width="12.42578125" bestFit="1" customWidth="1"/>
    <col min="7683" max="7683" width="12.28515625" customWidth="1"/>
    <col min="7684" max="7684" width="11.28515625" customWidth="1"/>
    <col min="7685" max="7686" width="13.5703125" customWidth="1"/>
    <col min="7687" max="7687" width="13.5703125" bestFit="1" customWidth="1"/>
    <col min="7688" max="7688" width="12.28515625" customWidth="1"/>
    <col min="7689" max="7689" width="9.140625" customWidth="1"/>
    <col min="7690" max="7691" width="13.5703125" customWidth="1"/>
    <col min="7692" max="7692" width="14.42578125" bestFit="1" customWidth="1"/>
    <col min="7693" max="7693" width="12.28515625" customWidth="1"/>
    <col min="7694" max="7696" width="12.85546875" customWidth="1"/>
    <col min="7697" max="7701" width="12.28515625" customWidth="1"/>
    <col min="7702" max="7704" width="12.85546875" customWidth="1"/>
    <col min="7705" max="7709" width="12.28515625" customWidth="1"/>
    <col min="7710" max="7712" width="12.85546875" customWidth="1"/>
    <col min="7713" max="7713" width="14.42578125" bestFit="1" customWidth="1"/>
    <col min="7714" max="7717" width="12.28515625" customWidth="1"/>
    <col min="7718" max="7720" width="12.85546875" customWidth="1"/>
    <col min="7721" max="7722" width="14.42578125" bestFit="1" customWidth="1"/>
    <col min="7723" max="7724" width="13.28515625" bestFit="1" customWidth="1"/>
    <col min="7725" max="7725" width="12.28515625" customWidth="1"/>
    <col min="7726" max="7728" width="12.85546875" customWidth="1"/>
    <col min="7729" max="7731" width="14.42578125" bestFit="1" customWidth="1"/>
    <col min="7732" max="7733" width="12.28515625" customWidth="1"/>
    <col min="7734" max="7736" width="12.85546875" customWidth="1"/>
    <col min="7737" max="7738" width="12.28515625" customWidth="1"/>
    <col min="7739" max="7739" width="13.5703125" bestFit="1" customWidth="1"/>
    <col min="7740" max="7741" width="12.28515625" customWidth="1"/>
    <col min="7742" max="7744" width="12.85546875" customWidth="1"/>
    <col min="7745" max="7749" width="12.28515625" customWidth="1"/>
    <col min="7750" max="7752" width="12.85546875" customWidth="1"/>
    <col min="7753" max="7757" width="12.28515625" customWidth="1"/>
    <col min="7758" max="7760" width="12.85546875" customWidth="1"/>
    <col min="7761" max="7765" width="12.28515625" customWidth="1"/>
    <col min="7766" max="7768" width="12.85546875" customWidth="1"/>
    <col min="7769" max="7769" width="14.42578125" bestFit="1" customWidth="1"/>
    <col min="7770" max="7770" width="13.28515625" bestFit="1" customWidth="1"/>
    <col min="7771" max="7772" width="14.42578125" bestFit="1" customWidth="1"/>
    <col min="7773" max="7773" width="12.28515625" customWidth="1"/>
    <col min="7774" max="7774" width="12" customWidth="1"/>
    <col min="7775" max="7776" width="12.85546875" customWidth="1"/>
    <col min="7777" max="7777" width="13.5703125" bestFit="1" customWidth="1"/>
    <col min="7778" max="7780" width="14.42578125" bestFit="1" customWidth="1"/>
    <col min="7781" max="7781" width="12.28515625" customWidth="1"/>
    <col min="7782" max="7782" width="9.7109375" customWidth="1"/>
    <col min="7783" max="7784" width="12.85546875" customWidth="1"/>
    <col min="7785" max="7785" width="13.5703125" bestFit="1" customWidth="1"/>
    <col min="7786" max="7786" width="12.42578125" bestFit="1" customWidth="1"/>
    <col min="7787" max="7788" width="13.5703125" bestFit="1" customWidth="1"/>
    <col min="7789" max="7789" width="12.28515625" customWidth="1"/>
    <col min="7790" max="7792" width="12.85546875" customWidth="1"/>
    <col min="7793" max="7797" width="12.28515625" customWidth="1"/>
    <col min="7798" max="7800" width="12.85546875" customWidth="1"/>
    <col min="7801" max="7801" width="12.28515625" customWidth="1"/>
    <col min="7802" max="7802" width="13.28515625" bestFit="1" customWidth="1"/>
    <col min="7803" max="7804" width="14.42578125" bestFit="1" customWidth="1"/>
    <col min="7805" max="7805" width="12.28515625" customWidth="1"/>
    <col min="7806" max="7808" width="12.85546875" customWidth="1"/>
    <col min="7809" max="7812" width="14.42578125" bestFit="1" customWidth="1"/>
    <col min="7813" max="7813" width="12.28515625" customWidth="1"/>
    <col min="7814" max="7814" width="12.85546875" bestFit="1" customWidth="1"/>
    <col min="7815" max="7816" width="12.85546875" customWidth="1"/>
    <col min="7817" max="7817" width="14.42578125" bestFit="1" customWidth="1"/>
    <col min="7818" max="7820" width="13.5703125" bestFit="1" customWidth="1"/>
    <col min="7821" max="7821" width="12.28515625" customWidth="1"/>
    <col min="7822" max="7822" width="12" customWidth="1"/>
    <col min="7823" max="7824" width="12.85546875" customWidth="1"/>
    <col min="7825" max="7825" width="13.5703125" bestFit="1" customWidth="1"/>
    <col min="7826" max="7828" width="14.42578125" bestFit="1" customWidth="1"/>
    <col min="7829" max="7829" width="12.28515625" customWidth="1"/>
    <col min="7830" max="7830" width="9.7109375" customWidth="1"/>
    <col min="7831" max="7832" width="12.85546875" customWidth="1"/>
    <col min="7833" max="7833" width="13.5703125" bestFit="1" customWidth="1"/>
    <col min="7834" max="7836" width="14.42578125" bestFit="1" customWidth="1"/>
    <col min="7837" max="7852" width="12.28515625" customWidth="1"/>
    <col min="7853" max="7853" width="12.85546875" customWidth="1"/>
    <col min="7854" max="7854" width="12.28515625" customWidth="1"/>
    <col min="7855" max="7855" width="11.42578125" customWidth="1"/>
    <col min="7856" max="7856" width="11.7109375" customWidth="1"/>
    <col min="7857" max="7864" width="12.28515625" customWidth="1"/>
    <col min="7865" max="7867" width="13.5703125" customWidth="1"/>
    <col min="7868" max="7869" width="12.28515625" customWidth="1"/>
    <col min="7870" max="7872" width="13.5703125" customWidth="1"/>
    <col min="7873" max="7874" width="12.28515625" customWidth="1"/>
    <col min="7875" max="7877" width="13.5703125" customWidth="1"/>
    <col min="7878" max="7879" width="12.28515625" customWidth="1"/>
    <col min="7880" max="7882" width="13.5703125" customWidth="1"/>
    <col min="7883" max="7883" width="14.42578125" customWidth="1"/>
    <col min="7884" max="7884" width="12.28515625" customWidth="1"/>
    <col min="7885" max="7887" width="13.5703125" customWidth="1"/>
    <col min="7888" max="7888" width="14.42578125" customWidth="1"/>
    <col min="7889" max="7889" width="12.28515625" customWidth="1"/>
    <col min="7890" max="7890" width="10.28515625" customWidth="1"/>
    <col min="7891" max="7892" width="13.5703125" customWidth="1"/>
    <col min="7893" max="7894" width="12.28515625" customWidth="1"/>
    <col min="7895" max="7897" width="13.5703125" customWidth="1"/>
    <col min="7898" max="7898" width="14.42578125" customWidth="1"/>
    <col min="7899" max="7899" width="12.28515625" customWidth="1"/>
    <col min="7900" max="7902" width="13.5703125" customWidth="1"/>
    <col min="7903" max="7903" width="12.42578125" customWidth="1"/>
    <col min="7904" max="7904" width="12.28515625" customWidth="1"/>
    <col min="7905" max="7905" width="11.28515625" customWidth="1"/>
    <col min="7906" max="7908" width="13.5703125" customWidth="1"/>
    <col min="7909" max="7909" width="12.28515625" customWidth="1"/>
    <col min="7910" max="7910" width="9.140625" customWidth="1"/>
    <col min="7911" max="7913" width="13.5703125" customWidth="1"/>
    <col min="7914" max="7914" width="12.28515625" customWidth="1"/>
    <col min="7915" max="7915" width="6.7109375" customWidth="1"/>
    <col min="7916" max="7918" width="13.5703125" customWidth="1"/>
    <col min="7919" max="7919" width="12.28515625" customWidth="1"/>
    <col min="7920" max="7922" width="13.5703125" customWidth="1"/>
    <col min="7923" max="7924" width="12.28515625" customWidth="1"/>
    <col min="7925" max="7927" width="13.5703125" customWidth="1"/>
    <col min="7928" max="7929" width="12.28515625" customWidth="1"/>
    <col min="7930" max="7932" width="13.5703125" customWidth="1"/>
    <col min="7933" max="7934" width="12.28515625" customWidth="1"/>
    <col min="7935" max="7937" width="13.5703125" customWidth="1"/>
    <col min="7938" max="7938" width="12.42578125" bestFit="1" customWidth="1"/>
    <col min="7939" max="7939" width="12.28515625" customWidth="1"/>
    <col min="7940" max="7940" width="11.28515625" customWidth="1"/>
    <col min="7941" max="7942" width="13.5703125" customWidth="1"/>
    <col min="7943" max="7943" width="13.5703125" bestFit="1" customWidth="1"/>
    <col min="7944" max="7944" width="12.28515625" customWidth="1"/>
    <col min="7945" max="7945" width="9.140625" customWidth="1"/>
    <col min="7946" max="7947" width="13.5703125" customWidth="1"/>
    <col min="7948" max="7948" width="14.42578125" bestFit="1" customWidth="1"/>
    <col min="7949" max="7949" width="12.28515625" customWidth="1"/>
    <col min="7950" max="7952" width="12.85546875" customWidth="1"/>
    <col min="7953" max="7957" width="12.28515625" customWidth="1"/>
    <col min="7958" max="7960" width="12.85546875" customWidth="1"/>
    <col min="7961" max="7965" width="12.28515625" customWidth="1"/>
    <col min="7966" max="7968" width="12.85546875" customWidth="1"/>
    <col min="7969" max="7969" width="14.42578125" bestFit="1" customWidth="1"/>
    <col min="7970" max="7973" width="12.28515625" customWidth="1"/>
    <col min="7974" max="7976" width="12.85546875" customWidth="1"/>
    <col min="7977" max="7978" width="14.42578125" bestFit="1" customWidth="1"/>
    <col min="7979" max="7980" width="13.28515625" bestFit="1" customWidth="1"/>
    <col min="7981" max="7981" width="12.28515625" customWidth="1"/>
    <col min="7982" max="7984" width="12.85546875" customWidth="1"/>
    <col min="7985" max="7987" width="14.42578125" bestFit="1" customWidth="1"/>
    <col min="7988" max="7989" width="12.28515625" customWidth="1"/>
    <col min="7990" max="7992" width="12.85546875" customWidth="1"/>
    <col min="7993" max="7994" width="12.28515625" customWidth="1"/>
    <col min="7995" max="7995" width="13.5703125" bestFit="1" customWidth="1"/>
    <col min="7996" max="7997" width="12.28515625" customWidth="1"/>
    <col min="7998" max="8000" width="12.85546875" customWidth="1"/>
    <col min="8001" max="8005" width="12.28515625" customWidth="1"/>
    <col min="8006" max="8008" width="12.85546875" customWidth="1"/>
    <col min="8009" max="8013" width="12.28515625" customWidth="1"/>
    <col min="8014" max="8016" width="12.85546875" customWidth="1"/>
    <col min="8017" max="8021" width="12.28515625" customWidth="1"/>
    <col min="8022" max="8024" width="12.85546875" customWidth="1"/>
    <col min="8025" max="8025" width="14.42578125" bestFit="1" customWidth="1"/>
    <col min="8026" max="8026" width="13.28515625" bestFit="1" customWidth="1"/>
    <col min="8027" max="8028" width="14.42578125" bestFit="1" customWidth="1"/>
    <col min="8029" max="8029" width="12.28515625" customWidth="1"/>
    <col min="8030" max="8030" width="12" customWidth="1"/>
    <col min="8031" max="8032" width="12.85546875" customWidth="1"/>
    <col min="8033" max="8033" width="13.5703125" bestFit="1" customWidth="1"/>
    <col min="8034" max="8036" width="14.42578125" bestFit="1" customWidth="1"/>
    <col min="8037" max="8037" width="12.28515625" customWidth="1"/>
    <col min="8038" max="8038" width="9.7109375" customWidth="1"/>
    <col min="8039" max="8040" width="12.85546875" customWidth="1"/>
    <col min="8041" max="8041" width="13.5703125" bestFit="1" customWidth="1"/>
    <col min="8042" max="8042" width="12.42578125" bestFit="1" customWidth="1"/>
    <col min="8043" max="8044" width="13.5703125" bestFit="1" customWidth="1"/>
    <col min="8045" max="8045" width="12.28515625" customWidth="1"/>
    <col min="8046" max="8048" width="12.85546875" customWidth="1"/>
    <col min="8049" max="8053" width="12.28515625" customWidth="1"/>
    <col min="8054" max="8056" width="12.85546875" customWidth="1"/>
    <col min="8057" max="8057" width="12.28515625" customWidth="1"/>
    <col min="8058" max="8058" width="13.28515625" bestFit="1" customWidth="1"/>
    <col min="8059" max="8060" width="14.42578125" bestFit="1" customWidth="1"/>
    <col min="8061" max="8061" width="12.28515625" customWidth="1"/>
    <col min="8062" max="8064" width="12.85546875" customWidth="1"/>
    <col min="8065" max="8068" width="14.42578125" bestFit="1" customWidth="1"/>
    <col min="8069" max="8069" width="12.28515625" customWidth="1"/>
    <col min="8070" max="8070" width="12.85546875" bestFit="1" customWidth="1"/>
    <col min="8071" max="8072" width="12.85546875" customWidth="1"/>
    <col min="8073" max="8073" width="14.42578125" bestFit="1" customWidth="1"/>
    <col min="8074" max="8076" width="13.5703125" bestFit="1" customWidth="1"/>
    <col min="8077" max="8077" width="12.28515625" customWidth="1"/>
    <col min="8078" max="8078" width="12" customWidth="1"/>
    <col min="8079" max="8080" width="12.85546875" customWidth="1"/>
    <col min="8081" max="8081" width="13.5703125" bestFit="1" customWidth="1"/>
    <col min="8082" max="8084" width="14.42578125" bestFit="1" customWidth="1"/>
    <col min="8085" max="8085" width="12.28515625" customWidth="1"/>
    <col min="8086" max="8086" width="9.7109375" customWidth="1"/>
    <col min="8087" max="8088" width="12.85546875" customWidth="1"/>
    <col min="8089" max="8089" width="13.5703125" bestFit="1" customWidth="1"/>
    <col min="8090" max="8092" width="14.42578125" bestFit="1" customWidth="1"/>
    <col min="8093" max="8108" width="12.28515625" customWidth="1"/>
    <col min="8109" max="8109" width="12.85546875" customWidth="1"/>
    <col min="8110" max="8110" width="12.28515625" customWidth="1"/>
    <col min="8111" max="8111" width="11.42578125" customWidth="1"/>
    <col min="8112" max="8112" width="11.7109375" customWidth="1"/>
    <col min="8113" max="8120" width="12.28515625" customWidth="1"/>
    <col min="8121" max="8123" width="13.5703125" customWidth="1"/>
    <col min="8124" max="8125" width="12.28515625" customWidth="1"/>
    <col min="8126" max="8128" width="13.5703125" customWidth="1"/>
    <col min="8129" max="8130" width="12.28515625" customWidth="1"/>
    <col min="8131" max="8133" width="13.5703125" customWidth="1"/>
    <col min="8134" max="8135" width="12.28515625" customWidth="1"/>
    <col min="8136" max="8138" width="13.5703125" customWidth="1"/>
    <col min="8139" max="8139" width="14.42578125" customWidth="1"/>
    <col min="8140" max="8140" width="12.28515625" customWidth="1"/>
    <col min="8141" max="8143" width="13.5703125" customWidth="1"/>
    <col min="8144" max="8144" width="14.42578125" customWidth="1"/>
    <col min="8145" max="8145" width="12.28515625" customWidth="1"/>
    <col min="8146" max="8146" width="10.28515625" customWidth="1"/>
    <col min="8147" max="8148" width="13.5703125" customWidth="1"/>
    <col min="8149" max="8150" width="12.28515625" customWidth="1"/>
    <col min="8151" max="8153" width="13.5703125" customWidth="1"/>
    <col min="8154" max="8154" width="14.42578125" customWidth="1"/>
    <col min="8155" max="8155" width="12.28515625" customWidth="1"/>
    <col min="8156" max="8158" width="13.5703125" customWidth="1"/>
    <col min="8159" max="8159" width="12.42578125" customWidth="1"/>
    <col min="8160" max="8160" width="12.28515625" customWidth="1"/>
    <col min="8161" max="8161" width="11.28515625" customWidth="1"/>
    <col min="8162" max="8164" width="13.5703125" customWidth="1"/>
    <col min="8165" max="8165" width="12.28515625" customWidth="1"/>
    <col min="8166" max="8166" width="9.140625" customWidth="1"/>
    <col min="8167" max="8169" width="13.5703125" customWidth="1"/>
    <col min="8170" max="8170" width="12.28515625" customWidth="1"/>
    <col min="8171" max="8171" width="6.7109375" customWidth="1"/>
    <col min="8172" max="8174" width="13.5703125" customWidth="1"/>
    <col min="8175" max="8175" width="12.28515625" customWidth="1"/>
    <col min="8176" max="8178" width="13.5703125" customWidth="1"/>
    <col min="8179" max="8180" width="12.28515625" customWidth="1"/>
    <col min="8181" max="8183" width="13.5703125" customWidth="1"/>
    <col min="8184" max="8185" width="12.28515625" customWidth="1"/>
    <col min="8186" max="8188" width="13.5703125" customWidth="1"/>
    <col min="8189" max="8190" width="12.28515625" customWidth="1"/>
    <col min="8191" max="8193" width="13.5703125" customWidth="1"/>
    <col min="8194" max="8194" width="12.42578125" bestFit="1" customWidth="1"/>
    <col min="8195" max="8195" width="12.28515625" customWidth="1"/>
    <col min="8196" max="8196" width="11.28515625" customWidth="1"/>
    <col min="8197" max="8198" width="13.5703125" customWidth="1"/>
    <col min="8199" max="8199" width="13.5703125" bestFit="1" customWidth="1"/>
    <col min="8200" max="8200" width="12.28515625" customWidth="1"/>
    <col min="8201" max="8201" width="9.140625" customWidth="1"/>
    <col min="8202" max="8203" width="13.5703125" customWidth="1"/>
    <col min="8204" max="8204" width="14.42578125" bestFit="1" customWidth="1"/>
    <col min="8205" max="8205" width="12.28515625" customWidth="1"/>
    <col min="8206" max="8208" width="12.85546875" customWidth="1"/>
    <col min="8209" max="8213" width="12.28515625" customWidth="1"/>
    <col min="8214" max="8216" width="12.85546875" customWidth="1"/>
    <col min="8217" max="8221" width="12.28515625" customWidth="1"/>
    <col min="8222" max="8224" width="12.85546875" customWidth="1"/>
    <col min="8225" max="8225" width="14.42578125" bestFit="1" customWidth="1"/>
    <col min="8226" max="8229" width="12.28515625" customWidth="1"/>
    <col min="8230" max="8232" width="12.85546875" customWidth="1"/>
    <col min="8233" max="8234" width="14.42578125" bestFit="1" customWidth="1"/>
    <col min="8235" max="8236" width="13.28515625" bestFit="1" customWidth="1"/>
    <col min="8237" max="8237" width="12.28515625" customWidth="1"/>
    <col min="8238" max="8240" width="12.85546875" customWidth="1"/>
    <col min="8241" max="8243" width="14.42578125" bestFit="1" customWidth="1"/>
    <col min="8244" max="8245" width="12.28515625" customWidth="1"/>
    <col min="8246" max="8248" width="12.85546875" customWidth="1"/>
    <col min="8249" max="8250" width="12.28515625" customWidth="1"/>
    <col min="8251" max="8251" width="13.5703125" bestFit="1" customWidth="1"/>
    <col min="8252" max="8253" width="12.28515625" customWidth="1"/>
    <col min="8254" max="8256" width="12.85546875" customWidth="1"/>
    <col min="8257" max="8261" width="12.28515625" customWidth="1"/>
    <col min="8262" max="8264" width="12.85546875" customWidth="1"/>
    <col min="8265" max="8269" width="12.28515625" customWidth="1"/>
    <col min="8270" max="8272" width="12.85546875" customWidth="1"/>
    <col min="8273" max="8277" width="12.28515625" customWidth="1"/>
    <col min="8278" max="8280" width="12.85546875" customWidth="1"/>
    <col min="8281" max="8281" width="14.42578125" bestFit="1" customWidth="1"/>
    <col min="8282" max="8282" width="13.28515625" bestFit="1" customWidth="1"/>
    <col min="8283" max="8284" width="14.42578125" bestFit="1" customWidth="1"/>
    <col min="8285" max="8285" width="12.28515625" customWidth="1"/>
    <col min="8286" max="8286" width="12" customWidth="1"/>
    <col min="8287" max="8288" width="12.85546875" customWidth="1"/>
    <col min="8289" max="8289" width="13.5703125" bestFit="1" customWidth="1"/>
    <col min="8290" max="8292" width="14.42578125" bestFit="1" customWidth="1"/>
    <col min="8293" max="8293" width="12.28515625" customWidth="1"/>
    <col min="8294" max="8294" width="9.7109375" customWidth="1"/>
    <col min="8295" max="8296" width="12.85546875" customWidth="1"/>
    <col min="8297" max="8297" width="13.5703125" bestFit="1" customWidth="1"/>
    <col min="8298" max="8298" width="12.42578125" bestFit="1" customWidth="1"/>
    <col min="8299" max="8300" width="13.5703125" bestFit="1" customWidth="1"/>
    <col min="8301" max="8301" width="12.28515625" customWidth="1"/>
    <col min="8302" max="8304" width="12.85546875" customWidth="1"/>
    <col min="8305" max="8309" width="12.28515625" customWidth="1"/>
    <col min="8310" max="8312" width="12.85546875" customWidth="1"/>
    <col min="8313" max="8313" width="12.28515625" customWidth="1"/>
    <col min="8314" max="8314" width="13.28515625" bestFit="1" customWidth="1"/>
    <col min="8315" max="8316" width="14.42578125" bestFit="1" customWidth="1"/>
    <col min="8317" max="8317" width="12.28515625" customWidth="1"/>
    <col min="8318" max="8320" width="12.85546875" customWidth="1"/>
    <col min="8321" max="8324" width="14.42578125" bestFit="1" customWidth="1"/>
    <col min="8325" max="8325" width="12.28515625" customWidth="1"/>
    <col min="8326" max="8326" width="12.85546875" bestFit="1" customWidth="1"/>
    <col min="8327" max="8328" width="12.85546875" customWidth="1"/>
    <col min="8329" max="8329" width="14.42578125" bestFit="1" customWidth="1"/>
    <col min="8330" max="8332" width="13.5703125" bestFit="1" customWidth="1"/>
    <col min="8333" max="8333" width="12.28515625" customWidth="1"/>
    <col min="8334" max="8334" width="12" customWidth="1"/>
    <col min="8335" max="8336" width="12.85546875" customWidth="1"/>
    <col min="8337" max="8337" width="13.5703125" bestFit="1" customWidth="1"/>
    <col min="8338" max="8340" width="14.42578125" bestFit="1" customWidth="1"/>
    <col min="8341" max="8341" width="12.28515625" customWidth="1"/>
    <col min="8342" max="8342" width="9.7109375" customWidth="1"/>
    <col min="8343" max="8344" width="12.85546875" customWidth="1"/>
    <col min="8345" max="8345" width="13.5703125" bestFit="1" customWidth="1"/>
    <col min="8346" max="8348" width="14.42578125" bestFit="1" customWidth="1"/>
    <col min="8349" max="8364" width="12.28515625" customWidth="1"/>
    <col min="8365" max="8365" width="12.85546875" customWidth="1"/>
    <col min="8366" max="8366" width="12.28515625" customWidth="1"/>
    <col min="8367" max="8367" width="11.42578125" customWidth="1"/>
    <col min="8368" max="8368" width="11.7109375" customWidth="1"/>
    <col min="8369" max="8376" width="12.28515625" customWidth="1"/>
    <col min="8377" max="8379" width="13.5703125" customWidth="1"/>
    <col min="8380" max="8381" width="12.28515625" customWidth="1"/>
    <col min="8382" max="8384" width="13.5703125" customWidth="1"/>
    <col min="8385" max="8386" width="12.28515625" customWidth="1"/>
    <col min="8387" max="8389" width="13.5703125" customWidth="1"/>
    <col min="8390" max="8391" width="12.28515625" customWidth="1"/>
    <col min="8392" max="8394" width="13.5703125" customWidth="1"/>
    <col min="8395" max="8395" width="14.42578125" customWidth="1"/>
    <col min="8396" max="8396" width="12.28515625" customWidth="1"/>
    <col min="8397" max="8399" width="13.5703125" customWidth="1"/>
    <col min="8400" max="8400" width="14.42578125" customWidth="1"/>
    <col min="8401" max="8401" width="12.28515625" customWidth="1"/>
    <col min="8402" max="8402" width="10.28515625" customWidth="1"/>
    <col min="8403" max="8404" width="13.5703125" customWidth="1"/>
    <col min="8405" max="8406" width="12.28515625" customWidth="1"/>
    <col min="8407" max="8409" width="13.5703125" customWidth="1"/>
    <col min="8410" max="8410" width="14.42578125" customWidth="1"/>
    <col min="8411" max="8411" width="12.28515625" customWidth="1"/>
    <col min="8412" max="8414" width="13.5703125" customWidth="1"/>
    <col min="8415" max="8415" width="12.42578125" customWidth="1"/>
    <col min="8416" max="8416" width="12.28515625" customWidth="1"/>
    <col min="8417" max="8417" width="11.28515625" customWidth="1"/>
    <col min="8418" max="8420" width="13.5703125" customWidth="1"/>
    <col min="8421" max="8421" width="12.28515625" customWidth="1"/>
    <col min="8422" max="8422" width="9.140625" customWidth="1"/>
    <col min="8423" max="8425" width="13.5703125" customWidth="1"/>
    <col min="8426" max="8426" width="12.28515625" customWidth="1"/>
    <col min="8427" max="8427" width="6.7109375" customWidth="1"/>
    <col min="8428" max="8430" width="13.5703125" customWidth="1"/>
    <col min="8431" max="8431" width="12.28515625" customWidth="1"/>
    <col min="8432" max="8434" width="13.5703125" customWidth="1"/>
    <col min="8435" max="8436" width="12.28515625" customWidth="1"/>
    <col min="8437" max="8439" width="13.5703125" customWidth="1"/>
    <col min="8440" max="8441" width="12.28515625" customWidth="1"/>
    <col min="8442" max="8444" width="13.5703125" customWidth="1"/>
    <col min="8445" max="8446" width="12.28515625" customWidth="1"/>
    <col min="8447" max="8449" width="13.5703125" customWidth="1"/>
    <col min="8450" max="8450" width="12.42578125" bestFit="1" customWidth="1"/>
    <col min="8451" max="8451" width="12.28515625" customWidth="1"/>
    <col min="8452" max="8452" width="11.28515625" customWidth="1"/>
    <col min="8453" max="8454" width="13.5703125" customWidth="1"/>
    <col min="8455" max="8455" width="13.5703125" bestFit="1" customWidth="1"/>
    <col min="8456" max="8456" width="12.28515625" customWidth="1"/>
    <col min="8457" max="8457" width="9.140625" customWidth="1"/>
    <col min="8458" max="8459" width="13.5703125" customWidth="1"/>
    <col min="8460" max="8460" width="14.42578125" bestFit="1" customWidth="1"/>
    <col min="8461" max="8461" width="12.28515625" customWidth="1"/>
    <col min="8462" max="8464" width="12.85546875" customWidth="1"/>
    <col min="8465" max="8469" width="12.28515625" customWidth="1"/>
    <col min="8470" max="8472" width="12.85546875" customWidth="1"/>
    <col min="8473" max="8477" width="12.28515625" customWidth="1"/>
    <col min="8478" max="8480" width="12.85546875" customWidth="1"/>
    <col min="8481" max="8481" width="14.42578125" bestFit="1" customWidth="1"/>
    <col min="8482" max="8485" width="12.28515625" customWidth="1"/>
    <col min="8486" max="8488" width="12.85546875" customWidth="1"/>
    <col min="8489" max="8490" width="14.42578125" bestFit="1" customWidth="1"/>
    <col min="8491" max="8492" width="13.28515625" bestFit="1" customWidth="1"/>
    <col min="8493" max="8493" width="12.28515625" customWidth="1"/>
    <col min="8494" max="8496" width="12.85546875" customWidth="1"/>
    <col min="8497" max="8499" width="14.42578125" bestFit="1" customWidth="1"/>
    <col min="8500" max="8501" width="12.28515625" customWidth="1"/>
    <col min="8502" max="8504" width="12.85546875" customWidth="1"/>
    <col min="8505" max="8506" width="12.28515625" customWidth="1"/>
    <col min="8507" max="8507" width="13.5703125" bestFit="1" customWidth="1"/>
    <col min="8508" max="8509" width="12.28515625" customWidth="1"/>
    <col min="8510" max="8512" width="12.85546875" customWidth="1"/>
    <col min="8513" max="8517" width="12.28515625" customWidth="1"/>
    <col min="8518" max="8520" width="12.85546875" customWidth="1"/>
    <col min="8521" max="8525" width="12.28515625" customWidth="1"/>
    <col min="8526" max="8528" width="12.85546875" customWidth="1"/>
    <col min="8529" max="8533" width="12.28515625" customWidth="1"/>
    <col min="8534" max="8536" width="12.85546875" customWidth="1"/>
    <col min="8537" max="8537" width="14.42578125" bestFit="1" customWidth="1"/>
    <col min="8538" max="8538" width="13.28515625" bestFit="1" customWidth="1"/>
    <col min="8539" max="8540" width="14.42578125" bestFit="1" customWidth="1"/>
    <col min="8541" max="8541" width="12.28515625" customWidth="1"/>
    <col min="8542" max="8542" width="12" customWidth="1"/>
    <col min="8543" max="8544" width="12.85546875" customWidth="1"/>
    <col min="8545" max="8545" width="13.5703125" bestFit="1" customWidth="1"/>
    <col min="8546" max="8548" width="14.42578125" bestFit="1" customWidth="1"/>
    <col min="8549" max="8549" width="12.28515625" customWidth="1"/>
    <col min="8550" max="8550" width="9.7109375" customWidth="1"/>
    <col min="8551" max="8552" width="12.85546875" customWidth="1"/>
    <col min="8553" max="8553" width="13.5703125" bestFit="1" customWidth="1"/>
    <col min="8554" max="8554" width="12.42578125" bestFit="1" customWidth="1"/>
    <col min="8555" max="8556" width="13.5703125" bestFit="1" customWidth="1"/>
    <col min="8557" max="8557" width="12.28515625" customWidth="1"/>
    <col min="8558" max="8560" width="12.85546875" customWidth="1"/>
    <col min="8561" max="8565" width="12.28515625" customWidth="1"/>
    <col min="8566" max="8568" width="12.85546875" customWidth="1"/>
    <col min="8569" max="8569" width="12.28515625" customWidth="1"/>
    <col min="8570" max="8570" width="13.28515625" bestFit="1" customWidth="1"/>
    <col min="8571" max="8572" width="14.42578125" bestFit="1" customWidth="1"/>
    <col min="8573" max="8573" width="12.28515625" customWidth="1"/>
    <col min="8574" max="8576" width="12.85546875" customWidth="1"/>
    <col min="8577" max="8580" width="14.42578125" bestFit="1" customWidth="1"/>
    <col min="8581" max="8581" width="12.28515625" customWidth="1"/>
    <col min="8582" max="8582" width="12.85546875" bestFit="1" customWidth="1"/>
    <col min="8583" max="8584" width="12.85546875" customWidth="1"/>
    <col min="8585" max="8585" width="14.42578125" bestFit="1" customWidth="1"/>
    <col min="8586" max="8588" width="13.5703125" bestFit="1" customWidth="1"/>
    <col min="8589" max="8589" width="12.28515625" customWidth="1"/>
    <col min="8590" max="8590" width="12" customWidth="1"/>
    <col min="8591" max="8592" width="12.85546875" customWidth="1"/>
    <col min="8593" max="8593" width="13.5703125" bestFit="1" customWidth="1"/>
    <col min="8594" max="8596" width="14.42578125" bestFit="1" customWidth="1"/>
    <col min="8597" max="8597" width="12.28515625" customWidth="1"/>
    <col min="8598" max="8598" width="9.7109375" customWidth="1"/>
    <col min="8599" max="8600" width="12.85546875" customWidth="1"/>
    <col min="8601" max="8601" width="13.5703125" bestFit="1" customWidth="1"/>
    <col min="8602" max="8604" width="14.42578125" bestFit="1" customWidth="1"/>
    <col min="8605" max="8620" width="12.28515625" customWidth="1"/>
    <col min="8621" max="8621" width="12.85546875" customWidth="1"/>
    <col min="8622" max="8622" width="12.28515625" customWidth="1"/>
    <col min="8623" max="8623" width="11.42578125" customWidth="1"/>
    <col min="8624" max="8624" width="11.7109375" customWidth="1"/>
    <col min="8625" max="8632" width="12.28515625" customWidth="1"/>
    <col min="8633" max="8635" width="13.5703125" customWidth="1"/>
    <col min="8636" max="8637" width="12.28515625" customWidth="1"/>
    <col min="8638" max="8640" width="13.5703125" customWidth="1"/>
    <col min="8641" max="8642" width="12.28515625" customWidth="1"/>
    <col min="8643" max="8645" width="13.5703125" customWidth="1"/>
    <col min="8646" max="8647" width="12.28515625" customWidth="1"/>
    <col min="8648" max="8650" width="13.5703125" customWidth="1"/>
    <col min="8651" max="8651" width="14.42578125" customWidth="1"/>
    <col min="8652" max="8652" width="12.28515625" customWidth="1"/>
    <col min="8653" max="8655" width="13.5703125" customWidth="1"/>
    <col min="8656" max="8656" width="14.42578125" customWidth="1"/>
    <col min="8657" max="8657" width="12.28515625" customWidth="1"/>
    <col min="8658" max="8658" width="10.28515625" customWidth="1"/>
    <col min="8659" max="8660" width="13.5703125" customWidth="1"/>
    <col min="8661" max="8662" width="12.28515625" customWidth="1"/>
    <col min="8663" max="8665" width="13.5703125" customWidth="1"/>
    <col min="8666" max="8666" width="14.42578125" customWidth="1"/>
    <col min="8667" max="8667" width="12.28515625" customWidth="1"/>
    <col min="8668" max="8670" width="13.5703125" customWidth="1"/>
    <col min="8671" max="8671" width="12.42578125" customWidth="1"/>
    <col min="8672" max="8672" width="12.28515625" customWidth="1"/>
    <col min="8673" max="8673" width="11.28515625" customWidth="1"/>
    <col min="8674" max="8676" width="13.5703125" customWidth="1"/>
    <col min="8677" max="8677" width="12.28515625" customWidth="1"/>
    <col min="8678" max="8678" width="9.140625" customWidth="1"/>
    <col min="8679" max="8681" width="13.5703125" customWidth="1"/>
    <col min="8682" max="8682" width="12.28515625" customWidth="1"/>
    <col min="8683" max="8683" width="6.7109375" customWidth="1"/>
    <col min="8684" max="8686" width="13.5703125" customWidth="1"/>
    <col min="8687" max="8687" width="12.28515625" customWidth="1"/>
    <col min="8688" max="8690" width="13.5703125" customWidth="1"/>
    <col min="8691" max="8692" width="12.28515625" customWidth="1"/>
    <col min="8693" max="8695" width="13.5703125" customWidth="1"/>
    <col min="8696" max="8697" width="12.28515625" customWidth="1"/>
    <col min="8698" max="8700" width="13.5703125" customWidth="1"/>
    <col min="8701" max="8702" width="12.28515625" customWidth="1"/>
    <col min="8703" max="8705" width="13.5703125" customWidth="1"/>
    <col min="8706" max="8706" width="12.42578125" bestFit="1" customWidth="1"/>
    <col min="8707" max="8707" width="12.28515625" customWidth="1"/>
    <col min="8708" max="8708" width="11.28515625" customWidth="1"/>
    <col min="8709" max="8710" width="13.5703125" customWidth="1"/>
    <col min="8711" max="8711" width="13.5703125" bestFit="1" customWidth="1"/>
    <col min="8712" max="8712" width="12.28515625" customWidth="1"/>
    <col min="8713" max="8713" width="9.140625" customWidth="1"/>
    <col min="8714" max="8715" width="13.5703125" customWidth="1"/>
    <col min="8716" max="8716" width="14.42578125" bestFit="1" customWidth="1"/>
    <col min="8717" max="8717" width="12.28515625" customWidth="1"/>
    <col min="8718" max="8720" width="12.85546875" customWidth="1"/>
    <col min="8721" max="8725" width="12.28515625" customWidth="1"/>
    <col min="8726" max="8728" width="12.85546875" customWidth="1"/>
    <col min="8729" max="8733" width="12.28515625" customWidth="1"/>
    <col min="8734" max="8736" width="12.85546875" customWidth="1"/>
    <col min="8737" max="8737" width="14.42578125" bestFit="1" customWidth="1"/>
    <col min="8738" max="8741" width="12.28515625" customWidth="1"/>
    <col min="8742" max="8744" width="12.85546875" customWidth="1"/>
    <col min="8745" max="8746" width="14.42578125" bestFit="1" customWidth="1"/>
    <col min="8747" max="8748" width="13.28515625" bestFit="1" customWidth="1"/>
    <col min="8749" max="8749" width="12.28515625" customWidth="1"/>
    <col min="8750" max="8752" width="12.85546875" customWidth="1"/>
    <col min="8753" max="8755" width="14.42578125" bestFit="1" customWidth="1"/>
    <col min="8756" max="8757" width="12.28515625" customWidth="1"/>
    <col min="8758" max="8760" width="12.85546875" customWidth="1"/>
    <col min="8761" max="8762" width="12.28515625" customWidth="1"/>
    <col min="8763" max="8763" width="13.5703125" bestFit="1" customWidth="1"/>
    <col min="8764" max="8765" width="12.28515625" customWidth="1"/>
    <col min="8766" max="8768" width="12.85546875" customWidth="1"/>
    <col min="8769" max="8773" width="12.28515625" customWidth="1"/>
    <col min="8774" max="8776" width="12.85546875" customWidth="1"/>
    <col min="8777" max="8781" width="12.28515625" customWidth="1"/>
    <col min="8782" max="8784" width="12.85546875" customWidth="1"/>
    <col min="8785" max="8789" width="12.28515625" customWidth="1"/>
    <col min="8790" max="8792" width="12.85546875" customWidth="1"/>
    <col min="8793" max="8793" width="14.42578125" bestFit="1" customWidth="1"/>
    <col min="8794" max="8794" width="13.28515625" bestFit="1" customWidth="1"/>
    <col min="8795" max="8796" width="14.42578125" bestFit="1" customWidth="1"/>
    <col min="8797" max="8797" width="12.28515625" customWidth="1"/>
    <col min="8798" max="8798" width="12" customWidth="1"/>
    <col min="8799" max="8800" width="12.85546875" customWidth="1"/>
    <col min="8801" max="8801" width="13.5703125" bestFit="1" customWidth="1"/>
    <col min="8802" max="8804" width="14.42578125" bestFit="1" customWidth="1"/>
    <col min="8805" max="8805" width="12.28515625" customWidth="1"/>
    <col min="8806" max="8806" width="9.7109375" customWidth="1"/>
    <col min="8807" max="8808" width="12.85546875" customWidth="1"/>
    <col min="8809" max="8809" width="13.5703125" bestFit="1" customWidth="1"/>
    <col min="8810" max="8810" width="12.42578125" bestFit="1" customWidth="1"/>
    <col min="8811" max="8812" width="13.5703125" bestFit="1" customWidth="1"/>
    <col min="8813" max="8813" width="12.28515625" customWidth="1"/>
    <col min="8814" max="8816" width="12.85546875" customWidth="1"/>
    <col min="8817" max="8821" width="12.28515625" customWidth="1"/>
    <col min="8822" max="8824" width="12.85546875" customWidth="1"/>
    <col min="8825" max="8825" width="12.28515625" customWidth="1"/>
    <col min="8826" max="8826" width="13.28515625" bestFit="1" customWidth="1"/>
    <col min="8827" max="8828" width="14.42578125" bestFit="1" customWidth="1"/>
    <col min="8829" max="8829" width="12.28515625" customWidth="1"/>
    <col min="8830" max="8832" width="12.85546875" customWidth="1"/>
    <col min="8833" max="8836" width="14.42578125" bestFit="1" customWidth="1"/>
    <col min="8837" max="8837" width="12.28515625" customWidth="1"/>
    <col min="8838" max="8838" width="12.85546875" bestFit="1" customWidth="1"/>
    <col min="8839" max="8840" width="12.85546875" customWidth="1"/>
    <col min="8841" max="8841" width="14.42578125" bestFit="1" customWidth="1"/>
    <col min="8842" max="8844" width="13.5703125" bestFit="1" customWidth="1"/>
    <col min="8845" max="8845" width="12.28515625" customWidth="1"/>
    <col min="8846" max="8846" width="12" customWidth="1"/>
    <col min="8847" max="8848" width="12.85546875" customWidth="1"/>
    <col min="8849" max="8849" width="13.5703125" bestFit="1" customWidth="1"/>
    <col min="8850" max="8852" width="14.42578125" bestFit="1" customWidth="1"/>
    <col min="8853" max="8853" width="12.28515625" customWidth="1"/>
    <col min="8854" max="8854" width="9.7109375" customWidth="1"/>
    <col min="8855" max="8856" width="12.85546875" customWidth="1"/>
    <col min="8857" max="8857" width="13.5703125" bestFit="1" customWidth="1"/>
    <col min="8858" max="8860" width="14.42578125" bestFit="1" customWidth="1"/>
    <col min="8861" max="8876" width="12.28515625" customWidth="1"/>
    <col min="8877" max="8877" width="12.85546875" customWidth="1"/>
    <col min="8878" max="8878" width="12.28515625" customWidth="1"/>
    <col min="8879" max="8879" width="11.42578125" customWidth="1"/>
    <col min="8880" max="8880" width="11.7109375" customWidth="1"/>
    <col min="8881" max="8888" width="12.28515625" customWidth="1"/>
    <col min="8889" max="8891" width="13.5703125" customWidth="1"/>
    <col min="8892" max="8893" width="12.28515625" customWidth="1"/>
    <col min="8894" max="8896" width="13.5703125" customWidth="1"/>
    <col min="8897" max="8898" width="12.28515625" customWidth="1"/>
    <col min="8899" max="8901" width="13.5703125" customWidth="1"/>
    <col min="8902" max="8903" width="12.28515625" customWidth="1"/>
    <col min="8904" max="8906" width="13.5703125" customWidth="1"/>
    <col min="8907" max="8907" width="14.42578125" customWidth="1"/>
    <col min="8908" max="8908" width="12.28515625" customWidth="1"/>
    <col min="8909" max="8911" width="13.5703125" customWidth="1"/>
    <col min="8912" max="8912" width="14.42578125" customWidth="1"/>
    <col min="8913" max="8913" width="12.28515625" customWidth="1"/>
    <col min="8914" max="8914" width="10.28515625" customWidth="1"/>
    <col min="8915" max="8916" width="13.5703125" customWidth="1"/>
    <col min="8917" max="8918" width="12.28515625" customWidth="1"/>
    <col min="8919" max="8921" width="13.5703125" customWidth="1"/>
    <col min="8922" max="8922" width="14.42578125" customWidth="1"/>
    <col min="8923" max="8923" width="12.28515625" customWidth="1"/>
    <col min="8924" max="8926" width="13.5703125" customWidth="1"/>
    <col min="8927" max="8927" width="12.42578125" customWidth="1"/>
    <col min="8928" max="8928" width="12.28515625" customWidth="1"/>
    <col min="8929" max="8929" width="11.28515625" customWidth="1"/>
    <col min="8930" max="8932" width="13.5703125" customWidth="1"/>
    <col min="8933" max="8933" width="12.28515625" customWidth="1"/>
    <col min="8934" max="8934" width="9.140625" customWidth="1"/>
    <col min="8935" max="8937" width="13.5703125" customWidth="1"/>
    <col min="8938" max="8938" width="12.28515625" customWidth="1"/>
    <col min="8939" max="8939" width="6.7109375" customWidth="1"/>
    <col min="8940" max="8942" width="13.5703125" customWidth="1"/>
    <col min="8943" max="8943" width="12.28515625" customWidth="1"/>
    <col min="8944" max="8946" width="13.5703125" customWidth="1"/>
    <col min="8947" max="8948" width="12.28515625" customWidth="1"/>
    <col min="8949" max="8951" width="13.5703125" customWidth="1"/>
    <col min="8952" max="8953" width="12.28515625" customWidth="1"/>
    <col min="8954" max="8956" width="13.5703125" customWidth="1"/>
    <col min="8957" max="8958" width="12.28515625" customWidth="1"/>
    <col min="8959" max="8961" width="13.5703125" customWidth="1"/>
    <col min="8962" max="8962" width="12.42578125" bestFit="1" customWidth="1"/>
    <col min="8963" max="8963" width="12.28515625" customWidth="1"/>
    <col min="8964" max="8964" width="11.28515625" customWidth="1"/>
    <col min="8965" max="8966" width="13.5703125" customWidth="1"/>
    <col min="8967" max="8967" width="13.5703125" bestFit="1" customWidth="1"/>
    <col min="8968" max="8968" width="12.28515625" customWidth="1"/>
    <col min="8969" max="8969" width="9.140625" customWidth="1"/>
    <col min="8970" max="8971" width="13.5703125" customWidth="1"/>
    <col min="8972" max="8972" width="14.42578125" bestFit="1" customWidth="1"/>
    <col min="8973" max="8973" width="12.28515625" customWidth="1"/>
    <col min="8974" max="8976" width="12.85546875" customWidth="1"/>
    <col min="8977" max="8981" width="12.28515625" customWidth="1"/>
    <col min="8982" max="8984" width="12.85546875" customWidth="1"/>
    <col min="8985" max="8989" width="12.28515625" customWidth="1"/>
    <col min="8990" max="8992" width="12.85546875" customWidth="1"/>
    <col min="8993" max="8993" width="14.42578125" bestFit="1" customWidth="1"/>
    <col min="8994" max="8997" width="12.28515625" customWidth="1"/>
    <col min="8998" max="9000" width="12.85546875" customWidth="1"/>
    <col min="9001" max="9002" width="14.42578125" bestFit="1" customWidth="1"/>
    <col min="9003" max="9004" width="13.28515625" bestFit="1" customWidth="1"/>
    <col min="9005" max="9005" width="12.28515625" customWidth="1"/>
    <col min="9006" max="9008" width="12.85546875" customWidth="1"/>
    <col min="9009" max="9011" width="14.42578125" bestFit="1" customWidth="1"/>
    <col min="9012" max="9013" width="12.28515625" customWidth="1"/>
    <col min="9014" max="9016" width="12.85546875" customWidth="1"/>
    <col min="9017" max="9018" width="12.28515625" customWidth="1"/>
    <col min="9019" max="9019" width="13.5703125" bestFit="1" customWidth="1"/>
    <col min="9020" max="9021" width="12.28515625" customWidth="1"/>
    <col min="9022" max="9024" width="12.85546875" customWidth="1"/>
    <col min="9025" max="9029" width="12.28515625" customWidth="1"/>
    <col min="9030" max="9032" width="12.85546875" customWidth="1"/>
    <col min="9033" max="9037" width="12.28515625" customWidth="1"/>
    <col min="9038" max="9040" width="12.85546875" customWidth="1"/>
    <col min="9041" max="9045" width="12.28515625" customWidth="1"/>
    <col min="9046" max="9048" width="12.85546875" customWidth="1"/>
    <col min="9049" max="9049" width="14.42578125" bestFit="1" customWidth="1"/>
    <col min="9050" max="9050" width="13.28515625" bestFit="1" customWidth="1"/>
    <col min="9051" max="9052" width="14.42578125" bestFit="1" customWidth="1"/>
    <col min="9053" max="9053" width="12.28515625" customWidth="1"/>
    <col min="9054" max="9054" width="12" customWidth="1"/>
    <col min="9055" max="9056" width="12.85546875" customWidth="1"/>
    <col min="9057" max="9057" width="13.5703125" bestFit="1" customWidth="1"/>
    <col min="9058" max="9060" width="14.42578125" bestFit="1" customWidth="1"/>
    <col min="9061" max="9061" width="12.28515625" customWidth="1"/>
    <col min="9062" max="9062" width="9.7109375" customWidth="1"/>
    <col min="9063" max="9064" width="12.85546875" customWidth="1"/>
    <col min="9065" max="9065" width="13.5703125" bestFit="1" customWidth="1"/>
    <col min="9066" max="9066" width="12.42578125" bestFit="1" customWidth="1"/>
    <col min="9067" max="9068" width="13.5703125" bestFit="1" customWidth="1"/>
    <col min="9069" max="9069" width="12.28515625" customWidth="1"/>
    <col min="9070" max="9072" width="12.85546875" customWidth="1"/>
    <col min="9073" max="9077" width="12.28515625" customWidth="1"/>
    <col min="9078" max="9080" width="12.85546875" customWidth="1"/>
    <col min="9081" max="9081" width="12.28515625" customWidth="1"/>
    <col min="9082" max="9082" width="13.28515625" bestFit="1" customWidth="1"/>
    <col min="9083" max="9084" width="14.42578125" bestFit="1" customWidth="1"/>
    <col min="9085" max="9085" width="12.28515625" customWidth="1"/>
    <col min="9086" max="9088" width="12.85546875" customWidth="1"/>
    <col min="9089" max="9092" width="14.42578125" bestFit="1" customWidth="1"/>
    <col min="9093" max="9093" width="12.28515625" customWidth="1"/>
    <col min="9094" max="9094" width="12.85546875" bestFit="1" customWidth="1"/>
    <col min="9095" max="9096" width="12.85546875" customWidth="1"/>
    <col min="9097" max="9097" width="14.42578125" bestFit="1" customWidth="1"/>
    <col min="9098" max="9100" width="13.5703125" bestFit="1" customWidth="1"/>
    <col min="9101" max="9101" width="12.28515625" customWidth="1"/>
    <col min="9102" max="9102" width="12" customWidth="1"/>
    <col min="9103" max="9104" width="12.85546875" customWidth="1"/>
    <col min="9105" max="9105" width="13.5703125" bestFit="1" customWidth="1"/>
    <col min="9106" max="9108" width="14.42578125" bestFit="1" customWidth="1"/>
    <col min="9109" max="9109" width="12.28515625" customWidth="1"/>
    <col min="9110" max="9110" width="9.7109375" customWidth="1"/>
    <col min="9111" max="9112" width="12.85546875" customWidth="1"/>
    <col min="9113" max="9113" width="13.5703125" bestFit="1" customWidth="1"/>
    <col min="9114" max="9116" width="14.42578125" bestFit="1" customWidth="1"/>
    <col min="9117" max="9132" width="12.28515625" customWidth="1"/>
    <col min="9133" max="9133" width="12.85546875" customWidth="1"/>
    <col min="9134" max="9134" width="12.28515625" customWidth="1"/>
    <col min="9135" max="9135" width="11.42578125" customWidth="1"/>
    <col min="9136" max="9136" width="11.7109375" customWidth="1"/>
    <col min="9137" max="9144" width="12.28515625" customWidth="1"/>
    <col min="9145" max="9147" width="13.5703125" customWidth="1"/>
    <col min="9148" max="9149" width="12.28515625" customWidth="1"/>
    <col min="9150" max="9152" width="13.5703125" customWidth="1"/>
    <col min="9153" max="9154" width="12.28515625" customWidth="1"/>
    <col min="9155" max="9157" width="13.5703125" customWidth="1"/>
    <col min="9158" max="9159" width="12.28515625" customWidth="1"/>
    <col min="9160" max="9162" width="13.5703125" customWidth="1"/>
    <col min="9163" max="9163" width="14.42578125" customWidth="1"/>
    <col min="9164" max="9164" width="12.28515625" customWidth="1"/>
    <col min="9165" max="9167" width="13.5703125" customWidth="1"/>
    <col min="9168" max="9168" width="14.42578125" customWidth="1"/>
    <col min="9169" max="9169" width="12.28515625" customWidth="1"/>
    <col min="9170" max="9170" width="10.28515625" customWidth="1"/>
    <col min="9171" max="9172" width="13.5703125" customWidth="1"/>
    <col min="9173" max="9174" width="12.28515625" customWidth="1"/>
    <col min="9175" max="9177" width="13.5703125" customWidth="1"/>
    <col min="9178" max="9178" width="14.42578125" customWidth="1"/>
    <col min="9179" max="9179" width="12.28515625" customWidth="1"/>
    <col min="9180" max="9182" width="13.5703125" customWidth="1"/>
    <col min="9183" max="9183" width="12.42578125" customWidth="1"/>
    <col min="9184" max="9184" width="12.28515625" customWidth="1"/>
    <col min="9185" max="9185" width="11.28515625" customWidth="1"/>
    <col min="9186" max="9188" width="13.5703125" customWidth="1"/>
    <col min="9189" max="9189" width="12.28515625" customWidth="1"/>
    <col min="9190" max="9190" width="9.140625" customWidth="1"/>
    <col min="9191" max="9193" width="13.5703125" customWidth="1"/>
    <col min="9194" max="9194" width="12.28515625" customWidth="1"/>
    <col min="9195" max="9195" width="6.7109375" customWidth="1"/>
    <col min="9196" max="9198" width="13.5703125" customWidth="1"/>
    <col min="9199" max="9199" width="12.28515625" customWidth="1"/>
    <col min="9200" max="9202" width="13.5703125" customWidth="1"/>
    <col min="9203" max="9204" width="12.28515625" customWidth="1"/>
    <col min="9205" max="9207" width="13.5703125" customWidth="1"/>
    <col min="9208" max="9209" width="12.28515625" customWidth="1"/>
    <col min="9210" max="9212" width="13.5703125" customWidth="1"/>
    <col min="9213" max="9214" width="12.28515625" customWidth="1"/>
    <col min="9215" max="9217" width="13.5703125" customWidth="1"/>
    <col min="9218" max="9218" width="12.42578125" bestFit="1" customWidth="1"/>
    <col min="9219" max="9219" width="12.28515625" customWidth="1"/>
    <col min="9220" max="9220" width="11.28515625" customWidth="1"/>
    <col min="9221" max="9222" width="13.5703125" customWidth="1"/>
    <col min="9223" max="9223" width="13.5703125" bestFit="1" customWidth="1"/>
    <col min="9224" max="9224" width="12.28515625" customWidth="1"/>
    <col min="9225" max="9225" width="9.140625" customWidth="1"/>
    <col min="9226" max="9227" width="13.5703125" customWidth="1"/>
    <col min="9228" max="9228" width="14.42578125" bestFit="1" customWidth="1"/>
    <col min="9229" max="9229" width="12.28515625" customWidth="1"/>
    <col min="9230" max="9232" width="12.85546875" customWidth="1"/>
    <col min="9233" max="9237" width="12.28515625" customWidth="1"/>
    <col min="9238" max="9240" width="12.85546875" customWidth="1"/>
    <col min="9241" max="9245" width="12.28515625" customWidth="1"/>
    <col min="9246" max="9248" width="12.85546875" customWidth="1"/>
    <col min="9249" max="9249" width="14.42578125" bestFit="1" customWidth="1"/>
    <col min="9250" max="9253" width="12.28515625" customWidth="1"/>
    <col min="9254" max="9256" width="12.85546875" customWidth="1"/>
    <col min="9257" max="9258" width="14.42578125" bestFit="1" customWidth="1"/>
    <col min="9259" max="9260" width="13.28515625" bestFit="1" customWidth="1"/>
    <col min="9261" max="9261" width="12.28515625" customWidth="1"/>
    <col min="9262" max="9264" width="12.85546875" customWidth="1"/>
    <col min="9265" max="9267" width="14.42578125" bestFit="1" customWidth="1"/>
    <col min="9268" max="9269" width="12.28515625" customWidth="1"/>
    <col min="9270" max="9272" width="12.85546875" customWidth="1"/>
    <col min="9273" max="9274" width="12.28515625" customWidth="1"/>
    <col min="9275" max="9275" width="13.5703125" bestFit="1" customWidth="1"/>
    <col min="9276" max="9277" width="12.28515625" customWidth="1"/>
    <col min="9278" max="9280" width="12.85546875" customWidth="1"/>
    <col min="9281" max="9285" width="12.28515625" customWidth="1"/>
    <col min="9286" max="9288" width="12.85546875" customWidth="1"/>
    <col min="9289" max="9293" width="12.28515625" customWidth="1"/>
    <col min="9294" max="9296" width="12.85546875" customWidth="1"/>
    <col min="9297" max="9301" width="12.28515625" customWidth="1"/>
    <col min="9302" max="9304" width="12.85546875" customWidth="1"/>
    <col min="9305" max="9305" width="14.42578125" bestFit="1" customWidth="1"/>
    <col min="9306" max="9306" width="13.28515625" bestFit="1" customWidth="1"/>
    <col min="9307" max="9308" width="14.42578125" bestFit="1" customWidth="1"/>
    <col min="9309" max="9309" width="12.28515625" customWidth="1"/>
    <col min="9310" max="9310" width="12" customWidth="1"/>
    <col min="9311" max="9312" width="12.85546875" customWidth="1"/>
    <col min="9313" max="9313" width="13.5703125" bestFit="1" customWidth="1"/>
    <col min="9314" max="9316" width="14.42578125" bestFit="1" customWidth="1"/>
    <col min="9317" max="9317" width="12.28515625" customWidth="1"/>
    <col min="9318" max="9318" width="9.7109375" customWidth="1"/>
    <col min="9319" max="9320" width="12.85546875" customWidth="1"/>
    <col min="9321" max="9321" width="13.5703125" bestFit="1" customWidth="1"/>
    <col min="9322" max="9322" width="12.42578125" bestFit="1" customWidth="1"/>
    <col min="9323" max="9324" width="13.5703125" bestFit="1" customWidth="1"/>
    <col min="9325" max="9325" width="12.28515625" customWidth="1"/>
    <col min="9326" max="9328" width="12.85546875" customWidth="1"/>
    <col min="9329" max="9333" width="12.28515625" customWidth="1"/>
    <col min="9334" max="9336" width="12.85546875" customWidth="1"/>
    <col min="9337" max="9337" width="12.28515625" customWidth="1"/>
    <col min="9338" max="9338" width="13.28515625" bestFit="1" customWidth="1"/>
    <col min="9339" max="9340" width="14.42578125" bestFit="1" customWidth="1"/>
    <col min="9341" max="9341" width="12.28515625" customWidth="1"/>
    <col min="9342" max="9344" width="12.85546875" customWidth="1"/>
    <col min="9345" max="9348" width="14.42578125" bestFit="1" customWidth="1"/>
    <col min="9349" max="9349" width="12.28515625" customWidth="1"/>
    <col min="9350" max="9350" width="12.85546875" bestFit="1" customWidth="1"/>
    <col min="9351" max="9352" width="12.85546875" customWidth="1"/>
    <col min="9353" max="9353" width="14.42578125" bestFit="1" customWidth="1"/>
    <col min="9354" max="9356" width="13.5703125" bestFit="1" customWidth="1"/>
    <col min="9357" max="9357" width="12.28515625" customWidth="1"/>
    <col min="9358" max="9358" width="12" customWidth="1"/>
    <col min="9359" max="9360" width="12.85546875" customWidth="1"/>
    <col min="9361" max="9361" width="13.5703125" bestFit="1" customWidth="1"/>
    <col min="9362" max="9364" width="14.42578125" bestFit="1" customWidth="1"/>
    <col min="9365" max="9365" width="12.28515625" customWidth="1"/>
    <col min="9366" max="9366" width="9.7109375" customWidth="1"/>
    <col min="9367" max="9368" width="12.85546875" customWidth="1"/>
    <col min="9369" max="9369" width="13.5703125" bestFit="1" customWidth="1"/>
    <col min="9370" max="9372" width="14.42578125" bestFit="1" customWidth="1"/>
    <col min="9373" max="9388" width="12.28515625" customWidth="1"/>
    <col min="9389" max="9389" width="12.85546875" customWidth="1"/>
    <col min="9390" max="9390" width="12.28515625" customWidth="1"/>
    <col min="9391" max="9391" width="11.42578125" customWidth="1"/>
    <col min="9392" max="9392" width="11.7109375" customWidth="1"/>
    <col min="9393" max="9400" width="12.28515625" customWidth="1"/>
    <col min="9401" max="9403" width="13.5703125" customWidth="1"/>
    <col min="9404" max="9405" width="12.28515625" customWidth="1"/>
    <col min="9406" max="9408" width="13.5703125" customWidth="1"/>
    <col min="9409" max="9410" width="12.28515625" customWidth="1"/>
    <col min="9411" max="9413" width="13.5703125" customWidth="1"/>
    <col min="9414" max="9415" width="12.28515625" customWidth="1"/>
    <col min="9416" max="9418" width="13.5703125" customWidth="1"/>
    <col min="9419" max="9419" width="14.42578125" customWidth="1"/>
    <col min="9420" max="9420" width="12.28515625" customWidth="1"/>
    <col min="9421" max="9423" width="13.5703125" customWidth="1"/>
    <col min="9424" max="9424" width="14.42578125" customWidth="1"/>
    <col min="9425" max="9425" width="12.28515625" customWidth="1"/>
    <col min="9426" max="9426" width="10.28515625" customWidth="1"/>
    <col min="9427" max="9428" width="13.5703125" customWidth="1"/>
    <col min="9429" max="9430" width="12.28515625" customWidth="1"/>
    <col min="9431" max="9433" width="13.5703125" customWidth="1"/>
    <col min="9434" max="9434" width="14.42578125" customWidth="1"/>
    <col min="9435" max="9435" width="12.28515625" customWidth="1"/>
    <col min="9436" max="9438" width="13.5703125" customWidth="1"/>
    <col min="9439" max="9439" width="12.42578125" customWidth="1"/>
    <col min="9440" max="9440" width="12.28515625" customWidth="1"/>
    <col min="9441" max="9441" width="11.28515625" customWidth="1"/>
    <col min="9442" max="9444" width="13.5703125" customWidth="1"/>
    <col min="9445" max="9445" width="12.28515625" customWidth="1"/>
    <col min="9446" max="9446" width="9.140625" customWidth="1"/>
    <col min="9447" max="9449" width="13.5703125" customWidth="1"/>
    <col min="9450" max="9450" width="12.28515625" customWidth="1"/>
    <col min="9451" max="9451" width="6.7109375" customWidth="1"/>
    <col min="9452" max="9454" width="13.5703125" customWidth="1"/>
    <col min="9455" max="9455" width="12.28515625" customWidth="1"/>
    <col min="9456" max="9458" width="13.5703125" customWidth="1"/>
    <col min="9459" max="9460" width="12.28515625" customWidth="1"/>
    <col min="9461" max="9463" width="13.5703125" customWidth="1"/>
    <col min="9464" max="9465" width="12.28515625" customWidth="1"/>
    <col min="9466" max="9468" width="13.5703125" customWidth="1"/>
    <col min="9469" max="9470" width="12.28515625" customWidth="1"/>
    <col min="9471" max="9473" width="13.5703125" customWidth="1"/>
    <col min="9474" max="9474" width="12.42578125" bestFit="1" customWidth="1"/>
    <col min="9475" max="9475" width="12.28515625" customWidth="1"/>
    <col min="9476" max="9476" width="11.28515625" customWidth="1"/>
    <col min="9477" max="9478" width="13.5703125" customWidth="1"/>
    <col min="9479" max="9479" width="13.5703125" bestFit="1" customWidth="1"/>
    <col min="9480" max="9480" width="12.28515625" customWidth="1"/>
    <col min="9481" max="9481" width="9.140625" customWidth="1"/>
    <col min="9482" max="9483" width="13.5703125" customWidth="1"/>
    <col min="9484" max="9484" width="14.42578125" bestFit="1" customWidth="1"/>
    <col min="9485" max="9485" width="12.28515625" customWidth="1"/>
    <col min="9486" max="9488" width="12.85546875" customWidth="1"/>
    <col min="9489" max="9493" width="12.28515625" customWidth="1"/>
    <col min="9494" max="9496" width="12.85546875" customWidth="1"/>
    <col min="9497" max="9501" width="12.28515625" customWidth="1"/>
    <col min="9502" max="9504" width="12.85546875" customWidth="1"/>
    <col min="9505" max="9505" width="14.42578125" bestFit="1" customWidth="1"/>
    <col min="9506" max="9509" width="12.28515625" customWidth="1"/>
    <col min="9510" max="9512" width="12.85546875" customWidth="1"/>
    <col min="9513" max="9514" width="14.42578125" bestFit="1" customWidth="1"/>
    <col min="9515" max="9516" width="13.28515625" bestFit="1" customWidth="1"/>
    <col min="9517" max="9517" width="12.28515625" customWidth="1"/>
    <col min="9518" max="9520" width="12.85546875" customWidth="1"/>
    <col min="9521" max="9523" width="14.42578125" bestFit="1" customWidth="1"/>
    <col min="9524" max="9525" width="12.28515625" customWidth="1"/>
    <col min="9526" max="9528" width="12.85546875" customWidth="1"/>
    <col min="9529" max="9530" width="12.28515625" customWidth="1"/>
    <col min="9531" max="9531" width="13.5703125" bestFit="1" customWidth="1"/>
    <col min="9532" max="9533" width="12.28515625" customWidth="1"/>
    <col min="9534" max="9536" width="12.85546875" customWidth="1"/>
    <col min="9537" max="9541" width="12.28515625" customWidth="1"/>
    <col min="9542" max="9544" width="12.85546875" customWidth="1"/>
    <col min="9545" max="9549" width="12.28515625" customWidth="1"/>
    <col min="9550" max="9552" width="12.85546875" customWidth="1"/>
    <col min="9553" max="9557" width="12.28515625" customWidth="1"/>
    <col min="9558" max="9560" width="12.85546875" customWidth="1"/>
    <col min="9561" max="9561" width="14.42578125" bestFit="1" customWidth="1"/>
    <col min="9562" max="9562" width="13.28515625" bestFit="1" customWidth="1"/>
    <col min="9563" max="9564" width="14.42578125" bestFit="1" customWidth="1"/>
    <col min="9565" max="9565" width="12.28515625" customWidth="1"/>
    <col min="9566" max="9566" width="12" customWidth="1"/>
    <col min="9567" max="9568" width="12.85546875" customWidth="1"/>
    <col min="9569" max="9569" width="13.5703125" bestFit="1" customWidth="1"/>
    <col min="9570" max="9572" width="14.42578125" bestFit="1" customWidth="1"/>
    <col min="9573" max="9573" width="12.28515625" customWidth="1"/>
    <col min="9574" max="9574" width="9.7109375" customWidth="1"/>
    <col min="9575" max="9576" width="12.85546875" customWidth="1"/>
    <col min="9577" max="9577" width="13.5703125" bestFit="1" customWidth="1"/>
    <col min="9578" max="9578" width="12.42578125" bestFit="1" customWidth="1"/>
    <col min="9579" max="9580" width="13.5703125" bestFit="1" customWidth="1"/>
    <col min="9581" max="9581" width="12.28515625" customWidth="1"/>
    <col min="9582" max="9584" width="12.85546875" customWidth="1"/>
    <col min="9585" max="9589" width="12.28515625" customWidth="1"/>
    <col min="9590" max="9592" width="12.85546875" customWidth="1"/>
    <col min="9593" max="9593" width="12.28515625" customWidth="1"/>
    <col min="9594" max="9594" width="13.28515625" bestFit="1" customWidth="1"/>
    <col min="9595" max="9596" width="14.42578125" bestFit="1" customWidth="1"/>
    <col min="9597" max="9597" width="12.28515625" customWidth="1"/>
    <col min="9598" max="9600" width="12.85546875" customWidth="1"/>
    <col min="9601" max="9604" width="14.42578125" bestFit="1" customWidth="1"/>
    <col min="9605" max="9605" width="12.28515625" customWidth="1"/>
    <col min="9606" max="9606" width="12.85546875" bestFit="1" customWidth="1"/>
    <col min="9607" max="9608" width="12.85546875" customWidth="1"/>
    <col min="9609" max="9609" width="14.42578125" bestFit="1" customWidth="1"/>
    <col min="9610" max="9612" width="13.5703125" bestFit="1" customWidth="1"/>
    <col min="9613" max="9613" width="12.28515625" customWidth="1"/>
    <col min="9614" max="9614" width="12" customWidth="1"/>
    <col min="9615" max="9616" width="12.85546875" customWidth="1"/>
    <col min="9617" max="9617" width="13.5703125" bestFit="1" customWidth="1"/>
    <col min="9618" max="9620" width="14.42578125" bestFit="1" customWidth="1"/>
    <col min="9621" max="9621" width="12.28515625" customWidth="1"/>
    <col min="9622" max="9622" width="9.7109375" customWidth="1"/>
    <col min="9623" max="9624" width="12.85546875" customWidth="1"/>
    <col min="9625" max="9625" width="13.5703125" bestFit="1" customWidth="1"/>
    <col min="9626" max="9628" width="14.42578125" bestFit="1" customWidth="1"/>
    <col min="9629" max="9644" width="12.28515625" customWidth="1"/>
    <col min="9645" max="9645" width="12.85546875" customWidth="1"/>
    <col min="9646" max="9646" width="12.28515625" customWidth="1"/>
    <col min="9647" max="9647" width="11.42578125" customWidth="1"/>
    <col min="9648" max="9648" width="11.7109375" customWidth="1"/>
    <col min="9649" max="9656" width="12.28515625" customWidth="1"/>
    <col min="9657" max="9659" width="13.5703125" customWidth="1"/>
    <col min="9660" max="9661" width="12.28515625" customWidth="1"/>
    <col min="9662" max="9664" width="13.5703125" customWidth="1"/>
    <col min="9665" max="9666" width="12.28515625" customWidth="1"/>
    <col min="9667" max="9669" width="13.5703125" customWidth="1"/>
    <col min="9670" max="9671" width="12.28515625" customWidth="1"/>
    <col min="9672" max="9674" width="13.5703125" customWidth="1"/>
    <col min="9675" max="9675" width="14.42578125" customWidth="1"/>
    <col min="9676" max="9676" width="12.28515625" customWidth="1"/>
    <col min="9677" max="9679" width="13.5703125" customWidth="1"/>
    <col min="9680" max="9680" width="14.42578125" customWidth="1"/>
    <col min="9681" max="9681" width="12.28515625" customWidth="1"/>
    <col min="9682" max="9682" width="10.28515625" customWidth="1"/>
    <col min="9683" max="9684" width="13.5703125" customWidth="1"/>
    <col min="9685" max="9686" width="12.28515625" customWidth="1"/>
    <col min="9687" max="9689" width="13.5703125" customWidth="1"/>
    <col min="9690" max="9690" width="14.42578125" customWidth="1"/>
    <col min="9691" max="9691" width="12.28515625" customWidth="1"/>
    <col min="9692" max="9694" width="13.5703125" customWidth="1"/>
    <col min="9695" max="9695" width="12.42578125" customWidth="1"/>
    <col min="9696" max="9696" width="12.28515625" customWidth="1"/>
    <col min="9697" max="9697" width="11.28515625" customWidth="1"/>
    <col min="9698" max="9700" width="13.5703125" customWidth="1"/>
    <col min="9701" max="9701" width="12.28515625" customWidth="1"/>
    <col min="9702" max="9702" width="9.140625" customWidth="1"/>
    <col min="9703" max="9705" width="13.5703125" customWidth="1"/>
    <col min="9706" max="9706" width="12.28515625" customWidth="1"/>
    <col min="9707" max="9707" width="6.7109375" customWidth="1"/>
    <col min="9708" max="9710" width="13.5703125" customWidth="1"/>
    <col min="9711" max="9711" width="12.28515625" customWidth="1"/>
    <col min="9712" max="9714" width="13.5703125" customWidth="1"/>
    <col min="9715" max="9716" width="12.28515625" customWidth="1"/>
    <col min="9717" max="9719" width="13.5703125" customWidth="1"/>
    <col min="9720" max="9721" width="12.28515625" customWidth="1"/>
    <col min="9722" max="9724" width="13.5703125" customWidth="1"/>
    <col min="9725" max="9726" width="12.28515625" customWidth="1"/>
    <col min="9727" max="9729" width="13.5703125" customWidth="1"/>
    <col min="9730" max="9730" width="12.42578125" bestFit="1" customWidth="1"/>
    <col min="9731" max="9731" width="12.28515625" customWidth="1"/>
    <col min="9732" max="9732" width="11.28515625" customWidth="1"/>
    <col min="9733" max="9734" width="13.5703125" customWidth="1"/>
    <col min="9735" max="9735" width="13.5703125" bestFit="1" customWidth="1"/>
    <col min="9736" max="9736" width="12.28515625" customWidth="1"/>
    <col min="9737" max="9737" width="9.140625" customWidth="1"/>
    <col min="9738" max="9739" width="13.5703125" customWidth="1"/>
    <col min="9740" max="9740" width="14.42578125" bestFit="1" customWidth="1"/>
    <col min="9741" max="9741" width="12.28515625" customWidth="1"/>
    <col min="9742" max="9744" width="12.85546875" customWidth="1"/>
    <col min="9745" max="9749" width="12.28515625" customWidth="1"/>
    <col min="9750" max="9752" width="12.85546875" customWidth="1"/>
    <col min="9753" max="9757" width="12.28515625" customWidth="1"/>
    <col min="9758" max="9760" width="12.85546875" customWidth="1"/>
    <col min="9761" max="9761" width="14.42578125" bestFit="1" customWidth="1"/>
    <col min="9762" max="9765" width="12.28515625" customWidth="1"/>
    <col min="9766" max="9768" width="12.85546875" customWidth="1"/>
    <col min="9769" max="9770" width="14.42578125" bestFit="1" customWidth="1"/>
    <col min="9771" max="9772" width="13.28515625" bestFit="1" customWidth="1"/>
    <col min="9773" max="9773" width="12.28515625" customWidth="1"/>
    <col min="9774" max="9776" width="12.85546875" customWidth="1"/>
    <col min="9777" max="9779" width="14.42578125" bestFit="1" customWidth="1"/>
    <col min="9780" max="9781" width="12.28515625" customWidth="1"/>
    <col min="9782" max="9784" width="12.85546875" customWidth="1"/>
    <col min="9785" max="9786" width="12.28515625" customWidth="1"/>
    <col min="9787" max="9787" width="13.5703125" bestFit="1" customWidth="1"/>
    <col min="9788" max="9789" width="12.28515625" customWidth="1"/>
    <col min="9790" max="9792" width="12.85546875" customWidth="1"/>
    <col min="9793" max="9797" width="12.28515625" customWidth="1"/>
    <col min="9798" max="9800" width="12.85546875" customWidth="1"/>
    <col min="9801" max="9805" width="12.28515625" customWidth="1"/>
    <col min="9806" max="9808" width="12.85546875" customWidth="1"/>
    <col min="9809" max="9813" width="12.28515625" customWidth="1"/>
    <col min="9814" max="9816" width="12.85546875" customWidth="1"/>
    <col min="9817" max="9817" width="14.42578125" bestFit="1" customWidth="1"/>
    <col min="9818" max="9818" width="13.28515625" bestFit="1" customWidth="1"/>
    <col min="9819" max="9820" width="14.42578125" bestFit="1" customWidth="1"/>
    <col min="9821" max="9821" width="12.28515625" customWidth="1"/>
    <col min="9822" max="9822" width="12" customWidth="1"/>
    <col min="9823" max="9824" width="12.85546875" customWidth="1"/>
    <col min="9825" max="9825" width="13.5703125" bestFit="1" customWidth="1"/>
    <col min="9826" max="9828" width="14.42578125" bestFit="1" customWidth="1"/>
    <col min="9829" max="9829" width="12.28515625" customWidth="1"/>
    <col min="9830" max="9830" width="9.7109375" customWidth="1"/>
    <col min="9831" max="9832" width="12.85546875" customWidth="1"/>
    <col min="9833" max="9833" width="13.5703125" bestFit="1" customWidth="1"/>
    <col min="9834" max="9834" width="12.42578125" bestFit="1" customWidth="1"/>
    <col min="9835" max="9836" width="13.5703125" bestFit="1" customWidth="1"/>
    <col min="9837" max="9837" width="12.28515625" customWidth="1"/>
    <col min="9838" max="9840" width="12.85546875" customWidth="1"/>
    <col min="9841" max="9845" width="12.28515625" customWidth="1"/>
    <col min="9846" max="9848" width="12.85546875" customWidth="1"/>
    <col min="9849" max="9849" width="12.28515625" customWidth="1"/>
    <col min="9850" max="9850" width="13.28515625" bestFit="1" customWidth="1"/>
    <col min="9851" max="9852" width="14.42578125" bestFit="1" customWidth="1"/>
    <col min="9853" max="9853" width="12.28515625" customWidth="1"/>
    <col min="9854" max="9856" width="12.85546875" customWidth="1"/>
    <col min="9857" max="9860" width="14.42578125" bestFit="1" customWidth="1"/>
    <col min="9861" max="9861" width="12.28515625" customWidth="1"/>
    <col min="9862" max="9862" width="12.85546875" bestFit="1" customWidth="1"/>
    <col min="9863" max="9864" width="12.85546875" customWidth="1"/>
    <col min="9865" max="9865" width="14.42578125" bestFit="1" customWidth="1"/>
    <col min="9866" max="9868" width="13.5703125" bestFit="1" customWidth="1"/>
    <col min="9869" max="9869" width="12.28515625" customWidth="1"/>
    <col min="9870" max="9870" width="12" customWidth="1"/>
    <col min="9871" max="9872" width="12.85546875" customWidth="1"/>
    <col min="9873" max="9873" width="13.5703125" bestFit="1" customWidth="1"/>
    <col min="9874" max="9876" width="14.42578125" bestFit="1" customWidth="1"/>
    <col min="9877" max="9877" width="12.28515625" customWidth="1"/>
    <col min="9878" max="9878" width="9.7109375" customWidth="1"/>
    <col min="9879" max="9880" width="12.85546875" customWidth="1"/>
    <col min="9881" max="9881" width="13.5703125" bestFit="1" customWidth="1"/>
    <col min="9882" max="9884" width="14.42578125" bestFit="1" customWidth="1"/>
    <col min="9885" max="9900" width="12.28515625" customWidth="1"/>
    <col min="9901" max="9901" width="12.85546875" customWidth="1"/>
    <col min="9902" max="9902" width="12.28515625" customWidth="1"/>
    <col min="9903" max="9903" width="11.42578125" customWidth="1"/>
    <col min="9904" max="9904" width="11.7109375" customWidth="1"/>
    <col min="9905" max="9912" width="12.28515625" customWidth="1"/>
    <col min="9913" max="9915" width="13.5703125" customWidth="1"/>
    <col min="9916" max="9917" width="12.28515625" customWidth="1"/>
    <col min="9918" max="9920" width="13.5703125" customWidth="1"/>
    <col min="9921" max="9922" width="12.28515625" customWidth="1"/>
    <col min="9923" max="9925" width="13.5703125" customWidth="1"/>
    <col min="9926" max="9927" width="12.28515625" customWidth="1"/>
    <col min="9928" max="9930" width="13.5703125" customWidth="1"/>
    <col min="9931" max="9931" width="14.42578125" customWidth="1"/>
    <col min="9932" max="9932" width="12.28515625" customWidth="1"/>
    <col min="9933" max="9935" width="13.5703125" customWidth="1"/>
    <col min="9936" max="9936" width="14.42578125" customWidth="1"/>
    <col min="9937" max="9937" width="12.28515625" customWidth="1"/>
    <col min="9938" max="9938" width="10.28515625" customWidth="1"/>
    <col min="9939" max="9940" width="13.5703125" customWidth="1"/>
    <col min="9941" max="9942" width="12.28515625" customWidth="1"/>
    <col min="9943" max="9945" width="13.5703125" customWidth="1"/>
    <col min="9946" max="9946" width="14.42578125" customWidth="1"/>
    <col min="9947" max="9947" width="12.28515625" customWidth="1"/>
    <col min="9948" max="9950" width="13.5703125" customWidth="1"/>
    <col min="9951" max="9951" width="12.42578125" customWidth="1"/>
    <col min="9952" max="9952" width="12.28515625" customWidth="1"/>
    <col min="9953" max="9953" width="11.28515625" customWidth="1"/>
    <col min="9954" max="9956" width="13.5703125" customWidth="1"/>
    <col min="9957" max="9957" width="12.28515625" customWidth="1"/>
    <col min="9958" max="9958" width="9.140625" customWidth="1"/>
    <col min="9959" max="9961" width="13.5703125" customWidth="1"/>
    <col min="9962" max="9962" width="12.28515625" customWidth="1"/>
    <col min="9963" max="9963" width="6.7109375" customWidth="1"/>
    <col min="9964" max="9966" width="13.5703125" customWidth="1"/>
    <col min="9967" max="9967" width="12.28515625" customWidth="1"/>
    <col min="9968" max="9970" width="13.5703125" customWidth="1"/>
    <col min="9971" max="9972" width="12.28515625" customWidth="1"/>
    <col min="9973" max="9975" width="13.5703125" customWidth="1"/>
    <col min="9976" max="9977" width="12.28515625" customWidth="1"/>
    <col min="9978" max="9980" width="13.5703125" customWidth="1"/>
    <col min="9981" max="9982" width="12.28515625" customWidth="1"/>
    <col min="9983" max="9985" width="13.5703125" customWidth="1"/>
    <col min="9986" max="9986" width="12.42578125" bestFit="1" customWidth="1"/>
    <col min="9987" max="9987" width="12.28515625" customWidth="1"/>
    <col min="9988" max="9988" width="11.28515625" customWidth="1"/>
    <col min="9989" max="9990" width="13.5703125" customWidth="1"/>
    <col min="9991" max="9991" width="13.5703125" bestFit="1" customWidth="1"/>
    <col min="9992" max="9992" width="12.28515625" customWidth="1"/>
    <col min="9993" max="9993" width="9.140625" customWidth="1"/>
    <col min="9994" max="9995" width="13.5703125" customWidth="1"/>
    <col min="9996" max="9996" width="14.42578125" bestFit="1" customWidth="1"/>
    <col min="9997" max="9997" width="12.28515625" customWidth="1"/>
    <col min="9998" max="10000" width="12.85546875" customWidth="1"/>
    <col min="10001" max="10005" width="12.28515625" customWidth="1"/>
    <col min="10006" max="10008" width="12.85546875" customWidth="1"/>
    <col min="10009" max="10013" width="12.28515625" customWidth="1"/>
    <col min="10014" max="10016" width="12.85546875" customWidth="1"/>
    <col min="10017" max="10017" width="14.42578125" bestFit="1" customWidth="1"/>
    <col min="10018" max="10021" width="12.28515625" customWidth="1"/>
    <col min="10022" max="10024" width="12.85546875" customWidth="1"/>
    <col min="10025" max="10026" width="14.42578125" bestFit="1" customWidth="1"/>
    <col min="10027" max="10028" width="13.28515625" bestFit="1" customWidth="1"/>
    <col min="10029" max="10029" width="12.28515625" customWidth="1"/>
    <col min="10030" max="10032" width="12.85546875" customWidth="1"/>
    <col min="10033" max="10035" width="14.42578125" bestFit="1" customWidth="1"/>
    <col min="10036" max="10037" width="12.28515625" customWidth="1"/>
    <col min="10038" max="10040" width="12.85546875" customWidth="1"/>
    <col min="10041" max="10042" width="12.28515625" customWidth="1"/>
    <col min="10043" max="10043" width="13.5703125" bestFit="1" customWidth="1"/>
    <col min="10044" max="10045" width="12.28515625" customWidth="1"/>
    <col min="10046" max="10048" width="12.85546875" customWidth="1"/>
    <col min="10049" max="10053" width="12.28515625" customWidth="1"/>
    <col min="10054" max="10056" width="12.85546875" customWidth="1"/>
    <col min="10057" max="10061" width="12.28515625" customWidth="1"/>
    <col min="10062" max="10064" width="12.85546875" customWidth="1"/>
    <col min="10065" max="10069" width="12.28515625" customWidth="1"/>
    <col min="10070" max="10072" width="12.85546875" customWidth="1"/>
    <col min="10073" max="10073" width="14.42578125" bestFit="1" customWidth="1"/>
    <col min="10074" max="10074" width="13.28515625" bestFit="1" customWidth="1"/>
    <col min="10075" max="10076" width="14.42578125" bestFit="1" customWidth="1"/>
    <col min="10077" max="10077" width="12.28515625" customWidth="1"/>
    <col min="10078" max="10078" width="12" customWidth="1"/>
    <col min="10079" max="10080" width="12.85546875" customWidth="1"/>
    <col min="10081" max="10081" width="13.5703125" bestFit="1" customWidth="1"/>
    <col min="10082" max="10084" width="14.42578125" bestFit="1" customWidth="1"/>
    <col min="10085" max="10085" width="12.28515625" customWidth="1"/>
    <col min="10086" max="10086" width="9.7109375" customWidth="1"/>
    <col min="10087" max="10088" width="12.85546875" customWidth="1"/>
    <col min="10089" max="10089" width="13.5703125" bestFit="1" customWidth="1"/>
    <col min="10090" max="10090" width="12.42578125" bestFit="1" customWidth="1"/>
    <col min="10091" max="10092" width="13.5703125" bestFit="1" customWidth="1"/>
    <col min="10093" max="10093" width="12.28515625" customWidth="1"/>
    <col min="10094" max="10096" width="12.85546875" customWidth="1"/>
    <col min="10097" max="10101" width="12.28515625" customWidth="1"/>
    <col min="10102" max="10104" width="12.85546875" customWidth="1"/>
    <col min="10105" max="10105" width="12.28515625" customWidth="1"/>
    <col min="10106" max="10106" width="13.28515625" bestFit="1" customWidth="1"/>
    <col min="10107" max="10108" width="14.42578125" bestFit="1" customWidth="1"/>
    <col min="10109" max="10109" width="12.28515625" customWidth="1"/>
    <col min="10110" max="10112" width="12.85546875" customWidth="1"/>
    <col min="10113" max="10116" width="14.42578125" bestFit="1" customWidth="1"/>
    <col min="10117" max="10117" width="12.28515625" customWidth="1"/>
    <col min="10118" max="10118" width="12.85546875" bestFit="1" customWidth="1"/>
    <col min="10119" max="10120" width="12.85546875" customWidth="1"/>
    <col min="10121" max="10121" width="14.42578125" bestFit="1" customWidth="1"/>
    <col min="10122" max="10124" width="13.5703125" bestFit="1" customWidth="1"/>
    <col min="10125" max="10125" width="12.28515625" customWidth="1"/>
    <col min="10126" max="10126" width="12" customWidth="1"/>
    <col min="10127" max="10128" width="12.85546875" customWidth="1"/>
    <col min="10129" max="10129" width="13.5703125" bestFit="1" customWidth="1"/>
    <col min="10130" max="10132" width="14.42578125" bestFit="1" customWidth="1"/>
    <col min="10133" max="10133" width="12.28515625" customWidth="1"/>
    <col min="10134" max="10134" width="9.7109375" customWidth="1"/>
    <col min="10135" max="10136" width="12.85546875" customWidth="1"/>
    <col min="10137" max="10137" width="13.5703125" bestFit="1" customWidth="1"/>
    <col min="10138" max="10140" width="14.42578125" bestFit="1" customWidth="1"/>
    <col min="10141" max="10156" width="12.28515625" customWidth="1"/>
    <col min="10157" max="10157" width="12.85546875" customWidth="1"/>
    <col min="10158" max="10158" width="12.28515625" customWidth="1"/>
    <col min="10159" max="10159" width="11.42578125" customWidth="1"/>
    <col min="10160" max="10160" width="11.7109375" customWidth="1"/>
    <col min="10161" max="10168" width="12.28515625" customWidth="1"/>
    <col min="10169" max="10171" width="13.5703125" customWidth="1"/>
    <col min="10172" max="10173" width="12.28515625" customWidth="1"/>
    <col min="10174" max="10176" width="13.5703125" customWidth="1"/>
    <col min="10177" max="10178" width="12.28515625" customWidth="1"/>
    <col min="10179" max="10181" width="13.5703125" customWidth="1"/>
    <col min="10182" max="10183" width="12.28515625" customWidth="1"/>
    <col min="10184" max="10186" width="13.5703125" customWidth="1"/>
    <col min="10187" max="10187" width="14.42578125" customWidth="1"/>
    <col min="10188" max="10188" width="12.28515625" customWidth="1"/>
    <col min="10189" max="10191" width="13.5703125" customWidth="1"/>
    <col min="10192" max="10192" width="14.42578125" customWidth="1"/>
    <col min="10193" max="10193" width="12.28515625" customWidth="1"/>
    <col min="10194" max="10194" width="10.28515625" customWidth="1"/>
    <col min="10195" max="10196" width="13.5703125" customWidth="1"/>
    <col min="10197" max="10198" width="12.28515625" customWidth="1"/>
    <col min="10199" max="10201" width="13.5703125" customWidth="1"/>
    <col min="10202" max="10202" width="14.42578125" customWidth="1"/>
    <col min="10203" max="10203" width="12.28515625" customWidth="1"/>
    <col min="10204" max="10206" width="13.5703125" customWidth="1"/>
    <col min="10207" max="10207" width="12.42578125" customWidth="1"/>
    <col min="10208" max="10208" width="12.28515625" customWidth="1"/>
    <col min="10209" max="10209" width="11.28515625" customWidth="1"/>
    <col min="10210" max="10212" width="13.5703125" customWidth="1"/>
    <col min="10213" max="10213" width="12.28515625" customWidth="1"/>
    <col min="10214" max="10214" width="9.140625" customWidth="1"/>
    <col min="10215" max="10217" width="13.5703125" customWidth="1"/>
    <col min="10218" max="10218" width="12.28515625" customWidth="1"/>
    <col min="10219" max="10219" width="6.7109375" customWidth="1"/>
    <col min="10220" max="10222" width="13.5703125" customWidth="1"/>
    <col min="10223" max="10223" width="12.28515625" customWidth="1"/>
    <col min="10224" max="10226" width="13.5703125" customWidth="1"/>
    <col min="10227" max="10228" width="12.28515625" customWidth="1"/>
    <col min="10229" max="10231" width="13.5703125" customWidth="1"/>
    <col min="10232" max="10233" width="12.28515625" customWidth="1"/>
    <col min="10234" max="10236" width="13.5703125" customWidth="1"/>
    <col min="10237" max="10238" width="12.28515625" customWidth="1"/>
    <col min="10239" max="10241" width="13.5703125" customWidth="1"/>
    <col min="10242" max="10242" width="12.42578125" bestFit="1" customWidth="1"/>
    <col min="10243" max="10243" width="12.28515625" customWidth="1"/>
    <col min="10244" max="10244" width="11.28515625" customWidth="1"/>
    <col min="10245" max="10246" width="13.5703125" customWidth="1"/>
    <col min="10247" max="10247" width="13.5703125" bestFit="1" customWidth="1"/>
    <col min="10248" max="10248" width="12.28515625" customWidth="1"/>
    <col min="10249" max="10249" width="9.140625" customWidth="1"/>
    <col min="10250" max="10251" width="13.5703125" customWidth="1"/>
    <col min="10252" max="10252" width="14.42578125" bestFit="1" customWidth="1"/>
    <col min="10253" max="10253" width="12.28515625" customWidth="1"/>
    <col min="10254" max="10256" width="12.85546875" customWidth="1"/>
    <col min="10257" max="10261" width="12.28515625" customWidth="1"/>
    <col min="10262" max="10264" width="12.85546875" customWidth="1"/>
    <col min="10265" max="10269" width="12.28515625" customWidth="1"/>
    <col min="10270" max="10272" width="12.85546875" customWidth="1"/>
    <col min="10273" max="10273" width="14.42578125" bestFit="1" customWidth="1"/>
    <col min="10274" max="10277" width="12.28515625" customWidth="1"/>
    <col min="10278" max="10280" width="12.85546875" customWidth="1"/>
    <col min="10281" max="10282" width="14.42578125" bestFit="1" customWidth="1"/>
    <col min="10283" max="10284" width="13.28515625" bestFit="1" customWidth="1"/>
    <col min="10285" max="10285" width="12.28515625" customWidth="1"/>
    <col min="10286" max="10288" width="12.85546875" customWidth="1"/>
    <col min="10289" max="10291" width="14.42578125" bestFit="1" customWidth="1"/>
    <col min="10292" max="10293" width="12.28515625" customWidth="1"/>
    <col min="10294" max="10296" width="12.85546875" customWidth="1"/>
    <col min="10297" max="10298" width="12.28515625" customWidth="1"/>
    <col min="10299" max="10299" width="13.5703125" bestFit="1" customWidth="1"/>
    <col min="10300" max="10301" width="12.28515625" customWidth="1"/>
    <col min="10302" max="10304" width="12.85546875" customWidth="1"/>
    <col min="10305" max="10309" width="12.28515625" customWidth="1"/>
    <col min="10310" max="10312" width="12.85546875" customWidth="1"/>
    <col min="10313" max="10317" width="12.28515625" customWidth="1"/>
    <col min="10318" max="10320" width="12.85546875" customWidth="1"/>
    <col min="10321" max="10325" width="12.28515625" customWidth="1"/>
    <col min="10326" max="10328" width="12.85546875" customWidth="1"/>
    <col min="10329" max="10329" width="14.42578125" bestFit="1" customWidth="1"/>
    <col min="10330" max="10330" width="13.28515625" bestFit="1" customWidth="1"/>
    <col min="10331" max="10332" width="14.42578125" bestFit="1" customWidth="1"/>
    <col min="10333" max="10333" width="12.28515625" customWidth="1"/>
    <col min="10334" max="10334" width="12" customWidth="1"/>
    <col min="10335" max="10336" width="12.85546875" customWidth="1"/>
    <col min="10337" max="10337" width="13.5703125" bestFit="1" customWidth="1"/>
    <col min="10338" max="10340" width="14.42578125" bestFit="1" customWidth="1"/>
    <col min="10341" max="10341" width="12.28515625" customWidth="1"/>
    <col min="10342" max="10342" width="9.7109375" customWidth="1"/>
    <col min="10343" max="10344" width="12.85546875" customWidth="1"/>
    <col min="10345" max="10345" width="13.5703125" bestFit="1" customWidth="1"/>
    <col min="10346" max="10346" width="12.42578125" bestFit="1" customWidth="1"/>
    <col min="10347" max="10348" width="13.5703125" bestFit="1" customWidth="1"/>
    <col min="10349" max="10349" width="12.28515625" customWidth="1"/>
    <col min="10350" max="10352" width="12.85546875" customWidth="1"/>
    <col min="10353" max="10357" width="12.28515625" customWidth="1"/>
    <col min="10358" max="10360" width="12.85546875" customWidth="1"/>
    <col min="10361" max="10361" width="12.28515625" customWidth="1"/>
    <col min="10362" max="10362" width="13.28515625" bestFit="1" customWidth="1"/>
    <col min="10363" max="10364" width="14.42578125" bestFit="1" customWidth="1"/>
    <col min="10365" max="10365" width="12.28515625" customWidth="1"/>
    <col min="10366" max="10368" width="12.85546875" customWidth="1"/>
    <col min="10369" max="10372" width="14.42578125" bestFit="1" customWidth="1"/>
    <col min="10373" max="10373" width="12.28515625" customWidth="1"/>
    <col min="10374" max="10374" width="12.85546875" bestFit="1" customWidth="1"/>
    <col min="10375" max="10376" width="12.85546875" customWidth="1"/>
    <col min="10377" max="10377" width="14.42578125" bestFit="1" customWidth="1"/>
    <col min="10378" max="10380" width="13.5703125" bestFit="1" customWidth="1"/>
    <col min="10381" max="10381" width="12.28515625" customWidth="1"/>
    <col min="10382" max="10382" width="12" customWidth="1"/>
    <col min="10383" max="10384" width="12.85546875" customWidth="1"/>
    <col min="10385" max="10385" width="13.5703125" bestFit="1" customWidth="1"/>
    <col min="10386" max="10388" width="14.42578125" bestFit="1" customWidth="1"/>
    <col min="10389" max="10389" width="12.28515625" customWidth="1"/>
    <col min="10390" max="10390" width="9.7109375" customWidth="1"/>
    <col min="10391" max="10392" width="12.85546875" customWidth="1"/>
    <col min="10393" max="10393" width="13.5703125" bestFit="1" customWidth="1"/>
    <col min="10394" max="10396" width="14.42578125" bestFit="1" customWidth="1"/>
    <col min="10397" max="10412" width="12.28515625" customWidth="1"/>
    <col min="10413" max="10413" width="12.85546875" customWidth="1"/>
    <col min="10414" max="10414" width="12.28515625" customWidth="1"/>
    <col min="10415" max="10415" width="11.42578125" customWidth="1"/>
    <col min="10416" max="10416" width="11.7109375" customWidth="1"/>
    <col min="10417" max="10424" width="12.28515625" customWidth="1"/>
    <col min="10425" max="10427" width="13.5703125" customWidth="1"/>
    <col min="10428" max="10429" width="12.28515625" customWidth="1"/>
    <col min="10430" max="10432" width="13.5703125" customWidth="1"/>
    <col min="10433" max="10434" width="12.28515625" customWidth="1"/>
    <col min="10435" max="10437" width="13.5703125" customWidth="1"/>
    <col min="10438" max="10439" width="12.28515625" customWidth="1"/>
    <col min="10440" max="10442" width="13.5703125" customWidth="1"/>
    <col min="10443" max="10443" width="14.42578125" customWidth="1"/>
    <col min="10444" max="10444" width="12.28515625" customWidth="1"/>
    <col min="10445" max="10447" width="13.5703125" customWidth="1"/>
    <col min="10448" max="10448" width="14.42578125" customWidth="1"/>
    <col min="10449" max="10449" width="12.28515625" customWidth="1"/>
    <col min="10450" max="10450" width="10.28515625" customWidth="1"/>
    <col min="10451" max="10452" width="13.5703125" customWidth="1"/>
    <col min="10453" max="10454" width="12.28515625" customWidth="1"/>
    <col min="10455" max="10457" width="13.5703125" customWidth="1"/>
    <col min="10458" max="10458" width="14.42578125" customWidth="1"/>
    <col min="10459" max="10459" width="12.28515625" customWidth="1"/>
    <col min="10460" max="10462" width="13.5703125" customWidth="1"/>
    <col min="10463" max="10463" width="12.42578125" customWidth="1"/>
    <col min="10464" max="10464" width="12.28515625" customWidth="1"/>
    <col min="10465" max="10465" width="11.28515625" customWidth="1"/>
    <col min="10466" max="10468" width="13.5703125" customWidth="1"/>
    <col min="10469" max="10469" width="12.28515625" customWidth="1"/>
    <col min="10470" max="10470" width="9.140625" customWidth="1"/>
    <col min="10471" max="10473" width="13.5703125" customWidth="1"/>
    <col min="10474" max="10474" width="12.28515625" customWidth="1"/>
    <col min="10475" max="10475" width="6.7109375" customWidth="1"/>
    <col min="10476" max="10478" width="13.5703125" customWidth="1"/>
    <col min="10479" max="10479" width="12.28515625" customWidth="1"/>
    <col min="10480" max="10482" width="13.5703125" customWidth="1"/>
    <col min="10483" max="10484" width="12.28515625" customWidth="1"/>
    <col min="10485" max="10487" width="13.5703125" customWidth="1"/>
    <col min="10488" max="10489" width="12.28515625" customWidth="1"/>
    <col min="10490" max="10492" width="13.5703125" customWidth="1"/>
    <col min="10493" max="10494" width="12.28515625" customWidth="1"/>
    <col min="10495" max="10497" width="13.5703125" customWidth="1"/>
    <col min="10498" max="10498" width="12.42578125" bestFit="1" customWidth="1"/>
    <col min="10499" max="10499" width="12.28515625" customWidth="1"/>
    <col min="10500" max="10500" width="11.28515625" customWidth="1"/>
    <col min="10501" max="10502" width="13.5703125" customWidth="1"/>
    <col min="10503" max="10503" width="13.5703125" bestFit="1" customWidth="1"/>
    <col min="10504" max="10504" width="12.28515625" customWidth="1"/>
    <col min="10505" max="10505" width="9.140625" customWidth="1"/>
    <col min="10506" max="10507" width="13.5703125" customWidth="1"/>
    <col min="10508" max="10508" width="14.42578125" bestFit="1" customWidth="1"/>
    <col min="10509" max="10509" width="12.28515625" customWidth="1"/>
    <col min="10510" max="10512" width="12.85546875" customWidth="1"/>
    <col min="10513" max="10517" width="12.28515625" customWidth="1"/>
    <col min="10518" max="10520" width="12.85546875" customWidth="1"/>
    <col min="10521" max="10525" width="12.28515625" customWidth="1"/>
    <col min="10526" max="10528" width="12.85546875" customWidth="1"/>
    <col min="10529" max="10529" width="14.42578125" bestFit="1" customWidth="1"/>
    <col min="10530" max="10533" width="12.28515625" customWidth="1"/>
    <col min="10534" max="10536" width="12.85546875" customWidth="1"/>
    <col min="10537" max="10538" width="14.42578125" bestFit="1" customWidth="1"/>
    <col min="10539" max="10540" width="13.28515625" bestFit="1" customWidth="1"/>
    <col min="10541" max="10541" width="12.28515625" customWidth="1"/>
    <col min="10542" max="10544" width="12.85546875" customWidth="1"/>
    <col min="10545" max="10547" width="14.42578125" bestFit="1" customWidth="1"/>
    <col min="10548" max="10549" width="12.28515625" customWidth="1"/>
    <col min="10550" max="10552" width="12.85546875" customWidth="1"/>
    <col min="10553" max="10554" width="12.28515625" customWidth="1"/>
    <col min="10555" max="10555" width="13.5703125" bestFit="1" customWidth="1"/>
    <col min="10556" max="10557" width="12.28515625" customWidth="1"/>
    <col min="10558" max="10560" width="12.85546875" customWidth="1"/>
    <col min="10561" max="10565" width="12.28515625" customWidth="1"/>
    <col min="10566" max="10568" width="12.85546875" customWidth="1"/>
    <col min="10569" max="10573" width="12.28515625" customWidth="1"/>
    <col min="10574" max="10576" width="12.85546875" customWidth="1"/>
    <col min="10577" max="10581" width="12.28515625" customWidth="1"/>
    <col min="10582" max="10584" width="12.85546875" customWidth="1"/>
    <col min="10585" max="10585" width="14.42578125" bestFit="1" customWidth="1"/>
    <col min="10586" max="10586" width="13.28515625" bestFit="1" customWidth="1"/>
    <col min="10587" max="10588" width="14.42578125" bestFit="1" customWidth="1"/>
    <col min="10589" max="10589" width="12.28515625" customWidth="1"/>
    <col min="10590" max="10590" width="12" customWidth="1"/>
    <col min="10591" max="10592" width="12.85546875" customWidth="1"/>
    <col min="10593" max="10593" width="13.5703125" bestFit="1" customWidth="1"/>
    <col min="10594" max="10596" width="14.42578125" bestFit="1" customWidth="1"/>
    <col min="10597" max="10597" width="12.28515625" customWidth="1"/>
    <col min="10598" max="10598" width="9.7109375" customWidth="1"/>
    <col min="10599" max="10600" width="12.85546875" customWidth="1"/>
    <col min="10601" max="10601" width="13.5703125" bestFit="1" customWidth="1"/>
    <col min="10602" max="10602" width="12.42578125" bestFit="1" customWidth="1"/>
    <col min="10603" max="10604" width="13.5703125" bestFit="1" customWidth="1"/>
    <col min="10605" max="10605" width="12.28515625" customWidth="1"/>
    <col min="10606" max="10608" width="12.85546875" customWidth="1"/>
    <col min="10609" max="10613" width="12.28515625" customWidth="1"/>
    <col min="10614" max="10616" width="12.85546875" customWidth="1"/>
    <col min="10617" max="10617" width="12.28515625" customWidth="1"/>
    <col min="10618" max="10618" width="13.28515625" bestFit="1" customWidth="1"/>
    <col min="10619" max="10620" width="14.42578125" bestFit="1" customWidth="1"/>
    <col min="10621" max="10621" width="12.28515625" customWidth="1"/>
    <col min="10622" max="10624" width="12.85546875" customWidth="1"/>
    <col min="10625" max="10628" width="14.42578125" bestFit="1" customWidth="1"/>
    <col min="10629" max="10629" width="12.28515625" customWidth="1"/>
    <col min="10630" max="10630" width="12.85546875" bestFit="1" customWidth="1"/>
    <col min="10631" max="10632" width="12.85546875" customWidth="1"/>
    <col min="10633" max="10633" width="14.42578125" bestFit="1" customWidth="1"/>
    <col min="10634" max="10636" width="13.5703125" bestFit="1" customWidth="1"/>
    <col min="10637" max="10637" width="12.28515625" customWidth="1"/>
    <col min="10638" max="10638" width="12" customWidth="1"/>
    <col min="10639" max="10640" width="12.85546875" customWidth="1"/>
    <col min="10641" max="10641" width="13.5703125" bestFit="1" customWidth="1"/>
    <col min="10642" max="10644" width="14.42578125" bestFit="1" customWidth="1"/>
    <col min="10645" max="10645" width="12.28515625" customWidth="1"/>
    <col min="10646" max="10646" width="9.7109375" customWidth="1"/>
    <col min="10647" max="10648" width="12.85546875" customWidth="1"/>
    <col min="10649" max="10649" width="13.5703125" bestFit="1" customWidth="1"/>
    <col min="10650" max="10652" width="14.42578125" bestFit="1" customWidth="1"/>
    <col min="10653" max="10668" width="12.28515625" customWidth="1"/>
    <col min="10669" max="10669" width="12.85546875" customWidth="1"/>
    <col min="10670" max="10670" width="12.28515625" customWidth="1"/>
    <col min="10671" max="10671" width="11.42578125" customWidth="1"/>
    <col min="10672" max="10672" width="11.7109375" customWidth="1"/>
    <col min="10673" max="10680" width="12.28515625" customWidth="1"/>
    <col min="10681" max="10683" width="13.5703125" customWidth="1"/>
    <col min="10684" max="10685" width="12.28515625" customWidth="1"/>
    <col min="10686" max="10688" width="13.5703125" customWidth="1"/>
    <col min="10689" max="10690" width="12.28515625" customWidth="1"/>
    <col min="10691" max="10693" width="13.5703125" customWidth="1"/>
    <col min="10694" max="10695" width="12.28515625" customWidth="1"/>
    <col min="10696" max="10698" width="13.5703125" customWidth="1"/>
    <col min="10699" max="10699" width="14.42578125" customWidth="1"/>
    <col min="10700" max="10700" width="12.28515625" customWidth="1"/>
    <col min="10701" max="10703" width="13.5703125" customWidth="1"/>
    <col min="10704" max="10704" width="14.42578125" customWidth="1"/>
    <col min="10705" max="10705" width="12.28515625" customWidth="1"/>
    <col min="10706" max="10706" width="10.28515625" customWidth="1"/>
    <col min="10707" max="10708" width="13.5703125" customWidth="1"/>
    <col min="10709" max="10710" width="12.28515625" customWidth="1"/>
    <col min="10711" max="10713" width="13.5703125" customWidth="1"/>
    <col min="10714" max="10714" width="14.42578125" customWidth="1"/>
    <col min="10715" max="10715" width="12.28515625" customWidth="1"/>
    <col min="10716" max="10718" width="13.5703125" customWidth="1"/>
    <col min="10719" max="10719" width="12.42578125" customWidth="1"/>
    <col min="10720" max="10720" width="12.28515625" customWidth="1"/>
    <col min="10721" max="10721" width="11.28515625" customWidth="1"/>
    <col min="10722" max="10724" width="13.5703125" customWidth="1"/>
    <col min="10725" max="10725" width="12.28515625" customWidth="1"/>
    <col min="10726" max="10726" width="9.140625" customWidth="1"/>
    <col min="10727" max="10729" width="13.5703125" customWidth="1"/>
    <col min="10730" max="10730" width="12.28515625" customWidth="1"/>
    <col min="10731" max="10731" width="6.7109375" customWidth="1"/>
    <col min="10732" max="10734" width="13.5703125" customWidth="1"/>
    <col min="10735" max="10735" width="12.28515625" customWidth="1"/>
    <col min="10736" max="10738" width="13.5703125" customWidth="1"/>
    <col min="10739" max="10740" width="12.28515625" customWidth="1"/>
    <col min="10741" max="10743" width="13.5703125" customWidth="1"/>
    <col min="10744" max="10745" width="12.28515625" customWidth="1"/>
    <col min="10746" max="10748" width="13.5703125" customWidth="1"/>
    <col min="10749" max="10750" width="12.28515625" customWidth="1"/>
    <col min="10751" max="10753" width="13.5703125" customWidth="1"/>
    <col min="10754" max="10754" width="12.42578125" bestFit="1" customWidth="1"/>
    <col min="10755" max="10755" width="12.28515625" customWidth="1"/>
    <col min="10756" max="10756" width="11.28515625" customWidth="1"/>
    <col min="10757" max="10758" width="13.5703125" customWidth="1"/>
    <col min="10759" max="10759" width="13.5703125" bestFit="1" customWidth="1"/>
    <col min="10760" max="10760" width="12.28515625" customWidth="1"/>
    <col min="10761" max="10761" width="9.140625" customWidth="1"/>
    <col min="10762" max="10763" width="13.5703125" customWidth="1"/>
    <col min="10764" max="10764" width="14.42578125" bestFit="1" customWidth="1"/>
    <col min="10765" max="10765" width="12.28515625" customWidth="1"/>
    <col min="10766" max="10768" width="12.85546875" customWidth="1"/>
    <col min="10769" max="10773" width="12.28515625" customWidth="1"/>
    <col min="10774" max="10776" width="12.85546875" customWidth="1"/>
    <col min="10777" max="10781" width="12.28515625" customWidth="1"/>
    <col min="10782" max="10784" width="12.85546875" customWidth="1"/>
    <col min="10785" max="10785" width="14.42578125" bestFit="1" customWidth="1"/>
    <col min="10786" max="10789" width="12.28515625" customWidth="1"/>
    <col min="10790" max="10792" width="12.85546875" customWidth="1"/>
    <col min="10793" max="10794" width="14.42578125" bestFit="1" customWidth="1"/>
    <col min="10795" max="10796" width="13.28515625" bestFit="1" customWidth="1"/>
    <col min="10797" max="10797" width="12.28515625" customWidth="1"/>
    <col min="10798" max="10800" width="12.85546875" customWidth="1"/>
    <col min="10801" max="10803" width="14.42578125" bestFit="1" customWidth="1"/>
    <col min="10804" max="10805" width="12.28515625" customWidth="1"/>
    <col min="10806" max="10808" width="12.85546875" customWidth="1"/>
    <col min="10809" max="10810" width="12.28515625" customWidth="1"/>
    <col min="10811" max="10811" width="13.5703125" bestFit="1" customWidth="1"/>
    <col min="10812" max="10813" width="12.28515625" customWidth="1"/>
    <col min="10814" max="10816" width="12.85546875" customWidth="1"/>
    <col min="10817" max="10821" width="12.28515625" customWidth="1"/>
    <col min="10822" max="10824" width="12.85546875" customWidth="1"/>
    <col min="10825" max="10829" width="12.28515625" customWidth="1"/>
    <col min="10830" max="10832" width="12.85546875" customWidth="1"/>
    <col min="10833" max="10837" width="12.28515625" customWidth="1"/>
    <col min="10838" max="10840" width="12.85546875" customWidth="1"/>
    <col min="10841" max="10841" width="14.42578125" bestFit="1" customWidth="1"/>
    <col min="10842" max="10842" width="13.28515625" bestFit="1" customWidth="1"/>
    <col min="10843" max="10844" width="14.42578125" bestFit="1" customWidth="1"/>
    <col min="10845" max="10845" width="12.28515625" customWidth="1"/>
    <col min="10846" max="10846" width="12" customWidth="1"/>
    <col min="10847" max="10848" width="12.85546875" customWidth="1"/>
    <col min="10849" max="10849" width="13.5703125" bestFit="1" customWidth="1"/>
    <col min="10850" max="10852" width="14.42578125" bestFit="1" customWidth="1"/>
    <col min="10853" max="10853" width="12.28515625" customWidth="1"/>
    <col min="10854" max="10854" width="9.7109375" customWidth="1"/>
    <col min="10855" max="10856" width="12.85546875" customWidth="1"/>
    <col min="10857" max="10857" width="13.5703125" bestFit="1" customWidth="1"/>
    <col min="10858" max="10858" width="12.42578125" bestFit="1" customWidth="1"/>
    <col min="10859" max="10860" width="13.5703125" bestFit="1" customWidth="1"/>
    <col min="10861" max="10861" width="12.28515625" customWidth="1"/>
    <col min="10862" max="10864" width="12.85546875" customWidth="1"/>
    <col min="10865" max="10869" width="12.28515625" customWidth="1"/>
    <col min="10870" max="10872" width="12.85546875" customWidth="1"/>
    <col min="10873" max="10873" width="12.28515625" customWidth="1"/>
    <col min="10874" max="10874" width="13.28515625" bestFit="1" customWidth="1"/>
    <col min="10875" max="10876" width="14.42578125" bestFit="1" customWidth="1"/>
    <col min="10877" max="10877" width="12.28515625" customWidth="1"/>
    <col min="10878" max="10880" width="12.85546875" customWidth="1"/>
    <col min="10881" max="10884" width="14.42578125" bestFit="1" customWidth="1"/>
    <col min="10885" max="10885" width="12.28515625" customWidth="1"/>
    <col min="10886" max="10886" width="12.85546875" bestFit="1" customWidth="1"/>
    <col min="10887" max="10888" width="12.85546875" customWidth="1"/>
    <col min="10889" max="10889" width="14.42578125" bestFit="1" customWidth="1"/>
    <col min="10890" max="10892" width="13.5703125" bestFit="1" customWidth="1"/>
    <col min="10893" max="10893" width="12.28515625" customWidth="1"/>
    <col min="10894" max="10894" width="12" customWidth="1"/>
    <col min="10895" max="10896" width="12.85546875" customWidth="1"/>
    <col min="10897" max="10897" width="13.5703125" bestFit="1" customWidth="1"/>
    <col min="10898" max="10900" width="14.42578125" bestFit="1" customWidth="1"/>
    <col min="10901" max="10901" width="12.28515625" customWidth="1"/>
    <col min="10902" max="10902" width="9.7109375" customWidth="1"/>
    <col min="10903" max="10904" width="12.85546875" customWidth="1"/>
    <col min="10905" max="10905" width="13.5703125" bestFit="1" customWidth="1"/>
    <col min="10906" max="10908" width="14.42578125" bestFit="1" customWidth="1"/>
    <col min="10909" max="10924" width="12.28515625" customWidth="1"/>
    <col min="10925" max="10925" width="12.85546875" customWidth="1"/>
    <col min="10926" max="10926" width="12.28515625" customWidth="1"/>
    <col min="10927" max="10927" width="11.42578125" customWidth="1"/>
    <col min="10928" max="10928" width="11.7109375" customWidth="1"/>
    <col min="10929" max="10936" width="12.28515625" customWidth="1"/>
    <col min="10937" max="10939" width="13.5703125" customWidth="1"/>
    <col min="10940" max="10941" width="12.28515625" customWidth="1"/>
    <col min="10942" max="10944" width="13.5703125" customWidth="1"/>
    <col min="10945" max="10946" width="12.28515625" customWidth="1"/>
    <col min="10947" max="10949" width="13.5703125" customWidth="1"/>
    <col min="10950" max="10951" width="12.28515625" customWidth="1"/>
    <col min="10952" max="10954" width="13.5703125" customWidth="1"/>
    <col min="10955" max="10955" width="14.42578125" customWidth="1"/>
    <col min="10956" max="10956" width="12.28515625" customWidth="1"/>
    <col min="10957" max="10959" width="13.5703125" customWidth="1"/>
    <col min="10960" max="10960" width="14.42578125" customWidth="1"/>
    <col min="10961" max="10961" width="12.28515625" customWidth="1"/>
    <col min="10962" max="10962" width="10.28515625" customWidth="1"/>
    <col min="10963" max="10964" width="13.5703125" customWidth="1"/>
    <col min="10965" max="10966" width="12.28515625" customWidth="1"/>
    <col min="10967" max="10969" width="13.5703125" customWidth="1"/>
    <col min="10970" max="10970" width="14.42578125" customWidth="1"/>
    <col min="10971" max="10971" width="12.28515625" customWidth="1"/>
    <col min="10972" max="10974" width="13.5703125" customWidth="1"/>
    <col min="10975" max="10975" width="12.42578125" customWidth="1"/>
    <col min="10976" max="10976" width="12.28515625" customWidth="1"/>
    <col min="10977" max="10977" width="11.28515625" customWidth="1"/>
    <col min="10978" max="10980" width="13.5703125" customWidth="1"/>
    <col min="10981" max="10981" width="12.28515625" customWidth="1"/>
    <col min="10982" max="10982" width="9.140625" customWidth="1"/>
    <col min="10983" max="10985" width="13.5703125" customWidth="1"/>
    <col min="10986" max="10986" width="12.28515625" customWidth="1"/>
    <col min="10987" max="10987" width="6.7109375" customWidth="1"/>
    <col min="10988" max="10990" width="13.5703125" customWidth="1"/>
    <col min="10991" max="10991" width="12.28515625" customWidth="1"/>
    <col min="10992" max="10994" width="13.5703125" customWidth="1"/>
    <col min="10995" max="10996" width="12.28515625" customWidth="1"/>
    <col min="10997" max="10999" width="13.5703125" customWidth="1"/>
    <col min="11000" max="11001" width="12.28515625" customWidth="1"/>
    <col min="11002" max="11004" width="13.5703125" customWidth="1"/>
    <col min="11005" max="11006" width="12.28515625" customWidth="1"/>
    <col min="11007" max="11009" width="13.5703125" customWidth="1"/>
    <col min="11010" max="11010" width="12.42578125" bestFit="1" customWidth="1"/>
    <col min="11011" max="11011" width="12.28515625" customWidth="1"/>
    <col min="11012" max="11012" width="11.28515625" customWidth="1"/>
    <col min="11013" max="11014" width="13.5703125" customWidth="1"/>
    <col min="11015" max="11015" width="13.5703125" bestFit="1" customWidth="1"/>
    <col min="11016" max="11016" width="12.28515625" customWidth="1"/>
    <col min="11017" max="11017" width="9.140625" customWidth="1"/>
    <col min="11018" max="11019" width="13.5703125" customWidth="1"/>
    <col min="11020" max="11020" width="14.42578125" bestFit="1" customWidth="1"/>
    <col min="11021" max="11021" width="12.28515625" customWidth="1"/>
    <col min="11022" max="11024" width="12.85546875" customWidth="1"/>
    <col min="11025" max="11029" width="12.28515625" customWidth="1"/>
    <col min="11030" max="11032" width="12.85546875" customWidth="1"/>
    <col min="11033" max="11037" width="12.28515625" customWidth="1"/>
    <col min="11038" max="11040" width="12.85546875" customWidth="1"/>
    <col min="11041" max="11041" width="14.42578125" bestFit="1" customWidth="1"/>
    <col min="11042" max="11045" width="12.28515625" customWidth="1"/>
    <col min="11046" max="11048" width="12.85546875" customWidth="1"/>
    <col min="11049" max="11050" width="14.42578125" bestFit="1" customWidth="1"/>
    <col min="11051" max="11052" width="13.28515625" bestFit="1" customWidth="1"/>
    <col min="11053" max="11053" width="12.28515625" customWidth="1"/>
    <col min="11054" max="11056" width="12.85546875" customWidth="1"/>
    <col min="11057" max="11059" width="14.42578125" bestFit="1" customWidth="1"/>
    <col min="11060" max="11061" width="12.28515625" customWidth="1"/>
    <col min="11062" max="11064" width="12.85546875" customWidth="1"/>
    <col min="11065" max="11066" width="12.28515625" customWidth="1"/>
    <col min="11067" max="11067" width="13.5703125" bestFit="1" customWidth="1"/>
    <col min="11068" max="11069" width="12.28515625" customWidth="1"/>
    <col min="11070" max="11072" width="12.85546875" customWidth="1"/>
    <col min="11073" max="11077" width="12.28515625" customWidth="1"/>
    <col min="11078" max="11080" width="12.85546875" customWidth="1"/>
    <col min="11081" max="11085" width="12.28515625" customWidth="1"/>
    <col min="11086" max="11088" width="12.85546875" customWidth="1"/>
    <col min="11089" max="11093" width="12.28515625" customWidth="1"/>
    <col min="11094" max="11096" width="12.85546875" customWidth="1"/>
    <col min="11097" max="11097" width="14.42578125" bestFit="1" customWidth="1"/>
    <col min="11098" max="11098" width="13.28515625" bestFit="1" customWidth="1"/>
    <col min="11099" max="11100" width="14.42578125" bestFit="1" customWidth="1"/>
    <col min="11101" max="11101" width="12.28515625" customWidth="1"/>
    <col min="11102" max="11102" width="12" customWidth="1"/>
    <col min="11103" max="11104" width="12.85546875" customWidth="1"/>
    <col min="11105" max="11105" width="13.5703125" bestFit="1" customWidth="1"/>
    <col min="11106" max="11108" width="14.42578125" bestFit="1" customWidth="1"/>
    <col min="11109" max="11109" width="12.28515625" customWidth="1"/>
    <col min="11110" max="11110" width="9.7109375" customWidth="1"/>
    <col min="11111" max="11112" width="12.85546875" customWidth="1"/>
    <col min="11113" max="11113" width="13.5703125" bestFit="1" customWidth="1"/>
    <col min="11114" max="11114" width="12.42578125" bestFit="1" customWidth="1"/>
    <col min="11115" max="11116" width="13.5703125" bestFit="1" customWidth="1"/>
    <col min="11117" max="11117" width="12.28515625" customWidth="1"/>
    <col min="11118" max="11120" width="12.85546875" customWidth="1"/>
    <col min="11121" max="11125" width="12.28515625" customWidth="1"/>
    <col min="11126" max="11128" width="12.85546875" customWidth="1"/>
    <col min="11129" max="11129" width="12.28515625" customWidth="1"/>
    <col min="11130" max="11130" width="13.28515625" bestFit="1" customWidth="1"/>
    <col min="11131" max="11132" width="14.42578125" bestFit="1" customWidth="1"/>
    <col min="11133" max="11133" width="12.28515625" customWidth="1"/>
    <col min="11134" max="11136" width="12.85546875" customWidth="1"/>
    <col min="11137" max="11140" width="14.42578125" bestFit="1" customWidth="1"/>
    <col min="11141" max="11141" width="12.28515625" customWidth="1"/>
    <col min="11142" max="11142" width="12.85546875" bestFit="1" customWidth="1"/>
    <col min="11143" max="11144" width="12.85546875" customWidth="1"/>
    <col min="11145" max="11145" width="14.42578125" bestFit="1" customWidth="1"/>
    <col min="11146" max="11148" width="13.5703125" bestFit="1" customWidth="1"/>
    <col min="11149" max="11149" width="12.28515625" customWidth="1"/>
    <col min="11150" max="11150" width="12" customWidth="1"/>
    <col min="11151" max="11152" width="12.85546875" customWidth="1"/>
    <col min="11153" max="11153" width="13.5703125" bestFit="1" customWidth="1"/>
    <col min="11154" max="11156" width="14.42578125" bestFit="1" customWidth="1"/>
    <col min="11157" max="11157" width="12.28515625" customWidth="1"/>
    <col min="11158" max="11158" width="9.7109375" customWidth="1"/>
    <col min="11159" max="11160" width="12.85546875" customWidth="1"/>
    <col min="11161" max="11161" width="13.5703125" bestFit="1" customWidth="1"/>
    <col min="11162" max="11164" width="14.42578125" bestFit="1" customWidth="1"/>
    <col min="11165" max="11180" width="12.28515625" customWidth="1"/>
    <col min="11181" max="11181" width="12.85546875" customWidth="1"/>
    <col min="11182" max="11182" width="12.28515625" customWidth="1"/>
    <col min="11183" max="11183" width="11.42578125" customWidth="1"/>
    <col min="11184" max="11184" width="11.7109375" customWidth="1"/>
    <col min="11185" max="11192" width="12.28515625" customWidth="1"/>
    <col min="11193" max="11195" width="13.5703125" customWidth="1"/>
    <col min="11196" max="11197" width="12.28515625" customWidth="1"/>
    <col min="11198" max="11200" width="13.5703125" customWidth="1"/>
    <col min="11201" max="11202" width="12.28515625" customWidth="1"/>
    <col min="11203" max="11205" width="13.5703125" customWidth="1"/>
    <col min="11206" max="11207" width="12.28515625" customWidth="1"/>
    <col min="11208" max="11210" width="13.5703125" customWidth="1"/>
    <col min="11211" max="11211" width="14.42578125" customWidth="1"/>
    <col min="11212" max="11212" width="12.28515625" customWidth="1"/>
    <col min="11213" max="11215" width="13.5703125" customWidth="1"/>
    <col min="11216" max="11216" width="14.42578125" customWidth="1"/>
    <col min="11217" max="11217" width="12.28515625" customWidth="1"/>
    <col min="11218" max="11218" width="10.28515625" customWidth="1"/>
    <col min="11219" max="11220" width="13.5703125" customWidth="1"/>
    <col min="11221" max="11222" width="12.28515625" customWidth="1"/>
    <col min="11223" max="11225" width="13.5703125" customWidth="1"/>
    <col min="11226" max="11226" width="14.42578125" customWidth="1"/>
    <col min="11227" max="11227" width="12.28515625" customWidth="1"/>
    <col min="11228" max="11230" width="13.5703125" customWidth="1"/>
    <col min="11231" max="11231" width="12.42578125" customWidth="1"/>
    <col min="11232" max="11232" width="12.28515625" customWidth="1"/>
    <col min="11233" max="11233" width="11.28515625" customWidth="1"/>
    <col min="11234" max="11236" width="13.5703125" customWidth="1"/>
    <col min="11237" max="11237" width="12.28515625" customWidth="1"/>
    <col min="11238" max="11238" width="9.140625" customWidth="1"/>
    <col min="11239" max="11241" width="13.5703125" customWidth="1"/>
    <col min="11242" max="11242" width="12.28515625" customWidth="1"/>
    <col min="11243" max="11243" width="6.7109375" customWidth="1"/>
    <col min="11244" max="11246" width="13.5703125" customWidth="1"/>
    <col min="11247" max="11247" width="12.28515625" customWidth="1"/>
    <col min="11248" max="11250" width="13.5703125" customWidth="1"/>
    <col min="11251" max="11252" width="12.28515625" customWidth="1"/>
    <col min="11253" max="11255" width="13.5703125" customWidth="1"/>
    <col min="11256" max="11257" width="12.28515625" customWidth="1"/>
    <col min="11258" max="11260" width="13.5703125" customWidth="1"/>
    <col min="11261" max="11262" width="12.28515625" customWidth="1"/>
    <col min="11263" max="11265" width="13.5703125" customWidth="1"/>
    <col min="11266" max="11266" width="12.42578125" bestFit="1" customWidth="1"/>
    <col min="11267" max="11267" width="12.28515625" customWidth="1"/>
    <col min="11268" max="11268" width="11.28515625" customWidth="1"/>
    <col min="11269" max="11270" width="13.5703125" customWidth="1"/>
    <col min="11271" max="11271" width="13.5703125" bestFit="1" customWidth="1"/>
    <col min="11272" max="11272" width="12.28515625" customWidth="1"/>
    <col min="11273" max="11273" width="9.140625" customWidth="1"/>
    <col min="11274" max="11275" width="13.5703125" customWidth="1"/>
    <col min="11276" max="11276" width="14.42578125" bestFit="1" customWidth="1"/>
    <col min="11277" max="11277" width="12.28515625" customWidth="1"/>
    <col min="11278" max="11280" width="12.85546875" customWidth="1"/>
    <col min="11281" max="11285" width="12.28515625" customWidth="1"/>
    <col min="11286" max="11288" width="12.85546875" customWidth="1"/>
    <col min="11289" max="11293" width="12.28515625" customWidth="1"/>
    <col min="11294" max="11296" width="12.85546875" customWidth="1"/>
    <col min="11297" max="11297" width="14.42578125" bestFit="1" customWidth="1"/>
    <col min="11298" max="11301" width="12.28515625" customWidth="1"/>
    <col min="11302" max="11304" width="12.85546875" customWidth="1"/>
    <col min="11305" max="11306" width="14.42578125" bestFit="1" customWidth="1"/>
    <col min="11307" max="11308" width="13.28515625" bestFit="1" customWidth="1"/>
    <col min="11309" max="11309" width="12.28515625" customWidth="1"/>
    <col min="11310" max="11312" width="12.85546875" customWidth="1"/>
    <col min="11313" max="11315" width="14.42578125" bestFit="1" customWidth="1"/>
    <col min="11316" max="11317" width="12.28515625" customWidth="1"/>
    <col min="11318" max="11320" width="12.85546875" customWidth="1"/>
    <col min="11321" max="11322" width="12.28515625" customWidth="1"/>
    <col min="11323" max="11323" width="13.5703125" bestFit="1" customWidth="1"/>
    <col min="11324" max="11325" width="12.28515625" customWidth="1"/>
    <col min="11326" max="11328" width="12.85546875" customWidth="1"/>
    <col min="11329" max="11333" width="12.28515625" customWidth="1"/>
    <col min="11334" max="11336" width="12.85546875" customWidth="1"/>
    <col min="11337" max="11341" width="12.28515625" customWidth="1"/>
    <col min="11342" max="11344" width="12.85546875" customWidth="1"/>
    <col min="11345" max="11349" width="12.28515625" customWidth="1"/>
    <col min="11350" max="11352" width="12.85546875" customWidth="1"/>
    <col min="11353" max="11353" width="14.42578125" bestFit="1" customWidth="1"/>
    <col min="11354" max="11354" width="13.28515625" bestFit="1" customWidth="1"/>
    <col min="11355" max="11356" width="14.42578125" bestFit="1" customWidth="1"/>
    <col min="11357" max="11357" width="12.28515625" customWidth="1"/>
    <col min="11358" max="11358" width="12" customWidth="1"/>
    <col min="11359" max="11360" width="12.85546875" customWidth="1"/>
    <col min="11361" max="11361" width="13.5703125" bestFit="1" customWidth="1"/>
    <col min="11362" max="11364" width="14.42578125" bestFit="1" customWidth="1"/>
    <col min="11365" max="11365" width="12.28515625" customWidth="1"/>
    <col min="11366" max="11366" width="9.7109375" customWidth="1"/>
    <col min="11367" max="11368" width="12.85546875" customWidth="1"/>
    <col min="11369" max="11369" width="13.5703125" bestFit="1" customWidth="1"/>
    <col min="11370" max="11370" width="12.42578125" bestFit="1" customWidth="1"/>
    <col min="11371" max="11372" width="13.5703125" bestFit="1" customWidth="1"/>
    <col min="11373" max="11373" width="12.28515625" customWidth="1"/>
    <col min="11374" max="11376" width="12.85546875" customWidth="1"/>
    <col min="11377" max="11381" width="12.28515625" customWidth="1"/>
    <col min="11382" max="11384" width="12.85546875" customWidth="1"/>
    <col min="11385" max="11385" width="12.28515625" customWidth="1"/>
    <col min="11386" max="11386" width="13.28515625" bestFit="1" customWidth="1"/>
    <col min="11387" max="11388" width="14.42578125" bestFit="1" customWidth="1"/>
    <col min="11389" max="11389" width="12.28515625" customWidth="1"/>
    <col min="11390" max="11392" width="12.85546875" customWidth="1"/>
    <col min="11393" max="11396" width="14.42578125" bestFit="1" customWidth="1"/>
    <col min="11397" max="11397" width="12.28515625" customWidth="1"/>
    <col min="11398" max="11398" width="12.85546875" bestFit="1" customWidth="1"/>
    <col min="11399" max="11400" width="12.85546875" customWidth="1"/>
    <col min="11401" max="11401" width="14.42578125" bestFit="1" customWidth="1"/>
    <col min="11402" max="11404" width="13.5703125" bestFit="1" customWidth="1"/>
    <col min="11405" max="11405" width="12.28515625" customWidth="1"/>
    <col min="11406" max="11406" width="12" customWidth="1"/>
    <col min="11407" max="11408" width="12.85546875" customWidth="1"/>
    <col min="11409" max="11409" width="13.5703125" bestFit="1" customWidth="1"/>
    <col min="11410" max="11412" width="14.42578125" bestFit="1" customWidth="1"/>
    <col min="11413" max="11413" width="12.28515625" customWidth="1"/>
    <col min="11414" max="11414" width="9.7109375" customWidth="1"/>
    <col min="11415" max="11416" width="12.85546875" customWidth="1"/>
    <col min="11417" max="11417" width="13.5703125" bestFit="1" customWidth="1"/>
    <col min="11418" max="11420" width="14.42578125" bestFit="1" customWidth="1"/>
    <col min="11421" max="11436" width="12.28515625" customWidth="1"/>
    <col min="11437" max="11437" width="12.85546875" customWidth="1"/>
    <col min="11438" max="11438" width="12.28515625" customWidth="1"/>
    <col min="11439" max="11439" width="11.42578125" customWidth="1"/>
    <col min="11440" max="11440" width="11.7109375" customWidth="1"/>
    <col min="11441" max="11448" width="12.28515625" customWidth="1"/>
    <col min="11449" max="11451" width="13.5703125" customWidth="1"/>
    <col min="11452" max="11453" width="12.28515625" customWidth="1"/>
    <col min="11454" max="11456" width="13.5703125" customWidth="1"/>
    <col min="11457" max="11458" width="12.28515625" customWidth="1"/>
    <col min="11459" max="11461" width="13.5703125" customWidth="1"/>
    <col min="11462" max="11463" width="12.28515625" customWidth="1"/>
    <col min="11464" max="11466" width="13.5703125" customWidth="1"/>
    <col min="11467" max="11467" width="14.42578125" customWidth="1"/>
    <col min="11468" max="11468" width="12.28515625" customWidth="1"/>
    <col min="11469" max="11471" width="13.5703125" customWidth="1"/>
    <col min="11472" max="11472" width="14.42578125" customWidth="1"/>
    <col min="11473" max="11473" width="12.28515625" customWidth="1"/>
    <col min="11474" max="11474" width="10.28515625" customWidth="1"/>
    <col min="11475" max="11476" width="13.5703125" customWidth="1"/>
    <col min="11477" max="11478" width="12.28515625" customWidth="1"/>
    <col min="11479" max="11481" width="13.5703125" customWidth="1"/>
    <col min="11482" max="11482" width="14.42578125" customWidth="1"/>
    <col min="11483" max="11483" width="12.28515625" customWidth="1"/>
    <col min="11484" max="11486" width="13.5703125" customWidth="1"/>
    <col min="11487" max="11487" width="12.42578125" customWidth="1"/>
    <col min="11488" max="11488" width="12.28515625" customWidth="1"/>
    <col min="11489" max="11489" width="11.28515625" customWidth="1"/>
    <col min="11490" max="11492" width="13.5703125" customWidth="1"/>
    <col min="11493" max="11493" width="12.28515625" customWidth="1"/>
    <col min="11494" max="11494" width="9.140625" customWidth="1"/>
    <col min="11495" max="11497" width="13.5703125" customWidth="1"/>
    <col min="11498" max="11498" width="12.28515625" customWidth="1"/>
    <col min="11499" max="11499" width="6.7109375" customWidth="1"/>
    <col min="11500" max="11502" width="13.5703125" customWidth="1"/>
    <col min="11503" max="11503" width="12.28515625" customWidth="1"/>
    <col min="11504" max="11506" width="13.5703125" customWidth="1"/>
    <col min="11507" max="11508" width="12.28515625" customWidth="1"/>
    <col min="11509" max="11511" width="13.5703125" customWidth="1"/>
    <col min="11512" max="11513" width="12.28515625" customWidth="1"/>
    <col min="11514" max="11516" width="13.5703125" customWidth="1"/>
    <col min="11517" max="11518" width="12.28515625" customWidth="1"/>
    <col min="11519" max="11521" width="13.5703125" customWidth="1"/>
    <col min="11522" max="11522" width="12.42578125" bestFit="1" customWidth="1"/>
    <col min="11523" max="11523" width="12.28515625" customWidth="1"/>
    <col min="11524" max="11524" width="11.28515625" customWidth="1"/>
    <col min="11525" max="11526" width="13.5703125" customWidth="1"/>
    <col min="11527" max="11527" width="13.5703125" bestFit="1" customWidth="1"/>
    <col min="11528" max="11528" width="12.28515625" customWidth="1"/>
    <col min="11529" max="11529" width="9.140625" customWidth="1"/>
    <col min="11530" max="11531" width="13.5703125" customWidth="1"/>
    <col min="11532" max="11532" width="14.42578125" bestFit="1" customWidth="1"/>
    <col min="11533" max="11533" width="12.28515625" customWidth="1"/>
    <col min="11534" max="11536" width="12.85546875" customWidth="1"/>
    <col min="11537" max="11541" width="12.28515625" customWidth="1"/>
    <col min="11542" max="11544" width="12.85546875" customWidth="1"/>
    <col min="11545" max="11549" width="12.28515625" customWidth="1"/>
    <col min="11550" max="11552" width="12.85546875" customWidth="1"/>
    <col min="11553" max="11553" width="14.42578125" bestFit="1" customWidth="1"/>
    <col min="11554" max="11557" width="12.28515625" customWidth="1"/>
    <col min="11558" max="11560" width="12.85546875" customWidth="1"/>
    <col min="11561" max="11562" width="14.42578125" bestFit="1" customWidth="1"/>
    <col min="11563" max="11564" width="13.28515625" bestFit="1" customWidth="1"/>
    <col min="11565" max="11565" width="12.28515625" customWidth="1"/>
    <col min="11566" max="11568" width="12.85546875" customWidth="1"/>
    <col min="11569" max="11571" width="14.42578125" bestFit="1" customWidth="1"/>
    <col min="11572" max="11573" width="12.28515625" customWidth="1"/>
    <col min="11574" max="11576" width="12.85546875" customWidth="1"/>
    <col min="11577" max="11578" width="12.28515625" customWidth="1"/>
    <col min="11579" max="11579" width="13.5703125" bestFit="1" customWidth="1"/>
    <col min="11580" max="11581" width="12.28515625" customWidth="1"/>
    <col min="11582" max="11584" width="12.85546875" customWidth="1"/>
    <col min="11585" max="11589" width="12.28515625" customWidth="1"/>
    <col min="11590" max="11592" width="12.85546875" customWidth="1"/>
    <col min="11593" max="11597" width="12.28515625" customWidth="1"/>
    <col min="11598" max="11600" width="12.85546875" customWidth="1"/>
    <col min="11601" max="11605" width="12.28515625" customWidth="1"/>
    <col min="11606" max="11608" width="12.85546875" customWidth="1"/>
    <col min="11609" max="11609" width="14.42578125" bestFit="1" customWidth="1"/>
    <col min="11610" max="11610" width="13.28515625" bestFit="1" customWidth="1"/>
    <col min="11611" max="11612" width="14.42578125" bestFit="1" customWidth="1"/>
    <col min="11613" max="11613" width="12.28515625" customWidth="1"/>
    <col min="11614" max="11614" width="12" customWidth="1"/>
    <col min="11615" max="11616" width="12.85546875" customWidth="1"/>
    <col min="11617" max="11617" width="13.5703125" bestFit="1" customWidth="1"/>
    <col min="11618" max="11620" width="14.42578125" bestFit="1" customWidth="1"/>
    <col min="11621" max="11621" width="12.28515625" customWidth="1"/>
    <col min="11622" max="11622" width="9.7109375" customWidth="1"/>
    <col min="11623" max="11624" width="12.85546875" customWidth="1"/>
    <col min="11625" max="11625" width="13.5703125" bestFit="1" customWidth="1"/>
    <col min="11626" max="11626" width="12.42578125" bestFit="1" customWidth="1"/>
    <col min="11627" max="11628" width="13.5703125" bestFit="1" customWidth="1"/>
    <col min="11629" max="11629" width="12.28515625" customWidth="1"/>
    <col min="11630" max="11632" width="12.85546875" customWidth="1"/>
    <col min="11633" max="11637" width="12.28515625" customWidth="1"/>
    <col min="11638" max="11640" width="12.85546875" customWidth="1"/>
    <col min="11641" max="11641" width="12.28515625" customWidth="1"/>
    <col min="11642" max="11642" width="13.28515625" bestFit="1" customWidth="1"/>
    <col min="11643" max="11644" width="14.42578125" bestFit="1" customWidth="1"/>
    <col min="11645" max="11645" width="12.28515625" customWidth="1"/>
    <col min="11646" max="11648" width="12.85546875" customWidth="1"/>
    <col min="11649" max="11652" width="14.42578125" bestFit="1" customWidth="1"/>
    <col min="11653" max="11653" width="12.28515625" customWidth="1"/>
    <col min="11654" max="11654" width="12.85546875" bestFit="1" customWidth="1"/>
    <col min="11655" max="11656" width="12.85546875" customWidth="1"/>
    <col min="11657" max="11657" width="14.42578125" bestFit="1" customWidth="1"/>
    <col min="11658" max="11660" width="13.5703125" bestFit="1" customWidth="1"/>
    <col min="11661" max="11661" width="12.28515625" customWidth="1"/>
    <col min="11662" max="11662" width="12" customWidth="1"/>
    <col min="11663" max="11664" width="12.85546875" customWidth="1"/>
    <col min="11665" max="11665" width="13.5703125" bestFit="1" customWidth="1"/>
    <col min="11666" max="11668" width="14.42578125" bestFit="1" customWidth="1"/>
    <col min="11669" max="11669" width="12.28515625" customWidth="1"/>
    <col min="11670" max="11670" width="9.7109375" customWidth="1"/>
    <col min="11671" max="11672" width="12.85546875" customWidth="1"/>
    <col min="11673" max="11673" width="13.5703125" bestFit="1" customWidth="1"/>
    <col min="11674" max="11676" width="14.42578125" bestFit="1" customWidth="1"/>
    <col min="11677" max="11692" width="12.28515625" customWidth="1"/>
    <col min="11693" max="11693" width="12.85546875" customWidth="1"/>
    <col min="11694" max="11694" width="12.28515625" customWidth="1"/>
    <col min="11695" max="11695" width="11.42578125" customWidth="1"/>
    <col min="11696" max="11696" width="11.7109375" customWidth="1"/>
    <col min="11697" max="11704" width="12.28515625" customWidth="1"/>
    <col min="11705" max="11707" width="13.5703125" customWidth="1"/>
    <col min="11708" max="11709" width="12.28515625" customWidth="1"/>
    <col min="11710" max="11712" width="13.5703125" customWidth="1"/>
    <col min="11713" max="11714" width="12.28515625" customWidth="1"/>
    <col min="11715" max="11717" width="13.5703125" customWidth="1"/>
    <col min="11718" max="11719" width="12.28515625" customWidth="1"/>
    <col min="11720" max="11722" width="13.5703125" customWidth="1"/>
    <col min="11723" max="11723" width="14.42578125" customWidth="1"/>
    <col min="11724" max="11724" width="12.28515625" customWidth="1"/>
    <col min="11725" max="11727" width="13.5703125" customWidth="1"/>
    <col min="11728" max="11728" width="14.42578125" customWidth="1"/>
    <col min="11729" max="11729" width="12.28515625" customWidth="1"/>
    <col min="11730" max="11730" width="10.28515625" customWidth="1"/>
    <col min="11731" max="11732" width="13.5703125" customWidth="1"/>
    <col min="11733" max="11734" width="12.28515625" customWidth="1"/>
    <col min="11735" max="11737" width="13.5703125" customWidth="1"/>
    <col min="11738" max="11738" width="14.42578125" customWidth="1"/>
    <col min="11739" max="11739" width="12.28515625" customWidth="1"/>
    <col min="11740" max="11742" width="13.5703125" customWidth="1"/>
    <col min="11743" max="11743" width="12.42578125" customWidth="1"/>
    <col min="11744" max="11744" width="12.28515625" customWidth="1"/>
    <col min="11745" max="11745" width="11.28515625" customWidth="1"/>
    <col min="11746" max="11748" width="13.5703125" customWidth="1"/>
    <col min="11749" max="11749" width="12.28515625" customWidth="1"/>
    <col min="11750" max="11750" width="9.140625" customWidth="1"/>
    <col min="11751" max="11753" width="13.5703125" customWidth="1"/>
    <col min="11754" max="11754" width="12.28515625" customWidth="1"/>
    <col min="11755" max="11755" width="6.7109375" customWidth="1"/>
    <col min="11756" max="11758" width="13.5703125" customWidth="1"/>
    <col min="11759" max="11759" width="12.28515625" customWidth="1"/>
    <col min="11760" max="11762" width="13.5703125" customWidth="1"/>
    <col min="11763" max="11764" width="12.28515625" customWidth="1"/>
    <col min="11765" max="11767" width="13.5703125" customWidth="1"/>
    <col min="11768" max="11769" width="12.28515625" customWidth="1"/>
    <col min="11770" max="11772" width="13.5703125" customWidth="1"/>
    <col min="11773" max="11774" width="12.28515625" customWidth="1"/>
    <col min="11775" max="11777" width="13.5703125" customWidth="1"/>
    <col min="11778" max="11778" width="12.42578125" bestFit="1" customWidth="1"/>
    <col min="11779" max="11779" width="12.28515625" customWidth="1"/>
    <col min="11780" max="11780" width="11.28515625" customWidth="1"/>
    <col min="11781" max="11782" width="13.5703125" customWidth="1"/>
    <col min="11783" max="11783" width="13.5703125" bestFit="1" customWidth="1"/>
    <col min="11784" max="11784" width="12.28515625" customWidth="1"/>
    <col min="11785" max="11785" width="9.140625" customWidth="1"/>
    <col min="11786" max="11787" width="13.5703125" customWidth="1"/>
    <col min="11788" max="11788" width="14.42578125" bestFit="1" customWidth="1"/>
    <col min="11789" max="11789" width="12.28515625" customWidth="1"/>
    <col min="11790" max="11792" width="12.85546875" customWidth="1"/>
    <col min="11793" max="11797" width="12.28515625" customWidth="1"/>
    <col min="11798" max="11800" width="12.85546875" customWidth="1"/>
    <col min="11801" max="11805" width="12.28515625" customWidth="1"/>
    <col min="11806" max="11808" width="12.85546875" customWidth="1"/>
    <col min="11809" max="11809" width="14.42578125" bestFit="1" customWidth="1"/>
    <col min="11810" max="11813" width="12.28515625" customWidth="1"/>
    <col min="11814" max="11816" width="12.85546875" customWidth="1"/>
    <col min="11817" max="11818" width="14.42578125" bestFit="1" customWidth="1"/>
    <col min="11819" max="11820" width="13.28515625" bestFit="1" customWidth="1"/>
    <col min="11821" max="11821" width="12.28515625" customWidth="1"/>
    <col min="11822" max="11824" width="12.85546875" customWidth="1"/>
    <col min="11825" max="11827" width="14.42578125" bestFit="1" customWidth="1"/>
    <col min="11828" max="11829" width="12.28515625" customWidth="1"/>
    <col min="11830" max="11832" width="12.85546875" customWidth="1"/>
    <col min="11833" max="11834" width="12.28515625" customWidth="1"/>
    <col min="11835" max="11835" width="13.5703125" bestFit="1" customWidth="1"/>
    <col min="11836" max="11837" width="12.28515625" customWidth="1"/>
    <col min="11838" max="11840" width="12.85546875" customWidth="1"/>
    <col min="11841" max="11845" width="12.28515625" customWidth="1"/>
    <col min="11846" max="11848" width="12.85546875" customWidth="1"/>
    <col min="11849" max="11853" width="12.28515625" customWidth="1"/>
    <col min="11854" max="11856" width="12.85546875" customWidth="1"/>
    <col min="11857" max="11861" width="12.28515625" customWidth="1"/>
    <col min="11862" max="11864" width="12.85546875" customWidth="1"/>
    <col min="11865" max="11865" width="14.42578125" bestFit="1" customWidth="1"/>
    <col min="11866" max="11866" width="13.28515625" bestFit="1" customWidth="1"/>
    <col min="11867" max="11868" width="14.42578125" bestFit="1" customWidth="1"/>
    <col min="11869" max="11869" width="12.28515625" customWidth="1"/>
    <col min="11870" max="11870" width="12" customWidth="1"/>
    <col min="11871" max="11872" width="12.85546875" customWidth="1"/>
    <col min="11873" max="11873" width="13.5703125" bestFit="1" customWidth="1"/>
    <col min="11874" max="11876" width="14.42578125" bestFit="1" customWidth="1"/>
    <col min="11877" max="11877" width="12.28515625" customWidth="1"/>
    <col min="11878" max="11878" width="9.7109375" customWidth="1"/>
    <col min="11879" max="11880" width="12.85546875" customWidth="1"/>
    <col min="11881" max="11881" width="13.5703125" bestFit="1" customWidth="1"/>
    <col min="11882" max="11882" width="12.42578125" bestFit="1" customWidth="1"/>
    <col min="11883" max="11884" width="13.5703125" bestFit="1" customWidth="1"/>
    <col min="11885" max="11885" width="12.28515625" customWidth="1"/>
    <col min="11886" max="11888" width="12.85546875" customWidth="1"/>
    <col min="11889" max="11893" width="12.28515625" customWidth="1"/>
    <col min="11894" max="11896" width="12.85546875" customWidth="1"/>
    <col min="11897" max="11897" width="12.28515625" customWidth="1"/>
    <col min="11898" max="11898" width="13.28515625" bestFit="1" customWidth="1"/>
    <col min="11899" max="11900" width="14.42578125" bestFit="1" customWidth="1"/>
    <col min="11901" max="11901" width="12.28515625" customWidth="1"/>
    <col min="11902" max="11904" width="12.85546875" customWidth="1"/>
    <col min="11905" max="11908" width="14.42578125" bestFit="1" customWidth="1"/>
    <col min="11909" max="11909" width="12.28515625" customWidth="1"/>
    <col min="11910" max="11910" width="12.85546875" bestFit="1" customWidth="1"/>
    <col min="11911" max="11912" width="12.85546875" customWidth="1"/>
    <col min="11913" max="11913" width="14.42578125" bestFit="1" customWidth="1"/>
    <col min="11914" max="11916" width="13.5703125" bestFit="1" customWidth="1"/>
    <col min="11917" max="11917" width="12.28515625" customWidth="1"/>
    <col min="11918" max="11918" width="12" customWidth="1"/>
    <col min="11919" max="11920" width="12.85546875" customWidth="1"/>
    <col min="11921" max="11921" width="13.5703125" bestFit="1" customWidth="1"/>
    <col min="11922" max="11924" width="14.42578125" bestFit="1" customWidth="1"/>
    <col min="11925" max="11925" width="12.28515625" customWidth="1"/>
    <col min="11926" max="11926" width="9.7109375" customWidth="1"/>
    <col min="11927" max="11928" width="12.85546875" customWidth="1"/>
    <col min="11929" max="11929" width="13.5703125" bestFit="1" customWidth="1"/>
    <col min="11930" max="11932" width="14.42578125" bestFit="1" customWidth="1"/>
    <col min="11933" max="11948" width="12.28515625" customWidth="1"/>
    <col min="11949" max="11949" width="12.85546875" customWidth="1"/>
    <col min="11950" max="11950" width="12.28515625" customWidth="1"/>
    <col min="11951" max="11951" width="11.42578125" customWidth="1"/>
    <col min="11952" max="11952" width="11.7109375" customWidth="1"/>
    <col min="11953" max="11960" width="12.28515625" customWidth="1"/>
    <col min="11961" max="11963" width="13.5703125" customWidth="1"/>
    <col min="11964" max="11965" width="12.28515625" customWidth="1"/>
    <col min="11966" max="11968" width="13.5703125" customWidth="1"/>
    <col min="11969" max="11970" width="12.28515625" customWidth="1"/>
    <col min="11971" max="11973" width="13.5703125" customWidth="1"/>
    <col min="11974" max="11975" width="12.28515625" customWidth="1"/>
    <col min="11976" max="11978" width="13.5703125" customWidth="1"/>
    <col min="11979" max="11979" width="14.42578125" customWidth="1"/>
    <col min="11980" max="11980" width="12.28515625" customWidth="1"/>
    <col min="11981" max="11983" width="13.5703125" customWidth="1"/>
    <col min="11984" max="11984" width="14.42578125" customWidth="1"/>
    <col min="11985" max="11985" width="12.28515625" customWidth="1"/>
    <col min="11986" max="11986" width="10.28515625" customWidth="1"/>
    <col min="11987" max="11988" width="13.5703125" customWidth="1"/>
    <col min="11989" max="11990" width="12.28515625" customWidth="1"/>
    <col min="11991" max="11993" width="13.5703125" customWidth="1"/>
    <col min="11994" max="11994" width="14.42578125" customWidth="1"/>
    <col min="11995" max="11995" width="12.28515625" customWidth="1"/>
    <col min="11996" max="11998" width="13.5703125" customWidth="1"/>
    <col min="11999" max="11999" width="12.42578125" customWidth="1"/>
    <col min="12000" max="12000" width="12.28515625" customWidth="1"/>
    <col min="12001" max="12001" width="11.28515625" customWidth="1"/>
    <col min="12002" max="12004" width="13.5703125" customWidth="1"/>
    <col min="12005" max="12005" width="12.28515625" customWidth="1"/>
    <col min="12006" max="12006" width="9.140625" customWidth="1"/>
    <col min="12007" max="12009" width="13.5703125" customWidth="1"/>
    <col min="12010" max="12010" width="12.28515625" customWidth="1"/>
    <col min="12011" max="12011" width="6.7109375" customWidth="1"/>
    <col min="12012" max="12014" width="13.5703125" customWidth="1"/>
    <col min="12015" max="12015" width="12.28515625" customWidth="1"/>
    <col min="12016" max="12018" width="13.5703125" customWidth="1"/>
    <col min="12019" max="12020" width="12.28515625" customWidth="1"/>
    <col min="12021" max="12023" width="13.5703125" customWidth="1"/>
    <col min="12024" max="12025" width="12.28515625" customWidth="1"/>
    <col min="12026" max="12028" width="13.5703125" customWidth="1"/>
    <col min="12029" max="12030" width="12.28515625" customWidth="1"/>
    <col min="12031" max="12033" width="13.5703125" customWidth="1"/>
    <col min="12034" max="12034" width="12.42578125" bestFit="1" customWidth="1"/>
    <col min="12035" max="12035" width="12.28515625" customWidth="1"/>
    <col min="12036" max="12036" width="11.28515625" customWidth="1"/>
    <col min="12037" max="12038" width="13.5703125" customWidth="1"/>
    <col min="12039" max="12039" width="13.5703125" bestFit="1" customWidth="1"/>
    <col min="12040" max="12040" width="12.28515625" customWidth="1"/>
    <col min="12041" max="12041" width="9.140625" customWidth="1"/>
    <col min="12042" max="12043" width="13.5703125" customWidth="1"/>
    <col min="12044" max="12044" width="14.42578125" bestFit="1" customWidth="1"/>
    <col min="12045" max="12045" width="12.28515625" customWidth="1"/>
    <col min="12046" max="12048" width="12.85546875" customWidth="1"/>
    <col min="12049" max="12053" width="12.28515625" customWidth="1"/>
    <col min="12054" max="12056" width="12.85546875" customWidth="1"/>
    <col min="12057" max="12061" width="12.28515625" customWidth="1"/>
    <col min="12062" max="12064" width="12.85546875" customWidth="1"/>
    <col min="12065" max="12065" width="14.42578125" bestFit="1" customWidth="1"/>
    <col min="12066" max="12069" width="12.28515625" customWidth="1"/>
    <col min="12070" max="12072" width="12.85546875" customWidth="1"/>
    <col min="12073" max="12074" width="14.42578125" bestFit="1" customWidth="1"/>
    <col min="12075" max="12076" width="13.28515625" bestFit="1" customWidth="1"/>
    <col min="12077" max="12077" width="12.28515625" customWidth="1"/>
    <col min="12078" max="12080" width="12.85546875" customWidth="1"/>
    <col min="12081" max="12083" width="14.42578125" bestFit="1" customWidth="1"/>
    <col min="12084" max="12085" width="12.28515625" customWidth="1"/>
    <col min="12086" max="12088" width="12.85546875" customWidth="1"/>
    <col min="12089" max="12090" width="12.28515625" customWidth="1"/>
    <col min="12091" max="12091" width="13.5703125" bestFit="1" customWidth="1"/>
    <col min="12092" max="12093" width="12.28515625" customWidth="1"/>
    <col min="12094" max="12096" width="12.85546875" customWidth="1"/>
    <col min="12097" max="12101" width="12.28515625" customWidth="1"/>
    <col min="12102" max="12104" width="12.85546875" customWidth="1"/>
    <col min="12105" max="12109" width="12.28515625" customWidth="1"/>
    <col min="12110" max="12112" width="12.85546875" customWidth="1"/>
    <col min="12113" max="12117" width="12.28515625" customWidth="1"/>
    <col min="12118" max="12120" width="12.85546875" customWidth="1"/>
    <col min="12121" max="12121" width="14.42578125" bestFit="1" customWidth="1"/>
    <col min="12122" max="12122" width="13.28515625" bestFit="1" customWidth="1"/>
    <col min="12123" max="12124" width="14.42578125" bestFit="1" customWidth="1"/>
    <col min="12125" max="12125" width="12.28515625" customWidth="1"/>
    <col min="12126" max="12126" width="12" customWidth="1"/>
    <col min="12127" max="12128" width="12.85546875" customWidth="1"/>
    <col min="12129" max="12129" width="13.5703125" bestFit="1" customWidth="1"/>
    <col min="12130" max="12132" width="14.42578125" bestFit="1" customWidth="1"/>
    <col min="12133" max="12133" width="12.28515625" customWidth="1"/>
    <col min="12134" max="12134" width="9.7109375" customWidth="1"/>
    <col min="12135" max="12136" width="12.85546875" customWidth="1"/>
    <col min="12137" max="12137" width="13.5703125" bestFit="1" customWidth="1"/>
    <col min="12138" max="12138" width="12.42578125" bestFit="1" customWidth="1"/>
    <col min="12139" max="12140" width="13.5703125" bestFit="1" customWidth="1"/>
    <col min="12141" max="12141" width="12.28515625" customWidth="1"/>
    <col min="12142" max="12144" width="12.85546875" customWidth="1"/>
    <col min="12145" max="12149" width="12.28515625" customWidth="1"/>
    <col min="12150" max="12152" width="12.85546875" customWidth="1"/>
    <col min="12153" max="12153" width="12.28515625" customWidth="1"/>
    <col min="12154" max="12154" width="13.28515625" bestFit="1" customWidth="1"/>
    <col min="12155" max="12156" width="14.42578125" bestFit="1" customWidth="1"/>
    <col min="12157" max="12157" width="12.28515625" customWidth="1"/>
    <col min="12158" max="12160" width="12.85546875" customWidth="1"/>
    <col min="12161" max="12164" width="14.42578125" bestFit="1" customWidth="1"/>
    <col min="12165" max="12165" width="12.28515625" customWidth="1"/>
    <col min="12166" max="12166" width="12.85546875" bestFit="1" customWidth="1"/>
    <col min="12167" max="12168" width="12.85546875" customWidth="1"/>
    <col min="12169" max="12169" width="14.42578125" bestFit="1" customWidth="1"/>
    <col min="12170" max="12172" width="13.5703125" bestFit="1" customWidth="1"/>
    <col min="12173" max="12173" width="12.28515625" customWidth="1"/>
    <col min="12174" max="12174" width="12" customWidth="1"/>
    <col min="12175" max="12176" width="12.85546875" customWidth="1"/>
    <col min="12177" max="12177" width="13.5703125" bestFit="1" customWidth="1"/>
    <col min="12178" max="12180" width="14.42578125" bestFit="1" customWidth="1"/>
    <col min="12181" max="12181" width="12.28515625" customWidth="1"/>
    <col min="12182" max="12182" width="9.7109375" customWidth="1"/>
    <col min="12183" max="12184" width="12.85546875" customWidth="1"/>
    <col min="12185" max="12185" width="13.5703125" bestFit="1" customWidth="1"/>
    <col min="12186" max="12188" width="14.42578125" bestFit="1" customWidth="1"/>
    <col min="12189" max="12204" width="12.28515625" customWidth="1"/>
    <col min="12205" max="12205" width="12.85546875" customWidth="1"/>
    <col min="12206" max="12206" width="12.28515625" customWidth="1"/>
    <col min="12207" max="12207" width="11.42578125" customWidth="1"/>
    <col min="12208" max="12208" width="11.7109375" customWidth="1"/>
    <col min="12209" max="12216" width="12.28515625" customWidth="1"/>
    <col min="12217" max="12219" width="13.5703125" customWidth="1"/>
    <col min="12220" max="12221" width="12.28515625" customWidth="1"/>
    <col min="12222" max="12224" width="13.5703125" customWidth="1"/>
    <col min="12225" max="12226" width="12.28515625" customWidth="1"/>
    <col min="12227" max="12229" width="13.5703125" customWidth="1"/>
    <col min="12230" max="12231" width="12.28515625" customWidth="1"/>
    <col min="12232" max="12234" width="13.5703125" customWidth="1"/>
    <col min="12235" max="12235" width="14.42578125" customWidth="1"/>
    <col min="12236" max="12236" width="12.28515625" customWidth="1"/>
    <col min="12237" max="12239" width="13.5703125" customWidth="1"/>
    <col min="12240" max="12240" width="14.42578125" customWidth="1"/>
    <col min="12241" max="12241" width="12.28515625" customWidth="1"/>
    <col min="12242" max="12242" width="10.28515625" customWidth="1"/>
    <col min="12243" max="12244" width="13.5703125" customWidth="1"/>
    <col min="12245" max="12246" width="12.28515625" customWidth="1"/>
    <col min="12247" max="12249" width="13.5703125" customWidth="1"/>
    <col min="12250" max="12250" width="14.42578125" customWidth="1"/>
    <col min="12251" max="12251" width="12.28515625" customWidth="1"/>
    <col min="12252" max="12254" width="13.5703125" customWidth="1"/>
    <col min="12255" max="12255" width="12.42578125" customWidth="1"/>
    <col min="12256" max="12256" width="12.28515625" customWidth="1"/>
    <col min="12257" max="12257" width="11.28515625" customWidth="1"/>
    <col min="12258" max="12260" width="13.5703125" customWidth="1"/>
    <col min="12261" max="12261" width="12.28515625" customWidth="1"/>
    <col min="12262" max="12262" width="9.140625" customWidth="1"/>
    <col min="12263" max="12265" width="13.5703125" customWidth="1"/>
    <col min="12266" max="12266" width="12.28515625" customWidth="1"/>
    <col min="12267" max="12267" width="6.7109375" customWidth="1"/>
    <col min="12268" max="12270" width="13.5703125" customWidth="1"/>
    <col min="12271" max="12271" width="12.28515625" customWidth="1"/>
    <col min="12272" max="12274" width="13.5703125" customWidth="1"/>
    <col min="12275" max="12276" width="12.28515625" customWidth="1"/>
    <col min="12277" max="12279" width="13.5703125" customWidth="1"/>
    <col min="12280" max="12281" width="12.28515625" customWidth="1"/>
    <col min="12282" max="12284" width="13.5703125" customWidth="1"/>
    <col min="12285" max="12286" width="12.28515625" customWidth="1"/>
    <col min="12287" max="12289" width="13.5703125" customWidth="1"/>
    <col min="12290" max="12290" width="12.42578125" bestFit="1" customWidth="1"/>
    <col min="12291" max="12291" width="12.28515625" customWidth="1"/>
    <col min="12292" max="12292" width="11.28515625" customWidth="1"/>
    <col min="12293" max="12294" width="13.5703125" customWidth="1"/>
    <col min="12295" max="12295" width="13.5703125" bestFit="1" customWidth="1"/>
    <col min="12296" max="12296" width="12.28515625" customWidth="1"/>
    <col min="12297" max="12297" width="9.140625" customWidth="1"/>
    <col min="12298" max="12299" width="13.5703125" customWidth="1"/>
    <col min="12300" max="12300" width="14.42578125" bestFit="1" customWidth="1"/>
    <col min="12301" max="12301" width="12.28515625" customWidth="1"/>
    <col min="12302" max="12304" width="12.85546875" customWidth="1"/>
    <col min="12305" max="12309" width="12.28515625" customWidth="1"/>
    <col min="12310" max="12312" width="12.85546875" customWidth="1"/>
    <col min="12313" max="12317" width="12.28515625" customWidth="1"/>
    <col min="12318" max="12320" width="12.85546875" customWidth="1"/>
    <col min="12321" max="12321" width="14.42578125" bestFit="1" customWidth="1"/>
    <col min="12322" max="12325" width="12.28515625" customWidth="1"/>
    <col min="12326" max="12328" width="12.85546875" customWidth="1"/>
    <col min="12329" max="12330" width="14.42578125" bestFit="1" customWidth="1"/>
    <col min="12331" max="12332" width="13.28515625" bestFit="1" customWidth="1"/>
    <col min="12333" max="12333" width="12.28515625" customWidth="1"/>
    <col min="12334" max="12336" width="12.85546875" customWidth="1"/>
    <col min="12337" max="12339" width="14.42578125" bestFit="1" customWidth="1"/>
    <col min="12340" max="12341" width="12.28515625" customWidth="1"/>
    <col min="12342" max="12344" width="12.85546875" customWidth="1"/>
    <col min="12345" max="12346" width="12.28515625" customWidth="1"/>
    <col min="12347" max="12347" width="13.5703125" bestFit="1" customWidth="1"/>
    <col min="12348" max="12349" width="12.28515625" customWidth="1"/>
    <col min="12350" max="12352" width="12.85546875" customWidth="1"/>
    <col min="12353" max="12357" width="12.28515625" customWidth="1"/>
    <col min="12358" max="12360" width="12.85546875" customWidth="1"/>
    <col min="12361" max="12365" width="12.28515625" customWidth="1"/>
    <col min="12366" max="12368" width="12.85546875" customWidth="1"/>
    <col min="12369" max="12373" width="12.28515625" customWidth="1"/>
    <col min="12374" max="12376" width="12.85546875" customWidth="1"/>
    <col min="12377" max="12377" width="14.42578125" bestFit="1" customWidth="1"/>
    <col min="12378" max="12378" width="13.28515625" bestFit="1" customWidth="1"/>
    <col min="12379" max="12380" width="14.42578125" bestFit="1" customWidth="1"/>
    <col min="12381" max="12381" width="12.28515625" customWidth="1"/>
    <col min="12382" max="12382" width="12" customWidth="1"/>
    <col min="12383" max="12384" width="12.85546875" customWidth="1"/>
    <col min="12385" max="12385" width="13.5703125" bestFit="1" customWidth="1"/>
    <col min="12386" max="12388" width="14.42578125" bestFit="1" customWidth="1"/>
    <col min="12389" max="12389" width="12.28515625" customWidth="1"/>
    <col min="12390" max="12390" width="9.7109375" customWidth="1"/>
    <col min="12391" max="12392" width="12.85546875" customWidth="1"/>
    <col min="12393" max="12393" width="13.5703125" bestFit="1" customWidth="1"/>
    <col min="12394" max="12394" width="12.42578125" bestFit="1" customWidth="1"/>
    <col min="12395" max="12396" width="13.5703125" bestFit="1" customWidth="1"/>
    <col min="12397" max="12397" width="12.28515625" customWidth="1"/>
    <col min="12398" max="12400" width="12.85546875" customWidth="1"/>
    <col min="12401" max="12405" width="12.28515625" customWidth="1"/>
    <col min="12406" max="12408" width="12.85546875" customWidth="1"/>
    <col min="12409" max="12409" width="12.28515625" customWidth="1"/>
    <col min="12410" max="12410" width="13.28515625" bestFit="1" customWidth="1"/>
    <col min="12411" max="12412" width="14.42578125" bestFit="1" customWidth="1"/>
    <col min="12413" max="12413" width="12.28515625" customWidth="1"/>
    <col min="12414" max="12416" width="12.85546875" customWidth="1"/>
    <col min="12417" max="12420" width="14.42578125" bestFit="1" customWidth="1"/>
    <col min="12421" max="12421" width="12.28515625" customWidth="1"/>
    <col min="12422" max="12422" width="12.85546875" bestFit="1" customWidth="1"/>
    <col min="12423" max="12424" width="12.85546875" customWidth="1"/>
    <col min="12425" max="12425" width="14.42578125" bestFit="1" customWidth="1"/>
    <col min="12426" max="12428" width="13.5703125" bestFit="1" customWidth="1"/>
    <col min="12429" max="12429" width="12.28515625" customWidth="1"/>
    <col min="12430" max="12430" width="12" customWidth="1"/>
    <col min="12431" max="12432" width="12.85546875" customWidth="1"/>
    <col min="12433" max="12433" width="13.5703125" bestFit="1" customWidth="1"/>
    <col min="12434" max="12436" width="14.42578125" bestFit="1" customWidth="1"/>
    <col min="12437" max="12437" width="12.28515625" customWidth="1"/>
    <col min="12438" max="12438" width="9.7109375" customWidth="1"/>
    <col min="12439" max="12440" width="12.85546875" customWidth="1"/>
    <col min="12441" max="12441" width="13.5703125" bestFit="1" customWidth="1"/>
    <col min="12442" max="12444" width="14.42578125" bestFit="1" customWidth="1"/>
    <col min="12445" max="12460" width="12.28515625" customWidth="1"/>
    <col min="12461" max="12461" width="12.85546875" customWidth="1"/>
    <col min="12462" max="12462" width="12.28515625" customWidth="1"/>
    <col min="12463" max="12463" width="11.42578125" customWidth="1"/>
    <col min="12464" max="12464" width="11.7109375" customWidth="1"/>
    <col min="12465" max="12472" width="12.28515625" customWidth="1"/>
    <col min="12473" max="12475" width="13.5703125" customWidth="1"/>
    <col min="12476" max="12477" width="12.28515625" customWidth="1"/>
    <col min="12478" max="12480" width="13.5703125" customWidth="1"/>
    <col min="12481" max="12482" width="12.28515625" customWidth="1"/>
    <col min="12483" max="12485" width="13.5703125" customWidth="1"/>
    <col min="12486" max="12487" width="12.28515625" customWidth="1"/>
    <col min="12488" max="12490" width="13.5703125" customWidth="1"/>
    <col min="12491" max="12491" width="14.42578125" customWidth="1"/>
    <col min="12492" max="12492" width="12.28515625" customWidth="1"/>
    <col min="12493" max="12495" width="13.5703125" customWidth="1"/>
    <col min="12496" max="12496" width="14.42578125" customWidth="1"/>
    <col min="12497" max="12497" width="12.28515625" customWidth="1"/>
    <col min="12498" max="12498" width="10.28515625" customWidth="1"/>
    <col min="12499" max="12500" width="13.5703125" customWidth="1"/>
    <col min="12501" max="12502" width="12.28515625" customWidth="1"/>
    <col min="12503" max="12505" width="13.5703125" customWidth="1"/>
    <col min="12506" max="12506" width="14.42578125" customWidth="1"/>
    <col min="12507" max="12507" width="12.28515625" customWidth="1"/>
    <col min="12508" max="12510" width="13.5703125" customWidth="1"/>
    <col min="12511" max="12511" width="12.42578125" customWidth="1"/>
    <col min="12512" max="12512" width="12.28515625" customWidth="1"/>
    <col min="12513" max="12513" width="11.28515625" customWidth="1"/>
    <col min="12514" max="12516" width="13.5703125" customWidth="1"/>
    <col min="12517" max="12517" width="12.28515625" customWidth="1"/>
    <col min="12518" max="12518" width="9.140625" customWidth="1"/>
    <col min="12519" max="12521" width="13.5703125" customWidth="1"/>
    <col min="12522" max="12522" width="12.28515625" customWidth="1"/>
    <col min="12523" max="12523" width="6.7109375" customWidth="1"/>
    <col min="12524" max="12526" width="13.5703125" customWidth="1"/>
    <col min="12527" max="12527" width="12.28515625" customWidth="1"/>
    <col min="12528" max="12530" width="13.5703125" customWidth="1"/>
    <col min="12531" max="12532" width="12.28515625" customWidth="1"/>
    <col min="12533" max="12535" width="13.5703125" customWidth="1"/>
    <col min="12536" max="12537" width="12.28515625" customWidth="1"/>
    <col min="12538" max="12540" width="13.5703125" customWidth="1"/>
    <col min="12541" max="12542" width="12.28515625" customWidth="1"/>
    <col min="12543" max="12545" width="13.5703125" customWidth="1"/>
    <col min="12546" max="12546" width="12.42578125" bestFit="1" customWidth="1"/>
    <col min="12547" max="12547" width="12.28515625" customWidth="1"/>
    <col min="12548" max="12548" width="11.28515625" customWidth="1"/>
    <col min="12549" max="12550" width="13.5703125" customWidth="1"/>
    <col min="12551" max="12551" width="13.5703125" bestFit="1" customWidth="1"/>
    <col min="12552" max="12552" width="12.28515625" customWidth="1"/>
    <col min="12553" max="12553" width="9.140625" customWidth="1"/>
    <col min="12554" max="12555" width="13.5703125" customWidth="1"/>
    <col min="12556" max="12556" width="14.42578125" bestFit="1" customWidth="1"/>
    <col min="12557" max="12557" width="12.28515625" customWidth="1"/>
    <col min="12558" max="12560" width="12.85546875" customWidth="1"/>
    <col min="12561" max="12565" width="12.28515625" customWidth="1"/>
    <col min="12566" max="12568" width="12.85546875" customWidth="1"/>
    <col min="12569" max="12573" width="12.28515625" customWidth="1"/>
    <col min="12574" max="12576" width="12.85546875" customWidth="1"/>
    <col min="12577" max="12577" width="14.42578125" bestFit="1" customWidth="1"/>
    <col min="12578" max="12581" width="12.28515625" customWidth="1"/>
    <col min="12582" max="12584" width="12.85546875" customWidth="1"/>
    <col min="12585" max="12586" width="14.42578125" bestFit="1" customWidth="1"/>
    <col min="12587" max="12588" width="13.28515625" bestFit="1" customWidth="1"/>
    <col min="12589" max="12589" width="12.28515625" customWidth="1"/>
    <col min="12590" max="12592" width="12.85546875" customWidth="1"/>
    <col min="12593" max="12595" width="14.42578125" bestFit="1" customWidth="1"/>
    <col min="12596" max="12597" width="12.28515625" customWidth="1"/>
    <col min="12598" max="12600" width="12.85546875" customWidth="1"/>
    <col min="12601" max="12602" width="12.28515625" customWidth="1"/>
    <col min="12603" max="12603" width="13.5703125" bestFit="1" customWidth="1"/>
    <col min="12604" max="12605" width="12.28515625" customWidth="1"/>
    <col min="12606" max="12608" width="12.85546875" customWidth="1"/>
    <col min="12609" max="12613" width="12.28515625" customWidth="1"/>
    <col min="12614" max="12616" width="12.85546875" customWidth="1"/>
    <col min="12617" max="12621" width="12.28515625" customWidth="1"/>
    <col min="12622" max="12624" width="12.85546875" customWidth="1"/>
    <col min="12625" max="12629" width="12.28515625" customWidth="1"/>
    <col min="12630" max="12632" width="12.85546875" customWidth="1"/>
    <col min="12633" max="12633" width="14.42578125" bestFit="1" customWidth="1"/>
    <col min="12634" max="12634" width="13.28515625" bestFit="1" customWidth="1"/>
    <col min="12635" max="12636" width="14.42578125" bestFit="1" customWidth="1"/>
    <col min="12637" max="12637" width="12.28515625" customWidth="1"/>
    <col min="12638" max="12638" width="12" customWidth="1"/>
    <col min="12639" max="12640" width="12.85546875" customWidth="1"/>
    <col min="12641" max="12641" width="13.5703125" bestFit="1" customWidth="1"/>
    <col min="12642" max="12644" width="14.42578125" bestFit="1" customWidth="1"/>
    <col min="12645" max="12645" width="12.28515625" customWidth="1"/>
    <col min="12646" max="12646" width="9.7109375" customWidth="1"/>
    <col min="12647" max="12648" width="12.85546875" customWidth="1"/>
    <col min="12649" max="12649" width="13.5703125" bestFit="1" customWidth="1"/>
    <col min="12650" max="12650" width="12.42578125" bestFit="1" customWidth="1"/>
    <col min="12651" max="12652" width="13.5703125" bestFit="1" customWidth="1"/>
    <col min="12653" max="12653" width="12.28515625" customWidth="1"/>
    <col min="12654" max="12656" width="12.85546875" customWidth="1"/>
    <col min="12657" max="12661" width="12.28515625" customWidth="1"/>
    <col min="12662" max="12664" width="12.85546875" customWidth="1"/>
    <col min="12665" max="12665" width="12.28515625" customWidth="1"/>
    <col min="12666" max="12666" width="13.28515625" bestFit="1" customWidth="1"/>
    <col min="12667" max="12668" width="14.42578125" bestFit="1" customWidth="1"/>
    <col min="12669" max="12669" width="12.28515625" customWidth="1"/>
    <col min="12670" max="12672" width="12.85546875" customWidth="1"/>
    <col min="12673" max="12676" width="14.42578125" bestFit="1" customWidth="1"/>
    <col min="12677" max="12677" width="12.28515625" customWidth="1"/>
    <col min="12678" max="12678" width="12.85546875" bestFit="1" customWidth="1"/>
    <col min="12679" max="12680" width="12.85546875" customWidth="1"/>
    <col min="12681" max="12681" width="14.42578125" bestFit="1" customWidth="1"/>
    <col min="12682" max="12684" width="13.5703125" bestFit="1" customWidth="1"/>
    <col min="12685" max="12685" width="12.28515625" customWidth="1"/>
    <col min="12686" max="12686" width="12" customWidth="1"/>
    <col min="12687" max="12688" width="12.85546875" customWidth="1"/>
    <col min="12689" max="12689" width="13.5703125" bestFit="1" customWidth="1"/>
    <col min="12690" max="12692" width="14.42578125" bestFit="1" customWidth="1"/>
    <col min="12693" max="12693" width="12.28515625" customWidth="1"/>
    <col min="12694" max="12694" width="9.7109375" customWidth="1"/>
    <col min="12695" max="12696" width="12.85546875" customWidth="1"/>
    <col min="12697" max="12697" width="13.5703125" bestFit="1" customWidth="1"/>
    <col min="12698" max="12700" width="14.42578125" bestFit="1" customWidth="1"/>
    <col min="12701" max="12716" width="12.28515625" customWidth="1"/>
    <col min="12717" max="12717" width="12.85546875" customWidth="1"/>
    <col min="12718" max="12718" width="12.28515625" customWidth="1"/>
    <col min="12719" max="12719" width="11.42578125" customWidth="1"/>
    <col min="12720" max="12720" width="11.7109375" customWidth="1"/>
    <col min="12721" max="12728" width="12.28515625" customWidth="1"/>
    <col min="12729" max="12731" width="13.5703125" customWidth="1"/>
    <col min="12732" max="12733" width="12.28515625" customWidth="1"/>
    <col min="12734" max="12736" width="13.5703125" customWidth="1"/>
    <col min="12737" max="12738" width="12.28515625" customWidth="1"/>
    <col min="12739" max="12741" width="13.5703125" customWidth="1"/>
    <col min="12742" max="12743" width="12.28515625" customWidth="1"/>
    <col min="12744" max="12746" width="13.5703125" customWidth="1"/>
    <col min="12747" max="12747" width="14.42578125" customWidth="1"/>
    <col min="12748" max="12748" width="12.28515625" customWidth="1"/>
    <col min="12749" max="12751" width="13.5703125" customWidth="1"/>
    <col min="12752" max="12752" width="14.42578125" customWidth="1"/>
    <col min="12753" max="12753" width="12.28515625" customWidth="1"/>
    <col min="12754" max="12754" width="10.28515625" customWidth="1"/>
    <col min="12755" max="12756" width="13.5703125" customWidth="1"/>
    <col min="12757" max="12758" width="12.28515625" customWidth="1"/>
    <col min="12759" max="12761" width="13.5703125" customWidth="1"/>
    <col min="12762" max="12762" width="14.42578125" customWidth="1"/>
    <col min="12763" max="12763" width="12.28515625" customWidth="1"/>
    <col min="12764" max="12766" width="13.5703125" customWidth="1"/>
    <col min="12767" max="12767" width="12.42578125" customWidth="1"/>
    <col min="12768" max="12768" width="12.28515625" customWidth="1"/>
    <col min="12769" max="12769" width="11.28515625" customWidth="1"/>
    <col min="12770" max="12772" width="13.5703125" customWidth="1"/>
    <col min="12773" max="12773" width="12.28515625" customWidth="1"/>
    <col min="12774" max="12774" width="9.140625" customWidth="1"/>
    <col min="12775" max="12777" width="13.5703125" customWidth="1"/>
    <col min="12778" max="12778" width="12.28515625" customWidth="1"/>
    <col min="12779" max="12779" width="6.7109375" customWidth="1"/>
    <col min="12780" max="12782" width="13.5703125" customWidth="1"/>
    <col min="12783" max="12783" width="12.28515625" customWidth="1"/>
    <col min="12784" max="12786" width="13.5703125" customWidth="1"/>
    <col min="12787" max="12788" width="12.28515625" customWidth="1"/>
    <col min="12789" max="12791" width="13.5703125" customWidth="1"/>
    <col min="12792" max="12793" width="12.28515625" customWidth="1"/>
    <col min="12794" max="12796" width="13.5703125" customWidth="1"/>
    <col min="12797" max="12798" width="12.28515625" customWidth="1"/>
    <col min="12799" max="12801" width="13.5703125" customWidth="1"/>
    <col min="12802" max="12802" width="12.42578125" bestFit="1" customWidth="1"/>
    <col min="12803" max="12803" width="12.28515625" customWidth="1"/>
    <col min="12804" max="12804" width="11.28515625" customWidth="1"/>
    <col min="12805" max="12806" width="13.5703125" customWidth="1"/>
    <col min="12807" max="12807" width="13.5703125" bestFit="1" customWidth="1"/>
    <col min="12808" max="12808" width="12.28515625" customWidth="1"/>
    <col min="12809" max="12809" width="9.140625" customWidth="1"/>
    <col min="12810" max="12811" width="13.5703125" customWidth="1"/>
    <col min="12812" max="12812" width="14.42578125" bestFit="1" customWidth="1"/>
    <col min="12813" max="12813" width="12.28515625" customWidth="1"/>
    <col min="12814" max="12816" width="12.85546875" customWidth="1"/>
    <col min="12817" max="12821" width="12.28515625" customWidth="1"/>
    <col min="12822" max="12824" width="12.85546875" customWidth="1"/>
    <col min="12825" max="12829" width="12.28515625" customWidth="1"/>
    <col min="12830" max="12832" width="12.85546875" customWidth="1"/>
    <col min="12833" max="12833" width="14.42578125" bestFit="1" customWidth="1"/>
    <col min="12834" max="12837" width="12.28515625" customWidth="1"/>
    <col min="12838" max="12840" width="12.85546875" customWidth="1"/>
    <col min="12841" max="12842" width="14.42578125" bestFit="1" customWidth="1"/>
    <col min="12843" max="12844" width="13.28515625" bestFit="1" customWidth="1"/>
    <col min="12845" max="12845" width="12.28515625" customWidth="1"/>
    <col min="12846" max="12848" width="12.85546875" customWidth="1"/>
    <col min="12849" max="12851" width="14.42578125" bestFit="1" customWidth="1"/>
    <col min="12852" max="12853" width="12.28515625" customWidth="1"/>
    <col min="12854" max="12856" width="12.85546875" customWidth="1"/>
    <col min="12857" max="12858" width="12.28515625" customWidth="1"/>
    <col min="12859" max="12859" width="13.5703125" bestFit="1" customWidth="1"/>
    <col min="12860" max="12861" width="12.28515625" customWidth="1"/>
    <col min="12862" max="12864" width="12.85546875" customWidth="1"/>
    <col min="12865" max="12869" width="12.28515625" customWidth="1"/>
    <col min="12870" max="12872" width="12.85546875" customWidth="1"/>
    <col min="12873" max="12877" width="12.28515625" customWidth="1"/>
    <col min="12878" max="12880" width="12.85546875" customWidth="1"/>
    <col min="12881" max="12885" width="12.28515625" customWidth="1"/>
    <col min="12886" max="12888" width="12.85546875" customWidth="1"/>
    <col min="12889" max="12889" width="14.42578125" bestFit="1" customWidth="1"/>
    <col min="12890" max="12890" width="13.28515625" bestFit="1" customWidth="1"/>
    <col min="12891" max="12892" width="14.42578125" bestFit="1" customWidth="1"/>
    <col min="12893" max="12893" width="12.28515625" customWidth="1"/>
    <col min="12894" max="12894" width="12" customWidth="1"/>
    <col min="12895" max="12896" width="12.85546875" customWidth="1"/>
    <col min="12897" max="12897" width="13.5703125" bestFit="1" customWidth="1"/>
    <col min="12898" max="12900" width="14.42578125" bestFit="1" customWidth="1"/>
    <col min="12901" max="12901" width="12.28515625" customWidth="1"/>
    <col min="12902" max="12902" width="9.7109375" customWidth="1"/>
    <col min="12903" max="12904" width="12.85546875" customWidth="1"/>
    <col min="12905" max="12905" width="13.5703125" bestFit="1" customWidth="1"/>
    <col min="12906" max="12906" width="12.42578125" bestFit="1" customWidth="1"/>
    <col min="12907" max="12908" width="13.5703125" bestFit="1" customWidth="1"/>
    <col min="12909" max="12909" width="12.28515625" customWidth="1"/>
    <col min="12910" max="12912" width="12.85546875" customWidth="1"/>
    <col min="12913" max="12917" width="12.28515625" customWidth="1"/>
    <col min="12918" max="12920" width="12.85546875" customWidth="1"/>
    <col min="12921" max="12921" width="12.28515625" customWidth="1"/>
    <col min="12922" max="12922" width="13.28515625" bestFit="1" customWidth="1"/>
    <col min="12923" max="12924" width="14.42578125" bestFit="1" customWidth="1"/>
    <col min="12925" max="12925" width="12.28515625" customWidth="1"/>
    <col min="12926" max="12928" width="12.85546875" customWidth="1"/>
    <col min="12929" max="12932" width="14.42578125" bestFit="1" customWidth="1"/>
    <col min="12933" max="12933" width="12.28515625" customWidth="1"/>
    <col min="12934" max="12934" width="12.85546875" bestFit="1" customWidth="1"/>
    <col min="12935" max="12936" width="12.85546875" customWidth="1"/>
    <col min="12937" max="12937" width="14.42578125" bestFit="1" customWidth="1"/>
    <col min="12938" max="12940" width="13.5703125" bestFit="1" customWidth="1"/>
    <col min="12941" max="12941" width="12.28515625" customWidth="1"/>
    <col min="12942" max="12942" width="12" customWidth="1"/>
    <col min="12943" max="12944" width="12.85546875" customWidth="1"/>
    <col min="12945" max="12945" width="13.5703125" bestFit="1" customWidth="1"/>
    <col min="12946" max="12948" width="14.42578125" bestFit="1" customWidth="1"/>
    <col min="12949" max="12949" width="12.28515625" customWidth="1"/>
    <col min="12950" max="12950" width="9.7109375" customWidth="1"/>
    <col min="12951" max="12952" width="12.85546875" customWidth="1"/>
    <col min="12953" max="12953" width="13.5703125" bestFit="1" customWidth="1"/>
    <col min="12954" max="12956" width="14.42578125" bestFit="1" customWidth="1"/>
    <col min="12957" max="12972" width="12.28515625" customWidth="1"/>
    <col min="12973" max="12973" width="12.85546875" customWidth="1"/>
    <col min="12974" max="12974" width="12.28515625" customWidth="1"/>
    <col min="12975" max="12975" width="11.42578125" customWidth="1"/>
    <col min="12976" max="12976" width="11.7109375" customWidth="1"/>
    <col min="12977" max="12984" width="12.28515625" customWidth="1"/>
    <col min="12985" max="12987" width="13.5703125" customWidth="1"/>
    <col min="12988" max="12989" width="12.28515625" customWidth="1"/>
    <col min="12990" max="12992" width="13.5703125" customWidth="1"/>
    <col min="12993" max="12994" width="12.28515625" customWidth="1"/>
    <col min="12995" max="12997" width="13.5703125" customWidth="1"/>
    <col min="12998" max="12999" width="12.28515625" customWidth="1"/>
    <col min="13000" max="13002" width="13.5703125" customWidth="1"/>
    <col min="13003" max="13003" width="14.42578125" customWidth="1"/>
    <col min="13004" max="13004" width="12.28515625" customWidth="1"/>
    <col min="13005" max="13007" width="13.5703125" customWidth="1"/>
    <col min="13008" max="13008" width="14.42578125" customWidth="1"/>
    <col min="13009" max="13009" width="12.28515625" customWidth="1"/>
    <col min="13010" max="13010" width="10.28515625" customWidth="1"/>
    <col min="13011" max="13012" width="13.5703125" customWidth="1"/>
    <col min="13013" max="13014" width="12.28515625" customWidth="1"/>
    <col min="13015" max="13017" width="13.5703125" customWidth="1"/>
    <col min="13018" max="13018" width="14.42578125" customWidth="1"/>
    <col min="13019" max="13019" width="12.28515625" customWidth="1"/>
    <col min="13020" max="13022" width="13.5703125" customWidth="1"/>
    <col min="13023" max="13023" width="12.42578125" customWidth="1"/>
    <col min="13024" max="13024" width="12.28515625" customWidth="1"/>
    <col min="13025" max="13025" width="11.28515625" customWidth="1"/>
    <col min="13026" max="13028" width="13.5703125" customWidth="1"/>
    <col min="13029" max="13029" width="12.28515625" customWidth="1"/>
    <col min="13030" max="13030" width="9.140625" customWidth="1"/>
    <col min="13031" max="13033" width="13.5703125" customWidth="1"/>
    <col min="13034" max="13034" width="12.28515625" customWidth="1"/>
    <col min="13035" max="13035" width="6.7109375" customWidth="1"/>
    <col min="13036" max="13038" width="13.5703125" customWidth="1"/>
    <col min="13039" max="13039" width="12.28515625" customWidth="1"/>
    <col min="13040" max="13042" width="13.5703125" customWidth="1"/>
    <col min="13043" max="13044" width="12.28515625" customWidth="1"/>
    <col min="13045" max="13047" width="13.5703125" customWidth="1"/>
    <col min="13048" max="13049" width="12.28515625" customWidth="1"/>
    <col min="13050" max="13052" width="13.5703125" customWidth="1"/>
    <col min="13053" max="13054" width="12.28515625" customWidth="1"/>
    <col min="13055" max="13057" width="13.5703125" customWidth="1"/>
    <col min="13058" max="13058" width="12.42578125" bestFit="1" customWidth="1"/>
    <col min="13059" max="13059" width="12.28515625" customWidth="1"/>
    <col min="13060" max="13060" width="11.28515625" customWidth="1"/>
    <col min="13061" max="13062" width="13.5703125" customWidth="1"/>
    <col min="13063" max="13063" width="13.5703125" bestFit="1" customWidth="1"/>
    <col min="13064" max="13064" width="12.28515625" customWidth="1"/>
    <col min="13065" max="13065" width="9.140625" customWidth="1"/>
    <col min="13066" max="13067" width="13.5703125" customWidth="1"/>
    <col min="13068" max="13068" width="14.42578125" bestFit="1" customWidth="1"/>
    <col min="13069" max="13069" width="12.28515625" customWidth="1"/>
    <col min="13070" max="13072" width="12.85546875" customWidth="1"/>
    <col min="13073" max="13077" width="12.28515625" customWidth="1"/>
    <col min="13078" max="13080" width="12.85546875" customWidth="1"/>
    <col min="13081" max="13085" width="12.28515625" customWidth="1"/>
    <col min="13086" max="13088" width="12.85546875" customWidth="1"/>
    <col min="13089" max="13089" width="14.42578125" bestFit="1" customWidth="1"/>
    <col min="13090" max="13093" width="12.28515625" customWidth="1"/>
    <col min="13094" max="13096" width="12.85546875" customWidth="1"/>
    <col min="13097" max="13098" width="14.42578125" bestFit="1" customWidth="1"/>
    <col min="13099" max="13100" width="13.28515625" bestFit="1" customWidth="1"/>
    <col min="13101" max="13101" width="12.28515625" customWidth="1"/>
    <col min="13102" max="13104" width="12.85546875" customWidth="1"/>
    <col min="13105" max="13107" width="14.42578125" bestFit="1" customWidth="1"/>
    <col min="13108" max="13109" width="12.28515625" customWidth="1"/>
    <col min="13110" max="13112" width="12.85546875" customWidth="1"/>
    <col min="13113" max="13114" width="12.28515625" customWidth="1"/>
    <col min="13115" max="13115" width="13.5703125" bestFit="1" customWidth="1"/>
    <col min="13116" max="13117" width="12.28515625" customWidth="1"/>
    <col min="13118" max="13120" width="12.85546875" customWidth="1"/>
    <col min="13121" max="13125" width="12.28515625" customWidth="1"/>
    <col min="13126" max="13128" width="12.85546875" customWidth="1"/>
    <col min="13129" max="13133" width="12.28515625" customWidth="1"/>
    <col min="13134" max="13136" width="12.85546875" customWidth="1"/>
    <col min="13137" max="13141" width="12.28515625" customWidth="1"/>
    <col min="13142" max="13144" width="12.85546875" customWidth="1"/>
    <col min="13145" max="13145" width="14.42578125" bestFit="1" customWidth="1"/>
    <col min="13146" max="13146" width="13.28515625" bestFit="1" customWidth="1"/>
    <col min="13147" max="13148" width="14.42578125" bestFit="1" customWidth="1"/>
    <col min="13149" max="13149" width="12.28515625" customWidth="1"/>
    <col min="13150" max="13150" width="12" customWidth="1"/>
    <col min="13151" max="13152" width="12.85546875" customWidth="1"/>
    <col min="13153" max="13153" width="13.5703125" bestFit="1" customWidth="1"/>
    <col min="13154" max="13156" width="14.42578125" bestFit="1" customWidth="1"/>
    <col min="13157" max="13157" width="12.28515625" customWidth="1"/>
    <col min="13158" max="13158" width="9.7109375" customWidth="1"/>
    <col min="13159" max="13160" width="12.85546875" customWidth="1"/>
    <col min="13161" max="13161" width="13.5703125" bestFit="1" customWidth="1"/>
    <col min="13162" max="13162" width="12.42578125" bestFit="1" customWidth="1"/>
    <col min="13163" max="13164" width="13.5703125" bestFit="1" customWidth="1"/>
    <col min="13165" max="13165" width="12.28515625" customWidth="1"/>
    <col min="13166" max="13168" width="12.85546875" customWidth="1"/>
    <col min="13169" max="13173" width="12.28515625" customWidth="1"/>
    <col min="13174" max="13176" width="12.85546875" customWidth="1"/>
    <col min="13177" max="13177" width="12.28515625" customWidth="1"/>
    <col min="13178" max="13178" width="13.28515625" bestFit="1" customWidth="1"/>
    <col min="13179" max="13180" width="14.42578125" bestFit="1" customWidth="1"/>
    <col min="13181" max="13181" width="12.28515625" customWidth="1"/>
    <col min="13182" max="13184" width="12.85546875" customWidth="1"/>
    <col min="13185" max="13188" width="14.42578125" bestFit="1" customWidth="1"/>
    <col min="13189" max="13189" width="12.28515625" customWidth="1"/>
    <col min="13190" max="13190" width="12.85546875" bestFit="1" customWidth="1"/>
    <col min="13191" max="13192" width="12.85546875" customWidth="1"/>
    <col min="13193" max="13193" width="14.42578125" bestFit="1" customWidth="1"/>
    <col min="13194" max="13196" width="13.5703125" bestFit="1" customWidth="1"/>
    <col min="13197" max="13197" width="12.28515625" customWidth="1"/>
    <col min="13198" max="13198" width="12" customWidth="1"/>
    <col min="13199" max="13200" width="12.85546875" customWidth="1"/>
    <col min="13201" max="13201" width="13.5703125" bestFit="1" customWidth="1"/>
    <col min="13202" max="13204" width="14.42578125" bestFit="1" customWidth="1"/>
    <col min="13205" max="13205" width="12.28515625" customWidth="1"/>
    <col min="13206" max="13206" width="9.7109375" customWidth="1"/>
    <col min="13207" max="13208" width="12.85546875" customWidth="1"/>
    <col min="13209" max="13209" width="13.5703125" bestFit="1" customWidth="1"/>
    <col min="13210" max="13212" width="14.42578125" bestFit="1" customWidth="1"/>
    <col min="13213" max="13228" width="12.28515625" customWidth="1"/>
    <col min="13229" max="13229" width="12.85546875" customWidth="1"/>
    <col min="13230" max="13230" width="12.28515625" customWidth="1"/>
    <col min="13231" max="13231" width="11.42578125" customWidth="1"/>
    <col min="13232" max="13232" width="11.7109375" customWidth="1"/>
    <col min="13233" max="13240" width="12.28515625" customWidth="1"/>
    <col min="13241" max="13243" width="13.5703125" customWidth="1"/>
    <col min="13244" max="13245" width="12.28515625" customWidth="1"/>
    <col min="13246" max="13248" width="13.5703125" customWidth="1"/>
    <col min="13249" max="13250" width="12.28515625" customWidth="1"/>
    <col min="13251" max="13253" width="13.5703125" customWidth="1"/>
    <col min="13254" max="13255" width="12.28515625" customWidth="1"/>
    <col min="13256" max="13258" width="13.5703125" customWidth="1"/>
    <col min="13259" max="13259" width="14.42578125" customWidth="1"/>
    <col min="13260" max="13260" width="12.28515625" customWidth="1"/>
    <col min="13261" max="13263" width="13.5703125" customWidth="1"/>
    <col min="13264" max="13264" width="14.42578125" customWidth="1"/>
    <col min="13265" max="13265" width="12.28515625" customWidth="1"/>
    <col min="13266" max="13266" width="10.28515625" customWidth="1"/>
    <col min="13267" max="13268" width="13.5703125" customWidth="1"/>
    <col min="13269" max="13270" width="12.28515625" customWidth="1"/>
    <col min="13271" max="13273" width="13.5703125" customWidth="1"/>
    <col min="13274" max="13274" width="14.42578125" customWidth="1"/>
    <col min="13275" max="13275" width="12.28515625" customWidth="1"/>
    <col min="13276" max="13278" width="13.5703125" customWidth="1"/>
    <col min="13279" max="13279" width="12.42578125" customWidth="1"/>
    <col min="13280" max="13280" width="12.28515625" customWidth="1"/>
    <col min="13281" max="13281" width="11.28515625" customWidth="1"/>
    <col min="13282" max="13284" width="13.5703125" customWidth="1"/>
    <col min="13285" max="13285" width="12.28515625" customWidth="1"/>
    <col min="13286" max="13286" width="9.140625" customWidth="1"/>
    <col min="13287" max="13289" width="13.5703125" customWidth="1"/>
    <col min="13290" max="13290" width="12.28515625" customWidth="1"/>
    <col min="13291" max="13291" width="6.7109375" customWidth="1"/>
    <col min="13292" max="13294" width="13.5703125" customWidth="1"/>
    <col min="13295" max="13295" width="12.28515625" customWidth="1"/>
    <col min="13296" max="13298" width="13.5703125" customWidth="1"/>
    <col min="13299" max="13300" width="12.28515625" customWidth="1"/>
    <col min="13301" max="13303" width="13.5703125" customWidth="1"/>
    <col min="13304" max="13305" width="12.28515625" customWidth="1"/>
    <col min="13306" max="13308" width="13.5703125" customWidth="1"/>
    <col min="13309" max="13310" width="12.28515625" customWidth="1"/>
    <col min="13311" max="13313" width="13.5703125" customWidth="1"/>
    <col min="13314" max="13314" width="12.42578125" bestFit="1" customWidth="1"/>
    <col min="13315" max="13315" width="12.28515625" customWidth="1"/>
    <col min="13316" max="13316" width="11.28515625" customWidth="1"/>
    <col min="13317" max="13318" width="13.5703125" customWidth="1"/>
    <col min="13319" max="13319" width="13.5703125" bestFit="1" customWidth="1"/>
    <col min="13320" max="13320" width="12.28515625" customWidth="1"/>
    <col min="13321" max="13321" width="9.140625" customWidth="1"/>
    <col min="13322" max="13323" width="13.5703125" customWidth="1"/>
    <col min="13324" max="13324" width="14.42578125" bestFit="1" customWidth="1"/>
    <col min="13325" max="13325" width="12.28515625" customWidth="1"/>
    <col min="13326" max="13328" width="12.85546875" customWidth="1"/>
    <col min="13329" max="13333" width="12.28515625" customWidth="1"/>
    <col min="13334" max="13336" width="12.85546875" customWidth="1"/>
    <col min="13337" max="13341" width="12.28515625" customWidth="1"/>
    <col min="13342" max="13344" width="12.85546875" customWidth="1"/>
    <col min="13345" max="13345" width="14.42578125" bestFit="1" customWidth="1"/>
    <col min="13346" max="13349" width="12.28515625" customWidth="1"/>
    <col min="13350" max="13352" width="12.85546875" customWidth="1"/>
    <col min="13353" max="13354" width="14.42578125" bestFit="1" customWidth="1"/>
    <col min="13355" max="13356" width="13.28515625" bestFit="1" customWidth="1"/>
    <col min="13357" max="13357" width="12.28515625" customWidth="1"/>
    <col min="13358" max="13360" width="12.85546875" customWidth="1"/>
    <col min="13361" max="13363" width="14.42578125" bestFit="1" customWidth="1"/>
    <col min="13364" max="13365" width="12.28515625" customWidth="1"/>
    <col min="13366" max="13368" width="12.85546875" customWidth="1"/>
    <col min="13369" max="13370" width="12.28515625" customWidth="1"/>
    <col min="13371" max="13371" width="13.5703125" bestFit="1" customWidth="1"/>
    <col min="13372" max="13373" width="12.28515625" customWidth="1"/>
    <col min="13374" max="13376" width="12.85546875" customWidth="1"/>
    <col min="13377" max="13381" width="12.28515625" customWidth="1"/>
    <col min="13382" max="13384" width="12.85546875" customWidth="1"/>
    <col min="13385" max="13389" width="12.28515625" customWidth="1"/>
    <col min="13390" max="13392" width="12.85546875" customWidth="1"/>
    <col min="13393" max="13397" width="12.28515625" customWidth="1"/>
    <col min="13398" max="13400" width="12.85546875" customWidth="1"/>
    <col min="13401" max="13401" width="14.42578125" bestFit="1" customWidth="1"/>
    <col min="13402" max="13402" width="13.28515625" bestFit="1" customWidth="1"/>
    <col min="13403" max="13404" width="14.42578125" bestFit="1" customWidth="1"/>
    <col min="13405" max="13405" width="12.28515625" customWidth="1"/>
    <col min="13406" max="13406" width="12" customWidth="1"/>
    <col min="13407" max="13408" width="12.85546875" customWidth="1"/>
    <col min="13409" max="13409" width="13.5703125" bestFit="1" customWidth="1"/>
    <col min="13410" max="13412" width="14.42578125" bestFit="1" customWidth="1"/>
    <col min="13413" max="13413" width="12.28515625" customWidth="1"/>
    <col min="13414" max="13414" width="9.7109375" customWidth="1"/>
    <col min="13415" max="13416" width="12.85546875" customWidth="1"/>
    <col min="13417" max="13417" width="13.5703125" bestFit="1" customWidth="1"/>
    <col min="13418" max="13418" width="12.42578125" bestFit="1" customWidth="1"/>
    <col min="13419" max="13420" width="13.5703125" bestFit="1" customWidth="1"/>
    <col min="13421" max="13421" width="12.28515625" customWidth="1"/>
    <col min="13422" max="13424" width="12.85546875" customWidth="1"/>
    <col min="13425" max="13429" width="12.28515625" customWidth="1"/>
    <col min="13430" max="13432" width="12.85546875" customWidth="1"/>
    <col min="13433" max="13433" width="12.28515625" customWidth="1"/>
    <col min="13434" max="13434" width="13.28515625" bestFit="1" customWidth="1"/>
    <col min="13435" max="13436" width="14.42578125" bestFit="1" customWidth="1"/>
    <col min="13437" max="13437" width="12.28515625" customWidth="1"/>
    <col min="13438" max="13440" width="12.85546875" customWidth="1"/>
    <col min="13441" max="13444" width="14.42578125" bestFit="1" customWidth="1"/>
    <col min="13445" max="13445" width="12.28515625" customWidth="1"/>
    <col min="13446" max="13446" width="12.85546875" bestFit="1" customWidth="1"/>
    <col min="13447" max="13448" width="12.85546875" customWidth="1"/>
    <col min="13449" max="13449" width="14.42578125" bestFit="1" customWidth="1"/>
    <col min="13450" max="13452" width="13.5703125" bestFit="1" customWidth="1"/>
    <col min="13453" max="13453" width="12.28515625" customWidth="1"/>
    <col min="13454" max="13454" width="12" customWidth="1"/>
    <col min="13455" max="13456" width="12.85546875" customWidth="1"/>
    <col min="13457" max="13457" width="13.5703125" bestFit="1" customWidth="1"/>
    <col min="13458" max="13460" width="14.42578125" bestFit="1" customWidth="1"/>
    <col min="13461" max="13461" width="12.28515625" customWidth="1"/>
    <col min="13462" max="13462" width="9.7109375" customWidth="1"/>
    <col min="13463" max="13464" width="12.85546875" customWidth="1"/>
    <col min="13465" max="13465" width="13.5703125" bestFit="1" customWidth="1"/>
    <col min="13466" max="13468" width="14.42578125" bestFit="1" customWidth="1"/>
    <col min="13469" max="13484" width="12.28515625" customWidth="1"/>
    <col min="13485" max="13485" width="12.85546875" customWidth="1"/>
    <col min="13486" max="13486" width="12.28515625" customWidth="1"/>
    <col min="13487" max="13487" width="11.42578125" customWidth="1"/>
    <col min="13488" max="13488" width="11.7109375" customWidth="1"/>
    <col min="13489" max="13496" width="12.28515625" customWidth="1"/>
    <col min="13497" max="13499" width="13.5703125" customWidth="1"/>
    <col min="13500" max="13501" width="12.28515625" customWidth="1"/>
    <col min="13502" max="13504" width="13.5703125" customWidth="1"/>
    <col min="13505" max="13506" width="12.28515625" customWidth="1"/>
    <col min="13507" max="13509" width="13.5703125" customWidth="1"/>
    <col min="13510" max="13511" width="12.28515625" customWidth="1"/>
    <col min="13512" max="13514" width="13.5703125" customWidth="1"/>
    <col min="13515" max="13515" width="14.42578125" customWidth="1"/>
    <col min="13516" max="13516" width="12.28515625" customWidth="1"/>
    <col min="13517" max="13519" width="13.5703125" customWidth="1"/>
    <col min="13520" max="13520" width="14.42578125" customWidth="1"/>
    <col min="13521" max="13521" width="12.28515625" customWidth="1"/>
    <col min="13522" max="13522" width="10.28515625" customWidth="1"/>
    <col min="13523" max="13524" width="13.5703125" customWidth="1"/>
    <col min="13525" max="13526" width="12.28515625" customWidth="1"/>
    <col min="13527" max="13529" width="13.5703125" customWidth="1"/>
    <col min="13530" max="13530" width="14.42578125" customWidth="1"/>
    <col min="13531" max="13531" width="12.28515625" customWidth="1"/>
    <col min="13532" max="13534" width="13.5703125" customWidth="1"/>
    <col min="13535" max="13535" width="12.42578125" customWidth="1"/>
    <col min="13536" max="13536" width="12.28515625" customWidth="1"/>
    <col min="13537" max="13537" width="11.28515625" customWidth="1"/>
    <col min="13538" max="13540" width="13.5703125" customWidth="1"/>
    <col min="13541" max="13541" width="12.28515625" customWidth="1"/>
    <col min="13542" max="13542" width="9.140625" customWidth="1"/>
    <col min="13543" max="13545" width="13.5703125" customWidth="1"/>
    <col min="13546" max="13546" width="12.28515625" customWidth="1"/>
    <col min="13547" max="13547" width="6.7109375" customWidth="1"/>
    <col min="13548" max="13550" width="13.5703125" customWidth="1"/>
    <col min="13551" max="13551" width="12.28515625" customWidth="1"/>
    <col min="13552" max="13554" width="13.5703125" customWidth="1"/>
    <col min="13555" max="13556" width="12.28515625" customWidth="1"/>
    <col min="13557" max="13559" width="13.5703125" customWidth="1"/>
    <col min="13560" max="13561" width="12.28515625" customWidth="1"/>
    <col min="13562" max="13564" width="13.5703125" customWidth="1"/>
    <col min="13565" max="13566" width="12.28515625" customWidth="1"/>
    <col min="13567" max="13569" width="13.5703125" customWidth="1"/>
    <col min="13570" max="13570" width="12.42578125" bestFit="1" customWidth="1"/>
    <col min="13571" max="13571" width="12.28515625" customWidth="1"/>
    <col min="13572" max="13572" width="11.28515625" customWidth="1"/>
    <col min="13573" max="13574" width="13.5703125" customWidth="1"/>
    <col min="13575" max="13575" width="13.5703125" bestFit="1" customWidth="1"/>
    <col min="13576" max="13576" width="12.28515625" customWidth="1"/>
    <col min="13577" max="13577" width="9.140625" customWidth="1"/>
    <col min="13578" max="13579" width="13.5703125" customWidth="1"/>
    <col min="13580" max="13580" width="14.42578125" bestFit="1" customWidth="1"/>
    <col min="13581" max="13581" width="12.28515625" customWidth="1"/>
    <col min="13582" max="13584" width="12.85546875" customWidth="1"/>
    <col min="13585" max="13589" width="12.28515625" customWidth="1"/>
    <col min="13590" max="13592" width="12.85546875" customWidth="1"/>
    <col min="13593" max="13597" width="12.28515625" customWidth="1"/>
    <col min="13598" max="13600" width="12.85546875" customWidth="1"/>
    <col min="13601" max="13601" width="14.42578125" bestFit="1" customWidth="1"/>
    <col min="13602" max="13605" width="12.28515625" customWidth="1"/>
    <col min="13606" max="13608" width="12.85546875" customWidth="1"/>
    <col min="13609" max="13610" width="14.42578125" bestFit="1" customWidth="1"/>
    <col min="13611" max="13612" width="13.28515625" bestFit="1" customWidth="1"/>
    <col min="13613" max="13613" width="12.28515625" customWidth="1"/>
    <col min="13614" max="13616" width="12.85546875" customWidth="1"/>
    <col min="13617" max="13619" width="14.42578125" bestFit="1" customWidth="1"/>
    <col min="13620" max="13621" width="12.28515625" customWidth="1"/>
    <col min="13622" max="13624" width="12.85546875" customWidth="1"/>
    <col min="13625" max="13626" width="12.28515625" customWidth="1"/>
    <col min="13627" max="13627" width="13.5703125" bestFit="1" customWidth="1"/>
    <col min="13628" max="13629" width="12.28515625" customWidth="1"/>
    <col min="13630" max="13632" width="12.85546875" customWidth="1"/>
    <col min="13633" max="13637" width="12.28515625" customWidth="1"/>
    <col min="13638" max="13640" width="12.85546875" customWidth="1"/>
    <col min="13641" max="13645" width="12.28515625" customWidth="1"/>
    <col min="13646" max="13648" width="12.85546875" customWidth="1"/>
    <col min="13649" max="13653" width="12.28515625" customWidth="1"/>
    <col min="13654" max="13656" width="12.85546875" customWidth="1"/>
    <col min="13657" max="13657" width="14.42578125" bestFit="1" customWidth="1"/>
    <col min="13658" max="13658" width="13.28515625" bestFit="1" customWidth="1"/>
    <col min="13659" max="13660" width="14.42578125" bestFit="1" customWidth="1"/>
    <col min="13661" max="13661" width="12.28515625" customWidth="1"/>
    <col min="13662" max="13662" width="12" customWidth="1"/>
    <col min="13663" max="13664" width="12.85546875" customWidth="1"/>
    <col min="13665" max="13665" width="13.5703125" bestFit="1" customWidth="1"/>
    <col min="13666" max="13668" width="14.42578125" bestFit="1" customWidth="1"/>
    <col min="13669" max="13669" width="12.28515625" customWidth="1"/>
    <col min="13670" max="13670" width="9.7109375" customWidth="1"/>
    <col min="13671" max="13672" width="12.85546875" customWidth="1"/>
    <col min="13673" max="13673" width="13.5703125" bestFit="1" customWidth="1"/>
    <col min="13674" max="13674" width="12.42578125" bestFit="1" customWidth="1"/>
    <col min="13675" max="13676" width="13.5703125" bestFit="1" customWidth="1"/>
    <col min="13677" max="13677" width="12.28515625" customWidth="1"/>
    <col min="13678" max="13680" width="12.85546875" customWidth="1"/>
    <col min="13681" max="13685" width="12.28515625" customWidth="1"/>
    <col min="13686" max="13688" width="12.85546875" customWidth="1"/>
    <col min="13689" max="13689" width="12.28515625" customWidth="1"/>
    <col min="13690" max="13690" width="13.28515625" bestFit="1" customWidth="1"/>
    <col min="13691" max="13692" width="14.42578125" bestFit="1" customWidth="1"/>
    <col min="13693" max="13693" width="12.28515625" customWidth="1"/>
    <col min="13694" max="13696" width="12.85546875" customWidth="1"/>
    <col min="13697" max="13700" width="14.42578125" bestFit="1" customWidth="1"/>
    <col min="13701" max="13701" width="12.28515625" customWidth="1"/>
    <col min="13702" max="13702" width="12.85546875" bestFit="1" customWidth="1"/>
    <col min="13703" max="13704" width="12.85546875" customWidth="1"/>
    <col min="13705" max="13705" width="14.42578125" bestFit="1" customWidth="1"/>
    <col min="13706" max="13708" width="13.5703125" bestFit="1" customWidth="1"/>
    <col min="13709" max="13709" width="12.28515625" customWidth="1"/>
    <col min="13710" max="13710" width="12" customWidth="1"/>
    <col min="13711" max="13712" width="12.85546875" customWidth="1"/>
    <col min="13713" max="13713" width="13.5703125" bestFit="1" customWidth="1"/>
    <col min="13714" max="13716" width="14.42578125" bestFit="1" customWidth="1"/>
    <col min="13717" max="13717" width="12.28515625" customWidth="1"/>
    <col min="13718" max="13718" width="9.7109375" customWidth="1"/>
    <col min="13719" max="13720" width="12.85546875" customWidth="1"/>
    <col min="13721" max="13721" width="13.5703125" bestFit="1" customWidth="1"/>
    <col min="13722" max="13724" width="14.42578125" bestFit="1" customWidth="1"/>
    <col min="13725" max="13740" width="12.28515625" customWidth="1"/>
    <col min="13741" max="13741" width="12.85546875" customWidth="1"/>
    <col min="13742" max="13742" width="12.28515625" customWidth="1"/>
    <col min="13743" max="13743" width="11.42578125" customWidth="1"/>
    <col min="13744" max="13744" width="11.7109375" customWidth="1"/>
    <col min="13745" max="13752" width="12.28515625" customWidth="1"/>
    <col min="13753" max="13755" width="13.5703125" customWidth="1"/>
    <col min="13756" max="13757" width="12.28515625" customWidth="1"/>
    <col min="13758" max="13760" width="13.5703125" customWidth="1"/>
    <col min="13761" max="13762" width="12.28515625" customWidth="1"/>
    <col min="13763" max="13765" width="13.5703125" customWidth="1"/>
    <col min="13766" max="13767" width="12.28515625" customWidth="1"/>
    <col min="13768" max="13770" width="13.5703125" customWidth="1"/>
    <col min="13771" max="13771" width="14.42578125" customWidth="1"/>
    <col min="13772" max="13772" width="12.28515625" customWidth="1"/>
    <col min="13773" max="13775" width="13.5703125" customWidth="1"/>
    <col min="13776" max="13776" width="14.42578125" customWidth="1"/>
    <col min="13777" max="13777" width="12.28515625" customWidth="1"/>
    <col min="13778" max="13778" width="10.28515625" customWidth="1"/>
    <col min="13779" max="13780" width="13.5703125" customWidth="1"/>
    <col min="13781" max="13782" width="12.28515625" customWidth="1"/>
    <col min="13783" max="13785" width="13.5703125" customWidth="1"/>
    <col min="13786" max="13786" width="14.42578125" customWidth="1"/>
    <col min="13787" max="13787" width="12.28515625" customWidth="1"/>
    <col min="13788" max="13790" width="13.5703125" customWidth="1"/>
    <col min="13791" max="13791" width="12.42578125" customWidth="1"/>
    <col min="13792" max="13792" width="12.28515625" customWidth="1"/>
    <col min="13793" max="13793" width="11.28515625" customWidth="1"/>
    <col min="13794" max="13796" width="13.5703125" customWidth="1"/>
    <col min="13797" max="13797" width="12.28515625" customWidth="1"/>
    <col min="13798" max="13798" width="9.140625" customWidth="1"/>
    <col min="13799" max="13801" width="13.5703125" customWidth="1"/>
    <col min="13802" max="13802" width="12.28515625" customWidth="1"/>
    <col min="13803" max="13803" width="6.7109375" customWidth="1"/>
    <col min="13804" max="13806" width="13.5703125" customWidth="1"/>
    <col min="13807" max="13807" width="12.28515625" customWidth="1"/>
    <col min="13808" max="13810" width="13.5703125" customWidth="1"/>
    <col min="13811" max="13812" width="12.28515625" customWidth="1"/>
    <col min="13813" max="13815" width="13.5703125" customWidth="1"/>
    <col min="13816" max="13817" width="12.28515625" customWidth="1"/>
    <col min="13818" max="13820" width="13.5703125" customWidth="1"/>
    <col min="13821" max="13822" width="12.28515625" customWidth="1"/>
    <col min="13823" max="13825" width="13.5703125" customWidth="1"/>
    <col min="13826" max="13826" width="12.42578125" bestFit="1" customWidth="1"/>
    <col min="13827" max="13827" width="12.28515625" customWidth="1"/>
    <col min="13828" max="13828" width="11.28515625" customWidth="1"/>
    <col min="13829" max="13830" width="13.5703125" customWidth="1"/>
    <col min="13831" max="13831" width="13.5703125" bestFit="1" customWidth="1"/>
    <col min="13832" max="13832" width="12.28515625" customWidth="1"/>
    <col min="13833" max="13833" width="9.140625" customWidth="1"/>
    <col min="13834" max="13835" width="13.5703125" customWidth="1"/>
    <col min="13836" max="13836" width="14.42578125" bestFit="1" customWidth="1"/>
    <col min="13837" max="13837" width="12.28515625" customWidth="1"/>
    <col min="13838" max="13840" width="12.85546875" customWidth="1"/>
    <col min="13841" max="13845" width="12.28515625" customWidth="1"/>
    <col min="13846" max="13848" width="12.85546875" customWidth="1"/>
    <col min="13849" max="13853" width="12.28515625" customWidth="1"/>
    <col min="13854" max="13856" width="12.85546875" customWidth="1"/>
    <col min="13857" max="13857" width="14.42578125" bestFit="1" customWidth="1"/>
    <col min="13858" max="13861" width="12.28515625" customWidth="1"/>
    <col min="13862" max="13864" width="12.85546875" customWidth="1"/>
    <col min="13865" max="13866" width="14.42578125" bestFit="1" customWidth="1"/>
    <col min="13867" max="13868" width="13.28515625" bestFit="1" customWidth="1"/>
    <col min="13869" max="13869" width="12.28515625" customWidth="1"/>
    <col min="13870" max="13872" width="12.85546875" customWidth="1"/>
    <col min="13873" max="13875" width="14.42578125" bestFit="1" customWidth="1"/>
    <col min="13876" max="13877" width="12.28515625" customWidth="1"/>
    <col min="13878" max="13880" width="12.85546875" customWidth="1"/>
    <col min="13881" max="13882" width="12.28515625" customWidth="1"/>
    <col min="13883" max="13883" width="13.5703125" bestFit="1" customWidth="1"/>
    <col min="13884" max="13885" width="12.28515625" customWidth="1"/>
    <col min="13886" max="13888" width="12.85546875" customWidth="1"/>
    <col min="13889" max="13893" width="12.28515625" customWidth="1"/>
    <col min="13894" max="13896" width="12.85546875" customWidth="1"/>
    <col min="13897" max="13901" width="12.28515625" customWidth="1"/>
    <col min="13902" max="13904" width="12.85546875" customWidth="1"/>
    <col min="13905" max="13909" width="12.28515625" customWidth="1"/>
    <col min="13910" max="13912" width="12.85546875" customWidth="1"/>
    <col min="13913" max="13913" width="14.42578125" bestFit="1" customWidth="1"/>
    <col min="13914" max="13914" width="13.28515625" bestFit="1" customWidth="1"/>
    <col min="13915" max="13916" width="14.42578125" bestFit="1" customWidth="1"/>
    <col min="13917" max="13917" width="12.28515625" customWidth="1"/>
    <col min="13918" max="13918" width="12" customWidth="1"/>
    <col min="13919" max="13920" width="12.85546875" customWidth="1"/>
    <col min="13921" max="13921" width="13.5703125" bestFit="1" customWidth="1"/>
    <col min="13922" max="13924" width="14.42578125" bestFit="1" customWidth="1"/>
    <col min="13925" max="13925" width="12.28515625" customWidth="1"/>
    <col min="13926" max="13926" width="9.7109375" customWidth="1"/>
    <col min="13927" max="13928" width="12.85546875" customWidth="1"/>
    <col min="13929" max="13929" width="13.5703125" bestFit="1" customWidth="1"/>
    <col min="13930" max="13930" width="12.42578125" bestFit="1" customWidth="1"/>
    <col min="13931" max="13932" width="13.5703125" bestFit="1" customWidth="1"/>
    <col min="13933" max="13933" width="12.28515625" customWidth="1"/>
    <col min="13934" max="13936" width="12.85546875" customWidth="1"/>
    <col min="13937" max="13941" width="12.28515625" customWidth="1"/>
    <col min="13942" max="13944" width="12.85546875" customWidth="1"/>
    <col min="13945" max="13945" width="12.28515625" customWidth="1"/>
    <col min="13946" max="13946" width="13.28515625" bestFit="1" customWidth="1"/>
    <col min="13947" max="13948" width="14.42578125" bestFit="1" customWidth="1"/>
    <col min="13949" max="13949" width="12.28515625" customWidth="1"/>
    <col min="13950" max="13952" width="12.85546875" customWidth="1"/>
    <col min="13953" max="13956" width="14.42578125" bestFit="1" customWidth="1"/>
    <col min="13957" max="13957" width="12.28515625" customWidth="1"/>
    <col min="13958" max="13958" width="12.85546875" bestFit="1" customWidth="1"/>
    <col min="13959" max="13960" width="12.85546875" customWidth="1"/>
    <col min="13961" max="13961" width="14.42578125" bestFit="1" customWidth="1"/>
    <col min="13962" max="13964" width="13.5703125" bestFit="1" customWidth="1"/>
    <col min="13965" max="13965" width="12.28515625" customWidth="1"/>
    <col min="13966" max="13966" width="12" customWidth="1"/>
    <col min="13967" max="13968" width="12.85546875" customWidth="1"/>
    <col min="13969" max="13969" width="13.5703125" bestFit="1" customWidth="1"/>
    <col min="13970" max="13972" width="14.42578125" bestFit="1" customWidth="1"/>
    <col min="13973" max="13973" width="12.28515625" customWidth="1"/>
    <col min="13974" max="13974" width="9.7109375" customWidth="1"/>
    <col min="13975" max="13976" width="12.85546875" customWidth="1"/>
    <col min="13977" max="13977" width="13.5703125" bestFit="1" customWidth="1"/>
    <col min="13978" max="13980" width="14.42578125" bestFit="1" customWidth="1"/>
    <col min="13981" max="13996" width="12.28515625" customWidth="1"/>
    <col min="13997" max="13997" width="12.85546875" customWidth="1"/>
    <col min="13998" max="13998" width="12.28515625" customWidth="1"/>
    <col min="13999" max="13999" width="11.42578125" customWidth="1"/>
    <col min="14000" max="14000" width="11.7109375" customWidth="1"/>
    <col min="14001" max="14008" width="12.28515625" customWidth="1"/>
    <col min="14009" max="14011" width="13.5703125" customWidth="1"/>
    <col min="14012" max="14013" width="12.28515625" customWidth="1"/>
    <col min="14014" max="14016" width="13.5703125" customWidth="1"/>
    <col min="14017" max="14018" width="12.28515625" customWidth="1"/>
    <col min="14019" max="14021" width="13.5703125" customWidth="1"/>
    <col min="14022" max="14023" width="12.28515625" customWidth="1"/>
    <col min="14024" max="14026" width="13.5703125" customWidth="1"/>
    <col min="14027" max="14027" width="14.42578125" customWidth="1"/>
    <col min="14028" max="14028" width="12.28515625" customWidth="1"/>
    <col min="14029" max="14031" width="13.5703125" customWidth="1"/>
    <col min="14032" max="14032" width="14.42578125" customWidth="1"/>
    <col min="14033" max="14033" width="12.28515625" customWidth="1"/>
    <col min="14034" max="14034" width="10.28515625" customWidth="1"/>
    <col min="14035" max="14036" width="13.5703125" customWidth="1"/>
    <col min="14037" max="14038" width="12.28515625" customWidth="1"/>
    <col min="14039" max="14041" width="13.5703125" customWidth="1"/>
    <col min="14042" max="14042" width="14.42578125" customWidth="1"/>
    <col min="14043" max="14043" width="12.28515625" customWidth="1"/>
    <col min="14044" max="14046" width="13.5703125" customWidth="1"/>
    <col min="14047" max="14047" width="12.42578125" customWidth="1"/>
    <col min="14048" max="14048" width="12.28515625" customWidth="1"/>
    <col min="14049" max="14049" width="11.28515625" customWidth="1"/>
    <col min="14050" max="14052" width="13.5703125" customWidth="1"/>
    <col min="14053" max="14053" width="12.28515625" customWidth="1"/>
    <col min="14054" max="14054" width="9.140625" customWidth="1"/>
    <col min="14055" max="14057" width="13.5703125" customWidth="1"/>
    <col min="14058" max="14058" width="12.28515625" customWidth="1"/>
    <col min="14059" max="14059" width="6.7109375" customWidth="1"/>
    <col min="14060" max="14062" width="13.5703125" customWidth="1"/>
    <col min="14063" max="14063" width="12.28515625" customWidth="1"/>
    <col min="14064" max="14066" width="13.5703125" customWidth="1"/>
    <col min="14067" max="14068" width="12.28515625" customWidth="1"/>
    <col min="14069" max="14071" width="13.5703125" customWidth="1"/>
    <col min="14072" max="14073" width="12.28515625" customWidth="1"/>
    <col min="14074" max="14076" width="13.5703125" customWidth="1"/>
    <col min="14077" max="14078" width="12.28515625" customWidth="1"/>
    <col min="14079" max="14081" width="13.5703125" customWidth="1"/>
    <col min="14082" max="14082" width="12.42578125" bestFit="1" customWidth="1"/>
    <col min="14083" max="14083" width="12.28515625" customWidth="1"/>
    <col min="14084" max="14084" width="11.28515625" customWidth="1"/>
    <col min="14085" max="14086" width="13.5703125" customWidth="1"/>
    <col min="14087" max="14087" width="13.5703125" bestFit="1" customWidth="1"/>
    <col min="14088" max="14088" width="12.28515625" customWidth="1"/>
    <col min="14089" max="14089" width="9.140625" customWidth="1"/>
    <col min="14090" max="14091" width="13.5703125" customWidth="1"/>
    <col min="14092" max="14092" width="14.42578125" bestFit="1" customWidth="1"/>
    <col min="14093" max="14093" width="12.28515625" customWidth="1"/>
    <col min="14094" max="14096" width="12.85546875" customWidth="1"/>
    <col min="14097" max="14101" width="12.28515625" customWidth="1"/>
    <col min="14102" max="14104" width="12.85546875" customWidth="1"/>
    <col min="14105" max="14109" width="12.28515625" customWidth="1"/>
    <col min="14110" max="14112" width="12.85546875" customWidth="1"/>
    <col min="14113" max="14113" width="14.42578125" bestFit="1" customWidth="1"/>
    <col min="14114" max="14117" width="12.28515625" customWidth="1"/>
    <col min="14118" max="14120" width="12.85546875" customWidth="1"/>
    <col min="14121" max="14122" width="14.42578125" bestFit="1" customWidth="1"/>
    <col min="14123" max="14124" width="13.28515625" bestFit="1" customWidth="1"/>
    <col min="14125" max="14125" width="12.28515625" customWidth="1"/>
    <col min="14126" max="14128" width="12.85546875" customWidth="1"/>
    <col min="14129" max="14131" width="14.42578125" bestFit="1" customWidth="1"/>
    <col min="14132" max="14133" width="12.28515625" customWidth="1"/>
    <col min="14134" max="14136" width="12.85546875" customWidth="1"/>
    <col min="14137" max="14138" width="12.28515625" customWidth="1"/>
    <col min="14139" max="14139" width="13.5703125" bestFit="1" customWidth="1"/>
    <col min="14140" max="14141" width="12.28515625" customWidth="1"/>
    <col min="14142" max="14144" width="12.85546875" customWidth="1"/>
    <col min="14145" max="14149" width="12.28515625" customWidth="1"/>
    <col min="14150" max="14152" width="12.85546875" customWidth="1"/>
    <col min="14153" max="14157" width="12.28515625" customWidth="1"/>
    <col min="14158" max="14160" width="12.85546875" customWidth="1"/>
    <col min="14161" max="14165" width="12.28515625" customWidth="1"/>
    <col min="14166" max="14168" width="12.85546875" customWidth="1"/>
    <col min="14169" max="14169" width="14.42578125" bestFit="1" customWidth="1"/>
    <col min="14170" max="14170" width="13.28515625" bestFit="1" customWidth="1"/>
    <col min="14171" max="14172" width="14.42578125" bestFit="1" customWidth="1"/>
    <col min="14173" max="14173" width="12.28515625" customWidth="1"/>
    <col min="14174" max="14174" width="12" customWidth="1"/>
    <col min="14175" max="14176" width="12.85546875" customWidth="1"/>
    <col min="14177" max="14177" width="13.5703125" bestFit="1" customWidth="1"/>
    <col min="14178" max="14180" width="14.42578125" bestFit="1" customWidth="1"/>
    <col min="14181" max="14181" width="12.28515625" customWidth="1"/>
    <col min="14182" max="14182" width="9.7109375" customWidth="1"/>
    <col min="14183" max="14184" width="12.85546875" customWidth="1"/>
    <col min="14185" max="14185" width="13.5703125" bestFit="1" customWidth="1"/>
    <col min="14186" max="14186" width="12.42578125" bestFit="1" customWidth="1"/>
    <col min="14187" max="14188" width="13.5703125" bestFit="1" customWidth="1"/>
    <col min="14189" max="14189" width="12.28515625" customWidth="1"/>
    <col min="14190" max="14192" width="12.85546875" customWidth="1"/>
    <col min="14193" max="14197" width="12.28515625" customWidth="1"/>
    <col min="14198" max="14200" width="12.85546875" customWidth="1"/>
    <col min="14201" max="14201" width="12.28515625" customWidth="1"/>
    <col min="14202" max="14202" width="13.28515625" bestFit="1" customWidth="1"/>
    <col min="14203" max="14204" width="14.42578125" bestFit="1" customWidth="1"/>
    <col min="14205" max="14205" width="12.28515625" customWidth="1"/>
    <col min="14206" max="14208" width="12.85546875" customWidth="1"/>
    <col min="14209" max="14212" width="14.42578125" bestFit="1" customWidth="1"/>
    <col min="14213" max="14213" width="12.28515625" customWidth="1"/>
    <col min="14214" max="14214" width="12.85546875" bestFit="1" customWidth="1"/>
    <col min="14215" max="14216" width="12.85546875" customWidth="1"/>
    <col min="14217" max="14217" width="14.42578125" bestFit="1" customWidth="1"/>
    <col min="14218" max="14220" width="13.5703125" bestFit="1" customWidth="1"/>
    <col min="14221" max="14221" width="12.28515625" customWidth="1"/>
    <col min="14222" max="14222" width="12" customWidth="1"/>
    <col min="14223" max="14224" width="12.85546875" customWidth="1"/>
    <col min="14225" max="14225" width="13.5703125" bestFit="1" customWidth="1"/>
    <col min="14226" max="14228" width="14.42578125" bestFit="1" customWidth="1"/>
    <col min="14229" max="14229" width="12.28515625" customWidth="1"/>
    <col min="14230" max="14230" width="9.7109375" customWidth="1"/>
    <col min="14231" max="14232" width="12.85546875" customWidth="1"/>
    <col min="14233" max="14233" width="13.5703125" bestFit="1" customWidth="1"/>
    <col min="14234" max="14236" width="14.42578125" bestFit="1" customWidth="1"/>
    <col min="14237" max="14252" width="12.28515625" customWidth="1"/>
    <col min="14253" max="14253" width="12.85546875" customWidth="1"/>
    <col min="14254" max="14254" width="12.28515625" customWidth="1"/>
    <col min="14255" max="14255" width="11.42578125" customWidth="1"/>
    <col min="14256" max="14256" width="11.7109375" customWidth="1"/>
    <col min="14257" max="14264" width="12.28515625" customWidth="1"/>
    <col min="14265" max="14267" width="13.5703125" customWidth="1"/>
    <col min="14268" max="14269" width="12.28515625" customWidth="1"/>
    <col min="14270" max="14272" width="13.5703125" customWidth="1"/>
    <col min="14273" max="14274" width="12.28515625" customWidth="1"/>
    <col min="14275" max="14277" width="13.5703125" customWidth="1"/>
    <col min="14278" max="14279" width="12.28515625" customWidth="1"/>
    <col min="14280" max="14282" width="13.5703125" customWidth="1"/>
    <col min="14283" max="14283" width="14.42578125" customWidth="1"/>
    <col min="14284" max="14284" width="12.28515625" customWidth="1"/>
    <col min="14285" max="14287" width="13.5703125" customWidth="1"/>
    <col min="14288" max="14288" width="14.42578125" customWidth="1"/>
    <col min="14289" max="14289" width="12.28515625" customWidth="1"/>
    <col min="14290" max="14290" width="10.28515625" customWidth="1"/>
    <col min="14291" max="14292" width="13.5703125" customWidth="1"/>
    <col min="14293" max="14294" width="12.28515625" customWidth="1"/>
    <col min="14295" max="14297" width="13.5703125" customWidth="1"/>
    <col min="14298" max="14298" width="14.42578125" customWidth="1"/>
    <col min="14299" max="14299" width="12.28515625" customWidth="1"/>
    <col min="14300" max="14302" width="13.5703125" customWidth="1"/>
    <col min="14303" max="14303" width="12.42578125" customWidth="1"/>
    <col min="14304" max="14304" width="12.28515625" customWidth="1"/>
    <col min="14305" max="14305" width="11.28515625" customWidth="1"/>
    <col min="14306" max="14308" width="13.5703125" customWidth="1"/>
    <col min="14309" max="14309" width="12.28515625" customWidth="1"/>
    <col min="14310" max="14310" width="9.140625" customWidth="1"/>
    <col min="14311" max="14313" width="13.5703125" customWidth="1"/>
    <col min="14314" max="14314" width="12.28515625" customWidth="1"/>
    <col min="14315" max="14315" width="6.7109375" customWidth="1"/>
    <col min="14316" max="14318" width="13.5703125" customWidth="1"/>
    <col min="14319" max="14319" width="12.28515625" customWidth="1"/>
    <col min="14320" max="14322" width="13.5703125" customWidth="1"/>
    <col min="14323" max="14324" width="12.28515625" customWidth="1"/>
    <col min="14325" max="14327" width="13.5703125" customWidth="1"/>
    <col min="14328" max="14329" width="12.28515625" customWidth="1"/>
    <col min="14330" max="14332" width="13.5703125" customWidth="1"/>
    <col min="14333" max="14334" width="12.28515625" customWidth="1"/>
    <col min="14335" max="14337" width="13.5703125" customWidth="1"/>
    <col min="14338" max="14338" width="12.42578125" bestFit="1" customWidth="1"/>
    <col min="14339" max="14339" width="12.28515625" customWidth="1"/>
    <col min="14340" max="14340" width="11.28515625" customWidth="1"/>
    <col min="14341" max="14342" width="13.5703125" customWidth="1"/>
    <col min="14343" max="14343" width="13.5703125" bestFit="1" customWidth="1"/>
    <col min="14344" max="14344" width="12.28515625" customWidth="1"/>
    <col min="14345" max="14345" width="9.140625" customWidth="1"/>
    <col min="14346" max="14347" width="13.5703125" customWidth="1"/>
    <col min="14348" max="14348" width="14.42578125" bestFit="1" customWidth="1"/>
    <col min="14349" max="14349" width="12.28515625" customWidth="1"/>
    <col min="14350" max="14352" width="12.85546875" customWidth="1"/>
    <col min="14353" max="14357" width="12.28515625" customWidth="1"/>
    <col min="14358" max="14360" width="12.85546875" customWidth="1"/>
    <col min="14361" max="14365" width="12.28515625" customWidth="1"/>
    <col min="14366" max="14368" width="12.85546875" customWidth="1"/>
    <col min="14369" max="14369" width="14.42578125" bestFit="1" customWidth="1"/>
    <col min="14370" max="14373" width="12.28515625" customWidth="1"/>
    <col min="14374" max="14376" width="12.85546875" customWidth="1"/>
    <col min="14377" max="14378" width="14.42578125" bestFit="1" customWidth="1"/>
    <col min="14379" max="14380" width="13.28515625" bestFit="1" customWidth="1"/>
    <col min="14381" max="14381" width="12.28515625" customWidth="1"/>
    <col min="14382" max="14384" width="12.85546875" customWidth="1"/>
    <col min="14385" max="14387" width="14.42578125" bestFit="1" customWidth="1"/>
    <col min="14388" max="14389" width="12.28515625" customWidth="1"/>
    <col min="14390" max="14392" width="12.85546875" customWidth="1"/>
    <col min="14393" max="14394" width="12.28515625" customWidth="1"/>
    <col min="14395" max="14395" width="13.5703125" bestFit="1" customWidth="1"/>
    <col min="14396" max="14397" width="12.28515625" customWidth="1"/>
    <col min="14398" max="14400" width="12.85546875" customWidth="1"/>
    <col min="14401" max="14405" width="12.28515625" customWidth="1"/>
    <col min="14406" max="14408" width="12.85546875" customWidth="1"/>
    <col min="14409" max="14413" width="12.28515625" customWidth="1"/>
    <col min="14414" max="14416" width="12.85546875" customWidth="1"/>
    <col min="14417" max="14421" width="12.28515625" customWidth="1"/>
    <col min="14422" max="14424" width="12.85546875" customWidth="1"/>
    <col min="14425" max="14425" width="14.42578125" bestFit="1" customWidth="1"/>
    <col min="14426" max="14426" width="13.28515625" bestFit="1" customWidth="1"/>
    <col min="14427" max="14428" width="14.42578125" bestFit="1" customWidth="1"/>
    <col min="14429" max="14429" width="12.28515625" customWidth="1"/>
    <col min="14430" max="14430" width="12" customWidth="1"/>
    <col min="14431" max="14432" width="12.85546875" customWidth="1"/>
    <col min="14433" max="14433" width="13.5703125" bestFit="1" customWidth="1"/>
    <col min="14434" max="14436" width="14.42578125" bestFit="1" customWidth="1"/>
    <col min="14437" max="14437" width="12.28515625" customWidth="1"/>
    <col min="14438" max="14438" width="9.7109375" customWidth="1"/>
    <col min="14439" max="14440" width="12.85546875" customWidth="1"/>
    <col min="14441" max="14441" width="13.5703125" bestFit="1" customWidth="1"/>
    <col min="14442" max="14442" width="12.42578125" bestFit="1" customWidth="1"/>
    <col min="14443" max="14444" width="13.5703125" bestFit="1" customWidth="1"/>
    <col min="14445" max="14445" width="12.28515625" customWidth="1"/>
    <col min="14446" max="14448" width="12.85546875" customWidth="1"/>
    <col min="14449" max="14453" width="12.28515625" customWidth="1"/>
    <col min="14454" max="14456" width="12.85546875" customWidth="1"/>
    <col min="14457" max="14457" width="12.28515625" customWidth="1"/>
    <col min="14458" max="14458" width="13.28515625" bestFit="1" customWidth="1"/>
    <col min="14459" max="14460" width="14.42578125" bestFit="1" customWidth="1"/>
    <col min="14461" max="14461" width="12.28515625" customWidth="1"/>
    <col min="14462" max="14464" width="12.85546875" customWidth="1"/>
    <col min="14465" max="14468" width="14.42578125" bestFit="1" customWidth="1"/>
    <col min="14469" max="14469" width="12.28515625" customWidth="1"/>
    <col min="14470" max="14470" width="12.85546875" bestFit="1" customWidth="1"/>
    <col min="14471" max="14472" width="12.85546875" customWidth="1"/>
    <col min="14473" max="14473" width="14.42578125" bestFit="1" customWidth="1"/>
    <col min="14474" max="14476" width="13.5703125" bestFit="1" customWidth="1"/>
    <col min="14477" max="14477" width="12.28515625" customWidth="1"/>
    <col min="14478" max="14478" width="12" customWidth="1"/>
    <col min="14479" max="14480" width="12.85546875" customWidth="1"/>
    <col min="14481" max="14481" width="13.5703125" bestFit="1" customWidth="1"/>
    <col min="14482" max="14484" width="14.42578125" bestFit="1" customWidth="1"/>
    <col min="14485" max="14485" width="12.28515625" customWidth="1"/>
    <col min="14486" max="14486" width="9.7109375" customWidth="1"/>
    <col min="14487" max="14488" width="12.85546875" customWidth="1"/>
    <col min="14489" max="14489" width="13.5703125" bestFit="1" customWidth="1"/>
    <col min="14490" max="14492" width="14.42578125" bestFit="1" customWidth="1"/>
    <col min="14493" max="14508" width="12.28515625" customWidth="1"/>
    <col min="14509" max="14509" width="12.85546875" customWidth="1"/>
    <col min="14510" max="14510" width="12.28515625" customWidth="1"/>
    <col min="14511" max="14511" width="11.42578125" customWidth="1"/>
    <col min="14512" max="14512" width="11.7109375" customWidth="1"/>
    <col min="14513" max="14520" width="12.28515625" customWidth="1"/>
    <col min="14521" max="14523" width="13.5703125" customWidth="1"/>
    <col min="14524" max="14525" width="12.28515625" customWidth="1"/>
    <col min="14526" max="14528" width="13.5703125" customWidth="1"/>
    <col min="14529" max="14530" width="12.28515625" customWidth="1"/>
    <col min="14531" max="14533" width="13.5703125" customWidth="1"/>
    <col min="14534" max="14535" width="12.28515625" customWidth="1"/>
    <col min="14536" max="14538" width="13.5703125" customWidth="1"/>
    <col min="14539" max="14539" width="14.42578125" customWidth="1"/>
    <col min="14540" max="14540" width="12.28515625" customWidth="1"/>
    <col min="14541" max="14543" width="13.5703125" customWidth="1"/>
    <col min="14544" max="14544" width="14.42578125" customWidth="1"/>
    <col min="14545" max="14545" width="12.28515625" customWidth="1"/>
    <col min="14546" max="14546" width="10.28515625" customWidth="1"/>
    <col min="14547" max="14548" width="13.5703125" customWidth="1"/>
    <col min="14549" max="14550" width="12.28515625" customWidth="1"/>
    <col min="14551" max="14553" width="13.5703125" customWidth="1"/>
    <col min="14554" max="14554" width="14.42578125" customWidth="1"/>
    <col min="14555" max="14555" width="12.28515625" customWidth="1"/>
    <col min="14556" max="14558" width="13.5703125" customWidth="1"/>
    <col min="14559" max="14559" width="12.42578125" customWidth="1"/>
    <col min="14560" max="14560" width="12.28515625" customWidth="1"/>
    <col min="14561" max="14561" width="11.28515625" customWidth="1"/>
    <col min="14562" max="14564" width="13.5703125" customWidth="1"/>
    <col min="14565" max="14565" width="12.28515625" customWidth="1"/>
    <col min="14566" max="14566" width="9.140625" customWidth="1"/>
    <col min="14567" max="14569" width="13.5703125" customWidth="1"/>
    <col min="14570" max="14570" width="12.28515625" customWidth="1"/>
    <col min="14571" max="14571" width="6.7109375" customWidth="1"/>
    <col min="14572" max="14574" width="13.5703125" customWidth="1"/>
    <col min="14575" max="14575" width="12.28515625" customWidth="1"/>
    <col min="14576" max="14578" width="13.5703125" customWidth="1"/>
    <col min="14579" max="14580" width="12.28515625" customWidth="1"/>
    <col min="14581" max="14583" width="13.5703125" customWidth="1"/>
    <col min="14584" max="14585" width="12.28515625" customWidth="1"/>
    <col min="14586" max="14588" width="13.5703125" customWidth="1"/>
    <col min="14589" max="14590" width="12.28515625" customWidth="1"/>
    <col min="14591" max="14593" width="13.5703125" customWidth="1"/>
    <col min="14594" max="14594" width="12.42578125" bestFit="1" customWidth="1"/>
    <col min="14595" max="14595" width="12.28515625" customWidth="1"/>
    <col min="14596" max="14596" width="11.28515625" customWidth="1"/>
    <col min="14597" max="14598" width="13.5703125" customWidth="1"/>
    <col min="14599" max="14599" width="13.5703125" bestFit="1" customWidth="1"/>
    <col min="14600" max="14600" width="12.28515625" customWidth="1"/>
    <col min="14601" max="14601" width="9.140625" customWidth="1"/>
    <col min="14602" max="14603" width="13.5703125" customWidth="1"/>
    <col min="14604" max="14604" width="14.42578125" bestFit="1" customWidth="1"/>
    <col min="14605" max="14605" width="12.28515625" customWidth="1"/>
    <col min="14606" max="14608" width="12.85546875" customWidth="1"/>
    <col min="14609" max="14613" width="12.28515625" customWidth="1"/>
    <col min="14614" max="14616" width="12.85546875" customWidth="1"/>
    <col min="14617" max="14621" width="12.28515625" customWidth="1"/>
    <col min="14622" max="14624" width="12.85546875" customWidth="1"/>
    <col min="14625" max="14625" width="14.42578125" bestFit="1" customWidth="1"/>
    <col min="14626" max="14629" width="12.28515625" customWidth="1"/>
    <col min="14630" max="14632" width="12.85546875" customWidth="1"/>
    <col min="14633" max="14634" width="14.42578125" bestFit="1" customWidth="1"/>
    <col min="14635" max="14636" width="13.28515625" bestFit="1" customWidth="1"/>
    <col min="14637" max="14637" width="12.28515625" customWidth="1"/>
    <col min="14638" max="14640" width="12.85546875" customWidth="1"/>
    <col min="14641" max="14643" width="14.42578125" bestFit="1" customWidth="1"/>
    <col min="14644" max="14645" width="12.28515625" customWidth="1"/>
    <col min="14646" max="14648" width="12.85546875" customWidth="1"/>
    <col min="14649" max="14650" width="12.28515625" customWidth="1"/>
    <col min="14651" max="14651" width="13.5703125" bestFit="1" customWidth="1"/>
    <col min="14652" max="14653" width="12.28515625" customWidth="1"/>
    <col min="14654" max="14656" width="12.85546875" customWidth="1"/>
    <col min="14657" max="14661" width="12.28515625" customWidth="1"/>
    <col min="14662" max="14664" width="12.85546875" customWidth="1"/>
    <col min="14665" max="14669" width="12.28515625" customWidth="1"/>
    <col min="14670" max="14672" width="12.85546875" customWidth="1"/>
    <col min="14673" max="14677" width="12.28515625" customWidth="1"/>
    <col min="14678" max="14680" width="12.85546875" customWidth="1"/>
    <col min="14681" max="14681" width="14.42578125" bestFit="1" customWidth="1"/>
    <col min="14682" max="14682" width="13.28515625" bestFit="1" customWidth="1"/>
    <col min="14683" max="14684" width="14.42578125" bestFit="1" customWidth="1"/>
    <col min="14685" max="14685" width="12.28515625" customWidth="1"/>
    <col min="14686" max="14686" width="12" customWidth="1"/>
    <col min="14687" max="14688" width="12.85546875" customWidth="1"/>
    <col min="14689" max="14689" width="13.5703125" bestFit="1" customWidth="1"/>
    <col min="14690" max="14692" width="14.42578125" bestFit="1" customWidth="1"/>
    <col min="14693" max="14693" width="12.28515625" customWidth="1"/>
    <col min="14694" max="14694" width="9.7109375" customWidth="1"/>
    <col min="14695" max="14696" width="12.85546875" customWidth="1"/>
    <col min="14697" max="14697" width="13.5703125" bestFit="1" customWidth="1"/>
    <col min="14698" max="14698" width="12.42578125" bestFit="1" customWidth="1"/>
    <col min="14699" max="14700" width="13.5703125" bestFit="1" customWidth="1"/>
    <col min="14701" max="14701" width="12.28515625" customWidth="1"/>
    <col min="14702" max="14704" width="12.85546875" customWidth="1"/>
    <col min="14705" max="14709" width="12.28515625" customWidth="1"/>
    <col min="14710" max="14712" width="12.85546875" customWidth="1"/>
    <col min="14713" max="14713" width="12.28515625" customWidth="1"/>
    <col min="14714" max="14714" width="13.28515625" bestFit="1" customWidth="1"/>
    <col min="14715" max="14716" width="14.42578125" bestFit="1" customWidth="1"/>
    <col min="14717" max="14717" width="12.28515625" customWidth="1"/>
    <col min="14718" max="14720" width="12.85546875" customWidth="1"/>
    <col min="14721" max="14724" width="14.42578125" bestFit="1" customWidth="1"/>
    <col min="14725" max="14725" width="12.28515625" customWidth="1"/>
    <col min="14726" max="14726" width="12.85546875" bestFit="1" customWidth="1"/>
    <col min="14727" max="14728" width="12.85546875" customWidth="1"/>
    <col min="14729" max="14729" width="14.42578125" bestFit="1" customWidth="1"/>
    <col min="14730" max="14732" width="13.5703125" bestFit="1" customWidth="1"/>
    <col min="14733" max="14733" width="12.28515625" customWidth="1"/>
    <col min="14734" max="14734" width="12" customWidth="1"/>
    <col min="14735" max="14736" width="12.85546875" customWidth="1"/>
    <col min="14737" max="14737" width="13.5703125" bestFit="1" customWidth="1"/>
    <col min="14738" max="14740" width="14.42578125" bestFit="1" customWidth="1"/>
    <col min="14741" max="14741" width="12.28515625" customWidth="1"/>
    <col min="14742" max="14742" width="9.7109375" customWidth="1"/>
    <col min="14743" max="14744" width="12.85546875" customWidth="1"/>
    <col min="14745" max="14745" width="13.5703125" bestFit="1" customWidth="1"/>
    <col min="14746" max="14748" width="14.42578125" bestFit="1" customWidth="1"/>
    <col min="14749" max="14764" width="12.28515625" customWidth="1"/>
    <col min="14765" max="14765" width="12.85546875" customWidth="1"/>
    <col min="14766" max="14766" width="12.28515625" customWidth="1"/>
    <col min="14767" max="14767" width="11.42578125" customWidth="1"/>
    <col min="14768" max="14768" width="11.7109375" customWidth="1"/>
    <col min="14769" max="14776" width="12.28515625" customWidth="1"/>
    <col min="14777" max="14779" width="13.5703125" customWidth="1"/>
    <col min="14780" max="14781" width="12.28515625" customWidth="1"/>
    <col min="14782" max="14784" width="13.5703125" customWidth="1"/>
    <col min="14785" max="14786" width="12.28515625" customWidth="1"/>
    <col min="14787" max="14789" width="13.5703125" customWidth="1"/>
    <col min="14790" max="14791" width="12.28515625" customWidth="1"/>
    <col min="14792" max="14794" width="13.5703125" customWidth="1"/>
    <col min="14795" max="14795" width="14.42578125" customWidth="1"/>
    <col min="14796" max="14796" width="12.28515625" customWidth="1"/>
    <col min="14797" max="14799" width="13.5703125" customWidth="1"/>
    <col min="14800" max="14800" width="14.42578125" customWidth="1"/>
    <col min="14801" max="14801" width="12.28515625" customWidth="1"/>
    <col min="14802" max="14802" width="10.28515625" customWidth="1"/>
    <col min="14803" max="14804" width="13.5703125" customWidth="1"/>
    <col min="14805" max="14806" width="12.28515625" customWidth="1"/>
    <col min="14807" max="14809" width="13.5703125" customWidth="1"/>
    <col min="14810" max="14810" width="14.42578125" customWidth="1"/>
    <col min="14811" max="14811" width="12.28515625" customWidth="1"/>
    <col min="14812" max="14814" width="13.5703125" customWidth="1"/>
    <col min="14815" max="14815" width="12.42578125" customWidth="1"/>
    <col min="14816" max="14816" width="12.28515625" customWidth="1"/>
    <col min="14817" max="14817" width="11.28515625" customWidth="1"/>
    <col min="14818" max="14820" width="13.5703125" customWidth="1"/>
    <col min="14821" max="14821" width="12.28515625" customWidth="1"/>
    <col min="14822" max="14822" width="9.140625" customWidth="1"/>
    <col min="14823" max="14825" width="13.5703125" customWidth="1"/>
    <col min="14826" max="14826" width="12.28515625" customWidth="1"/>
    <col min="14827" max="14827" width="6.7109375" customWidth="1"/>
    <col min="14828" max="14830" width="13.5703125" customWidth="1"/>
    <col min="14831" max="14831" width="12.28515625" customWidth="1"/>
    <col min="14832" max="14834" width="13.5703125" customWidth="1"/>
    <col min="14835" max="14836" width="12.28515625" customWidth="1"/>
    <col min="14837" max="14839" width="13.5703125" customWidth="1"/>
    <col min="14840" max="14841" width="12.28515625" customWidth="1"/>
    <col min="14842" max="14844" width="13.5703125" customWidth="1"/>
    <col min="14845" max="14846" width="12.28515625" customWidth="1"/>
    <col min="14847" max="14849" width="13.5703125" customWidth="1"/>
    <col min="14850" max="14850" width="12.42578125" bestFit="1" customWidth="1"/>
    <col min="14851" max="14851" width="12.28515625" customWidth="1"/>
    <col min="14852" max="14852" width="11.28515625" customWidth="1"/>
    <col min="14853" max="14854" width="13.5703125" customWidth="1"/>
    <col min="14855" max="14855" width="13.5703125" bestFit="1" customWidth="1"/>
    <col min="14856" max="14856" width="12.28515625" customWidth="1"/>
    <col min="14857" max="14857" width="9.140625" customWidth="1"/>
    <col min="14858" max="14859" width="13.5703125" customWidth="1"/>
    <col min="14860" max="14860" width="14.42578125" bestFit="1" customWidth="1"/>
    <col min="14861" max="14861" width="12.28515625" customWidth="1"/>
    <col min="14862" max="14864" width="12.85546875" customWidth="1"/>
    <col min="14865" max="14869" width="12.28515625" customWidth="1"/>
    <col min="14870" max="14872" width="12.85546875" customWidth="1"/>
    <col min="14873" max="14877" width="12.28515625" customWidth="1"/>
    <col min="14878" max="14880" width="12.85546875" customWidth="1"/>
    <col min="14881" max="14881" width="14.42578125" bestFit="1" customWidth="1"/>
    <col min="14882" max="14885" width="12.28515625" customWidth="1"/>
    <col min="14886" max="14888" width="12.85546875" customWidth="1"/>
    <col min="14889" max="14890" width="14.42578125" bestFit="1" customWidth="1"/>
    <col min="14891" max="14892" width="13.28515625" bestFit="1" customWidth="1"/>
    <col min="14893" max="14893" width="12.28515625" customWidth="1"/>
    <col min="14894" max="14896" width="12.85546875" customWidth="1"/>
    <col min="14897" max="14899" width="14.42578125" bestFit="1" customWidth="1"/>
    <col min="14900" max="14901" width="12.28515625" customWidth="1"/>
    <col min="14902" max="14904" width="12.85546875" customWidth="1"/>
    <col min="14905" max="14906" width="12.28515625" customWidth="1"/>
    <col min="14907" max="14907" width="13.5703125" bestFit="1" customWidth="1"/>
    <col min="14908" max="14909" width="12.28515625" customWidth="1"/>
    <col min="14910" max="14912" width="12.85546875" customWidth="1"/>
    <col min="14913" max="14917" width="12.28515625" customWidth="1"/>
    <col min="14918" max="14920" width="12.85546875" customWidth="1"/>
    <col min="14921" max="14925" width="12.28515625" customWidth="1"/>
    <col min="14926" max="14928" width="12.85546875" customWidth="1"/>
    <col min="14929" max="14933" width="12.28515625" customWidth="1"/>
    <col min="14934" max="14936" width="12.85546875" customWidth="1"/>
    <col min="14937" max="14937" width="14.42578125" bestFit="1" customWidth="1"/>
    <col min="14938" max="14938" width="13.28515625" bestFit="1" customWidth="1"/>
    <col min="14939" max="14940" width="14.42578125" bestFit="1" customWidth="1"/>
    <col min="14941" max="14941" width="12.28515625" customWidth="1"/>
    <col min="14942" max="14942" width="12" customWidth="1"/>
    <col min="14943" max="14944" width="12.85546875" customWidth="1"/>
    <col min="14945" max="14945" width="13.5703125" bestFit="1" customWidth="1"/>
    <col min="14946" max="14948" width="14.42578125" bestFit="1" customWidth="1"/>
    <col min="14949" max="14949" width="12.28515625" customWidth="1"/>
    <col min="14950" max="14950" width="9.7109375" customWidth="1"/>
    <col min="14951" max="14952" width="12.85546875" customWidth="1"/>
    <col min="14953" max="14953" width="13.5703125" bestFit="1" customWidth="1"/>
    <col min="14954" max="14954" width="12.42578125" bestFit="1" customWidth="1"/>
    <col min="14955" max="14956" width="13.5703125" bestFit="1" customWidth="1"/>
    <col min="14957" max="14957" width="12.28515625" customWidth="1"/>
    <col min="14958" max="14960" width="12.85546875" customWidth="1"/>
    <col min="14961" max="14965" width="12.28515625" customWidth="1"/>
    <col min="14966" max="14968" width="12.85546875" customWidth="1"/>
    <col min="14969" max="14969" width="12.28515625" customWidth="1"/>
    <col min="14970" max="14970" width="13.28515625" bestFit="1" customWidth="1"/>
    <col min="14971" max="14972" width="14.42578125" bestFit="1" customWidth="1"/>
    <col min="14973" max="14973" width="12.28515625" customWidth="1"/>
    <col min="14974" max="14976" width="12.85546875" customWidth="1"/>
    <col min="14977" max="14980" width="14.42578125" bestFit="1" customWidth="1"/>
    <col min="14981" max="14981" width="12.28515625" customWidth="1"/>
    <col min="14982" max="14982" width="12.85546875" bestFit="1" customWidth="1"/>
    <col min="14983" max="14984" width="12.85546875" customWidth="1"/>
    <col min="14985" max="14985" width="14.42578125" bestFit="1" customWidth="1"/>
    <col min="14986" max="14988" width="13.5703125" bestFit="1" customWidth="1"/>
    <col min="14989" max="14989" width="12.28515625" customWidth="1"/>
    <col min="14990" max="14990" width="12" customWidth="1"/>
    <col min="14991" max="14992" width="12.85546875" customWidth="1"/>
    <col min="14993" max="14993" width="13.5703125" bestFit="1" customWidth="1"/>
    <col min="14994" max="14996" width="14.42578125" bestFit="1" customWidth="1"/>
    <col min="14997" max="14997" width="12.28515625" customWidth="1"/>
    <col min="14998" max="14998" width="9.7109375" customWidth="1"/>
    <col min="14999" max="15000" width="12.85546875" customWidth="1"/>
    <col min="15001" max="15001" width="13.5703125" bestFit="1" customWidth="1"/>
    <col min="15002" max="15004" width="14.42578125" bestFit="1" customWidth="1"/>
    <col min="15005" max="15020" width="12.28515625" customWidth="1"/>
    <col min="15021" max="15021" width="12.85546875" customWidth="1"/>
    <col min="15022" max="15022" width="12.28515625" customWidth="1"/>
    <col min="15023" max="15023" width="11.42578125" customWidth="1"/>
    <col min="15024" max="15024" width="11.7109375" customWidth="1"/>
    <col min="15025" max="15032" width="12.28515625" customWidth="1"/>
    <col min="15033" max="15035" width="13.5703125" customWidth="1"/>
    <col min="15036" max="15037" width="12.28515625" customWidth="1"/>
    <col min="15038" max="15040" width="13.5703125" customWidth="1"/>
    <col min="15041" max="15042" width="12.28515625" customWidth="1"/>
    <col min="15043" max="15045" width="13.5703125" customWidth="1"/>
    <col min="15046" max="15047" width="12.28515625" customWidth="1"/>
    <col min="15048" max="15050" width="13.5703125" customWidth="1"/>
    <col min="15051" max="15051" width="14.42578125" customWidth="1"/>
    <col min="15052" max="15052" width="12.28515625" customWidth="1"/>
    <col min="15053" max="15055" width="13.5703125" customWidth="1"/>
    <col min="15056" max="15056" width="14.42578125" customWidth="1"/>
    <col min="15057" max="15057" width="12.28515625" customWidth="1"/>
    <col min="15058" max="15058" width="10.28515625" customWidth="1"/>
    <col min="15059" max="15060" width="13.5703125" customWidth="1"/>
    <col min="15061" max="15062" width="12.28515625" customWidth="1"/>
    <col min="15063" max="15065" width="13.5703125" customWidth="1"/>
    <col min="15066" max="15066" width="14.42578125" customWidth="1"/>
    <col min="15067" max="15067" width="12.28515625" customWidth="1"/>
    <col min="15068" max="15070" width="13.5703125" customWidth="1"/>
    <col min="15071" max="15071" width="12.42578125" customWidth="1"/>
    <col min="15072" max="15072" width="12.28515625" customWidth="1"/>
    <col min="15073" max="15073" width="11.28515625" customWidth="1"/>
    <col min="15074" max="15076" width="13.5703125" customWidth="1"/>
    <col min="15077" max="15077" width="12.28515625" customWidth="1"/>
    <col min="15078" max="15078" width="9.140625" customWidth="1"/>
    <col min="15079" max="15081" width="13.5703125" customWidth="1"/>
    <col min="15082" max="15082" width="12.28515625" customWidth="1"/>
    <col min="15083" max="15083" width="6.7109375" customWidth="1"/>
    <col min="15084" max="15086" width="13.5703125" customWidth="1"/>
    <col min="15087" max="15087" width="12.28515625" customWidth="1"/>
    <col min="15088" max="15090" width="13.5703125" customWidth="1"/>
    <col min="15091" max="15092" width="12.28515625" customWidth="1"/>
    <col min="15093" max="15095" width="13.5703125" customWidth="1"/>
    <col min="15096" max="15097" width="12.28515625" customWidth="1"/>
    <col min="15098" max="15100" width="13.5703125" customWidth="1"/>
    <col min="15101" max="15102" width="12.28515625" customWidth="1"/>
    <col min="15103" max="15105" width="13.5703125" customWidth="1"/>
    <col min="15106" max="15106" width="12.42578125" bestFit="1" customWidth="1"/>
    <col min="15107" max="15107" width="12.28515625" customWidth="1"/>
    <col min="15108" max="15108" width="11.28515625" customWidth="1"/>
    <col min="15109" max="15110" width="13.5703125" customWidth="1"/>
    <col min="15111" max="15111" width="13.5703125" bestFit="1" customWidth="1"/>
    <col min="15112" max="15112" width="12.28515625" customWidth="1"/>
    <col min="15113" max="15113" width="9.140625" customWidth="1"/>
    <col min="15114" max="15115" width="13.5703125" customWidth="1"/>
    <col min="15116" max="15116" width="14.42578125" bestFit="1" customWidth="1"/>
    <col min="15117" max="15117" width="12.28515625" customWidth="1"/>
    <col min="15118" max="15120" width="12.85546875" customWidth="1"/>
    <col min="15121" max="15125" width="12.28515625" customWidth="1"/>
    <col min="15126" max="15128" width="12.85546875" customWidth="1"/>
    <col min="15129" max="15133" width="12.28515625" customWidth="1"/>
    <col min="15134" max="15136" width="12.85546875" customWidth="1"/>
    <col min="15137" max="15137" width="14.42578125" bestFit="1" customWidth="1"/>
    <col min="15138" max="15141" width="12.28515625" customWidth="1"/>
    <col min="15142" max="15144" width="12.85546875" customWidth="1"/>
    <col min="15145" max="15146" width="14.42578125" bestFit="1" customWidth="1"/>
    <col min="15147" max="15148" width="13.28515625" bestFit="1" customWidth="1"/>
    <col min="15149" max="15149" width="12.28515625" customWidth="1"/>
    <col min="15150" max="15152" width="12.85546875" customWidth="1"/>
    <col min="15153" max="15155" width="14.42578125" bestFit="1" customWidth="1"/>
    <col min="15156" max="15157" width="12.28515625" customWidth="1"/>
    <col min="15158" max="15160" width="12.85546875" customWidth="1"/>
    <col min="15161" max="15162" width="12.28515625" customWidth="1"/>
    <col min="15163" max="15163" width="13.5703125" bestFit="1" customWidth="1"/>
    <col min="15164" max="15165" width="12.28515625" customWidth="1"/>
    <col min="15166" max="15168" width="12.85546875" customWidth="1"/>
    <col min="15169" max="15173" width="12.28515625" customWidth="1"/>
    <col min="15174" max="15176" width="12.85546875" customWidth="1"/>
    <col min="15177" max="15181" width="12.28515625" customWidth="1"/>
    <col min="15182" max="15184" width="12.85546875" customWidth="1"/>
    <col min="15185" max="15189" width="12.28515625" customWidth="1"/>
    <col min="15190" max="15192" width="12.85546875" customWidth="1"/>
    <col min="15193" max="15193" width="14.42578125" bestFit="1" customWidth="1"/>
    <col min="15194" max="15194" width="13.28515625" bestFit="1" customWidth="1"/>
    <col min="15195" max="15196" width="14.42578125" bestFit="1" customWidth="1"/>
    <col min="15197" max="15197" width="12.28515625" customWidth="1"/>
    <col min="15198" max="15198" width="12" customWidth="1"/>
    <col min="15199" max="15200" width="12.85546875" customWidth="1"/>
    <col min="15201" max="15201" width="13.5703125" bestFit="1" customWidth="1"/>
    <col min="15202" max="15204" width="14.42578125" bestFit="1" customWidth="1"/>
    <col min="15205" max="15205" width="12.28515625" customWidth="1"/>
    <col min="15206" max="15206" width="9.7109375" customWidth="1"/>
    <col min="15207" max="15208" width="12.85546875" customWidth="1"/>
    <col min="15209" max="15209" width="13.5703125" bestFit="1" customWidth="1"/>
    <col min="15210" max="15210" width="12.42578125" bestFit="1" customWidth="1"/>
    <col min="15211" max="15212" width="13.5703125" bestFit="1" customWidth="1"/>
    <col min="15213" max="15213" width="12.28515625" customWidth="1"/>
    <col min="15214" max="15216" width="12.85546875" customWidth="1"/>
    <col min="15217" max="15221" width="12.28515625" customWidth="1"/>
    <col min="15222" max="15224" width="12.85546875" customWidth="1"/>
    <col min="15225" max="15225" width="12.28515625" customWidth="1"/>
    <col min="15226" max="15226" width="13.28515625" bestFit="1" customWidth="1"/>
    <col min="15227" max="15228" width="14.42578125" bestFit="1" customWidth="1"/>
    <col min="15229" max="15229" width="12.28515625" customWidth="1"/>
    <col min="15230" max="15232" width="12.85546875" customWidth="1"/>
    <col min="15233" max="15236" width="14.42578125" bestFit="1" customWidth="1"/>
    <col min="15237" max="15237" width="12.28515625" customWidth="1"/>
    <col min="15238" max="15238" width="12.85546875" bestFit="1" customWidth="1"/>
    <col min="15239" max="15240" width="12.85546875" customWidth="1"/>
    <col min="15241" max="15241" width="14.42578125" bestFit="1" customWidth="1"/>
    <col min="15242" max="15244" width="13.5703125" bestFit="1" customWidth="1"/>
    <col min="15245" max="15245" width="12.28515625" customWidth="1"/>
    <col min="15246" max="15246" width="12" customWidth="1"/>
    <col min="15247" max="15248" width="12.85546875" customWidth="1"/>
    <col min="15249" max="15249" width="13.5703125" bestFit="1" customWidth="1"/>
    <col min="15250" max="15252" width="14.42578125" bestFit="1" customWidth="1"/>
    <col min="15253" max="15253" width="12.28515625" customWidth="1"/>
    <col min="15254" max="15254" width="9.7109375" customWidth="1"/>
    <col min="15255" max="15256" width="12.85546875" customWidth="1"/>
    <col min="15257" max="15257" width="13.5703125" bestFit="1" customWidth="1"/>
    <col min="15258" max="15260" width="14.42578125" bestFit="1" customWidth="1"/>
    <col min="15261" max="15276" width="12.28515625" customWidth="1"/>
    <col min="15277" max="15277" width="12.85546875" customWidth="1"/>
    <col min="15278" max="15278" width="12.28515625" customWidth="1"/>
    <col min="15279" max="15279" width="11.42578125" customWidth="1"/>
    <col min="15280" max="15280" width="11.7109375" customWidth="1"/>
    <col min="15281" max="15288" width="12.28515625" customWidth="1"/>
    <col min="15289" max="15291" width="13.5703125" customWidth="1"/>
    <col min="15292" max="15293" width="12.28515625" customWidth="1"/>
    <col min="15294" max="15296" width="13.5703125" customWidth="1"/>
    <col min="15297" max="15298" width="12.28515625" customWidth="1"/>
    <col min="15299" max="15301" width="13.5703125" customWidth="1"/>
    <col min="15302" max="15303" width="12.28515625" customWidth="1"/>
    <col min="15304" max="15306" width="13.5703125" customWidth="1"/>
    <col min="15307" max="15307" width="14.42578125" customWidth="1"/>
    <col min="15308" max="15308" width="12.28515625" customWidth="1"/>
    <col min="15309" max="15311" width="13.5703125" customWidth="1"/>
    <col min="15312" max="15312" width="14.42578125" customWidth="1"/>
    <col min="15313" max="15313" width="12.28515625" customWidth="1"/>
    <col min="15314" max="15314" width="10.28515625" customWidth="1"/>
    <col min="15315" max="15316" width="13.5703125" customWidth="1"/>
    <col min="15317" max="15318" width="12.28515625" customWidth="1"/>
    <col min="15319" max="15321" width="13.5703125" customWidth="1"/>
    <col min="15322" max="15322" width="14.42578125" customWidth="1"/>
    <col min="15323" max="15323" width="12.28515625" customWidth="1"/>
    <col min="15324" max="15326" width="13.5703125" customWidth="1"/>
    <col min="15327" max="15327" width="12.42578125" customWidth="1"/>
    <col min="15328" max="15328" width="12.28515625" customWidth="1"/>
    <col min="15329" max="15329" width="11.28515625" customWidth="1"/>
    <col min="15330" max="15332" width="13.5703125" customWidth="1"/>
    <col min="15333" max="15333" width="12.28515625" customWidth="1"/>
    <col min="15334" max="15334" width="9.140625" customWidth="1"/>
    <col min="15335" max="15337" width="13.5703125" customWidth="1"/>
    <col min="15338" max="15338" width="12.28515625" customWidth="1"/>
    <col min="15339" max="15339" width="6.7109375" customWidth="1"/>
    <col min="15340" max="15342" width="13.5703125" customWidth="1"/>
    <col min="15343" max="15343" width="12.28515625" customWidth="1"/>
    <col min="15344" max="15346" width="13.5703125" customWidth="1"/>
    <col min="15347" max="15348" width="12.28515625" customWidth="1"/>
    <col min="15349" max="15351" width="13.5703125" customWidth="1"/>
    <col min="15352" max="15353" width="12.28515625" customWidth="1"/>
    <col min="15354" max="15356" width="13.5703125" customWidth="1"/>
    <col min="15357" max="15358" width="12.28515625" customWidth="1"/>
    <col min="15359" max="15361" width="13.5703125" customWidth="1"/>
    <col min="15362" max="15362" width="12.42578125" bestFit="1" customWidth="1"/>
    <col min="15363" max="15363" width="12.28515625" customWidth="1"/>
    <col min="15364" max="15364" width="11.28515625" customWidth="1"/>
    <col min="15365" max="15366" width="13.5703125" customWidth="1"/>
    <col min="15367" max="15367" width="13.5703125" bestFit="1" customWidth="1"/>
    <col min="15368" max="15368" width="12.28515625" customWidth="1"/>
    <col min="15369" max="15369" width="9.140625" customWidth="1"/>
    <col min="15370" max="15371" width="13.5703125" customWidth="1"/>
    <col min="15372" max="15372" width="14.42578125" bestFit="1" customWidth="1"/>
    <col min="15373" max="15373" width="12.28515625" customWidth="1"/>
    <col min="15374" max="15376" width="12.85546875" customWidth="1"/>
    <col min="15377" max="15381" width="12.28515625" customWidth="1"/>
    <col min="15382" max="15384" width="12.85546875" customWidth="1"/>
    <col min="15385" max="15389" width="12.28515625" customWidth="1"/>
    <col min="15390" max="15392" width="12.85546875" customWidth="1"/>
    <col min="15393" max="15393" width="14.42578125" bestFit="1" customWidth="1"/>
    <col min="15394" max="15397" width="12.28515625" customWidth="1"/>
    <col min="15398" max="15400" width="12.85546875" customWidth="1"/>
    <col min="15401" max="15402" width="14.42578125" bestFit="1" customWidth="1"/>
    <col min="15403" max="15404" width="13.28515625" bestFit="1" customWidth="1"/>
    <col min="15405" max="15405" width="12.28515625" customWidth="1"/>
    <col min="15406" max="15408" width="12.85546875" customWidth="1"/>
    <col min="15409" max="15411" width="14.42578125" bestFit="1" customWidth="1"/>
    <col min="15412" max="15413" width="12.28515625" customWidth="1"/>
    <col min="15414" max="15416" width="12.85546875" customWidth="1"/>
    <col min="15417" max="15418" width="12.28515625" customWidth="1"/>
    <col min="15419" max="15419" width="13.5703125" bestFit="1" customWidth="1"/>
    <col min="15420" max="15421" width="12.28515625" customWidth="1"/>
    <col min="15422" max="15424" width="12.85546875" customWidth="1"/>
    <col min="15425" max="15429" width="12.28515625" customWidth="1"/>
    <col min="15430" max="15432" width="12.85546875" customWidth="1"/>
    <col min="15433" max="15437" width="12.28515625" customWidth="1"/>
    <col min="15438" max="15440" width="12.85546875" customWidth="1"/>
    <col min="15441" max="15445" width="12.28515625" customWidth="1"/>
    <col min="15446" max="15448" width="12.85546875" customWidth="1"/>
    <col min="15449" max="15449" width="14.42578125" bestFit="1" customWidth="1"/>
    <col min="15450" max="15450" width="13.28515625" bestFit="1" customWidth="1"/>
    <col min="15451" max="15452" width="14.42578125" bestFit="1" customWidth="1"/>
    <col min="15453" max="15453" width="12.28515625" customWidth="1"/>
    <col min="15454" max="15454" width="12" customWidth="1"/>
    <col min="15455" max="15456" width="12.85546875" customWidth="1"/>
    <col min="15457" max="15457" width="13.5703125" bestFit="1" customWidth="1"/>
    <col min="15458" max="15460" width="14.42578125" bestFit="1" customWidth="1"/>
    <col min="15461" max="15461" width="12.28515625" customWidth="1"/>
    <col min="15462" max="15462" width="9.7109375" customWidth="1"/>
    <col min="15463" max="15464" width="12.85546875" customWidth="1"/>
    <col min="15465" max="15465" width="13.5703125" bestFit="1" customWidth="1"/>
    <col min="15466" max="15466" width="12.42578125" bestFit="1" customWidth="1"/>
    <col min="15467" max="15468" width="13.5703125" bestFit="1" customWidth="1"/>
    <col min="15469" max="15469" width="12.28515625" customWidth="1"/>
    <col min="15470" max="15472" width="12.85546875" customWidth="1"/>
    <col min="15473" max="15477" width="12.28515625" customWidth="1"/>
    <col min="15478" max="15480" width="12.85546875" customWidth="1"/>
    <col min="15481" max="15481" width="12.28515625" customWidth="1"/>
    <col min="15482" max="15482" width="13.28515625" bestFit="1" customWidth="1"/>
    <col min="15483" max="15484" width="14.42578125" bestFit="1" customWidth="1"/>
    <col min="15485" max="15485" width="12.28515625" customWidth="1"/>
    <col min="15486" max="15488" width="12.85546875" customWidth="1"/>
    <col min="15489" max="15492" width="14.42578125" bestFit="1" customWidth="1"/>
    <col min="15493" max="15493" width="12.28515625" customWidth="1"/>
    <col min="15494" max="15494" width="12.85546875" bestFit="1" customWidth="1"/>
    <col min="15495" max="15496" width="12.85546875" customWidth="1"/>
    <col min="15497" max="15497" width="14.42578125" bestFit="1" customWidth="1"/>
    <col min="15498" max="15500" width="13.5703125" bestFit="1" customWidth="1"/>
    <col min="15501" max="15501" width="12.28515625" customWidth="1"/>
    <col min="15502" max="15502" width="12" customWidth="1"/>
    <col min="15503" max="15504" width="12.85546875" customWidth="1"/>
    <col min="15505" max="15505" width="13.5703125" bestFit="1" customWidth="1"/>
    <col min="15506" max="15508" width="14.42578125" bestFit="1" customWidth="1"/>
    <col min="15509" max="15509" width="12.28515625" customWidth="1"/>
    <col min="15510" max="15510" width="9.7109375" customWidth="1"/>
    <col min="15511" max="15512" width="12.85546875" customWidth="1"/>
    <col min="15513" max="15513" width="13.5703125" bestFit="1" customWidth="1"/>
    <col min="15514" max="15516" width="14.42578125" bestFit="1" customWidth="1"/>
    <col min="15517" max="15532" width="12.28515625" customWidth="1"/>
    <col min="15533" max="15533" width="12.85546875" customWidth="1"/>
    <col min="15534" max="15534" width="12.28515625" customWidth="1"/>
    <col min="15535" max="15535" width="11.42578125" customWidth="1"/>
    <col min="15536" max="15536" width="11.7109375" customWidth="1"/>
    <col min="15537" max="15544" width="12.28515625" customWidth="1"/>
    <col min="15545" max="15547" width="13.5703125" customWidth="1"/>
    <col min="15548" max="15549" width="12.28515625" customWidth="1"/>
    <col min="15550" max="15552" width="13.5703125" customWidth="1"/>
    <col min="15553" max="15554" width="12.28515625" customWidth="1"/>
    <col min="15555" max="15557" width="13.5703125" customWidth="1"/>
    <col min="15558" max="15559" width="12.28515625" customWidth="1"/>
    <col min="15560" max="15562" width="13.5703125" customWidth="1"/>
    <col min="15563" max="15563" width="14.42578125" customWidth="1"/>
    <col min="15564" max="15564" width="12.28515625" customWidth="1"/>
    <col min="15565" max="15567" width="13.5703125" customWidth="1"/>
    <col min="15568" max="15568" width="14.42578125" customWidth="1"/>
    <col min="15569" max="15569" width="12.28515625" customWidth="1"/>
    <col min="15570" max="15570" width="10.28515625" customWidth="1"/>
    <col min="15571" max="15572" width="13.5703125" customWidth="1"/>
    <col min="15573" max="15574" width="12.28515625" customWidth="1"/>
    <col min="15575" max="15577" width="13.5703125" customWidth="1"/>
    <col min="15578" max="15578" width="14.42578125" customWidth="1"/>
    <col min="15579" max="15579" width="12.28515625" customWidth="1"/>
    <col min="15580" max="15582" width="13.5703125" customWidth="1"/>
    <col min="15583" max="15583" width="12.42578125" customWidth="1"/>
    <col min="15584" max="15584" width="12.28515625" customWidth="1"/>
    <col min="15585" max="15585" width="11.28515625" customWidth="1"/>
    <col min="15586" max="15588" width="13.5703125" customWidth="1"/>
    <col min="15589" max="15589" width="12.28515625" customWidth="1"/>
    <col min="15590" max="15590" width="9.140625" customWidth="1"/>
    <col min="15591" max="15593" width="13.5703125" customWidth="1"/>
    <col min="15594" max="15594" width="12.28515625" customWidth="1"/>
    <col min="15595" max="15595" width="6.7109375" customWidth="1"/>
    <col min="15596" max="15598" width="13.5703125" customWidth="1"/>
    <col min="15599" max="15599" width="12.28515625" customWidth="1"/>
    <col min="15600" max="15602" width="13.5703125" customWidth="1"/>
    <col min="15603" max="15604" width="12.28515625" customWidth="1"/>
    <col min="15605" max="15607" width="13.5703125" customWidth="1"/>
    <col min="15608" max="15609" width="12.28515625" customWidth="1"/>
    <col min="15610" max="15612" width="13.5703125" customWidth="1"/>
    <col min="15613" max="15614" width="12.28515625" customWidth="1"/>
    <col min="15615" max="15617" width="13.5703125" customWidth="1"/>
    <col min="15618" max="15618" width="12.42578125" bestFit="1" customWidth="1"/>
    <col min="15619" max="15619" width="12.28515625" customWidth="1"/>
    <col min="15620" max="15620" width="11.28515625" customWidth="1"/>
    <col min="15621" max="15622" width="13.5703125" customWidth="1"/>
    <col min="15623" max="15623" width="13.5703125" bestFit="1" customWidth="1"/>
    <col min="15624" max="15624" width="12.28515625" customWidth="1"/>
    <col min="15625" max="15625" width="9.140625" customWidth="1"/>
    <col min="15626" max="15627" width="13.5703125" customWidth="1"/>
    <col min="15628" max="15628" width="14.42578125" bestFit="1" customWidth="1"/>
    <col min="15629" max="15629" width="12.28515625" customWidth="1"/>
    <col min="15630" max="15632" width="12.85546875" customWidth="1"/>
    <col min="15633" max="15637" width="12.28515625" customWidth="1"/>
    <col min="15638" max="15640" width="12.85546875" customWidth="1"/>
    <col min="15641" max="15645" width="12.28515625" customWidth="1"/>
    <col min="15646" max="15648" width="12.85546875" customWidth="1"/>
    <col min="15649" max="15649" width="14.42578125" bestFit="1" customWidth="1"/>
    <col min="15650" max="15653" width="12.28515625" customWidth="1"/>
    <col min="15654" max="15656" width="12.85546875" customWidth="1"/>
    <col min="15657" max="15658" width="14.42578125" bestFit="1" customWidth="1"/>
    <col min="15659" max="15660" width="13.28515625" bestFit="1" customWidth="1"/>
    <col min="15661" max="15661" width="12.28515625" customWidth="1"/>
    <col min="15662" max="15664" width="12.85546875" customWidth="1"/>
    <col min="15665" max="15667" width="14.42578125" bestFit="1" customWidth="1"/>
    <col min="15668" max="15669" width="12.28515625" customWidth="1"/>
    <col min="15670" max="15672" width="12.85546875" customWidth="1"/>
    <col min="15673" max="15674" width="12.28515625" customWidth="1"/>
    <col min="15675" max="15675" width="13.5703125" bestFit="1" customWidth="1"/>
    <col min="15676" max="15677" width="12.28515625" customWidth="1"/>
    <col min="15678" max="15680" width="12.85546875" customWidth="1"/>
    <col min="15681" max="15685" width="12.28515625" customWidth="1"/>
    <col min="15686" max="15688" width="12.85546875" customWidth="1"/>
    <col min="15689" max="15693" width="12.28515625" customWidth="1"/>
    <col min="15694" max="15696" width="12.85546875" customWidth="1"/>
    <col min="15697" max="15701" width="12.28515625" customWidth="1"/>
    <col min="15702" max="15704" width="12.85546875" customWidth="1"/>
    <col min="15705" max="15705" width="14.42578125" bestFit="1" customWidth="1"/>
    <col min="15706" max="15706" width="13.28515625" bestFit="1" customWidth="1"/>
    <col min="15707" max="15708" width="14.42578125" bestFit="1" customWidth="1"/>
    <col min="15709" max="15709" width="12.28515625" customWidth="1"/>
    <col min="15710" max="15710" width="12" customWidth="1"/>
    <col min="15711" max="15712" width="12.85546875" customWidth="1"/>
    <col min="15713" max="15713" width="13.5703125" bestFit="1" customWidth="1"/>
    <col min="15714" max="15716" width="14.42578125" bestFit="1" customWidth="1"/>
    <col min="15717" max="15717" width="12.28515625" customWidth="1"/>
    <col min="15718" max="15718" width="9.7109375" customWidth="1"/>
    <col min="15719" max="15720" width="12.85546875" customWidth="1"/>
    <col min="15721" max="15721" width="13.5703125" bestFit="1" customWidth="1"/>
    <col min="15722" max="15722" width="12.42578125" bestFit="1" customWidth="1"/>
    <col min="15723" max="15724" width="13.5703125" bestFit="1" customWidth="1"/>
    <col min="15725" max="15725" width="12.28515625" customWidth="1"/>
    <col min="15726" max="15728" width="12.85546875" customWidth="1"/>
    <col min="15729" max="15733" width="12.28515625" customWidth="1"/>
    <col min="15734" max="15736" width="12.85546875" customWidth="1"/>
    <col min="15737" max="15737" width="12.28515625" customWidth="1"/>
    <col min="15738" max="15738" width="13.28515625" bestFit="1" customWidth="1"/>
    <col min="15739" max="15740" width="14.42578125" bestFit="1" customWidth="1"/>
    <col min="15741" max="15741" width="12.28515625" customWidth="1"/>
    <col min="15742" max="15744" width="12.85546875" customWidth="1"/>
    <col min="15745" max="15748" width="14.42578125" bestFit="1" customWidth="1"/>
    <col min="15749" max="15749" width="12.28515625" customWidth="1"/>
    <col min="15750" max="15750" width="12.85546875" bestFit="1" customWidth="1"/>
    <col min="15751" max="15752" width="12.85546875" customWidth="1"/>
    <col min="15753" max="15753" width="14.42578125" bestFit="1" customWidth="1"/>
    <col min="15754" max="15756" width="13.5703125" bestFit="1" customWidth="1"/>
    <col min="15757" max="15757" width="12.28515625" customWidth="1"/>
    <col min="15758" max="15758" width="12" customWidth="1"/>
    <col min="15759" max="15760" width="12.85546875" customWidth="1"/>
    <col min="15761" max="15761" width="13.5703125" bestFit="1" customWidth="1"/>
    <col min="15762" max="15764" width="14.42578125" bestFit="1" customWidth="1"/>
    <col min="15765" max="15765" width="12.28515625" customWidth="1"/>
    <col min="15766" max="15766" width="9.7109375" customWidth="1"/>
    <col min="15767" max="15768" width="12.85546875" customWidth="1"/>
    <col min="15769" max="15769" width="13.5703125" bestFit="1" customWidth="1"/>
    <col min="15770" max="15772" width="14.42578125" bestFit="1" customWidth="1"/>
    <col min="15773" max="15788" width="12.28515625" customWidth="1"/>
    <col min="15789" max="15789" width="12.85546875" customWidth="1"/>
    <col min="15790" max="15790" width="12.28515625" customWidth="1"/>
    <col min="15791" max="15791" width="11.42578125" customWidth="1"/>
    <col min="15792" max="15792" width="11.7109375" customWidth="1"/>
    <col min="15793" max="15800" width="12.28515625" customWidth="1"/>
    <col min="15801" max="15803" width="13.5703125" customWidth="1"/>
    <col min="15804" max="15805" width="12.28515625" customWidth="1"/>
    <col min="15806" max="15808" width="13.5703125" customWidth="1"/>
    <col min="15809" max="15810" width="12.28515625" customWidth="1"/>
    <col min="15811" max="15813" width="13.5703125" customWidth="1"/>
    <col min="15814" max="15815" width="12.28515625" customWidth="1"/>
    <col min="15816" max="15818" width="13.5703125" customWidth="1"/>
    <col min="15819" max="15819" width="14.42578125" customWidth="1"/>
    <col min="15820" max="15820" width="12.28515625" customWidth="1"/>
    <col min="15821" max="15823" width="13.5703125" customWidth="1"/>
    <col min="15824" max="15824" width="14.42578125" customWidth="1"/>
    <col min="15825" max="15825" width="12.28515625" customWidth="1"/>
    <col min="15826" max="15826" width="10.28515625" customWidth="1"/>
    <col min="15827" max="15828" width="13.5703125" customWidth="1"/>
    <col min="15829" max="15830" width="12.28515625" customWidth="1"/>
    <col min="15831" max="15833" width="13.5703125" customWidth="1"/>
    <col min="15834" max="15834" width="14.42578125" customWidth="1"/>
    <col min="15835" max="15835" width="12.28515625" customWidth="1"/>
    <col min="15836" max="15838" width="13.5703125" customWidth="1"/>
    <col min="15839" max="15839" width="12.42578125" customWidth="1"/>
    <col min="15840" max="15840" width="12.28515625" customWidth="1"/>
    <col min="15841" max="15841" width="11.28515625" customWidth="1"/>
    <col min="15842" max="15844" width="13.5703125" customWidth="1"/>
    <col min="15845" max="15845" width="12.28515625" customWidth="1"/>
    <col min="15846" max="15846" width="9.140625" customWidth="1"/>
    <col min="15847" max="15849" width="13.5703125" customWidth="1"/>
    <col min="15850" max="15850" width="12.28515625" customWidth="1"/>
    <col min="15851" max="15851" width="6.7109375" customWidth="1"/>
    <col min="15852" max="15854" width="13.5703125" customWidth="1"/>
    <col min="15855" max="15855" width="12.28515625" customWidth="1"/>
    <col min="15856" max="15858" width="13.5703125" customWidth="1"/>
    <col min="15859" max="15860" width="12.28515625" customWidth="1"/>
    <col min="15861" max="15863" width="13.5703125" customWidth="1"/>
    <col min="15864" max="15865" width="12.28515625" customWidth="1"/>
    <col min="15866" max="15868" width="13.5703125" customWidth="1"/>
    <col min="15869" max="15870" width="12.28515625" customWidth="1"/>
    <col min="15871" max="15873" width="13.5703125" customWidth="1"/>
    <col min="15874" max="15874" width="12.42578125" bestFit="1" customWidth="1"/>
    <col min="15875" max="15875" width="12.28515625" customWidth="1"/>
    <col min="15876" max="15876" width="11.28515625" customWidth="1"/>
    <col min="15877" max="15878" width="13.5703125" customWidth="1"/>
    <col min="15879" max="15879" width="13.5703125" bestFit="1" customWidth="1"/>
    <col min="15880" max="15880" width="12.28515625" customWidth="1"/>
    <col min="15881" max="15881" width="9.140625" customWidth="1"/>
    <col min="15882" max="15883" width="13.5703125" customWidth="1"/>
    <col min="15884" max="15884" width="14.42578125" bestFit="1" customWidth="1"/>
    <col min="15885" max="15885" width="12.28515625" customWidth="1"/>
    <col min="15886" max="15888" width="12.85546875" customWidth="1"/>
    <col min="15889" max="15893" width="12.28515625" customWidth="1"/>
    <col min="15894" max="15896" width="12.85546875" customWidth="1"/>
    <col min="15897" max="15901" width="12.28515625" customWidth="1"/>
    <col min="15902" max="15904" width="12.85546875" customWidth="1"/>
    <col min="15905" max="15905" width="14.42578125" bestFit="1" customWidth="1"/>
    <col min="15906" max="15909" width="12.28515625" customWidth="1"/>
    <col min="15910" max="15912" width="12.85546875" customWidth="1"/>
    <col min="15913" max="15914" width="14.42578125" bestFit="1" customWidth="1"/>
    <col min="15915" max="15916" width="13.28515625" bestFit="1" customWidth="1"/>
    <col min="15917" max="15917" width="12.28515625" customWidth="1"/>
    <col min="15918" max="15920" width="12.85546875" customWidth="1"/>
    <col min="15921" max="15923" width="14.42578125" bestFit="1" customWidth="1"/>
    <col min="15924" max="15925" width="12.28515625" customWidth="1"/>
    <col min="15926" max="15928" width="12.85546875" customWidth="1"/>
    <col min="15929" max="15930" width="12.28515625" customWidth="1"/>
    <col min="15931" max="15931" width="13.5703125" bestFit="1" customWidth="1"/>
    <col min="15932" max="15933" width="12.28515625" customWidth="1"/>
    <col min="15934" max="15936" width="12.85546875" customWidth="1"/>
    <col min="15937" max="15941" width="12.28515625" customWidth="1"/>
    <col min="15942" max="15944" width="12.85546875" customWidth="1"/>
    <col min="15945" max="15949" width="12.28515625" customWidth="1"/>
    <col min="15950" max="15952" width="12.85546875" customWidth="1"/>
    <col min="15953" max="15957" width="12.28515625" customWidth="1"/>
    <col min="15958" max="15960" width="12.85546875" customWidth="1"/>
    <col min="15961" max="15961" width="14.42578125" bestFit="1" customWidth="1"/>
    <col min="15962" max="15962" width="13.28515625" bestFit="1" customWidth="1"/>
    <col min="15963" max="15964" width="14.42578125" bestFit="1" customWidth="1"/>
    <col min="15965" max="15965" width="12.28515625" customWidth="1"/>
    <col min="15966" max="15966" width="12" customWidth="1"/>
    <col min="15967" max="15968" width="12.85546875" customWidth="1"/>
    <col min="15969" max="15969" width="13.5703125" bestFit="1" customWidth="1"/>
    <col min="15970" max="15972" width="14.42578125" bestFit="1" customWidth="1"/>
    <col min="15973" max="15973" width="12.28515625" customWidth="1"/>
    <col min="15974" max="15974" width="9.7109375" customWidth="1"/>
    <col min="15975" max="15976" width="12.85546875" customWidth="1"/>
    <col min="15977" max="15977" width="13.5703125" bestFit="1" customWidth="1"/>
    <col min="15978" max="15978" width="12.42578125" bestFit="1" customWidth="1"/>
    <col min="15979" max="15980" width="13.5703125" bestFit="1" customWidth="1"/>
    <col min="15981" max="15981" width="12.28515625" customWidth="1"/>
    <col min="15982" max="15984" width="12.85546875" customWidth="1"/>
    <col min="15985" max="15989" width="12.28515625" customWidth="1"/>
    <col min="15990" max="15992" width="12.85546875" customWidth="1"/>
    <col min="15993" max="15993" width="12.28515625" customWidth="1"/>
    <col min="15994" max="15994" width="13.28515625" bestFit="1" customWidth="1"/>
    <col min="15995" max="15996" width="14.42578125" bestFit="1" customWidth="1"/>
    <col min="15997" max="15997" width="12.28515625" customWidth="1"/>
    <col min="15998" max="16000" width="12.85546875" customWidth="1"/>
    <col min="16001" max="16004" width="14.42578125" bestFit="1" customWidth="1"/>
    <col min="16005" max="16005" width="12.28515625" customWidth="1"/>
    <col min="16006" max="16006" width="12.85546875" bestFit="1" customWidth="1"/>
    <col min="16007" max="16008" width="12.85546875" customWidth="1"/>
    <col min="16009" max="16009" width="14.42578125" bestFit="1" customWidth="1"/>
    <col min="16010" max="16012" width="13.5703125" bestFit="1" customWidth="1"/>
    <col min="16013" max="16013" width="12.28515625" customWidth="1"/>
    <col min="16014" max="16014" width="12" customWidth="1"/>
    <col min="16015" max="16016" width="12.85546875" customWidth="1"/>
    <col min="16017" max="16017" width="13.5703125" bestFit="1" customWidth="1"/>
    <col min="16018" max="16020" width="14.42578125" bestFit="1" customWidth="1"/>
    <col min="16021" max="16021" width="12.28515625" customWidth="1"/>
    <col min="16022" max="16022" width="9.7109375" customWidth="1"/>
    <col min="16023" max="16024" width="12.85546875" customWidth="1"/>
    <col min="16025" max="16025" width="13.5703125" bestFit="1" customWidth="1"/>
    <col min="16026" max="16028" width="14.42578125" bestFit="1" customWidth="1"/>
    <col min="16029" max="16044" width="12.28515625" customWidth="1"/>
    <col min="16045" max="16045" width="12.85546875" customWidth="1"/>
    <col min="16046" max="16046" width="12.28515625" customWidth="1"/>
    <col min="16047" max="16047" width="11.42578125" customWidth="1"/>
    <col min="16048" max="16048" width="11.7109375" customWidth="1"/>
    <col min="16049" max="16056" width="12.28515625" customWidth="1"/>
    <col min="16057" max="16059" width="13.5703125" customWidth="1"/>
    <col min="16060" max="16061" width="12.28515625" customWidth="1"/>
    <col min="16062" max="16064" width="13.5703125" customWidth="1"/>
    <col min="16065" max="16066" width="12.28515625" customWidth="1"/>
    <col min="16067" max="16069" width="13.5703125" customWidth="1"/>
    <col min="16070" max="16071" width="12.28515625" customWidth="1"/>
    <col min="16072" max="16074" width="13.5703125" customWidth="1"/>
    <col min="16075" max="16075" width="14.42578125" customWidth="1"/>
    <col min="16076" max="16076" width="12.28515625" customWidth="1"/>
    <col min="16077" max="16079" width="13.5703125" customWidth="1"/>
    <col min="16080" max="16080" width="14.42578125" customWidth="1"/>
    <col min="16081" max="16081" width="12.28515625" customWidth="1"/>
    <col min="16082" max="16082" width="10.28515625" customWidth="1"/>
    <col min="16083" max="16084" width="13.5703125" customWidth="1"/>
    <col min="16085" max="16086" width="12.28515625" customWidth="1"/>
    <col min="16087" max="16089" width="13.5703125" customWidth="1"/>
    <col min="16090" max="16090" width="14.42578125" customWidth="1"/>
    <col min="16091" max="16091" width="12.28515625" customWidth="1"/>
    <col min="16092" max="16094" width="13.5703125" customWidth="1"/>
    <col min="16095" max="16095" width="12.42578125" customWidth="1"/>
    <col min="16096" max="16096" width="12.28515625" customWidth="1"/>
    <col min="16097" max="16097" width="11.28515625" customWidth="1"/>
    <col min="16098" max="16100" width="13.5703125" customWidth="1"/>
    <col min="16101" max="16101" width="12.28515625" customWidth="1"/>
    <col min="16102" max="16102" width="9.140625" customWidth="1"/>
    <col min="16103" max="16105" width="13.5703125" customWidth="1"/>
    <col min="16106" max="16106" width="12.28515625" customWidth="1"/>
    <col min="16107" max="16107" width="6.7109375" customWidth="1"/>
    <col min="16108" max="16110" width="13.5703125" customWidth="1"/>
    <col min="16111" max="16111" width="12.28515625" customWidth="1"/>
    <col min="16112" max="16114" width="13.5703125" customWidth="1"/>
    <col min="16115" max="16116" width="12.28515625" customWidth="1"/>
    <col min="16117" max="16119" width="13.5703125" customWidth="1"/>
    <col min="16120" max="16121" width="12.28515625" customWidth="1"/>
    <col min="16122" max="16124" width="13.5703125" customWidth="1"/>
    <col min="16125" max="16126" width="12.28515625" customWidth="1"/>
    <col min="16127" max="16129" width="13.5703125" customWidth="1"/>
    <col min="16130" max="16130" width="12.42578125" bestFit="1" customWidth="1"/>
    <col min="16131" max="16131" width="12.28515625" customWidth="1"/>
    <col min="16132" max="16132" width="11.28515625" customWidth="1"/>
    <col min="16133" max="16134" width="13.5703125" customWidth="1"/>
    <col min="16135" max="16135" width="13.5703125" bestFit="1" customWidth="1"/>
    <col min="16136" max="16136" width="12.28515625" customWidth="1"/>
    <col min="16137" max="16137" width="9.140625" customWidth="1"/>
    <col min="16138" max="16139" width="13.5703125" customWidth="1"/>
    <col min="16140" max="16140" width="14.42578125" bestFit="1" customWidth="1"/>
    <col min="16141" max="16141" width="12.28515625" customWidth="1"/>
    <col min="16142" max="16144" width="12.85546875" customWidth="1"/>
    <col min="16145" max="16149" width="12.28515625" customWidth="1"/>
    <col min="16150" max="16152" width="12.85546875" customWidth="1"/>
    <col min="16153" max="16157" width="12.28515625" customWidth="1"/>
    <col min="16158" max="16160" width="12.85546875" customWidth="1"/>
    <col min="16161" max="16161" width="14.42578125" bestFit="1" customWidth="1"/>
    <col min="16162" max="16165" width="12.28515625" customWidth="1"/>
    <col min="16166" max="16168" width="12.85546875" customWidth="1"/>
    <col min="16169" max="16170" width="14.42578125" bestFit="1" customWidth="1"/>
    <col min="16171" max="16172" width="13.28515625" bestFit="1" customWidth="1"/>
    <col min="16173" max="16173" width="12.28515625" customWidth="1"/>
    <col min="16174" max="16176" width="12.85546875" customWidth="1"/>
    <col min="16177" max="16179" width="14.42578125" bestFit="1" customWidth="1"/>
    <col min="16180" max="16181" width="12.28515625" customWidth="1"/>
    <col min="16182" max="16184" width="12.85546875" customWidth="1"/>
    <col min="16185" max="16186" width="12.28515625" customWidth="1"/>
    <col min="16187" max="16187" width="13.5703125" bestFit="1" customWidth="1"/>
    <col min="16188" max="16189" width="12.28515625" customWidth="1"/>
    <col min="16190" max="16192" width="12.85546875" customWidth="1"/>
    <col min="16193" max="16197" width="12.28515625" customWidth="1"/>
    <col min="16198" max="16200" width="12.85546875" customWidth="1"/>
    <col min="16201" max="16205" width="12.28515625" customWidth="1"/>
    <col min="16206" max="16208" width="12.85546875" customWidth="1"/>
    <col min="16209" max="16213" width="12.28515625" customWidth="1"/>
    <col min="16214" max="16216" width="12.85546875" customWidth="1"/>
    <col min="16217" max="16217" width="14.42578125" bestFit="1" customWidth="1"/>
    <col min="16218" max="16218" width="13.28515625" bestFit="1" customWidth="1"/>
    <col min="16219" max="16220" width="14.42578125" bestFit="1" customWidth="1"/>
    <col min="16221" max="16221" width="12.28515625" customWidth="1"/>
    <col min="16222" max="16222" width="12" customWidth="1"/>
    <col min="16223" max="16224" width="12.85546875" customWidth="1"/>
    <col min="16225" max="16225" width="13.5703125" bestFit="1" customWidth="1"/>
    <col min="16226" max="16228" width="14.42578125" bestFit="1" customWidth="1"/>
    <col min="16229" max="16229" width="12.28515625" customWidth="1"/>
    <col min="16230" max="16230" width="9.7109375" customWidth="1"/>
    <col min="16231" max="16232" width="12.85546875" customWidth="1"/>
    <col min="16233" max="16233" width="13.5703125" bestFit="1" customWidth="1"/>
    <col min="16234" max="16234" width="12.42578125" bestFit="1" customWidth="1"/>
    <col min="16235" max="16236" width="13.5703125" bestFit="1" customWidth="1"/>
    <col min="16237" max="16237" width="12.28515625" customWidth="1"/>
    <col min="16238" max="16240" width="12.85546875" customWidth="1"/>
    <col min="16241" max="16245" width="12.28515625" customWidth="1"/>
    <col min="16246" max="16248" width="12.85546875" customWidth="1"/>
    <col min="16249" max="16249" width="12.28515625" customWidth="1"/>
    <col min="16250" max="16250" width="13.28515625" bestFit="1" customWidth="1"/>
    <col min="16251" max="16252" width="14.42578125" bestFit="1" customWidth="1"/>
    <col min="16253" max="16253" width="12.28515625" customWidth="1"/>
    <col min="16254" max="16256" width="12.85546875" customWidth="1"/>
    <col min="16257" max="16260" width="14.42578125" bestFit="1" customWidth="1"/>
    <col min="16261" max="16261" width="12.28515625" customWidth="1"/>
    <col min="16262" max="16262" width="12.85546875" bestFit="1" customWidth="1"/>
    <col min="16263" max="16264" width="12.85546875" customWidth="1"/>
    <col min="16265" max="16265" width="14.42578125" bestFit="1" customWidth="1"/>
    <col min="16266" max="16268" width="13.5703125" bestFit="1" customWidth="1"/>
    <col min="16269" max="16269" width="12.28515625" customWidth="1"/>
    <col min="16270" max="16270" width="12" customWidth="1"/>
    <col min="16271" max="16272" width="12.85546875" customWidth="1"/>
    <col min="16273" max="16273" width="13.5703125" bestFit="1" customWidth="1"/>
    <col min="16274" max="16276" width="14.42578125" bestFit="1" customWidth="1"/>
    <col min="16277" max="16277" width="12.28515625" customWidth="1"/>
    <col min="16278" max="16278" width="9.7109375" customWidth="1"/>
    <col min="16279" max="16280" width="12.85546875" customWidth="1"/>
    <col min="16281" max="16281" width="13.5703125" bestFit="1" customWidth="1"/>
    <col min="16282" max="16284" width="14.42578125" bestFit="1" customWidth="1"/>
    <col min="16285" max="16384" width="12.28515625" customWidth="1"/>
  </cols>
  <sheetData>
    <row r="1" spans="1:156" s="30" customFormat="1" ht="18">
      <c r="A1" s="3" t="s">
        <v>566</v>
      </c>
      <c r="B1" s="2"/>
      <c r="C1" s="2"/>
      <c r="D1" s="2"/>
      <c r="E1" s="2"/>
      <c r="F1" s="2"/>
      <c r="G1" s="2"/>
      <c r="M1" s="30" t="s">
        <v>240</v>
      </c>
      <c r="N1" s="36">
        <v>6.2034771158300002</v>
      </c>
      <c r="O1" s="36">
        <v>0</v>
      </c>
      <c r="P1" s="36">
        <v>0</v>
      </c>
      <c r="Q1" s="30">
        <f t="shared" ref="Q1:Q64" si="0">N1*COS(O1+P1*$C$23)</f>
        <v>6.2034771158300002</v>
      </c>
      <c r="R1" s="30">
        <f t="shared" ref="R1:R64" si="1">N1*COS(O1+P1*$C$44)</f>
        <v>6.2034771158300002</v>
      </c>
      <c r="S1" s="30">
        <f t="shared" ref="S1:S64" si="2">N1*COS(O1+P1*$C$65)</f>
        <v>6.2034771158300002</v>
      </c>
      <c r="T1" s="30">
        <f t="shared" ref="T1:T64" si="3">N1*COS(O1+P1*$C$86)</f>
        <v>6.2034771158300002</v>
      </c>
      <c r="U1" s="30" t="s">
        <v>241</v>
      </c>
      <c r="V1" s="36">
        <v>3340.8562747434198</v>
      </c>
      <c r="W1" s="36">
        <v>0</v>
      </c>
      <c r="X1" s="36">
        <v>0</v>
      </c>
      <c r="Y1" s="30">
        <f t="shared" ref="Y1:Y64" si="4">V1*COS(W1+X1*$C$23)</f>
        <v>3340.8562747434198</v>
      </c>
      <c r="Z1" s="30">
        <f t="shared" ref="Z1:Z64" si="5">V1*COS(W1+X1*$C$44)</f>
        <v>3340.8562747434198</v>
      </c>
      <c r="AA1" s="30">
        <f t="shared" ref="AA1:AA64" si="6">V1*COS(W1+X1*$C$65)</f>
        <v>3340.8562747434198</v>
      </c>
      <c r="AB1" s="30">
        <f t="shared" ref="AB1:AB64" si="7">V1*COS(W1+X1*$C$86)</f>
        <v>3340.8562747434198</v>
      </c>
      <c r="AC1" s="30" t="s">
        <v>242</v>
      </c>
      <c r="AD1" s="36">
        <v>5.8015791000000003E-4</v>
      </c>
      <c r="AE1" s="36">
        <v>2.0497946327899998</v>
      </c>
      <c r="AF1" s="36">
        <v>3340.6124266997999</v>
      </c>
      <c r="AG1" s="30">
        <f t="shared" ref="AG1:AG64" si="8">AD1*COS(AE1+AF1*$C$23)</f>
        <v>-4.1871188594910645E-4</v>
      </c>
      <c r="AH1" s="30">
        <f t="shared" ref="AH1:AH64" si="9">AD1*COS(AE1+AF1*$C$44)</f>
        <v>-4.1866778519713047E-4</v>
      </c>
      <c r="AI1" s="30">
        <f t="shared" ref="AI1:AI64" si="10">AD1*COS(AE1+AF1*$C$65)</f>
        <v>-4.186677870727265E-4</v>
      </c>
      <c r="AJ1" s="30">
        <f t="shared" ref="AJ1:AJ64" si="11">AD1*COS(AE1+AF1*$C$86)</f>
        <v>-4.1866778707264654E-4</v>
      </c>
      <c r="AK1" s="30" t="s">
        <v>243</v>
      </c>
      <c r="AL1" s="36">
        <v>1.482423E-5</v>
      </c>
      <c r="AM1" s="36">
        <v>0.44434694876000003</v>
      </c>
      <c r="AN1" s="36">
        <v>3340.6124266997999</v>
      </c>
      <c r="AO1" s="30">
        <f t="shared" ref="AO1:AO32" si="12">AL1*COS(AM1+AN1*$C$23)</f>
        <v>1.0625602211976352E-5</v>
      </c>
      <c r="AP1" s="30">
        <f t="shared" ref="AP1:AP32" si="13">AL1*COS(AM1+AN1*$C$44)</f>
        <v>1.0626737287222475E-5</v>
      </c>
      <c r="AQ1" s="30">
        <f t="shared" ref="AQ1:AQ32" si="14">AL1*COS(AM1+AN1*$C$65)</f>
        <v>1.0626737238953445E-5</v>
      </c>
      <c r="AR1" s="30">
        <f t="shared" ref="AR1:AR32" si="15">AL1*COS(AM1+AN1*$C$86)</f>
        <v>1.0626737238955501E-5</v>
      </c>
      <c r="AS1" s="30" t="s">
        <v>244</v>
      </c>
      <c r="AT1" s="36">
        <v>1.13969E-6</v>
      </c>
      <c r="AU1" s="36">
        <v>3.1415926535900001</v>
      </c>
      <c r="AV1" s="36">
        <v>0</v>
      </c>
      <c r="AW1" s="30">
        <f t="shared" ref="AW1:AW36" si="16">AT1*COS(AU1+AV1*$C$23)</f>
        <v>-1.13969E-6</v>
      </c>
      <c r="AX1" s="30">
        <f t="shared" ref="AX1:AX36" si="17">AT1*COS(AU1+AV1*$C$44)</f>
        <v>-1.13969E-6</v>
      </c>
      <c r="AY1" s="30">
        <f t="shared" ref="AY1:AY36" si="18">AT1*COS(AU1+AV1*$C$65)</f>
        <v>-1.13969E-6</v>
      </c>
      <c r="AZ1" s="30">
        <f t="shared" ref="AZ1:AZ36" si="19">AT1*COS(AU1+AV1*$C$86)</f>
        <v>-1.13969E-6</v>
      </c>
      <c r="BA1" s="30" t="s">
        <v>245</v>
      </c>
      <c r="BB1" s="36">
        <v>7.0999999999999999E-9</v>
      </c>
      <c r="BC1" s="36">
        <v>4.0408999652100004</v>
      </c>
      <c r="BD1" s="36">
        <v>6681.2248533995999</v>
      </c>
      <c r="BE1" s="30">
        <f t="shared" ref="BE1:BE15" si="20">BB1*COS(BC1+BD1*$C$23)</f>
        <v>-1.2009820914166341E-10</v>
      </c>
      <c r="BF1" s="30">
        <f t="shared" ref="BF1:BF15" si="21">BB1*COS(BC1+BD1*$C$44)</f>
        <v>-1.216573250743677E-10</v>
      </c>
      <c r="BG1" s="30">
        <f t="shared" ref="BG1:BG15" si="22">BB1*COS(BC1+BD1*$C$65)</f>
        <v>-1.2165725876940435E-10</v>
      </c>
      <c r="BH1" s="30">
        <f t="shared" ref="BH1:BH15" si="23">BB1*COS(BC1+BD1*$C$86)</f>
        <v>-1.2165725877222904E-10</v>
      </c>
      <c r="BI1" s="30" t="s">
        <v>246</v>
      </c>
      <c r="BJ1" s="36">
        <v>3.1971349859999998E-2</v>
      </c>
      <c r="BK1" s="36">
        <v>3.7683204243200001</v>
      </c>
      <c r="BL1" s="36">
        <v>3340.6124266997999</v>
      </c>
      <c r="BM1" s="30">
        <f t="shared" ref="BM1:BM64" si="24">BJ1*COS(BK1+BL1*$C$23)</f>
        <v>-1.8492649330415629E-2</v>
      </c>
      <c r="BN1" s="30">
        <f t="shared" ref="BN1:BN64" si="25">BJ1*COS(BK1+BL1*$C$44)</f>
        <v>-1.849551318492557E-2</v>
      </c>
      <c r="BO1" s="30">
        <f t="shared" ref="BO1:BO64" si="26">BJ1*COS(BK1+BL1*$C$65)</f>
        <v>-1.8495513063138132E-2</v>
      </c>
      <c r="BP1" s="30">
        <f t="shared" ref="BP1:BP64" si="27">BJ1*COS(BK1+BL1*$C$86)</f>
        <v>-1.8495513063143322E-2</v>
      </c>
      <c r="BQ1" s="30" t="s">
        <v>247</v>
      </c>
      <c r="BR1" s="36">
        <v>3.50068845E-3</v>
      </c>
      <c r="BS1" s="36">
        <v>5.3684783621100003</v>
      </c>
      <c r="BT1" s="36">
        <v>3340.6124266997999</v>
      </c>
      <c r="BU1" s="30">
        <f t="shared" ref="BU1:BU64" si="28">BR1*COS(BS1+BT1*$C$23)</f>
        <v>2.9138787845264555E-3</v>
      </c>
      <c r="BV1" s="30">
        <f t="shared" ref="BV1:BV64" si="29">BR1*COS(BS1+BT1*$C$44)</f>
        <v>2.9136657150999135E-3</v>
      </c>
      <c r="BW1" s="30">
        <f t="shared" ref="BW1:BW64" si="30">BR1*COS(BS1+BT1*$C$65)</f>
        <v>2.9136657241619415E-3</v>
      </c>
      <c r="BX1" s="30">
        <f t="shared" ref="BX1:BX64" si="31">BR1*COS(BS1+BT1*$C$86)</f>
        <v>2.9136657241615556E-3</v>
      </c>
      <c r="BY1" s="30" t="s">
        <v>248</v>
      </c>
      <c r="BZ1" s="36">
        <v>1.6726689999999999E-4</v>
      </c>
      <c r="CA1" s="36">
        <v>0.60221392418999997</v>
      </c>
      <c r="CB1" s="36">
        <v>3340.6124266997999</v>
      </c>
      <c r="CC1" s="30">
        <f t="shared" ref="CC1:CC32" si="32">BZ1*COS(CA1+CB1*$C$23)</f>
        <v>1.0006481197913792E-4</v>
      </c>
      <c r="CD1" s="30">
        <f t="shared" ref="CD1:CD32" si="33">BZ1*COS(CA1+CB1*$C$44)</f>
        <v>1.0007953008206745E-4</v>
      </c>
      <c r="CE1" s="30">
        <f t="shared" ref="CE1:CE32" si="34">BZ1*COS(CA1+CB1*$C$65)</f>
        <v>1.0007952945617101E-4</v>
      </c>
      <c r="CF1" s="30">
        <f t="shared" ref="CF1:CF32" si="35">BZ1*COS(CA1+CB1*$C$86)</f>
        <v>1.0007952945619768E-4</v>
      </c>
      <c r="CG1" s="30" t="s">
        <v>249</v>
      </c>
      <c r="CH1" s="36">
        <v>6.0650600000000003E-6</v>
      </c>
      <c r="CI1" s="36">
        <v>1.9805063352900001</v>
      </c>
      <c r="CJ1" s="36">
        <v>3340.6124266997999</v>
      </c>
      <c r="CK1" s="30">
        <f t="shared" ref="CK1:CK41" si="36">CH1*COS(CI1+CJ1*$C$23)</f>
        <v>-4.0761259366622517E-6</v>
      </c>
      <c r="CL1" s="30">
        <f t="shared" ref="CL1:CL41" si="37">CH1*COS(CI1+CJ1*$C$44)</f>
        <v>-4.0756327296732421E-6</v>
      </c>
      <c r="CM1" s="30">
        <f t="shared" ref="CM1:CM41" si="38">CH1*COS(CI1+CJ1*$C$65)</f>
        <v>-4.0756327506490788E-6</v>
      </c>
      <c r="CN1" s="30">
        <f t="shared" ref="CN1:CN41" si="39">CH1*COS(CI1+CJ1*$C$86)</f>
        <v>-4.0756327506481852E-6</v>
      </c>
      <c r="CO1" s="30" t="s">
        <v>250</v>
      </c>
      <c r="CP1" s="36">
        <v>1.1333999999999999E-7</v>
      </c>
      <c r="CQ1" s="36">
        <v>3.4572435258600001</v>
      </c>
      <c r="CR1" s="36">
        <v>3340.6124266997999</v>
      </c>
      <c r="CS1" s="30">
        <f t="shared" ref="CS1:CS11" si="40">CP1*COS(CQ1+CR1*$C$23)</f>
        <v>-9.0710323026192909E-8</v>
      </c>
      <c r="CT1" s="30">
        <f t="shared" ref="CT1:CT11" si="41">CP1*COS(CQ1+CR1*$C$44)</f>
        <v>-9.0717784575324196E-8</v>
      </c>
      <c r="CU1" s="30">
        <f t="shared" ref="CU1:CU11" si="42">CP1*COS(CQ1+CR1*$C$65)</f>
        <v>-9.0717784258027454E-8</v>
      </c>
      <c r="CV1" s="30">
        <f t="shared" ref="CV1:CV11" si="43">CP1*COS(CQ1+CR1*$C$86)</f>
        <v>-9.071778425804098E-8</v>
      </c>
      <c r="CW1" s="30" t="s">
        <v>251</v>
      </c>
      <c r="CX1" s="36">
        <v>4.5699999999999997E-9</v>
      </c>
      <c r="CY1" s="36">
        <v>4.8679412535799997</v>
      </c>
      <c r="CZ1" s="36">
        <v>3340.6124266997999</v>
      </c>
      <c r="DA1" s="30">
        <f>CX1*COS(CY1+CZ1*$C$23)</f>
        <v>2.1218294049848759E-9</v>
      </c>
      <c r="DB1" s="30">
        <f>CX1*COS(CY1+CZ1*$C$44)</f>
        <v>2.1213849182707226E-9</v>
      </c>
      <c r="DC1" s="30">
        <f>CX1*COS(CY1+CZ1*$C$65)</f>
        <v>2.1213849371741141E-9</v>
      </c>
      <c r="DD1" s="30">
        <f>CX1*COS(CY1+CZ1*$C$86)</f>
        <v>2.1213849371733088E-9</v>
      </c>
      <c r="DE1" s="30" t="s">
        <v>252</v>
      </c>
      <c r="DF1" s="36">
        <v>1.5303348827600001</v>
      </c>
      <c r="DG1" s="36">
        <v>0</v>
      </c>
      <c r="DH1" s="36">
        <v>0</v>
      </c>
      <c r="DI1" s="30">
        <f t="shared" ref="DI1:DI64" si="44">DF1*COS(DG1+DH1*$C$23)</f>
        <v>1.5303348827600001</v>
      </c>
      <c r="DJ1" s="30">
        <f t="shared" ref="DJ1:DJ64" si="45">DF1*COS(DG1+DH1*$C$44)</f>
        <v>1.5303348827600001</v>
      </c>
      <c r="DK1" s="30">
        <f t="shared" ref="DK1:DK64" si="46">DF1*COS(DG1+DH1*$C$65)</f>
        <v>1.5303348827600001</v>
      </c>
      <c r="DL1" s="30">
        <f t="shared" ref="DL1:DL64" si="47">DF1*COS(DG1+DH1*$C$86)</f>
        <v>1.5303348827600001</v>
      </c>
      <c r="DM1" s="30" t="s">
        <v>253</v>
      </c>
      <c r="DN1" s="36">
        <v>1.1074333400000001E-2</v>
      </c>
      <c r="DO1" s="36">
        <v>2.0325052495000002</v>
      </c>
      <c r="DP1" s="36">
        <v>3340.6124266997999</v>
      </c>
      <c r="DQ1" s="30">
        <f t="shared" ref="DQ1:DQ64" si="48">DN1*COS(DO1+DP1*$C$23)</f>
        <v>-7.8588545804541606E-3</v>
      </c>
      <c r="DR1" s="30">
        <f t="shared" ref="DR1:DR64" si="49">DN1*COS(DO1+DP1*$C$44)</f>
        <v>-7.8579977167794642E-3</v>
      </c>
      <c r="DS1" s="30">
        <f t="shared" ref="DS1:DS64" si="50">DN1*COS(DO1+DP1*$C$65)</f>
        <v>-7.8579977532216311E-3</v>
      </c>
      <c r="DT1" s="30">
        <f t="shared" ref="DT1:DT64" si="51">DN1*COS(DO1+DP1*$C$86)</f>
        <v>-7.8579977532200786E-3</v>
      </c>
      <c r="DU1" s="30" t="s">
        <v>254</v>
      </c>
      <c r="DV1" s="36">
        <v>4.4242247000000001E-4</v>
      </c>
      <c r="DW1" s="36">
        <v>0.47930603943</v>
      </c>
      <c r="DX1" s="36">
        <v>3340.6124266997999</v>
      </c>
      <c r="DY1" s="30">
        <f t="shared" ref="DY1:DY64" si="52">DV1*COS(DW1+DX1*$C$23)</f>
        <v>3.0613972168386813E-4</v>
      </c>
      <c r="DZ1" s="30">
        <f t="shared" ref="DZ1:DZ64" si="53">DV1*COS(DW1+DX1*$C$44)</f>
        <v>3.0617479400784899E-4</v>
      </c>
      <c r="EA1" s="30">
        <f t="shared" ref="EA1:EA64" si="54">DV1*COS(DW1+DX1*$C$65)</f>
        <v>3.0617479251639402E-4</v>
      </c>
      <c r="EB1" s="30">
        <f t="shared" ref="EB1:EB64" si="55">DV1*COS(DW1+DX1*$C$86)</f>
        <v>3.0617479251645761E-4</v>
      </c>
      <c r="EC1" s="30" t="s">
        <v>255</v>
      </c>
      <c r="ED1" s="36">
        <v>1.113107E-5</v>
      </c>
      <c r="EE1" s="36">
        <v>5.1498735014200001</v>
      </c>
      <c r="EF1" s="36">
        <v>3340.6124266997999</v>
      </c>
      <c r="EG1" s="30">
        <f t="shared" ref="EG1:EG32" si="56">ED1*COS(EE1+EF1*$C$23)</f>
        <v>7.7068388312550014E-6</v>
      </c>
      <c r="EH1" s="30">
        <f t="shared" ref="EH1:EH32" si="57">ED1*COS(EE1+EF1*$C$44)</f>
        <v>7.7059568207062079E-6</v>
      </c>
      <c r="EI1" s="30">
        <f t="shared" ref="EI1:EI32" si="58">ED1*COS(EE1+EF1*$C$65)</f>
        <v>7.705956858217765E-6</v>
      </c>
      <c r="EJ1" s="30">
        <f t="shared" ref="EJ1:EJ32" si="59">ED1*COS(EE1+EF1*$C$86)</f>
        <v>7.7059568582161675E-6</v>
      </c>
      <c r="EK1" s="30" t="s">
        <v>256</v>
      </c>
      <c r="EL1" s="36">
        <v>1.9551999999999999E-7</v>
      </c>
      <c r="EM1" s="36">
        <v>3.5821165047300001</v>
      </c>
      <c r="EN1" s="36">
        <v>3340.6124266997999</v>
      </c>
      <c r="EO1" s="30">
        <f t="shared" ref="EO1:EO28" si="60">EL1*COS(EM1+EN1*$C$23)</f>
        <v>-1.4066358910033755E-7</v>
      </c>
      <c r="EP1" s="30">
        <f t="shared" ref="EP1:EP28" si="61">EL1*COS(EM1+EN1*$C$44)</f>
        <v>-1.406785009070006E-7</v>
      </c>
      <c r="EQ1" s="30">
        <f t="shared" ref="EQ1:EQ28" si="62">EL1*COS(EM1+EN1*$C$65)</f>
        <v>-1.4067850027287688E-7</v>
      </c>
      <c r="ER1" s="30">
        <f t="shared" ref="ER1:ER28" si="63">EL1*COS(EM1+EN1*$C$86)</f>
        <v>-1.4067850027290388E-7</v>
      </c>
      <c r="ES1" s="30" t="s">
        <v>257</v>
      </c>
      <c r="ET1" s="36">
        <v>4.7600000000000001E-9</v>
      </c>
      <c r="EU1" s="36">
        <v>2.4761720470099999</v>
      </c>
      <c r="EV1" s="36">
        <v>6681.2248533995999</v>
      </c>
      <c r="EW1" s="30">
        <f t="shared" ref="EW1:EW9" si="64">ET1*COS(EU1+EV1*$C$23)</f>
        <v>-4.7597199451253661E-9</v>
      </c>
      <c r="EX1" s="30">
        <f t="shared" ref="EX1:EX9" si="65">ET1*COS(EU1+EV1*$C$44)</f>
        <v>-4.7597084902376283E-9</v>
      </c>
      <c r="EY1" s="30">
        <f t="shared" ref="EY1:EY9" si="66">ET1*COS(EU1+EV1*$C$65)</f>
        <v>-4.7597084907296552E-9</v>
      </c>
      <c r="EZ1" s="30">
        <f t="shared" ref="EZ1:EZ9" si="67">ET1*COS(EU1+EV1*$C$86)</f>
        <v>-4.7597084907296345E-9</v>
      </c>
    </row>
    <row r="2" spans="1:156" s="30" customFormat="1" ht="12.75">
      <c r="A2" s="2"/>
      <c r="B2" s="2"/>
      <c r="C2" s="2"/>
      <c r="D2" s="2"/>
      <c r="E2" s="2"/>
      <c r="F2" s="2"/>
      <c r="G2" s="2"/>
      <c r="N2" s="36">
        <v>0.18656368100000001</v>
      </c>
      <c r="O2" s="36">
        <v>5.0503710030300004</v>
      </c>
      <c r="P2" s="36">
        <v>3340.6124266997999</v>
      </c>
      <c r="Q2" s="30">
        <f t="shared" si="0"/>
        <v>0.11516023850938827</v>
      </c>
      <c r="R2" s="30">
        <f t="shared" si="1"/>
        <v>0.11514411958088748</v>
      </c>
      <c r="S2" s="30">
        <f t="shared" si="2"/>
        <v>0.11514412026641252</v>
      </c>
      <c r="T2" s="30">
        <f t="shared" si="3"/>
        <v>0.11514412026638332</v>
      </c>
      <c r="V2" s="36">
        <v>1.458227051E-2</v>
      </c>
      <c r="W2" s="36">
        <v>3.60426053609</v>
      </c>
      <c r="X2" s="36">
        <v>3340.6124266997999</v>
      </c>
      <c r="Y2" s="30">
        <f t="shared" si="4"/>
        <v>-1.0264135478412744E-2</v>
      </c>
      <c r="Z2" s="30">
        <f t="shared" si="5"/>
        <v>-1.0265272868092113E-2</v>
      </c>
      <c r="AA2" s="30">
        <f t="shared" si="6"/>
        <v>-1.0265272819724561E-2</v>
      </c>
      <c r="AB2" s="30">
        <f t="shared" si="7"/>
        <v>-1.0265272819726624E-2</v>
      </c>
      <c r="AD2" s="36">
        <v>5.4187644999999999E-4</v>
      </c>
      <c r="AE2" s="36">
        <v>0</v>
      </c>
      <c r="AF2" s="36">
        <v>0</v>
      </c>
      <c r="AG2" s="30">
        <f t="shared" si="8"/>
        <v>5.4187644999999999E-4</v>
      </c>
      <c r="AH2" s="30">
        <f t="shared" si="9"/>
        <v>5.4187644999999999E-4</v>
      </c>
      <c r="AI2" s="30">
        <f t="shared" si="10"/>
        <v>5.4187644999999999E-4</v>
      </c>
      <c r="AJ2" s="30">
        <f t="shared" si="11"/>
        <v>5.4187644999999999E-4</v>
      </c>
      <c r="AL2" s="36">
        <v>6.6209499999999997E-6</v>
      </c>
      <c r="AM2" s="36">
        <v>0.88469178686000005</v>
      </c>
      <c r="AN2" s="36">
        <v>6681.2248533995999</v>
      </c>
      <c r="AO2" s="30">
        <f t="shared" si="12"/>
        <v>2.0873437049735793E-7</v>
      </c>
      <c r="AP2" s="30">
        <f t="shared" si="13"/>
        <v>2.1018777291950842E-7</v>
      </c>
      <c r="AQ2" s="30">
        <f t="shared" si="14"/>
        <v>2.101877111103526E-7</v>
      </c>
      <c r="AR2" s="30">
        <f t="shared" si="15"/>
        <v>2.1018771111298582E-7</v>
      </c>
      <c r="AT2" s="36">
        <v>2.8724999999999998E-7</v>
      </c>
      <c r="AU2" s="36">
        <v>5.6366241204299996</v>
      </c>
      <c r="AV2" s="36">
        <v>6681.2248533995999</v>
      </c>
      <c r="AW2" s="30">
        <f t="shared" si="16"/>
        <v>2.8724078095675531E-7</v>
      </c>
      <c r="AX2" s="30">
        <f t="shared" si="17"/>
        <v>2.8724127946667254E-7</v>
      </c>
      <c r="AY2" s="30">
        <f t="shared" si="18"/>
        <v>2.8724127944576687E-7</v>
      </c>
      <c r="AZ2" s="30">
        <f t="shared" si="19"/>
        <v>2.8724127944576772E-7</v>
      </c>
      <c r="BB2" s="36">
        <v>8.6800000000000006E-9</v>
      </c>
      <c r="BC2" s="36">
        <v>3.1415926535900001</v>
      </c>
      <c r="BD2" s="36">
        <v>0</v>
      </c>
      <c r="BE2" s="30">
        <f t="shared" si="20"/>
        <v>-8.6800000000000006E-9</v>
      </c>
      <c r="BF2" s="30">
        <f t="shared" si="21"/>
        <v>-8.6800000000000006E-9</v>
      </c>
      <c r="BG2" s="30">
        <f t="shared" si="22"/>
        <v>-8.6800000000000006E-9</v>
      </c>
      <c r="BH2" s="30">
        <f t="shared" si="23"/>
        <v>-8.6800000000000006E-9</v>
      </c>
      <c r="BJ2" s="36">
        <v>2.98033234E-3</v>
      </c>
      <c r="BK2" s="36">
        <v>4.1061699624300001</v>
      </c>
      <c r="BL2" s="36">
        <v>6681.2248533995999</v>
      </c>
      <c r="BM2" s="30">
        <f t="shared" si="24"/>
        <v>1.4405468905799701E-4</v>
      </c>
      <c r="BN2" s="30">
        <f t="shared" si="25"/>
        <v>1.4340089329714368E-4</v>
      </c>
      <c r="BO2" s="30">
        <f t="shared" si="26"/>
        <v>1.4340092110149994E-4</v>
      </c>
      <c r="BP2" s="30">
        <f t="shared" si="27"/>
        <v>1.4340092110031542E-4</v>
      </c>
      <c r="BR2" s="36">
        <v>1.411603E-4</v>
      </c>
      <c r="BS2" s="36">
        <v>3.1415926535900001</v>
      </c>
      <c r="BT2" s="36">
        <v>0</v>
      </c>
      <c r="BU2" s="30">
        <f t="shared" si="28"/>
        <v>-1.411603E-4</v>
      </c>
      <c r="BV2" s="30">
        <f t="shared" si="29"/>
        <v>-1.411603E-4</v>
      </c>
      <c r="BW2" s="30">
        <f t="shared" si="30"/>
        <v>-1.411603E-4</v>
      </c>
      <c r="BX2" s="30">
        <f t="shared" si="31"/>
        <v>-1.411603E-4</v>
      </c>
      <c r="BZ2" s="36">
        <v>4.9867989999999997E-5</v>
      </c>
      <c r="CA2" s="36">
        <v>3.1415926535900001</v>
      </c>
      <c r="CB2" s="36">
        <v>0</v>
      </c>
      <c r="CC2" s="30">
        <f t="shared" si="32"/>
        <v>-4.9867989999999997E-5</v>
      </c>
      <c r="CD2" s="30">
        <f t="shared" si="33"/>
        <v>-4.9867989999999997E-5</v>
      </c>
      <c r="CE2" s="30">
        <f t="shared" si="34"/>
        <v>-4.9867989999999997E-5</v>
      </c>
      <c r="CF2" s="30">
        <f t="shared" si="35"/>
        <v>-4.9867989999999997E-5</v>
      </c>
      <c r="CH2" s="36">
        <v>4.2611E-7</v>
      </c>
      <c r="CI2" s="36">
        <v>0</v>
      </c>
      <c r="CJ2" s="36">
        <v>0</v>
      </c>
      <c r="CK2" s="30">
        <f t="shared" si="36"/>
        <v>4.2611E-7</v>
      </c>
      <c r="CL2" s="30">
        <f t="shared" si="37"/>
        <v>4.2611E-7</v>
      </c>
      <c r="CM2" s="30">
        <f t="shared" si="38"/>
        <v>4.2611E-7</v>
      </c>
      <c r="CN2" s="30">
        <f t="shared" si="39"/>
        <v>4.2611E-7</v>
      </c>
      <c r="CP2" s="36">
        <v>1.3369E-7</v>
      </c>
      <c r="CQ2" s="36">
        <v>0</v>
      </c>
      <c r="CR2" s="36">
        <v>0</v>
      </c>
      <c r="CS2" s="30">
        <f t="shared" si="40"/>
        <v>1.3369E-7</v>
      </c>
      <c r="CT2" s="30">
        <f t="shared" si="41"/>
        <v>1.3369E-7</v>
      </c>
      <c r="CU2" s="30">
        <f t="shared" si="42"/>
        <v>1.3369E-7</v>
      </c>
      <c r="CV2" s="30">
        <f t="shared" si="43"/>
        <v>1.3369E-7</v>
      </c>
      <c r="CX2" s="36">
        <v>5.3000000000000003E-10</v>
      </c>
      <c r="CY2" s="36">
        <v>5.3054705058599998</v>
      </c>
      <c r="CZ2" s="36">
        <v>6681.2248533995999</v>
      </c>
      <c r="DA2" s="30">
        <f>CX2*COS(CY2+CZ2*$C$23)</f>
        <v>5.0256848202171028E-10</v>
      </c>
      <c r="DB2" s="30">
        <f>CX2*COS(CY2+CZ2*$C$44)</f>
        <v>5.025315068882817E-10</v>
      </c>
      <c r="DC2" s="30">
        <f>CX2*COS(CY2+CZ2*$C$65)</f>
        <v>5.0253150846125198E-10</v>
      </c>
      <c r="DD2" s="30">
        <f>CX2*COS(CY2+CZ2*$C$86)</f>
        <v>5.0253150846118497E-10</v>
      </c>
      <c r="DF2" s="36">
        <v>0.14184953152999999</v>
      </c>
      <c r="DG2" s="36">
        <v>3.47971283519</v>
      </c>
      <c r="DH2" s="36">
        <v>3340.6124266997999</v>
      </c>
      <c r="DI2" s="30">
        <f t="shared" si="44"/>
        <v>-0.11158817285113809</v>
      </c>
      <c r="DJ2" s="30">
        <f t="shared" si="45"/>
        <v>-0.11159778902826833</v>
      </c>
      <c r="DK2" s="30">
        <f t="shared" si="46"/>
        <v>-0.1115977886193463</v>
      </c>
      <c r="DL2" s="30">
        <f t="shared" si="47"/>
        <v>-0.11159778861936372</v>
      </c>
      <c r="DN2" s="36">
        <v>1.0317588600000001E-3</v>
      </c>
      <c r="DO2" s="36">
        <v>2.3707184568200002</v>
      </c>
      <c r="DP2" s="36">
        <v>6681.2248533995999</v>
      </c>
      <c r="DQ2" s="30">
        <f t="shared" si="48"/>
        <v>-1.0247889488247716E-3</v>
      </c>
      <c r="DR2" s="30">
        <f t="shared" si="49"/>
        <v>-1.0247626295415342E-3</v>
      </c>
      <c r="DS2" s="30">
        <f t="shared" si="50"/>
        <v>-1.024762630661875E-3</v>
      </c>
      <c r="DT2" s="30">
        <f t="shared" si="51"/>
        <v>-1.0247626306618273E-3</v>
      </c>
      <c r="DV2" s="36">
        <v>8.1380419999999999E-5</v>
      </c>
      <c r="DW2" s="36">
        <v>0.86998398092999996</v>
      </c>
      <c r="DX2" s="36">
        <v>6681.2248533995999</v>
      </c>
      <c r="DY2" s="30">
        <f t="shared" si="52"/>
        <v>3.7616392334932976E-6</v>
      </c>
      <c r="DZ2" s="30">
        <f t="shared" si="53"/>
        <v>3.7794932644870462E-6</v>
      </c>
      <c r="EA2" s="30">
        <f t="shared" si="54"/>
        <v>3.7794925052060778E-6</v>
      </c>
      <c r="EB2" s="30">
        <f t="shared" si="55"/>
        <v>3.7794925052384243E-6</v>
      </c>
      <c r="ED2" s="36">
        <v>4.2444600000000004E-6</v>
      </c>
      <c r="EE2" s="36">
        <v>5.6134376647800002</v>
      </c>
      <c r="EF2" s="36">
        <v>6681.2248533995999</v>
      </c>
      <c r="EG2" s="30">
        <f t="shared" si="56"/>
        <v>4.2439713218789457E-6</v>
      </c>
      <c r="EH2" s="30">
        <f t="shared" si="57"/>
        <v>4.2439570743539559E-6</v>
      </c>
      <c r="EI2" s="30">
        <f t="shared" si="58"/>
        <v>4.2439570749642186E-6</v>
      </c>
      <c r="EJ2" s="30">
        <f t="shared" si="59"/>
        <v>4.2439570749641923E-6</v>
      </c>
      <c r="EL2" s="36">
        <v>1.6323000000000001E-7</v>
      </c>
      <c r="EM2" s="36">
        <v>4.05116076923</v>
      </c>
      <c r="EN2" s="36">
        <v>6681.2248533995999</v>
      </c>
      <c r="EO2" s="30">
        <f t="shared" si="60"/>
        <v>-1.0863273697425121E-9</v>
      </c>
      <c r="EP2" s="30">
        <f t="shared" si="61"/>
        <v>-1.1221760401868701E-9</v>
      </c>
      <c r="EQ2" s="30">
        <f t="shared" si="62"/>
        <v>-1.122174515638625E-9</v>
      </c>
      <c r="ER2" s="30">
        <f t="shared" si="63"/>
        <v>-1.1221745157035734E-9</v>
      </c>
      <c r="ET2" s="36">
        <v>2.6799999999999998E-9</v>
      </c>
      <c r="EU2" s="36">
        <v>2.91510547706</v>
      </c>
      <c r="EV2" s="36">
        <v>10021.8372800994</v>
      </c>
      <c r="EW2" s="30">
        <f t="shared" si="64"/>
        <v>-1.9510838900128225E-9</v>
      </c>
      <c r="EX2" s="30">
        <f t="shared" si="65"/>
        <v>-1.9516890614019755E-9</v>
      </c>
      <c r="EY2" s="30">
        <f t="shared" si="66"/>
        <v>-1.9516890356701357E-9</v>
      </c>
      <c r="EZ2" s="30">
        <f t="shared" si="67"/>
        <v>-1.9516890356712189E-9</v>
      </c>
    </row>
    <row r="3" spans="1:156" s="30" customFormat="1" ht="12.75">
      <c r="A3" s="2"/>
      <c r="B3" s="2"/>
      <c r="C3" s="2"/>
      <c r="D3" s="2"/>
      <c r="E3" s="2"/>
      <c r="F3" s="2"/>
      <c r="G3" s="2"/>
      <c r="N3" s="36">
        <v>1.108216792E-2</v>
      </c>
      <c r="O3" s="36">
        <v>5.4009983695799999</v>
      </c>
      <c r="P3" s="36">
        <v>6681.2248533995999</v>
      </c>
      <c r="Q3" s="30">
        <f t="shared" si="0"/>
        <v>1.0796332036095058E-2</v>
      </c>
      <c r="R3" s="30">
        <f t="shared" si="1"/>
        <v>1.0795782550894015E-2</v>
      </c>
      <c r="S3" s="30">
        <f t="shared" si="2"/>
        <v>1.0795782574273244E-2</v>
      </c>
      <c r="T3" s="30">
        <f t="shared" si="3"/>
        <v>1.0795782574272248E-2</v>
      </c>
      <c r="V3" s="36">
        <v>1.64901343E-3</v>
      </c>
      <c r="W3" s="36">
        <v>3.9263125096199998</v>
      </c>
      <c r="X3" s="36">
        <v>6681.2248533995999</v>
      </c>
      <c r="Y3" s="30">
        <f t="shared" si="4"/>
        <v>-2.162265758023703E-4</v>
      </c>
      <c r="Z3" s="30">
        <f t="shared" si="5"/>
        <v>-2.1658560920493751E-4</v>
      </c>
      <c r="AA3" s="30">
        <f t="shared" si="6"/>
        <v>-2.1658559393641604E-4</v>
      </c>
      <c r="AB3" s="30">
        <f t="shared" si="7"/>
        <v>-2.1658559393706651E-4</v>
      </c>
      <c r="AD3" s="36">
        <v>1.3908426E-4</v>
      </c>
      <c r="AE3" s="36">
        <v>2.4574235988800002</v>
      </c>
      <c r="AF3" s="36">
        <v>6681.2248533995999</v>
      </c>
      <c r="AG3" s="30">
        <f t="shared" si="8"/>
        <v>-1.3902335052190393E-4</v>
      </c>
      <c r="AH3" s="30">
        <f t="shared" si="9"/>
        <v>-1.3902244324504916E-4</v>
      </c>
      <c r="AI3" s="30">
        <f t="shared" si="10"/>
        <v>-1.3902244328377583E-4</v>
      </c>
      <c r="AJ3" s="30">
        <f t="shared" si="11"/>
        <v>-1.390224432837742E-4</v>
      </c>
      <c r="AL3" s="36">
        <v>1.8826800000000001E-6</v>
      </c>
      <c r="AM3" s="36">
        <v>1.28799982497</v>
      </c>
      <c r="AN3" s="36">
        <v>10021.8372800994</v>
      </c>
      <c r="AO3" s="30">
        <f t="shared" si="12"/>
        <v>-1.2115059146862204E-6</v>
      </c>
      <c r="AP3" s="30">
        <f t="shared" si="13"/>
        <v>-1.2110310988549831E-6</v>
      </c>
      <c r="AQ3" s="30">
        <f t="shared" si="14"/>
        <v>-1.2110311190504428E-6</v>
      </c>
      <c r="AR3" s="30">
        <f t="shared" si="15"/>
        <v>-1.2110311190495926E-6</v>
      </c>
      <c r="AT3" s="36">
        <v>2.4447000000000002E-7</v>
      </c>
      <c r="AU3" s="36">
        <v>5.1386848145400004</v>
      </c>
      <c r="AV3" s="36">
        <v>3340.6124266997999</v>
      </c>
      <c r="AW3" s="30">
        <f t="shared" si="16"/>
        <v>1.6727994768219265E-7</v>
      </c>
      <c r="AX3" s="30">
        <f t="shared" si="17"/>
        <v>1.6726036947894032E-7</v>
      </c>
      <c r="AY3" s="30">
        <f t="shared" si="18"/>
        <v>1.6726037031159253E-7</v>
      </c>
      <c r="AZ3" s="30">
        <f t="shared" si="19"/>
        <v>1.6726037031155708E-7</v>
      </c>
      <c r="BB3" s="36">
        <v>5.1000000000000002E-9</v>
      </c>
      <c r="BC3" s="36">
        <v>4.49214901625</v>
      </c>
      <c r="BD3" s="36">
        <v>10021.8372800994</v>
      </c>
      <c r="BE3" s="30">
        <f t="shared" si="20"/>
        <v>3.5194814602189322E-9</v>
      </c>
      <c r="BF3" s="30">
        <f t="shared" si="21"/>
        <v>3.5182653222787373E-9</v>
      </c>
      <c r="BG3" s="30">
        <f t="shared" si="22"/>
        <v>3.5182653740060216E-9</v>
      </c>
      <c r="BH3" s="30">
        <f t="shared" si="23"/>
        <v>3.518265374003818E-9</v>
      </c>
      <c r="BJ3" s="36">
        <v>2.8910474199999999E-3</v>
      </c>
      <c r="BK3" s="36">
        <v>0</v>
      </c>
      <c r="BL3" s="36">
        <v>0</v>
      </c>
      <c r="BM3" s="30">
        <f t="shared" si="24"/>
        <v>2.8910474199999999E-3</v>
      </c>
      <c r="BN3" s="30">
        <f t="shared" si="25"/>
        <v>2.8910474199999999E-3</v>
      </c>
      <c r="BO3" s="30">
        <f t="shared" si="26"/>
        <v>2.8910474199999999E-3</v>
      </c>
      <c r="BP3" s="30">
        <f t="shared" si="27"/>
        <v>2.8910474199999999E-3</v>
      </c>
      <c r="BR3" s="36">
        <v>9.6707550000000006E-5</v>
      </c>
      <c r="BS3" s="36">
        <v>5.4787778650599996</v>
      </c>
      <c r="BT3" s="36">
        <v>6681.2248533995999</v>
      </c>
      <c r="BU3" s="30">
        <f t="shared" si="28"/>
        <v>9.5624019289954472E-5</v>
      </c>
      <c r="BV3" s="30">
        <f t="shared" si="29"/>
        <v>9.5620846475323587E-5</v>
      </c>
      <c r="BW3" s="30">
        <f t="shared" si="30"/>
        <v>9.5620846610353094E-5</v>
      </c>
      <c r="BX3" s="30">
        <f t="shared" si="31"/>
        <v>9.5620846610347348E-5</v>
      </c>
      <c r="BZ3" s="36">
        <v>3.0214099999999998E-6</v>
      </c>
      <c r="CA3" s="36">
        <v>5.5587127602099997</v>
      </c>
      <c r="CB3" s="36">
        <v>6681.2248533995999</v>
      </c>
      <c r="CC3" s="30">
        <f t="shared" si="32"/>
        <v>3.0140317739912283E-6</v>
      </c>
      <c r="CD3" s="30">
        <f t="shared" si="33"/>
        <v>3.0139853551652191E-6</v>
      </c>
      <c r="CE3" s="30">
        <f t="shared" si="34"/>
        <v>3.0139853571423807E-6</v>
      </c>
      <c r="CF3" s="30">
        <f t="shared" si="35"/>
        <v>3.0139853571422965E-6</v>
      </c>
      <c r="CH3" s="36">
        <v>1.3652000000000001E-7</v>
      </c>
      <c r="CI3" s="36">
        <v>1.795882288</v>
      </c>
      <c r="CJ3" s="36">
        <v>6681.2248533995999</v>
      </c>
      <c r="CK3" s="30">
        <f t="shared" si="36"/>
        <v>-1.0519159794248465E-7</v>
      </c>
      <c r="CL3" s="30">
        <f t="shared" si="37"/>
        <v>-1.0517248363707499E-7</v>
      </c>
      <c r="CM3" s="30">
        <f t="shared" si="38"/>
        <v>-1.0517248445006384E-7</v>
      </c>
      <c r="CN3" s="30">
        <f t="shared" si="39"/>
        <v>-1.0517248445002922E-7</v>
      </c>
      <c r="CP3" s="36">
        <v>7.44E-9</v>
      </c>
      <c r="CQ3" s="36">
        <v>0.50445805256999998</v>
      </c>
      <c r="CR3" s="36">
        <v>6681.2248533995999</v>
      </c>
      <c r="CS3" s="30">
        <f t="shared" si="40"/>
        <v>2.9776941283377937E-9</v>
      </c>
      <c r="CT3" s="30">
        <f t="shared" si="41"/>
        <v>2.979191493236906E-9</v>
      </c>
      <c r="CU3" s="30">
        <f t="shared" si="42"/>
        <v>2.979191429560982E-9</v>
      </c>
      <c r="CV3" s="30">
        <f t="shared" si="43"/>
        <v>2.9791914295636944E-9</v>
      </c>
      <c r="CX3" s="36">
        <v>1.2E-10</v>
      </c>
      <c r="CY3" s="36">
        <v>5.7511407058300001</v>
      </c>
      <c r="CZ3" s="36">
        <v>10021.8372800994</v>
      </c>
      <c r="DA3" s="30">
        <f>CX3*COS(CY3+CZ3*$C$23)</f>
        <v>1.0806331448397464E-10</v>
      </c>
      <c r="DB3" s="30">
        <f>CX3*COS(CY3+CZ3*$C$44)</f>
        <v>1.080804973525014E-10</v>
      </c>
      <c r="DC3" s="30">
        <f>CX3*COS(CY3+CZ3*$C$65)</f>
        <v>1.0808049662200837E-10</v>
      </c>
      <c r="DD3" s="30">
        <f>CX3*COS(CY3+CZ3*$C$86)</f>
        <v>1.0808049662203948E-10</v>
      </c>
      <c r="DF3" s="36">
        <v>6.6077635700000003E-3</v>
      </c>
      <c r="DG3" s="36">
        <v>3.8178344209700001</v>
      </c>
      <c r="DH3" s="36">
        <v>6681.2248533995999</v>
      </c>
      <c r="DI3" s="30">
        <f t="shared" si="44"/>
        <v>-1.5705646039149016E-3</v>
      </c>
      <c r="DJ3" s="30">
        <f t="shared" si="45"/>
        <v>-1.5719742112712072E-3</v>
      </c>
      <c r="DK3" s="30">
        <f t="shared" si="46"/>
        <v>-1.5719741513259369E-3</v>
      </c>
      <c r="DL3" s="30">
        <f t="shared" si="47"/>
        <v>-1.5719741513284904E-3</v>
      </c>
      <c r="DN3" s="36">
        <v>1.2877200000000001E-4</v>
      </c>
      <c r="DO3" s="36">
        <v>0</v>
      </c>
      <c r="DP3" s="36">
        <v>0</v>
      </c>
      <c r="DQ3" s="30">
        <f t="shared" si="48"/>
        <v>1.2877200000000001E-4</v>
      </c>
      <c r="DR3" s="30">
        <f t="shared" si="49"/>
        <v>1.2877200000000001E-4</v>
      </c>
      <c r="DS3" s="30">
        <f t="shared" si="50"/>
        <v>1.2877200000000001E-4</v>
      </c>
      <c r="DT3" s="30">
        <f t="shared" si="51"/>
        <v>1.2877200000000001E-4</v>
      </c>
      <c r="DV3" s="36">
        <v>1.274915E-5</v>
      </c>
      <c r="DW3" s="36">
        <v>1.2259405080900001</v>
      </c>
      <c r="DX3" s="36">
        <v>10021.8372800994</v>
      </c>
      <c r="DY3" s="30">
        <f t="shared" si="52"/>
        <v>-7.5830591604672678E-6</v>
      </c>
      <c r="DZ3" s="30">
        <f t="shared" si="53"/>
        <v>-7.5796823981494754E-6</v>
      </c>
      <c r="EA3" s="30">
        <f t="shared" si="54"/>
        <v>-7.5796825417717636E-6</v>
      </c>
      <c r="EB3" s="30">
        <f t="shared" si="55"/>
        <v>-7.5796825417657166E-6</v>
      </c>
      <c r="ED3" s="36">
        <v>1.00044E-6</v>
      </c>
      <c r="EE3" s="36">
        <v>5.9972682702800002</v>
      </c>
      <c r="EF3" s="36">
        <v>10021.8372800994</v>
      </c>
      <c r="EG3" s="30">
        <f t="shared" si="56"/>
        <v>7.6778753012454514E-7</v>
      </c>
      <c r="EH3" s="30">
        <f t="shared" si="57"/>
        <v>7.6799878732866386E-7</v>
      </c>
      <c r="EI3" s="30">
        <f t="shared" si="58"/>
        <v>7.6799877834622441E-7</v>
      </c>
      <c r="EJ3" s="30">
        <f t="shared" si="59"/>
        <v>7.6799877834660261E-7</v>
      </c>
      <c r="EL3" s="36">
        <v>5.8479999999999998E-8</v>
      </c>
      <c r="EM3" s="36">
        <v>4.46383962094</v>
      </c>
      <c r="EN3" s="36">
        <v>10021.8372800994</v>
      </c>
      <c r="EO3" s="30">
        <f t="shared" si="60"/>
        <v>3.9142568872581654E-8</v>
      </c>
      <c r="EP3" s="30">
        <f t="shared" si="61"/>
        <v>3.9128253152077198E-8</v>
      </c>
      <c r="EQ3" s="30">
        <f t="shared" si="62"/>
        <v>3.9128253760977327E-8</v>
      </c>
      <c r="ER3" s="30">
        <f t="shared" si="63"/>
        <v>3.9128253760951705E-8</v>
      </c>
      <c r="ET3" s="36">
        <v>1.15E-9</v>
      </c>
      <c r="EU3" s="36">
        <v>1.76888962311</v>
      </c>
      <c r="EV3" s="36">
        <v>3340.6124266997999</v>
      </c>
      <c r="EW3" s="30">
        <f t="shared" si="64"/>
        <v>-5.7677284159805742E-10</v>
      </c>
      <c r="EX3" s="30">
        <f t="shared" si="65"/>
        <v>-5.7666358496255736E-10</v>
      </c>
      <c r="EY3" s="30">
        <f t="shared" si="66"/>
        <v>-5.7666358960910166E-10</v>
      </c>
      <c r="EZ3" s="30">
        <f t="shared" si="67"/>
        <v>-5.7666358960890375E-10</v>
      </c>
    </row>
    <row r="4" spans="1:156" s="30" customFormat="1" ht="12.75">
      <c r="A4" s="2"/>
      <c r="B4" s="2"/>
      <c r="C4" s="2"/>
      <c r="D4" s="2"/>
      <c r="E4" s="2"/>
      <c r="F4" s="2"/>
      <c r="G4" s="2"/>
      <c r="N4" s="36">
        <v>9.1798393999999997E-4</v>
      </c>
      <c r="O4" s="36">
        <v>5.7547874511100003</v>
      </c>
      <c r="P4" s="36">
        <v>10021.8372800994</v>
      </c>
      <c r="Q4" s="30">
        <f t="shared" si="0"/>
        <v>8.252088439239455E-4</v>
      </c>
      <c r="R4" s="30">
        <f t="shared" si="1"/>
        <v>8.2534128291434467E-4</v>
      </c>
      <c r="S4" s="30">
        <f t="shared" si="2"/>
        <v>8.2534127728396819E-4</v>
      </c>
      <c r="T4" s="30">
        <f t="shared" si="3"/>
        <v>8.2534127728420531E-4</v>
      </c>
      <c r="V4" s="36">
        <v>1.9963338E-4</v>
      </c>
      <c r="W4" s="36">
        <v>4.2659406103000004</v>
      </c>
      <c r="X4" s="36">
        <v>10021.8372800994</v>
      </c>
      <c r="Y4" s="30">
        <f t="shared" si="4"/>
        <v>1.0185187980804193E-4</v>
      </c>
      <c r="Z4" s="30">
        <f t="shared" si="5"/>
        <v>1.0179531086209797E-4</v>
      </c>
      <c r="AA4" s="30">
        <f t="shared" si="6"/>
        <v>1.0179531326806097E-4</v>
      </c>
      <c r="AB4" s="30">
        <f t="shared" si="7"/>
        <v>1.0179531326795968E-4</v>
      </c>
      <c r="AD4" s="36">
        <v>2.4651040000000001E-5</v>
      </c>
      <c r="AE4" s="36">
        <v>2.8000002092899998</v>
      </c>
      <c r="AF4" s="36">
        <v>10021.8372800994</v>
      </c>
      <c r="AG4" s="30">
        <f t="shared" si="8"/>
        <v>-1.976856316244254E-5</v>
      </c>
      <c r="AH4" s="30">
        <f t="shared" si="9"/>
        <v>-1.9773413652932242E-5</v>
      </c>
      <c r="AI4" s="30">
        <f t="shared" si="10"/>
        <v>-1.9773413446699306E-5</v>
      </c>
      <c r="AJ4" s="30">
        <f t="shared" si="11"/>
        <v>-1.9773413446707987E-5</v>
      </c>
      <c r="AL4" s="36">
        <v>4.1474000000000002E-7</v>
      </c>
      <c r="AM4" s="36">
        <v>1.64850786997</v>
      </c>
      <c r="AN4" s="36">
        <v>13362.4497067992</v>
      </c>
      <c r="AO4" s="30">
        <f t="shared" si="12"/>
        <v>-4.0774370630190448E-7</v>
      </c>
      <c r="AP4" s="30">
        <f t="shared" si="13"/>
        <v>-4.0771034653164714E-7</v>
      </c>
      <c r="AQ4" s="30">
        <f t="shared" si="14"/>
        <v>-4.0771034795202287E-7</v>
      </c>
      <c r="AR4" s="30">
        <f t="shared" si="15"/>
        <v>-4.0771034795196231E-7</v>
      </c>
      <c r="AT4" s="36">
        <v>1.1187E-7</v>
      </c>
      <c r="AU4" s="36">
        <v>6.03161074431</v>
      </c>
      <c r="AV4" s="36">
        <v>10021.8372800994</v>
      </c>
      <c r="AW4" s="30">
        <f t="shared" si="16"/>
        <v>8.3341403541193819E-8</v>
      </c>
      <c r="AX4" s="30">
        <f t="shared" si="17"/>
        <v>8.3365983840083847E-8</v>
      </c>
      <c r="AY4" s="30">
        <f t="shared" si="18"/>
        <v>8.3365982794940932E-8</v>
      </c>
      <c r="AZ4" s="30">
        <f t="shared" si="19"/>
        <v>8.3365982794984924E-8</v>
      </c>
      <c r="BB4" s="36">
        <v>3.5699999999999999E-9</v>
      </c>
      <c r="BC4" s="36">
        <v>5.0743550506100004</v>
      </c>
      <c r="BD4" s="36">
        <v>155.42039943419999</v>
      </c>
      <c r="BE4" s="30">
        <f t="shared" si="20"/>
        <v>-1.7108400717590272E-9</v>
      </c>
      <c r="BF4" s="30">
        <f t="shared" si="21"/>
        <v>-1.7108560800224149E-9</v>
      </c>
      <c r="BG4" s="30">
        <f t="shared" si="22"/>
        <v>-1.7108560793416274E-9</v>
      </c>
      <c r="BH4" s="30">
        <f t="shared" si="23"/>
        <v>-1.7108560793416552E-9</v>
      </c>
      <c r="BJ4" s="36">
        <v>3.1365537999999998E-4</v>
      </c>
      <c r="BK4" s="36">
        <v>4.4465105285300002</v>
      </c>
      <c r="BL4" s="36">
        <v>10021.8372800994</v>
      </c>
      <c r="BM4" s="30">
        <f t="shared" si="24"/>
        <v>2.0587017002587137E-4</v>
      </c>
      <c r="BN4" s="30">
        <f t="shared" si="25"/>
        <v>2.0579220146192727E-4</v>
      </c>
      <c r="BO4" s="30">
        <f t="shared" si="26"/>
        <v>2.0579220477819955E-4</v>
      </c>
      <c r="BP4" s="30">
        <f t="shared" si="27"/>
        <v>2.0579220477805996E-4</v>
      </c>
      <c r="BR4" s="36">
        <v>1.471918E-5</v>
      </c>
      <c r="BS4" s="36">
        <v>3.2020576679500001</v>
      </c>
      <c r="BT4" s="36">
        <v>10021.8372800994</v>
      </c>
      <c r="BU4" s="30">
        <f t="shared" si="28"/>
        <v>-7.4216204842068069E-6</v>
      </c>
      <c r="BV4" s="30">
        <f t="shared" si="29"/>
        <v>-7.4258076289577226E-6</v>
      </c>
      <c r="BW4" s="30">
        <f t="shared" si="30"/>
        <v>-7.4258074509066359E-6</v>
      </c>
      <c r="BX4" s="30">
        <f t="shared" si="31"/>
        <v>-7.4258074509141296E-6</v>
      </c>
      <c r="BZ4" s="36">
        <v>2.5767E-7</v>
      </c>
      <c r="CA4" s="36">
        <v>1.8966267349899999</v>
      </c>
      <c r="CB4" s="36">
        <v>13362.4497067992</v>
      </c>
      <c r="CC4" s="30">
        <f t="shared" si="32"/>
        <v>-2.5713950116404617E-7</v>
      </c>
      <c r="CD4" s="30">
        <f t="shared" si="33"/>
        <v>-2.5714673538585221E-7</v>
      </c>
      <c r="CE4" s="30">
        <f t="shared" si="34"/>
        <v>-2.5714673507925477E-7</v>
      </c>
      <c r="CF4" s="30">
        <f t="shared" si="35"/>
        <v>-2.5714673507926784E-7</v>
      </c>
      <c r="CH4" s="36">
        <v>2.73E-8</v>
      </c>
      <c r="CI4" s="36">
        <v>3.45377082121</v>
      </c>
      <c r="CJ4" s="36">
        <v>10021.8372800994</v>
      </c>
      <c r="CK4" s="30">
        <f t="shared" si="36"/>
        <v>-7.4594285400830318E-9</v>
      </c>
      <c r="CL4" s="30">
        <f t="shared" si="37"/>
        <v>-7.4680795606529919E-9</v>
      </c>
      <c r="CM4" s="30">
        <f t="shared" si="38"/>
        <v>-7.4680791927651358E-9</v>
      </c>
      <c r="CN4" s="30">
        <f t="shared" si="39"/>
        <v>-7.4680791927806206E-9</v>
      </c>
      <c r="CP4" s="36">
        <v>1.4800000000000001E-9</v>
      </c>
      <c r="CQ4" s="36">
        <v>1.0505660264900001</v>
      </c>
      <c r="CR4" s="36">
        <v>10021.8372800994</v>
      </c>
      <c r="CS4" s="30">
        <f t="shared" si="40"/>
        <v>-6.5920283687546864E-10</v>
      </c>
      <c r="CT4" s="30">
        <f t="shared" si="41"/>
        <v>-6.5876626700940762E-10</v>
      </c>
      <c r="CU4" s="30">
        <f t="shared" si="42"/>
        <v>-6.5876628557709288E-10</v>
      </c>
      <c r="CV4" s="30">
        <f t="shared" si="43"/>
        <v>-6.587662855763113E-10</v>
      </c>
      <c r="CX4" s="36">
        <v>1.2999999999999999E-10</v>
      </c>
      <c r="CY4" s="36">
        <v>4.1773692529300002</v>
      </c>
      <c r="CZ4" s="36">
        <v>3496.0328261340001</v>
      </c>
      <c r="DA4" s="30">
        <f>CX4*COS(CY4+CZ4*$C$23)</f>
        <v>-1.1400315595511967E-10</v>
      </c>
      <c r="DB4" s="30">
        <f>CX4*COS(CY4+CZ4*$C$44)</f>
        <v>-1.1401033508421278E-10</v>
      </c>
      <c r="DC4" s="30">
        <f>CX4*COS(CY4+CZ4*$C$65)</f>
        <v>-1.1401033477893529E-10</v>
      </c>
      <c r="DD4" s="30">
        <f>CX4*COS(CY4+CZ4*$C$86)</f>
        <v>-1.1401033477894815E-10</v>
      </c>
      <c r="DF4" s="36">
        <v>4.6179117E-4</v>
      </c>
      <c r="DG4" s="36">
        <v>4.1559531628400004</v>
      </c>
      <c r="DH4" s="36">
        <v>10021.8372800994</v>
      </c>
      <c r="DI4" s="30">
        <f t="shared" si="44"/>
        <v>1.9058430603650784E-4</v>
      </c>
      <c r="DJ4" s="30">
        <f t="shared" si="45"/>
        <v>1.9044572435517236E-4</v>
      </c>
      <c r="DK4" s="30">
        <f t="shared" si="46"/>
        <v>1.9044573024912524E-4</v>
      </c>
      <c r="DL4" s="30">
        <f t="shared" si="47"/>
        <v>1.9044573024887713E-4</v>
      </c>
      <c r="DN4" s="36">
        <v>1.0815880000000001E-4</v>
      </c>
      <c r="DO4" s="36">
        <v>2.7088809380300001</v>
      </c>
      <c r="DP4" s="36">
        <v>10021.8372800994</v>
      </c>
      <c r="DQ4" s="30">
        <f t="shared" si="48"/>
        <v>-9.2256177014571531E-5</v>
      </c>
      <c r="DR4" s="30">
        <f t="shared" si="49"/>
        <v>-9.2274770328943542E-5</v>
      </c>
      <c r="DS4" s="30">
        <f t="shared" si="50"/>
        <v>-9.2274769538431856E-5</v>
      </c>
      <c r="DT4" s="30">
        <f t="shared" si="51"/>
        <v>-9.2274769538465141E-5</v>
      </c>
      <c r="DV4" s="36">
        <v>1.87387E-6</v>
      </c>
      <c r="DW4" s="36">
        <v>1.5729899198199999</v>
      </c>
      <c r="DX4" s="36">
        <v>13362.4497067992</v>
      </c>
      <c r="DY4" s="30">
        <f t="shared" si="52"/>
        <v>-1.8111506006736462E-6</v>
      </c>
      <c r="DZ4" s="30">
        <f t="shared" si="53"/>
        <v>-1.810939255134308E-6</v>
      </c>
      <c r="EA4" s="30">
        <f t="shared" si="54"/>
        <v>-1.810939264129706E-6</v>
      </c>
      <c r="EB4" s="30">
        <f t="shared" si="55"/>
        <v>-1.8109392641293227E-6</v>
      </c>
      <c r="ED4" s="36">
        <v>1.9606E-7</v>
      </c>
      <c r="EE4" s="36">
        <v>7.6330620939999996E-2</v>
      </c>
      <c r="EF4" s="36">
        <v>13362.4497067992</v>
      </c>
      <c r="EG4" s="30">
        <f t="shared" si="56"/>
        <v>3.6126179915931589E-8</v>
      </c>
      <c r="EH4" s="30">
        <f t="shared" si="57"/>
        <v>3.6210821435158761E-8</v>
      </c>
      <c r="EI4" s="30">
        <f t="shared" si="58"/>
        <v>3.6210817835726676E-8</v>
      </c>
      <c r="EJ4" s="30">
        <f t="shared" si="59"/>
        <v>3.6210817835880015E-8</v>
      </c>
      <c r="EL4" s="36">
        <v>1.5320000000000001E-8</v>
      </c>
      <c r="EM4" s="36">
        <v>4.84374321619</v>
      </c>
      <c r="EN4" s="36">
        <v>13362.4497067992</v>
      </c>
      <c r="EO4" s="30">
        <f t="shared" si="60"/>
        <v>1.5190139382004785E-8</v>
      </c>
      <c r="EP4" s="30">
        <f t="shared" si="61"/>
        <v>1.518926358973703E-8</v>
      </c>
      <c r="EQ4" s="30">
        <f t="shared" si="62"/>
        <v>1.5189263627044481E-8</v>
      </c>
      <c r="ER4" s="30">
        <f t="shared" si="63"/>
        <v>1.5189263627042889E-8</v>
      </c>
      <c r="ET4" s="36">
        <v>9.5999999999999999E-10</v>
      </c>
      <c r="EU4" s="36">
        <v>3.3137837717899998</v>
      </c>
      <c r="EV4" s="36">
        <v>13362.4497067992</v>
      </c>
      <c r="EW4" s="30">
        <f t="shared" si="64"/>
        <v>-8.5766397835203501E-11</v>
      </c>
      <c r="EX4" s="30">
        <f t="shared" si="65"/>
        <v>-8.6186384524573887E-11</v>
      </c>
      <c r="EY4" s="30">
        <f t="shared" si="66"/>
        <v>-8.6186366664000933E-11</v>
      </c>
      <c r="EZ4" s="30">
        <f t="shared" si="67"/>
        <v>-8.6186366664761823E-11</v>
      </c>
    </row>
    <row r="5" spans="1:156" s="30" customFormat="1" ht="12.75">
      <c r="A5" s="2"/>
      <c r="B5" s="2"/>
      <c r="C5" s="2"/>
      <c r="D5" s="2"/>
      <c r="E5" s="2"/>
      <c r="F5" s="2"/>
      <c r="G5" s="2"/>
      <c r="J5" s="27"/>
      <c r="K5" s="27"/>
      <c r="N5" s="36">
        <v>2.7744987000000003E-4</v>
      </c>
      <c r="O5" s="36">
        <v>5.9704951294199997</v>
      </c>
      <c r="P5" s="36">
        <v>3.5231183490000002</v>
      </c>
      <c r="Q5" s="30">
        <f t="shared" si="0"/>
        <v>2.6227869299610761E-4</v>
      </c>
      <c r="R5" s="30">
        <f t="shared" si="1"/>
        <v>2.6227868251634207E-4</v>
      </c>
      <c r="S5" s="30">
        <f t="shared" si="2"/>
        <v>2.6227868251678773E-4</v>
      </c>
      <c r="T5" s="30">
        <f t="shared" si="3"/>
        <v>2.6227868251678773E-4</v>
      </c>
      <c r="V5" s="36">
        <v>3.4523990000000003E-5</v>
      </c>
      <c r="W5" s="36">
        <v>4.7321038636499999</v>
      </c>
      <c r="X5" s="36">
        <v>3.5231183490000002</v>
      </c>
      <c r="Y5" s="30">
        <f t="shared" si="4"/>
        <v>6.2383613618795299E-9</v>
      </c>
      <c r="Z5" s="30">
        <f t="shared" si="5"/>
        <v>6.2343630641571314E-9</v>
      </c>
      <c r="AA5" s="30">
        <f t="shared" si="6"/>
        <v>6.2343632341860303E-9</v>
      </c>
      <c r="AB5" s="30">
        <f t="shared" si="7"/>
        <v>6.2343632341860303E-9</v>
      </c>
      <c r="AD5" s="36">
        <v>3.98379E-6</v>
      </c>
      <c r="AE5" s="36">
        <v>3.1411842828899998</v>
      </c>
      <c r="AF5" s="36">
        <v>13362.4497067992</v>
      </c>
      <c r="AG5" s="30">
        <f t="shared" si="8"/>
        <v>-1.0320787731234589E-6</v>
      </c>
      <c r="AH5" s="30">
        <f t="shared" si="9"/>
        <v>-1.0337688148401181E-6</v>
      </c>
      <c r="AI5" s="30">
        <f t="shared" si="10"/>
        <v>-1.0337687429713408E-6</v>
      </c>
      <c r="AJ5" s="30">
        <f t="shared" si="11"/>
        <v>-1.0337687429744026E-6</v>
      </c>
      <c r="AL5" s="36">
        <v>2.2660999999999999E-7</v>
      </c>
      <c r="AM5" s="36">
        <v>2.0526766526200002</v>
      </c>
      <c r="AN5" s="36">
        <v>155.42039943419999</v>
      </c>
      <c r="AO5" s="30">
        <f t="shared" si="12"/>
        <v>8.4024703118030144E-8</v>
      </c>
      <c r="AP5" s="30">
        <f t="shared" si="13"/>
        <v>8.4025778336855265E-8</v>
      </c>
      <c r="AQ5" s="30">
        <f t="shared" si="14"/>
        <v>8.4025778291129171E-8</v>
      </c>
      <c r="AR5" s="30">
        <f t="shared" si="15"/>
        <v>8.4025778291131077E-8</v>
      </c>
      <c r="AT5" s="36">
        <v>3.1900000000000001E-8</v>
      </c>
      <c r="AU5" s="36">
        <v>3.5626798829899999</v>
      </c>
      <c r="AV5" s="36">
        <v>155.42039943419999</v>
      </c>
      <c r="AW5" s="30">
        <f t="shared" si="16"/>
        <v>-2.8852705821789823E-8</v>
      </c>
      <c r="AX5" s="30">
        <f t="shared" si="17"/>
        <v>-2.8852636306986167E-8</v>
      </c>
      <c r="AY5" s="30">
        <f t="shared" si="18"/>
        <v>-2.8852636309942461E-8</v>
      </c>
      <c r="AZ5" s="30">
        <f t="shared" si="19"/>
        <v>-2.8852636309942332E-8</v>
      </c>
      <c r="BB5" s="36">
        <v>2.23E-9</v>
      </c>
      <c r="BC5" s="36">
        <v>3.5135188424099999</v>
      </c>
      <c r="BD5" s="36">
        <v>3340.6124266997999</v>
      </c>
      <c r="BE5" s="30">
        <f t="shared" si="20"/>
        <v>-1.7067286276178291E-9</v>
      </c>
      <c r="BF5" s="30">
        <f t="shared" si="21"/>
        <v>-1.7068862274988515E-9</v>
      </c>
      <c r="BG5" s="30">
        <f t="shared" si="22"/>
        <v>-1.7068862207969821E-9</v>
      </c>
      <c r="BH5" s="30">
        <f t="shared" si="23"/>
        <v>-1.7068862207972675E-9</v>
      </c>
      <c r="BJ5" s="36">
        <v>3.4841000000000001E-5</v>
      </c>
      <c r="BK5" s="36">
        <v>4.7881254788899996</v>
      </c>
      <c r="BL5" s="36">
        <v>13362.4497067992</v>
      </c>
      <c r="BM5" s="30">
        <f t="shared" si="24"/>
        <v>3.4240610576754572E-5</v>
      </c>
      <c r="BN5" s="30">
        <f t="shared" si="25"/>
        <v>3.4237778418211838E-5</v>
      </c>
      <c r="BO5" s="30">
        <f t="shared" si="26"/>
        <v>3.4237778538796532E-5</v>
      </c>
      <c r="BP5" s="30">
        <f t="shared" si="27"/>
        <v>3.4237778538791396E-5</v>
      </c>
      <c r="BR5" s="36">
        <v>4.2586399999999996E-6</v>
      </c>
      <c r="BS5" s="36">
        <v>3.4084381287499999</v>
      </c>
      <c r="BT5" s="36">
        <v>13362.4497067992</v>
      </c>
      <c r="BU5" s="30">
        <f t="shared" si="28"/>
        <v>2.2123892009868707E-8</v>
      </c>
      <c r="BV5" s="30">
        <f t="shared" si="29"/>
        <v>2.0253302230641334E-8</v>
      </c>
      <c r="BW5" s="30">
        <f t="shared" si="30"/>
        <v>2.0253381781975594E-8</v>
      </c>
      <c r="BX5" s="30">
        <f t="shared" si="31"/>
        <v>2.0253381778586576E-8</v>
      </c>
      <c r="BZ5" s="36">
        <v>2.1451999999999999E-7</v>
      </c>
      <c r="CA5" s="36">
        <v>0.91749968618</v>
      </c>
      <c r="CB5" s="36">
        <v>10021.8372800994</v>
      </c>
      <c r="CC5" s="30">
        <f t="shared" si="32"/>
        <v>-6.9221968421133121E-8</v>
      </c>
      <c r="CD5" s="30">
        <f t="shared" si="33"/>
        <v>-6.9155073937724116E-8</v>
      </c>
      <c r="CE5" s="30">
        <f t="shared" si="34"/>
        <v>-6.9155076782729657E-8</v>
      </c>
      <c r="CF5" s="30">
        <f t="shared" si="35"/>
        <v>-6.9155076782609895E-8</v>
      </c>
      <c r="CH5" s="36">
        <v>9.2900000000000008E-9</v>
      </c>
      <c r="CI5" s="36">
        <v>3.7522615907199999</v>
      </c>
      <c r="CJ5" s="36">
        <v>3337.0893083507999</v>
      </c>
      <c r="CK5" s="30">
        <f t="shared" si="36"/>
        <v>-5.3470886734731515E-9</v>
      </c>
      <c r="CL5" s="30">
        <f t="shared" si="37"/>
        <v>-5.3479219973829619E-9</v>
      </c>
      <c r="CM5" s="30">
        <f t="shared" si="38"/>
        <v>-5.3479219619452822E-9</v>
      </c>
      <c r="CN5" s="30">
        <f t="shared" si="39"/>
        <v>-5.3479219619467935E-9</v>
      </c>
      <c r="CP5" s="36">
        <v>1.02E-9</v>
      </c>
      <c r="CQ5" s="36">
        <v>2.6618583559300002</v>
      </c>
      <c r="CR5" s="36">
        <v>3496.0328261340001</v>
      </c>
      <c r="CS5" s="30">
        <f t="shared" si="40"/>
        <v>-5.3887610498608943E-10</v>
      </c>
      <c r="CT5" s="30">
        <f t="shared" si="41"/>
        <v>-5.3877657539603156E-10</v>
      </c>
      <c r="CU5" s="30">
        <f t="shared" si="42"/>
        <v>-5.3877657962891503E-10</v>
      </c>
      <c r="CV5" s="30">
        <f t="shared" si="43"/>
        <v>-5.3877657962873657E-10</v>
      </c>
      <c r="CX5" s="36">
        <v>7.0000000000000004E-11</v>
      </c>
      <c r="CY5" s="36">
        <v>0</v>
      </c>
      <c r="CZ5" s="36">
        <v>0</v>
      </c>
      <c r="DA5" s="30">
        <f>CX5*COS(CY5+CZ5*$C$23)</f>
        <v>7.0000000000000004E-11</v>
      </c>
      <c r="DB5" s="30">
        <f>CX5*COS(CY5+CZ5*$C$44)</f>
        <v>7.0000000000000004E-11</v>
      </c>
      <c r="DC5" s="30">
        <f>CX5*COS(CY5+CZ5*$C$65)</f>
        <v>7.0000000000000004E-11</v>
      </c>
      <c r="DD5" s="30">
        <f>CX5*COS(CY5+CZ5*$C$86)</f>
        <v>7.0000000000000004E-11</v>
      </c>
      <c r="DF5" s="36">
        <v>8.1097379999999999E-5</v>
      </c>
      <c r="DG5" s="36">
        <v>5.5595846016500001</v>
      </c>
      <c r="DH5" s="36">
        <v>2810.9214616052</v>
      </c>
      <c r="DI5" s="30">
        <f t="shared" si="44"/>
        <v>-6.6886884849043249E-5</v>
      </c>
      <c r="DJ5" s="30">
        <f t="shared" si="45"/>
        <v>-6.6882647275250557E-5</v>
      </c>
      <c r="DK5" s="30">
        <f t="shared" si="46"/>
        <v>-6.6882647455475492E-5</v>
      </c>
      <c r="DL5" s="30">
        <f t="shared" si="47"/>
        <v>-6.6882647455467916E-5</v>
      </c>
      <c r="DN5" s="36">
        <v>1.1945499999999999E-5</v>
      </c>
      <c r="DO5" s="36">
        <v>3.0470218250299999</v>
      </c>
      <c r="DP5" s="36">
        <v>13362.4497067992</v>
      </c>
      <c r="DQ5" s="30">
        <f t="shared" si="48"/>
        <v>-4.1658160730915992E-6</v>
      </c>
      <c r="DR5" s="30">
        <f t="shared" si="49"/>
        <v>-4.1707333423033002E-6</v>
      </c>
      <c r="DS5" s="30">
        <f t="shared" si="50"/>
        <v>-4.1707331332019169E-6</v>
      </c>
      <c r="DT5" s="30">
        <f t="shared" si="51"/>
        <v>-4.1707331332108252E-6</v>
      </c>
      <c r="DV5" s="36">
        <v>4.0744E-7</v>
      </c>
      <c r="DW5" s="36">
        <v>1.9708017506</v>
      </c>
      <c r="DX5" s="36">
        <v>3344.1355450487999</v>
      </c>
      <c r="DY5" s="30">
        <f t="shared" si="52"/>
        <v>-2.6488964955763311E-7</v>
      </c>
      <c r="DZ5" s="30">
        <f t="shared" si="53"/>
        <v>-2.6485561606693655E-7</v>
      </c>
      <c r="EA5" s="30">
        <f t="shared" si="54"/>
        <v>-2.6485561751435884E-7</v>
      </c>
      <c r="EB5" s="30">
        <f t="shared" si="55"/>
        <v>-2.6485561751429727E-7</v>
      </c>
      <c r="ED5" s="36">
        <v>3.477E-8</v>
      </c>
      <c r="EE5" s="36">
        <v>0.42951907575999998</v>
      </c>
      <c r="EF5" s="36">
        <v>16703.062133498999</v>
      </c>
      <c r="EG5" s="30">
        <f t="shared" si="56"/>
        <v>-1.6521597921998316E-8</v>
      </c>
      <c r="EH5" s="30">
        <f t="shared" si="57"/>
        <v>-1.6504797394600158E-8</v>
      </c>
      <c r="EI5" s="30">
        <f t="shared" si="58"/>
        <v>-1.6504798109187884E-8</v>
      </c>
      <c r="EJ5" s="30">
        <f t="shared" si="59"/>
        <v>-1.6504798109157877E-8</v>
      </c>
      <c r="EL5" s="36">
        <v>3.7499999999999997E-9</v>
      </c>
      <c r="EM5" s="36">
        <v>1.5096223360800001</v>
      </c>
      <c r="EN5" s="36">
        <v>3185.1920272655998</v>
      </c>
      <c r="EO5" s="30">
        <f t="shared" si="60"/>
        <v>-3.3881015332682956E-9</v>
      </c>
      <c r="EP5" s="30">
        <f t="shared" si="61"/>
        <v>-3.3879332289728671E-9</v>
      </c>
      <c r="EQ5" s="30">
        <f t="shared" si="62"/>
        <v>-3.3879332361311922E-9</v>
      </c>
      <c r="ER5" s="30">
        <f t="shared" si="63"/>
        <v>-3.3879332361308894E-9</v>
      </c>
      <c r="ET5" s="36">
        <v>4.8E-10</v>
      </c>
      <c r="EU5" s="36">
        <v>6.2745782828700003</v>
      </c>
      <c r="EV5" s="36">
        <v>3185.1920272655998</v>
      </c>
      <c r="EW5" s="30">
        <f t="shared" si="64"/>
        <v>1.8265785027614634E-10</v>
      </c>
      <c r="EX5" s="30">
        <f t="shared" si="65"/>
        <v>1.8270432599318401E-10</v>
      </c>
      <c r="EY5" s="30">
        <f t="shared" si="66"/>
        <v>1.8270432401673763E-10</v>
      </c>
      <c r="EZ5" s="30">
        <f t="shared" si="67"/>
        <v>1.8270432401682117E-10</v>
      </c>
    </row>
    <row r="6" spans="1:156" s="30" customFormat="1" ht="12.75">
      <c r="A6" s="34" t="s">
        <v>26</v>
      </c>
      <c r="B6" s="33" t="s">
        <v>104</v>
      </c>
      <c r="C6" s="34" t="s">
        <v>26</v>
      </c>
      <c r="D6" s="34" t="s">
        <v>26</v>
      </c>
      <c r="E6" s="34" t="s">
        <v>26</v>
      </c>
      <c r="F6" s="34" t="s">
        <v>26</v>
      </c>
      <c r="G6" s="2"/>
      <c r="H6" s="117" t="s">
        <v>477</v>
      </c>
      <c r="I6" s="117"/>
      <c r="J6" s="77" t="s">
        <v>542</v>
      </c>
      <c r="N6" s="36">
        <v>1.061023E-4</v>
      </c>
      <c r="O6" s="36">
        <v>2.9395852497299999</v>
      </c>
      <c r="P6" s="36">
        <v>2281.2304965106</v>
      </c>
      <c r="Q6" s="30">
        <f t="shared" si="0"/>
        <v>-1.0184953825937438E-4</v>
      </c>
      <c r="R6" s="30">
        <f t="shared" si="1"/>
        <v>-1.0184730793122733E-4</v>
      </c>
      <c r="S6" s="30">
        <f t="shared" si="2"/>
        <v>-1.0184730802608945E-4</v>
      </c>
      <c r="T6" s="30">
        <f t="shared" si="3"/>
        <v>-1.0184730802608542E-4</v>
      </c>
      <c r="V6" s="36">
        <v>2.4854800000000001E-5</v>
      </c>
      <c r="W6" s="36">
        <v>4.6127756731799998</v>
      </c>
      <c r="X6" s="36">
        <v>13362.4497067992</v>
      </c>
      <c r="Y6" s="30">
        <f t="shared" si="4"/>
        <v>2.3250445229612217E-5</v>
      </c>
      <c r="Z6" s="30">
        <f t="shared" si="5"/>
        <v>2.3246584123139317E-5</v>
      </c>
      <c r="AA6" s="30">
        <f t="shared" si="6"/>
        <v>2.3246584287437363E-5</v>
      </c>
      <c r="AB6" s="30">
        <f t="shared" si="7"/>
        <v>2.3246584287430366E-5</v>
      </c>
      <c r="AD6" s="36">
        <v>2.2202200000000001E-6</v>
      </c>
      <c r="AE6" s="36">
        <v>3.1943608001900001</v>
      </c>
      <c r="AF6" s="36">
        <v>3.5231183490000002</v>
      </c>
      <c r="AG6" s="30">
        <f t="shared" si="8"/>
        <v>-2.2189940007043851E-6</v>
      </c>
      <c r="AH6" s="30">
        <f t="shared" si="9"/>
        <v>-2.2189940092481942E-6</v>
      </c>
      <c r="AI6" s="30">
        <f t="shared" si="10"/>
        <v>-2.2189940092478309E-6</v>
      </c>
      <c r="AJ6" s="30">
        <f t="shared" si="11"/>
        <v>-2.2189940092478309E-6</v>
      </c>
      <c r="AL6" s="36">
        <v>2.5993999999999998E-7</v>
      </c>
      <c r="AM6" s="36">
        <v>0</v>
      </c>
      <c r="AN6" s="36">
        <v>0</v>
      </c>
      <c r="AO6" s="30">
        <f t="shared" si="12"/>
        <v>2.5993999999999998E-7</v>
      </c>
      <c r="AP6" s="30">
        <f t="shared" si="13"/>
        <v>2.5993999999999998E-7</v>
      </c>
      <c r="AQ6" s="30">
        <f t="shared" si="14"/>
        <v>2.5993999999999998E-7</v>
      </c>
      <c r="AR6" s="30">
        <f t="shared" si="15"/>
        <v>2.5993999999999998E-7</v>
      </c>
      <c r="AT6" s="36">
        <v>3.2520000000000003E-8</v>
      </c>
      <c r="AU6" s="36">
        <v>0.13228350651000001</v>
      </c>
      <c r="AV6" s="36">
        <v>13362.4497067992</v>
      </c>
      <c r="AW6" s="30">
        <f t="shared" si="16"/>
        <v>4.1952863022661952E-9</v>
      </c>
      <c r="AX6" s="30">
        <f t="shared" si="17"/>
        <v>4.2094509835937052E-9</v>
      </c>
      <c r="AY6" s="30">
        <f t="shared" si="18"/>
        <v>4.2094503812244248E-9</v>
      </c>
      <c r="AZ6" s="30">
        <f t="shared" si="19"/>
        <v>4.2094503812500873E-9</v>
      </c>
      <c r="BB6" s="36">
        <v>1.99E-9</v>
      </c>
      <c r="BC6" s="36">
        <v>4.8531366679500003</v>
      </c>
      <c r="BD6" s="36">
        <v>13362.4497067992</v>
      </c>
      <c r="BE6" s="30">
        <f t="shared" si="20"/>
        <v>1.9754733317201454E-9</v>
      </c>
      <c r="BF6" s="30">
        <f t="shared" si="21"/>
        <v>1.9753677161664523E-9</v>
      </c>
      <c r="BG6" s="30">
        <f t="shared" si="22"/>
        <v>1.9753677206661072E-9</v>
      </c>
      <c r="BH6" s="30">
        <f t="shared" si="23"/>
        <v>1.9753677206659157E-9</v>
      </c>
      <c r="BJ6" s="36">
        <v>4.4299900000000001E-6</v>
      </c>
      <c r="BK6" s="36">
        <v>5.6523301587599999</v>
      </c>
      <c r="BL6" s="36">
        <v>3337.0893083507999</v>
      </c>
      <c r="BM6" s="30">
        <f t="shared" si="24"/>
        <v>4.2524921247120135E-6</v>
      </c>
      <c r="BN6" s="30">
        <f t="shared" si="25"/>
        <v>4.2523559191414528E-6</v>
      </c>
      <c r="BO6" s="30">
        <f t="shared" si="26"/>
        <v>4.2523559249350006E-6</v>
      </c>
      <c r="BP6" s="30">
        <f t="shared" si="27"/>
        <v>4.2523559249347541E-6</v>
      </c>
      <c r="BR6" s="36">
        <v>1.0203899999999999E-6</v>
      </c>
      <c r="BS6" s="36">
        <v>0.77617286189000001</v>
      </c>
      <c r="BT6" s="36">
        <v>3337.0893083507999</v>
      </c>
      <c r="BU6" s="30">
        <f t="shared" si="28"/>
        <v>4.4181460308233682E-7</v>
      </c>
      <c r="BV6" s="30">
        <f t="shared" si="29"/>
        <v>4.4191549755256253E-7</v>
      </c>
      <c r="BW6" s="30">
        <f t="shared" si="30"/>
        <v>4.4191549326190215E-7</v>
      </c>
      <c r="BX6" s="30">
        <f t="shared" si="31"/>
        <v>4.4191549326208516E-7</v>
      </c>
      <c r="BZ6" s="36">
        <v>1.182E-7</v>
      </c>
      <c r="CA6" s="36">
        <v>2.2424073870000001</v>
      </c>
      <c r="CB6" s="36">
        <v>3337.0893083507999</v>
      </c>
      <c r="CC6" s="30">
        <f t="shared" si="32"/>
        <v>-1.0062202834010154E-7</v>
      </c>
      <c r="CD6" s="30">
        <f t="shared" si="33"/>
        <v>-1.0061522435589612E-7</v>
      </c>
      <c r="CE6" s="30">
        <f t="shared" si="34"/>
        <v>-1.0061522464527721E-7</v>
      </c>
      <c r="CF6" s="30">
        <f t="shared" si="35"/>
        <v>-1.0061522464526487E-7</v>
      </c>
      <c r="CH6" s="36">
        <v>6.0699999999999999E-9</v>
      </c>
      <c r="CI6" s="36">
        <v>0.10618486408</v>
      </c>
      <c r="CJ6" s="36">
        <v>13362.4497067992</v>
      </c>
      <c r="CK6" s="30">
        <f t="shared" si="36"/>
        <v>9.3987897542992376E-10</v>
      </c>
      <c r="CL6" s="30">
        <f t="shared" si="37"/>
        <v>9.4251298354696176E-10</v>
      </c>
      <c r="CM6" s="30">
        <f t="shared" si="38"/>
        <v>9.4251287153340824E-10</v>
      </c>
      <c r="CN6" s="30">
        <f t="shared" si="39"/>
        <v>9.4251287153818024E-10</v>
      </c>
      <c r="CP6" s="36">
        <v>5.3000000000000003E-10</v>
      </c>
      <c r="CQ6" s="36">
        <v>5.27888218929</v>
      </c>
      <c r="CR6" s="36">
        <v>3337.0893083507999</v>
      </c>
      <c r="CS6" s="30">
        <f t="shared" si="40"/>
        <v>4.1951263861478241E-10</v>
      </c>
      <c r="CT6" s="30">
        <f t="shared" si="41"/>
        <v>4.1947710558177526E-10</v>
      </c>
      <c r="CU6" s="30">
        <f t="shared" si="42"/>
        <v>4.1947710709300798E-10</v>
      </c>
      <c r="CV6" s="30">
        <f t="shared" si="43"/>
        <v>4.1947710709294356E-10</v>
      </c>
      <c r="CX6" s="36"/>
      <c r="CY6" s="36"/>
      <c r="CZ6" s="36"/>
      <c r="DF6" s="36">
        <v>7.4853149999999993E-5</v>
      </c>
      <c r="DG6" s="36">
        <v>1.7723899806900001</v>
      </c>
      <c r="DH6" s="36">
        <v>5621.8429232103999</v>
      </c>
      <c r="DI6" s="30">
        <f t="shared" si="44"/>
        <v>-3.2342808188875981E-5</v>
      </c>
      <c r="DJ6" s="30">
        <f t="shared" si="45"/>
        <v>-3.2330332591279574E-5</v>
      </c>
      <c r="DK6" s="30">
        <f t="shared" si="46"/>
        <v>-3.2330333121857211E-5</v>
      </c>
      <c r="DL6" s="30">
        <f t="shared" si="47"/>
        <v>-3.2330333121834903E-5</v>
      </c>
      <c r="DN6" s="36">
        <v>4.3857899999999997E-6</v>
      </c>
      <c r="DO6" s="36">
        <v>2.8883507262800001</v>
      </c>
      <c r="DP6" s="36">
        <v>2281.2304965106</v>
      </c>
      <c r="DQ6" s="30">
        <f t="shared" si="48"/>
        <v>-4.1415232170275564E-6</v>
      </c>
      <c r="DR6" s="30">
        <f t="shared" si="49"/>
        <v>-4.1414149786856111E-6</v>
      </c>
      <c r="DS6" s="30">
        <f t="shared" si="50"/>
        <v>-4.1414149832891962E-6</v>
      </c>
      <c r="DT6" s="30">
        <f t="shared" si="51"/>
        <v>-4.1414149832890005E-6</v>
      </c>
      <c r="DV6" s="36">
        <v>5.2396000000000004E-7</v>
      </c>
      <c r="DW6" s="36">
        <v>3.1415926535900001</v>
      </c>
      <c r="DX6" s="36">
        <v>0</v>
      </c>
      <c r="DY6" s="30">
        <f t="shared" si="52"/>
        <v>-5.2396000000000004E-7</v>
      </c>
      <c r="DZ6" s="30">
        <f t="shared" si="53"/>
        <v>-5.2396000000000004E-7</v>
      </c>
      <c r="EA6" s="30">
        <f t="shared" si="54"/>
        <v>-5.2396000000000004E-7</v>
      </c>
      <c r="EB6" s="30">
        <f t="shared" si="55"/>
        <v>-5.2396000000000004E-7</v>
      </c>
      <c r="ED6" s="36">
        <v>4.6929999999999997E-8</v>
      </c>
      <c r="EE6" s="36">
        <v>3.1415926535900001</v>
      </c>
      <c r="EF6" s="36">
        <v>0</v>
      </c>
      <c r="EG6" s="30">
        <f t="shared" si="56"/>
        <v>-4.6929999999999997E-8</v>
      </c>
      <c r="EH6" s="30">
        <f t="shared" si="57"/>
        <v>-4.6929999999999997E-8</v>
      </c>
      <c r="EI6" s="30">
        <f t="shared" si="58"/>
        <v>-4.6929999999999997E-8</v>
      </c>
      <c r="EJ6" s="30">
        <f t="shared" si="59"/>
        <v>-4.6929999999999997E-8</v>
      </c>
      <c r="EL6" s="36">
        <v>3.3900000000000001E-9</v>
      </c>
      <c r="EM6" s="36">
        <v>5.20684967613</v>
      </c>
      <c r="EN6" s="36">
        <v>16703.062133498999</v>
      </c>
      <c r="EO6" s="30">
        <f t="shared" si="60"/>
        <v>2.8720205243167434E-9</v>
      </c>
      <c r="EP6" s="30">
        <f t="shared" si="61"/>
        <v>2.8730089552892843E-9</v>
      </c>
      <c r="EQ6" s="30">
        <f t="shared" si="62"/>
        <v>2.8730089132723493E-9</v>
      </c>
      <c r="ER6" s="30">
        <f t="shared" si="63"/>
        <v>2.8730089132741137E-9</v>
      </c>
      <c r="ET6" s="36">
        <v>2.7E-10</v>
      </c>
      <c r="EU6" s="36">
        <v>3.69380877066</v>
      </c>
      <c r="EV6" s="36">
        <v>16703.062133498999</v>
      </c>
      <c r="EW6" s="30">
        <f t="shared" si="64"/>
        <v>1.5640716095812033E-10</v>
      </c>
      <c r="EX6" s="30">
        <f t="shared" si="65"/>
        <v>1.56286297381007E-10</v>
      </c>
      <c r="EY6" s="30">
        <f t="shared" si="66"/>
        <v>1.5628630252201661E-10</v>
      </c>
      <c r="EZ6" s="30">
        <f t="shared" si="67"/>
        <v>1.5628630252180071E-10</v>
      </c>
    </row>
    <row r="7" spans="1:156" s="30" customFormat="1" ht="15">
      <c r="G7" s="2"/>
      <c r="H7" s="121" t="s">
        <v>544</v>
      </c>
      <c r="I7" s="122">
        <v>4.68</v>
      </c>
      <c r="J7" s="77" t="s">
        <v>543</v>
      </c>
      <c r="N7" s="36">
        <v>1.2315897E-4</v>
      </c>
      <c r="O7" s="36">
        <v>0.84956081238000003</v>
      </c>
      <c r="P7" s="36">
        <v>2810.9214616052</v>
      </c>
      <c r="Q7" s="30">
        <f t="shared" si="0"/>
        <v>-6.9401612224677308E-5</v>
      </c>
      <c r="R7" s="30">
        <f t="shared" si="1"/>
        <v>-6.9411013020059426E-5</v>
      </c>
      <c r="S7" s="30">
        <f t="shared" si="2"/>
        <v>-6.9411012620281071E-5</v>
      </c>
      <c r="T7" s="30">
        <f t="shared" si="3"/>
        <v>-6.941101262029789E-5</v>
      </c>
      <c r="V7" s="36">
        <v>8.41551E-6</v>
      </c>
      <c r="W7" s="36">
        <v>4.4585825676499997</v>
      </c>
      <c r="X7" s="36">
        <v>2281.2304965106</v>
      </c>
      <c r="Y7" s="30">
        <f t="shared" si="4"/>
        <v>-2.7737912550978337E-6</v>
      </c>
      <c r="Z7" s="30">
        <f t="shared" si="5"/>
        <v>-2.7743870511294163E-6</v>
      </c>
      <c r="AA7" s="30">
        <f t="shared" si="6"/>
        <v>-2.7743870257921261E-6</v>
      </c>
      <c r="AB7" s="30">
        <f t="shared" si="7"/>
        <v>-2.7743870257931984E-6</v>
      </c>
      <c r="AD7" s="36">
        <v>1.2095700000000001E-6</v>
      </c>
      <c r="AE7" s="36">
        <v>0.54325292453999996</v>
      </c>
      <c r="AF7" s="36">
        <v>155.42039943419999</v>
      </c>
      <c r="AG7" s="30">
        <f t="shared" si="8"/>
        <v>1.1487411184898059E-6</v>
      </c>
      <c r="AH7" s="30">
        <f t="shared" si="9"/>
        <v>1.1487391834327549E-6</v>
      </c>
      <c r="AI7" s="30">
        <f t="shared" si="10"/>
        <v>1.1487391835150484E-6</v>
      </c>
      <c r="AJ7" s="30">
        <f t="shared" si="11"/>
        <v>1.1487391835150448E-6</v>
      </c>
      <c r="AL7" s="36">
        <v>8.0239999999999996E-8</v>
      </c>
      <c r="AM7" s="36">
        <v>1.9985875768700001</v>
      </c>
      <c r="AN7" s="36">
        <v>16703.062133498999</v>
      </c>
      <c r="AO7" s="30">
        <f t="shared" si="12"/>
        <v>-7.0668546196915218E-8</v>
      </c>
      <c r="AP7" s="30">
        <f t="shared" si="13"/>
        <v>-7.068940297005152E-8</v>
      </c>
      <c r="AQ7" s="30">
        <f t="shared" si="14"/>
        <v>-7.0689402083521334E-8</v>
      </c>
      <c r="AR7" s="30">
        <f t="shared" si="15"/>
        <v>-7.0689402083558551E-8</v>
      </c>
      <c r="AT7" s="36">
        <v>7.8700000000000003E-9</v>
      </c>
      <c r="AU7" s="36">
        <v>0.49340783377000003</v>
      </c>
      <c r="AV7" s="36">
        <v>16703.062133498999</v>
      </c>
      <c r="AW7" s="30">
        <f t="shared" si="16"/>
        <v>-4.1740584658422337E-9</v>
      </c>
      <c r="AX7" s="30">
        <f t="shared" si="17"/>
        <v>-4.1703945409970335E-9</v>
      </c>
      <c r="AY7" s="30">
        <f t="shared" si="18"/>
        <v>-4.1703946968407842E-9</v>
      </c>
      <c r="AZ7" s="30">
        <f t="shared" si="19"/>
        <v>-4.1703946968342404E-9</v>
      </c>
      <c r="BB7" s="36">
        <v>1.0000000000000001E-9</v>
      </c>
      <c r="BC7" s="36">
        <v>6.0908935606599997</v>
      </c>
      <c r="BD7" s="36">
        <v>242.72860397400001</v>
      </c>
      <c r="BE7" s="30">
        <f t="shared" si="20"/>
        <v>3.2672302675826445E-11</v>
      </c>
      <c r="BF7" s="30">
        <f t="shared" si="21"/>
        <v>3.2664327945346863E-11</v>
      </c>
      <c r="BG7" s="30">
        <f t="shared" si="22"/>
        <v>3.266432828449081E-11</v>
      </c>
      <c r="BH7" s="30">
        <f t="shared" si="23"/>
        <v>3.2664328284476606E-11</v>
      </c>
      <c r="BJ7" s="36">
        <v>4.4340100000000001E-6</v>
      </c>
      <c r="BK7" s="36">
        <v>5.0264262049099999</v>
      </c>
      <c r="BL7" s="36">
        <v>3344.1355450487999</v>
      </c>
      <c r="BM7" s="30">
        <f t="shared" si="24"/>
        <v>2.5827695108075619E-6</v>
      </c>
      <c r="BN7" s="30">
        <f t="shared" si="25"/>
        <v>2.5823732982504316E-6</v>
      </c>
      <c r="BO7" s="30">
        <f t="shared" si="26"/>
        <v>2.5823733151009658E-6</v>
      </c>
      <c r="BP7" s="30">
        <f t="shared" si="27"/>
        <v>2.5823733151002492E-6</v>
      </c>
      <c r="BR7" s="36">
        <v>7.8848000000000003E-7</v>
      </c>
      <c r="BS7" s="36">
        <v>3.7176829386499999</v>
      </c>
      <c r="BT7" s="36">
        <v>16703.062133498999</v>
      </c>
      <c r="BU7" s="30">
        <f t="shared" si="28"/>
        <v>4.7196778345769575E-7</v>
      </c>
      <c r="BV7" s="30">
        <f t="shared" si="29"/>
        <v>4.7162091105553112E-7</v>
      </c>
      <c r="BW7" s="30">
        <f t="shared" si="30"/>
        <v>4.7162092581011867E-7</v>
      </c>
      <c r="BX7" s="30">
        <f t="shared" si="31"/>
        <v>4.7162092580949907E-7</v>
      </c>
      <c r="BZ7" s="36">
        <v>7.9850000000000004E-8</v>
      </c>
      <c r="CA7" s="36">
        <v>2.2489286661099999</v>
      </c>
      <c r="CB7" s="36">
        <v>16703.062133498999</v>
      </c>
      <c r="CC7" s="30">
        <f t="shared" si="32"/>
        <v>-5.8763396711943992E-8</v>
      </c>
      <c r="CD7" s="30">
        <f t="shared" si="33"/>
        <v>-5.879307229794755E-8</v>
      </c>
      <c r="CE7" s="30">
        <f t="shared" si="34"/>
        <v>-5.8793071036300353E-8</v>
      </c>
      <c r="CF7" s="30">
        <f t="shared" si="35"/>
        <v>-5.8793071036353346E-8</v>
      </c>
      <c r="CH7" s="36">
        <v>6.17E-9</v>
      </c>
      <c r="CI7" s="36">
        <v>1.14471772765</v>
      </c>
      <c r="CJ7" s="36">
        <v>3496.0328261340001</v>
      </c>
      <c r="CK7" s="30">
        <f t="shared" si="36"/>
        <v>5.0562933265307212E-9</v>
      </c>
      <c r="CL7" s="30">
        <f t="shared" si="37"/>
        <v>5.0566996485346152E-9</v>
      </c>
      <c r="CM7" s="30">
        <f t="shared" si="38"/>
        <v>5.0566996312562267E-9</v>
      </c>
      <c r="CN7" s="30">
        <f t="shared" si="39"/>
        <v>5.0566996312569555E-9</v>
      </c>
      <c r="CP7" s="36">
        <v>2.1999999999999999E-10</v>
      </c>
      <c r="CQ7" s="36">
        <v>4.09971603267</v>
      </c>
      <c r="CR7" s="36">
        <v>3097.8838227257902</v>
      </c>
      <c r="CS7" s="30">
        <f t="shared" si="40"/>
        <v>1.9196551015066965E-10</v>
      </c>
      <c r="CT7" s="30">
        <f t="shared" si="41"/>
        <v>1.9195456533868968E-10</v>
      </c>
      <c r="CU7" s="30">
        <f t="shared" si="42"/>
        <v>1.9195456580418619E-10</v>
      </c>
      <c r="CV7" s="30">
        <f t="shared" si="43"/>
        <v>1.9195456580416634E-10</v>
      </c>
      <c r="CX7" s="36"/>
      <c r="CY7" s="36"/>
      <c r="CZ7" s="36"/>
      <c r="DF7" s="36">
        <v>5.5231929999999998E-5</v>
      </c>
      <c r="DG7" s="36">
        <v>1.3643631888000001</v>
      </c>
      <c r="DH7" s="36">
        <v>2281.2304965106</v>
      </c>
      <c r="DI7" s="30">
        <f t="shared" si="44"/>
        <v>1.5714897189218249E-5</v>
      </c>
      <c r="DJ7" s="30">
        <f t="shared" si="45"/>
        <v>1.571886773229304E-5</v>
      </c>
      <c r="DK7" s="30">
        <f t="shared" si="46"/>
        <v>1.5718867563438272E-5</v>
      </c>
      <c r="DL7" s="30">
        <f t="shared" si="47"/>
        <v>1.5718867563445421E-5</v>
      </c>
      <c r="DN7" s="36">
        <v>3.9569799999999998E-6</v>
      </c>
      <c r="DO7" s="36">
        <v>3.4232461129099998</v>
      </c>
      <c r="DP7" s="36">
        <v>3344.1355450487999</v>
      </c>
      <c r="DQ7" s="30">
        <f t="shared" si="48"/>
        <v>-3.2893233008283133E-6</v>
      </c>
      <c r="DR7" s="30">
        <f t="shared" si="49"/>
        <v>-3.2895650750284619E-6</v>
      </c>
      <c r="DS7" s="30">
        <f t="shared" si="50"/>
        <v>-3.2895650647472907E-6</v>
      </c>
      <c r="DT7" s="30">
        <f t="shared" si="51"/>
        <v>-3.2895650647477282E-6</v>
      </c>
      <c r="DV7" s="36">
        <v>2.6616E-7</v>
      </c>
      <c r="DW7" s="36">
        <v>1.9166561576200001</v>
      </c>
      <c r="DX7" s="36">
        <v>16703.062133498999</v>
      </c>
      <c r="DY7" s="30">
        <f t="shared" si="52"/>
        <v>-2.43941896864106E-7</v>
      </c>
      <c r="DZ7" s="30">
        <f t="shared" si="53"/>
        <v>-2.4400031284453921E-7</v>
      </c>
      <c r="EA7" s="30">
        <f t="shared" si="54"/>
        <v>-2.4400031036182635E-7</v>
      </c>
      <c r="EB7" s="30">
        <f t="shared" si="55"/>
        <v>-2.4400031036193059E-7</v>
      </c>
      <c r="ED7" s="36">
        <v>2.8690000000000001E-8</v>
      </c>
      <c r="EE7" s="36">
        <v>0.44711842696999998</v>
      </c>
      <c r="EF7" s="36">
        <v>3344.1355450487999</v>
      </c>
      <c r="EG7" s="30">
        <f t="shared" si="56"/>
        <v>2.0896652086440599E-8</v>
      </c>
      <c r="EH7" s="30">
        <f t="shared" si="57"/>
        <v>2.0898812962437438E-8</v>
      </c>
      <c r="EI7" s="30">
        <f t="shared" si="58"/>
        <v>2.0898812870546473E-8</v>
      </c>
      <c r="EJ7" s="30">
        <f t="shared" si="59"/>
        <v>2.0898812870550384E-8</v>
      </c>
      <c r="EL7" s="36">
        <v>1.51E-9</v>
      </c>
      <c r="EM7" s="36">
        <v>5.1647293164799999</v>
      </c>
      <c r="EN7" s="36">
        <v>3344.1355450487999</v>
      </c>
      <c r="EO7" s="30">
        <f t="shared" si="60"/>
        <v>1.0403727648016144E-9</v>
      </c>
      <c r="EP7" s="30">
        <f t="shared" si="61"/>
        <v>1.0402524519681968E-9</v>
      </c>
      <c r="EQ7" s="30">
        <f t="shared" si="62"/>
        <v>1.0402524570850503E-9</v>
      </c>
      <c r="ER7" s="30">
        <f t="shared" si="63"/>
        <v>1.0402524570848325E-9</v>
      </c>
      <c r="ET7" s="36">
        <v>1.2999999999999999E-10</v>
      </c>
      <c r="EU7" s="36">
        <v>3.7200580720600001</v>
      </c>
      <c r="EV7" s="36">
        <v>3496.0328261340001</v>
      </c>
      <c r="EW7" s="30">
        <f t="shared" si="64"/>
        <v>-1.2987411079730912E-10</v>
      </c>
      <c r="EX7" s="30">
        <f t="shared" si="65"/>
        <v>-1.2987476726169322E-10</v>
      </c>
      <c r="EY7" s="30">
        <f t="shared" si="66"/>
        <v>-1.2987476723381199E-10</v>
      </c>
      <c r="EZ7" s="30">
        <f t="shared" si="67"/>
        <v>-1.2987476723381318E-10</v>
      </c>
    </row>
    <row r="8" spans="1:156" s="30" customFormat="1" ht="12.75">
      <c r="A8" s="38" t="s">
        <v>124</v>
      </c>
      <c r="B8" s="38" t="s">
        <v>196</v>
      </c>
      <c r="D8" s="30" t="s">
        <v>197</v>
      </c>
      <c r="E8" s="30" t="s">
        <v>198</v>
      </c>
      <c r="F8" s="30" t="s">
        <v>199</v>
      </c>
      <c r="G8" s="2"/>
      <c r="N8" s="36">
        <v>8.9267719999999994E-5</v>
      </c>
      <c r="O8" s="36">
        <v>4.1569784593900003</v>
      </c>
      <c r="P8" s="36">
        <v>1.72536522E-2</v>
      </c>
      <c r="Q8" s="30">
        <f t="shared" si="0"/>
        <v>-4.7077424545315532E-5</v>
      </c>
      <c r="R8" s="30">
        <f t="shared" si="1"/>
        <v>-4.7077424588331951E-5</v>
      </c>
      <c r="S8" s="30">
        <f t="shared" si="2"/>
        <v>-4.7077424588330061E-5</v>
      </c>
      <c r="T8" s="30">
        <f t="shared" si="3"/>
        <v>-4.7077424588330061E-5</v>
      </c>
      <c r="V8" s="36">
        <v>5.3756599999999998E-6</v>
      </c>
      <c r="W8" s="36">
        <v>5.0158972749200004</v>
      </c>
      <c r="X8" s="36">
        <v>398.14900340819997</v>
      </c>
      <c r="Y8" s="30">
        <f t="shared" si="4"/>
        <v>-5.0798934338531448E-6</v>
      </c>
      <c r="Z8" s="30">
        <f t="shared" si="5"/>
        <v>-5.0798704179077373E-6</v>
      </c>
      <c r="AA8" s="30">
        <f t="shared" si="6"/>
        <v>-5.0798704188865635E-6</v>
      </c>
      <c r="AB8" s="30">
        <f t="shared" si="7"/>
        <v>-5.0798704188865219E-6</v>
      </c>
      <c r="AD8" s="36">
        <v>6.1516999999999997E-7</v>
      </c>
      <c r="AE8" s="36">
        <v>3.4852942737100001</v>
      </c>
      <c r="AF8" s="36">
        <v>16703.062133498999</v>
      </c>
      <c r="AG8" s="30">
        <f t="shared" si="8"/>
        <v>2.4483879377131776E-7</v>
      </c>
      <c r="AH8" s="30">
        <f t="shared" si="9"/>
        <v>2.4452889395247138E-7</v>
      </c>
      <c r="AI8" s="30">
        <f t="shared" si="10"/>
        <v>2.4452890713325722E-7</v>
      </c>
      <c r="AJ8" s="30">
        <f t="shared" si="11"/>
        <v>2.4452890713270374E-7</v>
      </c>
      <c r="AL8" s="36">
        <v>1.0454E-7</v>
      </c>
      <c r="AM8" s="36">
        <v>1.5800690638499999</v>
      </c>
      <c r="AN8" s="36">
        <v>3.5231183490000002</v>
      </c>
      <c r="AO8" s="30">
        <f t="shared" si="12"/>
        <v>1.0727131351987834E-9</v>
      </c>
      <c r="AP8" s="30">
        <f t="shared" si="13"/>
        <v>1.0727252415644169E-9</v>
      </c>
      <c r="AQ8" s="30">
        <f t="shared" si="14"/>
        <v>1.0727252410495433E-9</v>
      </c>
      <c r="AR8" s="30">
        <f t="shared" si="15"/>
        <v>1.0727252410495664E-9</v>
      </c>
      <c r="AT8" s="36">
        <v>7.7599999999999997E-9</v>
      </c>
      <c r="AU8" s="36">
        <v>1.3173453159399999</v>
      </c>
      <c r="AV8" s="36">
        <v>242.72860397400001</v>
      </c>
      <c r="AW8" s="30">
        <f t="shared" si="16"/>
        <v>7.7568528511141509E-9</v>
      </c>
      <c r="AX8" s="30">
        <f t="shared" si="17"/>
        <v>7.7568510876397496E-9</v>
      </c>
      <c r="AY8" s="30">
        <f t="shared" si="18"/>
        <v>7.756851087714755E-9</v>
      </c>
      <c r="AZ8" s="30">
        <f t="shared" si="19"/>
        <v>7.7568510877147517E-9</v>
      </c>
      <c r="BB8" s="36">
        <v>6.9E-10</v>
      </c>
      <c r="BC8" s="36">
        <v>5.1901748353699997</v>
      </c>
      <c r="BD8" s="36">
        <v>16703.062133498999</v>
      </c>
      <c r="BE8" s="30">
        <f t="shared" si="20"/>
        <v>5.9060157851987942E-10</v>
      </c>
      <c r="BF8" s="30">
        <f t="shared" si="21"/>
        <v>5.9079738287459705E-10</v>
      </c>
      <c r="BG8" s="30">
        <f t="shared" si="22"/>
        <v>5.907973745513436E-10</v>
      </c>
      <c r="BH8" s="30">
        <f t="shared" si="23"/>
        <v>5.9079737455169309E-10</v>
      </c>
      <c r="BJ8" s="36">
        <v>3.9910899999999999E-6</v>
      </c>
      <c r="BK8" s="36">
        <v>5.130568147</v>
      </c>
      <c r="BL8" s="36">
        <v>16703.062133498999</v>
      </c>
      <c r="BM8" s="30">
        <f t="shared" si="24"/>
        <v>3.5330192873604753E-6</v>
      </c>
      <c r="BN8" s="30">
        <f t="shared" si="25"/>
        <v>3.5340380895083133E-6</v>
      </c>
      <c r="BO8" s="30">
        <f t="shared" si="26"/>
        <v>3.5340380462040101E-6</v>
      </c>
      <c r="BP8" s="30">
        <f t="shared" si="27"/>
        <v>3.5340380462058287E-6</v>
      </c>
      <c r="BR8" s="36">
        <v>2.6170999999999998E-7</v>
      </c>
      <c r="BS8" s="36">
        <v>2.48293558065</v>
      </c>
      <c r="BT8" s="36">
        <v>2281.2304965106</v>
      </c>
      <c r="BU8" s="30">
        <f t="shared" si="28"/>
        <v>-1.9313476953273213E-7</v>
      </c>
      <c r="BV8" s="30">
        <f t="shared" si="29"/>
        <v>-1.9312152522877976E-7</v>
      </c>
      <c r="BW8" s="30">
        <f t="shared" si="30"/>
        <v>-1.9312152579204791E-7</v>
      </c>
      <c r="BX8" s="30">
        <f t="shared" si="31"/>
        <v>-1.9312152579202408E-7</v>
      </c>
      <c r="BZ8" s="36">
        <v>2.96E-8</v>
      </c>
      <c r="CA8" s="36">
        <v>5.8942582580799998</v>
      </c>
      <c r="CB8" s="36">
        <v>3496.0328261340001</v>
      </c>
      <c r="CC8" s="30">
        <f t="shared" si="32"/>
        <v>1.7852568582726671E-8</v>
      </c>
      <c r="CD8" s="30">
        <f t="shared" si="33"/>
        <v>1.7849855127779639E-8</v>
      </c>
      <c r="CE8" s="30">
        <f t="shared" si="34"/>
        <v>1.7849855243180765E-8</v>
      </c>
      <c r="CF8" s="30">
        <f t="shared" si="35"/>
        <v>1.7849855243175901E-8</v>
      </c>
      <c r="CH8" s="36">
        <v>4.7900000000000002E-9</v>
      </c>
      <c r="CI8" s="36">
        <v>0.70504966293000004</v>
      </c>
      <c r="CJ8" s="36">
        <v>16703.062133498999</v>
      </c>
      <c r="CK8" s="30">
        <f t="shared" si="36"/>
        <v>-3.3368451790077618E-9</v>
      </c>
      <c r="CL8" s="30">
        <f t="shared" si="37"/>
        <v>-3.3349578149090247E-9</v>
      </c>
      <c r="CM8" s="30">
        <f t="shared" si="38"/>
        <v>-3.3349578951949984E-9</v>
      </c>
      <c r="CN8" s="30">
        <f t="shared" si="39"/>
        <v>-3.3349578951916268E-9</v>
      </c>
      <c r="CP8" s="36">
        <v>2.3000000000000001E-10</v>
      </c>
      <c r="CQ8" s="36">
        <v>1.7242234213000001</v>
      </c>
      <c r="CR8" s="36">
        <v>3185.1920272655998</v>
      </c>
      <c r="CS8" s="30">
        <f t="shared" si="40"/>
        <v>-2.2402984792524504E-10</v>
      </c>
      <c r="CT8" s="30">
        <f t="shared" si="41"/>
        <v>-2.2402439543039167E-10</v>
      </c>
      <c r="CU8" s="30">
        <f t="shared" si="42"/>
        <v>-2.2402439566232404E-10</v>
      </c>
      <c r="CV8" s="30">
        <f t="shared" si="43"/>
        <v>-2.2402439566231421E-10</v>
      </c>
      <c r="CX8" s="36"/>
      <c r="CY8" s="36"/>
      <c r="CZ8" s="36"/>
      <c r="DF8" s="36">
        <v>3.8251599999999998E-5</v>
      </c>
      <c r="DG8" s="36">
        <v>4.4940718240799997</v>
      </c>
      <c r="DH8" s="36">
        <v>13362.4497067992</v>
      </c>
      <c r="DI8" s="30">
        <f t="shared" si="44"/>
        <v>3.3929548201013975E-5</v>
      </c>
      <c r="DJ8" s="30">
        <f t="shared" si="45"/>
        <v>3.3921786568832219E-5</v>
      </c>
      <c r="DK8" s="30">
        <f t="shared" si="46"/>
        <v>3.3921786899053136E-5</v>
      </c>
      <c r="DL8" s="30">
        <f t="shared" si="47"/>
        <v>3.3921786899039069E-5</v>
      </c>
      <c r="DN8" s="36">
        <v>1.8257200000000001E-6</v>
      </c>
      <c r="DO8" s="36">
        <v>1.5842864400100001</v>
      </c>
      <c r="DP8" s="36">
        <v>2544.3144198834002</v>
      </c>
      <c r="DQ8" s="30">
        <f t="shared" si="48"/>
        <v>1.8239913217064469E-6</v>
      </c>
      <c r="DR8" s="30">
        <f t="shared" si="49"/>
        <v>1.8239979586297415E-6</v>
      </c>
      <c r="DS8" s="30">
        <f t="shared" si="50"/>
        <v>1.8239979583477619E-6</v>
      </c>
      <c r="DT8" s="30">
        <f t="shared" si="51"/>
        <v>1.8239979583477738E-6</v>
      </c>
      <c r="DV8" s="36">
        <v>1.7825E-7</v>
      </c>
      <c r="DW8" s="36">
        <v>4.4349950533299998</v>
      </c>
      <c r="DX8" s="36">
        <v>2281.2304965106</v>
      </c>
      <c r="DY8" s="30">
        <f t="shared" si="52"/>
        <v>-6.2704842540708922E-8</v>
      </c>
      <c r="DZ8" s="30">
        <f t="shared" si="53"/>
        <v>-6.2717354740667095E-8</v>
      </c>
      <c r="EA8" s="30">
        <f t="shared" si="54"/>
        <v>-6.2717354208563975E-8</v>
      </c>
      <c r="EB8" s="30">
        <f t="shared" si="55"/>
        <v>-6.2717354208586514E-8</v>
      </c>
      <c r="ED8" s="36">
        <v>2.428E-8</v>
      </c>
      <c r="EE8" s="36">
        <v>3.0211552795699999</v>
      </c>
      <c r="EF8" s="36">
        <v>3185.1920272655998</v>
      </c>
      <c r="EG8" s="30">
        <f t="shared" si="56"/>
        <v>-1.1687459750781915E-8</v>
      </c>
      <c r="EH8" s="30">
        <f t="shared" si="57"/>
        <v>-1.1689687988972192E-8</v>
      </c>
      <c r="EI8" s="30">
        <f t="shared" si="58"/>
        <v>-1.1689687894213856E-8</v>
      </c>
      <c r="EJ8" s="30">
        <f t="shared" si="59"/>
        <v>-1.1689687894217864E-8</v>
      </c>
      <c r="EL8" s="36">
        <v>1.25E-9</v>
      </c>
      <c r="EM8" s="36">
        <v>2.19233532803</v>
      </c>
      <c r="EN8" s="36">
        <v>3496.0328261340001</v>
      </c>
      <c r="EO8" s="30">
        <f t="shared" si="60"/>
        <v>-1.0871962803425543E-10</v>
      </c>
      <c r="EP8" s="30">
        <f t="shared" si="61"/>
        <v>-1.0857651944457417E-10</v>
      </c>
      <c r="EQ8" s="30">
        <f t="shared" si="62"/>
        <v>-1.0857652553063732E-10</v>
      </c>
      <c r="ER8" s="30">
        <f t="shared" si="63"/>
        <v>-1.0857652553038073E-10</v>
      </c>
      <c r="ET8" s="36">
        <v>1.2E-10</v>
      </c>
      <c r="EU8" s="36">
        <v>4.8817900268900001</v>
      </c>
      <c r="EV8" s="36">
        <v>3583.3410306738001</v>
      </c>
      <c r="EW8" s="30">
        <f t="shared" si="64"/>
        <v>-9.0085420328995193E-11</v>
      </c>
      <c r="EX8" s="30">
        <f t="shared" si="65"/>
        <v>-9.0094757717035629E-11</v>
      </c>
      <c r="EY8" s="30">
        <f t="shared" si="66"/>
        <v>-9.0094757319967893E-11</v>
      </c>
      <c r="EZ8" s="30">
        <f t="shared" si="67"/>
        <v>-9.0094757319984786E-11</v>
      </c>
    </row>
    <row r="9" spans="1:156" s="30" customFormat="1" ht="15">
      <c r="A9" s="177">
        <f>Ear_L_Deg</f>
        <v>264.97000229851483</v>
      </c>
      <c r="B9" s="177">
        <f>Ear_R_AU</f>
        <v>1.0158699707851773</v>
      </c>
      <c r="C9" s="177"/>
      <c r="D9" s="177">
        <f>x_AU</f>
        <v>-8.9068733282363602E-2</v>
      </c>
      <c r="E9" s="177">
        <f>y_AU</f>
        <v>-1.0119577848327264</v>
      </c>
      <c r="F9" s="177">
        <f>z_AU</f>
        <v>3.3157071766230258E-6</v>
      </c>
      <c r="J9" s="31"/>
      <c r="N9" s="36">
        <v>8.7156879999999998E-5</v>
      </c>
      <c r="O9" s="36">
        <v>6.1100515979200001</v>
      </c>
      <c r="P9" s="36">
        <v>13362.4497067992</v>
      </c>
      <c r="Q9" s="30">
        <f t="shared" si="0"/>
        <v>3.6711750250398606E-5</v>
      </c>
      <c r="R9" s="30">
        <f t="shared" si="1"/>
        <v>3.6746468592834291E-5</v>
      </c>
      <c r="S9" s="30">
        <f t="shared" si="2"/>
        <v>3.674646711650548E-5</v>
      </c>
      <c r="T9" s="30">
        <f t="shared" si="3"/>
        <v>3.674646711656837E-5</v>
      </c>
      <c r="V9" s="36">
        <v>5.21041E-6</v>
      </c>
      <c r="W9" s="36">
        <v>4.9942267817500001</v>
      </c>
      <c r="X9" s="36">
        <v>3344.1355450487999</v>
      </c>
      <c r="Y9" s="30">
        <f t="shared" si="4"/>
        <v>2.8970941077428751E-6</v>
      </c>
      <c r="Z9" s="30">
        <f t="shared" si="5"/>
        <v>2.8966180190990459E-6</v>
      </c>
      <c r="AA9" s="30">
        <f t="shared" si="6"/>
        <v>2.896618039346579E-6</v>
      </c>
      <c r="AB9" s="30">
        <f t="shared" si="7"/>
        <v>2.8966180393457176E-6</v>
      </c>
      <c r="AD9" s="36">
        <v>5.3638000000000004E-7</v>
      </c>
      <c r="AE9" s="36">
        <v>3.5419112146099998</v>
      </c>
      <c r="AF9" s="36">
        <v>3344.1355450487999</v>
      </c>
      <c r="AG9" s="30">
        <f t="shared" si="8"/>
        <v>-4.0744387277264664E-7</v>
      </c>
      <c r="AH9" s="30">
        <f t="shared" si="9"/>
        <v>-4.0748221838724943E-7</v>
      </c>
      <c r="AI9" s="30">
        <f t="shared" si="10"/>
        <v>-4.0748221675661672E-7</v>
      </c>
      <c r="AJ9" s="30">
        <f t="shared" si="11"/>
        <v>-4.0748221675668607E-7</v>
      </c>
      <c r="AL9" s="36">
        <v>4.9000000000000002E-8</v>
      </c>
      <c r="AM9" s="36">
        <v>2.8245245796599998</v>
      </c>
      <c r="AN9" s="36">
        <v>242.72860397400001</v>
      </c>
      <c r="AO9" s="30">
        <f t="shared" si="12"/>
        <v>4.5064352787617827E-9</v>
      </c>
      <c r="AP9" s="30">
        <f t="shared" si="13"/>
        <v>4.5068245921433184E-9</v>
      </c>
      <c r="AQ9" s="30">
        <f t="shared" si="14"/>
        <v>4.5068245755868592E-9</v>
      </c>
      <c r="AR9" s="30">
        <f t="shared" si="15"/>
        <v>4.5068245755875532E-9</v>
      </c>
      <c r="AT9" s="36">
        <v>4.9399999999999999E-9</v>
      </c>
      <c r="AU9" s="36">
        <v>3.0635621449800001</v>
      </c>
      <c r="AV9" s="36">
        <v>3185.1920272655998</v>
      </c>
      <c r="AW9" s="30">
        <f t="shared" si="16"/>
        <v>-2.1922209717031968E-9</v>
      </c>
      <c r="AX9" s="30">
        <f t="shared" si="17"/>
        <v>-2.1926844768713296E-9</v>
      </c>
      <c r="AY9" s="30">
        <f t="shared" si="18"/>
        <v>-2.192684457160195E-9</v>
      </c>
      <c r="AZ9" s="30">
        <f t="shared" si="19"/>
        <v>-2.1926844571610288E-9</v>
      </c>
      <c r="BB9" s="36">
        <v>6.3999999999999996E-10</v>
      </c>
      <c r="BC9" s="36">
        <v>1.5578305557100001</v>
      </c>
      <c r="BD9" s="36">
        <v>3185.1920272655998</v>
      </c>
      <c r="BE9" s="30">
        <f t="shared" si="20"/>
        <v>-5.9078283104219204E-10</v>
      </c>
      <c r="BF9" s="30">
        <f t="shared" si="21"/>
        <v>-5.9075705797276661E-10</v>
      </c>
      <c r="BG9" s="30">
        <f t="shared" si="22"/>
        <v>-5.9075705906896466E-10</v>
      </c>
      <c r="BH9" s="30">
        <f t="shared" si="23"/>
        <v>-5.9075705906891823E-10</v>
      </c>
      <c r="BJ9" s="36">
        <v>2.9250599999999999E-6</v>
      </c>
      <c r="BK9" s="36">
        <v>3.7929064459499999</v>
      </c>
      <c r="BL9" s="36">
        <v>2281.2304965106</v>
      </c>
      <c r="BM9" s="30">
        <f t="shared" si="24"/>
        <v>-2.4638170224480624E-6</v>
      </c>
      <c r="BN9" s="30">
        <f t="shared" si="25"/>
        <v>-2.4639352407354772E-6</v>
      </c>
      <c r="BO9" s="30">
        <f t="shared" si="26"/>
        <v>-2.4639352357082625E-6</v>
      </c>
      <c r="BP9" s="30">
        <f t="shared" si="27"/>
        <v>-2.4639352357084751E-6</v>
      </c>
      <c r="BR9" s="36">
        <v>3.2707999999999999E-7</v>
      </c>
      <c r="BS9" s="36">
        <v>3.4580372368200001</v>
      </c>
      <c r="BT9" s="36">
        <v>5621.8429232103999</v>
      </c>
      <c r="BU9" s="30">
        <f t="shared" si="28"/>
        <v>-2.7683268577392556E-7</v>
      </c>
      <c r="BV9" s="30">
        <f t="shared" si="29"/>
        <v>-2.7686487313365052E-7</v>
      </c>
      <c r="BW9" s="30">
        <f t="shared" si="30"/>
        <v>-2.7686487176500828E-7</v>
      </c>
      <c r="BX9" s="30">
        <f t="shared" si="31"/>
        <v>-2.7686487176506588E-7</v>
      </c>
      <c r="BZ9" s="36">
        <v>2.4450000000000001E-8</v>
      </c>
      <c r="CA9" s="36">
        <v>5.1877052527399998</v>
      </c>
      <c r="CB9" s="36">
        <v>5621.8429232103999</v>
      </c>
      <c r="CC9" s="30">
        <f t="shared" si="32"/>
        <v>1.6131591820208741E-8</v>
      </c>
      <c r="CD9" s="30">
        <f t="shared" si="33"/>
        <v>1.6128196149936095E-8</v>
      </c>
      <c r="CE9" s="30">
        <f t="shared" si="34"/>
        <v>1.6128196294356678E-8</v>
      </c>
      <c r="CF9" s="30">
        <f t="shared" si="35"/>
        <v>1.612819629435061E-8</v>
      </c>
      <c r="CH9" s="36">
        <v>1.85E-9</v>
      </c>
      <c r="CI9" s="36">
        <v>3.2877856202900002</v>
      </c>
      <c r="CJ9" s="36">
        <v>3185.1920272655998</v>
      </c>
      <c r="CK9" s="30">
        <f t="shared" si="36"/>
        <v>-4.317977905839715E-10</v>
      </c>
      <c r="CL9" s="30">
        <f t="shared" si="37"/>
        <v>-4.3198614020107814E-10</v>
      </c>
      <c r="CM9" s="30">
        <f t="shared" si="38"/>
        <v>-4.3198613219116918E-10</v>
      </c>
      <c r="CN9" s="30">
        <f t="shared" si="39"/>
        <v>-4.3198613219150791E-10</v>
      </c>
      <c r="CP9" s="36">
        <v>1.2999999999999999E-10</v>
      </c>
      <c r="CQ9" s="36">
        <v>5.4170477911199999</v>
      </c>
      <c r="CR9" s="36">
        <v>16703.062133498999</v>
      </c>
      <c r="CS9" s="30">
        <f t="shared" si="40"/>
        <v>9.3301694966142677E-11</v>
      </c>
      <c r="CT9" s="30">
        <f t="shared" si="41"/>
        <v>9.3351384978998153E-11</v>
      </c>
      <c r="CU9" s="30">
        <f t="shared" si="42"/>
        <v>9.3351382866411917E-11</v>
      </c>
      <c r="CV9" s="30">
        <f t="shared" si="43"/>
        <v>9.3351382866500645E-11</v>
      </c>
      <c r="CX9" s="36"/>
      <c r="CY9" s="36"/>
      <c r="CZ9" s="36"/>
      <c r="DF9" s="36">
        <v>2.306539E-5</v>
      </c>
      <c r="DG9" s="36">
        <v>9.0817424930000001E-2</v>
      </c>
      <c r="DH9" s="36">
        <v>2544.3144198834002</v>
      </c>
      <c r="DI9" s="30">
        <f t="shared" si="44"/>
        <v>2.7806116745885027E-6</v>
      </c>
      <c r="DJ9" s="30">
        <f t="shared" si="45"/>
        <v>2.778696617500342E-6</v>
      </c>
      <c r="DK9" s="30">
        <f t="shared" si="46"/>
        <v>2.7786966989430694E-6</v>
      </c>
      <c r="DL9" s="30">
        <f t="shared" si="47"/>
        <v>2.7786966989396122E-6</v>
      </c>
      <c r="DN9" s="36">
        <v>1.3585E-6</v>
      </c>
      <c r="DO9" s="36">
        <v>3.38507017993</v>
      </c>
      <c r="DP9" s="36">
        <v>16703.062133498999</v>
      </c>
      <c r="DQ9" s="30">
        <f t="shared" si="48"/>
        <v>4.1327524357012121E-7</v>
      </c>
      <c r="DR9" s="30">
        <f t="shared" si="49"/>
        <v>4.1256463092634154E-7</v>
      </c>
      <c r="DS9" s="30">
        <f t="shared" si="50"/>
        <v>4.125646611494596E-7</v>
      </c>
      <c r="DT9" s="30">
        <f t="shared" si="51"/>
        <v>4.1256466114819038E-7</v>
      </c>
      <c r="DV9" s="36">
        <v>1.1713E-7</v>
      </c>
      <c r="DW9" s="36">
        <v>4.5251045372999998</v>
      </c>
      <c r="DX9" s="36">
        <v>3185.1920272655998</v>
      </c>
      <c r="DY9" s="30">
        <f t="shared" si="52"/>
        <v>9.8671577118037402E-8</v>
      </c>
      <c r="DZ9" s="30">
        <f t="shared" si="53"/>
        <v>9.8664968316813675E-8</v>
      </c>
      <c r="EA9" s="30">
        <f t="shared" si="54"/>
        <v>9.8664968597891461E-8</v>
      </c>
      <c r="EB9" s="30">
        <f t="shared" si="55"/>
        <v>9.8664968597879576E-8</v>
      </c>
      <c r="ED9" s="36">
        <v>6.8800000000000002E-9</v>
      </c>
      <c r="EE9" s="36">
        <v>0.80693359444000001</v>
      </c>
      <c r="EF9" s="36">
        <v>6684.7479717486003</v>
      </c>
      <c r="EG9" s="30">
        <f t="shared" si="56"/>
        <v>8.8385934713814925E-10</v>
      </c>
      <c r="EH9" s="30">
        <f t="shared" si="57"/>
        <v>8.8535861942076583E-10</v>
      </c>
      <c r="EI9" s="30">
        <f t="shared" si="58"/>
        <v>8.8535855566163551E-10</v>
      </c>
      <c r="EJ9" s="30">
        <f t="shared" si="59"/>
        <v>8.8535855566430193E-10</v>
      </c>
      <c r="EL9" s="36">
        <v>1.4800000000000001E-9</v>
      </c>
      <c r="EM9" s="36">
        <v>0</v>
      </c>
      <c r="EN9" s="36">
        <v>0</v>
      </c>
      <c r="EO9" s="30">
        <f t="shared" si="60"/>
        <v>1.4800000000000001E-9</v>
      </c>
      <c r="EP9" s="30">
        <f t="shared" si="61"/>
        <v>1.4800000000000001E-9</v>
      </c>
      <c r="EQ9" s="30">
        <f t="shared" si="62"/>
        <v>1.4800000000000001E-9</v>
      </c>
      <c r="ER9" s="30">
        <f t="shared" si="63"/>
        <v>1.4800000000000001E-9</v>
      </c>
      <c r="ET9" s="36">
        <v>1.2E-10</v>
      </c>
      <c r="EU9" s="36">
        <v>3.1415926535900001</v>
      </c>
      <c r="EV9" s="36">
        <v>0</v>
      </c>
      <c r="EW9" s="30">
        <f t="shared" si="64"/>
        <v>-1.2E-10</v>
      </c>
      <c r="EX9" s="30">
        <f t="shared" si="65"/>
        <v>-1.2E-10</v>
      </c>
      <c r="EY9" s="30">
        <f t="shared" si="66"/>
        <v>-1.2E-10</v>
      </c>
      <c r="EZ9" s="30">
        <f t="shared" si="67"/>
        <v>-1.2E-10</v>
      </c>
    </row>
    <row r="10" spans="1:156" s="16" customFormat="1" ht="12.75">
      <c r="A10" s="30"/>
      <c r="B10" s="30"/>
      <c r="C10" s="30"/>
      <c r="D10" s="30"/>
      <c r="E10" s="30"/>
      <c r="F10" s="30"/>
      <c r="K10" s="30"/>
      <c r="N10" s="41">
        <v>6.7975519999999995E-5</v>
      </c>
      <c r="O10" s="41">
        <v>0.36462243626000002</v>
      </c>
      <c r="P10" s="41">
        <v>398.14900340819997</v>
      </c>
      <c r="Q10" s="30">
        <f t="shared" si="0"/>
        <v>-1.8271851587150391E-5</v>
      </c>
      <c r="R10" s="30">
        <f t="shared" si="1"/>
        <v>-1.8272708504467423E-5</v>
      </c>
      <c r="S10" s="30">
        <f t="shared" si="2"/>
        <v>-1.8272708468025067E-5</v>
      </c>
      <c r="T10" s="30">
        <f t="shared" si="3"/>
        <v>-1.8272708468026609E-5</v>
      </c>
      <c r="V10" s="41">
        <v>4.3261400000000002E-6</v>
      </c>
      <c r="W10" s="41">
        <v>2.5606640286000002</v>
      </c>
      <c r="X10" s="41">
        <v>191.44826611159999</v>
      </c>
      <c r="Y10" s="30">
        <f t="shared" si="4"/>
        <v>3.0962159161623435E-7</v>
      </c>
      <c r="Z10" s="30">
        <f t="shared" si="5"/>
        <v>3.0964874748431192E-7</v>
      </c>
      <c r="AA10" s="30">
        <f t="shared" si="6"/>
        <v>3.0964874632944444E-7</v>
      </c>
      <c r="AB10" s="30">
        <f t="shared" si="7"/>
        <v>3.096487463294933E-7</v>
      </c>
      <c r="AD10" s="41">
        <v>3.4268E-7</v>
      </c>
      <c r="AE10" s="41">
        <v>6.0018849911899999</v>
      </c>
      <c r="AF10" s="41">
        <v>2281.2304965106</v>
      </c>
      <c r="AG10" s="30">
        <f t="shared" si="8"/>
        <v>3.2030342596556463E-7</v>
      </c>
      <c r="AH10" s="30">
        <f t="shared" si="9"/>
        <v>3.2029429141793703E-7</v>
      </c>
      <c r="AI10" s="30">
        <f t="shared" si="10"/>
        <v>3.2029429180644341E-7</v>
      </c>
      <c r="AJ10" s="30">
        <f t="shared" si="11"/>
        <v>3.2029429180642695E-7</v>
      </c>
      <c r="AL10" s="36">
        <v>3.7819999999999997E-8</v>
      </c>
      <c r="AM10" s="36">
        <v>2.01914272515</v>
      </c>
      <c r="AN10" s="36">
        <v>3344.1355450487999</v>
      </c>
      <c r="AO10" s="30">
        <f t="shared" si="12"/>
        <v>-2.5947863418286364E-8</v>
      </c>
      <c r="AP10" s="30">
        <f t="shared" si="13"/>
        <v>-2.5944838604244201E-8</v>
      </c>
      <c r="AQ10" s="30">
        <f t="shared" si="14"/>
        <v>-2.5944838732888196E-8</v>
      </c>
      <c r="AR10" s="30">
        <f t="shared" si="15"/>
        <v>-2.5944838732882724E-8</v>
      </c>
      <c r="AT10" s="36">
        <v>3.7399999999999999E-9</v>
      </c>
      <c r="AU10" s="36">
        <v>2.1578584635500002</v>
      </c>
      <c r="AV10" s="36">
        <v>553.5694028424</v>
      </c>
      <c r="AW10" s="30">
        <f t="shared" si="16"/>
        <v>2.2911326128996634E-9</v>
      </c>
      <c r="AX10" s="30">
        <f t="shared" si="17"/>
        <v>2.2910788211313734E-9</v>
      </c>
      <c r="AY10" s="30">
        <f t="shared" si="18"/>
        <v>2.2910788234190113E-9</v>
      </c>
      <c r="AZ10" s="30">
        <f t="shared" si="19"/>
        <v>2.2910788234189141E-9</v>
      </c>
      <c r="BB10" s="36">
        <v>3.4999999999999998E-10</v>
      </c>
      <c r="BC10" s="36">
        <v>3.6824617164300002</v>
      </c>
      <c r="BD10" s="36">
        <v>553.5694028424</v>
      </c>
      <c r="BE10" s="30">
        <f t="shared" si="20"/>
        <v>2.8624263829881674E-10</v>
      </c>
      <c r="BF10" s="30">
        <f t="shared" si="21"/>
        <v>2.8624630326472495E-10</v>
      </c>
      <c r="BG10" s="30">
        <f t="shared" si="22"/>
        <v>2.8624630310886567E-10</v>
      </c>
      <c r="BH10" s="30">
        <f t="shared" si="23"/>
        <v>2.8624630310887223E-10</v>
      </c>
      <c r="BJ10" s="41">
        <v>1.8198200000000001E-6</v>
      </c>
      <c r="BK10" s="41">
        <v>6.1364801170399996</v>
      </c>
      <c r="BL10" s="41">
        <v>6151.5338883049999</v>
      </c>
      <c r="BM10" s="30">
        <f t="shared" si="24"/>
        <v>-1.7368185754842216E-6</v>
      </c>
      <c r="BN10" s="30">
        <f t="shared" si="25"/>
        <v>-1.7369284084206389E-6</v>
      </c>
      <c r="BO10" s="30">
        <f t="shared" si="26"/>
        <v>-1.7369284037512463E-6</v>
      </c>
      <c r="BP10" s="30">
        <f t="shared" si="27"/>
        <v>-1.736928403751443E-6</v>
      </c>
      <c r="BR10" s="41">
        <v>2.0711999999999999E-7</v>
      </c>
      <c r="BS10" s="41">
        <v>1.4412080229699999</v>
      </c>
      <c r="BT10" s="41">
        <v>6151.5338883049999</v>
      </c>
      <c r="BU10" s="30">
        <f t="shared" si="28"/>
        <v>6.5212443069634242E-8</v>
      </c>
      <c r="BV10" s="30">
        <f t="shared" si="29"/>
        <v>6.5172689387582299E-8</v>
      </c>
      <c r="BW10" s="30">
        <f t="shared" si="30"/>
        <v>6.5172691078257362E-8</v>
      </c>
      <c r="BX10" s="30">
        <f t="shared" si="31"/>
        <v>6.5172691078186119E-8</v>
      </c>
      <c r="BZ10" s="41">
        <v>1.4279999999999999E-8</v>
      </c>
      <c r="CA10" s="41">
        <v>1.2523814058</v>
      </c>
      <c r="CB10" s="41">
        <v>2281.2304965106</v>
      </c>
      <c r="CC10" s="30">
        <f t="shared" si="32"/>
        <v>5.5673815826041927E-9</v>
      </c>
      <c r="CD10" s="30">
        <f t="shared" si="33"/>
        <v>5.568367669424959E-9</v>
      </c>
      <c r="CE10" s="30">
        <f t="shared" si="34"/>
        <v>5.5683676274899724E-9</v>
      </c>
      <c r="CF10" s="30">
        <f t="shared" si="35"/>
        <v>5.5683676274917475E-9</v>
      </c>
      <c r="CH10" s="41">
        <v>1.69E-9</v>
      </c>
      <c r="CI10" s="41">
        <v>0.29980532607999999</v>
      </c>
      <c r="CJ10" s="41">
        <v>5621.8429232103999</v>
      </c>
      <c r="CK10" s="30">
        <f t="shared" si="36"/>
        <v>1.4451533593781723E-9</v>
      </c>
      <c r="CL10" s="30">
        <f t="shared" si="37"/>
        <v>1.4453152478419822E-9</v>
      </c>
      <c r="CM10" s="30">
        <f t="shared" si="38"/>
        <v>1.4453152409583436E-9</v>
      </c>
      <c r="CN10" s="30">
        <f t="shared" si="39"/>
        <v>1.4453152409586331E-9</v>
      </c>
      <c r="CP10" s="36">
        <v>1.2999999999999999E-10</v>
      </c>
      <c r="CQ10" s="36">
        <v>2.0695706566199998</v>
      </c>
      <c r="CR10" s="36">
        <v>13362.4497067992</v>
      </c>
      <c r="CS10" s="30">
        <f t="shared" si="40"/>
        <v>-1.2636228851718973E-10</v>
      </c>
      <c r="CT10" s="30">
        <f t="shared" si="41"/>
        <v>-1.2637569019986425E-10</v>
      </c>
      <c r="CU10" s="30">
        <f t="shared" si="42"/>
        <v>-1.2637568963044446E-10</v>
      </c>
      <c r="CV10" s="30">
        <f t="shared" si="43"/>
        <v>-1.2637568963046873E-10</v>
      </c>
      <c r="CX10" s="36"/>
      <c r="CY10" s="36"/>
      <c r="CZ10" s="36"/>
      <c r="DF10" s="41">
        <v>1.9993990000000001E-5</v>
      </c>
      <c r="DG10" s="41">
        <v>5.36059605227</v>
      </c>
      <c r="DH10" s="41">
        <v>3337.0893083507999</v>
      </c>
      <c r="DI10" s="30">
        <f t="shared" si="44"/>
        <v>1.6770440403068906E-5</v>
      </c>
      <c r="DJ10" s="30">
        <f t="shared" si="45"/>
        <v>1.6769246105508255E-5</v>
      </c>
      <c r="DK10" s="30">
        <f t="shared" si="46"/>
        <v>1.6769246156302845E-5</v>
      </c>
      <c r="DL10" s="30">
        <f t="shared" si="47"/>
        <v>1.6769246156300677E-5</v>
      </c>
      <c r="DN10" s="41">
        <v>1.28204E-6</v>
      </c>
      <c r="DO10" s="41">
        <v>0.62991220569999995</v>
      </c>
      <c r="DP10" s="41">
        <v>1059.3819301891999</v>
      </c>
      <c r="DQ10" s="30">
        <f t="shared" si="48"/>
        <v>6.4979374180961269E-7</v>
      </c>
      <c r="DR10" s="30">
        <f t="shared" si="49"/>
        <v>6.4983222783355593E-7</v>
      </c>
      <c r="DS10" s="30">
        <f t="shared" si="50"/>
        <v>6.4983222619686498E-7</v>
      </c>
      <c r="DT10" s="30">
        <f t="shared" si="51"/>
        <v>6.498322261969337E-7</v>
      </c>
      <c r="DV10" s="41">
        <v>1.0209E-7</v>
      </c>
      <c r="DW10" s="41">
        <v>5.3914346954800001</v>
      </c>
      <c r="DX10" s="41">
        <v>1059.3819301891999</v>
      </c>
      <c r="DY10" s="30">
        <f t="shared" si="52"/>
        <v>9.0440582909444149E-8</v>
      </c>
      <c r="DZ10" s="30">
        <f t="shared" si="53"/>
        <v>9.0438933623775181E-8</v>
      </c>
      <c r="EA10" s="30">
        <f t="shared" si="54"/>
        <v>9.0438933693917225E-8</v>
      </c>
      <c r="EB10" s="30">
        <f t="shared" si="55"/>
        <v>9.0438933693914287E-8</v>
      </c>
      <c r="ED10" s="36">
        <v>5.4000000000000004E-9</v>
      </c>
      <c r="EE10" s="36">
        <v>3.8683651567199999</v>
      </c>
      <c r="EF10" s="36">
        <v>1059.3819301891999</v>
      </c>
      <c r="EG10" s="30">
        <f t="shared" si="56"/>
        <v>-2.2739459031465259E-9</v>
      </c>
      <c r="EH10" s="30">
        <f t="shared" si="57"/>
        <v>-2.2741164656590254E-9</v>
      </c>
      <c r="EI10" s="30">
        <f t="shared" si="58"/>
        <v>-2.2741164584055163E-9</v>
      </c>
      <c r="EJ10" s="30">
        <f t="shared" si="59"/>
        <v>-2.2741164584058211E-9</v>
      </c>
      <c r="EL10" s="36">
        <v>8.6999999999999999E-10</v>
      </c>
      <c r="EM10" s="36">
        <v>0.10275067374999999</v>
      </c>
      <c r="EN10" s="36">
        <v>3583.3410306738001</v>
      </c>
      <c r="EO10" s="30">
        <f t="shared" si="60"/>
        <v>5.2997338681709109E-10</v>
      </c>
      <c r="EP10" s="30">
        <f t="shared" si="61"/>
        <v>5.2989211292522581E-10</v>
      </c>
      <c r="EQ10" s="30">
        <f t="shared" si="62"/>
        <v>5.2989211638174496E-10</v>
      </c>
      <c r="ER10" s="30">
        <f t="shared" si="63"/>
        <v>5.2989211638159783E-10</v>
      </c>
      <c r="ET10" s="36"/>
      <c r="EU10" s="36"/>
      <c r="EV10" s="36"/>
    </row>
    <row r="11" spans="1:156" s="30" customFormat="1" ht="12.75">
      <c r="N11" s="36">
        <v>7.7748669999999994E-5</v>
      </c>
      <c r="O11" s="36">
        <v>3.3396865507400002</v>
      </c>
      <c r="P11" s="36">
        <v>5621.8429232103999</v>
      </c>
      <c r="Q11" s="30">
        <f t="shared" si="0"/>
        <v>-7.0233505564526769E-5</v>
      </c>
      <c r="R11" s="30">
        <f t="shared" si="1"/>
        <v>-7.0239667186545692E-5</v>
      </c>
      <c r="S11" s="30">
        <f t="shared" si="2"/>
        <v>-7.0239666924559215E-5</v>
      </c>
      <c r="T11" s="30">
        <f t="shared" si="3"/>
        <v>-7.0239666924570233E-5</v>
      </c>
      <c r="V11" s="36">
        <v>4.2965600000000002E-6</v>
      </c>
      <c r="W11" s="36">
        <v>5.3164616236700004</v>
      </c>
      <c r="X11" s="36">
        <v>155.42039943419999</v>
      </c>
      <c r="Y11" s="30">
        <f t="shared" si="4"/>
        <v>-1.0948724866240516E-6</v>
      </c>
      <c r="Z11" s="30">
        <f t="shared" si="5"/>
        <v>-1.094893713017435E-6</v>
      </c>
      <c r="AA11" s="30">
        <f t="shared" si="6"/>
        <v>-1.0948937121147342E-6</v>
      </c>
      <c r="AB11" s="30">
        <f t="shared" si="7"/>
        <v>-1.094893712114771E-6</v>
      </c>
      <c r="AD11" s="36">
        <v>3.1665000000000002E-7</v>
      </c>
      <c r="AE11" s="36">
        <v>4.1401517178800002</v>
      </c>
      <c r="AF11" s="36">
        <v>191.44826611159999</v>
      </c>
      <c r="AG11" s="30">
        <f t="shared" si="8"/>
        <v>-3.1602301502280919E-7</v>
      </c>
      <c r="AH11" s="30">
        <f t="shared" si="9"/>
        <v>-3.1602288967456147E-7</v>
      </c>
      <c r="AI11" s="30">
        <f t="shared" si="10"/>
        <v>-3.1602288967989248E-7</v>
      </c>
      <c r="AJ11" s="30">
        <f t="shared" si="11"/>
        <v>-3.1602288967989227E-7</v>
      </c>
      <c r="AL11" s="36">
        <v>3.1760000000000001E-8</v>
      </c>
      <c r="AM11" s="36">
        <v>4.59144897927</v>
      </c>
      <c r="AN11" s="36">
        <v>3185.1920272655998</v>
      </c>
      <c r="AO11" s="30">
        <f t="shared" si="12"/>
        <v>2.7830654451378291E-8</v>
      </c>
      <c r="AP11" s="30">
        <f t="shared" si="13"/>
        <v>2.7829052117256793E-8</v>
      </c>
      <c r="AQ11" s="30">
        <f t="shared" si="14"/>
        <v>2.7829052185406301E-8</v>
      </c>
      <c r="AR11" s="30">
        <f t="shared" si="15"/>
        <v>2.7829052185403419E-8</v>
      </c>
      <c r="AT11" s="36">
        <v>3.3099999999999999E-9</v>
      </c>
      <c r="AU11" s="36">
        <v>6.2315979288700003</v>
      </c>
      <c r="AV11" s="36">
        <v>3.5231183490000002</v>
      </c>
      <c r="AW11" s="30">
        <f t="shared" si="16"/>
        <v>3.3016320796790759E-9</v>
      </c>
      <c r="AX11" s="30">
        <f t="shared" si="17"/>
        <v>3.3016320524384165E-9</v>
      </c>
      <c r="AY11" s="30">
        <f t="shared" si="18"/>
        <v>3.301632052439575E-9</v>
      </c>
      <c r="AZ11" s="30">
        <f t="shared" si="19"/>
        <v>3.301632052439575E-9</v>
      </c>
      <c r="BB11" s="36">
        <v>2.5000000000000002E-10</v>
      </c>
      <c r="BC11" s="36">
        <v>5.2207978801900001</v>
      </c>
      <c r="BD11" s="36">
        <v>3496.0328261340001</v>
      </c>
      <c r="BE11" s="30">
        <f t="shared" si="20"/>
        <v>-6.5103552981771624E-12</v>
      </c>
      <c r="BF11" s="30">
        <f t="shared" si="21"/>
        <v>-6.5390759619867257E-12</v>
      </c>
      <c r="BG11" s="30">
        <f t="shared" si="22"/>
        <v>-6.5390747405741192E-12</v>
      </c>
      <c r="BH11" s="30">
        <f t="shared" si="23"/>
        <v>-6.5390747406256169E-12</v>
      </c>
      <c r="BJ11" s="36">
        <v>1.6315899999999999E-6</v>
      </c>
      <c r="BK11" s="36">
        <v>4.2639962663400004</v>
      </c>
      <c r="BL11" s="36">
        <v>529.69096509459996</v>
      </c>
      <c r="BM11" s="30">
        <f t="shared" si="24"/>
        <v>3.9371069035874753E-7</v>
      </c>
      <c r="BN11" s="30">
        <f t="shared" si="25"/>
        <v>3.9373826008513271E-7</v>
      </c>
      <c r="BO11" s="30">
        <f t="shared" si="26"/>
        <v>3.9373825891266848E-7</v>
      </c>
      <c r="BP11" s="30">
        <f t="shared" si="27"/>
        <v>3.9373825891271766E-7</v>
      </c>
      <c r="BR11" s="36">
        <v>1.8294E-7</v>
      </c>
      <c r="BS11" s="36">
        <v>6.0310294312500003</v>
      </c>
      <c r="BT11" s="36">
        <v>529.69096509459996</v>
      </c>
      <c r="BU11" s="30">
        <f t="shared" si="28"/>
        <v>-1.8273389024611278E-7</v>
      </c>
      <c r="BV11" s="30">
        <f t="shared" si="29"/>
        <v>-1.8273373905533053E-7</v>
      </c>
      <c r="BW11" s="30">
        <f t="shared" si="30"/>
        <v>-1.8273373906176144E-7</v>
      </c>
      <c r="BX11" s="30">
        <f t="shared" si="31"/>
        <v>-1.8273373906176118E-7</v>
      </c>
      <c r="BZ11" s="36">
        <v>1.7789999999999999E-8</v>
      </c>
      <c r="CA11" s="36">
        <v>2.5875996851999998</v>
      </c>
      <c r="CB11" s="36">
        <v>20043.6745601988</v>
      </c>
      <c r="CC11" s="30">
        <f t="shared" si="32"/>
        <v>-2.8530683220092411E-9</v>
      </c>
      <c r="CD11" s="30">
        <f t="shared" si="33"/>
        <v>-2.864637401633789E-9</v>
      </c>
      <c r="CE11" s="30">
        <f t="shared" si="34"/>
        <v>-2.8646369096577592E-9</v>
      </c>
      <c r="CF11" s="30">
        <f t="shared" si="35"/>
        <v>-2.8646369096784685E-9</v>
      </c>
      <c r="CH11" s="36">
        <v>1.5799999999999999E-9</v>
      </c>
      <c r="CI11" s="36">
        <v>1.09025317222</v>
      </c>
      <c r="CJ11" s="36">
        <v>20043.6745601988</v>
      </c>
      <c r="CK11" s="30">
        <f t="shared" si="36"/>
        <v>-1.5739387604201158E-9</v>
      </c>
      <c r="CL11" s="30">
        <f t="shared" si="37"/>
        <v>-1.5738473202060031E-9</v>
      </c>
      <c r="CM11" s="30">
        <f t="shared" si="38"/>
        <v>-1.5738473241092419E-9</v>
      </c>
      <c r="CN11" s="30">
        <f t="shared" si="39"/>
        <v>-1.5738473241090778E-9</v>
      </c>
      <c r="CP11" s="36">
        <v>1E-10</v>
      </c>
      <c r="CQ11" s="36">
        <v>0.95989595599999999</v>
      </c>
      <c r="CR11" s="36">
        <v>3894.1818295421999</v>
      </c>
      <c r="CS11" s="30">
        <f t="shared" si="40"/>
        <v>-2.0975775217309768E-11</v>
      </c>
      <c r="CT11" s="30">
        <f t="shared" si="41"/>
        <v>-2.0988291244960946E-11</v>
      </c>
      <c r="CU11" s="30">
        <f t="shared" si="42"/>
        <v>-2.0988290712694879E-11</v>
      </c>
      <c r="CV11" s="30">
        <f t="shared" si="43"/>
        <v>-2.0988290712717112E-11</v>
      </c>
      <c r="CX11" s="41"/>
      <c r="CY11" s="41"/>
      <c r="CZ11" s="41"/>
      <c r="DF11" s="36">
        <v>2.4843850000000001E-5</v>
      </c>
      <c r="DG11" s="36">
        <v>4.92545577893</v>
      </c>
      <c r="DH11" s="36">
        <v>2942.4634232916001</v>
      </c>
      <c r="DI11" s="30">
        <f t="shared" si="44"/>
        <v>9.5296830309096533E-6</v>
      </c>
      <c r="DJ11" s="30">
        <f t="shared" si="45"/>
        <v>9.5319021880041226E-6</v>
      </c>
      <c r="DK11" s="30">
        <f t="shared" si="46"/>
        <v>9.5319020936311878E-6</v>
      </c>
      <c r="DL11" s="30">
        <f t="shared" si="47"/>
        <v>9.5319020936351824E-6</v>
      </c>
      <c r="DN11" s="36">
        <v>1.27068E-6</v>
      </c>
      <c r="DO11" s="36">
        <v>1.9538977574</v>
      </c>
      <c r="DP11" s="36">
        <v>796.29800681639995</v>
      </c>
      <c r="DQ11" s="30">
        <f t="shared" si="48"/>
        <v>-9.8776000776100868E-7</v>
      </c>
      <c r="DR11" s="30">
        <f t="shared" si="49"/>
        <v>-9.8778093113059052E-7</v>
      </c>
      <c r="DS11" s="30">
        <f t="shared" si="50"/>
        <v>-9.8778093024078961E-7</v>
      </c>
      <c r="DT11" s="30">
        <f t="shared" si="51"/>
        <v>-9.8778093024082709E-7</v>
      </c>
      <c r="DV11" s="36">
        <v>9.9499999999999998E-8</v>
      </c>
      <c r="DW11" s="36">
        <v>0.41870577185000002</v>
      </c>
      <c r="DX11" s="36">
        <v>796.29800681639995</v>
      </c>
      <c r="DY11" s="30">
        <f t="shared" si="52"/>
        <v>-6.5306204314380422E-8</v>
      </c>
      <c r="DZ11" s="30">
        <f t="shared" si="53"/>
        <v>-6.5304239290051736E-8</v>
      </c>
      <c r="EA11" s="30">
        <f t="shared" si="54"/>
        <v>-6.5304239373619953E-8</v>
      </c>
      <c r="EB11" s="30">
        <f t="shared" si="55"/>
        <v>-6.530423937361642E-8</v>
      </c>
      <c r="ED11" s="36">
        <v>5.7699999999999997E-9</v>
      </c>
      <c r="EE11" s="36">
        <v>0.77853275119999998</v>
      </c>
      <c r="EF11" s="36">
        <v>20043.6745601988</v>
      </c>
      <c r="EG11" s="30">
        <f t="shared" si="56"/>
        <v>-5.3160015188725549E-9</v>
      </c>
      <c r="EH11" s="30">
        <f t="shared" si="57"/>
        <v>-5.3145222136440446E-9</v>
      </c>
      <c r="EI11" s="30">
        <f t="shared" si="58"/>
        <v>-5.314522276604054E-9</v>
      </c>
      <c r="EJ11" s="30">
        <f t="shared" si="59"/>
        <v>-5.3145222766014037E-9</v>
      </c>
      <c r="EL11" s="36">
        <v>6.9999999999999996E-10</v>
      </c>
      <c r="EM11" s="36">
        <v>5.5530361936499997</v>
      </c>
      <c r="EN11" s="36">
        <v>20043.6745601988</v>
      </c>
      <c r="EO11" s="30">
        <f t="shared" si="60"/>
        <v>2.3160978254047323E-10</v>
      </c>
      <c r="EP11" s="30">
        <f t="shared" si="61"/>
        <v>2.3204496862080412E-10</v>
      </c>
      <c r="EQ11" s="30">
        <f t="shared" si="62"/>
        <v>2.3204495011562872E-10</v>
      </c>
      <c r="ER11" s="30">
        <f t="shared" si="63"/>
        <v>2.3204495011640771E-10</v>
      </c>
      <c r="ET11" s="36"/>
      <c r="EU11" s="36"/>
      <c r="EV11" s="36"/>
    </row>
    <row r="12" spans="1:156" s="30" customFormat="1" ht="12.75">
      <c r="N12" s="36">
        <v>3.5750790000000003E-5</v>
      </c>
      <c r="O12" s="36">
        <v>1.6618654014100001</v>
      </c>
      <c r="P12" s="36">
        <v>2544.3144198834002</v>
      </c>
      <c r="Q12" s="30">
        <f t="shared" si="0"/>
        <v>3.5488968109132285E-5</v>
      </c>
      <c r="R12" s="30">
        <f t="shared" si="1"/>
        <v>3.5489329196781249E-5</v>
      </c>
      <c r="S12" s="30">
        <f t="shared" si="2"/>
        <v>3.5489329181430437E-5</v>
      </c>
      <c r="T12" s="30">
        <f t="shared" si="3"/>
        <v>3.5489329181431081E-5</v>
      </c>
      <c r="V12" s="36">
        <v>3.8174699999999999E-6</v>
      </c>
      <c r="W12" s="36">
        <v>3.5388128943699999</v>
      </c>
      <c r="X12" s="36">
        <v>796.29800681639995</v>
      </c>
      <c r="Y12" s="30">
        <f t="shared" si="4"/>
        <v>2.4431178325480861E-6</v>
      </c>
      <c r="Z12" s="30">
        <f t="shared" si="5"/>
        <v>2.4430410497634214E-6</v>
      </c>
      <c r="AA12" s="30">
        <f t="shared" si="6"/>
        <v>2.4430410530288253E-6</v>
      </c>
      <c r="AB12" s="30">
        <f t="shared" si="7"/>
        <v>2.4430410530286872E-6</v>
      </c>
      <c r="AD12" s="36">
        <v>2.9839000000000001E-7</v>
      </c>
      <c r="AE12" s="36">
        <v>1.99870679845</v>
      </c>
      <c r="AF12" s="36">
        <v>796.29800681639995</v>
      </c>
      <c r="AG12" s="30">
        <f t="shared" si="8"/>
        <v>-2.2331168870157017E-7</v>
      </c>
      <c r="AH12" s="30">
        <f t="shared" si="9"/>
        <v>-2.2331686911603776E-7</v>
      </c>
      <c r="AI12" s="30">
        <f t="shared" si="10"/>
        <v>-2.2331686889573172E-7</v>
      </c>
      <c r="AJ12" s="30">
        <f t="shared" si="11"/>
        <v>-2.2331686889574106E-7</v>
      </c>
      <c r="AL12" s="36">
        <v>3.1340000000000001E-8</v>
      </c>
      <c r="AM12" s="36">
        <v>0.65044714324999997</v>
      </c>
      <c r="AN12" s="36">
        <v>553.5694028424</v>
      </c>
      <c r="AO12" s="30">
        <f t="shared" si="12"/>
        <v>-2.3505008522906307E-8</v>
      </c>
      <c r="AP12" s="30">
        <f t="shared" si="13"/>
        <v>-2.3505385732160507E-8</v>
      </c>
      <c r="AQ12" s="30">
        <f t="shared" si="14"/>
        <v>-2.3505385716118957E-8</v>
      </c>
      <c r="AR12" s="30">
        <f t="shared" si="15"/>
        <v>-2.3505385716119639E-8</v>
      </c>
      <c r="AT12" s="36">
        <v>1.97E-9</v>
      </c>
      <c r="AU12" s="36">
        <v>0.44350153983000001</v>
      </c>
      <c r="AV12" s="36">
        <v>3344.1355450487999</v>
      </c>
      <c r="AW12" s="30">
        <f t="shared" si="16"/>
        <v>1.439742251427109E-9</v>
      </c>
      <c r="AX12" s="30">
        <f t="shared" si="17"/>
        <v>1.4398900565619964E-9</v>
      </c>
      <c r="AY12" s="30">
        <f t="shared" si="18"/>
        <v>1.4398900502766054E-9</v>
      </c>
      <c r="AZ12" s="30">
        <f t="shared" si="19"/>
        <v>1.4398900502768728E-9</v>
      </c>
      <c r="BB12" s="36">
        <v>2.4E-10</v>
      </c>
      <c r="BC12" s="36">
        <v>0.17861991485000001</v>
      </c>
      <c r="BD12" s="36">
        <v>3583.3410306738001</v>
      </c>
      <c r="BE12" s="30">
        <f t="shared" si="20"/>
        <v>1.6020536353063848E-10</v>
      </c>
      <c r="BF12" s="30">
        <f t="shared" si="21"/>
        <v>1.601843128424821E-10</v>
      </c>
      <c r="BG12" s="30">
        <f t="shared" si="22"/>
        <v>1.6018431373775925E-10</v>
      </c>
      <c r="BH12" s="30">
        <f t="shared" si="23"/>
        <v>1.6018431373772114E-10</v>
      </c>
      <c r="BJ12" s="36">
        <v>1.59678E-6</v>
      </c>
      <c r="BK12" s="36">
        <v>2.2319461024599998</v>
      </c>
      <c r="BL12" s="36">
        <v>1059.3819301891999</v>
      </c>
      <c r="BM12" s="30">
        <f t="shared" si="24"/>
        <v>-1.4010905893698977E-6</v>
      </c>
      <c r="BN12" s="30">
        <f t="shared" si="25"/>
        <v>-1.4010639156601964E-6</v>
      </c>
      <c r="BO12" s="30">
        <f t="shared" si="26"/>
        <v>-1.401063916794594E-6</v>
      </c>
      <c r="BP12" s="30">
        <f t="shared" si="27"/>
        <v>-1.4010639167945463E-6</v>
      </c>
      <c r="BR12" s="36">
        <v>1.568E-7</v>
      </c>
      <c r="BS12" s="36">
        <v>3.93075566599</v>
      </c>
      <c r="BT12" s="36">
        <v>8962.4553499102003</v>
      </c>
      <c r="BU12" s="30">
        <f t="shared" si="28"/>
        <v>-3.255442017974594E-8</v>
      </c>
      <c r="BV12" s="30">
        <f t="shared" si="29"/>
        <v>-3.2599607703326414E-8</v>
      </c>
      <c r="BW12" s="30">
        <f t="shared" si="30"/>
        <v>-3.2599605781680601E-8</v>
      </c>
      <c r="BX12" s="30">
        <f t="shared" si="31"/>
        <v>-3.2599605781761247E-8</v>
      </c>
      <c r="BZ12" s="36">
        <v>1.501E-8</v>
      </c>
      <c r="CA12" s="36">
        <v>3.1853300354199998</v>
      </c>
      <c r="CB12" s="36">
        <v>3532.0606928113998</v>
      </c>
      <c r="CC12" s="30">
        <f t="shared" si="32"/>
        <v>-1.1571862837524375E-8</v>
      </c>
      <c r="CD12" s="30">
        <f t="shared" si="33"/>
        <v>-1.15707527942677E-8</v>
      </c>
      <c r="CE12" s="30">
        <f t="shared" si="34"/>
        <v>-1.1570752841478254E-8</v>
      </c>
      <c r="CF12" s="30">
        <f t="shared" si="35"/>
        <v>-1.1570752841476216E-8</v>
      </c>
      <c r="CH12" s="36">
        <v>1.2300000000000001E-9</v>
      </c>
      <c r="CI12" s="36">
        <v>2.5566497341300001</v>
      </c>
      <c r="CJ12" s="36">
        <v>3097.8838227257902</v>
      </c>
      <c r="CK12" s="30">
        <f t="shared" si="36"/>
        <v>-5.7085172742168579E-10</v>
      </c>
      <c r="CL12" s="30">
        <f t="shared" si="37"/>
        <v>-5.7096267325608353E-10</v>
      </c>
      <c r="CM12" s="30">
        <f t="shared" si="38"/>
        <v>-5.7096266853797343E-10</v>
      </c>
      <c r="CN12" s="30">
        <f t="shared" si="39"/>
        <v>-5.7096266853817474E-10</v>
      </c>
      <c r="CP12" s="36"/>
      <c r="CQ12" s="36"/>
      <c r="CR12" s="36"/>
      <c r="CX12" s="36"/>
      <c r="CY12" s="36"/>
      <c r="CZ12" s="36"/>
      <c r="DF12" s="36">
        <v>1.9601980000000002E-5</v>
      </c>
      <c r="DG12" s="36">
        <v>4.74249386323</v>
      </c>
      <c r="DH12" s="36">
        <v>3344.1355450487999</v>
      </c>
      <c r="DI12" s="30">
        <f t="shared" si="44"/>
        <v>6.4973933204924888E-6</v>
      </c>
      <c r="DJ12" s="30">
        <f t="shared" si="45"/>
        <v>6.4953602806741514E-6</v>
      </c>
      <c r="DK12" s="30">
        <f t="shared" si="46"/>
        <v>6.4953603671356206E-6</v>
      </c>
      <c r="DL12" s="30">
        <f t="shared" si="47"/>
        <v>6.4953603671319402E-6</v>
      </c>
      <c r="DN12" s="36">
        <v>1.18443E-6</v>
      </c>
      <c r="DO12" s="36">
        <v>2.9976134507399999</v>
      </c>
      <c r="DP12" s="36">
        <v>2146.1654164751999</v>
      </c>
      <c r="DQ12" s="30">
        <f t="shared" si="48"/>
        <v>-1.0262070014819144E-6</v>
      </c>
      <c r="DR12" s="30">
        <f t="shared" si="49"/>
        <v>-1.0262487227073048E-6</v>
      </c>
      <c r="DS12" s="30">
        <f t="shared" si="50"/>
        <v>-1.0262487209331196E-6</v>
      </c>
      <c r="DT12" s="30">
        <f t="shared" si="51"/>
        <v>-1.0262487209331943E-6</v>
      </c>
      <c r="DV12" s="36">
        <v>9.2369999999999999E-8</v>
      </c>
      <c r="DW12" s="36">
        <v>4.5357927296099998</v>
      </c>
      <c r="DX12" s="36">
        <v>2146.1654164751999</v>
      </c>
      <c r="DY12" s="30">
        <f t="shared" si="52"/>
        <v>4.3488302678613233E-8</v>
      </c>
      <c r="DZ12" s="30">
        <f t="shared" si="53"/>
        <v>4.3482553384559681E-8</v>
      </c>
      <c r="EA12" s="30">
        <f t="shared" si="54"/>
        <v>4.34825536290666E-8</v>
      </c>
      <c r="EB12" s="30">
        <f t="shared" si="55"/>
        <v>4.3482553629056323E-8</v>
      </c>
      <c r="ED12" s="36">
        <v>4.6800000000000004E-9</v>
      </c>
      <c r="EE12" s="36">
        <v>4.5245078654400004</v>
      </c>
      <c r="EF12" s="36">
        <v>3496.0328261340001</v>
      </c>
      <c r="EG12" s="30">
        <f t="shared" si="56"/>
        <v>-3.0941252511720087E-9</v>
      </c>
      <c r="EH12" s="30">
        <f t="shared" si="57"/>
        <v>-3.0945287484804499E-9</v>
      </c>
      <c r="EI12" s="30">
        <f t="shared" si="58"/>
        <v>-3.0945287313216373E-9</v>
      </c>
      <c r="EJ12" s="30">
        <f t="shared" si="59"/>
        <v>-3.0945287313223611E-9</v>
      </c>
      <c r="EL12" s="36">
        <v>4.8E-10</v>
      </c>
      <c r="EM12" s="36">
        <v>2.9179778651200001</v>
      </c>
      <c r="EN12" s="36">
        <v>2787.0430238573999</v>
      </c>
      <c r="EO12" s="30">
        <f t="shared" si="60"/>
        <v>4.7976361500096323E-10</v>
      </c>
      <c r="EP12" s="30">
        <f t="shared" si="61"/>
        <v>4.7976499293543435E-10</v>
      </c>
      <c r="EQ12" s="30">
        <f t="shared" si="62"/>
        <v>4.7976499287692001E-10</v>
      </c>
      <c r="ER12" s="30">
        <f t="shared" si="63"/>
        <v>4.7976499287692249E-10</v>
      </c>
      <c r="ET12" s="36"/>
      <c r="EU12" s="36"/>
      <c r="EV12" s="36"/>
    </row>
    <row r="13" spans="1:156" s="30" customFormat="1" ht="12.75">
      <c r="N13" s="36">
        <v>4.1611009999999999E-5</v>
      </c>
      <c r="O13" s="36">
        <v>0.22814975330000001</v>
      </c>
      <c r="P13" s="36">
        <v>2942.4634232916001</v>
      </c>
      <c r="Q13" s="30">
        <f t="shared" si="0"/>
        <v>-3.8664394328414934E-5</v>
      </c>
      <c r="R13" s="30">
        <f t="shared" si="1"/>
        <v>-3.8662906531024513E-5</v>
      </c>
      <c r="S13" s="30">
        <f t="shared" si="2"/>
        <v>-3.8662906594304257E-5</v>
      </c>
      <c r="T13" s="30">
        <f t="shared" si="3"/>
        <v>-3.8662906594301581E-5</v>
      </c>
      <c r="V13" s="36">
        <v>3.14129E-6</v>
      </c>
      <c r="W13" s="36">
        <v>4.96335266049</v>
      </c>
      <c r="X13" s="36">
        <v>16703.062133498999</v>
      </c>
      <c r="Y13" s="30">
        <f t="shared" si="4"/>
        <v>2.985166399796629E-6</v>
      </c>
      <c r="Z13" s="30">
        <f t="shared" si="5"/>
        <v>2.9857029345736483E-6</v>
      </c>
      <c r="AA13" s="30">
        <f t="shared" si="6"/>
        <v>2.9857029117753838E-6</v>
      </c>
      <c r="AB13" s="30">
        <f t="shared" si="7"/>
        <v>2.9857029117763414E-6</v>
      </c>
      <c r="AD13" s="36">
        <v>2.3167999999999999E-7</v>
      </c>
      <c r="AE13" s="36">
        <v>4.3340336592800002</v>
      </c>
      <c r="AF13" s="36">
        <v>242.72860397400001</v>
      </c>
      <c r="AG13" s="30">
        <f t="shared" si="8"/>
        <v>-2.2895996011106372E-7</v>
      </c>
      <c r="AH13" s="30">
        <f t="shared" si="9"/>
        <v>-2.289596776702006E-7</v>
      </c>
      <c r="AI13" s="30">
        <f t="shared" si="10"/>
        <v>-2.2895967768221238E-7</v>
      </c>
      <c r="AJ13" s="30">
        <f t="shared" si="11"/>
        <v>-2.2895967768221188E-7</v>
      </c>
      <c r="AL13" s="36">
        <v>1.6840000000000001E-8</v>
      </c>
      <c r="AM13" s="36">
        <v>5.5383584878200001</v>
      </c>
      <c r="AN13" s="36">
        <v>951.71840625059997</v>
      </c>
      <c r="AO13" s="30">
        <f t="shared" si="12"/>
        <v>1.6267554642462441E-8</v>
      </c>
      <c r="AP13" s="30">
        <f t="shared" si="13"/>
        <v>1.6267690831006542E-8</v>
      </c>
      <c r="AQ13" s="30">
        <f t="shared" si="14"/>
        <v>1.6267690825215143E-8</v>
      </c>
      <c r="AR13" s="30">
        <f t="shared" si="15"/>
        <v>1.6267690825215388E-8</v>
      </c>
      <c r="AT13" s="36">
        <v>1.81E-9</v>
      </c>
      <c r="AU13" s="36">
        <v>0.81531283571000002</v>
      </c>
      <c r="AV13" s="36">
        <v>20043.6745601988</v>
      </c>
      <c r="AW13" s="30">
        <f t="shared" si="16"/>
        <v>-1.6923348166998784E-9</v>
      </c>
      <c r="AX13" s="30">
        <f t="shared" si="17"/>
        <v>-1.6919114818091581E-9</v>
      </c>
      <c r="AY13" s="30">
        <f t="shared" si="18"/>
        <v>-1.6919114998280927E-9</v>
      </c>
      <c r="AZ13" s="30">
        <f t="shared" si="19"/>
        <v>-1.6919114998273342E-9</v>
      </c>
      <c r="BB13" s="36">
        <v>1.8999999999999999E-10</v>
      </c>
      <c r="BC13" s="36">
        <v>5.5918471446</v>
      </c>
      <c r="BD13" s="36">
        <v>20043.6745601988</v>
      </c>
      <c r="BE13" s="30">
        <f t="shared" si="20"/>
        <v>5.5861175742165033E-11</v>
      </c>
      <c r="BF13" s="30">
        <f t="shared" si="21"/>
        <v>5.5980817407031937E-11</v>
      </c>
      <c r="BG13" s="30">
        <f t="shared" si="22"/>
        <v>5.5980812319503915E-11</v>
      </c>
      <c r="BH13" s="30">
        <f t="shared" si="23"/>
        <v>5.5980812319718077E-11</v>
      </c>
      <c r="BJ13" s="36">
        <v>1.39323E-6</v>
      </c>
      <c r="BK13" s="36">
        <v>2.41796344238</v>
      </c>
      <c r="BL13" s="36">
        <v>8962.4553499102003</v>
      </c>
      <c r="BM13" s="30">
        <f t="shared" si="24"/>
        <v>-1.3773484106453207E-6</v>
      </c>
      <c r="BN13" s="30">
        <f t="shared" si="25"/>
        <v>-1.3772865512042571E-6</v>
      </c>
      <c r="BO13" s="30">
        <f t="shared" si="26"/>
        <v>-1.3772865538375175E-6</v>
      </c>
      <c r="BP13" s="30">
        <f t="shared" si="27"/>
        <v>-1.377286553837407E-6</v>
      </c>
      <c r="BR13" s="36">
        <v>1.6974999999999999E-7</v>
      </c>
      <c r="BS13" s="36">
        <v>4.8111518686599997</v>
      </c>
      <c r="BT13" s="36">
        <v>3344.1355450487999</v>
      </c>
      <c r="BU13" s="30">
        <f t="shared" si="28"/>
        <v>6.7121003325329043E-8</v>
      </c>
      <c r="BV13" s="30">
        <f t="shared" si="29"/>
        <v>6.7103863276212159E-8</v>
      </c>
      <c r="BW13" s="30">
        <f t="shared" si="30"/>
        <v>6.7103864005150304E-8</v>
      </c>
      <c r="BX13" s="30">
        <f t="shared" si="31"/>
        <v>6.7103864005119281E-8</v>
      </c>
      <c r="BZ13" s="36">
        <v>1.2590000000000001E-8</v>
      </c>
      <c r="CA13" s="36">
        <v>4.8069517290399997</v>
      </c>
      <c r="CB13" s="36">
        <v>3185.1920272655998</v>
      </c>
      <c r="CC13" s="30">
        <f t="shared" si="32"/>
        <v>1.2074297279592933E-8</v>
      </c>
      <c r="CD13" s="30">
        <f t="shared" si="33"/>
        <v>1.2073923794223076E-8</v>
      </c>
      <c r="CE13" s="30">
        <f t="shared" si="34"/>
        <v>1.2073923810109232E-8</v>
      </c>
      <c r="CF13" s="30">
        <f t="shared" si="35"/>
        <v>1.2073923810108562E-8</v>
      </c>
      <c r="CH13" s="36">
        <v>1.26E-9</v>
      </c>
      <c r="CI13" s="36">
        <v>4.7451702298300003</v>
      </c>
      <c r="CJ13" s="36">
        <v>3532.0606928113998</v>
      </c>
      <c r="CK13" s="30">
        <f t="shared" si="36"/>
        <v>-8.1309265734247651E-10</v>
      </c>
      <c r="CL13" s="30">
        <f t="shared" si="37"/>
        <v>-8.1320440846230448E-10</v>
      </c>
      <c r="CM13" s="30">
        <f t="shared" si="38"/>
        <v>-8.1320440371005797E-10</v>
      </c>
      <c r="CN13" s="30">
        <f t="shared" si="39"/>
        <v>-8.132044037102596E-10</v>
      </c>
      <c r="CP13" s="36"/>
      <c r="CQ13" s="36"/>
      <c r="CR13" s="36"/>
      <c r="CX13" s="36"/>
      <c r="CY13" s="36"/>
      <c r="CZ13" s="36"/>
      <c r="DF13" s="36">
        <v>1.1671149999999999E-5</v>
      </c>
      <c r="DG13" s="36">
        <v>2.11261501155</v>
      </c>
      <c r="DH13" s="36">
        <v>5092.1519581158</v>
      </c>
      <c r="DI13" s="30">
        <f t="shared" si="44"/>
        <v>6.4189386366255326E-6</v>
      </c>
      <c r="DJ13" s="30">
        <f t="shared" si="45"/>
        <v>6.417306924063356E-6</v>
      </c>
      <c r="DK13" s="30">
        <f t="shared" si="46"/>
        <v>6.4173069934596227E-6</v>
      </c>
      <c r="DL13" s="30">
        <f t="shared" si="47"/>
        <v>6.4173069934567132E-6</v>
      </c>
      <c r="DN13" s="36">
        <v>1.28362E-6</v>
      </c>
      <c r="DO13" s="36">
        <v>6.0434336044099997</v>
      </c>
      <c r="DP13" s="36">
        <v>3337.0893083507999</v>
      </c>
      <c r="DQ13" s="30">
        <f t="shared" si="48"/>
        <v>1.2762694677866415E-6</v>
      </c>
      <c r="DR13" s="30">
        <f t="shared" si="49"/>
        <v>1.2762845076215339E-6</v>
      </c>
      <c r="DS13" s="30">
        <f t="shared" si="50"/>
        <v>1.2762845069822561E-6</v>
      </c>
      <c r="DT13" s="30">
        <f t="shared" si="51"/>
        <v>1.2762845069822837E-6</v>
      </c>
      <c r="DV13" s="36">
        <v>7.2989999999999994E-8</v>
      </c>
      <c r="DW13" s="36">
        <v>3.1421850918300001</v>
      </c>
      <c r="DX13" s="36">
        <v>2544.3144198834002</v>
      </c>
      <c r="DY13" s="30">
        <f t="shared" si="52"/>
        <v>-2.2347770300801511E-9</v>
      </c>
      <c r="DZ13" s="30">
        <f t="shared" si="53"/>
        <v>-2.2286752301287348E-9</v>
      </c>
      <c r="EA13" s="30">
        <f t="shared" si="54"/>
        <v>-2.2286754896223546E-9</v>
      </c>
      <c r="EB13" s="30">
        <f t="shared" si="55"/>
        <v>-2.2286754896114685E-9</v>
      </c>
      <c r="ED13" s="36">
        <v>4.8699999999999999E-9</v>
      </c>
      <c r="EE13" s="36">
        <v>1.60862391345</v>
      </c>
      <c r="EF13" s="36">
        <v>3583.3410306738001</v>
      </c>
      <c r="EG13" s="30">
        <f t="shared" si="56"/>
        <v>4.0464536720196531E-9</v>
      </c>
      <c r="EH13" s="30">
        <f t="shared" si="57"/>
        <v>4.0467728382724353E-9</v>
      </c>
      <c r="EI13" s="30">
        <f t="shared" si="58"/>
        <v>4.046772824700337E-9</v>
      </c>
      <c r="EJ13" s="30">
        <f t="shared" si="59"/>
        <v>4.0467728247009144E-9</v>
      </c>
      <c r="EL13" s="36">
        <v>4.8999999999999996E-10</v>
      </c>
      <c r="EM13" s="36">
        <v>5.5703851482999998</v>
      </c>
      <c r="EN13" s="36">
        <v>6684.7479717486003</v>
      </c>
      <c r="EO13" s="30">
        <f t="shared" si="60"/>
        <v>4.8851927254962339E-10</v>
      </c>
      <c r="EP13" s="30">
        <f t="shared" si="61"/>
        <v>4.8851089636639087E-10</v>
      </c>
      <c r="EQ13" s="30">
        <f t="shared" si="62"/>
        <v>4.8851089672310909E-10</v>
      </c>
      <c r="ER13" s="30">
        <f t="shared" si="63"/>
        <v>4.885108967230941E-10</v>
      </c>
      <c r="ET13" s="36"/>
      <c r="EU13" s="36"/>
      <c r="EV13" s="36"/>
    </row>
    <row r="14" spans="1:156" s="30" customFormat="1" ht="12.75">
      <c r="N14" s="36">
        <v>3.0752500000000001E-5</v>
      </c>
      <c r="O14" s="36">
        <v>0.85696597082000003</v>
      </c>
      <c r="P14" s="36">
        <v>191.44826611159999</v>
      </c>
      <c r="Q14" s="30">
        <f t="shared" si="0"/>
        <v>3.0111493688173404E-5</v>
      </c>
      <c r="R14" s="30">
        <f t="shared" si="1"/>
        <v>3.0111454378781569E-5</v>
      </c>
      <c r="S14" s="30">
        <f t="shared" si="2"/>
        <v>3.0111454380453321E-5</v>
      </c>
      <c r="T14" s="30">
        <f t="shared" si="3"/>
        <v>3.0111454380453246E-5</v>
      </c>
      <c r="V14" s="36">
        <v>2.8280400000000001E-6</v>
      </c>
      <c r="W14" s="36">
        <v>3.15967518204</v>
      </c>
      <c r="X14" s="36">
        <v>2544.3144198834002</v>
      </c>
      <c r="Y14" s="30">
        <f t="shared" si="4"/>
        <v>-1.360114570043898E-7</v>
      </c>
      <c r="Z14" s="30">
        <f t="shared" si="5"/>
        <v>-1.357752018586846E-7</v>
      </c>
      <c r="AA14" s="30">
        <f t="shared" si="6"/>
        <v>-1.3577521190600643E-7</v>
      </c>
      <c r="AB14" s="30">
        <f t="shared" si="7"/>
        <v>-1.3577521190558493E-7</v>
      </c>
      <c r="AD14" s="36">
        <v>2.1659000000000001E-7</v>
      </c>
      <c r="AE14" s="36">
        <v>3.4453246637800001</v>
      </c>
      <c r="AF14" s="36">
        <v>398.14900340819997</v>
      </c>
      <c r="AG14" s="30">
        <f t="shared" si="8"/>
        <v>7.0806625167474768E-8</v>
      </c>
      <c r="AH14" s="30">
        <f t="shared" si="9"/>
        <v>7.0809304128561205E-8</v>
      </c>
      <c r="AI14" s="30">
        <f t="shared" si="10"/>
        <v>7.0809304014632349E-8</v>
      </c>
      <c r="AJ14" s="30">
        <f t="shared" si="11"/>
        <v>7.0809304014637179E-8</v>
      </c>
      <c r="AL14" s="36">
        <v>1.5110000000000001E-8</v>
      </c>
      <c r="AM14" s="36">
        <v>5.7179585082799997</v>
      </c>
      <c r="AN14" s="36">
        <v>191.44826611159999</v>
      </c>
      <c r="AO14" s="30">
        <f t="shared" si="12"/>
        <v>-8.4465207638216371E-10</v>
      </c>
      <c r="AP14" s="30">
        <f t="shared" si="13"/>
        <v>-8.4474701942307747E-10</v>
      </c>
      <c r="AQ14" s="30">
        <f t="shared" si="14"/>
        <v>-8.4474701538540004E-10</v>
      </c>
      <c r="AR14" s="30">
        <f t="shared" si="15"/>
        <v>-8.4474701538557426E-10</v>
      </c>
      <c r="AT14" s="36">
        <v>1.68E-9</v>
      </c>
      <c r="AU14" s="36">
        <v>3.7350978178499998</v>
      </c>
      <c r="AV14" s="36">
        <v>3496.0328261340001</v>
      </c>
      <c r="AW14" s="30">
        <f t="shared" si="16"/>
        <v>-1.6770716646126071E-9</v>
      </c>
      <c r="AX14" s="30">
        <f t="shared" si="17"/>
        <v>-1.6770830479820496E-9</v>
      </c>
      <c r="AY14" s="30">
        <f t="shared" si="18"/>
        <v>-1.6770830474984157E-9</v>
      </c>
      <c r="AZ14" s="30">
        <f t="shared" si="19"/>
        <v>-1.6770830474984362E-9</v>
      </c>
      <c r="BB14" s="36">
        <v>1.4000000000000001E-10</v>
      </c>
      <c r="BC14" s="36">
        <v>5.9556578708499996</v>
      </c>
      <c r="BD14" s="36">
        <v>23384.286986898602</v>
      </c>
      <c r="BE14" s="30">
        <f t="shared" si="20"/>
        <v>-5.3573422466926227E-11</v>
      </c>
      <c r="BF14" s="30">
        <f t="shared" si="21"/>
        <v>-5.3473981196008105E-11</v>
      </c>
      <c r="BG14" s="30">
        <f t="shared" si="22"/>
        <v>-5.3473985425654364E-11</v>
      </c>
      <c r="BH14" s="30">
        <f t="shared" si="23"/>
        <v>-5.3473985425474175E-11</v>
      </c>
      <c r="BJ14" s="36">
        <v>1.49297E-6</v>
      </c>
      <c r="BK14" s="36">
        <v>2.1650120991700001</v>
      </c>
      <c r="BL14" s="36">
        <v>5621.8429232103999</v>
      </c>
      <c r="BM14" s="30">
        <f t="shared" si="24"/>
        <v>-1.1111555408564754E-6</v>
      </c>
      <c r="BN14" s="30">
        <f t="shared" si="25"/>
        <v>-1.1109712484303791E-6</v>
      </c>
      <c r="BO14" s="30">
        <f t="shared" si="26"/>
        <v>-1.1109712562686553E-6</v>
      </c>
      <c r="BP14" s="30">
        <f t="shared" si="27"/>
        <v>-1.1109712562683258E-6</v>
      </c>
      <c r="BR14" s="36">
        <v>1.3066999999999999E-7</v>
      </c>
      <c r="BS14" s="36">
        <v>0.97324736181000004</v>
      </c>
      <c r="BT14" s="36">
        <v>6677.7017350506003</v>
      </c>
      <c r="BU14" s="30">
        <f t="shared" si="28"/>
        <v>-9.9940891300187834E-9</v>
      </c>
      <c r="BV14" s="30">
        <f t="shared" si="29"/>
        <v>-9.9654895598965906E-9</v>
      </c>
      <c r="BW14" s="30">
        <f t="shared" si="30"/>
        <v>-9.9654907761702992E-9</v>
      </c>
      <c r="BX14" s="30">
        <f t="shared" si="31"/>
        <v>-9.9654907761193829E-9</v>
      </c>
      <c r="BZ14" s="36">
        <v>1.029E-8</v>
      </c>
      <c r="CA14" s="36">
        <v>2.3502990705600002</v>
      </c>
      <c r="CB14" s="36">
        <v>6677.7017350506003</v>
      </c>
      <c r="CC14" s="30">
        <f t="shared" si="32"/>
        <v>-1.0219426288548858E-8</v>
      </c>
      <c r="CD14" s="30">
        <f t="shared" si="33"/>
        <v>-1.0219161952208729E-8</v>
      </c>
      <c r="CE14" s="30">
        <f t="shared" si="34"/>
        <v>-1.021916196346072E-8</v>
      </c>
      <c r="CF14" s="30">
        <f t="shared" si="35"/>
        <v>-1.0219161963460248E-8</v>
      </c>
      <c r="CH14" s="36">
        <v>9.2999999999999999E-10</v>
      </c>
      <c r="CI14" s="36">
        <v>6.0360768575900003</v>
      </c>
      <c r="CJ14" s="36">
        <v>3894.1818295421999</v>
      </c>
      <c r="CK14" s="30">
        <f t="shared" si="36"/>
        <v>-9.1921176812841298E-10</v>
      </c>
      <c r="CL14" s="30">
        <f t="shared" si="37"/>
        <v>-9.1922984114588705E-10</v>
      </c>
      <c r="CM14" s="30">
        <f t="shared" si="38"/>
        <v>-9.1922984037760997E-10</v>
      </c>
      <c r="CN14" s="30">
        <f t="shared" si="39"/>
        <v>-9.1922984037764202E-10</v>
      </c>
      <c r="CP14" s="36"/>
      <c r="CQ14" s="36"/>
      <c r="CR14" s="36"/>
      <c r="CX14" s="36"/>
      <c r="CY14" s="36"/>
      <c r="CZ14" s="36"/>
      <c r="DF14" s="36">
        <v>1.1028279999999999E-5</v>
      </c>
      <c r="DG14" s="36">
        <v>5.0090826416000001</v>
      </c>
      <c r="DH14" s="36">
        <v>398.14900340819997</v>
      </c>
      <c r="DI14" s="30">
        <f t="shared" si="44"/>
        <v>-1.0396682060205256E-5</v>
      </c>
      <c r="DJ14" s="30">
        <f t="shared" si="45"/>
        <v>-1.0396633914120962E-5</v>
      </c>
      <c r="DK14" s="30">
        <f t="shared" si="46"/>
        <v>-1.0396633916168525E-5</v>
      </c>
      <c r="DL14" s="30">
        <f t="shared" si="47"/>
        <v>-1.0396633916168439E-5</v>
      </c>
      <c r="DN14" s="36">
        <v>8.7537000000000004E-7</v>
      </c>
      <c r="DO14" s="36">
        <v>3.4205275897899998</v>
      </c>
      <c r="DP14" s="36">
        <v>398.14900340819997</v>
      </c>
      <c r="DQ14" s="30">
        <f t="shared" si="48"/>
        <v>3.0659584245008034E-7</v>
      </c>
      <c r="DR14" s="30">
        <f t="shared" si="49"/>
        <v>3.066065735412536E-7</v>
      </c>
      <c r="DS14" s="30">
        <f t="shared" si="50"/>
        <v>3.0660657308488988E-7</v>
      </c>
      <c r="DT14" s="30">
        <f t="shared" si="51"/>
        <v>3.0660657308490915E-7</v>
      </c>
      <c r="DV14" s="36">
        <v>7.2170000000000004E-8</v>
      </c>
      <c r="DW14" s="36">
        <v>2.29300859074</v>
      </c>
      <c r="DX14" s="36">
        <v>6684.7479717486003</v>
      </c>
      <c r="DY14" s="30">
        <f t="shared" si="52"/>
        <v>-7.053071046305775E-8</v>
      </c>
      <c r="DZ14" s="30">
        <f t="shared" si="53"/>
        <v>-7.052734788136197E-8</v>
      </c>
      <c r="EA14" s="30">
        <f t="shared" si="54"/>
        <v>-7.0527348024435986E-8</v>
      </c>
      <c r="EB14" s="30">
        <f t="shared" si="55"/>
        <v>-7.0527348024430004E-8</v>
      </c>
      <c r="ED14" s="36">
        <v>3.6199999999999999E-9</v>
      </c>
      <c r="EE14" s="36">
        <v>4.4239790341800003</v>
      </c>
      <c r="EF14" s="36">
        <v>2787.0430238573999</v>
      </c>
      <c r="EG14" s="30">
        <f t="shared" si="56"/>
        <v>1.2092226460411326E-10</v>
      </c>
      <c r="EH14" s="30">
        <f t="shared" si="57"/>
        <v>1.2125372837615927E-10</v>
      </c>
      <c r="EI14" s="30">
        <f t="shared" si="58"/>
        <v>1.2125371427990423E-10</v>
      </c>
      <c r="EJ14" s="30">
        <f t="shared" si="59"/>
        <v>1.2125371428050189E-10</v>
      </c>
      <c r="EL14" s="36">
        <v>5.7E-10</v>
      </c>
      <c r="EM14" s="36">
        <v>1.8686728074300001</v>
      </c>
      <c r="EN14" s="36">
        <v>6525.8044539654002</v>
      </c>
      <c r="EO14" s="30">
        <f t="shared" si="60"/>
        <v>-5.531997580573327E-10</v>
      </c>
      <c r="EP14" s="30">
        <f t="shared" si="61"/>
        <v>-5.5322921309712175E-10</v>
      </c>
      <c r="EQ14" s="30">
        <f t="shared" si="62"/>
        <v>-5.5322921184501856E-10</v>
      </c>
      <c r="ER14" s="30">
        <f t="shared" si="63"/>
        <v>-5.5322921184507119E-10</v>
      </c>
      <c r="ET14" s="36"/>
      <c r="EU14" s="36"/>
      <c r="EV14" s="36"/>
    </row>
    <row r="15" spans="1:156" s="30" customFormat="1" ht="12.75">
      <c r="A15" s="34" t="s">
        <v>26</v>
      </c>
      <c r="B15" s="33" t="s">
        <v>127</v>
      </c>
      <c r="C15" s="34" t="s">
        <v>26</v>
      </c>
      <c r="D15" s="34" t="s">
        <v>26</v>
      </c>
      <c r="E15" s="34" t="s">
        <v>26</v>
      </c>
      <c r="F15" s="34" t="s">
        <v>26</v>
      </c>
      <c r="N15" s="36">
        <v>2.628122E-5</v>
      </c>
      <c r="O15" s="36">
        <v>0.64806143569999997</v>
      </c>
      <c r="P15" s="36">
        <v>3337.0893083507999</v>
      </c>
      <c r="Q15" s="30">
        <f t="shared" si="0"/>
        <v>1.4312798930561284E-5</v>
      </c>
      <c r="R15" s="30">
        <f t="shared" si="1"/>
        <v>1.4315216777136658E-5</v>
      </c>
      <c r="S15" s="30">
        <f t="shared" si="2"/>
        <v>1.4315216674315735E-5</v>
      </c>
      <c r="T15" s="30">
        <f t="shared" si="3"/>
        <v>1.4315216674320121E-5</v>
      </c>
      <c r="V15" s="36">
        <v>2.0566400000000002E-6</v>
      </c>
      <c r="W15" s="36">
        <v>4.5689145566000002</v>
      </c>
      <c r="X15" s="36">
        <v>2146.1654164751999</v>
      </c>
      <c r="Y15" s="30">
        <f t="shared" si="4"/>
        <v>1.0278330268714854E-6</v>
      </c>
      <c r="Z15" s="30">
        <f t="shared" si="5"/>
        <v>1.027707349701544E-6</v>
      </c>
      <c r="AA15" s="30">
        <f t="shared" si="6"/>
        <v>1.0277073550463715E-6</v>
      </c>
      <c r="AB15" s="30">
        <f t="shared" si="7"/>
        <v>1.0277073550461468E-6</v>
      </c>
      <c r="AD15" s="36">
        <v>1.6044E-7</v>
      </c>
      <c r="AE15" s="36">
        <v>6.1100047244100004</v>
      </c>
      <c r="AF15" s="36">
        <v>2146.1654164751999</v>
      </c>
      <c r="AG15" s="30">
        <f t="shared" si="8"/>
        <v>1.4128727952051561E-7</v>
      </c>
      <c r="AH15" s="30">
        <f t="shared" si="9"/>
        <v>1.4129264222870834E-7</v>
      </c>
      <c r="AI15" s="30">
        <f t="shared" si="10"/>
        <v>1.4129264200066145E-7</v>
      </c>
      <c r="AJ15" s="30">
        <f t="shared" si="11"/>
        <v>1.4129264200067105E-7</v>
      </c>
      <c r="AL15" s="36">
        <v>1.448E-8</v>
      </c>
      <c r="AM15" s="36">
        <v>0.45869142894999998</v>
      </c>
      <c r="AN15" s="36">
        <v>796.29800681639995</v>
      </c>
      <c r="AO15" s="30">
        <f t="shared" si="12"/>
        <v>-9.932972339371188E-9</v>
      </c>
      <c r="AP15" s="30">
        <f t="shared" si="13"/>
        <v>-9.9326965471336078E-9</v>
      </c>
      <c r="AQ15" s="30">
        <f t="shared" si="14"/>
        <v>-9.9326965588624648E-9</v>
      </c>
      <c r="AR15" s="30">
        <f t="shared" si="15"/>
        <v>-9.9326965588619701E-9</v>
      </c>
      <c r="AT15" s="36">
        <v>8.6000000000000003E-10</v>
      </c>
      <c r="AU15" s="36">
        <v>0.79259553758000001</v>
      </c>
      <c r="AV15" s="36">
        <v>6684.7479717486003</v>
      </c>
      <c r="AW15" s="30">
        <f t="shared" si="16"/>
        <v>1.2269919545648725E-10</v>
      </c>
      <c r="AX15" s="30">
        <f t="shared" si="17"/>
        <v>1.2288623685197127E-10</v>
      </c>
      <c r="AY15" s="30">
        <f t="shared" si="18"/>
        <v>1.2288622889772722E-10</v>
      </c>
      <c r="AZ15" s="30">
        <f t="shared" si="19"/>
        <v>1.2288622889805988E-10</v>
      </c>
      <c r="BB15" s="36">
        <v>1.2E-10</v>
      </c>
      <c r="BC15" s="36">
        <v>1.93859256739</v>
      </c>
      <c r="BD15" s="36">
        <v>6525.8044539654002</v>
      </c>
      <c r="BE15" s="30">
        <f t="shared" si="20"/>
        <v>-1.1415813599249745E-10</v>
      </c>
      <c r="BF15" s="30">
        <f t="shared" si="21"/>
        <v>-1.1416606734992966E-10</v>
      </c>
      <c r="BG15" s="30">
        <f t="shared" si="22"/>
        <v>-1.1416606701274185E-10</v>
      </c>
      <c r="BH15" s="30">
        <f t="shared" si="23"/>
        <v>-1.1416606701275603E-10</v>
      </c>
      <c r="BJ15" s="36">
        <v>1.42686E-6</v>
      </c>
      <c r="BK15" s="36">
        <v>1.1821501611</v>
      </c>
      <c r="BL15" s="36">
        <v>3340.5951730475999</v>
      </c>
      <c r="BM15" s="30">
        <f t="shared" si="24"/>
        <v>8.7360504301701712E-8</v>
      </c>
      <c r="BN15" s="30">
        <f t="shared" si="25"/>
        <v>8.7516896522865149E-8</v>
      </c>
      <c r="BO15" s="30">
        <f t="shared" si="26"/>
        <v>8.751688987194004E-8</v>
      </c>
      <c r="BP15" s="30">
        <f t="shared" si="27"/>
        <v>8.751688987221833E-8</v>
      </c>
      <c r="BR15" s="36">
        <v>1.5622000000000001E-7</v>
      </c>
      <c r="BS15" s="36">
        <v>2.7824138326500001</v>
      </c>
      <c r="BT15" s="36">
        <v>3340.5951730475999</v>
      </c>
      <c r="BU15" s="30">
        <f t="shared" si="28"/>
        <v>-1.5614103522411808E-7</v>
      </c>
      <c r="BV15" s="30">
        <f t="shared" si="29"/>
        <v>-1.561404889068377E-7</v>
      </c>
      <c r="BW15" s="30">
        <f t="shared" si="30"/>
        <v>-1.5614048893011117E-7</v>
      </c>
      <c r="BX15" s="30">
        <f t="shared" si="31"/>
        <v>-1.5614048893011022E-7</v>
      </c>
      <c r="BZ15" s="36">
        <v>1.109E-8</v>
      </c>
      <c r="CA15" s="36">
        <v>3.8098231737199999</v>
      </c>
      <c r="CB15" s="36">
        <v>5884.9268465832001</v>
      </c>
      <c r="CC15" s="30">
        <f t="shared" si="32"/>
        <v>-9.4819275113231565E-9</v>
      </c>
      <c r="CD15" s="30">
        <f t="shared" si="33"/>
        <v>-9.4808146846183378E-9</v>
      </c>
      <c r="CE15" s="30">
        <f t="shared" si="34"/>
        <v>-9.4808147319514322E-9</v>
      </c>
      <c r="CF15" s="30">
        <f t="shared" si="35"/>
        <v>-9.4808147319494288E-9</v>
      </c>
      <c r="CH15" s="36">
        <v>9.900000000000001E-10</v>
      </c>
      <c r="CI15" s="36">
        <v>4.9225704990099999</v>
      </c>
      <c r="CJ15" s="36">
        <v>2544.3144198834002</v>
      </c>
      <c r="CK15" s="30">
        <f t="shared" si="36"/>
        <v>-9.615748153653918E-10</v>
      </c>
      <c r="CL15" s="30">
        <f t="shared" si="37"/>
        <v>-9.6159451090115436E-10</v>
      </c>
      <c r="CM15" s="30">
        <f t="shared" si="38"/>
        <v>-9.615945100636983E-10</v>
      </c>
      <c r="CN15" s="30">
        <f t="shared" si="39"/>
        <v>-9.6159451006373366E-10</v>
      </c>
      <c r="CP15" s="36"/>
      <c r="CQ15" s="36"/>
      <c r="CR15" s="36"/>
      <c r="CX15" s="36"/>
      <c r="CY15" s="36"/>
      <c r="CZ15" s="36"/>
      <c r="DF15" s="36">
        <v>8.99077E-6</v>
      </c>
      <c r="DG15" s="36">
        <v>4.40790433994</v>
      </c>
      <c r="DH15" s="36">
        <v>529.69096509459996</v>
      </c>
      <c r="DI15" s="30">
        <f t="shared" si="44"/>
        <v>8.9580983370974813E-7</v>
      </c>
      <c r="DJ15" s="30">
        <f t="shared" si="45"/>
        <v>8.9596560216281427E-7</v>
      </c>
      <c r="DK15" s="30">
        <f t="shared" si="46"/>
        <v>8.9596559553840411E-7</v>
      </c>
      <c r="DL15" s="30">
        <f t="shared" si="47"/>
        <v>8.9596559553868215E-7</v>
      </c>
      <c r="DN15" s="36">
        <v>8.3025999999999997E-7</v>
      </c>
      <c r="DO15" s="36">
        <v>3.8557498665300001</v>
      </c>
      <c r="DP15" s="36">
        <v>3738.7614301079998</v>
      </c>
      <c r="DQ15" s="30">
        <f t="shared" si="48"/>
        <v>-3.2688908688559365E-7</v>
      </c>
      <c r="DR15" s="30">
        <f t="shared" si="49"/>
        <v>-3.2679528645685525E-7</v>
      </c>
      <c r="DS15" s="30">
        <f t="shared" si="50"/>
        <v>-3.2679529044604178E-7</v>
      </c>
      <c r="DT15" s="30">
        <f t="shared" si="51"/>
        <v>-3.2679529044587365E-7</v>
      </c>
      <c r="DV15" s="36">
        <v>6.8079999999999998E-8</v>
      </c>
      <c r="DW15" s="36">
        <v>5.2670258005499999</v>
      </c>
      <c r="DX15" s="36">
        <v>155.42039943419999</v>
      </c>
      <c r="DY15" s="30">
        <f t="shared" si="52"/>
        <v>-2.058047385300332E-8</v>
      </c>
      <c r="DZ15" s="30">
        <f t="shared" si="53"/>
        <v>-2.0580805399356329E-8</v>
      </c>
      <c r="EA15" s="30">
        <f t="shared" si="54"/>
        <v>-2.0580805385256566E-8</v>
      </c>
      <c r="EB15" s="30">
        <f t="shared" si="55"/>
        <v>-2.0580805385257145E-8</v>
      </c>
      <c r="ED15" s="36">
        <v>3.9700000000000001E-9</v>
      </c>
      <c r="EE15" s="36">
        <v>5.7196798658099999</v>
      </c>
      <c r="EF15" s="36">
        <v>3149.1641605882</v>
      </c>
      <c r="EG15" s="30">
        <f t="shared" si="56"/>
        <v>2.6930547342885718E-9</v>
      </c>
      <c r="EH15" s="30">
        <f t="shared" si="57"/>
        <v>2.6933566768258673E-9</v>
      </c>
      <c r="EI15" s="30">
        <f t="shared" si="58"/>
        <v>2.6933566639856588E-9</v>
      </c>
      <c r="EJ15" s="30">
        <f t="shared" si="59"/>
        <v>2.6933566639862081E-9</v>
      </c>
      <c r="EL15" s="36">
        <v>3.4000000000000001E-10</v>
      </c>
      <c r="EM15" s="36">
        <v>3.6337091731300002</v>
      </c>
      <c r="EN15" s="36">
        <v>3097.8838227257902</v>
      </c>
      <c r="EO15" s="30">
        <f t="shared" si="60"/>
        <v>1.9041333446802783E-10</v>
      </c>
      <c r="EP15" s="30">
        <f t="shared" si="61"/>
        <v>1.9038464908488802E-10</v>
      </c>
      <c r="EQ15" s="30">
        <f t="shared" si="62"/>
        <v>1.9038465030484429E-10</v>
      </c>
      <c r="ER15" s="30">
        <f t="shared" si="63"/>
        <v>1.9038465030479225E-10</v>
      </c>
      <c r="ET15" s="36"/>
      <c r="EU15" s="36"/>
      <c r="EV15" s="36"/>
    </row>
    <row r="16" spans="1:156" s="30" customFormat="1" ht="12.75">
      <c r="N16" s="36">
        <v>2.9375429999999999E-5</v>
      </c>
      <c r="O16" s="36">
        <v>6.0789371140800004</v>
      </c>
      <c r="P16" s="36">
        <v>6.7310302799999999E-2</v>
      </c>
      <c r="Q16" s="30">
        <f t="shared" si="0"/>
        <v>2.8762599335149164E-5</v>
      </c>
      <c r="R16" s="30">
        <f t="shared" si="1"/>
        <v>2.8762599321942019E-5</v>
      </c>
      <c r="S16" s="30">
        <f t="shared" si="2"/>
        <v>2.8762599321942582E-5</v>
      </c>
      <c r="T16" s="30">
        <f t="shared" si="3"/>
        <v>2.8762599321942582E-5</v>
      </c>
      <c r="V16" s="36">
        <v>1.6880500000000001E-6</v>
      </c>
      <c r="W16" s="36">
        <v>1.32894813366</v>
      </c>
      <c r="X16" s="36">
        <v>3337.0893083507999</v>
      </c>
      <c r="Y16" s="30">
        <f t="shared" si="4"/>
        <v>-1.768735378919809E-7</v>
      </c>
      <c r="Z16" s="30">
        <f t="shared" si="5"/>
        <v>-1.7668938210650458E-7</v>
      </c>
      <c r="AA16" s="30">
        <f t="shared" si="6"/>
        <v>-1.7668938993820549E-7</v>
      </c>
      <c r="AB16" s="30">
        <f t="shared" si="7"/>
        <v>-1.766893899378715E-7</v>
      </c>
      <c r="AD16" s="36">
        <v>2.037E-7</v>
      </c>
      <c r="AE16" s="36">
        <v>5.4219137540000002</v>
      </c>
      <c r="AF16" s="36">
        <v>553.5694028424</v>
      </c>
      <c r="AG16" s="30">
        <f t="shared" si="8"/>
        <v>-1.4352010663712849E-7</v>
      </c>
      <c r="AH16" s="30">
        <f t="shared" si="9"/>
        <v>-1.4351747618099213E-7</v>
      </c>
      <c r="AI16" s="30">
        <f t="shared" si="10"/>
        <v>-1.4351747629285948E-7</v>
      </c>
      <c r="AJ16" s="30">
        <f t="shared" si="11"/>
        <v>-1.4351747629285474E-7</v>
      </c>
      <c r="AL16" s="36">
        <v>1.4419999999999999E-8</v>
      </c>
      <c r="AM16" s="36">
        <v>2.3436849557700001</v>
      </c>
      <c r="AN16" s="36">
        <v>20043.6745601988</v>
      </c>
      <c r="AO16" s="30">
        <f t="shared" si="12"/>
        <v>-5.6815533325569487E-9</v>
      </c>
      <c r="AP16" s="30">
        <f t="shared" si="13"/>
        <v>-5.6902845504560078E-9</v>
      </c>
      <c r="AQ16" s="30">
        <f t="shared" si="14"/>
        <v>-5.690284179192842E-9</v>
      </c>
      <c r="AR16" s="30">
        <f t="shared" si="15"/>
        <v>-5.69028417920847E-9</v>
      </c>
      <c r="AT16" s="36">
        <v>1.15E-9</v>
      </c>
      <c r="AU16" s="36">
        <v>1.66898531261</v>
      </c>
      <c r="AV16" s="36">
        <v>3583.3410306738001</v>
      </c>
      <c r="AW16" s="30">
        <f t="shared" si="16"/>
        <v>9.1518634062391034E-10</v>
      </c>
      <c r="AX16" s="30">
        <f t="shared" si="17"/>
        <v>9.1526836118739701E-10</v>
      </c>
      <c r="AY16" s="30">
        <f t="shared" si="18"/>
        <v>9.1526835769955035E-10</v>
      </c>
      <c r="AZ16" s="30">
        <f t="shared" si="19"/>
        <v>9.1526835769969883E-10</v>
      </c>
      <c r="BB16" s="36"/>
      <c r="BC16" s="36"/>
      <c r="BD16" s="36"/>
      <c r="BJ16" s="36">
        <v>1.4268499999999999E-6</v>
      </c>
      <c r="BK16" s="36">
        <v>3.2129218082</v>
      </c>
      <c r="BL16" s="36">
        <v>3340.6296803519999</v>
      </c>
      <c r="BM16" s="30">
        <f t="shared" si="24"/>
        <v>-1.3150368033906445E-6</v>
      </c>
      <c r="BN16" s="30">
        <f t="shared" si="25"/>
        <v>-1.3150975986776309E-6</v>
      </c>
      <c r="BO16" s="30">
        <f t="shared" si="26"/>
        <v>-1.3150975960925065E-6</v>
      </c>
      <c r="BP16" s="30">
        <f t="shared" si="27"/>
        <v>-1.3150975960926147E-6</v>
      </c>
      <c r="BR16" s="36">
        <v>1.5622000000000001E-7</v>
      </c>
      <c r="BS16" s="36">
        <v>4.8131863631799998</v>
      </c>
      <c r="BT16" s="36">
        <v>3340.6296803519999</v>
      </c>
      <c r="BU16" s="30">
        <f t="shared" si="28"/>
        <v>6.4837752673954088E-8</v>
      </c>
      <c r="BV16" s="30">
        <f t="shared" si="29"/>
        <v>6.4822144577925302E-8</v>
      </c>
      <c r="BW16" s="30">
        <f t="shared" si="30"/>
        <v>6.4822145241712676E-8</v>
      </c>
      <c r="BX16" s="30">
        <f t="shared" si="31"/>
        <v>6.482214524168491E-8</v>
      </c>
      <c r="BZ16" s="36">
        <v>9.2799999999999994E-9</v>
      </c>
      <c r="CA16" s="36">
        <v>0.29719160926999999</v>
      </c>
      <c r="CB16" s="36">
        <v>3344.1355450487999</v>
      </c>
      <c r="CC16" s="30">
        <f t="shared" si="32"/>
        <v>7.6331155229885007E-9</v>
      </c>
      <c r="CD16" s="30">
        <f t="shared" si="33"/>
        <v>7.6336956454015049E-9</v>
      </c>
      <c r="CE16" s="30">
        <f t="shared" si="34"/>
        <v>7.6336956207323966E-9</v>
      </c>
      <c r="CF16" s="30">
        <f t="shared" si="35"/>
        <v>7.6336956207334471E-9</v>
      </c>
      <c r="CH16" s="36">
        <v>1.0600000000000001E-9</v>
      </c>
      <c r="CI16" s="36">
        <v>3.41315845439</v>
      </c>
      <c r="CJ16" s="36">
        <v>2942.4634232916001</v>
      </c>
      <c r="CK16" s="30">
        <f t="shared" si="36"/>
        <v>1.001014219827768E-9</v>
      </c>
      <c r="CL16" s="30">
        <f t="shared" si="37"/>
        <v>1.0009804901299924E-9</v>
      </c>
      <c r="CM16" s="30">
        <f t="shared" si="38"/>
        <v>1.0009804915646255E-9</v>
      </c>
      <c r="CN16" s="30">
        <f t="shared" si="39"/>
        <v>1.0009804915645647E-9</v>
      </c>
      <c r="CP16" s="41"/>
      <c r="CQ16" s="41"/>
      <c r="CR16" s="41"/>
      <c r="CX16" s="36"/>
      <c r="CY16" s="36"/>
      <c r="CZ16" s="36"/>
      <c r="DF16" s="36">
        <v>9.92252E-6</v>
      </c>
      <c r="DG16" s="36">
        <v>5.8386240106700003</v>
      </c>
      <c r="DH16" s="36">
        <v>6151.5338883049999</v>
      </c>
      <c r="DI16" s="30">
        <f t="shared" si="44"/>
        <v>-9.922379096757408E-6</v>
      </c>
      <c r="DJ16" s="30">
        <f t="shared" si="45"/>
        <v>-9.9223895867872157E-6</v>
      </c>
      <c r="DK16" s="30">
        <f t="shared" si="46"/>
        <v>-9.9223895863497299E-6</v>
      </c>
      <c r="DL16" s="30">
        <f t="shared" si="47"/>
        <v>-9.9223895863497486E-6</v>
      </c>
      <c r="DN16" s="36">
        <v>7.5598000000000002E-7</v>
      </c>
      <c r="DO16" s="36">
        <v>4.4510183934900001</v>
      </c>
      <c r="DP16" s="36">
        <v>6151.5338883049999</v>
      </c>
      <c r="DQ16" s="30">
        <f t="shared" si="48"/>
        <v>-1.4167463579986346E-7</v>
      </c>
      <c r="DR16" s="30">
        <f t="shared" si="49"/>
        <v>-1.4152447190937601E-7</v>
      </c>
      <c r="DS16" s="30">
        <f t="shared" si="50"/>
        <v>-1.4152447829557006E-7</v>
      </c>
      <c r="DT16" s="30">
        <f t="shared" si="51"/>
        <v>-1.4152447829530092E-7</v>
      </c>
      <c r="DV16" s="36">
        <v>6.528E-8</v>
      </c>
      <c r="DW16" s="36">
        <v>2.30781369329</v>
      </c>
      <c r="DX16" s="36">
        <v>3738.7614301079998</v>
      </c>
      <c r="DY16" s="30">
        <f t="shared" si="52"/>
        <v>5.9404212631552519E-8</v>
      </c>
      <c r="DZ16" s="30">
        <f t="shared" si="53"/>
        <v>5.940753872824012E-8</v>
      </c>
      <c r="EA16" s="30">
        <f t="shared" si="54"/>
        <v>5.9407538586809196E-8</v>
      </c>
      <c r="EB16" s="30">
        <f t="shared" si="55"/>
        <v>5.9407538586815158E-8</v>
      </c>
      <c r="ED16" s="36">
        <v>2.9899999999999998E-9</v>
      </c>
      <c r="EE16" s="36">
        <v>0.75640033534999995</v>
      </c>
      <c r="EF16" s="36">
        <v>3738.7614301079998</v>
      </c>
      <c r="EG16" s="30">
        <f t="shared" si="56"/>
        <v>1.2922401294310574E-9</v>
      </c>
      <c r="EH16" s="30">
        <f t="shared" si="57"/>
        <v>1.291908738127986E-9</v>
      </c>
      <c r="EI16" s="30">
        <f t="shared" si="58"/>
        <v>1.2919087522215875E-9</v>
      </c>
      <c r="EJ16" s="30">
        <f t="shared" si="59"/>
        <v>1.2919087522209935E-9</v>
      </c>
      <c r="EL16" s="36">
        <v>2.1E-10</v>
      </c>
      <c r="EM16" s="36">
        <v>2.3067763799100001</v>
      </c>
      <c r="EN16" s="36">
        <v>1059.3819301891999</v>
      </c>
      <c r="EO16" s="30">
        <f t="shared" si="60"/>
        <v>-1.9127902847789253E-10</v>
      </c>
      <c r="EP16" s="30">
        <f t="shared" si="61"/>
        <v>-1.9127601003060917E-10</v>
      </c>
      <c r="EQ16" s="30">
        <f t="shared" si="62"/>
        <v>-1.9127601015898059E-10</v>
      </c>
      <c r="ER16" s="30">
        <f t="shared" si="63"/>
        <v>-1.9127601015897519E-10</v>
      </c>
      <c r="ET16" s="36"/>
      <c r="EU16" s="36"/>
      <c r="EV16" s="36"/>
    </row>
    <row r="17" spans="1:152" s="30" customFormat="1" ht="12.75">
      <c r="A17" s="30" t="s">
        <v>128</v>
      </c>
      <c r="B17" s="30" t="s">
        <v>129</v>
      </c>
      <c r="N17" s="36">
        <v>2.3894199999999999E-5</v>
      </c>
      <c r="O17" s="36">
        <v>5.0389640134900002</v>
      </c>
      <c r="P17" s="36">
        <v>796.29800681639995</v>
      </c>
      <c r="Q17" s="30">
        <f t="shared" si="0"/>
        <v>1.9393636596521759E-5</v>
      </c>
      <c r="R17" s="30">
        <f t="shared" si="1"/>
        <v>1.9394001948141709E-5</v>
      </c>
      <c r="S17" s="30">
        <f t="shared" si="2"/>
        <v>1.9394001932604556E-5</v>
      </c>
      <c r="T17" s="30">
        <f t="shared" si="3"/>
        <v>1.9394001932605213E-5</v>
      </c>
      <c r="V17" s="36">
        <v>1.57587E-6</v>
      </c>
      <c r="W17" s="36">
        <v>4.1850103595399997</v>
      </c>
      <c r="X17" s="36">
        <v>1751.539531416</v>
      </c>
      <c r="Y17" s="30">
        <f t="shared" si="4"/>
        <v>1.1458703877069205E-6</v>
      </c>
      <c r="Z17" s="30">
        <f t="shared" si="5"/>
        <v>1.1459326737877139E-6</v>
      </c>
      <c r="AA17" s="30">
        <f t="shared" si="6"/>
        <v>1.1459326711389343E-6</v>
      </c>
      <c r="AB17" s="30">
        <f t="shared" si="7"/>
        <v>1.1459326711390457E-6</v>
      </c>
      <c r="AD17" s="36">
        <v>1.4927000000000001E-7</v>
      </c>
      <c r="AE17" s="36">
        <v>6.0954178356400002</v>
      </c>
      <c r="AF17" s="36">
        <v>3185.1920272655998</v>
      </c>
      <c r="AG17" s="30">
        <f t="shared" si="8"/>
        <v>8.0492752887092476E-8</v>
      </c>
      <c r="AH17" s="30">
        <f t="shared" si="9"/>
        <v>8.0505914532662795E-8</v>
      </c>
      <c r="AI17" s="30">
        <f t="shared" si="10"/>
        <v>8.0505913972951696E-8</v>
      </c>
      <c r="AJ17" s="30">
        <f t="shared" si="11"/>
        <v>8.050591397297536E-8</v>
      </c>
      <c r="AL17" s="36">
        <v>1.302E-8</v>
      </c>
      <c r="AM17" s="36">
        <v>5.3628401304800004</v>
      </c>
      <c r="AN17" s="36">
        <v>0.98032106819999998</v>
      </c>
      <c r="AO17" s="30">
        <f t="shared" si="12"/>
        <v>7.8277668947415822E-9</v>
      </c>
      <c r="AP17" s="30">
        <f t="shared" si="13"/>
        <v>7.8277665594658478E-9</v>
      </c>
      <c r="AQ17" s="30">
        <f t="shared" si="14"/>
        <v>7.8277665594801068E-9</v>
      </c>
      <c r="AR17" s="30">
        <f t="shared" si="15"/>
        <v>7.8277665594800969E-9</v>
      </c>
      <c r="AT17" s="36">
        <v>9.2000000000000003E-10</v>
      </c>
      <c r="AU17" s="36">
        <v>3.40530361815</v>
      </c>
      <c r="AV17" s="36">
        <v>6525.8044539654002</v>
      </c>
      <c r="AW17" s="30">
        <f t="shared" si="16"/>
        <v>1.9108783325303309E-10</v>
      </c>
      <c r="AX17" s="30">
        <f t="shared" si="17"/>
        <v>1.9089477753797437E-10</v>
      </c>
      <c r="AY17" s="30">
        <f t="shared" si="18"/>
        <v>1.9089478574830694E-10</v>
      </c>
      <c r="AZ17" s="30">
        <f t="shared" si="19"/>
        <v>1.9089478574796164E-10</v>
      </c>
      <c r="BB17" s="36"/>
      <c r="BC17" s="36"/>
      <c r="BD17" s="36"/>
      <c r="BJ17" s="36">
        <v>8.2544000000000001E-7</v>
      </c>
      <c r="BK17" s="36">
        <v>5.3666787231899997</v>
      </c>
      <c r="BL17" s="36">
        <v>6684.7479717486003</v>
      </c>
      <c r="BM17" s="30">
        <f t="shared" si="24"/>
        <v>7.9295791864376473E-7</v>
      </c>
      <c r="BN17" s="30">
        <f t="shared" si="25"/>
        <v>7.9290751736758415E-7</v>
      </c>
      <c r="BO17" s="30">
        <f t="shared" si="26"/>
        <v>7.9290751951182953E-7</v>
      </c>
      <c r="BP17" s="30">
        <f t="shared" si="27"/>
        <v>7.9290751951173996E-7</v>
      </c>
      <c r="BR17" s="36">
        <v>1.3771000000000001E-7</v>
      </c>
      <c r="BS17" s="36">
        <v>1.67983063909</v>
      </c>
      <c r="BT17" s="36">
        <v>3532.0606928113998</v>
      </c>
      <c r="BU17" s="30">
        <f t="shared" si="28"/>
        <v>8.0593632809542146E-8</v>
      </c>
      <c r="BV17" s="30">
        <f t="shared" si="29"/>
        <v>8.0606597067166479E-8</v>
      </c>
      <c r="BW17" s="30">
        <f t="shared" si="30"/>
        <v>8.0606596515853989E-8</v>
      </c>
      <c r="BX17" s="30">
        <f t="shared" si="31"/>
        <v>8.0606596515877401E-8</v>
      </c>
      <c r="BZ17" s="36">
        <v>8.5999999999999993E-9</v>
      </c>
      <c r="CA17" s="36">
        <v>3.1169831893</v>
      </c>
      <c r="CB17" s="36">
        <v>6151.5338883049999</v>
      </c>
      <c r="CC17" s="30">
        <f t="shared" si="32"/>
        <v>7.8339361349740139E-9</v>
      </c>
      <c r="CD17" s="30">
        <f t="shared" si="33"/>
        <v>7.8346534611320014E-9</v>
      </c>
      <c r="CE17" s="30">
        <f t="shared" si="34"/>
        <v>7.834653430632838E-9</v>
      </c>
      <c r="CF17" s="30">
        <f t="shared" si="35"/>
        <v>7.8346534306341235E-9</v>
      </c>
      <c r="CH17" s="36">
        <v>6.2000000000000003E-10</v>
      </c>
      <c r="CI17" s="36">
        <v>6.2573894990000003</v>
      </c>
      <c r="CJ17" s="36">
        <v>3339.6321056316001</v>
      </c>
      <c r="CK17" s="30">
        <f t="shared" si="36"/>
        <v>5.9102540212750301E-10</v>
      </c>
      <c r="CL17" s="30">
        <f t="shared" si="37"/>
        <v>5.9104596272183309E-10</v>
      </c>
      <c r="CM17" s="30">
        <f t="shared" si="38"/>
        <v>5.9104596184759758E-10</v>
      </c>
      <c r="CN17" s="30">
        <f t="shared" si="39"/>
        <v>5.9104596184763408E-10</v>
      </c>
      <c r="CP17" s="36"/>
      <c r="CQ17" s="36"/>
      <c r="CR17" s="36"/>
      <c r="CX17" s="36"/>
      <c r="CY17" s="36"/>
      <c r="CZ17" s="36"/>
      <c r="DF17" s="36">
        <v>8.0734800000000002E-6</v>
      </c>
      <c r="DG17" s="36">
        <v>2.1021664710399999</v>
      </c>
      <c r="DH17" s="36">
        <v>1059.3819301891999</v>
      </c>
      <c r="DI17" s="30">
        <f t="shared" si="44"/>
        <v>-6.5233022802433887E-6</v>
      </c>
      <c r="DJ17" s="30">
        <f t="shared" si="45"/>
        <v>-6.523136623482701E-6</v>
      </c>
      <c r="DK17" s="30">
        <f t="shared" si="46"/>
        <v>-6.5231366305278078E-6</v>
      </c>
      <c r="DL17" s="30">
        <f t="shared" si="47"/>
        <v>-6.523136630527513E-6</v>
      </c>
      <c r="DN17" s="36">
        <v>7.1999000000000003E-7</v>
      </c>
      <c r="DO17" s="36">
        <v>2.7644218068000002</v>
      </c>
      <c r="DP17" s="36">
        <v>529.69096509459996</v>
      </c>
      <c r="DQ17" s="30">
        <f t="shared" si="48"/>
        <v>7.093058671037568E-7</v>
      </c>
      <c r="DR17" s="30">
        <f t="shared" si="49"/>
        <v>7.0930371530377149E-7</v>
      </c>
      <c r="DS17" s="30">
        <f t="shared" si="50"/>
        <v>7.093037153952863E-7</v>
      </c>
      <c r="DT17" s="30">
        <f t="shared" si="51"/>
        <v>7.0930371539528249E-7</v>
      </c>
      <c r="DV17" s="36">
        <v>7.7849999999999999E-8</v>
      </c>
      <c r="DW17" s="36">
        <v>5.9336907954699996</v>
      </c>
      <c r="DX17" s="36">
        <v>1748.016413067</v>
      </c>
      <c r="DY17" s="30">
        <f t="shared" si="52"/>
        <v>-6.350841139879641E-8</v>
      </c>
      <c r="DZ17" s="30">
        <f t="shared" si="53"/>
        <v>-6.3505824082722783E-8</v>
      </c>
      <c r="EA17" s="30">
        <f t="shared" si="54"/>
        <v>-6.3505824192759006E-8</v>
      </c>
      <c r="EB17" s="30">
        <f t="shared" si="55"/>
        <v>-6.3505824192754361E-8</v>
      </c>
      <c r="ED17" s="36">
        <v>3.4999999999999999E-9</v>
      </c>
      <c r="EE17" s="36">
        <v>5.5569198488899998</v>
      </c>
      <c r="EF17" s="36">
        <v>4136.9104335162001</v>
      </c>
      <c r="EG17" s="30">
        <f t="shared" si="56"/>
        <v>3.5541477651895966E-10</v>
      </c>
      <c r="EH17" s="30">
        <f t="shared" si="57"/>
        <v>3.5588827355483365E-10</v>
      </c>
      <c r="EI17" s="30">
        <f t="shared" si="58"/>
        <v>3.5588825341841043E-10</v>
      </c>
      <c r="EJ17" s="30">
        <f t="shared" si="59"/>
        <v>3.5588825341925157E-10</v>
      </c>
      <c r="EL17" s="36">
        <v>2.1E-10</v>
      </c>
      <c r="EM17" s="36">
        <v>4.0368212200500002</v>
      </c>
      <c r="EN17" s="36">
        <v>4136.9104335162001</v>
      </c>
      <c r="EO17" s="30">
        <f t="shared" si="60"/>
        <v>2.0972668950863266E-10</v>
      </c>
      <c r="EP17" s="30">
        <f t="shared" si="61"/>
        <v>2.0972523105599935E-10</v>
      </c>
      <c r="EQ17" s="30">
        <f t="shared" si="62"/>
        <v>2.0972523111810591E-10</v>
      </c>
      <c r="ER17" s="30">
        <f t="shared" si="63"/>
        <v>2.0972523111810333E-10</v>
      </c>
      <c r="ET17" s="41"/>
      <c r="EU17" s="41"/>
      <c r="EV17" s="41"/>
    </row>
    <row r="18" spans="1:152" s="30" customFormat="1" ht="12.75">
      <c r="A18" s="30">
        <f>RADIANS(B18)</f>
        <v>7.7661916127158195</v>
      </c>
      <c r="B18" s="30">
        <f>A9+180</f>
        <v>444.97000229851483</v>
      </c>
      <c r="N18" s="36">
        <v>2.5798420000000002E-5</v>
      </c>
      <c r="O18" s="36">
        <v>2.996706197E-2</v>
      </c>
      <c r="P18" s="36">
        <v>3344.1355450487999</v>
      </c>
      <c r="Q18" s="30">
        <f t="shared" si="0"/>
        <v>2.4341138907450046E-5</v>
      </c>
      <c r="R18" s="30">
        <f t="shared" si="1"/>
        <v>2.4342078424648925E-5</v>
      </c>
      <c r="S18" s="30">
        <f t="shared" si="2"/>
        <v>2.4342078384699998E-5</v>
      </c>
      <c r="T18" s="30">
        <f t="shared" si="3"/>
        <v>2.4342078384701699E-5</v>
      </c>
      <c r="V18" s="36">
        <v>1.33686E-6</v>
      </c>
      <c r="W18" s="36">
        <v>2.23325104196</v>
      </c>
      <c r="X18" s="36">
        <v>0.98032106819999998</v>
      </c>
      <c r="Y18" s="30">
        <f t="shared" si="4"/>
        <v>-8.1649976484866712E-7</v>
      </c>
      <c r="Z18" s="30">
        <f t="shared" si="5"/>
        <v>-8.1649973073679035E-7</v>
      </c>
      <c r="AA18" s="30">
        <f t="shared" si="6"/>
        <v>-8.16499730738241E-7</v>
      </c>
      <c r="AB18" s="30">
        <f t="shared" si="7"/>
        <v>-8.16499730738241E-7</v>
      </c>
      <c r="AD18" s="36">
        <v>1.6227000000000001E-7</v>
      </c>
      <c r="AE18" s="36">
        <v>0.65678953302999998</v>
      </c>
      <c r="AF18" s="36">
        <v>0.98032106819999998</v>
      </c>
      <c r="AG18" s="30">
        <f t="shared" si="8"/>
        <v>1.2904742492953195E-7</v>
      </c>
      <c r="AH18" s="30">
        <f t="shared" si="9"/>
        <v>1.2904742809979374E-7</v>
      </c>
      <c r="AI18" s="30">
        <f t="shared" si="10"/>
        <v>1.2904742809965893E-7</v>
      </c>
      <c r="AJ18" s="30">
        <f t="shared" si="11"/>
        <v>1.2904742809965893E-7</v>
      </c>
      <c r="AL18" s="36">
        <v>1.1690000000000001E-8</v>
      </c>
      <c r="AM18" s="36">
        <v>4.1460116143299999</v>
      </c>
      <c r="AN18" s="36">
        <v>1349.8674096587999</v>
      </c>
      <c r="AO18" s="30">
        <f t="shared" si="12"/>
        <v>-1.1464273460568038E-8</v>
      </c>
      <c r="AP18" s="30">
        <f t="shared" si="13"/>
        <v>-1.1464172005617843E-8</v>
      </c>
      <c r="AQ18" s="30">
        <f t="shared" si="14"/>
        <v>-1.1464172009932933E-8</v>
      </c>
      <c r="AR18" s="30">
        <f t="shared" si="15"/>
        <v>-1.146417200993275E-8</v>
      </c>
      <c r="AT18" s="36">
        <v>6.3999999999999996E-10</v>
      </c>
      <c r="AU18" s="36">
        <v>4.4744358065799998</v>
      </c>
      <c r="AV18" s="36">
        <v>2787.0430238573999</v>
      </c>
      <c r="AW18" s="30">
        <f t="shared" si="16"/>
        <v>-1.0909306275532411E-11</v>
      </c>
      <c r="AX18" s="30">
        <f t="shared" si="17"/>
        <v>-1.0850680607321512E-11</v>
      </c>
      <c r="AY18" s="30">
        <f t="shared" si="18"/>
        <v>-1.0850683100517911E-11</v>
      </c>
      <c r="AZ18" s="30">
        <f t="shared" si="19"/>
        <v>-1.0850683100413332E-11</v>
      </c>
      <c r="BB18" s="36"/>
      <c r="BC18" s="36"/>
      <c r="BD18" s="36"/>
      <c r="BJ18" s="36">
        <v>7.3639999999999995E-7</v>
      </c>
      <c r="BK18" s="36">
        <v>5.0918752484300001</v>
      </c>
      <c r="BL18" s="36">
        <v>398.14900340819997</v>
      </c>
      <c r="BM18" s="30">
        <f t="shared" si="24"/>
        <v>-7.1216120352667833E-7</v>
      </c>
      <c r="BN18" s="30">
        <f t="shared" si="25"/>
        <v>-7.1215875103632089E-7</v>
      </c>
      <c r="BO18" s="30">
        <f t="shared" si="26"/>
        <v>-7.1215875114062135E-7</v>
      </c>
      <c r="BP18" s="30">
        <f t="shared" si="27"/>
        <v>-7.1215875114061701E-7</v>
      </c>
      <c r="BR18" s="36">
        <v>1.2711E-7</v>
      </c>
      <c r="BS18" s="36">
        <v>4.04546734935</v>
      </c>
      <c r="BT18" s="36">
        <v>20043.6745601988</v>
      </c>
      <c r="BU18" s="30">
        <f t="shared" si="28"/>
        <v>1.2236835454056313E-7</v>
      </c>
      <c r="BV18" s="30">
        <f t="shared" si="29"/>
        <v>1.2234566665906756E-7</v>
      </c>
      <c r="BW18" s="30">
        <f t="shared" si="30"/>
        <v>1.223456676250527E-7</v>
      </c>
      <c r="BX18" s="30">
        <f t="shared" si="31"/>
        <v>1.2234566762501204E-7</v>
      </c>
      <c r="BZ18" s="36">
        <v>8.5299999999999993E-9</v>
      </c>
      <c r="CA18" s="36">
        <v>1.33003321402</v>
      </c>
      <c r="CB18" s="36">
        <v>529.69096509459996</v>
      </c>
      <c r="CC18" s="30">
        <f t="shared" si="32"/>
        <v>-3.0770141431347419E-10</v>
      </c>
      <c r="CD18" s="30">
        <f t="shared" si="33"/>
        <v>-3.0784984224542663E-10</v>
      </c>
      <c r="CE18" s="30">
        <f t="shared" si="34"/>
        <v>-3.0784983593318543E-10</v>
      </c>
      <c r="CF18" s="30">
        <f t="shared" si="35"/>
        <v>-3.0784983593345044E-10</v>
      </c>
      <c r="CH18" s="36">
        <v>5.7999999999999996E-10</v>
      </c>
      <c r="CI18" s="36">
        <v>4.6486798336100001</v>
      </c>
      <c r="CJ18" s="36">
        <v>4292.3308329503998</v>
      </c>
      <c r="CK18" s="30">
        <f t="shared" si="36"/>
        <v>5.539396714794626E-10</v>
      </c>
      <c r="CL18" s="30">
        <f t="shared" si="37"/>
        <v>5.5391541075600876E-10</v>
      </c>
      <c r="CM18" s="30">
        <f t="shared" si="38"/>
        <v>5.5391541178798792E-10</v>
      </c>
      <c r="CN18" s="30">
        <f t="shared" si="39"/>
        <v>5.5391541178794449E-10</v>
      </c>
      <c r="CP18" s="36"/>
      <c r="CQ18" s="36"/>
      <c r="CR18" s="36"/>
      <c r="CX18" s="36"/>
      <c r="CY18" s="36"/>
      <c r="CZ18" s="36"/>
      <c r="DF18" s="36">
        <v>7.9790999999999996E-6</v>
      </c>
      <c r="DG18" s="36">
        <v>3.4483902617200002</v>
      </c>
      <c r="DH18" s="36">
        <v>796.29800681639995</v>
      </c>
      <c r="DI18" s="30">
        <f t="shared" si="44"/>
        <v>4.5320001116489662E-6</v>
      </c>
      <c r="DJ18" s="30">
        <f t="shared" si="45"/>
        <v>4.5318282095583409E-6</v>
      </c>
      <c r="DK18" s="30">
        <f t="shared" si="46"/>
        <v>4.5318282168689468E-6</v>
      </c>
      <c r="DL18" s="30">
        <f t="shared" si="47"/>
        <v>4.5318282168686376E-6</v>
      </c>
      <c r="DN18" s="36">
        <v>6.6542000000000004E-7</v>
      </c>
      <c r="DO18" s="36">
        <v>2.5489260269499998</v>
      </c>
      <c r="DP18" s="36">
        <v>1751.539531416</v>
      </c>
      <c r="DQ18" s="30">
        <f t="shared" si="48"/>
        <v>4.2426668775072903E-7</v>
      </c>
      <c r="DR18" s="30">
        <f t="shared" si="49"/>
        <v>4.24237171944351E-7</v>
      </c>
      <c r="DS18" s="30">
        <f t="shared" si="50"/>
        <v>4.242371731996092E-7</v>
      </c>
      <c r="DT18" s="30">
        <f t="shared" si="51"/>
        <v>4.2423717319955636E-7</v>
      </c>
      <c r="DV18" s="36">
        <v>5.84E-8</v>
      </c>
      <c r="DW18" s="36">
        <v>1.05191350362</v>
      </c>
      <c r="DX18" s="36">
        <v>1349.8674096587999</v>
      </c>
      <c r="DY18" s="30">
        <f t="shared" si="52"/>
        <v>5.774998204079609E-8</v>
      </c>
      <c r="DZ18" s="30">
        <f t="shared" si="53"/>
        <v>5.7749596425438141E-8</v>
      </c>
      <c r="EA18" s="30">
        <f t="shared" si="54"/>
        <v>5.7749596441839756E-8</v>
      </c>
      <c r="EB18" s="30">
        <f t="shared" si="55"/>
        <v>5.7749596441839061E-8</v>
      </c>
      <c r="ED18" s="36">
        <v>3.1399999999999999E-9</v>
      </c>
      <c r="EE18" s="36">
        <v>3.37632898783</v>
      </c>
      <c r="EF18" s="36">
        <v>6525.8044539654002</v>
      </c>
      <c r="EG18" s="30">
        <f t="shared" si="56"/>
        <v>5.6293357583083824E-10</v>
      </c>
      <c r="EH18" s="30">
        <f t="shared" si="57"/>
        <v>5.6227089374301409E-10</v>
      </c>
      <c r="EI18" s="30">
        <f t="shared" si="58"/>
        <v>5.6227092192566988E-10</v>
      </c>
      <c r="EJ18" s="30">
        <f t="shared" si="59"/>
        <v>5.6227092192448453E-10</v>
      </c>
      <c r="EL18" s="36">
        <v>1.8E-10</v>
      </c>
      <c r="EM18" s="36">
        <v>4.1743875589000004</v>
      </c>
      <c r="EN18" s="36">
        <v>3149.1641605882</v>
      </c>
      <c r="EO18" s="30">
        <f t="shared" si="60"/>
        <v>1.3532356200587107E-10</v>
      </c>
      <c r="EP18" s="30">
        <f t="shared" si="61"/>
        <v>1.3531127445487651E-10</v>
      </c>
      <c r="EQ18" s="30">
        <f t="shared" si="62"/>
        <v>1.3531127497746456E-10</v>
      </c>
      <c r="ER18" s="30">
        <f t="shared" si="63"/>
        <v>1.3531127497744223E-10</v>
      </c>
      <c r="ET18" s="36"/>
      <c r="EU18" s="36"/>
      <c r="EV18" s="36"/>
    </row>
    <row r="19" spans="1:152" s="30" customFormat="1" ht="12.75">
      <c r="N19" s="36">
        <v>1.5281399999999999E-5</v>
      </c>
      <c r="O19" s="36">
        <v>1.1497930622800001</v>
      </c>
      <c r="P19" s="36">
        <v>6151.5338883049999</v>
      </c>
      <c r="Q19" s="30">
        <f t="shared" si="0"/>
        <v>4.4137651639050883E-7</v>
      </c>
      <c r="R19" s="30">
        <f t="shared" si="1"/>
        <v>4.3828768981657414E-7</v>
      </c>
      <c r="S19" s="30">
        <f t="shared" si="2"/>
        <v>4.3828782117653657E-7</v>
      </c>
      <c r="T19" s="30">
        <f t="shared" si="3"/>
        <v>4.3828782117100126E-7</v>
      </c>
      <c r="V19" s="36">
        <v>1.16561E-6</v>
      </c>
      <c r="W19" s="36">
        <v>2.21347652545</v>
      </c>
      <c r="X19" s="36">
        <v>1059.3819301891999</v>
      </c>
      <c r="Y19" s="30">
        <f t="shared" si="4"/>
        <v>-1.0122611564119574E-6</v>
      </c>
      <c r="Z19" s="30">
        <f t="shared" si="5"/>
        <v>-1.0122410308009668E-6</v>
      </c>
      <c r="AA19" s="30">
        <f t="shared" si="6"/>
        <v>-1.0122410316568816E-6</v>
      </c>
      <c r="AB19" s="30">
        <f t="shared" si="7"/>
        <v>-1.0122410316568456E-6</v>
      </c>
      <c r="AD19" s="36">
        <v>1.4317E-7</v>
      </c>
      <c r="AE19" s="36">
        <v>2.6185189759099998</v>
      </c>
      <c r="AF19" s="36">
        <v>1349.8674096587999</v>
      </c>
      <c r="AG19" s="30">
        <f t="shared" si="8"/>
        <v>2.1894698478623909E-8</v>
      </c>
      <c r="AH19" s="30">
        <f t="shared" si="9"/>
        <v>2.190097660172993E-8</v>
      </c>
      <c r="AI19" s="30">
        <f t="shared" si="10"/>
        <v>2.1900976334738889E-8</v>
      </c>
      <c r="AJ19" s="30">
        <f t="shared" si="11"/>
        <v>2.1900976334750198E-8</v>
      </c>
      <c r="AL19" s="36">
        <v>1.133E-8</v>
      </c>
      <c r="AM19" s="36">
        <v>2.38180830662</v>
      </c>
      <c r="AN19" s="36">
        <v>6684.7479717486003</v>
      </c>
      <c r="AO19" s="30">
        <f t="shared" si="12"/>
        <v>-1.1241958610164696E-8</v>
      </c>
      <c r="AP19" s="30">
        <f t="shared" si="13"/>
        <v>-1.124164856827059E-8</v>
      </c>
      <c r="AQ19" s="30">
        <f t="shared" si="14"/>
        <v>-1.1241648581467383E-8</v>
      </c>
      <c r="AR19" s="30">
        <f t="shared" si="15"/>
        <v>-1.1241648581466833E-8</v>
      </c>
      <c r="AT19" s="36">
        <v>4.5E-10</v>
      </c>
      <c r="AU19" s="36">
        <v>5.1721621705800001</v>
      </c>
      <c r="AV19" s="36">
        <v>3097.8838227257902</v>
      </c>
      <c r="AW19" s="30">
        <f t="shared" si="16"/>
        <v>3.8076443275402705E-10</v>
      </c>
      <c r="AX19" s="30">
        <f t="shared" si="17"/>
        <v>3.8078885358937478E-10</v>
      </c>
      <c r="AY19" s="30">
        <f t="shared" si="18"/>
        <v>3.8078885255090453E-10</v>
      </c>
      <c r="AZ19" s="30">
        <f t="shared" si="19"/>
        <v>3.8078885255094879E-10</v>
      </c>
      <c r="BB19" s="36"/>
      <c r="BC19" s="36"/>
      <c r="BD19" s="36"/>
      <c r="BJ19" s="36">
        <v>7.2659999999999996E-7</v>
      </c>
      <c r="BK19" s="36">
        <v>5.5377571043699998</v>
      </c>
      <c r="BL19" s="36">
        <v>6283.0758499914</v>
      </c>
      <c r="BM19" s="30">
        <f t="shared" si="24"/>
        <v>-3.7725073090723102E-7</v>
      </c>
      <c r="BN19" s="30">
        <f t="shared" si="25"/>
        <v>-3.7712246490405512E-7</v>
      </c>
      <c r="BO19" s="30">
        <f t="shared" si="26"/>
        <v>-3.7712247035920792E-7</v>
      </c>
      <c r="BP19" s="30">
        <f t="shared" si="27"/>
        <v>-3.7712247035897843E-7</v>
      </c>
      <c r="BR19" s="36">
        <v>1.4268E-7</v>
      </c>
      <c r="BS19" s="36">
        <v>0.24640247719</v>
      </c>
      <c r="BT19" s="36">
        <v>2942.4634232916001</v>
      </c>
      <c r="BU19" s="30">
        <f t="shared" si="28"/>
        <v>-1.3351678853983042E-7</v>
      </c>
      <c r="BV19" s="30">
        <f t="shared" si="29"/>
        <v>-1.3351192192581433E-7</v>
      </c>
      <c r="BW19" s="30">
        <f t="shared" si="30"/>
        <v>-1.3351192213280502E-7</v>
      </c>
      <c r="BX19" s="30">
        <f t="shared" si="31"/>
        <v>-1.3351192213279626E-7</v>
      </c>
      <c r="BZ19" s="36">
        <v>8.8300000000000003E-9</v>
      </c>
      <c r="CA19" s="36">
        <v>5.1868131601699998</v>
      </c>
      <c r="CB19" s="36">
        <v>5486.7778431750003</v>
      </c>
      <c r="CC19" s="30">
        <f t="shared" si="32"/>
        <v>8.7838487813863311E-9</v>
      </c>
      <c r="CD19" s="30">
        <f t="shared" si="33"/>
        <v>8.783686022612362E-9</v>
      </c>
      <c r="CE19" s="30">
        <f t="shared" si="34"/>
        <v>8.783686029540137E-9</v>
      </c>
      <c r="CF19" s="30">
        <f t="shared" si="35"/>
        <v>8.7836860295398425E-9</v>
      </c>
      <c r="CH19" s="36">
        <v>5.0000000000000003E-10</v>
      </c>
      <c r="CI19" s="36">
        <v>3.75358626972</v>
      </c>
      <c r="CJ19" s="36">
        <v>6677.7017350506003</v>
      </c>
      <c r="CK19" s="30">
        <f t="shared" si="36"/>
        <v>-1.4043263757620617E-10</v>
      </c>
      <c r="CL19" s="30">
        <f t="shared" si="37"/>
        <v>-1.4053797115693391E-10</v>
      </c>
      <c r="CM19" s="30">
        <f t="shared" si="38"/>
        <v>-1.4053796667752142E-10</v>
      </c>
      <c r="CN19" s="30">
        <f t="shared" si="39"/>
        <v>-1.4053796667770894E-10</v>
      </c>
      <c r="CP19" s="36"/>
      <c r="CQ19" s="36"/>
      <c r="CR19" s="36"/>
      <c r="CX19" s="36"/>
      <c r="CY19" s="36"/>
      <c r="CZ19" s="36"/>
      <c r="DF19" s="36">
        <v>7.4097999999999998E-6</v>
      </c>
      <c r="DG19" s="36">
        <v>1.4990633689199999</v>
      </c>
      <c r="DH19" s="36">
        <v>2146.1654164751999</v>
      </c>
      <c r="DI19" s="30">
        <f t="shared" si="44"/>
        <v>-4.1536679914963369E-6</v>
      </c>
      <c r="DJ19" s="30">
        <f t="shared" si="45"/>
        <v>-4.1532350835691602E-6</v>
      </c>
      <c r="DK19" s="30">
        <f t="shared" si="46"/>
        <v>-4.153235101980032E-6</v>
      </c>
      <c r="DL19" s="30">
        <f t="shared" si="47"/>
        <v>-4.1532351019792587E-6</v>
      </c>
      <c r="DN19" s="36">
        <v>5.4313999999999998E-7</v>
      </c>
      <c r="DO19" s="36">
        <v>0.67750943459000001</v>
      </c>
      <c r="DP19" s="36">
        <v>8962.4553499102003</v>
      </c>
      <c r="DQ19" s="30">
        <f t="shared" si="48"/>
        <v>1.7126211728815094E-7</v>
      </c>
      <c r="DR19" s="30">
        <f t="shared" si="49"/>
        <v>1.7141396358543974E-7</v>
      </c>
      <c r="DS19" s="30">
        <f t="shared" si="50"/>
        <v>1.7141395712813431E-7</v>
      </c>
      <c r="DT19" s="30">
        <f t="shared" si="51"/>
        <v>1.7141395712840525E-7</v>
      </c>
      <c r="DV19" s="36">
        <v>6.7490000000000004E-8</v>
      </c>
      <c r="DW19" s="36">
        <v>5.3019439574899998</v>
      </c>
      <c r="DX19" s="36">
        <v>1194.4470102246</v>
      </c>
      <c r="DY19" s="30">
        <f t="shared" si="52"/>
        <v>1.6700016837860933E-8</v>
      </c>
      <c r="DZ19" s="30">
        <f t="shared" si="53"/>
        <v>1.6697449309076491E-8</v>
      </c>
      <c r="EA19" s="30">
        <f t="shared" si="54"/>
        <v>1.66974494182672E-8</v>
      </c>
      <c r="EB19" s="30">
        <f t="shared" si="55"/>
        <v>1.6697449418262611E-8</v>
      </c>
      <c r="ED19" s="36">
        <v>2.33E-9</v>
      </c>
      <c r="EE19" s="36">
        <v>2.1396526230599999</v>
      </c>
      <c r="EF19" s="36">
        <v>3097.8838227257902</v>
      </c>
      <c r="EG19" s="30">
        <f t="shared" si="56"/>
        <v>-1.8246061376145126E-9</v>
      </c>
      <c r="EH19" s="30">
        <f t="shared" si="57"/>
        <v>-1.824753689279767E-9</v>
      </c>
      <c r="EI19" s="30">
        <f t="shared" si="58"/>
        <v>-1.8247536830051831E-9</v>
      </c>
      <c r="EJ19" s="30">
        <f t="shared" si="59"/>
        <v>-1.8247536830054507E-9</v>
      </c>
      <c r="EL19" s="36">
        <v>1.2999999999999999E-10</v>
      </c>
      <c r="EM19" s="36">
        <v>1.97805475719</v>
      </c>
      <c r="EN19" s="36">
        <v>155.42039943419999</v>
      </c>
      <c r="EO19" s="30">
        <f t="shared" si="60"/>
        <v>5.7069524657775199E-11</v>
      </c>
      <c r="EP19" s="30">
        <f t="shared" si="61"/>
        <v>5.7070121405051801E-11</v>
      </c>
      <c r="EQ19" s="30">
        <f t="shared" si="62"/>
        <v>5.7070121379673719E-11</v>
      </c>
      <c r="ER19" s="30">
        <f t="shared" si="63"/>
        <v>5.7070121379674811E-11</v>
      </c>
      <c r="ET19" s="36"/>
      <c r="EU19" s="36"/>
      <c r="EV19" s="36"/>
    </row>
    <row r="20" spans="1:152" s="30" customFormat="1" ht="12.75">
      <c r="A20" s="34" t="s">
        <v>26</v>
      </c>
      <c r="B20" s="33" t="s">
        <v>200</v>
      </c>
      <c r="C20" s="34" t="s">
        <v>201</v>
      </c>
      <c r="D20" s="34" t="s">
        <v>26</v>
      </c>
      <c r="E20" s="34" t="s">
        <v>26</v>
      </c>
      <c r="F20" s="34" t="s">
        <v>26</v>
      </c>
      <c r="N20" s="36">
        <v>1.798808E-5</v>
      </c>
      <c r="O20" s="36">
        <v>0.65634026844000004</v>
      </c>
      <c r="P20" s="36">
        <v>529.69096509459996</v>
      </c>
      <c r="Q20" s="30">
        <f t="shared" si="0"/>
        <v>-1.1722149615918759E-5</v>
      </c>
      <c r="R20" s="30">
        <f t="shared" si="1"/>
        <v>-1.1722387186153728E-5</v>
      </c>
      <c r="S20" s="30">
        <f t="shared" si="2"/>
        <v>-1.1722387176050574E-5</v>
      </c>
      <c r="T20" s="30">
        <f t="shared" si="3"/>
        <v>-1.1722387176051E-5</v>
      </c>
      <c r="V20" s="36">
        <v>1.1759100000000001E-6</v>
      </c>
      <c r="W20" s="36">
        <v>6.0240721386100002</v>
      </c>
      <c r="X20" s="36">
        <v>6151.5338883049999</v>
      </c>
      <c r="Y20" s="30">
        <f t="shared" si="4"/>
        <v>-1.1545756132524326E-6</v>
      </c>
      <c r="Z20" s="30">
        <f t="shared" si="5"/>
        <v>-1.1546206789618173E-6</v>
      </c>
      <c r="AA20" s="30">
        <f t="shared" si="6"/>
        <v>-1.1546206770462966E-6</v>
      </c>
      <c r="AB20" s="30">
        <f t="shared" si="7"/>
        <v>-1.1546206770463772E-6</v>
      </c>
      <c r="AD20" s="36">
        <v>1.4415999999999999E-7</v>
      </c>
      <c r="AE20" s="36">
        <v>4.0192381210099999</v>
      </c>
      <c r="AF20" s="36">
        <v>951.71840625059997</v>
      </c>
      <c r="AG20" s="30">
        <f t="shared" si="8"/>
        <v>4.4411176332390581E-8</v>
      </c>
      <c r="AH20" s="30">
        <f t="shared" si="9"/>
        <v>4.4406885622628206E-8</v>
      </c>
      <c r="AI20" s="30">
        <f t="shared" si="10"/>
        <v>4.4406885805101608E-8</v>
      </c>
      <c r="AJ20" s="30">
        <f t="shared" si="11"/>
        <v>4.4406885805093932E-8</v>
      </c>
      <c r="AL20" s="36">
        <v>1.037E-8</v>
      </c>
      <c r="AM20" s="36">
        <v>1.76892750558</v>
      </c>
      <c r="AN20" s="36">
        <v>382.89653222319998</v>
      </c>
      <c r="AO20" s="30">
        <f t="shared" si="12"/>
        <v>9.7267411246163096E-9</v>
      </c>
      <c r="AP20" s="30">
        <f t="shared" si="13"/>
        <v>9.7266958691063483E-9</v>
      </c>
      <c r="AQ20" s="30">
        <f t="shared" si="14"/>
        <v>9.7266958710309792E-9</v>
      </c>
      <c r="AR20" s="30">
        <f t="shared" si="15"/>
        <v>9.7266958710308982E-9</v>
      </c>
      <c r="AT20" s="36">
        <v>4.0999999999999998E-10</v>
      </c>
      <c r="AU20" s="36">
        <v>1.2187502773300001</v>
      </c>
      <c r="AV20" s="36">
        <v>23384.286986898602</v>
      </c>
      <c r="AW20" s="30">
        <f t="shared" si="16"/>
        <v>-3.8252592289129092E-10</v>
      </c>
      <c r="AX20" s="30">
        <f t="shared" si="17"/>
        <v>-3.8263923762459542E-10</v>
      </c>
      <c r="AY20" s="30">
        <f t="shared" si="18"/>
        <v>-3.826392328104267E-10</v>
      </c>
      <c r="AZ20" s="30">
        <f t="shared" si="19"/>
        <v>-3.8263923281063178E-10</v>
      </c>
      <c r="BB20" s="41"/>
      <c r="BC20" s="41"/>
      <c r="BD20" s="41"/>
      <c r="BJ20" s="36">
        <v>8.6377000000000001E-7</v>
      </c>
      <c r="BK20" s="36">
        <v>5.7442964841200004</v>
      </c>
      <c r="BL20" s="36">
        <v>3738.7614301079998</v>
      </c>
      <c r="BM20" s="30">
        <f t="shared" si="24"/>
        <v>-6.4800466374818151E-7</v>
      </c>
      <c r="BN20" s="30">
        <f t="shared" si="25"/>
        <v>-6.4807485108499142E-7</v>
      </c>
      <c r="BO20" s="30">
        <f t="shared" si="26"/>
        <v>-6.4807484810031963E-7</v>
      </c>
      <c r="BP20" s="30">
        <f t="shared" si="27"/>
        <v>-6.4807484810044542E-7</v>
      </c>
      <c r="BR20" s="36">
        <v>1.2492999999999999E-7</v>
      </c>
      <c r="BS20" s="36">
        <v>2.2562051352200001</v>
      </c>
      <c r="BT20" s="36">
        <v>5884.9268465832001</v>
      </c>
      <c r="BU20" s="30">
        <f t="shared" si="28"/>
        <v>6.2948246844598053E-8</v>
      </c>
      <c r="BV20" s="30">
        <f t="shared" si="29"/>
        <v>6.296912122830917E-8</v>
      </c>
      <c r="BW20" s="30">
        <f t="shared" si="30"/>
        <v>6.2969120340627429E-8</v>
      </c>
      <c r="BX20" s="30">
        <f t="shared" si="31"/>
        <v>6.2969120340665003E-8</v>
      </c>
      <c r="BZ20" s="36">
        <v>1.0999999999999999E-8</v>
      </c>
      <c r="CA20" s="36">
        <v>1.8296207579399999</v>
      </c>
      <c r="CB20" s="36">
        <v>2942.4634232916001</v>
      </c>
      <c r="CC20" s="30">
        <f t="shared" si="32"/>
        <v>-3.750328640924584E-9</v>
      </c>
      <c r="CD20" s="30">
        <f t="shared" si="33"/>
        <v>-3.7513288490690063E-9</v>
      </c>
      <c r="CE20" s="30">
        <f t="shared" si="34"/>
        <v>-3.7513288065335685E-9</v>
      </c>
      <c r="CF20" s="30">
        <f t="shared" si="35"/>
        <v>-3.7513288065353693E-9</v>
      </c>
      <c r="CH20" s="36">
        <v>5.0000000000000003E-10</v>
      </c>
      <c r="CI20" s="36">
        <v>1.8940866804900001</v>
      </c>
      <c r="CJ20" s="36">
        <v>5088.6288397668004</v>
      </c>
      <c r="CK20" s="30">
        <f t="shared" si="36"/>
        <v>1.8701479942143515E-10</v>
      </c>
      <c r="CL20" s="30">
        <f t="shared" si="37"/>
        <v>1.8693723058213766E-10</v>
      </c>
      <c r="CM20" s="30">
        <f t="shared" si="38"/>
        <v>1.8693723388104817E-10</v>
      </c>
      <c r="CN20" s="30">
        <f t="shared" si="39"/>
        <v>1.8693723388090649E-10</v>
      </c>
      <c r="CP20" s="36"/>
      <c r="CQ20" s="36"/>
      <c r="CR20" s="36"/>
      <c r="CX20" s="36"/>
      <c r="CY20" s="36"/>
      <c r="CZ20" s="36"/>
      <c r="DF20" s="36">
        <v>6.9233999999999996E-6</v>
      </c>
      <c r="DG20" s="36">
        <v>2.1337881478499998</v>
      </c>
      <c r="DH20" s="36">
        <v>8962.4553499102003</v>
      </c>
      <c r="DI20" s="30">
        <f t="shared" si="44"/>
        <v>-6.277719520019916E-6</v>
      </c>
      <c r="DJ20" s="30">
        <f t="shared" si="45"/>
        <v>-6.2768591095790222E-6</v>
      </c>
      <c r="DK20" s="30">
        <f t="shared" si="46"/>
        <v>-6.2768591461815893E-6</v>
      </c>
      <c r="DL20" s="30">
        <f t="shared" si="47"/>
        <v>-6.2768591461800528E-6</v>
      </c>
      <c r="DN20" s="36">
        <v>5.1035000000000001E-7</v>
      </c>
      <c r="DO20" s="36">
        <v>3.7258540920700001</v>
      </c>
      <c r="DP20" s="36">
        <v>6684.7479717486003</v>
      </c>
      <c r="DQ20" s="30">
        <f t="shared" si="48"/>
        <v>-1.7571494709299016E-7</v>
      </c>
      <c r="DR20" s="30">
        <f t="shared" si="49"/>
        <v>-1.7582023119322326E-7</v>
      </c>
      <c r="DS20" s="30">
        <f t="shared" si="50"/>
        <v>-1.7582022671595263E-7</v>
      </c>
      <c r="DT20" s="30">
        <f t="shared" si="51"/>
        <v>-1.7582022671613986E-7</v>
      </c>
      <c r="DV20" s="36">
        <v>4.695E-8</v>
      </c>
      <c r="DW20" s="36">
        <v>0.76880586143999996</v>
      </c>
      <c r="DX20" s="36">
        <v>3097.8838227257902</v>
      </c>
      <c r="DY20" s="30">
        <f t="shared" si="52"/>
        <v>-3.5919203633470855E-8</v>
      </c>
      <c r="DZ20" s="30">
        <f t="shared" si="53"/>
        <v>-3.5916124572166231E-8</v>
      </c>
      <c r="EA20" s="30">
        <f t="shared" si="54"/>
        <v>-3.5916124703118571E-8</v>
      </c>
      <c r="EB20" s="30">
        <f t="shared" si="55"/>
        <v>-3.5916124703112992E-8</v>
      </c>
      <c r="ED20" s="36">
        <v>2.1200000000000001E-9</v>
      </c>
      <c r="EE20" s="36">
        <v>4.2048749401099998</v>
      </c>
      <c r="EF20" s="36">
        <v>3341.5927477680002</v>
      </c>
      <c r="EG20" s="30">
        <f t="shared" si="56"/>
        <v>-3.9134817894788593E-10</v>
      </c>
      <c r="EH20" s="30">
        <f t="shared" si="57"/>
        <v>-3.9157704595500972E-10</v>
      </c>
      <c r="EI20" s="30">
        <f t="shared" si="58"/>
        <v>-3.9157703622200564E-10</v>
      </c>
      <c r="EJ20" s="30">
        <f t="shared" si="59"/>
        <v>-3.9157703622241276E-10</v>
      </c>
      <c r="EL20" s="36">
        <v>1.7000000000000001E-10</v>
      </c>
      <c r="EM20" s="36">
        <v>5.9485641468999999</v>
      </c>
      <c r="EN20" s="36">
        <v>10025.3603984484</v>
      </c>
      <c r="EO20" s="30">
        <f t="shared" si="60"/>
        <v>1.3759425870049483E-10</v>
      </c>
      <c r="EP20" s="30">
        <f t="shared" si="61"/>
        <v>1.3762715358511339E-10</v>
      </c>
      <c r="EQ20" s="30">
        <f t="shared" si="62"/>
        <v>1.3762715218649935E-10</v>
      </c>
      <c r="ER20" s="30">
        <f t="shared" si="63"/>
        <v>1.3762715218655821E-10</v>
      </c>
      <c r="ET20" s="36"/>
      <c r="EU20" s="36"/>
      <c r="EV20" s="36"/>
    </row>
    <row r="21" spans="1:152" s="30" customFormat="1" ht="12.75">
      <c r="N21" s="36">
        <v>1.2643559999999999E-5</v>
      </c>
      <c r="O21" s="36">
        <v>3.6227509223099998</v>
      </c>
      <c r="P21" s="36">
        <v>5092.1519581158</v>
      </c>
      <c r="Q21" s="30">
        <f t="shared" si="0"/>
        <v>1.0961729285797295E-5</v>
      </c>
      <c r="R21" s="30">
        <f t="shared" si="1"/>
        <v>1.0962783820410346E-5</v>
      </c>
      <c r="S21" s="30">
        <f t="shared" si="2"/>
        <v>1.0962783775570292E-5</v>
      </c>
      <c r="T21" s="30">
        <f t="shared" si="3"/>
        <v>1.0962783775572196E-5</v>
      </c>
      <c r="V21" s="36">
        <v>1.1359499999999999E-6</v>
      </c>
      <c r="W21" s="36">
        <v>5.4280322431699997</v>
      </c>
      <c r="X21" s="36">
        <v>3738.7614301079998</v>
      </c>
      <c r="Y21" s="30">
        <f t="shared" si="4"/>
        <v>-1.0435345282023104E-6</v>
      </c>
      <c r="Z21" s="30">
        <f t="shared" si="5"/>
        <v>-1.0435896777374239E-6</v>
      </c>
      <c r="AA21" s="30">
        <f t="shared" si="6"/>
        <v>-1.0435896753923967E-6</v>
      </c>
      <c r="AB21" s="30">
        <f t="shared" si="7"/>
        <v>-1.0435896753924956E-6</v>
      </c>
      <c r="AD21" s="36">
        <v>1.1934000000000001E-7</v>
      </c>
      <c r="AE21" s="36">
        <v>3.8612216302100002</v>
      </c>
      <c r="AF21" s="36">
        <v>6684.7479717486003</v>
      </c>
      <c r="AG21" s="30">
        <f t="shared" si="8"/>
        <v>-2.559244841481754E-8</v>
      </c>
      <c r="AH21" s="30">
        <f t="shared" si="9"/>
        <v>-2.5618061639726651E-8</v>
      </c>
      <c r="AI21" s="30">
        <f t="shared" si="10"/>
        <v>-2.5618060550491018E-8</v>
      </c>
      <c r="AJ21" s="30">
        <f t="shared" si="11"/>
        <v>-2.5618060550537396E-8</v>
      </c>
      <c r="AL21" s="36">
        <v>8.9399999999999993E-9</v>
      </c>
      <c r="AM21" s="36">
        <v>5.3368832893400002</v>
      </c>
      <c r="AN21" s="36">
        <v>1194.4470102246</v>
      </c>
      <c r="AO21" s="30">
        <f t="shared" si="12"/>
        <v>2.5133844594194502E-9</v>
      </c>
      <c r="AP21" s="30">
        <f t="shared" si="13"/>
        <v>2.5130475955846114E-9</v>
      </c>
      <c r="AQ21" s="30">
        <f t="shared" si="14"/>
        <v>2.5130476099106157E-9</v>
      </c>
      <c r="AR21" s="30">
        <f t="shared" si="15"/>
        <v>2.5130476099100135E-9</v>
      </c>
      <c r="AT21" s="36">
        <v>3.6E-10</v>
      </c>
      <c r="AU21" s="36">
        <v>5.5397565340700003</v>
      </c>
      <c r="AV21" s="36">
        <v>3149.1641605882</v>
      </c>
      <c r="AW21" s="30">
        <f t="shared" si="16"/>
        <v>2.8759871914313932E-10</v>
      </c>
      <c r="AX21" s="30">
        <f t="shared" si="17"/>
        <v>2.8762113309737331E-10</v>
      </c>
      <c r="AY21" s="30">
        <f t="shared" si="18"/>
        <v>2.8762113214423237E-10</v>
      </c>
      <c r="AZ21" s="30">
        <f t="shared" si="19"/>
        <v>2.8762113214427311E-10</v>
      </c>
      <c r="BB21" s="36"/>
      <c r="BC21" s="36"/>
      <c r="BD21" s="36"/>
      <c r="BJ21" s="36">
        <v>8.3275999999999995E-7</v>
      </c>
      <c r="BK21" s="36">
        <v>5.9886631573900004</v>
      </c>
      <c r="BL21" s="36">
        <v>6677.7017350506003</v>
      </c>
      <c r="BM21" s="30">
        <f t="shared" si="24"/>
        <v>7.7348288226401365E-7</v>
      </c>
      <c r="BN21" s="30">
        <f t="shared" si="25"/>
        <v>7.735505970614995E-7</v>
      </c>
      <c r="BO21" s="30">
        <f t="shared" si="26"/>
        <v>7.735505941825622E-7</v>
      </c>
      <c r="BP21" s="30">
        <f t="shared" si="27"/>
        <v>7.7355059418268269E-7</v>
      </c>
      <c r="BR21" s="36">
        <v>8.7999999999999994E-8</v>
      </c>
      <c r="BS21" s="36">
        <v>0.34079528233</v>
      </c>
      <c r="BT21" s="36">
        <v>398.14900340819997</v>
      </c>
      <c r="BU21" s="30">
        <f t="shared" si="28"/>
        <v>-2.5667154755322483E-8</v>
      </c>
      <c r="BV21" s="30">
        <f t="shared" si="29"/>
        <v>-2.5668256415522945E-8</v>
      </c>
      <c r="BW21" s="30">
        <f t="shared" si="30"/>
        <v>-2.5668256368672355E-8</v>
      </c>
      <c r="BX21" s="30">
        <f t="shared" si="31"/>
        <v>-2.5668256368674334E-8</v>
      </c>
      <c r="BZ21" s="36">
        <v>8.1500000000000002E-9</v>
      </c>
      <c r="CA21" s="36">
        <v>3.4091056737300001</v>
      </c>
      <c r="CB21" s="36">
        <v>2544.3144198834002</v>
      </c>
      <c r="CC21" s="30">
        <f t="shared" si="32"/>
        <v>-2.3893518277098813E-9</v>
      </c>
      <c r="CD21" s="30">
        <f t="shared" si="33"/>
        <v>-2.3887001304446172E-9</v>
      </c>
      <c r="CE21" s="30">
        <f t="shared" si="34"/>
        <v>-2.3887001581599344E-9</v>
      </c>
      <c r="CF21" s="30">
        <f t="shared" si="35"/>
        <v>-2.3887001581587573E-9</v>
      </c>
      <c r="CH21" s="36">
        <v>5.7999999999999996E-10</v>
      </c>
      <c r="CI21" s="36">
        <v>3.65295480755</v>
      </c>
      <c r="CJ21" s="36">
        <v>6525.8044539654002</v>
      </c>
      <c r="CK21" s="30">
        <f t="shared" si="36"/>
        <v>2.5586639693600401E-10</v>
      </c>
      <c r="CL21" s="30">
        <f t="shared" si="37"/>
        <v>2.5575473263924496E-10</v>
      </c>
      <c r="CM21" s="30">
        <f t="shared" si="38"/>
        <v>2.5575473738828061E-10</v>
      </c>
      <c r="CN21" s="30">
        <f t="shared" si="39"/>
        <v>2.5575473738808089E-10</v>
      </c>
      <c r="CP21" s="36"/>
      <c r="CQ21" s="36"/>
      <c r="CR21" s="36"/>
      <c r="CX21" s="36"/>
      <c r="CY21" s="36"/>
      <c r="CZ21" s="36"/>
      <c r="DF21" s="36">
        <v>6.3314400000000003E-6</v>
      </c>
      <c r="DG21" s="36">
        <v>0.89353285017999995</v>
      </c>
      <c r="DH21" s="36">
        <v>3340.5951730475999</v>
      </c>
      <c r="DI21" s="30">
        <f t="shared" si="44"/>
        <v>2.1703310710548762E-6</v>
      </c>
      <c r="DJ21" s="30">
        <f t="shared" si="45"/>
        <v>2.1709842035872213E-6</v>
      </c>
      <c r="DK21" s="30">
        <f t="shared" si="46"/>
        <v>2.1709841758117789E-6</v>
      </c>
      <c r="DL21" s="30">
        <f t="shared" si="47"/>
        <v>2.1709841758129411E-6</v>
      </c>
      <c r="DN21" s="36">
        <v>6.6430000000000004E-7</v>
      </c>
      <c r="DO21" s="36">
        <v>4.4059754995700002</v>
      </c>
      <c r="DP21" s="36">
        <v>1748.016413067</v>
      </c>
      <c r="DQ21" s="30">
        <f t="shared" si="48"/>
        <v>3.6051101427193391E-7</v>
      </c>
      <c r="DR21" s="30">
        <f t="shared" si="49"/>
        <v>3.605430749181356E-7</v>
      </c>
      <c r="DS21" s="30">
        <f t="shared" si="50"/>
        <v>3.6054307355470573E-7</v>
      </c>
      <c r="DT21" s="30">
        <f t="shared" si="51"/>
        <v>3.6054307355476317E-7</v>
      </c>
      <c r="DV21" s="36">
        <v>5.3909999999999998E-8</v>
      </c>
      <c r="DW21" s="36">
        <v>1.00223256041</v>
      </c>
      <c r="DX21" s="36">
        <v>3149.1641605882</v>
      </c>
      <c r="DY21" s="30">
        <f t="shared" si="52"/>
        <v>-3.9424220952531192E-8</v>
      </c>
      <c r="DZ21" s="30">
        <f t="shared" si="53"/>
        <v>-3.942041434847728E-8</v>
      </c>
      <c r="EA21" s="30">
        <f t="shared" si="54"/>
        <v>-3.9420414510371124E-8</v>
      </c>
      <c r="EB21" s="30">
        <f t="shared" si="55"/>
        <v>-3.9420414510364196E-8</v>
      </c>
      <c r="ED21" s="36">
        <v>2.1400000000000001E-9</v>
      </c>
      <c r="EE21" s="36">
        <v>0.56779556946999998</v>
      </c>
      <c r="EF21" s="36">
        <v>155.42039943419999</v>
      </c>
      <c r="EG21" s="30">
        <f t="shared" si="56"/>
        <v>2.048212356959845E-9</v>
      </c>
      <c r="EH21" s="30">
        <f t="shared" si="57"/>
        <v>2.0482091892524018E-9</v>
      </c>
      <c r="EI21" s="30">
        <f t="shared" si="58"/>
        <v>2.0482091893871173E-9</v>
      </c>
      <c r="EJ21" s="30">
        <f t="shared" si="59"/>
        <v>2.0482091893871115E-9</v>
      </c>
      <c r="EL21" s="36">
        <v>1.2E-10</v>
      </c>
      <c r="EM21" s="36">
        <v>0.51097435253000001</v>
      </c>
      <c r="EN21" s="36">
        <v>6923.9534573736</v>
      </c>
      <c r="EO21" s="30">
        <f t="shared" si="60"/>
        <v>1.1805524157977117E-10</v>
      </c>
      <c r="EP21" s="30">
        <f t="shared" si="61"/>
        <v>1.1805034126639634E-10</v>
      </c>
      <c r="EQ21" s="30">
        <f t="shared" si="62"/>
        <v>1.1805034147492366E-10</v>
      </c>
      <c r="ER21" s="30">
        <f t="shared" si="63"/>
        <v>1.1805034147491492E-10</v>
      </c>
      <c r="ET21" s="36"/>
      <c r="EU21" s="36"/>
      <c r="EV21" s="36"/>
    </row>
    <row r="22" spans="1:152" s="30" customFormat="1" ht="12.75">
      <c r="A22" s="30" t="s">
        <v>202</v>
      </c>
      <c r="B22" s="30" t="s">
        <v>203</v>
      </c>
      <c r="C22" s="30" t="s">
        <v>204</v>
      </c>
      <c r="N22" s="36">
        <v>1.286232E-5</v>
      </c>
      <c r="O22" s="36">
        <v>3.0679592462600001</v>
      </c>
      <c r="P22" s="36">
        <v>2146.1654164751999</v>
      </c>
      <c r="Q22" s="30">
        <f t="shared" si="0"/>
        <v>-1.0665112302063904E-5</v>
      </c>
      <c r="R22" s="30">
        <f t="shared" si="1"/>
        <v>-1.0665619514873363E-5</v>
      </c>
      <c r="S22" s="30">
        <f t="shared" si="2"/>
        <v>-1.0665619493304055E-5</v>
      </c>
      <c r="T22" s="30">
        <f t="shared" si="3"/>
        <v>-1.0665619493304975E-5</v>
      </c>
      <c r="V22" s="36">
        <v>1.3356299999999999E-6</v>
      </c>
      <c r="W22" s="36">
        <v>5.9742190392700003</v>
      </c>
      <c r="X22" s="36">
        <v>1748.016413067</v>
      </c>
      <c r="Y22" s="30">
        <f t="shared" si="4"/>
        <v>-1.1199831399036789E-6</v>
      </c>
      <c r="Z22" s="30">
        <f t="shared" si="5"/>
        <v>-1.1199413238372914E-6</v>
      </c>
      <c r="AA22" s="30">
        <f t="shared" si="6"/>
        <v>-1.1199413256156976E-6</v>
      </c>
      <c r="AB22" s="30">
        <f t="shared" si="7"/>
        <v>-1.1199413256156226E-6</v>
      </c>
      <c r="AD22" s="36">
        <v>1.5648000000000001E-7</v>
      </c>
      <c r="AE22" s="36">
        <v>1.2208612193999999</v>
      </c>
      <c r="AF22" s="36">
        <v>1748.016413067</v>
      </c>
      <c r="AG22" s="30">
        <f t="shared" si="8"/>
        <v>-9.0558547602950261E-8</v>
      </c>
      <c r="AH22" s="30">
        <f t="shared" si="9"/>
        <v>-9.0565880225350488E-8</v>
      </c>
      <c r="AI22" s="30">
        <f t="shared" si="10"/>
        <v>-9.0565879913519676E-8</v>
      </c>
      <c r="AJ22" s="30">
        <f t="shared" si="11"/>
        <v>-9.0565879913532819E-8</v>
      </c>
      <c r="AL22" s="36">
        <v>8.0700000000000005E-9</v>
      </c>
      <c r="AM22" s="36">
        <v>2.7479888618100001</v>
      </c>
      <c r="AN22" s="36">
        <v>1748.016413067</v>
      </c>
      <c r="AO22" s="30">
        <f t="shared" si="12"/>
        <v>6.3711262925741128E-9</v>
      </c>
      <c r="AP22" s="30">
        <f t="shared" si="13"/>
        <v>6.3708416698577168E-9</v>
      </c>
      <c r="AQ22" s="30">
        <f t="shared" si="14"/>
        <v>6.3708416819624206E-9</v>
      </c>
      <c r="AR22" s="30">
        <f t="shared" si="15"/>
        <v>6.3708416819619102E-9</v>
      </c>
      <c r="AT22" s="36">
        <v>3.9E-10</v>
      </c>
      <c r="AU22" s="36">
        <v>5.4096634588499999</v>
      </c>
      <c r="AV22" s="36">
        <v>4136.9104335162001</v>
      </c>
      <c r="AW22" s="30">
        <f t="shared" si="16"/>
        <v>9.6101609412063875E-11</v>
      </c>
      <c r="AX22" s="30">
        <f t="shared" si="17"/>
        <v>9.6153008766660295E-11</v>
      </c>
      <c r="AY22" s="30">
        <f t="shared" si="18"/>
        <v>9.6153006580819616E-11</v>
      </c>
      <c r="AZ22" s="30">
        <f t="shared" si="19"/>
        <v>9.6153006580910929E-11</v>
      </c>
      <c r="BB22" s="36"/>
      <c r="BC22" s="36"/>
      <c r="BD22" s="36"/>
      <c r="BJ22" s="36">
        <v>6.0116000000000002E-7</v>
      </c>
      <c r="BK22" s="36">
        <v>3.6796080882600002</v>
      </c>
      <c r="BL22" s="36">
        <v>796.29800681639995</v>
      </c>
      <c r="BM22" s="30">
        <f t="shared" si="24"/>
        <v>4.4574753961100526E-7</v>
      </c>
      <c r="BN22" s="30">
        <f t="shared" si="25"/>
        <v>4.4573698102127374E-7</v>
      </c>
      <c r="BO22" s="30">
        <f t="shared" si="26"/>
        <v>4.4573698147030904E-7</v>
      </c>
      <c r="BP22" s="30">
        <f t="shared" si="27"/>
        <v>4.4573698147029008E-7</v>
      </c>
      <c r="BR22" s="36">
        <v>8.6369999999999998E-8</v>
      </c>
      <c r="BS22" s="36">
        <v>1.7521370440899999</v>
      </c>
      <c r="BT22" s="36">
        <v>2544.3144198834002</v>
      </c>
      <c r="BU22" s="30">
        <f t="shared" si="28"/>
        <v>8.4447772775740589E-8</v>
      </c>
      <c r="BV22" s="30">
        <f t="shared" si="29"/>
        <v>8.4449288017547045E-8</v>
      </c>
      <c r="BW22" s="30">
        <f t="shared" si="30"/>
        <v>8.4449287953120382E-8</v>
      </c>
      <c r="BX22" s="30">
        <f t="shared" si="31"/>
        <v>8.4449287953123109E-8</v>
      </c>
      <c r="BZ22" s="36">
        <v>7.0200000000000002E-9</v>
      </c>
      <c r="CA22" s="36">
        <v>5.4907613255400003</v>
      </c>
      <c r="CB22" s="36">
        <v>8962.4553499102003</v>
      </c>
      <c r="CC22" s="30">
        <f t="shared" si="32"/>
        <v>6.8509082360237514E-9</v>
      </c>
      <c r="CD22" s="30">
        <f t="shared" si="33"/>
        <v>6.8504567402525303E-9</v>
      </c>
      <c r="CE22" s="30">
        <f t="shared" si="34"/>
        <v>6.8504567594660954E-9</v>
      </c>
      <c r="CF22" s="30">
        <f t="shared" si="35"/>
        <v>6.8504567594652898E-9</v>
      </c>
      <c r="CH22" s="36">
        <v>4.5E-10</v>
      </c>
      <c r="CI22" s="36">
        <v>0.38295906297999999</v>
      </c>
      <c r="CJ22" s="36">
        <v>5486.7778431750003</v>
      </c>
      <c r="CK22" s="30">
        <f t="shared" si="36"/>
        <v>8.6643461807258121E-11</v>
      </c>
      <c r="CL22" s="30">
        <f t="shared" si="37"/>
        <v>8.6723104516183392E-11</v>
      </c>
      <c r="CM22" s="30">
        <f t="shared" si="38"/>
        <v>8.6723101129249787E-11</v>
      </c>
      <c r="CN22" s="30">
        <f t="shared" si="39"/>
        <v>8.6723101129394104E-11</v>
      </c>
      <c r="CP22" s="36"/>
      <c r="CQ22" s="36"/>
      <c r="CR22" s="36"/>
      <c r="CX22" s="36"/>
      <c r="CY22" s="36"/>
      <c r="CZ22" s="36"/>
      <c r="DF22" s="36">
        <v>7.2558299999999996E-6</v>
      </c>
      <c r="DG22" s="36">
        <v>1.24516913473</v>
      </c>
      <c r="DH22" s="36">
        <v>8432.7643848156004</v>
      </c>
      <c r="DI22" s="30">
        <f t="shared" si="44"/>
        <v>3.0599609469503922E-7</v>
      </c>
      <c r="DJ22" s="30">
        <f t="shared" si="45"/>
        <v>3.0398653930993497E-7</v>
      </c>
      <c r="DK22" s="30">
        <f t="shared" si="46"/>
        <v>3.0398662477153213E-7</v>
      </c>
      <c r="DL22" s="30">
        <f t="shared" si="47"/>
        <v>3.0398662476792636E-7</v>
      </c>
      <c r="DN22" s="36">
        <v>4.7863000000000004E-7</v>
      </c>
      <c r="DO22" s="36">
        <v>2.2852789684300001</v>
      </c>
      <c r="DP22" s="36">
        <v>2914.0142358237999</v>
      </c>
      <c r="DQ22" s="30">
        <f t="shared" si="48"/>
        <v>1.2557993215935658E-7</v>
      </c>
      <c r="DR22" s="30">
        <f t="shared" si="49"/>
        <v>1.2553568999883168E-7</v>
      </c>
      <c r="DS22" s="30">
        <f t="shared" si="50"/>
        <v>1.2553569188035801E-7</v>
      </c>
      <c r="DT22" s="30">
        <f t="shared" si="51"/>
        <v>1.2553569188027927E-7</v>
      </c>
      <c r="DV22" s="36">
        <v>4.4059999999999999E-8</v>
      </c>
      <c r="DW22" s="36">
        <v>2.4555630335499998</v>
      </c>
      <c r="DX22" s="36">
        <v>951.71840625059997</v>
      </c>
      <c r="DY22" s="30">
        <f t="shared" si="52"/>
        <v>-4.1819381365564436E-8</v>
      </c>
      <c r="DZ22" s="30">
        <f t="shared" si="53"/>
        <v>-4.1819815319205449E-8</v>
      </c>
      <c r="EA22" s="30">
        <f t="shared" si="54"/>
        <v>-4.1819815300751433E-8</v>
      </c>
      <c r="EB22" s="30">
        <f t="shared" si="55"/>
        <v>-4.1819815300752207E-8</v>
      </c>
      <c r="ED22" s="36">
        <v>2.0099999999999999E-9</v>
      </c>
      <c r="EE22" s="36">
        <v>2.3528446456399998</v>
      </c>
      <c r="EF22" s="36">
        <v>1592.5960136327999</v>
      </c>
      <c r="EG22" s="30">
        <f t="shared" si="56"/>
        <v>1.9722032259779869E-9</v>
      </c>
      <c r="EH22" s="30">
        <f t="shared" si="57"/>
        <v>1.9721829127281356E-9</v>
      </c>
      <c r="EI22" s="30">
        <f t="shared" si="58"/>
        <v>1.9721829135921191E-9</v>
      </c>
      <c r="EJ22" s="30">
        <f t="shared" si="59"/>
        <v>1.9721829135920827E-9</v>
      </c>
      <c r="EL22" s="36">
        <v>1.2E-10</v>
      </c>
      <c r="EM22" s="36">
        <v>3.27945299261</v>
      </c>
      <c r="EN22" s="36">
        <v>6127.6554505572003</v>
      </c>
      <c r="EO22" s="30">
        <f t="shared" si="60"/>
        <v>9.0205085579293263E-11</v>
      </c>
      <c r="EP22" s="30">
        <f t="shared" si="61"/>
        <v>9.0221024689750108E-11</v>
      </c>
      <c r="EQ22" s="30">
        <f t="shared" si="62"/>
        <v>9.0221024011979394E-11</v>
      </c>
      <c r="ER22" s="30">
        <f t="shared" si="63"/>
        <v>9.0221024012008074E-11</v>
      </c>
      <c r="ET22" s="36"/>
      <c r="EU22" s="36"/>
      <c r="EV22" s="36"/>
    </row>
    <row r="23" spans="1:152" s="30" customFormat="1" ht="12.75">
      <c r="A23" s="30">
        <v>0</v>
      </c>
      <c r="B23" s="30">
        <f xml:space="preserve"> 0.0057755183 * A23</f>
        <v>0</v>
      </c>
      <c r="C23" s="30">
        <f xml:space="preserve"> Tau - B23/DAYSinMILLENNIUM</f>
        <v>-5.5445729919609181E-3</v>
      </c>
      <c r="N23" s="36">
        <v>1.5464079999999998E-5</v>
      </c>
      <c r="O23" s="36">
        <v>2.9157963339199999</v>
      </c>
      <c r="P23" s="36">
        <v>1751.539531416</v>
      </c>
      <c r="Q23" s="30">
        <f t="shared" si="0"/>
        <v>1.3476842395834591E-5</v>
      </c>
      <c r="R23" s="30">
        <f t="shared" si="1"/>
        <v>1.3476405729041048E-5</v>
      </c>
      <c r="S23" s="30">
        <f t="shared" si="2"/>
        <v>1.3476405747612269E-5</v>
      </c>
      <c r="T23" s="30">
        <f t="shared" si="3"/>
        <v>1.3476405747611488E-5</v>
      </c>
      <c r="V23" s="36">
        <v>9.1098000000000002E-7</v>
      </c>
      <c r="W23" s="36">
        <v>1.0962783659099999</v>
      </c>
      <c r="X23" s="36">
        <v>1349.8674096587999</v>
      </c>
      <c r="Y23" s="30">
        <f t="shared" si="4"/>
        <v>9.0596524921539956E-7</v>
      </c>
      <c r="Z23" s="30">
        <f t="shared" si="5"/>
        <v>9.0596101273623639E-7</v>
      </c>
      <c r="AA23" s="30">
        <f t="shared" si="6"/>
        <v>9.0596101291644053E-7</v>
      </c>
      <c r="AB23" s="30">
        <f t="shared" si="7"/>
        <v>9.0596101291643302E-7</v>
      </c>
      <c r="AD23" s="36">
        <v>1.126E-7</v>
      </c>
      <c r="AE23" s="36">
        <v>4.7182236367100003</v>
      </c>
      <c r="AF23" s="36">
        <v>2544.3144198834002</v>
      </c>
      <c r="AG23" s="30">
        <f t="shared" si="8"/>
        <v>-1.125275908601911E-7</v>
      </c>
      <c r="AH23" s="30">
        <f t="shared" si="9"/>
        <v>-1.1252792814927748E-7</v>
      </c>
      <c r="AI23" s="30">
        <f t="shared" si="10"/>
        <v>-1.1252792813495019E-7</v>
      </c>
      <c r="AJ23" s="30">
        <f t="shared" si="11"/>
        <v>-1.125279281349508E-7</v>
      </c>
      <c r="AL23" s="36">
        <v>6.4000000000000002E-9</v>
      </c>
      <c r="AM23" s="36">
        <v>6.1066514784899999</v>
      </c>
      <c r="AN23" s="36">
        <v>3496.0328261340001</v>
      </c>
      <c r="AO23" s="30">
        <f t="shared" si="12"/>
        <v>4.8493957470188226E-9</v>
      </c>
      <c r="AP23" s="30">
        <f t="shared" si="13"/>
        <v>4.8489157412224165E-9</v>
      </c>
      <c r="AQ23" s="30">
        <f t="shared" si="14"/>
        <v>4.8489157616371645E-9</v>
      </c>
      <c r="AR23" s="30">
        <f t="shared" si="15"/>
        <v>4.8489157616363043E-9</v>
      </c>
      <c r="AT23" s="36">
        <v>2.8000000000000002E-10</v>
      </c>
      <c r="AU23" s="36">
        <v>4.8537878140400004</v>
      </c>
      <c r="AV23" s="36">
        <v>6127.6554505572003</v>
      </c>
      <c r="AW23" s="30">
        <f t="shared" si="16"/>
        <v>-1.8540218864725828E-10</v>
      </c>
      <c r="AX23" s="30">
        <f t="shared" si="17"/>
        <v>-1.8535992035904374E-10</v>
      </c>
      <c r="AY23" s="30">
        <f t="shared" si="18"/>
        <v>-1.8535992215676304E-10</v>
      </c>
      <c r="AZ23" s="30">
        <f t="shared" si="19"/>
        <v>-1.8535992215668697E-10</v>
      </c>
      <c r="BB23" s="36"/>
      <c r="BC23" s="36"/>
      <c r="BD23" s="36"/>
      <c r="BJ23" s="36">
        <v>6.3111000000000004E-7</v>
      </c>
      <c r="BK23" s="36">
        <v>0.73049113368999996</v>
      </c>
      <c r="BL23" s="36">
        <v>5884.9268465832001</v>
      </c>
      <c r="BM23" s="30">
        <f t="shared" si="24"/>
        <v>5.5891783520923859E-7</v>
      </c>
      <c r="BN23" s="30">
        <f t="shared" si="25"/>
        <v>5.5886112363837132E-7</v>
      </c>
      <c r="BO23" s="30">
        <f t="shared" si="26"/>
        <v>5.5886112605060775E-7</v>
      </c>
      <c r="BP23" s="30">
        <f t="shared" si="27"/>
        <v>5.5886112605050569E-7</v>
      </c>
      <c r="BR23" s="36">
        <v>8.9029999999999997E-8</v>
      </c>
      <c r="BS23" s="36">
        <v>5.9543791650399998</v>
      </c>
      <c r="BT23" s="36">
        <v>2810.9214616052</v>
      </c>
      <c r="BU23" s="30">
        <f t="shared" si="28"/>
        <v>-8.7143950249695976E-8</v>
      </c>
      <c r="BV23" s="30">
        <f t="shared" si="29"/>
        <v>-8.7142265563705253E-8</v>
      </c>
      <c r="BW23" s="30">
        <f t="shared" si="30"/>
        <v>-8.7142265635366305E-8</v>
      </c>
      <c r="BX23" s="30">
        <f t="shared" si="31"/>
        <v>-8.7142265635363327E-8</v>
      </c>
      <c r="BZ23" s="36">
        <v>6.4400000000000001E-9</v>
      </c>
      <c r="CA23" s="36">
        <v>0.31400306761000002</v>
      </c>
      <c r="CB23" s="36">
        <v>5088.6288397668004</v>
      </c>
      <c r="CC23" s="30">
        <f t="shared" si="32"/>
        <v>-5.9946768361866434E-9</v>
      </c>
      <c r="CD23" s="30">
        <f t="shared" si="33"/>
        <v>-5.9950703772445635E-9</v>
      </c>
      <c r="CE23" s="30">
        <f t="shared" si="34"/>
        <v>-5.9950703605118693E-9</v>
      </c>
      <c r="CF23" s="30">
        <f t="shared" si="35"/>
        <v>-5.9950703605125798E-9</v>
      </c>
      <c r="CH23" s="36">
        <v>5.1999999999999996E-10</v>
      </c>
      <c r="CI23" s="36">
        <v>3.2553569433499998</v>
      </c>
      <c r="CJ23" s="36">
        <v>4690.4798363585996</v>
      </c>
      <c r="CK23" s="30">
        <f t="shared" si="36"/>
        <v>-3.7684224554359739E-10</v>
      </c>
      <c r="CL23" s="30">
        <f t="shared" si="37"/>
        <v>-3.76786993941779E-10</v>
      </c>
      <c r="CM23" s="30">
        <f t="shared" si="38"/>
        <v>-3.7678699629167546E-10</v>
      </c>
      <c r="CN23" s="30">
        <f t="shared" si="39"/>
        <v>-3.767869962915762E-10</v>
      </c>
      <c r="CP23" s="36"/>
      <c r="CQ23" s="36"/>
      <c r="CR23" s="36"/>
      <c r="CX23" s="36"/>
      <c r="CY23" s="36"/>
      <c r="CZ23" s="36"/>
      <c r="DF23" s="36">
        <v>6.3314000000000001E-6</v>
      </c>
      <c r="DG23" s="36">
        <v>2.9243044816900001</v>
      </c>
      <c r="DH23" s="36">
        <v>3340.6296803519999</v>
      </c>
      <c r="DI23" s="30">
        <f t="shared" si="44"/>
        <v>-6.2932012734493349E-6</v>
      </c>
      <c r="DJ23" s="30">
        <f t="shared" si="45"/>
        <v>-6.2932774940532236E-6</v>
      </c>
      <c r="DK23" s="30">
        <f t="shared" si="46"/>
        <v>-6.2932774908133785E-6</v>
      </c>
      <c r="DL23" s="30">
        <f t="shared" si="47"/>
        <v>-6.293277490813514E-6</v>
      </c>
      <c r="DN23" s="36">
        <v>4.9427999999999995E-7</v>
      </c>
      <c r="DO23" s="36">
        <v>5.72959428364</v>
      </c>
      <c r="DP23" s="36">
        <v>3340.5951730475999</v>
      </c>
      <c r="DQ23" s="30">
        <f t="shared" si="48"/>
        <v>4.8168756802760585E-7</v>
      </c>
      <c r="DR23" s="30">
        <f t="shared" si="49"/>
        <v>4.816753914043735E-7</v>
      </c>
      <c r="DS23" s="30">
        <f t="shared" si="50"/>
        <v>4.8167539192233658E-7</v>
      </c>
      <c r="DT23" s="30">
        <f t="shared" si="51"/>
        <v>4.8167539192231487E-7</v>
      </c>
      <c r="DV23" s="36">
        <v>4.2860000000000001E-8</v>
      </c>
      <c r="DW23" s="36">
        <v>3.8964352063800001</v>
      </c>
      <c r="DX23" s="36">
        <v>1592.5960136327999</v>
      </c>
      <c r="DY23" s="30">
        <f t="shared" si="52"/>
        <v>9.4135702495734547E-9</v>
      </c>
      <c r="DZ23" s="30">
        <f t="shared" si="53"/>
        <v>9.4157592505368468E-9</v>
      </c>
      <c r="EA23" s="30">
        <f t="shared" si="54"/>
        <v>9.415759157444991E-9</v>
      </c>
      <c r="EB23" s="30">
        <f t="shared" si="55"/>
        <v>9.4157591574489284E-9</v>
      </c>
      <c r="ED23" s="36">
        <v>2.04E-9</v>
      </c>
      <c r="EE23" s="36">
        <v>0.96723315302000001</v>
      </c>
      <c r="EF23" s="36">
        <v>1990.745017041</v>
      </c>
      <c r="EG23" s="30">
        <f t="shared" si="56"/>
        <v>-1.6291573635981774E-9</v>
      </c>
      <c r="EH23" s="30">
        <f t="shared" si="57"/>
        <v>-1.6290770142535964E-9</v>
      </c>
      <c r="EI23" s="30">
        <f t="shared" si="58"/>
        <v>-1.629077017670791E-9</v>
      </c>
      <c r="EJ23" s="30">
        <f t="shared" si="59"/>
        <v>-1.6290770176706471E-9</v>
      </c>
      <c r="EL23" s="36">
        <v>1.2999999999999999E-10</v>
      </c>
      <c r="EM23" s="36">
        <v>2.2293828552199999</v>
      </c>
      <c r="EN23" s="36">
        <v>9866.4168806651996</v>
      </c>
      <c r="EO23" s="30">
        <f t="shared" si="60"/>
        <v>-7.7573552293757096E-11</v>
      </c>
      <c r="EP23" s="30">
        <f t="shared" si="61"/>
        <v>-7.7607381766401046E-11</v>
      </c>
      <c r="EQ23" s="30">
        <f t="shared" si="62"/>
        <v>-7.7607380327896906E-11</v>
      </c>
      <c r="ER23" s="30">
        <f t="shared" si="63"/>
        <v>-7.7607380327957665E-11</v>
      </c>
      <c r="ET23" s="36"/>
      <c r="EU23" s="36"/>
      <c r="EV23" s="36"/>
    </row>
    <row r="24" spans="1:152" s="30" customFormat="1" ht="12.75">
      <c r="N24" s="36">
        <v>1.0249069999999999E-5</v>
      </c>
      <c r="O24" s="36">
        <v>3.69334293555</v>
      </c>
      <c r="P24" s="36">
        <v>8962.4553499102003</v>
      </c>
      <c r="Q24" s="30">
        <f t="shared" si="0"/>
        <v>-4.4261400840405034E-6</v>
      </c>
      <c r="R24" s="30">
        <f t="shared" si="1"/>
        <v>-4.4288633260288824E-6</v>
      </c>
      <c r="S24" s="30">
        <f t="shared" si="2"/>
        <v>-4.4288632102247706E-6</v>
      </c>
      <c r="T24" s="30">
        <f t="shared" si="3"/>
        <v>-4.42886321022963E-6</v>
      </c>
      <c r="V24" s="36">
        <v>8.3300999999999997E-7</v>
      </c>
      <c r="W24" s="36">
        <v>5.2963662627200003</v>
      </c>
      <c r="X24" s="36">
        <v>6684.7479717486003</v>
      </c>
      <c r="Y24" s="30">
        <f t="shared" si="4"/>
        <v>7.8199711408936748E-7</v>
      </c>
      <c r="Z24" s="30">
        <f t="shared" si="5"/>
        <v>7.8193402284322389E-7</v>
      </c>
      <c r="AA24" s="30">
        <f t="shared" si="6"/>
        <v>7.8193402552712867E-7</v>
      </c>
      <c r="AB24" s="30">
        <f t="shared" si="7"/>
        <v>7.8193402552701644E-7</v>
      </c>
      <c r="AD24" s="36">
        <v>1.3351999999999999E-7</v>
      </c>
      <c r="AE24" s="36">
        <v>0.60189008414</v>
      </c>
      <c r="AF24" s="36">
        <v>1194.4470102246</v>
      </c>
      <c r="AG24" s="30">
        <f t="shared" si="8"/>
        <v>1.2895044234558623E-7</v>
      </c>
      <c r="AH24" s="30">
        <f t="shared" si="9"/>
        <v>1.2895180203384021E-7</v>
      </c>
      <c r="AI24" s="30">
        <f t="shared" si="10"/>
        <v>1.2895180197602052E-7</v>
      </c>
      <c r="AJ24" s="30">
        <f t="shared" si="11"/>
        <v>1.2895180197602296E-7</v>
      </c>
      <c r="AL24" s="36">
        <v>5.5800000000000002E-9</v>
      </c>
      <c r="AM24" s="36">
        <v>1.8521234235999999</v>
      </c>
      <c r="AN24" s="36">
        <v>398.14900340819997</v>
      </c>
      <c r="AO24" s="30">
        <f t="shared" si="12"/>
        <v>5.231208084418216E-9</v>
      </c>
      <c r="AP24" s="30">
        <f t="shared" si="13"/>
        <v>5.231182668808619E-9</v>
      </c>
      <c r="AQ24" s="30">
        <f t="shared" si="14"/>
        <v>5.2311826698894959E-9</v>
      </c>
      <c r="AR24" s="30">
        <f t="shared" si="15"/>
        <v>5.2311826698894504E-9</v>
      </c>
      <c r="AT24" s="36">
        <v>2.7E-10</v>
      </c>
      <c r="AU24" s="36">
        <v>0.42811091035999999</v>
      </c>
      <c r="AV24" s="36">
        <v>3738.7614301079998</v>
      </c>
      <c r="AW24" s="30">
        <f t="shared" si="16"/>
        <v>3.1954358242329616E-11</v>
      </c>
      <c r="AX24" s="30">
        <f t="shared" si="17"/>
        <v>3.1921407999048784E-11</v>
      </c>
      <c r="AY24" s="30">
        <f t="shared" si="18"/>
        <v>3.1921409400344841E-11</v>
      </c>
      <c r="AZ24" s="30">
        <f t="shared" si="19"/>
        <v>3.1921409400285788E-11</v>
      </c>
      <c r="BB24" s="36"/>
      <c r="BC24" s="36"/>
      <c r="BD24" s="36"/>
      <c r="BJ24" s="36">
        <v>6.2338000000000001E-7</v>
      </c>
      <c r="BK24" s="36">
        <v>4.8507199918400001</v>
      </c>
      <c r="BL24" s="36">
        <v>2942.4634232916001</v>
      </c>
      <c r="BM24" s="30">
        <f t="shared" si="24"/>
        <v>2.8143561100320112E-7</v>
      </c>
      <c r="BN24" s="30">
        <f t="shared" si="25"/>
        <v>2.8148941135951609E-7</v>
      </c>
      <c r="BO24" s="30">
        <f t="shared" si="26"/>
        <v>2.814894090715865E-7</v>
      </c>
      <c r="BP24" s="30">
        <f t="shared" si="27"/>
        <v>2.8148940907168333E-7</v>
      </c>
      <c r="BR24" s="36">
        <v>8.1019999999999994E-8</v>
      </c>
      <c r="BS24" s="36">
        <v>0.84279830287000002</v>
      </c>
      <c r="BT24" s="36">
        <v>6283.0758499914</v>
      </c>
      <c r="BU24" s="30">
        <f t="shared" si="28"/>
        <v>-6.8500274988696044E-8</v>
      </c>
      <c r="BV24" s="30">
        <f t="shared" si="29"/>
        <v>-6.850920959970581E-8</v>
      </c>
      <c r="BW24" s="30">
        <f t="shared" si="30"/>
        <v>-6.8509209219802799E-8</v>
      </c>
      <c r="BX24" s="30">
        <f t="shared" si="31"/>
        <v>-6.8509209219818773E-8</v>
      </c>
      <c r="BZ24" s="36">
        <v>7.4499999999999997E-9</v>
      </c>
      <c r="CA24" s="36">
        <v>4.3024837711100004</v>
      </c>
      <c r="CB24" s="36">
        <v>3340.5951730475999</v>
      </c>
      <c r="CC24" s="30">
        <f t="shared" si="32"/>
        <v>-6.1409924410256893E-10</v>
      </c>
      <c r="CD24" s="30">
        <f t="shared" si="33"/>
        <v>-6.1491455755114591E-10</v>
      </c>
      <c r="CE24" s="30">
        <f t="shared" si="34"/>
        <v>-6.1491452287817895E-10</v>
      </c>
      <c r="CF24" s="30">
        <f t="shared" si="35"/>
        <v>-6.1491452287962961E-10</v>
      </c>
      <c r="CH24" s="36">
        <v>4.3999999999999998E-10</v>
      </c>
      <c r="CI24" s="36">
        <v>1.8934258882199999</v>
      </c>
      <c r="CJ24" s="36">
        <v>3583.3410306738001</v>
      </c>
      <c r="CK24" s="30">
        <f t="shared" si="36"/>
        <v>2.820771460994234E-10</v>
      </c>
      <c r="CL24" s="30">
        <f t="shared" si="37"/>
        <v>2.8211692089810275E-10</v>
      </c>
      <c r="CM24" s="30">
        <f t="shared" si="38"/>
        <v>2.8211691920666941E-10</v>
      </c>
      <c r="CN24" s="30">
        <f t="shared" si="39"/>
        <v>2.8211691920674138E-10</v>
      </c>
      <c r="CP24" s="36"/>
      <c r="CQ24" s="36"/>
      <c r="CR24" s="36"/>
      <c r="CX24" s="36"/>
      <c r="CY24" s="36"/>
      <c r="CZ24" s="36"/>
      <c r="DF24" s="36">
        <v>5.7435199999999999E-6</v>
      </c>
      <c r="DG24" s="36">
        <v>0.82896196337000005</v>
      </c>
      <c r="DH24" s="36">
        <v>2914.0142358237999</v>
      </c>
      <c r="DI24" s="30">
        <f t="shared" si="44"/>
        <v>-5.3338878384032012E-6</v>
      </c>
      <c r="DJ24" s="30">
        <f t="shared" si="45"/>
        <v>-5.3340918630344515E-6</v>
      </c>
      <c r="DK24" s="30">
        <f t="shared" si="46"/>
        <v>-5.3340918543588656E-6</v>
      </c>
      <c r="DL24" s="30">
        <f t="shared" si="47"/>
        <v>-5.3340918543592281E-6</v>
      </c>
      <c r="DN24" s="36">
        <v>4.9424000000000001E-7</v>
      </c>
      <c r="DO24" s="36">
        <v>1.47717922226</v>
      </c>
      <c r="DP24" s="36">
        <v>3340.6296803519999</v>
      </c>
      <c r="DQ24" s="30">
        <f t="shared" si="48"/>
        <v>-1.1439464871310806E-7</v>
      </c>
      <c r="DR24" s="30">
        <f t="shared" si="49"/>
        <v>-1.143418476489649E-7</v>
      </c>
      <c r="DS24" s="30">
        <f t="shared" si="50"/>
        <v>-1.1434184989448285E-7</v>
      </c>
      <c r="DT24" s="30">
        <f t="shared" si="51"/>
        <v>-1.1434184989438889E-7</v>
      </c>
      <c r="DV24" s="36">
        <v>3.5140000000000002E-8</v>
      </c>
      <c r="DW24" s="36">
        <v>1.8516839196299999</v>
      </c>
      <c r="DX24" s="36">
        <v>398.14900340819997</v>
      </c>
      <c r="DY24" s="30">
        <f t="shared" si="52"/>
        <v>3.2938108199354831E-8</v>
      </c>
      <c r="DZ24" s="30">
        <f t="shared" si="53"/>
        <v>3.2937947955298932E-8</v>
      </c>
      <c r="EA24" s="30">
        <f t="shared" si="54"/>
        <v>3.2937947962113808E-8</v>
      </c>
      <c r="EB24" s="30">
        <f t="shared" si="55"/>
        <v>3.2937947962113517E-8</v>
      </c>
      <c r="ED24" s="36">
        <v>2.2999999999999999E-9</v>
      </c>
      <c r="EE24" s="36">
        <v>5.8295905714599998</v>
      </c>
      <c r="EF24" s="36">
        <v>2388.8940204492001</v>
      </c>
      <c r="EG24" s="30">
        <f t="shared" si="56"/>
        <v>9.7586131815657679E-10</v>
      </c>
      <c r="EH24" s="30">
        <f t="shared" si="57"/>
        <v>9.756977641127267E-10</v>
      </c>
      <c r="EI24" s="30">
        <f t="shared" si="58"/>
        <v>9.7569777106837246E-10</v>
      </c>
      <c r="EJ24" s="30">
        <f t="shared" si="59"/>
        <v>9.7569777106808026E-10</v>
      </c>
      <c r="EL24" s="36">
        <v>1.5999999999999999E-10</v>
      </c>
      <c r="EM24" s="36">
        <v>2.6420677122699998</v>
      </c>
      <c r="EN24" s="36">
        <v>4399.9943568890003</v>
      </c>
      <c r="EO24" s="30">
        <f t="shared" si="60"/>
        <v>-1.5552272368837306E-10</v>
      </c>
      <c r="EP24" s="30">
        <f t="shared" si="61"/>
        <v>-1.5552815833528441E-10</v>
      </c>
      <c r="EQ24" s="30">
        <f t="shared" si="62"/>
        <v>-1.5552815810423247E-10</v>
      </c>
      <c r="ER24" s="30">
        <f t="shared" si="63"/>
        <v>-1.5552815810424222E-10</v>
      </c>
      <c r="ET24" s="36"/>
      <c r="EU24" s="36"/>
      <c r="EV24" s="36"/>
    </row>
    <row r="25" spans="1:152" s="30" customFormat="1" ht="12.75">
      <c r="A25" s="30" t="s">
        <v>205</v>
      </c>
      <c r="B25" s="30" t="s">
        <v>206</v>
      </c>
      <c r="C25" s="30" t="s">
        <v>207</v>
      </c>
      <c r="D25" s="30" t="s">
        <v>208</v>
      </c>
      <c r="E25" s="30" t="s">
        <v>209</v>
      </c>
      <c r="F25" s="30" t="s">
        <v>210</v>
      </c>
      <c r="N25" s="36">
        <v>8.9156699999999996E-6</v>
      </c>
      <c r="O25" s="36">
        <v>0.18293899089999999</v>
      </c>
      <c r="P25" s="36">
        <v>16703.062133498999</v>
      </c>
      <c r="Q25" s="30">
        <f t="shared" si="0"/>
        <v>-2.1934606749906251E-6</v>
      </c>
      <c r="R25" s="30">
        <f t="shared" si="1"/>
        <v>-2.188715531892514E-6</v>
      </c>
      <c r="S25" s="30">
        <f t="shared" si="2"/>
        <v>-2.1887157337049107E-6</v>
      </c>
      <c r="T25" s="30">
        <f t="shared" si="3"/>
        <v>-2.1887157336964357E-6</v>
      </c>
      <c r="V25" s="36">
        <v>1.13876E-6</v>
      </c>
      <c r="W25" s="36">
        <v>2.1286945508900001</v>
      </c>
      <c r="X25" s="36">
        <v>1194.4470102246</v>
      </c>
      <c r="Y25" s="30">
        <f t="shared" si="4"/>
        <v>-2.4671595847791206E-7</v>
      </c>
      <c r="Z25" s="30">
        <f t="shared" si="5"/>
        <v>-2.4667230806577135E-7</v>
      </c>
      <c r="AA25" s="30">
        <f t="shared" si="6"/>
        <v>-2.4667230992211621E-7</v>
      </c>
      <c r="AB25" s="30">
        <f t="shared" si="7"/>
        <v>-2.4667230992203722E-7</v>
      </c>
      <c r="AD25" s="36">
        <v>1.0396E-7</v>
      </c>
      <c r="AE25" s="36">
        <v>0.25038714677000001</v>
      </c>
      <c r="AF25" s="36">
        <v>382.89653222319998</v>
      </c>
      <c r="AG25" s="30">
        <f t="shared" si="8"/>
        <v>-3.0902420231379327E-8</v>
      </c>
      <c r="AH25" s="30">
        <f t="shared" si="9"/>
        <v>-3.0903669585693379E-8</v>
      </c>
      <c r="AI25" s="30">
        <f t="shared" si="10"/>
        <v>-3.0903669532561722E-8</v>
      </c>
      <c r="AJ25" s="30">
        <f t="shared" si="11"/>
        <v>-3.0903669532563972E-8</v>
      </c>
      <c r="AL25" s="36">
        <v>5.6699999999999997E-9</v>
      </c>
      <c r="AM25" s="36">
        <v>5.8592238497900002</v>
      </c>
      <c r="AN25" s="36">
        <v>7.1135470007999997</v>
      </c>
      <c r="AO25" s="30">
        <f t="shared" si="12"/>
        <v>5.0720221803258742E-9</v>
      </c>
      <c r="AP25" s="30">
        <f t="shared" si="13"/>
        <v>5.0720215876751885E-9</v>
      </c>
      <c r="AQ25" s="30">
        <f t="shared" si="14"/>
        <v>5.0720215877003935E-9</v>
      </c>
      <c r="AR25" s="30">
        <f t="shared" si="15"/>
        <v>5.072021587700391E-9</v>
      </c>
      <c r="AT25" s="36">
        <v>3.1999999999999998E-10</v>
      </c>
      <c r="AU25" s="36">
        <v>1.2233709392700001</v>
      </c>
      <c r="AV25" s="36">
        <v>10025.3603984484</v>
      </c>
      <c r="AW25" s="30">
        <f t="shared" si="16"/>
        <v>-1.8460055735446723E-10</v>
      </c>
      <c r="AX25" s="30">
        <f t="shared" si="17"/>
        <v>-1.845144064686175E-10</v>
      </c>
      <c r="AY25" s="30">
        <f t="shared" si="18"/>
        <v>-1.8451441013281139E-10</v>
      </c>
      <c r="AZ25" s="30">
        <f t="shared" si="19"/>
        <v>-1.8451441013265719E-10</v>
      </c>
      <c r="BB25" s="36"/>
      <c r="BC25" s="36"/>
      <c r="BD25" s="36"/>
      <c r="BJ25" s="36">
        <v>4.6950999999999997E-7</v>
      </c>
      <c r="BK25" s="36">
        <v>5.5433972380399998</v>
      </c>
      <c r="BL25" s="36">
        <v>3340.5451163970001</v>
      </c>
      <c r="BM25" s="30">
        <f t="shared" si="24"/>
        <v>4.3019809423377849E-7</v>
      </c>
      <c r="BN25" s="30">
        <f t="shared" si="25"/>
        <v>4.3017743987728974E-7</v>
      </c>
      <c r="BO25" s="30">
        <f t="shared" si="26"/>
        <v>4.3017744075577498E-7</v>
      </c>
      <c r="BP25" s="30">
        <f t="shared" si="27"/>
        <v>4.3017744075573824E-7</v>
      </c>
      <c r="BR25" s="36">
        <v>9.2500000000000001E-8</v>
      </c>
      <c r="BS25" s="36">
        <v>4.3507177861899997</v>
      </c>
      <c r="BT25" s="36">
        <v>3496.0328261340001</v>
      </c>
      <c r="BU25" s="30">
        <f t="shared" si="28"/>
        <v>-7.2234356143954974E-8</v>
      </c>
      <c r="BV25" s="30">
        <f t="shared" si="29"/>
        <v>-7.2240995768467716E-8</v>
      </c>
      <c r="BW25" s="30">
        <f t="shared" si="30"/>
        <v>-7.2240995486122201E-8</v>
      </c>
      <c r="BX25" s="30">
        <f t="shared" si="31"/>
        <v>-7.2240995486134099E-8</v>
      </c>
      <c r="BZ25" s="36">
        <v>5.86E-9</v>
      </c>
      <c r="CA25" s="36">
        <v>4.4807145969300004</v>
      </c>
      <c r="CB25" s="36">
        <v>3894.1818295421999</v>
      </c>
      <c r="CC25" s="30">
        <f t="shared" si="32"/>
        <v>-9.7927081336678883E-10</v>
      </c>
      <c r="CD25" s="30">
        <f t="shared" si="33"/>
        <v>-9.7853121640987628E-10</v>
      </c>
      <c r="CE25" s="30">
        <f t="shared" si="34"/>
        <v>-9.7853124786330926E-10</v>
      </c>
      <c r="CF25" s="30">
        <f t="shared" si="35"/>
        <v>-9.7853124786199549E-10</v>
      </c>
      <c r="CH25" s="36">
        <v>3.7000000000000001E-10</v>
      </c>
      <c r="CI25" s="36">
        <v>4.871920725E-2</v>
      </c>
      <c r="CJ25" s="36">
        <v>2146.1654164751999</v>
      </c>
      <c r="CK25" s="30">
        <f t="shared" si="36"/>
        <v>2.7925855925342123E-10</v>
      </c>
      <c r="CL25" s="30">
        <f t="shared" si="37"/>
        <v>2.7927568242335773E-10</v>
      </c>
      <c r="CM25" s="30">
        <f t="shared" si="38"/>
        <v>2.7927568169518401E-10</v>
      </c>
      <c r="CN25" s="30">
        <f t="shared" si="39"/>
        <v>2.7927568169521462E-10</v>
      </c>
      <c r="CP25" s="36"/>
      <c r="CQ25" s="36"/>
      <c r="CR25" s="36"/>
      <c r="CX25" s="36"/>
      <c r="CY25" s="36"/>
      <c r="CZ25" s="36"/>
      <c r="DF25" s="36">
        <v>5.26187E-6</v>
      </c>
      <c r="DG25" s="36">
        <v>5.3829227622799998</v>
      </c>
      <c r="DH25" s="36">
        <v>3738.7614301079998</v>
      </c>
      <c r="DI25" s="30">
        <f t="shared" si="44"/>
        <v>-4.9226176939477441E-6</v>
      </c>
      <c r="DJ25" s="30">
        <f t="shared" si="45"/>
        <v>-4.9228461038837668E-6</v>
      </c>
      <c r="DK25" s="30">
        <f t="shared" si="46"/>
        <v>-4.9228460941716837E-6</v>
      </c>
      <c r="DL25" s="30">
        <f t="shared" si="47"/>
        <v>-4.9228460941720928E-6</v>
      </c>
      <c r="DN25" s="36">
        <v>5.7517999999999999E-7</v>
      </c>
      <c r="DO25" s="36">
        <v>0.54354327916</v>
      </c>
      <c r="DP25" s="36">
        <v>1194.4470102246</v>
      </c>
      <c r="DQ25" s="30">
        <f t="shared" si="48"/>
        <v>5.6324961272041744E-7</v>
      </c>
      <c r="DR25" s="30">
        <f t="shared" si="49"/>
        <v>5.6325418816147827E-7</v>
      </c>
      <c r="DS25" s="30">
        <f t="shared" si="50"/>
        <v>5.6325418796691533E-7</v>
      </c>
      <c r="DT25" s="30">
        <f t="shared" si="51"/>
        <v>5.6325418796692349E-7</v>
      </c>
      <c r="DV25" s="36">
        <v>3.6990000000000002E-8</v>
      </c>
      <c r="DW25" s="36">
        <v>2.2604370777199998</v>
      </c>
      <c r="DX25" s="36">
        <v>20043.6745601988</v>
      </c>
      <c r="DY25" s="30">
        <f t="shared" si="52"/>
        <v>-1.7350753992993289E-8</v>
      </c>
      <c r="DZ25" s="30">
        <f t="shared" si="53"/>
        <v>-1.737227454833196E-8</v>
      </c>
      <c r="EA25" s="30">
        <f t="shared" si="54"/>
        <v>-1.7372273633279802E-8</v>
      </c>
      <c r="EB25" s="30">
        <f t="shared" si="55"/>
        <v>-1.7372273633318322E-8</v>
      </c>
      <c r="ED25" s="36">
        <v>1.6000000000000001E-9</v>
      </c>
      <c r="EE25" s="36">
        <v>4.1497419475699999</v>
      </c>
      <c r="EF25" s="36">
        <v>4535.0594369244</v>
      </c>
      <c r="EG25" s="30">
        <f t="shared" si="56"/>
        <v>-8.6996630917333001E-10</v>
      </c>
      <c r="EH25" s="30">
        <f t="shared" si="57"/>
        <v>-8.7016648235793762E-10</v>
      </c>
      <c r="EI25" s="30">
        <f t="shared" si="58"/>
        <v>-8.7016647384551386E-10</v>
      </c>
      <c r="EJ25" s="30">
        <f t="shared" si="59"/>
        <v>-8.7016647384587162E-10</v>
      </c>
      <c r="EL25" s="36">
        <v>1.2999999999999999E-10</v>
      </c>
      <c r="EM25" s="36">
        <v>2.7581396997400001</v>
      </c>
      <c r="EN25" s="36">
        <v>6836.6452528338004</v>
      </c>
      <c r="EO25" s="30">
        <f t="shared" si="60"/>
        <v>-1.0797744399167051E-10</v>
      </c>
      <c r="EP25" s="30">
        <f t="shared" si="61"/>
        <v>-1.0796117185790245E-10</v>
      </c>
      <c r="EQ25" s="30">
        <f t="shared" si="62"/>
        <v>-1.0796117255002919E-10</v>
      </c>
      <c r="ER25" s="30">
        <f t="shared" si="63"/>
        <v>-1.0796117254999986E-10</v>
      </c>
      <c r="ET25" s="36"/>
      <c r="EU25" s="36"/>
      <c r="EV25" s="36"/>
    </row>
    <row r="26" spans="1:152" s="30" customFormat="1" ht="12.75">
      <c r="A26" s="30">
        <f>SUM(Q1:Q1217)</f>
        <v>6.3303528280620975</v>
      </c>
      <c r="B26" s="30">
        <f>SUM(Y1:Y686)</f>
        <v>3340.8459147385465</v>
      </c>
      <c r="C26" s="30">
        <f>SUM(AG1:AG310)</f>
        <v>-3.8230511325020138E-5</v>
      </c>
      <c r="D26" s="30">
        <f>SUM(AO1:AO129)</f>
        <v>9.5019497324644011E-6</v>
      </c>
      <c r="E26" s="30">
        <f>SUM(AW1:AW36)</f>
        <v>-6.2027470142257948E-7</v>
      </c>
      <c r="F26" s="30">
        <f>SUM(BE1:BE15)</f>
        <v>-6.3621538026119084E-9</v>
      </c>
      <c r="N26" s="36">
        <v>8.5876000000000006E-6</v>
      </c>
      <c r="O26" s="36">
        <v>2.4009370420399998</v>
      </c>
      <c r="P26" s="36">
        <v>2914.0142358237999</v>
      </c>
      <c r="Q26" s="30">
        <f t="shared" si="0"/>
        <v>3.1944008947986736E-6</v>
      </c>
      <c r="R26" s="30">
        <f t="shared" si="1"/>
        <v>3.1936373057697949E-6</v>
      </c>
      <c r="S26" s="30">
        <f t="shared" si="2"/>
        <v>3.1936373382438361E-6</v>
      </c>
      <c r="T26" s="30">
        <f t="shared" si="3"/>
        <v>3.1936373382424767E-6</v>
      </c>
      <c r="V26" s="36">
        <v>8.0775999999999998E-7</v>
      </c>
      <c r="W26" s="36">
        <v>4.4281340586500004</v>
      </c>
      <c r="X26" s="36">
        <v>529.69096509459996</v>
      </c>
      <c r="Y26" s="30">
        <f t="shared" si="4"/>
        <v>6.4207664108037081E-8</v>
      </c>
      <c r="Z26" s="30">
        <f t="shared" si="5"/>
        <v>6.4221684338364248E-8</v>
      </c>
      <c r="AA26" s="30">
        <f t="shared" si="6"/>
        <v>6.4221683742121755E-8</v>
      </c>
      <c r="AB26" s="30">
        <f t="shared" si="7"/>
        <v>6.4221683742146782E-8</v>
      </c>
      <c r="AD26" s="36">
        <v>9.4679999999999998E-8</v>
      </c>
      <c r="AE26" s="36">
        <v>0.68170713563999996</v>
      </c>
      <c r="AF26" s="36">
        <v>1059.3819301891999</v>
      </c>
      <c r="AG26" s="30">
        <f t="shared" si="8"/>
        <v>4.3698099076479247E-8</v>
      </c>
      <c r="AH26" s="30">
        <f t="shared" si="9"/>
        <v>4.3701024018371115E-8</v>
      </c>
      <c r="AI26" s="30">
        <f t="shared" si="10"/>
        <v>4.3701023893982282E-8</v>
      </c>
      <c r="AJ26" s="30">
        <f t="shared" si="11"/>
        <v>4.3701023893987503E-8</v>
      </c>
      <c r="AL26" s="36">
        <v>6.4700000000000002E-9</v>
      </c>
      <c r="AM26" s="36">
        <v>3.1764547560500001</v>
      </c>
      <c r="AN26" s="36">
        <v>3583.3410306738001</v>
      </c>
      <c r="AO26" s="30">
        <f t="shared" si="12"/>
        <v>-3.5841491519134975E-9</v>
      </c>
      <c r="AP26" s="30">
        <f t="shared" si="13"/>
        <v>-3.5835146372156043E-9</v>
      </c>
      <c r="AQ26" s="30">
        <f t="shared" si="14"/>
        <v>-3.5835146642008862E-9</v>
      </c>
      <c r="AR26" s="30">
        <f t="shared" si="15"/>
        <v>-3.5835146641997381E-9</v>
      </c>
      <c r="AT26" s="36">
        <v>2.5000000000000002E-10</v>
      </c>
      <c r="AU26" s="36">
        <v>1.5634887881099999</v>
      </c>
      <c r="AV26" s="36">
        <v>26724.899413598399</v>
      </c>
      <c r="AW26" s="30">
        <f t="shared" si="16"/>
        <v>-1.2651452792606196E-10</v>
      </c>
      <c r="AX26" s="30">
        <f t="shared" si="17"/>
        <v>-1.2670390604861475E-10</v>
      </c>
      <c r="AY26" s="30">
        <f t="shared" si="18"/>
        <v>-1.2670389799694096E-10</v>
      </c>
      <c r="AZ26" s="30">
        <f t="shared" si="19"/>
        <v>-1.26703897997284E-10</v>
      </c>
      <c r="BB26" s="36"/>
      <c r="BC26" s="36"/>
      <c r="BD26" s="36"/>
      <c r="BJ26" s="36">
        <v>4.6953E-7</v>
      </c>
      <c r="BK26" s="36">
        <v>5.13486627234</v>
      </c>
      <c r="BL26" s="36">
        <v>3340.6797370026002</v>
      </c>
      <c r="BM26" s="30">
        <f t="shared" si="24"/>
        <v>3.1984041760078328E-7</v>
      </c>
      <c r="BN26" s="30">
        <f t="shared" si="25"/>
        <v>3.1980266732189198E-7</v>
      </c>
      <c r="BO26" s="30">
        <f t="shared" si="26"/>
        <v>3.1980266892739312E-7</v>
      </c>
      <c r="BP26" s="30">
        <f t="shared" si="27"/>
        <v>3.1980266892732477E-7</v>
      </c>
      <c r="BR26" s="36">
        <v>8.0849999999999999E-8</v>
      </c>
      <c r="BS26" s="36">
        <v>4.2961403420900002</v>
      </c>
      <c r="BT26" s="36">
        <v>6684.7479717486003</v>
      </c>
      <c r="BU26" s="30">
        <f t="shared" si="28"/>
        <v>1.7548392800779504E-8</v>
      </c>
      <c r="BV26" s="30">
        <f t="shared" si="29"/>
        <v>1.7531049812184767E-8</v>
      </c>
      <c r="BW26" s="30">
        <f t="shared" si="30"/>
        <v>1.7531050549753674E-8</v>
      </c>
      <c r="BX26" s="30">
        <f t="shared" si="31"/>
        <v>1.753105054972283E-8</v>
      </c>
      <c r="BZ26" s="36">
        <v>6.8100000000000003E-9</v>
      </c>
      <c r="CA26" s="36">
        <v>5.4095126130800004</v>
      </c>
      <c r="CB26" s="36">
        <v>2810.9214616052</v>
      </c>
      <c r="CC26" s="30">
        <f t="shared" si="32"/>
        <v>-4.977837746933536E-9</v>
      </c>
      <c r="CD26" s="30">
        <f t="shared" si="33"/>
        <v>-4.9774083131910153E-9</v>
      </c>
      <c r="CE26" s="30">
        <f t="shared" si="34"/>
        <v>-4.9774083314545999E-9</v>
      </c>
      <c r="CF26" s="30">
        <f t="shared" si="35"/>
        <v>-4.9774083314538314E-9</v>
      </c>
      <c r="CH26" s="36">
        <v>3.9E-10</v>
      </c>
      <c r="CI26" s="36">
        <v>0.91787211117</v>
      </c>
      <c r="CJ26" s="36">
        <v>3723.5089589230001</v>
      </c>
      <c r="CK26" s="30">
        <f t="shared" si="36"/>
        <v>2.4913788365300319E-10</v>
      </c>
      <c r="CL26" s="30">
        <f t="shared" si="37"/>
        <v>2.4910115577996734E-10</v>
      </c>
      <c r="CM26" s="30">
        <f t="shared" si="38"/>
        <v>2.4910115734198574E-10</v>
      </c>
      <c r="CN26" s="30">
        <f t="shared" si="39"/>
        <v>2.491011573419207E-10</v>
      </c>
      <c r="CP26" s="36"/>
      <c r="CQ26" s="36"/>
      <c r="CR26" s="36"/>
      <c r="CX26" s="36"/>
      <c r="CY26" s="36"/>
      <c r="CZ26" s="36"/>
      <c r="DF26" s="36">
        <v>6.29976E-6</v>
      </c>
      <c r="DG26" s="36">
        <v>1.28738135858</v>
      </c>
      <c r="DH26" s="36">
        <v>1751.539531416</v>
      </c>
      <c r="DI26" s="30">
        <f t="shared" si="44"/>
        <v>-3.4004846809789992E-6</v>
      </c>
      <c r="DJ26" s="30">
        <f t="shared" si="45"/>
        <v>-3.4007900148078108E-6</v>
      </c>
      <c r="DK26" s="30">
        <f t="shared" si="46"/>
        <v>-3.4007900018230197E-6</v>
      </c>
      <c r="DL26" s="30">
        <f t="shared" si="47"/>
        <v>-3.4007900018235661E-6</v>
      </c>
      <c r="DN26" s="36">
        <v>4.8317999999999996E-7</v>
      </c>
      <c r="DO26" s="36">
        <v>2.5806169130100001</v>
      </c>
      <c r="DP26" s="36">
        <v>3149.1641605882</v>
      </c>
      <c r="DQ26" s="30">
        <f t="shared" si="48"/>
        <v>-3.2686667176271109E-7</v>
      </c>
      <c r="DR26" s="30">
        <f t="shared" si="49"/>
        <v>-3.2690350624751373E-7</v>
      </c>
      <c r="DS26" s="30">
        <f t="shared" si="50"/>
        <v>-3.2690350468111444E-7</v>
      </c>
      <c r="DT26" s="30">
        <f t="shared" si="51"/>
        <v>-3.2690350468118146E-7</v>
      </c>
      <c r="DV26" s="36">
        <v>3.3769999999999997E-8</v>
      </c>
      <c r="DW26" s="36">
        <v>3.8168353267200001</v>
      </c>
      <c r="DX26" s="36">
        <v>1751.539531416</v>
      </c>
      <c r="DY26" s="30">
        <f t="shared" si="52"/>
        <v>3.1253634374498689E-8</v>
      </c>
      <c r="DZ26" s="30">
        <f t="shared" si="53"/>
        <v>3.1254370816941561E-8</v>
      </c>
      <c r="EA26" s="30">
        <f t="shared" si="54"/>
        <v>3.1254370785624841E-8</v>
      </c>
      <c r="EB26" s="30">
        <f t="shared" si="55"/>
        <v>3.1254370785626157E-8</v>
      </c>
      <c r="ED26" s="36">
        <v>1.56E-9</v>
      </c>
      <c r="EE26" s="36">
        <v>5.1334521028499998</v>
      </c>
      <c r="EF26" s="36">
        <v>796.29800681639995</v>
      </c>
      <c r="EG26" s="30">
        <f t="shared" si="56"/>
        <v>1.1745437247278802E-9</v>
      </c>
      <c r="EH26" s="30">
        <f t="shared" si="57"/>
        <v>1.1745705983400669E-9</v>
      </c>
      <c r="EI26" s="30">
        <f t="shared" si="58"/>
        <v>1.1745705971972203E-9</v>
      </c>
      <c r="EJ26" s="30">
        <f t="shared" si="59"/>
        <v>1.1745705971972687E-9</v>
      </c>
      <c r="EL26" s="36">
        <v>1.2999999999999999E-10</v>
      </c>
      <c r="EM26" s="36">
        <v>4.5198834967600003</v>
      </c>
      <c r="EN26" s="36">
        <v>6489.776587288</v>
      </c>
      <c r="EO26" s="30">
        <f t="shared" si="60"/>
        <v>1.298550334757263E-10</v>
      </c>
      <c r="EP26" s="30">
        <f t="shared" si="61"/>
        <v>1.2985372116979365E-10</v>
      </c>
      <c r="EQ26" s="30">
        <f t="shared" si="62"/>
        <v>1.298537212257282E-10</v>
      </c>
      <c r="ER26" s="30">
        <f t="shared" si="63"/>
        <v>1.2985372122572582E-10</v>
      </c>
      <c r="ET26" s="36"/>
      <c r="EU26" s="36"/>
      <c r="EV26" s="36"/>
    </row>
    <row r="27" spans="1:152" s="30" customFormat="1" ht="12.75">
      <c r="N27" s="36">
        <v>8.3271800000000008E-6</v>
      </c>
      <c r="O27" s="36">
        <v>2.4641859128200001</v>
      </c>
      <c r="P27" s="36">
        <v>3340.5951730475999</v>
      </c>
      <c r="Q27" s="30">
        <f t="shared" si="0"/>
        <v>-7.822255443056868E-6</v>
      </c>
      <c r="R27" s="30">
        <f t="shared" si="1"/>
        <v>-7.8219418199839929E-6</v>
      </c>
      <c r="S27" s="30">
        <f t="shared" si="2"/>
        <v>-7.821941833323559E-6</v>
      </c>
      <c r="T27" s="30">
        <f t="shared" si="3"/>
        <v>-7.821941833323E-6</v>
      </c>
      <c r="V27" s="36">
        <v>7.9530999999999999E-7</v>
      </c>
      <c r="W27" s="36">
        <v>2.2486426633000001</v>
      </c>
      <c r="X27" s="36">
        <v>8962.4553499102003</v>
      </c>
      <c r="Y27" s="30">
        <f t="shared" si="4"/>
        <v>-7.5482240913716082E-7</v>
      </c>
      <c r="Z27" s="30">
        <f t="shared" si="5"/>
        <v>-7.5474856908387781E-7</v>
      </c>
      <c r="AA27" s="30">
        <f t="shared" si="6"/>
        <v>-7.5474857222549315E-7</v>
      </c>
      <c r="AB27" s="30">
        <f t="shared" si="7"/>
        <v>-7.5474857222536133E-7</v>
      </c>
      <c r="AD27" s="36">
        <v>9.2290000000000001E-8</v>
      </c>
      <c r="AE27" s="36">
        <v>3.83209092321</v>
      </c>
      <c r="AF27" s="36">
        <v>20043.6745601988</v>
      </c>
      <c r="AG27" s="30">
        <f t="shared" si="8"/>
        <v>8.1544212469520918E-8</v>
      </c>
      <c r="AH27" s="30">
        <f t="shared" si="9"/>
        <v>8.1515717982599703E-8</v>
      </c>
      <c r="AI27" s="30">
        <f t="shared" si="10"/>
        <v>8.1515719195147577E-8</v>
      </c>
      <c r="AJ27" s="30">
        <f t="shared" si="11"/>
        <v>8.1515719195096543E-8</v>
      </c>
      <c r="AL27" s="36">
        <v>4.5200000000000001E-9</v>
      </c>
      <c r="AM27" s="36">
        <v>5.9810998931699997</v>
      </c>
      <c r="AN27" s="36">
        <v>2787.0430238573999</v>
      </c>
      <c r="AO27" s="30">
        <f t="shared" si="12"/>
        <v>-4.5149903792125067E-9</v>
      </c>
      <c r="AP27" s="30">
        <f t="shared" si="13"/>
        <v>-4.5149708691409809E-9</v>
      </c>
      <c r="AQ27" s="30">
        <f t="shared" si="14"/>
        <v>-4.5149708699714984E-9</v>
      </c>
      <c r="AR27" s="30">
        <f t="shared" si="15"/>
        <v>-4.5149708699714636E-9</v>
      </c>
      <c r="AT27" s="36">
        <v>2.8999999999999998E-10</v>
      </c>
      <c r="AU27" s="36">
        <v>2.4017862697100001</v>
      </c>
      <c r="AV27" s="36">
        <v>3894.1818295421999</v>
      </c>
      <c r="AW27" s="30">
        <f t="shared" si="16"/>
        <v>2.7337629186408497E-10</v>
      </c>
      <c r="AX27" s="30">
        <f t="shared" si="17"/>
        <v>2.7336390147626508E-10</v>
      </c>
      <c r="AY27" s="30">
        <f t="shared" si="18"/>
        <v>2.7336390200329054E-10</v>
      </c>
      <c r="AZ27" s="30">
        <f t="shared" si="19"/>
        <v>2.7336390200326852E-10</v>
      </c>
      <c r="BB27" s="36"/>
      <c r="BC27" s="36"/>
      <c r="BD27" s="36"/>
      <c r="BJ27" s="36">
        <v>4.6629999999999999E-7</v>
      </c>
      <c r="BK27" s="36">
        <v>5.4736166545899998</v>
      </c>
      <c r="BL27" s="36">
        <v>20043.6745601988</v>
      </c>
      <c r="BM27" s="30">
        <f t="shared" si="24"/>
        <v>1.887096211106463E-7</v>
      </c>
      <c r="BN27" s="30">
        <f t="shared" si="25"/>
        <v>1.8899053095341218E-7</v>
      </c>
      <c r="BO27" s="30">
        <f t="shared" si="26"/>
        <v>1.8899051900880126E-7</v>
      </c>
      <c r="BP27" s="30">
        <f t="shared" si="27"/>
        <v>1.8899051900930405E-7</v>
      </c>
      <c r="BR27" s="36">
        <v>5.8110000000000002E-8</v>
      </c>
      <c r="BS27" s="36">
        <v>3.5547949841499999</v>
      </c>
      <c r="BT27" s="36">
        <v>5092.1519581158</v>
      </c>
      <c r="BU27" s="30">
        <f t="shared" si="28"/>
        <v>5.223038950112819E-8</v>
      </c>
      <c r="BV27" s="30">
        <f t="shared" si="29"/>
        <v>5.2234652304192645E-8</v>
      </c>
      <c r="BW27" s="30">
        <f t="shared" si="30"/>
        <v>5.2234652122937957E-8</v>
      </c>
      <c r="BX27" s="30">
        <f t="shared" si="31"/>
        <v>5.2234652122945647E-8</v>
      </c>
      <c r="BZ27" s="36">
        <v>7.4499999999999997E-9</v>
      </c>
      <c r="CA27" s="36">
        <v>5.0064634949999999E-2</v>
      </c>
      <c r="CB27" s="36">
        <v>3340.6296803519999</v>
      </c>
      <c r="CC27" s="30">
        <f t="shared" si="32"/>
        <v>6.9261096283695294E-9</v>
      </c>
      <c r="CD27" s="30">
        <f t="shared" si="33"/>
        <v>6.9264109539274599E-9</v>
      </c>
      <c r="CE27" s="30">
        <f t="shared" si="34"/>
        <v>6.9264109411146622E-9</v>
      </c>
      <c r="CF27" s="30">
        <f t="shared" si="35"/>
        <v>6.9264109411151982E-9</v>
      </c>
      <c r="CH27" s="36">
        <v>5.1E-10</v>
      </c>
      <c r="CI27" s="36">
        <v>5.2406351439399996</v>
      </c>
      <c r="CJ27" s="36">
        <v>5884.9268465832001</v>
      </c>
      <c r="CK27" s="30">
        <f t="shared" si="36"/>
        <v>-3.2275554897989068E-10</v>
      </c>
      <c r="CL27" s="30">
        <f t="shared" si="37"/>
        <v>-3.228319320128801E-10</v>
      </c>
      <c r="CM27" s="30">
        <f t="shared" si="38"/>
        <v>-3.2283192876477034E-10</v>
      </c>
      <c r="CN27" s="30">
        <f t="shared" si="39"/>
        <v>-3.2283192876490786E-10</v>
      </c>
      <c r="CP27" s="36"/>
      <c r="CQ27" s="36"/>
      <c r="CR27" s="36"/>
      <c r="CX27" s="36"/>
      <c r="CY27" s="36"/>
      <c r="CZ27" s="36"/>
      <c r="DF27" s="36">
        <v>4.7277599999999996E-6</v>
      </c>
      <c r="DG27" s="36">
        <v>5.1985045787299997</v>
      </c>
      <c r="DH27" s="36">
        <v>3127.3133312618002</v>
      </c>
      <c r="DI27" s="30">
        <f t="shared" si="44"/>
        <v>4.3066690930440595E-6</v>
      </c>
      <c r="DJ27" s="30">
        <f t="shared" si="45"/>
        <v>4.3068695805507895E-6</v>
      </c>
      <c r="DK27" s="30">
        <f t="shared" si="46"/>
        <v>4.3068695720255571E-6</v>
      </c>
      <c r="DL27" s="30">
        <f t="shared" si="47"/>
        <v>4.3068695720259103E-6</v>
      </c>
      <c r="DN27" s="36">
        <v>3.6384000000000001E-7</v>
      </c>
      <c r="DO27" s="36">
        <v>6.0272875234400001</v>
      </c>
      <c r="DP27" s="36">
        <v>3185.1920272655998</v>
      </c>
      <c r="DQ27" s="30">
        <f t="shared" si="48"/>
        <v>2.1660240529427588E-7</v>
      </c>
      <c r="DR27" s="30">
        <f t="shared" si="49"/>
        <v>2.1663301327084421E-7</v>
      </c>
      <c r="DS27" s="30">
        <f t="shared" si="50"/>
        <v>2.1663301196921866E-7</v>
      </c>
      <c r="DT27" s="30">
        <f t="shared" si="51"/>
        <v>2.1663301196927372E-7</v>
      </c>
      <c r="DV27" s="36">
        <v>4.5849999999999997E-8</v>
      </c>
      <c r="DW27" s="36">
        <v>0.80787441739999999</v>
      </c>
      <c r="DX27" s="36">
        <v>4136.9104335162001</v>
      </c>
      <c r="DY27" s="30">
        <f t="shared" si="52"/>
        <v>-4.5411715853715609E-8</v>
      </c>
      <c r="DZ27" s="30">
        <f t="shared" si="53"/>
        <v>-4.54108553807757E-8</v>
      </c>
      <c r="EA27" s="30">
        <f t="shared" si="54"/>
        <v>-4.5410855417387177E-8</v>
      </c>
      <c r="EB27" s="30">
        <f t="shared" si="55"/>
        <v>-4.5410855417385641E-8</v>
      </c>
      <c r="ED27" s="36">
        <v>1.4599999999999999E-9</v>
      </c>
      <c r="EE27" s="36">
        <v>3.2954133970399999</v>
      </c>
      <c r="EF27" s="36">
        <v>2957.7158944766002</v>
      </c>
      <c r="EG27" s="30">
        <f t="shared" si="56"/>
        <v>1.2541365837658304E-9</v>
      </c>
      <c r="EH27" s="30">
        <f t="shared" si="57"/>
        <v>1.254063902206518E-9</v>
      </c>
      <c r="EI27" s="30">
        <f t="shared" si="58"/>
        <v>1.2540639052977236E-9</v>
      </c>
      <c r="EJ27" s="30">
        <f t="shared" si="59"/>
        <v>1.2540639052975934E-9</v>
      </c>
      <c r="EL27" s="36">
        <v>1.4000000000000001E-10</v>
      </c>
      <c r="EM27" s="36">
        <v>0.76591550754000004</v>
      </c>
      <c r="EN27" s="36">
        <v>3894.1818295421999</v>
      </c>
      <c r="EO27" s="30">
        <f t="shared" si="60"/>
        <v>-5.5202209469683359E-11</v>
      </c>
      <c r="EP27" s="30">
        <f t="shared" si="61"/>
        <v>-5.5218678417531948E-11</v>
      </c>
      <c r="EQ27" s="30">
        <f t="shared" si="62"/>
        <v>-5.5218677717170622E-11</v>
      </c>
      <c r="ER27" s="30">
        <f t="shared" si="63"/>
        <v>-5.521867771719987E-11</v>
      </c>
      <c r="ET27" s="36"/>
      <c r="EU27" s="36"/>
      <c r="EV27" s="36"/>
    </row>
    <row r="28" spans="1:152" s="30" customFormat="1" ht="12.75">
      <c r="A28" s="30" t="s">
        <v>211</v>
      </c>
      <c r="B28" s="30" t="s">
        <v>212</v>
      </c>
      <c r="C28" s="30" t="s">
        <v>213</v>
      </c>
      <c r="D28" s="30" t="s">
        <v>214</v>
      </c>
      <c r="E28" s="30" t="s">
        <v>215</v>
      </c>
      <c r="F28" s="30" t="s">
        <v>216</v>
      </c>
      <c r="N28" s="36">
        <v>8.3272399999999999E-6</v>
      </c>
      <c r="O28" s="36">
        <v>4.4949575345800001</v>
      </c>
      <c r="P28" s="36">
        <v>3340.6296803519999</v>
      </c>
      <c r="Q28" s="30">
        <f t="shared" si="0"/>
        <v>9.121585907028608E-7</v>
      </c>
      <c r="R28" s="30">
        <f t="shared" si="1"/>
        <v>9.1124964550584749E-7</v>
      </c>
      <c r="S28" s="30">
        <f t="shared" si="2"/>
        <v>9.112496841610994E-7</v>
      </c>
      <c r="T28" s="30">
        <f t="shared" si="3"/>
        <v>9.1124968415948209E-7</v>
      </c>
      <c r="V28" s="36">
        <v>7.2505000000000005E-7</v>
      </c>
      <c r="W28" s="36">
        <v>5.8420816324000002</v>
      </c>
      <c r="X28" s="36">
        <v>242.72860397400001</v>
      </c>
      <c r="Y28" s="30">
        <f t="shared" si="4"/>
        <v>-1.5549059520767799E-7</v>
      </c>
      <c r="Z28" s="30">
        <f t="shared" si="5"/>
        <v>-1.5549624577048297E-7</v>
      </c>
      <c r="AA28" s="30">
        <f t="shared" si="6"/>
        <v>-1.5549624553017928E-7</v>
      </c>
      <c r="AB28" s="30">
        <f t="shared" si="7"/>
        <v>-1.5549624553018933E-7</v>
      </c>
      <c r="AD28" s="36">
        <v>9.0050000000000002E-8</v>
      </c>
      <c r="AE28" s="36">
        <v>3.88271826102</v>
      </c>
      <c r="AF28" s="36">
        <v>3738.7614301079998</v>
      </c>
      <c r="AG28" s="30">
        <f t="shared" si="8"/>
        <v>-3.7673583607810388E-8</v>
      </c>
      <c r="AH28" s="30">
        <f t="shared" si="9"/>
        <v>-3.7663531192881371E-8</v>
      </c>
      <c r="AI28" s="30">
        <f t="shared" si="10"/>
        <v>-3.7663531620395814E-8</v>
      </c>
      <c r="AJ28" s="30">
        <f t="shared" si="11"/>
        <v>-3.7663531620377795E-8</v>
      </c>
      <c r="AL28" s="36">
        <v>5.0799999999999998E-9</v>
      </c>
      <c r="AM28" s="36">
        <v>1.0113929801499999</v>
      </c>
      <c r="AN28" s="36">
        <v>3149.1641605882</v>
      </c>
      <c r="AO28" s="30">
        <f t="shared" si="12"/>
        <v>-3.7465719959345682E-9</v>
      </c>
      <c r="AP28" s="30">
        <f t="shared" si="13"/>
        <v>-3.7462168330366289E-9</v>
      </c>
      <c r="AQ28" s="30">
        <f t="shared" si="14"/>
        <v>-3.746216848141626E-9</v>
      </c>
      <c r="AR28" s="30">
        <f t="shared" si="15"/>
        <v>-3.74621684814098E-9</v>
      </c>
      <c r="AT28" s="36">
        <v>2.3000000000000001E-10</v>
      </c>
      <c r="AU28" s="36">
        <v>4.1637125394699996</v>
      </c>
      <c r="AV28" s="36">
        <v>3341.5927477680002</v>
      </c>
      <c r="AW28" s="30">
        <f t="shared" si="16"/>
        <v>-5.1723641287863311E-11</v>
      </c>
      <c r="AX28" s="30">
        <f t="shared" si="17"/>
        <v>-5.1748258193520176E-11</v>
      </c>
      <c r="AY28" s="30">
        <f t="shared" si="18"/>
        <v>-5.1748257146641989E-11</v>
      </c>
      <c r="AZ28" s="30">
        <f t="shared" si="19"/>
        <v>-5.1748257146685778E-11</v>
      </c>
      <c r="BB28" s="36"/>
      <c r="BC28" s="36"/>
      <c r="BD28" s="36"/>
      <c r="BJ28" s="36">
        <v>4.5587999999999998E-7</v>
      </c>
      <c r="BK28" s="36">
        <v>2.13262507507</v>
      </c>
      <c r="BL28" s="36">
        <v>2810.9214616052</v>
      </c>
      <c r="BM28" s="30">
        <f t="shared" si="24"/>
        <v>2.8822267977746343E-7</v>
      </c>
      <c r="BN28" s="30">
        <f t="shared" si="25"/>
        <v>2.8819004206578882E-7</v>
      </c>
      <c r="BO28" s="30">
        <f t="shared" si="26"/>
        <v>2.8819004345383664E-7</v>
      </c>
      <c r="BP28" s="30">
        <f t="shared" si="27"/>
        <v>2.8819004345377893E-7</v>
      </c>
      <c r="BR28" s="36">
        <v>5.8640000000000001E-8</v>
      </c>
      <c r="BS28" s="36">
        <v>3.69652093329</v>
      </c>
      <c r="BT28" s="36">
        <v>5486.7778431750003</v>
      </c>
      <c r="BU28" s="30">
        <f t="shared" si="28"/>
        <v>-1.2771810191364149E-9</v>
      </c>
      <c r="BV28" s="30">
        <f t="shared" si="29"/>
        <v>-1.2877548990344818E-9</v>
      </c>
      <c r="BW28" s="30">
        <f t="shared" si="30"/>
        <v>-1.2877544493562498E-9</v>
      </c>
      <c r="BX28" s="30">
        <f t="shared" si="31"/>
        <v>-1.2877544493754114E-9</v>
      </c>
      <c r="BZ28" s="36">
        <v>5.4199999999999999E-9</v>
      </c>
      <c r="CA28" s="36">
        <v>4.6889546194599996</v>
      </c>
      <c r="CB28" s="36">
        <v>3339.6321056316001</v>
      </c>
      <c r="CC28" s="30">
        <f t="shared" si="32"/>
        <v>1.6497401529868815E-9</v>
      </c>
      <c r="CD28" s="30">
        <f t="shared" si="33"/>
        <v>1.6491733651331184E-9</v>
      </c>
      <c r="CE28" s="30">
        <f t="shared" si="34"/>
        <v>1.6491733892375105E-9</v>
      </c>
      <c r="CF28" s="30">
        <f t="shared" si="35"/>
        <v>1.6491733892365015E-9</v>
      </c>
      <c r="CH28" s="36">
        <v>3.6E-10</v>
      </c>
      <c r="CI28" s="36">
        <v>2.7963327626300001</v>
      </c>
      <c r="CJ28" s="36">
        <v>529.69096509459996</v>
      </c>
      <c r="CK28" s="30">
        <f t="shared" si="36"/>
        <v>3.5644869037407832E-10</v>
      </c>
      <c r="CL28" s="30">
        <f t="shared" si="37"/>
        <v>3.5644781203334784E-10</v>
      </c>
      <c r="CM28" s="30">
        <f t="shared" si="38"/>
        <v>3.5644781207070362E-10</v>
      </c>
      <c r="CN28" s="30">
        <f t="shared" si="39"/>
        <v>3.5644781207070202E-10</v>
      </c>
      <c r="CP28" s="36"/>
      <c r="CQ28" s="36"/>
      <c r="CR28" s="36"/>
      <c r="CX28" s="36"/>
      <c r="CY28" s="36"/>
      <c r="CZ28" s="36"/>
      <c r="DF28" s="36">
        <v>3.4809500000000001E-6</v>
      </c>
      <c r="DG28" s="36">
        <v>4.83219198908</v>
      </c>
      <c r="DH28" s="36">
        <v>16703.062133498999</v>
      </c>
      <c r="DI28" s="30">
        <f t="shared" si="44"/>
        <v>3.4212704515052558E-6</v>
      </c>
      <c r="DJ28" s="30">
        <f t="shared" si="45"/>
        <v>3.4216223311532454E-6</v>
      </c>
      <c r="DK28" s="30">
        <f t="shared" si="46"/>
        <v>3.421622316210669E-6</v>
      </c>
      <c r="DL28" s="30">
        <f t="shared" si="47"/>
        <v>3.4216223162112966E-6</v>
      </c>
      <c r="DN28" s="36">
        <v>3.7175999999999999E-7</v>
      </c>
      <c r="DO28" s="36">
        <v>5.8143991154599997</v>
      </c>
      <c r="DP28" s="36">
        <v>1349.8674096587999</v>
      </c>
      <c r="DQ28" s="30">
        <f t="shared" si="48"/>
        <v>-3.6834021813813699E-8</v>
      </c>
      <c r="DR28" s="30">
        <f t="shared" si="49"/>
        <v>-3.6850436685694488E-8</v>
      </c>
      <c r="DS28" s="30">
        <f t="shared" si="50"/>
        <v>-3.6850435987614978E-8</v>
      </c>
      <c r="DT28" s="30">
        <f t="shared" si="51"/>
        <v>-3.6850435987644545E-8</v>
      </c>
      <c r="DV28" s="36">
        <v>3.201E-8</v>
      </c>
      <c r="DW28" s="36">
        <v>2.11657635165</v>
      </c>
      <c r="DX28" s="36">
        <v>5614.7293762095996</v>
      </c>
      <c r="DY28" s="30">
        <f t="shared" si="52"/>
        <v>-2.3630463811610088E-8</v>
      </c>
      <c r="DZ28" s="30">
        <f t="shared" si="53"/>
        <v>-2.36264781082804E-8</v>
      </c>
      <c r="EA28" s="30">
        <f t="shared" si="54"/>
        <v>-2.3626478277798864E-8</v>
      </c>
      <c r="EB28" s="30">
        <f t="shared" si="55"/>
        <v>-2.3626478277791727E-8</v>
      </c>
      <c r="ED28" s="36">
        <v>1.56E-9</v>
      </c>
      <c r="EE28" s="36">
        <v>1.1380550845699999</v>
      </c>
      <c r="EF28" s="36">
        <v>10025.3603984484</v>
      </c>
      <c r="EG28" s="30">
        <f t="shared" si="56"/>
        <v>-7.8807204704523876E-10</v>
      </c>
      <c r="EH28" s="30">
        <f t="shared" si="57"/>
        <v>-7.8762832307526878E-10</v>
      </c>
      <c r="EI28" s="30">
        <f t="shared" si="58"/>
        <v>-7.8762834194748679E-10</v>
      </c>
      <c r="EJ28" s="30">
        <f t="shared" si="59"/>
        <v>-7.8762834194669269E-10</v>
      </c>
      <c r="EL28" s="36">
        <v>1.0999999999999999E-10</v>
      </c>
      <c r="EM28" s="36">
        <v>5.4738124214499999</v>
      </c>
      <c r="EN28" s="36">
        <v>3738.7614301079998</v>
      </c>
      <c r="EO28" s="30">
        <f t="shared" si="60"/>
        <v>-9.8956171329218187E-11</v>
      </c>
      <c r="EP28" s="30">
        <f t="shared" si="61"/>
        <v>-9.8962074524213482E-11</v>
      </c>
      <c r="EQ28" s="30">
        <f t="shared" si="62"/>
        <v>-9.8962074273198158E-11</v>
      </c>
      <c r="ER28" s="30">
        <f t="shared" si="63"/>
        <v>-9.896207427320873E-11</v>
      </c>
      <c r="ET28" s="36"/>
      <c r="EU28" s="36"/>
      <c r="EV28" s="36"/>
    </row>
    <row r="29" spans="1:152" s="30" customFormat="1" ht="12.75">
      <c r="A29" s="30">
        <f>SUM(BM1:BM441)</f>
        <v>-1.52132635597379E-2</v>
      </c>
      <c r="B29" s="30">
        <f>SUM(BU1:BU287)</f>
        <v>2.8613230655058107E-3</v>
      </c>
      <c r="C29" s="30">
        <f>SUM(CC1:CC130)</f>
        <v>5.2751241471091817E-5</v>
      </c>
      <c r="D29" s="30">
        <f>SUM(CK1:CK41)</f>
        <v>-3.7655835116094796E-6</v>
      </c>
      <c r="E29" s="30">
        <f>SUM(CS1:CS11)</f>
        <v>4.5092704092355169E-8</v>
      </c>
      <c r="F29" s="30">
        <f>SUM(DA1:DA5)</f>
        <v>2.688458045535441E-9</v>
      </c>
      <c r="N29" s="36">
        <v>7.12899E-6</v>
      </c>
      <c r="O29" s="36">
        <v>3.6633601478800002</v>
      </c>
      <c r="P29" s="36">
        <v>1059.3819301891999</v>
      </c>
      <c r="Q29" s="30">
        <f t="shared" si="0"/>
        <v>-4.2554785886091742E-6</v>
      </c>
      <c r="R29" s="30">
        <f t="shared" si="1"/>
        <v>-4.2556777644699406E-6</v>
      </c>
      <c r="S29" s="30">
        <f t="shared" si="2"/>
        <v>-4.255677755999634E-6</v>
      </c>
      <c r="T29" s="30">
        <f t="shared" si="3"/>
        <v>-4.2556777559999898E-6</v>
      </c>
      <c r="V29" s="36">
        <v>7.2946000000000002E-7</v>
      </c>
      <c r="W29" s="36">
        <v>2.50189460554</v>
      </c>
      <c r="X29" s="36">
        <v>951.71840625059997</v>
      </c>
      <c r="Y29" s="30">
        <f t="shared" si="4"/>
        <v>-6.8098449331789368E-7</v>
      </c>
      <c r="Z29" s="30">
        <f t="shared" si="5"/>
        <v>-6.8099267338521038E-7</v>
      </c>
      <c r="AA29" s="30">
        <f t="shared" si="6"/>
        <v>-6.8099267303734814E-7</v>
      </c>
      <c r="AB29" s="30">
        <f t="shared" si="7"/>
        <v>-6.8099267303736264E-7</v>
      </c>
      <c r="AD29" s="36">
        <v>7.5009999999999995E-8</v>
      </c>
      <c r="AE29" s="36">
        <v>5.46498630412</v>
      </c>
      <c r="AF29" s="36">
        <v>1751.539531416</v>
      </c>
      <c r="AG29" s="30">
        <f t="shared" si="8"/>
        <v>-3.3692266454760833E-8</v>
      </c>
      <c r="AH29" s="30">
        <f t="shared" si="9"/>
        <v>-3.3688407757584188E-8</v>
      </c>
      <c r="AI29" s="30">
        <f t="shared" si="10"/>
        <v>-3.3688407921686631E-8</v>
      </c>
      <c r="AJ29" s="30">
        <f t="shared" si="11"/>
        <v>-3.3688407921679729E-8</v>
      </c>
      <c r="AL29" s="36">
        <v>5.1899999999999997E-9</v>
      </c>
      <c r="AM29" s="36">
        <v>4.9337617678800001</v>
      </c>
      <c r="AN29" s="36">
        <v>6525.8044539654002</v>
      </c>
      <c r="AO29" s="30">
        <f t="shared" si="12"/>
        <v>5.1178916630754451E-9</v>
      </c>
      <c r="AP29" s="30">
        <f t="shared" si="13"/>
        <v>5.1180764886347372E-9</v>
      </c>
      <c r="AQ29" s="30">
        <f t="shared" si="14"/>
        <v>5.1180764807796059E-9</v>
      </c>
      <c r="AR29" s="30">
        <f t="shared" si="15"/>
        <v>5.118076480779936E-9</v>
      </c>
      <c r="AT29" s="36">
        <v>2.1999999999999999E-10</v>
      </c>
      <c r="AU29" s="36">
        <v>5.9842919166700002</v>
      </c>
      <c r="AV29" s="36">
        <v>7477.5228602159996</v>
      </c>
      <c r="AW29" s="30">
        <f t="shared" si="16"/>
        <v>-1.3365466479232452E-10</v>
      </c>
      <c r="AX29" s="30">
        <f t="shared" si="17"/>
        <v>-1.3361170772486119E-10</v>
      </c>
      <c r="AY29" s="30">
        <f t="shared" si="18"/>
        <v>-1.3361170955188215E-10</v>
      </c>
      <c r="AZ29" s="30">
        <f t="shared" si="19"/>
        <v>-1.3361170955180514E-10</v>
      </c>
      <c r="BB29" s="36"/>
      <c r="BC29" s="36"/>
      <c r="BD29" s="36"/>
      <c r="BJ29" s="36">
        <v>4.1269000000000002E-7</v>
      </c>
      <c r="BK29" s="36">
        <v>0.20003189000999999</v>
      </c>
      <c r="BL29" s="36">
        <v>9492.1463150048003</v>
      </c>
      <c r="BM29" s="30">
        <f t="shared" si="24"/>
        <v>-2.3083335166673102E-7</v>
      </c>
      <c r="BN29" s="30">
        <f t="shared" si="25"/>
        <v>-2.3094008310594454E-7</v>
      </c>
      <c r="BO29" s="30">
        <f t="shared" si="26"/>
        <v>-2.3094007856741747E-7</v>
      </c>
      <c r="BP29" s="30">
        <f t="shared" si="27"/>
        <v>-2.3094007856760702E-7</v>
      </c>
      <c r="BR29" s="36">
        <v>5.6179999999999997E-8</v>
      </c>
      <c r="BS29" s="36">
        <v>3.4758721450000002E-2</v>
      </c>
      <c r="BT29" s="36">
        <v>3185.1920272655998</v>
      </c>
      <c r="BU29" s="30">
        <f t="shared" si="28"/>
        <v>1.9106191314834113E-8</v>
      </c>
      <c r="BV29" s="30">
        <f t="shared" si="29"/>
        <v>1.9111722848831248E-8</v>
      </c>
      <c r="BW29" s="30">
        <f t="shared" si="30"/>
        <v>1.9111722613594234E-8</v>
      </c>
      <c r="BX29" s="30">
        <f t="shared" si="31"/>
        <v>1.911172261360418E-8</v>
      </c>
      <c r="BZ29" s="36">
        <v>4.97E-9</v>
      </c>
      <c r="CA29" s="36">
        <v>4.6566519774900001</v>
      </c>
      <c r="CB29" s="36">
        <v>5092.1519581158</v>
      </c>
      <c r="CC29" s="30">
        <f t="shared" si="32"/>
        <v>7.559743699752663E-11</v>
      </c>
      <c r="CD29" s="30">
        <f t="shared" si="33"/>
        <v>7.6429265631511837E-11</v>
      </c>
      <c r="CE29" s="30">
        <f t="shared" si="34"/>
        <v>7.6429230256072832E-11</v>
      </c>
      <c r="CF29" s="30">
        <f t="shared" si="35"/>
        <v>7.6429230257573492E-11</v>
      </c>
      <c r="CH29" s="36">
        <v>3.1999999999999998E-10</v>
      </c>
      <c r="CI29" s="36">
        <v>1.44641701752</v>
      </c>
      <c r="CJ29" s="36">
        <v>23384.286986898602</v>
      </c>
      <c r="CK29" s="30">
        <f t="shared" si="36"/>
        <v>-2.6485860197630082E-10</v>
      </c>
      <c r="CL29" s="30">
        <f t="shared" si="37"/>
        <v>-2.6499656702836661E-10</v>
      </c>
      <c r="CM29" s="30">
        <f t="shared" si="38"/>
        <v>-2.6499656116440699E-10</v>
      </c>
      <c r="CN29" s="30">
        <f t="shared" si="39"/>
        <v>-2.649965611646568E-10</v>
      </c>
      <c r="CP29" s="36"/>
      <c r="CQ29" s="36"/>
      <c r="CR29" s="36"/>
      <c r="CX29" s="36"/>
      <c r="CY29" s="36"/>
      <c r="CZ29" s="36"/>
      <c r="DF29" s="36">
        <v>2.8370199999999998E-6</v>
      </c>
      <c r="DG29" s="36">
        <v>2.9069229491300002</v>
      </c>
      <c r="DH29" s="36">
        <v>3532.0606928113998</v>
      </c>
      <c r="DI29" s="30">
        <f t="shared" si="44"/>
        <v>-1.6063811875014734E-6</v>
      </c>
      <c r="DJ29" s="30">
        <f t="shared" si="45"/>
        <v>-1.6061096714766583E-6</v>
      </c>
      <c r="DK29" s="30">
        <f t="shared" si="46"/>
        <v>-1.606109683023977E-6</v>
      </c>
      <c r="DL29" s="30">
        <f t="shared" si="47"/>
        <v>-1.606109683023487E-6</v>
      </c>
      <c r="DN29" s="36">
        <v>3.6035999999999998E-7</v>
      </c>
      <c r="DO29" s="36">
        <v>5.8950833604800001</v>
      </c>
      <c r="DP29" s="36">
        <v>3333.4988796990001</v>
      </c>
      <c r="DQ29" s="30">
        <f t="shared" si="48"/>
        <v>3.6027768919014479E-7</v>
      </c>
      <c r="DR29" s="30">
        <f t="shared" si="49"/>
        <v>3.6027684308208928E-7</v>
      </c>
      <c r="DS29" s="30">
        <f t="shared" si="50"/>
        <v>3.6027684311816398E-7</v>
      </c>
      <c r="DT29" s="30">
        <f t="shared" si="51"/>
        <v>3.602768431181625E-7</v>
      </c>
      <c r="DV29" s="36">
        <v>3.6220000000000003E-8</v>
      </c>
      <c r="DW29" s="36">
        <v>1.32395191387</v>
      </c>
      <c r="DX29" s="36">
        <v>3333.4988796990001</v>
      </c>
      <c r="DY29" s="30">
        <f t="shared" si="52"/>
        <v>-4.3317922815316339E-9</v>
      </c>
      <c r="DZ29" s="30">
        <f t="shared" si="53"/>
        <v>-4.3278517919422201E-9</v>
      </c>
      <c r="EA29" s="30">
        <f t="shared" si="54"/>
        <v>-4.3278519595218405E-9</v>
      </c>
      <c r="EB29" s="30">
        <f t="shared" si="55"/>
        <v>-4.3278519595148128E-9</v>
      </c>
      <c r="ED29" s="36">
        <v>1.5900000000000001E-9</v>
      </c>
      <c r="EE29" s="36">
        <v>3.7617428612600001</v>
      </c>
      <c r="EF29" s="36">
        <v>1194.4470102246</v>
      </c>
      <c r="EG29" s="30">
        <f t="shared" si="56"/>
        <v>-1.5277979877457806E-9</v>
      </c>
      <c r="EH29" s="30">
        <f t="shared" si="57"/>
        <v>-1.5278152775642789E-9</v>
      </c>
      <c r="EI29" s="30">
        <f t="shared" si="58"/>
        <v>-1.5278152768290392E-9</v>
      </c>
      <c r="EJ29" s="30">
        <f t="shared" si="59"/>
        <v>-1.52781527682907E-9</v>
      </c>
      <c r="EL29" s="36"/>
      <c r="EM29" s="36"/>
      <c r="EN29" s="36"/>
      <c r="ET29" s="36"/>
      <c r="EU29" s="36"/>
      <c r="EV29" s="36"/>
    </row>
    <row r="30" spans="1:152" s="30" customFormat="1" ht="12.75">
      <c r="N30" s="36">
        <v>7.4872400000000003E-6</v>
      </c>
      <c r="O30" s="36">
        <v>3.8224839946800002</v>
      </c>
      <c r="P30" s="36">
        <v>155.42039943419999</v>
      </c>
      <c r="Q30" s="30">
        <f t="shared" si="0"/>
        <v>-7.365133961603532E-6</v>
      </c>
      <c r="R30" s="30">
        <f t="shared" si="1"/>
        <v>-7.3651270813012357E-6</v>
      </c>
      <c r="S30" s="30">
        <f t="shared" si="2"/>
        <v>-7.3651270815938407E-6</v>
      </c>
      <c r="T30" s="30">
        <f t="shared" si="3"/>
        <v>-7.3651270815938272E-6</v>
      </c>
      <c r="V30" s="36">
        <v>7.1487000000000005E-7</v>
      </c>
      <c r="W30" s="36">
        <v>3.85636094435</v>
      </c>
      <c r="X30" s="36">
        <v>2914.0142358237999</v>
      </c>
      <c r="Y30" s="30">
        <f t="shared" si="4"/>
        <v>6.897718803585391E-7</v>
      </c>
      <c r="Z30" s="30">
        <f t="shared" si="5"/>
        <v>6.8978986267225396E-7</v>
      </c>
      <c r="AA30" s="30">
        <f t="shared" si="6"/>
        <v>6.8978986190764833E-7</v>
      </c>
      <c r="AB30" s="30">
        <f t="shared" si="7"/>
        <v>6.8978986190768041E-7</v>
      </c>
      <c r="AD30" s="36">
        <v>6.4970000000000005E-8</v>
      </c>
      <c r="AE30" s="36">
        <v>5.4777307287200001</v>
      </c>
      <c r="AF30" s="36">
        <v>1592.5960136327999</v>
      </c>
      <c r="AG30" s="30">
        <f t="shared" si="8"/>
        <v>-6.3529889549084524E-8</v>
      </c>
      <c r="AH30" s="30">
        <f t="shared" si="9"/>
        <v>-6.3529177295058176E-8</v>
      </c>
      <c r="AI30" s="30">
        <f t="shared" si="10"/>
        <v>-6.3529177325352151E-8</v>
      </c>
      <c r="AJ30" s="30">
        <f t="shared" si="11"/>
        <v>-6.3529177325350867E-8</v>
      </c>
      <c r="AL30" s="36">
        <v>4.0499999999999999E-9</v>
      </c>
      <c r="AM30" s="36">
        <v>1.27295444059</v>
      </c>
      <c r="AN30" s="36">
        <v>2281.2304965106</v>
      </c>
      <c r="AO30" s="30">
        <f t="shared" si="12"/>
        <v>1.50192802914984E-9</v>
      </c>
      <c r="AP30" s="30">
        <f t="shared" si="13"/>
        <v>1.5022100734636935E-9</v>
      </c>
      <c r="AQ30" s="30">
        <f t="shared" si="14"/>
        <v>1.5022100614692777E-9</v>
      </c>
      <c r="AR30" s="30">
        <f t="shared" si="15"/>
        <v>1.5022100614697856E-9</v>
      </c>
      <c r="AT30" s="36">
        <v>1.8999999999999999E-10</v>
      </c>
      <c r="AU30" s="36">
        <v>2.0322898068500002</v>
      </c>
      <c r="AV30" s="36">
        <v>6923.9534573736</v>
      </c>
      <c r="AW30" s="30">
        <f t="shared" si="16"/>
        <v>4.3271331666966794E-11</v>
      </c>
      <c r="AX30" s="30">
        <f t="shared" si="17"/>
        <v>4.3313438993877802E-11</v>
      </c>
      <c r="AY30" s="30">
        <f t="shared" si="18"/>
        <v>4.3313437203213019E-11</v>
      </c>
      <c r="AZ30" s="30">
        <f t="shared" si="19"/>
        <v>4.3313437203287943E-11</v>
      </c>
      <c r="BB30" s="36"/>
      <c r="BC30" s="36"/>
      <c r="BD30" s="36"/>
      <c r="BJ30" s="36">
        <v>4.7198999999999998E-7</v>
      </c>
      <c r="BK30" s="36">
        <v>4.52184736343</v>
      </c>
      <c r="BL30" s="36">
        <v>3149.1641605882</v>
      </c>
      <c r="BM30" s="30">
        <f t="shared" si="24"/>
        <v>4.3961208024206797E-7</v>
      </c>
      <c r="BN30" s="30">
        <f t="shared" si="25"/>
        <v>4.3959429307172542E-7</v>
      </c>
      <c r="BO30" s="30">
        <f t="shared" si="26"/>
        <v>4.3959429382826719E-7</v>
      </c>
      <c r="BP30" s="30">
        <f t="shared" si="27"/>
        <v>4.3959429382823479E-7</v>
      </c>
      <c r="BR30" s="36">
        <v>5.1480000000000002E-8</v>
      </c>
      <c r="BS30" s="36">
        <v>0.85886443528</v>
      </c>
      <c r="BT30" s="36">
        <v>3340.5451163970001</v>
      </c>
      <c r="BU30" s="30">
        <f t="shared" si="28"/>
        <v>1.9299054789132621E-8</v>
      </c>
      <c r="BV30" s="30">
        <f t="shared" si="29"/>
        <v>1.9304295454131712E-8</v>
      </c>
      <c r="BW30" s="30">
        <f t="shared" si="30"/>
        <v>1.9304295231265091E-8</v>
      </c>
      <c r="BX30" s="30">
        <f t="shared" si="31"/>
        <v>1.9304295231274415E-8</v>
      </c>
      <c r="BZ30" s="36">
        <v>4.5999999999999998E-9</v>
      </c>
      <c r="CA30" s="36">
        <v>1.0667034361000001</v>
      </c>
      <c r="CB30" s="36">
        <v>3097.8838227257902</v>
      </c>
      <c r="CC30" s="30">
        <f t="shared" si="32"/>
        <v>-4.2336920113735509E-9</v>
      </c>
      <c r="CD30" s="30">
        <f t="shared" si="33"/>
        <v>-4.2335088059137258E-9</v>
      </c>
      <c r="CE30" s="30">
        <f t="shared" si="34"/>
        <v>-4.2335088137059078E-9</v>
      </c>
      <c r="CF30" s="30">
        <f t="shared" si="35"/>
        <v>-4.2335088137055752E-9</v>
      </c>
      <c r="CH30" s="36">
        <v>2.4E-10</v>
      </c>
      <c r="CI30" s="36">
        <v>5.4136250136299999</v>
      </c>
      <c r="CJ30" s="36">
        <v>3340.5951730475999</v>
      </c>
      <c r="CK30" s="30">
        <f t="shared" si="36"/>
        <v>2.0558082830361573E-10</v>
      </c>
      <c r="CL30" s="30">
        <f t="shared" si="37"/>
        <v>2.0556722783695771E-10</v>
      </c>
      <c r="CM30" s="30">
        <f t="shared" si="38"/>
        <v>2.0556722841540229E-10</v>
      </c>
      <c r="CN30" s="30">
        <f t="shared" si="39"/>
        <v>2.0556722841537807E-10</v>
      </c>
      <c r="CP30" s="36"/>
      <c r="CQ30" s="36"/>
      <c r="CR30" s="36"/>
      <c r="CX30" s="36"/>
      <c r="CY30" s="36"/>
      <c r="CZ30" s="36"/>
      <c r="DF30" s="36">
        <v>2.7955199999999999E-6</v>
      </c>
      <c r="DG30" s="36">
        <v>5.2574924754800003</v>
      </c>
      <c r="DH30" s="36">
        <v>6283.0758499914</v>
      </c>
      <c r="DI30" s="30">
        <f t="shared" si="44"/>
        <v>-7.3392615520596663E-7</v>
      </c>
      <c r="DJ30" s="30">
        <f t="shared" si="45"/>
        <v>-7.3336901274240063E-7</v>
      </c>
      <c r="DK30" s="30">
        <f t="shared" si="46"/>
        <v>-7.3336903643684767E-7</v>
      </c>
      <c r="DL30" s="30">
        <f t="shared" si="47"/>
        <v>-7.3336903643585092E-7</v>
      </c>
      <c r="DN30" s="36">
        <v>3.1114999999999998E-7</v>
      </c>
      <c r="DO30" s="36">
        <v>0.97832506959999999</v>
      </c>
      <c r="DP30" s="36">
        <v>191.44826611159999</v>
      </c>
      <c r="DQ30" s="30">
        <f t="shared" si="48"/>
        <v>3.1007437055180654E-7</v>
      </c>
      <c r="DR30" s="30">
        <f t="shared" si="49"/>
        <v>3.1007420786574812E-7</v>
      </c>
      <c r="DS30" s="30">
        <f t="shared" si="50"/>
        <v>3.1007420787266701E-7</v>
      </c>
      <c r="DT30" s="30">
        <f t="shared" si="51"/>
        <v>3.1007420787266669E-7</v>
      </c>
      <c r="DV30" s="36">
        <v>2.9160000000000001E-8</v>
      </c>
      <c r="DW30" s="36">
        <v>1.1933746055900001</v>
      </c>
      <c r="DX30" s="36">
        <v>529.69096509459996</v>
      </c>
      <c r="DY30" s="30">
        <f t="shared" si="52"/>
        <v>-5.0120648389480916E-9</v>
      </c>
      <c r="DZ30" s="30">
        <f t="shared" si="53"/>
        <v>-5.012565016780852E-9</v>
      </c>
      <c r="EA30" s="30">
        <f t="shared" si="54"/>
        <v>-5.0125649955096586E-9</v>
      </c>
      <c r="EB30" s="30">
        <f t="shared" si="55"/>
        <v>-5.0125649955105511E-9</v>
      </c>
      <c r="ED30" s="36">
        <v>1.3600000000000001E-9</v>
      </c>
      <c r="EE30" s="36">
        <v>5.5829392464199996</v>
      </c>
      <c r="EF30" s="36">
        <v>3894.1818295421999</v>
      </c>
      <c r="EG30" s="30">
        <f t="shared" si="56"/>
        <v>-1.2989868941865855E-9</v>
      </c>
      <c r="EH30" s="30">
        <f t="shared" si="57"/>
        <v>-1.2989353235550013E-9</v>
      </c>
      <c r="EI30" s="30">
        <f t="shared" si="58"/>
        <v>-1.2989353257486158E-9</v>
      </c>
      <c r="EJ30" s="30">
        <f t="shared" si="59"/>
        <v>-1.2989353257485242E-9</v>
      </c>
      <c r="EL30" s="36"/>
      <c r="EM30" s="36"/>
      <c r="EN30" s="36"/>
      <c r="ET30" s="36"/>
      <c r="EU30" s="36"/>
      <c r="EV30" s="36"/>
    </row>
    <row r="31" spans="1:152" s="30" customFormat="1" ht="12.75">
      <c r="A31" s="30" t="s">
        <v>217</v>
      </c>
      <c r="B31" s="30" t="s">
        <v>218</v>
      </c>
      <c r="C31" s="30" t="s">
        <v>219</v>
      </c>
      <c r="D31" s="30" t="s">
        <v>220</v>
      </c>
      <c r="E31" s="30" t="s">
        <v>221</v>
      </c>
      <c r="F31" s="30" t="s">
        <v>222</v>
      </c>
      <c r="N31" s="36">
        <v>7.23863E-6</v>
      </c>
      <c r="O31" s="36">
        <v>0.67497565801000003</v>
      </c>
      <c r="P31" s="36">
        <v>3738.7614301079998</v>
      </c>
      <c r="Q31" s="30">
        <f t="shared" si="0"/>
        <v>2.5871520939320257E-6</v>
      </c>
      <c r="R31" s="30">
        <f t="shared" si="1"/>
        <v>2.5863212031621954E-6</v>
      </c>
      <c r="S31" s="30">
        <f t="shared" si="2"/>
        <v>2.5863212384985901E-6</v>
      </c>
      <c r="T31" s="30">
        <f t="shared" si="3"/>
        <v>2.5863212384971011E-6</v>
      </c>
      <c r="V31" s="36">
        <v>8.5341999999999997E-7</v>
      </c>
      <c r="W31" s="36">
        <v>3.9085484100799999</v>
      </c>
      <c r="X31" s="36">
        <v>553.5694028424</v>
      </c>
      <c r="Y31" s="30">
        <f t="shared" si="4"/>
        <v>5.7010737936850204E-7</v>
      </c>
      <c r="Z31" s="30">
        <f t="shared" si="5"/>
        <v>5.7011893546944347E-7</v>
      </c>
      <c r="AA31" s="30">
        <f t="shared" si="6"/>
        <v>5.7011893497799708E-7</v>
      </c>
      <c r="AB31" s="30">
        <f t="shared" si="7"/>
        <v>5.7011893497801793E-7</v>
      </c>
      <c r="AD31" s="36">
        <v>6.3110000000000001E-8</v>
      </c>
      <c r="AE31" s="36">
        <v>2.3410479367399999</v>
      </c>
      <c r="AF31" s="36">
        <v>3097.8838227257902</v>
      </c>
      <c r="AG31" s="30">
        <f t="shared" si="8"/>
        <v>-4.0570986179312794E-8</v>
      </c>
      <c r="AH31" s="30">
        <f t="shared" si="9"/>
        <v>-4.0575908733495946E-8</v>
      </c>
      <c r="AI31" s="30">
        <f t="shared" si="10"/>
        <v>-4.0575908524161546E-8</v>
      </c>
      <c r="AJ31" s="30">
        <f t="shared" si="11"/>
        <v>-4.057590852417048E-8</v>
      </c>
      <c r="AL31" s="36">
        <v>3.9899999999999997E-9</v>
      </c>
      <c r="AM31" s="36">
        <v>2.3288868565900001</v>
      </c>
      <c r="AN31" s="36">
        <v>3738.7614301079998</v>
      </c>
      <c r="AO31" s="30">
        <f t="shared" si="12"/>
        <v>3.5951977968150617E-9</v>
      </c>
      <c r="AP31" s="30">
        <f t="shared" si="13"/>
        <v>3.5954104502817582E-9</v>
      </c>
      <c r="AQ31" s="30">
        <f t="shared" si="14"/>
        <v>3.5954104412393291E-9</v>
      </c>
      <c r="AR31" s="30">
        <f t="shared" si="15"/>
        <v>3.5954104412397101E-9</v>
      </c>
      <c r="AT31" s="36">
        <v>2.0000000000000001E-10</v>
      </c>
      <c r="AU31" s="36">
        <v>3.79275573433</v>
      </c>
      <c r="AV31" s="36">
        <v>9866.4168806651996</v>
      </c>
      <c r="AW31" s="30">
        <f t="shared" si="16"/>
        <v>1.595996024108349E-10</v>
      </c>
      <c r="AX31" s="30">
        <f t="shared" si="17"/>
        <v>1.5956050193496601E-10</v>
      </c>
      <c r="AY31" s="30">
        <f t="shared" si="18"/>
        <v>1.595605035981624E-10</v>
      </c>
      <c r="AZ31" s="30">
        <f t="shared" si="19"/>
        <v>1.5956050359809214E-10</v>
      </c>
      <c r="BB31" s="36"/>
      <c r="BC31" s="36"/>
      <c r="BD31" s="36"/>
      <c r="BJ31" s="36">
        <v>3.854E-7</v>
      </c>
      <c r="BK31" s="36">
        <v>4.0800844327399997</v>
      </c>
      <c r="BL31" s="36">
        <v>4136.9104335162001</v>
      </c>
      <c r="BM31" s="30">
        <f t="shared" si="24"/>
        <v>3.853883916236445E-7</v>
      </c>
      <c r="BN31" s="30">
        <f t="shared" si="25"/>
        <v>3.8538798128318563E-7</v>
      </c>
      <c r="BO31" s="30">
        <f t="shared" si="26"/>
        <v>3.8538798130078788E-7</v>
      </c>
      <c r="BP31" s="30">
        <f t="shared" si="27"/>
        <v>3.8538798130078714E-7</v>
      </c>
      <c r="BR31" s="36">
        <v>5.1450000000000001E-8</v>
      </c>
      <c r="BS31" s="36">
        <v>0.45169791514000002</v>
      </c>
      <c r="BT31" s="36">
        <v>3340.6797370026002</v>
      </c>
      <c r="BU31" s="30">
        <f t="shared" si="28"/>
        <v>3.6626718485009779E-8</v>
      </c>
      <c r="BV31" s="30">
        <f t="shared" si="29"/>
        <v>3.6630686198772776E-8</v>
      </c>
      <c r="BW31" s="30">
        <f t="shared" si="30"/>
        <v>3.6630686030045838E-8</v>
      </c>
      <c r="BX31" s="30">
        <f t="shared" si="31"/>
        <v>3.6630686030053025E-8</v>
      </c>
      <c r="BZ31" s="36">
        <v>4.2299999999999997E-9</v>
      </c>
      <c r="CA31" s="36">
        <v>3.08034568777</v>
      </c>
      <c r="CB31" s="36">
        <v>4292.3308329503998</v>
      </c>
      <c r="CC31" s="30">
        <f t="shared" si="32"/>
        <v>-1.243759730577288E-9</v>
      </c>
      <c r="CD31" s="30">
        <f t="shared" si="33"/>
        <v>-1.2443301783954036E-9</v>
      </c>
      <c r="CE31" s="30">
        <f t="shared" si="34"/>
        <v>-1.2443301541362884E-9</v>
      </c>
      <c r="CF31" s="30">
        <f t="shared" si="35"/>
        <v>-1.2443301541373083E-9</v>
      </c>
      <c r="CH31" s="36">
        <v>2.3000000000000001E-10</v>
      </c>
      <c r="CI31" s="36">
        <v>4.70639896508</v>
      </c>
      <c r="CJ31" s="36">
        <v>2787.0430238573999</v>
      </c>
      <c r="CK31" s="30">
        <f t="shared" si="36"/>
        <v>-5.6682211296317016E-11</v>
      </c>
      <c r="CL31" s="30">
        <f t="shared" si="37"/>
        <v>-5.666178932803919E-11</v>
      </c>
      <c r="CM31" s="30">
        <f t="shared" si="38"/>
        <v>-5.6661790196541546E-11</v>
      </c>
      <c r="CN31" s="30">
        <f t="shared" si="39"/>
        <v>-5.6661790196504723E-11</v>
      </c>
      <c r="CP31" s="36"/>
      <c r="CQ31" s="36"/>
      <c r="CR31" s="36"/>
      <c r="CX31" s="36"/>
      <c r="CY31" s="36"/>
      <c r="CZ31" s="36"/>
      <c r="DF31" s="36">
        <v>2.3382700000000001E-6</v>
      </c>
      <c r="DG31" s="36">
        <v>5.1054649252899997</v>
      </c>
      <c r="DH31" s="36">
        <v>5486.7778431750003</v>
      </c>
      <c r="DI31" s="30">
        <f t="shared" si="44"/>
        <v>2.2989557039709347E-6</v>
      </c>
      <c r="DJ31" s="30">
        <f t="shared" si="45"/>
        <v>2.298878656304434E-6</v>
      </c>
      <c r="DK31" s="30">
        <f t="shared" si="46"/>
        <v>2.2988786595826578E-6</v>
      </c>
      <c r="DL31" s="30">
        <f t="shared" si="47"/>
        <v>2.298878659582518E-6</v>
      </c>
      <c r="DN31" s="36">
        <v>3.8953000000000002E-7</v>
      </c>
      <c r="DO31" s="36">
        <v>2.3190009055399998</v>
      </c>
      <c r="DP31" s="36">
        <v>4136.9104335162001</v>
      </c>
      <c r="DQ31" s="30">
        <f t="shared" si="48"/>
        <v>-7.6642581148304625E-8</v>
      </c>
      <c r="DR31" s="30">
        <f t="shared" si="49"/>
        <v>-7.6694516673497672E-8</v>
      </c>
      <c r="DS31" s="30">
        <f t="shared" si="50"/>
        <v>-7.669451446484878E-8</v>
      </c>
      <c r="DT31" s="30">
        <f t="shared" si="51"/>
        <v>-7.669451446494104E-8</v>
      </c>
      <c r="DV31" s="36">
        <v>2.9790000000000001E-8</v>
      </c>
      <c r="DW31" s="36">
        <v>2.86481008776</v>
      </c>
      <c r="DX31" s="36">
        <v>6151.5338883049999</v>
      </c>
      <c r="DY31" s="30">
        <f t="shared" si="52"/>
        <v>2.934476445177917E-8</v>
      </c>
      <c r="DZ31" s="30">
        <f t="shared" si="53"/>
        <v>2.9345801444007487E-8</v>
      </c>
      <c r="EA31" s="30">
        <f t="shared" si="54"/>
        <v>2.9345801399932479E-8</v>
      </c>
      <c r="EB31" s="30">
        <f t="shared" si="55"/>
        <v>2.9345801399934335E-8</v>
      </c>
      <c r="ED31" s="36">
        <v>1.45E-9</v>
      </c>
      <c r="EE31" s="36">
        <v>3.0211248897399998</v>
      </c>
      <c r="EF31" s="36">
        <v>3337.0893083507999</v>
      </c>
      <c r="EG31" s="30">
        <f t="shared" si="56"/>
        <v>-1.4130124907426461E-9</v>
      </c>
      <c r="EH31" s="30">
        <f t="shared" si="57"/>
        <v>-1.413048179421596E-9</v>
      </c>
      <c r="EI31" s="30">
        <f t="shared" si="58"/>
        <v>-1.413048177904213E-9</v>
      </c>
      <c r="EJ31" s="30">
        <f t="shared" si="59"/>
        <v>-1.4130481779042777E-9</v>
      </c>
      <c r="EL31" s="36"/>
      <c r="EM31" s="36"/>
      <c r="EN31" s="36"/>
      <c r="ET31" s="36"/>
      <c r="EU31" s="36"/>
      <c r="EV31" s="36"/>
    </row>
    <row r="32" spans="1:152" s="30" customFormat="1" ht="12.75">
      <c r="A32" s="30">
        <f>SUM(DI1:DI1118)</f>
        <v>1.4173202879069255</v>
      </c>
      <c r="B32" s="30">
        <f>SUM(DQ1:DQ596)</f>
        <v>-8.8540654926492577E-3</v>
      </c>
      <c r="C32" s="30">
        <f>SUM(DY1:DY313)</f>
        <v>2.9950167004463992E-4</v>
      </c>
      <c r="D32" s="30">
        <f>SUM(EG1:EG111)</f>
        <v>1.2697636744470331E-5</v>
      </c>
      <c r="E32" s="30">
        <f>SUM(EO1:EO28)</f>
        <v>-8.3963238188102021E-8</v>
      </c>
      <c r="F32" s="30">
        <f>SUM(EW1:EW9)</f>
        <v>-7.3742375944634883E-9</v>
      </c>
      <c r="N32" s="36">
        <v>6.3555700000000002E-6</v>
      </c>
      <c r="O32" s="36">
        <v>2.9218270427499999</v>
      </c>
      <c r="P32" s="36">
        <v>8432.7643848156004</v>
      </c>
      <c r="Q32" s="30">
        <f t="shared" si="0"/>
        <v>6.2860471377731723E-6</v>
      </c>
      <c r="R32" s="30">
        <f t="shared" si="1"/>
        <v>6.2863067697757362E-6</v>
      </c>
      <c r="S32" s="30">
        <f t="shared" si="2"/>
        <v>6.2863067587445407E-6</v>
      </c>
      <c r="T32" s="30">
        <f t="shared" si="3"/>
        <v>6.2863067587450066E-6</v>
      </c>
      <c r="V32" s="36">
        <v>6.7581999999999997E-7</v>
      </c>
      <c r="W32" s="36">
        <v>5.0232768647299997</v>
      </c>
      <c r="X32" s="36">
        <v>382.89653222319998</v>
      </c>
      <c r="Y32" s="30">
        <f t="shared" si="4"/>
        <v>-6.562380480895692E-7</v>
      </c>
      <c r="Z32" s="30">
        <f t="shared" si="5"/>
        <v>-6.5623601522228278E-7</v>
      </c>
      <c r="AA32" s="30">
        <f t="shared" si="6"/>
        <v>-6.5623601530873753E-7</v>
      </c>
      <c r="AB32" s="30">
        <f t="shared" si="7"/>
        <v>-6.5623601530873382E-7</v>
      </c>
      <c r="AD32" s="36">
        <v>6.8589999999999994E-8</v>
      </c>
      <c r="AE32" s="36">
        <v>2.57522504136</v>
      </c>
      <c r="AF32" s="36">
        <v>3149.1641605882</v>
      </c>
      <c r="AG32" s="30">
        <f t="shared" si="8"/>
        <v>-4.6672167143072659E-8</v>
      </c>
      <c r="AH32" s="30">
        <f t="shared" si="9"/>
        <v>-4.667737001990458E-8</v>
      </c>
      <c r="AI32" s="30">
        <f t="shared" si="10"/>
        <v>-4.6677369798650548E-8</v>
      </c>
      <c r="AJ32" s="30">
        <f t="shared" si="11"/>
        <v>-4.6677369798660017E-8</v>
      </c>
      <c r="AL32" s="36">
        <v>4.7200000000000002E-9</v>
      </c>
      <c r="AM32" s="36">
        <v>0.84411483892000005</v>
      </c>
      <c r="AN32" s="36">
        <v>4136.9104335162001</v>
      </c>
      <c r="AO32" s="30">
        <f t="shared" si="12"/>
        <v>-4.6954012576291064E-9</v>
      </c>
      <c r="AP32" s="30">
        <f t="shared" si="13"/>
        <v>-4.6953357688459706E-9</v>
      </c>
      <c r="AQ32" s="30">
        <f t="shared" si="14"/>
        <v>-4.6953357716328802E-9</v>
      </c>
      <c r="AR32" s="30">
        <f t="shared" si="15"/>
        <v>-4.6953357716327636E-9</v>
      </c>
      <c r="AT32" s="36">
        <v>2.1E-10</v>
      </c>
      <c r="AU32" s="36">
        <v>4.2753211112200002</v>
      </c>
      <c r="AV32" s="36">
        <v>6836.6452528338004</v>
      </c>
      <c r="AW32" s="30">
        <f t="shared" si="16"/>
        <v>-1.2612320110771916E-10</v>
      </c>
      <c r="AX32" s="30">
        <f t="shared" si="17"/>
        <v>-1.2616093255609435E-10</v>
      </c>
      <c r="AY32" s="30">
        <f t="shared" si="18"/>
        <v>-1.2616093095161121E-10</v>
      </c>
      <c r="AZ32" s="30">
        <f t="shared" si="19"/>
        <v>-1.2616093095167919E-10</v>
      </c>
      <c r="BB32" s="36"/>
      <c r="BC32" s="36"/>
      <c r="BD32" s="36"/>
      <c r="BJ32" s="36">
        <v>3.3069000000000001E-7</v>
      </c>
      <c r="BK32" s="36">
        <v>4.0658191832900004</v>
      </c>
      <c r="BL32" s="36">
        <v>1751.539531416</v>
      </c>
      <c r="BM32" s="30">
        <f t="shared" si="24"/>
        <v>2.6574468202507036E-7</v>
      </c>
      <c r="BN32" s="30">
        <f t="shared" si="25"/>
        <v>2.6575601347158989E-7</v>
      </c>
      <c r="BO32" s="30">
        <f t="shared" si="26"/>
        <v>2.6575601298971253E-7</v>
      </c>
      <c r="BP32" s="30">
        <f t="shared" si="27"/>
        <v>2.6575601298973275E-7</v>
      </c>
      <c r="BR32" s="36">
        <v>4.8979999999999999E-8</v>
      </c>
      <c r="BS32" s="36">
        <v>4.1292200787400004</v>
      </c>
      <c r="BT32" s="36">
        <v>1059.3819301891999</v>
      </c>
      <c r="BU32" s="30">
        <f t="shared" si="28"/>
        <v>-8.4701267150799143E-9</v>
      </c>
      <c r="BV32" s="30">
        <f t="shared" si="29"/>
        <v>-8.4718066950139299E-9</v>
      </c>
      <c r="BW32" s="30">
        <f t="shared" si="30"/>
        <v>-8.471806623569093E-9</v>
      </c>
      <c r="BX32" s="30">
        <f t="shared" si="31"/>
        <v>-8.4718066235720924E-9</v>
      </c>
      <c r="BZ32" s="36">
        <v>3.8099999999999999E-9</v>
      </c>
      <c r="CA32" s="36">
        <v>2.2493311518999999</v>
      </c>
      <c r="CB32" s="36">
        <v>6283.0758499914</v>
      </c>
      <c r="CC32" s="30">
        <f t="shared" si="32"/>
        <v>1.4804594940900897E-9</v>
      </c>
      <c r="CD32" s="30">
        <f t="shared" si="33"/>
        <v>1.4797343906493938E-9</v>
      </c>
      <c r="CE32" s="30">
        <f t="shared" si="34"/>
        <v>1.4797344214874499E-9</v>
      </c>
      <c r="CF32" s="30">
        <f t="shared" si="35"/>
        <v>1.4797344214861529E-9</v>
      </c>
      <c r="CH32" s="36">
        <v>2.1E-10</v>
      </c>
      <c r="CI32" s="36">
        <v>1.12581894224</v>
      </c>
      <c r="CJ32" s="36">
        <v>3340.6296803519999</v>
      </c>
      <c r="CK32" s="30">
        <f t="shared" si="36"/>
        <v>2.4678023640443476E-11</v>
      </c>
      <c r="CL32" s="30">
        <f t="shared" si="37"/>
        <v>2.4700924517160763E-11</v>
      </c>
      <c r="CM32" s="30">
        <f t="shared" si="38"/>
        <v>2.4700923543253803E-11</v>
      </c>
      <c r="CN32" s="30">
        <f t="shared" si="39"/>
        <v>2.4700923543294552E-11</v>
      </c>
      <c r="CP32" s="36"/>
      <c r="CQ32" s="36"/>
      <c r="CR32" s="36"/>
      <c r="CX32" s="36"/>
      <c r="CY32" s="36"/>
      <c r="CZ32" s="36"/>
      <c r="DF32" s="36">
        <v>2.1942800000000002E-6</v>
      </c>
      <c r="DG32" s="36">
        <v>5.5834024878399999</v>
      </c>
      <c r="DH32" s="36">
        <v>191.44826611159999</v>
      </c>
      <c r="DI32" s="30">
        <f t="shared" si="44"/>
        <v>-4.1545513636464448E-7</v>
      </c>
      <c r="DJ32" s="30">
        <f t="shared" si="45"/>
        <v>-4.154686958407274E-7</v>
      </c>
      <c r="DK32" s="30">
        <f t="shared" si="46"/>
        <v>-4.1546869526407881E-7</v>
      </c>
      <c r="DL32" s="30">
        <f t="shared" si="47"/>
        <v>-4.1546869526410374E-7</v>
      </c>
      <c r="DN32" s="36">
        <v>2.7244000000000002E-7</v>
      </c>
      <c r="DO32" s="36">
        <v>5.41367977087</v>
      </c>
      <c r="DP32" s="36">
        <v>1592.5960136327999</v>
      </c>
      <c r="DQ32" s="30">
        <f t="shared" si="48"/>
        <v>-2.6220368161691645E-7</v>
      </c>
      <c r="DR32" s="30">
        <f t="shared" si="49"/>
        <v>-2.6219980835424744E-7</v>
      </c>
      <c r="DS32" s="30">
        <f t="shared" si="50"/>
        <v>-2.6219980851898227E-7</v>
      </c>
      <c r="DT32" s="30">
        <f t="shared" si="51"/>
        <v>-2.6219980851897528E-7</v>
      </c>
      <c r="DV32" s="36">
        <v>3.0570000000000002E-8</v>
      </c>
      <c r="DW32" s="36">
        <v>4.55276793064</v>
      </c>
      <c r="DX32" s="36">
        <v>5628.9564702112002</v>
      </c>
      <c r="DY32" s="30">
        <f t="shared" si="52"/>
        <v>1.4101663785305611E-9</v>
      </c>
      <c r="DZ32" s="30">
        <f t="shared" si="53"/>
        <v>1.4045158438220675E-9</v>
      </c>
      <c r="EA32" s="30">
        <f t="shared" si="54"/>
        <v>1.4045160841254778E-9</v>
      </c>
      <c r="EB32" s="30">
        <f t="shared" si="55"/>
        <v>1.4045160841152797E-9</v>
      </c>
      <c r="ED32" s="36">
        <v>1.4599999999999999E-9</v>
      </c>
      <c r="EE32" s="36">
        <v>4.25359617225</v>
      </c>
      <c r="EF32" s="36">
        <v>4399.9943568890003</v>
      </c>
      <c r="EG32" s="30">
        <f t="shared" si="56"/>
        <v>4.0047356030888956E-10</v>
      </c>
      <c r="EH32" s="30">
        <f t="shared" si="57"/>
        <v>4.0027048568826477E-10</v>
      </c>
      <c r="EI32" s="30">
        <f t="shared" si="58"/>
        <v>4.0027049432466771E-10</v>
      </c>
      <c r="EJ32" s="30">
        <f t="shared" si="59"/>
        <v>4.002704943243036E-10</v>
      </c>
      <c r="EL32" s="36"/>
      <c r="EM32" s="36"/>
      <c r="EN32" s="36"/>
      <c r="ET32" s="36"/>
      <c r="EU32" s="36"/>
      <c r="EV32" s="36"/>
    </row>
    <row r="33" spans="1:152" s="30" customFormat="1" ht="12.75">
      <c r="N33" s="36">
        <v>6.5516299999999996E-6</v>
      </c>
      <c r="O33" s="36">
        <v>0.48864075175999999</v>
      </c>
      <c r="P33" s="36">
        <v>3127.3133312618002</v>
      </c>
      <c r="Q33" s="30">
        <f t="shared" si="0"/>
        <v>-2.7179757230337883E-6</v>
      </c>
      <c r="R33" s="30">
        <f t="shared" si="1"/>
        <v>-2.7173628851554021E-6</v>
      </c>
      <c r="S33" s="30">
        <f t="shared" si="2"/>
        <v>-2.7173629112183772E-6</v>
      </c>
      <c r="T33" s="30">
        <f t="shared" si="3"/>
        <v>-2.7173629112172968E-6</v>
      </c>
      <c r="V33" s="36">
        <v>6.5089000000000003E-7</v>
      </c>
      <c r="W33" s="36">
        <v>1.0180243931099999</v>
      </c>
      <c r="X33" s="36">
        <v>3340.5951730475999</v>
      </c>
      <c r="Y33" s="30">
        <f t="shared" si="4"/>
        <v>1.4546500169786109E-7</v>
      </c>
      <c r="Z33" s="30">
        <f t="shared" si="5"/>
        <v>1.455346686834685E-7</v>
      </c>
      <c r="AA33" s="30">
        <f t="shared" si="6"/>
        <v>1.4553466572075319E-7</v>
      </c>
      <c r="AB33" s="30">
        <f t="shared" si="7"/>
        <v>1.4553466572087715E-7</v>
      </c>
      <c r="AD33" s="36">
        <v>5.8700000000000003E-8</v>
      </c>
      <c r="AE33" s="36">
        <v>1.1478357667900001</v>
      </c>
      <c r="AF33" s="36">
        <v>7.1135470007999997</v>
      </c>
      <c r="AG33" s="30">
        <f t="shared" si="8"/>
        <v>2.6186027038187566E-8</v>
      </c>
      <c r="AH33" s="30">
        <f t="shared" si="9"/>
        <v>2.6186039322934877E-8</v>
      </c>
      <c r="AI33" s="30">
        <f t="shared" si="10"/>
        <v>2.6186039322412437E-8</v>
      </c>
      <c r="AJ33" s="30">
        <f t="shared" si="11"/>
        <v>2.618603932241246E-8</v>
      </c>
      <c r="AL33" s="36">
        <v>3.3299999999999999E-9</v>
      </c>
      <c r="AM33" s="36">
        <v>5.4270453923100002</v>
      </c>
      <c r="AN33" s="36">
        <v>1059.3819301891999</v>
      </c>
      <c r="AO33" s="30">
        <f t="shared" ref="AO33:AO64" si="68">AL33*COS(AM33+AN33*$C$23)</f>
        <v>3.0031443871175907E-9</v>
      </c>
      <c r="AP33" s="30">
        <f t="shared" ref="AP33:AP64" si="69">AL33*COS(AM33+AN33*$C$44)</f>
        <v>3.0030942819018316E-9</v>
      </c>
      <c r="AQ33" s="30">
        <f t="shared" ref="AQ33:AQ64" si="70">AL33*COS(AM33+AN33*$C$65)</f>
        <v>3.0030942840327502E-9</v>
      </c>
      <c r="AR33" s="30">
        <f t="shared" ref="AR33:AR64" si="71">AL33*COS(AM33+AN33*$C$86)</f>
        <v>3.0030942840326608E-9</v>
      </c>
      <c r="AT33" s="36">
        <v>1.5E-10</v>
      </c>
      <c r="AU33" s="36">
        <v>1.5631549737399999</v>
      </c>
      <c r="AV33" s="36">
        <v>13365.972825148199</v>
      </c>
      <c r="AW33" s="30">
        <f t="shared" si="16"/>
        <v>-1.4378684138320401E-10</v>
      </c>
      <c r="AX33" s="30">
        <f t="shared" si="17"/>
        <v>-1.4376805596592362E-10</v>
      </c>
      <c r="AY33" s="30">
        <f t="shared" si="18"/>
        <v>-1.4376805676540767E-10</v>
      </c>
      <c r="AZ33" s="30">
        <f t="shared" si="19"/>
        <v>-1.4376805676537419E-10</v>
      </c>
      <c r="BB33" s="36"/>
      <c r="BC33" s="36"/>
      <c r="BD33" s="36"/>
      <c r="BJ33" s="36">
        <v>2.9694000000000001E-7</v>
      </c>
      <c r="BK33" s="36">
        <v>5.92218297386</v>
      </c>
      <c r="BL33" s="36">
        <v>3532.0606928113998</v>
      </c>
      <c r="BM33" s="30">
        <f t="shared" si="24"/>
        <v>1.3595563445692223E-7</v>
      </c>
      <c r="BN33" s="30">
        <f t="shared" si="25"/>
        <v>1.3592498297208959E-7</v>
      </c>
      <c r="BO33" s="30">
        <f t="shared" si="26"/>
        <v>1.3592498427565514E-7</v>
      </c>
      <c r="BP33" s="30">
        <f t="shared" si="27"/>
        <v>1.3592498427559979E-7</v>
      </c>
      <c r="BR33" s="36">
        <v>3.4709999999999998E-8</v>
      </c>
      <c r="BS33" s="36">
        <v>5.0725348526699996</v>
      </c>
      <c r="BT33" s="36">
        <v>5088.6288397668004</v>
      </c>
      <c r="BU33" s="30">
        <f t="shared" si="28"/>
        <v>-1.4159885086561341E-8</v>
      </c>
      <c r="BV33" s="30">
        <f t="shared" si="29"/>
        <v>-1.4154583916797371E-8</v>
      </c>
      <c r="BW33" s="30">
        <f t="shared" si="30"/>
        <v>-1.4154584142250526E-8</v>
      </c>
      <c r="BX33" s="30">
        <f t="shared" si="31"/>
        <v>-1.4154584142240956E-8</v>
      </c>
      <c r="BZ33" s="36">
        <v>4.2899999999999999E-9</v>
      </c>
      <c r="CA33" s="36">
        <v>1.7066873337799999</v>
      </c>
      <c r="CB33" s="36">
        <v>4690.4798363585996</v>
      </c>
      <c r="CC33" s="30">
        <f t="shared" ref="CC33:CC64" si="72">BZ33*COS(CA33+CB33*$C$23)</f>
        <v>2.886593181410162E-9</v>
      </c>
      <c r="CD33" s="30">
        <f t="shared" ref="CD33:CD64" si="73">BZ33*COS(CA33+CB33*$C$44)</f>
        <v>2.8870824695582078E-9</v>
      </c>
      <c r="CE33" s="30">
        <f t="shared" ref="CE33:CE64" si="74">BZ33*COS(CA33+CB33*$C$65)</f>
        <v>2.8870824487515341E-9</v>
      </c>
      <c r="CF33" s="30">
        <f t="shared" ref="CF33:CF64" si="75">BZ33*COS(CA33+CB33*$C$86)</f>
        <v>2.887082448752413E-9</v>
      </c>
      <c r="CH33" s="36">
        <v>2.1E-10</v>
      </c>
      <c r="CI33" s="36">
        <v>0.51744721588999998</v>
      </c>
      <c r="CJ33" s="36">
        <v>8962.4553499102003</v>
      </c>
      <c r="CK33" s="30">
        <f t="shared" si="36"/>
        <v>9.7132763501770115E-11</v>
      </c>
      <c r="CL33" s="30">
        <f t="shared" si="37"/>
        <v>9.7187612356676384E-11</v>
      </c>
      <c r="CM33" s="30">
        <f t="shared" si="38"/>
        <v>9.7187610024278894E-11</v>
      </c>
      <c r="CN33" s="30">
        <f t="shared" si="39"/>
        <v>9.718761002437676E-11</v>
      </c>
      <c r="CP33" s="36"/>
      <c r="CQ33" s="36"/>
      <c r="CR33" s="36"/>
      <c r="CX33" s="36"/>
      <c r="CY33" s="36"/>
      <c r="CZ33" s="36"/>
      <c r="DF33" s="36">
        <v>2.69891E-6</v>
      </c>
      <c r="DG33" s="36">
        <v>3.7639472862200001</v>
      </c>
      <c r="DH33" s="36">
        <v>5884.9268465832001</v>
      </c>
      <c r="DI33" s="30">
        <f t="shared" si="44"/>
        <v>-2.2409429968315828E-6</v>
      </c>
      <c r="DJ33" s="30">
        <f t="shared" si="45"/>
        <v>-2.2406519889994162E-6</v>
      </c>
      <c r="DK33" s="30">
        <f t="shared" si="46"/>
        <v>-2.2406520013769862E-6</v>
      </c>
      <c r="DL33" s="30">
        <f t="shared" si="47"/>
        <v>-2.2406520013764619E-6</v>
      </c>
      <c r="DN33" s="36">
        <v>2.4299999999999999E-7</v>
      </c>
      <c r="DO33" s="36">
        <v>3.7584392449799999</v>
      </c>
      <c r="DP33" s="36">
        <v>155.42039943419999</v>
      </c>
      <c r="DQ33" s="30">
        <f t="shared" si="48"/>
        <v>-2.357496660340434E-7</v>
      </c>
      <c r="DR33" s="30">
        <f t="shared" si="49"/>
        <v>-2.3574936502979089E-7</v>
      </c>
      <c r="DS33" s="30">
        <f t="shared" si="50"/>
        <v>-2.3574936504259192E-7</v>
      </c>
      <c r="DT33" s="30">
        <f t="shared" si="51"/>
        <v>-2.3574936504259139E-7</v>
      </c>
      <c r="DV33" s="36">
        <v>2.906E-8</v>
      </c>
      <c r="DW33" s="36">
        <v>1.20295377623</v>
      </c>
      <c r="DX33" s="36">
        <v>3894.1818295421999</v>
      </c>
      <c r="DY33" s="30">
        <f t="shared" si="52"/>
        <v>9.2193728760225988E-10</v>
      </c>
      <c r="DZ33" s="30">
        <f t="shared" si="53"/>
        <v>9.1821918840005089E-10</v>
      </c>
      <c r="EA33" s="30">
        <f t="shared" si="54"/>
        <v>9.1821934652124392E-10</v>
      </c>
      <c r="EB33" s="30">
        <f t="shared" si="55"/>
        <v>9.182193465146397E-10</v>
      </c>
      <c r="ED33" s="36">
        <v>1.0000000000000001E-9</v>
      </c>
      <c r="EE33" s="36">
        <v>4.2674009611499999</v>
      </c>
      <c r="EF33" s="36">
        <v>1589.0728952838001</v>
      </c>
      <c r="EG33" s="30">
        <f t="shared" ref="EG33:EG64" si="76">ED33*COS(EE33+EF33*$C$23)</f>
        <v>-1.6825511907124093E-10</v>
      </c>
      <c r="EH33" s="30">
        <f t="shared" ref="EH33:EH64" si="77">ED33*COS(EE33+EF33*$C$44)</f>
        <v>-1.6820362744667691E-10</v>
      </c>
      <c r="EI33" s="30">
        <f t="shared" ref="EI33:EI64" si="78">ED33*COS(EE33+EF33*$C$65)</f>
        <v>-1.6820362963648825E-10</v>
      </c>
      <c r="EJ33" s="30">
        <f t="shared" ref="EJ33:EJ64" si="79">ED33*COS(EE33+EF33*$C$86)</f>
        <v>-1.6820362963639721E-10</v>
      </c>
      <c r="EL33" s="36"/>
      <c r="EM33" s="36"/>
      <c r="EN33" s="36"/>
      <c r="ET33" s="36"/>
      <c r="EU33" s="36"/>
      <c r="EV33" s="36"/>
    </row>
    <row r="34" spans="1:152" s="30" customFormat="1" ht="12.75">
      <c r="A34" s="38" t="s">
        <v>223</v>
      </c>
      <c r="B34" s="38" t="s">
        <v>224</v>
      </c>
      <c r="C34" s="38" t="s">
        <v>225</v>
      </c>
      <c r="D34" s="38" t="s">
        <v>226</v>
      </c>
      <c r="E34" s="38" t="s">
        <v>227</v>
      </c>
      <c r="F34" s="38" t="s">
        <v>228</v>
      </c>
      <c r="N34" s="36">
        <v>5.5047199999999997E-6</v>
      </c>
      <c r="O34" s="36">
        <v>3.81001205408</v>
      </c>
      <c r="P34" s="36">
        <v>0.98032106819999998</v>
      </c>
      <c r="Q34" s="30">
        <f t="shared" si="0"/>
        <v>-4.338595788855282E-6</v>
      </c>
      <c r="R34" s="30">
        <f t="shared" si="1"/>
        <v>-4.3385958980340943E-6</v>
      </c>
      <c r="S34" s="30">
        <f t="shared" si="2"/>
        <v>-4.3385958980294518E-6</v>
      </c>
      <c r="T34" s="30">
        <f t="shared" si="3"/>
        <v>-4.3385958980294518E-6</v>
      </c>
      <c r="V34" s="36">
        <v>6.5089000000000003E-7</v>
      </c>
      <c r="W34" s="36">
        <v>3.04879603978</v>
      </c>
      <c r="X34" s="36">
        <v>3340.6296803519999</v>
      </c>
      <c r="Y34" s="30">
        <f t="shared" si="4"/>
        <v>-6.3309155470057014E-7</v>
      </c>
      <c r="Z34" s="30">
        <f t="shared" si="5"/>
        <v>-6.3310815155595288E-7</v>
      </c>
      <c r="AA34" s="30">
        <f t="shared" si="6"/>
        <v>-6.3310815085029513E-7</v>
      </c>
      <c r="AB34" s="30">
        <f t="shared" si="7"/>
        <v>-6.3310815085032467E-7</v>
      </c>
      <c r="AD34" s="36">
        <v>6.6810000000000001E-8</v>
      </c>
      <c r="AE34" s="36">
        <v>2.3784369033899999</v>
      </c>
      <c r="AF34" s="36">
        <v>4136.9104335162001</v>
      </c>
      <c r="AG34" s="30">
        <f t="shared" si="8"/>
        <v>-9.2310884065615839E-9</v>
      </c>
      <c r="AH34" s="30">
        <f t="shared" si="9"/>
        <v>-9.2400865892985211E-9</v>
      </c>
      <c r="AI34" s="30">
        <f t="shared" si="10"/>
        <v>-9.2400862066334985E-9</v>
      </c>
      <c r="AJ34" s="30">
        <f t="shared" si="11"/>
        <v>-9.240086206649483E-9</v>
      </c>
      <c r="AL34" s="36">
        <v>3.1300000000000002E-9</v>
      </c>
      <c r="AM34" s="36">
        <v>3.7059989785799998</v>
      </c>
      <c r="AN34" s="36">
        <v>3097.8838227257902</v>
      </c>
      <c r="AO34" s="30">
        <f t="shared" si="68"/>
        <v>1.9356359130937129E-9</v>
      </c>
      <c r="AP34" s="30">
        <f t="shared" si="69"/>
        <v>1.9353854205489664E-9</v>
      </c>
      <c r="AQ34" s="30">
        <f t="shared" si="70"/>
        <v>1.9353854312021858E-9</v>
      </c>
      <c r="AR34" s="30">
        <f t="shared" si="71"/>
        <v>1.9353854312017313E-9</v>
      </c>
      <c r="AT34" s="36">
        <v>1.0999999999999999E-10</v>
      </c>
      <c r="AU34" s="36">
        <v>1.33261955275</v>
      </c>
      <c r="AV34" s="36">
        <v>2281.2304965106</v>
      </c>
      <c r="AW34" s="30">
        <f t="shared" si="16"/>
        <v>3.4628963204611296E-11</v>
      </c>
      <c r="AX34" s="30">
        <f t="shared" si="17"/>
        <v>3.4636792462024406E-11</v>
      </c>
      <c r="AY34" s="30">
        <f t="shared" si="18"/>
        <v>3.4636792129071039E-11</v>
      </c>
      <c r="AZ34" s="30">
        <f t="shared" si="19"/>
        <v>3.4636792129085133E-11</v>
      </c>
      <c r="BB34" s="36"/>
      <c r="BC34" s="36"/>
      <c r="BD34" s="36"/>
      <c r="BJ34" s="36">
        <v>3.2735999999999999E-7</v>
      </c>
      <c r="BK34" s="36">
        <v>2.6207105695799999</v>
      </c>
      <c r="BL34" s="36">
        <v>2914.0142358237999</v>
      </c>
      <c r="BM34" s="30">
        <f t="shared" si="24"/>
        <v>1.8508792682110817E-7</v>
      </c>
      <c r="BN34" s="30">
        <f t="shared" si="25"/>
        <v>1.8506206151930637E-7</v>
      </c>
      <c r="BO34" s="30">
        <f t="shared" si="26"/>
        <v>1.8506206261932522E-7</v>
      </c>
      <c r="BP34" s="30">
        <f t="shared" si="27"/>
        <v>1.8506206261927916E-7</v>
      </c>
      <c r="BR34" s="36">
        <v>3.1020000000000002E-8</v>
      </c>
      <c r="BS34" s="36">
        <v>3.1148706373600001</v>
      </c>
      <c r="BT34" s="36">
        <v>3339.6321056316001</v>
      </c>
      <c r="BU34" s="30">
        <f t="shared" si="28"/>
        <v>-2.9579003242053019E-8</v>
      </c>
      <c r="BV34" s="30">
        <f t="shared" si="29"/>
        <v>-2.9580028927819624E-8</v>
      </c>
      <c r="BW34" s="30">
        <f t="shared" si="30"/>
        <v>-2.9580028884207532E-8</v>
      </c>
      <c r="BX34" s="30">
        <f t="shared" si="31"/>
        <v>-2.9580028884209359E-8</v>
      </c>
      <c r="BZ34" s="36">
        <v>3.3900000000000001E-9</v>
      </c>
      <c r="CA34" s="36">
        <v>2.9219593314200001</v>
      </c>
      <c r="CB34" s="36">
        <v>23384.286986898602</v>
      </c>
      <c r="CC34" s="30">
        <f t="shared" si="72"/>
        <v>1.6269651297280936E-9</v>
      </c>
      <c r="CD34" s="30">
        <f t="shared" si="73"/>
        <v>1.6246785133557686E-9</v>
      </c>
      <c r="CE34" s="30">
        <f t="shared" si="74"/>
        <v>1.6246786106199314E-9</v>
      </c>
      <c r="CF34" s="30">
        <f t="shared" si="75"/>
        <v>1.6246786106157876E-9</v>
      </c>
      <c r="CH34" s="36">
        <v>1.8E-10</v>
      </c>
      <c r="CI34" s="36">
        <v>0.36433365806000001</v>
      </c>
      <c r="CJ34" s="36">
        <v>155.42039943419999</v>
      </c>
      <c r="CK34" s="30">
        <f t="shared" si="36"/>
        <v>1.5818817498284379E-10</v>
      </c>
      <c r="CL34" s="30">
        <f t="shared" si="37"/>
        <v>1.5818773618730942E-10</v>
      </c>
      <c r="CM34" s="30">
        <f t="shared" si="38"/>
        <v>1.5818773620597031E-10</v>
      </c>
      <c r="CN34" s="30">
        <f t="shared" si="39"/>
        <v>1.5818773620596953E-10</v>
      </c>
      <c r="CP34" s="36"/>
      <c r="CQ34" s="36"/>
      <c r="CR34" s="36"/>
      <c r="CX34" s="36"/>
      <c r="CY34" s="36"/>
      <c r="CZ34" s="36"/>
      <c r="DF34" s="36">
        <v>2.08333E-6</v>
      </c>
      <c r="DG34" s="36">
        <v>5.2547608077300003</v>
      </c>
      <c r="DH34" s="36">
        <v>3340.5451163970001</v>
      </c>
      <c r="DI34" s="30">
        <f t="shared" si="44"/>
        <v>1.5923917445484317E-6</v>
      </c>
      <c r="DJ34" s="30">
        <f t="shared" si="45"/>
        <v>1.5922442223823666E-6</v>
      </c>
      <c r="DK34" s="30">
        <f t="shared" si="46"/>
        <v>1.592244228656501E-6</v>
      </c>
      <c r="DL34" s="30">
        <f t="shared" si="47"/>
        <v>1.5922442286562385E-6</v>
      </c>
      <c r="DN34" s="36">
        <v>2.2804E-7</v>
      </c>
      <c r="DO34" s="36">
        <v>1.7483077390799999</v>
      </c>
      <c r="DP34" s="36">
        <v>5088.6288397668004</v>
      </c>
      <c r="DQ34" s="30">
        <f t="shared" si="48"/>
        <v>5.3667572952673702E-8</v>
      </c>
      <c r="DR34" s="30">
        <f t="shared" si="49"/>
        <v>5.3630498507627141E-8</v>
      </c>
      <c r="DS34" s="30">
        <f t="shared" si="50"/>
        <v>5.3630500084337176E-8</v>
      </c>
      <c r="DT34" s="30">
        <f t="shared" si="51"/>
        <v>5.3630500084270241E-8</v>
      </c>
      <c r="DV34" s="36">
        <v>3.8500000000000001E-8</v>
      </c>
      <c r="DW34" s="36">
        <v>3.8605562668900002</v>
      </c>
      <c r="DX34" s="36">
        <v>553.5694028424</v>
      </c>
      <c r="DY34" s="30">
        <f t="shared" si="52"/>
        <v>2.7063829341348575E-8</v>
      </c>
      <c r="DZ34" s="30">
        <f t="shared" si="53"/>
        <v>2.7064327614589919E-8</v>
      </c>
      <c r="EA34" s="30">
        <f t="shared" si="54"/>
        <v>2.7064327593399862E-8</v>
      </c>
      <c r="EB34" s="30">
        <f t="shared" si="55"/>
        <v>2.7064327593400765E-8</v>
      </c>
      <c r="ED34" s="36">
        <v>9.0999999999999996E-10</v>
      </c>
      <c r="EE34" s="36">
        <v>6.1210822723099998</v>
      </c>
      <c r="EF34" s="36">
        <v>6489.776587288</v>
      </c>
      <c r="EG34" s="30">
        <f t="shared" si="76"/>
        <v>1.5312309899448421E-11</v>
      </c>
      <c r="EH34" s="30">
        <f t="shared" si="77"/>
        <v>1.550641448165235E-11</v>
      </c>
      <c r="EI34" s="30">
        <f t="shared" si="78"/>
        <v>1.5506406226913953E-11</v>
      </c>
      <c r="EJ34" s="30">
        <f t="shared" si="79"/>
        <v>1.5506406227263062E-11</v>
      </c>
      <c r="EL34" s="36"/>
      <c r="EM34" s="36"/>
      <c r="EN34" s="36"/>
      <c r="ET34" s="36"/>
      <c r="EU34" s="36"/>
      <c r="EV34" s="36"/>
    </row>
    <row r="35" spans="1:152" s="30" customFormat="1" ht="12.75">
      <c r="A35" s="30">
        <f>((((F26*C23+E26)*C23+D26)*C23+C26)*C23+B26)*C23 + A26</f>
        <v>-12.19321120227713</v>
      </c>
      <c r="B35" s="30">
        <f>DEGREES(A35)</f>
        <v>-698.61954060211588</v>
      </c>
      <c r="C35" s="30">
        <f>((((F29*C23+E29)*C23+D29)*C23+C29)*C23+B29)*C23 + A29</f>
        <v>-1.5229126751992336E-2</v>
      </c>
      <c r="D35" s="30">
        <f>DEGREES(C35)</f>
        <v>-0.87256468855893643</v>
      </c>
      <c r="E35" s="30">
        <f>((((F32*C23+E32)*C23+D32)*C23+C32)*C23+B32)*C23 + A32</f>
        <v>1.4173693891245278</v>
      </c>
      <c r="F35" s="30">
        <f>SQRT(D39*D39+E39*E39+F39*F39)</f>
        <v>2.0788645039048745</v>
      </c>
      <c r="N35" s="36">
        <v>5.5274599999999998E-6</v>
      </c>
      <c r="O35" s="36">
        <v>4.4747886301599999</v>
      </c>
      <c r="P35" s="36">
        <v>1748.016413067</v>
      </c>
      <c r="Q35" s="30">
        <f t="shared" si="0"/>
        <v>2.673389265013935E-6</v>
      </c>
      <c r="R35" s="30">
        <f t="shared" si="1"/>
        <v>2.6736672538245574E-6</v>
      </c>
      <c r="S35" s="30">
        <f t="shared" si="2"/>
        <v>2.6736672420026104E-6</v>
      </c>
      <c r="T35" s="30">
        <f t="shared" si="3"/>
        <v>2.6736672420031089E-6</v>
      </c>
      <c r="V35" s="36">
        <v>6.1508000000000003E-7</v>
      </c>
      <c r="W35" s="36">
        <v>4.1518315980000002</v>
      </c>
      <c r="X35" s="36">
        <v>3149.1641605882</v>
      </c>
      <c r="Y35" s="30">
        <f t="shared" si="4"/>
        <v>4.5315054838963948E-7</v>
      </c>
      <c r="Z35" s="30">
        <f t="shared" si="5"/>
        <v>4.531074915515892E-7</v>
      </c>
      <c r="AA35" s="30">
        <f t="shared" si="6"/>
        <v>4.5310749338278655E-7</v>
      </c>
      <c r="AB35" s="30">
        <f t="shared" si="7"/>
        <v>4.5310749338270825E-7</v>
      </c>
      <c r="AD35" s="36">
        <v>4.6469999999999999E-8</v>
      </c>
      <c r="AE35" s="36">
        <v>4.42957708526</v>
      </c>
      <c r="AF35" s="36">
        <v>6151.5338883049999</v>
      </c>
      <c r="AG35" s="30">
        <f t="shared" si="8"/>
        <v>-7.7280716673213774E-9</v>
      </c>
      <c r="AH35" s="30">
        <f t="shared" si="9"/>
        <v>-7.7188054969520813E-9</v>
      </c>
      <c r="AI35" s="30">
        <f t="shared" si="10"/>
        <v>-7.7188058910243811E-9</v>
      </c>
      <c r="AJ35" s="30">
        <f t="shared" si="11"/>
        <v>-7.7188058910077763E-9</v>
      </c>
      <c r="AL35" s="36">
        <v>2.81E-9</v>
      </c>
      <c r="AM35" s="36">
        <v>5.7458172408400001</v>
      </c>
      <c r="AN35" s="36">
        <v>3341.5927477680002</v>
      </c>
      <c r="AO35" s="30">
        <f t="shared" si="68"/>
        <v>2.7449933295313809E-9</v>
      </c>
      <c r="AP35" s="30">
        <f t="shared" si="69"/>
        <v>2.7449273042716983E-9</v>
      </c>
      <c r="AQ35" s="30">
        <f t="shared" si="70"/>
        <v>2.7449273070802809E-9</v>
      </c>
      <c r="AR35" s="30">
        <f t="shared" si="71"/>
        <v>2.7449273070801634E-9</v>
      </c>
      <c r="AT35" s="36">
        <v>8.9999999999999999E-11</v>
      </c>
      <c r="AU35" s="36">
        <v>6.1539046454199999</v>
      </c>
      <c r="AV35" s="36">
        <v>6489.776587288</v>
      </c>
      <c r="AW35" s="30">
        <f t="shared" si="16"/>
        <v>-1.4394764506361558E-12</v>
      </c>
      <c r="AX35" s="30">
        <f t="shared" si="17"/>
        <v>-1.420278964589276E-12</v>
      </c>
      <c r="AY35" s="30">
        <f t="shared" si="18"/>
        <v>-1.4202797810088485E-12</v>
      </c>
      <c r="AZ35" s="30">
        <f t="shared" si="19"/>
        <v>-1.4202797809743206E-12</v>
      </c>
      <c r="BB35" s="36"/>
      <c r="BC35" s="36"/>
      <c r="BD35" s="36"/>
      <c r="BJ35" s="36">
        <v>2.9521000000000001E-7</v>
      </c>
      <c r="BK35" s="36">
        <v>2.7534256673400002</v>
      </c>
      <c r="BL35" s="36">
        <v>12303.06777661</v>
      </c>
      <c r="BM35" s="30">
        <f t="shared" si="24"/>
        <v>-2.5740995772709623E-7</v>
      </c>
      <c r="BN35" s="30">
        <f t="shared" si="25"/>
        <v>-2.5746838872680617E-7</v>
      </c>
      <c r="BO35" s="30">
        <f t="shared" si="26"/>
        <v>-2.5746838624278649E-7</v>
      </c>
      <c r="BP35" s="30">
        <f t="shared" si="27"/>
        <v>-2.5746838624289115E-7</v>
      </c>
      <c r="BR35" s="36">
        <v>3.0129999999999999E-8</v>
      </c>
      <c r="BS35" s="36">
        <v>1.0091043749599999</v>
      </c>
      <c r="BT35" s="36">
        <v>2914.0142358237999</v>
      </c>
      <c r="BU35" s="30">
        <f t="shared" si="28"/>
        <v>-2.5526147677066304E-8</v>
      </c>
      <c r="BV35" s="30">
        <f t="shared" si="29"/>
        <v>-2.5527680890742725E-8</v>
      </c>
      <c r="BW35" s="30">
        <f t="shared" si="30"/>
        <v>-2.552768082554419E-8</v>
      </c>
      <c r="BX35" s="30">
        <f t="shared" si="31"/>
        <v>-2.552768082554692E-8</v>
      </c>
      <c r="BZ35" s="36">
        <v>3.1E-9</v>
      </c>
      <c r="CA35" s="36">
        <v>5.6332440210500003</v>
      </c>
      <c r="CB35" s="36">
        <v>3723.5089589230001</v>
      </c>
      <c r="CC35" s="30">
        <f t="shared" si="72"/>
        <v>-2.3790991816943503E-9</v>
      </c>
      <c r="CD35" s="30">
        <f t="shared" si="73"/>
        <v>-2.3793424244125989E-9</v>
      </c>
      <c r="CE35" s="30">
        <f t="shared" si="74"/>
        <v>-2.3793424140688886E-9</v>
      </c>
      <c r="CF35" s="30">
        <f t="shared" si="75"/>
        <v>-2.3793424140693195E-9</v>
      </c>
      <c r="CH35" s="36">
        <v>1.8E-10</v>
      </c>
      <c r="CI35" s="36">
        <v>5.5317042784700003</v>
      </c>
      <c r="CJ35" s="36">
        <v>3333.4988796990001</v>
      </c>
      <c r="CK35" s="30">
        <f t="shared" si="36"/>
        <v>1.6684041256444509E-10</v>
      </c>
      <c r="CL35" s="30">
        <f t="shared" si="37"/>
        <v>1.6683300846951639E-10</v>
      </c>
      <c r="CM35" s="30">
        <f t="shared" si="38"/>
        <v>1.6683300878443539E-10</v>
      </c>
      <c r="CN35" s="30">
        <f t="shared" si="39"/>
        <v>1.6683300878442218E-10</v>
      </c>
      <c r="CP35" s="36"/>
      <c r="CQ35" s="36"/>
      <c r="CR35" s="36"/>
      <c r="CX35" s="36"/>
      <c r="CY35" s="36"/>
      <c r="CZ35" s="36"/>
      <c r="DF35" s="36">
        <v>2.7522399999999999E-6</v>
      </c>
      <c r="DG35" s="36">
        <v>2.9081888383200001</v>
      </c>
      <c r="DH35" s="36">
        <v>1748.016413067</v>
      </c>
      <c r="DI35" s="30">
        <f t="shared" si="44"/>
        <v>2.4144854778834389E-6</v>
      </c>
      <c r="DJ35" s="30">
        <f t="shared" si="45"/>
        <v>2.4144095670929113E-6</v>
      </c>
      <c r="DK35" s="30">
        <f t="shared" si="46"/>
        <v>2.4144095703213676E-6</v>
      </c>
      <c r="DL35" s="30">
        <f t="shared" si="47"/>
        <v>2.4144095703212316E-6</v>
      </c>
      <c r="DN35" s="36">
        <v>2.2324000000000001E-7</v>
      </c>
      <c r="DO35" s="36">
        <v>0.93932040729999999</v>
      </c>
      <c r="DP35" s="36">
        <v>951.71840625059997</v>
      </c>
      <c r="DQ35" s="30">
        <f t="shared" si="48"/>
        <v>-8.1732863846363395E-8</v>
      </c>
      <c r="DR35" s="30">
        <f t="shared" si="49"/>
        <v>-8.1726364677295668E-8</v>
      </c>
      <c r="DS35" s="30">
        <f t="shared" si="50"/>
        <v>-8.1726364953689758E-8</v>
      </c>
      <c r="DT35" s="30">
        <f t="shared" si="51"/>
        <v>-8.1726364953678138E-8</v>
      </c>
      <c r="DV35" s="36">
        <v>2.8200000000000001E-8</v>
      </c>
      <c r="DW35" s="36">
        <v>2.48683324916</v>
      </c>
      <c r="DX35" s="36">
        <v>1990.745017041</v>
      </c>
      <c r="DY35" s="30">
        <f t="shared" si="52"/>
        <v>-1.8102501166001004E-8</v>
      </c>
      <c r="DZ35" s="30">
        <f t="shared" si="53"/>
        <v>-1.8103916111771084E-8</v>
      </c>
      <c r="EA35" s="30">
        <f t="shared" si="54"/>
        <v>-1.8103916051598813E-8</v>
      </c>
      <c r="EB35" s="30">
        <f t="shared" si="55"/>
        <v>-1.8103916051601347E-8</v>
      </c>
      <c r="ED35" s="36">
        <v>1.01E-9</v>
      </c>
      <c r="EE35" s="36">
        <v>1.17242141914</v>
      </c>
      <c r="EF35" s="36">
        <v>7079.3738568077997</v>
      </c>
      <c r="EG35" s="30">
        <f t="shared" si="76"/>
        <v>9.3773690627078111E-10</v>
      </c>
      <c r="EH35" s="30">
        <f t="shared" si="77"/>
        <v>9.3764957465813249E-10</v>
      </c>
      <c r="EI35" s="30">
        <f t="shared" si="78"/>
        <v>9.3764957837319522E-10</v>
      </c>
      <c r="EJ35" s="30">
        <f t="shared" si="79"/>
        <v>9.3764957837303784E-10</v>
      </c>
      <c r="EL35" s="41"/>
      <c r="EM35" s="41"/>
      <c r="EN35" s="41"/>
      <c r="ET35" s="36"/>
      <c r="EU35" s="36"/>
      <c r="EV35" s="36"/>
    </row>
    <row r="36" spans="1:152" s="30" customFormat="1" ht="12.75">
      <c r="A36" s="30">
        <f>RADIANS(B36)</f>
        <v>0.37315941208204234</v>
      </c>
      <c r="B36" s="30">
        <f>B35 - INT( B35 / 360 ) * 360</f>
        <v>21.380459397884124</v>
      </c>
      <c r="C36" s="30">
        <f>RADIANS(D36)</f>
        <v>6.2679561804275936</v>
      </c>
      <c r="D36" s="30">
        <f>D35 - INT( D35 / 360 ) * 360</f>
        <v>359.12743531144105</v>
      </c>
      <c r="N36" s="36">
        <v>4.2597199999999998E-6</v>
      </c>
      <c r="O36" s="36">
        <v>0.55365138171999995</v>
      </c>
      <c r="P36" s="36">
        <v>6283.0758499914</v>
      </c>
      <c r="Q36" s="30">
        <f t="shared" si="0"/>
        <v>-4.1005883362244402E-6</v>
      </c>
      <c r="R36" s="30">
        <f t="shared" si="1"/>
        <v>-4.1008264744965755E-6</v>
      </c>
      <c r="S36" s="30">
        <f t="shared" si="2"/>
        <v>-4.1008264643729105E-6</v>
      </c>
      <c r="T36" s="30">
        <f t="shared" si="3"/>
        <v>-4.1008264643733358E-6</v>
      </c>
      <c r="V36" s="36">
        <v>4.8477000000000002E-7</v>
      </c>
      <c r="W36" s="36">
        <v>4.87362121538</v>
      </c>
      <c r="X36" s="36">
        <v>213.29909543799999</v>
      </c>
      <c r="Y36" s="30">
        <f t="shared" si="4"/>
        <v>-4.1343630313752232E-7</v>
      </c>
      <c r="Z36" s="30">
        <f t="shared" si="5"/>
        <v>-4.1343807793525602E-7</v>
      </c>
      <c r="AA36" s="30">
        <f t="shared" si="6"/>
        <v>-4.1343807785977893E-7</v>
      </c>
      <c r="AB36" s="30">
        <f t="shared" si="7"/>
        <v>-4.1343807785978221E-7</v>
      </c>
      <c r="AD36" s="36">
        <v>4.1659999999999997E-8</v>
      </c>
      <c r="AE36" s="36">
        <v>3.6863147761100001</v>
      </c>
      <c r="AF36" s="36">
        <v>5614.7293762095996</v>
      </c>
      <c r="AG36" s="30">
        <f t="shared" si="8"/>
        <v>-2.8134630819938932E-8</v>
      </c>
      <c r="AH36" s="30">
        <f t="shared" si="9"/>
        <v>-2.8140301101432181E-8</v>
      </c>
      <c r="AI36" s="30">
        <f t="shared" si="10"/>
        <v>-2.8140300860310588E-8</v>
      </c>
      <c r="AJ36" s="30">
        <f t="shared" si="11"/>
        <v>-2.8140300860320736E-8</v>
      </c>
      <c r="AL36" s="36">
        <v>2.8699999999999998E-9</v>
      </c>
      <c r="AM36" s="36">
        <v>2.69304799864</v>
      </c>
      <c r="AN36" s="36">
        <v>10025.3603984484</v>
      </c>
      <c r="AO36" s="30">
        <f t="shared" si="68"/>
        <v>-2.4994619551939971E-9</v>
      </c>
      <c r="AP36" s="30">
        <f t="shared" si="69"/>
        <v>-2.4999266650363815E-9</v>
      </c>
      <c r="AQ36" s="30">
        <f t="shared" si="70"/>
        <v>-2.4999266452792821E-9</v>
      </c>
      <c r="AR36" s="30">
        <f t="shared" si="71"/>
        <v>-2.4999266452801135E-9</v>
      </c>
      <c r="AT36" s="36">
        <v>7.0000000000000004E-11</v>
      </c>
      <c r="AU36" s="36">
        <v>4.2389419410600002</v>
      </c>
      <c r="AV36" s="36">
        <v>4535.0594369244</v>
      </c>
      <c r="AW36" s="30">
        <f t="shared" si="16"/>
        <v>-3.2676309374941138E-11</v>
      </c>
      <c r="AX36" s="30">
        <f t="shared" si="17"/>
        <v>-3.2685537643677775E-11</v>
      </c>
      <c r="AY36" s="30">
        <f t="shared" si="18"/>
        <v>-3.2685537251239414E-11</v>
      </c>
      <c r="AZ36" s="30">
        <f t="shared" si="19"/>
        <v>-3.2685537251255686E-11</v>
      </c>
      <c r="BB36" s="36"/>
      <c r="BC36" s="36"/>
      <c r="BD36" s="36"/>
      <c r="BJ36" s="36">
        <v>2.8168999999999998E-7</v>
      </c>
      <c r="BK36" s="36">
        <v>2.0628253399299998</v>
      </c>
      <c r="BL36" s="36">
        <v>5486.7778431750003</v>
      </c>
      <c r="BM36" s="30">
        <f t="shared" si="24"/>
        <v>-2.8068062148526658E-7</v>
      </c>
      <c r="BN36" s="30">
        <f t="shared" si="25"/>
        <v>-2.8067631974893169E-7</v>
      </c>
      <c r="BO36" s="30">
        <f t="shared" si="26"/>
        <v>-2.8067631993206731E-7</v>
      </c>
      <c r="BP36" s="30">
        <f t="shared" si="27"/>
        <v>-2.8067631993205953E-7</v>
      </c>
      <c r="BR36" s="36">
        <v>3.1709999999999997E-8</v>
      </c>
      <c r="BS36" s="36">
        <v>1.24730004776</v>
      </c>
      <c r="BT36" s="36">
        <v>3738.7614301079998</v>
      </c>
      <c r="BU36" s="30">
        <f t="shared" si="28"/>
        <v>2.5566772909230203E-8</v>
      </c>
      <c r="BV36" s="30">
        <f t="shared" si="29"/>
        <v>2.5564467337679832E-8</v>
      </c>
      <c r="BW36" s="30">
        <f t="shared" si="30"/>
        <v>2.5564467435737839E-8</v>
      </c>
      <c r="BX36" s="30">
        <f t="shared" si="31"/>
        <v>2.5564467435733706E-8</v>
      </c>
      <c r="BZ36" s="36">
        <v>2.8699999999999998E-9</v>
      </c>
      <c r="CA36" s="36">
        <v>1.9861962986799999</v>
      </c>
      <c r="CB36" s="36">
        <v>398.14900340819997</v>
      </c>
      <c r="CC36" s="30">
        <f t="shared" si="72"/>
        <v>2.7999650495636753E-9</v>
      </c>
      <c r="CD36" s="30">
        <f t="shared" si="73"/>
        <v>2.7999568018649603E-9</v>
      </c>
      <c r="CE36" s="30">
        <f t="shared" si="74"/>
        <v>2.7999568022157233E-9</v>
      </c>
      <c r="CF36" s="30">
        <f t="shared" si="75"/>
        <v>2.7999568022157085E-9</v>
      </c>
      <c r="CH36" s="36">
        <v>1.8999999999999999E-10</v>
      </c>
      <c r="CI36" s="36">
        <v>4.34401282378</v>
      </c>
      <c r="CJ36" s="36">
        <v>6151.5338883049999</v>
      </c>
      <c r="CK36" s="30">
        <f t="shared" si="36"/>
        <v>-1.5470585648109711E-11</v>
      </c>
      <c r="CL36" s="30">
        <f t="shared" si="37"/>
        <v>-1.5432292323459078E-11</v>
      </c>
      <c r="CM36" s="30">
        <f t="shared" si="38"/>
        <v>-1.5432293951985779E-11</v>
      </c>
      <c r="CN36" s="30">
        <f t="shared" si="39"/>
        <v>-1.5432293951917156E-11</v>
      </c>
      <c r="CP36" s="36"/>
      <c r="CQ36" s="36"/>
      <c r="CR36" s="36"/>
      <c r="CX36" s="36"/>
      <c r="CY36" s="36"/>
      <c r="CZ36" s="36"/>
      <c r="DF36" s="36">
        <v>2.7550100000000002E-6</v>
      </c>
      <c r="DG36" s="36">
        <v>1.2176796778100001</v>
      </c>
      <c r="DH36" s="36">
        <v>6254.6266625236003</v>
      </c>
      <c r="DI36" s="30">
        <f t="shared" si="44"/>
        <v>-1.2595592176856045E-6</v>
      </c>
      <c r="DJ36" s="30">
        <f t="shared" si="45"/>
        <v>-1.2600629628593034E-6</v>
      </c>
      <c r="DK36" s="30">
        <f t="shared" si="46"/>
        <v>-1.2600629414374939E-6</v>
      </c>
      <c r="DL36" s="30">
        <f t="shared" si="47"/>
        <v>-1.2600629414383818E-6</v>
      </c>
      <c r="DN36" s="36">
        <v>2.1708000000000001E-7</v>
      </c>
      <c r="DO36" s="36">
        <v>3.8357158135199998</v>
      </c>
      <c r="DP36" s="36">
        <v>6283.0758499914</v>
      </c>
      <c r="DQ36" s="30">
        <f t="shared" si="48"/>
        <v>1.986823506504995E-7</v>
      </c>
      <c r="DR36" s="30">
        <f t="shared" si="49"/>
        <v>1.9870040995723596E-7</v>
      </c>
      <c r="DS36" s="30">
        <f t="shared" si="50"/>
        <v>1.9870040918940207E-7</v>
      </c>
      <c r="DT36" s="30">
        <f t="shared" si="51"/>
        <v>1.9870040918943437E-7</v>
      </c>
      <c r="DV36" s="36">
        <v>2.6569999999999999E-8</v>
      </c>
      <c r="DW36" s="36">
        <v>6.07411629964</v>
      </c>
      <c r="DX36" s="36">
        <v>4292.3308329503998</v>
      </c>
      <c r="DY36" s="30">
        <f t="shared" si="52"/>
        <v>1.1467611538951997E-8</v>
      </c>
      <c r="DZ36" s="30">
        <f t="shared" si="53"/>
        <v>1.1470993237478293E-8</v>
      </c>
      <c r="EA36" s="30">
        <f t="shared" si="54"/>
        <v>1.1470993093668425E-8</v>
      </c>
      <c r="EB36" s="30">
        <f t="shared" si="55"/>
        <v>1.1470993093674471E-8</v>
      </c>
      <c r="ED36" s="36">
        <v>9.7999999999999992E-10</v>
      </c>
      <c r="EE36" s="36">
        <v>1.12613498307</v>
      </c>
      <c r="EF36" s="36">
        <v>23384.286986898602</v>
      </c>
      <c r="EG36" s="30">
        <f t="shared" si="76"/>
        <v>-9.4303079610502202E-10</v>
      </c>
      <c r="EH36" s="30">
        <f t="shared" si="77"/>
        <v>-9.432354751673268E-10</v>
      </c>
      <c r="EI36" s="30">
        <f t="shared" si="78"/>
        <v>-9.4323546647471776E-10</v>
      </c>
      <c r="EJ36" s="30">
        <f t="shared" si="79"/>
        <v>-9.4323546647508813E-10</v>
      </c>
      <c r="EL36" s="36"/>
      <c r="EM36" s="36"/>
      <c r="EN36" s="36"/>
      <c r="ET36" s="36"/>
      <c r="EU36" s="36"/>
      <c r="EV36" s="36"/>
    </row>
    <row r="37" spans="1:152" s="30" customFormat="1" ht="12.75">
      <c r="N37" s="36">
        <v>4.1513200000000001E-6</v>
      </c>
      <c r="O37" s="36">
        <v>0.49662314773999999</v>
      </c>
      <c r="P37" s="36">
        <v>213.29909543799999</v>
      </c>
      <c r="Q37" s="30">
        <f t="shared" si="0"/>
        <v>3.2121563091906372E-6</v>
      </c>
      <c r="R37" s="30">
        <f t="shared" si="1"/>
        <v>3.2121378705079395E-6</v>
      </c>
      <c r="S37" s="30">
        <f t="shared" si="2"/>
        <v>3.2121378712920912E-6</v>
      </c>
      <c r="T37" s="30">
        <f t="shared" si="3"/>
        <v>3.2121378712920578E-6</v>
      </c>
      <c r="V37" s="36">
        <v>4.6583999999999999E-7</v>
      </c>
      <c r="W37" s="36">
        <v>1.3145241991400001</v>
      </c>
      <c r="X37" s="36">
        <v>3185.1920272655998</v>
      </c>
      <c r="Y37" s="30">
        <f t="shared" si="4"/>
        <v>-3.7419222056031092E-7</v>
      </c>
      <c r="Z37" s="30">
        <f t="shared" si="5"/>
        <v>-3.7416316681338108E-7</v>
      </c>
      <c r="AA37" s="30">
        <f t="shared" si="6"/>
        <v>-3.7416316804904714E-7</v>
      </c>
      <c r="AB37" s="30">
        <f t="shared" si="7"/>
        <v>-3.7416316804899483E-7</v>
      </c>
      <c r="AD37" s="36">
        <v>4.7640000000000002E-8</v>
      </c>
      <c r="AE37" s="36">
        <v>2.89684755585</v>
      </c>
      <c r="AF37" s="36">
        <v>3333.4988796990001</v>
      </c>
      <c r="AG37" s="30">
        <f t="shared" si="8"/>
        <v>-4.7286001392508676E-8</v>
      </c>
      <c r="AH37" s="30">
        <f t="shared" si="9"/>
        <v>-4.7286636323411713E-8</v>
      </c>
      <c r="AI37" s="30">
        <f t="shared" si="10"/>
        <v>-4.7286636296421862E-8</v>
      </c>
      <c r="AJ37" s="30">
        <f t="shared" si="11"/>
        <v>-4.7286636296422993E-8</v>
      </c>
      <c r="AL37" s="36">
        <v>2.3699999999999999E-9</v>
      </c>
      <c r="AM37" s="36">
        <v>5.6851988199400001</v>
      </c>
      <c r="AN37" s="36">
        <v>4535.0594369244</v>
      </c>
      <c r="AO37" s="30">
        <f t="shared" si="68"/>
        <v>1.9422761216054746E-9</v>
      </c>
      <c r="AP37" s="30">
        <f t="shared" si="69"/>
        <v>1.94207363736503E-9</v>
      </c>
      <c r="AQ37" s="30">
        <f t="shared" si="70"/>
        <v>1.9420736459770658E-9</v>
      </c>
      <c r="AR37" s="30">
        <f t="shared" si="71"/>
        <v>1.9420736459767089E-9</v>
      </c>
      <c r="AT37" s="36"/>
      <c r="AU37" s="36"/>
      <c r="AV37" s="36"/>
      <c r="BB37" s="36"/>
      <c r="BC37" s="36"/>
      <c r="BD37" s="36"/>
      <c r="BJ37" s="36">
        <v>2.8617999999999999E-7</v>
      </c>
      <c r="BK37" s="36">
        <v>4.9471052791399996</v>
      </c>
      <c r="BL37" s="36">
        <v>3870.3033917943999</v>
      </c>
      <c r="BM37" s="30">
        <f t="shared" si="24"/>
        <v>-1.9853786163366744E-7</v>
      </c>
      <c r="BN37" s="30">
        <f t="shared" si="25"/>
        <v>-1.9851163759733285E-7</v>
      </c>
      <c r="BO37" s="30">
        <f t="shared" si="26"/>
        <v>-1.9851163871263966E-7</v>
      </c>
      <c r="BP37" s="30">
        <f t="shared" si="27"/>
        <v>-1.9851163871259279E-7</v>
      </c>
      <c r="BR37" s="36">
        <v>3.194E-8</v>
      </c>
      <c r="BS37" s="36">
        <v>2.86899092087</v>
      </c>
      <c r="BT37" s="36">
        <v>1751.539531416</v>
      </c>
      <c r="BU37" s="30">
        <f t="shared" si="28"/>
        <v>2.7072137742071E-8</v>
      </c>
      <c r="BV37" s="30">
        <f t="shared" si="29"/>
        <v>2.7071161839076075E-8</v>
      </c>
      <c r="BW37" s="30">
        <f t="shared" si="30"/>
        <v>2.7071161880580524E-8</v>
      </c>
      <c r="BX37" s="30">
        <f t="shared" si="31"/>
        <v>2.707116188057878E-8</v>
      </c>
      <c r="BZ37" s="36">
        <v>2.98E-9</v>
      </c>
      <c r="CA37" s="36">
        <v>2.5899063681799999</v>
      </c>
      <c r="CB37" s="36">
        <v>6684.7479717486003</v>
      </c>
      <c r="CC37" s="30">
        <f t="shared" si="72"/>
        <v>-2.9696540107371328E-9</v>
      </c>
      <c r="CD37" s="30">
        <f t="shared" si="73"/>
        <v>-2.969708457531168E-9</v>
      </c>
      <c r="CE37" s="30">
        <f t="shared" si="74"/>
        <v>-2.9697084552187404E-9</v>
      </c>
      <c r="CF37" s="30">
        <f t="shared" si="75"/>
        <v>-2.9697084552188372E-9</v>
      </c>
      <c r="CH37" s="36">
        <v>2.1E-10</v>
      </c>
      <c r="CI37" s="36">
        <v>2.9476550159000001</v>
      </c>
      <c r="CJ37" s="36">
        <v>398.14900340819997</v>
      </c>
      <c r="CK37" s="30">
        <f t="shared" si="36"/>
        <v>1.5506582191728829E-10</v>
      </c>
      <c r="CL37" s="30">
        <f t="shared" si="37"/>
        <v>1.5506767534796872E-10</v>
      </c>
      <c r="CM37" s="30">
        <f t="shared" si="38"/>
        <v>1.5506767526914779E-10</v>
      </c>
      <c r="CN37" s="30">
        <f t="shared" si="39"/>
        <v>1.5506767526915113E-10</v>
      </c>
      <c r="CP37" s="36"/>
      <c r="CQ37" s="36"/>
      <c r="CR37" s="36"/>
      <c r="CX37" s="36"/>
      <c r="CY37" s="36"/>
      <c r="CZ37" s="36"/>
      <c r="DF37" s="36">
        <v>2.3913299999999999E-6</v>
      </c>
      <c r="DG37" s="36">
        <v>2.03669896238</v>
      </c>
      <c r="DH37" s="36">
        <v>1194.4470102246</v>
      </c>
      <c r="DI37" s="30">
        <f t="shared" si="44"/>
        <v>-3.0143451731776912E-7</v>
      </c>
      <c r="DJ37" s="30">
        <f t="shared" si="45"/>
        <v>-3.0134137300000114E-7</v>
      </c>
      <c r="DK37" s="30">
        <f t="shared" si="46"/>
        <v>-3.0134137696119074E-7</v>
      </c>
      <c r="DL37" s="30">
        <f t="shared" si="47"/>
        <v>-3.013413769610243E-7</v>
      </c>
      <c r="DN37" s="36">
        <v>2.1304000000000001E-7</v>
      </c>
      <c r="DO37" s="36">
        <v>0.78049229781999996</v>
      </c>
      <c r="DP37" s="36">
        <v>1589.0728952838001</v>
      </c>
      <c r="DQ37" s="30">
        <f t="shared" si="48"/>
        <v>-3.735561189889815E-8</v>
      </c>
      <c r="DR37" s="30">
        <f t="shared" si="49"/>
        <v>-3.736656781417379E-8</v>
      </c>
      <c r="DS37" s="30">
        <f t="shared" si="50"/>
        <v>-3.7366567348250076E-8</v>
      </c>
      <c r="DT37" s="30">
        <f t="shared" si="51"/>
        <v>-3.7366567348269459E-8</v>
      </c>
      <c r="DV37" s="36">
        <v>2.7E-8</v>
      </c>
      <c r="DW37" s="36">
        <v>2.9213977335000001</v>
      </c>
      <c r="DX37" s="36">
        <v>3496.0328261340001</v>
      </c>
      <c r="DY37" s="30">
        <f t="shared" si="52"/>
        <v>-1.9669840003052543E-8</v>
      </c>
      <c r="DZ37" s="30">
        <f t="shared" si="53"/>
        <v>-1.9667714293885006E-8</v>
      </c>
      <c r="EA37" s="30">
        <f t="shared" si="54"/>
        <v>-1.9667714384291363E-8</v>
      </c>
      <c r="EB37" s="30">
        <f t="shared" si="55"/>
        <v>-1.9667714384287548E-8</v>
      </c>
      <c r="ED37" s="36">
        <v>7.5E-10</v>
      </c>
      <c r="EE37" s="36">
        <v>6.0218268953300003</v>
      </c>
      <c r="EF37" s="36">
        <v>529.69096509459996</v>
      </c>
      <c r="EG37" s="30">
        <f t="shared" si="76"/>
        <v>-7.4879575999766091E-10</v>
      </c>
      <c r="EH37" s="30">
        <f t="shared" si="77"/>
        <v>-7.4879502014732219E-10</v>
      </c>
      <c r="EI37" s="30">
        <f t="shared" si="78"/>
        <v>-7.4879502017879094E-10</v>
      </c>
      <c r="EJ37" s="30">
        <f t="shared" si="79"/>
        <v>-7.4879502017878959E-10</v>
      </c>
      <c r="EL37" s="36"/>
      <c r="EM37" s="36"/>
      <c r="EN37" s="36"/>
      <c r="ET37" s="36"/>
      <c r="EU37" s="36"/>
      <c r="EV37" s="36"/>
    </row>
    <row r="38" spans="1:152" s="38" customFormat="1" ht="12.75">
      <c r="A38" s="30" t="s">
        <v>197</v>
      </c>
      <c r="B38" s="30" t="s">
        <v>198</v>
      </c>
      <c r="C38" s="30" t="s">
        <v>199</v>
      </c>
      <c r="D38" s="30" t="s">
        <v>229</v>
      </c>
      <c r="E38" s="30" t="s">
        <v>230</v>
      </c>
      <c r="F38" s="30" t="s">
        <v>231</v>
      </c>
      <c r="G38" s="2"/>
      <c r="H38" s="2"/>
      <c r="I38" s="2"/>
      <c r="J38" s="2"/>
      <c r="K38" s="37"/>
      <c r="N38" s="36">
        <v>4.7216400000000001E-6</v>
      </c>
      <c r="O38" s="36">
        <v>3.6254781940999998</v>
      </c>
      <c r="P38" s="36">
        <v>1194.4470102246</v>
      </c>
      <c r="Q38" s="30">
        <f t="shared" si="0"/>
        <v>-4.6725180458813012E-6</v>
      </c>
      <c r="R38" s="30">
        <f t="shared" si="1"/>
        <v>-4.6725447145852785E-6</v>
      </c>
      <c r="S38" s="30">
        <f t="shared" si="2"/>
        <v>-4.6725447134512827E-6</v>
      </c>
      <c r="T38" s="30">
        <f t="shared" si="3"/>
        <v>-4.672544713451331E-6</v>
      </c>
      <c r="V38" s="36">
        <v>5.6520000000000001E-7</v>
      </c>
      <c r="W38" s="36">
        <v>3.8881369931999998</v>
      </c>
      <c r="X38" s="36">
        <v>4136.9104335162001</v>
      </c>
      <c r="Y38" s="30">
        <f t="shared" si="4"/>
        <v>5.5396628827830793E-7</v>
      </c>
      <c r="Z38" s="30">
        <f t="shared" si="5"/>
        <v>5.5395103518751579E-7</v>
      </c>
      <c r="AA38" s="30">
        <f t="shared" si="6"/>
        <v>5.5395103583640676E-7</v>
      </c>
      <c r="AB38" s="30">
        <f t="shared" si="7"/>
        <v>5.5395103583637966E-7</v>
      </c>
      <c r="AD38" s="36">
        <v>4.0450000000000002E-8</v>
      </c>
      <c r="AE38" s="36">
        <v>6.1249340265700001</v>
      </c>
      <c r="AF38" s="36">
        <v>5628.9564702112002</v>
      </c>
      <c r="AG38" s="30">
        <f t="shared" si="8"/>
        <v>4.0404346652107823E-8</v>
      </c>
      <c r="AH38" s="30">
        <f t="shared" si="9"/>
        <v>4.040470146304963E-8</v>
      </c>
      <c r="AI38" s="30">
        <f t="shared" si="10"/>
        <v>4.0404701447989873E-8</v>
      </c>
      <c r="AJ38" s="30">
        <f t="shared" si="11"/>
        <v>4.0404701447990502E-8</v>
      </c>
      <c r="AL38" s="36">
        <v>2.1499999999999998E-9</v>
      </c>
      <c r="AM38" s="36">
        <v>2.49494803822</v>
      </c>
      <c r="AN38" s="36">
        <v>1990.745017041</v>
      </c>
      <c r="AO38" s="30">
        <f t="shared" si="68"/>
        <v>-1.3667324129698674E-9</v>
      </c>
      <c r="AP38" s="30">
        <f t="shared" si="69"/>
        <v>-1.3668410194148471E-9</v>
      </c>
      <c r="AQ38" s="30">
        <f t="shared" si="70"/>
        <v>-1.3668410147962254E-9</v>
      </c>
      <c r="AR38" s="30">
        <f t="shared" si="71"/>
        <v>-1.3668410147964198E-9</v>
      </c>
      <c r="AT38" s="36"/>
      <c r="AU38" s="36"/>
      <c r="AV38" s="36"/>
      <c r="BB38" s="36"/>
      <c r="BC38" s="36"/>
      <c r="BD38" s="36"/>
      <c r="BJ38" s="36">
        <v>2.6603000000000001E-7</v>
      </c>
      <c r="BK38" s="36">
        <v>3.5508584401999999</v>
      </c>
      <c r="BL38" s="36">
        <v>6681.2421070518003</v>
      </c>
      <c r="BM38" s="30">
        <f t="shared" si="24"/>
        <v>-1.2918506173505052E-7</v>
      </c>
      <c r="BN38" s="30">
        <f t="shared" si="25"/>
        <v>-1.2923613442696455E-7</v>
      </c>
      <c r="BO38" s="30">
        <f t="shared" si="26"/>
        <v>-1.2923613225511087E-7</v>
      </c>
      <c r="BP38" s="30">
        <f t="shared" si="27"/>
        <v>-1.2923613225520341E-7</v>
      </c>
      <c r="BR38" s="36">
        <v>2.304E-8</v>
      </c>
      <c r="BS38" s="36">
        <v>1.3846056599900001</v>
      </c>
      <c r="BT38" s="36">
        <v>3870.3033917943999</v>
      </c>
      <c r="BU38" s="30">
        <f t="shared" si="28"/>
        <v>7.8089234255839794E-9</v>
      </c>
      <c r="BV38" s="30">
        <f t="shared" si="29"/>
        <v>7.8061655974845491E-9</v>
      </c>
      <c r="BW38" s="30">
        <f t="shared" si="30"/>
        <v>7.8061657147703277E-9</v>
      </c>
      <c r="BX38" s="30">
        <f t="shared" si="31"/>
        <v>7.8061657147653994E-9</v>
      </c>
      <c r="BZ38" s="36">
        <v>3.2299999999999998E-9</v>
      </c>
      <c r="CA38" s="36">
        <v>5.1523014438999999</v>
      </c>
      <c r="CB38" s="36">
        <v>6525.8044539654002</v>
      </c>
      <c r="CC38" s="30">
        <f t="shared" si="72"/>
        <v>2.9930384389252801E-9</v>
      </c>
      <c r="CD38" s="30">
        <f t="shared" si="73"/>
        <v>2.993298866125432E-9</v>
      </c>
      <c r="CE38" s="30">
        <f t="shared" si="74"/>
        <v>2.9932988550530851E-9</v>
      </c>
      <c r="CF38" s="30">
        <f t="shared" si="75"/>
        <v>2.9932988550535504E-9</v>
      </c>
      <c r="CH38" s="36">
        <v>2.0000000000000001E-10</v>
      </c>
      <c r="CI38" s="36">
        <v>5.9618138929900004</v>
      </c>
      <c r="CJ38" s="36">
        <v>5092.1519581158</v>
      </c>
      <c r="CK38" s="30">
        <f t="shared" si="36"/>
        <v>-1.9216427337661269E-10</v>
      </c>
      <c r="CL38" s="30">
        <f t="shared" si="37"/>
        <v>-1.921549916683738E-10</v>
      </c>
      <c r="CM38" s="30">
        <f t="shared" si="38"/>
        <v>-1.9215499206321492E-10</v>
      </c>
      <c r="CN38" s="30">
        <f t="shared" si="39"/>
        <v>-1.9215499206319817E-10</v>
      </c>
      <c r="CP38" s="36"/>
      <c r="CQ38" s="36"/>
      <c r="CR38" s="36"/>
      <c r="CX38" s="36"/>
      <c r="CY38" s="36"/>
      <c r="CZ38" s="36"/>
      <c r="DF38" s="36">
        <v>2.2319000000000002E-6</v>
      </c>
      <c r="DG38" s="36">
        <v>4.1986159377899996</v>
      </c>
      <c r="DH38" s="36">
        <v>3149.1641605882</v>
      </c>
      <c r="DI38" s="30">
        <f t="shared" si="44"/>
        <v>1.7130979778710998E-6</v>
      </c>
      <c r="DJ38" s="30">
        <f t="shared" si="45"/>
        <v>1.7129498716291791E-6</v>
      </c>
      <c r="DK38" s="30">
        <f t="shared" si="46"/>
        <v>1.7129498779281384E-6</v>
      </c>
      <c r="DL38" s="30">
        <f t="shared" si="47"/>
        <v>1.712949877927869E-6</v>
      </c>
      <c r="DN38" s="36">
        <v>2.1631000000000001E-7</v>
      </c>
      <c r="DO38" s="36">
        <v>4.5689574106100004</v>
      </c>
      <c r="DP38" s="36">
        <v>3532.0606928113998</v>
      </c>
      <c r="DQ38" s="30">
        <f t="shared" si="48"/>
        <v>-1.663933515414327E-7</v>
      </c>
      <c r="DR38" s="30">
        <f t="shared" si="49"/>
        <v>-1.6640939797670281E-7</v>
      </c>
      <c r="DS38" s="30">
        <f t="shared" si="50"/>
        <v>-1.664093972943381E-7</v>
      </c>
      <c r="DT38" s="30">
        <f t="shared" si="51"/>
        <v>-1.6640939729436706E-7</v>
      </c>
      <c r="DV38" s="36">
        <v>2.3949999999999999E-8</v>
      </c>
      <c r="DW38" s="36">
        <v>5.9417592161700004</v>
      </c>
      <c r="DX38" s="36">
        <v>2787.0430238573999</v>
      </c>
      <c r="DY38" s="30">
        <f t="shared" si="52"/>
        <v>-2.3860608335880051E-8</v>
      </c>
      <c r="DZ38" s="30">
        <f t="shared" si="53"/>
        <v>-2.3860418835190858E-8</v>
      </c>
      <c r="EA38" s="30">
        <f t="shared" si="54"/>
        <v>-2.3860418843254079E-8</v>
      </c>
      <c r="EB38" s="30">
        <f t="shared" si="55"/>
        <v>-2.3860418843253739E-8</v>
      </c>
      <c r="ED38" s="36">
        <v>7.7999999999999999E-10</v>
      </c>
      <c r="EE38" s="36">
        <v>5.93418069229</v>
      </c>
      <c r="EF38" s="36">
        <v>7477.5228602159996</v>
      </c>
      <c r="EG38" s="30">
        <f t="shared" si="76"/>
        <v>-4.4223793928725795E-10</v>
      </c>
      <c r="EH38" s="30">
        <f t="shared" si="77"/>
        <v>-4.4207999471075109E-10</v>
      </c>
      <c r="EI38" s="30">
        <f t="shared" si="78"/>
        <v>-4.4208000142827988E-10</v>
      </c>
      <c r="EJ38" s="30">
        <f t="shared" si="79"/>
        <v>-4.4208000142799678E-10</v>
      </c>
      <c r="EL38" s="36"/>
      <c r="EM38" s="36"/>
      <c r="EN38" s="36"/>
      <c r="ET38" s="36"/>
      <c r="EU38" s="36"/>
      <c r="EV38" s="36"/>
    </row>
    <row r="39" spans="1:152" s="30" customFormat="1" ht="12.75">
      <c r="A39" s="30">
        <f>E35*COS(C36)*COS(A36)</f>
        <v>1.3196732660316379</v>
      </c>
      <c r="B39" s="30">
        <f>E35*COS(C36)*SIN(A36)</f>
        <v>0.51665517230968039</v>
      </c>
      <c r="C39" s="30">
        <f>E35*SIN(C36)</f>
        <v>-2.1584463724655389E-2</v>
      </c>
      <c r="D39" s="30">
        <f>A39-$D$9</f>
        <v>1.4087419993140016</v>
      </c>
      <c r="E39" s="30">
        <f>B39-$E$9</f>
        <v>1.5286129571424067</v>
      </c>
      <c r="F39" s="30">
        <f>C39-$F$9</f>
        <v>-2.1587779431832013E-2</v>
      </c>
      <c r="G39" s="2"/>
      <c r="H39" s="2"/>
      <c r="I39" s="2"/>
      <c r="J39" s="2"/>
      <c r="N39" s="36">
        <v>3.0655199999999998E-6</v>
      </c>
      <c r="O39" s="36">
        <v>0.38052862973000001</v>
      </c>
      <c r="P39" s="36">
        <v>6684.7479717486003</v>
      </c>
      <c r="Q39" s="30">
        <f t="shared" si="0"/>
        <v>1.6159515985813918E-6</v>
      </c>
      <c r="R39" s="30">
        <f t="shared" si="1"/>
        <v>1.6165239897320889E-6</v>
      </c>
      <c r="S39" s="30">
        <f t="shared" si="2"/>
        <v>1.6165239653914843E-6</v>
      </c>
      <c r="T39" s="30">
        <f t="shared" si="3"/>
        <v>1.6165239653925021E-6</v>
      </c>
      <c r="V39" s="36">
        <v>4.7613000000000002E-7</v>
      </c>
      <c r="W39" s="36">
        <v>1.1823804605699999</v>
      </c>
      <c r="X39" s="36">
        <v>3333.4988796990001</v>
      </c>
      <c r="Y39" s="30">
        <f t="shared" si="4"/>
        <v>1.0325403581186964E-8</v>
      </c>
      <c r="Z39" s="30">
        <f t="shared" si="5"/>
        <v>1.0377565087068483E-8</v>
      </c>
      <c r="AA39" s="30">
        <f t="shared" si="6"/>
        <v>1.0377562868781376E-8</v>
      </c>
      <c r="AB39" s="30">
        <f t="shared" si="7"/>
        <v>1.0377562868874391E-8</v>
      </c>
      <c r="AD39" s="36">
        <v>3.6529999999999997E-8</v>
      </c>
      <c r="AE39" s="36">
        <v>4.0667906839699999</v>
      </c>
      <c r="AF39" s="36">
        <v>1990.745017041</v>
      </c>
      <c r="AG39" s="30">
        <f t="shared" si="8"/>
        <v>2.8223427635042267E-8</v>
      </c>
      <c r="AH39" s="30">
        <f t="shared" si="9"/>
        <v>2.8221909878336086E-8</v>
      </c>
      <c r="AI39" s="30">
        <f t="shared" si="10"/>
        <v>2.8221909942884857E-8</v>
      </c>
      <c r="AJ39" s="30">
        <f t="shared" si="11"/>
        <v>2.8221909942882134E-8</v>
      </c>
      <c r="AL39" s="36">
        <v>2.6000000000000001E-9</v>
      </c>
      <c r="AM39" s="36">
        <v>2.67996877129</v>
      </c>
      <c r="AN39" s="36">
        <v>23384.286986898602</v>
      </c>
      <c r="AO39" s="30">
        <f t="shared" si="68"/>
        <v>6.6485386527345824E-10</v>
      </c>
      <c r="AP39" s="30">
        <f t="shared" si="69"/>
        <v>6.629215236050514E-10</v>
      </c>
      <c r="AQ39" s="30">
        <f t="shared" si="70"/>
        <v>6.6292160579076382E-10</v>
      </c>
      <c r="AR39" s="30">
        <f t="shared" si="71"/>
        <v>6.6292160578726278E-10</v>
      </c>
      <c r="AT39" s="36"/>
      <c r="AU39" s="36"/>
      <c r="AV39" s="36"/>
      <c r="BB39" s="36"/>
      <c r="BC39" s="36"/>
      <c r="BD39" s="36"/>
      <c r="BJ39" s="36">
        <v>2.6603000000000001E-7</v>
      </c>
      <c r="BK39" s="36">
        <v>1.5200867529099999</v>
      </c>
      <c r="BL39" s="36">
        <v>6681.2075997474003</v>
      </c>
      <c r="BM39" s="30">
        <f t="shared" si="24"/>
        <v>-1.5107992444002262E-7</v>
      </c>
      <c r="BN39" s="30">
        <f t="shared" si="25"/>
        <v>-1.5103183002104177E-7</v>
      </c>
      <c r="BO39" s="30">
        <f t="shared" si="26"/>
        <v>-1.5103183206652454E-7</v>
      </c>
      <c r="BP39" s="30">
        <f t="shared" si="27"/>
        <v>-1.5103183206643893E-7</v>
      </c>
      <c r="BR39" s="36">
        <v>2.2329999999999999E-8</v>
      </c>
      <c r="BS39" s="36">
        <v>2.91238180064</v>
      </c>
      <c r="BT39" s="36">
        <v>3894.1818295421999</v>
      </c>
      <c r="BU39" s="30">
        <f t="shared" si="28"/>
        <v>2.2006737596561419E-8</v>
      </c>
      <c r="BV39" s="30">
        <f t="shared" si="29"/>
        <v>2.2007222037683666E-8</v>
      </c>
      <c r="BW39" s="30">
        <f t="shared" si="30"/>
        <v>2.2007222017089344E-8</v>
      </c>
      <c r="BX39" s="30">
        <f t="shared" si="31"/>
        <v>2.2007222017090204E-8</v>
      </c>
      <c r="BZ39" s="36">
        <v>2.4699999999999999E-9</v>
      </c>
      <c r="CA39" s="36">
        <v>2.3692353552799998</v>
      </c>
      <c r="CB39" s="36">
        <v>3340.5451163970001</v>
      </c>
      <c r="CC39" s="30">
        <f t="shared" si="72"/>
        <v>-2.2297697545838563E-9</v>
      </c>
      <c r="CD39" s="30">
        <f t="shared" si="73"/>
        <v>-2.2296530611462751E-9</v>
      </c>
      <c r="CE39" s="30">
        <f t="shared" si="74"/>
        <v>-2.2296530661095089E-9</v>
      </c>
      <c r="CF39" s="30">
        <f t="shared" si="75"/>
        <v>-2.2296530661093013E-9</v>
      </c>
      <c r="CH39" s="36">
        <v>1.7000000000000001E-10</v>
      </c>
      <c r="CI39" s="36">
        <v>0.80891817293000001</v>
      </c>
      <c r="CJ39" s="36">
        <v>1194.4470102246</v>
      </c>
      <c r="CK39" s="30">
        <f t="shared" si="36"/>
        <v>1.5161240338333026E-10</v>
      </c>
      <c r="CL39" s="30">
        <f t="shared" si="37"/>
        <v>1.516154226806392E-10</v>
      </c>
      <c r="CM39" s="30">
        <f t="shared" si="38"/>
        <v>1.5161542255224149E-10</v>
      </c>
      <c r="CN39" s="30">
        <f t="shared" si="39"/>
        <v>1.5161542255224689E-10</v>
      </c>
      <c r="CP39" s="36"/>
      <c r="CQ39" s="36"/>
      <c r="CR39" s="36"/>
      <c r="CX39" s="36"/>
      <c r="CY39" s="36"/>
      <c r="CZ39" s="36"/>
      <c r="DF39" s="36">
        <v>1.82686E-6</v>
      </c>
      <c r="DG39" s="36">
        <v>5.0806268335500002</v>
      </c>
      <c r="DH39" s="36">
        <v>6684.7479717486003</v>
      </c>
      <c r="DI39" s="30">
        <f t="shared" si="44"/>
        <v>1.5404756487821598E-6</v>
      </c>
      <c r="DJ39" s="30">
        <f t="shared" si="45"/>
        <v>1.5402598223410924E-6</v>
      </c>
      <c r="DK39" s="30">
        <f t="shared" si="46"/>
        <v>1.540259831521195E-6</v>
      </c>
      <c r="DL39" s="30">
        <f t="shared" si="47"/>
        <v>1.5402598315208111E-6</v>
      </c>
      <c r="DN39" s="36">
        <v>1.7956E-7</v>
      </c>
      <c r="DO39" s="36">
        <v>4.2193048180300003</v>
      </c>
      <c r="DP39" s="36">
        <v>3870.3033917943999</v>
      </c>
      <c r="DQ39" s="30">
        <f t="shared" si="48"/>
        <v>-6.9803873796674933E-9</v>
      </c>
      <c r="DR39" s="30">
        <f t="shared" si="49"/>
        <v>-6.957560098415412E-9</v>
      </c>
      <c r="DS39" s="30">
        <f t="shared" si="50"/>
        <v>-6.9575610692013535E-9</v>
      </c>
      <c r="DT39" s="30">
        <f t="shared" si="51"/>
        <v>-6.9575610691605561E-9</v>
      </c>
      <c r="DV39" s="36">
        <v>2.264E-8</v>
      </c>
      <c r="DW39" s="36">
        <v>2.5621986640899999</v>
      </c>
      <c r="DX39" s="36">
        <v>191.44826611159999</v>
      </c>
      <c r="DY39" s="30">
        <f t="shared" si="52"/>
        <v>1.5856865577120382E-9</v>
      </c>
      <c r="DZ39" s="30">
        <f t="shared" si="53"/>
        <v>1.5858286880713544E-9</v>
      </c>
      <c r="EA39" s="30">
        <f t="shared" si="54"/>
        <v>1.5858286820269252E-9</v>
      </c>
      <c r="EB39" s="30">
        <f t="shared" si="55"/>
        <v>1.5858286820271808E-9</v>
      </c>
      <c r="ED39" s="36">
        <v>6.8000000000000003E-10</v>
      </c>
      <c r="EE39" s="36">
        <v>1.7077504191099999</v>
      </c>
      <c r="EF39" s="36">
        <v>9492.1463150048003</v>
      </c>
      <c r="EG39" s="30">
        <f t="shared" si="76"/>
        <v>5.3858206360420614E-10</v>
      </c>
      <c r="EH39" s="30">
        <f t="shared" si="77"/>
        <v>5.3845250720295188E-10</v>
      </c>
      <c r="EI39" s="30">
        <f t="shared" si="78"/>
        <v>5.3845251271375682E-10</v>
      </c>
      <c r="EJ39" s="30">
        <f t="shared" si="79"/>
        <v>5.3845251271352676E-10</v>
      </c>
      <c r="EL39" s="36"/>
      <c r="EM39" s="36"/>
      <c r="EN39" s="36"/>
      <c r="ET39" s="36"/>
      <c r="EU39" s="36"/>
      <c r="EV39" s="36"/>
    </row>
    <row r="40" spans="1:152" s="30" customFormat="1" ht="12.75">
      <c r="G40" s="2"/>
      <c r="H40" s="2"/>
      <c r="I40" s="2"/>
      <c r="J40" s="2"/>
      <c r="N40" s="36">
        <v>3.1214100000000002E-6</v>
      </c>
      <c r="O40" s="36">
        <v>0.99853322843000003</v>
      </c>
      <c r="P40" s="36">
        <v>6677.7017350506003</v>
      </c>
      <c r="Q40" s="30">
        <f t="shared" si="0"/>
        <v>-3.1734779107029304E-7</v>
      </c>
      <c r="R40" s="30">
        <f t="shared" si="1"/>
        <v>-3.1666615364989329E-7</v>
      </c>
      <c r="S40" s="30">
        <f t="shared" si="2"/>
        <v>-3.1666618263844072E-7</v>
      </c>
      <c r="T40" s="30">
        <f t="shared" si="3"/>
        <v>-3.1666618263722713E-7</v>
      </c>
      <c r="V40" s="36">
        <v>4.1343000000000002E-7</v>
      </c>
      <c r="W40" s="36">
        <v>0.71385375517000005</v>
      </c>
      <c r="X40" s="36">
        <v>1592.5960136327999</v>
      </c>
      <c r="Y40" s="30">
        <f t="shared" si="4"/>
        <v>-1.0725514936623706E-7</v>
      </c>
      <c r="Z40" s="30">
        <f t="shared" si="5"/>
        <v>-1.0727605204021211E-7</v>
      </c>
      <c r="AA40" s="30">
        <f t="shared" si="6"/>
        <v>-1.0727605115128309E-7</v>
      </c>
      <c r="AB40" s="30">
        <f t="shared" si="7"/>
        <v>-1.0727605115132068E-7</v>
      </c>
      <c r="AD40" s="36">
        <v>3.6179999999999997E-8</v>
      </c>
      <c r="AE40" s="36">
        <v>2.4686856176899998</v>
      </c>
      <c r="AF40" s="36">
        <v>529.69096509459996</v>
      </c>
      <c r="AG40" s="30">
        <f t="shared" si="8"/>
        <v>3.2285980475118663E-8</v>
      </c>
      <c r="AH40" s="30">
        <f t="shared" si="9"/>
        <v>3.2285696164262463E-8</v>
      </c>
      <c r="AI40" s="30">
        <f t="shared" si="10"/>
        <v>3.2285696176353647E-8</v>
      </c>
      <c r="AJ40" s="30">
        <f t="shared" si="11"/>
        <v>3.2285696176353144E-8</v>
      </c>
      <c r="AL40" s="36">
        <v>2.69E-9</v>
      </c>
      <c r="AM40" s="36">
        <v>1.10390153866</v>
      </c>
      <c r="AN40" s="36">
        <v>2388.8940204492001</v>
      </c>
      <c r="AO40" s="30">
        <f t="shared" si="68"/>
        <v>2.4508329411274664E-9</v>
      </c>
      <c r="AP40" s="30">
        <f t="shared" si="69"/>
        <v>2.4509200081197174E-9</v>
      </c>
      <c r="AQ40" s="30">
        <f t="shared" si="70"/>
        <v>2.4509200044173116E-9</v>
      </c>
      <c r="AR40" s="30">
        <f t="shared" si="71"/>
        <v>2.4509200044174671E-9</v>
      </c>
      <c r="AT40" s="36"/>
      <c r="AU40" s="36"/>
      <c r="AV40" s="36"/>
      <c r="BB40" s="36"/>
      <c r="BC40" s="36"/>
      <c r="BD40" s="36"/>
      <c r="BJ40" s="36">
        <v>2.3335999999999999E-7</v>
      </c>
      <c r="BK40" s="36">
        <v>2.2762453270699998</v>
      </c>
      <c r="BL40" s="36">
        <v>1589.0728952838001</v>
      </c>
      <c r="BM40" s="30">
        <f t="shared" si="24"/>
        <v>2.2603015590204504E-7</v>
      </c>
      <c r="BN40" s="30">
        <f t="shared" si="25"/>
        <v>2.2602712443302097E-7</v>
      </c>
      <c r="BO40" s="30">
        <f t="shared" si="26"/>
        <v>2.2602712456195436E-7</v>
      </c>
      <c r="BP40" s="30">
        <f t="shared" si="27"/>
        <v>2.2602712456194902E-7</v>
      </c>
      <c r="BR40" s="36">
        <v>2.7920000000000001E-8</v>
      </c>
      <c r="BS40" s="36">
        <v>4.2711791647400004</v>
      </c>
      <c r="BT40" s="36">
        <v>8432.7643848156004</v>
      </c>
      <c r="BU40" s="30">
        <f t="shared" si="28"/>
        <v>2.0474233989845281E-9</v>
      </c>
      <c r="BV40" s="30">
        <f t="shared" si="29"/>
        <v>2.0551419717130392E-9</v>
      </c>
      <c r="BW40" s="30">
        <f t="shared" si="30"/>
        <v>2.055141643465818E-9</v>
      </c>
      <c r="BX40" s="30">
        <f t="shared" si="31"/>
        <v>2.055141643479667E-9</v>
      </c>
      <c r="BZ40" s="36">
        <v>2.4699999999999999E-9</v>
      </c>
      <c r="CA40" s="36">
        <v>1.9607195159699999</v>
      </c>
      <c r="CB40" s="36">
        <v>3340.6797370026002</v>
      </c>
      <c r="CC40" s="30">
        <f t="shared" si="72"/>
        <v>-1.6227974433854515E-9</v>
      </c>
      <c r="CD40" s="30">
        <f t="shared" si="73"/>
        <v>-1.6225929466868821E-9</v>
      </c>
      <c r="CE40" s="30">
        <f t="shared" si="74"/>
        <v>-1.6225929553840001E-9</v>
      </c>
      <c r="CF40" s="30">
        <f t="shared" si="75"/>
        <v>-1.6225929553836295E-9</v>
      </c>
      <c r="CH40" s="36">
        <v>1.0999999999999999E-10</v>
      </c>
      <c r="CI40" s="36">
        <v>0.43817745316000001</v>
      </c>
      <c r="CJ40" s="36">
        <v>1059.3819301891999</v>
      </c>
      <c r="CK40" s="30">
        <f t="shared" si="36"/>
        <v>7.2801031172215893E-11</v>
      </c>
      <c r="CL40" s="30">
        <f t="shared" si="37"/>
        <v>7.280390279624999E-11</v>
      </c>
      <c r="CM40" s="30">
        <f t="shared" si="38"/>
        <v>7.2803902674129387E-11</v>
      </c>
      <c r="CN40" s="30">
        <f t="shared" si="39"/>
        <v>7.2803902674134506E-11</v>
      </c>
      <c r="CP40" s="36"/>
      <c r="CQ40" s="36"/>
      <c r="CR40" s="36"/>
      <c r="CX40" s="36"/>
      <c r="CY40" s="36"/>
      <c r="CZ40" s="36"/>
      <c r="DF40" s="36">
        <v>1.8621299999999999E-6</v>
      </c>
      <c r="DG40" s="36">
        <v>5.6987155574799999</v>
      </c>
      <c r="DH40" s="36">
        <v>6677.7017350506003</v>
      </c>
      <c r="DI40" s="30">
        <f t="shared" si="44"/>
        <v>1.8546540267405347E-6</v>
      </c>
      <c r="DJ40" s="30">
        <f t="shared" si="45"/>
        <v>1.8546905728210391E-6</v>
      </c>
      <c r="DK40" s="30">
        <f t="shared" si="46"/>
        <v>1.8546905712687318E-6</v>
      </c>
      <c r="DL40" s="30">
        <f t="shared" si="47"/>
        <v>1.854690571268797E-6</v>
      </c>
      <c r="DN40" s="36">
        <v>1.8237000000000001E-7</v>
      </c>
      <c r="DO40" s="36">
        <v>0.41328624131000002</v>
      </c>
      <c r="DP40" s="36">
        <v>5486.7778431750003</v>
      </c>
      <c r="DQ40" s="30">
        <f t="shared" si="48"/>
        <v>2.9671111496263866E-8</v>
      </c>
      <c r="DR40" s="30">
        <f t="shared" si="49"/>
        <v>2.9703565315521265E-8</v>
      </c>
      <c r="DS40" s="30">
        <f t="shared" si="50"/>
        <v>2.9703563935366776E-8</v>
      </c>
      <c r="DT40" s="30">
        <f t="shared" si="51"/>
        <v>2.9703563935425589E-8</v>
      </c>
      <c r="DV40" s="36">
        <v>2.1670000000000001E-8</v>
      </c>
      <c r="DW40" s="36">
        <v>5.3681243548299999</v>
      </c>
      <c r="DX40" s="36">
        <v>8962.4553499102003</v>
      </c>
      <c r="DY40" s="30">
        <f t="shared" si="52"/>
        <v>2.0410880050800571E-8</v>
      </c>
      <c r="DZ40" s="30">
        <f t="shared" si="53"/>
        <v>2.0408734646075306E-8</v>
      </c>
      <c r="EA40" s="30">
        <f t="shared" si="54"/>
        <v>2.0408734737351364E-8</v>
      </c>
      <c r="EB40" s="30">
        <f t="shared" si="55"/>
        <v>2.0408734737347536E-8</v>
      </c>
      <c r="ED40" s="36">
        <v>6.9999999999999996E-10</v>
      </c>
      <c r="EE40" s="36">
        <v>3.6725315518900001</v>
      </c>
      <c r="EF40" s="36">
        <v>8962.4553499102003</v>
      </c>
      <c r="EG40" s="30">
        <f t="shared" si="76"/>
        <v>-3.1537345717847067E-10</v>
      </c>
      <c r="EH40" s="30">
        <f t="shared" si="77"/>
        <v>-3.1555755733803304E-10</v>
      </c>
      <c r="EI40" s="30">
        <f t="shared" si="78"/>
        <v>-3.1555754950932208E-10</v>
      </c>
      <c r="EJ40" s="30">
        <f t="shared" si="79"/>
        <v>-3.1555754950965063E-10</v>
      </c>
      <c r="EL40" s="36"/>
      <c r="EM40" s="36"/>
      <c r="EN40" s="36"/>
      <c r="ET40" s="36"/>
      <c r="EU40" s="36"/>
      <c r="EV40" s="36"/>
    </row>
    <row r="41" spans="1:152" s="30" customFormat="1" ht="12.75">
      <c r="A41" s="34" t="s">
        <v>26</v>
      </c>
      <c r="B41" s="33" t="s">
        <v>200</v>
      </c>
      <c r="C41" s="34" t="s">
        <v>232</v>
      </c>
      <c r="D41" s="34" t="s">
        <v>26</v>
      </c>
      <c r="E41" s="34" t="s">
        <v>26</v>
      </c>
      <c r="F41" s="34" t="s">
        <v>26</v>
      </c>
      <c r="G41" s="2"/>
      <c r="H41" s="2"/>
      <c r="I41" s="2"/>
      <c r="J41" s="2"/>
      <c r="N41" s="36">
        <v>2.9319900000000002E-6</v>
      </c>
      <c r="O41" s="36">
        <v>4.2213127791399998</v>
      </c>
      <c r="P41" s="36">
        <v>20.775395492400001</v>
      </c>
      <c r="Q41" s="30">
        <f t="shared" si="0"/>
        <v>-1.6706585914301959E-6</v>
      </c>
      <c r="R41" s="30">
        <f t="shared" si="1"/>
        <v>-1.6706602369178755E-6</v>
      </c>
      <c r="S41" s="30">
        <f t="shared" si="2"/>
        <v>-1.6706602368478968E-6</v>
      </c>
      <c r="T41" s="30">
        <f t="shared" si="3"/>
        <v>-1.6706602368479011E-6</v>
      </c>
      <c r="V41" s="36">
        <v>4.0055000000000002E-7</v>
      </c>
      <c r="W41" s="36">
        <v>5.3161187549099997</v>
      </c>
      <c r="X41" s="36">
        <v>20043.6745601988</v>
      </c>
      <c r="Y41" s="30">
        <f t="shared" si="4"/>
        <v>2.1754520301655346E-7</v>
      </c>
      <c r="Z41" s="30">
        <f t="shared" si="5"/>
        <v>2.1776675242977472E-7</v>
      </c>
      <c r="AA41" s="30">
        <f t="shared" si="6"/>
        <v>2.1776674300987205E-7</v>
      </c>
      <c r="AB41" s="30">
        <f t="shared" si="7"/>
        <v>2.1776674301026859E-7</v>
      </c>
      <c r="AD41" s="36">
        <v>3.2770000000000002E-8</v>
      </c>
      <c r="AE41" s="36">
        <v>0.68101740786999998</v>
      </c>
      <c r="AF41" s="36">
        <v>8962.4553499102003</v>
      </c>
      <c r="AG41" s="30">
        <f t="shared" si="8"/>
        <v>1.0223833640152255E-8</v>
      </c>
      <c r="AH41" s="30">
        <f t="shared" si="9"/>
        <v>1.0233005815597318E-8</v>
      </c>
      <c r="AI41" s="30">
        <f t="shared" si="10"/>
        <v>1.0233005425547817E-8</v>
      </c>
      <c r="AJ41" s="30">
        <f t="shared" si="11"/>
        <v>1.0233005425564185E-8</v>
      </c>
      <c r="AL41" s="36">
        <v>1.86E-9</v>
      </c>
      <c r="AM41" s="36">
        <v>4.8640841182300001</v>
      </c>
      <c r="AN41" s="36">
        <v>2957.7158944766002</v>
      </c>
      <c r="AO41" s="30">
        <f t="shared" si="68"/>
        <v>9.5567589287983803E-10</v>
      </c>
      <c r="AP41" s="30">
        <f t="shared" si="69"/>
        <v>9.5583103299837114E-10</v>
      </c>
      <c r="AQ41" s="30">
        <f t="shared" si="70"/>
        <v>9.5583102640086647E-10</v>
      </c>
      <c r="AR41" s="30">
        <f t="shared" si="71"/>
        <v>9.5583102640114419E-10</v>
      </c>
      <c r="AT41" s="41"/>
      <c r="AU41" s="41"/>
      <c r="AV41" s="41"/>
      <c r="BB41" s="36"/>
      <c r="BC41" s="36"/>
      <c r="BD41" s="36"/>
      <c r="BJ41" s="36">
        <v>2.6052000000000001E-7</v>
      </c>
      <c r="BK41" s="36">
        <v>2.6006454891600002</v>
      </c>
      <c r="BL41" s="36">
        <v>4399.9943568890003</v>
      </c>
      <c r="BM41" s="30">
        <f t="shared" si="24"/>
        <v>-2.5554692803863715E-7</v>
      </c>
      <c r="BN41" s="30">
        <f t="shared" si="25"/>
        <v>-2.555542526733039E-7</v>
      </c>
      <c r="BO41" s="30">
        <f t="shared" si="26"/>
        <v>-2.5555425236192029E-7</v>
      </c>
      <c r="BP41" s="30">
        <f t="shared" si="27"/>
        <v>-2.5555425236193342E-7</v>
      </c>
      <c r="BR41" s="36">
        <v>2.4310000000000001E-8</v>
      </c>
      <c r="BS41" s="36">
        <v>0.14615904872999999</v>
      </c>
      <c r="BT41" s="36">
        <v>4690.4798363585996</v>
      </c>
      <c r="BU41" s="30">
        <f t="shared" si="28"/>
        <v>1.8150689398670167E-8</v>
      </c>
      <c r="BV41" s="30">
        <f t="shared" si="29"/>
        <v>1.814819571509635E-8</v>
      </c>
      <c r="BW41" s="30">
        <f t="shared" si="30"/>
        <v>1.8148195821155301E-8</v>
      </c>
      <c r="BX41" s="30">
        <f t="shared" si="31"/>
        <v>1.8148195821150817E-8</v>
      </c>
      <c r="BZ41" s="36">
        <v>2.23E-9</v>
      </c>
      <c r="CA41" s="36">
        <v>4.7556284244100002</v>
      </c>
      <c r="CB41" s="36">
        <v>2146.1654164751999</v>
      </c>
      <c r="CC41" s="30">
        <f t="shared" si="72"/>
        <v>1.4536556923989584E-9</v>
      </c>
      <c r="CD41" s="30">
        <f t="shared" si="73"/>
        <v>1.4535363842835831E-9</v>
      </c>
      <c r="CE41" s="30">
        <f t="shared" si="74"/>
        <v>1.4535363893575966E-9</v>
      </c>
      <c r="CF41" s="30">
        <f t="shared" si="75"/>
        <v>1.4535363893573834E-9</v>
      </c>
      <c r="CH41" s="36">
        <v>1.4000000000000001E-10</v>
      </c>
      <c r="CI41" s="36">
        <v>1.0665406424799999</v>
      </c>
      <c r="CJ41" s="36">
        <v>6836.6452528338004</v>
      </c>
      <c r="CK41" s="30">
        <f t="shared" si="36"/>
        <v>9.1407659695077836E-11</v>
      </c>
      <c r="CL41" s="30">
        <f t="shared" si="37"/>
        <v>9.1431488412657383E-11</v>
      </c>
      <c r="CM41" s="30">
        <f t="shared" si="38"/>
        <v>9.1431487399383285E-11</v>
      </c>
      <c r="CN41" s="30">
        <f t="shared" si="39"/>
        <v>9.1431487399426221E-11</v>
      </c>
      <c r="CP41" s="36"/>
      <c r="CQ41" s="36"/>
      <c r="CR41" s="36"/>
      <c r="CX41" s="36"/>
      <c r="CY41" s="36"/>
      <c r="CZ41" s="36"/>
      <c r="DF41" s="36">
        <v>1.75995E-6</v>
      </c>
      <c r="DG41" s="36">
        <v>5.9534178636900004</v>
      </c>
      <c r="DH41" s="36">
        <v>3870.3033917943999</v>
      </c>
      <c r="DI41" s="30">
        <f t="shared" si="44"/>
        <v>-1.724094253059277E-6</v>
      </c>
      <c r="DJ41" s="30">
        <f t="shared" si="45"/>
        <v>-1.7241392060270333E-6</v>
      </c>
      <c r="DK41" s="30">
        <f t="shared" si="46"/>
        <v>-1.7241392041158964E-6</v>
      </c>
      <c r="DL41" s="30">
        <f t="shared" si="47"/>
        <v>-1.7241392041159767E-6</v>
      </c>
      <c r="DN41" s="36">
        <v>1.6250999999999999E-7</v>
      </c>
      <c r="DO41" s="36">
        <v>3.8076013497400001</v>
      </c>
      <c r="DP41" s="36">
        <v>3340.5451163970001</v>
      </c>
      <c r="DQ41" s="30">
        <f t="shared" si="48"/>
        <v>-8.8668593881232926E-8</v>
      </c>
      <c r="DR41" s="30">
        <f t="shared" si="49"/>
        <v>-8.8683548316962498E-8</v>
      </c>
      <c r="DS41" s="30">
        <f t="shared" si="50"/>
        <v>-8.8683547681012782E-8</v>
      </c>
      <c r="DT41" s="30">
        <f t="shared" si="51"/>
        <v>-8.8683547681039397E-8</v>
      </c>
      <c r="DV41" s="36">
        <v>2.1489999999999999E-8</v>
      </c>
      <c r="DW41" s="36">
        <v>2.74950075397</v>
      </c>
      <c r="DX41" s="36">
        <v>242.72860397400001</v>
      </c>
      <c r="DY41" s="30">
        <f t="shared" si="52"/>
        <v>3.5747577822952324E-9</v>
      </c>
      <c r="DZ41" s="30">
        <f t="shared" si="53"/>
        <v>3.5749268616911441E-9</v>
      </c>
      <c r="EA41" s="30">
        <f t="shared" si="54"/>
        <v>3.5749268545006513E-9</v>
      </c>
      <c r="EB41" s="30">
        <f t="shared" si="55"/>
        <v>3.5749268545009528E-9</v>
      </c>
      <c r="ED41" s="36">
        <v>6.2000000000000003E-10</v>
      </c>
      <c r="EE41" s="36">
        <v>4.1495462706300001</v>
      </c>
      <c r="EF41" s="36">
        <v>4292.3308329503998</v>
      </c>
      <c r="EG41" s="30">
        <f t="shared" si="76"/>
        <v>4.3194062842684126E-10</v>
      </c>
      <c r="EH41" s="30">
        <f t="shared" si="77"/>
        <v>4.3187786697687803E-10</v>
      </c>
      <c r="EI41" s="30">
        <f t="shared" si="78"/>
        <v>4.3187786964613987E-10</v>
      </c>
      <c r="EJ41" s="30">
        <f t="shared" si="79"/>
        <v>4.3187786964602769E-10</v>
      </c>
      <c r="EL41" s="36"/>
      <c r="EM41" s="36"/>
      <c r="EN41" s="36"/>
      <c r="ET41" s="36"/>
      <c r="EU41" s="36"/>
      <c r="EV41" s="36"/>
    </row>
    <row r="42" spans="1:152" s="30" customFormat="1" ht="12.75">
      <c r="G42" s="2"/>
      <c r="H42" s="2"/>
      <c r="I42" s="2"/>
      <c r="J42" s="2"/>
      <c r="N42" s="36">
        <v>3.0237700000000002E-6</v>
      </c>
      <c r="O42" s="36">
        <v>4.4861815032100001</v>
      </c>
      <c r="P42" s="36">
        <v>3532.0606928113998</v>
      </c>
      <c r="Q42" s="30">
        <f t="shared" si="0"/>
        <v>-2.4777748210740047E-6</v>
      </c>
      <c r="R42" s="30">
        <f t="shared" si="1"/>
        <v>-2.4779760339489107E-6</v>
      </c>
      <c r="S42" s="30">
        <f t="shared" si="2"/>
        <v>-2.4779760253925693E-6</v>
      </c>
      <c r="T42" s="30">
        <f t="shared" si="3"/>
        <v>-2.4779760253929326E-6</v>
      </c>
      <c r="V42" s="36">
        <v>4.0272E-7</v>
      </c>
      <c r="W42" s="36">
        <v>2.7254248061399999</v>
      </c>
      <c r="X42" s="36">
        <v>7.1135470007999997</v>
      </c>
      <c r="Y42" s="30">
        <f t="shared" si="4"/>
        <v>-3.6163975736515672E-7</v>
      </c>
      <c r="Z42" s="30">
        <f t="shared" si="5"/>
        <v>-3.6163971592907891E-7</v>
      </c>
      <c r="AA42" s="30">
        <f t="shared" si="6"/>
        <v>-3.6163971593084111E-7</v>
      </c>
      <c r="AB42" s="30">
        <f t="shared" si="7"/>
        <v>-3.6163971593084101E-7</v>
      </c>
      <c r="AD42" s="36">
        <v>3.2530000000000001E-8</v>
      </c>
      <c r="AE42" s="36">
        <v>2.7956534038999998</v>
      </c>
      <c r="AF42" s="36">
        <v>3894.1818295421999</v>
      </c>
      <c r="AG42" s="30">
        <f t="shared" si="8"/>
        <v>3.2483223345237674E-8</v>
      </c>
      <c r="AH42" s="30">
        <f t="shared" si="9"/>
        <v>3.2483446312187992E-8</v>
      </c>
      <c r="AI42" s="30">
        <f t="shared" si="10"/>
        <v>3.2483446302717118E-8</v>
      </c>
      <c r="AJ42" s="30">
        <f t="shared" si="11"/>
        <v>3.2483446302717515E-8</v>
      </c>
      <c r="AL42" s="36">
        <v>1.7599999999999999E-9</v>
      </c>
      <c r="AM42" s="36">
        <v>3.8661858808699998</v>
      </c>
      <c r="AN42" s="36">
        <v>1592.5960136327999</v>
      </c>
      <c r="AO42" s="30">
        <f t="shared" si="68"/>
        <v>4.3831224929427065E-10</v>
      </c>
      <c r="AP42" s="30">
        <f t="shared" si="69"/>
        <v>4.3840148501729718E-10</v>
      </c>
      <c r="AQ42" s="30">
        <f t="shared" si="70"/>
        <v>4.3840148122236412E-10</v>
      </c>
      <c r="AR42" s="30">
        <f t="shared" si="71"/>
        <v>4.3840148122252459E-10</v>
      </c>
      <c r="AT42" s="36"/>
      <c r="AU42" s="36"/>
      <c r="AV42" s="36"/>
      <c r="BB42" s="36"/>
      <c r="BC42" s="36"/>
      <c r="BD42" s="36"/>
      <c r="BJ42" s="36">
        <v>2.2637000000000001E-7</v>
      </c>
      <c r="BK42" s="36">
        <v>2.2750746640599999</v>
      </c>
      <c r="BL42" s="36">
        <v>1194.4470102246</v>
      </c>
      <c r="BM42" s="30">
        <f t="shared" si="24"/>
        <v>-8.0752919398821896E-8</v>
      </c>
      <c r="BN42" s="30">
        <f t="shared" si="25"/>
        <v>-8.0744615934185113E-8</v>
      </c>
      <c r="BO42" s="30">
        <f t="shared" si="26"/>
        <v>-8.0744616287311984E-8</v>
      </c>
      <c r="BP42" s="30">
        <f t="shared" si="27"/>
        <v>-8.0744616287297161E-8</v>
      </c>
      <c r="BR42" s="36">
        <v>2.5769999999999998E-8</v>
      </c>
      <c r="BS42" s="36">
        <v>2.7865109818499998</v>
      </c>
      <c r="BT42" s="36">
        <v>6254.6266625236003</v>
      </c>
      <c r="BU42" s="30">
        <f t="shared" si="28"/>
        <v>2.2895863022363104E-8</v>
      </c>
      <c r="BV42" s="30">
        <f t="shared" si="29"/>
        <v>2.2893430926543119E-8</v>
      </c>
      <c r="BW42" s="30">
        <f t="shared" si="30"/>
        <v>2.2893431029994261E-8</v>
      </c>
      <c r="BX42" s="30">
        <f t="shared" si="31"/>
        <v>2.2893431029989973E-8</v>
      </c>
      <c r="BZ42" s="36">
        <v>2.4E-9</v>
      </c>
      <c r="CA42" s="36">
        <v>3.5333165378900002</v>
      </c>
      <c r="CB42" s="36">
        <v>3583.3410306738001</v>
      </c>
      <c r="CC42" s="30">
        <f t="shared" si="72"/>
        <v>-1.9437580588560298E-9</v>
      </c>
      <c r="CD42" s="30">
        <f t="shared" si="73"/>
        <v>-1.943592222098677E-9</v>
      </c>
      <c r="CE42" s="30">
        <f t="shared" si="74"/>
        <v>-1.9435922291518521E-9</v>
      </c>
      <c r="CF42" s="30">
        <f t="shared" si="75"/>
        <v>-1.9435922291515519E-9</v>
      </c>
      <c r="CH42" s="36"/>
      <c r="CI42" s="36"/>
      <c r="CJ42" s="36"/>
      <c r="CP42" s="36"/>
      <c r="CQ42" s="36"/>
      <c r="CR42" s="36"/>
      <c r="CX42" s="36"/>
      <c r="CY42" s="36"/>
      <c r="CZ42" s="36"/>
      <c r="DF42" s="36">
        <v>1.7861299999999999E-6</v>
      </c>
      <c r="DG42" s="36">
        <v>4.1842302553800002</v>
      </c>
      <c r="DH42" s="36">
        <v>3333.4988796990001</v>
      </c>
      <c r="DI42" s="30">
        <f t="shared" si="44"/>
        <v>-2.8708544336793126E-7</v>
      </c>
      <c r="DJ42" s="30">
        <f t="shared" si="45"/>
        <v>-2.8727861922584644E-7</v>
      </c>
      <c r="DK42" s="30">
        <f t="shared" si="46"/>
        <v>-2.8727861101066569E-7</v>
      </c>
      <c r="DL42" s="30">
        <f t="shared" si="47"/>
        <v>-2.8727861101101016E-7</v>
      </c>
      <c r="DN42" s="36">
        <v>1.6803E-7</v>
      </c>
      <c r="DO42" s="36">
        <v>5.5485798761499998</v>
      </c>
      <c r="DP42" s="36">
        <v>3097.8838227257902</v>
      </c>
      <c r="DQ42" s="30">
        <f t="shared" si="48"/>
        <v>9.9304492664710771E-8</v>
      </c>
      <c r="DR42" s="30">
        <f t="shared" si="49"/>
        <v>9.9318295309908644E-8</v>
      </c>
      <c r="DS42" s="30">
        <f t="shared" si="50"/>
        <v>9.9318294722940183E-8</v>
      </c>
      <c r="DT42" s="30">
        <f t="shared" si="51"/>
        <v>9.931829472296521E-8</v>
      </c>
      <c r="DV42" s="36">
        <v>2.2169999999999999E-8</v>
      </c>
      <c r="DW42" s="36">
        <v>1.85265984462</v>
      </c>
      <c r="DX42" s="36">
        <v>3337.0893083507999</v>
      </c>
      <c r="DY42" s="30">
        <f t="shared" si="52"/>
        <v>-1.3037756576259615E-8</v>
      </c>
      <c r="DZ42" s="30">
        <f t="shared" si="53"/>
        <v>-1.3035789505477004E-8</v>
      </c>
      <c r="EA42" s="30">
        <f t="shared" si="54"/>
        <v>-1.3035789589134626E-8</v>
      </c>
      <c r="EB42" s="30">
        <f t="shared" si="55"/>
        <v>-1.3035789589131061E-8</v>
      </c>
      <c r="ED42" s="36">
        <v>6.6999999999999996E-10</v>
      </c>
      <c r="EE42" s="36">
        <v>0.15092246549999999</v>
      </c>
      <c r="EF42" s="36">
        <v>3870.3033917943999</v>
      </c>
      <c r="EG42" s="30">
        <f t="shared" si="76"/>
        <v>-5.1975343065425671E-10</v>
      </c>
      <c r="EH42" s="30">
        <f t="shared" si="77"/>
        <v>-5.1980721659073696E-10</v>
      </c>
      <c r="EI42" s="30">
        <f t="shared" si="78"/>
        <v>-5.1980721430354307E-10</v>
      </c>
      <c r="EJ42" s="30">
        <f t="shared" si="79"/>
        <v>-5.1980721430363923E-10</v>
      </c>
      <c r="EL42" s="36"/>
      <c r="EM42" s="36"/>
      <c r="EN42" s="36"/>
      <c r="ET42" s="36"/>
      <c r="EU42" s="36"/>
      <c r="EV42" s="36"/>
    </row>
    <row r="43" spans="1:152" s="30" customFormat="1" ht="12.75">
      <c r="A43" s="30" t="s">
        <v>202</v>
      </c>
      <c r="B43" s="30" t="s">
        <v>203</v>
      </c>
      <c r="C43" s="30" t="s">
        <v>204</v>
      </c>
      <c r="G43" s="2"/>
      <c r="H43" s="2"/>
      <c r="I43" s="2"/>
      <c r="J43" s="2"/>
      <c r="N43" s="36">
        <v>2.7402800000000001E-6</v>
      </c>
      <c r="O43" s="36">
        <v>0.54222141841000004</v>
      </c>
      <c r="P43" s="36">
        <v>3340.5451163970001</v>
      </c>
      <c r="Q43" s="30">
        <f t="shared" si="0"/>
        <v>1.7672542923368263E-6</v>
      </c>
      <c r="R43" s="30">
        <f t="shared" si="1"/>
        <v>1.7674842542001722E-6</v>
      </c>
      <c r="S43" s="30">
        <f t="shared" si="2"/>
        <v>1.7674842444209576E-6</v>
      </c>
      <c r="T43" s="30">
        <f t="shared" si="3"/>
        <v>1.767484244421367E-6</v>
      </c>
      <c r="V43" s="36">
        <v>3.2885999999999999E-7</v>
      </c>
      <c r="W43" s="36">
        <v>5.4106741196800003</v>
      </c>
      <c r="X43" s="36">
        <v>6283.0758499914</v>
      </c>
      <c r="Y43" s="30">
        <f t="shared" si="4"/>
        <v>-1.3374518519713688E-7</v>
      </c>
      <c r="Z43" s="30">
        <f t="shared" si="5"/>
        <v>-1.3368313122886652E-7</v>
      </c>
      <c r="AA43" s="30">
        <f t="shared" si="6"/>
        <v>-1.3368313386797742E-7</v>
      </c>
      <c r="AB43" s="30">
        <f t="shared" si="7"/>
        <v>-1.3368313386786641E-7</v>
      </c>
      <c r="AD43" s="36">
        <v>3.0909999999999997E-8</v>
      </c>
      <c r="AE43" s="36">
        <v>4.56861203364</v>
      </c>
      <c r="AF43" s="36">
        <v>3496.0328261340001</v>
      </c>
      <c r="AG43" s="30">
        <f t="shared" si="8"/>
        <v>-1.9393425503969605E-8</v>
      </c>
      <c r="AH43" s="30">
        <f t="shared" si="9"/>
        <v>-1.9396191443985116E-8</v>
      </c>
      <c r="AI43" s="30">
        <f t="shared" si="10"/>
        <v>-1.9396191326362392E-8</v>
      </c>
      <c r="AJ43" s="30">
        <f t="shared" si="11"/>
        <v>-1.9396191326367352E-8</v>
      </c>
      <c r="AL43" s="36">
        <v>1.7700000000000001E-9</v>
      </c>
      <c r="AM43" s="36">
        <v>0.85374318134000005</v>
      </c>
      <c r="AN43" s="36">
        <v>3894.1818295421999</v>
      </c>
      <c r="AO43" s="30">
        <f t="shared" si="68"/>
        <v>-5.5254702572881664E-10</v>
      </c>
      <c r="AP43" s="30">
        <f t="shared" si="69"/>
        <v>-5.52762275337129E-10</v>
      </c>
      <c r="AQ43" s="30">
        <f t="shared" si="70"/>
        <v>-5.52762266183328E-10</v>
      </c>
      <c r="AR43" s="30">
        <f t="shared" si="71"/>
        <v>-5.5276226618371047E-10</v>
      </c>
      <c r="AT43" s="36"/>
      <c r="AU43" s="36"/>
      <c r="AV43" s="36"/>
      <c r="BB43" s="36"/>
      <c r="BC43" s="36"/>
      <c r="BD43" s="36"/>
      <c r="BJ43" s="36">
        <v>1.8887E-7</v>
      </c>
      <c r="BK43" s="36">
        <v>6.0441619614900004</v>
      </c>
      <c r="BL43" s="36">
        <v>7079.3738568077997</v>
      </c>
      <c r="BM43" s="30">
        <f t="shared" si="24"/>
        <v>-4.1441914165727621E-8</v>
      </c>
      <c r="BN43" s="30">
        <f t="shared" si="25"/>
        <v>-4.1484794554878576E-8</v>
      </c>
      <c r="BO43" s="30">
        <f t="shared" si="26"/>
        <v>-4.1484792731336615E-8</v>
      </c>
      <c r="BP43" s="30">
        <f t="shared" si="27"/>
        <v>-4.1484792731413854E-8</v>
      </c>
      <c r="BR43" s="36">
        <v>1.9960000000000001E-8</v>
      </c>
      <c r="BS43" s="36">
        <v>1.5120058922299999</v>
      </c>
      <c r="BT43" s="36">
        <v>4292.3308329503998</v>
      </c>
      <c r="BU43" s="30">
        <f t="shared" si="28"/>
        <v>-1.9092032908920745E-8</v>
      </c>
      <c r="BV43" s="30">
        <f t="shared" si="29"/>
        <v>-1.9091211245363806E-8</v>
      </c>
      <c r="BW43" s="30">
        <f t="shared" si="30"/>
        <v>-1.9091211280315072E-8</v>
      </c>
      <c r="BX43" s="30">
        <f t="shared" si="31"/>
        <v>-1.9091211280313603E-8</v>
      </c>
      <c r="BZ43" s="36">
        <v>2.3800000000000001E-9</v>
      </c>
      <c r="CA43" s="36">
        <v>4.6926847866600001</v>
      </c>
      <c r="CB43" s="36">
        <v>6254.6266625236003</v>
      </c>
      <c r="CC43" s="30">
        <f t="shared" si="72"/>
        <v>3.3545662443333424E-10</v>
      </c>
      <c r="CD43" s="30">
        <f t="shared" si="73"/>
        <v>3.3594106617331338E-10</v>
      </c>
      <c r="CE43" s="30">
        <f t="shared" si="74"/>
        <v>3.3594104557159698E-10</v>
      </c>
      <c r="CF43" s="30">
        <f t="shared" si="75"/>
        <v>3.3594104557245079E-10</v>
      </c>
      <c r="CH43" s="36"/>
      <c r="CI43" s="36"/>
      <c r="CJ43" s="36"/>
      <c r="CP43" s="36"/>
      <c r="CQ43" s="36"/>
      <c r="CR43" s="36"/>
      <c r="CX43" s="36"/>
      <c r="CY43" s="36"/>
      <c r="CZ43" s="36"/>
      <c r="DF43" s="36">
        <v>2.08336E-6</v>
      </c>
      <c r="DG43" s="36">
        <v>4.8462644212199999</v>
      </c>
      <c r="DH43" s="36">
        <v>3340.6797370026002</v>
      </c>
      <c r="DI43" s="30">
        <f t="shared" si="44"/>
        <v>9.2637581862667932E-7</v>
      </c>
      <c r="DJ43" s="30">
        <f t="shared" si="45"/>
        <v>9.2617089053198612E-7</v>
      </c>
      <c r="DK43" s="30">
        <f t="shared" si="46"/>
        <v>9.2617089924727181E-7</v>
      </c>
      <c r="DL43" s="30">
        <f t="shared" si="47"/>
        <v>9.2617089924690038E-7</v>
      </c>
      <c r="DN43" s="36">
        <v>1.6850000000000001E-7</v>
      </c>
      <c r="DO43" s="36">
        <v>4.5369044025200003</v>
      </c>
      <c r="DP43" s="36">
        <v>4292.3308329503998</v>
      </c>
      <c r="DQ43" s="30">
        <f t="shared" si="48"/>
        <v>1.5435421306276693E-7</v>
      </c>
      <c r="DR43" s="30">
        <f t="shared" si="49"/>
        <v>1.5434467617064549E-7</v>
      </c>
      <c r="DS43" s="30">
        <f t="shared" si="50"/>
        <v>1.543446765762897E-7</v>
      </c>
      <c r="DT43" s="30">
        <f t="shared" si="51"/>
        <v>1.5434467657627266E-7</v>
      </c>
      <c r="DV43" s="36">
        <v>1.9960000000000001E-8</v>
      </c>
      <c r="DW43" s="36">
        <v>5.7642992813099996</v>
      </c>
      <c r="DX43" s="36">
        <v>3341.5927477680002</v>
      </c>
      <c r="DY43" s="30">
        <f t="shared" si="52"/>
        <v>1.9573800403537242E-8</v>
      </c>
      <c r="DZ43" s="30">
        <f t="shared" si="53"/>
        <v>1.9573371074657608E-8</v>
      </c>
      <c r="EA43" s="30">
        <f t="shared" si="54"/>
        <v>1.9573371092920843E-8</v>
      </c>
      <c r="EB43" s="30">
        <f t="shared" si="55"/>
        <v>1.9573371092920082E-8</v>
      </c>
      <c r="ED43" s="36">
        <v>6.6E-10</v>
      </c>
      <c r="EE43" s="36">
        <v>1.12578506413</v>
      </c>
      <c r="EF43" s="36">
        <v>6151.5338883049999</v>
      </c>
      <c r="EG43" s="30">
        <f t="shared" si="76"/>
        <v>3.2203058146075811E-12</v>
      </c>
      <c r="EH43" s="30">
        <f t="shared" si="77"/>
        <v>3.0868463674587214E-12</v>
      </c>
      <c r="EI43" s="30">
        <f t="shared" si="78"/>
        <v>3.0868520431368411E-12</v>
      </c>
      <c r="EJ43" s="30">
        <f t="shared" si="79"/>
        <v>3.0868520428976753E-12</v>
      </c>
      <c r="EL43" s="36"/>
      <c r="EM43" s="36"/>
      <c r="EN43" s="36"/>
      <c r="ET43" s="36"/>
      <c r="EU43" s="36"/>
      <c r="EV43" s="36"/>
    </row>
    <row r="44" spans="1:152" s="30" customFormat="1" ht="12.75">
      <c r="A44" s="30">
        <f>F35</f>
        <v>2.0788645039048745</v>
      </c>
      <c r="B44" s="30">
        <f xml:space="preserve"> 0.0057755183 * A44</f>
        <v>1.2006519985523025E-2</v>
      </c>
      <c r="C44" s="30">
        <f xml:space="preserve"> Tau - B44/DAYSinMILLENNIUM</f>
        <v>-5.5446058640211109E-3</v>
      </c>
      <c r="N44" s="36">
        <v>2.81073E-6</v>
      </c>
      <c r="O44" s="36">
        <v>5.8816337294499998</v>
      </c>
      <c r="P44" s="36">
        <v>1349.8674096587999</v>
      </c>
      <c r="Q44" s="30">
        <f t="shared" si="0"/>
        <v>-8.9951400824274116E-8</v>
      </c>
      <c r="R44" s="30">
        <f t="shared" si="1"/>
        <v>-9.0076057156242017E-8</v>
      </c>
      <c r="S44" s="30">
        <f t="shared" si="2"/>
        <v>-9.0076051854941937E-8</v>
      </c>
      <c r="T44" s="30">
        <f t="shared" si="3"/>
        <v>-9.007605185516652E-8</v>
      </c>
      <c r="V44" s="36">
        <v>2.8243999999999998E-7</v>
      </c>
      <c r="W44" s="36">
        <v>4.5341248879999997E-2</v>
      </c>
      <c r="X44" s="36">
        <v>9492.1463150048003</v>
      </c>
      <c r="Y44" s="30">
        <f t="shared" si="4"/>
        <v>-1.9216591327422319E-7</v>
      </c>
      <c r="Z44" s="30">
        <f t="shared" si="5"/>
        <v>-1.9223049007961432E-7</v>
      </c>
      <c r="AA44" s="30">
        <f t="shared" si="6"/>
        <v>-1.9223048733373192E-7</v>
      </c>
      <c r="AB44" s="30">
        <f t="shared" si="7"/>
        <v>-1.9223048733384659E-7</v>
      </c>
      <c r="AD44" s="36">
        <v>2.9210000000000001E-8</v>
      </c>
      <c r="AE44" s="36">
        <v>5.4145894599500002</v>
      </c>
      <c r="AF44" s="36">
        <v>2914.0142358237999</v>
      </c>
      <c r="AG44" s="30">
        <f t="shared" si="8"/>
        <v>-7.3171737171952596E-9</v>
      </c>
      <c r="AH44" s="30">
        <f t="shared" si="9"/>
        <v>-7.3144648798724221E-9</v>
      </c>
      <c r="AI44" s="30">
        <f t="shared" si="10"/>
        <v>-7.3144649950735219E-9</v>
      </c>
      <c r="AJ44" s="30">
        <f t="shared" si="11"/>
        <v>-7.3144649950686994E-9</v>
      </c>
      <c r="AL44" s="36">
        <v>1.9099999999999998E-9</v>
      </c>
      <c r="AM44" s="36">
        <v>4.5880569209299997</v>
      </c>
      <c r="AN44" s="36">
        <v>3337.0893083507999</v>
      </c>
      <c r="AO44" s="30">
        <f t="shared" si="68"/>
        <v>4.214559666613364E-10</v>
      </c>
      <c r="AP44" s="30">
        <f t="shared" si="69"/>
        <v>4.2125160727353428E-10</v>
      </c>
      <c r="AQ44" s="30">
        <f t="shared" si="70"/>
        <v>4.2125161596450322E-10</v>
      </c>
      <c r="AR44" s="30">
        <f t="shared" si="71"/>
        <v>4.2125161596413254E-10</v>
      </c>
      <c r="AT44" s="36"/>
      <c r="AU44" s="36"/>
      <c r="AV44" s="36"/>
      <c r="BB44" s="36"/>
      <c r="BC44" s="36"/>
      <c r="BD44" s="36"/>
      <c r="BJ44" s="36">
        <v>1.4845999999999999E-7</v>
      </c>
      <c r="BK44" s="36">
        <v>3.41358603159</v>
      </c>
      <c r="BL44" s="36">
        <v>5088.6288397668004</v>
      </c>
      <c r="BM44" s="30">
        <f t="shared" si="24"/>
        <v>1.4035037476278855E-7</v>
      </c>
      <c r="BN44" s="30">
        <f t="shared" si="25"/>
        <v>1.4035846812788844E-7</v>
      </c>
      <c r="BO44" s="30">
        <f t="shared" si="26"/>
        <v>1.4035846778378253E-7</v>
      </c>
      <c r="BP44" s="30">
        <f t="shared" si="27"/>
        <v>1.4035846778379714E-7</v>
      </c>
      <c r="BR44" s="36">
        <v>1.8600000000000001E-8</v>
      </c>
      <c r="BS44" s="36">
        <v>5.1522221931900001</v>
      </c>
      <c r="BT44" s="36">
        <v>796.29800681639995</v>
      </c>
      <c r="BU44" s="30">
        <f t="shared" si="28"/>
        <v>1.3771956353901397E-8</v>
      </c>
      <c r="BV44" s="30">
        <f t="shared" si="29"/>
        <v>1.377228359388133E-8</v>
      </c>
      <c r="BW44" s="30">
        <f t="shared" si="30"/>
        <v>1.3772283579964883E-8</v>
      </c>
      <c r="BX44" s="30">
        <f t="shared" si="31"/>
        <v>1.3772283579965472E-8</v>
      </c>
      <c r="BZ44" s="36">
        <v>1.9800000000000002E-9</v>
      </c>
      <c r="CA44" s="36">
        <v>6.2154896556799999</v>
      </c>
      <c r="CB44" s="36">
        <v>2787.0430238573999</v>
      </c>
      <c r="CC44" s="30">
        <f t="shared" si="72"/>
        <v>-1.9453694107406202E-9</v>
      </c>
      <c r="CD44" s="30">
        <f t="shared" si="73"/>
        <v>-1.9454031811109234E-9</v>
      </c>
      <c r="CE44" s="30">
        <f t="shared" si="74"/>
        <v>-1.9454031796751062E-9</v>
      </c>
      <c r="CF44" s="30">
        <f t="shared" si="75"/>
        <v>-1.9454031796751679E-9</v>
      </c>
      <c r="CH44" s="36"/>
      <c r="CI44" s="36"/>
      <c r="CJ44" s="36"/>
      <c r="CP44" s="36"/>
      <c r="CQ44" s="36"/>
      <c r="CR44" s="36"/>
      <c r="CX44" s="36"/>
      <c r="CY44" s="36"/>
      <c r="CZ44" s="36"/>
      <c r="DF44" s="36">
        <v>2.28128E-6</v>
      </c>
      <c r="DG44" s="36">
        <v>3.2552902062000002</v>
      </c>
      <c r="DH44" s="36">
        <v>6872.6731195111997</v>
      </c>
      <c r="DI44" s="30">
        <f t="shared" si="44"/>
        <v>-2.1839052178079468E-6</v>
      </c>
      <c r="DJ44" s="30">
        <f t="shared" si="45"/>
        <v>-2.1837561931801787E-6</v>
      </c>
      <c r="DK44" s="30">
        <f t="shared" si="46"/>
        <v>-2.1837561995201703E-6</v>
      </c>
      <c r="DL44" s="30">
        <f t="shared" si="47"/>
        <v>-2.1837561995199031E-6</v>
      </c>
      <c r="DN44" s="36">
        <v>1.5755E-7</v>
      </c>
      <c r="DO44" s="36">
        <v>4.75736730681</v>
      </c>
      <c r="DP44" s="36">
        <v>9492.1463150048003</v>
      </c>
      <c r="DQ44" s="30">
        <f t="shared" si="48"/>
        <v>-1.1542342257093509E-7</v>
      </c>
      <c r="DR44" s="30">
        <f t="shared" si="49"/>
        <v>-1.153899566689975E-7</v>
      </c>
      <c r="DS44" s="30">
        <f t="shared" si="50"/>
        <v>-1.1538995809245248E-7</v>
      </c>
      <c r="DT44" s="30">
        <f t="shared" si="51"/>
        <v>-1.1538995809239303E-7</v>
      </c>
      <c r="DV44" s="36">
        <v>1.9989999999999999E-8</v>
      </c>
      <c r="DW44" s="36">
        <v>3.8234923848100002</v>
      </c>
      <c r="DX44" s="36">
        <v>2914.0142358237999</v>
      </c>
      <c r="DY44" s="30">
        <f t="shared" si="52"/>
        <v>1.945030085009087E-8</v>
      </c>
      <c r="DZ44" s="30">
        <f t="shared" si="53"/>
        <v>1.9450742702135475E-8</v>
      </c>
      <c r="EA44" s="30">
        <f t="shared" si="54"/>
        <v>1.9450742683348473E-8</v>
      </c>
      <c r="EB44" s="30">
        <f t="shared" si="55"/>
        <v>1.945074268334926E-8</v>
      </c>
      <c r="ED44" s="36">
        <v>6.2000000000000003E-10</v>
      </c>
      <c r="EE44" s="36">
        <v>1.9398422209099999</v>
      </c>
      <c r="EF44" s="36">
        <v>6923.9534573736</v>
      </c>
      <c r="EG44" s="30">
        <f t="shared" si="76"/>
        <v>1.9633002128364531E-10</v>
      </c>
      <c r="EH44" s="30">
        <f t="shared" si="77"/>
        <v>1.9646386909968836E-10</v>
      </c>
      <c r="EI44" s="30">
        <f t="shared" si="78"/>
        <v>1.9646386340771355E-10</v>
      </c>
      <c r="EJ44" s="30">
        <f t="shared" si="79"/>
        <v>1.964638634079517E-10</v>
      </c>
      <c r="EL44" s="36"/>
      <c r="EM44" s="36"/>
      <c r="EN44" s="36"/>
      <c r="ET44" s="36"/>
      <c r="EU44" s="36"/>
      <c r="EV44" s="36"/>
    </row>
    <row r="45" spans="1:152" s="30" customFormat="1" ht="12.75">
      <c r="N45" s="36">
        <v>2.3118500000000002E-6</v>
      </c>
      <c r="O45" s="36">
        <v>1.2824068529399999</v>
      </c>
      <c r="P45" s="36">
        <v>3870.3033917943999</v>
      </c>
      <c r="Q45" s="30">
        <f t="shared" si="0"/>
        <v>5.5756723570921562E-7</v>
      </c>
      <c r="R45" s="30">
        <f t="shared" si="1"/>
        <v>5.5728178873223928E-7</v>
      </c>
      <c r="S45" s="30">
        <f t="shared" si="2"/>
        <v>5.5728180087173157E-7</v>
      </c>
      <c r="T45" s="30">
        <f t="shared" si="3"/>
        <v>5.5728180087122144E-7</v>
      </c>
      <c r="V45" s="36">
        <v>2.2294000000000001E-7</v>
      </c>
      <c r="W45" s="36">
        <v>5.88516997273</v>
      </c>
      <c r="X45" s="36">
        <v>3870.3033917943999</v>
      </c>
      <c r="Y45" s="30">
        <f t="shared" si="4"/>
        <v>-2.2094282013237609E-7</v>
      </c>
      <c r="Z45" s="30">
        <f t="shared" si="5"/>
        <v>-2.2094660638544237E-7</v>
      </c>
      <c r="AA45" s="30">
        <f t="shared" si="6"/>
        <v>-2.2094660622449915E-7</v>
      </c>
      <c r="AB45" s="30">
        <f t="shared" si="7"/>
        <v>-2.2094660622450592E-7</v>
      </c>
      <c r="AD45" s="36">
        <v>2.9210000000000001E-8</v>
      </c>
      <c r="AE45" s="36">
        <v>1.23050883841</v>
      </c>
      <c r="AF45" s="36">
        <v>2787.0430238573999</v>
      </c>
      <c r="AG45" s="30">
        <f t="shared" si="8"/>
        <v>-2.4882345290596693E-9</v>
      </c>
      <c r="AH45" s="30">
        <f t="shared" si="9"/>
        <v>-2.4909008904145943E-9</v>
      </c>
      <c r="AI45" s="30">
        <f t="shared" si="10"/>
        <v>-2.4909007770217498E-9</v>
      </c>
      <c r="AJ45" s="30">
        <f t="shared" si="11"/>
        <v>-2.4909007770265577E-9</v>
      </c>
      <c r="AL45" s="36">
        <v>1.85E-9</v>
      </c>
      <c r="AM45" s="36">
        <v>5.8089931655000004</v>
      </c>
      <c r="AN45" s="36">
        <v>4399.9943568890003</v>
      </c>
      <c r="AO45" s="30">
        <f t="shared" si="68"/>
        <v>1.7866464562410185E-9</v>
      </c>
      <c r="AP45" s="30">
        <f t="shared" si="69"/>
        <v>1.7867158624170633E-9</v>
      </c>
      <c r="AQ45" s="30">
        <f t="shared" si="70"/>
        <v>1.7867158594661957E-9</v>
      </c>
      <c r="AR45" s="30">
        <f t="shared" si="71"/>
        <v>1.7867158594663219E-9</v>
      </c>
      <c r="AT45" s="36"/>
      <c r="AU45" s="36"/>
      <c r="AV45" s="36"/>
      <c r="BB45" s="36"/>
      <c r="BC45" s="36"/>
      <c r="BD45" s="36"/>
      <c r="BJ45" s="36">
        <v>1.9947E-7</v>
      </c>
      <c r="BK45" s="36">
        <v>2.6736536847100001</v>
      </c>
      <c r="BL45" s="36">
        <v>8432.7643848156004</v>
      </c>
      <c r="BM45" s="30">
        <f t="shared" si="24"/>
        <v>1.9847095377445413E-7</v>
      </c>
      <c r="BN45" s="30">
        <f t="shared" si="25"/>
        <v>1.9846541902781101E-7</v>
      </c>
      <c r="BO45" s="30">
        <f t="shared" si="26"/>
        <v>1.9846541926351347E-7</v>
      </c>
      <c r="BP45" s="30">
        <f t="shared" si="27"/>
        <v>1.9846541926350354E-7</v>
      </c>
      <c r="BR45" s="36">
        <v>2.014E-8</v>
      </c>
      <c r="BS45" s="36">
        <v>5.4852884909400004</v>
      </c>
      <c r="BT45" s="36">
        <v>3127.3133312618002</v>
      </c>
      <c r="BU45" s="30">
        <f t="shared" si="28"/>
        <v>1.5246568181018407E-8</v>
      </c>
      <c r="BV45" s="30">
        <f t="shared" si="29"/>
        <v>1.5247920871543384E-8</v>
      </c>
      <c r="BW45" s="30">
        <f t="shared" si="30"/>
        <v>1.524792081402048E-8</v>
      </c>
      <c r="BX45" s="30">
        <f t="shared" si="31"/>
        <v>1.5247920814022865E-8</v>
      </c>
      <c r="BZ45" s="36">
        <v>2.0200000000000001E-9</v>
      </c>
      <c r="CA45" s="36">
        <v>4.2543977503199999</v>
      </c>
      <c r="CB45" s="36">
        <v>3333.4988796990001</v>
      </c>
      <c r="CC45" s="30">
        <f t="shared" si="72"/>
        <v>-1.840957914631993E-10</v>
      </c>
      <c r="CD45" s="30">
        <f t="shared" si="73"/>
        <v>-1.8431621872198918E-10</v>
      </c>
      <c r="CE45" s="30">
        <f t="shared" si="74"/>
        <v>-1.843162093478527E-10</v>
      </c>
      <c r="CF45" s="30">
        <f t="shared" si="75"/>
        <v>-1.8431620934824574E-10</v>
      </c>
      <c r="CH45" s="36"/>
      <c r="CI45" s="36"/>
      <c r="CJ45" s="36"/>
      <c r="CP45" s="36"/>
      <c r="CQ45" s="36"/>
      <c r="CR45" s="36"/>
      <c r="CX45" s="36"/>
      <c r="CY45" s="36"/>
      <c r="CZ45" s="36"/>
      <c r="DF45" s="36">
        <v>1.4428599999999999E-6</v>
      </c>
      <c r="DG45" s="36">
        <v>0.21296012257999999</v>
      </c>
      <c r="DH45" s="36">
        <v>5088.6288397668004</v>
      </c>
      <c r="DI45" s="30">
        <f t="shared" si="44"/>
        <v>-1.389417880656713E-6</v>
      </c>
      <c r="DJ45" s="30">
        <f t="shared" si="45"/>
        <v>-1.3894829397077338E-6</v>
      </c>
      <c r="DK45" s="30">
        <f t="shared" si="46"/>
        <v>-1.389482936941771E-6</v>
      </c>
      <c r="DL45" s="30">
        <f t="shared" si="47"/>
        <v>-1.3894829369418885E-6</v>
      </c>
      <c r="DN45" s="36">
        <v>1.5746000000000001E-7</v>
      </c>
      <c r="DO45" s="36">
        <v>3.7235609028300001</v>
      </c>
      <c r="DP45" s="36">
        <v>20043.6745601988</v>
      </c>
      <c r="DQ45" s="30">
        <f t="shared" si="48"/>
        <v>1.3032029171319509E-7</v>
      </c>
      <c r="DR45" s="30">
        <f t="shared" si="49"/>
        <v>1.3026203469211477E-7</v>
      </c>
      <c r="DS45" s="30">
        <f t="shared" si="50"/>
        <v>1.3026203717083475E-7</v>
      </c>
      <c r="DT45" s="30">
        <f t="shared" si="51"/>
        <v>1.3026203717073043E-7</v>
      </c>
      <c r="DV45" s="36">
        <v>1.8349999999999999E-8</v>
      </c>
      <c r="DW45" s="36">
        <v>5.6859272304399999</v>
      </c>
      <c r="DX45" s="36">
        <v>1589.0728952838001</v>
      </c>
      <c r="DY45" s="30">
        <f t="shared" si="52"/>
        <v>-1.8347413828913971E-8</v>
      </c>
      <c r="DZ45" s="30">
        <f t="shared" si="53"/>
        <v>-1.8347429896144655E-8</v>
      </c>
      <c r="EA45" s="30">
        <f t="shared" si="54"/>
        <v>-1.8347429895462423E-8</v>
      </c>
      <c r="EB45" s="30">
        <f t="shared" si="55"/>
        <v>-1.8347429895462453E-8</v>
      </c>
      <c r="ED45" s="36">
        <v>6E-10</v>
      </c>
      <c r="EE45" s="36">
        <v>4.3064151309599996</v>
      </c>
      <c r="EF45" s="36">
        <v>12303.06777661</v>
      </c>
      <c r="EG45" s="30">
        <f t="shared" si="76"/>
        <v>2.8438902117844742E-10</v>
      </c>
      <c r="EH45" s="30">
        <f t="shared" si="77"/>
        <v>2.8417533062661033E-10</v>
      </c>
      <c r="EI45" s="30">
        <f t="shared" si="78"/>
        <v>2.8417533971528983E-10</v>
      </c>
      <c r="EJ45" s="30">
        <f t="shared" si="79"/>
        <v>2.8417533971490679E-10</v>
      </c>
      <c r="EL45" s="36"/>
      <c r="EM45" s="36"/>
      <c r="EN45" s="36"/>
      <c r="ET45" s="36"/>
      <c r="EU45" s="36"/>
      <c r="EV45" s="36"/>
    </row>
    <row r="46" spans="1:152" s="30" customFormat="1" ht="12.75">
      <c r="A46" s="30" t="s">
        <v>205</v>
      </c>
      <c r="B46" s="30" t="s">
        <v>206</v>
      </c>
      <c r="C46" s="30" t="s">
        <v>207</v>
      </c>
      <c r="D46" s="30" t="s">
        <v>208</v>
      </c>
      <c r="E46" s="30" t="s">
        <v>209</v>
      </c>
      <c r="F46" s="30" t="s">
        <v>210</v>
      </c>
      <c r="N46" s="36">
        <v>2.836E-6</v>
      </c>
      <c r="O46" s="36">
        <v>5.7688549412299999</v>
      </c>
      <c r="P46" s="36">
        <v>3149.1641605882</v>
      </c>
      <c r="Q46" s="30">
        <f t="shared" si="0"/>
        <v>1.8190531426009804E-6</v>
      </c>
      <c r="R46" s="30">
        <f t="shared" si="1"/>
        <v>1.8192783667112317E-6</v>
      </c>
      <c r="S46" s="30">
        <f t="shared" si="2"/>
        <v>1.8192783571334571E-6</v>
      </c>
      <c r="T46" s="30">
        <f t="shared" si="3"/>
        <v>1.8192783571338666E-6</v>
      </c>
      <c r="V46" s="36">
        <v>2.2431E-7</v>
      </c>
      <c r="W46" s="36">
        <v>5.4659252543300001</v>
      </c>
      <c r="X46" s="36">
        <v>20.355319398799999</v>
      </c>
      <c r="Y46" s="30">
        <f t="shared" si="4"/>
        <v>1.3407827324866243E-7</v>
      </c>
      <c r="Z46" s="30">
        <f t="shared" si="5"/>
        <v>1.3407815292210745E-7</v>
      </c>
      <c r="AA46" s="30">
        <f t="shared" si="6"/>
        <v>1.3407815292722453E-7</v>
      </c>
      <c r="AB46" s="30">
        <f t="shared" si="7"/>
        <v>1.3407815292722438E-7</v>
      </c>
      <c r="AD46" s="36">
        <v>2.784E-8</v>
      </c>
      <c r="AE46" s="36">
        <v>1.38911141844</v>
      </c>
      <c r="AF46" s="36">
        <v>4292.3308329503998</v>
      </c>
      <c r="AG46" s="30">
        <f t="shared" si="8"/>
        <v>-2.543307615731453E-8</v>
      </c>
      <c r="AH46" s="30">
        <f t="shared" si="9"/>
        <v>-2.5431478167589689E-8</v>
      </c>
      <c r="AI46" s="30">
        <f t="shared" si="10"/>
        <v>-2.5431478235558742E-8</v>
      </c>
      <c r="AJ46" s="30">
        <f t="shared" si="11"/>
        <v>-2.5431478235555887E-8</v>
      </c>
      <c r="AL46" s="36">
        <v>1.43E-9</v>
      </c>
      <c r="AM46" s="36">
        <v>1.1559261297400001</v>
      </c>
      <c r="AN46" s="36">
        <v>7477.5228602159996</v>
      </c>
      <c r="AO46" s="30">
        <f t="shared" si="68"/>
        <v>-1.2287532862853698E-9</v>
      </c>
      <c r="AP46" s="30">
        <f t="shared" si="69"/>
        <v>-1.2289330485031407E-9</v>
      </c>
      <c r="AQ46" s="30">
        <f t="shared" si="70"/>
        <v>-1.2289330408599125E-9</v>
      </c>
      <c r="AR46" s="30">
        <f t="shared" si="71"/>
        <v>-1.2289330408602347E-9</v>
      </c>
      <c r="AT46" s="36"/>
      <c r="AU46" s="36"/>
      <c r="AV46" s="36"/>
      <c r="BB46" s="36"/>
      <c r="BC46" s="36"/>
      <c r="BD46" s="36"/>
      <c r="BJ46" s="36">
        <v>1.4681999999999999E-7</v>
      </c>
      <c r="BK46" s="36">
        <v>5.8921193878500002</v>
      </c>
      <c r="BL46" s="36">
        <v>9623.6882766912004</v>
      </c>
      <c r="BM46" s="30">
        <f t="shared" si="24"/>
        <v>-1.3825622531892266E-7</v>
      </c>
      <c r="BN46" s="30">
        <f t="shared" si="25"/>
        <v>-1.3824058758731431E-7</v>
      </c>
      <c r="BO46" s="30">
        <f t="shared" si="26"/>
        <v>-1.3824058825263963E-7</v>
      </c>
      <c r="BP46" s="30">
        <f t="shared" si="27"/>
        <v>-1.3824058825261187E-7</v>
      </c>
      <c r="BR46" s="36">
        <v>1.9219999999999999E-8</v>
      </c>
      <c r="BS46" s="36">
        <v>4.3766862373200004</v>
      </c>
      <c r="BT46" s="36">
        <v>23384.286986898602</v>
      </c>
      <c r="BU46" s="30">
        <f t="shared" si="28"/>
        <v>1.7816627230095157E-8</v>
      </c>
      <c r="BV46" s="30">
        <f t="shared" si="29"/>
        <v>1.7822163796976534E-8</v>
      </c>
      <c r="BW46" s="30">
        <f t="shared" si="30"/>
        <v>1.782216356174489E-8</v>
      </c>
      <c r="BX46" s="30">
        <f t="shared" si="31"/>
        <v>1.7822163561754912E-8</v>
      </c>
      <c r="BZ46" s="36">
        <v>1.5799999999999999E-9</v>
      </c>
      <c r="CA46" s="36">
        <v>1.8921697338700001</v>
      </c>
      <c r="CB46" s="36">
        <v>6674.1113063987996</v>
      </c>
      <c r="CC46" s="30">
        <f t="shared" si="72"/>
        <v>-1.3425025856839927E-9</v>
      </c>
      <c r="CD46" s="30">
        <f t="shared" si="73"/>
        <v>-1.342319773969423E-9</v>
      </c>
      <c r="CE46" s="30">
        <f t="shared" si="74"/>
        <v>-1.3423197817452942E-9</v>
      </c>
      <c r="CF46" s="30">
        <f t="shared" si="75"/>
        <v>-1.3423197817449626E-9</v>
      </c>
      <c r="CH46" s="36"/>
      <c r="CI46" s="36"/>
      <c r="CJ46" s="36"/>
      <c r="CP46" s="36"/>
      <c r="CQ46" s="36"/>
      <c r="CR46" s="36"/>
      <c r="CX46" s="36"/>
      <c r="CY46" s="36"/>
      <c r="CZ46" s="36"/>
      <c r="DF46" s="36">
        <v>1.6353400000000001E-6</v>
      </c>
      <c r="DG46" s="36">
        <v>3.7988906811100001</v>
      </c>
      <c r="DH46" s="36">
        <v>4136.9104335162001</v>
      </c>
      <c r="DI46" s="30">
        <f t="shared" si="44"/>
        <v>1.5675422362358213E-6</v>
      </c>
      <c r="DJ46" s="30">
        <f t="shared" si="45"/>
        <v>1.5674788521058761E-6</v>
      </c>
      <c r="DK46" s="30">
        <f t="shared" si="46"/>
        <v>1.56747885480205E-6</v>
      </c>
      <c r="DL46" s="30">
        <f t="shared" si="47"/>
        <v>1.5674788548019375E-6</v>
      </c>
      <c r="DN46" s="36">
        <v>2.0428E-7</v>
      </c>
      <c r="DO46" s="36">
        <v>3.13540712557</v>
      </c>
      <c r="DP46" s="36">
        <v>4690.4798363585996</v>
      </c>
      <c r="DQ46" s="30">
        <f t="shared" si="48"/>
        <v>-1.301332835718805E-7</v>
      </c>
      <c r="DR46" s="30">
        <f t="shared" si="49"/>
        <v>-1.3010900296232938E-7</v>
      </c>
      <c r="DS46" s="30">
        <f t="shared" si="50"/>
        <v>-1.3010900399498536E-7</v>
      </c>
      <c r="DT46" s="30">
        <f t="shared" si="51"/>
        <v>-1.3010900399494171E-7</v>
      </c>
      <c r="DV46" s="36">
        <v>1.8119999999999999E-8</v>
      </c>
      <c r="DW46" s="36">
        <v>3.3204206802799998</v>
      </c>
      <c r="DX46" s="36">
        <v>5088.6288397668004</v>
      </c>
      <c r="DY46" s="30">
        <f t="shared" si="52"/>
        <v>1.7605423319612203E-8</v>
      </c>
      <c r="DZ46" s="30">
        <f t="shared" si="53"/>
        <v>1.7606140275219958E-8</v>
      </c>
      <c r="EA46" s="30">
        <f t="shared" si="54"/>
        <v>1.7606140244740218E-8</v>
      </c>
      <c r="EB46" s="30">
        <f t="shared" si="55"/>
        <v>1.7606140244741499E-8</v>
      </c>
      <c r="ED46" s="36">
        <v>7.4000000000000003E-10</v>
      </c>
      <c r="EE46" s="36">
        <v>4.7215635814899999</v>
      </c>
      <c r="EF46" s="36">
        <v>3347.7259737006002</v>
      </c>
      <c r="EG46" s="30">
        <f t="shared" si="76"/>
        <v>2.1657692631624783E-10</v>
      </c>
      <c r="EH46" s="30">
        <f t="shared" si="77"/>
        <v>2.1649905625421876E-10</v>
      </c>
      <c r="EI46" s="30">
        <f t="shared" si="78"/>
        <v>2.1649905956588251E-10</v>
      </c>
      <c r="EJ46" s="30">
        <f t="shared" si="79"/>
        <v>2.1649905956574174E-10</v>
      </c>
      <c r="EL46" s="36"/>
      <c r="EM46" s="36"/>
      <c r="EN46" s="36"/>
      <c r="ET46" s="36"/>
      <c r="EU46" s="36"/>
      <c r="EV46" s="36"/>
    </row>
    <row r="47" spans="1:152" s="30" customFormat="1" ht="12.75">
      <c r="A47" s="30">
        <f>SUM(R1:R1217)</f>
        <v>6.3303363168370863</v>
      </c>
      <c r="B47" s="30">
        <f>SUM(Z1:Z686)</f>
        <v>3340.8459131818081</v>
      </c>
      <c r="C47" s="30">
        <f>SUM(AH1:AH310)</f>
        <v>-3.8192418432023815E-5</v>
      </c>
      <c r="D47" s="30">
        <f>SUM(AP1:AP129)</f>
        <v>9.5050190349967162E-6</v>
      </c>
      <c r="E47" s="30">
        <f>SUM(AX1:AX36)</f>
        <v>-6.2025122857584383E-7</v>
      </c>
      <c r="F47" s="30">
        <f>SUM(BF1:BF15)</f>
        <v>-6.3648296322969557E-9</v>
      </c>
      <c r="N47" s="36">
        <v>2.36114E-6</v>
      </c>
      <c r="O47" s="36">
        <v>5.7550451557600004</v>
      </c>
      <c r="P47" s="36">
        <v>3333.4988796990001</v>
      </c>
      <c r="Q47" s="30">
        <f t="shared" si="0"/>
        <v>2.3304483156480422E-6</v>
      </c>
      <c r="R47" s="30">
        <f t="shared" si="1"/>
        <v>2.3304067204060858E-6</v>
      </c>
      <c r="S47" s="30">
        <f t="shared" si="2"/>
        <v>2.3304067221756155E-6</v>
      </c>
      <c r="T47" s="30">
        <f t="shared" si="3"/>
        <v>2.3304067221755414E-6</v>
      </c>
      <c r="V47" s="36">
        <v>2.2611999999999999E-7</v>
      </c>
      <c r="W47" s="36">
        <v>0.83775884934</v>
      </c>
      <c r="X47" s="36">
        <v>3097.8838227257902</v>
      </c>
      <c r="Y47" s="30">
        <f t="shared" si="4"/>
        <v>-1.8261510182130675E-7</v>
      </c>
      <c r="Z47" s="30">
        <f t="shared" si="5"/>
        <v>-1.8260152142707726E-7</v>
      </c>
      <c r="AA47" s="30">
        <f t="shared" si="6"/>
        <v>-1.8260152200465614E-7</v>
      </c>
      <c r="AB47" s="30">
        <f t="shared" si="7"/>
        <v>-1.8260152200463149E-7</v>
      </c>
      <c r="AD47" s="36">
        <v>2.62E-8</v>
      </c>
      <c r="AE47" s="36">
        <v>1.04061894134</v>
      </c>
      <c r="AF47" s="36">
        <v>3341.5927477680002</v>
      </c>
      <c r="AG47" s="30">
        <f t="shared" si="8"/>
        <v>5.4187557944440151E-9</v>
      </c>
      <c r="AH47" s="30">
        <f t="shared" si="9"/>
        <v>5.421571476162958E-9</v>
      </c>
      <c r="AI47" s="30">
        <f t="shared" si="10"/>
        <v>5.4215713564209013E-9</v>
      </c>
      <c r="AJ47" s="30">
        <f t="shared" si="11"/>
        <v>5.4215713564259099E-9</v>
      </c>
      <c r="AL47" s="36">
        <v>1.73E-9</v>
      </c>
      <c r="AM47" s="36">
        <v>2.7062292001400001</v>
      </c>
      <c r="AN47" s="36">
        <v>7079.3738568077997</v>
      </c>
      <c r="AO47" s="30">
        <f t="shared" si="68"/>
        <v>7.0156974182063804E-10</v>
      </c>
      <c r="AP47" s="30">
        <f t="shared" si="69"/>
        <v>7.0193772683740301E-10</v>
      </c>
      <c r="AQ47" s="30">
        <f t="shared" si="70"/>
        <v>7.0193771118878013E-10</v>
      </c>
      <c r="AR47" s="30">
        <f t="shared" si="71"/>
        <v>7.0193771118944311E-10</v>
      </c>
      <c r="AT47" s="36"/>
      <c r="AU47" s="36"/>
      <c r="AV47" s="36"/>
      <c r="BB47" s="36"/>
      <c r="BC47" s="36"/>
      <c r="BD47" s="36"/>
      <c r="BJ47" s="36">
        <v>1.4152000000000001E-7</v>
      </c>
      <c r="BK47" s="36">
        <v>2.4251274435600001</v>
      </c>
      <c r="BL47" s="36">
        <v>3333.4988796990001</v>
      </c>
      <c r="BM47" s="30">
        <f t="shared" si="24"/>
        <v>-1.3295277723791961E-7</v>
      </c>
      <c r="BN47" s="30">
        <f t="shared" si="25"/>
        <v>-1.3294746274125768E-7</v>
      </c>
      <c r="BO47" s="30">
        <f t="shared" si="26"/>
        <v>-1.3294746296730298E-7</v>
      </c>
      <c r="BP47" s="30">
        <f t="shared" si="27"/>
        <v>-1.3294746296729351E-7</v>
      </c>
      <c r="BR47" s="36">
        <v>2.248E-8</v>
      </c>
      <c r="BS47" s="36">
        <v>4.4675644105099996</v>
      </c>
      <c r="BT47" s="36">
        <v>10025.3603984484</v>
      </c>
      <c r="BU47" s="30">
        <f t="shared" si="28"/>
        <v>1.478068143495181E-8</v>
      </c>
      <c r="BV47" s="30">
        <f t="shared" si="29"/>
        <v>1.4775098778600361E-8</v>
      </c>
      <c r="BW47" s="30">
        <f t="shared" si="30"/>
        <v>1.4775099016049992E-8</v>
      </c>
      <c r="BX47" s="30">
        <f t="shared" si="31"/>
        <v>1.477509901604E-8</v>
      </c>
      <c r="BZ47" s="36">
        <v>1.85E-9</v>
      </c>
      <c r="CA47" s="36">
        <v>2.9935059068699998</v>
      </c>
      <c r="CB47" s="36">
        <v>10025.3603984484</v>
      </c>
      <c r="CC47" s="30">
        <f t="shared" si="72"/>
        <v>-1.2698813373367764E-9</v>
      </c>
      <c r="CD47" s="30">
        <f t="shared" si="73"/>
        <v>-1.2703246261914576E-9</v>
      </c>
      <c r="CE47" s="30">
        <f t="shared" si="74"/>
        <v>-1.270324607342496E-9</v>
      </c>
      <c r="CF47" s="30">
        <f t="shared" si="75"/>
        <v>-1.2703246073432893E-9</v>
      </c>
      <c r="CH47" s="36"/>
      <c r="CI47" s="36"/>
      <c r="CJ47" s="36"/>
      <c r="CP47" s="36"/>
      <c r="CQ47" s="36"/>
      <c r="CR47" s="36"/>
      <c r="CX47" s="36"/>
      <c r="CY47" s="36"/>
      <c r="CZ47" s="36"/>
      <c r="DF47" s="36">
        <v>1.3312000000000001E-6</v>
      </c>
      <c r="DG47" s="36">
        <v>1.5391010671000001</v>
      </c>
      <c r="DH47" s="36">
        <v>7903.0734197210004</v>
      </c>
      <c r="DI47" s="30">
        <f t="shared" si="44"/>
        <v>-1.7446222480443583E-7</v>
      </c>
      <c r="DJ47" s="30">
        <f t="shared" si="45"/>
        <v>-1.7411936890298179E-7</v>
      </c>
      <c r="DK47" s="30">
        <f t="shared" si="46"/>
        <v>-1.7411938348398506E-7</v>
      </c>
      <c r="DL47" s="30">
        <f t="shared" si="47"/>
        <v>-1.7411938348337554E-7</v>
      </c>
      <c r="DN47" s="36">
        <v>1.4698999999999999E-7</v>
      </c>
      <c r="DO47" s="36">
        <v>5.95325006816</v>
      </c>
      <c r="DP47" s="36">
        <v>3894.1818295421999</v>
      </c>
      <c r="DQ47" s="30">
        <f t="shared" si="48"/>
        <v>-1.4663373423676675E-7</v>
      </c>
      <c r="DR47" s="30">
        <f t="shared" si="49"/>
        <v>-1.4663504229497375E-7</v>
      </c>
      <c r="DS47" s="30">
        <f t="shared" si="50"/>
        <v>-1.4663504223939661E-7</v>
      </c>
      <c r="DT47" s="30">
        <f t="shared" si="51"/>
        <v>-1.4663504223939892E-7</v>
      </c>
      <c r="DV47" s="36">
        <v>2.4129999999999998E-8</v>
      </c>
      <c r="DW47" s="36">
        <v>4.6829133685300004</v>
      </c>
      <c r="DX47" s="36">
        <v>4690.4798363585996</v>
      </c>
      <c r="DY47" s="30">
        <f t="shared" si="52"/>
        <v>-1.8953197395667937E-8</v>
      </c>
      <c r="DZ47" s="30">
        <f t="shared" si="53"/>
        <v>-1.8955499825841735E-8</v>
      </c>
      <c r="EA47" s="30">
        <f t="shared" si="54"/>
        <v>-1.895549972793499E-8</v>
      </c>
      <c r="EB47" s="30">
        <f t="shared" si="55"/>
        <v>-1.8955499727939126E-8</v>
      </c>
      <c r="ED47" s="36">
        <v>5.4999999999999996E-10</v>
      </c>
      <c r="EE47" s="36">
        <v>2.7574280246399998</v>
      </c>
      <c r="EF47" s="36">
        <v>4933.2084403325998</v>
      </c>
      <c r="EG47" s="30">
        <f t="shared" si="76"/>
        <v>4.7240722530711579E-10</v>
      </c>
      <c r="EH47" s="30">
        <f t="shared" si="77"/>
        <v>4.7245289414054748E-10</v>
      </c>
      <c r="EI47" s="30">
        <f t="shared" si="78"/>
        <v>4.7245289219863739E-10</v>
      </c>
      <c r="EJ47" s="30">
        <f t="shared" si="79"/>
        <v>4.7245289219871939E-10</v>
      </c>
      <c r="EL47" s="36"/>
      <c r="EM47" s="36"/>
      <c r="EN47" s="36"/>
      <c r="ET47" s="36"/>
      <c r="EU47" s="36"/>
      <c r="EV47" s="36"/>
    </row>
    <row r="48" spans="1:152" s="30" customFormat="1" ht="12.75">
      <c r="N48" s="36">
        <v>2.7403499999999999E-6</v>
      </c>
      <c r="O48" s="36">
        <v>0.13372501211000001</v>
      </c>
      <c r="P48" s="36">
        <v>3340.6797370026002</v>
      </c>
      <c r="Q48" s="30">
        <f t="shared" si="0"/>
        <v>2.4547204360692246E-6</v>
      </c>
      <c r="R48" s="30">
        <f t="shared" si="1"/>
        <v>2.4548541913718555E-6</v>
      </c>
      <c r="S48" s="30">
        <f t="shared" si="2"/>
        <v>2.4548541856842266E-6</v>
      </c>
      <c r="T48" s="30">
        <f t="shared" si="3"/>
        <v>2.4548541856844688E-6</v>
      </c>
      <c r="V48" s="36">
        <v>2.1418E-7</v>
      </c>
      <c r="W48" s="36">
        <v>5.3793404420400002</v>
      </c>
      <c r="X48" s="36">
        <v>3340.5451163970001</v>
      </c>
      <c r="Y48" s="30">
        <f t="shared" si="4"/>
        <v>1.7960003375251072E-7</v>
      </c>
      <c r="Z48" s="30">
        <f t="shared" si="5"/>
        <v>1.795872187088224E-7</v>
      </c>
      <c r="AA48" s="30">
        <f t="shared" si="6"/>
        <v>1.7958721925385824E-7</v>
      </c>
      <c r="AB48" s="30">
        <f t="shared" si="7"/>
        <v>1.7958721925383542E-7</v>
      </c>
      <c r="AD48" s="36">
        <v>2.8880000000000001E-8</v>
      </c>
      <c r="AE48" s="36">
        <v>3.4106235366300002</v>
      </c>
      <c r="AF48" s="36">
        <v>3337.0893083507999</v>
      </c>
      <c r="AG48" s="30">
        <f t="shared" si="8"/>
        <v>-2.3574219528693643E-8</v>
      </c>
      <c r="AH48" s="30">
        <f t="shared" si="9"/>
        <v>-2.3576049422737277E-8</v>
      </c>
      <c r="AI48" s="30">
        <f t="shared" si="10"/>
        <v>-2.3576049344922782E-8</v>
      </c>
      <c r="AJ48" s="30">
        <f t="shared" si="11"/>
        <v>-2.3576049344926101E-8</v>
      </c>
      <c r="AL48" s="36">
        <v>1.4599999999999999E-9</v>
      </c>
      <c r="AM48" s="36">
        <v>1.37569151302</v>
      </c>
      <c r="AN48" s="36">
        <v>6489.776587288</v>
      </c>
      <c r="AO48" s="30">
        <f t="shared" si="68"/>
        <v>-1.4581878157692707E-9</v>
      </c>
      <c r="AP48" s="30">
        <f t="shared" si="69"/>
        <v>-1.4581722689208952E-9</v>
      </c>
      <c r="AQ48" s="30">
        <f t="shared" si="70"/>
        <v>-1.4581722695834725E-9</v>
      </c>
      <c r="AR48" s="30">
        <f t="shared" si="71"/>
        <v>-1.4581722695834446E-9</v>
      </c>
      <c r="AT48" s="36"/>
      <c r="AU48" s="36"/>
      <c r="AV48" s="36"/>
      <c r="BB48" s="36"/>
      <c r="BC48" s="36"/>
      <c r="BD48" s="36"/>
      <c r="BJ48" s="36">
        <v>1.3309999999999999E-7</v>
      </c>
      <c r="BK48" s="36">
        <v>2.6283977303600001</v>
      </c>
      <c r="BL48" s="36">
        <v>426.59819087599999</v>
      </c>
      <c r="BM48" s="30">
        <f t="shared" si="24"/>
        <v>1.2852005918401202E-7</v>
      </c>
      <c r="BN48" s="30">
        <f t="shared" si="25"/>
        <v>1.2852054458435573E-7</v>
      </c>
      <c r="BO48" s="30">
        <f t="shared" si="26"/>
        <v>1.2852054456371348E-7</v>
      </c>
      <c r="BP48" s="30">
        <f t="shared" si="27"/>
        <v>1.2852054456371435E-7</v>
      </c>
      <c r="BR48" s="36">
        <v>1.782E-8</v>
      </c>
      <c r="BS48" s="36">
        <v>2.7022995465099999</v>
      </c>
      <c r="BT48" s="36">
        <v>4136.9104335162001</v>
      </c>
      <c r="BU48" s="30">
        <f t="shared" si="28"/>
        <v>3.2823049676507625E-9</v>
      </c>
      <c r="BV48" s="30">
        <f t="shared" si="29"/>
        <v>3.2799230798571311E-9</v>
      </c>
      <c r="BW48" s="30">
        <f t="shared" si="30"/>
        <v>3.2799231811538033E-9</v>
      </c>
      <c r="BX48" s="30">
        <f t="shared" si="31"/>
        <v>3.2799231811495719E-9</v>
      </c>
      <c r="BZ48" s="36">
        <v>1.7700000000000001E-9</v>
      </c>
      <c r="CA48" s="36">
        <v>1.4100257297100001</v>
      </c>
      <c r="CB48" s="36">
        <v>6438.4962494255997</v>
      </c>
      <c r="CC48" s="30">
        <f t="shared" si="72"/>
        <v>-1.7064245149643071E-9</v>
      </c>
      <c r="CD48" s="30">
        <f t="shared" si="73"/>
        <v>-1.7065239766374858E-9</v>
      </c>
      <c r="CE48" s="30">
        <f t="shared" si="74"/>
        <v>-1.7065239724092693E-9</v>
      </c>
      <c r="CF48" s="30">
        <f t="shared" si="75"/>
        <v>-1.7065239724094463E-9</v>
      </c>
      <c r="CH48" s="36"/>
      <c r="CI48" s="36"/>
      <c r="CJ48" s="36"/>
      <c r="CP48" s="36"/>
      <c r="CQ48" s="36"/>
      <c r="CR48" s="36"/>
      <c r="CX48" s="36"/>
      <c r="CY48" s="36"/>
      <c r="CZ48" s="36"/>
      <c r="DF48" s="36">
        <v>1.4175899999999999E-6</v>
      </c>
      <c r="DG48" s="36">
        <v>2.4779032130899998</v>
      </c>
      <c r="DH48" s="36">
        <v>4562.4609930212</v>
      </c>
      <c r="DI48" s="30">
        <f t="shared" si="44"/>
        <v>-9.5894795296635652E-7</v>
      </c>
      <c r="DJ48" s="30">
        <f t="shared" si="45"/>
        <v>-9.5879136250291484E-7</v>
      </c>
      <c r="DK48" s="30">
        <f t="shared" si="46"/>
        <v>-9.5879136916274972E-7</v>
      </c>
      <c r="DL48" s="30">
        <f t="shared" si="47"/>
        <v>-9.5879136916246766E-7</v>
      </c>
      <c r="DN48" s="36">
        <v>1.6250999999999999E-7</v>
      </c>
      <c r="DO48" s="36">
        <v>3.3991090759899998</v>
      </c>
      <c r="DP48" s="36">
        <v>3340.6797370026002</v>
      </c>
      <c r="DQ48" s="30">
        <f t="shared" si="48"/>
        <v>-1.3553770663555733E-7</v>
      </c>
      <c r="DR48" s="30">
        <f t="shared" si="49"/>
        <v>-1.3554755190363548E-7</v>
      </c>
      <c r="DS48" s="30">
        <f t="shared" si="50"/>
        <v>-1.3554755148497711E-7</v>
      </c>
      <c r="DT48" s="30">
        <f t="shared" si="51"/>
        <v>-1.3554755148499495E-7</v>
      </c>
      <c r="DV48" s="36">
        <v>1.9700000000000001E-8</v>
      </c>
      <c r="DW48" s="36">
        <v>4.1748061090400004</v>
      </c>
      <c r="DX48" s="36">
        <v>3340.5951730475999</v>
      </c>
      <c r="DY48" s="30">
        <f t="shared" si="52"/>
        <v>-4.110527323158915E-9</v>
      </c>
      <c r="DZ48" s="30">
        <f t="shared" si="53"/>
        <v>-4.1126429832987417E-9</v>
      </c>
      <c r="EA48" s="30">
        <f t="shared" si="54"/>
        <v>-4.112642893326366E-9</v>
      </c>
      <c r="EB48" s="30">
        <f t="shared" si="55"/>
        <v>-4.1126428933301305E-9</v>
      </c>
      <c r="ED48" s="36">
        <v>5.3000000000000003E-10</v>
      </c>
      <c r="EE48" s="36">
        <v>4.7789462187099998</v>
      </c>
      <c r="EF48" s="36">
        <v>6127.6554505572003</v>
      </c>
      <c r="EG48" s="30">
        <f t="shared" si="76"/>
        <v>-3.2026063039124402E-10</v>
      </c>
      <c r="EH48" s="30">
        <f t="shared" si="77"/>
        <v>-3.2017556156460783E-10</v>
      </c>
      <c r="EI48" s="30">
        <f t="shared" si="78"/>
        <v>-3.2017556518263798E-10</v>
      </c>
      <c r="EJ48" s="30">
        <f t="shared" si="79"/>
        <v>-3.201755651824849E-10</v>
      </c>
      <c r="EL48" s="36"/>
      <c r="EM48" s="36"/>
      <c r="EN48" s="36"/>
      <c r="ET48" s="36"/>
      <c r="EU48" s="36"/>
      <c r="EV48" s="36"/>
    </row>
    <row r="49" spans="1:152" s="30" customFormat="1" ht="12.75">
      <c r="A49" s="30" t="s">
        <v>211</v>
      </c>
      <c r="B49" s="30" t="s">
        <v>212</v>
      </c>
      <c r="C49" s="30" t="s">
        <v>213</v>
      </c>
      <c r="D49" s="30" t="s">
        <v>214</v>
      </c>
      <c r="E49" s="30" t="s">
        <v>215</v>
      </c>
      <c r="F49" s="30" t="s">
        <v>216</v>
      </c>
      <c r="N49" s="36">
        <v>2.9939599999999998E-6</v>
      </c>
      <c r="O49" s="36">
        <v>2.78323705697</v>
      </c>
      <c r="P49" s="36">
        <v>6254.6266625236003</v>
      </c>
      <c r="Q49" s="30">
        <f t="shared" si="0"/>
        <v>2.6555298773689372E-6</v>
      </c>
      <c r="R49" s="30">
        <f t="shared" si="1"/>
        <v>2.6552455274104989E-6</v>
      </c>
      <c r="S49" s="30">
        <f t="shared" si="2"/>
        <v>2.6552455395055327E-6</v>
      </c>
      <c r="T49" s="30">
        <f t="shared" si="3"/>
        <v>2.6552455395050317E-6</v>
      </c>
      <c r="V49" s="36">
        <v>2.3335000000000001E-7</v>
      </c>
      <c r="W49" s="36">
        <v>6.1676221307699999</v>
      </c>
      <c r="X49" s="36">
        <v>3532.0606928113998</v>
      </c>
      <c r="Y49" s="30">
        <f t="shared" si="4"/>
        <v>1.5404640688727913E-7</v>
      </c>
      <c r="Z49" s="30">
        <f t="shared" si="5"/>
        <v>1.5402605515108632E-7</v>
      </c>
      <c r="AA49" s="30">
        <f t="shared" si="6"/>
        <v>1.5402605601663599E-7</v>
      </c>
      <c r="AB49" s="30">
        <f t="shared" si="7"/>
        <v>1.5402605601659922E-7</v>
      </c>
      <c r="AD49" s="36">
        <v>2.4179999999999999E-8</v>
      </c>
      <c r="AE49" s="36">
        <v>0.96341462666</v>
      </c>
      <c r="AF49" s="36">
        <v>4535.0594369244</v>
      </c>
      <c r="AG49" s="30">
        <f t="shared" si="8"/>
        <v>1.4041725382473685E-8</v>
      </c>
      <c r="AH49" s="30">
        <f t="shared" si="9"/>
        <v>1.4044659814019001E-8</v>
      </c>
      <c r="AI49" s="30">
        <f t="shared" si="10"/>
        <v>1.4044659689232041E-8</v>
      </c>
      <c r="AJ49" s="30">
        <f t="shared" si="11"/>
        <v>1.4044659689237285E-8</v>
      </c>
      <c r="AL49" s="36">
        <v>1.21E-9</v>
      </c>
      <c r="AM49" s="36">
        <v>3.2433393498199998</v>
      </c>
      <c r="AN49" s="36">
        <v>9492.1463150048003</v>
      </c>
      <c r="AO49" s="30">
        <f t="shared" si="68"/>
        <v>7.7195617628177748E-10</v>
      </c>
      <c r="AP49" s="30">
        <f t="shared" si="69"/>
        <v>7.7224687358729177E-10</v>
      </c>
      <c r="AQ49" s="30">
        <f t="shared" si="70"/>
        <v>7.7224686122630463E-10</v>
      </c>
      <c r="AR49" s="30">
        <f t="shared" si="71"/>
        <v>7.722468612268209E-10</v>
      </c>
      <c r="AT49" s="36"/>
      <c r="AU49" s="36"/>
      <c r="AV49" s="36"/>
      <c r="BB49" s="36"/>
      <c r="BC49" s="36"/>
      <c r="BD49" s="36"/>
      <c r="BJ49" s="36">
        <v>1.4007999999999999E-7</v>
      </c>
      <c r="BK49" s="36">
        <v>1.6742555832899999</v>
      </c>
      <c r="BL49" s="36">
        <v>6254.6266625236003</v>
      </c>
      <c r="BM49" s="30">
        <f t="shared" si="24"/>
        <v>-2.5571054689552431E-9</v>
      </c>
      <c r="BN49" s="30">
        <f t="shared" si="25"/>
        <v>-2.5859014088267264E-9</v>
      </c>
      <c r="BO49" s="30">
        <f t="shared" si="26"/>
        <v>-2.5859001842143383E-9</v>
      </c>
      <c r="BP49" s="30">
        <f t="shared" si="27"/>
        <v>-2.5859001842650912E-9</v>
      </c>
      <c r="BR49" s="36">
        <v>1.6210000000000001E-8</v>
      </c>
      <c r="BS49" s="36">
        <v>2.26742355334</v>
      </c>
      <c r="BT49" s="36">
        <v>3149.1641605882</v>
      </c>
      <c r="BU49" s="30">
        <f t="shared" si="28"/>
        <v>-1.4110507692231189E-8</v>
      </c>
      <c r="BV49" s="30">
        <f t="shared" si="29"/>
        <v>-1.4111333554917224E-8</v>
      </c>
      <c r="BW49" s="30">
        <f t="shared" si="30"/>
        <v>-1.4111333519798672E-8</v>
      </c>
      <c r="BX49" s="30">
        <f t="shared" si="31"/>
        <v>-1.4111333519800175E-8</v>
      </c>
      <c r="BZ49" s="36">
        <v>1.38E-9</v>
      </c>
      <c r="CA49" s="36">
        <v>1.23172102079</v>
      </c>
      <c r="CB49" s="36">
        <v>3127.3133312618002</v>
      </c>
      <c r="CC49" s="30">
        <f t="shared" si="72"/>
        <v>-1.2711003114117564E-9</v>
      </c>
      <c r="CD49" s="30">
        <f t="shared" si="73"/>
        <v>-1.271045068377586E-9</v>
      </c>
      <c r="CE49" s="30">
        <f t="shared" si="74"/>
        <v>-1.2710450707272109E-9</v>
      </c>
      <c r="CF49" s="30">
        <f t="shared" si="75"/>
        <v>-1.2710450707271135E-9</v>
      </c>
      <c r="CH49" s="36"/>
      <c r="CI49" s="36"/>
      <c r="CJ49" s="36"/>
      <c r="CP49" s="36"/>
      <c r="CQ49" s="36"/>
      <c r="CR49" s="36"/>
      <c r="CX49" s="36"/>
      <c r="CY49" s="36"/>
      <c r="CZ49" s="36"/>
      <c r="DF49" s="36">
        <v>1.14941E-6</v>
      </c>
      <c r="DG49" s="36">
        <v>4.31745088059</v>
      </c>
      <c r="DH49" s="36">
        <v>1349.8674096587999</v>
      </c>
      <c r="DI49" s="30">
        <f t="shared" si="44"/>
        <v>-1.1490393936330883E-6</v>
      </c>
      <c r="DJ49" s="30">
        <f t="shared" si="45"/>
        <v>-1.1490380974357505E-6</v>
      </c>
      <c r="DK49" s="30">
        <f t="shared" si="46"/>
        <v>-1.1490380974909225E-6</v>
      </c>
      <c r="DL49" s="30">
        <f t="shared" si="47"/>
        <v>-1.1490380974909201E-6</v>
      </c>
      <c r="DN49" s="36">
        <v>1.4259000000000001E-7</v>
      </c>
      <c r="DO49" s="36">
        <v>3.9989735302199998</v>
      </c>
      <c r="DP49" s="36">
        <v>1990.745017041</v>
      </c>
      <c r="DQ49" s="30">
        <f t="shared" si="48"/>
        <v>1.0377852989710071E-7</v>
      </c>
      <c r="DR49" s="30">
        <f t="shared" si="49"/>
        <v>1.0377213062902299E-7</v>
      </c>
      <c r="DS49" s="30">
        <f t="shared" si="50"/>
        <v>1.0377213090117648E-7</v>
      </c>
      <c r="DT49" s="30">
        <f t="shared" si="51"/>
        <v>1.0377213090116502E-7</v>
      </c>
      <c r="DV49" s="36">
        <v>1.9700000000000001E-8</v>
      </c>
      <c r="DW49" s="36">
        <v>6.2064385500799997</v>
      </c>
      <c r="DX49" s="36">
        <v>3340.6296803519999</v>
      </c>
      <c r="DY49" s="30">
        <f t="shared" si="52"/>
        <v>1.908540852768165E-8</v>
      </c>
      <c r="DZ49" s="30">
        <f t="shared" si="53"/>
        <v>1.9085944558159334E-8</v>
      </c>
      <c r="EA49" s="30">
        <f t="shared" si="54"/>
        <v>1.9085944535368278E-8</v>
      </c>
      <c r="EB49" s="30">
        <f t="shared" si="55"/>
        <v>1.9085944535369231E-8</v>
      </c>
      <c r="ED49" s="36">
        <v>5.0000000000000003E-10</v>
      </c>
      <c r="EE49" s="36">
        <v>2.5780794433800001</v>
      </c>
      <c r="EF49" s="36">
        <v>3340.5951730475999</v>
      </c>
      <c r="EG49" s="30">
        <f t="shared" si="76"/>
        <v>-4.8612517970688037E-10</v>
      </c>
      <c r="EH49" s="30">
        <f t="shared" si="77"/>
        <v>-4.8611233188319364E-10</v>
      </c>
      <c r="EI49" s="30">
        <f t="shared" si="78"/>
        <v>-4.8611233242970225E-10</v>
      </c>
      <c r="EJ49" s="30">
        <f t="shared" si="79"/>
        <v>-4.861123324296794E-10</v>
      </c>
      <c r="EL49" s="36"/>
      <c r="EM49" s="36"/>
      <c r="EN49" s="36"/>
      <c r="ET49" s="36"/>
      <c r="EU49" s="36"/>
      <c r="EV49" s="36"/>
    </row>
    <row r="50" spans="1:152" s="30" customFormat="1" ht="12.75">
      <c r="A50" s="30">
        <f>SUM(BN1:BN441)</f>
        <v>-1.5216861305110851E-2</v>
      </c>
      <c r="B50" s="30">
        <f>SUM(BV1:BV287)</f>
        <v>2.8611004175556668E-3</v>
      </c>
      <c r="C50" s="30">
        <f>SUM(CD1:CD130)</f>
        <v>5.2765933017019717E-5</v>
      </c>
      <c r="D50" s="30">
        <f>SUM(CL1:CL41)</f>
        <v>-3.765076178733885E-6</v>
      </c>
      <c r="E50" s="30">
        <f>SUM(CT1:CT11)</f>
        <v>4.5087258754531525E-8</v>
      </c>
      <c r="F50" s="30">
        <f>SUM(DB1:DB5)</f>
        <v>2.6879865874272928E-9</v>
      </c>
      <c r="N50" s="36">
        <v>2.0416099999999999E-6</v>
      </c>
      <c r="O50" s="36">
        <v>2.8213326618500001</v>
      </c>
      <c r="P50" s="36">
        <v>1221.8485663214001</v>
      </c>
      <c r="Q50" s="30">
        <f t="shared" si="0"/>
        <v>-1.405166245355746E-6</v>
      </c>
      <c r="R50" s="30">
        <f t="shared" si="1"/>
        <v>-1.4051067560170051E-6</v>
      </c>
      <c r="S50" s="30">
        <f t="shared" si="2"/>
        <v>-1.4051067585469765E-6</v>
      </c>
      <c r="T50" s="30">
        <f t="shared" si="3"/>
        <v>-1.4051067585468697E-6</v>
      </c>
      <c r="V50" s="36">
        <v>2.6579E-7</v>
      </c>
      <c r="W50" s="36">
        <v>3.8896072478199999</v>
      </c>
      <c r="X50" s="36">
        <v>1221.8485663214001</v>
      </c>
      <c r="Y50" s="30">
        <f t="shared" si="4"/>
        <v>-2.570895604598467E-7</v>
      </c>
      <c r="Z50" s="30">
        <f t="shared" si="5"/>
        <v>-2.5709226929446662E-7</v>
      </c>
      <c r="AA50" s="30">
        <f t="shared" si="6"/>
        <v>-2.5709226917927591E-7</v>
      </c>
      <c r="AB50" s="30">
        <f t="shared" si="7"/>
        <v>-2.5709226917928078E-7</v>
      </c>
      <c r="AD50" s="36">
        <v>2.3569999999999999E-8</v>
      </c>
      <c r="AE50" s="36">
        <v>4.8462823976499996</v>
      </c>
      <c r="AF50" s="36">
        <v>9492.1463150048003</v>
      </c>
      <c r="AG50" s="30">
        <f t="shared" si="8"/>
        <v>-1.8624077370478659E-8</v>
      </c>
      <c r="AH50" s="30">
        <f t="shared" si="9"/>
        <v>-1.8619568911838868E-8</v>
      </c>
      <c r="AI50" s="30">
        <f t="shared" si="10"/>
        <v>-1.8619569103610207E-8</v>
      </c>
      <c r="AJ50" s="30">
        <f t="shared" si="11"/>
        <v>-1.8619569103602197E-8</v>
      </c>
      <c r="AL50" s="36">
        <v>1.1599999999999999E-9</v>
      </c>
      <c r="AM50" s="36">
        <v>5.7163981953</v>
      </c>
      <c r="AN50" s="36">
        <v>12303.06777661</v>
      </c>
      <c r="AO50" s="30">
        <f t="shared" si="68"/>
        <v>1.0962788043707743E-9</v>
      </c>
      <c r="AP50" s="30">
        <f t="shared" si="69"/>
        <v>1.0964320629112045E-9</v>
      </c>
      <c r="AQ50" s="30">
        <f t="shared" si="70"/>
        <v>1.0964320563973393E-9</v>
      </c>
      <c r="AR50" s="30">
        <f t="shared" si="71"/>
        <v>1.0964320563976139E-9</v>
      </c>
      <c r="AT50" s="36"/>
      <c r="AU50" s="36"/>
      <c r="AV50" s="36"/>
      <c r="BB50" s="36"/>
      <c r="BC50" s="36"/>
      <c r="BD50" s="36"/>
      <c r="BJ50" s="36">
        <v>1.5104000000000001E-7</v>
      </c>
      <c r="BK50" s="36">
        <v>2.8101353557099999</v>
      </c>
      <c r="BL50" s="36">
        <v>3496.0328261340001</v>
      </c>
      <c r="BM50" s="30">
        <f t="shared" si="24"/>
        <v>-9.7865887933423609E-8</v>
      </c>
      <c r="BN50" s="30">
        <f t="shared" si="25"/>
        <v>-9.7852666109762753E-8</v>
      </c>
      <c r="BO50" s="30">
        <f t="shared" si="26"/>
        <v>-9.7852666672079697E-8</v>
      </c>
      <c r="BP50" s="30">
        <f t="shared" si="27"/>
        <v>-9.785266667205598E-8</v>
      </c>
      <c r="BR50" s="36">
        <v>1.452E-8</v>
      </c>
      <c r="BS50" s="36">
        <v>1.53948251192</v>
      </c>
      <c r="BT50" s="36">
        <v>9492.1463150048003</v>
      </c>
      <c r="BU50" s="30">
        <f t="shared" si="28"/>
        <v>9.8533603877756566E-9</v>
      </c>
      <c r="BV50" s="30">
        <f t="shared" si="29"/>
        <v>9.8500321543960067E-9</v>
      </c>
      <c r="BW50" s="30">
        <f t="shared" si="30"/>
        <v>9.8500322959573409E-9</v>
      </c>
      <c r="BX50" s="30">
        <f t="shared" si="31"/>
        <v>9.8500322959514282E-9</v>
      </c>
      <c r="BZ50" s="36">
        <v>1.5300000000000001E-9</v>
      </c>
      <c r="CA50" s="36">
        <v>5.93528616595</v>
      </c>
      <c r="CB50" s="36">
        <v>6836.6452528338004</v>
      </c>
      <c r="CC50" s="30">
        <f t="shared" si="72"/>
        <v>1.3002945224286374E-9</v>
      </c>
      <c r="CD50" s="30">
        <f t="shared" si="73"/>
        <v>1.3001132840587268E-9</v>
      </c>
      <c r="CE50" s="30">
        <f t="shared" si="74"/>
        <v>1.3001132917677112E-9</v>
      </c>
      <c r="CF50" s="30">
        <f t="shared" si="75"/>
        <v>1.3001132917673844E-9</v>
      </c>
      <c r="CH50" s="36"/>
      <c r="CI50" s="36"/>
      <c r="CJ50" s="36"/>
      <c r="CP50" s="36"/>
      <c r="CQ50" s="36"/>
      <c r="CR50" s="36"/>
      <c r="CX50" s="36"/>
      <c r="CY50" s="36"/>
      <c r="CZ50" s="36"/>
      <c r="DF50" s="36">
        <v>1.1878099999999999E-6</v>
      </c>
      <c r="DG50" s="36">
        <v>2.1217807122200001</v>
      </c>
      <c r="DH50" s="36">
        <v>1589.0728952838001</v>
      </c>
      <c r="DI50" s="30">
        <f t="shared" si="44"/>
        <v>1.0913608338052943E-6</v>
      </c>
      <c r="DJ50" s="30">
        <f t="shared" si="45"/>
        <v>1.0913363412090255E-6</v>
      </c>
      <c r="DK50" s="30">
        <f t="shared" si="46"/>
        <v>1.0913363422506937E-6</v>
      </c>
      <c r="DL50" s="30">
        <f t="shared" si="47"/>
        <v>1.0913363422506505E-6</v>
      </c>
      <c r="DN50" s="36">
        <v>1.6528000000000001E-7</v>
      </c>
      <c r="DO50" s="36">
        <v>0.96752074937999999</v>
      </c>
      <c r="DP50" s="36">
        <v>4399.9943568890003</v>
      </c>
      <c r="DQ50" s="30">
        <f t="shared" si="48"/>
        <v>-2.1979048076607211E-8</v>
      </c>
      <c r="DR50" s="30">
        <f t="shared" si="49"/>
        <v>-2.1955354577728431E-8</v>
      </c>
      <c r="DS50" s="30">
        <f t="shared" si="50"/>
        <v>-2.1955355585359854E-8</v>
      </c>
      <c r="DT50" s="30">
        <f t="shared" si="51"/>
        <v>-2.195535558531737E-8</v>
      </c>
      <c r="DV50" s="36">
        <v>1.6269999999999999E-8</v>
      </c>
      <c r="DW50" s="36">
        <v>5.6773305145200004</v>
      </c>
      <c r="DX50" s="36">
        <v>4535.0594369244</v>
      </c>
      <c r="DY50" s="30">
        <f t="shared" si="52"/>
        <v>1.3259913266841893E-8</v>
      </c>
      <c r="DZ50" s="30">
        <f t="shared" si="53"/>
        <v>1.3258507620644901E-8</v>
      </c>
      <c r="EA50" s="30">
        <f t="shared" si="54"/>
        <v>1.3258507680429575E-8</v>
      </c>
      <c r="EB50" s="30">
        <f t="shared" si="55"/>
        <v>1.3258507680427062E-8</v>
      </c>
      <c r="ED50" s="36">
        <v>4.8E-10</v>
      </c>
      <c r="EE50" s="36">
        <v>3.72532068729</v>
      </c>
      <c r="EF50" s="36">
        <v>9866.4168806651996</v>
      </c>
      <c r="EG50" s="30">
        <f t="shared" si="76"/>
        <v>3.6267582786384739E-10</v>
      </c>
      <c r="EH50" s="30">
        <f t="shared" si="77"/>
        <v>3.625738298721514E-10</v>
      </c>
      <c r="EI50" s="30">
        <f t="shared" si="78"/>
        <v>3.6257383421066636E-10</v>
      </c>
      <c r="EJ50" s="30">
        <f t="shared" si="79"/>
        <v>3.6257383421048308E-10</v>
      </c>
      <c r="EL50" s="36"/>
      <c r="EM50" s="36"/>
      <c r="EN50" s="36"/>
      <c r="ET50" s="36"/>
      <c r="EU50" s="36"/>
      <c r="EV50" s="36"/>
    </row>
    <row r="51" spans="1:152" s="30" customFormat="1" ht="12.75">
      <c r="N51" s="36">
        <v>2.3885699999999999E-6</v>
      </c>
      <c r="O51" s="36">
        <v>5.3715547167200004</v>
      </c>
      <c r="P51" s="36">
        <v>4136.9104335162001</v>
      </c>
      <c r="Q51" s="30">
        <f t="shared" si="0"/>
        <v>6.7634790478521184E-7</v>
      </c>
      <c r="R51" s="30">
        <f t="shared" si="1"/>
        <v>6.7665942324975804E-7</v>
      </c>
      <c r="S51" s="30">
        <f t="shared" si="2"/>
        <v>6.7665941000196845E-7</v>
      </c>
      <c r="T51" s="30">
        <f t="shared" si="3"/>
        <v>6.7665941000252188E-7</v>
      </c>
      <c r="V51" s="36">
        <v>2.2797E-7</v>
      </c>
      <c r="W51" s="36">
        <v>1.5450471100300001</v>
      </c>
      <c r="X51" s="36">
        <v>2274.1169495098002</v>
      </c>
      <c r="Y51" s="30">
        <f t="shared" si="4"/>
        <v>1.5577812638303229E-8</v>
      </c>
      <c r="Z51" s="30">
        <f t="shared" si="5"/>
        <v>1.5594814637522066E-8</v>
      </c>
      <c r="AA51" s="30">
        <f t="shared" si="6"/>
        <v>1.5594813914473974E-8</v>
      </c>
      <c r="AB51" s="30">
        <f t="shared" si="7"/>
        <v>1.5594813914504278E-8</v>
      </c>
      <c r="AD51" s="36">
        <v>2.5930000000000001E-8</v>
      </c>
      <c r="AE51" s="36">
        <v>5.7493423449799996</v>
      </c>
      <c r="AF51" s="36">
        <v>3340.5951730475999</v>
      </c>
      <c r="AG51" s="30">
        <f t="shared" si="8"/>
        <v>2.5379313340971176E-8</v>
      </c>
      <c r="AH51" s="30">
        <f t="shared" si="9"/>
        <v>2.537872947255065E-8</v>
      </c>
      <c r="AI51" s="30">
        <f t="shared" si="10"/>
        <v>2.5378729497387535E-8</v>
      </c>
      <c r="AJ51" s="30">
        <f t="shared" si="11"/>
        <v>2.5378729497386496E-8</v>
      </c>
      <c r="AL51" s="36">
        <v>1.1100000000000001E-9</v>
      </c>
      <c r="AM51" s="36">
        <v>2.6956694703799999</v>
      </c>
      <c r="AN51" s="36">
        <v>6151.5338883049999</v>
      </c>
      <c r="AO51" s="30">
        <f t="shared" si="68"/>
        <v>1.1099912643855969E-9</v>
      </c>
      <c r="AP51" s="30">
        <f t="shared" si="69"/>
        <v>1.1099921321891333E-9</v>
      </c>
      <c r="AQ51" s="30">
        <f t="shared" si="70"/>
        <v>1.1099921321531931E-9</v>
      </c>
      <c r="AR51" s="30">
        <f t="shared" si="71"/>
        <v>1.1099921321531945E-9</v>
      </c>
      <c r="AT51" s="36"/>
      <c r="AU51" s="36"/>
      <c r="AV51" s="36"/>
      <c r="BB51" s="36"/>
      <c r="BC51" s="36"/>
      <c r="BD51" s="36"/>
      <c r="BJ51" s="36">
        <v>1.3010999999999999E-7</v>
      </c>
      <c r="BK51" s="36">
        <v>5.7075943412900001</v>
      </c>
      <c r="BL51" s="36">
        <v>10025.3603984484</v>
      </c>
      <c r="BM51" s="30">
        <f t="shared" si="24"/>
        <v>1.205008179931365E-7</v>
      </c>
      <c r="BN51" s="30">
        <f t="shared" si="25"/>
        <v>1.2051698368393875E-7</v>
      </c>
      <c r="BO51" s="30">
        <f t="shared" si="26"/>
        <v>1.2051698299673327E-7</v>
      </c>
      <c r="BP51" s="30">
        <f t="shared" si="27"/>
        <v>1.2051698299676217E-7</v>
      </c>
      <c r="BR51" s="36">
        <v>1.373E-8</v>
      </c>
      <c r="BS51" s="36">
        <v>3.2023231210800001</v>
      </c>
      <c r="BT51" s="36">
        <v>2146.1654164751999</v>
      </c>
      <c r="BU51" s="30">
        <f t="shared" si="28"/>
        <v>-1.0253826395222464E-8</v>
      </c>
      <c r="BV51" s="30">
        <f t="shared" si="29"/>
        <v>-1.0254470539089583E-8</v>
      </c>
      <c r="BW51" s="30">
        <f t="shared" si="30"/>
        <v>-1.0254470511696913E-8</v>
      </c>
      <c r="BX51" s="30">
        <f t="shared" si="31"/>
        <v>-1.0254470511698079E-8</v>
      </c>
      <c r="BZ51" s="36">
        <v>1.0600000000000001E-9</v>
      </c>
      <c r="CA51" s="36">
        <v>5.3541440099799997</v>
      </c>
      <c r="CB51" s="36">
        <v>3738.7614301079998</v>
      </c>
      <c r="CC51" s="30">
        <f t="shared" si="72"/>
        <v>-1.0020220254953838E-9</v>
      </c>
      <c r="CD51" s="30">
        <f t="shared" si="73"/>
        <v>-1.0020645124397462E-9</v>
      </c>
      <c r="CE51" s="30">
        <f t="shared" si="74"/>
        <v>-1.0020645106332119E-9</v>
      </c>
      <c r="CF51" s="30">
        <f t="shared" si="75"/>
        <v>-1.002064510633288E-9</v>
      </c>
      <c r="CH51" s="36"/>
      <c r="CI51" s="36"/>
      <c r="CJ51" s="36"/>
      <c r="CP51" s="36"/>
      <c r="CQ51" s="36"/>
      <c r="CR51" s="36"/>
      <c r="CX51" s="36"/>
      <c r="CY51" s="36"/>
      <c r="CZ51" s="36"/>
      <c r="DF51" s="36">
        <v>1.02096E-6</v>
      </c>
      <c r="DG51" s="36">
        <v>6.1813855008700003</v>
      </c>
      <c r="DH51" s="36">
        <v>9492.1463150048003</v>
      </c>
      <c r="DI51" s="30">
        <f t="shared" si="44"/>
        <v>-7.9682985346076106E-7</v>
      </c>
      <c r="DJ51" s="30">
        <f t="shared" si="45"/>
        <v>-7.9702897980608688E-7</v>
      </c>
      <c r="DK51" s="30">
        <f t="shared" si="46"/>
        <v>-7.9702897133942136E-7</v>
      </c>
      <c r="DL51" s="30">
        <f t="shared" si="47"/>
        <v>-7.97028971339775E-7</v>
      </c>
      <c r="DN51" s="36">
        <v>1.3010000000000001E-7</v>
      </c>
      <c r="DO51" s="36">
        <v>5.1423010706700003</v>
      </c>
      <c r="DP51" s="36">
        <v>6677.7017350506003</v>
      </c>
      <c r="DQ51" s="30">
        <f t="shared" si="48"/>
        <v>1.1618232750511388E-7</v>
      </c>
      <c r="DR51" s="30">
        <f t="shared" si="49"/>
        <v>1.161694732046131E-7</v>
      </c>
      <c r="DS51" s="30">
        <f t="shared" si="50"/>
        <v>1.1616947375139126E-7</v>
      </c>
      <c r="DT51" s="30">
        <f t="shared" si="51"/>
        <v>1.1616947375136837E-7</v>
      </c>
      <c r="DV51" s="36">
        <v>2.1600000000000002E-8</v>
      </c>
      <c r="DW51" s="36">
        <v>1.07452599834</v>
      </c>
      <c r="DX51" s="36">
        <v>2388.8940204492001</v>
      </c>
      <c r="DY51" s="30">
        <f t="shared" si="52"/>
        <v>1.9932572810195074E-8</v>
      </c>
      <c r="DZ51" s="30">
        <f t="shared" si="53"/>
        <v>1.9933226242825483E-8</v>
      </c>
      <c r="EA51" s="30">
        <f t="shared" si="54"/>
        <v>1.9933226215039348E-8</v>
      </c>
      <c r="EB51" s="30">
        <f t="shared" si="55"/>
        <v>1.9933226215040516E-8</v>
      </c>
      <c r="ED51" s="36">
        <v>4.2E-10</v>
      </c>
      <c r="EE51" s="36">
        <v>6.1539137310100003</v>
      </c>
      <c r="EF51" s="36">
        <v>7234.7942562420003</v>
      </c>
      <c r="EG51" s="30">
        <f t="shared" si="76"/>
        <v>-3.4721193471153366E-10</v>
      </c>
      <c r="EH51" s="30">
        <f t="shared" si="77"/>
        <v>-3.4726812548150597E-10</v>
      </c>
      <c r="EI51" s="30">
        <f t="shared" si="78"/>
        <v>-3.4726812309227899E-10</v>
      </c>
      <c r="EJ51" s="30">
        <f t="shared" si="79"/>
        <v>-3.472681230923797E-10</v>
      </c>
      <c r="EL51" s="36"/>
      <c r="EM51" s="36"/>
      <c r="EN51" s="36"/>
      <c r="ET51" s="36"/>
      <c r="EU51" s="36"/>
      <c r="EV51" s="36"/>
    </row>
    <row r="52" spans="1:152" s="16" customFormat="1" ht="12.75">
      <c r="A52" s="30" t="s">
        <v>217</v>
      </c>
      <c r="B52" s="30" t="s">
        <v>218</v>
      </c>
      <c r="C52" s="30" t="s">
        <v>219</v>
      </c>
      <c r="D52" s="30" t="s">
        <v>220</v>
      </c>
      <c r="E52" s="30" t="s">
        <v>221</v>
      </c>
      <c r="F52" s="30" t="s">
        <v>222</v>
      </c>
      <c r="N52" s="41">
        <v>1.88639E-6</v>
      </c>
      <c r="O52" s="41">
        <v>1.49103016486</v>
      </c>
      <c r="P52" s="41">
        <v>9492.1463150048003</v>
      </c>
      <c r="Q52" s="30">
        <f t="shared" si="0"/>
        <v>1.2115061399452372E-6</v>
      </c>
      <c r="R52" s="30">
        <f t="shared" si="1"/>
        <v>1.2110549119306685E-6</v>
      </c>
      <c r="S52" s="30">
        <f t="shared" si="2"/>
        <v>1.2110549311227069E-6</v>
      </c>
      <c r="T52" s="30">
        <f t="shared" si="3"/>
        <v>1.2110549311219054E-6</v>
      </c>
      <c r="V52" s="41">
        <v>2.0431000000000001E-7</v>
      </c>
      <c r="W52" s="41">
        <v>2.3635395018900001</v>
      </c>
      <c r="X52" s="41">
        <v>1589.0728952838001</v>
      </c>
      <c r="Y52" s="30">
        <f t="shared" si="4"/>
        <v>2.0156839671453423E-7</v>
      </c>
      <c r="Z52" s="30">
        <f t="shared" si="5"/>
        <v>2.0156665394663291E-7</v>
      </c>
      <c r="AA52" s="30">
        <f t="shared" si="6"/>
        <v>2.0156665402075989E-7</v>
      </c>
      <c r="AB52" s="30">
        <f t="shared" si="7"/>
        <v>2.0156665402075682E-7</v>
      </c>
      <c r="AD52" s="41">
        <v>2.1909999999999999E-8</v>
      </c>
      <c r="AE52" s="41">
        <v>3.2644952735700001</v>
      </c>
      <c r="AF52" s="41">
        <v>213.29909543799999</v>
      </c>
      <c r="AG52" s="30">
        <f t="shared" si="8"/>
        <v>-1.0715969437757465E-8</v>
      </c>
      <c r="AH52" s="30">
        <f t="shared" si="9"/>
        <v>-1.071583544178417E-8</v>
      </c>
      <c r="AI52" s="30">
        <f t="shared" si="10"/>
        <v>-1.071583544748267E-8</v>
      </c>
      <c r="AJ52" s="30">
        <f t="shared" si="11"/>
        <v>-1.0715835447482432E-8</v>
      </c>
      <c r="AL52" s="36">
        <v>1.03E-9</v>
      </c>
      <c r="AM52" s="36">
        <v>3.5358774137300002</v>
      </c>
      <c r="AN52" s="36">
        <v>6923.9534573736</v>
      </c>
      <c r="AO52" s="30">
        <f t="shared" si="68"/>
        <v>-9.8491473595344556E-10</v>
      </c>
      <c r="AP52" s="30">
        <f t="shared" si="69"/>
        <v>-9.8484611003326445E-10</v>
      </c>
      <c r="AQ52" s="30">
        <f t="shared" si="70"/>
        <v>-9.8484611295282676E-10</v>
      </c>
      <c r="AR52" s="30">
        <f t="shared" si="71"/>
        <v>-9.8484611295270475E-10</v>
      </c>
      <c r="AT52" s="36"/>
      <c r="AU52" s="36"/>
      <c r="AV52" s="36"/>
      <c r="BB52" s="36"/>
      <c r="BC52" s="36"/>
      <c r="BD52" s="36"/>
      <c r="BJ52" s="41">
        <v>1.208E-7</v>
      </c>
      <c r="BK52" s="41">
        <v>1.5180498198700001</v>
      </c>
      <c r="BL52" s="41">
        <v>3185.1920272655998</v>
      </c>
      <c r="BM52" s="30">
        <f t="shared" si="24"/>
        <v>-1.0957449641261664E-7</v>
      </c>
      <c r="BN52" s="30">
        <f t="shared" si="25"/>
        <v>-1.0956917126506707E-7</v>
      </c>
      <c r="BO52" s="30">
        <f t="shared" si="26"/>
        <v>-1.0956917149155701E-7</v>
      </c>
      <c r="BP52" s="30">
        <f t="shared" si="27"/>
        <v>-1.0956917149154744E-7</v>
      </c>
      <c r="BR52" s="41">
        <v>1.3319999999999999E-8</v>
      </c>
      <c r="BS52" s="41">
        <v>5.6796683700999999</v>
      </c>
      <c r="BT52" s="41">
        <v>1592.5960136327999</v>
      </c>
      <c r="BU52" s="30">
        <f t="shared" si="28"/>
        <v>-1.3319460085536397E-8</v>
      </c>
      <c r="BV52" s="30">
        <f t="shared" si="29"/>
        <v>-1.3319453788757336E-8</v>
      </c>
      <c r="BW52" s="30">
        <f t="shared" si="30"/>
        <v>-1.3319453789025896E-8</v>
      </c>
      <c r="BX52" s="30">
        <f t="shared" si="31"/>
        <v>-1.3319453789025887E-8</v>
      </c>
      <c r="BZ52" s="41">
        <v>1.02E-9</v>
      </c>
      <c r="CA52" s="41">
        <v>3.6704044520800001</v>
      </c>
      <c r="CB52" s="41">
        <v>1059.3819301891999</v>
      </c>
      <c r="CC52" s="30">
        <f t="shared" si="72"/>
        <v>-6.0308468067926491E-10</v>
      </c>
      <c r="CD52" s="30">
        <f t="shared" si="73"/>
        <v>-6.0311332697402892E-10</v>
      </c>
      <c r="CE52" s="30">
        <f t="shared" si="74"/>
        <v>-6.0311332575579412E-10</v>
      </c>
      <c r="CF52" s="30">
        <f t="shared" si="75"/>
        <v>-6.031133257558453E-10</v>
      </c>
      <c r="CH52" s="36"/>
      <c r="CI52" s="36"/>
      <c r="CJ52" s="36"/>
      <c r="CP52" s="36"/>
      <c r="CQ52" s="36"/>
      <c r="CR52" s="36"/>
      <c r="CX52" s="36"/>
      <c r="CY52" s="36"/>
      <c r="CZ52" s="36"/>
      <c r="DF52" s="41">
        <v>1.2855499999999999E-6</v>
      </c>
      <c r="DG52" s="41">
        <v>5.4988329491499996</v>
      </c>
      <c r="DH52" s="41">
        <v>8827.3902698748007</v>
      </c>
      <c r="DI52" s="30">
        <f t="shared" si="44"/>
        <v>1.1045918442234221E-6</v>
      </c>
      <c r="DJ52" s="30">
        <f t="shared" si="45"/>
        <v>1.1047826336572205E-6</v>
      </c>
      <c r="DK52" s="30">
        <f t="shared" si="46"/>
        <v>1.1047826255454303E-6</v>
      </c>
      <c r="DL52" s="30">
        <f t="shared" si="47"/>
        <v>1.1047826255457715E-6</v>
      </c>
      <c r="DN52" s="41">
        <v>1.2492000000000001E-7</v>
      </c>
      <c r="DO52" s="41">
        <v>1.03211063742</v>
      </c>
      <c r="DP52" s="41">
        <v>3341.5927477680002</v>
      </c>
      <c r="DQ52" s="30">
        <f t="shared" si="48"/>
        <v>2.6875225692775965E-8</v>
      </c>
      <c r="DR52" s="30">
        <f t="shared" si="49"/>
        <v>2.6888626052883721E-8</v>
      </c>
      <c r="DS52" s="30">
        <f t="shared" si="50"/>
        <v>2.6888625483008977E-8</v>
      </c>
      <c r="DT52" s="30">
        <f t="shared" si="51"/>
        <v>2.6888625483032817E-8</v>
      </c>
      <c r="DV52" s="41">
        <v>1.9639999999999999E-8</v>
      </c>
      <c r="DW52" s="41">
        <v>3.1080531608799999</v>
      </c>
      <c r="DX52" s="41">
        <v>3583.3410306738001</v>
      </c>
      <c r="DY52" s="30">
        <f t="shared" si="52"/>
        <v>-9.7368480128200531E-9</v>
      </c>
      <c r="DZ52" s="30">
        <f t="shared" si="53"/>
        <v>-9.7348388321715644E-9</v>
      </c>
      <c r="EA52" s="30">
        <f t="shared" si="54"/>
        <v>-9.7348389176195516E-9</v>
      </c>
      <c r="EB52" s="30">
        <f t="shared" si="55"/>
        <v>-9.7348389176159153E-9</v>
      </c>
      <c r="ED52" s="36">
        <v>4.3000000000000001E-10</v>
      </c>
      <c r="EE52" s="36">
        <v>3.4395558417899998</v>
      </c>
      <c r="EF52" s="36">
        <v>5486.7778431750003</v>
      </c>
      <c r="EG52" s="30">
        <f t="shared" si="76"/>
        <v>-1.1831496453653455E-10</v>
      </c>
      <c r="EH52" s="30">
        <f t="shared" si="77"/>
        <v>-1.1838952457327993E-10</v>
      </c>
      <c r="EI52" s="30">
        <f t="shared" si="78"/>
        <v>-1.1838952140252081E-10</v>
      </c>
      <c r="EJ52" s="30">
        <f t="shared" si="79"/>
        <v>-1.1838952140265595E-10</v>
      </c>
      <c r="EL52" s="36"/>
      <c r="EM52" s="36"/>
      <c r="EN52" s="36"/>
      <c r="ET52" s="36"/>
      <c r="EU52" s="36"/>
      <c r="EV52" s="36"/>
    </row>
    <row r="53" spans="1:152" s="30" customFormat="1" ht="12.75">
      <c r="A53" s="30">
        <f>SUM(DJ1:DJ1118)</f>
        <v>1.4173091316460669</v>
      </c>
      <c r="B53" s="30">
        <f>SUM(DR1:DR596)</f>
        <v>-8.8532063523434137E-3</v>
      </c>
      <c r="C53" s="30">
        <f>SUM(DZ1:DZ313)</f>
        <v>2.9955814215927562E-4</v>
      </c>
      <c r="D53" s="30">
        <f>SUM(EH1:EH111)</f>
        <v>1.2697054268606943E-5</v>
      </c>
      <c r="E53" s="30">
        <f>SUM(EP1:EP28)</f>
        <v>-8.4027734747002569E-8</v>
      </c>
      <c r="F53" s="30">
        <f>SUM(EX1:EX9)</f>
        <v>-7.3752264227312732E-9</v>
      </c>
      <c r="N53" s="36">
        <v>2.2122499999999999E-6</v>
      </c>
      <c r="O53" s="36">
        <v>3.5046667220300001</v>
      </c>
      <c r="P53" s="36">
        <v>382.89653222319998</v>
      </c>
      <c r="Q53" s="30">
        <f t="shared" si="0"/>
        <v>4.1590720938189847E-7</v>
      </c>
      <c r="R53" s="30">
        <f t="shared" si="1"/>
        <v>4.1593455754183719E-7</v>
      </c>
      <c r="S53" s="30">
        <f t="shared" si="2"/>
        <v>4.1593455637879314E-7</v>
      </c>
      <c r="T53" s="30">
        <f t="shared" si="3"/>
        <v>4.1593455637884232E-7</v>
      </c>
      <c r="V53" s="36">
        <v>2.0186000000000001E-7</v>
      </c>
      <c r="W53" s="36">
        <v>3.3637553576600001</v>
      </c>
      <c r="X53" s="36">
        <v>5088.6288397668004</v>
      </c>
      <c r="Y53" s="30">
        <f t="shared" si="4"/>
        <v>1.9387418614390652E-7</v>
      </c>
      <c r="Z53" s="30">
        <f t="shared" si="5"/>
        <v>1.9388358692167513E-7</v>
      </c>
      <c r="AA53" s="30">
        <f t="shared" si="6"/>
        <v>1.9388358652200025E-7</v>
      </c>
      <c r="AB53" s="30">
        <f t="shared" si="7"/>
        <v>1.9388358652201722E-7</v>
      </c>
      <c r="AD53" s="36">
        <v>2.5939999999999999E-8</v>
      </c>
      <c r="AE53" s="36">
        <v>1.49510566123</v>
      </c>
      <c r="AF53" s="36">
        <v>3340.6296803519999</v>
      </c>
      <c r="AG53" s="30">
        <f t="shared" si="8"/>
        <v>-6.4553557242714113E-9</v>
      </c>
      <c r="AH53" s="30">
        <f t="shared" si="9"/>
        <v>-6.4525967414132652E-9</v>
      </c>
      <c r="AI53" s="30">
        <f t="shared" si="10"/>
        <v>-6.452596858747112E-9</v>
      </c>
      <c r="AJ53" s="30">
        <f t="shared" si="11"/>
        <v>-6.4525968587422027E-9</v>
      </c>
      <c r="AL53" s="36">
        <v>9.6999999999999996E-10</v>
      </c>
      <c r="AM53" s="36">
        <v>5.2371298100199999</v>
      </c>
      <c r="AN53" s="36">
        <v>8962.4553499102003</v>
      </c>
      <c r="AO53" s="30">
        <f t="shared" si="68"/>
        <v>8.6325145118997442E-10</v>
      </c>
      <c r="AP53" s="30">
        <f t="shared" si="69"/>
        <v>8.6312108326505007E-10</v>
      </c>
      <c r="AQ53" s="30">
        <f t="shared" si="70"/>
        <v>8.6312108881084651E-10</v>
      </c>
      <c r="AR53" s="30">
        <f t="shared" si="71"/>
        <v>8.6312108881061365E-10</v>
      </c>
      <c r="AT53" s="36"/>
      <c r="AU53" s="36"/>
      <c r="AV53" s="36"/>
      <c r="BB53" s="36"/>
      <c r="BC53" s="36"/>
      <c r="BD53" s="36"/>
      <c r="BJ53" s="36">
        <v>1.3183000000000001E-7</v>
      </c>
      <c r="BK53" s="36">
        <v>4.5212076320000003E-2</v>
      </c>
      <c r="BL53" s="36">
        <v>10018.314161750401</v>
      </c>
      <c r="BM53" s="30">
        <f t="shared" si="24"/>
        <v>6.5982557315736981E-8</v>
      </c>
      <c r="BN53" s="30">
        <f t="shared" si="25"/>
        <v>6.6020139031344447E-8</v>
      </c>
      <c r="BO53" s="30">
        <f t="shared" si="26"/>
        <v>6.6020137433246141E-8</v>
      </c>
      <c r="BP53" s="30">
        <f t="shared" si="27"/>
        <v>6.6020137433313414E-8</v>
      </c>
      <c r="BR53" s="36">
        <v>1.378E-8</v>
      </c>
      <c r="BS53" s="36">
        <v>4.1208786537600002</v>
      </c>
      <c r="BT53" s="36">
        <v>3723.5089589230001</v>
      </c>
      <c r="BU53" s="30">
        <f t="shared" si="28"/>
        <v>-9.4369640024392668E-9</v>
      </c>
      <c r="BV53" s="30">
        <f t="shared" si="29"/>
        <v>-9.4357348557042788E-9</v>
      </c>
      <c r="BW53" s="30">
        <f t="shared" si="30"/>
        <v>-9.4357349079796351E-9</v>
      </c>
      <c r="BX53" s="30">
        <f t="shared" si="31"/>
        <v>-9.4357349079774249E-9</v>
      </c>
      <c r="BZ53" s="36">
        <v>1.3600000000000001E-9</v>
      </c>
      <c r="CA53" s="36">
        <v>1.06039656714</v>
      </c>
      <c r="CB53" s="36">
        <v>2388.8940204492001</v>
      </c>
      <c r="CC53" s="30">
        <f t="shared" si="72"/>
        <v>1.2622916633298364E-9</v>
      </c>
      <c r="CD53" s="30">
        <f t="shared" si="73"/>
        <v>1.2623314087953368E-9</v>
      </c>
      <c r="CE53" s="30">
        <f t="shared" si="74"/>
        <v>1.2623314071052337E-9</v>
      </c>
      <c r="CF53" s="30">
        <f t="shared" si="75"/>
        <v>1.2623314071053046E-9</v>
      </c>
      <c r="CH53" s="36"/>
      <c r="CI53" s="36"/>
      <c r="CJ53" s="36"/>
      <c r="CP53" s="36"/>
      <c r="CQ53" s="36"/>
      <c r="CR53" s="36"/>
      <c r="CX53" s="41"/>
      <c r="CY53" s="41"/>
      <c r="CZ53" s="41"/>
      <c r="DF53" s="36">
        <v>1.11538E-6</v>
      </c>
      <c r="DG53" s="36">
        <v>0.55339169624999995</v>
      </c>
      <c r="DH53" s="36">
        <v>11243.6858464208</v>
      </c>
      <c r="DI53" s="30">
        <f t="shared" si="44"/>
        <v>5.6096102058093824E-7</v>
      </c>
      <c r="DJ53" s="30">
        <f t="shared" si="45"/>
        <v>5.6131729869439612E-7</v>
      </c>
      <c r="DK53" s="30">
        <f t="shared" si="46"/>
        <v>5.6131728354446075E-7</v>
      </c>
      <c r="DL53" s="30">
        <f t="shared" si="47"/>
        <v>5.6131728354509761E-7</v>
      </c>
      <c r="DN53" s="36">
        <v>1.6463000000000001E-7</v>
      </c>
      <c r="DO53" s="36">
        <v>3.5388291521399999</v>
      </c>
      <c r="DP53" s="36">
        <v>2700.7151403858002</v>
      </c>
      <c r="DQ53" s="30">
        <f t="shared" si="48"/>
        <v>7.0108827681875198E-8</v>
      </c>
      <c r="DR53" s="30">
        <f t="shared" si="49"/>
        <v>7.0122051401842764E-8</v>
      </c>
      <c r="DS53" s="30">
        <f t="shared" si="50"/>
        <v>7.0122050839484832E-8</v>
      </c>
      <c r="DT53" s="30">
        <f t="shared" si="51"/>
        <v>7.0122050839508377E-8</v>
      </c>
      <c r="DV53" s="36">
        <v>1.9849999999999999E-8</v>
      </c>
      <c r="DW53" s="36">
        <v>5.7585035184000004</v>
      </c>
      <c r="DX53" s="36">
        <v>4399.9943568890003</v>
      </c>
      <c r="DY53" s="30">
        <f t="shared" si="52"/>
        <v>1.9405726091685891E-8</v>
      </c>
      <c r="DZ53" s="30">
        <f t="shared" si="53"/>
        <v>1.9406329915148734E-8</v>
      </c>
      <c r="EA53" s="30">
        <f t="shared" si="54"/>
        <v>1.9406329889478358E-8</v>
      </c>
      <c r="EB53" s="30">
        <f t="shared" si="55"/>
        <v>1.940632988947944E-8</v>
      </c>
      <c r="ED53" s="36">
        <v>5.0000000000000003E-10</v>
      </c>
      <c r="EE53" s="36">
        <v>4.6088506418900002</v>
      </c>
      <c r="EF53" s="36">
        <v>3340.6296803519999</v>
      </c>
      <c r="EG53" s="30">
        <f t="shared" si="76"/>
        <v>1.1089630330283362E-10</v>
      </c>
      <c r="EH53" s="30">
        <f t="shared" si="77"/>
        <v>1.1084276345792419E-10</v>
      </c>
      <c r="EI53" s="30">
        <f t="shared" si="78"/>
        <v>1.1084276573485961E-10</v>
      </c>
      <c r="EJ53" s="30">
        <f t="shared" si="79"/>
        <v>1.1084276573476434E-10</v>
      </c>
      <c r="EL53" s="36"/>
      <c r="EM53" s="36"/>
      <c r="EN53" s="36"/>
      <c r="ET53" s="36"/>
      <c r="EU53" s="36"/>
      <c r="EV53" s="36"/>
    </row>
    <row r="54" spans="1:152" s="30" customFormat="1" ht="12.75">
      <c r="N54" s="36">
        <v>1.7919599999999999E-6</v>
      </c>
      <c r="O54" s="36">
        <v>1.00561112574</v>
      </c>
      <c r="P54" s="36">
        <v>951.71840625059997</v>
      </c>
      <c r="Q54" s="30">
        <f t="shared" si="0"/>
        <v>-7.6509469479466716E-7</v>
      </c>
      <c r="R54" s="30">
        <f t="shared" si="1"/>
        <v>-7.6504399976883172E-7</v>
      </c>
      <c r="S54" s="30">
        <f t="shared" si="2"/>
        <v>-7.6504400192477218E-7</v>
      </c>
      <c r="T54" s="30">
        <f t="shared" si="3"/>
        <v>-7.6504400192468155E-7</v>
      </c>
      <c r="V54" s="36">
        <v>2.6553999999999998E-7</v>
      </c>
      <c r="W54" s="36">
        <v>5.1127174760700003</v>
      </c>
      <c r="X54" s="36">
        <v>2700.7151403858002</v>
      </c>
      <c r="Y54" s="30">
        <f t="shared" si="4"/>
        <v>-2.4060657257778525E-7</v>
      </c>
      <c r="Z54" s="30">
        <f t="shared" si="5"/>
        <v>-2.4059659842237887E-7</v>
      </c>
      <c r="AA54" s="30">
        <f t="shared" si="6"/>
        <v>-2.4059659884659373E-7</v>
      </c>
      <c r="AB54" s="30">
        <f t="shared" si="7"/>
        <v>-2.4059659884657578E-7</v>
      </c>
      <c r="AD54" s="36">
        <v>2.344E-8</v>
      </c>
      <c r="AE54" s="36">
        <v>4.1810472502799998</v>
      </c>
      <c r="AF54" s="36">
        <v>10025.3603984484</v>
      </c>
      <c r="AG54" s="30">
        <f t="shared" si="8"/>
        <v>9.7924022221761267E-9</v>
      </c>
      <c r="AH54" s="30">
        <f t="shared" si="9"/>
        <v>9.7853833264857287E-9</v>
      </c>
      <c r="AI54" s="30">
        <f t="shared" si="10"/>
        <v>9.7853836250032739E-9</v>
      </c>
      <c r="AJ54" s="30">
        <f t="shared" si="11"/>
        <v>9.7853836249907123E-9</v>
      </c>
      <c r="AL54" s="36">
        <v>8.9000000000000003E-10</v>
      </c>
      <c r="AM54" s="36">
        <v>5.9513242199999997E-2</v>
      </c>
      <c r="AN54" s="36">
        <v>6127.6554505572003</v>
      </c>
      <c r="AO54" s="30">
        <f t="shared" si="68"/>
        <v>-7.1290761908553665E-10</v>
      </c>
      <c r="AP54" s="30">
        <f t="shared" si="69"/>
        <v>-7.1301492333282174E-10</v>
      </c>
      <c r="AQ54" s="30">
        <f t="shared" si="70"/>
        <v>-7.1301491877006876E-10</v>
      </c>
      <c r="AR54" s="30">
        <f t="shared" si="71"/>
        <v>-7.1301491877026181E-10</v>
      </c>
      <c r="AT54" s="36"/>
      <c r="AU54" s="36"/>
      <c r="AV54" s="36"/>
      <c r="BB54" s="36"/>
      <c r="BC54" s="36"/>
      <c r="BD54" s="36"/>
      <c r="BJ54" s="36">
        <v>1.1554E-7</v>
      </c>
      <c r="BK54" s="36">
        <v>5.5741897182000004</v>
      </c>
      <c r="BL54" s="36">
        <v>191.44826611159999</v>
      </c>
      <c r="BM54" s="30">
        <f t="shared" si="24"/>
        <v>-2.29200726325616E-8</v>
      </c>
      <c r="BN54" s="30">
        <f t="shared" si="25"/>
        <v>-2.2920785309293705E-8</v>
      </c>
      <c r="BO54" s="30">
        <f t="shared" si="26"/>
        <v>-2.2920785278985453E-8</v>
      </c>
      <c r="BP54" s="30">
        <f t="shared" si="27"/>
        <v>-2.2920785278986764E-8</v>
      </c>
      <c r="BR54" s="36">
        <v>1.215E-8</v>
      </c>
      <c r="BS54" s="36">
        <v>0.33914405698</v>
      </c>
      <c r="BT54" s="36">
        <v>6674.1113063987996</v>
      </c>
      <c r="BU54" s="30">
        <f t="shared" si="28"/>
        <v>6.2221172089711687E-9</v>
      </c>
      <c r="BV54" s="30">
        <f t="shared" si="29"/>
        <v>6.2244066073333256E-9</v>
      </c>
      <c r="BW54" s="30">
        <f t="shared" si="30"/>
        <v>6.2244065099776549E-9</v>
      </c>
      <c r="BX54" s="30">
        <f t="shared" si="31"/>
        <v>6.2244065099818066E-9</v>
      </c>
      <c r="BZ54" s="36">
        <v>9.2999999999999999E-10</v>
      </c>
      <c r="CA54" s="36">
        <v>5.04434801864</v>
      </c>
      <c r="CB54" s="36">
        <v>155.42039943419999</v>
      </c>
      <c r="CC54" s="30">
        <f t="shared" si="72"/>
        <v>-4.6997003608258052E-10</v>
      </c>
      <c r="CD54" s="30">
        <f t="shared" si="73"/>
        <v>-4.6997413610965824E-10</v>
      </c>
      <c r="CE54" s="30">
        <f t="shared" si="74"/>
        <v>-4.6997413593529539E-10</v>
      </c>
      <c r="CF54" s="30">
        <f t="shared" si="75"/>
        <v>-4.6997413593530252E-10</v>
      </c>
      <c r="CH54" s="36"/>
      <c r="CI54" s="36"/>
      <c r="CJ54" s="36"/>
      <c r="CP54" s="36"/>
      <c r="CQ54" s="36"/>
      <c r="CR54" s="36"/>
      <c r="CX54" s="36"/>
      <c r="CY54" s="36"/>
      <c r="CZ54" s="36"/>
      <c r="DF54" s="36">
        <v>8.2498000000000002E-7</v>
      </c>
      <c r="DG54" s="36">
        <v>1.6222704458999999</v>
      </c>
      <c r="DH54" s="36">
        <v>11773.3768115154</v>
      </c>
      <c r="DI54" s="30">
        <f t="shared" si="44"/>
        <v>5.6026625998495443E-7</v>
      </c>
      <c r="DJ54" s="30">
        <f t="shared" si="45"/>
        <v>5.600318600756719E-7</v>
      </c>
      <c r="DK54" s="30">
        <f t="shared" si="46"/>
        <v>5.6003187004586199E-7</v>
      </c>
      <c r="DL54" s="30">
        <f t="shared" si="47"/>
        <v>5.6003187004544027E-7</v>
      </c>
      <c r="DN54" s="36">
        <v>1.6171000000000001E-7</v>
      </c>
      <c r="DO54" s="36">
        <v>2.3487095355399998</v>
      </c>
      <c r="DP54" s="36">
        <v>553.5694028424</v>
      </c>
      <c r="DQ54" s="30">
        <f t="shared" si="48"/>
        <v>1.2151088662041737E-7</v>
      </c>
      <c r="DR54" s="30">
        <f t="shared" si="49"/>
        <v>1.2150894495508234E-7</v>
      </c>
      <c r="DS54" s="30">
        <f t="shared" si="50"/>
        <v>1.2150894503765707E-7</v>
      </c>
      <c r="DT54" s="30">
        <f t="shared" si="51"/>
        <v>1.2150894503765357E-7</v>
      </c>
      <c r="DV54" s="36">
        <v>1.5069999999999999E-8</v>
      </c>
      <c r="DW54" s="36">
        <v>4.95936409838</v>
      </c>
      <c r="DX54" s="36">
        <v>382.89653222319998</v>
      </c>
      <c r="DY54" s="30">
        <f t="shared" si="52"/>
        <v>-1.4373448985041724E-8</v>
      </c>
      <c r="DZ54" s="30">
        <f t="shared" si="53"/>
        <v>-1.4373391983337978E-8</v>
      </c>
      <c r="EA54" s="30">
        <f t="shared" si="54"/>
        <v>-1.4373391985762159E-8</v>
      </c>
      <c r="EB54" s="30">
        <f t="shared" si="55"/>
        <v>-1.4373391985762058E-8</v>
      </c>
      <c r="ED54" s="36">
        <v>4.3999999999999998E-10</v>
      </c>
      <c r="EE54" s="36">
        <v>4.4794328981599998</v>
      </c>
      <c r="EF54" s="36">
        <v>426.59819087599999</v>
      </c>
      <c r="EG54" s="30">
        <f t="shared" si="76"/>
        <v>-2.2747595881776924E-10</v>
      </c>
      <c r="EH54" s="30">
        <f t="shared" si="77"/>
        <v>-2.2747067716776558E-10</v>
      </c>
      <c r="EI54" s="30">
        <f t="shared" si="78"/>
        <v>-2.2747067739238107E-10</v>
      </c>
      <c r="EJ54" s="30">
        <f t="shared" si="79"/>
        <v>-2.2747067739237153E-10</v>
      </c>
      <c r="EL54" s="36"/>
      <c r="EM54" s="36"/>
      <c r="EN54" s="36"/>
      <c r="ET54" s="36"/>
      <c r="EU54" s="36"/>
      <c r="EV54" s="36"/>
    </row>
    <row r="55" spans="1:152" s="30" customFormat="1" ht="12.75">
      <c r="A55" s="38" t="s">
        <v>223</v>
      </c>
      <c r="B55" s="38" t="s">
        <v>224</v>
      </c>
      <c r="C55" s="38" t="s">
        <v>225</v>
      </c>
      <c r="D55" s="38" t="s">
        <v>226</v>
      </c>
      <c r="E55" s="38" t="s">
        <v>227</v>
      </c>
      <c r="F55" s="38" t="s">
        <v>228</v>
      </c>
      <c r="N55" s="36">
        <v>1.7210999999999999E-6</v>
      </c>
      <c r="O55" s="36">
        <v>0.43943041718999998</v>
      </c>
      <c r="P55" s="36">
        <v>5486.7778431750003</v>
      </c>
      <c r="Q55" s="30">
        <f t="shared" si="0"/>
        <v>2.3553052774426768E-7</v>
      </c>
      <c r="R55" s="30">
        <f t="shared" si="1"/>
        <v>2.3583802396498035E-7</v>
      </c>
      <c r="S55" s="30">
        <f t="shared" si="2"/>
        <v>2.3583801088814317E-7</v>
      </c>
      <c r="T55" s="30">
        <f t="shared" si="3"/>
        <v>2.3583801088870041E-7</v>
      </c>
      <c r="V55" s="36">
        <v>1.9675000000000001E-7</v>
      </c>
      <c r="W55" s="36">
        <v>2.5780542398800002</v>
      </c>
      <c r="X55" s="36">
        <v>12303.06777661</v>
      </c>
      <c r="Y55" s="30">
        <f t="shared" si="4"/>
        <v>-1.8573220356399793E-7</v>
      </c>
      <c r="Z55" s="30">
        <f t="shared" si="5"/>
        <v>-1.8575844224385727E-7</v>
      </c>
      <c r="AA55" s="30">
        <f t="shared" si="6"/>
        <v>-1.8575844112864196E-7</v>
      </c>
      <c r="AB55" s="30">
        <f t="shared" si="7"/>
        <v>-1.8575844112868897E-7</v>
      </c>
      <c r="AD55" s="36">
        <v>2.6300000000000001E-8</v>
      </c>
      <c r="AE55" s="36">
        <v>4.6764092985700003</v>
      </c>
      <c r="AF55" s="36">
        <v>3583.3410306738001</v>
      </c>
      <c r="AG55" s="30">
        <f t="shared" si="8"/>
        <v>-2.2872142431268867E-8</v>
      </c>
      <c r="AH55" s="30">
        <f t="shared" si="9"/>
        <v>-2.287367154909305E-8</v>
      </c>
      <c r="AI55" s="30">
        <f t="shared" si="10"/>
        <v>-2.2873671484070476E-8</v>
      </c>
      <c r="AJ55" s="30">
        <f t="shared" si="11"/>
        <v>-2.2873671484073246E-8</v>
      </c>
      <c r="AL55" s="36">
        <v>9.2999999999999999E-10</v>
      </c>
      <c r="AM55" s="36">
        <v>5.2981815558700003</v>
      </c>
      <c r="AN55" s="36">
        <v>9866.4168806651996</v>
      </c>
      <c r="AO55" s="30">
        <f t="shared" si="68"/>
        <v>6.0775616485438153E-10</v>
      </c>
      <c r="AP55" s="30">
        <f t="shared" si="69"/>
        <v>6.07984441570356E-10</v>
      </c>
      <c r="AQ55" s="30">
        <f t="shared" si="70"/>
        <v>6.0798443186371267E-10</v>
      </c>
      <c r="AR55" s="30">
        <f t="shared" si="71"/>
        <v>6.0798443186412274E-10</v>
      </c>
      <c r="AT55" s="36"/>
      <c r="AU55" s="36"/>
      <c r="AV55" s="36"/>
      <c r="BB55" s="36"/>
      <c r="BC55" s="36"/>
      <c r="BD55" s="36"/>
      <c r="BJ55" s="36">
        <v>1.1196E-7</v>
      </c>
      <c r="BK55" s="36">
        <v>0.55829576310999995</v>
      </c>
      <c r="BL55" s="36">
        <v>5092.1519581158</v>
      </c>
      <c r="BM55" s="30">
        <f t="shared" si="24"/>
        <v>-9.2479017507633356E-8</v>
      </c>
      <c r="BN55" s="30">
        <f t="shared" si="25"/>
        <v>-9.2489579900803788E-8</v>
      </c>
      <c r="BO55" s="30">
        <f t="shared" si="26"/>
        <v>-9.2489579451668075E-8</v>
      </c>
      <c r="BP55" s="30">
        <f t="shared" si="27"/>
        <v>-9.2489579451687133E-8</v>
      </c>
      <c r="BR55" s="36">
        <v>1.1679999999999999E-8</v>
      </c>
      <c r="BS55" s="36">
        <v>3.5240712993500001</v>
      </c>
      <c r="BT55" s="36">
        <v>11773.3768115154</v>
      </c>
      <c r="BU55" s="30">
        <f t="shared" si="28"/>
        <v>5.5300562210757632E-9</v>
      </c>
      <c r="BV55" s="30">
        <f t="shared" si="29"/>
        <v>5.534037379848099E-9</v>
      </c>
      <c r="BW55" s="30">
        <f t="shared" si="30"/>
        <v>5.5340372105575977E-9</v>
      </c>
      <c r="BX55" s="30">
        <f t="shared" si="31"/>
        <v>5.5340372105647595E-9</v>
      </c>
      <c r="BZ55" s="36">
        <v>9.2999999999999999E-10</v>
      </c>
      <c r="CA55" s="36">
        <v>2.7081739490999999</v>
      </c>
      <c r="CB55" s="36">
        <v>8955.3418029093991</v>
      </c>
      <c r="CC55" s="30">
        <f t="shared" si="72"/>
        <v>-9.1522046809378781E-10</v>
      </c>
      <c r="CD55" s="30">
        <f t="shared" si="73"/>
        <v>-9.1526904268341521E-10</v>
      </c>
      <c r="CE55" s="30">
        <f t="shared" si="74"/>
        <v>-9.1526904061935329E-10</v>
      </c>
      <c r="CF55" s="30">
        <f t="shared" si="75"/>
        <v>-9.1526904061944004E-10</v>
      </c>
      <c r="CH55" s="36"/>
      <c r="CI55" s="36"/>
      <c r="CJ55" s="36"/>
      <c r="CP55" s="36"/>
      <c r="CQ55" s="36"/>
      <c r="CR55" s="36"/>
      <c r="CX55" s="36"/>
      <c r="CY55" s="36"/>
      <c r="CZ55" s="36"/>
      <c r="DF55" s="36">
        <v>8.3211999999999996E-7</v>
      </c>
      <c r="DG55" s="36">
        <v>0.61553380568000005</v>
      </c>
      <c r="DH55" s="36">
        <v>8429.2412664666008</v>
      </c>
      <c r="DI55" s="30">
        <f t="shared" si="44"/>
        <v>-4.4757780431638493E-7</v>
      </c>
      <c r="DJ55" s="30">
        <f t="shared" si="45"/>
        <v>-4.4777216245209658E-7</v>
      </c>
      <c r="DK55" s="30">
        <f t="shared" si="46"/>
        <v>-4.4777215418729177E-7</v>
      </c>
      <c r="DL55" s="30">
        <f t="shared" si="47"/>
        <v>-4.4777215418764064E-7</v>
      </c>
      <c r="DN55" s="36">
        <v>1.3169000000000001E-7</v>
      </c>
      <c r="DO55" s="36">
        <v>0.41461716662999998</v>
      </c>
      <c r="DP55" s="36">
        <v>5614.7293762095996</v>
      </c>
      <c r="DQ55" s="30">
        <f t="shared" si="48"/>
        <v>1.007842391717308E-7</v>
      </c>
      <c r="DR55" s="30">
        <f t="shared" si="49"/>
        <v>1.0079988199831071E-7</v>
      </c>
      <c r="DS55" s="30">
        <f t="shared" si="50"/>
        <v>1.0079988133313595E-7</v>
      </c>
      <c r="DT55" s="30">
        <f t="shared" si="51"/>
        <v>1.0079988133316394E-7</v>
      </c>
      <c r="DV55" s="36">
        <v>1.2779999999999999E-8</v>
      </c>
      <c r="DW55" s="36">
        <v>4.8223288993800004</v>
      </c>
      <c r="DX55" s="36">
        <v>2957.7158944766002</v>
      </c>
      <c r="DY55" s="30">
        <f t="shared" si="52"/>
        <v>7.0183683849872455E-9</v>
      </c>
      <c r="DZ55" s="30">
        <f t="shared" si="53"/>
        <v>7.0194067665020601E-9</v>
      </c>
      <c r="EA55" s="30">
        <f t="shared" si="54"/>
        <v>7.0194067223438644E-9</v>
      </c>
      <c r="EB55" s="30">
        <f t="shared" si="55"/>
        <v>7.0194067223457247E-9</v>
      </c>
      <c r="ED55" s="36">
        <v>4.5E-10</v>
      </c>
      <c r="EE55" s="36">
        <v>6.2448520749999998</v>
      </c>
      <c r="EF55" s="36">
        <v>2274.1169495098002</v>
      </c>
      <c r="EG55" s="30">
        <f t="shared" si="76"/>
        <v>4.4852567271901401E-10</v>
      </c>
      <c r="EH55" s="30">
        <f t="shared" si="77"/>
        <v>4.4852295063259199E-10</v>
      </c>
      <c r="EI55" s="30">
        <f t="shared" si="78"/>
        <v>4.4852295074840839E-10</v>
      </c>
      <c r="EJ55" s="30">
        <f t="shared" si="79"/>
        <v>4.4852295074840358E-10</v>
      </c>
      <c r="EL55" s="36"/>
      <c r="EM55" s="36"/>
      <c r="EN55" s="36"/>
      <c r="ET55" s="36"/>
      <c r="EU55" s="36"/>
      <c r="EV55" s="36"/>
    </row>
    <row r="56" spans="1:152" s="30" customFormat="1" ht="12.75">
      <c r="A56" s="30">
        <f>((((F47*C44+E47)*C44+D47)*C44+C47)*C44+B47)*C44 + A47</f>
        <v>-12.193337525357485</v>
      </c>
      <c r="B56" s="30">
        <f>DEGREES(A56)</f>
        <v>-698.62677838147533</v>
      </c>
      <c r="C56" s="30">
        <f>((((F50*C44+E50)*C44+D50)*C44+C50)*C44+B50)*C44 + A50</f>
        <v>-1.523272335645693E-2</v>
      </c>
      <c r="D56" s="30">
        <f>DEGREES(C56)</f>
        <v>-0.87277075881533561</v>
      </c>
      <c r="E56" s="30">
        <f>((((F53*C44+E53)*C44+D53)*C44+C53)*C44+B53)*C44 + A53</f>
        <v>1.4173582283929715</v>
      </c>
      <c r="F56" s="30">
        <f>SQRT(D60*D60+E60*E60+F60*F60)</f>
        <v>2.0787760952625653</v>
      </c>
      <c r="N56" s="36">
        <v>1.9312600000000002E-6</v>
      </c>
      <c r="O56" s="36">
        <v>3.3571513774500001</v>
      </c>
      <c r="P56" s="36">
        <v>3.5904286517999999</v>
      </c>
      <c r="Q56" s="30">
        <f t="shared" si="0"/>
        <v>-1.8944139838604834E-6</v>
      </c>
      <c r="R56" s="30">
        <f t="shared" si="1"/>
        <v>-1.8944140281725843E-6</v>
      </c>
      <c r="S56" s="30">
        <f t="shared" si="2"/>
        <v>-1.8944140281707001E-6</v>
      </c>
      <c r="T56" s="30">
        <f t="shared" si="3"/>
        <v>-1.8944140281707001E-6</v>
      </c>
      <c r="V56" s="36">
        <v>1.9467999999999999E-7</v>
      </c>
      <c r="W56" s="36">
        <v>0.49216434488999999</v>
      </c>
      <c r="X56" s="36">
        <v>6677.7017350506003</v>
      </c>
      <c r="Y56" s="30">
        <f t="shared" si="4"/>
        <v>7.6622540565633233E-8</v>
      </c>
      <c r="Z56" s="30">
        <f t="shared" si="5"/>
        <v>7.6661823794378886E-8</v>
      </c>
      <c r="AA56" s="30">
        <f t="shared" si="6"/>
        <v>7.6661822123846399E-8</v>
      </c>
      <c r="AB56" s="30">
        <f t="shared" si="7"/>
        <v>7.6661822123916332E-8</v>
      </c>
      <c r="AD56" s="36">
        <v>2.6020000000000001E-8</v>
      </c>
      <c r="AE56" s="36">
        <v>2.6491171481300002</v>
      </c>
      <c r="AF56" s="36">
        <v>2388.8940204492001</v>
      </c>
      <c r="AG56" s="30">
        <f t="shared" si="8"/>
        <v>-1.0115746799616214E-8</v>
      </c>
      <c r="AH56" s="30">
        <f t="shared" si="9"/>
        <v>-1.011386420782984E-8</v>
      </c>
      <c r="AI56" s="30">
        <f t="shared" si="10"/>
        <v>-1.0113864287892824E-8</v>
      </c>
      <c r="AJ56" s="30">
        <f t="shared" si="11"/>
        <v>-1.0113864287889416E-8</v>
      </c>
      <c r="AL56" s="36">
        <v>8.3999999999999999E-10</v>
      </c>
      <c r="AM56" s="36">
        <v>5.6854404432500001</v>
      </c>
      <c r="AN56" s="36">
        <v>4292.3308329503998</v>
      </c>
      <c r="AO56" s="30">
        <f t="shared" si="68"/>
        <v>6.2265612711436485E-10</v>
      </c>
      <c r="AP56" s="30">
        <f t="shared" si="69"/>
        <v>6.2273567544881076E-10</v>
      </c>
      <c r="AQ56" s="30">
        <f t="shared" si="70"/>
        <v>6.2273567206609535E-10</v>
      </c>
      <c r="AR56" s="30">
        <f t="shared" si="71"/>
        <v>6.2273567206623555E-10</v>
      </c>
      <c r="AT56" s="36"/>
      <c r="AU56" s="36"/>
      <c r="AV56" s="36"/>
      <c r="BB56" s="36"/>
      <c r="BC56" s="36"/>
      <c r="BD56" s="36"/>
      <c r="BJ56" s="36">
        <v>1.1529999999999999E-7</v>
      </c>
      <c r="BK56" s="36">
        <v>2.13314819584</v>
      </c>
      <c r="BL56" s="36">
        <v>11773.3768115154</v>
      </c>
      <c r="BM56" s="30">
        <f t="shared" si="24"/>
        <v>1.0968576262560358E-7</v>
      </c>
      <c r="BN56" s="30">
        <f t="shared" si="25"/>
        <v>1.0967199971950254E-7</v>
      </c>
      <c r="BO56" s="30">
        <f t="shared" si="26"/>
        <v>1.0967200030515172E-7</v>
      </c>
      <c r="BP56" s="30">
        <f t="shared" si="27"/>
        <v>1.0967200030512693E-7</v>
      </c>
      <c r="BR56" s="36">
        <v>1.179E-8</v>
      </c>
      <c r="BS56" s="36">
        <v>6.1547544135500001</v>
      </c>
      <c r="BT56" s="36">
        <v>213.29909543799999</v>
      </c>
      <c r="BU56" s="30">
        <f t="shared" si="28"/>
        <v>3.0277099141517323E-9</v>
      </c>
      <c r="BV56" s="30">
        <f t="shared" si="29"/>
        <v>3.0276300198695039E-9</v>
      </c>
      <c r="BW56" s="30">
        <f t="shared" si="30"/>
        <v>3.0276300232672062E-9</v>
      </c>
      <c r="BX56" s="30">
        <f t="shared" si="31"/>
        <v>3.0276300232670647E-9</v>
      </c>
      <c r="BZ56" s="36">
        <v>1.08E-9</v>
      </c>
      <c r="CA56" s="36">
        <v>6.1391725067399996</v>
      </c>
      <c r="CB56" s="36">
        <v>1748.016413067</v>
      </c>
      <c r="CC56" s="30">
        <f t="shared" si="72"/>
        <v>-9.899561544377125E-10</v>
      </c>
      <c r="CD56" s="30">
        <f t="shared" si="73"/>
        <v>-9.8993134547364962E-10</v>
      </c>
      <c r="CE56" s="30">
        <f t="shared" si="74"/>
        <v>-9.8993134652877929E-10</v>
      </c>
      <c r="CF56" s="30">
        <f t="shared" si="75"/>
        <v>-9.8993134652873483E-10</v>
      </c>
      <c r="CH56" s="36"/>
      <c r="CI56" s="36"/>
      <c r="CJ56" s="36"/>
      <c r="CP56" s="36"/>
      <c r="CQ56" s="36"/>
      <c r="CR56" s="36"/>
      <c r="CX56" s="36"/>
      <c r="CY56" s="36"/>
      <c r="CZ56" s="36"/>
      <c r="DF56" s="36">
        <v>8.4470000000000004E-7</v>
      </c>
      <c r="DG56" s="36">
        <v>0.62274593109999998</v>
      </c>
      <c r="DH56" s="36">
        <v>1592.5960136327999</v>
      </c>
      <c r="DI56" s="30">
        <f t="shared" si="44"/>
        <v>-2.9245074910675698E-7</v>
      </c>
      <c r="DJ56" s="30">
        <f t="shared" si="45"/>
        <v>-2.9249223542943342E-7</v>
      </c>
      <c r="DK56" s="30">
        <f t="shared" si="46"/>
        <v>-2.9249223366514723E-7</v>
      </c>
      <c r="DL56" s="30">
        <f t="shared" si="47"/>
        <v>-2.9249223366522182E-7</v>
      </c>
      <c r="DN56" s="36">
        <v>1.1272000000000001E-7</v>
      </c>
      <c r="DO56" s="36">
        <v>1.0237562784400001</v>
      </c>
      <c r="DP56" s="36">
        <v>12303.06777661</v>
      </c>
      <c r="DQ56" s="30">
        <f t="shared" si="48"/>
        <v>-3.8941530997432787E-8</v>
      </c>
      <c r="DR56" s="30">
        <f t="shared" si="49"/>
        <v>-3.889874760736183E-8</v>
      </c>
      <c r="DS56" s="30">
        <f t="shared" si="50"/>
        <v>-3.8898749426960972E-8</v>
      </c>
      <c r="DT56" s="30">
        <f t="shared" si="51"/>
        <v>-3.8898749426884296E-8</v>
      </c>
      <c r="DV56" s="36">
        <v>1.475E-8</v>
      </c>
      <c r="DW56" s="36">
        <v>2.22707926559</v>
      </c>
      <c r="DX56" s="36">
        <v>3723.5089589230001</v>
      </c>
      <c r="DY56" s="30">
        <f t="shared" si="52"/>
        <v>1.339882078065143E-8</v>
      </c>
      <c r="DZ56" s="30">
        <f t="shared" si="53"/>
        <v>1.339957553940472E-8</v>
      </c>
      <c r="EA56" s="30">
        <f t="shared" si="54"/>
        <v>1.33995755073111E-8</v>
      </c>
      <c r="EB56" s="30">
        <f t="shared" si="55"/>
        <v>1.3399575507312437E-8</v>
      </c>
      <c r="ED56" s="36">
        <v>4.0000000000000001E-10</v>
      </c>
      <c r="EE56" s="36">
        <v>0.73805316471000004</v>
      </c>
      <c r="EF56" s="36">
        <v>7.1135470007999997</v>
      </c>
      <c r="EG56" s="30">
        <f t="shared" si="76"/>
        <v>3.062943567455295E-10</v>
      </c>
      <c r="EH56" s="30">
        <f t="shared" si="77"/>
        <v>3.0629441690289514E-10</v>
      </c>
      <c r="EI56" s="30">
        <f t="shared" si="78"/>
        <v>3.0629441690033678E-10</v>
      </c>
      <c r="EJ56" s="30">
        <f t="shared" si="79"/>
        <v>3.0629441690033693E-10</v>
      </c>
      <c r="EL56" s="36"/>
      <c r="EM56" s="36"/>
      <c r="EN56" s="36"/>
      <c r="ET56" s="36"/>
      <c r="EU56" s="36"/>
      <c r="EV56" s="36"/>
    </row>
    <row r="57" spans="1:152" s="16" customFormat="1" ht="12.75">
      <c r="A57" s="30">
        <f>RADIANS(B57)</f>
        <v>0.37303308900168691</v>
      </c>
      <c r="B57" s="30">
        <f>B56 - INT( B56 / 360 ) * 360</f>
        <v>21.373221618524667</v>
      </c>
      <c r="C57" s="30">
        <f>RADIANS(D57)</f>
        <v>6.2679525838231287</v>
      </c>
      <c r="D57" s="30">
        <f>D56 - INT( D56 / 360 ) * 360</f>
        <v>359.12722924118464</v>
      </c>
      <c r="E57" s="30"/>
      <c r="F57" s="30"/>
      <c r="N57" s="41">
        <v>1.4430500000000001E-6</v>
      </c>
      <c r="O57" s="41">
        <v>1.4187419341800001</v>
      </c>
      <c r="P57" s="41">
        <v>135.0650800354</v>
      </c>
      <c r="Q57" s="30">
        <f t="shared" si="0"/>
        <v>1.1312159495830678E-6</v>
      </c>
      <c r="R57" s="30">
        <f t="shared" si="1"/>
        <v>1.1312199275142035E-6</v>
      </c>
      <c r="S57" s="30">
        <f t="shared" si="2"/>
        <v>1.1312199273450332E-6</v>
      </c>
      <c r="T57" s="30">
        <f t="shared" si="3"/>
        <v>1.1312199273450404E-6</v>
      </c>
      <c r="V57" s="41">
        <v>2.1103999999999999E-7</v>
      </c>
      <c r="W57" s="41">
        <v>3.52525428062</v>
      </c>
      <c r="X57" s="41">
        <v>15.252471184999999</v>
      </c>
      <c r="Y57" s="30">
        <f t="shared" si="4"/>
        <v>-2.0167068457741193E-7</v>
      </c>
      <c r="Z57" s="30">
        <f t="shared" si="5"/>
        <v>-2.0167071575507572E-7</v>
      </c>
      <c r="AA57" s="30">
        <f t="shared" si="6"/>
        <v>-2.0167071575374985E-7</v>
      </c>
      <c r="AB57" s="30">
        <f t="shared" si="7"/>
        <v>-2.016707157537499E-7</v>
      </c>
      <c r="AD57" s="41">
        <v>1.8299999999999998E-8</v>
      </c>
      <c r="AE57" s="41">
        <v>0.97181050149000003</v>
      </c>
      <c r="AF57" s="41">
        <v>1589.0728952838001</v>
      </c>
      <c r="AG57" s="30">
        <f t="shared" si="8"/>
        <v>2.7561462698805805E-10</v>
      </c>
      <c r="AH57" s="30">
        <f t="shared" si="9"/>
        <v>2.7465881440728699E-10</v>
      </c>
      <c r="AI57" s="30">
        <f t="shared" si="10"/>
        <v>2.7465885505546487E-10</v>
      </c>
      <c r="AJ57" s="30">
        <f t="shared" si="11"/>
        <v>2.7465885505377468E-10</v>
      </c>
      <c r="AL57" s="36">
        <v>9.0999999999999996E-10</v>
      </c>
      <c r="AM57" s="36">
        <v>6.1622368096500004</v>
      </c>
      <c r="AN57" s="36">
        <v>6682.2051744678001</v>
      </c>
      <c r="AO57" s="30">
        <f t="shared" si="68"/>
        <v>7.8598626629495973E-10</v>
      </c>
      <c r="AP57" s="30">
        <f t="shared" si="69"/>
        <v>7.8608698520774417E-10</v>
      </c>
      <c r="AQ57" s="30">
        <f t="shared" si="70"/>
        <v>7.8608698092524061E-10</v>
      </c>
      <c r="AR57" s="30">
        <f t="shared" si="71"/>
        <v>7.86086980925423E-10</v>
      </c>
      <c r="AT57" s="36"/>
      <c r="AU57" s="36"/>
      <c r="AV57" s="36"/>
      <c r="BB57" s="36"/>
      <c r="BC57" s="36"/>
      <c r="BD57" s="36"/>
      <c r="BJ57" s="41">
        <v>1.0435E-7</v>
      </c>
      <c r="BK57" s="41">
        <v>5.72414012635</v>
      </c>
      <c r="BL57" s="41">
        <v>6467.9257579615996</v>
      </c>
      <c r="BM57" s="30">
        <f t="shared" si="24"/>
        <v>3.0100606923158345E-8</v>
      </c>
      <c r="BN57" s="30">
        <f t="shared" si="25"/>
        <v>3.0121849435283619E-8</v>
      </c>
      <c r="BO57" s="30">
        <f t="shared" si="26"/>
        <v>3.0121848531924794E-8</v>
      </c>
      <c r="BP57" s="30">
        <f t="shared" si="27"/>
        <v>3.0121848531963129E-8</v>
      </c>
      <c r="BR57" s="41">
        <v>1.173E-8</v>
      </c>
      <c r="BS57" s="41">
        <v>1.2603660844</v>
      </c>
      <c r="BT57" s="41">
        <v>3341.5927477680002</v>
      </c>
      <c r="BU57" s="30">
        <f t="shared" si="28"/>
        <v>-1.339628340472129E-10</v>
      </c>
      <c r="BV57" s="30">
        <f t="shared" si="29"/>
        <v>-1.3267443497670197E-10</v>
      </c>
      <c r="BW57" s="30">
        <f t="shared" si="30"/>
        <v>-1.3267448976891858E-10</v>
      </c>
      <c r="BX57" s="30">
        <f t="shared" si="31"/>
        <v>-1.3267448976662669E-10</v>
      </c>
      <c r="BZ57" s="41">
        <v>1.1599999999999999E-9</v>
      </c>
      <c r="CA57" s="41">
        <v>5.9773948353000002</v>
      </c>
      <c r="CB57" s="41">
        <v>2914.0142358237999</v>
      </c>
      <c r="CC57" s="30">
        <f t="shared" si="72"/>
        <v>-8.4496045014134013E-10</v>
      </c>
      <c r="CD57" s="30">
        <f t="shared" si="73"/>
        <v>-8.4488431657922776E-10</v>
      </c>
      <c r="CE57" s="30">
        <f t="shared" si="74"/>
        <v>-8.4488431981715131E-10</v>
      </c>
      <c r="CF57" s="30">
        <f t="shared" si="75"/>
        <v>-8.4488431981701565E-10</v>
      </c>
      <c r="CH57" s="36"/>
      <c r="CI57" s="36"/>
      <c r="CJ57" s="36"/>
      <c r="CP57" s="36"/>
      <c r="CQ57" s="36"/>
      <c r="CR57" s="36"/>
      <c r="CX57" s="36"/>
      <c r="CY57" s="36"/>
      <c r="CZ57" s="36"/>
      <c r="DF57" s="41">
        <v>8.6659000000000003E-7</v>
      </c>
      <c r="DG57" s="41">
        <v>1.7498833009300001</v>
      </c>
      <c r="DH57" s="41">
        <v>2700.7151403858002</v>
      </c>
      <c r="DI57" s="30">
        <f t="shared" si="44"/>
        <v>6.8562973669362864E-7</v>
      </c>
      <c r="DJ57" s="30">
        <f t="shared" si="45"/>
        <v>6.8558268244413941E-7</v>
      </c>
      <c r="DK57" s="30">
        <f t="shared" si="46"/>
        <v>6.8558268444534655E-7</v>
      </c>
      <c r="DL57" s="30">
        <f t="shared" si="47"/>
        <v>6.855826844452628E-7</v>
      </c>
      <c r="DN57" s="41">
        <v>1.2408000000000001E-7</v>
      </c>
      <c r="DO57" s="41">
        <v>6.2314286981600002</v>
      </c>
      <c r="DP57" s="41">
        <v>5628.9564702112002</v>
      </c>
      <c r="DQ57" s="30">
        <f t="shared" si="48"/>
        <v>1.2261137631471144E-7</v>
      </c>
      <c r="DR57" s="30">
        <f t="shared" si="49"/>
        <v>1.2261489619713054E-7</v>
      </c>
      <c r="DS57" s="30">
        <f t="shared" si="50"/>
        <v>1.2261489604752846E-7</v>
      </c>
      <c r="DT57" s="30">
        <f t="shared" si="51"/>
        <v>1.2261489604753481E-7</v>
      </c>
      <c r="DV57" s="41">
        <v>1.1959999999999999E-8</v>
      </c>
      <c r="DW57" s="41">
        <v>3.2672445892000002</v>
      </c>
      <c r="DX57" s="41">
        <v>9492.1463150048003</v>
      </c>
      <c r="DY57" s="30">
        <f t="shared" si="52"/>
        <v>7.4079222093084438E-9</v>
      </c>
      <c r="DZ57" s="30">
        <f t="shared" si="53"/>
        <v>7.4108516467957869E-9</v>
      </c>
      <c r="EA57" s="30">
        <f t="shared" si="54"/>
        <v>7.4108515222299189E-9</v>
      </c>
      <c r="EB57" s="30">
        <f t="shared" si="55"/>
        <v>7.4108515222351211E-9</v>
      </c>
      <c r="ED57" s="36">
        <v>3.7999999999999998E-10</v>
      </c>
      <c r="EE57" s="36">
        <v>1.06497784748</v>
      </c>
      <c r="EF57" s="36">
        <v>9623.6882766912004</v>
      </c>
      <c r="EG57" s="30">
        <f t="shared" si="76"/>
        <v>-1.6801399152369653E-10</v>
      </c>
      <c r="EH57" s="30">
        <f t="shared" si="77"/>
        <v>-1.6812180772390088E-10</v>
      </c>
      <c r="EI57" s="30">
        <f t="shared" si="78"/>
        <v>-1.6812180313912216E-10</v>
      </c>
      <c r="EJ57" s="30">
        <f t="shared" si="79"/>
        <v>-1.6812180313931347E-10</v>
      </c>
      <c r="EL57" s="36"/>
      <c r="EM57" s="36"/>
      <c r="EN57" s="36"/>
      <c r="ET57" s="36"/>
      <c r="EU57" s="36"/>
      <c r="EV57" s="36"/>
    </row>
    <row r="58" spans="1:152" s="30" customFormat="1" ht="12.75">
      <c r="N58" s="36">
        <v>1.60011E-6</v>
      </c>
      <c r="O58" s="36">
        <v>3.9485473519199998</v>
      </c>
      <c r="P58" s="36">
        <v>4562.4609930212</v>
      </c>
      <c r="Q58" s="30">
        <f t="shared" si="0"/>
        <v>-1.2807627831805708E-6</v>
      </c>
      <c r="R58" s="30">
        <f t="shared" si="1"/>
        <v>-1.2809066220317103E-6</v>
      </c>
      <c r="S58" s="30">
        <f t="shared" si="2"/>
        <v>-1.2809066159152388E-6</v>
      </c>
      <c r="T58" s="30">
        <f t="shared" si="3"/>
        <v>-1.2809066159154976E-6</v>
      </c>
      <c r="V58" s="36">
        <v>2.1425E-7</v>
      </c>
      <c r="W58" s="36">
        <v>4.9708150813899996</v>
      </c>
      <c r="X58" s="36">
        <v>3340.6797370026002</v>
      </c>
      <c r="Y58" s="30">
        <f t="shared" si="4"/>
        <v>1.1836933149769484E-7</v>
      </c>
      <c r="Z58" s="30">
        <f t="shared" si="5"/>
        <v>1.1834971972545925E-7</v>
      </c>
      <c r="AA58" s="30">
        <f t="shared" si="6"/>
        <v>1.1834972055952622E-7</v>
      </c>
      <c r="AB58" s="30">
        <f t="shared" si="7"/>
        <v>1.1834972055949069E-7</v>
      </c>
      <c r="AD58" s="36">
        <v>2.4159999999999999E-8</v>
      </c>
      <c r="AE58" s="36">
        <v>1.04749173375</v>
      </c>
      <c r="AF58" s="36">
        <v>4399.9943568890003</v>
      </c>
      <c r="AG58" s="30">
        <f t="shared" si="8"/>
        <v>-5.1154441708782065E-9</v>
      </c>
      <c r="AH58" s="30">
        <f t="shared" si="9"/>
        <v>-5.1120289168185843E-9</v>
      </c>
      <c r="AI58" s="30">
        <f t="shared" si="10"/>
        <v>-5.1120290620625547E-9</v>
      </c>
      <c r="AJ58" s="30">
        <f t="shared" si="11"/>
        <v>-5.1120290620564303E-9</v>
      </c>
      <c r="AL58" s="36">
        <v>8.0999999999999999E-10</v>
      </c>
      <c r="AM58" s="36">
        <v>4.3272333062000001</v>
      </c>
      <c r="AN58" s="36">
        <v>4933.2084403325998</v>
      </c>
      <c r="AO58" s="30">
        <f t="shared" si="68"/>
        <v>-4.1411620004713714E-10</v>
      </c>
      <c r="AP58" s="30">
        <f t="shared" si="69"/>
        <v>-4.1400330561521161E-10</v>
      </c>
      <c r="AQ58" s="30">
        <f t="shared" si="70"/>
        <v>-4.1400331041654373E-10</v>
      </c>
      <c r="AR58" s="30">
        <f t="shared" si="71"/>
        <v>-4.1400331041634087E-10</v>
      </c>
      <c r="AT58" s="36"/>
      <c r="AU58" s="36"/>
      <c r="AV58" s="36"/>
      <c r="BB58" s="36"/>
      <c r="BC58" s="36"/>
      <c r="BD58" s="36"/>
      <c r="BJ58" s="36">
        <v>9.8459999999999996E-8</v>
      </c>
      <c r="BK58" s="36">
        <v>0.86942245495000003</v>
      </c>
      <c r="BL58" s="36">
        <v>1592.5960136327999</v>
      </c>
      <c r="BM58" s="30">
        <f t="shared" si="24"/>
        <v>-1.050149682905917E-8</v>
      </c>
      <c r="BN58" s="30">
        <f t="shared" si="25"/>
        <v>-1.0506621981336472E-8</v>
      </c>
      <c r="BO58" s="30">
        <f t="shared" si="26"/>
        <v>-1.0506621763377953E-8</v>
      </c>
      <c r="BP58" s="30">
        <f t="shared" si="27"/>
        <v>-1.0506621763387169E-8</v>
      </c>
      <c r="BR58" s="36">
        <v>1.2110000000000001E-8</v>
      </c>
      <c r="BS58" s="36">
        <v>0.97241747334999995</v>
      </c>
      <c r="BT58" s="36">
        <v>6467.9257579615996</v>
      </c>
      <c r="BU58" s="30">
        <f t="shared" si="28"/>
        <v>-1.1448899643791663E-8</v>
      </c>
      <c r="BV58" s="30">
        <f t="shared" si="29"/>
        <v>-1.1448060305456888E-8</v>
      </c>
      <c r="BW58" s="30">
        <f t="shared" si="30"/>
        <v>-1.1448060341162728E-8</v>
      </c>
      <c r="BX58" s="30">
        <f t="shared" si="31"/>
        <v>-1.1448060341161212E-8</v>
      </c>
      <c r="BZ58" s="36">
        <v>9.900000000000001E-10</v>
      </c>
      <c r="CA58" s="36">
        <v>1.5022131909900001</v>
      </c>
      <c r="CB58" s="36">
        <v>1751.539531416</v>
      </c>
      <c r="CC58" s="30">
        <f t="shared" si="72"/>
        <v>-3.4443372459465691E-10</v>
      </c>
      <c r="CD58" s="30">
        <f t="shared" si="73"/>
        <v>-3.4448716394244261E-10</v>
      </c>
      <c r="CE58" s="30">
        <f t="shared" si="74"/>
        <v>-3.4448716166983439E-10</v>
      </c>
      <c r="CF58" s="30">
        <f t="shared" si="75"/>
        <v>-3.4448716166993004E-10</v>
      </c>
      <c r="CH58" s="36"/>
      <c r="CI58" s="36"/>
      <c r="CJ58" s="36"/>
      <c r="CP58" s="41"/>
      <c r="CQ58" s="41"/>
      <c r="CR58" s="41"/>
      <c r="CX58" s="41"/>
      <c r="CY58" s="41"/>
      <c r="CZ58" s="41"/>
      <c r="DF58" s="36">
        <v>7.1826000000000003E-7</v>
      </c>
      <c r="DG58" s="36">
        <v>2.4748989938500001</v>
      </c>
      <c r="DH58" s="36">
        <v>12303.06777661</v>
      </c>
      <c r="DI58" s="30">
        <f t="shared" si="44"/>
        <v>-6.9883673855500526E-7</v>
      </c>
      <c r="DJ58" s="30">
        <f t="shared" si="45"/>
        <v>-6.9890377810281936E-7</v>
      </c>
      <c r="DK58" s="30">
        <f t="shared" si="46"/>
        <v>-6.9890377525423622E-7</v>
      </c>
      <c r="DL58" s="30">
        <f t="shared" si="47"/>
        <v>-6.9890377525435619E-7</v>
      </c>
      <c r="DN58" s="36">
        <v>1.2746999999999999E-7</v>
      </c>
      <c r="DO58" s="36">
        <v>0.69046314049000002</v>
      </c>
      <c r="DP58" s="36">
        <v>3723.5089589230001</v>
      </c>
      <c r="DQ58" s="30">
        <f t="shared" si="48"/>
        <v>5.7222903018938864E-8</v>
      </c>
      <c r="DR58" s="30">
        <f t="shared" si="49"/>
        <v>5.7208960797622088E-8</v>
      </c>
      <c r="DS58" s="30">
        <f t="shared" si="50"/>
        <v>5.7208961390566022E-8</v>
      </c>
      <c r="DT58" s="30">
        <f t="shared" si="51"/>
        <v>5.7208961390541333E-8</v>
      </c>
      <c r="DV58" s="36">
        <v>1.349E-8</v>
      </c>
      <c r="DW58" s="36">
        <v>4.87573224485</v>
      </c>
      <c r="DX58" s="36">
        <v>6525.8044539654002</v>
      </c>
      <c r="DY58" s="30">
        <f t="shared" si="52"/>
        <v>1.3410147791237259E-8</v>
      </c>
      <c r="DZ58" s="30">
        <f t="shared" si="53"/>
        <v>1.3410461882136053E-8</v>
      </c>
      <c r="EA58" s="30">
        <f t="shared" si="54"/>
        <v>1.3410461868791725E-8</v>
      </c>
      <c r="EB58" s="30">
        <f t="shared" si="55"/>
        <v>1.3410461868792286E-8</v>
      </c>
      <c r="ED58" s="36">
        <v>4.0999999999999998E-10</v>
      </c>
      <c r="EE58" s="36">
        <v>4.6095464049299997</v>
      </c>
      <c r="EF58" s="36">
        <v>6682.2051744678001</v>
      </c>
      <c r="EG58" s="30">
        <f t="shared" si="76"/>
        <v>2.1300524424980879E-10</v>
      </c>
      <c r="EH58" s="30">
        <f t="shared" si="77"/>
        <v>2.1292828711141136E-10</v>
      </c>
      <c r="EI58" s="30">
        <f t="shared" si="78"/>
        <v>2.1292829038441427E-10</v>
      </c>
      <c r="EJ58" s="30">
        <f t="shared" si="79"/>
        <v>2.1292829038427483E-10</v>
      </c>
      <c r="EL58" s="36"/>
      <c r="EM58" s="36"/>
      <c r="EN58" s="36"/>
      <c r="ET58" s="36"/>
      <c r="EU58" s="36"/>
      <c r="EV58" s="36"/>
    </row>
    <row r="59" spans="1:152" s="30" customFormat="1" ht="12.75">
      <c r="A59" s="30" t="s">
        <v>197</v>
      </c>
      <c r="B59" s="30" t="s">
        <v>198</v>
      </c>
      <c r="C59" s="30" t="s">
        <v>199</v>
      </c>
      <c r="D59" s="30" t="s">
        <v>229</v>
      </c>
      <c r="E59" s="30" t="s">
        <v>230</v>
      </c>
      <c r="F59" s="30" t="s">
        <v>231</v>
      </c>
      <c r="N59" s="36">
        <v>1.74068E-6</v>
      </c>
      <c r="O59" s="36">
        <v>2.41360332576</v>
      </c>
      <c r="P59" s="36">
        <v>553.5694028424</v>
      </c>
      <c r="Q59" s="30">
        <f t="shared" si="0"/>
        <v>1.3796972874658735E-6</v>
      </c>
      <c r="R59" s="30">
        <f t="shared" si="1"/>
        <v>1.3796779744145831E-6</v>
      </c>
      <c r="S59" s="30">
        <f t="shared" si="2"/>
        <v>1.3796779752359259E-6</v>
      </c>
      <c r="T59" s="30">
        <f t="shared" si="3"/>
        <v>1.379677975235891E-6</v>
      </c>
      <c r="V59" s="36">
        <v>1.8505000000000001E-7</v>
      </c>
      <c r="W59" s="36">
        <v>5.5786350392199999</v>
      </c>
      <c r="X59" s="36">
        <v>1990.745017041</v>
      </c>
      <c r="Y59" s="30">
        <f t="shared" si="4"/>
        <v>1.2570428604618249E-7</v>
      </c>
      <c r="Z59" s="30">
        <f t="shared" si="5"/>
        <v>1.2571317258515577E-7</v>
      </c>
      <c r="AA59" s="30">
        <f t="shared" si="6"/>
        <v>1.2571317220724609E-7</v>
      </c>
      <c r="AB59" s="30">
        <f t="shared" si="7"/>
        <v>1.25713172207262E-7</v>
      </c>
      <c r="AD59" s="36">
        <v>2.386E-8</v>
      </c>
      <c r="AE59" s="36">
        <v>4.2707257555</v>
      </c>
      <c r="AF59" s="36">
        <v>7079.3738568077997</v>
      </c>
      <c r="AG59" s="30">
        <f t="shared" si="8"/>
        <v>-2.1748583942891998E-8</v>
      </c>
      <c r="AH59" s="30">
        <f t="shared" si="9"/>
        <v>-2.1746299691219087E-8</v>
      </c>
      <c r="AI59" s="30">
        <f t="shared" si="10"/>
        <v>-2.1746299788387319E-8</v>
      </c>
      <c r="AJ59" s="30">
        <f t="shared" si="11"/>
        <v>-2.1746299788383206E-8</v>
      </c>
      <c r="AL59" s="36">
        <v>7.7000000000000003E-10</v>
      </c>
      <c r="AM59" s="36">
        <v>5.6318982417000001</v>
      </c>
      <c r="AN59" s="36">
        <v>1589.0728952838001</v>
      </c>
      <c r="AO59" s="30">
        <f t="shared" si="68"/>
        <v>-7.694661437443138E-10</v>
      </c>
      <c r="AP59" s="30">
        <f t="shared" si="69"/>
        <v>-7.6946464519055704E-10</v>
      </c>
      <c r="AQ59" s="30">
        <f t="shared" si="70"/>
        <v>-7.6946464525433122E-10</v>
      </c>
      <c r="AR59" s="30">
        <f t="shared" si="71"/>
        <v>-7.6946464525432853E-10</v>
      </c>
      <c r="AT59" s="36"/>
      <c r="AU59" s="36"/>
      <c r="AV59" s="36"/>
      <c r="BB59" s="36"/>
      <c r="BC59" s="36"/>
      <c r="BD59" s="36"/>
      <c r="BJ59" s="36">
        <v>9.7609999999999999E-8</v>
      </c>
      <c r="BK59" s="36">
        <v>1.0934228866</v>
      </c>
      <c r="BL59" s="36">
        <v>2544.3144198834002</v>
      </c>
      <c r="BM59" s="30">
        <f t="shared" si="24"/>
        <v>8.800511776631759E-8</v>
      </c>
      <c r="BN59" s="30">
        <f t="shared" si="25"/>
        <v>8.8001586030181309E-8</v>
      </c>
      <c r="BO59" s="30">
        <f t="shared" si="26"/>
        <v>8.800158618038987E-8</v>
      </c>
      <c r="BP59" s="30">
        <f t="shared" si="27"/>
        <v>8.8001586180383425E-8</v>
      </c>
      <c r="BR59" s="36">
        <v>1.2040000000000001E-8</v>
      </c>
      <c r="BS59" s="36">
        <v>0.95200561836999997</v>
      </c>
      <c r="BT59" s="36">
        <v>10018.314161750401</v>
      </c>
      <c r="BU59" s="30">
        <f t="shared" si="28"/>
        <v>-4.4949709682648077E-9</v>
      </c>
      <c r="BV59" s="30">
        <f t="shared" si="29"/>
        <v>-4.4912923686941892E-9</v>
      </c>
      <c r="BW59" s="30">
        <f t="shared" si="30"/>
        <v>-4.4912925251456182E-9</v>
      </c>
      <c r="BX59" s="30">
        <f t="shared" si="31"/>
        <v>-4.4912925251390297E-9</v>
      </c>
      <c r="BZ59" s="36">
        <v>9.2000000000000003E-10</v>
      </c>
      <c r="CA59" s="36">
        <v>2.6847090643699998</v>
      </c>
      <c r="CB59" s="36">
        <v>1990.745017041</v>
      </c>
      <c r="CC59" s="30">
        <f t="shared" si="72"/>
        <v>-4.4037727755638761E-10</v>
      </c>
      <c r="CD59" s="30">
        <f t="shared" si="73"/>
        <v>-4.4043013600017947E-10</v>
      </c>
      <c r="CE59" s="30">
        <f t="shared" si="74"/>
        <v>-4.4043013375228917E-10</v>
      </c>
      <c r="CF59" s="30">
        <f t="shared" si="75"/>
        <v>-4.4043013375238383E-10</v>
      </c>
      <c r="CH59" s="36"/>
      <c r="CI59" s="36"/>
      <c r="CJ59" s="36"/>
      <c r="CP59" s="36"/>
      <c r="CQ59" s="36"/>
      <c r="CR59" s="36"/>
      <c r="CX59" s="36"/>
      <c r="CY59" s="36"/>
      <c r="CZ59" s="36"/>
      <c r="DF59" s="36">
        <v>8.5311999999999995E-7</v>
      </c>
      <c r="DG59" s="36">
        <v>1.6162109791199999</v>
      </c>
      <c r="DH59" s="36">
        <v>4690.4798363585996</v>
      </c>
      <c r="DI59" s="30">
        <f t="shared" si="44"/>
        <v>6.2870963042190468E-7</v>
      </c>
      <c r="DJ59" s="30">
        <f t="shared" si="45"/>
        <v>6.2879853585223341E-7</v>
      </c>
      <c r="DK59" s="30">
        <f t="shared" si="46"/>
        <v>6.2879853207164013E-7</v>
      </c>
      <c r="DL59" s="30">
        <f t="shared" si="47"/>
        <v>6.287985320717999E-7</v>
      </c>
      <c r="DN59" s="36">
        <v>1.1827E-7</v>
      </c>
      <c r="DO59" s="36">
        <v>6.2528389867599996</v>
      </c>
      <c r="DP59" s="36">
        <v>2274.1169495098002</v>
      </c>
      <c r="DQ59" s="30">
        <f t="shared" si="48"/>
        <v>1.1795515505309951E-7</v>
      </c>
      <c r="DR59" s="30">
        <f t="shared" si="49"/>
        <v>1.1795451003318943E-7</v>
      </c>
      <c r="DS59" s="30">
        <f t="shared" si="50"/>
        <v>1.1795451006063443E-7</v>
      </c>
      <c r="DT59" s="30">
        <f t="shared" si="51"/>
        <v>1.1795451006063327E-7</v>
      </c>
      <c r="DV59" s="36">
        <v>1.433E-8</v>
      </c>
      <c r="DW59" s="36">
        <v>2.6973491644299998</v>
      </c>
      <c r="DX59" s="36">
        <v>7079.3738568077997</v>
      </c>
      <c r="DY59" s="30">
        <f t="shared" si="52"/>
        <v>5.9273554298856797E-9</v>
      </c>
      <c r="DZ59" s="30">
        <f t="shared" si="53"/>
        <v>5.9303914048037867E-9</v>
      </c>
      <c r="EA59" s="30">
        <f t="shared" si="54"/>
        <v>5.930391275698618E-9</v>
      </c>
      <c r="EB59" s="30">
        <f t="shared" si="55"/>
        <v>5.9303912757040873E-9</v>
      </c>
      <c r="ED59" s="36">
        <v>3.7999999999999998E-10</v>
      </c>
      <c r="EE59" s="36">
        <v>4.60963924082</v>
      </c>
      <c r="EF59" s="36">
        <v>7740.6067835887998</v>
      </c>
      <c r="EG59" s="30">
        <f t="shared" si="76"/>
        <v>3.115515071930516E-10</v>
      </c>
      <c r="EH59" s="30">
        <f t="shared" si="77"/>
        <v>3.1149613710045617E-10</v>
      </c>
      <c r="EI59" s="30">
        <f t="shared" si="78"/>
        <v>3.1149613945562776E-10</v>
      </c>
      <c r="EJ59" s="30">
        <f t="shared" si="79"/>
        <v>3.1149613945552881E-10</v>
      </c>
      <c r="EL59" s="36"/>
      <c r="EM59" s="36"/>
      <c r="EN59" s="36"/>
      <c r="ET59" s="41"/>
      <c r="EU59" s="41"/>
      <c r="EV59" s="41"/>
    </row>
    <row r="60" spans="1:152" s="30" customFormat="1" ht="12.75">
      <c r="A60" s="30">
        <f>E56*COS(C57)*COS(A57)</f>
        <v>1.3197280567142109</v>
      </c>
      <c r="B60" s="30">
        <f>E56*COS(C57)*SIN(A57)</f>
        <v>0.51648436773766726</v>
      </c>
      <c r="C60" s="30">
        <f>E56*SIN(C57)</f>
        <v>-2.1589390848691572E-2</v>
      </c>
      <c r="D60" s="30">
        <f>A60-$D$9</f>
        <v>1.4087967899965745</v>
      </c>
      <c r="E60" s="30">
        <f>B60-$E$9</f>
        <v>1.5284421525703937</v>
      </c>
      <c r="F60" s="30">
        <f>C60-$F$9</f>
        <v>-2.1592706555868195E-2</v>
      </c>
      <c r="N60" s="36">
        <v>1.3099299999999999E-6</v>
      </c>
      <c r="O60" s="36">
        <v>4.0449172026399998</v>
      </c>
      <c r="P60" s="36">
        <v>12303.06777661</v>
      </c>
      <c r="Q60" s="30">
        <f t="shared" si="0"/>
        <v>3.0157914581951909E-7</v>
      </c>
      <c r="R60" s="30">
        <f t="shared" si="1"/>
        <v>3.0106358093830979E-7</v>
      </c>
      <c r="S60" s="30">
        <f t="shared" si="2"/>
        <v>3.0106360286496084E-7</v>
      </c>
      <c r="T60" s="30">
        <f t="shared" si="3"/>
        <v>3.0106360286403688E-7</v>
      </c>
      <c r="V60" s="36">
        <v>1.7811E-7</v>
      </c>
      <c r="W60" s="36">
        <v>6.1253793199600004</v>
      </c>
      <c r="X60" s="36">
        <v>4292.3308329503998</v>
      </c>
      <c r="Y60" s="30">
        <f t="shared" si="4"/>
        <v>6.8538629426771191E-8</v>
      </c>
      <c r="Z60" s="30">
        <f t="shared" si="5"/>
        <v>6.8561824472672944E-8</v>
      </c>
      <c r="AA60" s="30">
        <f t="shared" si="6"/>
        <v>6.8561823486277812E-8</v>
      </c>
      <c r="AB60" s="30">
        <f t="shared" si="7"/>
        <v>6.8561823486319277E-8</v>
      </c>
      <c r="AD60" s="36">
        <v>2.187E-8</v>
      </c>
      <c r="AE60" s="36">
        <v>0.16036551231000001</v>
      </c>
      <c r="AF60" s="36">
        <v>6525.8044539654002</v>
      </c>
      <c r="AG60" s="30">
        <f t="shared" si="8"/>
        <v>-2.3113128690725152E-9</v>
      </c>
      <c r="AH60" s="30">
        <f t="shared" si="9"/>
        <v>-2.3066476105524057E-9</v>
      </c>
      <c r="AI60" s="30">
        <f t="shared" si="10"/>
        <v>-2.306647808955692E-9</v>
      </c>
      <c r="AJ60" s="30">
        <f t="shared" si="11"/>
        <v>-2.3066478089473474E-9</v>
      </c>
      <c r="AL60" s="36">
        <v>1.02E-9</v>
      </c>
      <c r="AM60" s="36">
        <v>6.26937663026</v>
      </c>
      <c r="AN60" s="36">
        <v>3347.7259737006002</v>
      </c>
      <c r="AO60" s="30">
        <f t="shared" si="68"/>
        <v>9.8194018959843446E-10</v>
      </c>
      <c r="AP60" s="30">
        <f t="shared" si="69"/>
        <v>9.8197056000934847E-10</v>
      </c>
      <c r="AQ60" s="30">
        <f t="shared" si="70"/>
        <v>9.8197055871802792E-10</v>
      </c>
      <c r="AR60" s="30">
        <f t="shared" si="71"/>
        <v>9.8197055871808272E-10</v>
      </c>
      <c r="AT60" s="36"/>
      <c r="AU60" s="36"/>
      <c r="AV60" s="36"/>
      <c r="BB60" s="36"/>
      <c r="BC60" s="36"/>
      <c r="BD60" s="36"/>
      <c r="BJ60" s="36">
        <v>8.7540000000000002E-8</v>
      </c>
      <c r="BK60" s="36">
        <v>5.4728166041200002</v>
      </c>
      <c r="BL60" s="36">
        <v>6681.2921637024001</v>
      </c>
      <c r="BM60" s="30">
        <f t="shared" si="24"/>
        <v>8.6474672723414246E-8</v>
      </c>
      <c r="BN60" s="30">
        <f t="shared" si="25"/>
        <v>8.6471680289049595E-8</v>
      </c>
      <c r="BO60" s="30">
        <f t="shared" si="26"/>
        <v>8.647168041639859E-8</v>
      </c>
      <c r="BP60" s="30">
        <f t="shared" si="27"/>
        <v>8.6471680416393164E-8</v>
      </c>
      <c r="BR60" s="36">
        <v>1.1069999999999999E-8</v>
      </c>
      <c r="BS60" s="36">
        <v>1.44142157852</v>
      </c>
      <c r="BT60" s="36">
        <v>2787.0430238573999</v>
      </c>
      <c r="BU60" s="30">
        <f t="shared" si="28"/>
        <v>1.3870142592242288E-9</v>
      </c>
      <c r="BV60" s="30">
        <f t="shared" si="29"/>
        <v>1.3860080582458596E-9</v>
      </c>
      <c r="BW60" s="30">
        <f t="shared" si="30"/>
        <v>1.3860081010371706E-9</v>
      </c>
      <c r="BX60" s="30">
        <f t="shared" si="31"/>
        <v>1.3860081010353564E-9</v>
      </c>
      <c r="BZ60" s="36">
        <v>7.7000000000000003E-10</v>
      </c>
      <c r="CA60" s="36">
        <v>4.0196629210900001</v>
      </c>
      <c r="CB60" s="36">
        <v>1592.5960136327999</v>
      </c>
      <c r="CC60" s="30">
        <f t="shared" si="72"/>
        <v>7.5502449207803586E-11</v>
      </c>
      <c r="CD60" s="30">
        <f t="shared" si="73"/>
        <v>7.5542565817373281E-11</v>
      </c>
      <c r="CE60" s="30">
        <f t="shared" si="74"/>
        <v>7.554256411132468E-11</v>
      </c>
      <c r="CF60" s="30">
        <f t="shared" si="75"/>
        <v>7.5542564111396825E-11</v>
      </c>
      <c r="CH60" s="36"/>
      <c r="CI60" s="36"/>
      <c r="CJ60" s="36"/>
      <c r="CP60" s="36"/>
      <c r="CQ60" s="36"/>
      <c r="CR60" s="36"/>
      <c r="CX60" s="36"/>
      <c r="CY60" s="36"/>
      <c r="CZ60" s="36"/>
      <c r="DF60" s="36">
        <v>6.3641000000000002E-7</v>
      </c>
      <c r="DG60" s="36">
        <v>2.67334126661</v>
      </c>
      <c r="DH60" s="36">
        <v>426.59819087599999</v>
      </c>
      <c r="DI60" s="30">
        <f t="shared" si="44"/>
        <v>6.0645464509370201E-7</v>
      </c>
      <c r="DJ60" s="30">
        <f t="shared" si="45"/>
        <v>6.0645735083028553E-7</v>
      </c>
      <c r="DK60" s="30">
        <f t="shared" si="46"/>
        <v>6.0645735071522024E-7</v>
      </c>
      <c r="DL60" s="30">
        <f t="shared" si="47"/>
        <v>6.0645735071522521E-7</v>
      </c>
      <c r="DN60" s="36">
        <v>1.0384E-7</v>
      </c>
      <c r="DO60" s="36">
        <v>1.23257236014</v>
      </c>
      <c r="DP60" s="36">
        <v>426.59819087599999</v>
      </c>
      <c r="DQ60" s="30">
        <f t="shared" si="48"/>
        <v>4.4047573872720503E-8</v>
      </c>
      <c r="DR60" s="30">
        <f t="shared" si="49"/>
        <v>4.4046255202225074E-8</v>
      </c>
      <c r="DS60" s="30">
        <f t="shared" si="50"/>
        <v>4.404625525830481E-8</v>
      </c>
      <c r="DT60" s="30">
        <f t="shared" si="51"/>
        <v>4.4046255258302434E-8</v>
      </c>
      <c r="DV60" s="36">
        <v>1.2240000000000001E-8</v>
      </c>
      <c r="DW60" s="36">
        <v>2.6201233671400002</v>
      </c>
      <c r="DX60" s="36">
        <v>10025.3603984484</v>
      </c>
      <c r="DY60" s="30">
        <f t="shared" si="52"/>
        <v>-1.1069693659524682E-8</v>
      </c>
      <c r="DZ60" s="30">
        <f t="shared" si="53"/>
        <v>-1.1071414312442644E-8</v>
      </c>
      <c r="EA60" s="30">
        <f t="shared" si="54"/>
        <v>-1.1071414239293423E-8</v>
      </c>
      <c r="EB60" s="30">
        <f t="shared" si="55"/>
        <v>-1.1071414239296502E-8</v>
      </c>
      <c r="ED60" s="36">
        <v>3.6E-10</v>
      </c>
      <c r="EE60" s="36">
        <v>3.1512924616900002</v>
      </c>
      <c r="EF60" s="36">
        <v>639.89728631399998</v>
      </c>
      <c r="EG60" s="30">
        <f t="shared" si="76"/>
        <v>3.3204768349494031E-10</v>
      </c>
      <c r="EH60" s="30">
        <f t="shared" si="77"/>
        <v>3.3204475782716164E-10</v>
      </c>
      <c r="EI60" s="30">
        <f t="shared" si="78"/>
        <v>3.3204475795158558E-10</v>
      </c>
      <c r="EJ60" s="30">
        <f t="shared" si="79"/>
        <v>3.3204475795158035E-10</v>
      </c>
      <c r="EL60" s="36"/>
      <c r="EM60" s="36"/>
      <c r="EN60" s="36"/>
      <c r="ET60" s="36"/>
      <c r="EU60" s="36"/>
      <c r="EV60" s="36"/>
    </row>
    <row r="61" spans="1:152" s="30" customFormat="1" ht="12.75">
      <c r="N61" s="36">
        <v>1.38245E-6</v>
      </c>
      <c r="O61" s="36">
        <v>4.3014517691499998</v>
      </c>
      <c r="P61" s="36">
        <v>7.1135470007999997</v>
      </c>
      <c r="Q61" s="30">
        <f t="shared" si="0"/>
        <v>-6.0178958827812012E-7</v>
      </c>
      <c r="R61" s="30">
        <f t="shared" si="1"/>
        <v>-6.0178987931045116E-7</v>
      </c>
      <c r="S61" s="30">
        <f t="shared" si="2"/>
        <v>-6.0178987929807378E-7</v>
      </c>
      <c r="T61" s="30">
        <f t="shared" si="3"/>
        <v>-6.0178987929807484E-7</v>
      </c>
      <c r="V61" s="36">
        <v>1.6472000000000001E-7</v>
      </c>
      <c r="W61" s="36">
        <v>2.6029184506599998</v>
      </c>
      <c r="X61" s="36">
        <v>3341.5927477680002</v>
      </c>
      <c r="Y61" s="30">
        <f t="shared" si="4"/>
        <v>-1.6086321293633786E-7</v>
      </c>
      <c r="Z61" s="30">
        <f t="shared" si="5"/>
        <v>-1.6085931950480526E-7</v>
      </c>
      <c r="AA61" s="30">
        <f t="shared" si="6"/>
        <v>-1.6085931967042382E-7</v>
      </c>
      <c r="AB61" s="30">
        <f t="shared" si="7"/>
        <v>-1.6085931967041688E-7</v>
      </c>
      <c r="AD61" s="36">
        <v>2.344E-8</v>
      </c>
      <c r="AE61" s="36">
        <v>1.425578204E-2</v>
      </c>
      <c r="AF61" s="36">
        <v>4690.4798363585996</v>
      </c>
      <c r="AG61" s="30">
        <f t="shared" si="8"/>
        <v>1.5298270749377922E-8</v>
      </c>
      <c r="AH61" s="30">
        <f t="shared" si="9"/>
        <v>1.5295532320421585E-8</v>
      </c>
      <c r="AI61" s="30">
        <f t="shared" si="10"/>
        <v>1.5295532436887471E-8</v>
      </c>
      <c r="AJ61" s="30">
        <f t="shared" si="11"/>
        <v>1.5295532436882547E-8</v>
      </c>
      <c r="AL61" s="36">
        <v>7.5999999999999996E-10</v>
      </c>
      <c r="AM61" s="36">
        <v>3.0572427609099999</v>
      </c>
      <c r="AN61" s="36">
        <v>13365.972825148199</v>
      </c>
      <c r="AO61" s="30">
        <f t="shared" si="68"/>
        <v>-2.7166086414669475E-10</v>
      </c>
      <c r="AP61" s="30">
        <f t="shared" si="69"/>
        <v>-2.7197269580858797E-10</v>
      </c>
      <c r="AQ61" s="30">
        <f t="shared" si="70"/>
        <v>-2.7197268254833175E-10</v>
      </c>
      <c r="AR61" s="30">
        <f t="shared" si="71"/>
        <v>-2.7197268254888643E-10</v>
      </c>
      <c r="AT61" s="36"/>
      <c r="AU61" s="36"/>
      <c r="AV61" s="36"/>
      <c r="BB61" s="36"/>
      <c r="BC61" s="36"/>
      <c r="BD61" s="36"/>
      <c r="BJ61" s="36">
        <v>8.9369999999999999E-8</v>
      </c>
      <c r="BK61" s="36">
        <v>4.8379038560999996</v>
      </c>
      <c r="BL61" s="36">
        <v>6489.776587288</v>
      </c>
      <c r="BM61" s="30">
        <f t="shared" si="24"/>
        <v>8.6113336663334357E-8</v>
      </c>
      <c r="BN61" s="30">
        <f t="shared" si="25"/>
        <v>8.611843459651933E-8</v>
      </c>
      <c r="BO61" s="30">
        <f t="shared" si="26"/>
        <v>8.611843437980108E-8</v>
      </c>
      <c r="BP61" s="30">
        <f t="shared" si="27"/>
        <v>8.6118434379810252E-8</v>
      </c>
      <c r="BR61" s="36">
        <v>1.194E-8</v>
      </c>
      <c r="BS61" s="36">
        <v>0.84501638145000002</v>
      </c>
      <c r="BT61" s="36">
        <v>1194.4470102246</v>
      </c>
      <c r="BU61" s="30">
        <f t="shared" si="28"/>
        <v>1.0446675922075998E-8</v>
      </c>
      <c r="BV61" s="30">
        <f t="shared" si="29"/>
        <v>1.0446902934824082E-8</v>
      </c>
      <c r="BW61" s="30">
        <f t="shared" si="30"/>
        <v>1.0446902925170178E-8</v>
      </c>
      <c r="BX61" s="30">
        <f t="shared" si="31"/>
        <v>1.0446902925170583E-8</v>
      </c>
      <c r="BZ61" s="36">
        <v>7.5999999999999996E-10</v>
      </c>
      <c r="CA61" s="36">
        <v>4.4966010173099997</v>
      </c>
      <c r="CB61" s="36">
        <v>4562.4609930212</v>
      </c>
      <c r="CC61" s="30">
        <f t="shared" si="72"/>
        <v>-2.818605497935803E-10</v>
      </c>
      <c r="CD61" s="30">
        <f t="shared" si="73"/>
        <v>-2.8196640084256509E-10</v>
      </c>
      <c r="CE61" s="30">
        <f t="shared" si="74"/>
        <v>-2.8196639634113608E-10</v>
      </c>
      <c r="CF61" s="30">
        <f t="shared" si="75"/>
        <v>-2.8196639634132664E-10</v>
      </c>
      <c r="CH61" s="36"/>
      <c r="CI61" s="36"/>
      <c r="CJ61" s="36"/>
      <c r="CP61" s="36"/>
      <c r="CQ61" s="36"/>
      <c r="CR61" s="36"/>
      <c r="CX61" s="36"/>
      <c r="CY61" s="36"/>
      <c r="CZ61" s="36"/>
      <c r="DF61" s="36">
        <v>6.8599000000000002E-7</v>
      </c>
      <c r="DG61" s="36">
        <v>2.4019782841800001</v>
      </c>
      <c r="DH61" s="36">
        <v>4399.9943568890003</v>
      </c>
      <c r="DI61" s="30">
        <f t="shared" si="44"/>
        <v>-6.8598698868863207E-7</v>
      </c>
      <c r="DJ61" s="30">
        <f t="shared" si="45"/>
        <v>-6.8598668752480506E-7</v>
      </c>
      <c r="DK61" s="30">
        <f t="shared" si="46"/>
        <v>-6.8598668753791798E-7</v>
      </c>
      <c r="DL61" s="30">
        <f t="shared" si="47"/>
        <v>-6.8598668753791734E-7</v>
      </c>
      <c r="DN61" s="36">
        <v>1.1208E-7</v>
      </c>
      <c r="DO61" s="36">
        <v>1.3175096343499999</v>
      </c>
      <c r="DP61" s="36">
        <v>3496.0328261340001</v>
      </c>
      <c r="DQ61" s="30">
        <f t="shared" si="48"/>
        <v>7.943790367382124E-8</v>
      </c>
      <c r="DR61" s="30">
        <f t="shared" si="49"/>
        <v>7.9446989638877548E-8</v>
      </c>
      <c r="DS61" s="30">
        <f t="shared" si="50"/>
        <v>7.944698925249762E-8</v>
      </c>
      <c r="DT61" s="30">
        <f t="shared" si="51"/>
        <v>7.9446989252513912E-8</v>
      </c>
      <c r="DV61" s="36">
        <v>1.404E-8</v>
      </c>
      <c r="DW61" s="36">
        <v>5.1905602647900002</v>
      </c>
      <c r="DX61" s="36">
        <v>2700.7151403858002</v>
      </c>
      <c r="DY61" s="30">
        <f t="shared" si="52"/>
        <v>-1.314505900792897E-8</v>
      </c>
      <c r="DZ61" s="30">
        <f t="shared" si="53"/>
        <v>-1.3144621063087128E-8</v>
      </c>
      <c r="EA61" s="30">
        <f t="shared" si="54"/>
        <v>-1.3144621081713955E-8</v>
      </c>
      <c r="EB61" s="30">
        <f t="shared" si="55"/>
        <v>-1.3144621081713182E-8</v>
      </c>
      <c r="ED61" s="36">
        <v>3.7000000000000001E-10</v>
      </c>
      <c r="EE61" s="36">
        <v>6.1462997062199998</v>
      </c>
      <c r="EF61" s="36">
        <v>5729.5064471490005</v>
      </c>
      <c r="EG61" s="30">
        <f t="shared" si="76"/>
        <v>3.2670214632629877E-10</v>
      </c>
      <c r="EH61" s="30">
        <f t="shared" si="77"/>
        <v>3.2666942899930023E-10</v>
      </c>
      <c r="EI61" s="30">
        <f t="shared" si="78"/>
        <v>3.2666943039092821E-10</v>
      </c>
      <c r="EJ61" s="30">
        <f t="shared" si="79"/>
        <v>3.2666943039086953E-10</v>
      </c>
      <c r="EL61" s="36"/>
      <c r="EM61" s="36"/>
      <c r="EN61" s="36"/>
      <c r="ET61" s="36"/>
      <c r="EU61" s="36"/>
      <c r="EV61" s="36"/>
    </row>
    <row r="62" spans="1:152" s="30" customFormat="1" ht="12.75">
      <c r="A62" s="34" t="s">
        <v>26</v>
      </c>
      <c r="B62" s="33" t="s">
        <v>200</v>
      </c>
      <c r="C62" s="34" t="s">
        <v>233</v>
      </c>
      <c r="D62" s="34" t="s">
        <v>26</v>
      </c>
      <c r="E62" s="34" t="s">
        <v>26</v>
      </c>
      <c r="F62" s="34" t="s">
        <v>26</v>
      </c>
      <c r="N62" s="36">
        <v>1.28062E-6</v>
      </c>
      <c r="O62" s="36">
        <v>1.8066564333199999</v>
      </c>
      <c r="P62" s="36">
        <v>5088.6288397668004</v>
      </c>
      <c r="Q62" s="30">
        <f t="shared" si="0"/>
        <v>3.7345433334429178E-7</v>
      </c>
      <c r="R62" s="30">
        <f t="shared" si="1"/>
        <v>3.7324942502834015E-7</v>
      </c>
      <c r="S62" s="30">
        <f t="shared" si="2"/>
        <v>3.7324943374277107E-7</v>
      </c>
      <c r="T62" s="30">
        <f t="shared" si="3"/>
        <v>3.7324943374240113E-7</v>
      </c>
      <c r="V62" s="36">
        <v>1.6598999999999999E-7</v>
      </c>
      <c r="W62" s="36">
        <v>1.2551971827799999</v>
      </c>
      <c r="X62" s="36">
        <v>3894.1818295421999</v>
      </c>
      <c r="Y62" s="30">
        <f t="shared" si="4"/>
        <v>1.3922473599615374E-8</v>
      </c>
      <c r="Z62" s="30">
        <f t="shared" si="5"/>
        <v>1.3901300016104558E-8</v>
      </c>
      <c r="AA62" s="30">
        <f t="shared" si="6"/>
        <v>1.3901300916565608E-8</v>
      </c>
      <c r="AB62" s="30">
        <f t="shared" si="7"/>
        <v>1.3901300916528002E-8</v>
      </c>
      <c r="AD62" s="36">
        <v>1.6169999999999999E-8</v>
      </c>
      <c r="AE62" s="36">
        <v>4.9561449168899996</v>
      </c>
      <c r="AF62" s="36">
        <v>5088.6288397668004</v>
      </c>
      <c r="AG62" s="30">
        <f t="shared" si="8"/>
        <v>-4.8374723016690716E-9</v>
      </c>
      <c r="AH62" s="30">
        <f t="shared" si="9"/>
        <v>-4.8348912935021183E-9</v>
      </c>
      <c r="AI62" s="30">
        <f t="shared" si="10"/>
        <v>-4.8348914032684488E-9</v>
      </c>
      <c r="AJ62" s="30">
        <f t="shared" si="11"/>
        <v>-4.8348914032637884E-9</v>
      </c>
      <c r="AL62" s="36">
        <v>6.3E-10</v>
      </c>
      <c r="AM62" s="36">
        <v>3.1277093175299999</v>
      </c>
      <c r="AN62" s="36">
        <v>10419.9862835076</v>
      </c>
      <c r="AO62" s="30">
        <f t="shared" si="68"/>
        <v>-2.0486588105367912E-10</v>
      </c>
      <c r="AP62" s="30">
        <f t="shared" si="69"/>
        <v>-2.0466180550396645E-10</v>
      </c>
      <c r="AQ62" s="30">
        <f t="shared" si="70"/>
        <v>-2.0466181418326731E-10</v>
      </c>
      <c r="AR62" s="30">
        <f t="shared" si="71"/>
        <v>-2.0466181418290322E-10</v>
      </c>
      <c r="AT62" s="36"/>
      <c r="AU62" s="36"/>
      <c r="AV62" s="36"/>
      <c r="BB62" s="41"/>
      <c r="BC62" s="41"/>
      <c r="BD62" s="41"/>
      <c r="BJ62" s="36">
        <v>8.6519999999999997E-8</v>
      </c>
      <c r="BK62" s="36">
        <v>4.7211887680900002</v>
      </c>
      <c r="BL62" s="36">
        <v>213.29909543799999</v>
      </c>
      <c r="BM62" s="30">
        <f t="shared" si="24"/>
        <v>-7.9792798801781364E-8</v>
      </c>
      <c r="BN62" s="30">
        <f t="shared" si="25"/>
        <v>-7.9793033328512086E-8</v>
      </c>
      <c r="BO62" s="30">
        <f t="shared" si="26"/>
        <v>-7.9793033318538366E-8</v>
      </c>
      <c r="BP62" s="30">
        <f t="shared" si="27"/>
        <v>-7.9793033318538789E-8</v>
      </c>
      <c r="BR62" s="36">
        <v>1.043E-8</v>
      </c>
      <c r="BS62" s="36">
        <v>3.98123209815</v>
      </c>
      <c r="BT62" s="36">
        <v>12303.06777661</v>
      </c>
      <c r="BU62" s="30">
        <f t="shared" si="28"/>
        <v>1.7504273323694765E-9</v>
      </c>
      <c r="BV62" s="30">
        <f t="shared" si="29"/>
        <v>1.7462688418775517E-9</v>
      </c>
      <c r="BW62" s="30">
        <f t="shared" si="30"/>
        <v>1.7462690187331721E-9</v>
      </c>
      <c r="BX62" s="30">
        <f t="shared" si="31"/>
        <v>1.7462690187257198E-9</v>
      </c>
      <c r="BZ62" s="36">
        <v>7.5999999999999996E-10</v>
      </c>
      <c r="CA62" s="36">
        <v>5.6735410257599996</v>
      </c>
      <c r="CB62" s="36">
        <v>6041.3275670856001</v>
      </c>
      <c r="CC62" s="30">
        <f t="shared" si="72"/>
        <v>-6.8391171303846397E-10</v>
      </c>
      <c r="CD62" s="30">
        <f t="shared" si="73"/>
        <v>-6.8397752419764565E-10</v>
      </c>
      <c r="CE62" s="30">
        <f t="shared" si="74"/>
        <v>-6.8397752139944418E-10</v>
      </c>
      <c r="CF62" s="30">
        <f t="shared" si="75"/>
        <v>-6.8397752139956185E-10</v>
      </c>
      <c r="CH62" s="36"/>
      <c r="CI62" s="36"/>
      <c r="CJ62" s="36"/>
      <c r="CP62" s="36"/>
      <c r="CQ62" s="36"/>
      <c r="CR62" s="36"/>
      <c r="CX62" s="36"/>
      <c r="CY62" s="36"/>
      <c r="CZ62" s="36"/>
      <c r="DF62" s="36">
        <v>5.8558999999999999E-7</v>
      </c>
      <c r="DG62" s="36">
        <v>4.7205278751600002</v>
      </c>
      <c r="DH62" s="36">
        <v>213.29909543799999</v>
      </c>
      <c r="DI62" s="30">
        <f t="shared" si="44"/>
        <v>-5.4020804353718489E-7</v>
      </c>
      <c r="DJ62" s="30">
        <f t="shared" si="45"/>
        <v>-5.4020962837253824E-7</v>
      </c>
      <c r="DK62" s="30">
        <f t="shared" si="46"/>
        <v>-5.4020962830513993E-7</v>
      </c>
      <c r="DL62" s="30">
        <f t="shared" si="47"/>
        <v>-5.4020962830514279E-7</v>
      </c>
      <c r="DN62" s="36">
        <v>1.0345E-7</v>
      </c>
      <c r="DO62" s="36">
        <v>0.90062464689999999</v>
      </c>
      <c r="DP62" s="36">
        <v>4535.0594369244</v>
      </c>
      <c r="DQ62" s="30">
        <f t="shared" si="48"/>
        <v>6.5241387911672423E-8</v>
      </c>
      <c r="DR62" s="30">
        <f t="shared" si="49"/>
        <v>6.5253355611424856E-8</v>
      </c>
      <c r="DS62" s="30">
        <f t="shared" si="50"/>
        <v>6.525335510250115E-8</v>
      </c>
      <c r="DT62" s="30">
        <f t="shared" si="51"/>
        <v>6.5253355102522525E-8</v>
      </c>
      <c r="DV62" s="36">
        <v>1.2019999999999999E-8</v>
      </c>
      <c r="DW62" s="36">
        <v>0.93472783088</v>
      </c>
      <c r="DX62" s="36">
        <v>2810.9214616052</v>
      </c>
      <c r="DY62" s="30">
        <f t="shared" si="52"/>
        <v>-5.9041986119615411E-9</v>
      </c>
      <c r="DZ62" s="30">
        <f t="shared" si="53"/>
        <v>-5.9051660226463562E-9</v>
      </c>
      <c r="EA62" s="30">
        <f t="shared" si="54"/>
        <v>-5.9051659815060114E-9</v>
      </c>
      <c r="EB62" s="30">
        <f t="shared" si="55"/>
        <v>-5.9051659815077402E-9</v>
      </c>
      <c r="ED62" s="36">
        <v>4.0000000000000001E-10</v>
      </c>
      <c r="EE62" s="36">
        <v>1.4739554484999999</v>
      </c>
      <c r="EF62" s="36">
        <v>13365.972825148199</v>
      </c>
      <c r="EG62" s="30">
        <f t="shared" si="76"/>
        <v>-3.7175808933643084E-10</v>
      </c>
      <c r="EH62" s="30">
        <f t="shared" si="77"/>
        <v>-3.7169318775268865E-10</v>
      </c>
      <c r="EI62" s="30">
        <f t="shared" si="78"/>
        <v>-3.7169319051430635E-10</v>
      </c>
      <c r="EJ62" s="30">
        <f t="shared" si="79"/>
        <v>-3.7169319051419292E-10</v>
      </c>
      <c r="EL62" s="36"/>
      <c r="EM62" s="36"/>
      <c r="EN62" s="36"/>
      <c r="ET62" s="36"/>
      <c r="EU62" s="36"/>
      <c r="EV62" s="36"/>
    </row>
    <row r="63" spans="1:152" s="30" customFormat="1" ht="12.75">
      <c r="J63" s="16"/>
      <c r="K63" s="16"/>
      <c r="N63" s="36">
        <v>1.3989700000000001E-6</v>
      </c>
      <c r="O63" s="36">
        <v>3.3259251616399998</v>
      </c>
      <c r="P63" s="36">
        <v>2700.7151403858002</v>
      </c>
      <c r="Q63" s="30">
        <f t="shared" si="0"/>
        <v>8.4976685519864579E-7</v>
      </c>
      <c r="R63" s="30">
        <f t="shared" si="1"/>
        <v>8.4986551194474957E-7</v>
      </c>
      <c r="S63" s="30">
        <f t="shared" si="2"/>
        <v>8.4986550774928474E-7</v>
      </c>
      <c r="T63" s="30">
        <f t="shared" si="3"/>
        <v>8.4986550774945838E-7</v>
      </c>
      <c r="V63" s="36">
        <v>1.9455000000000001E-7</v>
      </c>
      <c r="W63" s="36">
        <v>2.5311267634500001</v>
      </c>
      <c r="X63" s="36">
        <v>4399.9943568890003</v>
      </c>
      <c r="Y63" s="30">
        <f t="shared" si="4"/>
        <v>-1.9300316657857609E-7</v>
      </c>
      <c r="Z63" s="30">
        <f t="shared" si="5"/>
        <v>-1.9300670589027985E-7</v>
      </c>
      <c r="AA63" s="30">
        <f t="shared" si="6"/>
        <v>-1.9300670573984817E-7</v>
      </c>
      <c r="AB63" s="30">
        <f t="shared" si="7"/>
        <v>-1.930067057398545E-7</v>
      </c>
      <c r="AD63" s="36">
        <v>1.6330000000000001E-8</v>
      </c>
      <c r="AE63" s="36">
        <v>1.1070359992200001</v>
      </c>
      <c r="AF63" s="36">
        <v>12303.06777661</v>
      </c>
      <c r="AG63" s="30">
        <f t="shared" si="8"/>
        <v>-6.8967445813873718E-9</v>
      </c>
      <c r="AH63" s="30">
        <f t="shared" si="9"/>
        <v>-6.8907576233646866E-9</v>
      </c>
      <c r="AI63" s="30">
        <f t="shared" si="10"/>
        <v>-6.8907578779980628E-9</v>
      </c>
      <c r="AJ63" s="30">
        <f t="shared" si="11"/>
        <v>-6.8907578779873326E-9</v>
      </c>
      <c r="AL63" s="36">
        <v>6.2000000000000003E-10</v>
      </c>
      <c r="AM63" s="36">
        <v>1.4564716872300001</v>
      </c>
      <c r="AN63" s="36">
        <v>7234.7942562420003</v>
      </c>
      <c r="AO63" s="30">
        <f t="shared" si="68"/>
        <v>3.5646493437788655E-10</v>
      </c>
      <c r="AP63" s="30">
        <f t="shared" si="69"/>
        <v>3.5634428171175626E-10</v>
      </c>
      <c r="AQ63" s="30">
        <f t="shared" si="70"/>
        <v>3.563442868432231E-10</v>
      </c>
      <c r="AR63" s="30">
        <f t="shared" si="71"/>
        <v>3.5634428684300684E-10</v>
      </c>
      <c r="AT63" s="36"/>
      <c r="AU63" s="36"/>
      <c r="AV63" s="36"/>
      <c r="BB63" s="36"/>
      <c r="BC63" s="36"/>
      <c r="BD63" s="36"/>
      <c r="BJ63" s="36">
        <v>8.797E-8</v>
      </c>
      <c r="BK63" s="36">
        <v>2.8659757579199998</v>
      </c>
      <c r="BL63" s="36">
        <v>3341.5927477680002</v>
      </c>
      <c r="BM63" s="30">
        <f t="shared" si="24"/>
        <v>-8.7875994655361412E-8</v>
      </c>
      <c r="BN63" s="30">
        <f t="shared" si="25"/>
        <v>-8.7876440729565459E-8</v>
      </c>
      <c r="BO63" s="30">
        <f t="shared" si="26"/>
        <v>-8.7876440710617663E-8</v>
      </c>
      <c r="BP63" s="30">
        <f t="shared" si="27"/>
        <v>-8.7876440710618443E-8</v>
      </c>
      <c r="BR63" s="36">
        <v>1.029E-8</v>
      </c>
      <c r="BS63" s="36">
        <v>1.21951732572</v>
      </c>
      <c r="BT63" s="36">
        <v>4535.0594369244</v>
      </c>
      <c r="BU63" s="30">
        <f t="shared" si="28"/>
        <v>3.6586421114990057E-9</v>
      </c>
      <c r="BV63" s="30">
        <f t="shared" si="29"/>
        <v>3.6600758329721165E-9</v>
      </c>
      <c r="BW63" s="30">
        <f t="shared" si="30"/>
        <v>3.6600757720014719E-9</v>
      </c>
      <c r="BX63" s="30">
        <f t="shared" si="31"/>
        <v>3.6600757720040001E-9</v>
      </c>
      <c r="BZ63" s="36">
        <v>7.7999999999999999E-10</v>
      </c>
      <c r="CA63" s="36">
        <v>0.79220883728000002</v>
      </c>
      <c r="CB63" s="36">
        <v>2288.3440435113998</v>
      </c>
      <c r="CC63" s="30">
        <f t="shared" si="72"/>
        <v>6.1104708621917015E-10</v>
      </c>
      <c r="CD63" s="30">
        <f t="shared" si="73"/>
        <v>6.1108355165529999E-10</v>
      </c>
      <c r="CE63" s="30">
        <f t="shared" si="74"/>
        <v>6.1108355010459566E-10</v>
      </c>
      <c r="CF63" s="30">
        <f t="shared" si="75"/>
        <v>6.1108355010466101E-10</v>
      </c>
      <c r="CH63" s="36"/>
      <c r="CI63" s="36"/>
      <c r="CJ63" s="36"/>
      <c r="CP63" s="41"/>
      <c r="CQ63" s="41"/>
      <c r="CR63" s="41"/>
      <c r="CX63" s="36"/>
      <c r="CY63" s="36"/>
      <c r="CZ63" s="36"/>
      <c r="DF63" s="36">
        <v>6.2015E-7</v>
      </c>
      <c r="DG63" s="36">
        <v>1.1006586622100001</v>
      </c>
      <c r="DH63" s="36">
        <v>1221.8485663214001</v>
      </c>
      <c r="DI63" s="30">
        <f t="shared" si="44"/>
        <v>5.0858329878069414E-7</v>
      </c>
      <c r="DJ63" s="30">
        <f t="shared" si="45"/>
        <v>5.0859755140284834E-7</v>
      </c>
      <c r="DK63" s="30">
        <f t="shared" si="46"/>
        <v>5.0859755079673973E-7</v>
      </c>
      <c r="DL63" s="30">
        <f t="shared" si="47"/>
        <v>5.0859755079676524E-7</v>
      </c>
      <c r="DN63" s="36">
        <v>1.2214999999999999E-7</v>
      </c>
      <c r="DO63" s="36">
        <v>4.2231605609800003</v>
      </c>
      <c r="DP63" s="36">
        <v>7079.3738568077997</v>
      </c>
      <c r="DQ63" s="30">
        <f t="shared" si="48"/>
        <v>-1.0882610613319754E-7</v>
      </c>
      <c r="DR63" s="30">
        <f t="shared" si="49"/>
        <v>-1.0881319334590146E-7</v>
      </c>
      <c r="DS63" s="30">
        <f t="shared" si="50"/>
        <v>-1.0881319389517352E-7</v>
      </c>
      <c r="DT63" s="30">
        <f t="shared" si="51"/>
        <v>-1.0881319389515025E-7</v>
      </c>
      <c r="DV63" s="36">
        <v>8.6900000000000004E-9</v>
      </c>
      <c r="DW63" s="36">
        <v>5.8134081163499998</v>
      </c>
      <c r="DX63" s="36">
        <v>12303.06777661</v>
      </c>
      <c r="DY63" s="30">
        <f t="shared" si="52"/>
        <v>7.8988983245148565E-9</v>
      </c>
      <c r="DZ63" s="30">
        <f t="shared" si="53"/>
        <v>7.9003627717387485E-9</v>
      </c>
      <c r="EA63" s="30">
        <f t="shared" si="54"/>
        <v>7.9003627094871771E-9</v>
      </c>
      <c r="EB63" s="30">
        <f t="shared" si="55"/>
        <v>7.9003627094897992E-9</v>
      </c>
      <c r="ED63" s="36">
        <v>3.4999999999999998E-10</v>
      </c>
      <c r="EE63" s="36">
        <v>2.6077224549200002</v>
      </c>
      <c r="EF63" s="36">
        <v>4690.4798363585996</v>
      </c>
      <c r="EG63" s="30">
        <f t="shared" si="76"/>
        <v>-5.6783734046822346E-11</v>
      </c>
      <c r="EH63" s="30">
        <f t="shared" si="77"/>
        <v>-5.6730483322602276E-11</v>
      </c>
      <c r="EI63" s="30">
        <f t="shared" si="78"/>
        <v>-5.6730485587243644E-11</v>
      </c>
      <c r="EJ63" s="30">
        <f t="shared" si="79"/>
        <v>-5.6730485587147949E-11</v>
      </c>
      <c r="EL63" s="36"/>
      <c r="EM63" s="36"/>
      <c r="EN63" s="36"/>
      <c r="ET63" s="36"/>
      <c r="EU63" s="36"/>
      <c r="EV63" s="36"/>
    </row>
    <row r="64" spans="1:152" s="30" customFormat="1" ht="12.75">
      <c r="A64" s="30" t="s">
        <v>202</v>
      </c>
      <c r="B64" s="30" t="s">
        <v>203</v>
      </c>
      <c r="C64" s="30" t="s">
        <v>204</v>
      </c>
      <c r="N64" s="36">
        <v>1.28102E-6</v>
      </c>
      <c r="O64" s="36">
        <v>2.2080665100800001</v>
      </c>
      <c r="P64" s="36">
        <v>1592.5960136327999</v>
      </c>
      <c r="Q64" s="30">
        <f t="shared" si="0"/>
        <v>1.2081086317917679E-6</v>
      </c>
      <c r="R64" s="30">
        <f t="shared" si="1"/>
        <v>1.208086327621135E-6</v>
      </c>
      <c r="S64" s="30">
        <f t="shared" si="2"/>
        <v>1.2080863285697424E-6</v>
      </c>
      <c r="T64" s="30">
        <f t="shared" si="3"/>
        <v>1.2080863285697024E-6</v>
      </c>
      <c r="V64" s="36">
        <v>1.4999999999999999E-7</v>
      </c>
      <c r="W64" s="36">
        <v>1.03464802434</v>
      </c>
      <c r="X64" s="36">
        <v>2288.3440435113998</v>
      </c>
      <c r="Y64" s="30">
        <f t="shared" si="4"/>
        <v>9.1690970516642062E-8</v>
      </c>
      <c r="Z64" s="30">
        <f t="shared" si="5"/>
        <v>9.169990015242325E-8</v>
      </c>
      <c r="AA64" s="30">
        <f t="shared" si="6"/>
        <v>9.1699899772680658E-8</v>
      </c>
      <c r="AB64" s="30">
        <f t="shared" si="7"/>
        <v>9.1699899772696685E-8</v>
      </c>
      <c r="AD64" s="36">
        <v>2.126E-8</v>
      </c>
      <c r="AE64" s="36">
        <v>0.48290227706</v>
      </c>
      <c r="AF64" s="36">
        <v>2700.7151403858002</v>
      </c>
      <c r="AG64" s="30">
        <f t="shared" si="8"/>
        <v>-7.3746788976791827E-9</v>
      </c>
      <c r="AH64" s="30">
        <f t="shared" si="9"/>
        <v>-7.3764490991390343E-9</v>
      </c>
      <c r="AI64" s="30">
        <f t="shared" si="10"/>
        <v>-7.3764490238582697E-9</v>
      </c>
      <c r="AJ64" s="30">
        <f t="shared" si="11"/>
        <v>-7.3764490238614576E-9</v>
      </c>
      <c r="AL64" s="36">
        <v>6.9E-10</v>
      </c>
      <c r="AM64" s="36">
        <v>4.8226660586900003</v>
      </c>
      <c r="AN64" s="36">
        <v>6677.7017350506003</v>
      </c>
      <c r="AO64" s="30">
        <f t="shared" si="68"/>
        <v>4.8740872786353434E-10</v>
      </c>
      <c r="AP64" s="30">
        <f t="shared" si="69"/>
        <v>4.873015079395428E-10</v>
      </c>
      <c r="AQ64" s="30">
        <f t="shared" si="70"/>
        <v>4.873015124998197E-10</v>
      </c>
      <c r="AR64" s="30">
        <f t="shared" si="71"/>
        <v>4.8730151249963224E-10</v>
      </c>
      <c r="AT64" s="36"/>
      <c r="AU64" s="36"/>
      <c r="AV64" s="36"/>
      <c r="BB64" s="36"/>
      <c r="BC64" s="36"/>
      <c r="BD64" s="36"/>
      <c r="BJ64" s="36">
        <v>8.3840000000000002E-8</v>
      </c>
      <c r="BK64" s="36">
        <v>2.6589523003700002</v>
      </c>
      <c r="BL64" s="36">
        <v>4535.0594369244</v>
      </c>
      <c r="BM64" s="30">
        <f t="shared" si="24"/>
        <v>-7.3781865144460323E-8</v>
      </c>
      <c r="BN64" s="30">
        <f t="shared" si="25"/>
        <v>-7.3775928557348991E-8</v>
      </c>
      <c r="BO64" s="30">
        <f t="shared" si="26"/>
        <v>-7.3775928809851167E-8</v>
      </c>
      <c r="BP64" s="30">
        <f t="shared" si="27"/>
        <v>-7.3775928809840553E-8</v>
      </c>
      <c r="BR64" s="36">
        <v>9.39E-9</v>
      </c>
      <c r="BS64" s="36">
        <v>2.9971624825699998</v>
      </c>
      <c r="BT64" s="36">
        <v>7477.5228602159996</v>
      </c>
      <c r="BU64" s="30">
        <f t="shared" si="28"/>
        <v>6.7841959960969584E-9</v>
      </c>
      <c r="BV64" s="30">
        <f t="shared" si="29"/>
        <v>6.7826000336570776E-9</v>
      </c>
      <c r="BW64" s="30">
        <f t="shared" si="30"/>
        <v>6.7826001015378092E-9</v>
      </c>
      <c r="BX64" s="30">
        <f t="shared" si="31"/>
        <v>6.7826001015349488E-9</v>
      </c>
      <c r="BZ64" s="36">
        <v>7.4000000000000003E-10</v>
      </c>
      <c r="CA64" s="36">
        <v>5.8479542796499997</v>
      </c>
      <c r="CB64" s="36">
        <v>3341.5927477680002</v>
      </c>
      <c r="CC64" s="30">
        <f t="shared" si="72"/>
        <v>7.3524873359655002E-10</v>
      </c>
      <c r="CD64" s="30">
        <f t="shared" si="73"/>
        <v>7.3523953276281376E-10</v>
      </c>
      <c r="CE64" s="30">
        <f t="shared" si="74"/>
        <v>7.3523953315428929E-10</v>
      </c>
      <c r="CF64" s="30">
        <f t="shared" si="75"/>
        <v>7.3523953315427295E-10</v>
      </c>
      <c r="CH64" s="36"/>
      <c r="CI64" s="36"/>
      <c r="CJ64" s="36"/>
      <c r="CP64" s="36"/>
      <c r="CQ64" s="36"/>
      <c r="CR64" s="36"/>
      <c r="CX64" s="36"/>
      <c r="CY64" s="36"/>
      <c r="CZ64" s="36"/>
      <c r="DF64" s="36">
        <v>6.6509000000000003E-7</v>
      </c>
      <c r="DG64" s="36">
        <v>2.21307705185</v>
      </c>
      <c r="DH64" s="36">
        <v>6041.3275670856001</v>
      </c>
      <c r="DI64" s="30">
        <f t="shared" si="44"/>
        <v>6.5926715162336674E-7</v>
      </c>
      <c r="DJ64" s="30">
        <f t="shared" si="45"/>
        <v>6.5928457794555309E-7</v>
      </c>
      <c r="DK64" s="30">
        <f t="shared" si="46"/>
        <v>6.5928457720501039E-7</v>
      </c>
      <c r="DL64" s="30">
        <f t="shared" si="47"/>
        <v>6.5928457720504152E-7</v>
      </c>
      <c r="DN64" s="36">
        <v>9.7650000000000004E-8</v>
      </c>
      <c r="DO64" s="36">
        <v>3.4531094020399999</v>
      </c>
      <c r="DP64" s="36">
        <v>382.89653222319998</v>
      </c>
      <c r="DQ64" s="30">
        <f t="shared" si="48"/>
        <v>2.3276600233176807E-8</v>
      </c>
      <c r="DR64" s="30">
        <f t="shared" si="49"/>
        <v>2.3277793884337207E-8</v>
      </c>
      <c r="DS64" s="30">
        <f t="shared" si="50"/>
        <v>2.3277793833574436E-8</v>
      </c>
      <c r="DT64" s="30">
        <f t="shared" si="51"/>
        <v>2.3277793833576583E-8</v>
      </c>
      <c r="DV64" s="36">
        <v>8.6699999999999992E-9</v>
      </c>
      <c r="DW64" s="36">
        <v>2.2004664040900002</v>
      </c>
      <c r="DX64" s="36">
        <v>2699.7348193175999</v>
      </c>
      <c r="DY64" s="30">
        <f t="shared" si="52"/>
        <v>8.4936461682474922E-9</v>
      </c>
      <c r="DZ64" s="30">
        <f t="shared" si="53"/>
        <v>8.4934917355250431E-9</v>
      </c>
      <c r="EA64" s="30">
        <f t="shared" si="54"/>
        <v>8.4934917420940798E-9</v>
      </c>
      <c r="EB64" s="30">
        <f t="shared" si="55"/>
        <v>8.4934917420938019E-9</v>
      </c>
      <c r="ED64" s="36">
        <v>3.4999999999999998E-10</v>
      </c>
      <c r="EE64" s="36">
        <v>2.450779319</v>
      </c>
      <c r="EF64" s="36">
        <v>2288.3440435113998</v>
      </c>
      <c r="EG64" s="30">
        <f t="shared" si="76"/>
        <v>-2.4073230235727001E-10</v>
      </c>
      <c r="EH64" s="30">
        <f t="shared" si="77"/>
        <v>-2.4071319040837171E-10</v>
      </c>
      <c r="EI64" s="30">
        <f t="shared" si="78"/>
        <v>-2.4071319122118099E-10</v>
      </c>
      <c r="EJ64" s="30">
        <f t="shared" si="79"/>
        <v>-2.4071319122114666E-10</v>
      </c>
      <c r="EL64" s="36"/>
      <c r="EM64" s="36"/>
      <c r="EN64" s="36"/>
      <c r="ET64" s="41"/>
      <c r="EU64" s="41"/>
      <c r="EV64" s="41"/>
    </row>
    <row r="65" spans="1:152" s="30" customFormat="1" ht="12.75">
      <c r="A65" s="30">
        <f>F56</f>
        <v>2.0787760952625653</v>
      </c>
      <c r="B65" s="30">
        <f xml:space="preserve"> 0.0057755183 * A65</f>
        <v>1.200600937979149E-2</v>
      </c>
      <c r="C65" s="30">
        <f xml:space="preserve"> Tau - B65/DAYSinMILLENNIUM</f>
        <v>-5.5446058626231493E-3</v>
      </c>
      <c r="N65" s="36">
        <v>1.1694500000000001E-6</v>
      </c>
      <c r="O65" s="36">
        <v>3.1280528220699999</v>
      </c>
      <c r="P65" s="36">
        <v>7903.0734197210004</v>
      </c>
      <c r="Q65" s="30">
        <f t="shared" ref="Q65:Q128" si="80">N65*COS(O65+P65*$C$23)</f>
        <v>-1.1563899121946523E-6</v>
      </c>
      <c r="R65" s="30">
        <f t="shared" ref="R65:R128" si="81">N65*COS(O65+P65*$C$44)</f>
        <v>-1.1564351510317713E-6</v>
      </c>
      <c r="S65" s="30">
        <f t="shared" ref="S65:S128" si="82">N65*COS(O65+P65*$C$65)</f>
        <v>-1.1564351491095442E-6</v>
      </c>
      <c r="T65" s="30">
        <f t="shared" ref="T65:T128" si="83">N65*COS(O65+P65*$C$86)</f>
        <v>-1.1564351491096234E-6</v>
      </c>
      <c r="V65" s="36">
        <v>2.0029E-7</v>
      </c>
      <c r="W65" s="36">
        <v>4.7311942874900001</v>
      </c>
      <c r="X65" s="36">
        <v>4690.4798363585996</v>
      </c>
      <c r="Y65" s="30">
        <f t="shared" ref="Y65:Y128" si="84">V65*COS(W65+X65*$C$23)</f>
        <v>-1.5115420505358162E-7</v>
      </c>
      <c r="Z65" s="30">
        <f t="shared" ref="Z65:Z128" si="85">V65*COS(W65+X65*$C$44)</f>
        <v>-1.511744647469723E-7</v>
      </c>
      <c r="AA65" s="30">
        <f t="shared" ref="AA65:AA128" si="86">V65*COS(W65+X65*$C$65)</f>
        <v>-1.5117446388545792E-7</v>
      </c>
      <c r="AB65" s="30">
        <f t="shared" ref="AB65:AB128" si="87">V65*COS(W65+X65*$C$86)</f>
        <v>-1.5117446388549434E-7</v>
      </c>
      <c r="AD65" s="36">
        <v>1.6289999999999999E-8</v>
      </c>
      <c r="AE65" s="36">
        <v>4.9426797771800004</v>
      </c>
      <c r="AF65" s="36">
        <v>1221.8485663214001</v>
      </c>
      <c r="AG65" s="30">
        <f t="shared" ref="AG65:AG128" si="88">AD65*COS(AE65+AF65*$C$23)</f>
        <v>-4.205981953051139E-9</v>
      </c>
      <c r="AH65" s="30">
        <f t="shared" ref="AH65:AH128" si="89">AD65*COS(AE65+AF65*$C$44)</f>
        <v>-4.2066140475688759E-9</v>
      </c>
      <c r="AI65" s="30">
        <f t="shared" ref="AI65:AI128" si="90">AD65*COS(AE65+AF65*$C$65)</f>
        <v>-4.2066140206877245E-9</v>
      </c>
      <c r="AJ65" s="30">
        <f t="shared" ref="AJ65:AJ128" si="91">AD65*COS(AE65+AF65*$C$86)</f>
        <v>-4.2066140206888569E-9</v>
      </c>
      <c r="AL65" s="36">
        <v>6.3999999999999996E-10</v>
      </c>
      <c r="AM65" s="36">
        <v>1.7371344844600001</v>
      </c>
      <c r="AN65" s="36">
        <v>3870.3033917943999</v>
      </c>
      <c r="AO65" s="30">
        <f t="shared" ref="AO65:AO96" si="92">AL65*COS(AM65+AN65*$C$23)</f>
        <v>4.1147004477832704E-10</v>
      </c>
      <c r="AP65" s="30">
        <f t="shared" ref="AP65:AP96" si="93">AL65*COS(AM65+AN65*$C$44)</f>
        <v>4.1140767630096238E-10</v>
      </c>
      <c r="AQ65" s="30">
        <f t="shared" ref="AQ65:AQ96" si="94">AL65*COS(AM65+AN65*$C$65)</f>
        <v>4.1140767895346937E-10</v>
      </c>
      <c r="AR65" s="30">
        <f t="shared" ref="AR65:AR96" si="95">AL65*COS(AM65+AN65*$C$86)</f>
        <v>4.1140767895335796E-10</v>
      </c>
      <c r="AT65" s="36"/>
      <c r="AU65" s="36"/>
      <c r="AV65" s="36"/>
      <c r="BB65" s="36"/>
      <c r="BC65" s="36"/>
      <c r="BD65" s="36"/>
      <c r="BJ65" s="36">
        <v>8.2129999999999995E-8</v>
      </c>
      <c r="BK65" s="36">
        <v>4.8260813470999997</v>
      </c>
      <c r="BL65" s="36">
        <v>3553.9115221378001</v>
      </c>
      <c r="BM65" s="30">
        <f t="shared" ref="BM65:BM128" si="96">BJ65*COS(BK65+BL65*$C$23)</f>
        <v>-5.5480690291715466E-8</v>
      </c>
      <c r="BN65" s="30">
        <f t="shared" ref="BN65:BN128" si="97">BJ65*COS(BK65+BL65*$C$44)</f>
        <v>-5.5487764524730682E-8</v>
      </c>
      <c r="BO65" s="30">
        <f t="shared" ref="BO65:BO128" si="98">BJ65*COS(BK65+BL65*$C$65)</f>
        <v>-5.5487764223898387E-8</v>
      </c>
      <c r="BP65" s="30">
        <f t="shared" ref="BP65:BP128" si="99">BJ65*COS(BK65+BL65*$C$86)</f>
        <v>-5.548776422391108E-8</v>
      </c>
      <c r="BR65" s="36">
        <v>1.303E-8</v>
      </c>
      <c r="BS65" s="36">
        <v>1.1240993770200001</v>
      </c>
      <c r="BT65" s="36">
        <v>4399.9943568890003</v>
      </c>
      <c r="BU65" s="30">
        <f t="shared" ref="BU65:BU128" si="100">BR65*COS(BS65+BT65*$C$23)</f>
        <v>-3.7253881683073325E-9</v>
      </c>
      <c r="BV65" s="30">
        <f t="shared" ref="BV65:BV128" si="101">BR65*COS(BS65+BT65*$C$44)</f>
        <v>-3.7235821806039009E-9</v>
      </c>
      <c r="BW65" s="30">
        <f t="shared" ref="BW65:BW128" si="102">BR65*COS(BS65+BT65*$C$65)</f>
        <v>-3.723582257409424E-9</v>
      </c>
      <c r="BX65" s="30">
        <f t="shared" ref="BX65:BX128" si="103">BR65*COS(BS65+BT65*$C$86)</f>
        <v>-3.723582257406186E-9</v>
      </c>
      <c r="BZ65" s="36">
        <v>8.0000000000000003E-10</v>
      </c>
      <c r="CA65" s="36">
        <v>5.4855694141600004</v>
      </c>
      <c r="CB65" s="36">
        <v>8432.7643848156004</v>
      </c>
      <c r="CC65" s="30">
        <f t="shared" ref="CC65:CC96" si="104">BZ65*COS(CA65+CB65*$C$23)</f>
        <v>-7.2723803618866174E-10</v>
      </c>
      <c r="CD65" s="30">
        <f t="shared" ref="CD65:CD96" si="105">BZ65*COS(CA65+CB65*$C$44)</f>
        <v>-7.2714560176165085E-10</v>
      </c>
      <c r="CE65" s="30">
        <f t="shared" ref="CE65:CE96" si="106">BZ65*COS(CA65+CB65*$C$65)</f>
        <v>-7.2714560569383174E-10</v>
      </c>
      <c r="CF65" s="30">
        <f t="shared" ref="CF65:CF96" si="107">BZ65*COS(CA65+CB65*$C$86)</f>
        <v>-7.2714560569366578E-10</v>
      </c>
      <c r="CH65" s="36"/>
      <c r="CI65" s="36"/>
      <c r="CJ65" s="36"/>
      <c r="CP65" s="36"/>
      <c r="CQ65" s="36"/>
      <c r="CR65" s="36"/>
      <c r="CX65" s="36"/>
      <c r="CY65" s="36"/>
      <c r="CZ65" s="36"/>
      <c r="DF65" s="36">
        <v>5.5810999999999996E-7</v>
      </c>
      <c r="DG65" s="36">
        <v>1.2328832594600001</v>
      </c>
      <c r="DH65" s="36">
        <v>3185.1920272655998</v>
      </c>
      <c r="DI65" s="30">
        <f t="shared" ref="DI65:DI128" si="108">DF65*COS(DG65+DH65*$C$23)</f>
        <v>-4.1970687402337163E-7</v>
      </c>
      <c r="DJ65" s="30">
        <f t="shared" ref="DJ65:DJ128" si="109">DF65*COS(DG65+DH65*$C$44)</f>
        <v>-4.1966835367600901E-7</v>
      </c>
      <c r="DK65" s="30">
        <f t="shared" ref="DK65:DK128" si="110">DF65*COS(DG65+DH65*$C$65)</f>
        <v>-4.1966835531427502E-7</v>
      </c>
      <c r="DL65" s="30">
        <f t="shared" ref="DL65:DL128" si="111">DF65*COS(DG65+DH65*$C$86)</f>
        <v>-4.1966835531420572E-7</v>
      </c>
      <c r="DN65" s="36">
        <v>8.5860000000000003E-8</v>
      </c>
      <c r="DO65" s="36">
        <v>1.1647190113899999</v>
      </c>
      <c r="DP65" s="36">
        <v>2787.0430238573999</v>
      </c>
      <c r="DQ65" s="30">
        <f t="shared" ref="DQ65:DQ128" si="112">DN65*COS(DO65+DP65*$C$23)</f>
        <v>-1.2922228023406483E-8</v>
      </c>
      <c r="DR65" s="30">
        <f t="shared" ref="DR65:DR128" si="113">DN65*COS(DO65+DP65*$C$44)</f>
        <v>-1.2930004506324913E-8</v>
      </c>
      <c r="DS65" s="30">
        <f t="shared" ref="DS65:DS128" si="114">DN65*COS(DO65+DP65*$C$65)</f>
        <v>-1.293000417561399E-8</v>
      </c>
      <c r="DT65" s="30">
        <f t="shared" ref="DT65:DT128" si="115">DN65*COS(DO65+DP65*$C$86)</f>
        <v>-1.2930004175628014E-8</v>
      </c>
      <c r="DV65" s="36">
        <v>8.2999999999999999E-9</v>
      </c>
      <c r="DW65" s="36">
        <v>2.01484544773</v>
      </c>
      <c r="DX65" s="36">
        <v>5092.1519581158</v>
      </c>
      <c r="DY65" s="30">
        <f t="shared" ref="DY65:DY128" si="116">DV65*COS(DW65+DX65*$C$23)</f>
        <v>3.866406766414392E-9</v>
      </c>
      <c r="DZ65" s="30">
        <f t="shared" ref="DZ65:DZ128" si="117">DV65*COS(DW65+DX65*$C$44)</f>
        <v>3.8651773287879215E-9</v>
      </c>
      <c r="EA65" s="30">
        <f t="shared" ref="EA65:EA128" si="118">DV65*COS(DW65+DX65*$C$65)</f>
        <v>3.8651773810749741E-9</v>
      </c>
      <c r="EB65" s="30">
        <f t="shared" ref="EB65:EB128" si="119">DV65*COS(DW65+DX65*$C$86)</f>
        <v>3.8651773810727556E-9</v>
      </c>
      <c r="ED65" s="36">
        <v>3.4000000000000001E-10</v>
      </c>
      <c r="EE65" s="36">
        <v>4.5054449758199997</v>
      </c>
      <c r="EF65" s="36">
        <v>7875.6718636242003</v>
      </c>
      <c r="EG65" s="30">
        <f t="shared" ref="EG65:EG96" si="120">ED65*COS(EE65+EF65*$C$23)</f>
        <v>3.6687745234942431E-11</v>
      </c>
      <c r="EH65" s="30">
        <f t="shared" ref="EH65:EH96" si="121">ED65*COS(EE65+EF65*$C$44)</f>
        <v>3.6600235502088416E-11</v>
      </c>
      <c r="EI65" s="30">
        <f t="shared" ref="EI65:EI96" si="122">ED65*COS(EE65+EF65*$C$65)</f>
        <v>3.6600239223698056E-11</v>
      </c>
      <c r="EJ65" s="30">
        <f t="shared" ref="EJ65:EJ96" si="123">ED65*COS(EE65+EF65*$C$86)</f>
        <v>3.6600239223541939E-11</v>
      </c>
      <c r="EL65" s="36"/>
      <c r="EM65" s="36"/>
      <c r="EN65" s="36"/>
      <c r="ET65" s="36"/>
      <c r="EU65" s="36"/>
      <c r="EV65" s="36"/>
    </row>
    <row r="66" spans="1:152" s="30" customFormat="1" ht="12.75">
      <c r="N66" s="36">
        <v>1.10375E-6</v>
      </c>
      <c r="O66" s="36">
        <v>1.0519507968699999</v>
      </c>
      <c r="P66" s="36">
        <v>242.72860397400001</v>
      </c>
      <c r="Q66" s="30">
        <f t="shared" si="80"/>
        <v>1.0564305006960526E-6</v>
      </c>
      <c r="R66" s="30">
        <f t="shared" si="81"/>
        <v>1.0564279496476567E-6</v>
      </c>
      <c r="S66" s="30">
        <f t="shared" si="82"/>
        <v>1.0564279497561474E-6</v>
      </c>
      <c r="T66" s="30">
        <f t="shared" si="83"/>
        <v>1.0564279497561429E-6</v>
      </c>
      <c r="V66" s="36">
        <v>1.5381E-7</v>
      </c>
      <c r="W66" s="36">
        <v>2.4700947035</v>
      </c>
      <c r="X66" s="36">
        <v>4535.0594369244</v>
      </c>
      <c r="Y66" s="30">
        <f t="shared" si="84"/>
        <v>-1.1923738904549674E-7</v>
      </c>
      <c r="Z66" s="30">
        <f t="shared" si="85"/>
        <v>-1.1922290350400255E-7</v>
      </c>
      <c r="AA66" s="30">
        <f t="shared" si="86"/>
        <v>-1.1922290412009056E-7</v>
      </c>
      <c r="AB66" s="30">
        <f t="shared" si="87"/>
        <v>-1.1922290412006467E-7</v>
      </c>
      <c r="AD66" s="36">
        <v>1.5040000000000001E-8</v>
      </c>
      <c r="AE66" s="36">
        <v>0.11031912519000001</v>
      </c>
      <c r="AF66" s="36">
        <v>2957.7158944766002</v>
      </c>
      <c r="AG66" s="30">
        <f t="shared" si="88"/>
        <v>-1.2572238232785399E-8</v>
      </c>
      <c r="AH66" s="30">
        <f t="shared" si="89"/>
        <v>-1.2571435598044931E-8</v>
      </c>
      <c r="AI66" s="30">
        <f t="shared" si="90"/>
        <v>-1.2571435632181381E-8</v>
      </c>
      <c r="AJ66" s="30">
        <f t="shared" si="91"/>
        <v>-1.2571435632179943E-8</v>
      </c>
      <c r="AL66" s="36">
        <v>5.7999999999999996E-10</v>
      </c>
      <c r="AM66" s="36">
        <v>4.8572308849199999</v>
      </c>
      <c r="AN66" s="36">
        <v>5486.7778431750003</v>
      </c>
      <c r="AO66" s="30">
        <f t="shared" si="92"/>
        <v>5.2674752955921006E-10</v>
      </c>
      <c r="AP66" s="30">
        <f t="shared" si="93"/>
        <v>5.2670373467043464E-10</v>
      </c>
      <c r="AQ66" s="30">
        <f t="shared" si="94"/>
        <v>5.267037365332796E-10</v>
      </c>
      <c r="AR66" s="30">
        <f t="shared" si="95"/>
        <v>5.267037365332002E-10</v>
      </c>
      <c r="AT66" s="36"/>
      <c r="AU66" s="36"/>
      <c r="AV66" s="36"/>
      <c r="BB66" s="36"/>
      <c r="BC66" s="36"/>
      <c r="BD66" s="36"/>
      <c r="BJ66" s="36">
        <v>8.7989999999999996E-8</v>
      </c>
      <c r="BK66" s="36">
        <v>1.52910882795</v>
      </c>
      <c r="BL66" s="36">
        <v>3339.6321056316001</v>
      </c>
      <c r="BM66" s="30">
        <f t="shared" si="96"/>
        <v>-2.5248143093660947E-8</v>
      </c>
      <c r="BN66" s="30">
        <f t="shared" si="97"/>
        <v>-2.5238889557122368E-8</v>
      </c>
      <c r="BO66" s="30">
        <f t="shared" si="98"/>
        <v>-2.5238889950656956E-8</v>
      </c>
      <c r="BP66" s="30">
        <f t="shared" si="99"/>
        <v>-2.5238889950640488E-8</v>
      </c>
      <c r="BR66" s="36">
        <v>1.0320000000000001E-8</v>
      </c>
      <c r="BS66" s="36">
        <v>4.2659291780700004</v>
      </c>
      <c r="BT66" s="36">
        <v>1990.745017041</v>
      </c>
      <c r="BU66" s="30">
        <f t="shared" si="100"/>
        <v>9.1119010379398438E-9</v>
      </c>
      <c r="BV66" s="30">
        <f t="shared" si="101"/>
        <v>9.1115839511245931E-9</v>
      </c>
      <c r="BW66" s="30">
        <f t="shared" si="102"/>
        <v>9.1115839646102907E-9</v>
      </c>
      <c r="BX66" s="30">
        <f t="shared" si="103"/>
        <v>9.1115839646097232E-9</v>
      </c>
      <c r="BZ66" s="36">
        <v>6.5000000000000003E-10</v>
      </c>
      <c r="CA66" s="36">
        <v>2.1170593174399999</v>
      </c>
      <c r="CB66" s="36">
        <v>10018.314161750401</v>
      </c>
      <c r="CC66" s="30">
        <f t="shared" si="104"/>
        <v>-6.4982598794075428E-10</v>
      </c>
      <c r="CD66" s="30">
        <f t="shared" si="105"/>
        <v>-6.4982099986802948E-10</v>
      </c>
      <c r="CE66" s="30">
        <f t="shared" si="106"/>
        <v>-6.4982100008165756E-10</v>
      </c>
      <c r="CF66" s="30">
        <f t="shared" si="107"/>
        <v>-6.4982100008164856E-10</v>
      </c>
      <c r="CH66" s="36"/>
      <c r="CI66" s="36"/>
      <c r="CJ66" s="36"/>
      <c r="CP66" s="36"/>
      <c r="CQ66" s="36"/>
      <c r="CR66" s="36"/>
      <c r="CX66" s="36"/>
      <c r="CY66" s="36"/>
      <c r="CZ66" s="36"/>
      <c r="DF66" s="36">
        <v>5.4988999999999996E-7</v>
      </c>
      <c r="DG66" s="36">
        <v>5.7269138530600001</v>
      </c>
      <c r="DH66" s="36">
        <v>951.71840625059997</v>
      </c>
      <c r="DI66" s="30">
        <f t="shared" si="108"/>
        <v>4.9513688709379387E-7</v>
      </c>
      <c r="DJ66" s="30">
        <f t="shared" si="109"/>
        <v>4.9514437033027429E-7</v>
      </c>
      <c r="DK66" s="30">
        <f t="shared" si="110"/>
        <v>4.9514437001204242E-7</v>
      </c>
      <c r="DL66" s="30">
        <f t="shared" si="111"/>
        <v>4.9514437001205576E-7</v>
      </c>
      <c r="DN66" s="36">
        <v>7.8790000000000006E-8</v>
      </c>
      <c r="DO66" s="36">
        <v>5.7380886178999999</v>
      </c>
      <c r="DP66" s="36">
        <v>2288.3440435113998</v>
      </c>
      <c r="DQ66" s="30">
        <f t="shared" si="112"/>
        <v>6.1922493840872429E-8</v>
      </c>
      <c r="DR66" s="30">
        <f t="shared" si="113"/>
        <v>6.191882895232102E-8</v>
      </c>
      <c r="DS66" s="30">
        <f t="shared" si="114"/>
        <v>6.1918829108186425E-8</v>
      </c>
      <c r="DT66" s="30">
        <f t="shared" si="115"/>
        <v>6.1918829108179847E-8</v>
      </c>
      <c r="DV66" s="36">
        <v>8.5500000000000005E-9</v>
      </c>
      <c r="DW66" s="36">
        <v>5.96220147975</v>
      </c>
      <c r="DX66" s="36">
        <v>426.59819087599999</v>
      </c>
      <c r="DY66" s="30">
        <f t="shared" si="116"/>
        <v>-7.6789891156469521E-9</v>
      </c>
      <c r="DZ66" s="30">
        <f t="shared" si="117"/>
        <v>-7.6790418382979054E-9</v>
      </c>
      <c r="EA66" s="30">
        <f t="shared" si="118"/>
        <v>-7.6790418360557844E-9</v>
      </c>
      <c r="EB66" s="30">
        <f t="shared" si="119"/>
        <v>-7.6790418360558787E-9</v>
      </c>
      <c r="ED66" s="36">
        <v>4.2E-10</v>
      </c>
      <c r="EE66" s="36">
        <v>2.1138333088199999</v>
      </c>
      <c r="EF66" s="36">
        <v>12832.7587417046</v>
      </c>
      <c r="EG66" s="30">
        <f t="shared" si="120"/>
        <v>4.1876506486827736E-10</v>
      </c>
      <c r="EH66" s="30">
        <f t="shared" si="121"/>
        <v>4.1877860415139077E-10</v>
      </c>
      <c r="EI66" s="30">
        <f t="shared" si="122"/>
        <v>4.1877860357718567E-10</v>
      </c>
      <c r="EJ66" s="30">
        <f t="shared" si="123"/>
        <v>4.1877860357720976E-10</v>
      </c>
      <c r="EL66" s="36"/>
      <c r="EM66" s="36"/>
      <c r="EN66" s="36"/>
      <c r="ET66" s="36"/>
      <c r="EU66" s="36"/>
      <c r="EV66" s="36"/>
    </row>
    <row r="67" spans="1:152" s="30" customFormat="1" ht="12.75">
      <c r="A67" s="30" t="s">
        <v>205</v>
      </c>
      <c r="B67" s="30" t="s">
        <v>206</v>
      </c>
      <c r="C67" s="30" t="s">
        <v>207</v>
      </c>
      <c r="D67" s="30" t="s">
        <v>208</v>
      </c>
      <c r="E67" s="30" t="s">
        <v>209</v>
      </c>
      <c r="F67" s="30" t="s">
        <v>210</v>
      </c>
      <c r="N67" s="36">
        <v>1.1348600000000001E-6</v>
      </c>
      <c r="O67" s="36">
        <v>3.7007079812299999</v>
      </c>
      <c r="P67" s="36">
        <v>1589.0728952838001</v>
      </c>
      <c r="Q67" s="30">
        <f t="shared" si="80"/>
        <v>4.3946062572612125E-7</v>
      </c>
      <c r="R67" s="30">
        <f t="shared" si="81"/>
        <v>4.3951528070359113E-7</v>
      </c>
      <c r="S67" s="30">
        <f t="shared" si="82"/>
        <v>4.3951527837928609E-7</v>
      </c>
      <c r="T67" s="30">
        <f t="shared" si="83"/>
        <v>4.3951527837938275E-7</v>
      </c>
      <c r="V67" s="36">
        <v>1.9964000000000001E-7</v>
      </c>
      <c r="W67" s="36">
        <v>5.7865295839800002</v>
      </c>
      <c r="X67" s="36">
        <v>7079.3738568077997</v>
      </c>
      <c r="Y67" s="30">
        <f t="shared" si="84"/>
        <v>-9.1986359803507742E-8</v>
      </c>
      <c r="Z67" s="30">
        <f t="shared" si="85"/>
        <v>-9.2027590747701926E-8</v>
      </c>
      <c r="AA67" s="30">
        <f t="shared" si="86"/>
        <v>-9.2027588994364716E-8</v>
      </c>
      <c r="AB67" s="30">
        <f t="shared" si="87"/>
        <v>-9.202758899443899E-8</v>
      </c>
      <c r="AD67" s="36">
        <v>1.7590000000000001E-8</v>
      </c>
      <c r="AE67" s="36">
        <v>3.81170701376</v>
      </c>
      <c r="AF67" s="36">
        <v>3723.5089589230001</v>
      </c>
      <c r="AG67" s="30">
        <f t="shared" si="88"/>
        <v>-7.5749198147281205E-9</v>
      </c>
      <c r="AH67" s="30">
        <f t="shared" si="89"/>
        <v>-7.5729766169815252E-9</v>
      </c>
      <c r="AI67" s="30">
        <f t="shared" si="90"/>
        <v>-7.5729766996229862E-9</v>
      </c>
      <c r="AJ67" s="30">
        <f t="shared" si="91"/>
        <v>-7.5729766996195451E-9</v>
      </c>
      <c r="AL67" s="36">
        <v>5.7999999999999996E-10</v>
      </c>
      <c r="AM67" s="36">
        <v>6.0984951679000003</v>
      </c>
      <c r="AN67" s="36">
        <v>7875.6718636242003</v>
      </c>
      <c r="AO67" s="30">
        <f t="shared" si="92"/>
        <v>5.7507807702295627E-10</v>
      </c>
      <c r="AP67" s="30">
        <f t="shared" si="93"/>
        <v>5.7509757810138597E-10</v>
      </c>
      <c r="AQ67" s="30">
        <f t="shared" si="94"/>
        <v>5.7509757727287629E-10</v>
      </c>
      <c r="AR67" s="30">
        <f t="shared" si="95"/>
        <v>5.7509757727291113E-10</v>
      </c>
      <c r="AT67" s="36"/>
      <c r="AU67" s="36"/>
      <c r="AV67" s="36"/>
      <c r="BB67" s="41"/>
      <c r="BC67" s="41"/>
      <c r="BD67" s="41"/>
      <c r="BJ67" s="36">
        <v>8.1030000000000005E-8</v>
      </c>
      <c r="BK67" s="36">
        <v>1.0099404517199999</v>
      </c>
      <c r="BL67" s="36">
        <v>9225.5392732830005</v>
      </c>
      <c r="BM67" s="30">
        <f t="shared" si="96"/>
        <v>8.0410371976510376E-8</v>
      </c>
      <c r="BN67" s="30">
        <f t="shared" si="97"/>
        <v>8.0413401403708375E-8</v>
      </c>
      <c r="BO67" s="30">
        <f t="shared" si="98"/>
        <v>8.041340127503212E-8</v>
      </c>
      <c r="BP67" s="30">
        <f t="shared" si="99"/>
        <v>8.0413401275037506E-8</v>
      </c>
      <c r="BR67" s="36">
        <v>1.2299999999999999E-8</v>
      </c>
      <c r="BS67" s="36">
        <v>0.37904885592999998</v>
      </c>
      <c r="BT67" s="36">
        <v>6525.8044539654002</v>
      </c>
      <c r="BU67" s="30">
        <f t="shared" si="100"/>
        <v>-3.9224301564952878E-9</v>
      </c>
      <c r="BV67" s="30">
        <f t="shared" si="101"/>
        <v>-3.9199292720000474E-9</v>
      </c>
      <c r="BW67" s="30">
        <f t="shared" si="102"/>
        <v>-3.9199293783598446E-9</v>
      </c>
      <c r="BX67" s="30">
        <f t="shared" si="103"/>
        <v>-3.9199293783553712E-9</v>
      </c>
      <c r="BZ67" s="36">
        <v>6.6E-10</v>
      </c>
      <c r="CA67" s="36">
        <v>5.0807380594299998</v>
      </c>
      <c r="CB67" s="36">
        <v>2957.7158944766002</v>
      </c>
      <c r="CC67" s="30">
        <f t="shared" si="104"/>
        <v>2.094670181332195E-10</v>
      </c>
      <c r="CD67" s="30">
        <f t="shared" si="105"/>
        <v>2.0952786891512747E-10</v>
      </c>
      <c r="CE67" s="30">
        <f t="shared" si="106"/>
        <v>2.0952786632734755E-10</v>
      </c>
      <c r="CF67" s="30">
        <f t="shared" si="107"/>
        <v>2.095278663274565E-10</v>
      </c>
      <c r="CH67" s="36"/>
      <c r="CI67" s="36"/>
      <c r="CJ67" s="36"/>
      <c r="CP67" s="36"/>
      <c r="CQ67" s="36"/>
      <c r="CR67" s="36"/>
      <c r="CX67" s="36"/>
      <c r="CY67" s="36"/>
      <c r="CZ67" s="36"/>
      <c r="DF67" s="36">
        <v>5.2417999999999997E-7</v>
      </c>
      <c r="DG67" s="36">
        <v>3.0236682892600002</v>
      </c>
      <c r="DH67" s="36">
        <v>4292.3308329503998</v>
      </c>
      <c r="DI67" s="30">
        <f t="shared" si="108"/>
        <v>-1.8225942233907355E-7</v>
      </c>
      <c r="DJ67" s="30">
        <f t="shared" si="109"/>
        <v>-1.8232876632959777E-7</v>
      </c>
      <c r="DK67" s="30">
        <f t="shared" si="110"/>
        <v>-1.8232876338065783E-7</v>
      </c>
      <c r="DL67" s="30">
        <f t="shared" si="111"/>
        <v>-1.8232876338078179E-7</v>
      </c>
      <c r="DN67" s="36">
        <v>9.1949999999999999E-8</v>
      </c>
      <c r="DO67" s="36">
        <v>1.8168973985100001</v>
      </c>
      <c r="DP67" s="36">
        <v>6681.2421070518003</v>
      </c>
      <c r="DQ67" s="30">
        <f t="shared" si="112"/>
        <v>-7.2059955508359999E-8</v>
      </c>
      <c r="DR67" s="30">
        <f t="shared" si="113"/>
        <v>-7.2047409739615456E-8</v>
      </c>
      <c r="DS67" s="30">
        <f t="shared" si="114"/>
        <v>-7.2047410273227658E-8</v>
      </c>
      <c r="DT67" s="30">
        <f t="shared" si="115"/>
        <v>-7.204741027320492E-8</v>
      </c>
      <c r="DV67" s="36">
        <v>8.4800000000000005E-9</v>
      </c>
      <c r="DW67" s="36">
        <v>2.2640704730099999</v>
      </c>
      <c r="DX67" s="36">
        <v>6283.0758499914</v>
      </c>
      <c r="DY67" s="30">
        <f t="shared" si="116"/>
        <v>3.4098964243858185E-9</v>
      </c>
      <c r="DZ67" s="30">
        <f t="shared" si="117"/>
        <v>3.4082927493417794E-9</v>
      </c>
      <c r="EA67" s="30">
        <f t="shared" si="118"/>
        <v>3.4082928175448897E-9</v>
      </c>
      <c r="EB67" s="30">
        <f t="shared" si="119"/>
        <v>3.408292817542021E-9</v>
      </c>
      <c r="ED67" s="36">
        <v>3.3E-10</v>
      </c>
      <c r="EE67" s="36">
        <v>3.9765586080199999</v>
      </c>
      <c r="EF67" s="36">
        <v>191.44826611159999</v>
      </c>
      <c r="EG67" s="30">
        <f t="shared" si="120"/>
        <v>-3.2156881520735764E-10</v>
      </c>
      <c r="EH67" s="30">
        <f t="shared" si="121"/>
        <v>-3.2156834875344626E-10</v>
      </c>
      <c r="EI67" s="30">
        <f t="shared" si="122"/>
        <v>-3.215683487732836E-10</v>
      </c>
      <c r="EJ67" s="30">
        <f t="shared" si="123"/>
        <v>-3.2156834877328272E-10</v>
      </c>
      <c r="EL67" s="36"/>
      <c r="EM67" s="36"/>
      <c r="EN67" s="36"/>
      <c r="ET67" s="36"/>
      <c r="EU67" s="36"/>
      <c r="EV67" s="36"/>
    </row>
    <row r="68" spans="1:152" s="30" customFormat="1" ht="12.75">
      <c r="A68" s="30">
        <f>SUM(S1:S1217)</f>
        <v>6.3303363175392917</v>
      </c>
      <c r="B68" s="30">
        <f>SUM(AA1:AA686)</f>
        <v>3340.8459131818736</v>
      </c>
      <c r="C68" s="30">
        <f>SUM(AI1:AI310)</f>
        <v>-3.8192420052311554E-5</v>
      </c>
      <c r="D68" s="30">
        <f>SUM(AQ1:AQ129)</f>
        <v>9.5050189044653595E-6</v>
      </c>
      <c r="E68" s="30">
        <f>SUM(AY1:AY36)</f>
        <v>-6.2025122957358458E-7</v>
      </c>
      <c r="F68" s="30">
        <f>SUM(BG1:BG15)</f>
        <v>-6.3648295184818574E-9</v>
      </c>
      <c r="N68" s="36">
        <v>1.0009E-6</v>
      </c>
      <c r="O68" s="36">
        <v>3.2434374086100002</v>
      </c>
      <c r="P68" s="36">
        <v>11773.3768115154</v>
      </c>
      <c r="Q68" s="30">
        <f t="shared" si="80"/>
        <v>6.9952513771133208E-7</v>
      </c>
      <c r="R68" s="30">
        <f t="shared" si="81"/>
        <v>6.9980213664603475E-7</v>
      </c>
      <c r="S68" s="30">
        <f t="shared" si="82"/>
        <v>6.9980212486823326E-7</v>
      </c>
      <c r="T68" s="30">
        <f t="shared" si="83"/>
        <v>6.9980212486873153E-7</v>
      </c>
      <c r="V68" s="36">
        <v>1.5307000000000001E-7</v>
      </c>
      <c r="W68" s="36">
        <v>2.2651598534300001</v>
      </c>
      <c r="X68" s="36">
        <v>3723.5089589230001</v>
      </c>
      <c r="Y68" s="30">
        <f t="shared" si="84"/>
        <v>1.3651056434957153E-7</v>
      </c>
      <c r="Z68" s="30">
        <f t="shared" si="85"/>
        <v>1.3651903924597378E-7</v>
      </c>
      <c r="AA68" s="30">
        <f t="shared" si="86"/>
        <v>1.3651903888560239E-7</v>
      </c>
      <c r="AB68" s="30">
        <f t="shared" si="87"/>
        <v>1.365190388856174E-7</v>
      </c>
      <c r="AD68" s="36">
        <v>1.4009999999999999E-8</v>
      </c>
      <c r="AE68" s="36">
        <v>3.8590786767799998</v>
      </c>
      <c r="AF68" s="36">
        <v>6283.0758499914</v>
      </c>
      <c r="AG68" s="30">
        <f t="shared" si="88"/>
        <v>1.2687286855686082E-8</v>
      </c>
      <c r="AH68" s="30">
        <f t="shared" si="89"/>
        <v>1.2688513927152178E-8</v>
      </c>
      <c r="AI68" s="30">
        <f t="shared" si="90"/>
        <v>1.2688513874979614E-8</v>
      </c>
      <c r="AJ68" s="30">
        <f t="shared" si="91"/>
        <v>1.2688513874981806E-8</v>
      </c>
      <c r="AL68" s="36">
        <v>6.3E-10</v>
      </c>
      <c r="AM68" s="36">
        <v>4.1471643115800001</v>
      </c>
      <c r="AN68" s="36">
        <v>3340.5951730475999</v>
      </c>
      <c r="AO68" s="30">
        <f t="shared" si="92"/>
        <v>-1.484320530275853E-10</v>
      </c>
      <c r="AP68" s="30">
        <f t="shared" si="93"/>
        <v>-1.48499286281806E-10</v>
      </c>
      <c r="AQ68" s="30">
        <f t="shared" si="94"/>
        <v>-1.4849928342259159E-10</v>
      </c>
      <c r="AR68" s="30">
        <f t="shared" si="95"/>
        <v>-1.4849928342271122E-10</v>
      </c>
      <c r="AT68" s="36"/>
      <c r="AU68" s="36"/>
      <c r="AV68" s="36"/>
      <c r="BB68" s="36"/>
      <c r="BC68" s="36"/>
      <c r="BD68" s="36"/>
      <c r="BJ68" s="36">
        <v>8.7540000000000002E-8</v>
      </c>
      <c r="BK68" s="36">
        <v>5.8813116043799996</v>
      </c>
      <c r="BL68" s="36">
        <v>6681.1575430967996</v>
      </c>
      <c r="BM68" s="30">
        <f t="shared" si="96"/>
        <v>8.4751650351186416E-8</v>
      </c>
      <c r="BN68" s="30">
        <f t="shared" si="97"/>
        <v>8.4756462066438779E-8</v>
      </c>
      <c r="BO68" s="30">
        <f t="shared" si="98"/>
        <v>8.4756461861896112E-8</v>
      </c>
      <c r="BP68" s="30">
        <f t="shared" si="99"/>
        <v>8.475646186190482E-8</v>
      </c>
      <c r="BR68" s="36">
        <v>9.8899999999999996E-9</v>
      </c>
      <c r="BS68" s="36">
        <v>2.3722044545499998</v>
      </c>
      <c r="BT68" s="36">
        <v>9225.5392732830005</v>
      </c>
      <c r="BU68" s="30">
        <f t="shared" si="100"/>
        <v>8.3752240312923631E-10</v>
      </c>
      <c r="BV68" s="30">
        <f t="shared" si="101"/>
        <v>8.4051085679321984E-10</v>
      </c>
      <c r="BW68" s="30">
        <f t="shared" si="102"/>
        <v>8.4051072970386838E-10</v>
      </c>
      <c r="BX68" s="30">
        <f t="shared" si="103"/>
        <v>8.4051072970918984E-10</v>
      </c>
      <c r="BZ68" s="36">
        <v>5.9000000000000003E-10</v>
      </c>
      <c r="CA68" s="36">
        <v>3.7969509607499998</v>
      </c>
      <c r="CB68" s="36">
        <v>6923.9534573736</v>
      </c>
      <c r="CC68" s="30">
        <f t="shared" si="104"/>
        <v>-5.8961994379502061E-10</v>
      </c>
      <c r="CD68" s="30">
        <f t="shared" si="105"/>
        <v>-5.8961510931078103E-10</v>
      </c>
      <c r="CE68" s="30">
        <f t="shared" si="106"/>
        <v>-5.8961510951702828E-10</v>
      </c>
      <c r="CF68" s="30">
        <f t="shared" si="107"/>
        <v>-5.8961510951701959E-10</v>
      </c>
      <c r="CH68" s="36"/>
      <c r="CI68" s="36"/>
      <c r="CJ68" s="36"/>
      <c r="CP68" s="36"/>
      <c r="CQ68" s="36"/>
      <c r="CR68" s="36"/>
      <c r="CX68" s="36"/>
      <c r="CY68" s="36"/>
      <c r="CZ68" s="36"/>
      <c r="DF68" s="36">
        <v>5.5685999999999997E-7</v>
      </c>
      <c r="DG68" s="36">
        <v>5.4468669924200004</v>
      </c>
      <c r="DH68" s="36">
        <v>3723.5089589230001</v>
      </c>
      <c r="DI68" s="30">
        <f t="shared" si="108"/>
        <v>-4.8611524302551879E-7</v>
      </c>
      <c r="DJ68" s="30">
        <f t="shared" si="109"/>
        <v>-4.8614848722557855E-7</v>
      </c>
      <c r="DK68" s="30">
        <f t="shared" si="110"/>
        <v>-4.8614848581194578E-7</v>
      </c>
      <c r="DL68" s="30">
        <f t="shared" si="111"/>
        <v>-4.8614848581200454E-7</v>
      </c>
      <c r="DN68" s="36">
        <v>7.7509999999999997E-8</v>
      </c>
      <c r="DO68" s="36">
        <v>4.1504699846599999</v>
      </c>
      <c r="DP68" s="36">
        <v>6041.3275670856001</v>
      </c>
      <c r="DQ68" s="30">
        <f t="shared" si="112"/>
        <v>-3.7093494602964942E-8</v>
      </c>
      <c r="DR68" s="30">
        <f t="shared" si="113"/>
        <v>-3.707997820040215E-8</v>
      </c>
      <c r="DS68" s="30">
        <f t="shared" si="114"/>
        <v>-3.7079978775250192E-8</v>
      </c>
      <c r="DT68" s="30">
        <f t="shared" si="115"/>
        <v>-3.7079978775226012E-8</v>
      </c>
      <c r="DV68" s="36">
        <v>9.1700000000000004E-9</v>
      </c>
      <c r="DW68" s="36">
        <v>1.40295785881</v>
      </c>
      <c r="DX68" s="36">
        <v>6489.776587288</v>
      </c>
      <c r="DY68" s="30">
        <f t="shared" si="116"/>
        <v>-9.1676659382158526E-9</v>
      </c>
      <c r="DZ68" s="30">
        <f t="shared" si="117"/>
        <v>-9.1676215944258697E-9</v>
      </c>
      <c r="EA68" s="30">
        <f t="shared" si="118"/>
        <v>-9.1676215963205649E-9</v>
      </c>
      <c r="EB68" s="30">
        <f t="shared" si="119"/>
        <v>-9.1676215963204855E-9</v>
      </c>
      <c r="ED68" s="36">
        <v>3.1999999999999998E-10</v>
      </c>
      <c r="EE68" s="36">
        <v>4.0604715408300001</v>
      </c>
      <c r="EF68" s="36">
        <v>3532.0606928113998</v>
      </c>
      <c r="EG68" s="30">
        <f t="shared" si="120"/>
        <v>-3.1455921433838968E-10</v>
      </c>
      <c r="EH68" s="30">
        <f t="shared" si="121"/>
        <v>-3.1456603437919092E-10</v>
      </c>
      <c r="EI68" s="30">
        <f t="shared" si="122"/>
        <v>-3.1456603408924276E-10</v>
      </c>
      <c r="EJ68" s="30">
        <f t="shared" si="123"/>
        <v>-3.1456603408925507E-10</v>
      </c>
      <c r="EL68" s="36"/>
      <c r="EM68" s="36"/>
      <c r="EN68" s="36"/>
      <c r="ET68" s="36"/>
      <c r="EU68" s="36"/>
      <c r="EV68" s="36"/>
    </row>
    <row r="69" spans="1:152" s="30" customFormat="1" ht="12.75">
      <c r="N69" s="36">
        <v>9.5591999999999995E-7</v>
      </c>
      <c r="O69" s="36">
        <v>0.53954181149000002</v>
      </c>
      <c r="P69" s="36">
        <v>20043.6745601988</v>
      </c>
      <c r="Q69" s="30">
        <f t="shared" si="80"/>
        <v>-7.6769055749897919E-7</v>
      </c>
      <c r="R69" s="30">
        <f t="shared" si="81"/>
        <v>-7.673151003519517E-7</v>
      </c>
      <c r="S69" s="30">
        <f t="shared" si="82"/>
        <v>-7.6731511632623763E-7</v>
      </c>
      <c r="T69" s="30">
        <f t="shared" si="83"/>
        <v>-7.673151163255653E-7</v>
      </c>
      <c r="V69" s="36">
        <v>1.4705000000000001E-7</v>
      </c>
      <c r="W69" s="36">
        <v>3.36979890389</v>
      </c>
      <c r="X69" s="36">
        <v>6681.2421070518003</v>
      </c>
      <c r="Y69" s="30">
        <f t="shared" si="84"/>
        <v>-9.3388592403299894E-8</v>
      </c>
      <c r="Z69" s="30">
        <f t="shared" si="85"/>
        <v>-9.3413537088995654E-8</v>
      </c>
      <c r="AA69" s="30">
        <f t="shared" si="86"/>
        <v>-9.3413536028260092E-8</v>
      </c>
      <c r="AB69" s="30">
        <f t="shared" si="87"/>
        <v>-9.341353602830529E-8</v>
      </c>
      <c r="AD69" s="36">
        <v>1.338E-8</v>
      </c>
      <c r="AE69" s="36">
        <v>5.2968539241799997</v>
      </c>
      <c r="AF69" s="36">
        <v>6677.7017350506003</v>
      </c>
      <c r="AG69" s="30">
        <f t="shared" si="88"/>
        <v>1.273311305452618E-8</v>
      </c>
      <c r="AH69" s="30">
        <f t="shared" si="89"/>
        <v>1.2732210558907322E-8</v>
      </c>
      <c r="AI69" s="30">
        <f t="shared" si="90"/>
        <v>1.2732210597301099E-8</v>
      </c>
      <c r="AJ69" s="30">
        <f t="shared" si="91"/>
        <v>1.2732210597299491E-8</v>
      </c>
      <c r="AL69" s="36">
        <v>6.5000000000000003E-10</v>
      </c>
      <c r="AM69" s="36">
        <v>6.1793266531800004</v>
      </c>
      <c r="AN69" s="36">
        <v>3340.6296803519999</v>
      </c>
      <c r="AO69" s="30">
        <f t="shared" si="92"/>
        <v>6.3385715611272829E-10</v>
      </c>
      <c r="AP69" s="30">
        <f t="shared" si="93"/>
        <v>6.3387296126304757E-10</v>
      </c>
      <c r="AQ69" s="30">
        <f t="shared" si="94"/>
        <v>6.3387296059105917E-10</v>
      </c>
      <c r="AR69" s="30">
        <f t="shared" si="95"/>
        <v>6.3387296059108719E-10</v>
      </c>
      <c r="AT69" s="36"/>
      <c r="AU69" s="36"/>
      <c r="AV69" s="36"/>
      <c r="BB69" s="36"/>
      <c r="BC69" s="36"/>
      <c r="BD69" s="36"/>
      <c r="BJ69" s="36">
        <v>7.2090000000000006E-8</v>
      </c>
      <c r="BK69" s="36">
        <v>4.41679446871</v>
      </c>
      <c r="BL69" s="36">
        <v>7477.5228602159996</v>
      </c>
      <c r="BM69" s="30">
        <f t="shared" si="96"/>
        <v>5.7116546776108637E-8</v>
      </c>
      <c r="BN69" s="30">
        <f t="shared" si="97"/>
        <v>5.7127356599475128E-8</v>
      </c>
      <c r="BO69" s="30">
        <f t="shared" si="98"/>
        <v>5.7127356139835611E-8</v>
      </c>
      <c r="BP69" s="30">
        <f t="shared" si="99"/>
        <v>5.712735613985498E-8</v>
      </c>
      <c r="BR69" s="36">
        <v>9.46E-9</v>
      </c>
      <c r="BS69" s="36">
        <v>3.1494019674199998</v>
      </c>
      <c r="BT69" s="36">
        <v>6489.776587288</v>
      </c>
      <c r="BU69" s="30">
        <f t="shared" si="100"/>
        <v>1.4425328618827564E-9</v>
      </c>
      <c r="BV69" s="30">
        <f t="shared" si="101"/>
        <v>1.4405383064514237E-9</v>
      </c>
      <c r="BW69" s="30">
        <f t="shared" si="102"/>
        <v>1.4405383912759738E-9</v>
      </c>
      <c r="BX69" s="30">
        <f t="shared" si="103"/>
        <v>1.4405383912723863E-9</v>
      </c>
      <c r="BZ69" s="36">
        <v>6.0999999999999996E-10</v>
      </c>
      <c r="CA69" s="36">
        <v>4.5111610063100001</v>
      </c>
      <c r="CB69" s="36">
        <v>4933.2084403325998</v>
      </c>
      <c r="CC69" s="30">
        <f t="shared" si="104"/>
        <v>-4.0248673282701985E-10</v>
      </c>
      <c r="CD69" s="30">
        <f t="shared" si="105"/>
        <v>-4.024123958473929E-10</v>
      </c>
      <c r="CE69" s="30">
        <f t="shared" si="106"/>
        <v>-4.0241239900897238E-10</v>
      </c>
      <c r="CF69" s="30">
        <f t="shared" si="107"/>
        <v>-4.0241239900883884E-10</v>
      </c>
      <c r="CH69" s="36"/>
      <c r="CI69" s="36"/>
      <c r="CJ69" s="36"/>
      <c r="CP69" s="36"/>
      <c r="CQ69" s="36"/>
      <c r="CR69" s="36"/>
      <c r="CX69" s="36"/>
      <c r="CY69" s="36"/>
      <c r="CZ69" s="36"/>
      <c r="DF69" s="36">
        <v>5.8958999999999997E-7</v>
      </c>
      <c r="DG69" s="36">
        <v>3.2624266605200001</v>
      </c>
      <c r="DH69" s="36">
        <v>6681.2421070518003</v>
      </c>
      <c r="DI69" s="30">
        <f t="shared" si="108"/>
        <v>-4.2108704728449201E-7</v>
      </c>
      <c r="DJ69" s="30">
        <f t="shared" si="109"/>
        <v>-4.2117767174261982E-7</v>
      </c>
      <c r="DK69" s="30">
        <f t="shared" si="110"/>
        <v>-4.2117766788903384E-7</v>
      </c>
      <c r="DL69" s="30">
        <f t="shared" si="111"/>
        <v>-4.2117766788919801E-7</v>
      </c>
      <c r="DN69" s="36">
        <v>9.1949999999999999E-8</v>
      </c>
      <c r="DO69" s="36">
        <v>6.0694525065700002</v>
      </c>
      <c r="DP69" s="36">
        <v>6681.2075997474003</v>
      </c>
      <c r="DQ69" s="30">
        <f t="shared" si="112"/>
        <v>8.31552270543845E-8</v>
      </c>
      <c r="DR69" s="30">
        <f t="shared" si="113"/>
        <v>8.3163843788442781E-8</v>
      </c>
      <c r="DS69" s="30">
        <f t="shared" si="114"/>
        <v>8.3163843422081271E-8</v>
      </c>
      <c r="DT69" s="30">
        <f t="shared" si="115"/>
        <v>8.3163843422096597E-8</v>
      </c>
      <c r="DV69" s="36">
        <v>8.3300000000000008E-9</v>
      </c>
      <c r="DW69" s="36">
        <v>1.1738419717399999</v>
      </c>
      <c r="DX69" s="36">
        <v>7477.5228602159996</v>
      </c>
      <c r="DY69" s="30">
        <f t="shared" si="116"/>
        <v>-7.0802185419171241E-9</v>
      </c>
      <c r="DZ69" s="30">
        <f t="shared" si="117"/>
        <v>-7.0812970415096001E-9</v>
      </c>
      <c r="EA69" s="30">
        <f t="shared" si="118"/>
        <v>-7.0812969956530222E-9</v>
      </c>
      <c r="EB69" s="30">
        <f t="shared" si="119"/>
        <v>-7.0812969956549545E-9</v>
      </c>
      <c r="ED69" s="36">
        <v>3.4000000000000001E-10</v>
      </c>
      <c r="EE69" s="36">
        <v>5.06671994554</v>
      </c>
      <c r="EF69" s="36">
        <v>6681.2421070518003</v>
      </c>
      <c r="EG69" s="30">
        <f t="shared" si="120"/>
        <v>2.8770711884422155E-10</v>
      </c>
      <c r="EH69" s="30">
        <f t="shared" si="121"/>
        <v>2.8766732098889608E-10</v>
      </c>
      <c r="EI69" s="30">
        <f t="shared" si="122"/>
        <v>2.8766732268168843E-10</v>
      </c>
      <c r="EJ69" s="30">
        <f t="shared" si="123"/>
        <v>2.8766732268161631E-10</v>
      </c>
      <c r="EL69" s="36"/>
      <c r="EM69" s="36"/>
      <c r="EN69" s="36"/>
      <c r="ET69" s="36"/>
      <c r="EU69" s="36"/>
      <c r="EV69" s="36"/>
    </row>
    <row r="70" spans="1:152" s="30" customFormat="1" ht="12.75">
      <c r="A70" s="30" t="s">
        <v>211</v>
      </c>
      <c r="B70" s="30" t="s">
        <v>212</v>
      </c>
      <c r="C70" s="30" t="s">
        <v>213</v>
      </c>
      <c r="D70" s="30" t="s">
        <v>214</v>
      </c>
      <c r="E70" s="30" t="s">
        <v>215</v>
      </c>
      <c r="F70" s="30" t="s">
        <v>216</v>
      </c>
      <c r="N70" s="36">
        <v>9.8947000000000003E-7</v>
      </c>
      <c r="O70" s="36">
        <v>4.8455829473999996</v>
      </c>
      <c r="P70" s="36">
        <v>6681.2421070518003</v>
      </c>
      <c r="Q70" s="30">
        <f t="shared" si="80"/>
        <v>7.012495421565032E-7</v>
      </c>
      <c r="R70" s="30">
        <f t="shared" si="81"/>
        <v>7.0109621106633037E-7</v>
      </c>
      <c r="S70" s="30">
        <f t="shared" si="82"/>
        <v>7.0109621758781438E-7</v>
      </c>
      <c r="T70" s="30">
        <f t="shared" si="83"/>
        <v>7.0109621758753645E-7</v>
      </c>
      <c r="V70" s="36">
        <v>1.3535E-7</v>
      </c>
      <c r="W70" s="36">
        <v>2.1233441041000001</v>
      </c>
      <c r="X70" s="36">
        <v>5486.7778431750003</v>
      </c>
      <c r="Y70" s="30">
        <f t="shared" si="84"/>
        <v>-1.353104922689036E-7</v>
      </c>
      <c r="Z70" s="30">
        <f t="shared" si="85"/>
        <v>-1.3530990027755183E-7</v>
      </c>
      <c r="AA70" s="30">
        <f t="shared" si="86"/>
        <v>-1.3530990030282126E-7</v>
      </c>
      <c r="AB70" s="30">
        <f t="shared" si="87"/>
        <v>-1.3530990030282017E-7</v>
      </c>
      <c r="AD70" s="36">
        <v>1.763E-8</v>
      </c>
      <c r="AE70" s="36">
        <v>2.5166012129299999</v>
      </c>
      <c r="AF70" s="36">
        <v>2810.9214616052</v>
      </c>
      <c r="AG70" s="30">
        <f t="shared" si="88"/>
        <v>1.5451557612746072E-8</v>
      </c>
      <c r="AH70" s="30">
        <f t="shared" si="89"/>
        <v>1.5450773139444785E-8</v>
      </c>
      <c r="AI70" s="30">
        <f t="shared" si="90"/>
        <v>1.5450773172809165E-8</v>
      </c>
      <c r="AJ70" s="30">
        <f t="shared" si="91"/>
        <v>1.5450773172807762E-8</v>
      </c>
      <c r="AL70" s="36">
        <v>5.7E-10</v>
      </c>
      <c r="AM70" s="36">
        <v>1.4890599250200001</v>
      </c>
      <c r="AN70" s="36">
        <v>5729.5064471490005</v>
      </c>
      <c r="AO70" s="30">
        <f t="shared" si="92"/>
        <v>2.394161651227849E-10</v>
      </c>
      <c r="AP70" s="30">
        <f t="shared" si="93"/>
        <v>2.3951358598019913E-10</v>
      </c>
      <c r="AQ70" s="30">
        <f t="shared" si="94"/>
        <v>2.3951358183732785E-10</v>
      </c>
      <c r="AR70" s="30">
        <f t="shared" si="95"/>
        <v>2.3951358183750238E-10</v>
      </c>
      <c r="AT70" s="36"/>
      <c r="AU70" s="36"/>
      <c r="AV70" s="36"/>
      <c r="BB70" s="36"/>
      <c r="BC70" s="36"/>
      <c r="BD70" s="36"/>
      <c r="BJ70" s="36">
        <v>8.5599999999999999E-8</v>
      </c>
      <c r="BK70" s="36">
        <v>4.7900398633699997</v>
      </c>
      <c r="BL70" s="36">
        <v>4690.4798363585996</v>
      </c>
      <c r="BM70" s="30">
        <f t="shared" si="96"/>
        <v>-6.1185540982578271E-8</v>
      </c>
      <c r="BN70" s="30">
        <f t="shared" si="97"/>
        <v>-6.1194770418634109E-8</v>
      </c>
      <c r="BO70" s="30">
        <f t="shared" si="98"/>
        <v>-6.119477002616171E-8</v>
      </c>
      <c r="BP70" s="30">
        <f t="shared" si="99"/>
        <v>-6.1194770026178294E-8</v>
      </c>
      <c r="BR70" s="36">
        <v>1.013E-8</v>
      </c>
      <c r="BS70" s="36">
        <v>5.9013166112200004</v>
      </c>
      <c r="BT70" s="36">
        <v>3097.8838227257902</v>
      </c>
      <c r="BU70" s="30">
        <f t="shared" si="100"/>
        <v>2.7951216880189347E-9</v>
      </c>
      <c r="BV70" s="30">
        <f t="shared" si="101"/>
        <v>2.796113203451895E-9</v>
      </c>
      <c r="BW70" s="30">
        <f t="shared" si="102"/>
        <v>2.796113161285955E-9</v>
      </c>
      <c r="BX70" s="30">
        <f t="shared" si="103"/>
        <v>2.7961131612877541E-9</v>
      </c>
      <c r="BZ70" s="36">
        <v>5.9000000000000003E-10</v>
      </c>
      <c r="CA70" s="36">
        <v>0.27765984344</v>
      </c>
      <c r="CB70" s="36">
        <v>6127.6554505572003</v>
      </c>
      <c r="CC70" s="30">
        <f t="shared" si="104"/>
        <v>-3.8496219788348047E-10</v>
      </c>
      <c r="CD70" s="30">
        <f t="shared" si="105"/>
        <v>-3.8505225010971809E-10</v>
      </c>
      <c r="CE70" s="30">
        <f t="shared" si="106"/>
        <v>-3.8505224628036537E-10</v>
      </c>
      <c r="CF70" s="30">
        <f t="shared" si="107"/>
        <v>-3.8505224628052739E-10</v>
      </c>
      <c r="CH70" s="36"/>
      <c r="CI70" s="36"/>
      <c r="CJ70" s="36"/>
      <c r="CP70" s="36"/>
      <c r="CQ70" s="36"/>
      <c r="CR70" s="36"/>
      <c r="CX70" s="36"/>
      <c r="CY70" s="36"/>
      <c r="CZ70" s="36"/>
      <c r="DF70" s="36">
        <v>4.4629000000000001E-7</v>
      </c>
      <c r="DG70" s="36">
        <v>2.0147364039000002</v>
      </c>
      <c r="DH70" s="36">
        <v>8031.0922630584</v>
      </c>
      <c r="DI70" s="30">
        <f t="shared" si="108"/>
        <v>4.5771225732159393E-8</v>
      </c>
      <c r="DJ70" s="30">
        <f t="shared" si="109"/>
        <v>4.5888422769818631E-8</v>
      </c>
      <c r="DK70" s="30">
        <f t="shared" si="110"/>
        <v>4.5888417785807491E-8</v>
      </c>
      <c r="DL70" s="30">
        <f t="shared" si="111"/>
        <v>4.5888417786018826E-8</v>
      </c>
      <c r="DN70" s="36">
        <v>9.0260000000000002E-8</v>
      </c>
      <c r="DO70" s="36">
        <v>2.5821094105300002</v>
      </c>
      <c r="DP70" s="36">
        <v>2388.8940204492001</v>
      </c>
      <c r="DQ70" s="30">
        <f t="shared" si="112"/>
        <v>-2.9443285022002931E-8</v>
      </c>
      <c r="DR70" s="30">
        <f t="shared" si="113"/>
        <v>-2.943658472268288E-8</v>
      </c>
      <c r="DS70" s="30">
        <f t="shared" si="114"/>
        <v>-2.9436585007632621E-8</v>
      </c>
      <c r="DT70" s="30">
        <f t="shared" si="115"/>
        <v>-2.9436585007620647E-8</v>
      </c>
      <c r="DV70" s="36">
        <v>1.041E-8</v>
      </c>
      <c r="DW70" s="36">
        <v>6.2717147004799996</v>
      </c>
      <c r="DX70" s="36">
        <v>3347.7259737006002</v>
      </c>
      <c r="DY70" s="30">
        <f t="shared" si="116"/>
        <v>1.0014951980763369E-8</v>
      </c>
      <c r="DZ70" s="30">
        <f t="shared" si="117"/>
        <v>1.0015264515311316E-8</v>
      </c>
      <c r="EA70" s="30">
        <f t="shared" si="118"/>
        <v>1.0015264502022628E-8</v>
      </c>
      <c r="EB70" s="30">
        <f t="shared" si="119"/>
        <v>1.0015264502023192E-8</v>
      </c>
      <c r="ED70" s="36">
        <v>4.2E-10</v>
      </c>
      <c r="EE70" s="36">
        <v>4.6702401744099999</v>
      </c>
      <c r="EF70" s="36">
        <v>15643.680203309799</v>
      </c>
      <c r="EG70" s="30">
        <f t="shared" si="120"/>
        <v>3.8911676653055623E-10</v>
      </c>
      <c r="EH70" s="30">
        <f t="shared" si="121"/>
        <v>3.890354258872112E-10</v>
      </c>
      <c r="EI70" s="30">
        <f t="shared" si="122"/>
        <v>3.8903542934860157E-10</v>
      </c>
      <c r="EJ70" s="30">
        <f t="shared" si="123"/>
        <v>3.8903542934845531E-10</v>
      </c>
      <c r="EL70" s="36"/>
      <c r="EM70" s="36"/>
      <c r="EN70" s="36"/>
      <c r="ET70" s="36"/>
      <c r="EU70" s="36"/>
      <c r="EV70" s="36"/>
    </row>
    <row r="71" spans="1:152" s="30" customFormat="1" ht="12.75">
      <c r="A71" s="30">
        <f>SUM(BO1:BO441)</f>
        <v>-1.521686115211218E-2</v>
      </c>
      <c r="B71" s="30">
        <f>SUM(BW1:BW287)</f>
        <v>2.8611004270251293E-3</v>
      </c>
      <c r="C71" s="30">
        <f>SUM(CE1:CE130)</f>
        <v>5.2765932392254151E-5</v>
      </c>
      <c r="D71" s="30">
        <f>SUM(CM1:CM41)</f>
        <v>-3.7650762003106178E-6</v>
      </c>
      <c r="E71" s="30">
        <f>SUM(CU1:CU11)</f>
        <v>4.5087258986085676E-8</v>
      </c>
      <c r="F71" s="30">
        <f>SUM(DC1:DC5)</f>
        <v>2.6879866074784391E-9</v>
      </c>
      <c r="N71" s="36">
        <v>1.04541E-6</v>
      </c>
      <c r="O71" s="36">
        <v>0.78535382076000004</v>
      </c>
      <c r="P71" s="36">
        <v>8827.3902698748007</v>
      </c>
      <c r="Q71" s="30">
        <f t="shared" si="80"/>
        <v>-5.3382931458770207E-7</v>
      </c>
      <c r="R71" s="30">
        <f t="shared" si="81"/>
        <v>-5.3356847247481813E-7</v>
      </c>
      <c r="S71" s="30">
        <f t="shared" si="82"/>
        <v>-5.3356848356869579E-7</v>
      </c>
      <c r="T71" s="30">
        <f t="shared" si="83"/>
        <v>-5.3356848356822949E-7</v>
      </c>
      <c r="V71" s="36">
        <v>1.2949999999999999E-7</v>
      </c>
      <c r="W71" s="36">
        <v>5.6192967668799998</v>
      </c>
      <c r="X71" s="36">
        <v>10025.3603984484</v>
      </c>
      <c r="Y71" s="30">
        <f t="shared" si="84"/>
        <v>1.2377575049559316E-7</v>
      </c>
      <c r="Z71" s="30">
        <f t="shared" si="85"/>
        <v>1.2378829201928596E-7</v>
      </c>
      <c r="AA71" s="30">
        <f t="shared" si="86"/>
        <v>1.2378829148621422E-7</v>
      </c>
      <c r="AB71" s="30">
        <f t="shared" si="87"/>
        <v>1.2378829148623666E-7</v>
      </c>
      <c r="AD71" s="36">
        <v>1.392E-8</v>
      </c>
      <c r="AE71" s="36">
        <v>2.73498041122</v>
      </c>
      <c r="AF71" s="36">
        <v>7477.5228602159996</v>
      </c>
      <c r="AG71" s="30">
        <f t="shared" si="88"/>
        <v>7.2189660565721823E-9</v>
      </c>
      <c r="AH71" s="30">
        <f t="shared" si="89"/>
        <v>7.2160403563727661E-9</v>
      </c>
      <c r="AI71" s="30">
        <f t="shared" si="90"/>
        <v>7.2160404808042486E-9</v>
      </c>
      <c r="AJ71" s="30">
        <f t="shared" si="91"/>
        <v>7.2160404807990043E-9</v>
      </c>
      <c r="AL71" s="36">
        <v>6E-10</v>
      </c>
      <c r="AM71" s="36">
        <v>6.08710604997</v>
      </c>
      <c r="AN71" s="36">
        <v>7740.6067835887998</v>
      </c>
      <c r="AO71" s="30">
        <f t="shared" si="92"/>
        <v>3.8787709035445534E-10</v>
      </c>
      <c r="AP71" s="30">
        <f t="shared" si="93"/>
        <v>3.8799355667361813E-10</v>
      </c>
      <c r="AQ71" s="30">
        <f t="shared" si="94"/>
        <v>3.8799355172114951E-10</v>
      </c>
      <c r="AR71" s="30">
        <f t="shared" si="95"/>
        <v>3.879935517213576E-10</v>
      </c>
      <c r="AT71" s="36"/>
      <c r="AU71" s="36"/>
      <c r="AV71" s="36"/>
      <c r="BB71" s="36"/>
      <c r="BC71" s="36"/>
      <c r="BD71" s="36"/>
      <c r="BJ71" s="36">
        <v>6.0870000000000002E-8</v>
      </c>
      <c r="BK71" s="36">
        <v>1.8907150751599999</v>
      </c>
      <c r="BL71" s="36">
        <v>9595.2390892233998</v>
      </c>
      <c r="BM71" s="30">
        <f t="shared" si="96"/>
        <v>3.0534659976505178E-8</v>
      </c>
      <c r="BN71" s="30">
        <f t="shared" si="97"/>
        <v>3.0518049540432578E-8</v>
      </c>
      <c r="BO71" s="30">
        <f t="shared" si="98"/>
        <v>3.0518050246894922E-8</v>
      </c>
      <c r="BP71" s="30">
        <f t="shared" si="99"/>
        <v>3.0518050246865362E-8</v>
      </c>
      <c r="BR71" s="36">
        <v>9.1299999999999997E-9</v>
      </c>
      <c r="BS71" s="36">
        <v>2.8609892437200002</v>
      </c>
      <c r="BT71" s="36">
        <v>2388.8940204492001</v>
      </c>
      <c r="BU71" s="30">
        <f t="shared" si="100"/>
        <v>-5.2390039621758391E-9</v>
      </c>
      <c r="BV71" s="30">
        <f t="shared" si="101"/>
        <v>-5.2384167710540858E-9</v>
      </c>
      <c r="BW71" s="30">
        <f t="shared" si="102"/>
        <v>-5.2384167960264469E-9</v>
      </c>
      <c r="BX71" s="30">
        <f t="shared" si="103"/>
        <v>-5.238416796025398E-9</v>
      </c>
      <c r="BZ71" s="36">
        <v>5.1999999999999996E-10</v>
      </c>
      <c r="CA71" s="36">
        <v>5.8488590230200002</v>
      </c>
      <c r="CB71" s="36">
        <v>4535.0594369244</v>
      </c>
      <c r="CC71" s="30">
        <f t="shared" si="104"/>
        <v>4.6900933120568526E-10</v>
      </c>
      <c r="CD71" s="30">
        <f t="shared" si="105"/>
        <v>4.6897584830636557E-10</v>
      </c>
      <c r="CE71" s="30">
        <f t="shared" si="106"/>
        <v>4.6897584973052615E-10</v>
      </c>
      <c r="CF71" s="30">
        <f t="shared" si="107"/>
        <v>4.6897584973046629E-10</v>
      </c>
      <c r="CH71" s="36"/>
      <c r="CI71" s="36"/>
      <c r="CJ71" s="36"/>
      <c r="CP71" s="36"/>
      <c r="CQ71" s="36"/>
      <c r="CR71" s="36"/>
      <c r="CX71" s="36"/>
      <c r="CY71" s="36"/>
      <c r="CZ71" s="36"/>
      <c r="DF71" s="36">
        <v>5.8958999999999997E-7</v>
      </c>
      <c r="DG71" s="36">
        <v>1.2316550289899999</v>
      </c>
      <c r="DH71" s="36">
        <v>6681.2075997474003</v>
      </c>
      <c r="DI71" s="30">
        <f t="shared" si="108"/>
        <v>-1.8296028078917213E-7</v>
      </c>
      <c r="DJ71" s="30">
        <f t="shared" si="109"/>
        <v>-1.8283718012680957E-7</v>
      </c>
      <c r="DK71" s="30">
        <f t="shared" si="110"/>
        <v>-1.8283718536214115E-7</v>
      </c>
      <c r="DL71" s="30">
        <f t="shared" si="111"/>
        <v>-1.8283718536192208E-7</v>
      </c>
      <c r="DN71" s="36">
        <v>6.7710000000000002E-8</v>
      </c>
      <c r="DO71" s="36">
        <v>0.23987737853999999</v>
      </c>
      <c r="DP71" s="36">
        <v>11773.3768115154</v>
      </c>
      <c r="DQ71" s="30">
        <f t="shared" si="112"/>
        <v>-4.020875256541858E-8</v>
      </c>
      <c r="DR71" s="30">
        <f t="shared" si="113"/>
        <v>-4.0229833534956403E-8</v>
      </c>
      <c r="DS71" s="30">
        <f t="shared" si="114"/>
        <v>-4.0229832638566793E-8</v>
      </c>
      <c r="DT71" s="30">
        <f t="shared" si="115"/>
        <v>-4.0229832638604711E-8</v>
      </c>
      <c r="DV71" s="36">
        <v>9.6500000000000004E-9</v>
      </c>
      <c r="DW71" s="36">
        <v>3.3985581654099999</v>
      </c>
      <c r="DX71" s="36">
        <v>5621.8429232103999</v>
      </c>
      <c r="DY71" s="30">
        <f t="shared" si="116"/>
        <v>-8.4585956097404868E-9</v>
      </c>
      <c r="DZ71" s="30">
        <f t="shared" si="117"/>
        <v>-8.4594538413921002E-9</v>
      </c>
      <c r="EA71" s="30">
        <f t="shared" si="118"/>
        <v>-8.4594538048999207E-9</v>
      </c>
      <c r="EB71" s="30">
        <f t="shared" si="119"/>
        <v>-8.4594538049014709E-9</v>
      </c>
      <c r="ED71" s="36">
        <v>3.6E-10</v>
      </c>
      <c r="EE71" s="36">
        <v>0.29140871479000002</v>
      </c>
      <c r="EF71" s="36">
        <v>3723.5089589230001</v>
      </c>
      <c r="EG71" s="30">
        <f t="shared" si="120"/>
        <v>2.3920115588678045E-11</v>
      </c>
      <c r="EH71" s="30">
        <f t="shared" si="121"/>
        <v>2.3876148998136122E-11</v>
      </c>
      <c r="EI71" s="30">
        <f t="shared" si="122"/>
        <v>2.387615086792625E-11</v>
      </c>
      <c r="EJ71" s="30">
        <f t="shared" si="123"/>
        <v>2.3876150867848401E-11</v>
      </c>
      <c r="EL71" s="36"/>
      <c r="EM71" s="36"/>
      <c r="EN71" s="36"/>
      <c r="ET71" s="36"/>
      <c r="EU71" s="36"/>
      <c r="EV71" s="36"/>
    </row>
    <row r="72" spans="1:152" s="30" customFormat="1" ht="12.75">
      <c r="N72" s="36">
        <v>8.4186999999999995E-7</v>
      </c>
      <c r="O72" s="36">
        <v>3.9897072072999999</v>
      </c>
      <c r="P72" s="36">
        <v>4399.9943568890003</v>
      </c>
      <c r="Q72" s="30">
        <f t="shared" si="80"/>
        <v>1.1760187509809334E-8</v>
      </c>
      <c r="R72" s="30">
        <f t="shared" si="81"/>
        <v>1.1638433818625656E-8</v>
      </c>
      <c r="S72" s="30">
        <f t="shared" si="82"/>
        <v>1.1638438996492363E-8</v>
      </c>
      <c r="T72" s="30">
        <f t="shared" si="83"/>
        <v>1.1638438996274045E-8</v>
      </c>
      <c r="V72" s="36">
        <v>1.2681999999999999E-7</v>
      </c>
      <c r="W72" s="36">
        <v>2.9502211326199999</v>
      </c>
      <c r="X72" s="36">
        <v>3496.0328261340001</v>
      </c>
      <c r="Y72" s="30">
        <f t="shared" si="84"/>
        <v>-9.485530085234857E-8</v>
      </c>
      <c r="Z72" s="30">
        <f t="shared" si="85"/>
        <v>-9.4845626441922401E-8</v>
      </c>
      <c r="AA72" s="30">
        <f t="shared" si="86"/>
        <v>-9.4845626853376318E-8</v>
      </c>
      <c r="AB72" s="30">
        <f t="shared" si="87"/>
        <v>-9.4845626853358967E-8</v>
      </c>
      <c r="AD72" s="36">
        <v>1.431E-8</v>
      </c>
      <c r="AE72" s="36">
        <v>2.9774740838899998</v>
      </c>
      <c r="AF72" s="36">
        <v>6489.776587288</v>
      </c>
      <c r="AG72" s="30">
        <f t="shared" si="88"/>
        <v>-2.6962799118196662E-10</v>
      </c>
      <c r="AH72" s="30">
        <f t="shared" si="89"/>
        <v>-2.7268022867180873E-10</v>
      </c>
      <c r="AI72" s="30">
        <f t="shared" si="90"/>
        <v>-2.7268009886850214E-10</v>
      </c>
      <c r="AJ72" s="30">
        <f t="shared" si="91"/>
        <v>-2.7268009887399177E-10</v>
      </c>
      <c r="AL72" s="36">
        <v>5.6000000000000003E-10</v>
      </c>
      <c r="AM72" s="36">
        <v>1.9625342716500001</v>
      </c>
      <c r="AN72" s="36">
        <v>3553.9115221378001</v>
      </c>
      <c r="AO72" s="30">
        <f t="shared" si="92"/>
        <v>2.5042977920367223E-10</v>
      </c>
      <c r="AP72" s="30">
        <f t="shared" si="93"/>
        <v>2.5048829298093607E-10</v>
      </c>
      <c r="AQ72" s="30">
        <f t="shared" si="94"/>
        <v>2.5048829049257278E-10</v>
      </c>
      <c r="AR72" s="30">
        <f t="shared" si="95"/>
        <v>2.5048829049267778E-10</v>
      </c>
      <c r="AT72" s="36"/>
      <c r="AU72" s="36"/>
      <c r="AV72" s="36"/>
      <c r="BB72" s="36"/>
      <c r="BC72" s="36"/>
      <c r="BD72" s="36"/>
      <c r="BJ72" s="36">
        <v>6.9740000000000001E-8</v>
      </c>
      <c r="BK72" s="36">
        <v>0.53246284561000001</v>
      </c>
      <c r="BL72" s="36">
        <v>12832.7587417046</v>
      </c>
      <c r="BM72" s="30">
        <f t="shared" si="96"/>
        <v>4.608546864060007E-9</v>
      </c>
      <c r="BN72" s="30">
        <f t="shared" si="97"/>
        <v>4.5791916918312745E-9</v>
      </c>
      <c r="BO72" s="30">
        <f t="shared" si="98"/>
        <v>4.5791929402458807E-9</v>
      </c>
      <c r="BP72" s="30">
        <f t="shared" si="99"/>
        <v>4.5791929401934681E-9</v>
      </c>
      <c r="BR72" s="36">
        <v>9.5399999999999997E-9</v>
      </c>
      <c r="BS72" s="36">
        <v>4.9044863910599998</v>
      </c>
      <c r="BT72" s="36">
        <v>3583.3410306738001</v>
      </c>
      <c r="BU72" s="30">
        <f t="shared" si="100"/>
        <v>-7.0169169123558996E-9</v>
      </c>
      <c r="BV72" s="30">
        <f t="shared" si="101"/>
        <v>-7.0176781895260467E-9</v>
      </c>
      <c r="BW72" s="30">
        <f t="shared" si="102"/>
        <v>-7.0176781571530215E-9</v>
      </c>
      <c r="BX72" s="30">
        <f t="shared" si="103"/>
        <v>-7.0176781571543996E-9</v>
      </c>
      <c r="BZ72" s="36">
        <v>5.1E-10</v>
      </c>
      <c r="CA72" s="36">
        <v>1.45495904398</v>
      </c>
      <c r="CB72" s="36">
        <v>7477.5228602159996</v>
      </c>
      <c r="CC72" s="30">
        <f t="shared" si="104"/>
        <v>-3.4192532106595308E-10</v>
      </c>
      <c r="CD72" s="30">
        <f t="shared" si="105"/>
        <v>-3.4201832222138794E-10</v>
      </c>
      <c r="CE72" s="30">
        <f t="shared" si="106"/>
        <v>-3.4201831826673664E-10</v>
      </c>
      <c r="CF72" s="30">
        <f t="shared" si="107"/>
        <v>-3.4201831826690332E-10</v>
      </c>
      <c r="CH72" s="36"/>
      <c r="CI72" s="36"/>
      <c r="CJ72" s="36"/>
      <c r="CP72" s="36"/>
      <c r="CQ72" s="36"/>
      <c r="CR72" s="36"/>
      <c r="CX72" s="36"/>
      <c r="CY72" s="36"/>
      <c r="CZ72" s="36"/>
      <c r="DF72" s="36">
        <v>4.2444000000000001E-7</v>
      </c>
      <c r="DG72" s="36">
        <v>2.2655159090199999</v>
      </c>
      <c r="DH72" s="36">
        <v>155.42039943419999</v>
      </c>
      <c r="DI72" s="30">
        <f t="shared" si="108"/>
        <v>7.0560910722926352E-8</v>
      </c>
      <c r="DJ72" s="30">
        <f t="shared" si="109"/>
        <v>7.0563049006041913E-8</v>
      </c>
      <c r="DK72" s="30">
        <f t="shared" si="110"/>
        <v>7.0563048915106533E-8</v>
      </c>
      <c r="DL72" s="30">
        <f t="shared" si="111"/>
        <v>7.0563048915110332E-8</v>
      </c>
      <c r="DN72" s="36">
        <v>7.0869999999999999E-8</v>
      </c>
      <c r="DO72" s="36">
        <v>3.51414944377</v>
      </c>
      <c r="DP72" s="36">
        <v>8031.0922630584</v>
      </c>
      <c r="DQ72" s="30">
        <f t="shared" si="112"/>
        <v>-6.9798360419018871E-8</v>
      </c>
      <c r="DR72" s="30">
        <f t="shared" si="113"/>
        <v>-6.9795116650215202E-8</v>
      </c>
      <c r="DS72" s="30">
        <f t="shared" si="114"/>
        <v>-6.9795116788267516E-8</v>
      </c>
      <c r="DT72" s="30">
        <f t="shared" si="115"/>
        <v>-6.9795116788261653E-8</v>
      </c>
      <c r="DV72" s="36">
        <v>7.2200000000000003E-9</v>
      </c>
      <c r="DW72" s="36">
        <v>4.2630477633100003</v>
      </c>
      <c r="DX72" s="36">
        <v>4933.2084403325998</v>
      </c>
      <c r="DY72" s="30">
        <f t="shared" si="116"/>
        <v>-3.2856539990959492E-9</v>
      </c>
      <c r="DZ72" s="30">
        <f t="shared" si="117"/>
        <v>-3.284611388329137E-9</v>
      </c>
      <c r="EA72" s="30">
        <f t="shared" si="118"/>
        <v>-3.2846114326704429E-9</v>
      </c>
      <c r="EB72" s="30">
        <f t="shared" si="119"/>
        <v>-3.2846114326685701E-9</v>
      </c>
      <c r="ED72" s="36">
        <v>3.3E-10</v>
      </c>
      <c r="EE72" s="36">
        <v>4.5258814962900002</v>
      </c>
      <c r="EF72" s="36">
        <v>4929.6853219836003</v>
      </c>
      <c r="EG72" s="30">
        <f t="shared" si="120"/>
        <v>-2.2610351273206992E-10</v>
      </c>
      <c r="EH72" s="30">
        <f t="shared" si="121"/>
        <v>-2.2606455824685218E-10</v>
      </c>
      <c r="EI72" s="30">
        <f t="shared" si="122"/>
        <v>-2.2606455990360956E-10</v>
      </c>
      <c r="EJ72" s="30">
        <f t="shared" si="123"/>
        <v>-2.2606455990353951E-10</v>
      </c>
      <c r="EL72" s="36"/>
      <c r="EM72" s="36"/>
      <c r="EN72" s="36"/>
      <c r="ET72" s="36"/>
      <c r="EU72" s="36"/>
      <c r="EV72" s="36"/>
    </row>
    <row r="73" spans="1:152" s="30" customFormat="1" ht="12.75">
      <c r="A73" s="30" t="s">
        <v>217</v>
      </c>
      <c r="B73" s="30" t="s">
        <v>218</v>
      </c>
      <c r="C73" s="30" t="s">
        <v>219</v>
      </c>
      <c r="D73" s="30" t="s">
        <v>220</v>
      </c>
      <c r="E73" s="30" t="s">
        <v>221</v>
      </c>
      <c r="F73" s="30" t="s">
        <v>222</v>
      </c>
      <c r="N73" s="36">
        <v>8.6931000000000005E-7</v>
      </c>
      <c r="O73" s="36">
        <v>2.2018674052299998</v>
      </c>
      <c r="P73" s="36">
        <v>11243.6858464208</v>
      </c>
      <c r="Q73" s="30">
        <f t="shared" si="80"/>
        <v>-7.8302874533846785E-7</v>
      </c>
      <c r="R73" s="30">
        <f t="shared" si="81"/>
        <v>-7.8288913750273209E-7</v>
      </c>
      <c r="S73" s="30">
        <f t="shared" si="82"/>
        <v>-7.8288914344215814E-7</v>
      </c>
      <c r="T73" s="30">
        <f t="shared" si="83"/>
        <v>-7.8288914344190837E-7</v>
      </c>
      <c r="V73" s="36">
        <v>1.3644E-7</v>
      </c>
      <c r="W73" s="36">
        <v>1.97739547259</v>
      </c>
      <c r="X73" s="36">
        <v>5614.7293762095996</v>
      </c>
      <c r="Y73" s="30">
        <f t="shared" si="84"/>
        <v>-8.6980477768994596E-8</v>
      </c>
      <c r="Z73" s="30">
        <f t="shared" si="85"/>
        <v>-8.6961074479773342E-8</v>
      </c>
      <c r="AA73" s="30">
        <f t="shared" si="86"/>
        <v>-8.6961075305006573E-8</v>
      </c>
      <c r="AB73" s="30">
        <f t="shared" si="87"/>
        <v>-8.6961075304971818E-8</v>
      </c>
      <c r="AD73" s="36">
        <v>1.236E-8</v>
      </c>
      <c r="AE73" s="36">
        <v>3.7724596559000001</v>
      </c>
      <c r="AF73" s="36">
        <v>2699.7348193175999</v>
      </c>
      <c r="AG73" s="30">
        <f t="shared" si="88"/>
        <v>2.465761673225713E-9</v>
      </c>
      <c r="AH73" s="30">
        <f t="shared" si="89"/>
        <v>2.4668365131711852E-9</v>
      </c>
      <c r="AI73" s="30">
        <f t="shared" si="90"/>
        <v>2.4668364674615005E-9</v>
      </c>
      <c r="AJ73" s="30">
        <f t="shared" si="91"/>
        <v>2.4668364674634365E-9</v>
      </c>
      <c r="AL73" s="36">
        <v>5.9000000000000003E-10</v>
      </c>
      <c r="AM73" s="36">
        <v>0.89874385953000002</v>
      </c>
      <c r="AN73" s="36">
        <v>3339.6321056316001</v>
      </c>
      <c r="AO73" s="30">
        <f t="shared" si="92"/>
        <v>1.9638495955903471E-10</v>
      </c>
      <c r="AP73" s="30">
        <f t="shared" si="93"/>
        <v>1.96446035557732E-10</v>
      </c>
      <c r="AQ73" s="30">
        <f t="shared" si="94"/>
        <v>1.9644603296038369E-10</v>
      </c>
      <c r="AR73" s="30">
        <f t="shared" si="95"/>
        <v>1.9644603296049241E-10</v>
      </c>
      <c r="AT73" s="36"/>
      <c r="AU73" s="36"/>
      <c r="AV73" s="36"/>
      <c r="BB73" s="36"/>
      <c r="BC73" s="36"/>
      <c r="BD73" s="36"/>
      <c r="BJ73" s="36">
        <v>5.5840000000000002E-8</v>
      </c>
      <c r="BK73" s="36">
        <v>6.1890930852399997</v>
      </c>
      <c r="BL73" s="36">
        <v>4292.3308329503998</v>
      </c>
      <c r="BM73" s="30">
        <f t="shared" si="96"/>
        <v>1.8162637911733945E-8</v>
      </c>
      <c r="BN73" s="30">
        <f t="shared" si="97"/>
        <v>1.8170088205820643E-8</v>
      </c>
      <c r="BO73" s="30">
        <f t="shared" si="98"/>
        <v>1.817008788898697E-8</v>
      </c>
      <c r="BP73" s="30">
        <f t="shared" si="99"/>
        <v>1.8170087889000288E-8</v>
      </c>
      <c r="BR73" s="36">
        <v>8.6599999999999995E-9</v>
      </c>
      <c r="BS73" s="36">
        <v>4.9242159583699996</v>
      </c>
      <c r="BT73" s="36">
        <v>6681.2421070518003</v>
      </c>
      <c r="BU73" s="30">
        <f t="shared" si="100"/>
        <v>6.5984058156107635E-9</v>
      </c>
      <c r="BV73" s="30">
        <f t="shared" si="101"/>
        <v>6.5971738561861623E-9</v>
      </c>
      <c r="BW73" s="30">
        <f t="shared" si="102"/>
        <v>6.5971739085848976E-9</v>
      </c>
      <c r="BX73" s="30">
        <f t="shared" si="103"/>
        <v>6.597173908582665E-9</v>
      </c>
      <c r="BZ73" s="36">
        <v>5.4E-10</v>
      </c>
      <c r="CA73" s="36">
        <v>1.5027823957699999</v>
      </c>
      <c r="CB73" s="36">
        <v>6489.776587288</v>
      </c>
      <c r="CC73" s="30">
        <f t="shared" si="104"/>
        <v>-5.383890759688005E-10</v>
      </c>
      <c r="CD73" s="30">
        <f t="shared" si="105"/>
        <v>-5.3839795535891802E-10</v>
      </c>
      <c r="CE73" s="30">
        <f t="shared" si="106"/>
        <v>-5.383979549818221E-10</v>
      </c>
      <c r="CF73" s="30">
        <f t="shared" si="107"/>
        <v>-5.3839795498183802E-10</v>
      </c>
      <c r="CH73" s="36"/>
      <c r="CI73" s="36"/>
      <c r="CJ73" s="36"/>
      <c r="CP73" s="36"/>
      <c r="CQ73" s="36"/>
      <c r="CR73" s="36"/>
      <c r="CX73" s="36"/>
      <c r="CY73" s="36"/>
      <c r="CZ73" s="36"/>
      <c r="DF73" s="36">
        <v>3.8956E-7</v>
      </c>
      <c r="DG73" s="36">
        <v>2.5776041600899999</v>
      </c>
      <c r="DH73" s="36">
        <v>3341.5927477680002</v>
      </c>
      <c r="DI73" s="30">
        <f t="shared" si="108"/>
        <v>-3.7819562859191605E-7</v>
      </c>
      <c r="DJ73" s="30">
        <f t="shared" si="109"/>
        <v>-3.7818536590166895E-7</v>
      </c>
      <c r="DK73" s="30">
        <f t="shared" si="110"/>
        <v>-3.7818536633821088E-7</v>
      </c>
      <c r="DL73" s="30">
        <f t="shared" si="111"/>
        <v>-3.7818536633819262E-7</v>
      </c>
      <c r="DN73" s="36">
        <v>9.1590000000000002E-8</v>
      </c>
      <c r="DO73" s="36">
        <v>3.9015859055000002</v>
      </c>
      <c r="DP73" s="36">
        <v>3553.9115221378001</v>
      </c>
      <c r="DQ73" s="30">
        <f t="shared" si="112"/>
        <v>-9.1173766808313249E-8</v>
      </c>
      <c r="DR73" s="30">
        <f t="shared" si="113"/>
        <v>-9.1172747250070689E-8</v>
      </c>
      <c r="DS73" s="30">
        <f t="shared" si="114"/>
        <v>-9.1172747293456259E-8</v>
      </c>
      <c r="DT73" s="30">
        <f t="shared" si="115"/>
        <v>-9.117274729345442E-8</v>
      </c>
      <c r="DV73" s="36">
        <v>7.06E-9</v>
      </c>
      <c r="DW73" s="36">
        <v>2.34131594714</v>
      </c>
      <c r="DX73" s="36">
        <v>7.1135470007999997</v>
      </c>
      <c r="DY73" s="30">
        <f t="shared" si="116"/>
        <v>-4.7137683793564934E-9</v>
      </c>
      <c r="DZ73" s="30">
        <f t="shared" si="117"/>
        <v>-4.713767150343822E-9</v>
      </c>
      <c r="EA73" s="30">
        <f t="shared" si="118"/>
        <v>-4.7137671503960891E-9</v>
      </c>
      <c r="EB73" s="30">
        <f t="shared" si="119"/>
        <v>-4.7137671503960866E-9</v>
      </c>
      <c r="ED73" s="36">
        <v>3.4000000000000001E-10</v>
      </c>
      <c r="EE73" s="36">
        <v>2.7449907289</v>
      </c>
      <c r="EF73" s="36">
        <v>6677.7017350506003</v>
      </c>
      <c r="EG73" s="30">
        <f t="shared" si="120"/>
        <v>-3.2699224282864706E-10</v>
      </c>
      <c r="EH73" s="30">
        <f t="shared" si="121"/>
        <v>-3.2701268128880808E-10</v>
      </c>
      <c r="EI73" s="30">
        <f t="shared" si="122"/>
        <v>-3.2701268041994981E-10</v>
      </c>
      <c r="EJ73" s="30">
        <f t="shared" si="123"/>
        <v>-3.2701268041998621E-10</v>
      </c>
      <c r="EL73" s="36"/>
      <c r="EM73" s="36"/>
      <c r="EN73" s="36"/>
      <c r="ET73" s="36"/>
      <c r="EU73" s="36"/>
      <c r="EV73" s="36"/>
    </row>
    <row r="74" spans="1:152" s="30" customFormat="1" ht="12.75">
      <c r="A74" s="30">
        <f>SUM(DK1:DK1118)</f>
        <v>1.4173091321204818</v>
      </c>
      <c r="B74" s="30">
        <f>SUM(DS1:DS596)</f>
        <v>-8.8532063888837106E-3</v>
      </c>
      <c r="C74" s="30">
        <f>SUM(EA1:EA313)</f>
        <v>2.9955813975772173E-4</v>
      </c>
      <c r="D74" s="30">
        <f>SUM(EI1:EI111)</f>
        <v>1.2697054293386182E-5</v>
      </c>
      <c r="E74" s="30">
        <f>SUM(EQ1:EQ28)</f>
        <v>-8.4027732003998032E-8</v>
      </c>
      <c r="F74" s="30">
        <f>SUM(EY1:EY9)</f>
        <v>-7.3752263806879177E-9</v>
      </c>
      <c r="N74" s="36">
        <v>7.1437000000000001E-7</v>
      </c>
      <c r="O74" s="36">
        <v>2.8030755001599998</v>
      </c>
      <c r="P74" s="36">
        <v>3185.1920272655998</v>
      </c>
      <c r="Q74" s="30">
        <f t="shared" si="80"/>
        <v>-4.7119887984336825E-7</v>
      </c>
      <c r="R74" s="30">
        <f t="shared" si="81"/>
        <v>-4.7125509610770902E-7</v>
      </c>
      <c r="S74" s="30">
        <f t="shared" si="82"/>
        <v>-4.7125509371709035E-7</v>
      </c>
      <c r="T74" s="30">
        <f t="shared" si="83"/>
        <v>-4.7125509371719136E-7</v>
      </c>
      <c r="V74" s="36">
        <v>1.3012999999999999E-7</v>
      </c>
      <c r="W74" s="36">
        <v>1.5142475231500001</v>
      </c>
      <c r="X74" s="36">
        <v>5628.9564702112002</v>
      </c>
      <c r="Y74" s="30">
        <f t="shared" si="84"/>
        <v>-1.9345722529959978E-8</v>
      </c>
      <c r="Z74" s="30">
        <f t="shared" si="85"/>
        <v>-1.9321911112609504E-8</v>
      </c>
      <c r="AA74" s="30">
        <f t="shared" si="86"/>
        <v>-1.9321912125260103E-8</v>
      </c>
      <c r="AB74" s="30">
        <f t="shared" si="87"/>
        <v>-1.9321912125217583E-8</v>
      </c>
      <c r="AD74" s="36">
        <v>1.234E-8</v>
      </c>
      <c r="AE74" s="36">
        <v>1.88931735265</v>
      </c>
      <c r="AF74" s="36">
        <v>6681.2421070518003</v>
      </c>
      <c r="AG74" s="30">
        <f t="shared" si="88"/>
        <v>-1.0199959651415121E-8</v>
      </c>
      <c r="AH74" s="30">
        <f t="shared" si="89"/>
        <v>-1.0198434047788796E-8</v>
      </c>
      <c r="AI74" s="30">
        <f t="shared" si="90"/>
        <v>-1.0198434112679086E-8</v>
      </c>
      <c r="AJ74" s="30">
        <f t="shared" si="91"/>
        <v>-1.019843411267632E-8</v>
      </c>
      <c r="AL74" s="36">
        <v>5.3000000000000003E-10</v>
      </c>
      <c r="AM74" s="36">
        <v>3.0477697537899999</v>
      </c>
      <c r="AN74" s="36">
        <v>26724.899413598399</v>
      </c>
      <c r="AO74" s="30">
        <f t="shared" si="92"/>
        <v>4.3223955448579851E-10</v>
      </c>
      <c r="AP74" s="30">
        <f t="shared" si="93"/>
        <v>4.3196994516929174E-10</v>
      </c>
      <c r="AQ74" s="30">
        <f t="shared" si="94"/>
        <v>4.3196995664215474E-10</v>
      </c>
      <c r="AR74" s="30">
        <f t="shared" si="95"/>
        <v>4.3196995664166603E-10</v>
      </c>
      <c r="AT74" s="36"/>
      <c r="AU74" s="36"/>
      <c r="AV74" s="36"/>
      <c r="BB74" s="36"/>
      <c r="BC74" s="36"/>
      <c r="BD74" s="36"/>
      <c r="BJ74" s="36">
        <v>5.0379999999999998E-8</v>
      </c>
      <c r="BK74" s="36">
        <v>6.0639312199399997</v>
      </c>
      <c r="BL74" s="36">
        <v>7210.9158184941998</v>
      </c>
      <c r="BM74" s="30">
        <f t="shared" si="96"/>
        <v>-4.0409544721134499E-8</v>
      </c>
      <c r="BN74" s="30">
        <f t="shared" si="97"/>
        <v>-4.0416675280851955E-8</v>
      </c>
      <c r="BO74" s="30">
        <f t="shared" si="98"/>
        <v>-4.0416674977656425E-8</v>
      </c>
      <c r="BP74" s="30">
        <f t="shared" si="99"/>
        <v>-4.0416674977669256E-8</v>
      </c>
      <c r="BR74" s="36">
        <v>7.9699999999999996E-9</v>
      </c>
      <c r="BS74" s="36">
        <v>4.53307543814</v>
      </c>
      <c r="BT74" s="36">
        <v>7079.3738568077997</v>
      </c>
      <c r="BU74" s="30">
        <f t="shared" si="100"/>
        <v>-7.86627454422055E-9</v>
      </c>
      <c r="BV74" s="30">
        <f t="shared" si="101"/>
        <v>-7.8659760740067556E-9</v>
      </c>
      <c r="BW74" s="30">
        <f t="shared" si="102"/>
        <v>-7.8659760867089626E-9</v>
      </c>
      <c r="BX74" s="30">
        <f t="shared" si="103"/>
        <v>-7.8659760867084249E-9</v>
      </c>
      <c r="BZ74" s="36">
        <v>5.6000000000000003E-10</v>
      </c>
      <c r="CA74" s="36">
        <v>5.2321231389099996</v>
      </c>
      <c r="CB74" s="36">
        <v>9866.4168806651996</v>
      </c>
      <c r="CC74" s="30">
        <f t="shared" si="104"/>
        <v>3.9314288337478612E-10</v>
      </c>
      <c r="CD74" s="30">
        <f t="shared" si="105"/>
        <v>3.9327220415469031E-10</v>
      </c>
      <c r="CE74" s="30">
        <f t="shared" si="106"/>
        <v>3.9327219865590027E-10</v>
      </c>
      <c r="CF74" s="30">
        <f t="shared" si="107"/>
        <v>3.9327219865613255E-10</v>
      </c>
      <c r="CH74" s="36"/>
      <c r="CI74" s="36"/>
      <c r="CJ74" s="36"/>
      <c r="CP74" s="36"/>
      <c r="CQ74" s="36"/>
      <c r="CR74" s="36"/>
      <c r="CX74" s="36"/>
      <c r="CY74" s="36"/>
      <c r="CZ74" s="36"/>
      <c r="DF74" s="36">
        <v>5.1561000000000005E-7</v>
      </c>
      <c r="DG74" s="36">
        <v>5.7232693771200003</v>
      </c>
      <c r="DH74" s="36">
        <v>7079.3738568077997</v>
      </c>
      <c r="DI74" s="30">
        <f t="shared" si="108"/>
        <v>-2.6602745825782772E-7</v>
      </c>
      <c r="DJ74" s="30">
        <f t="shared" si="109"/>
        <v>-2.6613023648291045E-7</v>
      </c>
      <c r="DK74" s="30">
        <f t="shared" si="110"/>
        <v>-2.6613023211233034E-7</v>
      </c>
      <c r="DL74" s="30">
        <f t="shared" si="111"/>
        <v>-2.6613023211251547E-7</v>
      </c>
      <c r="DN74" s="36">
        <v>6.7020000000000001E-8</v>
      </c>
      <c r="DO74" s="36">
        <v>4.2557287911900001</v>
      </c>
      <c r="DP74" s="36">
        <v>242.72860397400001</v>
      </c>
      <c r="DQ74" s="30">
        <f t="shared" si="112"/>
        <v>-6.5229202025525867E-8</v>
      </c>
      <c r="DR74" s="30">
        <f t="shared" si="113"/>
        <v>-6.5229079232117908E-8</v>
      </c>
      <c r="DS74" s="30">
        <f t="shared" si="114"/>
        <v>-6.5229079237340078E-8</v>
      </c>
      <c r="DT74" s="30">
        <f t="shared" si="115"/>
        <v>-6.5229079237339853E-8</v>
      </c>
      <c r="DV74" s="36">
        <v>7.6799999999999999E-9</v>
      </c>
      <c r="DW74" s="36">
        <v>2.0620835290400001</v>
      </c>
      <c r="DX74" s="36">
        <v>5486.7778431750003</v>
      </c>
      <c r="DY74" s="30">
        <f t="shared" si="116"/>
        <v>-7.6519963244329285E-9</v>
      </c>
      <c r="DZ74" s="30">
        <f t="shared" si="117"/>
        <v>-7.6518780180170695E-9</v>
      </c>
      <c r="EA74" s="30">
        <f t="shared" si="118"/>
        <v>-7.6518780230536201E-9</v>
      </c>
      <c r="EB74" s="30">
        <f t="shared" si="119"/>
        <v>-7.651878023053405E-9</v>
      </c>
      <c r="ED74" s="36">
        <v>3E-10</v>
      </c>
      <c r="EE74" s="36">
        <v>1.5774301229500001</v>
      </c>
      <c r="EF74" s="36">
        <v>10419.9862835076</v>
      </c>
      <c r="EG74" s="30">
        <f t="shared" si="120"/>
        <v>2.8163411419198275E-10</v>
      </c>
      <c r="EH74" s="30">
        <f t="shared" si="121"/>
        <v>2.81669499437569E-10</v>
      </c>
      <c r="EI74" s="30">
        <f t="shared" si="122"/>
        <v>2.8166949793343132E-10</v>
      </c>
      <c r="EJ74" s="30">
        <f t="shared" si="123"/>
        <v>2.816694979334944E-10</v>
      </c>
      <c r="EL74" s="36"/>
      <c r="EM74" s="36"/>
      <c r="EN74" s="36"/>
      <c r="ET74" s="36"/>
      <c r="EU74" s="36"/>
      <c r="EV74" s="36"/>
    </row>
    <row r="75" spans="1:152" s="30" customFormat="1" ht="12.75">
      <c r="N75" s="36">
        <v>7.2091000000000001E-7</v>
      </c>
      <c r="O75" s="36">
        <v>5.8467210252499999</v>
      </c>
      <c r="P75" s="36">
        <v>5884.9268465832001</v>
      </c>
      <c r="Q75" s="30">
        <f t="shared" si="80"/>
        <v>-5.6998938662751989E-8</v>
      </c>
      <c r="R75" s="30">
        <f t="shared" si="81"/>
        <v>-5.7137960809607815E-8</v>
      </c>
      <c r="S75" s="30">
        <f t="shared" si="82"/>
        <v>-5.7137954897412287E-8</v>
      </c>
      <c r="T75" s="30">
        <f t="shared" si="83"/>
        <v>-5.7137954897662493E-8</v>
      </c>
      <c r="V75" s="36">
        <v>1.4705000000000001E-7</v>
      </c>
      <c r="W75" s="36">
        <v>1.33902715586</v>
      </c>
      <c r="X75" s="36">
        <v>6681.2075997474003</v>
      </c>
      <c r="Y75" s="30">
        <f t="shared" si="84"/>
        <v>-6.035023186232913E-8</v>
      </c>
      <c r="Z75" s="30">
        <f t="shared" si="85"/>
        <v>-6.0320779716899908E-8</v>
      </c>
      <c r="AA75" s="30">
        <f t="shared" si="86"/>
        <v>-6.0320780969483257E-8</v>
      </c>
      <c r="AB75" s="30">
        <f t="shared" si="87"/>
        <v>-6.0320780969430847E-8</v>
      </c>
      <c r="AD75" s="36">
        <v>1.513E-8</v>
      </c>
      <c r="AE75" s="36">
        <v>2.9261413471100002</v>
      </c>
      <c r="AF75" s="36">
        <v>640.87760738220004</v>
      </c>
      <c r="AG75" s="30">
        <f t="shared" si="88"/>
        <v>1.2249911008460581E-8</v>
      </c>
      <c r="AH75" s="30">
        <f t="shared" si="89"/>
        <v>1.2249723928486487E-8</v>
      </c>
      <c r="AI75" s="30">
        <f t="shared" si="90"/>
        <v>1.224972393644262E-8</v>
      </c>
      <c r="AJ75" s="30">
        <f t="shared" si="91"/>
        <v>1.2249723936442286E-8</v>
      </c>
      <c r="AL75" s="36">
        <v>6.0999999999999996E-10</v>
      </c>
      <c r="AM75" s="36">
        <v>3.6339078962300002</v>
      </c>
      <c r="AN75" s="36">
        <v>12832.7587417046</v>
      </c>
      <c r="AO75" s="30">
        <f t="shared" si="92"/>
        <v>-1.5847491040672582E-11</v>
      </c>
      <c r="AP75" s="30">
        <f t="shared" si="93"/>
        <v>-1.5590254567755944E-11</v>
      </c>
      <c r="AQ75" s="30">
        <f t="shared" si="94"/>
        <v>-1.5590265507396913E-11</v>
      </c>
      <c r="AR75" s="30">
        <f t="shared" si="95"/>
        <v>-1.5590265506937628E-11</v>
      </c>
      <c r="AT75" s="36"/>
      <c r="AU75" s="36"/>
      <c r="AV75" s="36"/>
      <c r="BB75" s="36"/>
      <c r="BC75" s="36"/>
      <c r="BD75" s="36"/>
      <c r="BJ75" s="36">
        <v>5.1259999999999997E-8</v>
      </c>
      <c r="BK75" s="36">
        <v>0.11856804999999999</v>
      </c>
      <c r="BL75" s="36">
        <v>4562.4609930212</v>
      </c>
      <c r="BM75" s="30">
        <f t="shared" si="96"/>
        <v>5.1206741591307748E-8</v>
      </c>
      <c r="BN75" s="30">
        <f t="shared" si="97"/>
        <v>5.1206390657724393E-8</v>
      </c>
      <c r="BO75" s="30">
        <f t="shared" si="98"/>
        <v>5.1206390672673161E-8</v>
      </c>
      <c r="BP75" s="30">
        <f t="shared" si="99"/>
        <v>5.1206390672672526E-8</v>
      </c>
      <c r="BR75" s="36">
        <v>8.6599999999999995E-9</v>
      </c>
      <c r="BS75" s="36">
        <v>2.8934491594499998</v>
      </c>
      <c r="BT75" s="36">
        <v>6681.2075997474003</v>
      </c>
      <c r="BU75" s="30">
        <f t="shared" si="100"/>
        <v>-7.9542134258830122E-9</v>
      </c>
      <c r="BV75" s="30">
        <f t="shared" si="101"/>
        <v>-7.9549653044107781E-9</v>
      </c>
      <c r="BW75" s="30">
        <f t="shared" si="102"/>
        <v>-7.9549652724435413E-9</v>
      </c>
      <c r="BX75" s="30">
        <f t="shared" si="103"/>
        <v>-7.954965272444878E-9</v>
      </c>
      <c r="BZ75" s="36">
        <v>5.7E-10</v>
      </c>
      <c r="CA75" s="36">
        <v>4.73711357046</v>
      </c>
      <c r="CB75" s="36">
        <v>2274.1169495098002</v>
      </c>
      <c r="CC75" s="30">
        <f t="shared" si="104"/>
        <v>-1.020941623093375E-11</v>
      </c>
      <c r="CD75" s="30">
        <f t="shared" si="105"/>
        <v>-1.0252019665121202E-11</v>
      </c>
      <c r="CE75" s="30">
        <f t="shared" si="106"/>
        <v>-1.025201785331133E-11</v>
      </c>
      <c r="CF75" s="30">
        <f t="shared" si="107"/>
        <v>-1.0252017853387256E-11</v>
      </c>
      <c r="CH75" s="36"/>
      <c r="CI75" s="36"/>
      <c r="CJ75" s="36"/>
      <c r="CP75" s="36"/>
      <c r="CQ75" s="36"/>
      <c r="CR75" s="36"/>
      <c r="CX75" s="36"/>
      <c r="CY75" s="36"/>
      <c r="CZ75" s="36"/>
      <c r="DF75" s="36">
        <v>4.8938999999999996E-7</v>
      </c>
      <c r="DG75" s="36">
        <v>5.6161469675099998</v>
      </c>
      <c r="DH75" s="36">
        <v>3553.9115221378001</v>
      </c>
      <c r="DI75" s="30">
        <f t="shared" si="108"/>
        <v>2.3673351563858682E-8</v>
      </c>
      <c r="DJ75" s="30">
        <f t="shared" si="109"/>
        <v>2.3616245642734768E-8</v>
      </c>
      <c r="DK75" s="30">
        <f t="shared" si="110"/>
        <v>2.3616248071305206E-8</v>
      </c>
      <c r="DL75" s="30">
        <f t="shared" si="111"/>
        <v>2.3616248071202745E-8</v>
      </c>
      <c r="DN75" s="36">
        <v>7.2320000000000002E-8</v>
      </c>
      <c r="DO75" s="36">
        <v>3.7028740014100001</v>
      </c>
      <c r="DP75" s="36">
        <v>2818.0350086059998</v>
      </c>
      <c r="DQ75" s="30">
        <f t="shared" si="112"/>
        <v>5.7815068318396807E-8</v>
      </c>
      <c r="DR75" s="30">
        <f t="shared" si="113"/>
        <v>5.7819092722232641E-8</v>
      </c>
      <c r="DS75" s="30">
        <f t="shared" si="114"/>
        <v>5.781909255109596E-8</v>
      </c>
      <c r="DT75" s="30">
        <f t="shared" si="115"/>
        <v>5.7819092551103213E-8</v>
      </c>
      <c r="DV75" s="36">
        <v>9.53E-9</v>
      </c>
      <c r="DW75" s="36">
        <v>2.1112349794799998</v>
      </c>
      <c r="DX75" s="36">
        <v>3870.3033917943999</v>
      </c>
      <c r="DY75" s="30">
        <f t="shared" si="116"/>
        <v>8.3707126099735403E-9</v>
      </c>
      <c r="DZ75" s="30">
        <f t="shared" si="117"/>
        <v>8.3701329765635273E-9</v>
      </c>
      <c r="EA75" s="30">
        <f t="shared" si="118"/>
        <v>8.3701330012166744E-9</v>
      </c>
      <c r="EB75" s="30">
        <f t="shared" si="119"/>
        <v>8.3701330012156387E-9</v>
      </c>
      <c r="ED75" s="36">
        <v>4.0000000000000001E-10</v>
      </c>
      <c r="EE75" s="36">
        <v>1.3171317633499999</v>
      </c>
      <c r="EF75" s="36">
        <v>5331.3574437407997</v>
      </c>
      <c r="EG75" s="30">
        <f t="shared" si="120"/>
        <v>-3.9980326157005658E-10</v>
      </c>
      <c r="EH75" s="30">
        <f t="shared" si="121"/>
        <v>-3.9980545380098062E-10</v>
      </c>
      <c r="EI75" s="30">
        <f t="shared" si="122"/>
        <v>-3.9980545370801198E-10</v>
      </c>
      <c r="EJ75" s="30">
        <f t="shared" si="123"/>
        <v>-3.9980545370801591E-10</v>
      </c>
      <c r="EL75" s="36"/>
      <c r="EM75" s="36"/>
      <c r="EN75" s="36"/>
      <c r="ET75" s="36"/>
      <c r="EU75" s="36"/>
      <c r="EV75" s="36"/>
    </row>
    <row r="76" spans="1:152" s="30" customFormat="1" ht="12.75">
      <c r="A76" s="38" t="s">
        <v>223</v>
      </c>
      <c r="B76" s="38" t="s">
        <v>224</v>
      </c>
      <c r="C76" s="38" t="s">
        <v>225</v>
      </c>
      <c r="D76" s="38" t="s">
        <v>226</v>
      </c>
      <c r="E76" s="38" t="s">
        <v>227</v>
      </c>
      <c r="F76" s="38" t="s">
        <v>228</v>
      </c>
      <c r="N76" s="36">
        <v>7.3476E-7</v>
      </c>
      <c r="O76" s="36">
        <v>2.18428012567</v>
      </c>
      <c r="P76" s="36">
        <v>8429.2412664666008</v>
      </c>
      <c r="Q76" s="30">
        <f t="shared" si="80"/>
        <v>6.1860856469475499E-7</v>
      </c>
      <c r="R76" s="30">
        <f t="shared" si="81"/>
        <v>6.1849868192357738E-7</v>
      </c>
      <c r="S76" s="30">
        <f t="shared" si="82"/>
        <v>6.1849868659760957E-7</v>
      </c>
      <c r="T76" s="30">
        <f t="shared" si="83"/>
        <v>6.1849868659741232E-7</v>
      </c>
      <c r="V76" s="36">
        <v>1.1353E-7</v>
      </c>
      <c r="W76" s="36">
        <v>6.2343819388500004</v>
      </c>
      <c r="X76" s="36">
        <v>135.0650800354</v>
      </c>
      <c r="Y76" s="30">
        <f t="shared" si="84"/>
        <v>7.9285716784183832E-8</v>
      </c>
      <c r="Z76" s="30">
        <f t="shared" si="85"/>
        <v>7.9285356009379202E-8</v>
      </c>
      <c r="AA76" s="30">
        <f t="shared" si="86"/>
        <v>7.9285356024722052E-8</v>
      </c>
      <c r="AB76" s="30">
        <f t="shared" si="87"/>
        <v>7.9285356024721337E-8</v>
      </c>
      <c r="AD76" s="36">
        <v>1.234E-8</v>
      </c>
      <c r="AE76" s="36">
        <v>6.1416842903599997</v>
      </c>
      <c r="AF76" s="36">
        <v>6681.2075997474003</v>
      </c>
      <c r="AG76" s="30">
        <f t="shared" si="88"/>
        <v>1.0750531173543005E-8</v>
      </c>
      <c r="AH76" s="30">
        <f t="shared" si="89"/>
        <v>1.0751861444830979E-8</v>
      </c>
      <c r="AI76" s="30">
        <f t="shared" si="90"/>
        <v>1.0751861388269101E-8</v>
      </c>
      <c r="AJ76" s="30">
        <f t="shared" si="91"/>
        <v>1.0751861388271469E-8</v>
      </c>
      <c r="AL76" s="36">
        <v>5.9000000000000003E-10</v>
      </c>
      <c r="AM76" s="36">
        <v>0.2298974604</v>
      </c>
      <c r="AN76" s="36">
        <v>6681.2421070518003</v>
      </c>
      <c r="AO76" s="30">
        <f t="shared" si="92"/>
        <v>3.7392622175464781E-10</v>
      </c>
      <c r="AP76" s="30">
        <f t="shared" si="93"/>
        <v>3.7402644488950582E-10</v>
      </c>
      <c r="AQ76" s="30">
        <f t="shared" si="94"/>
        <v>3.7402644062766518E-10</v>
      </c>
      <c r="AR76" s="30">
        <f t="shared" si="95"/>
        <v>3.7402644062784674E-10</v>
      </c>
      <c r="AT76" s="36"/>
      <c r="AU76" s="36"/>
      <c r="AV76" s="36"/>
      <c r="BB76" s="36"/>
      <c r="BC76" s="36"/>
      <c r="BD76" s="36"/>
      <c r="BJ76" s="36">
        <v>4.8629999999999999E-8</v>
      </c>
      <c r="BK76" s="36">
        <v>1.33051301524</v>
      </c>
      <c r="BL76" s="36">
        <v>3894.1818295421999</v>
      </c>
      <c r="BM76" s="30">
        <f t="shared" si="96"/>
        <v>7.7135496972451933E-9</v>
      </c>
      <c r="BN76" s="30">
        <f t="shared" si="97"/>
        <v>7.707403327379715E-9</v>
      </c>
      <c r="BO76" s="30">
        <f t="shared" si="98"/>
        <v>7.7074035887711692E-9</v>
      </c>
      <c r="BP76" s="30">
        <f t="shared" si="99"/>
        <v>7.7074035887602504E-9</v>
      </c>
      <c r="BR76" s="36">
        <v>6.5899999999999998E-9</v>
      </c>
      <c r="BS76" s="36">
        <v>0.33901474347999999</v>
      </c>
      <c r="BT76" s="36">
        <v>2957.7158944766002</v>
      </c>
      <c r="BU76" s="30">
        <f t="shared" si="100"/>
        <v>-6.1852669344023378E-9</v>
      </c>
      <c r="BV76" s="30">
        <f t="shared" si="101"/>
        <v>-6.1850458235098496E-9</v>
      </c>
      <c r="BW76" s="30">
        <f t="shared" si="102"/>
        <v>-6.1850458329143514E-9</v>
      </c>
      <c r="BX76" s="30">
        <f t="shared" si="103"/>
        <v>-6.1850458329139551E-9</v>
      </c>
      <c r="BZ76" s="36">
        <v>5.1E-10</v>
      </c>
      <c r="CA76" s="36">
        <v>2.4865480504400002</v>
      </c>
      <c r="CB76" s="36">
        <v>6467.9257579615996</v>
      </c>
      <c r="CC76" s="30">
        <f t="shared" si="104"/>
        <v>-1.9324286002084422E-10</v>
      </c>
      <c r="CD76" s="30">
        <f t="shared" si="105"/>
        <v>-1.9334320344458484E-10</v>
      </c>
      <c r="CE76" s="30">
        <f t="shared" si="106"/>
        <v>-1.9334319917743062E-10</v>
      </c>
      <c r="CF76" s="30">
        <f t="shared" si="107"/>
        <v>-1.933431991776117E-10</v>
      </c>
      <c r="CH76" s="36"/>
      <c r="CI76" s="36"/>
      <c r="CJ76" s="36"/>
      <c r="CP76" s="36"/>
      <c r="CQ76" s="36"/>
      <c r="CR76" s="36"/>
      <c r="CX76" s="36"/>
      <c r="CY76" s="36"/>
      <c r="CZ76" s="36"/>
      <c r="DF76" s="36">
        <v>4.5414000000000002E-7</v>
      </c>
      <c r="DG76" s="36">
        <v>5.4329092170499997</v>
      </c>
      <c r="DH76" s="36">
        <v>6467.9257579615996</v>
      </c>
      <c r="DI76" s="30">
        <f t="shared" si="108"/>
        <v>2.5033912694386137E-7</v>
      </c>
      <c r="DJ76" s="30">
        <f t="shared" si="109"/>
        <v>2.5041968306155124E-7</v>
      </c>
      <c r="DK76" s="30">
        <f t="shared" si="110"/>
        <v>2.504196796359536E-7</v>
      </c>
      <c r="DL76" s="30">
        <f t="shared" si="111"/>
        <v>2.5041967963609892E-7</v>
      </c>
      <c r="DN76" s="36">
        <v>6.5460000000000005E-8</v>
      </c>
      <c r="DO76" s="36">
        <v>4.3534724589999997E-2</v>
      </c>
      <c r="DP76" s="36">
        <v>2957.7158944766002</v>
      </c>
      <c r="DQ76" s="30">
        <f t="shared" si="112"/>
        <v>-5.2199713261340868E-8</v>
      </c>
      <c r="DR76" s="30">
        <f t="shared" si="113"/>
        <v>-5.2195872638783682E-8</v>
      </c>
      <c r="DS76" s="30">
        <f t="shared" si="114"/>
        <v>-5.2195872802125641E-8</v>
      </c>
      <c r="DT76" s="30">
        <f t="shared" si="115"/>
        <v>-5.2195872802118766E-8</v>
      </c>
      <c r="DV76" s="36">
        <v>8.4399999999999998E-9</v>
      </c>
      <c r="DW76" s="36">
        <v>2.2393196324</v>
      </c>
      <c r="DX76" s="36">
        <v>3553.9115221378001</v>
      </c>
      <c r="DY76" s="30">
        <f t="shared" si="116"/>
        <v>1.5677923939172901E-9</v>
      </c>
      <c r="DZ76" s="30">
        <f t="shared" si="117"/>
        <v>1.5687612204350448E-9</v>
      </c>
      <c r="EA76" s="30">
        <f t="shared" si="118"/>
        <v>1.568761179233874E-9</v>
      </c>
      <c r="EB76" s="30">
        <f t="shared" si="119"/>
        <v>1.5687611792356125E-9</v>
      </c>
      <c r="ED76" s="36">
        <v>3.4000000000000001E-10</v>
      </c>
      <c r="EE76" s="36">
        <v>3.0349000014800001</v>
      </c>
      <c r="EF76" s="36">
        <v>6681.2075997474003</v>
      </c>
      <c r="EG76" s="30">
        <f t="shared" si="120"/>
        <v>-2.9021743957633089E-10</v>
      </c>
      <c r="EH76" s="30">
        <f t="shared" si="121"/>
        <v>-2.9025633401984981E-10</v>
      </c>
      <c r="EI76" s="30">
        <f t="shared" si="122"/>
        <v>-2.9025633236607014E-10</v>
      </c>
      <c r="EJ76" s="30">
        <f t="shared" si="123"/>
        <v>-2.9025633236613931E-10</v>
      </c>
      <c r="EL76" s="36"/>
      <c r="EM76" s="36"/>
      <c r="EN76" s="36"/>
      <c r="ET76" s="36"/>
      <c r="EU76" s="36"/>
      <c r="EV76" s="36"/>
    </row>
    <row r="77" spans="1:152" s="30" customFormat="1" ht="12.75">
      <c r="A77" s="30">
        <f>((((F68*C65+E68)*C65+D68)*C65+C68)*C65+B68)*C65 + A68</f>
        <v>-12.19333751998527</v>
      </c>
      <c r="B77" s="30">
        <f>DEGREES(A77)</f>
        <v>-698.62677807367004</v>
      </c>
      <c r="C77" s="30">
        <f>((((F71*C65+E71)*C65+D71)*C65+C71)*C65+B71)*C65 + A71</f>
        <v>-1.5232723203506784E-2</v>
      </c>
      <c r="D77" s="30">
        <f>DEGREES(C77)</f>
        <v>-0.87277075005193772</v>
      </c>
      <c r="E77" s="30">
        <f>((((F74*C65+E74)*C65+D74)*C65+C74)*C65+B74)*C65 + A74</f>
        <v>1.4173582288675766</v>
      </c>
      <c r="F77" s="30">
        <f>SQRT(D81*D81+E81*E81+F81*F81)</f>
        <v>2.0787760990224982</v>
      </c>
      <c r="N77" s="36">
        <v>9.8945999999999997E-7</v>
      </c>
      <c r="O77" s="36">
        <v>2.8148114037099998</v>
      </c>
      <c r="P77" s="36">
        <v>6681.2075997474003</v>
      </c>
      <c r="Q77" s="30">
        <f t="shared" si="80"/>
        <v>-9.3674633149454717E-7</v>
      </c>
      <c r="R77" s="30">
        <f t="shared" si="81"/>
        <v>-9.3681629228187816E-7</v>
      </c>
      <c r="S77" s="30">
        <f t="shared" si="82"/>
        <v>-9.3681628930759258E-7</v>
      </c>
      <c r="T77" s="30">
        <f t="shared" si="83"/>
        <v>-9.3681628930771699E-7</v>
      </c>
      <c r="V77" s="36">
        <v>1.3274999999999999E-7</v>
      </c>
      <c r="W77" s="36">
        <v>3.4224359577399999</v>
      </c>
      <c r="X77" s="36">
        <v>5621.8429232103999</v>
      </c>
      <c r="Y77" s="30">
        <f t="shared" si="84"/>
        <v>-1.1480173359527289E-7</v>
      </c>
      <c r="Z77" s="30">
        <f t="shared" si="85"/>
        <v>-1.1481404990915685E-7</v>
      </c>
      <c r="AA77" s="30">
        <f t="shared" si="86"/>
        <v>-1.1481404938545998E-7</v>
      </c>
      <c r="AB77" s="30">
        <f t="shared" si="87"/>
        <v>-1.14814049385482E-7</v>
      </c>
      <c r="AD77" s="36">
        <v>1.4079999999999999E-8</v>
      </c>
      <c r="AE77" s="36">
        <v>1.5439572161099999</v>
      </c>
      <c r="AF77" s="36">
        <v>3347.7259737006002</v>
      </c>
      <c r="AG77" s="30">
        <f t="shared" si="88"/>
        <v>-3.6333779267614901E-9</v>
      </c>
      <c r="AH77" s="30">
        <f t="shared" si="89"/>
        <v>-3.6318809266137181E-9</v>
      </c>
      <c r="AI77" s="30">
        <f t="shared" si="90"/>
        <v>-3.6318809902780672E-9</v>
      </c>
      <c r="AJ77" s="30">
        <f t="shared" si="91"/>
        <v>-3.6318809902753603E-9</v>
      </c>
      <c r="AL77" s="36">
        <v>5.3000000000000003E-10</v>
      </c>
      <c r="AM77" s="36">
        <v>3.9799692918799998</v>
      </c>
      <c r="AN77" s="36">
        <v>5092.1519581158</v>
      </c>
      <c r="AO77" s="30">
        <f t="shared" si="92"/>
        <v>3.381383030327703E-10</v>
      </c>
      <c r="AP77" s="30">
        <f t="shared" si="93"/>
        <v>3.3820661342201327E-10</v>
      </c>
      <c r="AQ77" s="30">
        <f t="shared" si="94"/>
        <v>3.3820661051715353E-10</v>
      </c>
      <c r="AR77" s="30">
        <f t="shared" si="95"/>
        <v>3.3820661051727673E-10</v>
      </c>
      <c r="AT77" s="36"/>
      <c r="AU77" s="36"/>
      <c r="AV77" s="36"/>
      <c r="BB77" s="36"/>
      <c r="BC77" s="36"/>
      <c r="BD77" s="36"/>
      <c r="BJ77" s="36">
        <v>5.592E-8</v>
      </c>
      <c r="BK77" s="36">
        <v>3.9779257716499998</v>
      </c>
      <c r="BL77" s="36">
        <v>3127.3133312618002</v>
      </c>
      <c r="BM77" s="30">
        <f t="shared" si="96"/>
        <v>3.9147122079369971E-8</v>
      </c>
      <c r="BN77" s="30">
        <f t="shared" si="97"/>
        <v>3.9143016833534591E-8</v>
      </c>
      <c r="BO77" s="30">
        <f t="shared" si="98"/>
        <v>3.9143017008128569E-8</v>
      </c>
      <c r="BP77" s="30">
        <f t="shared" si="99"/>
        <v>3.9143017008121336E-8</v>
      </c>
      <c r="BR77" s="36">
        <v>6.6999999999999996E-9</v>
      </c>
      <c r="BS77" s="36">
        <v>3.23650405278</v>
      </c>
      <c r="BT77" s="36">
        <v>9595.2390892233998</v>
      </c>
      <c r="BU77" s="30">
        <f t="shared" si="100"/>
        <v>6.3997973883028267E-9</v>
      </c>
      <c r="BV77" s="30">
        <f t="shared" si="101"/>
        <v>6.4004225626464038E-9</v>
      </c>
      <c r="BW77" s="30">
        <f t="shared" si="102"/>
        <v>6.4004225360729363E-9</v>
      </c>
      <c r="BX77" s="30">
        <f t="shared" si="103"/>
        <v>6.4004225360740489E-9</v>
      </c>
      <c r="BZ77" s="36">
        <v>4.7000000000000003E-10</v>
      </c>
      <c r="CA77" s="36">
        <v>3.2589958546900002</v>
      </c>
      <c r="CB77" s="36">
        <v>26724.899413598399</v>
      </c>
      <c r="CC77" s="30">
        <f t="shared" si="104"/>
        <v>4.3181173058647771E-10</v>
      </c>
      <c r="CD77" s="30">
        <f t="shared" si="105"/>
        <v>4.3164853457791397E-10</v>
      </c>
      <c r="CE77" s="30">
        <f t="shared" si="106"/>
        <v>4.3164854152529387E-10</v>
      </c>
      <c r="CF77" s="30">
        <f t="shared" si="107"/>
        <v>4.3164854152499789E-10</v>
      </c>
      <c r="CH77" s="36"/>
      <c r="CI77" s="36"/>
      <c r="CJ77" s="36"/>
      <c r="CP77" s="36"/>
      <c r="CQ77" s="36"/>
      <c r="CR77" s="36"/>
      <c r="CX77" s="36"/>
      <c r="CY77" s="36"/>
      <c r="CZ77" s="36"/>
      <c r="DF77" s="36">
        <v>3.6435E-7</v>
      </c>
      <c r="DG77" s="36">
        <v>4.4392181238799999</v>
      </c>
      <c r="DH77" s="36">
        <v>3894.1818295421999</v>
      </c>
      <c r="DI77" s="30">
        <f t="shared" si="108"/>
        <v>-4.593214335760888E-8</v>
      </c>
      <c r="DJ77" s="30">
        <f t="shared" si="109"/>
        <v>-4.5885874721692517E-8</v>
      </c>
      <c r="DK77" s="30">
        <f t="shared" si="110"/>
        <v>-4.5885876689390565E-8</v>
      </c>
      <c r="DL77" s="30">
        <f t="shared" si="111"/>
        <v>-4.5885876689308383E-8</v>
      </c>
      <c r="DN77" s="36">
        <v>8.7810000000000003E-8</v>
      </c>
      <c r="DO77" s="36">
        <v>2.1973502857199998</v>
      </c>
      <c r="DP77" s="36">
        <v>1221.8485663214001</v>
      </c>
      <c r="DQ77" s="30">
        <f t="shared" si="112"/>
        <v>-1.1828007696071728E-8</v>
      </c>
      <c r="DR77" s="30">
        <f t="shared" si="113"/>
        <v>-1.1824512968321696E-8</v>
      </c>
      <c r="DS77" s="30">
        <f t="shared" si="114"/>
        <v>-1.1824513116943558E-8</v>
      </c>
      <c r="DT77" s="30">
        <f t="shared" si="115"/>
        <v>-1.1824513116937298E-8</v>
      </c>
      <c r="DV77" s="36">
        <v>6.4599999999999996E-9</v>
      </c>
      <c r="DW77" s="36">
        <v>2.2466903446900002</v>
      </c>
      <c r="DX77" s="36">
        <v>3340.5451163970001</v>
      </c>
      <c r="DY77" s="30">
        <f t="shared" si="116"/>
        <v>-5.4482719084175099E-9</v>
      </c>
      <c r="DZ77" s="30">
        <f t="shared" si="117"/>
        <v>-5.447890721517911E-9</v>
      </c>
      <c r="EA77" s="30">
        <f t="shared" si="118"/>
        <v>-5.4478907377301869E-9</v>
      </c>
      <c r="EB77" s="30">
        <f t="shared" si="119"/>
        <v>-5.4478907377294962E-9</v>
      </c>
      <c r="ED77" s="36">
        <v>3.1000000000000002E-10</v>
      </c>
      <c r="EE77" s="36">
        <v>1.2530616457599999</v>
      </c>
      <c r="EF77" s="36">
        <v>242.72860397400001</v>
      </c>
      <c r="EG77" s="30">
        <f t="shared" si="120"/>
        <v>3.0866713299804196E-10</v>
      </c>
      <c r="EH77" s="30">
        <f t="shared" si="121"/>
        <v>3.0866690386462295E-10</v>
      </c>
      <c r="EI77" s="30">
        <f t="shared" si="122"/>
        <v>3.0866690387436781E-10</v>
      </c>
      <c r="EJ77" s="30">
        <f t="shared" si="123"/>
        <v>3.086669038743674E-10</v>
      </c>
      <c r="EL77" s="41"/>
      <c r="EM77" s="41"/>
      <c r="EN77" s="41"/>
      <c r="ET77" s="36"/>
      <c r="EU77" s="36"/>
      <c r="EV77" s="36"/>
    </row>
    <row r="78" spans="1:152" s="30" customFormat="1" ht="12.75">
      <c r="A78" s="30">
        <f>RADIANS(B78)</f>
        <v>0.37303309437390275</v>
      </c>
      <c r="B78" s="30">
        <f>B77 - INT( B77 / 360 ) * 360</f>
        <v>21.373221926329961</v>
      </c>
      <c r="C78" s="30">
        <f>RADIANS(D78)</f>
        <v>6.2679525839760801</v>
      </c>
      <c r="D78" s="30">
        <f>D77 - INT( D77 / 360 ) * 360</f>
        <v>359.12722924994807</v>
      </c>
      <c r="N78" s="36">
        <v>6.8413999999999998E-7</v>
      </c>
      <c r="O78" s="36">
        <v>2.7383491441199999</v>
      </c>
      <c r="P78" s="36">
        <v>2288.3440435113998</v>
      </c>
      <c r="Q78" s="30">
        <f t="shared" si="80"/>
        <v>-5.920838092252837E-7</v>
      </c>
      <c r="R78" s="30">
        <f t="shared" si="81"/>
        <v>-5.9205802427021209E-7</v>
      </c>
      <c r="S78" s="30">
        <f t="shared" si="82"/>
        <v>-5.9205802536684881E-7</v>
      </c>
      <c r="T78" s="30">
        <f t="shared" si="83"/>
        <v>-5.9205802536680254E-7</v>
      </c>
      <c r="V78" s="36">
        <v>1.0867000000000001E-7</v>
      </c>
      <c r="W78" s="36">
        <v>5.2818414048199998</v>
      </c>
      <c r="X78" s="36">
        <v>2818.0350086059998</v>
      </c>
      <c r="Y78" s="30">
        <f t="shared" si="84"/>
        <v>-6.5991597143509596E-8</v>
      </c>
      <c r="Z78" s="30">
        <f t="shared" si="85"/>
        <v>-6.5983598957971726E-8</v>
      </c>
      <c r="AA78" s="30">
        <f t="shared" si="86"/>
        <v>-6.59835992981254E-8</v>
      </c>
      <c r="AB78" s="30">
        <f t="shared" si="87"/>
        <v>-6.5983599298110988E-8</v>
      </c>
      <c r="AD78" s="36">
        <v>1.0379999999999999E-8</v>
      </c>
      <c r="AE78" s="36">
        <v>5.8288007293300002</v>
      </c>
      <c r="AF78" s="36">
        <v>4933.2084403325998</v>
      </c>
      <c r="AG78" s="30">
        <f t="shared" si="88"/>
        <v>-9.2665997732469385E-9</v>
      </c>
      <c r="AH78" s="30">
        <f t="shared" si="89"/>
        <v>-9.2673580992788089E-9</v>
      </c>
      <c r="AI78" s="30">
        <f t="shared" si="90"/>
        <v>-9.2673580670343971E-9</v>
      </c>
      <c r="AJ78" s="30">
        <f t="shared" si="91"/>
        <v>-9.2673580670357586E-9</v>
      </c>
      <c r="AL78" s="36">
        <v>5.9000000000000003E-10</v>
      </c>
      <c r="AM78" s="36">
        <v>4.4825517827299999</v>
      </c>
      <c r="AN78" s="36">
        <v>6681.2075997474003</v>
      </c>
      <c r="AO78" s="30">
        <f t="shared" si="92"/>
        <v>2.4317865147779354E-10</v>
      </c>
      <c r="AP78" s="30">
        <f t="shared" si="93"/>
        <v>2.430605853178029E-10</v>
      </c>
      <c r="AQ78" s="30">
        <f t="shared" si="94"/>
        <v>2.4306059033909228E-10</v>
      </c>
      <c r="AR78" s="30">
        <f t="shared" si="95"/>
        <v>2.4306059033888217E-10</v>
      </c>
      <c r="AT78" s="36"/>
      <c r="AU78" s="36"/>
      <c r="AV78" s="36"/>
      <c r="BB78" s="36"/>
      <c r="BC78" s="36"/>
      <c r="BD78" s="36"/>
      <c r="BJ78" s="36">
        <v>4.9649999999999998E-8</v>
      </c>
      <c r="BK78" s="36">
        <v>5.7458912718299997</v>
      </c>
      <c r="BL78" s="36">
        <v>1990.745017041</v>
      </c>
      <c r="BM78" s="30">
        <f t="shared" si="96"/>
        <v>2.7190730405647068E-8</v>
      </c>
      <c r="BN78" s="30">
        <f t="shared" si="97"/>
        <v>2.7193448889863927E-8</v>
      </c>
      <c r="BO78" s="30">
        <f t="shared" si="98"/>
        <v>2.7193448774256424E-8</v>
      </c>
      <c r="BP78" s="30">
        <f t="shared" si="99"/>
        <v>2.7193448774261291E-8</v>
      </c>
      <c r="BR78" s="36">
        <v>7.8199999999999999E-9</v>
      </c>
      <c r="BS78" s="36">
        <v>1.56739177814</v>
      </c>
      <c r="BT78" s="36">
        <v>3333.4988796990001</v>
      </c>
      <c r="BU78" s="30">
        <f t="shared" si="100"/>
        <v>-2.7790931037335317E-9</v>
      </c>
      <c r="BV78" s="30">
        <f t="shared" si="101"/>
        <v>-2.7782921176428606E-9</v>
      </c>
      <c r="BW78" s="30">
        <f t="shared" si="102"/>
        <v>-2.7782921517073725E-9</v>
      </c>
      <c r="BX78" s="30">
        <f t="shared" si="103"/>
        <v>-2.7782921517059444E-9</v>
      </c>
      <c r="BZ78" s="36">
        <v>4.8E-10</v>
      </c>
      <c r="CA78" s="36">
        <v>1.1225587853200001</v>
      </c>
      <c r="CB78" s="36">
        <v>1349.8674096587999</v>
      </c>
      <c r="CC78" s="30">
        <f t="shared" si="104"/>
        <v>4.7851449695478216E-10</v>
      </c>
      <c r="CD78" s="30">
        <f t="shared" si="105"/>
        <v>4.7851282210321805E-10</v>
      </c>
      <c r="CE78" s="30">
        <f t="shared" si="106"/>
        <v>4.7851282217446508E-10</v>
      </c>
      <c r="CF78" s="30">
        <f t="shared" si="107"/>
        <v>4.7851282217446208E-10</v>
      </c>
      <c r="CH78" s="41"/>
      <c r="CI78" s="41"/>
      <c r="CJ78" s="41"/>
      <c r="CP78" s="36"/>
      <c r="CQ78" s="36"/>
      <c r="CR78" s="36"/>
      <c r="CX78" s="36"/>
      <c r="CY78" s="36"/>
      <c r="CZ78" s="36"/>
      <c r="DF78" s="36">
        <v>3.5979999999999998E-7</v>
      </c>
      <c r="DG78" s="36">
        <v>1.1596656700700001</v>
      </c>
      <c r="DH78" s="36">
        <v>2288.3440435113998</v>
      </c>
      <c r="DI78" s="30">
        <f t="shared" si="108"/>
        <v>1.8271311009146191E-7</v>
      </c>
      <c r="DJ78" s="30">
        <f t="shared" si="109"/>
        <v>1.8273642517295519E-7</v>
      </c>
      <c r="DK78" s="30">
        <f t="shared" si="110"/>
        <v>1.8273642418144881E-7</v>
      </c>
      <c r="DL78" s="30">
        <f t="shared" si="111"/>
        <v>1.8273642418149068E-7</v>
      </c>
      <c r="DN78" s="36">
        <v>6.5400000000000003E-8</v>
      </c>
      <c r="DO78" s="36">
        <v>2.1183468792300002</v>
      </c>
      <c r="DP78" s="36">
        <v>8429.2412664666008</v>
      </c>
      <c r="DQ78" s="30">
        <f t="shared" si="112"/>
        <v>5.2616774980433756E-8</v>
      </c>
      <c r="DR78" s="30">
        <f t="shared" si="113"/>
        <v>5.2606010601158564E-8</v>
      </c>
      <c r="DS78" s="30">
        <f t="shared" si="114"/>
        <v>5.2606011059024923E-8</v>
      </c>
      <c r="DT78" s="30">
        <f t="shared" si="115"/>
        <v>5.26060110590056E-8</v>
      </c>
      <c r="DV78" s="36">
        <v>6.5300000000000004E-9</v>
      </c>
      <c r="DW78" s="36">
        <v>3.9904332936300002</v>
      </c>
      <c r="DX78" s="36">
        <v>6677.7017350506003</v>
      </c>
      <c r="DY78" s="30">
        <f t="shared" si="116"/>
        <v>-3.1233170384791431E-10</v>
      </c>
      <c r="DZ78" s="30">
        <f t="shared" si="117"/>
        <v>-3.1376345483534613E-10</v>
      </c>
      <c r="EA78" s="30">
        <f t="shared" si="118"/>
        <v>-3.1376339394711368E-10</v>
      </c>
      <c r="EB78" s="30">
        <f t="shared" si="119"/>
        <v>-3.1376339394966264E-10</v>
      </c>
      <c r="ED78" s="36">
        <v>2.8999999999999998E-10</v>
      </c>
      <c r="EE78" s="36">
        <v>5.4411804801099999</v>
      </c>
      <c r="EF78" s="36">
        <v>10021.854533751601</v>
      </c>
      <c r="EG78" s="30">
        <f t="shared" si="120"/>
        <v>2.8717238483244043E-10</v>
      </c>
      <c r="EH78" s="30">
        <f t="shared" si="121"/>
        <v>2.8718567801944698E-10</v>
      </c>
      <c r="EI78" s="30">
        <f t="shared" si="122"/>
        <v>2.8718567745478563E-10</v>
      </c>
      <c r="EJ78" s="30">
        <f t="shared" si="123"/>
        <v>2.8718567745480941E-10</v>
      </c>
      <c r="EL78" s="36"/>
      <c r="EM78" s="36"/>
      <c r="EN78" s="36"/>
      <c r="ET78" s="36"/>
      <c r="EU78" s="36"/>
      <c r="EV78" s="36"/>
    </row>
    <row r="79" spans="1:152" s="30" customFormat="1" ht="12.75">
      <c r="N79" s="36">
        <v>8.6751000000000002E-7</v>
      </c>
      <c r="O79" s="36">
        <v>1.02092221563</v>
      </c>
      <c r="P79" s="36">
        <v>7079.3738568077997</v>
      </c>
      <c r="Q79" s="30">
        <f t="shared" si="80"/>
        <v>7.4758389714305812E-7</v>
      </c>
      <c r="R79" s="30">
        <f t="shared" si="81"/>
        <v>7.4748145861121306E-7</v>
      </c>
      <c r="S79" s="30">
        <f t="shared" si="82"/>
        <v>7.4748146296851402E-7</v>
      </c>
      <c r="T79" s="30">
        <f t="shared" si="83"/>
        <v>7.4748146296832947E-7</v>
      </c>
      <c r="V79" s="36">
        <v>1.185E-7</v>
      </c>
      <c r="W79" s="36">
        <v>3.1270183294899998</v>
      </c>
      <c r="X79" s="36">
        <v>426.59819087599999</v>
      </c>
      <c r="Y79" s="30">
        <f t="shared" si="84"/>
        <v>8.5753054125217169E-8</v>
      </c>
      <c r="Z79" s="30">
        <f t="shared" si="85"/>
        <v>8.5754200990537652E-8</v>
      </c>
      <c r="AA79" s="30">
        <f t="shared" si="86"/>
        <v>8.5754200941764886E-8</v>
      </c>
      <c r="AB79" s="30">
        <f t="shared" si="87"/>
        <v>8.5754200941766951E-8</v>
      </c>
      <c r="AD79" s="36">
        <v>1.1560000000000001E-8</v>
      </c>
      <c r="AE79" s="36">
        <v>1.5082546430399999</v>
      </c>
      <c r="AF79" s="36">
        <v>426.59819087599999</v>
      </c>
      <c r="AG79" s="30">
        <f t="shared" si="88"/>
        <v>7.5679867861436042E-9</v>
      </c>
      <c r="AH79" s="30">
        <f t="shared" si="89"/>
        <v>7.5678642457737763E-9</v>
      </c>
      <c r="AI79" s="30">
        <f t="shared" si="90"/>
        <v>7.567864250985125E-9</v>
      </c>
      <c r="AJ79" s="30">
        <f t="shared" si="91"/>
        <v>7.5678642509849034E-9</v>
      </c>
      <c r="AL79" s="36">
        <v>4.5E-10</v>
      </c>
      <c r="AM79" s="36">
        <v>3.8805574512100001</v>
      </c>
      <c r="AN79" s="36">
        <v>10264.5658840734</v>
      </c>
      <c r="AO79" s="30">
        <f t="shared" si="92"/>
        <v>-4.1872879457910369E-10</v>
      </c>
      <c r="AP79" s="30">
        <f t="shared" si="93"/>
        <v>-4.187843844597179E-10</v>
      </c>
      <c r="AQ79" s="30">
        <f t="shared" si="94"/>
        <v>-4.1878438209664156E-10</v>
      </c>
      <c r="AR79" s="30">
        <f t="shared" si="95"/>
        <v>-4.1878438209674103E-10</v>
      </c>
      <c r="AT79" s="36"/>
      <c r="AU79" s="36"/>
      <c r="AV79" s="36"/>
      <c r="BB79" s="36"/>
      <c r="BC79" s="36"/>
      <c r="BD79" s="36"/>
      <c r="BJ79" s="36">
        <v>5.5299999999999999E-8</v>
      </c>
      <c r="BK79" s="36">
        <v>5.8171198729400002</v>
      </c>
      <c r="BL79" s="36">
        <v>23384.286986898602</v>
      </c>
      <c r="BM79" s="30">
        <f t="shared" si="96"/>
        <v>-1.3903339886271447E-8</v>
      </c>
      <c r="BN79" s="30">
        <f t="shared" si="97"/>
        <v>-1.3862192661495671E-8</v>
      </c>
      <c r="BO79" s="30">
        <f t="shared" si="98"/>
        <v>-1.3862194411552546E-8</v>
      </c>
      <c r="BP79" s="30">
        <f t="shared" si="99"/>
        <v>-1.3862194411477991E-8</v>
      </c>
      <c r="BR79" s="36">
        <v>6.41E-9</v>
      </c>
      <c r="BS79" s="36">
        <v>4.4691872124999996</v>
      </c>
      <c r="BT79" s="36">
        <v>6836.6452528338004</v>
      </c>
      <c r="BU79" s="30">
        <f t="shared" si="100"/>
        <v>-2.7902561013244252E-9</v>
      </c>
      <c r="BV79" s="30">
        <f t="shared" si="101"/>
        <v>-2.7915529378970846E-9</v>
      </c>
      <c r="BW79" s="30">
        <f t="shared" si="102"/>
        <v>-2.7915528827490553E-9</v>
      </c>
      <c r="BX79" s="30">
        <f t="shared" si="103"/>
        <v>-2.7915528827513516E-9</v>
      </c>
      <c r="BZ79" s="36">
        <v>4.8E-10</v>
      </c>
      <c r="CA79" s="36">
        <v>2.87122326236</v>
      </c>
      <c r="CB79" s="36">
        <v>242.72860397400001</v>
      </c>
      <c r="CC79" s="30">
        <f t="shared" si="104"/>
        <v>2.1784287547229307E-11</v>
      </c>
      <c r="CD79" s="30">
        <f t="shared" si="105"/>
        <v>2.1788113515116994E-11</v>
      </c>
      <c r="CE79" s="30">
        <f t="shared" si="106"/>
        <v>2.1788113352408767E-11</v>
      </c>
      <c r="CF79" s="30">
        <f t="shared" si="107"/>
        <v>2.1788113352415579E-11</v>
      </c>
      <c r="CH79" s="36"/>
      <c r="CI79" s="36"/>
      <c r="CJ79" s="36"/>
      <c r="CP79" s="36"/>
      <c r="CQ79" s="36"/>
      <c r="CR79" s="36"/>
      <c r="CX79" s="36"/>
      <c r="CY79" s="36"/>
      <c r="CZ79" s="36"/>
      <c r="DF79" s="36">
        <v>3.5265000000000002E-7</v>
      </c>
      <c r="DG79" s="36">
        <v>5.49029710802</v>
      </c>
      <c r="DH79" s="36">
        <v>1990.745017041</v>
      </c>
      <c r="DI79" s="30">
        <f t="shared" si="108"/>
        <v>2.6145252446121473E-7</v>
      </c>
      <c r="DJ79" s="30">
        <f t="shared" si="109"/>
        <v>2.6146801044180932E-7</v>
      </c>
      <c r="DK79" s="30">
        <f t="shared" si="110"/>
        <v>2.6146800978325513E-7</v>
      </c>
      <c r="DL79" s="30">
        <f t="shared" si="111"/>
        <v>2.6146800978328292E-7</v>
      </c>
      <c r="DN79" s="36">
        <v>6.8359999999999998E-8</v>
      </c>
      <c r="DO79" s="36">
        <v>4.0451226365400004</v>
      </c>
      <c r="DP79" s="36">
        <v>10025.3603984484</v>
      </c>
      <c r="DQ79" s="30">
        <f t="shared" si="112"/>
        <v>1.9878829956316139E-8</v>
      </c>
      <c r="DR79" s="30">
        <f t="shared" si="113"/>
        <v>1.9857274110157143E-8</v>
      </c>
      <c r="DS79" s="30">
        <f t="shared" si="114"/>
        <v>1.9857275026915751E-8</v>
      </c>
      <c r="DT79" s="30">
        <f t="shared" si="115"/>
        <v>1.9857275026877175E-8</v>
      </c>
      <c r="DV79" s="36">
        <v>7.1399999999999997E-9</v>
      </c>
      <c r="DW79" s="36">
        <v>0.29739480601000001</v>
      </c>
      <c r="DX79" s="36">
        <v>6681.2421070518003</v>
      </c>
      <c r="DY79" s="30">
        <f t="shared" si="116"/>
        <v>4.1423371739348448E-9</v>
      </c>
      <c r="DZ79" s="30">
        <f t="shared" si="117"/>
        <v>4.1436143215206629E-9</v>
      </c>
      <c r="EA79" s="30">
        <f t="shared" si="118"/>
        <v>4.1436142672112107E-9</v>
      </c>
      <c r="EB79" s="30">
        <f t="shared" si="119"/>
        <v>4.1436142672135244E-9</v>
      </c>
      <c r="ED79" s="36">
        <v>2.8999999999999998E-10</v>
      </c>
      <c r="EE79" s="36">
        <v>3.41037097794</v>
      </c>
      <c r="EF79" s="36">
        <v>10021.8200264472</v>
      </c>
      <c r="EG79" s="30">
        <f t="shared" si="120"/>
        <v>-9.1241613757023076E-11</v>
      </c>
      <c r="EH79" s="30">
        <f t="shared" si="121"/>
        <v>-9.1332294001742148E-11</v>
      </c>
      <c r="EI79" s="30">
        <f t="shared" si="122"/>
        <v>-9.1332290145562436E-11</v>
      </c>
      <c r="EJ79" s="30">
        <f t="shared" si="123"/>
        <v>-9.1332290145724757E-11</v>
      </c>
      <c r="EL79" s="36"/>
      <c r="EM79" s="36"/>
      <c r="EN79" s="36"/>
      <c r="ET79" s="36"/>
      <c r="EU79" s="36"/>
      <c r="EV79" s="36"/>
    </row>
    <row r="80" spans="1:152" s="30" customFormat="1" ht="12.75">
      <c r="A80" s="30" t="s">
        <v>197</v>
      </c>
      <c r="B80" s="30" t="s">
        <v>198</v>
      </c>
      <c r="C80" s="30" t="s">
        <v>199</v>
      </c>
      <c r="D80" s="30" t="s">
        <v>229</v>
      </c>
      <c r="E80" s="30" t="s">
        <v>230</v>
      </c>
      <c r="F80" s="30" t="s">
        <v>231</v>
      </c>
      <c r="N80" s="36">
        <v>6.5320000000000005E-7</v>
      </c>
      <c r="O80" s="36">
        <v>2.6811859757800001</v>
      </c>
      <c r="P80" s="36">
        <v>28.449187467800002</v>
      </c>
      <c r="Q80" s="30">
        <f t="shared" si="80"/>
        <v>-5.3232842115975099E-7</v>
      </c>
      <c r="R80" s="30">
        <f t="shared" si="81"/>
        <v>-5.3232806715005361E-7</v>
      </c>
      <c r="S80" s="30">
        <f t="shared" si="82"/>
        <v>-5.3232806716510878E-7</v>
      </c>
      <c r="T80" s="30">
        <f t="shared" si="83"/>
        <v>-5.3232806716510803E-7</v>
      </c>
      <c r="V80" s="36">
        <v>1.0472E-7</v>
      </c>
      <c r="W80" s="36">
        <v>2.73581537999</v>
      </c>
      <c r="X80" s="36">
        <v>2787.0430238573999</v>
      </c>
      <c r="Y80" s="30">
        <f t="shared" si="84"/>
        <v>1.0353190902813142E-7</v>
      </c>
      <c r="Z80" s="30">
        <f t="shared" si="85"/>
        <v>1.0353046750750194E-7</v>
      </c>
      <c r="AA80" s="30">
        <f t="shared" si="86"/>
        <v>1.0353046756882447E-7</v>
      </c>
      <c r="AB80" s="30">
        <f t="shared" si="87"/>
        <v>1.0353046756882191E-7</v>
      </c>
      <c r="AD80" s="36">
        <v>1.3620000000000001E-8</v>
      </c>
      <c r="AE80" s="36">
        <v>4.1779429751999997</v>
      </c>
      <c r="AF80" s="36">
        <v>23384.286986898602</v>
      </c>
      <c r="AG80" s="30">
        <f t="shared" si="88"/>
        <v>1.3385676115153654E-8</v>
      </c>
      <c r="AH80" s="30">
        <f t="shared" si="89"/>
        <v>1.3387605850324064E-8</v>
      </c>
      <c r="AI80" s="30">
        <f t="shared" si="90"/>
        <v>1.3387605768425727E-8</v>
      </c>
      <c r="AJ80" s="30">
        <f t="shared" si="91"/>
        <v>1.3387605768429215E-8</v>
      </c>
      <c r="AL80" s="36">
        <v>5.7999999999999996E-10</v>
      </c>
      <c r="AM80" s="36">
        <v>4.85371375265</v>
      </c>
      <c r="AN80" s="36">
        <v>5621.8429232103999</v>
      </c>
      <c r="AO80" s="30">
        <f t="shared" si="92"/>
        <v>2.186480273413688E-10</v>
      </c>
      <c r="AP80" s="30">
        <f t="shared" si="93"/>
        <v>2.1854874662841348E-10</v>
      </c>
      <c r="AQ80" s="30">
        <f t="shared" si="94"/>
        <v>2.1854875085071824E-10</v>
      </c>
      <c r="AR80" s="30">
        <f t="shared" si="95"/>
        <v>2.1854875085053885E-10</v>
      </c>
      <c r="AT80" s="36"/>
      <c r="AU80" s="36"/>
      <c r="AV80" s="36"/>
      <c r="BB80" s="36"/>
      <c r="BC80" s="36"/>
      <c r="BD80" s="36"/>
      <c r="BJ80" s="36">
        <v>4.1840000000000003E-8</v>
      </c>
      <c r="BK80" s="36">
        <v>3.88899446923</v>
      </c>
      <c r="BL80" s="36">
        <v>10021.854533751601</v>
      </c>
      <c r="BM80" s="30">
        <f t="shared" si="96"/>
        <v>6.5985069260556533E-9</v>
      </c>
      <c r="BN80" s="30">
        <f t="shared" si="97"/>
        <v>6.5848953329235375E-9</v>
      </c>
      <c r="BO80" s="30">
        <f t="shared" si="98"/>
        <v>6.5848959118037762E-9</v>
      </c>
      <c r="BP80" s="30">
        <f t="shared" si="99"/>
        <v>6.5848959117794082E-9</v>
      </c>
      <c r="BR80" s="36">
        <v>6.1099999999999998E-9</v>
      </c>
      <c r="BS80" s="36">
        <v>3.9739377408699998</v>
      </c>
      <c r="BT80" s="36">
        <v>6041.3275670856001</v>
      </c>
      <c r="BU80" s="30">
        <f t="shared" si="100"/>
        <v>-1.9364157616789768E-9</v>
      </c>
      <c r="BV80" s="30">
        <f t="shared" si="101"/>
        <v>-1.9352648830099204E-9</v>
      </c>
      <c r="BW80" s="30">
        <f t="shared" si="102"/>
        <v>-1.9352649319553781E-9</v>
      </c>
      <c r="BX80" s="30">
        <f t="shared" si="103"/>
        <v>-1.9352649319533192E-9</v>
      </c>
      <c r="BZ80" s="36">
        <v>4.5E-10</v>
      </c>
      <c r="CA80" s="36">
        <v>1.61358524585</v>
      </c>
      <c r="CB80" s="36">
        <v>5729.5064471490005</v>
      </c>
      <c r="CC80" s="30">
        <f t="shared" si="104"/>
        <v>1.3682686871070876E-10</v>
      </c>
      <c r="CD80" s="30">
        <f t="shared" si="105"/>
        <v>1.3690760677303923E-10</v>
      </c>
      <c r="CE80" s="30">
        <f t="shared" si="106"/>
        <v>1.3690760333956577E-10</v>
      </c>
      <c r="CF80" s="30">
        <f t="shared" si="107"/>
        <v>1.3690760333971045E-10</v>
      </c>
      <c r="CH80" s="36"/>
      <c r="CI80" s="36"/>
      <c r="CJ80" s="36"/>
      <c r="CP80" s="36"/>
      <c r="CQ80" s="36"/>
      <c r="CR80" s="36"/>
      <c r="CX80" s="36"/>
      <c r="CY80" s="36"/>
      <c r="CZ80" s="36"/>
      <c r="DF80" s="36">
        <v>4.2191E-7</v>
      </c>
      <c r="DG80" s="36">
        <v>1.6325374276</v>
      </c>
      <c r="DH80" s="36">
        <v>5628.9564702112002</v>
      </c>
      <c r="DI80" s="30">
        <f t="shared" si="108"/>
        <v>-1.1152284861035613E-7</v>
      </c>
      <c r="DJ80" s="30">
        <f t="shared" si="109"/>
        <v>-1.1144755509591605E-7</v>
      </c>
      <c r="DK80" s="30">
        <f t="shared" si="110"/>
        <v>-1.11447558298031E-7</v>
      </c>
      <c r="DL80" s="30">
        <f t="shared" si="111"/>
        <v>-1.1144755829789654E-7</v>
      </c>
      <c r="DN80" s="36">
        <v>7.2800000000000003E-8</v>
      </c>
      <c r="DO80" s="36">
        <v>4.2694310071499997</v>
      </c>
      <c r="DP80" s="36">
        <v>2803.8079146044001</v>
      </c>
      <c r="DQ80" s="30">
        <f t="shared" si="112"/>
        <v>2.0182514779120387E-8</v>
      </c>
      <c r="DR80" s="30">
        <f t="shared" si="113"/>
        <v>2.0188961443977898E-8</v>
      </c>
      <c r="DS80" s="30">
        <f t="shared" si="114"/>
        <v>2.0188961169821917E-8</v>
      </c>
      <c r="DT80" s="30">
        <f t="shared" si="115"/>
        <v>2.0188961169833349E-8</v>
      </c>
      <c r="DV80" s="36">
        <v>8.2800000000000004E-9</v>
      </c>
      <c r="DW80" s="36">
        <v>0.2286361767</v>
      </c>
      <c r="DX80" s="36">
        <v>3532.0606928113998</v>
      </c>
      <c r="DY80" s="30">
        <f t="shared" si="116"/>
        <v>7.2441351304956356E-9</v>
      </c>
      <c r="DZ80" s="30">
        <f t="shared" si="117"/>
        <v>7.2436694844895958E-9</v>
      </c>
      <c r="EA80" s="30">
        <f t="shared" si="118"/>
        <v>7.243669504294366E-9</v>
      </c>
      <c r="EB80" s="30">
        <f t="shared" si="119"/>
        <v>7.2436695042935247E-9</v>
      </c>
      <c r="ED80" s="36">
        <v>2.8000000000000002E-10</v>
      </c>
      <c r="EE80" s="36">
        <v>4.8185506096799999</v>
      </c>
      <c r="EF80" s="36">
        <v>6836.6452528338004</v>
      </c>
      <c r="EG80" s="30">
        <f t="shared" si="120"/>
        <v>-2.8233379042266194E-11</v>
      </c>
      <c r="EH80" s="30">
        <f t="shared" si="121"/>
        <v>-2.8295983308322775E-11</v>
      </c>
      <c r="EI80" s="30">
        <f t="shared" si="122"/>
        <v>-2.8295980645959429E-11</v>
      </c>
      <c r="EJ80" s="30">
        <f t="shared" si="123"/>
        <v>-2.8295980646072249E-11</v>
      </c>
      <c r="EL80" s="36"/>
      <c r="EM80" s="36"/>
      <c r="EN80" s="36"/>
      <c r="ET80" s="36"/>
      <c r="EU80" s="36"/>
      <c r="EV80" s="36"/>
    </row>
    <row r="81" spans="1:152" s="30" customFormat="1" ht="12.75">
      <c r="A81" s="30">
        <f>E77*COS(C78)*COS(A78)</f>
        <v>1.3197280543845338</v>
      </c>
      <c r="B81" s="30">
        <f>E77*COS(C78)*SIN(A78)</f>
        <v>0.51648437500168032</v>
      </c>
      <c r="C81" s="30">
        <f>E77*SIN(C78)</f>
        <v>-2.1589390639159E-2</v>
      </c>
      <c r="D81" s="30">
        <f>A81-$D$9</f>
        <v>1.4087967876668974</v>
      </c>
      <c r="E81" s="30">
        <f>B81-$E$9</f>
        <v>1.5284421598344067</v>
      </c>
      <c r="F81" s="30">
        <f>C81-$F$9</f>
        <v>-2.1592706346335623E-2</v>
      </c>
      <c r="N81" s="36">
        <v>8.3748999999999996E-7</v>
      </c>
      <c r="O81" s="36">
        <v>3.2025613099000001</v>
      </c>
      <c r="P81" s="36">
        <v>4690.4798363585996</v>
      </c>
      <c r="Q81" s="30">
        <f t="shared" si="80"/>
        <v>-5.756269532065946E-7</v>
      </c>
      <c r="R81" s="30">
        <f t="shared" si="81"/>
        <v>-5.7553315337953558E-7</v>
      </c>
      <c r="S81" s="30">
        <f t="shared" si="82"/>
        <v>-5.7553315736888331E-7</v>
      </c>
      <c r="T81" s="30">
        <f t="shared" si="83"/>
        <v>-5.7553315736871475E-7</v>
      </c>
      <c r="V81" s="36">
        <v>1.1131999999999999E-7</v>
      </c>
      <c r="W81" s="36">
        <v>5.84178807242</v>
      </c>
      <c r="X81" s="36">
        <v>2803.8079146044001</v>
      </c>
      <c r="Y81" s="30">
        <f t="shared" si="84"/>
        <v>-1.070046160752428E-7</v>
      </c>
      <c r="Z81" s="30">
        <f t="shared" si="85"/>
        <v>-1.0700178659922508E-7</v>
      </c>
      <c r="AA81" s="30">
        <f t="shared" si="86"/>
        <v>-1.0700178671957455E-7</v>
      </c>
      <c r="AB81" s="30">
        <f t="shared" si="87"/>
        <v>-1.0700178671956948E-7</v>
      </c>
      <c r="AD81" s="36">
        <v>1.1350000000000001E-8</v>
      </c>
      <c r="AE81" s="36">
        <v>3.77506455273</v>
      </c>
      <c r="AF81" s="36">
        <v>3870.3033917943999</v>
      </c>
      <c r="AG81" s="30">
        <f t="shared" si="88"/>
        <v>4.4758212544464018E-9</v>
      </c>
      <c r="AH81" s="30">
        <f t="shared" si="89"/>
        <v>4.4771482015660641E-9</v>
      </c>
      <c r="AI81" s="30">
        <f t="shared" si="90"/>
        <v>4.477148145136074E-9</v>
      </c>
      <c r="AJ81" s="30">
        <f t="shared" si="91"/>
        <v>4.4771481451384455E-9</v>
      </c>
      <c r="AL81" s="36">
        <v>4.8999999999999996E-10</v>
      </c>
      <c r="AM81" s="36">
        <v>4.0362334312600003</v>
      </c>
      <c r="AN81" s="36">
        <v>16173.371168404399</v>
      </c>
      <c r="AO81" s="30">
        <f t="shared" si="92"/>
        <v>-3.3600351449391324E-10</v>
      </c>
      <c r="AP81" s="30">
        <f t="shared" si="93"/>
        <v>-3.3581385151925072E-10</v>
      </c>
      <c r="AQ81" s="30">
        <f t="shared" si="94"/>
        <v>-3.358138595871287E-10</v>
      </c>
      <c r="AR81" s="30">
        <f t="shared" si="95"/>
        <v>-3.3581385958678894E-10</v>
      </c>
      <c r="AT81" s="36"/>
      <c r="AU81" s="36"/>
      <c r="AV81" s="36"/>
      <c r="BB81" s="36"/>
      <c r="BC81" s="36"/>
      <c r="BD81" s="36"/>
      <c r="BJ81" s="36">
        <v>4.1840000000000003E-8</v>
      </c>
      <c r="BK81" s="36">
        <v>1.8582188554000001</v>
      </c>
      <c r="BL81" s="36">
        <v>10021.8200264472</v>
      </c>
      <c r="BM81" s="30">
        <f t="shared" si="96"/>
        <v>-3.9953697093918306E-8</v>
      </c>
      <c r="BN81" s="30">
        <f t="shared" si="97"/>
        <v>-3.994960289261929E-8</v>
      </c>
      <c r="BO81" s="30">
        <f t="shared" si="98"/>
        <v>-3.9949603066827008E-8</v>
      </c>
      <c r="BP81" s="30">
        <f t="shared" si="99"/>
        <v>-3.9949603066819676E-8</v>
      </c>
      <c r="BR81" s="36">
        <v>7.3799999999999997E-9</v>
      </c>
      <c r="BS81" s="36">
        <v>3.7871562478</v>
      </c>
      <c r="BT81" s="36">
        <v>4562.4609930212</v>
      </c>
      <c r="BU81" s="30">
        <f t="shared" si="100"/>
        <v>-6.5412216952371197E-9</v>
      </c>
      <c r="BV81" s="30">
        <f t="shared" si="101"/>
        <v>-6.5417341151633567E-9</v>
      </c>
      <c r="BW81" s="30">
        <f t="shared" si="102"/>
        <v>-6.5417340933746278E-9</v>
      </c>
      <c r="BX81" s="30">
        <f t="shared" si="103"/>
        <v>-6.5417340933755501E-9</v>
      </c>
      <c r="BZ81" s="36">
        <v>4.3000000000000001E-10</v>
      </c>
      <c r="CA81" s="36">
        <v>2.2433473148999998</v>
      </c>
      <c r="CB81" s="36">
        <v>7.1135470007999997</v>
      </c>
      <c r="CC81" s="30">
        <f t="shared" si="104"/>
        <v>-2.5441138884577424E-10</v>
      </c>
      <c r="CD81" s="30">
        <f t="shared" si="105"/>
        <v>-2.5441130778328195E-10</v>
      </c>
      <c r="CE81" s="30">
        <f t="shared" si="106"/>
        <v>-2.5441130778672932E-10</v>
      </c>
      <c r="CF81" s="30">
        <f t="shared" si="107"/>
        <v>-2.5441130778672917E-10</v>
      </c>
      <c r="CH81" s="36"/>
      <c r="CI81" s="36"/>
      <c r="CJ81" s="36"/>
      <c r="CP81" s="36"/>
      <c r="CQ81" s="36"/>
      <c r="CR81" s="36"/>
      <c r="CX81" s="36"/>
      <c r="CY81" s="36"/>
      <c r="CZ81" s="36"/>
      <c r="DF81" s="36">
        <v>4.4292E-7</v>
      </c>
      <c r="DG81" s="36">
        <v>5.0034136685000004</v>
      </c>
      <c r="DH81" s="36">
        <v>5614.7293762095996</v>
      </c>
      <c r="DI81" s="30">
        <f t="shared" si="108"/>
        <v>2.4112590976814154E-7</v>
      </c>
      <c r="DJ81" s="30">
        <f t="shared" si="109"/>
        <v>2.4105733274851182E-7</v>
      </c>
      <c r="DK81" s="30">
        <f t="shared" si="110"/>
        <v>2.4105733566508448E-7</v>
      </c>
      <c r="DL81" s="30">
        <f t="shared" si="111"/>
        <v>2.4105733566496039E-7</v>
      </c>
      <c r="DN81" s="36">
        <v>7.6759999999999994E-8</v>
      </c>
      <c r="DO81" s="36">
        <v>1.0078225026400001</v>
      </c>
      <c r="DP81" s="36">
        <v>8432.7643848156004</v>
      </c>
      <c r="DQ81" s="30">
        <f t="shared" si="112"/>
        <v>-1.4885694070342819E-8</v>
      </c>
      <c r="DR81" s="30">
        <f t="shared" si="113"/>
        <v>-1.4906567614136391E-8</v>
      </c>
      <c r="DS81" s="30">
        <f t="shared" si="114"/>
        <v>-1.4906566726463875E-8</v>
      </c>
      <c r="DT81" s="30">
        <f t="shared" si="115"/>
        <v>-1.4906566726501327E-8</v>
      </c>
      <c r="DV81" s="36">
        <v>6.1200000000000004E-9</v>
      </c>
      <c r="DW81" s="36">
        <v>1.5538837675099999</v>
      </c>
      <c r="DX81" s="36">
        <v>7234.7942562420003</v>
      </c>
      <c r="DY81" s="30">
        <f t="shared" si="116"/>
        <v>3.9889771634188502E-9</v>
      </c>
      <c r="DZ81" s="30">
        <f t="shared" si="117"/>
        <v>3.9878732242435619E-9</v>
      </c>
      <c r="EA81" s="30">
        <f t="shared" si="118"/>
        <v>3.9878732711959664E-9</v>
      </c>
      <c r="EB81" s="30">
        <f t="shared" si="119"/>
        <v>3.9878732711939877E-9</v>
      </c>
      <c r="ED81" s="36">
        <v>2.8000000000000002E-10</v>
      </c>
      <c r="EE81" s="36">
        <v>0.72745302325000005</v>
      </c>
      <c r="EF81" s="36">
        <v>6283.0758499914</v>
      </c>
      <c r="EG81" s="30">
        <f t="shared" si="120"/>
        <v>-2.5236831971385686E-10</v>
      </c>
      <c r="EH81" s="30">
        <f t="shared" si="121"/>
        <v>-2.5239336440276587E-10</v>
      </c>
      <c r="EI81" s="30">
        <f t="shared" si="122"/>
        <v>-2.5239336333791104E-10</v>
      </c>
      <c r="EJ81" s="30">
        <f t="shared" si="123"/>
        <v>-2.5239336333795586E-10</v>
      </c>
      <c r="EL81" s="36"/>
      <c r="EM81" s="36"/>
      <c r="EN81" s="36"/>
      <c r="ET81" s="36"/>
      <c r="EU81" s="36"/>
      <c r="EV81" s="36"/>
    </row>
    <row r="82" spans="1:152" s="30" customFormat="1" ht="12.75">
      <c r="N82" s="36">
        <v>7.5033999999999998E-7</v>
      </c>
      <c r="O82" s="36">
        <v>0.76643418251999995</v>
      </c>
      <c r="P82" s="36">
        <v>6467.9257579615996</v>
      </c>
      <c r="Q82" s="30">
        <f t="shared" si="80"/>
        <v>-6.443691189345121E-7</v>
      </c>
      <c r="R82" s="30">
        <f t="shared" si="81"/>
        <v>-6.4428736579954789E-7</v>
      </c>
      <c r="S82" s="30">
        <f t="shared" si="82"/>
        <v>-6.4428736927691142E-7</v>
      </c>
      <c r="T82" s="30">
        <f t="shared" si="83"/>
        <v>-6.4428736927676383E-7</v>
      </c>
      <c r="V82" s="36">
        <v>1.1764E-7</v>
      </c>
      <c r="W82" s="36">
        <v>2.5855152126499998</v>
      </c>
      <c r="X82" s="36">
        <v>8432.7643848156004</v>
      </c>
      <c r="Y82" s="30">
        <f t="shared" si="84"/>
        <v>1.1556134500052326E-7</v>
      </c>
      <c r="Z82" s="30">
        <f t="shared" si="85"/>
        <v>1.1555523741659627E-7</v>
      </c>
      <c r="AA82" s="30">
        <f t="shared" si="86"/>
        <v>1.1555523767652454E-7</v>
      </c>
      <c r="AB82" s="30">
        <f t="shared" si="87"/>
        <v>1.1555523767651357E-7</v>
      </c>
      <c r="AD82" s="36">
        <v>9.1600000000000006E-9</v>
      </c>
      <c r="AE82" s="36">
        <v>3.8172633929800002</v>
      </c>
      <c r="AF82" s="36">
        <v>5092.1519581158</v>
      </c>
      <c r="AG82" s="30">
        <f t="shared" si="88"/>
        <v>6.9094641913890663E-9</v>
      </c>
      <c r="AH82" s="30">
        <f t="shared" si="89"/>
        <v>6.910470729386295E-9</v>
      </c>
      <c r="AI82" s="30">
        <f t="shared" si="90"/>
        <v>6.9104706865849972E-9</v>
      </c>
      <c r="AJ82" s="30">
        <f t="shared" si="91"/>
        <v>6.9104706865868129E-9</v>
      </c>
      <c r="AL82" s="36">
        <v>6.0999999999999996E-10</v>
      </c>
      <c r="AM82" s="36">
        <v>2.9094251013400001</v>
      </c>
      <c r="AN82" s="36">
        <v>5331.3574437407997</v>
      </c>
      <c r="AO82" s="30">
        <f t="shared" si="92"/>
        <v>3.2230903970384814E-11</v>
      </c>
      <c r="AP82" s="30">
        <f t="shared" si="93"/>
        <v>3.2124148659407664E-11</v>
      </c>
      <c r="AQ82" s="30">
        <f t="shared" si="94"/>
        <v>3.2124153199448491E-11</v>
      </c>
      <c r="AR82" s="30">
        <f t="shared" si="95"/>
        <v>3.2124153199258046E-11</v>
      </c>
      <c r="AT82" s="36"/>
      <c r="AU82" s="36"/>
      <c r="AV82" s="36"/>
      <c r="BB82" s="36"/>
      <c r="BC82" s="36"/>
      <c r="BD82" s="36"/>
      <c r="BJ82" s="36">
        <v>4.6849999999999999E-8</v>
      </c>
      <c r="BK82" s="36">
        <v>1.11750235736</v>
      </c>
      <c r="BL82" s="36">
        <v>3319.8370312073998</v>
      </c>
      <c r="BM82" s="30">
        <f t="shared" si="96"/>
        <v>5.0675667503609774E-10</v>
      </c>
      <c r="BN82" s="30">
        <f t="shared" si="97"/>
        <v>5.118691079142592E-10</v>
      </c>
      <c r="BO82" s="30">
        <f t="shared" si="98"/>
        <v>5.1186889049611535E-10</v>
      </c>
      <c r="BP82" s="30">
        <f t="shared" si="99"/>
        <v>5.1186889050543561E-10</v>
      </c>
      <c r="BR82" s="36">
        <v>5.5800000000000002E-9</v>
      </c>
      <c r="BS82" s="36">
        <v>2.9271843390100001</v>
      </c>
      <c r="BT82" s="36">
        <v>1589.0728952838001</v>
      </c>
      <c r="BU82" s="30">
        <f t="shared" si="100"/>
        <v>5.1403044725882001E-9</v>
      </c>
      <c r="BV82" s="30">
        <f t="shared" si="101"/>
        <v>5.140417875308093E-9</v>
      </c>
      <c r="BW82" s="30">
        <f t="shared" si="102"/>
        <v>5.1404178704856763E-9</v>
      </c>
      <c r="BX82" s="30">
        <f t="shared" si="103"/>
        <v>5.1404178704858765E-9</v>
      </c>
      <c r="BZ82" s="36">
        <v>4.3999999999999998E-10</v>
      </c>
      <c r="CA82" s="36">
        <v>4.6106570409599996</v>
      </c>
      <c r="CB82" s="36">
        <v>11773.3768115154</v>
      </c>
      <c r="CC82" s="30">
        <f t="shared" si="104"/>
        <v>-2.4602837003392785E-10</v>
      </c>
      <c r="CD82" s="30">
        <f t="shared" si="105"/>
        <v>-2.4588717325864599E-10</v>
      </c>
      <c r="CE82" s="30">
        <f t="shared" si="106"/>
        <v>-2.4588717926415359E-10</v>
      </c>
      <c r="CF82" s="30">
        <f t="shared" si="107"/>
        <v>-2.4588717926389949E-10</v>
      </c>
      <c r="CH82" s="36"/>
      <c r="CI82" s="36"/>
      <c r="CJ82" s="36"/>
      <c r="CP82" s="36"/>
      <c r="CQ82" s="36"/>
      <c r="CR82" s="36"/>
      <c r="CX82" s="36"/>
      <c r="CY82" s="36"/>
      <c r="CZ82" s="36"/>
      <c r="DF82" s="36">
        <v>3.3622999999999999E-7</v>
      </c>
      <c r="DG82" s="36">
        <v>5.1702902976600003</v>
      </c>
      <c r="DH82" s="36">
        <v>20043.6745601988</v>
      </c>
      <c r="DI82" s="30">
        <f t="shared" si="108"/>
        <v>2.2169793985056375E-7</v>
      </c>
      <c r="DJ82" s="30">
        <f t="shared" si="109"/>
        <v>2.2186444640357068E-7</v>
      </c>
      <c r="DK82" s="30">
        <f t="shared" si="110"/>
        <v>2.2186443932453364E-7</v>
      </c>
      <c r="DL82" s="30">
        <f t="shared" si="111"/>
        <v>2.2186443932483164E-7</v>
      </c>
      <c r="DN82" s="36">
        <v>5.732E-8</v>
      </c>
      <c r="DO82" s="36">
        <v>3.1395624176400001</v>
      </c>
      <c r="DP82" s="36">
        <v>213.29909543799999</v>
      </c>
      <c r="DQ82" s="30">
        <f t="shared" si="112"/>
        <v>-2.1586199964006334E-8</v>
      </c>
      <c r="DR82" s="30">
        <f t="shared" si="113"/>
        <v>-2.1585827647987646E-8</v>
      </c>
      <c r="DS82" s="30">
        <f t="shared" si="114"/>
        <v>-2.1585827663821279E-8</v>
      </c>
      <c r="DT82" s="30">
        <f t="shared" si="115"/>
        <v>-2.1585827663820607E-8</v>
      </c>
      <c r="DV82" s="36">
        <v>7.1399999999999997E-9</v>
      </c>
      <c r="DW82" s="36">
        <v>4.5496988397599996</v>
      </c>
      <c r="DX82" s="36">
        <v>6681.2075997474003</v>
      </c>
      <c r="DY82" s="30">
        <f t="shared" si="116"/>
        <v>3.3727264675722307E-9</v>
      </c>
      <c r="DZ82" s="30">
        <f t="shared" si="117"/>
        <v>3.371344242697553E-9</v>
      </c>
      <c r="EA82" s="30">
        <f t="shared" si="118"/>
        <v>3.3713443014833617E-9</v>
      </c>
      <c r="EB82" s="30">
        <f t="shared" si="119"/>
        <v>3.3713443014809016E-9</v>
      </c>
      <c r="ED82" s="36">
        <v>3E-10</v>
      </c>
      <c r="EE82" s="36">
        <v>3.06267495632</v>
      </c>
      <c r="EF82" s="36">
        <v>2281.2304965106</v>
      </c>
      <c r="EG82" s="30">
        <f t="shared" si="120"/>
        <v>-2.9612042988076006E-10</v>
      </c>
      <c r="EH82" s="30">
        <f t="shared" si="121"/>
        <v>-2.9611682280591679E-10</v>
      </c>
      <c r="EI82" s="30">
        <f t="shared" si="122"/>
        <v>-2.9611682295935151E-10</v>
      </c>
      <c r="EJ82" s="30">
        <f t="shared" si="123"/>
        <v>-2.9611682295934504E-10</v>
      </c>
      <c r="EL82" s="41"/>
      <c r="EM82" s="41"/>
      <c r="EN82" s="41"/>
      <c r="ET82" s="36"/>
      <c r="EU82" s="36"/>
      <c r="EV82" s="36"/>
    </row>
    <row r="83" spans="1:152" s="30" customFormat="1" ht="12.75">
      <c r="A83" s="34" t="s">
        <v>26</v>
      </c>
      <c r="B83" s="33" t="s">
        <v>200</v>
      </c>
      <c r="C83" s="34" t="s">
        <v>234</v>
      </c>
      <c r="D83" s="34" t="s">
        <v>26</v>
      </c>
      <c r="E83" s="34" t="s">
        <v>26</v>
      </c>
      <c r="F83" s="34" t="s">
        <v>26</v>
      </c>
      <c r="N83" s="36">
        <v>6.8983999999999999E-7</v>
      </c>
      <c r="O83" s="36">
        <v>3.7639973178799999</v>
      </c>
      <c r="P83" s="36">
        <v>6041.3275670856001</v>
      </c>
      <c r="Q83" s="30">
        <f t="shared" si="80"/>
        <v>-7.7474839300358792E-8</v>
      </c>
      <c r="R83" s="30">
        <f t="shared" si="81"/>
        <v>-7.73387085574338E-8</v>
      </c>
      <c r="S83" s="30">
        <f t="shared" si="82"/>
        <v>-7.7338714346780129E-8</v>
      </c>
      <c r="T83" s="30">
        <f t="shared" si="83"/>
        <v>-7.7338714346536607E-8</v>
      </c>
      <c r="V83" s="36">
        <v>1.1854E-7</v>
      </c>
      <c r="W83" s="36">
        <v>5.4763068691000001</v>
      </c>
      <c r="X83" s="36">
        <v>3553.9115221378001</v>
      </c>
      <c r="Y83" s="30">
        <f t="shared" si="84"/>
        <v>-1.0825146900136438E-8</v>
      </c>
      <c r="Z83" s="30">
        <f t="shared" si="85"/>
        <v>-1.0838937325031041E-8</v>
      </c>
      <c r="AA83" s="30">
        <f t="shared" si="86"/>
        <v>-1.0838936738563936E-8</v>
      </c>
      <c r="AB83" s="30">
        <f t="shared" si="87"/>
        <v>-1.083893673858868E-8</v>
      </c>
      <c r="AD83" s="36">
        <v>8.5299999999999993E-9</v>
      </c>
      <c r="AE83" s="36">
        <v>3.8252049066899998</v>
      </c>
      <c r="AF83" s="36">
        <v>3340.5451163970001</v>
      </c>
      <c r="AG83" s="30">
        <f t="shared" si="88"/>
        <v>-4.5275804305963168E-9</v>
      </c>
      <c r="AH83" s="30">
        <f t="shared" si="89"/>
        <v>-4.5283742505140136E-9</v>
      </c>
      <c r="AI83" s="30">
        <f t="shared" si="90"/>
        <v>-4.528374216756121E-9</v>
      </c>
      <c r="AJ83" s="30">
        <f t="shared" si="91"/>
        <v>-4.528374216757533E-9</v>
      </c>
      <c r="AL83" s="36">
        <v>4.3000000000000001E-10</v>
      </c>
      <c r="AM83" s="36">
        <v>1.8099071834</v>
      </c>
      <c r="AN83" s="36">
        <v>9830.3890139878004</v>
      </c>
      <c r="AO83" s="30">
        <f t="shared" si="92"/>
        <v>-3.2562626518977441E-10</v>
      </c>
      <c r="AP83" s="30">
        <f t="shared" si="93"/>
        <v>-3.2571699821372519E-10</v>
      </c>
      <c r="AQ83" s="30">
        <f t="shared" si="94"/>
        <v>-3.2571699435581293E-10</v>
      </c>
      <c r="AR83" s="30">
        <f t="shared" si="95"/>
        <v>-3.2571699435597449E-10</v>
      </c>
      <c r="AT83" s="41"/>
      <c r="AU83" s="41"/>
      <c r="AV83" s="41"/>
      <c r="BB83" s="36"/>
      <c r="BC83" s="36"/>
      <c r="BD83" s="36"/>
      <c r="BJ83" s="36">
        <v>3.9540000000000002E-8</v>
      </c>
      <c r="BK83" s="36">
        <v>2.6557370369200002</v>
      </c>
      <c r="BL83" s="36">
        <v>4929.6853219836003</v>
      </c>
      <c r="BM83" s="30">
        <f t="shared" si="96"/>
        <v>3.5508928140875589E-8</v>
      </c>
      <c r="BN83" s="30">
        <f t="shared" si="97"/>
        <v>3.551174624342089E-8</v>
      </c>
      <c r="BO83" s="30">
        <f t="shared" si="98"/>
        <v>3.5511746123594276E-8</v>
      </c>
      <c r="BP83" s="30">
        <f t="shared" si="99"/>
        <v>3.5511746123599345E-8</v>
      </c>
      <c r="BR83" s="36">
        <v>5.1300000000000003E-9</v>
      </c>
      <c r="BS83" s="36">
        <v>0.96852780537000005</v>
      </c>
      <c r="BT83" s="36">
        <v>9623.6882766912004</v>
      </c>
      <c r="BU83" s="30">
        <f t="shared" si="100"/>
        <v>-2.7007575395780038E-9</v>
      </c>
      <c r="BV83" s="30">
        <f t="shared" si="101"/>
        <v>-2.7021371715312548E-9</v>
      </c>
      <c r="BW83" s="30">
        <f t="shared" si="102"/>
        <v>-2.7021371128649248E-9</v>
      </c>
      <c r="BX83" s="30">
        <f t="shared" si="103"/>
        <v>-2.7021371128673725E-9</v>
      </c>
      <c r="BZ83" s="36">
        <v>4.2E-10</v>
      </c>
      <c r="CA83" s="36">
        <v>3.3203853616100001</v>
      </c>
      <c r="CB83" s="36">
        <v>13365.972825148199</v>
      </c>
      <c r="CC83" s="30">
        <f t="shared" si="104"/>
        <v>-4.2929480846148721E-11</v>
      </c>
      <c r="CD83" s="30">
        <f t="shared" si="105"/>
        <v>-4.3113044371149097E-11</v>
      </c>
      <c r="CE83" s="30">
        <f t="shared" si="106"/>
        <v>-4.3113036564856781E-11</v>
      </c>
      <c r="CF83" s="30">
        <f t="shared" si="107"/>
        <v>-4.3113036565183317E-11</v>
      </c>
      <c r="CH83" s="41"/>
      <c r="CI83" s="41"/>
      <c r="CJ83" s="41"/>
      <c r="CP83" s="36"/>
      <c r="CQ83" s="36"/>
      <c r="CR83" s="36"/>
      <c r="CX83" s="36"/>
      <c r="CY83" s="36"/>
      <c r="CZ83" s="36"/>
      <c r="DF83" s="36">
        <v>4.3256E-7</v>
      </c>
      <c r="DG83" s="36">
        <v>1.03732072925</v>
      </c>
      <c r="DH83" s="36">
        <v>11769.8536931664</v>
      </c>
      <c r="DI83" s="30">
        <f t="shared" si="108"/>
        <v>7.7933460672578149E-8</v>
      </c>
      <c r="DJ83" s="30">
        <f t="shared" si="109"/>
        <v>7.7768836322365097E-8</v>
      </c>
      <c r="DK83" s="30">
        <f t="shared" si="110"/>
        <v>7.7768843323647159E-8</v>
      </c>
      <c r="DL83" s="30">
        <f t="shared" si="111"/>
        <v>7.7768843323350856E-8</v>
      </c>
      <c r="DN83" s="36">
        <v>5.3440000000000001E-8</v>
      </c>
      <c r="DO83" s="36">
        <v>3.7822067009799998</v>
      </c>
      <c r="DP83" s="36">
        <v>5092.1519581158</v>
      </c>
      <c r="DQ83" s="30">
        <f t="shared" si="112"/>
        <v>4.1515161718802217E-8</v>
      </c>
      <c r="DR83" s="30">
        <f t="shared" si="113"/>
        <v>4.1520793800790443E-8</v>
      </c>
      <c r="DS83" s="30">
        <f t="shared" si="114"/>
        <v>4.1520793561297541E-8</v>
      </c>
      <c r="DT83" s="30">
        <f t="shared" si="115"/>
        <v>4.152079356130758E-8</v>
      </c>
      <c r="DV83" s="36">
        <v>5.86E-9</v>
      </c>
      <c r="DW83" s="36">
        <v>3.3011843330300001</v>
      </c>
      <c r="DX83" s="36">
        <v>1221.8485663214001</v>
      </c>
      <c r="DY83" s="30">
        <f t="shared" si="116"/>
        <v>-5.5402826918682689E-9</v>
      </c>
      <c r="DZ83" s="30">
        <f t="shared" si="117"/>
        <v>-5.5402060068544336E-9</v>
      </c>
      <c r="EA83" s="30">
        <f t="shared" si="118"/>
        <v>-5.540206010115833E-9</v>
      </c>
      <c r="EB83" s="30">
        <f t="shared" si="119"/>
        <v>-5.5402060101156957E-9</v>
      </c>
      <c r="ED83" s="36">
        <v>2.7E-10</v>
      </c>
      <c r="EE83" s="36">
        <v>0.62535799760999999</v>
      </c>
      <c r="EF83" s="36">
        <v>6681.2921637024001</v>
      </c>
      <c r="EG83" s="30">
        <f t="shared" si="120"/>
        <v>7.7527491126854592E-11</v>
      </c>
      <c r="EH83" s="30">
        <f t="shared" si="121"/>
        <v>7.7584291609124695E-11</v>
      </c>
      <c r="EI83" s="30">
        <f t="shared" si="122"/>
        <v>7.7584289193630024E-11</v>
      </c>
      <c r="EJ83" s="30">
        <f t="shared" si="123"/>
        <v>7.758428919373293E-11</v>
      </c>
      <c r="EL83" s="36"/>
      <c r="EM83" s="36"/>
      <c r="EN83" s="36"/>
      <c r="ET83" s="36"/>
      <c r="EU83" s="36"/>
      <c r="EV83" s="36"/>
    </row>
    <row r="84" spans="1:152" s="30" customFormat="1" ht="12.75">
      <c r="N84" s="36">
        <v>6.6705999999999999E-7</v>
      </c>
      <c r="O84" s="36">
        <v>0.73630620765999999</v>
      </c>
      <c r="P84" s="36">
        <v>3723.5089589230001</v>
      </c>
      <c r="Q84" s="30">
        <f t="shared" si="80"/>
        <v>3.2645314527815052E-7</v>
      </c>
      <c r="R84" s="30">
        <f t="shared" si="81"/>
        <v>3.2638194072887829E-7</v>
      </c>
      <c r="S84" s="30">
        <f t="shared" si="82"/>
        <v>3.2638194375712294E-7</v>
      </c>
      <c r="T84" s="30">
        <f t="shared" si="83"/>
        <v>3.2638194375699683E-7</v>
      </c>
      <c r="V84" s="36">
        <v>8.4899999999999999E-8</v>
      </c>
      <c r="W84" s="36">
        <v>1.91378007528</v>
      </c>
      <c r="X84" s="36">
        <v>11773.3768115154</v>
      </c>
      <c r="Y84" s="30">
        <f t="shared" si="84"/>
        <v>7.3135568682729991E-8</v>
      </c>
      <c r="Z84" s="30">
        <f t="shared" si="85"/>
        <v>7.3118875722140458E-8</v>
      </c>
      <c r="AA84" s="30">
        <f t="shared" si="86"/>
        <v>7.3118876432280679E-8</v>
      </c>
      <c r="AB84" s="30">
        <f t="shared" si="87"/>
        <v>7.3118876432250622E-8</v>
      </c>
      <c r="AD84" s="36">
        <v>1.077E-8</v>
      </c>
      <c r="AE84" s="36">
        <v>5.0506282876000004</v>
      </c>
      <c r="AF84" s="36">
        <v>5621.8429232103999</v>
      </c>
      <c r="AG84" s="30">
        <f t="shared" si="88"/>
        <v>5.9332393211788738E-9</v>
      </c>
      <c r="AH84" s="30">
        <f t="shared" si="89"/>
        <v>5.9315781676686814E-9</v>
      </c>
      <c r="AI84" s="30">
        <f t="shared" si="90"/>
        <v>5.9315782383174529E-9</v>
      </c>
      <c r="AJ84" s="30">
        <f t="shared" si="91"/>
        <v>5.9315782383145148E-9</v>
      </c>
      <c r="AL84" s="36">
        <v>4.3999999999999998E-10</v>
      </c>
      <c r="AM84" s="36">
        <v>4.1082894454199996</v>
      </c>
      <c r="AN84" s="36">
        <v>4690.4798363585996</v>
      </c>
      <c r="AO84" s="30">
        <f t="shared" si="92"/>
        <v>-4.3810959937469889E-10</v>
      </c>
      <c r="AP84" s="30">
        <f t="shared" si="93"/>
        <v>-4.3811587613164094E-10</v>
      </c>
      <c r="AQ84" s="30">
        <f t="shared" si="94"/>
        <v>-4.3811587586492849E-10</v>
      </c>
      <c r="AR84" s="30">
        <f t="shared" si="95"/>
        <v>-4.3811587586493976E-10</v>
      </c>
      <c r="AT84" s="36"/>
      <c r="AU84" s="36"/>
      <c r="AV84" s="36"/>
      <c r="BB84" s="36"/>
      <c r="BC84" s="36"/>
      <c r="BD84" s="36"/>
      <c r="BJ84" s="36">
        <v>5.1739999999999999E-8</v>
      </c>
      <c r="BK84" s="36">
        <v>3.6234355459600001</v>
      </c>
      <c r="BL84" s="36">
        <v>2700.7151403858002</v>
      </c>
      <c r="BM84" s="30">
        <f t="shared" si="96"/>
        <v>1.7998994909390897E-8</v>
      </c>
      <c r="BN84" s="30">
        <f t="shared" si="97"/>
        <v>1.8003301319622128E-8</v>
      </c>
      <c r="BO84" s="30">
        <f t="shared" si="98"/>
        <v>1.8003301136484959E-8</v>
      </c>
      <c r="BP84" s="30">
        <f t="shared" si="99"/>
        <v>1.8003301136492629E-8</v>
      </c>
      <c r="BR84" s="36">
        <v>5.0799999999999998E-9</v>
      </c>
      <c r="BS84" s="36">
        <v>4.0726212792099998</v>
      </c>
      <c r="BT84" s="36">
        <v>7.1135470007999997</v>
      </c>
      <c r="BU84" s="30">
        <f t="shared" si="100"/>
        <v>-3.1911441717916579E-9</v>
      </c>
      <c r="BV84" s="30">
        <f t="shared" si="101"/>
        <v>-3.1911450960540645E-9</v>
      </c>
      <c r="BW84" s="30">
        <f t="shared" si="102"/>
        <v>-3.1911450960147565E-9</v>
      </c>
      <c r="BX84" s="30">
        <f t="shared" si="103"/>
        <v>-3.1911450960147598E-9</v>
      </c>
      <c r="BZ84" s="36">
        <v>4.7000000000000003E-10</v>
      </c>
      <c r="CA84" s="36">
        <v>5.1073647973899998</v>
      </c>
      <c r="CB84" s="36">
        <v>8969.5688969109997</v>
      </c>
      <c r="CC84" s="30">
        <f t="shared" si="104"/>
        <v>3.7620677431416578E-10</v>
      </c>
      <c r="CD84" s="30">
        <f t="shared" si="105"/>
        <v>3.7612369211919608E-10</v>
      </c>
      <c r="CE84" s="30">
        <f t="shared" si="106"/>
        <v>3.7612369565315645E-10</v>
      </c>
      <c r="CF84" s="30">
        <f t="shared" si="107"/>
        <v>3.7612369565300627E-10</v>
      </c>
      <c r="CH84" s="36"/>
      <c r="CI84" s="36"/>
      <c r="CJ84" s="36"/>
      <c r="CP84" s="36"/>
      <c r="CQ84" s="36"/>
      <c r="CR84" s="36"/>
      <c r="CX84" s="36"/>
      <c r="CY84" s="36"/>
      <c r="CZ84" s="36"/>
      <c r="DF84" s="36">
        <v>3.9237000000000001E-7</v>
      </c>
      <c r="DG84" s="36">
        <v>1.2423712285899999</v>
      </c>
      <c r="DH84" s="36">
        <v>3339.6321056316001</v>
      </c>
      <c r="DI84" s="30">
        <f t="shared" si="108"/>
        <v>-1.6859488120180045E-9</v>
      </c>
      <c r="DJ84" s="30">
        <f t="shared" si="109"/>
        <v>-1.6428745904303859E-9</v>
      </c>
      <c r="DK84" s="30">
        <f t="shared" si="110"/>
        <v>-1.6428764222620774E-9</v>
      </c>
      <c r="DL84" s="30">
        <f t="shared" si="111"/>
        <v>-1.6428764221854093E-9</v>
      </c>
      <c r="DN84" s="36">
        <v>5.9909999999999998E-8</v>
      </c>
      <c r="DO84" s="36">
        <v>2.9640825442800001</v>
      </c>
      <c r="DP84" s="36">
        <v>6489.776587288</v>
      </c>
      <c r="DQ84" s="30">
        <f t="shared" si="112"/>
        <v>-1.9308394338664093E-9</v>
      </c>
      <c r="DR84" s="30">
        <f t="shared" si="113"/>
        <v>-1.9436134900638117E-9</v>
      </c>
      <c r="DS84" s="30">
        <f t="shared" si="114"/>
        <v>-1.9436129468193662E-9</v>
      </c>
      <c r="DT84" s="30">
        <f t="shared" si="115"/>
        <v>-1.9436129468423412E-9</v>
      </c>
      <c r="DV84" s="36">
        <v>6.4599999999999996E-9</v>
      </c>
      <c r="DW84" s="36">
        <v>1.83853693231</v>
      </c>
      <c r="DX84" s="36">
        <v>3340.6797370026002</v>
      </c>
      <c r="DY84" s="30">
        <f t="shared" si="116"/>
        <v>-3.6190346640908624E-9</v>
      </c>
      <c r="DZ84" s="30">
        <f t="shared" si="117"/>
        <v>-3.6184470119408289E-9</v>
      </c>
      <c r="EA84" s="30">
        <f t="shared" si="118"/>
        <v>-3.6184470369330435E-9</v>
      </c>
      <c r="EB84" s="30">
        <f t="shared" si="119"/>
        <v>-3.6184470369319785E-9</v>
      </c>
      <c r="ED84" s="36">
        <v>3E-10</v>
      </c>
      <c r="EE84" s="36">
        <v>3.5638947609599998</v>
      </c>
      <c r="EF84" s="36">
        <v>8969.5688969109997</v>
      </c>
      <c r="EG84" s="30">
        <f t="shared" si="120"/>
        <v>-1.7319565221507056E-10</v>
      </c>
      <c r="EH84" s="30">
        <f t="shared" si="121"/>
        <v>-1.7326786941755482E-10</v>
      </c>
      <c r="EI84" s="30">
        <f t="shared" si="122"/>
        <v>-1.7326786634666928E-10</v>
      </c>
      <c r="EJ84" s="30">
        <f t="shared" si="123"/>
        <v>-1.7326786634679982E-10</v>
      </c>
      <c r="EL84" s="36"/>
      <c r="EM84" s="36"/>
      <c r="EN84" s="36"/>
      <c r="ET84" s="36"/>
      <c r="EU84" s="36"/>
      <c r="EV84" s="36"/>
    </row>
    <row r="85" spans="1:152" s="30" customFormat="1" ht="12.75">
      <c r="A85" s="30" t="s">
        <v>202</v>
      </c>
      <c r="B85" s="30" t="s">
        <v>203</v>
      </c>
      <c r="C85" s="30" t="s">
        <v>204</v>
      </c>
      <c r="N85" s="36">
        <v>6.3313999999999996E-7</v>
      </c>
      <c r="O85" s="36">
        <v>4.5277147047000001</v>
      </c>
      <c r="P85" s="36">
        <v>426.59819087599999</v>
      </c>
      <c r="Q85" s="30">
        <f t="shared" si="80"/>
        <v>-3.531028613505538E-7</v>
      </c>
      <c r="R85" s="30">
        <f t="shared" si="81"/>
        <v>-3.5309549168582257E-7</v>
      </c>
      <c r="S85" s="30">
        <f t="shared" si="82"/>
        <v>-3.5309549199923636E-7</v>
      </c>
      <c r="T85" s="30">
        <f t="shared" si="83"/>
        <v>-3.5309549199922307E-7</v>
      </c>
      <c r="V85" s="36">
        <v>9.7080000000000006E-8</v>
      </c>
      <c r="W85" s="36">
        <v>4.5295721774900004</v>
      </c>
      <c r="X85" s="36">
        <v>6489.776587288</v>
      </c>
      <c r="Y85" s="30">
        <f t="shared" si="84"/>
        <v>9.701159830979557E-8</v>
      </c>
      <c r="Z85" s="30">
        <f t="shared" si="85"/>
        <v>9.7010818793701777E-8</v>
      </c>
      <c r="AA85" s="30">
        <f t="shared" si="86"/>
        <v>9.7010818826946404E-8</v>
      </c>
      <c r="AB85" s="30">
        <f t="shared" si="87"/>
        <v>9.7010818826944988E-8</v>
      </c>
      <c r="AD85" s="36">
        <v>1.0740000000000001E-8</v>
      </c>
      <c r="AE85" s="36">
        <v>3.8144692046999999</v>
      </c>
      <c r="AF85" s="36">
        <v>3553.9115221378001</v>
      </c>
      <c r="AG85" s="30">
        <f t="shared" si="88"/>
        <v>-1.0561662022847535E-8</v>
      </c>
      <c r="AH85" s="30">
        <f t="shared" si="89"/>
        <v>-1.0561434251212152E-8</v>
      </c>
      <c r="AI85" s="30">
        <f t="shared" si="90"/>
        <v>-1.0561434260901742E-8</v>
      </c>
      <c r="AJ85" s="30">
        <f t="shared" si="91"/>
        <v>-1.0561434260901334E-8</v>
      </c>
      <c r="AL85" s="36">
        <v>4.3999999999999998E-10</v>
      </c>
      <c r="AM85" s="36">
        <v>3.4933276555299999</v>
      </c>
      <c r="AN85" s="36">
        <v>13760.5987102074</v>
      </c>
      <c r="AO85" s="30">
        <f t="shared" si="92"/>
        <v>-3.7587105620236545E-10</v>
      </c>
      <c r="AP85" s="30">
        <f t="shared" si="93"/>
        <v>-3.7576755070382511E-10</v>
      </c>
      <c r="AQ85" s="30">
        <f t="shared" si="94"/>
        <v>-3.7576755510727251E-10</v>
      </c>
      <c r="AR85" s="30">
        <f t="shared" si="95"/>
        <v>-3.7576755510708706E-10</v>
      </c>
      <c r="AT85" s="36"/>
      <c r="AU85" s="36"/>
      <c r="AV85" s="36"/>
      <c r="BB85" s="36"/>
      <c r="BC85" s="36"/>
      <c r="BD85" s="36"/>
      <c r="BJ85" s="36">
        <v>4.639E-8</v>
      </c>
      <c r="BK85" s="36">
        <v>6.1408933723199999</v>
      </c>
      <c r="BL85" s="36">
        <v>7.1135470007999997</v>
      </c>
      <c r="BM85" s="30">
        <f t="shared" si="96"/>
        <v>4.5626043178022713E-8</v>
      </c>
      <c r="BN85" s="30">
        <f t="shared" si="97"/>
        <v>4.5626041217465192E-8</v>
      </c>
      <c r="BO85" s="30">
        <f t="shared" si="98"/>
        <v>4.5626041217548571E-8</v>
      </c>
      <c r="BP85" s="30">
        <f t="shared" si="99"/>
        <v>4.5626041217548565E-8</v>
      </c>
      <c r="BR85" s="36">
        <v>5.1199999999999997E-9</v>
      </c>
      <c r="BS85" s="36">
        <v>1.53960708348</v>
      </c>
      <c r="BT85" s="36">
        <v>7740.6067835887998</v>
      </c>
      <c r="BU85" s="30">
        <f t="shared" si="100"/>
        <v>-4.3965991765678411E-9</v>
      </c>
      <c r="BV85" s="30">
        <f t="shared" si="101"/>
        <v>-4.3959314096664382E-9</v>
      </c>
      <c r="BW85" s="30">
        <f t="shared" si="102"/>
        <v>-4.3959314380708402E-9</v>
      </c>
      <c r="BX85" s="30">
        <f t="shared" si="103"/>
        <v>-4.3959314380696466E-9</v>
      </c>
      <c r="BZ85" s="36">
        <v>4.3999999999999998E-10</v>
      </c>
      <c r="CA85" s="36">
        <v>4.6419466361600001</v>
      </c>
      <c r="CB85" s="36">
        <v>4399.9943568890003</v>
      </c>
      <c r="CC85" s="30">
        <f t="shared" si="104"/>
        <v>2.7192443106633581E-10</v>
      </c>
      <c r="CD85" s="30">
        <f t="shared" si="105"/>
        <v>2.7187439617352796E-10</v>
      </c>
      <c r="CE85" s="30">
        <f t="shared" si="106"/>
        <v>2.7187439830150018E-10</v>
      </c>
      <c r="CF85" s="30">
        <f t="shared" si="107"/>
        <v>2.7187439830141043E-10</v>
      </c>
      <c r="CH85" s="36"/>
      <c r="CI85" s="36"/>
      <c r="CJ85" s="36"/>
      <c r="CP85" s="36"/>
      <c r="CQ85" s="36"/>
      <c r="CR85" s="36"/>
      <c r="CX85" s="36"/>
      <c r="CY85" s="36"/>
      <c r="CZ85" s="36"/>
      <c r="DF85" s="36">
        <v>3.1943E-7</v>
      </c>
      <c r="DG85" s="36">
        <v>4.5925840679099998</v>
      </c>
      <c r="DH85" s="36">
        <v>2274.1169495098002</v>
      </c>
      <c r="DI85" s="30">
        <f t="shared" si="108"/>
        <v>-5.1660857728553167E-8</v>
      </c>
      <c r="DJ85" s="30">
        <f t="shared" si="109"/>
        <v>-5.1684422186229356E-8</v>
      </c>
      <c r="DK85" s="30">
        <f t="shared" si="110"/>
        <v>-5.1684421184101592E-8</v>
      </c>
      <c r="DL85" s="30">
        <f t="shared" si="111"/>
        <v>-5.1684421184143593E-8</v>
      </c>
      <c r="DN85" s="36">
        <v>5.1319999999999999E-8</v>
      </c>
      <c r="DO85" s="36">
        <v>3.9828845395200001</v>
      </c>
      <c r="DP85" s="36">
        <v>7.1135470007999997</v>
      </c>
      <c r="DQ85" s="30">
        <f t="shared" si="112"/>
        <v>-3.5686808693210916E-8</v>
      </c>
      <c r="DR85" s="30">
        <f t="shared" si="113"/>
        <v>-3.5686817317305694E-8</v>
      </c>
      <c r="DS85" s="30">
        <f t="shared" si="114"/>
        <v>-3.5686817316938935E-8</v>
      </c>
      <c r="DT85" s="30">
        <f t="shared" si="115"/>
        <v>-3.5686817316938955E-8</v>
      </c>
      <c r="DV85" s="36">
        <v>5.5999999999999997E-9</v>
      </c>
      <c r="DW85" s="36">
        <v>5.0584835332800004</v>
      </c>
      <c r="DX85" s="36">
        <v>8031.0922630584</v>
      </c>
      <c r="DY85" s="30">
        <f t="shared" si="116"/>
        <v>-1.1157618032090263E-9</v>
      </c>
      <c r="DZ85" s="30">
        <f t="shared" si="117"/>
        <v>-1.1172105145393702E-9</v>
      </c>
      <c r="EA85" s="30">
        <f t="shared" si="118"/>
        <v>-1.1172104529311756E-9</v>
      </c>
      <c r="EB85" s="30">
        <f t="shared" si="119"/>
        <v>-1.1172104529338271E-9</v>
      </c>
      <c r="ED85" s="36">
        <v>3.1999999999999998E-10</v>
      </c>
      <c r="EE85" s="36">
        <v>5.3107869195799999</v>
      </c>
      <c r="EF85" s="36">
        <v>553.5694028424</v>
      </c>
      <c r="EG85" s="30">
        <f t="shared" si="120"/>
        <v>-1.988871908262606E-10</v>
      </c>
      <c r="EH85" s="30">
        <f t="shared" si="121"/>
        <v>-1.9888262905347785E-10</v>
      </c>
      <c r="EI85" s="30">
        <f t="shared" si="122"/>
        <v>-1.9888262924747944E-10</v>
      </c>
      <c r="EJ85" s="30">
        <f t="shared" si="123"/>
        <v>-1.9888262924747119E-10</v>
      </c>
      <c r="EL85" s="36"/>
      <c r="EM85" s="36"/>
      <c r="EN85" s="36"/>
      <c r="ET85" s="36"/>
      <c r="EU85" s="36"/>
      <c r="EV85" s="36"/>
    </row>
    <row r="86" spans="1:152" s="30" customFormat="1" ht="12.75">
      <c r="A86" s="30">
        <f>F77</f>
        <v>2.0787760990224982</v>
      </c>
      <c r="B86" s="30">
        <f xml:space="preserve"> 0.0057755183 * A86</f>
        <v>1.200600940150705E-2</v>
      </c>
      <c r="C86" s="30">
        <f xml:space="preserve"> Tau - B86/DAYSinMILLENNIUM</f>
        <v>-5.5446058626232083E-3</v>
      </c>
      <c r="N86" s="36">
        <v>6.1683000000000005E-7</v>
      </c>
      <c r="O86" s="36">
        <v>6.1683150941899996</v>
      </c>
      <c r="P86" s="36">
        <v>2274.1169495098002</v>
      </c>
      <c r="Q86" s="30">
        <f t="shared" si="80"/>
        <v>6.0919450365042516E-7</v>
      </c>
      <c r="R86" s="30">
        <f t="shared" si="81"/>
        <v>6.0918726912369721E-7</v>
      </c>
      <c r="S86" s="30">
        <f t="shared" si="82"/>
        <v>6.0918726943143487E-7</v>
      </c>
      <c r="T86" s="30">
        <f t="shared" si="83"/>
        <v>6.0918726943142195E-7</v>
      </c>
      <c r="V86" s="36">
        <v>8.5619999999999995E-8</v>
      </c>
      <c r="W86" s="36">
        <v>3.1614118686100001</v>
      </c>
      <c r="X86" s="36">
        <v>162.46663613219999</v>
      </c>
      <c r="Y86" s="30">
        <f t="shared" si="84"/>
        <v>-5.4487595622829346E-8</v>
      </c>
      <c r="Z86" s="30">
        <f t="shared" si="85"/>
        <v>-5.4487242903516024E-8</v>
      </c>
      <c r="AA86" s="30">
        <f t="shared" si="86"/>
        <v>-5.4487242918516282E-8</v>
      </c>
      <c r="AB86" s="30">
        <f t="shared" si="87"/>
        <v>-5.4487242918515647E-8</v>
      </c>
      <c r="AD86" s="36">
        <v>8.4700000000000007E-9</v>
      </c>
      <c r="AE86" s="36">
        <v>3.4170269640200002</v>
      </c>
      <c r="AF86" s="36">
        <v>3340.6797370026002</v>
      </c>
      <c r="AG86" s="30">
        <f t="shared" si="88"/>
        <v>-6.9793460176787856E-9</v>
      </c>
      <c r="AH86" s="30">
        <f t="shared" si="89"/>
        <v>-6.9798729690704897E-9</v>
      </c>
      <c r="AI86" s="30">
        <f t="shared" si="90"/>
        <v>-6.9798729466624349E-9</v>
      </c>
      <c r="AJ86" s="30">
        <f t="shared" si="91"/>
        <v>-6.9798729466633903E-9</v>
      </c>
      <c r="AL86" s="36">
        <v>4.8E-10</v>
      </c>
      <c r="AM86" s="36">
        <v>1.81207342615</v>
      </c>
      <c r="AN86" s="36">
        <v>3723.5089589230001</v>
      </c>
      <c r="AO86" s="30">
        <f t="shared" si="92"/>
        <v>4.7993574873342631E-10</v>
      </c>
      <c r="AP86" s="30">
        <f t="shared" si="93"/>
        <v>4.7993670639916991E-10</v>
      </c>
      <c r="AQ86" s="30">
        <f t="shared" si="94"/>
        <v>4.7993670635859577E-10</v>
      </c>
      <c r="AR86" s="30">
        <f t="shared" si="95"/>
        <v>4.7993670635859753E-10</v>
      </c>
      <c r="AT86" s="36"/>
      <c r="AU86" s="36"/>
      <c r="AV86" s="36"/>
      <c r="BB86" s="36"/>
      <c r="BC86" s="36"/>
      <c r="BD86" s="36"/>
      <c r="BJ86" s="36">
        <v>4.6859999999999997E-8</v>
      </c>
      <c r="BK86" s="36">
        <v>3.2773166426400002</v>
      </c>
      <c r="BL86" s="36">
        <v>3361.3878221922</v>
      </c>
      <c r="BM86" s="30">
        <f t="shared" si="96"/>
        <v>-4.40539329305871E-8</v>
      </c>
      <c r="BN86" s="30">
        <f t="shared" si="97"/>
        <v>-4.4055697519748529E-8</v>
      </c>
      <c r="BO86" s="30">
        <f t="shared" si="98"/>
        <v>-4.4055697444716643E-8</v>
      </c>
      <c r="BP86" s="30">
        <f t="shared" si="99"/>
        <v>-4.4055697444719813E-8</v>
      </c>
      <c r="BR86" s="36">
        <v>4.8099999999999997E-9</v>
      </c>
      <c r="BS86" s="36">
        <v>3.5102322520599998</v>
      </c>
      <c r="BT86" s="36">
        <v>155.42039943419999</v>
      </c>
      <c r="BU86" s="30">
        <f t="shared" si="100"/>
        <v>-4.2369828230626165E-9</v>
      </c>
      <c r="BV86" s="30">
        <f t="shared" si="101"/>
        <v>-4.2369711905719708E-9</v>
      </c>
      <c r="BW86" s="30">
        <f t="shared" si="102"/>
        <v>-4.2369711910666711E-9</v>
      </c>
      <c r="BX86" s="30">
        <f t="shared" si="103"/>
        <v>-4.2369711910666513E-9</v>
      </c>
      <c r="BZ86" s="36">
        <v>3.9E-10</v>
      </c>
      <c r="CA86" s="36">
        <v>5.4577968064800002</v>
      </c>
      <c r="CB86" s="36">
        <v>8031.0922630584</v>
      </c>
      <c r="CC86" s="30">
        <f t="shared" si="104"/>
        <v>7.6994677465757902E-11</v>
      </c>
      <c r="CD86" s="30">
        <f t="shared" si="105"/>
        <v>7.6893741741189747E-11</v>
      </c>
      <c r="CE86" s="30">
        <f t="shared" si="106"/>
        <v>7.6893746033832343E-11</v>
      </c>
      <c r="CF86" s="30">
        <f t="shared" si="107"/>
        <v>7.6893746033650311E-11</v>
      </c>
      <c r="CH86" s="36"/>
      <c r="CI86" s="36"/>
      <c r="CJ86" s="36"/>
      <c r="CP86" s="36"/>
      <c r="CQ86" s="36"/>
      <c r="CR86" s="36"/>
      <c r="CX86" s="36"/>
      <c r="CY86" s="36"/>
      <c r="CZ86" s="36"/>
      <c r="DF86" s="36">
        <v>3.0344999999999998E-7</v>
      </c>
      <c r="DG86" s="36">
        <v>2.4417767012999998</v>
      </c>
      <c r="DH86" s="36">
        <v>11371.7046897582</v>
      </c>
      <c r="DI86" s="30">
        <f t="shared" si="108"/>
        <v>-1.8402689747476669E-7</v>
      </c>
      <c r="DJ86" s="30">
        <f t="shared" si="109"/>
        <v>-1.8393669144120861E-7</v>
      </c>
      <c r="DK86" s="30">
        <f t="shared" si="110"/>
        <v>-1.839366952779789E-7</v>
      </c>
      <c r="DL86" s="30">
        <f t="shared" si="111"/>
        <v>-1.83936695277816E-7</v>
      </c>
      <c r="DN86" s="36">
        <v>6.2610000000000003E-8</v>
      </c>
      <c r="DO86" s="36">
        <v>1.90346469972</v>
      </c>
      <c r="DP86" s="36">
        <v>5621.8429232103999</v>
      </c>
      <c r="DQ86" s="30">
        <f t="shared" si="112"/>
        <v>-3.4200490261621464E-8</v>
      </c>
      <c r="DR86" s="30">
        <f t="shared" si="113"/>
        <v>-3.4190798005626138E-8</v>
      </c>
      <c r="DS86" s="30">
        <f t="shared" si="114"/>
        <v>-3.4190798417836972E-8</v>
      </c>
      <c r="DT86" s="30">
        <f t="shared" si="115"/>
        <v>-3.4190798417819641E-8</v>
      </c>
      <c r="DV86" s="36">
        <v>6.5100000000000001E-9</v>
      </c>
      <c r="DW86" s="36">
        <v>0.15897472160000001</v>
      </c>
      <c r="DX86" s="36">
        <v>7632.9432596502002</v>
      </c>
      <c r="DY86" s="30">
        <f t="shared" si="116"/>
        <v>-1.6046982825870657E-9</v>
      </c>
      <c r="DZ86" s="30">
        <f t="shared" si="117"/>
        <v>-1.6031152062343387E-9</v>
      </c>
      <c r="EA86" s="30">
        <f t="shared" si="118"/>
        <v>-1.6031152735605257E-9</v>
      </c>
      <c r="EB86" s="30">
        <f t="shared" si="119"/>
        <v>-1.6031152735577013E-9</v>
      </c>
      <c r="ED86" s="36">
        <v>3.3E-10</v>
      </c>
      <c r="EE86" s="36">
        <v>2.0075379996299998</v>
      </c>
      <c r="EF86" s="36">
        <v>5884.9268465832001</v>
      </c>
      <c r="EG86" s="30">
        <f t="shared" si="120"/>
        <v>2.3131576249953595E-10</v>
      </c>
      <c r="EH86" s="30">
        <f t="shared" si="121"/>
        <v>2.3136128794621644E-10</v>
      </c>
      <c r="EI86" s="30">
        <f t="shared" si="122"/>
        <v>2.3136128601032476E-10</v>
      </c>
      <c r="EJ86" s="30">
        <f t="shared" si="123"/>
        <v>2.3136128601040668E-10</v>
      </c>
      <c r="EL86" s="36"/>
      <c r="EM86" s="36"/>
      <c r="EN86" s="36"/>
      <c r="ET86" s="36"/>
      <c r="EU86" s="36"/>
      <c r="EV86" s="36"/>
    </row>
    <row r="87" spans="1:152" s="30" customFormat="1" ht="12.75">
      <c r="N87" s="36">
        <v>5.2256000000000004E-7</v>
      </c>
      <c r="O87" s="36">
        <v>0.89941531307</v>
      </c>
      <c r="P87" s="36">
        <v>9623.6882766912004</v>
      </c>
      <c r="Q87" s="30">
        <f t="shared" si="80"/>
        <v>-3.0513278680790413E-7</v>
      </c>
      <c r="R87" s="30">
        <f t="shared" si="81"/>
        <v>-3.0526697385161255E-7</v>
      </c>
      <c r="S87" s="30">
        <f t="shared" si="82"/>
        <v>-3.0526696814564381E-7</v>
      </c>
      <c r="T87" s="30">
        <f t="shared" si="83"/>
        <v>-3.0526696814588188E-7</v>
      </c>
      <c r="V87" s="36">
        <v>1.0958000000000001E-7</v>
      </c>
      <c r="W87" s="36">
        <v>4.1577185082200003</v>
      </c>
      <c r="X87" s="36">
        <v>2388.8940204492001</v>
      </c>
      <c r="Y87" s="30">
        <f t="shared" si="84"/>
        <v>-1.0341262679187034E-7</v>
      </c>
      <c r="Z87" s="30">
        <f t="shared" si="85"/>
        <v>-1.0341547261267076E-7</v>
      </c>
      <c r="AA87" s="30">
        <f t="shared" si="86"/>
        <v>-1.0341547249165914E-7</v>
      </c>
      <c r="AB87" s="30">
        <f t="shared" si="87"/>
        <v>-1.0341547249166423E-7</v>
      </c>
      <c r="AD87" s="36">
        <v>9.1999999999999997E-9</v>
      </c>
      <c r="AE87" s="36">
        <v>1.9110805641599999</v>
      </c>
      <c r="AF87" s="36">
        <v>3532.0606928113998</v>
      </c>
      <c r="AG87" s="30">
        <f t="shared" si="88"/>
        <v>3.5311317401215334E-9</v>
      </c>
      <c r="AH87" s="30">
        <f t="shared" si="89"/>
        <v>3.5321180793106559E-9</v>
      </c>
      <c r="AI87" s="30">
        <f t="shared" si="90"/>
        <v>3.5321180373652717E-9</v>
      </c>
      <c r="AJ87" s="30">
        <f t="shared" si="91"/>
        <v>3.5321180373670518E-9</v>
      </c>
      <c r="AL87" s="36">
        <v>4.0999999999999998E-10</v>
      </c>
      <c r="AM87" s="36">
        <v>1.5990675431400001</v>
      </c>
      <c r="AN87" s="36">
        <v>10818.1352869158</v>
      </c>
      <c r="AO87" s="30">
        <f t="shared" si="92"/>
        <v>-1.0675316465735884E-10</v>
      </c>
      <c r="AP87" s="30">
        <f t="shared" si="93"/>
        <v>-1.0689393079959316E-10</v>
      </c>
      <c r="AQ87" s="30">
        <f t="shared" si="94"/>
        <v>-1.068939248134711E-10</v>
      </c>
      <c r="AR87" s="30">
        <f t="shared" si="95"/>
        <v>-1.0689392481372141E-10</v>
      </c>
      <c r="AT87" s="36"/>
      <c r="AU87" s="36"/>
      <c r="AV87" s="36"/>
      <c r="BB87" s="36"/>
      <c r="BC87" s="36"/>
      <c r="BD87" s="36"/>
      <c r="BJ87" s="36">
        <v>4.999E-8</v>
      </c>
      <c r="BK87" s="36">
        <v>3.0912163606699998</v>
      </c>
      <c r="BL87" s="36">
        <v>15643.680203309799</v>
      </c>
      <c r="BM87" s="30">
        <f t="shared" si="96"/>
        <v>-1.9195261024961791E-8</v>
      </c>
      <c r="BN87" s="30">
        <f t="shared" si="97"/>
        <v>-1.9218994670350344E-8</v>
      </c>
      <c r="BO87" s="30">
        <f t="shared" si="98"/>
        <v>-1.9218993661129103E-8</v>
      </c>
      <c r="BP87" s="30">
        <f t="shared" si="99"/>
        <v>-1.921899366117173E-8</v>
      </c>
      <c r="BR87" s="36">
        <v>5.28E-9</v>
      </c>
      <c r="BS87" s="36">
        <v>6.0619072177</v>
      </c>
      <c r="BT87" s="36">
        <v>4933.2084403325998</v>
      </c>
      <c r="BU87" s="30">
        <f t="shared" si="100"/>
        <v>-4.0365922965968912E-9</v>
      </c>
      <c r="BV87" s="30">
        <f t="shared" si="101"/>
        <v>-4.037144183318154E-9</v>
      </c>
      <c r="BW87" s="30">
        <f t="shared" si="102"/>
        <v>-4.0371441598501334E-9</v>
      </c>
      <c r="BX87" s="30">
        <f t="shared" si="103"/>
        <v>-4.0371441598511252E-9</v>
      </c>
      <c r="BZ87" s="36">
        <v>4.3999999999999998E-10</v>
      </c>
      <c r="CA87" s="36">
        <v>5.2140954241999999</v>
      </c>
      <c r="CB87" s="36">
        <v>4136.9104335162001</v>
      </c>
      <c r="CC87" s="30">
        <f t="shared" si="104"/>
        <v>1.8922147634386089E-10</v>
      </c>
      <c r="CD87" s="30">
        <f t="shared" si="105"/>
        <v>1.8927549402205149E-10</v>
      </c>
      <c r="CE87" s="30">
        <f t="shared" si="106"/>
        <v>1.8927549172489849E-10</v>
      </c>
      <c r="CF87" s="30">
        <f t="shared" si="107"/>
        <v>1.8927549172499445E-10</v>
      </c>
      <c r="CH87" s="36"/>
      <c r="CI87" s="36"/>
      <c r="CJ87" s="36"/>
      <c r="CP87" s="36"/>
      <c r="CQ87" s="36"/>
      <c r="CR87" s="36"/>
      <c r="CX87" s="36"/>
      <c r="CY87" s="36"/>
      <c r="CZ87" s="36"/>
      <c r="DF87" s="36">
        <v>3.2258999999999998E-7</v>
      </c>
      <c r="DG87" s="36">
        <v>2.38215172582</v>
      </c>
      <c r="DH87" s="36">
        <v>4535.0594369244</v>
      </c>
      <c r="DI87" s="30">
        <f t="shared" si="108"/>
        <v>-2.3121595613009663E-7</v>
      </c>
      <c r="DJ87" s="30">
        <f t="shared" si="109"/>
        <v>-2.3118241841965111E-7</v>
      </c>
      <c r="DK87" s="30">
        <f t="shared" si="110"/>
        <v>-2.3118241984603027E-7</v>
      </c>
      <c r="DL87" s="30">
        <f t="shared" si="111"/>
        <v>-2.3118241984596952E-7</v>
      </c>
      <c r="DN87" s="36">
        <v>5.2409999999999997E-8</v>
      </c>
      <c r="DO87" s="36">
        <v>2.6709379504999999</v>
      </c>
      <c r="DP87" s="36">
        <v>7477.5228602159996</v>
      </c>
      <c r="DQ87" s="30">
        <f t="shared" si="112"/>
        <v>2.4256444340036855E-8</v>
      </c>
      <c r="DR87" s="30">
        <f t="shared" si="113"/>
        <v>2.4245023926713863E-8</v>
      </c>
      <c r="DS87" s="30">
        <f t="shared" si="114"/>
        <v>2.4245024412424677E-8</v>
      </c>
      <c r="DT87" s="30">
        <f t="shared" si="115"/>
        <v>2.4245024412404206E-8</v>
      </c>
      <c r="DV87" s="36">
        <v>4.8799999999999997E-9</v>
      </c>
      <c r="DW87" s="36">
        <v>3.0808637864900001</v>
      </c>
      <c r="DX87" s="36">
        <v>6836.6452528338004</v>
      </c>
      <c r="DY87" s="30">
        <f t="shared" si="116"/>
        <v>-4.705930686551841E-9</v>
      </c>
      <c r="DZ87" s="30">
        <f t="shared" si="117"/>
        <v>-4.7056402669252076E-9</v>
      </c>
      <c r="EA87" s="30">
        <f t="shared" si="118"/>
        <v>-4.7056402792810393E-9</v>
      </c>
      <c r="EB87" s="30">
        <f t="shared" si="119"/>
        <v>-4.7056402792805157E-9</v>
      </c>
      <c r="ED87" s="36">
        <v>2.7E-10</v>
      </c>
      <c r="EE87" s="36">
        <v>1.18001479303</v>
      </c>
      <c r="EF87" s="36">
        <v>8955.3418029093991</v>
      </c>
      <c r="EG87" s="30">
        <f t="shared" si="120"/>
        <v>-5.9226194878603108E-11</v>
      </c>
      <c r="EH87" s="30">
        <f t="shared" si="121"/>
        <v>-5.9148645385249894E-11</v>
      </c>
      <c r="EI87" s="30">
        <f t="shared" si="122"/>
        <v>-5.9148648683333095E-11</v>
      </c>
      <c r="EJ87" s="30">
        <f t="shared" si="123"/>
        <v>-5.9148648683194581E-11</v>
      </c>
      <c r="EL87" s="36"/>
      <c r="EM87" s="36"/>
      <c r="EN87" s="36"/>
      <c r="ET87" s="36"/>
      <c r="EU87" s="36"/>
      <c r="EV87" s="36"/>
    </row>
    <row r="88" spans="1:152" s="30" customFormat="1" ht="12.75">
      <c r="A88" s="30" t="s">
        <v>205</v>
      </c>
      <c r="B88" s="30" t="s">
        <v>206</v>
      </c>
      <c r="C88" s="30" t="s">
        <v>207</v>
      </c>
      <c r="D88" s="30" t="s">
        <v>208</v>
      </c>
      <c r="E88" s="30" t="s">
        <v>209</v>
      </c>
      <c r="F88" s="30" t="s">
        <v>210</v>
      </c>
      <c r="N88" s="36">
        <v>5.5487999999999995E-7</v>
      </c>
      <c r="O88" s="36">
        <v>4.6062546702000002</v>
      </c>
      <c r="P88" s="36">
        <v>4292.3308329503998</v>
      </c>
      <c r="Q88" s="30">
        <f t="shared" si="80"/>
        <v>5.2249641865399298E-7</v>
      </c>
      <c r="R88" s="30">
        <f t="shared" si="81"/>
        <v>5.2247005825505347E-7</v>
      </c>
      <c r="S88" s="30">
        <f t="shared" si="82"/>
        <v>5.2247005937631228E-7</v>
      </c>
      <c r="T88" s="30">
        <f t="shared" si="83"/>
        <v>5.2247005937626579E-7</v>
      </c>
      <c r="V88" s="36">
        <v>8.1330000000000001E-8</v>
      </c>
      <c r="W88" s="36">
        <v>1.6129562530399999</v>
      </c>
      <c r="X88" s="36">
        <v>2957.7158944766002</v>
      </c>
      <c r="Y88" s="30">
        <f t="shared" si="84"/>
        <v>-4.9164659952274214E-8</v>
      </c>
      <c r="Z88" s="30">
        <f t="shared" si="85"/>
        <v>-4.9170958751999554E-8</v>
      </c>
      <c r="AA88" s="30">
        <f t="shared" si="86"/>
        <v>-4.9170958484138228E-8</v>
      </c>
      <c r="AB88" s="30">
        <f t="shared" si="87"/>
        <v>-4.9170958484149505E-8</v>
      </c>
      <c r="AD88" s="36">
        <v>7.3799999999999997E-9</v>
      </c>
      <c r="AE88" s="36">
        <v>4.2578614538700004</v>
      </c>
      <c r="AF88" s="36">
        <v>9623.6882766912004</v>
      </c>
      <c r="AG88" s="30">
        <f t="shared" si="88"/>
        <v>2.9193481421224196E-9</v>
      </c>
      <c r="AH88" s="30">
        <f t="shared" si="89"/>
        <v>2.9214922316175064E-9</v>
      </c>
      <c r="AI88" s="30">
        <f t="shared" si="90"/>
        <v>2.9214921404412959E-9</v>
      </c>
      <c r="AJ88" s="30">
        <f t="shared" si="91"/>
        <v>2.9214921404451001E-9</v>
      </c>
      <c r="AL88" s="36">
        <v>4.0999999999999998E-10</v>
      </c>
      <c r="AM88" s="36">
        <v>2.0579741736899999</v>
      </c>
      <c r="AN88" s="36">
        <v>6681.2921637024001</v>
      </c>
      <c r="AO88" s="30">
        <f t="shared" si="92"/>
        <v>-3.7277524520654441E-10</v>
      </c>
      <c r="AP88" s="30">
        <f t="shared" si="93"/>
        <v>-3.7273774566278594E-10</v>
      </c>
      <c r="AQ88" s="30">
        <f t="shared" si="94"/>
        <v>-3.7273774725792466E-10</v>
      </c>
      <c r="AR88" s="30">
        <f t="shared" si="95"/>
        <v>-3.7273774725785667E-10</v>
      </c>
      <c r="AT88" s="41"/>
      <c r="AU88" s="41"/>
      <c r="AV88" s="41"/>
      <c r="BB88" s="36"/>
      <c r="BC88" s="36"/>
      <c r="BD88" s="36"/>
      <c r="BJ88" s="36">
        <v>3.9190000000000002E-8</v>
      </c>
      <c r="BK88" s="36">
        <v>2.96552252075</v>
      </c>
      <c r="BL88" s="36">
        <v>7740.6067835887998</v>
      </c>
      <c r="BM88" s="30">
        <f t="shared" si="96"/>
        <v>-2.4731536956429519E-8</v>
      </c>
      <c r="BN88" s="30">
        <f t="shared" si="97"/>
        <v>-2.4739271623815391E-8</v>
      </c>
      <c r="BO88" s="30">
        <f t="shared" si="98"/>
        <v>-2.4739271294914619E-8</v>
      </c>
      <c r="BP88" s="30">
        <f t="shared" si="99"/>
        <v>-2.4739271294928439E-8</v>
      </c>
      <c r="BR88" s="36">
        <v>5.5800000000000002E-9</v>
      </c>
      <c r="BS88" s="36">
        <v>2.0949196845100002</v>
      </c>
      <c r="BT88" s="36">
        <v>2288.3440435113998</v>
      </c>
      <c r="BU88" s="30">
        <f t="shared" si="100"/>
        <v>-2.1863271579100285E-9</v>
      </c>
      <c r="BV88" s="30">
        <f t="shared" si="101"/>
        <v>-2.1859409705759729E-9</v>
      </c>
      <c r="BW88" s="30">
        <f t="shared" si="102"/>
        <v>-2.1859409869997548E-9</v>
      </c>
      <c r="BX88" s="30">
        <f t="shared" si="103"/>
        <v>-2.1859409869990616E-9</v>
      </c>
      <c r="BZ88" s="36">
        <v>4.5E-10</v>
      </c>
      <c r="CA88" s="36">
        <v>4.2620606379000003</v>
      </c>
      <c r="CB88" s="36">
        <v>796.29800681639995</v>
      </c>
      <c r="CC88" s="30">
        <f t="shared" si="104"/>
        <v>4.4473831740381953E-10</v>
      </c>
      <c r="CD88" s="30">
        <f t="shared" si="105"/>
        <v>4.4473652122432281E-10</v>
      </c>
      <c r="CE88" s="30">
        <f t="shared" si="106"/>
        <v>4.4473652130071604E-10</v>
      </c>
      <c r="CF88" s="30">
        <f t="shared" si="107"/>
        <v>4.4473652130071278E-10</v>
      </c>
      <c r="CH88" s="36"/>
      <c r="CI88" s="36"/>
      <c r="CJ88" s="36"/>
      <c r="CP88" s="36"/>
      <c r="CQ88" s="36"/>
      <c r="CR88" s="36"/>
      <c r="CX88" s="36"/>
      <c r="CY88" s="36"/>
      <c r="CZ88" s="36"/>
      <c r="DF88" s="36">
        <v>3.1870000000000001E-7</v>
      </c>
      <c r="DG88" s="36">
        <v>4.3752144275199996</v>
      </c>
      <c r="DH88" s="36">
        <v>3.5231183490000002</v>
      </c>
      <c r="DI88" s="30">
        <f t="shared" si="108"/>
        <v>-1.1128750658995149E-7</v>
      </c>
      <c r="DJ88" s="30">
        <f t="shared" si="109"/>
        <v>-1.112875411758864E-7</v>
      </c>
      <c r="DK88" s="30">
        <f t="shared" si="110"/>
        <v>-1.1128754117441564E-7</v>
      </c>
      <c r="DL88" s="30">
        <f t="shared" si="111"/>
        <v>-1.1128754117441564E-7</v>
      </c>
      <c r="DN88" s="36">
        <v>6.2610000000000003E-8</v>
      </c>
      <c r="DO88" s="36">
        <v>1.6005669515200001</v>
      </c>
      <c r="DP88" s="36">
        <v>3347.7259737006002</v>
      </c>
      <c r="DQ88" s="30">
        <f t="shared" si="112"/>
        <v>-1.9553243447788201E-8</v>
      </c>
      <c r="DR88" s="30">
        <f t="shared" si="113"/>
        <v>-1.9546697928251878E-8</v>
      </c>
      <c r="DS88" s="30">
        <f t="shared" si="114"/>
        <v>-1.9546698206620564E-8</v>
      </c>
      <c r="DT88" s="30">
        <f t="shared" si="115"/>
        <v>-1.9546698206608729E-8</v>
      </c>
      <c r="DV88" s="36">
        <v>5.3400000000000002E-9</v>
      </c>
      <c r="DW88" s="36">
        <v>4.2572795463400004</v>
      </c>
      <c r="DX88" s="36">
        <v>3339.6321056316001</v>
      </c>
      <c r="DY88" s="30">
        <f t="shared" si="116"/>
        <v>-6.5191885737395813E-10</v>
      </c>
      <c r="DZ88" s="30">
        <f t="shared" si="117"/>
        <v>-6.525006967912996E-10</v>
      </c>
      <c r="EA88" s="30">
        <f t="shared" si="118"/>
        <v>-6.5250067204739481E-10</v>
      </c>
      <c r="EB88" s="30">
        <f t="shared" si="119"/>
        <v>-6.5250067204843044E-10</v>
      </c>
      <c r="ED88" s="36">
        <v>2.5000000000000002E-10</v>
      </c>
      <c r="EE88" s="36">
        <v>2.9412279162799999</v>
      </c>
      <c r="EF88" s="36">
        <v>2544.3144198834002</v>
      </c>
      <c r="EG88" s="30">
        <f t="shared" si="120"/>
        <v>4.2378081221880999E-11</v>
      </c>
      <c r="EH88" s="30">
        <f t="shared" si="121"/>
        <v>4.2398687691089648E-11</v>
      </c>
      <c r="EI88" s="30">
        <f t="shared" si="122"/>
        <v>4.2398686814756865E-11</v>
      </c>
      <c r="EJ88" s="30">
        <f t="shared" si="123"/>
        <v>4.2398686814794508E-11</v>
      </c>
      <c r="EL88" s="36"/>
      <c r="EM88" s="36"/>
      <c r="EN88" s="36"/>
      <c r="ET88" s="36"/>
      <c r="EU88" s="36"/>
      <c r="EV88" s="36"/>
    </row>
    <row r="89" spans="1:152" s="30" customFormat="1" ht="12.75">
      <c r="A89" s="30">
        <f>SUM(T1:T1217)</f>
        <v>6.3303363175392633</v>
      </c>
      <c r="B89" s="30">
        <f>SUM(AB1:AB686)</f>
        <v>3340.8459131818736</v>
      </c>
      <c r="C89" s="30">
        <f>SUM(AJ1:AJ310)</f>
        <v>-3.8192420052242287E-5</v>
      </c>
      <c r="D89" s="30">
        <f>SUM(AR1:AR129)</f>
        <v>9.5050189044709076E-6</v>
      </c>
      <c r="E89" s="30">
        <f>SUM(AZ1:AZ36)</f>
        <v>-6.2025122957354318E-7</v>
      </c>
      <c r="F89" s="30">
        <f>SUM(BH1:BH15)</f>
        <v>-6.3648295184867121E-9</v>
      </c>
      <c r="N89" s="36">
        <v>5.1332000000000005E-7</v>
      </c>
      <c r="O89" s="36">
        <v>4.1482363653399998</v>
      </c>
      <c r="P89" s="36">
        <v>3341.5927477680002</v>
      </c>
      <c r="Q89" s="30">
        <f t="shared" si="80"/>
        <v>-1.2316477882012681E-7</v>
      </c>
      <c r="R89" s="30">
        <f t="shared" si="81"/>
        <v>-1.2321951661145633E-7</v>
      </c>
      <c r="S89" s="30">
        <f t="shared" si="82"/>
        <v>-1.2321951428363539E-7</v>
      </c>
      <c r="T89" s="30">
        <f t="shared" si="83"/>
        <v>-1.2321951428373277E-7</v>
      </c>
      <c r="V89" s="36">
        <v>8.8399999999999997E-8</v>
      </c>
      <c r="W89" s="36">
        <v>4.2329429419700002</v>
      </c>
      <c r="X89" s="36">
        <v>7477.5228602159996</v>
      </c>
      <c r="Y89" s="30">
        <f t="shared" si="84"/>
        <v>7.8718989618571371E-8</v>
      </c>
      <c r="Z89" s="30">
        <f t="shared" si="85"/>
        <v>7.8728874089778897E-8</v>
      </c>
      <c r="AA89" s="30">
        <f t="shared" si="86"/>
        <v>7.8728873669519888E-8</v>
      </c>
      <c r="AB89" s="30">
        <f t="shared" si="87"/>
        <v>7.8728873669537596E-8</v>
      </c>
      <c r="AD89" s="36">
        <v>9.0799999999999993E-9</v>
      </c>
      <c r="AE89" s="36">
        <v>4.1291100692200002</v>
      </c>
      <c r="AF89" s="36">
        <v>162.46663613219999</v>
      </c>
      <c r="AG89" s="30">
        <f t="shared" si="88"/>
        <v>-9.0458873843684645E-9</v>
      </c>
      <c r="AH89" s="30">
        <f t="shared" si="89"/>
        <v>-9.0458915837459925E-9</v>
      </c>
      <c r="AI89" s="30">
        <f t="shared" si="90"/>
        <v>-9.0458915835674109E-9</v>
      </c>
      <c r="AJ89" s="30">
        <f t="shared" si="91"/>
        <v>-9.0458915835674175E-9</v>
      </c>
      <c r="AL89" s="36">
        <v>3.7999999999999998E-10</v>
      </c>
      <c r="AM89" s="36">
        <v>3.3861928099299998</v>
      </c>
      <c r="AN89" s="36">
        <v>16706.585251847999</v>
      </c>
      <c r="AO89" s="30">
        <f t="shared" si="92"/>
        <v>1.0891746243390119E-10</v>
      </c>
      <c r="AP89" s="30">
        <f t="shared" si="93"/>
        <v>1.0871751362798857E-10</v>
      </c>
      <c r="AQ89" s="30">
        <f t="shared" si="94"/>
        <v>1.0871752213198103E-10</v>
      </c>
      <c r="AR89" s="30">
        <f t="shared" si="95"/>
        <v>1.0871752213161881E-10</v>
      </c>
      <c r="AT89" s="36"/>
      <c r="AU89" s="36"/>
      <c r="AV89" s="36"/>
      <c r="BB89" s="36"/>
      <c r="BC89" s="36"/>
      <c r="BD89" s="36"/>
      <c r="BJ89" s="36">
        <v>3.3610000000000001E-8</v>
      </c>
      <c r="BK89" s="36">
        <v>1.8501677082100001</v>
      </c>
      <c r="BL89" s="36">
        <v>2957.7158944766002</v>
      </c>
      <c r="BM89" s="30">
        <f t="shared" si="96"/>
        <v>-1.3456941790683682E-8</v>
      </c>
      <c r="BN89" s="30">
        <f t="shared" si="97"/>
        <v>-1.3459936141103184E-8</v>
      </c>
      <c r="BO89" s="30">
        <f t="shared" si="98"/>
        <v>-1.3459936013764124E-8</v>
      </c>
      <c r="BP89" s="30">
        <f t="shared" si="99"/>
        <v>-1.3459936013769486E-8</v>
      </c>
      <c r="BR89" s="36">
        <v>4.4500000000000001E-9</v>
      </c>
      <c r="BS89" s="36">
        <v>3.4243988627999999</v>
      </c>
      <c r="BT89" s="36">
        <v>6680.2445323313996</v>
      </c>
      <c r="BU89" s="30">
        <f t="shared" si="100"/>
        <v>-2.6144315488338463E-9</v>
      </c>
      <c r="BV89" s="30">
        <f t="shared" si="101"/>
        <v>-2.6152222430498361E-9</v>
      </c>
      <c r="BW89" s="30">
        <f t="shared" si="102"/>
        <v>-2.6152222094263814E-9</v>
      </c>
      <c r="BX89" s="30">
        <f t="shared" si="103"/>
        <v>-2.6152222094278141E-9</v>
      </c>
      <c r="BZ89" s="36">
        <v>4.8E-10</v>
      </c>
      <c r="CA89" s="36">
        <v>3.0434209807200001</v>
      </c>
      <c r="CB89" s="36">
        <v>5331.3574437407997</v>
      </c>
      <c r="CC89" s="30">
        <f t="shared" si="104"/>
        <v>8.9170825416391791E-11</v>
      </c>
      <c r="CD89" s="30">
        <f t="shared" si="105"/>
        <v>8.908816706857138E-11</v>
      </c>
      <c r="CE89" s="30">
        <f t="shared" si="106"/>
        <v>8.9088170583869574E-11</v>
      </c>
      <c r="CF89" s="30">
        <f t="shared" si="107"/>
        <v>8.9088170583722116E-11</v>
      </c>
      <c r="CH89" s="36"/>
      <c r="CI89" s="36"/>
      <c r="CJ89" s="36"/>
      <c r="CP89" s="36"/>
      <c r="CQ89" s="36"/>
      <c r="CR89" s="36"/>
      <c r="CX89" s="36"/>
      <c r="CY89" s="36"/>
      <c r="CZ89" s="36"/>
      <c r="DF89" s="36">
        <v>2.9349999999999997E-7</v>
      </c>
      <c r="DG89" s="36">
        <v>4.0603481344199999</v>
      </c>
      <c r="DH89" s="36">
        <v>3097.8838227257902</v>
      </c>
      <c r="DI89" s="30">
        <f t="shared" si="108"/>
        <v>2.5025824369663621E-7</v>
      </c>
      <c r="DJ89" s="30">
        <f t="shared" si="109"/>
        <v>2.5024262723182264E-7</v>
      </c>
      <c r="DK89" s="30">
        <f t="shared" si="110"/>
        <v>2.5024262789600521E-7</v>
      </c>
      <c r="DL89" s="30">
        <f t="shared" si="111"/>
        <v>2.5024262789597689E-7</v>
      </c>
      <c r="DN89" s="36">
        <v>6.5260000000000003E-8</v>
      </c>
      <c r="DO89" s="36">
        <v>2.7628160134900002</v>
      </c>
      <c r="DP89" s="36">
        <v>3339.6321056316001</v>
      </c>
      <c r="DQ89" s="30">
        <f t="shared" si="112"/>
        <v>-6.5190802863683842E-8</v>
      </c>
      <c r="DR89" s="30">
        <f t="shared" si="113"/>
        <v>-6.5190472638698691E-8</v>
      </c>
      <c r="DS89" s="30">
        <f t="shared" si="114"/>
        <v>-6.5190472652758974E-8</v>
      </c>
      <c r="DT89" s="30">
        <f t="shared" si="115"/>
        <v>-6.5190472652758392E-8</v>
      </c>
      <c r="DV89" s="36">
        <v>5.04E-9</v>
      </c>
      <c r="DW89" s="36">
        <v>2.5999077281499998</v>
      </c>
      <c r="DX89" s="36">
        <v>23384.286986898602</v>
      </c>
      <c r="DY89" s="30">
        <f t="shared" si="116"/>
        <v>8.9498988544002372E-10</v>
      </c>
      <c r="DZ89" s="30">
        <f t="shared" si="117"/>
        <v>8.9117699856261848E-10</v>
      </c>
      <c r="EA89" s="30">
        <f t="shared" si="118"/>
        <v>8.9117716072581623E-10</v>
      </c>
      <c r="EB89" s="30">
        <f t="shared" si="119"/>
        <v>8.9117716071890772E-10</v>
      </c>
      <c r="ED89" s="36">
        <v>2.5000000000000002E-10</v>
      </c>
      <c r="EE89" s="36">
        <v>0.17808889826999999</v>
      </c>
      <c r="EF89" s="36">
        <v>9830.3890139878004</v>
      </c>
      <c r="EG89" s="30">
        <f t="shared" si="120"/>
        <v>-1.514261138347288E-10</v>
      </c>
      <c r="EH89" s="30">
        <f t="shared" si="121"/>
        <v>-1.5136182511420957E-10</v>
      </c>
      <c r="EI89" s="30">
        <f t="shared" si="122"/>
        <v>-1.5136182784857485E-10</v>
      </c>
      <c r="EJ89" s="30">
        <f t="shared" si="123"/>
        <v>-1.5136182784846031E-10</v>
      </c>
      <c r="EL89" s="36"/>
      <c r="EM89" s="36"/>
      <c r="EN89" s="36"/>
      <c r="ET89" s="36"/>
      <c r="EU89" s="36"/>
      <c r="EV89" s="36"/>
    </row>
    <row r="90" spans="1:152" s="30" customFormat="1" ht="12.75">
      <c r="N90" s="36">
        <v>5.6629000000000002E-7</v>
      </c>
      <c r="O90" s="36">
        <v>5.0625041020600001</v>
      </c>
      <c r="P90" s="36">
        <v>15.252471184999999</v>
      </c>
      <c r="Q90" s="30">
        <f t="shared" si="80"/>
        <v>1.4861535108516714E-7</v>
      </c>
      <c r="R90" s="30">
        <f t="shared" si="81"/>
        <v>1.4861507711044309E-7</v>
      </c>
      <c r="S90" s="30">
        <f t="shared" si="82"/>
        <v>1.4861507712209456E-7</v>
      </c>
      <c r="T90" s="30">
        <f t="shared" si="83"/>
        <v>1.4861507712209408E-7</v>
      </c>
      <c r="V90" s="36">
        <v>8.0340000000000003E-8</v>
      </c>
      <c r="W90" s="36">
        <v>5.6998356428800001</v>
      </c>
      <c r="X90" s="36">
        <v>6041.3275670856001</v>
      </c>
      <c r="Y90" s="30">
        <f t="shared" si="84"/>
        <v>-7.1350453453238862E-8</v>
      </c>
      <c r="Z90" s="30">
        <f t="shared" si="85"/>
        <v>-7.135778547916463E-8</v>
      </c>
      <c r="AA90" s="30">
        <f t="shared" si="86"/>
        <v>-7.1357785167412737E-8</v>
      </c>
      <c r="AB90" s="30">
        <f t="shared" si="87"/>
        <v>-7.1357785167425853E-8</v>
      </c>
      <c r="AD90" s="36">
        <v>6.4700000000000002E-9</v>
      </c>
      <c r="AE90" s="36">
        <v>3.1030103383099998</v>
      </c>
      <c r="AF90" s="36">
        <v>7234.7942562420003</v>
      </c>
      <c r="AG90" s="30">
        <f t="shared" si="88"/>
        <v>4.997048880858794E-9</v>
      </c>
      <c r="AH90" s="30">
        <f t="shared" si="89"/>
        <v>4.9980261412741896E-9</v>
      </c>
      <c r="AI90" s="30">
        <f t="shared" si="90"/>
        <v>4.9980260997199038E-9</v>
      </c>
      <c r="AJ90" s="30">
        <f t="shared" si="91"/>
        <v>4.9980260997216549E-9</v>
      </c>
      <c r="AL90" s="36">
        <v>4.0999999999999998E-10</v>
      </c>
      <c r="AM90" s="36">
        <v>2.5333661602599999</v>
      </c>
      <c r="AN90" s="36">
        <v>6681.1575430967996</v>
      </c>
      <c r="AO90" s="30">
        <f t="shared" si="92"/>
        <v>-4.095526220178358E-10</v>
      </c>
      <c r="AP90" s="30">
        <f t="shared" si="93"/>
        <v>-4.0955681751197454E-10</v>
      </c>
      <c r="AQ90" s="30">
        <f t="shared" si="94"/>
        <v>-4.0955681733397127E-10</v>
      </c>
      <c r="AR90" s="30">
        <f t="shared" si="95"/>
        <v>-4.0955681733397887E-10</v>
      </c>
      <c r="AT90" s="36"/>
      <c r="AU90" s="36"/>
      <c r="AV90" s="36"/>
      <c r="BB90" s="36"/>
      <c r="BC90" s="36"/>
      <c r="BD90" s="36"/>
      <c r="BJ90" s="36">
        <v>4.2459999999999998E-8</v>
      </c>
      <c r="BK90" s="36">
        <v>4.1963927862999997</v>
      </c>
      <c r="BL90" s="36">
        <v>2146.1654164751999</v>
      </c>
      <c r="BM90" s="30">
        <f t="shared" si="96"/>
        <v>6.3788794314906758E-9</v>
      </c>
      <c r="BN90" s="30">
        <f t="shared" si="97"/>
        <v>6.3759179072126061E-9</v>
      </c>
      <c r="BO90" s="30">
        <f t="shared" si="98"/>
        <v>6.3759180331591005E-9</v>
      </c>
      <c r="BP90" s="30">
        <f t="shared" si="99"/>
        <v>6.3759180331538066E-9</v>
      </c>
      <c r="BR90" s="36">
        <v>4.8200000000000003E-9</v>
      </c>
      <c r="BS90" s="36">
        <v>4.7346086623200003</v>
      </c>
      <c r="BT90" s="36">
        <v>13365.972825148199</v>
      </c>
      <c r="BU90" s="30">
        <f t="shared" si="100"/>
        <v>4.6592798252375803E-9</v>
      </c>
      <c r="BV90" s="30">
        <f t="shared" si="101"/>
        <v>4.6587370620939061E-9</v>
      </c>
      <c r="BW90" s="30">
        <f t="shared" si="102"/>
        <v>4.6587370851953037E-9</v>
      </c>
      <c r="BX90" s="30">
        <f t="shared" si="103"/>
        <v>4.6587370851943375E-9</v>
      </c>
      <c r="BZ90" s="36">
        <v>4.2E-10</v>
      </c>
      <c r="CA90" s="36">
        <v>2.1288270051799998</v>
      </c>
      <c r="CB90" s="36">
        <v>213.29909543799999</v>
      </c>
      <c r="CC90" s="30">
        <f t="shared" si="104"/>
        <v>2.4561199501811679E-10</v>
      </c>
      <c r="CD90" s="30">
        <f t="shared" si="105"/>
        <v>2.4561438383969911E-10</v>
      </c>
      <c r="CE90" s="30">
        <f t="shared" si="106"/>
        <v>2.4561438373810908E-10</v>
      </c>
      <c r="CF90" s="30">
        <f t="shared" si="107"/>
        <v>2.4561438373811342E-10</v>
      </c>
      <c r="CH90" s="36"/>
      <c r="CI90" s="36"/>
      <c r="CJ90" s="36"/>
      <c r="CP90" s="36"/>
      <c r="CQ90" s="36"/>
      <c r="CR90" s="36"/>
      <c r="CX90" s="36"/>
      <c r="CY90" s="36"/>
      <c r="CZ90" s="36"/>
      <c r="DF90" s="36">
        <v>3.1972000000000001E-7</v>
      </c>
      <c r="DG90" s="36">
        <v>1.9397047841199999</v>
      </c>
      <c r="DH90" s="36">
        <v>382.89653222319998</v>
      </c>
      <c r="DI90" s="30">
        <f t="shared" si="108"/>
        <v>3.1436431192700666E-7</v>
      </c>
      <c r="DJ90" s="30">
        <f t="shared" si="109"/>
        <v>3.1436357842004192E-7</v>
      </c>
      <c r="DK90" s="30">
        <f t="shared" si="110"/>
        <v>3.1436357845123714E-7</v>
      </c>
      <c r="DL90" s="30">
        <f t="shared" si="111"/>
        <v>3.1436357845123581E-7</v>
      </c>
      <c r="DN90" s="36">
        <v>4.5909999999999999E-8</v>
      </c>
      <c r="DO90" s="36">
        <v>1.8198627807800001</v>
      </c>
      <c r="DP90" s="36">
        <v>2810.9214616052</v>
      </c>
      <c r="DQ90" s="30">
        <f t="shared" si="112"/>
        <v>1.6673244088733767E-8</v>
      </c>
      <c r="DR90" s="30">
        <f t="shared" si="113"/>
        <v>1.6669291541378301E-8</v>
      </c>
      <c r="DS90" s="30">
        <f t="shared" si="114"/>
        <v>1.6669291709472704E-8</v>
      </c>
      <c r="DT90" s="30">
        <f t="shared" si="115"/>
        <v>1.666929170946564E-8</v>
      </c>
      <c r="DV90" s="36">
        <v>3.72E-9</v>
      </c>
      <c r="DW90" s="36">
        <v>6.2718698316400001</v>
      </c>
      <c r="DX90" s="36">
        <v>2487.4160449477999</v>
      </c>
      <c r="DY90" s="30">
        <f t="shared" si="116"/>
        <v>1.2201809878008294E-9</v>
      </c>
      <c r="DZ90" s="30">
        <f t="shared" si="117"/>
        <v>1.2198936404267784E-9</v>
      </c>
      <c r="EA90" s="30">
        <f t="shared" si="118"/>
        <v>1.2198936526470759E-9</v>
      </c>
      <c r="EB90" s="30">
        <f t="shared" si="119"/>
        <v>1.2198936526465579E-9</v>
      </c>
      <c r="ED90" s="36">
        <v>3.1000000000000002E-10</v>
      </c>
      <c r="EE90" s="36">
        <v>5.7338420459300004</v>
      </c>
      <c r="EF90" s="36">
        <v>3339.6321056316001</v>
      </c>
      <c r="EG90" s="30">
        <f t="shared" si="120"/>
        <v>3.0275505409436088E-10</v>
      </c>
      <c r="EH90" s="30">
        <f t="shared" si="121"/>
        <v>3.0274773773747871E-10</v>
      </c>
      <c r="EI90" s="30">
        <f t="shared" si="122"/>
        <v>3.0274773804870133E-10</v>
      </c>
      <c r="EJ90" s="30">
        <f t="shared" si="123"/>
        <v>3.027477380486883E-10</v>
      </c>
      <c r="EL90" s="36"/>
      <c r="EM90" s="36"/>
      <c r="EN90" s="36"/>
      <c r="ET90" s="36"/>
      <c r="EU90" s="36"/>
      <c r="EV90" s="36"/>
    </row>
    <row r="91" spans="1:152" s="30" customFormat="1" ht="12.75">
      <c r="A91" s="30" t="s">
        <v>211</v>
      </c>
      <c r="B91" s="30" t="s">
        <v>212</v>
      </c>
      <c r="C91" s="30" t="s">
        <v>213</v>
      </c>
      <c r="D91" s="30" t="s">
        <v>214</v>
      </c>
      <c r="E91" s="30" t="s">
        <v>215</v>
      </c>
      <c r="F91" s="30" t="s">
        <v>216</v>
      </c>
      <c r="N91" s="36">
        <v>6.3376000000000003E-7</v>
      </c>
      <c r="O91" s="36">
        <v>0.91296240797999995</v>
      </c>
      <c r="P91" s="36">
        <v>3553.9115221378001</v>
      </c>
      <c r="Q91" s="30">
        <f t="shared" si="80"/>
        <v>6.3270908697855877E-7</v>
      </c>
      <c r="R91" s="30">
        <f t="shared" si="81"/>
        <v>6.3271334466854766E-7</v>
      </c>
      <c r="S91" s="30">
        <f t="shared" si="82"/>
        <v>6.3271334448766303E-7</v>
      </c>
      <c r="T91" s="30">
        <f t="shared" si="83"/>
        <v>6.3271334448767066E-7</v>
      </c>
      <c r="V91" s="36">
        <v>8.3439999999999998E-8</v>
      </c>
      <c r="W91" s="36">
        <v>2.18273563186</v>
      </c>
      <c r="X91" s="36">
        <v>23.8784377478</v>
      </c>
      <c r="Y91" s="30">
        <f t="shared" si="84"/>
        <v>-3.8497069178327272E-8</v>
      </c>
      <c r="Z91" s="30">
        <f t="shared" si="85"/>
        <v>-3.8497011070920637E-8</v>
      </c>
      <c r="AA91" s="30">
        <f t="shared" si="86"/>
        <v>-3.8497011073391802E-8</v>
      </c>
      <c r="AB91" s="30">
        <f t="shared" si="87"/>
        <v>-3.849701107339171E-8</v>
      </c>
      <c r="AD91" s="36">
        <v>8.0000000000000005E-9</v>
      </c>
      <c r="AE91" s="36">
        <v>5.2067457480100003</v>
      </c>
      <c r="AF91" s="36">
        <v>87.308204539810006</v>
      </c>
      <c r="AG91" s="30">
        <f t="shared" si="88"/>
        <v>8.2158993767181904E-11</v>
      </c>
      <c r="AH91" s="30">
        <f t="shared" si="89"/>
        <v>8.213603497323151E-11</v>
      </c>
      <c r="AI91" s="30">
        <f t="shared" si="90"/>
        <v>8.2136035949607859E-11</v>
      </c>
      <c r="AJ91" s="30">
        <f t="shared" si="91"/>
        <v>8.2136035949572342E-11</v>
      </c>
      <c r="AL91" s="36">
        <v>4.0999999999999998E-10</v>
      </c>
      <c r="AM91" s="36">
        <v>1.7902613225199999</v>
      </c>
      <c r="AN91" s="36">
        <v>3340.5451163970001</v>
      </c>
      <c r="AO91" s="30">
        <f t="shared" si="92"/>
        <v>-2.1329585651195117E-10</v>
      </c>
      <c r="AP91" s="30">
        <f t="shared" si="93"/>
        <v>-2.1325740506711006E-10</v>
      </c>
      <c r="AQ91" s="30">
        <f t="shared" si="94"/>
        <v>-2.1325740670240265E-10</v>
      </c>
      <c r="AR91" s="30">
        <f t="shared" si="95"/>
        <v>-2.1325740670233418E-10</v>
      </c>
      <c r="AT91" s="36"/>
      <c r="AU91" s="36"/>
      <c r="AV91" s="36"/>
      <c r="BB91" s="36"/>
      <c r="BC91" s="36"/>
      <c r="BD91" s="36"/>
      <c r="BJ91" s="36">
        <v>4.1010000000000001E-8</v>
      </c>
      <c r="BK91" s="36">
        <v>6.2253279732499998</v>
      </c>
      <c r="BL91" s="36">
        <v>10213.285546211</v>
      </c>
      <c r="BM91" s="30">
        <f t="shared" si="96"/>
        <v>4.0622955912452235E-8</v>
      </c>
      <c r="BN91" s="30">
        <f t="shared" si="97"/>
        <v>4.0621066477598123E-8</v>
      </c>
      <c r="BO91" s="30">
        <f t="shared" si="98"/>
        <v>4.0621066558048174E-8</v>
      </c>
      <c r="BP91" s="30">
        <f t="shared" si="99"/>
        <v>4.0621066558044812E-8</v>
      </c>
      <c r="BR91" s="36">
        <v>5.3400000000000002E-9</v>
      </c>
      <c r="BS91" s="36">
        <v>4.8853625162099998</v>
      </c>
      <c r="BT91" s="36">
        <v>3361.3878221922</v>
      </c>
      <c r="BU91" s="30">
        <f t="shared" si="100"/>
        <v>2.0058288717813657E-9</v>
      </c>
      <c r="BV91" s="30">
        <f t="shared" si="101"/>
        <v>2.0052820200187363E-9</v>
      </c>
      <c r="BW91" s="30">
        <f t="shared" si="102"/>
        <v>2.0052820432754205E-9</v>
      </c>
      <c r="BX91" s="30">
        <f t="shared" si="103"/>
        <v>2.0052820432744361E-9</v>
      </c>
      <c r="BZ91" s="36">
        <v>3.7999999999999998E-10</v>
      </c>
      <c r="CA91" s="36">
        <v>2.4936558551600001</v>
      </c>
      <c r="CB91" s="36">
        <v>951.71840625059997</v>
      </c>
      <c r="CC91" s="30">
        <f t="shared" si="104"/>
        <v>-3.5585767441346399E-10</v>
      </c>
      <c r="CD91" s="30">
        <f t="shared" si="105"/>
        <v>-3.5586184410297525E-10</v>
      </c>
      <c r="CE91" s="30">
        <f t="shared" si="106"/>
        <v>-3.5586184392565684E-10</v>
      </c>
      <c r="CF91" s="30">
        <f t="shared" si="107"/>
        <v>-3.5586184392566428E-10</v>
      </c>
      <c r="CH91" s="36"/>
      <c r="CI91" s="36"/>
      <c r="CJ91" s="36"/>
      <c r="CP91" s="36"/>
      <c r="CQ91" s="36"/>
      <c r="CR91" s="36"/>
      <c r="CX91" s="36"/>
      <c r="CY91" s="36"/>
      <c r="CZ91" s="36"/>
      <c r="DF91" s="36">
        <v>2.6165999999999998E-7</v>
      </c>
      <c r="DG91" s="36">
        <v>5.5846694489499997</v>
      </c>
      <c r="DH91" s="36">
        <v>9623.6882766912004</v>
      </c>
      <c r="DI91" s="30">
        <f t="shared" si="108"/>
        <v>-2.0819510690270501E-7</v>
      </c>
      <c r="DJ91" s="30">
        <f t="shared" si="109"/>
        <v>-2.0814495643164086E-7</v>
      </c>
      <c r="DK91" s="30">
        <f t="shared" si="110"/>
        <v>-2.0814495856485E-7</v>
      </c>
      <c r="DL91" s="30">
        <f t="shared" si="111"/>
        <v>-2.0814495856476099E-7</v>
      </c>
      <c r="DN91" s="36">
        <v>5.4599999999999999E-8</v>
      </c>
      <c r="DO91" s="36">
        <v>4.6087444596299996</v>
      </c>
      <c r="DP91" s="36">
        <v>3583.3410306738001</v>
      </c>
      <c r="DQ91" s="30">
        <f t="shared" si="112"/>
        <v>-4.9197332270197601E-8</v>
      </c>
      <c r="DR91" s="30">
        <f t="shared" si="113"/>
        <v>-4.9200121338486495E-8</v>
      </c>
      <c r="DS91" s="30">
        <f t="shared" si="114"/>
        <v>-4.9200121219889342E-8</v>
      </c>
      <c r="DT91" s="30">
        <f t="shared" si="115"/>
        <v>-4.9200121219894391E-8</v>
      </c>
      <c r="DV91" s="36">
        <v>3.4299999999999999E-9</v>
      </c>
      <c r="DW91" s="36">
        <v>4.71059403854</v>
      </c>
      <c r="DX91" s="36">
        <v>639.89728631399998</v>
      </c>
      <c r="DY91" s="30">
        <f t="shared" si="116"/>
        <v>1.3614379754313865E-9</v>
      </c>
      <c r="DZ91" s="30">
        <f t="shared" si="117"/>
        <v>1.3615041974516284E-9</v>
      </c>
      <c r="EA91" s="30">
        <f t="shared" si="118"/>
        <v>1.361504194635395E-9</v>
      </c>
      <c r="EB91" s="30">
        <f t="shared" si="119"/>
        <v>1.3615041946355137E-9</v>
      </c>
      <c r="ED91" s="36">
        <v>2.8000000000000002E-10</v>
      </c>
      <c r="EE91" s="36">
        <v>3.7043600885500001</v>
      </c>
      <c r="EF91" s="36">
        <v>6298.3283211764001</v>
      </c>
      <c r="EG91" s="30">
        <f t="shared" si="120"/>
        <v>2.7448820930540862E-10</v>
      </c>
      <c r="EH91" s="30">
        <f t="shared" si="121"/>
        <v>2.7449964918499148E-10</v>
      </c>
      <c r="EI91" s="30">
        <f t="shared" si="122"/>
        <v>2.7449964869873367E-10</v>
      </c>
      <c r="EJ91" s="30">
        <f t="shared" si="123"/>
        <v>2.7449964869875445E-10</v>
      </c>
      <c r="EL91" s="36"/>
      <c r="EM91" s="36"/>
      <c r="EN91" s="36"/>
      <c r="ET91" s="36"/>
      <c r="EU91" s="36"/>
      <c r="EV91" s="36"/>
    </row>
    <row r="92" spans="1:152" s="30" customFormat="1" ht="12.75">
      <c r="A92" s="30">
        <f>SUM(BP1:BP441)</f>
        <v>-1.5216861152118694E-2</v>
      </c>
      <c r="B92" s="30">
        <f>SUM(BX1:BX287)</f>
        <v>2.8611004270247264E-3</v>
      </c>
      <c r="C92" s="30">
        <f>SUM(CF1:CF130)</f>
        <v>5.2765932392280755E-5</v>
      </c>
      <c r="D92" s="30">
        <f>SUM(CN1:CN41)</f>
        <v>-3.7650762003096992E-6</v>
      </c>
      <c r="E92" s="30">
        <f>SUM(CV1:CV11)</f>
        <v>4.5087258986075776E-8</v>
      </c>
      <c r="F92" s="30">
        <f>SUM(DD1:DD5)</f>
        <v>2.687986607477585E-9</v>
      </c>
      <c r="N92" s="36">
        <v>4.5829000000000001E-7</v>
      </c>
      <c r="O92" s="36">
        <v>0.78784235061999996</v>
      </c>
      <c r="P92" s="36">
        <v>1990.745017041</v>
      </c>
      <c r="Q92" s="30">
        <f t="shared" si="80"/>
        <v>-3.109049208815845E-7</v>
      </c>
      <c r="R92" s="30">
        <f t="shared" si="81"/>
        <v>-3.108828865112148E-7</v>
      </c>
      <c r="S92" s="30">
        <f t="shared" si="82"/>
        <v>-3.1088288744830688E-7</v>
      </c>
      <c r="T92" s="30">
        <f t="shared" si="83"/>
        <v>-3.1088288744826739E-7</v>
      </c>
      <c r="V92" s="36">
        <v>7.6959999999999996E-8</v>
      </c>
      <c r="W92" s="36">
        <v>5.7187733297800003</v>
      </c>
      <c r="X92" s="36">
        <v>9623.6882766912004</v>
      </c>
      <c r="Y92" s="30">
        <f t="shared" si="84"/>
        <v>-6.6917792883534155E-8</v>
      </c>
      <c r="Z92" s="30">
        <f t="shared" si="85"/>
        <v>-6.6905764677668413E-8</v>
      </c>
      <c r="AA92" s="30">
        <f t="shared" si="86"/>
        <v>-6.6905765189338398E-8</v>
      </c>
      <c r="AB92" s="30">
        <f t="shared" si="87"/>
        <v>-6.6905765189317063E-8</v>
      </c>
      <c r="AD92" s="36">
        <v>6.5700000000000003E-9</v>
      </c>
      <c r="AE92" s="36">
        <v>1.5789558046700001</v>
      </c>
      <c r="AF92" s="36">
        <v>2487.4160449477999</v>
      </c>
      <c r="AG92" s="30">
        <f t="shared" si="88"/>
        <v>6.1633770061800878E-9</v>
      </c>
      <c r="AH92" s="30">
        <f t="shared" si="89"/>
        <v>6.1635630413368418E-9</v>
      </c>
      <c r="AI92" s="30">
        <f t="shared" si="90"/>
        <v>6.1635630334261339E-9</v>
      </c>
      <c r="AJ92" s="30">
        <f t="shared" si="91"/>
        <v>6.1635630334264698E-9</v>
      </c>
      <c r="AL92" s="36">
        <v>5.0000000000000003E-10</v>
      </c>
      <c r="AM92" s="36">
        <v>4.7032478408999996</v>
      </c>
      <c r="AN92" s="36">
        <v>8273.8208670324002</v>
      </c>
      <c r="AO92" s="30">
        <f t="shared" si="92"/>
        <v>-4.728830581282979E-10</v>
      </c>
      <c r="AP92" s="30">
        <f t="shared" si="93"/>
        <v>-4.7283886491108894E-10</v>
      </c>
      <c r="AQ92" s="30">
        <f t="shared" si="94"/>
        <v>-4.7283886679125207E-10</v>
      </c>
      <c r="AR92" s="30">
        <f t="shared" si="95"/>
        <v>-4.7283886679117349E-10</v>
      </c>
      <c r="AT92" s="36"/>
      <c r="AU92" s="36"/>
      <c r="AV92" s="36"/>
      <c r="BB92" s="36"/>
      <c r="BC92" s="36"/>
      <c r="BD92" s="36"/>
      <c r="BJ92" s="36">
        <v>3.124E-8</v>
      </c>
      <c r="BK92" s="36">
        <v>8.5362186709999996E-2</v>
      </c>
      <c r="BL92" s="36">
        <v>10419.9862835076</v>
      </c>
      <c r="BM92" s="30">
        <f t="shared" si="96"/>
        <v>1.3035870585301623E-8</v>
      </c>
      <c r="BN92" s="30">
        <f t="shared" si="97"/>
        <v>1.3026145425975255E-8</v>
      </c>
      <c r="BO92" s="30">
        <f t="shared" si="98"/>
        <v>1.3026145839592911E-8</v>
      </c>
      <c r="BP92" s="30">
        <f t="shared" si="99"/>
        <v>1.3026145839575559E-8</v>
      </c>
      <c r="BR92" s="36">
        <v>5.2000000000000002E-9</v>
      </c>
      <c r="BS92" s="36">
        <v>6.1910028518600004</v>
      </c>
      <c r="BT92" s="36">
        <v>6438.4962494255997</v>
      </c>
      <c r="BU92" s="30">
        <f t="shared" si="100"/>
        <v>-1.7214823024500366E-9</v>
      </c>
      <c r="BV92" s="30">
        <f t="shared" si="101"/>
        <v>-1.7204437602316626E-9</v>
      </c>
      <c r="BW92" s="30">
        <f t="shared" si="102"/>
        <v>-1.7204438043997554E-9</v>
      </c>
      <c r="BX92" s="30">
        <f t="shared" si="103"/>
        <v>-1.7204438043979074E-9</v>
      </c>
      <c r="BZ92" s="36">
        <v>3.7000000000000001E-10</v>
      </c>
      <c r="CA92" s="36">
        <v>3.4481685194299998</v>
      </c>
      <c r="CB92" s="36">
        <v>3325.3599555147998</v>
      </c>
      <c r="CC92" s="30">
        <f t="shared" si="104"/>
        <v>-2.7855062108536287E-10</v>
      </c>
      <c r="CD92" s="30">
        <f t="shared" si="105"/>
        <v>-2.7857724063814352E-10</v>
      </c>
      <c r="CE92" s="30">
        <f t="shared" si="106"/>
        <v>-2.7857723950615518E-10</v>
      </c>
      <c r="CF92" s="30">
        <f t="shared" si="107"/>
        <v>-2.7857723950620274E-10</v>
      </c>
      <c r="CH92" s="36"/>
      <c r="CI92" s="36"/>
      <c r="CJ92" s="36"/>
      <c r="CP92" s="36"/>
      <c r="CQ92" s="36"/>
      <c r="CR92" s="36"/>
      <c r="CX92" s="36"/>
      <c r="CY92" s="36"/>
      <c r="CZ92" s="36"/>
      <c r="DF92" s="36">
        <v>2.7903999999999999E-7</v>
      </c>
      <c r="DG92" s="36">
        <v>4.2580596921399998</v>
      </c>
      <c r="DH92" s="36">
        <v>3191.0492295652002</v>
      </c>
      <c r="DI92" s="30">
        <f t="shared" si="108"/>
        <v>1.8023612415972106E-7</v>
      </c>
      <c r="DJ92" s="30">
        <f t="shared" si="109"/>
        <v>1.8021377796268197E-7</v>
      </c>
      <c r="DK92" s="30">
        <f t="shared" si="110"/>
        <v>1.8021377891304881E-7</v>
      </c>
      <c r="DL92" s="30">
        <f t="shared" si="111"/>
        <v>1.802137789130087E-7</v>
      </c>
      <c r="DN92" s="36">
        <v>4.7330000000000001E-8</v>
      </c>
      <c r="DO92" s="36">
        <v>0.90560026339999999</v>
      </c>
      <c r="DP92" s="36">
        <v>5099.2655051166003</v>
      </c>
      <c r="DQ92" s="30">
        <f t="shared" si="112"/>
        <v>-2.9172323123915979E-8</v>
      </c>
      <c r="DR92" s="30">
        <f t="shared" si="113"/>
        <v>-2.917857015272927E-8</v>
      </c>
      <c r="DS92" s="30">
        <f t="shared" si="114"/>
        <v>-2.9178569887077142E-8</v>
      </c>
      <c r="DT92" s="30">
        <f t="shared" si="115"/>
        <v>-2.9178569887088263E-8</v>
      </c>
      <c r="DV92" s="36">
        <v>4.49E-9</v>
      </c>
      <c r="DW92" s="36">
        <v>1.3412384661400001</v>
      </c>
      <c r="DX92" s="36">
        <v>640.87760738220004</v>
      </c>
      <c r="DY92" s="30">
        <f t="shared" si="116"/>
        <v>-2.6862953411129674E-9</v>
      </c>
      <c r="DZ92" s="30">
        <f t="shared" si="117"/>
        <v>-2.6863711345271297E-9</v>
      </c>
      <c r="EA92" s="30">
        <f t="shared" si="118"/>
        <v>-2.6863711313038616E-9</v>
      </c>
      <c r="EB92" s="30">
        <f t="shared" si="119"/>
        <v>-2.6863711313039977E-9</v>
      </c>
      <c r="ED92" s="36">
        <v>2.4E-10</v>
      </c>
      <c r="EE92" s="36">
        <v>7.7397304659999999E-2</v>
      </c>
      <c r="EF92" s="36">
        <v>10818.1352869158</v>
      </c>
      <c r="EG92" s="30">
        <f t="shared" si="120"/>
        <v>-2.3451098653151347E-10</v>
      </c>
      <c r="EH92" s="30">
        <f t="shared" si="121"/>
        <v>-2.3449282283248147E-10</v>
      </c>
      <c r="EI92" s="30">
        <f t="shared" si="122"/>
        <v>-2.3449282360556576E-10</v>
      </c>
      <c r="EJ92" s="30">
        <f t="shared" si="123"/>
        <v>-2.3449282360553345E-10</v>
      </c>
      <c r="EL92" s="36"/>
      <c r="EM92" s="36"/>
      <c r="EN92" s="36"/>
      <c r="ET92" s="36"/>
      <c r="EU92" s="36"/>
      <c r="EV92" s="36"/>
    </row>
    <row r="93" spans="1:152" s="30" customFormat="1" ht="12.75">
      <c r="N93" s="36">
        <v>4.8541999999999996E-7</v>
      </c>
      <c r="O93" s="36">
        <v>3.9567041871900002</v>
      </c>
      <c r="P93" s="36">
        <v>4535.0594369244</v>
      </c>
      <c r="Q93" s="30">
        <f t="shared" si="80"/>
        <v>-3.3718946076864467E-7</v>
      </c>
      <c r="R93" s="30">
        <f t="shared" si="81"/>
        <v>-3.3724151359785137E-7</v>
      </c>
      <c r="S93" s="30">
        <f t="shared" si="82"/>
        <v>-3.3724151138434188E-7</v>
      </c>
      <c r="T93" s="30">
        <f t="shared" si="83"/>
        <v>-3.3724151138443495E-7</v>
      </c>
      <c r="V93" s="36">
        <v>8.6949999999999994E-8</v>
      </c>
      <c r="W93" s="36">
        <v>4.4354251260300002</v>
      </c>
      <c r="X93" s="36">
        <v>5092.1519581158</v>
      </c>
      <c r="Y93" s="30">
        <f t="shared" si="84"/>
        <v>2.0367290130207247E-8</v>
      </c>
      <c r="Z93" s="30">
        <f t="shared" si="85"/>
        <v>2.0381439434968108E-8</v>
      </c>
      <c r="AA93" s="30">
        <f t="shared" si="86"/>
        <v>2.0381438833247525E-8</v>
      </c>
      <c r="AB93" s="30">
        <f t="shared" si="87"/>
        <v>2.0381438833273049E-8</v>
      </c>
      <c r="AD93" s="36">
        <v>6.5000000000000003E-9</v>
      </c>
      <c r="AE93" s="36">
        <v>2.7893299543699999</v>
      </c>
      <c r="AF93" s="36">
        <v>574.34479833479998</v>
      </c>
      <c r="AG93" s="30">
        <f t="shared" si="88"/>
        <v>5.9990606197081207E-9</v>
      </c>
      <c r="AH93" s="30">
        <f t="shared" si="89"/>
        <v>5.9990133763545209E-9</v>
      </c>
      <c r="AI93" s="30">
        <f t="shared" si="90"/>
        <v>5.9990133783637004E-9</v>
      </c>
      <c r="AJ93" s="30">
        <f t="shared" si="91"/>
        <v>5.999013378363616E-9</v>
      </c>
      <c r="AL93" s="36">
        <v>3.7000000000000001E-10</v>
      </c>
      <c r="AM93" s="36">
        <v>3.3789839441699998</v>
      </c>
      <c r="AN93" s="36">
        <v>30065.511840298201</v>
      </c>
      <c r="AO93" s="30">
        <f t="shared" si="92"/>
        <v>3.6968331492984686E-10</v>
      </c>
      <c r="AP93" s="30">
        <f t="shared" si="93"/>
        <v>3.696982606634772E-10</v>
      </c>
      <c r="AQ93" s="30">
        <f t="shared" si="94"/>
        <v>3.6969826003555298E-10</v>
      </c>
      <c r="AR93" s="30">
        <f t="shared" si="95"/>
        <v>3.6969826003557929E-10</v>
      </c>
      <c r="AT93" s="36"/>
      <c r="AU93" s="36"/>
      <c r="AV93" s="36"/>
      <c r="BB93" s="36"/>
      <c r="BC93" s="36"/>
      <c r="BD93" s="36"/>
      <c r="BJ93" s="36">
        <v>3.079E-8</v>
      </c>
      <c r="BK93" s="36">
        <v>2.41163389513</v>
      </c>
      <c r="BL93" s="36">
        <v>3344.2028553516002</v>
      </c>
      <c r="BM93" s="30">
        <f t="shared" si="96"/>
        <v>-2.808152737072559E-8</v>
      </c>
      <c r="BN93" s="30">
        <f t="shared" si="97"/>
        <v>-2.8080139057388049E-8</v>
      </c>
      <c r="BO93" s="30">
        <f t="shared" si="98"/>
        <v>-2.8080139116436579E-8</v>
      </c>
      <c r="BP93" s="30">
        <f t="shared" si="99"/>
        <v>-2.8080139116434067E-8</v>
      </c>
      <c r="BR93" s="36">
        <v>4.4100000000000003E-9</v>
      </c>
      <c r="BS93" s="36">
        <v>1.82408206251</v>
      </c>
      <c r="BT93" s="36">
        <v>3325.3599555147998</v>
      </c>
      <c r="BU93" s="30">
        <f t="shared" si="100"/>
        <v>-2.7217188790051093E-9</v>
      </c>
      <c r="BV93" s="30">
        <f t="shared" si="101"/>
        <v>-2.7213395607944662E-9</v>
      </c>
      <c r="BW93" s="30">
        <f t="shared" si="102"/>
        <v>-2.7213395769265565E-9</v>
      </c>
      <c r="BX93" s="30">
        <f t="shared" si="103"/>
        <v>-2.7213395769258786E-9</v>
      </c>
      <c r="BZ93" s="36">
        <v>3.7999999999999998E-10</v>
      </c>
      <c r="CA93" s="36">
        <v>3.1398138597999998</v>
      </c>
      <c r="CB93" s="36">
        <v>3149.1641605882</v>
      </c>
      <c r="CC93" s="30">
        <f t="shared" si="104"/>
        <v>-6.9447584601740916E-11</v>
      </c>
      <c r="CD93" s="30">
        <f t="shared" si="105"/>
        <v>-6.9486259130047309E-11</v>
      </c>
      <c r="CE93" s="30">
        <f t="shared" si="106"/>
        <v>-6.9486257485337162E-11</v>
      </c>
      <c r="CF93" s="30">
        <f t="shared" si="107"/>
        <v>-6.9486257485407512E-11</v>
      </c>
      <c r="CH93" s="36"/>
      <c r="CI93" s="36"/>
      <c r="CJ93" s="36"/>
      <c r="CP93" s="36"/>
      <c r="CQ93" s="36"/>
      <c r="CR93" s="36"/>
      <c r="CX93" s="36"/>
      <c r="CY93" s="36"/>
      <c r="CZ93" s="36"/>
      <c r="DF93" s="36">
        <v>3.3065000000000001E-7</v>
      </c>
      <c r="DG93" s="36">
        <v>0.85467740580999996</v>
      </c>
      <c r="DH93" s="36">
        <v>553.5694028424</v>
      </c>
      <c r="DI93" s="30">
        <f t="shared" si="108"/>
        <v>-1.9847757666177846E-7</v>
      </c>
      <c r="DJ93" s="30">
        <f t="shared" si="109"/>
        <v>-1.9848238889492252E-7</v>
      </c>
      <c r="DK93" s="30">
        <f t="shared" si="110"/>
        <v>-1.9848238869027234E-7</v>
      </c>
      <c r="DL93" s="30">
        <f t="shared" si="111"/>
        <v>-1.9848238869028105E-7</v>
      </c>
      <c r="DN93" s="36">
        <v>5.4860000000000003E-8</v>
      </c>
      <c r="DO93" s="36">
        <v>4.9140809345600003</v>
      </c>
      <c r="DP93" s="36">
        <v>7632.9432596502002</v>
      </c>
      <c r="DQ93" s="30">
        <f t="shared" si="112"/>
        <v>5.2541224964664025E-8</v>
      </c>
      <c r="DR93" s="30">
        <f t="shared" si="113"/>
        <v>5.2545182925016336E-8</v>
      </c>
      <c r="DS93" s="30">
        <f t="shared" si="114"/>
        <v>5.2545182756765113E-8</v>
      </c>
      <c r="DT93" s="30">
        <f t="shared" si="115"/>
        <v>5.2545182756772174E-8</v>
      </c>
      <c r="DV93" s="36">
        <v>3.4200000000000002E-9</v>
      </c>
      <c r="DW93" s="36">
        <v>5.96338023755</v>
      </c>
      <c r="DX93" s="36">
        <v>4929.6853219836003</v>
      </c>
      <c r="DY93" s="30">
        <f t="shared" si="116"/>
        <v>-2.7804232943658508E-9</v>
      </c>
      <c r="DZ93" s="30">
        <f t="shared" si="117"/>
        <v>-2.7807459609370705E-9</v>
      </c>
      <c r="EA93" s="30">
        <f t="shared" si="118"/>
        <v>-2.7807459472164676E-9</v>
      </c>
      <c r="EB93" s="30">
        <f t="shared" si="119"/>
        <v>-2.7807459472170479E-9</v>
      </c>
      <c r="ED93" s="36">
        <v>2.7E-10</v>
      </c>
      <c r="EE93" s="36">
        <v>1.0340173700599999</v>
      </c>
      <c r="EF93" s="36">
        <v>6681.1575430967996</v>
      </c>
      <c r="EG93" s="30">
        <f t="shared" si="120"/>
        <v>-3.1830949431427144E-11</v>
      </c>
      <c r="EH93" s="30">
        <f t="shared" si="121"/>
        <v>-3.1772063867016092E-11</v>
      </c>
      <c r="EI93" s="30">
        <f t="shared" si="122"/>
        <v>-3.1772066371296873E-11</v>
      </c>
      <c r="EJ93" s="30">
        <f t="shared" si="123"/>
        <v>-3.1772066371190186E-11</v>
      </c>
      <c r="EL93" s="36"/>
      <c r="EM93" s="36"/>
      <c r="EN93" s="36"/>
      <c r="ET93" s="36"/>
      <c r="EU93" s="36"/>
      <c r="EV93" s="36"/>
    </row>
    <row r="94" spans="1:152" s="30" customFormat="1" ht="12.75">
      <c r="A94" s="30" t="s">
        <v>217</v>
      </c>
      <c r="B94" s="30" t="s">
        <v>218</v>
      </c>
      <c r="C94" s="30" t="s">
        <v>219</v>
      </c>
      <c r="D94" s="30" t="s">
        <v>220</v>
      </c>
      <c r="E94" s="30" t="s">
        <v>221</v>
      </c>
      <c r="F94" s="30" t="s">
        <v>222</v>
      </c>
      <c r="N94" s="36">
        <v>4.1222999999999998E-7</v>
      </c>
      <c r="O94" s="36">
        <v>6.0201932992199998</v>
      </c>
      <c r="P94" s="36">
        <v>3894.1818295421999</v>
      </c>
      <c r="Q94" s="30">
        <f t="shared" si="80"/>
        <v>-4.0839101848585249E-7</v>
      </c>
      <c r="R94" s="30">
        <f t="shared" si="81"/>
        <v>-4.0839820006873626E-7</v>
      </c>
      <c r="S94" s="30">
        <f t="shared" si="82"/>
        <v>-4.0839819976346495E-7</v>
      </c>
      <c r="T94" s="30">
        <f t="shared" si="83"/>
        <v>-4.0839819976347766E-7</v>
      </c>
      <c r="V94" s="36">
        <v>8.434E-8</v>
      </c>
      <c r="W94" s="36">
        <v>3.1629225087299999</v>
      </c>
      <c r="X94" s="36">
        <v>3347.7259737006002</v>
      </c>
      <c r="Y94" s="30">
        <f t="shared" si="84"/>
        <v>-8.0341018280076186E-8</v>
      </c>
      <c r="Z94" s="30">
        <f t="shared" si="85"/>
        <v>-8.0343841849609833E-8</v>
      </c>
      <c r="AA94" s="30">
        <f t="shared" si="86"/>
        <v>-8.0343841729551556E-8</v>
      </c>
      <c r="AB94" s="30">
        <f t="shared" si="87"/>
        <v>-8.0343841729556664E-8</v>
      </c>
      <c r="AD94" s="36">
        <v>6.5899999999999998E-9</v>
      </c>
      <c r="AE94" s="36">
        <v>5.1665591881699999</v>
      </c>
      <c r="AF94" s="36">
        <v>12832.7587417046</v>
      </c>
      <c r="AG94" s="30">
        <f t="shared" si="88"/>
        <v>-6.5895125790382431E-9</v>
      </c>
      <c r="AH94" s="30">
        <f t="shared" si="89"/>
        <v>-6.5894781824659065E-9</v>
      </c>
      <c r="AI94" s="30">
        <f t="shared" si="90"/>
        <v>-6.5894781839536339E-9</v>
      </c>
      <c r="AJ94" s="30">
        <f t="shared" si="91"/>
        <v>-6.5894781839535718E-9</v>
      </c>
      <c r="AL94" s="36">
        <v>3.9E-10</v>
      </c>
      <c r="AM94" s="36">
        <v>2.6556600858700001</v>
      </c>
      <c r="AN94" s="36">
        <v>6894.5239488376001</v>
      </c>
      <c r="AO94" s="30">
        <f t="shared" si="92"/>
        <v>-2.060989934089097E-10</v>
      </c>
      <c r="AP94" s="30">
        <f t="shared" si="93"/>
        <v>-2.0602394990823167E-10</v>
      </c>
      <c r="AQ94" s="30">
        <f t="shared" si="94"/>
        <v>-2.0602395309985957E-10</v>
      </c>
      <c r="AR94" s="30">
        <f t="shared" si="95"/>
        <v>-2.0602395309972309E-10</v>
      </c>
      <c r="AT94" s="36"/>
      <c r="AU94" s="36"/>
      <c r="AV94" s="36"/>
      <c r="BB94" s="36"/>
      <c r="BC94" s="36"/>
      <c r="BD94" s="36"/>
      <c r="BJ94" s="36">
        <v>3.093E-8</v>
      </c>
      <c r="BK94" s="36">
        <v>1.98041729732</v>
      </c>
      <c r="BL94" s="36">
        <v>3337.0219980480001</v>
      </c>
      <c r="BM94" s="30">
        <f t="shared" si="96"/>
        <v>-2.1236823842857101E-8</v>
      </c>
      <c r="BN94" s="30">
        <f t="shared" si="97"/>
        <v>-2.1234357015603616E-8</v>
      </c>
      <c r="BO94" s="30">
        <f t="shared" si="98"/>
        <v>-2.1234357120516686E-8</v>
      </c>
      <c r="BP94" s="30">
        <f t="shared" si="99"/>
        <v>-2.1234357120512292E-8</v>
      </c>
      <c r="BR94" s="36">
        <v>4.8699999999999999E-9</v>
      </c>
      <c r="BS94" s="36">
        <v>2.72879191049</v>
      </c>
      <c r="BT94" s="36">
        <v>3319.8370312073998</v>
      </c>
      <c r="BU94" s="30">
        <f t="shared" si="100"/>
        <v>-4.8678556749362145E-9</v>
      </c>
      <c r="BV94" s="30">
        <f t="shared" si="101"/>
        <v>-4.8678714155493193E-9</v>
      </c>
      <c r="BW94" s="30">
        <f t="shared" si="102"/>
        <v>-4.8678714148811452E-9</v>
      </c>
      <c r="BX94" s="30">
        <f t="shared" si="103"/>
        <v>-4.8678714148811741E-9</v>
      </c>
      <c r="BZ94" s="36">
        <v>3.9E-10</v>
      </c>
      <c r="CA94" s="36">
        <v>3.6498494618000001</v>
      </c>
      <c r="CB94" s="36">
        <v>553.5694028424</v>
      </c>
      <c r="CC94" s="30">
        <f t="shared" si="104"/>
        <v>3.2610422304998219E-10</v>
      </c>
      <c r="CD94" s="30">
        <f t="shared" si="105"/>
        <v>3.2610811544736735E-10</v>
      </c>
      <c r="CE94" s="30">
        <f t="shared" si="106"/>
        <v>3.2610811528183626E-10</v>
      </c>
      <c r="CF94" s="30">
        <f t="shared" si="107"/>
        <v>3.2610811528184329E-10</v>
      </c>
      <c r="CH94" s="36"/>
      <c r="CI94" s="36"/>
      <c r="CJ94" s="36"/>
      <c r="CP94" s="36"/>
      <c r="CQ94" s="36"/>
      <c r="CR94" s="36"/>
      <c r="CX94" s="36"/>
      <c r="CY94" s="36"/>
      <c r="CZ94" s="36"/>
      <c r="DF94" s="36">
        <v>2.7543000000000003E-7</v>
      </c>
      <c r="DG94" s="36">
        <v>1.5766856740099999</v>
      </c>
      <c r="DH94" s="36">
        <v>9595.2390892233998</v>
      </c>
      <c r="DI94" s="30">
        <f t="shared" si="108"/>
        <v>5.7809598865102705E-8</v>
      </c>
      <c r="DJ94" s="30">
        <f t="shared" si="109"/>
        <v>5.7724656270089087E-8</v>
      </c>
      <c r="DK94" s="30">
        <f t="shared" si="110"/>
        <v>5.7724659882594484E-8</v>
      </c>
      <c r="DL94" s="30">
        <f t="shared" si="111"/>
        <v>5.7724659882443308E-8</v>
      </c>
      <c r="DN94" s="36">
        <v>4.004E-8</v>
      </c>
      <c r="DO94" s="36">
        <v>4.1406715721099996</v>
      </c>
      <c r="DP94" s="36">
        <v>9623.6882766912004</v>
      </c>
      <c r="DQ94" s="30">
        <f t="shared" si="112"/>
        <v>2.0029903370759109E-8</v>
      </c>
      <c r="DR94" s="30">
        <f t="shared" si="113"/>
        <v>2.0040870219012196E-8</v>
      </c>
      <c r="DS94" s="30">
        <f t="shared" si="114"/>
        <v>2.0040869752663933E-8</v>
      </c>
      <c r="DT94" s="30">
        <f t="shared" si="115"/>
        <v>2.0040869752683392E-8</v>
      </c>
      <c r="DV94" s="36">
        <v>3.29E-9</v>
      </c>
      <c r="DW94" s="36">
        <v>2.6595525876999999</v>
      </c>
      <c r="DX94" s="36">
        <v>9623.6882766912004</v>
      </c>
      <c r="DY94" s="30">
        <f t="shared" si="116"/>
        <v>2.9847008693335337E-9</v>
      </c>
      <c r="DZ94" s="30">
        <f t="shared" si="117"/>
        <v>2.9842628675563227E-9</v>
      </c>
      <c r="EA94" s="30">
        <f t="shared" si="118"/>
        <v>2.9842628861897245E-9</v>
      </c>
      <c r="EB94" s="30">
        <f t="shared" si="119"/>
        <v>2.9842628861889469E-9</v>
      </c>
      <c r="ED94" s="36">
        <v>2.4E-10</v>
      </c>
      <c r="EE94" s="36">
        <v>9.9873832420000003E-2</v>
      </c>
      <c r="EF94" s="36">
        <v>382.89653222319998</v>
      </c>
      <c r="EG94" s="30">
        <f t="shared" si="120"/>
        <v>-1.0489445891653487E-10</v>
      </c>
      <c r="EH94" s="30">
        <f t="shared" si="121"/>
        <v>-1.048971758982616E-10</v>
      </c>
      <c r="EI94" s="30">
        <f t="shared" si="122"/>
        <v>-1.0489717578271585E-10</v>
      </c>
      <c r="EJ94" s="30">
        <f t="shared" si="123"/>
        <v>-1.0489717578272074E-10</v>
      </c>
      <c r="EL94" s="36"/>
      <c r="EM94" s="36"/>
      <c r="EN94" s="36"/>
      <c r="ET94" s="36"/>
      <c r="EU94" s="36"/>
      <c r="EV94" s="36"/>
    </row>
    <row r="95" spans="1:152" s="30" customFormat="1" ht="12.75">
      <c r="A95" s="30">
        <f>SUM(DL1:DL1118)</f>
        <v>1.4173091321204614</v>
      </c>
      <c r="B95" s="30">
        <f>SUM(DT1:DT596)</f>
        <v>-8.8532063888821528E-3</v>
      </c>
      <c r="C95" s="30">
        <f>SUM(EB1:EB313)</f>
        <v>2.9955813975782403E-4</v>
      </c>
      <c r="D95" s="30">
        <f>SUM(EJ1:EJ111)</f>
        <v>1.269705429338513E-5</v>
      </c>
      <c r="E95" s="30">
        <f>SUM(ER1:ER28)</f>
        <v>-8.4027732004114579E-8</v>
      </c>
      <c r="F95" s="30">
        <f>SUM(EZ1:EZ9)</f>
        <v>-7.3752263806896945E-9</v>
      </c>
      <c r="N95" s="36">
        <v>4.1939E-7</v>
      </c>
      <c r="O95" s="36">
        <v>3.5832642511500001</v>
      </c>
      <c r="P95" s="36">
        <v>8031.0922630584</v>
      </c>
      <c r="Q95" s="30">
        <f t="shared" si="80"/>
        <v>-4.1707986182343302E-7</v>
      </c>
      <c r="R95" s="30">
        <f t="shared" si="81"/>
        <v>-4.1706824227539507E-7</v>
      </c>
      <c r="S95" s="30">
        <f t="shared" si="82"/>
        <v>-4.1706824277016173E-7</v>
      </c>
      <c r="T95" s="30">
        <f t="shared" si="83"/>
        <v>-4.1706824277014072E-7</v>
      </c>
      <c r="V95" s="36">
        <v>6.6640000000000006E-8</v>
      </c>
      <c r="W95" s="36">
        <v>5.0751783800299997</v>
      </c>
      <c r="X95" s="36">
        <v>8031.0922630584</v>
      </c>
      <c r="Y95" s="30">
        <f t="shared" si="84"/>
        <v>-1.2185527642310923E-8</v>
      </c>
      <c r="Z95" s="30">
        <f t="shared" si="85"/>
        <v>-1.2202823459712757E-8</v>
      </c>
      <c r="AA95" s="30">
        <f t="shared" si="86"/>
        <v>-1.2202822724185605E-8</v>
      </c>
      <c r="AB95" s="30">
        <f t="shared" si="87"/>
        <v>-1.2202822724217259E-8</v>
      </c>
      <c r="AD95" s="36">
        <v>7.1200000000000002E-9</v>
      </c>
      <c r="AE95" s="36">
        <v>5.7928823067600002</v>
      </c>
      <c r="AF95" s="36">
        <v>3339.6321056316001</v>
      </c>
      <c r="AG95" s="30">
        <f t="shared" si="88"/>
        <v>7.0317816102808413E-9</v>
      </c>
      <c r="AH95" s="30">
        <f t="shared" si="89"/>
        <v>7.0316589057299952E-9</v>
      </c>
      <c r="AI95" s="30">
        <f t="shared" si="90"/>
        <v>7.031658910950093E-9</v>
      </c>
      <c r="AJ95" s="30">
        <f t="shared" si="91"/>
        <v>7.0316589109498747E-9</v>
      </c>
      <c r="AL95" s="36">
        <v>3.4999999999999998E-10</v>
      </c>
      <c r="AM95" s="36">
        <v>2.58475025674</v>
      </c>
      <c r="AN95" s="36">
        <v>9623.6882766912004</v>
      </c>
      <c r="AO95" s="30">
        <f t="shared" si="92"/>
        <v>3.0562968578720892E-10</v>
      </c>
      <c r="AP95" s="30">
        <f t="shared" si="93"/>
        <v>3.0557571396282752E-10</v>
      </c>
      <c r="AQ95" s="30">
        <f t="shared" si="94"/>
        <v>3.0557571625875603E-10</v>
      </c>
      <c r="AR95" s="30">
        <f t="shared" si="95"/>
        <v>3.0557571625866023E-10</v>
      </c>
      <c r="AT95" s="36"/>
      <c r="AU95" s="36"/>
      <c r="AV95" s="36"/>
      <c r="BB95" s="36"/>
      <c r="BC95" s="36"/>
      <c r="BD95" s="36"/>
      <c r="BJ95" s="36">
        <v>3.044E-8</v>
      </c>
      <c r="BK95" s="36">
        <v>4.38894419912</v>
      </c>
      <c r="BL95" s="36">
        <v>1221.8485663214001</v>
      </c>
      <c r="BM95" s="30">
        <f t="shared" si="96"/>
        <v>-2.2149629499546509E-8</v>
      </c>
      <c r="BN95" s="30">
        <f t="shared" si="97"/>
        <v>-2.2150468132802785E-8</v>
      </c>
      <c r="BO95" s="30">
        <f t="shared" si="98"/>
        <v>-2.2150468097138711E-8</v>
      </c>
      <c r="BP95" s="30">
        <f t="shared" si="99"/>
        <v>-2.215046809714021E-8</v>
      </c>
      <c r="BR95" s="36">
        <v>4.1700000000000003E-9</v>
      </c>
      <c r="BS95" s="36">
        <v>4.4871625327600002</v>
      </c>
      <c r="BT95" s="36">
        <v>7903.0734197210004</v>
      </c>
      <c r="BU95" s="30">
        <f t="shared" si="100"/>
        <v>-2.5877699771466156E-10</v>
      </c>
      <c r="BV95" s="30">
        <f t="shared" si="101"/>
        <v>-2.5985822655948513E-10</v>
      </c>
      <c r="BW95" s="30">
        <f t="shared" si="102"/>
        <v>-2.5985818057805902E-10</v>
      </c>
      <c r="BX95" s="30">
        <f t="shared" si="103"/>
        <v>-2.5985818057998118E-10</v>
      </c>
      <c r="BZ95" s="36">
        <v>3.6E-10</v>
      </c>
      <c r="CA95" s="36">
        <v>0.54858124108999995</v>
      </c>
      <c r="CB95" s="36">
        <v>7632.9432596502002</v>
      </c>
      <c r="CC95" s="30">
        <f t="shared" si="104"/>
        <v>-2.1460641962786672E-10</v>
      </c>
      <c r="CD95" s="30">
        <f t="shared" si="105"/>
        <v>-2.1453388969803673E-10</v>
      </c>
      <c r="CE95" s="30">
        <f t="shared" si="106"/>
        <v>-2.1453389278282955E-10</v>
      </c>
      <c r="CF95" s="30">
        <f t="shared" si="107"/>
        <v>-2.1453389278270017E-10</v>
      </c>
      <c r="CH95" s="36"/>
      <c r="CI95" s="36"/>
      <c r="CJ95" s="36"/>
      <c r="CP95" s="36"/>
      <c r="CQ95" s="36"/>
      <c r="CR95" s="36"/>
      <c r="CX95" s="36"/>
      <c r="CY95" s="36"/>
      <c r="CZ95" s="36"/>
      <c r="DF95" s="36">
        <v>2.5158999999999999E-7</v>
      </c>
      <c r="DG95" s="36">
        <v>0.81355213242000002</v>
      </c>
      <c r="DH95" s="36">
        <v>10713.9948813262</v>
      </c>
      <c r="DI95" s="30">
        <f t="shared" si="108"/>
        <v>-1.1428033474873384E-7</v>
      </c>
      <c r="DJ95" s="30">
        <f t="shared" si="109"/>
        <v>-1.1435926682140845E-7</v>
      </c>
      <c r="DK95" s="30">
        <f t="shared" si="110"/>
        <v>-1.1435926346493718E-7</v>
      </c>
      <c r="DL95" s="30">
        <f t="shared" si="111"/>
        <v>-1.1435926346507891E-7</v>
      </c>
      <c r="DN95" s="36">
        <v>3.8369999999999999E-8</v>
      </c>
      <c r="DO95" s="36">
        <v>3.3432956270000001E-2</v>
      </c>
      <c r="DP95" s="36">
        <v>7234.7942562420003</v>
      </c>
      <c r="DQ95" s="30">
        <f t="shared" si="112"/>
        <v>-2.7804221518237488E-8</v>
      </c>
      <c r="DR95" s="30">
        <f t="shared" si="113"/>
        <v>-2.7810509249465234E-8</v>
      </c>
      <c r="DS95" s="30">
        <f t="shared" si="114"/>
        <v>-2.7810508982098126E-8</v>
      </c>
      <c r="DT95" s="30">
        <f t="shared" si="115"/>
        <v>-2.7810508982109399E-8</v>
      </c>
      <c r="DV95" s="36">
        <v>3.5199999999999998E-9</v>
      </c>
      <c r="DW95" s="36">
        <v>6.0956721264600002</v>
      </c>
      <c r="DX95" s="36">
        <v>7740.6067835887998</v>
      </c>
      <c r="DY95" s="30">
        <f t="shared" si="116"/>
        <v>2.2524575838548174E-9</v>
      </c>
      <c r="DZ95" s="30">
        <f t="shared" si="117"/>
        <v>2.2531457884030694E-9</v>
      </c>
      <c r="EA95" s="30">
        <f t="shared" si="118"/>
        <v>2.2531457591386622E-9</v>
      </c>
      <c r="EB95" s="30">
        <f t="shared" si="119"/>
        <v>2.2531457591398922E-9</v>
      </c>
      <c r="ED95" s="36">
        <v>2.7E-10</v>
      </c>
      <c r="EE95" s="36">
        <v>0.60053652251</v>
      </c>
      <c r="EF95" s="36">
        <v>3553.9115221378001</v>
      </c>
      <c r="EG95" s="30">
        <f t="shared" si="120"/>
        <v>2.6128070513776237E-10</v>
      </c>
      <c r="EH95" s="30">
        <f t="shared" si="121"/>
        <v>2.612727520896045E-10</v>
      </c>
      <c r="EI95" s="30">
        <f t="shared" si="122"/>
        <v>2.612727524279024E-10</v>
      </c>
      <c r="EJ95" s="30">
        <f t="shared" si="123"/>
        <v>2.6127275242788813E-10</v>
      </c>
      <c r="EL95" s="36"/>
      <c r="EM95" s="36"/>
      <c r="EN95" s="36"/>
      <c r="ET95" s="36"/>
      <c r="EU95" s="36"/>
      <c r="EV95" s="36"/>
    </row>
    <row r="96" spans="1:152" s="30" customFormat="1" ht="12.75">
      <c r="N96" s="36">
        <v>5.6395999999999998E-7</v>
      </c>
      <c r="O96" s="36">
        <v>1.6872715030400001</v>
      </c>
      <c r="P96" s="36">
        <v>6872.6731195111997</v>
      </c>
      <c r="Q96" s="30">
        <f t="shared" si="80"/>
        <v>1.6150918634735612E-7</v>
      </c>
      <c r="R96" s="30">
        <f t="shared" si="81"/>
        <v>1.6163125491109995E-7</v>
      </c>
      <c r="S96" s="30">
        <f t="shared" si="82"/>
        <v>1.616312497200237E-7</v>
      </c>
      <c r="T96" s="30">
        <f t="shared" si="83"/>
        <v>1.6163124972024252E-7</v>
      </c>
      <c r="V96" s="36">
        <v>8.65E-8</v>
      </c>
      <c r="W96" s="36">
        <v>4.3325698179299996</v>
      </c>
      <c r="X96" s="36">
        <v>3339.6321056316001</v>
      </c>
      <c r="Y96" s="30">
        <f t="shared" si="84"/>
        <v>-4.0724033388705979E-9</v>
      </c>
      <c r="Z96" s="30">
        <f t="shared" si="85"/>
        <v>-4.0818888052963662E-9</v>
      </c>
      <c r="AA96" s="30">
        <f t="shared" si="86"/>
        <v>-4.0818884019059322E-9</v>
      </c>
      <c r="AB96" s="30">
        <f t="shared" si="87"/>
        <v>-4.081888401922815E-9</v>
      </c>
      <c r="AD96" s="36">
        <v>6.6000000000000004E-9</v>
      </c>
      <c r="AE96" s="36">
        <v>0.25125103909000002</v>
      </c>
      <c r="AF96" s="36">
        <v>8969.5688969109997</v>
      </c>
      <c r="AG96" s="30">
        <f t="shared" si="88"/>
        <v>4.6720081256029842E-9</v>
      </c>
      <c r="AH96" s="30">
        <f t="shared" si="89"/>
        <v>4.6733824446421314E-9</v>
      </c>
      <c r="AI96" s="30">
        <f t="shared" si="90"/>
        <v>4.673382386204631E-9</v>
      </c>
      <c r="AJ96" s="30">
        <f t="shared" si="91"/>
        <v>4.6733823862071142E-9</v>
      </c>
      <c r="AL96" s="36">
        <v>3.7000000000000001E-10</v>
      </c>
      <c r="AM96" s="36">
        <v>6.0744279740399998</v>
      </c>
      <c r="AN96" s="36">
        <v>4929.6853219836003</v>
      </c>
      <c r="AO96" s="30">
        <f t="shared" si="92"/>
        <v>-2.7507789564380917E-10</v>
      </c>
      <c r="AP96" s="30">
        <f t="shared" si="93"/>
        <v>-2.7511799124776335E-10</v>
      </c>
      <c r="AQ96" s="30">
        <f t="shared" si="94"/>
        <v>-2.7511798954275706E-10</v>
      </c>
      <c r="AR96" s="30">
        <f t="shared" si="95"/>
        <v>-2.7511798954282913E-10</v>
      </c>
      <c r="AT96" s="36"/>
      <c r="AU96" s="36"/>
      <c r="AV96" s="36"/>
      <c r="BB96" s="36"/>
      <c r="BC96" s="36"/>
      <c r="BD96" s="36"/>
      <c r="BJ96" s="36">
        <v>2.8789999999999998E-8</v>
      </c>
      <c r="BK96" s="36">
        <v>2.9329219788500001</v>
      </c>
      <c r="BL96" s="36">
        <v>2787.0430238573999</v>
      </c>
      <c r="BM96" s="30">
        <f t="shared" si="96"/>
        <v>2.8759108285750877E-8</v>
      </c>
      <c r="BN96" s="30">
        <f t="shared" si="97"/>
        <v>2.8759230319958643E-8</v>
      </c>
      <c r="BO96" s="30">
        <f t="shared" si="98"/>
        <v>2.8759230314773984E-8</v>
      </c>
      <c r="BP96" s="30">
        <f t="shared" si="99"/>
        <v>2.8759230314774202E-8</v>
      </c>
      <c r="BR96" s="36">
        <v>4.2999999999999996E-9</v>
      </c>
      <c r="BS96" s="36">
        <v>0.62845892204999998</v>
      </c>
      <c r="BT96" s="36">
        <v>5614.7293762095996</v>
      </c>
      <c r="BU96" s="30">
        <f t="shared" si="100"/>
        <v>2.6285407028236529E-9</v>
      </c>
      <c r="BV96" s="30">
        <f t="shared" si="101"/>
        <v>2.6291687518991719E-9</v>
      </c>
      <c r="BW96" s="30">
        <f t="shared" si="102"/>
        <v>2.6291687251918219E-9</v>
      </c>
      <c r="BX96" s="30">
        <f t="shared" si="103"/>
        <v>2.6291687251929456E-9</v>
      </c>
      <c r="BZ96" s="36">
        <v>3.1999999999999998E-10</v>
      </c>
      <c r="CA96" s="36">
        <v>4.2998505710600003</v>
      </c>
      <c r="CB96" s="36">
        <v>3355.8648978848</v>
      </c>
      <c r="CC96" s="30">
        <f t="shared" si="104"/>
        <v>-5.4081696346407077E-11</v>
      </c>
      <c r="CD96" s="30">
        <f t="shared" si="105"/>
        <v>-5.4116488765725854E-11</v>
      </c>
      <c r="CE96" s="30">
        <f t="shared" si="106"/>
        <v>-5.4116487286110844E-11</v>
      </c>
      <c r="CF96" s="30">
        <f t="shared" si="107"/>
        <v>-5.4116487286173593E-11</v>
      </c>
      <c r="CH96" s="36"/>
      <c r="CI96" s="36"/>
      <c r="CJ96" s="36"/>
      <c r="CP96" s="36"/>
      <c r="CQ96" s="36"/>
      <c r="CR96" s="36"/>
      <c r="CX96" s="36"/>
      <c r="CY96" s="36"/>
      <c r="CZ96" s="36"/>
      <c r="DF96" s="36">
        <v>2.2070000000000001E-7</v>
      </c>
      <c r="DG96" s="36">
        <v>0.85747723964</v>
      </c>
      <c r="DH96" s="36">
        <v>3319.8370312073998</v>
      </c>
      <c r="DI96" s="30">
        <f t="shared" si="108"/>
        <v>5.9046684285598147E-8</v>
      </c>
      <c r="DJ96" s="30">
        <f t="shared" si="109"/>
        <v>5.9069890905551228E-8</v>
      </c>
      <c r="DK96" s="30">
        <f t="shared" si="110"/>
        <v>5.90698899186499E-8</v>
      </c>
      <c r="DL96" s="30">
        <f t="shared" si="111"/>
        <v>5.9069889918692206E-8</v>
      </c>
      <c r="DN96" s="36">
        <v>3.6209999999999998E-8</v>
      </c>
      <c r="DO96" s="36">
        <v>5.7653239367199998</v>
      </c>
      <c r="DP96" s="36">
        <v>4933.2084403325998</v>
      </c>
      <c r="DQ96" s="30">
        <f t="shared" si="112"/>
        <v>-3.3295827758638829E-8</v>
      </c>
      <c r="DR96" s="30">
        <f t="shared" si="113"/>
        <v>-3.3298135261329356E-8</v>
      </c>
      <c r="DS96" s="30">
        <f t="shared" si="114"/>
        <v>-3.3298135163216008E-8</v>
      </c>
      <c r="DT96" s="30">
        <f t="shared" si="115"/>
        <v>-3.329813516322015E-8</v>
      </c>
      <c r="DV96" s="36">
        <v>3.2599999999999999E-9</v>
      </c>
      <c r="DW96" s="36">
        <v>6.0549834609299999</v>
      </c>
      <c r="DX96" s="36">
        <v>2118.7638603783998</v>
      </c>
      <c r="DY96" s="30">
        <f t="shared" si="116"/>
        <v>2.7079087801378078E-9</v>
      </c>
      <c r="DZ96" s="30">
        <f t="shared" si="117"/>
        <v>2.7080351965397577E-9</v>
      </c>
      <c r="EA96" s="30">
        <f t="shared" si="118"/>
        <v>2.7080351911638853E-9</v>
      </c>
      <c r="EB96" s="30">
        <f t="shared" si="119"/>
        <v>2.7080351911641111E-9</v>
      </c>
      <c r="ED96" s="36">
        <v>2.7E-10</v>
      </c>
      <c r="EE96" s="36">
        <v>4.9710790085900003</v>
      </c>
      <c r="EF96" s="36">
        <v>3767.2106175757999</v>
      </c>
      <c r="EG96" s="30">
        <f t="shared" si="120"/>
        <v>-2.6415068932453143E-10</v>
      </c>
      <c r="EH96" s="30">
        <f t="shared" si="121"/>
        <v>-2.6414376530755956E-10</v>
      </c>
      <c r="EI96" s="30">
        <f t="shared" si="122"/>
        <v>-2.6414376560210596E-10</v>
      </c>
      <c r="EJ96" s="30">
        <f t="shared" si="123"/>
        <v>-2.6414376560209339E-10</v>
      </c>
      <c r="EL96" s="36"/>
      <c r="EM96" s="36"/>
      <c r="EN96" s="36"/>
      <c r="ET96" s="36"/>
      <c r="EU96" s="36"/>
      <c r="EV96" s="36"/>
    </row>
    <row r="97" spans="1:152" s="30" customFormat="1" ht="12.75">
      <c r="A97" s="38" t="s">
        <v>223</v>
      </c>
      <c r="B97" s="38" t="s">
        <v>224</v>
      </c>
      <c r="C97" s="38" t="s">
        <v>225</v>
      </c>
      <c r="D97" s="38" t="s">
        <v>226</v>
      </c>
      <c r="E97" s="38" t="s">
        <v>227</v>
      </c>
      <c r="F97" s="38" t="s">
        <v>228</v>
      </c>
      <c r="N97" s="36">
        <v>5.5909000000000001E-7</v>
      </c>
      <c r="O97" s="36">
        <v>3.4626083349500001</v>
      </c>
      <c r="P97" s="36">
        <v>263.08392337279997</v>
      </c>
      <c r="Q97" s="30">
        <f t="shared" si="80"/>
        <v>-2.3465474998699484E-7</v>
      </c>
      <c r="R97" s="30">
        <f t="shared" si="81"/>
        <v>-2.3465036138140635E-7</v>
      </c>
      <c r="S97" s="30">
        <f t="shared" si="82"/>
        <v>-2.3465036156804257E-7</v>
      </c>
      <c r="T97" s="30">
        <f t="shared" si="83"/>
        <v>-2.3465036156803468E-7</v>
      </c>
      <c r="V97" s="36">
        <v>7.3720000000000001E-8</v>
      </c>
      <c r="W97" s="36">
        <v>6.1783159326900003</v>
      </c>
      <c r="X97" s="36">
        <v>3583.3410306738001</v>
      </c>
      <c r="Y97" s="30">
        <f t="shared" si="84"/>
        <v>3.1892094738381168E-8</v>
      </c>
      <c r="Z97" s="30">
        <f t="shared" si="85"/>
        <v>3.1884265541322945E-8</v>
      </c>
      <c r="AA97" s="30">
        <f t="shared" si="86"/>
        <v>3.1884265874287309E-8</v>
      </c>
      <c r="AB97" s="30">
        <f t="shared" si="87"/>
        <v>3.1884265874273141E-8</v>
      </c>
      <c r="AD97" s="36">
        <v>5.2700000000000002E-9</v>
      </c>
      <c r="AE97" s="36">
        <v>4.6221852889699999</v>
      </c>
      <c r="AF97" s="36">
        <v>10419.9862835076</v>
      </c>
      <c r="AG97" s="30">
        <f t="shared" si="88"/>
        <v>-5.0997372440931363E-9</v>
      </c>
      <c r="AH97" s="30">
        <f t="shared" si="89"/>
        <v>-5.100192077346626E-9</v>
      </c>
      <c r="AI97" s="30">
        <f t="shared" si="90"/>
        <v>-5.1001920580165011E-9</v>
      </c>
      <c r="AJ97" s="30">
        <f t="shared" si="91"/>
        <v>-5.1001920580173118E-9</v>
      </c>
      <c r="AL97" s="36">
        <v>4.2E-10</v>
      </c>
      <c r="AM97" s="36">
        <v>3.0464256118900002</v>
      </c>
      <c r="AN97" s="36">
        <v>12964.300703391</v>
      </c>
      <c r="AO97" s="30">
        <f t="shared" ref="AO97:AO128" si="124">AL97*COS(AM97+AN97*$C$23)</f>
        <v>4.0364880259548155E-10</v>
      </c>
      <c r="AP97" s="30">
        <f t="shared" ref="AP97:AP129" si="125">AL97*COS(AM97+AN97*$C$44)</f>
        <v>4.0369822226395823E-10</v>
      </c>
      <c r="AQ97" s="30">
        <f t="shared" ref="AQ97:AQ129" si="126">AL97*COS(AM97+AN97*$C$65)</f>
        <v>4.0369822016383056E-10</v>
      </c>
      <c r="AR97" s="30">
        <f t="shared" ref="AR97:AR129" si="127">AL97*COS(AM97+AN97*$C$86)</f>
        <v>4.0369822016391948E-10</v>
      </c>
      <c r="AT97" s="36"/>
      <c r="AU97" s="36"/>
      <c r="AV97" s="36"/>
      <c r="BB97" s="36"/>
      <c r="BC97" s="36"/>
      <c r="BD97" s="36"/>
      <c r="BJ97" s="36">
        <v>3.372E-8</v>
      </c>
      <c r="BK97" s="36">
        <v>4.4555820284300003</v>
      </c>
      <c r="BL97" s="36">
        <v>6674.1113063987996</v>
      </c>
      <c r="BM97" s="30">
        <f t="shared" si="96"/>
        <v>1.4277431593456455E-8</v>
      </c>
      <c r="BN97" s="30">
        <f t="shared" si="97"/>
        <v>1.4270729222709326E-8</v>
      </c>
      <c r="BO97" s="30">
        <f t="shared" si="98"/>
        <v>1.4270729507757985E-8</v>
      </c>
      <c r="BP97" s="30">
        <f t="shared" si="99"/>
        <v>1.4270729507745829E-8</v>
      </c>
      <c r="BR97" s="36">
        <v>3.9499999999999998E-9</v>
      </c>
      <c r="BS97" s="36">
        <v>4.8902189804500003</v>
      </c>
      <c r="BT97" s="36">
        <v>10419.9862835076</v>
      </c>
      <c r="BU97" s="30">
        <f t="shared" si="100"/>
        <v>-3.4221409921130246E-9</v>
      </c>
      <c r="BV97" s="30">
        <f t="shared" si="101"/>
        <v>-3.4228164850276803E-9</v>
      </c>
      <c r="BW97" s="30">
        <f t="shared" si="102"/>
        <v>-3.422816456309302E-9</v>
      </c>
      <c r="BX97" s="30">
        <f t="shared" si="103"/>
        <v>-3.4228164563105068E-9</v>
      </c>
      <c r="BZ97" s="36">
        <v>3.7000000000000001E-10</v>
      </c>
      <c r="CA97" s="36">
        <v>6.2634960063399996</v>
      </c>
      <c r="CB97" s="36">
        <v>6682.2051744678001</v>
      </c>
      <c r="CC97" s="30">
        <f t="shared" ref="CC97:CC128" si="128">BZ97*COS(CA97+CB97*$C$23)</f>
        <v>2.9909041476225752E-10</v>
      </c>
      <c r="CD97" s="30">
        <f t="shared" ref="CD97:CD130" si="129">BZ97*COS(CA97+CB97*$C$44)</f>
        <v>2.9913825310246887E-10</v>
      </c>
      <c r="CE97" s="30">
        <f t="shared" ref="CE97:CE130" si="130">BZ97*COS(CA97+CB97*$C$65)</f>
        <v>2.9913825106833713E-10</v>
      </c>
      <c r="CF97" s="30">
        <f t="shared" ref="CF97:CF130" si="131">BZ97*COS(CA97+CB97*$C$86)</f>
        <v>2.9913825106842378E-10</v>
      </c>
      <c r="CH97" s="36"/>
      <c r="CI97" s="36"/>
      <c r="CJ97" s="36"/>
      <c r="CP97" s="36"/>
      <c r="CQ97" s="36"/>
      <c r="CR97" s="36"/>
      <c r="CX97" s="36"/>
      <c r="CY97" s="36"/>
      <c r="CZ97" s="36"/>
      <c r="DF97" s="36">
        <v>2.4772E-7</v>
      </c>
      <c r="DG97" s="36">
        <v>5.3897074276100003</v>
      </c>
      <c r="DH97" s="36">
        <v>2818.0350086059998</v>
      </c>
      <c r="DI97" s="30">
        <f t="shared" si="108"/>
        <v>-1.7074595218900921E-7</v>
      </c>
      <c r="DJ97" s="30">
        <f t="shared" si="109"/>
        <v>-1.7072932592508069E-7</v>
      </c>
      <c r="DK97" s="30">
        <f t="shared" si="110"/>
        <v>-1.7072932663218276E-7</v>
      </c>
      <c r="DL97" s="30">
        <f t="shared" si="111"/>
        <v>-1.707293266321528E-7</v>
      </c>
      <c r="DN97" s="36">
        <v>3.7469999999999997E-8</v>
      </c>
      <c r="DO97" s="36">
        <v>8.7789859659999997E-2</v>
      </c>
      <c r="DP97" s="36">
        <v>6525.8044539654002</v>
      </c>
      <c r="DQ97" s="30">
        <f t="shared" si="112"/>
        <v>-1.2477544548871294E-9</v>
      </c>
      <c r="DR97" s="30">
        <f t="shared" si="113"/>
        <v>-1.2397209457136179E-9</v>
      </c>
      <c r="DS97" s="30">
        <f t="shared" si="114"/>
        <v>-1.2397212873585969E-9</v>
      </c>
      <c r="DT97" s="30">
        <f t="shared" si="115"/>
        <v>-1.2397212873442278E-9</v>
      </c>
      <c r="DV97" s="36">
        <v>4.0300000000000004E-9</v>
      </c>
      <c r="DW97" s="36">
        <v>4.96465831103</v>
      </c>
      <c r="DX97" s="36">
        <v>8969.5688969109997</v>
      </c>
      <c r="DY97" s="30">
        <f t="shared" si="116"/>
        <v>2.8494242298795744E-9</v>
      </c>
      <c r="DZ97" s="30">
        <f t="shared" si="117"/>
        <v>2.8485838309762195E-9</v>
      </c>
      <c r="EA97" s="30">
        <f t="shared" si="118"/>
        <v>2.8485838667214185E-9</v>
      </c>
      <c r="EB97" s="30">
        <f t="shared" si="119"/>
        <v>2.8485838667198998E-9</v>
      </c>
      <c r="ED97" s="36">
        <v>2.4E-10</v>
      </c>
      <c r="EE97" s="36">
        <v>3.3662134782400002</v>
      </c>
      <c r="EF97" s="36">
        <v>8031.0922630584</v>
      </c>
      <c r="EG97" s="30">
        <f t="shared" ref="EG97:EG111" si="132">ED97*COS(EE97+EF97*$C$23)</f>
        <v>-2.2766054984401918E-10</v>
      </c>
      <c r="EH97" s="30">
        <f t="shared" ref="EH97:EH111" si="133">ED97*COS(EE97+EF97*$C$44)</f>
        <v>-2.2764048727358087E-10</v>
      </c>
      <c r="EI97" s="30">
        <f t="shared" ref="EI97:EI111" si="134">ED97*COS(EE97+EF97*$C$65)</f>
        <v>-2.276404881271261E-10</v>
      </c>
      <c r="EJ97" s="30">
        <f t="shared" ref="EJ97:EJ111" si="135">ED97*COS(EE97+EF97*$C$86)</f>
        <v>-2.2764048812708992E-10</v>
      </c>
      <c r="EL97" s="36"/>
      <c r="EM97" s="36"/>
      <c r="EN97" s="36"/>
      <c r="ET97" s="36"/>
      <c r="EU97" s="36"/>
      <c r="EV97" s="36"/>
    </row>
    <row r="98" spans="1:152" s="30" customFormat="1" ht="12.75">
      <c r="A98" s="30">
        <f>((((F89*C86+E89)*C86+D89)*C86+C89)*C86+B89)*C86 + A89</f>
        <v>-12.193337519985494</v>
      </c>
      <c r="B98" s="30">
        <f>DEGREES(A98)</f>
        <v>-698.62677807368289</v>
      </c>
      <c r="C98" s="30">
        <f>((((F92*C86+E92)*C86+D92)*C86+C92)*C86+B92)*C86 + A92</f>
        <v>-1.5232723203513297E-2</v>
      </c>
      <c r="D98" s="30">
        <f>DEGREES(C98)</f>
        <v>-0.87277075005231086</v>
      </c>
      <c r="E98" s="30">
        <f>((((F95*C86+E95)*C86+D95)*C86+C95)*C86+B95)*C86 + A95</f>
        <v>1.4173582288675561</v>
      </c>
      <c r="F98" s="30">
        <f>SQRT(D102*D102+E102*E102+F102*F102)</f>
        <v>2.0787760990223405</v>
      </c>
      <c r="N98" s="36">
        <v>5.1678000000000005E-7</v>
      </c>
      <c r="O98" s="36">
        <v>2.8130749268200002</v>
      </c>
      <c r="P98" s="36">
        <v>3339.6321056316001</v>
      </c>
      <c r="Q98" s="30">
        <f t="shared" si="80"/>
        <v>-5.1677543284572767E-7</v>
      </c>
      <c r="R98" s="30">
        <f t="shared" si="81"/>
        <v>-5.1677566824646658E-7</v>
      </c>
      <c r="S98" s="30">
        <f t="shared" si="82"/>
        <v>-5.1677566823658796E-7</v>
      </c>
      <c r="T98" s="30">
        <f t="shared" si="83"/>
        <v>-5.1677566823658838E-7</v>
      </c>
      <c r="V98" s="36">
        <v>5.7259999999999998E-8</v>
      </c>
      <c r="W98" s="36">
        <v>3.6812012029900001</v>
      </c>
      <c r="X98" s="36">
        <v>8429.2412664666008</v>
      </c>
      <c r="Y98" s="30">
        <f t="shared" si="84"/>
        <v>3.4371588008259451E-8</v>
      </c>
      <c r="Z98" s="30">
        <f t="shared" si="85"/>
        <v>3.4384276227652063E-8</v>
      </c>
      <c r="AA98" s="30">
        <f t="shared" si="86"/>
        <v>3.4384275688111901E-8</v>
      </c>
      <c r="AB98" s="30">
        <f t="shared" si="87"/>
        <v>3.4384275688134679E-8</v>
      </c>
      <c r="AD98" s="36">
        <v>6.0699999999999999E-9</v>
      </c>
      <c r="AE98" s="36">
        <v>3.84724721085</v>
      </c>
      <c r="AF98" s="36">
        <v>5486.7778431750003</v>
      </c>
      <c r="AG98" s="30">
        <f t="shared" si="88"/>
        <v>7.8052613124241682E-10</v>
      </c>
      <c r="AH98" s="30">
        <f t="shared" si="89"/>
        <v>7.7944041189442591E-10</v>
      </c>
      <c r="AI98" s="30">
        <f t="shared" si="90"/>
        <v>7.7944045806773487E-10</v>
      </c>
      <c r="AJ98" s="30">
        <f t="shared" si="91"/>
        <v>7.7944045806576742E-10</v>
      </c>
      <c r="AL98" s="36">
        <v>3.7000000000000001E-10</v>
      </c>
      <c r="AM98" s="36">
        <v>5.2378448864599996</v>
      </c>
      <c r="AN98" s="36">
        <v>6298.3283211764001</v>
      </c>
      <c r="AO98" s="30">
        <f t="shared" si="124"/>
        <v>-5.9471475594417773E-11</v>
      </c>
      <c r="AP98" s="30">
        <f t="shared" si="125"/>
        <v>-5.9395865905765078E-11</v>
      </c>
      <c r="AQ98" s="30">
        <f t="shared" si="126"/>
        <v>-5.9395869121300424E-11</v>
      </c>
      <c r="AR98" s="30">
        <f t="shared" si="127"/>
        <v>-5.9395869121162892E-11</v>
      </c>
      <c r="AT98" s="36"/>
      <c r="AU98" s="36"/>
      <c r="AV98" s="36"/>
      <c r="BB98" s="36"/>
      <c r="BC98" s="36"/>
      <c r="BD98" s="36"/>
      <c r="BJ98" s="36">
        <v>2.51E-8</v>
      </c>
      <c r="BK98" s="36">
        <v>4.0624979577499998</v>
      </c>
      <c r="BL98" s="36">
        <v>6872.6731195111997</v>
      </c>
      <c r="BM98" s="30">
        <f t="shared" si="96"/>
        <v>-2.1856953415517726E-8</v>
      </c>
      <c r="BN98" s="30">
        <f t="shared" si="97"/>
        <v>-2.185974077035457E-8</v>
      </c>
      <c r="BO98" s="30">
        <f t="shared" si="98"/>
        <v>-2.1859740651839497E-8</v>
      </c>
      <c r="BP98" s="30">
        <f t="shared" si="99"/>
        <v>-2.1859740651844493E-8</v>
      </c>
      <c r="BR98" s="36">
        <v>3.8000000000000001E-9</v>
      </c>
      <c r="BS98" s="36">
        <v>1.9113884509700001</v>
      </c>
      <c r="BT98" s="36">
        <v>3553.9115221378001</v>
      </c>
      <c r="BU98" s="30">
        <f t="shared" si="100"/>
        <v>1.870884295592133E-9</v>
      </c>
      <c r="BV98" s="30">
        <f t="shared" si="101"/>
        <v>1.8712706836684286E-9</v>
      </c>
      <c r="BW98" s="30">
        <f t="shared" si="102"/>
        <v>1.8712706672369101E-9</v>
      </c>
      <c r="BX98" s="30">
        <f t="shared" si="103"/>
        <v>1.8712706672376032E-9</v>
      </c>
      <c r="BZ98" s="36">
        <v>3.7000000000000001E-10</v>
      </c>
      <c r="CA98" s="36">
        <v>3.8318803209199999</v>
      </c>
      <c r="CB98" s="36">
        <v>3870.3033917943999</v>
      </c>
      <c r="CC98" s="30">
        <f t="shared" si="128"/>
        <v>1.2636451457153535E-10</v>
      </c>
      <c r="CD98" s="30">
        <f t="shared" si="129"/>
        <v>1.2640875634510255E-10</v>
      </c>
      <c r="CE98" s="30">
        <f t="shared" si="130"/>
        <v>1.2640875446366112E-10</v>
      </c>
      <c r="CF98" s="30">
        <f t="shared" si="131"/>
        <v>1.264087544637402E-10</v>
      </c>
      <c r="CH98" s="36"/>
      <c r="CI98" s="36"/>
      <c r="CJ98" s="36"/>
      <c r="CP98" s="36"/>
      <c r="CQ98" s="36"/>
      <c r="CR98" s="36"/>
      <c r="CX98" s="36"/>
      <c r="CY98" s="36"/>
      <c r="CZ98" s="36"/>
      <c r="DF98" s="36">
        <v>2.3358999999999999E-7</v>
      </c>
      <c r="DG98" s="36">
        <v>6.0145377822499997</v>
      </c>
      <c r="DH98" s="36">
        <v>3496.0328261340001</v>
      </c>
      <c r="DI98" s="30">
        <f t="shared" si="108"/>
        <v>1.6222334793001446E-7</v>
      </c>
      <c r="DJ98" s="30">
        <f t="shared" si="109"/>
        <v>1.622040318324591E-7</v>
      </c>
      <c r="DK98" s="30">
        <f t="shared" si="110"/>
        <v>1.6220403265396756E-7</v>
      </c>
      <c r="DL98" s="30">
        <f t="shared" si="111"/>
        <v>1.6220403265393294E-7</v>
      </c>
      <c r="DN98" s="36">
        <v>3.016E-8</v>
      </c>
      <c r="DO98" s="36">
        <v>3.7383885512499999</v>
      </c>
      <c r="DP98" s="36">
        <v>6681.2921637024001</v>
      </c>
      <c r="DQ98" s="30">
        <f t="shared" si="112"/>
        <v>-9.4816206250373741E-9</v>
      </c>
      <c r="DR98" s="30">
        <f t="shared" si="113"/>
        <v>-9.4879085237733074E-9</v>
      </c>
      <c r="DS98" s="30">
        <f t="shared" si="114"/>
        <v>-9.4879082563753407E-9</v>
      </c>
      <c r="DT98" s="30">
        <f t="shared" si="115"/>
        <v>-9.487908256386731E-9</v>
      </c>
      <c r="DV98" s="36">
        <v>4.0199999999999998E-9</v>
      </c>
      <c r="DW98" s="36">
        <v>2.8462483538400001</v>
      </c>
      <c r="DX98" s="36">
        <v>5331.3574437407997</v>
      </c>
      <c r="DY98" s="30">
        <f t="shared" si="116"/>
        <v>-4.1463891243795015E-11</v>
      </c>
      <c r="DZ98" s="30">
        <f t="shared" si="117"/>
        <v>-4.2168368992078909E-11</v>
      </c>
      <c r="EA98" s="30">
        <f t="shared" si="118"/>
        <v>-4.2168339032538783E-11</v>
      </c>
      <c r="EB98" s="30">
        <f t="shared" si="119"/>
        <v>-4.2168339033795529E-11</v>
      </c>
      <c r="ED98" s="36">
        <v>2.5999999999999998E-10</v>
      </c>
      <c r="EE98" s="36">
        <v>4.8050983336400002</v>
      </c>
      <c r="EF98" s="36">
        <v>7632.9432596502002</v>
      </c>
      <c r="EG98" s="30">
        <f t="shared" si="132"/>
        <v>2.5566806514798822E-10</v>
      </c>
      <c r="EH98" s="30">
        <f t="shared" si="133"/>
        <v>2.5567991601706026E-10</v>
      </c>
      <c r="EI98" s="30">
        <f t="shared" si="134"/>
        <v>2.556799155134165E-10</v>
      </c>
      <c r="EJ98" s="30">
        <f t="shared" si="135"/>
        <v>2.5567991551343729E-10</v>
      </c>
      <c r="EL98" s="36"/>
      <c r="EM98" s="36"/>
      <c r="EN98" s="36"/>
      <c r="ET98" s="36"/>
      <c r="EU98" s="36"/>
      <c r="EV98" s="36"/>
    </row>
    <row r="99" spans="1:152" s="30" customFormat="1" ht="12.75">
      <c r="A99" s="30">
        <f>RADIANS(B99)</f>
        <v>0.37303309437367854</v>
      </c>
      <c r="B99" s="30">
        <f>B98 - INT( B98 / 360 ) * 360</f>
        <v>21.373221926317115</v>
      </c>
      <c r="C99" s="30">
        <f>RADIANS(D99)</f>
        <v>6.267952583976073</v>
      </c>
      <c r="D99" s="30">
        <f>D98 - INT( D98 / 360 ) * 360</f>
        <v>359.12722924994767</v>
      </c>
      <c r="N99" s="36">
        <v>4.0671000000000002E-7</v>
      </c>
      <c r="O99" s="36">
        <v>3.13832621829</v>
      </c>
      <c r="P99" s="36">
        <v>9595.2390892233998</v>
      </c>
      <c r="Q99" s="30">
        <f t="shared" si="80"/>
        <v>3.984155593840058E-7</v>
      </c>
      <c r="R99" s="30">
        <f t="shared" si="81"/>
        <v>3.9844131512341611E-7</v>
      </c>
      <c r="S99" s="30">
        <f t="shared" si="82"/>
        <v>3.9844131402893567E-7</v>
      </c>
      <c r="T99" s="30">
        <f t="shared" si="83"/>
        <v>3.9844131402898146E-7</v>
      </c>
      <c r="V99" s="36">
        <v>6.1859999999999999E-8</v>
      </c>
      <c r="W99" s="36">
        <v>3.5416596773400002</v>
      </c>
      <c r="X99" s="36">
        <v>692.15760122680001</v>
      </c>
      <c r="Y99" s="30">
        <f t="shared" si="84"/>
        <v>5.9168707099760921E-8</v>
      </c>
      <c r="Z99" s="30">
        <f t="shared" si="85"/>
        <v>5.9168296448847344E-8</v>
      </c>
      <c r="AA99" s="30">
        <f t="shared" si="86"/>
        <v>5.9168296466311893E-8</v>
      </c>
      <c r="AB99" s="30">
        <f t="shared" si="87"/>
        <v>5.9168296466311158E-8</v>
      </c>
      <c r="AD99" s="36">
        <v>5.0000000000000001E-9</v>
      </c>
      <c r="AE99" s="36">
        <v>4.6632313461899999</v>
      </c>
      <c r="AF99" s="36">
        <v>6836.6452528338004</v>
      </c>
      <c r="AG99" s="30">
        <f t="shared" si="88"/>
        <v>-1.2676338769628945E-9</v>
      </c>
      <c r="AH99" s="30">
        <f t="shared" si="89"/>
        <v>-1.2687208057821782E-9</v>
      </c>
      <c r="AI99" s="30">
        <f t="shared" si="90"/>
        <v>-1.2687207595593348E-9</v>
      </c>
      <c r="AJ99" s="30">
        <f t="shared" si="91"/>
        <v>-1.2687207595612934E-9</v>
      </c>
      <c r="AL99" s="36">
        <v>4.3000000000000001E-10</v>
      </c>
      <c r="AM99" s="36">
        <v>6.17835198533</v>
      </c>
      <c r="AN99" s="36">
        <v>15643.680203309799</v>
      </c>
      <c r="AO99" s="30">
        <f t="shared" si="124"/>
        <v>1.8647824209658832E-10</v>
      </c>
      <c r="AP99" s="30">
        <f t="shared" si="125"/>
        <v>1.8667746526794743E-10</v>
      </c>
      <c r="AQ99" s="30">
        <f t="shared" si="126"/>
        <v>1.8667745679656133E-10</v>
      </c>
      <c r="AR99" s="30">
        <f t="shared" si="127"/>
        <v>1.8667745679691914E-10</v>
      </c>
      <c r="AT99" s="36"/>
      <c r="AU99" s="36"/>
      <c r="AV99" s="36"/>
      <c r="BB99" s="36"/>
      <c r="BC99" s="36"/>
      <c r="BD99" s="36"/>
      <c r="BJ99" s="36">
        <v>2.6160000000000001E-8</v>
      </c>
      <c r="BK99" s="36">
        <v>1.2365942089699999</v>
      </c>
      <c r="BL99" s="36">
        <v>4933.2084403325998</v>
      </c>
      <c r="BM99" s="30">
        <f t="shared" si="96"/>
        <v>1.4502137901501188E-8</v>
      </c>
      <c r="BN99" s="30">
        <f t="shared" si="97"/>
        <v>1.449860700975032E-8</v>
      </c>
      <c r="BO99" s="30">
        <f t="shared" si="98"/>
        <v>1.4498607159917885E-8</v>
      </c>
      <c r="BP99" s="30">
        <f t="shared" si="99"/>
        <v>1.4498607159911539E-8</v>
      </c>
      <c r="BR99" s="36">
        <v>3.58E-9</v>
      </c>
      <c r="BS99" s="36">
        <v>4.2158451824499998</v>
      </c>
      <c r="BT99" s="36">
        <v>426.59819087599999</v>
      </c>
      <c r="BU99" s="30">
        <f t="shared" si="100"/>
        <v>-9.8847256688190181E-10</v>
      </c>
      <c r="BV99" s="30">
        <f t="shared" si="101"/>
        <v>-9.8842431544804018E-10</v>
      </c>
      <c r="BW99" s="30">
        <f t="shared" si="102"/>
        <v>-9.8842431750004987E-10</v>
      </c>
      <c r="BX99" s="30">
        <f t="shared" si="103"/>
        <v>-9.8842431749996261E-10</v>
      </c>
      <c r="BZ99" s="36">
        <v>3.1000000000000002E-10</v>
      </c>
      <c r="CA99" s="36">
        <v>4.94959395405</v>
      </c>
      <c r="CB99" s="36">
        <v>6680.2445323313996</v>
      </c>
      <c r="CC99" s="30">
        <f t="shared" si="128"/>
        <v>2.4229342518208065E-10</v>
      </c>
      <c r="CD99" s="30">
        <f t="shared" si="129"/>
        <v>2.4225095546366103E-10</v>
      </c>
      <c r="CE99" s="30">
        <f t="shared" si="130"/>
        <v>2.4225095727003432E-10</v>
      </c>
      <c r="CF99" s="30">
        <f t="shared" si="131"/>
        <v>2.4225095726995739E-10</v>
      </c>
      <c r="CH99" s="36"/>
      <c r="CI99" s="36"/>
      <c r="CJ99" s="36"/>
      <c r="CP99" s="36"/>
      <c r="CQ99" s="36"/>
      <c r="CR99" s="36"/>
      <c r="CX99" s="36"/>
      <c r="CY99" s="36"/>
      <c r="CZ99" s="36"/>
      <c r="DF99" s="36">
        <v>2.4732000000000002E-7</v>
      </c>
      <c r="DG99" s="36">
        <v>2.5803479770300002</v>
      </c>
      <c r="DH99" s="36">
        <v>2803.8079146044001</v>
      </c>
      <c r="DI99" s="30">
        <f t="shared" si="108"/>
        <v>2.2787387254074266E-7</v>
      </c>
      <c r="DJ99" s="30">
        <f t="shared" si="109"/>
        <v>2.2786501170674086E-7</v>
      </c>
      <c r="DK99" s="30">
        <f t="shared" si="110"/>
        <v>2.2786501208360991E-7</v>
      </c>
      <c r="DL99" s="30">
        <f t="shared" si="111"/>
        <v>2.27865012083594E-7</v>
      </c>
      <c r="DN99" s="36">
        <v>3.9750000000000002E-8</v>
      </c>
      <c r="DO99" s="36">
        <v>4.9128859296499998</v>
      </c>
      <c r="DP99" s="36">
        <v>2942.4634232916001</v>
      </c>
      <c r="DQ99" s="30">
        <f t="shared" si="112"/>
        <v>1.5707646116977702E-8</v>
      </c>
      <c r="DR99" s="30">
        <f t="shared" si="113"/>
        <v>1.5711177933787909E-8</v>
      </c>
      <c r="DS99" s="30">
        <f t="shared" si="114"/>
        <v>1.5711177783592288E-8</v>
      </c>
      <c r="DT99" s="30">
        <f t="shared" si="115"/>
        <v>1.5711177783598644E-8</v>
      </c>
      <c r="DV99" s="36">
        <v>3.1899999999999999E-9</v>
      </c>
      <c r="DW99" s="36">
        <v>1.4454545747500001</v>
      </c>
      <c r="DX99" s="36">
        <v>5729.5064471490005</v>
      </c>
      <c r="DY99" s="30">
        <f t="shared" si="116"/>
        <v>1.4648125630797591E-9</v>
      </c>
      <c r="DZ99" s="30">
        <f t="shared" si="117"/>
        <v>1.4653462569747985E-9</v>
      </c>
      <c r="EA99" s="30">
        <f t="shared" si="118"/>
        <v>1.4653462342793108E-9</v>
      </c>
      <c r="EB99" s="30">
        <f t="shared" si="119"/>
        <v>1.465346234280267E-9</v>
      </c>
      <c r="ED99" s="36">
        <v>2.1999999999999999E-10</v>
      </c>
      <c r="EE99" s="36">
        <v>1.4396610707699999</v>
      </c>
      <c r="EF99" s="36">
        <v>26724.899413598399</v>
      </c>
      <c r="EG99" s="30">
        <f t="shared" si="132"/>
        <v>-1.3391661761086476E-10</v>
      </c>
      <c r="EH99" s="30">
        <f t="shared" si="133"/>
        <v>-1.3406990509677879E-10</v>
      </c>
      <c r="EI99" s="30">
        <f t="shared" si="134"/>
        <v>-1.3406989858006564E-10</v>
      </c>
      <c r="EJ99" s="30">
        <f t="shared" si="135"/>
        <v>-1.3406989858034324E-10</v>
      </c>
      <c r="EL99" s="36"/>
      <c r="EM99" s="36"/>
      <c r="EN99" s="36"/>
      <c r="ET99" s="36"/>
      <c r="EU99" s="36"/>
      <c r="EV99" s="36"/>
    </row>
    <row r="100" spans="1:152" s="30" customFormat="1" ht="12.75">
      <c r="N100" s="36">
        <v>3.8107000000000001E-7</v>
      </c>
      <c r="O100" s="36">
        <v>0.7340194632</v>
      </c>
      <c r="P100" s="36">
        <v>10025.3603984484</v>
      </c>
      <c r="Q100" s="30">
        <f t="shared" si="80"/>
        <v>-4.7717142182156608E-8</v>
      </c>
      <c r="R100" s="30">
        <f t="shared" si="81"/>
        <v>-4.7592544802299948E-8</v>
      </c>
      <c r="S100" s="30">
        <f t="shared" si="82"/>
        <v>-4.7592550101204711E-8</v>
      </c>
      <c r="T100" s="30">
        <f t="shared" si="83"/>
        <v>-4.7592550100981736E-8</v>
      </c>
      <c r="V100" s="36">
        <v>5.4380000000000001E-8</v>
      </c>
      <c r="W100" s="36">
        <v>1.0512968958</v>
      </c>
      <c r="X100" s="36">
        <v>4933.2084403325998</v>
      </c>
      <c r="Y100" s="30">
        <f t="shared" si="84"/>
        <v>2.1291722597023249E-8</v>
      </c>
      <c r="Z100" s="30">
        <f t="shared" si="85"/>
        <v>2.1283607844864799E-8</v>
      </c>
      <c r="AA100" s="30">
        <f t="shared" si="86"/>
        <v>2.1283608189975578E-8</v>
      </c>
      <c r="AB100" s="30">
        <f t="shared" si="87"/>
        <v>2.1283608189961E-8</v>
      </c>
      <c r="AD100" s="36">
        <v>5.0899999999999996E-9</v>
      </c>
      <c r="AE100" s="36">
        <v>0.32548381734999998</v>
      </c>
      <c r="AF100" s="36">
        <v>8031.0922630584</v>
      </c>
      <c r="AG100" s="30">
        <f t="shared" si="88"/>
        <v>4.9659856374064771E-9</v>
      </c>
      <c r="AH100" s="30">
        <f t="shared" si="89"/>
        <v>4.9656906491689319E-9</v>
      </c>
      <c r="AI100" s="30">
        <f t="shared" si="90"/>
        <v>4.965690661721358E-9</v>
      </c>
      <c r="AJ100" s="30">
        <f t="shared" si="91"/>
        <v>4.9656906617208253E-9</v>
      </c>
      <c r="AL100" s="36">
        <v>3.4000000000000001E-10</v>
      </c>
      <c r="AM100" s="36">
        <v>2.4480651126800002</v>
      </c>
      <c r="AN100" s="36">
        <v>7210.9158184941998</v>
      </c>
      <c r="AO100" s="30">
        <f t="shared" si="124"/>
        <v>3.3534150399432688E-10</v>
      </c>
      <c r="AP100" s="30">
        <f t="shared" si="125"/>
        <v>3.3535478998939091E-10</v>
      </c>
      <c r="AQ100" s="30">
        <f t="shared" si="126"/>
        <v>3.3535478942477335E-10</v>
      </c>
      <c r="AR100" s="30">
        <f t="shared" si="127"/>
        <v>3.3535478942479724E-10</v>
      </c>
      <c r="AT100" s="36"/>
      <c r="AU100" s="36"/>
      <c r="AV100" s="36"/>
      <c r="BB100" s="36"/>
      <c r="BC100" s="36"/>
      <c r="BD100" s="36"/>
      <c r="BJ100" s="36">
        <v>3.0110000000000003E-8</v>
      </c>
      <c r="BK100" s="36">
        <v>4.3396576660799999</v>
      </c>
      <c r="BL100" s="36">
        <v>2388.8940204492001</v>
      </c>
      <c r="BM100" s="30">
        <f t="shared" si="96"/>
        <v>-2.6144410564514406E-8</v>
      </c>
      <c r="BN100" s="30">
        <f t="shared" si="97"/>
        <v>-2.6145583370355969E-8</v>
      </c>
      <c r="BO100" s="30">
        <f t="shared" si="98"/>
        <v>-2.6145583320483115E-8</v>
      </c>
      <c r="BP100" s="30">
        <f t="shared" si="99"/>
        <v>-2.6145583320485183E-8</v>
      </c>
      <c r="BR100" s="36">
        <v>4.0899999999999997E-9</v>
      </c>
      <c r="BS100" s="36">
        <v>4.53421956625</v>
      </c>
      <c r="BT100" s="36">
        <v>3360.9677460985899</v>
      </c>
      <c r="BU100" s="30">
        <f t="shared" si="100"/>
        <v>1.4825257481351805E-10</v>
      </c>
      <c r="BV100" s="30">
        <f t="shared" si="101"/>
        <v>1.4780099975061218E-10</v>
      </c>
      <c r="BW100" s="30">
        <f t="shared" si="102"/>
        <v>1.4780101895493742E-10</v>
      </c>
      <c r="BX100" s="30">
        <f t="shared" si="103"/>
        <v>1.4780101895412422E-10</v>
      </c>
      <c r="BZ100" s="36">
        <v>3.4999999999999998E-10</v>
      </c>
      <c r="CA100" s="36">
        <v>6.1481321982699999</v>
      </c>
      <c r="CB100" s="36">
        <v>3360.9677460985899</v>
      </c>
      <c r="CC100" s="30">
        <f t="shared" si="128"/>
        <v>3.4889809863215007E-10</v>
      </c>
      <c r="CD100" s="30">
        <f t="shared" si="129"/>
        <v>3.4890116248447704E-10</v>
      </c>
      <c r="CE100" s="30">
        <f t="shared" si="130"/>
        <v>3.4890116235427007E-10</v>
      </c>
      <c r="CF100" s="30">
        <f t="shared" si="131"/>
        <v>3.4890116235427561E-10</v>
      </c>
      <c r="CH100" s="36"/>
      <c r="CI100" s="36"/>
      <c r="CJ100" s="36"/>
      <c r="CP100" s="36"/>
      <c r="CQ100" s="36"/>
      <c r="CR100" s="36"/>
      <c r="CX100" s="36"/>
      <c r="CY100" s="36"/>
      <c r="CZ100" s="36"/>
      <c r="DF100" s="36">
        <v>1.9364999999999999E-7</v>
      </c>
      <c r="DG100" s="36">
        <v>5.1852875047199998</v>
      </c>
      <c r="DH100" s="36">
        <v>6681.2921637024001</v>
      </c>
      <c r="DI100" s="30">
        <f t="shared" si="108"/>
        <v>1.7489893604380996E-7</v>
      </c>
      <c r="DJ100" s="30">
        <f t="shared" si="109"/>
        <v>1.7488067404757932E-7</v>
      </c>
      <c r="DK100" s="30">
        <f t="shared" si="110"/>
        <v>1.7488067482439308E-7</v>
      </c>
      <c r="DL100" s="30">
        <f t="shared" si="111"/>
        <v>1.7488067482435996E-7</v>
      </c>
      <c r="DN100" s="36">
        <v>3.9109999999999997E-8</v>
      </c>
      <c r="DO100" s="36">
        <v>0.67451768876999996</v>
      </c>
      <c r="DP100" s="36">
        <v>3127.3133312618002</v>
      </c>
      <c r="DQ100" s="30">
        <f t="shared" si="112"/>
        <v>-2.2522030568708966E-8</v>
      </c>
      <c r="DR100" s="30">
        <f t="shared" si="113"/>
        <v>-2.2518743461309597E-8</v>
      </c>
      <c r="DS100" s="30">
        <f t="shared" si="114"/>
        <v>-2.2518743601106591E-8</v>
      </c>
      <c r="DT100" s="30">
        <f t="shared" si="115"/>
        <v>-2.2518743601100794E-8</v>
      </c>
      <c r="DV100" s="36">
        <v>3.0300000000000001E-9</v>
      </c>
      <c r="DW100" s="36">
        <v>1.918776551E-2</v>
      </c>
      <c r="DX100" s="36">
        <v>6127.6554505572003</v>
      </c>
      <c r="DY100" s="30">
        <f t="shared" si="116"/>
        <v>-2.4982423116718052E-9</v>
      </c>
      <c r="DZ100" s="30">
        <f t="shared" si="117"/>
        <v>-2.4985876207095984E-9</v>
      </c>
      <c r="EA100" s="30">
        <f t="shared" si="118"/>
        <v>-2.4985876060266665E-9</v>
      </c>
      <c r="EB100" s="30">
        <f t="shared" si="119"/>
        <v>-2.4985876060272881E-9</v>
      </c>
      <c r="ED100" s="36">
        <v>2.0000000000000001E-10</v>
      </c>
      <c r="EE100" s="36">
        <v>0.36901153143999998</v>
      </c>
      <c r="EF100" s="36">
        <v>398.14900340819997</v>
      </c>
      <c r="EG100" s="30">
        <f t="shared" si="132"/>
        <v>-5.2914066808765849E-11</v>
      </c>
      <c r="EH100" s="30">
        <f t="shared" si="133"/>
        <v>-5.291659112545986E-11</v>
      </c>
      <c r="EI100" s="30">
        <f t="shared" si="134"/>
        <v>-5.2916591018107565E-11</v>
      </c>
      <c r="EJ100" s="30">
        <f t="shared" si="135"/>
        <v>-5.2916591018112095E-11</v>
      </c>
      <c r="EL100" s="36"/>
      <c r="EM100" s="36"/>
      <c r="EN100" s="36"/>
      <c r="ET100" s="36"/>
      <c r="EU100" s="36"/>
      <c r="EV100" s="36"/>
    </row>
    <row r="101" spans="1:152" s="30" customFormat="1" ht="12.75">
      <c r="A101" s="30" t="s">
        <v>197</v>
      </c>
      <c r="B101" s="30" t="s">
        <v>198</v>
      </c>
      <c r="C101" s="30" t="s">
        <v>199</v>
      </c>
      <c r="D101" s="30" t="s">
        <v>229</v>
      </c>
      <c r="E101" s="30" t="s">
        <v>230</v>
      </c>
      <c r="F101" s="30" t="s">
        <v>231</v>
      </c>
      <c r="N101" s="36">
        <v>3.9495000000000003E-7</v>
      </c>
      <c r="O101" s="36">
        <v>5.6322539216000003</v>
      </c>
      <c r="P101" s="36">
        <v>3097.8838227257902</v>
      </c>
      <c r="Q101" s="30">
        <f t="shared" si="80"/>
        <v>2.0596870873592471E-7</v>
      </c>
      <c r="R101" s="30">
        <f t="shared" si="81"/>
        <v>2.0600302466824245E-7</v>
      </c>
      <c r="S101" s="30">
        <f t="shared" si="82"/>
        <v>2.0600302320892107E-7</v>
      </c>
      <c r="T101" s="30">
        <f t="shared" si="83"/>
        <v>2.0600302320898333E-7</v>
      </c>
      <c r="V101" s="36">
        <v>6.1080000000000002E-8</v>
      </c>
      <c r="W101" s="36">
        <v>1.6624087993900001</v>
      </c>
      <c r="X101" s="36">
        <v>6525.8044539654002</v>
      </c>
      <c r="Y101" s="30">
        <f t="shared" si="84"/>
        <v>-6.103790384485095E-8</v>
      </c>
      <c r="Z101" s="30">
        <f t="shared" si="85"/>
        <v>-6.1038388816141244E-8</v>
      </c>
      <c r="AA101" s="30">
        <f t="shared" si="86"/>
        <v>-6.1038388795576435E-8</v>
      </c>
      <c r="AB101" s="30">
        <f t="shared" si="87"/>
        <v>-6.1038388795577295E-8</v>
      </c>
      <c r="AD101" s="36">
        <v>6.1300000000000001E-9</v>
      </c>
      <c r="AE101" s="36">
        <v>1.72250879737</v>
      </c>
      <c r="AF101" s="36">
        <v>7632.9432596502002</v>
      </c>
      <c r="AG101" s="30">
        <f t="shared" si="88"/>
        <v>-5.9516660316755684E-9</v>
      </c>
      <c r="AH101" s="30">
        <f t="shared" si="89"/>
        <v>-5.9520341423648147E-9</v>
      </c>
      <c r="AI101" s="30">
        <f t="shared" si="90"/>
        <v>-5.952034126718011E-9</v>
      </c>
      <c r="AJ101" s="30">
        <f t="shared" si="91"/>
        <v>-5.9520341267186669E-9</v>
      </c>
      <c r="AL101" s="36">
        <v>3.7999999999999998E-10</v>
      </c>
      <c r="AM101" s="36">
        <v>0.26295105908999999</v>
      </c>
      <c r="AN101" s="36">
        <v>10022.817601167601</v>
      </c>
      <c r="AO101" s="30">
        <f t="shared" si="124"/>
        <v>1.2364717008736161E-10</v>
      </c>
      <c r="AP101" s="30">
        <f t="shared" si="125"/>
        <v>1.2376554900909373E-10</v>
      </c>
      <c r="AQ101" s="30">
        <f t="shared" si="126"/>
        <v>1.237655439750357E-10</v>
      </c>
      <c r="AR101" s="30">
        <f t="shared" si="127"/>
        <v>1.2376554397525015E-10</v>
      </c>
      <c r="AT101" s="36"/>
      <c r="AU101" s="36"/>
      <c r="AV101" s="36"/>
      <c r="BB101" s="36"/>
      <c r="BC101" s="36"/>
      <c r="BD101" s="36"/>
      <c r="BJ101" s="36">
        <v>3.0939999999999998E-8</v>
      </c>
      <c r="BK101" s="36">
        <v>2.4038530945500001</v>
      </c>
      <c r="BL101" s="36">
        <v>2118.7638603783998</v>
      </c>
      <c r="BM101" s="30">
        <f t="shared" si="96"/>
        <v>-3.0838581397365798E-8</v>
      </c>
      <c r="BN101" s="30">
        <f t="shared" si="97"/>
        <v>-3.0838755658641001E-8</v>
      </c>
      <c r="BO101" s="30">
        <f t="shared" si="98"/>
        <v>-3.0838755651233314E-8</v>
      </c>
      <c r="BP101" s="30">
        <f t="shared" si="99"/>
        <v>-3.0838755651233625E-8</v>
      </c>
      <c r="BR101" s="36">
        <v>4.2599999999999998E-9</v>
      </c>
      <c r="BS101" s="36">
        <v>5.4717283090800004</v>
      </c>
      <c r="BT101" s="36">
        <v>3205.5473466643998</v>
      </c>
      <c r="BU101" s="30">
        <f t="shared" si="100"/>
        <v>4.1116200285556192E-9</v>
      </c>
      <c r="BV101" s="30">
        <f t="shared" si="101"/>
        <v>4.1117374472086829E-9</v>
      </c>
      <c r="BW101" s="30">
        <f t="shared" si="102"/>
        <v>4.1117374422161483E-9</v>
      </c>
      <c r="BX101" s="30">
        <f t="shared" si="103"/>
        <v>4.1117374422163575E-9</v>
      </c>
      <c r="BZ101" s="36">
        <v>2.8999999999999998E-10</v>
      </c>
      <c r="CA101" s="36">
        <v>0.54115054571999999</v>
      </c>
      <c r="CB101" s="36">
        <v>6681.2921637024001</v>
      </c>
      <c r="CC101" s="30">
        <f t="shared" si="128"/>
        <v>1.0633938018908737E-10</v>
      </c>
      <c r="CD101" s="30">
        <f t="shared" si="129"/>
        <v>1.0639863317239547E-10</v>
      </c>
      <c r="CE101" s="30">
        <f t="shared" si="130"/>
        <v>1.0639863065263198E-10</v>
      </c>
      <c r="CF101" s="30">
        <f t="shared" si="131"/>
        <v>1.0639863065273932E-10</v>
      </c>
      <c r="CH101" s="36"/>
      <c r="CI101" s="36"/>
      <c r="CJ101" s="36"/>
      <c r="CP101" s="36"/>
      <c r="CQ101" s="36"/>
      <c r="CR101" s="36"/>
      <c r="CX101" s="36"/>
      <c r="CY101" s="36"/>
      <c r="CZ101" s="36"/>
      <c r="DF101" s="36">
        <v>1.9121999999999999E-7</v>
      </c>
      <c r="DG101" s="36">
        <v>5.4196855945099998</v>
      </c>
      <c r="DH101" s="36">
        <v>10025.3603984484</v>
      </c>
      <c r="DI101" s="30">
        <f t="shared" si="108"/>
        <v>1.9028698564364889E-7</v>
      </c>
      <c r="DJ101" s="30">
        <f t="shared" si="109"/>
        <v>1.9029319290392387E-7</v>
      </c>
      <c r="DK101" s="30">
        <f t="shared" si="110"/>
        <v>1.9029319264038505E-7</v>
      </c>
      <c r="DL101" s="30">
        <f t="shared" si="111"/>
        <v>1.9029319264039614E-7</v>
      </c>
      <c r="DN101" s="36">
        <v>3.9230000000000001E-8</v>
      </c>
      <c r="DO101" s="36">
        <v>3.0770353163199999</v>
      </c>
      <c r="DP101" s="36">
        <v>3.5231183490000002</v>
      </c>
      <c r="DQ101" s="30">
        <f t="shared" si="112"/>
        <v>-3.9091376511666627E-8</v>
      </c>
      <c r="DR101" s="30">
        <f t="shared" si="113"/>
        <v>-3.9091376130062528E-8</v>
      </c>
      <c r="DS101" s="30">
        <f t="shared" si="114"/>
        <v>-3.909137613007876E-8</v>
      </c>
      <c r="DT101" s="30">
        <f t="shared" si="115"/>
        <v>-3.909137613007876E-8</v>
      </c>
      <c r="DV101" s="36">
        <v>2.9699999999999999E-9</v>
      </c>
      <c r="DW101" s="36">
        <v>5.7407060629400002</v>
      </c>
      <c r="DX101" s="36">
        <v>6041.3275670856001</v>
      </c>
      <c r="DY101" s="30">
        <f t="shared" si="116"/>
        <v>-2.5796950664790952E-9</v>
      </c>
      <c r="DZ101" s="30">
        <f t="shared" si="117"/>
        <v>-2.5799872934474411E-9</v>
      </c>
      <c r="EA101" s="30">
        <f t="shared" si="118"/>
        <v>-2.5799872810219624E-9</v>
      </c>
      <c r="EB101" s="30">
        <f t="shared" si="119"/>
        <v>-2.5799872810224852E-9</v>
      </c>
      <c r="ED101" s="36">
        <v>1.8999999999999999E-10</v>
      </c>
      <c r="EE101" s="36">
        <v>1.0032530604100001</v>
      </c>
      <c r="EF101" s="36">
        <v>7064.1213856227996</v>
      </c>
      <c r="EG101" s="30">
        <f t="shared" si="132"/>
        <v>1.6981146238561122E-10</v>
      </c>
      <c r="EH101" s="30">
        <f t="shared" si="133"/>
        <v>1.6979166647634732E-10</v>
      </c>
      <c r="EI101" s="30">
        <f t="shared" si="134"/>
        <v>1.6979166731840966E-10</v>
      </c>
      <c r="EJ101" s="30">
        <f t="shared" si="135"/>
        <v>1.6979166731837391E-10</v>
      </c>
      <c r="EL101" s="36"/>
      <c r="EM101" s="36"/>
      <c r="EN101" s="36"/>
      <c r="ET101" s="36"/>
      <c r="EU101" s="36"/>
      <c r="EV101" s="36"/>
    </row>
    <row r="102" spans="1:152" s="30" customFormat="1" ht="12.75">
      <c r="A102" s="30">
        <f>E98*COS(C99)*COS(A99)</f>
        <v>1.3197280543846306</v>
      </c>
      <c r="B102" s="30">
        <f>E98*COS(C99)*SIN(A99)</f>
        <v>0.51648437500137701</v>
      </c>
      <c r="C102" s="30">
        <f>E98*SIN(C99)</f>
        <v>-2.1589390639168763E-2</v>
      </c>
      <c r="D102" s="30">
        <f>A102-$D$9</f>
        <v>1.4087967876669942</v>
      </c>
      <c r="E102" s="30">
        <f>B102-$E$9</f>
        <v>1.5284421598341034</v>
      </c>
      <c r="F102" s="30">
        <f>C102-$F$9</f>
        <v>-2.1592706346345386E-2</v>
      </c>
      <c r="N102" s="36">
        <v>4.4173999999999998E-7</v>
      </c>
      <c r="O102" s="36">
        <v>3.1952973670199998</v>
      </c>
      <c r="P102" s="36">
        <v>5628.9564702112002</v>
      </c>
      <c r="Q102" s="30">
        <f t="shared" si="80"/>
        <v>-4.2695309765192442E-7</v>
      </c>
      <c r="R102" s="30">
        <f t="shared" si="81"/>
        <v>-4.2697406170306178E-7</v>
      </c>
      <c r="S102" s="30">
        <f t="shared" si="82"/>
        <v>-4.2697406081182706E-7</v>
      </c>
      <c r="T102" s="30">
        <f t="shared" si="83"/>
        <v>-4.2697406081186448E-7</v>
      </c>
      <c r="V102" s="36">
        <v>5.1539999999999997E-8</v>
      </c>
      <c r="W102" s="36">
        <v>1.14703246368</v>
      </c>
      <c r="X102" s="36">
        <v>28.449187467800002</v>
      </c>
      <c r="Y102" s="30">
        <f t="shared" si="84"/>
        <v>2.8309894761439503E-8</v>
      </c>
      <c r="Z102" s="30">
        <f t="shared" si="85"/>
        <v>2.8309935038653259E-8</v>
      </c>
      <c r="AA102" s="30">
        <f t="shared" si="86"/>
        <v>2.830993503694037E-8</v>
      </c>
      <c r="AB102" s="30">
        <f t="shared" si="87"/>
        <v>2.8309935036940443E-8</v>
      </c>
      <c r="AD102" s="36">
        <v>5.1600000000000004E-9</v>
      </c>
      <c r="AE102" s="36">
        <v>1.37906978509</v>
      </c>
      <c r="AF102" s="36">
        <v>7740.6067835887998</v>
      </c>
      <c r="AG102" s="30">
        <f t="shared" si="88"/>
        <v>-3.9512853189399818E-9</v>
      </c>
      <c r="AH102" s="30">
        <f t="shared" si="89"/>
        <v>-3.9504407804850157E-9</v>
      </c>
      <c r="AI102" s="30">
        <f t="shared" si="90"/>
        <v>-3.9504408164064282E-9</v>
      </c>
      <c r="AJ102" s="30">
        <f t="shared" si="91"/>
        <v>-3.9504408164049186E-9</v>
      </c>
      <c r="AL102" s="36">
        <v>2.8000000000000002E-10</v>
      </c>
      <c r="AM102" s="36">
        <v>0.74281728305000005</v>
      </c>
      <c r="AN102" s="36">
        <v>10021.854533751601</v>
      </c>
      <c r="AO102" s="30">
        <f t="shared" si="124"/>
        <v>-4.289020353044217E-11</v>
      </c>
      <c r="AP102" s="30">
        <f t="shared" si="125"/>
        <v>-4.2799046896024711E-11</v>
      </c>
      <c r="AQ102" s="30">
        <f t="shared" si="126"/>
        <v>-4.2799050772773956E-11</v>
      </c>
      <c r="AR102" s="30">
        <f t="shared" si="127"/>
        <v>-4.2799050772610762E-11</v>
      </c>
      <c r="AT102" s="36"/>
      <c r="AU102" s="36"/>
      <c r="AV102" s="36"/>
      <c r="BB102" s="36"/>
      <c r="BC102" s="36"/>
      <c r="BD102" s="36"/>
      <c r="BJ102" s="36">
        <v>2.5160000000000002E-8</v>
      </c>
      <c r="BK102" s="36">
        <v>2.3027591048299998</v>
      </c>
      <c r="BL102" s="36">
        <v>3723.5089589230001</v>
      </c>
      <c r="BM102" s="30">
        <f t="shared" si="96"/>
        <v>2.199441637198044E-8</v>
      </c>
      <c r="BN102" s="30">
        <f t="shared" si="97"/>
        <v>2.1995911641767213E-8</v>
      </c>
      <c r="BO102" s="30">
        <f t="shared" si="98"/>
        <v>2.1995911578184361E-8</v>
      </c>
      <c r="BP102" s="30">
        <f t="shared" si="99"/>
        <v>2.1995911578187011E-8</v>
      </c>
      <c r="BR102" s="36">
        <v>3.3000000000000002E-9</v>
      </c>
      <c r="BS102" s="36">
        <v>1.00078638665</v>
      </c>
      <c r="BT102" s="36">
        <v>8955.3418029093991</v>
      </c>
      <c r="BU102" s="30">
        <f t="shared" si="100"/>
        <v>-1.3831600575621708E-10</v>
      </c>
      <c r="BV102" s="30">
        <f t="shared" si="101"/>
        <v>-1.373453977035878E-10</v>
      </c>
      <c r="BW102" s="30">
        <f t="shared" si="102"/>
        <v>-1.3734543898122642E-10</v>
      </c>
      <c r="BX102" s="30">
        <f t="shared" si="103"/>
        <v>-1.3734543897949275E-10</v>
      </c>
      <c r="BZ102" s="36">
        <v>3.4999999999999998E-10</v>
      </c>
      <c r="CA102" s="36">
        <v>1.4989966271899999</v>
      </c>
      <c r="CB102" s="36">
        <v>3320.2571073009999</v>
      </c>
      <c r="CC102" s="30">
        <f t="shared" si="128"/>
        <v>-1.2602626756075742E-10</v>
      </c>
      <c r="CD102" s="30">
        <f t="shared" si="129"/>
        <v>-1.2599062886617527E-10</v>
      </c>
      <c r="CE102" s="30">
        <f t="shared" si="130"/>
        <v>-1.2599063038182645E-10</v>
      </c>
      <c r="CF102" s="30">
        <f t="shared" si="131"/>
        <v>-1.2599063038176263E-10</v>
      </c>
      <c r="CH102" s="36"/>
      <c r="CI102" s="36"/>
      <c r="CJ102" s="36"/>
      <c r="CP102" s="36"/>
      <c r="CQ102" s="36"/>
      <c r="CR102" s="36"/>
      <c r="CX102" s="36"/>
      <c r="CY102" s="36"/>
      <c r="CZ102" s="36"/>
      <c r="DF102" s="36">
        <v>1.9364000000000001E-7</v>
      </c>
      <c r="DG102" s="36">
        <v>5.5937838213799997</v>
      </c>
      <c r="DH102" s="36">
        <v>6681.1575430967996</v>
      </c>
      <c r="DI102" s="30">
        <f t="shared" si="108"/>
        <v>1.9352506971947039E-7</v>
      </c>
      <c r="DJ102" s="30">
        <f t="shared" si="109"/>
        <v>1.9352360003084593E-7</v>
      </c>
      <c r="DK102" s="30">
        <f t="shared" si="110"/>
        <v>1.9352360009354638E-7</v>
      </c>
      <c r="DL102" s="30">
        <f t="shared" si="111"/>
        <v>1.9352360009354374E-7</v>
      </c>
      <c r="DN102" s="36">
        <v>3.9440000000000001E-8</v>
      </c>
      <c r="DO102" s="36">
        <v>0.53974754515000001</v>
      </c>
      <c r="DP102" s="36">
        <v>5884.9268465832001</v>
      </c>
      <c r="DQ102" s="30">
        <f t="shared" si="112"/>
        <v>3.0822299297522489E-8</v>
      </c>
      <c r="DR102" s="30">
        <f t="shared" si="113"/>
        <v>3.0817538524393131E-8</v>
      </c>
      <c r="DS102" s="30">
        <f t="shared" si="114"/>
        <v>3.0817538726880632E-8</v>
      </c>
      <c r="DT102" s="30">
        <f t="shared" si="115"/>
        <v>3.0817538726872063E-8</v>
      </c>
      <c r="DV102" s="36">
        <v>2.9699999999999999E-9</v>
      </c>
      <c r="DW102" s="36">
        <v>3.0676322497499999</v>
      </c>
      <c r="DX102" s="36">
        <v>10419.9862835076</v>
      </c>
      <c r="DY102" s="30">
        <f t="shared" si="116"/>
        <v>-7.9542397816562005E-10</v>
      </c>
      <c r="DZ102" s="30">
        <f t="shared" si="117"/>
        <v>-7.9444379107924646E-10</v>
      </c>
      <c r="EA102" s="30">
        <f t="shared" si="118"/>
        <v>-7.9444383276597792E-10</v>
      </c>
      <c r="EB102" s="30">
        <f t="shared" si="119"/>
        <v>-7.9444383276422916E-10</v>
      </c>
      <c r="ED102" s="36">
        <v>2.0000000000000001E-10</v>
      </c>
      <c r="EE102" s="36">
        <v>0.19821371186</v>
      </c>
      <c r="EF102" s="36">
        <v>6674.1113063987996</v>
      </c>
      <c r="EG102" s="30">
        <f t="shared" si="132"/>
        <v>1.2553578948952115E-10</v>
      </c>
      <c r="EH102" s="30">
        <f t="shared" si="133"/>
        <v>1.2556994455459033E-10</v>
      </c>
      <c r="EI102" s="30">
        <f t="shared" si="134"/>
        <v>1.2556994310219451E-10</v>
      </c>
      <c r="EJ102" s="30">
        <f t="shared" si="135"/>
        <v>1.2556994310225644E-10</v>
      </c>
      <c r="EL102" s="36"/>
      <c r="EM102" s="36"/>
      <c r="EN102" s="36"/>
      <c r="ET102" s="36"/>
      <c r="EU102" s="36"/>
      <c r="EV102" s="36"/>
    </row>
    <row r="103" spans="1:152" s="30" customFormat="1" ht="12.75">
      <c r="N103" s="36">
        <v>3.6716000000000001E-7</v>
      </c>
      <c r="O103" s="36">
        <v>2.63720775102</v>
      </c>
      <c r="P103" s="36">
        <v>692.15760122680001</v>
      </c>
      <c r="Q103" s="30">
        <f t="shared" si="80"/>
        <v>1.3286852777062351E-7</v>
      </c>
      <c r="R103" s="30">
        <f t="shared" si="81"/>
        <v>1.3286074006608951E-7</v>
      </c>
      <c r="S103" s="30">
        <f t="shared" si="82"/>
        <v>1.3286074039728132E-7</v>
      </c>
      <c r="T103" s="30">
        <f t="shared" si="83"/>
        <v>1.3286074039726734E-7</v>
      </c>
      <c r="V103" s="36">
        <v>4.8499999999999998E-8</v>
      </c>
      <c r="W103" s="36">
        <v>5.2925483290699997</v>
      </c>
      <c r="X103" s="36">
        <v>6681.2921637024001</v>
      </c>
      <c r="Y103" s="30">
        <f t="shared" si="84"/>
        <v>4.578093585119143E-8</v>
      </c>
      <c r="Z103" s="30">
        <f t="shared" si="85"/>
        <v>4.5777418259744183E-8</v>
      </c>
      <c r="AA103" s="30">
        <f t="shared" si="86"/>
        <v>4.5777418409384994E-8</v>
      </c>
      <c r="AB103" s="30">
        <f t="shared" si="87"/>
        <v>4.5777418409378615E-8</v>
      </c>
      <c r="AD103" s="36">
        <v>4.6900000000000001E-9</v>
      </c>
      <c r="AE103" s="36">
        <v>1.3132477836900001</v>
      </c>
      <c r="AF103" s="36">
        <v>7875.6718636242003</v>
      </c>
      <c r="AG103" s="30">
        <f t="shared" si="88"/>
        <v>-2.6957838858342841E-10</v>
      </c>
      <c r="AH103" s="30">
        <f t="shared" si="89"/>
        <v>-2.6836619496128891E-10</v>
      </c>
      <c r="AI103" s="30">
        <f t="shared" si="90"/>
        <v>-2.6836624651306001E-10</v>
      </c>
      <c r="AJ103" s="30">
        <f t="shared" si="91"/>
        <v>-2.683662465108975E-10</v>
      </c>
      <c r="AL103" s="36">
        <v>2.8000000000000002E-10</v>
      </c>
      <c r="AM103" s="36">
        <v>4.9953630257699997</v>
      </c>
      <c r="AN103" s="36">
        <v>10021.8200264472</v>
      </c>
      <c r="AO103" s="30">
        <f t="shared" si="124"/>
        <v>2.6700413320449237E-10</v>
      </c>
      <c r="AP103" s="30">
        <f t="shared" si="125"/>
        <v>2.669763426042509E-10</v>
      </c>
      <c r="AQ103" s="30">
        <f t="shared" si="126"/>
        <v>2.6697634378672756E-10</v>
      </c>
      <c r="AR103" s="30">
        <f t="shared" si="127"/>
        <v>2.6697634378667777E-10</v>
      </c>
      <c r="AT103" s="36"/>
      <c r="AU103" s="36"/>
      <c r="AV103" s="36"/>
      <c r="BB103" s="36"/>
      <c r="BC103" s="36"/>
      <c r="BD103" s="36"/>
      <c r="BJ103" s="36">
        <v>2.192E-8</v>
      </c>
      <c r="BK103" s="36">
        <v>1.6887759870000001</v>
      </c>
      <c r="BL103" s="36">
        <v>639.89728631399998</v>
      </c>
      <c r="BM103" s="30">
        <f t="shared" si="96"/>
        <v>-6.2341398616156462E-9</v>
      </c>
      <c r="BN103" s="30">
        <f t="shared" si="97"/>
        <v>-6.2345819011756006E-9</v>
      </c>
      <c r="BO103" s="30">
        <f t="shared" si="98"/>
        <v>-6.2345818823768947E-9</v>
      </c>
      <c r="BP103" s="30">
        <f t="shared" si="99"/>
        <v>-6.234581882377688E-9</v>
      </c>
      <c r="BR103" s="36">
        <v>3.22E-9</v>
      </c>
      <c r="BS103" s="36">
        <v>2.42607399606</v>
      </c>
      <c r="BT103" s="36">
        <v>2274.1169495098002</v>
      </c>
      <c r="BU103" s="30">
        <f t="shared" si="100"/>
        <v>-2.3380597703896762E-9</v>
      </c>
      <c r="BV103" s="30">
        <f t="shared" si="101"/>
        <v>-2.3378942551286714E-9</v>
      </c>
      <c r="BW103" s="30">
        <f t="shared" si="102"/>
        <v>-2.3378942621678746E-9</v>
      </c>
      <c r="BX103" s="30">
        <f t="shared" si="103"/>
        <v>-2.3378942621675793E-9</v>
      </c>
      <c r="BZ103" s="36">
        <v>3.3E-10</v>
      </c>
      <c r="CA103" s="36">
        <v>0.19183878029000001</v>
      </c>
      <c r="CB103" s="36">
        <v>3347.7259737006002</v>
      </c>
      <c r="CC103" s="30">
        <f t="shared" si="128"/>
        <v>2.9275651242618623E-10</v>
      </c>
      <c r="CD103" s="30">
        <f t="shared" si="129"/>
        <v>2.9277327015647336E-10</v>
      </c>
      <c r="CE103" s="30">
        <f t="shared" si="130"/>
        <v>2.9277326944388673E-10</v>
      </c>
      <c r="CF103" s="30">
        <f t="shared" si="131"/>
        <v>2.9277326944391703E-10</v>
      </c>
      <c r="CH103" s="36"/>
      <c r="CI103" s="36"/>
      <c r="CJ103" s="36"/>
      <c r="CP103" s="36"/>
      <c r="CQ103" s="36"/>
      <c r="CR103" s="36"/>
      <c r="CX103" s="36"/>
      <c r="CY103" s="36"/>
      <c r="CZ103" s="36"/>
      <c r="DF103" s="36">
        <v>1.8330000000000001E-7</v>
      </c>
      <c r="DG103" s="36">
        <v>5.7956732424000004</v>
      </c>
      <c r="DH103" s="36">
        <v>7064.1213856227996</v>
      </c>
      <c r="DI103" s="30">
        <f t="shared" si="108"/>
        <v>-6.886386458946518E-8</v>
      </c>
      <c r="DJ103" s="30">
        <f t="shared" si="109"/>
        <v>-6.8903309197834935E-8</v>
      </c>
      <c r="DK103" s="30">
        <f t="shared" si="110"/>
        <v>-6.8903307520439059E-8</v>
      </c>
      <c r="DL103" s="30">
        <f t="shared" si="111"/>
        <v>-6.8903307520510263E-8</v>
      </c>
      <c r="DN103" s="36">
        <v>2.901E-8</v>
      </c>
      <c r="DO103" s="36">
        <v>4.66281989264</v>
      </c>
      <c r="DP103" s="36">
        <v>7210.9158184941998</v>
      </c>
      <c r="DQ103" s="30">
        <f t="shared" si="112"/>
        <v>-2.1005295445727269E-8</v>
      </c>
      <c r="DR103" s="30">
        <f t="shared" si="113"/>
        <v>-2.1000551983466453E-8</v>
      </c>
      <c r="DS103" s="30">
        <f t="shared" si="114"/>
        <v>-2.1000552185218422E-8</v>
      </c>
      <c r="DT103" s="30">
        <f t="shared" si="115"/>
        <v>-2.1000552185209892E-8</v>
      </c>
      <c r="DV103" s="36">
        <v>2.8200000000000002E-9</v>
      </c>
      <c r="DW103" s="36">
        <v>6.0406935201699996</v>
      </c>
      <c r="DX103" s="36">
        <v>7875.6718636242003</v>
      </c>
      <c r="DY103" s="30">
        <f t="shared" si="116"/>
        <v>2.8125780660324006E-9</v>
      </c>
      <c r="DZ103" s="30">
        <f t="shared" si="117"/>
        <v>2.8126309047990355E-9</v>
      </c>
      <c r="EA103" s="30">
        <f t="shared" si="118"/>
        <v>2.8126309025559504E-9</v>
      </c>
      <c r="EB103" s="30">
        <f t="shared" si="119"/>
        <v>2.8126309025560447E-9</v>
      </c>
      <c r="ED103" s="36">
        <v>1.8E-10</v>
      </c>
      <c r="EE103" s="36">
        <v>1.0716929765800001</v>
      </c>
      <c r="EF103" s="36">
        <v>7210.9158184941998</v>
      </c>
      <c r="EG103" s="30">
        <f t="shared" si="132"/>
        <v>6.3434976140989314E-11</v>
      </c>
      <c r="EH103" s="30">
        <f t="shared" si="133"/>
        <v>6.3395044942562179E-11</v>
      </c>
      <c r="EI103" s="30">
        <f t="shared" si="134"/>
        <v>6.3395046640805982E-11</v>
      </c>
      <c r="EJ103" s="30">
        <f t="shared" si="135"/>
        <v>6.3395046640734159E-11</v>
      </c>
      <c r="EL103" s="36"/>
      <c r="EM103" s="36"/>
      <c r="EN103" s="36"/>
      <c r="ET103" s="36"/>
      <c r="EU103" s="36"/>
      <c r="EV103" s="36"/>
    </row>
    <row r="104" spans="1:152" s="30" customFormat="1" ht="12.75">
      <c r="N104" s="36">
        <v>4.5905000000000002E-7</v>
      </c>
      <c r="O104" s="36">
        <v>0.28718981497000001</v>
      </c>
      <c r="P104" s="36">
        <v>5614.7293762095996</v>
      </c>
      <c r="Q104" s="30">
        <f t="shared" si="80"/>
        <v>3.8601831300595441E-7</v>
      </c>
      <c r="R104" s="30">
        <f t="shared" si="81"/>
        <v>3.8606415832980324E-7</v>
      </c>
      <c r="S104" s="30">
        <f t="shared" si="82"/>
        <v>3.8606415638040334E-7</v>
      </c>
      <c r="T104" s="30">
        <f t="shared" si="83"/>
        <v>3.8606415638048539E-7</v>
      </c>
      <c r="V104" s="36">
        <v>5.4669999999999999E-8</v>
      </c>
      <c r="W104" s="36">
        <v>6.1251102256900003</v>
      </c>
      <c r="X104" s="36">
        <v>2487.4160449477999</v>
      </c>
      <c r="Y104" s="30">
        <f t="shared" si="84"/>
        <v>1.0187017798426169E-8</v>
      </c>
      <c r="Z104" s="30">
        <f t="shared" si="85"/>
        <v>1.0182625881091176E-8</v>
      </c>
      <c r="AA104" s="30">
        <f t="shared" si="86"/>
        <v>1.0182626067869257E-8</v>
      </c>
      <c r="AB104" s="30">
        <f t="shared" si="87"/>
        <v>1.0182626067861337E-8</v>
      </c>
      <c r="AD104" s="36">
        <v>4.42E-9</v>
      </c>
      <c r="AE104" s="36">
        <v>5.3451513522500003</v>
      </c>
      <c r="AF104" s="36">
        <v>10018.314161750401</v>
      </c>
      <c r="AG104" s="30">
        <f t="shared" si="88"/>
        <v>4.4111310342264501E-9</v>
      </c>
      <c r="AH104" s="30">
        <f t="shared" si="89"/>
        <v>4.4112229600654072E-9</v>
      </c>
      <c r="AI104" s="30">
        <f t="shared" si="90"/>
        <v>4.4112229561662176E-9</v>
      </c>
      <c r="AJ104" s="30">
        <f t="shared" si="91"/>
        <v>4.4112229561663814E-9</v>
      </c>
      <c r="AL104" s="36">
        <v>3.4000000000000001E-10</v>
      </c>
      <c r="AM104" s="36">
        <v>5.0411805862400003</v>
      </c>
      <c r="AN104" s="36">
        <v>8969.5688969109997</v>
      </c>
      <c r="AO104" s="30">
        <f t="shared" si="124"/>
        <v>2.5807521984234176E-10</v>
      </c>
      <c r="AP104" s="30">
        <f t="shared" si="125"/>
        <v>2.5800994306962984E-10</v>
      </c>
      <c r="AQ104" s="30">
        <f t="shared" si="126"/>
        <v>2.5800994584615452E-10</v>
      </c>
      <c r="AR104" s="30">
        <f t="shared" si="127"/>
        <v>2.5800994584603654E-10</v>
      </c>
      <c r="AT104" s="36"/>
      <c r="AU104" s="36"/>
      <c r="AV104" s="36"/>
      <c r="BB104" s="36"/>
      <c r="BC104" s="36"/>
      <c r="BD104" s="36"/>
      <c r="BJ104" s="36">
        <v>2.1570000000000001E-8</v>
      </c>
      <c r="BK104" s="36">
        <v>6.0760040331800003</v>
      </c>
      <c r="BL104" s="36">
        <v>9808.5381846614</v>
      </c>
      <c r="BM104" s="30">
        <f t="shared" si="96"/>
        <v>-8.1314723802738436E-9</v>
      </c>
      <c r="BN104" s="30">
        <f t="shared" si="97"/>
        <v>-8.1250303237337719E-9</v>
      </c>
      <c r="BO104" s="30">
        <f t="shared" si="98"/>
        <v>-8.1250305977153617E-9</v>
      </c>
      <c r="BP104" s="30">
        <f t="shared" si="99"/>
        <v>-8.1250305977038606E-9</v>
      </c>
      <c r="BR104" s="36">
        <v>3.1599999999999998E-9</v>
      </c>
      <c r="BS104" s="36">
        <v>3.2206408942999998</v>
      </c>
      <c r="BT104" s="36">
        <v>1221.8485663214001</v>
      </c>
      <c r="BU104" s="30">
        <f t="shared" si="100"/>
        <v>-2.8950767193593215E-9</v>
      </c>
      <c r="BV104" s="30">
        <f t="shared" si="101"/>
        <v>-2.8950258467364015E-9</v>
      </c>
      <c r="BW104" s="30">
        <f t="shared" si="102"/>
        <v>-2.895025848899978E-9</v>
      </c>
      <c r="BX104" s="30">
        <f t="shared" si="103"/>
        <v>-2.8950258488998866E-9</v>
      </c>
      <c r="BZ104" s="36">
        <v>3.6E-10</v>
      </c>
      <c r="CA104" s="36">
        <v>3.2805542552700002</v>
      </c>
      <c r="CB104" s="36">
        <v>1589.0728952838001</v>
      </c>
      <c r="CC104" s="30">
        <f t="shared" si="128"/>
        <v>2.6266844646740877E-10</v>
      </c>
      <c r="CD104" s="30">
        <f t="shared" si="129"/>
        <v>2.6268130566582444E-10</v>
      </c>
      <c r="CE104" s="30">
        <f t="shared" si="130"/>
        <v>2.6268130511897224E-10</v>
      </c>
      <c r="CF104" s="30">
        <f t="shared" si="131"/>
        <v>2.6268130511899499E-10</v>
      </c>
      <c r="CH104" s="36"/>
      <c r="CI104" s="36"/>
      <c r="CJ104" s="36"/>
      <c r="CP104" s="36"/>
      <c r="CQ104" s="36"/>
      <c r="CR104" s="36"/>
      <c r="CX104" s="36"/>
      <c r="CY104" s="36"/>
      <c r="CZ104" s="36"/>
      <c r="DF104" s="36">
        <v>1.8192999999999999E-7</v>
      </c>
      <c r="DG104" s="36">
        <v>5.6130742617299996</v>
      </c>
      <c r="DH104" s="36">
        <v>7.1135470007999997</v>
      </c>
      <c r="DI104" s="30">
        <f t="shared" si="108"/>
        <v>1.3802181552786033E-7</v>
      </c>
      <c r="DJ104" s="30">
        <f t="shared" si="109"/>
        <v>1.3802178781200931E-7</v>
      </c>
      <c r="DK104" s="30">
        <f t="shared" si="110"/>
        <v>1.3802178781318806E-7</v>
      </c>
      <c r="DL104" s="30">
        <f t="shared" si="111"/>
        <v>1.3802178781318796E-7</v>
      </c>
      <c r="DN104" s="36">
        <v>2.803E-8</v>
      </c>
      <c r="DO104" s="36">
        <v>1.0053017745399999</v>
      </c>
      <c r="DP104" s="36">
        <v>7064.1213856227996</v>
      </c>
      <c r="DQ104" s="30">
        <f t="shared" si="112"/>
        <v>2.5077366531991163E-8</v>
      </c>
      <c r="DR104" s="30">
        <f t="shared" si="113"/>
        <v>2.5074458037843484E-8</v>
      </c>
      <c r="DS104" s="30">
        <f t="shared" si="114"/>
        <v>2.5074458161562794E-8</v>
      </c>
      <c r="DT104" s="30">
        <f t="shared" si="115"/>
        <v>2.5074458161557546E-8</v>
      </c>
      <c r="DV104" s="36">
        <v>2.7799999999999999E-9</v>
      </c>
      <c r="DW104" s="36">
        <v>5.1165496215699999</v>
      </c>
      <c r="DX104" s="36">
        <v>11773.3768115154</v>
      </c>
      <c r="DY104" s="30">
        <f t="shared" si="116"/>
        <v>-2.4766217270148298E-9</v>
      </c>
      <c r="DZ104" s="30">
        <f t="shared" si="117"/>
        <v>-2.476132806409808E-9</v>
      </c>
      <c r="EA104" s="30">
        <f t="shared" si="118"/>
        <v>-2.4761328272101905E-9</v>
      </c>
      <c r="EB104" s="30">
        <f t="shared" si="119"/>
        <v>-2.4761328272093108E-9</v>
      </c>
      <c r="ED104" s="36">
        <v>2.1E-10</v>
      </c>
      <c r="EE104" s="36">
        <v>2.6951214033999999</v>
      </c>
      <c r="EF104" s="36">
        <v>10018.314161750401</v>
      </c>
      <c r="EG104" s="30">
        <f t="shared" si="132"/>
        <v>-1.78487680292276E-10</v>
      </c>
      <c r="EH104" s="30">
        <f t="shared" si="133"/>
        <v>-1.785241082647127E-10</v>
      </c>
      <c r="EI104" s="30">
        <f t="shared" si="134"/>
        <v>-1.7852410671593942E-10</v>
      </c>
      <c r="EJ104" s="30">
        <f t="shared" si="135"/>
        <v>-1.7852410671600467E-10</v>
      </c>
      <c r="EL104" s="36"/>
      <c r="EM104" s="36"/>
      <c r="EN104" s="36"/>
      <c r="ET104" s="36"/>
      <c r="EU104" s="36"/>
      <c r="EV104" s="36"/>
    </row>
    <row r="105" spans="1:152" s="30" customFormat="1" ht="12.75">
      <c r="A105" s="30" t="s">
        <v>131</v>
      </c>
      <c r="B105" s="18"/>
      <c r="C105" s="18" t="s">
        <v>195</v>
      </c>
      <c r="D105" s="18" t="s">
        <v>148</v>
      </c>
      <c r="N105" s="36">
        <v>3.8351999999999998E-7</v>
      </c>
      <c r="O105" s="36">
        <v>5.8288070742600002</v>
      </c>
      <c r="P105" s="36">
        <v>3191.0492295652002</v>
      </c>
      <c r="Q105" s="30">
        <f t="shared" si="80"/>
        <v>2.9279486947398275E-7</v>
      </c>
      <c r="R105" s="30">
        <f t="shared" si="81"/>
        <v>2.9282085142567362E-7</v>
      </c>
      <c r="S105" s="30">
        <f t="shared" si="82"/>
        <v>2.9282085032079839E-7</v>
      </c>
      <c r="T105" s="30">
        <f t="shared" si="83"/>
        <v>2.9282085032084503E-7</v>
      </c>
      <c r="V105" s="36">
        <v>4.866E-8</v>
      </c>
      <c r="W105" s="36">
        <v>3.1047536880300002</v>
      </c>
      <c r="X105" s="36">
        <v>5.5229243074000003</v>
      </c>
      <c r="Y105" s="30">
        <f t="shared" si="84"/>
        <v>-4.8549315754222275E-8</v>
      </c>
      <c r="Z105" s="30">
        <f t="shared" si="85"/>
        <v>-4.8549315158706258E-8</v>
      </c>
      <c r="AA105" s="30">
        <f t="shared" si="86"/>
        <v>-4.8549315158731583E-8</v>
      </c>
      <c r="AB105" s="30">
        <f t="shared" si="87"/>
        <v>-4.8549315158731577E-8</v>
      </c>
      <c r="AD105" s="36">
        <v>4.9600000000000002E-9</v>
      </c>
      <c r="AE105" s="36">
        <v>4.4965685260199999</v>
      </c>
      <c r="AF105" s="36">
        <v>692.15760122680001</v>
      </c>
      <c r="AG105" s="30">
        <f t="shared" si="88"/>
        <v>3.9218555360028531E-9</v>
      </c>
      <c r="AH105" s="30">
        <f t="shared" si="89"/>
        <v>3.9219246245855724E-9</v>
      </c>
      <c r="AI105" s="30">
        <f t="shared" si="90"/>
        <v>3.9219246216474617E-9</v>
      </c>
      <c r="AJ105" s="30">
        <f t="shared" si="91"/>
        <v>3.9219246216475857E-9</v>
      </c>
      <c r="AL105" s="36">
        <v>2.5000000000000002E-10</v>
      </c>
      <c r="AM105" s="36">
        <v>2.5984900242100002</v>
      </c>
      <c r="AN105" s="36">
        <v>8955.3418029093991</v>
      </c>
      <c r="AO105" s="30">
        <f t="shared" si="124"/>
        <v>-2.4940797688550449E-10</v>
      </c>
      <c r="AP105" s="30">
        <f t="shared" si="125"/>
        <v>-2.4941302789232123E-10</v>
      </c>
      <c r="AQ105" s="30">
        <f t="shared" si="126"/>
        <v>-2.494130276779749E-10</v>
      </c>
      <c r="AR105" s="30">
        <f t="shared" si="127"/>
        <v>-2.494130276779839E-10</v>
      </c>
      <c r="AT105" s="36"/>
      <c r="AU105" s="36"/>
      <c r="AV105" s="36"/>
      <c r="BB105" s="36"/>
      <c r="BC105" s="36"/>
      <c r="BD105" s="36"/>
      <c r="BJ105" s="36">
        <v>2.686E-8</v>
      </c>
      <c r="BK105" s="36">
        <v>2.3817244835900002</v>
      </c>
      <c r="BL105" s="36">
        <v>15113.989238215199</v>
      </c>
      <c r="BM105" s="30">
        <f t="shared" si="96"/>
        <v>2.5939772637518768E-8</v>
      </c>
      <c r="BN105" s="30">
        <f t="shared" si="97"/>
        <v>2.5943232572574748E-8</v>
      </c>
      <c r="BO105" s="30">
        <f t="shared" si="98"/>
        <v>2.594323242556908E-8</v>
      </c>
      <c r="BP105" s="30">
        <f t="shared" si="99"/>
        <v>2.594323242557531E-8</v>
      </c>
      <c r="BR105" s="36">
        <v>3.12E-9</v>
      </c>
      <c r="BS105" s="36">
        <v>3.66073476074</v>
      </c>
      <c r="BT105" s="36">
        <v>3337.0219980480001</v>
      </c>
      <c r="BU105" s="30">
        <f t="shared" si="100"/>
        <v>-2.0205829034743941E-9</v>
      </c>
      <c r="BV105" s="30">
        <f t="shared" si="101"/>
        <v>-2.0208436708000547E-9</v>
      </c>
      <c r="BW105" s="30">
        <f t="shared" si="102"/>
        <v>-2.0208436597108267E-9</v>
      </c>
      <c r="BX105" s="30">
        <f t="shared" si="103"/>
        <v>-2.0208436597112912E-9</v>
      </c>
      <c r="BZ105" s="36">
        <v>3.1000000000000002E-10</v>
      </c>
      <c r="CA105" s="36">
        <v>5.6601522829100004</v>
      </c>
      <c r="CB105" s="36">
        <v>1066.49547719</v>
      </c>
      <c r="CC105" s="30">
        <f t="shared" si="128"/>
        <v>3.001228968857599E-10</v>
      </c>
      <c r="CD105" s="30">
        <f t="shared" si="129"/>
        <v>3.0012017519469308E-10</v>
      </c>
      <c r="CE105" s="30">
        <f t="shared" si="130"/>
        <v>3.0012017531044724E-10</v>
      </c>
      <c r="CF105" s="30">
        <f t="shared" si="131"/>
        <v>3.0012017531044238E-10</v>
      </c>
      <c r="CH105" s="36"/>
      <c r="CI105" s="36"/>
      <c r="CJ105" s="36"/>
      <c r="CP105" s="36"/>
      <c r="CQ105" s="36"/>
      <c r="CR105" s="36"/>
      <c r="CX105" s="36"/>
      <c r="CY105" s="36"/>
      <c r="CZ105" s="36"/>
      <c r="DF105" s="36">
        <v>2.0391999999999999E-7</v>
      </c>
      <c r="DG105" s="36">
        <v>4.5363781686899998</v>
      </c>
      <c r="DH105" s="36">
        <v>6489.776587288</v>
      </c>
      <c r="DI105" s="30">
        <f t="shared" si="108"/>
        <v>2.0382369027748408E-7</v>
      </c>
      <c r="DJ105" s="30">
        <f t="shared" si="109"/>
        <v>2.0382234878116761E-7</v>
      </c>
      <c r="DK105" s="30">
        <f t="shared" si="110"/>
        <v>2.0382234883841516E-7</v>
      </c>
      <c r="DL105" s="30">
        <f t="shared" si="111"/>
        <v>2.0382234883841272E-7</v>
      </c>
      <c r="DN105" s="36">
        <v>3.1529999999999998E-8</v>
      </c>
      <c r="DO105" s="36">
        <v>4.5467317566399998</v>
      </c>
      <c r="DP105" s="36">
        <v>2487.4160449477999</v>
      </c>
      <c r="DQ105" s="30">
        <f t="shared" si="112"/>
        <v>-3.1021438598214072E-8</v>
      </c>
      <c r="DR105" s="30">
        <f t="shared" si="113"/>
        <v>-3.1021899669456747E-8</v>
      </c>
      <c r="DS105" s="30">
        <f t="shared" si="114"/>
        <v>-3.1021899649853017E-8</v>
      </c>
      <c r="DT105" s="30">
        <f t="shared" si="115"/>
        <v>-3.102189964985385E-8</v>
      </c>
      <c r="DV105" s="36">
        <v>2.5899999999999999E-9</v>
      </c>
      <c r="DW105" s="36">
        <v>2.8978634362700002</v>
      </c>
      <c r="DX105" s="36">
        <v>7210.9158184941998</v>
      </c>
      <c r="DY105" s="30">
        <f t="shared" si="116"/>
        <v>2.1146566448023659E-9</v>
      </c>
      <c r="DZ105" s="30">
        <f t="shared" si="117"/>
        <v>2.1150110599161945E-9</v>
      </c>
      <c r="EA105" s="30">
        <f t="shared" si="118"/>
        <v>2.1150110448463857E-9</v>
      </c>
      <c r="EB105" s="30">
        <f t="shared" si="119"/>
        <v>2.115011044847023E-9</v>
      </c>
      <c r="ED105" s="36">
        <v>2.3000000000000001E-10</v>
      </c>
      <c r="EE105" s="36">
        <v>3.2567029508099998</v>
      </c>
      <c r="EF105" s="36">
        <v>5621.8429232103999</v>
      </c>
      <c r="EG105" s="30">
        <f t="shared" si="132"/>
        <v>-2.1523046110971715E-10</v>
      </c>
      <c r="EH105" s="30">
        <f t="shared" si="133"/>
        <v>-2.1524544328965931E-10</v>
      </c>
      <c r="EI105" s="30">
        <f t="shared" si="134"/>
        <v>-2.1524544265266313E-10</v>
      </c>
      <c r="EJ105" s="30">
        <f t="shared" si="135"/>
        <v>-2.1524544265268994E-10</v>
      </c>
      <c r="EL105" s="36"/>
      <c r="EM105" s="36"/>
      <c r="EN105" s="36"/>
      <c r="ET105" s="36"/>
      <c r="EU105" s="36"/>
      <c r="EV105" s="36"/>
    </row>
    <row r="106" spans="1:152" s="30" customFormat="1" ht="15">
      <c r="A106" s="30">
        <f xml:space="preserve"> 0.0000993650849745 * ( e * COS( p - A18 )  -  1 )</f>
        <v>-9.7784727874041297E-5</v>
      </c>
      <c r="C106" s="177">
        <f xml:space="preserve"> SD_AT_1_AU / F98 / SECSinMINUTE</f>
        <v>3.752207851373883E-2</v>
      </c>
      <c r="D106" s="177">
        <f xml:space="preserve"> 60 * DEGREES( ASIN( EQ_EARTH_RADIUS / F98 / KMSinAU ) )</f>
        <v>7.0507417148563914E-2</v>
      </c>
      <c r="N106" s="36">
        <v>3.8206000000000002E-7</v>
      </c>
      <c r="O106" s="36">
        <v>2.3483598406300001</v>
      </c>
      <c r="P106" s="36">
        <v>162.46663613219999</v>
      </c>
      <c r="Q106" s="30">
        <f t="shared" si="80"/>
        <v>4.6967723638222466E-8</v>
      </c>
      <c r="R106" s="30">
        <f t="shared" si="81"/>
        <v>4.6969748595457421E-8</v>
      </c>
      <c r="S106" s="30">
        <f t="shared" si="82"/>
        <v>4.6969748509341308E-8</v>
      </c>
      <c r="T106" s="30">
        <f t="shared" si="83"/>
        <v>4.6969748509345014E-8</v>
      </c>
      <c r="V106" s="36">
        <v>6.36E-8</v>
      </c>
      <c r="W106" s="36">
        <v>2.1189660828300001</v>
      </c>
      <c r="X106" s="36">
        <v>5884.9268465832001</v>
      </c>
      <c r="Y106" s="30">
        <f t="shared" si="84"/>
        <v>3.9260481877532552E-8</v>
      </c>
      <c r="Z106" s="30">
        <f t="shared" si="85"/>
        <v>3.9270160538840444E-8</v>
      </c>
      <c r="AA106" s="30">
        <f t="shared" si="86"/>
        <v>3.9270160127264045E-8</v>
      </c>
      <c r="AB106" s="30">
        <f t="shared" si="87"/>
        <v>3.9270160127281462E-8</v>
      </c>
      <c r="AD106" s="36">
        <v>5.4400000000000002E-9</v>
      </c>
      <c r="AE106" s="36">
        <v>1.4446536919999999</v>
      </c>
      <c r="AF106" s="36">
        <v>15643.680203309799</v>
      </c>
      <c r="AG106" s="30">
        <f t="shared" si="88"/>
        <v>-4.8504482520375123E-9</v>
      </c>
      <c r="AH106" s="30">
        <f t="shared" si="89"/>
        <v>-4.8491809976907896E-9</v>
      </c>
      <c r="AI106" s="30">
        <f t="shared" si="90"/>
        <v>-4.8491810516110384E-9</v>
      </c>
      <c r="AJ106" s="30">
        <f t="shared" si="91"/>
        <v>-4.8491810516087612E-9</v>
      </c>
      <c r="AL106" s="36">
        <v>3E-10</v>
      </c>
      <c r="AM106" s="36">
        <v>1.14354290938</v>
      </c>
      <c r="AN106" s="36">
        <v>2146.1654164751999</v>
      </c>
      <c r="AO106" s="30">
        <f t="shared" si="124"/>
        <v>-7.1178598731909451E-11</v>
      </c>
      <c r="AP106" s="30">
        <f t="shared" si="125"/>
        <v>-7.1158038233350825E-11</v>
      </c>
      <c r="AQ106" s="30">
        <f t="shared" si="126"/>
        <v>-7.1158039107742151E-11</v>
      </c>
      <c r="AR106" s="30">
        <f t="shared" si="127"/>
        <v>-7.1158039107705393E-11</v>
      </c>
      <c r="AT106" s="36"/>
      <c r="AU106" s="36"/>
      <c r="AV106" s="36"/>
      <c r="BB106" s="36"/>
      <c r="BC106" s="36"/>
      <c r="BD106" s="36"/>
      <c r="BJ106" s="36">
        <v>2.1559999999999999E-8</v>
      </c>
      <c r="BK106" s="36">
        <v>2.8777152849499998</v>
      </c>
      <c r="BL106" s="36">
        <v>6041.3275670856001</v>
      </c>
      <c r="BM106" s="30">
        <f t="shared" si="96"/>
        <v>1.5066399872338026E-8</v>
      </c>
      <c r="BN106" s="30">
        <f t="shared" si="97"/>
        <v>1.5069462238100623E-8</v>
      </c>
      <c r="BO106" s="30">
        <f t="shared" si="98"/>
        <v>1.5069462107878923E-8</v>
      </c>
      <c r="BP106" s="30">
        <f t="shared" si="99"/>
        <v>1.5069462107884399E-8</v>
      </c>
      <c r="BR106" s="36">
        <v>3.1E-9</v>
      </c>
      <c r="BS106" s="36">
        <v>4.0910041691899997</v>
      </c>
      <c r="BT106" s="36">
        <v>3344.2028553516002</v>
      </c>
      <c r="BU106" s="30">
        <f t="shared" si="100"/>
        <v>-9.5749998047309247E-10</v>
      </c>
      <c r="BV106" s="30">
        <f t="shared" si="101"/>
        <v>-9.5782409721470066E-10</v>
      </c>
      <c r="BW106" s="30">
        <f t="shared" si="102"/>
        <v>-9.5782408343111487E-10</v>
      </c>
      <c r="BX106" s="30">
        <f t="shared" si="103"/>
        <v>-9.5782408343170134E-10</v>
      </c>
      <c r="BZ106" s="36">
        <v>2.8000000000000002E-10</v>
      </c>
      <c r="CA106" s="36">
        <v>4.1817845554000002</v>
      </c>
      <c r="CB106" s="36">
        <v>7210.9158184941998</v>
      </c>
      <c r="CC106" s="30">
        <f t="shared" si="128"/>
        <v>-9.0374620333823857E-11</v>
      </c>
      <c r="CD106" s="30">
        <f t="shared" si="129"/>
        <v>-9.0311799493871191E-11</v>
      </c>
      <c r="CE106" s="30">
        <f t="shared" si="130"/>
        <v>-9.0311802165582963E-11</v>
      </c>
      <c r="CF106" s="30">
        <f t="shared" si="131"/>
        <v>-9.0311802165469962E-11</v>
      </c>
      <c r="CH106" s="36"/>
      <c r="CI106" s="36"/>
      <c r="CJ106" s="36"/>
      <c r="CP106" s="36"/>
      <c r="CQ106" s="36"/>
      <c r="CR106" s="36"/>
      <c r="CX106" s="36"/>
      <c r="CY106" s="36"/>
      <c r="CZ106" s="36"/>
      <c r="DF106" s="36">
        <v>2.1260000000000001E-7</v>
      </c>
      <c r="DG106" s="36">
        <v>6.1916014221499998</v>
      </c>
      <c r="DH106" s="36">
        <v>14054.607308025999</v>
      </c>
      <c r="DI106" s="30">
        <f t="shared" si="108"/>
        <v>-1.8434643476067075E-7</v>
      </c>
      <c r="DJ106" s="30">
        <f t="shared" si="109"/>
        <v>-1.8439534204350094E-7</v>
      </c>
      <c r="DK106" s="30">
        <f t="shared" si="110"/>
        <v>-1.8439533996444078E-7</v>
      </c>
      <c r="DL106" s="30">
        <f t="shared" si="111"/>
        <v>-1.8439533996452948E-7</v>
      </c>
      <c r="DN106" s="36">
        <v>2.784E-8</v>
      </c>
      <c r="DO106" s="36">
        <v>5.495331967E-2</v>
      </c>
      <c r="DP106" s="36">
        <v>639.89728631399998</v>
      </c>
      <c r="DQ106" s="30">
        <f t="shared" si="112"/>
        <v>-2.6138638221332512E-8</v>
      </c>
      <c r="DR106" s="30">
        <f t="shared" si="113"/>
        <v>-2.6138436635991253E-8</v>
      </c>
      <c r="DS106" s="30">
        <f t="shared" si="114"/>
        <v>-2.6138436644564384E-8</v>
      </c>
      <c r="DT106" s="30">
        <f t="shared" si="115"/>
        <v>-2.6138436644564024E-8</v>
      </c>
      <c r="DV106" s="36">
        <v>2.7299999999999999E-9</v>
      </c>
      <c r="DW106" s="36">
        <v>3.8318179430799999</v>
      </c>
      <c r="DX106" s="36">
        <v>8429.2412664666008</v>
      </c>
      <c r="DY106" s="30">
        <f t="shared" si="116"/>
        <v>1.2925695428917515E-9</v>
      </c>
      <c r="DZ106" s="30">
        <f t="shared" si="117"/>
        <v>1.2932357791438261E-9</v>
      </c>
      <c r="EA106" s="30">
        <f t="shared" si="118"/>
        <v>1.2932357508126777E-9</v>
      </c>
      <c r="EB106" s="30">
        <f t="shared" si="119"/>
        <v>1.2932357508138734E-9</v>
      </c>
      <c r="ED106" s="36">
        <v>1.8E-10</v>
      </c>
      <c r="EE106" s="36">
        <v>0.24542781928999999</v>
      </c>
      <c r="EF106" s="36">
        <v>3981.490034082</v>
      </c>
      <c r="EG106" s="30">
        <f t="shared" si="132"/>
        <v>-1.7767461757318014E-10</v>
      </c>
      <c r="EH106" s="30">
        <f t="shared" si="133"/>
        <v>-1.7767839058950165E-10</v>
      </c>
      <c r="EI106" s="30">
        <f t="shared" si="134"/>
        <v>-1.7767839042910991E-10</v>
      </c>
      <c r="EJ106" s="30">
        <f t="shared" si="135"/>
        <v>-1.7767839042911668E-10</v>
      </c>
      <c r="EL106" s="36"/>
      <c r="EM106" s="36"/>
      <c r="EN106" s="36"/>
      <c r="ET106" s="36"/>
      <c r="EU106" s="36"/>
      <c r="EV106" s="36"/>
    </row>
    <row r="107" spans="1:152" s="30" customFormat="1" ht="12.75">
      <c r="N107" s="36">
        <v>3.2561999999999997E-7</v>
      </c>
      <c r="O107" s="36">
        <v>0.48400659333000001</v>
      </c>
      <c r="P107" s="36">
        <v>6681.2921637024001</v>
      </c>
      <c r="Q107" s="30">
        <f t="shared" si="80"/>
        <v>1.3650758799871419E-7</v>
      </c>
      <c r="R107" s="30">
        <f t="shared" si="81"/>
        <v>1.3657251215663269E-7</v>
      </c>
      <c r="S107" s="30">
        <f t="shared" si="82"/>
        <v>1.3657250939572009E-7</v>
      </c>
      <c r="T107" s="30">
        <f t="shared" si="83"/>
        <v>1.3657250939583772E-7</v>
      </c>
      <c r="V107" s="36">
        <v>5.2229999999999999E-8</v>
      </c>
      <c r="W107" s="36">
        <v>0.3744626412</v>
      </c>
      <c r="X107" s="36">
        <v>12832.7587417046</v>
      </c>
      <c r="Y107" s="30">
        <f t="shared" si="84"/>
        <v>-4.7916327659388344E-9</v>
      </c>
      <c r="Z107" s="30">
        <f t="shared" si="85"/>
        <v>-4.8135720874037129E-9</v>
      </c>
      <c r="AA107" s="30">
        <f t="shared" si="86"/>
        <v>-4.8135711544010251E-9</v>
      </c>
      <c r="AB107" s="30">
        <f t="shared" si="87"/>
        <v>-4.8135711544401954E-9</v>
      </c>
      <c r="AD107" s="36">
        <v>4.6699999999999998E-9</v>
      </c>
      <c r="AE107" s="36">
        <v>1.40928870138</v>
      </c>
      <c r="AF107" s="36">
        <v>6682.2051744678001</v>
      </c>
      <c r="AG107" s="30">
        <f t="shared" si="88"/>
        <v>-2.1880506698387854E-9</v>
      </c>
      <c r="AH107" s="30">
        <f t="shared" si="89"/>
        <v>-2.187144376428053E-9</v>
      </c>
      <c r="AI107" s="30">
        <f t="shared" si="90"/>
        <v>-2.1871444149725689E-9</v>
      </c>
      <c r="AJ107" s="30">
        <f t="shared" si="91"/>
        <v>-2.187144414970927E-9</v>
      </c>
      <c r="AL107" s="36">
        <v>2.7E-10</v>
      </c>
      <c r="AM107" s="36">
        <v>0.26980783576</v>
      </c>
      <c r="AN107" s="36">
        <v>18984.292630009601</v>
      </c>
      <c r="AO107" s="30">
        <f t="shared" si="124"/>
        <v>-6.7679136505575141E-11</v>
      </c>
      <c r="AP107" s="30">
        <f t="shared" si="125"/>
        <v>-6.751600837821435E-11</v>
      </c>
      <c r="AQ107" s="30">
        <f t="shared" si="126"/>
        <v>-6.7516015316180558E-11</v>
      </c>
      <c r="AR107" s="30">
        <f t="shared" si="127"/>
        <v>-6.7516015315890786E-11</v>
      </c>
      <c r="AT107" s="36"/>
      <c r="AU107" s="36"/>
      <c r="AV107" s="36"/>
      <c r="BB107" s="36"/>
      <c r="BC107" s="36"/>
      <c r="BD107" s="36"/>
      <c r="BJ107" s="36">
        <v>2.4949999999999998E-8</v>
      </c>
      <c r="BK107" s="36">
        <v>3.8739532080400001</v>
      </c>
      <c r="BL107" s="36">
        <v>7903.0734197210004</v>
      </c>
      <c r="BM107" s="30">
        <f t="shared" si="96"/>
        <v>-1.5597148926003051E-8</v>
      </c>
      <c r="BN107" s="30">
        <f t="shared" si="97"/>
        <v>-1.5602207521126006E-8</v>
      </c>
      <c r="BO107" s="30">
        <f t="shared" si="98"/>
        <v>-1.5602207306019745E-8</v>
      </c>
      <c r="BP107" s="30">
        <f t="shared" si="99"/>
        <v>-1.5602207306028735E-8</v>
      </c>
      <c r="BR107" s="36">
        <v>2.9499999999999999E-9</v>
      </c>
      <c r="BS107" s="36">
        <v>2.8763516228200001</v>
      </c>
      <c r="BT107" s="36">
        <v>7210.9158184941998</v>
      </c>
      <c r="BU107" s="30">
        <f t="shared" si="100"/>
        <v>2.4446666224037387E-9</v>
      </c>
      <c r="BV107" s="30">
        <f t="shared" si="101"/>
        <v>2.4450579247256705E-9</v>
      </c>
      <c r="BW107" s="30">
        <f t="shared" si="102"/>
        <v>2.4450579080875405E-9</v>
      </c>
      <c r="BX107" s="30">
        <f t="shared" si="103"/>
        <v>2.4450579080882444E-9</v>
      </c>
      <c r="BZ107" s="36">
        <v>2.5000000000000002E-10</v>
      </c>
      <c r="CA107" s="36">
        <v>1.21627749818</v>
      </c>
      <c r="CB107" s="36">
        <v>9492.1463150048003</v>
      </c>
      <c r="CC107" s="30">
        <f t="shared" si="128"/>
        <v>1.0254654302674511E-10</v>
      </c>
      <c r="CD107" s="30">
        <f t="shared" si="129"/>
        <v>1.024753958742529E-10</v>
      </c>
      <c r="CE107" s="30">
        <f t="shared" si="130"/>
        <v>1.0247539890016484E-10</v>
      </c>
      <c r="CF107" s="30">
        <f t="shared" si="131"/>
        <v>1.0247539890003845E-10</v>
      </c>
      <c r="CH107" s="36"/>
      <c r="CI107" s="36"/>
      <c r="CJ107" s="36"/>
      <c r="CP107" s="36"/>
      <c r="CQ107" s="36"/>
      <c r="CR107" s="36"/>
      <c r="CX107" s="36"/>
      <c r="CY107" s="36"/>
      <c r="CZ107" s="36"/>
      <c r="DF107" s="36">
        <v>1.7093999999999999E-7</v>
      </c>
      <c r="DG107" s="36">
        <v>1.5500473930500001</v>
      </c>
      <c r="DH107" s="36">
        <v>2957.7158944766002</v>
      </c>
      <c r="DI107" s="30">
        <f t="shared" si="108"/>
        <v>-1.1169092980477339E-7</v>
      </c>
      <c r="DJ107" s="30">
        <f t="shared" si="109"/>
        <v>-1.1170351082233406E-7</v>
      </c>
      <c r="DK107" s="30">
        <f t="shared" si="110"/>
        <v>-1.1170351028731928E-7</v>
      </c>
      <c r="DL107" s="30">
        <f t="shared" si="111"/>
        <v>-1.1170351028734181E-7</v>
      </c>
      <c r="DN107" s="36">
        <v>2.7590000000000001E-8</v>
      </c>
      <c r="DO107" s="36">
        <v>5.1709985725700003</v>
      </c>
      <c r="DP107" s="36">
        <v>5828.0284716475999</v>
      </c>
      <c r="DQ107" s="30">
        <f t="shared" si="112"/>
        <v>-1.1736518984198968E-8</v>
      </c>
      <c r="DR107" s="30">
        <f t="shared" si="113"/>
        <v>-1.1741302355600203E-8</v>
      </c>
      <c r="DS107" s="30">
        <f t="shared" si="114"/>
        <v>-1.1741302152185254E-8</v>
      </c>
      <c r="DT107" s="30">
        <f t="shared" si="115"/>
        <v>-1.1741302152193769E-8</v>
      </c>
      <c r="DV107" s="36">
        <v>2.5599999999999998E-9</v>
      </c>
      <c r="DW107" s="36">
        <v>1.0886222647399999</v>
      </c>
      <c r="DX107" s="36">
        <v>2288.3440435113998</v>
      </c>
      <c r="DY107" s="30">
        <f t="shared" si="116"/>
        <v>1.4532798119635028E-9</v>
      </c>
      <c r="DZ107" s="30">
        <f t="shared" si="117"/>
        <v>1.453438339830053E-9</v>
      </c>
      <c r="EA107" s="30">
        <f t="shared" si="118"/>
        <v>1.4534383330884597E-9</v>
      </c>
      <c r="EB107" s="30">
        <f t="shared" si="119"/>
        <v>1.4534383330887442E-9</v>
      </c>
      <c r="ED107" s="36">
        <v>1.8E-10</v>
      </c>
      <c r="EE107" s="36">
        <v>5.1442860571300004</v>
      </c>
      <c r="EF107" s="36">
        <v>6688.3384004004001</v>
      </c>
      <c r="EG107" s="30">
        <f t="shared" si="132"/>
        <v>1.558693525932579E-10</v>
      </c>
      <c r="EH107" s="30">
        <f t="shared" si="133"/>
        <v>1.5584955567977712E-10</v>
      </c>
      <c r="EI107" s="30">
        <f t="shared" si="134"/>
        <v>1.5584955652184748E-10</v>
      </c>
      <c r="EJ107" s="30">
        <f t="shared" si="135"/>
        <v>1.5584955652181162E-10</v>
      </c>
      <c r="EL107" s="36"/>
      <c r="EM107" s="36"/>
      <c r="EN107" s="36"/>
      <c r="ET107" s="36"/>
      <c r="EU107" s="36"/>
      <c r="EV107" s="36"/>
    </row>
    <row r="108" spans="1:152" s="30" customFormat="1" ht="12.75">
      <c r="A108" s="33" t="s">
        <v>81</v>
      </c>
      <c r="B108" s="33" t="s">
        <v>83</v>
      </c>
      <c r="C108" s="33" t="s">
        <v>26</v>
      </c>
      <c r="D108" s="33" t="s">
        <v>26</v>
      </c>
      <c r="E108" s="33" t="s">
        <v>26</v>
      </c>
      <c r="F108" s="33" t="s">
        <v>26</v>
      </c>
      <c r="N108" s="36">
        <v>3.7135E-7</v>
      </c>
      <c r="O108" s="36">
        <v>0.68508150773999998</v>
      </c>
      <c r="P108" s="36">
        <v>2818.0350086059998</v>
      </c>
      <c r="Q108" s="30">
        <f t="shared" si="80"/>
        <v>-2.6704966518834392E-7</v>
      </c>
      <c r="R108" s="30">
        <f t="shared" si="81"/>
        <v>-2.6707356759690204E-7</v>
      </c>
      <c r="S108" s="30">
        <f t="shared" si="82"/>
        <v>-2.6707356658044472E-7</v>
      </c>
      <c r="T108" s="30">
        <f t="shared" si="83"/>
        <v>-2.6707356658048776E-7</v>
      </c>
      <c r="V108" s="36">
        <v>4.7099999999999998E-8</v>
      </c>
      <c r="W108" s="36">
        <v>0.23326120325999999</v>
      </c>
      <c r="X108" s="36">
        <v>36.027866677399999</v>
      </c>
      <c r="Y108" s="30">
        <f t="shared" si="84"/>
        <v>4.7073570223599715E-8</v>
      </c>
      <c r="Z108" s="30">
        <f t="shared" si="85"/>
        <v>4.7073572091996279E-8</v>
      </c>
      <c r="AA108" s="30">
        <f t="shared" si="86"/>
        <v>4.7073572091916824E-8</v>
      </c>
      <c r="AB108" s="30">
        <f t="shared" si="87"/>
        <v>4.7073572091916824E-8</v>
      </c>
      <c r="AD108" s="36">
        <v>5.4700000000000003E-9</v>
      </c>
      <c r="AE108" s="36">
        <v>4.42021065522</v>
      </c>
      <c r="AF108" s="36">
        <v>5331.3574437407997</v>
      </c>
      <c r="AG108" s="30">
        <f t="shared" si="88"/>
        <v>5.4698602349505494E-9</v>
      </c>
      <c r="AH108" s="30">
        <f t="shared" si="89"/>
        <v>5.4698532981221601E-9</v>
      </c>
      <c r="AI108" s="30">
        <f t="shared" si="90"/>
        <v>5.4698532984207376E-9</v>
      </c>
      <c r="AJ108" s="30">
        <f t="shared" si="91"/>
        <v>5.4698532984207252E-9</v>
      </c>
      <c r="AL108" s="36">
        <v>2.5000000000000002E-10</v>
      </c>
      <c r="AM108" s="36">
        <v>0.39810308574999997</v>
      </c>
      <c r="AN108" s="36">
        <v>6688.3384004004001</v>
      </c>
      <c r="AO108" s="30">
        <f t="shared" si="124"/>
        <v>1.3227972235241057E-10</v>
      </c>
      <c r="AP108" s="30">
        <f t="shared" si="125"/>
        <v>1.3232635946531228E-10</v>
      </c>
      <c r="AQ108" s="30">
        <f t="shared" si="126"/>
        <v>1.3232635748209571E-10</v>
      </c>
      <c r="AR108" s="30">
        <f t="shared" si="127"/>
        <v>1.323263574821801E-10</v>
      </c>
      <c r="AT108" s="36"/>
      <c r="AU108" s="36"/>
      <c r="AV108" s="36"/>
      <c r="BB108" s="36"/>
      <c r="BC108" s="36"/>
      <c r="BD108" s="36"/>
      <c r="BJ108" s="36">
        <v>2.2530000000000001E-8</v>
      </c>
      <c r="BK108" s="36">
        <v>0.47469626036000001</v>
      </c>
      <c r="BL108" s="36">
        <v>3475.6775067352</v>
      </c>
      <c r="BM108" s="30">
        <f t="shared" si="96"/>
        <v>2.2498239115714111E-8</v>
      </c>
      <c r="BN108" s="30">
        <f t="shared" si="97"/>
        <v>2.2498375601735347E-8</v>
      </c>
      <c r="BO108" s="30">
        <f t="shared" si="98"/>
        <v>2.2498375595937198E-8</v>
      </c>
      <c r="BP108" s="30">
        <f t="shared" si="99"/>
        <v>2.2498375595937443E-8</v>
      </c>
      <c r="BR108" s="36">
        <v>3.29E-9</v>
      </c>
      <c r="BS108" s="36">
        <v>5.6444059279300003</v>
      </c>
      <c r="BT108" s="36">
        <v>12832.7587417046</v>
      </c>
      <c r="BU108" s="30">
        <f t="shared" si="100"/>
        <v>-2.9396629704787948E-9</v>
      </c>
      <c r="BV108" s="30">
        <f t="shared" si="101"/>
        <v>-2.9402859014528182E-9</v>
      </c>
      <c r="BW108" s="30">
        <f t="shared" si="102"/>
        <v>-2.9402858749723481E-9</v>
      </c>
      <c r="BX108" s="30">
        <f t="shared" si="103"/>
        <v>-2.9402858749734598E-9</v>
      </c>
      <c r="BZ108" s="36">
        <v>2.8999999999999998E-10</v>
      </c>
      <c r="CA108" s="36">
        <v>2.0228311803299999</v>
      </c>
      <c r="CB108" s="36">
        <v>7234.7942562420003</v>
      </c>
      <c r="CC108" s="30">
        <f t="shared" si="128"/>
        <v>2.6801345880334282E-10</v>
      </c>
      <c r="CD108" s="30">
        <f t="shared" si="129"/>
        <v>2.6798710891142258E-10</v>
      </c>
      <c r="CE108" s="30">
        <f t="shared" si="130"/>
        <v>2.6798711003233601E-10</v>
      </c>
      <c r="CF108" s="30">
        <f t="shared" si="131"/>
        <v>2.6798711003228871E-10</v>
      </c>
      <c r="CH108" s="36"/>
      <c r="CI108" s="36"/>
      <c r="CJ108" s="36"/>
      <c r="CP108" s="36"/>
      <c r="CQ108" s="36"/>
      <c r="CR108" s="36"/>
      <c r="CX108" s="36"/>
      <c r="CY108" s="36"/>
      <c r="CZ108" s="36"/>
      <c r="DF108" s="36">
        <v>2.2791000000000001E-7</v>
      </c>
      <c r="DG108" s="36">
        <v>3.41709388606</v>
      </c>
      <c r="DH108" s="36">
        <v>7632.9432596502002</v>
      </c>
      <c r="DI108" s="30">
        <f t="shared" si="108"/>
        <v>8.1478123092743748E-8</v>
      </c>
      <c r="DJ108" s="30">
        <f t="shared" si="109"/>
        <v>8.1424714708128052E-8</v>
      </c>
      <c r="DK108" s="30">
        <f t="shared" si="110"/>
        <v>8.1424716979554076E-8</v>
      </c>
      <c r="DL108" s="30">
        <f t="shared" si="111"/>
        <v>8.1424716979458785E-8</v>
      </c>
      <c r="DN108" s="36">
        <v>3.0169999999999998E-8</v>
      </c>
      <c r="DO108" s="36">
        <v>4.1466887724300001</v>
      </c>
      <c r="DP108" s="36">
        <v>6681.1575430967996</v>
      </c>
      <c r="DQ108" s="30">
        <f t="shared" si="112"/>
        <v>2.688977945908893E-9</v>
      </c>
      <c r="DR108" s="30">
        <f t="shared" si="113"/>
        <v>2.6823782129099309E-9</v>
      </c>
      <c r="DS108" s="30">
        <f t="shared" si="114"/>
        <v>2.6823784935821843E-9</v>
      </c>
      <c r="DT108" s="30">
        <f t="shared" si="115"/>
        <v>2.6823784935702266E-9</v>
      </c>
      <c r="DV108" s="36">
        <v>2.88E-9</v>
      </c>
      <c r="DW108" s="36">
        <v>6.1357268767999997</v>
      </c>
      <c r="DX108" s="36">
        <v>6682.2051744678001</v>
      </c>
      <c r="DY108" s="30">
        <f t="shared" si="116"/>
        <v>2.5251158403703537E-9</v>
      </c>
      <c r="DZ108" s="30">
        <f t="shared" si="117"/>
        <v>2.5254200027972173E-9</v>
      </c>
      <c r="EA108" s="30">
        <f t="shared" si="118"/>
        <v>2.5254199898645809E-9</v>
      </c>
      <c r="EB108" s="30">
        <f t="shared" si="119"/>
        <v>2.5254199898651318E-9</v>
      </c>
      <c r="ED108" s="36">
        <v>2.0000000000000001E-10</v>
      </c>
      <c r="EE108" s="36">
        <v>0.97539014916</v>
      </c>
      <c r="EF108" s="36">
        <v>6894.5239488376001</v>
      </c>
      <c r="EG108" s="30">
        <f t="shared" si="132"/>
        <v>1.803227183856923E-10</v>
      </c>
      <c r="EH108" s="30">
        <f t="shared" si="133"/>
        <v>1.8034231979482203E-10</v>
      </c>
      <c r="EI108" s="30">
        <f t="shared" si="134"/>
        <v>1.8034231896142254E-10</v>
      </c>
      <c r="EJ108" s="30">
        <f t="shared" si="135"/>
        <v>1.8034231896145819E-10</v>
      </c>
      <c r="EL108" s="36"/>
      <c r="EM108" s="36"/>
      <c r="EN108" s="36"/>
      <c r="ET108" s="36"/>
      <c r="EU108" s="36"/>
      <c r="EV108" s="36"/>
    </row>
    <row r="109" spans="1:152" s="30" customFormat="1" ht="12.75">
      <c r="N109" s="36">
        <v>3.1168E-7</v>
      </c>
      <c r="O109" s="36">
        <v>3.9816091298199998</v>
      </c>
      <c r="P109" s="36">
        <v>20.355319398799999</v>
      </c>
      <c r="Q109" s="30">
        <f t="shared" si="80"/>
        <v>-2.3284636617826806E-7</v>
      </c>
      <c r="R109" s="30">
        <f t="shared" si="81"/>
        <v>-2.3284650481231817E-7</v>
      </c>
      <c r="S109" s="30">
        <f t="shared" si="82"/>
        <v>-2.3284650480642245E-7</v>
      </c>
      <c r="T109" s="30">
        <f t="shared" si="83"/>
        <v>-2.3284650480642271E-7</v>
      </c>
      <c r="V109" s="36">
        <v>4.9539999999999999E-8</v>
      </c>
      <c r="W109" s="36">
        <v>2.4480681850199999</v>
      </c>
      <c r="X109" s="36">
        <v>5099.2655051166003</v>
      </c>
      <c r="Y109" s="30">
        <f t="shared" si="84"/>
        <v>3.8130458667128978E-8</v>
      </c>
      <c r="Z109" s="30">
        <f t="shared" si="85"/>
        <v>3.8125156674006082E-8</v>
      </c>
      <c r="AA109" s="30">
        <f t="shared" si="86"/>
        <v>3.8125156899508553E-8</v>
      </c>
      <c r="AB109" s="30">
        <f t="shared" si="87"/>
        <v>3.8125156899499117E-8</v>
      </c>
      <c r="AD109" s="36">
        <v>4.3299999999999997E-9</v>
      </c>
      <c r="AE109" s="36">
        <v>1.2504850410799999</v>
      </c>
      <c r="AF109" s="36">
        <v>4929.6853219836003</v>
      </c>
      <c r="AG109" s="30">
        <f t="shared" si="88"/>
        <v>2.5194843202696177E-9</v>
      </c>
      <c r="AH109" s="30">
        <f t="shared" si="89"/>
        <v>2.5189136288047494E-9</v>
      </c>
      <c r="AI109" s="30">
        <f t="shared" si="90"/>
        <v>2.5189136530761539E-9</v>
      </c>
      <c r="AJ109" s="30">
        <f t="shared" si="91"/>
        <v>2.5189136530751277E-9</v>
      </c>
      <c r="AL109" s="36">
        <v>2.4E-10</v>
      </c>
      <c r="AM109" s="36">
        <v>5.6455869544099997</v>
      </c>
      <c r="AN109" s="36">
        <v>13207.029307364999</v>
      </c>
      <c r="AO109" s="30">
        <f t="shared" si="124"/>
        <v>9.0000480700212878E-12</v>
      </c>
      <c r="AP109" s="30">
        <f t="shared" si="125"/>
        <v>9.1041680734949344E-12</v>
      </c>
      <c r="AQ109" s="30">
        <f t="shared" si="126"/>
        <v>9.1041636455783068E-12</v>
      </c>
      <c r="AR109" s="30">
        <f t="shared" si="127"/>
        <v>9.1041636457691626E-12</v>
      </c>
      <c r="AT109" s="36"/>
      <c r="AU109" s="36"/>
      <c r="AV109" s="36"/>
      <c r="BB109" s="36"/>
      <c r="BC109" s="36"/>
      <c r="BD109" s="36"/>
      <c r="BJ109" s="36">
        <v>2.4430000000000001E-8</v>
      </c>
      <c r="BK109" s="36">
        <v>3.02632351975</v>
      </c>
      <c r="BL109" s="36">
        <v>3767.2106175757999</v>
      </c>
      <c r="BM109" s="30">
        <f t="shared" si="96"/>
        <v>1.343908889637873E-8</v>
      </c>
      <c r="BN109" s="30">
        <f t="shared" si="97"/>
        <v>1.3441615216525815E-8</v>
      </c>
      <c r="BO109" s="30">
        <f t="shared" si="98"/>
        <v>1.3441615109092444E-8</v>
      </c>
      <c r="BP109" s="30">
        <f t="shared" si="99"/>
        <v>1.344161510909701E-8</v>
      </c>
      <c r="BR109" s="36">
        <v>3.0600000000000002E-9</v>
      </c>
      <c r="BS109" s="36">
        <v>1.5256783648200001</v>
      </c>
      <c r="BT109" s="36">
        <v>7875.6718636242003</v>
      </c>
      <c r="BU109" s="30">
        <f t="shared" si="100"/>
        <v>-8.1602620016761911E-10</v>
      </c>
      <c r="BV109" s="30">
        <f t="shared" si="101"/>
        <v>-8.152626592254656E-10</v>
      </c>
      <c r="BW109" s="30">
        <f t="shared" si="102"/>
        <v>-8.1526269169800423E-10</v>
      </c>
      <c r="BX109" s="30">
        <f t="shared" si="103"/>
        <v>-8.1526269169664207E-10</v>
      </c>
      <c r="BZ109" s="36">
        <v>2.4E-10</v>
      </c>
      <c r="CA109" s="36">
        <v>2.96777681837</v>
      </c>
      <c r="CB109" s="36">
        <v>7064.1213856227996</v>
      </c>
      <c r="CC109" s="30">
        <f t="shared" si="128"/>
        <v>1.7132051704871627E-11</v>
      </c>
      <c r="CD109" s="30">
        <f t="shared" si="129"/>
        <v>1.7187640003159189E-11</v>
      </c>
      <c r="CE109" s="30">
        <f t="shared" si="130"/>
        <v>1.7187637639155584E-11</v>
      </c>
      <c r="CF109" s="30">
        <f t="shared" si="131"/>
        <v>1.7187637639255938E-11</v>
      </c>
      <c r="CH109" s="36"/>
      <c r="CI109" s="36"/>
      <c r="CJ109" s="36"/>
      <c r="CP109" s="36"/>
      <c r="CQ109" s="36"/>
      <c r="CR109" s="36"/>
      <c r="CX109" s="36"/>
      <c r="CY109" s="36"/>
      <c r="CZ109" s="36"/>
      <c r="DF109" s="36">
        <v>2.0585000000000001E-7</v>
      </c>
      <c r="DG109" s="36">
        <v>2.9869727908299999</v>
      </c>
      <c r="DH109" s="36">
        <v>3361.3878221922</v>
      </c>
      <c r="DI109" s="30">
        <f t="shared" si="108"/>
        <v>-2.0551008271890264E-7</v>
      </c>
      <c r="DJ109" s="30">
        <f t="shared" si="109"/>
        <v>-2.0551138806609935E-7</v>
      </c>
      <c r="DK109" s="30">
        <f t="shared" si="110"/>
        <v>-2.0551138801063974E-7</v>
      </c>
      <c r="DL109" s="30">
        <f t="shared" si="111"/>
        <v>-2.0551138801064207E-7</v>
      </c>
      <c r="DN109" s="36">
        <v>2.9989999999999999E-8</v>
      </c>
      <c r="DO109" s="36">
        <v>0.82918667275000002</v>
      </c>
      <c r="DP109" s="36">
        <v>5085.0384111149997</v>
      </c>
      <c r="DQ109" s="30">
        <f t="shared" si="112"/>
        <v>-1.8426261310883088E-8</v>
      </c>
      <c r="DR109" s="30">
        <f t="shared" si="113"/>
        <v>-1.8430216230417373E-8</v>
      </c>
      <c r="DS109" s="30">
        <f t="shared" si="114"/>
        <v>-1.843021606223607E-8</v>
      </c>
      <c r="DT109" s="30">
        <f t="shared" si="115"/>
        <v>-1.8430216062243213E-8</v>
      </c>
      <c r="DV109" s="36">
        <v>3.0199999999999999E-9</v>
      </c>
      <c r="DW109" s="36">
        <v>3.6149064771499999</v>
      </c>
      <c r="DX109" s="36">
        <v>12832.7587417046</v>
      </c>
      <c r="DY109" s="30">
        <f t="shared" si="116"/>
        <v>-2.1082441888316908E-11</v>
      </c>
      <c r="DZ109" s="30">
        <f t="shared" si="117"/>
        <v>-1.9808516655102185E-11</v>
      </c>
      <c r="EA109" s="30">
        <f t="shared" si="118"/>
        <v>-1.9808570831823887E-11</v>
      </c>
      <c r="EB109" s="30">
        <f t="shared" si="119"/>
        <v>-1.9808570829549343E-11</v>
      </c>
      <c r="ED109" s="36">
        <v>2.4E-10</v>
      </c>
      <c r="EE109" s="36">
        <v>4.4215640163799996</v>
      </c>
      <c r="EF109" s="36">
        <v>1748.016413067</v>
      </c>
      <c r="EG109" s="30">
        <f t="shared" si="132"/>
        <v>1.2708825503720514E-10</v>
      </c>
      <c r="EH109" s="30">
        <f t="shared" si="133"/>
        <v>1.2709995324805138E-10</v>
      </c>
      <c r="EI109" s="30">
        <f t="shared" si="134"/>
        <v>1.2709995275056611E-10</v>
      </c>
      <c r="EJ109" s="30">
        <f t="shared" si="135"/>
        <v>1.2709995275058708E-10</v>
      </c>
      <c r="EL109" s="36"/>
      <c r="EM109" s="36"/>
      <c r="EN109" s="36"/>
      <c r="ET109" s="36"/>
      <c r="EU109" s="36"/>
      <c r="EV109" s="36"/>
    </row>
    <row r="110" spans="1:152" s="30" customFormat="1" ht="12.75">
      <c r="A110" s="30" t="s">
        <v>133</v>
      </c>
      <c r="B110" s="30" t="s">
        <v>134</v>
      </c>
      <c r="N110" s="36">
        <v>3.2561000000000002E-7</v>
      </c>
      <c r="O110" s="36">
        <v>0.89250316888000003</v>
      </c>
      <c r="P110" s="36">
        <v>6681.1575430967996</v>
      </c>
      <c r="Q110" s="30">
        <f t="shared" si="80"/>
        <v>7.6013206407589253E-9</v>
      </c>
      <c r="R110" s="30">
        <f t="shared" si="81"/>
        <v>7.6728125474025562E-9</v>
      </c>
      <c r="S110" s="30">
        <f t="shared" si="82"/>
        <v>7.6728095070476474E-9</v>
      </c>
      <c r="T110" s="30">
        <f t="shared" si="83"/>
        <v>7.672809507177174E-9</v>
      </c>
      <c r="V110" s="36">
        <v>4.8610000000000003E-8</v>
      </c>
      <c r="W110" s="36">
        <v>5.6050529886999998</v>
      </c>
      <c r="X110" s="36">
        <v>6467.9257579615996</v>
      </c>
      <c r="Y110" s="30">
        <f t="shared" si="84"/>
        <v>1.9452305353247453E-8</v>
      </c>
      <c r="Z110" s="30">
        <f t="shared" si="85"/>
        <v>1.9461776481234196E-8</v>
      </c>
      <c r="AA110" s="30">
        <f t="shared" si="86"/>
        <v>1.9461776078470916E-8</v>
      </c>
      <c r="AB110" s="30">
        <f t="shared" si="87"/>
        <v>1.9461776078488009E-8</v>
      </c>
      <c r="AD110" s="36">
        <v>4.0899999999999997E-9</v>
      </c>
      <c r="AE110" s="36">
        <v>3.80689273098</v>
      </c>
      <c r="AF110" s="36">
        <v>6681.2921637024001</v>
      </c>
      <c r="AG110" s="30">
        <f t="shared" si="88"/>
        <v>-1.017019133639363E-9</v>
      </c>
      <c r="AH110" s="30">
        <f t="shared" si="89"/>
        <v>-1.0178891728187996E-9</v>
      </c>
      <c r="AI110" s="30">
        <f t="shared" si="90"/>
        <v>-1.0178891358193791E-9</v>
      </c>
      <c r="AJ110" s="30">
        <f t="shared" si="91"/>
        <v>-1.0178891358209553E-9</v>
      </c>
      <c r="AL110" s="36">
        <v>2.7E-10</v>
      </c>
      <c r="AM110" s="36">
        <v>6.2439898843800004</v>
      </c>
      <c r="AN110" s="36">
        <v>5088.6288397668004</v>
      </c>
      <c r="AO110" s="30">
        <f t="shared" si="124"/>
        <v>-2.6994123334150848E-10</v>
      </c>
      <c r="AP110" s="30">
        <f t="shared" si="125"/>
        <v>-2.6994217181560597E-10</v>
      </c>
      <c r="AQ110" s="30">
        <f t="shared" si="126"/>
        <v>-2.6994217177585576E-10</v>
      </c>
      <c r="AR110" s="30">
        <f t="shared" si="127"/>
        <v>-2.6994217177585746E-10</v>
      </c>
      <c r="AT110" s="36"/>
      <c r="AU110" s="36"/>
      <c r="AV110" s="36"/>
      <c r="BB110" s="36"/>
      <c r="BC110" s="36"/>
      <c r="BD110" s="36"/>
      <c r="BJ110" s="36">
        <v>1.9370000000000001E-8</v>
      </c>
      <c r="BK110" s="36">
        <v>0.38000997629</v>
      </c>
      <c r="BL110" s="36">
        <v>13358.9265884502</v>
      </c>
      <c r="BM110" s="30">
        <f t="shared" si="96"/>
        <v>-2.6625456880123107E-9</v>
      </c>
      <c r="BN110" s="30">
        <f t="shared" si="97"/>
        <v>-2.6541201200410712E-9</v>
      </c>
      <c r="BO110" s="30">
        <f t="shared" si="98"/>
        <v>-2.654120478369029E-9</v>
      </c>
      <c r="BP110" s="30">
        <f t="shared" si="99"/>
        <v>-2.6541204783540326E-9</v>
      </c>
      <c r="BR110" s="36">
        <v>2.8400000000000001E-9</v>
      </c>
      <c r="BS110" s="36">
        <v>0.56373187711999995</v>
      </c>
      <c r="BT110" s="36">
        <v>6681.2921637024001</v>
      </c>
      <c r="BU110" s="30">
        <f t="shared" si="100"/>
        <v>9.8146823683958704E-10</v>
      </c>
      <c r="BV110" s="30">
        <f t="shared" si="101"/>
        <v>9.820535252710425E-10</v>
      </c>
      <c r="BW110" s="30">
        <f t="shared" si="102"/>
        <v>9.8205350038128106E-10</v>
      </c>
      <c r="BX110" s="30">
        <f t="shared" si="103"/>
        <v>9.820535003823413E-10</v>
      </c>
      <c r="BZ110" s="36">
        <v>2.4E-10</v>
      </c>
      <c r="CA110" s="36">
        <v>2.1682324822100001</v>
      </c>
      <c r="CB110" s="36">
        <v>10419.9862835076</v>
      </c>
      <c r="CC110" s="30">
        <f t="shared" si="128"/>
        <v>1.4105915476213244E-10</v>
      </c>
      <c r="CD110" s="30">
        <f t="shared" si="129"/>
        <v>1.4112565512775501E-10</v>
      </c>
      <c r="CE110" s="30">
        <f t="shared" si="130"/>
        <v>1.4112565230002338E-10</v>
      </c>
      <c r="CF110" s="30">
        <f t="shared" si="131"/>
        <v>1.41125652300142E-10</v>
      </c>
      <c r="CH110" s="36"/>
      <c r="CI110" s="36"/>
      <c r="CJ110" s="36"/>
      <c r="CP110" s="36"/>
      <c r="CQ110" s="36"/>
      <c r="CR110" s="36"/>
      <c r="CX110" s="36"/>
      <c r="CY110" s="36"/>
      <c r="CZ110" s="36"/>
      <c r="DF110" s="36">
        <v>1.8005E-7</v>
      </c>
      <c r="DG110" s="36">
        <v>2.8143109439399998</v>
      </c>
      <c r="DH110" s="36">
        <v>4032.7700279266001</v>
      </c>
      <c r="DI110" s="30">
        <f t="shared" si="108"/>
        <v>1.3815873918955382E-7</v>
      </c>
      <c r="DJ110" s="30">
        <f t="shared" si="109"/>
        <v>1.3814343245357349E-7</v>
      </c>
      <c r="DK110" s="30">
        <f t="shared" si="110"/>
        <v>1.3814343310457983E-7</v>
      </c>
      <c r="DL110" s="30">
        <f t="shared" si="111"/>
        <v>1.3814343310455232E-7</v>
      </c>
      <c r="DN110" s="36">
        <v>2.6770000000000001E-8</v>
      </c>
      <c r="DO110" s="36">
        <v>0.69427974692000005</v>
      </c>
      <c r="DP110" s="36">
        <v>2699.7348193175999</v>
      </c>
      <c r="DQ110" s="30">
        <f t="shared" si="112"/>
        <v>-3.6674331766677498E-9</v>
      </c>
      <c r="DR110" s="30">
        <f t="shared" si="113"/>
        <v>-3.6697864885932407E-9</v>
      </c>
      <c r="DS110" s="30">
        <f t="shared" si="114"/>
        <v>-3.6697863885137279E-9</v>
      </c>
      <c r="DT110" s="30">
        <f t="shared" si="115"/>
        <v>-3.6697863885179676E-9</v>
      </c>
      <c r="DV110" s="36">
        <v>2.3499999999999999E-9</v>
      </c>
      <c r="DW110" s="36">
        <v>2.21413387615</v>
      </c>
      <c r="DX110" s="36">
        <v>6681.2921637024001</v>
      </c>
      <c r="DY110" s="30">
        <f t="shared" si="116"/>
        <v>-2.2628067691851144E-9</v>
      </c>
      <c r="DZ110" s="30">
        <f t="shared" si="117"/>
        <v>-2.2626674273489262E-9</v>
      </c>
      <c r="EA110" s="30">
        <f t="shared" si="118"/>
        <v>-2.2626674332770864E-9</v>
      </c>
      <c r="EB110" s="30">
        <f t="shared" si="119"/>
        <v>-2.2626674332768342E-9</v>
      </c>
      <c r="ED110" s="36">
        <v>1.5999999999999999E-10</v>
      </c>
      <c r="EE110" s="36">
        <v>0.65389503439999996</v>
      </c>
      <c r="EF110" s="36">
        <v>3340.5451163970001</v>
      </c>
      <c r="EG110" s="30">
        <f t="shared" si="132"/>
        <v>8.8916908630277402E-11</v>
      </c>
      <c r="EH110" s="30">
        <f t="shared" si="133"/>
        <v>8.8931514878512409E-11</v>
      </c>
      <c r="EI110" s="30">
        <f t="shared" si="134"/>
        <v>8.8931514257370247E-11</v>
      </c>
      <c r="EJ110" s="30">
        <f t="shared" si="135"/>
        <v>8.8931514257396239E-11</v>
      </c>
      <c r="EL110" s="36"/>
      <c r="EM110" s="36"/>
      <c r="EN110" s="36"/>
      <c r="ET110" s="36"/>
      <c r="EU110" s="36"/>
      <c r="EV110" s="36"/>
    </row>
    <row r="111" spans="1:152" s="30" customFormat="1" ht="12.75">
      <c r="A111" s="30">
        <f>A18+A106+Δ_Psi</f>
        <v>7.7661597590569551</v>
      </c>
      <c r="B111" s="35">
        <v>0</v>
      </c>
      <c r="N111" s="36">
        <v>3.7752000000000001E-7</v>
      </c>
      <c r="O111" s="36">
        <v>4.1548295529899999</v>
      </c>
      <c r="P111" s="36">
        <v>2803.8079146044001</v>
      </c>
      <c r="Q111" s="30">
        <f t="shared" si="80"/>
        <v>1.4545180078939025E-7</v>
      </c>
      <c r="R111" s="30">
        <f t="shared" si="81"/>
        <v>1.4548390882797067E-7</v>
      </c>
      <c r="S111" s="30">
        <f t="shared" si="82"/>
        <v>1.4548390746252688E-7</v>
      </c>
      <c r="T111" s="30">
        <f t="shared" si="83"/>
        <v>1.4548390746258443E-7</v>
      </c>
      <c r="V111" s="36">
        <v>4.7059999999999999E-8</v>
      </c>
      <c r="W111" s="36">
        <v>2.9984165680000001E-2</v>
      </c>
      <c r="X111" s="36">
        <v>7210.9158184941998</v>
      </c>
      <c r="Y111" s="30">
        <f t="shared" si="84"/>
        <v>-2.9647929645513048E-8</v>
      </c>
      <c r="Z111" s="30">
        <f t="shared" si="85"/>
        <v>-2.9656591700256104E-8</v>
      </c>
      <c r="AA111" s="30">
        <f t="shared" si="86"/>
        <v>-2.9656591331917299E-8</v>
      </c>
      <c r="AB111" s="30">
        <f t="shared" si="87"/>
        <v>-2.9656591331932877E-8</v>
      </c>
      <c r="AD111" s="36">
        <v>4.0300000000000004E-9</v>
      </c>
      <c r="AE111" s="36">
        <v>1.5719023931</v>
      </c>
      <c r="AF111" s="36">
        <v>6127.6554505572003</v>
      </c>
      <c r="AG111" s="30">
        <f t="shared" si="88"/>
        <v>2.2199591272470783E-9</v>
      </c>
      <c r="AH111" s="30">
        <f t="shared" si="89"/>
        <v>2.2192815904198645E-9</v>
      </c>
      <c r="AI111" s="30">
        <f t="shared" si="90"/>
        <v>2.2192816192356425E-9</v>
      </c>
      <c r="AJ111" s="30">
        <f t="shared" si="91"/>
        <v>2.2192816192344232E-9</v>
      </c>
      <c r="AL111" s="36">
        <v>2.4E-10</v>
      </c>
      <c r="AM111" s="36">
        <v>0.25455613131999999</v>
      </c>
      <c r="AN111" s="36">
        <v>11081.2192102886</v>
      </c>
      <c r="AO111" s="30">
        <f t="shared" si="124"/>
        <v>-1.7979330443338225E-11</v>
      </c>
      <c r="AP111" s="30">
        <f t="shared" si="125"/>
        <v>-1.789215190925569E-11</v>
      </c>
      <c r="AQ111" s="30">
        <f t="shared" si="126"/>
        <v>-1.7892155616777966E-11</v>
      </c>
      <c r="AR111" s="30">
        <f t="shared" si="127"/>
        <v>-1.7892155616623215E-11</v>
      </c>
      <c r="AT111" s="36"/>
      <c r="AU111" s="36"/>
      <c r="AV111" s="36"/>
      <c r="BB111" s="36"/>
      <c r="BC111" s="36"/>
      <c r="BD111" s="36"/>
      <c r="BJ111" s="36">
        <v>2.213E-8</v>
      </c>
      <c r="BK111" s="36">
        <v>3.9198232636000001</v>
      </c>
      <c r="BL111" s="36">
        <v>3205.5473466643998</v>
      </c>
      <c r="BM111" s="30">
        <f t="shared" si="96"/>
        <v>6.1922540183443266E-9</v>
      </c>
      <c r="BN111" s="30">
        <f t="shared" si="97"/>
        <v>6.1900152294463661E-9</v>
      </c>
      <c r="BO111" s="30">
        <f t="shared" si="98"/>
        <v>6.1900153246576091E-9</v>
      </c>
      <c r="BP111" s="30">
        <f t="shared" si="99"/>
        <v>6.190015324653608E-9</v>
      </c>
      <c r="BR111" s="36">
        <v>3.58E-9</v>
      </c>
      <c r="BS111" s="36">
        <v>4.2125873708199997</v>
      </c>
      <c r="BT111" s="36">
        <v>1052.2683831884001</v>
      </c>
      <c r="BU111" s="30">
        <f t="shared" si="100"/>
        <v>-1.8248355756820738E-10</v>
      </c>
      <c r="BV111" s="30">
        <f t="shared" si="101"/>
        <v>-1.8260722950170469E-10</v>
      </c>
      <c r="BW111" s="30">
        <f t="shared" si="102"/>
        <v>-1.8260722424226794E-10</v>
      </c>
      <c r="BX111" s="30">
        <f t="shared" si="103"/>
        <v>-1.8260722424249025E-10</v>
      </c>
      <c r="BZ111" s="36">
        <v>2.1999999999999999E-10</v>
      </c>
      <c r="CA111" s="36">
        <v>4.6749643482299996</v>
      </c>
      <c r="CB111" s="36">
        <v>1194.4470102246</v>
      </c>
      <c r="CC111" s="30">
        <f t="shared" si="128"/>
        <v>-8.0976527505989889E-11</v>
      </c>
      <c r="CD111" s="30">
        <f t="shared" si="129"/>
        <v>-8.098455908277121E-11</v>
      </c>
      <c r="CE111" s="30">
        <f t="shared" si="130"/>
        <v>-8.0984558741212296E-11</v>
      </c>
      <c r="CF111" s="30">
        <f t="shared" si="131"/>
        <v>-8.0984558741226642E-11</v>
      </c>
      <c r="CH111" s="36"/>
      <c r="CI111" s="36"/>
      <c r="CJ111" s="36"/>
      <c r="CP111" s="36"/>
      <c r="CQ111" s="36"/>
      <c r="CR111" s="36"/>
      <c r="CX111" s="36"/>
      <c r="CY111" s="36"/>
      <c r="CZ111" s="36"/>
      <c r="DF111" s="36">
        <v>1.7048999999999999E-7</v>
      </c>
      <c r="DG111" s="36">
        <v>6.1552809972600002</v>
      </c>
      <c r="DH111" s="36">
        <v>10404.7338123226</v>
      </c>
      <c r="DI111" s="30">
        <f t="shared" si="108"/>
        <v>5.0668796391886692E-8</v>
      </c>
      <c r="DJ111" s="30">
        <f t="shared" si="109"/>
        <v>5.0613116298719664E-8</v>
      </c>
      <c r="DK111" s="30">
        <f t="shared" si="110"/>
        <v>5.0613118666772818E-8</v>
      </c>
      <c r="DL111" s="30">
        <f t="shared" si="111"/>
        <v>5.0613118666673331E-8</v>
      </c>
      <c r="DN111" s="36">
        <v>3.023E-8</v>
      </c>
      <c r="DO111" s="36">
        <v>2.5948902029799998</v>
      </c>
      <c r="DP111" s="36">
        <v>2906.9006888230001</v>
      </c>
      <c r="DQ111" s="30">
        <f t="shared" si="112"/>
        <v>1.7429950536667653E-8</v>
      </c>
      <c r="DR111" s="30">
        <f t="shared" si="113"/>
        <v>1.7427590306387157E-8</v>
      </c>
      <c r="DS111" s="30">
        <f t="shared" si="114"/>
        <v>1.7427590406764886E-8</v>
      </c>
      <c r="DT111" s="30">
        <f t="shared" si="115"/>
        <v>1.7427590406760674E-8</v>
      </c>
      <c r="DV111" s="36">
        <v>3.17E-9</v>
      </c>
      <c r="DW111" s="36">
        <v>3.6063489720900002</v>
      </c>
      <c r="DX111" s="36">
        <v>2301.58581590939</v>
      </c>
      <c r="DY111" s="30">
        <f t="shared" si="116"/>
        <v>-3.0553089483842139E-9</v>
      </c>
      <c r="DZ111" s="30">
        <f t="shared" si="117"/>
        <v>-3.055372868846795E-9</v>
      </c>
      <c r="EA111" s="30">
        <f t="shared" si="118"/>
        <v>-3.0553728661287982E-9</v>
      </c>
      <c r="EB111" s="30">
        <f t="shared" si="119"/>
        <v>-3.055372866128914E-9</v>
      </c>
      <c r="ED111" s="36">
        <v>1.5999999999999999E-10</v>
      </c>
      <c r="EE111" s="36">
        <v>5.28427106012</v>
      </c>
      <c r="EF111" s="36">
        <v>3333.4988796990001</v>
      </c>
      <c r="EG111" s="30">
        <f t="shared" si="132"/>
        <v>1.2907801605764606E-10</v>
      </c>
      <c r="EH111" s="30">
        <f t="shared" si="133"/>
        <v>1.2906765507542338E-10</v>
      </c>
      <c r="EI111" s="30">
        <f t="shared" si="134"/>
        <v>1.2906765551608129E-10</v>
      </c>
      <c r="EJ111" s="30">
        <f t="shared" si="135"/>
        <v>1.2906765551606281E-10</v>
      </c>
      <c r="EL111" s="36"/>
      <c r="EM111" s="36"/>
      <c r="EN111" s="36"/>
      <c r="ET111" s="36"/>
      <c r="EU111" s="36"/>
      <c r="EV111" s="36"/>
    </row>
    <row r="112" spans="1:152" s="30" customFormat="1" ht="12.75">
      <c r="B112" s="35"/>
      <c r="N112" s="36">
        <v>3.3626000000000002E-7</v>
      </c>
      <c r="O112" s="36">
        <v>6.1199240105200001</v>
      </c>
      <c r="P112" s="36">
        <v>6489.776587288</v>
      </c>
      <c r="Q112" s="30">
        <f t="shared" si="80"/>
        <v>6.0475689937379596E-9</v>
      </c>
      <c r="R112" s="30">
        <f t="shared" si="81"/>
        <v>6.1192923813163282E-9</v>
      </c>
      <c r="S112" s="30">
        <f t="shared" si="82"/>
        <v>6.1192893311166814E-9</v>
      </c>
      <c r="T112" s="30">
        <f t="shared" si="83"/>
        <v>6.1192893312456802E-9</v>
      </c>
      <c r="V112" s="36">
        <v>4.845E-8</v>
      </c>
      <c r="W112" s="36">
        <v>5.7011510595699999</v>
      </c>
      <c r="X112" s="36">
        <v>6681.1575430967996</v>
      </c>
      <c r="Y112" s="30">
        <f t="shared" si="84"/>
        <v>4.8321273330835277E-8</v>
      </c>
      <c r="Z112" s="30">
        <f t="shared" si="85"/>
        <v>4.8322047316129795E-8</v>
      </c>
      <c r="AA112" s="30">
        <f t="shared" si="86"/>
        <v>4.8322047283263798E-8</v>
      </c>
      <c r="AB112" s="30">
        <f t="shared" si="87"/>
        <v>4.8322047283265194E-8</v>
      </c>
      <c r="AD112" s="36">
        <v>4.01E-9</v>
      </c>
      <c r="AE112" s="36">
        <v>4.5997645975300001</v>
      </c>
      <c r="AF112" s="36">
        <v>7210.9158184941998</v>
      </c>
      <c r="AG112" s="30">
        <f t="shared" si="88"/>
        <v>-2.7234711012731632E-9</v>
      </c>
      <c r="AH112" s="30">
        <f t="shared" si="89"/>
        <v>-2.722773360272112E-9</v>
      </c>
      <c r="AI112" s="30">
        <f t="shared" si="90"/>
        <v>-2.7227733899484411E-9</v>
      </c>
      <c r="AJ112" s="30">
        <f t="shared" si="91"/>
        <v>-2.7227733899471863E-9</v>
      </c>
      <c r="AL112" s="36">
        <v>2.3000000000000001E-10</v>
      </c>
      <c r="AM112" s="36">
        <v>0.53673547304000002</v>
      </c>
      <c r="AN112" s="36">
        <v>3333.4988796990001</v>
      </c>
      <c r="AO112" s="30">
        <f t="shared" si="124"/>
        <v>1.4234542752512339E-10</v>
      </c>
      <c r="AP112" s="30">
        <f t="shared" si="125"/>
        <v>1.4236522313050543E-10</v>
      </c>
      <c r="AQ112" s="30">
        <f t="shared" si="126"/>
        <v>1.423652222886875E-10</v>
      </c>
      <c r="AR112" s="30">
        <f t="shared" si="127"/>
        <v>1.4236522228872278E-10</v>
      </c>
      <c r="AT112" s="36"/>
      <c r="AU112" s="36"/>
      <c r="AV112" s="36"/>
      <c r="BB112" s="36"/>
      <c r="BC112" s="36"/>
      <c r="BD112" s="36"/>
      <c r="BJ112" s="36">
        <v>2.3849999999999998E-8</v>
      </c>
      <c r="BK112" s="36">
        <v>6.2388345681499997</v>
      </c>
      <c r="BL112" s="36">
        <v>12964.300703391</v>
      </c>
      <c r="BM112" s="30">
        <f t="shared" si="96"/>
        <v>-2.2557161969088714E-8</v>
      </c>
      <c r="BN112" s="30">
        <f t="shared" si="97"/>
        <v>-2.2560460883076127E-8</v>
      </c>
      <c r="BO112" s="30">
        <f t="shared" si="98"/>
        <v>-2.2560460742869239E-8</v>
      </c>
      <c r="BP112" s="30">
        <f t="shared" si="99"/>
        <v>-2.2560460742875178E-8</v>
      </c>
      <c r="BR112" s="36">
        <v>3.4699999999999998E-9</v>
      </c>
      <c r="BS112" s="36">
        <v>1.52200237477</v>
      </c>
      <c r="BT112" s="36">
        <v>10213.285546211</v>
      </c>
      <c r="BU112" s="30">
        <f t="shared" si="100"/>
        <v>4.4443964572244087E-10</v>
      </c>
      <c r="BV112" s="30">
        <f t="shared" si="101"/>
        <v>4.4559501465530429E-10</v>
      </c>
      <c r="BW112" s="30">
        <f t="shared" si="102"/>
        <v>4.4559496552159362E-10</v>
      </c>
      <c r="BX112" s="30">
        <f t="shared" si="103"/>
        <v>4.4559496552364757E-10</v>
      </c>
      <c r="BZ112" s="36">
        <v>2.1999999999999999E-10</v>
      </c>
      <c r="CA112" s="36">
        <v>5.0179752849900003</v>
      </c>
      <c r="CB112" s="36">
        <v>9595.2390892233998</v>
      </c>
      <c r="CC112" s="30">
        <f t="shared" si="128"/>
        <v>-1.0762124539936343E-10</v>
      </c>
      <c r="CD112" s="30">
        <f t="shared" si="129"/>
        <v>-1.0756071838292307E-10</v>
      </c>
      <c r="CE112" s="30">
        <f t="shared" si="130"/>
        <v>-1.0756072095720408E-10</v>
      </c>
      <c r="CF112" s="30">
        <f t="shared" si="131"/>
        <v>-1.0756072095709634E-10</v>
      </c>
      <c r="CH112" s="36"/>
      <c r="CI112" s="36"/>
      <c r="CJ112" s="36"/>
      <c r="CP112" s="36"/>
      <c r="CQ112" s="36"/>
      <c r="CR112" s="36"/>
      <c r="CX112" s="36"/>
      <c r="CY112" s="36"/>
      <c r="CZ112" s="36"/>
      <c r="DF112" s="36">
        <v>1.6488E-7</v>
      </c>
      <c r="DG112" s="36">
        <v>3.8453470081800001</v>
      </c>
      <c r="DH112" s="36">
        <v>10973.555686350001</v>
      </c>
      <c r="DI112" s="30">
        <f t="shared" si="108"/>
        <v>1.4848968414621612E-7</v>
      </c>
      <c r="DJ112" s="30">
        <f t="shared" si="109"/>
        <v>1.4846382234905872E-7</v>
      </c>
      <c r="DK112" s="30">
        <f t="shared" si="110"/>
        <v>1.484638234493033E-7</v>
      </c>
      <c r="DL112" s="30">
        <f t="shared" si="111"/>
        <v>1.4846382344925639E-7</v>
      </c>
      <c r="DN112" s="36">
        <v>2.5959999999999999E-8</v>
      </c>
      <c r="DO112" s="36">
        <v>1.08693013783</v>
      </c>
      <c r="DP112" s="36">
        <v>4929.6853219836003</v>
      </c>
      <c r="DQ112" s="30">
        <f t="shared" si="112"/>
        <v>1.1465948442757823E-8</v>
      </c>
      <c r="DR112" s="30">
        <f t="shared" si="113"/>
        <v>1.1462174070333236E-8</v>
      </c>
      <c r="DS112" s="30">
        <f t="shared" si="114"/>
        <v>1.1462174230853707E-8</v>
      </c>
      <c r="DT112" s="30">
        <f t="shared" si="115"/>
        <v>1.1462174230846921E-8</v>
      </c>
      <c r="DV112" s="36">
        <v>2.8900000000000002E-9</v>
      </c>
      <c r="DW112" s="36">
        <v>5.0822331101799998</v>
      </c>
      <c r="DX112" s="36">
        <v>2274.1169495098002</v>
      </c>
      <c r="DY112" s="30">
        <f t="shared" si="116"/>
        <v>9.2884536345047222E-10</v>
      </c>
      <c r="DZ112" s="30">
        <f t="shared" si="117"/>
        <v>9.2864078156179617E-10</v>
      </c>
      <c r="EA112" s="30">
        <f t="shared" si="118"/>
        <v>9.2864079026223168E-10</v>
      </c>
      <c r="EB112" s="30">
        <f t="shared" si="119"/>
        <v>9.286407902618671E-10</v>
      </c>
      <c r="ED112" s="36"/>
      <c r="EE112" s="36"/>
      <c r="EF112" s="36"/>
      <c r="EL112" s="36"/>
      <c r="EM112" s="36"/>
      <c r="EN112" s="36"/>
      <c r="ET112" s="36"/>
      <c r="EU112" s="36"/>
      <c r="EV112" s="36"/>
    </row>
    <row r="113" spans="1:152" s="30" customFormat="1" ht="12.75">
      <c r="A113" s="34" t="s">
        <v>26</v>
      </c>
      <c r="B113" s="33" t="s">
        <v>83</v>
      </c>
      <c r="C113" s="33" t="s">
        <v>81</v>
      </c>
      <c r="D113" s="34" t="s">
        <v>26</v>
      </c>
      <c r="E113" s="34" t="s">
        <v>26</v>
      </c>
      <c r="F113" s="34" t="s">
        <v>26</v>
      </c>
      <c r="N113" s="36">
        <v>2.9007E-7</v>
      </c>
      <c r="O113" s="36">
        <v>2.4270738567399999</v>
      </c>
      <c r="P113" s="36">
        <v>3319.8370312073998</v>
      </c>
      <c r="Q113" s="30">
        <f t="shared" si="80"/>
        <v>-2.7940247992795055E-7</v>
      </c>
      <c r="R113" s="30">
        <f t="shared" si="81"/>
        <v>-2.79393972530285E-7</v>
      </c>
      <c r="S113" s="30">
        <f t="shared" si="82"/>
        <v>-2.7939397289215288E-7</v>
      </c>
      <c r="T113" s="30">
        <f t="shared" si="83"/>
        <v>-2.7939397289213737E-7</v>
      </c>
      <c r="V113" s="36">
        <v>5.4959999999999997E-8</v>
      </c>
      <c r="W113" s="36">
        <v>2.0100661250299998</v>
      </c>
      <c r="X113" s="36">
        <v>522.57741809380002</v>
      </c>
      <c r="Y113" s="30">
        <f t="shared" si="84"/>
        <v>3.4703301255619227E-8</v>
      </c>
      <c r="Z113" s="30">
        <f t="shared" si="85"/>
        <v>3.4702569152433222E-8</v>
      </c>
      <c r="AA113" s="30">
        <f t="shared" si="86"/>
        <v>3.470256918356785E-8</v>
      </c>
      <c r="AB113" s="30">
        <f t="shared" si="87"/>
        <v>3.470256918356652E-8</v>
      </c>
      <c r="AD113" s="36">
        <v>4.0599999999999996E-9</v>
      </c>
      <c r="AE113" s="36">
        <v>0.60945437904999999</v>
      </c>
      <c r="AF113" s="36">
        <v>11773.3768115154</v>
      </c>
      <c r="AG113" s="30">
        <f t="shared" si="88"/>
        <v>-1.068222458930865E-9</v>
      </c>
      <c r="AH113" s="30">
        <f t="shared" si="89"/>
        <v>-1.0697382980617321E-9</v>
      </c>
      <c r="AI113" s="30">
        <f t="shared" si="90"/>
        <v>-1.0697382336005202E-9</v>
      </c>
      <c r="AJ113" s="30">
        <f t="shared" si="91"/>
        <v>-1.0697382336032476E-9</v>
      </c>
      <c r="AL113" s="36">
        <v>2.4E-10</v>
      </c>
      <c r="AM113" s="36">
        <v>1.8015516199199999</v>
      </c>
      <c r="AN113" s="36">
        <v>6674.1113063987996</v>
      </c>
      <c r="AO113" s="30">
        <f t="shared" si="124"/>
        <v>-1.9163573391404885E-10</v>
      </c>
      <c r="AP113" s="30">
        <f t="shared" si="125"/>
        <v>-1.9160403060861812E-10</v>
      </c>
      <c r="AQ113" s="30">
        <f t="shared" si="126"/>
        <v>-1.9160403195707172E-10</v>
      </c>
      <c r="AR113" s="30">
        <f t="shared" si="127"/>
        <v>-1.9160403195701421E-10</v>
      </c>
      <c r="AT113" s="36"/>
      <c r="AU113" s="36"/>
      <c r="AV113" s="36"/>
      <c r="BB113" s="36"/>
      <c r="BC113" s="36"/>
      <c r="BD113" s="36"/>
      <c r="BJ113" s="36">
        <v>1.8060000000000001E-8</v>
      </c>
      <c r="BK113" s="36">
        <v>2.3840843233900002</v>
      </c>
      <c r="BL113" s="36">
        <v>11243.6858464208</v>
      </c>
      <c r="BM113" s="30">
        <f t="shared" si="96"/>
        <v>-1.7419636471090608E-8</v>
      </c>
      <c r="BN113" s="30">
        <f t="shared" si="97"/>
        <v>-1.7417873554754581E-8</v>
      </c>
      <c r="BO113" s="30">
        <f t="shared" si="98"/>
        <v>-1.7417873629777344E-8</v>
      </c>
      <c r="BP113" s="30">
        <f t="shared" si="99"/>
        <v>-1.7417873629774191E-8</v>
      </c>
      <c r="BR113" s="36">
        <v>2.6799999999999998E-9</v>
      </c>
      <c r="BS113" s="36">
        <v>3.5774960025100002</v>
      </c>
      <c r="BT113" s="36">
        <v>9830.3890139878004</v>
      </c>
      <c r="BU113" s="30">
        <f t="shared" si="100"/>
        <v>2.1133432955461013E-9</v>
      </c>
      <c r="BV113" s="30">
        <f t="shared" si="101"/>
        <v>2.1128106149549768E-9</v>
      </c>
      <c r="BW113" s="30">
        <f t="shared" si="102"/>
        <v>2.112810637613164E-9</v>
      </c>
      <c r="BX113" s="30">
        <f t="shared" si="103"/>
        <v>2.1128106376122152E-9</v>
      </c>
      <c r="BZ113" s="36">
        <v>2.8000000000000002E-10</v>
      </c>
      <c r="CA113" s="36">
        <v>4.1984392470199996</v>
      </c>
      <c r="CB113" s="36">
        <v>8429.2412664666008</v>
      </c>
      <c r="CC113" s="30">
        <f t="shared" si="128"/>
        <v>3.5354328935869589E-11</v>
      </c>
      <c r="CD113" s="30">
        <f t="shared" si="129"/>
        <v>3.5431290858804499E-11</v>
      </c>
      <c r="CE113" s="30">
        <f t="shared" si="130"/>
        <v>3.5431287585876015E-11</v>
      </c>
      <c r="CF113" s="30">
        <f t="shared" si="131"/>
        <v>3.5431287586014167E-11</v>
      </c>
      <c r="CH113" s="36"/>
      <c r="CI113" s="36"/>
      <c r="CJ113" s="36"/>
      <c r="CP113" s="36"/>
      <c r="CQ113" s="36"/>
      <c r="CR113" s="36"/>
      <c r="CX113" s="36"/>
      <c r="CY113" s="36"/>
      <c r="CZ113" s="36"/>
      <c r="DF113" s="36">
        <v>1.6052000000000001E-7</v>
      </c>
      <c r="DG113" s="36">
        <v>0.92823508002999999</v>
      </c>
      <c r="DH113" s="36">
        <v>14584.298273120599</v>
      </c>
      <c r="DI113" s="30">
        <f t="shared" si="108"/>
        <v>-2.7970194313714296E-8</v>
      </c>
      <c r="DJ113" s="30">
        <f t="shared" si="109"/>
        <v>-2.7894412534987989E-8</v>
      </c>
      <c r="DK113" s="30">
        <f t="shared" si="110"/>
        <v>-2.7894415757921989E-8</v>
      </c>
      <c r="DL113" s="30">
        <f t="shared" si="111"/>
        <v>-2.7894415757787205E-8</v>
      </c>
      <c r="DN113" s="36">
        <v>3.1260000000000003E-8</v>
      </c>
      <c r="DO113" s="36">
        <v>1.0002769278200001</v>
      </c>
      <c r="DP113" s="36">
        <v>2118.7638603783998</v>
      </c>
      <c r="DQ113" s="30">
        <f t="shared" si="112"/>
        <v>-7.6796297890521366E-9</v>
      </c>
      <c r="DR113" s="30">
        <f t="shared" si="113"/>
        <v>-7.6775192930617546E-9</v>
      </c>
      <c r="DS113" s="30">
        <f t="shared" si="114"/>
        <v>-7.6775193828162988E-9</v>
      </c>
      <c r="DT113" s="30">
        <f t="shared" si="115"/>
        <v>-7.6775193828125302E-9</v>
      </c>
      <c r="DV113" s="36">
        <v>2.5399999999999999E-9</v>
      </c>
      <c r="DW113" s="36">
        <v>0.36603904728999997</v>
      </c>
      <c r="DX113" s="36">
        <v>3767.2106175757999</v>
      </c>
      <c r="DY113" s="30">
        <f t="shared" si="116"/>
        <v>-2.565663812404942E-10</v>
      </c>
      <c r="DZ113" s="30">
        <f t="shared" si="117"/>
        <v>-2.5687931387425371E-10</v>
      </c>
      <c r="EA113" s="30">
        <f t="shared" si="118"/>
        <v>-2.5687930056613521E-10</v>
      </c>
      <c r="EB113" s="30">
        <f t="shared" si="119"/>
        <v>-2.568793005667008E-10</v>
      </c>
      <c r="ED113" s="36"/>
      <c r="EE113" s="36"/>
      <c r="EF113" s="36"/>
      <c r="EL113" s="36"/>
      <c r="EM113" s="36"/>
      <c r="EN113" s="36"/>
      <c r="ET113" s="36"/>
      <c r="EU113" s="36"/>
      <c r="EV113" s="36"/>
    </row>
    <row r="114" spans="1:152" s="30" customFormat="1" ht="12.75">
      <c r="B114" s="35"/>
      <c r="N114" s="36">
        <v>3.8790000000000003E-7</v>
      </c>
      <c r="O114" s="36">
        <v>1.3519849879500001</v>
      </c>
      <c r="P114" s="36">
        <v>10018.314161750401</v>
      </c>
      <c r="Q114" s="30">
        <f t="shared" si="80"/>
        <v>-2.7351327996199168E-7</v>
      </c>
      <c r="R114" s="30">
        <f t="shared" si="81"/>
        <v>-2.7342268231359924E-7</v>
      </c>
      <c r="S114" s="30">
        <f t="shared" si="82"/>
        <v>-2.7342268616710718E-7</v>
      </c>
      <c r="T114" s="30">
        <f t="shared" si="83"/>
        <v>-2.7342268616694498E-7</v>
      </c>
      <c r="V114" s="36">
        <v>4.964E-8</v>
      </c>
      <c r="W114" s="36">
        <v>1.5100684556099999</v>
      </c>
      <c r="X114" s="36">
        <v>1744.4259844152</v>
      </c>
      <c r="Y114" s="30">
        <f t="shared" si="84"/>
        <v>-1.505076129294207E-8</v>
      </c>
      <c r="Z114" s="30">
        <f t="shared" si="85"/>
        <v>-1.5053473776668459E-8</v>
      </c>
      <c r="AA114" s="30">
        <f t="shared" si="86"/>
        <v>-1.5053473661314731E-8</v>
      </c>
      <c r="AB114" s="30">
        <f t="shared" si="87"/>
        <v>-1.5053473661319605E-8</v>
      </c>
      <c r="AD114" s="36">
        <v>3.6699999999999999E-9</v>
      </c>
      <c r="AE114" s="36">
        <v>0.97726583906999998</v>
      </c>
      <c r="AF114" s="36">
        <v>6041.3275670856001</v>
      </c>
      <c r="AG114" s="30">
        <f t="shared" si="88"/>
        <v>1.6536027725263112E-9</v>
      </c>
      <c r="AH114" s="30">
        <f t="shared" si="89"/>
        <v>1.6529520858167921E-9</v>
      </c>
      <c r="AI114" s="30">
        <f t="shared" si="90"/>
        <v>1.6529521134901681E-9</v>
      </c>
      <c r="AJ114" s="30">
        <f t="shared" si="91"/>
        <v>1.6529521134890038E-9</v>
      </c>
      <c r="AL114" s="36">
        <v>2.8999999999999998E-10</v>
      </c>
      <c r="AM114" s="36">
        <v>4.3995350791999996</v>
      </c>
      <c r="AN114" s="36">
        <v>10018.314161750401</v>
      </c>
      <c r="AO114" s="30">
        <f t="shared" si="124"/>
        <v>1.8426898180891236E-10</v>
      </c>
      <c r="AP114" s="30">
        <f t="shared" si="125"/>
        <v>1.841952263835549E-10</v>
      </c>
      <c r="AQ114" s="30">
        <f t="shared" si="126"/>
        <v>1.8419522952060202E-10</v>
      </c>
      <c r="AR114" s="30">
        <f t="shared" si="127"/>
        <v>1.8419522952046993E-10</v>
      </c>
      <c r="AT114" s="36"/>
      <c r="AU114" s="36"/>
      <c r="AV114" s="36"/>
      <c r="BB114" s="36"/>
      <c r="BC114" s="36"/>
      <c r="BD114" s="36"/>
      <c r="BJ114" s="36">
        <v>2.2650000000000001E-8</v>
      </c>
      <c r="BK114" s="36">
        <v>1.8577388518</v>
      </c>
      <c r="BL114" s="36">
        <v>6525.8044539654002</v>
      </c>
      <c r="BM114" s="30">
        <f t="shared" si="96"/>
        <v>-2.2040780111840915E-8</v>
      </c>
      <c r="BN114" s="30">
        <f t="shared" si="97"/>
        <v>-2.2041898931712641E-8</v>
      </c>
      <c r="BO114" s="30">
        <f t="shared" si="98"/>
        <v>-2.2041898884153779E-8</v>
      </c>
      <c r="BP114" s="30">
        <f t="shared" si="99"/>
        <v>-2.2041898884155778E-8</v>
      </c>
      <c r="BR114" s="36">
        <v>3.46E-9</v>
      </c>
      <c r="BS114" s="36">
        <v>1.6524701427299999</v>
      </c>
      <c r="BT114" s="36">
        <v>6682.2051744678001</v>
      </c>
      <c r="BU114" s="30">
        <f t="shared" si="100"/>
        <v>-2.3094600115613843E-9</v>
      </c>
      <c r="BV114" s="30">
        <f t="shared" si="101"/>
        <v>-2.30889402265034E-9</v>
      </c>
      <c r="BW114" s="30">
        <f t="shared" si="102"/>
        <v>-2.3088940467227265E-9</v>
      </c>
      <c r="BX114" s="30">
        <f t="shared" si="103"/>
        <v>-2.3088940467217012E-9</v>
      </c>
      <c r="BZ114" s="36">
        <v>2.3000000000000001E-10</v>
      </c>
      <c r="CA114" s="36">
        <v>6.2119501005000002</v>
      </c>
      <c r="CB114" s="36">
        <v>7740.6067835887998</v>
      </c>
      <c r="CC114" s="30">
        <f t="shared" si="128"/>
        <v>1.2567852985009827E-10</v>
      </c>
      <c r="CD114" s="30">
        <f t="shared" si="129"/>
        <v>1.2572753949415123E-10</v>
      </c>
      <c r="CE114" s="30">
        <f t="shared" si="130"/>
        <v>1.2572753741007454E-10</v>
      </c>
      <c r="CF114" s="30">
        <f t="shared" si="131"/>
        <v>1.2572753741016212E-10</v>
      </c>
      <c r="CH114" s="36"/>
      <c r="CI114" s="36"/>
      <c r="CJ114" s="36"/>
      <c r="CP114" s="36"/>
      <c r="CQ114" s="36"/>
      <c r="CR114" s="36"/>
      <c r="CX114" s="36"/>
      <c r="CY114" s="36"/>
      <c r="CZ114" s="36"/>
      <c r="DF114" s="36">
        <v>2.1026999999999999E-7</v>
      </c>
      <c r="DG114" s="36">
        <v>2.3847429090699999</v>
      </c>
      <c r="DH114" s="36">
        <v>4989.0591838971995</v>
      </c>
      <c r="DI114" s="30">
        <f t="shared" si="108"/>
        <v>2.0807194612523348E-7</v>
      </c>
      <c r="DJ114" s="30">
        <f t="shared" si="109"/>
        <v>2.0806697018975336E-7</v>
      </c>
      <c r="DK114" s="30">
        <f t="shared" si="110"/>
        <v>2.0806697040148571E-7</v>
      </c>
      <c r="DL114" s="30">
        <f t="shared" si="111"/>
        <v>2.0806697040147686E-7</v>
      </c>
      <c r="DN114" s="36">
        <v>2.5979999999999998E-8</v>
      </c>
      <c r="DO114" s="36">
        <v>5.0119574991200002</v>
      </c>
      <c r="DP114" s="36">
        <v>10018.314161750401</v>
      </c>
      <c r="DQ114" s="30">
        <f t="shared" si="112"/>
        <v>2.5039916694914821E-8</v>
      </c>
      <c r="DR114" s="30">
        <f t="shared" si="113"/>
        <v>2.5037634603251209E-8</v>
      </c>
      <c r="DS114" s="30">
        <f t="shared" si="114"/>
        <v>2.5037634700360244E-8</v>
      </c>
      <c r="DT114" s="30">
        <f t="shared" si="115"/>
        <v>2.5037634700356154E-8</v>
      </c>
      <c r="DV114" s="36">
        <v>2.3499999999999999E-9</v>
      </c>
      <c r="DW114" s="36">
        <v>2.6243448155000002</v>
      </c>
      <c r="DX114" s="36">
        <v>6681.1575430967996</v>
      </c>
      <c r="DY114" s="30">
        <f t="shared" si="116"/>
        <v>-2.3277562026354209E-9</v>
      </c>
      <c r="DZ114" s="30">
        <f t="shared" si="117"/>
        <v>-2.3278269903031024E-9</v>
      </c>
      <c r="EA114" s="30">
        <f t="shared" si="118"/>
        <v>-2.3278269872950762E-9</v>
      </c>
      <c r="EB114" s="30">
        <f t="shared" si="119"/>
        <v>-2.3278269872952044E-9</v>
      </c>
      <c r="ED114" s="41"/>
      <c r="EE114" s="41"/>
      <c r="EF114" s="41"/>
      <c r="EL114" s="36"/>
      <c r="EM114" s="36"/>
      <c r="EN114" s="36"/>
      <c r="ET114" s="36"/>
      <c r="EU114" s="36"/>
      <c r="EV114" s="36"/>
    </row>
    <row r="115" spans="1:152" s="30" customFormat="1" ht="12.75">
      <c r="A115" s="30" t="s">
        <v>81</v>
      </c>
      <c r="B115" s="35"/>
      <c r="C115" s="30" t="s">
        <v>83</v>
      </c>
      <c r="N115" s="36">
        <v>3.3148E-7</v>
      </c>
      <c r="O115" s="36">
        <v>1.1402377000399999</v>
      </c>
      <c r="P115" s="36">
        <v>5.5229243074000003</v>
      </c>
      <c r="Q115" s="30">
        <f t="shared" si="80"/>
        <v>1.4751056599933136E-7</v>
      </c>
      <c r="R115" s="30">
        <f t="shared" si="81"/>
        <v>1.4751061989232533E-7</v>
      </c>
      <c r="S115" s="30">
        <f t="shared" si="82"/>
        <v>1.4751061989003342E-7</v>
      </c>
      <c r="T115" s="30">
        <f t="shared" si="83"/>
        <v>1.475106198900335E-7</v>
      </c>
      <c r="V115" s="36">
        <v>4.4430000000000001E-8</v>
      </c>
      <c r="W115" s="36">
        <v>0.31208413867000001</v>
      </c>
      <c r="X115" s="36">
        <v>10018.314161750401</v>
      </c>
      <c r="Y115" s="30">
        <f t="shared" si="84"/>
        <v>1.1306915351278633E-8</v>
      </c>
      <c r="Z115" s="30">
        <f t="shared" si="85"/>
        <v>1.1321064802473383E-8</v>
      </c>
      <c r="AA115" s="30">
        <f t="shared" si="86"/>
        <v>1.1321064200760902E-8</v>
      </c>
      <c r="AB115" s="30">
        <f t="shared" si="87"/>
        <v>1.1321064200786242E-8</v>
      </c>
      <c r="AD115" s="36">
        <v>3.6100000000000001E-9</v>
      </c>
      <c r="AE115" s="36">
        <v>0.13117924892999999</v>
      </c>
      <c r="AF115" s="36">
        <v>639.89728631399998</v>
      </c>
      <c r="AG115" s="30">
        <f t="shared" si="88"/>
        <v>-3.4741732484459679E-9</v>
      </c>
      <c r="AH115" s="30">
        <f t="shared" si="89"/>
        <v>-3.4741526141045201E-9</v>
      </c>
      <c r="AI115" s="30">
        <f t="shared" si="90"/>
        <v>-3.474152614982076E-9</v>
      </c>
      <c r="AJ115" s="30">
        <f t="shared" si="91"/>
        <v>-3.4741526149820392E-9</v>
      </c>
      <c r="AL115" s="36">
        <v>2.3000000000000001E-10</v>
      </c>
      <c r="AM115" s="36">
        <v>2.9104006095599999</v>
      </c>
      <c r="AN115" s="36">
        <v>10551.528245194</v>
      </c>
      <c r="AO115" s="30">
        <f t="shared" si="124"/>
        <v>1.3278432259610927E-10</v>
      </c>
      <c r="AP115" s="30">
        <f t="shared" si="125"/>
        <v>1.3284945264923659E-10</v>
      </c>
      <c r="AQ115" s="30">
        <f t="shared" si="126"/>
        <v>1.3284944987976756E-10</v>
      </c>
      <c r="AR115" s="30">
        <f t="shared" si="127"/>
        <v>1.328494498798836E-10</v>
      </c>
      <c r="AT115" s="36"/>
      <c r="AU115" s="36"/>
      <c r="AV115" s="36"/>
      <c r="BB115" s="36"/>
      <c r="BC115" s="36"/>
      <c r="BD115" s="36"/>
      <c r="BJ115" s="36">
        <v>1.6420000000000001E-8</v>
      </c>
      <c r="BK115" s="36">
        <v>1.86812936557</v>
      </c>
      <c r="BL115" s="36">
        <v>6680.2445323313996</v>
      </c>
      <c r="BM115" s="30">
        <f t="shared" si="96"/>
        <v>-1.3426042125279363E-8</v>
      </c>
      <c r="BN115" s="30">
        <f t="shared" si="97"/>
        <v>-1.3423966001620631E-8</v>
      </c>
      <c r="BO115" s="30">
        <f t="shared" si="98"/>
        <v>-1.342396608992645E-8</v>
      </c>
      <c r="BP115" s="30">
        <f t="shared" si="99"/>
        <v>-1.3423966089922686E-8</v>
      </c>
      <c r="BR115" s="36">
        <v>2.69E-9</v>
      </c>
      <c r="BS115" s="36">
        <v>4.4518241708000001</v>
      </c>
      <c r="BT115" s="36">
        <v>9381.9399937853996</v>
      </c>
      <c r="BU115" s="30">
        <f t="shared" si="100"/>
        <v>-2.4301755552788051E-9</v>
      </c>
      <c r="BV115" s="30">
        <f t="shared" si="101"/>
        <v>-2.4298197248572569E-9</v>
      </c>
      <c r="BW115" s="30">
        <f t="shared" si="102"/>
        <v>-2.4298197399946918E-9</v>
      </c>
      <c r="BX115" s="30">
        <f t="shared" si="103"/>
        <v>-2.4298197399940607E-9</v>
      </c>
      <c r="BZ115" s="36">
        <v>2.5000000000000002E-10</v>
      </c>
      <c r="CA115" s="36">
        <v>1.45100528915</v>
      </c>
      <c r="CB115" s="36">
        <v>6872.6731195111997</v>
      </c>
      <c r="CC115" s="30">
        <f t="shared" si="128"/>
        <v>1.2567449698658434E-10</v>
      </c>
      <c r="CD115" s="30">
        <f t="shared" si="129"/>
        <v>1.2572331836631114E-10</v>
      </c>
      <c r="CE115" s="30">
        <f t="shared" si="130"/>
        <v>1.2572331629020402E-10</v>
      </c>
      <c r="CF115" s="30">
        <f t="shared" si="131"/>
        <v>1.2572331629029155E-10</v>
      </c>
      <c r="CH115" s="36"/>
      <c r="CI115" s="36"/>
      <c r="CJ115" s="36"/>
      <c r="CP115" s="36"/>
      <c r="CQ115" s="36"/>
      <c r="CR115" s="36"/>
      <c r="CX115" s="36"/>
      <c r="CY115" s="36"/>
      <c r="CZ115" s="36"/>
      <c r="DF115" s="36">
        <v>1.6266999999999999E-7</v>
      </c>
      <c r="DG115" s="36">
        <v>1.9232158581900001</v>
      </c>
      <c r="DH115" s="36">
        <v>7373.3824546264004</v>
      </c>
      <c r="DI115" s="30">
        <f t="shared" si="108"/>
        <v>4.975815267193514E-8</v>
      </c>
      <c r="DJ115" s="30">
        <f t="shared" si="109"/>
        <v>4.9720613353573242E-8</v>
      </c>
      <c r="DK115" s="30">
        <f t="shared" si="110"/>
        <v>4.9720614950082441E-8</v>
      </c>
      <c r="DL115" s="30">
        <f t="shared" si="111"/>
        <v>4.9720614950015307E-8</v>
      </c>
      <c r="DN115" s="36">
        <v>2.606E-8</v>
      </c>
      <c r="DO115" s="36">
        <v>5.3442077067899998</v>
      </c>
      <c r="DP115" s="36">
        <v>10973.555686350001</v>
      </c>
      <c r="DQ115" s="30">
        <f t="shared" si="112"/>
        <v>1.2984894661049176E-8</v>
      </c>
      <c r="DR115" s="30">
        <f t="shared" si="113"/>
        <v>1.2993044217905967E-8</v>
      </c>
      <c r="DS115" s="30">
        <f t="shared" si="114"/>
        <v>1.2993043871362829E-8</v>
      </c>
      <c r="DT115" s="30">
        <f t="shared" si="115"/>
        <v>1.2993043871377597E-8</v>
      </c>
      <c r="DV115" s="36">
        <v>2.2600000000000001E-9</v>
      </c>
      <c r="DW115" s="36">
        <v>3.4530594971299999</v>
      </c>
      <c r="DX115" s="36">
        <v>6923.9534573736</v>
      </c>
      <c r="DY115" s="30">
        <f t="shared" si="116"/>
        <v>-2.0989608751168784E-9</v>
      </c>
      <c r="DZ115" s="30">
        <f t="shared" si="117"/>
        <v>-2.0987701262151831E-9</v>
      </c>
      <c r="EA115" s="30">
        <f t="shared" si="118"/>
        <v>-2.0987701343295375E-9</v>
      </c>
      <c r="EB115" s="30">
        <f t="shared" si="119"/>
        <v>-2.0987701343291984E-9</v>
      </c>
      <c r="ED115" s="36"/>
      <c r="EE115" s="36"/>
      <c r="EF115" s="36"/>
      <c r="EL115" s="36"/>
      <c r="EM115" s="36"/>
      <c r="EN115" s="36"/>
      <c r="ET115" s="36"/>
      <c r="EU115" s="36"/>
      <c r="EV115" s="36"/>
    </row>
    <row r="116" spans="1:152" s="30" customFormat="1" ht="12.75">
      <c r="A116" s="30">
        <f>ATAN2(D102,E102)</f>
        <v>0.82610961589673881</v>
      </c>
      <c r="B116" s="35"/>
      <c r="C116" s="30">
        <f>ATAN2(SQRT(D102*D102+E102*E102),F102)</f>
        <v>-1.0387407601943666E-2</v>
      </c>
      <c r="N116" s="36">
        <v>2.7584000000000001E-7</v>
      </c>
      <c r="O116" s="36">
        <v>1.59691203058</v>
      </c>
      <c r="P116" s="36">
        <v>7210.9158184941998</v>
      </c>
      <c r="Q116" s="30">
        <f t="shared" si="80"/>
        <v>2.1354152257204053E-7</v>
      </c>
      <c r="R116" s="30">
        <f t="shared" si="81"/>
        <v>2.1350012805784906E-7</v>
      </c>
      <c r="S116" s="30">
        <f t="shared" si="82"/>
        <v>2.1350012981850315E-7</v>
      </c>
      <c r="T116" s="30">
        <f t="shared" si="83"/>
        <v>2.1350012981842866E-7</v>
      </c>
      <c r="V116" s="36">
        <v>5.3809999999999997E-8</v>
      </c>
      <c r="W116" s="36">
        <v>0.18359380473</v>
      </c>
      <c r="X116" s="36">
        <v>2942.4634232916001</v>
      </c>
      <c r="Y116" s="30">
        <f t="shared" si="84"/>
        <v>-4.9064041204830439E-8</v>
      </c>
      <c r="Z116" s="30">
        <f t="shared" si="85"/>
        <v>-4.9061903737363394E-8</v>
      </c>
      <c r="AA116" s="30">
        <f t="shared" si="86"/>
        <v>-4.9061903828273945E-8</v>
      </c>
      <c r="AB116" s="30">
        <f t="shared" si="87"/>
        <v>-4.90619038282701E-8</v>
      </c>
      <c r="AD116" s="36">
        <v>4.1100000000000001E-9</v>
      </c>
      <c r="AE116" s="36">
        <v>4.21323421517</v>
      </c>
      <c r="AF116" s="36">
        <v>6681.1575430967996</v>
      </c>
      <c r="AG116" s="30">
        <f t="shared" si="88"/>
        <v>6.377157067638046E-10</v>
      </c>
      <c r="AH116" s="30">
        <f t="shared" si="89"/>
        <v>6.3682397114579165E-10</v>
      </c>
      <c r="AI116" s="30">
        <f t="shared" si="90"/>
        <v>6.3682400906961533E-10</v>
      </c>
      <c r="AJ116" s="30">
        <f t="shared" si="91"/>
        <v>6.3682400906799984E-10</v>
      </c>
      <c r="AL116" s="36">
        <v>2.1999999999999999E-10</v>
      </c>
      <c r="AM116" s="36">
        <v>1.20895727897</v>
      </c>
      <c r="AN116" s="36">
        <v>529.69096509459996</v>
      </c>
      <c r="AO116" s="30">
        <f t="shared" si="124"/>
        <v>-3.4432309454678357E-11</v>
      </c>
      <c r="AP116" s="30">
        <f t="shared" si="125"/>
        <v>-3.443609288901529E-11</v>
      </c>
      <c r="AQ116" s="30">
        <f t="shared" si="126"/>
        <v>-3.4436092728116169E-11</v>
      </c>
      <c r="AR116" s="30">
        <f t="shared" si="127"/>
        <v>-3.4436092728122928E-11</v>
      </c>
      <c r="AT116" s="36"/>
      <c r="AU116" s="36"/>
      <c r="AV116" s="36"/>
      <c r="BB116" s="36"/>
      <c r="BC116" s="36"/>
      <c r="BD116" s="36"/>
      <c r="BJ116" s="36">
        <v>1.616E-8</v>
      </c>
      <c r="BK116" s="36">
        <v>3.3995423110099998</v>
      </c>
      <c r="BL116" s="36">
        <v>8429.2412664666008</v>
      </c>
      <c r="BM116" s="30">
        <f t="shared" si="96"/>
        <v>1.291057599251743E-8</v>
      </c>
      <c r="BN116" s="30">
        <f t="shared" si="97"/>
        <v>1.2913268553080396E-8</v>
      </c>
      <c r="BO116" s="30">
        <f t="shared" si="98"/>
        <v>1.2913268438594021E-8</v>
      </c>
      <c r="BP116" s="30">
        <f t="shared" si="99"/>
        <v>1.2913268438598855E-8</v>
      </c>
      <c r="BR116" s="36">
        <v>2.8499999999999999E-9</v>
      </c>
      <c r="BS116" s="36">
        <v>0.97118840316999999</v>
      </c>
      <c r="BT116" s="36">
        <v>6681.1575430967996</v>
      </c>
      <c r="BU116" s="30">
        <f t="shared" si="100"/>
        <v>-1.5763353238269886E-10</v>
      </c>
      <c r="BV116" s="30">
        <f t="shared" si="101"/>
        <v>-1.5700856000927397E-10</v>
      </c>
      <c r="BW116" s="30">
        <f t="shared" si="102"/>
        <v>-1.5700858658786646E-10</v>
      </c>
      <c r="BX116" s="30">
        <f t="shared" si="103"/>
        <v>-1.5700858658673416E-10</v>
      </c>
      <c r="BZ116" s="36">
        <v>2.4E-10</v>
      </c>
      <c r="CA116" s="36">
        <v>1.9334251085800001</v>
      </c>
      <c r="CB116" s="36">
        <v>2699.7348193175999</v>
      </c>
      <c r="CC116" s="30">
        <f t="shared" si="128"/>
        <v>2.1407618286897102E-10</v>
      </c>
      <c r="CD116" s="30">
        <f t="shared" si="129"/>
        <v>2.1406655345430068E-10</v>
      </c>
      <c r="CE116" s="30">
        <f t="shared" si="130"/>
        <v>2.1406655386385003E-10</v>
      </c>
      <c r="CF116" s="30">
        <f t="shared" si="131"/>
        <v>2.1406655386383269E-10</v>
      </c>
      <c r="CH116" s="36"/>
      <c r="CI116" s="36"/>
      <c r="CJ116" s="36"/>
      <c r="CP116" s="36"/>
      <c r="CQ116" s="36"/>
      <c r="CR116" s="36"/>
      <c r="CX116" s="36"/>
      <c r="CY116" s="36"/>
      <c r="CZ116" s="36"/>
      <c r="DF116" s="36">
        <v>1.6290999999999999E-7</v>
      </c>
      <c r="DG116" s="36">
        <v>6.2823308530700004</v>
      </c>
      <c r="DH116" s="36">
        <v>7210.9158184941998</v>
      </c>
      <c r="DI116" s="30">
        <f t="shared" si="108"/>
        <v>-1.0648587113332367E-7</v>
      </c>
      <c r="DJ116" s="30">
        <f t="shared" si="109"/>
        <v>-1.0651509251757804E-7</v>
      </c>
      <c r="DK116" s="30">
        <f t="shared" si="110"/>
        <v>-1.0651509127499724E-7</v>
      </c>
      <c r="DL116" s="30">
        <f t="shared" si="111"/>
        <v>-1.0651509127504979E-7</v>
      </c>
      <c r="DN116" s="36">
        <v>2.7789999999999999E-8</v>
      </c>
      <c r="DO116" s="36">
        <v>3.9835874495299999</v>
      </c>
      <c r="DP116" s="36">
        <v>6467.9257579615996</v>
      </c>
      <c r="DQ116" s="30">
        <f t="shared" si="112"/>
        <v>2.4871958736743728E-8</v>
      </c>
      <c r="DR116" s="30">
        <f t="shared" si="113"/>
        <v>2.4869322534123038E-8</v>
      </c>
      <c r="DS116" s="30">
        <f t="shared" si="114"/>
        <v>2.4869322646257657E-8</v>
      </c>
      <c r="DT116" s="30">
        <f t="shared" si="115"/>
        <v>2.4869322646252899E-8</v>
      </c>
      <c r="DV116" s="36">
        <v>2.0500000000000002E-9</v>
      </c>
      <c r="DW116" s="36">
        <v>3.8894345282899998</v>
      </c>
      <c r="DX116" s="36">
        <v>10018.314161750401</v>
      </c>
      <c r="DY116" s="30">
        <f t="shared" si="116"/>
        <v>3.6386220649368462E-10</v>
      </c>
      <c r="DZ116" s="30">
        <f t="shared" si="117"/>
        <v>3.6319779485946863E-10</v>
      </c>
      <c r="EA116" s="30">
        <f t="shared" si="118"/>
        <v>3.6319782311598301E-10</v>
      </c>
      <c r="EB116" s="30">
        <f t="shared" si="119"/>
        <v>3.6319782311477885E-10</v>
      </c>
      <c r="ED116" s="36"/>
      <c r="EE116" s="36"/>
      <c r="EF116" s="36"/>
      <c r="EL116" s="36"/>
      <c r="EM116" s="36"/>
      <c r="EN116" s="36"/>
      <c r="ET116" s="36"/>
      <c r="EU116" s="36"/>
      <c r="EV116" s="36"/>
    </row>
    <row r="117" spans="1:152" s="30" customFormat="1" ht="12.75">
      <c r="A117" s="30">
        <f>DEGREES(A116)</f>
        <v>47.332594406056671</v>
      </c>
      <c r="B117" s="35">
        <f xml:space="preserve"> A117 - INT( A117 / 360 ) * 360</f>
        <v>47.332594406056671</v>
      </c>
      <c r="C117" s="30">
        <f>DEGREES(C116)</f>
        <v>-0.59515461567347949</v>
      </c>
      <c r="N117" s="36">
        <v>2.8686000000000002E-7</v>
      </c>
      <c r="O117" s="36">
        <v>5.7205545673399998</v>
      </c>
      <c r="P117" s="36">
        <v>7477.5228602159996</v>
      </c>
      <c r="Q117" s="30">
        <f t="shared" si="80"/>
        <v>-1.0884823617758652E-7</v>
      </c>
      <c r="R117" s="30">
        <f t="shared" si="81"/>
        <v>-1.0878299550124527E-7</v>
      </c>
      <c r="S117" s="30">
        <f t="shared" si="82"/>
        <v>-1.0878299827589668E-7</v>
      </c>
      <c r="T117" s="30">
        <f t="shared" si="83"/>
        <v>-1.0878299827577973E-7</v>
      </c>
      <c r="V117" s="36">
        <v>4.0749999999999998E-8</v>
      </c>
      <c r="W117" s="36">
        <v>3.9558210833</v>
      </c>
      <c r="X117" s="36">
        <v>3.8813353579999998</v>
      </c>
      <c r="Y117" s="30">
        <f t="shared" si="84"/>
        <v>-2.8603200954656847E-8</v>
      </c>
      <c r="Z117" s="30">
        <f t="shared" si="85"/>
        <v>-2.860320465781487E-8</v>
      </c>
      <c r="AA117" s="30">
        <f t="shared" si="86"/>
        <v>-2.8603204657657374E-8</v>
      </c>
      <c r="AB117" s="30">
        <f t="shared" si="87"/>
        <v>-2.8603204657657388E-8</v>
      </c>
      <c r="AD117" s="36">
        <v>4.4100000000000003E-9</v>
      </c>
      <c r="AE117" s="36">
        <v>4.4905010087799999</v>
      </c>
      <c r="AF117" s="36">
        <v>13365.972825148199</v>
      </c>
      <c r="AG117" s="30">
        <f t="shared" si="88"/>
        <v>3.863624650435773E-9</v>
      </c>
      <c r="AH117" s="30">
        <f t="shared" si="89"/>
        <v>3.8626901182176406E-9</v>
      </c>
      <c r="AI117" s="30">
        <f t="shared" si="90"/>
        <v>3.8626901579766698E-9</v>
      </c>
      <c r="AJ117" s="30">
        <f t="shared" si="91"/>
        <v>3.8626901579750064E-9</v>
      </c>
      <c r="AL117" s="36">
        <v>2.5999999999999998E-10</v>
      </c>
      <c r="AM117" s="36">
        <v>8.2543249040000002E-2</v>
      </c>
      <c r="AN117" s="36">
        <v>7632.9432596502002</v>
      </c>
      <c r="AO117" s="30">
        <f t="shared" si="124"/>
        <v>-4.466197574977307E-11</v>
      </c>
      <c r="AP117" s="30">
        <f t="shared" si="125"/>
        <v>-4.45977072825387E-11</v>
      </c>
      <c r="AQ117" s="30">
        <f t="shared" si="126"/>
        <v>-4.4597710015765949E-11</v>
      </c>
      <c r="AR117" s="30">
        <f t="shared" si="127"/>
        <v>-4.4597710015651287E-11</v>
      </c>
      <c r="AT117" s="36"/>
      <c r="AU117" s="36"/>
      <c r="AV117" s="36"/>
      <c r="BB117" s="36"/>
      <c r="BC117" s="36"/>
      <c r="BD117" s="36"/>
      <c r="BJ117" s="36">
        <v>1.646E-8</v>
      </c>
      <c r="BK117" s="36">
        <v>0.73261192032</v>
      </c>
      <c r="BL117" s="36">
        <v>2274.1169495098002</v>
      </c>
      <c r="BM117" s="30">
        <f t="shared" si="96"/>
        <v>1.2694970123991632E-8</v>
      </c>
      <c r="BN117" s="30">
        <f t="shared" si="97"/>
        <v>1.269575330214134E-8</v>
      </c>
      <c r="BO117" s="30">
        <f t="shared" si="98"/>
        <v>1.2695753268836358E-8</v>
      </c>
      <c r="BP117" s="30">
        <f t="shared" si="99"/>
        <v>1.2695753268837755E-8</v>
      </c>
      <c r="BR117" s="36">
        <v>2.5599999999999998E-9</v>
      </c>
      <c r="BS117" s="36">
        <v>3.6774414330099998</v>
      </c>
      <c r="BT117" s="36">
        <v>1066.49547719</v>
      </c>
      <c r="BU117" s="30">
        <f t="shared" si="100"/>
        <v>-1.5797202493871918E-9</v>
      </c>
      <c r="BV117" s="30">
        <f t="shared" si="101"/>
        <v>-1.5797908714639026E-9</v>
      </c>
      <c r="BW117" s="30">
        <f t="shared" si="102"/>
        <v>-1.579790868460573E-9</v>
      </c>
      <c r="BX117" s="30">
        <f t="shared" si="103"/>
        <v>-1.5797908684606999E-9</v>
      </c>
      <c r="BZ117" s="36">
        <v>2.8000000000000002E-10</v>
      </c>
      <c r="CA117" s="36">
        <v>5.8700989815</v>
      </c>
      <c r="CB117" s="36">
        <v>1052.2683831884001</v>
      </c>
      <c r="CC117" s="30">
        <f t="shared" si="128"/>
        <v>2.7982138917842039E-10</v>
      </c>
      <c r="CD117" s="30">
        <f t="shared" si="129"/>
        <v>2.7982173489629393E-10</v>
      </c>
      <c r="CE117" s="30">
        <f t="shared" si="130"/>
        <v>2.7982173488159855E-10</v>
      </c>
      <c r="CF117" s="30">
        <f t="shared" si="131"/>
        <v>2.7982173488159917E-10</v>
      </c>
      <c r="CH117" s="36"/>
      <c r="CI117" s="36"/>
      <c r="CJ117" s="36"/>
      <c r="CP117" s="36"/>
      <c r="CQ117" s="36"/>
      <c r="CR117" s="36"/>
      <c r="CX117" s="36"/>
      <c r="CY117" s="36"/>
      <c r="CZ117" s="36"/>
      <c r="DF117" s="36">
        <v>1.8585000000000001E-7</v>
      </c>
      <c r="DG117" s="36">
        <v>4.0732511658800004</v>
      </c>
      <c r="DH117" s="36">
        <v>2388.8940204492001</v>
      </c>
      <c r="DI117" s="30">
        <f t="shared" si="108"/>
        <v>-1.7995073706197575E-7</v>
      </c>
      <c r="DJ117" s="30">
        <f t="shared" si="109"/>
        <v>-1.799543844243244E-7</v>
      </c>
      <c r="DK117" s="30">
        <f t="shared" si="110"/>
        <v>-1.7995438426923539E-7</v>
      </c>
      <c r="DL117" s="30">
        <f t="shared" si="111"/>
        <v>-1.799543842692419E-7</v>
      </c>
      <c r="DN117" s="36">
        <v>2.4599999999999999E-8</v>
      </c>
      <c r="DO117" s="36">
        <v>1.5265357124900001</v>
      </c>
      <c r="DP117" s="36">
        <v>6836.6452528338004</v>
      </c>
      <c r="DQ117" s="30">
        <f t="shared" si="112"/>
        <v>6.1201535132023879E-9</v>
      </c>
      <c r="DR117" s="30">
        <f t="shared" si="113"/>
        <v>6.1255080055269215E-9</v>
      </c>
      <c r="DS117" s="30">
        <f t="shared" si="114"/>
        <v>6.1255077778211139E-9</v>
      </c>
      <c r="DT117" s="30">
        <f t="shared" si="115"/>
        <v>6.125507777830763E-9</v>
      </c>
      <c r="DV117" s="36">
        <v>2.0599999999999999E-9</v>
      </c>
      <c r="DW117" s="36">
        <v>3.4445311317699998</v>
      </c>
      <c r="DX117" s="36">
        <v>10177.257679533601</v>
      </c>
      <c r="DY117" s="30">
        <f t="shared" si="116"/>
        <v>-1.8783855946858857E-9</v>
      </c>
      <c r="DZ117" s="30">
        <f t="shared" si="117"/>
        <v>-1.8786684280062796E-9</v>
      </c>
      <c r="EA117" s="30">
        <f t="shared" si="118"/>
        <v>-1.8786684159825973E-9</v>
      </c>
      <c r="EB117" s="30">
        <f t="shared" si="119"/>
        <v>-1.8786684159831076E-9</v>
      </c>
      <c r="ED117" s="36"/>
      <c r="EE117" s="36"/>
      <c r="EF117" s="36"/>
      <c r="EL117" s="36"/>
      <c r="EM117" s="36"/>
      <c r="EN117" s="36"/>
      <c r="ET117" s="36"/>
      <c r="EU117" s="36"/>
      <c r="EV117" s="36"/>
    </row>
    <row r="118" spans="1:152" s="30" customFormat="1" ht="12.75">
      <c r="N118" s="36">
        <v>3.4031000000000001E-7</v>
      </c>
      <c r="O118" s="36">
        <v>2.5954408250899998</v>
      </c>
      <c r="P118" s="36">
        <v>11769.8536931664</v>
      </c>
      <c r="Q118" s="30">
        <f t="shared" si="80"/>
        <v>3.3549142117270453E-7</v>
      </c>
      <c r="R118" s="30">
        <f t="shared" si="81"/>
        <v>3.3551347443287743E-7</v>
      </c>
      <c r="S118" s="30">
        <f t="shared" si="82"/>
        <v>3.3551347349607894E-7</v>
      </c>
      <c r="T118" s="30">
        <f t="shared" si="83"/>
        <v>3.3551347349611865E-7</v>
      </c>
      <c r="V118" s="36">
        <v>5.4620000000000002E-8</v>
      </c>
      <c r="W118" s="36">
        <v>0.19274227117000001</v>
      </c>
      <c r="X118" s="36">
        <v>7632.9432596502002</v>
      </c>
      <c r="Y118" s="30">
        <f t="shared" si="84"/>
        <v>-1.5243147058617843E-8</v>
      </c>
      <c r="Z118" s="30">
        <f t="shared" si="85"/>
        <v>-1.5229986347343337E-8</v>
      </c>
      <c r="AA118" s="30">
        <f t="shared" si="86"/>
        <v>-1.5229986907053887E-8</v>
      </c>
      <c r="AB118" s="30">
        <f t="shared" si="87"/>
        <v>-1.5229986907030405E-8</v>
      </c>
      <c r="AD118" s="36">
        <v>4.7399999999999998E-9</v>
      </c>
      <c r="AE118" s="36">
        <v>5.1856252413000004</v>
      </c>
      <c r="AF118" s="36">
        <v>2301.58581590939</v>
      </c>
      <c r="AG118" s="30">
        <f t="shared" si="88"/>
        <v>1.3021629360595074E-9</v>
      </c>
      <c r="AH118" s="30">
        <f t="shared" si="89"/>
        <v>1.3018181119285015E-9</v>
      </c>
      <c r="AI118" s="30">
        <f t="shared" si="90"/>
        <v>1.3018181265931196E-9</v>
      </c>
      <c r="AJ118" s="30">
        <f t="shared" si="91"/>
        <v>1.3018181265924964E-9</v>
      </c>
      <c r="AL118" s="36">
        <v>2.5999999999999998E-10</v>
      </c>
      <c r="AM118" s="36">
        <v>1.81668969835</v>
      </c>
      <c r="AN118" s="36">
        <v>6283.0758499914</v>
      </c>
      <c r="AO118" s="30">
        <f t="shared" si="124"/>
        <v>-8.7239890229208893E-12</v>
      </c>
      <c r="AP118" s="30">
        <f t="shared" si="125"/>
        <v>-8.7776583871506215E-12</v>
      </c>
      <c r="AQ118" s="30">
        <f t="shared" si="126"/>
        <v>-8.7776561047437711E-12</v>
      </c>
      <c r="AR118" s="30">
        <f t="shared" si="127"/>
        <v>-8.7776561048397822E-12</v>
      </c>
      <c r="AT118" s="36"/>
      <c r="AU118" s="36"/>
      <c r="AV118" s="36"/>
      <c r="BB118" s="36"/>
      <c r="BC118" s="36"/>
      <c r="BD118" s="36"/>
      <c r="BJ118" s="36">
        <v>1.9099999999999999E-8</v>
      </c>
      <c r="BK118" s="36">
        <v>6.04319894051</v>
      </c>
      <c r="BL118" s="36">
        <v>13365.972825148199</v>
      </c>
      <c r="BM118" s="30">
        <f t="shared" si="96"/>
        <v>9.509812939587134E-9</v>
      </c>
      <c r="BN118" s="30">
        <f t="shared" si="97"/>
        <v>9.5170897951227766E-9</v>
      </c>
      <c r="BO118" s="30">
        <f t="shared" si="98"/>
        <v>9.5170894856964993E-9</v>
      </c>
      <c r="BP118" s="30">
        <f t="shared" si="99"/>
        <v>9.5170894857094413E-9</v>
      </c>
      <c r="BR118" s="36">
        <v>2.69E-9</v>
      </c>
      <c r="BS118" s="36">
        <v>1.7844863978500001</v>
      </c>
      <c r="BT118" s="36">
        <v>6127.6554505572003</v>
      </c>
      <c r="BU118" s="30">
        <f t="shared" si="100"/>
        <v>1.9221313879015003E-9</v>
      </c>
      <c r="BV118" s="30">
        <f t="shared" si="101"/>
        <v>1.9217522822803903E-9</v>
      </c>
      <c r="BW118" s="30">
        <f t="shared" si="102"/>
        <v>1.9217522984044151E-9</v>
      </c>
      <c r="BX118" s="30">
        <f t="shared" si="103"/>
        <v>1.9217522984037331E-9</v>
      </c>
      <c r="BZ118" s="36">
        <v>2.5000000000000002E-10</v>
      </c>
      <c r="CA118" s="36">
        <v>2.4970718225900002</v>
      </c>
      <c r="CB118" s="36">
        <v>2118.7638603783998</v>
      </c>
      <c r="CC118" s="30">
        <f t="shared" si="128"/>
        <v>-2.4621599163146603E-10</v>
      </c>
      <c r="CD118" s="30">
        <f t="shared" si="129"/>
        <v>-2.4621900904586711E-10</v>
      </c>
      <c r="CE118" s="30">
        <f t="shared" si="130"/>
        <v>-2.4621900891756989E-10</v>
      </c>
      <c r="CF118" s="30">
        <f t="shared" si="131"/>
        <v>-2.4621900891757532E-10</v>
      </c>
      <c r="CH118" s="36"/>
      <c r="CI118" s="36"/>
      <c r="CJ118" s="36"/>
      <c r="CP118" s="36"/>
      <c r="CQ118" s="36"/>
      <c r="CR118" s="36"/>
      <c r="CX118" s="36"/>
      <c r="CY118" s="36"/>
      <c r="CZ118" s="36"/>
      <c r="DF118" s="36">
        <v>1.5977000000000001E-7</v>
      </c>
      <c r="DG118" s="36">
        <v>4.5836841714099998</v>
      </c>
      <c r="DH118" s="36">
        <v>3264.3463554241998</v>
      </c>
      <c r="DI118" s="30">
        <f t="shared" si="108"/>
        <v>9.3019720479163956E-8</v>
      </c>
      <c r="DJ118" s="30">
        <f t="shared" si="109"/>
        <v>9.3005781014683547E-8</v>
      </c>
      <c r="DK118" s="30">
        <f t="shared" si="110"/>
        <v>9.3005781607514971E-8</v>
      </c>
      <c r="DL118" s="30">
        <f t="shared" si="111"/>
        <v>9.300578160749005E-8</v>
      </c>
      <c r="DN118" s="36">
        <v>2.3820000000000001E-8</v>
      </c>
      <c r="DO118" s="36">
        <v>3.93610586965</v>
      </c>
      <c r="DP118" s="36">
        <v>11371.7046897582</v>
      </c>
      <c r="DQ118" s="30">
        <f t="shared" si="112"/>
        <v>-1.998801128258477E-8</v>
      </c>
      <c r="DR118" s="30">
        <f t="shared" si="113"/>
        <v>-1.9992853186026324E-8</v>
      </c>
      <c r="DS118" s="30">
        <f t="shared" si="114"/>
        <v>-1.9992852980172393E-8</v>
      </c>
      <c r="DT118" s="30">
        <f t="shared" si="115"/>
        <v>-1.9992852980181135E-8</v>
      </c>
      <c r="DV118" s="36">
        <v>2.1000000000000002E-9</v>
      </c>
      <c r="DW118" s="36">
        <v>0.57926734389000001</v>
      </c>
      <c r="DX118" s="36">
        <v>10973.555686350001</v>
      </c>
      <c r="DY118" s="30">
        <f t="shared" si="116"/>
        <v>-1.7632708385891091E-9</v>
      </c>
      <c r="DZ118" s="30">
        <f t="shared" si="117"/>
        <v>-1.7628592974007061E-9</v>
      </c>
      <c r="EA118" s="30">
        <f t="shared" si="118"/>
        <v>-1.7628593149073411E-9</v>
      </c>
      <c r="EB118" s="30">
        <f t="shared" si="119"/>
        <v>-1.7628593149065952E-9</v>
      </c>
      <c r="ED118" s="36"/>
      <c r="EE118" s="36"/>
      <c r="EF118" s="36"/>
      <c r="EL118" s="36"/>
      <c r="EM118" s="36"/>
      <c r="EN118" s="36"/>
      <c r="ET118" s="36"/>
      <c r="EU118" s="36"/>
      <c r="EV118" s="36"/>
    </row>
    <row r="119" spans="1:152" s="30" customFormat="1" ht="12.75">
      <c r="A119" s="42" t="s">
        <v>26</v>
      </c>
      <c r="B119" s="43" t="s">
        <v>80</v>
      </c>
      <c r="C119" s="42" t="s">
        <v>26</v>
      </c>
      <c r="D119" s="42" t="s">
        <v>26</v>
      </c>
      <c r="E119" s="42" t="s">
        <v>26</v>
      </c>
      <c r="F119" s="42" t="s">
        <v>26</v>
      </c>
      <c r="N119" s="36">
        <v>2.5380000000000001E-7</v>
      </c>
      <c r="O119" s="36">
        <v>0.52093116112000004</v>
      </c>
      <c r="P119" s="36">
        <v>10.636665349799999</v>
      </c>
      <c r="Q119" s="30">
        <f t="shared" si="80"/>
        <v>2.2719736715139539E-7</v>
      </c>
      <c r="R119" s="30">
        <f t="shared" si="81"/>
        <v>2.2719740670316566E-7</v>
      </c>
      <c r="S119" s="30">
        <f t="shared" si="82"/>
        <v>2.2719740670148363E-7</v>
      </c>
      <c r="T119" s="30">
        <f t="shared" si="83"/>
        <v>2.2719740670148371E-7</v>
      </c>
      <c r="V119" s="36">
        <v>4.1099999999999997E-8</v>
      </c>
      <c r="W119" s="36">
        <v>1.5953576871099999</v>
      </c>
      <c r="X119" s="36">
        <v>7234.7942562420003</v>
      </c>
      <c r="Y119" s="30">
        <f t="shared" si="84"/>
        <v>2.8058058279454792E-8</v>
      </c>
      <c r="Z119" s="30">
        <f t="shared" si="85"/>
        <v>2.8050915061981087E-8</v>
      </c>
      <c r="AA119" s="30">
        <f t="shared" si="86"/>
        <v>2.8050915365796936E-8</v>
      </c>
      <c r="AB119" s="30">
        <f t="shared" si="87"/>
        <v>2.8050915365784134E-8</v>
      </c>
      <c r="AD119" s="36">
        <v>3.34E-9</v>
      </c>
      <c r="AE119" s="36">
        <v>2.2100130388900001</v>
      </c>
      <c r="AF119" s="36">
        <v>10021.854533751601</v>
      </c>
      <c r="AG119" s="30">
        <f t="shared" si="88"/>
        <v>-3.3357950691145707E-9</v>
      </c>
      <c r="AH119" s="30">
        <f t="shared" si="89"/>
        <v>-3.3358500838857588E-9</v>
      </c>
      <c r="AI119" s="30">
        <f t="shared" si="90"/>
        <v>-3.3358500815538242E-9</v>
      </c>
      <c r="AJ119" s="30">
        <f t="shared" si="91"/>
        <v>-3.3358500815539222E-9</v>
      </c>
      <c r="AL119" s="36">
        <v>2.1E-10</v>
      </c>
      <c r="AM119" s="36">
        <v>0.67232850824000001</v>
      </c>
      <c r="AN119" s="36">
        <v>6836.6452528338004</v>
      </c>
      <c r="AO119" s="30">
        <f t="shared" si="124"/>
        <v>1.8768729670243003E-10</v>
      </c>
      <c r="AP119" s="30">
        <f t="shared" si="125"/>
        <v>1.8770846177082048E-10</v>
      </c>
      <c r="AQ119" s="30">
        <f t="shared" si="126"/>
        <v>1.8770846087092772E-10</v>
      </c>
      <c r="AR119" s="30">
        <f t="shared" si="127"/>
        <v>1.8770846087096587E-10</v>
      </c>
      <c r="AT119" s="36"/>
      <c r="AU119" s="36"/>
      <c r="AV119" s="36"/>
      <c r="BB119" s="36"/>
      <c r="BC119" s="36"/>
      <c r="BD119" s="36"/>
      <c r="BJ119" s="36">
        <v>1.4920000000000001E-8</v>
      </c>
      <c r="BK119" s="36">
        <v>2.9936092904999998</v>
      </c>
      <c r="BL119" s="36">
        <v>7875.6718636242003</v>
      </c>
      <c r="BM119" s="30">
        <f t="shared" si="96"/>
        <v>-1.4712241921420311E-8</v>
      </c>
      <c r="BN119" s="30">
        <f t="shared" si="97"/>
        <v>-1.4712883784329113E-8</v>
      </c>
      <c r="BO119" s="30">
        <f t="shared" si="98"/>
        <v>-1.4712883757053349E-8</v>
      </c>
      <c r="BP119" s="30">
        <f t="shared" si="99"/>
        <v>-1.4712883757054493E-8</v>
      </c>
      <c r="BR119" s="36">
        <v>3.12E-9</v>
      </c>
      <c r="BS119" s="36">
        <v>4.6375165871500004</v>
      </c>
      <c r="BT119" s="36">
        <v>5331.3574437407997</v>
      </c>
      <c r="BU119" s="30">
        <f t="shared" si="100"/>
        <v>3.051354094223813E-9</v>
      </c>
      <c r="BV119" s="30">
        <f t="shared" si="101"/>
        <v>3.0514681149573092E-9</v>
      </c>
      <c r="BW119" s="30">
        <f t="shared" si="102"/>
        <v>3.0514681101103034E-9</v>
      </c>
      <c r="BX119" s="30">
        <f t="shared" si="103"/>
        <v>3.0514681101105068E-9</v>
      </c>
      <c r="BZ119" s="36">
        <v>2.0000000000000001E-10</v>
      </c>
      <c r="CA119" s="36">
        <v>0.15682384974999999</v>
      </c>
      <c r="CB119" s="36">
        <v>3205.5473466643998</v>
      </c>
      <c r="CC119" s="30">
        <f t="shared" si="128"/>
        <v>6.6283916812711971E-11</v>
      </c>
      <c r="CD119" s="30">
        <f t="shared" si="129"/>
        <v>6.6303799971118539E-11</v>
      </c>
      <c r="CE119" s="30">
        <f t="shared" si="130"/>
        <v>6.630379912555597E-11</v>
      </c>
      <c r="CF119" s="30">
        <f t="shared" si="131"/>
        <v>6.6303799125591487E-11</v>
      </c>
      <c r="CH119" s="36"/>
      <c r="CI119" s="36"/>
      <c r="CJ119" s="36"/>
      <c r="CP119" s="36"/>
      <c r="CQ119" s="36"/>
      <c r="CR119" s="36"/>
      <c r="CX119" s="36"/>
      <c r="CY119" s="36"/>
      <c r="CZ119" s="36"/>
      <c r="DF119" s="36">
        <v>1.9913000000000001E-7</v>
      </c>
      <c r="DG119" s="36">
        <v>2.7351844595000001</v>
      </c>
      <c r="DH119" s="36">
        <v>5099.2655051166003</v>
      </c>
      <c r="DI119" s="30">
        <f t="shared" si="108"/>
        <v>1.8299542073207368E-7</v>
      </c>
      <c r="DJ119" s="30">
        <f t="shared" si="109"/>
        <v>1.8298225632948212E-7</v>
      </c>
      <c r="DK119" s="30">
        <f t="shared" si="110"/>
        <v>1.8298225688943856E-7</v>
      </c>
      <c r="DL119" s="30">
        <f t="shared" si="111"/>
        <v>1.8298225688941511E-7</v>
      </c>
      <c r="DN119" s="36">
        <v>2.59E-8</v>
      </c>
      <c r="DO119" s="36">
        <v>5.0889266410899996</v>
      </c>
      <c r="DP119" s="36">
        <v>12832.7587417046</v>
      </c>
      <c r="DQ119" s="30">
        <f t="shared" si="112"/>
        <v>-2.5795652069617313E-8</v>
      </c>
      <c r="DR119" s="30">
        <f t="shared" si="113"/>
        <v>-2.579467002312458E-8</v>
      </c>
      <c r="DS119" s="30">
        <f t="shared" si="114"/>
        <v>-2.5794670064985997E-8</v>
      </c>
      <c r="DT119" s="30">
        <f t="shared" si="115"/>
        <v>-2.579467006498424E-8</v>
      </c>
      <c r="DV119" s="36">
        <v>1.9399999999999999E-9</v>
      </c>
      <c r="DW119" s="36">
        <v>1.5787068685900001</v>
      </c>
      <c r="DX119" s="36">
        <v>10818.1352869158</v>
      </c>
      <c r="DY119" s="30">
        <f t="shared" si="116"/>
        <v>-5.4315468020358414E-10</v>
      </c>
      <c r="DZ119" s="30">
        <f t="shared" si="117"/>
        <v>-5.4381694679390352E-10</v>
      </c>
      <c r="EA119" s="30">
        <f t="shared" si="118"/>
        <v>-5.4381691863092987E-10</v>
      </c>
      <c r="EB119" s="30">
        <f t="shared" si="119"/>
        <v>-5.4381691863210747E-10</v>
      </c>
      <c r="ED119" s="36"/>
      <c r="EE119" s="36"/>
      <c r="EF119" s="36"/>
      <c r="EL119" s="36"/>
      <c r="EM119" s="36"/>
      <c r="EN119" s="36"/>
      <c r="ET119" s="36"/>
      <c r="EU119" s="36"/>
      <c r="EV119" s="36"/>
    </row>
    <row r="120" spans="1:152" s="30" customFormat="1" ht="12.75">
      <c r="N120" s="36">
        <v>2.6357000000000002E-7</v>
      </c>
      <c r="O120" s="36">
        <v>1.3453264657399999</v>
      </c>
      <c r="P120" s="36">
        <v>3496.0328261340001</v>
      </c>
      <c r="Q120" s="30">
        <f t="shared" si="80"/>
        <v>1.8156433841459238E-7</v>
      </c>
      <c r="R120" s="30">
        <f t="shared" si="81"/>
        <v>1.8158629405838072E-7</v>
      </c>
      <c r="S120" s="30">
        <f t="shared" si="82"/>
        <v>1.8158629312471581E-7</v>
      </c>
      <c r="T120" s="30">
        <f t="shared" si="83"/>
        <v>1.8158629312475517E-7</v>
      </c>
      <c r="V120" s="36">
        <v>4.2869999999999999E-8</v>
      </c>
      <c r="W120" s="36">
        <v>2.8763599396799999</v>
      </c>
      <c r="X120" s="36">
        <v>2810.9214616052</v>
      </c>
      <c r="Y120" s="30">
        <f t="shared" si="84"/>
        <v>4.2434687879955403E-8</v>
      </c>
      <c r="Z120" s="30">
        <f t="shared" si="85"/>
        <v>4.2434124628707923E-8</v>
      </c>
      <c r="AA120" s="30">
        <f t="shared" si="86"/>
        <v>4.2434124652669215E-8</v>
      </c>
      <c r="AB120" s="30">
        <f t="shared" si="87"/>
        <v>4.2434124652668209E-8</v>
      </c>
      <c r="AD120" s="36">
        <v>3.7E-9</v>
      </c>
      <c r="AE120" s="36">
        <v>5.0288006518600001</v>
      </c>
      <c r="AF120" s="36">
        <v>6923.9534573736</v>
      </c>
      <c r="AG120" s="30">
        <f t="shared" si="88"/>
        <v>-1.3546637558168465E-9</v>
      </c>
      <c r="AH120" s="30">
        <f t="shared" si="89"/>
        <v>-1.3554473844687264E-9</v>
      </c>
      <c r="AI120" s="30">
        <f t="shared" si="90"/>
        <v>-1.3554473511445796E-9</v>
      </c>
      <c r="AJ120" s="30">
        <f t="shared" si="91"/>
        <v>-1.355447351145974E-9</v>
      </c>
      <c r="AL120" s="36">
        <v>1.7000000000000001E-10</v>
      </c>
      <c r="AM120" s="36">
        <v>5.1951840192800001</v>
      </c>
      <c r="AN120" s="36">
        <v>2914.0142358237999</v>
      </c>
      <c r="AO120" s="30">
        <f t="shared" si="124"/>
        <v>-5.7438316396727206E-12</v>
      </c>
      <c r="AP120" s="30">
        <f t="shared" si="125"/>
        <v>-5.7275566701335535E-12</v>
      </c>
      <c r="AQ120" s="30">
        <f t="shared" si="126"/>
        <v>-5.727557362266004E-12</v>
      </c>
      <c r="AR120" s="30">
        <f t="shared" si="127"/>
        <v>-5.72755736223703E-12</v>
      </c>
      <c r="AT120" s="36"/>
      <c r="AU120" s="36"/>
      <c r="AV120" s="36"/>
      <c r="BB120" s="36"/>
      <c r="BC120" s="36"/>
      <c r="BD120" s="36"/>
      <c r="BJ120" s="36">
        <v>1.5670000000000001E-8</v>
      </c>
      <c r="BK120" s="36">
        <v>1.7686025992400001</v>
      </c>
      <c r="BL120" s="36">
        <v>382.89653222319998</v>
      </c>
      <c r="BM120" s="30">
        <f t="shared" si="96"/>
        <v>1.4696212133399796E-8</v>
      </c>
      <c r="BN120" s="30">
        <f t="shared" si="97"/>
        <v>1.4696143688162527E-8</v>
      </c>
      <c r="BO120" s="30">
        <f t="shared" si="98"/>
        <v>1.4696143691073374E-8</v>
      </c>
      <c r="BP120" s="30">
        <f t="shared" si="99"/>
        <v>1.469614369107325E-8</v>
      </c>
      <c r="BR120" s="36">
        <v>3.17E-9</v>
      </c>
      <c r="BS120" s="36">
        <v>6.1527424284099999</v>
      </c>
      <c r="BT120" s="36">
        <v>3320.2571073009999</v>
      </c>
      <c r="BU120" s="30">
        <f t="shared" si="100"/>
        <v>3.0191824068876338E-9</v>
      </c>
      <c r="BV120" s="30">
        <f t="shared" si="101"/>
        <v>3.0192878376173998E-9</v>
      </c>
      <c r="BW120" s="30">
        <f t="shared" si="102"/>
        <v>3.0192878331344751E-9</v>
      </c>
      <c r="BX120" s="30">
        <f t="shared" si="103"/>
        <v>3.0192878331346641E-9</v>
      </c>
      <c r="BZ120" s="36">
        <v>1.8999999999999999E-10</v>
      </c>
      <c r="CA120" s="36">
        <v>3.8208700591600002</v>
      </c>
      <c r="CB120" s="36">
        <v>12303.06777661</v>
      </c>
      <c r="CC120" s="30">
        <f t="shared" si="128"/>
        <v>1.5697897460014679E-12</v>
      </c>
      <c r="CD120" s="30">
        <f t="shared" si="129"/>
        <v>1.4929510773525201E-12</v>
      </c>
      <c r="CE120" s="30">
        <f t="shared" si="130"/>
        <v>1.4929543451020527E-12</v>
      </c>
      <c r="CF120" s="30">
        <f t="shared" si="131"/>
        <v>1.4929543449643537E-12</v>
      </c>
      <c r="CH120" s="36"/>
      <c r="CI120" s="36"/>
      <c r="CJ120" s="36"/>
      <c r="CP120" s="36"/>
      <c r="CQ120" s="36"/>
      <c r="CR120" s="36"/>
      <c r="CX120" s="36"/>
      <c r="CY120" s="36"/>
      <c r="CZ120" s="36"/>
      <c r="DF120" s="36">
        <v>1.9661000000000001E-7</v>
      </c>
      <c r="DG120" s="36">
        <v>1.8628597899999999</v>
      </c>
      <c r="DH120" s="36">
        <v>3443.7052009183999</v>
      </c>
      <c r="DI120" s="30">
        <f t="shared" si="108"/>
        <v>-9.3834871609833498E-9</v>
      </c>
      <c r="DJ120" s="30">
        <f t="shared" si="109"/>
        <v>-9.3612558802639991E-9</v>
      </c>
      <c r="DK120" s="30">
        <f t="shared" si="110"/>
        <v>-9.3612568257041952E-9</v>
      </c>
      <c r="DL120" s="30">
        <f t="shared" si="111"/>
        <v>-9.3612568256637295E-9</v>
      </c>
      <c r="DN120" s="36">
        <v>2.201E-8</v>
      </c>
      <c r="DO120" s="36">
        <v>0.18880589605</v>
      </c>
      <c r="DP120" s="36">
        <v>9595.2390892233998</v>
      </c>
      <c r="DQ120" s="30">
        <f t="shared" si="112"/>
        <v>-2.0320422775544688E-8</v>
      </c>
      <c r="DR120" s="30">
        <f t="shared" si="113"/>
        <v>-2.0323089225522001E-8</v>
      </c>
      <c r="DS120" s="30">
        <f t="shared" si="114"/>
        <v>-2.0323089112167949E-8</v>
      </c>
      <c r="DT120" s="30">
        <f t="shared" si="115"/>
        <v>-2.0323089112172694E-8</v>
      </c>
      <c r="DV120" s="36">
        <v>1.9000000000000001E-9</v>
      </c>
      <c r="DW120" s="36">
        <v>2.4231291177299998</v>
      </c>
      <c r="DX120" s="36">
        <v>8955.3418029093991</v>
      </c>
      <c r="DY120" s="30">
        <f t="shared" si="116"/>
        <v>-1.8892295140840705E-9</v>
      </c>
      <c r="DZ120" s="30">
        <f t="shared" si="117"/>
        <v>-1.8891699616419575E-9</v>
      </c>
      <c r="EA120" s="30">
        <f t="shared" si="118"/>
        <v>-1.8891699641780457E-9</v>
      </c>
      <c r="EB120" s="30">
        <f t="shared" si="119"/>
        <v>-1.8891699641779394E-9</v>
      </c>
      <c r="ED120" s="36"/>
      <c r="EE120" s="36"/>
      <c r="EF120" s="36"/>
      <c r="EL120" s="36"/>
      <c r="EM120" s="36"/>
      <c r="EN120" s="36"/>
      <c r="ET120" s="36"/>
      <c r="EU120" s="36"/>
      <c r="EV120" s="36"/>
    </row>
    <row r="121" spans="1:152" s="30" customFormat="1" ht="12.75">
      <c r="A121" s="30" t="s">
        <v>131</v>
      </c>
      <c r="B121" s="30" t="s">
        <v>132</v>
      </c>
      <c r="N121" s="36">
        <v>2.4554000000000001E-7</v>
      </c>
      <c r="O121" s="36">
        <v>4.0032318308799999</v>
      </c>
      <c r="P121" s="36">
        <v>11371.7046897582</v>
      </c>
      <c r="Q121" s="30">
        <f t="shared" si="80"/>
        <v>-1.96616818520832E-7</v>
      </c>
      <c r="R121" s="30">
        <f t="shared" si="81"/>
        <v>-1.9667178393046163E-7</v>
      </c>
      <c r="S121" s="30">
        <f t="shared" si="82"/>
        <v>-1.9667178159351263E-7</v>
      </c>
      <c r="T121" s="30">
        <f t="shared" si="83"/>
        <v>-1.9667178159361186E-7</v>
      </c>
      <c r="V121" s="36">
        <v>5.2759999999999997E-8</v>
      </c>
      <c r="W121" s="36">
        <v>2.2263859559400001</v>
      </c>
      <c r="X121" s="36">
        <v>3127.3133312618002</v>
      </c>
      <c r="Y121" s="30">
        <f t="shared" si="84"/>
        <v>-4.3701033028186294E-8</v>
      </c>
      <c r="Z121" s="30">
        <f t="shared" si="85"/>
        <v>-4.3704071677690995E-8</v>
      </c>
      <c r="AA121" s="30">
        <f t="shared" si="86"/>
        <v>-4.370407154847514E-8</v>
      </c>
      <c r="AB121" s="30">
        <f t="shared" si="87"/>
        <v>-4.3704071548480493E-8</v>
      </c>
      <c r="AD121" s="36">
        <v>3.3299999999999999E-9</v>
      </c>
      <c r="AE121" s="36">
        <v>0.18229887483000001</v>
      </c>
      <c r="AF121" s="36">
        <v>10021.8200264472</v>
      </c>
      <c r="AG121" s="30">
        <f t="shared" si="88"/>
        <v>1.3168014009316619E-9</v>
      </c>
      <c r="AH121" s="30">
        <f t="shared" si="89"/>
        <v>1.3178089427508676E-9</v>
      </c>
      <c r="AI121" s="30">
        <f t="shared" si="90"/>
        <v>1.3178088999058254E-9</v>
      </c>
      <c r="AJ121" s="30">
        <f t="shared" si="91"/>
        <v>1.3178088999076288E-9</v>
      </c>
      <c r="AL121" s="36">
        <v>1.7000000000000001E-10</v>
      </c>
      <c r="AM121" s="36">
        <v>5.16488977775</v>
      </c>
      <c r="AN121" s="36">
        <v>8031.0922630584</v>
      </c>
      <c r="AO121" s="30">
        <f t="shared" si="124"/>
        <v>-1.598682506445287E-11</v>
      </c>
      <c r="AP121" s="30">
        <f t="shared" si="125"/>
        <v>-1.6031505371186409E-11</v>
      </c>
      <c r="AQ121" s="30">
        <f t="shared" si="126"/>
        <v>-1.6031503471075236E-11</v>
      </c>
      <c r="AR121" s="30">
        <f t="shared" si="127"/>
        <v>-1.6031503471155805E-11</v>
      </c>
      <c r="AT121" s="36"/>
      <c r="AU121" s="36"/>
      <c r="AV121" s="36"/>
      <c r="BB121" s="36"/>
      <c r="BC121" s="36"/>
      <c r="BD121" s="36"/>
      <c r="BJ121" s="36">
        <v>1.459E-8</v>
      </c>
      <c r="BK121" s="36">
        <v>1.40571286543</v>
      </c>
      <c r="BL121" s="36">
        <v>14584.298273120599</v>
      </c>
      <c r="BM121" s="30">
        <f t="shared" si="96"/>
        <v>-8.8600612196711979E-9</v>
      </c>
      <c r="BN121" s="30">
        <f t="shared" si="97"/>
        <v>-8.8545029579812193E-9</v>
      </c>
      <c r="BO121" s="30">
        <f t="shared" si="98"/>
        <v>-8.8545031944025922E-9</v>
      </c>
      <c r="BP121" s="30">
        <f t="shared" si="99"/>
        <v>-8.8545031943927041E-9</v>
      </c>
      <c r="BR121" s="36">
        <v>2.45E-9</v>
      </c>
      <c r="BS121" s="36">
        <v>4.7103071059900001</v>
      </c>
      <c r="BT121" s="36">
        <v>26724.899413598399</v>
      </c>
      <c r="BU121" s="30">
        <f t="shared" si="100"/>
        <v>1.2287830214634994E-9</v>
      </c>
      <c r="BV121" s="30">
        <f t="shared" si="101"/>
        <v>1.2306445977766182E-9</v>
      </c>
      <c r="BW121" s="30">
        <f t="shared" si="102"/>
        <v>1.2306445186288731E-9</v>
      </c>
      <c r="BX121" s="30">
        <f t="shared" si="103"/>
        <v>1.2306445186322449E-9</v>
      </c>
      <c r="BZ121" s="36">
        <v>2.0000000000000001E-10</v>
      </c>
      <c r="CA121" s="36">
        <v>6.2653433067400002</v>
      </c>
      <c r="CB121" s="36">
        <v>7875.6718636242003</v>
      </c>
      <c r="CC121" s="30">
        <f t="shared" si="128"/>
        <v>1.9123100668604666E-10</v>
      </c>
      <c r="CD121" s="30">
        <f t="shared" si="129"/>
        <v>1.9124616400724953E-10</v>
      </c>
      <c r="CE121" s="30">
        <f t="shared" si="130"/>
        <v>1.9124616336292128E-10</v>
      </c>
      <c r="CF121" s="30">
        <f t="shared" si="131"/>
        <v>1.9124616336294832E-10</v>
      </c>
      <c r="CH121" s="36"/>
      <c r="CI121" s="36"/>
      <c r="CJ121" s="36"/>
      <c r="CP121" s="36"/>
      <c r="CQ121" s="36"/>
      <c r="CR121" s="36"/>
      <c r="CX121" s="36"/>
      <c r="CY121" s="36"/>
      <c r="CZ121" s="36"/>
      <c r="DF121" s="36">
        <v>1.6500000000000001E-7</v>
      </c>
      <c r="DG121" s="36">
        <v>4.1406174508599998</v>
      </c>
      <c r="DH121" s="36">
        <v>7477.5228602159996</v>
      </c>
      <c r="DI121" s="30">
        <f t="shared" si="108"/>
        <v>1.532261151230323E-7</v>
      </c>
      <c r="DJ121" s="30">
        <f t="shared" si="109"/>
        <v>1.5324115619666996E-7</v>
      </c>
      <c r="DK121" s="30">
        <f t="shared" si="110"/>
        <v>1.5324115555721014E-7</v>
      </c>
      <c r="DL121" s="30">
        <f t="shared" si="111"/>
        <v>1.5324115555723708E-7</v>
      </c>
      <c r="DN121" s="36">
        <v>2.1279999999999999E-8</v>
      </c>
      <c r="DO121" s="36">
        <v>5.6945046917099997</v>
      </c>
      <c r="DP121" s="36">
        <v>3191.0492295652002</v>
      </c>
      <c r="DQ121" s="30">
        <f t="shared" si="112"/>
        <v>1.7940072450817242E-8</v>
      </c>
      <c r="DR121" s="30">
        <f t="shared" si="113"/>
        <v>1.7941272910117062E-8</v>
      </c>
      <c r="DS121" s="30">
        <f t="shared" si="114"/>
        <v>1.7941272859068901E-8</v>
      </c>
      <c r="DT121" s="30">
        <f t="shared" si="115"/>
        <v>1.7941272859071055E-8</v>
      </c>
      <c r="DV121" s="36">
        <v>1.9399999999999999E-9</v>
      </c>
      <c r="DW121" s="36">
        <v>2.45887376159</v>
      </c>
      <c r="DX121" s="36">
        <v>7064.1213856227996</v>
      </c>
      <c r="DY121" s="30">
        <f t="shared" si="116"/>
        <v>1.0637300615894595E-9</v>
      </c>
      <c r="DZ121" s="30">
        <f t="shared" si="117"/>
        <v>1.0641067666176939E-9</v>
      </c>
      <c r="EA121" s="30">
        <f t="shared" si="118"/>
        <v>1.0641067505986452E-9</v>
      </c>
      <c r="EB121" s="30">
        <f t="shared" si="119"/>
        <v>1.0641067505993254E-9</v>
      </c>
      <c r="ED121" s="36"/>
      <c r="EE121" s="36"/>
      <c r="EF121" s="36"/>
      <c r="EL121" s="36"/>
      <c r="EM121" s="36"/>
      <c r="EN121" s="36"/>
      <c r="ET121" s="36"/>
      <c r="EU121" s="36"/>
      <c r="EV121" s="36"/>
    </row>
    <row r="122" spans="1:152" s="30" customFormat="1" ht="12.75">
      <c r="A122" s="30">
        <f xml:space="preserve"> 0.0000993650849745 * ( e * COS(p-A116) - COS(A18-A116) ) / COS(C116)</f>
        <v>-7.7750238599944645E-5</v>
      </c>
      <c r="B122" s="30">
        <f>0.0000993650849745 * SIN(C116) * ( e*SIN(p-A116) - SIN(A18-A116) )</f>
        <v>6.1606512167310936E-7</v>
      </c>
      <c r="N122" s="36">
        <v>2.5637000000000001E-7</v>
      </c>
      <c r="O122" s="36">
        <v>0.2496352342</v>
      </c>
      <c r="P122" s="36">
        <v>522.57741809380002</v>
      </c>
      <c r="Q122" s="30">
        <f t="shared" si="80"/>
        <v>-2.2574850787745927E-7</v>
      </c>
      <c r="R122" s="30">
        <f t="shared" si="81"/>
        <v>-2.2575059506132133E-7</v>
      </c>
      <c r="S122" s="30">
        <f t="shared" si="82"/>
        <v>-2.2575059497256032E-7</v>
      </c>
      <c r="T122" s="30">
        <f t="shared" si="83"/>
        <v>-2.2575059497256411E-7</v>
      </c>
      <c r="V122" s="36">
        <v>4.4500000000000001E-8</v>
      </c>
      <c r="W122" s="36">
        <v>4.17005729081</v>
      </c>
      <c r="X122" s="36">
        <v>2906.9006888230001</v>
      </c>
      <c r="Y122" s="30">
        <f t="shared" si="84"/>
        <v>3.6245885721378454E-8</v>
      </c>
      <c r="Z122" s="30">
        <f t="shared" si="85"/>
        <v>3.6248352461652254E-8</v>
      </c>
      <c r="AA122" s="30">
        <f t="shared" si="86"/>
        <v>3.624835235675535E-8</v>
      </c>
      <c r="AB122" s="30">
        <f t="shared" si="87"/>
        <v>3.624835235675975E-8</v>
      </c>
      <c r="AD122" s="36">
        <v>3.4200000000000002E-9</v>
      </c>
      <c r="AE122" s="36">
        <v>2.4998874761100001</v>
      </c>
      <c r="AF122" s="36">
        <v>6438.4962494255997</v>
      </c>
      <c r="AG122" s="30">
        <f t="shared" si="88"/>
        <v>-7.1996243447306098E-10</v>
      </c>
      <c r="AH122" s="30">
        <f t="shared" si="89"/>
        <v>-7.2067002917730238E-10</v>
      </c>
      <c r="AI122" s="30">
        <f t="shared" si="90"/>
        <v>-7.2066999908585712E-10</v>
      </c>
      <c r="AJ122" s="30">
        <f t="shared" si="91"/>
        <v>-7.2066999908711619E-10</v>
      </c>
      <c r="AL122" s="36">
        <v>2.1E-10</v>
      </c>
      <c r="AM122" s="36">
        <v>3.6297308241200001</v>
      </c>
      <c r="AN122" s="36">
        <v>5884.9268465832001</v>
      </c>
      <c r="AO122" s="30">
        <f t="shared" si="124"/>
        <v>-1.5713727830729647E-10</v>
      </c>
      <c r="AP122" s="30">
        <f t="shared" si="125"/>
        <v>-1.5711032547739247E-10</v>
      </c>
      <c r="AQ122" s="30">
        <f t="shared" si="126"/>
        <v>-1.5711032662374943E-10</v>
      </c>
      <c r="AR122" s="30">
        <f t="shared" si="127"/>
        <v>-1.5711032662370091E-10</v>
      </c>
      <c r="AT122" s="36"/>
      <c r="AU122" s="36"/>
      <c r="AV122" s="36"/>
      <c r="BB122" s="36"/>
      <c r="BC122" s="36"/>
      <c r="BD122" s="36"/>
      <c r="BJ122" s="36">
        <v>1.527E-8</v>
      </c>
      <c r="BK122" s="36">
        <v>5.7934353655499997</v>
      </c>
      <c r="BL122" s="36">
        <v>6894.5239488376001</v>
      </c>
      <c r="BM122" s="30">
        <f t="shared" si="96"/>
        <v>8.0200226896758453E-9</v>
      </c>
      <c r="BN122" s="30">
        <f t="shared" si="97"/>
        <v>8.0170774892326179E-9</v>
      </c>
      <c r="BO122" s="30">
        <f t="shared" si="98"/>
        <v>8.0170776144930098E-9</v>
      </c>
      <c r="BP122" s="30">
        <f t="shared" si="99"/>
        <v>8.0170776144876547E-9</v>
      </c>
      <c r="BR122" s="36">
        <v>2.4899999999999999E-9</v>
      </c>
      <c r="BS122" s="36">
        <v>3.31328995337</v>
      </c>
      <c r="BT122" s="36">
        <v>10818.1352869158</v>
      </c>
      <c r="BU122" s="30">
        <f t="shared" si="100"/>
        <v>2.4720985652024503E-9</v>
      </c>
      <c r="BV122" s="30">
        <f t="shared" si="101"/>
        <v>2.4719924210753157E-9</v>
      </c>
      <c r="BW122" s="30">
        <f t="shared" si="102"/>
        <v>2.4719924255959901E-9</v>
      </c>
      <c r="BX122" s="30">
        <f t="shared" si="103"/>
        <v>2.471992425595801E-9</v>
      </c>
      <c r="BZ122" s="36">
        <v>1.8999999999999999E-10</v>
      </c>
      <c r="CA122" s="36">
        <v>0.99282533197</v>
      </c>
      <c r="CB122" s="36">
        <v>522.57741809380002</v>
      </c>
      <c r="CC122" s="30">
        <f t="shared" si="128"/>
        <v>-6.2259205208925311E-11</v>
      </c>
      <c r="CD122" s="30">
        <f t="shared" si="129"/>
        <v>-6.2262288855432827E-11</v>
      </c>
      <c r="CE122" s="30">
        <f t="shared" si="130"/>
        <v>-6.22622887242939E-11</v>
      </c>
      <c r="CF122" s="30">
        <f t="shared" si="131"/>
        <v>-6.2262288724299484E-11</v>
      </c>
      <c r="CH122" s="36"/>
      <c r="CI122" s="36"/>
      <c r="CJ122" s="36"/>
      <c r="CP122" s="36"/>
      <c r="CQ122" s="36"/>
      <c r="CR122" s="36"/>
      <c r="CX122" s="36"/>
      <c r="CY122" s="36"/>
      <c r="CZ122" s="36"/>
      <c r="DF122" s="36">
        <v>1.9495000000000001E-7</v>
      </c>
      <c r="DG122" s="36">
        <v>6.0377823418199998</v>
      </c>
      <c r="DH122" s="36">
        <v>10018.314161750401</v>
      </c>
      <c r="DI122" s="30">
        <f t="shared" si="108"/>
        <v>1.418441167236045E-7</v>
      </c>
      <c r="DJ122" s="30">
        <f t="shared" si="109"/>
        <v>1.4188815185290135E-7</v>
      </c>
      <c r="DK122" s="30">
        <f t="shared" si="110"/>
        <v>1.4188814998053142E-7</v>
      </c>
      <c r="DL122" s="30">
        <f t="shared" si="111"/>
        <v>1.4188814998061027E-7</v>
      </c>
      <c r="DN122" s="36">
        <v>2.065E-8</v>
      </c>
      <c r="DO122" s="36">
        <v>3.541331746</v>
      </c>
      <c r="DP122" s="36">
        <v>1066.49547719</v>
      </c>
      <c r="DQ122" s="30">
        <f t="shared" si="112"/>
        <v>-1.4829707824748012E-8</v>
      </c>
      <c r="DR122" s="30">
        <f t="shared" si="113"/>
        <v>-1.4830211604253597E-8</v>
      </c>
      <c r="DS122" s="30">
        <f t="shared" si="114"/>
        <v>-1.4830211582829569E-8</v>
      </c>
      <c r="DT122" s="30">
        <f t="shared" si="115"/>
        <v>-1.4830211582830477E-8</v>
      </c>
      <c r="DV122" s="36">
        <v>1.9300000000000002E-9</v>
      </c>
      <c r="DW122" s="36">
        <v>0.58793888723999999</v>
      </c>
      <c r="DX122" s="36">
        <v>5828.0284716475999</v>
      </c>
      <c r="DY122" s="30">
        <f t="shared" si="116"/>
        <v>1.8379662011783629E-9</v>
      </c>
      <c r="DZ122" s="30">
        <f t="shared" si="117"/>
        <v>1.8378533501343729E-9</v>
      </c>
      <c r="EA122" s="30">
        <f t="shared" si="118"/>
        <v>1.837853354935063E-9</v>
      </c>
      <c r="EB122" s="30">
        <f t="shared" si="119"/>
        <v>1.8378533549348622E-9</v>
      </c>
      <c r="ED122" s="36"/>
      <c r="EE122" s="36"/>
      <c r="EF122" s="36"/>
      <c r="EL122" s="36"/>
      <c r="EM122" s="36"/>
      <c r="EN122" s="36"/>
      <c r="ET122" s="36"/>
      <c r="EU122" s="36"/>
      <c r="EV122" s="36"/>
    </row>
    <row r="123" spans="1:152" s="30" customFormat="1" ht="12.75">
      <c r="N123" s="36">
        <v>2.7277999999999998E-7</v>
      </c>
      <c r="O123" s="36">
        <v>4.5564532812199996</v>
      </c>
      <c r="P123" s="36">
        <v>3361.3878221922</v>
      </c>
      <c r="Q123" s="30">
        <f t="shared" si="80"/>
        <v>1.5311297300979188E-8</v>
      </c>
      <c r="R123" s="30">
        <f t="shared" si="81"/>
        <v>1.5281203698082619E-8</v>
      </c>
      <c r="S123" s="30">
        <f t="shared" si="82"/>
        <v>1.5281204977888191E-8</v>
      </c>
      <c r="T123" s="30">
        <f t="shared" si="83"/>
        <v>1.5281204977834007E-8</v>
      </c>
      <c r="V123" s="36">
        <v>5.1440000000000003E-8</v>
      </c>
      <c r="W123" s="36">
        <v>5.6687856566899999</v>
      </c>
      <c r="X123" s="36">
        <v>23384.286986898602</v>
      </c>
      <c r="Y123" s="30">
        <f t="shared" si="84"/>
        <v>-5.4326857193663161E-9</v>
      </c>
      <c r="Z123" s="30">
        <f t="shared" si="85"/>
        <v>-5.3933638595943505E-9</v>
      </c>
      <c r="AA123" s="30">
        <f t="shared" si="86"/>
        <v>-5.393365531916877E-9</v>
      </c>
      <c r="AB123" s="30">
        <f t="shared" si="87"/>
        <v>-5.3933655318456328E-9</v>
      </c>
      <c r="AD123" s="36">
        <v>3.2000000000000001E-9</v>
      </c>
      <c r="AE123" s="36">
        <v>1.3237447688999999</v>
      </c>
      <c r="AF123" s="36">
        <v>2118.7638603783998</v>
      </c>
      <c r="AG123" s="30">
        <f t="shared" si="88"/>
        <v>-1.7313412782664067E-9</v>
      </c>
      <c r="AH123" s="30">
        <f t="shared" si="89"/>
        <v>-1.7311538383061716E-9</v>
      </c>
      <c r="AI123" s="30">
        <f t="shared" si="90"/>
        <v>-1.7311538462776706E-9</v>
      </c>
      <c r="AJ123" s="30">
        <f t="shared" si="91"/>
        <v>-1.7311538462773361E-9</v>
      </c>
      <c r="AL123" s="36">
        <v>1.8E-10</v>
      </c>
      <c r="AM123" s="36">
        <v>5.0687087202400001</v>
      </c>
      <c r="AN123" s="36">
        <v>2544.3144198834002</v>
      </c>
      <c r="AO123" s="30">
        <f t="shared" si="124"/>
        <v>-1.6673232771052026E-10</v>
      </c>
      <c r="AP123" s="30">
        <f t="shared" si="125"/>
        <v>-1.6673799985898997E-10</v>
      </c>
      <c r="AQ123" s="30">
        <f t="shared" si="126"/>
        <v>-1.6673799961779331E-10</v>
      </c>
      <c r="AR123" s="30">
        <f t="shared" si="127"/>
        <v>-1.6673799961780354E-10</v>
      </c>
      <c r="AT123" s="36"/>
      <c r="AU123" s="36"/>
      <c r="AV123" s="36"/>
      <c r="BB123" s="36"/>
      <c r="BC123" s="36"/>
      <c r="BD123" s="36"/>
      <c r="BJ123" s="36">
        <v>1.4090000000000001E-8</v>
      </c>
      <c r="BK123" s="36">
        <v>5.17099876287</v>
      </c>
      <c r="BL123" s="36">
        <v>9830.3890139878004</v>
      </c>
      <c r="BM123" s="30">
        <f t="shared" si="96"/>
        <v>8.4102398348387307E-9</v>
      </c>
      <c r="BN123" s="30">
        <f t="shared" si="97"/>
        <v>8.4138924505749465E-9</v>
      </c>
      <c r="BO123" s="30">
        <f t="shared" si="98"/>
        <v>8.4138922952575425E-9</v>
      </c>
      <c r="BP123" s="30">
        <f t="shared" si="99"/>
        <v>8.4138922952640491E-9</v>
      </c>
      <c r="BR123" s="36">
        <v>2.4E-9</v>
      </c>
      <c r="BS123" s="36">
        <v>4.8736467270699997</v>
      </c>
      <c r="BT123" s="36">
        <v>6144.4203413041996</v>
      </c>
      <c r="BU123" s="30">
        <f t="shared" si="100"/>
        <v>-1.4535741091950464E-9</v>
      </c>
      <c r="BV123" s="30">
        <f t="shared" si="101"/>
        <v>-1.4531883499133205E-9</v>
      </c>
      <c r="BW123" s="30">
        <f t="shared" si="102"/>
        <v>-1.4531883663198917E-9</v>
      </c>
      <c r="BX123" s="30">
        <f t="shared" si="103"/>
        <v>-1.4531883663191995E-9</v>
      </c>
      <c r="BZ123" s="36">
        <v>1.8E-10</v>
      </c>
      <c r="CA123" s="36">
        <v>4.1166814466500004</v>
      </c>
      <c r="CB123" s="36">
        <v>426.59819087599999</v>
      </c>
      <c r="CC123" s="30">
        <f t="shared" si="128"/>
        <v>-3.2328086372881401E-11</v>
      </c>
      <c r="CD123" s="30">
        <f t="shared" si="129"/>
        <v>-3.2325603244561791E-11</v>
      </c>
      <c r="CE123" s="30">
        <f t="shared" si="130"/>
        <v>-3.2325603350162783E-11</v>
      </c>
      <c r="CF123" s="30">
        <f t="shared" si="131"/>
        <v>-3.2325603350158305E-11</v>
      </c>
      <c r="CH123" s="36"/>
      <c r="CI123" s="36"/>
      <c r="CJ123" s="36"/>
      <c r="CP123" s="36"/>
      <c r="CQ123" s="36"/>
      <c r="CR123" s="36"/>
      <c r="CX123" s="36"/>
      <c r="CY123" s="36"/>
      <c r="CZ123" s="36"/>
      <c r="DF123" s="36">
        <v>1.5104000000000001E-7</v>
      </c>
      <c r="DG123" s="36">
        <v>2.6543342756100001</v>
      </c>
      <c r="DH123" s="36">
        <v>2787.0430238573999</v>
      </c>
      <c r="DI123" s="30">
        <f t="shared" si="108"/>
        <v>1.4698442568607892E-7</v>
      </c>
      <c r="DJ123" s="30">
        <f t="shared" si="109"/>
        <v>1.4698123997189725E-7</v>
      </c>
      <c r="DK123" s="30">
        <f t="shared" si="110"/>
        <v>1.4698124010740349E-7</v>
      </c>
      <c r="DL123" s="30">
        <f t="shared" si="111"/>
        <v>1.469812401073978E-7</v>
      </c>
      <c r="DN123" s="36">
        <v>1.8679999999999999E-8</v>
      </c>
      <c r="DO123" s="36">
        <v>5.0159253180999999</v>
      </c>
      <c r="DP123" s="36">
        <v>3475.6775067352</v>
      </c>
      <c r="DQ123" s="30">
        <f t="shared" si="112"/>
        <v>-2.2001554317584901E-9</v>
      </c>
      <c r="DR123" s="30">
        <f t="shared" si="113"/>
        <v>-2.2022748021976046E-9</v>
      </c>
      <c r="DS123" s="30">
        <f t="shared" si="114"/>
        <v>-2.2022747120669777E-9</v>
      </c>
      <c r="DT123" s="30">
        <f t="shared" si="115"/>
        <v>-2.2022747120708001E-9</v>
      </c>
      <c r="DV123" s="36">
        <v>1.8300000000000001E-9</v>
      </c>
      <c r="DW123" s="36">
        <v>1.68247271963</v>
      </c>
      <c r="DX123" s="36">
        <v>213.29909543799999</v>
      </c>
      <c r="DY123" s="30">
        <f t="shared" si="116"/>
        <v>1.6061337079905795E-9</v>
      </c>
      <c r="DZ123" s="30">
        <f t="shared" si="117"/>
        <v>1.6061398575291445E-9</v>
      </c>
      <c r="EA123" s="30">
        <f t="shared" si="118"/>
        <v>1.6061398572676225E-9</v>
      </c>
      <c r="EB123" s="30">
        <f t="shared" si="119"/>
        <v>1.6061398572676334E-9</v>
      </c>
      <c r="ED123" s="36"/>
      <c r="EE123" s="36"/>
      <c r="EF123" s="36"/>
      <c r="EL123" s="36"/>
      <c r="EM123" s="36"/>
      <c r="EN123" s="36"/>
      <c r="ET123" s="36"/>
      <c r="EU123" s="36"/>
      <c r="EV123" s="36"/>
    </row>
    <row r="124" spans="1:152" s="30" customFormat="1" ht="12.75">
      <c r="A124" s="30" t="s">
        <v>81</v>
      </c>
      <c r="C124" s="30" t="s">
        <v>83</v>
      </c>
      <c r="N124" s="36">
        <v>2.3764E-7</v>
      </c>
      <c r="O124" s="36">
        <v>1.8405837725600001</v>
      </c>
      <c r="P124" s="36">
        <v>12832.7587417046</v>
      </c>
      <c r="Q124" s="30">
        <f t="shared" si="80"/>
        <v>2.3306473021169619E-7</v>
      </c>
      <c r="R124" s="30">
        <f t="shared" si="81"/>
        <v>2.3304513322167044E-7</v>
      </c>
      <c r="S124" s="30">
        <f t="shared" si="82"/>
        <v>2.3304513405595996E-7</v>
      </c>
      <c r="T124" s="30">
        <f t="shared" si="83"/>
        <v>2.3304513405592494E-7</v>
      </c>
      <c r="V124" s="36">
        <v>3.8439999999999999E-8</v>
      </c>
      <c r="W124" s="36">
        <v>2.2644218316</v>
      </c>
      <c r="X124" s="36">
        <v>2699.7348193175999</v>
      </c>
      <c r="Y124" s="30">
        <f t="shared" si="84"/>
        <v>3.8074108830106961E-8</v>
      </c>
      <c r="Z124" s="30">
        <f t="shared" si="85"/>
        <v>3.8073639116213656E-8</v>
      </c>
      <c r="AA124" s="30">
        <f t="shared" si="86"/>
        <v>3.8073639136195719E-8</v>
      </c>
      <c r="AB124" s="30">
        <f t="shared" si="87"/>
        <v>3.8073639136194872E-8</v>
      </c>
      <c r="AD124" s="36">
        <v>3.3000000000000002E-9</v>
      </c>
      <c r="AE124" s="36">
        <v>2.9802748157900001</v>
      </c>
      <c r="AF124" s="36">
        <v>5729.5064471490005</v>
      </c>
      <c r="AG124" s="30">
        <f t="shared" si="88"/>
        <v>-2.8751170150527008E-9</v>
      </c>
      <c r="AH124" s="30">
        <f t="shared" si="89"/>
        <v>-2.8748118927268359E-9</v>
      </c>
      <c r="AI124" s="30">
        <f t="shared" si="90"/>
        <v>-2.8748119057050516E-9</v>
      </c>
      <c r="AJ124" s="30">
        <f t="shared" si="91"/>
        <v>-2.8748119057045048E-9</v>
      </c>
      <c r="AL124" s="36">
        <v>1.4000000000000001E-10</v>
      </c>
      <c r="AM124" s="36">
        <v>2.50522181917</v>
      </c>
      <c r="AN124" s="36">
        <v>7064.1213856227996</v>
      </c>
      <c r="AO124" s="30">
        <f t="shared" si="124"/>
        <v>7.1257189237171494E-11</v>
      </c>
      <c r="AP124" s="30">
        <f t="shared" si="125"/>
        <v>7.128517097268946E-11</v>
      </c>
      <c r="AQ124" s="30">
        <f t="shared" si="126"/>
        <v>7.1285169782781141E-11</v>
      </c>
      <c r="AR124" s="30">
        <f t="shared" si="127"/>
        <v>7.1285169782832503E-11</v>
      </c>
      <c r="AT124" s="36"/>
      <c r="AU124" s="36"/>
      <c r="AV124" s="36"/>
      <c r="BB124" s="36"/>
      <c r="BC124" s="36"/>
      <c r="BD124" s="36"/>
      <c r="BJ124" s="36">
        <v>1.665E-8</v>
      </c>
      <c r="BK124" s="36">
        <v>3.6018385416499998</v>
      </c>
      <c r="BL124" s="36">
        <v>2288.3440435113998</v>
      </c>
      <c r="BM124" s="30">
        <f t="shared" si="96"/>
        <v>-1.5703926831121598E-8</v>
      </c>
      <c r="BN124" s="30">
        <f t="shared" si="97"/>
        <v>-1.570434295988713E-8</v>
      </c>
      <c r="BO124" s="30">
        <f t="shared" si="98"/>
        <v>-1.5704342942192172E-8</v>
      </c>
      <c r="BP124" s="30">
        <f t="shared" si="99"/>
        <v>-1.5704342942192916E-8</v>
      </c>
      <c r="BR124" s="36">
        <v>2.3899999999999998E-9</v>
      </c>
      <c r="BS124" s="36">
        <v>1.3570900165899999</v>
      </c>
      <c r="BT124" s="36">
        <v>7064.1213856227996</v>
      </c>
      <c r="BU124" s="30">
        <f t="shared" si="100"/>
        <v>2.375202749761314E-9</v>
      </c>
      <c r="BV124" s="30">
        <f t="shared" si="101"/>
        <v>2.375141023912124E-9</v>
      </c>
      <c r="BW124" s="30">
        <f t="shared" si="102"/>
        <v>2.3751410265398844E-9</v>
      </c>
      <c r="BX124" s="30">
        <f t="shared" si="103"/>
        <v>2.3751410265397728E-9</v>
      </c>
      <c r="BZ124" s="36">
        <v>2.0000000000000001E-10</v>
      </c>
      <c r="CA124" s="36">
        <v>3.2853116782699998</v>
      </c>
      <c r="CB124" s="36">
        <v>9225.5392732830005</v>
      </c>
      <c r="CC124" s="30">
        <f t="shared" si="128"/>
        <v>-1.4735956715577092E-10</v>
      </c>
      <c r="CD124" s="30">
        <f t="shared" si="129"/>
        <v>-1.4731855243167305E-10</v>
      </c>
      <c r="CE124" s="30">
        <f t="shared" si="130"/>
        <v>-1.4731855417620839E-10</v>
      </c>
      <c r="CF124" s="30">
        <f t="shared" si="131"/>
        <v>-1.4731855417613534E-10</v>
      </c>
      <c r="CH124" s="36"/>
      <c r="CI124" s="36"/>
      <c r="CJ124" s="36"/>
      <c r="CP124" s="36"/>
      <c r="CQ124" s="36"/>
      <c r="CR124" s="36"/>
      <c r="CX124" s="36"/>
      <c r="CY124" s="36"/>
      <c r="CZ124" s="36"/>
      <c r="DF124" s="36">
        <v>1.9098999999999999E-7</v>
      </c>
      <c r="DG124" s="36">
        <v>0.22623441108</v>
      </c>
      <c r="DH124" s="36">
        <v>13745.346239022399</v>
      </c>
      <c r="DI124" s="30">
        <f t="shared" si="108"/>
        <v>1.5895408060640405E-7</v>
      </c>
      <c r="DJ124" s="30">
        <f t="shared" si="109"/>
        <v>1.5890622335129976E-7</v>
      </c>
      <c r="DK124" s="30">
        <f t="shared" si="110"/>
        <v>1.5890622538723152E-7</v>
      </c>
      <c r="DL124" s="30">
        <f t="shared" si="111"/>
        <v>1.5890622538714568E-7</v>
      </c>
      <c r="DN124" s="36">
        <v>2.0809999999999999E-8</v>
      </c>
      <c r="DO124" s="36">
        <v>1.3027445922000001</v>
      </c>
      <c r="DP124" s="36">
        <v>7740.6067835887998</v>
      </c>
      <c r="DQ124" s="30">
        <f t="shared" si="112"/>
        <v>-1.4868408883569514E-8</v>
      </c>
      <c r="DR124" s="30">
        <f t="shared" si="113"/>
        <v>-1.4864703676656461E-8</v>
      </c>
      <c r="DS124" s="30">
        <f t="shared" si="114"/>
        <v>-1.4864703834249518E-8</v>
      </c>
      <c r="DT124" s="30">
        <f t="shared" si="115"/>
        <v>-1.4864703834242894E-8</v>
      </c>
      <c r="DV124" s="36">
        <v>2.3600000000000001E-9</v>
      </c>
      <c r="DW124" s="36">
        <v>1.9886377416200001</v>
      </c>
      <c r="DX124" s="36">
        <v>10575.406682941801</v>
      </c>
      <c r="DY124" s="30">
        <f t="shared" si="116"/>
        <v>2.348488826561964E-9</v>
      </c>
      <c r="DZ124" s="30">
        <f t="shared" si="117"/>
        <v>2.3484077518546108E-9</v>
      </c>
      <c r="EA124" s="30">
        <f t="shared" si="118"/>
        <v>2.3484077553085381E-9</v>
      </c>
      <c r="EB124" s="30">
        <f t="shared" si="119"/>
        <v>2.3484077553083922E-9</v>
      </c>
      <c r="ED124" s="36"/>
      <c r="EE124" s="36"/>
      <c r="EF124" s="36"/>
      <c r="EL124" s="36"/>
      <c r="EM124" s="36"/>
      <c r="EN124" s="36"/>
      <c r="ET124" s="36"/>
      <c r="EU124" s="36"/>
      <c r="EV124" s="36"/>
    </row>
    <row r="125" spans="1:152" s="30" customFormat="1" ht="12.75">
      <c r="A125" s="30">
        <f>A116+A122+Δ_Psi</f>
        <v>0.82609779672714845</v>
      </c>
      <c r="B125" s="30">
        <f>DEGREES(A125)</f>
        <v>47.331917217521799</v>
      </c>
      <c r="C125" s="30">
        <f>C116+B122</f>
        <v>-1.0386791536821992E-2</v>
      </c>
      <c r="D125" s="30">
        <f>DEGREES(C125)</f>
        <v>-0.59511931774210236</v>
      </c>
      <c r="N125" s="36">
        <v>2.2816E-7</v>
      </c>
      <c r="O125" s="36">
        <v>3.5262821210599999</v>
      </c>
      <c r="P125" s="36">
        <v>1648.4467571974001</v>
      </c>
      <c r="Q125" s="30">
        <f t="shared" si="80"/>
        <v>1.7890274824808482E-7</v>
      </c>
      <c r="R125" s="30">
        <f t="shared" si="81"/>
        <v>1.7891042102815498E-7</v>
      </c>
      <c r="S125" s="30">
        <f t="shared" si="82"/>
        <v>1.7891042070186306E-7</v>
      </c>
      <c r="T125" s="30">
        <f t="shared" si="83"/>
        <v>1.7891042070187688E-7</v>
      </c>
      <c r="V125" s="36">
        <v>3.5140000000000002E-8</v>
      </c>
      <c r="W125" s="36">
        <v>1.76463961051</v>
      </c>
      <c r="X125" s="36">
        <v>1758.6530784168001</v>
      </c>
      <c r="Y125" s="30">
        <f t="shared" si="84"/>
        <v>-4.6375308536683037E-9</v>
      </c>
      <c r="Z125" s="30">
        <f t="shared" si="85"/>
        <v>-4.6395445400703983E-9</v>
      </c>
      <c r="AA125" s="30">
        <f t="shared" si="86"/>
        <v>-4.6395444544339851E-9</v>
      </c>
      <c r="AB125" s="30">
        <f t="shared" si="87"/>
        <v>-4.6395444544375734E-9</v>
      </c>
      <c r="AD125" s="36">
        <v>3.3999999999999998E-9</v>
      </c>
      <c r="AE125" s="36">
        <v>0.51409045791999997</v>
      </c>
      <c r="AF125" s="36">
        <v>9866.4168806651996</v>
      </c>
      <c r="AG125" s="30">
        <f t="shared" si="88"/>
        <v>-2.4077549959905948E-9</v>
      </c>
      <c r="AH125" s="30">
        <f t="shared" si="89"/>
        <v>-2.4069762952032329E-9</v>
      </c>
      <c r="AI125" s="30">
        <f t="shared" si="90"/>
        <v>-2.4069763283246949E-9</v>
      </c>
      <c r="AJ125" s="30">
        <f t="shared" si="91"/>
        <v>-2.4069763283232957E-9</v>
      </c>
      <c r="AL125" s="36">
        <v>1.7000000000000001E-10</v>
      </c>
      <c r="AM125" s="36">
        <v>0.41835598950000003</v>
      </c>
      <c r="AN125" s="36">
        <v>9468.2678772569998</v>
      </c>
      <c r="AO125" s="30">
        <f t="shared" si="124"/>
        <v>-4.0882795750693034E-11</v>
      </c>
      <c r="AP125" s="30">
        <f t="shared" si="125"/>
        <v>-4.0934152004922617E-11</v>
      </c>
      <c r="AQ125" s="30">
        <f t="shared" si="126"/>
        <v>-4.0934149820961615E-11</v>
      </c>
      <c r="AR125" s="30">
        <f t="shared" si="127"/>
        <v>-4.0934149821053058E-11</v>
      </c>
      <c r="AT125" s="36"/>
      <c r="AU125" s="36"/>
      <c r="AV125" s="36"/>
      <c r="BB125" s="36"/>
      <c r="BC125" s="36"/>
      <c r="BD125" s="36"/>
      <c r="BJ125" s="36">
        <v>1.616E-8</v>
      </c>
      <c r="BK125" s="36">
        <v>2.1944777547999998</v>
      </c>
      <c r="BL125" s="36">
        <v>8827.3902698748007</v>
      </c>
      <c r="BM125" s="30">
        <f t="shared" si="96"/>
        <v>-1.5041391617646884E-8</v>
      </c>
      <c r="BN125" s="30">
        <f t="shared" si="97"/>
        <v>-1.5043105278224983E-8</v>
      </c>
      <c r="BO125" s="30">
        <f t="shared" si="98"/>
        <v>-1.5043105205374482E-8</v>
      </c>
      <c r="BP125" s="30">
        <f t="shared" si="99"/>
        <v>-1.5043105205377542E-8</v>
      </c>
      <c r="BR125" s="36">
        <v>2.3699999999999999E-9</v>
      </c>
      <c r="BS125" s="36">
        <v>3.1983723339900001</v>
      </c>
      <c r="BT125" s="36">
        <v>5729.5064471490005</v>
      </c>
      <c r="BU125" s="30">
        <f t="shared" si="100"/>
        <v>-2.2676483015274155E-9</v>
      </c>
      <c r="BV125" s="30">
        <f t="shared" si="101"/>
        <v>-2.2675185013891948E-9</v>
      </c>
      <c r="BW125" s="30">
        <f t="shared" si="102"/>
        <v>-2.2675185069109625E-9</v>
      </c>
      <c r="BX125" s="30">
        <f t="shared" si="103"/>
        <v>-2.26751850691073E-9</v>
      </c>
      <c r="BZ125" s="36">
        <v>1.8999999999999999E-10</v>
      </c>
      <c r="CA125" s="36">
        <v>5.7216982281500002</v>
      </c>
      <c r="CB125" s="36">
        <v>11371.7046897582</v>
      </c>
      <c r="CC125" s="30">
        <f t="shared" si="128"/>
        <v>1.349558376480527E-10</v>
      </c>
      <c r="CD125" s="30">
        <f t="shared" si="129"/>
        <v>1.3490583394209329E-10</v>
      </c>
      <c r="CE125" s="30">
        <f t="shared" si="130"/>
        <v>1.349058360690184E-10</v>
      </c>
      <c r="CF125" s="30">
        <f t="shared" si="131"/>
        <v>1.3490583606892904E-10</v>
      </c>
      <c r="CH125" s="36"/>
      <c r="CI125" s="36"/>
      <c r="CJ125" s="36"/>
      <c r="CP125" s="36"/>
      <c r="CQ125" s="36"/>
      <c r="CR125" s="36"/>
      <c r="CX125" s="36"/>
      <c r="CY125" s="36"/>
      <c r="CZ125" s="36"/>
      <c r="DF125" s="36">
        <v>1.7163000000000001E-7</v>
      </c>
      <c r="DG125" s="36">
        <v>3.18825562972</v>
      </c>
      <c r="DH125" s="36">
        <v>3347.7259737006002</v>
      </c>
      <c r="DI125" s="30">
        <f t="shared" si="108"/>
        <v>-1.6211689053154059E-7</v>
      </c>
      <c r="DJ125" s="30">
        <f t="shared" si="109"/>
        <v>-1.6212309033507767E-7</v>
      </c>
      <c r="DK125" s="30">
        <f t="shared" si="110"/>
        <v>-1.6212309007145817E-7</v>
      </c>
      <c r="DL125" s="30">
        <f t="shared" si="111"/>
        <v>-1.6212309007146937E-7</v>
      </c>
      <c r="DN125" s="36">
        <v>1.8299999999999998E-8</v>
      </c>
      <c r="DO125" s="36">
        <v>5.6836532769700003</v>
      </c>
      <c r="DP125" s="36">
        <v>3319.8370312073998</v>
      </c>
      <c r="DQ125" s="30">
        <f t="shared" si="112"/>
        <v>1.8074767575075477E-8</v>
      </c>
      <c r="DR125" s="30">
        <f t="shared" si="113"/>
        <v>1.8074455104682069E-8</v>
      </c>
      <c r="DS125" s="30">
        <f t="shared" si="114"/>
        <v>1.8074455117975185E-8</v>
      </c>
      <c r="DT125" s="30">
        <f t="shared" si="115"/>
        <v>1.8074455117974616E-8</v>
      </c>
      <c r="DV125" s="36">
        <v>2.45E-9</v>
      </c>
      <c r="DW125" s="36">
        <v>2.17761779228</v>
      </c>
      <c r="DX125" s="36">
        <v>4562.4609930212</v>
      </c>
      <c r="DY125" s="30">
        <f t="shared" si="116"/>
        <v>-1.0494546521601308E-9</v>
      </c>
      <c r="DZ125" s="30">
        <f t="shared" si="117"/>
        <v>-1.0491226122429429E-9</v>
      </c>
      <c r="EA125" s="30">
        <f t="shared" si="118"/>
        <v>-1.04912262636422E-9</v>
      </c>
      <c r="EB125" s="30">
        <f t="shared" si="119"/>
        <v>-1.0491226263636223E-9</v>
      </c>
      <c r="ED125" s="36"/>
      <c r="EE125" s="36"/>
      <c r="EF125" s="36"/>
      <c r="EL125" s="36"/>
      <c r="EM125" s="36"/>
      <c r="EN125" s="36"/>
      <c r="ET125" s="36"/>
      <c r="EU125" s="36"/>
      <c r="EV125" s="36"/>
    </row>
    <row r="126" spans="1:152" s="30" customFormat="1" ht="12.75">
      <c r="B126" s="30">
        <f xml:space="preserve"> B125 - INT( B125 / 360 ) * 360</f>
        <v>47.331917217521799</v>
      </c>
      <c r="N126" s="36">
        <v>2.2273999999999999E-7</v>
      </c>
      <c r="O126" s="36">
        <v>0.72106133720999999</v>
      </c>
      <c r="P126" s="36">
        <v>266.60704172179999</v>
      </c>
      <c r="Q126" s="30">
        <f t="shared" si="80"/>
        <v>1.61884987923688E-7</v>
      </c>
      <c r="R126" s="30">
        <f t="shared" si="81"/>
        <v>1.6188364711295604E-7</v>
      </c>
      <c r="S126" s="30">
        <f t="shared" si="82"/>
        <v>1.618836471699774E-7</v>
      </c>
      <c r="T126" s="30">
        <f t="shared" si="83"/>
        <v>1.6188364716997496E-7</v>
      </c>
      <c r="V126" s="36">
        <v>3.351E-8</v>
      </c>
      <c r="W126" s="36">
        <v>2.6619413749600001</v>
      </c>
      <c r="X126" s="36">
        <v>4929.6853219836003</v>
      </c>
      <c r="Y126" s="30">
        <f t="shared" si="84"/>
        <v>3.0001646526939679E-8</v>
      </c>
      <c r="Z126" s="30">
        <f t="shared" si="85"/>
        <v>3.0004065069570071E-8</v>
      </c>
      <c r="AA126" s="30">
        <f t="shared" si="86"/>
        <v>3.0004064966732602E-8</v>
      </c>
      <c r="AB126" s="30">
        <f t="shared" si="87"/>
        <v>3.0004064966736949E-8</v>
      </c>
      <c r="AD126" s="36">
        <v>2.8299999999999999E-9</v>
      </c>
      <c r="AE126" s="36">
        <v>4.0321945544600002</v>
      </c>
      <c r="AF126" s="36">
        <v>8955.3418029093991</v>
      </c>
      <c r="AG126" s="30">
        <f t="shared" si="88"/>
        <v>-1.9302091499804078E-10</v>
      </c>
      <c r="AH126" s="30">
        <f t="shared" si="89"/>
        <v>-1.9385206351074491E-10</v>
      </c>
      <c r="AI126" s="30">
        <f t="shared" si="90"/>
        <v>-1.9385202816456083E-10</v>
      </c>
      <c r="AJ126" s="30">
        <f t="shared" si="91"/>
        <v>-1.9385202816604536E-10</v>
      </c>
      <c r="AL126" s="36">
        <v>1.0999999999999999E-10</v>
      </c>
      <c r="AM126" s="36">
        <v>2.2136310165399999</v>
      </c>
      <c r="AN126" s="36">
        <v>6438.4962494255997</v>
      </c>
      <c r="AO126" s="30">
        <f t="shared" si="124"/>
        <v>-5.2578280874011478E-11</v>
      </c>
      <c r="AP126" s="30">
        <f t="shared" si="125"/>
        <v>-5.2598729103754706E-11</v>
      </c>
      <c r="AQ126" s="30">
        <f t="shared" si="126"/>
        <v>-5.2598728234195673E-11</v>
      </c>
      <c r="AR126" s="30">
        <f t="shared" si="127"/>
        <v>-5.2598728234232056E-11</v>
      </c>
      <c r="AT126" s="36"/>
      <c r="AU126" s="36"/>
      <c r="AV126" s="36"/>
      <c r="BB126" s="36"/>
      <c r="BC126" s="36"/>
      <c r="BD126" s="36"/>
      <c r="BJ126" s="36">
        <v>1.7459999999999999E-8</v>
      </c>
      <c r="BK126" s="36">
        <v>0.10485504332999999</v>
      </c>
      <c r="BL126" s="36">
        <v>3583.3410306738001</v>
      </c>
      <c r="BM126" s="30">
        <f t="shared" si="96"/>
        <v>1.0665132295528739E-8</v>
      </c>
      <c r="BN126" s="30">
        <f t="shared" si="97"/>
        <v>1.0663503852432163E-8</v>
      </c>
      <c r="BO126" s="30">
        <f t="shared" si="98"/>
        <v>1.0663503921688668E-8</v>
      </c>
      <c r="BP126" s="30">
        <f t="shared" si="99"/>
        <v>1.0663503921685722E-8</v>
      </c>
      <c r="BR126" s="36">
        <v>2.7799999999999999E-9</v>
      </c>
      <c r="BS126" s="36">
        <v>1.5084206034000001</v>
      </c>
      <c r="BT126" s="36">
        <v>4929.6853219836003</v>
      </c>
      <c r="BU126" s="30">
        <f t="shared" si="100"/>
        <v>2.1408073596253558E-9</v>
      </c>
      <c r="BV126" s="30">
        <f t="shared" si="101"/>
        <v>2.1405199358709225E-9</v>
      </c>
      <c r="BW126" s="30">
        <f t="shared" si="102"/>
        <v>2.140519948095489E-9</v>
      </c>
      <c r="BX126" s="30">
        <f t="shared" si="103"/>
        <v>2.1405199480949724E-9</v>
      </c>
      <c r="BZ126" s="36">
        <v>1.8E-10</v>
      </c>
      <c r="CA126" s="36">
        <v>4.7687196819700004</v>
      </c>
      <c r="CB126" s="36">
        <v>382.89653222319998</v>
      </c>
      <c r="CC126" s="30">
        <f t="shared" si="128"/>
        <v>-1.583198542543878E-10</v>
      </c>
      <c r="CD126" s="30">
        <f t="shared" si="129"/>
        <v>-1.5831877628047673E-10</v>
      </c>
      <c r="CE126" s="30">
        <f t="shared" si="130"/>
        <v>-1.5831877632632065E-10</v>
      </c>
      <c r="CF126" s="30">
        <f t="shared" si="131"/>
        <v>-1.5831877632631871E-10</v>
      </c>
      <c r="CH126" s="36"/>
      <c r="CI126" s="36"/>
      <c r="CJ126" s="36"/>
      <c r="CP126" s="36"/>
      <c r="CQ126" s="36"/>
      <c r="CR126" s="36"/>
      <c r="CX126" s="36"/>
      <c r="CY126" s="36"/>
      <c r="CZ126" s="36"/>
      <c r="DF126" s="36">
        <v>1.3423E-7</v>
      </c>
      <c r="DG126" s="36">
        <v>2.1281865879300002</v>
      </c>
      <c r="DH126" s="36">
        <v>3344.2028553516002</v>
      </c>
      <c r="DI126" s="30">
        <f t="shared" si="108"/>
        <v>-1.0214173263409479E-7</v>
      </c>
      <c r="DJ126" s="30">
        <f t="shared" si="109"/>
        <v>-1.0213215808269672E-7</v>
      </c>
      <c r="DK126" s="30">
        <f t="shared" si="110"/>
        <v>-1.0213215848990343E-7</v>
      </c>
      <c r="DL126" s="30">
        <f t="shared" si="111"/>
        <v>-1.0213215848988611E-7</v>
      </c>
      <c r="DN126" s="36">
        <v>2.0219999999999998E-8</v>
      </c>
      <c r="DO126" s="36">
        <v>6.1609232805999996</v>
      </c>
      <c r="DP126" s="36">
        <v>1744.4259844152</v>
      </c>
      <c r="DQ126" s="30">
        <f t="shared" si="112"/>
        <v>-1.8854719005276584E-8</v>
      </c>
      <c r="DR126" s="30">
        <f t="shared" si="113"/>
        <v>-1.8854300143657603E-8</v>
      </c>
      <c r="DS126" s="30">
        <f t="shared" si="114"/>
        <v>-1.8854300161472003E-8</v>
      </c>
      <c r="DT126" s="30">
        <f t="shared" si="115"/>
        <v>-1.8854300161471248E-8</v>
      </c>
      <c r="DV126" s="36">
        <v>1.7700000000000001E-9</v>
      </c>
      <c r="DW126" s="36">
        <v>0.66379705293000002</v>
      </c>
      <c r="DX126" s="36">
        <v>10021.854533751601</v>
      </c>
      <c r="DY126" s="30">
        <f t="shared" si="116"/>
        <v>-1.3220993891645256E-10</v>
      </c>
      <c r="DZ126" s="30">
        <f t="shared" si="117"/>
        <v>-1.3162845366008927E-10</v>
      </c>
      <c r="EA126" s="30">
        <f t="shared" si="118"/>
        <v>-1.3162847838942247E-10</v>
      </c>
      <c r="EB126" s="30">
        <f t="shared" si="119"/>
        <v>-1.3162847838838151E-10</v>
      </c>
      <c r="ED126" s="36"/>
      <c r="EE126" s="36"/>
      <c r="EF126" s="36"/>
      <c r="EL126" s="36"/>
      <c r="EM126" s="36"/>
      <c r="EN126" s="36"/>
      <c r="ET126" s="36"/>
      <c r="EU126" s="36"/>
      <c r="EV126" s="36"/>
    </row>
    <row r="127" spans="1:152" s="30" customFormat="1" ht="12.75">
      <c r="N127" s="36">
        <v>2.1201999999999999E-7</v>
      </c>
      <c r="O127" s="36">
        <v>3.1182447228400001</v>
      </c>
      <c r="P127" s="36">
        <v>2957.7158944766002</v>
      </c>
      <c r="Q127" s="30">
        <f t="shared" si="80"/>
        <v>1.6014263116256171E-7</v>
      </c>
      <c r="R127" s="30">
        <f t="shared" si="81"/>
        <v>1.6012912092261706E-7</v>
      </c>
      <c r="S127" s="30">
        <f t="shared" si="82"/>
        <v>1.6012912149720385E-7</v>
      </c>
      <c r="T127" s="30">
        <f t="shared" si="83"/>
        <v>1.6012912149717965E-7</v>
      </c>
      <c r="V127" s="36">
        <v>4.2990000000000003E-8</v>
      </c>
      <c r="W127" s="36">
        <v>4.4305744696799998</v>
      </c>
      <c r="X127" s="36">
        <v>640.87760738220004</v>
      </c>
      <c r="Y127" s="30">
        <f t="shared" si="84"/>
        <v>2.7484397323456135E-8</v>
      </c>
      <c r="Z127" s="30">
        <f t="shared" si="85"/>
        <v>2.748509372259949E-8</v>
      </c>
      <c r="AA127" s="30">
        <f t="shared" si="86"/>
        <v>2.7485093692983734E-8</v>
      </c>
      <c r="AB127" s="30">
        <f t="shared" si="87"/>
        <v>2.7485093692984985E-8</v>
      </c>
      <c r="AD127" s="36">
        <v>2.81E-9</v>
      </c>
      <c r="AE127" s="36">
        <v>3.3389189180600001</v>
      </c>
      <c r="AF127" s="36">
        <v>9830.3890139878004</v>
      </c>
      <c r="AG127" s="30">
        <f t="shared" si="88"/>
        <v>1.7447245337297374E-9</v>
      </c>
      <c r="AH127" s="30">
        <f t="shared" si="89"/>
        <v>1.7440126399188892E-9</v>
      </c>
      <c r="AI127" s="30">
        <f t="shared" si="90"/>
        <v>1.7440126701977218E-9</v>
      </c>
      <c r="AJ127" s="30">
        <f t="shared" si="91"/>
        <v>1.7440126701964535E-9</v>
      </c>
      <c r="AL127" s="36">
        <v>1.2999999999999999E-10</v>
      </c>
      <c r="AM127" s="36">
        <v>1.3842446283200001</v>
      </c>
      <c r="AN127" s="36">
        <v>3340.6797370026002</v>
      </c>
      <c r="AO127" s="30">
        <f t="shared" si="124"/>
        <v>-1.8187149021264496E-11</v>
      </c>
      <c r="AP127" s="30">
        <f t="shared" si="125"/>
        <v>-1.8173013355538097E-11</v>
      </c>
      <c r="AQ127" s="30">
        <f t="shared" si="126"/>
        <v>-1.8173013956695106E-11</v>
      </c>
      <c r="AR127" s="30">
        <f t="shared" si="127"/>
        <v>-1.8173013956669499E-11</v>
      </c>
      <c r="AT127" s="36"/>
      <c r="AU127" s="36"/>
      <c r="AV127" s="36"/>
      <c r="BB127" s="36"/>
      <c r="BC127" s="36"/>
      <c r="BD127" s="36"/>
      <c r="BJ127" s="36">
        <v>1.637E-8</v>
      </c>
      <c r="BK127" s="36">
        <v>3.20410489018</v>
      </c>
      <c r="BL127" s="36">
        <v>6682.2051744678001</v>
      </c>
      <c r="BM127" s="30">
        <f t="shared" si="96"/>
        <v>-1.2396763414963658E-8</v>
      </c>
      <c r="BN127" s="30">
        <f t="shared" si="97"/>
        <v>-1.2399111474627323E-8</v>
      </c>
      <c r="BO127" s="30">
        <f t="shared" si="98"/>
        <v>-1.239911137478325E-8</v>
      </c>
      <c r="BP127" s="30">
        <f t="shared" si="99"/>
        <v>-1.2399111374787502E-8</v>
      </c>
      <c r="BR127" s="36">
        <v>2.7400000000000001E-9</v>
      </c>
      <c r="BS127" s="36">
        <v>3.61160906396</v>
      </c>
      <c r="BT127" s="36">
        <v>191.44826611159999</v>
      </c>
      <c r="BU127" s="30">
        <f t="shared" si="100"/>
        <v>-2.2745150310944353E-9</v>
      </c>
      <c r="BV127" s="30">
        <f t="shared" si="101"/>
        <v>-2.2745054161297167E-9</v>
      </c>
      <c r="BW127" s="30">
        <f t="shared" si="102"/>
        <v>-2.2745054165386178E-9</v>
      </c>
      <c r="BX127" s="30">
        <f t="shared" si="103"/>
        <v>-2.2745054165386008E-9</v>
      </c>
      <c r="BZ127" s="36">
        <v>1.7000000000000001E-10</v>
      </c>
      <c r="CA127" s="36">
        <v>0.96519535826000002</v>
      </c>
      <c r="CB127" s="36">
        <v>191.44826611159999</v>
      </c>
      <c r="CC127" s="30">
        <f t="shared" si="128"/>
        <v>1.6921228767920171E-10</v>
      </c>
      <c r="CD127" s="30">
        <f t="shared" si="129"/>
        <v>1.6921218480366492E-10</v>
      </c>
      <c r="CE127" s="30">
        <f t="shared" si="130"/>
        <v>1.6921218480804012E-10</v>
      </c>
      <c r="CF127" s="30">
        <f t="shared" si="131"/>
        <v>1.6921218480803991E-10</v>
      </c>
      <c r="CH127" s="36"/>
      <c r="CI127" s="36"/>
      <c r="CJ127" s="36"/>
      <c r="CP127" s="36"/>
      <c r="CQ127" s="36"/>
      <c r="CR127" s="36"/>
      <c r="CX127" s="36"/>
      <c r="CY127" s="36"/>
      <c r="CZ127" s="36"/>
      <c r="DF127" s="36">
        <v>1.5410000000000001E-7</v>
      </c>
      <c r="DG127" s="36">
        <v>2.2077350795999999</v>
      </c>
      <c r="DH127" s="36">
        <v>2118.7638603783998</v>
      </c>
      <c r="DI127" s="30">
        <f t="shared" si="108"/>
        <v>-1.5307987455240629E-7</v>
      </c>
      <c r="DJ127" s="30">
        <f t="shared" si="109"/>
        <v>-1.5307864126750289E-7</v>
      </c>
      <c r="DK127" s="30">
        <f t="shared" si="110"/>
        <v>-1.5307864131996703E-7</v>
      </c>
      <c r="DL127" s="30">
        <f t="shared" si="111"/>
        <v>-1.5307864131996483E-7</v>
      </c>
      <c r="DN127" s="36">
        <v>1.7080000000000001E-8</v>
      </c>
      <c r="DO127" s="36">
        <v>2.2167593128799998</v>
      </c>
      <c r="DP127" s="36">
        <v>2921.1277828246002</v>
      </c>
      <c r="DQ127" s="30">
        <f t="shared" si="112"/>
        <v>2.6793300062985636E-9</v>
      </c>
      <c r="DR127" s="30">
        <f t="shared" si="113"/>
        <v>2.6777102180404033E-9</v>
      </c>
      <c r="DS127" s="30">
        <f t="shared" si="114"/>
        <v>2.6777102869262238E-9</v>
      </c>
      <c r="DT127" s="30">
        <f t="shared" si="115"/>
        <v>2.6777102869232878E-9</v>
      </c>
      <c r="DV127" s="36">
        <v>1.7599999999999999E-9</v>
      </c>
      <c r="DW127" s="36">
        <v>4.9160755796100002</v>
      </c>
      <c r="DX127" s="36">
        <v>10021.8200264472</v>
      </c>
      <c r="DY127" s="30">
        <f t="shared" si="116"/>
        <v>1.6310630260138441E-9</v>
      </c>
      <c r="DZ127" s="30">
        <f t="shared" si="117"/>
        <v>1.6308451012394934E-9</v>
      </c>
      <c r="EA127" s="30">
        <f t="shared" si="118"/>
        <v>1.6308451105110199E-9</v>
      </c>
      <c r="EB127" s="30">
        <f t="shared" si="119"/>
        <v>1.6308451105106297E-9</v>
      </c>
      <c r="ED127" s="36"/>
      <c r="EE127" s="36"/>
      <c r="EF127" s="36"/>
      <c r="EL127" s="36"/>
      <c r="EM127" s="36"/>
      <c r="EN127" s="36"/>
      <c r="ET127" s="36"/>
      <c r="EU127" s="36"/>
      <c r="EV127" s="36"/>
    </row>
    <row r="128" spans="1:152" s="30" customFormat="1" ht="12.75">
      <c r="A128" s="34" t="s">
        <v>26</v>
      </c>
      <c r="B128" s="34" t="s">
        <v>167</v>
      </c>
      <c r="C128" s="34" t="s">
        <v>168</v>
      </c>
      <c r="D128" s="34" t="s">
        <v>135</v>
      </c>
      <c r="E128" s="34" t="s">
        <v>26</v>
      </c>
      <c r="F128" s="34" t="s">
        <v>26</v>
      </c>
      <c r="N128" s="36">
        <v>2.0158000000000001E-7</v>
      </c>
      <c r="O128" s="36">
        <v>3.67131504946</v>
      </c>
      <c r="P128" s="36">
        <v>1758.6530784168001</v>
      </c>
      <c r="Q128" s="30">
        <f t="shared" si="80"/>
        <v>1.9741962916065783E-7</v>
      </c>
      <c r="R128" s="30">
        <f t="shared" si="81"/>
        <v>1.9742198420200296E-7</v>
      </c>
      <c r="S128" s="30">
        <f t="shared" si="82"/>
        <v>1.9742198410186334E-7</v>
      </c>
      <c r="T128" s="30">
        <f t="shared" si="83"/>
        <v>1.9742198410186752E-7</v>
      </c>
      <c r="V128" s="36">
        <v>3.1400000000000003E-8</v>
      </c>
      <c r="W128" s="36">
        <v>1.75866226873</v>
      </c>
      <c r="X128" s="36">
        <v>9595.2390892233998</v>
      </c>
      <c r="Y128" s="30">
        <f t="shared" si="84"/>
        <v>1.2037679254315252E-8</v>
      </c>
      <c r="Z128" s="30">
        <f t="shared" si="85"/>
        <v>1.2028531317471028E-8</v>
      </c>
      <c r="AA128" s="30">
        <f t="shared" si="86"/>
        <v>1.2028531706533965E-8</v>
      </c>
      <c r="AB128" s="30">
        <f t="shared" si="87"/>
        <v>1.2028531706517685E-8</v>
      </c>
      <c r="AD128" s="36">
        <v>2.7099999999999999E-9</v>
      </c>
      <c r="AE128" s="36">
        <v>1.53144358045</v>
      </c>
      <c r="AF128" s="36">
        <v>1039.0266107903999</v>
      </c>
      <c r="AG128" s="30">
        <f t="shared" si="88"/>
        <v>-1.258324007426597E-9</v>
      </c>
      <c r="AH128" s="30">
        <f t="shared" si="89"/>
        <v>-1.2582420296959498E-9</v>
      </c>
      <c r="AI128" s="30">
        <f t="shared" si="90"/>
        <v>-1.2582420331822781E-9</v>
      </c>
      <c r="AJ128" s="30">
        <f t="shared" si="91"/>
        <v>-1.258242033182129E-9</v>
      </c>
      <c r="AL128" s="36">
        <v>1.2E-10</v>
      </c>
      <c r="AM128" s="36">
        <v>3.2824848426200002</v>
      </c>
      <c r="AN128" s="36">
        <v>8671.9698704406001</v>
      </c>
      <c r="AO128" s="30">
        <f t="shared" si="124"/>
        <v>8.2077934818228824E-11</v>
      </c>
      <c r="AP128" s="30">
        <f t="shared" si="125"/>
        <v>8.2052976911884918E-11</v>
      </c>
      <c r="AQ128" s="30">
        <f t="shared" si="126"/>
        <v>8.2052977973420351E-11</v>
      </c>
      <c r="AR128" s="30">
        <f t="shared" si="127"/>
        <v>8.2052977973375554E-11</v>
      </c>
      <c r="AT128" s="36"/>
      <c r="AU128" s="36"/>
      <c r="AV128" s="36"/>
      <c r="BB128" s="36"/>
      <c r="BC128" s="36"/>
      <c r="BD128" s="36"/>
      <c r="BJ128" s="36">
        <v>1.269E-8</v>
      </c>
      <c r="BK128" s="36">
        <v>2.0225379162300001</v>
      </c>
      <c r="BL128" s="36">
        <v>155.42039943419999</v>
      </c>
      <c r="BM128" s="30">
        <f t="shared" si="96"/>
        <v>5.0583309538401365E-9</v>
      </c>
      <c r="BN128" s="30">
        <f t="shared" si="97"/>
        <v>5.0583904135773617E-9</v>
      </c>
      <c r="BO128" s="30">
        <f t="shared" si="98"/>
        <v>5.0583904110487028E-9</v>
      </c>
      <c r="BP128" s="30">
        <f t="shared" si="99"/>
        <v>5.0583904110488078E-9</v>
      </c>
      <c r="BR128" s="36">
        <v>2.4800000000000001E-9</v>
      </c>
      <c r="BS128" s="36">
        <v>3.9378997449700002</v>
      </c>
      <c r="BT128" s="36">
        <v>11243.6858464208</v>
      </c>
      <c r="BU128" s="30">
        <f t="shared" si="100"/>
        <v>-6.9506404611469867E-10</v>
      </c>
      <c r="BV128" s="30">
        <f t="shared" si="101"/>
        <v>-6.9594387810083312E-10</v>
      </c>
      <c r="BW128" s="30">
        <f t="shared" si="102"/>
        <v>-6.9594384068592724E-10</v>
      </c>
      <c r="BX128" s="30">
        <f t="shared" si="103"/>
        <v>-6.9594384068748327E-10</v>
      </c>
      <c r="BZ128" s="36">
        <v>1.7000000000000001E-10</v>
      </c>
      <c r="CA128" s="36">
        <v>0.86184324841000004</v>
      </c>
      <c r="CB128" s="36">
        <v>10973.555686350001</v>
      </c>
      <c r="CC128" s="30">
        <f t="shared" si="128"/>
        <v>-1.6282460428356396E-10</v>
      </c>
      <c r="CD128" s="30">
        <f t="shared" si="129"/>
        <v>-1.6280696561358229E-10</v>
      </c>
      <c r="CE128" s="30">
        <f t="shared" si="130"/>
        <v>-1.6280696636415869E-10</v>
      </c>
      <c r="CF128" s="30">
        <f t="shared" si="131"/>
        <v>-1.6280696636412669E-10</v>
      </c>
      <c r="CH128" s="36"/>
      <c r="CI128" s="36"/>
      <c r="CJ128" s="36"/>
      <c r="CP128" s="36"/>
      <c r="CQ128" s="36"/>
      <c r="CR128" s="36"/>
      <c r="CX128" s="36"/>
      <c r="CY128" s="36"/>
      <c r="CZ128" s="36"/>
      <c r="DF128" s="36">
        <v>1.7238000000000001E-7</v>
      </c>
      <c r="DG128" s="36">
        <v>3.6706777636800001</v>
      </c>
      <c r="DH128" s="36">
        <v>3205.5473466643998</v>
      </c>
      <c r="DI128" s="30">
        <f t="shared" si="108"/>
        <v>5.937912870620067E-9</v>
      </c>
      <c r="DJ128" s="30">
        <f t="shared" si="109"/>
        <v>5.919759429123981E-9</v>
      </c>
      <c r="DK128" s="30">
        <f t="shared" si="110"/>
        <v>5.919760201143319E-9</v>
      </c>
      <c r="DL128" s="30">
        <f t="shared" si="111"/>
        <v>5.9197602011108795E-9</v>
      </c>
      <c r="DN128" s="36">
        <v>1.836E-8</v>
      </c>
      <c r="DO128" s="36">
        <v>6.1647700962099998</v>
      </c>
      <c r="DP128" s="36">
        <v>8425.6508378147992</v>
      </c>
      <c r="DQ128" s="30">
        <f t="shared" si="112"/>
        <v>-1.7599443563555292E-8</v>
      </c>
      <c r="DR128" s="30">
        <f t="shared" si="113"/>
        <v>-1.7600891335420347E-8</v>
      </c>
      <c r="DS128" s="30">
        <f t="shared" si="114"/>
        <v>-1.7600891273879145E-8</v>
      </c>
      <c r="DT128" s="30">
        <f t="shared" si="115"/>
        <v>-1.7600891273881742E-8</v>
      </c>
      <c r="DV128" s="36">
        <v>2.1700000000000002E-9</v>
      </c>
      <c r="DW128" s="36">
        <v>2.9396844364899999</v>
      </c>
      <c r="DX128" s="36">
        <v>13365.972825148199</v>
      </c>
      <c r="DY128" s="30">
        <f t="shared" si="116"/>
        <v>-1.0080089563579947E-9</v>
      </c>
      <c r="DZ128" s="30">
        <f t="shared" si="117"/>
        <v>-1.008853177809744E-9</v>
      </c>
      <c r="EA128" s="30">
        <f t="shared" si="118"/>
        <v>-1.0088531419113884E-9</v>
      </c>
      <c r="EB128" s="30">
        <f t="shared" si="119"/>
        <v>-1.0088531419128901E-9</v>
      </c>
      <c r="ED128" s="36"/>
      <c r="EE128" s="36"/>
      <c r="EF128" s="36"/>
      <c r="EL128" s="36"/>
      <c r="EM128" s="36"/>
      <c r="EN128" s="36"/>
      <c r="ET128" s="36"/>
      <c r="EU128" s="36"/>
      <c r="EV128" s="36"/>
    </row>
    <row r="129" spans="1:152" s="30" customFormat="1" ht="12.75">
      <c r="N129" s="36">
        <v>2.153E-7</v>
      </c>
      <c r="O129" s="36">
        <v>6.1538875717700003</v>
      </c>
      <c r="P129" s="36">
        <v>3264.3463554241998</v>
      </c>
      <c r="Q129" s="30">
        <f t="shared" ref="Q129:Q192" si="136">N129*COS(O129+P129*$C$23)</f>
        <v>1.7512144228128735E-7</v>
      </c>
      <c r="R129" s="30">
        <f t="shared" ref="R129:R192" si="137">N129*COS(O129+P129*$C$44)</f>
        <v>1.7513488089825774E-7</v>
      </c>
      <c r="S129" s="30">
        <f t="shared" ref="S129:S192" si="138">N129*COS(O129+P129*$C$65)</f>
        <v>1.7513488032679166E-7</v>
      </c>
      <c r="T129" s="30">
        <f t="shared" ref="T129:T192" si="139">N129*COS(O129+P129*$C$86)</f>
        <v>1.751348803268157E-7</v>
      </c>
      <c r="V129" s="36">
        <v>3.7160000000000003E-8</v>
      </c>
      <c r="W129" s="36">
        <v>2.9196922014700002</v>
      </c>
      <c r="X129" s="36">
        <v>15643.680203309799</v>
      </c>
      <c r="Y129" s="30">
        <f t="shared" ref="Y129:Y192" si="140">V129*COS(W129+X129*$C$23)</f>
        <v>-1.9915796065745293E-8</v>
      </c>
      <c r="Z129" s="30">
        <f t="shared" ref="Z129:Z192" si="141">V129*COS(W129+X129*$C$44)</f>
        <v>-1.9931926367954E-8</v>
      </c>
      <c r="AA129" s="30">
        <f t="shared" ref="AA129:AA192" si="142">V129*COS(W129+X129*$C$65)</f>
        <v>-1.9931925682086885E-8</v>
      </c>
      <c r="AB129" s="30">
        <f t="shared" ref="AB129:AB192" si="143">V129*COS(W129+X129*$C$86)</f>
        <v>-1.9931925682115856E-8</v>
      </c>
      <c r="AD129" s="36">
        <v>2.52E-9</v>
      </c>
      <c r="AE129" s="36">
        <v>3.0435692894100002</v>
      </c>
      <c r="AF129" s="36">
        <v>10818.1352869158</v>
      </c>
      <c r="AG129" s="30">
        <f t="shared" ref="AG129:AG192" si="144">AD129*COS(AE129+AF129*$C$23)</f>
        <v>2.3310546240996399E-9</v>
      </c>
      <c r="AH129" s="30">
        <f t="shared" ref="AH129:AH192" si="145">AD129*COS(AE129+AF129*$C$44)</f>
        <v>2.3307140171409601E-9</v>
      </c>
      <c r="AI129" s="30">
        <f t="shared" ref="AI129:AI192" si="146">AD129*COS(AE129+AF129*$C$65)</f>
        <v>2.3307140316323347E-9</v>
      </c>
      <c r="AJ129" s="30">
        <f t="shared" ref="AJ129:AJ192" si="147">AD129*COS(AE129+AF129*$C$86)</f>
        <v>2.3307140316317288E-9</v>
      </c>
      <c r="AL129" s="36">
        <v>1.4000000000000001E-10</v>
      </c>
      <c r="AM129" s="36">
        <v>0.23027665815000001</v>
      </c>
      <c r="AN129" s="36">
        <v>3767.2106175757999</v>
      </c>
      <c r="AO129" s="30">
        <f>AL129*COS(AM129+AN129*$C$23)</f>
        <v>-3.2862817901055604E-11</v>
      </c>
      <c r="AP129" s="30">
        <f t="shared" si="125"/>
        <v>-3.2879670280696584E-11</v>
      </c>
      <c r="AQ129" s="30">
        <f t="shared" si="126"/>
        <v>-3.2879669564019909E-11</v>
      </c>
      <c r="AR129" s="30">
        <f t="shared" si="127"/>
        <v>-3.2879669564050359E-11</v>
      </c>
      <c r="AT129" s="36"/>
      <c r="AU129" s="36"/>
      <c r="AV129" s="36"/>
      <c r="BB129" s="36"/>
      <c r="BC129" s="36"/>
      <c r="BD129" s="36"/>
      <c r="BJ129" s="36">
        <v>1.5069999999999999E-8</v>
      </c>
      <c r="BK129" s="36">
        <v>5.8079597642399996</v>
      </c>
      <c r="BL129" s="36">
        <v>1748.016413067</v>
      </c>
      <c r="BM129" s="30">
        <f t="shared" ref="BM129:BM192" si="148">BJ129*COS(BK129+BL129*$C$23)</f>
        <v>-1.1103769917442777E-8</v>
      </c>
      <c r="BN129" s="30">
        <f t="shared" ref="BN129:BN192" si="149">BJ129*COS(BK129+BL129*$C$44)</f>
        <v>-1.1103184442760631E-8</v>
      </c>
      <c r="BO129" s="30">
        <f t="shared" ref="BO129:BO192" si="150">BJ129*COS(BK129+BL129*$C$65)</f>
        <v>-1.1103184467660113E-8</v>
      </c>
      <c r="BP129" s="30">
        <f t="shared" ref="BP129:BP192" si="151">BJ129*COS(BK129+BL129*$C$86)</f>
        <v>-1.1103184467659062E-8</v>
      </c>
      <c r="BR129" s="36">
        <v>2.4199999999999999E-9</v>
      </c>
      <c r="BS129" s="36">
        <v>2.5763067186600002</v>
      </c>
      <c r="BT129" s="36">
        <v>3355.8648978848</v>
      </c>
      <c r="BU129" s="30">
        <f t="shared" ref="BU129:BU192" si="152">BR129*COS(BS129+BT129*$C$23)</f>
        <v>-2.2951873304447201E-9</v>
      </c>
      <c r="BV129" s="30">
        <f t="shared" ref="BV129:BV192" si="153">BR129*COS(BS129+BT129*$C$44)</f>
        <v>-2.2951026892343788E-9</v>
      </c>
      <c r="BW129" s="30">
        <f t="shared" ref="BW129:BW192" si="154">BR129*COS(BS129+BT129*$C$65)</f>
        <v>-2.2951026928345385E-9</v>
      </c>
      <c r="BX129" s="30">
        <f t="shared" ref="BX129:BX192" si="155">BR129*COS(BS129+BT129*$C$86)</f>
        <v>-2.2951026928343855E-9</v>
      </c>
      <c r="BZ129" s="36">
        <v>1.8E-10</v>
      </c>
      <c r="CA129" s="36">
        <v>6.2270634104699996</v>
      </c>
      <c r="CB129" s="36">
        <v>9381.9399937853996</v>
      </c>
      <c r="CC129" s="30">
        <f>BZ129*COS(CA129+CB129*$C$23)</f>
        <v>-4.2558131667678289E-11</v>
      </c>
      <c r="CD129" s="30">
        <f t="shared" si="129"/>
        <v>-4.2612068387347433E-11</v>
      </c>
      <c r="CE129" s="30">
        <f t="shared" si="130"/>
        <v>-4.2612066093648399E-11</v>
      </c>
      <c r="CF129" s="30">
        <f t="shared" si="131"/>
        <v>-4.2612066093744081E-11</v>
      </c>
      <c r="CH129" s="36"/>
      <c r="CI129" s="36"/>
      <c r="CJ129" s="36"/>
      <c r="CP129" s="36"/>
      <c r="CQ129" s="36"/>
      <c r="CR129" s="36"/>
      <c r="CX129" s="36"/>
      <c r="CY129" s="36"/>
      <c r="CZ129" s="36"/>
      <c r="DF129" s="36">
        <v>1.3113000000000001E-7</v>
      </c>
      <c r="DG129" s="36">
        <v>4.27490214998</v>
      </c>
      <c r="DH129" s="36">
        <v>14314.1681130498</v>
      </c>
      <c r="DI129" s="30">
        <f t="shared" ref="DI129:DI192" si="156">DF129*COS(DG129+DH129*$C$23)</f>
        <v>1.2499197292377603E-7</v>
      </c>
      <c r="DJ129" s="30">
        <f t="shared" ref="DJ129:DJ192" si="157">DF129*COS(DG129+DH129*$C$44)</f>
        <v>1.2501061561557935E-7</v>
      </c>
      <c r="DK129" s="30">
        <f t="shared" ref="DK129:DK192" si="158">DF129*COS(DG129+DH129*$C$65)</f>
        <v>1.2501061482334348E-7</v>
      </c>
      <c r="DL129" s="30">
        <f t="shared" ref="DL129:DL192" si="159">DF129*COS(DG129+DH129*$C$86)</f>
        <v>1.2501061482337668E-7</v>
      </c>
      <c r="DN129" s="36">
        <v>2.0599999999999999E-8</v>
      </c>
      <c r="DO129" s="36">
        <v>6.2404185326499997</v>
      </c>
      <c r="DP129" s="36">
        <v>6674.1113063987996</v>
      </c>
      <c r="DQ129" s="30">
        <f t="shared" ref="DQ129:DQ192" si="160">DN129*COS(DO129+DP129*$C$23)</f>
        <v>1.6383757692148597E-8</v>
      </c>
      <c r="DR129" s="30">
        <f t="shared" ref="DR129:DR192" si="161">DN129*COS(DO129+DP129*$C$44)</f>
        <v>1.6386496907352233E-8</v>
      </c>
      <c r="DS129" s="30">
        <f t="shared" ref="DS129:DS192" si="162">DN129*COS(DO129+DP129*$C$65)</f>
        <v>1.6386496790877443E-8</v>
      </c>
      <c r="DT129" s="30">
        <f t="shared" ref="DT129:DT192" si="163">DN129*COS(DO129+DP129*$C$86)</f>
        <v>1.638649679088241E-8</v>
      </c>
      <c r="DV129" s="36">
        <v>1.67E-9</v>
      </c>
      <c r="DW129" s="36">
        <v>4.7476443432700002</v>
      </c>
      <c r="DX129" s="36">
        <v>3914.9572250346</v>
      </c>
      <c r="DY129" s="30">
        <f t="shared" ref="DY129:DY192" si="164">DV129*COS(DW129+DX129*$C$23)</f>
        <v>-5.2475202277321097E-10</v>
      </c>
      <c r="DZ129" s="30">
        <f t="shared" ref="DZ129:DZ192" si="165">DV129*COS(DW129+DX129*$C$44)</f>
        <v>-5.2454798729570799E-10</v>
      </c>
      <c r="EA129" s="30">
        <f t="shared" ref="EA129:EA192" si="166">DV129*COS(DW129+DX129*$C$65)</f>
        <v>-5.2454799597298502E-10</v>
      </c>
      <c r="EB129" s="30">
        <f t="shared" ref="EB129:EB192" si="167">DV129*COS(DW129+DX129*$C$86)</f>
        <v>-5.24547995972619E-10</v>
      </c>
      <c r="ED129" s="36"/>
      <c r="EE129" s="36"/>
      <c r="EF129" s="36"/>
      <c r="EL129" s="36"/>
      <c r="EM129" s="36"/>
      <c r="EN129" s="36"/>
      <c r="ET129" s="36"/>
      <c r="EU129" s="36"/>
      <c r="EV129" s="36"/>
    </row>
    <row r="130" spans="1:152" s="30" customFormat="1" ht="12.75">
      <c r="A130" s="30" t="s">
        <v>169</v>
      </c>
      <c r="B130" s="30" t="s">
        <v>170</v>
      </c>
      <c r="C130" s="30" t="s">
        <v>36</v>
      </c>
      <c r="D130" s="30" t="s">
        <v>171</v>
      </c>
      <c r="E130" s="30" t="s">
        <v>172</v>
      </c>
      <c r="N130" s="36">
        <v>2.0093000000000001E-7</v>
      </c>
      <c r="O130" s="36">
        <v>1.0824741606499999</v>
      </c>
      <c r="P130" s="36">
        <v>7064.1213856227996</v>
      </c>
      <c r="Q130" s="30">
        <f t="shared" si="136"/>
        <v>1.861497883828562E-7</v>
      </c>
      <c r="R130" s="30">
        <f t="shared" si="137"/>
        <v>1.8613221927432161E-7</v>
      </c>
      <c r="S130" s="30">
        <f t="shared" si="138"/>
        <v>1.8613222002170275E-7</v>
      </c>
      <c r="T130" s="30">
        <f t="shared" si="139"/>
        <v>1.8613222002167101E-7</v>
      </c>
      <c r="V130" s="36">
        <v>3.2490000000000002E-8</v>
      </c>
      <c r="W130" s="36">
        <v>6.1393713437899997</v>
      </c>
      <c r="X130" s="36">
        <v>10419.9862835076</v>
      </c>
      <c r="Y130" s="30">
        <f t="shared" si="140"/>
        <v>6.4953795370353805E-9</v>
      </c>
      <c r="Z130" s="30">
        <f t="shared" si="141"/>
        <v>6.484475134832227E-9</v>
      </c>
      <c r="AA130" s="30">
        <f t="shared" si="142"/>
        <v>6.484475598583625E-9</v>
      </c>
      <c r="AB130" s="30">
        <f t="shared" si="143"/>
        <v>6.4844755985641706E-9</v>
      </c>
      <c r="AD130" s="36">
        <v>2.7000000000000002E-9</v>
      </c>
      <c r="AE130" s="36">
        <v>2.2297272403499999</v>
      </c>
      <c r="AF130" s="36">
        <v>5828.0284716475999</v>
      </c>
      <c r="AG130" s="30">
        <f t="shared" si="144"/>
        <v>6.3936253467103366E-10</v>
      </c>
      <c r="AH130" s="30">
        <f t="shared" si="145"/>
        <v>6.3986507512411304E-10</v>
      </c>
      <c r="AI130" s="30">
        <f t="shared" si="146"/>
        <v>6.3986505375289844E-10</v>
      </c>
      <c r="AJ130" s="30">
        <f t="shared" si="147"/>
        <v>6.3986505375379304E-10</v>
      </c>
      <c r="AL130" s="41"/>
      <c r="AM130" s="41"/>
      <c r="AN130" s="41"/>
      <c r="AT130" s="36"/>
      <c r="AU130" s="36"/>
      <c r="AV130" s="36"/>
      <c r="BB130" s="36"/>
      <c r="BC130" s="36"/>
      <c r="BD130" s="36"/>
      <c r="BJ130" s="36">
        <v>1.296E-8</v>
      </c>
      <c r="BK130" s="36">
        <v>2.9289998652200002</v>
      </c>
      <c r="BL130" s="36">
        <v>9381.9399937853996</v>
      </c>
      <c r="BM130" s="30">
        <f t="shared" si="148"/>
        <v>4.9890890613498067E-9</v>
      </c>
      <c r="BN130" s="30">
        <f t="shared" si="149"/>
        <v>4.9927777059919879E-9</v>
      </c>
      <c r="BO130" s="30">
        <f t="shared" si="150"/>
        <v>4.9927775491338408E-9</v>
      </c>
      <c r="BP130" s="30">
        <f t="shared" si="151"/>
        <v>4.9927775491403838E-9</v>
      </c>
      <c r="BR130" s="36">
        <v>2.4100000000000002E-9</v>
      </c>
      <c r="BS130" s="36">
        <v>1.89683861728</v>
      </c>
      <c r="BT130" s="36">
        <v>15643.680203309799</v>
      </c>
      <c r="BU130" s="30">
        <f t="shared" si="152"/>
        <v>-2.4096230716249455E-9</v>
      </c>
      <c r="BV130" s="30">
        <f t="shared" si="153"/>
        <v>-2.4096008349776162E-9</v>
      </c>
      <c r="BW130" s="30">
        <f t="shared" si="154"/>
        <v>-2.409600835936831E-9</v>
      </c>
      <c r="BX130" s="30">
        <f t="shared" si="155"/>
        <v>-2.4096008359367904E-9</v>
      </c>
      <c r="BZ130" s="36">
        <v>1.5E-10</v>
      </c>
      <c r="CA130" s="36">
        <v>0.54135050420999997</v>
      </c>
      <c r="CB130" s="36">
        <v>640.87760738220004</v>
      </c>
      <c r="CC130" s="30">
        <f>BZ130*COS(CA130+CB130*$C$23)</f>
        <v>-1.4874300990849453E-10</v>
      </c>
      <c r="CD130" s="30">
        <f t="shared" si="129"/>
        <v>-1.4874341811667986E-10</v>
      </c>
      <c r="CE130" s="30">
        <f t="shared" si="130"/>
        <v>-1.4874341809932125E-10</v>
      </c>
      <c r="CF130" s="30">
        <f t="shared" si="131"/>
        <v>-1.4874341809932197E-10</v>
      </c>
      <c r="CH130" s="36"/>
      <c r="CI130" s="36"/>
      <c r="CJ130" s="36"/>
      <c r="CP130" s="36"/>
      <c r="CQ130" s="36"/>
      <c r="CR130" s="36"/>
      <c r="CX130" s="36"/>
      <c r="CY130" s="36"/>
      <c r="CZ130" s="36"/>
      <c r="DF130" s="36">
        <v>1.6451000000000001E-7</v>
      </c>
      <c r="DG130" s="36">
        <v>2.8664162269600002</v>
      </c>
      <c r="DH130" s="36">
        <v>14712.317116458</v>
      </c>
      <c r="DI130" s="30">
        <f t="shared" si="156"/>
        <v>-1.6221355599262875E-7</v>
      </c>
      <c r="DJ130" s="30">
        <f t="shared" si="157"/>
        <v>-1.6220028976000418E-7</v>
      </c>
      <c r="DK130" s="30">
        <f t="shared" si="158"/>
        <v>-1.6220029032498862E-7</v>
      </c>
      <c r="DL130" s="30">
        <f t="shared" si="159"/>
        <v>-1.622002903249648E-7</v>
      </c>
      <c r="DN130" s="36">
        <v>1.735E-8</v>
      </c>
      <c r="DO130" s="36">
        <v>4.5824357182600002</v>
      </c>
      <c r="DP130" s="36">
        <v>10419.9862835076</v>
      </c>
      <c r="DQ130" s="30">
        <f t="shared" si="160"/>
        <v>-1.6950035737910491E-8</v>
      </c>
      <c r="DR130" s="30">
        <f t="shared" si="161"/>
        <v>-1.6951303423143049E-8</v>
      </c>
      <c r="DS130" s="30">
        <f t="shared" si="162"/>
        <v>-1.6951303369274057E-8</v>
      </c>
      <c r="DT130" s="30">
        <f t="shared" si="163"/>
        <v>-1.6951303369276317E-8</v>
      </c>
      <c r="DV130" s="36">
        <v>2.1299999999999999E-9</v>
      </c>
      <c r="DW130" s="36">
        <v>0.15734917857</v>
      </c>
      <c r="DX130" s="36">
        <v>2942.4634232916001</v>
      </c>
      <c r="DY130" s="30">
        <f t="shared" si="164"/>
        <v>-1.9185164000306828E-9</v>
      </c>
      <c r="DZ130" s="30">
        <f t="shared" si="165"/>
        <v>-1.9184268907966551E-9</v>
      </c>
      <c r="EA130" s="30">
        <f t="shared" si="166"/>
        <v>-1.9184268946036257E-9</v>
      </c>
      <c r="EB130" s="30">
        <f t="shared" si="167"/>
        <v>-1.9184268946034644E-9</v>
      </c>
      <c r="ED130" s="36"/>
      <c r="EE130" s="36"/>
      <c r="EF130" s="36"/>
      <c r="EL130" s="36"/>
      <c r="EM130" s="36"/>
      <c r="EN130" s="36"/>
      <c r="ET130" s="36"/>
      <c r="EU130" s="36"/>
      <c r="EV130" s="36"/>
    </row>
    <row r="131" spans="1:152" s="30" customFormat="1" ht="15">
      <c r="A131" s="30">
        <f>ATAN2( COS(A125), SIN(A125)*COS(Eps) - TAN(C125)*SIN(Eps) )</f>
        <v>0.78613816972365358</v>
      </c>
      <c r="B131" s="30">
        <f>DEGREES(A131)</f>
        <v>45.042399239304544</v>
      </c>
      <c r="C131" s="30">
        <f>ASIN( SIN(C125)*COS(Eps) + COS(C125)*SIN(Eps)*SIN(A125) )</f>
        <v>0.2868431163654484</v>
      </c>
      <c r="D131" s="177">
        <f>DEGREES(C131)</f>
        <v>16.434899950120148</v>
      </c>
      <c r="E131" s="30">
        <f>GAST-B132</f>
        <v>-16.822142235743485</v>
      </c>
      <c r="N131" s="36">
        <v>2.1343E-7</v>
      </c>
      <c r="O131" s="36">
        <v>4.2821875786300003</v>
      </c>
      <c r="P131" s="36">
        <v>4032.7700279266001</v>
      </c>
      <c r="Q131" s="30">
        <f t="shared" si="136"/>
        <v>1.52962580001609E-7</v>
      </c>
      <c r="R131" s="30">
        <f t="shared" si="137"/>
        <v>1.5298231035435052E-7</v>
      </c>
      <c r="S131" s="30">
        <f t="shared" si="138"/>
        <v>1.5298230951532836E-7</v>
      </c>
      <c r="T131" s="30">
        <f t="shared" si="139"/>
        <v>1.5298230951536377E-7</v>
      </c>
      <c r="V131" s="36">
        <v>3.0769999999999997E-8</v>
      </c>
      <c r="W131" s="36">
        <v>2.5611517448800001</v>
      </c>
      <c r="X131" s="36">
        <v>7064.1213856227996</v>
      </c>
      <c r="Y131" s="30">
        <f t="shared" si="140"/>
        <v>1.415622684308413E-8</v>
      </c>
      <c r="Z131" s="30">
        <f t="shared" si="141"/>
        <v>1.4162570549200368E-8</v>
      </c>
      <c r="AA131" s="30">
        <f t="shared" si="142"/>
        <v>1.4162570279435563E-8</v>
      </c>
      <c r="AB131" s="30">
        <f t="shared" si="143"/>
        <v>1.4162570279447015E-8</v>
      </c>
      <c r="AD131" s="36">
        <v>2.5899999999999999E-9</v>
      </c>
      <c r="AE131" s="36">
        <v>4.2440654627800001</v>
      </c>
      <c r="AF131" s="36">
        <v>6894.5239488376001</v>
      </c>
      <c r="AG131" s="30">
        <f t="shared" si="144"/>
        <v>-2.1743621167407527E-9</v>
      </c>
      <c r="AH131" s="30">
        <f t="shared" si="145"/>
        <v>-2.1746809877956466E-9</v>
      </c>
      <c r="AI131" s="30">
        <f t="shared" si="146"/>
        <v>-2.1746809742372734E-9</v>
      </c>
      <c r="AJ131" s="30">
        <f t="shared" si="147"/>
        <v>-2.1746809742378532E-9</v>
      </c>
      <c r="AL131" s="36"/>
      <c r="AM131" s="36"/>
      <c r="AN131" s="36"/>
      <c r="AT131" s="36"/>
      <c r="AU131" s="36"/>
      <c r="AV131" s="36"/>
      <c r="BB131" s="36"/>
      <c r="BC131" s="36"/>
      <c r="BD131" s="36"/>
      <c r="BJ131" s="36">
        <v>1.2909999999999999E-8</v>
      </c>
      <c r="BK131" s="36">
        <v>2.98932404463</v>
      </c>
      <c r="BL131" s="36">
        <v>6836.6452528338004</v>
      </c>
      <c r="BM131" s="30">
        <f t="shared" si="148"/>
        <v>-1.2084993833488159E-8</v>
      </c>
      <c r="BN131" s="30">
        <f t="shared" si="149"/>
        <v>-1.2083972999944541E-8</v>
      </c>
      <c r="BO131" s="30">
        <f t="shared" si="150"/>
        <v>-1.2083973043370867E-8</v>
      </c>
      <c r="BP131" s="30">
        <f t="shared" si="151"/>
        <v>-1.2083973043369027E-8</v>
      </c>
      <c r="BR131" s="36">
        <v>2.28E-9</v>
      </c>
      <c r="BS131" s="36">
        <v>0.71217112322999998</v>
      </c>
      <c r="BT131" s="36">
        <v>9866.4168806651996</v>
      </c>
      <c r="BU131" s="30">
        <f t="shared" si="152"/>
        <v>-1.8998275881319452E-9</v>
      </c>
      <c r="BV131" s="30">
        <f t="shared" si="153"/>
        <v>-1.899418645875419E-9</v>
      </c>
      <c r="BW131" s="30">
        <f t="shared" si="154"/>
        <v>-1.8994186632708966E-9</v>
      </c>
      <c r="BX131" s="30">
        <f t="shared" si="155"/>
        <v>-1.8994186632701616E-9</v>
      </c>
      <c r="BZ131" s="36"/>
      <c r="CA131" s="36"/>
      <c r="CB131" s="36"/>
      <c r="CH131" s="36"/>
      <c r="CI131" s="36"/>
      <c r="CJ131" s="36"/>
      <c r="CP131" s="36"/>
      <c r="CQ131" s="36"/>
      <c r="CR131" s="36"/>
      <c r="CX131" s="36"/>
      <c r="CY131" s="36"/>
      <c r="CZ131" s="36"/>
      <c r="DF131" s="36">
        <v>1.3734000000000001E-7</v>
      </c>
      <c r="DG131" s="36">
        <v>1.6862976964600001</v>
      </c>
      <c r="DH131" s="36">
        <v>3337.0219980480001</v>
      </c>
      <c r="DI131" s="30">
        <f t="shared" si="156"/>
        <v>-6.1303298651594414E-8</v>
      </c>
      <c r="DJ131" s="30">
        <f t="shared" si="157"/>
        <v>-6.1289816895468471E-8</v>
      </c>
      <c r="DK131" s="30">
        <f t="shared" si="158"/>
        <v>-6.1289817468827587E-8</v>
      </c>
      <c r="DL131" s="30">
        <f t="shared" si="159"/>
        <v>-6.1289817468803579E-8</v>
      </c>
      <c r="DN131" s="36">
        <v>1.852E-8</v>
      </c>
      <c r="DO131" s="36">
        <v>1.3688302293500001</v>
      </c>
      <c r="DP131" s="36">
        <v>15643.680203309799</v>
      </c>
      <c r="DQ131" s="30">
        <f t="shared" si="160"/>
        <v>-1.5830282046726957E-8</v>
      </c>
      <c r="DR131" s="30">
        <f t="shared" si="161"/>
        <v>-1.5825337024785497E-8</v>
      </c>
      <c r="DS131" s="30">
        <f t="shared" si="162"/>
        <v>-1.5825337235173215E-8</v>
      </c>
      <c r="DT131" s="30">
        <f t="shared" si="163"/>
        <v>-1.5825337235164327E-8</v>
      </c>
      <c r="DV131" s="36">
        <v>1.55E-9</v>
      </c>
      <c r="DW131" s="36">
        <v>1.78776991092</v>
      </c>
      <c r="DX131" s="36">
        <v>9830.3890139878004</v>
      </c>
      <c r="DY131" s="30">
        <f t="shared" si="164"/>
        <v>-1.1958893919191E-9</v>
      </c>
      <c r="DZ131" s="30">
        <f t="shared" si="165"/>
        <v>-1.1962079755808451E-9</v>
      </c>
      <c r="EA131" s="30">
        <f t="shared" si="166"/>
        <v>-1.1962079620349809E-9</v>
      </c>
      <c r="EB131" s="30">
        <f t="shared" si="167"/>
        <v>-1.1962079620355481E-9</v>
      </c>
      <c r="ED131" s="36"/>
      <c r="EE131" s="36"/>
      <c r="EF131" s="36"/>
      <c r="EL131" s="36"/>
      <c r="EM131" s="36"/>
      <c r="EN131" s="36"/>
      <c r="ET131" s="36"/>
      <c r="EU131" s="36"/>
      <c r="EV131" s="36"/>
    </row>
    <row r="132" spans="1:152" s="30" customFormat="1" ht="15">
      <c r="B132" s="30">
        <f xml:space="preserve"> B131 - INT( B131 / 360 ) * 360</f>
        <v>45.042399239304544</v>
      </c>
      <c r="E132" s="177">
        <f xml:space="preserve"> E131 - INT( E131 / 360 ) * 360</f>
        <v>343.17785776425649</v>
      </c>
      <c r="N132" s="36">
        <v>2.7539999999999999E-7</v>
      </c>
      <c r="O132" s="36">
        <v>6.0838994233700001</v>
      </c>
      <c r="P132" s="36">
        <v>6674.1113063987996</v>
      </c>
      <c r="Q132" s="30">
        <f t="shared" si="136"/>
        <v>2.4237887089020093E-7</v>
      </c>
      <c r="R132" s="30">
        <f t="shared" si="137"/>
        <v>2.4240755227853606E-7</v>
      </c>
      <c r="S132" s="30">
        <f t="shared" si="138"/>
        <v>2.4240755105904071E-7</v>
      </c>
      <c r="T132" s="30">
        <f t="shared" si="139"/>
        <v>2.4240755105909275E-7</v>
      </c>
      <c r="V132" s="36">
        <v>3.208E-8</v>
      </c>
      <c r="W132" s="36">
        <v>2.3251945308000002</v>
      </c>
      <c r="X132" s="36">
        <v>5085.0384111149997</v>
      </c>
      <c r="Y132" s="30">
        <f t="shared" si="140"/>
        <v>2.3767124549823066E-8</v>
      </c>
      <c r="Z132" s="30">
        <f t="shared" si="141"/>
        <v>2.3763522603462003E-8</v>
      </c>
      <c r="AA132" s="30">
        <f t="shared" si="142"/>
        <v>2.3763522756657361E-8</v>
      </c>
      <c r="AB132" s="30">
        <f t="shared" si="143"/>
        <v>2.3763522756650853E-8</v>
      </c>
      <c r="AD132" s="36">
        <v>2.3699999999999999E-9</v>
      </c>
      <c r="AE132" s="36">
        <v>5.0781898274300001</v>
      </c>
      <c r="AF132" s="36">
        <v>8429.2412664666008</v>
      </c>
      <c r="AG132" s="30">
        <f t="shared" si="144"/>
        <v>-1.6209333885223369E-9</v>
      </c>
      <c r="AH132" s="30">
        <f t="shared" si="145"/>
        <v>-1.6204542409789726E-9</v>
      </c>
      <c r="AI132" s="30">
        <f t="shared" si="146"/>
        <v>-1.6204542613584914E-9</v>
      </c>
      <c r="AJ132" s="30">
        <f t="shared" si="147"/>
        <v>-1.6204542613576311E-9</v>
      </c>
      <c r="AL132" s="36"/>
      <c r="AM132" s="36"/>
      <c r="AN132" s="36"/>
      <c r="AT132" s="36"/>
      <c r="AU132" s="36"/>
      <c r="AV132" s="36"/>
      <c r="BB132" s="36"/>
      <c r="BC132" s="36"/>
      <c r="BD132" s="36"/>
      <c r="BJ132" s="36">
        <v>1.377E-8</v>
      </c>
      <c r="BK132" s="36">
        <v>5.8098082145000003</v>
      </c>
      <c r="BL132" s="36">
        <v>10021.9045904022</v>
      </c>
      <c r="BM132" s="30">
        <f t="shared" si="148"/>
        <v>1.203038103909042E-8</v>
      </c>
      <c r="BN132" s="30">
        <f t="shared" si="149"/>
        <v>1.2032587462344464E-8</v>
      </c>
      <c r="BO132" s="30">
        <f t="shared" si="150"/>
        <v>1.2032587368538882E-8</v>
      </c>
      <c r="BP132" s="30">
        <f t="shared" si="151"/>
        <v>1.2032587368542831E-8</v>
      </c>
      <c r="BR132" s="36">
        <v>2.4600000000000002E-9</v>
      </c>
      <c r="BS132" s="36">
        <v>0.16913226579000001</v>
      </c>
      <c r="BT132" s="36">
        <v>2700.7151403858002</v>
      </c>
      <c r="BU132" s="30">
        <f t="shared" si="152"/>
        <v>-1.5237912164934886E-9</v>
      </c>
      <c r="BV132" s="30">
        <f t="shared" si="153"/>
        <v>-1.5239626616149385E-9</v>
      </c>
      <c r="BW132" s="30">
        <f t="shared" si="154"/>
        <v>-1.5239626543240883E-9</v>
      </c>
      <c r="BX132" s="30">
        <f t="shared" si="155"/>
        <v>-1.5239626543243935E-9</v>
      </c>
      <c r="BZ132" s="36"/>
      <c r="CA132" s="36"/>
      <c r="CB132" s="36"/>
      <c r="CH132" s="36"/>
      <c r="CI132" s="36"/>
      <c r="CJ132" s="36"/>
      <c r="CP132" s="36"/>
      <c r="CQ132" s="36"/>
      <c r="CR132" s="36"/>
      <c r="CX132" s="36"/>
      <c r="CY132" s="36"/>
      <c r="CZ132" s="36"/>
      <c r="DF132" s="36">
        <v>1.6659000000000001E-7</v>
      </c>
      <c r="DG132" s="36">
        <v>4.5213080886099997</v>
      </c>
      <c r="DH132" s="36">
        <v>6674.1113063987996</v>
      </c>
      <c r="DI132" s="30">
        <f t="shared" si="156"/>
        <v>8.0296046428971566E-8</v>
      </c>
      <c r="DJ132" s="30">
        <f t="shared" si="157"/>
        <v>8.0264021732061969E-8</v>
      </c>
      <c r="DK132" s="30">
        <f t="shared" si="158"/>
        <v>8.0264023094069547E-8</v>
      </c>
      <c r="DL132" s="30">
        <f t="shared" si="159"/>
        <v>8.026402309401146E-8</v>
      </c>
      <c r="DN132" s="36">
        <v>1.6890000000000001E-8</v>
      </c>
      <c r="DO132" s="36">
        <v>1.9282959073599999</v>
      </c>
      <c r="DP132" s="36">
        <v>3767.2106175757999</v>
      </c>
      <c r="DQ132" s="30">
        <f t="shared" si="160"/>
        <v>1.6788432530974296E-8</v>
      </c>
      <c r="DR132" s="30">
        <f t="shared" si="161"/>
        <v>1.6788203368184781E-8</v>
      </c>
      <c r="DS132" s="30">
        <f t="shared" si="162"/>
        <v>1.6788203377935946E-8</v>
      </c>
      <c r="DT132" s="30">
        <f t="shared" si="163"/>
        <v>1.6788203377935533E-8</v>
      </c>
      <c r="DV132" s="36">
        <v>1.8E-9</v>
      </c>
      <c r="DW132" s="36">
        <v>5.2108856478699996</v>
      </c>
      <c r="DX132" s="36">
        <v>9866.4168806651996</v>
      </c>
      <c r="DY132" s="30">
        <f t="shared" si="164"/>
        <v>1.2906097328450104E-9</v>
      </c>
      <c r="DZ132" s="30">
        <f t="shared" si="165"/>
        <v>1.2910166081533769E-9</v>
      </c>
      <c r="EA132" s="30">
        <f t="shared" si="166"/>
        <v>1.291016590852937E-9</v>
      </c>
      <c r="EB132" s="30">
        <f t="shared" si="167"/>
        <v>1.2910165908536678E-9</v>
      </c>
      <c r="ED132" s="36"/>
      <c r="EE132" s="36"/>
      <c r="EF132" s="36"/>
      <c r="EL132" s="36"/>
      <c r="EM132" s="36"/>
      <c r="EN132" s="36"/>
      <c r="ET132" s="36"/>
      <c r="EU132" s="36"/>
      <c r="EV132" s="36"/>
    </row>
    <row r="133" spans="1:152" s="30" customFormat="1" ht="12.75">
      <c r="N133" s="36">
        <v>1.9849E-7</v>
      </c>
      <c r="O133" s="36">
        <v>2.3766892074500001</v>
      </c>
      <c r="P133" s="36">
        <v>10713.9948813262</v>
      </c>
      <c r="Q133" s="30">
        <f t="shared" si="136"/>
        <v>1.7613566717997141E-7</v>
      </c>
      <c r="R133" s="30">
        <f t="shared" si="137"/>
        <v>1.7610342642948251E-7</v>
      </c>
      <c r="S133" s="30">
        <f t="shared" si="138"/>
        <v>1.7610342780106107E-7</v>
      </c>
      <c r="T133" s="30">
        <f t="shared" si="139"/>
        <v>1.7610342780100315E-7</v>
      </c>
      <c r="V133" s="36">
        <v>2.9300000000000001E-8</v>
      </c>
      <c r="W133" s="36">
        <v>1.27797225349</v>
      </c>
      <c r="X133" s="36">
        <v>574.34479833479998</v>
      </c>
      <c r="Y133" s="30">
        <f t="shared" si="140"/>
        <v>-9.6530808926027602E-9</v>
      </c>
      <c r="Z133" s="30">
        <f t="shared" si="141"/>
        <v>-9.6536031881459534E-9</v>
      </c>
      <c r="AA133" s="30">
        <f t="shared" si="142"/>
        <v>-9.653603165934182E-9</v>
      </c>
      <c r="AB133" s="30">
        <f t="shared" si="143"/>
        <v>-9.6536031659351167E-9</v>
      </c>
      <c r="AD133" s="36">
        <v>2.6299999999999998E-9</v>
      </c>
      <c r="AE133" s="36">
        <v>2.0055231366499999</v>
      </c>
      <c r="AF133" s="36">
        <v>3767.2106175757999</v>
      </c>
      <c r="AG133" s="30">
        <f t="shared" si="144"/>
        <v>2.6286115647878843E-9</v>
      </c>
      <c r="AH133" s="30">
        <f t="shared" si="145"/>
        <v>2.6286009631826572E-9</v>
      </c>
      <c r="AI133" s="30">
        <f t="shared" si="146"/>
        <v>2.6286009636343731E-9</v>
      </c>
      <c r="AJ133" s="30">
        <f t="shared" si="147"/>
        <v>2.6286009636343536E-9</v>
      </c>
      <c r="AL133" s="36"/>
      <c r="AM133" s="36"/>
      <c r="AN133" s="36"/>
      <c r="AT133" s="36"/>
      <c r="AU133" s="36"/>
      <c r="AV133" s="36"/>
      <c r="BB133" s="36"/>
      <c r="BC133" s="36"/>
      <c r="BD133" s="36"/>
      <c r="BJ133" s="36">
        <v>1.357E-8</v>
      </c>
      <c r="BK133" s="36">
        <v>0.32856318286000002</v>
      </c>
      <c r="BL133" s="36">
        <v>4032.7700279266001</v>
      </c>
      <c r="BM133" s="30">
        <f t="shared" si="148"/>
        <v>-1.3558995146271978E-8</v>
      </c>
      <c r="BN133" s="30">
        <f t="shared" si="149"/>
        <v>-1.3558922593648607E-8</v>
      </c>
      <c r="BO133" s="30">
        <f t="shared" si="150"/>
        <v>-1.3558922596739141E-8</v>
      </c>
      <c r="BP133" s="30">
        <f t="shared" si="151"/>
        <v>-1.3558922596739012E-8</v>
      </c>
      <c r="BR133" s="36">
        <v>2.1900000000000001E-9</v>
      </c>
      <c r="BS133" s="36">
        <v>3.8648122680000001E-2</v>
      </c>
      <c r="BT133" s="36">
        <v>522.57741809380002</v>
      </c>
      <c r="BU133" s="30">
        <f t="shared" si="152"/>
        <v>-2.1030255749206289E-9</v>
      </c>
      <c r="BV133" s="30">
        <f t="shared" si="153"/>
        <v>-2.1030360713658889E-9</v>
      </c>
      <c r="BW133" s="30">
        <f t="shared" si="154"/>
        <v>-2.1030360709195162E-9</v>
      </c>
      <c r="BX133" s="30">
        <f t="shared" si="155"/>
        <v>-2.1030360709195352E-9</v>
      </c>
      <c r="BZ133" s="36"/>
      <c r="CA133" s="36"/>
      <c r="CB133" s="36"/>
      <c r="CH133" s="36"/>
      <c r="CI133" s="36"/>
      <c r="CJ133" s="36"/>
      <c r="CP133" s="36"/>
      <c r="CQ133" s="36"/>
      <c r="CR133" s="36"/>
      <c r="CX133" s="36"/>
      <c r="CY133" s="36"/>
      <c r="CZ133" s="36"/>
      <c r="DF133" s="36">
        <v>1.1829999999999999E-7</v>
      </c>
      <c r="DG133" s="36">
        <v>0.19684525299</v>
      </c>
      <c r="DH133" s="36">
        <v>3475.6775067352</v>
      </c>
      <c r="DI133" s="30">
        <f t="shared" si="156"/>
        <v>1.1532483101388704E-7</v>
      </c>
      <c r="DJ133" s="30">
        <f t="shared" si="157"/>
        <v>1.1532181807567021E-7</v>
      </c>
      <c r="DK133" s="30">
        <f t="shared" si="158"/>
        <v>1.1532181820383454E-7</v>
      </c>
      <c r="DL133" s="30">
        <f t="shared" si="159"/>
        <v>1.153218182038291E-7</v>
      </c>
      <c r="DN133" s="36">
        <v>1.9540000000000002E-8</v>
      </c>
      <c r="DO133" s="36">
        <v>0.46215988898999999</v>
      </c>
      <c r="DP133" s="36">
        <v>10575.406682941801</v>
      </c>
      <c r="DQ133" s="30">
        <f t="shared" si="160"/>
        <v>-1.0642134972532011E-9</v>
      </c>
      <c r="DR133" s="30">
        <f t="shared" si="161"/>
        <v>-1.0709961465634055E-9</v>
      </c>
      <c r="DS133" s="30">
        <f t="shared" si="162"/>
        <v>-1.0709958581180217E-9</v>
      </c>
      <c r="DT133" s="30">
        <f t="shared" si="163"/>
        <v>-1.0709958581302214E-9</v>
      </c>
      <c r="DV133" s="36">
        <v>1.61E-9</v>
      </c>
      <c r="DW133" s="36">
        <v>5.1768386138000002</v>
      </c>
      <c r="DX133" s="36">
        <v>6298.3283211764001</v>
      </c>
      <c r="DY133" s="30">
        <f t="shared" si="164"/>
        <v>-1.6141697308740192E-10</v>
      </c>
      <c r="DZ133" s="30">
        <f t="shared" si="165"/>
        <v>-1.6108531633521269E-10</v>
      </c>
      <c r="EA133" s="30">
        <f t="shared" si="166"/>
        <v>-1.6108533043984896E-10</v>
      </c>
      <c r="EB133" s="30">
        <f t="shared" si="167"/>
        <v>-1.6108533043924572E-10</v>
      </c>
      <c r="ED133" s="36"/>
      <c r="EE133" s="36"/>
      <c r="EF133" s="36"/>
      <c r="EL133" s="36"/>
      <c r="EM133" s="36"/>
      <c r="EN133" s="36"/>
      <c r="ET133" s="36"/>
      <c r="EU133" s="36"/>
      <c r="EV133" s="36"/>
    </row>
    <row r="134" spans="1:152" s="30" customFormat="1" ht="12.75">
      <c r="A134" s="34" t="s">
        <v>26</v>
      </c>
      <c r="B134" s="33" t="s">
        <v>27</v>
      </c>
      <c r="C134" s="34" t="s">
        <v>26</v>
      </c>
      <c r="D134" s="34" t="s">
        <v>26</v>
      </c>
      <c r="E134" s="34" t="s">
        <v>26</v>
      </c>
      <c r="F134" s="34" t="s">
        <v>26</v>
      </c>
      <c r="N134" s="36">
        <v>2.5512000000000002E-7</v>
      </c>
      <c r="O134" s="36">
        <v>3.4324235280400002</v>
      </c>
      <c r="P134" s="36">
        <v>3443.7052009183999</v>
      </c>
      <c r="Q134" s="30">
        <f t="shared" si="136"/>
        <v>-2.5484409139333075E-7</v>
      </c>
      <c r="R134" s="30">
        <f t="shared" si="137"/>
        <v>-2.5484543254184886E-7</v>
      </c>
      <c r="S134" s="30">
        <f t="shared" si="138"/>
        <v>-2.5484543248488283E-7</v>
      </c>
      <c r="T134" s="30">
        <f t="shared" si="139"/>
        <v>-2.5484543248488526E-7</v>
      </c>
      <c r="V134" s="36">
        <v>2.7710000000000001E-8</v>
      </c>
      <c r="W134" s="36">
        <v>1.7566421614200001</v>
      </c>
      <c r="X134" s="36">
        <v>639.89728631399998</v>
      </c>
      <c r="Y134" s="30">
        <f t="shared" si="140"/>
        <v>-6.0611694131161967E-9</v>
      </c>
      <c r="Z134" s="30">
        <f t="shared" si="141"/>
        <v>-6.0617381697021601E-9</v>
      </c>
      <c r="AA134" s="30">
        <f t="shared" si="142"/>
        <v>-6.0617381455145147E-9</v>
      </c>
      <c r="AB134" s="30">
        <f t="shared" si="143"/>
        <v>-6.0617381455155355E-9</v>
      </c>
      <c r="AD134" s="36">
        <v>2.4100000000000002E-9</v>
      </c>
      <c r="AE134" s="36">
        <v>4.0639670433199999</v>
      </c>
      <c r="AF134" s="36">
        <v>7064.1213856227996</v>
      </c>
      <c r="AG134" s="30">
        <f t="shared" si="144"/>
        <v>-2.0595432600424523E-9</v>
      </c>
      <c r="AH134" s="30">
        <f t="shared" si="145"/>
        <v>-2.0592525789233047E-9</v>
      </c>
      <c r="AI134" s="30">
        <f t="shared" si="146"/>
        <v>-2.059252591287565E-9</v>
      </c>
      <c r="AJ134" s="30">
        <f t="shared" si="147"/>
        <v>-2.0592525912870402E-9</v>
      </c>
      <c r="AL134" s="36"/>
      <c r="AM134" s="36"/>
      <c r="AN134" s="36"/>
      <c r="AT134" s="36"/>
      <c r="AU134" s="36"/>
      <c r="AV134" s="36"/>
      <c r="BB134" s="36"/>
      <c r="BC134" s="36"/>
      <c r="BD134" s="36"/>
      <c r="BJ134" s="36">
        <v>1.377E-8</v>
      </c>
      <c r="BK134" s="36">
        <v>6.2183053313799999</v>
      </c>
      <c r="BL134" s="36">
        <v>10021.7699697966</v>
      </c>
      <c r="BM134" s="30">
        <f t="shared" si="148"/>
        <v>8.3711168025011147E-9</v>
      </c>
      <c r="BN134" s="30">
        <f t="shared" si="149"/>
        <v>8.3747181771065706E-9</v>
      </c>
      <c r="BO134" s="30">
        <f t="shared" si="150"/>
        <v>8.3747180239689909E-9</v>
      </c>
      <c r="BP134" s="30">
        <f t="shared" si="151"/>
        <v>8.374718023975438E-9</v>
      </c>
      <c r="BR134" s="36">
        <v>2.1499999999999998E-9</v>
      </c>
      <c r="BS134" s="36">
        <v>3.4426077607100001</v>
      </c>
      <c r="BT134" s="36">
        <v>8827.3902698748007</v>
      </c>
      <c r="BU134" s="30">
        <f t="shared" si="152"/>
        <v>1.1087264949172895E-10</v>
      </c>
      <c r="BV134" s="30">
        <f t="shared" si="153"/>
        <v>1.1024959974509849E-10</v>
      </c>
      <c r="BW134" s="30">
        <f t="shared" si="154"/>
        <v>1.1024962624194715E-10</v>
      </c>
      <c r="BX134" s="30">
        <f t="shared" si="155"/>
        <v>1.1024962624083341E-10</v>
      </c>
      <c r="BZ134" s="36"/>
      <c r="CA134" s="36"/>
      <c r="CB134" s="36"/>
      <c r="CH134" s="36"/>
      <c r="CI134" s="36"/>
      <c r="CJ134" s="36"/>
      <c r="CP134" s="36"/>
      <c r="CQ134" s="36"/>
      <c r="CR134" s="36"/>
      <c r="CX134" s="36"/>
      <c r="CY134" s="36"/>
      <c r="CZ134" s="36"/>
      <c r="DF134" s="36">
        <v>1.1766999999999999E-7</v>
      </c>
      <c r="DG134" s="36">
        <v>3.2289724798699999</v>
      </c>
      <c r="DH134" s="36">
        <v>5828.0284716475999</v>
      </c>
      <c r="DI134" s="30">
        <f t="shared" si="156"/>
        <v>-8.1080177212543253E-8</v>
      </c>
      <c r="DJ134" s="30">
        <f t="shared" si="157"/>
        <v>-8.106383834121936E-8</v>
      </c>
      <c r="DK134" s="30">
        <f t="shared" si="158"/>
        <v>-8.1063839036131529E-8</v>
      </c>
      <c r="DL134" s="30">
        <f t="shared" si="159"/>
        <v>-8.1063839036102452E-8</v>
      </c>
      <c r="DN134" s="36">
        <v>1.7999999999999999E-8</v>
      </c>
      <c r="DO134" s="36">
        <v>2.3091334365999998</v>
      </c>
      <c r="DP134" s="36">
        <v>3355.8648978848</v>
      </c>
      <c r="DQ134" s="30">
        <f t="shared" si="160"/>
        <v>-1.4959523746034456E-8</v>
      </c>
      <c r="DR134" s="30">
        <f t="shared" si="161"/>
        <v>-1.4958419340795757E-8</v>
      </c>
      <c r="DS134" s="30">
        <f t="shared" si="162"/>
        <v>-1.4958419387767043E-8</v>
      </c>
      <c r="DT134" s="30">
        <f t="shared" si="163"/>
        <v>-1.4958419387765051E-8</v>
      </c>
      <c r="DV134" s="36">
        <v>1.5900000000000001E-9</v>
      </c>
      <c r="DW134" s="36">
        <v>2.6898068485</v>
      </c>
      <c r="DX134" s="36">
        <v>6894.5239488376001</v>
      </c>
      <c r="DY134" s="30">
        <f t="shared" si="164"/>
        <v>-8.8584378912036698E-10</v>
      </c>
      <c r="DZ134" s="30">
        <f t="shared" si="165"/>
        <v>-8.8554452107455228E-10</v>
      </c>
      <c r="EA134" s="30">
        <f t="shared" si="166"/>
        <v>-8.8554453380260309E-10</v>
      </c>
      <c r="EB134" s="30">
        <f t="shared" si="167"/>
        <v>-8.855445338020589E-10</v>
      </c>
      <c r="ED134" s="36"/>
      <c r="EE134" s="36"/>
      <c r="EF134" s="36"/>
      <c r="EL134" s="36"/>
      <c r="EM134" s="36"/>
      <c r="EN134" s="36"/>
      <c r="ET134" s="36"/>
      <c r="EU134" s="36"/>
      <c r="EV134" s="36"/>
    </row>
    <row r="135" spans="1:152" s="30" customFormat="1" ht="12.75">
      <c r="N135" s="36">
        <v>2.2541999999999999E-7</v>
      </c>
      <c r="O135" s="36">
        <v>5.64861703438</v>
      </c>
      <c r="P135" s="36">
        <v>2388.8940204492001</v>
      </c>
      <c r="Q135" s="30">
        <f t="shared" si="136"/>
        <v>5.7341215100009428E-8</v>
      </c>
      <c r="R135" s="30">
        <f t="shared" si="137"/>
        <v>5.7324095458700672E-8</v>
      </c>
      <c r="S135" s="30">
        <f t="shared" si="138"/>
        <v>5.7324096186760933E-8</v>
      </c>
      <c r="T135" s="30">
        <f t="shared" si="139"/>
        <v>5.7324096186730334E-8</v>
      </c>
      <c r="V135" s="36">
        <v>3.3250000000000003E-8</v>
      </c>
      <c r="W135" s="36">
        <v>2.5894529738399998</v>
      </c>
      <c r="X135" s="36">
        <v>2118.7638603783998</v>
      </c>
      <c r="Y135" s="30">
        <f t="shared" si="140"/>
        <v>-3.2075438101241231E-8</v>
      </c>
      <c r="Z135" s="30">
        <f t="shared" si="141"/>
        <v>-3.2076048105989469E-8</v>
      </c>
      <c r="AA135" s="30">
        <f t="shared" si="142"/>
        <v>-3.2076048080050904E-8</v>
      </c>
      <c r="AB135" s="30">
        <f t="shared" si="143"/>
        <v>-3.2076048080051996E-8</v>
      </c>
      <c r="AD135" s="36">
        <v>2.5000000000000001E-9</v>
      </c>
      <c r="AE135" s="36">
        <v>0.45422818546999999</v>
      </c>
      <c r="AF135" s="36">
        <v>6298.3283211764001</v>
      </c>
      <c r="AG135" s="30">
        <f t="shared" si="144"/>
        <v>-2.4898354312467707E-9</v>
      </c>
      <c r="AH135" s="30">
        <f t="shared" si="145"/>
        <v>-2.4898820051336308E-9</v>
      </c>
      <c r="AI135" s="30">
        <f t="shared" si="146"/>
        <v>-2.4898820031552353E-9</v>
      </c>
      <c r="AJ135" s="30">
        <f t="shared" si="147"/>
        <v>-2.4898820031553201E-9</v>
      </c>
      <c r="AL135" s="36"/>
      <c r="AM135" s="36"/>
      <c r="AN135" s="36"/>
      <c r="AT135" s="36"/>
      <c r="AU135" s="36"/>
      <c r="AV135" s="36"/>
      <c r="BB135" s="36"/>
      <c r="BC135" s="36"/>
      <c r="BD135" s="36"/>
      <c r="BJ135" s="36">
        <v>1.227E-8</v>
      </c>
      <c r="BK135" s="36">
        <v>2.20421067322</v>
      </c>
      <c r="BL135" s="36">
        <v>12935.851515923199</v>
      </c>
      <c r="BM135" s="30">
        <f t="shared" si="148"/>
        <v>1.12796869363387E-8</v>
      </c>
      <c r="BN135" s="30">
        <f t="shared" si="149"/>
        <v>1.127763238795005E-8</v>
      </c>
      <c r="BO135" s="30">
        <f t="shared" si="150"/>
        <v>1.1277632475367913E-8</v>
      </c>
      <c r="BP135" s="30">
        <f t="shared" si="151"/>
        <v>1.1277632475364204E-8</v>
      </c>
      <c r="BR135" s="36">
        <v>2.0599999999999999E-9</v>
      </c>
      <c r="BS135" s="36">
        <v>5.2361505238500001</v>
      </c>
      <c r="BT135" s="36">
        <v>6923.9534573736</v>
      </c>
      <c r="BU135" s="30">
        <f t="shared" si="152"/>
        <v>-3.4342244441437652E-10</v>
      </c>
      <c r="BV135" s="30">
        <f t="shared" si="153"/>
        <v>-3.4388473971035421E-10</v>
      </c>
      <c r="BW135" s="30">
        <f t="shared" si="154"/>
        <v>-3.4388472005054497E-10</v>
      </c>
      <c r="BX135" s="30">
        <f t="shared" si="155"/>
        <v>-3.4388472005136765E-10</v>
      </c>
      <c r="BZ135" s="36"/>
      <c r="CA135" s="36"/>
      <c r="CB135" s="36"/>
      <c r="CH135" s="36"/>
      <c r="CI135" s="36"/>
      <c r="CJ135" s="36"/>
      <c r="CP135" s="36"/>
      <c r="CQ135" s="36"/>
      <c r="CR135" s="36"/>
      <c r="CX135" s="36"/>
      <c r="CY135" s="36"/>
      <c r="CZ135" s="36"/>
      <c r="DF135" s="36">
        <v>1.1885999999999999E-7</v>
      </c>
      <c r="DG135" s="36">
        <v>4.82057654742</v>
      </c>
      <c r="DH135" s="36">
        <v>7234.7942562420003</v>
      </c>
      <c r="DI135" s="30">
        <f t="shared" si="156"/>
        <v>-8.8114270966969601E-8</v>
      </c>
      <c r="DJ135" s="30">
        <f t="shared" si="157"/>
        <v>-8.8095296887189599E-8</v>
      </c>
      <c r="DK135" s="30">
        <f t="shared" si="158"/>
        <v>-8.8095297694212892E-8</v>
      </c>
      <c r="DL135" s="30">
        <f t="shared" si="159"/>
        <v>-8.8095297694178891E-8</v>
      </c>
      <c r="DN135" s="36">
        <v>1.4440000000000001E-8</v>
      </c>
      <c r="DO135" s="36">
        <v>2.1504261689900002</v>
      </c>
      <c r="DP135" s="36">
        <v>10021.854533751601</v>
      </c>
      <c r="DQ135" s="30">
        <f t="shared" si="160"/>
        <v>-1.4439361679345433E-8</v>
      </c>
      <c r="DR135" s="30">
        <f t="shared" si="161"/>
        <v>-1.4439316166889342E-8</v>
      </c>
      <c r="DS135" s="30">
        <f t="shared" si="162"/>
        <v>-1.4439316168858188E-8</v>
      </c>
      <c r="DT135" s="30">
        <f t="shared" si="163"/>
        <v>-1.4439316168858103E-8</v>
      </c>
      <c r="DV135" s="36">
        <v>1.49E-9</v>
      </c>
      <c r="DW135" s="36">
        <v>6.2652449346900001</v>
      </c>
      <c r="DX135" s="36">
        <v>1039.0266107903999</v>
      </c>
      <c r="DY135" s="30">
        <f t="shared" si="164"/>
        <v>1.3045243014357327E-9</v>
      </c>
      <c r="DZ135" s="30">
        <f t="shared" si="165"/>
        <v>1.3045488902512125E-9</v>
      </c>
      <c r="EA135" s="30">
        <f t="shared" si="166"/>
        <v>1.3045488892055478E-9</v>
      </c>
      <c r="EB135" s="30">
        <f t="shared" si="167"/>
        <v>1.3045488892055921E-9</v>
      </c>
      <c r="ED135" s="36"/>
      <c r="EE135" s="36"/>
      <c r="EF135" s="36"/>
      <c r="EL135" s="36"/>
      <c r="EM135" s="36"/>
      <c r="EN135" s="36"/>
      <c r="ET135" s="36"/>
      <c r="EU135" s="36"/>
      <c r="EV135" s="36"/>
    </row>
    <row r="136" spans="1:152" s="30" customFormat="1" ht="12.75">
      <c r="A136" s="30" t="s">
        <v>235</v>
      </c>
      <c r="B136" s="30" t="s">
        <v>236</v>
      </c>
      <c r="C136" s="30" t="s">
        <v>237</v>
      </c>
      <c r="D136" s="30" t="s">
        <v>238</v>
      </c>
      <c r="E136" s="30" t="s">
        <v>239</v>
      </c>
      <c r="F136" s="30" t="s">
        <v>27</v>
      </c>
      <c r="N136" s="36">
        <v>2.4377999999999998E-7</v>
      </c>
      <c r="O136" s="36">
        <v>0.96994696413000003</v>
      </c>
      <c r="P136" s="36">
        <v>632.78373931320004</v>
      </c>
      <c r="Q136" s="30">
        <f t="shared" si="136"/>
        <v>-2.0078314950172296E-7</v>
      </c>
      <c r="R136" s="30">
        <f t="shared" si="137"/>
        <v>-2.0078602531528215E-7</v>
      </c>
      <c r="S136" s="30">
        <f t="shared" si="138"/>
        <v>-2.0078602519298324E-7</v>
      </c>
      <c r="T136" s="30">
        <f t="shared" si="139"/>
        <v>-2.0078602519298846E-7</v>
      </c>
      <c r="V136" s="36">
        <v>3.187E-8</v>
      </c>
      <c r="W136" s="36">
        <v>2.8664675151000001</v>
      </c>
      <c r="X136" s="36">
        <v>7740.6067835887998</v>
      </c>
      <c r="Y136" s="30">
        <f t="shared" si="140"/>
        <v>-2.2458413671787056E-8</v>
      </c>
      <c r="Z136" s="30">
        <f t="shared" si="141"/>
        <v>-2.2464166639965541E-8</v>
      </c>
      <c r="AA136" s="30">
        <f t="shared" si="142"/>
        <v>-2.2464166395338029E-8</v>
      </c>
      <c r="AB136" s="30">
        <f t="shared" si="143"/>
        <v>-2.2464166395348312E-8</v>
      </c>
      <c r="AD136" s="36">
        <v>2.4E-9</v>
      </c>
      <c r="AE136" s="36">
        <v>1.9465545934099999</v>
      </c>
      <c r="AF136" s="36">
        <v>6688.3384004004001</v>
      </c>
      <c r="AG136" s="30">
        <f t="shared" si="144"/>
        <v>-2.0076331000099942E-9</v>
      </c>
      <c r="AH136" s="30">
        <f t="shared" si="145"/>
        <v>-2.0073439208870312E-9</v>
      </c>
      <c r="AI136" s="30">
        <f t="shared" si="146"/>
        <v>-2.0073439331871142E-9</v>
      </c>
      <c r="AJ136" s="30">
        <f t="shared" si="147"/>
        <v>-2.007343933186591E-9</v>
      </c>
      <c r="AL136" s="36"/>
      <c r="AM136" s="36"/>
      <c r="AN136" s="36"/>
      <c r="AT136" s="36"/>
      <c r="AU136" s="36"/>
      <c r="AV136" s="36"/>
      <c r="BB136" s="36"/>
      <c r="BC136" s="36"/>
      <c r="BD136" s="36"/>
      <c r="BJ136" s="36">
        <v>1.0800000000000001E-8</v>
      </c>
      <c r="BK136" s="36">
        <v>4.7550276172499997</v>
      </c>
      <c r="BL136" s="36">
        <v>10818.1352869158</v>
      </c>
      <c r="BM136" s="30">
        <f t="shared" si="148"/>
        <v>2.6619334319870871E-9</v>
      </c>
      <c r="BN136" s="30">
        <f t="shared" si="149"/>
        <v>2.6656554118711856E-9</v>
      </c>
      <c r="BO136" s="30">
        <f t="shared" si="150"/>
        <v>2.6656552535924522E-9</v>
      </c>
      <c r="BP136" s="30">
        <f t="shared" si="151"/>
        <v>2.6656552535990705E-9</v>
      </c>
      <c r="BR136" s="36">
        <v>2.0200000000000001E-9</v>
      </c>
      <c r="BS136" s="36">
        <v>0.60277862639000002</v>
      </c>
      <c r="BT136" s="36">
        <v>10021.8200264472</v>
      </c>
      <c r="BU136" s="30">
        <f t="shared" si="152"/>
        <v>-2.8152667393441091E-11</v>
      </c>
      <c r="BV136" s="30">
        <f t="shared" si="153"/>
        <v>-2.7487266010763244E-11</v>
      </c>
      <c r="BW136" s="30">
        <f t="shared" si="154"/>
        <v>-2.7487294308583943E-11</v>
      </c>
      <c r="BX136" s="30">
        <f t="shared" si="155"/>
        <v>-2.7487294307392761E-11</v>
      </c>
      <c r="BZ136" s="36"/>
      <c r="CA136" s="36"/>
      <c r="CB136" s="36"/>
      <c r="CH136" s="36"/>
      <c r="CI136" s="36"/>
      <c r="CJ136" s="36"/>
      <c r="CP136" s="36"/>
      <c r="CQ136" s="36"/>
      <c r="CR136" s="36"/>
      <c r="CX136" s="36"/>
      <c r="CY136" s="36"/>
      <c r="CZ136" s="36"/>
      <c r="DF136" s="36">
        <v>1.0609000000000001E-7</v>
      </c>
      <c r="DG136" s="36">
        <v>1.73997337551</v>
      </c>
      <c r="DH136" s="36">
        <v>639.89728631399998</v>
      </c>
      <c r="DI136" s="30">
        <f t="shared" si="156"/>
        <v>-2.4927947207706785E-8</v>
      </c>
      <c r="DJ136" s="30">
        <f t="shared" si="157"/>
        <v>-2.4930116299816006E-8</v>
      </c>
      <c r="DK136" s="30">
        <f t="shared" si="158"/>
        <v>-2.4930116207570532E-8</v>
      </c>
      <c r="DL136" s="30">
        <f t="shared" si="159"/>
        <v>-2.4930116207574423E-8</v>
      </c>
      <c r="DN136" s="36">
        <v>1.7599999999999999E-8</v>
      </c>
      <c r="DO136" s="36">
        <v>5.8726758229899998</v>
      </c>
      <c r="DP136" s="36">
        <v>3320.2571073009999</v>
      </c>
      <c r="DQ136" s="30">
        <f t="shared" si="160"/>
        <v>1.7592270259780382E-8</v>
      </c>
      <c r="DR136" s="30">
        <f t="shared" si="161"/>
        <v>1.7592327080219256E-8</v>
      </c>
      <c r="DS136" s="30">
        <f t="shared" si="162"/>
        <v>1.759232707780729E-8</v>
      </c>
      <c r="DT136" s="30">
        <f t="shared" si="163"/>
        <v>1.7592327077807392E-8</v>
      </c>
      <c r="DV136" s="36">
        <v>1.4700000000000001E-9</v>
      </c>
      <c r="DW136" s="36">
        <v>0.36939961702000002</v>
      </c>
      <c r="DX136" s="36">
        <v>6688.3384004004001</v>
      </c>
      <c r="DY136" s="30">
        <f t="shared" si="164"/>
        <v>8.1328316654087457E-10</v>
      </c>
      <c r="DZ136" s="30">
        <f t="shared" si="165"/>
        <v>8.1355237110002847E-10</v>
      </c>
      <c r="EA136" s="30">
        <f t="shared" si="166"/>
        <v>8.1355235965230984E-10</v>
      </c>
      <c r="EB136" s="30">
        <f t="shared" si="167"/>
        <v>8.1355235965279695E-10</v>
      </c>
      <c r="ED136" s="36"/>
      <c r="EE136" s="36"/>
      <c r="EF136" s="36"/>
      <c r="EL136" s="36"/>
      <c r="EM136" s="36"/>
      <c r="EN136" s="36"/>
      <c r="ET136" s="36"/>
      <c r="EU136" s="36"/>
      <c r="EV136" s="36"/>
    </row>
    <row r="137" spans="1:152" s="30" customFormat="1" ht="15">
      <c r="A137" s="30">
        <f>(E98*E98+F98*F98-B9*B9)/(2*E98*F98)</f>
        <v>0.89911007173761615</v>
      </c>
      <c r="B137" s="30">
        <f>ACOS(A137)</f>
        <v>0.4530641634945225</v>
      </c>
      <c r="C137" s="30">
        <f>DEGREES(B137)</f>
        <v>25.958664416861243</v>
      </c>
      <c r="D137" s="30">
        <f>C137/100</f>
        <v>0.25958664416861243</v>
      </c>
      <c r="E137" s="30">
        <f>(1+A137)/2</f>
        <v>0.94955503586880807</v>
      </c>
      <c r="F137" s="177">
        <f>-1.52+5*LOG10(E98*F98)+0.016*C137</f>
        <v>1.2417753521523969</v>
      </c>
      <c r="N137" s="36">
        <v>2.3078999999999999E-7</v>
      </c>
      <c r="O137" s="36">
        <v>4.7499021422299998</v>
      </c>
      <c r="P137" s="36">
        <v>3347.7259737006002</v>
      </c>
      <c r="Q137" s="30">
        <f t="shared" si="136"/>
        <v>7.3771581779296857E-8</v>
      </c>
      <c r="R137" s="30">
        <f t="shared" si="137"/>
        <v>7.3747516121084416E-8</v>
      </c>
      <c r="S137" s="30">
        <f t="shared" si="138"/>
        <v>7.3747517144552275E-8</v>
      </c>
      <c r="T137" s="30">
        <f t="shared" si="139"/>
        <v>7.3747517144508772E-8</v>
      </c>
      <c r="V137" s="36">
        <v>2.7800000000000001E-8</v>
      </c>
      <c r="W137" s="36">
        <v>0.43157089330999998</v>
      </c>
      <c r="X137" s="36">
        <v>5828.0284716475999</v>
      </c>
      <c r="Y137" s="30">
        <f t="shared" si="140"/>
        <v>2.4830364632350807E-8</v>
      </c>
      <c r="Z137" s="30">
        <f t="shared" si="141"/>
        <v>2.4827969105977443E-8</v>
      </c>
      <c r="AA137" s="30">
        <f t="shared" si="142"/>
        <v>2.4827969207872208E-8</v>
      </c>
      <c r="AB137" s="30">
        <f t="shared" si="143"/>
        <v>2.4827969207867943E-8</v>
      </c>
      <c r="AD137" s="36">
        <v>2.09E-9</v>
      </c>
      <c r="AE137" s="36">
        <v>3.0430179839999998E-2</v>
      </c>
      <c r="AF137" s="36">
        <v>3914.9572250346</v>
      </c>
      <c r="AG137" s="30">
        <f t="shared" si="144"/>
        <v>-1.9872857025530466E-9</v>
      </c>
      <c r="AH137" s="30">
        <f t="shared" si="145"/>
        <v>-1.9873689688289886E-9</v>
      </c>
      <c r="AI137" s="30">
        <f t="shared" si="146"/>
        <v>-1.9873689652885927E-9</v>
      </c>
      <c r="AJ137" s="30">
        <f t="shared" si="147"/>
        <v>-1.987368965288742E-9</v>
      </c>
      <c r="AL137" s="36"/>
      <c r="AM137" s="36"/>
      <c r="AN137" s="36"/>
      <c r="AT137" s="36"/>
      <c r="AU137" s="36"/>
      <c r="AV137" s="36"/>
      <c r="BB137" s="36"/>
      <c r="BC137" s="36"/>
      <c r="BD137" s="36"/>
      <c r="BJ137" s="36">
        <v>1.016E-8</v>
      </c>
      <c r="BK137" s="36">
        <v>1.3395034890399999</v>
      </c>
      <c r="BL137" s="36">
        <v>12566.1516999828</v>
      </c>
      <c r="BM137" s="30">
        <f t="shared" si="148"/>
        <v>7.2186177969937715E-9</v>
      </c>
      <c r="BN137" s="30">
        <f t="shared" si="149"/>
        <v>7.2215705150677786E-9</v>
      </c>
      <c r="BO137" s="30">
        <f t="shared" si="150"/>
        <v>7.2215703895227579E-9</v>
      </c>
      <c r="BP137" s="30">
        <f t="shared" si="151"/>
        <v>7.2215703895280387E-9</v>
      </c>
      <c r="BR137" s="36">
        <v>2.2600000000000001E-9</v>
      </c>
      <c r="BS137" s="36">
        <v>2.4333250327</v>
      </c>
      <c r="BT137" s="36">
        <v>8429.2412664666008</v>
      </c>
      <c r="BU137" s="30">
        <f t="shared" si="152"/>
        <v>2.1446161736346474E-9</v>
      </c>
      <c r="BV137" s="30">
        <f t="shared" si="153"/>
        <v>2.1444185572845027E-9</v>
      </c>
      <c r="BW137" s="30">
        <f t="shared" si="154"/>
        <v>2.1444185656921025E-9</v>
      </c>
      <c r="BX137" s="30">
        <f t="shared" si="155"/>
        <v>2.1444185656917476E-9</v>
      </c>
      <c r="BZ137" s="36"/>
      <c r="CA137" s="36"/>
      <c r="CB137" s="36"/>
      <c r="CH137" s="36"/>
      <c r="CI137" s="36"/>
      <c r="CJ137" s="36"/>
      <c r="CP137" s="36"/>
      <c r="CQ137" s="36"/>
      <c r="CR137" s="36"/>
      <c r="CX137" s="36"/>
      <c r="CY137" s="36"/>
      <c r="CZ137" s="36"/>
      <c r="DF137" s="36">
        <v>1.1154E-7</v>
      </c>
      <c r="DG137" s="36">
        <v>0.23859830185</v>
      </c>
      <c r="DH137" s="36">
        <v>12832.7587417046</v>
      </c>
      <c r="DI137" s="30">
        <f t="shared" si="156"/>
        <v>-2.518251100636139E-8</v>
      </c>
      <c r="DJ137" s="30">
        <f t="shared" si="157"/>
        <v>-2.5228345847083822E-8</v>
      </c>
      <c r="DK137" s="30">
        <f t="shared" si="158"/>
        <v>-2.5228343897945592E-8</v>
      </c>
      <c r="DL137" s="30">
        <f t="shared" si="159"/>
        <v>-2.5228343898027427E-8</v>
      </c>
      <c r="DN137" s="36">
        <v>1.845E-8</v>
      </c>
      <c r="DO137" s="36">
        <v>4.0612323544800004</v>
      </c>
      <c r="DP137" s="36">
        <v>23384.286986898602</v>
      </c>
      <c r="DQ137" s="30">
        <f t="shared" si="160"/>
        <v>1.8406030473813683E-8</v>
      </c>
      <c r="DR137" s="30">
        <f t="shared" si="161"/>
        <v>1.8407003581763644E-8</v>
      </c>
      <c r="DS137" s="30">
        <f t="shared" si="162"/>
        <v>1.8407003540611197E-8</v>
      </c>
      <c r="DT137" s="30">
        <f t="shared" si="163"/>
        <v>1.840700354061295E-8</v>
      </c>
      <c r="DV137" s="36">
        <v>1.51E-9</v>
      </c>
      <c r="DW137" s="36">
        <v>1.2227289229</v>
      </c>
      <c r="DX137" s="36">
        <v>574.34479833479998</v>
      </c>
      <c r="DY137" s="30">
        <f t="shared" si="164"/>
        <v>-5.7544091540928852E-10</v>
      </c>
      <c r="DZ137" s="30">
        <f t="shared" si="165"/>
        <v>-5.7546727266879135E-10</v>
      </c>
      <c r="EA137" s="30">
        <f t="shared" si="166"/>
        <v>-5.7546727154789141E-10</v>
      </c>
      <c r="EB137" s="30">
        <f t="shared" si="167"/>
        <v>-5.7546727154793846E-10</v>
      </c>
      <c r="ED137" s="36"/>
      <c r="EE137" s="36"/>
      <c r="EF137" s="36"/>
      <c r="EL137" s="36"/>
      <c r="EM137" s="36"/>
      <c r="EN137" s="36"/>
      <c r="ET137" s="36"/>
      <c r="EU137" s="36"/>
      <c r="EV137" s="36"/>
    </row>
    <row r="138" spans="1:152" s="30" customFormat="1" ht="12.75">
      <c r="N138" s="36">
        <v>1.7709000000000001E-7</v>
      </c>
      <c r="O138" s="36">
        <v>3.6974234397400001</v>
      </c>
      <c r="P138" s="36">
        <v>3344.2028553516002</v>
      </c>
      <c r="Q138" s="30">
        <f t="shared" si="136"/>
        <v>-1.1510877101064435E-7</v>
      </c>
      <c r="R138" s="30">
        <f t="shared" si="137"/>
        <v>-1.1512356442431519E-7</v>
      </c>
      <c r="S138" s="30">
        <f t="shared" si="138"/>
        <v>-1.151235637952198E-7</v>
      </c>
      <c r="T138" s="30">
        <f t="shared" si="139"/>
        <v>-1.1512356379524659E-7</v>
      </c>
      <c r="V138" s="36">
        <v>2.824E-8</v>
      </c>
      <c r="W138" s="36">
        <v>0.98500544470999996</v>
      </c>
      <c r="X138" s="36">
        <v>3191.0492295652002</v>
      </c>
      <c r="Y138" s="30">
        <f t="shared" si="140"/>
        <v>-1.5257265912565485E-8</v>
      </c>
      <c r="Z138" s="30">
        <f t="shared" si="141"/>
        <v>-1.5254773102946108E-8</v>
      </c>
      <c r="AA138" s="30">
        <f t="shared" si="142"/>
        <v>-1.5254773208962277E-8</v>
      </c>
      <c r="AB138" s="30">
        <f t="shared" si="143"/>
        <v>-1.5254773208957804E-8</v>
      </c>
      <c r="AD138" s="36">
        <v>2.1799999999999999E-9</v>
      </c>
      <c r="AE138" s="36">
        <v>4.5320181824999999</v>
      </c>
      <c r="AF138" s="36">
        <v>26724.899413598399</v>
      </c>
      <c r="AG138" s="30">
        <f t="shared" si="144"/>
        <v>1.4105069104111921E-9</v>
      </c>
      <c r="AH138" s="30">
        <f t="shared" si="145"/>
        <v>1.4119666025951104E-9</v>
      </c>
      <c r="AI138" s="30">
        <f t="shared" si="146"/>
        <v>1.4119665405414151E-9</v>
      </c>
      <c r="AJ138" s="30">
        <f t="shared" si="147"/>
        <v>1.4119665405440585E-9</v>
      </c>
      <c r="AL138" s="36"/>
      <c r="AM138" s="36"/>
      <c r="AN138" s="36"/>
      <c r="AT138" s="36"/>
      <c r="AU138" s="36"/>
      <c r="AV138" s="36"/>
      <c r="BB138" s="36"/>
      <c r="BC138" s="36"/>
      <c r="BD138" s="36"/>
      <c r="BJ138" s="36">
        <v>1.083E-8</v>
      </c>
      <c r="BK138" s="36">
        <v>0.87622049125000001</v>
      </c>
      <c r="BL138" s="36">
        <v>16173.371168404399</v>
      </c>
      <c r="BM138" s="30">
        <f t="shared" si="148"/>
        <v>7.2799088912783247E-9</v>
      </c>
      <c r="BN138" s="30">
        <f t="shared" si="149"/>
        <v>7.2756449605306389E-9</v>
      </c>
      <c r="BO138" s="30">
        <f t="shared" si="150"/>
        <v>7.2756451419079521E-9</v>
      </c>
      <c r="BP138" s="30">
        <f t="shared" si="151"/>
        <v>7.2756451419003139E-9</v>
      </c>
      <c r="BR138" s="36">
        <v>2.0200000000000001E-9</v>
      </c>
      <c r="BS138" s="36">
        <v>2.6337364672499999</v>
      </c>
      <c r="BT138" s="36">
        <v>10021.854533751601</v>
      </c>
      <c r="BU138" s="30">
        <f t="shared" si="152"/>
        <v>-1.7973794096169472E-9</v>
      </c>
      <c r="BV138" s="30">
        <f t="shared" si="153"/>
        <v>-1.7976830089680447E-9</v>
      </c>
      <c r="BW138" s="30">
        <f t="shared" si="154"/>
        <v>-1.7976829960609162E-9</v>
      </c>
      <c r="BX138" s="30">
        <f t="shared" si="155"/>
        <v>-1.7976829960614594E-9</v>
      </c>
      <c r="BZ138" s="36"/>
      <c r="CA138" s="36"/>
      <c r="CB138" s="36"/>
      <c r="CH138" s="36"/>
      <c r="CI138" s="36"/>
      <c r="CJ138" s="36"/>
      <c r="CP138" s="36"/>
      <c r="CQ138" s="36"/>
      <c r="CR138" s="36"/>
      <c r="CX138" s="36"/>
      <c r="CY138" s="36"/>
      <c r="CZ138" s="36"/>
      <c r="DF138" s="36">
        <v>1.103E-7</v>
      </c>
      <c r="DG138" s="36">
        <v>0.44541706440000001</v>
      </c>
      <c r="DH138" s="36">
        <v>10213.285546211</v>
      </c>
      <c r="DI138" s="30">
        <f t="shared" si="156"/>
        <v>1.0300320322947516E-7</v>
      </c>
      <c r="DJ138" s="30">
        <f t="shared" si="157"/>
        <v>1.0301644258426726E-7</v>
      </c>
      <c r="DK138" s="30">
        <f t="shared" si="158"/>
        <v>1.0301644202147949E-7</v>
      </c>
      <c r="DL138" s="30">
        <f t="shared" si="159"/>
        <v>1.0301644202150302E-7</v>
      </c>
      <c r="DN138" s="36">
        <v>1.4230000000000001E-8</v>
      </c>
      <c r="DO138" s="36">
        <v>4.6508571320299996</v>
      </c>
      <c r="DP138" s="36">
        <v>4562.4609930212</v>
      </c>
      <c r="DQ138" s="30">
        <f t="shared" si="160"/>
        <v>-3.1843548261587071E-9</v>
      </c>
      <c r="DR138" s="30">
        <f t="shared" si="161"/>
        <v>-3.1864348477706143E-9</v>
      </c>
      <c r="DS138" s="30">
        <f t="shared" si="162"/>
        <v>-3.1864347593143457E-9</v>
      </c>
      <c r="DT138" s="30">
        <f t="shared" si="163"/>
        <v>-3.1864347593180903E-9</v>
      </c>
      <c r="DV138" s="36">
        <v>1.37E-9</v>
      </c>
      <c r="DW138" s="36">
        <v>2.0949229606699999</v>
      </c>
      <c r="DX138" s="36">
        <v>1066.49547719</v>
      </c>
      <c r="DY138" s="30">
        <f t="shared" si="164"/>
        <v>-1.0680717794824011E-9</v>
      </c>
      <c r="DZ138" s="30">
        <f t="shared" si="165"/>
        <v>-1.0680416999891305E-9</v>
      </c>
      <c r="EA138" s="30">
        <f t="shared" si="166"/>
        <v>-1.0680417012683602E-9</v>
      </c>
      <c r="EB138" s="30">
        <f t="shared" si="167"/>
        <v>-1.068041701268306E-9</v>
      </c>
      <c r="ED138" s="36"/>
      <c r="EE138" s="36"/>
      <c r="EF138" s="36"/>
      <c r="EL138" s="36"/>
      <c r="EM138" s="36"/>
      <c r="EN138" s="36"/>
      <c r="ET138" s="36"/>
      <c r="EU138" s="36"/>
      <c r="EV138" s="36"/>
    </row>
    <row r="139" spans="1:152" s="30" customFormat="1" ht="12.75">
      <c r="N139" s="36">
        <v>2.2662E-7</v>
      </c>
      <c r="O139" s="36">
        <v>3.9544632441699998</v>
      </c>
      <c r="P139" s="36">
        <v>4989.0591838971995</v>
      </c>
      <c r="Q139" s="30">
        <f t="shared" si="136"/>
        <v>3.2923060127912969E-8</v>
      </c>
      <c r="R139" s="30">
        <f t="shared" si="137"/>
        <v>3.2959831212380059E-8</v>
      </c>
      <c r="S139" s="30">
        <f t="shared" si="138"/>
        <v>3.2959829648622077E-8</v>
      </c>
      <c r="T139" s="30">
        <f t="shared" si="139"/>
        <v>3.2959829648687392E-8</v>
      </c>
      <c r="V139" s="36">
        <v>3.016E-8</v>
      </c>
      <c r="W139" s="36">
        <v>1.8655588250899999</v>
      </c>
      <c r="X139" s="36">
        <v>7.0462366980000004</v>
      </c>
      <c r="Y139" s="30">
        <f t="shared" si="140"/>
        <v>-7.6279775257459469E-9</v>
      </c>
      <c r="Z139" s="30">
        <f t="shared" si="141"/>
        <v>-7.6279707670785205E-9</v>
      </c>
      <c r="AA139" s="30">
        <f t="shared" si="142"/>
        <v>-7.6279707673659492E-9</v>
      </c>
      <c r="AB139" s="30">
        <f t="shared" si="143"/>
        <v>-7.6279707673659343E-9</v>
      </c>
      <c r="AD139" s="36">
        <v>2.4600000000000002E-9</v>
      </c>
      <c r="AE139" s="36">
        <v>3.8527274204199999</v>
      </c>
      <c r="AF139" s="36">
        <v>4562.4609930212</v>
      </c>
      <c r="AG139" s="30">
        <f t="shared" si="144"/>
        <v>-2.1010864657069872E-9</v>
      </c>
      <c r="AH139" s="30">
        <f t="shared" si="145"/>
        <v>-2.1012783333201584E-9</v>
      </c>
      <c r="AI139" s="30">
        <f t="shared" si="146"/>
        <v>-2.1012783251615437E-9</v>
      </c>
      <c r="AJ139" s="30">
        <f t="shared" si="147"/>
        <v>-2.1012783251618891E-9</v>
      </c>
      <c r="AL139" s="36"/>
      <c r="AM139" s="36"/>
      <c r="AN139" s="36"/>
      <c r="AT139" s="36"/>
      <c r="AU139" s="36"/>
      <c r="AV139" s="36"/>
      <c r="BB139" s="36"/>
      <c r="BC139" s="36"/>
      <c r="BD139" s="36"/>
      <c r="BJ139" s="36">
        <v>9.5700000000000007E-9</v>
      </c>
      <c r="BK139" s="36">
        <v>5.2950501943199999</v>
      </c>
      <c r="BL139" s="36">
        <v>1066.49547719</v>
      </c>
      <c r="BM139" s="30">
        <f t="shared" si="148"/>
        <v>7.7987475334700071E-9</v>
      </c>
      <c r="BN139" s="30">
        <f t="shared" si="149"/>
        <v>7.798553077567425E-9</v>
      </c>
      <c r="BO139" s="30">
        <f t="shared" si="150"/>
        <v>7.7985530858373253E-9</v>
      </c>
      <c r="BP139" s="30">
        <f t="shared" si="151"/>
        <v>7.7985530858369745E-9</v>
      </c>
      <c r="BR139" s="36">
        <v>1.99E-9</v>
      </c>
      <c r="BS139" s="36">
        <v>3.2654561344499999</v>
      </c>
      <c r="BT139" s="36">
        <v>382.89653222319998</v>
      </c>
      <c r="BU139" s="30">
        <f t="shared" si="152"/>
        <v>8.2656539148945306E-10</v>
      </c>
      <c r="BV139" s="30">
        <f t="shared" si="153"/>
        <v>8.2658817591152592E-10</v>
      </c>
      <c r="BW139" s="30">
        <f t="shared" si="154"/>
        <v>8.2658817494256717E-10</v>
      </c>
      <c r="BX139" s="30">
        <f t="shared" si="155"/>
        <v>8.2658817494260811E-10</v>
      </c>
      <c r="BZ139" s="36"/>
      <c r="CA139" s="36"/>
      <c r="CB139" s="36"/>
      <c r="CH139" s="36"/>
      <c r="CI139" s="36"/>
      <c r="CJ139" s="36"/>
      <c r="CP139" s="36"/>
      <c r="CQ139" s="36"/>
      <c r="CR139" s="36"/>
      <c r="CX139" s="36"/>
      <c r="CY139" s="36"/>
      <c r="CZ139" s="36"/>
      <c r="DF139" s="36">
        <v>1.024E-7</v>
      </c>
      <c r="DG139" s="36">
        <v>5.7475834063200004</v>
      </c>
      <c r="DH139" s="36">
        <v>242.72860397400001</v>
      </c>
      <c r="DI139" s="30">
        <f t="shared" si="156"/>
        <v>-3.1299633623690663E-8</v>
      </c>
      <c r="DJ139" s="30">
        <f t="shared" si="157"/>
        <v>-3.1300411567722315E-8</v>
      </c>
      <c r="DK139" s="30">
        <f t="shared" si="158"/>
        <v>-3.1300411534638485E-8</v>
      </c>
      <c r="DL139" s="30">
        <f t="shared" si="159"/>
        <v>-3.1300411534639868E-8</v>
      </c>
      <c r="DN139" s="36">
        <v>1.4100000000000001E-8</v>
      </c>
      <c r="DO139" s="36">
        <v>1.50438410845</v>
      </c>
      <c r="DP139" s="36">
        <v>3325.3599555147998</v>
      </c>
      <c r="DQ139" s="30">
        <f t="shared" si="160"/>
        <v>-4.7744470108628911E-9</v>
      </c>
      <c r="DR139" s="30">
        <f t="shared" si="161"/>
        <v>-4.7729967419337364E-9</v>
      </c>
      <c r="DS139" s="30">
        <f t="shared" si="162"/>
        <v>-4.7729968036110476E-9</v>
      </c>
      <c r="DT139" s="30">
        <f t="shared" si="163"/>
        <v>-4.7729968036084544E-9</v>
      </c>
      <c r="DV139" s="36">
        <v>1.6500000000000001E-9</v>
      </c>
      <c r="DW139" s="36">
        <v>6.15952050903</v>
      </c>
      <c r="DX139" s="36">
        <v>15643.680203309799</v>
      </c>
      <c r="DY139" s="30">
        <f t="shared" si="164"/>
        <v>7.4342555665294554E-10</v>
      </c>
      <c r="DZ139" s="30">
        <f t="shared" si="165"/>
        <v>7.4418294945117426E-10</v>
      </c>
      <c r="EA139" s="30">
        <f t="shared" si="166"/>
        <v>7.4418291724544161E-10</v>
      </c>
      <c r="EB139" s="30">
        <f t="shared" si="167"/>
        <v>7.441829172468019E-10</v>
      </c>
      <c r="ED139" s="36"/>
      <c r="EE139" s="36"/>
      <c r="EF139" s="36"/>
      <c r="EL139" s="36"/>
      <c r="EM139" s="36"/>
      <c r="EN139" s="36"/>
      <c r="ET139" s="36"/>
      <c r="EU139" s="36"/>
      <c r="EV139" s="36"/>
    </row>
    <row r="140" spans="1:152" s="30" customFormat="1" ht="12.75">
      <c r="N140" s="36">
        <v>2.2604E-7</v>
      </c>
      <c r="O140" s="36">
        <v>5.24082917494</v>
      </c>
      <c r="P140" s="36">
        <v>3205.5473466643998</v>
      </c>
      <c r="Q140" s="30">
        <f t="shared" si="136"/>
        <v>2.2591082843062994E-7</v>
      </c>
      <c r="R140" s="30">
        <f t="shared" si="137"/>
        <v>2.2591163229192004E-7</v>
      </c>
      <c r="S140" s="30">
        <f t="shared" si="138"/>
        <v>2.2591163225778726E-7</v>
      </c>
      <c r="T140" s="30">
        <f t="shared" si="139"/>
        <v>2.2591163225778869E-7</v>
      </c>
      <c r="V140" s="36">
        <v>3.3640000000000002E-8</v>
      </c>
      <c r="W140" s="36">
        <v>1.5284713884200001</v>
      </c>
      <c r="X140" s="36">
        <v>6674.1113063987996</v>
      </c>
      <c r="Y140" s="30">
        <f t="shared" si="140"/>
        <v>-2.0403689798723001E-8</v>
      </c>
      <c r="Z140" s="30">
        <f t="shared" si="141"/>
        <v>-2.0397821493803613E-8</v>
      </c>
      <c r="AA140" s="30">
        <f t="shared" si="142"/>
        <v>-2.0397821743387935E-8</v>
      </c>
      <c r="AB140" s="30">
        <f t="shared" si="143"/>
        <v>-2.0397821743377291E-8</v>
      </c>
      <c r="AD140" s="36">
        <v>2.5399999999999999E-9</v>
      </c>
      <c r="AE140" s="36">
        <v>1.19313236635</v>
      </c>
      <c r="AF140" s="36">
        <v>8432.7643848156004</v>
      </c>
      <c r="AG140" s="30">
        <f t="shared" si="144"/>
        <v>-2.5023198240888183E-11</v>
      </c>
      <c r="AH140" s="30">
        <f t="shared" si="145"/>
        <v>-2.5727257041364505E-11</v>
      </c>
      <c r="AI140" s="30">
        <f t="shared" si="146"/>
        <v>-2.5727227099639152E-11</v>
      </c>
      <c r="AJ140" s="30">
        <f t="shared" si="147"/>
        <v>-2.5727227100902435E-11</v>
      </c>
      <c r="AL140" s="36"/>
      <c r="AM140" s="36"/>
      <c r="AN140" s="36"/>
      <c r="AT140" s="36"/>
      <c r="AU140" s="36"/>
      <c r="AV140" s="36"/>
      <c r="BB140" s="36"/>
      <c r="BC140" s="36"/>
      <c r="BD140" s="36"/>
      <c r="BJ140" s="36">
        <v>1.035E-8</v>
      </c>
      <c r="BK140" s="36">
        <v>2.4428681155800001</v>
      </c>
      <c r="BL140" s="36">
        <v>1052.2683831884001</v>
      </c>
      <c r="BM140" s="30">
        <f t="shared" si="148"/>
        <v>-1.0028453276056568E-8</v>
      </c>
      <c r="BN140" s="30">
        <f t="shared" si="149"/>
        <v>-1.0028364725657281E-8</v>
      </c>
      <c r="BO140" s="30">
        <f t="shared" si="150"/>
        <v>-1.0028364729423353E-8</v>
      </c>
      <c r="BP140" s="30">
        <f t="shared" si="151"/>
        <v>-1.0028364729423193E-8</v>
      </c>
      <c r="BR140" s="36">
        <v>1.9800000000000002E-9</v>
      </c>
      <c r="BS140" s="36">
        <v>4.5068531542399999</v>
      </c>
      <c r="BT140" s="36">
        <v>242.72860397400001</v>
      </c>
      <c r="BU140" s="30">
        <f t="shared" si="152"/>
        <v>-1.979626106727142E-9</v>
      </c>
      <c r="BV140" s="30">
        <f t="shared" si="153"/>
        <v>-1.9796264136714933E-9</v>
      </c>
      <c r="BW140" s="30">
        <f t="shared" si="154"/>
        <v>-1.9796264136584425E-9</v>
      </c>
      <c r="BX140" s="30">
        <f t="shared" si="155"/>
        <v>-1.9796264136584429E-9</v>
      </c>
      <c r="BZ140" s="36"/>
      <c r="CA140" s="36"/>
      <c r="CB140" s="36"/>
      <c r="CH140" s="36"/>
      <c r="CI140" s="36"/>
      <c r="CJ140" s="36"/>
      <c r="CP140" s="36"/>
      <c r="CQ140" s="36"/>
      <c r="CR140" s="36"/>
      <c r="CX140" s="36"/>
      <c r="CY140" s="36"/>
      <c r="CZ140" s="36"/>
      <c r="DF140" s="36">
        <v>1.0051E-7</v>
      </c>
      <c r="DG140" s="36">
        <v>2.4510294672600001</v>
      </c>
      <c r="DH140" s="36">
        <v>4929.6853219836003</v>
      </c>
      <c r="DI140" s="30">
        <f t="shared" si="156"/>
        <v>9.7366196391787939E-8</v>
      </c>
      <c r="DJ140" s="30">
        <f t="shared" si="157"/>
        <v>9.7370236874109388E-8</v>
      </c>
      <c r="DK140" s="30">
        <f t="shared" si="158"/>
        <v>9.7370236702332734E-8</v>
      </c>
      <c r="DL140" s="30">
        <f t="shared" si="159"/>
        <v>9.737023670234E-8</v>
      </c>
      <c r="DN140" s="36">
        <v>1.4440000000000001E-8</v>
      </c>
      <c r="DO140" s="36">
        <v>0.11969993808</v>
      </c>
      <c r="DP140" s="36">
        <v>10021.8200264472</v>
      </c>
      <c r="DQ140" s="30">
        <f t="shared" si="160"/>
        <v>6.528620088695996E-9</v>
      </c>
      <c r="DR140" s="30">
        <f t="shared" si="161"/>
        <v>6.5328628470601908E-9</v>
      </c>
      <c r="DS140" s="30">
        <f t="shared" si="162"/>
        <v>6.5328626666419977E-9</v>
      </c>
      <c r="DT140" s="30">
        <f t="shared" si="163"/>
        <v>6.532862666649592E-9</v>
      </c>
      <c r="DV140" s="36">
        <v>1.63E-9</v>
      </c>
      <c r="DW140" s="36">
        <v>4.6650759229199998</v>
      </c>
      <c r="DX140" s="36">
        <v>8273.8208670324002</v>
      </c>
      <c r="DY140" s="30">
        <f t="shared" si="164"/>
        <v>-1.5202685477086176E-9</v>
      </c>
      <c r="DZ140" s="30">
        <f t="shared" si="165"/>
        <v>-1.5201085826727584E-9</v>
      </c>
      <c r="EA140" s="30">
        <f t="shared" si="166"/>
        <v>-1.5201085894780387E-9</v>
      </c>
      <c r="EB140" s="30">
        <f t="shared" si="167"/>
        <v>-1.5201085894777545E-9</v>
      </c>
      <c r="ED140" s="36"/>
      <c r="EE140" s="36"/>
      <c r="EF140" s="36"/>
      <c r="EL140" s="36"/>
      <c r="EM140" s="36"/>
      <c r="EN140" s="36"/>
      <c r="ET140" s="36"/>
      <c r="EU140" s="36"/>
      <c r="EV140" s="36"/>
    </row>
    <row r="141" spans="1:152" s="30" customFormat="1" ht="12.75">
      <c r="N141" s="36">
        <v>1.6810999999999999E-7</v>
      </c>
      <c r="O141" s="36">
        <v>5.4861968411099999</v>
      </c>
      <c r="P141" s="36">
        <v>3.8813353579999998</v>
      </c>
      <c r="Q141" s="30">
        <f t="shared" si="136"/>
        <v>1.1487136570026123E-7</v>
      </c>
      <c r="R141" s="30">
        <f t="shared" si="137"/>
        <v>1.1487135003994631E-7</v>
      </c>
      <c r="S141" s="30">
        <f t="shared" si="138"/>
        <v>1.148713500406123E-7</v>
      </c>
      <c r="T141" s="30">
        <f t="shared" si="139"/>
        <v>1.148713500406123E-7</v>
      </c>
      <c r="V141" s="36">
        <v>2.672E-8</v>
      </c>
      <c r="W141" s="36">
        <v>3.7085517234699998</v>
      </c>
      <c r="X141" s="36">
        <v>10021.854533751601</v>
      </c>
      <c r="Y141" s="30">
        <f t="shared" si="140"/>
        <v>-5.897552104167795E-10</v>
      </c>
      <c r="Z141" s="30">
        <f t="shared" si="141"/>
        <v>-5.9855564408456024E-10</v>
      </c>
      <c r="AA141" s="30">
        <f t="shared" si="142"/>
        <v>-5.9855526982678163E-10</v>
      </c>
      <c r="AB141" s="30">
        <f t="shared" si="143"/>
        <v>-5.985552698425358E-10</v>
      </c>
      <c r="AD141" s="36">
        <v>2.3100000000000001E-9</v>
      </c>
      <c r="AE141" s="36">
        <v>1.7034010665099999</v>
      </c>
      <c r="AF141" s="36">
        <v>2942.4634232916001</v>
      </c>
      <c r="AG141" s="30">
        <f t="shared" si="144"/>
        <v>-1.0546749277058138E-9</v>
      </c>
      <c r="AH141" s="30">
        <f t="shared" si="145"/>
        <v>-1.0548737096228458E-9</v>
      </c>
      <c r="AI141" s="30">
        <f t="shared" si="146"/>
        <v>-1.0548737011693911E-9</v>
      </c>
      <c r="AJ141" s="30">
        <f t="shared" si="147"/>
        <v>-1.0548737011697488E-9</v>
      </c>
      <c r="AL141" s="36"/>
      <c r="AM141" s="36"/>
      <c r="AN141" s="36"/>
      <c r="AT141" s="36"/>
      <c r="AU141" s="36"/>
      <c r="AV141" s="36"/>
      <c r="BB141" s="36"/>
      <c r="BC141" s="36"/>
      <c r="BD141" s="36"/>
      <c r="BJ141" s="36">
        <v>1.153E-8</v>
      </c>
      <c r="BK141" s="36">
        <v>4.7378686416800004</v>
      </c>
      <c r="BL141" s="36">
        <v>8031.0922630584</v>
      </c>
      <c r="BM141" s="30">
        <f t="shared" si="148"/>
        <v>-5.7410354687875792E-9</v>
      </c>
      <c r="BN141" s="30">
        <f t="shared" si="149"/>
        <v>-5.743675008803353E-9</v>
      </c>
      <c r="BO141" s="30">
        <f t="shared" si="150"/>
        <v>-5.7436748965592295E-9</v>
      </c>
      <c r="BP141" s="30">
        <f t="shared" si="151"/>
        <v>-5.7436748965639891E-9</v>
      </c>
      <c r="BR141" s="36">
        <v>2.1499999999999998E-9</v>
      </c>
      <c r="BS141" s="36">
        <v>2.1274479532699999</v>
      </c>
      <c r="BT141" s="36">
        <v>553.5694028424</v>
      </c>
      <c r="BU141" s="30">
        <f t="shared" si="152"/>
        <v>1.2648161025749003E-9</v>
      </c>
      <c r="BV141" s="30">
        <f t="shared" si="153"/>
        <v>1.2647844650654064E-9</v>
      </c>
      <c r="BW141" s="30">
        <f t="shared" si="154"/>
        <v>1.2647844664108752E-9</v>
      </c>
      <c r="BX141" s="30">
        <f t="shared" si="155"/>
        <v>1.2647844664108181E-9</v>
      </c>
      <c r="BZ141" s="36"/>
      <c r="CA141" s="36"/>
      <c r="CB141" s="36"/>
      <c r="CH141" s="36"/>
      <c r="CI141" s="36"/>
      <c r="CJ141" s="36"/>
      <c r="CP141" s="36"/>
      <c r="CQ141" s="36"/>
      <c r="CR141" s="36"/>
      <c r="CX141" s="36"/>
      <c r="CY141" s="36"/>
      <c r="CZ141" s="36"/>
      <c r="DF141" s="36">
        <v>1.0061E-7</v>
      </c>
      <c r="DG141" s="36">
        <v>0.78907665447999997</v>
      </c>
      <c r="DH141" s="36">
        <v>9381.9399937853996</v>
      </c>
      <c r="DI141" s="30">
        <f t="shared" si="156"/>
        <v>5.7347574493437272E-8</v>
      </c>
      <c r="DJ141" s="30">
        <f t="shared" si="157"/>
        <v>5.7322077340805735E-8</v>
      </c>
      <c r="DK141" s="30">
        <f t="shared" si="158"/>
        <v>5.732207842524773E-8</v>
      </c>
      <c r="DL141" s="30">
        <f t="shared" si="159"/>
        <v>5.7322078425202493E-8</v>
      </c>
      <c r="DN141" s="36">
        <v>1.4429999999999999E-8</v>
      </c>
      <c r="DO141" s="36">
        <v>0.55828572928999998</v>
      </c>
      <c r="DP141" s="36">
        <v>15113.989238215199</v>
      </c>
      <c r="DQ141" s="30">
        <f t="shared" si="160"/>
        <v>1.4248698526691811E-10</v>
      </c>
      <c r="DR141" s="30">
        <f t="shared" si="161"/>
        <v>1.3531808997484926E-10</v>
      </c>
      <c r="DS141" s="30">
        <f t="shared" si="162"/>
        <v>1.3531839484959211E-10</v>
      </c>
      <c r="DT141" s="30">
        <f t="shared" si="163"/>
        <v>1.3531839483667372E-10</v>
      </c>
      <c r="DV141" s="36">
        <v>1.2400000000000001E-9</v>
      </c>
      <c r="DW141" s="36">
        <v>0.67855210339000005</v>
      </c>
      <c r="DX141" s="36">
        <v>6438.4962494255997</v>
      </c>
      <c r="DY141" s="30">
        <f t="shared" si="164"/>
        <v>-1.1096472979882371E-9</v>
      </c>
      <c r="DZ141" s="30">
        <f t="shared" si="165"/>
        <v>-1.1095301418998198E-9</v>
      </c>
      <c r="EA141" s="30">
        <f t="shared" si="166"/>
        <v>-1.1095301468832153E-9</v>
      </c>
      <c r="EB141" s="30">
        <f t="shared" si="167"/>
        <v>-1.1095301468830067E-9</v>
      </c>
      <c r="ED141" s="36"/>
      <c r="EE141" s="36"/>
      <c r="EF141" s="36"/>
      <c r="EL141" s="36"/>
      <c r="EM141" s="36"/>
      <c r="EN141" s="36"/>
      <c r="ET141" s="36"/>
      <c r="EU141" s="36"/>
      <c r="EV141" s="36"/>
    </row>
    <row r="142" spans="1:152" s="30" customFormat="1" ht="12.75">
      <c r="N142" s="36">
        <v>1.8421999999999999E-7</v>
      </c>
      <c r="O142" s="36">
        <v>4.2253588146799999</v>
      </c>
      <c r="P142" s="36">
        <v>2787.0430238573999</v>
      </c>
      <c r="Q142" s="30">
        <f t="shared" si="136"/>
        <v>4.2362118591397752E-8</v>
      </c>
      <c r="R142" s="30">
        <f t="shared" si="137"/>
        <v>4.2378543593981929E-8</v>
      </c>
      <c r="S142" s="30">
        <f t="shared" si="138"/>
        <v>4.2378542895477618E-8</v>
      </c>
      <c r="T142" s="30">
        <f t="shared" si="139"/>
        <v>4.2378542895507231E-8</v>
      </c>
      <c r="V142" s="36">
        <v>2.6359999999999999E-8</v>
      </c>
      <c r="W142" s="36">
        <v>3.1179058105199999</v>
      </c>
      <c r="X142" s="36">
        <v>6836.6452528338004</v>
      </c>
      <c r="Y142" s="30">
        <f t="shared" si="140"/>
        <v>-2.5660706976324426E-8</v>
      </c>
      <c r="Z142" s="30">
        <f t="shared" si="141"/>
        <v>-2.5659350865253963E-8</v>
      </c>
      <c r="AA142" s="30">
        <f t="shared" si="142"/>
        <v>-2.5659350922953335E-8</v>
      </c>
      <c r="AB142" s="30">
        <f t="shared" si="143"/>
        <v>-2.5659350922950886E-8</v>
      </c>
      <c r="AD142" s="36">
        <v>2.09E-9</v>
      </c>
      <c r="AE142" s="36">
        <v>3.82345999055</v>
      </c>
      <c r="AF142" s="36">
        <v>6467.9257579615996</v>
      </c>
      <c r="AG142" s="30">
        <f t="shared" si="144"/>
        <v>1.6979648200680256E-9</v>
      </c>
      <c r="AH142" s="30">
        <f t="shared" si="145"/>
        <v>1.6977056876425772E-9</v>
      </c>
      <c r="AI142" s="30">
        <f t="shared" si="146"/>
        <v>1.6977056986644247E-9</v>
      </c>
      <c r="AJ142" s="30">
        <f t="shared" si="147"/>
        <v>1.6977056986639571E-9</v>
      </c>
      <c r="AL142" s="36"/>
      <c r="AM142" s="36"/>
      <c r="AN142" s="36"/>
      <c r="AT142" s="36"/>
      <c r="AU142" s="36"/>
      <c r="AV142" s="36"/>
      <c r="BB142" s="36"/>
      <c r="BC142" s="36"/>
      <c r="BD142" s="36"/>
      <c r="BJ142" s="36">
        <v>1.042E-8</v>
      </c>
      <c r="BK142" s="36">
        <v>1.7354182572900001</v>
      </c>
      <c r="BL142" s="36">
        <v>3369.0616141676001</v>
      </c>
      <c r="BM142" s="30">
        <f t="shared" si="148"/>
        <v>-3.4176039511775039E-9</v>
      </c>
      <c r="BN142" s="30">
        <f t="shared" si="149"/>
        <v>-3.416513771683173E-9</v>
      </c>
      <c r="BO142" s="30">
        <f t="shared" si="150"/>
        <v>-3.4165138180465049E-9</v>
      </c>
      <c r="BP142" s="30">
        <f t="shared" si="151"/>
        <v>-3.4165138180445461E-9</v>
      </c>
      <c r="BR142" s="36">
        <v>1.7700000000000001E-9</v>
      </c>
      <c r="BS142" s="36">
        <v>3.9259958802199999</v>
      </c>
      <c r="BT142" s="36">
        <v>8031.0922630584</v>
      </c>
      <c r="BU142" s="30">
        <f t="shared" si="152"/>
        <v>-1.7202217185311072E-9</v>
      </c>
      <c r="BV142" s="30">
        <f t="shared" si="153"/>
        <v>-1.7203316979291915E-9</v>
      </c>
      <c r="BW142" s="30">
        <f t="shared" si="154"/>
        <v>-1.7203316932546088E-9</v>
      </c>
      <c r="BX142" s="30">
        <f t="shared" si="155"/>
        <v>-1.7203316932548069E-9</v>
      </c>
      <c r="BZ142" s="36"/>
      <c r="CA142" s="36"/>
      <c r="CB142" s="36"/>
      <c r="CH142" s="36"/>
      <c r="CI142" s="36"/>
      <c r="CJ142" s="36"/>
      <c r="CP142" s="36"/>
      <c r="CQ142" s="36"/>
      <c r="CR142" s="36"/>
      <c r="CX142" s="36"/>
      <c r="CY142" s="36"/>
      <c r="CZ142" s="36"/>
      <c r="DF142" s="36">
        <v>1.0065E-7</v>
      </c>
      <c r="DG142" s="36">
        <v>5.3750660576199998</v>
      </c>
      <c r="DH142" s="36">
        <v>5085.0384111149997</v>
      </c>
      <c r="DI142" s="30">
        <f t="shared" si="156"/>
        <v>-6.8063384964691378E-8</v>
      </c>
      <c r="DJ142" s="30">
        <f t="shared" si="157"/>
        <v>-6.8050989897888466E-8</v>
      </c>
      <c r="DK142" s="30">
        <f t="shared" si="158"/>
        <v>-6.8050990425058267E-8</v>
      </c>
      <c r="DL142" s="30">
        <f t="shared" si="159"/>
        <v>-6.8050990425035874E-8</v>
      </c>
      <c r="DN142" s="36">
        <v>1.3340000000000001E-8</v>
      </c>
      <c r="DO142" s="36">
        <v>1.2548373130799999</v>
      </c>
      <c r="DP142" s="36">
        <v>7875.6718636242003</v>
      </c>
      <c r="DQ142" s="30">
        <f t="shared" si="160"/>
        <v>1.1997621596834544E-11</v>
      </c>
      <c r="DR142" s="30">
        <f t="shared" si="161"/>
        <v>1.5451206483981958E-11</v>
      </c>
      <c r="DS142" s="30">
        <f t="shared" si="162"/>
        <v>1.5451059612173058E-11</v>
      </c>
      <c r="DT142" s="30">
        <f t="shared" si="163"/>
        <v>1.5451059618334171E-11</v>
      </c>
      <c r="DV142" s="36">
        <v>1.2799999999999999E-9</v>
      </c>
      <c r="DW142" s="36">
        <v>1.69206367749</v>
      </c>
      <c r="DX142" s="36">
        <v>3981.490034082</v>
      </c>
      <c r="DY142" s="30">
        <f t="shared" si="164"/>
        <v>4.703429232394718E-11</v>
      </c>
      <c r="DZ142" s="30">
        <f t="shared" si="165"/>
        <v>4.6866878941111277E-11</v>
      </c>
      <c r="EA142" s="30">
        <f t="shared" si="166"/>
        <v>4.6866886060778919E-11</v>
      </c>
      <c r="EB142" s="30">
        <f t="shared" si="167"/>
        <v>4.6866886060478982E-11</v>
      </c>
      <c r="ED142" s="36"/>
      <c r="EE142" s="36"/>
      <c r="EF142" s="36"/>
      <c r="EL142" s="36"/>
      <c r="EM142" s="36"/>
      <c r="EN142" s="36"/>
      <c r="ET142" s="36"/>
      <c r="EU142" s="36"/>
      <c r="EV142" s="36"/>
    </row>
    <row r="143" spans="1:152" s="30" customFormat="1" ht="12.75">
      <c r="N143" s="36">
        <v>2.2737E-7</v>
      </c>
      <c r="O143" s="36">
        <v>4.9852089659600001</v>
      </c>
      <c r="P143" s="36">
        <v>7632.9432596502002</v>
      </c>
      <c r="Q143" s="30">
        <f t="shared" si="136"/>
        <v>2.1256089823833992E-7</v>
      </c>
      <c r="R143" s="30">
        <f t="shared" si="137"/>
        <v>2.1258114390293853E-7</v>
      </c>
      <c r="S143" s="30">
        <f t="shared" si="138"/>
        <v>2.1258114304222865E-7</v>
      </c>
      <c r="T143" s="30">
        <f t="shared" si="139"/>
        <v>2.1258114304226475E-7</v>
      </c>
      <c r="V143" s="36">
        <v>2.672E-8</v>
      </c>
      <c r="W143" s="36">
        <v>1.6777807944900001</v>
      </c>
      <c r="X143" s="36">
        <v>10021.8200264472</v>
      </c>
      <c r="Y143" s="30">
        <f t="shared" si="140"/>
        <v>-2.3677553622683882E-8</v>
      </c>
      <c r="Z143" s="30">
        <f t="shared" si="141"/>
        <v>-2.3673472999659339E-8</v>
      </c>
      <c r="AA143" s="30">
        <f t="shared" si="142"/>
        <v>-2.3673473173252051E-8</v>
      </c>
      <c r="AB143" s="30">
        <f t="shared" si="143"/>
        <v>-2.3673473173244742E-8</v>
      </c>
      <c r="AD143" s="36">
        <v>1.75E-9</v>
      </c>
      <c r="AE143" s="36">
        <v>3.2644405558099998</v>
      </c>
      <c r="AF143" s="36">
        <v>3981.490034082</v>
      </c>
      <c r="AG143" s="30">
        <f t="shared" si="144"/>
        <v>1.7487143242499354E-9</v>
      </c>
      <c r="AH143" s="30">
        <f t="shared" si="145"/>
        <v>1.7487230872109029E-9</v>
      </c>
      <c r="AI143" s="30">
        <f t="shared" si="146"/>
        <v>1.7487230868388741E-9</v>
      </c>
      <c r="AJ143" s="30">
        <f t="shared" si="147"/>
        <v>1.7487230868388896E-9</v>
      </c>
      <c r="AL143" s="36"/>
      <c r="AM143" s="36"/>
      <c r="AN143" s="36"/>
      <c r="AT143" s="36"/>
      <c r="AU143" s="36"/>
      <c r="AV143" s="36"/>
      <c r="BB143" s="36"/>
      <c r="BC143" s="36"/>
      <c r="BD143" s="36"/>
      <c r="BJ143" s="36">
        <v>8.9899999999999998E-9</v>
      </c>
      <c r="BK143" s="36">
        <v>1.87265511538</v>
      </c>
      <c r="BL143" s="36">
        <v>3077.5285033270002</v>
      </c>
      <c r="BM143" s="30">
        <f t="shared" si="148"/>
        <v>-7.8148959088493229E-9</v>
      </c>
      <c r="BN143" s="30">
        <f t="shared" si="149"/>
        <v>-7.815345426195571E-9</v>
      </c>
      <c r="BO143" s="30">
        <f t="shared" si="150"/>
        <v>-7.8153454070804974E-9</v>
      </c>
      <c r="BP143" s="30">
        <f t="shared" si="151"/>
        <v>-7.8153454070813014E-9</v>
      </c>
      <c r="BR143" s="36">
        <v>1.62E-9</v>
      </c>
      <c r="BS143" s="36">
        <v>3.9449851949800001</v>
      </c>
      <c r="BT143" s="36">
        <v>2921.1277828246002</v>
      </c>
      <c r="BU143" s="30">
        <f t="shared" si="152"/>
        <v>1.5403154284706115E-9</v>
      </c>
      <c r="BV143" s="30">
        <f t="shared" si="153"/>
        <v>1.540363608361112E-9</v>
      </c>
      <c r="BW143" s="30">
        <f t="shared" si="154"/>
        <v>1.5403636063124512E-9</v>
      </c>
      <c r="BX143" s="30">
        <f t="shared" si="155"/>
        <v>1.5403636063125384E-9</v>
      </c>
      <c r="BZ143" s="36"/>
      <c r="CA143" s="36"/>
      <c r="CB143" s="36"/>
      <c r="CH143" s="36"/>
      <c r="CI143" s="36"/>
      <c r="CJ143" s="36"/>
      <c r="CP143" s="36"/>
      <c r="CQ143" s="36"/>
      <c r="CR143" s="36"/>
      <c r="CX143" s="36"/>
      <c r="CY143" s="36"/>
      <c r="CZ143" s="36"/>
      <c r="DF143" s="36">
        <v>1.1902E-7</v>
      </c>
      <c r="DG143" s="36">
        <v>0.79897698904000003</v>
      </c>
      <c r="DH143" s="36">
        <v>3265.8308281324998</v>
      </c>
      <c r="DI143" s="30">
        <f t="shared" si="156"/>
        <v>3.5582655854336003E-9</v>
      </c>
      <c r="DJ143" s="30">
        <f t="shared" si="157"/>
        <v>3.5710371964914829E-9</v>
      </c>
      <c r="DK143" s="30">
        <f t="shared" si="158"/>
        <v>3.5710366533494684E-9</v>
      </c>
      <c r="DL143" s="30">
        <f t="shared" si="159"/>
        <v>3.5710366533722924E-9</v>
      </c>
      <c r="DN143" s="36">
        <v>1.4419999999999999E-8</v>
      </c>
      <c r="DO143" s="36">
        <v>1.38958943728</v>
      </c>
      <c r="DP143" s="36">
        <v>6682.2051744678001</v>
      </c>
      <c r="DQ143" s="30">
        <f t="shared" si="160"/>
        <v>-6.5040014180580223E-9</v>
      </c>
      <c r="DR143" s="30">
        <f t="shared" si="161"/>
        <v>-6.5011742862627551E-9</v>
      </c>
      <c r="DS143" s="30">
        <f t="shared" si="162"/>
        <v>-6.5011744064998942E-9</v>
      </c>
      <c r="DT143" s="30">
        <f t="shared" si="163"/>
        <v>-6.5011744064947723E-9</v>
      </c>
      <c r="DV143" s="36">
        <v>1.1599999999999999E-9</v>
      </c>
      <c r="DW143" s="36">
        <v>2.7819124896399998</v>
      </c>
      <c r="DX143" s="36">
        <v>3360.9677460985899</v>
      </c>
      <c r="DY143" s="30">
        <f t="shared" si="164"/>
        <v>-1.1477840332962791E-9</v>
      </c>
      <c r="DZ143" s="30">
        <f t="shared" si="165"/>
        <v>-1.1477654759129477E-9</v>
      </c>
      <c r="EA143" s="30">
        <f t="shared" si="166"/>
        <v>-1.1477654767024418E-9</v>
      </c>
      <c r="EB143" s="30">
        <f t="shared" si="167"/>
        <v>-1.1477654767024083E-9</v>
      </c>
      <c r="ED143" s="36"/>
      <c r="EE143" s="36"/>
      <c r="EF143" s="36"/>
      <c r="EL143" s="36"/>
      <c r="EM143" s="36"/>
      <c r="EN143" s="36"/>
      <c r="ET143" s="36"/>
      <c r="EU143" s="36"/>
      <c r="EV143" s="36"/>
    </row>
    <row r="144" spans="1:152" s="30" customFormat="1" ht="12.75">
      <c r="N144" s="36">
        <v>1.6647999999999999E-7</v>
      </c>
      <c r="O144" s="36">
        <v>2.5282363318400001</v>
      </c>
      <c r="P144" s="36">
        <v>14584.298273120599</v>
      </c>
      <c r="Q144" s="30">
        <f t="shared" si="136"/>
        <v>-1.630161896594578E-7</v>
      </c>
      <c r="R144" s="30">
        <f t="shared" si="137"/>
        <v>-1.6303236718399986E-7</v>
      </c>
      <c r="S144" s="30">
        <f t="shared" si="138"/>
        <v>-1.6303236649680947E-7</v>
      </c>
      <c r="T144" s="30">
        <f t="shared" si="139"/>
        <v>-1.6303236649683822E-7</v>
      </c>
      <c r="V144" s="36">
        <v>2.5629999999999999E-8</v>
      </c>
      <c r="W144" s="36">
        <v>3.7729498689400001</v>
      </c>
      <c r="X144" s="36">
        <v>2921.1277828246002</v>
      </c>
      <c r="Y144" s="30">
        <f t="shared" si="140"/>
        <v>2.5368705358194675E-8</v>
      </c>
      <c r="Z144" s="30">
        <f t="shared" si="141"/>
        <v>2.5369055768908291E-8</v>
      </c>
      <c r="AA144" s="30">
        <f t="shared" si="142"/>
        <v>2.5369055754011228E-8</v>
      </c>
      <c r="AB144" s="30">
        <f t="shared" si="143"/>
        <v>2.536905575401186E-8</v>
      </c>
      <c r="AD144" s="36">
        <v>2.1000000000000002E-9</v>
      </c>
      <c r="AE144" s="36">
        <v>3.5505270769699999</v>
      </c>
      <c r="AF144" s="36">
        <v>10575.406682941801</v>
      </c>
      <c r="AG144" s="30">
        <f t="shared" si="144"/>
        <v>2.257659192521043E-10</v>
      </c>
      <c r="AH144" s="30">
        <f t="shared" si="145"/>
        <v>2.2649170886034584E-10</v>
      </c>
      <c r="AI144" s="30">
        <f t="shared" si="146"/>
        <v>2.2649167799501547E-10</v>
      </c>
      <c r="AJ144" s="30">
        <f t="shared" si="147"/>
        <v>2.2649167799632089E-10</v>
      </c>
      <c r="AL144" s="36"/>
      <c r="AM144" s="36"/>
      <c r="AN144" s="36"/>
      <c r="AT144" s="36"/>
      <c r="AU144" s="36"/>
      <c r="AV144" s="36"/>
      <c r="BB144" s="36"/>
      <c r="BC144" s="36"/>
      <c r="BD144" s="36"/>
      <c r="BJ144" s="36">
        <v>8.9199999999999998E-9</v>
      </c>
      <c r="BK144" s="36">
        <v>2.5134763640100002</v>
      </c>
      <c r="BL144" s="36">
        <v>3603.6963500726001</v>
      </c>
      <c r="BM144" s="30">
        <f t="shared" si="148"/>
        <v>1.6734209340465595E-9</v>
      </c>
      <c r="BN144" s="30">
        <f t="shared" si="149"/>
        <v>1.6744588324206212E-9</v>
      </c>
      <c r="BO144" s="30">
        <f t="shared" si="150"/>
        <v>1.6744587882820485E-9</v>
      </c>
      <c r="BP144" s="30">
        <f t="shared" si="151"/>
        <v>1.674458788283916E-9</v>
      </c>
      <c r="BR144" s="36">
        <v>1.99E-9</v>
      </c>
      <c r="BS144" s="36">
        <v>4.2294897259499997</v>
      </c>
      <c r="BT144" s="36">
        <v>3312.1632392319998</v>
      </c>
      <c r="BU144" s="30">
        <f t="shared" si="152"/>
        <v>4.2303903398544419E-12</v>
      </c>
      <c r="BV144" s="30">
        <f t="shared" si="153"/>
        <v>4.0137243223360524E-12</v>
      </c>
      <c r="BW144" s="30">
        <f t="shared" si="154"/>
        <v>4.0137335365748273E-12</v>
      </c>
      <c r="BX144" s="30">
        <f t="shared" si="155"/>
        <v>4.0137335361859837E-12</v>
      </c>
      <c r="BZ144" s="36"/>
      <c r="CA144" s="36"/>
      <c r="CB144" s="36"/>
      <c r="CH144" s="36"/>
      <c r="CI144" s="36"/>
      <c r="CJ144" s="36"/>
      <c r="CP144" s="36"/>
      <c r="CQ144" s="36"/>
      <c r="CR144" s="36"/>
      <c r="CX144" s="36"/>
      <c r="CY144" s="36"/>
      <c r="CZ144" s="36"/>
      <c r="DF144" s="36">
        <v>8.9900000000000004E-8</v>
      </c>
      <c r="DG144" s="36">
        <v>0.96463418322000005</v>
      </c>
      <c r="DH144" s="36">
        <v>4933.2084403325998</v>
      </c>
      <c r="DI144" s="30">
        <f t="shared" si="156"/>
        <v>2.7906982732957601E-8</v>
      </c>
      <c r="DJ144" s="30">
        <f t="shared" si="157"/>
        <v>2.7893123959672993E-8</v>
      </c>
      <c r="DK144" s="30">
        <f t="shared" si="158"/>
        <v>2.7893124549065444E-8</v>
      </c>
      <c r="DL144" s="30">
        <f t="shared" si="159"/>
        <v>2.7893124549040546E-8</v>
      </c>
      <c r="DN144" s="36">
        <v>1.606E-8</v>
      </c>
      <c r="DO144" s="36">
        <v>4.3424126090500001</v>
      </c>
      <c r="DP144" s="36">
        <v>5331.3574437407997</v>
      </c>
      <c r="DQ144" s="30">
        <f t="shared" si="160"/>
        <v>1.6002090882949959E-8</v>
      </c>
      <c r="DR144" s="30">
        <f t="shared" si="161"/>
        <v>1.6001851837324221E-8</v>
      </c>
      <c r="DS144" s="30">
        <f t="shared" si="162"/>
        <v>1.6001851847500647E-8</v>
      </c>
      <c r="DT144" s="30">
        <f t="shared" si="163"/>
        <v>1.600185184750022E-8</v>
      </c>
      <c r="DV144" s="36">
        <v>1.2799999999999999E-9</v>
      </c>
      <c r="DW144" s="36">
        <v>0.84461423001000002</v>
      </c>
      <c r="DX144" s="36">
        <v>3355.8648978848</v>
      </c>
      <c r="DY144" s="30">
        <f t="shared" si="164"/>
        <v>5.95006714859853E-10</v>
      </c>
      <c r="DZ144" s="30">
        <f t="shared" si="165"/>
        <v>5.9513173022251742E-10</v>
      </c>
      <c r="EA144" s="30">
        <f t="shared" si="166"/>
        <v>5.9513172490610076E-10</v>
      </c>
      <c r="EB144" s="30">
        <f t="shared" si="167"/>
        <v>5.9513172490632616E-10</v>
      </c>
      <c r="ED144" s="36"/>
      <c r="EE144" s="36"/>
      <c r="EF144" s="36"/>
      <c r="EL144" s="36"/>
      <c r="EM144" s="36"/>
      <c r="EN144" s="36"/>
      <c r="ET144" s="36"/>
      <c r="EU144" s="36"/>
      <c r="EV144" s="36"/>
    </row>
    <row r="145" spans="14:152" s="30" customFormat="1" ht="12.75">
      <c r="N145" s="36">
        <v>2.0963000000000001E-7</v>
      </c>
      <c r="O145" s="36">
        <v>4.2787821645299999</v>
      </c>
      <c r="P145" s="36">
        <v>5099.2655051166003</v>
      </c>
      <c r="Q145" s="30">
        <f t="shared" si="136"/>
        <v>8.7869045463528929E-8</v>
      </c>
      <c r="R145" s="30">
        <f t="shared" si="137"/>
        <v>8.7900947216809962E-8</v>
      </c>
      <c r="S145" s="30">
        <f t="shared" si="138"/>
        <v>8.7900945860165558E-8</v>
      </c>
      <c r="T145" s="30">
        <f t="shared" si="139"/>
        <v>8.7900945860222349E-8</v>
      </c>
      <c r="V145" s="36">
        <v>2.5089999999999998E-8</v>
      </c>
      <c r="W145" s="36">
        <v>0.30454165123999999</v>
      </c>
      <c r="X145" s="36">
        <v>3475.6775067352</v>
      </c>
      <c r="Y145" s="30">
        <f t="shared" si="140"/>
        <v>2.4918320656607809E-8</v>
      </c>
      <c r="Z145" s="30">
        <f t="shared" si="141"/>
        <v>2.4917985723954028E-8</v>
      </c>
      <c r="AA145" s="30">
        <f t="shared" si="142"/>
        <v>2.4917985738204748E-8</v>
      </c>
      <c r="AB145" s="30">
        <f t="shared" si="143"/>
        <v>2.4917985738204143E-8</v>
      </c>
      <c r="AD145" s="36">
        <v>1.62E-9</v>
      </c>
      <c r="AE145" s="36">
        <v>5.9517668370100001</v>
      </c>
      <c r="AF145" s="36">
        <v>310.84079886839999</v>
      </c>
      <c r="AG145" s="30">
        <f t="shared" si="144"/>
        <v>-7.5396973430854565E-10</v>
      </c>
      <c r="AH145" s="30">
        <f t="shared" si="145"/>
        <v>-7.5398438532975463E-10</v>
      </c>
      <c r="AI145" s="30">
        <f t="shared" si="146"/>
        <v>-7.5398438470668786E-10</v>
      </c>
      <c r="AJ145" s="30">
        <f t="shared" si="147"/>
        <v>-7.539843847067133E-10</v>
      </c>
      <c r="AL145" s="36"/>
      <c r="AM145" s="36"/>
      <c r="AN145" s="36"/>
      <c r="AT145" s="36"/>
      <c r="AU145" s="36"/>
      <c r="AV145" s="36"/>
      <c r="BB145" s="36"/>
      <c r="BC145" s="36"/>
      <c r="BD145" s="36"/>
      <c r="BJ145" s="36">
        <v>9.0400000000000002E-9</v>
      </c>
      <c r="BK145" s="36">
        <v>0.27361540197000001</v>
      </c>
      <c r="BL145" s="36">
        <v>3325.3599555147998</v>
      </c>
      <c r="BM145" s="30">
        <f t="shared" si="148"/>
        <v>6.9980574481150665E-9</v>
      </c>
      <c r="BN145" s="30">
        <f t="shared" si="149"/>
        <v>6.998682958032206E-9</v>
      </c>
      <c r="BO145" s="30">
        <f t="shared" si="150"/>
        <v>6.9986829314327038E-9</v>
      </c>
      <c r="BP145" s="30">
        <f t="shared" si="151"/>
        <v>6.9986829314338213E-9</v>
      </c>
      <c r="BR145" s="36">
        <v>1.8800000000000001E-9</v>
      </c>
      <c r="BS145" s="36">
        <v>0.67072289564999998</v>
      </c>
      <c r="BT145" s="36">
        <v>6298.3283211764001</v>
      </c>
      <c r="BU145" s="30">
        <f t="shared" si="152"/>
        <v>-1.7922693862432985E-9</v>
      </c>
      <c r="BV145" s="30">
        <f t="shared" si="153"/>
        <v>-1.7923868633069417E-9</v>
      </c>
      <c r="BW145" s="30">
        <f t="shared" si="154"/>
        <v>-1.7923868583125848E-9</v>
      </c>
      <c r="BX145" s="30">
        <f t="shared" si="155"/>
        <v>-1.7923868583127982E-9</v>
      </c>
      <c r="BZ145" s="36"/>
      <c r="CA145" s="36"/>
      <c r="CB145" s="36"/>
      <c r="CH145" s="36"/>
      <c r="CI145" s="36"/>
      <c r="CJ145" s="36"/>
      <c r="CP145" s="36"/>
      <c r="CQ145" s="36"/>
      <c r="CR145" s="36"/>
      <c r="CX145" s="36"/>
      <c r="CY145" s="36"/>
      <c r="CZ145" s="36"/>
      <c r="DF145" s="36">
        <v>8.9700000000000003E-8</v>
      </c>
      <c r="DG145" s="36">
        <v>4.1832677440500001</v>
      </c>
      <c r="DH145" s="36">
        <v>9225.5392732830005</v>
      </c>
      <c r="DI145" s="30">
        <f t="shared" si="156"/>
        <v>-8.8617954095338956E-8</v>
      </c>
      <c r="DJ145" s="30">
        <f t="shared" si="157"/>
        <v>-8.862216251202336E-8</v>
      </c>
      <c r="DK145" s="30">
        <f t="shared" si="158"/>
        <v>-8.8622162333223876E-8</v>
      </c>
      <c r="DL145" s="30">
        <f t="shared" si="159"/>
        <v>-8.8622162333231367E-8</v>
      </c>
      <c r="DN145" s="36">
        <v>1.377E-8</v>
      </c>
      <c r="DO145" s="36">
        <v>0.14791683820000001</v>
      </c>
      <c r="DP145" s="36">
        <v>1758.6530784168001</v>
      </c>
      <c r="DQ145" s="30">
        <f t="shared" si="160"/>
        <v>-1.3551734234266004E-8</v>
      </c>
      <c r="DR145" s="30">
        <f t="shared" si="161"/>
        <v>-1.3551593037840822E-8</v>
      </c>
      <c r="DS145" s="30">
        <f t="shared" si="162"/>
        <v>-1.3551593043846496E-8</v>
      </c>
      <c r="DT145" s="30">
        <f t="shared" si="163"/>
        <v>-1.3551593043846244E-8</v>
      </c>
      <c r="DV145" s="36">
        <v>1.2400000000000001E-9</v>
      </c>
      <c r="DW145" s="36">
        <v>1.63253732557</v>
      </c>
      <c r="DX145" s="36">
        <v>6674.1113063987996</v>
      </c>
      <c r="DY145" s="30">
        <f t="shared" si="164"/>
        <v>-8.5044000836607081E-10</v>
      </c>
      <c r="DZ145" s="30">
        <f t="shared" si="165"/>
        <v>-8.5024200558616799E-10</v>
      </c>
      <c r="EA145" s="30">
        <f t="shared" si="166"/>
        <v>-8.5024201400757128E-10</v>
      </c>
      <c r="EB145" s="30">
        <f t="shared" si="167"/>
        <v>-8.5024201400721207E-10</v>
      </c>
      <c r="ED145" s="36"/>
      <c r="EE145" s="36"/>
      <c r="EF145" s="36"/>
      <c r="EL145" s="36"/>
      <c r="EM145" s="36"/>
      <c r="EN145" s="36"/>
      <c r="ET145" s="36"/>
      <c r="EU145" s="36"/>
      <c r="EV145" s="36"/>
    </row>
    <row r="146" spans="14:152" s="30" customFormat="1" ht="12.75">
      <c r="N146" s="36">
        <v>1.6042E-7</v>
      </c>
      <c r="O146" s="36">
        <v>1.76786752521</v>
      </c>
      <c r="P146" s="36">
        <v>3475.6775067352</v>
      </c>
      <c r="Q146" s="30">
        <f t="shared" si="136"/>
        <v>3.5715737963209643E-8</v>
      </c>
      <c r="R146" s="30">
        <f t="shared" si="137"/>
        <v>3.5733606119613633E-8</v>
      </c>
      <c r="S146" s="30">
        <f t="shared" si="138"/>
        <v>3.5733605359737954E-8</v>
      </c>
      <c r="T146" s="30">
        <f t="shared" si="139"/>
        <v>3.5733605359770188E-8</v>
      </c>
      <c r="V146" s="36">
        <v>2.4E-8</v>
      </c>
      <c r="W146" s="36">
        <v>0.96972421975</v>
      </c>
      <c r="X146" s="36">
        <v>3319.8370312073998</v>
      </c>
      <c r="Y146" s="30">
        <f t="shared" si="140"/>
        <v>3.7903421486844704E-9</v>
      </c>
      <c r="Z146" s="30">
        <f t="shared" si="141"/>
        <v>3.7929283737995661E-9</v>
      </c>
      <c r="AA146" s="30">
        <f t="shared" si="142"/>
        <v>3.7929282638151999E-9</v>
      </c>
      <c r="AB146" s="30">
        <f t="shared" si="143"/>
        <v>3.7929282638199149E-9</v>
      </c>
      <c r="AD146" s="36">
        <v>1.6500000000000001E-9</v>
      </c>
      <c r="AE146" s="36">
        <v>5.0426705514199996</v>
      </c>
      <c r="AF146" s="36">
        <v>10177.257679533601</v>
      </c>
      <c r="AG146" s="30">
        <f t="shared" si="144"/>
        <v>7.1828926063480458E-10</v>
      </c>
      <c r="AH146" s="30">
        <f t="shared" si="145"/>
        <v>7.1779226710352942E-10</v>
      </c>
      <c r="AI146" s="30">
        <f t="shared" si="146"/>
        <v>7.1779228824105877E-10</v>
      </c>
      <c r="AJ146" s="30">
        <f t="shared" si="147"/>
        <v>7.1779228824016138E-10</v>
      </c>
      <c r="AL146" s="36"/>
      <c r="AM146" s="36"/>
      <c r="AN146" s="36"/>
      <c r="AT146" s="36"/>
      <c r="AU146" s="36"/>
      <c r="AV146" s="36"/>
      <c r="BB146" s="36"/>
      <c r="BC146" s="36"/>
      <c r="BD146" s="36"/>
      <c r="BJ146" s="36">
        <v>8.8300000000000003E-9</v>
      </c>
      <c r="BK146" s="36">
        <v>5.4653793673999997</v>
      </c>
      <c r="BL146" s="36">
        <v>5614.7293762095996</v>
      </c>
      <c r="BM146" s="30">
        <f t="shared" si="148"/>
        <v>7.6044594053797187E-9</v>
      </c>
      <c r="BN146" s="30">
        <f t="shared" si="149"/>
        <v>7.6036309574500589E-9</v>
      </c>
      <c r="BO146" s="30">
        <f t="shared" si="150"/>
        <v>7.6036309926872515E-9</v>
      </c>
      <c r="BP146" s="30">
        <f t="shared" si="151"/>
        <v>7.6036309926857676E-9</v>
      </c>
      <c r="BR146" s="36">
        <v>1.6000000000000001E-9</v>
      </c>
      <c r="BS146" s="36">
        <v>2.9095139532299998</v>
      </c>
      <c r="BT146" s="36">
        <v>6872.6731195111997</v>
      </c>
      <c r="BU146" s="30">
        <f t="shared" si="152"/>
        <v>-1.2843036765564585E-9</v>
      </c>
      <c r="BV146" s="30">
        <f t="shared" si="153"/>
        <v>-1.284088064082043E-9</v>
      </c>
      <c r="BW146" s="30">
        <f t="shared" si="154"/>
        <v>-1.2840880732528623E-9</v>
      </c>
      <c r="BX146" s="30">
        <f t="shared" si="155"/>
        <v>-1.2840880732524756E-9</v>
      </c>
      <c r="BZ146" s="36"/>
      <c r="CA146" s="36"/>
      <c r="CB146" s="36"/>
      <c r="CH146" s="36"/>
      <c r="CI146" s="36"/>
      <c r="CJ146" s="36"/>
      <c r="CP146" s="36"/>
      <c r="CQ146" s="36"/>
      <c r="CR146" s="36"/>
      <c r="CX146" s="36"/>
      <c r="CY146" s="36"/>
      <c r="CZ146" s="36"/>
      <c r="DF146" s="36">
        <v>8.9820000000000006E-8</v>
      </c>
      <c r="DG146" s="36">
        <v>1.9850141802600001</v>
      </c>
      <c r="DH146" s="36">
        <v>15113.989238215199</v>
      </c>
      <c r="DI146" s="30">
        <f t="shared" si="156"/>
        <v>8.9012480035033002E-8</v>
      </c>
      <c r="DJ146" s="30">
        <f t="shared" si="157"/>
        <v>8.9006498615937428E-8</v>
      </c>
      <c r="DK146" s="30">
        <f t="shared" si="158"/>
        <v>8.9006498870778407E-8</v>
      </c>
      <c r="DL146" s="30">
        <f t="shared" si="159"/>
        <v>8.9006498870767607E-8</v>
      </c>
      <c r="DN146" s="36">
        <v>1.282E-8</v>
      </c>
      <c r="DO146" s="36">
        <v>5.7853301431900004</v>
      </c>
      <c r="DP146" s="36">
        <v>14584.298273120599</v>
      </c>
      <c r="DQ146" s="30">
        <f t="shared" si="160"/>
        <v>1.2169812841130182E-8</v>
      </c>
      <c r="DR146" s="30">
        <f t="shared" si="161"/>
        <v>1.2171743914267642E-8</v>
      </c>
      <c r="DS146" s="30">
        <f t="shared" si="162"/>
        <v>1.2171743832203717E-8</v>
      </c>
      <c r="DT146" s="30">
        <f t="shared" si="163"/>
        <v>1.217174383220715E-8</v>
      </c>
      <c r="DV146" s="36">
        <v>1.2E-9</v>
      </c>
      <c r="DW146" s="36">
        <v>0.31762150108999998</v>
      </c>
      <c r="DX146" s="36">
        <v>3127.3133312618002</v>
      </c>
      <c r="DY146" s="30">
        <f t="shared" si="164"/>
        <v>-3.0474243988525732E-10</v>
      </c>
      <c r="DZ146" s="30">
        <f t="shared" si="165"/>
        <v>-3.0462312097903755E-10</v>
      </c>
      <c r="EA146" s="30">
        <f t="shared" si="166"/>
        <v>-3.0462312605342158E-10</v>
      </c>
      <c r="EB146" s="30">
        <f t="shared" si="167"/>
        <v>-3.0462312605321133E-10</v>
      </c>
      <c r="ED146" s="36"/>
      <c r="EE146" s="36"/>
      <c r="EF146" s="36"/>
      <c r="EL146" s="36"/>
      <c r="EM146" s="36"/>
      <c r="EN146" s="36"/>
      <c r="ET146" s="36"/>
      <c r="EU146" s="36"/>
      <c r="EV146" s="36"/>
    </row>
    <row r="147" spans="14:152" s="30" customFormat="1" ht="12.75">
      <c r="N147" s="36">
        <v>1.5816000000000001E-7</v>
      </c>
      <c r="O147" s="36">
        <v>3.1324086969099998</v>
      </c>
      <c r="P147" s="36">
        <v>59.373861913600003</v>
      </c>
      <c r="Q147" s="30">
        <f t="shared" si="136"/>
        <v>-1.491909779168881E-7</v>
      </c>
      <c r="R147" s="30">
        <f t="shared" si="137"/>
        <v>-1.4919087544298645E-7</v>
      </c>
      <c r="S147" s="30">
        <f t="shared" si="138"/>
        <v>-1.4919087544734438E-7</v>
      </c>
      <c r="T147" s="30">
        <f t="shared" si="139"/>
        <v>-1.4919087544734422E-7</v>
      </c>
      <c r="V147" s="36">
        <v>2.262E-8</v>
      </c>
      <c r="W147" s="36">
        <v>2.8139431495</v>
      </c>
      <c r="X147" s="36">
        <v>7875.6718636242003</v>
      </c>
      <c r="Y147" s="30">
        <f t="shared" si="140"/>
        <v>-2.2618207336245763E-8</v>
      </c>
      <c r="Z147" s="30">
        <f t="shared" si="141"/>
        <v>-2.2618132852950406E-8</v>
      </c>
      <c r="AA147" s="30">
        <f t="shared" si="142"/>
        <v>-2.2618132856150215E-8</v>
      </c>
      <c r="AB147" s="30">
        <f t="shared" si="143"/>
        <v>-2.2618132856150082E-8</v>
      </c>
      <c r="AD147" s="36">
        <v>1.9800000000000002E-9</v>
      </c>
      <c r="AE147" s="36">
        <v>0.80464315637999995</v>
      </c>
      <c r="AF147" s="36">
        <v>15113.989238215199</v>
      </c>
      <c r="AG147" s="30">
        <f t="shared" si="144"/>
        <v>5.0180590423948084E-10</v>
      </c>
      <c r="AH147" s="30">
        <f t="shared" si="145"/>
        <v>5.0085423963552587E-10</v>
      </c>
      <c r="AI147" s="30">
        <f t="shared" si="146"/>
        <v>5.0085428010991682E-10</v>
      </c>
      <c r="AJ147" s="30">
        <f t="shared" si="147"/>
        <v>5.0085428010820186E-10</v>
      </c>
      <c r="AL147" s="36"/>
      <c r="AM147" s="36"/>
      <c r="AN147" s="36"/>
      <c r="AT147" s="36"/>
      <c r="AU147" s="36"/>
      <c r="AV147" s="36"/>
      <c r="BB147" s="36"/>
      <c r="BC147" s="36"/>
      <c r="BD147" s="36"/>
      <c r="BJ147" s="36">
        <v>9.4899999999999993E-9</v>
      </c>
      <c r="BK147" s="36">
        <v>4.5956887709999998E-2</v>
      </c>
      <c r="BL147" s="36">
        <v>7064.1213856227996</v>
      </c>
      <c r="BM147" s="30">
        <f t="shared" si="148"/>
        <v>1.402480651486825E-9</v>
      </c>
      <c r="BN147" s="30">
        <f t="shared" si="149"/>
        <v>1.40030111736552E-9</v>
      </c>
      <c r="BO147" s="30">
        <f t="shared" si="150"/>
        <v>1.4003012100569473E-9</v>
      </c>
      <c r="BP147" s="30">
        <f t="shared" si="151"/>
        <v>1.4003012100530122E-9</v>
      </c>
      <c r="BR147" s="36">
        <v>1.55E-9</v>
      </c>
      <c r="BS147" s="36">
        <v>1.2452985240300001</v>
      </c>
      <c r="BT147" s="36">
        <v>3364.4908644476</v>
      </c>
      <c r="BU147" s="30">
        <f t="shared" si="152"/>
        <v>2.0186588711225449E-10</v>
      </c>
      <c r="BV147" s="30">
        <f t="shared" si="153"/>
        <v>2.0203585234701177E-10</v>
      </c>
      <c r="BW147" s="30">
        <f t="shared" si="154"/>
        <v>2.0203584511889101E-10</v>
      </c>
      <c r="BX147" s="30">
        <f t="shared" si="155"/>
        <v>2.0203584511919676E-10</v>
      </c>
      <c r="BZ147" s="36"/>
      <c r="CA147" s="36"/>
      <c r="CB147" s="36"/>
      <c r="CH147" s="36"/>
      <c r="CI147" s="36"/>
      <c r="CJ147" s="36"/>
      <c r="CP147" s="36"/>
      <c r="CQ147" s="36"/>
      <c r="CR147" s="36"/>
      <c r="CX147" s="36"/>
      <c r="CY147" s="36"/>
      <c r="CZ147" s="36"/>
      <c r="DF147" s="36">
        <v>8.3239999999999996E-8</v>
      </c>
      <c r="DG147" s="36">
        <v>1.9369486651300001</v>
      </c>
      <c r="DH147" s="36">
        <v>1648.4467571974001</v>
      </c>
      <c r="DI147" s="30">
        <f t="shared" si="156"/>
        <v>5.0441753978415189E-8</v>
      </c>
      <c r="DJ147" s="30">
        <f t="shared" si="157"/>
        <v>5.0438165815209014E-8</v>
      </c>
      <c r="DK147" s="30">
        <f t="shared" si="158"/>
        <v>5.043816596780728E-8</v>
      </c>
      <c r="DL147" s="30">
        <f t="shared" si="159"/>
        <v>5.0438165967800815E-8</v>
      </c>
      <c r="DN147" s="36">
        <v>1.281E-8</v>
      </c>
      <c r="DO147" s="36">
        <v>1.3512589642299999</v>
      </c>
      <c r="DP147" s="36">
        <v>10404.7338123226</v>
      </c>
      <c r="DQ147" s="30">
        <f t="shared" si="160"/>
        <v>1.2528253760827919E-8</v>
      </c>
      <c r="DR147" s="30">
        <f t="shared" si="161"/>
        <v>1.2529166878837275E-8</v>
      </c>
      <c r="DS147" s="30">
        <f t="shared" si="162"/>
        <v>1.2529166840035945E-8</v>
      </c>
      <c r="DT147" s="30">
        <f t="shared" si="163"/>
        <v>1.2529166840037574E-8</v>
      </c>
      <c r="DV147" s="36">
        <v>1.2900000000000001E-9</v>
      </c>
      <c r="DW147" s="36">
        <v>2.26678583645</v>
      </c>
      <c r="DX147" s="36">
        <v>6467.9257579615996</v>
      </c>
      <c r="DY147" s="30">
        <f t="shared" si="164"/>
        <v>-7.3728279619033265E-10</v>
      </c>
      <c r="DZ147" s="30">
        <f t="shared" si="165"/>
        <v>-7.3750784071306915E-10</v>
      </c>
      <c r="EA147" s="30">
        <f t="shared" si="166"/>
        <v>-7.3750783114323063E-10</v>
      </c>
      <c r="EB147" s="30">
        <f t="shared" si="167"/>
        <v>-7.3750783114363667E-10</v>
      </c>
      <c r="ED147" s="36"/>
      <c r="EE147" s="36"/>
      <c r="EF147" s="36"/>
      <c r="EL147" s="36"/>
      <c r="EM147" s="36"/>
      <c r="EN147" s="36"/>
      <c r="ET147" s="36"/>
      <c r="EU147" s="36"/>
      <c r="EV147" s="36"/>
    </row>
    <row r="148" spans="14:152" s="30" customFormat="1" ht="12.75">
      <c r="N148" s="36">
        <v>1.8113000000000001E-7</v>
      </c>
      <c r="O148" s="36">
        <v>3.2575602045299998</v>
      </c>
      <c r="P148" s="36">
        <v>3337.0219980480001</v>
      </c>
      <c r="Q148" s="30">
        <f t="shared" si="136"/>
        <v>-1.6204696042279767E-7</v>
      </c>
      <c r="R148" s="30">
        <f t="shared" si="137"/>
        <v>-1.620558365011846E-7</v>
      </c>
      <c r="S148" s="30">
        <f t="shared" si="138"/>
        <v>-1.6205583612374989E-7</v>
      </c>
      <c r="T148" s="30">
        <f t="shared" si="139"/>
        <v>-1.6205583612376572E-7</v>
      </c>
      <c r="V148" s="36">
        <v>2.3949999999999999E-8</v>
      </c>
      <c r="W148" s="36">
        <v>2.9600270748500002</v>
      </c>
      <c r="X148" s="36">
        <v>6682.2051744678001</v>
      </c>
      <c r="Y148" s="30">
        <f t="shared" si="140"/>
        <v>-2.1379333930953358E-8</v>
      </c>
      <c r="Z148" s="30">
        <f t="shared" si="141"/>
        <v>-2.1381704566269402E-8</v>
      </c>
      <c r="AA148" s="30">
        <f t="shared" si="142"/>
        <v>-2.1381704465474387E-8</v>
      </c>
      <c r="AB148" s="30">
        <f t="shared" si="143"/>
        <v>-2.1381704465478678E-8</v>
      </c>
      <c r="AD148" s="36">
        <v>1.8800000000000001E-9</v>
      </c>
      <c r="AE148" s="36">
        <v>1.9900723384200001</v>
      </c>
      <c r="AF148" s="36">
        <v>3127.3133312618002</v>
      </c>
      <c r="AG148" s="30">
        <f t="shared" si="144"/>
        <v>-1.7605311687279926E-9</v>
      </c>
      <c r="AH148" s="30">
        <f t="shared" si="145"/>
        <v>-1.7605989560391226E-9</v>
      </c>
      <c r="AI148" s="30">
        <f t="shared" si="146"/>
        <v>-1.7605989531567042E-9</v>
      </c>
      <c r="AJ148" s="30">
        <f t="shared" si="147"/>
        <v>-1.7605989531568237E-9</v>
      </c>
      <c r="AL148" s="36"/>
      <c r="AM148" s="36"/>
      <c r="AN148" s="36"/>
      <c r="AT148" s="36"/>
      <c r="AU148" s="36"/>
      <c r="AV148" s="36"/>
      <c r="BB148" s="36"/>
      <c r="BC148" s="36"/>
      <c r="BD148" s="36"/>
      <c r="BJ148" s="36">
        <v>8.7199999999999997E-9</v>
      </c>
      <c r="BK148" s="36">
        <v>3.61205859852</v>
      </c>
      <c r="BL148" s="36">
        <v>6702.0002488919999</v>
      </c>
      <c r="BM148" s="30">
        <f t="shared" si="148"/>
        <v>-4.6389462675747512E-9</v>
      </c>
      <c r="BN148" s="30">
        <f t="shared" si="149"/>
        <v>-4.6405728405799625E-9</v>
      </c>
      <c r="BO148" s="30">
        <f t="shared" si="150"/>
        <v>-4.640572771410917E-9</v>
      </c>
      <c r="BP148" s="30">
        <f t="shared" si="151"/>
        <v>-4.6405727714138022E-9</v>
      </c>
      <c r="BR148" s="36">
        <v>1.86E-9</v>
      </c>
      <c r="BS148" s="36">
        <v>2.4472383136700002</v>
      </c>
      <c r="BT148" s="36">
        <v>3503.0790628320001</v>
      </c>
      <c r="BU148" s="30">
        <f t="shared" si="152"/>
        <v>-5.5485447490316412E-10</v>
      </c>
      <c r="BV148" s="30">
        <f t="shared" si="153"/>
        <v>-5.5465003784245055E-10</v>
      </c>
      <c r="BW148" s="30">
        <f t="shared" si="154"/>
        <v>-5.5465004653676813E-10</v>
      </c>
      <c r="BX148" s="30">
        <f t="shared" si="155"/>
        <v>-5.5465004653640231E-10</v>
      </c>
      <c r="BZ148" s="36"/>
      <c r="CA148" s="36"/>
      <c r="CB148" s="36"/>
      <c r="CH148" s="36"/>
      <c r="CI148" s="36"/>
      <c r="CJ148" s="36"/>
      <c r="CP148" s="36"/>
      <c r="CQ148" s="36"/>
      <c r="CR148" s="36"/>
      <c r="CX148" s="36"/>
      <c r="CY148" s="36"/>
      <c r="CZ148" s="36"/>
      <c r="DF148" s="36">
        <v>7.8330000000000001E-8</v>
      </c>
      <c r="DG148" s="36">
        <v>2.0499744787899998</v>
      </c>
      <c r="DH148" s="36">
        <v>1758.6530784168001</v>
      </c>
      <c r="DI148" s="30">
        <f t="shared" si="156"/>
        <v>1.193591004308622E-8</v>
      </c>
      <c r="DJ148" s="30">
        <f t="shared" si="157"/>
        <v>1.1931434604220274E-8</v>
      </c>
      <c r="DK148" s="30">
        <f t="shared" si="158"/>
        <v>1.193143479454967E-8</v>
      </c>
      <c r="DL148" s="30">
        <f t="shared" si="159"/>
        <v>1.1931434794541692E-8</v>
      </c>
      <c r="DN148" s="36">
        <v>1.4710000000000001E-8</v>
      </c>
      <c r="DO148" s="36">
        <v>0.34649469320999998</v>
      </c>
      <c r="DP148" s="36">
        <v>8969.5688969109997</v>
      </c>
      <c r="DQ148" s="30">
        <f t="shared" si="160"/>
        <v>9.3776204079655337E-9</v>
      </c>
      <c r="DR148" s="30">
        <f t="shared" si="161"/>
        <v>9.3809616119075916E-9</v>
      </c>
      <c r="DS148" s="30">
        <f t="shared" si="162"/>
        <v>9.3809614698324028E-9</v>
      </c>
      <c r="DT148" s="30">
        <f t="shared" si="163"/>
        <v>9.3809614698384413E-9</v>
      </c>
      <c r="DV148" s="36">
        <v>1.0399999999999999E-9</v>
      </c>
      <c r="DW148" s="36">
        <v>7.3553767010000007E-2</v>
      </c>
      <c r="DX148" s="36">
        <v>3325.3599555147998</v>
      </c>
      <c r="DY148" s="30">
        <f t="shared" si="164"/>
        <v>9.198637138414782E-10</v>
      </c>
      <c r="DZ148" s="30">
        <f t="shared" si="165"/>
        <v>9.199167498244072E-10</v>
      </c>
      <c r="EA148" s="30">
        <f t="shared" si="166"/>
        <v>9.1991674756916088E-10</v>
      </c>
      <c r="EB148" s="30">
        <f t="shared" si="167"/>
        <v>9.199167475692557E-10</v>
      </c>
      <c r="ED148" s="36"/>
      <c r="EE148" s="36"/>
      <c r="EF148" s="36"/>
      <c r="EL148" s="36"/>
      <c r="EM148" s="36"/>
      <c r="EN148" s="36"/>
      <c r="ET148" s="36"/>
      <c r="EU148" s="36"/>
      <c r="EV148" s="36"/>
    </row>
    <row r="149" spans="14:152" s="30" customFormat="1" ht="12.75">
      <c r="N149" s="36">
        <v>1.9294999999999999E-7</v>
      </c>
      <c r="O149" s="36">
        <v>3.2391185464199999</v>
      </c>
      <c r="P149" s="36">
        <v>7.0462366980000004</v>
      </c>
      <c r="Q149" s="30">
        <f t="shared" si="136"/>
        <v>-1.9262041163710602E-7</v>
      </c>
      <c r="R149" s="30">
        <f t="shared" si="137"/>
        <v>-1.9262041424819143E-7</v>
      </c>
      <c r="S149" s="30">
        <f t="shared" si="138"/>
        <v>-1.9262041424808039E-7</v>
      </c>
      <c r="T149" s="30">
        <f t="shared" si="139"/>
        <v>-1.9262041424808039E-7</v>
      </c>
      <c r="V149" s="36">
        <v>2.2099999999999999E-8</v>
      </c>
      <c r="W149" s="36">
        <v>0.61263930586000004</v>
      </c>
      <c r="X149" s="36">
        <v>10973.555686350001</v>
      </c>
      <c r="Y149" s="30">
        <f t="shared" si="140"/>
        <v>-1.8946484767090261E-8</v>
      </c>
      <c r="Z149" s="30">
        <f t="shared" si="141"/>
        <v>-1.8942379511877588E-8</v>
      </c>
      <c r="AA149" s="30">
        <f t="shared" si="142"/>
        <v>-1.8942379686515638E-8</v>
      </c>
      <c r="AB149" s="30">
        <f t="shared" si="143"/>
        <v>-1.8942379686508197E-8</v>
      </c>
      <c r="AD149" s="36">
        <v>1.8800000000000001E-9</v>
      </c>
      <c r="AE149" s="36">
        <v>4.5540680314299999</v>
      </c>
      <c r="AF149" s="36">
        <v>12964.300703391</v>
      </c>
      <c r="AG149" s="30">
        <f t="shared" si="144"/>
        <v>-4.0439592843401882E-10</v>
      </c>
      <c r="AH149" s="30">
        <f t="shared" si="145"/>
        <v>-4.0361345968774306E-10</v>
      </c>
      <c r="AI149" s="30">
        <f t="shared" si="146"/>
        <v>-4.0361349296560933E-10</v>
      </c>
      <c r="AJ149" s="30">
        <f t="shared" si="147"/>
        <v>-4.0361349296420028E-10</v>
      </c>
      <c r="AL149" s="36"/>
      <c r="AM149" s="36"/>
      <c r="AN149" s="36"/>
      <c r="AT149" s="36"/>
      <c r="AU149" s="36"/>
      <c r="AV149" s="36"/>
      <c r="BB149" s="36"/>
      <c r="BC149" s="36"/>
      <c r="BD149" s="36"/>
      <c r="BJ149" s="36">
        <v>8.4200000000000003E-9</v>
      </c>
      <c r="BK149" s="36">
        <v>5.6171354321200004</v>
      </c>
      <c r="BL149" s="36">
        <v>8955.3418029093991</v>
      </c>
      <c r="BM149" s="30">
        <f t="shared" si="148"/>
        <v>8.4076748911447458E-9</v>
      </c>
      <c r="BN149" s="30">
        <f t="shared" si="149"/>
        <v>8.4075404614981462E-9</v>
      </c>
      <c r="BO149" s="30">
        <f t="shared" si="150"/>
        <v>8.4075404672305757E-9</v>
      </c>
      <c r="BP149" s="30">
        <f t="shared" si="151"/>
        <v>8.4075404672303341E-9</v>
      </c>
      <c r="BR149" s="36">
        <v>1.39E-9</v>
      </c>
      <c r="BS149" s="36">
        <v>5.7549355703999998</v>
      </c>
      <c r="BT149" s="36">
        <v>7632.9432596502002</v>
      </c>
      <c r="BU149" s="30">
        <f t="shared" si="152"/>
        <v>5.8974081224357269E-10</v>
      </c>
      <c r="BV149" s="30">
        <f t="shared" si="153"/>
        <v>5.9005661282616836E-10</v>
      </c>
      <c r="BW149" s="30">
        <f t="shared" si="154"/>
        <v>5.9005659939679661E-10</v>
      </c>
      <c r="BX149" s="30">
        <f t="shared" si="155"/>
        <v>5.9005659939735992E-10</v>
      </c>
      <c r="BZ149" s="36"/>
      <c r="CA149" s="36"/>
      <c r="CB149" s="36"/>
      <c r="CH149" s="36"/>
      <c r="CI149" s="36"/>
      <c r="CJ149" s="36"/>
      <c r="CP149" s="36"/>
      <c r="CQ149" s="36"/>
      <c r="CR149" s="36"/>
      <c r="CX149" s="36"/>
      <c r="CY149" s="36"/>
      <c r="CZ149" s="36"/>
      <c r="DF149" s="36">
        <v>7.9570000000000004E-8</v>
      </c>
      <c r="DG149" s="36">
        <v>3.9233107272200001</v>
      </c>
      <c r="DH149" s="36">
        <v>2921.1277828246002</v>
      </c>
      <c r="DI149" s="30">
        <f t="shared" si="156"/>
        <v>7.6172536606279529E-8</v>
      </c>
      <c r="DJ149" s="30">
        <f t="shared" si="157"/>
        <v>7.6174745065782597E-8</v>
      </c>
      <c r="DK149" s="30">
        <f t="shared" si="158"/>
        <v>7.6174744971877613E-8</v>
      </c>
      <c r="DL149" s="30">
        <f t="shared" si="159"/>
        <v>7.6174744971881623E-8</v>
      </c>
      <c r="DN149" s="36">
        <v>1.2450000000000001E-8</v>
      </c>
      <c r="DO149" s="36">
        <v>6.0268170944600001</v>
      </c>
      <c r="DP149" s="36">
        <v>3264.3463554241998</v>
      </c>
      <c r="DQ149" s="30">
        <f t="shared" si="160"/>
        <v>1.0962811223667621E-8</v>
      </c>
      <c r="DR149" s="30">
        <f t="shared" si="161"/>
        <v>1.0963444349004674E-8</v>
      </c>
      <c r="DS149" s="30">
        <f t="shared" si="162"/>
        <v>1.0963444322082205E-8</v>
      </c>
      <c r="DT149" s="30">
        <f t="shared" si="163"/>
        <v>1.0963444322083338E-8</v>
      </c>
      <c r="DV149" s="36">
        <v>1.3000000000000001E-9</v>
      </c>
      <c r="DW149" s="36">
        <v>4.4177719082999998</v>
      </c>
      <c r="DX149" s="36">
        <v>3320.2571073009999</v>
      </c>
      <c r="DY149" s="30">
        <f t="shared" si="164"/>
        <v>1.8852314423523847E-10</v>
      </c>
      <c r="DZ149" s="30">
        <f t="shared" si="165"/>
        <v>1.8838275619255802E-10</v>
      </c>
      <c r="EA149" s="30">
        <f t="shared" si="166"/>
        <v>1.8838276216293721E-10</v>
      </c>
      <c r="EB149" s="30">
        <f t="shared" si="167"/>
        <v>1.8838276216268588E-10</v>
      </c>
      <c r="ED149" s="36"/>
      <c r="EE149" s="36"/>
      <c r="EF149" s="36"/>
      <c r="EL149" s="36"/>
      <c r="EM149" s="36"/>
      <c r="EN149" s="36"/>
      <c r="ET149" s="36"/>
      <c r="EU149" s="36"/>
      <c r="EV149" s="36"/>
    </row>
    <row r="150" spans="14:152" s="30" customFormat="1" ht="12.75">
      <c r="N150" s="36">
        <v>1.6772E-7</v>
      </c>
      <c r="O150" s="36">
        <v>4.3973150711000004</v>
      </c>
      <c r="P150" s="36">
        <v>15643.680203309799</v>
      </c>
      <c r="Q150" s="30">
        <f t="shared" si="136"/>
        <v>1.3262052423889405E-7</v>
      </c>
      <c r="R150" s="30">
        <f t="shared" si="137"/>
        <v>1.3256770801744332E-7</v>
      </c>
      <c r="S150" s="30">
        <f t="shared" si="138"/>
        <v>1.3256771026432323E-7</v>
      </c>
      <c r="T150" s="30">
        <f t="shared" si="139"/>
        <v>1.3256771026422833E-7</v>
      </c>
      <c r="V150" s="36">
        <v>2.248E-8</v>
      </c>
      <c r="W150" s="36">
        <v>4.1238200774199996</v>
      </c>
      <c r="X150" s="36">
        <v>59.373861913600003</v>
      </c>
      <c r="Y150" s="30">
        <f t="shared" si="140"/>
        <v>-1.7854732013631732E-8</v>
      </c>
      <c r="Z150" s="30">
        <f t="shared" si="141"/>
        <v>-1.7854758671763225E-8</v>
      </c>
      <c r="AA150" s="30">
        <f t="shared" si="142"/>
        <v>-1.7854758670629524E-8</v>
      </c>
      <c r="AB150" s="30">
        <f t="shared" si="143"/>
        <v>-1.7854758670629574E-8</v>
      </c>
      <c r="AD150" s="36">
        <v>1.63E-9</v>
      </c>
      <c r="AE150" s="36">
        <v>2.14874886056</v>
      </c>
      <c r="AF150" s="36">
        <v>10973.555686350001</v>
      </c>
      <c r="AG150" s="30">
        <f t="shared" si="144"/>
        <v>-8.8709014166531019E-10</v>
      </c>
      <c r="AH150" s="30">
        <f t="shared" si="145"/>
        <v>-8.8758336193298463E-10</v>
      </c>
      <c r="AI150" s="30">
        <f t="shared" si="146"/>
        <v>-8.8758334096008769E-10</v>
      </c>
      <c r="AJ150" s="30">
        <f t="shared" si="147"/>
        <v>-8.8758334096098125E-10</v>
      </c>
      <c r="AL150" s="36"/>
      <c r="AM150" s="36"/>
      <c r="AN150" s="36"/>
      <c r="AT150" s="36"/>
      <c r="AU150" s="36"/>
      <c r="AV150" s="36"/>
      <c r="BB150" s="36"/>
      <c r="BC150" s="36"/>
      <c r="BD150" s="36"/>
      <c r="BJ150" s="36">
        <v>8.4200000000000003E-9</v>
      </c>
      <c r="BK150" s="36">
        <v>0.57536275896</v>
      </c>
      <c r="BL150" s="36">
        <v>3191.0492295652002</v>
      </c>
      <c r="BM150" s="30">
        <f t="shared" si="148"/>
        <v>-1.3507433008293961E-9</v>
      </c>
      <c r="BN150" s="30">
        <f t="shared" si="149"/>
        <v>-1.3498715049604115E-9</v>
      </c>
      <c r="BO150" s="30">
        <f t="shared" si="150"/>
        <v>-1.3498715420359006E-9</v>
      </c>
      <c r="BP150" s="30">
        <f t="shared" si="151"/>
        <v>-1.3498715420343358E-9</v>
      </c>
      <c r="BR150" s="36">
        <v>1.49E-9</v>
      </c>
      <c r="BS150" s="36">
        <v>0.49665393273000003</v>
      </c>
      <c r="BT150" s="36">
        <v>8969.5688969109997</v>
      </c>
      <c r="BU150" s="30">
        <f t="shared" si="152"/>
        <v>7.6745440033610595E-10</v>
      </c>
      <c r="BV150" s="30">
        <f t="shared" si="153"/>
        <v>7.6783093254796985E-10</v>
      </c>
      <c r="BW150" s="30">
        <f t="shared" si="154"/>
        <v>7.678309165364742E-10</v>
      </c>
      <c r="BX150" s="30">
        <f t="shared" si="155"/>
        <v>7.6783091653715476E-10</v>
      </c>
      <c r="BZ150" s="36"/>
      <c r="CA150" s="36"/>
      <c r="CB150" s="36"/>
      <c r="CH150" s="36"/>
      <c r="CI150" s="36"/>
      <c r="CJ150" s="36"/>
      <c r="CP150" s="36"/>
      <c r="CQ150" s="36"/>
      <c r="CR150" s="36"/>
      <c r="CX150" s="36"/>
      <c r="CY150" s="36"/>
      <c r="CZ150" s="36"/>
      <c r="DF150" s="36">
        <v>1.0223999999999999E-7</v>
      </c>
      <c r="DG150" s="36">
        <v>2.6649718902099999</v>
      </c>
      <c r="DH150" s="36">
        <v>2487.4160449477999</v>
      </c>
      <c r="DI150" s="30">
        <f t="shared" si="156"/>
        <v>1.33666847903996E-8</v>
      </c>
      <c r="DJ150" s="30">
        <f t="shared" si="157"/>
        <v>1.3374972798694105E-8</v>
      </c>
      <c r="DK150" s="30">
        <f t="shared" si="158"/>
        <v>1.3374972446228923E-8</v>
      </c>
      <c r="DL150" s="30">
        <f t="shared" si="159"/>
        <v>1.3374972446243866E-8</v>
      </c>
      <c r="DN150" s="36">
        <v>1.234E-8</v>
      </c>
      <c r="DO150" s="36">
        <v>1.8834193835399999</v>
      </c>
      <c r="DP150" s="36">
        <v>10177.257679533601</v>
      </c>
      <c r="DQ150" s="30">
        <f t="shared" si="160"/>
        <v>-5.1749308494652479E-9</v>
      </c>
      <c r="DR150" s="30">
        <f t="shared" si="161"/>
        <v>-5.1711827971012059E-9</v>
      </c>
      <c r="DS150" s="30">
        <f t="shared" si="162"/>
        <v>-5.171182956508272E-9</v>
      </c>
      <c r="DT150" s="30">
        <f t="shared" si="163"/>
        <v>-5.1711829565015048E-9</v>
      </c>
      <c r="DV150" s="36">
        <v>9.5000000000000003E-10</v>
      </c>
      <c r="DW150" s="36">
        <v>1.31957248342</v>
      </c>
      <c r="DX150" s="36">
        <v>7903.0734197210004</v>
      </c>
      <c r="DY150" s="30">
        <f t="shared" si="164"/>
        <v>8.3581218752543385E-11</v>
      </c>
      <c r="DZ150" s="30">
        <f t="shared" si="165"/>
        <v>8.3827059680263602E-11</v>
      </c>
      <c r="EA150" s="30">
        <f t="shared" si="166"/>
        <v>8.3827049225427105E-11</v>
      </c>
      <c r="EB150" s="30">
        <f t="shared" si="167"/>
        <v>8.3827049225857419E-11</v>
      </c>
      <c r="ED150" s="36"/>
      <c r="EE150" s="36"/>
      <c r="EF150" s="36"/>
      <c r="EL150" s="36"/>
      <c r="EM150" s="36"/>
      <c r="EN150" s="36"/>
      <c r="ET150" s="36"/>
      <c r="EU150" s="36"/>
      <c r="EV150" s="36"/>
    </row>
    <row r="151" spans="14:152" s="30" customFormat="1" ht="12.75">
      <c r="N151" s="36">
        <v>1.7555000000000001E-7</v>
      </c>
      <c r="O151" s="36">
        <v>4.0919739609699999</v>
      </c>
      <c r="P151" s="36">
        <v>74.781598567299994</v>
      </c>
      <c r="Q151" s="30">
        <f t="shared" si="136"/>
        <v>-1.5095305336675616E-7</v>
      </c>
      <c r="R151" s="30">
        <f t="shared" si="137"/>
        <v>-1.5095327366193457E-7</v>
      </c>
      <c r="S151" s="30">
        <f t="shared" si="138"/>
        <v>-1.5095327365256601E-7</v>
      </c>
      <c r="T151" s="30">
        <f t="shared" si="139"/>
        <v>-1.5095327365256641E-7</v>
      </c>
      <c r="V151" s="36">
        <v>2.426E-8</v>
      </c>
      <c r="W151" s="36">
        <v>5.9150835794600001</v>
      </c>
      <c r="X151" s="36">
        <v>5331.3574437407997</v>
      </c>
      <c r="Y151" s="30">
        <f t="shared" si="140"/>
        <v>2.0130098546132452E-9</v>
      </c>
      <c r="Z151" s="30">
        <f t="shared" si="141"/>
        <v>2.0172467925183681E-9</v>
      </c>
      <c r="AA151" s="30">
        <f t="shared" si="142"/>
        <v>2.0172466123339689E-9</v>
      </c>
      <c r="AB151" s="30">
        <f t="shared" si="143"/>
        <v>2.0172466123415273E-9</v>
      </c>
      <c r="AD151" s="36">
        <v>1.5400000000000001E-9</v>
      </c>
      <c r="AE151" s="36">
        <v>4.3570833103600002</v>
      </c>
      <c r="AF151" s="36">
        <v>3360.9677460985899</v>
      </c>
      <c r="AG151" s="30">
        <f t="shared" si="144"/>
        <v>-2.1623938274153199E-10</v>
      </c>
      <c r="AH151" s="30">
        <f t="shared" si="145"/>
        <v>-2.1640783795215002E-10</v>
      </c>
      <c r="AI151" s="30">
        <f t="shared" si="146"/>
        <v>-2.1640783078825389E-10</v>
      </c>
      <c r="AJ151" s="30">
        <f t="shared" si="147"/>
        <v>-2.1640783078855723E-10</v>
      </c>
      <c r="AL151" s="36"/>
      <c r="AM151" s="36"/>
      <c r="AN151" s="36"/>
      <c r="AT151" s="36"/>
      <c r="AU151" s="36"/>
      <c r="AV151" s="36"/>
      <c r="BB151" s="36"/>
      <c r="BC151" s="36"/>
      <c r="BD151" s="36"/>
      <c r="BJ151" s="36">
        <v>9.0400000000000002E-9</v>
      </c>
      <c r="BK151" s="36">
        <v>4.1183224953700002</v>
      </c>
      <c r="BL151" s="36">
        <v>3355.8648978848</v>
      </c>
      <c r="BM151" s="30">
        <f t="shared" si="148"/>
        <v>-3.1112442230690451E-9</v>
      </c>
      <c r="BN151" s="30">
        <f t="shared" si="149"/>
        <v>-3.1121805225132052E-9</v>
      </c>
      <c r="BO151" s="30">
        <f t="shared" si="150"/>
        <v>-3.1121804826956865E-9</v>
      </c>
      <c r="BP151" s="30">
        <f t="shared" si="151"/>
        <v>-3.1121804826973751E-9</v>
      </c>
      <c r="BR151" s="36">
        <v>1.32E-9</v>
      </c>
      <c r="BS151" s="36">
        <v>4.9782841336699999</v>
      </c>
      <c r="BT151" s="36">
        <v>1748.016413067</v>
      </c>
      <c r="BU151" s="30">
        <f t="shared" si="152"/>
        <v>1.757552210809737E-12</v>
      </c>
      <c r="BV151" s="30">
        <f t="shared" si="153"/>
        <v>1.8334005296213003E-12</v>
      </c>
      <c r="BW151" s="30">
        <f t="shared" si="154"/>
        <v>1.8333973039915313E-12</v>
      </c>
      <c r="BX151" s="30">
        <f t="shared" si="155"/>
        <v>1.833397304127529E-12</v>
      </c>
      <c r="BZ151" s="36"/>
      <c r="CA151" s="36"/>
      <c r="CB151" s="36"/>
      <c r="CH151" s="36"/>
      <c r="CI151" s="36"/>
      <c r="CJ151" s="36"/>
      <c r="CP151" s="36"/>
      <c r="CQ151" s="36"/>
      <c r="CR151" s="36"/>
      <c r="CX151" s="36"/>
      <c r="CY151" s="36"/>
      <c r="CZ151" s="36"/>
      <c r="DF151" s="36">
        <v>8.2770000000000006E-8</v>
      </c>
      <c r="DG151" s="36">
        <v>0.94860765546000003</v>
      </c>
      <c r="DH151" s="36">
        <v>2906.9006888230001</v>
      </c>
      <c r="DI151" s="30">
        <f t="shared" si="156"/>
        <v>-7.1033033134109759E-8</v>
      </c>
      <c r="DJ151" s="30">
        <f t="shared" si="157"/>
        <v>-7.1037092730102053E-8</v>
      </c>
      <c r="DK151" s="30">
        <f t="shared" si="158"/>
        <v>-7.1037092557471974E-8</v>
      </c>
      <c r="DL151" s="30">
        <f t="shared" si="159"/>
        <v>-7.1037092557479213E-8</v>
      </c>
      <c r="DN151" s="36">
        <v>1.5519999999999999E-8</v>
      </c>
      <c r="DO151" s="36">
        <v>5.9272742033199997</v>
      </c>
      <c r="DP151" s="36">
        <v>8439.8779318163997</v>
      </c>
      <c r="DQ151" s="30">
        <f t="shared" si="160"/>
        <v>-1.5514114558408756E-8</v>
      </c>
      <c r="DR151" s="30">
        <f t="shared" si="161"/>
        <v>-1.5513995392032376E-8</v>
      </c>
      <c r="DS151" s="30">
        <f t="shared" si="162"/>
        <v>-1.5513995397125591E-8</v>
      </c>
      <c r="DT151" s="30">
        <f t="shared" si="163"/>
        <v>-1.551399539712538E-8</v>
      </c>
      <c r="DV151" s="36">
        <v>1.14E-9</v>
      </c>
      <c r="DW151" s="36">
        <v>0.65681602343000001</v>
      </c>
      <c r="DX151" s="36">
        <v>3178.1457905676002</v>
      </c>
      <c r="DY151" s="30">
        <f t="shared" si="164"/>
        <v>-3.5223062514456602E-10</v>
      </c>
      <c r="DZ151" s="30">
        <f t="shared" si="165"/>
        <v>-3.5211735234631823E-10</v>
      </c>
      <c r="EA151" s="30">
        <f t="shared" si="166"/>
        <v>-3.5211735716359023E-10</v>
      </c>
      <c r="EB151" s="30">
        <f t="shared" si="167"/>
        <v>-3.521173571633899E-10</v>
      </c>
      <c r="ED151" s="36"/>
      <c r="EE151" s="36"/>
      <c r="EF151" s="36"/>
      <c r="EL151" s="36"/>
      <c r="EM151" s="36"/>
      <c r="EN151" s="36"/>
      <c r="ET151" s="36"/>
      <c r="EU151" s="36"/>
      <c r="EV151" s="36"/>
    </row>
    <row r="152" spans="14:152" s="30" customFormat="1" ht="12.75">
      <c r="N152" s="36">
        <v>1.3703999999999999E-7</v>
      </c>
      <c r="O152" s="36">
        <v>2.5411701816000001</v>
      </c>
      <c r="P152" s="36">
        <v>4933.2084403325998</v>
      </c>
      <c r="Q152" s="30">
        <f t="shared" si="136"/>
        <v>1.3002373283674929E-7</v>
      </c>
      <c r="R152" s="30">
        <f t="shared" si="137"/>
        <v>1.3003075080046284E-7</v>
      </c>
      <c r="S152" s="30">
        <f t="shared" si="138"/>
        <v>1.3003075050208016E-7</v>
      </c>
      <c r="T152" s="30">
        <f t="shared" si="139"/>
        <v>1.3003075050209276E-7</v>
      </c>
      <c r="V152" s="36">
        <v>2.1579999999999999E-8</v>
      </c>
      <c r="W152" s="36">
        <v>2.1758354507700002</v>
      </c>
      <c r="X152" s="36">
        <v>15113.989238215199</v>
      </c>
      <c r="Y152" s="30">
        <f t="shared" si="140"/>
        <v>2.1545408730534074E-8</v>
      </c>
      <c r="Z152" s="30">
        <f t="shared" si="141"/>
        <v>2.1546012885818781E-8</v>
      </c>
      <c r="AA152" s="30">
        <f t="shared" si="142"/>
        <v>2.154601286023875E-8</v>
      </c>
      <c r="AB152" s="30">
        <f t="shared" si="143"/>
        <v>2.1546012860239836E-8</v>
      </c>
      <c r="AD152" s="36">
        <v>1.69E-9</v>
      </c>
      <c r="AE152" s="36">
        <v>2.4050432778099999</v>
      </c>
      <c r="AF152" s="36">
        <v>3355.8648978848</v>
      </c>
      <c r="AG152" s="30">
        <f t="shared" si="144"/>
        <v>-1.488084314820076E-9</v>
      </c>
      <c r="AH152" s="30">
        <f t="shared" si="145"/>
        <v>-1.4879959369311783E-9</v>
      </c>
      <c r="AI152" s="30">
        <f t="shared" si="146"/>
        <v>-1.4879959406900371E-9</v>
      </c>
      <c r="AJ152" s="30">
        <f t="shared" si="147"/>
        <v>-1.4879959406898777E-9</v>
      </c>
      <c r="AL152" s="36"/>
      <c r="AM152" s="36"/>
      <c r="AN152" s="36"/>
      <c r="AT152" s="36"/>
      <c r="AU152" s="36"/>
      <c r="AV152" s="36"/>
      <c r="BB152" s="36"/>
      <c r="BC152" s="36"/>
      <c r="BD152" s="36"/>
      <c r="BJ152" s="36">
        <v>1.044E-8</v>
      </c>
      <c r="BK152" s="36">
        <v>2.6588954211</v>
      </c>
      <c r="BL152" s="36">
        <v>3312.1632392319998</v>
      </c>
      <c r="BM152" s="30">
        <f t="shared" si="148"/>
        <v>-1.0439971713482381E-8</v>
      </c>
      <c r="BN152" s="30">
        <f t="shared" si="149"/>
        <v>-1.0439974297624292E-8</v>
      </c>
      <c r="BO152" s="30">
        <f t="shared" si="150"/>
        <v>-1.0439974297517027E-8</v>
      </c>
      <c r="BP152" s="30">
        <f t="shared" si="151"/>
        <v>-1.0439974297517032E-8</v>
      </c>
      <c r="BR152" s="36">
        <v>1.3000000000000001E-9</v>
      </c>
      <c r="BS152" s="36">
        <v>0.66881298337999995</v>
      </c>
      <c r="BT152" s="36">
        <v>10014.723733098601</v>
      </c>
      <c r="BU152" s="30">
        <f t="shared" si="152"/>
        <v>-1.5474520741853634E-10</v>
      </c>
      <c r="BV152" s="30">
        <f t="shared" si="153"/>
        <v>-1.5432027586055911E-10</v>
      </c>
      <c r="BW152" s="30">
        <f t="shared" si="154"/>
        <v>-1.543202939321292E-10</v>
      </c>
      <c r="BX152" s="30">
        <f t="shared" si="155"/>
        <v>-1.5432029393136794E-10</v>
      </c>
      <c r="BZ152" s="36"/>
      <c r="CA152" s="36"/>
      <c r="CB152" s="36"/>
      <c r="CH152" s="36"/>
      <c r="CI152" s="36"/>
      <c r="CJ152" s="36"/>
      <c r="CP152" s="36"/>
      <c r="CQ152" s="36"/>
      <c r="CR152" s="36"/>
      <c r="CX152" s="36"/>
      <c r="CY152" s="36"/>
      <c r="CZ152" s="36"/>
      <c r="DF152" s="36">
        <v>7.3710000000000003E-8</v>
      </c>
      <c r="DG152" s="36">
        <v>0.84378341480999997</v>
      </c>
      <c r="DH152" s="36">
        <v>692.15760122680001</v>
      </c>
      <c r="DI152" s="30">
        <f t="shared" si="156"/>
        <v>-7.2907916547600692E-8</v>
      </c>
      <c r="DJ152" s="30">
        <f t="shared" si="157"/>
        <v>-7.290816326626109E-8</v>
      </c>
      <c r="DK152" s="30">
        <f t="shared" si="158"/>
        <v>-7.2908163255769608E-8</v>
      </c>
      <c r="DL152" s="30">
        <f t="shared" si="159"/>
        <v>-7.2908163255770045E-8</v>
      </c>
      <c r="DN152" s="36">
        <v>1.1819999999999999E-8</v>
      </c>
      <c r="DO152" s="36">
        <v>4.1810022601599997</v>
      </c>
      <c r="DP152" s="36">
        <v>3360.9677460985899</v>
      </c>
      <c r="DQ152" s="30">
        <f t="shared" si="160"/>
        <v>-3.6840710417612422E-9</v>
      </c>
      <c r="DR152" s="30">
        <f t="shared" si="161"/>
        <v>-3.6853118647940931E-9</v>
      </c>
      <c r="DS152" s="30">
        <f t="shared" si="162"/>
        <v>-3.685311812026145E-9</v>
      </c>
      <c r="DT152" s="30">
        <f t="shared" si="163"/>
        <v>-3.6853118120283796E-9</v>
      </c>
      <c r="DV152" s="36">
        <v>9.2000000000000003E-10</v>
      </c>
      <c r="DW152" s="36">
        <v>4.98392367746</v>
      </c>
      <c r="DX152" s="36">
        <v>9779.1086761253991</v>
      </c>
      <c r="DY152" s="30">
        <f t="shared" si="164"/>
        <v>4.7487553998265372E-10</v>
      </c>
      <c r="DZ152" s="30">
        <f t="shared" si="165"/>
        <v>4.7512881513063311E-10</v>
      </c>
      <c r="EA152" s="30">
        <f t="shared" si="166"/>
        <v>4.7512880436055397E-10</v>
      </c>
      <c r="EB152" s="30">
        <f t="shared" si="167"/>
        <v>4.7512880436100736E-10</v>
      </c>
      <c r="ED152" s="36"/>
      <c r="EE152" s="36"/>
      <c r="EF152" s="36"/>
      <c r="EL152" s="36"/>
      <c r="EM152" s="36"/>
      <c r="EN152" s="36"/>
      <c r="ET152" s="36"/>
      <c r="EU152" s="36"/>
      <c r="EV152" s="36"/>
    </row>
    <row r="153" spans="14:152" s="30" customFormat="1" ht="12.75">
      <c r="N153" s="36">
        <v>1.6011E-7</v>
      </c>
      <c r="O153" s="36">
        <v>1.54669633224</v>
      </c>
      <c r="P153" s="36">
        <v>14054.607308025999</v>
      </c>
      <c r="Q153" s="30">
        <f t="shared" si="136"/>
        <v>8.8935259806895942E-8</v>
      </c>
      <c r="R153" s="30">
        <f t="shared" si="137"/>
        <v>8.8873740034667499E-8</v>
      </c>
      <c r="S153" s="30">
        <f t="shared" si="138"/>
        <v>8.8873742651343623E-8</v>
      </c>
      <c r="T153" s="30">
        <f t="shared" si="139"/>
        <v>8.8873742651231947E-8</v>
      </c>
      <c r="V153" s="36">
        <v>1.941E-8</v>
      </c>
      <c r="W153" s="36">
        <v>5.4766831268500002</v>
      </c>
      <c r="X153" s="36">
        <v>11371.7046897582</v>
      </c>
      <c r="Y153" s="30">
        <f t="shared" si="140"/>
        <v>1.006084396348563E-8</v>
      </c>
      <c r="Z153" s="30">
        <f t="shared" si="141"/>
        <v>1.0054638357840446E-8</v>
      </c>
      <c r="AA153" s="30">
        <f t="shared" si="142"/>
        <v>1.0054638621778296E-8</v>
      </c>
      <c r="AB153" s="30">
        <f t="shared" si="143"/>
        <v>1.0054638621767089E-8</v>
      </c>
      <c r="AD153" s="36">
        <v>1.6399999999999999E-9</v>
      </c>
      <c r="AE153" s="36">
        <v>5.5387562096999998</v>
      </c>
      <c r="AF153" s="36">
        <v>16173.371168404399</v>
      </c>
      <c r="AG153" s="30">
        <f t="shared" si="144"/>
        <v>-1.2676357038746784E-9</v>
      </c>
      <c r="AH153" s="30">
        <f t="shared" si="145"/>
        <v>-1.2681887238290555E-9</v>
      </c>
      <c r="AI153" s="30">
        <f t="shared" si="146"/>
        <v>-1.2681887003182155E-9</v>
      </c>
      <c r="AJ153" s="30">
        <f t="shared" si="147"/>
        <v>-1.2681887003192056E-9</v>
      </c>
      <c r="AL153" s="36"/>
      <c r="AM153" s="36"/>
      <c r="AN153" s="36"/>
      <c r="AT153" s="36"/>
      <c r="AU153" s="36"/>
      <c r="AV153" s="36"/>
      <c r="BB153" s="36"/>
      <c r="BC153" s="36"/>
      <c r="BD153" s="36"/>
      <c r="BJ153" s="36">
        <v>8.0700000000000005E-9</v>
      </c>
      <c r="BK153" s="36">
        <v>2.2644325982</v>
      </c>
      <c r="BL153" s="36">
        <v>8969.5688969109997</v>
      </c>
      <c r="BM153" s="30">
        <f t="shared" si="148"/>
        <v>-7.5969129467392884E-9</v>
      </c>
      <c r="BN153" s="30">
        <f t="shared" si="149"/>
        <v>-7.5961099027100034E-9</v>
      </c>
      <c r="BO153" s="30">
        <f t="shared" si="150"/>
        <v>-7.5961099368753752E-9</v>
      </c>
      <c r="BP153" s="30">
        <f t="shared" si="151"/>
        <v>-7.5961099368739226E-9</v>
      </c>
      <c r="BR153" s="36">
        <v>1.2799999999999999E-9</v>
      </c>
      <c r="BS153" s="36">
        <v>2.80753554051</v>
      </c>
      <c r="BT153" s="36">
        <v>14584.298273120599</v>
      </c>
      <c r="BU153" s="30">
        <f t="shared" si="152"/>
        <v>-1.1331911485242838E-9</v>
      </c>
      <c r="BV153" s="30">
        <f t="shared" si="153"/>
        <v>-1.133476372601924E-9</v>
      </c>
      <c r="BW153" s="30">
        <f t="shared" si="154"/>
        <v>-1.1334763604776412E-9</v>
      </c>
      <c r="BX153" s="30">
        <f t="shared" si="155"/>
        <v>-1.1334763604781483E-9</v>
      </c>
      <c r="BZ153" s="36"/>
      <c r="CA153" s="36"/>
      <c r="CB153" s="36"/>
      <c r="CH153" s="36"/>
      <c r="CI153" s="36"/>
      <c r="CJ153" s="36"/>
      <c r="CP153" s="36"/>
      <c r="CQ153" s="36"/>
      <c r="CR153" s="36"/>
      <c r="CX153" s="36"/>
      <c r="CY153" s="36"/>
      <c r="CZ153" s="36"/>
      <c r="DF153" s="36">
        <v>7.5450000000000004E-8</v>
      </c>
      <c r="DG153" s="36">
        <v>5.6803116078200002</v>
      </c>
      <c r="DH153" s="36">
        <v>13916.0191096416</v>
      </c>
      <c r="DI153" s="30">
        <f t="shared" si="156"/>
        <v>-5.3714837429620232E-8</v>
      </c>
      <c r="DJ153" s="30">
        <f t="shared" si="157"/>
        <v>-5.3739069739199699E-8</v>
      </c>
      <c r="DK153" s="30">
        <f t="shared" si="158"/>
        <v>-5.3739068708903464E-8</v>
      </c>
      <c r="DL153" s="30">
        <f t="shared" si="159"/>
        <v>-5.3739068708946365E-8</v>
      </c>
      <c r="DN153" s="36">
        <v>1.3329999999999999E-8</v>
      </c>
      <c r="DO153" s="36">
        <v>1.8655143709899999</v>
      </c>
      <c r="DP153" s="36">
        <v>692.15760122680001</v>
      </c>
      <c r="DQ153" s="30">
        <f t="shared" si="160"/>
        <v>-5.208224047709683E-9</v>
      </c>
      <c r="DR153" s="30">
        <f t="shared" si="161"/>
        <v>-5.2085032309764905E-9</v>
      </c>
      <c r="DS153" s="30">
        <f t="shared" si="162"/>
        <v>-5.2085032191036256E-9</v>
      </c>
      <c r="DT153" s="30">
        <f t="shared" si="163"/>
        <v>-5.2085032191041276E-9</v>
      </c>
      <c r="DV153" s="36">
        <v>1.01E-9</v>
      </c>
      <c r="DW153" s="36">
        <v>4.1067078737399996</v>
      </c>
      <c r="DX153" s="36">
        <v>536.80451209540001</v>
      </c>
      <c r="DY153" s="30">
        <f t="shared" si="164"/>
        <v>4.3060112064349814E-10</v>
      </c>
      <c r="DZ153" s="30">
        <f t="shared" si="165"/>
        <v>4.3061724201458067E-10</v>
      </c>
      <c r="EA153" s="30">
        <f t="shared" si="166"/>
        <v>4.3061724132898432E-10</v>
      </c>
      <c r="EB153" s="30">
        <f t="shared" si="167"/>
        <v>4.3061724132901312E-10</v>
      </c>
      <c r="ED153" s="36"/>
      <c r="EE153" s="36"/>
      <c r="EF153" s="36"/>
      <c r="EL153" s="36"/>
      <c r="EM153" s="36"/>
      <c r="EN153" s="36"/>
      <c r="ET153" s="36"/>
      <c r="EU153" s="36"/>
      <c r="EV153" s="36"/>
    </row>
    <row r="154" spans="14:152" s="30" customFormat="1" ht="12.75">
      <c r="N154" s="36">
        <v>1.3547000000000001E-7</v>
      </c>
      <c r="O154" s="36">
        <v>4.0415218534699999</v>
      </c>
      <c r="P154" s="36">
        <v>4929.6853219836003</v>
      </c>
      <c r="Q154" s="30">
        <f t="shared" si="136"/>
        <v>-3.6195031908227221E-8</v>
      </c>
      <c r="R154" s="30">
        <f t="shared" si="137"/>
        <v>-3.6173876730758025E-8</v>
      </c>
      <c r="S154" s="30">
        <f t="shared" si="138"/>
        <v>-3.6173877630451937E-8</v>
      </c>
      <c r="T154" s="30">
        <f t="shared" si="139"/>
        <v>-3.6173877630413907E-8</v>
      </c>
      <c r="V154" s="36">
        <v>1.9029999999999999E-8</v>
      </c>
      <c r="W154" s="36">
        <v>5.1116565385500001</v>
      </c>
      <c r="X154" s="36">
        <v>1066.49547719</v>
      </c>
      <c r="Y154" s="30">
        <f t="shared" si="140"/>
        <v>1.3236394729422302E-8</v>
      </c>
      <c r="Z154" s="30">
        <f t="shared" si="141"/>
        <v>1.3235915390181437E-8</v>
      </c>
      <c r="AA154" s="30">
        <f t="shared" si="142"/>
        <v>1.3235915410566817E-8</v>
      </c>
      <c r="AB154" s="30">
        <f t="shared" si="143"/>
        <v>1.3235915410565955E-8</v>
      </c>
      <c r="AD154" s="36">
        <v>1.44E-9</v>
      </c>
      <c r="AE154" s="36">
        <v>0.30186831602000003</v>
      </c>
      <c r="AF154" s="36">
        <v>1903.4368125011999</v>
      </c>
      <c r="AG154" s="30">
        <f t="shared" si="144"/>
        <v>-9.7490065504095509E-10</v>
      </c>
      <c r="AH154" s="30">
        <f t="shared" si="145"/>
        <v>-9.7483434178006883E-10</v>
      </c>
      <c r="AI154" s="30">
        <f t="shared" si="146"/>
        <v>-9.748343446002766E-10</v>
      </c>
      <c r="AJ154" s="30">
        <f t="shared" si="147"/>
        <v>-9.748343446001579E-10</v>
      </c>
      <c r="AL154" s="36"/>
      <c r="AM154" s="36"/>
      <c r="AN154" s="36"/>
      <c r="AT154" s="36"/>
      <c r="AU154" s="36"/>
      <c r="AV154" s="36"/>
      <c r="BB154" s="36"/>
      <c r="BC154" s="36"/>
      <c r="BD154" s="36"/>
      <c r="BJ154" s="36">
        <v>1.0460000000000001E-8</v>
      </c>
      <c r="BK154" s="36">
        <v>6.1131729805799999</v>
      </c>
      <c r="BL154" s="36">
        <v>5331.3574437407997</v>
      </c>
      <c r="BM154" s="30">
        <f t="shared" si="148"/>
        <v>-1.2004310525999528E-9</v>
      </c>
      <c r="BN154" s="30">
        <f t="shared" si="149"/>
        <v>-1.1986100028680505E-9</v>
      </c>
      <c r="BO154" s="30">
        <f t="shared" si="150"/>
        <v>-1.1986100803132421E-9</v>
      </c>
      <c r="BP154" s="30">
        <f t="shared" si="151"/>
        <v>-1.1986100803099934E-9</v>
      </c>
      <c r="BR154" s="36">
        <v>1.7599999999999999E-9</v>
      </c>
      <c r="BS154" s="36">
        <v>2.3729131409900002</v>
      </c>
      <c r="BT154" s="36">
        <v>2118.7638603783998</v>
      </c>
      <c r="BU154" s="30">
        <f t="shared" si="152"/>
        <v>-1.7577960381051209E-9</v>
      </c>
      <c r="BV154" s="30">
        <f t="shared" si="153"/>
        <v>-1.7578021664729089E-9</v>
      </c>
      <c r="BW154" s="30">
        <f t="shared" si="154"/>
        <v>-1.757802166212467E-9</v>
      </c>
      <c r="BX154" s="30">
        <f t="shared" si="155"/>
        <v>-1.7578021662124779E-9</v>
      </c>
      <c r="BZ154" s="36"/>
      <c r="CA154" s="36"/>
      <c r="CB154" s="36"/>
      <c r="CH154" s="36"/>
      <c r="CI154" s="36"/>
      <c r="CJ154" s="36"/>
      <c r="CP154" s="36"/>
      <c r="CQ154" s="36"/>
      <c r="CR154" s="36"/>
      <c r="CX154" s="36"/>
      <c r="CY154" s="36"/>
      <c r="CZ154" s="36"/>
      <c r="DF154" s="36">
        <v>7.9119999999999996E-8</v>
      </c>
      <c r="DG154" s="36">
        <v>2.81294761885</v>
      </c>
      <c r="DH154" s="36">
        <v>15643.680203309799</v>
      </c>
      <c r="DI154" s="30">
        <f t="shared" si="156"/>
        <v>-4.9279486928596685E-8</v>
      </c>
      <c r="DJ154" s="30">
        <f t="shared" si="157"/>
        <v>-4.9311311437585691E-8</v>
      </c>
      <c r="DK154" s="30">
        <f t="shared" si="158"/>
        <v>-4.9311310084450571E-8</v>
      </c>
      <c r="DL154" s="30">
        <f t="shared" si="159"/>
        <v>-4.931131008450772E-8</v>
      </c>
      <c r="DN154" s="36">
        <v>1.1889999999999999E-8</v>
      </c>
      <c r="DO154" s="36">
        <v>0.89892514263000001</v>
      </c>
      <c r="DP154" s="36">
        <v>13916.0191096416</v>
      </c>
      <c r="DQ154" s="30">
        <f t="shared" si="160"/>
        <v>7.7463483725607057E-9</v>
      </c>
      <c r="DR154" s="30">
        <f t="shared" si="161"/>
        <v>7.7422212325457423E-9</v>
      </c>
      <c r="DS154" s="30">
        <f t="shared" si="162"/>
        <v>7.7422214080964209E-9</v>
      </c>
      <c r="DT154" s="30">
        <f t="shared" si="163"/>
        <v>7.7422214080891119E-9</v>
      </c>
      <c r="DV154" s="36">
        <v>1.0600000000000001E-9</v>
      </c>
      <c r="DW154" s="36">
        <v>5.4162256680700001</v>
      </c>
      <c r="DX154" s="36">
        <v>15113.989238215199</v>
      </c>
      <c r="DY154" s="30">
        <f t="shared" si="164"/>
        <v>-1.0472225015641123E-9</v>
      </c>
      <c r="DZ154" s="30">
        <f t="shared" si="165"/>
        <v>-1.0473038960634902E-9</v>
      </c>
      <c r="EA154" s="30">
        <f t="shared" si="166"/>
        <v>-1.0473038926074954E-9</v>
      </c>
      <c r="EB154" s="30">
        <f t="shared" si="167"/>
        <v>-1.0473038926076421E-9</v>
      </c>
      <c r="ED154" s="36"/>
      <c r="EE154" s="36"/>
      <c r="EF154" s="36"/>
      <c r="EL154" s="36"/>
      <c r="EM154" s="36"/>
      <c r="EN154" s="36"/>
      <c r="ET154" s="36"/>
      <c r="EU154" s="36"/>
      <c r="EV154" s="36"/>
    </row>
    <row r="155" spans="14:152" s="30" customFormat="1" ht="12.75">
      <c r="N155" s="36">
        <v>1.4566E-7</v>
      </c>
      <c r="O155" s="36">
        <v>3.4521099305099998</v>
      </c>
      <c r="P155" s="36">
        <v>7373.3824546264004</v>
      </c>
      <c r="Q155" s="30">
        <f t="shared" si="136"/>
        <v>1.404230226667142E-7</v>
      </c>
      <c r="R155" s="30">
        <f t="shared" si="137"/>
        <v>1.4043240021020744E-7</v>
      </c>
      <c r="S155" s="30">
        <f t="shared" si="138"/>
        <v>1.4043239981158095E-7</v>
      </c>
      <c r="T155" s="30">
        <f t="shared" si="139"/>
        <v>1.4043239981159768E-7</v>
      </c>
      <c r="V155" s="36">
        <v>2.37E-8</v>
      </c>
      <c r="W155" s="36">
        <v>3.8788934021400001</v>
      </c>
      <c r="X155" s="36">
        <v>3355.8648978848</v>
      </c>
      <c r="Y155" s="30">
        <f t="shared" si="140"/>
        <v>-1.3201064465130392E-8</v>
      </c>
      <c r="Z155" s="30">
        <f t="shared" si="141"/>
        <v>-1.3203235703007455E-8</v>
      </c>
      <c r="AA155" s="30">
        <f t="shared" si="142"/>
        <v>-1.3203235610673902E-8</v>
      </c>
      <c r="AB155" s="30">
        <f t="shared" si="143"/>
        <v>-1.3203235610677818E-8</v>
      </c>
      <c r="AD155" s="36">
        <v>1.61E-9</v>
      </c>
      <c r="AE155" s="36">
        <v>3.18977924032</v>
      </c>
      <c r="AF155" s="36">
        <v>6674.1113063987996</v>
      </c>
      <c r="AG155" s="30">
        <f t="shared" si="144"/>
        <v>-1.1865419413429867E-9</v>
      </c>
      <c r="AH155" s="30">
        <f t="shared" si="145"/>
        <v>-1.1867806588591434E-9</v>
      </c>
      <c r="AI155" s="30">
        <f t="shared" si="146"/>
        <v>-1.186780648708335E-9</v>
      </c>
      <c r="AJ155" s="30">
        <f t="shared" si="147"/>
        <v>-1.1867806487087679E-9</v>
      </c>
      <c r="AL155" s="36"/>
      <c r="AM155" s="36"/>
      <c r="AN155" s="36"/>
      <c r="AT155" s="36"/>
      <c r="AU155" s="36"/>
      <c r="AV155" s="36"/>
      <c r="BB155" s="36"/>
      <c r="BC155" s="36"/>
      <c r="BD155" s="36"/>
      <c r="BJ155" s="36">
        <v>9.3299999999999998E-9</v>
      </c>
      <c r="BK155" s="36">
        <v>0.82551054416000003</v>
      </c>
      <c r="BL155" s="36">
        <v>3503.0790628320001</v>
      </c>
      <c r="BM155" s="30">
        <f t="shared" si="148"/>
        <v>9.0353440696984121E-9</v>
      </c>
      <c r="BN155" s="30">
        <f t="shared" si="149"/>
        <v>9.0356118859062694E-9</v>
      </c>
      <c r="BO155" s="30">
        <f t="shared" si="150"/>
        <v>9.0356118745193094E-9</v>
      </c>
      <c r="BP155" s="30">
        <f t="shared" si="151"/>
        <v>9.0356118745197892E-9</v>
      </c>
      <c r="BR155" s="36">
        <v>1.27E-9</v>
      </c>
      <c r="BS155" s="36">
        <v>1.7622341486399999</v>
      </c>
      <c r="BT155" s="36">
        <v>11081.2192102886</v>
      </c>
      <c r="BU155" s="30">
        <f t="shared" si="152"/>
        <v>-1.2699105945875931E-9</v>
      </c>
      <c r="BV155" s="30">
        <f t="shared" si="153"/>
        <v>-1.2699159994932583E-9</v>
      </c>
      <c r="BW155" s="30">
        <f t="shared" si="154"/>
        <v>-1.2699159992669849E-9</v>
      </c>
      <c r="BX155" s="30">
        <f t="shared" si="155"/>
        <v>-1.2699159992669942E-9</v>
      </c>
      <c r="BZ155" s="36"/>
      <c r="CA155" s="36"/>
      <c r="CB155" s="36"/>
      <c r="CH155" s="36"/>
      <c r="CI155" s="36"/>
      <c r="CJ155" s="36"/>
      <c r="CP155" s="36"/>
      <c r="CQ155" s="36"/>
      <c r="CR155" s="36"/>
      <c r="CX155" s="36"/>
      <c r="CY155" s="36"/>
      <c r="CZ155" s="36"/>
      <c r="DF155" s="36">
        <v>6.9580000000000005E-8</v>
      </c>
      <c r="DG155" s="36">
        <v>3.3219312727200001</v>
      </c>
      <c r="DH155" s="36">
        <v>3230.4061054804001</v>
      </c>
      <c r="DI155" s="30">
        <f t="shared" si="156"/>
        <v>-3.0397923197507388E-8</v>
      </c>
      <c r="DJ155" s="30">
        <f t="shared" si="157"/>
        <v>-3.0404569324372582E-8</v>
      </c>
      <c r="DK155" s="30">
        <f t="shared" si="158"/>
        <v>-3.0404569041737798E-8</v>
      </c>
      <c r="DL155" s="30">
        <f t="shared" si="159"/>
        <v>-3.0404569041749584E-8</v>
      </c>
      <c r="DN155" s="36">
        <v>1.192E-8</v>
      </c>
      <c r="DO155" s="36">
        <v>4.3047381894600001</v>
      </c>
      <c r="DP155" s="36">
        <v>6894.5239488376001</v>
      </c>
      <c r="DQ155" s="30">
        <f t="shared" si="160"/>
        <v>-9.5959872307672654E-9</v>
      </c>
      <c r="DR155" s="30">
        <f t="shared" si="161"/>
        <v>-9.5975896063136372E-9</v>
      </c>
      <c r="DS155" s="30">
        <f t="shared" si="162"/>
        <v>-9.5975895381792979E-9</v>
      </c>
      <c r="DT155" s="30">
        <f t="shared" si="163"/>
        <v>-9.5975895381822112E-9</v>
      </c>
      <c r="DV155" s="36">
        <v>9.5999999999999999E-10</v>
      </c>
      <c r="DW155" s="36">
        <v>3.5256101469600001</v>
      </c>
      <c r="DX155" s="36">
        <v>3475.6775067352</v>
      </c>
      <c r="DY155" s="30">
        <f t="shared" si="164"/>
        <v>-9.5932240524467652E-10</v>
      </c>
      <c r="DZ155" s="30">
        <f t="shared" si="165"/>
        <v>-9.593182787161416E-10</v>
      </c>
      <c r="EA155" s="30">
        <f t="shared" si="166"/>
        <v>-9.5931827889189824E-10</v>
      </c>
      <c r="EB155" s="30">
        <f t="shared" si="167"/>
        <v>-9.593182788918908E-10</v>
      </c>
      <c r="ED155" s="36"/>
      <c r="EE155" s="36"/>
      <c r="EF155" s="36"/>
      <c r="EL155" s="36"/>
      <c r="EM155" s="36"/>
      <c r="EN155" s="36"/>
      <c r="ET155" s="36"/>
      <c r="EU155" s="36"/>
      <c r="EV155" s="36"/>
    </row>
    <row r="156" spans="14:152" s="30" customFormat="1" ht="12.75">
      <c r="N156" s="36">
        <v>1.3925999999999999E-7</v>
      </c>
      <c r="O156" s="36">
        <v>5.4079712946800003</v>
      </c>
      <c r="P156" s="36">
        <v>10973.555686350001</v>
      </c>
      <c r="Q156" s="30">
        <f t="shared" si="136"/>
        <v>6.1554254499222655E-8</v>
      </c>
      <c r="R156" s="30">
        <f t="shared" si="137"/>
        <v>6.1599311213785012E-8</v>
      </c>
      <c r="S156" s="30">
        <f t="shared" si="138"/>
        <v>6.1599309297812606E-8</v>
      </c>
      <c r="T156" s="30">
        <f t="shared" si="139"/>
        <v>6.1599309297894252E-8</v>
      </c>
      <c r="V156" s="36">
        <v>2.2989999999999999E-8</v>
      </c>
      <c r="W156" s="36">
        <v>1.1591420508600001</v>
      </c>
      <c r="X156" s="36">
        <v>3320.2571073009999</v>
      </c>
      <c r="Y156" s="30">
        <f t="shared" si="140"/>
        <v>-6.5498295269458371E-10</v>
      </c>
      <c r="Z156" s="30">
        <f t="shared" si="141"/>
        <v>-6.5247475387048457E-10</v>
      </c>
      <c r="AA156" s="30">
        <f t="shared" si="142"/>
        <v>-6.5247486053770003E-10</v>
      </c>
      <c r="AB156" s="30">
        <f t="shared" si="143"/>
        <v>-6.5247486053320958E-10</v>
      </c>
      <c r="AD156" s="36">
        <v>1.3500000000000001E-9</v>
      </c>
      <c r="AE156" s="36">
        <v>1.6557000612799999</v>
      </c>
      <c r="AF156" s="36">
        <v>3325.3599555147998</v>
      </c>
      <c r="AG156" s="30">
        <f t="shared" si="144"/>
        <v>-6.433809479863658E-10</v>
      </c>
      <c r="AH156" s="30">
        <f t="shared" si="145"/>
        <v>-6.4325121026208436E-10</v>
      </c>
      <c r="AI156" s="30">
        <f t="shared" si="146"/>
        <v>-6.4325121577964984E-10</v>
      </c>
      <c r="AJ156" s="30">
        <f t="shared" si="147"/>
        <v>-6.4325121577941792E-10</v>
      </c>
      <c r="AL156" s="36"/>
      <c r="AM156" s="36"/>
      <c r="AN156" s="36"/>
      <c r="AT156" s="36"/>
      <c r="AU156" s="36"/>
      <c r="AV156" s="36"/>
      <c r="BB156" s="36"/>
      <c r="BC156" s="36"/>
      <c r="BD156" s="36"/>
      <c r="BJ156" s="36">
        <v>9.46E-9</v>
      </c>
      <c r="BK156" s="36">
        <v>1.92368414869</v>
      </c>
      <c r="BL156" s="36">
        <v>5628.9564702112002</v>
      </c>
      <c r="BM156" s="30">
        <f t="shared" si="148"/>
        <v>-5.0142313772465886E-9</v>
      </c>
      <c r="BN156" s="30">
        <f t="shared" si="149"/>
        <v>-5.0127469766863987E-9</v>
      </c>
      <c r="BO156" s="30">
        <f t="shared" si="150"/>
        <v>-5.0127470398176742E-9</v>
      </c>
      <c r="BP156" s="30">
        <f t="shared" si="151"/>
        <v>-5.0127470398150231E-9</v>
      </c>
      <c r="BR156" s="36">
        <v>1.27E-9</v>
      </c>
      <c r="BS156" s="36">
        <v>0.26234206854999997</v>
      </c>
      <c r="BT156" s="36">
        <v>13358.9265884502</v>
      </c>
      <c r="BU156" s="30">
        <f t="shared" si="152"/>
        <v>-2.5685095963405914E-11</v>
      </c>
      <c r="BV156" s="30">
        <f t="shared" si="153"/>
        <v>-2.512750556737134E-11</v>
      </c>
      <c r="BW156" s="30">
        <f t="shared" si="154"/>
        <v>-2.5127529280316132E-11</v>
      </c>
      <c r="BX156" s="30">
        <f t="shared" si="155"/>
        <v>-2.51275292793237E-11</v>
      </c>
      <c r="BZ156" s="36"/>
      <c r="CA156" s="36"/>
      <c r="CB156" s="36"/>
      <c r="CH156" s="36"/>
      <c r="CI156" s="36"/>
      <c r="CJ156" s="36"/>
      <c r="CP156" s="36"/>
      <c r="CQ156" s="36"/>
      <c r="CR156" s="36"/>
      <c r="CX156" s="36"/>
      <c r="CY156" s="36"/>
      <c r="CZ156" s="36"/>
      <c r="DF156" s="36">
        <v>7.4260000000000005E-8</v>
      </c>
      <c r="DG156" s="36">
        <v>6.0965628329500001</v>
      </c>
      <c r="DH156" s="36">
        <v>3583.3410306738001</v>
      </c>
      <c r="DI156" s="30">
        <f t="shared" si="156"/>
        <v>2.6551019901502959E-8</v>
      </c>
      <c r="DJ156" s="30">
        <f t="shared" si="157"/>
        <v>2.6542850712803848E-8</v>
      </c>
      <c r="DK156" s="30">
        <f t="shared" si="158"/>
        <v>2.6542851060225575E-8</v>
      </c>
      <c r="DL156" s="30">
        <f t="shared" si="159"/>
        <v>2.6542851060210791E-8</v>
      </c>
      <c r="DN156" s="36">
        <v>1.145E-8</v>
      </c>
      <c r="DO156" s="36">
        <v>0.15197504251999999</v>
      </c>
      <c r="DP156" s="36">
        <v>3134.4268782626</v>
      </c>
      <c r="DQ156" s="30">
        <f t="shared" si="160"/>
        <v>-5.9142715308826973E-10</v>
      </c>
      <c r="DR156" s="30">
        <f t="shared" si="161"/>
        <v>-5.9024897327125899E-10</v>
      </c>
      <c r="DS156" s="30">
        <f t="shared" si="162"/>
        <v>-5.9024902337624032E-10</v>
      </c>
      <c r="DT156" s="30">
        <f t="shared" si="163"/>
        <v>-5.9024902337412781E-10</v>
      </c>
      <c r="DV156" s="36">
        <v>1.01E-9</v>
      </c>
      <c r="DW156" s="36">
        <v>2.9116954954600001</v>
      </c>
      <c r="DX156" s="36">
        <v>692.15760122680001</v>
      </c>
      <c r="DY156" s="30">
        <f t="shared" si="164"/>
        <v>6.0702758537448236E-10</v>
      </c>
      <c r="DZ156" s="30">
        <f t="shared" si="165"/>
        <v>6.0700921863759196E-10</v>
      </c>
      <c r="EA156" s="30">
        <f t="shared" si="166"/>
        <v>6.0700921941868703E-10</v>
      </c>
      <c r="EB156" s="30">
        <f t="shared" si="167"/>
        <v>6.0700921941865405E-10</v>
      </c>
      <c r="ED156" s="41"/>
      <c r="EE156" s="41"/>
      <c r="EF156" s="41"/>
      <c r="EL156" s="36"/>
      <c r="EM156" s="36"/>
      <c r="EN156" s="36"/>
      <c r="ET156" s="36"/>
      <c r="EU156" s="36"/>
      <c r="EV156" s="36"/>
    </row>
    <row r="157" spans="14:152" s="30" customFormat="1" ht="12.75">
      <c r="N157" s="36">
        <v>1.4245999999999999E-7</v>
      </c>
      <c r="O157" s="36">
        <v>0.59808746066999996</v>
      </c>
      <c r="P157" s="36">
        <v>23.8784377478</v>
      </c>
      <c r="Q157" s="30">
        <f t="shared" si="136"/>
        <v>1.2728960112649093E-7</v>
      </c>
      <c r="R157" s="30">
        <f t="shared" si="137"/>
        <v>1.2728965133893944E-7</v>
      </c>
      <c r="S157" s="30">
        <f t="shared" si="138"/>
        <v>1.2728965133680404E-7</v>
      </c>
      <c r="T157" s="30">
        <f t="shared" si="139"/>
        <v>1.2728965133680415E-7</v>
      </c>
      <c r="V157" s="36">
        <v>1.9440000000000001E-8</v>
      </c>
      <c r="W157" s="36">
        <v>5.8908187213299996</v>
      </c>
      <c r="X157" s="36">
        <v>6894.5239488376001</v>
      </c>
      <c r="Y157" s="30">
        <f t="shared" si="140"/>
        <v>1.1770244277841913E-8</v>
      </c>
      <c r="Z157" s="30">
        <f t="shared" si="141"/>
        <v>1.1766737502111155E-8</v>
      </c>
      <c r="AA157" s="30">
        <f t="shared" si="142"/>
        <v>1.1766737651257963E-8</v>
      </c>
      <c r="AB157" s="30">
        <f t="shared" si="143"/>
        <v>1.1766737651251586E-8</v>
      </c>
      <c r="AD157" s="36">
        <v>1.43E-9</v>
      </c>
      <c r="AE157" s="36">
        <v>6.2582581839899998</v>
      </c>
      <c r="AF157" s="36">
        <v>9595.2390892233998</v>
      </c>
      <c r="AG157" s="30">
        <f t="shared" si="144"/>
        <v>-1.4067311931210655E-9</v>
      </c>
      <c r="AH157" s="30">
        <f t="shared" si="145"/>
        <v>-1.4068121593079955E-9</v>
      </c>
      <c r="AI157" s="30">
        <f t="shared" si="146"/>
        <v>-1.4068121558676943E-9</v>
      </c>
      <c r="AJ157" s="30">
        <f t="shared" si="147"/>
        <v>-1.4068121558678382E-9</v>
      </c>
      <c r="AL157" s="36"/>
      <c r="AM157" s="36"/>
      <c r="AN157" s="36"/>
      <c r="AT157" s="36"/>
      <c r="AU157" s="36"/>
      <c r="AV157" s="36"/>
      <c r="BB157" s="36"/>
      <c r="BC157" s="36"/>
      <c r="BD157" s="36"/>
      <c r="BJ157" s="36">
        <v>9.7800000000000006E-9</v>
      </c>
      <c r="BK157" s="36">
        <v>4.5569716731699996</v>
      </c>
      <c r="BL157" s="36">
        <v>3097.8838227257902</v>
      </c>
      <c r="BM157" s="30">
        <f t="shared" si="148"/>
        <v>9.7662149892789868E-9</v>
      </c>
      <c r="BN157" s="30">
        <f t="shared" si="149"/>
        <v>9.7661620786672601E-9</v>
      </c>
      <c r="BO157" s="30">
        <f t="shared" si="150"/>
        <v>9.7661620809195637E-9</v>
      </c>
      <c r="BP157" s="30">
        <f t="shared" si="151"/>
        <v>9.7661620809194678E-9</v>
      </c>
      <c r="BR157" s="36">
        <v>1.63E-9</v>
      </c>
      <c r="BS157" s="36">
        <v>5.8335669702499997</v>
      </c>
      <c r="BT157" s="36">
        <v>639.89728631399998</v>
      </c>
      <c r="BU157" s="30">
        <f t="shared" si="152"/>
        <v>-1.0684267425138932E-9</v>
      </c>
      <c r="BV157" s="30">
        <f t="shared" si="153"/>
        <v>-1.0684008484818266E-9</v>
      </c>
      <c r="BW157" s="30">
        <f t="shared" si="154"/>
        <v>-1.0684008495830408E-9</v>
      </c>
      <c r="BX157" s="30">
        <f t="shared" si="155"/>
        <v>-1.0684008495829945E-9</v>
      </c>
      <c r="BZ157" s="36"/>
      <c r="CA157" s="36"/>
      <c r="CB157" s="36"/>
      <c r="CH157" s="36"/>
      <c r="CI157" s="36"/>
      <c r="CJ157" s="36"/>
      <c r="CP157" s="36"/>
      <c r="CQ157" s="36"/>
      <c r="CR157" s="36"/>
      <c r="CX157" s="36"/>
      <c r="CY157" s="36"/>
      <c r="CZ157" s="36"/>
      <c r="DF157" s="36">
        <v>6.402E-8</v>
      </c>
      <c r="DG157" s="36">
        <v>4.1980699677400004</v>
      </c>
      <c r="DH157" s="36">
        <v>5202.3582793351998</v>
      </c>
      <c r="DI157" s="30">
        <f t="shared" si="156"/>
        <v>5.6608331366943682E-8</v>
      </c>
      <c r="DJ157" s="30">
        <f t="shared" si="157"/>
        <v>5.66134439400044E-8</v>
      </c>
      <c r="DK157" s="30">
        <f t="shared" si="158"/>
        <v>5.6613443722615445E-8</v>
      </c>
      <c r="DL157" s="30">
        <f t="shared" si="159"/>
        <v>5.6613443722624577E-8</v>
      </c>
      <c r="DN157" s="36">
        <v>1.2989999999999999E-8</v>
      </c>
      <c r="DO157" s="36">
        <v>1.44631688592</v>
      </c>
      <c r="DP157" s="36">
        <v>6254.6266625236003</v>
      </c>
      <c r="DQ157" s="30">
        <f t="shared" si="160"/>
        <v>-3.165855319155427E-9</v>
      </c>
      <c r="DR157" s="30">
        <f t="shared" si="161"/>
        <v>-3.1684454961721749E-9</v>
      </c>
      <c r="DS157" s="30">
        <f t="shared" si="162"/>
        <v>-3.1684453860216853E-9</v>
      </c>
      <c r="DT157" s="30">
        <f t="shared" si="163"/>
        <v>-3.1684453860262505E-9</v>
      </c>
      <c r="DV157" s="36">
        <v>9.2999999999999999E-10</v>
      </c>
      <c r="DW157" s="36">
        <v>3.2146436829099998</v>
      </c>
      <c r="DX157" s="36">
        <v>8671.9698704406001</v>
      </c>
      <c r="DY157" s="30">
        <f t="shared" si="164"/>
        <v>5.8865034308038699E-10</v>
      </c>
      <c r="DZ157" s="30">
        <f t="shared" si="165"/>
        <v>5.8844507382089018E-10</v>
      </c>
      <c r="EA157" s="30">
        <f t="shared" si="166"/>
        <v>5.8844508255146494E-10</v>
      </c>
      <c r="EB157" s="30">
        <f t="shared" si="167"/>
        <v>5.8844508255109643E-10</v>
      </c>
      <c r="ED157" s="36"/>
      <c r="EE157" s="36"/>
      <c r="EF157" s="36"/>
      <c r="EL157" s="36"/>
      <c r="EM157" s="36"/>
      <c r="EN157" s="36"/>
      <c r="ET157" s="36"/>
      <c r="EU157" s="36"/>
      <c r="EV157" s="36"/>
    </row>
    <row r="158" spans="14:152" s="30" customFormat="1" ht="12.75">
      <c r="N158" s="36">
        <v>1.4023000000000001E-7</v>
      </c>
      <c r="O158" s="36">
        <v>1.4421864898800001</v>
      </c>
      <c r="P158" s="36">
        <v>10404.7338123226</v>
      </c>
      <c r="Q158" s="30">
        <f t="shared" si="136"/>
        <v>1.3392332527794114E-7</v>
      </c>
      <c r="R158" s="30">
        <f t="shared" si="137"/>
        <v>1.3393753925442033E-7</v>
      </c>
      <c r="S158" s="30">
        <f t="shared" si="138"/>
        <v>1.3393753865027062E-7</v>
      </c>
      <c r="T158" s="30">
        <f t="shared" si="139"/>
        <v>1.33937538650296E-7</v>
      </c>
      <c r="V158" s="36">
        <v>1.843E-8</v>
      </c>
      <c r="W158" s="36">
        <v>3.0764331461699999</v>
      </c>
      <c r="X158" s="36">
        <v>3325.3599555147998</v>
      </c>
      <c r="Y158" s="30">
        <f t="shared" si="140"/>
        <v>-1.7333428199890645E-8</v>
      </c>
      <c r="Z158" s="30">
        <f t="shared" si="141"/>
        <v>-1.7334112643996808E-8</v>
      </c>
      <c r="AA158" s="30">
        <f t="shared" si="142"/>
        <v>-1.7334112614893616E-8</v>
      </c>
      <c r="AB158" s="30">
        <f t="shared" si="143"/>
        <v>-1.7334112614894837E-8</v>
      </c>
      <c r="AD158" s="36">
        <v>1.5799999999999999E-9</v>
      </c>
      <c r="AE158" s="36">
        <v>6.1425560833999997</v>
      </c>
      <c r="AF158" s="36">
        <v>8273.8208670324002</v>
      </c>
      <c r="AG158" s="30">
        <f t="shared" si="144"/>
        <v>-7.0474821630392273E-10</v>
      </c>
      <c r="AH158" s="30">
        <f t="shared" si="145"/>
        <v>-7.0513279858738064E-10</v>
      </c>
      <c r="AI158" s="30">
        <f t="shared" si="146"/>
        <v>-7.0513278223323318E-10</v>
      </c>
      <c r="AJ158" s="30">
        <f t="shared" si="147"/>
        <v>-7.0513278223391633E-10</v>
      </c>
      <c r="AL158" s="36"/>
      <c r="AM158" s="36"/>
      <c r="AN158" s="36"/>
      <c r="AT158" s="36"/>
      <c r="AU158" s="36"/>
      <c r="AV158" s="36"/>
      <c r="BB158" s="36"/>
      <c r="BC158" s="36"/>
      <c r="BD158" s="36"/>
      <c r="BJ158" s="36">
        <v>8.4599999999999993E-9</v>
      </c>
      <c r="BK158" s="36">
        <v>4.6509624232300002</v>
      </c>
      <c r="BL158" s="36">
        <v>6438.4962494255997</v>
      </c>
      <c r="BM158" s="30">
        <f t="shared" si="148"/>
        <v>7.8930546605344412E-9</v>
      </c>
      <c r="BN158" s="30">
        <f t="shared" si="149"/>
        <v>7.8936989221459372E-9</v>
      </c>
      <c r="BO158" s="30">
        <f t="shared" si="150"/>
        <v>7.8936988947547115E-9</v>
      </c>
      <c r="BP158" s="30">
        <f t="shared" si="151"/>
        <v>7.8936988947558579E-9</v>
      </c>
      <c r="BR158" s="36">
        <v>1.2900000000000001E-9</v>
      </c>
      <c r="BS158" s="36">
        <v>2.0260766284599998</v>
      </c>
      <c r="BT158" s="36">
        <v>3346.1353510071999</v>
      </c>
      <c r="BU158" s="30">
        <f t="shared" si="152"/>
        <v>-8.8114773582449025E-10</v>
      </c>
      <c r="BV158" s="30">
        <f t="shared" si="153"/>
        <v>-8.8104409743492094E-10</v>
      </c>
      <c r="BW158" s="30">
        <f t="shared" si="154"/>
        <v>-8.8104410184261415E-10</v>
      </c>
      <c r="BX158" s="30">
        <f t="shared" si="155"/>
        <v>-8.8104410184242669E-10</v>
      </c>
      <c r="BZ158" s="36"/>
      <c r="CA158" s="36"/>
      <c r="CB158" s="36"/>
      <c r="CH158" s="36"/>
      <c r="CI158" s="36"/>
      <c r="CJ158" s="36"/>
      <c r="CP158" s="36"/>
      <c r="CQ158" s="36"/>
      <c r="CR158" s="36"/>
      <c r="CX158" s="36"/>
      <c r="CY158" s="36"/>
      <c r="CZ158" s="36"/>
      <c r="DF158" s="36">
        <v>6.5289999999999998E-8</v>
      </c>
      <c r="DG158" s="36">
        <v>6.1192925270999998</v>
      </c>
      <c r="DH158" s="36">
        <v>135.0650800354</v>
      </c>
      <c r="DI158" s="30">
        <f t="shared" si="156"/>
        <v>3.9928471711852352E-8</v>
      </c>
      <c r="DJ158" s="30">
        <f t="shared" si="157"/>
        <v>3.9928242358837147E-8</v>
      </c>
      <c r="DK158" s="30">
        <f t="shared" si="158"/>
        <v>3.9928242368590956E-8</v>
      </c>
      <c r="DL158" s="30">
        <f t="shared" si="159"/>
        <v>3.9928242368590499E-8</v>
      </c>
      <c r="DN158" s="36">
        <v>1.494E-8</v>
      </c>
      <c r="DO158" s="36">
        <v>1.54417907271</v>
      </c>
      <c r="DP158" s="36">
        <v>3361.3878221922</v>
      </c>
      <c r="DQ158" s="30">
        <f t="shared" si="160"/>
        <v>-2.7551881857345372E-9</v>
      </c>
      <c r="DR158" s="30">
        <f t="shared" si="161"/>
        <v>-2.7535656769643797E-9</v>
      </c>
      <c r="DS158" s="30">
        <f t="shared" si="162"/>
        <v>-2.7535657459661159E-9</v>
      </c>
      <c r="DT158" s="30">
        <f t="shared" si="163"/>
        <v>-2.7535657459631943E-9</v>
      </c>
      <c r="DV158" s="36">
        <v>8.6999999999999999E-10</v>
      </c>
      <c r="DW158" s="36">
        <v>5.2437587311899998</v>
      </c>
      <c r="DX158" s="36">
        <v>13119.7211028251</v>
      </c>
      <c r="DY158" s="30">
        <f t="shared" si="164"/>
        <v>-3.8919067904292041E-11</v>
      </c>
      <c r="DZ158" s="30">
        <f t="shared" si="165"/>
        <v>-3.8544233045176532E-11</v>
      </c>
      <c r="EA158" s="30">
        <f t="shared" si="166"/>
        <v>-3.8544248986065956E-11</v>
      </c>
      <c r="EB158" s="30">
        <f t="shared" si="167"/>
        <v>-3.8544248985398977E-11</v>
      </c>
      <c r="ED158" s="36"/>
      <c r="EE158" s="36"/>
      <c r="EF158" s="36"/>
      <c r="EL158" s="36"/>
      <c r="EM158" s="36"/>
      <c r="EN158" s="36"/>
      <c r="ET158" s="36"/>
      <c r="EU158" s="36"/>
      <c r="EV158" s="36"/>
    </row>
    <row r="159" spans="14:152" s="30" customFormat="1" ht="12.75">
      <c r="N159" s="36">
        <v>1.6051E-7</v>
      </c>
      <c r="O159" s="36">
        <v>3.7940995048800001</v>
      </c>
      <c r="P159" s="36">
        <v>2118.7638603783998</v>
      </c>
      <c r="Q159" s="30">
        <f t="shared" si="136"/>
        <v>-1.5953946698424876E-8</v>
      </c>
      <c r="R159" s="30">
        <f t="shared" si="137"/>
        <v>-1.5965070522309288E-8</v>
      </c>
      <c r="S159" s="30">
        <f t="shared" si="138"/>
        <v>-1.5965070049244441E-8</v>
      </c>
      <c r="T159" s="30">
        <f t="shared" si="139"/>
        <v>-1.5965070049264303E-8</v>
      </c>
      <c r="V159" s="36">
        <v>1.8089999999999999E-8</v>
      </c>
      <c r="W159" s="36">
        <v>4.9790521827600003</v>
      </c>
      <c r="X159" s="36">
        <v>1648.4467571974001</v>
      </c>
      <c r="Y159" s="30">
        <f t="shared" si="140"/>
        <v>-9.4786546754074166E-9</v>
      </c>
      <c r="Z159" s="30">
        <f t="shared" si="141"/>
        <v>-9.4778197409668868E-9</v>
      </c>
      <c r="AA159" s="30">
        <f t="shared" si="142"/>
        <v>-9.477819776475039E-9</v>
      </c>
      <c r="AB159" s="30">
        <f t="shared" si="143"/>
        <v>-9.4778197764735319E-9</v>
      </c>
      <c r="AD159" s="36">
        <v>1.6999999999999999E-9</v>
      </c>
      <c r="AE159" s="36">
        <v>5.9841393799300002</v>
      </c>
      <c r="AF159" s="36">
        <v>3320.2571073009999</v>
      </c>
      <c r="AG159" s="30">
        <f t="shared" si="144"/>
        <v>1.6831047249140799E-9</v>
      </c>
      <c r="AH159" s="30">
        <f t="shared" si="145"/>
        <v>1.6831308087891236E-9</v>
      </c>
      <c r="AI159" s="30">
        <f t="shared" si="146"/>
        <v>1.6831308076802719E-9</v>
      </c>
      <c r="AJ159" s="30">
        <f t="shared" si="147"/>
        <v>1.6831308076803184E-9</v>
      </c>
      <c r="AL159" s="36"/>
      <c r="AM159" s="36"/>
      <c r="AN159" s="36"/>
      <c r="AT159" s="36"/>
      <c r="AU159" s="36"/>
      <c r="AV159" s="36"/>
      <c r="BB159" s="36"/>
      <c r="BC159" s="36"/>
      <c r="BD159" s="36"/>
      <c r="BJ159" s="36">
        <v>9.0099999999999993E-9</v>
      </c>
      <c r="BK159" s="36">
        <v>1.46788821922</v>
      </c>
      <c r="BL159" s="36">
        <v>6660.4494579071998</v>
      </c>
      <c r="BM159" s="30">
        <f t="shared" si="148"/>
        <v>-5.5728493283577205E-9</v>
      </c>
      <c r="BN159" s="30">
        <f t="shared" si="149"/>
        <v>-5.5712991261243648E-9</v>
      </c>
      <c r="BO159" s="30">
        <f t="shared" si="150"/>
        <v>-5.571299192056028E-9</v>
      </c>
      <c r="BP159" s="30">
        <f t="shared" si="151"/>
        <v>-5.5712991920532611E-9</v>
      </c>
      <c r="BR159" s="36">
        <v>1.55E-9</v>
      </c>
      <c r="BS159" s="36">
        <v>1.5718930764000001</v>
      </c>
      <c r="BT159" s="36">
        <v>3767.2106175757999</v>
      </c>
      <c r="BU159" s="30">
        <f t="shared" si="152"/>
        <v>1.3846404406093037E-9</v>
      </c>
      <c r="BV159" s="30">
        <f t="shared" si="153"/>
        <v>1.3845541641383224E-9</v>
      </c>
      <c r="BW159" s="30">
        <f t="shared" si="154"/>
        <v>1.3845541678078855E-9</v>
      </c>
      <c r="BX159" s="30">
        <f t="shared" si="155"/>
        <v>1.3845541678077295E-9</v>
      </c>
      <c r="BZ159" s="36"/>
      <c r="CA159" s="36"/>
      <c r="CB159" s="36"/>
      <c r="CH159" s="36"/>
      <c r="CI159" s="36"/>
      <c r="CJ159" s="36"/>
      <c r="CP159" s="36"/>
      <c r="CQ159" s="36"/>
      <c r="CR159" s="36"/>
      <c r="CX159" s="36"/>
      <c r="CY159" s="36"/>
      <c r="CZ159" s="36"/>
      <c r="DF159" s="36">
        <v>6.13E-8</v>
      </c>
      <c r="DG159" s="36">
        <v>1.1725223200000001E-3</v>
      </c>
      <c r="DH159" s="36">
        <v>6836.6452528338004</v>
      </c>
      <c r="DI159" s="30">
        <f t="shared" si="156"/>
        <v>6.000400166052728E-8</v>
      </c>
      <c r="DJ159" s="30">
        <f t="shared" si="157"/>
        <v>6.0001182347937174E-8</v>
      </c>
      <c r="DK159" s="30">
        <f t="shared" si="158"/>
        <v>6.0001182467899512E-8</v>
      </c>
      <c r="DL159" s="30">
        <f t="shared" si="159"/>
        <v>6.000118246789443E-8</v>
      </c>
      <c r="DN159" s="36">
        <v>1.054E-8</v>
      </c>
      <c r="DO159" s="36">
        <v>0.67591855338999995</v>
      </c>
      <c r="DP159" s="36">
        <v>3344.2028553516002</v>
      </c>
      <c r="DQ159" s="30">
        <f t="shared" si="160"/>
        <v>5.8421200410884355E-9</v>
      </c>
      <c r="DR159" s="30">
        <f t="shared" si="161"/>
        <v>5.8430844021106037E-9</v>
      </c>
      <c r="DS159" s="30">
        <f t="shared" si="162"/>
        <v>5.8430843611003686E-9</v>
      </c>
      <c r="DT159" s="30">
        <f t="shared" si="163"/>
        <v>5.8430843611021148E-9</v>
      </c>
      <c r="DV159" s="36">
        <v>1.0600000000000001E-9</v>
      </c>
      <c r="DW159" s="36">
        <v>3.76804681559</v>
      </c>
      <c r="DX159" s="36">
        <v>13517.8701062334</v>
      </c>
      <c r="DY159" s="30">
        <f t="shared" si="164"/>
        <v>-5.0533842212489395E-10</v>
      </c>
      <c r="DZ159" s="30">
        <f t="shared" si="165"/>
        <v>-5.0575242276133171E-10</v>
      </c>
      <c r="EA159" s="30">
        <f t="shared" si="166"/>
        <v>-5.0575240515710155E-10</v>
      </c>
      <c r="EB159" s="30">
        <f t="shared" si="167"/>
        <v>-5.0575240515784281E-10</v>
      </c>
      <c r="ED159" s="36"/>
      <c r="EE159" s="36"/>
      <c r="EF159" s="36"/>
      <c r="EL159" s="36"/>
      <c r="EM159" s="36"/>
      <c r="EN159" s="36"/>
      <c r="ET159" s="36"/>
      <c r="EU159" s="36"/>
      <c r="EV159" s="36"/>
    </row>
    <row r="160" spans="14:152" s="30" customFormat="1" ht="12.75">
      <c r="N160" s="36">
        <v>1.3714E-7</v>
      </c>
      <c r="O160" s="36">
        <v>3.5905063445700001</v>
      </c>
      <c r="P160" s="36">
        <v>15113.989238215199</v>
      </c>
      <c r="Q160" s="30">
        <f t="shared" si="136"/>
        <v>1.3622587174199853E-8</v>
      </c>
      <c r="R160" s="30">
        <f t="shared" si="137"/>
        <v>1.3690383495357285E-8</v>
      </c>
      <c r="S160" s="30">
        <f t="shared" si="138"/>
        <v>1.369038061223208E-8</v>
      </c>
      <c r="T160" s="30">
        <f t="shared" si="139"/>
        <v>1.3690380612354245E-8</v>
      </c>
      <c r="V160" s="36">
        <v>2.1360000000000001E-8</v>
      </c>
      <c r="W160" s="36">
        <v>1.91364787635</v>
      </c>
      <c r="X160" s="36">
        <v>8969.5688969109997</v>
      </c>
      <c r="Y160" s="30">
        <f t="shared" si="140"/>
        <v>-1.6407107342222963E-8</v>
      </c>
      <c r="Z160" s="30">
        <f t="shared" si="141"/>
        <v>-1.6403074032193388E-8</v>
      </c>
      <c r="AA160" s="30">
        <f t="shared" si="142"/>
        <v>-1.6403074203749671E-8</v>
      </c>
      <c r="AB160" s="30">
        <f t="shared" si="143"/>
        <v>-1.6403074203742379E-8</v>
      </c>
      <c r="AD160" s="36">
        <v>1.2400000000000001E-9</v>
      </c>
      <c r="AE160" s="36">
        <v>1.74571336137</v>
      </c>
      <c r="AF160" s="36">
        <v>11081.2192102886</v>
      </c>
      <c r="AG160" s="30">
        <f t="shared" si="144"/>
        <v>-1.2399865653916008E-9</v>
      </c>
      <c r="AH160" s="30">
        <f t="shared" si="145"/>
        <v>-1.239984380550798E-9</v>
      </c>
      <c r="AI160" s="30">
        <f t="shared" si="146"/>
        <v>-1.2399843806472117E-9</v>
      </c>
      <c r="AJ160" s="30">
        <f t="shared" si="147"/>
        <v>-1.2399843806472076E-9</v>
      </c>
      <c r="AL160" s="36"/>
      <c r="AM160" s="36"/>
      <c r="AN160" s="36"/>
      <c r="AT160" s="36"/>
      <c r="AU160" s="36"/>
      <c r="AV160" s="36"/>
      <c r="BB160" s="36"/>
      <c r="BC160" s="36"/>
      <c r="BD160" s="36"/>
      <c r="BJ160" s="36">
        <v>7.3900000000000003E-9</v>
      </c>
      <c r="BK160" s="36">
        <v>4.9771600883399998</v>
      </c>
      <c r="BL160" s="36">
        <v>10014.723733098601</v>
      </c>
      <c r="BM160" s="30">
        <f t="shared" si="148"/>
        <v>7.0924724154227825E-9</v>
      </c>
      <c r="BN160" s="30">
        <f t="shared" si="149"/>
        <v>7.0917886690386962E-9</v>
      </c>
      <c r="BO160" s="30">
        <f t="shared" si="150"/>
        <v>7.0917886981329611E-9</v>
      </c>
      <c r="BP160" s="30">
        <f t="shared" si="151"/>
        <v>7.0917886981317369E-9</v>
      </c>
      <c r="BR160" s="36">
        <v>1.33E-9</v>
      </c>
      <c r="BS160" s="36">
        <v>4.2098992279500003</v>
      </c>
      <c r="BT160" s="36">
        <v>11371.7046897582</v>
      </c>
      <c r="BU160" s="30">
        <f t="shared" si="152"/>
        <v>-8.7886324797661707E-10</v>
      </c>
      <c r="BV160" s="30">
        <f t="shared" si="153"/>
        <v>-8.7923634306779347E-10</v>
      </c>
      <c r="BW160" s="30">
        <f t="shared" si="154"/>
        <v>-8.7923632720366646E-10</v>
      </c>
      <c r="BX160" s="30">
        <f t="shared" si="155"/>
        <v>-8.7923632720433296E-10</v>
      </c>
      <c r="BZ160" s="36"/>
      <c r="CA160" s="36"/>
      <c r="CB160" s="36"/>
      <c r="CH160" s="36"/>
      <c r="CI160" s="36"/>
      <c r="CJ160" s="36"/>
      <c r="CP160" s="36"/>
      <c r="CQ160" s="36"/>
      <c r="CR160" s="36"/>
      <c r="CX160" s="36"/>
      <c r="CY160" s="36"/>
      <c r="CZ160" s="36"/>
      <c r="DF160" s="36">
        <v>6.2260000000000003E-8</v>
      </c>
      <c r="DG160" s="36">
        <v>6.1068395566899998</v>
      </c>
      <c r="DH160" s="36">
        <v>17256.6315363414</v>
      </c>
      <c r="DI160" s="30">
        <f t="shared" si="156"/>
        <v>-2.3916252068648059E-9</v>
      </c>
      <c r="DJ160" s="30">
        <f t="shared" si="157"/>
        <v>-2.4269164249817373E-9</v>
      </c>
      <c r="DK160" s="30">
        <f t="shared" si="158"/>
        <v>-2.4269149241564645E-9</v>
      </c>
      <c r="DL160" s="30">
        <f t="shared" si="159"/>
        <v>-2.4269149242201194E-9</v>
      </c>
      <c r="DN160" s="36">
        <v>1.2100000000000001E-8</v>
      </c>
      <c r="DO160" s="36">
        <v>0.85117132607000001</v>
      </c>
      <c r="DP160" s="36">
        <v>3120.1997842609999</v>
      </c>
      <c r="DQ160" s="30">
        <f t="shared" si="160"/>
        <v>-8.9269724717248265E-9</v>
      </c>
      <c r="DR160" s="30">
        <f t="shared" si="161"/>
        <v>-8.9261346358372988E-9</v>
      </c>
      <c r="DS160" s="30">
        <f t="shared" si="162"/>
        <v>-8.9261346714702593E-9</v>
      </c>
      <c r="DT160" s="30">
        <f t="shared" si="163"/>
        <v>-8.9261346714687489E-9</v>
      </c>
      <c r="DV160" s="36">
        <v>8.9000000000000003E-10</v>
      </c>
      <c r="DW160" s="36">
        <v>5.7365210174600003</v>
      </c>
      <c r="DX160" s="36">
        <v>11371.7046897582</v>
      </c>
      <c r="DY160" s="30">
        <f t="shared" si="164"/>
        <v>6.4137788570835436E-10</v>
      </c>
      <c r="DZ160" s="30">
        <f t="shared" si="165"/>
        <v>6.4114718553771059E-10</v>
      </c>
      <c r="EA160" s="30">
        <f t="shared" si="166"/>
        <v>6.4114719535068293E-10</v>
      </c>
      <c r="EB160" s="30">
        <f t="shared" si="167"/>
        <v>6.4114719535026624E-10</v>
      </c>
      <c r="ED160" s="36"/>
      <c r="EE160" s="36"/>
      <c r="EF160" s="36"/>
      <c r="EL160" s="36"/>
      <c r="EM160" s="36"/>
      <c r="EN160" s="36"/>
      <c r="ET160" s="36"/>
      <c r="EU160" s="36"/>
      <c r="EV160" s="36"/>
    </row>
    <row r="161" spans="7:152" s="30" customFormat="1" ht="12.75">
      <c r="N161" s="36">
        <v>1.8038E-7</v>
      </c>
      <c r="O161" s="36">
        <v>4.2539153199999999</v>
      </c>
      <c r="P161" s="36">
        <v>2487.4160449477999</v>
      </c>
      <c r="Q161" s="30">
        <f t="shared" si="136"/>
        <v>-1.7923026923067833E-7</v>
      </c>
      <c r="R161" s="30">
        <f t="shared" si="137"/>
        <v>-1.7922860602503292E-7</v>
      </c>
      <c r="S161" s="30">
        <f t="shared" si="138"/>
        <v>-1.7922860609579016E-7</v>
      </c>
      <c r="T161" s="30">
        <f t="shared" si="139"/>
        <v>-1.7922860609578711E-7</v>
      </c>
      <c r="V161" s="36">
        <v>2.0990000000000001E-8</v>
      </c>
      <c r="W161" s="36">
        <v>3.0041025564199999</v>
      </c>
      <c r="X161" s="36">
        <v>6254.6266625236003</v>
      </c>
      <c r="Y161" s="30">
        <f t="shared" si="140"/>
        <v>2.0288809278212659E-8</v>
      </c>
      <c r="Z161" s="30">
        <f t="shared" si="141"/>
        <v>2.0287702709700826E-8</v>
      </c>
      <c r="AA161" s="30">
        <f t="shared" si="142"/>
        <v>2.0287702756778477E-8</v>
      </c>
      <c r="AB161" s="30">
        <f t="shared" si="143"/>
        <v>2.0287702756776528E-8</v>
      </c>
      <c r="AD161" s="36">
        <v>1.4599999999999999E-9</v>
      </c>
      <c r="AE161" s="36">
        <v>2.2285170930399998</v>
      </c>
      <c r="AF161" s="36">
        <v>3178.1457905676002</v>
      </c>
      <c r="AG161" s="30">
        <f t="shared" si="144"/>
        <v>-1.3881540978042262E-9</v>
      </c>
      <c r="AH161" s="30">
        <f t="shared" si="145"/>
        <v>-1.3882013491148798E-9</v>
      </c>
      <c r="AI161" s="30">
        <f t="shared" si="146"/>
        <v>-1.3882013471057294E-9</v>
      </c>
      <c r="AJ161" s="30">
        <f t="shared" si="147"/>
        <v>-1.3882013471058132E-9</v>
      </c>
      <c r="AL161" s="36"/>
      <c r="AM161" s="36"/>
      <c r="AN161" s="36"/>
      <c r="AT161" s="36"/>
      <c r="AU161" s="36"/>
      <c r="AV161" s="36"/>
      <c r="BB161" s="36"/>
      <c r="BC161" s="36"/>
      <c r="BD161" s="36"/>
      <c r="BJ161" s="36">
        <v>7.6199999999999997E-9</v>
      </c>
      <c r="BK161" s="36">
        <v>3.4257607931199998</v>
      </c>
      <c r="BL161" s="36">
        <v>18984.292630009601</v>
      </c>
      <c r="BM161" s="30">
        <f t="shared" si="148"/>
        <v>2.0157870757733419E-9</v>
      </c>
      <c r="BN161" s="30">
        <f t="shared" si="149"/>
        <v>2.011200808117592E-9</v>
      </c>
      <c r="BO161" s="30">
        <f t="shared" si="150"/>
        <v>2.0112010031760602E-9</v>
      </c>
      <c r="BP161" s="30">
        <f t="shared" si="151"/>
        <v>2.0112010031679137E-9</v>
      </c>
      <c r="BR161" s="36">
        <v>1.14E-9</v>
      </c>
      <c r="BS161" s="36">
        <v>2.1263638398800002</v>
      </c>
      <c r="BT161" s="36">
        <v>6688.3384004004001</v>
      </c>
      <c r="BU161" s="30">
        <f t="shared" si="152"/>
        <v>-1.0499662769218482E-9</v>
      </c>
      <c r="BV161" s="30">
        <f t="shared" si="153"/>
        <v>-1.0498686253245377E-9</v>
      </c>
      <c r="BW161" s="30">
        <f t="shared" si="154"/>
        <v>-1.0498686294784799E-9</v>
      </c>
      <c r="BX161" s="30">
        <f t="shared" si="155"/>
        <v>-1.0498686294783031E-9</v>
      </c>
      <c r="BZ161" s="36"/>
      <c r="CA161" s="36"/>
      <c r="CB161" s="36"/>
      <c r="CH161" s="36"/>
      <c r="CI161" s="36"/>
      <c r="CJ161" s="36"/>
      <c r="CP161" s="36"/>
      <c r="CQ161" s="36"/>
      <c r="CR161" s="36"/>
      <c r="CX161" s="36"/>
      <c r="CY161" s="36"/>
      <c r="CZ161" s="36"/>
      <c r="DF161" s="36">
        <v>8.1930000000000006E-8</v>
      </c>
      <c r="DG161" s="36">
        <v>5.24811458833</v>
      </c>
      <c r="DH161" s="36">
        <v>10575.406682941801</v>
      </c>
      <c r="DI161" s="30">
        <f t="shared" si="156"/>
        <v>-8.1915094440361007E-8</v>
      </c>
      <c r="DJ161" s="30">
        <f t="shared" si="157"/>
        <v>-8.1915632759542192E-8</v>
      </c>
      <c r="DK161" s="30">
        <f t="shared" si="158"/>
        <v>-8.1915632736859391E-8</v>
      </c>
      <c r="DL161" s="30">
        <f t="shared" si="159"/>
        <v>-8.1915632736860344E-8</v>
      </c>
      <c r="DN161" s="36">
        <v>1.061E-8</v>
      </c>
      <c r="DO161" s="36">
        <v>0.13258232364</v>
      </c>
      <c r="DP161" s="36">
        <v>522.57741809380002</v>
      </c>
      <c r="DQ161" s="30">
        <f t="shared" si="160"/>
        <v>-9.8660404085027087E-9</v>
      </c>
      <c r="DR161" s="30">
        <f t="shared" si="161"/>
        <v>-9.8661074534101505E-9</v>
      </c>
      <c r="DS161" s="30">
        <f t="shared" si="162"/>
        <v>-9.8661074505589698E-9</v>
      </c>
      <c r="DT161" s="30">
        <f t="shared" si="163"/>
        <v>-9.8661074505590905E-9</v>
      </c>
      <c r="DV161" s="36">
        <v>1.0399999999999999E-9</v>
      </c>
      <c r="DW161" s="36">
        <v>5.9007896440599996</v>
      </c>
      <c r="DX161" s="36">
        <v>8432.7643848156004</v>
      </c>
      <c r="DY161" s="30">
        <f t="shared" si="164"/>
        <v>-1.0398894089286306E-9</v>
      </c>
      <c r="DZ161" s="30">
        <f t="shared" si="165"/>
        <v>-1.0398851648367605E-9</v>
      </c>
      <c r="EA161" s="30">
        <f t="shared" si="166"/>
        <v>-1.0398851650189496E-9</v>
      </c>
      <c r="EB161" s="30">
        <f t="shared" si="167"/>
        <v>-1.0398851650189419E-9</v>
      </c>
      <c r="ED161" s="41"/>
      <c r="EE161" s="41"/>
      <c r="EF161" s="41"/>
      <c r="EL161" s="36"/>
      <c r="EM161" s="36"/>
      <c r="EN161" s="36"/>
      <c r="ET161" s="36"/>
      <c r="EU161" s="36"/>
      <c r="EV161" s="36"/>
    </row>
    <row r="162" spans="7:152" s="30" customFormat="1" ht="12.75">
      <c r="N162" s="36">
        <v>1.5846E-7</v>
      </c>
      <c r="O162" s="36">
        <v>0.56901288691999996</v>
      </c>
      <c r="P162" s="36">
        <v>103.0927742186</v>
      </c>
      <c r="Q162" s="30">
        <f t="shared" si="136"/>
        <v>1.5845946748087331E-7</v>
      </c>
      <c r="R162" s="30">
        <f t="shared" si="137"/>
        <v>1.5845946608777755E-7</v>
      </c>
      <c r="S162" s="30">
        <f t="shared" si="138"/>
        <v>1.5845946608783684E-7</v>
      </c>
      <c r="T162" s="30">
        <f t="shared" si="139"/>
        <v>1.5845946608783684E-7</v>
      </c>
      <c r="V162" s="36">
        <v>1.9149999999999999E-8</v>
      </c>
      <c r="W162" s="36">
        <v>3.5590743173999999</v>
      </c>
      <c r="X162" s="36">
        <v>3767.2106175757999</v>
      </c>
      <c r="Y162" s="30">
        <f t="shared" si="140"/>
        <v>9.5213465257930955E-10</v>
      </c>
      <c r="Z162" s="30">
        <f t="shared" si="141"/>
        <v>9.5450317116887095E-10</v>
      </c>
      <c r="AA162" s="30">
        <f t="shared" si="142"/>
        <v>9.5450307044231331E-10</v>
      </c>
      <c r="AB162" s="30">
        <f t="shared" si="143"/>
        <v>9.5450307044659418E-10</v>
      </c>
      <c r="AD162" s="36">
        <v>1.26E-9</v>
      </c>
      <c r="AE162" s="36">
        <v>5.0292759352500003</v>
      </c>
      <c r="AF162" s="36">
        <v>3475.6775067352</v>
      </c>
      <c r="AG162" s="30">
        <f t="shared" si="144"/>
        <v>-1.3168706859987528E-10</v>
      </c>
      <c r="AH162" s="30">
        <f t="shared" si="145"/>
        <v>-1.3183023772376329E-10</v>
      </c>
      <c r="AI162" s="30">
        <f t="shared" si="146"/>
        <v>-1.3183023163519443E-10</v>
      </c>
      <c r="AJ162" s="30">
        <f t="shared" si="147"/>
        <v>-1.3183023163545262E-10</v>
      </c>
      <c r="AL162" s="36"/>
      <c r="AM162" s="36"/>
      <c r="AN162" s="36"/>
      <c r="AT162" s="36"/>
      <c r="AU162" s="36"/>
      <c r="AV162" s="36"/>
      <c r="BB162" s="36"/>
      <c r="BC162" s="36"/>
      <c r="BD162" s="36"/>
      <c r="BJ162" s="36">
        <v>9.3399999999999996E-9</v>
      </c>
      <c r="BK162" s="36">
        <v>0.35014113953999998</v>
      </c>
      <c r="BL162" s="36">
        <v>3264.3463554241998</v>
      </c>
      <c r="BM162" s="30">
        <f t="shared" si="148"/>
        <v>4.2341701553225521E-9</v>
      </c>
      <c r="BN162" s="30">
        <f t="shared" si="149"/>
        <v>4.235063463103775E-9</v>
      </c>
      <c r="BO162" s="30">
        <f t="shared" si="150"/>
        <v>4.2350634251147873E-9</v>
      </c>
      <c r="BP162" s="30">
        <f t="shared" si="151"/>
        <v>4.2350634251163846E-9</v>
      </c>
      <c r="BR162" s="36">
        <v>1.3000000000000001E-9</v>
      </c>
      <c r="BS162" s="36">
        <v>1.3311494365500001</v>
      </c>
      <c r="BT162" s="36">
        <v>3347.7259737006002</v>
      </c>
      <c r="BU162" s="30">
        <f t="shared" si="152"/>
        <v>-6.263316038399263E-11</v>
      </c>
      <c r="BV162" s="30">
        <f t="shared" si="153"/>
        <v>-6.2490265496637146E-11</v>
      </c>
      <c r="BW162" s="30">
        <f t="shared" si="154"/>
        <v>-6.2490271573595294E-11</v>
      </c>
      <c r="BX162" s="30">
        <f t="shared" si="155"/>
        <v>-6.2490271573336955E-11</v>
      </c>
      <c r="BZ162" s="36"/>
      <c r="CA162" s="36"/>
      <c r="CB162" s="36"/>
      <c r="CH162" s="36"/>
      <c r="CI162" s="36"/>
      <c r="CJ162" s="36"/>
      <c r="CP162" s="36"/>
      <c r="CQ162" s="36"/>
      <c r="CR162" s="36"/>
      <c r="CX162" s="36"/>
      <c r="CY162" s="36"/>
      <c r="CZ162" s="36"/>
      <c r="DF162" s="36">
        <v>6.1679999999999994E-8</v>
      </c>
      <c r="DG162" s="36">
        <v>3.6006920743899999</v>
      </c>
      <c r="DH162" s="36">
        <v>10021.854533751601</v>
      </c>
      <c r="DI162" s="30">
        <f t="shared" si="156"/>
        <v>-7.9917434620967172E-9</v>
      </c>
      <c r="DJ162" s="30">
        <f t="shared" si="157"/>
        <v>-8.0118915414337674E-9</v>
      </c>
      <c r="DK162" s="30">
        <f t="shared" si="158"/>
        <v>-8.0118906846077495E-9</v>
      </c>
      <c r="DL162" s="30">
        <f t="shared" si="159"/>
        <v>-8.0118906846438179E-9</v>
      </c>
      <c r="DN162" s="36">
        <v>1.0029999999999999E-8</v>
      </c>
      <c r="DO162" s="36">
        <v>1.28021784912</v>
      </c>
      <c r="DP162" s="36">
        <v>4569.5745400220003</v>
      </c>
      <c r="DQ162" s="30">
        <f t="shared" si="160"/>
        <v>4.7573004645870537E-9</v>
      </c>
      <c r="DR162" s="30">
        <f t="shared" si="161"/>
        <v>4.7586267777345685E-9</v>
      </c>
      <c r="DS162" s="30">
        <f t="shared" si="162"/>
        <v>4.7586267213322492E-9</v>
      </c>
      <c r="DT162" s="30">
        <f t="shared" si="163"/>
        <v>4.758626721334634E-9</v>
      </c>
      <c r="DV162" s="36">
        <v>9.900000000000001E-10</v>
      </c>
      <c r="DW162" s="36">
        <v>3.61425346453</v>
      </c>
      <c r="DX162" s="36">
        <v>853.19638175199998</v>
      </c>
      <c r="DY162" s="30">
        <f t="shared" si="164"/>
        <v>4.3456978331627495E-10</v>
      </c>
      <c r="DZ162" s="30">
        <f t="shared" si="165"/>
        <v>4.3454483532869171E-10</v>
      </c>
      <c r="EA162" s="30">
        <f t="shared" si="166"/>
        <v>4.3454483638967073E-10</v>
      </c>
      <c r="EB162" s="30">
        <f t="shared" si="167"/>
        <v>4.3454483638962565E-10</v>
      </c>
      <c r="ED162" s="36"/>
      <c r="EE162" s="36"/>
      <c r="EF162" s="36"/>
      <c r="EL162" s="36"/>
      <c r="EM162" s="36"/>
      <c r="EN162" s="36"/>
      <c r="ET162" s="36"/>
      <c r="EU162" s="36"/>
      <c r="EV162" s="36"/>
    </row>
    <row r="163" spans="7:152" s="30" customFormat="1" ht="12.75">
      <c r="N163" s="36">
        <v>1.3402999999999999E-7</v>
      </c>
      <c r="O163" s="36">
        <v>5.1692043299400003</v>
      </c>
      <c r="P163" s="36">
        <v>10213.285546211</v>
      </c>
      <c r="Q163" s="30">
        <f t="shared" si="136"/>
        <v>4.9362761979922256E-8</v>
      </c>
      <c r="R163" s="30">
        <f t="shared" si="137"/>
        <v>4.9320924062293031E-8</v>
      </c>
      <c r="S163" s="30">
        <f t="shared" si="138"/>
        <v>4.9320925841666988E-8</v>
      </c>
      <c r="T163" s="30">
        <f t="shared" si="139"/>
        <v>4.9320925841592608E-8</v>
      </c>
      <c r="V163" s="36">
        <v>1.9910000000000001E-8</v>
      </c>
      <c r="W163" s="36">
        <v>5.3727410705300001</v>
      </c>
      <c r="X163" s="36">
        <v>206.1855484372</v>
      </c>
      <c r="Y163" s="30">
        <f t="shared" si="140"/>
        <v>-9.2444711705875448E-9</v>
      </c>
      <c r="Z163" s="30">
        <f t="shared" si="141"/>
        <v>-9.2445906871670203E-9</v>
      </c>
      <c r="AA163" s="30">
        <f t="shared" si="142"/>
        <v>-9.2445906820843032E-9</v>
      </c>
      <c r="AB163" s="30">
        <f t="shared" si="143"/>
        <v>-9.2445906820845067E-9</v>
      </c>
      <c r="AD163" s="36">
        <v>1.2300000000000001E-9</v>
      </c>
      <c r="AE163" s="36">
        <v>4.9934264837500004</v>
      </c>
      <c r="AF163" s="36">
        <v>13760.5987102074</v>
      </c>
      <c r="AG163" s="30">
        <f t="shared" si="144"/>
        <v>-7.1205077330132182E-10</v>
      </c>
      <c r="AH163" s="30">
        <f t="shared" si="145"/>
        <v>-7.1250436842997552E-10</v>
      </c>
      <c r="AI163" s="30">
        <f t="shared" si="146"/>
        <v>-7.1250434914288549E-10</v>
      </c>
      <c r="AJ163" s="30">
        <f t="shared" si="147"/>
        <v>-7.1250434914369758E-10</v>
      </c>
      <c r="AL163" s="36"/>
      <c r="AM163" s="36"/>
      <c r="AN163" s="36"/>
      <c r="AT163" s="36"/>
      <c r="AU163" s="36"/>
      <c r="AV163" s="36"/>
      <c r="BB163" s="36"/>
      <c r="BC163" s="36"/>
      <c r="BD163" s="36"/>
      <c r="BJ163" s="36">
        <v>8.9399999999999993E-9</v>
      </c>
      <c r="BK163" s="36">
        <v>0.34991139502000002</v>
      </c>
      <c r="BL163" s="36">
        <v>10551.528245194</v>
      </c>
      <c r="BM163" s="30">
        <f t="shared" si="148"/>
        <v>-3.0696647933781489E-10</v>
      </c>
      <c r="BN163" s="30">
        <f t="shared" si="149"/>
        <v>-3.1006547556998198E-10</v>
      </c>
      <c r="BO163" s="30">
        <f t="shared" si="150"/>
        <v>-3.1006534377866342E-10</v>
      </c>
      <c r="BP163" s="30">
        <f t="shared" si="151"/>
        <v>-3.1006534378418656E-10</v>
      </c>
      <c r="BR163" s="36">
        <v>1.0999999999999999E-9</v>
      </c>
      <c r="BS163" s="36">
        <v>5.7889331628200003</v>
      </c>
      <c r="BT163" s="36">
        <v>16173.371168404399</v>
      </c>
      <c r="BU163" s="30">
        <f t="shared" si="152"/>
        <v>-6.5098749744992322E-10</v>
      </c>
      <c r="BV163" s="30">
        <f t="shared" si="153"/>
        <v>-6.5145881480203266E-10</v>
      </c>
      <c r="BW163" s="30">
        <f t="shared" si="154"/>
        <v>-6.5145879476207975E-10</v>
      </c>
      <c r="BX163" s="30">
        <f t="shared" si="155"/>
        <v>-6.5145879476292357E-10</v>
      </c>
      <c r="BZ163" s="36"/>
      <c r="CA163" s="36"/>
      <c r="CB163" s="36"/>
      <c r="CH163" s="36"/>
      <c r="CI163" s="36"/>
      <c r="CJ163" s="36"/>
      <c r="CP163" s="36"/>
      <c r="CQ163" s="36"/>
      <c r="CR163" s="36"/>
      <c r="CX163" s="36"/>
      <c r="CY163" s="36"/>
      <c r="CZ163" s="36"/>
      <c r="DF163" s="36">
        <v>6.1690000000000005E-8</v>
      </c>
      <c r="DG163" s="36">
        <v>1.56992114335</v>
      </c>
      <c r="DH163" s="36">
        <v>10021.8200264472</v>
      </c>
      <c r="DI163" s="30">
        <f t="shared" si="156"/>
        <v>-5.1270462313016695E-8</v>
      </c>
      <c r="DJ163" s="30">
        <f t="shared" si="157"/>
        <v>-5.1259157383351478E-8</v>
      </c>
      <c r="DK163" s="30">
        <f t="shared" si="158"/>
        <v>-5.1259157864238466E-8</v>
      </c>
      <c r="DL163" s="30">
        <f t="shared" si="159"/>
        <v>-5.1259157864218223E-8</v>
      </c>
      <c r="DN163" s="36">
        <v>1.0120000000000001E-8</v>
      </c>
      <c r="DO163" s="36">
        <v>5.77497169905</v>
      </c>
      <c r="DP163" s="36">
        <v>14314.1681130498</v>
      </c>
      <c r="DQ163" s="30">
        <f t="shared" si="160"/>
        <v>-2.3706307102957553E-9</v>
      </c>
      <c r="DR163" s="30">
        <f t="shared" si="161"/>
        <v>-2.3660011152666065E-9</v>
      </c>
      <c r="DS163" s="30">
        <f t="shared" si="162"/>
        <v>-2.3660013121621833E-9</v>
      </c>
      <c r="DT163" s="30">
        <f t="shared" si="163"/>
        <v>-2.3660013121539334E-9</v>
      </c>
      <c r="DV163" s="36">
        <v>7.7999999999999999E-10</v>
      </c>
      <c r="DW163" s="36">
        <v>0.95802015550999997</v>
      </c>
      <c r="DX163" s="36">
        <v>3191.0492295652002</v>
      </c>
      <c r="DY163" s="30">
        <f t="shared" si="164"/>
        <v>-4.0354831674683579E-10</v>
      </c>
      <c r="DZ163" s="30">
        <f t="shared" si="165"/>
        <v>-4.0347829679375593E-10</v>
      </c>
      <c r="EA163" s="30">
        <f t="shared" si="166"/>
        <v>-4.0347829977161379E-10</v>
      </c>
      <c r="EB163" s="30">
        <f t="shared" si="167"/>
        <v>-4.0347829977148806E-10</v>
      </c>
      <c r="ED163" s="36"/>
      <c r="EE163" s="36"/>
      <c r="EF163" s="36"/>
      <c r="EL163" s="36"/>
      <c r="EM163" s="36"/>
      <c r="EN163" s="36"/>
      <c r="ET163" s="36"/>
      <c r="EU163" s="36"/>
      <c r="EV163" s="36"/>
    </row>
    <row r="164" spans="7:152" s="30" customFormat="1" ht="12.75">
      <c r="N164" s="36">
        <v>1.6068999999999999E-7</v>
      </c>
      <c r="O164" s="36">
        <v>2.3689595845100002</v>
      </c>
      <c r="P164" s="36">
        <v>3265.8308281324998</v>
      </c>
      <c r="Q164" s="30">
        <f t="shared" si="136"/>
        <v>-1.6061420978731829E-7</v>
      </c>
      <c r="R164" s="30">
        <f t="shared" si="137"/>
        <v>-1.6061367909419788E-7</v>
      </c>
      <c r="S164" s="30">
        <f t="shared" si="138"/>
        <v>-1.6061367911680623E-7</v>
      </c>
      <c r="T164" s="30">
        <f t="shared" si="139"/>
        <v>-1.6061367911680527E-7</v>
      </c>
      <c r="V164" s="36">
        <v>1.6849999999999999E-8</v>
      </c>
      <c r="W164" s="36">
        <v>5.4970129981699998</v>
      </c>
      <c r="X164" s="36">
        <v>266.60704172179999</v>
      </c>
      <c r="Y164" s="30">
        <f t="shared" si="140"/>
        <v>-1.077234218664906E-8</v>
      </c>
      <c r="Z164" s="30">
        <f t="shared" si="141"/>
        <v>-1.0772455738790827E-8</v>
      </c>
      <c r="AA164" s="30">
        <f t="shared" si="142"/>
        <v>-1.0772455733961773E-8</v>
      </c>
      <c r="AB164" s="30">
        <f t="shared" si="143"/>
        <v>-1.077245573396197E-8</v>
      </c>
      <c r="AD164" s="36">
        <v>1.4100000000000001E-9</v>
      </c>
      <c r="AE164" s="36">
        <v>4.5673581549</v>
      </c>
      <c r="AF164" s="36">
        <v>10021.7699697966</v>
      </c>
      <c r="AG164" s="30">
        <f t="shared" si="144"/>
        <v>1.047309273989933E-9</v>
      </c>
      <c r="AH164" s="30">
        <f t="shared" si="145"/>
        <v>1.0469982106477261E-9</v>
      </c>
      <c r="AI164" s="30">
        <f t="shared" si="146"/>
        <v>1.0469982238788407E-9</v>
      </c>
      <c r="AJ164" s="30">
        <f t="shared" si="147"/>
        <v>1.0469982238782838E-9</v>
      </c>
      <c r="AL164" s="36"/>
      <c r="AM164" s="36"/>
      <c r="AN164" s="36"/>
      <c r="AT164" s="36"/>
      <c r="AU164" s="36"/>
      <c r="AV164" s="36"/>
      <c r="BB164" s="36"/>
      <c r="BC164" s="36"/>
      <c r="BD164" s="36"/>
      <c r="BJ164" s="36">
        <v>6.65E-9</v>
      </c>
      <c r="BK164" s="36">
        <v>6.0556183755799999</v>
      </c>
      <c r="BL164" s="36">
        <v>7632.9432596502002</v>
      </c>
      <c r="BM164" s="30">
        <f t="shared" si="148"/>
        <v>9.1134600152470907E-10</v>
      </c>
      <c r="BN164" s="30">
        <f t="shared" si="149"/>
        <v>9.1299878511003127E-10</v>
      </c>
      <c r="BO164" s="30">
        <f t="shared" si="150"/>
        <v>9.1299871482274886E-10</v>
      </c>
      <c r="BP164" s="30">
        <f t="shared" si="151"/>
        <v>9.1299871482574418E-10</v>
      </c>
      <c r="BR164" s="36">
        <v>1.0500000000000001E-9</v>
      </c>
      <c r="BS164" s="36">
        <v>3.27202438053</v>
      </c>
      <c r="BT164" s="36">
        <v>15113.989238215199</v>
      </c>
      <c r="BU164" s="30">
        <f t="shared" si="152"/>
        <v>4.2621044665129935E-10</v>
      </c>
      <c r="BV164" s="30">
        <f t="shared" si="153"/>
        <v>4.2668715337809734E-10</v>
      </c>
      <c r="BW164" s="30">
        <f t="shared" si="154"/>
        <v>4.266871331072687E-10</v>
      </c>
      <c r="BX164" s="30">
        <f t="shared" si="155"/>
        <v>4.2668713310812767E-10</v>
      </c>
      <c r="BZ164" s="36"/>
      <c r="CA164" s="36"/>
      <c r="CB164" s="36"/>
      <c r="CH164" s="36"/>
      <c r="CI164" s="36"/>
      <c r="CJ164" s="36"/>
      <c r="CP164" s="36"/>
      <c r="CQ164" s="36"/>
      <c r="CR164" s="36"/>
      <c r="CX164" s="36"/>
      <c r="CY164" s="36"/>
      <c r="CZ164" s="36"/>
      <c r="DF164" s="36">
        <v>5.6710000000000003E-8</v>
      </c>
      <c r="DG164" s="36">
        <v>0.1365030666</v>
      </c>
      <c r="DH164" s="36">
        <v>13524.916342931399</v>
      </c>
      <c r="DI164" s="30">
        <f t="shared" si="156"/>
        <v>4.8498946116376278E-8</v>
      </c>
      <c r="DJ164" s="30">
        <f t="shared" si="157"/>
        <v>4.8512008665938032E-8</v>
      </c>
      <c r="DK164" s="30">
        <f t="shared" si="158"/>
        <v>4.8512008110626255E-8</v>
      </c>
      <c r="DL164" s="30">
        <f t="shared" si="159"/>
        <v>4.8512008110649622E-8</v>
      </c>
      <c r="DN164" s="36">
        <v>1.1690000000000001E-8</v>
      </c>
      <c r="DO164" s="36">
        <v>2.99767730172</v>
      </c>
      <c r="DP164" s="36">
        <v>6247.5131155228</v>
      </c>
      <c r="DQ164" s="30">
        <f t="shared" si="160"/>
        <v>1.1392234929195613E-8</v>
      </c>
      <c r="DR164" s="30">
        <f t="shared" si="161"/>
        <v>1.1391696282941904E-8</v>
      </c>
      <c r="DS164" s="30">
        <f t="shared" si="162"/>
        <v>1.1391696305859323E-8</v>
      </c>
      <c r="DT164" s="30">
        <f t="shared" si="163"/>
        <v>1.1391696305858354E-8</v>
      </c>
      <c r="DV164" s="36">
        <v>8.9000000000000003E-10</v>
      </c>
      <c r="DW164" s="36">
        <v>2.5087207631199999</v>
      </c>
      <c r="DX164" s="36">
        <v>1052.2683831884001</v>
      </c>
      <c r="DY164" s="30">
        <f t="shared" si="164"/>
        <v>-8.7496587991639084E-10</v>
      </c>
      <c r="DZ164" s="30">
        <f t="shared" si="165"/>
        <v>-8.7496024482514374E-10</v>
      </c>
      <c r="EA164" s="30">
        <f t="shared" si="166"/>
        <v>-8.7496024506481157E-10</v>
      </c>
      <c r="EB164" s="30">
        <f t="shared" si="167"/>
        <v>-8.7496024506480143E-10</v>
      </c>
      <c r="ED164" s="36"/>
      <c r="EE164" s="36"/>
      <c r="EF164" s="36"/>
      <c r="EL164" s="36"/>
      <c r="EM164" s="36"/>
      <c r="EN164" s="36"/>
      <c r="ET164" s="36"/>
      <c r="EU164" s="36"/>
      <c r="EV164" s="36"/>
    </row>
    <row r="165" spans="7:152" s="30" customFormat="1" ht="12.75">
      <c r="N165" s="36">
        <v>1.2772999999999999E-7</v>
      </c>
      <c r="O165" s="36">
        <v>0.10483085657000001</v>
      </c>
      <c r="P165" s="36">
        <v>7234.7942562420003</v>
      </c>
      <c r="Q165" s="30">
        <f t="shared" si="136"/>
        <v>-8.6042416342886081E-8</v>
      </c>
      <c r="R165" s="30">
        <f t="shared" si="137"/>
        <v>-8.6064864734335352E-8</v>
      </c>
      <c r="S165" s="30">
        <f t="shared" si="138"/>
        <v>-8.6064863779768224E-8</v>
      </c>
      <c r="T165" s="30">
        <f t="shared" si="139"/>
        <v>-8.6064863779808471E-8</v>
      </c>
      <c r="V165" s="36">
        <v>1.646E-8</v>
      </c>
      <c r="W165" s="36">
        <v>1.3192340554799999</v>
      </c>
      <c r="X165" s="36">
        <v>3264.3463554241998</v>
      </c>
      <c r="Y165" s="30">
        <f t="shared" si="140"/>
        <v>-7.8709258634584951E-9</v>
      </c>
      <c r="Z165" s="30">
        <f t="shared" si="141"/>
        <v>-7.8693745900967268E-9</v>
      </c>
      <c r="AA165" s="30">
        <f t="shared" si="142"/>
        <v>-7.8693746560702206E-9</v>
      </c>
      <c r="AB165" s="30">
        <f t="shared" si="143"/>
        <v>-7.8693746560674462E-9</v>
      </c>
      <c r="AD165" s="36">
        <v>1.1800000000000001E-9</v>
      </c>
      <c r="AE165" s="36">
        <v>5.42945437851</v>
      </c>
      <c r="AF165" s="36">
        <v>13358.9265884502</v>
      </c>
      <c r="AG165" s="30">
        <f t="shared" si="144"/>
        <v>1.0493928283236906E-9</v>
      </c>
      <c r="AH165" s="30">
        <f t="shared" si="145"/>
        <v>1.0496296872743525E-9</v>
      </c>
      <c r="AI165" s="30">
        <f t="shared" si="146"/>
        <v>1.0496296772056729E-9</v>
      </c>
      <c r="AJ165" s="30">
        <f t="shared" si="147"/>
        <v>1.0496296772060943E-9</v>
      </c>
      <c r="AL165" s="36"/>
      <c r="AM165" s="36"/>
      <c r="AN165" s="36"/>
      <c r="AT165" s="36"/>
      <c r="AU165" s="36"/>
      <c r="AV165" s="36"/>
      <c r="BB165" s="36"/>
      <c r="BC165" s="36"/>
      <c r="BD165" s="36"/>
      <c r="BJ165" s="36">
        <v>6.0500000000000004E-9</v>
      </c>
      <c r="BK165" s="36">
        <v>4.6848039992299997</v>
      </c>
      <c r="BL165" s="36">
        <v>5729.5064471490005</v>
      </c>
      <c r="BM165" s="30">
        <f t="shared" si="148"/>
        <v>-2.2402767343383205E-9</v>
      </c>
      <c r="BN165" s="30">
        <f t="shared" si="149"/>
        <v>-2.2413351568272635E-9</v>
      </c>
      <c r="BO165" s="30">
        <f t="shared" si="150"/>
        <v>-2.2413351118170391E-9</v>
      </c>
      <c r="BP165" s="30">
        <f t="shared" si="151"/>
        <v>-2.2413351118189354E-9</v>
      </c>
      <c r="BR165" s="36">
        <v>1.1700000000000001E-9</v>
      </c>
      <c r="BS165" s="36">
        <v>5.6681280686199997</v>
      </c>
      <c r="BT165" s="36">
        <v>536.80451209540001</v>
      </c>
      <c r="BU165" s="30">
        <f t="shared" si="152"/>
        <v>-1.0536165355968703E-9</v>
      </c>
      <c r="BV165" s="30">
        <f t="shared" si="153"/>
        <v>-1.0536075586923719E-9</v>
      </c>
      <c r="BW165" s="30">
        <f t="shared" si="154"/>
        <v>-1.0536075590741429E-9</v>
      </c>
      <c r="BX165" s="30">
        <f t="shared" si="155"/>
        <v>-1.0536075590741267E-9</v>
      </c>
      <c r="BZ165" s="36"/>
      <c r="CA165" s="36"/>
      <c r="CB165" s="36"/>
      <c r="CH165" s="36"/>
      <c r="CI165" s="36"/>
      <c r="CJ165" s="36"/>
      <c r="CP165" s="36"/>
      <c r="CQ165" s="36"/>
      <c r="CR165" s="36"/>
      <c r="CX165" s="36"/>
      <c r="CY165" s="36"/>
      <c r="CZ165" s="36"/>
      <c r="DF165" s="36">
        <v>6.2569999999999997E-8</v>
      </c>
      <c r="DG165" s="36">
        <v>4.5045076893699996</v>
      </c>
      <c r="DH165" s="36">
        <v>8425.6508378147992</v>
      </c>
      <c r="DI165" s="30">
        <f t="shared" si="156"/>
        <v>-1.2392253732219046E-8</v>
      </c>
      <c r="DJ165" s="30">
        <f t="shared" si="157"/>
        <v>-1.2375266625272929E-8</v>
      </c>
      <c r="DK165" s="30">
        <f t="shared" si="158"/>
        <v>-1.2375267347709863E-8</v>
      </c>
      <c r="DL165" s="30">
        <f t="shared" si="159"/>
        <v>-1.2375267347679356E-8</v>
      </c>
      <c r="DN165" s="36">
        <v>1.062E-8</v>
      </c>
      <c r="DO165" s="36">
        <v>0.25467691252000002</v>
      </c>
      <c r="DP165" s="36">
        <v>3337.0219980480001</v>
      </c>
      <c r="DQ165" s="30">
        <f t="shared" si="160"/>
        <v>8.753830700071987E-9</v>
      </c>
      <c r="DR165" s="30">
        <f t="shared" si="161"/>
        <v>8.7544902301147304E-9</v>
      </c>
      <c r="DS165" s="30">
        <f t="shared" si="162"/>
        <v>8.7544902020689004E-9</v>
      </c>
      <c r="DT165" s="30">
        <f t="shared" si="163"/>
        <v>8.7544902020700767E-9</v>
      </c>
      <c r="DV165" s="36">
        <v>7.7999999999999999E-10</v>
      </c>
      <c r="DW165" s="36">
        <v>2.9811535461599998</v>
      </c>
      <c r="DX165" s="36">
        <v>26724.899413598399</v>
      </c>
      <c r="DY165" s="30">
        <f t="shared" si="164"/>
        <v>6.0466822220204596E-10</v>
      </c>
      <c r="DZ165" s="30">
        <f t="shared" si="165"/>
        <v>6.0423513019357907E-10</v>
      </c>
      <c r="EA165" s="30">
        <f t="shared" si="166"/>
        <v>6.0423514862175754E-10</v>
      </c>
      <c r="EB165" s="30">
        <f t="shared" si="167"/>
        <v>6.0423514862097244E-10</v>
      </c>
      <c r="ED165" s="36"/>
      <c r="EE165" s="36"/>
      <c r="EF165" s="36"/>
      <c r="EL165" s="36"/>
      <c r="EM165" s="36"/>
      <c r="EN165" s="36"/>
      <c r="ET165" s="36"/>
      <c r="EU165" s="36"/>
      <c r="EV165" s="36"/>
    </row>
    <row r="166" spans="7:152" s="30" customFormat="1" ht="12.75">
      <c r="G166" s="2"/>
      <c r="N166" s="36">
        <v>1.2199E-7</v>
      </c>
      <c r="O166" s="36">
        <v>1.7307968704400001</v>
      </c>
      <c r="P166" s="36">
        <v>36.027866677399999</v>
      </c>
      <c r="Q166" s="30">
        <f t="shared" si="136"/>
        <v>4.8488730387685278E-9</v>
      </c>
      <c r="R166" s="30">
        <f t="shared" si="137"/>
        <v>4.8490173985933701E-9</v>
      </c>
      <c r="S166" s="30">
        <f t="shared" si="138"/>
        <v>4.8490173924541399E-9</v>
      </c>
      <c r="T166" s="30">
        <f t="shared" si="139"/>
        <v>4.8490173924543839E-9</v>
      </c>
      <c r="V166" s="36">
        <v>1.7319999999999999E-8</v>
      </c>
      <c r="W166" s="36">
        <v>1.8136110399500001</v>
      </c>
      <c r="X166" s="36">
        <v>536.80451209540001</v>
      </c>
      <c r="Y166" s="30">
        <f t="shared" si="140"/>
        <v>6.8730141197401666E-9</v>
      </c>
      <c r="Z166" s="30">
        <f t="shared" si="141"/>
        <v>6.872733585916633E-9</v>
      </c>
      <c r="AA166" s="30">
        <f t="shared" si="142"/>
        <v>6.87273359784704E-9</v>
      </c>
      <c r="AB166" s="30">
        <f t="shared" si="143"/>
        <v>6.8727335978465387E-9</v>
      </c>
      <c r="AD166" s="36">
        <v>1.1599999999999999E-9</v>
      </c>
      <c r="AE166" s="36">
        <v>4.2208057130899999</v>
      </c>
      <c r="AF166" s="36">
        <v>5884.9268465832001</v>
      </c>
      <c r="AG166" s="30">
        <f t="shared" si="144"/>
        <v>-1.1495596969204817E-9</v>
      </c>
      <c r="AH166" s="30">
        <f t="shared" si="145"/>
        <v>-1.1495296361569285E-9</v>
      </c>
      <c r="AI166" s="30">
        <f t="shared" si="146"/>
        <v>-1.1495296374362471E-9</v>
      </c>
      <c r="AJ166" s="30">
        <f t="shared" si="147"/>
        <v>-1.1495296374361931E-9</v>
      </c>
      <c r="AL166" s="36"/>
      <c r="AM166" s="36"/>
      <c r="AN166" s="36"/>
      <c r="AT166" s="36"/>
      <c r="AU166" s="36"/>
      <c r="AV166" s="36"/>
      <c r="BB166" s="36"/>
      <c r="BC166" s="36"/>
      <c r="BD166" s="36"/>
      <c r="BJ166" s="36">
        <v>5.93E-9</v>
      </c>
      <c r="BK166" s="36">
        <v>2.9720704597699998</v>
      </c>
      <c r="BL166" s="36">
        <v>3178.1457905676002</v>
      </c>
      <c r="BM166" s="30">
        <f t="shared" si="148"/>
        <v>-2.9063934943791673E-9</v>
      </c>
      <c r="BN166" s="30">
        <f t="shared" si="149"/>
        <v>-2.9069334873934175E-9</v>
      </c>
      <c r="BO166" s="30">
        <f t="shared" si="150"/>
        <v>-2.906933464429628E-9</v>
      </c>
      <c r="BP166" s="30">
        <f t="shared" si="151"/>
        <v>-2.906933464430583E-9</v>
      </c>
      <c r="BR166" s="36">
        <v>1.0600000000000001E-9</v>
      </c>
      <c r="BS166" s="36">
        <v>1.21268139587</v>
      </c>
      <c r="BT166" s="36">
        <v>7234.7942562420003</v>
      </c>
      <c r="BU166" s="30">
        <f t="shared" si="152"/>
        <v>3.8207151450248378E-10</v>
      </c>
      <c r="BV166" s="30">
        <f t="shared" si="153"/>
        <v>3.8183635723762447E-10</v>
      </c>
      <c r="BW166" s="30">
        <f t="shared" si="154"/>
        <v>3.8183636723869922E-10</v>
      </c>
      <c r="BX166" s="30">
        <f t="shared" si="155"/>
        <v>3.8183636723827767E-10</v>
      </c>
      <c r="BZ166" s="36"/>
      <c r="CA166" s="36"/>
      <c r="CB166" s="36"/>
      <c r="CH166" s="36"/>
      <c r="CI166" s="36"/>
      <c r="CJ166" s="36"/>
      <c r="CP166" s="36"/>
      <c r="CQ166" s="36"/>
      <c r="CR166" s="36"/>
      <c r="CX166" s="36"/>
      <c r="CY166" s="36"/>
      <c r="CZ166" s="36"/>
      <c r="DF166" s="36">
        <v>5.2490000000000002E-8</v>
      </c>
      <c r="DG166" s="36">
        <v>2.7012235860299998</v>
      </c>
      <c r="DH166" s="36">
        <v>4459.3682188025996</v>
      </c>
      <c r="DI166" s="30">
        <f t="shared" si="156"/>
        <v>-5.2461559433160002E-8</v>
      </c>
      <c r="DJ166" s="30">
        <f t="shared" si="157"/>
        <v>-5.2461305611124964E-8</v>
      </c>
      <c r="DK166" s="30">
        <f t="shared" si="158"/>
        <v>-5.2461305621943309E-8</v>
      </c>
      <c r="DL166" s="30">
        <f t="shared" si="159"/>
        <v>-5.2461305621942846E-8</v>
      </c>
      <c r="DN166" s="36">
        <v>1.0320000000000001E-8</v>
      </c>
      <c r="DO166" s="36">
        <v>5.6983368362000002</v>
      </c>
      <c r="DP166" s="36">
        <v>536.80451209540001</v>
      </c>
      <c r="DQ166" s="30">
        <f t="shared" si="160"/>
        <v>-9.4247283202255117E-9</v>
      </c>
      <c r="DR166" s="30">
        <f t="shared" si="161"/>
        <v>-9.4246541286361282E-9</v>
      </c>
      <c r="DS166" s="30">
        <f t="shared" si="162"/>
        <v>-9.4246541317913623E-9</v>
      </c>
      <c r="DT166" s="30">
        <f t="shared" si="163"/>
        <v>-9.42465413179123E-9</v>
      </c>
      <c r="DV166" s="36">
        <v>7.8999999999999996E-10</v>
      </c>
      <c r="DW166" s="36">
        <v>5.9151499393</v>
      </c>
      <c r="DX166" s="36">
        <v>6040.3472460173998</v>
      </c>
      <c r="DY166" s="30">
        <f t="shared" si="164"/>
        <v>-6.0507053137633832E-10</v>
      </c>
      <c r="DZ166" s="30">
        <f t="shared" si="165"/>
        <v>-6.0517137271545786E-10</v>
      </c>
      <c r="EA166" s="30">
        <f t="shared" si="166"/>
        <v>-6.0517136842744951E-10</v>
      </c>
      <c r="EB166" s="30">
        <f t="shared" si="167"/>
        <v>-6.0517136842762994E-10</v>
      </c>
      <c r="ED166" s="36"/>
      <c r="EE166" s="36"/>
      <c r="EF166" s="36"/>
      <c r="EL166" s="36"/>
      <c r="EM166" s="36"/>
      <c r="EN166" s="36"/>
      <c r="ET166" s="36"/>
      <c r="EU166" s="36"/>
      <c r="EV166" s="36"/>
    </row>
    <row r="167" spans="7:152" s="30" customFormat="1" ht="12.75">
      <c r="G167" s="2"/>
      <c r="N167" s="36">
        <v>1.2283E-7</v>
      </c>
      <c r="O167" s="36">
        <v>5.1994003063500003</v>
      </c>
      <c r="P167" s="36">
        <v>10021.854533751601</v>
      </c>
      <c r="Q167" s="30">
        <f t="shared" si="136"/>
        <v>1.2219132678515103E-7</v>
      </c>
      <c r="R167" s="30">
        <f t="shared" si="137"/>
        <v>1.2218719902452146E-7</v>
      </c>
      <c r="S167" s="30">
        <f t="shared" si="138"/>
        <v>1.2218719920034618E-7</v>
      </c>
      <c r="T167" s="30">
        <f t="shared" si="139"/>
        <v>1.2218719920033877E-7</v>
      </c>
      <c r="V167" s="36">
        <v>1.7229999999999999E-8</v>
      </c>
      <c r="W167" s="36">
        <v>3.2590037934199998</v>
      </c>
      <c r="X167" s="36">
        <v>7903.0734197210004</v>
      </c>
      <c r="Y167" s="30">
        <f t="shared" si="140"/>
        <v>-1.6556407447461486E-8</v>
      </c>
      <c r="Z167" s="30">
        <f t="shared" si="141"/>
        <v>-1.6557646234790718E-8</v>
      </c>
      <c r="AA167" s="30">
        <f t="shared" si="142"/>
        <v>-1.6557646182132139E-8</v>
      </c>
      <c r="AB167" s="30">
        <f t="shared" si="143"/>
        <v>-1.6557646182134336E-8</v>
      </c>
      <c r="AD167" s="36">
        <v>1.19E-9</v>
      </c>
      <c r="AE167" s="36">
        <v>4.0996269214399996</v>
      </c>
      <c r="AF167" s="36">
        <v>10021.9045904022</v>
      </c>
      <c r="AG167" s="30">
        <f t="shared" si="144"/>
        <v>4.2890653711828965E-10</v>
      </c>
      <c r="AH167" s="30">
        <f t="shared" si="145"/>
        <v>4.2854082891300374E-10</v>
      </c>
      <c r="AI167" s="30">
        <f t="shared" si="146"/>
        <v>4.285408444665963E-10</v>
      </c>
      <c r="AJ167" s="30">
        <f t="shared" si="147"/>
        <v>4.2854084446594153E-10</v>
      </c>
      <c r="AL167" s="36"/>
      <c r="AM167" s="36"/>
      <c r="AN167" s="36"/>
      <c r="AT167" s="36"/>
      <c r="AU167" s="36"/>
      <c r="AV167" s="36"/>
      <c r="BB167" s="36"/>
      <c r="BC167" s="36"/>
      <c r="BD167" s="36"/>
      <c r="BJ167" s="36">
        <v>6.17E-9</v>
      </c>
      <c r="BK167" s="36">
        <v>2.19529512598</v>
      </c>
      <c r="BL167" s="36">
        <v>13362.432453146999</v>
      </c>
      <c r="BM167" s="30">
        <f t="shared" si="148"/>
        <v>-5.7680593514210787E-9</v>
      </c>
      <c r="BN167" s="30">
        <f t="shared" si="149"/>
        <v>-5.7690209836985857E-9</v>
      </c>
      <c r="BO167" s="30">
        <f t="shared" si="150"/>
        <v>-5.7690209428265767E-9</v>
      </c>
      <c r="BP167" s="30">
        <f t="shared" si="151"/>
        <v>-5.7690209428282865E-9</v>
      </c>
      <c r="BR167" s="36">
        <v>1.08E-9</v>
      </c>
      <c r="BS167" s="36">
        <v>0.94652521236999998</v>
      </c>
      <c r="BT167" s="36">
        <v>9808.5381846614</v>
      </c>
      <c r="BU167" s="30">
        <f t="shared" si="152"/>
        <v>-1.0794958715570135E-9</v>
      </c>
      <c r="BV167" s="30">
        <f t="shared" si="153"/>
        <v>-1.0794851770042339E-9</v>
      </c>
      <c r="BW167" s="30">
        <f t="shared" si="154"/>
        <v>-1.0794851774614309E-9</v>
      </c>
      <c r="BX167" s="30">
        <f t="shared" si="155"/>
        <v>-1.0794851774614119E-9</v>
      </c>
      <c r="BZ167" s="36"/>
      <c r="CA167" s="36"/>
      <c r="CB167" s="36"/>
      <c r="CH167" s="36"/>
      <c r="CI167" s="36"/>
      <c r="CJ167" s="36"/>
      <c r="CP167" s="36"/>
      <c r="CQ167" s="36"/>
      <c r="CR167" s="36"/>
      <c r="CX167" s="36"/>
      <c r="CY167" s="36"/>
      <c r="CZ167" s="36"/>
      <c r="DF167" s="36">
        <v>6.479E-8</v>
      </c>
      <c r="DG167" s="36">
        <v>2.7426749828700001</v>
      </c>
      <c r="DH167" s="36">
        <v>7740.6067835887998</v>
      </c>
      <c r="DI167" s="30">
        <f t="shared" si="156"/>
        <v>-5.0983532281864498E-8</v>
      </c>
      <c r="DJ167" s="30">
        <f t="shared" si="157"/>
        <v>-5.099370360361399E-8</v>
      </c>
      <c r="DK167" s="30">
        <f t="shared" si="158"/>
        <v>-5.0993703171124929E-8</v>
      </c>
      <c r="DL167" s="30">
        <f t="shared" si="159"/>
        <v>-5.0993703171143107E-8</v>
      </c>
      <c r="DN167" s="36">
        <v>1.082E-8</v>
      </c>
      <c r="DO167" s="36">
        <v>2.5801615999699998</v>
      </c>
      <c r="DP167" s="36">
        <v>6261.7402095243997</v>
      </c>
      <c r="DQ167" s="30">
        <f t="shared" si="160"/>
        <v>8.1160500613951127E-9</v>
      </c>
      <c r="DR167" s="30">
        <f t="shared" si="161"/>
        <v>8.1145770141399141E-9</v>
      </c>
      <c r="DS167" s="30">
        <f t="shared" si="162"/>
        <v>8.1145770767920262E-9</v>
      </c>
      <c r="DT167" s="30">
        <f t="shared" si="163"/>
        <v>8.1145770767893825E-9</v>
      </c>
      <c r="DV167" s="36">
        <v>8.9999999999999999E-10</v>
      </c>
      <c r="DW167" s="36">
        <v>3.0095047030200002</v>
      </c>
      <c r="DX167" s="36">
        <v>12964.300703391</v>
      </c>
      <c r="DY167" s="30">
        <f t="shared" si="164"/>
        <v>8.7355161627323818E-10</v>
      </c>
      <c r="DZ167" s="30">
        <f t="shared" si="165"/>
        <v>8.7364383605339457E-10</v>
      </c>
      <c r="EA167" s="30">
        <f t="shared" si="166"/>
        <v>8.7364383213490704E-10</v>
      </c>
      <c r="EB167" s="30">
        <f t="shared" si="167"/>
        <v>8.7364383213507299E-10</v>
      </c>
      <c r="ED167" s="36"/>
      <c r="EE167" s="36"/>
      <c r="EF167" s="36"/>
      <c r="EL167" s="36"/>
      <c r="EM167" s="36"/>
      <c r="EN167" s="36"/>
      <c r="ET167" s="36"/>
      <c r="EU167" s="36"/>
      <c r="EV167" s="36"/>
    </row>
    <row r="168" spans="7:152" s="30" customFormat="1" ht="12.75">
      <c r="N168" s="36">
        <v>1.1945E-7</v>
      </c>
      <c r="O168" s="36">
        <v>5.47997890162</v>
      </c>
      <c r="P168" s="36">
        <v>2921.1277828246002</v>
      </c>
      <c r="Q168" s="30">
        <f t="shared" si="136"/>
        <v>-3.2912744995517032E-8</v>
      </c>
      <c r="R168" s="30">
        <f t="shared" si="137"/>
        <v>-3.2901718832565699E-8</v>
      </c>
      <c r="S168" s="30">
        <f t="shared" si="138"/>
        <v>-3.2901719301485594E-8</v>
      </c>
      <c r="T168" s="30">
        <f t="shared" si="139"/>
        <v>-3.2901719301465603E-8</v>
      </c>
      <c r="V168" s="36">
        <v>1.564E-8</v>
      </c>
      <c r="W168" s="36">
        <v>5.7542885201200002</v>
      </c>
      <c r="X168" s="36">
        <v>3360.9677460985899</v>
      </c>
      <c r="Y168" s="30">
        <f t="shared" si="140"/>
        <v>1.4873012422805524E-8</v>
      </c>
      <c r="Z168" s="30">
        <f t="shared" si="141"/>
        <v>1.4872477856320787E-8</v>
      </c>
      <c r="AA168" s="30">
        <f t="shared" si="142"/>
        <v>1.4872477879058339E-8</v>
      </c>
      <c r="AB168" s="30">
        <f t="shared" si="143"/>
        <v>1.4872477879057376E-8</v>
      </c>
      <c r="AD168" s="36">
        <v>1.2400000000000001E-9</v>
      </c>
      <c r="AE168" s="36">
        <v>1.79723243306</v>
      </c>
      <c r="AF168" s="36">
        <v>18984.292630009601</v>
      </c>
      <c r="AG168" s="30">
        <f t="shared" si="144"/>
        <v>-1.2127599333359125E-9</v>
      </c>
      <c r="AH168" s="30">
        <f t="shared" si="145"/>
        <v>-1.2129210040767089E-9</v>
      </c>
      <c r="AI168" s="30">
        <f t="shared" si="146"/>
        <v>-1.2129209972368407E-9</v>
      </c>
      <c r="AJ168" s="30">
        <f t="shared" si="147"/>
        <v>-1.2129209972371265E-9</v>
      </c>
      <c r="AL168" s="36"/>
      <c r="AM168" s="36"/>
      <c r="AN168" s="36"/>
      <c r="AT168" s="36"/>
      <c r="AU168" s="36"/>
      <c r="AV168" s="36"/>
      <c r="BB168" s="36"/>
      <c r="BC168" s="36"/>
      <c r="BD168" s="36"/>
      <c r="BJ168" s="36">
        <v>5.7900000000000001E-9</v>
      </c>
      <c r="BK168" s="36">
        <v>3.3230343985799999</v>
      </c>
      <c r="BL168" s="36">
        <v>11081.2192102886</v>
      </c>
      <c r="BM168" s="30">
        <f t="shared" si="148"/>
        <v>1.0825780339813321E-11</v>
      </c>
      <c r="BN168" s="30">
        <f t="shared" si="149"/>
        <v>8.7167034514779587E-12</v>
      </c>
      <c r="BO168" s="30">
        <f t="shared" si="150"/>
        <v>8.7167931449479236E-12</v>
      </c>
      <c r="BP168" s="30">
        <f t="shared" si="151"/>
        <v>8.7167931412041494E-12</v>
      </c>
      <c r="BR168" s="36">
        <v>1.21E-9</v>
      </c>
      <c r="BS168" s="36">
        <v>4.2220475844300003</v>
      </c>
      <c r="BT168" s="36">
        <v>6158.6474353058002</v>
      </c>
      <c r="BU168" s="30">
        <f t="shared" si="152"/>
        <v>9.6567051741400373E-11</v>
      </c>
      <c r="BV168" s="30">
        <f t="shared" si="153"/>
        <v>9.6811229795812894E-11</v>
      </c>
      <c r="BW168" s="30">
        <f t="shared" si="154"/>
        <v>9.6811219411658632E-11</v>
      </c>
      <c r="BX168" s="30">
        <f t="shared" si="155"/>
        <v>9.6811219412095693E-11</v>
      </c>
      <c r="BZ168" s="36"/>
      <c r="CA168" s="36"/>
      <c r="CB168" s="36"/>
      <c r="CH168" s="36"/>
      <c r="CI168" s="36"/>
      <c r="CJ168" s="36"/>
      <c r="CP168" s="36"/>
      <c r="CQ168" s="36"/>
      <c r="CR168" s="36"/>
      <c r="CX168" s="36"/>
      <c r="CY168" s="36"/>
      <c r="CZ168" s="36"/>
      <c r="DF168" s="36">
        <v>5.5299999999999999E-8</v>
      </c>
      <c r="DG168" s="36">
        <v>6.0640814509199998</v>
      </c>
      <c r="DH168" s="36">
        <v>10419.9862835076</v>
      </c>
      <c r="DI168" s="30">
        <f t="shared" si="156"/>
        <v>6.9485939132242095E-9</v>
      </c>
      <c r="DJ168" s="30">
        <f t="shared" si="157"/>
        <v>6.929801921619226E-9</v>
      </c>
      <c r="DK168" s="30">
        <f t="shared" si="158"/>
        <v>6.9298027208099334E-9</v>
      </c>
      <c r="DL168" s="30">
        <f t="shared" si="159"/>
        <v>6.9298027207764086E-9</v>
      </c>
      <c r="DN168" s="36">
        <v>8.6699999999999992E-9</v>
      </c>
      <c r="DO168" s="36">
        <v>1.50283829131</v>
      </c>
      <c r="DP168" s="36">
        <v>6127.6554505572003</v>
      </c>
      <c r="DQ168" s="30">
        <f t="shared" si="160"/>
        <v>4.2652074456047812E-9</v>
      </c>
      <c r="DR168" s="30">
        <f t="shared" si="161"/>
        <v>4.2636869141744566E-9</v>
      </c>
      <c r="DS168" s="30">
        <f t="shared" si="162"/>
        <v>4.2636869788423458E-9</v>
      </c>
      <c r="DT168" s="30">
        <f t="shared" si="163"/>
        <v>4.2636869788396103E-9</v>
      </c>
      <c r="DV168" s="36">
        <v>7.5E-10</v>
      </c>
      <c r="DW168" s="36">
        <v>1.31512531841</v>
      </c>
      <c r="DX168" s="36">
        <v>17924.910699820401</v>
      </c>
      <c r="DY168" s="30">
        <f t="shared" si="164"/>
        <v>-5.8248180503391163E-10</v>
      </c>
      <c r="DZ168" s="30">
        <f t="shared" si="165"/>
        <v>-5.8220331910731353E-10</v>
      </c>
      <c r="EA168" s="30">
        <f t="shared" si="166"/>
        <v>-5.8220333095488268E-10</v>
      </c>
      <c r="EB168" s="30">
        <f t="shared" si="167"/>
        <v>-5.8220333095438544E-10</v>
      </c>
      <c r="ED168" s="36"/>
      <c r="EE168" s="36"/>
      <c r="EF168" s="36"/>
      <c r="EL168" s="36"/>
      <c r="EM168" s="36"/>
      <c r="EN168" s="36"/>
      <c r="ET168" s="36"/>
      <c r="EU168" s="36"/>
      <c r="EV168" s="36"/>
    </row>
    <row r="169" spans="7:152" s="30" customFormat="1" ht="12.75">
      <c r="N169" s="36">
        <v>1.189E-7</v>
      </c>
      <c r="O169" s="36">
        <v>4.7659390583499999</v>
      </c>
      <c r="P169" s="36">
        <v>5828.0284716475999</v>
      </c>
      <c r="Q169" s="30">
        <f t="shared" si="136"/>
        <v>-8.8890556059166551E-8</v>
      </c>
      <c r="R169" s="30">
        <f t="shared" si="137"/>
        <v>-8.8905682739550104E-8</v>
      </c>
      <c r="S169" s="30">
        <f t="shared" si="138"/>
        <v>-8.8905682096321834E-8</v>
      </c>
      <c r="T169" s="30">
        <f t="shared" si="139"/>
        <v>-8.8905682096348767E-8</v>
      </c>
      <c r="V169" s="36">
        <v>1.5889999999999999E-8</v>
      </c>
      <c r="W169" s="36">
        <v>1.7327356325900001</v>
      </c>
      <c r="X169" s="36">
        <v>3134.4268782626</v>
      </c>
      <c r="Y169" s="30">
        <f t="shared" si="140"/>
        <v>-1.5859822331837324E-8</v>
      </c>
      <c r="Z169" s="30">
        <f t="shared" si="141"/>
        <v>-1.5859923102911889E-8</v>
      </c>
      <c r="AA169" s="30">
        <f t="shared" si="142"/>
        <v>-1.5859923098629945E-8</v>
      </c>
      <c r="AB169" s="30">
        <f t="shared" si="143"/>
        <v>-1.5859923098630127E-8</v>
      </c>
      <c r="AD169" s="36">
        <v>1.3500000000000001E-9</v>
      </c>
      <c r="AE169" s="36">
        <v>1.00085140609</v>
      </c>
      <c r="AF169" s="36">
        <v>18454.601664915001</v>
      </c>
      <c r="AG169" s="30">
        <f t="shared" si="144"/>
        <v>9.4916486527246494E-10</v>
      </c>
      <c r="AH169" s="30">
        <f t="shared" si="145"/>
        <v>9.4858231991491997E-10</v>
      </c>
      <c r="AI169" s="30">
        <f t="shared" si="146"/>
        <v>9.4858234469645599E-10</v>
      </c>
      <c r="AJ169" s="30">
        <f t="shared" si="147"/>
        <v>9.4858234469540485E-10</v>
      </c>
      <c r="AL169" s="36"/>
      <c r="AM169" s="36"/>
      <c r="AN169" s="36"/>
      <c r="AT169" s="36"/>
      <c r="AU169" s="36"/>
      <c r="AV169" s="36"/>
      <c r="BB169" s="36"/>
      <c r="BC169" s="36"/>
      <c r="BD169" s="36"/>
      <c r="BJ169" s="36">
        <v>5.7900000000000001E-9</v>
      </c>
      <c r="BK169" s="36">
        <v>2.3121795972700001</v>
      </c>
      <c r="BL169" s="36">
        <v>6677.6344247478</v>
      </c>
      <c r="BM169" s="30">
        <f t="shared" si="148"/>
        <v>-5.7206469116258319E-9</v>
      </c>
      <c r="BN169" s="30">
        <f t="shared" si="149"/>
        <v>-5.7204506490889596E-9</v>
      </c>
      <c r="BO169" s="30">
        <f t="shared" si="150"/>
        <v>-5.7204506574413439E-9</v>
      </c>
      <c r="BP169" s="30">
        <f t="shared" si="151"/>
        <v>-5.7204506574409948E-9</v>
      </c>
      <c r="BR169" s="36">
        <v>1.2400000000000001E-9</v>
      </c>
      <c r="BS169" s="36">
        <v>4.92495255567</v>
      </c>
      <c r="BT169" s="36">
        <v>12964.300703391</v>
      </c>
      <c r="BU169" s="30">
        <f t="shared" si="152"/>
        <v>-6.8749853002298892E-10</v>
      </c>
      <c r="BV169" s="30">
        <f t="shared" si="153"/>
        <v>-6.8705868326096002E-10</v>
      </c>
      <c r="BW169" s="30">
        <f t="shared" si="154"/>
        <v>-6.8705870196912227E-10</v>
      </c>
      <c r="BX169" s="30">
        <f t="shared" si="155"/>
        <v>-6.8705870196833014E-10</v>
      </c>
      <c r="BZ169" s="36"/>
      <c r="CA169" s="36"/>
      <c r="CB169" s="36"/>
      <c r="CH169" s="36"/>
      <c r="CI169" s="36"/>
      <c r="CJ169" s="36"/>
      <c r="CP169" s="36"/>
      <c r="CQ169" s="36"/>
      <c r="CR169" s="36"/>
      <c r="CX169" s="36"/>
      <c r="CY169" s="36"/>
      <c r="CZ169" s="36"/>
      <c r="DF169" s="36">
        <v>5.5360000000000001E-8</v>
      </c>
      <c r="DG169" s="36">
        <v>5.7499606324299997</v>
      </c>
      <c r="DH169" s="36">
        <v>12168.0026965746</v>
      </c>
      <c r="DI169" s="30">
        <f t="shared" si="156"/>
        <v>2.4346620614546171E-8</v>
      </c>
      <c r="DJ169" s="30">
        <f t="shared" si="157"/>
        <v>2.4366505606477595E-8</v>
      </c>
      <c r="DK169" s="30">
        <f t="shared" si="158"/>
        <v>2.4366504760904119E-8</v>
      </c>
      <c r="DL169" s="30">
        <f t="shared" si="159"/>
        <v>2.4366504760940148E-8</v>
      </c>
      <c r="DN169" s="36">
        <v>9.53E-9</v>
      </c>
      <c r="DO169" s="36">
        <v>2.9237703063799998</v>
      </c>
      <c r="DP169" s="36">
        <v>5729.5064471490005</v>
      </c>
      <c r="DQ169" s="30">
        <f t="shared" si="160"/>
        <v>-8.0255653743915841E-9</v>
      </c>
      <c r="DR169" s="30">
        <f t="shared" si="161"/>
        <v>-8.0245973148572455E-9</v>
      </c>
      <c r="DS169" s="30">
        <f t="shared" si="162"/>
        <v>-8.0245973560323145E-9</v>
      </c>
      <c r="DT169" s="30">
        <f t="shared" si="163"/>
        <v>-8.024597356030579E-9</v>
      </c>
      <c r="DV169" s="36">
        <v>7.2999999999999996E-10</v>
      </c>
      <c r="DW169" s="36">
        <v>5.0115359377599997</v>
      </c>
      <c r="DX169" s="36">
        <v>1903.4368125011999</v>
      </c>
      <c r="DY169" s="30">
        <f t="shared" si="164"/>
        <v>5.3860092985566576E-10</v>
      </c>
      <c r="DZ169" s="30">
        <f t="shared" si="165"/>
        <v>5.3863176052552698E-10</v>
      </c>
      <c r="EA169" s="30">
        <f t="shared" si="166"/>
        <v>5.3863175921442545E-10</v>
      </c>
      <c r="EB169" s="30">
        <f t="shared" si="167"/>
        <v>5.3863175921448056E-10</v>
      </c>
      <c r="ED169" s="36"/>
      <c r="EE169" s="36"/>
      <c r="EF169" s="36"/>
      <c r="EL169" s="36"/>
      <c r="EM169" s="36"/>
      <c r="EN169" s="36"/>
      <c r="ET169" s="36"/>
      <c r="EU169" s="36"/>
      <c r="EV169" s="36"/>
    </row>
    <row r="170" spans="7:152" s="30" customFormat="1" ht="12.75">
      <c r="N170" s="36">
        <v>1.2283E-7</v>
      </c>
      <c r="O170" s="36">
        <v>3.16862882612</v>
      </c>
      <c r="P170" s="36">
        <v>10021.8200264472</v>
      </c>
      <c r="Q170" s="30">
        <f t="shared" si="136"/>
        <v>-6.5433341676462886E-8</v>
      </c>
      <c r="R170" s="30">
        <f t="shared" si="137"/>
        <v>-6.5467583325250154E-8</v>
      </c>
      <c r="S170" s="30">
        <f t="shared" si="138"/>
        <v>-6.5467581869194667E-8</v>
      </c>
      <c r="T170" s="30">
        <f t="shared" si="139"/>
        <v>-6.5467581869255945E-8</v>
      </c>
      <c r="V170" s="36">
        <v>1.6899999999999999E-8</v>
      </c>
      <c r="W170" s="36">
        <v>2.43213510013</v>
      </c>
      <c r="X170" s="36">
        <v>3120.1997842609999</v>
      </c>
      <c r="Y170" s="30">
        <f t="shared" si="140"/>
        <v>-1.1281091800207371E-8</v>
      </c>
      <c r="Z170" s="30">
        <f t="shared" si="141"/>
        <v>-1.1282382407853202E-8</v>
      </c>
      <c r="AA170" s="30">
        <f t="shared" si="142"/>
        <v>-1.1282382352969567E-8</v>
      </c>
      <c r="AB170" s="30">
        <f t="shared" si="143"/>
        <v>-1.1282382352971891E-8</v>
      </c>
      <c r="AD170" s="36">
        <v>1.0600000000000001E-9</v>
      </c>
      <c r="AE170" s="36">
        <v>5.7634292400499998</v>
      </c>
      <c r="AF170" s="36">
        <v>2288.3440435113998</v>
      </c>
      <c r="AG170" s="30">
        <f t="shared" si="144"/>
        <v>8.4941304799557047E-10</v>
      </c>
      <c r="AH170" s="30">
        <f t="shared" si="145"/>
        <v>8.4936534608269823E-10</v>
      </c>
      <c r="AI170" s="30">
        <f t="shared" si="146"/>
        <v>8.4936534811143572E-10</v>
      </c>
      <c r="AJ170" s="30">
        <f t="shared" si="147"/>
        <v>8.493653481113501E-10</v>
      </c>
      <c r="AL170" s="36"/>
      <c r="AM170" s="36"/>
      <c r="AN170" s="36"/>
      <c r="AT170" s="36"/>
      <c r="AU170" s="36"/>
      <c r="AV170" s="36"/>
      <c r="BB170" s="36"/>
      <c r="BC170" s="36"/>
      <c r="BD170" s="36"/>
      <c r="BJ170" s="36">
        <v>5.7200000000000001E-9</v>
      </c>
      <c r="BK170" s="36">
        <v>4.2798408878299998</v>
      </c>
      <c r="BL170" s="36">
        <v>6546.1597733642002</v>
      </c>
      <c r="BM170" s="30">
        <f t="shared" si="148"/>
        <v>4.7212644449975025E-9</v>
      </c>
      <c r="BN170" s="30">
        <f t="shared" si="149"/>
        <v>4.7205694468688209E-9</v>
      </c>
      <c r="BO170" s="30">
        <f t="shared" si="150"/>
        <v>4.7205694764298936E-9</v>
      </c>
      <c r="BP170" s="30">
        <f t="shared" si="151"/>
        <v>4.7205694764286545E-9</v>
      </c>
      <c r="BR170" s="36">
        <v>1.4200000000000001E-9</v>
      </c>
      <c r="BS170" s="36">
        <v>3.8576423492199998</v>
      </c>
      <c r="BT170" s="36">
        <v>6894.5239488376001</v>
      </c>
      <c r="BU170" s="30">
        <f t="shared" si="152"/>
        <v>-1.3949874760854278E-9</v>
      </c>
      <c r="BV170" s="30">
        <f t="shared" si="153"/>
        <v>-1.3950475781504308E-9</v>
      </c>
      <c r="BW170" s="30">
        <f t="shared" si="154"/>
        <v>-1.3950475755959715E-9</v>
      </c>
      <c r="BX170" s="30">
        <f t="shared" si="155"/>
        <v>-1.3950475755960807E-9</v>
      </c>
      <c r="BZ170" s="36"/>
      <c r="CA170" s="36"/>
      <c r="CB170" s="36"/>
      <c r="CH170" s="36"/>
      <c r="CI170" s="36"/>
      <c r="CJ170" s="36"/>
      <c r="CP170" s="36"/>
      <c r="CQ170" s="36"/>
      <c r="CR170" s="36"/>
      <c r="CX170" s="36"/>
      <c r="CY170" s="36"/>
      <c r="CZ170" s="36"/>
      <c r="DF170" s="36">
        <v>6.8260000000000004E-8</v>
      </c>
      <c r="DG170" s="36">
        <v>4.6932754583899996</v>
      </c>
      <c r="DH170" s="36">
        <v>17654.780539749601</v>
      </c>
      <c r="DI170" s="30">
        <f t="shared" si="156"/>
        <v>3.3796160344504855E-8</v>
      </c>
      <c r="DJ170" s="30">
        <f t="shared" si="157"/>
        <v>3.3830573052190868E-8</v>
      </c>
      <c r="DK170" s="30">
        <f t="shared" si="158"/>
        <v>3.3830571588952E-8</v>
      </c>
      <c r="DL170" s="30">
        <f t="shared" si="159"/>
        <v>3.3830571589013502E-8</v>
      </c>
      <c r="DN170" s="36">
        <v>8.8699999999999994E-9</v>
      </c>
      <c r="DO170" s="36">
        <v>5.2874357497200002</v>
      </c>
      <c r="DP170" s="36">
        <v>10213.285546211</v>
      </c>
      <c r="DQ170" s="30">
        <f t="shared" si="160"/>
        <v>4.2167097800638024E-9</v>
      </c>
      <c r="DR170" s="30">
        <f t="shared" si="161"/>
        <v>4.2140896244404054E-9</v>
      </c>
      <c r="DS170" s="30">
        <f t="shared" si="162"/>
        <v>4.2140897358788352E-9</v>
      </c>
      <c r="DT170" s="30">
        <f t="shared" si="163"/>
        <v>4.2140897358741765E-9</v>
      </c>
      <c r="DV170" s="36">
        <v>7.5E-10</v>
      </c>
      <c r="DW170" s="36">
        <v>2.57969241717</v>
      </c>
      <c r="DX170" s="36">
        <v>10021.9045904022</v>
      </c>
      <c r="DY170" s="30">
        <f t="shared" si="164"/>
        <v>-6.8494325364523722E-10</v>
      </c>
      <c r="DZ170" s="30">
        <f t="shared" si="165"/>
        <v>-6.8504387271854751E-10</v>
      </c>
      <c r="EA170" s="30">
        <f t="shared" si="166"/>
        <v>-6.8504386844106504E-10</v>
      </c>
      <c r="EB170" s="30">
        <f t="shared" si="167"/>
        <v>-6.8504386844124516E-10</v>
      </c>
      <c r="ED170" s="36"/>
      <c r="EE170" s="36"/>
      <c r="EF170" s="36"/>
      <c r="EL170" s="36"/>
      <c r="EM170" s="36"/>
      <c r="EN170" s="36"/>
      <c r="ET170" s="36"/>
      <c r="EU170" s="36"/>
      <c r="EV170" s="36"/>
    </row>
    <row r="171" spans="7:152" s="30" customFormat="1" ht="12.75">
      <c r="N171" s="36">
        <v>1.3274000000000001E-7</v>
      </c>
      <c r="O171" s="36">
        <v>6.1780690533999998</v>
      </c>
      <c r="P171" s="36">
        <v>1744.4259844152</v>
      </c>
      <c r="Q171" s="30">
        <f t="shared" si="136"/>
        <v>-1.2458110969359271E-7</v>
      </c>
      <c r="R171" s="30">
        <f t="shared" si="137"/>
        <v>-1.2457848204926436E-7</v>
      </c>
      <c r="S171" s="30">
        <f t="shared" si="138"/>
        <v>-1.2457848216101987E-7</v>
      </c>
      <c r="T171" s="30">
        <f t="shared" si="139"/>
        <v>-1.2457848216101513E-7</v>
      </c>
      <c r="V171" s="36">
        <v>1.5489999999999998E-8</v>
      </c>
      <c r="W171" s="36">
        <v>1.5401642655800001</v>
      </c>
      <c r="X171" s="36">
        <v>8425.6508378147992</v>
      </c>
      <c r="Y171" s="30">
        <f t="shared" si="140"/>
        <v>5.696928013210784E-9</v>
      </c>
      <c r="Z171" s="30">
        <f t="shared" si="141"/>
        <v>5.6929382453217405E-9</v>
      </c>
      <c r="AA171" s="30">
        <f t="shared" si="142"/>
        <v>5.6929384150053073E-9</v>
      </c>
      <c r="AB171" s="30">
        <f t="shared" si="143"/>
        <v>5.6929384149981422E-9</v>
      </c>
      <c r="AD171" s="36">
        <v>1.03E-9</v>
      </c>
      <c r="AE171" s="36">
        <v>0.63812052706</v>
      </c>
      <c r="AF171" s="36">
        <v>12310.181323610799</v>
      </c>
      <c r="AG171" s="30">
        <f t="shared" si="144"/>
        <v>7.4441443887201215E-11</v>
      </c>
      <c r="AH171" s="30">
        <f t="shared" si="145"/>
        <v>7.4857148644400098E-11</v>
      </c>
      <c r="AI171" s="30">
        <f t="shared" si="146"/>
        <v>7.4857130965839126E-11</v>
      </c>
      <c r="AJ171" s="30">
        <f t="shared" si="147"/>
        <v>7.4857130966583653E-11</v>
      </c>
      <c r="AL171" s="36"/>
      <c r="AM171" s="36"/>
      <c r="AN171" s="36"/>
      <c r="AT171" s="36"/>
      <c r="AU171" s="36"/>
      <c r="AV171" s="36"/>
      <c r="BB171" s="36"/>
      <c r="BC171" s="36"/>
      <c r="BD171" s="36"/>
      <c r="BJ171" s="36">
        <v>5.8399999999999997E-9</v>
      </c>
      <c r="BK171" s="36">
        <v>4.5162572792300004</v>
      </c>
      <c r="BL171" s="36">
        <v>1648.4467571974001</v>
      </c>
      <c r="BM171" s="30">
        <f t="shared" si="148"/>
        <v>-5.1740400004187367E-10</v>
      </c>
      <c r="BN171" s="30">
        <f t="shared" si="149"/>
        <v>-5.1708878672896298E-10</v>
      </c>
      <c r="BO171" s="30">
        <f t="shared" si="150"/>
        <v>-5.1708880013418612E-10</v>
      </c>
      <c r="BP171" s="30">
        <f t="shared" si="151"/>
        <v>-5.1708880013361784E-10</v>
      </c>
      <c r="BR171" s="36">
        <v>9.900000000000001E-10</v>
      </c>
      <c r="BS171" s="36">
        <v>5.6254316700000002</v>
      </c>
      <c r="BT171" s="36">
        <v>10973.555686350001</v>
      </c>
      <c r="BU171" s="30">
        <f t="shared" si="152"/>
        <v>2.3568847791577182E-10</v>
      </c>
      <c r="BV171" s="30">
        <f t="shared" si="153"/>
        <v>2.3603531099213747E-10</v>
      </c>
      <c r="BW171" s="30">
        <f t="shared" si="154"/>
        <v>2.3603529624289762E-10</v>
      </c>
      <c r="BX171" s="30">
        <f t="shared" si="155"/>
        <v>2.3603529624352613E-10</v>
      </c>
      <c r="BZ171" s="36"/>
      <c r="CA171" s="36"/>
      <c r="CB171" s="36"/>
      <c r="CH171" s="36"/>
      <c r="CI171" s="36"/>
      <c r="CJ171" s="36"/>
      <c r="CP171" s="36"/>
      <c r="CQ171" s="36"/>
      <c r="CR171" s="36"/>
      <c r="CX171" s="36"/>
      <c r="CY171" s="36"/>
      <c r="CZ171" s="36"/>
      <c r="DF171" s="36">
        <v>5.0050000000000001E-8</v>
      </c>
      <c r="DG171" s="36">
        <v>4.6838263223799999</v>
      </c>
      <c r="DH171" s="36">
        <v>522.57741809380002</v>
      </c>
      <c r="DI171" s="30">
        <f t="shared" si="156"/>
        <v>-1.0705486151747344E-8</v>
      </c>
      <c r="DJ171" s="30">
        <f t="shared" si="157"/>
        <v>-1.0704646279518878E-8</v>
      </c>
      <c r="DK171" s="30">
        <f t="shared" si="158"/>
        <v>-1.0704646315236487E-8</v>
      </c>
      <c r="DL171" s="30">
        <f t="shared" si="159"/>
        <v>-1.0704646315234967E-8</v>
      </c>
      <c r="DN171" s="36">
        <v>1.1080000000000001E-8</v>
      </c>
      <c r="DO171" s="36">
        <v>2.8433917189</v>
      </c>
      <c r="DP171" s="36">
        <v>640.87760738220004</v>
      </c>
      <c r="DQ171" s="30">
        <f t="shared" si="160"/>
        <v>8.4026426948403165E-9</v>
      </c>
      <c r="DR171" s="30">
        <f t="shared" si="161"/>
        <v>8.4024905404659177E-9</v>
      </c>
      <c r="DS171" s="30">
        <f t="shared" si="162"/>
        <v>8.4024905469367217E-9</v>
      </c>
      <c r="DT171" s="30">
        <f t="shared" si="163"/>
        <v>8.4024905469364487E-9</v>
      </c>
      <c r="DV171" s="36">
        <v>7.2999999999999996E-10</v>
      </c>
      <c r="DW171" s="36">
        <v>4.09954161905</v>
      </c>
      <c r="DX171" s="36">
        <v>3319.8370312073998</v>
      </c>
      <c r="DY171" s="30">
        <f t="shared" si="164"/>
        <v>-1.2376944283470806E-10</v>
      </c>
      <c r="DZ171" s="30">
        <f t="shared" si="165"/>
        <v>-1.238479535304322E-10</v>
      </c>
      <c r="EA171" s="30">
        <f t="shared" si="166"/>
        <v>-1.2384795019161097E-10</v>
      </c>
      <c r="EB171" s="30">
        <f t="shared" si="167"/>
        <v>-1.238479501917541E-10</v>
      </c>
      <c r="ED171" s="36"/>
      <c r="EE171" s="36"/>
      <c r="EF171" s="36"/>
      <c r="EL171" s="36"/>
      <c r="EM171" s="36"/>
      <c r="EN171" s="36"/>
      <c r="ET171" s="36"/>
      <c r="EU171" s="36"/>
      <c r="EV171" s="36"/>
    </row>
    <row r="172" spans="7:152" s="30" customFormat="1" ht="12.75">
      <c r="N172" s="36">
        <v>1.1777E-7</v>
      </c>
      <c r="O172" s="36">
        <v>5.7273155090000003</v>
      </c>
      <c r="P172" s="36">
        <v>0.42007609360999998</v>
      </c>
      <c r="Q172" s="30">
        <f t="shared" si="136"/>
        <v>9.9893742829427194E-8</v>
      </c>
      <c r="R172" s="30">
        <f t="shared" si="137"/>
        <v>9.9893741968064143E-8</v>
      </c>
      <c r="S172" s="30">
        <f t="shared" si="138"/>
        <v>9.9893741968100764E-8</v>
      </c>
      <c r="T172" s="30">
        <f t="shared" si="139"/>
        <v>9.9893741968100764E-8</v>
      </c>
      <c r="V172" s="36">
        <v>1.536E-8</v>
      </c>
      <c r="W172" s="36">
        <v>5.8843147262700004</v>
      </c>
      <c r="X172" s="36">
        <v>20.775395492400001</v>
      </c>
      <c r="Y172" s="30">
        <f t="shared" si="140"/>
        <v>1.3374792072934176E-8</v>
      </c>
      <c r="Z172" s="30">
        <f t="shared" si="141"/>
        <v>1.3374786914908308E-8</v>
      </c>
      <c r="AA172" s="30">
        <f t="shared" si="142"/>
        <v>1.3374786915127668E-8</v>
      </c>
      <c r="AB172" s="30">
        <f t="shared" si="143"/>
        <v>1.3374786915127653E-8</v>
      </c>
      <c r="AD172" s="36">
        <v>1.0000000000000001E-9</v>
      </c>
      <c r="AE172" s="36">
        <v>4.3794694526000004</v>
      </c>
      <c r="AF172" s="36">
        <v>9808.5381846614</v>
      </c>
      <c r="AG172" s="30">
        <f t="shared" si="144"/>
        <v>9.6618503568447279E-10</v>
      </c>
      <c r="AH172" s="30">
        <f t="shared" si="145"/>
        <v>9.662681231353331E-10</v>
      </c>
      <c r="AI172" s="30">
        <f t="shared" si="146"/>
        <v>9.6626811960397933E-10</v>
      </c>
      <c r="AJ172" s="30">
        <f t="shared" si="147"/>
        <v>9.6626811960412761E-10</v>
      </c>
      <c r="AL172" s="41"/>
      <c r="AM172" s="41"/>
      <c r="AN172" s="41"/>
      <c r="AT172" s="36"/>
      <c r="AU172" s="36"/>
      <c r="AV172" s="36"/>
      <c r="BB172" s="36"/>
      <c r="BC172" s="36"/>
      <c r="BD172" s="36"/>
      <c r="BJ172" s="36">
        <v>6.2600000000000003E-9</v>
      </c>
      <c r="BK172" s="36">
        <v>4.6071518820300001</v>
      </c>
      <c r="BL172" s="36">
        <v>2487.4160449477999</v>
      </c>
      <c r="BM172" s="30">
        <f t="shared" si="148"/>
        <v>-6.0801737058540577E-9</v>
      </c>
      <c r="BN172" s="30">
        <f t="shared" si="149"/>
        <v>-6.0802954898197662E-9</v>
      </c>
      <c r="BO172" s="30">
        <f t="shared" si="150"/>
        <v>-6.0802954846414832E-9</v>
      </c>
      <c r="BP172" s="30">
        <f t="shared" si="151"/>
        <v>-6.0802954846416999E-9</v>
      </c>
      <c r="BR172" s="36">
        <v>1.0000000000000001E-9</v>
      </c>
      <c r="BS172" s="36">
        <v>2.5645680420699999</v>
      </c>
      <c r="BT172" s="36">
        <v>3178.1457905676002</v>
      </c>
      <c r="BU172" s="30">
        <f t="shared" si="152"/>
        <v>-7.9543579645565495E-10</v>
      </c>
      <c r="BV172" s="30">
        <f t="shared" si="153"/>
        <v>-7.9549910622353954E-10</v>
      </c>
      <c r="BW172" s="30">
        <f t="shared" si="154"/>
        <v>-7.9549910353132845E-10</v>
      </c>
      <c r="BX172" s="30">
        <f t="shared" si="155"/>
        <v>-7.9549910353144033E-10</v>
      </c>
      <c r="BZ172" s="36"/>
      <c r="CA172" s="36"/>
      <c r="CB172" s="36"/>
      <c r="CH172" s="36"/>
      <c r="CI172" s="36"/>
      <c r="CJ172" s="36"/>
      <c r="CP172" s="36"/>
      <c r="CQ172" s="36"/>
      <c r="CR172" s="36"/>
      <c r="CX172" s="36"/>
      <c r="CY172" s="36"/>
      <c r="CZ172" s="36"/>
      <c r="DF172" s="36">
        <v>6.3279999999999995E-8</v>
      </c>
      <c r="DG172" s="36">
        <v>3.3189672689499998</v>
      </c>
      <c r="DH172" s="36">
        <v>3767.2106175757999</v>
      </c>
      <c r="DI172" s="30">
        <f t="shared" si="156"/>
        <v>1.8085802166068148E-8</v>
      </c>
      <c r="DJ172" s="30">
        <f t="shared" si="157"/>
        <v>1.809331149451487E-8</v>
      </c>
      <c r="DK172" s="30">
        <f t="shared" si="158"/>
        <v>1.8093311175168774E-8</v>
      </c>
      <c r="DL172" s="30">
        <f t="shared" si="159"/>
        <v>1.8093311175182347E-8</v>
      </c>
      <c r="DN172" s="36">
        <v>8.6100000000000007E-9</v>
      </c>
      <c r="DO172" s="36">
        <v>3.2149138159300001</v>
      </c>
      <c r="DP172" s="36">
        <v>3914.9572250346</v>
      </c>
      <c r="DQ172" s="30">
        <f t="shared" si="160"/>
        <v>8.0650154371697427E-9</v>
      </c>
      <c r="DR172" s="30">
        <f t="shared" si="161"/>
        <v>8.0654033234302855E-9</v>
      </c>
      <c r="DS172" s="30">
        <f t="shared" si="162"/>
        <v>8.0654033069373447E-9</v>
      </c>
      <c r="DT172" s="30">
        <f t="shared" si="163"/>
        <v>8.0654033069380395E-9</v>
      </c>
      <c r="DV172" s="36">
        <v>6.9999999999999996E-10</v>
      </c>
      <c r="DW172" s="36">
        <v>5.3767839625600002</v>
      </c>
      <c r="DX172" s="36">
        <v>12310.181323610799</v>
      </c>
      <c r="DY172" s="30">
        <f t="shared" si="164"/>
        <v>6.9925753809834406E-10</v>
      </c>
      <c r="DZ172" s="30">
        <f t="shared" si="165"/>
        <v>6.9924443785300318E-10</v>
      </c>
      <c r="EA172" s="30">
        <f t="shared" si="166"/>
        <v>6.9924443841255653E-10</v>
      </c>
      <c r="EB172" s="30">
        <f t="shared" si="167"/>
        <v>6.9924443841253286E-10</v>
      </c>
      <c r="ED172" s="36"/>
      <c r="EE172" s="36"/>
      <c r="EF172" s="36"/>
      <c r="EL172" s="36"/>
      <c r="EM172" s="36"/>
      <c r="EN172" s="36"/>
      <c r="ET172" s="36"/>
      <c r="EU172" s="36"/>
      <c r="EV172" s="36"/>
    </row>
    <row r="173" spans="7:152" s="30" customFormat="1" ht="12.75">
      <c r="N173" s="36">
        <v>1.2340000000000001E-7</v>
      </c>
      <c r="O173" s="36">
        <v>2.5214676633100002</v>
      </c>
      <c r="P173" s="36">
        <v>2906.9006888230001</v>
      </c>
      <c r="Q173" s="30">
        <f t="shared" si="136"/>
        <v>6.3561990513132573E-8</v>
      </c>
      <c r="R173" s="30">
        <f t="shared" si="137"/>
        <v>6.355188322101878E-8</v>
      </c>
      <c r="S173" s="30">
        <f t="shared" si="138"/>
        <v>6.3551883650867526E-8</v>
      </c>
      <c r="T173" s="30">
        <f t="shared" si="139"/>
        <v>6.3551883650849474E-8</v>
      </c>
      <c r="V173" s="36">
        <v>1.46E-8</v>
      </c>
      <c r="W173" s="36">
        <v>4.8973307287900001</v>
      </c>
      <c r="X173" s="36">
        <v>9830.3890139878004</v>
      </c>
      <c r="Y173" s="30">
        <f t="shared" si="140"/>
        <v>1.1556195739751487E-8</v>
      </c>
      <c r="Z173" s="30">
        <f t="shared" si="141"/>
        <v>1.15590784592113E-8</v>
      </c>
      <c r="AA173" s="30">
        <f t="shared" si="142"/>
        <v>1.1559078336642534E-8</v>
      </c>
      <c r="AB173" s="30">
        <f t="shared" si="143"/>
        <v>1.1559078336647668E-8</v>
      </c>
      <c r="AD173" s="36">
        <v>1.0399999999999999E-9</v>
      </c>
      <c r="AE173" s="36">
        <v>4.0115145105199996</v>
      </c>
      <c r="AF173" s="36">
        <v>13916.0191096416</v>
      </c>
      <c r="AG173" s="30">
        <f t="shared" si="144"/>
        <v>-6.5439601262891497E-10</v>
      </c>
      <c r="AH173" s="30">
        <f t="shared" si="145"/>
        <v>-6.5402618397668817E-10</v>
      </c>
      <c r="AI173" s="30">
        <f t="shared" si="146"/>
        <v>-6.5402619970742207E-10</v>
      </c>
      <c r="AJ173" s="30">
        <f t="shared" si="147"/>
        <v>-6.5402619970676705E-10</v>
      </c>
      <c r="AL173" s="36"/>
      <c r="AM173" s="36"/>
      <c r="AN173" s="36"/>
      <c r="AT173" s="36"/>
      <c r="AU173" s="36"/>
      <c r="AV173" s="36"/>
      <c r="BB173" s="36"/>
      <c r="BC173" s="36"/>
      <c r="BD173" s="36"/>
      <c r="BJ173" s="36">
        <v>6.4899999999999997E-9</v>
      </c>
      <c r="BK173" s="36">
        <v>2.17894376907</v>
      </c>
      <c r="BL173" s="36">
        <v>6298.3283211764001</v>
      </c>
      <c r="BM173" s="30">
        <f t="shared" si="148"/>
        <v>1.5686841016358097E-9</v>
      </c>
      <c r="BN173" s="30">
        <f t="shared" si="149"/>
        <v>1.5673802262032817E-9</v>
      </c>
      <c r="BO173" s="30">
        <f t="shared" si="150"/>
        <v>1.5673802816551034E-9</v>
      </c>
      <c r="BP173" s="30">
        <f t="shared" si="151"/>
        <v>1.5673802816527317E-9</v>
      </c>
      <c r="BR173" s="36">
        <v>1.31E-9</v>
      </c>
      <c r="BS173" s="36">
        <v>8.9710753650000002E-2</v>
      </c>
      <c r="BT173" s="36">
        <v>8273.8208670324002</v>
      </c>
      <c r="BU173" s="30">
        <f t="shared" si="152"/>
        <v>-3.0120031126873819E-10</v>
      </c>
      <c r="BV173" s="30">
        <f t="shared" si="153"/>
        <v>-3.0154704517893786E-10</v>
      </c>
      <c r="BW173" s="30">
        <f t="shared" si="154"/>
        <v>-3.0154703043374571E-10</v>
      </c>
      <c r="BX173" s="30">
        <f t="shared" si="155"/>
        <v>-3.015470304343617E-10</v>
      </c>
      <c r="BZ173" s="36"/>
      <c r="CA173" s="36"/>
      <c r="CB173" s="36"/>
      <c r="CH173" s="36"/>
      <c r="CI173" s="36"/>
      <c r="CJ173" s="36"/>
      <c r="CP173" s="36"/>
      <c r="CQ173" s="36"/>
      <c r="CR173" s="36"/>
      <c r="CX173" s="36"/>
      <c r="CY173" s="36"/>
      <c r="CZ173" s="36"/>
      <c r="DF173" s="36">
        <v>4.7339999999999999E-8</v>
      </c>
      <c r="DG173" s="36">
        <v>7.5567842500000003E-3</v>
      </c>
      <c r="DH173" s="36">
        <v>3325.3599555147998</v>
      </c>
      <c r="DI173" s="30">
        <f t="shared" si="156"/>
        <v>4.3236978979804553E-8</v>
      </c>
      <c r="DJ173" s="30">
        <f t="shared" si="157"/>
        <v>4.3239086021509027E-8</v>
      </c>
      <c r="DK173" s="30">
        <f t="shared" si="158"/>
        <v>4.3239085931913105E-8</v>
      </c>
      <c r="DL173" s="30">
        <f t="shared" si="159"/>
        <v>4.3239085931916877E-8</v>
      </c>
      <c r="DN173" s="36">
        <v>1.069E-8</v>
      </c>
      <c r="DO173" s="36">
        <v>0.49400181868999998</v>
      </c>
      <c r="DP173" s="36">
        <v>11243.6858464208</v>
      </c>
      <c r="DQ173" s="30">
        <f t="shared" si="160"/>
        <v>5.9152898157987825E-9</v>
      </c>
      <c r="DR173" s="30">
        <f t="shared" si="161"/>
        <v>5.9185804456527922E-9</v>
      </c>
      <c r="DS173" s="30">
        <f t="shared" si="162"/>
        <v>5.9185803057281978E-9</v>
      </c>
      <c r="DT173" s="30">
        <f t="shared" si="163"/>
        <v>5.9185803057340815E-9</v>
      </c>
      <c r="DV173" s="36">
        <v>7.1000000000000003E-10</v>
      </c>
      <c r="DW173" s="36">
        <v>0.98422998240000004</v>
      </c>
      <c r="DX173" s="36">
        <v>13362.4669604514</v>
      </c>
      <c r="DY173" s="30">
        <f t="shared" si="164"/>
        <v>-4.6948754710027281E-10</v>
      </c>
      <c r="DZ173" s="30">
        <f t="shared" si="165"/>
        <v>-4.6925354859327835E-10</v>
      </c>
      <c r="EA173" s="30">
        <f t="shared" si="166"/>
        <v>-4.6925355854653762E-10</v>
      </c>
      <c r="EB173" s="30">
        <f t="shared" si="167"/>
        <v>-4.6925355854612124E-10</v>
      </c>
      <c r="ED173" s="36"/>
      <c r="EE173" s="36"/>
      <c r="EF173" s="36"/>
      <c r="EL173" s="36"/>
      <c r="EM173" s="36"/>
      <c r="EN173" s="36"/>
      <c r="ET173" s="36"/>
      <c r="EU173" s="36"/>
      <c r="EV173" s="36"/>
    </row>
    <row r="174" spans="7:152" s="30" customFormat="1" ht="12.75">
      <c r="N174" s="36">
        <v>1.4457999999999999E-7</v>
      </c>
      <c r="O174" s="36">
        <v>4.38010658432</v>
      </c>
      <c r="P174" s="36">
        <v>316.39186965660002</v>
      </c>
      <c r="Q174" s="30">
        <f t="shared" si="136"/>
        <v>-1.2577391444304443E-7</v>
      </c>
      <c r="R174" s="30">
        <f t="shared" si="137"/>
        <v>-1.257731728395683E-7</v>
      </c>
      <c r="S174" s="30">
        <f t="shared" si="138"/>
        <v>-1.2577317287110704E-7</v>
      </c>
      <c r="T174" s="30">
        <f t="shared" si="139"/>
        <v>-1.2577317287110566E-7</v>
      </c>
      <c r="V174" s="36">
        <v>2.023E-8</v>
      </c>
      <c r="W174" s="36">
        <v>5.9480838700199996</v>
      </c>
      <c r="X174" s="36">
        <v>13365.972825148199</v>
      </c>
      <c r="Y174" s="30">
        <f t="shared" si="140"/>
        <v>1.1693110501058915E-8</v>
      </c>
      <c r="Z174" s="30">
        <f t="shared" si="141"/>
        <v>1.1700362576779902E-8</v>
      </c>
      <c r="AA174" s="30">
        <f t="shared" si="142"/>
        <v>1.1700362268416405E-8</v>
      </c>
      <c r="AB174" s="30">
        <f t="shared" si="143"/>
        <v>1.1700362268429304E-8</v>
      </c>
      <c r="AD174" s="36">
        <v>1.25E-9</v>
      </c>
      <c r="AE174" s="36">
        <v>4.9482557700200003</v>
      </c>
      <c r="AF174" s="36">
        <v>10551.528245194</v>
      </c>
      <c r="AG174" s="30">
        <f t="shared" si="144"/>
        <v>-1.2362634237393673E-9</v>
      </c>
      <c r="AH174" s="30">
        <f t="shared" si="145"/>
        <v>-1.2361992498069837E-9</v>
      </c>
      <c r="AI174" s="30">
        <f t="shared" si="146"/>
        <v>-1.2361992525392936E-9</v>
      </c>
      <c r="AJ174" s="30">
        <f t="shared" si="147"/>
        <v>-1.2361992525391791E-9</v>
      </c>
      <c r="AL174" s="36"/>
      <c r="AM174" s="36"/>
      <c r="AN174" s="36"/>
      <c r="AT174" s="36"/>
      <c r="AU174" s="36"/>
      <c r="AV174" s="36"/>
      <c r="BB174" s="36"/>
      <c r="BC174" s="36"/>
      <c r="BD174" s="36"/>
      <c r="BJ174" s="36">
        <v>6.17E-9</v>
      </c>
      <c r="BK174" s="36">
        <v>4.2263571837500002</v>
      </c>
      <c r="BL174" s="36">
        <v>13362.4669604514</v>
      </c>
      <c r="BM174" s="30">
        <f t="shared" si="148"/>
        <v>4.5238548789786463E-9</v>
      </c>
      <c r="BN174" s="30">
        <f t="shared" si="149"/>
        <v>4.5220114874490135E-9</v>
      </c>
      <c r="BO174" s="30">
        <f t="shared" si="150"/>
        <v>4.5220115658621042E-9</v>
      </c>
      <c r="BP174" s="30">
        <f t="shared" si="151"/>
        <v>4.5220115658588236E-9</v>
      </c>
      <c r="BR174" s="36">
        <v>1.1200000000000001E-9</v>
      </c>
      <c r="BS174" s="36">
        <v>3.1424013550800001</v>
      </c>
      <c r="BT174" s="36">
        <v>3316.7339889519999</v>
      </c>
      <c r="BU174" s="30">
        <f t="shared" si="152"/>
        <v>-1.0033345769717894E-9</v>
      </c>
      <c r="BV174" s="30">
        <f t="shared" si="153"/>
        <v>-1.003388835765114E-9</v>
      </c>
      <c r="BW174" s="30">
        <f t="shared" si="154"/>
        <v>-1.0033888334578844E-9</v>
      </c>
      <c r="BX174" s="30">
        <f t="shared" si="155"/>
        <v>-1.0033888334579818E-9</v>
      </c>
      <c r="BZ174" s="36"/>
      <c r="CA174" s="36"/>
      <c r="CB174" s="36"/>
      <c r="CH174" s="36"/>
      <c r="CI174" s="36"/>
      <c r="CJ174" s="36"/>
      <c r="CP174" s="36"/>
      <c r="CQ174" s="36"/>
      <c r="CR174" s="36"/>
      <c r="CX174" s="36"/>
      <c r="CY174" s="36"/>
      <c r="CZ174" s="36"/>
      <c r="DF174" s="36">
        <v>5.0320000000000003E-8</v>
      </c>
      <c r="DG174" s="36">
        <v>2.3369668560800001</v>
      </c>
      <c r="DH174" s="36">
        <v>1052.2683831884001</v>
      </c>
      <c r="DI174" s="30">
        <f t="shared" si="156"/>
        <v>-4.7168024471883137E-8</v>
      </c>
      <c r="DJ174" s="30">
        <f t="shared" si="157"/>
        <v>-4.7167418097691039E-8</v>
      </c>
      <c r="DK174" s="30">
        <f t="shared" si="158"/>
        <v>-4.7167418123479737E-8</v>
      </c>
      <c r="DL174" s="30">
        <f t="shared" si="159"/>
        <v>-4.7167418123478646E-8</v>
      </c>
      <c r="DN174" s="36">
        <v>8.0000000000000005E-9</v>
      </c>
      <c r="DO174" s="36">
        <v>4.64154002129</v>
      </c>
      <c r="DP174" s="36">
        <v>6144.4203413041996</v>
      </c>
      <c r="DQ174" s="30">
        <f t="shared" si="160"/>
        <v>-3.2509997589628911E-9</v>
      </c>
      <c r="DR174" s="30">
        <f t="shared" si="161"/>
        <v>-3.2495232910999072E-9</v>
      </c>
      <c r="DS174" s="30">
        <f t="shared" si="162"/>
        <v>-3.2495233538929556E-9</v>
      </c>
      <c r="DT174" s="30">
        <f t="shared" si="163"/>
        <v>-3.2495233538903065E-9</v>
      </c>
      <c r="DV174" s="36">
        <v>6.8000000000000003E-10</v>
      </c>
      <c r="DW174" s="36">
        <v>4.6914024894299997</v>
      </c>
      <c r="DX174" s="36">
        <v>522.57741809380002</v>
      </c>
      <c r="DY174" s="30">
        <f t="shared" si="164"/>
        <v>-1.5047750304645027E-10</v>
      </c>
      <c r="DZ174" s="30">
        <f t="shared" si="165"/>
        <v>-1.5046611145101577E-10</v>
      </c>
      <c r="EA174" s="30">
        <f t="shared" si="166"/>
        <v>-1.5046611193547107E-10</v>
      </c>
      <c r="EB174" s="30">
        <f t="shared" si="167"/>
        <v>-1.5046611193545047E-10</v>
      </c>
      <c r="ED174" s="36"/>
      <c r="EE174" s="36"/>
      <c r="EF174" s="36"/>
      <c r="EL174" s="36"/>
      <c r="EM174" s="36"/>
      <c r="EN174" s="36"/>
      <c r="ET174" s="36"/>
      <c r="EU174" s="36"/>
      <c r="EV174" s="36"/>
    </row>
    <row r="175" spans="7:152" s="30" customFormat="1" ht="12.75">
      <c r="N175" s="36">
        <v>1.0639E-7</v>
      </c>
      <c r="O175" s="36">
        <v>3.4501694291899998</v>
      </c>
      <c r="P175" s="36">
        <v>639.89728631399998</v>
      </c>
      <c r="Q175" s="30">
        <f t="shared" si="136"/>
        <v>1.058817306731701E-7</v>
      </c>
      <c r="R175" s="30">
        <f t="shared" si="137"/>
        <v>1.0588151216042083E-7</v>
      </c>
      <c r="S175" s="30">
        <f t="shared" si="138"/>
        <v>1.0588151216971458E-7</v>
      </c>
      <c r="T175" s="30">
        <f t="shared" si="139"/>
        <v>1.0588151216971419E-7</v>
      </c>
      <c r="V175" s="36">
        <v>1.9910000000000001E-8</v>
      </c>
      <c r="W175" s="36">
        <v>3.11613326265</v>
      </c>
      <c r="X175" s="36">
        <v>3361.3878221922</v>
      </c>
      <c r="Y175" s="30">
        <f t="shared" si="140"/>
        <v>-1.9564241452983383E-8</v>
      </c>
      <c r="Z175" s="30">
        <f t="shared" si="141"/>
        <v>-1.9564649548498638E-8</v>
      </c>
      <c r="AA175" s="30">
        <f t="shared" si="142"/>
        <v>-1.9564649531148491E-8</v>
      </c>
      <c r="AB175" s="30">
        <f t="shared" si="143"/>
        <v>-1.9564649531149226E-8</v>
      </c>
      <c r="AD175" s="36">
        <v>9.7999999999999992E-10</v>
      </c>
      <c r="AE175" s="36">
        <v>5.9108606878499996</v>
      </c>
      <c r="AF175" s="36">
        <v>14584.298273120599</v>
      </c>
      <c r="AG175" s="30">
        <f t="shared" si="144"/>
        <v>8.8439890383801488E-10</v>
      </c>
      <c r="AH175" s="30">
        <f t="shared" si="145"/>
        <v>8.8460120350421056E-10</v>
      </c>
      <c r="AI175" s="30">
        <f t="shared" si="146"/>
        <v>8.8460119490526629E-10</v>
      </c>
      <c r="AJ175" s="30">
        <f t="shared" si="147"/>
        <v>8.846011949056259E-10</v>
      </c>
      <c r="AL175" s="36"/>
      <c r="AM175" s="36"/>
      <c r="AN175" s="36"/>
      <c r="AT175" s="36"/>
      <c r="AU175" s="36"/>
      <c r="AV175" s="36"/>
      <c r="BB175" s="36"/>
      <c r="BC175" s="36"/>
      <c r="BD175" s="36"/>
      <c r="BJ175" s="36">
        <v>5.4999999999999996E-9</v>
      </c>
      <c r="BK175" s="36">
        <v>3.1116131414099999</v>
      </c>
      <c r="BL175" s="36">
        <v>6144.4203413041996</v>
      </c>
      <c r="BM175" s="30">
        <f t="shared" si="148"/>
        <v>4.929868465474059E-9</v>
      </c>
      <c r="BN175" s="30">
        <f t="shared" si="149"/>
        <v>4.930360897293739E-9</v>
      </c>
      <c r="BO175" s="30">
        <f t="shared" si="150"/>
        <v>4.9303608763562079E-9</v>
      </c>
      <c r="BP175" s="30">
        <f t="shared" si="151"/>
        <v>4.9303608763570913E-9</v>
      </c>
      <c r="BR175" s="36">
        <v>9.5000000000000003E-10</v>
      </c>
      <c r="BS175" s="36">
        <v>0.64723185058999999</v>
      </c>
      <c r="BT175" s="36">
        <v>2487.4160449477999</v>
      </c>
      <c r="BU175" s="30">
        <f t="shared" si="152"/>
        <v>7.956494011437948E-10</v>
      </c>
      <c r="BV175" s="30">
        <f t="shared" si="153"/>
        <v>7.9560695529325444E-10</v>
      </c>
      <c r="BW175" s="30">
        <f t="shared" si="154"/>
        <v>7.9560695709847738E-10</v>
      </c>
      <c r="BX175" s="30">
        <f t="shared" si="155"/>
        <v>7.9560695709840076E-10</v>
      </c>
      <c r="BZ175" s="36"/>
      <c r="CA175" s="36"/>
      <c r="CB175" s="36"/>
      <c r="CH175" s="36"/>
      <c r="CI175" s="36"/>
      <c r="CJ175" s="36"/>
      <c r="CP175" s="36"/>
      <c r="CQ175" s="36"/>
      <c r="CR175" s="36"/>
      <c r="CX175" s="36"/>
      <c r="CY175" s="36"/>
      <c r="CZ175" s="36"/>
      <c r="DF175" s="36">
        <v>4.6609999999999998E-8</v>
      </c>
      <c r="DG175" s="36">
        <v>5.1505171140100003</v>
      </c>
      <c r="DH175" s="36">
        <v>1066.49547719</v>
      </c>
      <c r="DI175" s="30">
        <f t="shared" si="156"/>
        <v>3.3696338675711376E-8</v>
      </c>
      <c r="DJ175" s="30">
        <f t="shared" si="157"/>
        <v>3.3695209676818013E-8</v>
      </c>
      <c r="DK175" s="30">
        <f t="shared" si="158"/>
        <v>3.3695209724832241E-8</v>
      </c>
      <c r="DL175" s="30">
        <f t="shared" si="159"/>
        <v>3.3695209724830202E-8</v>
      </c>
      <c r="DN175" s="36">
        <v>7.9900000000000007E-9</v>
      </c>
      <c r="DO175" s="36">
        <v>3.3321521269100001</v>
      </c>
      <c r="DP175" s="36">
        <v>9830.3890139878004</v>
      </c>
      <c r="DQ175" s="30">
        <f t="shared" si="160"/>
        <v>4.9184826727598437E-9</v>
      </c>
      <c r="DR175" s="30">
        <f t="shared" si="161"/>
        <v>4.916447662932353E-9</v>
      </c>
      <c r="DS175" s="30">
        <f t="shared" si="162"/>
        <v>4.916447749486854E-9</v>
      </c>
      <c r="DT175" s="30">
        <f t="shared" si="163"/>
        <v>4.9164477494832284E-9</v>
      </c>
      <c r="DV175" s="36">
        <v>6.8000000000000003E-10</v>
      </c>
      <c r="DW175" s="36">
        <v>3.2421744129099999</v>
      </c>
      <c r="DX175" s="36">
        <v>16706.585251847999</v>
      </c>
      <c r="DY175" s="30">
        <f t="shared" si="164"/>
        <v>9.9387589951543434E-11</v>
      </c>
      <c r="DZ175" s="30">
        <f t="shared" si="165"/>
        <v>9.9018142979229409E-11</v>
      </c>
      <c r="EA175" s="30">
        <f t="shared" si="166"/>
        <v>9.901815869146953E-11</v>
      </c>
      <c r="EB175" s="30">
        <f t="shared" si="167"/>
        <v>9.9018158690800302E-11</v>
      </c>
      <c r="ED175" s="36"/>
      <c r="EE175" s="36"/>
      <c r="EF175" s="36"/>
      <c r="EL175" s="36"/>
      <c r="EM175" s="36"/>
      <c r="EN175" s="36"/>
      <c r="ET175" s="36"/>
      <c r="EU175" s="36"/>
      <c r="EV175" s="36"/>
    </row>
    <row r="176" spans="7:152" s="30" customFormat="1" ht="12.75">
      <c r="N176" s="36">
        <v>1.0925E-7</v>
      </c>
      <c r="O176" s="36">
        <v>0.60397688998999999</v>
      </c>
      <c r="P176" s="36">
        <v>5085.0384111149997</v>
      </c>
      <c r="Q176" s="30">
        <f t="shared" si="136"/>
        <v>-8.4678214612681967E-8</v>
      </c>
      <c r="R176" s="30">
        <f t="shared" si="137"/>
        <v>-8.4689752212939199E-8</v>
      </c>
      <c r="S176" s="30">
        <f t="shared" si="138"/>
        <v>-8.4689751722325924E-8</v>
      </c>
      <c r="T176" s="30">
        <f t="shared" si="139"/>
        <v>-8.4689751722346769E-8</v>
      </c>
      <c r="V176" s="36">
        <v>1.4009999999999999E-8</v>
      </c>
      <c r="W176" s="36">
        <v>2.24482184868</v>
      </c>
      <c r="X176" s="36">
        <v>3344.2028553516002</v>
      </c>
      <c r="Y176" s="30">
        <f t="shared" si="140"/>
        <v>-1.1646218110952621E-8</v>
      </c>
      <c r="Z176" s="30">
        <f t="shared" si="141"/>
        <v>-1.1645361950321735E-8</v>
      </c>
      <c r="AA176" s="30">
        <f t="shared" si="142"/>
        <v>-1.1645361986734987E-8</v>
      </c>
      <c r="AB176" s="30">
        <f t="shared" si="143"/>
        <v>-1.1645361986733436E-8</v>
      </c>
      <c r="AD176" s="36">
        <v>1.26E-9</v>
      </c>
      <c r="AE176" s="36">
        <v>1.55752034021</v>
      </c>
      <c r="AF176" s="36">
        <v>8270.2977486834006</v>
      </c>
      <c r="AG176" s="30">
        <f t="shared" si="144"/>
        <v>1.197826851824375E-9</v>
      </c>
      <c r="AH176" s="30">
        <f t="shared" si="145"/>
        <v>1.1977205340223669E-9</v>
      </c>
      <c r="AI176" s="30">
        <f t="shared" si="146"/>
        <v>1.1977205385456643E-9</v>
      </c>
      <c r="AJ176" s="30">
        <f t="shared" si="147"/>
        <v>1.1977205385454726E-9</v>
      </c>
      <c r="AL176" s="36"/>
      <c r="AM176" s="36"/>
      <c r="AN176" s="36"/>
      <c r="AT176" s="36"/>
      <c r="AU176" s="36"/>
      <c r="AV176" s="36"/>
      <c r="BB176" s="36"/>
      <c r="BC176" s="36"/>
      <c r="BD176" s="36"/>
      <c r="BJ176" s="36">
        <v>5.5100000000000002E-9</v>
      </c>
      <c r="BK176" s="36">
        <v>3.2708187128100001</v>
      </c>
      <c r="BL176" s="36">
        <v>6127.6554505572003</v>
      </c>
      <c r="BM176" s="30">
        <f t="shared" si="148"/>
        <v>4.1731374570716758E-9</v>
      </c>
      <c r="BN176" s="30">
        <f t="shared" si="149"/>
        <v>4.1738620964797813E-9</v>
      </c>
      <c r="BO176" s="30">
        <f t="shared" si="150"/>
        <v>4.1738620656663704E-9</v>
      </c>
      <c r="BP176" s="30">
        <f t="shared" si="151"/>
        <v>4.1738620656676732E-9</v>
      </c>
      <c r="BR176" s="36">
        <v>8.6999999999999999E-10</v>
      </c>
      <c r="BS176" s="36">
        <v>4.1432280200299996</v>
      </c>
      <c r="BT176" s="36">
        <v>3603.6963500726001</v>
      </c>
      <c r="BU176" s="30">
        <f t="shared" si="152"/>
        <v>-8.626851961598088E-10</v>
      </c>
      <c r="BV176" s="30">
        <f t="shared" si="153"/>
        <v>-8.6267185377820747E-10</v>
      </c>
      <c r="BW176" s="30">
        <f t="shared" si="154"/>
        <v>-8.6267185434588105E-10</v>
      </c>
      <c r="BX176" s="30">
        <f t="shared" si="155"/>
        <v>-8.6267185434585696E-10</v>
      </c>
      <c r="BZ176" s="36"/>
      <c r="CA176" s="36"/>
      <c r="CB176" s="36"/>
      <c r="CH176" s="36"/>
      <c r="CI176" s="36"/>
      <c r="CJ176" s="36"/>
      <c r="CP176" s="36"/>
      <c r="CQ176" s="36"/>
      <c r="CR176" s="36"/>
      <c r="CX176" s="36"/>
      <c r="CY176" s="36"/>
      <c r="CZ176" s="36"/>
      <c r="DF176" s="36">
        <v>4.7239999999999998E-8</v>
      </c>
      <c r="DG176" s="36">
        <v>5.7795603730899998</v>
      </c>
      <c r="DH176" s="36">
        <v>9808.5381846614</v>
      </c>
      <c r="DI176" s="30">
        <f t="shared" si="156"/>
        <v>-4.2501250070560617E-9</v>
      </c>
      <c r="DJ176" s="30">
        <f t="shared" si="157"/>
        <v>-4.2349551114534167E-9</v>
      </c>
      <c r="DK176" s="30">
        <f t="shared" si="158"/>
        <v>-4.23495575659832E-9</v>
      </c>
      <c r="DL176" s="30">
        <f t="shared" si="159"/>
        <v>-4.2349557565712406E-9</v>
      </c>
      <c r="DN176" s="36">
        <v>1.0460000000000001E-8</v>
      </c>
      <c r="DO176" s="36">
        <v>4.0590787769999999</v>
      </c>
      <c r="DP176" s="36">
        <v>6158.6474353058002</v>
      </c>
      <c r="DQ176" s="30">
        <f t="shared" si="160"/>
        <v>2.5154301208251048E-9</v>
      </c>
      <c r="DR176" s="30">
        <f t="shared" si="161"/>
        <v>2.5174855260111389E-9</v>
      </c>
      <c r="DS176" s="30">
        <f t="shared" si="162"/>
        <v>2.5174854386024557E-9</v>
      </c>
      <c r="DT176" s="30">
        <f t="shared" si="163"/>
        <v>2.5174854386061346E-9</v>
      </c>
      <c r="DV176" s="36">
        <v>6.9E-10</v>
      </c>
      <c r="DW176" s="36">
        <v>2.5396419374099999</v>
      </c>
      <c r="DX176" s="36">
        <v>5884.9268465832001</v>
      </c>
      <c r="DY176" s="30">
        <f t="shared" si="164"/>
        <v>1.6711905975396321E-10</v>
      </c>
      <c r="DZ176" s="30">
        <f t="shared" si="165"/>
        <v>1.6724856265132176E-10</v>
      </c>
      <c r="EA176" s="30">
        <f t="shared" si="166"/>
        <v>1.6724855714404213E-10</v>
      </c>
      <c r="EB176" s="30">
        <f t="shared" si="167"/>
        <v>1.6724855714427519E-10</v>
      </c>
      <c r="ED176" s="36"/>
      <c r="EE176" s="36"/>
      <c r="EF176" s="36"/>
      <c r="EL176" s="36"/>
      <c r="EM176" s="36"/>
      <c r="EN176" s="36"/>
      <c r="ET176" s="36"/>
      <c r="EU176" s="36"/>
      <c r="EV176" s="36"/>
    </row>
    <row r="177" spans="14:152" s="30" customFormat="1" ht="12.75">
      <c r="N177" s="36">
        <v>1.0645E-7</v>
      </c>
      <c r="O177" s="36">
        <v>5.4769672812700003</v>
      </c>
      <c r="P177" s="36">
        <v>419.48464387519999</v>
      </c>
      <c r="Q177" s="30">
        <f t="shared" si="136"/>
        <v>-1.0644518494388198E-7</v>
      </c>
      <c r="R177" s="30">
        <f t="shared" si="137"/>
        <v>-1.0644519889508534E-7</v>
      </c>
      <c r="S177" s="30">
        <f t="shared" si="138"/>
        <v>-1.0644519889449246E-7</v>
      </c>
      <c r="T177" s="30">
        <f t="shared" si="139"/>
        <v>-1.0644519889449248E-7</v>
      </c>
      <c r="V177" s="36">
        <v>1.365E-8</v>
      </c>
      <c r="W177" s="36">
        <v>4.5800632075100003</v>
      </c>
      <c r="X177" s="36">
        <v>10818.1352869158</v>
      </c>
      <c r="Y177" s="30">
        <f t="shared" si="140"/>
        <v>5.6158159460170837E-9</v>
      </c>
      <c r="Z177" s="30">
        <f t="shared" si="141"/>
        <v>5.6202398842699741E-9</v>
      </c>
      <c r="AA177" s="30">
        <f t="shared" si="142"/>
        <v>5.6202396961467631E-9</v>
      </c>
      <c r="AB177" s="30">
        <f t="shared" si="143"/>
        <v>5.6202396961546296E-9</v>
      </c>
      <c r="AD177" s="36">
        <v>9.7999999999999992E-10</v>
      </c>
      <c r="AE177" s="36">
        <v>2.5286981053000002</v>
      </c>
      <c r="AF177" s="36">
        <v>3191.0492295652002</v>
      </c>
      <c r="AG177" s="30">
        <f t="shared" si="144"/>
        <v>-8.3870680723270319E-10</v>
      </c>
      <c r="AH177" s="30">
        <f t="shared" si="145"/>
        <v>-8.3875997699328018E-10</v>
      </c>
      <c r="AI177" s="30">
        <f t="shared" si="146"/>
        <v>-8.3875997473230709E-10</v>
      </c>
      <c r="AJ177" s="30">
        <f t="shared" si="147"/>
        <v>-8.3875997473240242E-10</v>
      </c>
      <c r="AL177" s="41"/>
      <c r="AM177" s="41"/>
      <c r="AN177" s="41"/>
      <c r="AT177" s="36"/>
      <c r="AU177" s="36"/>
      <c r="AV177" s="36"/>
      <c r="BB177" s="36"/>
      <c r="BC177" s="36"/>
      <c r="BD177" s="36"/>
      <c r="BJ177" s="36">
        <v>5.3599999999999997E-9</v>
      </c>
      <c r="BK177" s="36">
        <v>0.18973312147999999</v>
      </c>
      <c r="BL177" s="36">
        <v>3346.1353510071999</v>
      </c>
      <c r="BM177" s="30">
        <f t="shared" si="148"/>
        <v>4.7383612974706018E-9</v>
      </c>
      <c r="BN177" s="30">
        <f t="shared" si="149"/>
        <v>4.7386368597246938E-9</v>
      </c>
      <c r="BO177" s="30">
        <f t="shared" si="150"/>
        <v>4.738636848006979E-9</v>
      </c>
      <c r="BP177" s="30">
        <f t="shared" si="151"/>
        <v>4.7386368480074777E-9</v>
      </c>
      <c r="BR177" s="36">
        <v>8.6999999999999999E-10</v>
      </c>
      <c r="BS177" s="36">
        <v>3.5026047414799999</v>
      </c>
      <c r="BT177" s="36">
        <v>3077.5285033270002</v>
      </c>
      <c r="BU177" s="30">
        <f t="shared" si="152"/>
        <v>4.7400493895557519E-10</v>
      </c>
      <c r="BV177" s="30">
        <f t="shared" si="153"/>
        <v>4.7393113347768247E-10</v>
      </c>
      <c r="BW177" s="30">
        <f t="shared" si="154"/>
        <v>4.7393113661653594E-10</v>
      </c>
      <c r="BX177" s="30">
        <f t="shared" si="155"/>
        <v>4.7393113661640369E-10</v>
      </c>
      <c r="BZ177" s="36"/>
      <c r="CA177" s="36"/>
      <c r="CB177" s="36"/>
      <c r="CH177" s="36"/>
      <c r="CI177" s="36"/>
      <c r="CJ177" s="36"/>
      <c r="CP177" s="36"/>
      <c r="CQ177" s="36"/>
      <c r="CR177" s="36"/>
      <c r="CX177" s="36"/>
      <c r="CY177" s="36"/>
      <c r="CZ177" s="36"/>
      <c r="DF177" s="36">
        <v>5.1359999999999998E-8</v>
      </c>
      <c r="DG177" s="36">
        <v>1.57259709878</v>
      </c>
      <c r="DH177" s="36">
        <v>6525.8044539654002</v>
      </c>
      <c r="DI177" s="30">
        <f t="shared" si="156"/>
        <v>-5.128874212065279E-8</v>
      </c>
      <c r="DJ177" s="30">
        <f t="shared" si="157"/>
        <v>-5.128816077194089E-8</v>
      </c>
      <c r="DK177" s="30">
        <f t="shared" si="158"/>
        <v>-5.128816079671428E-8</v>
      </c>
      <c r="DL177" s="30">
        <f t="shared" si="159"/>
        <v>-5.1288160796713242E-8</v>
      </c>
      <c r="DN177" s="36">
        <v>7.4300000000000002E-9</v>
      </c>
      <c r="DO177" s="36">
        <v>4.9333799729000001</v>
      </c>
      <c r="DP177" s="36">
        <v>3230.4061054804001</v>
      </c>
      <c r="DQ177" s="30">
        <f t="shared" si="160"/>
        <v>6.8098411795975762E-9</v>
      </c>
      <c r="DR177" s="30">
        <f t="shared" si="161"/>
        <v>6.8095255767462742E-9</v>
      </c>
      <c r="DS177" s="30">
        <f t="shared" si="162"/>
        <v>6.8095255901696553E-9</v>
      </c>
      <c r="DT177" s="30">
        <f t="shared" si="163"/>
        <v>6.8095255901690953E-9</v>
      </c>
      <c r="DV177" s="36">
        <v>6.9999999999999996E-10</v>
      </c>
      <c r="DW177" s="36">
        <v>2.3823794832099998</v>
      </c>
      <c r="DX177" s="36">
        <v>13916.0191096416</v>
      </c>
      <c r="DY177" s="30">
        <f t="shared" si="164"/>
        <v>5.6881080882750158E-10</v>
      </c>
      <c r="DZ177" s="30">
        <f t="shared" si="165"/>
        <v>5.6899738272130925E-10</v>
      </c>
      <c r="EA177" s="30">
        <f t="shared" si="166"/>
        <v>5.6899737478935214E-10</v>
      </c>
      <c r="EB177" s="30">
        <f t="shared" si="167"/>
        <v>5.6899737478968239E-10</v>
      </c>
      <c r="ED177" s="36"/>
      <c r="EE177" s="36"/>
      <c r="EF177" s="36"/>
      <c r="EL177" s="36"/>
      <c r="EM177" s="36"/>
      <c r="EN177" s="36"/>
      <c r="ET177" s="36"/>
      <c r="EU177" s="36"/>
      <c r="EV177" s="36"/>
    </row>
    <row r="178" spans="14:152" s="30" customFormat="1" ht="12.75">
      <c r="N178" s="36">
        <v>1.0796999999999999E-7</v>
      </c>
      <c r="O178" s="36">
        <v>1.37191539718</v>
      </c>
      <c r="P178" s="36">
        <v>10419.9862835076</v>
      </c>
      <c r="Q178" s="30">
        <f t="shared" si="136"/>
        <v>1.0681801885573527E-7</v>
      </c>
      <c r="R178" s="30">
        <f t="shared" si="137"/>
        <v>1.0682340051743608E-7</v>
      </c>
      <c r="S178" s="30">
        <f t="shared" si="138"/>
        <v>1.0682340028883481E-7</v>
      </c>
      <c r="T178" s="30">
        <f t="shared" si="139"/>
        <v>1.068234002888444E-7</v>
      </c>
      <c r="V178" s="36">
        <v>1.392E-8</v>
      </c>
      <c r="W178" s="36">
        <v>5.48931017516</v>
      </c>
      <c r="X178" s="36">
        <v>170.67287061920001</v>
      </c>
      <c r="Y178" s="30">
        <f t="shared" si="140"/>
        <v>-2.3466078210017759E-9</v>
      </c>
      <c r="Z178" s="30">
        <f t="shared" si="141"/>
        <v>-2.3466847996076222E-9</v>
      </c>
      <c r="AA178" s="30">
        <f t="shared" si="142"/>
        <v>-2.3466847963339288E-9</v>
      </c>
      <c r="AB178" s="30">
        <f t="shared" si="143"/>
        <v>-2.3466847963340628E-9</v>
      </c>
      <c r="AD178" s="36">
        <v>9.5000000000000003E-10</v>
      </c>
      <c r="AE178" s="36">
        <v>5.5080831161999999</v>
      </c>
      <c r="AF178" s="36">
        <v>3319.8370312073998</v>
      </c>
      <c r="AG178" s="30">
        <f t="shared" si="144"/>
        <v>8.9792904531733647E-10</v>
      </c>
      <c r="AH178" s="30">
        <f t="shared" si="145"/>
        <v>8.9789518798829204E-10</v>
      </c>
      <c r="AI178" s="30">
        <f t="shared" si="146"/>
        <v>8.9789518942838226E-10</v>
      </c>
      <c r="AJ178" s="30">
        <f t="shared" si="147"/>
        <v>8.9789518942832043E-10</v>
      </c>
      <c r="AL178" s="36"/>
      <c r="AM178" s="36"/>
      <c r="AN178" s="36"/>
      <c r="AT178" s="36"/>
      <c r="AU178" s="36"/>
      <c r="AV178" s="36"/>
      <c r="BB178" s="36"/>
      <c r="BC178" s="36"/>
      <c r="BD178" s="36"/>
      <c r="BJ178" s="36">
        <v>5.5700000000000004E-9</v>
      </c>
      <c r="BK178" s="36">
        <v>6.1368676937700002</v>
      </c>
      <c r="BL178" s="36">
        <v>26724.899413598399</v>
      </c>
      <c r="BM178" s="30">
        <f t="shared" si="148"/>
        <v>-4.3672062873547997E-9</v>
      </c>
      <c r="BN178" s="30">
        <f t="shared" si="149"/>
        <v>-4.3641674211232562E-9</v>
      </c>
      <c r="BO178" s="30">
        <f t="shared" si="150"/>
        <v>-4.3641675504298517E-9</v>
      </c>
      <c r="BP178" s="30">
        <f t="shared" si="151"/>
        <v>-4.3641675504243435E-9</v>
      </c>
      <c r="BR178" s="36">
        <v>9.5999999999999999E-10</v>
      </c>
      <c r="BS178" s="36">
        <v>5.1301062171299998</v>
      </c>
      <c r="BT178" s="36">
        <v>3304.5845600224002</v>
      </c>
      <c r="BU178" s="30">
        <f t="shared" si="152"/>
        <v>7.7794368600335538E-10</v>
      </c>
      <c r="BV178" s="30">
        <f t="shared" si="153"/>
        <v>7.7788257813466711E-10</v>
      </c>
      <c r="BW178" s="30">
        <f t="shared" si="154"/>
        <v>7.7788258073361803E-10</v>
      </c>
      <c r="BX178" s="30">
        <f t="shared" si="155"/>
        <v>7.7788258073351008E-10</v>
      </c>
      <c r="BZ178" s="36"/>
      <c r="CA178" s="36"/>
      <c r="CB178" s="36"/>
      <c r="CH178" s="36"/>
      <c r="CI178" s="36"/>
      <c r="CJ178" s="36"/>
      <c r="CP178" s="36"/>
      <c r="CQ178" s="36"/>
      <c r="CR178" s="36"/>
      <c r="CX178" s="36"/>
      <c r="CY178" s="36"/>
      <c r="CZ178" s="36"/>
      <c r="DF178" s="36">
        <v>4.5219999999999997E-8</v>
      </c>
      <c r="DG178" s="36">
        <v>1.4421862035199999</v>
      </c>
      <c r="DH178" s="36">
        <v>3369.0616141676001</v>
      </c>
      <c r="DI178" s="30">
        <f t="shared" si="156"/>
        <v>-1.8506886630682095E-9</v>
      </c>
      <c r="DJ178" s="30">
        <f t="shared" si="157"/>
        <v>-1.8456848232312846E-9</v>
      </c>
      <c r="DK178" s="30">
        <f t="shared" si="158"/>
        <v>-1.845685036031793E-9</v>
      </c>
      <c r="DL178" s="30">
        <f t="shared" si="159"/>
        <v>-1.8456850360228038E-9</v>
      </c>
      <c r="DN178" s="36">
        <v>7.4000000000000001E-9</v>
      </c>
      <c r="DO178" s="36">
        <v>3.0151110222900002</v>
      </c>
      <c r="DP178" s="36">
        <v>10818.1352869158</v>
      </c>
      <c r="DQ178" s="30">
        <f t="shared" si="160"/>
        <v>6.7623929288473258E-9</v>
      </c>
      <c r="DR178" s="30">
        <f t="shared" si="161"/>
        <v>6.7613238790248544E-9</v>
      </c>
      <c r="DS178" s="30">
        <f t="shared" si="162"/>
        <v>6.7613239245068792E-9</v>
      </c>
      <c r="DT178" s="30">
        <f t="shared" si="163"/>
        <v>6.7613239245049775E-9</v>
      </c>
      <c r="DV178" s="36">
        <v>6.6E-10</v>
      </c>
      <c r="DW178" s="36">
        <v>3.4844379754600001</v>
      </c>
      <c r="DX178" s="36">
        <v>13760.5987102074</v>
      </c>
      <c r="DY178" s="30">
        <f t="shared" si="164"/>
        <v>-5.6073423895865856E-10</v>
      </c>
      <c r="DZ178" s="30">
        <f t="shared" si="165"/>
        <v>-5.60576720036108E-10</v>
      </c>
      <c r="EA178" s="30">
        <f t="shared" si="166"/>
        <v>-5.6057672673740616E-10</v>
      </c>
      <c r="EB178" s="30">
        <f t="shared" si="167"/>
        <v>-5.6057672673712399E-10</v>
      </c>
      <c r="ED178" s="36"/>
      <c r="EE178" s="36"/>
      <c r="EF178" s="36"/>
      <c r="EL178" s="36"/>
      <c r="EM178" s="36"/>
      <c r="EN178" s="36"/>
      <c r="ET178" s="36"/>
      <c r="EU178" s="36"/>
      <c r="EV178" s="36"/>
    </row>
    <row r="179" spans="14:152" s="30" customFormat="1" ht="12.75">
      <c r="N179" s="36">
        <v>1.0565E-7</v>
      </c>
      <c r="O179" s="36">
        <v>1.0906161078600001</v>
      </c>
      <c r="P179" s="36">
        <v>12168.0026965746</v>
      </c>
      <c r="Q179" s="30">
        <f t="shared" si="136"/>
        <v>-9.7214495012504293E-8</v>
      </c>
      <c r="R179" s="30">
        <f t="shared" si="137"/>
        <v>-9.7197940787998432E-8</v>
      </c>
      <c r="S179" s="30">
        <f t="shared" si="138"/>
        <v>-9.7197941492336689E-8</v>
      </c>
      <c r="T179" s="30">
        <f t="shared" si="139"/>
        <v>-9.7197941492306672E-8</v>
      </c>
      <c r="V179" s="36">
        <v>1.3599999999999999E-8</v>
      </c>
      <c r="W179" s="36">
        <v>3.07974035205</v>
      </c>
      <c r="X179" s="36">
        <v>6127.6554505572003</v>
      </c>
      <c r="Y179" s="30">
        <f t="shared" si="140"/>
        <v>1.1799407131169578E-8</v>
      </c>
      <c r="Z179" s="30">
        <f t="shared" si="141"/>
        <v>1.1800769091593486E-8</v>
      </c>
      <c r="AA179" s="30">
        <f t="shared" si="142"/>
        <v>1.1800769033683064E-8</v>
      </c>
      <c r="AB179" s="30">
        <f t="shared" si="143"/>
        <v>1.1800769033685514E-8</v>
      </c>
      <c r="AD179" s="36">
        <v>1.08E-9</v>
      </c>
      <c r="AE179" s="36">
        <v>1.6711566866900001</v>
      </c>
      <c r="AF179" s="36">
        <v>11216.284290324</v>
      </c>
      <c r="AG179" s="30">
        <f t="shared" si="144"/>
        <v>-7.303868214822542E-10</v>
      </c>
      <c r="AH179" s="30">
        <f t="shared" si="145"/>
        <v>-7.3009344249445261E-10</v>
      </c>
      <c r="AI179" s="30">
        <f t="shared" si="146"/>
        <v>-7.3009345497319603E-10</v>
      </c>
      <c r="AJ179" s="30">
        <f t="shared" si="147"/>
        <v>-7.3009345497267015E-10</v>
      </c>
      <c r="AL179" s="36"/>
      <c r="AM179" s="36"/>
      <c r="AN179" s="36"/>
      <c r="AT179" s="36"/>
      <c r="AU179" s="36"/>
      <c r="AV179" s="36"/>
      <c r="BB179" s="36"/>
      <c r="BC179" s="36"/>
      <c r="BD179" s="36"/>
      <c r="BJ179" s="36">
        <v>5.7100000000000003E-9</v>
      </c>
      <c r="BK179" s="36">
        <v>5.6534146366</v>
      </c>
      <c r="BL179" s="36">
        <v>2921.1277828246002</v>
      </c>
      <c r="BM179" s="30">
        <f t="shared" si="148"/>
        <v>-2.4969240594864768E-9</v>
      </c>
      <c r="BN179" s="30">
        <f t="shared" si="149"/>
        <v>-2.4964309557205744E-9</v>
      </c>
      <c r="BO179" s="30">
        <f t="shared" si="150"/>
        <v>-2.4964309766914583E-9</v>
      </c>
      <c r="BP179" s="30">
        <f t="shared" si="151"/>
        <v>-2.4964309766905642E-9</v>
      </c>
      <c r="BR179" s="36">
        <v>8.1999999999999996E-10</v>
      </c>
      <c r="BS179" s="36">
        <v>4.8788087741300004</v>
      </c>
      <c r="BT179" s="36">
        <v>5828.0284716475999</v>
      </c>
      <c r="BU179" s="30">
        <f t="shared" si="152"/>
        <v>-5.4779965390644068E-10</v>
      </c>
      <c r="BV179" s="30">
        <f t="shared" si="153"/>
        <v>-5.4791654106923734E-10</v>
      </c>
      <c r="BW179" s="30">
        <f t="shared" si="154"/>
        <v>-5.4791653609876363E-10</v>
      </c>
      <c r="BX179" s="30">
        <f t="shared" si="155"/>
        <v>-5.4791653609897167E-10</v>
      </c>
      <c r="BZ179" s="36"/>
      <c r="CA179" s="36"/>
      <c r="CB179" s="36"/>
      <c r="CH179" s="36"/>
      <c r="CI179" s="36"/>
      <c r="CJ179" s="36"/>
      <c r="CP179" s="36"/>
      <c r="CQ179" s="36"/>
      <c r="CR179" s="36"/>
      <c r="CX179" s="36"/>
      <c r="CY179" s="36"/>
      <c r="CZ179" s="36"/>
      <c r="DF179" s="36">
        <v>6.1889999999999994E-8</v>
      </c>
      <c r="DG179" s="36">
        <v>4.58996159356</v>
      </c>
      <c r="DH179" s="36">
        <v>6531.6616562649997</v>
      </c>
      <c r="DI179" s="30">
        <f t="shared" si="156"/>
        <v>6.0538234694096924E-8</v>
      </c>
      <c r="DJ179" s="30">
        <f t="shared" si="157"/>
        <v>6.0535471181875054E-8</v>
      </c>
      <c r="DK179" s="30">
        <f t="shared" si="158"/>
        <v>6.0535471299459268E-8</v>
      </c>
      <c r="DL179" s="30">
        <f t="shared" si="159"/>
        <v>6.0535471299454318E-8</v>
      </c>
      <c r="DN179" s="36">
        <v>7.1600000000000001E-9</v>
      </c>
      <c r="DO179" s="36">
        <v>2.52567242762</v>
      </c>
      <c r="DP179" s="36">
        <v>5202.3582793351998</v>
      </c>
      <c r="DQ179" s="30">
        <f t="shared" si="160"/>
        <v>2.6847212129826578E-9</v>
      </c>
      <c r="DR179" s="30">
        <f t="shared" si="161"/>
        <v>2.6835860611419411E-9</v>
      </c>
      <c r="DS179" s="30">
        <f t="shared" si="162"/>
        <v>2.6835861094186034E-9</v>
      </c>
      <c r="DT179" s="30">
        <f t="shared" si="163"/>
        <v>2.6835861094165755E-9</v>
      </c>
      <c r="DV179" s="36">
        <v>6.8000000000000003E-10</v>
      </c>
      <c r="DW179" s="36">
        <v>5.27435069681</v>
      </c>
      <c r="DX179" s="36">
        <v>3980.5097130138001</v>
      </c>
      <c r="DY179" s="30">
        <f t="shared" si="164"/>
        <v>-3.1574781927910701E-10</v>
      </c>
      <c r="DZ179" s="30">
        <f t="shared" si="165"/>
        <v>-3.1566901382630843E-10</v>
      </c>
      <c r="EA179" s="30">
        <f t="shared" si="166"/>
        <v>-3.1566901717780914E-10</v>
      </c>
      <c r="EB179" s="30">
        <f t="shared" si="167"/>
        <v>-3.156690171776679E-10</v>
      </c>
      <c r="ED179" s="36"/>
      <c r="EE179" s="36"/>
      <c r="EF179" s="36"/>
      <c r="EL179" s="36"/>
      <c r="EM179" s="36"/>
      <c r="EN179" s="36"/>
      <c r="ET179" s="36"/>
      <c r="EU179" s="36"/>
      <c r="EV179" s="36"/>
    </row>
    <row r="180" spans="14:152" s="30" customFormat="1" ht="12.75">
      <c r="N180" s="36">
        <v>9.5780000000000001E-8</v>
      </c>
      <c r="O180" s="36">
        <v>4.8948926619700002</v>
      </c>
      <c r="P180" s="36">
        <v>3230.4061054804001</v>
      </c>
      <c r="Q180" s="30">
        <f t="shared" si="136"/>
        <v>8.6246524444063122E-8</v>
      </c>
      <c r="R180" s="30">
        <f t="shared" si="137"/>
        <v>8.6242100345946286E-8</v>
      </c>
      <c r="S180" s="30">
        <f t="shared" si="138"/>
        <v>8.6242100534112074E-8</v>
      </c>
      <c r="T180" s="30">
        <f t="shared" si="139"/>
        <v>8.6242100534104226E-8</v>
      </c>
      <c r="V180" s="36">
        <v>1.345E-8</v>
      </c>
      <c r="W180" s="36">
        <v>1.1865315809100001</v>
      </c>
      <c r="X180" s="36">
        <v>14584.298273120599</v>
      </c>
      <c r="Y180" s="30">
        <f t="shared" si="140"/>
        <v>-5.6489098635721628E-9</v>
      </c>
      <c r="Z180" s="30">
        <f t="shared" si="141"/>
        <v>-5.6430573482743496E-9</v>
      </c>
      <c r="AA180" s="30">
        <f t="shared" si="142"/>
        <v>-5.6430575971938516E-9</v>
      </c>
      <c r="AB180" s="30">
        <f t="shared" si="143"/>
        <v>-5.6430575971834415E-9</v>
      </c>
      <c r="AD180" s="36">
        <v>8.9999999999999999E-10</v>
      </c>
      <c r="AE180" s="36">
        <v>1.7128130132499999</v>
      </c>
      <c r="AF180" s="36">
        <v>1505.2878090929901</v>
      </c>
      <c r="AG180" s="30">
        <f t="shared" si="144"/>
        <v>8.4537993677915336E-10</v>
      </c>
      <c r="AH180" s="30">
        <f t="shared" si="145"/>
        <v>8.4536465770724088E-10</v>
      </c>
      <c r="AI180" s="30">
        <f t="shared" si="146"/>
        <v>8.4536465835706332E-10</v>
      </c>
      <c r="AJ180" s="30">
        <f t="shared" si="147"/>
        <v>8.4536465835703582E-10</v>
      </c>
      <c r="AL180" s="36"/>
      <c r="AM180" s="36"/>
      <c r="AN180" s="36"/>
      <c r="AT180" s="36"/>
      <c r="AU180" s="36"/>
      <c r="AV180" s="36"/>
      <c r="BB180" s="36"/>
      <c r="BC180" s="36"/>
      <c r="BD180" s="36"/>
      <c r="BJ180" s="36">
        <v>5.52E-9</v>
      </c>
      <c r="BK180" s="36">
        <v>5.7572412495799998</v>
      </c>
      <c r="BL180" s="36">
        <v>149.56319713459999</v>
      </c>
      <c r="BM180" s="30">
        <f t="shared" si="148"/>
        <v>1.1808497409156414E-9</v>
      </c>
      <c r="BN180" s="30">
        <f t="shared" si="149"/>
        <v>1.1808232303385338E-9</v>
      </c>
      <c r="BO180" s="30">
        <f t="shared" si="150"/>
        <v>1.180823231465958E-9</v>
      </c>
      <c r="BP180" s="30">
        <f t="shared" si="151"/>
        <v>1.18082323146591E-9</v>
      </c>
      <c r="BR180" s="36">
        <v>8.3000000000000003E-10</v>
      </c>
      <c r="BS180" s="36">
        <v>2.0440090768400001</v>
      </c>
      <c r="BT180" s="36">
        <v>18984.292630009601</v>
      </c>
      <c r="BU180" s="30">
        <f t="shared" si="152"/>
        <v>-7.449097042960725E-10</v>
      </c>
      <c r="BV180" s="30">
        <f t="shared" si="153"/>
        <v>-7.451380081937192E-10</v>
      </c>
      <c r="BW180" s="30">
        <f t="shared" si="154"/>
        <v>-7.4513799849072942E-10</v>
      </c>
      <c r="BX180" s="30">
        <f t="shared" si="155"/>
        <v>-7.4513799849113463E-10</v>
      </c>
      <c r="BZ180" s="36"/>
      <c r="CA180" s="36"/>
      <c r="CB180" s="36"/>
      <c r="CH180" s="36"/>
      <c r="CI180" s="36"/>
      <c r="CJ180" s="36"/>
      <c r="CP180" s="36"/>
      <c r="CQ180" s="36"/>
      <c r="CR180" s="36"/>
      <c r="CX180" s="36"/>
      <c r="CY180" s="36"/>
      <c r="CZ180" s="36"/>
      <c r="DF180" s="36">
        <v>6.2050000000000003E-8</v>
      </c>
      <c r="DG180" s="36">
        <v>4.4816485651600004</v>
      </c>
      <c r="DH180" s="36">
        <v>22747.290714874402</v>
      </c>
      <c r="DI180" s="30">
        <f t="shared" si="156"/>
        <v>-3.9547263811572348E-8</v>
      </c>
      <c r="DJ180" s="30">
        <f t="shared" si="157"/>
        <v>-3.9583005981300795E-8</v>
      </c>
      <c r="DK180" s="30">
        <f t="shared" si="158"/>
        <v>-3.9583004461751983E-8</v>
      </c>
      <c r="DL180" s="30">
        <f t="shared" si="159"/>
        <v>-3.9583004461815815E-8</v>
      </c>
      <c r="DN180" s="36">
        <v>7.0500000000000003E-9</v>
      </c>
      <c r="DO180" s="36">
        <v>4.3934440323099997</v>
      </c>
      <c r="DP180" s="36">
        <v>9808.5381846614</v>
      </c>
      <c r="DQ180" s="30">
        <f t="shared" si="160"/>
        <v>6.7855366668445007E-9</v>
      </c>
      <c r="DR180" s="30">
        <f t="shared" si="161"/>
        <v>6.7861530680882185E-9</v>
      </c>
      <c r="DS180" s="30">
        <f t="shared" si="162"/>
        <v>6.7861530418893042E-9</v>
      </c>
      <c r="DT180" s="30">
        <f t="shared" si="163"/>
        <v>6.7861530418904035E-9</v>
      </c>
      <c r="DV180" s="36">
        <v>7.5999999999999996E-10</v>
      </c>
      <c r="DW180" s="36">
        <v>0.12288413214</v>
      </c>
      <c r="DX180" s="36">
        <v>11216.284290324</v>
      </c>
      <c r="DY180" s="30">
        <f t="shared" si="164"/>
        <v>5.4812938604342806E-10</v>
      </c>
      <c r="DZ180" s="30">
        <f t="shared" si="165"/>
        <v>5.4832345374778401E-10</v>
      </c>
      <c r="EA180" s="30">
        <f t="shared" si="166"/>
        <v>5.4832344549618229E-10</v>
      </c>
      <c r="EB180" s="30">
        <f t="shared" si="167"/>
        <v>5.4832344549653002E-10</v>
      </c>
      <c r="ED180" s="36"/>
      <c r="EE180" s="36"/>
      <c r="EF180" s="36"/>
      <c r="EL180" s="36"/>
      <c r="EM180" s="36"/>
      <c r="EN180" s="36"/>
      <c r="ET180" s="36"/>
      <c r="EU180" s="36"/>
      <c r="EV180" s="36"/>
    </row>
    <row r="181" spans="14:152" s="30" customFormat="1" ht="12.75">
      <c r="N181" s="36">
        <v>9.8080000000000002E-8</v>
      </c>
      <c r="O181" s="36">
        <v>5.8363287399799999</v>
      </c>
      <c r="P181" s="36">
        <v>14314.1681130498</v>
      </c>
      <c r="Q181" s="30">
        <f t="shared" si="136"/>
        <v>-2.877899241124823E-8</v>
      </c>
      <c r="R181" s="30">
        <f t="shared" si="137"/>
        <v>-2.8734870452489713E-8</v>
      </c>
      <c r="S181" s="30">
        <f t="shared" si="138"/>
        <v>-2.8734872329015255E-8</v>
      </c>
      <c r="T181" s="30">
        <f t="shared" si="139"/>
        <v>-2.873487232893663E-8</v>
      </c>
      <c r="V181" s="36">
        <v>1.7170000000000001E-8</v>
      </c>
      <c r="W181" s="36">
        <v>5.6250151501500003</v>
      </c>
      <c r="X181" s="36">
        <v>6158.6474353058002</v>
      </c>
      <c r="Y181" s="30">
        <f t="shared" si="140"/>
        <v>-1.6645863232457745E-8</v>
      </c>
      <c r="Z181" s="30">
        <f t="shared" si="141"/>
        <v>-1.6645010586776086E-8</v>
      </c>
      <c r="AA181" s="30">
        <f t="shared" si="142"/>
        <v>-1.6645010623051328E-8</v>
      </c>
      <c r="AB181" s="30">
        <f t="shared" si="143"/>
        <v>-1.6645010623049803E-8</v>
      </c>
      <c r="AD181" s="36">
        <v>8.7999999999999996E-10</v>
      </c>
      <c r="AE181" s="36">
        <v>0.42472333365999998</v>
      </c>
      <c r="AF181" s="36">
        <v>11371.7046897582</v>
      </c>
      <c r="AG181" s="30">
        <f t="shared" si="144"/>
        <v>8.6151455558300453E-10</v>
      </c>
      <c r="AH181" s="30">
        <f t="shared" si="145"/>
        <v>8.6158156580543008E-10</v>
      </c>
      <c r="AI181" s="30">
        <f t="shared" si="146"/>
        <v>8.6158156295822261E-10</v>
      </c>
      <c r="AJ181" s="30">
        <f t="shared" si="147"/>
        <v>8.6158156295834359E-10</v>
      </c>
      <c r="AL181" s="36"/>
      <c r="AM181" s="36"/>
      <c r="AN181" s="36"/>
      <c r="AT181" s="36"/>
      <c r="AU181" s="36"/>
      <c r="AV181" s="36"/>
      <c r="BB181" s="36"/>
      <c r="BC181" s="36"/>
      <c r="BD181" s="36"/>
      <c r="BJ181" s="36">
        <v>6.3799999999999999E-9</v>
      </c>
      <c r="BK181" s="36">
        <v>4.4964725890599997</v>
      </c>
      <c r="BL181" s="36">
        <v>3.5231183490000002</v>
      </c>
      <c r="BM181" s="30">
        <f t="shared" si="148"/>
        <v>-1.4883337726889005E-9</v>
      </c>
      <c r="BN181" s="30">
        <f t="shared" si="149"/>
        <v>-1.4883344911842204E-9</v>
      </c>
      <c r="BO181" s="30">
        <f t="shared" si="150"/>
        <v>-1.4883344911536662E-9</v>
      </c>
      <c r="BP181" s="30">
        <f t="shared" si="151"/>
        <v>-1.4883344911536662E-9</v>
      </c>
      <c r="BR181" s="36">
        <v>8.4999999999999996E-10</v>
      </c>
      <c r="BS181" s="36">
        <v>3.33671991814</v>
      </c>
      <c r="BT181" s="36">
        <v>1758.6530784168001</v>
      </c>
      <c r="BU181" s="30">
        <f t="shared" si="152"/>
        <v>8.4270865443300097E-10</v>
      </c>
      <c r="BV181" s="30">
        <f t="shared" si="153"/>
        <v>8.4270223055534611E-10</v>
      </c>
      <c r="BW181" s="30">
        <f t="shared" si="154"/>
        <v>8.4270223082859654E-10</v>
      </c>
      <c r="BX181" s="30">
        <f t="shared" si="155"/>
        <v>8.4270223082858507E-10</v>
      </c>
      <c r="BZ181" s="36"/>
      <c r="CA181" s="36"/>
      <c r="CB181" s="36"/>
      <c r="CH181" s="36"/>
      <c r="CI181" s="36"/>
      <c r="CJ181" s="36"/>
      <c r="CP181" s="36"/>
      <c r="CQ181" s="36"/>
      <c r="CR181" s="36"/>
      <c r="CX181" s="36"/>
      <c r="CY181" s="36"/>
      <c r="CZ181" s="36"/>
      <c r="DF181" s="36">
        <v>5.3290000000000003E-8</v>
      </c>
      <c r="DG181" s="36">
        <v>4.5514559918200002</v>
      </c>
      <c r="DH181" s="36">
        <v>1744.4259844152</v>
      </c>
      <c r="DI181" s="30">
        <f t="shared" si="156"/>
        <v>2.1156439156165038E-8</v>
      </c>
      <c r="DJ181" s="30">
        <f t="shared" si="157"/>
        <v>2.1159243785526086E-8</v>
      </c>
      <c r="DK181" s="30">
        <f t="shared" si="158"/>
        <v>2.1159243666254076E-8</v>
      </c>
      <c r="DL181" s="30">
        <f t="shared" si="159"/>
        <v>2.1159243666259115E-8</v>
      </c>
      <c r="DN181" s="36">
        <v>7.8600000000000006E-9</v>
      </c>
      <c r="DO181" s="36">
        <v>1.7235708999899999</v>
      </c>
      <c r="DP181" s="36">
        <v>3178.1457905676002</v>
      </c>
      <c r="DQ181" s="30">
        <f t="shared" si="160"/>
        <v>-7.7186614128483772E-9</v>
      </c>
      <c r="DR181" s="30">
        <f t="shared" si="161"/>
        <v>-7.7185063477104651E-9</v>
      </c>
      <c r="DS181" s="30">
        <f t="shared" si="162"/>
        <v>-7.718506354306764E-9</v>
      </c>
      <c r="DT181" s="30">
        <f t="shared" si="163"/>
        <v>-7.7185063543064893E-9</v>
      </c>
      <c r="DV181" s="36">
        <v>7.2999999999999996E-10</v>
      </c>
      <c r="DW181" s="36">
        <v>3.9478575990899998</v>
      </c>
      <c r="DX181" s="36">
        <v>16173.371168404399</v>
      </c>
      <c r="DY181" s="30">
        <f t="shared" si="164"/>
        <v>-4.5172653236792667E-10</v>
      </c>
      <c r="DZ181" s="30">
        <f t="shared" si="165"/>
        <v>-4.5142159350127606E-10</v>
      </c>
      <c r="EA181" s="30">
        <f t="shared" si="166"/>
        <v>-4.5142160647222463E-10</v>
      </c>
      <c r="EB181" s="30">
        <f t="shared" si="167"/>
        <v>-4.5142160647167848E-10</v>
      </c>
      <c r="ED181" s="36"/>
      <c r="EE181" s="36"/>
      <c r="EF181" s="36"/>
      <c r="EL181" s="36"/>
      <c r="EM181" s="36"/>
      <c r="EN181" s="36"/>
      <c r="ET181" s="36"/>
      <c r="EU181" s="36"/>
      <c r="EV181" s="36"/>
    </row>
    <row r="182" spans="14:152" s="30" customFormat="1" ht="12.75">
      <c r="N182" s="36">
        <v>9.7199999999999997E-8</v>
      </c>
      <c r="O182" s="36">
        <v>6.28282606427</v>
      </c>
      <c r="P182" s="36">
        <v>9225.5392732830005</v>
      </c>
      <c r="Q182" s="30">
        <f t="shared" si="136"/>
        <v>6.1438866029854883E-8</v>
      </c>
      <c r="R182" s="30">
        <f t="shared" si="137"/>
        <v>6.1416021468103556E-8</v>
      </c>
      <c r="S182" s="30">
        <f t="shared" si="138"/>
        <v>6.141602243974217E-8</v>
      </c>
      <c r="T182" s="30">
        <f t="shared" si="139"/>
        <v>6.1416022439701486E-8</v>
      </c>
      <c r="V182" s="36">
        <v>1.4079999999999999E-8</v>
      </c>
      <c r="W182" s="36">
        <v>1.8207298033499999</v>
      </c>
      <c r="X182" s="36">
        <v>3337.0219980480001</v>
      </c>
      <c r="Y182" s="30">
        <f t="shared" si="140"/>
        <v>-7.9167510396707226E-9</v>
      </c>
      <c r="Z182" s="30">
        <f t="shared" si="141"/>
        <v>-7.9154737590792962E-9</v>
      </c>
      <c r="AA182" s="30">
        <f t="shared" si="142"/>
        <v>-7.9154738134006458E-9</v>
      </c>
      <c r="AB182" s="30">
        <f t="shared" si="143"/>
        <v>-7.9154738133984124E-9</v>
      </c>
      <c r="AD182" s="36">
        <v>8.9000000000000003E-10</v>
      </c>
      <c r="AE182" s="36">
        <v>4.8386723526899997</v>
      </c>
      <c r="AF182" s="36">
        <v>16706.585251847999</v>
      </c>
      <c r="AG182" s="30">
        <f t="shared" si="144"/>
        <v>8.768087907788231E-10</v>
      </c>
      <c r="AH182" s="30">
        <f t="shared" si="145"/>
        <v>8.7689249863454714E-10</v>
      </c>
      <c r="AI182" s="30">
        <f t="shared" si="146"/>
        <v>8.7689249508029619E-10</v>
      </c>
      <c r="AJ182" s="30">
        <f t="shared" si="147"/>
        <v>8.7689249508044756E-10</v>
      </c>
      <c r="AL182" s="36"/>
      <c r="AM182" s="36"/>
      <c r="AN182" s="36"/>
      <c r="AT182" s="36"/>
      <c r="AU182" s="36"/>
      <c r="AV182" s="36"/>
      <c r="BB182" s="36"/>
      <c r="BC182" s="36"/>
      <c r="BD182" s="36"/>
      <c r="BJ182" s="36">
        <v>5.52E-9</v>
      </c>
      <c r="BK182" s="36">
        <v>1.0779567249499999</v>
      </c>
      <c r="BL182" s="36">
        <v>536.80451209540001</v>
      </c>
      <c r="BM182" s="30">
        <f t="shared" si="148"/>
        <v>-1.7761726647127087E-9</v>
      </c>
      <c r="BN182" s="30">
        <f t="shared" si="149"/>
        <v>-1.776264889409467E-9</v>
      </c>
      <c r="BO182" s="30">
        <f t="shared" si="150"/>
        <v>-1.7762648854874066E-9</v>
      </c>
      <c r="BP182" s="30">
        <f t="shared" si="151"/>
        <v>-1.7762648854875714E-9</v>
      </c>
      <c r="BR182" s="36">
        <v>9.900000000000001E-10</v>
      </c>
      <c r="BS182" s="36">
        <v>3.28955694324</v>
      </c>
      <c r="BT182" s="36">
        <v>17654.780539749601</v>
      </c>
      <c r="BU182" s="30">
        <f t="shared" si="152"/>
        <v>9.2967893731168811E-10</v>
      </c>
      <c r="BV182" s="30">
        <f t="shared" si="153"/>
        <v>9.2948129397797044E-10</v>
      </c>
      <c r="BW182" s="30">
        <f t="shared" si="154"/>
        <v>9.2948130238987335E-10</v>
      </c>
      <c r="BX182" s="30">
        <f t="shared" si="155"/>
        <v>9.2948130238951984E-10</v>
      </c>
      <c r="BZ182" s="36"/>
      <c r="CA182" s="36"/>
      <c r="CB182" s="36"/>
      <c r="CH182" s="36"/>
      <c r="CI182" s="36"/>
      <c r="CJ182" s="36"/>
      <c r="CP182" s="36"/>
      <c r="CQ182" s="36"/>
      <c r="CR182" s="36"/>
      <c r="CX182" s="36"/>
      <c r="CY182" s="36"/>
      <c r="CZ182" s="36"/>
      <c r="DF182" s="36">
        <v>4.5109999999999998E-8</v>
      </c>
      <c r="DG182" s="36">
        <v>5.9451126653899999</v>
      </c>
      <c r="DH182" s="36">
        <v>6894.5239488376001</v>
      </c>
      <c r="DI182" s="30">
        <f t="shared" si="156"/>
        <v>2.922058191132418E-8</v>
      </c>
      <c r="DJ182" s="30">
        <f t="shared" si="157"/>
        <v>2.9212792389305999E-8</v>
      </c>
      <c r="DK182" s="30">
        <f t="shared" si="158"/>
        <v>2.9212792720605807E-8</v>
      </c>
      <c r="DL182" s="30">
        <f t="shared" si="159"/>
        <v>2.9212792720591639E-8</v>
      </c>
      <c r="DN182" s="36">
        <v>7.1900000000000002E-9</v>
      </c>
      <c r="DO182" s="36">
        <v>0.38924465445</v>
      </c>
      <c r="DP182" s="36">
        <v>6298.3283211764001</v>
      </c>
      <c r="DQ182" s="30">
        <f t="shared" si="160"/>
        <v>-7.1877130304036106E-9</v>
      </c>
      <c r="DR182" s="30">
        <f t="shared" si="161"/>
        <v>-7.1877504192092235E-9</v>
      </c>
      <c r="DS182" s="30">
        <f t="shared" si="162"/>
        <v>-7.1877504176257269E-9</v>
      </c>
      <c r="DT182" s="30">
        <f t="shared" si="163"/>
        <v>-7.1877504176257947E-9</v>
      </c>
      <c r="DV182" s="36">
        <v>6.2000000000000003E-10</v>
      </c>
      <c r="DW182" s="36">
        <v>0.15518975647</v>
      </c>
      <c r="DX182" s="36">
        <v>11081.2192102886</v>
      </c>
      <c r="DY182" s="30">
        <f t="shared" si="164"/>
        <v>1.5115497151204044E-11</v>
      </c>
      <c r="DZ182" s="30">
        <f t="shared" si="165"/>
        <v>1.5341271768662466E-11</v>
      </c>
      <c r="EA182" s="30">
        <f t="shared" si="166"/>
        <v>1.5341262167110172E-11</v>
      </c>
      <c r="EB182" s="30">
        <f t="shared" si="167"/>
        <v>1.5341262167510937E-11</v>
      </c>
      <c r="ED182" s="36"/>
      <c r="EE182" s="36"/>
      <c r="EF182" s="36"/>
      <c r="EL182" s="36"/>
      <c r="EM182" s="36"/>
      <c r="EN182" s="36"/>
      <c r="ET182" s="36"/>
      <c r="EU182" s="36"/>
      <c r="EV182" s="36"/>
    </row>
    <row r="183" spans="14:152" s="30" customFormat="1" ht="12.75">
      <c r="N183" s="36">
        <v>9.146E-8</v>
      </c>
      <c r="O183" s="36">
        <v>1.1022066739700001</v>
      </c>
      <c r="P183" s="36">
        <v>9808.5381846614</v>
      </c>
      <c r="Q183" s="30">
        <f t="shared" si="136"/>
        <v>-9.0744962596532288E-8</v>
      </c>
      <c r="R183" s="30">
        <f t="shared" si="137"/>
        <v>-9.0748638115775241E-8</v>
      </c>
      <c r="S183" s="30">
        <f t="shared" si="138"/>
        <v>-9.0748637959665718E-8</v>
      </c>
      <c r="T183" s="30">
        <f t="shared" si="139"/>
        <v>-9.074863795967227E-8</v>
      </c>
      <c r="V183" s="36">
        <v>1.7360000000000001E-8</v>
      </c>
      <c r="W183" s="36">
        <v>2.0192190054600001</v>
      </c>
      <c r="X183" s="36">
        <v>10575.406682941801</v>
      </c>
      <c r="Y183" s="30">
        <f t="shared" si="140"/>
        <v>1.7319610339249673E-8</v>
      </c>
      <c r="Z183" s="30">
        <f t="shared" si="141"/>
        <v>1.7319197862478137E-8</v>
      </c>
      <c r="AA183" s="30">
        <f t="shared" si="142"/>
        <v>1.7319197880064189E-8</v>
      </c>
      <c r="AB183" s="30">
        <f t="shared" si="143"/>
        <v>1.7319197880063445E-8</v>
      </c>
      <c r="AD183" s="36">
        <v>1.0600000000000001E-9</v>
      </c>
      <c r="AE183" s="36">
        <v>1.78998252916</v>
      </c>
      <c r="AF183" s="36">
        <v>10022.817601167601</v>
      </c>
      <c r="AG183" s="30">
        <f t="shared" si="144"/>
        <v>-9.8626579559176887E-10</v>
      </c>
      <c r="AH183" s="30">
        <f t="shared" si="145"/>
        <v>-9.8613776496184644E-10</v>
      </c>
      <c r="AI183" s="30">
        <f t="shared" si="146"/>
        <v>-9.8613777040892797E-10</v>
      </c>
      <c r="AJ183" s="30">
        <f t="shared" si="147"/>
        <v>-9.8613777040869594E-10</v>
      </c>
      <c r="AL183" s="36"/>
      <c r="AM183" s="36"/>
      <c r="AN183" s="36"/>
      <c r="AT183" s="36"/>
      <c r="AU183" s="36"/>
      <c r="AV183" s="36"/>
      <c r="BB183" s="36"/>
      <c r="BC183" s="36"/>
      <c r="BD183" s="36"/>
      <c r="BJ183" s="36">
        <v>5.3700000000000003E-9</v>
      </c>
      <c r="BK183" s="36">
        <v>4.1920720080100002</v>
      </c>
      <c r="BL183" s="36">
        <v>3335.0895023923999</v>
      </c>
      <c r="BM183" s="30">
        <f t="shared" si="148"/>
        <v>-8.6830330047354271E-10</v>
      </c>
      <c r="BN183" s="30">
        <f t="shared" si="149"/>
        <v>-8.6888426802139442E-10</v>
      </c>
      <c r="BO183" s="30">
        <f t="shared" si="150"/>
        <v>-8.6888424331459509E-10</v>
      </c>
      <c r="BP183" s="30">
        <f t="shared" si="151"/>
        <v>-8.6888424331563051E-10</v>
      </c>
      <c r="BR183" s="36">
        <v>7.7999999999999999E-10</v>
      </c>
      <c r="BS183" s="36">
        <v>0.89238228020999999</v>
      </c>
      <c r="BT183" s="36">
        <v>2699.7348193175999</v>
      </c>
      <c r="BU183" s="30">
        <f t="shared" si="152"/>
        <v>4.729548683438067E-11</v>
      </c>
      <c r="BV183" s="30">
        <f t="shared" si="153"/>
        <v>4.7226392257404912E-11</v>
      </c>
      <c r="BW183" s="30">
        <f t="shared" si="154"/>
        <v>4.7226395195822293E-11</v>
      </c>
      <c r="BX183" s="30">
        <f t="shared" si="155"/>
        <v>4.7226395195697822E-11</v>
      </c>
      <c r="BZ183" s="36"/>
      <c r="CA183" s="36"/>
      <c r="CB183" s="36"/>
      <c r="CH183" s="36"/>
      <c r="CI183" s="36"/>
      <c r="CJ183" s="36"/>
      <c r="CP183" s="36"/>
      <c r="CQ183" s="36"/>
      <c r="CR183" s="36"/>
      <c r="CX183" s="36"/>
      <c r="CY183" s="36"/>
      <c r="CZ183" s="36"/>
      <c r="DF183" s="36">
        <v>4.3299999999999997E-8</v>
      </c>
      <c r="DG183" s="36">
        <v>3.1090136575799998</v>
      </c>
      <c r="DH183" s="36">
        <v>4569.5745400220003</v>
      </c>
      <c r="DI183" s="30">
        <f t="shared" si="156"/>
        <v>-4.209797166909776E-8</v>
      </c>
      <c r="DJ183" s="30">
        <f t="shared" si="157"/>
        <v>-4.2096449302217944E-8</v>
      </c>
      <c r="DK183" s="30">
        <f t="shared" si="158"/>
        <v>-4.2096449366980389E-8</v>
      </c>
      <c r="DL183" s="30">
        <f t="shared" si="159"/>
        <v>-4.2096449366977649E-8</v>
      </c>
      <c r="DN183" s="36">
        <v>7.1699999999999998E-9</v>
      </c>
      <c r="DO183" s="36">
        <v>6.2392728385599998</v>
      </c>
      <c r="DP183" s="36">
        <v>3369.0616141676001</v>
      </c>
      <c r="DQ183" s="30">
        <f t="shared" si="160"/>
        <v>7.1134878257390174E-9</v>
      </c>
      <c r="DR183" s="30">
        <f t="shared" si="161"/>
        <v>7.1135872823300937E-9</v>
      </c>
      <c r="DS183" s="30">
        <f t="shared" si="162"/>
        <v>7.1135872781023239E-9</v>
      </c>
      <c r="DT183" s="30">
        <f t="shared" si="163"/>
        <v>7.1135872781025018E-9</v>
      </c>
      <c r="DV183" s="36">
        <v>7.4000000000000003E-10</v>
      </c>
      <c r="DW183" s="36">
        <v>2.9992677969199999</v>
      </c>
      <c r="DX183" s="36">
        <v>10021.7699697966</v>
      </c>
      <c r="DY183" s="30">
        <f t="shared" si="164"/>
        <v>-4.9397329356015679E-10</v>
      </c>
      <c r="DZ183" s="30">
        <f t="shared" si="165"/>
        <v>-4.9415478293895947E-10</v>
      </c>
      <c r="EA183" s="30">
        <f t="shared" si="166"/>
        <v>-4.9415477522183812E-10</v>
      </c>
      <c r="EB183" s="30">
        <f t="shared" si="167"/>
        <v>-4.94154775222163E-10</v>
      </c>
      <c r="ED183" s="36"/>
      <c r="EE183" s="36"/>
      <c r="EF183" s="36"/>
      <c r="EL183" s="36"/>
      <c r="EM183" s="36"/>
      <c r="EN183" s="36"/>
      <c r="ET183" s="36"/>
      <c r="EU183" s="36"/>
      <c r="EV183" s="36"/>
    </row>
    <row r="184" spans="14:152" s="30" customFormat="1" ht="12.75">
      <c r="N184" s="36">
        <v>1.2732999999999999E-7</v>
      </c>
      <c r="O184" s="36">
        <v>1.79883375851</v>
      </c>
      <c r="P184" s="36">
        <v>13745.346239022399</v>
      </c>
      <c r="Q184" s="30">
        <f t="shared" si="136"/>
        <v>7.0397978369865042E-8</v>
      </c>
      <c r="R184" s="30">
        <f t="shared" si="137"/>
        <v>7.0445910844722478E-8</v>
      </c>
      <c r="S184" s="30">
        <f t="shared" si="138"/>
        <v>7.0445908806587446E-8</v>
      </c>
      <c r="T184" s="30">
        <f t="shared" si="139"/>
        <v>7.0445908806673367E-8</v>
      </c>
      <c r="V184" s="36">
        <v>1.4020000000000001E-8</v>
      </c>
      <c r="W184" s="36">
        <v>4.5007937438700001</v>
      </c>
      <c r="X184" s="36">
        <v>5729.5064471490005</v>
      </c>
      <c r="Y184" s="30">
        <f t="shared" si="140"/>
        <v>-7.4868086573086888E-9</v>
      </c>
      <c r="Z184" s="30">
        <f t="shared" si="141"/>
        <v>-7.4890410416934117E-9</v>
      </c>
      <c r="AA184" s="30">
        <f t="shared" si="142"/>
        <v>-7.4890409467616002E-9</v>
      </c>
      <c r="AB184" s="30">
        <f t="shared" si="143"/>
        <v>-7.4890409467656435E-9</v>
      </c>
      <c r="AD184" s="36">
        <v>8.6999999999999999E-10</v>
      </c>
      <c r="AE184" s="36">
        <v>5.8960268815000001</v>
      </c>
      <c r="AF184" s="36">
        <v>16858.482532933202</v>
      </c>
      <c r="AG184" s="30">
        <f t="shared" si="144"/>
        <v>8.0548401803955911E-10</v>
      </c>
      <c r="AH184" s="30">
        <f t="shared" si="145"/>
        <v>8.0566609469402832E-10</v>
      </c>
      <c r="AI184" s="30">
        <f t="shared" si="146"/>
        <v>8.0566608695605209E-10</v>
      </c>
      <c r="AJ184" s="30">
        <f t="shared" si="147"/>
        <v>8.0566608695637873E-10</v>
      </c>
      <c r="AL184" s="36"/>
      <c r="AM184" s="36"/>
      <c r="AN184" s="36"/>
      <c r="AT184" s="36"/>
      <c r="AU184" s="36"/>
      <c r="AV184" s="36"/>
      <c r="BB184" s="36"/>
      <c r="BC184" s="36"/>
      <c r="BD184" s="36"/>
      <c r="BJ184" s="36">
        <v>5.6699999999999997E-9</v>
      </c>
      <c r="BK184" s="36">
        <v>2.6280646697100001</v>
      </c>
      <c r="BL184" s="36">
        <v>2648.4548254729998</v>
      </c>
      <c r="BM184" s="30">
        <f t="shared" si="148"/>
        <v>4.948781887832778E-9</v>
      </c>
      <c r="BN184" s="30">
        <f t="shared" si="149"/>
        <v>4.9490227986757211E-9</v>
      </c>
      <c r="BO184" s="30">
        <f t="shared" si="150"/>
        <v>4.9490227884312157E-9</v>
      </c>
      <c r="BP184" s="30">
        <f t="shared" si="151"/>
        <v>4.9490227884316484E-9</v>
      </c>
      <c r="BR184" s="36">
        <v>9.5000000000000003E-10</v>
      </c>
      <c r="BS184" s="36">
        <v>0.32948273562000002</v>
      </c>
      <c r="BT184" s="36">
        <v>3863.1898447936001</v>
      </c>
      <c r="BU184" s="30">
        <f t="shared" si="152"/>
        <v>-5.8986452448259632E-10</v>
      </c>
      <c r="BV184" s="30">
        <f t="shared" si="153"/>
        <v>-5.8995908837470712E-10</v>
      </c>
      <c r="BW184" s="30">
        <f t="shared" si="154"/>
        <v>-5.8995908435335833E-10</v>
      </c>
      <c r="BX184" s="30">
        <f t="shared" si="155"/>
        <v>-5.899590843535276E-10</v>
      </c>
      <c r="BZ184" s="36"/>
      <c r="CA184" s="36"/>
      <c r="CB184" s="36"/>
      <c r="CH184" s="36"/>
      <c r="CI184" s="36"/>
      <c r="CJ184" s="36"/>
      <c r="CP184" s="36"/>
      <c r="CQ184" s="36"/>
      <c r="CR184" s="36"/>
      <c r="CX184" s="36"/>
      <c r="CY184" s="36"/>
      <c r="CZ184" s="36"/>
      <c r="DF184" s="36">
        <v>5.3659999999999999E-8</v>
      </c>
      <c r="DG184" s="36">
        <v>5.0804343643700003</v>
      </c>
      <c r="DH184" s="36">
        <v>2707.8286873866</v>
      </c>
      <c r="DI184" s="30">
        <f t="shared" si="156"/>
        <v>-4.6869627201314703E-8</v>
      </c>
      <c r="DJ184" s="30">
        <f t="shared" si="157"/>
        <v>-4.6867301378505658E-8</v>
      </c>
      <c r="DK184" s="30">
        <f t="shared" si="158"/>
        <v>-4.6867301477424653E-8</v>
      </c>
      <c r="DL184" s="30">
        <f t="shared" si="159"/>
        <v>-4.6867301477420471E-8</v>
      </c>
      <c r="DN184" s="36">
        <v>7.0399999999999997E-9</v>
      </c>
      <c r="DO184" s="36">
        <v>1.9676348885499999</v>
      </c>
      <c r="DP184" s="36">
        <v>6688.3384004004001</v>
      </c>
      <c r="DQ184" s="30">
        <f t="shared" si="160"/>
        <v>-5.9690606921254348E-9</v>
      </c>
      <c r="DR184" s="30">
        <f t="shared" si="161"/>
        <v>-5.9682399118717934E-9</v>
      </c>
      <c r="DS184" s="30">
        <f t="shared" si="162"/>
        <v>-5.9682399467835318E-9</v>
      </c>
      <c r="DT184" s="30">
        <f t="shared" si="163"/>
        <v>-5.9682399467820462E-9</v>
      </c>
      <c r="DV184" s="36">
        <v>8.0000000000000003E-10</v>
      </c>
      <c r="DW184" s="36">
        <v>6.1881232382700002</v>
      </c>
      <c r="DX184" s="36">
        <v>9380.9596727171993</v>
      </c>
      <c r="DY184" s="30">
        <f t="shared" si="164"/>
        <v>-2.1508003980116141E-10</v>
      </c>
      <c r="DZ184" s="30">
        <f t="shared" si="165"/>
        <v>-2.1531764386222836E-10</v>
      </c>
      <c r="EA184" s="30">
        <f t="shared" si="166"/>
        <v>-2.1531763375799025E-10</v>
      </c>
      <c r="EB184" s="30">
        <f t="shared" si="167"/>
        <v>-2.1531763375841728E-10</v>
      </c>
      <c r="ED184" s="36"/>
      <c r="EE184" s="36"/>
      <c r="EF184" s="36"/>
      <c r="EL184" s="36"/>
      <c r="EM184" s="36"/>
      <c r="EN184" s="36"/>
      <c r="ET184" s="36"/>
      <c r="EU184" s="36"/>
      <c r="EV184" s="36"/>
    </row>
    <row r="185" spans="14:152" s="30" customFormat="1" ht="12.75">
      <c r="N185" s="36">
        <v>9.7790000000000004E-8</v>
      </c>
      <c r="O185" s="36">
        <v>3.60056884868</v>
      </c>
      <c r="P185" s="36">
        <v>206.1855484372</v>
      </c>
      <c r="Q185" s="30">
        <f t="shared" si="136"/>
        <v>-7.5777769294691062E-8</v>
      </c>
      <c r="R185" s="30">
        <f t="shared" si="137"/>
        <v>-7.5777350353060197E-8</v>
      </c>
      <c r="S185" s="30">
        <f t="shared" si="138"/>
        <v>-7.5777350370876754E-8</v>
      </c>
      <c r="T185" s="30">
        <f t="shared" si="139"/>
        <v>-7.5777350370876013E-8</v>
      </c>
      <c r="V185" s="36">
        <v>1.2660000000000001E-8</v>
      </c>
      <c r="W185" s="36">
        <v>5.91088435118</v>
      </c>
      <c r="X185" s="36">
        <v>9808.5381846614</v>
      </c>
      <c r="Y185" s="30">
        <f t="shared" si="140"/>
        <v>-2.7802611061810112E-9</v>
      </c>
      <c r="Z185" s="30">
        <f t="shared" si="141"/>
        <v>-2.7762786865781147E-9</v>
      </c>
      <c r="AA185" s="30">
        <f t="shared" si="142"/>
        <v>-2.776278855946026E-9</v>
      </c>
      <c r="AB185" s="30">
        <f t="shared" si="143"/>
        <v>-2.7762788559389168E-9</v>
      </c>
      <c r="AD185" s="36">
        <v>8.4999999999999996E-10</v>
      </c>
      <c r="AE185" s="36">
        <v>0.55423657165999995</v>
      </c>
      <c r="AF185" s="36">
        <v>13362.432453146999</v>
      </c>
      <c r="AG185" s="30">
        <f t="shared" si="144"/>
        <v>-2.4524289646947162E-10</v>
      </c>
      <c r="AH185" s="30">
        <f t="shared" si="145"/>
        <v>-2.4488538754691448E-10</v>
      </c>
      <c r="AI185" s="30">
        <f t="shared" si="146"/>
        <v>-2.4488540275182739E-10</v>
      </c>
      <c r="AJ185" s="30">
        <f t="shared" si="147"/>
        <v>-2.4488540275119124E-10</v>
      </c>
      <c r="AL185" s="36"/>
      <c r="AM185" s="36"/>
      <c r="AN185" s="36"/>
      <c r="AT185" s="36"/>
      <c r="AU185" s="36"/>
      <c r="AV185" s="36"/>
      <c r="BB185" s="36"/>
      <c r="BC185" s="36"/>
      <c r="BD185" s="36"/>
      <c r="BJ185" s="36">
        <v>6.41E-9</v>
      </c>
      <c r="BK185" s="36">
        <v>3.2453469940300002</v>
      </c>
      <c r="BL185" s="36">
        <v>3347.7259737006002</v>
      </c>
      <c r="BM185" s="30">
        <f t="shared" si="148"/>
        <v>-5.9247621245196521E-9</v>
      </c>
      <c r="BN185" s="30">
        <f t="shared" si="149"/>
        <v>-5.9250313162322087E-9</v>
      </c>
      <c r="BO185" s="30">
        <f t="shared" si="150"/>
        <v>-5.9250313047857223E-9</v>
      </c>
      <c r="BP185" s="30">
        <f t="shared" si="151"/>
        <v>-5.9250313047862086E-9</v>
      </c>
      <c r="BR185" s="36">
        <v>8.3000000000000003E-10</v>
      </c>
      <c r="BS185" s="36">
        <v>0.80327899268000003</v>
      </c>
      <c r="BT185" s="36">
        <v>5085.0384111149997</v>
      </c>
      <c r="BU185" s="30">
        <f t="shared" si="152"/>
        <v>-5.2675600559337908E-10</v>
      </c>
      <c r="BV185" s="30">
        <f t="shared" si="153"/>
        <v>-5.26863216342491E-10</v>
      </c>
      <c r="BW185" s="30">
        <f t="shared" si="154"/>
        <v>-5.2686321178341485E-10</v>
      </c>
      <c r="BX185" s="30">
        <f t="shared" si="155"/>
        <v>-5.2686321178360851E-10</v>
      </c>
      <c r="BZ185" s="36"/>
      <c r="CA185" s="36"/>
      <c r="CB185" s="36"/>
      <c r="CH185" s="36"/>
      <c r="CI185" s="36"/>
      <c r="CJ185" s="36"/>
      <c r="CP185" s="36"/>
      <c r="CQ185" s="36"/>
      <c r="CR185" s="36"/>
      <c r="CX185" s="36"/>
      <c r="CY185" s="36"/>
      <c r="CZ185" s="36"/>
      <c r="DF185" s="36">
        <v>5.1340000000000002E-8</v>
      </c>
      <c r="DG185" s="36">
        <v>1.2856835849599999</v>
      </c>
      <c r="DH185" s="36">
        <v>8439.8779318163997</v>
      </c>
      <c r="DI185" s="30">
        <f t="shared" si="156"/>
        <v>2.2201642163659914E-9</v>
      </c>
      <c r="DJ185" s="30">
        <f t="shared" si="157"/>
        <v>2.2059338823502496E-9</v>
      </c>
      <c r="DK185" s="30">
        <f t="shared" si="158"/>
        <v>2.2059344875319367E-9</v>
      </c>
      <c r="DL185" s="30">
        <f t="shared" si="159"/>
        <v>2.2059344875064247E-9</v>
      </c>
      <c r="DN185" s="36">
        <v>8.8200000000000006E-9</v>
      </c>
      <c r="DO185" s="36">
        <v>2.1033928549300001</v>
      </c>
      <c r="DP185" s="36">
        <v>2301.58581590939</v>
      </c>
      <c r="DQ185" s="30">
        <f t="shared" si="160"/>
        <v>-2.921862405754234E-9</v>
      </c>
      <c r="DR185" s="30">
        <f t="shared" si="161"/>
        <v>-2.9212327751825107E-9</v>
      </c>
      <c r="DS185" s="30">
        <f t="shared" si="162"/>
        <v>-2.9212328019593914E-9</v>
      </c>
      <c r="DT185" s="30">
        <f t="shared" si="163"/>
        <v>-2.9212328019582532E-9</v>
      </c>
      <c r="DV185" s="36">
        <v>6.3999999999999996E-10</v>
      </c>
      <c r="DW185" s="36">
        <v>3.9929428366900002</v>
      </c>
      <c r="DX185" s="36">
        <v>13358.9265884502</v>
      </c>
      <c r="DY185" s="30">
        <f t="shared" si="164"/>
        <v>3.6623323143889748E-10</v>
      </c>
      <c r="DZ185" s="30">
        <f t="shared" si="165"/>
        <v>3.6600271351540971E-10</v>
      </c>
      <c r="EA185" s="30">
        <f t="shared" si="166"/>
        <v>3.6600272332022682E-10</v>
      </c>
      <c r="EB185" s="30">
        <f t="shared" si="167"/>
        <v>3.6600272331981649E-10</v>
      </c>
      <c r="ED185" s="36"/>
      <c r="EE185" s="36"/>
      <c r="EF185" s="36"/>
      <c r="EL185" s="36"/>
      <c r="EM185" s="36"/>
      <c r="EN185" s="36"/>
      <c r="ET185" s="36"/>
      <c r="EU185" s="36"/>
      <c r="EV185" s="36"/>
    </row>
    <row r="186" spans="14:152" s="30" customFormat="1" ht="12.75">
      <c r="N186" s="36">
        <v>1.2156000000000001E-7</v>
      </c>
      <c r="O186" s="36">
        <v>4.4229524098099997</v>
      </c>
      <c r="P186" s="36">
        <v>14712.317116458</v>
      </c>
      <c r="Q186" s="30">
        <f t="shared" si="136"/>
        <v>-2.1947430581235976E-8</v>
      </c>
      <c r="R186" s="30">
        <f t="shared" si="137"/>
        <v>-2.2005251231498212E-8</v>
      </c>
      <c r="S186" s="30">
        <f t="shared" si="138"/>
        <v>-2.2005248772648301E-8</v>
      </c>
      <c r="T186" s="30">
        <f t="shared" si="139"/>
        <v>-2.2005248772751937E-8</v>
      </c>
      <c r="V186" s="36">
        <v>1.433E-8</v>
      </c>
      <c r="W186" s="36">
        <v>6.0502465332400002</v>
      </c>
      <c r="X186" s="36">
        <v>12964.300703391</v>
      </c>
      <c r="Y186" s="30">
        <f t="shared" si="140"/>
        <v>-1.4185400808347968E-8</v>
      </c>
      <c r="Z186" s="30">
        <f t="shared" si="141"/>
        <v>-1.4186264883916837E-8</v>
      </c>
      <c r="AA186" s="30">
        <f t="shared" si="142"/>
        <v>-1.4186264847224791E-8</v>
      </c>
      <c r="AB186" s="30">
        <f t="shared" si="143"/>
        <v>-1.4186264847226344E-8</v>
      </c>
      <c r="AD186" s="36">
        <v>9.0999999999999996E-10</v>
      </c>
      <c r="AE186" s="36">
        <v>1.6111754791299999</v>
      </c>
      <c r="AF186" s="36">
        <v>24093.276789175201</v>
      </c>
      <c r="AG186" s="30">
        <f t="shared" si="144"/>
        <v>9.0962092979689212E-10</v>
      </c>
      <c r="AH186" s="30">
        <f t="shared" si="145"/>
        <v>9.09599844049294E-10</v>
      </c>
      <c r="AI186" s="30">
        <f t="shared" si="146"/>
        <v>9.0959984495814681E-10</v>
      </c>
      <c r="AJ186" s="30">
        <f t="shared" si="147"/>
        <v>9.0959984495810845E-10</v>
      </c>
      <c r="AL186" s="36"/>
      <c r="AM186" s="36"/>
      <c r="AN186" s="36"/>
      <c r="AT186" s="36"/>
      <c r="AU186" s="36"/>
      <c r="AV186" s="36"/>
      <c r="BB186" s="36"/>
      <c r="BC186" s="36"/>
      <c r="BD186" s="36"/>
      <c r="BJ186" s="36">
        <v>5.4599999999999998E-9</v>
      </c>
      <c r="BK186" s="36">
        <v>2.7674435714899999</v>
      </c>
      <c r="BL186" s="36">
        <v>5459.3762870782002</v>
      </c>
      <c r="BM186" s="30">
        <f t="shared" si="148"/>
        <v>-3.9126886200008641E-9</v>
      </c>
      <c r="BN186" s="30">
        <f t="shared" si="149"/>
        <v>-3.9133719820623075E-9</v>
      </c>
      <c r="BO186" s="30">
        <f t="shared" si="150"/>
        <v>-3.9133719530034038E-9</v>
      </c>
      <c r="BP186" s="30">
        <f t="shared" si="151"/>
        <v>-3.9133719530046355E-9</v>
      </c>
      <c r="BR186" s="36">
        <v>9.0999999999999996E-10</v>
      </c>
      <c r="BS186" s="36">
        <v>1.4862353983700001</v>
      </c>
      <c r="BT186" s="36">
        <v>8270.2977486834006</v>
      </c>
      <c r="BU186" s="30">
        <f t="shared" si="152"/>
        <v>8.4279167207443057E-10</v>
      </c>
      <c r="BV186" s="30">
        <f t="shared" si="153"/>
        <v>8.4269833166651116E-10</v>
      </c>
      <c r="BW186" s="30">
        <f t="shared" si="154"/>
        <v>8.4269833563735633E-10</v>
      </c>
      <c r="BX186" s="30">
        <f t="shared" si="155"/>
        <v>8.426983356371879E-10</v>
      </c>
      <c r="BZ186" s="36"/>
      <c r="CA186" s="36"/>
      <c r="CB186" s="36"/>
      <c r="CH186" s="36"/>
      <c r="CI186" s="36"/>
      <c r="CJ186" s="36"/>
      <c r="CP186" s="36"/>
      <c r="CQ186" s="36"/>
      <c r="CR186" s="36"/>
      <c r="CX186" s="36"/>
      <c r="CY186" s="36"/>
      <c r="CZ186" s="36"/>
      <c r="DF186" s="36">
        <v>4.1269999999999998E-8</v>
      </c>
      <c r="DG186" s="36">
        <v>5.4853805291200004</v>
      </c>
      <c r="DH186" s="36">
        <v>2699.7348193175999</v>
      </c>
      <c r="DI186" s="30">
        <f t="shared" si="156"/>
        <v>-4.1198874347788886E-8</v>
      </c>
      <c r="DJ186" s="30">
        <f t="shared" si="157"/>
        <v>-4.1198659251019853E-8</v>
      </c>
      <c r="DK186" s="30">
        <f t="shared" si="158"/>
        <v>-4.1198659260174254E-8</v>
      </c>
      <c r="DL186" s="30">
        <f t="shared" si="159"/>
        <v>-4.1198659260173864E-8</v>
      </c>
      <c r="DN186" s="36">
        <v>9.1299999999999997E-9</v>
      </c>
      <c r="DO186" s="36">
        <v>2.3066232682900001</v>
      </c>
      <c r="DP186" s="36">
        <v>13517.8701062334</v>
      </c>
      <c r="DQ186" s="30">
        <f t="shared" si="160"/>
        <v>-8.4528530658999582E-9</v>
      </c>
      <c r="DR186" s="30">
        <f t="shared" si="161"/>
        <v>-8.4513189519348654E-9</v>
      </c>
      <c r="DS186" s="30">
        <f t="shared" si="162"/>
        <v>-8.4513190172121609E-9</v>
      </c>
      <c r="DT186" s="30">
        <f t="shared" si="163"/>
        <v>-8.4513190172094131E-9</v>
      </c>
      <c r="DV186" s="36">
        <v>6.0999999999999996E-10</v>
      </c>
      <c r="DW186" s="36">
        <v>2.5681778241200002</v>
      </c>
      <c r="DX186" s="36">
        <v>149.56319713459999</v>
      </c>
      <c r="DY186" s="30">
        <f t="shared" si="164"/>
        <v>-1.0206923935756747E-10</v>
      </c>
      <c r="DZ186" s="30">
        <f t="shared" si="165"/>
        <v>-1.0206628260341826E-10</v>
      </c>
      <c r="EA186" s="30">
        <f t="shared" si="166"/>
        <v>-1.0206628272916124E-10</v>
      </c>
      <c r="EB186" s="30">
        <f t="shared" si="167"/>
        <v>-1.0206628272915589E-10</v>
      </c>
      <c r="ED186" s="36"/>
      <c r="EE186" s="36"/>
      <c r="EF186" s="36"/>
      <c r="EL186" s="36"/>
      <c r="EM186" s="36"/>
      <c r="EN186" s="36"/>
      <c r="ET186" s="36"/>
      <c r="EU186" s="36"/>
      <c r="EV186" s="36"/>
    </row>
    <row r="187" spans="14:152" s="30" customFormat="1" ht="12.75">
      <c r="N187" s="36">
        <v>8.8010000000000005E-8</v>
      </c>
      <c r="O187" s="36">
        <v>3.9721859068500001</v>
      </c>
      <c r="P187" s="36">
        <v>170.67287061920001</v>
      </c>
      <c r="Q187" s="30">
        <f t="shared" si="136"/>
        <v>-8.74214325922071E-8</v>
      </c>
      <c r="R187" s="30">
        <f t="shared" si="137"/>
        <v>-8.742137558185709E-8</v>
      </c>
      <c r="S187" s="30">
        <f t="shared" si="138"/>
        <v>-8.7421375584281656E-8</v>
      </c>
      <c r="T187" s="30">
        <f t="shared" si="139"/>
        <v>-8.742137558428155E-8</v>
      </c>
      <c r="V187" s="36">
        <v>1.2229999999999999E-8</v>
      </c>
      <c r="W187" s="36">
        <v>0.82796258263</v>
      </c>
      <c r="X187" s="36">
        <v>419.48464387519999</v>
      </c>
      <c r="Y187" s="30">
        <f t="shared" si="140"/>
        <v>8.9072485434308513E-10</v>
      </c>
      <c r="Z187" s="30">
        <f t="shared" si="141"/>
        <v>8.9055665868895501E-10</v>
      </c>
      <c r="AA187" s="30">
        <f t="shared" si="142"/>
        <v>8.9055666584187321E-10</v>
      </c>
      <c r="AB187" s="30">
        <f t="shared" si="143"/>
        <v>8.9055666584156974E-10</v>
      </c>
      <c r="AD187" s="36">
        <v>8.3000000000000003E-10</v>
      </c>
      <c r="AE187" s="36">
        <v>0.55328893146000002</v>
      </c>
      <c r="AF187" s="36">
        <v>3344.2028553516002</v>
      </c>
      <c r="AG187" s="30">
        <f t="shared" si="144"/>
        <v>5.4110278597617127E-10</v>
      </c>
      <c r="AH187" s="30">
        <f t="shared" si="145"/>
        <v>5.411719699805994E-10</v>
      </c>
      <c r="AI187" s="30">
        <f t="shared" si="146"/>
        <v>5.4117196703852486E-10</v>
      </c>
      <c r="AJ187" s="30">
        <f t="shared" si="147"/>
        <v>5.4117196703865007E-10</v>
      </c>
      <c r="AL187" s="36"/>
      <c r="AM187" s="36"/>
      <c r="AN187" s="36"/>
      <c r="AT187" s="36"/>
      <c r="AU187" s="36"/>
      <c r="AV187" s="36"/>
      <c r="BB187" s="36"/>
      <c r="BC187" s="36"/>
      <c r="BD187" s="36"/>
      <c r="BJ187" s="36">
        <v>5.5599999999999998E-9</v>
      </c>
      <c r="BK187" s="36">
        <v>4.9861030314499999</v>
      </c>
      <c r="BL187" s="36">
        <v>6531.6616562649997</v>
      </c>
      <c r="BM187" s="30">
        <f t="shared" si="148"/>
        <v>5.4633224770953549E-9</v>
      </c>
      <c r="BN187" s="30">
        <f t="shared" si="149"/>
        <v>5.4635440021240935E-9</v>
      </c>
      <c r="BO187" s="30">
        <f t="shared" si="150"/>
        <v>5.4635439927085745E-9</v>
      </c>
      <c r="BP187" s="30">
        <f t="shared" si="151"/>
        <v>5.4635439927089699E-9</v>
      </c>
      <c r="BR187" s="36">
        <v>7.5E-10</v>
      </c>
      <c r="BS187" s="36">
        <v>4.9119103605300003</v>
      </c>
      <c r="BT187" s="36">
        <v>10021.7699697966</v>
      </c>
      <c r="BU187" s="30">
        <f t="shared" si="152"/>
        <v>6.9395455991964593E-10</v>
      </c>
      <c r="BV187" s="30">
        <f t="shared" si="153"/>
        <v>6.9386080529020793E-10</v>
      </c>
      <c r="BW187" s="30">
        <f t="shared" si="154"/>
        <v>6.9386080927894471E-10</v>
      </c>
      <c r="BX187" s="30">
        <f t="shared" si="155"/>
        <v>6.9386080927877679E-10</v>
      </c>
      <c r="BZ187" s="36"/>
      <c r="CA187" s="36"/>
      <c r="CB187" s="36"/>
      <c r="CH187" s="36"/>
      <c r="CI187" s="36"/>
      <c r="CJ187" s="36"/>
      <c r="CP187" s="36"/>
      <c r="CQ187" s="36"/>
      <c r="CR187" s="36"/>
      <c r="CX187" s="36"/>
      <c r="CY187" s="36"/>
      <c r="CZ187" s="36"/>
      <c r="DF187" s="36">
        <v>5.3939999999999999E-8</v>
      </c>
      <c r="DG187" s="36">
        <v>5.2169506624400004</v>
      </c>
      <c r="DH187" s="36">
        <v>5305.4510535538002</v>
      </c>
      <c r="DI187" s="30">
        <f t="shared" si="156"/>
        <v>3.210727881336483E-8</v>
      </c>
      <c r="DJ187" s="30">
        <f t="shared" si="157"/>
        <v>3.2114837453756229E-8</v>
      </c>
      <c r="DK187" s="30">
        <f t="shared" si="158"/>
        <v>3.2114837132328104E-8</v>
      </c>
      <c r="DL187" s="30">
        <f t="shared" si="159"/>
        <v>3.2114837132341656E-8</v>
      </c>
      <c r="DN187" s="36">
        <v>9.1399999999999995E-9</v>
      </c>
      <c r="DO187" s="36">
        <v>4.3661074880399999</v>
      </c>
      <c r="DP187" s="36">
        <v>13365.972825148199</v>
      </c>
      <c r="DQ187" s="30">
        <f t="shared" si="160"/>
        <v>7.3989923616540887E-9</v>
      </c>
      <c r="DR187" s="30">
        <f t="shared" si="161"/>
        <v>7.3966339811413739E-9</v>
      </c>
      <c r="DS187" s="30">
        <f t="shared" si="162"/>
        <v>7.3966340814673964E-9</v>
      </c>
      <c r="DT187" s="30">
        <f t="shared" si="163"/>
        <v>7.3966340814631993E-9</v>
      </c>
      <c r="DV187" s="36">
        <v>5.9000000000000003E-10</v>
      </c>
      <c r="DW187" s="36">
        <v>3.8085090822900001</v>
      </c>
      <c r="DX187" s="36">
        <v>10264.5658840734</v>
      </c>
      <c r="DY187" s="30">
        <f t="shared" si="164"/>
        <v>-5.6313182623024873E-10</v>
      </c>
      <c r="DZ187" s="30">
        <f t="shared" si="165"/>
        <v>-5.6319118591471007E-10</v>
      </c>
      <c r="EA187" s="30">
        <f t="shared" si="166"/>
        <v>-5.6319118339166362E-10</v>
      </c>
      <c r="EB187" s="30">
        <f t="shared" si="167"/>
        <v>-5.6319118339176981E-10</v>
      </c>
      <c r="ED187" s="36"/>
      <c r="EE187" s="36"/>
      <c r="EF187" s="36"/>
      <c r="EL187" s="36"/>
      <c r="EM187" s="36"/>
      <c r="EN187" s="36"/>
      <c r="ET187" s="36"/>
      <c r="EU187" s="36"/>
      <c r="EV187" s="36"/>
    </row>
    <row r="188" spans="14:152" s="30" customFormat="1" ht="12.75">
      <c r="N188" s="36">
        <v>1.0684999999999999E-7</v>
      </c>
      <c r="O188" s="36">
        <v>4.3389477637400002</v>
      </c>
      <c r="P188" s="36">
        <v>7740.6067835887998</v>
      </c>
      <c r="Q188" s="30">
        <f t="shared" si="136"/>
        <v>6.8054914806848131E-8</v>
      </c>
      <c r="R188" s="30">
        <f t="shared" si="137"/>
        <v>6.8033952603351187E-8</v>
      </c>
      <c r="S188" s="30">
        <f t="shared" si="138"/>
        <v>6.8033953494911611E-8</v>
      </c>
      <c r="T188" s="30">
        <f t="shared" si="139"/>
        <v>6.803395349487413E-8</v>
      </c>
      <c r="V188" s="36">
        <v>1.393E-8</v>
      </c>
      <c r="W188" s="36">
        <v>1.0511794910700001</v>
      </c>
      <c r="X188" s="36">
        <v>6438.4962494255997</v>
      </c>
      <c r="Y188" s="30">
        <f t="shared" si="140"/>
        <v>-1.3873604375909286E-8</v>
      </c>
      <c r="Z188" s="30">
        <f t="shared" si="141"/>
        <v>-1.3873339041536203E-8</v>
      </c>
      <c r="AA188" s="30">
        <f t="shared" si="142"/>
        <v>-1.3873339052833386E-8</v>
      </c>
      <c r="AB188" s="30">
        <f t="shared" si="143"/>
        <v>-1.3873339052832914E-8</v>
      </c>
      <c r="AD188" s="36">
        <v>8.3000000000000003E-10</v>
      </c>
      <c r="AE188" s="36">
        <v>1.0683036857099999</v>
      </c>
      <c r="AF188" s="36">
        <v>3364.4908644476</v>
      </c>
      <c r="AG188" s="30">
        <f t="shared" si="144"/>
        <v>2.5130239399085053E-10</v>
      </c>
      <c r="AH188" s="30">
        <f t="shared" si="145"/>
        <v>2.5138987989238771E-10</v>
      </c>
      <c r="AI188" s="30">
        <f t="shared" si="146"/>
        <v>2.5138987617190835E-10</v>
      </c>
      <c r="AJ188" s="30">
        <f t="shared" si="147"/>
        <v>2.5138987617206572E-10</v>
      </c>
      <c r="AL188" s="36"/>
      <c r="AM188" s="36"/>
      <c r="AN188" s="36"/>
      <c r="AT188" s="36"/>
      <c r="AU188" s="36"/>
      <c r="AV188" s="36"/>
      <c r="BB188" s="36"/>
      <c r="BC188" s="36"/>
      <c r="BD188" s="36"/>
      <c r="BJ188" s="36">
        <v>5.7800000000000003E-9</v>
      </c>
      <c r="BK188" s="36">
        <v>2.74445077242</v>
      </c>
      <c r="BL188" s="36">
        <v>6684.8152820513997</v>
      </c>
      <c r="BM188" s="30">
        <f t="shared" si="148"/>
        <v>-5.6177185282715451E-9</v>
      </c>
      <c r="BN188" s="30">
        <f t="shared" si="149"/>
        <v>-5.6180172471147584E-9</v>
      </c>
      <c r="BO188" s="30">
        <f t="shared" si="150"/>
        <v>-5.6180172344168056E-9</v>
      </c>
      <c r="BP188" s="30">
        <f t="shared" si="151"/>
        <v>-5.6180172344173367E-9</v>
      </c>
      <c r="BR188" s="36">
        <v>7.8999999999999996E-10</v>
      </c>
      <c r="BS188" s="36">
        <v>4.2517115947099997</v>
      </c>
      <c r="BT188" s="36">
        <v>7373.3824546264004</v>
      </c>
      <c r="BU188" s="30">
        <f t="shared" si="152"/>
        <v>3.8029134330795039E-10</v>
      </c>
      <c r="BV188" s="30">
        <f t="shared" si="153"/>
        <v>3.8045916548104735E-10</v>
      </c>
      <c r="BW188" s="30">
        <f t="shared" si="154"/>
        <v>3.8045915834449316E-10</v>
      </c>
      <c r="BX188" s="30">
        <f t="shared" si="155"/>
        <v>3.8045915834479327E-10</v>
      </c>
      <c r="BZ188" s="36"/>
      <c r="CA188" s="36"/>
      <c r="CB188" s="36"/>
      <c r="CH188" s="36"/>
      <c r="CI188" s="36"/>
      <c r="CJ188" s="36"/>
      <c r="CP188" s="36"/>
      <c r="CQ188" s="36"/>
      <c r="CR188" s="36"/>
      <c r="CX188" s="36"/>
      <c r="CY188" s="36"/>
      <c r="CZ188" s="36"/>
      <c r="DF188" s="36">
        <v>4.4489999999999997E-8</v>
      </c>
      <c r="DG188" s="36">
        <v>5.5676408261099999</v>
      </c>
      <c r="DH188" s="36">
        <v>16865.528769631201</v>
      </c>
      <c r="DI188" s="30">
        <f t="shared" si="156"/>
        <v>4.44810311399158E-8</v>
      </c>
      <c r="DJ188" s="30">
        <f t="shared" si="157"/>
        <v>4.4481519548627796E-8</v>
      </c>
      <c r="DK188" s="30">
        <f t="shared" si="158"/>
        <v>4.4481519528147763E-8</v>
      </c>
      <c r="DL188" s="30">
        <f t="shared" si="159"/>
        <v>4.4481519528148624E-8</v>
      </c>
      <c r="DN188" s="36">
        <v>6.5899999999999998E-9</v>
      </c>
      <c r="DO188" s="36">
        <v>3.4090555707100001</v>
      </c>
      <c r="DP188" s="36">
        <v>1648.4467571974001</v>
      </c>
      <c r="DQ188" s="30">
        <f t="shared" si="160"/>
        <v>5.6101734142725673E-9</v>
      </c>
      <c r="DR188" s="30">
        <f t="shared" si="161"/>
        <v>5.6103607585215281E-9</v>
      </c>
      <c r="DS188" s="30">
        <f t="shared" si="162"/>
        <v>5.6103607505546216E-9</v>
      </c>
      <c r="DT188" s="30">
        <f t="shared" si="163"/>
        <v>5.6103607505549599E-9</v>
      </c>
      <c r="DV188" s="36">
        <v>6E-10</v>
      </c>
      <c r="DW188" s="36">
        <v>4.7987936056200002</v>
      </c>
      <c r="DX188" s="36">
        <v>1437.1756141986</v>
      </c>
      <c r="DY188" s="30">
        <f t="shared" si="164"/>
        <v>-5.9976247744593034E-10</v>
      </c>
      <c r="DZ188" s="30">
        <f t="shared" si="165"/>
        <v>-5.9976167926535944E-10</v>
      </c>
      <c r="EA188" s="30">
        <f t="shared" si="166"/>
        <v>-5.9976167929933236E-10</v>
      </c>
      <c r="EB188" s="30">
        <f t="shared" si="167"/>
        <v>-5.9976167929933092E-10</v>
      </c>
      <c r="ED188" s="36"/>
      <c r="EE188" s="36"/>
      <c r="EF188" s="36"/>
      <c r="EL188" s="36"/>
      <c r="EM188" s="36"/>
      <c r="EN188" s="36"/>
      <c r="ET188" s="36"/>
      <c r="EU188" s="36"/>
      <c r="EV188" s="36"/>
    </row>
    <row r="189" spans="14:152" s="30" customFormat="1" ht="12.75">
      <c r="N189" s="36">
        <v>1.0041E-7</v>
      </c>
      <c r="O189" s="36">
        <v>1.3829466683</v>
      </c>
      <c r="P189" s="36">
        <v>3583.3410306738001</v>
      </c>
      <c r="Q189" s="30">
        <f t="shared" si="136"/>
        <v>9.3816615331147907E-8</v>
      </c>
      <c r="R189" s="30">
        <f t="shared" si="137"/>
        <v>9.382082993326808E-8</v>
      </c>
      <c r="S189" s="30">
        <f t="shared" si="138"/>
        <v>9.3820829754059929E-8</v>
      </c>
      <c r="T189" s="30">
        <f t="shared" si="139"/>
        <v>9.3820829754067553E-8</v>
      </c>
      <c r="V189" s="36">
        <v>1.2720000000000001E-8</v>
      </c>
      <c r="W189" s="36">
        <v>1.5011672385599999</v>
      </c>
      <c r="X189" s="36">
        <v>8439.8779318163997</v>
      </c>
      <c r="Y189" s="30">
        <f t="shared" si="140"/>
        <v>3.2545916946997895E-9</v>
      </c>
      <c r="Z189" s="30">
        <f t="shared" si="141"/>
        <v>3.2511800516352984E-9</v>
      </c>
      <c r="AA189" s="30">
        <f t="shared" si="142"/>
        <v>3.2511801967286818E-9</v>
      </c>
      <c r="AB189" s="30">
        <f t="shared" si="143"/>
        <v>3.2511801967225657E-9</v>
      </c>
      <c r="AD189" s="36">
        <v>8.3999999999999999E-10</v>
      </c>
      <c r="AE189" s="36">
        <v>6.2298017304300002</v>
      </c>
      <c r="AF189" s="36">
        <v>3369.0616141676001</v>
      </c>
      <c r="AG189" s="30">
        <f t="shared" si="144"/>
        <v>8.3433882858787716E-10</v>
      </c>
      <c r="AH189" s="30">
        <f t="shared" si="145"/>
        <v>8.3434960575366237E-10</v>
      </c>
      <c r="AI189" s="30">
        <f t="shared" si="146"/>
        <v>8.3434960529555568E-10</v>
      </c>
      <c r="AJ189" s="30">
        <f t="shared" si="147"/>
        <v>8.3434960529557491E-10</v>
      </c>
      <c r="AL189" s="36"/>
      <c r="AM189" s="36"/>
      <c r="AN189" s="36"/>
      <c r="AT189" s="36"/>
      <c r="AU189" s="36"/>
      <c r="AV189" s="36"/>
      <c r="BB189" s="36"/>
      <c r="BC189" s="36"/>
      <c r="BD189" s="36"/>
      <c r="BJ189" s="36">
        <v>6.1300000000000001E-9</v>
      </c>
      <c r="BK189" s="36">
        <v>3.01718810256</v>
      </c>
      <c r="BL189" s="36">
        <v>8270.2977486834006</v>
      </c>
      <c r="BM189" s="30">
        <f t="shared" si="148"/>
        <v>2.5363503944670604E-9</v>
      </c>
      <c r="BN189" s="30">
        <f t="shared" si="149"/>
        <v>2.5378674700526477E-9</v>
      </c>
      <c r="BO189" s="30">
        <f t="shared" si="150"/>
        <v>2.5378674055394202E-9</v>
      </c>
      <c r="BP189" s="30">
        <f t="shared" si="151"/>
        <v>2.5378674055421561E-9</v>
      </c>
      <c r="BR189" s="36">
        <v>8.3999999999999999E-10</v>
      </c>
      <c r="BS189" s="36">
        <v>2.1666215683300001</v>
      </c>
      <c r="BT189" s="36">
        <v>12566.1516999828</v>
      </c>
      <c r="BU189" s="30">
        <f t="shared" si="152"/>
        <v>-3.1004321134707303E-11</v>
      </c>
      <c r="BV189" s="30">
        <f t="shared" si="153"/>
        <v>-3.0657571686891641E-11</v>
      </c>
      <c r="BW189" s="30">
        <f t="shared" si="154"/>
        <v>-3.0657586433331692E-11</v>
      </c>
      <c r="BX189" s="30">
        <f t="shared" si="155"/>
        <v>-3.0657586432711371E-11</v>
      </c>
      <c r="BZ189" s="36"/>
      <c r="CA189" s="36"/>
      <c r="CB189" s="36"/>
      <c r="CH189" s="36"/>
      <c r="CI189" s="36"/>
      <c r="CJ189" s="36"/>
      <c r="CP189" s="36"/>
      <c r="CQ189" s="36"/>
      <c r="CR189" s="36"/>
      <c r="CX189" s="36"/>
      <c r="CY189" s="36"/>
      <c r="CZ189" s="36"/>
      <c r="DF189" s="36">
        <v>3.8980000000000002E-8</v>
      </c>
      <c r="DG189" s="36">
        <v>1.4878243479</v>
      </c>
      <c r="DH189" s="36">
        <v>9168.6408983473993</v>
      </c>
      <c r="DI189" s="30">
        <f t="shared" si="156"/>
        <v>2.37044558030009E-8</v>
      </c>
      <c r="DJ189" s="30">
        <f t="shared" si="157"/>
        <v>2.3713781043008276E-8</v>
      </c>
      <c r="DK189" s="30">
        <f t="shared" si="158"/>
        <v>2.371378064647628E-8</v>
      </c>
      <c r="DL189" s="30">
        <f t="shared" si="159"/>
        <v>2.3713780646492986E-8</v>
      </c>
      <c r="DN189" s="36">
        <v>8.2800000000000004E-9</v>
      </c>
      <c r="DO189" s="36">
        <v>2.1330558913700002</v>
      </c>
      <c r="DP189" s="36">
        <v>7903.0734197210004</v>
      </c>
      <c r="DQ189" s="30">
        <f t="shared" si="160"/>
        <v>-5.4931736310965117E-9</v>
      </c>
      <c r="DR189" s="30">
        <f t="shared" si="161"/>
        <v>-5.4915639311953967E-9</v>
      </c>
      <c r="DS189" s="30">
        <f t="shared" si="162"/>
        <v>-5.4915639996595511E-9</v>
      </c>
      <c r="DT189" s="30">
        <f t="shared" si="163"/>
        <v>-5.4915639996566882E-9</v>
      </c>
      <c r="DV189" s="36">
        <v>6.8000000000000003E-10</v>
      </c>
      <c r="DW189" s="36">
        <v>2.07515658228</v>
      </c>
      <c r="DX189" s="36">
        <v>1596.1864422845999</v>
      </c>
      <c r="DY189" s="30">
        <f t="shared" si="164"/>
        <v>5.9939958074712422E-10</v>
      </c>
      <c r="DZ189" s="30">
        <f t="shared" si="165"/>
        <v>5.9938273060532034E-10</v>
      </c>
      <c r="EA189" s="30">
        <f t="shared" si="166"/>
        <v>5.9938273132194744E-10</v>
      </c>
      <c r="EB189" s="30">
        <f t="shared" si="167"/>
        <v>5.9938273132191725E-10</v>
      </c>
      <c r="ED189" s="36"/>
      <c r="EE189" s="36"/>
      <c r="EF189" s="36"/>
      <c r="EL189" s="36"/>
      <c r="EM189" s="36"/>
      <c r="EN189" s="36"/>
      <c r="ET189" s="36"/>
      <c r="EU189" s="36"/>
      <c r="EV189" s="36"/>
    </row>
    <row r="190" spans="14:152" s="30" customFormat="1" ht="12.75">
      <c r="N190" s="36">
        <v>8.4989999999999995E-8</v>
      </c>
      <c r="O190" s="36">
        <v>4.2927547115299998</v>
      </c>
      <c r="P190" s="36">
        <v>0.42988312670000001</v>
      </c>
      <c r="Q190" s="30">
        <f t="shared" si="136"/>
        <v>-3.481207745785717E-8</v>
      </c>
      <c r="R190" s="30">
        <f t="shared" si="137"/>
        <v>-3.4812078553492031E-8</v>
      </c>
      <c r="S190" s="30">
        <f t="shared" si="138"/>
        <v>-3.4812078553445411E-8</v>
      </c>
      <c r="T190" s="30">
        <f t="shared" si="139"/>
        <v>-3.4812078553445411E-8</v>
      </c>
      <c r="V190" s="36">
        <v>1.143E-8</v>
      </c>
      <c r="W190" s="36">
        <v>4.8974737373100004</v>
      </c>
      <c r="X190" s="36">
        <v>220.41264243879999</v>
      </c>
      <c r="Y190" s="30">
        <f t="shared" si="140"/>
        <v>-9.8399313560886891E-9</v>
      </c>
      <c r="Z190" s="30">
        <f t="shared" si="141"/>
        <v>-9.8399734919371519E-9</v>
      </c>
      <c r="AA190" s="30">
        <f t="shared" si="142"/>
        <v>-9.8399734901452371E-9</v>
      </c>
      <c r="AB190" s="30">
        <f t="shared" si="143"/>
        <v>-9.8399734901453099E-9</v>
      </c>
      <c r="AD190" s="36">
        <v>8.4999999999999996E-10</v>
      </c>
      <c r="AE190" s="36">
        <v>2.5844245986900001</v>
      </c>
      <c r="AF190" s="36">
        <v>13362.4669604514</v>
      </c>
      <c r="AG190" s="30">
        <f t="shared" si="144"/>
        <v>-6.2084389462399035E-10</v>
      </c>
      <c r="AH190" s="30">
        <f t="shared" si="145"/>
        <v>-6.2109884787196962E-10</v>
      </c>
      <c r="AI190" s="30">
        <f t="shared" si="146"/>
        <v>-6.2109883703203404E-10</v>
      </c>
      <c r="AJ190" s="30">
        <f t="shared" si="147"/>
        <v>-6.2109883703248754E-10</v>
      </c>
      <c r="AL190" s="36"/>
      <c r="AM190" s="36"/>
      <c r="AN190" s="36"/>
      <c r="AT190" s="36"/>
      <c r="AU190" s="36"/>
      <c r="AV190" s="36"/>
      <c r="BB190" s="36"/>
      <c r="BC190" s="36"/>
      <c r="BD190" s="36"/>
      <c r="BJ190" s="36">
        <v>5.5800000000000002E-9</v>
      </c>
      <c r="BK190" s="36">
        <v>5.8923636663299996</v>
      </c>
      <c r="BL190" s="36">
        <v>6158.6474353058002</v>
      </c>
      <c r="BM190" s="30">
        <f t="shared" si="148"/>
        <v>-5.5789252389816747E-9</v>
      </c>
      <c r="BN190" s="30">
        <f t="shared" si="149"/>
        <v>-5.5789472953553962E-9</v>
      </c>
      <c r="BO190" s="30">
        <f t="shared" si="150"/>
        <v>-5.5789472944222595E-9</v>
      </c>
      <c r="BP190" s="30">
        <f t="shared" si="151"/>
        <v>-5.5789472944222984E-9</v>
      </c>
      <c r="BR190" s="36">
        <v>8.7999999999999996E-10</v>
      </c>
      <c r="BS190" s="36">
        <v>2.78893554858</v>
      </c>
      <c r="BT190" s="36">
        <v>11769.8536931664</v>
      </c>
      <c r="BU190" s="30">
        <f t="shared" si="152"/>
        <v>8.2297512388607773E-10</v>
      </c>
      <c r="BV190" s="30">
        <f t="shared" si="153"/>
        <v>8.2309563091397859E-10</v>
      </c>
      <c r="BW190" s="30">
        <f t="shared" si="154"/>
        <v>8.2309562579175602E-10</v>
      </c>
      <c r="BX190" s="30">
        <f t="shared" si="155"/>
        <v>8.2309562579197263E-10</v>
      </c>
      <c r="BZ190" s="36"/>
      <c r="CA190" s="36"/>
      <c r="CB190" s="36"/>
      <c r="CH190" s="36"/>
      <c r="CI190" s="36"/>
      <c r="CJ190" s="36"/>
      <c r="CP190" s="36"/>
      <c r="CQ190" s="36"/>
      <c r="CR190" s="36"/>
      <c r="CX190" s="36"/>
      <c r="CY190" s="36"/>
      <c r="CZ190" s="36"/>
      <c r="DF190" s="36">
        <v>3.8630000000000002E-8</v>
      </c>
      <c r="DG190" s="36">
        <v>1.2305080393000001</v>
      </c>
      <c r="DH190" s="36">
        <v>16858.482532933202</v>
      </c>
      <c r="DI190" s="30">
        <f t="shared" si="156"/>
        <v>-1.6258215019396639E-8</v>
      </c>
      <c r="DJ190" s="30">
        <f t="shared" si="157"/>
        <v>-1.6238793147644114E-8</v>
      </c>
      <c r="DK190" s="30">
        <f t="shared" si="158"/>
        <v>-1.6238793973710841E-8</v>
      </c>
      <c r="DL190" s="30">
        <f t="shared" si="159"/>
        <v>-1.6238793973675974E-8</v>
      </c>
      <c r="DN190" s="36">
        <v>6.5199999999999998E-9</v>
      </c>
      <c r="DO190" s="36">
        <v>5.9705044942800001</v>
      </c>
      <c r="DP190" s="36">
        <v>574.34479833479998</v>
      </c>
      <c r="DQ190" s="30">
        <f t="shared" si="160"/>
        <v>-6.1121286990507797E-9</v>
      </c>
      <c r="DR190" s="30">
        <f t="shared" si="161"/>
        <v>-6.1120858431626355E-9</v>
      </c>
      <c r="DS190" s="30">
        <f t="shared" si="162"/>
        <v>-6.1120858449852288E-9</v>
      </c>
      <c r="DT190" s="30">
        <f t="shared" si="163"/>
        <v>-6.1120858449851527E-9</v>
      </c>
      <c r="DV190" s="36">
        <v>6E-10</v>
      </c>
      <c r="DW190" s="36">
        <v>2.2650310774700002</v>
      </c>
      <c r="DX190" s="36">
        <v>28628.3362260996</v>
      </c>
      <c r="DY190" s="30">
        <f t="shared" si="164"/>
        <v>4.9083692000239475E-10</v>
      </c>
      <c r="DZ190" s="30">
        <f t="shared" si="165"/>
        <v>4.9116144638441446E-10</v>
      </c>
      <c r="EA190" s="30">
        <f t="shared" si="166"/>
        <v>4.9116143259241273E-10</v>
      </c>
      <c r="EB190" s="30">
        <f t="shared" si="167"/>
        <v>4.9116143259299062E-10</v>
      </c>
      <c r="ED190" s="36"/>
      <c r="EE190" s="36"/>
      <c r="EF190" s="36"/>
      <c r="EL190" s="36"/>
      <c r="EM190" s="36"/>
      <c r="EN190" s="36"/>
      <c r="ET190" s="36"/>
      <c r="EU190" s="36"/>
      <c r="EV190" s="36"/>
    </row>
    <row r="191" spans="14:152" s="30" customFormat="1" ht="12.75">
      <c r="N191" s="36">
        <v>9.8819999999999994E-8</v>
      </c>
      <c r="O191" s="36">
        <v>2.6914801969100002</v>
      </c>
      <c r="P191" s="36">
        <v>36.605365304199999</v>
      </c>
      <c r="Q191" s="30">
        <f t="shared" si="136"/>
        <v>-7.8484815904774728E-8</v>
      </c>
      <c r="R191" s="30">
        <f t="shared" si="137"/>
        <v>-7.8484743651700451E-8</v>
      </c>
      <c r="S191" s="30">
        <f t="shared" si="138"/>
        <v>-7.8484743654773169E-8</v>
      </c>
      <c r="T191" s="30">
        <f t="shared" si="139"/>
        <v>-7.8484743654773077E-8</v>
      </c>
      <c r="V191" s="36">
        <v>1.1830000000000001E-8</v>
      </c>
      <c r="W191" s="36">
        <v>3.5258719004099999</v>
      </c>
      <c r="X191" s="36">
        <v>6688.3384004004001</v>
      </c>
      <c r="Y191" s="30">
        <f t="shared" si="140"/>
        <v>-6.3976420723679809E-9</v>
      </c>
      <c r="Z191" s="30">
        <f t="shared" si="141"/>
        <v>-6.3998297025034461E-9</v>
      </c>
      <c r="AA191" s="30">
        <f t="shared" si="142"/>
        <v>-6.3998296094759235E-9</v>
      </c>
      <c r="AB191" s="30">
        <f t="shared" si="143"/>
        <v>-6.3998296094798816E-9</v>
      </c>
      <c r="AD191" s="36">
        <v>7.8999999999999996E-10</v>
      </c>
      <c r="AE191" s="36">
        <v>3.08636079495</v>
      </c>
      <c r="AF191" s="36">
        <v>2818.0350086059998</v>
      </c>
      <c r="AG191" s="30">
        <f t="shared" si="144"/>
        <v>7.8969187303273917E-10</v>
      </c>
      <c r="AH191" s="30">
        <f t="shared" si="145"/>
        <v>7.8969391337842083E-10</v>
      </c>
      <c r="AI191" s="30">
        <f t="shared" si="146"/>
        <v>7.8969391329179444E-10</v>
      </c>
      <c r="AJ191" s="30">
        <f t="shared" si="147"/>
        <v>7.8969391329179806E-10</v>
      </c>
      <c r="AL191" s="36"/>
      <c r="AM191" s="36"/>
      <c r="AN191" s="36"/>
      <c r="AT191" s="36"/>
      <c r="AU191" s="36"/>
      <c r="AV191" s="36"/>
      <c r="BB191" s="36"/>
      <c r="BC191" s="36"/>
      <c r="BD191" s="36"/>
      <c r="BJ191" s="36">
        <v>4.8900000000000003E-9</v>
      </c>
      <c r="BK191" s="36">
        <v>4.5908219720099996</v>
      </c>
      <c r="BL191" s="36">
        <v>522.57741809380002</v>
      </c>
      <c r="BM191" s="30">
        <f t="shared" si="148"/>
        <v>-5.9780460976250642E-10</v>
      </c>
      <c r="BN191" s="30">
        <f t="shared" si="149"/>
        <v>-5.9772123836454887E-10</v>
      </c>
      <c r="BO191" s="30">
        <f t="shared" si="150"/>
        <v>-5.9772124191011732E-10</v>
      </c>
      <c r="BP191" s="30">
        <f t="shared" si="151"/>
        <v>-5.9772124190996636E-10</v>
      </c>
      <c r="BR191" s="36">
        <v>9.5000000000000003E-10</v>
      </c>
      <c r="BS191" s="36">
        <v>0.29428946155000002</v>
      </c>
      <c r="BT191" s="36">
        <v>5628.9564702112002</v>
      </c>
      <c r="BU191" s="30">
        <f t="shared" si="152"/>
        <v>8.3367793625507139E-10</v>
      </c>
      <c r="BV191" s="30">
        <f t="shared" si="153"/>
        <v>8.3376220577801643E-10</v>
      </c>
      <c r="BW191" s="30">
        <f t="shared" si="154"/>
        <v>8.3376220219486368E-10</v>
      </c>
      <c r="BX191" s="30">
        <f t="shared" si="155"/>
        <v>8.3376220219501413E-10</v>
      </c>
      <c r="BZ191" s="36"/>
      <c r="CA191" s="36"/>
      <c r="CB191" s="36"/>
      <c r="CH191" s="36"/>
      <c r="CI191" s="36"/>
      <c r="CJ191" s="36"/>
      <c r="CP191" s="36"/>
      <c r="CQ191" s="36"/>
      <c r="CR191" s="36"/>
      <c r="CX191" s="36"/>
      <c r="CY191" s="36"/>
      <c r="CZ191" s="36"/>
      <c r="DF191" s="36">
        <v>3.7660000000000001E-8</v>
      </c>
      <c r="DG191" s="36">
        <v>0.27090392615999997</v>
      </c>
      <c r="DH191" s="36">
        <v>17395.219734725801</v>
      </c>
      <c r="DI191" s="30">
        <f t="shared" si="156"/>
        <v>-1.3252043054435499E-8</v>
      </c>
      <c r="DJ191" s="30">
        <f t="shared" si="157"/>
        <v>-1.3272198208150601E-8</v>
      </c>
      <c r="DK191" s="30">
        <f t="shared" si="158"/>
        <v>-1.3272197351097811E-8</v>
      </c>
      <c r="DL191" s="30">
        <f t="shared" si="159"/>
        <v>-1.3272197351133873E-8</v>
      </c>
      <c r="DN191" s="36">
        <v>6.8800000000000002E-9</v>
      </c>
      <c r="DO191" s="36">
        <v>4.0223258789400003</v>
      </c>
      <c r="DP191" s="36">
        <v>1052.2683831884001</v>
      </c>
      <c r="DQ191" s="30">
        <f t="shared" si="160"/>
        <v>-1.6437907368325343E-9</v>
      </c>
      <c r="DR191" s="30">
        <f t="shared" si="161"/>
        <v>-1.644021824348256E-9</v>
      </c>
      <c r="DS191" s="30">
        <f t="shared" si="162"/>
        <v>-1.6440218145207547E-9</v>
      </c>
      <c r="DT191" s="30">
        <f t="shared" si="163"/>
        <v>-1.6440218145211702E-9</v>
      </c>
      <c r="DV191" s="36">
        <v>5.7999999999999996E-10</v>
      </c>
      <c r="DW191" s="36">
        <v>6.1078225889900004</v>
      </c>
      <c r="DX191" s="36">
        <v>5459.3762870782002</v>
      </c>
      <c r="DY191" s="30">
        <f t="shared" si="164"/>
        <v>3.2756100001382944E-10</v>
      </c>
      <c r="DZ191" s="30">
        <f t="shared" si="165"/>
        <v>3.2764689333959635E-10</v>
      </c>
      <c r="EA191" s="30">
        <f t="shared" si="166"/>
        <v>3.2764688968700447E-10</v>
      </c>
      <c r="EB191" s="30">
        <f t="shared" si="167"/>
        <v>3.2764688968715921E-10</v>
      </c>
      <c r="ED191" s="36"/>
      <c r="EE191" s="36"/>
      <c r="EF191" s="36"/>
      <c r="EL191" s="36"/>
      <c r="EM191" s="36"/>
      <c r="EN191" s="36"/>
      <c r="ET191" s="36"/>
      <c r="EU191" s="36"/>
      <c r="EV191" s="36"/>
    </row>
    <row r="192" spans="14:152" s="30" customFormat="1" ht="12.75">
      <c r="N192" s="36">
        <v>1.0585E-7</v>
      </c>
      <c r="O192" s="36">
        <v>0.89641284927999998</v>
      </c>
      <c r="P192" s="36">
        <v>23384.286986898602</v>
      </c>
      <c r="Q192" s="30">
        <f t="shared" si="136"/>
        <v>-1.0573887779379249E-7</v>
      </c>
      <c r="R192" s="30">
        <f t="shared" si="137"/>
        <v>-1.0574257388421246E-7</v>
      </c>
      <c r="S192" s="30">
        <f t="shared" si="138"/>
        <v>-1.0574257372835604E-7</v>
      </c>
      <c r="T192" s="30">
        <f t="shared" si="139"/>
        <v>-1.0574257372836267E-7</v>
      </c>
      <c r="V192" s="36">
        <v>1.132E-8</v>
      </c>
      <c r="W192" s="36">
        <v>6.19236255633</v>
      </c>
      <c r="X192" s="36">
        <v>6144.4203413041996</v>
      </c>
      <c r="Y192" s="30">
        <f t="shared" si="140"/>
        <v>-1.0432969915330195E-8</v>
      </c>
      <c r="Z192" s="30">
        <f t="shared" si="141"/>
        <v>-1.0433856932672623E-8</v>
      </c>
      <c r="AA192" s="30">
        <f t="shared" si="142"/>
        <v>-1.0433856894959199E-8</v>
      </c>
      <c r="AB192" s="30">
        <f t="shared" si="143"/>
        <v>-1.0433856894960789E-8</v>
      </c>
      <c r="AD192" s="36">
        <v>7.7000000000000003E-10</v>
      </c>
      <c r="AE192" s="36">
        <v>1.53791408869</v>
      </c>
      <c r="AF192" s="36">
        <v>5459.3762870782002</v>
      </c>
      <c r="AG192" s="30">
        <f t="shared" si="144"/>
        <v>-6.9075764184504769E-10</v>
      </c>
      <c r="AH192" s="30">
        <f t="shared" si="145"/>
        <v>-6.9069657340289968E-10</v>
      </c>
      <c r="AI192" s="30">
        <f t="shared" si="146"/>
        <v>-6.9069657600045101E-10</v>
      </c>
      <c r="AJ192" s="30">
        <f t="shared" si="147"/>
        <v>-6.9069657600034213E-10</v>
      </c>
      <c r="AL192" s="36"/>
      <c r="AM192" s="36"/>
      <c r="AN192" s="36"/>
      <c r="AT192" s="36"/>
      <c r="AU192" s="36"/>
      <c r="AV192" s="36"/>
      <c r="BB192" s="36"/>
      <c r="BC192" s="36"/>
      <c r="BD192" s="36"/>
      <c r="BJ192" s="36">
        <v>4.4500000000000001E-9</v>
      </c>
      <c r="BK192" s="36">
        <v>3.64293918046</v>
      </c>
      <c r="BL192" s="36">
        <v>10713.9948813262</v>
      </c>
      <c r="BM192" s="30">
        <f t="shared" si="148"/>
        <v>3.141327704880802E-9</v>
      </c>
      <c r="BN192" s="30">
        <f t="shared" si="149"/>
        <v>3.1424375859552299E-9</v>
      </c>
      <c r="BO192" s="30">
        <f t="shared" si="150"/>
        <v>3.1424375387632028E-9</v>
      </c>
      <c r="BP192" s="30">
        <f t="shared" si="151"/>
        <v>3.1424375387651951E-9</v>
      </c>
      <c r="BR192" s="36">
        <v>7.5999999999999996E-10</v>
      </c>
      <c r="BS192" s="36">
        <v>5.2335472916899999</v>
      </c>
      <c r="BT192" s="36">
        <v>13760.5987102074</v>
      </c>
      <c r="BU192" s="30">
        <f t="shared" si="152"/>
        <v>-2.7996603767575333E-10</v>
      </c>
      <c r="BV192" s="30">
        <f t="shared" si="153"/>
        <v>-2.8028561126264091E-10</v>
      </c>
      <c r="BW192" s="30">
        <f t="shared" si="154"/>
        <v>-2.8028559767324869E-10</v>
      </c>
      <c r="BX192" s="30">
        <f t="shared" si="155"/>
        <v>-2.8028559767382095E-10</v>
      </c>
      <c r="BZ192" s="36"/>
      <c r="CA192" s="36"/>
      <c r="CB192" s="36"/>
      <c r="CH192" s="36"/>
      <c r="CI192" s="36"/>
      <c r="CJ192" s="36"/>
      <c r="CP192" s="36"/>
      <c r="CQ192" s="36"/>
      <c r="CR192" s="36"/>
      <c r="CX192" s="36"/>
      <c r="CY192" s="36"/>
      <c r="CZ192" s="36"/>
      <c r="DF192" s="36">
        <v>4.6830000000000003E-8</v>
      </c>
      <c r="DG192" s="36">
        <v>3.0566889258600001</v>
      </c>
      <c r="DH192" s="36">
        <v>5518.7501489918004</v>
      </c>
      <c r="DI192" s="30">
        <f t="shared" si="156"/>
        <v>-3.483681209156081E-8</v>
      </c>
      <c r="DJ192" s="30">
        <f t="shared" si="157"/>
        <v>-3.4842489026566688E-8</v>
      </c>
      <c r="DK192" s="30">
        <f t="shared" si="158"/>
        <v>-3.484248878516603E-8</v>
      </c>
      <c r="DL192" s="30">
        <f t="shared" si="159"/>
        <v>-3.4842488785176254E-8</v>
      </c>
      <c r="DN192" s="36">
        <v>7.0900000000000001E-9</v>
      </c>
      <c r="DO192" s="36">
        <v>2.2465842391200002</v>
      </c>
      <c r="DP192" s="36">
        <v>9225.5392732830005</v>
      </c>
      <c r="DQ192" s="30">
        <f t="shared" si="160"/>
        <v>1.4807925490102875E-9</v>
      </c>
      <c r="DR192" s="30">
        <f t="shared" si="161"/>
        <v>1.4828951935393923E-9</v>
      </c>
      <c r="DS192" s="30">
        <f t="shared" si="162"/>
        <v>1.482895104122406E-9</v>
      </c>
      <c r="DT192" s="30">
        <f t="shared" si="163"/>
        <v>1.4828951041261502E-9</v>
      </c>
      <c r="DV192" s="36">
        <v>6.3E-10</v>
      </c>
      <c r="DW192" s="36">
        <v>0.24407077742</v>
      </c>
      <c r="DX192" s="36">
        <v>18984.292630009601</v>
      </c>
      <c r="DY192" s="30">
        <f t="shared" si="164"/>
        <v>-1.4217072660314278E-10</v>
      </c>
      <c r="DZ192" s="30">
        <f t="shared" si="165"/>
        <v>-1.4178768733446086E-10</v>
      </c>
      <c r="EA192" s="30">
        <f t="shared" si="166"/>
        <v>-1.4178770362528039E-10</v>
      </c>
      <c r="EB192" s="30">
        <f t="shared" si="167"/>
        <v>-1.4178770362459998E-10</v>
      </c>
      <c r="ED192" s="36"/>
      <c r="EE192" s="36"/>
      <c r="EF192" s="36"/>
      <c r="EL192" s="36"/>
      <c r="EM192" s="36"/>
      <c r="EN192" s="36"/>
      <c r="ET192" s="36"/>
      <c r="EU192" s="36"/>
      <c r="EV192" s="36"/>
    </row>
    <row r="193" spans="14:152" s="30" customFormat="1" ht="12.75">
      <c r="N193" s="36">
        <v>8.4779999999999996E-8</v>
      </c>
      <c r="O193" s="36">
        <v>2.86886131803</v>
      </c>
      <c r="P193" s="36">
        <v>9381.9399937853996</v>
      </c>
      <c r="Q193" s="30">
        <f t="shared" ref="Q193:Q256" si="168">N193*COS(O193+P193*$C$23)</f>
        <v>3.7280737815299924E-8</v>
      </c>
      <c r="R193" s="30">
        <f t="shared" ref="R193:R256" si="169">N193*COS(O193+P193*$C$44)</f>
        <v>3.7304218902676637E-8</v>
      </c>
      <c r="S193" s="30">
        <f t="shared" ref="S193:S256" si="170">N193*COS(O193+P193*$C$65)</f>
        <v>3.7304217904163891E-8</v>
      </c>
      <c r="T193" s="30">
        <f t="shared" ref="T193:T256" si="171">N193*COS(O193+P193*$C$86)</f>
        <v>3.7304217904205541E-8</v>
      </c>
      <c r="V193" s="36">
        <v>1.1539999999999999E-8</v>
      </c>
      <c r="W193" s="36">
        <v>2.2305848597</v>
      </c>
      <c r="X193" s="36">
        <v>8955.3418029093991</v>
      </c>
      <c r="Y193" s="30">
        <f t="shared" ref="Y193:Y256" si="172">V193*COS(W193+X193*$C$23)</f>
        <v>-1.1027744354152602E-8</v>
      </c>
      <c r="Z193" s="30">
        <f t="shared" ref="Z193:Z256" si="173">V193*COS(W193+X193*$C$44)</f>
        <v>-1.1026742962843245E-8</v>
      </c>
      <c r="AA193" s="30">
        <f t="shared" ref="AA193:AA256" si="174">V193*COS(W193+X193*$C$65)</f>
        <v>-1.1026743005450077E-8</v>
      </c>
      <c r="AB193" s="30">
        <f t="shared" ref="AB193:AB256" si="175">V193*COS(W193+X193*$C$86)</f>
        <v>-1.1026743005448287E-8</v>
      </c>
      <c r="AD193" s="36">
        <v>7.5E-10</v>
      </c>
      <c r="AE193" s="36">
        <v>3.3489058117499999</v>
      </c>
      <c r="AF193" s="36">
        <v>9070.1188738487999</v>
      </c>
      <c r="AG193" s="30">
        <f t="shared" ref="AG193:AG256" si="176">AD193*COS(AE193+AF193*$C$23)</f>
        <v>-7.3749580565555637E-10</v>
      </c>
      <c r="AH193" s="30">
        <f t="shared" ref="AH193:AH256" si="177">AD193*COS(AE193+AF193*$C$44)</f>
        <v>-7.3753643552085501E-10</v>
      </c>
      <c r="AI193" s="30">
        <f t="shared" ref="AI193:AI256" si="178">AD193*COS(AE193+AF193*$C$65)</f>
        <v>-7.375364337943686E-10</v>
      </c>
      <c r="AJ193" s="30">
        <f t="shared" ref="AJ193:AJ256" si="179">AD193*COS(AE193+AF193*$C$86)</f>
        <v>-7.3753643379444119E-10</v>
      </c>
      <c r="AL193" s="36"/>
      <c r="AM193" s="36"/>
      <c r="AN193" s="36"/>
      <c r="AT193" s="36"/>
      <c r="AU193" s="36"/>
      <c r="AV193" s="36"/>
      <c r="BB193" s="36"/>
      <c r="BC193" s="36"/>
      <c r="BD193" s="36"/>
      <c r="BJ193" s="36">
        <v>5.3899999999999998E-9</v>
      </c>
      <c r="BK193" s="36">
        <v>0.59284523316000004</v>
      </c>
      <c r="BL193" s="36">
        <v>553.5694028424</v>
      </c>
      <c r="BM193" s="30">
        <f t="shared" ref="BM193:BM256" si="180">BJ193*COS(BK193+BL193*$C$23)</f>
        <v>-4.2410426539125429E-9</v>
      </c>
      <c r="BN193" s="30">
        <f t="shared" ref="BN193:BN256" si="181">BJ193*COS(BK193+BL193*$C$44)</f>
        <v>-4.2411031855705203E-9</v>
      </c>
      <c r="BO193" s="30">
        <f t="shared" ref="BO193:BO256" si="182">BJ193*COS(BK193+BL193*$C$65)</f>
        <v>-4.2411031829962978E-9</v>
      </c>
      <c r="BP193" s="30">
        <f t="shared" ref="BP193:BP256" si="183">BJ193*COS(BK193+BL193*$C$86)</f>
        <v>-4.241103182996407E-9</v>
      </c>
      <c r="BR193" s="36">
        <v>9.2000000000000003E-10</v>
      </c>
      <c r="BS193" s="36">
        <v>1.4088359206500001</v>
      </c>
      <c r="BT193" s="36">
        <v>3336.7310913418</v>
      </c>
      <c r="BU193" s="30">
        <f t="shared" ref="BU193:BU256" si="184">BR193*COS(BS193+BT193*$C$23)</f>
        <v>-1.709002459533762E-10</v>
      </c>
      <c r="BV193" s="30">
        <f t="shared" ref="BV193:BV256" si="185">BR193*COS(BS193+BT193*$C$44)</f>
        <v>-1.7080109087080011E-10</v>
      </c>
      <c r="BW193" s="30">
        <f t="shared" ref="BW193:BW256" si="186">BR193*COS(BS193+BT193*$C$65)</f>
        <v>-1.7080109508764556E-10</v>
      </c>
      <c r="BX193" s="30">
        <f t="shared" ref="BX193:BX256" si="187">BR193*COS(BS193+BT193*$C$86)</f>
        <v>-1.7080109508746893E-10</v>
      </c>
      <c r="BZ193" s="36"/>
      <c r="CA193" s="36"/>
      <c r="CB193" s="36"/>
      <c r="CH193" s="36"/>
      <c r="CI193" s="36"/>
      <c r="CJ193" s="36"/>
      <c r="CP193" s="36"/>
      <c r="CQ193" s="36"/>
      <c r="CR193" s="36"/>
      <c r="CX193" s="36"/>
      <c r="CY193" s="36"/>
      <c r="CZ193" s="36"/>
      <c r="DF193" s="36">
        <v>4.2580000000000001E-8</v>
      </c>
      <c r="DG193" s="36">
        <v>2.7909014579</v>
      </c>
      <c r="DH193" s="36">
        <v>3503.0790628320001</v>
      </c>
      <c r="DI193" s="30">
        <f t="shared" ref="DI193:DI256" si="188">DF193*COS(DG193+DH193*$C$23)</f>
        <v>-2.5652876774006351E-8</v>
      </c>
      <c r="DJ193" s="30">
        <f t="shared" ref="DJ193:DJ256" si="189">DF193*COS(DG193+DH193*$C$44)</f>
        <v>-2.5648963104441632E-8</v>
      </c>
      <c r="DK193" s="30">
        <f t="shared" ref="DK193:DK256" si="190">DF193*COS(DG193+DH193*$C$65)</f>
        <v>-2.564896327088676E-8</v>
      </c>
      <c r="DL193" s="30">
        <f t="shared" ref="DL193:DL256" si="191">DF193*COS(DG193+DH193*$C$86)</f>
        <v>-2.5648963270879758E-8</v>
      </c>
      <c r="DN193" s="36">
        <v>5.8999999999999999E-9</v>
      </c>
      <c r="DO193" s="36">
        <v>0.67418318612999995</v>
      </c>
      <c r="DP193" s="36">
        <v>8955.3418029093991</v>
      </c>
      <c r="DQ193" s="30">
        <f t="shared" ref="DQ193:DQ256" si="192">DN193*COS(DO193+DP193*$C$23)</f>
        <v>1.6569999210605587E-9</v>
      </c>
      <c r="DR193" s="30">
        <f t="shared" ref="DR193:DR256" si="193">DN193*COS(DO193+DP193*$C$44)</f>
        <v>1.6586667905845385E-9</v>
      </c>
      <c r="DS193" s="30">
        <f t="shared" ref="DS193:DS256" si="194">DN193*COS(DO193+DP193*$C$65)</f>
        <v>1.6586667197000561E-9</v>
      </c>
      <c r="DT193" s="30">
        <f t="shared" ref="DT193:DT256" si="195">DN193*COS(DO193+DP193*$C$86)</f>
        <v>1.6586667197030332E-9</v>
      </c>
      <c r="DV193" s="36">
        <v>5.7999999999999996E-10</v>
      </c>
      <c r="DW193" s="36">
        <v>5.2273843074700004</v>
      </c>
      <c r="DX193" s="36">
        <v>13362.432453146999</v>
      </c>
      <c r="DY193" s="30">
        <f t="shared" ref="DY193:DY256" si="196">DV193*COS(DW193+DX193*$C$23)</f>
        <v>5.6147217289955619E-10</v>
      </c>
      <c r="DZ193" s="30">
        <f t="shared" ref="DZ193:DZ256" si="197">DV193*COS(DW193+DX193*$C$44)</f>
        <v>5.6153599762112717E-10</v>
      </c>
      <c r="EA193" s="30">
        <f t="shared" ref="EA193:EA256" si="198">DV193*COS(DW193+DX193*$C$65)</f>
        <v>5.6153599490913437E-10</v>
      </c>
      <c r="EB193" s="30">
        <f t="shared" ref="EB193:EB256" si="199">DV193*COS(DW193+DX193*$C$86)</f>
        <v>5.615359949092479E-10</v>
      </c>
      <c r="ED193" s="36"/>
      <c r="EE193" s="36"/>
      <c r="EF193" s="36"/>
      <c r="EL193" s="36"/>
      <c r="EM193" s="36"/>
      <c r="EN193" s="36"/>
      <c r="ET193" s="36"/>
      <c r="EU193" s="36"/>
      <c r="EV193" s="36"/>
    </row>
    <row r="194" spans="14:152" s="30" customFormat="1" ht="12.75">
      <c r="N194" s="36">
        <v>9.5599999999999996E-8</v>
      </c>
      <c r="O194" s="36">
        <v>4.3338235358099997</v>
      </c>
      <c r="P194" s="36">
        <v>131.54196168639999</v>
      </c>
      <c r="Q194" s="30">
        <f t="shared" si="168"/>
        <v>-8.553973888296026E-8</v>
      </c>
      <c r="R194" s="30">
        <f t="shared" si="169"/>
        <v>-8.5539923469849741E-8</v>
      </c>
      <c r="S194" s="30">
        <f t="shared" si="170"/>
        <v>-8.553992346199977E-8</v>
      </c>
      <c r="T194" s="30">
        <f t="shared" si="171"/>
        <v>-8.5539923462000101E-8</v>
      </c>
      <c r="V194" s="36">
        <v>1.1290000000000001E-8</v>
      </c>
      <c r="W194" s="36">
        <v>3.44264300692</v>
      </c>
      <c r="X194" s="36">
        <v>10177.257679533601</v>
      </c>
      <c r="Y194" s="30">
        <f t="shared" si="172"/>
        <v>-1.03033805939112E-8</v>
      </c>
      <c r="Z194" s="30">
        <f t="shared" si="173"/>
        <v>-1.0304924179223269E-8</v>
      </c>
      <c r="AA194" s="30">
        <f t="shared" si="174"/>
        <v>-1.030492411360319E-8</v>
      </c>
      <c r="AB194" s="30">
        <f t="shared" si="175"/>
        <v>-1.0304924113605974E-8</v>
      </c>
      <c r="AD194" s="36">
        <v>9.6999999999999996E-10</v>
      </c>
      <c r="AE194" s="36">
        <v>2.9997398765500001</v>
      </c>
      <c r="AF194" s="36">
        <v>3316.7339889519999</v>
      </c>
      <c r="AG194" s="30">
        <f t="shared" si="176"/>
        <v>-9.2141848567259822E-10</v>
      </c>
      <c r="AH194" s="30">
        <f t="shared" si="177"/>
        <v>-9.2145152984900288E-10</v>
      </c>
      <c r="AI194" s="30">
        <f t="shared" si="178"/>
        <v>-9.2145152844395431E-10</v>
      </c>
      <c r="AJ194" s="30">
        <f t="shared" si="179"/>
        <v>-9.2145152844401345E-10</v>
      </c>
      <c r="AL194" s="36"/>
      <c r="AM194" s="36"/>
      <c r="AN194" s="36"/>
      <c r="AT194" s="36"/>
      <c r="AU194" s="36"/>
      <c r="AV194" s="36"/>
      <c r="BB194" s="36"/>
      <c r="BC194" s="36"/>
      <c r="BD194" s="36"/>
      <c r="BJ194" s="36">
        <v>4.3400000000000003E-9</v>
      </c>
      <c r="BK194" s="36">
        <v>1.99641894213</v>
      </c>
      <c r="BL194" s="36">
        <v>26087.903141574199</v>
      </c>
      <c r="BM194" s="30">
        <f t="shared" si="180"/>
        <v>-1.2518475272311452E-9</v>
      </c>
      <c r="BN194" s="30">
        <f t="shared" si="181"/>
        <v>-1.2482834331004985E-9</v>
      </c>
      <c r="BO194" s="30">
        <f t="shared" si="182"/>
        <v>-1.248283584691506E-9</v>
      </c>
      <c r="BP194" s="30">
        <f t="shared" si="183"/>
        <v>-1.2482835846851266E-9</v>
      </c>
      <c r="BR194" s="36">
        <v>6.9E-10</v>
      </c>
      <c r="BS194" s="36">
        <v>3.5047791690999999</v>
      </c>
      <c r="BT194" s="36">
        <v>10713.9948813262</v>
      </c>
      <c r="BU194" s="30">
        <f t="shared" si="184"/>
        <v>5.4974836925336669E-10</v>
      </c>
      <c r="BV194" s="30">
        <f t="shared" si="185"/>
        <v>5.4989519365623448E-10</v>
      </c>
      <c r="BW194" s="30">
        <f t="shared" si="186"/>
        <v>5.4989518741363019E-10</v>
      </c>
      <c r="BX194" s="30">
        <f t="shared" si="187"/>
        <v>5.4989518741389365E-10</v>
      </c>
      <c r="BZ194" s="36"/>
      <c r="CA194" s="36"/>
      <c r="CB194" s="36"/>
      <c r="CH194" s="36"/>
      <c r="CI194" s="36"/>
      <c r="CJ194" s="36"/>
      <c r="CP194" s="36"/>
      <c r="CQ194" s="36"/>
      <c r="CR194" s="36"/>
      <c r="CX194" s="36"/>
      <c r="CY194" s="36"/>
      <c r="CZ194" s="36"/>
      <c r="DF194" s="36">
        <v>3.8640000000000001E-8</v>
      </c>
      <c r="DG194" s="36">
        <v>0.37957291785000002</v>
      </c>
      <c r="DH194" s="36">
        <v>10177.257679533601</v>
      </c>
      <c r="DI194" s="30">
        <f t="shared" si="188"/>
        <v>3.3915482799271609E-8</v>
      </c>
      <c r="DJ194" s="30">
        <f t="shared" si="189"/>
        <v>3.3921674905897402E-8</v>
      </c>
      <c r="DK194" s="30">
        <f t="shared" si="190"/>
        <v>3.3921674642644201E-8</v>
      </c>
      <c r="DL194" s="30">
        <f t="shared" si="191"/>
        <v>3.3921674642655378E-8</v>
      </c>
      <c r="DN194" s="36">
        <v>6.0399999999999998E-9</v>
      </c>
      <c r="DO194" s="36">
        <v>2.7355039515200001</v>
      </c>
      <c r="DP194" s="36">
        <v>16858.482532933202</v>
      </c>
      <c r="DQ194" s="30">
        <f t="shared" si="192"/>
        <v>-5.634300832265132E-9</v>
      </c>
      <c r="DR194" s="30">
        <f t="shared" si="193"/>
        <v>-5.6355060103402421E-9</v>
      </c>
      <c r="DS194" s="30">
        <f t="shared" si="194"/>
        <v>-5.6355059591240144E-9</v>
      </c>
      <c r="DT194" s="30">
        <f t="shared" si="195"/>
        <v>-5.6355059591261766E-9</v>
      </c>
      <c r="DV194" s="36">
        <v>5.6000000000000003E-10</v>
      </c>
      <c r="DW194" s="36">
        <v>1.88708253797</v>
      </c>
      <c r="DX194" s="36">
        <v>9070.1188738487999</v>
      </c>
      <c r="DY194" s="30">
        <f t="shared" si="196"/>
        <v>-1.6111634087587851E-10</v>
      </c>
      <c r="DZ194" s="30">
        <f t="shared" si="197"/>
        <v>-1.6095642737312568E-10</v>
      </c>
      <c r="EA194" s="30">
        <f t="shared" si="198"/>
        <v>-1.6095643417412741E-10</v>
      </c>
      <c r="EB194" s="30">
        <f t="shared" si="199"/>
        <v>-1.609564341738416E-10</v>
      </c>
      <c r="ED194" s="36"/>
      <c r="EE194" s="36"/>
      <c r="EF194" s="36"/>
      <c r="EL194" s="36"/>
      <c r="EM194" s="36"/>
      <c r="EN194" s="36"/>
      <c r="ET194" s="36"/>
      <c r="EU194" s="36"/>
      <c r="EV194" s="36"/>
    </row>
    <row r="195" spans="14:152" s="30" customFormat="1" ht="12.75">
      <c r="N195" s="36">
        <v>8.4330000000000001E-8</v>
      </c>
      <c r="O195" s="36">
        <v>3.1523973396999998</v>
      </c>
      <c r="P195" s="36">
        <v>6525.8044539654002</v>
      </c>
      <c r="Q195" s="30">
        <f t="shared" si="168"/>
        <v>-3.6822725206834567E-9</v>
      </c>
      <c r="R195" s="30">
        <f t="shared" si="169"/>
        <v>-3.7003453698787041E-9</v>
      </c>
      <c r="S195" s="30">
        <f t="shared" si="170"/>
        <v>-3.7003446012921449E-9</v>
      </c>
      <c r="T195" s="30">
        <f t="shared" si="171"/>
        <v>-3.7003446013244699E-9</v>
      </c>
      <c r="V195" s="36">
        <v>1.152E-8</v>
      </c>
      <c r="W195" s="36">
        <v>5.2991330061599999</v>
      </c>
      <c r="X195" s="36">
        <v>27.4015560968</v>
      </c>
      <c r="Y195" s="30">
        <f t="shared" si="172"/>
        <v>4.8527055941002874E-9</v>
      </c>
      <c r="Z195" s="30">
        <f t="shared" si="173"/>
        <v>4.8526961830675628E-9</v>
      </c>
      <c r="AA195" s="30">
        <f t="shared" si="174"/>
        <v>4.8526961834677884E-9</v>
      </c>
      <c r="AB195" s="30">
        <f t="shared" si="175"/>
        <v>4.8526961834677694E-9</v>
      </c>
      <c r="AD195" s="36">
        <v>8.3999999999999999E-10</v>
      </c>
      <c r="AE195" s="36">
        <v>5.5530963708499996</v>
      </c>
      <c r="AF195" s="36">
        <v>3427.9206312396</v>
      </c>
      <c r="AG195" s="30">
        <f t="shared" si="176"/>
        <v>5.3073410787168754E-10</v>
      </c>
      <c r="AH195" s="30">
        <f t="shared" si="177"/>
        <v>5.3066073757957191E-10</v>
      </c>
      <c r="AI195" s="30">
        <f t="shared" si="178"/>
        <v>5.3066074069995775E-10</v>
      </c>
      <c r="AJ195" s="30">
        <f t="shared" si="179"/>
        <v>5.3066074069982602E-10</v>
      </c>
      <c r="AL195" s="36"/>
      <c r="AM195" s="36"/>
      <c r="AN195" s="36"/>
      <c r="AT195" s="36"/>
      <c r="AU195" s="36"/>
      <c r="AV195" s="36"/>
      <c r="BB195" s="36"/>
      <c r="BC195" s="36"/>
      <c r="BD195" s="36"/>
      <c r="BJ195" s="36">
        <v>4.5900000000000001E-9</v>
      </c>
      <c r="BK195" s="36">
        <v>4.8421694455399997</v>
      </c>
      <c r="BL195" s="36">
        <v>1758.6530784168001</v>
      </c>
      <c r="BM195" s="30">
        <f t="shared" si="180"/>
        <v>8.9579047953871687E-10</v>
      </c>
      <c r="BN195" s="30">
        <f t="shared" si="181"/>
        <v>8.9605072608318169E-10</v>
      </c>
      <c r="BO195" s="30">
        <f t="shared" si="182"/>
        <v>8.9605071501564995E-10</v>
      </c>
      <c r="BP195" s="30">
        <f t="shared" si="183"/>
        <v>8.9605071501611369E-10</v>
      </c>
      <c r="BR195" s="36">
        <v>7.8999999999999996E-10</v>
      </c>
      <c r="BS195" s="36">
        <v>0.61833410503999997</v>
      </c>
      <c r="BT195" s="36">
        <v>951.71840625059997</v>
      </c>
      <c r="BU195" s="30">
        <f t="shared" si="184"/>
        <v>-4.2521663666173676E-11</v>
      </c>
      <c r="BV195" s="30">
        <f t="shared" si="185"/>
        <v>-4.249698436629531E-11</v>
      </c>
      <c r="BW195" s="30">
        <f t="shared" si="186"/>
        <v>-4.2496985415841194E-11</v>
      </c>
      <c r="BX195" s="30">
        <f t="shared" si="187"/>
        <v>-4.2496985415797056E-11</v>
      </c>
      <c r="BZ195" s="36"/>
      <c r="CA195" s="36"/>
      <c r="CB195" s="36"/>
      <c r="CH195" s="36"/>
      <c r="CI195" s="36"/>
      <c r="CJ195" s="36"/>
      <c r="CP195" s="36"/>
      <c r="CQ195" s="36"/>
      <c r="CR195" s="36"/>
      <c r="CX195" s="36"/>
      <c r="CY195" s="36"/>
      <c r="CZ195" s="36"/>
      <c r="DF195" s="36">
        <v>3.9920000000000003E-8</v>
      </c>
      <c r="DG195" s="36">
        <v>1.8442476803000001</v>
      </c>
      <c r="DH195" s="36">
        <v>3134.4268782626</v>
      </c>
      <c r="DI195" s="30">
        <f t="shared" si="188"/>
        <v>-3.9323058339322715E-8</v>
      </c>
      <c r="DJ195" s="30">
        <f t="shared" si="189"/>
        <v>-3.932376678031911E-8</v>
      </c>
      <c r="DK195" s="30">
        <f t="shared" si="190"/>
        <v>-3.9323766750199876E-8</v>
      </c>
      <c r="DL195" s="30">
        <f t="shared" si="191"/>
        <v>-3.9323766750201147E-8</v>
      </c>
      <c r="DN195" s="36">
        <v>7.8500000000000008E-9</v>
      </c>
      <c r="DO195" s="36">
        <v>3.5870432275100002</v>
      </c>
      <c r="DP195" s="36">
        <v>2693.6015933849999</v>
      </c>
      <c r="DQ195" s="30">
        <f t="shared" si="192"/>
        <v>2.7083556986512562E-9</v>
      </c>
      <c r="DR195" s="30">
        <f t="shared" si="193"/>
        <v>2.7090080812590037E-9</v>
      </c>
      <c r="DS195" s="30">
        <f t="shared" si="194"/>
        <v>2.7090080535153531E-9</v>
      </c>
      <c r="DT195" s="30">
        <f t="shared" si="195"/>
        <v>2.7090080535165182E-9</v>
      </c>
      <c r="DV195" s="36">
        <v>5.4999999999999996E-10</v>
      </c>
      <c r="DW195" s="36">
        <v>5.7258715649900003</v>
      </c>
      <c r="DX195" s="36">
        <v>433.71173787679999</v>
      </c>
      <c r="DY195" s="30">
        <f t="shared" si="196"/>
        <v>-5.4116000259330492E-10</v>
      </c>
      <c r="DZ195" s="30">
        <f t="shared" si="197"/>
        <v>-5.4116140276511171E-10</v>
      </c>
      <c r="EA195" s="30">
        <f t="shared" si="198"/>
        <v>-5.4116140270556835E-10</v>
      </c>
      <c r="EB195" s="30">
        <f t="shared" si="199"/>
        <v>-5.4116140270557094E-10</v>
      </c>
      <c r="ED195" s="36"/>
      <c r="EE195" s="36"/>
      <c r="EF195" s="36"/>
      <c r="EL195" s="36"/>
      <c r="EM195" s="36"/>
      <c r="EN195" s="36"/>
      <c r="ET195" s="36"/>
      <c r="EU195" s="36"/>
      <c r="EV195" s="36"/>
    </row>
    <row r="196" spans="14:152" s="30" customFormat="1" ht="12.75">
      <c r="N196" s="36">
        <v>7.5170000000000004E-8</v>
      </c>
      <c r="O196" s="36">
        <v>1.24476310635</v>
      </c>
      <c r="P196" s="36">
        <v>6894.5239488376001</v>
      </c>
      <c r="Q196" s="30">
        <f t="shared" si="168"/>
        <v>5.6677302610389725E-8</v>
      </c>
      <c r="R196" s="30">
        <f t="shared" si="169"/>
        <v>5.6688492104921471E-8</v>
      </c>
      <c r="S196" s="30">
        <f t="shared" si="170"/>
        <v>5.6688491629123576E-8</v>
      </c>
      <c r="T196" s="30">
        <f t="shared" si="171"/>
        <v>5.6688491629143918E-8</v>
      </c>
      <c r="V196" s="36">
        <v>1.274E-8</v>
      </c>
      <c r="W196" s="36">
        <v>4.5842123843999998</v>
      </c>
      <c r="X196" s="36">
        <v>6247.5131155228</v>
      </c>
      <c r="Y196" s="30">
        <f t="shared" si="172"/>
        <v>2.6613845823803829E-9</v>
      </c>
      <c r="Z196" s="30">
        <f t="shared" si="173"/>
        <v>2.6639431970782574E-9</v>
      </c>
      <c r="AA196" s="30">
        <f t="shared" si="174"/>
        <v>2.6639430882695209E-9</v>
      </c>
      <c r="AB196" s="30">
        <f t="shared" si="175"/>
        <v>2.6639430882741242E-9</v>
      </c>
      <c r="AD196" s="36">
        <v>8.9000000000000003E-10</v>
      </c>
      <c r="AE196" s="36">
        <v>4.1643272656399999</v>
      </c>
      <c r="AF196" s="36">
        <v>6158.6474353058002</v>
      </c>
      <c r="AG196" s="30">
        <f t="shared" si="176"/>
        <v>1.2208916588773234E-10</v>
      </c>
      <c r="AH196" s="30">
        <f t="shared" si="177"/>
        <v>1.2226763824527379E-10</v>
      </c>
      <c r="AI196" s="30">
        <f t="shared" si="178"/>
        <v>1.2226763065542901E-10</v>
      </c>
      <c r="AJ196" s="30">
        <f t="shared" si="179"/>
        <v>1.2226763065574846E-10</v>
      </c>
      <c r="AL196" s="36"/>
      <c r="AM196" s="36"/>
      <c r="AN196" s="36"/>
      <c r="AT196" s="36"/>
      <c r="AU196" s="36"/>
      <c r="AV196" s="36"/>
      <c r="BB196" s="36"/>
      <c r="BC196" s="36"/>
      <c r="BD196" s="36"/>
      <c r="BJ196" s="36">
        <v>4.2299999999999997E-9</v>
      </c>
      <c r="BK196" s="36">
        <v>3.7785458635800002</v>
      </c>
      <c r="BL196" s="36">
        <v>6688.3384004004001</v>
      </c>
      <c r="BM196" s="30">
        <f t="shared" si="180"/>
        <v>-1.3254427008930961E-9</v>
      </c>
      <c r="BN196" s="30">
        <f t="shared" si="181"/>
        <v>-1.3263258391848786E-9</v>
      </c>
      <c r="BO196" s="30">
        <f t="shared" si="182"/>
        <v>-1.3263258016287157E-9</v>
      </c>
      <c r="BP196" s="30">
        <f t="shared" si="183"/>
        <v>-1.3263258016303141E-9</v>
      </c>
      <c r="BR196" s="36">
        <v>6.9999999999999996E-10</v>
      </c>
      <c r="BS196" s="36">
        <v>1.93458925881</v>
      </c>
      <c r="BT196" s="36">
        <v>3475.6775067352</v>
      </c>
      <c r="BU196" s="30">
        <f t="shared" si="184"/>
        <v>4.0436622131703367E-11</v>
      </c>
      <c r="BV196" s="30">
        <f t="shared" si="185"/>
        <v>4.0516465191611789E-11</v>
      </c>
      <c r="BW196" s="30">
        <f t="shared" si="186"/>
        <v>4.0516461796108159E-11</v>
      </c>
      <c r="BX196" s="30">
        <f t="shared" si="187"/>
        <v>4.051646179625216E-11</v>
      </c>
      <c r="BZ196" s="36"/>
      <c r="CA196" s="36"/>
      <c r="CB196" s="36"/>
      <c r="CH196" s="36"/>
      <c r="CI196" s="36"/>
      <c r="CJ196" s="36"/>
      <c r="CP196" s="36"/>
      <c r="CQ196" s="36"/>
      <c r="CR196" s="36"/>
      <c r="CX196" s="36"/>
      <c r="CY196" s="36"/>
      <c r="CZ196" s="36"/>
      <c r="DF196" s="36">
        <v>3.6430000000000003E-8</v>
      </c>
      <c r="DG196" s="36">
        <v>2.9531860020599998</v>
      </c>
      <c r="DH196" s="36">
        <v>6144.4203413041996</v>
      </c>
      <c r="DI196" s="30">
        <f t="shared" si="188"/>
        <v>3.4792930053109902E-8</v>
      </c>
      <c r="DJ196" s="30">
        <f t="shared" si="189"/>
        <v>3.4795110321859024E-8</v>
      </c>
      <c r="DK196" s="30">
        <f t="shared" si="190"/>
        <v>3.4795110229168208E-8</v>
      </c>
      <c r="DL196" s="30">
        <f t="shared" si="191"/>
        <v>3.4795110229172119E-8</v>
      </c>
      <c r="DN196" s="36">
        <v>5.6999999999999998E-9</v>
      </c>
      <c r="DO196" s="36">
        <v>4.1114613526900001</v>
      </c>
      <c r="DP196" s="36">
        <v>6034.2140200847998</v>
      </c>
      <c r="DQ196" s="30">
        <f t="shared" si="192"/>
        <v>-2.7299813326216485E-9</v>
      </c>
      <c r="DR196" s="30">
        <f t="shared" si="193"/>
        <v>-2.72898875603745E-9</v>
      </c>
      <c r="DS196" s="30">
        <f t="shared" si="194"/>
        <v>-2.7289887982513817E-9</v>
      </c>
      <c r="DT196" s="30">
        <f t="shared" si="195"/>
        <v>-2.7289887982496037E-9</v>
      </c>
      <c r="DV196" s="36">
        <v>5.6000000000000003E-10</v>
      </c>
      <c r="DW196" s="36">
        <v>1.1823885756100001</v>
      </c>
      <c r="DX196" s="36">
        <v>6696.4773245846</v>
      </c>
      <c r="DY196" s="30">
        <f t="shared" si="196"/>
        <v>-1.0113618100861591E-10</v>
      </c>
      <c r="DZ196" s="30">
        <f t="shared" si="197"/>
        <v>-1.0101493443636441E-10</v>
      </c>
      <c r="EA196" s="30">
        <f t="shared" si="198"/>
        <v>-1.0101493959276596E-10</v>
      </c>
      <c r="EB196" s="30">
        <f t="shared" si="199"/>
        <v>-1.0101493959254678E-10</v>
      </c>
      <c r="ED196" s="36"/>
      <c r="EE196" s="36"/>
      <c r="EF196" s="36"/>
      <c r="EL196" s="36"/>
      <c r="EM196" s="36"/>
      <c r="EN196" s="36"/>
      <c r="ET196" s="36"/>
      <c r="EU196" s="36"/>
      <c r="EV196" s="36"/>
    </row>
    <row r="197" spans="14:152" s="30" customFormat="1" ht="12.75">
      <c r="N197" s="36">
        <v>6.7529999999999997E-8</v>
      </c>
      <c r="O197" s="36">
        <v>1.58869332894</v>
      </c>
      <c r="P197" s="36">
        <v>6836.6452528338004</v>
      </c>
      <c r="Q197" s="30">
        <f t="shared" si="168"/>
        <v>1.270521337874197E-8</v>
      </c>
      <c r="R197" s="30">
        <f t="shared" si="169"/>
        <v>1.272011836560966E-8</v>
      </c>
      <c r="S197" s="30">
        <f t="shared" si="170"/>
        <v>1.2720117731753681E-8</v>
      </c>
      <c r="T197" s="30">
        <f t="shared" si="171"/>
        <v>1.2720117731780541E-8</v>
      </c>
      <c r="V197" s="36">
        <v>1.0929999999999999E-8</v>
      </c>
      <c r="W197" s="36">
        <v>2.8262333235999999</v>
      </c>
      <c r="X197" s="36">
        <v>4569.5745400220003</v>
      </c>
      <c r="Y197" s="30">
        <f t="shared" si="172"/>
        <v>-9.4909192124873016E-9</v>
      </c>
      <c r="Z197" s="30">
        <f t="shared" si="173"/>
        <v>-9.4901048082553018E-9</v>
      </c>
      <c r="AA197" s="30">
        <f t="shared" si="174"/>
        <v>-9.4901048428943188E-9</v>
      </c>
      <c r="AB197" s="30">
        <f t="shared" si="175"/>
        <v>-9.4901048428928564E-9</v>
      </c>
      <c r="AD197" s="36">
        <v>7.7999999999999999E-10</v>
      </c>
      <c r="AE197" s="36">
        <v>3.7237573038999998</v>
      </c>
      <c r="AF197" s="36">
        <v>13171.0014406876</v>
      </c>
      <c r="AG197" s="30">
        <f t="shared" si="176"/>
        <v>7.6614198563623957E-10</v>
      </c>
      <c r="AH197" s="30">
        <f t="shared" si="177"/>
        <v>7.6607853840172112E-10</v>
      </c>
      <c r="AI197" s="30">
        <f t="shared" si="178"/>
        <v>7.6607854110301662E-10</v>
      </c>
      <c r="AJ197" s="30">
        <f t="shared" si="179"/>
        <v>7.6607854110290195E-10</v>
      </c>
      <c r="AL197" s="36"/>
      <c r="AM197" s="36"/>
      <c r="AN197" s="36"/>
      <c r="AT197" s="36"/>
      <c r="AU197" s="36"/>
      <c r="AV197" s="36"/>
      <c r="BB197" s="36"/>
      <c r="BC197" s="36"/>
      <c r="BD197" s="36"/>
      <c r="BJ197" s="36">
        <v>4.2100000000000001E-9</v>
      </c>
      <c r="BK197" s="36">
        <v>3.10245838137</v>
      </c>
      <c r="BL197" s="36">
        <v>8329.6716105970008</v>
      </c>
      <c r="BM197" s="30">
        <f t="shared" si="180"/>
        <v>2.6160436337699632E-9</v>
      </c>
      <c r="BN197" s="30">
        <f t="shared" si="181"/>
        <v>2.6169467224209182E-9</v>
      </c>
      <c r="BO197" s="30">
        <f t="shared" si="182"/>
        <v>2.6169466840191294E-9</v>
      </c>
      <c r="BP197" s="30">
        <f t="shared" si="183"/>
        <v>2.6169466840207461E-9</v>
      </c>
      <c r="BR197" s="36">
        <v>6.6E-10</v>
      </c>
      <c r="BS197" s="36">
        <v>5.0199625836299999</v>
      </c>
      <c r="BT197" s="36">
        <v>16706.585251847999</v>
      </c>
      <c r="BU197" s="30">
        <f t="shared" si="184"/>
        <v>6.1914999075593145E-10</v>
      </c>
      <c r="BV197" s="30">
        <f t="shared" si="185"/>
        <v>6.1927543429101087E-10</v>
      </c>
      <c r="BW197" s="30">
        <f t="shared" si="186"/>
        <v>6.1927542896019961E-10</v>
      </c>
      <c r="BX197" s="30">
        <f t="shared" si="187"/>
        <v>6.1927542896042667E-10</v>
      </c>
      <c r="BZ197" s="36"/>
      <c r="CA197" s="36"/>
      <c r="CB197" s="36"/>
      <c r="CH197" s="36"/>
      <c r="CI197" s="36"/>
      <c r="CJ197" s="36"/>
      <c r="CP197" s="36"/>
      <c r="CQ197" s="36"/>
      <c r="CR197" s="36"/>
      <c r="CX197" s="36"/>
      <c r="CY197" s="36"/>
      <c r="CZ197" s="36"/>
      <c r="DF197" s="36">
        <v>3.6540000000000002E-8</v>
      </c>
      <c r="DG197" s="36">
        <v>1.58063207414</v>
      </c>
      <c r="DH197" s="36">
        <v>6680.2445323313996</v>
      </c>
      <c r="DI197" s="30">
        <f t="shared" si="188"/>
        <v>-2.2686364781896103E-8</v>
      </c>
      <c r="DJ197" s="30">
        <f t="shared" si="189"/>
        <v>-2.268007411835992E-8</v>
      </c>
      <c r="DK197" s="30">
        <f t="shared" si="190"/>
        <v>-2.2680074385908478E-8</v>
      </c>
      <c r="DL197" s="30">
        <f t="shared" si="191"/>
        <v>-2.2680074385897079E-8</v>
      </c>
      <c r="DN197" s="36">
        <v>6.24E-9</v>
      </c>
      <c r="DO197" s="36">
        <v>4.4541585610099999</v>
      </c>
      <c r="DP197" s="36">
        <v>12964.300703391</v>
      </c>
      <c r="DQ197" s="30">
        <f t="shared" si="192"/>
        <v>-7.2772800862984155E-10</v>
      </c>
      <c r="DR197" s="30">
        <f t="shared" si="193"/>
        <v>-7.2508682992795853E-10</v>
      </c>
      <c r="DS197" s="30">
        <f t="shared" si="194"/>
        <v>-7.2508694225304037E-10</v>
      </c>
      <c r="DT197" s="30">
        <f t="shared" si="195"/>
        <v>-7.2508694224828429E-10</v>
      </c>
      <c r="DV197" s="36">
        <v>6.2000000000000003E-10</v>
      </c>
      <c r="DW197" s="36">
        <v>3.9821474010400002</v>
      </c>
      <c r="DX197" s="36">
        <v>3427.9206312396</v>
      </c>
      <c r="DY197" s="30">
        <f t="shared" si="196"/>
        <v>-4.8062798586449953E-10</v>
      </c>
      <c r="DZ197" s="30">
        <f t="shared" si="197"/>
        <v>-4.8067211604626474E-10</v>
      </c>
      <c r="EA197" s="30">
        <f t="shared" si="198"/>
        <v>-4.806721141696556E-10</v>
      </c>
      <c r="EB197" s="30">
        <f t="shared" si="199"/>
        <v>-4.806721141697349E-10</v>
      </c>
      <c r="ED197" s="36"/>
      <c r="EE197" s="36"/>
      <c r="EF197" s="36"/>
      <c r="EL197" s="36"/>
      <c r="EM197" s="36"/>
      <c r="EN197" s="36"/>
      <c r="ET197" s="36"/>
      <c r="EU197" s="36"/>
      <c r="EV197" s="36"/>
    </row>
    <row r="198" spans="14:152" s="30" customFormat="1" ht="12.75">
      <c r="N198" s="36">
        <v>6.6660000000000003E-8</v>
      </c>
      <c r="O198" s="36">
        <v>4.38910103043</v>
      </c>
      <c r="P198" s="36">
        <v>66.487408914400007</v>
      </c>
      <c r="Q198" s="30">
        <f t="shared" si="168"/>
        <v>-4.2530828275332338E-8</v>
      </c>
      <c r="R198" s="30">
        <f t="shared" si="169"/>
        <v>-4.253094045915283E-8</v>
      </c>
      <c r="S198" s="30">
        <f t="shared" si="170"/>
        <v>-4.253094045438195E-8</v>
      </c>
      <c r="T198" s="30">
        <f t="shared" si="171"/>
        <v>-4.2530940454382135E-8</v>
      </c>
      <c r="V198" s="36">
        <v>1.303E-8</v>
      </c>
      <c r="W198" s="36">
        <v>0.44350560735</v>
      </c>
      <c r="X198" s="36">
        <v>87.308204539810006</v>
      </c>
      <c r="Y198" s="30">
        <f t="shared" si="172"/>
        <v>1.3019272400124074E-8</v>
      </c>
      <c r="Z198" s="30">
        <f t="shared" si="173"/>
        <v>1.3019270882911578E-8</v>
      </c>
      <c r="AA198" s="30">
        <f t="shared" si="174"/>
        <v>1.3019270882976103E-8</v>
      </c>
      <c r="AB198" s="30">
        <f t="shared" si="175"/>
        <v>1.30192708829761E-8</v>
      </c>
      <c r="AD198" s="36">
        <v>8.3000000000000003E-10</v>
      </c>
      <c r="AE198" s="36">
        <v>0.11917380846</v>
      </c>
      <c r="AF198" s="36">
        <v>3337.0219980480001</v>
      </c>
      <c r="AG198" s="30">
        <f t="shared" si="176"/>
        <v>7.4136216541905119E-10</v>
      </c>
      <c r="AH198" s="30">
        <f t="shared" si="177"/>
        <v>7.4140309962657272E-10</v>
      </c>
      <c r="AI198" s="30">
        <f t="shared" si="178"/>
        <v>7.4140309788593894E-10</v>
      </c>
      <c r="AJ198" s="30">
        <f t="shared" si="179"/>
        <v>7.4140309788601183E-10</v>
      </c>
      <c r="AL198" s="36"/>
      <c r="AM198" s="36"/>
      <c r="AN198" s="36"/>
      <c r="AT198" s="36"/>
      <c r="AU198" s="36"/>
      <c r="AV198" s="36"/>
      <c r="BB198" s="36"/>
      <c r="BC198" s="36"/>
      <c r="BD198" s="36"/>
      <c r="BJ198" s="36">
        <v>4.2100000000000001E-9</v>
      </c>
      <c r="BK198" s="36">
        <v>4.43540354818</v>
      </c>
      <c r="BL198" s="36">
        <v>103.0927742186</v>
      </c>
      <c r="BM198" s="30">
        <f t="shared" si="180"/>
        <v>-3.1589719852077633E-9</v>
      </c>
      <c r="BN198" s="30">
        <f t="shared" si="181"/>
        <v>-3.1589814163634389E-9</v>
      </c>
      <c r="BO198" s="30">
        <f t="shared" si="182"/>
        <v>-3.1589814159623576E-9</v>
      </c>
      <c r="BP198" s="30">
        <f t="shared" si="183"/>
        <v>-3.158981415962375E-9</v>
      </c>
      <c r="BR198" s="36">
        <v>6.6999999999999996E-10</v>
      </c>
      <c r="BS198" s="36">
        <v>3.6873147552300001</v>
      </c>
      <c r="BT198" s="36">
        <v>4032.7700279266001</v>
      </c>
      <c r="BU198" s="30">
        <f t="shared" si="184"/>
        <v>6.5954596709201181E-10</v>
      </c>
      <c r="BV198" s="30">
        <f t="shared" si="185"/>
        <v>6.5956159003752494E-10</v>
      </c>
      <c r="BW198" s="30">
        <f t="shared" si="186"/>
        <v>6.5956158937336963E-10</v>
      </c>
      <c r="BX198" s="30">
        <f t="shared" si="187"/>
        <v>6.5956158937339724E-10</v>
      </c>
      <c r="BZ198" s="36"/>
      <c r="CA198" s="36"/>
      <c r="CB198" s="36"/>
      <c r="CH198" s="36"/>
      <c r="CI198" s="36"/>
      <c r="CJ198" s="36"/>
      <c r="CP198" s="36"/>
      <c r="CQ198" s="36"/>
      <c r="CR198" s="36"/>
      <c r="CX198" s="36"/>
      <c r="CY198" s="36"/>
      <c r="CZ198" s="36"/>
      <c r="DF198" s="36">
        <v>3.9309999999999999E-8</v>
      </c>
      <c r="DG198" s="36">
        <v>1.98436570971</v>
      </c>
      <c r="DH198" s="36">
        <v>8969.5688969109997</v>
      </c>
      <c r="DI198" s="30">
        <f t="shared" si="188"/>
        <v>-3.1897948831364825E-8</v>
      </c>
      <c r="DJ198" s="30">
        <f t="shared" si="189"/>
        <v>-3.1891173651696677E-8</v>
      </c>
      <c r="DK198" s="30">
        <f t="shared" si="190"/>
        <v>-3.1891173939886025E-8</v>
      </c>
      <c r="DL198" s="30">
        <f t="shared" si="191"/>
        <v>-3.1891173939873777E-8</v>
      </c>
      <c r="DN198" s="36">
        <v>5.6299999999999998E-9</v>
      </c>
      <c r="DO198" s="36">
        <v>3.7238394214400001</v>
      </c>
      <c r="DP198" s="36">
        <v>13119.7211028251</v>
      </c>
      <c r="DQ198" s="30">
        <f t="shared" si="192"/>
        <v>5.6042780403385861E-9</v>
      </c>
      <c r="DR198" s="30">
        <f t="shared" si="193"/>
        <v>5.6045093526161269E-9</v>
      </c>
      <c r="DS198" s="30">
        <f t="shared" si="194"/>
        <v>5.6045093428011914E-9</v>
      </c>
      <c r="DT198" s="30">
        <f t="shared" si="195"/>
        <v>5.6045093428016025E-9</v>
      </c>
      <c r="DV198" s="36">
        <v>5.6000000000000003E-10</v>
      </c>
      <c r="DW198" s="36">
        <v>5.3712917664899997</v>
      </c>
      <c r="DX198" s="36">
        <v>5099.2655051166003</v>
      </c>
      <c r="DY198" s="30">
        <f t="shared" si="196"/>
        <v>-3.4333962837906135E-10</v>
      </c>
      <c r="DZ198" s="30">
        <f t="shared" si="197"/>
        <v>-3.4326546695383106E-10</v>
      </c>
      <c r="EA198" s="30">
        <f t="shared" si="198"/>
        <v>-3.4326547010792476E-10</v>
      </c>
      <c r="EB198" s="30">
        <f t="shared" si="199"/>
        <v>-3.4326547010779273E-10</v>
      </c>
      <c r="ED198" s="36"/>
      <c r="EE198" s="36"/>
      <c r="EF198" s="36"/>
      <c r="EL198" s="36"/>
      <c r="EM198" s="36"/>
      <c r="EN198" s="36"/>
      <c r="ET198" s="36"/>
      <c r="EU198" s="36"/>
      <c r="EV198" s="36"/>
    </row>
    <row r="199" spans="14:152" s="30" customFormat="1" ht="12.75">
      <c r="N199" s="36">
        <v>6.6969999999999997E-8</v>
      </c>
      <c r="O199" s="36">
        <v>5.7731587048400002</v>
      </c>
      <c r="P199" s="36">
        <v>5202.3582793351998</v>
      </c>
      <c r="Q199" s="30">
        <f t="shared" si="168"/>
        <v>-3.1532492474963725E-8</v>
      </c>
      <c r="R199" s="30">
        <f t="shared" si="169"/>
        <v>-3.1522388268950789E-8</v>
      </c>
      <c r="S199" s="30">
        <f t="shared" si="170"/>
        <v>-3.1522388698675438E-8</v>
      </c>
      <c r="T199" s="30">
        <f t="shared" si="171"/>
        <v>-3.1522388698657386E-8</v>
      </c>
      <c r="V199" s="36">
        <v>1.335E-8</v>
      </c>
      <c r="W199" s="36">
        <v>2.1420445773000001</v>
      </c>
      <c r="X199" s="36">
        <v>11243.6858464208</v>
      </c>
      <c r="Y199" s="30">
        <f t="shared" si="172"/>
        <v>-1.1656792477156153E-8</v>
      </c>
      <c r="Z199" s="30">
        <f t="shared" si="173"/>
        <v>-1.165438665534558E-8</v>
      </c>
      <c r="AA199" s="30">
        <f t="shared" si="174"/>
        <v>-1.165438675769267E-8</v>
      </c>
      <c r="AB199" s="30">
        <f t="shared" si="175"/>
        <v>-1.1654386757688367E-8</v>
      </c>
      <c r="AD199" s="36">
        <v>7.2999999999999996E-10</v>
      </c>
      <c r="AE199" s="36">
        <v>4.91632010974</v>
      </c>
      <c r="AF199" s="36">
        <v>13362.382396496399</v>
      </c>
      <c r="AG199" s="30">
        <f t="shared" si="176"/>
        <v>7.2880000084568589E-10</v>
      </c>
      <c r="AH199" s="30">
        <f t="shared" si="177"/>
        <v>7.287815525001253E-10</v>
      </c>
      <c r="AI199" s="30">
        <f t="shared" si="178"/>
        <v>7.2878155328767434E-10</v>
      </c>
      <c r="AJ199" s="30">
        <f t="shared" si="179"/>
        <v>7.2878155328764084E-10</v>
      </c>
      <c r="AL199" s="36"/>
      <c r="AM199" s="36"/>
      <c r="AN199" s="36"/>
      <c r="AT199" s="36"/>
      <c r="AU199" s="36"/>
      <c r="AV199" s="36"/>
      <c r="BB199" s="36"/>
      <c r="BC199" s="36"/>
      <c r="BD199" s="36"/>
      <c r="BJ199" s="36">
        <v>5.0199999999999996E-9</v>
      </c>
      <c r="BK199" s="36">
        <v>3.0314151263000002</v>
      </c>
      <c r="BL199" s="36">
        <v>3360.9677460985899</v>
      </c>
      <c r="BM199" s="30">
        <f t="shared" si="180"/>
        <v>-4.9927472168000929E-9</v>
      </c>
      <c r="BN199" s="30">
        <f t="shared" si="181"/>
        <v>-4.9928048992853824E-9</v>
      </c>
      <c r="BO199" s="30">
        <f t="shared" si="182"/>
        <v>-4.9928048968335959E-9</v>
      </c>
      <c r="BP199" s="30">
        <f t="shared" si="183"/>
        <v>-4.9928048968336993E-9</v>
      </c>
      <c r="BR199" s="36">
        <v>7.1000000000000003E-10</v>
      </c>
      <c r="BS199" s="36">
        <v>1.71691035008</v>
      </c>
      <c r="BT199" s="36">
        <v>10575.406682941801</v>
      </c>
      <c r="BU199" s="30">
        <f t="shared" si="184"/>
        <v>6.6181466316753222E-10</v>
      </c>
      <c r="BV199" s="30">
        <f t="shared" si="185"/>
        <v>6.6172524547982283E-10</v>
      </c>
      <c r="BW199" s="30">
        <f t="shared" si="186"/>
        <v>6.6172524928422095E-10</v>
      </c>
      <c r="BX199" s="30">
        <f t="shared" si="187"/>
        <v>6.6172524928406017E-10</v>
      </c>
      <c r="BZ199" s="36"/>
      <c r="CA199" s="36"/>
      <c r="CB199" s="36"/>
      <c r="CH199" s="36"/>
      <c r="CI199" s="36"/>
      <c r="CJ199" s="36"/>
      <c r="CP199" s="36"/>
      <c r="CQ199" s="36"/>
      <c r="CR199" s="36"/>
      <c r="CX199" s="36"/>
      <c r="CY199" s="36"/>
      <c r="CZ199" s="36"/>
      <c r="DF199" s="36">
        <v>3.3500000000000002E-8</v>
      </c>
      <c r="DG199" s="36">
        <v>2.7263708166699998</v>
      </c>
      <c r="DH199" s="36">
        <v>7875.6718636242003</v>
      </c>
      <c r="DI199" s="30">
        <f t="shared" si="188"/>
        <v>-3.3332096649387035E-8</v>
      </c>
      <c r="DJ199" s="30">
        <f t="shared" si="189"/>
        <v>-3.3331228297446276E-8</v>
      </c>
      <c r="DK199" s="30">
        <f t="shared" si="190"/>
        <v>-3.3331228334422487E-8</v>
      </c>
      <c r="DL199" s="30">
        <f t="shared" si="191"/>
        <v>-3.3331228334420932E-8</v>
      </c>
      <c r="DN199" s="36">
        <v>5.4700000000000003E-9</v>
      </c>
      <c r="DO199" s="36">
        <v>3.04142188931</v>
      </c>
      <c r="DP199" s="36">
        <v>2707.8286873866</v>
      </c>
      <c r="DQ199" s="30">
        <f t="shared" si="192"/>
        <v>4.5329175344959744E-9</v>
      </c>
      <c r="DR199" s="30">
        <f t="shared" si="193"/>
        <v>4.5331900377794886E-9</v>
      </c>
      <c r="DS199" s="30">
        <f t="shared" si="194"/>
        <v>4.533190026191407E-9</v>
      </c>
      <c r="DT199" s="30">
        <f t="shared" si="195"/>
        <v>4.5331900261918967E-9</v>
      </c>
      <c r="DV199" s="36">
        <v>5.7E-10</v>
      </c>
      <c r="DW199" s="36">
        <v>0.86204712031999997</v>
      </c>
      <c r="DX199" s="36">
        <v>5642.1982426092</v>
      </c>
      <c r="DY199" s="30">
        <f t="shared" si="196"/>
        <v>3.1065647424686757E-10</v>
      </c>
      <c r="DZ199" s="30">
        <f t="shared" si="197"/>
        <v>3.1074510614558233E-10</v>
      </c>
      <c r="EA199" s="30">
        <f t="shared" si="198"/>
        <v>3.1074510237653051E-10</v>
      </c>
      <c r="EB199" s="30">
        <f t="shared" si="199"/>
        <v>3.1074510237669005E-10</v>
      </c>
      <c r="ED199" s="36"/>
      <c r="EE199" s="36"/>
      <c r="EF199" s="36"/>
      <c r="EL199" s="36"/>
      <c r="EM199" s="36"/>
      <c r="EN199" s="36"/>
      <c r="ET199" s="36"/>
      <c r="EU199" s="36"/>
      <c r="EV199" s="36"/>
    </row>
    <row r="200" spans="14:152" s="30" customFormat="1" ht="12.75">
      <c r="N200" s="36">
        <v>6.1879999999999996E-8</v>
      </c>
      <c r="O200" s="36">
        <v>1.5784796784999999</v>
      </c>
      <c r="P200" s="36">
        <v>3325.3599555147998</v>
      </c>
      <c r="Q200" s="30">
        <f t="shared" si="168"/>
        <v>-2.5206125806379291E-8</v>
      </c>
      <c r="R200" s="30">
        <f t="shared" si="169"/>
        <v>-2.5199948074537312E-8</v>
      </c>
      <c r="S200" s="30">
        <f t="shared" si="170"/>
        <v>-2.5199948337266296E-8</v>
      </c>
      <c r="T200" s="30">
        <f t="shared" si="171"/>
        <v>-2.5199948337255251E-8</v>
      </c>
      <c r="V200" s="36">
        <v>1.102E-8</v>
      </c>
      <c r="W200" s="36">
        <v>1.9626083753900001</v>
      </c>
      <c r="X200" s="36">
        <v>6298.3283211764001</v>
      </c>
      <c r="Y200" s="30">
        <f t="shared" si="172"/>
        <v>3.0620785934638633E-10</v>
      </c>
      <c r="Z200" s="30">
        <f t="shared" si="173"/>
        <v>3.0392716367662862E-10</v>
      </c>
      <c r="AA200" s="30">
        <f t="shared" si="174"/>
        <v>3.0392726066889474E-10</v>
      </c>
      <c r="AB200" s="30">
        <f t="shared" si="175"/>
        <v>3.0392726066474633E-10</v>
      </c>
      <c r="AD200" s="36">
        <v>7.5999999999999996E-10</v>
      </c>
      <c r="AE200" s="36">
        <v>4.5296112235599999</v>
      </c>
      <c r="AF200" s="36">
        <v>708.98980227659001</v>
      </c>
      <c r="AG200" s="30">
        <f t="shared" si="176"/>
        <v>6.2787000014226403E-10</v>
      </c>
      <c r="AH200" s="30">
        <f t="shared" si="177"/>
        <v>6.2787998023560546E-10</v>
      </c>
      <c r="AI200" s="30">
        <f t="shared" si="178"/>
        <v>6.2787997981118591E-10</v>
      </c>
      <c r="AJ200" s="30">
        <f t="shared" si="179"/>
        <v>6.278799798112037E-10</v>
      </c>
      <c r="AL200" s="36"/>
      <c r="AM200" s="36"/>
      <c r="AN200" s="36"/>
      <c r="AT200" s="36"/>
      <c r="AU200" s="36"/>
      <c r="AV200" s="36"/>
      <c r="BB200" s="36"/>
      <c r="BC200" s="36"/>
      <c r="BD200" s="36"/>
      <c r="BJ200" s="36">
        <v>4.2199999999999999E-9</v>
      </c>
      <c r="BK200" s="36">
        <v>5.9915856306400004</v>
      </c>
      <c r="BL200" s="36">
        <v>242.72860397400001</v>
      </c>
      <c r="BM200" s="30">
        <f t="shared" si="180"/>
        <v>-2.809698019806496E-10</v>
      </c>
      <c r="BN200" s="30">
        <f t="shared" si="181"/>
        <v>-2.8100339859163739E-10</v>
      </c>
      <c r="BO200" s="30">
        <f t="shared" si="182"/>
        <v>-2.8100339716286026E-10</v>
      </c>
      <c r="BP200" s="30">
        <f t="shared" si="183"/>
        <v>-2.8100339716292007E-10</v>
      </c>
      <c r="BR200" s="36">
        <v>8.6000000000000003E-10</v>
      </c>
      <c r="BS200" s="36">
        <v>1.82073461894</v>
      </c>
      <c r="BT200" s="36">
        <v>10404.7338123226</v>
      </c>
      <c r="BU200" s="30">
        <f t="shared" si="184"/>
        <v>6.6893078967534008E-10</v>
      </c>
      <c r="BV200" s="30">
        <f t="shared" si="185"/>
        <v>6.6911561234035839E-10</v>
      </c>
      <c r="BW200" s="30">
        <f t="shared" si="186"/>
        <v>6.6911560448200309E-10</v>
      </c>
      <c r="BX200" s="30">
        <f t="shared" si="187"/>
        <v>6.6911560448233324E-10</v>
      </c>
      <c r="BZ200" s="36"/>
      <c r="CA200" s="36"/>
      <c r="CB200" s="36"/>
      <c r="CH200" s="36"/>
      <c r="CI200" s="36"/>
      <c r="CJ200" s="36"/>
      <c r="CP200" s="36"/>
      <c r="CQ200" s="36"/>
      <c r="CR200" s="36"/>
      <c r="CX200" s="36"/>
      <c r="CY200" s="36"/>
      <c r="CZ200" s="36"/>
      <c r="DF200" s="36">
        <v>3.6230000000000001E-8</v>
      </c>
      <c r="DG200" s="36">
        <v>2.9154499163100001</v>
      </c>
      <c r="DH200" s="36">
        <v>6682.2051744678001</v>
      </c>
      <c r="DI200" s="30">
        <f t="shared" si="188"/>
        <v>-3.3036821826187512E-8</v>
      </c>
      <c r="DJ200" s="30">
        <f t="shared" si="189"/>
        <v>-3.3040087817041782E-8</v>
      </c>
      <c r="DK200" s="30">
        <f t="shared" si="190"/>
        <v>-3.3040087678181688E-8</v>
      </c>
      <c r="DL200" s="30">
        <f t="shared" si="191"/>
        <v>-3.3040087678187604E-8</v>
      </c>
      <c r="DN200" s="36">
        <v>5.3599999999999997E-9</v>
      </c>
      <c r="DO200" s="36">
        <v>4.65546776421</v>
      </c>
      <c r="DP200" s="36">
        <v>135.0650800354</v>
      </c>
      <c r="DQ200" s="30">
        <f t="shared" si="192"/>
        <v>-3.8666208847623396E-9</v>
      </c>
      <c r="DR200" s="30">
        <f t="shared" si="193"/>
        <v>-3.8666373654517274E-9</v>
      </c>
      <c r="DS200" s="30">
        <f t="shared" si="194"/>
        <v>-3.8666373647508498E-9</v>
      </c>
      <c r="DT200" s="30">
        <f t="shared" si="195"/>
        <v>-3.8666373647508796E-9</v>
      </c>
      <c r="DV200" s="36">
        <v>5.4999999999999996E-10</v>
      </c>
      <c r="DW200" s="36">
        <v>1.3178760522199999</v>
      </c>
      <c r="DX200" s="36">
        <v>8982.8106693089994</v>
      </c>
      <c r="DY200" s="30">
        <f t="shared" si="196"/>
        <v>-1.1288406306773901E-10</v>
      </c>
      <c r="DZ200" s="30">
        <f t="shared" si="197"/>
        <v>-1.1272510970539079E-10</v>
      </c>
      <c r="EA200" s="30">
        <f t="shared" si="198"/>
        <v>-1.1272511646546313E-10</v>
      </c>
      <c r="EB200" s="30">
        <f t="shared" si="199"/>
        <v>-1.1272511646518009E-10</v>
      </c>
      <c r="ED200" s="36"/>
      <c r="EE200" s="36"/>
      <c r="EF200" s="36"/>
      <c r="EL200" s="36"/>
      <c r="EM200" s="36"/>
      <c r="EN200" s="36"/>
      <c r="ET200" s="36"/>
      <c r="EU200" s="36"/>
      <c r="EV200" s="36"/>
    </row>
    <row r="201" spans="14:152" s="30" customFormat="1" ht="12.75">
      <c r="N201" s="36">
        <v>8.392E-8</v>
      </c>
      <c r="O201" s="36">
        <v>2.9073495676099999</v>
      </c>
      <c r="P201" s="36">
        <v>43.718912305000003</v>
      </c>
      <c r="Q201" s="30">
        <f t="shared" si="168"/>
        <v>-7.4566179133832193E-8</v>
      </c>
      <c r="R201" s="30">
        <f t="shared" si="169"/>
        <v>-7.4566123800465091E-8</v>
      </c>
      <c r="S201" s="30">
        <f t="shared" si="170"/>
        <v>-7.4566123802818281E-8</v>
      </c>
      <c r="T201" s="30">
        <f t="shared" si="171"/>
        <v>-7.4566123802818175E-8</v>
      </c>
      <c r="V201" s="36">
        <v>1.0660000000000001E-8</v>
      </c>
      <c r="W201" s="36">
        <v>2.8986591432100002</v>
      </c>
      <c r="X201" s="36">
        <v>10404.7338123226</v>
      </c>
      <c r="Y201" s="30">
        <f t="shared" si="172"/>
        <v>-1.9789365722076442E-9</v>
      </c>
      <c r="Z201" s="30">
        <f t="shared" si="173"/>
        <v>-1.9753538457399543E-9</v>
      </c>
      <c r="AA201" s="30">
        <f t="shared" si="174"/>
        <v>-1.9753539981087589E-9</v>
      </c>
      <c r="AB201" s="30">
        <f t="shared" si="175"/>
        <v>-1.9753539981023573E-9</v>
      </c>
      <c r="AD201" s="36">
        <v>7.1000000000000003E-10</v>
      </c>
      <c r="AE201" s="36">
        <v>5.3790577234799999</v>
      </c>
      <c r="AF201" s="36">
        <v>10264.5658840734</v>
      </c>
      <c r="AG201" s="30">
        <f t="shared" si="176"/>
        <v>2.1165113403092408E-10</v>
      </c>
      <c r="AH201" s="30">
        <f t="shared" si="177"/>
        <v>2.1142244759753258E-10</v>
      </c>
      <c r="AI201" s="30">
        <f t="shared" si="178"/>
        <v>2.1142245732347146E-10</v>
      </c>
      <c r="AJ201" s="30">
        <f t="shared" si="179"/>
        <v>2.1142245732306205E-10</v>
      </c>
      <c r="AL201" s="36"/>
      <c r="AM201" s="36"/>
      <c r="AN201" s="36"/>
      <c r="AT201" s="36"/>
      <c r="AU201" s="36"/>
      <c r="AV201" s="36"/>
      <c r="BB201" s="36"/>
      <c r="BC201" s="36"/>
      <c r="BD201" s="36"/>
      <c r="BJ201" s="36">
        <v>4.01E-9</v>
      </c>
      <c r="BK201" s="36">
        <v>2.06012045711</v>
      </c>
      <c r="BL201" s="36">
        <v>3980.5097130138001</v>
      </c>
      <c r="BM201" s="30">
        <f t="shared" si="180"/>
        <v>1.5993282673552154E-9</v>
      </c>
      <c r="BN201" s="30">
        <f t="shared" si="181"/>
        <v>1.598847093043732E-9</v>
      </c>
      <c r="BO201" s="30">
        <f t="shared" si="182"/>
        <v>1.5988471135073747E-9</v>
      </c>
      <c r="BP201" s="30">
        <f t="shared" si="183"/>
        <v>1.5988471135065126E-9</v>
      </c>
      <c r="BR201" s="36">
        <v>6.3999999999999996E-10</v>
      </c>
      <c r="BS201" s="36">
        <v>2.43149744819</v>
      </c>
      <c r="BT201" s="36">
        <v>2648.4548254729998</v>
      </c>
      <c r="BU201" s="30">
        <f t="shared" si="184"/>
        <v>6.0884253661503288E-10</v>
      </c>
      <c r="BV201" s="30">
        <f t="shared" si="185"/>
        <v>6.088597076323522E-10</v>
      </c>
      <c r="BW201" s="30">
        <f t="shared" si="186"/>
        <v>6.0885970690221228E-10</v>
      </c>
      <c r="BX201" s="30">
        <f t="shared" si="187"/>
        <v>6.0885970690224309E-10</v>
      </c>
      <c r="BZ201" s="36"/>
      <c r="CA201" s="36"/>
      <c r="CB201" s="36"/>
      <c r="CH201" s="36"/>
      <c r="CI201" s="36"/>
      <c r="CJ201" s="36"/>
      <c r="CP201" s="36"/>
      <c r="CQ201" s="36"/>
      <c r="CR201" s="36"/>
      <c r="CX201" s="36"/>
      <c r="CY201" s="36"/>
      <c r="CZ201" s="36"/>
      <c r="DF201" s="36">
        <v>4.3919999999999999E-8</v>
      </c>
      <c r="DG201" s="36">
        <v>0.81931997702000003</v>
      </c>
      <c r="DH201" s="36">
        <v>3302.4793910620001</v>
      </c>
      <c r="DI201" s="30">
        <f t="shared" si="188"/>
        <v>9.2740140682520557E-9</v>
      </c>
      <c r="DJ201" s="30">
        <f t="shared" si="189"/>
        <v>9.2786744317336563E-9</v>
      </c>
      <c r="DK201" s="30">
        <f t="shared" si="190"/>
        <v>9.2786742335430145E-9</v>
      </c>
      <c r="DL201" s="30">
        <f t="shared" si="191"/>
        <v>9.2786742335514021E-9</v>
      </c>
      <c r="DN201" s="36">
        <v>6.7999999999999997E-9</v>
      </c>
      <c r="DO201" s="36">
        <v>3.6264085921400002</v>
      </c>
      <c r="DP201" s="36">
        <v>6048.4411140864004</v>
      </c>
      <c r="DQ201" s="30">
        <f t="shared" si="192"/>
        <v>4.381903839226664E-10</v>
      </c>
      <c r="DR201" s="30">
        <f t="shared" si="193"/>
        <v>4.395395733357662E-10</v>
      </c>
      <c r="DS201" s="30">
        <f t="shared" si="194"/>
        <v>4.3953951595864683E-10</v>
      </c>
      <c r="DT201" s="30">
        <f t="shared" si="195"/>
        <v>4.3953951596110578E-10</v>
      </c>
      <c r="DV201" s="36">
        <v>5.6000000000000003E-10</v>
      </c>
      <c r="DW201" s="36">
        <v>5.4980823695099996</v>
      </c>
      <c r="DX201" s="36">
        <v>24093.276789175201</v>
      </c>
      <c r="DY201" s="30">
        <f t="shared" si="196"/>
        <v>-4.2231963241102381E-10</v>
      </c>
      <c r="DZ201" s="30">
        <f t="shared" si="197"/>
        <v>-4.2261076285890947E-10</v>
      </c>
      <c r="EA201" s="30">
        <f t="shared" si="198"/>
        <v>-4.2261075048353384E-10</v>
      </c>
      <c r="EB201" s="30">
        <f t="shared" si="199"/>
        <v>-4.2261075048405594E-10</v>
      </c>
      <c r="ED201" s="36"/>
      <c r="EE201" s="36"/>
      <c r="EF201" s="36"/>
      <c r="EL201" s="36"/>
      <c r="EM201" s="36"/>
      <c r="EN201" s="36"/>
      <c r="ET201" s="36"/>
      <c r="EU201" s="36"/>
      <c r="EV201" s="36"/>
    </row>
    <row r="202" spans="14:152" s="30" customFormat="1" ht="12.75">
      <c r="N202" s="36">
        <v>6.4270000000000006E-8</v>
      </c>
      <c r="O202" s="36">
        <v>6.0333318562400002</v>
      </c>
      <c r="P202" s="36">
        <v>574.34479833479998</v>
      </c>
      <c r="Q202" s="30">
        <f t="shared" si="168"/>
        <v>-6.153542289922374E-8</v>
      </c>
      <c r="R202" s="30">
        <f t="shared" si="169"/>
        <v>-6.1535072705801649E-8</v>
      </c>
      <c r="S202" s="30">
        <f t="shared" si="170"/>
        <v>-6.1535072720694924E-8</v>
      </c>
      <c r="T202" s="30">
        <f t="shared" si="171"/>
        <v>-6.1535072720694289E-8</v>
      </c>
      <c r="V202" s="36">
        <v>1.027E-8</v>
      </c>
      <c r="W202" s="36">
        <v>4.7926904965399997</v>
      </c>
      <c r="X202" s="36">
        <v>3914.9572250346</v>
      </c>
      <c r="Y202" s="30">
        <f t="shared" si="172"/>
        <v>-3.6628375088698426E-9</v>
      </c>
      <c r="Z202" s="30">
        <f t="shared" si="173"/>
        <v>-3.6616027223155122E-9</v>
      </c>
      <c r="AA202" s="30">
        <f t="shared" si="174"/>
        <v>-3.661602774829027E-9</v>
      </c>
      <c r="AB202" s="30">
        <f t="shared" si="175"/>
        <v>-3.6616027748268114E-9</v>
      </c>
      <c r="AD202" s="36">
        <v>8.3999999999999999E-10</v>
      </c>
      <c r="AE202" s="36">
        <v>1.9300766092899999</v>
      </c>
      <c r="AF202" s="36">
        <v>9468.2678772569998</v>
      </c>
      <c r="AG202" s="30">
        <f t="shared" si="176"/>
        <v>8.0199874046138066E-10</v>
      </c>
      <c r="AH202" s="30">
        <f t="shared" si="177"/>
        <v>8.0192095475596897E-10</v>
      </c>
      <c r="AI202" s="30">
        <f t="shared" si="178"/>
        <v>8.0192095806564051E-10</v>
      </c>
      <c r="AJ202" s="30">
        <f t="shared" si="179"/>
        <v>8.0192095806550196E-10</v>
      </c>
      <c r="AL202" s="36"/>
      <c r="AM202" s="36"/>
      <c r="AN202" s="36"/>
      <c r="AT202" s="36"/>
      <c r="AU202" s="36"/>
      <c r="AV202" s="36"/>
      <c r="BB202" s="36"/>
      <c r="BC202" s="36"/>
      <c r="BD202" s="36"/>
      <c r="BJ202" s="36">
        <v>4.1000000000000003E-9</v>
      </c>
      <c r="BK202" s="36">
        <v>5.8525560568200001</v>
      </c>
      <c r="BL202" s="36">
        <v>3351.2490920496002</v>
      </c>
      <c r="BM202" s="30">
        <f t="shared" si="180"/>
        <v>4.0461065068384422E-9</v>
      </c>
      <c r="BN202" s="30">
        <f t="shared" si="181"/>
        <v>4.046033490022053E-9</v>
      </c>
      <c r="BO202" s="30">
        <f t="shared" si="182"/>
        <v>4.046033493128309E-9</v>
      </c>
      <c r="BP202" s="30">
        <f t="shared" si="183"/>
        <v>4.0460334931281774E-9</v>
      </c>
      <c r="BR202" s="36">
        <v>6.2000000000000003E-10</v>
      </c>
      <c r="BS202" s="36">
        <v>0.25250107111999998</v>
      </c>
      <c r="BT202" s="36">
        <v>3980.5097130138001</v>
      </c>
      <c r="BU202" s="30">
        <f t="shared" si="184"/>
        <v>-6.106999276640657E-10</v>
      </c>
      <c r="BV202" s="30">
        <f t="shared" si="185"/>
        <v>-6.1071392104442703E-10</v>
      </c>
      <c r="BW202" s="30">
        <f t="shared" si="186"/>
        <v>-6.107139204495482E-10</v>
      </c>
      <c r="BX202" s="30">
        <f t="shared" si="187"/>
        <v>-6.1071392044957322E-10</v>
      </c>
      <c r="BZ202" s="36"/>
      <c r="CA202" s="36"/>
      <c r="CB202" s="36"/>
      <c r="CH202" s="36"/>
      <c r="CI202" s="36"/>
      <c r="CJ202" s="36"/>
      <c r="CP202" s="36"/>
      <c r="CQ202" s="36"/>
      <c r="CR202" s="36"/>
      <c r="CX202" s="36"/>
      <c r="CY202" s="36"/>
      <c r="CZ202" s="36"/>
      <c r="DF202" s="36">
        <v>4.0620000000000002E-8</v>
      </c>
      <c r="DG202" s="36">
        <v>5.4693517582700002</v>
      </c>
      <c r="DH202" s="36">
        <v>3120.1997842609999</v>
      </c>
      <c r="DI202" s="30">
        <f t="shared" si="188"/>
        <v>3.0118263025713697E-8</v>
      </c>
      <c r="DJ202" s="30">
        <f t="shared" si="189"/>
        <v>3.012105841616493E-8</v>
      </c>
      <c r="DK202" s="30">
        <f t="shared" si="190"/>
        <v>3.0121058297291036E-8</v>
      </c>
      <c r="DL202" s="30">
        <f t="shared" si="191"/>
        <v>3.0121058297296072E-8</v>
      </c>
      <c r="DN202" s="36">
        <v>5.3499999999999999E-9</v>
      </c>
      <c r="DO202" s="36">
        <v>3.32503801413</v>
      </c>
      <c r="DP202" s="36">
        <v>9779.1086761253991</v>
      </c>
      <c r="DQ202" s="30">
        <f t="shared" si="192"/>
        <v>4.3214924759862901E-9</v>
      </c>
      <c r="DR202" s="30">
        <f t="shared" si="193"/>
        <v>4.3204783957725821E-9</v>
      </c>
      <c r="DS202" s="30">
        <f t="shared" si="194"/>
        <v>4.3204784389082279E-9</v>
      </c>
      <c r="DT202" s="30">
        <f t="shared" si="195"/>
        <v>4.3204784389064123E-9</v>
      </c>
      <c r="DV202" s="36">
        <v>5.4E-10</v>
      </c>
      <c r="DW202" s="36">
        <v>3.7756215474600001</v>
      </c>
      <c r="DX202" s="36">
        <v>10213.285546211</v>
      </c>
      <c r="DY202" s="30">
        <f t="shared" si="196"/>
        <v>-4.5911988103897431E-10</v>
      </c>
      <c r="DZ202" s="30">
        <f t="shared" si="197"/>
        <v>-4.5921529332898026E-10</v>
      </c>
      <c r="EA202" s="30">
        <f t="shared" si="198"/>
        <v>-4.59215289272449E-10</v>
      </c>
      <c r="EB202" s="30">
        <f t="shared" si="199"/>
        <v>-4.5921528927261863E-10</v>
      </c>
      <c r="ED202" s="36"/>
      <c r="EE202" s="36"/>
      <c r="EF202" s="36"/>
      <c r="EL202" s="36"/>
      <c r="EM202" s="36"/>
      <c r="EN202" s="36"/>
      <c r="ET202" s="36"/>
      <c r="EU202" s="36"/>
      <c r="EV202" s="36"/>
    </row>
    <row r="203" spans="14:152" s="30" customFormat="1" ht="12.75">
      <c r="N203" s="36">
        <v>6.2960000000000003E-8</v>
      </c>
      <c r="O203" s="36">
        <v>6.9760407369999999E-2</v>
      </c>
      <c r="P203" s="36">
        <v>1964.838626854</v>
      </c>
      <c r="Q203" s="30">
        <f t="shared" si="168"/>
        <v>-1.0722671333850192E-8</v>
      </c>
      <c r="R203" s="30">
        <f t="shared" si="169"/>
        <v>-1.0718664241092558E-8</v>
      </c>
      <c r="S203" s="30">
        <f t="shared" si="170"/>
        <v>-1.0718664411504495E-8</v>
      </c>
      <c r="T203" s="30">
        <f t="shared" si="171"/>
        <v>-1.0718664411497331E-8</v>
      </c>
      <c r="V203" s="36">
        <v>1.015E-8</v>
      </c>
      <c r="W203" s="36">
        <v>0.2284781873</v>
      </c>
      <c r="X203" s="36">
        <v>3230.4061054804001</v>
      </c>
      <c r="Y203" s="30">
        <f t="shared" si="172"/>
        <v>3.9898163958031832E-9</v>
      </c>
      <c r="Z203" s="30">
        <f t="shared" si="173"/>
        <v>3.9908074397214022E-9</v>
      </c>
      <c r="AA203" s="30">
        <f t="shared" si="174"/>
        <v>3.9908073975759007E-9</v>
      </c>
      <c r="AB203" s="30">
        <f t="shared" si="175"/>
        <v>3.9908073975776584E-9</v>
      </c>
      <c r="AD203" s="36">
        <v>7.2999999999999996E-10</v>
      </c>
      <c r="AE203" s="36">
        <v>5.2849898770200001</v>
      </c>
      <c r="AF203" s="36">
        <v>4845.9002357928002</v>
      </c>
      <c r="AG203" s="30">
        <f t="shared" si="176"/>
        <v>-6.7016833313059797E-10</v>
      </c>
      <c r="AH203" s="30">
        <f t="shared" si="177"/>
        <v>-6.7021443058770096E-10</v>
      </c>
      <c r="AI203" s="30">
        <f t="shared" si="178"/>
        <v>-6.7021442862766E-10</v>
      </c>
      <c r="AJ203" s="30">
        <f t="shared" si="179"/>
        <v>-6.7021442862774323E-10</v>
      </c>
      <c r="AL203" s="36"/>
      <c r="AM203" s="36"/>
      <c r="AN203" s="36"/>
      <c r="AT203" s="36"/>
      <c r="AU203" s="36"/>
      <c r="AV203" s="36"/>
      <c r="BB203" s="36"/>
      <c r="BC203" s="36"/>
      <c r="BD203" s="36"/>
      <c r="BJ203" s="36">
        <v>3.7499999999999997E-9</v>
      </c>
      <c r="BK203" s="36">
        <v>2.5080334091999998</v>
      </c>
      <c r="BL203" s="36">
        <v>6784.3176276182003</v>
      </c>
      <c r="BM203" s="30">
        <f t="shared" si="180"/>
        <v>-3.1958066435000302E-9</v>
      </c>
      <c r="BN203" s="30">
        <f t="shared" si="181"/>
        <v>-3.1953690166404879E-9</v>
      </c>
      <c r="BO203" s="30">
        <f t="shared" si="182"/>
        <v>-3.1953690352549824E-9</v>
      </c>
      <c r="BP203" s="30">
        <f t="shared" si="183"/>
        <v>-3.1953690352542015E-9</v>
      </c>
      <c r="BR203" s="36">
        <v>6.2000000000000003E-10</v>
      </c>
      <c r="BS203" s="36">
        <v>3.1642052001000001</v>
      </c>
      <c r="BT203" s="36">
        <v>13517.8701062334</v>
      </c>
      <c r="BU203" s="30">
        <f t="shared" si="184"/>
        <v>-5.5276707860847476E-10</v>
      </c>
      <c r="BV203" s="30">
        <f t="shared" si="185"/>
        <v>-5.5289180032028795E-10</v>
      </c>
      <c r="BW203" s="30">
        <f t="shared" si="186"/>
        <v>-5.5289179501852427E-10</v>
      </c>
      <c r="BX203" s="30">
        <f t="shared" si="187"/>
        <v>-5.528917950187475E-10</v>
      </c>
      <c r="BZ203" s="36"/>
      <c r="CA203" s="36"/>
      <c r="CB203" s="36"/>
      <c r="CH203" s="36"/>
      <c r="CI203" s="36"/>
      <c r="CJ203" s="36"/>
      <c r="CP203" s="36"/>
      <c r="CQ203" s="36"/>
      <c r="CR203" s="36"/>
      <c r="CX203" s="36"/>
      <c r="CY203" s="36"/>
      <c r="CZ203" s="36"/>
      <c r="DF203" s="36">
        <v>3.3190000000000001E-8</v>
      </c>
      <c r="DG203" s="36">
        <v>1.77193665786</v>
      </c>
      <c r="DH203" s="36">
        <v>3116.2676309979001</v>
      </c>
      <c r="DI203" s="30">
        <f t="shared" si="188"/>
        <v>-3.2518305781207325E-8</v>
      </c>
      <c r="DJ203" s="30">
        <f t="shared" si="189"/>
        <v>-3.2518986156787602E-8</v>
      </c>
      <c r="DK203" s="30">
        <f t="shared" si="190"/>
        <v>-3.2518986127860282E-8</v>
      </c>
      <c r="DL203" s="30">
        <f t="shared" si="191"/>
        <v>-3.2518986127861513E-8</v>
      </c>
      <c r="DN203" s="36">
        <v>6.1499999999999996E-9</v>
      </c>
      <c r="DO203" s="36">
        <v>0.31792697641000001</v>
      </c>
      <c r="DP203" s="36">
        <v>7910.1869667217998</v>
      </c>
      <c r="DQ203" s="30">
        <f t="shared" si="192"/>
        <v>5.5599846488813101E-9</v>
      </c>
      <c r="DR203" s="30">
        <f t="shared" si="193"/>
        <v>5.5606679372600208E-9</v>
      </c>
      <c r="DS203" s="30">
        <f t="shared" si="194"/>
        <v>5.56066790820958E-9</v>
      </c>
      <c r="DT203" s="30">
        <f t="shared" si="195"/>
        <v>5.5606679082108116E-9</v>
      </c>
      <c r="DV203" s="36">
        <v>5.4E-10</v>
      </c>
      <c r="DW203" s="36">
        <v>2.3629464303100001</v>
      </c>
      <c r="DX203" s="36">
        <v>33716.965065866403</v>
      </c>
      <c r="DY203" s="30">
        <f t="shared" si="196"/>
        <v>-3.873938120079887E-10</v>
      </c>
      <c r="DZ203" s="30">
        <f t="shared" si="197"/>
        <v>-3.8781053318665883E-10</v>
      </c>
      <c r="EA203" s="30">
        <f t="shared" si="198"/>
        <v>-3.8781051547473927E-10</v>
      </c>
      <c r="EB203" s="30">
        <f t="shared" si="199"/>
        <v>-3.8781051547548688E-10</v>
      </c>
      <c r="ED203" s="36"/>
      <c r="EE203" s="36"/>
      <c r="EF203" s="36"/>
      <c r="EL203" s="36"/>
      <c r="EM203" s="36"/>
      <c r="EN203" s="36"/>
      <c r="ET203" s="36"/>
      <c r="EU203" s="36"/>
      <c r="EV203" s="36"/>
    </row>
    <row r="204" spans="14:152" s="30" customFormat="1" ht="12.75">
      <c r="N204" s="36">
        <v>6.144E-8</v>
      </c>
      <c r="O204" s="36">
        <v>5.4371336362399996</v>
      </c>
      <c r="P204" s="36">
        <v>1861.7458526354001</v>
      </c>
      <c r="Q204" s="30">
        <f t="shared" si="168"/>
        <v>1.0580001811782958E-8</v>
      </c>
      <c r="R204" s="30">
        <f t="shared" si="169"/>
        <v>1.0583705715846682E-8</v>
      </c>
      <c r="S204" s="30">
        <f t="shared" si="170"/>
        <v>1.058370555833022E-8</v>
      </c>
      <c r="T204" s="30">
        <f t="shared" si="171"/>
        <v>1.0583705558336887E-8</v>
      </c>
      <c r="V204" s="36">
        <v>1.041E-8</v>
      </c>
      <c r="W204" s="36">
        <v>3.7327449745100001</v>
      </c>
      <c r="X204" s="36">
        <v>10213.285546211</v>
      </c>
      <c r="Y204" s="30">
        <f t="shared" si="172"/>
        <v>-9.0775715526068913E-9</v>
      </c>
      <c r="Z204" s="30">
        <f t="shared" si="173"/>
        <v>-9.0792818172113607E-9</v>
      </c>
      <c r="AA204" s="30">
        <f t="shared" si="174"/>
        <v>-9.0792817445001003E-9</v>
      </c>
      <c r="AB204" s="30">
        <f t="shared" si="175"/>
        <v>-9.0792817445031394E-9</v>
      </c>
      <c r="AD204" s="36">
        <v>8.0000000000000003E-10</v>
      </c>
      <c r="AE204" s="36">
        <v>4.8119302072699996</v>
      </c>
      <c r="AF204" s="36">
        <v>13149.150611361199</v>
      </c>
      <c r="AG204" s="30">
        <f t="shared" si="176"/>
        <v>4.1832238041061247E-10</v>
      </c>
      <c r="AH204" s="30">
        <f t="shared" si="177"/>
        <v>4.1861709150561881E-10</v>
      </c>
      <c r="AI204" s="30">
        <f t="shared" si="178"/>
        <v>4.1861707897400732E-10</v>
      </c>
      <c r="AJ204" s="30">
        <f t="shared" si="179"/>
        <v>4.1861707897453046E-10</v>
      </c>
      <c r="AL204" s="36"/>
      <c r="AM204" s="36"/>
      <c r="AN204" s="36"/>
      <c r="AT204" s="36"/>
      <c r="AU204" s="36"/>
      <c r="AV204" s="36"/>
      <c r="BB204" s="36"/>
      <c r="BC204" s="36"/>
      <c r="BD204" s="36"/>
      <c r="BJ204" s="36">
        <v>4.0700000000000002E-9</v>
      </c>
      <c r="BK204" s="36">
        <v>0.30117328389999998</v>
      </c>
      <c r="BL204" s="36">
        <v>16304.913130090799</v>
      </c>
      <c r="BM204" s="30">
        <f t="shared" si="180"/>
        <v>-2.1867581201065726E-9</v>
      </c>
      <c r="BN204" s="30">
        <f t="shared" si="181"/>
        <v>-2.1885976166536944E-9</v>
      </c>
      <c r="BO204" s="30">
        <f t="shared" si="182"/>
        <v>-2.1885975384381456E-9</v>
      </c>
      <c r="BP204" s="30">
        <f t="shared" si="183"/>
        <v>-2.1885975384414125E-9</v>
      </c>
      <c r="BR204" s="36">
        <v>7.7999999999999999E-10</v>
      </c>
      <c r="BS204" s="36">
        <v>1.4176277267799999</v>
      </c>
      <c r="BT204" s="36">
        <v>3.5231183490000002</v>
      </c>
      <c r="BU204" s="30">
        <f t="shared" si="184"/>
        <v>1.3403953168200241E-10</v>
      </c>
      <c r="BV204" s="30">
        <f t="shared" si="185"/>
        <v>1.3403962067167538E-10</v>
      </c>
      <c r="BW204" s="30">
        <f t="shared" si="186"/>
        <v>1.340396206678909E-10</v>
      </c>
      <c r="BX204" s="30">
        <f t="shared" si="187"/>
        <v>1.3403962066789109E-10</v>
      </c>
      <c r="BZ204" s="36"/>
      <c r="CA204" s="36"/>
      <c r="CB204" s="36"/>
      <c r="CH204" s="36"/>
      <c r="CI204" s="36"/>
      <c r="CJ204" s="36"/>
      <c r="CP204" s="36"/>
      <c r="CQ204" s="36"/>
      <c r="CR204" s="36"/>
      <c r="CX204" s="36"/>
      <c r="CY204" s="36"/>
      <c r="CZ204" s="36"/>
      <c r="DF204" s="36">
        <v>3.5100000000000003E-8</v>
      </c>
      <c r="DG204" s="36">
        <v>1.18027333874</v>
      </c>
      <c r="DH204" s="36">
        <v>10184.3039162316</v>
      </c>
      <c r="DI204" s="30">
        <f t="shared" si="188"/>
        <v>1.0689895849318566E-8</v>
      </c>
      <c r="DJ204" s="30">
        <f t="shared" si="189"/>
        <v>1.070108777107823E-8</v>
      </c>
      <c r="DK204" s="30">
        <f t="shared" si="190"/>
        <v>1.0701087295140722E-8</v>
      </c>
      <c r="DL204" s="30">
        <f t="shared" si="191"/>
        <v>1.0701087295160911E-8</v>
      </c>
      <c r="DN204" s="36">
        <v>5.0600000000000003E-9</v>
      </c>
      <c r="DO204" s="36">
        <v>1.24339056369</v>
      </c>
      <c r="DP204" s="36">
        <v>4555.3474460203997</v>
      </c>
      <c r="DQ204" s="30">
        <f t="shared" si="192"/>
        <v>2.2105842613973086E-9</v>
      </c>
      <c r="DR204" s="30">
        <f t="shared" si="193"/>
        <v>2.2112658074420111E-9</v>
      </c>
      <c r="DS204" s="30">
        <f t="shared" si="194"/>
        <v>2.2112657784587212E-9</v>
      </c>
      <c r="DT204" s="30">
        <f t="shared" si="195"/>
        <v>2.2112657784599499E-9</v>
      </c>
      <c r="DV204" s="36">
        <v>6.3E-10</v>
      </c>
      <c r="DW204" s="36">
        <v>3.5340242757300002</v>
      </c>
      <c r="DX204" s="36">
        <v>3205.5473466643998</v>
      </c>
      <c r="DY204" s="30">
        <f t="shared" si="196"/>
        <v>-6.4273991163577859E-11</v>
      </c>
      <c r="DZ204" s="30">
        <f t="shared" si="197"/>
        <v>-6.4340029373542749E-11</v>
      </c>
      <c r="EA204" s="30">
        <f t="shared" si="198"/>
        <v>-6.4340026565127206E-11</v>
      </c>
      <c r="EB204" s="30">
        <f t="shared" si="199"/>
        <v>-6.4340026565245209E-11</v>
      </c>
      <c r="ED204" s="36"/>
      <c r="EE204" s="36"/>
      <c r="EF204" s="36"/>
      <c r="EL204" s="36"/>
      <c r="EM204" s="36"/>
      <c r="EN204" s="36"/>
      <c r="ET204" s="36"/>
      <c r="EU204" s="36"/>
      <c r="EV204" s="36"/>
    </row>
    <row r="205" spans="14:152" s="30" customFormat="1" ht="12.75">
      <c r="N205" s="36">
        <v>8.1800000000000005E-8</v>
      </c>
      <c r="O205" s="36">
        <v>0.43967386002999997</v>
      </c>
      <c r="P205" s="36">
        <v>2707.8286873866</v>
      </c>
      <c r="Q205" s="30">
        <f t="shared" si="168"/>
        <v>-3.461321820431298E-8</v>
      </c>
      <c r="R205" s="30">
        <f t="shared" si="169"/>
        <v>-3.4619815263919537E-8</v>
      </c>
      <c r="S205" s="30">
        <f t="shared" si="170"/>
        <v>-3.461981498336985E-8</v>
      </c>
      <c r="T205" s="30">
        <f t="shared" si="171"/>
        <v>-3.4619814983381702E-8</v>
      </c>
      <c r="V205" s="36">
        <v>1.1539999999999999E-8</v>
      </c>
      <c r="W205" s="36">
        <v>4.1432617924399997</v>
      </c>
      <c r="X205" s="36">
        <v>6261.7402095243997</v>
      </c>
      <c r="Y205" s="30">
        <f t="shared" si="172"/>
        <v>7.6981144463622762E-9</v>
      </c>
      <c r="Z205" s="30">
        <f t="shared" si="173"/>
        <v>7.6998838845869258E-9</v>
      </c>
      <c r="AA205" s="30">
        <f t="shared" si="174"/>
        <v>7.6998838093443356E-9</v>
      </c>
      <c r="AB205" s="30">
        <f t="shared" si="175"/>
        <v>7.699883809347512E-9</v>
      </c>
      <c r="AD205" s="36">
        <v>7.5999999999999996E-10</v>
      </c>
      <c r="AE205" s="36">
        <v>4.7787314903600002</v>
      </c>
      <c r="AF205" s="36">
        <v>8671.9698704406001</v>
      </c>
      <c r="AG205" s="30">
        <f t="shared" si="176"/>
        <v>5.9159571382170897E-10</v>
      </c>
      <c r="AH205" s="30">
        <f t="shared" si="177"/>
        <v>5.9173169158289247E-10</v>
      </c>
      <c r="AI205" s="30">
        <f t="shared" si="178"/>
        <v>5.917316858011408E-10</v>
      </c>
      <c r="AJ205" s="30">
        <f t="shared" si="179"/>
        <v>5.9173168580138482E-10</v>
      </c>
      <c r="AL205" s="36"/>
      <c r="AM205" s="36"/>
      <c r="AN205" s="36"/>
      <c r="AT205" s="36"/>
      <c r="AU205" s="36"/>
      <c r="AV205" s="36"/>
      <c r="BB205" s="36"/>
      <c r="BC205" s="36"/>
      <c r="BD205" s="36"/>
      <c r="BJ205" s="36">
        <v>5.0700000000000001E-9</v>
      </c>
      <c r="BK205" s="36">
        <v>1.350164178</v>
      </c>
      <c r="BL205" s="36">
        <v>3320.2571073009999</v>
      </c>
      <c r="BM205" s="30">
        <f t="shared" si="180"/>
        <v>-1.1040287761921507E-9</v>
      </c>
      <c r="BN205" s="30">
        <f t="shared" si="181"/>
        <v>-1.1034886900557158E-9</v>
      </c>
      <c r="BO205" s="30">
        <f t="shared" si="182"/>
        <v>-1.1034887130244278E-9</v>
      </c>
      <c r="BP205" s="30">
        <f t="shared" si="183"/>
        <v>-1.1034887130234609E-9</v>
      </c>
      <c r="BR205" s="36">
        <v>8.6000000000000003E-10</v>
      </c>
      <c r="BS205" s="36">
        <v>3.34935714534</v>
      </c>
      <c r="BT205" s="36">
        <v>1581.9593482830001</v>
      </c>
      <c r="BU205" s="30">
        <f t="shared" si="184"/>
        <v>5.6027890129131673E-10</v>
      </c>
      <c r="BV205" s="30">
        <f t="shared" si="185"/>
        <v>5.6031282927270258E-10</v>
      </c>
      <c r="BW205" s="30">
        <f t="shared" si="186"/>
        <v>5.6031282782986788E-10</v>
      </c>
      <c r="BX205" s="30">
        <f t="shared" si="187"/>
        <v>5.6031282782992929E-10</v>
      </c>
      <c r="BZ205" s="36"/>
      <c r="CA205" s="36"/>
      <c r="CB205" s="36"/>
      <c r="CH205" s="36"/>
      <c r="CI205" s="36"/>
      <c r="CJ205" s="36"/>
      <c r="CP205" s="36"/>
      <c r="CQ205" s="36"/>
      <c r="CR205" s="36"/>
      <c r="CX205" s="36"/>
      <c r="CY205" s="36"/>
      <c r="CZ205" s="36"/>
      <c r="DF205" s="36">
        <v>4.0079999999999999E-8</v>
      </c>
      <c r="DG205" s="36">
        <v>1.33675167812</v>
      </c>
      <c r="DH205" s="36">
        <v>6247.5131155228</v>
      </c>
      <c r="DI205" s="30">
        <f t="shared" si="188"/>
        <v>-1.2467657563693593E-8</v>
      </c>
      <c r="DJ205" s="30">
        <f t="shared" si="189"/>
        <v>-1.2475480103939851E-8</v>
      </c>
      <c r="DK205" s="30">
        <f t="shared" si="190"/>
        <v>-1.2475479771279063E-8</v>
      </c>
      <c r="DL205" s="30">
        <f t="shared" si="191"/>
        <v>-1.2475479771293137E-8</v>
      </c>
      <c r="DN205" s="36">
        <v>6.3300000000000003E-9</v>
      </c>
      <c r="DO205" s="36">
        <v>1.32124830132</v>
      </c>
      <c r="DP205" s="36">
        <v>2648.4548254729998</v>
      </c>
      <c r="DQ205" s="30">
        <f t="shared" si="192"/>
        <v>4.4240632484728996E-9</v>
      </c>
      <c r="DR205" s="30">
        <f t="shared" si="193"/>
        <v>4.4236690830708455E-9</v>
      </c>
      <c r="DS205" s="30">
        <f t="shared" si="194"/>
        <v>4.4236690998343736E-9</v>
      </c>
      <c r="DT205" s="30">
        <f t="shared" si="195"/>
        <v>4.4236690998336656E-9</v>
      </c>
      <c r="DV205" s="36">
        <v>6.6E-10</v>
      </c>
      <c r="DW205" s="36">
        <v>6.2581092998100001</v>
      </c>
      <c r="DX205" s="36">
        <v>8270.2977486834006</v>
      </c>
      <c r="DY205" s="30">
        <f t="shared" si="196"/>
        <v>-2.1215181477150997E-10</v>
      </c>
      <c r="DZ205" s="30">
        <f t="shared" si="197"/>
        <v>-2.1232171324518318E-10</v>
      </c>
      <c r="EA205" s="30">
        <f t="shared" si="198"/>
        <v>-2.1232170602018376E-10</v>
      </c>
      <c r="EB205" s="30">
        <f t="shared" si="199"/>
        <v>-2.1232170602049015E-10</v>
      </c>
      <c r="ED205" s="36"/>
      <c r="EE205" s="36"/>
      <c r="EF205" s="36"/>
      <c r="EL205" s="36"/>
      <c r="EM205" s="36"/>
      <c r="EN205" s="36"/>
      <c r="ET205" s="36"/>
      <c r="EU205" s="36"/>
      <c r="EV205" s="36"/>
    </row>
    <row r="206" spans="14:152" s="30" customFormat="1" ht="12.75">
      <c r="N206" s="36">
        <v>6.5320000000000005E-8</v>
      </c>
      <c r="O206" s="36">
        <v>1.24907069366</v>
      </c>
      <c r="P206" s="36">
        <v>12964.300703391</v>
      </c>
      <c r="Q206" s="30">
        <f t="shared" si="168"/>
        <v>3.4860299780754495E-9</v>
      </c>
      <c r="R206" s="30">
        <f t="shared" si="169"/>
        <v>3.458232348225008E-9</v>
      </c>
      <c r="S206" s="30">
        <f t="shared" si="170"/>
        <v>3.4582335303973786E-9</v>
      </c>
      <c r="T206" s="30">
        <f t="shared" si="171"/>
        <v>3.4582335303473234E-9</v>
      </c>
      <c r="V206" s="36">
        <v>1.3060000000000001E-8</v>
      </c>
      <c r="W206" s="36">
        <v>3.6764555702899999</v>
      </c>
      <c r="X206" s="36">
        <v>2301.58581590939</v>
      </c>
      <c r="Y206" s="30">
        <f t="shared" si="172"/>
        <v>-1.2312711354616221E-8</v>
      </c>
      <c r="Z206" s="30">
        <f t="shared" si="173"/>
        <v>-1.2313040763470859E-8</v>
      </c>
      <c r="AA206" s="30">
        <f t="shared" si="174"/>
        <v>-1.2313040749463469E-8</v>
      </c>
      <c r="AB206" s="30">
        <f t="shared" si="175"/>
        <v>-1.2313040749464056E-8</v>
      </c>
      <c r="AD206" s="36">
        <v>6.9E-10</v>
      </c>
      <c r="AE206" s="36">
        <v>0.86312560838999997</v>
      </c>
      <c r="AF206" s="36">
        <v>13207.029307364999</v>
      </c>
      <c r="AG206" s="30">
        <f t="shared" si="176"/>
        <v>-6.8601090616163681E-10</v>
      </c>
      <c r="AH206" s="30">
        <f t="shared" si="177"/>
        <v>-6.8597867676690901E-10</v>
      </c>
      <c r="AI206" s="30">
        <f t="shared" si="178"/>
        <v>-6.8597867814028949E-10</v>
      </c>
      <c r="AJ206" s="30">
        <f t="shared" si="179"/>
        <v>-6.8597867814023128E-10</v>
      </c>
      <c r="AL206" s="36"/>
      <c r="AM206" s="36"/>
      <c r="AN206" s="36"/>
      <c r="AT206" s="36"/>
      <c r="AU206" s="36"/>
      <c r="AV206" s="36"/>
      <c r="BB206" s="36"/>
      <c r="BC206" s="36"/>
      <c r="BD206" s="36"/>
      <c r="BJ206" s="36">
        <v>3.8499999999999997E-9</v>
      </c>
      <c r="BK206" s="36">
        <v>1.0624812273899999</v>
      </c>
      <c r="BL206" s="36">
        <v>7234.7942562420003</v>
      </c>
      <c r="BM206" s="30">
        <f t="shared" si="180"/>
        <v>8.3471478062508602E-10</v>
      </c>
      <c r="BN206" s="30">
        <f t="shared" si="181"/>
        <v>8.3382091888081945E-10</v>
      </c>
      <c r="BO206" s="30">
        <f t="shared" si="182"/>
        <v>8.3382095689539445E-10</v>
      </c>
      <c r="BP206" s="30">
        <f t="shared" si="183"/>
        <v>8.33820956893792E-10</v>
      </c>
      <c r="BR206" s="36">
        <v>6.3999999999999996E-10</v>
      </c>
      <c r="BS206" s="36">
        <v>3.7581280811600002</v>
      </c>
      <c r="BT206" s="36">
        <v>1596.1864422845999</v>
      </c>
      <c r="BU206" s="30">
        <f t="shared" si="184"/>
        <v>2.3718414205414505E-10</v>
      </c>
      <c r="BV206" s="30">
        <f t="shared" si="185"/>
        <v>2.3721533128466868E-10</v>
      </c>
      <c r="BW206" s="30">
        <f t="shared" si="186"/>
        <v>2.372153299582869E-10</v>
      </c>
      <c r="BX206" s="30">
        <f t="shared" si="187"/>
        <v>2.3721532995834289E-10</v>
      </c>
      <c r="BZ206" s="36"/>
      <c r="CA206" s="36"/>
      <c r="CB206" s="36"/>
      <c r="CH206" s="36"/>
      <c r="CI206" s="36"/>
      <c r="CJ206" s="36"/>
      <c r="CP206" s="36"/>
      <c r="CQ206" s="36"/>
      <c r="CR206" s="36"/>
      <c r="CX206" s="36"/>
      <c r="CY206" s="36"/>
      <c r="CZ206" s="36"/>
      <c r="DF206" s="36">
        <v>3.6029999999999999E-8</v>
      </c>
      <c r="DG206" s="36">
        <v>0.15469852618999999</v>
      </c>
      <c r="DH206" s="36">
        <v>2178.137722292</v>
      </c>
      <c r="DI206" s="30">
        <f t="shared" si="188"/>
        <v>2.8808331408055663E-8</v>
      </c>
      <c r="DJ206" s="30">
        <f t="shared" si="189"/>
        <v>2.8809880674991102E-8</v>
      </c>
      <c r="DK206" s="30">
        <f t="shared" si="190"/>
        <v>2.8809880609108032E-8</v>
      </c>
      <c r="DL206" s="30">
        <f t="shared" si="191"/>
        <v>2.8809880609110798E-8</v>
      </c>
      <c r="DN206" s="36">
        <v>6.7100000000000002E-9</v>
      </c>
      <c r="DO206" s="36">
        <v>2.8817356708699999</v>
      </c>
      <c r="DP206" s="36">
        <v>3316.7339889519999</v>
      </c>
      <c r="DQ206" s="30">
        <f t="shared" si="192"/>
        <v>-6.5764796015425466E-9</v>
      </c>
      <c r="DR206" s="30">
        <f t="shared" si="193"/>
        <v>-6.5766247790790913E-9</v>
      </c>
      <c r="DS206" s="30">
        <f t="shared" si="194"/>
        <v>-6.5766247729067358E-9</v>
      </c>
      <c r="DT206" s="30">
        <f t="shared" si="195"/>
        <v>-6.5766247729069963E-9</v>
      </c>
      <c r="DV206" s="36">
        <v>6.6999999999999996E-10</v>
      </c>
      <c r="DW206" s="36">
        <v>0.58592813079999995</v>
      </c>
      <c r="DX206" s="36">
        <v>3335.0895023923999</v>
      </c>
      <c r="DY206" s="30">
        <f t="shared" si="196"/>
        <v>3.9307908037530517E-10</v>
      </c>
      <c r="DZ206" s="30">
        <f t="shared" si="197"/>
        <v>3.9313856131726304E-10</v>
      </c>
      <c r="EA206" s="30">
        <f t="shared" si="198"/>
        <v>3.9313855878779555E-10</v>
      </c>
      <c r="EB206" s="30">
        <f t="shared" si="199"/>
        <v>3.9313855878790153E-10</v>
      </c>
      <c r="ED206" s="36"/>
      <c r="EE206" s="36"/>
      <c r="EF206" s="36"/>
      <c r="EL206" s="36"/>
      <c r="EM206" s="36"/>
      <c r="EN206" s="36"/>
      <c r="ET206" s="36"/>
      <c r="EU206" s="36"/>
      <c r="EV206" s="36"/>
    </row>
    <row r="207" spans="14:152" s="30" customFormat="1" ht="12.75">
      <c r="N207" s="36">
        <v>7.3409999999999994E-8</v>
      </c>
      <c r="O207" s="36">
        <v>4.9569380897500004</v>
      </c>
      <c r="P207" s="36">
        <v>3767.2106175757999</v>
      </c>
      <c r="Q207" s="30">
        <f t="shared" si="168"/>
        <v>-7.1597555603539752E-8</v>
      </c>
      <c r="R207" s="30">
        <f t="shared" si="169"/>
        <v>-7.1595547467040599E-8</v>
      </c>
      <c r="S207" s="30">
        <f t="shared" si="170"/>
        <v>-7.1595547552464719E-8</v>
      </c>
      <c r="T207" s="30">
        <f t="shared" si="171"/>
        <v>-7.1595547552461092E-8</v>
      </c>
      <c r="V207" s="36">
        <v>1.145E-8</v>
      </c>
      <c r="W207" s="36">
        <v>5.1229284674800004</v>
      </c>
      <c r="X207" s="36">
        <v>4562.4609930212</v>
      </c>
      <c r="Y207" s="30">
        <f t="shared" si="172"/>
        <v>2.7926265798676811E-9</v>
      </c>
      <c r="Z207" s="30">
        <f t="shared" si="173"/>
        <v>2.7909611651595737E-9</v>
      </c>
      <c r="AA207" s="30">
        <f t="shared" si="174"/>
        <v>2.7909612359865707E-9</v>
      </c>
      <c r="AB207" s="30">
        <f t="shared" si="175"/>
        <v>2.7909612359835726E-9</v>
      </c>
      <c r="AD207" s="36">
        <v>6.9999999999999996E-10</v>
      </c>
      <c r="AE207" s="36">
        <v>1.22001285505</v>
      </c>
      <c r="AF207" s="36">
        <v>2274.1169495098002</v>
      </c>
      <c r="AG207" s="30">
        <f t="shared" si="176"/>
        <v>2.6834474073646588E-10</v>
      </c>
      <c r="AH207" s="30">
        <f t="shared" si="177"/>
        <v>2.6839307070340019E-10</v>
      </c>
      <c r="AI207" s="30">
        <f t="shared" si="178"/>
        <v>2.6839306864808679E-10</v>
      </c>
      <c r="AJ207" s="30">
        <f t="shared" si="179"/>
        <v>2.6839306864817286E-10</v>
      </c>
      <c r="AL207" s="36"/>
      <c r="AM207" s="36"/>
      <c r="AN207" s="36"/>
      <c r="AT207" s="36"/>
      <c r="AU207" s="36"/>
      <c r="AV207" s="36"/>
      <c r="BB207" s="36"/>
      <c r="BC207" s="36"/>
      <c r="BD207" s="36"/>
      <c r="BJ207" s="36">
        <v>5.1899999999999997E-9</v>
      </c>
      <c r="BK207" s="36">
        <v>4.6170582333299999</v>
      </c>
      <c r="BL207" s="36">
        <v>7373.3824546264004</v>
      </c>
      <c r="BM207" s="30">
        <f t="shared" si="180"/>
        <v>7.0820872553032884E-10</v>
      </c>
      <c r="BN207" s="30">
        <f t="shared" si="181"/>
        <v>7.0945488124269793E-10</v>
      </c>
      <c r="BO207" s="30">
        <f t="shared" si="182"/>
        <v>7.0945482824790529E-10</v>
      </c>
      <c r="BP207" s="30">
        <f t="shared" si="183"/>
        <v>7.0945482825013361E-10</v>
      </c>
      <c r="BR207" s="36">
        <v>6.0999999999999996E-10</v>
      </c>
      <c r="BS207" s="36">
        <v>1.3742186111600001</v>
      </c>
      <c r="BT207" s="36">
        <v>419.48464387519999</v>
      </c>
      <c r="BU207" s="30">
        <f t="shared" si="184"/>
        <v>3.5401017391928254E-10</v>
      </c>
      <c r="BV207" s="30">
        <f t="shared" si="185"/>
        <v>3.5400332381337859E-10</v>
      </c>
      <c r="BW207" s="30">
        <f t="shared" si="186"/>
        <v>3.5400332410469682E-10</v>
      </c>
      <c r="BX207" s="30">
        <f t="shared" si="187"/>
        <v>3.5400332410468446E-10</v>
      </c>
      <c r="BZ207" s="36"/>
      <c r="CA207" s="36"/>
      <c r="CB207" s="36"/>
      <c r="CH207" s="36"/>
      <c r="CI207" s="36"/>
      <c r="CJ207" s="36"/>
      <c r="CP207" s="36"/>
      <c r="CQ207" s="36"/>
      <c r="CR207" s="36"/>
      <c r="CX207" s="36"/>
      <c r="CY207" s="36"/>
      <c r="CZ207" s="36"/>
      <c r="DF207" s="36">
        <v>3.313E-8</v>
      </c>
      <c r="DG207" s="36">
        <v>3.1285366398200001</v>
      </c>
      <c r="DH207" s="36">
        <v>17277.406931833801</v>
      </c>
      <c r="DI207" s="30">
        <f t="shared" si="188"/>
        <v>-3.2056337425065829E-10</v>
      </c>
      <c r="DJ207" s="30">
        <f t="shared" si="189"/>
        <v>-3.0174822097573377E-10</v>
      </c>
      <c r="DK207" s="30">
        <f t="shared" si="190"/>
        <v>-3.0174902113648055E-10</v>
      </c>
      <c r="DL207" s="30">
        <f t="shared" si="191"/>
        <v>-3.0174902110258393E-10</v>
      </c>
      <c r="DN207" s="36">
        <v>5.6999999999999998E-9</v>
      </c>
      <c r="DO207" s="36">
        <v>4.9452278169300001</v>
      </c>
      <c r="DP207" s="36">
        <v>6923.9534573736</v>
      </c>
      <c r="DQ207" s="30">
        <f t="shared" si="192"/>
        <v>-2.5224038986680857E-9</v>
      </c>
      <c r="DR207" s="30">
        <f t="shared" si="193"/>
        <v>-2.52356723534288E-9</v>
      </c>
      <c r="DS207" s="30">
        <f t="shared" si="194"/>
        <v>-2.5235671858720485E-9</v>
      </c>
      <c r="DT207" s="30">
        <f t="shared" si="195"/>
        <v>-2.5235671858741181E-9</v>
      </c>
      <c r="DV207" s="36">
        <v>5.4999999999999996E-10</v>
      </c>
      <c r="DW207" s="36">
        <v>4.7499564576699997</v>
      </c>
      <c r="DX207" s="36">
        <v>6660.8695340007998</v>
      </c>
      <c r="DY207" s="30">
        <f t="shared" si="196"/>
        <v>3.9645761575340372E-10</v>
      </c>
      <c r="DZ207" s="30">
        <f t="shared" si="197"/>
        <v>3.9637413775694202E-10</v>
      </c>
      <c r="EA207" s="30">
        <f t="shared" si="198"/>
        <v>3.9637414130744187E-10</v>
      </c>
      <c r="EB207" s="30">
        <f t="shared" si="199"/>
        <v>3.9637414130729287E-10</v>
      </c>
      <c r="ED207" s="36"/>
      <c r="EE207" s="36"/>
      <c r="EF207" s="36"/>
      <c r="EL207" s="36"/>
      <c r="EM207" s="36"/>
      <c r="EN207" s="36"/>
      <c r="ET207" s="36"/>
      <c r="EU207" s="36"/>
      <c r="EV207" s="36"/>
    </row>
    <row r="208" spans="14:152" s="30" customFormat="1" ht="12.75">
      <c r="N208" s="36">
        <v>6.1340000000000005E-8</v>
      </c>
      <c r="O208" s="36">
        <v>3.1632244170699999</v>
      </c>
      <c r="P208" s="36">
        <v>6680.2445323313996</v>
      </c>
      <c r="Q208" s="30">
        <f t="shared" si="168"/>
        <v>-4.7632983930235199E-8</v>
      </c>
      <c r="R208" s="30">
        <f t="shared" si="169"/>
        <v>-4.764146970283563E-8</v>
      </c>
      <c r="S208" s="30">
        <f t="shared" si="170"/>
        <v>-4.7641469342006993E-8</v>
      </c>
      <c r="T208" s="30">
        <f t="shared" si="171"/>
        <v>-4.7641469342022365E-8</v>
      </c>
      <c r="V208" s="36">
        <v>1.275E-8</v>
      </c>
      <c r="W208" s="36">
        <v>5.1433384716399999</v>
      </c>
      <c r="X208" s="36">
        <v>2693.6015933849999</v>
      </c>
      <c r="Y208" s="30">
        <f t="shared" si="172"/>
        <v>-1.1902076027075215E-8</v>
      </c>
      <c r="Z208" s="30">
        <f t="shared" si="173"/>
        <v>-1.1901671157129167E-8</v>
      </c>
      <c r="AA208" s="30">
        <f t="shared" si="174"/>
        <v>-1.1901671174349196E-8</v>
      </c>
      <c r="AB208" s="30">
        <f t="shared" si="175"/>
        <v>-1.1901671174348475E-8</v>
      </c>
      <c r="AD208" s="36">
        <v>6.9999999999999996E-10</v>
      </c>
      <c r="AE208" s="36">
        <v>0.53977528243999995</v>
      </c>
      <c r="AF208" s="36">
        <v>13119.7211028251</v>
      </c>
      <c r="AG208" s="30">
        <f t="shared" si="176"/>
        <v>-6.9901132293717343E-10</v>
      </c>
      <c r="AH208" s="30">
        <f t="shared" si="177"/>
        <v>-6.9902729737635648E-10</v>
      </c>
      <c r="AI208" s="30">
        <f t="shared" si="178"/>
        <v>-6.990272966997703E-10</v>
      </c>
      <c r="AJ208" s="30">
        <f t="shared" si="179"/>
        <v>-6.9902729669979863E-10</v>
      </c>
      <c r="AL208" s="36"/>
      <c r="AM208" s="36"/>
      <c r="AN208" s="36"/>
      <c r="AT208" s="36"/>
      <c r="AU208" s="36"/>
      <c r="AV208" s="36"/>
      <c r="BB208" s="36"/>
      <c r="BC208" s="36"/>
      <c r="BD208" s="36"/>
      <c r="BJ208" s="36">
        <v>4.01E-9</v>
      </c>
      <c r="BK208" s="36">
        <v>0.51161484292000003</v>
      </c>
      <c r="BL208" s="36">
        <v>17085.958665722199</v>
      </c>
      <c r="BM208" s="30">
        <f t="shared" si="180"/>
        <v>4.0087419744112531E-9</v>
      </c>
      <c r="BN208" s="30">
        <f t="shared" si="181"/>
        <v>4.0087977531698336E-9</v>
      </c>
      <c r="BO208" s="30">
        <f t="shared" si="182"/>
        <v>4.0087977508245996E-9</v>
      </c>
      <c r="BP208" s="30">
        <f t="shared" si="183"/>
        <v>4.008797750824698E-9</v>
      </c>
      <c r="BR208" s="36">
        <v>5.4999999999999996E-10</v>
      </c>
      <c r="BS208" s="36">
        <v>1.1115456046400001</v>
      </c>
      <c r="BT208" s="36">
        <v>433.71173787679999</v>
      </c>
      <c r="BU208" s="30">
        <f t="shared" si="184"/>
        <v>1.5072421966083646E-10</v>
      </c>
      <c r="BV208" s="30">
        <f t="shared" si="185"/>
        <v>1.5071667848565633E-10</v>
      </c>
      <c r="BW208" s="30">
        <f t="shared" si="186"/>
        <v>1.5071667880636317E-10</v>
      </c>
      <c r="BX208" s="30">
        <f t="shared" si="187"/>
        <v>1.5071667880634975E-10</v>
      </c>
      <c r="BZ208" s="36"/>
      <c r="CA208" s="36"/>
      <c r="CB208" s="36"/>
      <c r="CH208" s="36"/>
      <c r="CI208" s="36"/>
      <c r="CJ208" s="36"/>
      <c r="CP208" s="36"/>
      <c r="CQ208" s="36"/>
      <c r="CR208" s="36"/>
      <c r="CX208" s="36"/>
      <c r="CY208" s="36"/>
      <c r="CZ208" s="36"/>
      <c r="DF208" s="36">
        <v>4.1379999999999997E-8</v>
      </c>
      <c r="DG208" s="36">
        <v>4.3956889103899996</v>
      </c>
      <c r="DH208" s="36">
        <v>3074.0053849780002</v>
      </c>
      <c r="DI208" s="30">
        <f t="shared" si="188"/>
        <v>4.1241000028156115E-8</v>
      </c>
      <c r="DJ208" s="30">
        <f t="shared" si="189"/>
        <v>4.1240657377888038E-8</v>
      </c>
      <c r="DK208" s="30">
        <f t="shared" si="190"/>
        <v>4.1240657392469002E-8</v>
      </c>
      <c r="DL208" s="30">
        <f t="shared" si="191"/>
        <v>4.124065739246838E-8</v>
      </c>
      <c r="DN208" s="36">
        <v>4.8900000000000003E-9</v>
      </c>
      <c r="DO208" s="36">
        <v>0.48479532468999997</v>
      </c>
      <c r="DP208" s="36">
        <v>12935.851515923199</v>
      </c>
      <c r="DQ208" s="30">
        <f t="shared" si="192"/>
        <v>-2.5690302200524494E-9</v>
      </c>
      <c r="DR208" s="30">
        <f t="shared" si="193"/>
        <v>-2.5707992730443027E-9</v>
      </c>
      <c r="DS208" s="30">
        <f t="shared" si="194"/>
        <v>-2.570799197821047E-9</v>
      </c>
      <c r="DT208" s="30">
        <f t="shared" si="195"/>
        <v>-2.5707991978242391E-9</v>
      </c>
      <c r="DV208" s="36">
        <v>5.3000000000000003E-10</v>
      </c>
      <c r="DW208" s="36">
        <v>0.31930032532000002</v>
      </c>
      <c r="DX208" s="36">
        <v>12721.572099417001</v>
      </c>
      <c r="DY208" s="30">
        <f t="shared" si="196"/>
        <v>2.3976978076761641E-10</v>
      </c>
      <c r="DZ208" s="30">
        <f t="shared" si="197"/>
        <v>2.3957209950777716E-10</v>
      </c>
      <c r="EA208" s="30">
        <f t="shared" si="198"/>
        <v>2.3957210791552359E-10</v>
      </c>
      <c r="EB208" s="30">
        <f t="shared" si="199"/>
        <v>2.3957210791517426E-10</v>
      </c>
      <c r="ED208" s="36"/>
      <c r="EE208" s="36"/>
      <c r="EF208" s="36"/>
      <c r="EL208" s="36"/>
      <c r="EM208" s="36"/>
      <c r="EN208" s="36"/>
      <c r="ET208" s="36"/>
      <c r="EU208" s="36"/>
      <c r="EV208" s="36"/>
    </row>
    <row r="209" spans="14:152" s="30" customFormat="1" ht="12.75">
      <c r="N209" s="36">
        <v>5.9370000000000002E-8</v>
      </c>
      <c r="O209" s="36">
        <v>4.2275244779400003</v>
      </c>
      <c r="P209" s="36">
        <v>4459.3682188025996</v>
      </c>
      <c r="Q209" s="30">
        <f t="shared" si="168"/>
        <v>-4.5915900551076979E-9</v>
      </c>
      <c r="R209" s="30">
        <f t="shared" si="169"/>
        <v>-4.6002669057894161E-9</v>
      </c>
      <c r="S209" s="30">
        <f t="shared" si="170"/>
        <v>-4.600266536788093E-9</v>
      </c>
      <c r="T209" s="30">
        <f t="shared" si="171"/>
        <v>-4.6002665368036548E-9</v>
      </c>
      <c r="V209" s="36">
        <v>9.1399999999999995E-9</v>
      </c>
      <c r="W209" s="36">
        <v>1.2239889215199999</v>
      </c>
      <c r="X209" s="36">
        <v>103.0927742186</v>
      </c>
      <c r="Y209" s="30">
        <f t="shared" si="172"/>
        <v>7.2630011070211039E-9</v>
      </c>
      <c r="Z209" s="30">
        <f t="shared" si="173"/>
        <v>7.2630199109176095E-9</v>
      </c>
      <c r="AA209" s="30">
        <f t="shared" si="174"/>
        <v>7.263019910117931E-9</v>
      </c>
      <c r="AB209" s="30">
        <f t="shared" si="175"/>
        <v>7.2630199101179649E-9</v>
      </c>
      <c r="AD209" s="36">
        <v>6.9999999999999996E-10</v>
      </c>
      <c r="AE209" s="36">
        <v>9.8013565250000004E-2</v>
      </c>
      <c r="AF209" s="36">
        <v>1437.1756141986</v>
      </c>
      <c r="AG209" s="30">
        <f t="shared" si="176"/>
        <v>-1.1570400248215804E-11</v>
      </c>
      <c r="AH209" s="30">
        <f t="shared" si="177"/>
        <v>-1.160346576371517E-11</v>
      </c>
      <c r="AI209" s="30">
        <f t="shared" si="178"/>
        <v>-1.1603464357526901E-11</v>
      </c>
      <c r="AJ209" s="30">
        <f t="shared" si="179"/>
        <v>-1.1603464357585957E-11</v>
      </c>
      <c r="AL209" s="36"/>
      <c r="AM209" s="36"/>
      <c r="AN209" s="36"/>
      <c r="AT209" s="36"/>
      <c r="AU209" s="36"/>
      <c r="AV209" s="36"/>
      <c r="BB209" s="36"/>
      <c r="BC209" s="36"/>
      <c r="BD209" s="36"/>
      <c r="BJ209" s="36">
        <v>3.7099999999999998E-9</v>
      </c>
      <c r="BK209" s="36">
        <v>0.41707432281000001</v>
      </c>
      <c r="BL209" s="36">
        <v>13760.5987102074</v>
      </c>
      <c r="BM209" s="30">
        <f t="shared" si="180"/>
        <v>3.2884422960204595E-9</v>
      </c>
      <c r="BN209" s="30">
        <f t="shared" si="181"/>
        <v>3.2876650089224897E-9</v>
      </c>
      <c r="BO209" s="30">
        <f t="shared" si="182"/>
        <v>3.2876650419927384E-9</v>
      </c>
      <c r="BP209" s="30">
        <f t="shared" si="183"/>
        <v>3.2876650419913458E-9</v>
      </c>
      <c r="BR209" s="36">
        <v>6.0999999999999996E-10</v>
      </c>
      <c r="BS209" s="36">
        <v>5.3351599416699997</v>
      </c>
      <c r="BT209" s="36">
        <v>853.19638175199998</v>
      </c>
      <c r="BU209" s="30">
        <f t="shared" si="184"/>
        <v>5.0188224071288005E-10</v>
      </c>
      <c r="BV209" s="30">
        <f t="shared" si="185"/>
        <v>5.0189196471461749E-10</v>
      </c>
      <c r="BW209" s="30">
        <f t="shared" si="186"/>
        <v>5.0189196430108995E-10</v>
      </c>
      <c r="BX209" s="30">
        <f t="shared" si="187"/>
        <v>5.0189196430110753E-10</v>
      </c>
      <c r="BZ209" s="36"/>
      <c r="CA209" s="36"/>
      <c r="CB209" s="36"/>
      <c r="CH209" s="36"/>
      <c r="CI209" s="36"/>
      <c r="CJ209" s="36"/>
      <c r="CP209" s="36"/>
      <c r="CQ209" s="36"/>
      <c r="CR209" s="36"/>
      <c r="CX209" s="36"/>
      <c r="CY209" s="36"/>
      <c r="CZ209" s="36"/>
      <c r="DF209" s="36">
        <v>3.201E-8</v>
      </c>
      <c r="DG209" s="36">
        <v>3.3649292527500001</v>
      </c>
      <c r="DH209" s="36">
        <v>2384.3232707292</v>
      </c>
      <c r="DI209" s="30">
        <f t="shared" si="188"/>
        <v>-2.9091358878508312E-8</v>
      </c>
      <c r="DJ209" s="30">
        <f t="shared" si="189"/>
        <v>-2.9090312123811899E-8</v>
      </c>
      <c r="DK209" s="30">
        <f t="shared" si="190"/>
        <v>-2.9090312168331392E-8</v>
      </c>
      <c r="DL209" s="30">
        <f t="shared" si="191"/>
        <v>-2.9090312168329512E-8</v>
      </c>
      <c r="DN209" s="36">
        <v>4.9E-9</v>
      </c>
      <c r="DO209" s="36">
        <v>1.5771274695499999</v>
      </c>
      <c r="DP209" s="36">
        <v>162.46663613219999</v>
      </c>
      <c r="DQ209" s="30">
        <f t="shared" si="192"/>
        <v>3.8214208966594494E-9</v>
      </c>
      <c r="DR209" s="30">
        <f t="shared" si="193"/>
        <v>3.8214372764857156E-9</v>
      </c>
      <c r="DS209" s="30">
        <f t="shared" si="194"/>
        <v>3.8214372757891269E-9</v>
      </c>
      <c r="DT209" s="30">
        <f t="shared" si="195"/>
        <v>3.8214372757891567E-9</v>
      </c>
      <c r="DV209" s="36">
        <v>6.9E-10</v>
      </c>
      <c r="DW209" s="36">
        <v>2.4290559336199999</v>
      </c>
      <c r="DX209" s="36">
        <v>6158.6474353058002</v>
      </c>
      <c r="DY209" s="30">
        <f t="shared" si="196"/>
        <v>6.5875502677388394E-10</v>
      </c>
      <c r="DZ209" s="30">
        <f t="shared" si="197"/>
        <v>6.587134539115979E-10</v>
      </c>
      <c r="EA209" s="30">
        <f t="shared" si="198"/>
        <v>6.5871345568015441E-10</v>
      </c>
      <c r="EB209" s="30">
        <f t="shared" si="199"/>
        <v>6.5871345568007996E-10</v>
      </c>
      <c r="ED209" s="36"/>
      <c r="EE209" s="36"/>
      <c r="EF209" s="36"/>
      <c r="EL209" s="36"/>
      <c r="EM209" s="36"/>
      <c r="EN209" s="36"/>
      <c r="ET209" s="36"/>
      <c r="EU209" s="36"/>
      <c r="EV209" s="36"/>
    </row>
    <row r="210" spans="14:152" s="30" customFormat="1" ht="12.75">
      <c r="N210" s="36">
        <v>5.8479999999999998E-8</v>
      </c>
      <c r="O210" s="36">
        <v>4.3037970091600002</v>
      </c>
      <c r="P210" s="36">
        <v>7875.6718636242003</v>
      </c>
      <c r="Q210" s="30">
        <f t="shared" si="168"/>
        <v>-5.4617989246550776E-9</v>
      </c>
      <c r="R210" s="30">
        <f t="shared" si="169"/>
        <v>-5.476872427159644E-9</v>
      </c>
      <c r="S210" s="30">
        <f t="shared" si="170"/>
        <v>-5.4768717861312554E-9</v>
      </c>
      <c r="T210" s="30">
        <f t="shared" si="171"/>
        <v>-5.4768717861581454E-9</v>
      </c>
      <c r="V210" s="36">
        <v>9.5499999999999995E-9</v>
      </c>
      <c r="W210" s="36">
        <v>1.52875141393</v>
      </c>
      <c r="X210" s="36">
        <v>3369.0616141676001</v>
      </c>
      <c r="Y210" s="30">
        <f t="shared" si="172"/>
        <v>-1.2143568536646524E-9</v>
      </c>
      <c r="Z210" s="30">
        <f t="shared" si="173"/>
        <v>-1.2133077882742317E-9</v>
      </c>
      <c r="AA210" s="30">
        <f t="shared" si="174"/>
        <v>-1.2133078328885146E-9</v>
      </c>
      <c r="AB210" s="30">
        <f t="shared" si="175"/>
        <v>-1.2133078328866298E-9</v>
      </c>
      <c r="AD210" s="36">
        <v>6.9E-10</v>
      </c>
      <c r="AE210" s="36">
        <v>2.2359740324300001</v>
      </c>
      <c r="AF210" s="36">
        <v>7107.8230442756003</v>
      </c>
      <c r="AG210" s="30">
        <f t="shared" si="176"/>
        <v>5.9698974306064096E-10</v>
      </c>
      <c r="AH210" s="30">
        <f t="shared" si="177"/>
        <v>5.9707056493865134E-10</v>
      </c>
      <c r="AI210" s="30">
        <f t="shared" si="178"/>
        <v>5.9707056150220404E-10</v>
      </c>
      <c r="AJ210" s="30">
        <f t="shared" si="179"/>
        <v>5.97070561502349E-10</v>
      </c>
      <c r="AL210" s="36"/>
      <c r="AM210" s="36"/>
      <c r="AN210" s="36"/>
      <c r="AT210" s="36"/>
      <c r="AU210" s="36"/>
      <c r="AV210" s="36"/>
      <c r="BB210" s="36"/>
      <c r="BC210" s="36"/>
      <c r="BD210" s="36"/>
      <c r="BJ210" s="36">
        <v>4.7600000000000001E-9</v>
      </c>
      <c r="BK210" s="36">
        <v>0.81142637639000004</v>
      </c>
      <c r="BL210" s="36">
        <v>6816.2899334350004</v>
      </c>
      <c r="BM210" s="30">
        <f t="shared" si="180"/>
        <v>3.5876161946593986E-9</v>
      </c>
      <c r="BN210" s="30">
        <f t="shared" si="181"/>
        <v>3.5883170611803603E-9</v>
      </c>
      <c r="BO210" s="30">
        <f t="shared" si="182"/>
        <v>3.5883170313781975E-9</v>
      </c>
      <c r="BP210" s="30">
        <f t="shared" si="183"/>
        <v>3.588317031379442E-9</v>
      </c>
      <c r="BR210" s="36">
        <v>5.9000000000000003E-10</v>
      </c>
      <c r="BS210" s="36">
        <v>0.80382380789999996</v>
      </c>
      <c r="BT210" s="36">
        <v>13362.432453146999</v>
      </c>
      <c r="BU210" s="30">
        <f t="shared" si="184"/>
        <v>-3.0448771717845201E-10</v>
      </c>
      <c r="BV210" s="30">
        <f t="shared" si="185"/>
        <v>-3.0426570873753192E-10</v>
      </c>
      <c r="BW210" s="30">
        <f t="shared" si="186"/>
        <v>-3.0426571818021158E-10</v>
      </c>
      <c r="BX210" s="30">
        <f t="shared" si="187"/>
        <v>-3.0426571817981645E-10</v>
      </c>
      <c r="BZ210" s="36"/>
      <c r="CA210" s="36"/>
      <c r="CB210" s="36"/>
      <c r="CH210" s="36"/>
      <c r="CI210" s="36"/>
      <c r="CJ210" s="36"/>
      <c r="CP210" s="36"/>
      <c r="CQ210" s="36"/>
      <c r="CR210" s="36"/>
      <c r="CX210" s="36"/>
      <c r="CY210" s="36"/>
      <c r="CZ210" s="36"/>
      <c r="DF210" s="36">
        <v>3.9909999999999998E-8</v>
      </c>
      <c r="DG210" s="36">
        <v>3.8286783690999999</v>
      </c>
      <c r="DH210" s="36">
        <v>3355.8648978848</v>
      </c>
      <c r="DI210" s="30">
        <f t="shared" si="188"/>
        <v>-2.3865832025469436E-8</v>
      </c>
      <c r="DJ210" s="30">
        <f t="shared" si="189"/>
        <v>-2.3869360607233075E-8</v>
      </c>
      <c r="DK210" s="30">
        <f t="shared" si="190"/>
        <v>-2.3869360457178055E-8</v>
      </c>
      <c r="DL210" s="30">
        <f t="shared" si="191"/>
        <v>-2.3869360457184421E-8</v>
      </c>
      <c r="DN210" s="36">
        <v>4.9200000000000004E-9</v>
      </c>
      <c r="DO210" s="36">
        <v>4.0859282325099997</v>
      </c>
      <c r="DP210" s="36">
        <v>10021.9045904022</v>
      </c>
      <c r="DQ210" s="30">
        <f t="shared" si="192"/>
        <v>1.7102622187168448E-9</v>
      </c>
      <c r="DR210" s="30">
        <f t="shared" si="193"/>
        <v>1.7087423578625492E-9</v>
      </c>
      <c r="DS210" s="30">
        <f t="shared" si="194"/>
        <v>1.7087424225021581E-9</v>
      </c>
      <c r="DT210" s="30">
        <f t="shared" si="195"/>
        <v>1.7087424224994373E-9</v>
      </c>
      <c r="DV210" s="36">
        <v>5.4999999999999996E-10</v>
      </c>
      <c r="DW210" s="36">
        <v>5.03192783121</v>
      </c>
      <c r="DX210" s="36">
        <v>7255.5696517344004</v>
      </c>
      <c r="DY210" s="30">
        <f t="shared" si="196"/>
        <v>-4.4128778593208659E-10</v>
      </c>
      <c r="DZ210" s="30">
        <f t="shared" si="197"/>
        <v>-4.4120947775800556E-10</v>
      </c>
      <c r="EA210" s="30">
        <f t="shared" si="198"/>
        <v>-4.4120948108877967E-10</v>
      </c>
      <c r="EB210" s="30">
        <f t="shared" si="199"/>
        <v>-4.4120948108863972E-10</v>
      </c>
      <c r="ED210" s="36"/>
      <c r="EE210" s="36"/>
      <c r="EF210" s="36"/>
      <c r="EL210" s="36"/>
      <c r="EM210" s="36"/>
      <c r="EN210" s="36"/>
      <c r="ET210" s="36"/>
      <c r="EU210" s="36"/>
      <c r="EV210" s="36"/>
    </row>
    <row r="211" spans="14:152" s="30" customFormat="1" ht="12.75">
      <c r="N211" s="36">
        <v>5.8950000000000002E-8</v>
      </c>
      <c r="O211" s="36">
        <v>0.77226207039000005</v>
      </c>
      <c r="P211" s="36">
        <v>2699.7348193175999</v>
      </c>
      <c r="Q211" s="30">
        <f t="shared" si="168"/>
        <v>-3.5023812712196118E-9</v>
      </c>
      <c r="R211" s="30">
        <f t="shared" si="169"/>
        <v>-3.5076035834617604E-9</v>
      </c>
      <c r="S211" s="30">
        <f t="shared" si="170"/>
        <v>-3.5076033613712312E-9</v>
      </c>
      <c r="T211" s="30">
        <f t="shared" si="171"/>
        <v>-3.5076033613806387E-9</v>
      </c>
      <c r="V211" s="36">
        <v>9.0799999999999993E-9</v>
      </c>
      <c r="W211" s="36">
        <v>0.48223420834000003</v>
      </c>
      <c r="X211" s="36">
        <v>13358.9265884502</v>
      </c>
      <c r="Y211" s="30">
        <f t="shared" si="172"/>
        <v>-2.159380596720146E-9</v>
      </c>
      <c r="Z211" s="30">
        <f t="shared" si="173"/>
        <v>-2.1555074362429861E-9</v>
      </c>
      <c r="AA211" s="30">
        <f t="shared" si="174"/>
        <v>-2.1555076009670744E-9</v>
      </c>
      <c r="AB211" s="30">
        <f t="shared" si="175"/>
        <v>-2.1555076009601807E-9</v>
      </c>
      <c r="AD211" s="36">
        <v>7.4000000000000003E-10</v>
      </c>
      <c r="AE211" s="36">
        <v>0.67876411084999999</v>
      </c>
      <c r="AF211" s="36">
        <v>16460.333529524902</v>
      </c>
      <c r="AG211" s="30">
        <f t="shared" si="176"/>
        <v>-6.423955483362905E-10</v>
      </c>
      <c r="AH211" s="30">
        <f t="shared" si="177"/>
        <v>-6.4259420858735138E-10</v>
      </c>
      <c r="AI211" s="30">
        <f t="shared" si="178"/>
        <v>-6.4259420014285796E-10</v>
      </c>
      <c r="AJ211" s="30">
        <f t="shared" si="179"/>
        <v>-6.4259420014321252E-10</v>
      </c>
      <c r="AL211" s="36"/>
      <c r="AM211" s="36"/>
      <c r="AN211" s="36"/>
      <c r="AT211" s="36"/>
      <c r="AU211" s="36"/>
      <c r="AV211" s="36"/>
      <c r="BB211" s="36"/>
      <c r="BC211" s="36"/>
      <c r="BD211" s="36"/>
      <c r="BJ211" s="36">
        <v>3.48E-9</v>
      </c>
      <c r="BK211" s="36">
        <v>3.3649705412699999</v>
      </c>
      <c r="BL211" s="36">
        <v>8439.8779318163997</v>
      </c>
      <c r="BM211" s="30">
        <f t="shared" si="180"/>
        <v>2.9636004479688499E-9</v>
      </c>
      <c r="BN211" s="30">
        <f t="shared" si="181"/>
        <v>2.9641064152403252E-9</v>
      </c>
      <c r="BO211" s="30">
        <f t="shared" si="182"/>
        <v>2.9641063937277406E-9</v>
      </c>
      <c r="BP211" s="30">
        <f t="shared" si="183"/>
        <v>2.9641063937286472E-9</v>
      </c>
      <c r="BR211" s="36">
        <v>5.4999999999999996E-10</v>
      </c>
      <c r="BS211" s="36">
        <v>0.37478855406</v>
      </c>
      <c r="BT211" s="36">
        <v>149.56319713459999</v>
      </c>
      <c r="BU211" s="30">
        <f t="shared" si="184"/>
        <v>4.9417026916676755E-10</v>
      </c>
      <c r="BV211" s="30">
        <f t="shared" si="185"/>
        <v>4.9416908210784304E-10</v>
      </c>
      <c r="BW211" s="30">
        <f t="shared" si="186"/>
        <v>4.9416908215832566E-10</v>
      </c>
      <c r="BX211" s="30">
        <f t="shared" si="187"/>
        <v>4.9416908215832349E-10</v>
      </c>
      <c r="BZ211" s="36"/>
      <c r="CA211" s="36"/>
      <c r="CB211" s="36"/>
      <c r="CH211" s="36"/>
      <c r="CI211" s="36"/>
      <c r="CJ211" s="36"/>
      <c r="CP211" s="36"/>
      <c r="CQ211" s="36"/>
      <c r="CR211" s="36"/>
      <c r="CX211" s="36"/>
      <c r="CY211" s="36"/>
      <c r="CZ211" s="36"/>
      <c r="DF211" s="36">
        <v>4.2050000000000003E-8</v>
      </c>
      <c r="DG211" s="36">
        <v>1.9053227917</v>
      </c>
      <c r="DH211" s="36">
        <v>263.08392337279997</v>
      </c>
      <c r="DI211" s="30">
        <f t="shared" si="188"/>
        <v>3.7925137106372473E-8</v>
      </c>
      <c r="DJ211" s="30">
        <f t="shared" si="189"/>
        <v>3.7925294178659615E-8</v>
      </c>
      <c r="DK211" s="30">
        <f t="shared" si="190"/>
        <v>3.7925294171979808E-8</v>
      </c>
      <c r="DL211" s="30">
        <f t="shared" si="191"/>
        <v>3.7925294171980086E-8</v>
      </c>
      <c r="DN211" s="36">
        <v>4.6800000000000004E-9</v>
      </c>
      <c r="DO211" s="36">
        <v>4.5062893972899998</v>
      </c>
      <c r="DP211" s="36">
        <v>2384.3232707292</v>
      </c>
      <c r="DQ211" s="30">
        <f t="shared" si="192"/>
        <v>-3.5460416812003014E-9</v>
      </c>
      <c r="DR211" s="30">
        <f t="shared" si="193"/>
        <v>-3.5462810493144346E-9</v>
      </c>
      <c r="DS211" s="30">
        <f t="shared" si="194"/>
        <v>-3.5462810391352087E-9</v>
      </c>
      <c r="DT211" s="30">
        <f t="shared" si="195"/>
        <v>-3.5462810391356434E-9</v>
      </c>
      <c r="DV211" s="36">
        <v>5.1E-10</v>
      </c>
      <c r="DW211" s="36">
        <v>5.4535194771100004</v>
      </c>
      <c r="DX211" s="36">
        <v>13207.029307364999</v>
      </c>
      <c r="DY211" s="30">
        <f t="shared" si="196"/>
        <v>1.1605821552070065E-10</v>
      </c>
      <c r="DZ211" s="30">
        <f t="shared" si="197"/>
        <v>1.1627380789880858E-10</v>
      </c>
      <c r="EA211" s="30">
        <f t="shared" si="198"/>
        <v>1.1627379873069815E-10</v>
      </c>
      <c r="EB211" s="30">
        <f t="shared" si="199"/>
        <v>1.1627379873108626E-10</v>
      </c>
      <c r="ED211" s="36"/>
      <c r="EE211" s="36"/>
      <c r="EF211" s="36"/>
      <c r="EL211" s="36"/>
      <c r="EM211" s="36"/>
      <c r="EN211" s="36"/>
      <c r="ET211" s="36"/>
      <c r="EU211" s="36"/>
      <c r="EV211" s="36"/>
    </row>
    <row r="212" spans="14:152" s="30" customFormat="1" ht="12.75">
      <c r="N212" s="36">
        <v>5.962E-8</v>
      </c>
      <c r="O212" s="36">
        <v>3.0131815141499998</v>
      </c>
      <c r="P212" s="36">
        <v>3369.0616141676001</v>
      </c>
      <c r="Q212" s="30">
        <f t="shared" si="168"/>
        <v>-5.9569561676551346E-8</v>
      </c>
      <c r="R212" s="30">
        <f t="shared" si="169"/>
        <v>-5.9569832852172203E-8</v>
      </c>
      <c r="S212" s="30">
        <f t="shared" si="170"/>
        <v>-5.9569832840655361E-8</v>
      </c>
      <c r="T212" s="30">
        <f t="shared" si="171"/>
        <v>-5.9569832840655851E-8</v>
      </c>
      <c r="V212" s="36">
        <v>8.9199999999999998E-9</v>
      </c>
      <c r="W212" s="36">
        <v>1.3516113680699999</v>
      </c>
      <c r="X212" s="36">
        <v>1214.7350193206</v>
      </c>
      <c r="Y212" s="30">
        <f t="shared" si="172"/>
        <v>5.5474876651864321E-9</v>
      </c>
      <c r="Z212" s="30">
        <f t="shared" si="173"/>
        <v>5.5477665821461654E-9</v>
      </c>
      <c r="AA212" s="30">
        <f t="shared" si="174"/>
        <v>5.5477665702847561E-9</v>
      </c>
      <c r="AB212" s="30">
        <f t="shared" si="175"/>
        <v>5.547766570285264E-9</v>
      </c>
      <c r="AD212" s="36">
        <v>6.8000000000000003E-10</v>
      </c>
      <c r="AE212" s="36">
        <v>0.54393617189999999</v>
      </c>
      <c r="AF212" s="36">
        <v>12935.851515923199</v>
      </c>
      <c r="AG212" s="30">
        <f t="shared" si="176"/>
        <v>-3.2242421936811279E-10</v>
      </c>
      <c r="AH212" s="30">
        <f t="shared" si="177"/>
        <v>-3.2267877459878182E-10</v>
      </c>
      <c r="AI212" s="30">
        <f t="shared" si="178"/>
        <v>-3.2267876377446243E-10</v>
      </c>
      <c r="AJ212" s="30">
        <f t="shared" si="179"/>
        <v>-3.2267876377492178E-10</v>
      </c>
      <c r="AL212" s="36"/>
      <c r="AM212" s="36"/>
      <c r="AN212" s="36"/>
      <c r="AT212" s="36"/>
      <c r="AU212" s="36"/>
      <c r="AV212" s="36"/>
      <c r="BB212" s="36"/>
      <c r="BC212" s="36"/>
      <c r="BD212" s="36"/>
      <c r="BJ212" s="36">
        <v>3.6600000000000002E-9</v>
      </c>
      <c r="BK212" s="36">
        <v>6.0518669257699997</v>
      </c>
      <c r="BL212" s="36">
        <v>3607.2194684216001</v>
      </c>
      <c r="BM212" s="30">
        <f t="shared" si="180"/>
        <v>6.8598338657917126E-10</v>
      </c>
      <c r="BN212" s="30">
        <f t="shared" si="181"/>
        <v>6.8555708187231027E-10</v>
      </c>
      <c r="BO212" s="30">
        <f t="shared" si="182"/>
        <v>6.8555710000212272E-10</v>
      </c>
      <c r="BP212" s="30">
        <f t="shared" si="183"/>
        <v>6.8555710000135633E-10</v>
      </c>
      <c r="BR212" s="36">
        <v>5.3000000000000003E-10</v>
      </c>
      <c r="BS212" s="36">
        <v>0.55329112916000001</v>
      </c>
      <c r="BT212" s="36">
        <v>14314.1681130498</v>
      </c>
      <c r="BU212" s="30">
        <f t="shared" si="184"/>
        <v>-5.1039468116033815E-10</v>
      </c>
      <c r="BV212" s="30">
        <f t="shared" si="185"/>
        <v>-5.103274231476581E-10</v>
      </c>
      <c r="BW212" s="30">
        <f t="shared" si="186"/>
        <v>-5.1032742601036611E-10</v>
      </c>
      <c r="BX212" s="30">
        <f t="shared" si="187"/>
        <v>-5.1032742601024606E-10</v>
      </c>
      <c r="BZ212" s="36"/>
      <c r="CA212" s="36"/>
      <c r="CB212" s="36"/>
      <c r="CH212" s="36"/>
      <c r="CI212" s="36"/>
      <c r="CJ212" s="36"/>
      <c r="CP212" s="36"/>
      <c r="CQ212" s="36"/>
      <c r="CR212" s="36"/>
      <c r="CX212" s="36"/>
      <c r="CY212" s="36"/>
      <c r="CZ212" s="36"/>
      <c r="DF212" s="36">
        <v>3.7429999999999998E-8</v>
      </c>
      <c r="DG212" s="36">
        <v>4.2545802418700003</v>
      </c>
      <c r="DH212" s="36">
        <v>6261.7402095243997</v>
      </c>
      <c r="DI212" s="30">
        <f t="shared" si="188"/>
        <v>2.1716610742751254E-8</v>
      </c>
      <c r="DJ212" s="30">
        <f t="shared" si="189"/>
        <v>2.1722885399764758E-8</v>
      </c>
      <c r="DK212" s="30">
        <f t="shared" si="190"/>
        <v>2.1722885132939765E-8</v>
      </c>
      <c r="DL212" s="30">
        <f t="shared" si="191"/>
        <v>2.1722885132951024E-8</v>
      </c>
      <c r="DN212" s="36">
        <v>4.6200000000000002E-9</v>
      </c>
      <c r="DO212" s="36">
        <v>1.3065388230799999</v>
      </c>
      <c r="DP212" s="36">
        <v>17256.6315363414</v>
      </c>
      <c r="DQ212" s="30">
        <f t="shared" si="192"/>
        <v>4.5831803459038033E-9</v>
      </c>
      <c r="DR212" s="30">
        <f t="shared" si="193"/>
        <v>4.5828493973459045E-9</v>
      </c>
      <c r="DS212" s="30">
        <f t="shared" si="194"/>
        <v>4.5828494114516253E-9</v>
      </c>
      <c r="DT212" s="30">
        <f t="shared" si="195"/>
        <v>4.5828494114510272E-9</v>
      </c>
      <c r="DV212" s="36">
        <v>5.0000000000000003E-10</v>
      </c>
      <c r="DW212" s="36">
        <v>0.23368526162</v>
      </c>
      <c r="DX212" s="36">
        <v>4379.6390374902003</v>
      </c>
      <c r="DY212" s="30">
        <f t="shared" si="196"/>
        <v>2.3425265441977181E-10</v>
      </c>
      <c r="DZ212" s="30">
        <f t="shared" si="197"/>
        <v>2.3431624691872768E-10</v>
      </c>
      <c r="EA212" s="30">
        <f t="shared" si="198"/>
        <v>2.3431624421440961E-10</v>
      </c>
      <c r="EB212" s="30">
        <f t="shared" si="199"/>
        <v>2.3431624421452418E-10</v>
      </c>
      <c r="ED212" s="36"/>
      <c r="EE212" s="36"/>
      <c r="EF212" s="36"/>
      <c r="EL212" s="36"/>
      <c r="EM212" s="36"/>
      <c r="EN212" s="36"/>
      <c r="ET212" s="36"/>
      <c r="EU212" s="36"/>
      <c r="EV212" s="36"/>
    </row>
    <row r="213" spans="14:152" s="30" customFormat="1" ht="12.75">
      <c r="N213" s="36">
        <v>6.3069999999999995E-8</v>
      </c>
      <c r="O213" s="36">
        <v>1.7783098398299999</v>
      </c>
      <c r="P213" s="36">
        <v>2178.137722292</v>
      </c>
      <c r="Q213" s="30">
        <f t="shared" si="168"/>
        <v>-4.0487871595338106E-8</v>
      </c>
      <c r="R213" s="30">
        <f t="shared" si="169"/>
        <v>-4.048440901968651E-8</v>
      </c>
      <c r="S213" s="30">
        <f t="shared" si="170"/>
        <v>-4.048440916694508E-8</v>
      </c>
      <c r="T213" s="30">
        <f t="shared" si="171"/>
        <v>-4.04844091669389E-8</v>
      </c>
      <c r="V213" s="36">
        <v>9.9800000000000007E-9</v>
      </c>
      <c r="W213" s="36">
        <v>3.2966588195000002</v>
      </c>
      <c r="X213" s="36">
        <v>3178.1457905676002</v>
      </c>
      <c r="Y213" s="30">
        <f t="shared" si="172"/>
        <v>-1.8616340052691921E-9</v>
      </c>
      <c r="Z213" s="30">
        <f t="shared" si="173"/>
        <v>-1.8626583274125808E-9</v>
      </c>
      <c r="AA213" s="30">
        <f t="shared" si="174"/>
        <v>-1.8626582838513215E-9</v>
      </c>
      <c r="AB213" s="30">
        <f t="shared" si="175"/>
        <v>-1.8626582838531331E-9</v>
      </c>
      <c r="AD213" s="36">
        <v>8.3999999999999999E-10</v>
      </c>
      <c r="AE213" s="36">
        <v>5.1161735663999997</v>
      </c>
      <c r="AF213" s="36">
        <v>13892.1406718938</v>
      </c>
      <c r="AG213" s="30">
        <f t="shared" si="176"/>
        <v>-7.8998599864103174E-10</v>
      </c>
      <c r="AH213" s="30">
        <f t="shared" si="177"/>
        <v>-7.9011630312618552E-10</v>
      </c>
      <c r="AI213" s="30">
        <f t="shared" si="178"/>
        <v>-7.9011629758818775E-10</v>
      </c>
      <c r="AJ213" s="30">
        <f t="shared" si="179"/>
        <v>-7.9011629758841874E-10</v>
      </c>
      <c r="AL213" s="36"/>
      <c r="AM213" s="36"/>
      <c r="AN213" s="36"/>
      <c r="AT213" s="36"/>
      <c r="AU213" s="36"/>
      <c r="AV213" s="36"/>
      <c r="BB213" s="36"/>
      <c r="BC213" s="36"/>
      <c r="BD213" s="36"/>
      <c r="BJ213" s="36">
        <v>4.0199999999999998E-9</v>
      </c>
      <c r="BK213" s="36">
        <v>2.6737567547299999</v>
      </c>
      <c r="BL213" s="36">
        <v>18454.601664915001</v>
      </c>
      <c r="BM213" s="30">
        <f t="shared" si="180"/>
        <v>2.5556556060684841E-9</v>
      </c>
      <c r="BN213" s="30">
        <f t="shared" si="181"/>
        <v>2.557537582633522E-9</v>
      </c>
      <c r="BO213" s="30">
        <f t="shared" si="182"/>
        <v>2.5575375026180493E-9</v>
      </c>
      <c r="BP213" s="30">
        <f t="shared" si="183"/>
        <v>2.5575375026214428E-9</v>
      </c>
      <c r="BR213" s="36">
        <v>5.9000000000000003E-10</v>
      </c>
      <c r="BS213" s="36">
        <v>7.2346917440000005E-2</v>
      </c>
      <c r="BT213" s="36">
        <v>6531.6616562649997</v>
      </c>
      <c r="BU213" s="30">
        <f t="shared" si="184"/>
        <v>8.6209963538347528E-12</v>
      </c>
      <c r="BV213" s="30">
        <f t="shared" si="185"/>
        <v>8.7476610434235128E-12</v>
      </c>
      <c r="BW213" s="30">
        <f t="shared" si="186"/>
        <v>8.7476556567173215E-12</v>
      </c>
      <c r="BX213" s="30">
        <f t="shared" si="187"/>
        <v>8.747655656943675E-12</v>
      </c>
      <c r="BZ213" s="36"/>
      <c r="CA213" s="36"/>
      <c r="CB213" s="36"/>
      <c r="CH213" s="36"/>
      <c r="CI213" s="36"/>
      <c r="CJ213" s="36"/>
      <c r="CP213" s="36"/>
      <c r="CQ213" s="36"/>
      <c r="CR213" s="36"/>
      <c r="CX213" s="36"/>
      <c r="CY213" s="36"/>
      <c r="CZ213" s="36"/>
      <c r="DF213" s="36">
        <v>3.1109999999999999E-8</v>
      </c>
      <c r="DG213" s="36">
        <v>1.6544505334899999</v>
      </c>
      <c r="DH213" s="36">
        <v>20199.094959632999</v>
      </c>
      <c r="DI213" s="30">
        <f t="shared" si="188"/>
        <v>-2.8830794819558311E-8</v>
      </c>
      <c r="DJ213" s="30">
        <f t="shared" si="189"/>
        <v>-2.8823027569940017E-8</v>
      </c>
      <c r="DK213" s="30">
        <f t="shared" si="190"/>
        <v>-2.8823027900530851E-8</v>
      </c>
      <c r="DL213" s="30">
        <f t="shared" si="191"/>
        <v>-2.8823027900516872E-8</v>
      </c>
      <c r="DN213" s="36">
        <v>4.4400000000000004E-9</v>
      </c>
      <c r="DO213" s="36">
        <v>5.2055684167500003</v>
      </c>
      <c r="DP213" s="36">
        <v>13358.9265884502</v>
      </c>
      <c r="DQ213" s="30">
        <f t="shared" si="192"/>
        <v>4.3008007889501451E-9</v>
      </c>
      <c r="DR213" s="30">
        <f t="shared" si="193"/>
        <v>4.3012847612580288E-9</v>
      </c>
      <c r="DS213" s="30">
        <f t="shared" si="194"/>
        <v>4.3012847406936057E-9</v>
      </c>
      <c r="DT213" s="30">
        <f t="shared" si="195"/>
        <v>4.3012847406944668E-9</v>
      </c>
      <c r="DV213" s="36">
        <v>5.3000000000000003E-10</v>
      </c>
      <c r="DW213" s="36">
        <v>2.1282634402</v>
      </c>
      <c r="DX213" s="36">
        <v>13171.0014406876</v>
      </c>
      <c r="DY213" s="30">
        <f t="shared" si="196"/>
        <v>-1.1228732699042649E-10</v>
      </c>
      <c r="DZ213" s="30">
        <f t="shared" si="197"/>
        <v>-1.1251157511926306E-10</v>
      </c>
      <c r="EA213" s="30">
        <f t="shared" si="198"/>
        <v>-1.1251156558303496E-10</v>
      </c>
      <c r="EB213" s="30">
        <f t="shared" si="199"/>
        <v>-1.1251156558343977E-10</v>
      </c>
      <c r="ED213" s="36"/>
      <c r="EE213" s="36"/>
      <c r="EF213" s="36"/>
      <c r="EL213" s="36"/>
      <c r="EM213" s="36"/>
      <c r="EN213" s="36"/>
      <c r="ET213" s="36"/>
      <c r="EU213" s="36"/>
      <c r="EV213" s="36"/>
    </row>
    <row r="214" spans="14:152" s="30" customFormat="1" ht="12.75">
      <c r="N214" s="36">
        <v>6.1029999999999998E-8</v>
      </c>
      <c r="O214" s="36">
        <v>4.4986600085199999</v>
      </c>
      <c r="P214" s="36">
        <v>6682.2051744678001</v>
      </c>
      <c r="Q214" s="30">
        <f t="shared" si="168"/>
        <v>2.5741285491651936E-8</v>
      </c>
      <c r="R214" s="30">
        <f t="shared" si="169"/>
        <v>2.5729129935076529E-8</v>
      </c>
      <c r="S214" s="30">
        <f t="shared" si="170"/>
        <v>2.572913045204673E-8</v>
      </c>
      <c r="T214" s="30">
        <f t="shared" si="171"/>
        <v>2.5729130452024711E-8</v>
      </c>
      <c r="V214" s="36">
        <v>9.8000000000000001E-9</v>
      </c>
      <c r="W214" s="36">
        <v>1.69212466625</v>
      </c>
      <c r="X214" s="36">
        <v>43.718912305000003</v>
      </c>
      <c r="Y214" s="30">
        <f t="shared" si="172"/>
        <v>1.1836319736657486E-9</v>
      </c>
      <c r="Z214" s="30">
        <f t="shared" si="173"/>
        <v>1.1836459544437792E-9</v>
      </c>
      <c r="AA214" s="30">
        <f t="shared" si="174"/>
        <v>1.1836459538492141E-9</v>
      </c>
      <c r="AB214" s="30">
        <f t="shared" si="175"/>
        <v>1.18364595384924E-9</v>
      </c>
      <c r="AD214" s="36">
        <v>7.7999999999999999E-10</v>
      </c>
      <c r="AE214" s="36">
        <v>5.2720637303100002</v>
      </c>
      <c r="AF214" s="36">
        <v>853.19638175199998</v>
      </c>
      <c r="AG214" s="30">
        <f t="shared" si="176"/>
        <v>6.6842892625933441E-10</v>
      </c>
      <c r="AH214" s="30">
        <f t="shared" si="177"/>
        <v>6.684402005753256E-10</v>
      </c>
      <c r="AI214" s="30">
        <f t="shared" si="178"/>
        <v>6.6844020009587011E-10</v>
      </c>
      <c r="AJ214" s="30">
        <f t="shared" si="179"/>
        <v>6.6844020009589038E-10</v>
      </c>
      <c r="AL214" s="36"/>
      <c r="AM214" s="36"/>
      <c r="AN214" s="36"/>
      <c r="AT214" s="36"/>
      <c r="AU214" s="36"/>
      <c r="AV214" s="36"/>
      <c r="BB214" s="36"/>
      <c r="BC214" s="36"/>
      <c r="BD214" s="36"/>
      <c r="BJ214" s="36">
        <v>4.3899999999999999E-9</v>
      </c>
      <c r="BK214" s="36">
        <v>0.41122589060999998</v>
      </c>
      <c r="BL214" s="36">
        <v>10404.7338123226</v>
      </c>
      <c r="BM214" s="30">
        <f t="shared" si="180"/>
        <v>3.2715719825536768E-9</v>
      </c>
      <c r="BN214" s="30">
        <f t="shared" si="181"/>
        <v>3.270570591174114E-9</v>
      </c>
      <c r="BO214" s="30">
        <f t="shared" si="182"/>
        <v>3.2705706337687787E-9</v>
      </c>
      <c r="BP214" s="30">
        <f t="shared" si="183"/>
        <v>3.2705706337669895E-9</v>
      </c>
      <c r="BR214" s="36">
        <v>5.9000000000000003E-10</v>
      </c>
      <c r="BS214" s="36">
        <v>2.8345858756300002</v>
      </c>
      <c r="BT214" s="36">
        <v>13362.4669604514</v>
      </c>
      <c r="BU214" s="30">
        <f t="shared" si="184"/>
        <v>-3.1776316678914512E-10</v>
      </c>
      <c r="BV214" s="30">
        <f t="shared" si="185"/>
        <v>-3.1798149622914677E-10</v>
      </c>
      <c r="BW214" s="30">
        <f t="shared" si="186"/>
        <v>-3.1798148694548079E-10</v>
      </c>
      <c r="BX214" s="30">
        <f t="shared" si="187"/>
        <v>-3.1798148694586926E-10</v>
      </c>
      <c r="BZ214" s="36"/>
      <c r="CA214" s="36"/>
      <c r="CB214" s="36"/>
      <c r="CH214" s="36"/>
      <c r="CI214" s="36"/>
      <c r="CJ214" s="36"/>
      <c r="CP214" s="36"/>
      <c r="CQ214" s="36"/>
      <c r="CR214" s="36"/>
      <c r="CX214" s="36"/>
      <c r="CY214" s="36"/>
      <c r="CZ214" s="36"/>
      <c r="DF214" s="36">
        <v>3.634E-8</v>
      </c>
      <c r="DG214" s="36">
        <v>5.55063049451</v>
      </c>
      <c r="DH214" s="36">
        <v>632.78373931320004</v>
      </c>
      <c r="DI214" s="30">
        <f t="shared" si="188"/>
        <v>-1.6500593351187436E-8</v>
      </c>
      <c r="DJ214" s="30">
        <f t="shared" si="189"/>
        <v>-1.6499919858757848E-8</v>
      </c>
      <c r="DK214" s="30">
        <f t="shared" si="190"/>
        <v>-1.6499919887399854E-8</v>
      </c>
      <c r="DL214" s="30">
        <f t="shared" si="191"/>
        <v>-1.6499919887398633E-8</v>
      </c>
      <c r="DN214" s="36">
        <v>5.1099999999999999E-9</v>
      </c>
      <c r="DO214" s="36">
        <v>5.2943670793499997</v>
      </c>
      <c r="DP214" s="36">
        <v>853.19638175199998</v>
      </c>
      <c r="DQ214" s="30">
        <f t="shared" si="192"/>
        <v>4.3192439622081582E-9</v>
      </c>
      <c r="DR214" s="30">
        <f t="shared" si="193"/>
        <v>4.319320544082144E-9</v>
      </c>
      <c r="DS214" s="30">
        <f t="shared" si="194"/>
        <v>4.3193205408253917E-9</v>
      </c>
      <c r="DT214" s="30">
        <f t="shared" si="195"/>
        <v>4.3193205408255298E-9</v>
      </c>
      <c r="DV214" s="36">
        <v>4.8999999999999996E-10</v>
      </c>
      <c r="DW214" s="36">
        <v>2.3551215136799999</v>
      </c>
      <c r="DX214" s="36">
        <v>4032.7700279266001</v>
      </c>
      <c r="DY214" s="30">
        <f t="shared" si="196"/>
        <v>1.9778096045095436E-10</v>
      </c>
      <c r="DZ214" s="30">
        <f t="shared" si="197"/>
        <v>1.9772152816875619E-10</v>
      </c>
      <c r="EA214" s="30">
        <f t="shared" si="198"/>
        <v>1.9772153069632662E-10</v>
      </c>
      <c r="EB214" s="30">
        <f t="shared" si="199"/>
        <v>1.9772153069621991E-10</v>
      </c>
      <c r="ED214" s="36"/>
      <c r="EE214" s="36"/>
      <c r="EF214" s="36"/>
      <c r="EL214" s="36"/>
      <c r="EM214" s="36"/>
      <c r="EN214" s="36"/>
      <c r="ET214" s="36"/>
      <c r="EU214" s="36"/>
      <c r="EV214" s="36"/>
    </row>
    <row r="215" spans="14:152" s="30" customFormat="1" ht="12.75">
      <c r="N215" s="36">
        <v>5.7700000000000001E-8</v>
      </c>
      <c r="O215" s="36">
        <v>0.96127853878000002</v>
      </c>
      <c r="P215" s="36">
        <v>13916.0191096416</v>
      </c>
      <c r="Q215" s="30">
        <f t="shared" si="168"/>
        <v>4.0246248885618549E-8</v>
      </c>
      <c r="R215" s="30">
        <f t="shared" si="169"/>
        <v>4.0227330812577076E-8</v>
      </c>
      <c r="S215" s="30">
        <f t="shared" si="170"/>
        <v>4.0227331617291125E-8</v>
      </c>
      <c r="T215" s="30">
        <f t="shared" si="171"/>
        <v>4.0227331617257621E-8</v>
      </c>
      <c r="V215" s="36">
        <v>9.1899999999999999E-9</v>
      </c>
      <c r="W215" s="36">
        <v>2.4544588975199999</v>
      </c>
      <c r="X215" s="36">
        <v>13916.0191096416</v>
      </c>
      <c r="Y215" s="30">
        <f t="shared" si="172"/>
        <v>7.0625380178388374E-9</v>
      </c>
      <c r="Z215" s="30">
        <f t="shared" si="173"/>
        <v>7.0652271620994044E-9</v>
      </c>
      <c r="AA215" s="30">
        <f t="shared" si="174"/>
        <v>7.0652270477687245E-9</v>
      </c>
      <c r="AB215" s="30">
        <f t="shared" si="175"/>
        <v>7.0652270477734849E-9</v>
      </c>
      <c r="AD215" s="36">
        <v>6.5000000000000003E-10</v>
      </c>
      <c r="AE215" s="36">
        <v>4.7450462603199997</v>
      </c>
      <c r="AF215" s="36">
        <v>6144.4203413041996</v>
      </c>
      <c r="AG215" s="30">
        <f t="shared" si="176"/>
        <v>-3.2409363189371917E-10</v>
      </c>
      <c r="AH215" s="30">
        <f t="shared" si="177"/>
        <v>-3.2397982204617572E-10</v>
      </c>
      <c r="AI215" s="30">
        <f t="shared" si="178"/>
        <v>-3.2397982688648516E-10</v>
      </c>
      <c r="AJ215" s="30">
        <f t="shared" si="179"/>
        <v>-3.2397982688628101E-10</v>
      </c>
      <c r="AL215" s="36"/>
      <c r="AM215" s="36"/>
      <c r="AN215" s="36"/>
      <c r="AT215" s="36"/>
      <c r="AU215" s="36"/>
      <c r="AV215" s="36"/>
      <c r="BB215" s="36"/>
      <c r="BC215" s="36"/>
      <c r="BD215" s="36"/>
      <c r="BJ215" s="36">
        <v>4.1199999999999998E-9</v>
      </c>
      <c r="BK215" s="36">
        <v>4.8103965430600004</v>
      </c>
      <c r="BL215" s="36">
        <v>3329.9757613500001</v>
      </c>
      <c r="BM215" s="30">
        <f t="shared" si="180"/>
        <v>1.91811650260348E-9</v>
      </c>
      <c r="BN215" s="30">
        <f t="shared" si="181"/>
        <v>1.9177173597009106E-9</v>
      </c>
      <c r="BO215" s="30">
        <f t="shared" si="182"/>
        <v>1.9177173766758868E-9</v>
      </c>
      <c r="BP215" s="30">
        <f t="shared" si="183"/>
        <v>1.9177173766751742E-9</v>
      </c>
      <c r="BR215" s="36">
        <v>5.9000000000000003E-10</v>
      </c>
      <c r="BS215" s="36">
        <v>4.1340954055500001</v>
      </c>
      <c r="BT215" s="36">
        <v>4407.1079038897997</v>
      </c>
      <c r="BU215" s="30">
        <f t="shared" si="184"/>
        <v>6.999531583236279E-11</v>
      </c>
      <c r="BV215" s="30">
        <f t="shared" si="185"/>
        <v>6.9910445008301403E-11</v>
      </c>
      <c r="BW215" s="30">
        <f t="shared" si="186"/>
        <v>6.9910448617663383E-11</v>
      </c>
      <c r="BX215" s="30">
        <f t="shared" si="187"/>
        <v>6.9910448617511441E-11</v>
      </c>
      <c r="BZ215" s="36"/>
      <c r="CA215" s="36"/>
      <c r="CB215" s="36"/>
      <c r="CH215" s="36"/>
      <c r="CI215" s="36"/>
      <c r="CJ215" s="36"/>
      <c r="CP215" s="36"/>
      <c r="CQ215" s="36"/>
      <c r="CR215" s="36"/>
      <c r="CX215" s="36"/>
      <c r="CY215" s="36"/>
      <c r="CZ215" s="36"/>
      <c r="DF215" s="36">
        <v>2.892E-8</v>
      </c>
      <c r="DG215" s="36">
        <v>1.915149207</v>
      </c>
      <c r="DH215" s="36">
        <v>12935.851515923199</v>
      </c>
      <c r="DI215" s="30">
        <f t="shared" si="188"/>
        <v>2.2238289930511297E-8</v>
      </c>
      <c r="DJ215" s="30">
        <f t="shared" si="189"/>
        <v>2.2230426088030101E-8</v>
      </c>
      <c r="DK215" s="30">
        <f t="shared" si="190"/>
        <v>2.2230426422543969E-8</v>
      </c>
      <c r="DL215" s="30">
        <f t="shared" si="191"/>
        <v>2.2230426422529774E-8</v>
      </c>
      <c r="DN215" s="36">
        <v>4.5800000000000003E-9</v>
      </c>
      <c r="DO215" s="36">
        <v>5.5231611136499996</v>
      </c>
      <c r="DP215" s="36">
        <v>6438.4962494255997</v>
      </c>
      <c r="DQ215" s="30">
        <f t="shared" si="192"/>
        <v>1.4859414711322159E-9</v>
      </c>
      <c r="DR215" s="30">
        <f t="shared" si="193"/>
        <v>1.4868583436884751E-9</v>
      </c>
      <c r="DS215" s="30">
        <f t="shared" si="194"/>
        <v>1.486858304697726E-9</v>
      </c>
      <c r="DT215" s="30">
        <f t="shared" si="195"/>
        <v>1.4868583046993577E-9</v>
      </c>
      <c r="DV215" s="36">
        <v>4.8999999999999996E-10</v>
      </c>
      <c r="DW215" s="36">
        <v>2.8177305089</v>
      </c>
      <c r="DX215" s="36">
        <v>9808.5381846614</v>
      </c>
      <c r="DY215" s="30">
        <f t="shared" si="196"/>
        <v>1.306291634232089E-10</v>
      </c>
      <c r="DZ215" s="30">
        <f t="shared" si="197"/>
        <v>1.3047688510436398E-10</v>
      </c>
      <c r="EA215" s="30">
        <f t="shared" si="198"/>
        <v>1.3047689158064658E-10</v>
      </c>
      <c r="EB215" s="30">
        <f t="shared" si="199"/>
        <v>1.3047689158037475E-10</v>
      </c>
      <c r="ED215" s="36"/>
      <c r="EE215" s="36"/>
      <c r="EF215" s="36"/>
      <c r="EL215" s="36"/>
      <c r="EM215" s="36"/>
      <c r="EN215" s="36"/>
      <c r="ET215" s="36"/>
      <c r="EU215" s="36"/>
      <c r="EV215" s="36"/>
    </row>
    <row r="216" spans="14:152" s="30" customFormat="1" ht="12.75">
      <c r="N216" s="36">
        <v>5.725E-8</v>
      </c>
      <c r="O216" s="36">
        <v>4.9304270687500003</v>
      </c>
      <c r="P216" s="36">
        <v>2384.3232707292</v>
      </c>
      <c r="Q216" s="30">
        <f t="shared" si="168"/>
        <v>-2.4159264528225545E-8</v>
      </c>
      <c r="R216" s="30">
        <f t="shared" si="169"/>
        <v>-2.416333246565176E-8</v>
      </c>
      <c r="S216" s="30">
        <f t="shared" si="170"/>
        <v>-2.4163332292656364E-8</v>
      </c>
      <c r="T216" s="30">
        <f t="shared" si="171"/>
        <v>-2.4163332292663554E-8</v>
      </c>
      <c r="V216" s="36">
        <v>8.9899999999999998E-9</v>
      </c>
      <c r="W216" s="36">
        <v>5.9499053152899997</v>
      </c>
      <c r="X216" s="36">
        <v>12168.0026965746</v>
      </c>
      <c r="Y216" s="30">
        <f t="shared" si="172"/>
        <v>2.271314129477669E-9</v>
      </c>
      <c r="Z216" s="30">
        <f t="shared" si="173"/>
        <v>2.2747931759774387E-9</v>
      </c>
      <c r="AA216" s="30">
        <f t="shared" si="174"/>
        <v>2.2747930280304873E-9</v>
      </c>
      <c r="AB216" s="30">
        <f t="shared" si="175"/>
        <v>2.2747930280367908E-9</v>
      </c>
      <c r="AD216" s="36">
        <v>6.5000000000000003E-10</v>
      </c>
      <c r="AE216" s="36">
        <v>2.89744951086</v>
      </c>
      <c r="AF216" s="36">
        <v>7903.0734197210004</v>
      </c>
      <c r="AG216" s="30">
        <f t="shared" si="176"/>
        <v>-6.4786813427442904E-10</v>
      </c>
      <c r="AH216" s="30">
        <f t="shared" si="177"/>
        <v>-6.4785444714409934E-10</v>
      </c>
      <c r="AI216" s="30">
        <f t="shared" si="178"/>
        <v>-6.4785444772710647E-10</v>
      </c>
      <c r="AJ216" s="30">
        <f t="shared" si="179"/>
        <v>-6.4785444772708207E-10</v>
      </c>
      <c r="AL216" s="36"/>
      <c r="AM216" s="36"/>
      <c r="AN216" s="36"/>
      <c r="AT216" s="36"/>
      <c r="AU216" s="36"/>
      <c r="AV216" s="36"/>
      <c r="BB216" s="36"/>
      <c r="BC216" s="36"/>
      <c r="BD216" s="36"/>
      <c r="BJ216" s="36">
        <v>4.1299999999999996E-9</v>
      </c>
      <c r="BK216" s="36">
        <v>0.21011211689000001</v>
      </c>
      <c r="BL216" s="36">
        <v>13149.150611361199</v>
      </c>
      <c r="BM216" s="30">
        <f t="shared" si="180"/>
        <v>-3.7371832362583292E-9</v>
      </c>
      <c r="BN216" s="30">
        <f t="shared" si="181"/>
        <v>-3.7364230347302322E-9</v>
      </c>
      <c r="BO216" s="30">
        <f t="shared" si="182"/>
        <v>-3.7364230670744128E-9</v>
      </c>
      <c r="BP216" s="30">
        <f t="shared" si="183"/>
        <v>-3.7364230670730628E-9</v>
      </c>
      <c r="BR216" s="36">
        <v>5.7E-10</v>
      </c>
      <c r="BS216" s="36">
        <v>5.5791392747400002</v>
      </c>
      <c r="BT216" s="36">
        <v>3376.6402933772001</v>
      </c>
      <c r="BU216" s="30">
        <f t="shared" si="184"/>
        <v>4.7786829006786082E-10</v>
      </c>
      <c r="BV216" s="30">
        <f t="shared" si="185"/>
        <v>4.7783379899496197E-10</v>
      </c>
      <c r="BW216" s="30">
        <f t="shared" si="186"/>
        <v>4.7783380046190082E-10</v>
      </c>
      <c r="BX216" s="30">
        <f t="shared" si="187"/>
        <v>4.7783380046183899E-10</v>
      </c>
      <c r="BZ216" s="36"/>
      <c r="CA216" s="36"/>
      <c r="CB216" s="36"/>
      <c r="CH216" s="36"/>
      <c r="CI216" s="36"/>
      <c r="CJ216" s="36"/>
      <c r="CP216" s="36"/>
      <c r="CQ216" s="36"/>
      <c r="CR216" s="36"/>
      <c r="CX216" s="36"/>
      <c r="CY216" s="36"/>
      <c r="CZ216" s="36"/>
      <c r="DF216" s="36">
        <v>3.3729999999999998E-8</v>
      </c>
      <c r="DG216" s="36">
        <v>5.5081240852200004</v>
      </c>
      <c r="DH216" s="36">
        <v>23384.286986898602</v>
      </c>
      <c r="DI216" s="30">
        <f t="shared" si="188"/>
        <v>1.8492357743825839E-9</v>
      </c>
      <c r="DJ216" s="30">
        <f t="shared" si="189"/>
        <v>1.8751241330783539E-9</v>
      </c>
      <c r="DK216" s="30">
        <f t="shared" si="190"/>
        <v>1.8751230321384427E-9</v>
      </c>
      <c r="DL216" s="30">
        <f t="shared" si="191"/>
        <v>1.8751230321853447E-9</v>
      </c>
      <c r="DN216" s="36">
        <v>4.4299999999999998E-9</v>
      </c>
      <c r="DO216" s="36">
        <v>4.3762677432899997</v>
      </c>
      <c r="DP216" s="36">
        <v>12168.0026965746</v>
      </c>
      <c r="DQ216" s="30">
        <f t="shared" si="192"/>
        <v>4.2830846703368631E-9</v>
      </c>
      <c r="DR216" s="30">
        <f t="shared" si="193"/>
        <v>4.2826317785828136E-9</v>
      </c>
      <c r="DS216" s="30">
        <f t="shared" si="194"/>
        <v>4.282631797857677E-9</v>
      </c>
      <c r="DT216" s="30">
        <f t="shared" si="195"/>
        <v>4.2826317978568556E-9</v>
      </c>
      <c r="DV216" s="36">
        <v>6.6999999999999996E-10</v>
      </c>
      <c r="DW216" s="36">
        <v>2.2629578655599998</v>
      </c>
      <c r="DX216" s="36">
        <v>2766.2676283649998</v>
      </c>
      <c r="DY216" s="30">
        <f t="shared" si="196"/>
        <v>5.8524694846718933E-10</v>
      </c>
      <c r="DZ216" s="30">
        <f t="shared" si="197"/>
        <v>5.8521728657820154E-10</v>
      </c>
      <c r="EA216" s="30">
        <f t="shared" si="198"/>
        <v>5.8521728783974596E-10</v>
      </c>
      <c r="EB216" s="30">
        <f t="shared" si="199"/>
        <v>5.8521728783969261E-10</v>
      </c>
      <c r="ED216" s="36"/>
      <c r="EE216" s="36"/>
      <c r="EF216" s="36"/>
      <c r="EL216" s="36"/>
      <c r="EM216" s="36"/>
      <c r="EN216" s="36"/>
      <c r="ET216" s="36"/>
      <c r="EU216" s="36"/>
      <c r="EV216" s="36"/>
    </row>
    <row r="217" spans="14:152" s="30" customFormat="1" ht="12.75">
      <c r="N217" s="36">
        <v>7.5759999999999998E-8</v>
      </c>
      <c r="O217" s="36">
        <v>6.1630874202200001</v>
      </c>
      <c r="P217" s="36">
        <v>6531.6616562649997</v>
      </c>
      <c r="Q217" s="30">
        <f t="shared" si="168"/>
        <v>1.5574804058676688E-8</v>
      </c>
      <c r="R217" s="30">
        <f t="shared" si="169"/>
        <v>1.5590722619310586E-8</v>
      </c>
      <c r="S217" s="30">
        <f t="shared" si="170"/>
        <v>1.5590721942351521E-8</v>
      </c>
      <c r="T217" s="30">
        <f t="shared" si="171"/>
        <v>1.5590721942379966E-8</v>
      </c>
      <c r="V217" s="36">
        <v>8.91E-9</v>
      </c>
      <c r="W217" s="36">
        <v>5.6329724640799999</v>
      </c>
      <c r="X217" s="36">
        <v>10021.9045904022</v>
      </c>
      <c r="Y217" s="30">
        <f t="shared" si="172"/>
        <v>8.4255538528410375E-9</v>
      </c>
      <c r="Z217" s="30">
        <f t="shared" si="173"/>
        <v>8.4265080997362108E-9</v>
      </c>
      <c r="AA217" s="30">
        <f t="shared" si="174"/>
        <v>8.4265080591740562E-9</v>
      </c>
      <c r="AB217" s="30">
        <f t="shared" si="175"/>
        <v>8.4265080591757651E-9</v>
      </c>
      <c r="AD217" s="36">
        <v>8.9000000000000003E-10</v>
      </c>
      <c r="AE217" s="36">
        <v>5.4475532651399998</v>
      </c>
      <c r="AF217" s="36">
        <v>13517.8701062334</v>
      </c>
      <c r="AG217" s="30">
        <f t="shared" si="176"/>
        <v>8.2376808055326034E-10</v>
      </c>
      <c r="AH217" s="30">
        <f t="shared" si="177"/>
        <v>8.2361829127073991E-10</v>
      </c>
      <c r="AI217" s="30">
        <f t="shared" si="178"/>
        <v>8.2361829764434044E-10</v>
      </c>
      <c r="AJ217" s="30">
        <f t="shared" si="179"/>
        <v>8.2361829764407202E-10</v>
      </c>
      <c r="AL217" s="36"/>
      <c r="AM217" s="36"/>
      <c r="AN217" s="36"/>
      <c r="AT217" s="36"/>
      <c r="AU217" s="36"/>
      <c r="AV217" s="36"/>
      <c r="BB217" s="36"/>
      <c r="BC217" s="36"/>
      <c r="BD217" s="36"/>
      <c r="BJ217" s="36">
        <v>3.6300000000000001E-9</v>
      </c>
      <c r="BK217" s="36">
        <v>2.1901757472500001</v>
      </c>
      <c r="BL217" s="36">
        <v>9866.4168806651996</v>
      </c>
      <c r="BM217" s="30">
        <f t="shared" si="180"/>
        <v>-2.2786044695600762E-9</v>
      </c>
      <c r="BN217" s="30">
        <f t="shared" si="181"/>
        <v>-2.2795208235635941E-9</v>
      </c>
      <c r="BO217" s="30">
        <f t="shared" si="182"/>
        <v>-2.2795207845985884E-9</v>
      </c>
      <c r="BP217" s="30">
        <f t="shared" si="183"/>
        <v>-2.279520784600234E-9</v>
      </c>
      <c r="BR217" s="36">
        <v>4.8999999999999996E-10</v>
      </c>
      <c r="BS217" s="36">
        <v>4.5803623582400004</v>
      </c>
      <c r="BT217" s="36">
        <v>10551.528245194</v>
      </c>
      <c r="BU217" s="30">
        <f t="shared" si="184"/>
        <v>-4.2613390969613355E-10</v>
      </c>
      <c r="BV217" s="30">
        <f t="shared" si="185"/>
        <v>-4.2604998503587723E-10</v>
      </c>
      <c r="BW217" s="30">
        <f t="shared" si="186"/>
        <v>-4.2604998860606087E-10</v>
      </c>
      <c r="BX217" s="30">
        <f t="shared" si="187"/>
        <v>-4.2604998860591126E-10</v>
      </c>
      <c r="BZ217" s="36"/>
      <c r="CA217" s="36"/>
      <c r="CB217" s="36"/>
      <c r="CH217" s="36"/>
      <c r="CI217" s="36"/>
      <c r="CJ217" s="36"/>
      <c r="CP217" s="36"/>
      <c r="CQ217" s="36"/>
      <c r="CR217" s="36"/>
      <c r="CX217" s="36"/>
      <c r="CY217" s="36"/>
      <c r="CZ217" s="36"/>
      <c r="DF217" s="36">
        <v>3.3120000000000001E-8</v>
      </c>
      <c r="DG217" s="36">
        <v>5.8317468024499997</v>
      </c>
      <c r="DH217" s="36">
        <v>5331.3574437407997</v>
      </c>
      <c r="DI217" s="30">
        <f t="shared" si="188"/>
        <v>5.4860571628741517E-9</v>
      </c>
      <c r="DJ217" s="30">
        <f t="shared" si="189"/>
        <v>5.4917812664353974E-9</v>
      </c>
      <c r="DK217" s="30">
        <f t="shared" si="190"/>
        <v>5.491781023008062E-9</v>
      </c>
      <c r="DL217" s="30">
        <f t="shared" si="191"/>
        <v>5.4917810230182735E-9</v>
      </c>
      <c r="DN217" s="36">
        <v>4.2899999999999999E-9</v>
      </c>
      <c r="DO217" s="36">
        <v>4.0632908202699998</v>
      </c>
      <c r="DP217" s="36">
        <v>149.56319713459999</v>
      </c>
      <c r="DQ217" s="30">
        <f t="shared" si="192"/>
        <v>-4.2716860291274358E-9</v>
      </c>
      <c r="DR217" s="30">
        <f t="shared" si="193"/>
        <v>-4.2716879758813439E-9</v>
      </c>
      <c r="DS217" s="30">
        <f t="shared" si="194"/>
        <v>-4.2716879757985555E-9</v>
      </c>
      <c r="DT217" s="30">
        <f t="shared" si="195"/>
        <v>-4.2716879757985589E-9</v>
      </c>
      <c r="DV217" s="36">
        <v>4.8999999999999996E-10</v>
      </c>
      <c r="DW217" s="36">
        <v>0.72597680486000005</v>
      </c>
      <c r="DX217" s="36">
        <v>10028.9508271002</v>
      </c>
      <c r="DY217" s="30">
        <f t="shared" si="196"/>
        <v>-4.7747304375336096E-11</v>
      </c>
      <c r="DZ217" s="30">
        <f t="shared" si="197"/>
        <v>-4.7586531124993086E-11</v>
      </c>
      <c r="EA217" s="30">
        <f t="shared" si="198"/>
        <v>-4.7586537962363443E-11</v>
      </c>
      <c r="EB217" s="30">
        <f t="shared" si="199"/>
        <v>-4.7586537962072372E-11</v>
      </c>
      <c r="ED217" s="36"/>
      <c r="EE217" s="36"/>
      <c r="EF217" s="36"/>
      <c r="EL217" s="36"/>
      <c r="EM217" s="36"/>
      <c r="EN217" s="36"/>
      <c r="ET217" s="36"/>
      <c r="EU217" s="36"/>
      <c r="EV217" s="36"/>
    </row>
    <row r="218" spans="14:152" s="30" customFormat="1" ht="12.75">
      <c r="N218" s="36">
        <v>7.2849999999999994E-8</v>
      </c>
      <c r="O218" s="36">
        <v>0.52756973130999996</v>
      </c>
      <c r="P218" s="36">
        <v>10575.406682941801</v>
      </c>
      <c r="Q218" s="30">
        <f t="shared" si="168"/>
        <v>7.9547337107885379E-10</v>
      </c>
      <c r="R218" s="30">
        <f t="shared" si="169"/>
        <v>7.7014959409667537E-10</v>
      </c>
      <c r="S218" s="30">
        <f t="shared" si="170"/>
        <v>7.7015067105191014E-10</v>
      </c>
      <c r="T218" s="30">
        <f t="shared" si="171"/>
        <v>7.7015067100636133E-10</v>
      </c>
      <c r="V218" s="36">
        <v>9.2199999999999992E-9</v>
      </c>
      <c r="W218" s="36">
        <v>3.9148343030300001</v>
      </c>
      <c r="X218" s="36">
        <v>9225.5392732830005</v>
      </c>
      <c r="Y218" s="30">
        <f t="shared" si="172"/>
        <v>-9.1612476374963168E-9</v>
      </c>
      <c r="Z218" s="30">
        <f t="shared" si="173"/>
        <v>-9.1609320651162451E-9</v>
      </c>
      <c r="AA218" s="30">
        <f t="shared" si="174"/>
        <v>-9.160932078554613E-9</v>
      </c>
      <c r="AB218" s="30">
        <f t="shared" si="175"/>
        <v>-9.1609320785540505E-9</v>
      </c>
      <c r="AD218" s="36">
        <v>7.2999999999999996E-10</v>
      </c>
      <c r="AE218" s="36">
        <v>3.8155416660400001</v>
      </c>
      <c r="AF218" s="36">
        <v>3503.0790628320001</v>
      </c>
      <c r="AG218" s="30">
        <f t="shared" si="176"/>
        <v>-7.2632182802551555E-10</v>
      </c>
      <c r="AH218" s="30">
        <f t="shared" si="177"/>
        <v>-7.2633025115224945E-10</v>
      </c>
      <c r="AI218" s="30">
        <f t="shared" si="178"/>
        <v>-7.2633025079424113E-10</v>
      </c>
      <c r="AJ218" s="30">
        <f t="shared" si="179"/>
        <v>-7.2633025079425623E-10</v>
      </c>
      <c r="AL218" s="36"/>
      <c r="AM218" s="36"/>
      <c r="AN218" s="36"/>
      <c r="AT218" s="36"/>
      <c r="AU218" s="36"/>
      <c r="AV218" s="36"/>
      <c r="BB218" s="36"/>
      <c r="BC218" s="36"/>
      <c r="BD218" s="36"/>
      <c r="BJ218" s="36">
        <v>3.3700000000000001E-9</v>
      </c>
      <c r="BK218" s="36">
        <v>5.4639874022599999</v>
      </c>
      <c r="BL218" s="36">
        <v>6604.9587821240002</v>
      </c>
      <c r="BM218" s="30">
        <f t="shared" si="180"/>
        <v>3.2582558178735654E-9</v>
      </c>
      <c r="BN218" s="30">
        <f t="shared" si="181"/>
        <v>3.2584425979687052E-9</v>
      </c>
      <c r="BO218" s="30">
        <f t="shared" si="182"/>
        <v>3.2584425900287068E-9</v>
      </c>
      <c r="BP218" s="30">
        <f t="shared" si="183"/>
        <v>3.2584425900290427E-9</v>
      </c>
      <c r="BR218" s="36">
        <v>5.0000000000000003E-10</v>
      </c>
      <c r="BS218" s="36">
        <v>2.0176901578500002</v>
      </c>
      <c r="BT218" s="36">
        <v>10022.817601167601</v>
      </c>
      <c r="BU218" s="30">
        <f t="shared" si="184"/>
        <v>-4.945723708183611E-10</v>
      </c>
      <c r="BV218" s="30">
        <f t="shared" si="185"/>
        <v>-4.9454813702805783E-10</v>
      </c>
      <c r="BW218" s="30">
        <f t="shared" si="186"/>
        <v>-4.9454813805979855E-10</v>
      </c>
      <c r="BX218" s="30">
        <f t="shared" si="187"/>
        <v>-4.9454813805975461E-10</v>
      </c>
      <c r="BZ218" s="36"/>
      <c r="CA218" s="36"/>
      <c r="CB218" s="36"/>
      <c r="CH218" s="36"/>
      <c r="CI218" s="36"/>
      <c r="CJ218" s="36"/>
      <c r="CP218" s="36"/>
      <c r="CQ218" s="36"/>
      <c r="CR218" s="36"/>
      <c r="CX218" s="36"/>
      <c r="CY218" s="36"/>
      <c r="CZ218" s="36"/>
      <c r="DF218" s="36">
        <v>3.124E-8</v>
      </c>
      <c r="DG218" s="36">
        <v>5.4406965819500002</v>
      </c>
      <c r="DH218" s="36">
        <v>6048.4411140864004</v>
      </c>
      <c r="DI218" s="30">
        <f t="shared" si="188"/>
        <v>-3.0740814320576868E-8</v>
      </c>
      <c r="DJ218" s="30">
        <f t="shared" si="189"/>
        <v>-3.0741919649169011E-8</v>
      </c>
      <c r="DK218" s="30">
        <f t="shared" si="190"/>
        <v>-3.0741919602188123E-8</v>
      </c>
      <c r="DL218" s="30">
        <f t="shared" si="191"/>
        <v>-3.0741919602190135E-8</v>
      </c>
      <c r="DN218" s="36">
        <v>5.0199999999999996E-9</v>
      </c>
      <c r="DO218" s="36">
        <v>6.1218888185599996</v>
      </c>
      <c r="DP218" s="36">
        <v>8273.8208670324002</v>
      </c>
      <c r="DQ218" s="30">
        <f t="shared" si="192"/>
        <v>-2.3315090784165724E-9</v>
      </c>
      <c r="DR218" s="30">
        <f t="shared" si="193"/>
        <v>-2.3327181293430134E-9</v>
      </c>
      <c r="DS218" s="30">
        <f t="shared" si="194"/>
        <v>-2.3327180779289783E-9</v>
      </c>
      <c r="DT218" s="30">
        <f t="shared" si="195"/>
        <v>-2.3327180779311261E-9</v>
      </c>
      <c r="DV218" s="36">
        <v>5.0000000000000003E-10</v>
      </c>
      <c r="DW218" s="36">
        <v>6.1011945035000004</v>
      </c>
      <c r="DX218" s="36">
        <v>3253.3042221599999</v>
      </c>
      <c r="DY218" s="30">
        <f t="shared" si="196"/>
        <v>4.0419560704328374E-10</v>
      </c>
      <c r="DZ218" s="30">
        <f t="shared" si="197"/>
        <v>4.0422708043992761E-10</v>
      </c>
      <c r="EA218" s="30">
        <f t="shared" si="198"/>
        <v>4.0422707910154638E-10</v>
      </c>
      <c r="EB218" s="30">
        <f t="shared" si="199"/>
        <v>4.0422707910160284E-10</v>
      </c>
      <c r="ED218" s="36"/>
      <c r="EE218" s="36"/>
      <c r="EF218" s="36"/>
      <c r="EL218" s="36"/>
      <c r="EM218" s="36"/>
      <c r="EN218" s="36"/>
      <c r="ET218" s="36"/>
      <c r="EU218" s="36"/>
      <c r="EV218" s="36"/>
    </row>
    <row r="219" spans="14:152" s="30" customFormat="1" ht="12.75">
      <c r="N219" s="36">
        <v>5.212E-8</v>
      </c>
      <c r="O219" s="36">
        <v>3.4899990936499998</v>
      </c>
      <c r="P219" s="36">
        <v>12935.851515923199</v>
      </c>
      <c r="Q219" s="30">
        <f t="shared" si="168"/>
        <v>3.3157493800517589E-8</v>
      </c>
      <c r="R219" s="30">
        <f t="shared" si="169"/>
        <v>3.3174590444624163E-8</v>
      </c>
      <c r="S219" s="30">
        <f t="shared" si="170"/>
        <v>3.3174589717676705E-8</v>
      </c>
      <c r="T219" s="30">
        <f t="shared" si="171"/>
        <v>3.3174589717707549E-8</v>
      </c>
      <c r="V219" s="36">
        <v>9.3000000000000006E-9</v>
      </c>
      <c r="W219" s="36">
        <v>0.240730047</v>
      </c>
      <c r="X219" s="36">
        <v>6923.9534573736</v>
      </c>
      <c r="Y219" s="30">
        <f t="shared" si="172"/>
        <v>8.3720394665782552E-9</v>
      </c>
      <c r="Z219" s="30">
        <f t="shared" si="173"/>
        <v>8.371117550656953E-9</v>
      </c>
      <c r="AA219" s="30">
        <f t="shared" si="174"/>
        <v>8.3711175898728017E-9</v>
      </c>
      <c r="AB219" s="30">
        <f t="shared" si="175"/>
        <v>8.3711175898711622E-9</v>
      </c>
      <c r="AD219" s="36">
        <v>6.6E-10</v>
      </c>
      <c r="AE219" s="36">
        <v>0.47312197977999998</v>
      </c>
      <c r="AF219" s="36">
        <v>3980.5097130138001</v>
      </c>
      <c r="AG219" s="30">
        <f t="shared" si="176"/>
        <v>-6.0942027648834498E-10</v>
      </c>
      <c r="AH219" s="30">
        <f t="shared" si="177"/>
        <v>-6.0945342684540082E-10</v>
      </c>
      <c r="AI219" s="30">
        <f t="shared" si="178"/>
        <v>-6.0945342543582632E-10</v>
      </c>
      <c r="AJ219" s="30">
        <f t="shared" si="179"/>
        <v>-6.0945342543588578E-10</v>
      </c>
      <c r="AL219" s="36"/>
      <c r="AM219" s="36"/>
      <c r="AN219" s="36"/>
      <c r="AT219" s="36"/>
      <c r="AU219" s="36"/>
      <c r="AV219" s="36"/>
      <c r="BB219" s="36"/>
      <c r="BC219" s="36"/>
      <c r="BD219" s="36"/>
      <c r="BJ219" s="36">
        <v>3.3999999999999998E-9</v>
      </c>
      <c r="BK219" s="36">
        <v>1.7339266228000001</v>
      </c>
      <c r="BL219" s="36">
        <v>1692.1656695024001</v>
      </c>
      <c r="BM219" s="30">
        <f t="shared" si="180"/>
        <v>6.9403293298439895E-10</v>
      </c>
      <c r="BN219" s="30">
        <f t="shared" si="181"/>
        <v>6.9384778915545544E-10</v>
      </c>
      <c r="BO219" s="30">
        <f t="shared" si="182"/>
        <v>6.9384779702917965E-10</v>
      </c>
      <c r="BP219" s="30">
        <f t="shared" si="183"/>
        <v>6.9384779702884857E-10</v>
      </c>
      <c r="BR219" s="36">
        <v>5.4999999999999996E-10</v>
      </c>
      <c r="BS219" s="36">
        <v>1.3608143391700001</v>
      </c>
      <c r="BT219" s="36">
        <v>21393.541969857601</v>
      </c>
      <c r="BU219" s="30">
        <f t="shared" si="184"/>
        <v>-2.8864173205818987E-10</v>
      </c>
      <c r="BV219" s="30">
        <f t="shared" si="185"/>
        <v>-2.8831241814721059E-10</v>
      </c>
      <c r="BW219" s="30">
        <f t="shared" si="186"/>
        <v>-2.8831243215509364E-10</v>
      </c>
      <c r="BX219" s="30">
        <f t="shared" si="187"/>
        <v>-2.8831243215450118E-10</v>
      </c>
      <c r="BZ219" s="36"/>
      <c r="CA219" s="36"/>
      <c r="CB219" s="36"/>
      <c r="CH219" s="36"/>
      <c r="CI219" s="36"/>
      <c r="CJ219" s="36"/>
      <c r="CP219" s="36"/>
      <c r="CQ219" s="36"/>
      <c r="CR219" s="36"/>
      <c r="CX219" s="36"/>
      <c r="CY219" s="36"/>
      <c r="CZ219" s="36"/>
      <c r="DF219" s="36">
        <v>3.8129999999999998E-8</v>
      </c>
      <c r="DG219" s="36">
        <v>0.80274487429999997</v>
      </c>
      <c r="DH219" s="36">
        <v>13517.8701062334</v>
      </c>
      <c r="DI219" s="30">
        <f t="shared" si="188"/>
        <v>1.2017775445951352E-8</v>
      </c>
      <c r="DJ219" s="30">
        <f t="shared" si="189"/>
        <v>1.2033854144901235E-8</v>
      </c>
      <c r="DK219" s="30">
        <f t="shared" si="190"/>
        <v>1.2033853461167161E-8</v>
      </c>
      <c r="DL219" s="30">
        <f t="shared" si="191"/>
        <v>1.2033853461195953E-8</v>
      </c>
      <c r="DN219" s="36">
        <v>4.2000000000000004E-9</v>
      </c>
      <c r="DO219" s="36">
        <v>3.51990468754</v>
      </c>
      <c r="DP219" s="36">
        <v>9168.6408983473993</v>
      </c>
      <c r="DQ219" s="30">
        <f t="shared" si="192"/>
        <v>-4.1224988349861936E-9</v>
      </c>
      <c r="DR219" s="30">
        <f t="shared" si="193"/>
        <v>-4.1222565934117342E-9</v>
      </c>
      <c r="DS219" s="30">
        <f t="shared" si="194"/>
        <v>-4.1222566037215902E-9</v>
      </c>
      <c r="DT219" s="30">
        <f t="shared" si="195"/>
        <v>-4.1222566037211559E-9</v>
      </c>
      <c r="DV219" s="36">
        <v>5.9000000000000003E-10</v>
      </c>
      <c r="DW219" s="36">
        <v>0.27861398525999997</v>
      </c>
      <c r="DX219" s="36">
        <v>9225.5392732830005</v>
      </c>
      <c r="DY219" s="30">
        <f t="shared" si="196"/>
        <v>4.8440903968537456E-10</v>
      </c>
      <c r="DZ219" s="30">
        <f t="shared" si="197"/>
        <v>4.8430687246608201E-10</v>
      </c>
      <c r="EA219" s="30">
        <f t="shared" si="198"/>
        <v>4.8430687681192951E-10</v>
      </c>
      <c r="EB219" s="30">
        <f t="shared" si="199"/>
        <v>4.8430687681174753E-10</v>
      </c>
      <c r="ED219" s="36"/>
      <c r="EE219" s="36"/>
      <c r="EF219" s="36"/>
      <c r="EL219" s="36"/>
      <c r="EM219" s="36"/>
      <c r="EN219" s="36"/>
      <c r="ET219" s="36"/>
      <c r="EU219" s="36"/>
      <c r="EV219" s="36"/>
    </row>
    <row r="220" spans="14:152" s="30" customFormat="1" ht="12.75">
      <c r="N220" s="36">
        <v>5.2660000000000003E-8</v>
      </c>
      <c r="O220" s="36">
        <v>4.5120104237299996</v>
      </c>
      <c r="P220" s="36">
        <v>6144.4203413041996</v>
      </c>
      <c r="Q220" s="30">
        <f t="shared" si="168"/>
        <v>-1.5005431259761886E-8</v>
      </c>
      <c r="R220" s="30">
        <f t="shared" si="169"/>
        <v>-1.4995235651446176E-8</v>
      </c>
      <c r="S220" s="30">
        <f t="shared" si="170"/>
        <v>-1.4995236085051136E-8</v>
      </c>
      <c r="T220" s="30">
        <f t="shared" si="171"/>
        <v>-1.4995236085032846E-8</v>
      </c>
      <c r="V220" s="36">
        <v>9.2300000000000006E-9</v>
      </c>
      <c r="W220" s="36">
        <v>1.1039607444999999</v>
      </c>
      <c r="X220" s="36">
        <v>29.429508536</v>
      </c>
      <c r="Y220" s="30">
        <f t="shared" si="172"/>
        <v>5.4378780152362628E-9</v>
      </c>
      <c r="Z220" s="30">
        <f t="shared" si="173"/>
        <v>5.437885230207005E-9</v>
      </c>
      <c r="AA220" s="30">
        <f t="shared" si="174"/>
        <v>5.4378852299001715E-9</v>
      </c>
      <c r="AB220" s="30">
        <f t="shared" si="175"/>
        <v>5.4378852299001847E-9</v>
      </c>
      <c r="AD220" s="36">
        <v>6.5000000000000003E-10</v>
      </c>
      <c r="AE220" s="36">
        <v>1.3890191295700001</v>
      </c>
      <c r="AF220" s="36">
        <v>3253.3042221599999</v>
      </c>
      <c r="AG220" s="30">
        <f t="shared" si="176"/>
        <v>-3.8273187312695431E-10</v>
      </c>
      <c r="AH220" s="30">
        <f t="shared" si="177"/>
        <v>-3.8267568612080117E-10</v>
      </c>
      <c r="AI220" s="30">
        <f t="shared" si="178"/>
        <v>-3.8267568851037758E-10</v>
      </c>
      <c r="AJ220" s="30">
        <f t="shared" si="179"/>
        <v>-3.8267568851027677E-10</v>
      </c>
      <c r="AL220" s="36"/>
      <c r="AM220" s="36"/>
      <c r="AN220" s="36"/>
      <c r="AT220" s="36"/>
      <c r="AU220" s="36"/>
      <c r="AV220" s="36"/>
      <c r="BB220" s="36"/>
      <c r="BC220" s="36"/>
      <c r="BD220" s="36"/>
      <c r="BJ220" s="36">
        <v>3.4400000000000001E-9</v>
      </c>
      <c r="BK220" s="36">
        <v>3.58310197017</v>
      </c>
      <c r="BL220" s="36">
        <v>7107.8230442756003</v>
      </c>
      <c r="BM220" s="30">
        <f t="shared" si="180"/>
        <v>-1.0217603308589456E-9</v>
      </c>
      <c r="BN220" s="30">
        <f t="shared" si="181"/>
        <v>-1.0209928242957484E-9</v>
      </c>
      <c r="BO220" s="30">
        <f t="shared" si="182"/>
        <v>-1.0209928569369553E-9</v>
      </c>
      <c r="BP220" s="30">
        <f t="shared" si="183"/>
        <v>-1.0209928569355782E-9</v>
      </c>
      <c r="BR220" s="36">
        <v>4.8E-10</v>
      </c>
      <c r="BS220" s="36">
        <v>1.5993959548700001</v>
      </c>
      <c r="BT220" s="36">
        <v>18052.929543157799</v>
      </c>
      <c r="BU220" s="30">
        <f t="shared" si="184"/>
        <v>-2.1471892149240314E-10</v>
      </c>
      <c r="BV220" s="30">
        <f t="shared" si="185"/>
        <v>-2.1446412307029281E-10</v>
      </c>
      <c r="BW220" s="30">
        <f t="shared" si="186"/>
        <v>-2.1446413390779934E-10</v>
      </c>
      <c r="BX220" s="30">
        <f t="shared" si="187"/>
        <v>-2.1446413390734165E-10</v>
      </c>
      <c r="BZ220" s="36"/>
      <c r="CA220" s="36"/>
      <c r="CB220" s="36"/>
      <c r="CH220" s="36"/>
      <c r="CI220" s="36"/>
      <c r="CJ220" s="36"/>
      <c r="CP220" s="36"/>
      <c r="CQ220" s="36"/>
      <c r="CR220" s="36"/>
      <c r="CX220" s="36"/>
      <c r="CY220" s="36"/>
      <c r="CZ220" s="36"/>
      <c r="DF220" s="36">
        <v>3.6120000000000002E-8</v>
      </c>
      <c r="DG220" s="36">
        <v>3.68140265686</v>
      </c>
      <c r="DH220" s="36">
        <v>5724.9356974290004</v>
      </c>
      <c r="DI220" s="30">
        <f t="shared" si="188"/>
        <v>-3.530057487844336E-8</v>
      </c>
      <c r="DJ220" s="30">
        <f t="shared" si="189"/>
        <v>-3.5302013926287592E-8</v>
      </c>
      <c r="DK220" s="30">
        <f t="shared" si="190"/>
        <v>-3.5302013865115282E-8</v>
      </c>
      <c r="DL220" s="30">
        <f t="shared" si="191"/>
        <v>-3.5302013865117863E-8</v>
      </c>
      <c r="DN220" s="36">
        <v>4.5200000000000001E-9</v>
      </c>
      <c r="DO220" s="36">
        <v>0.15931716927</v>
      </c>
      <c r="DP220" s="36">
        <v>7895.9598727202001</v>
      </c>
      <c r="DQ220" s="30">
        <f t="shared" si="192"/>
        <v>4.2272391396495019E-9</v>
      </c>
      <c r="DR220" s="30">
        <f t="shared" si="193"/>
        <v>4.2276543564790077E-9</v>
      </c>
      <c r="DS220" s="30">
        <f t="shared" si="194"/>
        <v>4.2276543388269965E-9</v>
      </c>
      <c r="DT220" s="30">
        <f t="shared" si="195"/>
        <v>4.2276543388277352E-9</v>
      </c>
      <c r="DV220" s="36">
        <v>5.3000000000000003E-10</v>
      </c>
      <c r="DW220" s="36">
        <v>1.2733087454900001</v>
      </c>
      <c r="DX220" s="36">
        <v>3344.4937620577998</v>
      </c>
      <c r="DY220" s="30">
        <f t="shared" si="196"/>
        <v>-4.3875842164028899E-12</v>
      </c>
      <c r="DZ220" s="30">
        <f t="shared" si="197"/>
        <v>-4.3293177745520751E-12</v>
      </c>
      <c r="EA220" s="30">
        <f t="shared" si="198"/>
        <v>-4.3293202524707438E-12</v>
      </c>
      <c r="EB220" s="30">
        <f t="shared" si="199"/>
        <v>-4.3293202523653025E-12</v>
      </c>
      <c r="ED220" s="36"/>
      <c r="EE220" s="36"/>
      <c r="EF220" s="36"/>
      <c r="EL220" s="36"/>
      <c r="EM220" s="36"/>
      <c r="EN220" s="36"/>
      <c r="ET220" s="36"/>
      <c r="EU220" s="36"/>
      <c r="EV220" s="36"/>
    </row>
    <row r="221" spans="14:152" s="30" customFormat="1" ht="12.75">
      <c r="N221" s="36">
        <v>6.6320000000000001E-8</v>
      </c>
      <c r="O221" s="36">
        <v>3.4810090892500001</v>
      </c>
      <c r="P221" s="36">
        <v>1118.7557921027999</v>
      </c>
      <c r="Q221" s="30">
        <f t="shared" si="168"/>
        <v>-6.0567449106722118E-8</v>
      </c>
      <c r="R221" s="30">
        <f t="shared" si="169"/>
        <v>-6.0568442643356416E-8</v>
      </c>
      <c r="S221" s="30">
        <f t="shared" si="170"/>
        <v>-6.0568442601105698E-8</v>
      </c>
      <c r="T221" s="30">
        <f t="shared" si="171"/>
        <v>-6.0568442601107471E-8</v>
      </c>
      <c r="V221" s="36">
        <v>8.1599999999999999E-9</v>
      </c>
      <c r="W221" s="36">
        <v>4.6519828200499997</v>
      </c>
      <c r="X221" s="36">
        <v>2707.8286873866</v>
      </c>
      <c r="Y221" s="30">
        <f t="shared" si="172"/>
        <v>-4.8324634744725532E-9</v>
      </c>
      <c r="Z221" s="30">
        <f t="shared" si="173"/>
        <v>-4.8318781866594245E-9</v>
      </c>
      <c r="AA221" s="30">
        <f t="shared" si="174"/>
        <v>-4.8318782115509832E-9</v>
      </c>
      <c r="AB221" s="30">
        <f t="shared" si="175"/>
        <v>-4.8318782115499319E-9</v>
      </c>
      <c r="AD221" s="36">
        <v>8.6000000000000003E-10</v>
      </c>
      <c r="AE221" s="36">
        <v>5.4405023101300003</v>
      </c>
      <c r="AF221" s="36">
        <v>6816.2899334350004</v>
      </c>
      <c r="AG221" s="30">
        <f t="shared" si="176"/>
        <v>5.0930707607542979E-10</v>
      </c>
      <c r="AH221" s="30">
        <f t="shared" si="177"/>
        <v>5.0915179280793672E-10</v>
      </c>
      <c r="AI221" s="30">
        <f t="shared" si="178"/>
        <v>5.0915179941226563E-10</v>
      </c>
      <c r="AJ221" s="30">
        <f t="shared" si="179"/>
        <v>5.0915179941198987E-10</v>
      </c>
      <c r="AL221" s="36"/>
      <c r="AM221" s="36"/>
      <c r="AN221" s="36"/>
      <c r="AT221" s="36"/>
      <c r="AU221" s="36"/>
      <c r="AV221" s="36"/>
      <c r="BB221" s="36"/>
      <c r="BC221" s="36"/>
      <c r="BD221" s="36"/>
      <c r="BJ221" s="36">
        <v>4.2000000000000004E-9</v>
      </c>
      <c r="BK221" s="36">
        <v>2.7727475027200001</v>
      </c>
      <c r="BL221" s="36">
        <v>2906.9006888230001</v>
      </c>
      <c r="BM221" s="30">
        <f t="shared" si="180"/>
        <v>2.9905445275749637E-9</v>
      </c>
      <c r="BN221" s="30">
        <f t="shared" si="181"/>
        <v>2.9902627191380688E-9</v>
      </c>
      <c r="BO221" s="30">
        <f t="shared" si="182"/>
        <v>2.9902627311232169E-9</v>
      </c>
      <c r="BP221" s="30">
        <f t="shared" si="183"/>
        <v>2.990262731122714E-9</v>
      </c>
      <c r="BR221" s="36">
        <v>4.5E-10</v>
      </c>
      <c r="BS221" s="36">
        <v>4.9792815799400003</v>
      </c>
      <c r="BT221" s="36">
        <v>8671.9698704406001</v>
      </c>
      <c r="BU221" s="30">
        <f t="shared" si="184"/>
        <v>2.8699233917828502E-10</v>
      </c>
      <c r="BV221" s="30">
        <f t="shared" si="185"/>
        <v>2.870911328017935E-10</v>
      </c>
      <c r="BW221" s="30">
        <f t="shared" si="186"/>
        <v>2.8709112860085843E-10</v>
      </c>
      <c r="BX221" s="30">
        <f t="shared" si="187"/>
        <v>2.8709112860103566E-10</v>
      </c>
      <c r="BZ221" s="36"/>
      <c r="CA221" s="36"/>
      <c r="CB221" s="36"/>
      <c r="CH221" s="36"/>
      <c r="CI221" s="36"/>
      <c r="CJ221" s="36"/>
      <c r="CP221" s="36"/>
      <c r="CQ221" s="36"/>
      <c r="CR221" s="36"/>
      <c r="CX221" s="36"/>
      <c r="CY221" s="36"/>
      <c r="CZ221" s="36"/>
      <c r="DF221" s="36">
        <v>2.8130000000000001E-8</v>
      </c>
      <c r="DG221" s="36">
        <v>1.68598843422</v>
      </c>
      <c r="DH221" s="36">
        <v>2391.4368177299998</v>
      </c>
      <c r="DI221" s="30">
        <f t="shared" si="188"/>
        <v>1.5367250922715462E-8</v>
      </c>
      <c r="DJ221" s="30">
        <f t="shared" si="189"/>
        <v>1.5369103079389761E-8</v>
      </c>
      <c r="DK221" s="30">
        <f t="shared" si="190"/>
        <v>1.5369103000624455E-8</v>
      </c>
      <c r="DL221" s="30">
        <f t="shared" si="191"/>
        <v>1.5369103000627804E-8</v>
      </c>
      <c r="DN221" s="36">
        <v>4.01E-9</v>
      </c>
      <c r="DO221" s="36">
        <v>0.93276882765000002</v>
      </c>
      <c r="DP221" s="36">
        <v>433.71173787679999</v>
      </c>
      <c r="DQ221" s="30">
        <f t="shared" si="192"/>
        <v>3.9561863949130643E-10</v>
      </c>
      <c r="DR221" s="30">
        <f t="shared" si="193"/>
        <v>3.9556174780014575E-10</v>
      </c>
      <c r="DS221" s="30">
        <f t="shared" si="194"/>
        <v>3.9556175021960018E-10</v>
      </c>
      <c r="DT221" s="30">
        <f t="shared" si="195"/>
        <v>3.9556175021949917E-10</v>
      </c>
      <c r="DV221" s="36">
        <v>4.8999999999999996E-10</v>
      </c>
      <c r="DW221" s="36">
        <v>2.9149938941600002</v>
      </c>
      <c r="DX221" s="36">
        <v>10404.7338123226</v>
      </c>
      <c r="DY221" s="30">
        <f t="shared" si="196"/>
        <v>-9.8816664775225968E-11</v>
      </c>
      <c r="DZ221" s="30">
        <f t="shared" si="197"/>
        <v>-9.8652510045747345E-11</v>
      </c>
      <c r="EA221" s="30">
        <f t="shared" si="198"/>
        <v>-9.8652517027059665E-11</v>
      </c>
      <c r="EB221" s="30">
        <f t="shared" si="199"/>
        <v>-9.8652517026766378E-11</v>
      </c>
      <c r="ED221" s="36"/>
      <c r="EE221" s="36"/>
      <c r="EF221" s="36"/>
      <c r="EL221" s="36"/>
      <c r="EM221" s="36"/>
      <c r="EN221" s="36"/>
      <c r="ET221" s="36"/>
      <c r="EU221" s="36"/>
      <c r="EV221" s="36"/>
    </row>
    <row r="222" spans="14:152" s="30" customFormat="1" ht="12.75">
      <c r="N222" s="36">
        <v>5.1819999999999997E-8</v>
      </c>
      <c r="O222" s="36">
        <v>3.25459432228</v>
      </c>
      <c r="P222" s="36">
        <v>2391.4368177299998</v>
      </c>
      <c r="Q222" s="30">
        <f t="shared" si="168"/>
        <v>-4.3341981038188013E-8</v>
      </c>
      <c r="R222" s="30">
        <f t="shared" si="169"/>
        <v>-4.3339748027456635E-8</v>
      </c>
      <c r="S222" s="30">
        <f t="shared" si="170"/>
        <v>-4.3339748122426319E-8</v>
      </c>
      <c r="T222" s="30">
        <f t="shared" si="171"/>
        <v>-4.3339748122422289E-8</v>
      </c>
      <c r="V222" s="36">
        <v>7.9099999999999994E-9</v>
      </c>
      <c r="W222" s="36">
        <v>6.0859558386800003</v>
      </c>
      <c r="X222" s="36">
        <v>2384.3232707292</v>
      </c>
      <c r="Y222" s="30">
        <f t="shared" si="172"/>
        <v>5.2150373126973392E-9</v>
      </c>
      <c r="Z222" s="30">
        <f t="shared" si="173"/>
        <v>5.2145711541672487E-9</v>
      </c>
      <c r="AA222" s="30">
        <f t="shared" si="174"/>
        <v>5.214571173992413E-9</v>
      </c>
      <c r="AB222" s="30">
        <f t="shared" si="175"/>
        <v>5.2145711739915776E-9</v>
      </c>
      <c r="AD222" s="36">
        <v>7.2E-10</v>
      </c>
      <c r="AE222" s="36">
        <v>3.44697351738</v>
      </c>
      <c r="AF222" s="36">
        <v>14158.747713615599</v>
      </c>
      <c r="AG222" s="30">
        <f t="shared" si="176"/>
        <v>6.7854603195092966E-10</v>
      </c>
      <c r="AH222" s="30">
        <f t="shared" si="177"/>
        <v>6.7865802428058748E-10</v>
      </c>
      <c r="AI222" s="30">
        <f t="shared" si="178"/>
        <v>6.7865801952097514E-10</v>
      </c>
      <c r="AJ222" s="30">
        <f t="shared" si="179"/>
        <v>6.7865801952117676E-10</v>
      </c>
      <c r="AL222" s="36"/>
      <c r="AM222" s="36"/>
      <c r="AN222" s="36"/>
      <c r="AT222" s="36"/>
      <c r="AU222" s="36"/>
      <c r="AV222" s="36"/>
      <c r="BB222" s="36"/>
      <c r="BC222" s="36"/>
      <c r="BD222" s="36"/>
      <c r="BJ222" s="36">
        <v>3.3499999999999998E-9</v>
      </c>
      <c r="BK222" s="36">
        <v>2.0233963322099999</v>
      </c>
      <c r="BL222" s="36">
        <v>3333.5661900017999</v>
      </c>
      <c r="BM222" s="30">
        <f t="shared" si="180"/>
        <v>-2.4469485932020226E-9</v>
      </c>
      <c r="BN222" s="30">
        <f t="shared" si="181"/>
        <v>-2.4466978567857687E-9</v>
      </c>
      <c r="BO222" s="30">
        <f t="shared" si="182"/>
        <v>-2.446697867449557E-9</v>
      </c>
      <c r="BP222" s="30">
        <f t="shared" si="183"/>
        <v>-2.4466978674491016E-9</v>
      </c>
      <c r="BR222" s="36">
        <v>4.3999999999999998E-10</v>
      </c>
      <c r="BS222" s="36">
        <v>2.5854298568499998</v>
      </c>
      <c r="BT222" s="36">
        <v>13916.0191096416</v>
      </c>
      <c r="BU222" s="30">
        <f t="shared" si="184"/>
        <v>2.9847784400364317E-10</v>
      </c>
      <c r="BV222" s="30">
        <f t="shared" si="185"/>
        <v>2.9862569734918636E-10</v>
      </c>
      <c r="BW222" s="30">
        <f t="shared" si="186"/>
        <v>2.9862569106270759E-10</v>
      </c>
      <c r="BX222" s="30">
        <f t="shared" si="187"/>
        <v>2.9862569106296934E-10</v>
      </c>
      <c r="BZ222" s="36"/>
      <c r="CA222" s="36"/>
      <c r="CB222" s="36"/>
      <c r="CH222" s="36"/>
      <c r="CI222" s="36"/>
      <c r="CJ222" s="36"/>
      <c r="CP222" s="36"/>
      <c r="CQ222" s="36"/>
      <c r="CR222" s="36"/>
      <c r="CX222" s="36"/>
      <c r="CY222" s="36"/>
      <c r="CZ222" s="36"/>
      <c r="DF222" s="36">
        <v>2.9020000000000001E-8</v>
      </c>
      <c r="DG222" s="36">
        <v>5.3066623973900002</v>
      </c>
      <c r="DH222" s="36">
        <v>8955.3418029093991</v>
      </c>
      <c r="DI222" s="30">
        <f t="shared" si="188"/>
        <v>2.7112549989701848E-8</v>
      </c>
      <c r="DJ222" s="30">
        <f t="shared" si="189"/>
        <v>2.7109502722663936E-8</v>
      </c>
      <c r="DK222" s="30">
        <f t="shared" si="190"/>
        <v>2.7109502852306074E-8</v>
      </c>
      <c r="DL222" s="30">
        <f t="shared" si="191"/>
        <v>2.7109502852300631E-8</v>
      </c>
      <c r="DN222" s="36">
        <v>4.9099999999999998E-9</v>
      </c>
      <c r="DO222" s="36">
        <v>4.4937264390199996</v>
      </c>
      <c r="DP222" s="36">
        <v>10021.7699697966</v>
      </c>
      <c r="DQ222" s="30">
        <f t="shared" si="192"/>
        <v>3.3952885612699013E-9</v>
      </c>
      <c r="DR222" s="30">
        <f t="shared" si="193"/>
        <v>3.3941199175340695E-9</v>
      </c>
      <c r="DS222" s="30">
        <f t="shared" si="194"/>
        <v>3.3941199672412186E-9</v>
      </c>
      <c r="DT222" s="30">
        <f t="shared" si="195"/>
        <v>3.3941199672391262E-9</v>
      </c>
      <c r="DV222" s="36">
        <v>4.7000000000000003E-10</v>
      </c>
      <c r="DW222" s="36">
        <v>0.48598973230999998</v>
      </c>
      <c r="DX222" s="36">
        <v>17395.219734725801</v>
      </c>
      <c r="DY222" s="30">
        <f t="shared" si="196"/>
        <v>-6.767883615116164E-11</v>
      </c>
      <c r="DZ222" s="30">
        <f t="shared" si="197"/>
        <v>-6.7944777986083545E-11</v>
      </c>
      <c r="EA222" s="30">
        <f t="shared" si="198"/>
        <v>-6.7944766676757261E-11</v>
      </c>
      <c r="EB222" s="30">
        <f t="shared" si="199"/>
        <v>-6.7944766677233096E-11</v>
      </c>
      <c r="ED222" s="36"/>
      <c r="EE222" s="36"/>
      <c r="EF222" s="36"/>
      <c r="EL222" s="36"/>
      <c r="EM222" s="36"/>
      <c r="EN222" s="36"/>
      <c r="ET222" s="36"/>
      <c r="EU222" s="36"/>
      <c r="EV222" s="36"/>
    </row>
    <row r="223" spans="14:152" s="30" customFormat="1" ht="12.75">
      <c r="N223" s="36">
        <v>5.2140000000000002E-8</v>
      </c>
      <c r="O223" s="36">
        <v>1.023839897E-2</v>
      </c>
      <c r="P223" s="36">
        <v>533.21408344359997</v>
      </c>
      <c r="Q223" s="30">
        <f t="shared" si="168"/>
        <v>-5.114791538165343E-8</v>
      </c>
      <c r="R223" s="30">
        <f t="shared" si="169"/>
        <v>-5.1148092804040293E-8</v>
      </c>
      <c r="S223" s="30">
        <f t="shared" si="170"/>
        <v>-5.1148092796495327E-8</v>
      </c>
      <c r="T223" s="30">
        <f t="shared" si="171"/>
        <v>-5.1148092796495645E-8</v>
      </c>
      <c r="V223" s="36">
        <v>8.2000000000000006E-9</v>
      </c>
      <c r="W223" s="36">
        <v>4.8096854676299996</v>
      </c>
      <c r="X223" s="36">
        <v>533.21408344359997</v>
      </c>
      <c r="Y223" s="30">
        <f t="shared" si="172"/>
        <v>-2.2853756379092467E-9</v>
      </c>
      <c r="Z223" s="30">
        <f t="shared" si="173"/>
        <v>-2.2852376041803371E-9</v>
      </c>
      <c r="AA223" s="30">
        <f t="shared" si="174"/>
        <v>-2.2852376100505591E-9</v>
      </c>
      <c r="AB223" s="30">
        <f t="shared" si="175"/>
        <v>-2.2852376100503109E-9</v>
      </c>
      <c r="AD223" s="36">
        <v>8.6000000000000003E-10</v>
      </c>
      <c r="AE223" s="36">
        <v>4.5021398577199996</v>
      </c>
      <c r="AF223" s="36">
        <v>13362.517017102</v>
      </c>
      <c r="AG223" s="30">
        <f t="shared" si="176"/>
        <v>7.6586156401586261E-10</v>
      </c>
      <c r="AH223" s="30">
        <f t="shared" si="177"/>
        <v>7.6568964372638095E-10</v>
      </c>
      <c r="AI223" s="30">
        <f t="shared" si="178"/>
        <v>7.6568965104083543E-10</v>
      </c>
      <c r="AJ223" s="30">
        <f t="shared" si="179"/>
        <v>7.6568965104052379E-10</v>
      </c>
      <c r="AL223" s="36"/>
      <c r="AM223" s="36"/>
      <c r="AN223" s="36"/>
      <c r="AT223" s="36"/>
      <c r="AU223" s="36"/>
      <c r="AV223" s="36"/>
      <c r="BB223" s="36"/>
      <c r="BC223" s="36"/>
      <c r="BD223" s="36"/>
      <c r="BJ223" s="36">
        <v>3.36E-9</v>
      </c>
      <c r="BK223" s="36">
        <v>2.78173647754</v>
      </c>
      <c r="BL223" s="36">
        <v>4989.0591838971995</v>
      </c>
      <c r="BM223" s="30">
        <f t="shared" si="180"/>
        <v>3.2536462419052857E-9</v>
      </c>
      <c r="BN223" s="30">
        <f t="shared" si="181"/>
        <v>3.2537837424121964E-9</v>
      </c>
      <c r="BO223" s="30">
        <f t="shared" si="182"/>
        <v>3.2537837365665251E-9</v>
      </c>
      <c r="BP223" s="30">
        <f t="shared" si="183"/>
        <v>3.2537837365667691E-9</v>
      </c>
      <c r="BR223" s="36">
        <v>4.7000000000000003E-10</v>
      </c>
      <c r="BS223" s="36">
        <v>1.4020668646400001</v>
      </c>
      <c r="BT223" s="36">
        <v>8425.6508378147992</v>
      </c>
      <c r="BU223" s="30">
        <f t="shared" si="184"/>
        <v>1.1104639816780899E-10</v>
      </c>
      <c r="BV223" s="30">
        <f t="shared" si="185"/>
        <v>1.1091990427328693E-10</v>
      </c>
      <c r="BW223" s="30">
        <f t="shared" si="186"/>
        <v>1.1091990965291877E-10</v>
      </c>
      <c r="BX223" s="30">
        <f t="shared" si="187"/>
        <v>1.1091990965269159E-10</v>
      </c>
      <c r="BZ223" s="36"/>
      <c r="CA223" s="36"/>
      <c r="CB223" s="36"/>
      <c r="CH223" s="36"/>
      <c r="CI223" s="36"/>
      <c r="CJ223" s="36"/>
      <c r="CP223" s="36"/>
      <c r="CQ223" s="36"/>
      <c r="CR223" s="36"/>
      <c r="CX223" s="36"/>
      <c r="CY223" s="36"/>
      <c r="CZ223" s="36"/>
      <c r="DF223" s="36">
        <v>3.2250000000000001E-8</v>
      </c>
      <c r="DG223" s="36">
        <v>2.2983259248899999</v>
      </c>
      <c r="DH223" s="36">
        <v>3312.1632392319998</v>
      </c>
      <c r="DI223" s="30">
        <f t="shared" si="188"/>
        <v>-3.0202602252508411E-8</v>
      </c>
      <c r="DJ223" s="30">
        <f t="shared" si="189"/>
        <v>-3.0201370911965731E-8</v>
      </c>
      <c r="DK223" s="30">
        <f t="shared" si="190"/>
        <v>-3.0201370964339029E-8</v>
      </c>
      <c r="DL223" s="30">
        <f t="shared" si="191"/>
        <v>-3.0201370964336825E-8</v>
      </c>
      <c r="DN223" s="36">
        <v>3.9000000000000002E-9</v>
      </c>
      <c r="DO223" s="36">
        <v>1.2679052414300001</v>
      </c>
      <c r="DP223" s="36">
        <v>5459.3762870782002</v>
      </c>
      <c r="DQ223" s="30">
        <f t="shared" si="192"/>
        <v>-2.91222903106007E-9</v>
      </c>
      <c r="DR223" s="30">
        <f t="shared" si="193"/>
        <v>-2.9117634594955687E-9</v>
      </c>
      <c r="DS223" s="30">
        <f t="shared" si="194"/>
        <v>-2.9117634792970914E-9</v>
      </c>
      <c r="DT223" s="30">
        <f t="shared" si="195"/>
        <v>-2.9117634792962526E-9</v>
      </c>
      <c r="DV223" s="36">
        <v>4.8999999999999996E-10</v>
      </c>
      <c r="DW223" s="36">
        <v>3.4024020738899998</v>
      </c>
      <c r="DX223" s="36">
        <v>3304.5845600224002</v>
      </c>
      <c r="DY223" s="30">
        <f t="shared" si="196"/>
        <v>-3.4563001336175079E-10</v>
      </c>
      <c r="DZ223" s="30">
        <f t="shared" si="197"/>
        <v>-3.4566774153622874E-10</v>
      </c>
      <c r="EA223" s="30">
        <f t="shared" si="198"/>
        <v>-3.456677399318362E-10</v>
      </c>
      <c r="EB223" s="30">
        <f t="shared" si="199"/>
        <v>-3.4566773993190284E-10</v>
      </c>
      <c r="ED223" s="36"/>
      <c r="EE223" s="36"/>
      <c r="EF223" s="36"/>
      <c r="EL223" s="36"/>
      <c r="EM223" s="36"/>
      <c r="EN223" s="36"/>
      <c r="ET223" s="36"/>
      <c r="EU223" s="36"/>
      <c r="EV223" s="36"/>
    </row>
    <row r="224" spans="14:152" s="30" customFormat="1" ht="12.75">
      <c r="N224" s="36">
        <v>5.4359999999999998E-8</v>
      </c>
      <c r="O224" s="36">
        <v>6.1851004557099998</v>
      </c>
      <c r="P224" s="36">
        <v>8425.6508378147992</v>
      </c>
      <c r="Q224" s="30">
        <f t="shared" si="168"/>
        <v>-5.1782617474069718E-8</v>
      </c>
      <c r="R224" s="30">
        <f t="shared" si="169"/>
        <v>-5.1787196534535053E-8</v>
      </c>
      <c r="S224" s="30">
        <f t="shared" si="170"/>
        <v>-5.1787196339884188E-8</v>
      </c>
      <c r="T224" s="30">
        <f t="shared" si="171"/>
        <v>-5.1787196339892407E-8</v>
      </c>
      <c r="V224" s="36">
        <v>7.5800000000000007E-9</v>
      </c>
      <c r="W224" s="36">
        <v>2.0601238613400001</v>
      </c>
      <c r="X224" s="36">
        <v>12935.851515923199</v>
      </c>
      <c r="Y224" s="30">
        <f t="shared" si="172"/>
        <v>6.467633991363851E-9</v>
      </c>
      <c r="Z224" s="30">
        <f t="shared" si="173"/>
        <v>6.4659524853356672E-9</v>
      </c>
      <c r="AA224" s="30">
        <f t="shared" si="174"/>
        <v>6.4659525568705262E-9</v>
      </c>
      <c r="AB224" s="30">
        <f t="shared" si="175"/>
        <v>6.4659525568674912E-9</v>
      </c>
      <c r="AD224" s="36">
        <v>7.4000000000000003E-10</v>
      </c>
      <c r="AE224" s="36">
        <v>1.3470185367500001</v>
      </c>
      <c r="AF224" s="36">
        <v>3361.3878221922</v>
      </c>
      <c r="AG224" s="30">
        <f t="shared" si="176"/>
        <v>8.6444855543197374E-12</v>
      </c>
      <c r="AH224" s="30">
        <f t="shared" si="177"/>
        <v>8.7262467718069593E-12</v>
      </c>
      <c r="AI224" s="30">
        <f t="shared" si="178"/>
        <v>8.7262432947201656E-12</v>
      </c>
      <c r="AJ224" s="30">
        <f t="shared" si="179"/>
        <v>8.7262432948673795E-12</v>
      </c>
      <c r="AL224" s="36"/>
      <c r="AM224" s="36"/>
      <c r="AN224" s="36"/>
      <c r="AT224" s="36"/>
      <c r="AU224" s="36"/>
      <c r="AV224" s="36"/>
      <c r="BB224" s="36"/>
      <c r="BC224" s="36"/>
      <c r="BD224" s="36"/>
      <c r="BJ224" s="36">
        <v>3.5400000000000002E-9</v>
      </c>
      <c r="BK224" s="36">
        <v>5.4126545629900003</v>
      </c>
      <c r="BL224" s="36">
        <v>951.71840625059997</v>
      </c>
      <c r="BM224" s="30">
        <f t="shared" si="180"/>
        <v>3.5074168685672729E-9</v>
      </c>
      <c r="BN224" s="30">
        <f t="shared" si="181"/>
        <v>3.5074318584093079E-9</v>
      </c>
      <c r="BO224" s="30">
        <f t="shared" si="182"/>
        <v>3.5074318577719028E-9</v>
      </c>
      <c r="BP224" s="30">
        <f t="shared" si="183"/>
        <v>3.5074318577719292E-9</v>
      </c>
      <c r="BR224" s="36">
        <v>4.3000000000000001E-10</v>
      </c>
      <c r="BS224" s="36">
        <v>0.21864618144</v>
      </c>
      <c r="BT224" s="36">
        <v>9779.1086761253991</v>
      </c>
      <c r="BU224" s="30">
        <f t="shared" si="184"/>
        <v>-3.5604104289479969E-10</v>
      </c>
      <c r="BV224" s="30">
        <f t="shared" si="185"/>
        <v>-3.5596351691666854E-10</v>
      </c>
      <c r="BW224" s="30">
        <f t="shared" si="186"/>
        <v>-3.5596352021442573E-10</v>
      </c>
      <c r="BX224" s="30">
        <f t="shared" si="187"/>
        <v>-3.5596352021428687E-10</v>
      </c>
      <c r="BZ224" s="36"/>
      <c r="CA224" s="36"/>
      <c r="CB224" s="36"/>
      <c r="CH224" s="36"/>
      <c r="CI224" s="36"/>
      <c r="CJ224" s="36"/>
      <c r="CP224" s="36"/>
      <c r="CQ224" s="36"/>
      <c r="CR224" s="36"/>
      <c r="CX224" s="36"/>
      <c r="CY224" s="36"/>
      <c r="CZ224" s="36"/>
      <c r="DF224" s="36">
        <v>3.8630000000000002E-8</v>
      </c>
      <c r="DG224" s="36">
        <v>3.48188264725</v>
      </c>
      <c r="DH224" s="36">
        <v>20618.019358533598</v>
      </c>
      <c r="DI224" s="30">
        <f t="shared" si="188"/>
        <v>-2.4598623376289539E-8</v>
      </c>
      <c r="DJ224" s="30">
        <f t="shared" si="189"/>
        <v>-2.4578430305673847E-8</v>
      </c>
      <c r="DK224" s="30">
        <f t="shared" si="190"/>
        <v>-2.4578431164671601E-8</v>
      </c>
      <c r="DL224" s="30">
        <f t="shared" si="191"/>
        <v>-2.4578431164635182E-8</v>
      </c>
      <c r="DN224" s="36">
        <v>4.5999999999999998E-9</v>
      </c>
      <c r="DO224" s="36">
        <v>3.5676535600500001</v>
      </c>
      <c r="DP224" s="36">
        <v>1596.1864422845999</v>
      </c>
      <c r="DQ224" s="30">
        <f t="shared" si="192"/>
        <v>2.4828096889259772E-9</v>
      </c>
      <c r="DR224" s="30">
        <f t="shared" si="193"/>
        <v>2.4830128712722586E-9</v>
      </c>
      <c r="DS224" s="30">
        <f t="shared" si="194"/>
        <v>2.4830128626315945E-9</v>
      </c>
      <c r="DT224" s="30">
        <f t="shared" si="195"/>
        <v>2.4830128626319593E-9</v>
      </c>
      <c r="DV224" s="36">
        <v>6E-10</v>
      </c>
      <c r="DW224" s="36">
        <v>3.4055436874099998</v>
      </c>
      <c r="DX224" s="36">
        <v>10551.528245194</v>
      </c>
      <c r="DY224" s="30">
        <f t="shared" si="196"/>
        <v>7.2008056108885591E-11</v>
      </c>
      <c r="DZ224" s="30">
        <f t="shared" si="197"/>
        <v>7.2214657891011124E-11</v>
      </c>
      <c r="EA224" s="30">
        <f t="shared" si="198"/>
        <v>7.221464910496859E-11</v>
      </c>
      <c r="EB224" s="30">
        <f t="shared" si="199"/>
        <v>7.2214649105336802E-11</v>
      </c>
      <c r="ED224" s="36"/>
      <c r="EE224" s="36"/>
      <c r="EF224" s="36"/>
      <c r="EL224" s="36"/>
      <c r="EM224" s="36"/>
      <c r="EN224" s="36"/>
      <c r="ET224" s="36"/>
      <c r="EU224" s="36"/>
      <c r="EV224" s="36"/>
    </row>
    <row r="225" spans="14:152" s="30" customFormat="1" ht="12.75">
      <c r="N225" s="36">
        <v>5.491E-8</v>
      </c>
      <c r="O225" s="36">
        <v>3.42235890731</v>
      </c>
      <c r="P225" s="36">
        <v>3134.4268782626</v>
      </c>
      <c r="Q225" s="30">
        <f t="shared" si="168"/>
        <v>9.8557541170383292E-9</v>
      </c>
      <c r="R225" s="30">
        <f t="shared" si="169"/>
        <v>9.8501882897790811E-9</v>
      </c>
      <c r="S225" s="30">
        <f t="shared" si="170"/>
        <v>9.8501885264811048E-9</v>
      </c>
      <c r="T225" s="30">
        <f t="shared" si="171"/>
        <v>9.850188526471124E-9</v>
      </c>
      <c r="V225" s="36">
        <v>7.3799999999999997E-9</v>
      </c>
      <c r="W225" s="36">
        <v>1.03564559078</v>
      </c>
      <c r="X225" s="36">
        <v>14314.1681130498</v>
      </c>
      <c r="Y225" s="30">
        <f t="shared" si="172"/>
        <v>-7.2186180339315673E-9</v>
      </c>
      <c r="Z225" s="30">
        <f t="shared" si="173"/>
        <v>-7.2193394662627934E-9</v>
      </c>
      <c r="AA225" s="30">
        <f t="shared" si="174"/>
        <v>-7.2193394356161686E-9</v>
      </c>
      <c r="AB225" s="30">
        <f t="shared" si="175"/>
        <v>-7.219339435617454E-9</v>
      </c>
      <c r="AD225" s="36">
        <v>7.5999999999999996E-10</v>
      </c>
      <c r="AE225" s="36">
        <v>6.0400295943</v>
      </c>
      <c r="AF225" s="36">
        <v>5085.0384111149997</v>
      </c>
      <c r="AG225" s="30">
        <f t="shared" si="176"/>
        <v>-7.4990285660846011E-10</v>
      </c>
      <c r="AH225" s="30">
        <f t="shared" si="177"/>
        <v>-7.4988220683379366E-10</v>
      </c>
      <c r="AI225" s="30">
        <f t="shared" si="178"/>
        <v>-7.4988220771241942E-10</v>
      </c>
      <c r="AJ225" s="30">
        <f t="shared" si="179"/>
        <v>-7.4988220771238158E-10</v>
      </c>
      <c r="AL225" s="36"/>
      <c r="AM225" s="36"/>
      <c r="AN225" s="36"/>
      <c r="AT225" s="36"/>
      <c r="AU225" s="36"/>
      <c r="AV225" s="36"/>
      <c r="BB225" s="36"/>
      <c r="BC225" s="36"/>
      <c r="BD225" s="36"/>
      <c r="BJ225" s="36">
        <v>3.2799999999999998E-9</v>
      </c>
      <c r="BK225" s="36">
        <v>0.43464916253000002</v>
      </c>
      <c r="BL225" s="36">
        <v>6923.9534573736</v>
      </c>
      <c r="BM225" s="30">
        <f t="shared" si="180"/>
        <v>3.1726041579288054E-9</v>
      </c>
      <c r="BN225" s="30">
        <f t="shared" si="181"/>
        <v>3.1724146049450685E-9</v>
      </c>
      <c r="BO225" s="30">
        <f t="shared" si="182"/>
        <v>3.1724146130097466E-9</v>
      </c>
      <c r="BP225" s="30">
        <f t="shared" si="183"/>
        <v>3.1724146130094091E-9</v>
      </c>
      <c r="BR225" s="36">
        <v>4.2E-10</v>
      </c>
      <c r="BS225" s="36">
        <v>6.2236585704699996</v>
      </c>
      <c r="BT225" s="36">
        <v>3914.9572250346</v>
      </c>
      <c r="BU225" s="30">
        <f t="shared" si="184"/>
        <v>-4.094270381879872E-10</v>
      </c>
      <c r="BV225" s="30">
        <f t="shared" si="185"/>
        <v>-4.0943908630490388E-10</v>
      </c>
      <c r="BW225" s="30">
        <f t="shared" si="186"/>
        <v>-4.0943908579267337E-10</v>
      </c>
      <c r="BX225" s="30">
        <f t="shared" si="187"/>
        <v>-4.0943908579269493E-10</v>
      </c>
      <c r="BZ225" s="36"/>
      <c r="CA225" s="36"/>
      <c r="CB225" s="36"/>
      <c r="CH225" s="36"/>
      <c r="CI225" s="36"/>
      <c r="CJ225" s="36"/>
      <c r="CP225" s="36"/>
      <c r="CQ225" s="36"/>
      <c r="CR225" s="36"/>
      <c r="CX225" s="36"/>
      <c r="CY225" s="36"/>
      <c r="CZ225" s="36"/>
      <c r="DF225" s="36">
        <v>2.7380000000000001E-8</v>
      </c>
      <c r="DG225" s="36">
        <v>5.4976826136900003</v>
      </c>
      <c r="DH225" s="36">
        <v>149.56319713459999</v>
      </c>
      <c r="DI225" s="30">
        <f t="shared" si="188"/>
        <v>-1.2035224743476216E-9</v>
      </c>
      <c r="DJ225" s="30">
        <f t="shared" si="189"/>
        <v>-1.203656956636761E-9</v>
      </c>
      <c r="DK225" s="30">
        <f t="shared" si="190"/>
        <v>-1.2036569509175915E-9</v>
      </c>
      <c r="DL225" s="30">
        <f t="shared" si="191"/>
        <v>-1.2036569509178345E-9</v>
      </c>
      <c r="DN225" s="36">
        <v>5.14E-9</v>
      </c>
      <c r="DO225" s="36">
        <v>4.14617297678</v>
      </c>
      <c r="DP225" s="36">
        <v>16460.333529524902</v>
      </c>
      <c r="DQ225" s="30">
        <f t="shared" si="192"/>
        <v>3.4106308060353758E-9</v>
      </c>
      <c r="DR225" s="30">
        <f t="shared" si="193"/>
        <v>3.4127110019875394E-9</v>
      </c>
      <c r="DS225" s="30">
        <f t="shared" si="194"/>
        <v>3.4127109135435669E-9</v>
      </c>
      <c r="DT225" s="30">
        <f t="shared" si="195"/>
        <v>3.4127109135472805E-9</v>
      </c>
      <c r="DV225" s="36">
        <v>5.0000000000000003E-10</v>
      </c>
      <c r="DW225" s="36">
        <v>1.83471955355</v>
      </c>
      <c r="DX225" s="36">
        <v>30376.352639166598</v>
      </c>
      <c r="DY225" s="30">
        <f t="shared" si="196"/>
        <v>-4.9820440765341443E-10</v>
      </c>
      <c r="DZ225" s="30">
        <f t="shared" si="197"/>
        <v>-4.9816188501387067E-10</v>
      </c>
      <c r="EA225" s="30">
        <f t="shared" si="198"/>
        <v>-4.9816188683280806E-10</v>
      </c>
      <c r="EB225" s="30">
        <f t="shared" si="199"/>
        <v>-4.9816188683273134E-10</v>
      </c>
      <c r="ED225" s="36"/>
      <c r="EE225" s="36"/>
      <c r="EF225" s="36"/>
      <c r="EL225" s="36"/>
      <c r="EM225" s="36"/>
      <c r="EN225" s="36"/>
      <c r="ET225" s="36"/>
      <c r="EU225" s="36"/>
      <c r="EV225" s="36"/>
    </row>
    <row r="226" spans="14:152" s="30" customFormat="1" ht="12.75">
      <c r="N226" s="36">
        <v>5.7730000000000001E-8</v>
      </c>
      <c r="O226" s="36">
        <v>3.5519049089600001</v>
      </c>
      <c r="P226" s="36">
        <v>8969.5688969109997</v>
      </c>
      <c r="Q226" s="30">
        <f t="shared" si="168"/>
        <v>-3.3891380772170399E-8</v>
      </c>
      <c r="R226" s="30">
        <f t="shared" si="169"/>
        <v>-3.3905158925674804E-8</v>
      </c>
      <c r="S226" s="30">
        <f t="shared" si="170"/>
        <v>-3.3905158339789201E-8</v>
      </c>
      <c r="T226" s="30">
        <f t="shared" si="171"/>
        <v>-3.3905158339814103E-8</v>
      </c>
      <c r="V226" s="36">
        <v>9.0799999999999993E-9</v>
      </c>
      <c r="W226" s="36">
        <v>0.69862047594999999</v>
      </c>
      <c r="X226" s="36">
        <v>16173.371168404399</v>
      </c>
      <c r="Y226" s="30">
        <f t="shared" si="172"/>
        <v>4.8198940199016268E-9</v>
      </c>
      <c r="Z226" s="30">
        <f t="shared" si="173"/>
        <v>4.8158022075645151E-9</v>
      </c>
      <c r="AA226" s="30">
        <f t="shared" si="174"/>
        <v>4.8158023816073088E-9</v>
      </c>
      <c r="AB226" s="30">
        <f t="shared" si="175"/>
        <v>4.8158023815999783E-9</v>
      </c>
      <c r="AD226" s="36">
        <v>6.5000000000000003E-10</v>
      </c>
      <c r="AE226" s="36">
        <v>7.6237760040000005E-2</v>
      </c>
      <c r="AF226" s="36">
        <v>5099.2655051166003</v>
      </c>
      <c r="AG226" s="30">
        <f t="shared" si="176"/>
        <v>-6.4805790093751657E-10</v>
      </c>
      <c r="AH226" s="30">
        <f t="shared" si="177"/>
        <v>-6.4806630805674514E-10</v>
      </c>
      <c r="AI226" s="30">
        <f t="shared" si="178"/>
        <v>-6.4806630769959978E-10</v>
      </c>
      <c r="AJ226" s="30">
        <f t="shared" si="179"/>
        <v>-6.4806630769961467E-10</v>
      </c>
      <c r="AL226" s="36"/>
      <c r="AM226" s="36"/>
      <c r="AN226" s="36"/>
      <c r="AT226" s="36"/>
      <c r="AU226" s="36"/>
      <c r="AV226" s="36"/>
      <c r="BB226" s="36"/>
      <c r="BC226" s="36"/>
      <c r="BD226" s="36"/>
      <c r="BJ226" s="36">
        <v>4.2199999999999999E-9</v>
      </c>
      <c r="BK226" s="36">
        <v>1.5759173708000001</v>
      </c>
      <c r="BL226" s="36">
        <v>8273.8208670324002</v>
      </c>
      <c r="BM226" s="30">
        <f t="shared" si="180"/>
        <v>4.0102778943742984E-9</v>
      </c>
      <c r="BN226" s="30">
        <f t="shared" si="181"/>
        <v>4.0099204218864631E-9</v>
      </c>
      <c r="BO226" s="30">
        <f t="shared" si="182"/>
        <v>4.0099204370951192E-9</v>
      </c>
      <c r="BP226" s="30">
        <f t="shared" si="183"/>
        <v>4.0099204370944839E-9</v>
      </c>
      <c r="BR226" s="36">
        <v>4.8E-10</v>
      </c>
      <c r="BS226" s="36">
        <v>3.44104044998</v>
      </c>
      <c r="BT226" s="36">
        <v>692.15760122680001</v>
      </c>
      <c r="BU226" s="30">
        <f t="shared" si="184"/>
        <v>4.4272780743995603E-10</v>
      </c>
      <c r="BV226" s="30">
        <f t="shared" si="185"/>
        <v>4.4272358782341806E-10</v>
      </c>
      <c r="BW226" s="30">
        <f t="shared" si="186"/>
        <v>4.42723588002872E-10</v>
      </c>
      <c r="BX226" s="30">
        <f t="shared" si="187"/>
        <v>4.4272358800286435E-10</v>
      </c>
      <c r="BZ226" s="36"/>
      <c r="CA226" s="36"/>
      <c r="CB226" s="36"/>
      <c r="CH226" s="36"/>
      <c r="CI226" s="36"/>
      <c r="CJ226" s="36"/>
      <c r="CP226" s="36"/>
      <c r="CQ226" s="36"/>
      <c r="CR226" s="36"/>
      <c r="CX226" s="36"/>
      <c r="CY226" s="36"/>
      <c r="CZ226" s="36"/>
      <c r="DF226" s="36">
        <v>2.8089999999999999E-8</v>
      </c>
      <c r="DG226" s="36">
        <v>4.7693321739699996</v>
      </c>
      <c r="DH226" s="36">
        <v>1964.838626854</v>
      </c>
      <c r="DI226" s="30">
        <f t="shared" si="188"/>
        <v>2.7738665781183432E-8</v>
      </c>
      <c r="DJ226" s="30">
        <f t="shared" si="189"/>
        <v>2.7738951773792009E-8</v>
      </c>
      <c r="DK226" s="30">
        <f t="shared" si="190"/>
        <v>2.7738951761631964E-8</v>
      </c>
      <c r="DL226" s="30">
        <f t="shared" si="191"/>
        <v>2.7738951761632474E-8</v>
      </c>
      <c r="DN226" s="36">
        <v>5.1000000000000002E-9</v>
      </c>
      <c r="DO226" s="36">
        <v>2.1233813654200002</v>
      </c>
      <c r="DP226" s="36">
        <v>3335.0895023923999</v>
      </c>
      <c r="DQ226" s="30">
        <f t="shared" si="192"/>
        <v>-4.0280141621165641E-9</v>
      </c>
      <c r="DR226" s="30">
        <f t="shared" si="193"/>
        <v>-4.0276711987400558E-9</v>
      </c>
      <c r="DS226" s="30">
        <f t="shared" si="194"/>
        <v>-4.0276712133264264E-9</v>
      </c>
      <c r="DT226" s="30">
        <f t="shared" si="195"/>
        <v>-4.0276712133258044E-9</v>
      </c>
      <c r="DV226" s="36">
        <v>4.6000000000000001E-10</v>
      </c>
      <c r="DW226" s="36">
        <v>3.04980996832</v>
      </c>
      <c r="DX226" s="36">
        <v>6144.4203413041996</v>
      </c>
      <c r="DY226" s="30">
        <f t="shared" si="196"/>
        <v>4.2412576144948047E-10</v>
      </c>
      <c r="DZ226" s="30">
        <f t="shared" si="197"/>
        <v>4.2416172410430794E-10</v>
      </c>
      <c r="EA226" s="30">
        <f t="shared" si="198"/>
        <v>4.2416172257528035E-10</v>
      </c>
      <c r="EB226" s="30">
        <f t="shared" si="199"/>
        <v>4.2416172257534487E-10</v>
      </c>
      <c r="ED226" s="36"/>
      <c r="EE226" s="36"/>
      <c r="EF226" s="36"/>
      <c r="EL226" s="36"/>
      <c r="EM226" s="36"/>
      <c r="EN226" s="36"/>
      <c r="ET226" s="36"/>
      <c r="EU226" s="36"/>
      <c r="EV226" s="36"/>
    </row>
    <row r="227" spans="14:152" s="30" customFormat="1" ht="12.75">
      <c r="N227" s="36">
        <v>5.093E-8</v>
      </c>
      <c r="O227" s="36">
        <v>0.60873962998999998</v>
      </c>
      <c r="P227" s="36">
        <v>8955.3418029093991</v>
      </c>
      <c r="Q227" s="30">
        <f t="shared" si="168"/>
        <v>1.7469551803732871E-8</v>
      </c>
      <c r="R227" s="30">
        <f t="shared" si="169"/>
        <v>1.7483634254616931E-8</v>
      </c>
      <c r="S227" s="30">
        <f t="shared" si="170"/>
        <v>1.748363365575987E-8</v>
      </c>
      <c r="T227" s="30">
        <f t="shared" si="171"/>
        <v>1.7483633655785023E-8</v>
      </c>
      <c r="V227" s="36">
        <v>6.9999999999999998E-9</v>
      </c>
      <c r="W227" s="36">
        <v>4.0878823460999998</v>
      </c>
      <c r="X227" s="36">
        <v>5202.3582793351998</v>
      </c>
      <c r="Y227" s="30">
        <f t="shared" si="172"/>
        <v>6.5115814146256298E-9</v>
      </c>
      <c r="Z227" s="30">
        <f t="shared" si="173"/>
        <v>6.512020634742617E-9</v>
      </c>
      <c r="AA227" s="30">
        <f t="shared" si="174"/>
        <v>6.5120206160678012E-9</v>
      </c>
      <c r="AB227" s="30">
        <f t="shared" si="175"/>
        <v>6.5120206160685854E-9</v>
      </c>
      <c r="AD227" s="36">
        <v>6.6E-10</v>
      </c>
      <c r="AE227" s="36">
        <v>2.0916071728999999</v>
      </c>
      <c r="AF227" s="36">
        <v>14421.8316369884</v>
      </c>
      <c r="AG227" s="30">
        <f t="shared" si="176"/>
        <v>-5.179261339938132E-10</v>
      </c>
      <c r="AH227" s="30">
        <f t="shared" si="177"/>
        <v>-5.1812001403532535E-10</v>
      </c>
      <c r="AI227" s="30">
        <f t="shared" si="178"/>
        <v>-5.1812000579259669E-10</v>
      </c>
      <c r="AJ227" s="30">
        <f t="shared" si="179"/>
        <v>-5.1812000579294525E-10</v>
      </c>
      <c r="AL227" s="36"/>
      <c r="AM227" s="36"/>
      <c r="AN227" s="36"/>
      <c r="AT227" s="36"/>
      <c r="AU227" s="36"/>
      <c r="AV227" s="36"/>
      <c r="BB227" s="36"/>
      <c r="BC227" s="36"/>
      <c r="BD227" s="36"/>
      <c r="BJ227" s="36">
        <v>3.24E-9</v>
      </c>
      <c r="BK227" s="36">
        <v>4.9916521553199997</v>
      </c>
      <c r="BL227" s="36">
        <v>11371.7046897582</v>
      </c>
      <c r="BM227" s="30">
        <f t="shared" si="180"/>
        <v>1.9386148623976014E-10</v>
      </c>
      <c r="BN227" s="30">
        <f t="shared" si="181"/>
        <v>1.9265249386380208E-10</v>
      </c>
      <c r="BO227" s="30">
        <f t="shared" si="182"/>
        <v>1.926525452796193E-10</v>
      </c>
      <c r="BP227" s="30">
        <f t="shared" si="183"/>
        <v>1.9265254527743611E-10</v>
      </c>
      <c r="BR227" s="36">
        <v>4.3000000000000001E-10</v>
      </c>
      <c r="BS227" s="36">
        <v>3.21191030055</v>
      </c>
      <c r="BT227" s="36">
        <v>6247.5131155228</v>
      </c>
      <c r="BU227" s="30">
        <f t="shared" si="184"/>
        <v>4.2996926878504815E-10</v>
      </c>
      <c r="BV227" s="30">
        <f t="shared" si="185"/>
        <v>4.2996820395725207E-10</v>
      </c>
      <c r="BW227" s="30">
        <f t="shared" si="186"/>
        <v>4.29968204002922E-10</v>
      </c>
      <c r="BX227" s="30">
        <f t="shared" si="187"/>
        <v>4.2996820400292004E-10</v>
      </c>
      <c r="BZ227" s="36"/>
      <c r="CA227" s="36"/>
      <c r="CB227" s="36"/>
      <c r="CH227" s="36"/>
      <c r="CI227" s="36"/>
      <c r="CJ227" s="36"/>
      <c r="CP227" s="36"/>
      <c r="CQ227" s="36"/>
      <c r="CR227" s="36"/>
      <c r="CX227" s="36"/>
      <c r="CY227" s="36"/>
      <c r="CZ227" s="36"/>
      <c r="DF227" s="36">
        <v>2.7109999999999999E-8</v>
      </c>
      <c r="DG227" s="36">
        <v>2.6924473034499998</v>
      </c>
      <c r="DH227" s="36">
        <v>3178.1457905676002</v>
      </c>
      <c r="DI227" s="30">
        <f t="shared" si="188"/>
        <v>-1.9292888748348573E-8</v>
      </c>
      <c r="DJ227" s="30">
        <f t="shared" si="189"/>
        <v>-1.9294878383351471E-8</v>
      </c>
      <c r="DK227" s="30">
        <f t="shared" si="190"/>
        <v>-1.9294878298742071E-8</v>
      </c>
      <c r="DL227" s="30">
        <f t="shared" si="191"/>
        <v>-1.9294878298745591E-8</v>
      </c>
      <c r="DN227" s="36">
        <v>3.65E-9</v>
      </c>
      <c r="DO227" s="36">
        <v>0.84035244694</v>
      </c>
      <c r="DP227" s="36">
        <v>3364.4908644476</v>
      </c>
      <c r="DQ227" s="30">
        <f t="shared" si="192"/>
        <v>1.8626563486332655E-9</v>
      </c>
      <c r="DR227" s="30">
        <f t="shared" si="193"/>
        <v>1.8630034981105823E-9</v>
      </c>
      <c r="DS227" s="30">
        <f t="shared" si="194"/>
        <v>1.863003483347715E-9</v>
      </c>
      <c r="DT227" s="30">
        <f t="shared" si="195"/>
        <v>1.8630034833483391E-9</v>
      </c>
      <c r="DV227" s="36">
        <v>4.8999999999999996E-10</v>
      </c>
      <c r="DW227" s="36">
        <v>0.33200904496</v>
      </c>
      <c r="DX227" s="36">
        <v>6702.0002488919999</v>
      </c>
      <c r="DY227" s="30">
        <f t="shared" si="196"/>
        <v>3.1544362522228857E-10</v>
      </c>
      <c r="DZ227" s="30">
        <f t="shared" si="197"/>
        <v>3.1552622455579805E-10</v>
      </c>
      <c r="EA227" s="30">
        <f t="shared" si="198"/>
        <v>3.1552622104339318E-10</v>
      </c>
      <c r="EB227" s="30">
        <f t="shared" si="199"/>
        <v>3.1552622104353964E-10</v>
      </c>
      <c r="ED227" s="36"/>
      <c r="EE227" s="36"/>
      <c r="EF227" s="36"/>
      <c r="EL227" s="36"/>
      <c r="EM227" s="36"/>
      <c r="EN227" s="36"/>
      <c r="ET227" s="36"/>
      <c r="EU227" s="36"/>
      <c r="EV227" s="36"/>
    </row>
    <row r="228" spans="14:152" s="30" customFormat="1" ht="12.75">
      <c r="N228" s="36">
        <v>4.7979999999999997E-8</v>
      </c>
      <c r="O228" s="36">
        <v>4.6314469427900002</v>
      </c>
      <c r="P228" s="36">
        <v>4569.5745400220003</v>
      </c>
      <c r="Q228" s="30">
        <f t="shared" si="168"/>
        <v>-1.3468770464754824E-8</v>
      </c>
      <c r="R228" s="30">
        <f t="shared" si="169"/>
        <v>-1.3475687658859329E-8</v>
      </c>
      <c r="S228" s="30">
        <f t="shared" si="170"/>
        <v>-1.3475687364695763E-8</v>
      </c>
      <c r="T228" s="30">
        <f t="shared" si="171"/>
        <v>-1.3475687364708199E-8</v>
      </c>
      <c r="V228" s="36">
        <v>8.2900000000000001E-9</v>
      </c>
      <c r="W228" s="36">
        <v>2.01062325398</v>
      </c>
      <c r="X228" s="36">
        <v>9866.4168806651996</v>
      </c>
      <c r="Y228" s="30">
        <f t="shared" si="172"/>
        <v>-6.2725875679359493E-9</v>
      </c>
      <c r="Z228" s="30">
        <f t="shared" si="173"/>
        <v>-6.2743451737827459E-9</v>
      </c>
      <c r="AA228" s="30">
        <f t="shared" si="174"/>
        <v>-6.2743450990504649E-9</v>
      </c>
      <c r="AB228" s="30">
        <f t="shared" si="175"/>
        <v>-6.2743450990536223E-9</v>
      </c>
      <c r="AD228" s="36">
        <v>7.7000000000000003E-10</v>
      </c>
      <c r="AE228" s="36">
        <v>2.7574081798200001</v>
      </c>
      <c r="AF228" s="36">
        <v>19402.7969528166</v>
      </c>
      <c r="AG228" s="30">
        <f t="shared" si="176"/>
        <v>-3.1435384537047917E-10</v>
      </c>
      <c r="AH228" s="30">
        <f t="shared" si="177"/>
        <v>-3.1390545886437598E-10</v>
      </c>
      <c r="AI228" s="30">
        <f t="shared" si="178"/>
        <v>-3.1390547793577712E-10</v>
      </c>
      <c r="AJ228" s="30">
        <f t="shared" si="179"/>
        <v>-3.1390547793497781E-10</v>
      </c>
      <c r="AL228" s="36"/>
      <c r="AM228" s="36"/>
      <c r="AN228" s="36"/>
      <c r="AT228" s="36"/>
      <c r="AU228" s="36"/>
      <c r="AV228" s="36"/>
      <c r="BB228" s="36"/>
      <c r="BC228" s="36"/>
      <c r="BD228" s="36"/>
      <c r="BJ228" s="36">
        <v>3.5100000000000001E-9</v>
      </c>
      <c r="BK228" s="36">
        <v>4.6076653969499999</v>
      </c>
      <c r="BL228" s="36">
        <v>3074.0053849780002</v>
      </c>
      <c r="BM228" s="30">
        <f t="shared" si="180"/>
        <v>3.4803873535364223E-9</v>
      </c>
      <c r="BN228" s="30">
        <f t="shared" si="181"/>
        <v>3.4804333106659443E-9</v>
      </c>
      <c r="BO228" s="30">
        <f t="shared" si="182"/>
        <v>3.4804333087122653E-9</v>
      </c>
      <c r="BP228" s="30">
        <f t="shared" si="183"/>
        <v>3.4804333087123476E-9</v>
      </c>
      <c r="BR228" s="36">
        <v>5.4999999999999996E-10</v>
      </c>
      <c r="BS228" s="36">
        <v>4.0132148169999997</v>
      </c>
      <c r="BT228" s="36">
        <v>10177.257679533601</v>
      </c>
      <c r="BU228" s="30">
        <f t="shared" si="184"/>
        <v>-3.0097803110151686E-10</v>
      </c>
      <c r="BV228" s="30">
        <f t="shared" si="185"/>
        <v>-3.0113201956715973E-10</v>
      </c>
      <c r="BW228" s="30">
        <f t="shared" si="186"/>
        <v>-3.01132013019154E-10</v>
      </c>
      <c r="BX228" s="30">
        <f t="shared" si="187"/>
        <v>-3.0113201301943194E-10</v>
      </c>
      <c r="BZ228" s="36"/>
      <c r="CA228" s="36"/>
      <c r="CB228" s="36"/>
      <c r="CH228" s="36"/>
      <c r="CI228" s="36"/>
      <c r="CJ228" s="36"/>
      <c r="CP228" s="36"/>
      <c r="CQ228" s="36"/>
      <c r="CR228" s="36"/>
      <c r="CX228" s="36"/>
      <c r="CY228" s="36"/>
      <c r="CZ228" s="36"/>
      <c r="DF228" s="36">
        <v>2.7109999999999999E-8</v>
      </c>
      <c r="DG228" s="36">
        <v>2.3827566072100002</v>
      </c>
      <c r="DH228" s="36">
        <v>2648.4548254729998</v>
      </c>
      <c r="DI228" s="30">
        <f t="shared" si="188"/>
        <v>2.6166665007760841E-8</v>
      </c>
      <c r="DJ228" s="30">
        <f t="shared" si="189"/>
        <v>2.6167282101579936E-8</v>
      </c>
      <c r="DK228" s="30">
        <f t="shared" si="190"/>
        <v>2.6167282075340781E-8</v>
      </c>
      <c r="DL228" s="30">
        <f t="shared" si="191"/>
        <v>2.6167282075341889E-8</v>
      </c>
      <c r="DN228" s="36">
        <v>4.4400000000000004E-9</v>
      </c>
      <c r="DO228" s="36">
        <v>0.42154996650999998</v>
      </c>
      <c r="DP228" s="36">
        <v>9866.4168806651996</v>
      </c>
      <c r="DQ228" s="30">
        <f t="shared" si="192"/>
        <v>-2.8411038393817265E-9</v>
      </c>
      <c r="DR228" s="30">
        <f t="shared" si="193"/>
        <v>-2.8399970786060335E-9</v>
      </c>
      <c r="DS228" s="30">
        <f t="shared" si="194"/>
        <v>-2.8399971256799851E-9</v>
      </c>
      <c r="DT228" s="30">
        <f t="shared" si="195"/>
        <v>-2.8399971256779966E-9</v>
      </c>
      <c r="DV228" s="36">
        <v>5.3000000000000003E-10</v>
      </c>
      <c r="DW228" s="36">
        <v>0.35820094732000002</v>
      </c>
      <c r="DX228" s="36">
        <v>9468.2678772569998</v>
      </c>
      <c r="DY228" s="30">
        <f t="shared" si="196"/>
        <v>-1.5815543055819674E-10</v>
      </c>
      <c r="DZ228" s="30">
        <f t="shared" si="197"/>
        <v>-1.5831286520503681E-10</v>
      </c>
      <c r="EA228" s="30">
        <f t="shared" si="198"/>
        <v>-1.5831285851008483E-10</v>
      </c>
      <c r="EB228" s="30">
        <f t="shared" si="199"/>
        <v>-1.5831285851036514E-10</v>
      </c>
      <c r="ED228" s="36"/>
      <c r="EE228" s="36"/>
      <c r="EF228" s="36"/>
      <c r="EL228" s="36"/>
      <c r="EM228" s="36"/>
      <c r="EN228" s="36"/>
      <c r="ET228" s="36"/>
      <c r="EU228" s="36"/>
      <c r="EV228" s="36"/>
    </row>
    <row r="229" spans="14:152" s="30" customFormat="1" ht="12.75">
      <c r="N229" s="36">
        <v>5.7730000000000001E-8</v>
      </c>
      <c r="O229" s="36">
        <v>5.9231695901299997</v>
      </c>
      <c r="P229" s="36">
        <v>640.87760738220004</v>
      </c>
      <c r="Q229" s="30">
        <f t="shared" si="168"/>
        <v>-4.1371944062768923E-8</v>
      </c>
      <c r="R229" s="30">
        <f t="shared" si="169"/>
        <v>-4.1371095832721076E-8</v>
      </c>
      <c r="S229" s="30">
        <f t="shared" si="170"/>
        <v>-4.1371095868794449E-8</v>
      </c>
      <c r="T229" s="30">
        <f t="shared" si="171"/>
        <v>-4.1371095868792933E-8</v>
      </c>
      <c r="V229" s="36">
        <v>8.8699999999999994E-9</v>
      </c>
      <c r="W229" s="36">
        <v>6.0414584261700002</v>
      </c>
      <c r="X229" s="36">
        <v>10021.7699697966</v>
      </c>
      <c r="Y229" s="30">
        <f t="shared" si="172"/>
        <v>6.5471902569531678E-9</v>
      </c>
      <c r="Z229" s="30">
        <f t="shared" si="173"/>
        <v>6.5491613290434757E-9</v>
      </c>
      <c r="AA229" s="30">
        <f t="shared" si="174"/>
        <v>6.5491612452341225E-9</v>
      </c>
      <c r="AB229" s="30">
        <f t="shared" si="175"/>
        <v>6.5491612452376496E-9</v>
      </c>
      <c r="AD229" s="36">
        <v>5.9000000000000003E-10</v>
      </c>
      <c r="AE229" s="36">
        <v>3.61679189501</v>
      </c>
      <c r="AF229" s="36">
        <v>7322.1024607817999</v>
      </c>
      <c r="AG229" s="30">
        <f t="shared" si="176"/>
        <v>4.4435336083964534E-10</v>
      </c>
      <c r="AH229" s="30">
        <f t="shared" si="177"/>
        <v>4.4444676959386992E-10</v>
      </c>
      <c r="AI229" s="30">
        <f t="shared" si="178"/>
        <v>4.4444676562198912E-10</v>
      </c>
      <c r="AJ229" s="30">
        <f t="shared" si="179"/>
        <v>4.4444676562215735E-10</v>
      </c>
      <c r="AL229" s="36"/>
      <c r="AM229" s="36"/>
      <c r="AN229" s="36"/>
      <c r="AT229" s="36"/>
      <c r="AU229" s="36"/>
      <c r="AV229" s="36"/>
      <c r="BB229" s="36"/>
      <c r="BC229" s="36"/>
      <c r="BD229" s="36"/>
      <c r="BJ229" s="36">
        <v>3.3299999999999999E-9</v>
      </c>
      <c r="BK229" s="36">
        <v>4.8699180866400003</v>
      </c>
      <c r="BL229" s="36">
        <v>3863.1898447936001</v>
      </c>
      <c r="BM229" s="30">
        <f t="shared" si="180"/>
        <v>-2.2180433400862533E-9</v>
      </c>
      <c r="BN229" s="30">
        <f t="shared" si="181"/>
        <v>-2.2177279039456367E-9</v>
      </c>
      <c r="BO229" s="30">
        <f t="shared" si="182"/>
        <v>-2.217727917361067E-9</v>
      </c>
      <c r="BP229" s="30">
        <f t="shared" si="183"/>
        <v>-2.217727917360502E-9</v>
      </c>
      <c r="BR229" s="36">
        <v>5.3000000000000003E-10</v>
      </c>
      <c r="BS229" s="36">
        <v>2.9328571131999999</v>
      </c>
      <c r="BT229" s="36">
        <v>3981.490034082</v>
      </c>
      <c r="BU229" s="30">
        <f t="shared" si="184"/>
        <v>5.0737416156058521E-10</v>
      </c>
      <c r="BV229" s="30">
        <f t="shared" si="185"/>
        <v>5.0735410591160287E-10</v>
      </c>
      <c r="BW229" s="30">
        <f t="shared" si="186"/>
        <v>5.0735410676470153E-10</v>
      </c>
      <c r="BX229" s="30">
        <f t="shared" si="187"/>
        <v>5.0735410676466565E-10</v>
      </c>
      <c r="BZ229" s="36"/>
      <c r="CA229" s="36"/>
      <c r="CB229" s="36"/>
      <c r="CH229" s="36"/>
      <c r="CI229" s="36"/>
      <c r="CJ229" s="36"/>
      <c r="CP229" s="36"/>
      <c r="CQ229" s="36"/>
      <c r="CR229" s="36"/>
      <c r="CX229" s="36"/>
      <c r="CY229" s="36"/>
      <c r="CZ229" s="36"/>
      <c r="DF229" s="36">
        <v>2.7430000000000001E-8</v>
      </c>
      <c r="DG229" s="36">
        <v>1.09492569851</v>
      </c>
      <c r="DH229" s="36">
        <v>536.80451209540001</v>
      </c>
      <c r="DI229" s="30">
        <f t="shared" si="188"/>
        <v>-8.3842080256882884E-9</v>
      </c>
      <c r="DJ229" s="30">
        <f t="shared" si="189"/>
        <v>-8.3846688857198176E-9</v>
      </c>
      <c r="DK229" s="30">
        <f t="shared" si="190"/>
        <v>-8.3846688661207143E-9</v>
      </c>
      <c r="DL229" s="30">
        <f t="shared" si="191"/>
        <v>-8.3846688661215382E-9</v>
      </c>
      <c r="DN229" s="36">
        <v>3.8000000000000001E-9</v>
      </c>
      <c r="DO229" s="36">
        <v>2.7431516011700001</v>
      </c>
      <c r="DP229" s="36">
        <v>3344.4937620577998</v>
      </c>
      <c r="DQ229" s="30">
        <f t="shared" si="192"/>
        <v>-3.783693260049452E-9</v>
      </c>
      <c r="DR229" s="30">
        <f t="shared" si="193"/>
        <v>-3.7836545754545644E-9</v>
      </c>
      <c r="DS229" s="30">
        <f t="shared" si="194"/>
        <v>-3.7836545771006902E-9</v>
      </c>
      <c r="DT229" s="30">
        <f t="shared" si="195"/>
        <v>-3.7836545771006199E-9</v>
      </c>
      <c r="DV229" s="36">
        <v>5.0000000000000003E-10</v>
      </c>
      <c r="DW229" s="36">
        <v>0.15378507249000001</v>
      </c>
      <c r="DX229" s="36">
        <v>2648.4548254729998</v>
      </c>
      <c r="DY229" s="30">
        <f t="shared" si="196"/>
        <v>-1.9175738460892147E-10</v>
      </c>
      <c r="DZ229" s="30">
        <f t="shared" si="197"/>
        <v>-1.9179758542638694E-10</v>
      </c>
      <c r="EA229" s="30">
        <f t="shared" si="198"/>
        <v>-1.917975837167831E-10</v>
      </c>
      <c r="EB229" s="30">
        <f t="shared" si="199"/>
        <v>-1.917975837168553E-10</v>
      </c>
      <c r="ED229" s="36"/>
      <c r="EE229" s="36"/>
      <c r="EF229" s="36"/>
      <c r="EL229" s="36"/>
      <c r="EM229" s="36"/>
      <c r="EN229" s="36"/>
      <c r="ET229" s="36"/>
      <c r="EU229" s="36"/>
      <c r="EV229" s="36"/>
    </row>
    <row r="230" spans="14:152" s="30" customFormat="1" ht="12.75">
      <c r="N230" s="36">
        <v>5.6610000000000002E-8</v>
      </c>
      <c r="O230" s="36">
        <v>0.75892958536999999</v>
      </c>
      <c r="P230" s="36">
        <v>3120.1997842609999</v>
      </c>
      <c r="Q230" s="30">
        <f t="shared" si="168"/>
        <v>-3.8067382886132076E-8</v>
      </c>
      <c r="R230" s="30">
        <f t="shared" si="169"/>
        <v>-3.8063085165339189E-8</v>
      </c>
      <c r="S230" s="30">
        <f t="shared" si="170"/>
        <v>-3.8063085348118496E-8</v>
      </c>
      <c r="T230" s="30">
        <f t="shared" si="171"/>
        <v>-3.8063085348110747E-8</v>
      </c>
      <c r="V230" s="36">
        <v>7.6799999999999999E-9</v>
      </c>
      <c r="W230" s="36">
        <v>1.39532897827</v>
      </c>
      <c r="X230" s="36">
        <v>8273.8208670324002</v>
      </c>
      <c r="Y230" s="30">
        <f t="shared" si="172"/>
        <v>6.7501992927336426E-9</v>
      </c>
      <c r="Z230" s="30">
        <f t="shared" si="173"/>
        <v>6.7492028027098982E-9</v>
      </c>
      <c r="AA230" s="30">
        <f t="shared" si="174"/>
        <v>6.749202845098571E-9</v>
      </c>
      <c r="AB230" s="30">
        <f t="shared" si="175"/>
        <v>6.7492028450968E-9</v>
      </c>
      <c r="AD230" s="36">
        <v>6E-10</v>
      </c>
      <c r="AE230" s="36">
        <v>4.6707928937199998</v>
      </c>
      <c r="AF230" s="36">
        <v>10235.1363755374</v>
      </c>
      <c r="AG230" s="30">
        <f t="shared" si="176"/>
        <v>-1.4401350604346684E-10</v>
      </c>
      <c r="AH230" s="30">
        <f t="shared" si="177"/>
        <v>-1.4420946669919571E-10</v>
      </c>
      <c r="AI230" s="30">
        <f t="shared" si="178"/>
        <v>-1.442094583658557E-10</v>
      </c>
      <c r="AJ230" s="30">
        <f t="shared" si="179"/>
        <v>-1.4420945836620746E-10</v>
      </c>
      <c r="AL230" s="36"/>
      <c r="AM230" s="36"/>
      <c r="AN230" s="36"/>
      <c r="AT230" s="36"/>
      <c r="AU230" s="36"/>
      <c r="AV230" s="36"/>
      <c r="BB230" s="36"/>
      <c r="BC230" s="36"/>
      <c r="BD230" s="36"/>
      <c r="BJ230" s="36">
        <v>3.1899999999999999E-9</v>
      </c>
      <c r="BK230" s="36">
        <v>1.44510282827</v>
      </c>
      <c r="BL230" s="36">
        <v>11769.8536931664</v>
      </c>
      <c r="BM230" s="30">
        <f t="shared" si="180"/>
        <v>1.7719791210306521E-9</v>
      </c>
      <c r="BN230" s="30">
        <f t="shared" si="181"/>
        <v>1.7709527063016704E-9</v>
      </c>
      <c r="BO230" s="30">
        <f t="shared" si="182"/>
        <v>1.7709527499579879E-9</v>
      </c>
      <c r="BP230" s="30">
        <f t="shared" si="183"/>
        <v>1.7709527499561402E-9</v>
      </c>
      <c r="BR230" s="36">
        <v>3.9E-10</v>
      </c>
      <c r="BS230" s="36">
        <v>5.5463421561799997</v>
      </c>
      <c r="BT230" s="36">
        <v>6702.0002488919999</v>
      </c>
      <c r="BU230" s="30">
        <f t="shared" si="184"/>
        <v>3.824214666694409E-10</v>
      </c>
      <c r="BV230" s="30">
        <f t="shared" si="185"/>
        <v>3.8240460152133053E-10</v>
      </c>
      <c r="BW230" s="30">
        <f t="shared" si="186"/>
        <v>3.8240460223895516E-10</v>
      </c>
      <c r="BX230" s="30">
        <f t="shared" si="187"/>
        <v>3.8240460223892523E-10</v>
      </c>
      <c r="BZ230" s="36"/>
      <c r="CA230" s="36"/>
      <c r="CB230" s="36"/>
      <c r="CH230" s="36"/>
      <c r="CI230" s="36"/>
      <c r="CJ230" s="36"/>
      <c r="CP230" s="36"/>
      <c r="CQ230" s="36"/>
      <c r="CR230" s="36"/>
      <c r="CX230" s="36"/>
      <c r="CY230" s="36"/>
      <c r="CZ230" s="36"/>
      <c r="DF230" s="36">
        <v>2.8209999999999999E-8</v>
      </c>
      <c r="DG230" s="36">
        <v>5.9184547224599999</v>
      </c>
      <c r="DH230" s="36">
        <v>12964.300703391</v>
      </c>
      <c r="DI230" s="30">
        <f t="shared" si="188"/>
        <v>-2.8208477669323989E-8</v>
      </c>
      <c r="DJ230" s="30">
        <f t="shared" si="189"/>
        <v>-2.820860000166928E-8</v>
      </c>
      <c r="DK230" s="30">
        <f t="shared" si="190"/>
        <v>-2.820859999657574E-8</v>
      </c>
      <c r="DL230" s="30">
        <f t="shared" si="191"/>
        <v>-2.8208599996575958E-8</v>
      </c>
      <c r="DN230" s="36">
        <v>3.5499999999999999E-9</v>
      </c>
      <c r="DO230" s="36">
        <v>2.20831807719</v>
      </c>
      <c r="DP230" s="36">
        <v>5518.7501489918004</v>
      </c>
      <c r="DQ230" s="30">
        <f t="shared" si="192"/>
        <v>-3.5259525541242789E-9</v>
      </c>
      <c r="DR230" s="30">
        <f t="shared" si="193"/>
        <v>-3.525877662857039E-9</v>
      </c>
      <c r="DS230" s="30">
        <f t="shared" si="194"/>
        <v>-3.5258776660444343E-9</v>
      </c>
      <c r="DT230" s="30">
        <f t="shared" si="195"/>
        <v>-3.5258776660442991E-9</v>
      </c>
      <c r="DV230" s="36">
        <v>4.3999999999999998E-10</v>
      </c>
      <c r="DW230" s="36">
        <v>0.79762157297000003</v>
      </c>
      <c r="DX230" s="36">
        <v>7107.8230442756003</v>
      </c>
      <c r="DY230" s="30">
        <f t="shared" si="196"/>
        <v>2.6896637570097708E-10</v>
      </c>
      <c r="DZ230" s="30">
        <f t="shared" si="197"/>
        <v>2.6888500720617576E-10</v>
      </c>
      <c r="EA230" s="30">
        <f t="shared" si="198"/>
        <v>2.6888501066687445E-10</v>
      </c>
      <c r="EB230" s="30">
        <f t="shared" si="199"/>
        <v>2.6888501066672845E-10</v>
      </c>
      <c r="ED230" s="36"/>
      <c r="EE230" s="36"/>
      <c r="EF230" s="36"/>
      <c r="EL230" s="36"/>
      <c r="EM230" s="36"/>
      <c r="EN230" s="36"/>
      <c r="ET230" s="36"/>
      <c r="EU230" s="36"/>
      <c r="EV230" s="36"/>
    </row>
    <row r="231" spans="14:152" s="30" customFormat="1" ht="12.75">
      <c r="N231" s="36">
        <v>4.9119999999999999E-8</v>
      </c>
      <c r="O231" s="36">
        <v>1.70762118141</v>
      </c>
      <c r="P231" s="36">
        <v>13358.9265884502</v>
      </c>
      <c r="Q231" s="30">
        <f t="shared" si="168"/>
        <v>-4.8847972702145374E-8</v>
      </c>
      <c r="R231" s="30">
        <f t="shared" si="169"/>
        <v>-4.8845701016983712E-8</v>
      </c>
      <c r="S231" s="30">
        <f t="shared" si="170"/>
        <v>-4.8845701113792749E-8</v>
      </c>
      <c r="T231" s="30">
        <f t="shared" si="171"/>
        <v>-4.8845701113788692E-8</v>
      </c>
      <c r="V231" s="36">
        <v>8.7299999999999994E-9</v>
      </c>
      <c r="W231" s="36">
        <v>4.4544660060199996</v>
      </c>
      <c r="X231" s="36">
        <v>3316.7339889519999</v>
      </c>
      <c r="Y231" s="30">
        <f t="shared" si="172"/>
        <v>1.7494326805018573E-9</v>
      </c>
      <c r="Z231" s="30">
        <f t="shared" si="173"/>
        <v>1.7485001637282314E-9</v>
      </c>
      <c r="AA231" s="30">
        <f t="shared" si="174"/>
        <v>1.7485002033861505E-9</v>
      </c>
      <c r="AB231" s="30">
        <f t="shared" si="175"/>
        <v>1.7485002033844791E-9</v>
      </c>
      <c r="AD231" s="36">
        <v>6.3999999999999996E-10</v>
      </c>
      <c r="AE231" s="36">
        <v>6.1722024415499996</v>
      </c>
      <c r="AF231" s="36">
        <v>9381.9399937853996</v>
      </c>
      <c r="AG231" s="30">
        <f t="shared" si="176"/>
        <v>-1.8518857169741853E-10</v>
      </c>
      <c r="AH231" s="30">
        <f t="shared" si="177"/>
        <v>-1.853774976453085E-10</v>
      </c>
      <c r="AI231" s="30">
        <f t="shared" si="178"/>
        <v>-1.853774896111654E-10</v>
      </c>
      <c r="AJ231" s="30">
        <f t="shared" si="179"/>
        <v>-1.8537748961150053E-10</v>
      </c>
      <c r="AL231" s="36"/>
      <c r="AM231" s="36"/>
      <c r="AN231" s="36"/>
      <c r="AT231" s="36"/>
      <c r="AU231" s="36"/>
      <c r="AV231" s="36"/>
      <c r="BB231" s="36"/>
      <c r="BC231" s="36"/>
      <c r="BD231" s="36"/>
      <c r="BJ231" s="36">
        <v>2.9600000000000001E-9</v>
      </c>
      <c r="BK231" s="36">
        <v>5.2563757670399998</v>
      </c>
      <c r="BL231" s="36">
        <v>76.266071275599998</v>
      </c>
      <c r="BM231" s="30">
        <f t="shared" si="180"/>
        <v>3.5765098682039379E-10</v>
      </c>
      <c r="BN231" s="30">
        <f t="shared" si="181"/>
        <v>3.5764362040027168E-10</v>
      </c>
      <c r="BO231" s="30">
        <f t="shared" si="182"/>
        <v>3.5764362071354576E-10</v>
      </c>
      <c r="BP231" s="30">
        <f t="shared" si="183"/>
        <v>3.5764362071353273E-10</v>
      </c>
      <c r="BR231" s="36">
        <v>4.0999999999999998E-10</v>
      </c>
      <c r="BS231" s="36">
        <v>2.4618811219299999</v>
      </c>
      <c r="BT231" s="36">
        <v>6660.4494579071998</v>
      </c>
      <c r="BU231" s="30">
        <f t="shared" si="184"/>
        <v>-4.0833869887620561E-10</v>
      </c>
      <c r="BV231" s="30">
        <f t="shared" si="185"/>
        <v>-4.0834676183317501E-10</v>
      </c>
      <c r="BW231" s="30">
        <f t="shared" si="186"/>
        <v>-4.0834676149069504E-10</v>
      </c>
      <c r="BX231" s="30">
        <f t="shared" si="187"/>
        <v>-4.0834676149070936E-10</v>
      </c>
      <c r="BZ231" s="36"/>
      <c r="CA231" s="36"/>
      <c r="CB231" s="36"/>
      <c r="CH231" s="36"/>
      <c r="CI231" s="36"/>
      <c r="CJ231" s="36"/>
      <c r="CP231" s="36"/>
      <c r="CQ231" s="36"/>
      <c r="CR231" s="36"/>
      <c r="CX231" s="36"/>
      <c r="CY231" s="36"/>
      <c r="CZ231" s="36"/>
      <c r="DF231" s="36">
        <v>2.716E-8</v>
      </c>
      <c r="DG231" s="36">
        <v>6.1037779687400002</v>
      </c>
      <c r="DH231" s="36">
        <v>3973.3961660129999</v>
      </c>
      <c r="DI231" s="30">
        <f t="shared" si="188"/>
        <v>-2.6511029927269464E-8</v>
      </c>
      <c r="DJ231" s="30">
        <f t="shared" si="189"/>
        <v>-2.6510258848977311E-8</v>
      </c>
      <c r="DK231" s="30">
        <f t="shared" si="190"/>
        <v>-2.6510258881778834E-8</v>
      </c>
      <c r="DL231" s="30">
        <f t="shared" si="191"/>
        <v>-2.6510258881777451E-8</v>
      </c>
      <c r="DN231" s="36">
        <v>3.7399999999999999E-9</v>
      </c>
      <c r="DO231" s="36">
        <v>0.93920520997000001</v>
      </c>
      <c r="DP231" s="36">
        <v>3863.1898447936001</v>
      </c>
      <c r="DQ231" s="30">
        <f t="shared" si="192"/>
        <v>-2.2493967617381287E-10</v>
      </c>
      <c r="DR231" s="30">
        <f t="shared" si="193"/>
        <v>-2.2541376093413574E-10</v>
      </c>
      <c r="DS231" s="30">
        <f t="shared" si="194"/>
        <v>-2.2541374077264781E-10</v>
      </c>
      <c r="DT231" s="30">
        <f t="shared" si="195"/>
        <v>-2.2541374077349663E-10</v>
      </c>
      <c r="DV231" s="36">
        <v>5.0000000000000003E-10</v>
      </c>
      <c r="DW231" s="36">
        <v>2.4133266132800002</v>
      </c>
      <c r="DX231" s="36">
        <v>4407.1079038897997</v>
      </c>
      <c r="DY231" s="30">
        <f t="shared" si="196"/>
        <v>-4.9975889643151957E-10</v>
      </c>
      <c r="DZ231" s="30">
        <f t="shared" si="197"/>
        <v>-4.9975664197686805E-10</v>
      </c>
      <c r="EA231" s="30">
        <f t="shared" si="198"/>
        <v>-4.99756642072967E-10</v>
      </c>
      <c r="EB231" s="30">
        <f t="shared" si="199"/>
        <v>-4.9975664207296297E-10</v>
      </c>
      <c r="ED231" s="36"/>
      <c r="EE231" s="36"/>
      <c r="EF231" s="36"/>
      <c r="EL231" s="36"/>
      <c r="EM231" s="36"/>
      <c r="EN231" s="36"/>
      <c r="ET231" s="36"/>
      <c r="EU231" s="36"/>
      <c r="EV231" s="36"/>
    </row>
    <row r="232" spans="14:152" s="30" customFormat="1" ht="12.75">
      <c r="N232" s="36">
        <v>5.4380000000000001E-8</v>
      </c>
      <c r="O232" s="36">
        <v>4.2925686786600004</v>
      </c>
      <c r="P232" s="36">
        <v>3503.0790628320001</v>
      </c>
      <c r="Q232" s="30">
        <f t="shared" si="168"/>
        <v>-4.5562554657711435E-8</v>
      </c>
      <c r="R232" s="30">
        <f t="shared" si="169"/>
        <v>-4.5565972760294415E-8</v>
      </c>
      <c r="S232" s="30">
        <f t="shared" si="170"/>
        <v>-4.55659726149445E-8</v>
      </c>
      <c r="T232" s="30">
        <f t="shared" si="171"/>
        <v>-4.5565972614950622E-8</v>
      </c>
      <c r="V232" s="36">
        <v>6.7299999999999997E-9</v>
      </c>
      <c r="W232" s="36">
        <v>3.0244064275200002</v>
      </c>
      <c r="X232" s="36">
        <v>1039.0266107903999</v>
      </c>
      <c r="Y232" s="30">
        <f t="shared" si="172"/>
        <v>-6.1854525357035612E-9</v>
      </c>
      <c r="Z232" s="30">
        <f t="shared" si="173"/>
        <v>-6.1855431108362793E-9</v>
      </c>
      <c r="AA232" s="30">
        <f t="shared" si="174"/>
        <v>-6.1855431069845136E-9</v>
      </c>
      <c r="AB232" s="30">
        <f t="shared" si="175"/>
        <v>-6.1855431069846757E-9</v>
      </c>
      <c r="AD232" s="36">
        <v>6.6E-10</v>
      </c>
      <c r="AE232" s="36">
        <v>0.35824154106</v>
      </c>
      <c r="AF232" s="36">
        <v>7255.5696517344004</v>
      </c>
      <c r="AG232" s="30">
        <f t="shared" si="176"/>
        <v>-3.7314641211479573E-10</v>
      </c>
      <c r="AH232" s="30">
        <f t="shared" si="177"/>
        <v>-3.7327624180272473E-10</v>
      </c>
      <c r="AI232" s="30">
        <f t="shared" si="178"/>
        <v>-3.7327623628186143E-10</v>
      </c>
      <c r="AJ232" s="30">
        <f t="shared" si="179"/>
        <v>-3.7327623628209351E-10</v>
      </c>
      <c r="AL232" s="36"/>
      <c r="AM232" s="36"/>
      <c r="AN232" s="36"/>
      <c r="AT232" s="36"/>
      <c r="AU232" s="36"/>
      <c r="AV232" s="36"/>
      <c r="BB232" s="36"/>
      <c r="BC232" s="36"/>
      <c r="BD232" s="36"/>
      <c r="BJ232" s="36">
        <v>3.4900000000000001E-9</v>
      </c>
      <c r="BK232" s="36">
        <v>1.62483962938</v>
      </c>
      <c r="BL232" s="36">
        <v>17924.910699820401</v>
      </c>
      <c r="BM232" s="30">
        <f t="shared" si="180"/>
        <v>-3.2515913190058323E-9</v>
      </c>
      <c r="BN232" s="30">
        <f t="shared" si="181"/>
        <v>-3.2508437450149095E-9</v>
      </c>
      <c r="BO232" s="30">
        <f t="shared" si="182"/>
        <v>-3.2508437768312557E-9</v>
      </c>
      <c r="BP232" s="30">
        <f t="shared" si="183"/>
        <v>-3.2508437768299207E-9</v>
      </c>
      <c r="BR232" s="36">
        <v>4.8999999999999996E-10</v>
      </c>
      <c r="BS232" s="36">
        <v>3.0423606532999998</v>
      </c>
      <c r="BT232" s="36">
        <v>640.87760738220004</v>
      </c>
      <c r="BU232" s="30">
        <f t="shared" si="184"/>
        <v>4.2739771486247869E-10</v>
      </c>
      <c r="BV232" s="30">
        <f t="shared" si="185"/>
        <v>4.2739266610976623E-10</v>
      </c>
      <c r="BW232" s="30">
        <f t="shared" si="186"/>
        <v>4.273926663244804E-10</v>
      </c>
      <c r="BX232" s="30">
        <f t="shared" si="187"/>
        <v>4.2739266632447135E-10</v>
      </c>
      <c r="BZ232" s="36"/>
      <c r="CA232" s="36"/>
      <c r="CB232" s="36"/>
      <c r="CH232" s="36"/>
      <c r="CI232" s="36"/>
      <c r="CJ232" s="36"/>
      <c r="CP232" s="36"/>
      <c r="CQ232" s="36"/>
      <c r="CR232" s="36"/>
      <c r="CX232" s="36"/>
      <c r="CY232" s="36"/>
      <c r="CZ232" s="36"/>
      <c r="DF232" s="36">
        <v>2.487E-8</v>
      </c>
      <c r="DG232" s="36">
        <v>3.8770391628600001</v>
      </c>
      <c r="DH232" s="36">
        <v>1861.7458526354001</v>
      </c>
      <c r="DI232" s="30">
        <f t="shared" si="188"/>
        <v>2.4542918041726233E-8</v>
      </c>
      <c r="DJ232" s="30">
        <f t="shared" si="189"/>
        <v>2.4542671961347959E-8</v>
      </c>
      <c r="DK232" s="30">
        <f t="shared" si="190"/>
        <v>2.4542671971815066E-8</v>
      </c>
      <c r="DL232" s="30">
        <f t="shared" si="191"/>
        <v>2.4542671971814623E-8</v>
      </c>
      <c r="DN232" s="36">
        <v>3.8000000000000001E-9</v>
      </c>
      <c r="DO232" s="36">
        <v>0.60825828555999994</v>
      </c>
      <c r="DP232" s="36">
        <v>3980.5097130138001</v>
      </c>
      <c r="DQ232" s="30">
        <f t="shared" si="192"/>
        <v>-3.2802406013205074E-9</v>
      </c>
      <c r="DR232" s="30">
        <f t="shared" si="193"/>
        <v>-3.2804915831071052E-9</v>
      </c>
      <c r="DS232" s="30">
        <f t="shared" si="194"/>
        <v>-3.2804915724347134E-9</v>
      </c>
      <c r="DT232" s="30">
        <f t="shared" si="195"/>
        <v>-3.2804915724351629E-9</v>
      </c>
      <c r="DV232" s="36">
        <v>5.4E-10</v>
      </c>
      <c r="DW232" s="36">
        <v>0.21682940855999999</v>
      </c>
      <c r="DX232" s="36">
        <v>10022.817601167601</v>
      </c>
      <c r="DY232" s="30">
        <f t="shared" si="196"/>
        <v>1.990642805367858E-10</v>
      </c>
      <c r="DZ232" s="30">
        <f t="shared" si="197"/>
        <v>1.9922965396462719E-10</v>
      </c>
      <c r="EA232" s="30">
        <f t="shared" si="198"/>
        <v>1.9922964693219084E-10</v>
      </c>
      <c r="EB232" s="30">
        <f t="shared" si="199"/>
        <v>1.9922964693249041E-10</v>
      </c>
      <c r="ED232" s="36"/>
      <c r="EE232" s="36"/>
      <c r="EF232" s="36"/>
      <c r="EL232" s="36"/>
      <c r="EM232" s="36"/>
      <c r="EN232" s="36"/>
      <c r="ET232" s="36"/>
      <c r="EU232" s="36"/>
      <c r="EV232" s="36"/>
    </row>
    <row r="233" spans="14:152" s="30" customFormat="1" ht="12.75">
      <c r="N233" s="36">
        <v>4.6310000000000002E-8</v>
      </c>
      <c r="O233" s="36">
        <v>3.34058594066</v>
      </c>
      <c r="P233" s="36">
        <v>3116.2676309979001</v>
      </c>
      <c r="Q233" s="30">
        <f t="shared" si="168"/>
        <v>9.1722141608848537E-9</v>
      </c>
      <c r="R233" s="30">
        <f t="shared" si="169"/>
        <v>9.1675641811301919E-9</v>
      </c>
      <c r="S233" s="30">
        <f t="shared" si="170"/>
        <v>9.1675643788835661E-9</v>
      </c>
      <c r="T233" s="30">
        <f t="shared" si="171"/>
        <v>9.1675643788751785E-9</v>
      </c>
      <c r="V233" s="36">
        <v>6.6000000000000004E-9</v>
      </c>
      <c r="W233" s="36">
        <v>2.8341027698899999</v>
      </c>
      <c r="X233" s="36">
        <v>107.66352393859999</v>
      </c>
      <c r="Y233" s="30">
        <f t="shared" si="172"/>
        <v>-4.0796404096835895E-9</v>
      </c>
      <c r="Z233" s="30">
        <f t="shared" si="173"/>
        <v>-4.0796220482880027E-9</v>
      </c>
      <c r="AA233" s="30">
        <f t="shared" si="174"/>
        <v>-4.079622049068867E-9</v>
      </c>
      <c r="AB233" s="30">
        <f t="shared" si="175"/>
        <v>-4.0796220490688331E-9</v>
      </c>
      <c r="AD233" s="36">
        <v>5.9000000000000003E-10</v>
      </c>
      <c r="AE233" s="36">
        <v>4.5281821921200001</v>
      </c>
      <c r="AF233" s="36">
        <v>9499.2598620055996</v>
      </c>
      <c r="AG233" s="30">
        <f t="shared" si="176"/>
        <v>-3.1015841439352122E-10</v>
      </c>
      <c r="AH233" s="30">
        <f t="shared" si="177"/>
        <v>-3.1000167643552323E-10</v>
      </c>
      <c r="AI233" s="30">
        <f t="shared" si="178"/>
        <v>-3.1000168310181382E-10</v>
      </c>
      <c r="AJ233" s="30">
        <f t="shared" si="179"/>
        <v>-3.1000168310153201E-10</v>
      </c>
      <c r="AL233" s="36"/>
      <c r="AM233" s="36"/>
      <c r="AN233" s="36"/>
      <c r="AT233" s="36"/>
      <c r="AU233" s="36"/>
      <c r="AV233" s="36"/>
      <c r="BB233" s="36"/>
      <c r="BC233" s="36"/>
      <c r="BD233" s="36"/>
      <c r="BJ233" s="36">
        <v>2.93E-9</v>
      </c>
      <c r="BK233" s="36">
        <v>2.2064328736699999</v>
      </c>
      <c r="BL233" s="36">
        <v>3347.6586633978</v>
      </c>
      <c r="BM233" s="30">
        <f t="shared" si="180"/>
        <v>-2.3379376322636901E-9</v>
      </c>
      <c r="BN233" s="30">
        <f t="shared" si="181"/>
        <v>-2.3377432736618911E-9</v>
      </c>
      <c r="BO233" s="30">
        <f t="shared" si="182"/>
        <v>-2.3377432819280542E-9</v>
      </c>
      <c r="BP233" s="30">
        <f t="shared" si="183"/>
        <v>-2.3377432819277022E-9</v>
      </c>
      <c r="BR233" s="36">
        <v>3.9E-10</v>
      </c>
      <c r="BS233" s="36">
        <v>1.62689158397</v>
      </c>
      <c r="BT233" s="36">
        <v>3335.0895023923999</v>
      </c>
      <c r="BU233" s="30">
        <f t="shared" si="184"/>
        <v>-1.5688852640885739E-10</v>
      </c>
      <c r="BV233" s="30">
        <f t="shared" si="185"/>
        <v>-1.568493814259998E-10</v>
      </c>
      <c r="BW233" s="30">
        <f t="shared" si="186"/>
        <v>-1.5684938309077306E-10</v>
      </c>
      <c r="BX233" s="30">
        <f t="shared" si="187"/>
        <v>-1.5684938309070327E-10</v>
      </c>
      <c r="BZ233" s="36"/>
      <c r="CA233" s="36"/>
      <c r="CB233" s="36"/>
      <c r="CH233" s="36"/>
      <c r="CI233" s="36"/>
      <c r="CJ233" s="36"/>
      <c r="CP233" s="36"/>
      <c r="CQ233" s="36"/>
      <c r="CR233" s="36"/>
      <c r="CX233" s="36"/>
      <c r="CY233" s="36"/>
      <c r="CZ233" s="36"/>
      <c r="DF233" s="36">
        <v>2.6169999999999999E-8</v>
      </c>
      <c r="DG233" s="36">
        <v>2.6552653562700002</v>
      </c>
      <c r="DH233" s="36">
        <v>8329.6716105970008</v>
      </c>
      <c r="DI233" s="30">
        <f t="shared" si="188"/>
        <v>2.3529411599932757E-8</v>
      </c>
      <c r="DJ233" s="30">
        <f t="shared" si="189"/>
        <v>2.3532547474175967E-8</v>
      </c>
      <c r="DK233" s="30">
        <f t="shared" si="190"/>
        <v>2.3532547340853083E-8</v>
      </c>
      <c r="DL233" s="30">
        <f t="shared" si="191"/>
        <v>2.3532547340858695E-8</v>
      </c>
      <c r="DN233" s="36">
        <v>3.6600000000000002E-9</v>
      </c>
      <c r="DO233" s="36">
        <v>1.4529769430499999</v>
      </c>
      <c r="DP233" s="36">
        <v>1039.0266107903999</v>
      </c>
      <c r="DQ233" s="30">
        <f t="shared" si="192"/>
        <v>-1.4401137403496642E-9</v>
      </c>
      <c r="DR233" s="30">
        <f t="shared" si="193"/>
        <v>-1.4399988159984754E-9</v>
      </c>
      <c r="DS233" s="30">
        <f t="shared" si="194"/>
        <v>-1.4399988208859412E-9</v>
      </c>
      <c r="DT233" s="30">
        <f t="shared" si="195"/>
        <v>-1.4399988208857319E-9</v>
      </c>
      <c r="DV233" s="36">
        <v>4.3999999999999998E-10</v>
      </c>
      <c r="DW233" s="36">
        <v>5.7850273759100004</v>
      </c>
      <c r="DX233" s="36">
        <v>3364.4908644476</v>
      </c>
      <c r="DY233" s="30">
        <f t="shared" si="196"/>
        <v>4.1992098357601015E-10</v>
      </c>
      <c r="DZ233" s="30">
        <f t="shared" si="197"/>
        <v>4.1990644829246461E-10</v>
      </c>
      <c r="EA233" s="30">
        <f t="shared" si="198"/>
        <v>4.1990644891072106E-10</v>
      </c>
      <c r="EB233" s="30">
        <f t="shared" si="199"/>
        <v>4.1990644891069496E-10</v>
      </c>
      <c r="ED233" s="36"/>
      <c r="EE233" s="36"/>
      <c r="EF233" s="36"/>
      <c r="EL233" s="36"/>
      <c r="EM233" s="36"/>
      <c r="EN233" s="36"/>
      <c r="ET233" s="36"/>
      <c r="EU233" s="36"/>
      <c r="EV233" s="36"/>
    </row>
    <row r="234" spans="14:152" s="30" customFormat="1" ht="12.75">
      <c r="N234" s="36">
        <v>5.8229999999999999E-8</v>
      </c>
      <c r="O234" s="36">
        <v>2.3900962156799999</v>
      </c>
      <c r="P234" s="36">
        <v>3302.4793910620001</v>
      </c>
      <c r="Q234" s="30">
        <f t="shared" si="168"/>
        <v>-5.6916792549788101E-8</v>
      </c>
      <c r="R234" s="30">
        <f t="shared" si="169"/>
        <v>-5.6915457280907043E-8</v>
      </c>
      <c r="S234" s="30">
        <f t="shared" si="170"/>
        <v>-5.6915457337706769E-8</v>
      </c>
      <c r="T234" s="30">
        <f t="shared" si="171"/>
        <v>-5.6915457337704367E-8</v>
      </c>
      <c r="V234" s="36">
        <v>8.3799999999999996E-9</v>
      </c>
      <c r="W234" s="36">
        <v>0.39195370221999998</v>
      </c>
      <c r="X234" s="36">
        <v>10551.528245194</v>
      </c>
      <c r="Y234" s="30">
        <f t="shared" si="172"/>
        <v>6.4519173224816661E-11</v>
      </c>
      <c r="Z234" s="30">
        <f t="shared" si="173"/>
        <v>6.161264859948829E-11</v>
      </c>
      <c r="AA234" s="30">
        <f t="shared" si="174"/>
        <v>6.1612772206449384E-11</v>
      </c>
      <c r="AB234" s="30">
        <f t="shared" si="175"/>
        <v>6.1612772201269256E-11</v>
      </c>
      <c r="AD234" s="36">
        <v>6.5000000000000003E-10</v>
      </c>
      <c r="AE234" s="36">
        <v>1.8676589264600001</v>
      </c>
      <c r="AF234" s="36">
        <v>11610.9101753832</v>
      </c>
      <c r="AG234" s="30">
        <f t="shared" si="176"/>
        <v>6.1659839951115397E-10</v>
      </c>
      <c r="AH234" s="30">
        <f t="shared" si="177"/>
        <v>6.1667685941268145E-10</v>
      </c>
      <c r="AI234" s="30">
        <f t="shared" si="178"/>
        <v>6.1667685607790219E-10</v>
      </c>
      <c r="AJ234" s="30">
        <f t="shared" si="179"/>
        <v>6.166768560780423E-10</v>
      </c>
      <c r="AL234" s="36"/>
      <c r="AM234" s="36"/>
      <c r="AN234" s="36"/>
      <c r="AT234" s="36"/>
      <c r="AU234" s="36"/>
      <c r="AV234" s="36"/>
      <c r="BB234" s="36"/>
      <c r="BC234" s="36"/>
      <c r="BD234" s="36"/>
      <c r="BJ234" s="36">
        <v>3.1500000000000001E-9</v>
      </c>
      <c r="BK234" s="36">
        <v>4.5522730676999998</v>
      </c>
      <c r="BL234" s="36">
        <v>5828.0284716475999</v>
      </c>
      <c r="BM234" s="30">
        <f t="shared" si="180"/>
        <v>-2.7450177086107146E-9</v>
      </c>
      <c r="BN234" s="30">
        <f t="shared" si="181"/>
        <v>-2.7453136701283622E-9</v>
      </c>
      <c r="BO234" s="30">
        <f t="shared" si="182"/>
        <v>-2.7453136575440454E-9</v>
      </c>
      <c r="BP234" s="30">
        <f t="shared" si="183"/>
        <v>-2.7453136575445723E-9</v>
      </c>
      <c r="BR234" s="36">
        <v>3.7999999999999998E-10</v>
      </c>
      <c r="BS234" s="36">
        <v>3.31198341709</v>
      </c>
      <c r="BT234" s="36">
        <v>1744.4259844152</v>
      </c>
      <c r="BU234" s="30">
        <f t="shared" si="184"/>
        <v>3.7887613625325508E-10</v>
      </c>
      <c r="BV234" s="30">
        <f t="shared" si="185"/>
        <v>3.7887446098922899E-10</v>
      </c>
      <c r="BW234" s="30">
        <f t="shared" si="186"/>
        <v>3.7887446106050006E-10</v>
      </c>
      <c r="BX234" s="30">
        <f t="shared" si="187"/>
        <v>3.7887446106049706E-10</v>
      </c>
      <c r="BZ234" s="36"/>
      <c r="CA234" s="36"/>
      <c r="CB234" s="36"/>
      <c r="CH234" s="36"/>
      <c r="CI234" s="36"/>
      <c r="CJ234" s="36"/>
      <c r="CP234" s="36"/>
      <c r="CQ234" s="36"/>
      <c r="CR234" s="36"/>
      <c r="CX234" s="36"/>
      <c r="CY234" s="36"/>
      <c r="CZ234" s="36"/>
      <c r="DF234" s="36">
        <v>2.9379999999999999E-8</v>
      </c>
      <c r="DG234" s="36">
        <v>5.6840239861499997</v>
      </c>
      <c r="DH234" s="36">
        <v>6158.6474353058002</v>
      </c>
      <c r="DI234" s="30">
        <f t="shared" si="188"/>
        <v>-2.8858405156828676E-8</v>
      </c>
      <c r="DJ234" s="30">
        <f t="shared" si="189"/>
        <v>-2.885728877241767E-8</v>
      </c>
      <c r="DK234" s="30">
        <f t="shared" si="190"/>
        <v>-2.8857288819919655E-8</v>
      </c>
      <c r="DL234" s="30">
        <f t="shared" si="191"/>
        <v>-2.8857288819917656E-8</v>
      </c>
      <c r="DN234" s="36">
        <v>4.5800000000000003E-9</v>
      </c>
      <c r="DO234" s="36">
        <v>5.01867719021</v>
      </c>
      <c r="DP234" s="36">
        <v>10551.528245194</v>
      </c>
      <c r="DQ234" s="30">
        <f t="shared" si="192"/>
        <v>-4.566086751086963E-9</v>
      </c>
      <c r="DR234" s="30">
        <f t="shared" si="193"/>
        <v>-4.5659627466518341E-9</v>
      </c>
      <c r="DS234" s="30">
        <f t="shared" si="194"/>
        <v>-4.5659627519370947E-9</v>
      </c>
      <c r="DT234" s="30">
        <f t="shared" si="195"/>
        <v>-4.565962751936873E-9</v>
      </c>
      <c r="DV234" s="36">
        <v>4.3999999999999998E-10</v>
      </c>
      <c r="DW234" s="36">
        <v>0.75508636273999996</v>
      </c>
      <c r="DX234" s="36">
        <v>16062.1845261168</v>
      </c>
      <c r="DY234" s="30">
        <f t="shared" si="196"/>
        <v>4.1506471985524055E-10</v>
      </c>
      <c r="DZ234" s="30">
        <f t="shared" si="197"/>
        <v>4.1498756488292291E-10</v>
      </c>
      <c r="EA234" s="30">
        <f t="shared" si="198"/>
        <v>4.1498756816657926E-10</v>
      </c>
      <c r="EB234" s="30">
        <f t="shared" si="199"/>
        <v>4.1498756816644003E-10</v>
      </c>
      <c r="ED234" s="36"/>
      <c r="EE234" s="36"/>
      <c r="EF234" s="36"/>
      <c r="EL234" s="36"/>
      <c r="EM234" s="36"/>
      <c r="EN234" s="36"/>
      <c r="ET234" s="36"/>
      <c r="EU234" s="36"/>
      <c r="EV234" s="36"/>
    </row>
    <row r="235" spans="14:152" s="30" customFormat="1" ht="12.75">
      <c r="N235" s="36">
        <v>5.0950000000000003E-8</v>
      </c>
      <c r="O235" s="36">
        <v>1.1249713130700001</v>
      </c>
      <c r="P235" s="36">
        <v>5331.3574437407997</v>
      </c>
      <c r="Q235" s="30">
        <f t="shared" si="168"/>
        <v>-5.0292758541468367E-8</v>
      </c>
      <c r="R235" s="30">
        <f t="shared" si="169"/>
        <v>-5.0291328186768557E-8</v>
      </c>
      <c r="S235" s="30">
        <f t="shared" si="170"/>
        <v>-5.0291328247630581E-8</v>
      </c>
      <c r="T235" s="30">
        <f t="shared" si="171"/>
        <v>-5.0291328247628033E-8</v>
      </c>
      <c r="V235" s="36">
        <v>7.0800000000000004E-9</v>
      </c>
      <c r="W235" s="36">
        <v>3.2756095533599998</v>
      </c>
      <c r="X235" s="36">
        <v>18984.292630009601</v>
      </c>
      <c r="Y235" s="30">
        <f t="shared" si="172"/>
        <v>8.3051165888204556E-10</v>
      </c>
      <c r="Z235" s="30">
        <f t="shared" si="173"/>
        <v>8.2612370716935105E-10</v>
      </c>
      <c r="AA235" s="30">
        <f t="shared" si="174"/>
        <v>8.2612389378415464E-10</v>
      </c>
      <c r="AB235" s="30">
        <f t="shared" si="175"/>
        <v>8.2612389377636042E-10</v>
      </c>
      <c r="AD235" s="36">
        <v>7.4000000000000003E-10</v>
      </c>
      <c r="AE235" s="36">
        <v>3.12276411101</v>
      </c>
      <c r="AF235" s="36">
        <v>1107.1388056848</v>
      </c>
      <c r="AG235" s="30">
        <f t="shared" si="176"/>
        <v>-7.3415735127334256E-10</v>
      </c>
      <c r="AH235" s="30">
        <f t="shared" si="177"/>
        <v>-7.3416072836839784E-10</v>
      </c>
      <c r="AI235" s="30">
        <f t="shared" si="178"/>
        <v>-7.341607282247996E-10</v>
      </c>
      <c r="AJ235" s="30">
        <f t="shared" si="179"/>
        <v>-7.341607282248057E-10</v>
      </c>
      <c r="AL235" s="36"/>
      <c r="AM235" s="36"/>
      <c r="AN235" s="36"/>
      <c r="AT235" s="36"/>
      <c r="AU235" s="36"/>
      <c r="AV235" s="36"/>
      <c r="BB235" s="36"/>
      <c r="BC235" s="36"/>
      <c r="BD235" s="36"/>
      <c r="BJ235" s="36">
        <v>2.7999999999999998E-9</v>
      </c>
      <c r="BK235" s="36">
        <v>1.4213429153999999</v>
      </c>
      <c r="BL235" s="36">
        <v>6606.4432548323002</v>
      </c>
      <c r="BM235" s="30">
        <f t="shared" si="180"/>
        <v>-2.227263087010654E-9</v>
      </c>
      <c r="BN235" s="30">
        <f t="shared" si="181"/>
        <v>-2.2268945340395494E-9</v>
      </c>
      <c r="BO235" s="30">
        <f t="shared" si="182"/>
        <v>-2.2268945497153677E-9</v>
      </c>
      <c r="BP235" s="30">
        <f t="shared" si="183"/>
        <v>-2.2268945497147043E-9</v>
      </c>
      <c r="BR235" s="36">
        <v>3.7999999999999998E-10</v>
      </c>
      <c r="BS235" s="36">
        <v>6.1631706772300001</v>
      </c>
      <c r="BT235" s="36">
        <v>2818.0350086059998</v>
      </c>
      <c r="BU235" s="30">
        <f t="shared" si="184"/>
        <v>-3.7974199366343828E-10</v>
      </c>
      <c r="BV235" s="30">
        <f t="shared" si="185"/>
        <v>-3.7974069508912284E-10</v>
      </c>
      <c r="BW235" s="30">
        <f t="shared" si="186"/>
        <v>-3.7974069514441702E-10</v>
      </c>
      <c r="BX235" s="30">
        <f t="shared" si="187"/>
        <v>-3.7974069514441469E-10</v>
      </c>
      <c r="BZ235" s="36"/>
      <c r="CA235" s="36"/>
      <c r="CB235" s="36"/>
      <c r="CH235" s="36"/>
      <c r="CI235" s="36"/>
      <c r="CJ235" s="36"/>
      <c r="CP235" s="36"/>
      <c r="CQ235" s="36"/>
      <c r="CR235" s="36"/>
      <c r="CX235" s="36"/>
      <c r="CY235" s="36"/>
      <c r="CZ235" s="36"/>
      <c r="DF235" s="36">
        <v>2.3359999999999999E-8</v>
      </c>
      <c r="DG235" s="36">
        <v>3.24847913311</v>
      </c>
      <c r="DH235" s="36">
        <v>4672.6673142405998</v>
      </c>
      <c r="DI235" s="30">
        <f t="shared" si="188"/>
        <v>-1.8334458069015448E-8</v>
      </c>
      <c r="DJ235" s="30">
        <f t="shared" si="189"/>
        <v>-1.8332234428165268E-8</v>
      </c>
      <c r="DK235" s="30">
        <f t="shared" si="190"/>
        <v>-1.8332234522739991E-8</v>
      </c>
      <c r="DL235" s="30">
        <f t="shared" si="191"/>
        <v>-1.8332234522736031E-8</v>
      </c>
      <c r="DN235" s="36">
        <v>3.5199999999999998E-9</v>
      </c>
      <c r="DO235" s="36">
        <v>5.5966182479200004</v>
      </c>
      <c r="DP235" s="36">
        <v>16062.1845261168</v>
      </c>
      <c r="DQ235" s="30">
        <f t="shared" si="192"/>
        <v>-7.3078671028067907E-10</v>
      </c>
      <c r="DR235" s="30">
        <f t="shared" si="193"/>
        <v>-7.3260466348612737E-10</v>
      </c>
      <c r="DS235" s="30">
        <f t="shared" si="194"/>
        <v>-7.3260458617773954E-10</v>
      </c>
      <c r="DT235" s="30">
        <f t="shared" si="195"/>
        <v>-7.3260458618101765E-10</v>
      </c>
      <c r="DV235" s="36">
        <v>4.3000000000000001E-10</v>
      </c>
      <c r="DW235" s="36">
        <v>3.1058103768500001</v>
      </c>
      <c r="DX235" s="36">
        <v>10235.1363755374</v>
      </c>
      <c r="DY235" s="30">
        <f t="shared" si="196"/>
        <v>-4.1802293217574722E-10</v>
      </c>
      <c r="DZ235" s="30">
        <f t="shared" si="197"/>
        <v>-4.1798900071680904E-10</v>
      </c>
      <c r="EA235" s="30">
        <f t="shared" si="198"/>
        <v>-4.1798900216083012E-10</v>
      </c>
      <c r="EB235" s="30">
        <f t="shared" si="199"/>
        <v>-4.1798900216076917E-10</v>
      </c>
      <c r="ED235" s="36"/>
      <c r="EE235" s="36"/>
      <c r="EF235" s="36"/>
      <c r="EL235" s="36"/>
      <c r="EM235" s="36"/>
      <c r="EN235" s="36"/>
      <c r="ET235" s="36"/>
      <c r="EU235" s="36"/>
      <c r="EV235" s="36"/>
    </row>
    <row r="236" spans="14:152" s="30" customFormat="1" ht="12.75">
      <c r="N236" s="36">
        <v>4.409E-8</v>
      </c>
      <c r="O236" s="36">
        <v>1.3870873294999999</v>
      </c>
      <c r="P236" s="36">
        <v>17256.6315363414</v>
      </c>
      <c r="Q236" s="30">
        <f t="shared" si="168"/>
        <v>4.4043793438624495E-8</v>
      </c>
      <c r="R236" s="30">
        <f t="shared" si="169"/>
        <v>4.4042641614614082E-8</v>
      </c>
      <c r="S236" s="30">
        <f t="shared" si="170"/>
        <v>4.4042641663899448E-8</v>
      </c>
      <c r="T236" s="30">
        <f t="shared" si="171"/>
        <v>4.4042641663897357E-8</v>
      </c>
      <c r="V236" s="36">
        <v>6.58E-9</v>
      </c>
      <c r="W236" s="36">
        <v>6.0185312890200002</v>
      </c>
      <c r="X236" s="36">
        <v>26724.899413598399</v>
      </c>
      <c r="Y236" s="30">
        <f t="shared" si="172"/>
        <v>-4.6408519993919668E-9</v>
      </c>
      <c r="Z236" s="30">
        <f t="shared" si="173"/>
        <v>-4.6367523086950563E-9</v>
      </c>
      <c r="AA236" s="30">
        <f t="shared" si="174"/>
        <v>-4.6367524831201977E-9</v>
      </c>
      <c r="AB236" s="30">
        <f t="shared" si="175"/>
        <v>-4.6367524831127671E-9</v>
      </c>
      <c r="AD236" s="36">
        <v>6E-10</v>
      </c>
      <c r="AE236" s="36">
        <v>1.3506967918299999</v>
      </c>
      <c r="AF236" s="36">
        <v>19800.945956224801</v>
      </c>
      <c r="AG236" s="30">
        <f t="shared" si="176"/>
        <v>-3.1273915778419773E-11</v>
      </c>
      <c r="AH236" s="30">
        <f t="shared" si="177"/>
        <v>-3.1663916984452723E-11</v>
      </c>
      <c r="AI236" s="30">
        <f t="shared" si="178"/>
        <v>-3.1663900399023707E-11</v>
      </c>
      <c r="AJ236" s="30">
        <f t="shared" si="179"/>
        <v>-3.1663900399721906E-11</v>
      </c>
      <c r="AL236" s="36"/>
      <c r="AM236" s="36"/>
      <c r="AN236" s="36"/>
      <c r="AT236" s="36"/>
      <c r="AU236" s="36"/>
      <c r="AV236" s="36"/>
      <c r="BB236" s="36"/>
      <c r="BC236" s="36"/>
      <c r="BD236" s="36"/>
      <c r="BJ236" s="36">
        <v>3.36E-9</v>
      </c>
      <c r="BK236" s="36">
        <v>1.56854533505</v>
      </c>
      <c r="BL236" s="36">
        <v>1581.9593482830001</v>
      </c>
      <c r="BM236" s="30">
        <f t="shared" si="180"/>
        <v>2.0367359298252151E-9</v>
      </c>
      <c r="BN236" s="30">
        <f t="shared" si="181"/>
        <v>2.0365969602618265E-9</v>
      </c>
      <c r="BO236" s="30">
        <f t="shared" si="182"/>
        <v>2.0365969661719501E-9</v>
      </c>
      <c r="BP236" s="30">
        <f t="shared" si="183"/>
        <v>2.0365969661716982E-9</v>
      </c>
      <c r="BR236" s="36">
        <v>3.7999999999999998E-10</v>
      </c>
      <c r="BS236" s="36">
        <v>4.0353495720700003</v>
      </c>
      <c r="BT236" s="36">
        <v>103.0927742186</v>
      </c>
      <c r="BU236" s="30">
        <f t="shared" si="184"/>
        <v>-3.6045144320575582E-10</v>
      </c>
      <c r="BV236" s="30">
        <f t="shared" si="185"/>
        <v>-3.6045185092253763E-10</v>
      </c>
      <c r="BW236" s="30">
        <f t="shared" si="186"/>
        <v>-3.6045185090519858E-10</v>
      </c>
      <c r="BX236" s="30">
        <f t="shared" si="187"/>
        <v>-3.6045185090519936E-10</v>
      </c>
      <c r="BZ236" s="36"/>
      <c r="CA236" s="36"/>
      <c r="CB236" s="36"/>
      <c r="CH236" s="36"/>
      <c r="CI236" s="36"/>
      <c r="CJ236" s="36"/>
      <c r="CP236" s="36"/>
      <c r="CQ236" s="36"/>
      <c r="CR236" s="36"/>
      <c r="CX236" s="36"/>
      <c r="CY236" s="36"/>
      <c r="CZ236" s="36"/>
      <c r="DF236" s="36">
        <v>2.318E-8</v>
      </c>
      <c r="DG236" s="36">
        <v>1.6921425967199999</v>
      </c>
      <c r="DH236" s="36">
        <v>3914.9572250346</v>
      </c>
      <c r="DI236" s="30">
        <f t="shared" si="188"/>
        <v>9.1488783165447693E-9</v>
      </c>
      <c r="DJ236" s="30">
        <f t="shared" si="189"/>
        <v>9.1461373264792181E-9</v>
      </c>
      <c r="DK236" s="30">
        <f t="shared" si="190"/>
        <v>9.1461374430495401E-9</v>
      </c>
      <c r="DL236" s="30">
        <f t="shared" si="191"/>
        <v>9.1461374430446217E-9</v>
      </c>
      <c r="DN236" s="36">
        <v>3.6100000000000001E-9</v>
      </c>
      <c r="DO236" s="36">
        <v>5.43698827477</v>
      </c>
      <c r="DP236" s="36">
        <v>11236.57229942</v>
      </c>
      <c r="DQ236" s="30">
        <f t="shared" si="192"/>
        <v>3.4308739781104404E-9</v>
      </c>
      <c r="DR236" s="30">
        <f t="shared" si="193"/>
        <v>3.4304589300816317E-9</v>
      </c>
      <c r="DS236" s="30">
        <f t="shared" si="194"/>
        <v>3.4304589477424829E-9</v>
      </c>
      <c r="DT236" s="30">
        <f t="shared" si="195"/>
        <v>3.4304589477417318E-9</v>
      </c>
      <c r="DV236" s="36">
        <v>4.3999999999999998E-10</v>
      </c>
      <c r="DW236" s="36">
        <v>5.2125209887799997</v>
      </c>
      <c r="DX236" s="36">
        <v>7373.3824546264004</v>
      </c>
      <c r="DY236" s="30">
        <f t="shared" si="196"/>
        <v>-1.9477683569947653E-10</v>
      </c>
      <c r="DZ236" s="30">
        <f t="shared" si="197"/>
        <v>-1.9468120200268974E-10</v>
      </c>
      <c r="EA236" s="30">
        <f t="shared" si="198"/>
        <v>-1.9468120606997897E-10</v>
      </c>
      <c r="EB236" s="30">
        <f t="shared" si="199"/>
        <v>-1.9468120606980795E-10</v>
      </c>
      <c r="ED236" s="36"/>
      <c r="EE236" s="36"/>
      <c r="EF236" s="36"/>
      <c r="EL236" s="36"/>
      <c r="EM236" s="36"/>
      <c r="EN236" s="36"/>
      <c r="ET236" s="36"/>
      <c r="EU236" s="36"/>
      <c r="EV236" s="36"/>
    </row>
    <row r="237" spans="14:152" s="30" customFormat="1" ht="12.75">
      <c r="N237" s="36">
        <v>4.1929999999999999E-8</v>
      </c>
      <c r="O237" s="36">
        <v>0.19116539270999999</v>
      </c>
      <c r="P237" s="36">
        <v>9830.3890139878004</v>
      </c>
      <c r="Q237" s="30">
        <f t="shared" si="168"/>
        <v>-2.5831278625642325E-8</v>
      </c>
      <c r="R237" s="30">
        <f t="shared" si="169"/>
        <v>-2.5820604335960616E-8</v>
      </c>
      <c r="S237" s="30">
        <f t="shared" si="170"/>
        <v>-2.5820604789967242E-8</v>
      </c>
      <c r="T237" s="30">
        <f t="shared" si="171"/>
        <v>-2.582060478994823E-8</v>
      </c>
      <c r="V237" s="36">
        <v>6.8500000000000001E-9</v>
      </c>
      <c r="W237" s="36">
        <v>1.98132615912</v>
      </c>
      <c r="X237" s="36">
        <v>1228.9621133221999</v>
      </c>
      <c r="Y237" s="30">
        <f t="shared" si="172"/>
        <v>8.2244284532813755E-10</v>
      </c>
      <c r="Z237" s="30">
        <f t="shared" si="173"/>
        <v>8.227175726525495E-10</v>
      </c>
      <c r="AA237" s="30">
        <f t="shared" si="174"/>
        <v>8.2271756096915398E-10</v>
      </c>
      <c r="AB237" s="30">
        <f t="shared" si="175"/>
        <v>8.2271756096964925E-10</v>
      </c>
      <c r="AD237" s="36">
        <v>5.4999999999999996E-10</v>
      </c>
      <c r="AE237" s="36">
        <v>0.64581579778999998</v>
      </c>
      <c r="AF237" s="36">
        <v>6677.6344247478</v>
      </c>
      <c r="AG237" s="30">
        <f t="shared" si="176"/>
        <v>1.3633870077412028E-10</v>
      </c>
      <c r="AH237" s="30">
        <f t="shared" si="177"/>
        <v>1.3645565853702887E-10</v>
      </c>
      <c r="AI237" s="30">
        <f t="shared" si="178"/>
        <v>1.3645565356326577E-10</v>
      </c>
      <c r="AJ237" s="30">
        <f t="shared" si="179"/>
        <v>1.3645565356347399E-10</v>
      </c>
      <c r="AL237" s="36"/>
      <c r="AM237" s="36"/>
      <c r="AN237" s="36"/>
      <c r="AT237" s="36"/>
      <c r="AU237" s="36"/>
      <c r="AV237" s="36"/>
      <c r="BB237" s="36"/>
      <c r="BC237" s="36"/>
      <c r="BD237" s="36"/>
      <c r="BJ237" s="36">
        <v>3.4299999999999999E-9</v>
      </c>
      <c r="BK237" s="36">
        <v>0.27605726542999998</v>
      </c>
      <c r="BL237" s="36">
        <v>10973.555686350001</v>
      </c>
      <c r="BM237" s="30">
        <f t="shared" si="180"/>
        <v>-2.1923926076175279E-9</v>
      </c>
      <c r="BN237" s="30">
        <f t="shared" si="181"/>
        <v>-2.1914409265822752E-9</v>
      </c>
      <c r="BO237" s="30">
        <f t="shared" si="182"/>
        <v>-2.1914409670608143E-9</v>
      </c>
      <c r="BP237" s="30">
        <f t="shared" si="183"/>
        <v>-2.1914409670590892E-9</v>
      </c>
      <c r="BR237" s="36">
        <v>4.3999999999999998E-10</v>
      </c>
      <c r="BS237" s="36">
        <v>0.91040525277999995</v>
      </c>
      <c r="BT237" s="36">
        <v>5459.3762870782002</v>
      </c>
      <c r="BU237" s="30">
        <f t="shared" si="184"/>
        <v>-2.0537498112217229E-10</v>
      </c>
      <c r="BV237" s="30">
        <f t="shared" si="185"/>
        <v>-2.0530514441724572E-10</v>
      </c>
      <c r="BW237" s="30">
        <f t="shared" si="186"/>
        <v>-2.0530514738735688E-10</v>
      </c>
      <c r="BX237" s="30">
        <f t="shared" si="187"/>
        <v>-2.0530514738723107E-10</v>
      </c>
      <c r="BZ237" s="36"/>
      <c r="CA237" s="36"/>
      <c r="CB237" s="36"/>
      <c r="CH237" s="36"/>
      <c r="CI237" s="36"/>
      <c r="CJ237" s="36"/>
      <c r="CP237" s="36"/>
      <c r="CQ237" s="36"/>
      <c r="CR237" s="36"/>
      <c r="CX237" s="36"/>
      <c r="CY237" s="36"/>
      <c r="CZ237" s="36"/>
      <c r="DF237" s="36">
        <v>2.3709999999999999E-8</v>
      </c>
      <c r="DG237" s="36">
        <v>4.7506766471199997</v>
      </c>
      <c r="DH237" s="36">
        <v>103.0927742186</v>
      </c>
      <c r="DI237" s="30">
        <f t="shared" si="188"/>
        <v>-1.2054001049954218E-8</v>
      </c>
      <c r="DJ237" s="30">
        <f t="shared" si="189"/>
        <v>-1.2054070241417439E-8</v>
      </c>
      <c r="DK237" s="30">
        <f t="shared" si="190"/>
        <v>-1.2054070238474919E-8</v>
      </c>
      <c r="DL237" s="30">
        <f t="shared" si="191"/>
        <v>-1.2054070238475045E-8</v>
      </c>
      <c r="DN237" s="36">
        <v>3.2299999999999998E-9</v>
      </c>
      <c r="DO237" s="36">
        <v>3.2547488756599998</v>
      </c>
      <c r="DP237" s="36">
        <v>3116.2676309979001</v>
      </c>
      <c r="DQ237" s="30">
        <f t="shared" si="192"/>
        <v>3.6595469943726196E-10</v>
      </c>
      <c r="DR237" s="30">
        <f t="shared" si="193"/>
        <v>3.6562595284823965E-10</v>
      </c>
      <c r="DS237" s="30">
        <f t="shared" si="194"/>
        <v>3.6562596682904334E-10</v>
      </c>
      <c r="DT237" s="30">
        <f t="shared" si="195"/>
        <v>3.6562596682845046E-10</v>
      </c>
      <c r="DV237" s="36">
        <v>5.7999999999999996E-10</v>
      </c>
      <c r="DW237" s="36">
        <v>4.51680312444</v>
      </c>
      <c r="DX237" s="36">
        <v>6660.4494579071998</v>
      </c>
      <c r="DY237" s="30">
        <f t="shared" si="196"/>
        <v>3.1502388549714067E-10</v>
      </c>
      <c r="DZ237" s="30">
        <f t="shared" si="197"/>
        <v>3.1491725488880269E-10</v>
      </c>
      <c r="EA237" s="30">
        <f t="shared" si="198"/>
        <v>3.1491725942384035E-10</v>
      </c>
      <c r="EB237" s="30">
        <f t="shared" si="199"/>
        <v>3.1491725942365005E-10</v>
      </c>
      <c r="ED237" s="36"/>
      <c r="EE237" s="36"/>
      <c r="EF237" s="36"/>
      <c r="EL237" s="36"/>
      <c r="EM237" s="36"/>
      <c r="EN237" s="36"/>
      <c r="ET237" s="36"/>
      <c r="EU237" s="36"/>
      <c r="EV237" s="36"/>
    </row>
    <row r="238" spans="14:152" s="30" customFormat="1" ht="12.75">
      <c r="N238" s="36">
        <v>4.1640000000000001E-8</v>
      </c>
      <c r="O238" s="36">
        <v>0.43798301495000003</v>
      </c>
      <c r="P238" s="36">
        <v>1066.49547719</v>
      </c>
      <c r="Q238" s="30">
        <f t="shared" si="168"/>
        <v>2.8773796240194322E-8</v>
      </c>
      <c r="R238" s="30">
        <f t="shared" si="169"/>
        <v>2.8774851435270336E-8</v>
      </c>
      <c r="S238" s="30">
        <f t="shared" si="170"/>
        <v>2.877485139039642E-8</v>
      </c>
      <c r="T238" s="30">
        <f t="shared" si="171"/>
        <v>2.8774851390398316E-8</v>
      </c>
      <c r="V238" s="36">
        <v>5.9500000000000003E-9</v>
      </c>
      <c r="W238" s="36">
        <v>0.10260171285</v>
      </c>
      <c r="X238" s="36">
        <v>111.18664228759999</v>
      </c>
      <c r="Y238" s="30">
        <f t="shared" si="172"/>
        <v>5.181518534033764E-9</v>
      </c>
      <c r="Z238" s="30">
        <f t="shared" si="173"/>
        <v>5.1815078441040311E-9</v>
      </c>
      <c r="AA238" s="30">
        <f t="shared" si="174"/>
        <v>5.1815078445586471E-9</v>
      </c>
      <c r="AB238" s="30">
        <f t="shared" si="175"/>
        <v>5.1815078445586281E-9</v>
      </c>
      <c r="AD238" s="36">
        <v>5.4999999999999996E-10</v>
      </c>
      <c r="AE238" s="36">
        <v>0.65206957868000004</v>
      </c>
      <c r="AF238" s="36">
        <v>7373.3824546264004</v>
      </c>
      <c r="AG238" s="30">
        <f t="shared" si="176"/>
        <v>-4.5064349947762917E-10</v>
      </c>
      <c r="AH238" s="30">
        <f t="shared" si="177"/>
        <v>-4.5071991054823766E-10</v>
      </c>
      <c r="AI238" s="30">
        <f t="shared" si="178"/>
        <v>-4.5071990729924163E-10</v>
      </c>
      <c r="AJ238" s="30">
        <f t="shared" si="179"/>
        <v>-4.5071990729937822E-10</v>
      </c>
      <c r="AL238" s="36"/>
      <c r="AM238" s="36"/>
      <c r="AN238" s="36"/>
      <c r="AT238" s="36"/>
      <c r="AU238" s="36"/>
      <c r="AV238" s="36"/>
      <c r="BB238" s="36"/>
      <c r="BC238" s="36"/>
      <c r="BD238" s="36"/>
      <c r="BJ238" s="36">
        <v>2.7099999999999999E-9</v>
      </c>
      <c r="BK238" s="36">
        <v>8.3149244090000005E-2</v>
      </c>
      <c r="BL238" s="36">
        <v>10235.1363755374</v>
      </c>
      <c r="BM238" s="30">
        <f t="shared" si="180"/>
        <v>2.6912683618500429E-9</v>
      </c>
      <c r="BN238" s="30">
        <f t="shared" si="181"/>
        <v>2.6911611916551778E-9</v>
      </c>
      <c r="BO238" s="30">
        <f t="shared" si="182"/>
        <v>2.6911611962193193E-9</v>
      </c>
      <c r="BP238" s="30">
        <f t="shared" si="183"/>
        <v>2.6911611962191266E-9</v>
      </c>
      <c r="BR238" s="36">
        <v>4.8999999999999996E-10</v>
      </c>
      <c r="BS238" s="36">
        <v>1.88325571471</v>
      </c>
      <c r="BT238" s="36">
        <v>11216.284290324</v>
      </c>
      <c r="BU238" s="30">
        <f t="shared" si="184"/>
        <v>-3.9993868005082888E-10</v>
      </c>
      <c r="BV238" s="30">
        <f t="shared" si="185"/>
        <v>-3.9983427098597329E-10</v>
      </c>
      <c r="BW238" s="30">
        <f t="shared" si="186"/>
        <v>-3.9983427542737064E-10</v>
      </c>
      <c r="BX238" s="30">
        <f t="shared" si="187"/>
        <v>-3.9983427542718349E-10</v>
      </c>
      <c r="BZ238" s="36"/>
      <c r="CA238" s="36"/>
      <c r="CB238" s="36"/>
      <c r="CH238" s="36"/>
      <c r="CI238" s="36"/>
      <c r="CJ238" s="36"/>
      <c r="CP238" s="36"/>
      <c r="CQ238" s="36"/>
      <c r="CR238" s="36"/>
      <c r="CX238" s="36"/>
      <c r="CY238" s="36"/>
      <c r="CZ238" s="36"/>
      <c r="DF238" s="36">
        <v>2.9630000000000001E-8</v>
      </c>
      <c r="DG238" s="36">
        <v>0.23381699914000001</v>
      </c>
      <c r="DH238" s="36">
        <v>20597.243963041201</v>
      </c>
      <c r="DI238" s="30">
        <f t="shared" si="188"/>
        <v>1.9066094065168922E-8</v>
      </c>
      <c r="DJ238" s="30">
        <f t="shared" si="189"/>
        <v>1.9050733085831444E-8</v>
      </c>
      <c r="DK238" s="30">
        <f t="shared" si="190"/>
        <v>1.9050733739279058E-8</v>
      </c>
      <c r="DL238" s="30">
        <f t="shared" si="191"/>
        <v>1.9050733739251324E-8</v>
      </c>
      <c r="DN238" s="36">
        <v>3.9600000000000004E-9</v>
      </c>
      <c r="DO238" s="36">
        <v>5.4363520083400001</v>
      </c>
      <c r="DP238" s="36">
        <v>16173.371168404399</v>
      </c>
      <c r="DQ238" s="30">
        <f t="shared" si="192"/>
        <v>-3.3016820322396588E-9</v>
      </c>
      <c r="DR238" s="30">
        <f t="shared" si="193"/>
        <v>-3.3028439879020201E-9</v>
      </c>
      <c r="DS238" s="30">
        <f t="shared" si="194"/>
        <v>-3.3028439385069993E-9</v>
      </c>
      <c r="DT238" s="30">
        <f t="shared" si="195"/>
        <v>-3.3028439385090797E-9</v>
      </c>
      <c r="DV238" s="36">
        <v>4.3000000000000001E-10</v>
      </c>
      <c r="DW238" s="36">
        <v>0.15523355839</v>
      </c>
      <c r="DX238" s="36">
        <v>1505.2878090929901</v>
      </c>
      <c r="DY238" s="30">
        <f t="shared" si="196"/>
        <v>-1.4216761272499918E-10</v>
      </c>
      <c r="DZ238" s="30">
        <f t="shared" si="197"/>
        <v>-1.421876932086559E-10</v>
      </c>
      <c r="EA238" s="30">
        <f t="shared" si="198"/>
        <v>-1.4218769235469359E-10</v>
      </c>
      <c r="EB238" s="30">
        <f t="shared" si="199"/>
        <v>-1.4218769235472962E-10</v>
      </c>
      <c r="ED238" s="36"/>
      <c r="EE238" s="36"/>
      <c r="EF238" s="36"/>
      <c r="EL238" s="36"/>
      <c r="EM238" s="36"/>
      <c r="EN238" s="36"/>
      <c r="ET238" s="36"/>
      <c r="EU238" s="36"/>
      <c r="EV238" s="36"/>
    </row>
    <row r="239" spans="14:152" s="30" customFormat="1" ht="12.75">
      <c r="N239" s="36">
        <v>4.2200000000000001E-8</v>
      </c>
      <c r="O239" s="36">
        <v>1.6942706001900001</v>
      </c>
      <c r="P239" s="36">
        <v>13524.916342931399</v>
      </c>
      <c r="Q239" s="30">
        <f t="shared" si="168"/>
        <v>-2.1399450818743784E-8</v>
      </c>
      <c r="R239" s="30">
        <f t="shared" si="169"/>
        <v>-2.1383278124452208E-8</v>
      </c>
      <c r="S239" s="30">
        <f t="shared" si="170"/>
        <v>-2.1383278812323969E-8</v>
      </c>
      <c r="T239" s="30">
        <f t="shared" si="171"/>
        <v>-2.1383278812295014E-8</v>
      </c>
      <c r="V239" s="36">
        <v>5.6299999999999998E-9</v>
      </c>
      <c r="W239" s="36">
        <v>1.5913836835799999</v>
      </c>
      <c r="X239" s="36">
        <v>2391.4368177299998</v>
      </c>
      <c r="Y239" s="30">
        <f t="shared" si="172"/>
        <v>3.5073399055625861E-9</v>
      </c>
      <c r="Z239" s="30">
        <f t="shared" si="173"/>
        <v>3.5076861018111445E-9</v>
      </c>
      <c r="AA239" s="30">
        <f t="shared" si="174"/>
        <v>3.5076860870887946E-9</v>
      </c>
      <c r="AB239" s="30">
        <f t="shared" si="175"/>
        <v>3.5076860870894203E-9</v>
      </c>
      <c r="AD239" s="36">
        <v>5.4999999999999996E-10</v>
      </c>
      <c r="AE239" s="36">
        <v>0.41979092763999998</v>
      </c>
      <c r="AF239" s="36">
        <v>9779.1086761253991</v>
      </c>
      <c r="AG239" s="30">
        <f t="shared" si="176"/>
        <v>-5.0783504537857992E-10</v>
      </c>
      <c r="AH239" s="30">
        <f t="shared" si="177"/>
        <v>-5.0776712833091282E-10</v>
      </c>
      <c r="AI239" s="30">
        <f t="shared" si="178"/>
        <v>-5.077671312203611E-10</v>
      </c>
      <c r="AJ239" s="30">
        <f t="shared" si="179"/>
        <v>-5.077671312202394E-10</v>
      </c>
      <c r="AL239" s="36"/>
      <c r="AM239" s="36"/>
      <c r="AN239" s="36"/>
      <c r="AT239" s="36"/>
      <c r="AU239" s="36"/>
      <c r="AV239" s="36"/>
      <c r="BB239" s="36"/>
      <c r="BC239" s="36"/>
      <c r="BD239" s="36"/>
      <c r="BJ239" s="36">
        <v>2.7999999999999998E-9</v>
      </c>
      <c r="BK239" s="36">
        <v>0.76436434397999997</v>
      </c>
      <c r="BL239" s="36">
        <v>853.19638175199998</v>
      </c>
      <c r="BM239" s="30">
        <f t="shared" si="180"/>
        <v>-1.9006738623558696E-9</v>
      </c>
      <c r="BN239" s="30">
        <f t="shared" si="181"/>
        <v>-1.9006161963029217E-9</v>
      </c>
      <c r="BO239" s="30">
        <f t="shared" si="182"/>
        <v>-1.9006161987553376E-9</v>
      </c>
      <c r="BP239" s="30">
        <f t="shared" si="183"/>
        <v>-1.9006161987552334E-9</v>
      </c>
      <c r="BR239" s="36">
        <v>4.6000000000000001E-10</v>
      </c>
      <c r="BS239" s="36">
        <v>5.6276294116800001</v>
      </c>
      <c r="BT239" s="36">
        <v>9168.6408983473993</v>
      </c>
      <c r="BU239" s="30">
        <f t="shared" si="184"/>
        <v>1.5536447863241311E-10</v>
      </c>
      <c r="BV239" s="30">
        <f t="shared" si="185"/>
        <v>1.5523397823122278E-10</v>
      </c>
      <c r="BW239" s="30">
        <f t="shared" si="186"/>
        <v>1.5523398378135953E-10</v>
      </c>
      <c r="BX239" s="30">
        <f t="shared" si="187"/>
        <v>1.5523398378112567E-10</v>
      </c>
      <c r="BZ239" s="36"/>
      <c r="CA239" s="36"/>
      <c r="CB239" s="36"/>
      <c r="CH239" s="36"/>
      <c r="CI239" s="36"/>
      <c r="CJ239" s="36"/>
      <c r="CP239" s="36"/>
      <c r="CQ239" s="36"/>
      <c r="CR239" s="36"/>
      <c r="CX239" s="36"/>
      <c r="CY239" s="36"/>
      <c r="CZ239" s="36"/>
      <c r="DF239" s="36">
        <v>2.1900000000000001E-8</v>
      </c>
      <c r="DG239" s="36">
        <v>6.1834444809900004</v>
      </c>
      <c r="DH239" s="36">
        <v>3346.1353510071999</v>
      </c>
      <c r="DI239" s="30">
        <f t="shared" si="188"/>
        <v>2.1476742300597684E-8</v>
      </c>
      <c r="DJ239" s="30">
        <f t="shared" si="189"/>
        <v>2.1477213474894616E-8</v>
      </c>
      <c r="DK239" s="30">
        <f t="shared" si="190"/>
        <v>2.1477213454862347E-8</v>
      </c>
      <c r="DL239" s="30">
        <f t="shared" si="191"/>
        <v>2.1477213454863197E-8</v>
      </c>
      <c r="DN239" s="36">
        <v>3.1599999999999998E-9</v>
      </c>
      <c r="DO239" s="36">
        <v>5.1086285168899996</v>
      </c>
      <c r="DP239" s="36">
        <v>17395.219734725801</v>
      </c>
      <c r="DQ239" s="30">
        <f t="shared" si="192"/>
        <v>-3.0736962485500499E-9</v>
      </c>
      <c r="DR239" s="30">
        <f t="shared" si="193"/>
        <v>-3.0732763305422127E-9</v>
      </c>
      <c r="DS239" s="30">
        <f t="shared" si="194"/>
        <v>-3.0732763484215752E-9</v>
      </c>
      <c r="DT239" s="30">
        <f t="shared" si="195"/>
        <v>-3.0732763484208229E-9</v>
      </c>
      <c r="DV239" s="36">
        <v>5.4999999999999996E-10</v>
      </c>
      <c r="DW239" s="36">
        <v>5.9337102682899996</v>
      </c>
      <c r="DX239" s="36">
        <v>8439.8779318163997</v>
      </c>
      <c r="DY239" s="30">
        <f t="shared" si="196"/>
        <v>-5.4987751990191611E-10</v>
      </c>
      <c r="DZ239" s="30">
        <f t="shared" si="197"/>
        <v>-5.4987427864966107E-10</v>
      </c>
      <c r="EA239" s="30">
        <f t="shared" si="198"/>
        <v>-5.4987427878840273E-10</v>
      </c>
      <c r="EB239" s="30">
        <f t="shared" si="199"/>
        <v>-5.4987427878839694E-10</v>
      </c>
      <c r="ED239" s="36"/>
      <c r="EE239" s="36"/>
      <c r="EF239" s="36"/>
      <c r="EL239" s="36"/>
      <c r="EM239" s="36"/>
      <c r="EN239" s="36"/>
      <c r="ET239" s="36"/>
      <c r="EU239" s="36"/>
      <c r="EV239" s="36"/>
    </row>
    <row r="240" spans="14:152" s="30" customFormat="1" ht="12.75">
      <c r="N240" s="36">
        <v>5.1919999999999998E-8</v>
      </c>
      <c r="O240" s="36">
        <v>3.63500646439</v>
      </c>
      <c r="P240" s="36">
        <v>536.80451209540001</v>
      </c>
      <c r="Q240" s="30">
        <f t="shared" si="168"/>
        <v>4.1059185624127505E-8</v>
      </c>
      <c r="R240" s="30">
        <f t="shared" si="169"/>
        <v>4.1059746364976402E-8</v>
      </c>
      <c r="S240" s="30">
        <f t="shared" si="170"/>
        <v>4.1059746341129851E-8</v>
      </c>
      <c r="T240" s="30">
        <f t="shared" si="171"/>
        <v>4.1059746341130843E-8</v>
      </c>
      <c r="V240" s="36">
        <v>5.5500000000000001E-9</v>
      </c>
      <c r="W240" s="36">
        <v>2.7080196219000001</v>
      </c>
      <c r="X240" s="36">
        <v>4555.3474460203997</v>
      </c>
      <c r="Y240" s="30">
        <f t="shared" si="172"/>
        <v>-4.7073054411409454E-9</v>
      </c>
      <c r="Z240" s="30">
        <f t="shared" si="173"/>
        <v>-4.7068651375502903E-9</v>
      </c>
      <c r="AA240" s="30">
        <f t="shared" si="174"/>
        <v>-4.7068651562774774E-9</v>
      </c>
      <c r="AB240" s="30">
        <f t="shared" si="175"/>
        <v>-4.7068651562766833E-9</v>
      </c>
      <c r="AD240" s="36">
        <v>7.4000000000000003E-10</v>
      </c>
      <c r="AE240" s="36">
        <v>3.8527624282000001</v>
      </c>
      <c r="AF240" s="36">
        <v>2766.2676283649998</v>
      </c>
      <c r="AG240" s="30">
        <f t="shared" si="176"/>
        <v>3.4789489388939051E-10</v>
      </c>
      <c r="AH240" s="30">
        <f t="shared" si="177"/>
        <v>3.479542827943373E-10</v>
      </c>
      <c r="AI240" s="30">
        <f t="shared" si="178"/>
        <v>3.4795428026874572E-10</v>
      </c>
      <c r="AJ240" s="30">
        <f t="shared" si="179"/>
        <v>3.4795428026885248E-10</v>
      </c>
      <c r="AL240" s="36"/>
      <c r="AM240" s="36"/>
      <c r="AN240" s="36"/>
      <c r="AT240" s="36"/>
      <c r="AU240" s="36"/>
      <c r="AV240" s="36"/>
      <c r="BB240" s="36"/>
      <c r="BC240" s="36"/>
      <c r="BD240" s="36"/>
      <c r="BJ240" s="36">
        <v>3.17E-9</v>
      </c>
      <c r="BK240" s="36">
        <v>4.9146608138100003</v>
      </c>
      <c r="BL240" s="36">
        <v>3443.7052009183999</v>
      </c>
      <c r="BM240" s="30">
        <f t="shared" si="180"/>
        <v>-1.3325001749636959E-10</v>
      </c>
      <c r="BN240" s="30">
        <f t="shared" si="181"/>
        <v>-1.3360854881360227E-10</v>
      </c>
      <c r="BO240" s="30">
        <f t="shared" si="182"/>
        <v>-1.3360853356624883E-10</v>
      </c>
      <c r="BP240" s="30">
        <f t="shared" si="183"/>
        <v>-1.3360853356690143E-10</v>
      </c>
      <c r="BR240" s="36">
        <v>3.4999999999999998E-10</v>
      </c>
      <c r="BS240" s="36">
        <v>1.65976191407</v>
      </c>
      <c r="BT240" s="36">
        <v>12168.0026965746</v>
      </c>
      <c r="BU240" s="30">
        <f t="shared" si="184"/>
        <v>-3.4514072861986068E-10</v>
      </c>
      <c r="BV240" s="30">
        <f t="shared" si="185"/>
        <v>-3.4516394807662557E-10</v>
      </c>
      <c r="BW240" s="30">
        <f t="shared" si="186"/>
        <v>-3.4516394709033739E-10</v>
      </c>
      <c r="BX240" s="30">
        <f t="shared" si="187"/>
        <v>-3.4516394709037937E-10</v>
      </c>
      <c r="BZ240" s="36"/>
      <c r="CA240" s="36"/>
      <c r="CB240" s="36"/>
      <c r="CH240" s="36"/>
      <c r="CI240" s="36"/>
      <c r="CJ240" s="36"/>
      <c r="CP240" s="36"/>
      <c r="CQ240" s="36"/>
      <c r="CR240" s="36"/>
      <c r="CX240" s="36"/>
      <c r="CY240" s="36"/>
      <c r="CZ240" s="36"/>
      <c r="DF240" s="36">
        <v>2.4439999999999999E-8</v>
      </c>
      <c r="DG240" s="36">
        <v>1.9254799516900001</v>
      </c>
      <c r="DH240" s="36">
        <v>7799.9806455024</v>
      </c>
      <c r="DI240" s="30">
        <f t="shared" si="188"/>
        <v>-2.1662588180722726E-8</v>
      </c>
      <c r="DJ240" s="30">
        <f t="shared" si="189"/>
        <v>-2.1659686097847439E-8</v>
      </c>
      <c r="DK240" s="30">
        <f t="shared" si="190"/>
        <v>-2.1659686221295619E-8</v>
      </c>
      <c r="DL240" s="30">
        <f t="shared" si="191"/>
        <v>-2.165968622129047E-8</v>
      </c>
      <c r="DN240" s="36">
        <v>3.2500000000000002E-9</v>
      </c>
      <c r="DO240" s="36">
        <v>4.5910332006500001</v>
      </c>
      <c r="DP240" s="36">
        <v>19800.945956224801</v>
      </c>
      <c r="DQ240" s="30">
        <f t="shared" si="192"/>
        <v>-1.5138523115756054E-10</v>
      </c>
      <c r="DR240" s="30">
        <f t="shared" si="193"/>
        <v>-1.4927207726511017E-10</v>
      </c>
      <c r="DS240" s="30">
        <f t="shared" si="194"/>
        <v>-1.492721671332709E-10</v>
      </c>
      <c r="DT240" s="30">
        <f t="shared" si="195"/>
        <v>-1.4927216712948771E-10</v>
      </c>
      <c r="DV240" s="36">
        <v>4.2E-10</v>
      </c>
      <c r="DW240" s="36">
        <v>5.4041723230800001</v>
      </c>
      <c r="DX240" s="36">
        <v>3344.2028553516002</v>
      </c>
      <c r="DY240" s="30">
        <f t="shared" si="196"/>
        <v>3.5322762309429689E-10</v>
      </c>
      <c r="DZ240" s="30">
        <f t="shared" si="197"/>
        <v>3.5320264215629701E-10</v>
      </c>
      <c r="EA240" s="30">
        <f t="shared" si="198"/>
        <v>3.5320264321876134E-10</v>
      </c>
      <c r="EB240" s="30">
        <f t="shared" si="199"/>
        <v>3.5320264321871611E-10</v>
      </c>
      <c r="ED240" s="36"/>
      <c r="EE240" s="36"/>
      <c r="EF240" s="36"/>
      <c r="EL240" s="36"/>
      <c r="EM240" s="36"/>
      <c r="EN240" s="36"/>
      <c r="ET240" s="36"/>
      <c r="EU240" s="36"/>
      <c r="EV240" s="36"/>
    </row>
    <row r="241" spans="14:152" s="30" customFormat="1" ht="12.75">
      <c r="N241" s="36">
        <v>5.6640000000000003E-8</v>
      </c>
      <c r="O241" s="36">
        <v>0.50446281442999996</v>
      </c>
      <c r="P241" s="36">
        <v>5305.4510535538002</v>
      </c>
      <c r="Q241" s="30">
        <f t="shared" si="168"/>
        <v>-4.5509597779413793E-8</v>
      </c>
      <c r="R241" s="30">
        <f t="shared" si="169"/>
        <v>-4.5503716468978628E-8</v>
      </c>
      <c r="S241" s="30">
        <f t="shared" si="170"/>
        <v>-4.5503716719124557E-8</v>
      </c>
      <c r="T241" s="30">
        <f t="shared" si="171"/>
        <v>-4.5503716719114016E-8</v>
      </c>
      <c r="V241" s="36">
        <v>6.96E-9</v>
      </c>
      <c r="W241" s="36">
        <v>2.8927668603800001</v>
      </c>
      <c r="X241" s="36">
        <v>2648.4548254729998</v>
      </c>
      <c r="Y241" s="30">
        <f t="shared" si="172"/>
        <v>4.9743843158126076E-9</v>
      </c>
      <c r="Z241" s="30">
        <f t="shared" si="173"/>
        <v>4.9748081029595264E-9</v>
      </c>
      <c r="AA241" s="30">
        <f t="shared" si="174"/>
        <v>4.974808084937778E-9</v>
      </c>
      <c r="AB241" s="30">
        <f t="shared" si="175"/>
        <v>4.974808084938539E-9</v>
      </c>
      <c r="AD241" s="36">
        <v>5.6000000000000003E-10</v>
      </c>
      <c r="AE241" s="36">
        <v>2.4926158687900002</v>
      </c>
      <c r="AF241" s="36">
        <v>5642.1982426092</v>
      </c>
      <c r="AG241" s="30">
        <f t="shared" si="176"/>
        <v>-4.8691362500520932E-10</v>
      </c>
      <c r="AH241" s="30">
        <f t="shared" si="177"/>
        <v>-4.8686231290541706E-10</v>
      </c>
      <c r="AI241" s="30">
        <f t="shared" si="178"/>
        <v>-4.8686231508794035E-10</v>
      </c>
      <c r="AJ241" s="30">
        <f t="shared" si="179"/>
        <v>-4.8686231508784791E-10</v>
      </c>
      <c r="AL241" s="36"/>
      <c r="AM241" s="36"/>
      <c r="AN241" s="36"/>
      <c r="AT241" s="36"/>
      <c r="AU241" s="36"/>
      <c r="AV241" s="36"/>
      <c r="BB241" s="36"/>
      <c r="BC241" s="36"/>
      <c r="BD241" s="36"/>
      <c r="BJ241" s="36">
        <v>2.57E-9</v>
      </c>
      <c r="BK241" s="36">
        <v>0.15709629187999999</v>
      </c>
      <c r="BL241" s="36">
        <v>12168.0026965746</v>
      </c>
      <c r="BM241" s="30">
        <f t="shared" si="180"/>
        <v>-5.9830456460230631E-10</v>
      </c>
      <c r="BN241" s="30">
        <f t="shared" si="181"/>
        <v>-5.9730479396547959E-10</v>
      </c>
      <c r="BO241" s="30">
        <f t="shared" si="182"/>
        <v>-5.9730483648512506E-10</v>
      </c>
      <c r="BP241" s="30">
        <f t="shared" si="183"/>
        <v>-5.9730483648331343E-10</v>
      </c>
      <c r="BR241" s="36">
        <v>4.7000000000000003E-10</v>
      </c>
      <c r="BS241" s="36">
        <v>4.5233427266600001</v>
      </c>
      <c r="BT241" s="36">
        <v>10021.9045904022</v>
      </c>
      <c r="BU241" s="30">
        <f t="shared" si="184"/>
        <v>3.3467221020115602E-10</v>
      </c>
      <c r="BV241" s="30">
        <f t="shared" si="185"/>
        <v>3.3456347936665616E-10</v>
      </c>
      <c r="BW241" s="30">
        <f t="shared" si="186"/>
        <v>3.3456348399146329E-10</v>
      </c>
      <c r="BX241" s="30">
        <f t="shared" si="187"/>
        <v>3.3456348399126859E-10</v>
      </c>
      <c r="BZ241" s="36"/>
      <c r="CA241" s="36"/>
      <c r="CB241" s="36"/>
      <c r="CH241" s="36"/>
      <c r="CI241" s="36"/>
      <c r="CJ241" s="36"/>
      <c r="CP241" s="36"/>
      <c r="CQ241" s="36"/>
      <c r="CR241" s="36"/>
      <c r="CX241" s="36"/>
      <c r="CY241" s="36"/>
      <c r="CZ241" s="36"/>
      <c r="DF241" s="36">
        <v>2.1209999999999999E-8</v>
      </c>
      <c r="DG241" s="36">
        <v>4.8749121611500001</v>
      </c>
      <c r="DH241" s="36">
        <v>9830.3890139878004</v>
      </c>
      <c r="DI241" s="30">
        <f t="shared" si="188"/>
        <v>1.7074498805110317E-8</v>
      </c>
      <c r="DJ241" s="30">
        <f t="shared" si="189"/>
        <v>1.7078563967968903E-8</v>
      </c>
      <c r="DK241" s="30">
        <f t="shared" si="190"/>
        <v>1.7078563795126206E-8</v>
      </c>
      <c r="DL241" s="30">
        <f t="shared" si="191"/>
        <v>1.7078563795133442E-8</v>
      </c>
      <c r="DN241" s="36">
        <v>3.2000000000000001E-9</v>
      </c>
      <c r="DO241" s="36">
        <v>0.10022132590000001</v>
      </c>
      <c r="DP241" s="36">
        <v>1692.1656695024001</v>
      </c>
      <c r="DQ241" s="30">
        <f t="shared" si="192"/>
        <v>-3.1674907241777238E-9</v>
      </c>
      <c r="DR241" s="30">
        <f t="shared" si="193"/>
        <v>-3.1675160272648977E-9</v>
      </c>
      <c r="DS241" s="30">
        <f t="shared" si="194"/>
        <v>-3.1675160261890322E-9</v>
      </c>
      <c r="DT241" s="30">
        <f t="shared" si="195"/>
        <v>-3.1675160261890777E-9</v>
      </c>
      <c r="DV241" s="36">
        <v>5.6000000000000003E-10</v>
      </c>
      <c r="DW241" s="36">
        <v>3.87534582911</v>
      </c>
      <c r="DX241" s="36">
        <v>6816.2899334350004</v>
      </c>
      <c r="DY241" s="30">
        <f t="shared" si="196"/>
        <v>-4.4935817830569867E-10</v>
      </c>
      <c r="DZ241" s="30">
        <f t="shared" si="197"/>
        <v>-4.4943304555165072E-10</v>
      </c>
      <c r="EA241" s="30">
        <f t="shared" si="198"/>
        <v>-4.4943304236822514E-10</v>
      </c>
      <c r="EB241" s="30">
        <f t="shared" si="199"/>
        <v>-4.4943304236835806E-10</v>
      </c>
      <c r="ED241" s="36"/>
      <c r="EE241" s="36"/>
      <c r="EF241" s="36"/>
      <c r="EL241" s="36"/>
      <c r="EM241" s="36"/>
      <c r="EN241" s="36"/>
      <c r="ET241" s="36"/>
      <c r="EU241" s="36"/>
      <c r="EV241" s="36"/>
    </row>
    <row r="242" spans="14:152" s="30" customFormat="1" ht="12.75">
      <c r="N242" s="36">
        <v>5.264E-8</v>
      </c>
      <c r="O242" s="36">
        <v>5.4003118002499999</v>
      </c>
      <c r="P242" s="36">
        <v>3355.8648978848</v>
      </c>
      <c r="Q242" s="30">
        <f t="shared" si="168"/>
        <v>4.2217432996741652E-8</v>
      </c>
      <c r="R242" s="30">
        <f t="shared" si="169"/>
        <v>4.2213964138243306E-8</v>
      </c>
      <c r="S242" s="30">
        <f t="shared" si="170"/>
        <v>4.2213964285775554E-8</v>
      </c>
      <c r="T242" s="30">
        <f t="shared" si="171"/>
        <v>4.2213964285769294E-8</v>
      </c>
      <c r="V242" s="36">
        <v>5.8699999999999998E-9</v>
      </c>
      <c r="W242" s="36">
        <v>4.5601798872900003</v>
      </c>
      <c r="X242" s="36">
        <v>6680.2445323313996</v>
      </c>
      <c r="Y242" s="30">
        <f t="shared" si="172"/>
        <v>2.8543194867746455E-9</v>
      </c>
      <c r="Z242" s="30">
        <f t="shared" si="173"/>
        <v>2.8531930566414401E-9</v>
      </c>
      <c r="AA242" s="30">
        <f t="shared" si="174"/>
        <v>2.853193104548463E-9</v>
      </c>
      <c r="AB242" s="30">
        <f t="shared" si="175"/>
        <v>2.8531931045464219E-9</v>
      </c>
      <c r="AD242" s="36">
        <v>5.4999999999999996E-10</v>
      </c>
      <c r="AE242" s="36">
        <v>2.62555306434</v>
      </c>
      <c r="AF242" s="36">
        <v>14314.1681130498</v>
      </c>
      <c r="AG242" s="30">
        <f t="shared" si="176"/>
        <v>1.2465019624243841E-10</v>
      </c>
      <c r="AH242" s="30">
        <f t="shared" si="177"/>
        <v>1.2439812155368981E-10</v>
      </c>
      <c r="AI242" s="30">
        <f t="shared" si="178"/>
        <v>1.2439813227434555E-10</v>
      </c>
      <c r="AJ242" s="30">
        <f t="shared" si="179"/>
        <v>1.2439813227389637E-10</v>
      </c>
      <c r="AL242" s="36"/>
      <c r="AM242" s="36"/>
      <c r="AN242" s="36"/>
      <c r="AT242" s="36"/>
      <c r="AU242" s="36"/>
      <c r="AV242" s="36"/>
      <c r="BB242" s="36"/>
      <c r="BC242" s="36"/>
      <c r="BD242" s="36"/>
      <c r="BJ242" s="36">
        <v>2.3699999999999999E-9</v>
      </c>
      <c r="BK242" s="36">
        <v>3.1338042180499999</v>
      </c>
      <c r="BL242" s="36">
        <v>74.781598567299994</v>
      </c>
      <c r="BM242" s="30">
        <f t="shared" si="180"/>
        <v>-2.1616753308434918E-9</v>
      </c>
      <c r="BN242" s="30">
        <f t="shared" si="181"/>
        <v>-2.1616729423580428E-9</v>
      </c>
      <c r="BO242" s="30">
        <f t="shared" si="182"/>
        <v>-2.161672942459619E-9</v>
      </c>
      <c r="BP242" s="30">
        <f t="shared" si="183"/>
        <v>-2.1616729424596148E-9</v>
      </c>
      <c r="BR242" s="36">
        <v>3.9E-10</v>
      </c>
      <c r="BS242" s="36">
        <v>2.0836707622900001</v>
      </c>
      <c r="BT242" s="36">
        <v>13745.346239022399</v>
      </c>
      <c r="BU242" s="30">
        <f t="shared" si="184"/>
        <v>1.1561698652714597E-10</v>
      </c>
      <c r="BV242" s="30">
        <f t="shared" si="185"/>
        <v>1.1578527004211969E-10</v>
      </c>
      <c r="BW242" s="30">
        <f t="shared" si="186"/>
        <v>1.1578526288597136E-10</v>
      </c>
      <c r="BX242" s="30">
        <f t="shared" si="187"/>
        <v>1.1578526288627303E-10</v>
      </c>
      <c r="BZ242" s="36"/>
      <c r="CA242" s="36"/>
      <c r="CB242" s="36"/>
      <c r="CH242" s="36"/>
      <c r="CI242" s="36"/>
      <c r="CJ242" s="36"/>
      <c r="CP242" s="36"/>
      <c r="CQ242" s="36"/>
      <c r="CR242" s="36"/>
      <c r="CX242" s="36"/>
      <c r="CY242" s="36"/>
      <c r="CZ242" s="36"/>
      <c r="DF242" s="36">
        <v>2.5320000000000001E-8</v>
      </c>
      <c r="DG242" s="36">
        <v>5.3955008726999996</v>
      </c>
      <c r="DH242" s="36">
        <v>3863.1898447936001</v>
      </c>
      <c r="DI242" s="30">
        <f t="shared" si="188"/>
        <v>-2.4064151326197975E-8</v>
      </c>
      <c r="DJ242" s="30">
        <f t="shared" si="189"/>
        <v>-2.4063151050585142E-8</v>
      </c>
      <c r="DK242" s="30">
        <f t="shared" si="190"/>
        <v>-2.4063151093132484E-8</v>
      </c>
      <c r="DL242" s="30">
        <f t="shared" si="191"/>
        <v>-2.4063151093130694E-8</v>
      </c>
      <c r="DN242" s="36">
        <v>3.1300000000000002E-9</v>
      </c>
      <c r="DO242" s="36">
        <v>4.7650918226299996</v>
      </c>
      <c r="DP242" s="36">
        <v>3304.5845600224002</v>
      </c>
      <c r="DQ242" s="30">
        <f t="shared" si="192"/>
        <v>1.714656310852846E-9</v>
      </c>
      <c r="DR242" s="30">
        <f t="shared" si="193"/>
        <v>1.7143718505419045E-9</v>
      </c>
      <c r="DS242" s="30">
        <f t="shared" si="194"/>
        <v>1.714371862639678E-9</v>
      </c>
      <c r="DT242" s="30">
        <f t="shared" si="195"/>
        <v>1.7143718626391755E-9</v>
      </c>
      <c r="DV242" s="36">
        <v>4.8999999999999996E-10</v>
      </c>
      <c r="DW242" s="36">
        <v>5.5715305644699997</v>
      </c>
      <c r="DX242" s="36">
        <v>17468.855197945399</v>
      </c>
      <c r="DY242" s="30">
        <f t="shared" si="196"/>
        <v>-4.8211625365610287E-10</v>
      </c>
      <c r="DZ242" s="30">
        <f t="shared" si="197"/>
        <v>-4.8206590325510657E-10</v>
      </c>
      <c r="EA242" s="30">
        <f t="shared" si="198"/>
        <v>-4.8206590539975543E-10</v>
      </c>
      <c r="EB242" s="30">
        <f t="shared" si="199"/>
        <v>-4.8206590539966558E-10</v>
      </c>
      <c r="ED242" s="36"/>
      <c r="EE242" s="36"/>
      <c r="EF242" s="36"/>
      <c r="EL242" s="36"/>
      <c r="EM242" s="36"/>
      <c r="EN242" s="36"/>
      <c r="ET242" s="36"/>
      <c r="EU242" s="36"/>
      <c r="EV242" s="36"/>
    </row>
    <row r="243" spans="14:152" s="30" customFormat="1" ht="12.75">
      <c r="N243" s="36">
        <v>5.4030000000000001E-8</v>
      </c>
      <c r="O243" s="36">
        <v>5.9686722748900003</v>
      </c>
      <c r="P243" s="36">
        <v>3074.0053849780002</v>
      </c>
      <c r="Q243" s="30">
        <f t="shared" si="168"/>
        <v>4.3070555950199149E-9</v>
      </c>
      <c r="R243" s="30">
        <f t="shared" si="169"/>
        <v>4.3124978697776931E-9</v>
      </c>
      <c r="S243" s="30">
        <f t="shared" si="170"/>
        <v>4.3124976383331252E-9</v>
      </c>
      <c r="T243" s="30">
        <f t="shared" si="171"/>
        <v>4.3124976383428842E-9</v>
      </c>
      <c r="V243" s="36">
        <v>5.4000000000000004E-9</v>
      </c>
      <c r="W243" s="36">
        <v>2.8600266291900001</v>
      </c>
      <c r="X243" s="36">
        <v>5459.3762870782002</v>
      </c>
      <c r="Y243" s="30">
        <f t="shared" si="172"/>
        <v>-3.5049157376033393E-9</v>
      </c>
      <c r="Z243" s="30">
        <f t="shared" si="173"/>
        <v>-3.5056529045774213E-9</v>
      </c>
      <c r="AA243" s="30">
        <f t="shared" si="174"/>
        <v>-3.5056528732300579E-9</v>
      </c>
      <c r="AB243" s="30">
        <f t="shared" si="175"/>
        <v>-3.505652873231386E-9</v>
      </c>
      <c r="AD243" s="36">
        <v>5.4E-10</v>
      </c>
      <c r="AE243" s="36">
        <v>3.95212835807</v>
      </c>
      <c r="AF243" s="36">
        <v>4032.7700279266001</v>
      </c>
      <c r="AG243" s="30">
        <f t="shared" si="176"/>
        <v>4.8817498785424022E-10</v>
      </c>
      <c r="AH243" s="30">
        <f t="shared" si="177"/>
        <v>4.8820558442267114E-10</v>
      </c>
      <c r="AI243" s="30">
        <f t="shared" si="178"/>
        <v>4.8820558312166307E-10</v>
      </c>
      <c r="AJ243" s="30">
        <f t="shared" si="179"/>
        <v>4.8820558312171798E-10</v>
      </c>
      <c r="AL243" s="36"/>
      <c r="AM243" s="36"/>
      <c r="AN243" s="36"/>
      <c r="AT243" s="36"/>
      <c r="AU243" s="36"/>
      <c r="AV243" s="36"/>
      <c r="BB243" s="36"/>
      <c r="BC243" s="36"/>
      <c r="BD243" s="36"/>
      <c r="BJ243" s="36">
        <v>2.7099999999999999E-9</v>
      </c>
      <c r="BK243" s="36">
        <v>1.83008759256</v>
      </c>
      <c r="BL243" s="36">
        <v>3399.9862886134001</v>
      </c>
      <c r="BM243" s="30">
        <f t="shared" si="180"/>
        <v>-6.8981134719856243E-10</v>
      </c>
      <c r="BN243" s="30">
        <f t="shared" si="181"/>
        <v>-6.8951843743422005E-10</v>
      </c>
      <c r="BO243" s="30">
        <f t="shared" si="182"/>
        <v>-6.8951844989109116E-10</v>
      </c>
      <c r="BP243" s="30">
        <f t="shared" si="183"/>
        <v>-6.8951844989055112E-10</v>
      </c>
      <c r="BR243" s="36">
        <v>3.9E-10</v>
      </c>
      <c r="BS243" s="36">
        <v>4.7618613557199998</v>
      </c>
      <c r="BT243" s="36">
        <v>20597.243963041201</v>
      </c>
      <c r="BU243" s="30">
        <f t="shared" si="184"/>
        <v>-3.3947529684838805E-10</v>
      </c>
      <c r="BV243" s="30">
        <f t="shared" si="185"/>
        <v>-3.3960520401921316E-10</v>
      </c>
      <c r="BW243" s="30">
        <f t="shared" si="186"/>
        <v>-3.396051984979143E-10</v>
      </c>
      <c r="BX243" s="30">
        <f t="shared" si="187"/>
        <v>-3.3960519849814865E-10</v>
      </c>
      <c r="BZ243" s="36"/>
      <c r="CA243" s="36"/>
      <c r="CB243" s="36"/>
      <c r="CH243" s="36"/>
      <c r="CI243" s="36"/>
      <c r="CJ243" s="36"/>
      <c r="CP243" s="36"/>
      <c r="CQ243" s="36"/>
      <c r="CR243" s="36"/>
      <c r="CX243" s="36"/>
      <c r="CY243" s="36"/>
      <c r="CZ243" s="36"/>
      <c r="DF243" s="36">
        <v>2.1010000000000001E-8</v>
      </c>
      <c r="DG243" s="36">
        <v>2.84309138388</v>
      </c>
      <c r="DH243" s="36">
        <v>3415.3940252671</v>
      </c>
      <c r="DI243" s="30">
        <f t="shared" si="188"/>
        <v>-1.9465346277663412E-8</v>
      </c>
      <c r="DJ243" s="30">
        <f t="shared" si="189"/>
        <v>-1.9464458429698003E-8</v>
      </c>
      <c r="DK243" s="30">
        <f t="shared" si="190"/>
        <v>-1.9464458467461054E-8</v>
      </c>
      <c r="DL243" s="30">
        <f t="shared" si="191"/>
        <v>-1.9464458467459453E-8</v>
      </c>
      <c r="DN243" s="36">
        <v>3.29E-9</v>
      </c>
      <c r="DO243" s="36">
        <v>3.5151520134199998</v>
      </c>
      <c r="DP243" s="36">
        <v>1903.4368125011999</v>
      </c>
      <c r="DQ243" s="30">
        <f t="shared" si="192"/>
        <v>2.3950955071675187E-9</v>
      </c>
      <c r="DR243" s="30">
        <f t="shared" si="193"/>
        <v>2.3949543714156035E-9</v>
      </c>
      <c r="DS243" s="30">
        <f t="shared" si="194"/>
        <v>2.3949543774179309E-9</v>
      </c>
      <c r="DT243" s="30">
        <f t="shared" si="195"/>
        <v>2.3949543774176786E-9</v>
      </c>
      <c r="DV243" s="36">
        <v>4.6000000000000001E-10</v>
      </c>
      <c r="DW243" s="36">
        <v>3.0778329904900001</v>
      </c>
      <c r="DX243" s="36">
        <v>12722.552420485201</v>
      </c>
      <c r="DY243" s="30">
        <f t="shared" si="196"/>
        <v>-3.7198409624843611E-11</v>
      </c>
      <c r="DZ243" s="30">
        <f t="shared" si="197"/>
        <v>-3.7006656831504465E-11</v>
      </c>
      <c r="EA243" s="30">
        <f t="shared" si="198"/>
        <v>-3.7006664986379564E-11</v>
      </c>
      <c r="EB243" s="30">
        <f t="shared" si="199"/>
        <v>-3.7006664986034229E-11</v>
      </c>
      <c r="ED243" s="36"/>
      <c r="EE243" s="36"/>
      <c r="EF243" s="36"/>
      <c r="EL243" s="36"/>
      <c r="EM243" s="36"/>
      <c r="EN243" s="36"/>
      <c r="ET243" s="36"/>
      <c r="EU243" s="36"/>
      <c r="EV243" s="36"/>
    </row>
    <row r="244" spans="14:152" s="30" customFormat="1" ht="12.75">
      <c r="N244" s="36">
        <v>4.046E-8</v>
      </c>
      <c r="O244" s="36">
        <v>0.83826342100999995</v>
      </c>
      <c r="P244" s="36">
        <v>10021.9045904022</v>
      </c>
      <c r="Q244" s="30">
        <f t="shared" si="168"/>
        <v>-9.9689273009224518E-9</v>
      </c>
      <c r="R244" s="30">
        <f t="shared" si="169"/>
        <v>-9.9560085185377654E-9</v>
      </c>
      <c r="S244" s="30">
        <f t="shared" si="170"/>
        <v>-9.9560090679624159E-9</v>
      </c>
      <c r="T244" s="30">
        <f t="shared" si="171"/>
        <v>-9.956009067939288E-9</v>
      </c>
      <c r="V244" s="36">
        <v>5.3000000000000003E-9</v>
      </c>
      <c r="W244" s="36">
        <v>5.6487739994600004</v>
      </c>
      <c r="X244" s="36">
        <v>6034.2140200847998</v>
      </c>
      <c r="Y244" s="30">
        <f t="shared" si="172"/>
        <v>-4.7349519705813152E-9</v>
      </c>
      <c r="Z244" s="30">
        <f t="shared" si="173"/>
        <v>-4.7354242100756805E-9</v>
      </c>
      <c r="AA244" s="30">
        <f t="shared" si="174"/>
        <v>-4.7354241899965494E-9</v>
      </c>
      <c r="AB244" s="30">
        <f t="shared" si="175"/>
        <v>-4.7354241899973948E-9</v>
      </c>
      <c r="AD244" s="36">
        <v>5.4999999999999996E-10</v>
      </c>
      <c r="AE244" s="36">
        <v>0.51062350772999998</v>
      </c>
      <c r="AF244" s="36">
        <v>15110.4661198662</v>
      </c>
      <c r="AG244" s="30">
        <f t="shared" si="176"/>
        <v>-1.003887646145594E-11</v>
      </c>
      <c r="AH244" s="30">
        <f t="shared" si="177"/>
        <v>-1.0312021384097514E-11</v>
      </c>
      <c r="AI244" s="30">
        <f t="shared" si="178"/>
        <v>-1.0312009768028475E-11</v>
      </c>
      <c r="AJ244" s="30">
        <f t="shared" si="179"/>
        <v>-1.0312009768512979E-11</v>
      </c>
      <c r="AL244" s="36"/>
      <c r="AM244" s="36"/>
      <c r="AN244" s="36"/>
      <c r="AT244" s="36"/>
      <c r="AU244" s="36"/>
      <c r="AV244" s="36"/>
      <c r="BB244" s="36"/>
      <c r="BC244" s="36"/>
      <c r="BD244" s="36"/>
      <c r="BJ244" s="36">
        <v>2.33E-9</v>
      </c>
      <c r="BK244" s="36">
        <v>3.2016370261299998</v>
      </c>
      <c r="BL244" s="36">
        <v>10177.257679533601</v>
      </c>
      <c r="BM244" s="30">
        <f t="shared" si="180"/>
        <v>-2.2922873312799735E-9</v>
      </c>
      <c r="BN244" s="30">
        <f t="shared" si="181"/>
        <v>-2.2924268815739608E-9</v>
      </c>
      <c r="BO244" s="30">
        <f t="shared" si="182"/>
        <v>-2.2924268756447111E-9</v>
      </c>
      <c r="BP244" s="30">
        <f t="shared" si="183"/>
        <v>-2.292426875644963E-9</v>
      </c>
      <c r="BR244" s="36">
        <v>3.9E-10</v>
      </c>
      <c r="BS244" s="36">
        <v>3.0095195024399999</v>
      </c>
      <c r="BT244" s="36">
        <v>3344.4937620577998</v>
      </c>
      <c r="BU244" s="30">
        <f t="shared" si="184"/>
        <v>-3.8413177124504421E-10</v>
      </c>
      <c r="BV244" s="30">
        <f t="shared" si="185"/>
        <v>-3.8413917892473117E-10</v>
      </c>
      <c r="BW244" s="30">
        <f t="shared" si="186"/>
        <v>-3.8413917860980092E-10</v>
      </c>
      <c r="BX244" s="30">
        <f t="shared" si="187"/>
        <v>-3.8413917860981431E-10</v>
      </c>
      <c r="BZ244" s="36"/>
      <c r="CA244" s="36"/>
      <c r="CB244" s="36"/>
      <c r="CH244" s="36"/>
      <c r="CI244" s="36"/>
      <c r="CJ244" s="36"/>
      <c r="CP244" s="36"/>
      <c r="CQ244" s="36"/>
      <c r="CR244" s="36"/>
      <c r="CX244" s="36"/>
      <c r="CY244" s="36"/>
      <c r="CZ244" s="36"/>
      <c r="DF244" s="36">
        <v>2.1760000000000001E-8</v>
      </c>
      <c r="DG244" s="36">
        <v>0.58632570024999997</v>
      </c>
      <c r="DH244" s="36">
        <v>162.46663613219999</v>
      </c>
      <c r="DI244" s="30">
        <f t="shared" si="188"/>
        <v>2.0692815737320399E-8</v>
      </c>
      <c r="DJ244" s="30">
        <f t="shared" si="189"/>
        <v>2.0692779789908024E-8</v>
      </c>
      <c r="DK244" s="30">
        <f t="shared" si="190"/>
        <v>2.0692779791436786E-8</v>
      </c>
      <c r="DL244" s="30">
        <f t="shared" si="191"/>
        <v>2.069277979143672E-8</v>
      </c>
      <c r="DN244" s="36">
        <v>3.6100000000000001E-9</v>
      </c>
      <c r="DO244" s="36">
        <v>1.4017957282</v>
      </c>
      <c r="DP244" s="36">
        <v>8270.2977486834006</v>
      </c>
      <c r="DQ244" s="30">
        <f t="shared" si="192"/>
        <v>3.2166355575955442E-9</v>
      </c>
      <c r="DR244" s="30">
        <f t="shared" si="193"/>
        <v>3.2161899374296988E-9</v>
      </c>
      <c r="DS244" s="30">
        <f t="shared" si="194"/>
        <v>3.2161899563858011E-9</v>
      </c>
      <c r="DT244" s="30">
        <f t="shared" si="195"/>
        <v>3.216189956384997E-9</v>
      </c>
      <c r="DV244" s="36">
        <v>4.5E-10</v>
      </c>
      <c r="DW244" s="36">
        <v>1.49303542795</v>
      </c>
      <c r="DX244" s="36">
        <v>6247.5131155228</v>
      </c>
      <c r="DY244" s="30">
        <f t="shared" si="196"/>
        <v>-7.170838485481107E-11</v>
      </c>
      <c r="DZ244" s="30">
        <f t="shared" si="197"/>
        <v>-7.1799618318783232E-11</v>
      </c>
      <c r="EA244" s="30">
        <f t="shared" si="198"/>
        <v>-7.1799614438929353E-11</v>
      </c>
      <c r="EB244" s="30">
        <f t="shared" si="199"/>
        <v>-7.1799614439093497E-11</v>
      </c>
      <c r="ED244" s="36"/>
      <c r="EE244" s="36"/>
      <c r="EF244" s="36"/>
      <c r="EL244" s="36"/>
      <c r="EM244" s="36"/>
      <c r="EN244" s="36"/>
      <c r="ET244" s="36"/>
      <c r="EU244" s="36"/>
      <c r="EV244" s="36"/>
    </row>
    <row r="245" spans="14:152" s="30" customFormat="1" ht="12.75">
      <c r="N245" s="36">
        <v>4.1530000000000002E-8</v>
      </c>
      <c r="O245" s="36">
        <v>3.1449757081700001</v>
      </c>
      <c r="P245" s="36">
        <v>8439.8779318163997</v>
      </c>
      <c r="Q245" s="30">
        <f t="shared" si="168"/>
        <v>3.9265478744649489E-8</v>
      </c>
      <c r="R245" s="30">
        <f t="shared" si="169"/>
        <v>3.9269229941849136E-8</v>
      </c>
      <c r="S245" s="30">
        <f t="shared" si="170"/>
        <v>3.9269229782385013E-8</v>
      </c>
      <c r="T245" s="30">
        <f t="shared" si="171"/>
        <v>3.9269229782391736E-8</v>
      </c>
      <c r="V245" s="36">
        <v>5.2000000000000002E-9</v>
      </c>
      <c r="W245" s="36">
        <v>0.20012848836</v>
      </c>
      <c r="X245" s="36">
        <v>13760.5987102074</v>
      </c>
      <c r="Y245" s="30">
        <f t="shared" si="172"/>
        <v>3.9828959647091903E-9</v>
      </c>
      <c r="Z245" s="30">
        <f t="shared" si="173"/>
        <v>3.9813833269850659E-9</v>
      </c>
      <c r="AA245" s="30">
        <f t="shared" si="174"/>
        <v>3.981383391330832E-9</v>
      </c>
      <c r="AB245" s="30">
        <f t="shared" si="175"/>
        <v>3.9813833913281222E-9</v>
      </c>
      <c r="AD245" s="36">
        <v>5.3000000000000003E-10</v>
      </c>
      <c r="AE245" s="36">
        <v>5.8875776779500004</v>
      </c>
      <c r="AF245" s="36">
        <v>21265.523126520198</v>
      </c>
      <c r="AG245" s="30">
        <f t="shared" si="176"/>
        <v>2.5136013633726405E-10</v>
      </c>
      <c r="AH245" s="30">
        <f t="shared" si="177"/>
        <v>2.5168624957520742E-10</v>
      </c>
      <c r="AI245" s="30">
        <f t="shared" si="178"/>
        <v>2.5168623570909031E-10</v>
      </c>
      <c r="AJ245" s="30">
        <f t="shared" si="179"/>
        <v>2.5168623570967363E-10</v>
      </c>
      <c r="AL245" s="36"/>
      <c r="AM245" s="36"/>
      <c r="AN245" s="36"/>
      <c r="AT245" s="36"/>
      <c r="AU245" s="36"/>
      <c r="AV245" s="36"/>
      <c r="BB245" s="36"/>
      <c r="BC245" s="36"/>
      <c r="BD245" s="36"/>
      <c r="BJ245" s="36">
        <v>3.12E-9</v>
      </c>
      <c r="BK245" s="36">
        <v>0.28436027987000001</v>
      </c>
      <c r="BL245" s="36">
        <v>13745.346239022399</v>
      </c>
      <c r="BM245" s="30">
        <f t="shared" si="180"/>
        <v>2.6927596624290579E-9</v>
      </c>
      <c r="BN245" s="30">
        <f t="shared" si="181"/>
        <v>2.692047338522785E-9</v>
      </c>
      <c r="BO245" s="30">
        <f t="shared" si="182"/>
        <v>2.6920473688277148E-9</v>
      </c>
      <c r="BP245" s="30">
        <f t="shared" si="183"/>
        <v>2.6920473688264376E-9</v>
      </c>
      <c r="BR245" s="36">
        <v>3.7000000000000001E-10</v>
      </c>
      <c r="BS245" s="36">
        <v>1.3306589573900001</v>
      </c>
      <c r="BT245" s="36">
        <v>12295.9542296092</v>
      </c>
      <c r="BU245" s="30">
        <f t="shared" si="184"/>
        <v>-2.3810158585583876E-10</v>
      </c>
      <c r="BV245" s="30">
        <f t="shared" si="185"/>
        <v>-2.3798709500355668E-10</v>
      </c>
      <c r="BW245" s="30">
        <f t="shared" si="186"/>
        <v>-2.3798709987337414E-10</v>
      </c>
      <c r="BX245" s="30">
        <f t="shared" si="187"/>
        <v>-2.3798709987316884E-10</v>
      </c>
      <c r="BZ245" s="36"/>
      <c r="CA245" s="36"/>
      <c r="CB245" s="36"/>
      <c r="CH245" s="36"/>
      <c r="CI245" s="36"/>
      <c r="CJ245" s="36"/>
      <c r="CP245" s="36"/>
      <c r="CQ245" s="36"/>
      <c r="CR245" s="36"/>
      <c r="CX245" s="36"/>
      <c r="CY245" s="36"/>
      <c r="CZ245" s="36"/>
      <c r="DF245" s="36">
        <v>2.1060000000000001E-8</v>
      </c>
      <c r="DG245" s="36">
        <v>3.0622935393100001</v>
      </c>
      <c r="DH245" s="36">
        <v>19800.945956224801</v>
      </c>
      <c r="DI245" s="30">
        <f t="shared" si="188"/>
        <v>2.0977294073031552E-8</v>
      </c>
      <c r="DJ245" s="30">
        <f t="shared" si="189"/>
        <v>2.097850329347928E-8</v>
      </c>
      <c r="DK245" s="30">
        <f t="shared" si="190"/>
        <v>2.0978503242243332E-8</v>
      </c>
      <c r="DL245" s="30">
        <f t="shared" si="191"/>
        <v>2.097850324224549E-8</v>
      </c>
      <c r="DN245" s="36">
        <v>3.8000000000000001E-9</v>
      </c>
      <c r="DO245" s="36">
        <v>1.11278812152</v>
      </c>
      <c r="DP245" s="36">
        <v>3503.0790628320001</v>
      </c>
      <c r="DQ245" s="30">
        <f t="shared" si="192"/>
        <v>3.2607251975160791E-9</v>
      </c>
      <c r="DR245" s="30">
        <f t="shared" si="193"/>
        <v>3.2609498777120592E-9</v>
      </c>
      <c r="DS245" s="30">
        <f t="shared" si="194"/>
        <v>3.2609498681579308E-9</v>
      </c>
      <c r="DT245" s="30">
        <f t="shared" si="195"/>
        <v>3.2609498681583329E-9</v>
      </c>
      <c r="DV245" s="36">
        <v>5.4999999999999996E-10</v>
      </c>
      <c r="DW245" s="36">
        <v>6.2609883640400001</v>
      </c>
      <c r="DX245" s="36">
        <v>3361.3878221922</v>
      </c>
      <c r="DY245" s="30">
        <f t="shared" si="196"/>
        <v>5.4011283387041438E-10</v>
      </c>
      <c r="DZ245" s="30">
        <f t="shared" si="197"/>
        <v>5.4012430199337739E-10</v>
      </c>
      <c r="EA245" s="30">
        <f t="shared" si="198"/>
        <v>5.401243015058085E-10</v>
      </c>
      <c r="EB245" s="30">
        <f t="shared" si="199"/>
        <v>5.4012430150582918E-10</v>
      </c>
      <c r="ED245" s="36"/>
      <c r="EE245" s="36"/>
      <c r="EF245" s="36"/>
      <c r="EL245" s="36"/>
      <c r="EM245" s="36"/>
      <c r="EN245" s="36"/>
      <c r="ET245" s="36"/>
      <c r="EU245" s="36"/>
      <c r="EV245" s="36"/>
    </row>
    <row r="246" spans="14:152" s="30" customFormat="1" ht="12.75">
      <c r="N246" s="36">
        <v>4.8200000000000001E-8</v>
      </c>
      <c r="O246" s="36">
        <v>1.09025983917</v>
      </c>
      <c r="P246" s="36">
        <v>13365.972825148199</v>
      </c>
      <c r="Q246" s="30">
        <f t="shared" si="168"/>
        <v>-3.4879894266302332E-8</v>
      </c>
      <c r="R246" s="30">
        <f t="shared" si="169"/>
        <v>-3.4865274874303884E-8</v>
      </c>
      <c r="S246" s="30">
        <f t="shared" si="170"/>
        <v>-3.4865275496170916E-8</v>
      </c>
      <c r="T246" s="30">
        <f t="shared" si="171"/>
        <v>-3.4865275496144903E-8</v>
      </c>
      <c r="V246" s="36">
        <v>5.52E-9</v>
      </c>
      <c r="W246" s="36">
        <v>5.0876614054299996</v>
      </c>
      <c r="X246" s="36">
        <v>1903.4368125011999</v>
      </c>
      <c r="Y246" s="30">
        <f t="shared" si="172"/>
        <v>3.7775398551522017E-9</v>
      </c>
      <c r="Z246" s="30">
        <f t="shared" si="173"/>
        <v>3.7777916913111441E-9</v>
      </c>
      <c r="AA246" s="30">
        <f t="shared" si="174"/>
        <v>3.7777916806015357E-9</v>
      </c>
      <c r="AB246" s="30">
        <f t="shared" si="175"/>
        <v>3.7777916806019866E-9</v>
      </c>
      <c r="AD246" s="36">
        <v>5.1E-10</v>
      </c>
      <c r="AE246" s="36">
        <v>5.9925393438799999</v>
      </c>
      <c r="AF246" s="36">
        <v>21947.111372700001</v>
      </c>
      <c r="AG246" s="30">
        <f t="shared" si="176"/>
        <v>-4.3635096419863348E-10</v>
      </c>
      <c r="AH246" s="30">
        <f t="shared" si="177"/>
        <v>-4.3654131507991293E-10</v>
      </c>
      <c r="AI246" s="30">
        <f t="shared" si="178"/>
        <v>-4.3654130698962435E-10</v>
      </c>
      <c r="AJ246" s="30">
        <f t="shared" si="179"/>
        <v>-4.3654130698996913E-10</v>
      </c>
      <c r="AL246" s="36"/>
      <c r="AM246" s="36"/>
      <c r="AN246" s="36"/>
      <c r="AT246" s="36"/>
      <c r="AU246" s="36"/>
      <c r="AV246" s="36"/>
      <c r="BB246" s="36"/>
      <c r="BC246" s="36"/>
      <c r="BD246" s="36"/>
      <c r="BJ246" s="36">
        <v>2.7299999999999999E-9</v>
      </c>
      <c r="BK246" s="36">
        <v>4.53535816659</v>
      </c>
      <c r="BL246" s="36">
        <v>3344.4937620577998</v>
      </c>
      <c r="BM246" s="30">
        <f t="shared" si="180"/>
        <v>3.5047749178753637E-10</v>
      </c>
      <c r="BN246" s="30">
        <f t="shared" si="181"/>
        <v>3.5017983599960715E-10</v>
      </c>
      <c r="BO246" s="30">
        <f t="shared" si="182"/>
        <v>3.5017984865820994E-10</v>
      </c>
      <c r="BP246" s="30">
        <f t="shared" si="183"/>
        <v>3.5017984865767139E-10</v>
      </c>
      <c r="BR246" s="36">
        <v>4.0000000000000001E-10</v>
      </c>
      <c r="BS246" s="36">
        <v>3.9689342910700001</v>
      </c>
      <c r="BT246" s="36">
        <v>13171.0014406876</v>
      </c>
      <c r="BU246" s="30">
        <f t="shared" si="184"/>
        <v>3.9936411630291228E-10</v>
      </c>
      <c r="BV246" s="30">
        <f t="shared" si="185"/>
        <v>3.993738401543829E-10</v>
      </c>
      <c r="BW246" s="30">
        <f t="shared" si="186"/>
        <v>3.9937383974244515E-10</v>
      </c>
      <c r="BX246" s="30">
        <f t="shared" si="187"/>
        <v>3.9937383974246267E-10</v>
      </c>
      <c r="BZ246" s="36"/>
      <c r="CA246" s="36"/>
      <c r="CB246" s="36"/>
      <c r="CH246" s="36"/>
      <c r="CI246" s="36"/>
      <c r="CJ246" s="36"/>
      <c r="CP246" s="36"/>
      <c r="CQ246" s="36"/>
      <c r="CR246" s="36"/>
      <c r="CX246" s="36"/>
      <c r="CY246" s="36"/>
      <c r="CZ246" s="36"/>
      <c r="DF246" s="36">
        <v>2.3470000000000001E-8</v>
      </c>
      <c r="DG246" s="36">
        <v>3.9079594270900002</v>
      </c>
      <c r="DH246" s="36">
        <v>3335.0895023923999</v>
      </c>
      <c r="DI246" s="30">
        <f t="shared" si="188"/>
        <v>-1.0135052060956017E-8</v>
      </c>
      <c r="DJ246" s="30">
        <f t="shared" si="189"/>
        <v>-1.0137372771453342E-8</v>
      </c>
      <c r="DK246" s="30">
        <f t="shared" si="190"/>
        <v>-1.0137372672762219E-8</v>
      </c>
      <c r="DL246" s="30">
        <f t="shared" si="191"/>
        <v>-1.0137372672766355E-8</v>
      </c>
      <c r="DN246" s="36">
        <v>3.0899999999999999E-9</v>
      </c>
      <c r="DO246" s="36">
        <v>1.63585786252</v>
      </c>
      <c r="DP246" s="36">
        <v>11081.2192102886</v>
      </c>
      <c r="DQ246" s="30">
        <f t="shared" si="192"/>
        <v>-3.0697630868151403E-9</v>
      </c>
      <c r="DR246" s="30">
        <f t="shared" si="193"/>
        <v>-3.0696342749741138E-9</v>
      </c>
      <c r="DS246" s="30">
        <f t="shared" si="194"/>
        <v>-3.0696342804607999E-9</v>
      </c>
      <c r="DT246" s="30">
        <f t="shared" si="195"/>
        <v>-3.0696342804605712E-9</v>
      </c>
      <c r="DV246" s="36">
        <v>4.2E-10</v>
      </c>
      <c r="DW246" s="36">
        <v>4.7445554549100004</v>
      </c>
      <c r="DX246" s="36">
        <v>3369.0616141676001</v>
      </c>
      <c r="DY246" s="30">
        <f t="shared" si="196"/>
        <v>8.4146675265480297E-11</v>
      </c>
      <c r="DZ246" s="30">
        <f t="shared" si="197"/>
        <v>8.4101103686794178E-11</v>
      </c>
      <c r="EA246" s="30">
        <f t="shared" si="198"/>
        <v>8.4101105624854403E-11</v>
      </c>
      <c r="EB246" s="30">
        <f t="shared" si="199"/>
        <v>8.4101105624772525E-11</v>
      </c>
      <c r="ED246" s="36"/>
      <c r="EE246" s="36"/>
      <c r="EF246" s="36"/>
      <c r="EL246" s="36"/>
      <c r="EM246" s="36"/>
      <c r="EN246" s="36"/>
      <c r="ET246" s="36"/>
      <c r="EU246" s="36"/>
      <c r="EV246" s="36"/>
    </row>
    <row r="247" spans="14:152" s="30" customFormat="1" ht="12.75">
      <c r="N247" s="36">
        <v>4.9059999999999997E-8</v>
      </c>
      <c r="O247" s="36">
        <v>3.73078406569</v>
      </c>
      <c r="P247" s="36">
        <v>1228.9621133221999</v>
      </c>
      <c r="Q247" s="30">
        <f t="shared" si="168"/>
        <v>-4.8976630037092681E-8</v>
      </c>
      <c r="R247" s="30">
        <f t="shared" si="169"/>
        <v>-4.897674549245281E-8</v>
      </c>
      <c r="S247" s="30">
        <f t="shared" si="170"/>
        <v>-4.8976745487544499E-8</v>
      </c>
      <c r="T247" s="30">
        <f t="shared" si="171"/>
        <v>-4.8976745487544704E-8</v>
      </c>
      <c r="V247" s="36">
        <v>5.1199999999999997E-9</v>
      </c>
      <c r="W247" s="36">
        <v>3.21411265909</v>
      </c>
      <c r="X247" s="36">
        <v>11081.2192102886</v>
      </c>
      <c r="Y247" s="30">
        <f t="shared" si="172"/>
        <v>-5.4705994925135042E-10</v>
      </c>
      <c r="Z247" s="30">
        <f t="shared" si="173"/>
        <v>-5.4891426043379572E-10</v>
      </c>
      <c r="AA247" s="30">
        <f t="shared" si="174"/>
        <v>-5.4891418157640858E-10</v>
      </c>
      <c r="AB247" s="30">
        <f t="shared" si="175"/>
        <v>-5.4891418157970014E-10</v>
      </c>
      <c r="AD247" s="36">
        <v>4.8999999999999996E-10</v>
      </c>
      <c r="AE247" s="36">
        <v>5.16723732129</v>
      </c>
      <c r="AF247" s="36">
        <v>20047.1976785478</v>
      </c>
      <c r="AG247" s="30">
        <f t="shared" si="176"/>
        <v>3.3132618229844042E-10</v>
      </c>
      <c r="AH247" s="30">
        <f t="shared" si="177"/>
        <v>3.3156400848893543E-10</v>
      </c>
      <c r="AI247" s="30">
        <f t="shared" si="178"/>
        <v>3.3156399837787878E-10</v>
      </c>
      <c r="AJ247" s="30">
        <f t="shared" si="179"/>
        <v>3.3156399837830432E-10</v>
      </c>
      <c r="AL247" s="36"/>
      <c r="AM247" s="36"/>
      <c r="AN247" s="36"/>
      <c r="AT247" s="36"/>
      <c r="AU247" s="36"/>
      <c r="AV247" s="36"/>
      <c r="BB247" s="36"/>
      <c r="BC247" s="36"/>
      <c r="BD247" s="36"/>
      <c r="BJ247" s="36">
        <v>2.3499999999999999E-9</v>
      </c>
      <c r="BK247" s="36">
        <v>0.67980074868999996</v>
      </c>
      <c r="BL247" s="36">
        <v>17395.219734725801</v>
      </c>
      <c r="BM247" s="30">
        <f t="shared" si="180"/>
        <v>1.1583425217750322E-10</v>
      </c>
      <c r="BN247" s="30">
        <f t="shared" si="181"/>
        <v>1.1449209746107253E-10</v>
      </c>
      <c r="BO247" s="30">
        <f t="shared" si="182"/>
        <v>1.1449215454013762E-10</v>
      </c>
      <c r="BP247" s="30">
        <f t="shared" si="183"/>
        <v>1.1449215453773599E-10</v>
      </c>
      <c r="BR247" s="36">
        <v>3.1999999999999998E-10</v>
      </c>
      <c r="BS247" s="36">
        <v>0.91212661789000005</v>
      </c>
      <c r="BT247" s="36">
        <v>12310.181323610799</v>
      </c>
      <c r="BU247" s="30">
        <f t="shared" si="184"/>
        <v>-6.4097774636802563E-11</v>
      </c>
      <c r="BV247" s="30">
        <f t="shared" si="185"/>
        <v>-6.3970902208228234E-11</v>
      </c>
      <c r="BW247" s="30">
        <f t="shared" si="186"/>
        <v>-6.3970907603999115E-11</v>
      </c>
      <c r="BX247" s="30">
        <f t="shared" si="187"/>
        <v>-6.3970907603771873E-11</v>
      </c>
      <c r="BZ247" s="36"/>
      <c r="CA247" s="36"/>
      <c r="CB247" s="36"/>
      <c r="CH247" s="36"/>
      <c r="CI247" s="36"/>
      <c r="CJ247" s="36"/>
      <c r="CP247" s="36"/>
      <c r="CQ247" s="36"/>
      <c r="CR247" s="36"/>
      <c r="CX247" s="36"/>
      <c r="CY247" s="36"/>
      <c r="CZ247" s="36"/>
      <c r="DF247" s="36">
        <v>2.0310000000000001E-8</v>
      </c>
      <c r="DG247" s="36">
        <v>5.5205790779699999</v>
      </c>
      <c r="DH247" s="36">
        <v>10021.9045904022</v>
      </c>
      <c r="DI247" s="30">
        <f t="shared" si="188"/>
        <v>1.9825428808196322E-8</v>
      </c>
      <c r="DJ247" s="30">
        <f t="shared" si="189"/>
        <v>1.9826880579518536E-8</v>
      </c>
      <c r="DK247" s="30">
        <f t="shared" si="190"/>
        <v>1.9826880517824292E-8</v>
      </c>
      <c r="DL247" s="30">
        <f t="shared" si="191"/>
        <v>1.982688051782689E-8</v>
      </c>
      <c r="DN247" s="36">
        <v>3.0399999999999998E-9</v>
      </c>
      <c r="DO247" s="36">
        <v>6.27804875103</v>
      </c>
      <c r="DP247" s="36">
        <v>2391.4368177299998</v>
      </c>
      <c r="DQ247" s="30">
        <f t="shared" si="192"/>
        <v>2.3285206032320862E-9</v>
      </c>
      <c r="DR247" s="30">
        <f t="shared" si="193"/>
        <v>2.3283669595706606E-9</v>
      </c>
      <c r="DS247" s="30">
        <f t="shared" si="194"/>
        <v>2.3283669661050251E-9</v>
      </c>
      <c r="DT247" s="30">
        <f t="shared" si="195"/>
        <v>2.3283669661047476E-9</v>
      </c>
      <c r="DV247" s="36">
        <v>4.0000000000000001E-10</v>
      </c>
      <c r="DW247" s="36">
        <v>1.5867666629399999</v>
      </c>
      <c r="DX247" s="36">
        <v>2818.0350086059998</v>
      </c>
      <c r="DY247" s="30">
        <f t="shared" si="196"/>
        <v>3.9588206622461755E-11</v>
      </c>
      <c r="DZ247" s="30">
        <f t="shared" si="197"/>
        <v>3.9551334526905426E-11</v>
      </c>
      <c r="EA247" s="30">
        <f t="shared" si="198"/>
        <v>3.9551336094985147E-11</v>
      </c>
      <c r="EB247" s="30">
        <f t="shared" si="199"/>
        <v>3.9551336094918682E-11</v>
      </c>
      <c r="ED247" s="36"/>
      <c r="EE247" s="36"/>
      <c r="EF247" s="36"/>
      <c r="EL247" s="36"/>
      <c r="EM247" s="36"/>
      <c r="EN247" s="36"/>
      <c r="ET247" s="36"/>
      <c r="EU247" s="36"/>
      <c r="EV247" s="36"/>
    </row>
    <row r="248" spans="14:152" s="30" customFormat="1" ht="12.75">
      <c r="N248" s="36">
        <v>4.5760000000000001E-8</v>
      </c>
      <c r="O248" s="36">
        <v>0.99344843455999998</v>
      </c>
      <c r="P248" s="36">
        <v>6158.6474353058002</v>
      </c>
      <c r="Q248" s="30">
        <f t="shared" si="168"/>
        <v>-7.6018883535368713E-9</v>
      </c>
      <c r="R248" s="30">
        <f t="shared" si="169"/>
        <v>-7.6110234658107297E-9</v>
      </c>
      <c r="S248" s="30">
        <f t="shared" si="170"/>
        <v>-7.6110230773255072E-9</v>
      </c>
      <c r="T248" s="30">
        <f t="shared" si="171"/>
        <v>-7.6110230773418573E-9</v>
      </c>
      <c r="V248" s="36">
        <v>6.41E-9</v>
      </c>
      <c r="W248" s="36">
        <v>5.1945903363800001</v>
      </c>
      <c r="X248" s="36">
        <v>6048.4411140864004</v>
      </c>
      <c r="Y248" s="30">
        <f t="shared" si="172"/>
        <v>-6.395575608005589E-9</v>
      </c>
      <c r="Z248" s="30">
        <f t="shared" si="173"/>
        <v>-6.3954900302902748E-9</v>
      </c>
      <c r="AA248" s="30">
        <f t="shared" si="174"/>
        <v>-6.3954900339350468E-9</v>
      </c>
      <c r="AB248" s="30">
        <f t="shared" si="175"/>
        <v>-6.3954900339348905E-9</v>
      </c>
      <c r="AD248" s="36">
        <v>6.6999999999999996E-10</v>
      </c>
      <c r="AE248" s="36">
        <v>1.53758821512</v>
      </c>
      <c r="AF248" s="36">
        <v>9380.9596727171993</v>
      </c>
      <c r="AG248" s="30">
        <f t="shared" si="176"/>
        <v>6.5523249291426312E-10</v>
      </c>
      <c r="AH248" s="30">
        <f t="shared" si="177"/>
        <v>6.5518932238838048E-10</v>
      </c>
      <c r="AI248" s="30">
        <f t="shared" si="178"/>
        <v>6.5518932422563371E-10</v>
      </c>
      <c r="AJ248" s="30">
        <f t="shared" si="179"/>
        <v>6.5518932422555606E-10</v>
      </c>
      <c r="AL248" s="36"/>
      <c r="AM248" s="36"/>
      <c r="AN248" s="36"/>
      <c r="AT248" s="36"/>
      <c r="AU248" s="36"/>
      <c r="AV248" s="36"/>
      <c r="BB248" s="36"/>
      <c r="BC248" s="36"/>
      <c r="BD248" s="36"/>
      <c r="BJ248" s="36">
        <v>2.6200000000000001E-9</v>
      </c>
      <c r="BK248" s="36">
        <v>3.8443662080599998</v>
      </c>
      <c r="BL248" s="36">
        <v>9168.6408983473993</v>
      </c>
      <c r="BM248" s="30">
        <f t="shared" si="180"/>
        <v>-2.5971879150877284E-9</v>
      </c>
      <c r="BN248" s="30">
        <f t="shared" si="181"/>
        <v>-2.5972917730083079E-9</v>
      </c>
      <c r="BO248" s="30">
        <f t="shared" si="182"/>
        <v>-2.5972917685965219E-9</v>
      </c>
      <c r="BP248" s="30">
        <f t="shared" si="183"/>
        <v>-2.597291768596708E-9</v>
      </c>
      <c r="BR248" s="36">
        <v>3.1999999999999998E-10</v>
      </c>
      <c r="BS248" s="36">
        <v>2.2261883683499999</v>
      </c>
      <c r="BT248" s="36">
        <v>7107.8230442756003</v>
      </c>
      <c r="BU248" s="30">
        <f t="shared" si="184"/>
        <v>2.7842168813369534E-10</v>
      </c>
      <c r="BV248" s="30">
        <f t="shared" si="185"/>
        <v>2.784585358903364E-10</v>
      </c>
      <c r="BW248" s="30">
        <f t="shared" si="186"/>
        <v>2.7845853432362209E-10</v>
      </c>
      <c r="BX248" s="30">
        <f t="shared" si="187"/>
        <v>2.7845853432368816E-10</v>
      </c>
      <c r="BZ248" s="36"/>
      <c r="CA248" s="36"/>
      <c r="CB248" s="36"/>
      <c r="CH248" s="36"/>
      <c r="CI248" s="36"/>
      <c r="CJ248" s="36"/>
      <c r="CP248" s="36"/>
      <c r="CQ248" s="36"/>
      <c r="CR248" s="36"/>
      <c r="CX248" s="36"/>
      <c r="CY248" s="36"/>
      <c r="CZ248" s="36"/>
      <c r="DF248" s="36">
        <v>1.9969999999999999E-8</v>
      </c>
      <c r="DG248" s="36">
        <v>2.7724371056899999</v>
      </c>
      <c r="DH248" s="36">
        <v>13936.794505133999</v>
      </c>
      <c r="DI248" s="30">
        <f t="shared" si="188"/>
        <v>1.2459076115895659E-8</v>
      </c>
      <c r="DJ248" s="30">
        <f t="shared" si="189"/>
        <v>1.2466224771066802E-8</v>
      </c>
      <c r="DK248" s="30">
        <f t="shared" si="190"/>
        <v>1.2466224467109186E-8</v>
      </c>
      <c r="DL248" s="30">
        <f t="shared" si="191"/>
        <v>1.2466224467122042E-8</v>
      </c>
      <c r="DN248" s="36">
        <v>3.36E-9</v>
      </c>
      <c r="DO248" s="36">
        <v>2.9577793642699999</v>
      </c>
      <c r="DP248" s="36">
        <v>6680.2445323313996</v>
      </c>
      <c r="DQ248" s="30">
        <f t="shared" si="192"/>
        <v>-2.9861848904884462E-9</v>
      </c>
      <c r="DR248" s="30">
        <f t="shared" si="193"/>
        <v>-2.9865230422131412E-9</v>
      </c>
      <c r="DS248" s="30">
        <f t="shared" si="194"/>
        <v>-2.9865230278355039E-9</v>
      </c>
      <c r="DT248" s="30">
        <f t="shared" si="195"/>
        <v>-2.9865230278361164E-9</v>
      </c>
      <c r="DV248" s="36">
        <v>4.3000000000000001E-10</v>
      </c>
      <c r="DW248" s="36">
        <v>4.9729518431499997</v>
      </c>
      <c r="DX248" s="36">
        <v>3337.0219980480001</v>
      </c>
      <c r="DY248" s="30">
        <f t="shared" si="196"/>
        <v>2.4554175487553845E-10</v>
      </c>
      <c r="DZ248" s="30">
        <f t="shared" si="197"/>
        <v>2.4550303109984502E-10</v>
      </c>
      <c r="EA248" s="30">
        <f t="shared" si="198"/>
        <v>2.4550303274672765E-10</v>
      </c>
      <c r="EB248" s="30">
        <f t="shared" si="199"/>
        <v>2.4550303274665864E-10</v>
      </c>
      <c r="ED248" s="36"/>
      <c r="EE248" s="36"/>
      <c r="EF248" s="36"/>
      <c r="EL248" s="36"/>
      <c r="EM248" s="36"/>
      <c r="EN248" s="36"/>
      <c r="ET248" s="36"/>
      <c r="EU248" s="36"/>
      <c r="EV248" s="36"/>
    </row>
    <row r="249" spans="14:152" s="30" customFormat="1" ht="12.75">
      <c r="N249" s="36">
        <v>4.2109999999999998E-8</v>
      </c>
      <c r="O249" s="36">
        <v>3.8709172384200001</v>
      </c>
      <c r="P249" s="36">
        <v>3312.1632392319998</v>
      </c>
      <c r="Q249" s="30">
        <f t="shared" si="168"/>
        <v>-1.469413535664789E-8</v>
      </c>
      <c r="R249" s="30">
        <f t="shared" si="169"/>
        <v>-1.469843191587107E-8</v>
      </c>
      <c r="S249" s="30">
        <f t="shared" si="170"/>
        <v>-1.4698431733153375E-8</v>
      </c>
      <c r="T249" s="30">
        <f t="shared" si="171"/>
        <v>-1.4698431733161084E-8</v>
      </c>
      <c r="V249" s="36">
        <v>6.7700000000000004E-9</v>
      </c>
      <c r="W249" s="36">
        <v>3.87723948458</v>
      </c>
      <c r="X249" s="36">
        <v>13517.8701062334</v>
      </c>
      <c r="Y249" s="30">
        <f t="shared" si="172"/>
        <v>-2.5597384577804646E-9</v>
      </c>
      <c r="Z249" s="30">
        <f t="shared" si="173"/>
        <v>-2.5625232002586306E-9</v>
      </c>
      <c r="AA249" s="30">
        <f t="shared" si="174"/>
        <v>-2.5625230818416469E-9</v>
      </c>
      <c r="AB249" s="30">
        <f t="shared" si="175"/>
        <v>-2.562523081846634E-9</v>
      </c>
      <c r="AD249" s="36">
        <v>5.7E-10</v>
      </c>
      <c r="AE249" s="36">
        <v>5.3489389434600003</v>
      </c>
      <c r="AF249" s="36">
        <v>17101.211136907201</v>
      </c>
      <c r="AG249" s="30">
        <f t="shared" si="176"/>
        <v>3.7260629590692535E-11</v>
      </c>
      <c r="AH249" s="30">
        <f t="shared" si="177"/>
        <v>3.6940882408738914E-11</v>
      </c>
      <c r="AI249" s="30">
        <f t="shared" si="178"/>
        <v>3.6940896006987586E-11</v>
      </c>
      <c r="AJ249" s="30">
        <f t="shared" si="179"/>
        <v>3.6940896006413685E-11</v>
      </c>
      <c r="AL249" s="36"/>
      <c r="AM249" s="36"/>
      <c r="AN249" s="36"/>
      <c r="AT249" s="36"/>
      <c r="AU249" s="36"/>
      <c r="AV249" s="36"/>
      <c r="BB249" s="36"/>
      <c r="BC249" s="36"/>
      <c r="BD249" s="36"/>
      <c r="BJ249" s="36">
        <v>2.7099999999999999E-9</v>
      </c>
      <c r="BK249" s="36">
        <v>4.9450913105199996</v>
      </c>
      <c r="BL249" s="36">
        <v>692.15760122680001</v>
      </c>
      <c r="BM249" s="30">
        <f t="shared" si="180"/>
        <v>1.2114052523807701E-9</v>
      </c>
      <c r="BN249" s="30">
        <f t="shared" si="181"/>
        <v>1.2114604083363694E-9</v>
      </c>
      <c r="BO249" s="30">
        <f t="shared" si="182"/>
        <v>1.2114604059907468E-9</v>
      </c>
      <c r="BP249" s="30">
        <f t="shared" si="183"/>
        <v>1.2114604059908457E-9</v>
      </c>
      <c r="BR249" s="36">
        <v>3.1999999999999998E-10</v>
      </c>
      <c r="BS249" s="36">
        <v>4.9607870365000002</v>
      </c>
      <c r="BT249" s="36">
        <v>24734.154396557398</v>
      </c>
      <c r="BU249" s="30">
        <f t="shared" si="184"/>
        <v>3.1137912582177984E-10</v>
      </c>
      <c r="BV249" s="30">
        <f t="shared" si="185"/>
        <v>3.1131903761778795E-10</v>
      </c>
      <c r="BW249" s="30">
        <f t="shared" si="186"/>
        <v>3.1131904017755616E-10</v>
      </c>
      <c r="BX249" s="30">
        <f t="shared" si="187"/>
        <v>3.1131904017744888E-10</v>
      </c>
      <c r="BZ249" s="36"/>
      <c r="CA249" s="36"/>
      <c r="CB249" s="36"/>
      <c r="CH249" s="36"/>
      <c r="CI249" s="36"/>
      <c r="CJ249" s="36"/>
      <c r="CP249" s="36"/>
      <c r="CQ249" s="36"/>
      <c r="CR249" s="36"/>
      <c r="CX249" s="36"/>
      <c r="CY249" s="36"/>
      <c r="CZ249" s="36"/>
      <c r="DF249" s="36">
        <v>2.1390000000000002E-8</v>
      </c>
      <c r="DG249" s="36">
        <v>5.4062064661499996</v>
      </c>
      <c r="DH249" s="36">
        <v>266.60704172179999</v>
      </c>
      <c r="DI249" s="30">
        <f t="shared" si="188"/>
        <v>-1.5109980701137237E-8</v>
      </c>
      <c r="DJ249" s="30">
        <f t="shared" si="189"/>
        <v>-1.5110113386631571E-8</v>
      </c>
      <c r="DK249" s="30">
        <f t="shared" si="190"/>
        <v>-1.5110113380988833E-8</v>
      </c>
      <c r="DL249" s="30">
        <f t="shared" si="191"/>
        <v>-1.5110113380989068E-8</v>
      </c>
      <c r="DN249" s="36">
        <v>2.9899999999999998E-9</v>
      </c>
      <c r="DO249" s="36">
        <v>0.48751113813000002</v>
      </c>
      <c r="DP249" s="36">
        <v>3347.6586633978</v>
      </c>
      <c r="DQ249" s="30">
        <f t="shared" si="192"/>
        <v>2.134592626379816E-9</v>
      </c>
      <c r="DR249" s="30">
        <f t="shared" si="193"/>
        <v>2.1348230144026198E-9</v>
      </c>
      <c r="DS249" s="30">
        <f t="shared" si="194"/>
        <v>2.1348230046053719E-9</v>
      </c>
      <c r="DT249" s="30">
        <f t="shared" si="195"/>
        <v>2.1348230046057884E-9</v>
      </c>
      <c r="DV249" s="36">
        <v>5.4999999999999996E-10</v>
      </c>
      <c r="DW249" s="36">
        <v>3.8021563852</v>
      </c>
      <c r="DX249" s="36">
        <v>3376.6402933772001</v>
      </c>
      <c r="DY249" s="30">
        <f t="shared" si="196"/>
        <v>-3.8786002242024292E-10</v>
      </c>
      <c r="DZ249" s="30">
        <f t="shared" si="197"/>
        <v>-3.8790330387139923E-10</v>
      </c>
      <c r="EA249" s="30">
        <f t="shared" si="198"/>
        <v>-3.8790330203085583E-10</v>
      </c>
      <c r="EB249" s="30">
        <f t="shared" si="199"/>
        <v>-3.8790330203093338E-10</v>
      </c>
      <c r="ED249" s="36"/>
      <c r="EE249" s="36"/>
      <c r="EF249" s="36"/>
      <c r="EL249" s="36"/>
      <c r="EM249" s="36"/>
      <c r="EN249" s="36"/>
      <c r="ET249" s="36"/>
      <c r="EU249" s="36"/>
      <c r="EV249" s="36"/>
    </row>
    <row r="250" spans="14:152" s="30" customFormat="1" ht="12.75">
      <c r="N250" s="36">
        <v>4.9170000000000003E-8</v>
      </c>
      <c r="O250" s="36">
        <v>6.2505168171700003</v>
      </c>
      <c r="P250" s="36">
        <v>17654.780539749601</v>
      </c>
      <c r="Q250" s="30">
        <f t="shared" si="168"/>
        <v>-4.2386501853179433E-8</v>
      </c>
      <c r="R250" s="30">
        <f t="shared" si="169"/>
        <v>-4.2372031639020254E-8</v>
      </c>
      <c r="S250" s="30">
        <f t="shared" si="170"/>
        <v>-4.2372032254703509E-8</v>
      </c>
      <c r="T250" s="30">
        <f t="shared" si="171"/>
        <v>-4.2372032254677629E-8</v>
      </c>
      <c r="V250" s="36">
        <v>5.3400000000000002E-9</v>
      </c>
      <c r="W250" s="36">
        <v>0.23224033336</v>
      </c>
      <c r="X250" s="36">
        <v>51.280337862410001</v>
      </c>
      <c r="Y250" s="30">
        <f t="shared" si="172"/>
        <v>5.3327577116813133E-9</v>
      </c>
      <c r="Z250" s="30">
        <f t="shared" si="173"/>
        <v>5.3327572430178984E-9</v>
      </c>
      <c r="AA250" s="30">
        <f t="shared" si="174"/>
        <v>5.3327572430378301E-9</v>
      </c>
      <c r="AB250" s="30">
        <f t="shared" si="175"/>
        <v>5.3327572430378285E-9</v>
      </c>
      <c r="AD250" s="36">
        <v>4.8999999999999996E-10</v>
      </c>
      <c r="AE250" s="36">
        <v>1.9267860277</v>
      </c>
      <c r="AF250" s="36">
        <v>12721.572099417001</v>
      </c>
      <c r="AG250" s="30">
        <f t="shared" si="176"/>
        <v>4.2856511844127572E-10</v>
      </c>
      <c r="AH250" s="30">
        <f t="shared" si="177"/>
        <v>4.2866442234639494E-10</v>
      </c>
      <c r="AI250" s="30">
        <f t="shared" si="178"/>
        <v>4.2866441812485919E-10</v>
      </c>
      <c r="AJ250" s="30">
        <f t="shared" si="179"/>
        <v>4.2866441812503455E-10</v>
      </c>
      <c r="AL250" s="36"/>
      <c r="AM250" s="36"/>
      <c r="AN250" s="36"/>
      <c r="AT250" s="36"/>
      <c r="AU250" s="36"/>
      <c r="AV250" s="36"/>
      <c r="BB250" s="36"/>
      <c r="BC250" s="36"/>
      <c r="BD250" s="36"/>
      <c r="BJ250" s="36">
        <v>2.5399999999999999E-9</v>
      </c>
      <c r="BK250" s="36">
        <v>2.1949175158399998</v>
      </c>
      <c r="BL250" s="36">
        <v>3281.2385647862002</v>
      </c>
      <c r="BM250" s="30">
        <f t="shared" si="180"/>
        <v>-2.4338043480717297E-9</v>
      </c>
      <c r="BN250" s="30">
        <f t="shared" si="181"/>
        <v>-2.4337259435926354E-9</v>
      </c>
      <c r="BO250" s="30">
        <f t="shared" si="182"/>
        <v>-2.4337259469275704E-9</v>
      </c>
      <c r="BP250" s="30">
        <f t="shared" si="183"/>
        <v>-2.433725946927431E-9</v>
      </c>
      <c r="BR250" s="36">
        <v>3.7000000000000001E-10</v>
      </c>
      <c r="BS250" s="36">
        <v>3.3008560930100002</v>
      </c>
      <c r="BT250" s="36">
        <v>20995.392966449399</v>
      </c>
      <c r="BU250" s="30">
        <f t="shared" si="184"/>
        <v>3.6997202455700719E-10</v>
      </c>
      <c r="BV250" s="30">
        <f t="shared" si="185"/>
        <v>3.6996879631815524E-10</v>
      </c>
      <c r="BW250" s="30">
        <f t="shared" si="186"/>
        <v>3.6996879645919072E-10</v>
      </c>
      <c r="BX250" s="30">
        <f t="shared" si="187"/>
        <v>3.6996879645918483E-10</v>
      </c>
      <c r="BZ250" s="36"/>
      <c r="CA250" s="36"/>
      <c r="CB250" s="36"/>
      <c r="CH250" s="36"/>
      <c r="CI250" s="36"/>
      <c r="CJ250" s="36"/>
      <c r="CP250" s="36"/>
      <c r="CQ250" s="36"/>
      <c r="CR250" s="36"/>
      <c r="CX250" s="36"/>
      <c r="CY250" s="36"/>
      <c r="CZ250" s="36"/>
      <c r="DF250" s="36">
        <v>2.147E-8</v>
      </c>
      <c r="DG250" s="36">
        <v>8.9669875999999996E-2</v>
      </c>
      <c r="DH250" s="36">
        <v>13358.9265884502</v>
      </c>
      <c r="DI250" s="30">
        <f t="shared" si="188"/>
        <v>3.2603599528759975E-9</v>
      </c>
      <c r="DJ250" s="30">
        <f t="shared" si="189"/>
        <v>3.2696785325207056E-9</v>
      </c>
      <c r="DK250" s="30">
        <f t="shared" si="190"/>
        <v>3.2696781362396173E-9</v>
      </c>
      <c r="DL250" s="30">
        <f t="shared" si="191"/>
        <v>3.2696781362562023E-9</v>
      </c>
      <c r="DN250" s="36">
        <v>3.2700000000000001E-9</v>
      </c>
      <c r="DO250" s="36">
        <v>3.19951479738</v>
      </c>
      <c r="DP250" s="36">
        <v>3981.490034082</v>
      </c>
      <c r="DQ250" s="30">
        <f t="shared" si="192"/>
        <v>3.2688439561585885E-9</v>
      </c>
      <c r="DR250" s="30">
        <f t="shared" si="193"/>
        <v>3.2688325490019865E-9</v>
      </c>
      <c r="DS250" s="30">
        <f t="shared" si="194"/>
        <v>3.2688325494882934E-9</v>
      </c>
      <c r="DT250" s="30">
        <f t="shared" si="195"/>
        <v>3.2688325494882731E-9</v>
      </c>
      <c r="DV250" s="36">
        <v>4.7000000000000003E-10</v>
      </c>
      <c r="DW250" s="36">
        <v>1.9736777542099999</v>
      </c>
      <c r="DX250" s="36">
        <v>1581.9593482830001</v>
      </c>
      <c r="DY250" s="30">
        <f t="shared" si="196"/>
        <v>4.0917038456038504E-10</v>
      </c>
      <c r="DZ250" s="30">
        <f t="shared" si="197"/>
        <v>4.0915835814272537E-10</v>
      </c>
      <c r="EA250" s="30">
        <f t="shared" si="198"/>
        <v>4.0915835865420051E-10</v>
      </c>
      <c r="EB250" s="30">
        <f t="shared" si="199"/>
        <v>4.0915835865417869E-10</v>
      </c>
      <c r="ED250" s="36"/>
      <c r="EE250" s="36"/>
      <c r="EF250" s="36"/>
      <c r="EL250" s="36"/>
      <c r="EM250" s="36"/>
      <c r="EN250" s="36"/>
      <c r="ET250" s="36"/>
      <c r="EU250" s="36"/>
      <c r="EV250" s="36"/>
    </row>
    <row r="251" spans="14:152" s="30" customFormat="1" ht="12.75">
      <c r="N251" s="36">
        <v>3.5969999999999997E-8</v>
      </c>
      <c r="O251" s="36">
        <v>6.07298181151</v>
      </c>
      <c r="P251" s="36">
        <v>10818.1352869158</v>
      </c>
      <c r="Q251" s="30">
        <f t="shared" si="168"/>
        <v>-3.153410252914658E-8</v>
      </c>
      <c r="R251" s="30">
        <f t="shared" si="169"/>
        <v>-3.1527946851711705E-8</v>
      </c>
      <c r="S251" s="30">
        <f t="shared" si="170"/>
        <v>-3.1527947113581066E-8</v>
      </c>
      <c r="T251" s="30">
        <f t="shared" si="171"/>
        <v>-3.1527947113570114E-8</v>
      </c>
      <c r="V251" s="36">
        <v>6.6999999999999996E-9</v>
      </c>
      <c r="W251" s="36">
        <v>3.69368226469</v>
      </c>
      <c r="X251" s="36">
        <v>3335.0895023923999</v>
      </c>
      <c r="Y251" s="30">
        <f t="shared" si="172"/>
        <v>-4.112105239473979E-9</v>
      </c>
      <c r="Z251" s="30">
        <f t="shared" si="173"/>
        <v>-4.1126851277746759E-9</v>
      </c>
      <c r="AA251" s="30">
        <f t="shared" si="174"/>
        <v>-4.1126851031146029E-9</v>
      </c>
      <c r="AB251" s="30">
        <f t="shared" si="175"/>
        <v>-4.112685103115636E-9</v>
      </c>
      <c r="AD251" s="36">
        <v>4.6000000000000001E-10</v>
      </c>
      <c r="AE251" s="36">
        <v>2.3159032048000001</v>
      </c>
      <c r="AF251" s="36">
        <v>10028.9508271002</v>
      </c>
      <c r="AG251" s="30">
        <f t="shared" si="176"/>
        <v>-4.5686968612477521E-10</v>
      </c>
      <c r="AH251" s="30">
        <f t="shared" si="177"/>
        <v>-4.5688732290261406E-10</v>
      </c>
      <c r="AI251" s="30">
        <f t="shared" si="178"/>
        <v>-4.568873221536244E-10</v>
      </c>
      <c r="AJ251" s="30">
        <f t="shared" si="179"/>
        <v>-4.568873221536563E-10</v>
      </c>
      <c r="AL251" s="36"/>
      <c r="AM251" s="36"/>
      <c r="AN251" s="36"/>
      <c r="AT251" s="36"/>
      <c r="AU251" s="36"/>
      <c r="AV251" s="36"/>
      <c r="BB251" s="36"/>
      <c r="BC251" s="36"/>
      <c r="BD251" s="36"/>
      <c r="BJ251" s="36">
        <v>2.1999999999999998E-9</v>
      </c>
      <c r="BK251" s="36">
        <v>1.6540079892499999</v>
      </c>
      <c r="BL251" s="36">
        <v>3546.7979751369999</v>
      </c>
      <c r="BM251" s="30">
        <f t="shared" si="180"/>
        <v>1.4715549118366101E-9</v>
      </c>
      <c r="BN251" s="30">
        <f t="shared" si="181"/>
        <v>1.4717455737804585E-9</v>
      </c>
      <c r="BO251" s="30">
        <f t="shared" si="182"/>
        <v>1.4717455656725415E-9</v>
      </c>
      <c r="BP251" s="30">
        <f t="shared" si="183"/>
        <v>1.4717455656728786E-9</v>
      </c>
      <c r="BR251" s="36">
        <v>3.3E-10</v>
      </c>
      <c r="BS251" s="36">
        <v>3.7085839791300002</v>
      </c>
      <c r="BT251" s="36">
        <v>10020.8569590312</v>
      </c>
      <c r="BU251" s="30">
        <f t="shared" si="184"/>
        <v>-5.4480815185767257E-12</v>
      </c>
      <c r="BV251" s="30">
        <f t="shared" si="185"/>
        <v>-5.5567704562641166E-12</v>
      </c>
      <c r="BW251" s="30">
        <f t="shared" si="186"/>
        <v>-5.5567658340233558E-12</v>
      </c>
      <c r="BX251" s="30">
        <f t="shared" si="187"/>
        <v>-5.556765834217946E-12</v>
      </c>
      <c r="BZ251" s="36"/>
      <c r="CA251" s="36"/>
      <c r="CB251" s="36"/>
      <c r="CH251" s="36"/>
      <c r="CI251" s="36"/>
      <c r="CJ251" s="36"/>
      <c r="CP251" s="36"/>
      <c r="CQ251" s="36"/>
      <c r="CR251" s="36"/>
      <c r="CX251" s="36"/>
      <c r="CY251" s="36"/>
      <c r="CZ251" s="36"/>
      <c r="DF251" s="36">
        <v>1.9960000000000001E-8</v>
      </c>
      <c r="DG251" s="36">
        <v>2.62541669265</v>
      </c>
      <c r="DH251" s="36">
        <v>20.775395492400001</v>
      </c>
      <c r="DI251" s="30">
        <f t="shared" si="188"/>
        <v>-1.6112143031296479E-8</v>
      </c>
      <c r="DJ251" s="30">
        <f t="shared" si="189"/>
        <v>-1.6112134985447834E-8</v>
      </c>
      <c r="DK251" s="30">
        <f t="shared" si="190"/>
        <v>-1.6112134985790002E-8</v>
      </c>
      <c r="DL251" s="30">
        <f t="shared" si="191"/>
        <v>-1.6112134985789989E-8</v>
      </c>
      <c r="DN251" s="36">
        <v>2.98E-9</v>
      </c>
      <c r="DO251" s="36">
        <v>4.2696798838800003</v>
      </c>
      <c r="DP251" s="36">
        <v>13936.794505133999</v>
      </c>
      <c r="DQ251" s="30">
        <f t="shared" si="192"/>
        <v>-2.1859832833727149E-9</v>
      </c>
      <c r="DR251" s="30">
        <f t="shared" si="193"/>
        <v>-2.185055196805603E-9</v>
      </c>
      <c r="DS251" s="30">
        <f t="shared" si="194"/>
        <v>-2.1850552362844025E-9</v>
      </c>
      <c r="DT251" s="30">
        <f t="shared" si="195"/>
        <v>-2.1850552362827324E-9</v>
      </c>
      <c r="DV251" s="36">
        <v>4.5E-10</v>
      </c>
      <c r="DW251" s="36">
        <v>2.03598705348</v>
      </c>
      <c r="DX251" s="36">
        <v>5244.0492392010001</v>
      </c>
      <c r="DY251" s="30">
        <f t="shared" si="196"/>
        <v>-1.4857883704714065E-10</v>
      </c>
      <c r="DZ251" s="30">
        <f t="shared" si="197"/>
        <v>-1.4865205677967384E-10</v>
      </c>
      <c r="EA251" s="30">
        <f t="shared" si="198"/>
        <v>-1.4865205366592701E-10</v>
      </c>
      <c r="EB251" s="30">
        <f t="shared" si="199"/>
        <v>-1.4865205366605828E-10</v>
      </c>
      <c r="ED251" s="36"/>
      <c r="EE251" s="36"/>
      <c r="EF251" s="36"/>
      <c r="EL251" s="36"/>
      <c r="EM251" s="36"/>
      <c r="EN251" s="36"/>
      <c r="ET251" s="36"/>
      <c r="EU251" s="36"/>
      <c r="EV251" s="36"/>
    </row>
    <row r="252" spans="14:152" s="30" customFormat="1" ht="12.75">
      <c r="N252" s="36">
        <v>3.5469999999999999E-8</v>
      </c>
      <c r="O252" s="36">
        <v>1.8766367427699999</v>
      </c>
      <c r="P252" s="36">
        <v>17395.219734725801</v>
      </c>
      <c r="Q252" s="30">
        <f t="shared" si="168"/>
        <v>3.3617142544410371E-8</v>
      </c>
      <c r="R252" s="30">
        <f t="shared" si="169"/>
        <v>3.3610667463204737E-8</v>
      </c>
      <c r="S252" s="30">
        <f t="shared" si="170"/>
        <v>3.3610667738806388E-8</v>
      </c>
      <c r="T252" s="30">
        <f t="shared" si="171"/>
        <v>3.3610667738794788E-8</v>
      </c>
      <c r="V252" s="36">
        <v>4.8600000000000002E-9</v>
      </c>
      <c r="W252" s="36">
        <v>2.4187962832699998</v>
      </c>
      <c r="X252" s="36">
        <v>3364.4908644476</v>
      </c>
      <c r="Y252" s="30">
        <f t="shared" si="172"/>
        <v>-4.1983788094612817E-9</v>
      </c>
      <c r="Z252" s="30">
        <f t="shared" si="173"/>
        <v>-4.1981080289507559E-9</v>
      </c>
      <c r="AA252" s="30">
        <f t="shared" si="174"/>
        <v>-4.1981080404674286E-9</v>
      </c>
      <c r="AB252" s="30">
        <f t="shared" si="175"/>
        <v>-4.1981080404669414E-9</v>
      </c>
      <c r="AD252" s="36">
        <v>5.1999999999999996E-10</v>
      </c>
      <c r="AE252" s="36">
        <v>4.9246346028800003</v>
      </c>
      <c r="AF252" s="36">
        <v>16304.913130090799</v>
      </c>
      <c r="AG252" s="30">
        <f t="shared" si="176"/>
        <v>-4.1202204538072337E-10</v>
      </c>
      <c r="AH252" s="30">
        <f t="shared" si="177"/>
        <v>-4.1185195601274049E-10</v>
      </c>
      <c r="AI252" s="30">
        <f t="shared" si="178"/>
        <v>-4.1185196324870654E-10</v>
      </c>
      <c r="AJ252" s="30">
        <f t="shared" si="179"/>
        <v>-4.1185196324840431E-10</v>
      </c>
      <c r="AL252" s="36"/>
      <c r="AM252" s="36"/>
      <c r="AN252" s="36"/>
      <c r="AT252" s="36"/>
      <c r="AU252" s="36"/>
      <c r="AV252" s="36"/>
      <c r="BB252" s="36"/>
      <c r="BC252" s="36"/>
      <c r="BD252" s="36"/>
      <c r="BJ252" s="36">
        <v>2.8299999999999999E-9</v>
      </c>
      <c r="BK252" s="36">
        <v>5.57884389098</v>
      </c>
      <c r="BL252" s="36">
        <v>3973.3961660129999</v>
      </c>
      <c r="BM252" s="30">
        <f t="shared" si="180"/>
        <v>-2.082258721158408E-9</v>
      </c>
      <c r="BN252" s="30">
        <f t="shared" si="181"/>
        <v>-2.0820083779009839E-9</v>
      </c>
      <c r="BO252" s="30">
        <f t="shared" si="182"/>
        <v>-2.082008388548171E-9</v>
      </c>
      <c r="BP252" s="30">
        <f t="shared" si="183"/>
        <v>-2.0820083885477215E-9</v>
      </c>
      <c r="BR252" s="36">
        <v>3.1000000000000002E-10</v>
      </c>
      <c r="BS252" s="36">
        <v>4.18674524484</v>
      </c>
      <c r="BT252" s="36">
        <v>17256.6315363414</v>
      </c>
      <c r="BU252" s="30">
        <f t="shared" si="184"/>
        <v>-2.869896689414947E-10</v>
      </c>
      <c r="BV252" s="30">
        <f t="shared" si="185"/>
        <v>-2.8692313714016433E-10</v>
      </c>
      <c r="BW252" s="30">
        <f t="shared" si="186"/>
        <v>-2.8692313997154851E-10</v>
      </c>
      <c r="BX252" s="30">
        <f t="shared" si="187"/>
        <v>-2.8692313997142841E-10</v>
      </c>
      <c r="BZ252" s="36"/>
      <c r="CA252" s="36"/>
      <c r="CB252" s="36"/>
      <c r="CH252" s="36"/>
      <c r="CI252" s="36"/>
      <c r="CJ252" s="36"/>
      <c r="CP252" s="36"/>
      <c r="CQ252" s="36"/>
      <c r="CR252" s="36"/>
      <c r="CX252" s="36"/>
      <c r="CY252" s="36"/>
      <c r="CZ252" s="36"/>
      <c r="DF252" s="36">
        <v>1.9610000000000002E-8</v>
      </c>
      <c r="DG252" s="36">
        <v>4.8852179417399997</v>
      </c>
      <c r="DH252" s="36">
        <v>3237.5196524812</v>
      </c>
      <c r="DI252" s="30">
        <f t="shared" si="188"/>
        <v>1.7218078683584696E-8</v>
      </c>
      <c r="DJ252" s="30">
        <f t="shared" si="189"/>
        <v>1.7217079731391251E-8</v>
      </c>
      <c r="DK252" s="30">
        <f t="shared" si="190"/>
        <v>1.7217079773878206E-8</v>
      </c>
      <c r="DL252" s="30">
        <f t="shared" si="191"/>
        <v>1.7217079773876406E-8</v>
      </c>
      <c r="DN252" s="36">
        <v>3.0899999999999999E-9</v>
      </c>
      <c r="DO252" s="36">
        <v>5.0577507818000003</v>
      </c>
      <c r="DP252" s="36">
        <v>12721.572099417001</v>
      </c>
      <c r="DQ252" s="30">
        <f t="shared" si="192"/>
        <v>-2.7183522571917346E-9</v>
      </c>
      <c r="DR252" s="30">
        <f t="shared" si="193"/>
        <v>-2.7189664318248185E-9</v>
      </c>
      <c r="DS252" s="30">
        <f t="shared" si="194"/>
        <v>-2.7189664057157232E-9</v>
      </c>
      <c r="DT252" s="30">
        <f t="shared" si="195"/>
        <v>-2.718966405716808E-9</v>
      </c>
      <c r="DV252" s="36">
        <v>4.8999999999999996E-10</v>
      </c>
      <c r="DW252" s="36">
        <v>4.4318295404399999</v>
      </c>
      <c r="DX252" s="36">
        <v>9595.2390892233998</v>
      </c>
      <c r="DY252" s="30">
        <f t="shared" si="196"/>
        <v>3.6709612191372859E-11</v>
      </c>
      <c r="DZ252" s="30">
        <f t="shared" si="197"/>
        <v>3.6863729511355768E-11</v>
      </c>
      <c r="EA252" s="30">
        <f t="shared" si="198"/>
        <v>3.6863722957232862E-11</v>
      </c>
      <c r="EB252" s="30">
        <f t="shared" si="199"/>
        <v>3.6863722957507137E-11</v>
      </c>
      <c r="ED252" s="36"/>
      <c r="EE252" s="36"/>
      <c r="EF252" s="36"/>
      <c r="EL252" s="36"/>
      <c r="EM252" s="36"/>
      <c r="EN252" s="36"/>
      <c r="ET252" s="36"/>
      <c r="EU252" s="36"/>
      <c r="EV252" s="36"/>
    </row>
    <row r="253" spans="14:152" s="30" customFormat="1" ht="12.75">
      <c r="N253" s="36">
        <v>3.7340000000000002E-8</v>
      </c>
      <c r="O253" s="36">
        <v>1.3701106921299999</v>
      </c>
      <c r="P253" s="36">
        <v>3973.3961660129999</v>
      </c>
      <c r="Q253" s="30">
        <f t="shared" si="168"/>
        <v>-8.8874991143480804E-9</v>
      </c>
      <c r="R253" s="30">
        <f t="shared" si="169"/>
        <v>-8.8922359930346829E-9</v>
      </c>
      <c r="S253" s="30">
        <f t="shared" si="170"/>
        <v>-8.8922357915910707E-9</v>
      </c>
      <c r="T253" s="30">
        <f t="shared" si="171"/>
        <v>-8.8922357915995741E-9</v>
      </c>
      <c r="V253" s="36">
        <v>5.0000000000000001E-9</v>
      </c>
      <c r="W253" s="36">
        <v>4.3144785905700003</v>
      </c>
      <c r="X253" s="36">
        <v>3344.4937620577998</v>
      </c>
      <c r="Y253" s="30">
        <f t="shared" si="172"/>
        <v>-4.6006957868575552E-10</v>
      </c>
      <c r="Z253" s="30">
        <f t="shared" si="173"/>
        <v>-4.6061694591640031E-10</v>
      </c>
      <c r="AA253" s="30">
        <f t="shared" si="174"/>
        <v>-4.6061692263843907E-10</v>
      </c>
      <c r="AB253" s="30">
        <f t="shared" si="175"/>
        <v>-4.6061692263942961E-10</v>
      </c>
      <c r="AD253" s="36">
        <v>5.0000000000000003E-10</v>
      </c>
      <c r="AE253" s="36">
        <v>1.6980330292500001</v>
      </c>
      <c r="AF253" s="36">
        <v>9225.5392732830005</v>
      </c>
      <c r="AG253" s="30">
        <f t="shared" si="176"/>
        <v>3.4408243570667054E-10</v>
      </c>
      <c r="AH253" s="30">
        <f t="shared" si="177"/>
        <v>3.4419243658875838E-10</v>
      </c>
      <c r="AI253" s="30">
        <f t="shared" si="178"/>
        <v>3.4419243191138619E-10</v>
      </c>
      <c r="AJ253" s="30">
        <f t="shared" si="179"/>
        <v>3.4419243191158203E-10</v>
      </c>
      <c r="AL253" s="36"/>
      <c r="AM253" s="36"/>
      <c r="AN253" s="36"/>
      <c r="AT253" s="36"/>
      <c r="AU253" s="36"/>
      <c r="AV253" s="36"/>
      <c r="BB253" s="36"/>
      <c r="BC253" s="36"/>
      <c r="BD253" s="36"/>
      <c r="BJ253" s="36">
        <v>2.2900000000000002E-9</v>
      </c>
      <c r="BK253" s="36">
        <v>5.93153003758</v>
      </c>
      <c r="BL253" s="36">
        <v>3364.4908644476</v>
      </c>
      <c r="BM253" s="30">
        <f t="shared" si="180"/>
        <v>2.2619190696112704E-9</v>
      </c>
      <c r="BN253" s="30">
        <f t="shared" si="181"/>
        <v>2.2618795146282179E-9</v>
      </c>
      <c r="BO253" s="30">
        <f t="shared" si="182"/>
        <v>2.2618795163109755E-9</v>
      </c>
      <c r="BP253" s="30">
        <f t="shared" si="183"/>
        <v>2.2618795163109043E-9</v>
      </c>
      <c r="BR253" s="36">
        <v>3.4000000000000001E-10</v>
      </c>
      <c r="BS253" s="36">
        <v>3.25657016622</v>
      </c>
      <c r="BT253" s="36">
        <v>14054.607308025999</v>
      </c>
      <c r="BU253" s="30">
        <f t="shared" si="184"/>
        <v>2.5381276795248201E-10</v>
      </c>
      <c r="BV253" s="30">
        <f t="shared" si="185"/>
        <v>2.5391725904882955E-10</v>
      </c>
      <c r="BW253" s="30">
        <f t="shared" si="186"/>
        <v>2.5391725460625273E-10</v>
      </c>
      <c r="BX253" s="30">
        <f t="shared" si="187"/>
        <v>2.5391725460644231E-10</v>
      </c>
      <c r="BZ253" s="36"/>
      <c r="CA253" s="36"/>
      <c r="CB253" s="36"/>
      <c r="CH253" s="36"/>
      <c r="CI253" s="36"/>
      <c r="CJ253" s="36"/>
      <c r="CP253" s="36"/>
      <c r="CQ253" s="36"/>
      <c r="CR253" s="36"/>
      <c r="CX253" s="36"/>
      <c r="CY253" s="36"/>
      <c r="CZ253" s="36"/>
      <c r="DF253" s="36">
        <v>2.2160000000000001E-8</v>
      </c>
      <c r="DG253" s="36">
        <v>1.06829128652</v>
      </c>
      <c r="DH253" s="36">
        <v>3320.2571073009999</v>
      </c>
      <c r="DI253" s="30">
        <f t="shared" si="188"/>
        <v>1.3809358260708433E-9</v>
      </c>
      <c r="DJ253" s="30">
        <f t="shared" si="189"/>
        <v>1.3833497412837641E-9</v>
      </c>
      <c r="DK253" s="30">
        <f t="shared" si="190"/>
        <v>1.3833496386266966E-9</v>
      </c>
      <c r="DL253" s="30">
        <f t="shared" si="191"/>
        <v>1.3833496386310182E-9</v>
      </c>
      <c r="DN253" s="36">
        <v>3.1E-9</v>
      </c>
      <c r="DO253" s="36">
        <v>6.1024307544300003</v>
      </c>
      <c r="DP253" s="36">
        <v>17924.910699820401</v>
      </c>
      <c r="DQ253" s="30">
        <f t="shared" si="192"/>
        <v>1.7671422756042592E-9</v>
      </c>
      <c r="DR253" s="30">
        <f t="shared" si="193"/>
        <v>1.7686427342644434E-9</v>
      </c>
      <c r="DS253" s="30">
        <f t="shared" si="194"/>
        <v>1.7686426704669549E-9</v>
      </c>
      <c r="DT253" s="30">
        <f t="shared" si="195"/>
        <v>1.7686426704696323E-9</v>
      </c>
      <c r="DV253" s="36">
        <v>4.3000000000000001E-10</v>
      </c>
      <c r="DW253" s="36">
        <v>0.38914582094</v>
      </c>
      <c r="DX253" s="36">
        <v>6665.9723822145997</v>
      </c>
      <c r="DY253" s="30">
        <f t="shared" si="196"/>
        <v>1.8412954011860804E-10</v>
      </c>
      <c r="DZ253" s="30">
        <f t="shared" si="197"/>
        <v>1.8421468353127143E-10</v>
      </c>
      <c r="EA253" s="30">
        <f t="shared" si="198"/>
        <v>1.8421467991053513E-10</v>
      </c>
      <c r="EB253" s="30">
        <f t="shared" si="199"/>
        <v>1.8421467991068974E-10</v>
      </c>
      <c r="ED253" s="36"/>
      <c r="EE253" s="36"/>
      <c r="EF253" s="36"/>
      <c r="EL253" s="36"/>
      <c r="EM253" s="36"/>
      <c r="EN253" s="36"/>
      <c r="ET253" s="36"/>
      <c r="EU253" s="36"/>
      <c r="EV253" s="36"/>
    </row>
    <row r="254" spans="14:152" s="30" customFormat="1" ht="12.75">
      <c r="N254" s="36">
        <v>4.4220000000000002E-8</v>
      </c>
      <c r="O254" s="36">
        <v>2.8997468069700001</v>
      </c>
      <c r="P254" s="36">
        <v>6247.5131155228</v>
      </c>
      <c r="Q254" s="30">
        <f t="shared" si="168"/>
        <v>4.1917536398790069E-8</v>
      </c>
      <c r="R254" s="30">
        <f t="shared" si="169"/>
        <v>4.1914643325582045E-8</v>
      </c>
      <c r="S254" s="30">
        <f t="shared" si="170"/>
        <v>4.1914643448654397E-8</v>
      </c>
      <c r="T254" s="30">
        <f t="shared" si="171"/>
        <v>4.1914643448649189E-8</v>
      </c>
      <c r="V254" s="36">
        <v>4.8099999999999997E-9</v>
      </c>
      <c r="W254" s="36">
        <v>1.56481992611</v>
      </c>
      <c r="X254" s="36">
        <v>1964.838626854</v>
      </c>
      <c r="Y254" s="30">
        <f t="shared" si="172"/>
        <v>-4.7881252346864721E-9</v>
      </c>
      <c r="Z254" s="30">
        <f t="shared" si="173"/>
        <v>-4.7881548197247406E-9</v>
      </c>
      <c r="AA254" s="30">
        <f t="shared" si="174"/>
        <v>-4.7881548184669926E-9</v>
      </c>
      <c r="AB254" s="30">
        <f t="shared" si="175"/>
        <v>-4.7881548184670455E-9</v>
      </c>
      <c r="AD254" s="36">
        <v>4.5E-10</v>
      </c>
      <c r="AE254" s="36">
        <v>2.9127100367600001</v>
      </c>
      <c r="AF254" s="36">
        <v>8982.8106693089994</v>
      </c>
      <c r="AG254" s="30">
        <f t="shared" si="176"/>
        <v>-4.3807276974855948E-10</v>
      </c>
      <c r="AH254" s="30">
        <f t="shared" si="177"/>
        <v>-4.3810314082812923E-10</v>
      </c>
      <c r="AI254" s="30">
        <f t="shared" si="178"/>
        <v>-4.3810313953734035E-10</v>
      </c>
      <c r="AJ254" s="30">
        <f t="shared" si="179"/>
        <v>-4.3810313953739438E-10</v>
      </c>
      <c r="AL254" s="36"/>
      <c r="AM254" s="36"/>
      <c r="AN254" s="36"/>
      <c r="AT254" s="36"/>
      <c r="AU254" s="36"/>
      <c r="AV254" s="36"/>
      <c r="BB254" s="36"/>
      <c r="BC254" s="36"/>
      <c r="BD254" s="36"/>
      <c r="BJ254" s="36">
        <v>2.23E-9</v>
      </c>
      <c r="BK254" s="36">
        <v>4.82744958322</v>
      </c>
      <c r="BL254" s="36">
        <v>9779.1086761253991</v>
      </c>
      <c r="BM254" s="30">
        <f t="shared" si="180"/>
        <v>1.4346364605132084E-9</v>
      </c>
      <c r="BN254" s="30">
        <f t="shared" si="181"/>
        <v>1.4351851994978546E-9</v>
      </c>
      <c r="BO254" s="30">
        <f t="shared" si="182"/>
        <v>1.4351851761645888E-9</v>
      </c>
      <c r="BP254" s="30">
        <f t="shared" si="183"/>
        <v>1.4351851761655711E-9</v>
      </c>
      <c r="BR254" s="36">
        <v>3.1999999999999998E-10</v>
      </c>
      <c r="BS254" s="36">
        <v>5.75360661734</v>
      </c>
      <c r="BT254" s="36">
        <v>6546.1597733642002</v>
      </c>
      <c r="BU254" s="30">
        <f t="shared" si="184"/>
        <v>2.053958005486821E-10</v>
      </c>
      <c r="BV254" s="30">
        <f t="shared" si="185"/>
        <v>2.0544859860943098E-10</v>
      </c>
      <c r="BW254" s="30">
        <f t="shared" si="186"/>
        <v>2.0544859636427193E-10</v>
      </c>
      <c r="BX254" s="30">
        <f t="shared" si="187"/>
        <v>2.0544859636436607E-10</v>
      </c>
      <c r="BZ254" s="36"/>
      <c r="CA254" s="36"/>
      <c r="CB254" s="36"/>
      <c r="CH254" s="36"/>
      <c r="CI254" s="36"/>
      <c r="CJ254" s="36"/>
      <c r="CP254" s="36"/>
      <c r="CQ254" s="36"/>
      <c r="CR254" s="36"/>
      <c r="CX254" s="36"/>
      <c r="CY254" s="36"/>
      <c r="CZ254" s="36"/>
      <c r="DF254" s="36">
        <v>2.131E-8</v>
      </c>
      <c r="DG254" s="36">
        <v>3.0211253302699999</v>
      </c>
      <c r="DH254" s="36">
        <v>5625.3660415594004</v>
      </c>
      <c r="DI254" s="30">
        <f t="shared" si="188"/>
        <v>-2.1192174656413332E-8</v>
      </c>
      <c r="DJ254" s="30">
        <f t="shared" si="189"/>
        <v>-2.1192588105667795E-8</v>
      </c>
      <c r="DK254" s="30">
        <f t="shared" si="190"/>
        <v>-2.1192588088100305E-8</v>
      </c>
      <c r="DL254" s="30">
        <f t="shared" si="191"/>
        <v>-2.1192588088101043E-8</v>
      </c>
      <c r="DN254" s="36">
        <v>2.8999999999999999E-9</v>
      </c>
      <c r="DO254" s="36">
        <v>4.5288084681700003</v>
      </c>
      <c r="DP254" s="36">
        <v>5724.9356974290004</v>
      </c>
      <c r="DQ254" s="30">
        <f t="shared" si="192"/>
        <v>-1.4156578915811081E-9</v>
      </c>
      <c r="DR254" s="30">
        <f t="shared" si="193"/>
        <v>-1.4161341746961654E-9</v>
      </c>
      <c r="DS254" s="30">
        <f t="shared" si="194"/>
        <v>-1.4161341544421721E-9</v>
      </c>
      <c r="DT254" s="30">
        <f t="shared" si="195"/>
        <v>-1.4161341544430173E-9</v>
      </c>
      <c r="DV254" s="36">
        <v>4.0000000000000001E-10</v>
      </c>
      <c r="DW254" s="36">
        <v>1.0695309924500001</v>
      </c>
      <c r="DX254" s="36">
        <v>23695.127785766999</v>
      </c>
      <c r="DY254" s="30">
        <f t="shared" si="196"/>
        <v>-2.6484831724756866E-11</v>
      </c>
      <c r="DZ254" s="30">
        <f t="shared" si="197"/>
        <v>-2.6173944357863404E-11</v>
      </c>
      <c r="EA254" s="30">
        <f t="shared" si="198"/>
        <v>-2.617395757941749E-11</v>
      </c>
      <c r="EB254" s="30">
        <f t="shared" si="199"/>
        <v>-2.6173957578861618E-11</v>
      </c>
      <c r="ED254" s="36"/>
      <c r="EE254" s="36"/>
      <c r="EF254" s="36"/>
      <c r="EL254" s="36"/>
      <c r="EM254" s="36"/>
      <c r="EN254" s="36"/>
      <c r="ET254" s="36"/>
      <c r="EU254" s="36"/>
      <c r="EV254" s="36"/>
    </row>
    <row r="255" spans="14:152" s="30" customFormat="1" ht="12.75">
      <c r="N255" s="36">
        <v>3.9750000000000002E-8</v>
      </c>
      <c r="O255" s="36">
        <v>4.0344162110199999</v>
      </c>
      <c r="P255" s="36">
        <v>1052.2683831884001</v>
      </c>
      <c r="Q255" s="30">
        <f t="shared" si="168"/>
        <v>-9.0298372949776669E-9</v>
      </c>
      <c r="R255" s="30">
        <f t="shared" si="169"/>
        <v>-9.0311763043672306E-9</v>
      </c>
      <c r="S255" s="30">
        <f t="shared" si="170"/>
        <v>-9.0311762474229195E-9</v>
      </c>
      <c r="T255" s="30">
        <f t="shared" si="171"/>
        <v>-9.0311762474253266E-9</v>
      </c>
      <c r="V255" s="36">
        <v>5.04E-9</v>
      </c>
      <c r="W255" s="36">
        <v>2.4745629559900002</v>
      </c>
      <c r="X255" s="36">
        <v>3863.1898447936001</v>
      </c>
      <c r="Y255" s="30">
        <f t="shared" si="172"/>
        <v>5.0169771110661898E-9</v>
      </c>
      <c r="Z255" s="30">
        <f t="shared" si="173"/>
        <v>5.0169159642245329E-9</v>
      </c>
      <c r="AA255" s="30">
        <f t="shared" si="174"/>
        <v>5.0169159668266652E-9</v>
      </c>
      <c r="AB255" s="30">
        <f t="shared" si="175"/>
        <v>5.016915966826556E-9</v>
      </c>
      <c r="AD255" s="36">
        <v>4.3999999999999998E-10</v>
      </c>
      <c r="AE255" s="36">
        <v>4.3872855620299998</v>
      </c>
      <c r="AF255" s="36">
        <v>12168.0026965746</v>
      </c>
      <c r="AG255" s="30">
        <f t="shared" si="176"/>
        <v>4.2662023668099146E-10</v>
      </c>
      <c r="AH255" s="30">
        <f t="shared" si="177"/>
        <v>4.2657713156516962E-10</v>
      </c>
      <c r="AI255" s="30">
        <f t="shared" si="178"/>
        <v>4.2657713339976787E-10</v>
      </c>
      <c r="AJ255" s="30">
        <f t="shared" si="179"/>
        <v>4.2657713339968975E-10</v>
      </c>
      <c r="AL255" s="36"/>
      <c r="AM255" s="36"/>
      <c r="AN255" s="36"/>
      <c r="AT255" s="36"/>
      <c r="AU255" s="36"/>
      <c r="AV255" s="36"/>
      <c r="BB255" s="36"/>
      <c r="BC255" s="36"/>
      <c r="BD255" s="36"/>
      <c r="BJ255" s="36">
        <v>2.2200000000000002E-9</v>
      </c>
      <c r="BK255" s="36">
        <v>0.71788606091999996</v>
      </c>
      <c r="BL255" s="36">
        <v>16699.539015149901</v>
      </c>
      <c r="BM255" s="30">
        <f t="shared" si="180"/>
        <v>-1.5972502838362478E-9</v>
      </c>
      <c r="BN255" s="30">
        <f t="shared" si="181"/>
        <v>-1.5964036669185508E-9</v>
      </c>
      <c r="BO255" s="30">
        <f t="shared" si="182"/>
        <v>-1.5964037029331673E-9</v>
      </c>
      <c r="BP255" s="30">
        <f t="shared" si="183"/>
        <v>-1.5964037029316544E-9</v>
      </c>
      <c r="BR255" s="36">
        <v>3.1000000000000002E-10</v>
      </c>
      <c r="BS255" s="36">
        <v>3.1620974078400002</v>
      </c>
      <c r="BT255" s="36">
        <v>12935.851515923199</v>
      </c>
      <c r="BU255" s="30">
        <f t="shared" si="184"/>
        <v>2.6373621674167433E-10</v>
      </c>
      <c r="BV255" s="30">
        <f t="shared" si="185"/>
        <v>2.6380547142317316E-10</v>
      </c>
      <c r="BW255" s="30">
        <f t="shared" si="186"/>
        <v>2.638054684789692E-10</v>
      </c>
      <c r="BX255" s="30">
        <f t="shared" si="187"/>
        <v>2.638054684790941E-10</v>
      </c>
      <c r="BZ255" s="36"/>
      <c r="CA255" s="36"/>
      <c r="CB255" s="36"/>
      <c r="CH255" s="36"/>
      <c r="CI255" s="36"/>
      <c r="CJ255" s="36"/>
      <c r="CP255" s="36"/>
      <c r="CQ255" s="36"/>
      <c r="CR255" s="36"/>
      <c r="CX255" s="36"/>
      <c r="CY255" s="36"/>
      <c r="CZ255" s="36"/>
      <c r="DF255" s="36">
        <v>2.124E-8</v>
      </c>
      <c r="DG255" s="36">
        <v>3.6862012153700001</v>
      </c>
      <c r="DH255" s="36">
        <v>5618.3198048614004</v>
      </c>
      <c r="DI255" s="30">
        <f t="shared" si="188"/>
        <v>-1.4654930101272969E-8</v>
      </c>
      <c r="DJ255" s="30">
        <f t="shared" si="189"/>
        <v>-1.4657769274551802E-8</v>
      </c>
      <c r="DK255" s="30">
        <f t="shared" si="190"/>
        <v>-1.4657769153819887E-8</v>
      </c>
      <c r="DL255" s="30">
        <f t="shared" si="191"/>
        <v>-1.465776915382502E-8</v>
      </c>
      <c r="DN255" s="36">
        <v>2.7900000000000001E-9</v>
      </c>
      <c r="DO255" s="36">
        <v>4.30091602167</v>
      </c>
      <c r="DP255" s="36">
        <v>3607.2194684216001</v>
      </c>
      <c r="DQ255" s="30">
        <f t="shared" si="192"/>
        <v>-2.7899018586221798E-9</v>
      </c>
      <c r="DR255" s="30">
        <f t="shared" si="193"/>
        <v>-2.7899046138542904E-9</v>
      </c>
      <c r="DS255" s="30">
        <f t="shared" si="194"/>
        <v>-2.7899046137379516E-9</v>
      </c>
      <c r="DT255" s="30">
        <f t="shared" si="195"/>
        <v>-2.7899046137379565E-9</v>
      </c>
      <c r="DV255" s="36">
        <v>3.7999999999999998E-10</v>
      </c>
      <c r="DW255" s="36">
        <v>0.59996214863999997</v>
      </c>
      <c r="DX255" s="36">
        <v>10713.9948813262</v>
      </c>
      <c r="DY255" s="30">
        <f t="shared" si="196"/>
        <v>-2.4044529320129582E-10</v>
      </c>
      <c r="DZ255" s="30">
        <f t="shared" si="197"/>
        <v>-2.4054891230800603E-10</v>
      </c>
      <c r="EA255" s="30">
        <f t="shared" si="198"/>
        <v>-2.4054890790199314E-10</v>
      </c>
      <c r="EB255" s="30">
        <f t="shared" si="199"/>
        <v>-2.405489079021792E-10</v>
      </c>
      <c r="ED255" s="36"/>
      <c r="EE255" s="36"/>
      <c r="EF255" s="36"/>
      <c r="EL255" s="36"/>
      <c r="EM255" s="36"/>
      <c r="EN255" s="36"/>
      <c r="ET255" s="36"/>
      <c r="EU255" s="36"/>
      <c r="EV255" s="36"/>
    </row>
    <row r="256" spans="14:152" s="30" customFormat="1" ht="12.75">
      <c r="N256" s="36">
        <v>4.4659999999999998E-8</v>
      </c>
      <c r="O256" s="36">
        <v>4.5918842242400002</v>
      </c>
      <c r="P256" s="36">
        <v>5518.7501489918004</v>
      </c>
      <c r="Q256" s="30">
        <f t="shared" si="168"/>
        <v>2.8644481167973945E-8</v>
      </c>
      <c r="R256" s="30">
        <f t="shared" si="169"/>
        <v>2.8638264805164078E-8</v>
      </c>
      <c r="S256" s="30">
        <f t="shared" si="170"/>
        <v>2.8638265069549594E-8</v>
      </c>
      <c r="T256" s="30">
        <f t="shared" si="171"/>
        <v>2.8638265069538394E-8</v>
      </c>
      <c r="V256" s="36">
        <v>5.2300000000000003E-9</v>
      </c>
      <c r="W256" s="36">
        <v>0.65856269236999998</v>
      </c>
      <c r="X256" s="36">
        <v>853.19638175199998</v>
      </c>
      <c r="Y256" s="30">
        <f t="shared" si="172"/>
        <v>-3.1247668940306495E-9</v>
      </c>
      <c r="Z256" s="30">
        <f t="shared" si="173"/>
        <v>-3.1246492695469551E-9</v>
      </c>
      <c r="AA256" s="30">
        <f t="shared" si="174"/>
        <v>-3.1246492745492649E-9</v>
      </c>
      <c r="AB256" s="30">
        <f t="shared" si="175"/>
        <v>-3.1246492745490523E-9</v>
      </c>
      <c r="AD256" s="36">
        <v>4.7000000000000003E-10</v>
      </c>
      <c r="AE256" s="36">
        <v>4.4493363585700001</v>
      </c>
      <c r="AF256" s="36">
        <v>6872.6731195111997</v>
      </c>
      <c r="AG256" s="30">
        <f t="shared" si="176"/>
        <v>-2.9185550796754374E-10</v>
      </c>
      <c r="AH256" s="30">
        <f t="shared" si="177"/>
        <v>-2.9193872960322618E-10</v>
      </c>
      <c r="AI256" s="30">
        <f t="shared" si="178"/>
        <v>-2.9193872606434791E-10</v>
      </c>
      <c r="AJ256" s="30">
        <f t="shared" si="179"/>
        <v>-2.9193872606449706E-10</v>
      </c>
      <c r="AL256" s="36"/>
      <c r="AM256" s="36"/>
      <c r="AN256" s="36"/>
      <c r="AT256" s="36"/>
      <c r="AU256" s="36"/>
      <c r="AV256" s="36"/>
      <c r="BB256" s="36"/>
      <c r="BC256" s="36"/>
      <c r="BD256" s="36"/>
      <c r="BJ256" s="36">
        <v>2.1900000000000001E-9</v>
      </c>
      <c r="BK256" s="36">
        <v>9.8319405289999995E-2</v>
      </c>
      <c r="BL256" s="36">
        <v>16706.585251847999</v>
      </c>
      <c r="BM256" s="30">
        <f t="shared" si="180"/>
        <v>-3.1518433849336324E-10</v>
      </c>
      <c r="BN256" s="30">
        <f t="shared" si="181"/>
        <v>-3.1399410801712635E-10</v>
      </c>
      <c r="BO256" s="30">
        <f t="shared" si="182"/>
        <v>-3.1399415863650235E-10</v>
      </c>
      <c r="BP256" s="30">
        <f t="shared" si="183"/>
        <v>-3.1399415863434631E-10</v>
      </c>
      <c r="BR256" s="36">
        <v>3.7000000000000001E-10</v>
      </c>
      <c r="BS256" s="36">
        <v>2.1490162210100001</v>
      </c>
      <c r="BT256" s="36">
        <v>6665.9723822145997</v>
      </c>
      <c r="BU256" s="30">
        <f t="shared" si="184"/>
        <v>-3.5818104126715403E-10</v>
      </c>
      <c r="BV256" s="30">
        <f t="shared" si="185"/>
        <v>-3.5816070443073686E-10</v>
      </c>
      <c r="BW256" s="30">
        <f t="shared" si="186"/>
        <v>-3.5816070529597445E-10</v>
      </c>
      <c r="BX256" s="30">
        <f t="shared" si="187"/>
        <v>-3.5816070529593748E-10</v>
      </c>
      <c r="BZ256" s="36"/>
      <c r="CA256" s="36"/>
      <c r="CB256" s="36"/>
      <c r="CH256" s="36"/>
      <c r="CI256" s="36"/>
      <c r="CJ256" s="36"/>
      <c r="CP256" s="36"/>
      <c r="CQ256" s="36"/>
      <c r="CR256" s="36"/>
      <c r="CX256" s="36"/>
      <c r="CY256" s="36"/>
      <c r="CZ256" s="36"/>
      <c r="DF256" s="36">
        <v>1.9379999999999999E-8</v>
      </c>
      <c r="DG256" s="36">
        <v>1.2900669172100001</v>
      </c>
      <c r="DH256" s="36">
        <v>17924.910699820401</v>
      </c>
      <c r="DI256" s="30">
        <f t="shared" si="188"/>
        <v>-1.4740716820832911E-8</v>
      </c>
      <c r="DJ256" s="30">
        <f t="shared" si="189"/>
        <v>-1.4733300845188952E-8</v>
      </c>
      <c r="DK256" s="30">
        <f t="shared" si="190"/>
        <v>-1.4733301160679578E-8</v>
      </c>
      <c r="DL256" s="30">
        <f t="shared" si="191"/>
        <v>-1.4733301160666336E-8</v>
      </c>
      <c r="DN256" s="36">
        <v>2.93E-9</v>
      </c>
      <c r="DO256" s="36">
        <v>1.9064649337899999</v>
      </c>
      <c r="DP256" s="36">
        <v>6702.0002488919999</v>
      </c>
      <c r="DQ256" s="30">
        <f t="shared" si="192"/>
        <v>-2.2489980135779656E-9</v>
      </c>
      <c r="DR256" s="30">
        <f t="shared" si="193"/>
        <v>-2.2485842181314717E-9</v>
      </c>
      <c r="DS256" s="30">
        <f t="shared" si="194"/>
        <v>-2.2485842357314147E-9</v>
      </c>
      <c r="DT256" s="30">
        <f t="shared" si="195"/>
        <v>-2.2485842357306805E-9</v>
      </c>
      <c r="DV256" s="36">
        <v>3.9E-10</v>
      </c>
      <c r="DW256" s="36">
        <v>3.7905577860499999</v>
      </c>
      <c r="DX256" s="36">
        <v>33318.816062458201</v>
      </c>
      <c r="DY256" s="30">
        <f t="shared" si="196"/>
        <v>1.1766190597944928E-10</v>
      </c>
      <c r="DZ256" s="30">
        <f t="shared" si="197"/>
        <v>1.1806908239583907E-10</v>
      </c>
      <c r="EA256" s="30">
        <f t="shared" si="198"/>
        <v>1.1806906508270962E-10</v>
      </c>
      <c r="EB256" s="30">
        <f t="shared" si="199"/>
        <v>1.1806906508343854E-10</v>
      </c>
      <c r="ED256" s="36"/>
      <c r="EE256" s="36"/>
      <c r="EF256" s="36"/>
      <c r="EL256" s="36"/>
      <c r="EM256" s="36"/>
      <c r="EN256" s="36"/>
      <c r="ET256" s="36"/>
      <c r="EU256" s="36"/>
      <c r="EV256" s="36"/>
    </row>
    <row r="257" spans="14:152" s="30" customFormat="1" ht="12.75">
      <c r="N257" s="36">
        <v>3.4450000000000001E-8</v>
      </c>
      <c r="O257" s="36">
        <v>4.2661007620799998</v>
      </c>
      <c r="P257" s="36">
        <v>3178.1457905676002</v>
      </c>
      <c r="Q257" s="30">
        <f t="shared" ref="Q257:Q320" si="200">N257*COS(O257+P257*$C$23)</f>
        <v>2.4272176644103911E-8</v>
      </c>
      <c r="R257" s="30">
        <f t="shared" ref="R257:R320" si="201">N257*COS(O257+P257*$C$44)</f>
        <v>2.4269622462407578E-8</v>
      </c>
      <c r="S257" s="30">
        <f t="shared" ref="S257:S320" si="202">N257*COS(O257+P257*$C$65)</f>
        <v>2.4269622571035752E-8</v>
      </c>
      <c r="T257" s="30">
        <f t="shared" ref="T257:T320" si="203">N257*COS(O257+P257*$C$86)</f>
        <v>2.4269622571031232E-8</v>
      </c>
      <c r="V257" s="36">
        <v>4.8099999999999997E-9</v>
      </c>
      <c r="W257" s="36">
        <v>0.12971954679</v>
      </c>
      <c r="X257" s="36">
        <v>66.487408914400007</v>
      </c>
      <c r="Y257" s="30">
        <f t="shared" ref="Y257:Y320" si="204">V257*COS(W257+X257*$C$23)</f>
        <v>4.6733623503323037E-9</v>
      </c>
      <c r="Z257" s="30">
        <f t="shared" ref="Z257:Z320" si="205">V257*COS(W257+X257*$C$44)</f>
        <v>4.6733598624224277E-9</v>
      </c>
      <c r="AA257" s="30">
        <f t="shared" ref="AA257:AA320" si="206">V257*COS(W257+X257*$C$65)</f>
        <v>4.6733598625282323E-9</v>
      </c>
      <c r="AB257" s="30">
        <f t="shared" ref="AB257:AB320" si="207">V257*COS(W257+X257*$C$86)</f>
        <v>4.6733598625282274E-9</v>
      </c>
      <c r="AD257" s="36">
        <v>4.3000000000000001E-10</v>
      </c>
      <c r="AE257" s="36">
        <v>2.1329565605699998</v>
      </c>
      <c r="AF257" s="36">
        <v>22324.905056709398</v>
      </c>
      <c r="AG257" s="30">
        <f t="shared" ref="AG257:AG310" si="208">AD257*COS(AE257+AF257*$C$23)</f>
        <v>-2.7628672670487583E-10</v>
      </c>
      <c r="AH257" s="30">
        <f t="shared" ref="AH257:AH310" si="209">AD257*COS(AE257+AF257*$C$44)</f>
        <v>-2.7652845587897837E-10</v>
      </c>
      <c r="AI257" s="30">
        <f t="shared" ref="AI257:AI310" si="210">AD257*COS(AE257+AF257*$C$65)</f>
        <v>-2.7652844560204048E-10</v>
      </c>
      <c r="AJ257" s="30">
        <f t="shared" ref="AJ257:AJ310" si="211">AD257*COS(AE257+AF257*$C$86)</f>
        <v>-2.7652844560247563E-10</v>
      </c>
      <c r="AL257" s="36"/>
      <c r="AM257" s="36"/>
      <c r="AN257" s="36"/>
      <c r="AT257" s="36"/>
      <c r="AU257" s="36"/>
      <c r="AV257" s="36"/>
      <c r="BB257" s="36"/>
      <c r="BC257" s="36"/>
      <c r="BD257" s="36"/>
      <c r="BJ257" s="36">
        <v>2.21E-9</v>
      </c>
      <c r="BK257" s="36">
        <v>1.6659657620499999</v>
      </c>
      <c r="BL257" s="36">
        <v>10575.406682941801</v>
      </c>
      <c r="BM257" s="30">
        <f t="shared" ref="BM257:BM320" si="212">BJ257*COS(BK257+BL257*$C$23)</f>
        <v>2.0165899706477077E-9</v>
      </c>
      <c r="BN257" s="30">
        <f t="shared" ref="BN257:BN320" si="213">BJ257*COS(BK257+BL257*$C$44)</f>
        <v>2.016275538543009E-9</v>
      </c>
      <c r="BO257" s="30">
        <f t="shared" ref="BO257:BO320" si="214">BJ257*COS(BK257+BL257*$C$65)</f>
        <v>2.0162755519201557E-9</v>
      </c>
      <c r="BP257" s="30">
        <f t="shared" ref="BP257:BP320" si="215">BJ257*COS(BK257+BL257*$C$86)</f>
        <v>2.0162755519195899E-9</v>
      </c>
      <c r="BR257" s="36">
        <v>3E-10</v>
      </c>
      <c r="BS257" s="36">
        <v>0.21926429217000001</v>
      </c>
      <c r="BT257" s="36">
        <v>6660.8695340007998</v>
      </c>
      <c r="BU257" s="30">
        <f t="shared" ref="BU257:BU287" si="216">BR257*COS(BS257+BT257*$C$23)</f>
        <v>1.6543402290621529E-10</v>
      </c>
      <c r="BV257" s="30">
        <f t="shared" ref="BV257:BV287" si="217">BR257*COS(BS257+BT257*$C$44)</f>
        <v>1.654888156583034E-10</v>
      </c>
      <c r="BW257" s="30">
        <f t="shared" ref="BW257:BW287" si="218">BR257*COS(BS257+BT257*$C$65)</f>
        <v>1.6548881332828296E-10</v>
      </c>
      <c r="BX257" s="30">
        <f t="shared" ref="BX257:BX287" si="219">BR257*COS(BS257+BT257*$C$86)</f>
        <v>1.6548881332838075E-10</v>
      </c>
      <c r="BZ257" s="36"/>
      <c r="CA257" s="36"/>
      <c r="CB257" s="36"/>
      <c r="CH257" s="36"/>
      <c r="CI257" s="36"/>
      <c r="CJ257" s="36"/>
      <c r="CP257" s="36"/>
      <c r="CQ257" s="36"/>
      <c r="CR257" s="36"/>
      <c r="CX257" s="36"/>
      <c r="CY257" s="36"/>
      <c r="CZ257" s="36"/>
      <c r="DF257" s="36">
        <v>2.555E-8</v>
      </c>
      <c r="DG257" s="36">
        <v>4.9182622032100003</v>
      </c>
      <c r="DH257" s="36">
        <v>6604.9587821240002</v>
      </c>
      <c r="DI257" s="30">
        <f t="shared" ref="DI257:DI320" si="220">DF257*COS(DG257+DH257*$C$23)</f>
        <v>2.4501411426542926E-8</v>
      </c>
      <c r="DJ257" s="30">
        <f t="shared" ref="DJ257:DJ320" si="221">DF257*COS(DG257+DH257*$C$44)</f>
        <v>2.4499837924974549E-8</v>
      </c>
      <c r="DK257" s="30">
        <f t="shared" ref="DK257:DK320" si="222">DF257*COS(DG257+DH257*$C$65)</f>
        <v>2.4499837991915979E-8</v>
      </c>
      <c r="DL257" s="30">
        <f t="shared" ref="DL257:DL320" si="223">DF257*COS(DG257+DH257*$C$86)</f>
        <v>2.4499837991913147E-8</v>
      </c>
      <c r="DN257" s="36">
        <v>3.7499999999999997E-9</v>
      </c>
      <c r="DO257" s="36">
        <v>5.3714613673900002</v>
      </c>
      <c r="DP257" s="36">
        <v>3376.6402933772001</v>
      </c>
      <c r="DQ257" s="30">
        <f t="shared" ref="DQ257:DQ320" si="224">DN257*COS(DO257+DP257*$C$23)</f>
        <v>2.6548346605399981E-9</v>
      </c>
      <c r="DR257" s="30">
        <f t="shared" ref="DR257:DR320" si="225">DN257*COS(DO257+DP257*$C$44)</f>
        <v>2.6545406724829688E-9</v>
      </c>
      <c r="DS257" s="30">
        <f t="shared" ref="DS257:DS320" si="226">DN257*COS(DO257+DP257*$C$65)</f>
        <v>2.6545406849861946E-9</v>
      </c>
      <c r="DT257" s="30">
        <f t="shared" ref="DT257:DT320" si="227">DN257*COS(DO257+DP257*$C$86)</f>
        <v>2.6545406849856677E-9</v>
      </c>
      <c r="DV257" s="36">
        <v>4.0999999999999998E-10</v>
      </c>
      <c r="DW257" s="36">
        <v>5.54542347834</v>
      </c>
      <c r="DX257" s="36">
        <v>3863.1898447936001</v>
      </c>
      <c r="DY257" s="30">
        <f t="shared" ref="DY257:DY313" si="228">DV257*COS(DW257+DX257*$C$23)</f>
        <v>-4.0434015322496082E-10</v>
      </c>
      <c r="DZ257" s="30">
        <f t="shared" ref="DZ257:DZ313" si="229">DV257*COS(DW257+DX257*$C$44)</f>
        <v>-4.0433152855589447E-10</v>
      </c>
      <c r="EA257" s="30">
        <f t="shared" ref="EA257:EA313" si="230">DV257*COS(DW257+DX257*$C$65)</f>
        <v>-4.0433152892281737E-10</v>
      </c>
      <c r="EB257" s="30">
        <f t="shared" ref="EB257:EB313" si="231">DV257*COS(DW257+DX257*$C$86)</f>
        <v>-4.0433152892280191E-10</v>
      </c>
      <c r="ED257" s="36"/>
      <c r="EE257" s="36"/>
      <c r="EF257" s="36"/>
      <c r="EL257" s="36"/>
      <c r="EM257" s="36"/>
      <c r="EN257" s="36"/>
      <c r="ET257" s="36"/>
      <c r="EU257" s="36"/>
      <c r="EV257" s="36"/>
    </row>
    <row r="258" spans="14:152" s="30" customFormat="1" ht="12.75">
      <c r="N258" s="36">
        <v>3.6069999999999998E-8</v>
      </c>
      <c r="O258" s="36">
        <v>4.2452705639900001</v>
      </c>
      <c r="P258" s="36">
        <v>8329.6716105970008</v>
      </c>
      <c r="Q258" s="30">
        <f t="shared" si="200"/>
        <v>-1.6409502923509824E-8</v>
      </c>
      <c r="R258" s="30">
        <f t="shared" si="201"/>
        <v>-1.6400707084432468E-8</v>
      </c>
      <c r="S258" s="30">
        <f t="shared" si="202"/>
        <v>-1.6400707458522279E-8</v>
      </c>
      <c r="T258" s="30">
        <f t="shared" si="203"/>
        <v>-1.6400707458506526E-8</v>
      </c>
      <c r="V258" s="36">
        <v>5.3499999999999999E-9</v>
      </c>
      <c r="W258" s="36">
        <v>2.9860167891799998</v>
      </c>
      <c r="X258" s="36">
        <v>8270.2977486834006</v>
      </c>
      <c r="Y258" s="30">
        <f t="shared" si="204"/>
        <v>2.3643393527636662E-9</v>
      </c>
      <c r="Z258" s="30">
        <f t="shared" si="205"/>
        <v>2.3656439863989146E-9</v>
      </c>
      <c r="AA258" s="30">
        <f t="shared" si="206"/>
        <v>2.3656439309200114E-9</v>
      </c>
      <c r="AB258" s="30">
        <f t="shared" si="207"/>
        <v>2.3656439309223635E-9</v>
      </c>
      <c r="AD258" s="36">
        <v>5.0000000000000003E-10</v>
      </c>
      <c r="AE258" s="36">
        <v>1.3475919132500001</v>
      </c>
      <c r="AF258" s="36">
        <v>8439.8779318163997</v>
      </c>
      <c r="AG258" s="30">
        <f t="shared" si="208"/>
        <v>5.2486203201959252E-11</v>
      </c>
      <c r="AH258" s="30">
        <f t="shared" si="209"/>
        <v>5.2348249494802417E-11</v>
      </c>
      <c r="AI258" s="30">
        <f t="shared" si="210"/>
        <v>5.2348255361690584E-11</v>
      </c>
      <c r="AJ258" s="30">
        <f t="shared" si="211"/>
        <v>5.2348255361443263E-11</v>
      </c>
      <c r="AL258" s="36"/>
      <c r="AM258" s="36"/>
      <c r="AN258" s="36"/>
      <c r="AT258" s="36"/>
      <c r="AU258" s="36"/>
      <c r="AV258" s="36"/>
      <c r="BB258" s="36"/>
      <c r="BC258" s="36"/>
      <c r="BD258" s="36"/>
      <c r="BJ258" s="36">
        <v>2.5899999999999999E-9</v>
      </c>
      <c r="BK258" s="36">
        <v>1.10208840059</v>
      </c>
      <c r="BL258" s="36">
        <v>1744.4259844152</v>
      </c>
      <c r="BM258" s="30">
        <f t="shared" si="212"/>
        <v>-1.7000570311612288E-9</v>
      </c>
      <c r="BN258" s="30">
        <f t="shared" si="213"/>
        <v>-1.7001690732656467E-9</v>
      </c>
      <c r="BO258" s="30">
        <f t="shared" si="214"/>
        <v>-1.7001690685009104E-9</v>
      </c>
      <c r="BP258" s="30">
        <f t="shared" si="215"/>
        <v>-1.7001690685011118E-9</v>
      </c>
      <c r="BR258" s="36">
        <v>3E-10</v>
      </c>
      <c r="BS258" s="36">
        <v>3.55459460301</v>
      </c>
      <c r="BT258" s="36">
        <v>9070.1188738487999</v>
      </c>
      <c r="BU258" s="30">
        <f t="shared" si="216"/>
        <v>-2.77638005351538E-10</v>
      </c>
      <c r="BV258" s="30">
        <f t="shared" si="217"/>
        <v>-2.7767187922486397E-10</v>
      </c>
      <c r="BW258" s="30">
        <f t="shared" si="218"/>
        <v>-2.7767187778482271E-10</v>
      </c>
      <c r="BX258" s="30">
        <f t="shared" si="219"/>
        <v>-2.776718777848833E-10</v>
      </c>
      <c r="BZ258" s="36"/>
      <c r="CA258" s="36"/>
      <c r="CB258" s="36"/>
      <c r="CH258" s="36"/>
      <c r="CI258" s="36"/>
      <c r="CJ258" s="36"/>
      <c r="CP258" s="36"/>
      <c r="CQ258" s="36"/>
      <c r="CR258" s="36"/>
      <c r="CX258" s="36"/>
      <c r="CY258" s="36"/>
      <c r="CZ258" s="36"/>
      <c r="DF258" s="36">
        <v>2.5609999999999999E-8</v>
      </c>
      <c r="DG258" s="36">
        <v>2.10055088914</v>
      </c>
      <c r="DH258" s="36">
        <v>7910.1869667217998</v>
      </c>
      <c r="DI258" s="30">
        <f t="shared" si="220"/>
        <v>-1.5568920530236057E-8</v>
      </c>
      <c r="DJ258" s="30">
        <f t="shared" si="221"/>
        <v>-1.5563632613872254E-8</v>
      </c>
      <c r="DK258" s="30">
        <f t="shared" si="222"/>
        <v>-1.5563632838775628E-8</v>
      </c>
      <c r="DL258" s="30">
        <f t="shared" si="223"/>
        <v>-1.5563632838766089E-8</v>
      </c>
      <c r="DN258" s="36">
        <v>2.6799999999999998E-9</v>
      </c>
      <c r="DO258" s="36">
        <v>4.9379634789800004</v>
      </c>
      <c r="DP258" s="36">
        <v>13760.5987102074</v>
      </c>
      <c r="DQ258" s="30">
        <f t="shared" si="224"/>
        <v>-1.6702136573401663E-9</v>
      </c>
      <c r="DR258" s="30">
        <f t="shared" si="225"/>
        <v>-1.6711615430962705E-9</v>
      </c>
      <c r="DS258" s="30">
        <f t="shared" si="226"/>
        <v>-1.6711615027924901E-9</v>
      </c>
      <c r="DT258" s="30">
        <f t="shared" si="227"/>
        <v>-1.6711615027941873E-9</v>
      </c>
      <c r="DV258" s="36">
        <v>3.7000000000000001E-10</v>
      </c>
      <c r="DW258" s="36">
        <v>5.2720815114399997</v>
      </c>
      <c r="DX258" s="36">
        <v>20752.6643624754</v>
      </c>
      <c r="DY258" s="30">
        <f t="shared" si="228"/>
        <v>-3.6508587326309112E-10</v>
      </c>
      <c r="DZ258" s="30">
        <f t="shared" si="229"/>
        <v>-3.6512678917251698E-10</v>
      </c>
      <c r="EA258" s="30">
        <f t="shared" si="230"/>
        <v>-3.6512678743608439E-10</v>
      </c>
      <c r="EB258" s="30">
        <f t="shared" si="231"/>
        <v>-3.6512678743615755E-10</v>
      </c>
      <c r="ED258" s="36"/>
      <c r="EE258" s="36"/>
      <c r="EF258" s="36"/>
      <c r="EL258" s="36"/>
      <c r="EM258" s="36"/>
      <c r="EN258" s="36"/>
      <c r="ET258" s="36"/>
      <c r="EU258" s="36"/>
      <c r="EV258" s="36"/>
    </row>
    <row r="259" spans="14:152" s="30" customFormat="1" ht="12.75">
      <c r="N259" s="36">
        <v>3.5110000000000001E-8</v>
      </c>
      <c r="O259" s="36">
        <v>1.95133364438</v>
      </c>
      <c r="P259" s="36">
        <v>10177.257679533601</v>
      </c>
      <c r="Q259" s="30">
        <f t="shared" si="200"/>
        <v>-1.6852871076964819E-8</v>
      </c>
      <c r="R259" s="30">
        <f t="shared" si="201"/>
        <v>-1.6842565786351955E-8</v>
      </c>
      <c r="S259" s="30">
        <f t="shared" si="202"/>
        <v>-1.6842566224648806E-8</v>
      </c>
      <c r="T259" s="30">
        <f t="shared" si="203"/>
        <v>-1.6842566224630197E-8</v>
      </c>
      <c r="V259" s="36">
        <v>4.4999999999999998E-9</v>
      </c>
      <c r="W259" s="36">
        <v>2.02303462834</v>
      </c>
      <c r="X259" s="36">
        <v>13362.432453146999</v>
      </c>
      <c r="Y259" s="30">
        <f t="shared" si="204"/>
        <v>-4.4184370797492172E-9</v>
      </c>
      <c r="Z259" s="30">
        <f t="shared" si="205"/>
        <v>-4.4188112840519354E-9</v>
      </c>
      <c r="AA259" s="30">
        <f t="shared" si="206"/>
        <v>-4.4188112681561454E-9</v>
      </c>
      <c r="AB259" s="30">
        <f t="shared" si="207"/>
        <v>-4.4188112681568104E-9</v>
      </c>
      <c r="AD259" s="36">
        <v>4.3999999999999998E-10</v>
      </c>
      <c r="AE259" s="36">
        <v>0.89037464728000004</v>
      </c>
      <c r="AF259" s="36">
        <v>20752.6643624754</v>
      </c>
      <c r="AG259" s="30">
        <f t="shared" si="208"/>
        <v>2.0856626476567032E-10</v>
      </c>
      <c r="AH259" s="30">
        <f t="shared" si="209"/>
        <v>2.0830191982638285E-10</v>
      </c>
      <c r="AI259" s="30">
        <f t="shared" si="210"/>
        <v>2.0830193107033595E-10</v>
      </c>
      <c r="AJ259" s="30">
        <f t="shared" si="211"/>
        <v>2.0830193106986231E-10</v>
      </c>
      <c r="AL259" s="36"/>
      <c r="AM259" s="36"/>
      <c r="AN259" s="36"/>
      <c r="AT259" s="36"/>
      <c r="AU259" s="36"/>
      <c r="AV259" s="36"/>
      <c r="BB259" s="36"/>
      <c r="BC259" s="36"/>
      <c r="BD259" s="36"/>
      <c r="BJ259" s="36">
        <v>2.4300000000000001E-9</v>
      </c>
      <c r="BK259" s="36">
        <v>1.52425310144</v>
      </c>
      <c r="BL259" s="36">
        <v>14054.607308025999</v>
      </c>
      <c r="BM259" s="30">
        <f t="shared" si="212"/>
        <v>1.3040903785251434E-9</v>
      </c>
      <c r="BN259" s="30">
        <f t="shared" si="213"/>
        <v>1.3031429344086646E-9</v>
      </c>
      <c r="BO259" s="30">
        <f t="shared" si="214"/>
        <v>1.3031429747068646E-9</v>
      </c>
      <c r="BP259" s="30">
        <f t="shared" si="215"/>
        <v>1.3031429747051449E-9</v>
      </c>
      <c r="BR259" s="36">
        <v>2.8999999999999998E-10</v>
      </c>
      <c r="BS259" s="36">
        <v>2.9792733566399998</v>
      </c>
      <c r="BT259" s="36">
        <v>2766.2676283649998</v>
      </c>
      <c r="BU259" s="30">
        <f t="shared" si="216"/>
        <v>2.8375701622043928E-10</v>
      </c>
      <c r="BV259" s="30">
        <f t="shared" si="217"/>
        <v>2.8376245733157775E-10</v>
      </c>
      <c r="BW259" s="30">
        <f t="shared" si="218"/>
        <v>2.8376245710023162E-10</v>
      </c>
      <c r="BX259" s="30">
        <f t="shared" si="219"/>
        <v>2.8376245710024139E-10</v>
      </c>
      <c r="BZ259" s="36"/>
      <c r="CA259" s="36"/>
      <c r="CB259" s="36"/>
      <c r="CH259" s="36"/>
      <c r="CI259" s="36"/>
      <c r="CJ259" s="36"/>
      <c r="CP259" s="36"/>
      <c r="CQ259" s="36"/>
      <c r="CR259" s="36"/>
      <c r="CX259" s="36"/>
      <c r="CY259" s="36"/>
      <c r="CZ259" s="36"/>
      <c r="DF259" s="36">
        <v>1.8200000000000001E-8</v>
      </c>
      <c r="DG259" s="36">
        <v>5.5752871266300001</v>
      </c>
      <c r="DH259" s="36">
        <v>3351.2490920496002</v>
      </c>
      <c r="DI259" s="30">
        <f t="shared" si="220"/>
        <v>1.6469676887990865E-8</v>
      </c>
      <c r="DJ259" s="30">
        <f t="shared" si="221"/>
        <v>1.6468823546234819E-8</v>
      </c>
      <c r="DK259" s="30">
        <f t="shared" si="222"/>
        <v>1.6468823582529429E-8</v>
      </c>
      <c r="DL259" s="30">
        <f t="shared" si="223"/>
        <v>1.6468823582527888E-8</v>
      </c>
      <c r="DN259" s="36">
        <v>2.69E-9</v>
      </c>
      <c r="DO259" s="36">
        <v>5.63342755549</v>
      </c>
      <c r="DP259" s="36">
        <v>4032.7700279266001</v>
      </c>
      <c r="DQ259" s="30">
        <f t="shared" si="224"/>
        <v>-1.4110690378458881E-9</v>
      </c>
      <c r="DR259" s="30">
        <f t="shared" si="225"/>
        <v>-1.4107654249559221E-9</v>
      </c>
      <c r="DS259" s="30">
        <f t="shared" si="226"/>
        <v>-1.4107654378683041E-9</v>
      </c>
      <c r="DT259" s="30">
        <f t="shared" si="227"/>
        <v>-1.4107654378677511E-9</v>
      </c>
      <c r="DV259" s="36">
        <v>3.9E-10</v>
      </c>
      <c r="DW259" s="36">
        <v>3.1541276041200002</v>
      </c>
      <c r="DX259" s="36">
        <v>14469.588512484001</v>
      </c>
      <c r="DY259" s="30">
        <f t="shared" si="228"/>
        <v>-4.0697176260183429E-11</v>
      </c>
      <c r="DZ259" s="30">
        <f t="shared" si="229"/>
        <v>-4.0881660517023213E-11</v>
      </c>
      <c r="EA259" s="30">
        <f t="shared" si="230"/>
        <v>-4.0881652671592892E-11</v>
      </c>
      <c r="EB259" s="30">
        <f t="shared" si="231"/>
        <v>-4.0881652671923596E-11</v>
      </c>
      <c r="ED259" s="36"/>
      <c r="EE259" s="36"/>
      <c r="EF259" s="36"/>
      <c r="EL259" s="36"/>
      <c r="EM259" s="36"/>
      <c r="EN259" s="36"/>
      <c r="ET259" s="36"/>
      <c r="EU259" s="36"/>
      <c r="EV259" s="36"/>
    </row>
    <row r="260" spans="14:152" s="30" customFormat="1" ht="12.75">
      <c r="N260" s="36">
        <v>3.2999999999999998E-8</v>
      </c>
      <c r="O260" s="36">
        <v>0.68865737747</v>
      </c>
      <c r="P260" s="36">
        <v>149.56319713459999</v>
      </c>
      <c r="Q260" s="30">
        <f t="shared" si="200"/>
        <v>3.2674328119517471E-8</v>
      </c>
      <c r="R260" s="30">
        <f t="shared" si="201"/>
        <v>3.2674305381784781E-8</v>
      </c>
      <c r="S260" s="30">
        <f t="shared" si="202"/>
        <v>3.2674305382751775E-8</v>
      </c>
      <c r="T260" s="30">
        <f t="shared" si="203"/>
        <v>3.2674305382751729E-8</v>
      </c>
      <c r="V260" s="36">
        <v>4.4800000000000002E-9</v>
      </c>
      <c r="W260" s="36">
        <v>5.5982731296699999</v>
      </c>
      <c r="X260" s="36">
        <v>149.56319713459999</v>
      </c>
      <c r="Y260" s="30">
        <f t="shared" si="204"/>
        <v>2.5352247547845526E-10</v>
      </c>
      <c r="Z260" s="30">
        <f t="shared" si="205"/>
        <v>2.5350048507345322E-10</v>
      </c>
      <c r="AA260" s="30">
        <f t="shared" si="206"/>
        <v>2.5350048600864614E-10</v>
      </c>
      <c r="AB260" s="30">
        <f t="shared" si="207"/>
        <v>2.5350048600860644E-10</v>
      </c>
      <c r="AD260" s="36">
        <v>4.0999999999999998E-10</v>
      </c>
      <c r="AE260" s="36">
        <v>2.7616415655700002</v>
      </c>
      <c r="AF260" s="36">
        <v>6696.4773245846</v>
      </c>
      <c r="AG260" s="30">
        <f t="shared" si="208"/>
        <v>-4.0261759785797296E-10</v>
      </c>
      <c r="AH260" s="30">
        <f t="shared" si="209"/>
        <v>-4.0263463774612879E-10</v>
      </c>
      <c r="AI260" s="30">
        <f t="shared" si="210"/>
        <v>-4.0263463702188207E-10</v>
      </c>
      <c r="AJ260" s="30">
        <f t="shared" si="211"/>
        <v>-4.0263463702191283E-10</v>
      </c>
      <c r="AL260" s="36"/>
      <c r="AM260" s="36"/>
      <c r="AN260" s="36"/>
      <c r="AT260" s="36"/>
      <c r="AU260" s="36"/>
      <c r="AV260" s="36"/>
      <c r="BB260" s="36"/>
      <c r="BC260" s="36"/>
      <c r="BD260" s="36"/>
      <c r="BJ260" s="36">
        <v>2.7299999999999999E-9</v>
      </c>
      <c r="BK260" s="36">
        <v>6.1293289881100002</v>
      </c>
      <c r="BL260" s="36">
        <v>3336.7310913418</v>
      </c>
      <c r="BM260" s="30">
        <f t="shared" si="212"/>
        <v>2.6782863128946604E-9</v>
      </c>
      <c r="BN260" s="30">
        <f t="shared" si="213"/>
        <v>2.6783443038256543E-9</v>
      </c>
      <c r="BO260" s="30">
        <f t="shared" si="214"/>
        <v>2.6783443013601395E-9</v>
      </c>
      <c r="BP260" s="30">
        <f t="shared" si="215"/>
        <v>2.6783443013602429E-9</v>
      </c>
      <c r="BR260" s="36">
        <v>2.8999999999999998E-10</v>
      </c>
      <c r="BS260" s="36">
        <v>4.6505193018600002</v>
      </c>
      <c r="BT260" s="36">
        <v>10235.1363755374</v>
      </c>
      <c r="BU260" s="30">
        <f t="shared" si="216"/>
        <v>-7.529930539522985E-11</v>
      </c>
      <c r="BV260" s="30">
        <f t="shared" si="217"/>
        <v>-7.5393525168045823E-11</v>
      </c>
      <c r="BW260" s="30">
        <f t="shared" si="218"/>
        <v>-7.5393521161310179E-11</v>
      </c>
      <c r="BX260" s="30">
        <f t="shared" si="219"/>
        <v>-7.5393521161479312E-11</v>
      </c>
      <c r="BZ260" s="36"/>
      <c r="CA260" s="36"/>
      <c r="CB260" s="36"/>
      <c r="CH260" s="36"/>
      <c r="CI260" s="36"/>
      <c r="CJ260" s="36"/>
      <c r="CP260" s="36"/>
      <c r="CQ260" s="36"/>
      <c r="CR260" s="36"/>
      <c r="CX260" s="36"/>
      <c r="CY260" s="36"/>
      <c r="CZ260" s="36"/>
      <c r="DF260" s="36">
        <v>1.7859999999999999E-8</v>
      </c>
      <c r="DG260" s="36">
        <v>5.7731041445200004</v>
      </c>
      <c r="DH260" s="36">
        <v>3607.2194684216001</v>
      </c>
      <c r="DI260" s="30">
        <f t="shared" si="220"/>
        <v>-1.6091540194753019E-9</v>
      </c>
      <c r="DJ260" s="30">
        <f t="shared" si="221"/>
        <v>-1.6112631753980352E-9</v>
      </c>
      <c r="DK260" s="30">
        <f t="shared" si="222"/>
        <v>-1.6112630857017148E-9</v>
      </c>
      <c r="DL260" s="30">
        <f t="shared" si="223"/>
        <v>-1.6112630857055061E-9</v>
      </c>
      <c r="DN260" s="36">
        <v>3.6100000000000001E-9</v>
      </c>
      <c r="DO260" s="36">
        <v>4.7044872412299998</v>
      </c>
      <c r="DP260" s="36">
        <v>9380.9596727171993</v>
      </c>
      <c r="DQ260" s="30">
        <f t="shared" si="224"/>
        <v>-3.5483742332751652E-9</v>
      </c>
      <c r="DR260" s="30">
        <f t="shared" si="225"/>
        <v>-3.548169249188372E-9</v>
      </c>
      <c r="DS260" s="30">
        <f t="shared" si="226"/>
        <v>-3.5481692579129784E-9</v>
      </c>
      <c r="DT260" s="30">
        <f t="shared" si="227"/>
        <v>-3.5481692579126095E-9</v>
      </c>
      <c r="DV260" s="36">
        <v>4.0999999999999998E-10</v>
      </c>
      <c r="DW260" s="36">
        <v>0.55705920174000001</v>
      </c>
      <c r="DX260" s="36">
        <v>3346.1353510071999</v>
      </c>
      <c r="DY260" s="30">
        <f t="shared" si="228"/>
        <v>2.6944430774433081E-10</v>
      </c>
      <c r="DZ260" s="30">
        <f t="shared" si="229"/>
        <v>2.6947829771207412E-10</v>
      </c>
      <c r="EA260" s="30">
        <f t="shared" si="230"/>
        <v>2.6947829626664E-10</v>
      </c>
      <c r="EB260" s="30">
        <f t="shared" si="231"/>
        <v>2.6947829626670147E-10</v>
      </c>
      <c r="ED260" s="36"/>
      <c r="EE260" s="36"/>
      <c r="EF260" s="36"/>
      <c r="EL260" s="36"/>
      <c r="EM260" s="36"/>
      <c r="EN260" s="36"/>
      <c r="ET260" s="36"/>
      <c r="EU260" s="36"/>
      <c r="EV260" s="36"/>
    </row>
    <row r="261" spans="14:152" s="30" customFormat="1" ht="12.75">
      <c r="N261" s="36">
        <v>3.2350000000000002E-8</v>
      </c>
      <c r="O261" s="36">
        <v>3.90171358031</v>
      </c>
      <c r="P261" s="36">
        <v>27.4015560968</v>
      </c>
      <c r="Q261" s="30">
        <f t="shared" si="200"/>
        <v>-2.6549094856960761E-8</v>
      </c>
      <c r="R261" s="30">
        <f t="shared" si="201"/>
        <v>-2.6549111506570626E-8</v>
      </c>
      <c r="S261" s="30">
        <f t="shared" si="202"/>
        <v>-2.6549111505862562E-8</v>
      </c>
      <c r="T261" s="30">
        <f t="shared" si="203"/>
        <v>-2.6549111505862586E-8</v>
      </c>
      <c r="V261" s="36">
        <v>5.1899999999999997E-9</v>
      </c>
      <c r="W261" s="36">
        <v>2.75931838722</v>
      </c>
      <c r="X261" s="36">
        <v>3503.0790628320001</v>
      </c>
      <c r="Y261" s="30">
        <f t="shared" si="204"/>
        <v>-2.9944165173450938E-9</v>
      </c>
      <c r="Z261" s="30">
        <f t="shared" si="205"/>
        <v>-2.9939283560259389E-9</v>
      </c>
      <c r="AA261" s="30">
        <f t="shared" si="206"/>
        <v>-2.9939283767869787E-9</v>
      </c>
      <c r="AB261" s="30">
        <f t="shared" si="207"/>
        <v>-2.9939283767861043E-9</v>
      </c>
      <c r="AD261" s="36">
        <v>4.2E-10</v>
      </c>
      <c r="AE261" s="36">
        <v>4.4503118506200003</v>
      </c>
      <c r="AF261" s="36">
        <v>10404.7338123226</v>
      </c>
      <c r="AG261" s="30">
        <f t="shared" si="208"/>
        <v>-4.1411628529975532E-10</v>
      </c>
      <c r="AH261" s="30">
        <f t="shared" si="209"/>
        <v>-4.1414022163941012E-10</v>
      </c>
      <c r="AI261" s="30">
        <f t="shared" si="210"/>
        <v>-4.1414022062249092E-10</v>
      </c>
      <c r="AJ261" s="30">
        <f t="shared" si="211"/>
        <v>-4.1414022062253368E-10</v>
      </c>
      <c r="AL261" s="36"/>
      <c r="AM261" s="36"/>
      <c r="AN261" s="36"/>
      <c r="AT261" s="36"/>
      <c r="AU261" s="36"/>
      <c r="AV261" s="36"/>
      <c r="BB261" s="36"/>
      <c r="BC261" s="36"/>
      <c r="BD261" s="36"/>
      <c r="BJ261" s="36">
        <v>2.3199999999999998E-9</v>
      </c>
      <c r="BK261" s="36">
        <v>4.7342226817200004</v>
      </c>
      <c r="BL261" s="36">
        <v>3316.7339889519999</v>
      </c>
      <c r="BM261" s="30">
        <f t="shared" si="212"/>
        <v>1.0744459708286757E-9</v>
      </c>
      <c r="BN261" s="30">
        <f t="shared" si="213"/>
        <v>1.0742217811210248E-9</v>
      </c>
      <c r="BO261" s="30">
        <f t="shared" si="214"/>
        <v>1.0742217906554928E-9</v>
      </c>
      <c r="BP261" s="30">
        <f t="shared" si="215"/>
        <v>1.074221790655091E-9</v>
      </c>
      <c r="BR261" s="36">
        <v>3E-10</v>
      </c>
      <c r="BS261" s="36">
        <v>5.1688243539999998</v>
      </c>
      <c r="BT261" s="36">
        <v>16304.913130090799</v>
      </c>
      <c r="BU261" s="30">
        <f t="shared" si="216"/>
        <v>-2.7490193966371919E-10</v>
      </c>
      <c r="BV261" s="30">
        <f t="shared" si="217"/>
        <v>-2.7483751849022314E-10</v>
      </c>
      <c r="BW261" s="30">
        <f t="shared" si="218"/>
        <v>-2.748375212315638E-10</v>
      </c>
      <c r="BX261" s="30">
        <f t="shared" si="219"/>
        <v>-2.7483752123144929E-10</v>
      </c>
      <c r="BZ261" s="36"/>
      <c r="CA261" s="36"/>
      <c r="CB261" s="36"/>
      <c r="CH261" s="36"/>
      <c r="CI261" s="36"/>
      <c r="CJ261" s="36"/>
      <c r="CP261" s="36"/>
      <c r="CQ261" s="36"/>
      <c r="CR261" s="36"/>
      <c r="CX261" s="36"/>
      <c r="CY261" s="36"/>
      <c r="CZ261" s="36"/>
      <c r="DF261" s="36">
        <v>1.7800000000000001E-8</v>
      </c>
      <c r="DG261" s="36">
        <v>4.4801007198100002</v>
      </c>
      <c r="DH261" s="36">
        <v>10818.1352869158</v>
      </c>
      <c r="DI261" s="30">
        <f t="shared" si="220"/>
        <v>8.9056999821449218E-9</v>
      </c>
      <c r="DJ261" s="30">
        <f t="shared" si="221"/>
        <v>8.9111801336985414E-9</v>
      </c>
      <c r="DK261" s="30">
        <f t="shared" si="222"/>
        <v>8.9111799006662367E-9</v>
      </c>
      <c r="DL261" s="30">
        <f t="shared" si="223"/>
        <v>8.9111799006760901E-9</v>
      </c>
      <c r="DN261" s="36">
        <v>2.8499999999999999E-9</v>
      </c>
      <c r="DO261" s="36">
        <v>4.3763919060500003</v>
      </c>
      <c r="DP261" s="36">
        <v>6040.3472460173998</v>
      </c>
      <c r="DQ261" s="30">
        <f t="shared" si="224"/>
        <v>-1.9013766691960513E-9</v>
      </c>
      <c r="DR261" s="30">
        <f t="shared" si="225"/>
        <v>-1.9009550852437407E-9</v>
      </c>
      <c r="DS261" s="30">
        <f t="shared" si="226"/>
        <v>-1.9009551031741862E-9</v>
      </c>
      <c r="DT261" s="30">
        <f t="shared" si="227"/>
        <v>-1.9009551031734318E-9</v>
      </c>
      <c r="DV261" s="36">
        <v>4.8E-10</v>
      </c>
      <c r="DW261" s="36">
        <v>1.42210748234</v>
      </c>
      <c r="DX261" s="36">
        <v>3316.7339889519999</v>
      </c>
      <c r="DY261" s="30">
        <f t="shared" si="228"/>
        <v>-1.4688216734139409E-10</v>
      </c>
      <c r="DZ261" s="30">
        <f t="shared" si="229"/>
        <v>-1.4683234351557256E-10</v>
      </c>
      <c r="EA261" s="30">
        <f t="shared" si="230"/>
        <v>-1.4683234563448548E-10</v>
      </c>
      <c r="EB261" s="30">
        <f t="shared" si="231"/>
        <v>-1.4683234563439619E-10</v>
      </c>
      <c r="ED261" s="36"/>
      <c r="EE261" s="36"/>
      <c r="EF261" s="36"/>
      <c r="EL261" s="36"/>
      <c r="EM261" s="36"/>
      <c r="EN261" s="36"/>
      <c r="ET261" s="36"/>
      <c r="EU261" s="36"/>
      <c r="EV261" s="36"/>
    </row>
    <row r="262" spans="14:152" s="30" customFormat="1" ht="12.75">
      <c r="N262" s="36">
        <v>3.9459999999999997E-8</v>
      </c>
      <c r="O262" s="36">
        <v>5.8198201090300001</v>
      </c>
      <c r="P262" s="36">
        <v>6261.7402095243997</v>
      </c>
      <c r="Q262" s="30">
        <f t="shared" si="200"/>
        <v>-3.2011644986371271E-8</v>
      </c>
      <c r="R262" s="30">
        <f t="shared" si="201"/>
        <v>-3.2006895123756873E-8</v>
      </c>
      <c r="S262" s="30">
        <f t="shared" si="202"/>
        <v>-3.2006895325784799E-8</v>
      </c>
      <c r="T262" s="30">
        <f t="shared" si="203"/>
        <v>-3.2006895325776276E-8</v>
      </c>
      <c r="V262" s="36">
        <v>5.3400000000000002E-9</v>
      </c>
      <c r="W262" s="36">
        <v>4.77352933347</v>
      </c>
      <c r="X262" s="36">
        <v>1118.7557921027999</v>
      </c>
      <c r="Y262" s="30">
        <f t="shared" si="204"/>
        <v>7.5204695394616692E-10</v>
      </c>
      <c r="Z262" s="30">
        <f t="shared" si="205"/>
        <v>7.5185252789329438E-10</v>
      </c>
      <c r="AA262" s="30">
        <f t="shared" si="206"/>
        <v>7.5185253616173946E-10</v>
      </c>
      <c r="AB262" s="30">
        <f t="shared" si="207"/>
        <v>7.5185253616139205E-10</v>
      </c>
      <c r="AD262" s="36">
        <v>4.3999999999999998E-10</v>
      </c>
      <c r="AE262" s="36">
        <v>3.2026278026799999</v>
      </c>
      <c r="AF262" s="36">
        <v>22743.409379516401</v>
      </c>
      <c r="AG262" s="30">
        <f t="shared" si="208"/>
        <v>-4.0897827581799455E-10</v>
      </c>
      <c r="AH262" s="30">
        <f t="shared" si="209"/>
        <v>-4.0885683277557468E-10</v>
      </c>
      <c r="AI262" s="30">
        <f t="shared" si="210"/>
        <v>-4.0885683794508521E-10</v>
      </c>
      <c r="AJ262" s="30">
        <f t="shared" si="211"/>
        <v>-4.0885683794486564E-10</v>
      </c>
      <c r="AL262" s="36"/>
      <c r="AM262" s="36"/>
      <c r="AN262" s="36"/>
      <c r="AT262" s="36"/>
      <c r="AU262" s="36"/>
      <c r="AV262" s="36"/>
      <c r="BB262" s="36"/>
      <c r="BC262" s="36"/>
      <c r="BD262" s="36"/>
      <c r="BJ262" s="36">
        <v>2.1000000000000002E-9</v>
      </c>
      <c r="BK262" s="36">
        <v>5.9730525664199998</v>
      </c>
      <c r="BL262" s="36">
        <v>419.48464387519999</v>
      </c>
      <c r="BM262" s="30">
        <f t="shared" si="212"/>
        <v>-1.8372598389390758E-9</v>
      </c>
      <c r="BN262" s="30">
        <f t="shared" si="213"/>
        <v>-1.8372738637770008E-9</v>
      </c>
      <c r="BO262" s="30">
        <f t="shared" si="214"/>
        <v>-1.8372738631805688E-9</v>
      </c>
      <c r="BP262" s="30">
        <f t="shared" si="215"/>
        <v>-1.8372738631805943E-9</v>
      </c>
      <c r="BR262" s="36">
        <v>3.1999999999999998E-10</v>
      </c>
      <c r="BS262" s="36">
        <v>5.01760544488</v>
      </c>
      <c r="BT262" s="36">
        <v>3191.0492295652002</v>
      </c>
      <c r="BU262" s="30">
        <f t="shared" si="216"/>
        <v>3.1809990074234687E-10</v>
      </c>
      <c r="BV262" s="30">
        <f t="shared" si="217"/>
        <v>3.1809624646969919E-10</v>
      </c>
      <c r="BW262" s="30">
        <f t="shared" si="218"/>
        <v>3.1809624662518014E-10</v>
      </c>
      <c r="BX262" s="30">
        <f t="shared" si="219"/>
        <v>3.1809624662517358E-10</v>
      </c>
      <c r="BZ262" s="36"/>
      <c r="CA262" s="36"/>
      <c r="CB262" s="36"/>
      <c r="CH262" s="36"/>
      <c r="CI262" s="36"/>
      <c r="CJ262" s="36"/>
      <c r="CP262" s="36"/>
      <c r="CQ262" s="36"/>
      <c r="CR262" s="36"/>
      <c r="CX262" s="36"/>
      <c r="CY262" s="36"/>
      <c r="CZ262" s="36"/>
      <c r="DF262" s="36">
        <v>2.1060000000000001E-8</v>
      </c>
      <c r="DG262" s="36">
        <v>5.7552666197500004</v>
      </c>
      <c r="DH262" s="36">
        <v>13365.972825148199</v>
      </c>
      <c r="DI262" s="30">
        <f t="shared" si="220"/>
        <v>1.5240460428027848E-8</v>
      </c>
      <c r="DJ262" s="30">
        <f t="shared" si="221"/>
        <v>1.5246844941534935E-8</v>
      </c>
      <c r="DK262" s="30">
        <f t="shared" si="222"/>
        <v>1.5246844670081111E-8</v>
      </c>
      <c r="DL262" s="30">
        <f t="shared" si="223"/>
        <v>1.5246844670092467E-8</v>
      </c>
      <c r="DN262" s="36">
        <v>3.05E-9</v>
      </c>
      <c r="DO262" s="36">
        <v>3.6087813229700001</v>
      </c>
      <c r="DP262" s="36">
        <v>7255.5696517344004</v>
      </c>
      <c r="DQ262" s="30">
        <f t="shared" si="224"/>
        <v>1.4406235044988346E-9</v>
      </c>
      <c r="DR262" s="30">
        <f t="shared" si="225"/>
        <v>1.4412646444357027E-9</v>
      </c>
      <c r="DS262" s="30">
        <f t="shared" si="226"/>
        <v>1.4412646171714525E-9</v>
      </c>
      <c r="DT262" s="30">
        <f t="shared" si="227"/>
        <v>1.4412646171725984E-9</v>
      </c>
      <c r="DV262" s="36">
        <v>4.8999999999999996E-10</v>
      </c>
      <c r="DW262" s="36">
        <v>5.44942247991</v>
      </c>
      <c r="DX262" s="36">
        <v>9638.9407478762005</v>
      </c>
      <c r="DY262" s="30">
        <f t="shared" si="228"/>
        <v>-3.1577836074985712E-10</v>
      </c>
      <c r="DZ262" s="30">
        <f t="shared" si="229"/>
        <v>-3.1565962730772416E-10</v>
      </c>
      <c r="EA262" s="30">
        <f t="shared" si="230"/>
        <v>-3.1565963235781876E-10</v>
      </c>
      <c r="EB262" s="30">
        <f t="shared" si="231"/>
        <v>-3.1565963235760571E-10</v>
      </c>
      <c r="ED262" s="36"/>
      <c r="EE262" s="36"/>
      <c r="EF262" s="36"/>
      <c r="EL262" s="36"/>
      <c r="EM262" s="36"/>
      <c r="EN262" s="36"/>
      <c r="ET262" s="36"/>
      <c r="EU262" s="36"/>
      <c r="EV262" s="36"/>
    </row>
    <row r="263" spans="14:152" s="30" customFormat="1" ht="12.75">
      <c r="N263" s="36">
        <v>3.3869999999999998E-8</v>
      </c>
      <c r="O263" s="36">
        <v>0.14377701728</v>
      </c>
      <c r="P263" s="36">
        <v>10014.723733098601</v>
      </c>
      <c r="Q263" s="30">
        <f t="shared" si="200"/>
        <v>1.3367771942999452E-8</v>
      </c>
      <c r="R263" s="30">
        <f t="shared" si="201"/>
        <v>1.3378016198786047E-8</v>
      </c>
      <c r="S263" s="30">
        <f t="shared" si="202"/>
        <v>1.3378015763155791E-8</v>
      </c>
      <c r="T263" s="30">
        <f t="shared" si="203"/>
        <v>1.3378015763174142E-8</v>
      </c>
      <c r="V263" s="36">
        <v>4.4999999999999998E-9</v>
      </c>
      <c r="W263" s="36">
        <v>4.0538088870799998</v>
      </c>
      <c r="X263" s="36">
        <v>13362.4669604514</v>
      </c>
      <c r="Y263" s="30">
        <f t="shared" si="204"/>
        <v>2.725022879488334E-9</v>
      </c>
      <c r="Z263" s="30">
        <f t="shared" si="205"/>
        <v>2.7234496136166717E-9</v>
      </c>
      <c r="AA263" s="30">
        <f t="shared" si="206"/>
        <v>2.7234496805346585E-9</v>
      </c>
      <c r="AB263" s="30">
        <f t="shared" si="207"/>
        <v>2.7234496805318585E-9</v>
      </c>
      <c r="AD263" s="36">
        <v>4.2E-10</v>
      </c>
      <c r="AE263" s="36">
        <v>3.5455940898699998</v>
      </c>
      <c r="AF263" s="36">
        <v>30376.352639166598</v>
      </c>
      <c r="AG263" s="30">
        <f t="shared" si="208"/>
        <v>2.3215827087807477E-11</v>
      </c>
      <c r="AH263" s="30">
        <f t="shared" si="209"/>
        <v>2.2797072786211511E-11</v>
      </c>
      <c r="AI263" s="30">
        <f t="shared" si="210"/>
        <v>2.2797090595214791E-11</v>
      </c>
      <c r="AJ263" s="30">
        <f t="shared" si="211"/>
        <v>2.279709059446386E-11</v>
      </c>
      <c r="AL263" s="36"/>
      <c r="AM263" s="36"/>
      <c r="AN263" s="36"/>
      <c r="AT263" s="36"/>
      <c r="AU263" s="36"/>
      <c r="AV263" s="36"/>
      <c r="BB263" s="36"/>
      <c r="BC263" s="36"/>
      <c r="BD263" s="36"/>
      <c r="BJ263" s="36">
        <v>2.1299999999999999E-9</v>
      </c>
      <c r="BK263" s="36">
        <v>5.3537811131300002</v>
      </c>
      <c r="BL263" s="36">
        <v>1596.1864422845999</v>
      </c>
      <c r="BM263" s="30">
        <f t="shared" si="212"/>
        <v>-1.9973361859187316E-9</v>
      </c>
      <c r="BN263" s="30">
        <f t="shared" si="213"/>
        <v>-1.9972973572539774E-9</v>
      </c>
      <c r="BO263" s="30">
        <f t="shared" si="214"/>
        <v>-1.9972973589053749E-9</v>
      </c>
      <c r="BP263" s="30">
        <f t="shared" si="215"/>
        <v>-1.9972973589053054E-9</v>
      </c>
      <c r="BR263" s="36">
        <v>2.8999999999999998E-10</v>
      </c>
      <c r="BS263" s="36">
        <v>2.93988761068</v>
      </c>
      <c r="BT263" s="36">
        <v>6696.4773245846</v>
      </c>
      <c r="BU263" s="30">
        <f t="shared" si="216"/>
        <v>-2.7055286962688372E-10</v>
      </c>
      <c r="BV263" s="30">
        <f t="shared" si="217"/>
        <v>-2.7057584621262993E-10</v>
      </c>
      <c r="BW263" s="30">
        <f t="shared" si="218"/>
        <v>-2.7057584523577502E-10</v>
      </c>
      <c r="BX263" s="30">
        <f t="shared" si="219"/>
        <v>-2.7057584523581654E-10</v>
      </c>
      <c r="BZ263" s="36"/>
      <c r="CA263" s="36"/>
      <c r="CB263" s="36"/>
      <c r="CH263" s="36"/>
      <c r="CI263" s="36"/>
      <c r="CJ263" s="36"/>
      <c r="CP263" s="36"/>
      <c r="CQ263" s="36"/>
      <c r="CR263" s="36"/>
      <c r="CX263" s="36"/>
      <c r="CY263" s="36"/>
      <c r="CZ263" s="36"/>
      <c r="DF263" s="36">
        <v>1.9869999999999999E-8</v>
      </c>
      <c r="DG263" s="36">
        <v>2.6115196523300002</v>
      </c>
      <c r="DH263" s="36">
        <v>3546.7979751369999</v>
      </c>
      <c r="DI263" s="30">
        <f t="shared" si="220"/>
        <v>-4.4292298575450634E-9</v>
      </c>
      <c r="DJ263" s="30">
        <f t="shared" si="221"/>
        <v>-4.4269714625791462E-9</v>
      </c>
      <c r="DK263" s="30">
        <f t="shared" si="222"/>
        <v>-4.4269715586239218E-9</v>
      </c>
      <c r="DL263" s="30">
        <f t="shared" si="223"/>
        <v>-4.4269715586199306E-9</v>
      </c>
      <c r="DN263" s="36">
        <v>2.6500000000000002E-9</v>
      </c>
      <c r="DO263" s="36">
        <v>5.8200299853299997</v>
      </c>
      <c r="DP263" s="36">
        <v>1214.7350193206</v>
      </c>
      <c r="DQ263" s="30">
        <f t="shared" si="224"/>
        <v>1.6156152694333278E-9</v>
      </c>
      <c r="DR263" s="30">
        <f t="shared" si="225"/>
        <v>1.6155313916323703E-9</v>
      </c>
      <c r="DS263" s="30">
        <f t="shared" si="226"/>
        <v>1.6155313951995251E-9</v>
      </c>
      <c r="DT263" s="30">
        <f t="shared" si="227"/>
        <v>1.6155313951993741E-9</v>
      </c>
      <c r="DV263" s="36">
        <v>3.7999999999999998E-10</v>
      </c>
      <c r="DW263" s="36">
        <v>2.1184627194300001</v>
      </c>
      <c r="DX263" s="36">
        <v>15664.0355227085</v>
      </c>
      <c r="DY263" s="30">
        <f t="shared" si="228"/>
        <v>-3.7842506777957252E-10</v>
      </c>
      <c r="DZ263" s="30">
        <f t="shared" si="229"/>
        <v>-3.7844281342654093E-10</v>
      </c>
      <c r="EA263" s="30">
        <f t="shared" si="230"/>
        <v>-3.78442812673999E-10</v>
      </c>
      <c r="EB263" s="30">
        <f t="shared" si="231"/>
        <v>-3.7844281267403079E-10</v>
      </c>
      <c r="ED263" s="36"/>
      <c r="EE263" s="36"/>
      <c r="EF263" s="36"/>
      <c r="EL263" s="36"/>
      <c r="EM263" s="36"/>
      <c r="EN263" s="36"/>
      <c r="ET263" s="36"/>
      <c r="EU263" s="36"/>
      <c r="EV263" s="36"/>
    </row>
    <row r="264" spans="14:152" s="30" customFormat="1" ht="12.75">
      <c r="N264" s="36">
        <v>3.3740000000000003E-8</v>
      </c>
      <c r="O264" s="36">
        <v>0.74722238153999998</v>
      </c>
      <c r="P264" s="36">
        <v>6048.4411140864004</v>
      </c>
      <c r="Q264" s="30">
        <f t="shared" si="200"/>
        <v>6.6343746315932879E-9</v>
      </c>
      <c r="R264" s="30">
        <f t="shared" si="201"/>
        <v>6.6277971194897307E-9</v>
      </c>
      <c r="S264" s="30">
        <f t="shared" si="202"/>
        <v>6.6277973992196475E-9</v>
      </c>
      <c r="T264" s="30">
        <f t="shared" si="203"/>
        <v>6.6277973992076592E-9</v>
      </c>
      <c r="V264" s="36">
        <v>4.3899999999999999E-9</v>
      </c>
      <c r="W264" s="36">
        <v>4.8319420547699998</v>
      </c>
      <c r="X264" s="36">
        <v>3116.2676309979001</v>
      </c>
      <c r="Y264" s="30">
        <f t="shared" si="204"/>
        <v>4.3584617894804431E-9</v>
      </c>
      <c r="Z264" s="30">
        <f t="shared" si="205"/>
        <v>4.3585155745127842E-9</v>
      </c>
      <c r="AA264" s="30">
        <f t="shared" si="206"/>
        <v>4.3585155722264214E-9</v>
      </c>
      <c r="AB264" s="30">
        <f t="shared" si="207"/>
        <v>4.358515572226519E-9</v>
      </c>
      <c r="AD264" s="36">
        <v>4.2E-10</v>
      </c>
      <c r="AE264" s="36">
        <v>0.82118836477000001</v>
      </c>
      <c r="AF264" s="36">
        <v>20597.243963041201</v>
      </c>
      <c r="AG264" s="30">
        <f t="shared" si="208"/>
        <v>4.0312882734309897E-10</v>
      </c>
      <c r="AH264" s="30">
        <f t="shared" si="209"/>
        <v>4.0304894602793866E-10</v>
      </c>
      <c r="AI264" s="30">
        <f t="shared" si="210"/>
        <v>4.0304894942900895E-10</v>
      </c>
      <c r="AJ264" s="30">
        <f t="shared" si="211"/>
        <v>4.0304894942886456E-10</v>
      </c>
      <c r="AL264" s="36"/>
      <c r="AM264" s="36"/>
      <c r="AN264" s="36"/>
      <c r="AT264" s="36"/>
      <c r="AU264" s="36"/>
      <c r="AV264" s="36"/>
      <c r="BB264" s="36"/>
      <c r="BC264" s="36"/>
      <c r="BD264" s="36"/>
      <c r="BJ264" s="36">
        <v>1.97E-9</v>
      </c>
      <c r="BK264" s="36">
        <v>3.3240076102699998</v>
      </c>
      <c r="BL264" s="36">
        <v>5085.0384111149997</v>
      </c>
      <c r="BM264" s="30">
        <f t="shared" si="212"/>
        <v>1.9025763932878764E-9</v>
      </c>
      <c r="BN264" s="30">
        <f t="shared" si="213"/>
        <v>1.902661780331442E-9</v>
      </c>
      <c r="BO264" s="30">
        <f t="shared" si="214"/>
        <v>1.9026617767012875E-9</v>
      </c>
      <c r="BP264" s="30">
        <f t="shared" si="215"/>
        <v>1.9026617767014438E-9</v>
      </c>
      <c r="BR264" s="36">
        <v>2.8999999999999998E-10</v>
      </c>
      <c r="BS264" s="36">
        <v>5.0644774249299997</v>
      </c>
      <c r="BT264" s="36">
        <v>5099.2655051166003</v>
      </c>
      <c r="BU264" s="30">
        <f t="shared" si="216"/>
        <v>-1.0030411638436887E-10</v>
      </c>
      <c r="BV264" s="30">
        <f t="shared" si="217"/>
        <v>-1.0025850445078377E-10</v>
      </c>
      <c r="BW264" s="30">
        <f t="shared" si="218"/>
        <v>-1.0025850639059818E-10</v>
      </c>
      <c r="BX264" s="30">
        <f t="shared" si="219"/>
        <v>-1.0025850639051697E-10</v>
      </c>
      <c r="BZ264" s="36"/>
      <c r="CA264" s="36"/>
      <c r="CB264" s="36"/>
      <c r="CH264" s="36"/>
      <c r="CI264" s="36"/>
      <c r="CJ264" s="36"/>
      <c r="CP264" s="36"/>
      <c r="CQ264" s="36"/>
      <c r="CR264" s="36"/>
      <c r="CX264" s="36"/>
      <c r="CY264" s="36"/>
      <c r="CZ264" s="36"/>
      <c r="DF264" s="36">
        <v>1.7990000000000001E-8</v>
      </c>
      <c r="DG264" s="36">
        <v>2.7319247525699999</v>
      </c>
      <c r="DH264" s="36">
        <v>3360.9677460985899</v>
      </c>
      <c r="DI264" s="30">
        <f t="shared" si="220"/>
        <v>-1.7648200090143815E-8</v>
      </c>
      <c r="DJ264" s="30">
        <f t="shared" si="221"/>
        <v>-1.7647814384126011E-8</v>
      </c>
      <c r="DK264" s="30">
        <f t="shared" si="222"/>
        <v>-1.7647814400533641E-8</v>
      </c>
      <c r="DL264" s="30">
        <f t="shared" si="223"/>
        <v>-1.7647814400532947E-8</v>
      </c>
      <c r="DN264" s="36">
        <v>2.4600000000000002E-9</v>
      </c>
      <c r="DO264" s="36">
        <v>3.4884472338200001</v>
      </c>
      <c r="DP264" s="36">
        <v>3237.5196524812</v>
      </c>
      <c r="DQ264" s="30">
        <f t="shared" si="224"/>
        <v>-7.8561582618975542E-10</v>
      </c>
      <c r="DR264" s="30">
        <f t="shared" si="225"/>
        <v>-7.8586391527590214E-10</v>
      </c>
      <c r="DS264" s="30">
        <f t="shared" si="226"/>
        <v>-7.8586390472551608E-10</v>
      </c>
      <c r="DT264" s="30">
        <f t="shared" si="227"/>
        <v>-7.8586390472596337E-10</v>
      </c>
      <c r="DV264" s="36">
        <v>3.4999999999999998E-10</v>
      </c>
      <c r="DW264" s="36">
        <v>5.3078293314799998</v>
      </c>
      <c r="DX264" s="36">
        <v>6677.6344247478</v>
      </c>
      <c r="DY264" s="30">
        <f t="shared" si="228"/>
        <v>3.3427707642738049E-10</v>
      </c>
      <c r="DZ264" s="30">
        <f t="shared" si="229"/>
        <v>3.3425429999008374E-10</v>
      </c>
      <c r="EA264" s="30">
        <f t="shared" si="230"/>
        <v>3.3425430095904751E-10</v>
      </c>
      <c r="EB264" s="30">
        <f t="shared" si="231"/>
        <v>3.3425430095900697E-10</v>
      </c>
      <c r="ED264" s="36"/>
      <c r="EE264" s="36"/>
      <c r="EF264" s="36"/>
      <c r="EL264" s="36"/>
      <c r="EM264" s="36"/>
      <c r="EN264" s="36"/>
      <c r="ET264" s="36"/>
      <c r="EU264" s="36"/>
      <c r="EV264" s="36"/>
    </row>
    <row r="265" spans="14:152" s="30" customFormat="1" ht="12.75">
      <c r="N265" s="36">
        <v>3.0899999999999999E-8</v>
      </c>
      <c r="O265" s="36">
        <v>3.9854076686100002</v>
      </c>
      <c r="P265" s="36">
        <v>2648.4548254729998</v>
      </c>
      <c r="Q265" s="30">
        <f t="shared" si="200"/>
        <v>-9.0261558127608914E-9</v>
      </c>
      <c r="R265" s="30">
        <f t="shared" si="201"/>
        <v>-9.0235829502887891E-9</v>
      </c>
      <c r="S265" s="30">
        <f t="shared" si="202"/>
        <v>-9.0235830597072976E-9</v>
      </c>
      <c r="T265" s="30">
        <f t="shared" si="203"/>
        <v>-9.0235830597026769E-9</v>
      </c>
      <c r="V265" s="36">
        <v>5.6699999999999997E-9</v>
      </c>
      <c r="W265" s="36">
        <v>5.6748349026799998</v>
      </c>
      <c r="X265" s="36">
        <v>227.47613278899999</v>
      </c>
      <c r="Y265" s="30">
        <f t="shared" si="204"/>
        <v>-1.6691638237192784E-9</v>
      </c>
      <c r="Z265" s="30">
        <f t="shared" si="205"/>
        <v>-1.6692043429260793E-9</v>
      </c>
      <c r="AA265" s="30">
        <f t="shared" si="206"/>
        <v>-1.6692043412029039E-9</v>
      </c>
      <c r="AB265" s="30">
        <f t="shared" si="207"/>
        <v>-1.6692043412029763E-9</v>
      </c>
      <c r="AD265" s="36">
        <v>5.1999999999999996E-10</v>
      </c>
      <c r="AE265" s="36">
        <v>4.5903785216199999</v>
      </c>
      <c r="AF265" s="36">
        <v>22345.260376108199</v>
      </c>
      <c r="AG265" s="30">
        <f t="shared" si="208"/>
        <v>5.1850006096163073E-10</v>
      </c>
      <c r="AH265" s="30">
        <f t="shared" si="209"/>
        <v>5.1852891136297214E-10</v>
      </c>
      <c r="AI265" s="30">
        <f t="shared" si="210"/>
        <v>5.1852891014198945E-10</v>
      </c>
      <c r="AJ265" s="30">
        <f t="shared" si="211"/>
        <v>5.1852891014204105E-10</v>
      </c>
      <c r="AL265" s="36"/>
      <c r="AM265" s="36"/>
      <c r="AN265" s="36"/>
      <c r="AT265" s="36"/>
      <c r="AU265" s="36"/>
      <c r="AV265" s="36"/>
      <c r="BB265" s="36"/>
      <c r="BC265" s="36"/>
      <c r="BD265" s="36"/>
      <c r="BJ265" s="36">
        <v>1.9300000000000002E-9</v>
      </c>
      <c r="BK265" s="36">
        <v>0.90522037315000003</v>
      </c>
      <c r="BL265" s="36">
        <v>14314.1681130498</v>
      </c>
      <c r="BM265" s="30">
        <f t="shared" si="212"/>
        <v>-1.9239673400909449E-9</v>
      </c>
      <c r="BN265" s="30">
        <f t="shared" si="213"/>
        <v>-1.9240388737254519E-9</v>
      </c>
      <c r="BO265" s="30">
        <f t="shared" si="214"/>
        <v>-1.9240388706923734E-9</v>
      </c>
      <c r="BP265" s="30">
        <f t="shared" si="215"/>
        <v>-1.9240388706925008E-9</v>
      </c>
      <c r="BR265" s="36">
        <v>2.8999999999999998E-10</v>
      </c>
      <c r="BS265" s="36">
        <v>5.6807332580200001</v>
      </c>
      <c r="BT265" s="36">
        <v>3329.9757613500001</v>
      </c>
      <c r="BU265" s="30">
        <f t="shared" si="216"/>
        <v>2.8324934010596616E-10</v>
      </c>
      <c r="BV265" s="30">
        <f t="shared" si="217"/>
        <v>2.8324252894557943E-10</v>
      </c>
      <c r="BW265" s="30">
        <f t="shared" si="218"/>
        <v>2.8324252923531215E-10</v>
      </c>
      <c r="BX265" s="30">
        <f t="shared" si="219"/>
        <v>2.8324252923530001E-10</v>
      </c>
      <c r="BZ265" s="36"/>
      <c r="CA265" s="36"/>
      <c r="CB265" s="36"/>
      <c r="CH265" s="36"/>
      <c r="CI265" s="36"/>
      <c r="CJ265" s="36"/>
      <c r="CP265" s="36"/>
      <c r="CQ265" s="36"/>
      <c r="CR265" s="36"/>
      <c r="CX265" s="36"/>
      <c r="CY265" s="36"/>
      <c r="CZ265" s="36"/>
      <c r="DF265" s="36">
        <v>1.7150000000000001E-8</v>
      </c>
      <c r="DG265" s="36">
        <v>1.5080538505300001</v>
      </c>
      <c r="DH265" s="36">
        <v>1692.1656695024001</v>
      </c>
      <c r="DI265" s="30">
        <f t="shared" si="220"/>
        <v>-3.48131112143366E-10</v>
      </c>
      <c r="DJ265" s="30">
        <f t="shared" si="221"/>
        <v>-3.4908488330476023E-10</v>
      </c>
      <c r="DK265" s="30">
        <f t="shared" si="222"/>
        <v>-3.4908484274341218E-10</v>
      </c>
      <c r="DL265" s="30">
        <f t="shared" si="223"/>
        <v>-3.4908484274511782E-10</v>
      </c>
      <c r="DN265" s="36">
        <v>3.3900000000000001E-9</v>
      </c>
      <c r="DO265" s="36">
        <v>6.0512848509200001</v>
      </c>
      <c r="DP265" s="36">
        <v>6660.4494579071998</v>
      </c>
      <c r="DQ265" s="30">
        <f t="shared" si="224"/>
        <v>2.9113500483946189E-9</v>
      </c>
      <c r="DR265" s="30">
        <f t="shared" si="225"/>
        <v>2.9117302172745776E-9</v>
      </c>
      <c r="DS265" s="30">
        <f t="shared" si="226"/>
        <v>2.911730201109972E-9</v>
      </c>
      <c r="DT265" s="30">
        <f t="shared" si="227"/>
        <v>2.9117302011106503E-9</v>
      </c>
      <c r="DV265" s="36">
        <v>3.6E-10</v>
      </c>
      <c r="DW265" s="36">
        <v>2.68151450016</v>
      </c>
      <c r="DX265" s="36">
        <v>8584.6616659007996</v>
      </c>
      <c r="DY265" s="30">
        <f t="shared" si="228"/>
        <v>2.1392766712103326E-10</v>
      </c>
      <c r="DZ265" s="30">
        <f t="shared" si="229"/>
        <v>2.1384595096344408E-10</v>
      </c>
      <c r="EA265" s="30">
        <f t="shared" si="230"/>
        <v>2.1384595443897896E-10</v>
      </c>
      <c r="EB265" s="30">
        <f t="shared" si="231"/>
        <v>2.1384595443883288E-10</v>
      </c>
      <c r="ED265" s="36"/>
      <c r="EE265" s="36"/>
      <c r="EF265" s="36"/>
      <c r="EL265" s="36"/>
      <c r="EM265" s="36"/>
      <c r="EN265" s="36"/>
      <c r="ET265" s="36"/>
      <c r="EU265" s="36"/>
      <c r="EV265" s="36"/>
    </row>
    <row r="266" spans="14:152" s="30" customFormat="1" ht="12.75">
      <c r="N266" s="36">
        <v>3.8210000000000003E-8</v>
      </c>
      <c r="O266" s="36">
        <v>5.2398785951600004</v>
      </c>
      <c r="P266" s="36">
        <v>5724.9356974290004</v>
      </c>
      <c r="Q266" s="30">
        <f t="shared" si="200"/>
        <v>7.632055493764067E-9</v>
      </c>
      <c r="R266" s="30">
        <f t="shared" si="201"/>
        <v>7.6250095033258337E-9</v>
      </c>
      <c r="S266" s="30">
        <f t="shared" si="202"/>
        <v>7.6250098029788944E-9</v>
      </c>
      <c r="T266" s="30">
        <f t="shared" si="203"/>
        <v>7.6250098029662567E-9</v>
      </c>
      <c r="V266" s="36">
        <v>4.5900000000000001E-9</v>
      </c>
      <c r="W266" s="36">
        <v>3.4455599800400001</v>
      </c>
      <c r="X266" s="36">
        <v>6702.0002488919999</v>
      </c>
      <c r="Y266" s="30">
        <f t="shared" si="204"/>
        <v>-3.0521885763346071E-9</v>
      </c>
      <c r="Z266" s="30">
        <f t="shared" si="205"/>
        <v>-3.0529437540764701E-9</v>
      </c>
      <c r="AA266" s="30">
        <f t="shared" si="206"/>
        <v>-3.0529437219639146E-9</v>
      </c>
      <c r="AB266" s="30">
        <f t="shared" si="207"/>
        <v>-3.0529437219652542E-9</v>
      </c>
      <c r="AD266" s="36">
        <v>4.2E-10</v>
      </c>
      <c r="AE266" s="36">
        <v>3.79872109079</v>
      </c>
      <c r="AF266" s="36">
        <v>28628.3362260996</v>
      </c>
      <c r="AG266" s="30">
        <f t="shared" si="208"/>
        <v>-2.2864234069971343E-10</v>
      </c>
      <c r="AH266" s="30">
        <f t="shared" si="209"/>
        <v>-2.2831068983020343E-10</v>
      </c>
      <c r="AI266" s="30">
        <f t="shared" si="210"/>
        <v>-2.2831070393873901E-10</v>
      </c>
      <c r="AJ266" s="30">
        <f t="shared" si="211"/>
        <v>-2.2831070393814788E-10</v>
      </c>
      <c r="AL266" s="36"/>
      <c r="AM266" s="36"/>
      <c r="AN266" s="36"/>
      <c r="AT266" s="36"/>
      <c r="AU266" s="36"/>
      <c r="AV266" s="36"/>
      <c r="BB266" s="36"/>
      <c r="BC266" s="36"/>
      <c r="BD266" s="36"/>
      <c r="BJ266" s="36">
        <v>1.92E-9</v>
      </c>
      <c r="BK266" s="36">
        <v>2.6324334298899998</v>
      </c>
      <c r="BL266" s="36">
        <v>433.71173787679999</v>
      </c>
      <c r="BM266" s="30">
        <f t="shared" si="212"/>
        <v>1.8704468977518423E-9</v>
      </c>
      <c r="BN266" s="30">
        <f t="shared" si="213"/>
        <v>1.8704530764271099E-9</v>
      </c>
      <c r="BO266" s="30">
        <f t="shared" si="214"/>
        <v>1.8704530761643556E-9</v>
      </c>
      <c r="BP266" s="30">
        <f t="shared" si="215"/>
        <v>1.8704530761643664E-9</v>
      </c>
      <c r="BR266" s="36">
        <v>2.8999999999999998E-10</v>
      </c>
      <c r="BS266" s="36">
        <v>0.43949269084999998</v>
      </c>
      <c r="BT266" s="36">
        <v>3351.2490920496002</v>
      </c>
      <c r="BU266" s="30">
        <f t="shared" si="216"/>
        <v>2.2033963899469694E-10</v>
      </c>
      <c r="BV266" s="30">
        <f t="shared" si="217"/>
        <v>2.2036040859732706E-10</v>
      </c>
      <c r="BW266" s="30">
        <f t="shared" si="218"/>
        <v>2.203604077141078E-10</v>
      </c>
      <c r="BX266" s="30">
        <f t="shared" si="219"/>
        <v>2.2036040771414531E-10</v>
      </c>
      <c r="BZ266" s="36"/>
      <c r="CA266" s="36"/>
      <c r="CB266" s="36"/>
      <c r="CH266" s="36"/>
      <c r="CI266" s="36"/>
      <c r="CJ266" s="36"/>
      <c r="CP266" s="36"/>
      <c r="CQ266" s="36"/>
      <c r="CR266" s="36"/>
      <c r="CX266" s="36"/>
      <c r="CY266" s="36"/>
      <c r="CZ266" s="36"/>
      <c r="DF266" s="36">
        <v>1.7520000000000001E-8</v>
      </c>
      <c r="DG266" s="36">
        <v>2.2145546676099999</v>
      </c>
      <c r="DH266" s="36">
        <v>13119.7211028251</v>
      </c>
      <c r="DI266" s="30">
        <f t="shared" si="220"/>
        <v>2.7417432923152534E-9</v>
      </c>
      <c r="DJ266" s="30">
        <f t="shared" si="221"/>
        <v>2.7342802421909467E-9</v>
      </c>
      <c r="DK266" s="30">
        <f t="shared" si="222"/>
        <v>2.734280559585579E-9</v>
      </c>
      <c r="DL266" s="30">
        <f t="shared" si="223"/>
        <v>2.7342805595722994E-9</v>
      </c>
      <c r="DN266" s="36">
        <v>3.2500000000000002E-9</v>
      </c>
      <c r="DO266" s="36">
        <v>5.1279898183399997</v>
      </c>
      <c r="DP266" s="36">
        <v>11250.799393421599</v>
      </c>
      <c r="DQ266" s="30">
        <f t="shared" si="224"/>
        <v>2.4768777214702515E-9</v>
      </c>
      <c r="DR266" s="30">
        <f t="shared" si="225"/>
        <v>2.4760993482831014E-9</v>
      </c>
      <c r="DS266" s="30">
        <f t="shared" si="226"/>
        <v>2.4760993813924472E-9</v>
      </c>
      <c r="DT266" s="30">
        <f t="shared" si="227"/>
        <v>2.4760993813910414E-9</v>
      </c>
      <c r="DV266" s="36">
        <v>4.6000000000000001E-10</v>
      </c>
      <c r="DW266" s="36">
        <v>3.0945039576300002</v>
      </c>
      <c r="DX266" s="36">
        <v>6701.5801727983999</v>
      </c>
      <c r="DY266" s="30">
        <f t="shared" si="228"/>
        <v>-4.0486801942014167E-10</v>
      </c>
      <c r="DZ266" s="30">
        <f t="shared" si="229"/>
        <v>-4.049161135587479E-10</v>
      </c>
      <c r="EA266" s="30">
        <f t="shared" si="230"/>
        <v>-4.0491611151385015E-10</v>
      </c>
      <c r="EB266" s="30">
        <f t="shared" si="231"/>
        <v>-4.049161115139355E-10</v>
      </c>
      <c r="ED266" s="36"/>
      <c r="EE266" s="36"/>
      <c r="EF266" s="36"/>
      <c r="EL266" s="36"/>
      <c r="EM266" s="36"/>
      <c r="EN266" s="36"/>
      <c r="ET266" s="36"/>
      <c r="EU266" s="36"/>
      <c r="EV266" s="36"/>
    </row>
    <row r="267" spans="14:152" s="30" customFormat="1" ht="12.75">
      <c r="N267" s="36">
        <v>3.0260000000000001E-8</v>
      </c>
      <c r="O267" s="36">
        <v>0.34314724795000001</v>
      </c>
      <c r="P267" s="36">
        <v>220.41264243879999</v>
      </c>
      <c r="Q267" s="30">
        <f t="shared" si="200"/>
        <v>1.9304747726363051E-8</v>
      </c>
      <c r="R267" s="30">
        <f t="shared" si="201"/>
        <v>1.930457889140684E-8</v>
      </c>
      <c r="S267" s="30">
        <f t="shared" si="202"/>
        <v>1.9304578898586967E-8</v>
      </c>
      <c r="T267" s="30">
        <f t="shared" si="203"/>
        <v>1.9304578898586666E-8</v>
      </c>
      <c r="V267" s="36">
        <v>5.45E-9</v>
      </c>
      <c r="W267" s="36">
        <v>2.0119390195100002</v>
      </c>
      <c r="X267" s="36">
        <v>7910.1869667217998</v>
      </c>
      <c r="Y267" s="30">
        <f t="shared" si="204"/>
        <v>-2.9172374459102236E-9</v>
      </c>
      <c r="Z267" s="30">
        <f t="shared" si="205"/>
        <v>-2.9160403257852065E-9</v>
      </c>
      <c r="AA267" s="30">
        <f t="shared" si="206"/>
        <v>-2.9160403766997287E-9</v>
      </c>
      <c r="AB267" s="30">
        <f t="shared" si="207"/>
        <v>-2.9160403766975697E-9</v>
      </c>
      <c r="AD267" s="36">
        <v>4.0999999999999998E-10</v>
      </c>
      <c r="AE267" s="36">
        <v>2.3625360207999999</v>
      </c>
      <c r="AF267" s="36">
        <v>16062.1845261168</v>
      </c>
      <c r="AG267" s="30">
        <f t="shared" si="208"/>
        <v>1.2179786387934089E-10</v>
      </c>
      <c r="AH267" s="30">
        <f t="shared" si="209"/>
        <v>1.2200455305571736E-10</v>
      </c>
      <c r="AI267" s="30">
        <f t="shared" si="210"/>
        <v>1.220045442664978E-10</v>
      </c>
      <c r="AJ267" s="30">
        <f t="shared" si="211"/>
        <v>1.2200454426687049E-10</v>
      </c>
      <c r="AL267" s="36"/>
      <c r="AM267" s="36"/>
      <c r="AN267" s="36"/>
      <c r="AT267" s="36"/>
      <c r="AU267" s="36"/>
      <c r="AV267" s="36"/>
      <c r="BB267" s="36"/>
      <c r="BC267" s="36"/>
      <c r="BD267" s="36"/>
      <c r="BJ267" s="36">
        <v>1.8800000000000001E-9</v>
      </c>
      <c r="BK267" s="36">
        <v>1.1498377803399999</v>
      </c>
      <c r="BL267" s="36">
        <v>13892.1406718938</v>
      </c>
      <c r="BM267" s="30">
        <f t="shared" si="212"/>
        <v>1.6693469642000434E-9</v>
      </c>
      <c r="BN267" s="30">
        <f t="shared" si="213"/>
        <v>1.6689519201088855E-9</v>
      </c>
      <c r="BO267" s="30">
        <f t="shared" si="214"/>
        <v>1.6689519369164546E-9</v>
      </c>
      <c r="BP267" s="30">
        <f t="shared" si="215"/>
        <v>1.6689519369157538E-9</v>
      </c>
      <c r="BR267" s="36">
        <v>3.1999999999999998E-10</v>
      </c>
      <c r="BS267" s="36">
        <v>1.3705668881399999</v>
      </c>
      <c r="BT267" s="36">
        <v>6040.3472460173998</v>
      </c>
      <c r="BU267" s="30">
        <f t="shared" si="216"/>
        <v>2.4378768552231986E-10</v>
      </c>
      <c r="BV267" s="30">
        <f t="shared" si="217"/>
        <v>2.4374652224918326E-10</v>
      </c>
      <c r="BW267" s="30">
        <f t="shared" si="218"/>
        <v>2.4374652399995285E-10</v>
      </c>
      <c r="BX267" s="30">
        <f t="shared" si="219"/>
        <v>2.4374652399987923E-10</v>
      </c>
      <c r="BZ267" s="36"/>
      <c r="CA267" s="36"/>
      <c r="CB267" s="36"/>
      <c r="CH267" s="36"/>
      <c r="CI267" s="36"/>
      <c r="CJ267" s="36"/>
      <c r="CP267" s="36"/>
      <c r="CQ267" s="36"/>
      <c r="CR267" s="36"/>
      <c r="CX267" s="36"/>
      <c r="CY267" s="36"/>
      <c r="CZ267" s="36"/>
      <c r="DF267" s="36">
        <v>1.913E-8</v>
      </c>
      <c r="DG267" s="36">
        <v>3.3223068897100001</v>
      </c>
      <c r="DH267" s="36">
        <v>6702.0002488919999</v>
      </c>
      <c r="DI267" s="30">
        <f t="shared" si="220"/>
        <v>-1.4380826188461781E-8</v>
      </c>
      <c r="DJ267" s="30">
        <f t="shared" si="221"/>
        <v>-1.4383605123674562E-8</v>
      </c>
      <c r="DK267" s="30">
        <f t="shared" si="222"/>
        <v>-1.4383605005508662E-8</v>
      </c>
      <c r="DL267" s="30">
        <f t="shared" si="223"/>
        <v>-1.4383605005513592E-8</v>
      </c>
      <c r="DN267" s="36">
        <v>2.4300000000000001E-9</v>
      </c>
      <c r="DO267" s="36">
        <v>0.48346700024</v>
      </c>
      <c r="DP267" s="36">
        <v>13362.432453146999</v>
      </c>
      <c r="DQ267" s="30">
        <f t="shared" si="224"/>
        <v>-5.3483183477383983E-10</v>
      </c>
      <c r="DR267" s="30">
        <f t="shared" si="225"/>
        <v>-5.3379057794737961E-10</v>
      </c>
      <c r="DS267" s="30">
        <f t="shared" si="226"/>
        <v>-5.3379062223146657E-10</v>
      </c>
      <c r="DT267" s="30">
        <f t="shared" si="227"/>
        <v>-5.3379062222961369E-10</v>
      </c>
      <c r="DV267" s="36">
        <v>3.7999999999999998E-10</v>
      </c>
      <c r="DW267" s="36">
        <v>1.8188539567099999</v>
      </c>
      <c r="DX267" s="36">
        <v>14158.747713615599</v>
      </c>
      <c r="DY267" s="30">
        <f t="shared" si="228"/>
        <v>1.0635246111502425E-10</v>
      </c>
      <c r="DZ267" s="30">
        <f t="shared" si="229"/>
        <v>1.0618265530501559E-10</v>
      </c>
      <c r="EA267" s="30">
        <f t="shared" si="230"/>
        <v>1.061826625268976E-10</v>
      </c>
      <c r="EB267" s="30">
        <f t="shared" si="231"/>
        <v>1.0618266252659168E-10</v>
      </c>
      <c r="ED267" s="36"/>
      <c r="EE267" s="36"/>
      <c r="EF267" s="36"/>
      <c r="EL267" s="36"/>
      <c r="EM267" s="36"/>
      <c r="EN267" s="36"/>
      <c r="ET267" s="36"/>
      <c r="EU267" s="36"/>
      <c r="EV267" s="36"/>
    </row>
    <row r="268" spans="14:152" s="30" customFormat="1" ht="12.75">
      <c r="N268" s="36">
        <v>4.0520000000000002E-8</v>
      </c>
      <c r="O268" s="36">
        <v>1.24671617482</v>
      </c>
      <c r="P268" s="36">
        <v>10021.7699697966</v>
      </c>
      <c r="Q268" s="30">
        <f t="shared" si="200"/>
        <v>-2.4784313312720527E-8</v>
      </c>
      <c r="R268" s="30">
        <f t="shared" si="201"/>
        <v>-2.4773751452056551E-8</v>
      </c>
      <c r="S268" s="30">
        <f t="shared" si="202"/>
        <v>-2.4773751901281626E-8</v>
      </c>
      <c r="T268" s="30">
        <f t="shared" si="203"/>
        <v>-2.4773751901262714E-8</v>
      </c>
      <c r="V268" s="36">
        <v>4.25E-9</v>
      </c>
      <c r="W268" s="36">
        <v>2.7985445934299999</v>
      </c>
      <c r="X268" s="36">
        <v>433.71173787679999</v>
      </c>
      <c r="Y268" s="30">
        <f t="shared" si="204"/>
        <v>3.92469802212123E-9</v>
      </c>
      <c r="Z268" s="30">
        <f t="shared" si="205"/>
        <v>3.9247212708847331E-9</v>
      </c>
      <c r="AA268" s="30">
        <f t="shared" si="206"/>
        <v>3.9247212698960413E-9</v>
      </c>
      <c r="AB268" s="30">
        <f t="shared" si="207"/>
        <v>3.9247212698960827E-9</v>
      </c>
      <c r="AD268" s="36">
        <v>5.0000000000000003E-10</v>
      </c>
      <c r="AE268" s="36">
        <v>1.4837757057400001</v>
      </c>
      <c r="AF268" s="36">
        <v>6040.3472460173998</v>
      </c>
      <c r="AG268" s="30">
        <f t="shared" si="208"/>
        <v>4.1506822483240162E-10</v>
      </c>
      <c r="AH268" s="30">
        <f t="shared" si="209"/>
        <v>4.1501286243926367E-10</v>
      </c>
      <c r="AI268" s="30">
        <f t="shared" si="210"/>
        <v>4.1501286479402788E-10</v>
      </c>
      <c r="AJ268" s="30">
        <f t="shared" si="211"/>
        <v>4.1501286479392883E-10</v>
      </c>
      <c r="AL268" s="36"/>
      <c r="AM268" s="36"/>
      <c r="AN268" s="36"/>
      <c r="AT268" s="36"/>
      <c r="AU268" s="36"/>
      <c r="AV268" s="36"/>
      <c r="BB268" s="36"/>
      <c r="BC268" s="36"/>
      <c r="BD268" s="36"/>
      <c r="BJ268" s="36">
        <v>2.0000000000000001E-9</v>
      </c>
      <c r="BK268" s="36">
        <v>4.7956791623599999</v>
      </c>
      <c r="BL268" s="36">
        <v>6261.7402095243997</v>
      </c>
      <c r="BM268" s="30">
        <f t="shared" si="212"/>
        <v>1.5557522976201499E-10</v>
      </c>
      <c r="BN268" s="30">
        <f t="shared" si="213"/>
        <v>1.5598565167815774E-10</v>
      </c>
      <c r="BO268" s="30">
        <f t="shared" si="214"/>
        <v>1.5598563422413981E-10</v>
      </c>
      <c r="BP268" s="30">
        <f t="shared" si="215"/>
        <v>1.5598563422487652E-10</v>
      </c>
      <c r="BR268" s="36">
        <v>3.1999999999999998E-10</v>
      </c>
      <c r="BS268" s="36">
        <v>1.4233445547400001</v>
      </c>
      <c r="BT268" s="36">
        <v>76.266071275599998</v>
      </c>
      <c r="BU268" s="30">
        <f t="shared" si="216"/>
        <v>1.7276699510587991E-10</v>
      </c>
      <c r="BV268" s="30">
        <f t="shared" si="217"/>
        <v>1.7276767038192384E-10</v>
      </c>
      <c r="BW268" s="30">
        <f t="shared" si="218"/>
        <v>1.727676703532062E-10</v>
      </c>
      <c r="BX268" s="30">
        <f t="shared" si="219"/>
        <v>1.7276767035320741E-10</v>
      </c>
      <c r="BZ268" s="36"/>
      <c r="CA268" s="36"/>
      <c r="CB268" s="36"/>
      <c r="CH268" s="36"/>
      <c r="CI268" s="36"/>
      <c r="CJ268" s="36"/>
      <c r="CP268" s="36"/>
      <c r="CQ268" s="36"/>
      <c r="CR268" s="36"/>
      <c r="CX268" s="36"/>
      <c r="CY268" s="36"/>
      <c r="CZ268" s="36"/>
      <c r="DF268" s="36">
        <v>1.7240000000000001E-8</v>
      </c>
      <c r="DG268" s="36">
        <v>1.43449979531</v>
      </c>
      <c r="DH268" s="36">
        <v>4885.9664096786</v>
      </c>
      <c r="DI268" s="30">
        <f t="shared" si="220"/>
        <v>1.4932367052760636E-8</v>
      </c>
      <c r="DJ268" s="30">
        <f t="shared" si="221"/>
        <v>1.4930982967930106E-8</v>
      </c>
      <c r="DK268" s="30">
        <f t="shared" si="222"/>
        <v>1.493098302679976E-8</v>
      </c>
      <c r="DL268" s="30">
        <f t="shared" si="223"/>
        <v>1.4930983026797278E-8</v>
      </c>
      <c r="DN268" s="36">
        <v>2.4600000000000002E-9</v>
      </c>
      <c r="DO268" s="36">
        <v>4.4192338845799997</v>
      </c>
      <c r="DP268" s="36">
        <v>3546.7979751369999</v>
      </c>
      <c r="DQ268" s="30">
        <f t="shared" si="224"/>
        <v>-2.2024108574697738E-9</v>
      </c>
      <c r="DR268" s="30">
        <f t="shared" si="225"/>
        <v>-2.2025386135383486E-9</v>
      </c>
      <c r="DS268" s="30">
        <f t="shared" si="226"/>
        <v>-2.2025386081058614E-9</v>
      </c>
      <c r="DT268" s="30">
        <f t="shared" si="227"/>
        <v>-2.2025386081060868E-9</v>
      </c>
      <c r="DV268" s="36">
        <v>3.7000000000000001E-10</v>
      </c>
      <c r="DW268" s="36">
        <v>5.8048307172199998</v>
      </c>
      <c r="DX268" s="36">
        <v>6684.8152820513997</v>
      </c>
      <c r="DY268" s="30">
        <f t="shared" si="228"/>
        <v>3.6548906802284006E-10</v>
      </c>
      <c r="DZ268" s="30">
        <f t="shared" si="229"/>
        <v>3.6550171639681675E-10</v>
      </c>
      <c r="EA268" s="30">
        <f t="shared" si="230"/>
        <v>3.6550171585929018E-10</v>
      </c>
      <c r="EB268" s="30">
        <f t="shared" si="231"/>
        <v>3.6550171585931267E-10</v>
      </c>
      <c r="ED268" s="36"/>
      <c r="EE268" s="36"/>
      <c r="EF268" s="36"/>
      <c r="EL268" s="36"/>
      <c r="EM268" s="36"/>
      <c r="EN268" s="36"/>
      <c r="ET268" s="36"/>
      <c r="EU268" s="36"/>
      <c r="EV268" s="36"/>
    </row>
    <row r="269" spans="14:152" s="30" customFormat="1" ht="12.75">
      <c r="N269" s="36">
        <v>2.9370000000000001E-8</v>
      </c>
      <c r="O269" s="36">
        <v>0.73100893561000002</v>
      </c>
      <c r="P269" s="36">
        <v>2.7515106110000001</v>
      </c>
      <c r="Q269" s="30">
        <f t="shared" si="200"/>
        <v>2.2162583134061947E-8</v>
      </c>
      <c r="R269" s="30">
        <f t="shared" si="201"/>
        <v>2.2162584877188304E-8</v>
      </c>
      <c r="S269" s="30">
        <f t="shared" si="202"/>
        <v>2.2162584877114175E-8</v>
      </c>
      <c r="T269" s="30">
        <f t="shared" si="203"/>
        <v>2.2162584877114179E-8</v>
      </c>
      <c r="V269" s="36">
        <v>4.2899999999999999E-9</v>
      </c>
      <c r="W269" s="36">
        <v>4.3011304028900001</v>
      </c>
      <c r="X269" s="36">
        <v>16858.482532933202</v>
      </c>
      <c r="Y269" s="30">
        <f t="shared" si="204"/>
        <v>1.5250353955225008E-9</v>
      </c>
      <c r="Z269" s="30">
        <f t="shared" si="205"/>
        <v>1.5228130472689025E-9</v>
      </c>
      <c r="AA269" s="30">
        <f t="shared" si="206"/>
        <v>1.522813141789423E-9</v>
      </c>
      <c r="AB269" s="30">
        <f t="shared" si="207"/>
        <v>1.5228131417854333E-9</v>
      </c>
      <c r="AD269" s="36">
        <v>4.0999999999999998E-10</v>
      </c>
      <c r="AE269" s="36">
        <v>5.3308855134200002</v>
      </c>
      <c r="AF269" s="36">
        <v>765.79306444639997</v>
      </c>
      <c r="AG269" s="30">
        <f t="shared" si="208"/>
        <v>1.9147409927809172E-10</v>
      </c>
      <c r="AH269" s="30">
        <f t="shared" si="209"/>
        <v>1.91483225591733E-10</v>
      </c>
      <c r="AI269" s="30">
        <f t="shared" si="210"/>
        <v>1.9148322520361745E-10</v>
      </c>
      <c r="AJ269" s="30">
        <f t="shared" si="211"/>
        <v>1.9148322520363386E-10</v>
      </c>
      <c r="AL269" s="36"/>
      <c r="AM269" s="36"/>
      <c r="AN269" s="36"/>
      <c r="AT269" s="36"/>
      <c r="AU269" s="36"/>
      <c r="AV269" s="36"/>
      <c r="BB269" s="36"/>
      <c r="BC269" s="36"/>
      <c r="BD269" s="36"/>
      <c r="BJ269" s="36">
        <v>2.04E-9</v>
      </c>
      <c r="BK269" s="36">
        <v>2.3227216771000001</v>
      </c>
      <c r="BL269" s="36">
        <v>13916.0191096416</v>
      </c>
      <c r="BM269" s="30">
        <f t="shared" si="212"/>
        <v>1.7256189012791134E-9</v>
      </c>
      <c r="BN269" s="30">
        <f t="shared" si="213"/>
        <v>1.7261164444287958E-9</v>
      </c>
      <c r="BO269" s="30">
        <f t="shared" si="214"/>
        <v>1.7261164232772962E-9</v>
      </c>
      <c r="BP269" s="30">
        <f t="shared" si="215"/>
        <v>1.7261164232781767E-9</v>
      </c>
      <c r="BR269" s="36">
        <v>3.3E-10</v>
      </c>
      <c r="BS269" s="36">
        <v>0.36423446435000001</v>
      </c>
      <c r="BT269" s="36">
        <v>6604.9587821240002</v>
      </c>
      <c r="BU269" s="30">
        <f t="shared" si="216"/>
        <v>4.2493295814020973E-11</v>
      </c>
      <c r="BV269" s="30">
        <f t="shared" si="217"/>
        <v>4.2564347457560709E-11</v>
      </c>
      <c r="BW269" s="30">
        <f t="shared" si="218"/>
        <v>4.2564344435964346E-11</v>
      </c>
      <c r="BX269" s="30">
        <f t="shared" si="219"/>
        <v>4.2564344436092236E-11</v>
      </c>
      <c r="BZ269" s="36"/>
      <c r="CA269" s="36"/>
      <c r="CB269" s="36"/>
      <c r="CH269" s="36"/>
      <c r="CI269" s="36"/>
      <c r="CJ269" s="36"/>
      <c r="CP269" s="36"/>
      <c r="CQ269" s="36"/>
      <c r="CR269" s="36"/>
      <c r="CX269" s="36"/>
      <c r="CY269" s="36"/>
      <c r="CZ269" s="36"/>
      <c r="DF269" s="36">
        <v>2.0500000000000002E-8</v>
      </c>
      <c r="DG269" s="36">
        <v>1.19293239093</v>
      </c>
      <c r="DH269" s="36">
        <v>6660.4494579071998</v>
      </c>
      <c r="DI269" s="30">
        <f t="shared" si="220"/>
        <v>-7.8298684860388166E-9</v>
      </c>
      <c r="DJ269" s="30">
        <f t="shared" si="221"/>
        <v>-7.8257202549151992E-9</v>
      </c>
      <c r="DK269" s="30">
        <f t="shared" si="222"/>
        <v>-7.8257204313364308E-9</v>
      </c>
      <c r="DL269" s="30">
        <f t="shared" si="223"/>
        <v>-7.8257204313290276E-9</v>
      </c>
      <c r="DN269" s="36">
        <v>2.3899999999999998E-9</v>
      </c>
      <c r="DO269" s="36">
        <v>3.7307320484300002</v>
      </c>
      <c r="DP269" s="36">
        <v>76.266071275599998</v>
      </c>
      <c r="DQ269" s="30">
        <f t="shared" si="224"/>
        <v>-2.3570368039919263E-9</v>
      </c>
      <c r="DR269" s="30">
        <f t="shared" si="225"/>
        <v>-2.3570377956935187E-9</v>
      </c>
      <c r="DS269" s="30">
        <f t="shared" si="226"/>
        <v>-2.3570377956513449E-9</v>
      </c>
      <c r="DT269" s="30">
        <f t="shared" si="227"/>
        <v>-2.3570377956513462E-9</v>
      </c>
      <c r="DV269" s="36">
        <v>4.7000000000000003E-10</v>
      </c>
      <c r="DW269" s="36">
        <v>2.6031770277700002</v>
      </c>
      <c r="DX269" s="36">
        <v>162.46663613219999</v>
      </c>
      <c r="DY269" s="30">
        <f t="shared" si="228"/>
        <v>-6.1660846433575268E-11</v>
      </c>
      <c r="DZ269" s="30">
        <f t="shared" si="229"/>
        <v>-6.1658358039739843E-11</v>
      </c>
      <c r="EA269" s="30">
        <f t="shared" si="230"/>
        <v>-6.1658358145564781E-11</v>
      </c>
      <c r="EB269" s="30">
        <f t="shared" si="231"/>
        <v>-6.1658358145560219E-11</v>
      </c>
      <c r="ED269" s="36"/>
      <c r="EE269" s="36"/>
      <c r="EF269" s="36"/>
      <c r="EL269" s="36"/>
      <c r="EM269" s="36"/>
      <c r="EN269" s="36"/>
      <c r="ET269" s="36"/>
      <c r="EU269" s="36"/>
      <c r="EV269" s="36"/>
    </row>
    <row r="270" spans="14:152" s="30" customFormat="1" ht="12.75">
      <c r="N270" s="36">
        <v>3.0839999999999997E-8</v>
      </c>
      <c r="O270" s="36">
        <v>3.7992563231899998</v>
      </c>
      <c r="P270" s="36">
        <v>169.58018313299999</v>
      </c>
      <c r="Q270" s="30">
        <f t="shared" si="200"/>
        <v>-2.9616810366008269E-8</v>
      </c>
      <c r="R270" s="30">
        <f t="shared" si="201"/>
        <v>-2.9616762428472688E-8</v>
      </c>
      <c r="S270" s="30">
        <f t="shared" si="202"/>
        <v>-2.9616762430511364E-8</v>
      </c>
      <c r="T270" s="30">
        <f t="shared" si="203"/>
        <v>-2.9616762430511278E-8</v>
      </c>
      <c r="V270" s="36">
        <v>4.0899999999999997E-9</v>
      </c>
      <c r="W270" s="36">
        <v>5.4480095399999998E-2</v>
      </c>
      <c r="X270" s="36">
        <v>3304.5845600224002</v>
      </c>
      <c r="Y270" s="30">
        <f t="shared" si="204"/>
        <v>3.4177084909313345E-9</v>
      </c>
      <c r="Z270" s="30">
        <f t="shared" si="205"/>
        <v>3.417952519358307E-9</v>
      </c>
      <c r="AA270" s="30">
        <f t="shared" si="206"/>
        <v>3.417952508981282E-9</v>
      </c>
      <c r="AB270" s="30">
        <f t="shared" si="207"/>
        <v>3.4179525089817129E-9</v>
      </c>
      <c r="AD270" s="36">
        <v>3.9E-10</v>
      </c>
      <c r="AE270" s="36">
        <v>1.5798433111600001</v>
      </c>
      <c r="AF270" s="36">
        <v>24889.574795991601</v>
      </c>
      <c r="AG270" s="30">
        <f t="shared" si="208"/>
        <v>-9.1589717438545546E-11</v>
      </c>
      <c r="AH270" s="30">
        <f t="shared" si="209"/>
        <v>-9.1279523884322285E-11</v>
      </c>
      <c r="AI270" s="30">
        <f t="shared" si="210"/>
        <v>-9.1279537077336946E-11</v>
      </c>
      <c r="AJ270" s="30">
        <f t="shared" si="211"/>
        <v>-9.127953707677657E-11</v>
      </c>
      <c r="AL270" s="36"/>
      <c r="AM270" s="36"/>
      <c r="AN270" s="36"/>
      <c r="AT270" s="36"/>
      <c r="AU270" s="36"/>
      <c r="AV270" s="36"/>
      <c r="BB270" s="36"/>
      <c r="BC270" s="36"/>
      <c r="BD270" s="36"/>
      <c r="BJ270" s="36">
        <v>1.9099999999999998E-9</v>
      </c>
      <c r="BK270" s="36">
        <v>5.08454560792</v>
      </c>
      <c r="BL270" s="36">
        <v>2178.137722292</v>
      </c>
      <c r="BM270" s="30">
        <f t="shared" si="212"/>
        <v>1.4495753374894731E-9</v>
      </c>
      <c r="BN270" s="30">
        <f t="shared" si="213"/>
        <v>1.4494862838112929E-9</v>
      </c>
      <c r="BO270" s="30">
        <f t="shared" si="214"/>
        <v>1.4494862875986677E-9</v>
      </c>
      <c r="BP270" s="30">
        <f t="shared" si="215"/>
        <v>1.4494862875985085E-9</v>
      </c>
      <c r="BR270" s="36">
        <v>3.3E-10</v>
      </c>
      <c r="BS270" s="36">
        <v>4.8547878906299999</v>
      </c>
      <c r="BT270" s="36">
        <v>6701.5801727983999</v>
      </c>
      <c r="BU270" s="30">
        <f t="shared" si="216"/>
        <v>2.0855464706885981E-10</v>
      </c>
      <c r="BV270" s="30">
        <f t="shared" si="217"/>
        <v>2.084983029638228E-10</v>
      </c>
      <c r="BW270" s="30">
        <f t="shared" si="218"/>
        <v>2.0849830536020265E-10</v>
      </c>
      <c r="BX270" s="30">
        <f t="shared" si="219"/>
        <v>2.0849830536010266E-10</v>
      </c>
      <c r="BZ270" s="36"/>
      <c r="CA270" s="36"/>
      <c r="CB270" s="36"/>
      <c r="CH270" s="36"/>
      <c r="CI270" s="36"/>
      <c r="CJ270" s="36"/>
      <c r="CP270" s="36"/>
      <c r="CQ270" s="36"/>
      <c r="CR270" s="36"/>
      <c r="CX270" s="36"/>
      <c r="CY270" s="36"/>
      <c r="CZ270" s="36"/>
      <c r="DF270" s="36">
        <v>1.7739999999999999E-8</v>
      </c>
      <c r="DG270" s="36">
        <v>2.1840438638799999</v>
      </c>
      <c r="DH270" s="36">
        <v>6784.3176276182003</v>
      </c>
      <c r="DI270" s="30">
        <f t="shared" si="220"/>
        <v>-1.1376985282625801E-8</v>
      </c>
      <c r="DJ270" s="30">
        <f t="shared" si="221"/>
        <v>-1.1373949447126872E-8</v>
      </c>
      <c r="DK270" s="30">
        <f t="shared" si="222"/>
        <v>-1.137394957624497E-8</v>
      </c>
      <c r="DL270" s="30">
        <f t="shared" si="223"/>
        <v>-1.1373949576239552E-8</v>
      </c>
      <c r="DN270" s="36">
        <v>2.3899999999999998E-9</v>
      </c>
      <c r="DO270" s="36">
        <v>6.2770978817299996</v>
      </c>
      <c r="DP270" s="36">
        <v>1964.838626854</v>
      </c>
      <c r="DQ270" s="30">
        <f t="shared" si="224"/>
        <v>-2.2741210731774365E-10</v>
      </c>
      <c r="DR270" s="30">
        <f t="shared" si="225"/>
        <v>-2.27258441210975E-10</v>
      </c>
      <c r="DS270" s="30">
        <f t="shared" si="226"/>
        <v>-2.2725844774600552E-10</v>
      </c>
      <c r="DT270" s="30">
        <f t="shared" si="227"/>
        <v>-2.2725844774573081E-10</v>
      </c>
      <c r="DV270" s="36">
        <v>3.7999999999999998E-10</v>
      </c>
      <c r="DW270" s="36">
        <v>2.2255937752500001</v>
      </c>
      <c r="DX270" s="36">
        <v>3503.0790628320001</v>
      </c>
      <c r="DY270" s="30">
        <f t="shared" si="228"/>
        <v>-3.0850815920028962E-11</v>
      </c>
      <c r="DZ270" s="30">
        <f t="shared" si="229"/>
        <v>-3.0807201862586975E-11</v>
      </c>
      <c r="EA270" s="30">
        <f t="shared" si="230"/>
        <v>-3.0807203717384842E-11</v>
      </c>
      <c r="EB270" s="30">
        <f t="shared" si="231"/>
        <v>-3.0807203717306802E-11</v>
      </c>
      <c r="ED270" s="36"/>
      <c r="EE270" s="36"/>
      <c r="EF270" s="36"/>
      <c r="EL270" s="36"/>
      <c r="EM270" s="36"/>
      <c r="EN270" s="36"/>
      <c r="ET270" s="36"/>
      <c r="EU270" s="36"/>
      <c r="EV270" s="36"/>
    </row>
    <row r="271" spans="14:152" s="30" customFormat="1" ht="12.75">
      <c r="N271" s="36">
        <v>4.0399999999999998E-8</v>
      </c>
      <c r="O271" s="36">
        <v>2.9125820019600002</v>
      </c>
      <c r="P271" s="36">
        <v>22747.290714874402</v>
      </c>
      <c r="Q271" s="30">
        <f t="shared" si="200"/>
        <v>-3.1175863818658852E-8</v>
      </c>
      <c r="R271" s="30">
        <f t="shared" si="201"/>
        <v>-3.1156641769828237E-8</v>
      </c>
      <c r="S271" s="30">
        <f t="shared" si="202"/>
        <v>-3.1156642587661252E-8</v>
      </c>
      <c r="T271" s="30">
        <f t="shared" si="203"/>
        <v>-3.1156642587626901E-8</v>
      </c>
      <c r="V271" s="36">
        <v>4.3400000000000003E-9</v>
      </c>
      <c r="W271" s="36">
        <v>5.7080685513600002</v>
      </c>
      <c r="X271" s="36">
        <v>21.8508293264</v>
      </c>
      <c r="Y271" s="30">
        <f t="shared" si="204"/>
        <v>3.3298199395245036E-9</v>
      </c>
      <c r="Z271" s="30">
        <f t="shared" si="205"/>
        <v>3.3298179401828449E-9</v>
      </c>
      <c r="AA271" s="30">
        <f t="shared" si="206"/>
        <v>3.3298179402678728E-9</v>
      </c>
      <c r="AB271" s="30">
        <f t="shared" si="207"/>
        <v>3.3298179402678679E-9</v>
      </c>
      <c r="AD271" s="36">
        <v>3.7999999999999998E-10</v>
      </c>
      <c r="AE271" s="36">
        <v>0.21571600948</v>
      </c>
      <c r="AF271" s="36">
        <v>9168.6408983473993</v>
      </c>
      <c r="AG271" s="30">
        <f t="shared" si="208"/>
        <v>3.5630563523344291E-10</v>
      </c>
      <c r="AH271" s="30">
        <f t="shared" si="209"/>
        <v>3.5626580984803787E-10</v>
      </c>
      <c r="AI271" s="30">
        <f t="shared" si="210"/>
        <v>3.5626581154239426E-10</v>
      </c>
      <c r="AJ271" s="30">
        <f t="shared" si="211"/>
        <v>3.5626581154232287E-10</v>
      </c>
      <c r="AL271" s="36"/>
      <c r="AM271" s="36"/>
      <c r="AN271" s="36"/>
      <c r="AT271" s="36"/>
      <c r="AU271" s="36"/>
      <c r="AV271" s="36"/>
      <c r="BB271" s="36"/>
      <c r="BC271" s="36"/>
      <c r="BD271" s="36"/>
      <c r="BJ271" s="36">
        <v>1.9099999999999998E-9</v>
      </c>
      <c r="BK271" s="36">
        <v>5.88821293073</v>
      </c>
      <c r="BL271" s="36">
        <v>3340.1923506061898</v>
      </c>
      <c r="BM271" s="30">
        <f t="shared" si="212"/>
        <v>1.9059221647906869E-9</v>
      </c>
      <c r="BN271" s="30">
        <f t="shared" si="213"/>
        <v>1.9059084566951283E-9</v>
      </c>
      <c r="BO271" s="30">
        <f t="shared" si="214"/>
        <v>1.9059084572785856E-9</v>
      </c>
      <c r="BP271" s="30">
        <f t="shared" si="215"/>
        <v>1.9059084572785612E-9</v>
      </c>
      <c r="BR271" s="36">
        <v>3E-10</v>
      </c>
      <c r="BS271" s="36">
        <v>3.3334846017199999</v>
      </c>
      <c r="BT271" s="36">
        <v>3369.0616141676001</v>
      </c>
      <c r="BU271" s="30">
        <f t="shared" si="216"/>
        <v>-2.8061659103680009E-10</v>
      </c>
      <c r="BV271" s="30">
        <f t="shared" si="217"/>
        <v>-2.8062833817448491E-10</v>
      </c>
      <c r="BW271" s="30">
        <f t="shared" si="218"/>
        <v>-2.8062833767498352E-10</v>
      </c>
      <c r="BX271" s="30">
        <f t="shared" si="219"/>
        <v>-2.8062833767500467E-10</v>
      </c>
      <c r="BZ271" s="36"/>
      <c r="CA271" s="36"/>
      <c r="CB271" s="36"/>
      <c r="CH271" s="36"/>
      <c r="CI271" s="36"/>
      <c r="CJ271" s="36"/>
      <c r="CP271" s="36"/>
      <c r="CQ271" s="36"/>
      <c r="CR271" s="36"/>
      <c r="CX271" s="36"/>
      <c r="CY271" s="36"/>
      <c r="CZ271" s="36"/>
      <c r="DF271" s="36">
        <v>1.7220000000000001E-8</v>
      </c>
      <c r="DG271" s="36">
        <v>4.8603115430499999</v>
      </c>
      <c r="DH271" s="36">
        <v>10014.723733098601</v>
      </c>
      <c r="DI271" s="30">
        <f t="shared" si="220"/>
        <v>1.5850104304643456E-8</v>
      </c>
      <c r="DJ271" s="30">
        <f t="shared" si="221"/>
        <v>1.5847887661761759E-8</v>
      </c>
      <c r="DK271" s="30">
        <f t="shared" si="222"/>
        <v>1.5847887756066235E-8</v>
      </c>
      <c r="DL271" s="30">
        <f t="shared" si="223"/>
        <v>1.5847887756062262E-8</v>
      </c>
      <c r="DN271" s="36">
        <v>2.4199999999999999E-9</v>
      </c>
      <c r="DO271" s="36">
        <v>2.51411096474</v>
      </c>
      <c r="DP271" s="36">
        <v>13362.4669604514</v>
      </c>
      <c r="DQ271" s="30">
        <f t="shared" si="224"/>
        <v>-1.8793367863014702E-9</v>
      </c>
      <c r="DR271" s="30">
        <f t="shared" si="225"/>
        <v>-1.8800063009891426E-9</v>
      </c>
      <c r="DS271" s="30">
        <f t="shared" si="226"/>
        <v>-1.8800062725241761E-9</v>
      </c>
      <c r="DT271" s="30">
        <f t="shared" si="227"/>
        <v>-1.8800062725253672E-9</v>
      </c>
      <c r="DV271" s="36">
        <v>3.4999999999999998E-10</v>
      </c>
      <c r="DW271" s="36">
        <v>0.84358942717999996</v>
      </c>
      <c r="DX271" s="36">
        <v>6518.7582172674001</v>
      </c>
      <c r="DY271" s="30">
        <f t="shared" si="228"/>
        <v>-2.5784428162501565E-10</v>
      </c>
      <c r="DZ271" s="30">
        <f t="shared" si="229"/>
        <v>-2.5779355922492379E-10</v>
      </c>
      <c r="EA271" s="30">
        <f t="shared" si="230"/>
        <v>-2.577935613822647E-10</v>
      </c>
      <c r="EB271" s="30">
        <f t="shared" si="231"/>
        <v>-2.5779356138217386E-10</v>
      </c>
      <c r="ED271" s="36"/>
      <c r="EE271" s="36"/>
      <c r="EF271" s="36"/>
      <c r="EL271" s="36"/>
      <c r="EM271" s="36"/>
      <c r="EN271" s="36"/>
      <c r="ET271" s="36"/>
      <c r="EU271" s="36"/>
      <c r="EV271" s="36"/>
    </row>
    <row r="272" spans="14:152" s="30" customFormat="1" ht="12.75">
      <c r="N272" s="36">
        <v>3.2460000000000001E-8</v>
      </c>
      <c r="O272" s="36">
        <v>4.90760526525</v>
      </c>
      <c r="P272" s="36">
        <v>6702.0002488919999</v>
      </c>
      <c r="Q272" s="30">
        <f t="shared" si="200"/>
        <v>2.1757590612204157E-8</v>
      </c>
      <c r="R272" s="30">
        <f t="shared" si="201"/>
        <v>2.1752283167790605E-8</v>
      </c>
      <c r="S272" s="30">
        <f t="shared" si="202"/>
        <v>2.1752283393524588E-8</v>
      </c>
      <c r="T272" s="30">
        <f t="shared" si="203"/>
        <v>2.1752283393515172E-8</v>
      </c>
      <c r="V272" s="36">
        <v>3.9899999999999997E-9</v>
      </c>
      <c r="W272" s="36">
        <v>4.9323368493700004</v>
      </c>
      <c r="X272" s="36">
        <v>9779.1086761253991</v>
      </c>
      <c r="Y272" s="30">
        <f t="shared" si="204"/>
        <v>2.2329885036803703E-9</v>
      </c>
      <c r="Z272" s="30">
        <f t="shared" si="205"/>
        <v>2.2340513386810079E-9</v>
      </c>
      <c r="AA272" s="30">
        <f t="shared" si="206"/>
        <v>2.2340512934863515E-9</v>
      </c>
      <c r="AB272" s="30">
        <f t="shared" si="207"/>
        <v>2.2340512934882545E-9</v>
      </c>
      <c r="AD272" s="36">
        <v>3.7999999999999998E-10</v>
      </c>
      <c r="AE272" s="36">
        <v>3.4766784212699999</v>
      </c>
      <c r="AF272" s="36">
        <v>1066.49547719</v>
      </c>
      <c r="AG272" s="30">
        <f t="shared" si="208"/>
        <v>-2.894101595958859E-10</v>
      </c>
      <c r="AH272" s="30">
        <f t="shared" si="209"/>
        <v>-2.894187926187571E-10</v>
      </c>
      <c r="AI272" s="30">
        <f t="shared" si="210"/>
        <v>-2.8941879225162498E-10</v>
      </c>
      <c r="AJ272" s="30">
        <f t="shared" si="211"/>
        <v>-2.8941879225164049E-10</v>
      </c>
      <c r="AL272" s="36"/>
      <c r="AM272" s="36"/>
      <c r="AN272" s="36"/>
      <c r="AT272" s="36"/>
      <c r="AU272" s="36"/>
      <c r="AV272" s="36"/>
      <c r="BB272" s="36"/>
      <c r="BC272" s="36"/>
      <c r="BD272" s="36"/>
      <c r="BJ272" s="36">
        <v>2.3600000000000001E-9</v>
      </c>
      <c r="BK272" s="36">
        <v>0.97341490472000003</v>
      </c>
      <c r="BL272" s="36">
        <v>3230.4061054804001</v>
      </c>
      <c r="BM272" s="30">
        <f t="shared" si="212"/>
        <v>-7.8914740624698359E-10</v>
      </c>
      <c r="BN272" s="30">
        <f t="shared" si="213"/>
        <v>-7.8891121900322397E-10</v>
      </c>
      <c r="BO272" s="30">
        <f t="shared" si="214"/>
        <v>-7.8891122904782756E-10</v>
      </c>
      <c r="BP272" s="30">
        <f t="shared" si="215"/>
        <v>-7.8891122904740869E-10</v>
      </c>
      <c r="BR272" s="36">
        <v>2.8000000000000002E-10</v>
      </c>
      <c r="BS272" s="36">
        <v>0.60182098584999999</v>
      </c>
      <c r="BT272" s="36">
        <v>11766.2632645146</v>
      </c>
      <c r="BU272" s="30">
        <f t="shared" si="216"/>
        <v>-6.5042208715036477E-11</v>
      </c>
      <c r="BV272" s="30">
        <f t="shared" si="217"/>
        <v>-6.5147540179630921E-11</v>
      </c>
      <c r="BW272" s="30">
        <f t="shared" si="218"/>
        <v>-6.5147535700371118E-11</v>
      </c>
      <c r="BX272" s="30">
        <f t="shared" si="219"/>
        <v>-6.5147535700556872E-11</v>
      </c>
      <c r="BZ272" s="36"/>
      <c r="CA272" s="36"/>
      <c r="CB272" s="36"/>
      <c r="CH272" s="36"/>
      <c r="CI272" s="36"/>
      <c r="CJ272" s="36"/>
      <c r="CP272" s="36"/>
      <c r="CQ272" s="36"/>
      <c r="CR272" s="36"/>
      <c r="CX272" s="36"/>
      <c r="CY272" s="36"/>
      <c r="CZ272" s="36"/>
      <c r="DF272" s="36">
        <v>1.7730000000000001E-8</v>
      </c>
      <c r="DG272" s="36">
        <v>2.0944866855400002</v>
      </c>
      <c r="DH272" s="36">
        <v>3603.6963500726001</v>
      </c>
      <c r="DI272" s="30">
        <f t="shared" si="220"/>
        <v>1.0123651443542629E-8</v>
      </c>
      <c r="DJ272" s="30">
        <f t="shared" si="221"/>
        <v>1.0125375638619086E-8</v>
      </c>
      <c r="DK272" s="30">
        <f t="shared" si="222"/>
        <v>1.012537556529665E-8</v>
      </c>
      <c r="DL272" s="30">
        <f t="shared" si="223"/>
        <v>1.0125375565299752E-8</v>
      </c>
      <c r="DN272" s="36">
        <v>2.3800000000000001E-9</v>
      </c>
      <c r="DO272" s="36">
        <v>4.6174567334500001</v>
      </c>
      <c r="DP272" s="36">
        <v>17277.406931833801</v>
      </c>
      <c r="DQ272" s="30">
        <f t="shared" si="224"/>
        <v>-2.3737993875632175E-9</v>
      </c>
      <c r="DR272" s="30">
        <f t="shared" si="225"/>
        <v>-2.373701496058064E-9</v>
      </c>
      <c r="DS272" s="30">
        <f t="shared" si="226"/>
        <v>-2.3737015002374106E-9</v>
      </c>
      <c r="DT272" s="30">
        <f t="shared" si="227"/>
        <v>-2.3737015002372336E-9</v>
      </c>
      <c r="DV272" s="36">
        <v>3.3E-10</v>
      </c>
      <c r="DW272" s="36">
        <v>4.9230232206200002</v>
      </c>
      <c r="DX272" s="36">
        <v>23141.558382924599</v>
      </c>
      <c r="DY272" s="30">
        <f t="shared" si="228"/>
        <v>-2.1407060429004233E-10</v>
      </c>
      <c r="DZ272" s="30">
        <f t="shared" si="229"/>
        <v>-2.1387949373288957E-10</v>
      </c>
      <c r="EA272" s="30">
        <f t="shared" si="230"/>
        <v>-2.1387950186294773E-10</v>
      </c>
      <c r="EB272" s="30">
        <f t="shared" si="231"/>
        <v>-2.1387950186260486E-10</v>
      </c>
      <c r="ED272" s="36"/>
      <c r="EE272" s="36"/>
      <c r="EF272" s="36"/>
      <c r="EL272" s="36"/>
      <c r="EM272" s="36"/>
      <c r="EN272" s="36"/>
      <c r="ET272" s="36"/>
      <c r="EU272" s="36"/>
      <c r="EV272" s="36"/>
    </row>
    <row r="273" spans="14:152" s="30" customFormat="1" ht="12.75">
      <c r="N273" s="36">
        <v>3.2229999999999998E-8</v>
      </c>
      <c r="O273" s="36">
        <v>0.92640008610000002</v>
      </c>
      <c r="P273" s="36">
        <v>16865.528769631201</v>
      </c>
      <c r="Q273" s="30">
        <f t="shared" si="200"/>
        <v>-2.9362034918106631E-9</v>
      </c>
      <c r="R273" s="30">
        <f t="shared" si="201"/>
        <v>-2.9184088828485181E-9</v>
      </c>
      <c r="S273" s="30">
        <f t="shared" si="202"/>
        <v>-2.9184096396254962E-9</v>
      </c>
      <c r="T273" s="30">
        <f t="shared" si="203"/>
        <v>-2.9184096395935666E-9</v>
      </c>
      <c r="V273" s="36">
        <v>5.3199999999999998E-9</v>
      </c>
      <c r="W273" s="36">
        <v>1.3103898618900001</v>
      </c>
      <c r="X273" s="36">
        <v>6660.4494579071998</v>
      </c>
      <c r="Y273" s="30">
        <f t="shared" si="204"/>
        <v>-2.5941178940316341E-9</v>
      </c>
      <c r="Z273" s="30">
        <f t="shared" si="205"/>
        <v>-2.5931009154609337E-9</v>
      </c>
      <c r="AA273" s="30">
        <f t="shared" si="206"/>
        <v>-2.5931009587129754E-9</v>
      </c>
      <c r="AB273" s="30">
        <f t="shared" si="207"/>
        <v>-2.5931009587111602E-9</v>
      </c>
      <c r="AD273" s="36">
        <v>5.1999999999999996E-10</v>
      </c>
      <c r="AE273" s="36">
        <v>0.81427285457999998</v>
      </c>
      <c r="AF273" s="36">
        <v>9638.9407478762005</v>
      </c>
      <c r="AG273" s="30">
        <f t="shared" si="208"/>
        <v>-3.7057449510550814E-10</v>
      </c>
      <c r="AH273" s="30">
        <f t="shared" si="209"/>
        <v>-3.7069006210031409E-10</v>
      </c>
      <c r="AI273" s="30">
        <f t="shared" si="210"/>
        <v>-3.7069005718634525E-10</v>
      </c>
      <c r="AJ273" s="30">
        <f t="shared" si="211"/>
        <v>-3.7069005718655256E-10</v>
      </c>
      <c r="AL273" s="36"/>
      <c r="AM273" s="36"/>
      <c r="AN273" s="36"/>
      <c r="AT273" s="36"/>
      <c r="AU273" s="36"/>
      <c r="AV273" s="36"/>
      <c r="BB273" s="36"/>
      <c r="BC273" s="36"/>
      <c r="BD273" s="36"/>
      <c r="BJ273" s="36">
        <v>2.0000000000000001E-9</v>
      </c>
      <c r="BK273" s="36">
        <v>3.60041329896</v>
      </c>
      <c r="BL273" s="36">
        <v>3304.5845600224002</v>
      </c>
      <c r="BM273" s="30">
        <f t="shared" si="212"/>
        <v>-1.104282144042344E-9</v>
      </c>
      <c r="BN273" s="30">
        <f t="shared" si="213"/>
        <v>-1.1044632757076457E-9</v>
      </c>
      <c r="BO273" s="30">
        <f t="shared" si="214"/>
        <v>-1.1044632680048728E-9</v>
      </c>
      <c r="BP273" s="30">
        <f t="shared" si="215"/>
        <v>-1.1044632680051928E-9</v>
      </c>
      <c r="BR273" s="36">
        <v>2.5999999999999998E-10</v>
      </c>
      <c r="BS273" s="36">
        <v>1.0519784864899999</v>
      </c>
      <c r="BT273" s="36">
        <v>13207.029307364999</v>
      </c>
      <c r="BU273" s="30">
        <f t="shared" si="216"/>
        <v>-2.5914181477941964E-10</v>
      </c>
      <c r="BV273" s="30">
        <f t="shared" si="217"/>
        <v>-2.5915095394633025E-10</v>
      </c>
      <c r="BW273" s="30">
        <f t="shared" si="218"/>
        <v>-2.5915095355870411E-10</v>
      </c>
      <c r="BX273" s="30">
        <f t="shared" si="219"/>
        <v>-2.5915095355872049E-10</v>
      </c>
      <c r="BZ273" s="36"/>
      <c r="CA273" s="36"/>
      <c r="CB273" s="36"/>
      <c r="CH273" s="36"/>
      <c r="CI273" s="36"/>
      <c r="CJ273" s="36"/>
      <c r="CP273" s="36"/>
      <c r="CQ273" s="36"/>
      <c r="CR273" s="36"/>
      <c r="CX273" s="36"/>
      <c r="CY273" s="36"/>
      <c r="CZ273" s="36"/>
      <c r="DF273" s="36">
        <v>1.606E-8</v>
      </c>
      <c r="DG273" s="36">
        <v>3.4810513680100001</v>
      </c>
      <c r="DH273" s="36">
        <v>23141.558382924599</v>
      </c>
      <c r="DI273" s="30">
        <f t="shared" si="220"/>
        <v>1.0782709543088473E-8</v>
      </c>
      <c r="DJ273" s="30">
        <f t="shared" si="221"/>
        <v>1.0791760374599401E-8</v>
      </c>
      <c r="DK273" s="30">
        <f t="shared" si="222"/>
        <v>1.0791759989824264E-8</v>
      </c>
      <c r="DL273" s="30">
        <f t="shared" si="223"/>
        <v>1.0791759989840491E-8</v>
      </c>
      <c r="DN273" s="36">
        <v>2.3199999999999998E-9</v>
      </c>
      <c r="DO273" s="36">
        <v>3.1398785088199999</v>
      </c>
      <c r="DP273" s="36">
        <v>20199.094959632999</v>
      </c>
      <c r="DQ273" s="30">
        <f t="shared" si="224"/>
        <v>-1.051795031396547E-9</v>
      </c>
      <c r="DR273" s="30">
        <f t="shared" si="225"/>
        <v>-1.0531678424532236E-9</v>
      </c>
      <c r="DS273" s="30">
        <f t="shared" si="226"/>
        <v>-1.0531677840810635E-9</v>
      </c>
      <c r="DT273" s="30">
        <f t="shared" si="227"/>
        <v>-1.0531677840835312E-9</v>
      </c>
      <c r="DV273" s="36">
        <v>4.3000000000000001E-10</v>
      </c>
      <c r="DW273" s="36">
        <v>0.95148893985000005</v>
      </c>
      <c r="DX273" s="36">
        <v>34115.114069274598</v>
      </c>
      <c r="DY273" s="30">
        <f t="shared" si="228"/>
        <v>4.1163585426867885E-10</v>
      </c>
      <c r="DZ273" s="30">
        <f t="shared" si="229"/>
        <v>4.1177501416469546E-10</v>
      </c>
      <c r="EA273" s="30">
        <f t="shared" si="230"/>
        <v>4.1177500825760608E-10</v>
      </c>
      <c r="EB273" s="30">
        <f t="shared" si="231"/>
        <v>4.1177500825785253E-10</v>
      </c>
      <c r="ED273" s="36"/>
      <c r="EE273" s="36"/>
      <c r="EF273" s="36"/>
      <c r="EL273" s="36"/>
      <c r="EM273" s="36"/>
      <c r="EN273" s="36"/>
      <c r="ET273" s="36"/>
      <c r="EU273" s="36"/>
      <c r="EV273" s="36"/>
    </row>
    <row r="274" spans="14:152" s="30" customFormat="1" ht="12.75">
      <c r="N274" s="36">
        <v>2.8789999999999998E-8</v>
      </c>
      <c r="O274" s="36">
        <v>1.4718060148300001</v>
      </c>
      <c r="P274" s="36">
        <v>3346.1353510071999</v>
      </c>
      <c r="Q274" s="30">
        <f t="shared" si="200"/>
        <v>-5.6540415312382687E-9</v>
      </c>
      <c r="R274" s="30">
        <f t="shared" si="201"/>
        <v>-5.6509364282384878E-9</v>
      </c>
      <c r="S274" s="30">
        <f t="shared" si="202"/>
        <v>-5.6509365602917589E-9</v>
      </c>
      <c r="T274" s="30">
        <f t="shared" si="203"/>
        <v>-5.6509365602861424E-9</v>
      </c>
      <c r="V274" s="36">
        <v>3.9799999999999999E-9</v>
      </c>
      <c r="W274" s="36">
        <v>5.3134545836099996</v>
      </c>
      <c r="X274" s="36">
        <v>13119.7211028251</v>
      </c>
      <c r="Y274" s="30">
        <f t="shared" si="204"/>
        <v>-4.544988118964482E-10</v>
      </c>
      <c r="Z274" s="30">
        <f t="shared" si="205"/>
        <v>-4.5279353471085889E-10</v>
      </c>
      <c r="AA274" s="30">
        <f t="shared" si="206"/>
        <v>-4.5279360723358636E-10</v>
      </c>
      <c r="AB274" s="30">
        <f t="shared" si="207"/>
        <v>-4.52793607230552E-10</v>
      </c>
      <c r="AD274" s="36">
        <v>4.0999999999999998E-10</v>
      </c>
      <c r="AE274" s="36">
        <v>4.3560108510000001E-2</v>
      </c>
      <c r="AF274" s="36">
        <v>6660.8695340007998</v>
      </c>
      <c r="AG274" s="30">
        <f t="shared" si="208"/>
        <v>2.8239885453098874E-10</v>
      </c>
      <c r="AH274" s="30">
        <f t="shared" si="209"/>
        <v>2.8246393012331056E-10</v>
      </c>
      <c r="AI274" s="30">
        <f t="shared" si="210"/>
        <v>2.8246392735610769E-10</v>
      </c>
      <c r="AJ274" s="30">
        <f t="shared" si="211"/>
        <v>2.8246392735622386E-10</v>
      </c>
      <c r="AL274" s="36"/>
      <c r="AM274" s="36"/>
      <c r="AN274" s="36"/>
      <c r="AT274" s="36"/>
      <c r="AU274" s="36"/>
      <c r="AV274" s="36"/>
      <c r="BB274" s="36"/>
      <c r="BC274" s="36"/>
      <c r="BD274" s="36"/>
      <c r="BJ274" s="36">
        <v>1.6500000000000001E-9</v>
      </c>
      <c r="BK274" s="36">
        <v>2.9170123479600001</v>
      </c>
      <c r="BL274" s="36">
        <v>3415.3940252671</v>
      </c>
      <c r="BM274" s="30">
        <f t="shared" si="212"/>
        <v>-1.5703781048153775E-9</v>
      </c>
      <c r="BN274" s="30">
        <f t="shared" si="213"/>
        <v>-1.5703212440076993E-9</v>
      </c>
      <c r="BO274" s="30">
        <f t="shared" si="214"/>
        <v>-1.5703212464262605E-9</v>
      </c>
      <c r="BP274" s="30">
        <f t="shared" si="215"/>
        <v>-1.5703212464261577E-9</v>
      </c>
      <c r="BR274" s="36">
        <v>2.5999999999999998E-10</v>
      </c>
      <c r="BS274" s="36">
        <v>5.0353522558500003</v>
      </c>
      <c r="BT274" s="36">
        <v>30065.511840298201</v>
      </c>
      <c r="BU274" s="30">
        <f t="shared" si="216"/>
        <v>-3.2918148986923417E-11</v>
      </c>
      <c r="BV274" s="30">
        <f t="shared" si="217"/>
        <v>-3.2663238795643746E-11</v>
      </c>
      <c r="BW274" s="30">
        <f t="shared" si="218"/>
        <v>-3.2663249636976365E-11</v>
      </c>
      <c r="BX274" s="30">
        <f t="shared" si="219"/>
        <v>-3.2663249636521835E-11</v>
      </c>
      <c r="BZ274" s="36"/>
      <c r="CA274" s="36"/>
      <c r="CB274" s="36"/>
      <c r="CH274" s="36"/>
      <c r="CI274" s="36"/>
      <c r="CJ274" s="36"/>
      <c r="CP274" s="36"/>
      <c r="CQ274" s="36"/>
      <c r="CR274" s="36"/>
      <c r="CX274" s="36"/>
      <c r="CY274" s="36"/>
      <c r="CZ274" s="36"/>
      <c r="DF274" s="36">
        <v>1.6210000000000001E-8</v>
      </c>
      <c r="DG274" s="36">
        <v>5.7382012088199996</v>
      </c>
      <c r="DH274" s="36">
        <v>4555.3474460203997</v>
      </c>
      <c r="DI274" s="30">
        <f t="shared" si="220"/>
        <v>1.270877565295298E-8</v>
      </c>
      <c r="DJ274" s="30">
        <f t="shared" si="221"/>
        <v>1.2707268735661555E-8</v>
      </c>
      <c r="DK274" s="30">
        <f t="shared" si="222"/>
        <v>1.2707268799752769E-8</v>
      </c>
      <c r="DL274" s="30">
        <f t="shared" si="223"/>
        <v>1.2707268799750053E-8</v>
      </c>
      <c r="DN274" s="36">
        <v>2.45E-9</v>
      </c>
      <c r="DO274" s="36">
        <v>3.8831096556100002</v>
      </c>
      <c r="DP274" s="36">
        <v>4407.1079038897997</v>
      </c>
      <c r="DQ274" s="30">
        <f t="shared" si="224"/>
        <v>-3.2263058498851912E-10</v>
      </c>
      <c r="DR274" s="30">
        <f t="shared" si="225"/>
        <v>-3.2298242391529237E-10</v>
      </c>
      <c r="DS274" s="30">
        <f t="shared" si="226"/>
        <v>-3.2298240895266122E-10</v>
      </c>
      <c r="DT274" s="30">
        <f t="shared" si="227"/>
        <v>-3.2298240895329112E-10</v>
      </c>
      <c r="DV274" s="36">
        <v>4.6000000000000001E-10</v>
      </c>
      <c r="DW274" s="36">
        <v>4.9945719620700002</v>
      </c>
      <c r="DX274" s="36">
        <v>9381.9399937853996</v>
      </c>
      <c r="DY274" s="30">
        <f t="shared" si="228"/>
        <v>-4.5771976095139425E-10</v>
      </c>
      <c r="DZ274" s="30">
        <f t="shared" si="229"/>
        <v>-4.5773384716268454E-10</v>
      </c>
      <c r="EA274" s="30">
        <f t="shared" si="230"/>
        <v>-4.5773384656456115E-10</v>
      </c>
      <c r="EB274" s="30">
        <f t="shared" si="231"/>
        <v>-4.5773384656458612E-10</v>
      </c>
      <c r="ED274" s="36"/>
      <c r="EE274" s="36"/>
      <c r="EF274" s="36"/>
      <c r="EL274" s="36"/>
      <c r="EM274" s="36"/>
      <c r="EN274" s="36"/>
      <c r="ET274" s="36"/>
      <c r="EU274" s="36"/>
      <c r="EV274" s="36"/>
    </row>
    <row r="275" spans="14:152" s="30" customFormat="1" ht="12.75">
      <c r="N275" s="36">
        <v>3.7230000000000003E-8</v>
      </c>
      <c r="O275" s="36">
        <v>0.49978317761000002</v>
      </c>
      <c r="P275" s="36">
        <v>1.4844727083</v>
      </c>
      <c r="Q275" s="30">
        <f t="shared" si="200"/>
        <v>3.2822012348927942E-8</v>
      </c>
      <c r="R275" s="30">
        <f t="shared" si="201"/>
        <v>3.2822013206419026E-8</v>
      </c>
      <c r="S275" s="30">
        <f t="shared" si="202"/>
        <v>3.2822013206382557E-8</v>
      </c>
      <c r="T275" s="30">
        <f t="shared" si="203"/>
        <v>3.2822013206382557E-8</v>
      </c>
      <c r="V275" s="36">
        <v>4.5900000000000001E-9</v>
      </c>
      <c r="W275" s="36">
        <v>2.5367196358699999</v>
      </c>
      <c r="X275" s="36">
        <v>74.781598567299994</v>
      </c>
      <c r="Y275" s="30">
        <f t="shared" si="204"/>
        <v>-2.404185260614365E-9</v>
      </c>
      <c r="Z275" s="30">
        <f t="shared" si="205"/>
        <v>-2.4041756489800955E-9</v>
      </c>
      <c r="AA275" s="30">
        <f t="shared" si="206"/>
        <v>-2.4041756493888526E-9</v>
      </c>
      <c r="AB275" s="30">
        <f t="shared" si="207"/>
        <v>-2.4041756493888353E-9</v>
      </c>
      <c r="AD275" s="36">
        <v>4.6000000000000001E-10</v>
      </c>
      <c r="AE275" s="36">
        <v>0.89345529754999997</v>
      </c>
      <c r="AF275" s="36">
        <v>16703.044879846799</v>
      </c>
      <c r="AG275" s="30">
        <f t="shared" si="208"/>
        <v>-3.7661352620140115E-10</v>
      </c>
      <c r="AH275" s="30">
        <f t="shared" si="209"/>
        <v>-3.7646844779808369E-10</v>
      </c>
      <c r="AI275" s="30">
        <f t="shared" si="210"/>
        <v>-3.7646845397029971E-10</v>
      </c>
      <c r="AJ275" s="30">
        <f t="shared" si="211"/>
        <v>-3.7646845397003677E-10</v>
      </c>
      <c r="AL275" s="36"/>
      <c r="AM275" s="36"/>
      <c r="AN275" s="36"/>
      <c r="AT275" s="36"/>
      <c r="AU275" s="36"/>
      <c r="AV275" s="36"/>
      <c r="BB275" s="36"/>
      <c r="BC275" s="36"/>
      <c r="BD275" s="36"/>
      <c r="BJ275" s="36">
        <v>1.9099999999999998E-9</v>
      </c>
      <c r="BK275" s="36">
        <v>4.7764733811999998</v>
      </c>
      <c r="BL275" s="36">
        <v>3341.0325027934</v>
      </c>
      <c r="BM275" s="30">
        <f t="shared" si="212"/>
        <v>7.2446670404751051E-10</v>
      </c>
      <c r="BN275" s="30">
        <f t="shared" si="213"/>
        <v>7.2427260623789527E-10</v>
      </c>
      <c r="BO275" s="30">
        <f t="shared" si="214"/>
        <v>7.2427261449254702E-10</v>
      </c>
      <c r="BP275" s="30">
        <f t="shared" si="215"/>
        <v>7.2427261449220167E-10</v>
      </c>
      <c r="BR275" s="36">
        <v>3.4000000000000001E-10</v>
      </c>
      <c r="BS275" s="36">
        <v>3.65553061498</v>
      </c>
      <c r="BT275" s="36">
        <v>14158.747713615599</v>
      </c>
      <c r="BU275" s="30">
        <f t="shared" si="216"/>
        <v>2.8993932201749652E-10</v>
      </c>
      <c r="BV275" s="30">
        <f t="shared" si="217"/>
        <v>2.9002194187293487E-10</v>
      </c>
      <c r="BW275" s="30">
        <f t="shared" si="218"/>
        <v>2.9002193836066627E-10</v>
      </c>
      <c r="BX275" s="30">
        <f t="shared" si="219"/>
        <v>2.9002193836081506E-10</v>
      </c>
      <c r="BZ275" s="36"/>
      <c r="CA275" s="36"/>
      <c r="CB275" s="36"/>
      <c r="CH275" s="36"/>
      <c r="CI275" s="36"/>
      <c r="CJ275" s="36"/>
      <c r="CP275" s="36"/>
      <c r="CQ275" s="36"/>
      <c r="CR275" s="36"/>
      <c r="CX275" s="36"/>
      <c r="CY275" s="36"/>
      <c r="CZ275" s="36"/>
      <c r="DF275" s="36">
        <v>1.5790000000000001E-8</v>
      </c>
      <c r="DG275" s="36">
        <v>1.8876919884100001</v>
      </c>
      <c r="DH275" s="36">
        <v>6298.3283211764001</v>
      </c>
      <c r="DI275" s="30">
        <f t="shared" si="220"/>
        <v>-7.4384813005777103E-10</v>
      </c>
      <c r="DJ275" s="30">
        <f t="shared" si="221"/>
        <v>-7.4711363081408764E-10</v>
      </c>
      <c r="DK275" s="30">
        <f t="shared" si="222"/>
        <v>-7.4711349194160905E-10</v>
      </c>
      <c r="DL275" s="30">
        <f t="shared" si="223"/>
        <v>-7.4711349194754873E-10</v>
      </c>
      <c r="DN275" s="36">
        <v>2.4199999999999999E-9</v>
      </c>
      <c r="DO275" s="36">
        <v>3.0723269338799999</v>
      </c>
      <c r="DP275" s="36">
        <v>12566.1516999828</v>
      </c>
      <c r="DQ275" s="30">
        <f t="shared" si="224"/>
        <v>-1.9580285846596387E-9</v>
      </c>
      <c r="DR275" s="30">
        <f t="shared" si="225"/>
        <v>-1.9574409606433244E-9</v>
      </c>
      <c r="DS275" s="30">
        <f t="shared" si="226"/>
        <v>-1.9574409856405078E-9</v>
      </c>
      <c r="DT275" s="30">
        <f t="shared" si="227"/>
        <v>-1.9574409856394565E-9</v>
      </c>
      <c r="DV275" s="36">
        <v>4.3000000000000001E-10</v>
      </c>
      <c r="DW275" s="36">
        <v>1.7383210224400001</v>
      </c>
      <c r="DX275" s="36">
        <v>12323.423096008801</v>
      </c>
      <c r="DY275" s="30">
        <f t="shared" si="228"/>
        <v>-3.5087681113887994E-10</v>
      </c>
      <c r="DZ275" s="30">
        <f t="shared" si="229"/>
        <v>-3.5077608885162568E-10</v>
      </c>
      <c r="EA275" s="30">
        <f t="shared" si="230"/>
        <v>-3.5077609313630286E-10</v>
      </c>
      <c r="EB275" s="30">
        <f t="shared" si="231"/>
        <v>-3.5077609313612259E-10</v>
      </c>
      <c r="ED275" s="36"/>
      <c r="EE275" s="36"/>
      <c r="EF275" s="36"/>
      <c r="EL275" s="36"/>
      <c r="EM275" s="36"/>
      <c r="EN275" s="36"/>
      <c r="ET275" s="36"/>
      <c r="EU275" s="36"/>
      <c r="EV275" s="36"/>
    </row>
    <row r="276" spans="14:152" s="30" customFormat="1" ht="12.75">
      <c r="N276" s="36">
        <v>2.798E-8</v>
      </c>
      <c r="O276" s="36">
        <v>3.2691069854800001</v>
      </c>
      <c r="P276" s="36">
        <v>9168.6408983473993</v>
      </c>
      <c r="Q276" s="30">
        <f t="shared" si="200"/>
        <v>-2.5276662172307919E-8</v>
      </c>
      <c r="R276" s="30">
        <f t="shared" si="201"/>
        <v>-2.5273044686293518E-8</v>
      </c>
      <c r="S276" s="30">
        <f t="shared" si="202"/>
        <v>-2.5273044840184446E-8</v>
      </c>
      <c r="T276" s="30">
        <f t="shared" si="203"/>
        <v>-2.5273044840177961E-8</v>
      </c>
      <c r="V276" s="36">
        <v>3.84E-9</v>
      </c>
      <c r="W276" s="36">
        <v>2.29906801437</v>
      </c>
      <c r="X276" s="36">
        <v>12310.181323610799</v>
      </c>
      <c r="Y276" s="30">
        <f t="shared" si="204"/>
        <v>-3.8393906680891745E-9</v>
      </c>
      <c r="Z276" s="30">
        <f t="shared" si="205"/>
        <v>-3.83941803473347E-9</v>
      </c>
      <c r="AA276" s="30">
        <f t="shared" si="206"/>
        <v>-3.8394180335830073E-9</v>
      </c>
      <c r="AB276" s="30">
        <f t="shared" si="207"/>
        <v>-3.8394180335830553E-9</v>
      </c>
      <c r="AD276" s="36">
        <v>4.3999999999999998E-10</v>
      </c>
      <c r="AE276" s="36">
        <v>0.85335841824000003</v>
      </c>
      <c r="AF276" s="36">
        <v>17468.855197945399</v>
      </c>
      <c r="AG276" s="30">
        <f t="shared" si="208"/>
        <v>-8.1113088315228338E-11</v>
      </c>
      <c r="AH276" s="30">
        <f t="shared" si="209"/>
        <v>-8.1361408919638082E-11</v>
      </c>
      <c r="AI276" s="30">
        <f t="shared" si="210"/>
        <v>-8.1361398359792221E-11</v>
      </c>
      <c r="AJ276" s="30">
        <f t="shared" si="211"/>
        <v>-8.1361398360234659E-11</v>
      </c>
      <c r="AL276" s="36"/>
      <c r="AM276" s="36"/>
      <c r="AN276" s="36"/>
      <c r="AT276" s="36"/>
      <c r="AU276" s="36"/>
      <c r="AV276" s="36"/>
      <c r="BB276" s="36"/>
      <c r="BC276" s="36"/>
      <c r="BD276" s="36"/>
      <c r="BJ276" s="36">
        <v>1.74E-9</v>
      </c>
      <c r="BK276" s="36">
        <v>2.2054913420500002</v>
      </c>
      <c r="BL276" s="36">
        <v>10020.8569590312</v>
      </c>
      <c r="BM276" s="30">
        <f t="shared" si="212"/>
        <v>-1.7377204150973097E-9</v>
      </c>
      <c r="BN276" s="30">
        <f t="shared" si="213"/>
        <v>-1.7377496504765032E-9</v>
      </c>
      <c r="BO276" s="30">
        <f t="shared" si="214"/>
        <v>-1.737749649237209E-9</v>
      </c>
      <c r="BP276" s="30">
        <f t="shared" si="215"/>
        <v>-1.7377496492372611E-9</v>
      </c>
      <c r="BR276" s="36">
        <v>2.5000000000000002E-10</v>
      </c>
      <c r="BS276" s="36">
        <v>4.6092560139299996</v>
      </c>
      <c r="BT276" s="36">
        <v>8329.6716105970008</v>
      </c>
      <c r="BU276" s="30">
        <f t="shared" si="216"/>
        <v>-1.8553952256424291E-10</v>
      </c>
      <c r="BV276" s="30">
        <f t="shared" si="217"/>
        <v>-1.8549363646112706E-10</v>
      </c>
      <c r="BW276" s="30">
        <f t="shared" si="218"/>
        <v>-1.8549363841283681E-10</v>
      </c>
      <c r="BX276" s="30">
        <f t="shared" si="219"/>
        <v>-1.8549363841275464E-10</v>
      </c>
      <c r="BZ276" s="36"/>
      <c r="CA276" s="36"/>
      <c r="CB276" s="36"/>
      <c r="CH276" s="36"/>
      <c r="CI276" s="36"/>
      <c r="CJ276" s="36"/>
      <c r="CP276" s="36"/>
      <c r="CQ276" s="36"/>
      <c r="CR276" s="36"/>
      <c r="CX276" s="36"/>
      <c r="CY276" s="36"/>
      <c r="CZ276" s="36"/>
      <c r="DF276" s="36">
        <v>1.5300000000000001E-8</v>
      </c>
      <c r="DG276" s="36">
        <v>5.1638156423000003</v>
      </c>
      <c r="DH276" s="36">
        <v>76.266071275599998</v>
      </c>
      <c r="DI276" s="30">
        <f t="shared" si="220"/>
        <v>4.3696767707994232E-10</v>
      </c>
      <c r="DJ276" s="30">
        <f t="shared" si="221"/>
        <v>4.3692933527517212E-10</v>
      </c>
      <c r="DK276" s="30">
        <f t="shared" si="222"/>
        <v>4.3692933690574596E-10</v>
      </c>
      <c r="DL276" s="30">
        <f t="shared" si="223"/>
        <v>4.3692933690567808E-10</v>
      </c>
      <c r="DN276" s="36">
        <v>2.7700000000000002E-9</v>
      </c>
      <c r="DO276" s="36">
        <v>3.8861826862800002</v>
      </c>
      <c r="DP276" s="36">
        <v>10596.1820784342</v>
      </c>
      <c r="DQ276" s="30">
        <f t="shared" si="224"/>
        <v>-3.116538663034724E-10</v>
      </c>
      <c r="DR276" s="30">
        <f t="shared" si="225"/>
        <v>-3.1069513184854941E-10</v>
      </c>
      <c r="DS276" s="30">
        <f t="shared" si="226"/>
        <v>-3.106951726218019E-10</v>
      </c>
      <c r="DT276" s="30">
        <f t="shared" si="227"/>
        <v>-3.1069517262008085E-10</v>
      </c>
      <c r="DV276" s="36">
        <v>3.1999999999999998E-10</v>
      </c>
      <c r="DW276" s="36">
        <v>2.92741580696</v>
      </c>
      <c r="DX276" s="36">
        <v>9499.2598620055996</v>
      </c>
      <c r="DY276" s="30">
        <f t="shared" si="228"/>
        <v>2.771345586986532E-10</v>
      </c>
      <c r="DZ276" s="30">
        <f t="shared" si="229"/>
        <v>2.7718450334779821E-10</v>
      </c>
      <c r="EA276" s="30">
        <f t="shared" si="230"/>
        <v>2.7718450122435997E-10</v>
      </c>
      <c r="EB276" s="30">
        <f t="shared" si="231"/>
        <v>2.7718450122444972E-10</v>
      </c>
      <c r="ED276" s="36"/>
      <c r="EE276" s="36"/>
      <c r="EF276" s="36"/>
      <c r="EL276" s="36"/>
      <c r="EM276" s="36"/>
      <c r="EN276" s="36"/>
      <c r="ET276" s="36"/>
      <c r="EU276" s="36"/>
      <c r="EV276" s="36"/>
    </row>
    <row r="277" spans="14:152" s="30" customFormat="1" ht="12.75">
      <c r="N277" s="36">
        <v>3.3470000000000001E-8</v>
      </c>
      <c r="O277" s="36">
        <v>0.68791690253000004</v>
      </c>
      <c r="P277" s="36">
        <v>3863.1898447936001</v>
      </c>
      <c r="Q277" s="30">
        <f t="shared" si="200"/>
        <v>-1.0257122945497916E-8</v>
      </c>
      <c r="R277" s="30">
        <f t="shared" si="201"/>
        <v>-1.0261168741980021E-8</v>
      </c>
      <c r="S277" s="30">
        <f t="shared" si="202"/>
        <v>-1.0261168569926566E-8</v>
      </c>
      <c r="T277" s="30">
        <f t="shared" si="203"/>
        <v>-1.0261168569933809E-8</v>
      </c>
      <c r="V277" s="36">
        <v>4.6699999999999998E-9</v>
      </c>
      <c r="W277" s="36">
        <v>5.1256271697200004</v>
      </c>
      <c r="X277" s="36">
        <v>1596.1864422845999</v>
      </c>
      <c r="Y277" s="30">
        <f t="shared" si="204"/>
        <v>-3.8987075293741697E-9</v>
      </c>
      <c r="Z277" s="30">
        <f t="shared" si="205"/>
        <v>-3.8985726346310952E-9</v>
      </c>
      <c r="AA277" s="30">
        <f t="shared" si="206"/>
        <v>-3.8985726403680411E-9</v>
      </c>
      <c r="AB277" s="30">
        <f t="shared" si="207"/>
        <v>-3.8985726403677987E-9</v>
      </c>
      <c r="AD277" s="36">
        <v>3.9E-10</v>
      </c>
      <c r="AE277" s="36">
        <v>0.27098916102999998</v>
      </c>
      <c r="AF277" s="36">
        <v>11614.4332937322</v>
      </c>
      <c r="AG277" s="30">
        <f t="shared" si="208"/>
        <v>1.0649074262230425E-10</v>
      </c>
      <c r="AH277" s="30">
        <f t="shared" si="209"/>
        <v>1.0634749491896428E-10</v>
      </c>
      <c r="AI277" s="30">
        <f t="shared" si="210"/>
        <v>1.0634750101123735E-10</v>
      </c>
      <c r="AJ277" s="30">
        <f t="shared" si="211"/>
        <v>1.063475010109814E-10</v>
      </c>
      <c r="AL277" s="36"/>
      <c r="AM277" s="36"/>
      <c r="AN277" s="36"/>
      <c r="AT277" s="36"/>
      <c r="AU277" s="36"/>
      <c r="AV277" s="36"/>
      <c r="BB277" s="36"/>
      <c r="BC277" s="36"/>
      <c r="BD277" s="36"/>
      <c r="BJ277" s="36">
        <v>1.61E-9</v>
      </c>
      <c r="BK277" s="36">
        <v>2.6479528886199999</v>
      </c>
      <c r="BL277" s="36">
        <v>3304.0070613956</v>
      </c>
      <c r="BM277" s="30">
        <f t="shared" si="212"/>
        <v>-1.6089213127204193E-9</v>
      </c>
      <c r="BN277" s="30">
        <f t="shared" si="213"/>
        <v>-1.6089277030965002E-9</v>
      </c>
      <c r="BO277" s="30">
        <f t="shared" si="214"/>
        <v>-1.608927702825138E-9</v>
      </c>
      <c r="BP277" s="30">
        <f t="shared" si="215"/>
        <v>-1.6089277028251494E-9</v>
      </c>
      <c r="BR277" s="36">
        <v>2.5000000000000002E-10</v>
      </c>
      <c r="BS277" s="36">
        <v>2.0597014067799999</v>
      </c>
      <c r="BT277" s="36">
        <v>17395.219734725801</v>
      </c>
      <c r="BU277" s="30">
        <f t="shared" si="216"/>
        <v>2.4749841123918974E-10</v>
      </c>
      <c r="BV277" s="30">
        <f t="shared" si="217"/>
        <v>2.4747819823446007E-10</v>
      </c>
      <c r="BW277" s="30">
        <f t="shared" si="218"/>
        <v>2.4747819909578597E-10</v>
      </c>
      <c r="BX277" s="30">
        <f t="shared" si="219"/>
        <v>2.4747819909574973E-10</v>
      </c>
      <c r="BZ277" s="36"/>
      <c r="CA277" s="36"/>
      <c r="CB277" s="36"/>
      <c r="CH277" s="36"/>
      <c r="CI277" s="36"/>
      <c r="CJ277" s="36"/>
      <c r="CP277" s="36"/>
      <c r="CQ277" s="36"/>
      <c r="CR277" s="36"/>
      <c r="CX277" s="36"/>
      <c r="CY277" s="36"/>
      <c r="CZ277" s="36"/>
      <c r="DF277" s="36">
        <v>1.6149999999999999E-8</v>
      </c>
      <c r="DG277" s="36">
        <v>3.2411071365800002</v>
      </c>
      <c r="DH277" s="36">
        <v>3657.0042963564001</v>
      </c>
      <c r="DI277" s="30">
        <f t="shared" si="220"/>
        <v>-3.8912626706620296E-9</v>
      </c>
      <c r="DJ277" s="30">
        <f t="shared" si="221"/>
        <v>-3.8893783956740546E-9</v>
      </c>
      <c r="DK277" s="30">
        <f t="shared" si="222"/>
        <v>-3.8893784758085248E-9</v>
      </c>
      <c r="DL277" s="30">
        <f t="shared" si="223"/>
        <v>-3.8893784758050721E-9</v>
      </c>
      <c r="DN277" s="36">
        <v>2.7700000000000002E-9</v>
      </c>
      <c r="DO277" s="36">
        <v>6.1445946997999998</v>
      </c>
      <c r="DP277" s="36">
        <v>19402.7969528166</v>
      </c>
      <c r="DQ277" s="30">
        <f t="shared" si="224"/>
        <v>1.7117201644317962E-9</v>
      </c>
      <c r="DR277" s="30">
        <f t="shared" si="225"/>
        <v>1.7103307791155346E-9</v>
      </c>
      <c r="DS277" s="30">
        <f t="shared" si="226"/>
        <v>1.7103308382171919E-9</v>
      </c>
      <c r="DT277" s="30">
        <f t="shared" si="227"/>
        <v>1.7103308382147149E-9</v>
      </c>
      <c r="DV277" s="36">
        <v>4.3000000000000001E-10</v>
      </c>
      <c r="DW277" s="36">
        <v>1.50296327105</v>
      </c>
      <c r="DX277" s="36">
        <v>27035.740212466801</v>
      </c>
      <c r="DY277" s="30">
        <f t="shared" si="228"/>
        <v>-3.1643245134763352E-10</v>
      </c>
      <c r="DZ277" s="30">
        <f t="shared" si="229"/>
        <v>-3.1617357212204339E-10</v>
      </c>
      <c r="EA277" s="30">
        <f t="shared" si="230"/>
        <v>-3.1617358313680395E-10</v>
      </c>
      <c r="EB277" s="30">
        <f t="shared" si="231"/>
        <v>-3.1617358313634011E-10</v>
      </c>
      <c r="ED277" s="36"/>
      <c r="EE277" s="36"/>
      <c r="EF277" s="36"/>
      <c r="EL277" s="36"/>
      <c r="EM277" s="36"/>
      <c r="EN277" s="36"/>
      <c r="ET277" s="36"/>
      <c r="EU277" s="36"/>
      <c r="EV277" s="36"/>
    </row>
    <row r="278" spans="14:152" s="30" customFormat="1" ht="12.75">
      <c r="N278" s="36">
        <v>3.4399999999999997E-8</v>
      </c>
      <c r="O278" s="36">
        <v>2.7770606462499998</v>
      </c>
      <c r="P278" s="36">
        <v>6660.4494579071998</v>
      </c>
      <c r="Q278" s="30">
        <f t="shared" si="200"/>
        <v>-3.1613981676927977E-8</v>
      </c>
      <c r="R278" s="30">
        <f t="shared" si="201"/>
        <v>-3.1616950125724745E-8</v>
      </c>
      <c r="S278" s="30">
        <f t="shared" si="202"/>
        <v>-3.1616949999516723E-8</v>
      </c>
      <c r="T278" s="30">
        <f t="shared" si="203"/>
        <v>-3.1616949999522017E-8</v>
      </c>
      <c r="V278" s="36">
        <v>5.1600000000000004E-9</v>
      </c>
      <c r="W278" s="36">
        <v>5.8476778242199998</v>
      </c>
      <c r="X278" s="36">
        <v>1052.2683831884001</v>
      </c>
      <c r="Y278" s="30">
        <f t="shared" si="204"/>
        <v>5.1595437014495717E-9</v>
      </c>
      <c r="Z278" s="30">
        <f t="shared" si="205"/>
        <v>5.159546071966761E-9</v>
      </c>
      <c r="AA278" s="30">
        <f t="shared" si="206"/>
        <v>5.1595460718660807E-9</v>
      </c>
      <c r="AB278" s="30">
        <f t="shared" si="207"/>
        <v>5.1595460718660848E-9</v>
      </c>
      <c r="AD278" s="36">
        <v>3.6E-10</v>
      </c>
      <c r="AE278" s="36">
        <v>3.93388136028</v>
      </c>
      <c r="AF278" s="36">
        <v>33716.965065866403</v>
      </c>
      <c r="AG278" s="30">
        <f t="shared" si="208"/>
        <v>2.5083543423140442E-10</v>
      </c>
      <c r="AH278" s="30">
        <f t="shared" si="209"/>
        <v>2.5054907447184982E-10</v>
      </c>
      <c r="AI278" s="30">
        <f t="shared" si="210"/>
        <v>2.5054908665651705E-10</v>
      </c>
      <c r="AJ278" s="30">
        <f t="shared" si="211"/>
        <v>2.505490866560027E-10</v>
      </c>
      <c r="AL278" s="36"/>
      <c r="AM278" s="36"/>
      <c r="AN278" s="36"/>
      <c r="AT278" s="36"/>
      <c r="AU278" s="36"/>
      <c r="AV278" s="36"/>
      <c r="BB278" s="36"/>
      <c r="BC278" s="36"/>
      <c r="BD278" s="36"/>
      <c r="BJ278" s="36">
        <v>1.73E-9</v>
      </c>
      <c r="BK278" s="36">
        <v>3.5411528511500001</v>
      </c>
      <c r="BL278" s="36">
        <v>10022.817601167601</v>
      </c>
      <c r="BM278" s="30">
        <f t="shared" si="212"/>
        <v>-3.3489726022384474E-10</v>
      </c>
      <c r="BN278" s="30">
        <f t="shared" si="213"/>
        <v>-3.354564444932269E-10</v>
      </c>
      <c r="BO278" s="30">
        <f t="shared" si="214"/>
        <v>-3.3545642071336736E-10</v>
      </c>
      <c r="BP278" s="30">
        <f t="shared" si="215"/>
        <v>-3.3545642071438034E-10</v>
      </c>
      <c r="BR278" s="36">
        <v>3E-10</v>
      </c>
      <c r="BS278" s="36">
        <v>5.2228526044099999</v>
      </c>
      <c r="BT278" s="36">
        <v>9485.0327680040009</v>
      </c>
      <c r="BU278" s="30">
        <f t="shared" si="216"/>
        <v>-2.911345274275651E-10</v>
      </c>
      <c r="BV278" s="30">
        <f t="shared" si="217"/>
        <v>-2.9111194180543785E-10</v>
      </c>
      <c r="BW278" s="30">
        <f t="shared" si="218"/>
        <v>-2.911119427665465E-10</v>
      </c>
      <c r="BX278" s="30">
        <f t="shared" si="219"/>
        <v>-2.9111194276650582E-10</v>
      </c>
      <c r="BZ278" s="36"/>
      <c r="CA278" s="36"/>
      <c r="CB278" s="36"/>
      <c r="CH278" s="36"/>
      <c r="CI278" s="36"/>
      <c r="CJ278" s="36"/>
      <c r="CP278" s="36"/>
      <c r="CQ278" s="36"/>
      <c r="CR278" s="36"/>
      <c r="CX278" s="36"/>
      <c r="CY278" s="36"/>
      <c r="CZ278" s="36"/>
      <c r="DF278" s="36">
        <v>1.576E-8</v>
      </c>
      <c r="DG278" s="36">
        <v>3.52622401575</v>
      </c>
      <c r="DH278" s="36">
        <v>6688.3384004004001</v>
      </c>
      <c r="DI278" s="30">
        <f t="shared" si="220"/>
        <v>-8.518310420816586E-9</v>
      </c>
      <c r="DJ278" s="30">
        <f t="shared" si="221"/>
        <v>-8.5212254551134111E-9</v>
      </c>
      <c r="DK278" s="30">
        <f t="shared" si="222"/>
        <v>-8.5212253311535026E-9</v>
      </c>
      <c r="DL278" s="30">
        <f t="shared" si="223"/>
        <v>-8.5212253311587767E-9</v>
      </c>
      <c r="DN278" s="36">
        <v>2.2200000000000002E-9</v>
      </c>
      <c r="DO278" s="36">
        <v>2.2025379906500002</v>
      </c>
      <c r="DP278" s="36">
        <v>7107.8230442756003</v>
      </c>
      <c r="DQ278" s="30">
        <f t="shared" si="224"/>
        <v>1.9568887048560844E-9</v>
      </c>
      <c r="DR278" s="30">
        <f t="shared" si="225"/>
        <v>1.9571335914473315E-9</v>
      </c>
      <c r="DS278" s="30">
        <f t="shared" si="226"/>
        <v>1.9571335810352249E-9</v>
      </c>
      <c r="DT278" s="30">
        <f t="shared" si="227"/>
        <v>1.9571335810356641E-9</v>
      </c>
      <c r="DV278" s="36">
        <v>3.3E-10</v>
      </c>
      <c r="DW278" s="36">
        <v>5.4173110968799998</v>
      </c>
      <c r="DX278" s="36">
        <v>20597.243963041201</v>
      </c>
      <c r="DY278" s="30">
        <f t="shared" si="228"/>
        <v>-1.2871013331185351E-10</v>
      </c>
      <c r="DZ278" s="30">
        <f t="shared" si="229"/>
        <v>-1.2891584257367663E-10</v>
      </c>
      <c r="EA278" s="30">
        <f t="shared" si="230"/>
        <v>-1.2891583382666114E-10</v>
      </c>
      <c r="EB278" s="30">
        <f t="shared" si="231"/>
        <v>-1.2891583382703239E-10</v>
      </c>
      <c r="ED278" s="36"/>
      <c r="EE278" s="36"/>
      <c r="EF278" s="36"/>
      <c r="EL278" s="36"/>
      <c r="EM278" s="36"/>
      <c r="EN278" s="36"/>
      <c r="ET278" s="36"/>
      <c r="EU278" s="36"/>
      <c r="EV278" s="36"/>
    </row>
    <row r="279" spans="14:152" s="30" customFormat="1" ht="12.75">
      <c r="N279" s="36">
        <v>2.798E-8</v>
      </c>
      <c r="O279" s="36">
        <v>2.7967337909399999</v>
      </c>
      <c r="P279" s="36">
        <v>16858.482532933202</v>
      </c>
      <c r="Q279" s="30">
        <f t="shared" si="200"/>
        <v>-2.5434799801501486E-8</v>
      </c>
      <c r="R279" s="30">
        <f t="shared" si="201"/>
        <v>-2.5441257452569805E-8</v>
      </c>
      <c r="S279" s="30">
        <f t="shared" si="202"/>
        <v>-2.5441257178109167E-8</v>
      </c>
      <c r="T279" s="30">
        <f t="shared" si="203"/>
        <v>-2.544125717812075E-8</v>
      </c>
      <c r="V279" s="36">
        <v>4.1400000000000002E-9</v>
      </c>
      <c r="W279" s="36">
        <v>4.7540958261000004</v>
      </c>
      <c r="X279" s="36">
        <v>3981.490034082</v>
      </c>
      <c r="Y279" s="30">
        <f t="shared" si="204"/>
        <v>1.7716557782771098E-10</v>
      </c>
      <c r="Z279" s="30">
        <f t="shared" si="205"/>
        <v>1.7770692223468543E-10</v>
      </c>
      <c r="AA279" s="30">
        <f t="shared" si="206"/>
        <v>1.7770689921279728E-10</v>
      </c>
      <c r="AB279" s="30">
        <f t="shared" si="207"/>
        <v>1.7770689921376712E-10</v>
      </c>
      <c r="AD279" s="36">
        <v>4.7000000000000003E-10</v>
      </c>
      <c r="AE279" s="36">
        <v>3.9089695715100001</v>
      </c>
      <c r="AF279" s="36">
        <v>5244.0492392010001</v>
      </c>
      <c r="AG279" s="30">
        <f t="shared" si="208"/>
        <v>4.6972350392221024E-10</v>
      </c>
      <c r="AH279" s="30">
        <f t="shared" si="209"/>
        <v>4.6972071826515856E-10</v>
      </c>
      <c r="AI279" s="30">
        <f t="shared" si="210"/>
        <v>4.6972071838392205E-10</v>
      </c>
      <c r="AJ279" s="30">
        <f t="shared" si="211"/>
        <v>4.6972071838391698E-10</v>
      </c>
      <c r="AL279" s="36"/>
      <c r="AM279" s="36"/>
      <c r="AN279" s="36"/>
      <c r="AT279" s="36"/>
      <c r="AU279" s="36"/>
      <c r="AV279" s="36"/>
      <c r="BB279" s="36"/>
      <c r="BC279" s="36"/>
      <c r="BD279" s="36"/>
      <c r="BJ279" s="36">
        <v>1.5400000000000001E-9</v>
      </c>
      <c r="BK279" s="36">
        <v>2.4591688283500002</v>
      </c>
      <c r="BL279" s="36">
        <v>12722.552420485201</v>
      </c>
      <c r="BM279" s="30">
        <f t="shared" si="212"/>
        <v>7.8874210712742652E-10</v>
      </c>
      <c r="BN279" s="30">
        <f t="shared" si="213"/>
        <v>7.8929520530017298E-10</v>
      </c>
      <c r="BO279" s="30">
        <f t="shared" si="214"/>
        <v>7.8929518178131079E-10</v>
      </c>
      <c r="BP279" s="30">
        <f t="shared" si="215"/>
        <v>7.8929518178230672E-10</v>
      </c>
      <c r="BR279" s="36">
        <v>2.5000000000000002E-10</v>
      </c>
      <c r="BS279" s="36">
        <v>4.8496436967900003</v>
      </c>
      <c r="BT279" s="36">
        <v>1648.4467571974001</v>
      </c>
      <c r="BU279" s="30">
        <f t="shared" si="216"/>
        <v>-1.0241910213385185E-10</v>
      </c>
      <c r="BV279" s="30">
        <f t="shared" si="217"/>
        <v>-1.0240674402755454E-10</v>
      </c>
      <c r="BW279" s="30">
        <f t="shared" si="218"/>
        <v>-1.024067445531186E-10</v>
      </c>
      <c r="BX279" s="30">
        <f t="shared" si="219"/>
        <v>-1.0240674455309631E-10</v>
      </c>
      <c r="BZ279" s="36"/>
      <c r="CA279" s="36"/>
      <c r="CB279" s="36"/>
      <c r="CH279" s="36"/>
      <c r="CI279" s="36"/>
      <c r="CJ279" s="36"/>
      <c r="CP279" s="36"/>
      <c r="CQ279" s="36"/>
      <c r="CR279" s="36"/>
      <c r="CX279" s="36"/>
      <c r="CY279" s="36"/>
      <c r="CZ279" s="36"/>
      <c r="DF279" s="36">
        <v>2.0339999999999999E-8</v>
      </c>
      <c r="DG279" s="36">
        <v>2.63620520451</v>
      </c>
      <c r="DH279" s="36">
        <v>16460.333529524902</v>
      </c>
      <c r="DI279" s="30">
        <f t="shared" si="220"/>
        <v>1.6009385732294633E-8</v>
      </c>
      <c r="DJ279" s="30">
        <f t="shared" si="221"/>
        <v>1.6002594654263602E-8</v>
      </c>
      <c r="DK279" s="30">
        <f t="shared" si="222"/>
        <v>1.6002594943169761E-8</v>
      </c>
      <c r="DL279" s="30">
        <f t="shared" si="223"/>
        <v>1.6002594943157628E-8</v>
      </c>
      <c r="DN279" s="36">
        <v>2.1799999999999999E-9</v>
      </c>
      <c r="DO279" s="36">
        <v>1.37621606096</v>
      </c>
      <c r="DP279" s="36">
        <v>3415.3940252671</v>
      </c>
      <c r="DQ279" s="30">
        <f t="shared" si="224"/>
        <v>6.064889681192136E-10</v>
      </c>
      <c r="DR279" s="30">
        <f t="shared" si="225"/>
        <v>6.0672405274927445E-10</v>
      </c>
      <c r="DS279" s="30">
        <f t="shared" si="226"/>
        <v>6.0672404275190722E-10</v>
      </c>
      <c r="DT279" s="30">
        <f t="shared" si="227"/>
        <v>6.0672404275233126E-10</v>
      </c>
      <c r="DV279" s="36">
        <v>3.1999999999999998E-10</v>
      </c>
      <c r="DW279" s="36">
        <v>4.1388105842499998</v>
      </c>
      <c r="DX279" s="36">
        <v>31570.7996493912</v>
      </c>
      <c r="DY279" s="30">
        <f t="shared" si="228"/>
        <v>9.731614299938849E-11</v>
      </c>
      <c r="DZ279" s="30">
        <f t="shared" si="229"/>
        <v>9.6999724896512407E-11</v>
      </c>
      <c r="EA279" s="30">
        <f t="shared" si="230"/>
        <v>9.6999738355159345E-11</v>
      </c>
      <c r="EB279" s="30">
        <f t="shared" si="231"/>
        <v>9.6999738354587324E-11</v>
      </c>
      <c r="ED279" s="36"/>
      <c r="EE279" s="36"/>
      <c r="EF279" s="36"/>
      <c r="EL279" s="36"/>
      <c r="EM279" s="36"/>
      <c r="EN279" s="36"/>
      <c r="ET279" s="36"/>
      <c r="EU279" s="36"/>
      <c r="EV279" s="36"/>
    </row>
    <row r="280" spans="14:152" s="30" customFormat="1" ht="12.75">
      <c r="N280" s="36">
        <v>2.7529999999999999E-8</v>
      </c>
      <c r="O280" s="36">
        <v>4.4119078211899998</v>
      </c>
      <c r="P280" s="36">
        <v>3415.3940252671</v>
      </c>
      <c r="Q280" s="30">
        <f t="shared" si="200"/>
        <v>-1.0411224386898778E-8</v>
      </c>
      <c r="R280" s="30">
        <f t="shared" si="201"/>
        <v>-1.0414085597318926E-8</v>
      </c>
      <c r="S280" s="30">
        <f t="shared" si="202"/>
        <v>-1.0414085475641978E-8</v>
      </c>
      <c r="T280" s="30">
        <f t="shared" si="203"/>
        <v>-1.041408547564714E-8</v>
      </c>
      <c r="V280" s="36">
        <v>3.65E-9</v>
      </c>
      <c r="W280" s="36">
        <v>3.7327167154900001</v>
      </c>
      <c r="X280" s="36">
        <v>5518.7501489918004</v>
      </c>
      <c r="Y280" s="30">
        <f t="shared" si="204"/>
        <v>-5.918102414370196E-10</v>
      </c>
      <c r="Z280" s="30">
        <f t="shared" si="205"/>
        <v>-5.9246362621708931E-10</v>
      </c>
      <c r="AA280" s="30">
        <f t="shared" si="206"/>
        <v>-5.9246359843077649E-10</v>
      </c>
      <c r="AB280" s="30">
        <f t="shared" si="207"/>
        <v>-5.9246359843195368E-10</v>
      </c>
      <c r="AD280" s="36">
        <v>3.4000000000000001E-10</v>
      </c>
      <c r="AE280" s="36">
        <v>2.3731046830800002</v>
      </c>
      <c r="AF280" s="36">
        <v>10213.285546211</v>
      </c>
      <c r="AG280" s="30">
        <f t="shared" si="208"/>
        <v>-2.2487220292797168E-10</v>
      </c>
      <c r="AH280" s="30">
        <f t="shared" si="209"/>
        <v>-2.247865737312041E-10</v>
      </c>
      <c r="AI280" s="30">
        <f t="shared" si="210"/>
        <v>-2.2478657737332562E-10</v>
      </c>
      <c r="AJ280" s="30">
        <f t="shared" si="211"/>
        <v>-2.2478657737317337E-10</v>
      </c>
      <c r="AL280" s="36"/>
      <c r="AM280" s="36"/>
      <c r="AN280" s="36"/>
      <c r="AT280" s="36"/>
      <c r="AU280" s="36"/>
      <c r="AV280" s="36"/>
      <c r="BB280" s="36"/>
      <c r="BC280" s="36"/>
      <c r="BD280" s="36"/>
      <c r="BJ280" s="36">
        <v>1.6000000000000001E-9</v>
      </c>
      <c r="BK280" s="36">
        <v>1.73968020026</v>
      </c>
      <c r="BL280" s="36">
        <v>3377.2177920039999</v>
      </c>
      <c r="BM280" s="30">
        <f t="shared" si="212"/>
        <v>-4.6244156712887473E-10</v>
      </c>
      <c r="BN280" s="30">
        <f t="shared" si="213"/>
        <v>-4.6227151935421668E-10</v>
      </c>
      <c r="BO280" s="30">
        <f t="shared" si="214"/>
        <v>-4.6227152658601622E-10</v>
      </c>
      <c r="BP280" s="30">
        <f t="shared" si="215"/>
        <v>-4.6227152658571146E-10</v>
      </c>
      <c r="BR280" s="36">
        <v>2.5999999999999998E-10</v>
      </c>
      <c r="BS280" s="36">
        <v>5.4762681422300004</v>
      </c>
      <c r="BT280" s="36">
        <v>3074.0053849780002</v>
      </c>
      <c r="BU280" s="30">
        <f t="shared" si="216"/>
        <v>1.4078661038089644E-10</v>
      </c>
      <c r="BV280" s="30">
        <f t="shared" si="217"/>
        <v>1.4080869737086756E-10</v>
      </c>
      <c r="BW280" s="30">
        <f t="shared" si="218"/>
        <v>1.4080869643159705E-10</v>
      </c>
      <c r="BX280" s="30">
        <f t="shared" si="219"/>
        <v>1.4080869643163665E-10</v>
      </c>
      <c r="BZ280" s="36"/>
      <c r="CA280" s="36"/>
      <c r="CB280" s="36"/>
      <c r="CH280" s="36"/>
      <c r="CI280" s="36"/>
      <c r="CJ280" s="36"/>
      <c r="CP280" s="36"/>
      <c r="CQ280" s="36"/>
      <c r="CR280" s="36"/>
      <c r="CX280" s="36"/>
      <c r="CY280" s="36"/>
      <c r="CZ280" s="36"/>
      <c r="DF280" s="36">
        <v>2.0249999999999999E-8</v>
      </c>
      <c r="DG280" s="36">
        <v>5.9290754162399999</v>
      </c>
      <c r="DH280" s="36">
        <v>10021.7699697966</v>
      </c>
      <c r="DI280" s="30">
        <f t="shared" si="220"/>
        <v>1.6384923923523089E-8</v>
      </c>
      <c r="DJ280" s="30">
        <f t="shared" si="221"/>
        <v>1.6388843142264992E-8</v>
      </c>
      <c r="DK280" s="30">
        <f t="shared" si="222"/>
        <v>1.6388842975628753E-8</v>
      </c>
      <c r="DL280" s="30">
        <f t="shared" si="223"/>
        <v>1.6388842975635853E-8</v>
      </c>
      <c r="DN280" s="36">
        <v>2.9699999999999999E-9</v>
      </c>
      <c r="DO280" s="36">
        <v>3.78408680173</v>
      </c>
      <c r="DP280" s="36">
        <v>2766.2676283649998</v>
      </c>
      <c r="DQ280" s="30">
        <f t="shared" si="224"/>
        <v>1.5728685571995707E-9</v>
      </c>
      <c r="DR280" s="30">
        <f t="shared" si="225"/>
        <v>1.5730976400131409E-9</v>
      </c>
      <c r="DS280" s="30">
        <f t="shared" si="226"/>
        <v>1.5730976302711325E-9</v>
      </c>
      <c r="DT280" s="30">
        <f t="shared" si="227"/>
        <v>1.5730976302715444E-9</v>
      </c>
      <c r="DV280" s="36">
        <v>4.0000000000000001E-10</v>
      </c>
      <c r="DW280" s="36">
        <v>5.8446306917999999</v>
      </c>
      <c r="DX280" s="36">
        <v>16460.333529524902</v>
      </c>
      <c r="DY280" s="30">
        <f t="shared" si="228"/>
        <v>-3.30610431976795E-10</v>
      </c>
      <c r="DZ280" s="30">
        <f t="shared" si="229"/>
        <v>-3.3048855321087631E-10</v>
      </c>
      <c r="EA280" s="30">
        <f t="shared" si="230"/>
        <v>-3.3048855839611438E-10</v>
      </c>
      <c r="EB280" s="30">
        <f t="shared" si="231"/>
        <v>-3.3048855839589662E-10</v>
      </c>
      <c r="ED280" s="36"/>
      <c r="EE280" s="36"/>
      <c r="EF280" s="36"/>
      <c r="EL280" s="36"/>
      <c r="EM280" s="36"/>
      <c r="EN280" s="36"/>
      <c r="ET280" s="36"/>
      <c r="EU280" s="36"/>
      <c r="EV280" s="36"/>
    </row>
    <row r="281" spans="14:152" s="30" customFormat="1" ht="12.75">
      <c r="N281" s="36">
        <v>2.7030000000000001E-8</v>
      </c>
      <c r="O281" s="36">
        <v>0.19222683184</v>
      </c>
      <c r="P281" s="36">
        <v>3237.5196524812</v>
      </c>
      <c r="Q281" s="30">
        <f t="shared" si="200"/>
        <v>1.2474160762063106E-8</v>
      </c>
      <c r="R281" s="30">
        <f t="shared" si="201"/>
        <v>1.2476712683848115E-8</v>
      </c>
      <c r="S281" s="30">
        <f t="shared" si="202"/>
        <v>1.2476712575324609E-8</v>
      </c>
      <c r="T281" s="30">
        <f t="shared" si="203"/>
        <v>1.2476712575329208E-8</v>
      </c>
      <c r="V281" s="36">
        <v>3.6699999999999999E-9</v>
      </c>
      <c r="W281" s="36">
        <v>0.13506394327999999</v>
      </c>
      <c r="X281" s="36">
        <v>56.898374935600003</v>
      </c>
      <c r="Y281" s="30">
        <f t="shared" si="204"/>
        <v>3.6104345232699845E-9</v>
      </c>
      <c r="Z281" s="30">
        <f t="shared" si="205"/>
        <v>3.6104332915698919E-9</v>
      </c>
      <c r="AA281" s="30">
        <f t="shared" si="206"/>
        <v>3.6104332916222727E-9</v>
      </c>
      <c r="AB281" s="30">
        <f t="shared" si="207"/>
        <v>3.610433291622271E-9</v>
      </c>
      <c r="AD281" s="36">
        <v>3.4000000000000001E-10</v>
      </c>
      <c r="AE281" s="36">
        <v>4.8545449574199999</v>
      </c>
      <c r="AF281" s="36">
        <v>14469.588512484001</v>
      </c>
      <c r="AG281" s="30">
        <f t="shared" si="208"/>
        <v>3.3989308327778111E-10</v>
      </c>
      <c r="AH281" s="30">
        <f t="shared" si="209"/>
        <v>3.398971001595166E-10</v>
      </c>
      <c r="AI281" s="30">
        <f t="shared" si="210"/>
        <v>3.3989709999032436E-10</v>
      </c>
      <c r="AJ281" s="30">
        <f t="shared" si="211"/>
        <v>3.3989709999033149E-10</v>
      </c>
      <c r="AL281" s="36"/>
      <c r="AM281" s="36"/>
      <c r="AN281" s="36"/>
      <c r="AT281" s="36"/>
      <c r="AU281" s="36"/>
      <c r="AV281" s="36"/>
      <c r="BB281" s="36"/>
      <c r="BC281" s="36"/>
      <c r="BD281" s="36"/>
      <c r="BJ281" s="36">
        <v>1.9599999999999998E-9</v>
      </c>
      <c r="BK281" s="36">
        <v>0.78013533938000001</v>
      </c>
      <c r="BL281" s="36">
        <v>3376.6402933772001</v>
      </c>
      <c r="BM281" s="30">
        <f t="shared" si="212"/>
        <v>1.2065552023413589E-9</v>
      </c>
      <c r="BN281" s="30">
        <f t="shared" si="213"/>
        <v>1.2067266423359106E-9</v>
      </c>
      <c r="BO281" s="30">
        <f t="shared" si="214"/>
        <v>1.2067266350453397E-9</v>
      </c>
      <c r="BP281" s="30">
        <f t="shared" si="215"/>
        <v>1.206726635045647E-9</v>
      </c>
      <c r="BR281" s="36">
        <v>2.4E-10</v>
      </c>
      <c r="BS281" s="36">
        <v>2.45239543931</v>
      </c>
      <c r="BT281" s="36">
        <v>17085.958665722199</v>
      </c>
      <c r="BU281" s="30">
        <f t="shared" si="216"/>
        <v>-9.2361443856142407E-11</v>
      </c>
      <c r="BV281" s="30">
        <f t="shared" si="217"/>
        <v>-9.2237014654686162E-11</v>
      </c>
      <c r="BW281" s="30">
        <f t="shared" si="218"/>
        <v>-9.2237019946950434E-11</v>
      </c>
      <c r="BX281" s="30">
        <f t="shared" si="219"/>
        <v>-9.2237019946726888E-11</v>
      </c>
      <c r="BZ281" s="36"/>
      <c r="CA281" s="36"/>
      <c r="CB281" s="36"/>
      <c r="CH281" s="36"/>
      <c r="CI281" s="36"/>
      <c r="CJ281" s="36"/>
      <c r="CP281" s="36"/>
      <c r="CQ281" s="36"/>
      <c r="CR281" s="36"/>
      <c r="CX281" s="36"/>
      <c r="CY281" s="36"/>
      <c r="CZ281" s="36"/>
      <c r="DF281" s="36">
        <v>1.6890000000000001E-8</v>
      </c>
      <c r="DG281" s="36">
        <v>4.4105305749400001</v>
      </c>
      <c r="DH281" s="36">
        <v>5729.5064471490005</v>
      </c>
      <c r="DI281" s="30">
        <f t="shared" si="220"/>
        <v>-1.0269918006168151E-8</v>
      </c>
      <c r="DJ281" s="30">
        <f t="shared" si="221"/>
        <v>-1.0272443281406745E-8</v>
      </c>
      <c r="DK281" s="30">
        <f t="shared" si="222"/>
        <v>-1.02724431740212E-8</v>
      </c>
      <c r="DL281" s="30">
        <f t="shared" si="223"/>
        <v>-1.0272443174025725E-8</v>
      </c>
      <c r="DN281" s="36">
        <v>2.64E-9</v>
      </c>
      <c r="DO281" s="36">
        <v>5.3534532290500003</v>
      </c>
      <c r="DP281" s="36">
        <v>6816.2899334350004</v>
      </c>
      <c r="DQ281" s="30">
        <f t="shared" si="224"/>
        <v>1.3725926938351593E-9</v>
      </c>
      <c r="DR281" s="30">
        <f t="shared" si="225"/>
        <v>1.3720873636623819E-9</v>
      </c>
      <c r="DS281" s="30">
        <f t="shared" si="226"/>
        <v>1.3720873851541825E-9</v>
      </c>
      <c r="DT281" s="30">
        <f t="shared" si="227"/>
        <v>1.372087385153285E-9</v>
      </c>
      <c r="DV281" s="36">
        <v>3.4999999999999998E-10</v>
      </c>
      <c r="DW281" s="36">
        <v>5.5008374355700003</v>
      </c>
      <c r="DX281" s="36">
        <v>8425.6508378147992</v>
      </c>
      <c r="DY281" s="30">
        <f t="shared" si="228"/>
        <v>-3.2566559755315132E-10</v>
      </c>
      <c r="DZ281" s="30">
        <f t="shared" si="229"/>
        <v>-3.2563007048696137E-10</v>
      </c>
      <c r="EA281" s="30">
        <f t="shared" si="230"/>
        <v>-3.256300719983647E-10</v>
      </c>
      <c r="EB281" s="30">
        <f t="shared" si="231"/>
        <v>-3.256300719983009E-10</v>
      </c>
      <c r="ED281" s="36"/>
      <c r="EE281" s="36"/>
      <c r="EF281" s="36"/>
      <c r="EL281" s="36"/>
      <c r="EM281" s="36"/>
      <c r="EN281" s="36"/>
      <c r="ET281" s="36"/>
      <c r="EU281" s="36"/>
      <c r="EV281" s="36"/>
    </row>
    <row r="282" spans="14:152" s="30" customFormat="1" ht="12.75">
      <c r="N282" s="36">
        <v>2.7190000000000001E-8</v>
      </c>
      <c r="O282" s="36">
        <v>3.2662834137700001</v>
      </c>
      <c r="P282" s="36">
        <v>3914.9572250346</v>
      </c>
      <c r="Q282" s="30">
        <f t="shared" si="200"/>
        <v>2.4946548853357464E-8</v>
      </c>
      <c r="R282" s="30">
        <f t="shared" si="201"/>
        <v>2.4947940467800048E-8</v>
      </c>
      <c r="S282" s="30">
        <f t="shared" si="202"/>
        <v>2.4947940408627127E-8</v>
      </c>
      <c r="T282" s="30">
        <f t="shared" si="203"/>
        <v>2.4947940408629628E-8</v>
      </c>
      <c r="V282" s="36">
        <v>4.5900000000000001E-9</v>
      </c>
      <c r="W282" s="36">
        <v>0.15582180531000001</v>
      </c>
      <c r="X282" s="36">
        <v>9381.9399937853996</v>
      </c>
      <c r="Y282" s="30">
        <f t="shared" si="204"/>
        <v>-1.2277020758373283E-10</v>
      </c>
      <c r="Z282" s="30">
        <f t="shared" si="205"/>
        <v>-1.2418526823369943E-10</v>
      </c>
      <c r="AA282" s="30">
        <f t="shared" si="206"/>
        <v>-1.2418520805518529E-10</v>
      </c>
      <c r="AB282" s="30">
        <f t="shared" si="207"/>
        <v>-1.2418520805769563E-10</v>
      </c>
      <c r="AD282" s="36">
        <v>3.4999999999999998E-10</v>
      </c>
      <c r="AE282" s="36">
        <v>1.9649734863399999</v>
      </c>
      <c r="AF282" s="36">
        <v>6702.0002488919999</v>
      </c>
      <c r="AG282" s="30">
        <f t="shared" si="208"/>
        <v>-2.8130998238928679E-10</v>
      </c>
      <c r="AH282" s="30">
        <f t="shared" si="209"/>
        <v>-2.8126409808805513E-10</v>
      </c>
      <c r="AI282" s="30">
        <f t="shared" si="210"/>
        <v>-2.8126410003968299E-10</v>
      </c>
      <c r="AJ282" s="30">
        <f t="shared" si="211"/>
        <v>-2.8126410003960156E-10</v>
      </c>
      <c r="AL282" s="36"/>
      <c r="AM282" s="36"/>
      <c r="AN282" s="36"/>
      <c r="AT282" s="36"/>
      <c r="AU282" s="36"/>
      <c r="AV282" s="36"/>
      <c r="BB282" s="36"/>
      <c r="BC282" s="36"/>
      <c r="BD282" s="36"/>
      <c r="BJ282" s="36">
        <v>1.5300000000000001E-9</v>
      </c>
      <c r="BK282" s="36">
        <v>0.27328628499000002</v>
      </c>
      <c r="BL282" s="36">
        <v>13362.382396496399</v>
      </c>
      <c r="BM282" s="30">
        <f t="shared" si="212"/>
        <v>-1.8373482097660065E-11</v>
      </c>
      <c r="BN282" s="30">
        <f t="shared" si="213"/>
        <v>-1.7701477778464464E-11</v>
      </c>
      <c r="BO282" s="30">
        <f t="shared" si="214"/>
        <v>-1.7701506357100693E-11</v>
      </c>
      <c r="BP282" s="30">
        <f t="shared" si="215"/>
        <v>-1.7701506355883189E-11</v>
      </c>
      <c r="BR282" s="36">
        <v>2.8999999999999998E-10</v>
      </c>
      <c r="BS282" s="36">
        <v>5.3642873788800003</v>
      </c>
      <c r="BT282" s="36">
        <v>2707.8286873866</v>
      </c>
      <c r="BU282" s="30">
        <f t="shared" si="216"/>
        <v>-2.8271043376125037E-10</v>
      </c>
      <c r="BV282" s="30">
        <f t="shared" si="217"/>
        <v>-2.827046813349603E-10</v>
      </c>
      <c r="BW282" s="30">
        <f t="shared" si="218"/>
        <v>-2.8270468157964343E-10</v>
      </c>
      <c r="BX282" s="30">
        <f t="shared" si="219"/>
        <v>-2.8270468157963309E-10</v>
      </c>
      <c r="BZ282" s="36"/>
      <c r="CA282" s="36"/>
      <c r="CB282" s="36"/>
      <c r="CH282" s="36"/>
      <c r="CI282" s="36"/>
      <c r="CJ282" s="36"/>
      <c r="CP282" s="36"/>
      <c r="CQ282" s="36"/>
      <c r="CR282" s="36"/>
      <c r="CX282" s="36"/>
      <c r="CY282" s="36"/>
      <c r="CZ282" s="36"/>
      <c r="DF282" s="36">
        <v>1.878E-8</v>
      </c>
      <c r="DG282" s="36">
        <v>4.53291044847</v>
      </c>
      <c r="DH282" s="36">
        <v>3329.9757613500001</v>
      </c>
      <c r="DI282" s="30">
        <f t="shared" si="220"/>
        <v>3.8557819930869926E-9</v>
      </c>
      <c r="DJ282" s="30">
        <f t="shared" si="221"/>
        <v>3.8537700461389315E-9</v>
      </c>
      <c r="DK282" s="30">
        <f t="shared" si="222"/>
        <v>3.8537701317026727E-9</v>
      </c>
      <c r="DL282" s="30">
        <f t="shared" si="223"/>
        <v>3.8537701316990811E-9</v>
      </c>
      <c r="DN282" s="36">
        <v>2.1299999999999999E-9</v>
      </c>
      <c r="DO282" s="36">
        <v>1.10915354432</v>
      </c>
      <c r="DP282" s="36">
        <v>19004.647949408401</v>
      </c>
      <c r="DQ282" s="30">
        <f t="shared" si="224"/>
        <v>-1.7687810516347147E-9</v>
      </c>
      <c r="DR282" s="30">
        <f t="shared" si="225"/>
        <v>-1.7680393340846252E-9</v>
      </c>
      <c r="DS282" s="30">
        <f t="shared" si="226"/>
        <v>-1.7680393656425899E-9</v>
      </c>
      <c r="DT282" s="30">
        <f t="shared" si="227"/>
        <v>-1.7680393656412565E-9</v>
      </c>
      <c r="DV282" s="36">
        <v>3.7999999999999998E-10</v>
      </c>
      <c r="DW282" s="36">
        <v>5.9199198592900002</v>
      </c>
      <c r="DX282" s="36">
        <v>3336.7310913418</v>
      </c>
      <c r="DY282" s="30">
        <f t="shared" si="228"/>
        <v>3.7996028088777191E-10</v>
      </c>
      <c r="DZ282" s="30">
        <f t="shared" si="229"/>
        <v>3.7995967598242251E-10</v>
      </c>
      <c r="EA282" s="30">
        <f t="shared" si="230"/>
        <v>3.7995967600824471E-10</v>
      </c>
      <c r="EB282" s="30">
        <f t="shared" si="231"/>
        <v>3.7995967600824367E-10</v>
      </c>
      <c r="ED282" s="36"/>
      <c r="EE282" s="36"/>
      <c r="EF282" s="36"/>
      <c r="EL282" s="36"/>
      <c r="EM282" s="36"/>
      <c r="EN282" s="36"/>
      <c r="ET282" s="36"/>
      <c r="EU282" s="36"/>
      <c r="EV282" s="36"/>
    </row>
    <row r="283" spans="14:152" s="30" customFormat="1" ht="12.75">
      <c r="N283" s="36">
        <v>2.941E-8</v>
      </c>
      <c r="O283" s="36">
        <v>3.7616913314299998</v>
      </c>
      <c r="P283" s="36">
        <v>6784.3176276182003</v>
      </c>
      <c r="Q283" s="30">
        <f t="shared" si="200"/>
        <v>-2.2435808853083762E-8</v>
      </c>
      <c r="R283" s="30">
        <f t="shared" si="201"/>
        <v>-2.244004898824712E-8</v>
      </c>
      <c r="S283" s="30">
        <f t="shared" si="202"/>
        <v>-2.2440048807949097E-8</v>
      </c>
      <c r="T283" s="30">
        <f t="shared" si="203"/>
        <v>-2.244004880795666E-8</v>
      </c>
      <c r="V283" s="36">
        <v>3.9199999999999997E-9</v>
      </c>
      <c r="W283" s="36">
        <v>2.1584546365100001</v>
      </c>
      <c r="X283" s="36">
        <v>3980.5097130138001</v>
      </c>
      <c r="Y283" s="30">
        <f t="shared" si="204"/>
        <v>1.9087956424889681E-9</v>
      </c>
      <c r="Z283" s="30">
        <f t="shared" si="205"/>
        <v>1.9083476208757904E-9</v>
      </c>
      <c r="AA283" s="30">
        <f t="shared" si="206"/>
        <v>1.9083476399296501E-9</v>
      </c>
      <c r="AB283" s="30">
        <f t="shared" si="207"/>
        <v>1.9083476399288473E-9</v>
      </c>
      <c r="AD283" s="36">
        <v>3.3E-10</v>
      </c>
      <c r="AE283" s="36">
        <v>2.1448875888900001</v>
      </c>
      <c r="AF283" s="36">
        <v>13363.4300278674</v>
      </c>
      <c r="AG283" s="30">
        <f t="shared" si="208"/>
        <v>-3.1457013202383291E-10</v>
      </c>
      <c r="AH283" s="30">
        <f t="shared" si="209"/>
        <v>-3.1461391044126829E-10</v>
      </c>
      <c r="AI283" s="30">
        <f t="shared" si="210"/>
        <v>-3.1461390858077914E-10</v>
      </c>
      <c r="AJ283" s="30">
        <f t="shared" si="211"/>
        <v>-3.1461390858085695E-10</v>
      </c>
      <c r="AL283" s="36"/>
      <c r="AM283" s="36"/>
      <c r="AN283" s="36"/>
      <c r="AT283" s="36"/>
      <c r="AU283" s="36"/>
      <c r="AV283" s="36"/>
      <c r="BB283" s="36"/>
      <c r="BC283" s="36"/>
      <c r="BD283" s="36"/>
      <c r="BJ283" s="36">
        <v>1.9000000000000001E-9</v>
      </c>
      <c r="BK283" s="36">
        <v>2.65143864216</v>
      </c>
      <c r="BL283" s="36">
        <v>3657.0042963564001</v>
      </c>
      <c r="BM283" s="30">
        <f t="shared" si="212"/>
        <v>6.4494945710569339E-10</v>
      </c>
      <c r="BN283" s="30">
        <f t="shared" si="213"/>
        <v>6.45164296125093E-10</v>
      </c>
      <c r="BO283" s="30">
        <f t="shared" si="214"/>
        <v>6.451642869887574E-10</v>
      </c>
      <c r="BP283" s="30">
        <f t="shared" si="215"/>
        <v>6.4516428698914462E-10</v>
      </c>
      <c r="BR283" s="36">
        <v>2.4E-10</v>
      </c>
      <c r="BS283" s="36">
        <v>5.5748854479999999</v>
      </c>
      <c r="BT283" s="36">
        <v>10264.5658840734</v>
      </c>
      <c r="BU283" s="30">
        <f t="shared" si="216"/>
        <v>1.1475227951258402E-10</v>
      </c>
      <c r="BV283" s="30">
        <f t="shared" si="217"/>
        <v>1.1468114917005844E-10</v>
      </c>
      <c r="BW283" s="30">
        <f t="shared" si="218"/>
        <v>1.1468115219532074E-10</v>
      </c>
      <c r="BX283" s="30">
        <f t="shared" si="219"/>
        <v>1.1468115219519191E-10</v>
      </c>
      <c r="BZ283" s="36"/>
      <c r="CA283" s="36"/>
      <c r="CB283" s="36"/>
      <c r="CH283" s="36"/>
      <c r="CI283" s="36"/>
      <c r="CJ283" s="36"/>
      <c r="CP283" s="36"/>
      <c r="CQ283" s="36"/>
      <c r="CR283" s="36"/>
      <c r="CX283" s="36"/>
      <c r="CY283" s="36"/>
      <c r="CZ283" s="36"/>
      <c r="DF283" s="36">
        <v>1.5300000000000001E-8</v>
      </c>
      <c r="DG283" s="36">
        <v>4.76331644411</v>
      </c>
      <c r="DH283" s="36">
        <v>7895.9598727202001</v>
      </c>
      <c r="DI283" s="30">
        <f t="shared" si="220"/>
        <v>3.8371241520789561E-9</v>
      </c>
      <c r="DJ283" s="30">
        <f t="shared" si="221"/>
        <v>3.8332797253836444E-9</v>
      </c>
      <c r="DK283" s="30">
        <f t="shared" si="222"/>
        <v>3.8332798888822692E-9</v>
      </c>
      <c r="DL283" s="30">
        <f t="shared" si="223"/>
        <v>3.8332798888755327E-9</v>
      </c>
      <c r="DN283" s="36">
        <v>2.1299999999999999E-9</v>
      </c>
      <c r="DO283" s="36">
        <v>4.6003242763600003</v>
      </c>
      <c r="DP283" s="36">
        <v>3973.3961660129999</v>
      </c>
      <c r="DQ283" s="30">
        <f t="shared" si="224"/>
        <v>3.2188562159931555E-10</v>
      </c>
      <c r="DR283" s="30">
        <f t="shared" si="225"/>
        <v>3.2216063097998958E-10</v>
      </c>
      <c r="DS283" s="30">
        <f t="shared" si="226"/>
        <v>3.2216061928468975E-10</v>
      </c>
      <c r="DT283" s="30">
        <f t="shared" si="227"/>
        <v>3.2216061928518342E-10</v>
      </c>
      <c r="DV283" s="36">
        <v>3E-10</v>
      </c>
      <c r="DW283" s="36">
        <v>5.0915504281099997</v>
      </c>
      <c r="DX283" s="36">
        <v>5085.0384111149997</v>
      </c>
      <c r="DY283" s="30">
        <f t="shared" si="228"/>
        <v>-1.3295016043436033E-10</v>
      </c>
      <c r="DZ283" s="30">
        <f t="shared" si="229"/>
        <v>-1.3290520511502737E-10</v>
      </c>
      <c r="EA283" s="30">
        <f t="shared" si="230"/>
        <v>-1.3290520702693702E-10</v>
      </c>
      <c r="EB283" s="30">
        <f t="shared" si="231"/>
        <v>-1.329052070268558E-10</v>
      </c>
      <c r="ED283" s="36"/>
      <c r="EE283" s="36"/>
      <c r="EF283" s="36"/>
      <c r="EL283" s="36"/>
      <c r="EM283" s="36"/>
      <c r="EN283" s="36"/>
      <c r="ET283" s="36"/>
      <c r="EU283" s="36"/>
      <c r="EV283" s="36"/>
    </row>
    <row r="284" spans="14:152" s="30" customFormat="1" ht="12.75">
      <c r="N284" s="36">
        <v>3.0780000000000002E-8</v>
      </c>
      <c r="O284" s="36">
        <v>5.4810432220700003</v>
      </c>
      <c r="P284" s="36">
        <v>3335.0895023923999</v>
      </c>
      <c r="Q284" s="30">
        <f t="shared" si="200"/>
        <v>2.7792505914855399E-8</v>
      </c>
      <c r="R284" s="30">
        <f t="shared" si="201"/>
        <v>2.7791055524646015E-8</v>
      </c>
      <c r="S284" s="30">
        <f t="shared" si="202"/>
        <v>2.7791055586334396E-8</v>
      </c>
      <c r="T284" s="30">
        <f t="shared" si="203"/>
        <v>2.7791055586331808E-8</v>
      </c>
      <c r="V284" s="36">
        <v>3.9600000000000004E-9</v>
      </c>
      <c r="W284" s="36">
        <v>1.4853859146199999</v>
      </c>
      <c r="X284" s="36">
        <v>17924.910699820401</v>
      </c>
      <c r="Y284" s="30">
        <f t="shared" si="204"/>
        <v>-3.453711897769219E-9</v>
      </c>
      <c r="Z284" s="30">
        <f t="shared" si="205"/>
        <v>-3.4525697333068651E-9</v>
      </c>
      <c r="AA284" s="30">
        <f t="shared" si="206"/>
        <v>-3.4525697819055917E-9</v>
      </c>
      <c r="AB284" s="30">
        <f t="shared" si="207"/>
        <v>-3.4525697819035523E-9</v>
      </c>
      <c r="AD284" s="36">
        <v>4.6000000000000001E-10</v>
      </c>
      <c r="AE284" s="36">
        <v>2.9242226623900001</v>
      </c>
      <c r="AF284" s="36">
        <v>16703.079387151101</v>
      </c>
      <c r="AG284" s="30">
        <f t="shared" si="208"/>
        <v>-6.9573574099521312E-11</v>
      </c>
      <c r="AH284" s="30">
        <f t="shared" si="209"/>
        <v>-6.9823227772062718E-11</v>
      </c>
      <c r="AI284" s="30">
        <f t="shared" si="210"/>
        <v>-6.9823217155398932E-11</v>
      </c>
      <c r="AJ284" s="30">
        <f t="shared" si="211"/>
        <v>-6.9823217155844757E-11</v>
      </c>
      <c r="AL284" s="36"/>
      <c r="AM284" s="36"/>
      <c r="AN284" s="36"/>
      <c r="AT284" s="36"/>
      <c r="AU284" s="36"/>
      <c r="AV284" s="36"/>
      <c r="BB284" s="36"/>
      <c r="BC284" s="36"/>
      <c r="BD284" s="36"/>
      <c r="BJ284" s="36">
        <v>1.7200000000000001E-9</v>
      </c>
      <c r="BK284" s="36">
        <v>5.7109211748800002</v>
      </c>
      <c r="BL284" s="36">
        <v>2384.3232707292</v>
      </c>
      <c r="BM284" s="30">
        <f t="shared" si="212"/>
        <v>5.8145288742097218E-10</v>
      </c>
      <c r="BN284" s="30">
        <f t="shared" si="213"/>
        <v>5.8132601281061559E-10</v>
      </c>
      <c r="BO284" s="30">
        <f t="shared" si="214"/>
        <v>5.8132601820633107E-10</v>
      </c>
      <c r="BP284" s="30">
        <f t="shared" si="215"/>
        <v>5.813260182061039E-10</v>
      </c>
      <c r="BR284" s="36">
        <v>2.5000000000000002E-10</v>
      </c>
      <c r="BS284" s="36">
        <v>4.22744782935</v>
      </c>
      <c r="BT284" s="36">
        <v>1692.1656695024001</v>
      </c>
      <c r="BU284" s="30">
        <f t="shared" si="216"/>
        <v>1.0704983536489773E-10</v>
      </c>
      <c r="BV284" s="30">
        <f t="shared" si="217"/>
        <v>1.0706240205276754E-10</v>
      </c>
      <c r="BW284" s="30">
        <f t="shared" si="218"/>
        <v>1.070624015183465E-10</v>
      </c>
      <c r="BX284" s="30">
        <f t="shared" si="219"/>
        <v>1.0706240151836898E-10</v>
      </c>
      <c r="BZ284" s="36"/>
      <c r="CA284" s="36"/>
      <c r="CB284" s="36"/>
      <c r="CH284" s="36"/>
      <c r="CI284" s="36"/>
      <c r="CJ284" s="36"/>
      <c r="CP284" s="36"/>
      <c r="CQ284" s="36"/>
      <c r="CR284" s="36"/>
      <c r="CX284" s="36"/>
      <c r="CY284" s="36"/>
      <c r="CZ284" s="36"/>
      <c r="DF284" s="36">
        <v>1.529E-8</v>
      </c>
      <c r="DG284" s="36">
        <v>1.3528911098600001</v>
      </c>
      <c r="DH284" s="36">
        <v>1581.9593482830001</v>
      </c>
      <c r="DI284" s="30">
        <f t="shared" si="220"/>
        <v>6.4514570901111289E-9</v>
      </c>
      <c r="DJ284" s="30">
        <f t="shared" si="221"/>
        <v>6.450736211469207E-9</v>
      </c>
      <c r="DK284" s="30">
        <f t="shared" si="222"/>
        <v>6.4507362421266315E-9</v>
      </c>
      <c r="DL284" s="30">
        <f t="shared" si="223"/>
        <v>6.4507362421253262E-9</v>
      </c>
      <c r="DN284" s="36">
        <v>2.2999999999999999E-9</v>
      </c>
      <c r="DO284" s="36">
        <v>4.3935602143099999</v>
      </c>
      <c r="DP284" s="36">
        <v>26724.899413598399</v>
      </c>
      <c r="DQ284" s="30">
        <f t="shared" si="224"/>
        <v>1.7159444977982162E-9</v>
      </c>
      <c r="DR284" s="30">
        <f t="shared" si="225"/>
        <v>1.7172892741650521E-9</v>
      </c>
      <c r="DS284" s="30">
        <f t="shared" si="226"/>
        <v>1.717289217003434E-9</v>
      </c>
      <c r="DT284" s="30">
        <f t="shared" si="227"/>
        <v>1.717289217005869E-9</v>
      </c>
      <c r="DV284" s="36">
        <v>3.1000000000000002E-10</v>
      </c>
      <c r="DW284" s="36">
        <v>4.2721118091600001</v>
      </c>
      <c r="DX284" s="36">
        <v>36659.428489158003</v>
      </c>
      <c r="DY284" s="30">
        <f t="shared" si="228"/>
        <v>-1.4926577264567269E-10</v>
      </c>
      <c r="DZ284" s="30">
        <f t="shared" si="229"/>
        <v>-1.4893824914341802E-10</v>
      </c>
      <c r="EA284" s="30">
        <f t="shared" si="230"/>
        <v>-1.4893826307672407E-10</v>
      </c>
      <c r="EB284" s="30">
        <f t="shared" si="231"/>
        <v>-1.489382630761368E-10</v>
      </c>
      <c r="ED284" s="36"/>
      <c r="EE284" s="36"/>
      <c r="EF284" s="36"/>
      <c r="EL284" s="36"/>
      <c r="EM284" s="36"/>
      <c r="EN284" s="36"/>
      <c r="ET284" s="36"/>
      <c r="EU284" s="36"/>
      <c r="EV284" s="36"/>
    </row>
    <row r="285" spans="14:152" s="30" customFormat="1" ht="12.75">
      <c r="N285" s="36">
        <v>2.7010000000000002E-8</v>
      </c>
      <c r="O285" s="36">
        <v>5.0853722620599999</v>
      </c>
      <c r="P285" s="36">
        <v>6688.3384004004001</v>
      </c>
      <c r="Q285" s="30">
        <f t="shared" si="200"/>
        <v>2.2553080744954958E-8</v>
      </c>
      <c r="R285" s="30">
        <f t="shared" si="201"/>
        <v>2.254981250355399E-8</v>
      </c>
      <c r="S285" s="30">
        <f t="shared" si="202"/>
        <v>2.2549812642566794E-8</v>
      </c>
      <c r="T285" s="30">
        <f t="shared" si="203"/>
        <v>2.2549812642560878E-8</v>
      </c>
      <c r="V285" s="36">
        <v>4.56E-9</v>
      </c>
      <c r="W285" s="36">
        <v>0.64517343173999997</v>
      </c>
      <c r="X285" s="36">
        <v>6816.2899334350004</v>
      </c>
      <c r="Y285" s="30">
        <f t="shared" si="204"/>
        <v>3.8854410303608303E-9</v>
      </c>
      <c r="Z285" s="30">
        <f t="shared" si="205"/>
        <v>3.8859757386184958E-9</v>
      </c>
      <c r="AA285" s="30">
        <f t="shared" si="206"/>
        <v>3.8859757158829197E-9</v>
      </c>
      <c r="AB285" s="30">
        <f t="shared" si="207"/>
        <v>3.8859757158838693E-9</v>
      </c>
      <c r="AD285" s="36">
        <v>3.4999999999999998E-10</v>
      </c>
      <c r="AE285" s="36">
        <v>1.78692835372</v>
      </c>
      <c r="AF285" s="36">
        <v>2648.4548254729998</v>
      </c>
      <c r="AG285" s="30">
        <f t="shared" si="208"/>
        <v>3.3097255057284499E-10</v>
      </c>
      <c r="AH285" s="30">
        <f t="shared" si="209"/>
        <v>3.3096263929734009E-10</v>
      </c>
      <c r="AI285" s="30">
        <f t="shared" si="210"/>
        <v>3.3096263971889382E-10</v>
      </c>
      <c r="AJ285" s="30">
        <f t="shared" si="211"/>
        <v>3.3096263971887604E-10</v>
      </c>
      <c r="AL285" s="36"/>
      <c r="AM285" s="36"/>
      <c r="AN285" s="36"/>
      <c r="AT285" s="36"/>
      <c r="AU285" s="36"/>
      <c r="AV285" s="36"/>
      <c r="BB285" s="36"/>
      <c r="BC285" s="36"/>
      <c r="BD285" s="36"/>
      <c r="BJ285" s="36">
        <v>1.57E-9</v>
      </c>
      <c r="BK285" s="36">
        <v>1.0023538948699999</v>
      </c>
      <c r="BL285" s="36">
        <v>3209.0704650133998</v>
      </c>
      <c r="BM285" s="30">
        <f t="shared" si="212"/>
        <v>-7.3637142018767501E-10</v>
      </c>
      <c r="BN285" s="30">
        <f t="shared" si="213"/>
        <v>-7.3622514547206436E-10</v>
      </c>
      <c r="BO285" s="30">
        <f t="shared" si="214"/>
        <v>-7.3622515169291441E-10</v>
      </c>
      <c r="BP285" s="30">
        <f t="shared" si="215"/>
        <v>-7.3622515169264847E-10</v>
      </c>
      <c r="BR285" s="36">
        <v>2.3000000000000001E-10</v>
      </c>
      <c r="BS285" s="36">
        <v>6.0924487043799997</v>
      </c>
      <c r="BT285" s="36">
        <v>20199.094959632999</v>
      </c>
      <c r="BU285" s="30">
        <f t="shared" si="216"/>
        <v>1.40935783740468E-10</v>
      </c>
      <c r="BV285" s="30">
        <f t="shared" si="217"/>
        <v>1.410564394786791E-10</v>
      </c>
      <c r="BW285" s="30">
        <f t="shared" si="218"/>
        <v>1.4105643434883114E-10</v>
      </c>
      <c r="BX285" s="30">
        <f t="shared" si="219"/>
        <v>1.4105643434904801E-10</v>
      </c>
      <c r="BZ285" s="36"/>
      <c r="CA285" s="36"/>
      <c r="CB285" s="36"/>
      <c r="CH285" s="36"/>
      <c r="CI285" s="36"/>
      <c r="CJ285" s="36"/>
      <c r="CP285" s="36"/>
      <c r="CQ285" s="36"/>
      <c r="CR285" s="36"/>
      <c r="CX285" s="36"/>
      <c r="CY285" s="36"/>
      <c r="CZ285" s="36"/>
      <c r="DF285" s="36">
        <v>1.8069999999999999E-8</v>
      </c>
      <c r="DG285" s="36">
        <v>1.8621200469700001</v>
      </c>
      <c r="DH285" s="36">
        <v>2693.6015933849999</v>
      </c>
      <c r="DI285" s="30">
        <f t="shared" si="220"/>
        <v>1.5802323321851733E-8</v>
      </c>
      <c r="DJ285" s="30">
        <f t="shared" si="221"/>
        <v>1.5801547239139718E-8</v>
      </c>
      <c r="DK285" s="30">
        <f t="shared" si="222"/>
        <v>1.5801547272147089E-8</v>
      </c>
      <c r="DL285" s="30">
        <f t="shared" si="223"/>
        <v>1.5801547272145703E-8</v>
      </c>
      <c r="DN285" s="36">
        <v>2.0200000000000001E-9</v>
      </c>
      <c r="DO285" s="36">
        <v>0.60981942427000002</v>
      </c>
      <c r="DP285" s="36">
        <v>6677.6344247478</v>
      </c>
      <c r="DQ285" s="30">
        <f t="shared" si="224"/>
        <v>5.7083848420487257E-10</v>
      </c>
      <c r="DR285" s="30">
        <f t="shared" si="225"/>
        <v>5.7126380251799095E-10</v>
      </c>
      <c r="DS285" s="30">
        <f t="shared" si="226"/>
        <v>5.7126378443091831E-10</v>
      </c>
      <c r="DT285" s="30">
        <f t="shared" si="227"/>
        <v>5.7126378443167559E-10</v>
      </c>
      <c r="DV285" s="36">
        <v>3E-10</v>
      </c>
      <c r="DW285" s="36">
        <v>4.8738948959200004</v>
      </c>
      <c r="DX285" s="36">
        <v>1692.1656695024001</v>
      </c>
      <c r="DY285" s="30">
        <f t="shared" si="228"/>
        <v>-6.0761065964287072E-11</v>
      </c>
      <c r="DZ285" s="30">
        <f t="shared" si="229"/>
        <v>-6.0744724233133115E-11</v>
      </c>
      <c r="EA285" s="30">
        <f t="shared" si="230"/>
        <v>-6.0744724928107816E-11</v>
      </c>
      <c r="EB285" s="30">
        <f t="shared" si="231"/>
        <v>-6.0744724928078593E-11</v>
      </c>
      <c r="ED285" s="36"/>
      <c r="EE285" s="36"/>
      <c r="EF285" s="36"/>
      <c r="EL285" s="36"/>
      <c r="EM285" s="36"/>
      <c r="EN285" s="36"/>
      <c r="ET285" s="36"/>
      <c r="EU285" s="36"/>
      <c r="EV285" s="36"/>
    </row>
    <row r="286" spans="14:152" s="30" customFormat="1" ht="12.75">
      <c r="N286" s="36">
        <v>2.606E-8</v>
      </c>
      <c r="O286" s="36">
        <v>4.8303255690900002</v>
      </c>
      <c r="P286" s="36">
        <v>4672.6673142405998</v>
      </c>
      <c r="Q286" s="30">
        <f t="shared" si="200"/>
        <v>-1.5921504330228311E-8</v>
      </c>
      <c r="R286" s="30">
        <f t="shared" si="201"/>
        <v>-1.5924673035162591E-8</v>
      </c>
      <c r="S286" s="30">
        <f t="shared" si="202"/>
        <v>-1.5924672900413996E-8</v>
      </c>
      <c r="T286" s="30">
        <f t="shared" si="203"/>
        <v>-1.5924672900419637E-8</v>
      </c>
      <c r="V286" s="36">
        <v>3.58E-9</v>
      </c>
      <c r="W286" s="36">
        <v>5.87219240658</v>
      </c>
      <c r="X286" s="36">
        <v>3607.2194684216001</v>
      </c>
      <c r="Y286" s="30">
        <f t="shared" si="204"/>
        <v>3.1745975164222678E-11</v>
      </c>
      <c r="Z286" s="30">
        <f t="shared" si="205"/>
        <v>3.1321486919590691E-11</v>
      </c>
      <c r="AA286" s="30">
        <f t="shared" si="206"/>
        <v>3.1321504971958239E-11</v>
      </c>
      <c r="AB286" s="30">
        <f t="shared" si="207"/>
        <v>3.1321504971195146E-11</v>
      </c>
      <c r="AD286" s="36">
        <v>3.3E-10</v>
      </c>
      <c r="AE286" s="36">
        <v>4.2448448082599999</v>
      </c>
      <c r="AF286" s="36">
        <v>8584.6616659007996</v>
      </c>
      <c r="AG286" s="30">
        <f t="shared" si="208"/>
        <v>2.6687078514290797E-10</v>
      </c>
      <c r="AH286" s="30">
        <f t="shared" si="209"/>
        <v>2.6692555242666198E-10</v>
      </c>
      <c r="AI286" s="30">
        <f t="shared" si="210"/>
        <v>2.6692555009800576E-10</v>
      </c>
      <c r="AJ286" s="30">
        <f t="shared" si="211"/>
        <v>2.6692555009810363E-10</v>
      </c>
      <c r="AL286" s="36"/>
      <c r="AM286" s="36"/>
      <c r="AN286" s="36"/>
      <c r="AT286" s="36"/>
      <c r="AU286" s="36"/>
      <c r="AV286" s="36"/>
      <c r="BB286" s="36"/>
      <c r="BC286" s="36"/>
      <c r="BD286" s="36"/>
      <c r="BJ286" s="36">
        <v>1.5E-9</v>
      </c>
      <c r="BK286" s="36">
        <v>3.3959274853700001</v>
      </c>
      <c r="BL286" s="36">
        <v>3472.1543883862</v>
      </c>
      <c r="BM286" s="30">
        <f t="shared" si="212"/>
        <v>-1.4836632454251718E-9</v>
      </c>
      <c r="BN286" s="30">
        <f t="shared" si="213"/>
        <v>-1.4836380367357319E-9</v>
      </c>
      <c r="BO286" s="30">
        <f t="shared" si="214"/>
        <v>-1.4836380378082013E-9</v>
      </c>
      <c r="BP286" s="30">
        <f t="shared" si="215"/>
        <v>-1.4836380378081559E-9</v>
      </c>
      <c r="BR286" s="36">
        <v>2.8000000000000002E-10</v>
      </c>
      <c r="BS286" s="36">
        <v>1.30366587075</v>
      </c>
      <c r="BT286" s="36">
        <v>8439.8779318163997</v>
      </c>
      <c r="BU286" s="30">
        <f t="shared" si="216"/>
        <v>1.7136515235855387E-11</v>
      </c>
      <c r="BV286" s="30">
        <f t="shared" si="217"/>
        <v>1.7058978070349606E-11</v>
      </c>
      <c r="BW286" s="30">
        <f t="shared" si="218"/>
        <v>1.7058981367825964E-11</v>
      </c>
      <c r="BX286" s="30">
        <f t="shared" si="219"/>
        <v>1.7058981367686959E-11</v>
      </c>
      <c r="BZ286" s="36"/>
      <c r="CA286" s="36"/>
      <c r="CB286" s="36"/>
      <c r="CH286" s="36"/>
      <c r="CI286" s="36"/>
      <c r="CJ286" s="36"/>
      <c r="CP286" s="36"/>
      <c r="CQ286" s="36"/>
      <c r="CR286" s="36"/>
      <c r="CX286" s="36"/>
      <c r="CY286" s="36"/>
      <c r="CZ286" s="36"/>
      <c r="DF286" s="36">
        <v>1.8550000000000001E-8</v>
      </c>
      <c r="DG286" s="36">
        <v>2.3856174239399999</v>
      </c>
      <c r="DH286" s="36">
        <v>6843.6914895317996</v>
      </c>
      <c r="DI286" s="30">
        <f t="shared" si="220"/>
        <v>-9.9880807884044738E-9</v>
      </c>
      <c r="DJ286" s="30">
        <f t="shared" si="221"/>
        <v>-9.9845639978765493E-9</v>
      </c>
      <c r="DK286" s="30">
        <f t="shared" si="222"/>
        <v>-9.9845641474470516E-9</v>
      </c>
      <c r="DL286" s="30">
        <f t="shared" si="223"/>
        <v>-9.9845641474408312E-9</v>
      </c>
      <c r="DN286" s="36">
        <v>2.6799999999999998E-9</v>
      </c>
      <c r="DO286" s="36">
        <v>5.0505823704099999</v>
      </c>
      <c r="DP286" s="36">
        <v>9381.9399937853996</v>
      </c>
      <c r="DQ286" s="30">
        <f t="shared" si="224"/>
        <v>-2.647613430093978E-9</v>
      </c>
      <c r="DR286" s="30">
        <f t="shared" si="225"/>
        <v>-2.6477414098661759E-9</v>
      </c>
      <c r="DS286" s="30">
        <f t="shared" si="226"/>
        <v>-2.6477414044288911E-9</v>
      </c>
      <c r="DT286" s="30">
        <f t="shared" si="227"/>
        <v>-2.6477414044291181E-9</v>
      </c>
      <c r="DV286" s="36">
        <v>3E-10</v>
      </c>
      <c r="DW286" s="36">
        <v>3.7549464693700001</v>
      </c>
      <c r="DX286" s="36">
        <v>4845.9002357928002</v>
      </c>
      <c r="DY286" s="30">
        <f t="shared" si="228"/>
        <v>-1.3006912025089469E-10</v>
      </c>
      <c r="DZ286" s="30">
        <f t="shared" si="229"/>
        <v>-1.3002605536348016E-10</v>
      </c>
      <c r="EA286" s="30">
        <f t="shared" si="230"/>
        <v>-1.3002605719498571E-10</v>
      </c>
      <c r="EB286" s="30">
        <f t="shared" si="231"/>
        <v>-1.3002605719490793E-10</v>
      </c>
      <c r="ED286" s="36"/>
      <c r="EE286" s="36"/>
      <c r="EF286" s="36"/>
      <c r="EL286" s="36"/>
      <c r="EM286" s="36"/>
      <c r="EN286" s="36"/>
      <c r="ET286" s="36"/>
      <c r="EU286" s="36"/>
      <c r="EV286" s="36"/>
    </row>
    <row r="287" spans="14:152" s="30" customFormat="1" ht="12.75">
      <c r="N287" s="36">
        <v>2.8830000000000001E-8</v>
      </c>
      <c r="O287" s="36">
        <v>2.6406808636200001</v>
      </c>
      <c r="P287" s="36">
        <v>3320.2571073009999</v>
      </c>
      <c r="Q287" s="30">
        <f t="shared" si="200"/>
        <v>-2.8776792827513675E-8</v>
      </c>
      <c r="R287" s="30">
        <f t="shared" si="201"/>
        <v>-2.8776601573762932E-8</v>
      </c>
      <c r="S287" s="30">
        <f t="shared" si="202"/>
        <v>-2.8776601581903736E-8</v>
      </c>
      <c r="T287" s="30">
        <f t="shared" si="203"/>
        <v>-2.8776601581903391E-8</v>
      </c>
      <c r="V287" s="36">
        <v>4.9E-9</v>
      </c>
      <c r="W287" s="36">
        <v>0.65766946041999996</v>
      </c>
      <c r="X287" s="36">
        <v>3376.6402933772001</v>
      </c>
      <c r="Y287" s="30">
        <f t="shared" si="204"/>
        <v>3.4655208193551058E-9</v>
      </c>
      <c r="Z287" s="30">
        <f t="shared" si="205"/>
        <v>3.4659053059697354E-9</v>
      </c>
      <c r="AA287" s="30">
        <f t="shared" si="206"/>
        <v>3.4659052896194498E-9</v>
      </c>
      <c r="AB287" s="30">
        <f t="shared" si="207"/>
        <v>3.4659052896201392E-9</v>
      </c>
      <c r="AD287" s="36">
        <v>4.3000000000000001E-10</v>
      </c>
      <c r="AE287" s="36">
        <v>6.0939134992200001</v>
      </c>
      <c r="AF287" s="36">
        <v>6660.4494579071998</v>
      </c>
      <c r="AG287" s="30">
        <f t="shared" si="208"/>
        <v>3.5956298983623585E-10</v>
      </c>
      <c r="AH287" s="30">
        <f t="shared" si="209"/>
        <v>3.5961461385513953E-10</v>
      </c>
      <c r="AI287" s="30">
        <f t="shared" si="210"/>
        <v>3.596146116600736E-10</v>
      </c>
      <c r="AJ287" s="30">
        <f t="shared" si="211"/>
        <v>3.5961461166016578E-10</v>
      </c>
      <c r="AL287" s="36"/>
      <c r="AM287" s="36"/>
      <c r="AN287" s="36"/>
      <c r="AT287" s="36"/>
      <c r="AU287" s="36"/>
      <c r="AV287" s="36"/>
      <c r="BB287" s="36"/>
      <c r="BC287" s="36"/>
      <c r="BD287" s="36"/>
      <c r="BJ287" s="36">
        <v>1.6500000000000001E-9</v>
      </c>
      <c r="BK287" s="36">
        <v>5.8655167335399998</v>
      </c>
      <c r="BL287" s="36">
        <v>2803.8079146044001</v>
      </c>
      <c r="BM287" s="30">
        <f t="shared" si="212"/>
        <v>-1.5963848558912965E-9</v>
      </c>
      <c r="BN287" s="30">
        <f t="shared" si="213"/>
        <v>-1.5963463971119813E-9</v>
      </c>
      <c r="BO287" s="30">
        <f t="shared" si="214"/>
        <v>-1.5963463987478201E-9</v>
      </c>
      <c r="BP287" s="30">
        <f t="shared" si="215"/>
        <v>-1.596346398747751E-9</v>
      </c>
      <c r="BR287" s="36">
        <v>3.1999999999999998E-10</v>
      </c>
      <c r="BS287" s="36">
        <v>2.1359714849300002</v>
      </c>
      <c r="BT287" s="36">
        <v>9468.2678772569998</v>
      </c>
      <c r="BU287" s="30">
        <f t="shared" si="216"/>
        <v>3.1852508685295717E-10</v>
      </c>
      <c r="BV287" s="30">
        <f t="shared" si="217"/>
        <v>3.1851551996724727E-10</v>
      </c>
      <c r="BW287" s="30">
        <f t="shared" si="218"/>
        <v>3.1851552037475759E-10</v>
      </c>
      <c r="BX287" s="30">
        <f t="shared" si="219"/>
        <v>3.1851552037474053E-10</v>
      </c>
      <c r="BZ287" s="36"/>
      <c r="CA287" s="36"/>
      <c r="CB287" s="36"/>
      <c r="CH287" s="36"/>
      <c r="CI287" s="36"/>
      <c r="CJ287" s="36"/>
      <c r="CP287" s="36"/>
      <c r="CQ287" s="36"/>
      <c r="CR287" s="36"/>
      <c r="CX287" s="36"/>
      <c r="CY287" s="36"/>
      <c r="CZ287" s="36"/>
      <c r="DF287" s="36">
        <v>1.5180000000000001E-8</v>
      </c>
      <c r="DG287" s="36">
        <v>3.9847615775</v>
      </c>
      <c r="DH287" s="36">
        <v>6546.1597733642002</v>
      </c>
      <c r="DI287" s="30">
        <f t="shared" si="220"/>
        <v>9.4957005333158373E-9</v>
      </c>
      <c r="DJ287" s="30">
        <f t="shared" si="221"/>
        <v>9.4931518011225732E-9</v>
      </c>
      <c r="DK287" s="30">
        <f t="shared" si="222"/>
        <v>9.493151909522733E-9</v>
      </c>
      <c r="DL287" s="30">
        <f t="shared" si="223"/>
        <v>9.4931519095181868E-9</v>
      </c>
      <c r="DN287" s="36">
        <v>1.99E-9</v>
      </c>
      <c r="DO287" s="36">
        <v>1.34402137469</v>
      </c>
      <c r="DP287" s="36">
        <v>8329.6716105970008</v>
      </c>
      <c r="DQ287" s="30">
        <f t="shared" si="224"/>
        <v>1.3011327358238102E-9</v>
      </c>
      <c r="DR287" s="30">
        <f t="shared" si="225"/>
        <v>1.3007204041971266E-9</v>
      </c>
      <c r="DS287" s="30">
        <f t="shared" si="226"/>
        <v>1.3007204217345686E-9</v>
      </c>
      <c r="DT287" s="30">
        <f t="shared" si="227"/>
        <v>1.3007204217338302E-9</v>
      </c>
      <c r="DV287" s="36">
        <v>3.4000000000000001E-10</v>
      </c>
      <c r="DW287" s="36">
        <v>3.7103060541700001</v>
      </c>
      <c r="DX287" s="36">
        <v>8827.3902698748007</v>
      </c>
      <c r="DY287" s="30">
        <f t="shared" si="228"/>
        <v>1.0672341026307068E-10</v>
      </c>
      <c r="DZ287" s="30">
        <f t="shared" si="229"/>
        <v>1.0662973282372349E-10</v>
      </c>
      <c r="EA287" s="30">
        <f t="shared" si="230"/>
        <v>1.0662973680776714E-10</v>
      </c>
      <c r="EB287" s="30">
        <f t="shared" si="231"/>
        <v>1.0662973680759968E-10</v>
      </c>
      <c r="ED287" s="36"/>
      <c r="EE287" s="36"/>
      <c r="EF287" s="36"/>
      <c r="EL287" s="36"/>
      <c r="EM287" s="36"/>
      <c r="EN287" s="36"/>
      <c r="ET287" s="36"/>
      <c r="EU287" s="36"/>
      <c r="EV287" s="36"/>
    </row>
    <row r="288" spans="14:152" s="30" customFormat="1" ht="12.75">
      <c r="N288" s="36">
        <v>3.0890000000000001E-8</v>
      </c>
      <c r="O288" s="36">
        <v>4.3961982429999997</v>
      </c>
      <c r="P288" s="36">
        <v>1332.0548875408001</v>
      </c>
      <c r="Q288" s="30">
        <f t="shared" si="200"/>
        <v>-3.0533305540210926E-8</v>
      </c>
      <c r="R288" s="30">
        <f t="shared" si="201"/>
        <v>-3.0533510468441013E-8</v>
      </c>
      <c r="S288" s="30">
        <f t="shared" si="202"/>
        <v>-3.0533510459727208E-8</v>
      </c>
      <c r="T288" s="30">
        <f t="shared" si="203"/>
        <v>-3.0533510459727572E-8</v>
      </c>
      <c r="V288" s="36">
        <v>3.65E-9</v>
      </c>
      <c r="W288" s="36">
        <v>1.9181624367600001</v>
      </c>
      <c r="X288" s="36">
        <v>3347.6586633978</v>
      </c>
      <c r="Y288" s="30">
        <f t="shared" si="204"/>
        <v>-2.1668142954792971E-9</v>
      </c>
      <c r="Z288" s="30">
        <f t="shared" si="205"/>
        <v>-2.1664910547447878E-9</v>
      </c>
      <c r="AA288" s="30">
        <f t="shared" si="206"/>
        <v>-2.1664910684919253E-9</v>
      </c>
      <c r="AB288" s="30">
        <f t="shared" si="207"/>
        <v>-2.1664910684913409E-9</v>
      </c>
      <c r="AD288" s="36">
        <v>3.4999999999999998E-10</v>
      </c>
      <c r="AE288" s="36">
        <v>5.7242664757900004</v>
      </c>
      <c r="AF288" s="36">
        <v>16699.539015149901</v>
      </c>
      <c r="AG288" s="30">
        <f t="shared" si="208"/>
        <v>1.596788150392368E-10</v>
      </c>
      <c r="AH288" s="30">
        <f t="shared" si="209"/>
        <v>1.5984976229121315E-10</v>
      </c>
      <c r="AI288" s="30">
        <f t="shared" si="210"/>
        <v>1.5984975502230099E-10</v>
      </c>
      <c r="AJ288" s="30">
        <f t="shared" si="211"/>
        <v>1.5984975502260629E-10</v>
      </c>
      <c r="AL288" s="36"/>
      <c r="AM288" s="36"/>
      <c r="AN288" s="36"/>
      <c r="AT288" s="36"/>
      <c r="AU288" s="36"/>
      <c r="AV288" s="36"/>
      <c r="BB288" s="36"/>
      <c r="BC288" s="36"/>
      <c r="BD288" s="36"/>
      <c r="BJ288" s="36">
        <v>1.5400000000000001E-9</v>
      </c>
      <c r="BK288" s="36">
        <v>0.32136196834000003</v>
      </c>
      <c r="BL288" s="36">
        <v>6665.9723822145997</v>
      </c>
      <c r="BM288" s="30">
        <f t="shared" si="212"/>
        <v>7.5218666180264842E-10</v>
      </c>
      <c r="BN288" s="30">
        <f t="shared" si="213"/>
        <v>7.5248110427153278E-10</v>
      </c>
      <c r="BO288" s="30">
        <f t="shared" si="214"/>
        <v>7.524810917504408E-10</v>
      </c>
      <c r="BP288" s="30">
        <f t="shared" si="215"/>
        <v>7.5248109175097537E-10</v>
      </c>
      <c r="BR288" s="36"/>
      <c r="BS288" s="36"/>
      <c r="BT288" s="36"/>
      <c r="BZ288" s="36"/>
      <c r="CA288" s="36"/>
      <c r="CB288" s="36"/>
      <c r="CH288" s="36"/>
      <c r="CI288" s="36"/>
      <c r="CJ288" s="36"/>
      <c r="CP288" s="36"/>
      <c r="CQ288" s="36"/>
      <c r="CR288" s="36"/>
      <c r="CX288" s="36"/>
      <c r="CY288" s="36"/>
      <c r="CZ288" s="36"/>
      <c r="DF288" s="36">
        <v>1.3890000000000001E-8</v>
      </c>
      <c r="DG288" s="36">
        <v>1.82099537095</v>
      </c>
      <c r="DH288" s="36">
        <v>9779.1086761253991</v>
      </c>
      <c r="DI288" s="30">
        <f t="shared" si="220"/>
        <v>-7.421759025590056E-9</v>
      </c>
      <c r="DJ288" s="30">
        <f t="shared" si="221"/>
        <v>-7.425532877077389E-9</v>
      </c>
      <c r="DK288" s="30">
        <f t="shared" si="222"/>
        <v>-7.4255327166017702E-9</v>
      </c>
      <c r="DL288" s="30">
        <f t="shared" si="223"/>
        <v>-7.4255327166085258E-9</v>
      </c>
      <c r="DN288" s="36">
        <v>1.9800000000000002E-9</v>
      </c>
      <c r="DO288" s="36">
        <v>5.0852731150599997</v>
      </c>
      <c r="DP288" s="36">
        <v>5820.9149246467996</v>
      </c>
      <c r="DQ288" s="30">
        <f t="shared" si="224"/>
        <v>-9.2427822743928448E-10</v>
      </c>
      <c r="DR288" s="30">
        <f t="shared" si="225"/>
        <v>-9.2461326236987413E-10</v>
      </c>
      <c r="DS288" s="30">
        <f t="shared" si="226"/>
        <v>-9.2461324812243906E-10</v>
      </c>
      <c r="DT288" s="30">
        <f t="shared" si="227"/>
        <v>-9.2461324812303618E-10</v>
      </c>
      <c r="DV288" s="36">
        <v>3E-10</v>
      </c>
      <c r="DW288" s="36">
        <v>1.59945685E-2</v>
      </c>
      <c r="DX288" s="36">
        <v>11243.6858464208</v>
      </c>
      <c r="DY288" s="30">
        <f t="shared" si="228"/>
        <v>2.6234731937575236E-10</v>
      </c>
      <c r="DZ288" s="30">
        <f t="shared" si="229"/>
        <v>2.6240108332443448E-10</v>
      </c>
      <c r="EA288" s="30">
        <f t="shared" si="230"/>
        <v>2.6240108103875816E-10</v>
      </c>
      <c r="EB288" s="30">
        <f t="shared" si="231"/>
        <v>2.6240108103885427E-10</v>
      </c>
      <c r="ED288" s="36"/>
      <c r="EE288" s="36"/>
      <c r="EF288" s="36"/>
      <c r="EL288" s="36"/>
      <c r="EM288" s="36"/>
      <c r="EN288" s="36"/>
      <c r="ET288" s="36"/>
      <c r="EU288" s="36"/>
      <c r="EV288" s="36"/>
    </row>
    <row r="289" spans="14:152" s="30" customFormat="1" ht="12.75">
      <c r="N289" s="36">
        <v>3.4380000000000001E-8</v>
      </c>
      <c r="O289" s="36">
        <v>1.9346706444899999</v>
      </c>
      <c r="P289" s="36">
        <v>10551.528245194</v>
      </c>
      <c r="Q289" s="30">
        <f t="shared" si="200"/>
        <v>3.437286039063005E-8</v>
      </c>
      <c r="R289" s="30">
        <f t="shared" si="201"/>
        <v>3.4372615312594742E-8</v>
      </c>
      <c r="S289" s="30">
        <f t="shared" si="202"/>
        <v>3.4372615323105184E-8</v>
      </c>
      <c r="T289" s="30">
        <f t="shared" si="203"/>
        <v>3.4372615323104747E-8</v>
      </c>
      <c r="V289" s="36">
        <v>3.9700000000000001E-9</v>
      </c>
      <c r="W289" s="36">
        <v>1.8000614874400001</v>
      </c>
      <c r="X289" s="36">
        <v>7895.9598727202001</v>
      </c>
      <c r="Y289" s="30">
        <f t="shared" si="204"/>
        <v>-1.6616013117398882E-9</v>
      </c>
      <c r="Z289" s="30">
        <f t="shared" si="205"/>
        <v>-1.6606654123056703E-9</v>
      </c>
      <c r="AA289" s="30">
        <f t="shared" si="206"/>
        <v>-1.6606654521093619E-9</v>
      </c>
      <c r="AB289" s="30">
        <f t="shared" si="207"/>
        <v>-1.6606654521076963E-9</v>
      </c>
      <c r="AD289" s="36">
        <v>3.1000000000000002E-10</v>
      </c>
      <c r="AE289" s="36">
        <v>1.95254273311</v>
      </c>
      <c r="AF289" s="36">
        <v>6665.9723822145997</v>
      </c>
      <c r="AG289" s="30">
        <f t="shared" si="208"/>
        <v>-2.7915093660738904E-10</v>
      </c>
      <c r="AH289" s="30">
        <f t="shared" si="209"/>
        <v>-2.7912138893859596E-10</v>
      </c>
      <c r="AI289" s="30">
        <f t="shared" si="210"/>
        <v>-2.7912139019546526E-10</v>
      </c>
      <c r="AJ289" s="30">
        <f t="shared" si="211"/>
        <v>-2.7912139019541155E-10</v>
      </c>
      <c r="AL289" s="36"/>
      <c r="AM289" s="36"/>
      <c r="AN289" s="36"/>
      <c r="AT289" s="36"/>
      <c r="AU289" s="36"/>
      <c r="AV289" s="36"/>
      <c r="BB289" s="36"/>
      <c r="BC289" s="36"/>
      <c r="BD289" s="36"/>
      <c r="BJ289" s="36">
        <v>1.7800000000000001E-9</v>
      </c>
      <c r="BK289" s="36">
        <v>3.34059693754</v>
      </c>
      <c r="BL289" s="36">
        <v>11216.284290324</v>
      </c>
      <c r="BM289" s="30">
        <f t="shared" si="212"/>
        <v>-1.1862928271012761E-9</v>
      </c>
      <c r="BN289" s="30">
        <f t="shared" si="213"/>
        <v>-1.186782039556268E-9</v>
      </c>
      <c r="BO289" s="30">
        <f t="shared" si="214"/>
        <v>-1.1867820187547851E-9</v>
      </c>
      <c r="BP289" s="30">
        <f t="shared" si="215"/>
        <v>-1.1867820187556619E-9</v>
      </c>
      <c r="BR289" s="36"/>
      <c r="BS289" s="36"/>
      <c r="BT289" s="36"/>
      <c r="BZ289" s="36"/>
      <c r="CA289" s="36"/>
      <c r="CB289" s="36"/>
      <c r="CH289" s="36"/>
      <c r="CI289" s="36"/>
      <c r="CJ289" s="36"/>
      <c r="CP289" s="36"/>
      <c r="CQ289" s="36"/>
      <c r="CR289" s="36"/>
      <c r="CX289" s="36"/>
      <c r="CY289" s="36"/>
      <c r="CZ289" s="36"/>
      <c r="DF289" s="36">
        <v>1.447E-8</v>
      </c>
      <c r="DG289" s="36">
        <v>2.3564993642699998</v>
      </c>
      <c r="DH289" s="36">
        <v>6034.2140200847998</v>
      </c>
      <c r="DI289" s="30">
        <f t="shared" si="220"/>
        <v>1.3756741712038016E-8</v>
      </c>
      <c r="DJ289" s="30">
        <f t="shared" si="221"/>
        <v>1.3757631464791057E-8</v>
      </c>
      <c r="DK289" s="30">
        <f t="shared" si="222"/>
        <v>1.3757631426963742E-8</v>
      </c>
      <c r="DL289" s="30">
        <f t="shared" si="223"/>
        <v>1.3757631426965337E-8</v>
      </c>
      <c r="DN289" s="36">
        <v>2.0099999999999999E-9</v>
      </c>
      <c r="DO289" s="36">
        <v>5.002970566E-2</v>
      </c>
      <c r="DP289" s="36">
        <v>11780.490358516199</v>
      </c>
      <c r="DQ289" s="30">
        <f t="shared" si="224"/>
        <v>-1.5299443239486831E-9</v>
      </c>
      <c r="DR289" s="30">
        <f t="shared" si="225"/>
        <v>-1.5304490266151218E-9</v>
      </c>
      <c r="DS289" s="30">
        <f t="shared" si="226"/>
        <v>-1.5304490051563314E-9</v>
      </c>
      <c r="DT289" s="30">
        <f t="shared" si="227"/>
        <v>-1.5304490051572388E-9</v>
      </c>
      <c r="DV289" s="36">
        <v>2.8999999999999998E-10</v>
      </c>
      <c r="DW289" s="36">
        <v>2.6619869602300001</v>
      </c>
      <c r="DX289" s="36">
        <v>12295.9542296092</v>
      </c>
      <c r="DY289" s="30">
        <f t="shared" si="228"/>
        <v>-2.5990452049002575E-10</v>
      </c>
      <c r="DZ289" s="30">
        <f t="shared" si="229"/>
        <v>-2.5995649687491301E-10</v>
      </c>
      <c r="EA289" s="30">
        <f t="shared" si="230"/>
        <v>-2.5995649466539893E-10</v>
      </c>
      <c r="EB289" s="30">
        <f t="shared" si="231"/>
        <v>-2.5995649466549209E-10</v>
      </c>
      <c r="ED289" s="36"/>
      <c r="EE289" s="36"/>
      <c r="EF289" s="36"/>
      <c r="EL289" s="36"/>
      <c r="EM289" s="36"/>
      <c r="EN289" s="36"/>
      <c r="ET289" s="36"/>
      <c r="EU289" s="36"/>
      <c r="EV289" s="36"/>
    </row>
    <row r="290" spans="14:152" s="30" customFormat="1" ht="12.75">
      <c r="N290" s="36">
        <v>3.4329999999999997E-8</v>
      </c>
      <c r="O290" s="36">
        <v>0.20933510815</v>
      </c>
      <c r="P290" s="36">
        <v>6604.9587821240002</v>
      </c>
      <c r="Q290" s="30">
        <f t="shared" si="200"/>
        <v>9.6200240590826777E-9</v>
      </c>
      <c r="R290" s="30">
        <f t="shared" si="201"/>
        <v>9.6271788836334821E-9</v>
      </c>
      <c r="S290" s="30">
        <f t="shared" si="202"/>
        <v>9.6271785793673112E-9</v>
      </c>
      <c r="T290" s="30">
        <f t="shared" si="203"/>
        <v>9.6271785793801887E-9</v>
      </c>
      <c r="V290" s="36">
        <v>3.36E-9</v>
      </c>
      <c r="W290" s="36">
        <v>2.14687780119</v>
      </c>
      <c r="X290" s="36">
        <v>6677.6344247478</v>
      </c>
      <c r="Y290" s="30">
        <f t="shared" si="204"/>
        <v>-3.1891830733347222E-9</v>
      </c>
      <c r="Z290" s="30">
        <f t="shared" si="205"/>
        <v>-3.1889508251783274E-9</v>
      </c>
      <c r="AA290" s="30">
        <f t="shared" si="206"/>
        <v>-3.1889508350584915E-9</v>
      </c>
      <c r="AB290" s="30">
        <f t="shared" si="207"/>
        <v>-3.1889508350580775E-9</v>
      </c>
      <c r="AD290" s="36">
        <v>2.8000000000000002E-10</v>
      </c>
      <c r="AE290" s="36">
        <v>5.8854890089299996</v>
      </c>
      <c r="AF290" s="36">
        <v>19513.983595104201</v>
      </c>
      <c r="AG290" s="30">
        <f t="shared" si="208"/>
        <v>-5.8219832489366112E-11</v>
      </c>
      <c r="AH290" s="30">
        <f t="shared" si="209"/>
        <v>-5.8395505120901943E-11</v>
      </c>
      <c r="AI290" s="30">
        <f t="shared" si="210"/>
        <v>-5.8395497650521864E-11</v>
      </c>
      <c r="AJ290" s="30">
        <f t="shared" si="211"/>
        <v>-5.8395497650837085E-11</v>
      </c>
      <c r="AL290" s="36"/>
      <c r="AM290" s="36"/>
      <c r="AN290" s="36"/>
      <c r="AT290" s="36"/>
      <c r="AU290" s="36"/>
      <c r="AV290" s="36"/>
      <c r="BB290" s="36"/>
      <c r="BC290" s="36"/>
      <c r="BD290" s="36"/>
      <c r="BJ290" s="36">
        <v>1.92E-9</v>
      </c>
      <c r="BK290" s="36">
        <v>0.66079944628999998</v>
      </c>
      <c r="BL290" s="36">
        <v>3134.4268782626</v>
      </c>
      <c r="BM290" s="30">
        <f t="shared" si="212"/>
        <v>-1.0206914310480925E-9</v>
      </c>
      <c r="BN290" s="30">
        <f t="shared" si="213"/>
        <v>-1.0205238680192672E-9</v>
      </c>
      <c r="BO290" s="30">
        <f t="shared" si="214"/>
        <v>-1.0205238751455068E-9</v>
      </c>
      <c r="BP290" s="30">
        <f t="shared" si="215"/>
        <v>-1.0205238751452063E-9</v>
      </c>
      <c r="BR290" s="36"/>
      <c r="BS290" s="36"/>
      <c r="BT290" s="36"/>
      <c r="BZ290" s="36"/>
      <c r="CA290" s="36"/>
      <c r="CB290" s="36"/>
      <c r="CH290" s="36"/>
      <c r="CI290" s="36"/>
      <c r="CJ290" s="36"/>
      <c r="CP290" s="36"/>
      <c r="CQ290" s="36"/>
      <c r="CR290" s="36"/>
      <c r="CX290" s="36"/>
      <c r="CY290" s="36"/>
      <c r="CZ290" s="36"/>
      <c r="DF290" s="36">
        <v>1.386E-8</v>
      </c>
      <c r="DG290" s="36">
        <v>5.5530411389500003</v>
      </c>
      <c r="DH290" s="36">
        <v>4775.7600884592002</v>
      </c>
      <c r="DI290" s="30">
        <f t="shared" si="220"/>
        <v>-6.7196011320626002E-9</v>
      </c>
      <c r="DJ290" s="30">
        <f t="shared" si="221"/>
        <v>-6.7215040946020291E-9</v>
      </c>
      <c r="DK290" s="30">
        <f t="shared" si="222"/>
        <v>-6.7215040136776238E-9</v>
      </c>
      <c r="DL290" s="30">
        <f t="shared" si="223"/>
        <v>-6.721504013681026E-9</v>
      </c>
      <c r="DN290" s="36">
        <v>1.99E-9</v>
      </c>
      <c r="DO290" s="36">
        <v>2.6618751234400002</v>
      </c>
      <c r="DP290" s="36">
        <v>6696.4773245846</v>
      </c>
      <c r="DQ290" s="30">
        <f t="shared" si="224"/>
        <v>-1.981894525135729E-9</v>
      </c>
      <c r="DR290" s="30">
        <f t="shared" si="225"/>
        <v>-1.9819339738727419E-9</v>
      </c>
      <c r="DS290" s="30">
        <f t="shared" si="226"/>
        <v>-1.9819339721971328E-9</v>
      </c>
      <c r="DT290" s="30">
        <f t="shared" si="227"/>
        <v>-1.981933972197204E-9</v>
      </c>
      <c r="DV290" s="36">
        <v>2.8000000000000002E-10</v>
      </c>
      <c r="DW290" s="36">
        <v>3.1211420720600001</v>
      </c>
      <c r="DX290" s="36">
        <v>11925.274092600601</v>
      </c>
      <c r="DY290" s="30">
        <f t="shared" si="228"/>
        <v>2.7607861470872373E-10</v>
      </c>
      <c r="DZ290" s="30">
        <f t="shared" si="229"/>
        <v>2.7606028793120234E-10</v>
      </c>
      <c r="EA290" s="30">
        <f t="shared" si="230"/>
        <v>2.7606028871149391E-10</v>
      </c>
      <c r="EB290" s="30">
        <f t="shared" si="231"/>
        <v>2.7606028871146134E-10</v>
      </c>
      <c r="ED290" s="36"/>
      <c r="EE290" s="36"/>
      <c r="EF290" s="36"/>
      <c r="EL290" s="36"/>
      <c r="EM290" s="36"/>
      <c r="EN290" s="36"/>
      <c r="ET290" s="36"/>
      <c r="EU290" s="36"/>
      <c r="EV290" s="36"/>
    </row>
    <row r="291" spans="14:152" s="30" customFormat="1" ht="12.75">
      <c r="N291" s="36">
        <v>2.5130000000000001E-8</v>
      </c>
      <c r="O291" s="36">
        <v>2.8815150260400002</v>
      </c>
      <c r="P291" s="36">
        <v>17924.910699820401</v>
      </c>
      <c r="Q291" s="30">
        <f t="shared" si="200"/>
        <v>-1.5916285566010719E-8</v>
      </c>
      <c r="R291" s="30">
        <f t="shared" si="201"/>
        <v>-1.592774157834269E-8</v>
      </c>
      <c r="S291" s="30">
        <f t="shared" si="202"/>
        <v>-1.592774109126632E-8</v>
      </c>
      <c r="T291" s="30">
        <f t="shared" si="203"/>
        <v>-1.5927741091286758E-8</v>
      </c>
      <c r="V291" s="36">
        <v>3.3999999999999998E-9</v>
      </c>
      <c r="W291" s="36">
        <v>2.8818592599800001</v>
      </c>
      <c r="X291" s="36">
        <v>17256.6315363414</v>
      </c>
      <c r="Y291" s="30">
        <f t="shared" si="204"/>
        <v>4.1313263007740382E-10</v>
      </c>
      <c r="Z291" s="30">
        <f t="shared" si="205"/>
        <v>4.1504695992956447E-10</v>
      </c>
      <c r="AA291" s="30">
        <f t="shared" si="206"/>
        <v>4.1504687852103435E-10</v>
      </c>
      <c r="AB291" s="30">
        <f t="shared" si="207"/>
        <v>4.1504687852448715E-10</v>
      </c>
      <c r="AD291" s="36">
        <v>3E-10</v>
      </c>
      <c r="AE291" s="36">
        <v>4.3890812558799999</v>
      </c>
      <c r="AF291" s="36">
        <v>12295.9542296092</v>
      </c>
      <c r="AG291" s="30">
        <f t="shared" si="208"/>
        <v>1.733116695537202E-10</v>
      </c>
      <c r="AH291" s="30">
        <f t="shared" si="209"/>
        <v>1.7321267913134022E-10</v>
      </c>
      <c r="AI291" s="30">
        <f t="shared" si="210"/>
        <v>1.7321268334174067E-10</v>
      </c>
      <c r="AJ291" s="30">
        <f t="shared" si="211"/>
        <v>1.7321268334156316E-10</v>
      </c>
      <c r="AL291" s="36"/>
      <c r="AM291" s="36"/>
      <c r="AN291" s="36"/>
      <c r="AT291" s="36"/>
      <c r="AU291" s="36"/>
      <c r="AV291" s="36"/>
      <c r="BB291" s="36"/>
      <c r="BC291" s="36"/>
      <c r="BD291" s="36"/>
      <c r="BJ291" s="36">
        <v>1.61E-9</v>
      </c>
      <c r="BK291" s="36">
        <v>2.8791539124500001</v>
      </c>
      <c r="BL291" s="36">
        <v>4392.8808098882</v>
      </c>
      <c r="BM291" s="30">
        <f t="shared" si="212"/>
        <v>-1.4022372138616467E-9</v>
      </c>
      <c r="BN291" s="30">
        <f t="shared" si="213"/>
        <v>-1.4023514357202844E-9</v>
      </c>
      <c r="BO291" s="30">
        <f t="shared" si="214"/>
        <v>-1.4023514308633534E-9</v>
      </c>
      <c r="BP291" s="30">
        <f t="shared" si="215"/>
        <v>-1.4023514308635557E-9</v>
      </c>
      <c r="BR291" s="36"/>
      <c r="BS291" s="36"/>
      <c r="BT291" s="36"/>
      <c r="BZ291" s="36"/>
      <c r="CA291" s="36"/>
      <c r="CB291" s="36"/>
      <c r="CH291" s="36"/>
      <c r="CI291" s="36"/>
      <c r="CJ291" s="36"/>
      <c r="CP291" s="36"/>
      <c r="CQ291" s="36"/>
      <c r="CR291" s="36"/>
      <c r="CX291" s="36"/>
      <c r="CY291" s="36"/>
      <c r="CZ291" s="36"/>
      <c r="DF291" s="36">
        <v>1.372E-8</v>
      </c>
      <c r="DG291" s="36">
        <v>1.07224580315</v>
      </c>
      <c r="DH291" s="36">
        <v>12722.552420485201</v>
      </c>
      <c r="DI291" s="30">
        <f t="shared" si="220"/>
        <v>1.2870050457642872E-8</v>
      </c>
      <c r="DJ291" s="30">
        <f t="shared" si="221"/>
        <v>1.2868061144744824E-8</v>
      </c>
      <c r="DK291" s="30">
        <f t="shared" si="222"/>
        <v>1.286806122939288E-8</v>
      </c>
      <c r="DL291" s="30">
        <f t="shared" si="223"/>
        <v>1.2868061229389295E-8</v>
      </c>
      <c r="DN291" s="36">
        <v>2.2699999999999998E-9</v>
      </c>
      <c r="DO291" s="36">
        <v>1.69939961119</v>
      </c>
      <c r="DP291" s="36">
        <v>18984.292630009601</v>
      </c>
      <c r="DQ291" s="30">
        <f t="shared" si="224"/>
        <v>-2.2557365623745066E-9</v>
      </c>
      <c r="DR291" s="30">
        <f t="shared" si="225"/>
        <v>-2.2558946774460248E-9</v>
      </c>
      <c r="DS291" s="30">
        <f t="shared" si="226"/>
        <v>-2.2558946707404901E-9</v>
      </c>
      <c r="DT291" s="30">
        <f t="shared" si="227"/>
        <v>-2.2558946707407701E-9</v>
      </c>
      <c r="DV291" s="36">
        <v>3.6E-10</v>
      </c>
      <c r="DW291" s="36">
        <v>1.1656875090400001</v>
      </c>
      <c r="DX291" s="36">
        <v>18052.929543157799</v>
      </c>
      <c r="DY291" s="30">
        <f t="shared" si="228"/>
        <v>-1.0823758108469481E-11</v>
      </c>
      <c r="DZ291" s="30">
        <f t="shared" si="229"/>
        <v>-1.0610215481999578E-11</v>
      </c>
      <c r="EA291" s="30">
        <f t="shared" si="230"/>
        <v>-1.0610224563480152E-11</v>
      </c>
      <c r="EB291" s="30">
        <f t="shared" si="231"/>
        <v>-1.0610224563096626E-11</v>
      </c>
      <c r="ED291" s="36"/>
      <c r="EE291" s="36"/>
      <c r="EF291" s="36"/>
      <c r="EL291" s="36"/>
      <c r="EM291" s="36"/>
      <c r="EN291" s="36"/>
      <c r="ET291" s="36"/>
      <c r="EU291" s="36"/>
      <c r="EV291" s="36"/>
    </row>
    <row r="292" spans="14:152" s="30" customFormat="1" ht="12.75">
      <c r="N292" s="36">
        <v>2.6829999999999999E-8</v>
      </c>
      <c r="O292" s="36">
        <v>3.68680362407</v>
      </c>
      <c r="P292" s="36">
        <v>3603.6963500726001</v>
      </c>
      <c r="Q292" s="30">
        <f t="shared" si="200"/>
        <v>-2.2350840635652508E-8</v>
      </c>
      <c r="R292" s="30">
        <f t="shared" si="201"/>
        <v>-2.234908226640822E-8</v>
      </c>
      <c r="S292" s="30">
        <f t="shared" si="202"/>
        <v>-2.2349082341193679E-8</v>
      </c>
      <c r="T292" s="30">
        <f t="shared" si="203"/>
        <v>-2.2349082341190513E-8</v>
      </c>
      <c r="V292" s="36">
        <v>3.34E-9</v>
      </c>
      <c r="W292" s="36">
        <v>6.13670038311</v>
      </c>
      <c r="X292" s="36">
        <v>5724.9356974290004</v>
      </c>
      <c r="Y292" s="30">
        <f t="shared" si="204"/>
        <v>2.9734659324314647E-9</v>
      </c>
      <c r="Z292" s="30">
        <f t="shared" si="205"/>
        <v>2.9731796013471672E-9</v>
      </c>
      <c r="AA292" s="30">
        <f t="shared" si="206"/>
        <v>2.973179613526309E-9</v>
      </c>
      <c r="AB292" s="30">
        <f t="shared" si="207"/>
        <v>2.9731796135257957E-9</v>
      </c>
      <c r="AD292" s="36">
        <v>2.8999999999999998E-10</v>
      </c>
      <c r="AE292" s="36">
        <v>6.2527668613099996</v>
      </c>
      <c r="AF292" s="36">
        <v>17924.910699820401</v>
      </c>
      <c r="AG292" s="30">
        <f t="shared" si="208"/>
        <v>1.2776324064228475E-10</v>
      </c>
      <c r="AH292" s="30">
        <f t="shared" si="209"/>
        <v>1.2791661785657312E-10</v>
      </c>
      <c r="AI292" s="30">
        <f t="shared" si="210"/>
        <v>1.2791661133478951E-10</v>
      </c>
      <c r="AJ292" s="30">
        <f t="shared" si="211"/>
        <v>1.2791661133506321E-10</v>
      </c>
      <c r="AL292" s="36"/>
      <c r="AM292" s="36"/>
      <c r="AN292" s="36"/>
      <c r="AT292" s="36"/>
      <c r="AU292" s="36"/>
      <c r="AV292" s="36"/>
      <c r="BB292" s="36"/>
      <c r="BC292" s="36"/>
      <c r="BD292" s="36"/>
      <c r="BJ292" s="36">
        <v>1.5900000000000001E-9</v>
      </c>
      <c r="BK292" s="36">
        <v>3.7224974611300001</v>
      </c>
      <c r="BL292" s="36">
        <v>13517.8701062334</v>
      </c>
      <c r="BM292" s="30">
        <f t="shared" si="212"/>
        <v>-8.2086308824325471E-10</v>
      </c>
      <c r="BN292" s="30">
        <f t="shared" si="213"/>
        <v>-8.2146810180372003E-10</v>
      </c>
      <c r="BO292" s="30">
        <f t="shared" si="214"/>
        <v>-8.2146807607754013E-10</v>
      </c>
      <c r="BP292" s="30">
        <f t="shared" si="215"/>
        <v>-8.2146807607862342E-10</v>
      </c>
      <c r="BR292" s="36"/>
      <c r="BS292" s="36"/>
      <c r="BT292" s="36"/>
      <c r="BZ292" s="36"/>
      <c r="CA292" s="36"/>
      <c r="CB292" s="36"/>
      <c r="CH292" s="36"/>
      <c r="CI292" s="36"/>
      <c r="CJ292" s="36"/>
      <c r="CP292" s="36"/>
      <c r="CQ292" s="36"/>
      <c r="CR292" s="36"/>
      <c r="CX292" s="36"/>
      <c r="CY292" s="36"/>
      <c r="CZ292" s="36"/>
      <c r="DF292" s="36">
        <v>1.4230000000000001E-8</v>
      </c>
      <c r="DG292" s="36">
        <v>4.46530428193</v>
      </c>
      <c r="DH292" s="36">
        <v>574.34479833479998</v>
      </c>
      <c r="DI292" s="30">
        <f t="shared" si="220"/>
        <v>4.0689461026687511E-9</v>
      </c>
      <c r="DJ292" s="30">
        <f t="shared" si="221"/>
        <v>4.0692035455034316E-9</v>
      </c>
      <c r="DK292" s="30">
        <f t="shared" si="222"/>
        <v>4.0692035345551006E-9</v>
      </c>
      <c r="DL292" s="30">
        <f t="shared" si="223"/>
        <v>4.0692035345555613E-9</v>
      </c>
      <c r="DN292" s="36">
        <v>2.1700000000000002E-9</v>
      </c>
      <c r="DO292" s="36">
        <v>4.7156526083100001</v>
      </c>
      <c r="DP292" s="36">
        <v>8671.9698704406001</v>
      </c>
      <c r="DQ292" s="30">
        <f t="shared" si="224"/>
        <v>1.7716721374440702E-9</v>
      </c>
      <c r="DR292" s="30">
        <f t="shared" si="225"/>
        <v>1.7720292603755118E-9</v>
      </c>
      <c r="DS292" s="30">
        <f t="shared" si="226"/>
        <v>1.7720292451910814E-9</v>
      </c>
      <c r="DT292" s="30">
        <f t="shared" si="227"/>
        <v>1.772029245191722E-9</v>
      </c>
      <c r="DV292" s="36">
        <v>3.1999999999999998E-10</v>
      </c>
      <c r="DW292" s="36">
        <v>1.72704226918</v>
      </c>
      <c r="DX292" s="36">
        <v>12566.1516999828</v>
      </c>
      <c r="DY292" s="30">
        <f t="shared" si="228"/>
        <v>1.2539773141438054E-10</v>
      </c>
      <c r="DZ292" s="30">
        <f t="shared" si="229"/>
        <v>1.2551933291993886E-10</v>
      </c>
      <c r="EA292" s="30">
        <f t="shared" si="230"/>
        <v>1.2551932774900667E-10</v>
      </c>
      <c r="EB292" s="30">
        <f t="shared" si="231"/>
        <v>1.2551932774922419E-10</v>
      </c>
      <c r="ED292" s="36"/>
      <c r="EE292" s="36"/>
      <c r="EF292" s="36"/>
      <c r="EL292" s="36"/>
      <c r="EM292" s="36"/>
      <c r="EN292" s="36"/>
      <c r="ET292" s="36"/>
      <c r="EU292" s="36"/>
      <c r="EV292" s="36"/>
    </row>
    <row r="293" spans="14:152" s="30" customFormat="1" ht="12.75">
      <c r="N293" s="36">
        <v>2.6960000000000001E-8</v>
      </c>
      <c r="O293" s="36">
        <v>2.6693177672999999</v>
      </c>
      <c r="P293" s="36">
        <v>10184.3039162316</v>
      </c>
      <c r="Q293" s="30">
        <f t="shared" si="200"/>
        <v>-2.4922988273981681E-8</v>
      </c>
      <c r="R293" s="30">
        <f t="shared" si="201"/>
        <v>-2.4919545220842121E-8</v>
      </c>
      <c r="S293" s="30">
        <f t="shared" si="202"/>
        <v>-2.4919545367325507E-8</v>
      </c>
      <c r="T293" s="30">
        <f t="shared" si="203"/>
        <v>-2.491954536731929E-8</v>
      </c>
      <c r="V293" s="36">
        <v>3.3900000000000001E-9</v>
      </c>
      <c r="W293" s="36">
        <v>4.0852702516899999</v>
      </c>
      <c r="X293" s="36">
        <v>664.75604512999996</v>
      </c>
      <c r="Y293" s="30">
        <f t="shared" si="204"/>
        <v>3.1230803912301108E-9</v>
      </c>
      <c r="Z293" s="30">
        <f t="shared" si="205"/>
        <v>3.1231092024361653E-9</v>
      </c>
      <c r="AA293" s="30">
        <f t="shared" si="206"/>
        <v>3.1231092012109322E-9</v>
      </c>
      <c r="AB293" s="30">
        <f t="shared" si="207"/>
        <v>3.1231092012109843E-9</v>
      </c>
      <c r="AD293" s="36">
        <v>2.5000000000000002E-10</v>
      </c>
      <c r="AE293" s="36">
        <v>4.8900024797499997</v>
      </c>
      <c r="AF293" s="36">
        <v>30065.511840298201</v>
      </c>
      <c r="AG293" s="30">
        <f t="shared" si="208"/>
        <v>4.5999403014514056E-12</v>
      </c>
      <c r="AH293" s="30">
        <f t="shared" si="209"/>
        <v>4.8469750154763836E-12</v>
      </c>
      <c r="AI293" s="30">
        <f t="shared" si="210"/>
        <v>4.8469645098459683E-12</v>
      </c>
      <c r="AJ293" s="30">
        <f t="shared" si="211"/>
        <v>4.8469645102864218E-12</v>
      </c>
      <c r="AL293" s="36"/>
      <c r="AM293" s="36"/>
      <c r="AN293" s="36"/>
      <c r="AT293" s="36"/>
      <c r="AU293" s="36"/>
      <c r="AV293" s="36"/>
      <c r="BB293" s="36"/>
      <c r="BC293" s="36"/>
      <c r="BD293" s="36"/>
      <c r="BJ293" s="36">
        <v>1.68E-9</v>
      </c>
      <c r="BK293" s="36">
        <v>0.55746622744999996</v>
      </c>
      <c r="BL293" s="36">
        <v>110.2063212194</v>
      </c>
      <c r="BM293" s="30">
        <f t="shared" si="212"/>
        <v>1.67758902227592E-9</v>
      </c>
      <c r="BN293" s="30">
        <f t="shared" si="213"/>
        <v>1.6775886963203073E-9</v>
      </c>
      <c r="BO293" s="30">
        <f t="shared" si="214"/>
        <v>1.6775886963341698E-9</v>
      </c>
      <c r="BP293" s="30">
        <f t="shared" si="215"/>
        <v>1.6775886963341694E-9</v>
      </c>
      <c r="BR293" s="36"/>
      <c r="BS293" s="36"/>
      <c r="BT293" s="36"/>
      <c r="BZ293" s="36"/>
      <c r="CA293" s="36"/>
      <c r="CB293" s="36"/>
      <c r="CH293" s="36"/>
      <c r="CI293" s="36"/>
      <c r="CJ293" s="36"/>
      <c r="CP293" s="36"/>
      <c r="CQ293" s="36"/>
      <c r="CR293" s="36"/>
      <c r="CX293" s="36"/>
      <c r="CY293" s="36"/>
      <c r="CZ293" s="36"/>
      <c r="DF293" s="36">
        <v>1.424E-8</v>
      </c>
      <c r="DG293" s="36">
        <v>2.57162391016</v>
      </c>
      <c r="DH293" s="36">
        <v>3399.9862886134001</v>
      </c>
      <c r="DI293" s="30">
        <f t="shared" si="220"/>
        <v>-1.1974163801610021E-8</v>
      </c>
      <c r="DJ293" s="30">
        <f t="shared" si="221"/>
        <v>-1.1973302363555016E-8</v>
      </c>
      <c r="DK293" s="30">
        <f t="shared" si="222"/>
        <v>-1.1973302400192882E-8</v>
      </c>
      <c r="DL293" s="30">
        <f t="shared" si="223"/>
        <v>-1.1973302400191321E-8</v>
      </c>
      <c r="DN293" s="36">
        <v>1.99E-9</v>
      </c>
      <c r="DO293" s="36">
        <v>0.66532566161999995</v>
      </c>
      <c r="DP293" s="36">
        <v>15664.0355227085</v>
      </c>
      <c r="DQ293" s="30">
        <f t="shared" si="224"/>
        <v>-4.1237346773072661E-10</v>
      </c>
      <c r="DR293" s="30">
        <f t="shared" si="225"/>
        <v>-4.113709856714759E-10</v>
      </c>
      <c r="DS293" s="30">
        <f t="shared" si="226"/>
        <v>-4.1137102830670011E-10</v>
      </c>
      <c r="DT293" s="30">
        <f t="shared" si="227"/>
        <v>-4.1137102830490161E-10</v>
      </c>
      <c r="DV293" s="36">
        <v>2.8000000000000002E-10</v>
      </c>
      <c r="DW293" s="36">
        <v>2.8025445789500001</v>
      </c>
      <c r="DX293" s="36">
        <v>3607.2194684216001</v>
      </c>
      <c r="DY293" s="30">
        <f t="shared" si="228"/>
        <v>-2.2602888500768478E-11</v>
      </c>
      <c r="DZ293" s="30">
        <f t="shared" si="229"/>
        <v>-2.2569795210914846E-11</v>
      </c>
      <c r="EA293" s="30">
        <f t="shared" si="230"/>
        <v>-2.2569796618292351E-11</v>
      </c>
      <c r="EB293" s="30">
        <f t="shared" si="231"/>
        <v>-2.2569796618232862E-11</v>
      </c>
      <c r="ED293" s="36"/>
      <c r="EE293" s="36"/>
      <c r="EF293" s="36"/>
      <c r="EL293" s="36"/>
      <c r="EM293" s="36"/>
      <c r="EN293" s="36"/>
      <c r="ET293" s="36"/>
      <c r="EU293" s="36"/>
      <c r="EV293" s="36"/>
    </row>
    <row r="294" spans="14:152" s="30" customFormat="1" ht="12.75">
      <c r="N294" s="36">
        <v>2.386E-8</v>
      </c>
      <c r="O294" s="36">
        <v>1.0571081577500001</v>
      </c>
      <c r="P294" s="36">
        <v>3607.2194684216001</v>
      </c>
      <c r="Q294" s="30">
        <f t="shared" si="200"/>
        <v>2.3755049946316232E-8</v>
      </c>
      <c r="R294" s="30">
        <f t="shared" si="201"/>
        <v>2.3754784707869349E-8</v>
      </c>
      <c r="S294" s="30">
        <f t="shared" si="202"/>
        <v>2.3754784719156334E-8</v>
      </c>
      <c r="T294" s="30">
        <f t="shared" si="203"/>
        <v>2.3754784719155858E-8</v>
      </c>
      <c r="V294" s="36">
        <v>4.32E-9</v>
      </c>
      <c r="W294" s="36">
        <v>2.52188285182</v>
      </c>
      <c r="X294" s="36">
        <v>18454.601664915001</v>
      </c>
      <c r="Y294" s="30">
        <f t="shared" si="204"/>
        <v>3.2192634710122113E-9</v>
      </c>
      <c r="Z294" s="30">
        <f t="shared" si="205"/>
        <v>3.2210104612886004E-9</v>
      </c>
      <c r="AA294" s="30">
        <f t="shared" si="206"/>
        <v>3.2210103870189293E-9</v>
      </c>
      <c r="AB294" s="30">
        <f t="shared" si="207"/>
        <v>3.2210103870220792E-9</v>
      </c>
      <c r="AD294" s="36">
        <v>2.5999999999999998E-10</v>
      </c>
      <c r="AE294" s="36">
        <v>2.4311932123600002</v>
      </c>
      <c r="AF294" s="36">
        <v>6518.7582172674001</v>
      </c>
      <c r="AG294" s="30">
        <f t="shared" si="208"/>
        <v>-1.7257370213092096E-10</v>
      </c>
      <c r="AH294" s="30">
        <f t="shared" si="209"/>
        <v>-1.7261537002964674E-10</v>
      </c>
      <c r="AI294" s="30">
        <f t="shared" si="210"/>
        <v>-1.7261536825779002E-10</v>
      </c>
      <c r="AJ294" s="30">
        <f t="shared" si="211"/>
        <v>-1.7261536825786459E-10</v>
      </c>
      <c r="AL294" s="36"/>
      <c r="AM294" s="36"/>
      <c r="AN294" s="36"/>
      <c r="AT294" s="36"/>
      <c r="AU294" s="36"/>
      <c r="AV294" s="36"/>
      <c r="BB294" s="36"/>
      <c r="BC294" s="36"/>
      <c r="BD294" s="36"/>
      <c r="BJ294" s="36">
        <v>1.5799999999999999E-9</v>
      </c>
      <c r="BK294" s="36">
        <v>5.6724819721299999</v>
      </c>
      <c r="BL294" s="36">
        <v>4407.1079038897997</v>
      </c>
      <c r="BM294" s="30">
        <f t="shared" si="212"/>
        <v>1.5740918285036015E-9</v>
      </c>
      <c r="BN294" s="30">
        <f t="shared" si="213"/>
        <v>1.5741115882525567E-9</v>
      </c>
      <c r="BO294" s="30">
        <f t="shared" si="214"/>
        <v>1.5741115874129295E-9</v>
      </c>
      <c r="BP294" s="30">
        <f t="shared" si="215"/>
        <v>1.5741115874129648E-9</v>
      </c>
      <c r="BR294" s="36"/>
      <c r="BS294" s="36"/>
      <c r="BT294" s="36"/>
      <c r="BZ294" s="36"/>
      <c r="CA294" s="36"/>
      <c r="CB294" s="36"/>
      <c r="CH294" s="36"/>
      <c r="CI294" s="36"/>
      <c r="CJ294" s="36"/>
      <c r="CP294" s="36"/>
      <c r="CQ294" s="36"/>
      <c r="CR294" s="36"/>
      <c r="CX294" s="36"/>
      <c r="CY294" s="36"/>
      <c r="CZ294" s="36"/>
      <c r="DF294" s="36">
        <v>1.3799999999999999E-8</v>
      </c>
      <c r="DG294" s="36">
        <v>5.76156315252</v>
      </c>
      <c r="DH294" s="36">
        <v>16335.837804536601</v>
      </c>
      <c r="DI294" s="30">
        <f t="shared" si="220"/>
        <v>-1.3799400691415889E-8</v>
      </c>
      <c r="DJ294" s="30">
        <f t="shared" si="221"/>
        <v>-1.3799467764484886E-8</v>
      </c>
      <c r="DK294" s="30">
        <f t="shared" si="222"/>
        <v>-1.3799467761717056E-8</v>
      </c>
      <c r="DL294" s="30">
        <f t="shared" si="223"/>
        <v>-1.3799467761717173E-8</v>
      </c>
      <c r="DN294" s="36">
        <v>2.0099999999999999E-9</v>
      </c>
      <c r="DO294" s="36">
        <v>3.90133282111</v>
      </c>
      <c r="DP294" s="36">
        <v>266.60704172179999</v>
      </c>
      <c r="DQ294" s="30">
        <f t="shared" si="224"/>
        <v>-1.5131396281196892E-9</v>
      </c>
      <c r="DR294" s="30">
        <f t="shared" si="225"/>
        <v>-1.5131280327974169E-9</v>
      </c>
      <c r="DS294" s="30">
        <f t="shared" si="226"/>
        <v>-1.5131280332905375E-9</v>
      </c>
      <c r="DT294" s="30">
        <f t="shared" si="227"/>
        <v>-1.5131280332905165E-9</v>
      </c>
      <c r="DV294" s="36">
        <v>3.1999999999999998E-10</v>
      </c>
      <c r="DW294" s="36">
        <v>4.0439083953099999</v>
      </c>
      <c r="DX294" s="36">
        <v>6680.2445323313996</v>
      </c>
      <c r="DY294" s="30">
        <f t="shared" si="228"/>
        <v>-2.7110573776719308E-12</v>
      </c>
      <c r="DZ294" s="30">
        <f t="shared" si="229"/>
        <v>-2.781324677980877E-12</v>
      </c>
      <c r="EA294" s="30">
        <f t="shared" si="230"/>
        <v>-2.781321689701077E-12</v>
      </c>
      <c r="EB294" s="30">
        <f t="shared" si="231"/>
        <v>-2.7813216898284018E-12</v>
      </c>
      <c r="ED294" s="36"/>
      <c r="EE294" s="36"/>
      <c r="EF294" s="36"/>
      <c r="EL294" s="36"/>
      <c r="EM294" s="36"/>
      <c r="EN294" s="36"/>
      <c r="ET294" s="36"/>
      <c r="EU294" s="36"/>
      <c r="EV294" s="36"/>
    </row>
    <row r="295" spans="14:152" s="30" customFormat="1" ht="12.75">
      <c r="N295" s="36">
        <v>2.4439999999999999E-8</v>
      </c>
      <c r="O295" s="36">
        <v>3.4690144442299999</v>
      </c>
      <c r="P295" s="36">
        <v>6298.3283211764001</v>
      </c>
      <c r="Q295" s="30">
        <f t="shared" si="200"/>
        <v>2.4423632293170666E-8</v>
      </c>
      <c r="R295" s="30">
        <f t="shared" si="201"/>
        <v>2.442344661318962E-8</v>
      </c>
      <c r="S295" s="30">
        <f t="shared" si="202"/>
        <v>2.4423446621108362E-8</v>
      </c>
      <c r="T295" s="30">
        <f t="shared" si="203"/>
        <v>2.4423446621108024E-8</v>
      </c>
      <c r="V295" s="36">
        <v>3.36E-9</v>
      </c>
      <c r="W295" s="36">
        <v>4.22863444521</v>
      </c>
      <c r="X295" s="36">
        <v>6696.4773245846</v>
      </c>
      <c r="Y295" s="30">
        <f t="shared" si="204"/>
        <v>2.8944080257429891E-10</v>
      </c>
      <c r="Z295" s="30">
        <f t="shared" si="205"/>
        <v>2.8870391818783441E-10</v>
      </c>
      <c r="AA295" s="30">
        <f t="shared" si="206"/>
        <v>2.8870394952588459E-10</v>
      </c>
      <c r="AB295" s="30">
        <f t="shared" si="207"/>
        <v>2.8870394952455257E-10</v>
      </c>
      <c r="AD295" s="36">
        <v>2.8000000000000002E-10</v>
      </c>
      <c r="AE295" s="36">
        <v>3.9703210535400002</v>
      </c>
      <c r="AF295" s="36">
        <v>4407.1079038897997</v>
      </c>
      <c r="AG295" s="30">
        <f t="shared" si="208"/>
        <v>-1.2556071323865364E-11</v>
      </c>
      <c r="AH295" s="30">
        <f t="shared" si="209"/>
        <v>-1.2596594187032056E-11</v>
      </c>
      <c r="AI295" s="30">
        <f t="shared" si="210"/>
        <v>-1.2596592463707911E-11</v>
      </c>
      <c r="AJ295" s="30">
        <f t="shared" si="211"/>
        <v>-1.2596592463780455E-11</v>
      </c>
      <c r="AL295" s="36"/>
      <c r="AM295" s="36"/>
      <c r="AN295" s="36"/>
      <c r="AT295" s="36"/>
      <c r="AU295" s="36"/>
      <c r="AV295" s="36"/>
      <c r="BB295" s="36"/>
      <c r="BC295" s="36"/>
      <c r="BD295" s="36"/>
      <c r="BJ295" s="36">
        <v>1.61E-9</v>
      </c>
      <c r="BK295" s="36">
        <v>1.7678992846399999</v>
      </c>
      <c r="BL295" s="36">
        <v>6709.6740408674004</v>
      </c>
      <c r="BM295" s="30">
        <f t="shared" si="212"/>
        <v>-1.0297059125100278E-9</v>
      </c>
      <c r="BN295" s="30">
        <f t="shared" si="213"/>
        <v>-1.0294329078672165E-9</v>
      </c>
      <c r="BO295" s="30">
        <f t="shared" si="214"/>
        <v>-1.0294329194784463E-9</v>
      </c>
      <c r="BP295" s="30">
        <f t="shared" si="215"/>
        <v>-1.0294329194779537E-9</v>
      </c>
      <c r="BR295" s="36"/>
      <c r="BS295" s="36"/>
      <c r="BT295" s="36"/>
      <c r="BZ295" s="36"/>
      <c r="CA295" s="36"/>
      <c r="CB295" s="36"/>
      <c r="CH295" s="36"/>
      <c r="CI295" s="36"/>
      <c r="CJ295" s="36"/>
      <c r="CP295" s="36"/>
      <c r="CQ295" s="36"/>
      <c r="CR295" s="36"/>
      <c r="CX295" s="36"/>
      <c r="CY295" s="36"/>
      <c r="CZ295" s="36"/>
      <c r="DF295" s="36">
        <v>1.338E-8</v>
      </c>
      <c r="DG295" s="36">
        <v>2.9760455863800002</v>
      </c>
      <c r="DH295" s="36">
        <v>6127.6554505572003</v>
      </c>
      <c r="DI295" s="30">
        <f t="shared" si="220"/>
        <v>1.2234855386650005E-8</v>
      </c>
      <c r="DJ295" s="30">
        <f t="shared" si="221"/>
        <v>1.2235946069687347E-8</v>
      </c>
      <c r="DK295" s="30">
        <f t="shared" si="222"/>
        <v>1.2235946023314017E-8</v>
      </c>
      <c r="DL295" s="30">
        <f t="shared" si="223"/>
        <v>1.2235946023315977E-8</v>
      </c>
      <c r="DN295" s="36">
        <v>2.4199999999999999E-9</v>
      </c>
      <c r="DO295" s="36">
        <v>0.76562027191000004</v>
      </c>
      <c r="DP295" s="36">
        <v>3281.2385647862002</v>
      </c>
      <c r="DQ295" s="30">
        <f t="shared" si="224"/>
        <v>3.5849785376723879E-10</v>
      </c>
      <c r="DR295" s="30">
        <f t="shared" si="225"/>
        <v>3.5875599545781878E-10</v>
      </c>
      <c r="DS295" s="30">
        <f t="shared" si="226"/>
        <v>3.5875598447983002E-10</v>
      </c>
      <c r="DT295" s="30">
        <f t="shared" si="227"/>
        <v>3.5875598448028921E-10</v>
      </c>
      <c r="DV295" s="36">
        <v>2.7E-10</v>
      </c>
      <c r="DW295" s="36">
        <v>2.53565904393</v>
      </c>
      <c r="DX295" s="36">
        <v>19004.647949408401</v>
      </c>
      <c r="DY295" s="30">
        <f t="shared" si="228"/>
        <v>-1.8110608808487731E-10</v>
      </c>
      <c r="DZ295" s="30">
        <f t="shared" si="229"/>
        <v>-1.8123115411747907E-10</v>
      </c>
      <c r="EA295" s="30">
        <f t="shared" si="230"/>
        <v>-1.8123114880025428E-10</v>
      </c>
      <c r="EB295" s="30">
        <f t="shared" si="231"/>
        <v>-1.8123114880047896E-10</v>
      </c>
      <c r="ED295" s="36"/>
      <c r="EE295" s="36"/>
      <c r="EF295" s="36"/>
      <c r="EL295" s="36"/>
      <c r="EM295" s="36"/>
      <c r="EN295" s="36"/>
      <c r="ET295" s="36"/>
      <c r="EU295" s="36"/>
      <c r="EV295" s="36"/>
    </row>
    <row r="296" spans="14:152" s="30" customFormat="1" ht="12.75">
      <c r="N296" s="36">
        <v>2.5659999999999999E-8</v>
      </c>
      <c r="O296" s="36">
        <v>5.5594195646799998</v>
      </c>
      <c r="P296" s="36">
        <v>6546.1597733642002</v>
      </c>
      <c r="Q296" s="30">
        <f t="shared" si="200"/>
        <v>1.9957590668350395E-8</v>
      </c>
      <c r="R296" s="30">
        <f t="shared" si="201"/>
        <v>1.9961060840846171E-8</v>
      </c>
      <c r="S296" s="30">
        <f t="shared" si="202"/>
        <v>1.9961060693288601E-8</v>
      </c>
      <c r="T296" s="30">
        <f t="shared" si="203"/>
        <v>1.9961060693294788E-8</v>
      </c>
      <c r="V296" s="36">
        <v>3.4200000000000002E-9</v>
      </c>
      <c r="W296" s="36">
        <v>5.96724705923</v>
      </c>
      <c r="X296" s="36">
        <v>3546.7979751369999</v>
      </c>
      <c r="Y296" s="30">
        <f t="shared" si="204"/>
        <v>1.4534128657813514E-9</v>
      </c>
      <c r="Z296" s="30">
        <f t="shared" si="205"/>
        <v>1.4530519146065251E-9</v>
      </c>
      <c r="AA296" s="30">
        <f t="shared" si="206"/>
        <v>1.4530519299572329E-9</v>
      </c>
      <c r="AB296" s="30">
        <f t="shared" si="207"/>
        <v>1.4530519299565947E-9</v>
      </c>
      <c r="AD296" s="36">
        <v>2.5000000000000002E-10</v>
      </c>
      <c r="AE296" s="36">
        <v>1.8863175273699999</v>
      </c>
      <c r="AF296" s="36">
        <v>4379.6390374902003</v>
      </c>
      <c r="AG296" s="30">
        <f t="shared" si="208"/>
        <v>-2.2970045037475124E-10</v>
      </c>
      <c r="AH296" s="30">
        <f t="shared" si="209"/>
        <v>-2.2968624128463652E-10</v>
      </c>
      <c r="AI296" s="30">
        <f t="shared" si="210"/>
        <v>-2.2968624188901289E-10</v>
      </c>
      <c r="AJ296" s="30">
        <f t="shared" si="211"/>
        <v>-2.2968624188898729E-10</v>
      </c>
      <c r="AL296" s="36"/>
      <c r="AM296" s="36"/>
      <c r="AN296" s="36"/>
      <c r="AT296" s="36"/>
      <c r="AU296" s="36"/>
      <c r="AV296" s="36"/>
      <c r="BB296" s="36"/>
      <c r="BC296" s="36"/>
      <c r="BD296" s="36"/>
      <c r="BJ296" s="36">
        <v>1.5799999999999999E-9</v>
      </c>
      <c r="BK296" s="36">
        <v>5.5064384525600003</v>
      </c>
      <c r="BL296" s="36">
        <v>13171.0014406876</v>
      </c>
      <c r="BM296" s="30">
        <f t="shared" si="212"/>
        <v>-3.6497344054459033E-11</v>
      </c>
      <c r="BN296" s="30">
        <f t="shared" si="213"/>
        <v>-3.581344962269658E-11</v>
      </c>
      <c r="BO296" s="30">
        <f t="shared" si="214"/>
        <v>-3.5813478707050738E-11</v>
      </c>
      <c r="BP296" s="30">
        <f t="shared" si="215"/>
        <v>-3.5813478705816132E-11</v>
      </c>
      <c r="BR296" s="36"/>
      <c r="BS296" s="36"/>
      <c r="BT296" s="36"/>
      <c r="BZ296" s="36"/>
      <c r="CA296" s="36"/>
      <c r="CB296" s="36"/>
      <c r="CH296" s="36"/>
      <c r="CI296" s="36"/>
      <c r="CJ296" s="36"/>
      <c r="CP296" s="36"/>
      <c r="CQ296" s="36"/>
      <c r="CR296" s="36"/>
      <c r="CX296" s="36"/>
      <c r="CY296" s="36"/>
      <c r="CZ296" s="36"/>
      <c r="DF296" s="36">
        <v>1.479E-8</v>
      </c>
      <c r="DG296" s="36">
        <v>4.74310691166</v>
      </c>
      <c r="DH296" s="36">
        <v>12566.1516999828</v>
      </c>
      <c r="DI296" s="30">
        <f t="shared" si="220"/>
        <v>-7.4537160826789378E-9</v>
      </c>
      <c r="DJ296" s="30">
        <f t="shared" si="221"/>
        <v>-7.4589922505541721E-9</v>
      </c>
      <c r="DK296" s="30">
        <f t="shared" si="222"/>
        <v>-7.45899202619971E-9</v>
      </c>
      <c r="DL296" s="30">
        <f t="shared" si="223"/>
        <v>-7.4589920262091465E-9</v>
      </c>
      <c r="DN296" s="36">
        <v>2.5399999999999999E-9</v>
      </c>
      <c r="DO296" s="36">
        <v>6.0771214653000003</v>
      </c>
      <c r="DP296" s="36">
        <v>14054.607308025999</v>
      </c>
      <c r="DQ296" s="30">
        <f t="shared" si="224"/>
        <v>-2.3325576370779893E-9</v>
      </c>
      <c r="DR296" s="30">
        <f t="shared" si="225"/>
        <v>-2.3330218743665389E-9</v>
      </c>
      <c r="DS296" s="30">
        <f t="shared" si="226"/>
        <v>-2.3330218546343464E-9</v>
      </c>
      <c r="DT296" s="30">
        <f t="shared" si="227"/>
        <v>-2.3330218546351885E-9</v>
      </c>
      <c r="DV296" s="36">
        <v>3.6E-10</v>
      </c>
      <c r="DW296" s="36">
        <v>3.3351851568900002</v>
      </c>
      <c r="DX296" s="36">
        <v>29978.2036357584</v>
      </c>
      <c r="DY296" s="30">
        <f t="shared" si="228"/>
        <v>3.1904095308374727E-10</v>
      </c>
      <c r="DZ296" s="30">
        <f t="shared" si="229"/>
        <v>3.1920514274456815E-10</v>
      </c>
      <c r="EA296" s="30">
        <f t="shared" si="230"/>
        <v>3.1920513576860668E-10</v>
      </c>
      <c r="EB296" s="30">
        <f t="shared" si="231"/>
        <v>3.1920513576890472E-10</v>
      </c>
      <c r="ED296" s="36"/>
      <c r="EE296" s="36"/>
      <c r="EF296" s="36"/>
      <c r="EL296" s="36"/>
      <c r="EM296" s="36"/>
      <c r="EN296" s="36"/>
      <c r="ET296" s="36"/>
      <c r="EU296" s="36"/>
      <c r="EV296" s="36"/>
    </row>
    <row r="297" spans="14:152" s="30" customFormat="1" ht="12.75">
      <c r="N297" s="36">
        <v>2.3540000000000001E-8</v>
      </c>
      <c r="O297" s="36">
        <v>0.85896789939999996</v>
      </c>
      <c r="P297" s="36">
        <v>3351.2490920496002</v>
      </c>
      <c r="Q297" s="30">
        <f t="shared" si="200"/>
        <v>1.0101472512225437E-8</v>
      </c>
      <c r="R297" s="30">
        <f t="shared" si="201"/>
        <v>1.0103814774952903E-8</v>
      </c>
      <c r="S297" s="30">
        <f t="shared" si="202"/>
        <v>1.0103814675345287E-8</v>
      </c>
      <c r="T297" s="30">
        <f t="shared" si="203"/>
        <v>1.0103814675349518E-8</v>
      </c>
      <c r="V297" s="36">
        <v>3.2599999999999999E-9</v>
      </c>
      <c r="W297" s="36">
        <v>4.0255705258100001</v>
      </c>
      <c r="X297" s="36">
        <v>6872.6731195111997</v>
      </c>
      <c r="Y297" s="30">
        <f t="shared" si="204"/>
        <v>-2.8960288647742473E-9</v>
      </c>
      <c r="Z297" s="30">
        <f t="shared" si="205"/>
        <v>-2.8963669619010423E-9</v>
      </c>
      <c r="AA297" s="30">
        <f t="shared" si="206"/>
        <v>-2.8963669475258129E-9</v>
      </c>
      <c r="AB297" s="30">
        <f t="shared" si="207"/>
        <v>-2.896366947526408E-9</v>
      </c>
      <c r="AD297" s="36">
        <v>2.8000000000000002E-10</v>
      </c>
      <c r="AE297" s="36">
        <v>3.0619638035599999</v>
      </c>
      <c r="AF297" s="36">
        <v>6247.5131155228</v>
      </c>
      <c r="AG297" s="30">
        <f t="shared" si="208"/>
        <v>2.7633828622620252E-10</v>
      </c>
      <c r="AH297" s="30">
        <f t="shared" si="209"/>
        <v>2.763290111237213E-10</v>
      </c>
      <c r="AI297" s="30">
        <f t="shared" si="210"/>
        <v>2.7632901151841471E-10</v>
      </c>
      <c r="AJ297" s="30">
        <f t="shared" si="211"/>
        <v>2.7632901151839801E-10</v>
      </c>
      <c r="AL297" s="36"/>
      <c r="AM297" s="36"/>
      <c r="AN297" s="36"/>
      <c r="AT297" s="36"/>
      <c r="AU297" s="36"/>
      <c r="AV297" s="36"/>
      <c r="BB297" s="36"/>
      <c r="BC297" s="36"/>
      <c r="BD297" s="36"/>
      <c r="BJ297" s="36">
        <v>1.2900000000000001E-9</v>
      </c>
      <c r="BK297" s="36">
        <v>1.2129731536699999</v>
      </c>
      <c r="BL297" s="36">
        <v>19513.983595104201</v>
      </c>
      <c r="BM297" s="30">
        <f t="shared" si="212"/>
        <v>1.2714952402243013E-9</v>
      </c>
      <c r="BN297" s="30">
        <f t="shared" si="213"/>
        <v>1.2713553220714928E-9</v>
      </c>
      <c r="BO297" s="30">
        <f t="shared" si="214"/>
        <v>1.2713553280329638E-9</v>
      </c>
      <c r="BP297" s="30">
        <f t="shared" si="215"/>
        <v>1.2713553280327123E-9</v>
      </c>
      <c r="BR297" s="36"/>
      <c r="BS297" s="36"/>
      <c r="BT297" s="36"/>
      <c r="BZ297" s="36"/>
      <c r="CA297" s="36"/>
      <c r="CB297" s="36"/>
      <c r="CH297" s="36"/>
      <c r="CI297" s="36"/>
      <c r="CJ297" s="36"/>
      <c r="CP297" s="36"/>
      <c r="CQ297" s="36"/>
      <c r="CR297" s="36"/>
      <c r="CX297" s="36"/>
      <c r="CY297" s="36"/>
      <c r="CZ297" s="36"/>
      <c r="DF297" s="36">
        <v>1.7059999999999999E-8</v>
      </c>
      <c r="DG297" s="36">
        <v>0.30579918494000002</v>
      </c>
      <c r="DH297" s="36">
        <v>10551.528245194</v>
      </c>
      <c r="DI297" s="30">
        <f t="shared" si="220"/>
        <v>-1.3370740136811561E-9</v>
      </c>
      <c r="DJ297" s="30">
        <f t="shared" si="221"/>
        <v>-1.3429730004514585E-9</v>
      </c>
      <c r="DK297" s="30">
        <f t="shared" si="222"/>
        <v>-1.3429727495865915E-9</v>
      </c>
      <c r="DL297" s="30">
        <f t="shared" si="223"/>
        <v>-1.3429727495971047E-9</v>
      </c>
      <c r="DN297" s="36">
        <v>1.9300000000000002E-9</v>
      </c>
      <c r="DO297" s="36">
        <v>6.0879859074600002</v>
      </c>
      <c r="DP297" s="36">
        <v>8982.8106693089994</v>
      </c>
      <c r="DQ297" s="30">
        <f t="shared" si="224"/>
        <v>1.8629145200405418E-9</v>
      </c>
      <c r="DR297" s="30">
        <f t="shared" si="225"/>
        <v>1.8630633886356363E-9</v>
      </c>
      <c r="DS297" s="30">
        <f t="shared" si="226"/>
        <v>1.863063382308105E-9</v>
      </c>
      <c r="DT297" s="30">
        <f t="shared" si="227"/>
        <v>1.8630633823083701E-9</v>
      </c>
      <c r="DV297" s="36">
        <v>2.8000000000000002E-10</v>
      </c>
      <c r="DW297" s="36">
        <v>0.58104982217000001</v>
      </c>
      <c r="DX297" s="36">
        <v>20354.515359067202</v>
      </c>
      <c r="DY297" s="30">
        <f t="shared" si="228"/>
        <v>1.9075784772650079E-10</v>
      </c>
      <c r="DZ297" s="30">
        <f t="shared" si="229"/>
        <v>1.9089494733625173E-10</v>
      </c>
      <c r="EA297" s="30">
        <f t="shared" si="230"/>
        <v>1.9089494150758455E-10</v>
      </c>
      <c r="EB297" s="30">
        <f t="shared" si="231"/>
        <v>1.90894941507832E-10</v>
      </c>
      <c r="ED297" s="36"/>
      <c r="EE297" s="36"/>
      <c r="EF297" s="36"/>
      <c r="EL297" s="36"/>
      <c r="EM297" s="36"/>
      <c r="EN297" s="36"/>
      <c r="ET297" s="36"/>
      <c r="EU297" s="36"/>
      <c r="EV297" s="36"/>
    </row>
    <row r="298" spans="14:152" s="30" customFormat="1" ht="12.75">
      <c r="N298" s="36">
        <v>2.304E-8</v>
      </c>
      <c r="O298" s="36">
        <v>6.0721098579000001</v>
      </c>
      <c r="P298" s="36">
        <v>1214.7350193206</v>
      </c>
      <c r="Q298" s="30">
        <f t="shared" si="200"/>
        <v>1.8157866823390405E-8</v>
      </c>
      <c r="R298" s="30">
        <f t="shared" si="201"/>
        <v>1.8157300503581977E-8</v>
      </c>
      <c r="S298" s="30">
        <f t="shared" si="202"/>
        <v>1.8157300527666673E-8</v>
      </c>
      <c r="T298" s="30">
        <f t="shared" si="203"/>
        <v>1.8157300527665651E-8</v>
      </c>
      <c r="V298" s="36">
        <v>3.2299999999999998E-9</v>
      </c>
      <c r="W298" s="36">
        <v>5.0544484383799997</v>
      </c>
      <c r="X298" s="36">
        <v>3237.5196524812</v>
      </c>
      <c r="Y298" s="30">
        <f t="shared" si="204"/>
        <v>3.0558789929114225E-9</v>
      </c>
      <c r="Z298" s="30">
        <f t="shared" si="205"/>
        <v>3.0557676364487266E-9</v>
      </c>
      <c r="AA298" s="30">
        <f t="shared" si="206"/>
        <v>3.0557676411851595E-9</v>
      </c>
      <c r="AB298" s="30">
        <f t="shared" si="207"/>
        <v>3.0557676411849589E-9</v>
      </c>
      <c r="AD298" s="36">
        <v>2.8999999999999998E-10</v>
      </c>
      <c r="AE298" s="36">
        <v>5.98057498931</v>
      </c>
      <c r="AF298" s="36">
        <v>6680.2445323313996</v>
      </c>
      <c r="AG298" s="30">
        <f t="shared" si="208"/>
        <v>2.716749675632268E-10</v>
      </c>
      <c r="AH298" s="30">
        <f t="shared" si="209"/>
        <v>2.7169723942289662E-10</v>
      </c>
      <c r="AI298" s="30">
        <f t="shared" si="210"/>
        <v>2.7169723847601181E-10</v>
      </c>
      <c r="AJ298" s="30">
        <f t="shared" si="211"/>
        <v>2.7169723847605213E-10</v>
      </c>
      <c r="AL298" s="36"/>
      <c r="AM298" s="36"/>
      <c r="AN298" s="36"/>
      <c r="AT298" s="36"/>
      <c r="AU298" s="36"/>
      <c r="AV298" s="36"/>
      <c r="BB298" s="36"/>
      <c r="BC298" s="36"/>
      <c r="BD298" s="36"/>
      <c r="BJ298" s="36">
        <v>1.73E-9</v>
      </c>
      <c r="BK298" s="36">
        <v>0.17070148372999999</v>
      </c>
      <c r="BL298" s="36">
        <v>3024.2205570432002</v>
      </c>
      <c r="BM298" s="30">
        <f t="shared" si="212"/>
        <v>-1.0897605977545917E-9</v>
      </c>
      <c r="BN298" s="30">
        <f t="shared" si="213"/>
        <v>-1.0896270196705015E-9</v>
      </c>
      <c r="BO298" s="30">
        <f t="shared" si="214"/>
        <v>-1.0896270253514562E-9</v>
      </c>
      <c r="BP298" s="30">
        <f t="shared" si="215"/>
        <v>-1.0896270253512128E-9</v>
      </c>
      <c r="BR298" s="36"/>
      <c r="BS298" s="36"/>
      <c r="BT298" s="36"/>
      <c r="BZ298" s="36"/>
      <c r="CA298" s="36"/>
      <c r="CB298" s="36"/>
      <c r="CH298" s="36"/>
      <c r="CI298" s="36"/>
      <c r="CJ298" s="36"/>
      <c r="CP298" s="36"/>
      <c r="CQ298" s="36"/>
      <c r="CR298" s="36"/>
      <c r="CX298" s="36"/>
      <c r="CY298" s="36"/>
      <c r="CZ298" s="36"/>
      <c r="DF298" s="36">
        <v>1.281E-8</v>
      </c>
      <c r="DG298" s="36">
        <v>2.0028597443199998</v>
      </c>
      <c r="DH298" s="36">
        <v>6677.6344247478</v>
      </c>
      <c r="DI298" s="30">
        <f t="shared" si="220"/>
        <v>-1.1454144643125456E-8</v>
      </c>
      <c r="DJ298" s="30">
        <f t="shared" si="221"/>
        <v>-1.1452885329478733E-8</v>
      </c>
      <c r="DK298" s="30">
        <f t="shared" si="222"/>
        <v>-1.1452885383045731E-8</v>
      </c>
      <c r="DL298" s="30">
        <f t="shared" si="223"/>
        <v>-1.1452885383043487E-8</v>
      </c>
      <c r="DN298" s="36">
        <v>2.0200000000000001E-9</v>
      </c>
      <c r="DO298" s="36">
        <v>1.12506176909</v>
      </c>
      <c r="DP298" s="36">
        <v>6684.8152820513997</v>
      </c>
      <c r="DQ298" s="30">
        <f t="shared" si="224"/>
        <v>-3.7937426223875425E-10</v>
      </c>
      <c r="DR298" s="30">
        <f t="shared" si="225"/>
        <v>-3.7893826954335374E-10</v>
      </c>
      <c r="DS298" s="30">
        <f t="shared" si="226"/>
        <v>-3.7893828808535644E-10</v>
      </c>
      <c r="DT298" s="30">
        <f t="shared" si="227"/>
        <v>-3.7893828808458106E-10</v>
      </c>
      <c r="DV298" s="36">
        <v>2.8999999999999998E-10</v>
      </c>
      <c r="DW298" s="36">
        <v>5.8520782574899997</v>
      </c>
      <c r="DX298" s="36">
        <v>31172.650645983002</v>
      </c>
      <c r="DY298" s="30">
        <f t="shared" si="228"/>
        <v>-2.5688648024479409E-10</v>
      </c>
      <c r="DZ298" s="30">
        <f t="shared" si="229"/>
        <v>-2.5674844931920729E-10</v>
      </c>
      <c r="EA298" s="30">
        <f t="shared" si="230"/>
        <v>-2.5674845519503198E-10</v>
      </c>
      <c r="EB298" s="30">
        <f t="shared" si="231"/>
        <v>-2.567484551947829E-10</v>
      </c>
      <c r="ED298" s="36"/>
      <c r="EE298" s="36"/>
      <c r="EF298" s="36"/>
      <c r="EL298" s="36"/>
      <c r="EM298" s="36"/>
      <c r="EN298" s="36"/>
      <c r="ET298" s="36"/>
      <c r="EU298" s="36"/>
      <c r="EV298" s="36"/>
    </row>
    <row r="299" spans="14:152" s="30" customFormat="1" ht="12.75">
      <c r="N299" s="36">
        <v>2.3870000000000001E-8</v>
      </c>
      <c r="O299" s="36">
        <v>4.3041997922500004</v>
      </c>
      <c r="P299" s="36">
        <v>3360.9677460985899</v>
      </c>
      <c r="Q299" s="30">
        <f t="shared" si="200"/>
        <v>-4.5962655547645749E-9</v>
      </c>
      <c r="R299" s="30">
        <f t="shared" si="201"/>
        <v>-4.5988533788069726E-9</v>
      </c>
      <c r="S299" s="30">
        <f t="shared" si="202"/>
        <v>-4.5988532687548893E-9</v>
      </c>
      <c r="T299" s="30">
        <f t="shared" si="203"/>
        <v>-4.5988532687595496E-9</v>
      </c>
      <c r="V299" s="36">
        <v>3.24E-9</v>
      </c>
      <c r="W299" s="36">
        <v>2.8915124524100002</v>
      </c>
      <c r="X299" s="36">
        <v>8329.6716105970008</v>
      </c>
      <c r="Y299" s="30">
        <f t="shared" si="204"/>
        <v>2.5002031584635308E-9</v>
      </c>
      <c r="Z299" s="30">
        <f t="shared" si="205"/>
        <v>2.5007673187643211E-9</v>
      </c>
      <c r="AA299" s="30">
        <f t="shared" si="206"/>
        <v>2.5007672947760693E-9</v>
      </c>
      <c r="AB299" s="30">
        <f t="shared" si="207"/>
        <v>2.5007672947770793E-9</v>
      </c>
      <c r="AD299" s="36">
        <v>3.1999999999999998E-10</v>
      </c>
      <c r="AE299" s="36">
        <v>4.6555681017700001</v>
      </c>
      <c r="AF299" s="36">
        <v>6701.5801727983999</v>
      </c>
      <c r="AG299" s="30">
        <f t="shared" si="208"/>
        <v>1.4915568500079093E-10</v>
      </c>
      <c r="AH299" s="30">
        <f t="shared" si="209"/>
        <v>1.490933132267887E-10</v>
      </c>
      <c r="AI299" s="30">
        <f t="shared" si="210"/>
        <v>1.4909331587944791E-10</v>
      </c>
      <c r="AJ299" s="30">
        <f t="shared" si="211"/>
        <v>1.4909331587933728E-10</v>
      </c>
      <c r="AL299" s="36"/>
      <c r="AM299" s="36"/>
      <c r="AN299" s="36"/>
      <c r="AT299" s="36"/>
      <c r="AU299" s="36"/>
      <c r="AV299" s="36"/>
      <c r="BB299" s="36"/>
      <c r="BC299" s="36"/>
      <c r="BD299" s="36"/>
      <c r="BJ299" s="36">
        <v>1.32E-9</v>
      </c>
      <c r="BK299" s="36">
        <v>4.25407099272</v>
      </c>
      <c r="BL299" s="36">
        <v>16858.482532933202</v>
      </c>
      <c r="BM299" s="30">
        <f t="shared" si="212"/>
        <v>4.1068265199013466E-10</v>
      </c>
      <c r="BN299" s="30">
        <f t="shared" si="213"/>
        <v>4.0998738560395195E-10</v>
      </c>
      <c r="BO299" s="30">
        <f t="shared" si="214"/>
        <v>4.099874151744644E-10</v>
      </c>
      <c r="BP299" s="30">
        <f t="shared" si="215"/>
        <v>4.0998741517321623E-10</v>
      </c>
      <c r="BR299" s="36"/>
      <c r="BS299" s="36"/>
      <c r="BT299" s="36"/>
      <c r="BZ299" s="36"/>
      <c r="CA299" s="36"/>
      <c r="CB299" s="36"/>
      <c r="CH299" s="36"/>
      <c r="CI299" s="36"/>
      <c r="CJ299" s="36"/>
      <c r="CP299" s="36"/>
      <c r="CQ299" s="36"/>
      <c r="CR299" s="36"/>
      <c r="CX299" s="36"/>
      <c r="CY299" s="36"/>
      <c r="CZ299" s="36"/>
      <c r="DF299" s="36">
        <v>1.35E-8</v>
      </c>
      <c r="DG299" s="36">
        <v>0.78892333409000004</v>
      </c>
      <c r="DH299" s="36">
        <v>853.19638175199998</v>
      </c>
      <c r="DI299" s="30">
        <f t="shared" si="220"/>
        <v>-9.4046338182520922E-9</v>
      </c>
      <c r="DJ299" s="30">
        <f t="shared" si="221"/>
        <v>-9.4043621806496869E-9</v>
      </c>
      <c r="DK299" s="30">
        <f t="shared" si="222"/>
        <v>-9.4043621922018713E-9</v>
      </c>
      <c r="DL299" s="30">
        <f t="shared" si="223"/>
        <v>-9.4043621922013799E-9</v>
      </c>
      <c r="DN299" s="36">
        <v>2.1200000000000001E-9</v>
      </c>
      <c r="DO299" s="36">
        <v>0.41763591084000001</v>
      </c>
      <c r="DP299" s="36">
        <v>5732.0492444297997</v>
      </c>
      <c r="DQ299" s="30">
        <f t="shared" si="224"/>
        <v>2.1171567288956873E-9</v>
      </c>
      <c r="DR299" s="30">
        <f t="shared" si="225"/>
        <v>2.1171773728693473E-9</v>
      </c>
      <c r="DS299" s="30">
        <f t="shared" si="226"/>
        <v>2.1171773719930119E-9</v>
      </c>
      <c r="DT299" s="30">
        <f t="shared" si="227"/>
        <v>2.1171773719930491E-9</v>
      </c>
      <c r="DV299" s="36">
        <v>2.5999999999999998E-10</v>
      </c>
      <c r="DW299" s="36">
        <v>2.2259882037900001</v>
      </c>
      <c r="DX299" s="36">
        <v>3.5231183490000002</v>
      </c>
      <c r="DY299" s="30">
        <f t="shared" si="228"/>
        <v>-1.543637871752387E-10</v>
      </c>
      <c r="DZ299" s="30">
        <f t="shared" si="229"/>
        <v>-1.5436376294534645E-10</v>
      </c>
      <c r="EA299" s="30">
        <f t="shared" si="230"/>
        <v>-1.5436376294637691E-10</v>
      </c>
      <c r="EB299" s="30">
        <f t="shared" si="231"/>
        <v>-1.5436376294637683E-10</v>
      </c>
      <c r="ED299" s="36"/>
      <c r="EE299" s="36"/>
      <c r="EF299" s="36"/>
      <c r="EL299" s="36"/>
      <c r="EM299" s="36"/>
      <c r="EN299" s="36"/>
      <c r="ET299" s="36"/>
      <c r="EU299" s="36"/>
      <c r="EV299" s="36"/>
    </row>
    <row r="300" spans="14:152" s="30" customFormat="1" ht="12.75">
      <c r="N300" s="36">
        <v>3.1090000000000002E-8</v>
      </c>
      <c r="O300" s="36">
        <v>2.1809980590400002</v>
      </c>
      <c r="P300" s="36">
        <v>16173.371168404399</v>
      </c>
      <c r="Q300" s="30">
        <f t="shared" si="200"/>
        <v>2.7702571416366598E-8</v>
      </c>
      <c r="R300" s="30">
        <f t="shared" si="201"/>
        <v>2.7710070307956126E-8</v>
      </c>
      <c r="S300" s="30">
        <f t="shared" si="202"/>
        <v>2.7710069989214637E-8</v>
      </c>
      <c r="T300" s="30">
        <f t="shared" si="203"/>
        <v>2.7710069989228256E-8</v>
      </c>
      <c r="V300" s="36">
        <v>3.2099999999999999E-9</v>
      </c>
      <c r="W300" s="36">
        <v>6.2588697629799999</v>
      </c>
      <c r="X300" s="36">
        <v>10235.1363755374</v>
      </c>
      <c r="Y300" s="30">
        <f t="shared" si="204"/>
        <v>3.1290113632356261E-9</v>
      </c>
      <c r="Z300" s="30">
        <f t="shared" si="205"/>
        <v>3.1287701160299283E-9</v>
      </c>
      <c r="AA300" s="30">
        <f t="shared" si="206"/>
        <v>3.1287701262970628E-9</v>
      </c>
      <c r="AB300" s="30">
        <f t="shared" si="207"/>
        <v>3.1287701262966294E-9</v>
      </c>
      <c r="AD300" s="36">
        <v>2.5999999999999998E-10</v>
      </c>
      <c r="AE300" s="36">
        <v>0.76018385757999996</v>
      </c>
      <c r="AF300" s="36">
        <v>3863.1898447936001</v>
      </c>
      <c r="AG300" s="30">
        <f t="shared" si="208"/>
        <v>-6.1601122520970293E-11</v>
      </c>
      <c r="AH300" s="30">
        <f t="shared" si="209"/>
        <v>-6.1633199586502917E-11</v>
      </c>
      <c r="AI300" s="30">
        <f t="shared" si="210"/>
        <v>-6.1633198222371684E-11</v>
      </c>
      <c r="AJ300" s="30">
        <f t="shared" si="211"/>
        <v>-6.1633198222429108E-11</v>
      </c>
      <c r="AL300" s="36"/>
      <c r="AM300" s="36"/>
      <c r="AN300" s="36"/>
      <c r="AT300" s="36"/>
      <c r="AU300" s="36"/>
      <c r="AV300" s="36"/>
      <c r="BB300" s="36"/>
      <c r="BC300" s="36"/>
      <c r="BD300" s="36"/>
      <c r="BJ300" s="36">
        <v>1.25E-9</v>
      </c>
      <c r="BK300" s="36">
        <v>2.88510294667</v>
      </c>
      <c r="BL300" s="36">
        <v>17256.6315363414</v>
      </c>
      <c r="BM300" s="30">
        <f t="shared" si="212"/>
        <v>1.4786163961472784E-10</v>
      </c>
      <c r="BN300" s="30">
        <f t="shared" si="213"/>
        <v>1.4856571377367075E-10</v>
      </c>
      <c r="BO300" s="30">
        <f t="shared" si="214"/>
        <v>1.485656838322812E-10</v>
      </c>
      <c r="BP300" s="30">
        <f t="shared" si="215"/>
        <v>1.485656838335511E-10</v>
      </c>
      <c r="BR300" s="36"/>
      <c r="BS300" s="36"/>
      <c r="BT300" s="36"/>
      <c r="BZ300" s="36"/>
      <c r="CA300" s="36"/>
      <c r="CB300" s="36"/>
      <c r="CH300" s="36"/>
      <c r="CI300" s="36"/>
      <c r="CJ300" s="36"/>
      <c r="CP300" s="36"/>
      <c r="CQ300" s="36"/>
      <c r="CR300" s="36"/>
      <c r="CX300" s="36"/>
      <c r="CY300" s="36"/>
      <c r="CZ300" s="36"/>
      <c r="DF300" s="36">
        <v>1.534E-8</v>
      </c>
      <c r="DG300" s="36">
        <v>4.3332639944400002</v>
      </c>
      <c r="DH300" s="36">
        <v>640.87760738220004</v>
      </c>
      <c r="DI300" s="30">
        <f t="shared" si="220"/>
        <v>1.0906801807009273E-8</v>
      </c>
      <c r="DJ300" s="30">
        <f t="shared" si="221"/>
        <v>1.0907029051919621E-8</v>
      </c>
      <c r="DK300" s="30">
        <f t="shared" si="222"/>
        <v>1.0907029042255599E-8</v>
      </c>
      <c r="DL300" s="30">
        <f t="shared" si="223"/>
        <v>1.0907029042256006E-8</v>
      </c>
      <c r="DN300" s="36">
        <v>1.9099999999999998E-9</v>
      </c>
      <c r="DO300" s="36">
        <v>0.63315794517000001</v>
      </c>
      <c r="DP300" s="36">
        <v>3017.1070100423999</v>
      </c>
      <c r="DQ300" s="30">
        <f t="shared" si="224"/>
        <v>-1.7684231117482057E-9</v>
      </c>
      <c r="DR300" s="30">
        <f t="shared" si="225"/>
        <v>-1.7683515308025654E-9</v>
      </c>
      <c r="DS300" s="30">
        <f t="shared" si="226"/>
        <v>-1.768351533847083E-9</v>
      </c>
      <c r="DT300" s="30">
        <f t="shared" si="227"/>
        <v>-1.7683515338469548E-9</v>
      </c>
      <c r="DV300" s="36">
        <v>3.3E-10</v>
      </c>
      <c r="DW300" s="36">
        <v>5.1590354824100002</v>
      </c>
      <c r="DX300" s="36">
        <v>10596.1820784342</v>
      </c>
      <c r="DY300" s="30">
        <f t="shared" si="228"/>
        <v>-3.2435715746580322E-10</v>
      </c>
      <c r="DZ300" s="30">
        <f t="shared" si="229"/>
        <v>-3.2433597208523307E-10</v>
      </c>
      <c r="EA300" s="30">
        <f t="shared" si="230"/>
        <v>-3.2433597298702816E-10</v>
      </c>
      <c r="EB300" s="30">
        <f t="shared" si="231"/>
        <v>-3.2433597298699011E-10</v>
      </c>
      <c r="ED300" s="36"/>
      <c r="EE300" s="36"/>
      <c r="EF300" s="36"/>
      <c r="EL300" s="36"/>
      <c r="EM300" s="36"/>
      <c r="EN300" s="36"/>
      <c r="ET300" s="36"/>
      <c r="EU300" s="36"/>
      <c r="EV300" s="36"/>
    </row>
    <row r="301" spans="14:152" s="30" customFormat="1" ht="12.75">
      <c r="N301" s="36">
        <v>2.9070000000000002E-8</v>
      </c>
      <c r="O301" s="36">
        <v>3.4389499311299998</v>
      </c>
      <c r="P301" s="36">
        <v>2693.6015933849999</v>
      </c>
      <c r="Q301" s="30">
        <f t="shared" si="200"/>
        <v>1.3945737384886936E-8</v>
      </c>
      <c r="R301" s="30">
        <f t="shared" si="201"/>
        <v>1.394799578330809E-8</v>
      </c>
      <c r="S301" s="30">
        <f t="shared" si="202"/>
        <v>1.3947995687266764E-8</v>
      </c>
      <c r="T301" s="30">
        <f t="shared" si="203"/>
        <v>1.3947995687270751E-8</v>
      </c>
      <c r="V301" s="36">
        <v>3.3299999999999999E-9</v>
      </c>
      <c r="W301" s="36">
        <v>2.5772542445500002</v>
      </c>
      <c r="X301" s="36">
        <v>6684.8152820513997</v>
      </c>
      <c r="Y301" s="30">
        <f t="shared" si="204"/>
        <v>-3.3217684531856079E-9</v>
      </c>
      <c r="Z301" s="30">
        <f t="shared" si="205"/>
        <v>-3.3218197922219702E-9</v>
      </c>
      <c r="AA301" s="30">
        <f t="shared" si="206"/>
        <v>-3.3218197900420676E-9</v>
      </c>
      <c r="AB301" s="30">
        <f t="shared" si="207"/>
        <v>-3.3218197900421586E-9</v>
      </c>
      <c r="AD301" s="36">
        <v>2.3000000000000001E-10</v>
      </c>
      <c r="AE301" s="36">
        <v>0.31107548101999999</v>
      </c>
      <c r="AF301" s="36">
        <v>8827.3902698748007</v>
      </c>
      <c r="AG301" s="30">
        <f t="shared" si="208"/>
        <v>-1.4170963122725705E-11</v>
      </c>
      <c r="AH301" s="30">
        <f t="shared" si="209"/>
        <v>-1.4104349189213056E-11</v>
      </c>
      <c r="AI301" s="30">
        <f t="shared" si="210"/>
        <v>-1.4104352022152013E-11</v>
      </c>
      <c r="AJ301" s="30">
        <f t="shared" si="211"/>
        <v>-1.4104352022032938E-11</v>
      </c>
      <c r="AL301" s="36"/>
      <c r="AM301" s="36"/>
      <c r="AN301" s="36"/>
      <c r="AT301" s="36"/>
      <c r="AU301" s="36"/>
      <c r="AV301" s="36"/>
      <c r="BB301" s="36"/>
      <c r="BC301" s="36"/>
      <c r="BD301" s="36"/>
      <c r="BJ301" s="36">
        <v>1.2400000000000001E-9</v>
      </c>
      <c r="BK301" s="36">
        <v>2.5972459864599999</v>
      </c>
      <c r="BL301" s="36">
        <v>12310.181323610799</v>
      </c>
      <c r="BM301" s="30">
        <f t="shared" si="212"/>
        <v>-1.1786055152487801E-9</v>
      </c>
      <c r="BN301" s="30">
        <f t="shared" si="213"/>
        <v>-1.1787613519390377E-9</v>
      </c>
      <c r="BO301" s="30">
        <f t="shared" si="214"/>
        <v>-1.1787613453158205E-9</v>
      </c>
      <c r="BP301" s="30">
        <f t="shared" si="215"/>
        <v>-1.1787613453160995E-9</v>
      </c>
      <c r="BR301" s="36"/>
      <c r="BS301" s="36"/>
      <c r="BT301" s="36"/>
      <c r="BZ301" s="36"/>
      <c r="CA301" s="36"/>
      <c r="CB301" s="36"/>
      <c r="CH301" s="36"/>
      <c r="CI301" s="36"/>
      <c r="CJ301" s="36"/>
      <c r="CP301" s="36"/>
      <c r="CQ301" s="36"/>
      <c r="CR301" s="36"/>
      <c r="CX301" s="36"/>
      <c r="CY301" s="36"/>
      <c r="CZ301" s="36"/>
      <c r="DF301" s="36">
        <v>1.247E-8</v>
      </c>
      <c r="DG301" s="36">
        <v>1.0250390846799999</v>
      </c>
      <c r="DH301" s="36">
        <v>3024.2205570432002</v>
      </c>
      <c r="DI301" s="30">
        <f t="shared" si="220"/>
        <v>-1.2462358859204082E-8</v>
      </c>
      <c r="DJ301" s="30">
        <f t="shared" si="221"/>
        <v>-1.2462315406471556E-8</v>
      </c>
      <c r="DK301" s="30">
        <f t="shared" si="222"/>
        <v>-1.2462315408322106E-8</v>
      </c>
      <c r="DL301" s="30">
        <f t="shared" si="223"/>
        <v>-1.2462315408322027E-8</v>
      </c>
      <c r="DN301" s="36">
        <v>1.8400000000000001E-9</v>
      </c>
      <c r="DO301" s="36">
        <v>5.6889804865100002</v>
      </c>
      <c r="DP301" s="36">
        <v>5642.1982426092</v>
      </c>
      <c r="DQ301" s="30">
        <f t="shared" si="224"/>
        <v>1.6472157898682395E-9</v>
      </c>
      <c r="DR301" s="30">
        <f t="shared" si="225"/>
        <v>1.6470636891353256E-9</v>
      </c>
      <c r="DS301" s="30">
        <f t="shared" si="226"/>
        <v>1.6470636956049702E-9</v>
      </c>
      <c r="DT301" s="30">
        <f t="shared" si="227"/>
        <v>1.6470636956046962E-9</v>
      </c>
      <c r="DV301" s="36">
        <v>2.8000000000000002E-10</v>
      </c>
      <c r="DW301" s="36">
        <v>1.8979280302799999</v>
      </c>
      <c r="DX301" s="36">
        <v>3333.5661900017999</v>
      </c>
      <c r="DY301" s="30">
        <f t="shared" si="228"/>
        <v>-1.7898224516699741E-10</v>
      </c>
      <c r="DZ301" s="30">
        <f t="shared" si="229"/>
        <v>-1.78958648395727E-10</v>
      </c>
      <c r="EA301" s="30">
        <f t="shared" si="230"/>
        <v>-1.7895864939928082E-10</v>
      </c>
      <c r="EB301" s="30">
        <f t="shared" si="231"/>
        <v>-1.7895864939923876E-10</v>
      </c>
      <c r="ED301" s="36"/>
      <c r="EE301" s="36"/>
      <c r="EF301" s="36"/>
      <c r="EL301" s="36"/>
      <c r="EM301" s="36"/>
      <c r="EN301" s="36"/>
      <c r="ET301" s="36"/>
      <c r="EU301" s="36"/>
      <c r="EV301" s="36"/>
    </row>
    <row r="302" spans="14:152" s="30" customFormat="1" ht="12.75">
      <c r="N302" s="36">
        <v>2.55E-8</v>
      </c>
      <c r="O302" s="36">
        <v>4.1835417437200002</v>
      </c>
      <c r="P302" s="36">
        <v>3546.7979751369999</v>
      </c>
      <c r="Q302" s="30">
        <f t="shared" si="200"/>
        <v>-2.4851406655114498E-8</v>
      </c>
      <c r="R302" s="30">
        <f t="shared" si="201"/>
        <v>-2.4852072764129114E-8</v>
      </c>
      <c r="S302" s="30">
        <f t="shared" si="202"/>
        <v>-2.4852072735808462E-8</v>
      </c>
      <c r="T302" s="30">
        <f t="shared" si="203"/>
        <v>-2.4852072735809639E-8</v>
      </c>
      <c r="V302" s="36">
        <v>3.5600000000000001E-9</v>
      </c>
      <c r="W302" s="36">
        <v>6.2742487498599999</v>
      </c>
      <c r="X302" s="36">
        <v>8671.9698704406001</v>
      </c>
      <c r="Y302" s="30">
        <f t="shared" si="204"/>
        <v>-2.0200457547863476E-9</v>
      </c>
      <c r="Z302" s="30">
        <f t="shared" si="205"/>
        <v>-2.0192100360840086E-9</v>
      </c>
      <c r="AA302" s="30">
        <f t="shared" si="206"/>
        <v>-2.0192100716284004E-9</v>
      </c>
      <c r="AB302" s="30">
        <f t="shared" si="207"/>
        <v>-2.0192100716269003E-9</v>
      </c>
      <c r="AD302" s="36">
        <v>2.1999999999999999E-10</v>
      </c>
      <c r="AE302" s="36">
        <v>1.1155301445100001</v>
      </c>
      <c r="AF302" s="36">
        <v>6684.8152820513997</v>
      </c>
      <c r="AG302" s="30">
        <f t="shared" si="208"/>
        <v>-3.9256500022510057E-11</v>
      </c>
      <c r="AH302" s="30">
        <f t="shared" si="209"/>
        <v>-3.9208931336484093E-11</v>
      </c>
      <c r="AI302" s="30">
        <f t="shared" si="210"/>
        <v>-3.9208933359494475E-11</v>
      </c>
      <c r="AJ302" s="30">
        <f t="shared" si="211"/>
        <v>-3.9208933359408332E-11</v>
      </c>
      <c r="AL302" s="36"/>
      <c r="AM302" s="36"/>
      <c r="AN302" s="36"/>
      <c r="AT302" s="36"/>
      <c r="AU302" s="36"/>
      <c r="AV302" s="36"/>
      <c r="BB302" s="36"/>
      <c r="BC302" s="36"/>
      <c r="BD302" s="36"/>
      <c r="BJ302" s="36">
        <v>1.6999999999999999E-9</v>
      </c>
      <c r="BK302" s="36">
        <v>4.05945259741</v>
      </c>
      <c r="BL302" s="36">
        <v>2818.0350086059998</v>
      </c>
      <c r="BM302" s="30">
        <f t="shared" si="212"/>
        <v>9.1705087816874077E-10</v>
      </c>
      <c r="BN302" s="30">
        <f t="shared" si="213"/>
        <v>9.1718347503903021E-10</v>
      </c>
      <c r="BO302" s="30">
        <f t="shared" si="214"/>
        <v>9.1718346940020418E-10</v>
      </c>
      <c r="BP302" s="30">
        <f t="shared" si="215"/>
        <v>9.1718346940044314E-10</v>
      </c>
      <c r="BR302" s="36"/>
      <c r="BS302" s="36"/>
      <c r="BT302" s="36"/>
      <c r="BZ302" s="36"/>
      <c r="CA302" s="36"/>
      <c r="CB302" s="36"/>
      <c r="CH302" s="36"/>
      <c r="CI302" s="36"/>
      <c r="CJ302" s="36"/>
      <c r="CP302" s="36"/>
      <c r="CQ302" s="36"/>
      <c r="CR302" s="36"/>
      <c r="CX302" s="36"/>
      <c r="CY302" s="36"/>
      <c r="CZ302" s="36"/>
      <c r="DF302" s="36">
        <v>1.289E-8</v>
      </c>
      <c r="DG302" s="36">
        <v>1.9278697554299999</v>
      </c>
      <c r="DH302" s="36">
        <v>3347.6586633978</v>
      </c>
      <c r="DI302" s="30">
        <f t="shared" si="220"/>
        <v>-7.7524505081026363E-9</v>
      </c>
      <c r="DJ302" s="30">
        <f t="shared" si="221"/>
        <v>-7.7513172085532043E-9</v>
      </c>
      <c r="DK302" s="30">
        <f t="shared" si="222"/>
        <v>-7.7513172567514519E-9</v>
      </c>
      <c r="DL302" s="30">
        <f t="shared" si="223"/>
        <v>-7.7513172567494038E-9</v>
      </c>
      <c r="DN302" s="36">
        <v>1.8E-9</v>
      </c>
      <c r="DO302" s="36">
        <v>4.6036625843100003</v>
      </c>
      <c r="DP302" s="36">
        <v>10235.1363755374</v>
      </c>
      <c r="DQ302" s="30">
        <f t="shared" si="224"/>
        <v>-5.4828154885201338E-10</v>
      </c>
      <c r="DR302" s="30">
        <f t="shared" si="225"/>
        <v>-5.488583493067544E-10</v>
      </c>
      <c r="DS302" s="30">
        <f t="shared" si="226"/>
        <v>-5.4885832477828146E-10</v>
      </c>
      <c r="DT302" s="30">
        <f t="shared" si="227"/>
        <v>-5.4885832477931678E-10</v>
      </c>
      <c r="DV302" s="36">
        <v>2.7E-10</v>
      </c>
      <c r="DW302" s="36">
        <v>2.2512983271599998</v>
      </c>
      <c r="DX302" s="36">
        <v>76.266071275599998</v>
      </c>
      <c r="DY302" s="30">
        <f t="shared" si="228"/>
        <v>-6.8795564076975795E-11</v>
      </c>
      <c r="DZ302" s="30">
        <f t="shared" si="229"/>
        <v>-6.8794909522080368E-11</v>
      </c>
      <c r="EA302" s="30">
        <f t="shared" si="230"/>
        <v>-6.8794909549916908E-11</v>
      </c>
      <c r="EB302" s="30">
        <f t="shared" si="231"/>
        <v>-6.8794909549915693E-11</v>
      </c>
      <c r="ED302" s="36"/>
      <c r="EE302" s="36"/>
      <c r="EF302" s="36"/>
      <c r="EL302" s="36"/>
      <c r="EM302" s="36"/>
      <c r="EN302" s="36"/>
      <c r="ET302" s="36"/>
      <c r="EU302" s="36"/>
      <c r="EV302" s="36"/>
    </row>
    <row r="303" spans="14:152" s="30" customFormat="1" ht="12.75">
      <c r="N303" s="36">
        <v>2.9910000000000001E-8</v>
      </c>
      <c r="O303" s="36">
        <v>2.3750089460299999</v>
      </c>
      <c r="P303" s="36">
        <v>13517.8701062334</v>
      </c>
      <c r="Q303" s="30">
        <f t="shared" si="200"/>
        <v>-2.8399360194955231E-8</v>
      </c>
      <c r="R303" s="30">
        <f t="shared" si="201"/>
        <v>-2.8395186923286228E-8</v>
      </c>
      <c r="S303" s="30">
        <f t="shared" si="202"/>
        <v>-2.8395187100883666E-8</v>
      </c>
      <c r="T303" s="30">
        <f t="shared" si="203"/>
        <v>-2.8395187100876185E-8</v>
      </c>
      <c r="V303" s="36">
        <v>3.1899999999999999E-9</v>
      </c>
      <c r="W303" s="36">
        <v>5.0566535558599996</v>
      </c>
      <c r="X303" s="36">
        <v>36.605365304199999</v>
      </c>
      <c r="Y303" s="30">
        <f t="shared" si="204"/>
        <v>4.4925949780318588E-10</v>
      </c>
      <c r="Z303" s="30">
        <f t="shared" si="205"/>
        <v>4.4925569755310388E-10</v>
      </c>
      <c r="AA303" s="30">
        <f t="shared" si="206"/>
        <v>4.4925569771471967E-10</v>
      </c>
      <c r="AB303" s="30">
        <f t="shared" si="207"/>
        <v>4.4925569771471124E-10</v>
      </c>
      <c r="AD303" s="36">
        <v>2.0000000000000001E-10</v>
      </c>
      <c r="AE303" s="36">
        <v>4.8119319229900004</v>
      </c>
      <c r="AF303" s="36">
        <v>15508.6151232744</v>
      </c>
      <c r="AG303" s="30">
        <f t="shared" si="208"/>
        <v>1.7506465419964973E-10</v>
      </c>
      <c r="AH303" s="30">
        <f t="shared" si="209"/>
        <v>1.7511393301355965E-10</v>
      </c>
      <c r="AI303" s="30">
        <f t="shared" si="210"/>
        <v>1.751139309188298E-10</v>
      </c>
      <c r="AJ303" s="30">
        <f t="shared" si="211"/>
        <v>1.7511393091891767E-10</v>
      </c>
      <c r="AL303" s="36"/>
      <c r="AM303" s="36"/>
      <c r="AN303" s="36"/>
      <c r="AT303" s="36"/>
      <c r="AU303" s="36"/>
      <c r="AV303" s="36"/>
      <c r="BB303" s="36"/>
      <c r="BC303" s="36"/>
      <c r="BD303" s="36"/>
      <c r="BJ303" s="36">
        <v>1.21E-9</v>
      </c>
      <c r="BK303" s="36">
        <v>5.23997785185</v>
      </c>
      <c r="BL303" s="36">
        <v>9872.2740829647992</v>
      </c>
      <c r="BM303" s="30">
        <f t="shared" si="212"/>
        <v>8.7042537494530468E-10</v>
      </c>
      <c r="BN303" s="30">
        <f t="shared" si="213"/>
        <v>8.706980935855409E-10</v>
      </c>
      <c r="BO303" s="30">
        <f t="shared" si="214"/>
        <v>8.7069808198948666E-10</v>
      </c>
      <c r="BP303" s="30">
        <f t="shared" si="215"/>
        <v>8.7069808198997624E-10</v>
      </c>
      <c r="BR303" s="36"/>
      <c r="BS303" s="36"/>
      <c r="BT303" s="36"/>
      <c r="BZ303" s="36"/>
      <c r="CA303" s="36"/>
      <c r="CB303" s="36"/>
      <c r="CH303" s="36"/>
      <c r="CI303" s="36"/>
      <c r="CJ303" s="36"/>
      <c r="CP303" s="36"/>
      <c r="CQ303" s="36"/>
      <c r="CR303" s="36"/>
      <c r="CX303" s="36"/>
      <c r="CY303" s="36"/>
      <c r="CZ303" s="36"/>
      <c r="DF303" s="36">
        <v>1.2429999999999999E-8</v>
      </c>
      <c r="DG303" s="36">
        <v>2.44217806237</v>
      </c>
      <c r="DH303" s="36">
        <v>6684.8152820513997</v>
      </c>
      <c r="DI303" s="30">
        <f t="shared" si="220"/>
        <v>-1.2403953116910867E-8</v>
      </c>
      <c r="DJ303" s="30">
        <f t="shared" si="221"/>
        <v>-1.2403776084641726E-8</v>
      </c>
      <c r="DK303" s="30">
        <f t="shared" si="222"/>
        <v>-1.2403776092183174E-8</v>
      </c>
      <c r="DL303" s="30">
        <f t="shared" si="223"/>
        <v>-1.2403776092182858E-8</v>
      </c>
      <c r="DN303" s="36">
        <v>1.9800000000000002E-9</v>
      </c>
      <c r="DO303" s="36">
        <v>1.01742381306</v>
      </c>
      <c r="DP303" s="36">
        <v>3336.7310913418</v>
      </c>
      <c r="DQ303" s="30">
        <f t="shared" si="224"/>
        <v>4.0222099681171793E-10</v>
      </c>
      <c r="DR303" s="30">
        <f t="shared" si="225"/>
        <v>4.0243364285170383E-10</v>
      </c>
      <c r="DS303" s="30">
        <f t="shared" si="226"/>
        <v>4.0243363380853663E-10</v>
      </c>
      <c r="DT303" s="30">
        <f t="shared" si="227"/>
        <v>4.0243363380891543E-10</v>
      </c>
      <c r="DV303" s="36">
        <v>2.5999999999999998E-10</v>
      </c>
      <c r="DW303" s="36">
        <v>4.3270317226300001</v>
      </c>
      <c r="DX303" s="36">
        <v>17085.958665722199</v>
      </c>
      <c r="DY303" s="30">
        <f t="shared" si="228"/>
        <v>-1.9904749109642934E-10</v>
      </c>
      <c r="DZ303" s="30">
        <f t="shared" si="229"/>
        <v>-1.9914140841869565E-10</v>
      </c>
      <c r="EA303" s="30">
        <f t="shared" si="230"/>
        <v>-1.9914140442597548E-10</v>
      </c>
      <c r="EB303" s="30">
        <f t="shared" si="231"/>
        <v>-1.9914140442614415E-10</v>
      </c>
      <c r="ED303" s="36"/>
      <c r="EE303" s="36"/>
      <c r="EF303" s="36"/>
      <c r="EL303" s="36"/>
      <c r="EM303" s="36"/>
      <c r="EN303" s="36"/>
      <c r="ET303" s="36"/>
      <c r="EU303" s="36"/>
      <c r="EV303" s="36"/>
    </row>
    <row r="304" spans="14:152" s="30" customFormat="1" ht="12.75">
      <c r="N304" s="36">
        <v>2.508E-8</v>
      </c>
      <c r="O304" s="36">
        <v>5.99249607455</v>
      </c>
      <c r="P304" s="36">
        <v>5729.5064471490005</v>
      </c>
      <c r="Q304" s="30">
        <f t="shared" si="200"/>
        <v>2.0080115535561895E-8</v>
      </c>
      <c r="R304" s="30">
        <f t="shared" si="201"/>
        <v>2.0077285080339785E-8</v>
      </c>
      <c r="S304" s="30">
        <f t="shared" si="202"/>
        <v>2.0077285200726718E-8</v>
      </c>
      <c r="T304" s="30">
        <f t="shared" si="203"/>
        <v>2.0077285200721646E-8</v>
      </c>
      <c r="V304" s="36">
        <v>3.05E-9</v>
      </c>
      <c r="W304" s="36">
        <v>3.8875566697199999</v>
      </c>
      <c r="X304" s="36">
        <v>7107.8230442756003</v>
      </c>
      <c r="Y304" s="30">
        <f t="shared" si="204"/>
        <v>-1.7373035497289162E-9</v>
      </c>
      <c r="Z304" s="30">
        <f t="shared" si="205"/>
        <v>-1.7367177808089535E-9</v>
      </c>
      <c r="AA304" s="30">
        <f t="shared" si="206"/>
        <v>-1.7367178057221705E-9</v>
      </c>
      <c r="AB304" s="30">
        <f t="shared" si="207"/>
        <v>-1.7367178057211193E-9</v>
      </c>
      <c r="AD304" s="36">
        <v>1.8999999999999999E-10</v>
      </c>
      <c r="AE304" s="36">
        <v>5.1165645599299996</v>
      </c>
      <c r="AF304" s="36">
        <v>12012.5822971404</v>
      </c>
      <c r="AG304" s="30">
        <f t="shared" si="208"/>
        <v>4.2763889550304442E-11</v>
      </c>
      <c r="AH304" s="30">
        <f t="shared" si="209"/>
        <v>4.2836988047947179E-11</v>
      </c>
      <c r="AI304" s="30">
        <f t="shared" si="210"/>
        <v>4.283698493940212E-11</v>
      </c>
      <c r="AJ304" s="30">
        <f t="shared" si="211"/>
        <v>4.2836984939533648E-11</v>
      </c>
      <c r="AL304" s="36"/>
      <c r="AM304" s="36"/>
      <c r="AN304" s="36"/>
      <c r="AT304" s="36"/>
      <c r="AU304" s="36"/>
      <c r="AV304" s="36"/>
      <c r="BB304" s="36"/>
      <c r="BC304" s="36"/>
      <c r="BD304" s="36"/>
      <c r="BJ304" s="36">
        <v>1.4200000000000001E-9</v>
      </c>
      <c r="BK304" s="36">
        <v>3.0279883598900001</v>
      </c>
      <c r="BL304" s="36">
        <v>3511.2852973190002</v>
      </c>
      <c r="BM304" s="30">
        <f t="shared" si="212"/>
        <v>-1.0556573034344641E-9</v>
      </c>
      <c r="BN304" s="30">
        <f t="shared" si="213"/>
        <v>-1.0555476755088623E-9</v>
      </c>
      <c r="BO304" s="30">
        <f t="shared" si="214"/>
        <v>-1.0555476801713467E-9</v>
      </c>
      <c r="BP304" s="30">
        <f t="shared" si="215"/>
        <v>-1.0555476801711511E-9</v>
      </c>
      <c r="BR304" s="36"/>
      <c r="BS304" s="36"/>
      <c r="BT304" s="36"/>
      <c r="BZ304" s="36"/>
      <c r="CA304" s="36"/>
      <c r="CB304" s="36"/>
      <c r="CH304" s="36"/>
      <c r="CI304" s="36"/>
      <c r="CJ304" s="36"/>
      <c r="CP304" s="36"/>
      <c r="CQ304" s="36"/>
      <c r="CR304" s="36"/>
      <c r="CX304" s="36"/>
      <c r="CY304" s="36"/>
      <c r="CZ304" s="36"/>
      <c r="DF304" s="36">
        <v>1.453E-8</v>
      </c>
      <c r="DG304" s="36">
        <v>1.7421801640300001</v>
      </c>
      <c r="DH304" s="36">
        <v>3333.5661900017999</v>
      </c>
      <c r="DI304" s="30">
        <f t="shared" si="220"/>
        <v>-7.442195350303299E-9</v>
      </c>
      <c r="DJ304" s="30">
        <f t="shared" si="221"/>
        <v>-7.4408278016345593E-9</v>
      </c>
      <c r="DK304" s="30">
        <f t="shared" si="222"/>
        <v>-7.4408278597946803E-9</v>
      </c>
      <c r="DL304" s="30">
        <f t="shared" si="223"/>
        <v>-7.440827859792241E-9</v>
      </c>
      <c r="DN304" s="36">
        <v>2.0700000000000001E-9</v>
      </c>
      <c r="DO304" s="36">
        <v>0.80702499658000004</v>
      </c>
      <c r="DP304" s="36">
        <v>3877.4169387952002</v>
      </c>
      <c r="DQ304" s="30">
        <f t="shared" si="224"/>
        <v>-5.5461541828855273E-10</v>
      </c>
      <c r="DR304" s="30">
        <f t="shared" si="225"/>
        <v>-5.5486960684717151E-10</v>
      </c>
      <c r="DS304" s="30">
        <f t="shared" si="226"/>
        <v>-5.5486959603740083E-10</v>
      </c>
      <c r="DT304" s="30">
        <f t="shared" si="227"/>
        <v>-5.5486959603785434E-10</v>
      </c>
      <c r="DV304" s="36">
        <v>2.5999999999999998E-10</v>
      </c>
      <c r="DW304" s="36">
        <v>5.1284778070200003</v>
      </c>
      <c r="DX304" s="36">
        <v>11766.2632645146</v>
      </c>
      <c r="DY304" s="30">
        <f t="shared" si="228"/>
        <v>-2.3738538572007102E-10</v>
      </c>
      <c r="DZ304" s="30">
        <f t="shared" si="229"/>
        <v>-2.3734434693218514E-10</v>
      </c>
      <c r="EA304" s="30">
        <f t="shared" si="230"/>
        <v>-2.3734434867821059E-10</v>
      </c>
      <c r="EB304" s="30">
        <f t="shared" si="231"/>
        <v>-2.3734434867813816E-10</v>
      </c>
      <c r="ED304" s="36"/>
      <c r="EE304" s="36"/>
      <c r="EF304" s="36"/>
      <c r="EL304" s="36"/>
      <c r="EM304" s="36"/>
      <c r="EN304" s="36"/>
      <c r="ET304" s="36"/>
      <c r="EU304" s="36"/>
      <c r="EV304" s="36"/>
    </row>
    <row r="305" spans="14:152" s="30" customFormat="1" ht="12.75">
      <c r="N305" s="36">
        <v>2.2020000000000001E-8</v>
      </c>
      <c r="O305" s="36">
        <v>5.5848697395500002</v>
      </c>
      <c r="P305" s="36">
        <v>664.75604512999996</v>
      </c>
      <c r="Q305" s="30">
        <f t="shared" si="200"/>
        <v>-7.0996903550290915E-9</v>
      </c>
      <c r="R305" s="30">
        <f t="shared" si="201"/>
        <v>-7.0992348710253281E-9</v>
      </c>
      <c r="S305" s="30">
        <f t="shared" si="202"/>
        <v>-7.0992348903959343E-9</v>
      </c>
      <c r="T305" s="30">
        <f t="shared" si="203"/>
        <v>-7.0992348903951104E-9</v>
      </c>
      <c r="V305" s="36">
        <v>3.22E-9</v>
      </c>
      <c r="W305" s="36">
        <v>6.2812560134100002</v>
      </c>
      <c r="X305" s="36">
        <v>16706.585251847999</v>
      </c>
      <c r="Y305" s="30">
        <f t="shared" si="204"/>
        <v>-1.4218955908735587E-10</v>
      </c>
      <c r="Z305" s="30">
        <f t="shared" si="205"/>
        <v>-1.4042290348139282E-10</v>
      </c>
      <c r="AA305" s="30">
        <f t="shared" si="206"/>
        <v>-1.4042297861349589E-10</v>
      </c>
      <c r="AB305" s="30">
        <f t="shared" si="207"/>
        <v>-1.4042297861029584E-10</v>
      </c>
      <c r="AD305" s="36">
        <v>2.5999999999999998E-10</v>
      </c>
      <c r="AE305" s="36">
        <v>1.07254469525</v>
      </c>
      <c r="AF305" s="36">
        <v>8425.6508378147992</v>
      </c>
      <c r="AG305" s="30">
        <f t="shared" si="208"/>
        <v>-2.3626815742944071E-11</v>
      </c>
      <c r="AH305" s="30">
        <f t="shared" si="209"/>
        <v>-2.3698528700718316E-11</v>
      </c>
      <c r="AI305" s="30">
        <f t="shared" si="210"/>
        <v>-2.3698525650994468E-11</v>
      </c>
      <c r="AJ305" s="30">
        <f t="shared" si="211"/>
        <v>-2.369852565112325E-11</v>
      </c>
      <c r="AL305" s="36"/>
      <c r="AM305" s="36"/>
      <c r="AN305" s="36"/>
      <c r="AT305" s="36"/>
      <c r="AU305" s="36"/>
      <c r="AV305" s="36"/>
      <c r="BB305" s="36"/>
      <c r="BC305" s="36"/>
      <c r="BD305" s="36"/>
      <c r="BJ305" s="36">
        <v>1.6500000000000001E-9</v>
      </c>
      <c r="BK305" s="36">
        <v>2.5317195128800001</v>
      </c>
      <c r="BL305" s="36">
        <v>16276.463942623001</v>
      </c>
      <c r="BM305" s="30">
        <f t="shared" si="212"/>
        <v>1.5985946336966909E-9</v>
      </c>
      <c r="BN305" s="30">
        <f t="shared" si="213"/>
        <v>1.5988130495824329E-9</v>
      </c>
      <c r="BO305" s="30">
        <f t="shared" si="214"/>
        <v>1.5988130403035119E-9</v>
      </c>
      <c r="BP305" s="30">
        <f t="shared" si="215"/>
        <v>1.5988130403039058E-9</v>
      </c>
      <c r="BR305" s="36"/>
      <c r="BS305" s="36"/>
      <c r="BT305" s="36"/>
      <c r="BZ305" s="36"/>
      <c r="CA305" s="36"/>
      <c r="CB305" s="36"/>
      <c r="CH305" s="36"/>
      <c r="CI305" s="36"/>
      <c r="CJ305" s="36"/>
      <c r="CP305" s="36"/>
      <c r="CQ305" s="36"/>
      <c r="CR305" s="36"/>
      <c r="CX305" s="36"/>
      <c r="CY305" s="36"/>
      <c r="CZ305" s="36"/>
      <c r="DF305" s="36">
        <v>1.6750000000000001E-8</v>
      </c>
      <c r="DG305" s="36">
        <v>1.7969345633</v>
      </c>
      <c r="DH305" s="36">
        <v>1118.7557921027999</v>
      </c>
      <c r="DI305" s="30">
        <f t="shared" si="220"/>
        <v>-5.0506827414149892E-9</v>
      </c>
      <c r="DJ305" s="30">
        <f t="shared" si="221"/>
        <v>-5.0500954142987238E-9</v>
      </c>
      <c r="DK305" s="30">
        <f t="shared" si="222"/>
        <v>-5.05009543927633E-9</v>
      </c>
      <c r="DL305" s="30">
        <f t="shared" si="223"/>
        <v>-5.0500954392752803E-9</v>
      </c>
      <c r="DN305" s="36">
        <v>2.0200000000000001E-9</v>
      </c>
      <c r="DO305" s="36">
        <v>1.6175357477600001</v>
      </c>
      <c r="DP305" s="36">
        <v>11216.284290324</v>
      </c>
      <c r="DQ305" s="30">
        <f t="shared" si="224"/>
        <v>-1.2843799280287469E-9</v>
      </c>
      <c r="DR305" s="30">
        <f t="shared" si="225"/>
        <v>-1.2838049997827253E-9</v>
      </c>
      <c r="DS305" s="30">
        <f t="shared" si="226"/>
        <v>-1.2838050242366151E-9</v>
      </c>
      <c r="DT305" s="30">
        <f t="shared" si="227"/>
        <v>-1.2838050242355846E-9</v>
      </c>
      <c r="DV305" s="36">
        <v>2.8000000000000002E-10</v>
      </c>
      <c r="DW305" s="36">
        <v>0.80926596905000003</v>
      </c>
      <c r="DX305" s="36">
        <v>20735.8321614255</v>
      </c>
      <c r="DY305" s="30">
        <f t="shared" si="228"/>
        <v>1.3572645861535896E-10</v>
      </c>
      <c r="DZ305" s="30">
        <f t="shared" si="229"/>
        <v>1.355594928011706E-10</v>
      </c>
      <c r="EA305" s="30">
        <f t="shared" si="230"/>
        <v>1.3555949990312422E-10</v>
      </c>
      <c r="EB305" s="30">
        <f t="shared" si="231"/>
        <v>1.355594999028248E-10</v>
      </c>
      <c r="ED305" s="36"/>
      <c r="EE305" s="36"/>
      <c r="EF305" s="36"/>
      <c r="EL305" s="36"/>
      <c r="EM305" s="36"/>
      <c r="EN305" s="36"/>
      <c r="ET305" s="36"/>
      <c r="EU305" s="36"/>
      <c r="EV305" s="36"/>
    </row>
    <row r="306" spans="14:152" s="30" customFormat="1" ht="12.75">
      <c r="N306" s="36">
        <v>2.4669999999999999E-8</v>
      </c>
      <c r="O306" s="36">
        <v>2.81052575497</v>
      </c>
      <c r="P306" s="36">
        <v>15110.4661198662</v>
      </c>
      <c r="Q306" s="30">
        <f t="shared" si="200"/>
        <v>1.8695073396675803E-8</v>
      </c>
      <c r="R306" s="30">
        <f t="shared" si="201"/>
        <v>1.8703066507020452E-8</v>
      </c>
      <c r="S306" s="30">
        <f t="shared" si="202"/>
        <v>1.8703066167192961E-8</v>
      </c>
      <c r="T306" s="30">
        <f t="shared" si="203"/>
        <v>1.8703066167207133E-8</v>
      </c>
      <c r="V306" s="36">
        <v>3.34E-9</v>
      </c>
      <c r="W306" s="36">
        <v>3.15240620873</v>
      </c>
      <c r="X306" s="36">
        <v>11216.284290324</v>
      </c>
      <c r="Y306" s="30">
        <f t="shared" si="204"/>
        <v>-2.6525198911283409E-9</v>
      </c>
      <c r="Z306" s="30">
        <f t="shared" si="205"/>
        <v>-2.6532680711215719E-9</v>
      </c>
      <c r="AA306" s="30">
        <f t="shared" si="206"/>
        <v>-2.653268039311123E-9</v>
      </c>
      <c r="AB306" s="30">
        <f t="shared" si="207"/>
        <v>-2.6532680393124634E-9</v>
      </c>
      <c r="AD306" s="36">
        <v>2.1E-10</v>
      </c>
      <c r="AE306" s="36">
        <v>2.68436255141</v>
      </c>
      <c r="AF306" s="36">
        <v>6261.7402095243997</v>
      </c>
      <c r="AG306" s="30">
        <f t="shared" si="208"/>
        <v>1.7111112094651307E-10</v>
      </c>
      <c r="AH306" s="30">
        <f t="shared" si="209"/>
        <v>1.7108605850898803E-10</v>
      </c>
      <c r="AI306" s="30">
        <f t="shared" si="210"/>
        <v>1.7108605957498132E-10</v>
      </c>
      <c r="AJ306" s="30">
        <f t="shared" si="211"/>
        <v>1.7108605957493631E-10</v>
      </c>
      <c r="AL306" s="36"/>
      <c r="AM306" s="36"/>
      <c r="AN306" s="36"/>
      <c r="AT306" s="36"/>
      <c r="AU306" s="36"/>
      <c r="AV306" s="36"/>
      <c r="BB306" s="36"/>
      <c r="BC306" s="36"/>
      <c r="BD306" s="36"/>
      <c r="BJ306" s="36">
        <v>1.5300000000000001E-9</v>
      </c>
      <c r="BK306" s="36">
        <v>6.1478367055699996</v>
      </c>
      <c r="BL306" s="36">
        <v>13362.517017102</v>
      </c>
      <c r="BM306" s="30">
        <f t="shared" si="212"/>
        <v>5.9210485366621011E-10</v>
      </c>
      <c r="BN306" s="30">
        <f t="shared" si="213"/>
        <v>5.9272448833752304E-10</v>
      </c>
      <c r="BO306" s="30">
        <f t="shared" si="214"/>
        <v>5.9272446198853838E-10</v>
      </c>
      <c r="BP306" s="30">
        <f t="shared" si="215"/>
        <v>5.9272446198966086E-10</v>
      </c>
      <c r="BR306" s="36"/>
      <c r="BS306" s="36"/>
      <c r="BT306" s="36"/>
      <c r="BZ306" s="36"/>
      <c r="CA306" s="36"/>
      <c r="CB306" s="36"/>
      <c r="CH306" s="36"/>
      <c r="CI306" s="36"/>
      <c r="CJ306" s="36"/>
      <c r="CP306" s="36"/>
      <c r="CQ306" s="36"/>
      <c r="CR306" s="36"/>
      <c r="CX306" s="36"/>
      <c r="CY306" s="36"/>
      <c r="CZ306" s="36"/>
      <c r="DF306" s="36">
        <v>1.4909999999999999E-8</v>
      </c>
      <c r="DG306" s="36">
        <v>2.5938671180599999</v>
      </c>
      <c r="DH306" s="36">
        <v>2494.5295919485998</v>
      </c>
      <c r="DI306" s="30">
        <f t="shared" si="220"/>
        <v>3.5681824279490278E-9</v>
      </c>
      <c r="DJ306" s="30">
        <f t="shared" si="221"/>
        <v>3.5693695138541597E-9</v>
      </c>
      <c r="DK306" s="30">
        <f t="shared" si="222"/>
        <v>3.5693694633710506E-9</v>
      </c>
      <c r="DL306" s="30">
        <f t="shared" si="223"/>
        <v>3.5693694633731591E-9</v>
      </c>
      <c r="DN306" s="36">
        <v>1.7700000000000001E-9</v>
      </c>
      <c r="DO306" s="36">
        <v>0.20305783491000001</v>
      </c>
      <c r="DP306" s="36">
        <v>22743.409379516401</v>
      </c>
      <c r="DQ306" s="30">
        <f t="shared" si="224"/>
        <v>1.7210493120684056E-9</v>
      </c>
      <c r="DR306" s="30">
        <f t="shared" si="225"/>
        <v>1.7207397731913401E-9</v>
      </c>
      <c r="DS306" s="30">
        <f t="shared" si="226"/>
        <v>1.7207397863756601E-9</v>
      </c>
      <c r="DT306" s="30">
        <f t="shared" si="227"/>
        <v>1.7207397863751003E-9</v>
      </c>
      <c r="DV306" s="36">
        <v>2.5999999999999998E-10</v>
      </c>
      <c r="DW306" s="36">
        <v>5.0681480349300001</v>
      </c>
      <c r="DX306" s="36">
        <v>17412.051935775598</v>
      </c>
      <c r="DY306" s="30">
        <f t="shared" si="228"/>
        <v>-2.4258724805003533E-10</v>
      </c>
      <c r="DZ306" s="30">
        <f t="shared" si="229"/>
        <v>-2.4253366363759065E-10</v>
      </c>
      <c r="EA306" s="30">
        <f t="shared" si="230"/>
        <v>-2.4253366591808412E-10</v>
      </c>
      <c r="EB306" s="30">
        <f t="shared" si="231"/>
        <v>-2.4253366591798693E-10</v>
      </c>
      <c r="ED306" s="36"/>
      <c r="EE306" s="36"/>
      <c r="EF306" s="36"/>
      <c r="EL306" s="36"/>
      <c r="EM306" s="36"/>
      <c r="EN306" s="36"/>
      <c r="ET306" s="36"/>
      <c r="EU306" s="36"/>
      <c r="EV306" s="36"/>
    </row>
    <row r="307" spans="14:152" s="30" customFormat="1" ht="12.75">
      <c r="N307" s="36">
        <v>2.154E-8</v>
      </c>
      <c r="O307" s="36">
        <v>3.59696831702</v>
      </c>
      <c r="P307" s="36">
        <v>6677.6344247478</v>
      </c>
      <c r="Q307" s="30">
        <f t="shared" si="200"/>
        <v>-9.1930569527577515E-9</v>
      </c>
      <c r="R307" s="30">
        <f t="shared" si="201"/>
        <v>-9.1973326767907957E-9</v>
      </c>
      <c r="S307" s="30">
        <f t="shared" si="202"/>
        <v>-9.1973324949650373E-9</v>
      </c>
      <c r="T307" s="30">
        <f t="shared" si="203"/>
        <v>-9.197332494972649E-9</v>
      </c>
      <c r="V307" s="36">
        <v>2.8699999999999998E-9</v>
      </c>
      <c r="W307" s="36">
        <v>6.1646700277099997</v>
      </c>
      <c r="X307" s="36">
        <v>3973.3961660129999</v>
      </c>
      <c r="Y307" s="30">
        <f t="shared" si="204"/>
        <v>-2.8341825529665102E-9</v>
      </c>
      <c r="Z307" s="30">
        <f t="shared" si="205"/>
        <v>-2.8341234906312023E-9</v>
      </c>
      <c r="AA307" s="30">
        <f t="shared" si="206"/>
        <v>-2.8341234931439942E-9</v>
      </c>
      <c r="AB307" s="30">
        <f t="shared" si="207"/>
        <v>-2.8341234931438879E-9</v>
      </c>
      <c r="AD307" s="36">
        <v>2.1999999999999999E-10</v>
      </c>
      <c r="AE307" s="36">
        <v>2.1563109590899998</v>
      </c>
      <c r="AF307" s="36">
        <v>3335.0895023923999</v>
      </c>
      <c r="AG307" s="30">
        <f t="shared" si="208"/>
        <v>-1.7810593434517971E-10</v>
      </c>
      <c r="AH307" s="30">
        <f t="shared" si="209"/>
        <v>-1.780917750111719E-10</v>
      </c>
      <c r="AI307" s="30">
        <f t="shared" si="210"/>
        <v>-1.7809177561337663E-10</v>
      </c>
      <c r="AJ307" s="30">
        <f t="shared" si="211"/>
        <v>-1.780917756133514E-10</v>
      </c>
      <c r="AL307" s="36"/>
      <c r="AM307" s="36"/>
      <c r="AN307" s="36"/>
      <c r="AT307" s="36"/>
      <c r="AU307" s="36"/>
      <c r="AV307" s="36"/>
      <c r="BB307" s="36"/>
      <c r="BC307" s="36"/>
      <c r="BD307" s="36"/>
      <c r="BJ307" s="36">
        <v>1.19E-9</v>
      </c>
      <c r="BK307" s="36">
        <v>4.1569436508199997</v>
      </c>
      <c r="BL307" s="36">
        <v>3760.0970705750001</v>
      </c>
      <c r="BM307" s="30">
        <f t="shared" si="212"/>
        <v>-6.5966540908300751E-10</v>
      </c>
      <c r="BN307" s="30">
        <f t="shared" si="213"/>
        <v>-6.5954298540580709E-10</v>
      </c>
      <c r="BO307" s="30">
        <f t="shared" si="214"/>
        <v>-6.5954299061237542E-10</v>
      </c>
      <c r="BP307" s="30">
        <f t="shared" si="215"/>
        <v>-6.5954299061215714E-10</v>
      </c>
      <c r="BR307" s="36"/>
      <c r="BS307" s="36"/>
      <c r="BT307" s="36"/>
      <c r="BZ307" s="36"/>
      <c r="CA307" s="36"/>
      <c r="CB307" s="36"/>
      <c r="CH307" s="36"/>
      <c r="CI307" s="36"/>
      <c r="CJ307" s="36"/>
      <c r="CP307" s="36"/>
      <c r="CQ307" s="36"/>
      <c r="CR307" s="36"/>
      <c r="CX307" s="36"/>
      <c r="CY307" s="36"/>
      <c r="CZ307" s="36"/>
      <c r="DF307" s="36">
        <v>1.2930000000000001E-8</v>
      </c>
      <c r="DG307" s="36">
        <v>3.3171047254900001</v>
      </c>
      <c r="DH307" s="36">
        <v>3407.0998356141999</v>
      </c>
      <c r="DI307" s="30">
        <f t="shared" si="220"/>
        <v>-1.2813821424570871E-8</v>
      </c>
      <c r="DJ307" s="30">
        <f t="shared" si="221"/>
        <v>-1.2814015036039496E-8</v>
      </c>
      <c r="DK307" s="30">
        <f t="shared" si="222"/>
        <v>-1.2814015027809132E-8</v>
      </c>
      <c r="DL307" s="30">
        <f t="shared" si="223"/>
        <v>-1.2814015027809474E-8</v>
      </c>
      <c r="DN307" s="36">
        <v>1.81E-9</v>
      </c>
      <c r="DO307" s="36">
        <v>6.1786468159199996</v>
      </c>
      <c r="DP307" s="36">
        <v>4885.9664096786</v>
      </c>
      <c r="DQ307" s="30">
        <f t="shared" si="224"/>
        <v>-8.5438433812668458E-10</v>
      </c>
      <c r="DR307" s="30">
        <f t="shared" si="225"/>
        <v>-8.5464060872884135E-10</v>
      </c>
      <c r="DS307" s="30">
        <f t="shared" si="226"/>
        <v>-8.5464059783079954E-10</v>
      </c>
      <c r="DT307" s="30">
        <f t="shared" si="227"/>
        <v>-8.5464059783125873E-10</v>
      </c>
      <c r="DV307" s="36">
        <v>2.4E-10</v>
      </c>
      <c r="DW307" s="36">
        <v>4.4739915559999996</v>
      </c>
      <c r="DX307" s="36">
        <v>3134.4268782626</v>
      </c>
      <c r="DY307" s="30">
        <f t="shared" si="228"/>
        <v>2.2636526003269056E-10</v>
      </c>
      <c r="DZ307" s="30">
        <f t="shared" si="229"/>
        <v>2.2635704261997455E-10</v>
      </c>
      <c r="EA307" s="30">
        <f t="shared" si="230"/>
        <v>2.2635704296949033E-10</v>
      </c>
      <c r="EB307" s="30">
        <f t="shared" si="231"/>
        <v>2.2635704296947557E-10</v>
      </c>
      <c r="ED307" s="36"/>
      <c r="EE307" s="36"/>
      <c r="EF307" s="36"/>
      <c r="EL307" s="36"/>
      <c r="EM307" s="36"/>
      <c r="EN307" s="36"/>
      <c r="ET307" s="36"/>
      <c r="EU307" s="36"/>
      <c r="EV307" s="36"/>
    </row>
    <row r="308" spans="14:152" s="30" customFormat="1" ht="12.75">
      <c r="N308" s="36">
        <v>2.166E-8</v>
      </c>
      <c r="O308" s="36">
        <v>3.3596568284199999</v>
      </c>
      <c r="P308" s="36">
        <v>589.06482700820004</v>
      </c>
      <c r="Q308" s="30">
        <f t="shared" si="200"/>
        <v>2.1565301593588981E-8</v>
      </c>
      <c r="R308" s="30">
        <f t="shared" si="201"/>
        <v>2.1565340766472912E-8</v>
      </c>
      <c r="S308" s="30">
        <f t="shared" si="202"/>
        <v>2.1565340764807165E-8</v>
      </c>
      <c r="T308" s="30">
        <f t="shared" si="203"/>
        <v>2.1565340764807235E-8</v>
      </c>
      <c r="V308" s="36">
        <v>2.8299999999999999E-9</v>
      </c>
      <c r="W308" s="36">
        <v>2.67802456636</v>
      </c>
      <c r="X308" s="36">
        <v>3877.4169387952002</v>
      </c>
      <c r="Y308" s="30">
        <f t="shared" si="204"/>
        <v>2.8288134098933363E-9</v>
      </c>
      <c r="Z308" s="30">
        <f t="shared" si="205"/>
        <v>2.8288238312907079E-9</v>
      </c>
      <c r="AA308" s="30">
        <f t="shared" si="206"/>
        <v>2.8288238308484909E-9</v>
      </c>
      <c r="AB308" s="30">
        <f t="shared" si="207"/>
        <v>2.8288238308485095E-9</v>
      </c>
      <c r="AD308" s="36">
        <v>1.7000000000000001E-10</v>
      </c>
      <c r="AE308" s="36">
        <v>3.6841252730000003E-2</v>
      </c>
      <c r="AF308" s="36">
        <v>3877.4169387952002</v>
      </c>
      <c r="AG308" s="30">
        <f t="shared" si="208"/>
        <v>-1.4673143650453729E-10</v>
      </c>
      <c r="AH308" s="30">
        <f t="shared" si="209"/>
        <v>-1.467423773904263E-10</v>
      </c>
      <c r="AI308" s="30">
        <f t="shared" si="210"/>
        <v>-1.4674237692519025E-10</v>
      </c>
      <c r="AJ308" s="30">
        <f t="shared" si="211"/>
        <v>-1.4674237692520976E-10</v>
      </c>
      <c r="AL308" s="36"/>
      <c r="AM308" s="36"/>
      <c r="AN308" s="36"/>
      <c r="AT308" s="36"/>
      <c r="AU308" s="36"/>
      <c r="AV308" s="36"/>
      <c r="BB308" s="36"/>
      <c r="BC308" s="36"/>
      <c r="BD308" s="36"/>
      <c r="BJ308" s="36">
        <v>1.2E-9</v>
      </c>
      <c r="BK308" s="36">
        <v>0.64287725481000002</v>
      </c>
      <c r="BL308" s="36">
        <v>4459.3682188025996</v>
      </c>
      <c r="BM308" s="30">
        <f t="shared" si="212"/>
        <v>5.9674599769613573E-10</v>
      </c>
      <c r="BN308" s="30">
        <f t="shared" si="213"/>
        <v>5.9689860504919788E-10</v>
      </c>
      <c r="BO308" s="30">
        <f t="shared" si="214"/>
        <v>5.9689859855948497E-10</v>
      </c>
      <c r="BP308" s="30">
        <f t="shared" si="215"/>
        <v>5.9689859855975866E-10</v>
      </c>
      <c r="BR308" s="36"/>
      <c r="BS308" s="36"/>
      <c r="BT308" s="36"/>
      <c r="BZ308" s="36"/>
      <c r="CA308" s="36"/>
      <c r="CB308" s="36"/>
      <c r="CH308" s="36"/>
      <c r="CI308" s="36"/>
      <c r="CJ308" s="36"/>
      <c r="CP308" s="36"/>
      <c r="CQ308" s="36"/>
      <c r="CR308" s="36"/>
      <c r="CX308" s="36"/>
      <c r="CY308" s="36"/>
      <c r="CZ308" s="36"/>
      <c r="DF308" s="36">
        <v>1.188E-8</v>
      </c>
      <c r="DG308" s="36">
        <v>4.9298926057600001</v>
      </c>
      <c r="DH308" s="36">
        <v>22743.409379516401</v>
      </c>
      <c r="DI308" s="30">
        <f t="shared" si="220"/>
        <v>-2.6074476592625102E-9</v>
      </c>
      <c r="DJ308" s="30">
        <f t="shared" si="221"/>
        <v>-2.6161121195338791E-9</v>
      </c>
      <c r="DK308" s="30">
        <f t="shared" si="222"/>
        <v>-2.6161117510883895E-9</v>
      </c>
      <c r="DL308" s="30">
        <f t="shared" si="223"/>
        <v>-2.6161117511040344E-9</v>
      </c>
      <c r="DN308" s="36">
        <v>2.28E-9</v>
      </c>
      <c r="DO308" s="36">
        <v>0.90779655425000005</v>
      </c>
      <c r="DP308" s="36">
        <v>18454.601664915001</v>
      </c>
      <c r="DQ308" s="30">
        <f t="shared" si="224"/>
        <v>1.4454443532573062E-9</v>
      </c>
      <c r="DR308" s="30">
        <f t="shared" si="225"/>
        <v>1.4443744211110209E-9</v>
      </c>
      <c r="DS308" s="30">
        <f t="shared" si="226"/>
        <v>1.4443744666237073E-9</v>
      </c>
      <c r="DT308" s="30">
        <f t="shared" si="227"/>
        <v>1.4443744666217769E-9</v>
      </c>
      <c r="DV308" s="36">
        <v>2.4E-10</v>
      </c>
      <c r="DW308" s="36">
        <v>4.3555715269500004</v>
      </c>
      <c r="DX308" s="36">
        <v>14584.298273120599</v>
      </c>
      <c r="DY308" s="30">
        <f t="shared" si="228"/>
        <v>1.0673787449391626E-10</v>
      </c>
      <c r="DZ308" s="30">
        <f t="shared" si="229"/>
        <v>1.0663480784783265E-10</v>
      </c>
      <c r="EA308" s="30">
        <f t="shared" si="230"/>
        <v>1.0663481223150437E-10</v>
      </c>
      <c r="EB308" s="30">
        <f t="shared" si="231"/>
        <v>1.0663481223132103E-10</v>
      </c>
      <c r="ED308" s="36"/>
      <c r="EE308" s="36"/>
      <c r="EF308" s="36"/>
      <c r="EL308" s="36"/>
      <c r="EM308" s="36"/>
      <c r="EN308" s="36"/>
      <c r="ET308" s="36"/>
      <c r="EU308" s="36"/>
      <c r="EV308" s="36"/>
    </row>
    <row r="309" spans="14:152" s="30" customFormat="1" ht="12.75">
      <c r="N309" s="36">
        <v>2.112E-8</v>
      </c>
      <c r="O309" s="36">
        <v>4.5704885301699996</v>
      </c>
      <c r="P309" s="36">
        <v>6127.6554505572003</v>
      </c>
      <c r="Q309" s="30">
        <f t="shared" si="200"/>
        <v>-9.0032132958238196E-9</v>
      </c>
      <c r="R309" s="30">
        <f t="shared" si="201"/>
        <v>-8.9993648422660132E-9</v>
      </c>
      <c r="S309" s="30">
        <f t="shared" si="202"/>
        <v>-8.999365005938408E-9</v>
      </c>
      <c r="T309" s="30">
        <f t="shared" si="203"/>
        <v>-8.9993650059314828E-9</v>
      </c>
      <c r="V309" s="36">
        <v>2.8299999999999999E-9</v>
      </c>
      <c r="W309" s="36">
        <v>1.6629315709000001</v>
      </c>
      <c r="X309" s="36">
        <v>1692.1656695024001</v>
      </c>
      <c r="Y309" s="30">
        <f t="shared" si="204"/>
        <v>3.7970472895306316E-10</v>
      </c>
      <c r="Z309" s="30">
        <f t="shared" si="205"/>
        <v>3.7954873305072795E-10</v>
      </c>
      <c r="AA309" s="30">
        <f t="shared" si="206"/>
        <v>3.795487396848471E-10</v>
      </c>
      <c r="AB309" s="30">
        <f t="shared" si="207"/>
        <v>3.7954873968456808E-10</v>
      </c>
      <c r="AD309" s="36">
        <v>1.7000000000000001E-10</v>
      </c>
      <c r="AE309" s="36">
        <v>2.8446714990299999</v>
      </c>
      <c r="AF309" s="36">
        <v>3344.4937620577998</v>
      </c>
      <c r="AG309" s="30">
        <f t="shared" si="208"/>
        <v>-1.6999335017815659E-10</v>
      </c>
      <c r="AH309" s="30">
        <f t="shared" si="209"/>
        <v>-1.6999351446020333E-10</v>
      </c>
      <c r="AI309" s="30">
        <f t="shared" si="210"/>
        <v>-1.6999351445326052E-10</v>
      </c>
      <c r="AJ309" s="30">
        <f t="shared" si="211"/>
        <v>-1.6999351445326083E-10</v>
      </c>
      <c r="AL309" s="36"/>
      <c r="AM309" s="36"/>
      <c r="AN309" s="36"/>
      <c r="AT309" s="36"/>
      <c r="AU309" s="36"/>
      <c r="AV309" s="36"/>
      <c r="BB309" s="36"/>
      <c r="BC309" s="36"/>
      <c r="BD309" s="36"/>
      <c r="BJ309" s="36">
        <v>1.3000000000000001E-9</v>
      </c>
      <c r="BK309" s="36">
        <v>4.9500230945999997</v>
      </c>
      <c r="BL309" s="36">
        <v>13553.8979729108</v>
      </c>
      <c r="BM309" s="30">
        <f t="shared" si="212"/>
        <v>6.063942036662873E-10</v>
      </c>
      <c r="BN309" s="30">
        <f t="shared" si="213"/>
        <v>6.0588180870627089E-10</v>
      </c>
      <c r="BO309" s="30">
        <f t="shared" si="214"/>
        <v>6.0588183049962977E-10</v>
      </c>
      <c r="BP309" s="30">
        <f t="shared" si="215"/>
        <v>6.0588183049869816E-10</v>
      </c>
      <c r="BR309" s="36"/>
      <c r="BS309" s="36"/>
      <c r="BT309" s="36"/>
      <c r="BZ309" s="36"/>
      <c r="CA309" s="36"/>
      <c r="CB309" s="36"/>
      <c r="CH309" s="36"/>
      <c r="CI309" s="36"/>
      <c r="CJ309" s="36"/>
      <c r="CP309" s="36"/>
      <c r="CQ309" s="36"/>
      <c r="CR309" s="36"/>
      <c r="CX309" s="36"/>
      <c r="CY309" s="36"/>
      <c r="CZ309" s="36"/>
      <c r="DF309" s="36">
        <v>1.329E-8</v>
      </c>
      <c r="DG309" s="36">
        <v>1.99426530402</v>
      </c>
      <c r="DH309" s="36">
        <v>1228.9621133221999</v>
      </c>
      <c r="DI309" s="30">
        <f t="shared" si="220"/>
        <v>1.424813095154945E-9</v>
      </c>
      <c r="DJ309" s="30">
        <f t="shared" si="221"/>
        <v>1.4253468958549581E-9</v>
      </c>
      <c r="DK309" s="30">
        <f t="shared" si="222"/>
        <v>1.4253468731538804E-9</v>
      </c>
      <c r="DL309" s="30">
        <f t="shared" si="223"/>
        <v>1.4253468731548426E-9</v>
      </c>
      <c r="DN309" s="36">
        <v>1.6500000000000001E-9</v>
      </c>
      <c r="DO309" s="36">
        <v>3.9729909142299999</v>
      </c>
      <c r="DP309" s="36">
        <v>20.355319398799999</v>
      </c>
      <c r="DQ309" s="30">
        <f t="shared" si="224"/>
        <v>-1.2420701654370517E-9</v>
      </c>
      <c r="DR309" s="30">
        <f t="shared" si="225"/>
        <v>-1.2420708922151414E-9</v>
      </c>
      <c r="DS309" s="30">
        <f t="shared" si="226"/>
        <v>-1.2420708921842333E-9</v>
      </c>
      <c r="DT309" s="30">
        <f t="shared" si="227"/>
        <v>-1.2420708921842348E-9</v>
      </c>
      <c r="DV309" s="36">
        <v>2.7E-10</v>
      </c>
      <c r="DW309" s="36">
        <v>4.9871735520099998</v>
      </c>
      <c r="DX309" s="36">
        <v>3877.4169387952002</v>
      </c>
      <c r="DY309" s="30">
        <f t="shared" si="228"/>
        <v>-1.8743478756516986E-10</v>
      </c>
      <c r="DZ309" s="30">
        <f t="shared" si="229"/>
        <v>-1.8741001566823009E-10</v>
      </c>
      <c r="EA309" s="30">
        <f t="shared" si="230"/>
        <v>-1.8741001672177765E-10</v>
      </c>
      <c r="EB309" s="30">
        <f t="shared" si="231"/>
        <v>-1.8741001672173345E-10</v>
      </c>
      <c r="ED309" s="36"/>
      <c r="EE309" s="36"/>
      <c r="EF309" s="36"/>
      <c r="EL309" s="36"/>
      <c r="EM309" s="36"/>
      <c r="EN309" s="36"/>
      <c r="ET309" s="36"/>
      <c r="EU309" s="36"/>
      <c r="EV309" s="36"/>
    </row>
    <row r="310" spans="14:152" s="30" customFormat="1" ht="12.75">
      <c r="N310" s="36">
        <v>2.178E-8</v>
      </c>
      <c r="O310" s="36">
        <v>3.2166327949300002</v>
      </c>
      <c r="P310" s="36">
        <v>20199.094959632999</v>
      </c>
      <c r="Q310" s="30">
        <f t="shared" si="200"/>
        <v>-8.3565309190252891E-9</v>
      </c>
      <c r="R310" s="30">
        <f t="shared" si="201"/>
        <v>-8.3698838900404138E-9</v>
      </c>
      <c r="S310" s="30">
        <f t="shared" si="202"/>
        <v>-8.3698833222522444E-9</v>
      </c>
      <c r="T310" s="30">
        <f t="shared" si="203"/>
        <v>-8.3698833222762476E-9</v>
      </c>
      <c r="V310" s="36">
        <v>2.76E-9</v>
      </c>
      <c r="W310" s="36">
        <v>2.9421055139900001</v>
      </c>
      <c r="X310" s="36">
        <v>3415.3940252671</v>
      </c>
      <c r="Y310" s="30">
        <f t="shared" si="204"/>
        <v>-2.6472395585262141E-9</v>
      </c>
      <c r="Z310" s="30">
        <f t="shared" si="205"/>
        <v>-2.647151875290204E-9</v>
      </c>
      <c r="AA310" s="30">
        <f t="shared" si="206"/>
        <v>-2.6471518790198509E-9</v>
      </c>
      <c r="AB310" s="30">
        <f t="shared" si="207"/>
        <v>-2.6471518790196925E-9</v>
      </c>
      <c r="AD310" s="36">
        <v>2.0000000000000001E-10</v>
      </c>
      <c r="AE310" s="36">
        <v>5.4151970683600004</v>
      </c>
      <c r="AF310" s="36">
        <v>3205.5473466643998</v>
      </c>
      <c r="AG310" s="30">
        <f t="shared" si="208"/>
        <v>1.9568188550019838E-10</v>
      </c>
      <c r="AH310" s="30">
        <f t="shared" si="209"/>
        <v>1.956862400267703E-10</v>
      </c>
      <c r="AI310" s="30">
        <f t="shared" si="210"/>
        <v>1.9568623984162996E-10</v>
      </c>
      <c r="AJ310" s="30">
        <f t="shared" si="211"/>
        <v>1.9568623984163777E-10</v>
      </c>
      <c r="AL310" s="36"/>
      <c r="AM310" s="36"/>
      <c r="AN310" s="36"/>
      <c r="AT310" s="36"/>
      <c r="AU310" s="36"/>
      <c r="AV310" s="36"/>
      <c r="BB310" s="36"/>
      <c r="BC310" s="36"/>
      <c r="BD310" s="36"/>
      <c r="BJ310" s="36">
        <v>1.2E-9</v>
      </c>
      <c r="BK310" s="36">
        <v>0.17087854222000001</v>
      </c>
      <c r="BL310" s="36">
        <v>8671.9698704406001</v>
      </c>
      <c r="BM310" s="30">
        <f t="shared" si="212"/>
        <v>-8.4665641415361815E-10</v>
      </c>
      <c r="BN310" s="30">
        <f t="shared" si="213"/>
        <v>-8.4641396125590071E-10</v>
      </c>
      <c r="BO310" s="30">
        <f t="shared" si="214"/>
        <v>-8.4641397156824281E-10</v>
      </c>
      <c r="BP310" s="30">
        <f t="shared" si="215"/>
        <v>-8.4641397156780761E-10</v>
      </c>
      <c r="BR310" s="36"/>
      <c r="BS310" s="36"/>
      <c r="BT310" s="36"/>
      <c r="BZ310" s="36"/>
      <c r="CA310" s="36"/>
      <c r="CB310" s="36"/>
      <c r="CH310" s="36"/>
      <c r="CI310" s="36"/>
      <c r="CJ310" s="36"/>
      <c r="CP310" s="36"/>
      <c r="CQ310" s="36"/>
      <c r="CR310" s="36"/>
      <c r="CX310" s="36"/>
      <c r="CY310" s="36"/>
      <c r="CZ310" s="36"/>
      <c r="DF310" s="36">
        <v>1.373E-8</v>
      </c>
      <c r="DG310" s="36">
        <v>2.5335498734000002</v>
      </c>
      <c r="DH310" s="36">
        <v>5459.3762870782002</v>
      </c>
      <c r="DI310" s="30">
        <f t="shared" si="220"/>
        <v>-1.1790621656626677E-8</v>
      </c>
      <c r="DJ310" s="30">
        <f t="shared" si="221"/>
        <v>-1.1791884011700774E-8</v>
      </c>
      <c r="DK310" s="30">
        <f t="shared" si="222"/>
        <v>-1.1791883958024199E-8</v>
      </c>
      <c r="DL310" s="30">
        <f t="shared" si="223"/>
        <v>-1.1791883958026497E-8</v>
      </c>
      <c r="DN310" s="36">
        <v>2.0599999999999999E-9</v>
      </c>
      <c r="DO310" s="36">
        <v>3.5877022168199999</v>
      </c>
      <c r="DP310" s="36">
        <v>3205.5473466643998</v>
      </c>
      <c r="DQ310" s="30">
        <f t="shared" si="224"/>
        <v>-9.9916276876568101E-11</v>
      </c>
      <c r="DR310" s="30">
        <f t="shared" si="225"/>
        <v>-1.0013308910699867E-10</v>
      </c>
      <c r="DS310" s="30">
        <f t="shared" si="226"/>
        <v>-1.0013307988657055E-10</v>
      </c>
      <c r="DT310" s="30">
        <f t="shared" si="227"/>
        <v>-1.0013307988695798E-10</v>
      </c>
      <c r="DV310" s="36">
        <v>2.5000000000000002E-10</v>
      </c>
      <c r="DW310" s="36">
        <v>5.6371270126499997</v>
      </c>
      <c r="DX310" s="36">
        <v>14054.607308025999</v>
      </c>
      <c r="DY310" s="30">
        <f t="shared" si="228"/>
        <v>-2.4986357333728219E-10</v>
      </c>
      <c r="DZ310" s="30">
        <f t="shared" si="229"/>
        <v>-2.4985973143850409E-10</v>
      </c>
      <c r="EA310" s="30">
        <f t="shared" si="230"/>
        <v>-2.4985973160302385E-10</v>
      </c>
      <c r="EB310" s="30">
        <f t="shared" si="231"/>
        <v>-2.4985973160301682E-10</v>
      </c>
      <c r="ED310" s="36"/>
      <c r="EE310" s="36"/>
      <c r="EF310" s="36"/>
      <c r="EL310" s="36"/>
      <c r="EM310" s="36"/>
      <c r="EN310" s="36"/>
      <c r="ET310" s="36"/>
      <c r="EU310" s="36"/>
      <c r="EV310" s="36"/>
    </row>
    <row r="311" spans="14:152" s="30" customFormat="1" ht="12.75">
      <c r="N311" s="36">
        <v>2.2600000000000001E-8</v>
      </c>
      <c r="O311" s="36">
        <v>3.62776666288</v>
      </c>
      <c r="P311" s="36">
        <v>7799.9806455024</v>
      </c>
      <c r="Q311" s="30">
        <f t="shared" si="200"/>
        <v>-7.7470955077886256E-9</v>
      </c>
      <c r="R311" s="30">
        <f t="shared" si="201"/>
        <v>-7.7525388343129343E-9</v>
      </c>
      <c r="S311" s="30">
        <f t="shared" si="202"/>
        <v>-7.752538602833504E-9</v>
      </c>
      <c r="T311" s="30">
        <f t="shared" si="203"/>
        <v>-7.7525386028431589E-9</v>
      </c>
      <c r="V311" s="36">
        <v>2.7499999999999998E-9</v>
      </c>
      <c r="W311" s="36">
        <v>0.53418048944999996</v>
      </c>
      <c r="X311" s="36">
        <v>17395.219734725801</v>
      </c>
      <c r="Y311" s="30">
        <f t="shared" si="204"/>
        <v>-2.6444079895014031E-10</v>
      </c>
      <c r="Z311" s="30">
        <f t="shared" si="205"/>
        <v>-2.6600596442138154E-10</v>
      </c>
      <c r="AA311" s="30">
        <f t="shared" si="206"/>
        <v>-2.6600589786090771E-10</v>
      </c>
      <c r="AB311" s="30">
        <f t="shared" si="207"/>
        <v>-2.6600589786370829E-10</v>
      </c>
      <c r="AD311" s="36"/>
      <c r="AE311" s="36"/>
      <c r="AF311" s="36"/>
      <c r="AL311" s="36"/>
      <c r="AM311" s="36"/>
      <c r="AN311" s="36"/>
      <c r="AT311" s="36"/>
      <c r="AU311" s="36"/>
      <c r="AV311" s="36"/>
      <c r="BB311" s="36"/>
      <c r="BC311" s="36"/>
      <c r="BD311" s="36"/>
      <c r="BJ311" s="36">
        <v>1.1200000000000001E-9</v>
      </c>
      <c r="BK311" s="36">
        <v>0.16822264326</v>
      </c>
      <c r="BL311" s="36">
        <v>135.0650800354</v>
      </c>
      <c r="BM311" s="30">
        <f t="shared" si="212"/>
        <v>9.3643559766920973E-10</v>
      </c>
      <c r="BN311" s="30">
        <f t="shared" si="213"/>
        <v>9.364328698017699E-10</v>
      </c>
      <c r="BO311" s="30">
        <f t="shared" si="214"/>
        <v>9.3643286991777929E-10</v>
      </c>
      <c r="BP311" s="30">
        <f t="shared" si="215"/>
        <v>9.3643286991777432E-10</v>
      </c>
      <c r="BR311" s="36"/>
      <c r="BS311" s="36"/>
      <c r="BT311" s="36"/>
      <c r="BZ311" s="36"/>
      <c r="CA311" s="36"/>
      <c r="CB311" s="36"/>
      <c r="CH311" s="36"/>
      <c r="CI311" s="36"/>
      <c r="CJ311" s="36"/>
      <c r="CP311" s="36"/>
      <c r="CQ311" s="36"/>
      <c r="CR311" s="36"/>
      <c r="CX311" s="36"/>
      <c r="CY311" s="36"/>
      <c r="CZ311" s="36"/>
      <c r="DF311" s="36">
        <v>1.1830000000000001E-8</v>
      </c>
      <c r="DG311" s="36">
        <v>4.25338096667</v>
      </c>
      <c r="DH311" s="36">
        <v>3344.4937620577998</v>
      </c>
      <c r="DI311" s="30">
        <f t="shared" si="220"/>
        <v>-1.8057645116002353E-9</v>
      </c>
      <c r="DJ311" s="30">
        <f t="shared" si="221"/>
        <v>-1.8070498544976157E-9</v>
      </c>
      <c r="DK311" s="30">
        <f t="shared" si="222"/>
        <v>-1.8070497998358489E-9</v>
      </c>
      <c r="DL311" s="30">
        <f t="shared" si="223"/>
        <v>-1.8070497998381745E-9</v>
      </c>
      <c r="DN311" s="36">
        <v>1.85E-9</v>
      </c>
      <c r="DO311" s="36">
        <v>2.7708843606000002</v>
      </c>
      <c r="DP311" s="36">
        <v>220.41264243879999</v>
      </c>
      <c r="DQ311" s="30">
        <f t="shared" si="224"/>
        <v>4.070772279488472E-11</v>
      </c>
      <c r="DR311" s="30">
        <f t="shared" si="225"/>
        <v>4.0721123571070416E-11</v>
      </c>
      <c r="DS311" s="30">
        <f t="shared" si="226"/>
        <v>4.0721123001170969E-11</v>
      </c>
      <c r="DT311" s="30">
        <f t="shared" si="227"/>
        <v>4.0721123001194789E-11</v>
      </c>
      <c r="DV311" s="36">
        <v>2.4E-10</v>
      </c>
      <c r="DW311" s="36">
        <v>4.1257365729500002</v>
      </c>
      <c r="DX311" s="36">
        <v>4193.8088084518004</v>
      </c>
      <c r="DY311" s="30">
        <f t="shared" si="228"/>
        <v>2.3081270567531269E-10</v>
      </c>
      <c r="DZ311" s="30">
        <f t="shared" si="229"/>
        <v>2.308036366941952E-10</v>
      </c>
      <c r="EA311" s="30">
        <f t="shared" si="230"/>
        <v>2.3080363707996822E-10</v>
      </c>
      <c r="EB311" s="30">
        <f t="shared" si="231"/>
        <v>2.3080363707995186E-10</v>
      </c>
      <c r="ED311" s="36"/>
      <c r="EE311" s="36"/>
      <c r="EF311" s="36"/>
      <c r="EL311" s="36"/>
      <c r="EM311" s="36"/>
      <c r="EN311" s="36"/>
      <c r="ET311" s="36"/>
      <c r="EU311" s="36"/>
      <c r="EV311" s="36"/>
    </row>
    <row r="312" spans="14:152" s="30" customFormat="1" ht="12.75">
      <c r="N312" s="36">
        <v>2.7030000000000001E-8</v>
      </c>
      <c r="O312" s="36">
        <v>5.8944142102599999</v>
      </c>
      <c r="P312" s="36">
        <v>6438.4962494255997</v>
      </c>
      <c r="Q312" s="30">
        <f t="shared" si="200"/>
        <v>-1.1033824584480476E-9</v>
      </c>
      <c r="R312" s="30">
        <f t="shared" si="201"/>
        <v>-1.0976663935540616E-9</v>
      </c>
      <c r="S312" s="30">
        <f t="shared" si="202"/>
        <v>-1.0976666366442312E-9</v>
      </c>
      <c r="T312" s="30">
        <f t="shared" si="203"/>
        <v>-1.0976666366340603E-9</v>
      </c>
      <c r="V312" s="36">
        <v>3.5499999999999999E-9</v>
      </c>
      <c r="W312" s="36">
        <v>3.3140652740099998</v>
      </c>
      <c r="X312" s="36">
        <v>10022.817601167601</v>
      </c>
      <c r="Y312" s="30">
        <f t="shared" si="204"/>
        <v>-1.4537048586965249E-9</v>
      </c>
      <c r="Z312" s="30">
        <f t="shared" si="205"/>
        <v>-1.4547718396950084E-9</v>
      </c>
      <c r="AA312" s="30">
        <f t="shared" si="206"/>
        <v>-1.4547717943224756E-9</v>
      </c>
      <c r="AB312" s="30">
        <f t="shared" si="207"/>
        <v>-1.4547717943244081E-9</v>
      </c>
      <c r="AD312" s="36"/>
      <c r="AE312" s="36"/>
      <c r="AF312" s="36"/>
      <c r="AL312" s="36"/>
      <c r="AM312" s="36"/>
      <c r="AN312" s="36"/>
      <c r="AT312" s="36"/>
      <c r="AU312" s="36"/>
      <c r="AV312" s="36"/>
      <c r="BB312" s="36"/>
      <c r="BC312" s="36"/>
      <c r="BD312" s="36"/>
      <c r="BJ312" s="36">
        <v>1.37E-9</v>
      </c>
      <c r="BK312" s="36">
        <v>3.3480936197900002</v>
      </c>
      <c r="BL312" s="36">
        <v>3341.0423098265001</v>
      </c>
      <c r="BM312" s="30">
        <f t="shared" si="212"/>
        <v>-1.1810721860531135E-9</v>
      </c>
      <c r="BN312" s="30">
        <f t="shared" si="213"/>
        <v>-1.1811484251332002E-9</v>
      </c>
      <c r="BO312" s="30">
        <f t="shared" si="214"/>
        <v>-1.1811484218912566E-9</v>
      </c>
      <c r="BP312" s="30">
        <f t="shared" si="215"/>
        <v>-1.1811484218913921E-9</v>
      </c>
      <c r="BR312" s="36"/>
      <c r="BS312" s="36"/>
      <c r="BT312" s="36"/>
      <c r="BZ312" s="36"/>
      <c r="CA312" s="36"/>
      <c r="CB312" s="36"/>
      <c r="CH312" s="36"/>
      <c r="CI312" s="36"/>
      <c r="CJ312" s="36"/>
      <c r="CP312" s="36"/>
      <c r="CQ312" s="36"/>
      <c r="CR312" s="36"/>
      <c r="CX312" s="36"/>
      <c r="CY312" s="36"/>
      <c r="CZ312" s="36"/>
      <c r="DF312" s="36">
        <v>1.2310000000000001E-8</v>
      </c>
      <c r="DG312" s="36">
        <v>2.5020622783699999</v>
      </c>
      <c r="DH312" s="36">
        <v>4356.2754445840001</v>
      </c>
      <c r="DI312" s="30">
        <f t="shared" si="220"/>
        <v>-1.1607264025912888E-8</v>
      </c>
      <c r="DJ312" s="30">
        <f t="shared" si="221"/>
        <v>-1.1607850982591236E-8</v>
      </c>
      <c r="DK312" s="30">
        <f t="shared" si="222"/>
        <v>-1.1607850957634586E-8</v>
      </c>
      <c r="DL312" s="30">
        <f t="shared" si="223"/>
        <v>-1.1607850957635633E-8</v>
      </c>
      <c r="DN312" s="36">
        <v>1.63E-9</v>
      </c>
      <c r="DO312" s="36">
        <v>5.6906838300000004E-3</v>
      </c>
      <c r="DP312" s="36">
        <v>1437.1756141986</v>
      </c>
      <c r="DQ312" s="30">
        <f t="shared" si="224"/>
        <v>-1.7707984209182537E-10</v>
      </c>
      <c r="DR312" s="30">
        <f t="shared" si="225"/>
        <v>-1.7715639209042394E-10</v>
      </c>
      <c r="DS312" s="30">
        <f t="shared" si="226"/>
        <v>-1.771563888349636E-10</v>
      </c>
      <c r="DT312" s="30">
        <f t="shared" si="227"/>
        <v>-1.7715638883510032E-10</v>
      </c>
      <c r="DV312" s="36">
        <v>2.5000000000000002E-10</v>
      </c>
      <c r="DW312" s="36">
        <v>1.4088028206300001</v>
      </c>
      <c r="DX312" s="36">
        <v>8186.5126624925997</v>
      </c>
      <c r="DY312" s="30">
        <f t="shared" si="228"/>
        <v>2.4999998166731397E-10</v>
      </c>
      <c r="DZ312" s="30">
        <f t="shared" si="229"/>
        <v>2.4999999837958587E-10</v>
      </c>
      <c r="EA312" s="30">
        <f t="shared" si="230"/>
        <v>2.4999999837926006E-10</v>
      </c>
      <c r="EB312" s="30">
        <f t="shared" si="231"/>
        <v>2.4999999837926006E-10</v>
      </c>
      <c r="ED312" s="36"/>
      <c r="EE312" s="36"/>
      <c r="EF312" s="36"/>
      <c r="EL312" s="36"/>
      <c r="EM312" s="36"/>
      <c r="EN312" s="36"/>
      <c r="ET312" s="36"/>
      <c r="EU312" s="36"/>
      <c r="EV312" s="36"/>
    </row>
    <row r="313" spans="14:152" s="30" customFormat="1" ht="12.75">
      <c r="N313" s="36">
        <v>2.201E-8</v>
      </c>
      <c r="O313" s="36">
        <v>4.69972051344</v>
      </c>
      <c r="P313" s="36">
        <v>17277.406931833801</v>
      </c>
      <c r="Q313" s="30">
        <f t="shared" si="200"/>
        <v>-2.2008885461618777E-8</v>
      </c>
      <c r="R313" s="30">
        <f t="shared" si="201"/>
        <v>-2.2009007709663276E-8</v>
      </c>
      <c r="S313" s="30">
        <f t="shared" si="202"/>
        <v>-2.200900770461534E-8</v>
      </c>
      <c r="T313" s="30">
        <f t="shared" si="203"/>
        <v>-2.2009007704615555E-8</v>
      </c>
      <c r="V313" s="36">
        <v>3.1099999999999998E-9</v>
      </c>
      <c r="W313" s="36">
        <v>1.5031091026900001</v>
      </c>
      <c r="X313" s="36">
        <v>6660.8695340007998</v>
      </c>
      <c r="Y313" s="30">
        <f t="shared" si="204"/>
        <v>-2.0029158508754489E-9</v>
      </c>
      <c r="Z313" s="30">
        <f t="shared" si="205"/>
        <v>-2.0023948691244208E-9</v>
      </c>
      <c r="AA313" s="30">
        <f t="shared" si="206"/>
        <v>-2.0023948912824218E-9</v>
      </c>
      <c r="AB313" s="30">
        <f t="shared" si="207"/>
        <v>-2.002394891281492E-9</v>
      </c>
      <c r="AD313" s="36"/>
      <c r="AE313" s="36"/>
      <c r="AF313" s="36"/>
      <c r="AL313" s="36"/>
      <c r="AM313" s="36"/>
      <c r="AN313" s="36"/>
      <c r="AT313" s="36"/>
      <c r="AU313" s="36"/>
      <c r="AV313" s="36"/>
      <c r="BB313" s="36"/>
      <c r="BC313" s="36"/>
      <c r="BD313" s="36"/>
      <c r="BJ313" s="36">
        <v>1.25E-9</v>
      </c>
      <c r="BK313" s="36">
        <v>1.32195559043</v>
      </c>
      <c r="BL313" s="36">
        <v>1349.8674096587999</v>
      </c>
      <c r="BM313" s="30">
        <f t="shared" si="212"/>
        <v>1.2409053640197729E-9</v>
      </c>
      <c r="BN313" s="30">
        <f t="shared" si="213"/>
        <v>1.2409120414577447E-9</v>
      </c>
      <c r="BO313" s="30">
        <f t="shared" si="214"/>
        <v>1.2409120411738231E-9</v>
      </c>
      <c r="BP313" s="30">
        <f t="shared" si="215"/>
        <v>1.240912041173835E-9</v>
      </c>
      <c r="BR313" s="36"/>
      <c r="BS313" s="36"/>
      <c r="BT313" s="36"/>
      <c r="BZ313" s="36"/>
      <c r="CA313" s="36"/>
      <c r="CB313" s="36"/>
      <c r="CH313" s="36"/>
      <c r="CI313" s="36"/>
      <c r="CJ313" s="36"/>
      <c r="CP313" s="36"/>
      <c r="CQ313" s="36"/>
      <c r="CR313" s="36"/>
      <c r="CX313" s="36"/>
      <c r="CY313" s="36"/>
      <c r="CZ313" s="36"/>
      <c r="DF313" s="36">
        <v>1.2429999999999999E-8</v>
      </c>
      <c r="DG313" s="36">
        <v>2.6517626785999999</v>
      </c>
      <c r="DH313" s="36">
        <v>74.781598567299994</v>
      </c>
      <c r="DI313" s="30">
        <f t="shared" si="220"/>
        <v>-7.6830896740797799E-9</v>
      </c>
      <c r="DJ313" s="30">
        <f t="shared" si="221"/>
        <v>-7.6830656544119881E-9</v>
      </c>
      <c r="DK313" s="30">
        <f t="shared" si="222"/>
        <v>-7.6830656554334817E-9</v>
      </c>
      <c r="DL313" s="30">
        <f t="shared" si="223"/>
        <v>-7.6830656554334387E-9</v>
      </c>
      <c r="DN313" s="36">
        <v>1.85E-9</v>
      </c>
      <c r="DO313" s="36">
        <v>6.2312887516000002</v>
      </c>
      <c r="DP313" s="36">
        <v>6660.8695340007998</v>
      </c>
      <c r="DQ313" s="30">
        <f t="shared" si="224"/>
        <v>1.3962697989902124E-9</v>
      </c>
      <c r="DR313" s="30">
        <f t="shared" si="225"/>
        <v>1.3965355006656343E-9</v>
      </c>
      <c r="DS313" s="30">
        <f t="shared" si="226"/>
        <v>1.3965354893674767E-9</v>
      </c>
      <c r="DT313" s="30">
        <f t="shared" si="227"/>
        <v>1.3965354893679507E-9</v>
      </c>
      <c r="DV313" s="36">
        <v>2.4E-10</v>
      </c>
      <c r="DW313" s="36">
        <v>4.9646381174799998</v>
      </c>
      <c r="DX313" s="36">
        <v>26087.903141574199</v>
      </c>
      <c r="DY313" s="30">
        <f t="shared" si="228"/>
        <v>2.8546979951383137E-11</v>
      </c>
      <c r="DZ313" s="30">
        <f t="shared" si="229"/>
        <v>2.8342615462371686E-11</v>
      </c>
      <c r="EA313" s="30">
        <f t="shared" si="230"/>
        <v>2.8342624153895581E-11</v>
      </c>
      <c r="EB313" s="30">
        <f t="shared" si="231"/>
        <v>2.8342624153529813E-11</v>
      </c>
      <c r="ED313" s="36"/>
      <c r="EE313" s="36"/>
      <c r="EF313" s="36"/>
      <c r="EL313" s="36"/>
      <c r="EM313" s="36"/>
      <c r="EN313" s="36"/>
      <c r="ET313" s="36"/>
      <c r="EU313" s="36"/>
      <c r="EV313" s="36"/>
    </row>
    <row r="314" spans="14:152" s="30" customFormat="1" ht="12.75">
      <c r="N314" s="36">
        <v>2.131E-8</v>
      </c>
      <c r="O314" s="36">
        <v>2.5180126434000001</v>
      </c>
      <c r="P314" s="36">
        <v>1545.3539829788001</v>
      </c>
      <c r="Q314" s="30">
        <f t="shared" si="200"/>
        <v>2.0734802438583456E-8</v>
      </c>
      <c r="R314" s="30">
        <f t="shared" si="201"/>
        <v>2.073505222744176E-8</v>
      </c>
      <c r="S314" s="30">
        <f t="shared" si="202"/>
        <v>2.0735052216820046E-8</v>
      </c>
      <c r="T314" s="30">
        <f t="shared" si="203"/>
        <v>2.073505221682049E-8</v>
      </c>
      <c r="V314" s="36">
        <v>2.69E-9</v>
      </c>
      <c r="W314" s="36">
        <v>1.8451709706499999</v>
      </c>
      <c r="X314" s="36">
        <v>11780.490358516199</v>
      </c>
      <c r="Y314" s="30">
        <f t="shared" si="204"/>
        <v>2.1564086115228054E-9</v>
      </c>
      <c r="Z314" s="30">
        <f t="shared" si="205"/>
        <v>2.1557857127896259E-9</v>
      </c>
      <c r="AA314" s="30">
        <f t="shared" si="206"/>
        <v>2.1557857392867363E-9</v>
      </c>
      <c r="AB314" s="30">
        <f t="shared" si="207"/>
        <v>2.1557857392856159E-9</v>
      </c>
      <c r="AD314" s="36"/>
      <c r="AE314" s="36"/>
      <c r="AF314" s="36"/>
      <c r="AL314" s="36"/>
      <c r="AM314" s="36"/>
      <c r="AN314" s="36"/>
      <c r="AT314" s="36"/>
      <c r="AU314" s="36"/>
      <c r="AV314" s="36"/>
      <c r="BB314" s="36"/>
      <c r="BC314" s="36"/>
      <c r="BD314" s="36"/>
      <c r="BJ314" s="36">
        <v>1.1100000000000001E-9</v>
      </c>
      <c r="BK314" s="36">
        <v>3.1415103045100001</v>
      </c>
      <c r="BL314" s="36">
        <v>13524.916342931399</v>
      </c>
      <c r="BM314" s="30">
        <f t="shared" si="212"/>
        <v>-1.0187744450820036E-9</v>
      </c>
      <c r="BN314" s="30">
        <f t="shared" si="213"/>
        <v>-1.0189702670145662E-9</v>
      </c>
      <c r="BO314" s="30">
        <f t="shared" si="214"/>
        <v>-1.0189702586910603E-9</v>
      </c>
      <c r="BP314" s="30">
        <f t="shared" si="215"/>
        <v>-1.0189702586914106E-9</v>
      </c>
      <c r="BR314" s="36"/>
      <c r="BS314" s="36"/>
      <c r="BT314" s="36"/>
      <c r="BZ314" s="36"/>
      <c r="CA314" s="36"/>
      <c r="CB314" s="36"/>
      <c r="CH314" s="36"/>
      <c r="CI314" s="36"/>
      <c r="CJ314" s="36"/>
      <c r="CP314" s="36"/>
      <c r="CQ314" s="36"/>
      <c r="CR314" s="36"/>
      <c r="CX314" s="36"/>
      <c r="CY314" s="36"/>
      <c r="CZ314" s="36"/>
      <c r="DF314" s="36">
        <v>1.2849999999999999E-8</v>
      </c>
      <c r="DG314" s="36">
        <v>4.34087881585</v>
      </c>
      <c r="DH314" s="36">
        <v>3326.3853326981998</v>
      </c>
      <c r="DI314" s="30">
        <f t="shared" si="220"/>
        <v>4.4528515955692972E-10</v>
      </c>
      <c r="DJ314" s="30">
        <f t="shared" si="221"/>
        <v>4.4388091572861337E-10</v>
      </c>
      <c r="DK314" s="30">
        <f t="shared" si="222"/>
        <v>4.4388097544747713E-10</v>
      </c>
      <c r="DL314" s="30">
        <f t="shared" si="223"/>
        <v>4.4388097544496777E-10</v>
      </c>
      <c r="DN314" s="36">
        <v>1.6399999999999999E-9</v>
      </c>
      <c r="DO314" s="36">
        <v>4.6454846950200004</v>
      </c>
      <c r="DP314" s="36">
        <v>3253.3042221599999</v>
      </c>
      <c r="DQ314" s="30">
        <f t="shared" si="224"/>
        <v>1.1112333615562061E-9</v>
      </c>
      <c r="DR314" s="30">
        <f t="shared" si="225"/>
        <v>1.1111043677873593E-9</v>
      </c>
      <c r="DS314" s="30">
        <f t="shared" si="226"/>
        <v>1.1111043732733899E-9</v>
      </c>
      <c r="DT314" s="30">
        <f t="shared" si="227"/>
        <v>1.1111043732731585E-9</v>
      </c>
      <c r="DV314" s="36"/>
      <c r="DW314" s="36"/>
      <c r="DX314" s="36"/>
      <c r="ED314" s="36"/>
      <c r="EE314" s="36"/>
      <c r="EF314" s="36"/>
      <c r="EL314" s="36"/>
      <c r="EM314" s="36"/>
      <c r="EN314" s="36"/>
      <c r="ET314" s="36"/>
      <c r="EU314" s="36"/>
      <c r="EV314" s="36"/>
    </row>
    <row r="315" spans="14:152" s="30" customFormat="1" ht="12.75">
      <c r="N315" s="36">
        <v>2.0929999999999999E-8</v>
      </c>
      <c r="O315" s="36">
        <v>4.0368841962999999</v>
      </c>
      <c r="P315" s="36">
        <v>6684.8152820513997</v>
      </c>
      <c r="Q315" s="30">
        <f t="shared" si="200"/>
        <v>-8.5452708562334872E-10</v>
      </c>
      <c r="R315" s="30">
        <f t="shared" si="201"/>
        <v>-8.5912246469314148E-10</v>
      </c>
      <c r="S315" s="30">
        <f t="shared" si="202"/>
        <v>-8.591222692647326E-10</v>
      </c>
      <c r="T315" s="30">
        <f t="shared" si="203"/>
        <v>-8.5912226927290504E-10</v>
      </c>
      <c r="V315" s="36">
        <v>2.7000000000000002E-9</v>
      </c>
      <c r="W315" s="36">
        <v>4.4242530781899996</v>
      </c>
      <c r="X315" s="36">
        <v>310.84079886839999</v>
      </c>
      <c r="Y315" s="30">
        <f t="shared" si="204"/>
        <v>-2.4418867067869957E-9</v>
      </c>
      <c r="Z315" s="30">
        <f t="shared" si="205"/>
        <v>-2.4418749351711583E-9</v>
      </c>
      <c r="AA315" s="30">
        <f t="shared" si="206"/>
        <v>-2.4418749356717787E-9</v>
      </c>
      <c r="AB315" s="30">
        <f t="shared" si="207"/>
        <v>-2.4418749356717581E-9</v>
      </c>
      <c r="AD315" s="36"/>
      <c r="AE315" s="36"/>
      <c r="AF315" s="36"/>
      <c r="AL315" s="36"/>
      <c r="AM315" s="36"/>
      <c r="AN315" s="36"/>
      <c r="AT315" s="36"/>
      <c r="AU315" s="36"/>
      <c r="AV315" s="36"/>
      <c r="BB315" s="36"/>
      <c r="BC315" s="36"/>
      <c r="BD315" s="36"/>
      <c r="BJ315" s="36">
        <v>1.19E-9</v>
      </c>
      <c r="BK315" s="36">
        <v>5.9536134804999996</v>
      </c>
      <c r="BL315" s="36">
        <v>12295.9542296092</v>
      </c>
      <c r="BM315" s="30">
        <f t="shared" si="212"/>
        <v>9.7561912177767627E-10</v>
      </c>
      <c r="BN315" s="30">
        <f t="shared" si="213"/>
        <v>9.7589444796490181E-10</v>
      </c>
      <c r="BO315" s="30">
        <f t="shared" si="214"/>
        <v>9.7589443625940299E-10</v>
      </c>
      <c r="BP315" s="30">
        <f t="shared" si="215"/>
        <v>9.7589443625989661E-10</v>
      </c>
      <c r="BR315" s="36"/>
      <c r="BS315" s="36"/>
      <c r="BT315" s="36"/>
      <c r="BZ315" s="36"/>
      <c r="CA315" s="36"/>
      <c r="CB315" s="36"/>
      <c r="CH315" s="36"/>
      <c r="CI315" s="36"/>
      <c r="CJ315" s="36"/>
      <c r="CP315" s="36"/>
      <c r="CQ315" s="36"/>
      <c r="CR315" s="36"/>
      <c r="CX315" s="36"/>
      <c r="CY315" s="36"/>
      <c r="CZ315" s="36"/>
      <c r="DF315" s="36">
        <v>1.119E-8</v>
      </c>
      <c r="DG315" s="36">
        <v>1.9132186249100001</v>
      </c>
      <c r="DH315" s="36">
        <v>3281.2385647862002</v>
      </c>
      <c r="DI315" s="30">
        <f t="shared" si="220"/>
        <v>-9.4094736493673653E-9</v>
      </c>
      <c r="DJ315" s="30">
        <f t="shared" si="221"/>
        <v>-9.4088203633199685E-9</v>
      </c>
      <c r="DK315" s="30">
        <f t="shared" si="222"/>
        <v>-9.4088203911048081E-9</v>
      </c>
      <c r="DL315" s="30">
        <f t="shared" si="223"/>
        <v>-9.4088203911036468E-9</v>
      </c>
      <c r="DN315" s="36">
        <v>2.1000000000000002E-9</v>
      </c>
      <c r="DO315" s="36">
        <v>4.8559030498600002</v>
      </c>
      <c r="DP315" s="36">
        <v>5618.3198048614004</v>
      </c>
      <c r="DQ315" s="30">
        <f t="shared" si="224"/>
        <v>8.3372013866473558E-10</v>
      </c>
      <c r="DR315" s="30">
        <f t="shared" si="225"/>
        <v>8.3336415922475178E-10</v>
      </c>
      <c r="DS315" s="30">
        <f t="shared" si="226"/>
        <v>8.3336417436422205E-10</v>
      </c>
      <c r="DT315" s="30">
        <f t="shared" si="227"/>
        <v>8.3336417436357829E-10</v>
      </c>
      <c r="DV315" s="36"/>
      <c r="DW315" s="36"/>
      <c r="DX315" s="36"/>
      <c r="ED315" s="36"/>
      <c r="EE315" s="36"/>
      <c r="EF315" s="36"/>
      <c r="EL315" s="36"/>
      <c r="EM315" s="36"/>
      <c r="EN315" s="36"/>
      <c r="ET315" s="36"/>
      <c r="EU315" s="36"/>
      <c r="EV315" s="36"/>
    </row>
    <row r="316" spans="14:152" s="30" customFormat="1" ht="12.75">
      <c r="N316" s="36">
        <v>2.2490000000000002E-8</v>
      </c>
      <c r="O316" s="36">
        <v>5.2617174392899999</v>
      </c>
      <c r="P316" s="36">
        <v>5618.3198048614004</v>
      </c>
      <c r="Q316" s="30">
        <f t="shared" si="200"/>
        <v>1.6352207715744812E-8</v>
      </c>
      <c r="R316" s="30">
        <f t="shared" si="201"/>
        <v>1.6349355818364069E-8</v>
      </c>
      <c r="S316" s="30">
        <f t="shared" si="202"/>
        <v>1.6349355939659597E-8</v>
      </c>
      <c r="T316" s="30">
        <f t="shared" si="203"/>
        <v>1.6349355939654439E-8</v>
      </c>
      <c r="V316" s="36">
        <v>2.7499999999999998E-9</v>
      </c>
      <c r="W316" s="36">
        <v>3.58464612058</v>
      </c>
      <c r="X316" s="36">
        <v>128.0188433374</v>
      </c>
      <c r="Y316" s="30">
        <f t="shared" si="204"/>
        <v>-2.6527352695672645E-9</v>
      </c>
      <c r="Z316" s="30">
        <f t="shared" si="205"/>
        <v>-2.6527322189431132E-9</v>
      </c>
      <c r="AA316" s="30">
        <f t="shared" si="206"/>
        <v>-2.652732219072849E-9</v>
      </c>
      <c r="AB316" s="30">
        <f t="shared" si="207"/>
        <v>-2.652732219072844E-9</v>
      </c>
      <c r="AD316" s="36"/>
      <c r="AE316" s="36"/>
      <c r="AF316" s="36"/>
      <c r="AL316" s="36"/>
      <c r="AM316" s="36"/>
      <c r="AN316" s="36"/>
      <c r="AT316" s="36"/>
      <c r="AU316" s="36"/>
      <c r="AV316" s="36"/>
      <c r="BB316" s="36"/>
      <c r="BC316" s="36"/>
      <c r="BD316" s="36"/>
      <c r="BJ316" s="36">
        <v>1.31E-9</v>
      </c>
      <c r="BK316" s="36">
        <v>5.0976937573100001</v>
      </c>
      <c r="BL316" s="36">
        <v>14158.747713615599</v>
      </c>
      <c r="BM316" s="30">
        <f t="shared" si="212"/>
        <v>-5.3525559393821493E-10</v>
      </c>
      <c r="BN316" s="30">
        <f t="shared" si="213"/>
        <v>-5.3469904355950943E-10</v>
      </c>
      <c r="BO316" s="30">
        <f t="shared" si="214"/>
        <v>-5.3469906723059106E-10</v>
      </c>
      <c r="BP316" s="30">
        <f t="shared" si="215"/>
        <v>-5.3469906722958831E-10</v>
      </c>
      <c r="BR316" s="36"/>
      <c r="BS316" s="36"/>
      <c r="BT316" s="36"/>
      <c r="BZ316" s="36"/>
      <c r="CA316" s="36"/>
      <c r="CB316" s="36"/>
      <c r="CH316" s="36"/>
      <c r="CI316" s="36"/>
      <c r="CJ316" s="36"/>
      <c r="CP316" s="36"/>
      <c r="CQ316" s="36"/>
      <c r="CR316" s="36"/>
      <c r="CX316" s="36"/>
      <c r="CY316" s="36"/>
      <c r="CZ316" s="36"/>
      <c r="DF316" s="36">
        <v>1.0940000000000001E-8</v>
      </c>
      <c r="DG316" s="36">
        <v>5.5074865553499999</v>
      </c>
      <c r="DH316" s="36">
        <v>3017.1070100423999</v>
      </c>
      <c r="DI316" s="30">
        <f t="shared" si="220"/>
        <v>2.4462135073479954E-9</v>
      </c>
      <c r="DJ316" s="30">
        <f t="shared" si="221"/>
        <v>2.4472710362363783E-9</v>
      </c>
      <c r="DK316" s="30">
        <f t="shared" si="222"/>
        <v>2.4472709912629923E-9</v>
      </c>
      <c r="DL316" s="30">
        <f t="shared" si="223"/>
        <v>2.4472709912648866E-9</v>
      </c>
      <c r="DN316" s="36">
        <v>2.2600000000000001E-9</v>
      </c>
      <c r="DO316" s="36">
        <v>1.76563729092</v>
      </c>
      <c r="DP316" s="36">
        <v>5625.3660415594004</v>
      </c>
      <c r="DQ316" s="30">
        <f t="shared" si="224"/>
        <v>-9.2260099025617221E-10</v>
      </c>
      <c r="DR316" s="30">
        <f t="shared" si="225"/>
        <v>-9.2221947029970714E-10</v>
      </c>
      <c r="DS316" s="30">
        <f t="shared" si="226"/>
        <v>-9.2221948652540979E-10</v>
      </c>
      <c r="DT316" s="30">
        <f t="shared" si="227"/>
        <v>-9.2221948652472799E-10</v>
      </c>
      <c r="DV316" s="36"/>
      <c r="DW316" s="36"/>
      <c r="DX316" s="36"/>
      <c r="ED316" s="36"/>
      <c r="EE316" s="36"/>
      <c r="EF316" s="36"/>
      <c r="EL316" s="36"/>
      <c r="EM316" s="36"/>
      <c r="EN316" s="36"/>
      <c r="ET316" s="36"/>
      <c r="EU316" s="36"/>
      <c r="EV316" s="36"/>
    </row>
    <row r="317" spans="14:152" s="30" customFormat="1" ht="12.75">
      <c r="N317" s="36">
        <v>2.117E-8</v>
      </c>
      <c r="O317" s="36">
        <v>4.8040449267499996</v>
      </c>
      <c r="P317" s="36">
        <v>3657.0042963564001</v>
      </c>
      <c r="Q317" s="30">
        <f t="shared" si="200"/>
        <v>-2.0585755526160563E-8</v>
      </c>
      <c r="R317" s="30">
        <f t="shared" si="201"/>
        <v>-2.0586349133226419E-8</v>
      </c>
      <c r="S317" s="30">
        <f t="shared" si="202"/>
        <v>-2.0586349107988209E-8</v>
      </c>
      <c r="T317" s="30">
        <f t="shared" si="203"/>
        <v>-2.0586349107989281E-8</v>
      </c>
      <c r="V317" s="36">
        <v>2.7499999999999998E-9</v>
      </c>
      <c r="W317" s="36">
        <v>2.2252353958</v>
      </c>
      <c r="X317" s="36">
        <v>3017.1070100423999</v>
      </c>
      <c r="Y317" s="30">
        <f t="shared" si="204"/>
        <v>-9.8460953705545456E-10</v>
      </c>
      <c r="Z317" s="30">
        <f t="shared" si="205"/>
        <v>-9.848641921490143E-10</v>
      </c>
      <c r="AA317" s="30">
        <f t="shared" si="206"/>
        <v>-9.8486418131941497E-10</v>
      </c>
      <c r="AB317" s="30">
        <f t="shared" si="207"/>
        <v>-9.8486418131987095E-10</v>
      </c>
      <c r="AD317" s="36"/>
      <c r="AE317" s="36"/>
      <c r="AF317" s="36"/>
      <c r="AL317" s="36"/>
      <c r="AM317" s="36"/>
      <c r="AN317" s="36"/>
      <c r="AT317" s="36"/>
      <c r="AU317" s="36"/>
      <c r="AV317" s="36"/>
      <c r="BB317" s="36"/>
      <c r="BC317" s="36"/>
      <c r="BD317" s="36"/>
      <c r="BJ317" s="36">
        <v>1.4100000000000001E-9</v>
      </c>
      <c r="BK317" s="36">
        <v>1.3712844070800001</v>
      </c>
      <c r="BL317" s="36">
        <v>3169.9395560806001</v>
      </c>
      <c r="BM317" s="30">
        <f t="shared" si="212"/>
        <v>-1.2396063172913152E-9</v>
      </c>
      <c r="BN317" s="30">
        <f t="shared" si="213"/>
        <v>-1.2395362948793294E-9</v>
      </c>
      <c r="BO317" s="30">
        <f t="shared" si="214"/>
        <v>-1.2395362978574824E-9</v>
      </c>
      <c r="BP317" s="30">
        <f t="shared" si="215"/>
        <v>-1.2395362978573556E-9</v>
      </c>
      <c r="BR317" s="36"/>
      <c r="BS317" s="36"/>
      <c r="BT317" s="36"/>
      <c r="BZ317" s="36"/>
      <c r="CA317" s="36"/>
      <c r="CB317" s="36"/>
      <c r="CH317" s="36"/>
      <c r="CI317" s="36"/>
      <c r="CJ317" s="36"/>
      <c r="CP317" s="36"/>
      <c r="CQ317" s="36"/>
      <c r="CR317" s="36"/>
      <c r="CX317" s="36"/>
      <c r="CY317" s="36"/>
      <c r="CZ317" s="36"/>
      <c r="DF317" s="36">
        <v>1.2590000000000001E-8</v>
      </c>
      <c r="DG317" s="36">
        <v>3.7765466283000002</v>
      </c>
      <c r="DH317" s="36">
        <v>11236.57229942</v>
      </c>
      <c r="DI317" s="30">
        <f t="shared" si="220"/>
        <v>-4.9720867825334347E-9</v>
      </c>
      <c r="DJ317" s="30">
        <f t="shared" si="221"/>
        <v>-4.9763587934540711E-9</v>
      </c>
      <c r="DK317" s="30">
        <f t="shared" si="222"/>
        <v>-4.9763586117912176E-9</v>
      </c>
      <c r="DL317" s="30">
        <f t="shared" si="223"/>
        <v>-4.9763586117989418E-9</v>
      </c>
      <c r="DN317" s="36">
        <v>1.63E-9</v>
      </c>
      <c r="DO317" s="36">
        <v>0.67931390118000001</v>
      </c>
      <c r="DP317" s="36">
        <v>12310.181323610799</v>
      </c>
      <c r="DQ317" s="30">
        <f t="shared" si="224"/>
        <v>5.075478637471525E-11</v>
      </c>
      <c r="DR317" s="30">
        <f t="shared" si="225"/>
        <v>5.1414059825891604E-11</v>
      </c>
      <c r="DS317" s="30">
        <f t="shared" si="226"/>
        <v>5.1414031788917978E-11</v>
      </c>
      <c r="DT317" s="30">
        <f t="shared" si="227"/>
        <v>5.141403179009874E-11</v>
      </c>
      <c r="DV317" s="36"/>
      <c r="DW317" s="36"/>
      <c r="DX317" s="36"/>
      <c r="ED317" s="36"/>
      <c r="EE317" s="36"/>
      <c r="EF317" s="36"/>
      <c r="EL317" s="36"/>
      <c r="EM317" s="36"/>
      <c r="EN317" s="36"/>
      <c r="ET317" s="36"/>
      <c r="EU317" s="36"/>
      <c r="EV317" s="36"/>
    </row>
    <row r="318" spans="14:152" s="30" customFormat="1" ht="12.75">
      <c r="N318" s="36">
        <v>2.2650000000000001E-8</v>
      </c>
      <c r="O318" s="36">
        <v>3.87401620754</v>
      </c>
      <c r="P318" s="36">
        <v>110.2063212194</v>
      </c>
      <c r="Q318" s="30">
        <f t="shared" si="200"/>
        <v>-2.2483361775827261E-8</v>
      </c>
      <c r="R318" s="30">
        <f t="shared" si="201"/>
        <v>-2.2483371710718925E-8</v>
      </c>
      <c r="S318" s="30">
        <f t="shared" si="202"/>
        <v>-2.2483371710296428E-8</v>
      </c>
      <c r="T318" s="30">
        <f t="shared" si="203"/>
        <v>-2.2483371710296444E-8</v>
      </c>
      <c r="V318" s="36">
        <v>3.12E-9</v>
      </c>
      <c r="W318" s="36">
        <v>5.1595039528699997</v>
      </c>
      <c r="X318" s="36">
        <v>7255.5696517344004</v>
      </c>
      <c r="Y318" s="30">
        <f t="shared" si="204"/>
        <v>-2.7198922550164324E-9</v>
      </c>
      <c r="Z318" s="30">
        <f t="shared" si="205"/>
        <v>-2.7195276006019841E-9</v>
      </c>
      <c r="AA318" s="30">
        <f t="shared" si="206"/>
        <v>-2.7195276161130656E-9</v>
      </c>
      <c r="AB318" s="30">
        <f t="shared" si="207"/>
        <v>-2.7195276161124134E-9</v>
      </c>
      <c r="AD318" s="36"/>
      <c r="AE318" s="36"/>
      <c r="AF318" s="36"/>
      <c r="AL318" s="36"/>
      <c r="AM318" s="36"/>
      <c r="AN318" s="36"/>
      <c r="AT318" s="36"/>
      <c r="AU318" s="36"/>
      <c r="AV318" s="36"/>
      <c r="BB318" s="36"/>
      <c r="BC318" s="36"/>
      <c r="BD318" s="36"/>
      <c r="BJ318" s="36">
        <v>1.1200000000000001E-9</v>
      </c>
      <c r="BK318" s="36">
        <v>3.35831868034</v>
      </c>
      <c r="BL318" s="36">
        <v>5989.0672521728002</v>
      </c>
      <c r="BM318" s="30">
        <f t="shared" si="212"/>
        <v>3.7762341161863602E-12</v>
      </c>
      <c r="BN318" s="30">
        <f t="shared" si="213"/>
        <v>3.9967305249892551E-12</v>
      </c>
      <c r="BO318" s="30">
        <f t="shared" si="214"/>
        <v>3.9967211478618623E-12</v>
      </c>
      <c r="BP318" s="30">
        <f t="shared" si="215"/>
        <v>3.9967211482597637E-12</v>
      </c>
      <c r="BR318" s="36"/>
      <c r="BS318" s="36"/>
      <c r="BT318" s="36"/>
      <c r="BZ318" s="36"/>
      <c r="CA318" s="36"/>
      <c r="CB318" s="36"/>
      <c r="CH318" s="36"/>
      <c r="CI318" s="36"/>
      <c r="CJ318" s="36"/>
      <c r="CP318" s="36"/>
      <c r="CQ318" s="36"/>
      <c r="CR318" s="36"/>
      <c r="CX318" s="36"/>
      <c r="CY318" s="36"/>
      <c r="CZ318" s="36"/>
      <c r="DF318" s="36">
        <v>1.2849999999999999E-8</v>
      </c>
      <c r="DG318" s="36">
        <v>1.38335267684</v>
      </c>
      <c r="DH318" s="36">
        <v>3077.5285033270002</v>
      </c>
      <c r="DI318" s="30">
        <f t="shared" si="220"/>
        <v>-1.2845058182497578E-8</v>
      </c>
      <c r="DJ318" s="30">
        <f t="shared" si="221"/>
        <v>-1.2845094166094481E-8</v>
      </c>
      <c r="DK318" s="30">
        <f t="shared" si="222"/>
        <v>-1.2845094164566989E-8</v>
      </c>
      <c r="DL318" s="30">
        <f t="shared" si="223"/>
        <v>-1.2845094164567054E-8</v>
      </c>
      <c r="DN318" s="36">
        <v>2.11E-9</v>
      </c>
      <c r="DO318" s="36">
        <v>1.5127804036400001</v>
      </c>
      <c r="DP318" s="36">
        <v>4039.8835749273999</v>
      </c>
      <c r="DQ318" s="30">
        <f t="shared" si="224"/>
        <v>-9.486168592998688E-10</v>
      </c>
      <c r="DR318" s="30">
        <f t="shared" si="225"/>
        <v>-9.4886714241682812E-10</v>
      </c>
      <c r="DS318" s="30">
        <f t="shared" si="226"/>
        <v>-9.488671317733041E-10</v>
      </c>
      <c r="DT318" s="30">
        <f t="shared" si="227"/>
        <v>-9.4886713177375264E-10</v>
      </c>
      <c r="DV318" s="36"/>
      <c r="DW318" s="36"/>
      <c r="DX318" s="36"/>
      <c r="ED318" s="36"/>
      <c r="EE318" s="36"/>
      <c r="EF318" s="36"/>
      <c r="EL318" s="36"/>
      <c r="EM318" s="36"/>
      <c r="EN318" s="36"/>
      <c r="ET318" s="36"/>
      <c r="EU318" s="36"/>
      <c r="EV318" s="36"/>
    </row>
    <row r="319" spans="14:152" s="30" customFormat="1" ht="12.75">
      <c r="N319" s="36">
        <v>2.5209999999999999E-8</v>
      </c>
      <c r="O319" s="36">
        <v>4.2123795068699996</v>
      </c>
      <c r="P319" s="36">
        <v>2494.5295919485998</v>
      </c>
      <c r="Q319" s="30">
        <f t="shared" si="200"/>
        <v>-2.4737356677948782E-8</v>
      </c>
      <c r="R319" s="30">
        <f t="shared" si="201"/>
        <v>-2.4736958177102259E-8</v>
      </c>
      <c r="S319" s="30">
        <f t="shared" si="202"/>
        <v>-2.4736958194052973E-8</v>
      </c>
      <c r="T319" s="30">
        <f t="shared" si="203"/>
        <v>-2.4736958194052265E-8</v>
      </c>
      <c r="V319" s="36">
        <v>2.9899999999999998E-9</v>
      </c>
      <c r="W319" s="36">
        <v>0.72552273096999997</v>
      </c>
      <c r="X319" s="36">
        <v>155.3530891314</v>
      </c>
      <c r="Y319" s="30">
        <f t="shared" si="204"/>
        <v>2.9624543547953674E-9</v>
      </c>
      <c r="Z319" s="30">
        <f t="shared" si="205"/>
        <v>2.9624522868958045E-9</v>
      </c>
      <c r="AA319" s="30">
        <f t="shared" si="206"/>
        <v>2.9624522869837487E-9</v>
      </c>
      <c r="AB319" s="30">
        <f t="shared" si="207"/>
        <v>2.9624522869837445E-9</v>
      </c>
      <c r="AD319" s="36"/>
      <c r="AE319" s="36"/>
      <c r="AF319" s="36"/>
      <c r="AL319" s="36"/>
      <c r="AM319" s="36"/>
      <c r="AN319" s="36"/>
      <c r="AT319" s="36"/>
      <c r="AU319" s="36"/>
      <c r="AV319" s="36"/>
      <c r="BB319" s="36"/>
      <c r="BC319" s="36"/>
      <c r="BD319" s="36"/>
      <c r="BJ319" s="36">
        <v>1.0399999999999999E-9</v>
      </c>
      <c r="BK319" s="36">
        <v>5.0069604103199996</v>
      </c>
      <c r="BL319" s="36">
        <v>13119.7211028251</v>
      </c>
      <c r="BM319" s="30">
        <f t="shared" si="212"/>
        <v>1.9850527140153713E-10</v>
      </c>
      <c r="BN319" s="30">
        <f t="shared" si="213"/>
        <v>1.9894553008695722E-10</v>
      </c>
      <c r="BO319" s="30">
        <f t="shared" si="214"/>
        <v>1.9894551136470442E-10</v>
      </c>
      <c r="BP319" s="30">
        <f t="shared" si="215"/>
        <v>1.9894551136548776E-10</v>
      </c>
      <c r="BR319" s="36"/>
      <c r="BS319" s="36"/>
      <c r="BT319" s="36"/>
      <c r="BZ319" s="36"/>
      <c r="CA319" s="36"/>
      <c r="CB319" s="36"/>
      <c r="CH319" s="36"/>
      <c r="CI319" s="36"/>
      <c r="CJ319" s="36"/>
      <c r="CP319" s="36"/>
      <c r="CQ319" s="36"/>
      <c r="CR319" s="36"/>
      <c r="CX319" s="36"/>
      <c r="CY319" s="36"/>
      <c r="CZ319" s="36"/>
      <c r="DF319" s="36">
        <v>1.0999999999999999E-8</v>
      </c>
      <c r="DG319" s="36">
        <v>1.17130732373</v>
      </c>
      <c r="DH319" s="36">
        <v>6606.4432548323002</v>
      </c>
      <c r="DI319" s="30">
        <f t="shared" si="220"/>
        <v>-6.8283968915737104E-9</v>
      </c>
      <c r="DJ319" s="30">
        <f t="shared" si="221"/>
        <v>-6.8265238836945059E-9</v>
      </c>
      <c r="DK319" s="30">
        <f t="shared" si="222"/>
        <v>-6.8265239633554341E-9</v>
      </c>
      <c r="DL319" s="30">
        <f t="shared" si="223"/>
        <v>-6.8265239633520634E-9</v>
      </c>
      <c r="DN319" s="36">
        <v>1.7700000000000001E-9</v>
      </c>
      <c r="DO319" s="36">
        <v>2.1477971066600001</v>
      </c>
      <c r="DP319" s="36">
        <v>3346.1353510071999</v>
      </c>
      <c r="DQ319" s="30">
        <f t="shared" si="224"/>
        <v>-1.3570361529452743E-9</v>
      </c>
      <c r="DR319" s="30">
        <f t="shared" si="225"/>
        <v>-1.3569111496630672E-9</v>
      </c>
      <c r="DS319" s="30">
        <f t="shared" si="226"/>
        <v>-1.3569111549794753E-9</v>
      </c>
      <c r="DT319" s="30">
        <f t="shared" si="227"/>
        <v>-1.356911154979249E-9</v>
      </c>
      <c r="DV319" s="36"/>
      <c r="DW319" s="36"/>
      <c r="DX319" s="36"/>
      <c r="ED319" s="36"/>
      <c r="EE319" s="36"/>
      <c r="EF319" s="36"/>
      <c r="EL319" s="36"/>
      <c r="EM319" s="36"/>
      <c r="EN319" s="36"/>
      <c r="ET319" s="36"/>
      <c r="EU319" s="36"/>
      <c r="EV319" s="36"/>
    </row>
    <row r="320" spans="14:152" s="30" customFormat="1" ht="12.75">
      <c r="N320" s="36">
        <v>2.4920000000000001E-8</v>
      </c>
      <c r="O320" s="36">
        <v>6.10452779411</v>
      </c>
      <c r="P320" s="36">
        <v>3329.9757613500001</v>
      </c>
      <c r="Q320" s="30">
        <f t="shared" si="200"/>
        <v>2.4384903422629308E-8</v>
      </c>
      <c r="R320" s="30">
        <f t="shared" si="201"/>
        <v>2.4385465526114576E-8</v>
      </c>
      <c r="S320" s="30">
        <f t="shared" si="202"/>
        <v>2.4385465502216018E-8</v>
      </c>
      <c r="T320" s="30">
        <f t="shared" si="203"/>
        <v>2.4385465502217024E-8</v>
      </c>
      <c r="V320" s="36">
        <v>3.53E-9</v>
      </c>
      <c r="W320" s="36">
        <v>5.7004779834999999</v>
      </c>
      <c r="X320" s="36">
        <v>16460.333529524902</v>
      </c>
      <c r="Y320" s="30">
        <f t="shared" si="204"/>
        <v>-2.6019302946807853E-9</v>
      </c>
      <c r="Z320" s="30">
        <f t="shared" si="205"/>
        <v>-2.6006391272294023E-9</v>
      </c>
      <c r="AA320" s="30">
        <f t="shared" si="206"/>
        <v>-2.6006391821555197E-9</v>
      </c>
      <c r="AB320" s="30">
        <f t="shared" si="207"/>
        <v>-2.6006391821532131E-9</v>
      </c>
      <c r="AD320" s="36"/>
      <c r="AE320" s="36"/>
      <c r="AF320" s="36"/>
      <c r="AL320" s="36"/>
      <c r="AM320" s="36"/>
      <c r="AN320" s="36"/>
      <c r="AT320" s="36"/>
      <c r="AU320" s="36"/>
      <c r="AV320" s="36"/>
      <c r="BB320" s="36"/>
      <c r="BC320" s="36"/>
      <c r="BD320" s="36"/>
      <c r="BJ320" s="36">
        <v>1.0999999999999999E-9</v>
      </c>
      <c r="BK320" s="36">
        <v>5.2331766473599997</v>
      </c>
      <c r="BL320" s="36">
        <v>1375.7737998458001</v>
      </c>
      <c r="BM320" s="30">
        <f t="shared" si="212"/>
        <v>-8.0733440645013904E-10</v>
      </c>
      <c r="BN320" s="30">
        <f t="shared" si="213"/>
        <v>-8.073681944592042E-10</v>
      </c>
      <c r="BO320" s="30">
        <f t="shared" si="214"/>
        <v>-8.0736819302232458E-10</v>
      </c>
      <c r="BP320" s="30">
        <f t="shared" si="215"/>
        <v>-8.0736819302238507E-10</v>
      </c>
      <c r="BR320" s="36"/>
      <c r="BS320" s="36"/>
      <c r="BT320" s="36"/>
      <c r="BZ320" s="36"/>
      <c r="CA320" s="36"/>
      <c r="CB320" s="36"/>
      <c r="CH320" s="36"/>
      <c r="CI320" s="36"/>
      <c r="CJ320" s="36"/>
      <c r="CP320" s="36"/>
      <c r="CQ320" s="36"/>
      <c r="CR320" s="36"/>
      <c r="CX320" s="36"/>
      <c r="CY320" s="36"/>
      <c r="CZ320" s="36"/>
      <c r="DF320" s="36">
        <v>1.1150000000000001E-8</v>
      </c>
      <c r="DG320" s="36">
        <v>5.81275569652</v>
      </c>
      <c r="DH320" s="36">
        <v>2675.8563815697999</v>
      </c>
      <c r="DI320" s="30">
        <f t="shared" si="220"/>
        <v>-1.0265253843616426E-8</v>
      </c>
      <c r="DJ320" s="30">
        <f t="shared" si="221"/>
        <v>-1.0265636682139307E-8</v>
      </c>
      <c r="DK320" s="30">
        <f t="shared" si="222"/>
        <v>-1.0265636665859886E-8</v>
      </c>
      <c r="DL320" s="30">
        <f t="shared" si="223"/>
        <v>-1.0265636665860574E-8</v>
      </c>
      <c r="DN320" s="36">
        <v>1.5400000000000001E-9</v>
      </c>
      <c r="DO320" s="36">
        <v>3.3352529656700001</v>
      </c>
      <c r="DP320" s="36">
        <v>9070.1188738487999</v>
      </c>
      <c r="DQ320" s="30">
        <f t="shared" si="224"/>
        <v>-1.5180067692048858E-9</v>
      </c>
      <c r="DR320" s="30">
        <f t="shared" si="225"/>
        <v>-1.5180840238315719E-9</v>
      </c>
      <c r="DS320" s="30">
        <f t="shared" si="226"/>
        <v>-1.5180840205490067E-9</v>
      </c>
      <c r="DT320" s="30">
        <f t="shared" si="227"/>
        <v>-1.5180840205491446E-9</v>
      </c>
      <c r="DV320" s="36"/>
      <c r="DW320" s="36"/>
      <c r="DX320" s="36"/>
      <c r="ED320" s="36"/>
      <c r="EE320" s="36"/>
      <c r="EF320" s="36"/>
      <c r="EL320" s="36"/>
      <c r="EM320" s="36"/>
      <c r="EN320" s="36"/>
      <c r="ET320" s="36"/>
      <c r="EU320" s="36"/>
      <c r="EV320" s="36"/>
    </row>
    <row r="321" spans="14:152" s="30" customFormat="1" ht="12.75">
      <c r="N321" s="36">
        <v>2.154E-8</v>
      </c>
      <c r="O321" s="36">
        <v>4.5909327451599999</v>
      </c>
      <c r="P321" s="36">
        <v>5625.3660415594004</v>
      </c>
      <c r="Q321" s="30">
        <f t="shared" ref="Q321:Q384" si="232">N321*COS(O321+P321*$C$23)</f>
        <v>2.2407872917745177E-9</v>
      </c>
      <c r="R321" s="30">
        <f t="shared" ref="R321:R384" si="233">N321*COS(O321+P321*$C$44)</f>
        <v>2.2368257447201474E-9</v>
      </c>
      <c r="S321" s="30">
        <f t="shared" ref="S321:S384" si="234">N321*COS(O321+P321*$C$65)</f>
        <v>2.2368259131958654E-9</v>
      </c>
      <c r="T321" s="30">
        <f t="shared" ref="T321:T384" si="235">N321*COS(O321+P321*$C$86)</f>
        <v>2.2368259131887873E-9</v>
      </c>
      <c r="V321" s="36">
        <v>2.6700000000000001E-9</v>
      </c>
      <c r="W321" s="36">
        <v>5.97864271046</v>
      </c>
      <c r="X321" s="36">
        <v>9499.2598620055996</v>
      </c>
      <c r="Y321" s="30">
        <f t="shared" ref="Y321:Y384" si="236">V321*COS(W321+X321*$C$23)</f>
        <v>-2.4233724127758406E-9</v>
      </c>
      <c r="Z321" s="30">
        <f t="shared" ref="Z321:Z384" si="237">V321*COS(W321+X321*$C$44)</f>
        <v>-2.4237222722118425E-9</v>
      </c>
      <c r="AA321" s="30">
        <f t="shared" ref="AA321:AA384" si="238">V321*COS(W321+X321*$C$65)</f>
        <v>-2.4237222573382777E-9</v>
      </c>
      <c r="AB321" s="30">
        <f t="shared" ref="AB321:AB384" si="239">V321*COS(W321+X321*$C$86)</f>
        <v>-2.4237222573389063E-9</v>
      </c>
      <c r="AD321" s="36"/>
      <c r="AE321" s="36"/>
      <c r="AF321" s="36"/>
      <c r="AL321" s="36"/>
      <c r="AM321" s="36"/>
      <c r="AN321" s="36"/>
      <c r="AT321" s="36"/>
      <c r="AU321" s="36"/>
      <c r="AV321" s="36"/>
      <c r="BB321" s="36"/>
      <c r="BC321" s="36"/>
      <c r="BD321" s="36"/>
      <c r="BJ321" s="36">
        <v>1.0500000000000001E-9</v>
      </c>
      <c r="BK321" s="36">
        <v>2.7269236830299999</v>
      </c>
      <c r="BL321" s="36">
        <v>1162.4747044077999</v>
      </c>
      <c r="BM321" s="30">
        <f t="shared" ref="BM321:BM384" si="240">BJ321*COS(BK321+BL321*$C$23)</f>
        <v>-8.8005992901747772E-10</v>
      </c>
      <c r="BN321" s="30">
        <f t="shared" ref="BN321:BN384" si="241">BJ321*COS(BK321+BL321*$C$44)</f>
        <v>-8.8003804351711029E-10</v>
      </c>
      <c r="BO321" s="30">
        <f t="shared" ref="BO321:BO384" si="242">BJ321*COS(BK321+BL321*$C$65)</f>
        <v>-8.8003804444787035E-10</v>
      </c>
      <c r="BP321" s="30">
        <f t="shared" ref="BP321:BP384" si="243">BJ321*COS(BK321+BL321*$C$86)</f>
        <v>-8.8003804444783065E-10</v>
      </c>
      <c r="BR321" s="36"/>
      <c r="BS321" s="36"/>
      <c r="BT321" s="36"/>
      <c r="BZ321" s="36"/>
      <c r="CA321" s="36"/>
      <c r="CB321" s="36"/>
      <c r="CH321" s="36"/>
      <c r="CI321" s="36"/>
      <c r="CJ321" s="36"/>
      <c r="CP321" s="36"/>
      <c r="CQ321" s="36"/>
      <c r="CR321" s="36"/>
      <c r="CX321" s="36"/>
      <c r="CY321" s="36"/>
      <c r="CZ321" s="36"/>
      <c r="DF321" s="36">
        <v>1.3799999999999999E-8</v>
      </c>
      <c r="DG321" s="36">
        <v>5.70641426169</v>
      </c>
      <c r="DH321" s="36">
        <v>2807.3983432562</v>
      </c>
      <c r="DI321" s="30">
        <f t="shared" ref="DI321:DI384" si="244">DF321*COS(DG321+DH321*$C$23)</f>
        <v>-1.2516941124510056E-8</v>
      </c>
      <c r="DJ321" s="30">
        <f t="shared" ref="DJ321:DJ384" si="245">DF321*COS(DG321+DH321*$C$44)</f>
        <v>-1.2516404815463052E-8</v>
      </c>
      <c r="DK321" s="30">
        <f t="shared" ref="DK321:DK384" si="246">DF321*COS(DG321+DH321*$C$65)</f>
        <v>-1.2516404838273122E-8</v>
      </c>
      <c r="DL321" s="30">
        <f t="shared" ref="DL321:DL384" si="247">DF321*COS(DG321+DH321*$C$86)</f>
        <v>-1.2516404838272161E-8</v>
      </c>
      <c r="DN321" s="36">
        <v>1.7800000000000001E-9</v>
      </c>
      <c r="DO321" s="36">
        <v>1.65162116131</v>
      </c>
      <c r="DP321" s="36">
        <v>10713.9948813262</v>
      </c>
      <c r="DQ321" s="30">
        <f t="shared" ref="DQ321:DQ384" si="248">DN321*COS(DO321+DP321*$C$23)</f>
        <v>6.3796051461110544E-10</v>
      </c>
      <c r="DR321" s="30">
        <f t="shared" ref="DR321:DR384" si="249">DN321*COS(DO321+DP321*$C$44)</f>
        <v>6.3737522223039919E-10</v>
      </c>
      <c r="DS321" s="30">
        <f t="shared" ref="DS321:DS384" si="250">DN321*COS(DO321+DP321*$C$65)</f>
        <v>6.3737524712302164E-10</v>
      </c>
      <c r="DT321" s="30">
        <f t="shared" ref="DT321:DT384" si="251">DN321*COS(DO321+DP321*$C$86)</f>
        <v>6.373752471219706E-10</v>
      </c>
      <c r="DV321" s="36"/>
      <c r="DW321" s="36"/>
      <c r="DX321" s="36"/>
      <c r="ED321" s="36"/>
      <c r="EE321" s="36"/>
      <c r="EF321" s="36"/>
      <c r="EL321" s="36"/>
      <c r="EM321" s="36"/>
      <c r="EN321" s="36"/>
      <c r="ET321" s="36"/>
      <c r="EU321" s="36"/>
      <c r="EV321" s="36"/>
    </row>
    <row r="322" spans="14:152" s="30" customFormat="1" ht="12.75">
      <c r="N322" s="36">
        <v>1.9289999999999999E-8</v>
      </c>
      <c r="O322" s="36">
        <v>1.2192019730699999</v>
      </c>
      <c r="P322" s="36">
        <v>21.8508293264</v>
      </c>
      <c r="Q322" s="30">
        <f t="shared" si="232"/>
        <v>8.7834022712164515E-9</v>
      </c>
      <c r="R322" s="30">
        <f t="shared" si="233"/>
        <v>8.7834146071876054E-9</v>
      </c>
      <c r="S322" s="30">
        <f t="shared" si="234"/>
        <v>8.7834146066629909E-9</v>
      </c>
      <c r="T322" s="30">
        <f t="shared" si="235"/>
        <v>8.7834146066630108E-9</v>
      </c>
      <c r="V322" s="36">
        <v>2.7000000000000002E-9</v>
      </c>
      <c r="W322" s="36">
        <v>0.77063210835999996</v>
      </c>
      <c r="X322" s="36">
        <v>11236.57229942</v>
      </c>
      <c r="Y322" s="30">
        <f t="shared" si="236"/>
        <v>7.2097225827835237E-10</v>
      </c>
      <c r="Z322" s="30">
        <f t="shared" si="237"/>
        <v>7.2193329339279541E-10</v>
      </c>
      <c r="AA322" s="30">
        <f t="shared" si="238"/>
        <v>7.2193325252459763E-10</v>
      </c>
      <c r="AB322" s="30">
        <f t="shared" si="239"/>
        <v>7.2193325252633533E-10</v>
      </c>
      <c r="AD322" s="36"/>
      <c r="AE322" s="36"/>
      <c r="AF322" s="36"/>
      <c r="AL322" s="36"/>
      <c r="AM322" s="36"/>
      <c r="AN322" s="36"/>
      <c r="AT322" s="36"/>
      <c r="AU322" s="36"/>
      <c r="AV322" s="36"/>
      <c r="BB322" s="36"/>
      <c r="BC322" s="36"/>
      <c r="BD322" s="36"/>
      <c r="BJ322" s="36">
        <v>1.0399999999999999E-9</v>
      </c>
      <c r="BK322" s="36">
        <v>1.7376916570500001</v>
      </c>
      <c r="BL322" s="36">
        <v>2221.8566345969998</v>
      </c>
      <c r="BM322" s="30">
        <f t="shared" si="240"/>
        <v>-4.1838431270552878E-10</v>
      </c>
      <c r="BN322" s="30">
        <f t="shared" si="241"/>
        <v>-4.1831477074986024E-10</v>
      </c>
      <c r="BO322" s="30">
        <f t="shared" si="242"/>
        <v>-4.1831477370734257E-10</v>
      </c>
      <c r="BP322" s="30">
        <f t="shared" si="243"/>
        <v>-4.1831477370721741E-10</v>
      </c>
      <c r="BR322" s="36"/>
      <c r="BS322" s="36"/>
      <c r="BT322" s="36"/>
      <c r="BZ322" s="36"/>
      <c r="CA322" s="36"/>
      <c r="CB322" s="36"/>
      <c r="CH322" s="36"/>
      <c r="CI322" s="36"/>
      <c r="CJ322" s="36"/>
      <c r="CP322" s="36"/>
      <c r="CQ322" s="36"/>
      <c r="CR322" s="36"/>
      <c r="CX322" s="36"/>
      <c r="CY322" s="36"/>
      <c r="CZ322" s="36"/>
      <c r="DF322" s="36">
        <v>1.256E-8</v>
      </c>
      <c r="DG322" s="36">
        <v>3.3547993325099998</v>
      </c>
      <c r="DH322" s="36">
        <v>4039.8835749273999</v>
      </c>
      <c r="DI322" s="30">
        <f t="shared" si="244"/>
        <v>1.2321778342977249E-8</v>
      </c>
      <c r="DJ322" s="30">
        <f t="shared" si="245"/>
        <v>1.2321454918397785E-8</v>
      </c>
      <c r="DK322" s="30">
        <f t="shared" si="246"/>
        <v>1.2321454932156808E-8</v>
      </c>
      <c r="DL322" s="30">
        <f t="shared" si="247"/>
        <v>1.2321454932156219E-8</v>
      </c>
      <c r="DN322" s="36">
        <v>1.56E-9</v>
      </c>
      <c r="DO322" s="36">
        <v>6.1278323558399999</v>
      </c>
      <c r="DP322" s="36">
        <v>103.0927742186</v>
      </c>
      <c r="DQ322" s="30">
        <f t="shared" si="248"/>
        <v>1.1656309510648475E-9</v>
      </c>
      <c r="DR322" s="30">
        <f t="shared" si="249"/>
        <v>1.1656274375571036E-9</v>
      </c>
      <c r="DS322" s="30">
        <f t="shared" si="250"/>
        <v>1.1656274377065235E-9</v>
      </c>
      <c r="DT322" s="30">
        <f t="shared" si="251"/>
        <v>1.1656274377065171E-9</v>
      </c>
      <c r="DV322" s="36"/>
      <c r="DW322" s="36"/>
      <c r="DX322" s="36"/>
      <c r="ED322" s="36"/>
      <c r="EE322" s="36"/>
      <c r="EF322" s="36"/>
      <c r="EL322" s="36"/>
      <c r="EM322" s="36"/>
      <c r="EN322" s="36"/>
      <c r="ET322" s="36"/>
      <c r="EU322" s="36"/>
      <c r="EV322" s="36"/>
    </row>
    <row r="323" spans="14:152" s="30" customFormat="1" ht="12.75">
      <c r="N323" s="36">
        <v>2.3429999999999999E-8</v>
      </c>
      <c r="O323" s="36">
        <v>0.90613584735999997</v>
      </c>
      <c r="P323" s="36">
        <v>227.47613278899999</v>
      </c>
      <c r="Q323" s="30">
        <f t="shared" si="232"/>
        <v>2.1968062072199843E-8</v>
      </c>
      <c r="R323" s="30">
        <f t="shared" si="233"/>
        <v>2.1968001153551005E-8</v>
      </c>
      <c r="S323" s="30">
        <f t="shared" si="234"/>
        <v>2.1968001156141738E-8</v>
      </c>
      <c r="T323" s="30">
        <f t="shared" si="235"/>
        <v>2.1968001156141629E-8</v>
      </c>
      <c r="V323" s="36">
        <v>3.3900000000000001E-9</v>
      </c>
      <c r="W323" s="36">
        <v>3.3609214889999999</v>
      </c>
      <c r="X323" s="36">
        <v>5625.3660415594004</v>
      </c>
      <c r="Y323" s="30">
        <f t="shared" si="236"/>
        <v>-3.059846146555466E-9</v>
      </c>
      <c r="Z323" s="30">
        <f t="shared" si="237"/>
        <v>-3.0601159368768593E-9</v>
      </c>
      <c r="AA323" s="30">
        <f t="shared" si="238"/>
        <v>-3.0601159254056174E-9</v>
      </c>
      <c r="AB323" s="30">
        <f t="shared" si="239"/>
        <v>-3.0601159254060997E-9</v>
      </c>
      <c r="AD323" s="36"/>
      <c r="AE323" s="36"/>
      <c r="AF323" s="36"/>
      <c r="AL323" s="36"/>
      <c r="AM323" s="36"/>
      <c r="AN323" s="36"/>
      <c r="AT323" s="36"/>
      <c r="AU323" s="36"/>
      <c r="AV323" s="36"/>
      <c r="BB323" s="36"/>
      <c r="BC323" s="36"/>
      <c r="BD323" s="36"/>
      <c r="BJ323" s="36">
        <v>1.37E-9</v>
      </c>
      <c r="BK323" s="36">
        <v>1.0457695038999999</v>
      </c>
      <c r="BL323" s="36">
        <v>3340.1825435730998</v>
      </c>
      <c r="BM323" s="30">
        <f t="shared" si="240"/>
        <v>2.6593971556903123E-10</v>
      </c>
      <c r="BN323" s="30">
        <f t="shared" si="241"/>
        <v>2.6608727686077517E-10</v>
      </c>
      <c r="BO323" s="30">
        <f t="shared" si="242"/>
        <v>2.6608727058545491E-10</v>
      </c>
      <c r="BP323" s="30">
        <f t="shared" si="243"/>
        <v>2.6608727058571754E-10</v>
      </c>
      <c r="BR323" s="36"/>
      <c r="BS323" s="36"/>
      <c r="BT323" s="36"/>
      <c r="BZ323" s="36"/>
      <c r="CA323" s="36"/>
      <c r="CB323" s="36"/>
      <c r="CH323" s="36"/>
      <c r="CI323" s="36"/>
      <c r="CJ323" s="36"/>
      <c r="CP323" s="36"/>
      <c r="CQ323" s="36"/>
      <c r="CR323" s="36"/>
      <c r="CX323" s="36"/>
      <c r="CY323" s="36"/>
      <c r="CZ323" s="36"/>
      <c r="DF323" s="36">
        <v>1.187E-8</v>
      </c>
      <c r="DG323" s="36">
        <v>2.4134869387200002</v>
      </c>
      <c r="DH323" s="36">
        <v>10596.1820784342</v>
      </c>
      <c r="DI323" s="30">
        <f t="shared" si="244"/>
        <v>1.1607120170471591E-8</v>
      </c>
      <c r="DJ323" s="30">
        <f t="shared" si="245"/>
        <v>1.1607984787604423E-8</v>
      </c>
      <c r="DK323" s="30">
        <f t="shared" si="246"/>
        <v>1.160798475086448E-8</v>
      </c>
      <c r="DL323" s="30">
        <f t="shared" si="247"/>
        <v>1.160798475086603E-8</v>
      </c>
      <c r="DN323" s="36">
        <v>1.55E-9</v>
      </c>
      <c r="DO323" s="36">
        <v>3.5185457926899999</v>
      </c>
      <c r="DP323" s="36">
        <v>7373.3824546264004</v>
      </c>
      <c r="DQ323" s="30">
        <f t="shared" si="248"/>
        <v>1.4636318124611302E-9</v>
      </c>
      <c r="DR323" s="30">
        <f t="shared" si="249"/>
        <v>1.4637554256071587E-9</v>
      </c>
      <c r="DS323" s="30">
        <f t="shared" si="250"/>
        <v>1.4637554203520499E-9</v>
      </c>
      <c r="DT323" s="30">
        <f t="shared" si="251"/>
        <v>1.4637554203522708E-9</v>
      </c>
      <c r="DV323" s="36"/>
      <c r="DW323" s="36"/>
      <c r="DX323" s="36"/>
      <c r="ED323" s="36"/>
      <c r="EE323" s="36"/>
      <c r="EF323" s="36"/>
      <c r="EL323" s="36"/>
      <c r="EM323" s="36"/>
      <c r="EN323" s="36"/>
      <c r="ET323" s="36"/>
      <c r="EU323" s="36"/>
      <c r="EV323" s="36"/>
    </row>
    <row r="324" spans="14:152" s="30" customFormat="1" ht="12.75">
      <c r="N324" s="36">
        <v>1.871E-8</v>
      </c>
      <c r="O324" s="36">
        <v>2.0370739007999998</v>
      </c>
      <c r="P324" s="36">
        <v>56.898374935600003</v>
      </c>
      <c r="Q324" s="30">
        <f t="shared" si="232"/>
        <v>-2.8107935363288364E-9</v>
      </c>
      <c r="R324" s="30">
        <f t="shared" si="233"/>
        <v>-2.8107589389088948E-9</v>
      </c>
      <c r="S324" s="30">
        <f t="shared" si="234"/>
        <v>-2.8107589403802348E-9</v>
      </c>
      <c r="T324" s="30">
        <f t="shared" si="235"/>
        <v>-2.8107589403801736E-9</v>
      </c>
      <c r="V324" s="36">
        <v>3.1500000000000001E-9</v>
      </c>
      <c r="W324" s="36">
        <v>2.3379515992200002</v>
      </c>
      <c r="X324" s="36">
        <v>3281.2385647862002</v>
      </c>
      <c r="Y324" s="30">
        <f t="shared" si="236"/>
        <v>-3.1159569665010438E-9</v>
      </c>
      <c r="Z324" s="30">
        <f t="shared" si="237"/>
        <v>-3.1159071319502678E-9</v>
      </c>
      <c r="AA324" s="30">
        <f t="shared" si="238"/>
        <v>-3.1159071340703689E-9</v>
      </c>
      <c r="AB324" s="30">
        <f t="shared" si="239"/>
        <v>-3.1159071340702804E-9</v>
      </c>
      <c r="AD324" s="36"/>
      <c r="AE324" s="36"/>
      <c r="AF324" s="36"/>
      <c r="AL324" s="36"/>
      <c r="AM324" s="36"/>
      <c r="AN324" s="36"/>
      <c r="AT324" s="36"/>
      <c r="AU324" s="36"/>
      <c r="AV324" s="36"/>
      <c r="BB324" s="36"/>
      <c r="BC324" s="36"/>
      <c r="BD324" s="36"/>
      <c r="BJ324" s="36">
        <v>1.0600000000000001E-9</v>
      </c>
      <c r="BK324" s="36">
        <v>6.1341516131300002</v>
      </c>
      <c r="BL324" s="36">
        <v>162.46663613219999</v>
      </c>
      <c r="BM324" s="30">
        <f t="shared" si="240"/>
        <v>5.2757074861503568E-10</v>
      </c>
      <c r="BN324" s="30">
        <f t="shared" si="241"/>
        <v>5.2756583852704026E-10</v>
      </c>
      <c r="BO324" s="30">
        <f t="shared" si="242"/>
        <v>5.2756583873585373E-10</v>
      </c>
      <c r="BP324" s="30">
        <f t="shared" si="243"/>
        <v>5.2756583873584484E-10</v>
      </c>
      <c r="BR324" s="36"/>
      <c r="BS324" s="36"/>
      <c r="BT324" s="36"/>
      <c r="BZ324" s="36"/>
      <c r="CA324" s="36"/>
      <c r="CB324" s="36"/>
      <c r="CH324" s="36"/>
      <c r="CI324" s="36"/>
      <c r="CJ324" s="36"/>
      <c r="CP324" s="36"/>
      <c r="CQ324" s="36"/>
      <c r="CR324" s="36"/>
      <c r="CX324" s="36"/>
      <c r="CY324" s="36"/>
      <c r="CZ324" s="36"/>
      <c r="DF324" s="36">
        <v>1.0519999999999999E-8</v>
      </c>
      <c r="DG324" s="36">
        <v>3.3352193953799998</v>
      </c>
      <c r="DH324" s="36">
        <v>3304.5845600224002</v>
      </c>
      <c r="DI324" s="30">
        <f t="shared" si="244"/>
        <v>-7.9043304904969292E-9</v>
      </c>
      <c r="DJ324" s="30">
        <f t="shared" si="245"/>
        <v>-7.9050845475832959E-9</v>
      </c>
      <c r="DK324" s="30">
        <f t="shared" si="246"/>
        <v>-7.9050845155172291E-9</v>
      </c>
      <c r="DL324" s="30">
        <f t="shared" si="247"/>
        <v>-7.9050845155185609E-9</v>
      </c>
      <c r="DN324" s="36">
        <v>1.57E-9</v>
      </c>
      <c r="DO324" s="36">
        <v>4.9161415565900004</v>
      </c>
      <c r="DP324" s="36">
        <v>15508.6151232744</v>
      </c>
      <c r="DQ324" s="30">
        <f t="shared" si="248"/>
        <v>1.2878341601633004E-9</v>
      </c>
      <c r="DR324" s="30">
        <f t="shared" si="249"/>
        <v>1.2882917873974745E-9</v>
      </c>
      <c r="DS324" s="30">
        <f t="shared" si="250"/>
        <v>1.2882917679429186E-9</v>
      </c>
      <c r="DT324" s="30">
        <f t="shared" si="251"/>
        <v>1.2882917679437346E-9</v>
      </c>
      <c r="DV324" s="36"/>
      <c r="DW324" s="36"/>
      <c r="DX324" s="36"/>
      <c r="ED324" s="36"/>
      <c r="EE324" s="36"/>
      <c r="EF324" s="36"/>
      <c r="EL324" s="36"/>
      <c r="EM324" s="36"/>
      <c r="EN324" s="36"/>
      <c r="ET324" s="36"/>
      <c r="EU324" s="36"/>
      <c r="EV324" s="36"/>
    </row>
    <row r="325" spans="14:152" s="30" customFormat="1" ht="12.75">
      <c r="N325" s="36">
        <v>1.894E-8</v>
      </c>
      <c r="O325" s="36">
        <v>4.1243252951700002</v>
      </c>
      <c r="P325" s="36">
        <v>3399.9862886134001</v>
      </c>
      <c r="Q325" s="30">
        <f t="shared" si="232"/>
        <v>-1.0537161635368617E-8</v>
      </c>
      <c r="R325" s="30">
        <f t="shared" si="233"/>
        <v>-1.0538920545600125E-8</v>
      </c>
      <c r="S325" s="30">
        <f t="shared" si="234"/>
        <v>-1.0538920470801117E-8</v>
      </c>
      <c r="T325" s="30">
        <f t="shared" si="235"/>
        <v>-1.0538920470804302E-8</v>
      </c>
      <c r="V325" s="36">
        <v>2.4699999999999999E-9</v>
      </c>
      <c r="W325" s="36">
        <v>3.7100292207600001</v>
      </c>
      <c r="X325" s="36">
        <v>7373.3824546264004</v>
      </c>
      <c r="Y325" s="30">
        <f t="shared" si="236"/>
        <v>2.1350141499098887E-9</v>
      </c>
      <c r="Z325" s="30">
        <f t="shared" si="237"/>
        <v>2.1353151259428375E-9</v>
      </c>
      <c r="AA325" s="30">
        <f t="shared" si="238"/>
        <v>2.1353151131457968E-9</v>
      </c>
      <c r="AB325" s="30">
        <f t="shared" si="239"/>
        <v>2.1353151131463349E-9</v>
      </c>
      <c r="AD325" s="36"/>
      <c r="AE325" s="36"/>
      <c r="AF325" s="36"/>
      <c r="AL325" s="36"/>
      <c r="AM325" s="36"/>
      <c r="AN325" s="36"/>
      <c r="AT325" s="36"/>
      <c r="AU325" s="36"/>
      <c r="AV325" s="36"/>
      <c r="BB325" s="36"/>
      <c r="BC325" s="36"/>
      <c r="BD325" s="36"/>
      <c r="BJ325" s="36">
        <v>1.19E-9</v>
      </c>
      <c r="BK325" s="36">
        <v>2.6331256144199999</v>
      </c>
      <c r="BL325" s="36">
        <v>7321.1221397135996</v>
      </c>
      <c r="BM325" s="30">
        <f t="shared" si="240"/>
        <v>1.149924914158291E-9</v>
      </c>
      <c r="BN325" s="30">
        <f t="shared" si="241"/>
        <v>1.1498511850536422E-9</v>
      </c>
      <c r="BO325" s="30">
        <f t="shared" si="242"/>
        <v>1.1498511881905625E-9</v>
      </c>
      <c r="BP325" s="30">
        <f t="shared" si="243"/>
        <v>1.1498511881904297E-9</v>
      </c>
      <c r="BR325" s="36"/>
      <c r="BS325" s="36"/>
      <c r="BT325" s="36"/>
      <c r="BZ325" s="36"/>
      <c r="CA325" s="36"/>
      <c r="CB325" s="36"/>
      <c r="CH325" s="36"/>
      <c r="CI325" s="36"/>
      <c r="CJ325" s="36"/>
      <c r="CP325" s="36"/>
      <c r="CQ325" s="36"/>
      <c r="CR325" s="36"/>
      <c r="CX325" s="36"/>
      <c r="CY325" s="36"/>
      <c r="CZ325" s="36"/>
      <c r="DF325" s="36">
        <v>1.188E-8</v>
      </c>
      <c r="DG325" s="36">
        <v>5.8473583663199999</v>
      </c>
      <c r="DH325" s="36">
        <v>3336.7310913418</v>
      </c>
      <c r="DI325" s="30">
        <f t="shared" si="244"/>
        <v>1.1835047730398623E-8</v>
      </c>
      <c r="DJ325" s="30">
        <f t="shared" si="245"/>
        <v>1.1834934409796831E-8</v>
      </c>
      <c r="DK325" s="30">
        <f t="shared" si="246"/>
        <v>1.1834934414619083E-8</v>
      </c>
      <c r="DL325" s="30">
        <f t="shared" si="247"/>
        <v>1.1834934414618881E-8</v>
      </c>
      <c r="DN325" s="36">
        <v>1.9099999999999998E-9</v>
      </c>
      <c r="DO325" s="36">
        <v>1.7445921020199999</v>
      </c>
      <c r="DP325" s="36">
        <v>10022.817601167601</v>
      </c>
      <c r="DQ325" s="30">
        <f t="shared" si="248"/>
        <v>-1.743550546914035E-9</v>
      </c>
      <c r="DR325" s="30">
        <f t="shared" si="249"/>
        <v>-1.743293521884423E-9</v>
      </c>
      <c r="DS325" s="30">
        <f t="shared" si="250"/>
        <v>-1.7432935328190438E-9</v>
      </c>
      <c r="DT325" s="30">
        <f t="shared" si="251"/>
        <v>-1.7432935328185781E-9</v>
      </c>
      <c r="DV325" s="36"/>
      <c r="DW325" s="36"/>
      <c r="DX325" s="36"/>
      <c r="ED325" s="36"/>
      <c r="EE325" s="36"/>
      <c r="EF325" s="36"/>
      <c r="EL325" s="36"/>
      <c r="EM325" s="36"/>
      <c r="EN325" s="36"/>
      <c r="ET325" s="36"/>
      <c r="EU325" s="36"/>
      <c r="EV325" s="36"/>
    </row>
    <row r="326" spans="14:152" s="30" customFormat="1" ht="12.75">
      <c r="N326" s="36">
        <v>2.271E-8</v>
      </c>
      <c r="O326" s="36">
        <v>3.7895173465199998</v>
      </c>
      <c r="P326" s="36">
        <v>7910.1869667217998</v>
      </c>
      <c r="Q326" s="30">
        <f t="shared" si="232"/>
        <v>-1.6278232571747712E-8</v>
      </c>
      <c r="R326" s="30">
        <f t="shared" si="233"/>
        <v>-1.6282349635208515E-8</v>
      </c>
      <c r="S326" s="30">
        <f t="shared" si="234"/>
        <v>-1.6282349460144182E-8</v>
      </c>
      <c r="T326" s="30">
        <f t="shared" si="235"/>
        <v>-1.6282349460151607E-8</v>
      </c>
      <c r="V326" s="36">
        <v>3.2799999999999998E-9</v>
      </c>
      <c r="W326" s="36">
        <v>0.18162415647999999</v>
      </c>
      <c r="X326" s="36">
        <v>5618.3198048614004</v>
      </c>
      <c r="Y326" s="30">
        <f t="shared" si="236"/>
        <v>2.9586309369837614E-9</v>
      </c>
      <c r="Z326" s="30">
        <f t="shared" si="237"/>
        <v>2.9588923915627406E-9</v>
      </c>
      <c r="AA326" s="30">
        <f t="shared" si="238"/>
        <v>2.9588923804459134E-9</v>
      </c>
      <c r="AB326" s="30">
        <f t="shared" si="239"/>
        <v>2.9588923804463861E-9</v>
      </c>
      <c r="AD326" s="36"/>
      <c r="AE326" s="36"/>
      <c r="AF326" s="36"/>
      <c r="AL326" s="36"/>
      <c r="AM326" s="36"/>
      <c r="AN326" s="36"/>
      <c r="AT326" s="36"/>
      <c r="AU326" s="36"/>
      <c r="AV326" s="36"/>
      <c r="BB326" s="36"/>
      <c r="BC326" s="36"/>
      <c r="BD326" s="36"/>
      <c r="BJ326" s="36">
        <v>1.0500000000000001E-9</v>
      </c>
      <c r="BK326" s="36">
        <v>3.09551802365</v>
      </c>
      <c r="BL326" s="36">
        <v>20618.019358533598</v>
      </c>
      <c r="BM326" s="30">
        <f t="shared" si="240"/>
        <v>-3.1424997578801301E-10</v>
      </c>
      <c r="BN326" s="30">
        <f t="shared" si="241"/>
        <v>-3.1357087831649097E-10</v>
      </c>
      <c r="BO326" s="30">
        <f t="shared" si="242"/>
        <v>-3.1357090719976678E-10</v>
      </c>
      <c r="BP326" s="30">
        <f t="shared" si="243"/>
        <v>-3.1357090719854203E-10</v>
      </c>
      <c r="BR326" s="36"/>
      <c r="BS326" s="36"/>
      <c r="BT326" s="36"/>
      <c r="BZ326" s="36"/>
      <c r="CA326" s="36"/>
      <c r="CB326" s="36"/>
      <c r="CH326" s="36"/>
      <c r="CI326" s="36"/>
      <c r="CJ326" s="36"/>
      <c r="CP326" s="36"/>
      <c r="CQ326" s="36"/>
      <c r="CR326" s="36"/>
      <c r="CX326" s="36"/>
      <c r="CY326" s="36"/>
      <c r="CZ326" s="36"/>
      <c r="DF326" s="36">
        <v>1.0719999999999999E-8</v>
      </c>
      <c r="DG326" s="36">
        <v>2.7838318443499999</v>
      </c>
      <c r="DH326" s="36">
        <v>8270.2977486834006</v>
      </c>
      <c r="DI326" s="30">
        <f t="shared" si="244"/>
        <v>6.5720779677358178E-9</v>
      </c>
      <c r="DJ326" s="30">
        <f t="shared" si="245"/>
        <v>6.5743801575878612E-9</v>
      </c>
      <c r="DK326" s="30">
        <f t="shared" si="246"/>
        <v>6.5743800596921425E-9</v>
      </c>
      <c r="DL326" s="30">
        <f t="shared" si="247"/>
        <v>6.5743800596962933E-9</v>
      </c>
      <c r="DN326" s="36">
        <v>1.7800000000000001E-9</v>
      </c>
      <c r="DO326" s="36">
        <v>3.5366558974100002</v>
      </c>
      <c r="DP326" s="36">
        <v>533.21408344359997</v>
      </c>
      <c r="DQ326" s="30">
        <f t="shared" si="248"/>
        <v>1.4886971773548959E-9</v>
      </c>
      <c r="DR326" s="30">
        <f t="shared" si="249"/>
        <v>1.4887142807535584E-9</v>
      </c>
      <c r="DS326" s="30">
        <f t="shared" si="250"/>
        <v>1.4887142800262061E-9</v>
      </c>
      <c r="DT326" s="30">
        <f t="shared" si="251"/>
        <v>1.4887142800262369E-9</v>
      </c>
      <c r="DV326" s="36"/>
      <c r="DW326" s="36"/>
      <c r="DX326" s="36"/>
      <c r="ED326" s="36"/>
      <c r="EE326" s="36"/>
      <c r="EF326" s="36"/>
      <c r="EL326" s="36"/>
      <c r="EM326" s="36"/>
      <c r="EN326" s="36"/>
      <c r="ET326" s="36"/>
      <c r="EU326" s="36"/>
      <c r="EV326" s="36"/>
    </row>
    <row r="327" spans="14:152" s="30" customFormat="1" ht="12.75">
      <c r="N327" s="36">
        <v>1.8760000000000001E-8</v>
      </c>
      <c r="O327" s="36">
        <v>3.0203488707999999</v>
      </c>
      <c r="P327" s="36">
        <v>4885.9664096786</v>
      </c>
      <c r="Q327" s="30">
        <f t="shared" si="232"/>
        <v>9.1304177217498164E-9</v>
      </c>
      <c r="R327" s="30">
        <f t="shared" si="233"/>
        <v>9.1330497418457775E-9</v>
      </c>
      <c r="S327" s="30">
        <f t="shared" si="234"/>
        <v>9.1330496299179373E-9</v>
      </c>
      <c r="T327" s="30">
        <f t="shared" si="235"/>
        <v>9.1330496299226522E-9</v>
      </c>
      <c r="V327" s="36">
        <v>2.4699999999999999E-9</v>
      </c>
      <c r="W327" s="36">
        <v>6.2748600985599996</v>
      </c>
      <c r="X327" s="36">
        <v>15508.6151232744</v>
      </c>
      <c r="Y327" s="30">
        <f t="shared" si="236"/>
        <v>-9.5463347901731691E-10</v>
      </c>
      <c r="Z327" s="30">
        <f t="shared" si="237"/>
        <v>-9.5347199776650257E-10</v>
      </c>
      <c r="AA327" s="30">
        <f t="shared" si="238"/>
        <v>-9.5347204716649534E-10</v>
      </c>
      <c r="AB327" s="30">
        <f t="shared" si="239"/>
        <v>-9.5347204716442305E-10</v>
      </c>
      <c r="AD327" s="36"/>
      <c r="AE327" s="36"/>
      <c r="AF327" s="36"/>
      <c r="AL327" s="36"/>
      <c r="AM327" s="36"/>
      <c r="AN327" s="36"/>
      <c r="AT327" s="36"/>
      <c r="AU327" s="36"/>
      <c r="AV327" s="36"/>
      <c r="BB327" s="36"/>
      <c r="BC327" s="36"/>
      <c r="BD327" s="36"/>
      <c r="BJ327" s="36">
        <v>9.900000000000001E-10</v>
      </c>
      <c r="BK327" s="36">
        <v>4.2551569797399997</v>
      </c>
      <c r="BL327" s="36">
        <v>23539.707386332801</v>
      </c>
      <c r="BM327" s="30">
        <f t="shared" si="240"/>
        <v>8.1777328476244667E-10</v>
      </c>
      <c r="BN327" s="30">
        <f t="shared" si="241"/>
        <v>8.1734127220453607E-10</v>
      </c>
      <c r="BO327" s="30">
        <f t="shared" si="242"/>
        <v>8.1734129058728516E-10</v>
      </c>
      <c r="BP327" s="30">
        <f t="shared" si="243"/>
        <v>8.1734129058650719E-10</v>
      </c>
      <c r="BR327" s="36"/>
      <c r="BS327" s="36"/>
      <c r="BT327" s="36"/>
      <c r="BZ327" s="36"/>
      <c r="CA327" s="36"/>
      <c r="CB327" s="36"/>
      <c r="CH327" s="36"/>
      <c r="CI327" s="36"/>
      <c r="CJ327" s="36"/>
      <c r="CP327" s="36"/>
      <c r="CQ327" s="36"/>
      <c r="CR327" s="36"/>
      <c r="CX327" s="36"/>
      <c r="CY327" s="36"/>
      <c r="CZ327" s="36"/>
      <c r="DF327" s="36">
        <v>1.105E-8</v>
      </c>
      <c r="DG327" s="36">
        <v>3.0346325267199998</v>
      </c>
      <c r="DH327" s="36">
        <v>3929.6772537080001</v>
      </c>
      <c r="DI327" s="30">
        <f t="shared" si="244"/>
        <v>1.0999325880779308E-8</v>
      </c>
      <c r="DJ327" s="30">
        <f t="shared" si="245"/>
        <v>1.0999462333620728E-8</v>
      </c>
      <c r="DK327" s="30">
        <f t="shared" si="246"/>
        <v>1.0999462327821656E-8</v>
      </c>
      <c r="DL327" s="30">
        <f t="shared" si="247"/>
        <v>1.0999462327821899E-8</v>
      </c>
      <c r="DN327" s="36">
        <v>1.5400000000000001E-9</v>
      </c>
      <c r="DO327" s="36">
        <v>2.6464068788500001</v>
      </c>
      <c r="DP327" s="36">
        <v>3333.5661900017999</v>
      </c>
      <c r="DQ327" s="30">
        <f t="shared" si="248"/>
        <v>-1.5272376644386476E-9</v>
      </c>
      <c r="DR327" s="30">
        <f t="shared" si="249"/>
        <v>-1.5272159744942392E-9</v>
      </c>
      <c r="DS327" s="30">
        <f t="shared" si="250"/>
        <v>-1.5272159754170448E-9</v>
      </c>
      <c r="DT327" s="30">
        <f t="shared" si="251"/>
        <v>-1.5272159754170061E-9</v>
      </c>
      <c r="DV327" s="36"/>
      <c r="DW327" s="36"/>
      <c r="DX327" s="36"/>
      <c r="ED327" s="36"/>
      <c r="EE327" s="36"/>
      <c r="EF327" s="36"/>
      <c r="EL327" s="36"/>
      <c r="EM327" s="36"/>
      <c r="EN327" s="36"/>
      <c r="ET327" s="36"/>
      <c r="EU327" s="36"/>
      <c r="EV327" s="36"/>
    </row>
    <row r="328" spans="14:152" s="30" customFormat="1" ht="12.75">
      <c r="N328" s="36">
        <v>2.145E-8</v>
      </c>
      <c r="O328" s="36">
        <v>4.7497261762900003</v>
      </c>
      <c r="P328" s="36">
        <v>18984.292630009601</v>
      </c>
      <c r="Q328" s="30">
        <f t="shared" si="232"/>
        <v>2.1445317667695703E-8</v>
      </c>
      <c r="R328" s="30">
        <f t="shared" si="233"/>
        <v>2.1445593169244182E-8</v>
      </c>
      <c r="S328" s="30">
        <f t="shared" si="234"/>
        <v>2.1445593157705413E-8</v>
      </c>
      <c r="T328" s="30">
        <f t="shared" si="235"/>
        <v>2.1445593157705896E-8</v>
      </c>
      <c r="V328" s="36">
        <v>2.9199999999999998E-9</v>
      </c>
      <c r="W328" s="36">
        <v>0.14989609091</v>
      </c>
      <c r="X328" s="36">
        <v>16304.913130090799</v>
      </c>
      <c r="Y328" s="30">
        <f t="shared" si="236"/>
        <v>-1.9220955488933875E-9</v>
      </c>
      <c r="Z328" s="30">
        <f t="shared" si="237"/>
        <v>-1.923273438986263E-9</v>
      </c>
      <c r="AA328" s="30">
        <f t="shared" si="238"/>
        <v>-1.923273388905464E-9</v>
      </c>
      <c r="AB328" s="30">
        <f t="shared" si="239"/>
        <v>-1.9232733889075559E-9</v>
      </c>
      <c r="AD328" s="36"/>
      <c r="AE328" s="36"/>
      <c r="AF328" s="36"/>
      <c r="AL328" s="36"/>
      <c r="AM328" s="36"/>
      <c r="AN328" s="36"/>
      <c r="AT328" s="36"/>
      <c r="AU328" s="36"/>
      <c r="AV328" s="36"/>
      <c r="BB328" s="36"/>
      <c r="BC328" s="36"/>
      <c r="BD328" s="36"/>
      <c r="BJ328" s="36">
        <v>1.08E-9</v>
      </c>
      <c r="BK328" s="36">
        <v>1.0185450672900001</v>
      </c>
      <c r="BL328" s="36">
        <v>3265.8308281324998</v>
      </c>
      <c r="BM328" s="30">
        <f t="shared" si="240"/>
        <v>-2.0361469885154875E-10</v>
      </c>
      <c r="BN328" s="30">
        <f t="shared" si="241"/>
        <v>-2.0350083392627567E-10</v>
      </c>
      <c r="BO328" s="30">
        <f t="shared" si="242"/>
        <v>-2.0350083876870011E-10</v>
      </c>
      <c r="BP328" s="30">
        <f t="shared" si="243"/>
        <v>-2.0350083876849659E-10</v>
      </c>
      <c r="BR328" s="36"/>
      <c r="BS328" s="36"/>
      <c r="BT328" s="36"/>
      <c r="BZ328" s="36"/>
      <c r="CA328" s="36"/>
      <c r="CB328" s="36"/>
      <c r="CH328" s="36"/>
      <c r="CI328" s="36"/>
      <c r="CJ328" s="36"/>
      <c r="CP328" s="36"/>
      <c r="CQ328" s="36"/>
      <c r="CR328" s="36"/>
      <c r="CX328" s="36"/>
      <c r="CY328" s="36"/>
      <c r="CZ328" s="36"/>
      <c r="DF328" s="36">
        <v>1.013E-8</v>
      </c>
      <c r="DG328" s="36">
        <v>3.5202671184700001</v>
      </c>
      <c r="DH328" s="36">
        <v>8013.2797409404002</v>
      </c>
      <c r="DI328" s="30">
        <f t="shared" si="244"/>
        <v>-1.0105725218266015E-8</v>
      </c>
      <c r="DJ328" s="30">
        <f t="shared" si="245"/>
        <v>-1.0105540249566411E-8</v>
      </c>
      <c r="DK328" s="30">
        <f t="shared" si="246"/>
        <v>-1.0105540257447547E-8</v>
      </c>
      <c r="DL328" s="30">
        <f t="shared" si="247"/>
        <v>-1.0105540257447217E-8</v>
      </c>
      <c r="DN328" s="36">
        <v>1.62E-9</v>
      </c>
      <c r="DO328" s="36">
        <v>1.2723539267999999</v>
      </c>
      <c r="DP328" s="36">
        <v>5415.6573747732</v>
      </c>
      <c r="DQ328" s="30">
        <f t="shared" si="248"/>
        <v>-1.4363180106935377E-9</v>
      </c>
      <c r="DR328" s="30">
        <f t="shared" si="249"/>
        <v>-1.4361846018073048E-9</v>
      </c>
      <c r="DS328" s="30">
        <f t="shared" si="250"/>
        <v>-1.4361846074818E-9</v>
      </c>
      <c r="DT328" s="30">
        <f t="shared" si="251"/>
        <v>-1.4361846074815605E-9</v>
      </c>
      <c r="DV328" s="36"/>
      <c r="DW328" s="36"/>
      <c r="DX328" s="36"/>
      <c r="ED328" s="36"/>
      <c r="EE328" s="36"/>
      <c r="EF328" s="36"/>
      <c r="EL328" s="36"/>
      <c r="EM328" s="36"/>
      <c r="EN328" s="36"/>
      <c r="ET328" s="36"/>
      <c r="EU328" s="36"/>
      <c r="EV328" s="36"/>
    </row>
    <row r="329" spans="14:152" s="30" customFormat="1" ht="12.75">
      <c r="N329" s="36">
        <v>2.035E-8</v>
      </c>
      <c r="O329" s="36">
        <v>2.7511023429599999</v>
      </c>
      <c r="P329" s="36">
        <v>128.0188433374</v>
      </c>
      <c r="Q329" s="30">
        <f t="shared" si="232"/>
        <v>-9.2252374429834441E-9</v>
      </c>
      <c r="R329" s="30">
        <f t="shared" si="233"/>
        <v>-9.2251611102556482E-9</v>
      </c>
      <c r="S329" s="30">
        <f t="shared" si="234"/>
        <v>-9.2251611135018772E-9</v>
      </c>
      <c r="T329" s="30">
        <f t="shared" si="235"/>
        <v>-9.2251611135017481E-9</v>
      </c>
      <c r="V329" s="36">
        <v>3.2599999999999999E-9</v>
      </c>
      <c r="W329" s="36">
        <v>4.53606745007</v>
      </c>
      <c r="X329" s="36">
        <v>2178.137722292</v>
      </c>
      <c r="Y329" s="30">
        <f t="shared" si="236"/>
        <v>1.0044378359753014E-9</v>
      </c>
      <c r="Z329" s="30">
        <f t="shared" si="237"/>
        <v>1.0042157732889167E-9</v>
      </c>
      <c r="AA329" s="30">
        <f t="shared" si="238"/>
        <v>1.0042157827327633E-9</v>
      </c>
      <c r="AB329" s="30">
        <f t="shared" si="239"/>
        <v>1.0042157827323667E-9</v>
      </c>
      <c r="AD329" s="36"/>
      <c r="AE329" s="36"/>
      <c r="AF329" s="36"/>
      <c r="AL329" s="36"/>
      <c r="AM329" s="36"/>
      <c r="AN329" s="36"/>
      <c r="AT329" s="36"/>
      <c r="AU329" s="36"/>
      <c r="AV329" s="36"/>
      <c r="BB329" s="36"/>
      <c r="BC329" s="36"/>
      <c r="BD329" s="36"/>
      <c r="BJ329" s="36">
        <v>1.19E-9</v>
      </c>
      <c r="BK329" s="36">
        <v>4.0727752800300001</v>
      </c>
      <c r="BL329" s="36">
        <v>10184.3039162316</v>
      </c>
      <c r="BM329" s="30">
        <f t="shared" si="240"/>
        <v>-6.3066145757538045E-10</v>
      </c>
      <c r="BN329" s="30">
        <f t="shared" si="241"/>
        <v>-6.3099926158863346E-10</v>
      </c>
      <c r="BO329" s="30">
        <f t="shared" si="242"/>
        <v>-6.3099924722422057E-10</v>
      </c>
      <c r="BP329" s="30">
        <f t="shared" si="243"/>
        <v>-6.3099924722482999E-10</v>
      </c>
      <c r="BR329" s="36"/>
      <c r="BS329" s="36"/>
      <c r="BT329" s="36"/>
      <c r="BZ329" s="36"/>
      <c r="CA329" s="36"/>
      <c r="CB329" s="36"/>
      <c r="CH329" s="36"/>
      <c r="CI329" s="36"/>
      <c r="CJ329" s="36"/>
      <c r="CP329" s="36"/>
      <c r="CQ329" s="36"/>
      <c r="CR329" s="36"/>
      <c r="CX329" s="36"/>
      <c r="CY329" s="36"/>
      <c r="CZ329" s="36"/>
      <c r="DF329" s="36">
        <v>1.0789999999999999E-8</v>
      </c>
      <c r="DG329" s="36">
        <v>0.51857999039000002</v>
      </c>
      <c r="DH329" s="36">
        <v>2814.4445799542</v>
      </c>
      <c r="DI329" s="30">
        <f t="shared" si="244"/>
        <v>-8.7713930624636911E-9</v>
      </c>
      <c r="DJ329" s="30">
        <f t="shared" si="245"/>
        <v>-8.7719743852565553E-9</v>
      </c>
      <c r="DK329" s="30">
        <f t="shared" si="246"/>
        <v>-8.7719743605360393E-9</v>
      </c>
      <c r="DL329" s="30">
        <f t="shared" si="247"/>
        <v>-8.7719743605370766E-9</v>
      </c>
      <c r="DN329" s="36">
        <v>1.44E-9</v>
      </c>
      <c r="DO329" s="36">
        <v>1.3088625498199999</v>
      </c>
      <c r="DP329" s="36">
        <v>6460.8122109608003</v>
      </c>
      <c r="DQ329" s="30">
        <f t="shared" si="248"/>
        <v>-1.4386103020043839E-9</v>
      </c>
      <c r="DR329" s="30">
        <f t="shared" si="249"/>
        <v>-1.4386237023333618E-9</v>
      </c>
      <c r="DS329" s="30">
        <f t="shared" si="250"/>
        <v>-1.4386237017648613E-9</v>
      </c>
      <c r="DT329" s="30">
        <f t="shared" si="251"/>
        <v>-1.4386237017648848E-9</v>
      </c>
      <c r="DV329" s="36"/>
      <c r="DW329" s="36"/>
      <c r="DX329" s="36"/>
      <c r="ED329" s="36"/>
      <c r="EE329" s="36"/>
      <c r="EF329" s="36"/>
      <c r="EL329" s="36"/>
      <c r="EM329" s="36"/>
      <c r="EN329" s="36"/>
      <c r="ET329" s="36"/>
      <c r="EU329" s="36"/>
      <c r="EV329" s="36"/>
    </row>
    <row r="330" spans="14:152" s="30" customFormat="1" ht="12.75">
      <c r="N330" s="36">
        <v>1.77E-8</v>
      </c>
      <c r="O330" s="36">
        <v>2.7349601107899999</v>
      </c>
      <c r="P330" s="36">
        <v>6606.4432548323002</v>
      </c>
      <c r="Q330" s="30">
        <f t="shared" si="232"/>
        <v>-1.3954899530243579E-8</v>
      </c>
      <c r="R330" s="30">
        <f t="shared" si="233"/>
        <v>-1.3957263742101682E-8</v>
      </c>
      <c r="S330" s="30">
        <f t="shared" si="234"/>
        <v>-1.3957263641571988E-8</v>
      </c>
      <c r="T330" s="30">
        <f t="shared" si="235"/>
        <v>-1.3957263641576242E-8</v>
      </c>
      <c r="V330" s="36">
        <v>2.86E-9</v>
      </c>
      <c r="W330" s="36">
        <v>5.4771004338299996</v>
      </c>
      <c r="X330" s="36">
        <v>9168.6408983473993</v>
      </c>
      <c r="Y330" s="30">
        <f t="shared" si="236"/>
        <v>5.5135278280592841E-10</v>
      </c>
      <c r="Z330" s="30">
        <f t="shared" si="237"/>
        <v>5.5050694548824629E-10</v>
      </c>
      <c r="AA330" s="30">
        <f t="shared" si="238"/>
        <v>5.5050698146053366E-10</v>
      </c>
      <c r="AB330" s="30">
        <f t="shared" si="239"/>
        <v>5.5050698145901806E-10</v>
      </c>
      <c r="AD330" s="36"/>
      <c r="AE330" s="36"/>
      <c r="AF330" s="36"/>
      <c r="AL330" s="36"/>
      <c r="AM330" s="36"/>
      <c r="AN330" s="36"/>
      <c r="AT330" s="36"/>
      <c r="AU330" s="36"/>
      <c r="AV330" s="36"/>
      <c r="BB330" s="36"/>
      <c r="BC330" s="36"/>
      <c r="BD330" s="36"/>
      <c r="BJ330" s="36">
        <v>9.5999999999999999E-10</v>
      </c>
      <c r="BK330" s="36">
        <v>1.8112202342499999</v>
      </c>
      <c r="BL330" s="36">
        <v>10001.061884606999</v>
      </c>
      <c r="BM330" s="30">
        <f t="shared" si="240"/>
        <v>-9.3398747506958287E-10</v>
      </c>
      <c r="BN330" s="30">
        <f t="shared" si="241"/>
        <v>-9.3391445317029512E-10</v>
      </c>
      <c r="BO330" s="30">
        <f t="shared" si="242"/>
        <v>-9.3391445627786938E-10</v>
      </c>
      <c r="BP330" s="30">
        <f t="shared" si="243"/>
        <v>-9.3391445627773827E-10</v>
      </c>
      <c r="BR330" s="36"/>
      <c r="BS330" s="36"/>
      <c r="BT330" s="36"/>
      <c r="BZ330" s="36"/>
      <c r="CA330" s="36"/>
      <c r="CB330" s="36"/>
      <c r="CH330" s="36"/>
      <c r="CI330" s="36"/>
      <c r="CJ330" s="36"/>
      <c r="CP330" s="36"/>
      <c r="CQ330" s="36"/>
      <c r="CR330" s="36"/>
      <c r="CX330" s="36"/>
      <c r="CY330" s="36"/>
      <c r="CZ330" s="36"/>
      <c r="DF330" s="36">
        <v>9.9900000000000005E-9</v>
      </c>
      <c r="DG330" s="36">
        <v>4.7273400876</v>
      </c>
      <c r="DH330" s="36">
        <v>533.21408344359997</v>
      </c>
      <c r="DI330" s="30">
        <f t="shared" si="244"/>
        <v>-1.985679374393296E-9</v>
      </c>
      <c r="DJ330" s="30">
        <f t="shared" si="245"/>
        <v>-1.9855077647749618E-9</v>
      </c>
      <c r="DK330" s="30">
        <f t="shared" si="246"/>
        <v>-1.9855077720730754E-9</v>
      </c>
      <c r="DL330" s="30">
        <f t="shared" si="247"/>
        <v>-1.9855077720727669E-9</v>
      </c>
      <c r="DN330" s="36">
        <v>1.73E-9</v>
      </c>
      <c r="DO330" s="36">
        <v>3.7629162734200001</v>
      </c>
      <c r="DP330" s="36">
        <v>3561.0250691386</v>
      </c>
      <c r="DQ330" s="30">
        <f t="shared" si="248"/>
        <v>-1.6657059148078459E-9</v>
      </c>
      <c r="DR330" s="30">
        <f t="shared" si="249"/>
        <v>-1.6656512077818463E-9</v>
      </c>
      <c r="DS330" s="30">
        <f t="shared" si="250"/>
        <v>-1.6656512101088764E-9</v>
      </c>
      <c r="DT330" s="30">
        <f t="shared" si="251"/>
        <v>-1.6656512101087783E-9</v>
      </c>
      <c r="DV330" s="36"/>
      <c r="DW330" s="36"/>
      <c r="DX330" s="36"/>
      <c r="ED330" s="36"/>
      <c r="EE330" s="36"/>
      <c r="EF330" s="36"/>
      <c r="EL330" s="36"/>
      <c r="EM330" s="36"/>
      <c r="EN330" s="36"/>
      <c r="ET330" s="36"/>
      <c r="EU330" s="36"/>
      <c r="EV330" s="36"/>
    </row>
    <row r="331" spans="14:152" s="30" customFormat="1" ht="12.75">
      <c r="N331" s="36">
        <v>1.733E-8</v>
      </c>
      <c r="O331" s="36">
        <v>1.7057177960600001</v>
      </c>
      <c r="P331" s="36">
        <v>6.6836638740999996</v>
      </c>
      <c r="Q331" s="30">
        <f t="shared" si="232"/>
        <v>-1.6932670154375698E-9</v>
      </c>
      <c r="R331" s="30">
        <f t="shared" si="233"/>
        <v>-1.6932632261541388E-9</v>
      </c>
      <c r="S331" s="30">
        <f t="shared" si="234"/>
        <v>-1.6932632263152854E-9</v>
      </c>
      <c r="T331" s="30">
        <f t="shared" si="235"/>
        <v>-1.6932632263152819E-9</v>
      </c>
      <c r="V331" s="36">
        <v>2.4600000000000002E-9</v>
      </c>
      <c r="W331" s="36">
        <v>1.4983871248</v>
      </c>
      <c r="X331" s="36">
        <v>15110.4661198662</v>
      </c>
      <c r="Y331" s="30">
        <f t="shared" si="236"/>
        <v>2.0285373394243156E-9</v>
      </c>
      <c r="Z331" s="30">
        <f t="shared" si="237"/>
        <v>2.0278458492838933E-9</v>
      </c>
      <c r="AA331" s="30">
        <f t="shared" si="238"/>
        <v>2.0278458787017578E-9</v>
      </c>
      <c r="AB331" s="30">
        <f t="shared" si="239"/>
        <v>2.0278458787005307E-9</v>
      </c>
      <c r="AD331" s="36"/>
      <c r="AE331" s="36"/>
      <c r="AF331" s="36"/>
      <c r="AL331" s="36"/>
      <c r="AM331" s="36"/>
      <c r="AN331" s="36"/>
      <c r="AT331" s="36"/>
      <c r="AU331" s="36"/>
      <c r="AV331" s="36"/>
      <c r="BB331" s="36"/>
      <c r="BC331" s="36"/>
      <c r="BD331" s="36"/>
      <c r="BJ331" s="36">
        <v>9.2999999999999999E-10</v>
      </c>
      <c r="BK331" s="36">
        <v>3.5890588506599999</v>
      </c>
      <c r="BL331" s="36">
        <v>5099.2655051166003</v>
      </c>
      <c r="BM331" s="30">
        <f t="shared" si="240"/>
        <v>8.3800136239580732E-10</v>
      </c>
      <c r="BN331" s="30">
        <f t="shared" si="241"/>
        <v>8.380689537121386E-10</v>
      </c>
      <c r="BO331" s="30">
        <f t="shared" si="242"/>
        <v>8.3806895083815994E-10</v>
      </c>
      <c r="BP331" s="30">
        <f t="shared" si="243"/>
        <v>8.380689508382803E-10</v>
      </c>
      <c r="BR331" s="36"/>
      <c r="BS331" s="36"/>
      <c r="BT331" s="36"/>
      <c r="BZ331" s="36"/>
      <c r="CA331" s="36"/>
      <c r="CB331" s="36"/>
      <c r="CH331" s="36"/>
      <c r="CI331" s="36"/>
      <c r="CJ331" s="36"/>
      <c r="CP331" s="36"/>
      <c r="CQ331" s="36"/>
      <c r="CR331" s="36"/>
      <c r="CX331" s="36"/>
      <c r="CY331" s="36"/>
      <c r="CZ331" s="36"/>
      <c r="DF331" s="36">
        <v>1.131E-8</v>
      </c>
      <c r="DG331" s="36">
        <v>0.52584038525999999</v>
      </c>
      <c r="DH331" s="36">
        <v>6816.2899334350004</v>
      </c>
      <c r="DI331" s="30">
        <f t="shared" si="244"/>
        <v>1.0273152541110672E-8</v>
      </c>
      <c r="DJ331" s="30">
        <f t="shared" si="245"/>
        <v>1.0274212244135786E-8</v>
      </c>
      <c r="DK331" s="30">
        <f t="shared" si="246"/>
        <v>1.0274212199080395E-8</v>
      </c>
      <c r="DL331" s="30">
        <f t="shared" si="247"/>
        <v>1.0274212199082276E-8</v>
      </c>
      <c r="DN331" s="36">
        <v>1.44E-9</v>
      </c>
      <c r="DO331" s="36">
        <v>0.86629692093999999</v>
      </c>
      <c r="DP331" s="36">
        <v>7380.4960016271998</v>
      </c>
      <c r="DQ331" s="30">
        <f t="shared" si="248"/>
        <v>-1.0183310460699539E-9</v>
      </c>
      <c r="DR331" s="30">
        <f t="shared" si="249"/>
        <v>-1.0185780283348514E-9</v>
      </c>
      <c r="DS331" s="30">
        <f t="shared" si="250"/>
        <v>-1.0185780178326262E-9</v>
      </c>
      <c r="DT331" s="30">
        <f t="shared" si="251"/>
        <v>-1.0185780178330671E-9</v>
      </c>
      <c r="DV331" s="36"/>
      <c r="DW331" s="36"/>
      <c r="DX331" s="36"/>
      <c r="ED331" s="36"/>
      <c r="EE331" s="36"/>
      <c r="EF331" s="36"/>
      <c r="EL331" s="36"/>
      <c r="EM331" s="36"/>
      <c r="EN331" s="36"/>
      <c r="ET331" s="36"/>
      <c r="EU331" s="36"/>
      <c r="EV331" s="36"/>
    </row>
    <row r="332" spans="14:152" s="30" customFormat="1" ht="12.75">
      <c r="N332" s="36">
        <v>1.7430000000000001E-8</v>
      </c>
      <c r="O332" s="36">
        <v>2.2298635201199999</v>
      </c>
      <c r="P332" s="36">
        <v>17085.958665722199</v>
      </c>
      <c r="Q332" s="30">
        <f t="shared" si="232"/>
        <v>-2.9918175580276329E-9</v>
      </c>
      <c r="R332" s="30">
        <f t="shared" si="233"/>
        <v>-2.9821728083604583E-9</v>
      </c>
      <c r="S332" s="30">
        <f t="shared" si="234"/>
        <v>-2.9821732185462145E-9</v>
      </c>
      <c r="T332" s="30">
        <f t="shared" si="235"/>
        <v>-2.9821732185288875E-9</v>
      </c>
      <c r="V332" s="36">
        <v>2.6200000000000001E-9</v>
      </c>
      <c r="W332" s="36">
        <v>2.58821936465</v>
      </c>
      <c r="X332" s="36">
        <v>3336.7310913418</v>
      </c>
      <c r="Y332" s="30">
        <f t="shared" si="236"/>
        <v>-2.5653707662954556E-9</v>
      </c>
      <c r="Z332" s="30">
        <f t="shared" si="237"/>
        <v>-2.565312372678126E-9</v>
      </c>
      <c r="AA332" s="30">
        <f t="shared" si="238"/>
        <v>-2.5653123751621072E-9</v>
      </c>
      <c r="AB332" s="30">
        <f t="shared" si="239"/>
        <v>-2.5653123751620029E-9</v>
      </c>
      <c r="AD332" s="36"/>
      <c r="AE332" s="36"/>
      <c r="AF332" s="36"/>
      <c r="AL332" s="36"/>
      <c r="AM332" s="36"/>
      <c r="AN332" s="36"/>
      <c r="AT332" s="36"/>
      <c r="AU332" s="36"/>
      <c r="AV332" s="36"/>
      <c r="BB332" s="36"/>
      <c r="BC332" s="36"/>
      <c r="BD332" s="36"/>
      <c r="BJ332" s="36">
        <v>9.5000000000000003E-10</v>
      </c>
      <c r="BK332" s="36">
        <v>4.9475605476400002</v>
      </c>
      <c r="BL332" s="36">
        <v>3981.490034082</v>
      </c>
      <c r="BM332" s="30">
        <f t="shared" si="240"/>
        <v>-1.4258430560108934E-10</v>
      </c>
      <c r="BN332" s="30">
        <f t="shared" si="241"/>
        <v>-1.424613769992702E-10</v>
      </c>
      <c r="BO332" s="30">
        <f t="shared" si="242"/>
        <v>-1.4246138222715197E-10</v>
      </c>
      <c r="BP332" s="30">
        <f t="shared" si="243"/>
        <v>-1.4246138222693175E-10</v>
      </c>
      <c r="BR332" s="36"/>
      <c r="BS332" s="36"/>
      <c r="BT332" s="36"/>
      <c r="BZ332" s="36"/>
      <c r="CA332" s="36"/>
      <c r="CB332" s="36"/>
      <c r="CH332" s="36"/>
      <c r="CI332" s="36"/>
      <c r="CJ332" s="36"/>
      <c r="CP332" s="36"/>
      <c r="CQ332" s="36"/>
      <c r="CR332" s="36"/>
      <c r="CX332" s="36"/>
      <c r="CY332" s="36"/>
      <c r="CZ332" s="36"/>
      <c r="DF332" s="36">
        <v>1.191E-8</v>
      </c>
      <c r="DG332" s="36">
        <v>0.60874292519999995</v>
      </c>
      <c r="DH332" s="36">
        <v>2301.58581590939</v>
      </c>
      <c r="DI332" s="30">
        <f t="shared" si="244"/>
        <v>1.0904775619214645E-8</v>
      </c>
      <c r="DJ332" s="30">
        <f t="shared" si="245"/>
        <v>1.0905137909168821E-8</v>
      </c>
      <c r="DK332" s="30">
        <f t="shared" si="246"/>
        <v>1.0905137893762911E-8</v>
      </c>
      <c r="DL332" s="30">
        <f t="shared" si="247"/>
        <v>1.0905137893763568E-8</v>
      </c>
      <c r="DN332" s="36">
        <v>1.5E-9</v>
      </c>
      <c r="DO332" s="36">
        <v>0.23529641094000001</v>
      </c>
      <c r="DP332" s="36">
        <v>1228.9621133221999</v>
      </c>
      <c r="DQ332" s="30">
        <f t="shared" si="248"/>
        <v>1.4349463477702651E-9</v>
      </c>
      <c r="DR332" s="30">
        <f t="shared" si="249"/>
        <v>1.434928694297556E-9</v>
      </c>
      <c r="DS332" s="30">
        <f t="shared" si="250"/>
        <v>1.4349286950483609E-9</v>
      </c>
      <c r="DT332" s="30">
        <f t="shared" si="251"/>
        <v>1.4349286950483291E-9</v>
      </c>
      <c r="DV332" s="36"/>
      <c r="DW332" s="36"/>
      <c r="DX332" s="36"/>
      <c r="ED332" s="36"/>
      <c r="EE332" s="36"/>
      <c r="EF332" s="36"/>
      <c r="EL332" s="36"/>
      <c r="EM332" s="36"/>
      <c r="EN332" s="36"/>
      <c r="ET332" s="36"/>
      <c r="EU332" s="36"/>
      <c r="EV332" s="36"/>
    </row>
    <row r="333" spans="14:152" s="30" customFormat="1" ht="12.75">
      <c r="N333" s="36">
        <v>1.7229999999999999E-8</v>
      </c>
      <c r="O333" s="36">
        <v>1.98207274526</v>
      </c>
      <c r="P333" s="36">
        <v>735.87651353180001</v>
      </c>
      <c r="Q333" s="30">
        <f t="shared" si="232"/>
        <v>-8.6694539662722603E-9</v>
      </c>
      <c r="R333" s="30">
        <f t="shared" si="233"/>
        <v>-8.6698141506271538E-9</v>
      </c>
      <c r="S333" s="30">
        <f t="shared" si="234"/>
        <v>-8.669814135309587E-9</v>
      </c>
      <c r="T333" s="30">
        <f t="shared" si="235"/>
        <v>-8.6698141353102223E-9</v>
      </c>
      <c r="V333" s="36">
        <v>2.4399999999999998E-9</v>
      </c>
      <c r="W333" s="36">
        <v>0.84015413448999998</v>
      </c>
      <c r="X333" s="36">
        <v>16062.1845261168</v>
      </c>
      <c r="Y333" s="30">
        <f t="shared" si="236"/>
        <v>2.362198761187533E-9</v>
      </c>
      <c r="Z333" s="30">
        <f t="shared" si="237"/>
        <v>2.3618756978338741E-9</v>
      </c>
      <c r="AA333" s="30">
        <f t="shared" si="238"/>
        <v>2.3618757115869024E-9</v>
      </c>
      <c r="AB333" s="30">
        <f t="shared" si="239"/>
        <v>2.3618757115863192E-9</v>
      </c>
      <c r="AD333" s="36"/>
      <c r="AE333" s="36"/>
      <c r="AF333" s="36"/>
      <c r="AL333" s="36"/>
      <c r="AM333" s="36"/>
      <c r="AN333" s="36"/>
      <c r="AT333" s="36"/>
      <c r="AU333" s="36"/>
      <c r="AV333" s="36"/>
      <c r="BB333" s="36"/>
      <c r="BC333" s="36"/>
      <c r="BD333" s="36"/>
      <c r="BJ333" s="36">
        <v>9.4000000000000006E-10</v>
      </c>
      <c r="BK333" s="36">
        <v>5.3749336801999998</v>
      </c>
      <c r="BL333" s="36">
        <v>13355.3361597984</v>
      </c>
      <c r="BM333" s="30">
        <f t="shared" si="240"/>
        <v>8.5033203117647008E-10</v>
      </c>
      <c r="BN333" s="30">
        <f t="shared" si="241"/>
        <v>8.5050784977871453E-10</v>
      </c>
      <c r="BO333" s="30">
        <f t="shared" si="242"/>
        <v>8.5050784230510544E-10</v>
      </c>
      <c r="BP333" s="30">
        <f t="shared" si="243"/>
        <v>8.5050784230541832E-10</v>
      </c>
      <c r="BR333" s="36"/>
      <c r="BS333" s="36"/>
      <c r="BT333" s="36"/>
      <c r="BZ333" s="36"/>
      <c r="CA333" s="36"/>
      <c r="CB333" s="36"/>
      <c r="CH333" s="36"/>
      <c r="CI333" s="36"/>
      <c r="CJ333" s="36"/>
      <c r="CP333" s="36"/>
      <c r="CQ333" s="36"/>
      <c r="CR333" s="36"/>
      <c r="CX333" s="36"/>
      <c r="CY333" s="36"/>
      <c r="CZ333" s="36"/>
      <c r="DF333" s="36">
        <v>1.3130000000000001E-8</v>
      </c>
      <c r="DG333" s="36">
        <v>2.0727329912100001</v>
      </c>
      <c r="DH333" s="36">
        <v>23539.707386332801</v>
      </c>
      <c r="DI333" s="30">
        <f t="shared" si="244"/>
        <v>-1.2286446499319351E-8</v>
      </c>
      <c r="DJ333" s="30">
        <f t="shared" si="245"/>
        <v>-1.2290025778600675E-8</v>
      </c>
      <c r="DK333" s="30">
        <f t="shared" si="246"/>
        <v>-1.2290025626539932E-8</v>
      </c>
      <c r="DL333" s="30">
        <f t="shared" si="247"/>
        <v>-1.2290025626546368E-8</v>
      </c>
      <c r="DN333" s="36">
        <v>1.44E-9</v>
      </c>
      <c r="DO333" s="36">
        <v>0.12285484149000001</v>
      </c>
      <c r="DP333" s="36">
        <v>647.01083331480004</v>
      </c>
      <c r="DQ333" s="30">
        <f t="shared" si="248"/>
        <v>-1.3655561848548172E-9</v>
      </c>
      <c r="DR333" s="30">
        <f t="shared" si="249"/>
        <v>-1.3655464646353244E-9</v>
      </c>
      <c r="DS333" s="30">
        <f t="shared" si="250"/>
        <v>-1.3655464650487126E-9</v>
      </c>
      <c r="DT333" s="30">
        <f t="shared" si="251"/>
        <v>-1.3655464650486953E-9</v>
      </c>
      <c r="DV333" s="36"/>
      <c r="DW333" s="36"/>
      <c r="DX333" s="36"/>
      <c r="ED333" s="36"/>
      <c r="EE333" s="36"/>
      <c r="EF333" s="36"/>
      <c r="EL333" s="36"/>
      <c r="EM333" s="36"/>
      <c r="EN333" s="36"/>
      <c r="ET333" s="36"/>
      <c r="EU333" s="36"/>
      <c r="EV333" s="36"/>
    </row>
    <row r="334" spans="14:152" s="30" customFormat="1" ht="12.75">
      <c r="N334" s="36">
        <v>1.8139999999999999E-8</v>
      </c>
      <c r="O334" s="36">
        <v>0.92405242552</v>
      </c>
      <c r="P334" s="36">
        <v>4555.3474460203997</v>
      </c>
      <c r="Q334" s="30">
        <f t="shared" si="232"/>
        <v>1.264688137229931E-8</v>
      </c>
      <c r="R334" s="30">
        <f t="shared" si="233"/>
        <v>1.2648828565945136E-8</v>
      </c>
      <c r="S334" s="30">
        <f t="shared" si="234"/>
        <v>1.2648828483142189E-8</v>
      </c>
      <c r="T334" s="30">
        <f t="shared" si="235"/>
        <v>1.26488284831457E-8</v>
      </c>
      <c r="V334" s="36">
        <v>2.45E-9</v>
      </c>
      <c r="W334" s="36">
        <v>0.37772563755999999</v>
      </c>
      <c r="X334" s="36">
        <v>12721.572099417001</v>
      </c>
      <c r="Y334" s="30">
        <f t="shared" si="236"/>
        <v>1.2340624657783802E-9</v>
      </c>
      <c r="Z334" s="30">
        <f t="shared" si="237"/>
        <v>1.2331772691254574E-9</v>
      </c>
      <c r="AA334" s="30">
        <f t="shared" si="238"/>
        <v>1.2331773067750905E-9</v>
      </c>
      <c r="AB334" s="30">
        <f t="shared" si="239"/>
        <v>1.2331773067735263E-9</v>
      </c>
      <c r="AD334" s="36"/>
      <c r="AE334" s="36"/>
      <c r="AF334" s="36"/>
      <c r="AL334" s="36"/>
      <c r="AM334" s="36"/>
      <c r="AN334" s="36"/>
      <c r="AT334" s="36"/>
      <c r="AU334" s="36"/>
      <c r="AV334" s="36"/>
      <c r="BB334" s="36"/>
      <c r="BC334" s="36"/>
      <c r="BD334" s="36"/>
      <c r="BJ334" s="36">
        <v>9.5000000000000003E-10</v>
      </c>
      <c r="BK334" s="36">
        <v>0.13037485774999999</v>
      </c>
      <c r="BL334" s="36">
        <v>15508.6151232744</v>
      </c>
      <c r="BM334" s="30">
        <f t="shared" si="240"/>
        <v>-4.8477738835887368E-10</v>
      </c>
      <c r="BN334" s="30">
        <f t="shared" si="241"/>
        <v>-4.8436081808722094E-10</v>
      </c>
      <c r="BO334" s="30">
        <f t="shared" si="242"/>
        <v>-4.8436083580552871E-10</v>
      </c>
      <c r="BP334" s="30">
        <f t="shared" si="243"/>
        <v>-4.8436083580478549E-10</v>
      </c>
      <c r="BR334" s="36"/>
      <c r="BS334" s="36"/>
      <c r="BT334" s="36"/>
      <c r="BZ334" s="36"/>
      <c r="CA334" s="36"/>
      <c r="CB334" s="36"/>
      <c r="CH334" s="36"/>
      <c r="CI334" s="36"/>
      <c r="CJ334" s="36"/>
      <c r="CP334" s="36"/>
      <c r="CQ334" s="36"/>
      <c r="CR334" s="36"/>
      <c r="CX334" s="36"/>
      <c r="CY334" s="36"/>
      <c r="CZ334" s="36"/>
      <c r="DF334" s="36">
        <v>9.9599999999999995E-9</v>
      </c>
      <c r="DG334" s="36">
        <v>4.0397112654700003</v>
      </c>
      <c r="DH334" s="36">
        <v>16062.1845261168</v>
      </c>
      <c r="DI334" s="30">
        <f t="shared" si="244"/>
        <v>-9.7707682303462366E-9</v>
      </c>
      <c r="DJ334" s="30">
        <f t="shared" si="245"/>
        <v>-9.7697466326452067E-9</v>
      </c>
      <c r="DK334" s="30">
        <f t="shared" si="246"/>
        <v>-9.7697466761489595E-9</v>
      </c>
      <c r="DL334" s="30">
        <f t="shared" si="247"/>
        <v>-9.7697466761471149E-9</v>
      </c>
      <c r="DN334" s="36">
        <v>1.6000000000000001E-9</v>
      </c>
      <c r="DO334" s="36">
        <v>0.24157324935999999</v>
      </c>
      <c r="DP334" s="36">
        <v>11614.4332937322</v>
      </c>
      <c r="DQ334" s="30">
        <f t="shared" si="248"/>
        <v>3.9142570222852134E-10</v>
      </c>
      <c r="DR334" s="30">
        <f t="shared" si="249"/>
        <v>3.9083337106118448E-10</v>
      </c>
      <c r="DS334" s="30">
        <f t="shared" si="250"/>
        <v>3.9083339625266346E-10</v>
      </c>
      <c r="DT334" s="30">
        <f t="shared" si="251"/>
        <v>3.9083339625160513E-10</v>
      </c>
      <c r="DV334" s="36"/>
      <c r="DW334" s="36"/>
      <c r="DX334" s="36"/>
      <c r="ED334" s="36"/>
      <c r="EE334" s="36"/>
      <c r="EF334" s="36"/>
      <c r="EL334" s="36"/>
      <c r="EM334" s="36"/>
      <c r="EN334" s="36"/>
      <c r="ET334" s="36"/>
      <c r="EU334" s="36"/>
      <c r="EV334" s="36"/>
    </row>
    <row r="335" spans="14:152" s="30" customFormat="1" ht="12.75">
      <c r="N335" s="36">
        <v>1.6610000000000001E-8</v>
      </c>
      <c r="O335" s="36">
        <v>3.0731930591499999</v>
      </c>
      <c r="P335" s="36">
        <v>1692.1656695024001</v>
      </c>
      <c r="Q335" s="30">
        <f t="shared" si="232"/>
        <v>1.660440438585195E-8</v>
      </c>
      <c r="R335" s="30">
        <f t="shared" si="233"/>
        <v>1.6604380379736493E-8</v>
      </c>
      <c r="S335" s="30">
        <f t="shared" si="234"/>
        <v>1.6604380380758502E-8</v>
      </c>
      <c r="T335" s="30">
        <f t="shared" si="235"/>
        <v>1.6604380380758459E-8</v>
      </c>
      <c r="V335" s="36">
        <v>2.5000000000000001E-9</v>
      </c>
      <c r="W335" s="36">
        <v>2.2682475811899998</v>
      </c>
      <c r="X335" s="36">
        <v>6784.3176276182003</v>
      </c>
      <c r="Y335" s="30">
        <f t="shared" si="236"/>
        <v>-1.7589427389126416E-9</v>
      </c>
      <c r="Z335" s="30">
        <f t="shared" si="237"/>
        <v>-1.758546499363461E-9</v>
      </c>
      <c r="AA335" s="30">
        <f t="shared" si="238"/>
        <v>-1.75854651621633E-9</v>
      </c>
      <c r="AB335" s="30">
        <f t="shared" si="239"/>
        <v>-1.7585465162156232E-9</v>
      </c>
      <c r="AD335" s="36"/>
      <c r="AE335" s="36"/>
      <c r="AF335" s="36"/>
      <c r="AL335" s="36"/>
      <c r="AM335" s="36"/>
      <c r="AN335" s="36"/>
      <c r="AT335" s="36"/>
      <c r="AU335" s="36"/>
      <c r="AV335" s="36"/>
      <c r="BB335" s="36"/>
      <c r="BC335" s="36"/>
      <c r="BD335" s="36"/>
      <c r="BJ335" s="36">
        <v>1.03E-9</v>
      </c>
      <c r="BK335" s="36">
        <v>0.43484130195999998</v>
      </c>
      <c r="BL335" s="36">
        <v>1861.7458526354001</v>
      </c>
      <c r="BM335" s="30">
        <f t="shared" si="240"/>
        <v>-9.2157352779982185E-10</v>
      </c>
      <c r="BN335" s="30">
        <f t="shared" si="241"/>
        <v>-9.2154537419149388E-10</v>
      </c>
      <c r="BO335" s="30">
        <f t="shared" si="242"/>
        <v>-9.2154537538886625E-10</v>
      </c>
      <c r="BP335" s="30">
        <f t="shared" si="243"/>
        <v>-9.2154537538881559E-10</v>
      </c>
      <c r="BR335" s="36"/>
      <c r="BS335" s="36"/>
      <c r="BT335" s="36"/>
      <c r="BZ335" s="36"/>
      <c r="CA335" s="36"/>
      <c r="CB335" s="36"/>
      <c r="CH335" s="36"/>
      <c r="CI335" s="36"/>
      <c r="CJ335" s="36"/>
      <c r="CP335" s="36"/>
      <c r="CQ335" s="36"/>
      <c r="CR335" s="36"/>
      <c r="CX335" s="36"/>
      <c r="CY335" s="36"/>
      <c r="CZ335" s="36"/>
      <c r="DF335" s="36">
        <v>9.5399999999999997E-9</v>
      </c>
      <c r="DG335" s="36">
        <v>5.9034041409800002</v>
      </c>
      <c r="DH335" s="36">
        <v>20206.141196330998</v>
      </c>
      <c r="DI335" s="30">
        <f t="shared" si="244"/>
        <v>7.3992338689961563E-9</v>
      </c>
      <c r="DJ335" s="30">
        <f t="shared" si="245"/>
        <v>7.4032320689566144E-9</v>
      </c>
      <c r="DK335" s="30">
        <f t="shared" si="246"/>
        <v>7.4032318989931786E-9</v>
      </c>
      <c r="DL335" s="30">
        <f t="shared" si="247"/>
        <v>7.4032318990003618E-9</v>
      </c>
      <c r="DN335" s="36">
        <v>1.4599999999999999E-9</v>
      </c>
      <c r="DO335" s="36">
        <v>4.7606788608799997</v>
      </c>
      <c r="DP335" s="36">
        <v>16706.585251847999</v>
      </c>
      <c r="DQ335" s="30">
        <f t="shared" si="248"/>
        <v>1.4535006670245665E-9</v>
      </c>
      <c r="DR335" s="30">
        <f t="shared" si="249"/>
        <v>1.4535760190775907E-9</v>
      </c>
      <c r="DS335" s="30">
        <f t="shared" si="250"/>
        <v>1.4535760158823883E-9</v>
      </c>
      <c r="DT335" s="30">
        <f t="shared" si="251"/>
        <v>1.4535760158825242E-9</v>
      </c>
      <c r="DV335" s="36"/>
      <c r="DW335" s="36"/>
      <c r="DX335" s="36"/>
      <c r="ED335" s="36"/>
      <c r="EE335" s="36"/>
      <c r="EF335" s="36"/>
      <c r="EL335" s="36"/>
      <c r="EM335" s="36"/>
      <c r="EN335" s="36"/>
      <c r="ET335" s="36"/>
      <c r="EU335" s="36"/>
      <c r="EV335" s="36"/>
    </row>
    <row r="336" spans="14:152" s="30" customFormat="1" ht="12.75">
      <c r="N336" s="36">
        <v>2.332E-8</v>
      </c>
      <c r="O336" s="36">
        <v>5.0522361333200001</v>
      </c>
      <c r="P336" s="36">
        <v>20618.019358533598</v>
      </c>
      <c r="Q336" s="30">
        <f t="shared" si="232"/>
        <v>-1.7987450078506854E-8</v>
      </c>
      <c r="R336" s="30">
        <f t="shared" si="233"/>
        <v>-1.7997504963030305E-8</v>
      </c>
      <c r="S336" s="30">
        <f t="shared" si="234"/>
        <v>-1.7997504535598541E-8</v>
      </c>
      <c r="T336" s="30">
        <f t="shared" si="235"/>
        <v>-1.7997504535616663E-8</v>
      </c>
      <c r="V336" s="36">
        <v>2.4800000000000001E-9</v>
      </c>
      <c r="W336" s="36">
        <v>6.2274048325400004</v>
      </c>
      <c r="X336" s="36">
        <v>13149.150611361199</v>
      </c>
      <c r="Y336" s="30">
        <f t="shared" si="236"/>
        <v>-1.8878725791835222E-9</v>
      </c>
      <c r="Z336" s="30">
        <f t="shared" si="237"/>
        <v>-1.8871772709945012E-9</v>
      </c>
      <c r="AA336" s="30">
        <f t="shared" si="238"/>
        <v>-1.8871773005715951E-9</v>
      </c>
      <c r="AB336" s="30">
        <f t="shared" si="239"/>
        <v>-1.8871773005703605E-9</v>
      </c>
      <c r="AD336" s="36"/>
      <c r="AE336" s="36"/>
      <c r="AF336" s="36"/>
      <c r="AL336" s="36"/>
      <c r="AM336" s="36"/>
      <c r="AN336" s="36"/>
      <c r="AT336" s="36"/>
      <c r="AU336" s="36"/>
      <c r="AV336" s="36"/>
      <c r="BB336" s="36"/>
      <c r="BC336" s="36"/>
      <c r="BD336" s="36"/>
      <c r="BJ336" s="36">
        <v>8.9999999999999999E-10</v>
      </c>
      <c r="BK336" s="36">
        <v>3.76370412628</v>
      </c>
      <c r="BL336" s="36">
        <v>22324.905056709398</v>
      </c>
      <c r="BM336" s="30">
        <f t="shared" si="240"/>
        <v>7.2304508989446804E-10</v>
      </c>
      <c r="BN336" s="30">
        <f t="shared" si="241"/>
        <v>7.2265160500981501E-10</v>
      </c>
      <c r="BO336" s="30">
        <f t="shared" si="242"/>
        <v>7.2265162175196498E-10</v>
      </c>
      <c r="BP336" s="30">
        <f t="shared" si="243"/>
        <v>7.2265162175125609E-10</v>
      </c>
      <c r="BR336" s="36"/>
      <c r="BS336" s="36"/>
      <c r="BT336" s="36"/>
      <c r="BZ336" s="36"/>
      <c r="CA336" s="36"/>
      <c r="CB336" s="36"/>
      <c r="CH336" s="36"/>
      <c r="CI336" s="36"/>
      <c r="CJ336" s="36"/>
      <c r="CP336" s="36"/>
      <c r="CQ336" s="36"/>
      <c r="CR336" s="36"/>
      <c r="CX336" s="36"/>
      <c r="CY336" s="36"/>
      <c r="CZ336" s="36"/>
      <c r="DF336" s="36">
        <v>9.9300000000000002E-9</v>
      </c>
      <c r="DG336" s="36">
        <v>7.1325888919999997E-2</v>
      </c>
      <c r="DH336" s="36">
        <v>24150.080051345001</v>
      </c>
      <c r="DI336" s="30">
        <f t="shared" si="244"/>
        <v>-3.0563409327828345E-9</v>
      </c>
      <c r="DJ336" s="30">
        <f t="shared" si="245"/>
        <v>-3.0638403424362441E-9</v>
      </c>
      <c r="DK336" s="30">
        <f t="shared" si="246"/>
        <v>-3.0638400235473902E-9</v>
      </c>
      <c r="DL336" s="30">
        <f t="shared" si="247"/>
        <v>-3.0638400235608129E-9</v>
      </c>
      <c r="DN336" s="36">
        <v>1.8800000000000001E-9</v>
      </c>
      <c r="DO336" s="36">
        <v>2.9668897373199998</v>
      </c>
      <c r="DP336" s="36">
        <v>2178.137722292</v>
      </c>
      <c r="DQ336" s="30">
        <f t="shared" si="248"/>
        <v>-1.7875996125382734E-9</v>
      </c>
      <c r="DR336" s="30">
        <f t="shared" si="249"/>
        <v>-1.7876412891466745E-9</v>
      </c>
      <c r="DS336" s="30">
        <f t="shared" si="250"/>
        <v>-1.7876412873744737E-9</v>
      </c>
      <c r="DT336" s="30">
        <f t="shared" si="251"/>
        <v>-1.7876412873745482E-9</v>
      </c>
      <c r="DV336" s="36"/>
      <c r="DW336" s="36"/>
      <c r="DX336" s="36"/>
      <c r="ED336" s="36"/>
      <c r="EE336" s="36"/>
      <c r="EF336" s="36"/>
      <c r="EL336" s="36"/>
      <c r="EM336" s="36"/>
      <c r="EN336" s="36"/>
      <c r="ET336" s="36"/>
      <c r="EU336" s="36"/>
      <c r="EV336" s="36"/>
    </row>
    <row r="337" spans="14:152" s="30" customFormat="1" ht="12.75">
      <c r="N337" s="36">
        <v>1.653E-8</v>
      </c>
      <c r="O337" s="36">
        <v>3.86316179052</v>
      </c>
      <c r="P337" s="36">
        <v>699.27114822759995</v>
      </c>
      <c r="Q337" s="30">
        <f t="shared" si="232"/>
        <v>1.6528380518708392E-8</v>
      </c>
      <c r="R337" s="30">
        <f t="shared" si="233"/>
        <v>1.6528375195693289E-8</v>
      </c>
      <c r="S337" s="30">
        <f t="shared" si="234"/>
        <v>1.6528375195919847E-8</v>
      </c>
      <c r="T337" s="30">
        <f t="shared" si="235"/>
        <v>1.6528375195919837E-8</v>
      </c>
      <c r="V337" s="36">
        <v>2.5500000000000001E-9</v>
      </c>
      <c r="W337" s="36">
        <v>4.9307880910700002</v>
      </c>
      <c r="X337" s="36">
        <v>14158.747713615599</v>
      </c>
      <c r="Y337" s="30">
        <f t="shared" si="236"/>
        <v>-6.407709553118029E-10</v>
      </c>
      <c r="Z337" s="30">
        <f t="shared" si="237"/>
        <v>-6.3962212781991089E-10</v>
      </c>
      <c r="AA337" s="30">
        <f t="shared" si="238"/>
        <v>-6.3962217667945817E-10</v>
      </c>
      <c r="AB337" s="30">
        <f t="shared" si="239"/>
        <v>-6.3962217667738857E-10</v>
      </c>
      <c r="AD337" s="36"/>
      <c r="AE337" s="36"/>
      <c r="AF337" s="36"/>
      <c r="AL337" s="36"/>
      <c r="AM337" s="36"/>
      <c r="AN337" s="36"/>
      <c r="AT337" s="36"/>
      <c r="AU337" s="36"/>
      <c r="AV337" s="36"/>
      <c r="BB337" s="36"/>
      <c r="BC337" s="36"/>
      <c r="BD337" s="36"/>
      <c r="BJ337" s="36">
        <v>9.0999999999999996E-10</v>
      </c>
      <c r="BK337" s="36">
        <v>3.9504110128300001</v>
      </c>
      <c r="BL337" s="36">
        <v>10042.612675591799</v>
      </c>
      <c r="BM337" s="30">
        <f t="shared" si="240"/>
        <v>9.5094685180113449E-11</v>
      </c>
      <c r="BN337" s="30">
        <f t="shared" si="241"/>
        <v>9.4795914328957508E-11</v>
      </c>
      <c r="BO337" s="30">
        <f t="shared" si="242"/>
        <v>9.4795927035110514E-11</v>
      </c>
      <c r="BP337" s="30">
        <f t="shared" si="243"/>
        <v>9.4795927034576763E-11</v>
      </c>
      <c r="BR337" s="36"/>
      <c r="BS337" s="36"/>
      <c r="BT337" s="36"/>
      <c r="BZ337" s="36"/>
      <c r="CA337" s="36"/>
      <c r="CB337" s="36"/>
      <c r="CH337" s="36"/>
      <c r="CI337" s="36"/>
      <c r="CJ337" s="36"/>
      <c r="CP337" s="36"/>
      <c r="CQ337" s="36"/>
      <c r="CR337" s="36"/>
      <c r="CX337" s="36"/>
      <c r="CY337" s="36"/>
      <c r="CZ337" s="36"/>
      <c r="DF337" s="36">
        <v>1.0509999999999999E-8</v>
      </c>
      <c r="DG337" s="36">
        <v>2.2209653487000001</v>
      </c>
      <c r="DH337" s="36">
        <v>3980.5097130138001</v>
      </c>
      <c r="DI337" s="30">
        <f t="shared" si="244"/>
        <v>5.6811825770573508E-9</v>
      </c>
      <c r="DJ337" s="30">
        <f t="shared" si="245"/>
        <v>5.6800255499254058E-9</v>
      </c>
      <c r="DK337" s="30">
        <f t="shared" si="246"/>
        <v>5.6800255991327219E-9</v>
      </c>
      <c r="DL337" s="30">
        <f t="shared" si="247"/>
        <v>5.6800255991306482E-9</v>
      </c>
      <c r="DN337" s="36">
        <v>1.75E-9</v>
      </c>
      <c r="DO337" s="36">
        <v>1.6691542076699999</v>
      </c>
      <c r="DP337" s="36">
        <v>22345.260376108199</v>
      </c>
      <c r="DQ337" s="30">
        <f t="shared" si="248"/>
        <v>-1.6737201963362855E-9</v>
      </c>
      <c r="DR337" s="30">
        <f t="shared" si="249"/>
        <v>-1.6740951205715719E-9</v>
      </c>
      <c r="DS337" s="30">
        <f t="shared" si="250"/>
        <v>-1.6740951046462408E-9</v>
      </c>
      <c r="DT337" s="30">
        <f t="shared" si="251"/>
        <v>-1.6740951046469145E-9</v>
      </c>
      <c r="DV337" s="36"/>
      <c r="DW337" s="36"/>
      <c r="DX337" s="36"/>
      <c r="ED337" s="36"/>
      <c r="EE337" s="36"/>
      <c r="EF337" s="36"/>
      <c r="EL337" s="36"/>
      <c r="EM337" s="36"/>
      <c r="EN337" s="36"/>
      <c r="ET337" s="36"/>
      <c r="EU337" s="36"/>
      <c r="EV337" s="36"/>
    </row>
    <row r="338" spans="14:152" s="30" customFormat="1" ht="12.75">
      <c r="N338" s="36">
        <v>1.89E-8</v>
      </c>
      <c r="O338" s="36">
        <v>4.1408052260700003</v>
      </c>
      <c r="P338" s="36">
        <v>5459.3762870782002</v>
      </c>
      <c r="Q338" s="30">
        <f t="shared" si="232"/>
        <v>1.0269474403567281E-8</v>
      </c>
      <c r="R338" s="30">
        <f t="shared" si="233"/>
        <v>1.0266626809388729E-8</v>
      </c>
      <c r="S338" s="30">
        <f t="shared" si="234"/>
        <v>1.0266626930496419E-8</v>
      </c>
      <c r="T338" s="30">
        <f t="shared" si="235"/>
        <v>1.0266626930491289E-8</v>
      </c>
      <c r="V338" s="36">
        <v>2.4E-9</v>
      </c>
      <c r="W338" s="36">
        <v>6.1584359422499997</v>
      </c>
      <c r="X338" s="36">
        <v>19800.945956224801</v>
      </c>
      <c r="Y338" s="30">
        <f t="shared" si="236"/>
        <v>-2.3977605133875459E-9</v>
      </c>
      <c r="Z338" s="30">
        <f t="shared" si="237"/>
        <v>-2.3978274747828363E-9</v>
      </c>
      <c r="AA338" s="30">
        <f t="shared" si="238"/>
        <v>-2.3978274719567469E-9</v>
      </c>
      <c r="AB338" s="30">
        <f t="shared" si="239"/>
        <v>-2.3978274719568656E-9</v>
      </c>
      <c r="AD338" s="36"/>
      <c r="AE338" s="36"/>
      <c r="AF338" s="36"/>
      <c r="AL338" s="36"/>
      <c r="AM338" s="36"/>
      <c r="AN338" s="36"/>
      <c r="AT338" s="36"/>
      <c r="AU338" s="36"/>
      <c r="AV338" s="36"/>
      <c r="BB338" s="36"/>
      <c r="BC338" s="36"/>
      <c r="BD338" s="36"/>
      <c r="BJ338" s="36">
        <v>1.0600000000000001E-9</v>
      </c>
      <c r="BK338" s="36">
        <v>4.3018650038299997</v>
      </c>
      <c r="BL338" s="36">
        <v>640.87760738220004</v>
      </c>
      <c r="BM338" s="30">
        <f t="shared" si="240"/>
        <v>7.7669309321286281E-10</v>
      </c>
      <c r="BN338" s="30">
        <f t="shared" si="241"/>
        <v>7.7670828972680399E-10</v>
      </c>
      <c r="BO338" s="30">
        <f t="shared" si="242"/>
        <v>7.767082890805437E-10</v>
      </c>
      <c r="BP338" s="30">
        <f t="shared" si="243"/>
        <v>7.7670828908057089E-10</v>
      </c>
      <c r="BR338" s="36"/>
      <c r="BS338" s="36"/>
      <c r="BT338" s="36"/>
      <c r="BZ338" s="36"/>
      <c r="CA338" s="36"/>
      <c r="CB338" s="36"/>
      <c r="CH338" s="36"/>
      <c r="CI338" s="36"/>
      <c r="CJ338" s="36"/>
      <c r="CP338" s="36"/>
      <c r="CQ338" s="36"/>
      <c r="CR338" s="36"/>
      <c r="CX338" s="36"/>
      <c r="CY338" s="36"/>
      <c r="CZ338" s="36"/>
      <c r="DF338" s="36">
        <v>1.089E-8</v>
      </c>
      <c r="DG338" s="36">
        <v>1.25512213569</v>
      </c>
      <c r="DH338" s="36">
        <v>5938.2347928669997</v>
      </c>
      <c r="DI338" s="30">
        <f t="shared" si="244"/>
        <v>1.0540793114206372E-8</v>
      </c>
      <c r="DJ338" s="30">
        <f t="shared" si="245"/>
        <v>1.0540258909018822E-8</v>
      </c>
      <c r="DK338" s="30">
        <f t="shared" si="246"/>
        <v>1.05402589317457E-8</v>
      </c>
      <c r="DL338" s="30">
        <f t="shared" si="247"/>
        <v>1.0540258931744727E-8</v>
      </c>
      <c r="DN338" s="36">
        <v>1.4100000000000001E-9</v>
      </c>
      <c r="DO338" s="36">
        <v>1.7557125545700001</v>
      </c>
      <c r="DP338" s="36">
        <v>3657.0042963564001</v>
      </c>
      <c r="DQ338" s="30">
        <f t="shared" si="248"/>
        <v>1.3344937834461417E-9</v>
      </c>
      <c r="DR338" s="30">
        <f t="shared" si="249"/>
        <v>1.3345484974305167E-9</v>
      </c>
      <c r="DS338" s="30">
        <f t="shared" si="250"/>
        <v>1.3345484951040859E-9</v>
      </c>
      <c r="DT338" s="30">
        <f t="shared" si="251"/>
        <v>1.3345484951041846E-9</v>
      </c>
      <c r="DV338" s="36"/>
      <c r="DW338" s="36"/>
      <c r="DX338" s="36"/>
      <c r="ED338" s="36"/>
      <c r="EE338" s="36"/>
      <c r="EF338" s="36"/>
      <c r="EL338" s="36"/>
      <c r="EM338" s="36"/>
      <c r="EN338" s="36"/>
      <c r="ET338" s="36"/>
      <c r="EU338" s="36"/>
      <c r="EV338" s="36"/>
    </row>
    <row r="339" spans="14:152" s="30" customFormat="1" ht="12.75">
      <c r="N339" s="36">
        <v>1.6800000000000002E-8</v>
      </c>
      <c r="O339" s="36">
        <v>3.4975070453799999</v>
      </c>
      <c r="P339" s="36">
        <v>3347.6586633978</v>
      </c>
      <c r="Q339" s="30">
        <f t="shared" si="232"/>
        <v>-1.3433632878430736E-8</v>
      </c>
      <c r="R339" s="30">
        <f t="shared" si="233"/>
        <v>-1.3434742978622771E-8</v>
      </c>
      <c r="S339" s="30">
        <f t="shared" si="234"/>
        <v>-1.3434742931416583E-8</v>
      </c>
      <c r="T339" s="30">
        <f t="shared" si="235"/>
        <v>-1.3434742931418591E-8</v>
      </c>
      <c r="V339" s="36">
        <v>2.4899999999999999E-9</v>
      </c>
      <c r="W339" s="36">
        <v>5.47044926479</v>
      </c>
      <c r="X339" s="36">
        <v>4407.1079038897997</v>
      </c>
      <c r="Y339" s="30">
        <f t="shared" si="236"/>
        <v>2.4734023048719599E-9</v>
      </c>
      <c r="Z339" s="30">
        <f t="shared" si="237"/>
        <v>2.4733606979830339E-9</v>
      </c>
      <c r="AA339" s="30">
        <f t="shared" si="238"/>
        <v>2.4733606997535681E-9</v>
      </c>
      <c r="AB339" s="30">
        <f t="shared" si="239"/>
        <v>2.4733606997534928E-9</v>
      </c>
      <c r="AD339" s="36"/>
      <c r="AE339" s="36"/>
      <c r="AF339" s="36"/>
      <c r="AL339" s="36"/>
      <c r="AM339" s="36"/>
      <c r="AN339" s="36"/>
      <c r="AT339" s="36"/>
      <c r="AU339" s="36"/>
      <c r="AV339" s="36"/>
      <c r="BB339" s="36"/>
      <c r="BC339" s="36"/>
      <c r="BD339" s="36"/>
      <c r="BJ339" s="36">
        <v>1.09E-9</v>
      </c>
      <c r="BK339" s="36">
        <v>6.1887374983900001</v>
      </c>
      <c r="BL339" s="36">
        <v>1478.8665740644001</v>
      </c>
      <c r="BM339" s="30">
        <f t="shared" si="240"/>
        <v>-4.6442178090283368E-10</v>
      </c>
      <c r="BN339" s="30">
        <f t="shared" si="241"/>
        <v>-4.6446971849219527E-10</v>
      </c>
      <c r="BO339" s="30">
        <f t="shared" si="242"/>
        <v>-4.6446971645355995E-10</v>
      </c>
      <c r="BP339" s="30">
        <f t="shared" si="243"/>
        <v>-4.6446971645364582E-10</v>
      </c>
      <c r="BR339" s="36"/>
      <c r="BS339" s="36"/>
      <c r="BT339" s="36"/>
      <c r="BZ339" s="36"/>
      <c r="CA339" s="36"/>
      <c r="CB339" s="36"/>
      <c r="CH339" s="36"/>
      <c r="CI339" s="36"/>
      <c r="CJ339" s="36"/>
      <c r="CP339" s="36"/>
      <c r="CQ339" s="36"/>
      <c r="CR339" s="36"/>
      <c r="CX339" s="36"/>
      <c r="CY339" s="36"/>
      <c r="CZ339" s="36"/>
      <c r="DF339" s="36">
        <v>9.1199999999999999E-9</v>
      </c>
      <c r="DG339" s="36">
        <v>2.54221161167</v>
      </c>
      <c r="DH339" s="36">
        <v>433.71173787679999</v>
      </c>
      <c r="DI339" s="30">
        <f t="shared" si="244"/>
        <v>9.0339667109474006E-9</v>
      </c>
      <c r="DJ339" s="30">
        <f t="shared" si="245"/>
        <v>9.0339845275441417E-9</v>
      </c>
      <c r="DK339" s="30">
        <f t="shared" si="246"/>
        <v>9.0339845267864873E-9</v>
      </c>
      <c r="DL339" s="30">
        <f t="shared" si="247"/>
        <v>9.0339845267865187E-9</v>
      </c>
      <c r="DN339" s="36">
        <v>1.45E-9</v>
      </c>
      <c r="DO339" s="36">
        <v>0.71777671857000003</v>
      </c>
      <c r="DP339" s="36">
        <v>6784.3176276182003</v>
      </c>
      <c r="DQ339" s="30">
        <f t="shared" si="248"/>
        <v>1.009450279365841E-9</v>
      </c>
      <c r="DR339" s="30">
        <f t="shared" si="249"/>
        <v>1.0096823940498176E-9</v>
      </c>
      <c r="DS339" s="30">
        <f t="shared" si="250"/>
        <v>1.0096823841796605E-9</v>
      </c>
      <c r="DT339" s="30">
        <f t="shared" si="251"/>
        <v>1.0096823841800745E-9</v>
      </c>
      <c r="DV339" s="36"/>
      <c r="DW339" s="36"/>
      <c r="DX339" s="36"/>
      <c r="ED339" s="36"/>
      <c r="EE339" s="36"/>
      <c r="EF339" s="36"/>
      <c r="EL339" s="36"/>
      <c r="EM339" s="36"/>
      <c r="EN339" s="36"/>
      <c r="ET339" s="36"/>
      <c r="EU339" s="36"/>
      <c r="EV339" s="36"/>
    </row>
    <row r="340" spans="14:152" s="30" customFormat="1" ht="12.75">
      <c r="N340" s="36">
        <v>1.9090000000000001E-8</v>
      </c>
      <c r="O340" s="36">
        <v>2.1147831430899999</v>
      </c>
      <c r="P340" s="36">
        <v>6816.2899334350004</v>
      </c>
      <c r="Q340" s="30">
        <f t="shared" si="232"/>
        <v>-8.2980182895307242E-9</v>
      </c>
      <c r="R340" s="30">
        <f t="shared" si="233"/>
        <v>-8.2941659073687694E-9</v>
      </c>
      <c r="S340" s="30">
        <f t="shared" si="234"/>
        <v>-8.2941660712092175E-9</v>
      </c>
      <c r="T340" s="30">
        <f t="shared" si="235"/>
        <v>-8.2941660712023767E-9</v>
      </c>
      <c r="V340" s="36">
        <v>2.3499999999999999E-9</v>
      </c>
      <c r="W340" s="36">
        <v>5.3875086616900001</v>
      </c>
      <c r="X340" s="36">
        <v>76.266071275599998</v>
      </c>
      <c r="Y340" s="30">
        <f t="shared" si="236"/>
        <v>5.8653661426271959E-10</v>
      </c>
      <c r="Z340" s="30">
        <f t="shared" si="237"/>
        <v>5.8653090921380553E-10</v>
      </c>
      <c r="AA340" s="30">
        <f t="shared" si="238"/>
        <v>5.8653090945642597E-10</v>
      </c>
      <c r="AB340" s="30">
        <f t="shared" si="239"/>
        <v>5.8653090945641595E-10</v>
      </c>
      <c r="AD340" s="36"/>
      <c r="AE340" s="36"/>
      <c r="AF340" s="36"/>
      <c r="AL340" s="36"/>
      <c r="AM340" s="36"/>
      <c r="AN340" s="36"/>
      <c r="AT340" s="36"/>
      <c r="AU340" s="36"/>
      <c r="AV340" s="36"/>
      <c r="BB340" s="36"/>
      <c r="BC340" s="36"/>
      <c r="BD340" s="36"/>
      <c r="BJ340" s="36">
        <v>8.7999999999999996E-10</v>
      </c>
      <c r="BK340" s="36">
        <v>1.79608901332</v>
      </c>
      <c r="BL340" s="36">
        <v>6247.5131155228</v>
      </c>
      <c r="BM340" s="30">
        <f t="shared" si="240"/>
        <v>1.2542844253917544E-10</v>
      </c>
      <c r="BN340" s="30">
        <f t="shared" si="241"/>
        <v>1.2524956067271819E-10</v>
      </c>
      <c r="BO340" s="30">
        <f t="shared" si="242"/>
        <v>1.2524956828020386E-10</v>
      </c>
      <c r="BP340" s="30">
        <f t="shared" si="243"/>
        <v>1.25249568279882E-10</v>
      </c>
      <c r="BR340" s="36"/>
      <c r="BS340" s="36"/>
      <c r="BT340" s="36"/>
      <c r="BZ340" s="36"/>
      <c r="CA340" s="36"/>
      <c r="CB340" s="36"/>
      <c r="CH340" s="36"/>
      <c r="CI340" s="36"/>
      <c r="CJ340" s="36"/>
      <c r="CP340" s="36"/>
      <c r="CQ340" s="36"/>
      <c r="CR340" s="36"/>
      <c r="CX340" s="36"/>
      <c r="CY340" s="36"/>
      <c r="CZ340" s="36"/>
      <c r="DF340" s="36">
        <v>1.249E-8</v>
      </c>
      <c r="DG340" s="36">
        <v>0.60003625955999995</v>
      </c>
      <c r="DH340" s="36">
        <v>16173.371168404399</v>
      </c>
      <c r="DI340" s="30">
        <f t="shared" si="244"/>
        <v>5.5559879936165129E-9</v>
      </c>
      <c r="DJ340" s="30">
        <f t="shared" si="245"/>
        <v>5.5500400421006398E-9</v>
      </c>
      <c r="DK340" s="30">
        <f t="shared" si="246"/>
        <v>5.550040295084488E-9</v>
      </c>
      <c r="DL340" s="30">
        <f t="shared" si="247"/>
        <v>5.5500402950738347E-9</v>
      </c>
      <c r="DN340" s="36">
        <v>1.38E-9</v>
      </c>
      <c r="DO340" s="36">
        <v>2.7415137733499999</v>
      </c>
      <c r="DP340" s="36">
        <v>6546.1597733642002</v>
      </c>
      <c r="DQ340" s="30">
        <f t="shared" si="248"/>
        <v>-7.4169695450570335E-10</v>
      </c>
      <c r="DR340" s="30">
        <f t="shared" si="249"/>
        <v>-7.4194735712874001E-10</v>
      </c>
      <c r="DS340" s="30">
        <f t="shared" si="250"/>
        <v>-7.4194734648051192E-10</v>
      </c>
      <c r="DT340" s="30">
        <f t="shared" si="251"/>
        <v>-7.4194734648095839E-10</v>
      </c>
      <c r="DV340" s="36"/>
      <c r="DW340" s="36"/>
      <c r="DX340" s="36"/>
      <c r="ED340" s="36"/>
      <c r="EE340" s="36"/>
      <c r="EF340" s="36"/>
      <c r="EL340" s="36"/>
      <c r="EM340" s="36"/>
      <c r="EN340" s="36"/>
      <c r="ET340" s="36"/>
      <c r="EU340" s="36"/>
      <c r="EV340" s="36"/>
    </row>
    <row r="341" spans="14:152" s="30" customFormat="1" ht="12.75">
      <c r="N341" s="36">
        <v>1.918E-8</v>
      </c>
      <c r="O341" s="36">
        <v>3.3123289164899998</v>
      </c>
      <c r="P341" s="36">
        <v>3333.5661900017999</v>
      </c>
      <c r="Q341" s="30">
        <f t="shared" si="232"/>
        <v>-1.6479467702648576E-8</v>
      </c>
      <c r="R341" s="30">
        <f t="shared" si="233"/>
        <v>-1.6480542949451092E-8</v>
      </c>
      <c r="S341" s="30">
        <f t="shared" si="234"/>
        <v>-1.6480542903727903E-8</v>
      </c>
      <c r="T341" s="30">
        <f t="shared" si="235"/>
        <v>-1.6480542903729819E-8</v>
      </c>
      <c r="V341" s="36">
        <v>2.5800000000000002E-9</v>
      </c>
      <c r="W341" s="36">
        <v>6.10384464886</v>
      </c>
      <c r="X341" s="36">
        <v>2480.3024979470001</v>
      </c>
      <c r="Y341" s="30">
        <f t="shared" si="236"/>
        <v>5.2673907271641096E-10</v>
      </c>
      <c r="Z341" s="30">
        <f t="shared" si="237"/>
        <v>5.2653314740701099E-10</v>
      </c>
      <c r="AA341" s="30">
        <f t="shared" si="238"/>
        <v>5.2653315616454554E-10</v>
      </c>
      <c r="AB341" s="30">
        <f t="shared" si="239"/>
        <v>5.265331561641732E-10</v>
      </c>
      <c r="AD341" s="36"/>
      <c r="AE341" s="36"/>
      <c r="AF341" s="36"/>
      <c r="AL341" s="36"/>
      <c r="AM341" s="36"/>
      <c r="AN341" s="36"/>
      <c r="AT341" s="36"/>
      <c r="AU341" s="36"/>
      <c r="AV341" s="36"/>
      <c r="BB341" s="36"/>
      <c r="BC341" s="36"/>
      <c r="BD341" s="36"/>
      <c r="BJ341" s="36">
        <v>1.02E-9</v>
      </c>
      <c r="BK341" s="36">
        <v>5.5875407305599998</v>
      </c>
      <c r="BL341" s="36">
        <v>2766.2676283649998</v>
      </c>
      <c r="BM341" s="30">
        <f t="shared" si="240"/>
        <v>-9.6645574665031482E-10</v>
      </c>
      <c r="BN341" s="30">
        <f t="shared" si="241"/>
        <v>-9.6642608635243035E-10</v>
      </c>
      <c r="BO341" s="30">
        <f t="shared" si="242"/>
        <v>-9.6642608761397405E-10</v>
      </c>
      <c r="BP341" s="30">
        <f t="shared" si="243"/>
        <v>-9.6642608761392069E-10</v>
      </c>
      <c r="BR341" s="36"/>
      <c r="BS341" s="36"/>
      <c r="BT341" s="36"/>
      <c r="BZ341" s="36"/>
      <c r="CA341" s="36"/>
      <c r="CB341" s="36"/>
      <c r="CH341" s="36"/>
      <c r="CI341" s="36"/>
      <c r="CJ341" s="36"/>
      <c r="CP341" s="36"/>
      <c r="CQ341" s="36"/>
      <c r="CR341" s="36"/>
      <c r="CX341" s="36"/>
      <c r="CY341" s="36"/>
      <c r="CZ341" s="36"/>
      <c r="DF341" s="36">
        <v>1.027E-8</v>
      </c>
      <c r="DG341" s="36">
        <v>4.9599994509399998</v>
      </c>
      <c r="DH341" s="36">
        <v>19676.450231236398</v>
      </c>
      <c r="DI341" s="30">
        <f t="shared" si="244"/>
        <v>-9.1797431480647003E-9</v>
      </c>
      <c r="DJ341" s="30">
        <f t="shared" si="245"/>
        <v>-9.1767627457736477E-9</v>
      </c>
      <c r="DK341" s="30">
        <f t="shared" si="246"/>
        <v>-9.1767628726038614E-9</v>
      </c>
      <c r="DL341" s="30">
        <f t="shared" si="247"/>
        <v>-9.1767628725985542E-9</v>
      </c>
      <c r="DN341" s="36">
        <v>1.39E-9</v>
      </c>
      <c r="DO341" s="36">
        <v>4.1205669221300001</v>
      </c>
      <c r="DP341" s="36">
        <v>3351.2490920496002</v>
      </c>
      <c r="DQ341" s="30">
        <f t="shared" si="248"/>
        <v>-4.4187780935111408E-10</v>
      </c>
      <c r="DR341" s="30">
        <f t="shared" si="249"/>
        <v>-4.4202298909227352E-10</v>
      </c>
      <c r="DS341" s="30">
        <f t="shared" si="250"/>
        <v>-4.4202298291827829E-10</v>
      </c>
      <c r="DT341" s="30">
        <f t="shared" si="251"/>
        <v>-4.4202298291854045E-10</v>
      </c>
      <c r="DV341" s="36"/>
      <c r="DW341" s="36"/>
      <c r="DX341" s="36"/>
      <c r="ED341" s="36"/>
      <c r="EE341" s="36"/>
      <c r="EF341" s="36"/>
      <c r="EL341" s="36"/>
      <c r="EM341" s="36"/>
      <c r="EN341" s="36"/>
      <c r="ET341" s="36"/>
      <c r="EU341" s="36"/>
      <c r="EV341" s="36"/>
    </row>
    <row r="342" spans="14:152" s="30" customFormat="1" ht="12.75">
      <c r="N342" s="36">
        <v>1.707E-8</v>
      </c>
      <c r="O342" s="36">
        <v>4.8838666509699999</v>
      </c>
      <c r="P342" s="36">
        <v>3407.0998356141999</v>
      </c>
      <c r="Q342" s="30">
        <f t="shared" si="232"/>
        <v>2.2148835894410957E-9</v>
      </c>
      <c r="R342" s="30">
        <f t="shared" si="233"/>
        <v>2.2129879248186282E-9</v>
      </c>
      <c r="S342" s="30">
        <f t="shared" si="234"/>
        <v>2.2129880054368212E-9</v>
      </c>
      <c r="T342" s="30">
        <f t="shared" si="235"/>
        <v>2.2129880054334533E-9</v>
      </c>
      <c r="V342" s="36">
        <v>3.0600000000000002E-9</v>
      </c>
      <c r="W342" s="36">
        <v>5.3554623169699997</v>
      </c>
      <c r="X342" s="36">
        <v>2766.2676283649998</v>
      </c>
      <c r="Y342" s="30">
        <f t="shared" si="236"/>
        <v>-2.5966034860804104E-9</v>
      </c>
      <c r="Z342" s="30">
        <f t="shared" si="237"/>
        <v>-2.5964562524454259E-9</v>
      </c>
      <c r="AA342" s="30">
        <f t="shared" si="238"/>
        <v>-2.5964562587073386E-9</v>
      </c>
      <c r="AB342" s="30">
        <f t="shared" si="239"/>
        <v>-2.5964562587070743E-9</v>
      </c>
      <c r="AD342" s="36"/>
      <c r="AE342" s="36"/>
      <c r="AF342" s="36"/>
      <c r="AL342" s="36"/>
      <c r="AM342" s="36"/>
      <c r="AN342" s="36"/>
      <c r="AT342" s="36"/>
      <c r="AU342" s="36"/>
      <c r="AV342" s="36"/>
      <c r="BB342" s="36"/>
      <c r="BC342" s="36"/>
      <c r="BD342" s="36"/>
      <c r="BJ342" s="36">
        <v>1.0999999999999999E-9</v>
      </c>
      <c r="BK342" s="36">
        <v>0.94707767481000005</v>
      </c>
      <c r="BL342" s="36">
        <v>3274.1250177853999</v>
      </c>
      <c r="BM342" s="30">
        <f t="shared" si="240"/>
        <v>-7.936431860791806E-11</v>
      </c>
      <c r="BN342" s="30">
        <f t="shared" si="241"/>
        <v>-7.9246236733835345E-11</v>
      </c>
      <c r="BO342" s="30">
        <f t="shared" si="242"/>
        <v>-7.9246241755562416E-11</v>
      </c>
      <c r="BP342" s="30">
        <f t="shared" si="243"/>
        <v>-7.9246241755351937E-11</v>
      </c>
      <c r="BR342" s="36"/>
      <c r="BS342" s="36"/>
      <c r="BT342" s="36"/>
      <c r="BZ342" s="36"/>
      <c r="CA342" s="36"/>
      <c r="CB342" s="36"/>
      <c r="CH342" s="36"/>
      <c r="CI342" s="36"/>
      <c r="CJ342" s="36"/>
      <c r="CP342" s="36"/>
      <c r="CQ342" s="36"/>
      <c r="CR342" s="36"/>
      <c r="CX342" s="36"/>
      <c r="CY342" s="36"/>
      <c r="CZ342" s="36"/>
      <c r="DF342" s="36">
        <v>1.1080000000000001E-8</v>
      </c>
      <c r="DG342" s="36">
        <v>4.3420944816000002</v>
      </c>
      <c r="DH342" s="36">
        <v>3339.1279539914999</v>
      </c>
      <c r="DI342" s="30">
        <f t="shared" si="244"/>
        <v>-3.8525423492190405E-10</v>
      </c>
      <c r="DJ342" s="30">
        <f t="shared" si="245"/>
        <v>-3.8646968249818237E-10</v>
      </c>
      <c r="DK342" s="30">
        <f t="shared" si="246"/>
        <v>-3.8646963080849726E-10</v>
      </c>
      <c r="DL342" s="30">
        <f t="shared" si="247"/>
        <v>-3.8646963081070024E-10</v>
      </c>
      <c r="DN342" s="36">
        <v>1.5199999999999999E-9</v>
      </c>
      <c r="DO342" s="36">
        <v>4.8852889054700004</v>
      </c>
      <c r="DP342" s="36">
        <v>110.2063212194</v>
      </c>
      <c r="DQ342" s="30">
        <f t="shared" si="248"/>
        <v>-6.4487868185268198E-10</v>
      </c>
      <c r="DR342" s="30">
        <f t="shared" si="249"/>
        <v>-6.4488366821663206E-10</v>
      </c>
      <c r="DS342" s="30">
        <f t="shared" si="250"/>
        <v>-6.4488366800457521E-10</v>
      </c>
      <c r="DT342" s="30">
        <f t="shared" si="251"/>
        <v>-6.4488366800458503E-10</v>
      </c>
      <c r="DV342" s="36"/>
      <c r="DW342" s="36"/>
      <c r="DX342" s="36"/>
      <c r="ED342" s="36"/>
      <c r="EE342" s="36"/>
      <c r="EF342" s="36"/>
      <c r="EL342" s="36"/>
      <c r="EM342" s="36"/>
      <c r="EN342" s="36"/>
      <c r="ET342" s="36"/>
      <c r="EU342" s="36"/>
      <c r="EV342" s="36"/>
    </row>
    <row r="343" spans="14:152" s="30" customFormat="1" ht="12.75">
      <c r="N343" s="36">
        <v>1.5770000000000002E-8</v>
      </c>
      <c r="O343" s="36">
        <v>3.5177713158000001</v>
      </c>
      <c r="P343" s="36">
        <v>13362.432453146999</v>
      </c>
      <c r="Q343" s="30">
        <f t="shared" si="232"/>
        <v>1.8036637748356786E-9</v>
      </c>
      <c r="R343" s="30">
        <f t="shared" si="233"/>
        <v>1.7967820735615223E-9</v>
      </c>
      <c r="S343" s="30">
        <f t="shared" si="234"/>
        <v>1.7967823662294366E-9</v>
      </c>
      <c r="T343" s="30">
        <f t="shared" si="235"/>
        <v>1.7967823662171911E-9</v>
      </c>
      <c r="V343" s="36">
        <v>2.3600000000000001E-9</v>
      </c>
      <c r="W343" s="36">
        <v>5.2567070706400001</v>
      </c>
      <c r="X343" s="36">
        <v>13171.0014406876</v>
      </c>
      <c r="Y343" s="30">
        <f t="shared" si="236"/>
        <v>5.3027955883775505E-10</v>
      </c>
      <c r="Z343" s="30">
        <f t="shared" si="237"/>
        <v>5.3127516212791034E-10</v>
      </c>
      <c r="AA343" s="30">
        <f t="shared" si="238"/>
        <v>5.3127511978966775E-10</v>
      </c>
      <c r="AB343" s="30">
        <f t="shared" si="239"/>
        <v>5.312751197914649E-10</v>
      </c>
      <c r="AD343" s="36"/>
      <c r="AE343" s="36"/>
      <c r="AF343" s="36"/>
      <c r="AL343" s="36"/>
      <c r="AM343" s="36"/>
      <c r="AN343" s="36"/>
      <c r="AT343" s="36"/>
      <c r="AU343" s="36"/>
      <c r="AV343" s="36"/>
      <c r="BB343" s="36"/>
      <c r="BC343" s="36"/>
      <c r="BD343" s="36"/>
      <c r="BJ343" s="36">
        <v>8.3999999999999999E-10</v>
      </c>
      <c r="BK343" s="36">
        <v>4.4548780184499996</v>
      </c>
      <c r="BL343" s="36">
        <v>6696.4773245846</v>
      </c>
      <c r="BM343" s="30">
        <f t="shared" si="240"/>
        <v>2.5824320941400081E-10</v>
      </c>
      <c r="BN343" s="30">
        <f t="shared" si="241"/>
        <v>2.5806725151834794E-10</v>
      </c>
      <c r="BO343" s="30">
        <f t="shared" si="242"/>
        <v>2.5806725900163412E-10</v>
      </c>
      <c r="BP343" s="30">
        <f t="shared" si="243"/>
        <v>2.5806725900131607E-10</v>
      </c>
      <c r="BR343" s="36"/>
      <c r="BS343" s="36"/>
      <c r="BT343" s="36"/>
      <c r="BZ343" s="36"/>
      <c r="CA343" s="36"/>
      <c r="CB343" s="36"/>
      <c r="CH343" s="36"/>
      <c r="CI343" s="36"/>
      <c r="CJ343" s="36"/>
      <c r="CP343" s="36"/>
      <c r="CQ343" s="36"/>
      <c r="CR343" s="36"/>
      <c r="CX343" s="36"/>
      <c r="CY343" s="36"/>
      <c r="CZ343" s="36"/>
      <c r="DF343" s="36">
        <v>1.188E-8</v>
      </c>
      <c r="DG343" s="36">
        <v>6.2156374743300002</v>
      </c>
      <c r="DH343" s="36">
        <v>2679.3794999187999</v>
      </c>
      <c r="DI343" s="30">
        <f t="shared" si="244"/>
        <v>-8.4088074894628052E-9</v>
      </c>
      <c r="DJ343" s="30">
        <f t="shared" si="245"/>
        <v>-8.4095466003501835E-9</v>
      </c>
      <c r="DK343" s="30">
        <f t="shared" si="246"/>
        <v>-8.4095465689191516E-9</v>
      </c>
      <c r="DL343" s="30">
        <f t="shared" si="247"/>
        <v>-8.4095465689204784E-9</v>
      </c>
      <c r="DN343" s="36">
        <v>1.3399999999999999E-9</v>
      </c>
      <c r="DO343" s="36">
        <v>0.86682710305999999</v>
      </c>
      <c r="DP343" s="36">
        <v>3603.6963500726001</v>
      </c>
      <c r="DQ343" s="30">
        <f t="shared" si="248"/>
        <v>1.2933731917088426E-9</v>
      </c>
      <c r="DR343" s="30">
        <f t="shared" si="249"/>
        <v>1.2933316729753028E-9</v>
      </c>
      <c r="DS343" s="30">
        <f t="shared" si="250"/>
        <v>1.2933316747413706E-9</v>
      </c>
      <c r="DT343" s="30">
        <f t="shared" si="251"/>
        <v>1.293331674741296E-9</v>
      </c>
      <c r="DV343" s="36"/>
      <c r="DW343" s="36"/>
      <c r="DX343" s="36"/>
      <c r="ED343" s="36"/>
      <c r="EE343" s="36"/>
      <c r="EF343" s="36"/>
      <c r="EL343" s="36"/>
      <c r="EM343" s="36"/>
      <c r="EN343" s="36"/>
      <c r="ET343" s="36"/>
      <c r="EU343" s="36"/>
      <c r="EV343" s="36"/>
    </row>
    <row r="344" spans="14:152" s="30" customFormat="1" ht="12.75">
      <c r="N344" s="36">
        <v>1.8270000000000001E-8</v>
      </c>
      <c r="O344" s="36">
        <v>1.14937084769</v>
      </c>
      <c r="P344" s="36">
        <v>2807.3983432562</v>
      </c>
      <c r="Q344" s="30">
        <f t="shared" si="232"/>
        <v>-5.0365014836194521E-9</v>
      </c>
      <c r="R344" s="30">
        <f t="shared" si="233"/>
        <v>-5.0381221778837037E-9</v>
      </c>
      <c r="S344" s="30">
        <f t="shared" si="234"/>
        <v>-5.0381221089607882E-9</v>
      </c>
      <c r="T344" s="30">
        <f t="shared" si="235"/>
        <v>-5.0381221089636883E-9</v>
      </c>
      <c r="V344" s="36">
        <v>2.2400000000000001E-9</v>
      </c>
      <c r="W344" s="36">
        <v>4.5246690999299997</v>
      </c>
      <c r="X344" s="36">
        <v>12566.1516999828</v>
      </c>
      <c r="Y344" s="30">
        <f t="shared" si="236"/>
        <v>-1.5213335780005024E-9</v>
      </c>
      <c r="Z344" s="30">
        <f t="shared" si="237"/>
        <v>-1.5220125952465311E-9</v>
      </c>
      <c r="AA344" s="30">
        <f t="shared" si="238"/>
        <v>-1.5220125663752615E-9</v>
      </c>
      <c r="AB344" s="30">
        <f t="shared" si="239"/>
        <v>-1.5220125663764758E-9</v>
      </c>
      <c r="AD344" s="36"/>
      <c r="AE344" s="36"/>
      <c r="AF344" s="36"/>
      <c r="AL344" s="36"/>
      <c r="AM344" s="36"/>
      <c r="AN344" s="36"/>
      <c r="AT344" s="36"/>
      <c r="AU344" s="36"/>
      <c r="AV344" s="36"/>
      <c r="BB344" s="36"/>
      <c r="BC344" s="36"/>
      <c r="BD344" s="36"/>
      <c r="BJ344" s="36">
        <v>8.4999999999999996E-10</v>
      </c>
      <c r="BK344" s="36">
        <v>2.7479151813499998</v>
      </c>
      <c r="BL344" s="36">
        <v>3407.0998356141999</v>
      </c>
      <c r="BM344" s="30">
        <f t="shared" si="240"/>
        <v>-7.708268981615622E-10</v>
      </c>
      <c r="BN344" s="30">
        <f t="shared" si="241"/>
        <v>-7.7078677258752318E-10</v>
      </c>
      <c r="BO344" s="30">
        <f t="shared" si="242"/>
        <v>-7.7078677429416336E-10</v>
      </c>
      <c r="BP344" s="30">
        <f t="shared" si="243"/>
        <v>-7.7078677429409201E-10</v>
      </c>
      <c r="BR344" s="36"/>
      <c r="BS344" s="36"/>
      <c r="BT344" s="36"/>
      <c r="BZ344" s="36"/>
      <c r="CA344" s="36"/>
      <c r="CB344" s="36"/>
      <c r="CH344" s="36"/>
      <c r="CI344" s="36"/>
      <c r="CJ344" s="36"/>
      <c r="CP344" s="36"/>
      <c r="CQ344" s="36"/>
      <c r="CR344" s="36"/>
      <c r="CX344" s="36"/>
      <c r="CY344" s="36"/>
      <c r="CZ344" s="36"/>
      <c r="DF344" s="36">
        <v>8.4900000000000003E-9</v>
      </c>
      <c r="DG344" s="36">
        <v>0.82548606453999995</v>
      </c>
      <c r="DH344" s="36">
        <v>2597.6223661672002</v>
      </c>
      <c r="DI344" s="30">
        <f t="shared" si="244"/>
        <v>4.5093837546368916E-9</v>
      </c>
      <c r="DJ344" s="30">
        <f t="shared" si="245"/>
        <v>4.5087694962438243E-9</v>
      </c>
      <c r="DK344" s="30">
        <f t="shared" si="246"/>
        <v>4.5087695223673163E-9</v>
      </c>
      <c r="DL344" s="30">
        <f t="shared" si="247"/>
        <v>4.5087695223662038E-9</v>
      </c>
      <c r="DN344" s="36">
        <v>1.6999999999999999E-9</v>
      </c>
      <c r="DO344" s="36">
        <v>5.5440169560800001</v>
      </c>
      <c r="DP344" s="36">
        <v>3265.8308281324998</v>
      </c>
      <c r="DQ344" s="30">
        <f t="shared" si="248"/>
        <v>1.6999935711101674E-9</v>
      </c>
      <c r="DR344" s="30">
        <f t="shared" si="249"/>
        <v>1.6999940632260262E-9</v>
      </c>
      <c r="DS344" s="30">
        <f t="shared" si="250"/>
        <v>1.6999940632055144E-9</v>
      </c>
      <c r="DT344" s="30">
        <f t="shared" si="251"/>
        <v>1.6999940632055153E-9</v>
      </c>
      <c r="DV344" s="36"/>
      <c r="DW344" s="36"/>
      <c r="DX344" s="36"/>
      <c r="ED344" s="36"/>
      <c r="EE344" s="36"/>
      <c r="EF344" s="36"/>
      <c r="EL344" s="36"/>
      <c r="EM344" s="36"/>
      <c r="EN344" s="36"/>
      <c r="ET344" s="36"/>
      <c r="EU344" s="36"/>
      <c r="EV344" s="36"/>
    </row>
    <row r="345" spans="14:152" s="30" customFormat="1" ht="12.75">
      <c r="N345" s="36">
        <v>2.0940000000000001E-8</v>
      </c>
      <c r="O345" s="36">
        <v>1.7893887068600001</v>
      </c>
      <c r="P345" s="36">
        <v>20597.243963041201</v>
      </c>
      <c r="Q345" s="30">
        <f t="shared" si="232"/>
        <v>1.6232199149434307E-8</v>
      </c>
      <c r="R345" s="30">
        <f t="shared" si="233"/>
        <v>1.6241152255500595E-8</v>
      </c>
      <c r="S345" s="30">
        <f t="shared" si="234"/>
        <v>1.6241151874906927E-8</v>
      </c>
      <c r="T345" s="30">
        <f t="shared" si="235"/>
        <v>1.624115187492308E-8</v>
      </c>
      <c r="V345" s="36">
        <v>2.1999999999999998E-9</v>
      </c>
      <c r="W345" s="36">
        <v>5.8369425664200003</v>
      </c>
      <c r="X345" s="36">
        <v>13936.794505133999</v>
      </c>
      <c r="Y345" s="30">
        <f t="shared" si="236"/>
        <v>-1.5008879568270406E-9</v>
      </c>
      <c r="Z345" s="30">
        <f t="shared" si="237"/>
        <v>-1.5016247122310189E-9</v>
      </c>
      <c r="AA345" s="30">
        <f t="shared" si="238"/>
        <v>-1.5016246809054764E-9</v>
      </c>
      <c r="AB345" s="30">
        <f t="shared" si="239"/>
        <v>-1.5016246809068017E-9</v>
      </c>
      <c r="AD345" s="36"/>
      <c r="AE345" s="36"/>
      <c r="AF345" s="36"/>
      <c r="AL345" s="36"/>
      <c r="AM345" s="36"/>
      <c r="AN345" s="36"/>
      <c r="AT345" s="36"/>
      <c r="AU345" s="36"/>
      <c r="AV345" s="36"/>
      <c r="BB345" s="36"/>
      <c r="BC345" s="36"/>
      <c r="BD345" s="36"/>
      <c r="BJ345" s="36">
        <v>8.6999999999999999E-10</v>
      </c>
      <c r="BK345" s="36">
        <v>4.5114582108799999</v>
      </c>
      <c r="BL345" s="36">
        <v>220.41264243879999</v>
      </c>
      <c r="BM345" s="30">
        <f t="shared" si="240"/>
        <v>-8.6051842208219769E-10</v>
      </c>
      <c r="BN345" s="30">
        <f t="shared" si="241"/>
        <v>-8.6051935015335923E-10</v>
      </c>
      <c r="BO345" s="30">
        <f t="shared" si="242"/>
        <v>-8.6051935011389175E-10</v>
      </c>
      <c r="BP345" s="30">
        <f t="shared" si="243"/>
        <v>-8.605193501138933E-10</v>
      </c>
      <c r="BR345" s="36"/>
      <c r="BS345" s="36"/>
      <c r="BT345" s="36"/>
      <c r="BZ345" s="36"/>
      <c r="CA345" s="36"/>
      <c r="CB345" s="36"/>
      <c r="CH345" s="36"/>
      <c r="CI345" s="36"/>
      <c r="CJ345" s="36"/>
      <c r="CP345" s="36"/>
      <c r="CQ345" s="36"/>
      <c r="CR345" s="36"/>
      <c r="CX345" s="36"/>
      <c r="CY345" s="36"/>
      <c r="CZ345" s="36"/>
      <c r="DF345" s="36">
        <v>1.145E-8</v>
      </c>
      <c r="DG345" s="36">
        <v>4.4815198087199999</v>
      </c>
      <c r="DH345" s="36">
        <v>19402.7969528166</v>
      </c>
      <c r="DI345" s="30">
        <f t="shared" si="244"/>
        <v>-9.6158851682285565E-9</v>
      </c>
      <c r="DJ345" s="30">
        <f t="shared" si="245"/>
        <v>-9.6198477664689192E-9</v>
      </c>
      <c r="DK345" s="30">
        <f t="shared" si="246"/>
        <v>-9.6198475980333604E-9</v>
      </c>
      <c r="DL345" s="30">
        <f t="shared" si="247"/>
        <v>-9.6198475980404196E-9</v>
      </c>
      <c r="DN345" s="36">
        <v>1.6500000000000001E-9</v>
      </c>
      <c r="DO345" s="36">
        <v>2.7455709370400001</v>
      </c>
      <c r="DP345" s="36">
        <v>4672.6673142405998</v>
      </c>
      <c r="DQ345" s="30">
        <f t="shared" si="248"/>
        <v>-6.4188800164362486E-10</v>
      </c>
      <c r="DR345" s="30">
        <f t="shared" si="249"/>
        <v>-6.416545177350271E-10</v>
      </c>
      <c r="DS345" s="30">
        <f t="shared" si="250"/>
        <v>-6.4165452766479806E-10</v>
      </c>
      <c r="DT345" s="30">
        <f t="shared" si="251"/>
        <v>-6.416545276643822E-10</v>
      </c>
      <c r="DV345" s="36"/>
      <c r="DW345" s="36"/>
      <c r="DX345" s="36"/>
      <c r="ED345" s="36"/>
      <c r="EE345" s="36"/>
      <c r="EF345" s="36"/>
      <c r="EL345" s="36"/>
      <c r="EM345" s="36"/>
      <c r="EN345" s="36"/>
      <c r="ET345" s="36"/>
      <c r="EU345" s="36"/>
      <c r="EV345" s="36"/>
    </row>
    <row r="346" spans="14:152" s="30" customFormat="1" ht="12.75">
      <c r="N346" s="36">
        <v>1.5770000000000002E-8</v>
      </c>
      <c r="O346" s="36">
        <v>5.5485430232399997</v>
      </c>
      <c r="P346" s="36">
        <v>13362.4669604514</v>
      </c>
      <c r="Q346" s="30">
        <f t="shared" si="232"/>
        <v>1.3239137553030163E-8</v>
      </c>
      <c r="R346" s="30">
        <f t="shared" si="233"/>
        <v>1.3242899977868104E-8</v>
      </c>
      <c r="S346" s="30">
        <f t="shared" si="234"/>
        <v>1.3242899817916508E-8</v>
      </c>
      <c r="T346" s="30">
        <f t="shared" si="235"/>
        <v>1.3242899817923202E-8</v>
      </c>
      <c r="V346" s="36">
        <v>2.7099999999999999E-9</v>
      </c>
      <c r="W346" s="36">
        <v>1.4246094514700001</v>
      </c>
      <c r="X346" s="36">
        <v>14054.607308025999</v>
      </c>
      <c r="Y346" s="30">
        <f t="shared" si="236"/>
        <v>1.2196646435571418E-9</v>
      </c>
      <c r="Z346" s="30">
        <f t="shared" si="237"/>
        <v>1.2185464527192522E-9</v>
      </c>
      <c r="AA346" s="30">
        <f t="shared" si="238"/>
        <v>1.2185465002784737E-9</v>
      </c>
      <c r="AB346" s="30">
        <f t="shared" si="239"/>
        <v>1.218546500276444E-9</v>
      </c>
      <c r="AD346" s="36"/>
      <c r="AE346" s="36"/>
      <c r="AF346" s="36"/>
      <c r="AL346" s="36"/>
      <c r="AM346" s="36"/>
      <c r="AN346" s="36"/>
      <c r="AT346" s="36"/>
      <c r="AU346" s="36"/>
      <c r="AV346" s="36"/>
      <c r="BB346" s="36"/>
      <c r="BC346" s="36"/>
      <c r="BD346" s="36"/>
      <c r="BJ346" s="36">
        <v>1.01E-9</v>
      </c>
      <c r="BK346" s="36">
        <v>5.94930983227</v>
      </c>
      <c r="BL346" s="36">
        <v>8425.6508378147992</v>
      </c>
      <c r="BM346" s="30">
        <f t="shared" si="240"/>
        <v>-1.0072821139234785E-9</v>
      </c>
      <c r="BN346" s="30">
        <f t="shared" si="241"/>
        <v>-1.0073025835722115E-9</v>
      </c>
      <c r="BO346" s="30">
        <f t="shared" si="242"/>
        <v>-1.0073025827033343E-9</v>
      </c>
      <c r="BP346" s="30">
        <f t="shared" si="243"/>
        <v>-1.0073025827033711E-9</v>
      </c>
      <c r="BR346" s="36"/>
      <c r="BS346" s="36"/>
      <c r="BT346" s="36"/>
      <c r="BZ346" s="36"/>
      <c r="CA346" s="36"/>
      <c r="CB346" s="36"/>
      <c r="CH346" s="36"/>
      <c r="CI346" s="36"/>
      <c r="CJ346" s="36"/>
      <c r="CP346" s="36"/>
      <c r="CQ346" s="36"/>
      <c r="CR346" s="36"/>
      <c r="CX346" s="36"/>
      <c r="CY346" s="36"/>
      <c r="CZ346" s="36"/>
      <c r="DF346" s="36">
        <v>9.4799999999999995E-9</v>
      </c>
      <c r="DG346" s="36">
        <v>1.30280088857</v>
      </c>
      <c r="DH346" s="36">
        <v>8273.8208670324002</v>
      </c>
      <c r="DI346" s="30">
        <f t="shared" si="244"/>
        <v>7.8788696249282776E-9</v>
      </c>
      <c r="DJ346" s="30">
        <f t="shared" si="245"/>
        <v>7.8774354723605968E-9</v>
      </c>
      <c r="DK346" s="30">
        <f t="shared" si="246"/>
        <v>7.8774355333636615E-9</v>
      </c>
      <c r="DL346" s="30">
        <f t="shared" si="247"/>
        <v>7.8774355333611138E-9</v>
      </c>
      <c r="DN346" s="36">
        <v>1.2900000000000001E-9</v>
      </c>
      <c r="DO346" s="36">
        <v>0.94520493982999998</v>
      </c>
      <c r="DP346" s="36">
        <v>419.48464387519999</v>
      </c>
      <c r="DQ346" s="30">
        <f t="shared" si="248"/>
        <v>2.4380283882263466E-10</v>
      </c>
      <c r="DR346" s="30">
        <f t="shared" si="249"/>
        <v>2.4378537114758333E-10</v>
      </c>
      <c r="DS346" s="30">
        <f t="shared" si="250"/>
        <v>2.4378537189043815E-10</v>
      </c>
      <c r="DT346" s="30">
        <f t="shared" si="251"/>
        <v>2.4378537189040667E-10</v>
      </c>
      <c r="DV346" s="36"/>
      <c r="DW346" s="36"/>
      <c r="DX346" s="36"/>
      <c r="ED346" s="36"/>
      <c r="EE346" s="36"/>
      <c r="EF346" s="36"/>
      <c r="EL346" s="36"/>
      <c r="EM346" s="36"/>
      <c r="EN346" s="36"/>
      <c r="ET346" s="36"/>
      <c r="EU346" s="36"/>
      <c r="EV346" s="36"/>
    </row>
    <row r="347" spans="14:152" s="30" customFormat="1" ht="12.75">
      <c r="N347" s="36">
        <v>1.6770000000000001E-8</v>
      </c>
      <c r="O347" s="36">
        <v>4.3907393726499997</v>
      </c>
      <c r="P347" s="36">
        <v>8270.2977486834006</v>
      </c>
      <c r="Q347" s="30">
        <f t="shared" si="232"/>
        <v>-1.3611364819003332E-8</v>
      </c>
      <c r="R347" s="30">
        <f t="shared" si="233"/>
        <v>-1.3608701130381295E-8</v>
      </c>
      <c r="S347" s="30">
        <f t="shared" si="234"/>
        <v>-1.3608701243682391E-8</v>
      </c>
      <c r="T347" s="30">
        <f t="shared" si="235"/>
        <v>-1.3608701243677516E-8</v>
      </c>
      <c r="V347" s="36">
        <v>2.1299999999999999E-9</v>
      </c>
      <c r="W347" s="36">
        <v>0.21127914063</v>
      </c>
      <c r="X347" s="36">
        <v>1505.2878090929901</v>
      </c>
      <c r="Y347" s="30">
        <f t="shared" si="236"/>
        <v>-5.9051515701758944E-10</v>
      </c>
      <c r="Z347" s="30">
        <f t="shared" si="237"/>
        <v>-5.9061642138427833E-10</v>
      </c>
      <c r="AA347" s="30">
        <f t="shared" si="238"/>
        <v>-5.9061641707780411E-10</v>
      </c>
      <c r="AB347" s="30">
        <f t="shared" si="239"/>
        <v>-5.9061641707798578E-10</v>
      </c>
      <c r="AD347" s="36"/>
      <c r="AE347" s="36"/>
      <c r="AF347" s="36"/>
      <c r="AL347" s="36"/>
      <c r="AM347" s="36"/>
      <c r="AN347" s="36"/>
      <c r="AT347" s="36"/>
      <c r="AU347" s="36"/>
      <c r="AV347" s="36"/>
      <c r="BB347" s="36"/>
      <c r="BC347" s="36"/>
      <c r="BD347" s="36"/>
      <c r="BJ347" s="36">
        <v>8.1999999999999996E-10</v>
      </c>
      <c r="BK347" s="36">
        <v>1.8372303709999999E-2</v>
      </c>
      <c r="BL347" s="36">
        <v>9499.2598620055996</v>
      </c>
      <c r="BM347" s="30">
        <f t="shared" si="240"/>
        <v>-5.9655981923402184E-10</v>
      </c>
      <c r="BN347" s="30">
        <f t="shared" si="241"/>
        <v>-5.9673546709916975E-10</v>
      </c>
      <c r="BO347" s="30">
        <f t="shared" si="242"/>
        <v>-5.967354596305711E-10</v>
      </c>
      <c r="BP347" s="30">
        <f t="shared" si="243"/>
        <v>-5.9673545963088677E-10</v>
      </c>
      <c r="BR347" s="36"/>
      <c r="BS347" s="36"/>
      <c r="BT347" s="36"/>
      <c r="BZ347" s="36"/>
      <c r="CA347" s="36"/>
      <c r="CB347" s="36"/>
      <c r="CH347" s="36"/>
      <c r="CI347" s="36"/>
      <c r="CJ347" s="36"/>
      <c r="CP347" s="36"/>
      <c r="CQ347" s="36"/>
      <c r="CR347" s="36"/>
      <c r="CX347" s="36"/>
      <c r="CY347" s="36"/>
      <c r="CZ347" s="36"/>
      <c r="DF347" s="36">
        <v>1.016E-8</v>
      </c>
      <c r="DG347" s="36">
        <v>5.1446481582999999</v>
      </c>
      <c r="DH347" s="36">
        <v>1596.1864422845999</v>
      </c>
      <c r="DI347" s="30">
        <f t="shared" si="244"/>
        <v>-8.5868281345675643E-9</v>
      </c>
      <c r="DJ347" s="30">
        <f t="shared" si="245"/>
        <v>-8.5865431767732773E-9</v>
      </c>
      <c r="DK347" s="30">
        <f t="shared" si="246"/>
        <v>-8.5865431888922839E-9</v>
      </c>
      <c r="DL347" s="30">
        <f t="shared" si="247"/>
        <v>-8.5865431888917727E-9</v>
      </c>
      <c r="DN347" s="36">
        <v>1.67E-9</v>
      </c>
      <c r="DO347" s="36">
        <v>3.43007767272</v>
      </c>
      <c r="DP347" s="36">
        <v>1581.9593482830001</v>
      </c>
      <c r="DQ347" s="30">
        <f t="shared" si="248"/>
        <v>9.8228203560588055E-10</v>
      </c>
      <c r="DR347" s="30">
        <f t="shared" si="249"/>
        <v>9.8235226664042766E-10</v>
      </c>
      <c r="DS347" s="30">
        <f t="shared" si="250"/>
        <v>9.8235226365374482E-10</v>
      </c>
      <c r="DT347" s="30">
        <f t="shared" si="251"/>
        <v>9.82352263653872E-10</v>
      </c>
      <c r="DV347" s="36"/>
      <c r="DW347" s="36"/>
      <c r="DX347" s="36"/>
      <c r="ED347" s="36"/>
      <c r="EE347" s="36"/>
      <c r="EF347" s="36"/>
      <c r="EL347" s="36"/>
      <c r="EM347" s="36"/>
      <c r="EN347" s="36"/>
      <c r="ET347" s="36"/>
      <c r="EU347" s="36"/>
      <c r="EV347" s="36"/>
    </row>
    <row r="348" spans="14:152" s="30" customFormat="1" ht="12.75">
      <c r="N348" s="36">
        <v>1.5609999999999999E-8</v>
      </c>
      <c r="O348" s="36">
        <v>0.80246904730000002</v>
      </c>
      <c r="P348" s="36">
        <v>3017.1070100423999</v>
      </c>
      <c r="Q348" s="30">
        <f t="shared" si="232"/>
        <v>-1.5240076719255116E-8</v>
      </c>
      <c r="R348" s="30">
        <f t="shared" si="233"/>
        <v>-1.5239741600495977E-8</v>
      </c>
      <c r="S348" s="30">
        <f t="shared" si="234"/>
        <v>-1.5239741614750873E-8</v>
      </c>
      <c r="T348" s="30">
        <f t="shared" si="235"/>
        <v>-1.5239741614750275E-8</v>
      </c>
      <c r="V348" s="36">
        <v>2.6700000000000001E-9</v>
      </c>
      <c r="W348" s="36">
        <v>5.1650101501099996</v>
      </c>
      <c r="X348" s="36">
        <v>3205.5473466643998</v>
      </c>
      <c r="Y348" s="30">
        <f t="shared" si="236"/>
        <v>2.6676442313184446E-9</v>
      </c>
      <c r="Z348" s="30">
        <f t="shared" si="237"/>
        <v>2.6676324005146662E-9</v>
      </c>
      <c r="AA348" s="30">
        <f t="shared" si="238"/>
        <v>2.6676324010184291E-9</v>
      </c>
      <c r="AB348" s="30">
        <f t="shared" si="239"/>
        <v>2.667632401018408E-9</v>
      </c>
      <c r="AD348" s="36"/>
      <c r="AE348" s="36"/>
      <c r="AF348" s="36"/>
      <c r="AL348" s="36"/>
      <c r="AM348" s="36"/>
      <c r="AN348" s="36"/>
      <c r="AT348" s="36"/>
      <c r="AU348" s="36"/>
      <c r="AV348" s="36"/>
      <c r="BB348" s="36"/>
      <c r="BC348" s="36"/>
      <c r="BD348" s="36"/>
      <c r="BJ348" s="36">
        <v>8.0000000000000003E-10</v>
      </c>
      <c r="BK348" s="36">
        <v>0.42550989979999998</v>
      </c>
      <c r="BL348" s="36">
        <v>18052.929543157799</v>
      </c>
      <c r="BM348" s="30">
        <f t="shared" si="240"/>
        <v>5.2153197989096486E-10</v>
      </c>
      <c r="BN348" s="30">
        <f t="shared" si="241"/>
        <v>5.218918868859882E-10</v>
      </c>
      <c r="BO348" s="30">
        <f t="shared" si="242"/>
        <v>5.2189187158400693E-10</v>
      </c>
      <c r="BP348" s="30">
        <f t="shared" si="243"/>
        <v>5.2189187158465316E-10</v>
      </c>
      <c r="BR348" s="36"/>
      <c r="BS348" s="36"/>
      <c r="BT348" s="36"/>
      <c r="BZ348" s="36"/>
      <c r="CA348" s="36"/>
      <c r="CB348" s="36"/>
      <c r="CH348" s="36"/>
      <c r="CI348" s="36"/>
      <c r="CJ348" s="36"/>
      <c r="CP348" s="36"/>
      <c r="CQ348" s="36"/>
      <c r="CR348" s="36"/>
      <c r="CX348" s="36"/>
      <c r="CY348" s="36"/>
      <c r="CZ348" s="36"/>
      <c r="DF348" s="36">
        <v>8.3199999999999994E-9</v>
      </c>
      <c r="DG348" s="36">
        <v>5.6062365203000004</v>
      </c>
      <c r="DH348" s="36">
        <v>3340.1923506061898</v>
      </c>
      <c r="DI348" s="30">
        <f t="shared" si="244"/>
        <v>7.823161422081661E-9</v>
      </c>
      <c r="DJ348" s="30">
        <f t="shared" si="245"/>
        <v>7.8228504179159118E-9</v>
      </c>
      <c r="DK348" s="30">
        <f t="shared" si="246"/>
        <v>7.8228504311440964E-9</v>
      </c>
      <c r="DL348" s="30">
        <f t="shared" si="247"/>
        <v>7.8228504311435439E-9</v>
      </c>
      <c r="DN348" s="36">
        <v>1.3600000000000001E-9</v>
      </c>
      <c r="DO348" s="36">
        <v>3.6887794595600001</v>
      </c>
      <c r="DP348" s="36">
        <v>13171.0014406876</v>
      </c>
      <c r="DQ348" s="30">
        <f t="shared" si="248"/>
        <v>1.3260949030706899E-9</v>
      </c>
      <c r="DR348" s="30">
        <f t="shared" si="249"/>
        <v>1.3259641199164967E-9</v>
      </c>
      <c r="DS348" s="30">
        <f t="shared" si="250"/>
        <v>1.3259641254836415E-9</v>
      </c>
      <c r="DT348" s="30">
        <f t="shared" si="251"/>
        <v>1.3259641254834051E-9</v>
      </c>
      <c r="DV348" s="36"/>
      <c r="DW348" s="36"/>
      <c r="DX348" s="36"/>
      <c r="ED348" s="36"/>
      <c r="EE348" s="36"/>
      <c r="EF348" s="36"/>
      <c r="EL348" s="36"/>
      <c r="EM348" s="36"/>
      <c r="EN348" s="36"/>
      <c r="ET348" s="36"/>
      <c r="EU348" s="36"/>
      <c r="EV348" s="36"/>
    </row>
    <row r="349" spans="14:152" s="30" customFormat="1" ht="12.75">
      <c r="N349" s="36">
        <v>1.5519999999999999E-8</v>
      </c>
      <c r="O349" s="36">
        <v>2.6687685018199998</v>
      </c>
      <c r="P349" s="36">
        <v>3024.2205570432002</v>
      </c>
      <c r="Q349" s="30">
        <f t="shared" si="232"/>
        <v>5.8843662311760684E-10</v>
      </c>
      <c r="R349" s="30">
        <f t="shared" si="233"/>
        <v>5.8689484974669871E-10</v>
      </c>
      <c r="S349" s="30">
        <f t="shared" si="234"/>
        <v>5.8689491531440143E-10</v>
      </c>
      <c r="T349" s="30">
        <f t="shared" si="235"/>
        <v>5.8689491531159139E-10</v>
      </c>
      <c r="V349" s="36">
        <v>2.1200000000000001E-9</v>
      </c>
      <c r="W349" s="36">
        <v>4.2620283835299997</v>
      </c>
      <c r="X349" s="36">
        <v>6546.1597733642002</v>
      </c>
      <c r="Y349" s="30">
        <f t="shared" si="236"/>
        <v>1.7282438157788726E-9</v>
      </c>
      <c r="Z349" s="30">
        <f t="shared" si="237"/>
        <v>1.727979563642203E-9</v>
      </c>
      <c r="AA349" s="30">
        <f t="shared" si="238"/>
        <v>1.7279795748818461E-9</v>
      </c>
      <c r="AB349" s="30">
        <f t="shared" si="239"/>
        <v>1.7279795748813748E-9</v>
      </c>
      <c r="AD349" s="36"/>
      <c r="AE349" s="36"/>
      <c r="AF349" s="36"/>
      <c r="AL349" s="36"/>
      <c r="AM349" s="36"/>
      <c r="AN349" s="36"/>
      <c r="AT349" s="36"/>
      <c r="AU349" s="36"/>
      <c r="AV349" s="36"/>
      <c r="BB349" s="36"/>
      <c r="BC349" s="36"/>
      <c r="BD349" s="36"/>
      <c r="BJ349" s="36">
        <v>8.3000000000000003E-10</v>
      </c>
      <c r="BK349" s="36">
        <v>2.9658975221300001</v>
      </c>
      <c r="BL349" s="36">
        <v>6652.7756659318002</v>
      </c>
      <c r="BM349" s="30">
        <f t="shared" si="240"/>
        <v>-6.674128052731259E-10</v>
      </c>
      <c r="BN349" s="30">
        <f t="shared" si="241"/>
        <v>-6.6752069485269959E-10</v>
      </c>
      <c r="BO349" s="30">
        <f t="shared" si="242"/>
        <v>-6.6752069026511827E-10</v>
      </c>
      <c r="BP349" s="30">
        <f t="shared" si="243"/>
        <v>-6.6752069026531111E-10</v>
      </c>
      <c r="BR349" s="36"/>
      <c r="BS349" s="36"/>
      <c r="BT349" s="36"/>
      <c r="BZ349" s="36"/>
      <c r="CA349" s="36"/>
      <c r="CB349" s="36"/>
      <c r="CH349" s="36"/>
      <c r="CI349" s="36"/>
      <c r="CJ349" s="36"/>
      <c r="CP349" s="36"/>
      <c r="CQ349" s="36"/>
      <c r="CR349" s="36"/>
      <c r="CX349" s="36"/>
      <c r="CY349" s="36"/>
      <c r="CZ349" s="36"/>
      <c r="DF349" s="36">
        <v>1.035E-8</v>
      </c>
      <c r="DG349" s="36">
        <v>4.7189310687399999</v>
      </c>
      <c r="DH349" s="36">
        <v>419.48464387519999</v>
      </c>
      <c r="DI349" s="30">
        <f t="shared" si="244"/>
        <v>-7.5833789442912875E-9</v>
      </c>
      <c r="DJ349" s="30">
        <f t="shared" si="245"/>
        <v>-7.5832818145759262E-9</v>
      </c>
      <c r="DK349" s="30">
        <f t="shared" si="246"/>
        <v>-7.5832818187066247E-9</v>
      </c>
      <c r="DL349" s="30">
        <f t="shared" si="247"/>
        <v>-7.5832818187064493E-9</v>
      </c>
      <c r="DN349" s="36">
        <v>1.6000000000000001E-9</v>
      </c>
      <c r="DO349" s="36">
        <v>0.68321924762999997</v>
      </c>
      <c r="DP349" s="36">
        <v>6475.0393049623999</v>
      </c>
      <c r="DQ349" s="30">
        <f t="shared" si="248"/>
        <v>-1.2634089460299472E-9</v>
      </c>
      <c r="DR349" s="30">
        <f t="shared" si="249"/>
        <v>-1.2631999578234713E-9</v>
      </c>
      <c r="DS349" s="30">
        <f t="shared" si="250"/>
        <v>-1.2631999667124062E-9</v>
      </c>
      <c r="DT349" s="30">
        <f t="shared" si="251"/>
        <v>-1.2631999667120295E-9</v>
      </c>
      <c r="DV349" s="36"/>
      <c r="DW349" s="36"/>
      <c r="DX349" s="36"/>
      <c r="ED349" s="36"/>
      <c r="EE349" s="36"/>
      <c r="EF349" s="36"/>
      <c r="EL349" s="36"/>
      <c r="EM349" s="36"/>
      <c r="EN349" s="36"/>
      <c r="ET349" s="36"/>
      <c r="EU349" s="36"/>
      <c r="EV349" s="36"/>
    </row>
    <row r="350" spans="14:152" s="30" customFormat="1" ht="12.75">
      <c r="N350" s="36">
        <v>1.7080000000000001E-8</v>
      </c>
      <c r="O350" s="36">
        <v>2.0972135089799999</v>
      </c>
      <c r="P350" s="36">
        <v>2814.4445799542</v>
      </c>
      <c r="Q350" s="30">
        <f t="shared" si="232"/>
        <v>1.0055511790354224E-8</v>
      </c>
      <c r="R350" s="30">
        <f t="shared" si="233"/>
        <v>1.0054234438307281E-8</v>
      </c>
      <c r="S350" s="30">
        <f t="shared" si="234"/>
        <v>1.0054234492631497E-8</v>
      </c>
      <c r="T350" s="30">
        <f t="shared" si="235"/>
        <v>1.0054234492629216E-8</v>
      </c>
      <c r="V350" s="36">
        <v>2.11E-9</v>
      </c>
      <c r="W350" s="36">
        <v>6.2140168426300004</v>
      </c>
      <c r="X350" s="36">
        <v>3253.3042221599999</v>
      </c>
      <c r="Y350" s="30">
        <f t="shared" si="236"/>
        <v>1.5550280972883261E-9</v>
      </c>
      <c r="Z350" s="30">
        <f t="shared" si="237"/>
        <v>1.5551806080291388E-9</v>
      </c>
      <c r="AA350" s="30">
        <f t="shared" si="238"/>
        <v>1.5551806015436425E-9</v>
      </c>
      <c r="AB350" s="30">
        <f t="shared" si="239"/>
        <v>1.5551806015439161E-9</v>
      </c>
      <c r="AD350" s="36"/>
      <c r="AE350" s="36"/>
      <c r="AF350" s="36"/>
      <c r="AL350" s="36"/>
      <c r="AM350" s="36"/>
      <c r="AN350" s="36"/>
      <c r="AT350" s="36"/>
      <c r="AU350" s="36"/>
      <c r="AV350" s="36"/>
      <c r="BB350" s="36"/>
      <c r="BC350" s="36"/>
      <c r="BD350" s="36"/>
      <c r="BJ350" s="36">
        <v>8.0000000000000003E-10</v>
      </c>
      <c r="BK350" s="36">
        <v>4.6144616876200004</v>
      </c>
      <c r="BL350" s="36">
        <v>3914.9572250346</v>
      </c>
      <c r="BM350" s="30">
        <f t="shared" si="240"/>
        <v>-1.4830135604714237E-10</v>
      </c>
      <c r="BN350" s="30">
        <f t="shared" si="241"/>
        <v>-1.4820018510139356E-10</v>
      </c>
      <c r="BO350" s="30">
        <f t="shared" si="242"/>
        <v>-1.4820018940398006E-10</v>
      </c>
      <c r="BP350" s="30">
        <f t="shared" si="243"/>
        <v>-1.4820018940379852E-10</v>
      </c>
      <c r="BR350" s="36"/>
      <c r="BS350" s="36"/>
      <c r="BT350" s="36"/>
      <c r="BZ350" s="36"/>
      <c r="CA350" s="36"/>
      <c r="CB350" s="36"/>
      <c r="CH350" s="36"/>
      <c r="CI350" s="36"/>
      <c r="CJ350" s="36"/>
      <c r="CP350" s="36"/>
      <c r="CQ350" s="36"/>
      <c r="CR350" s="36"/>
      <c r="CX350" s="36"/>
      <c r="CY350" s="36"/>
      <c r="CZ350" s="36"/>
      <c r="DF350" s="36">
        <v>9.0300000000000005E-9</v>
      </c>
      <c r="DG350" s="36">
        <v>0.45419000582000002</v>
      </c>
      <c r="DH350" s="36">
        <v>12995.225377836799</v>
      </c>
      <c r="DI350" s="30">
        <f t="shared" si="244"/>
        <v>-7.1455421961526064E-9</v>
      </c>
      <c r="DJ350" s="30">
        <f t="shared" si="245"/>
        <v>-7.1479000304866391E-9</v>
      </c>
      <c r="DK350" s="30">
        <f t="shared" si="246"/>
        <v>-7.1478999302419822E-9</v>
      </c>
      <c r="DL350" s="30">
        <f t="shared" si="247"/>
        <v>-7.1478999302461388E-9</v>
      </c>
      <c r="DN350" s="36">
        <v>1.2900000000000001E-9</v>
      </c>
      <c r="DO350" s="36">
        <v>4.4654822374299998</v>
      </c>
      <c r="DP350" s="36">
        <v>9499.2598620055996</v>
      </c>
      <c r="DQ350" s="30">
        <f t="shared" si="248"/>
        <v>-6.0805041398145909E-10</v>
      </c>
      <c r="DR350" s="30">
        <f t="shared" si="249"/>
        <v>-6.0769512402604702E-10</v>
      </c>
      <c r="DS350" s="30">
        <f t="shared" si="250"/>
        <v>-6.0769513913684235E-10</v>
      </c>
      <c r="DT350" s="30">
        <f t="shared" si="251"/>
        <v>-6.0769513913620356E-10</v>
      </c>
      <c r="DV350" s="36"/>
      <c r="DW350" s="36"/>
      <c r="DX350" s="36"/>
      <c r="ED350" s="36"/>
      <c r="EE350" s="36"/>
      <c r="EF350" s="36"/>
      <c r="EL350" s="36"/>
      <c r="EM350" s="36"/>
      <c r="EN350" s="36"/>
      <c r="ET350" s="36"/>
      <c r="EU350" s="36"/>
      <c r="EV350" s="36"/>
    </row>
    <row r="351" spans="14:152" s="30" customFormat="1" ht="12.75">
      <c r="N351" s="36">
        <v>2.1089999999999999E-8</v>
      </c>
      <c r="O351" s="36">
        <v>1.4873390849599999</v>
      </c>
      <c r="P351" s="36">
        <v>2679.3794999187999</v>
      </c>
      <c r="Q351" s="30">
        <f t="shared" si="232"/>
        <v>1.4658625309926514E-8</v>
      </c>
      <c r="R351" s="30">
        <f t="shared" si="233"/>
        <v>1.4657289756636762E-8</v>
      </c>
      <c r="S351" s="30">
        <f t="shared" si="234"/>
        <v>1.4657289813436707E-8</v>
      </c>
      <c r="T351" s="30">
        <f t="shared" si="235"/>
        <v>1.4657289813434308E-8</v>
      </c>
      <c r="V351" s="36">
        <v>2.33E-9</v>
      </c>
      <c r="W351" s="36">
        <v>3.7200759774900001</v>
      </c>
      <c r="X351" s="36">
        <v>3346.1353510071999</v>
      </c>
      <c r="Y351" s="30">
        <f t="shared" si="236"/>
        <v>-1.4932587869031215E-9</v>
      </c>
      <c r="Z351" s="30">
        <f t="shared" si="237"/>
        <v>-1.4934555134247589E-9</v>
      </c>
      <c r="AA351" s="30">
        <f t="shared" si="238"/>
        <v>-1.4934555050588844E-9</v>
      </c>
      <c r="AB351" s="30">
        <f t="shared" si="239"/>
        <v>-1.4934555050592403E-9</v>
      </c>
      <c r="AD351" s="36"/>
      <c r="AE351" s="36"/>
      <c r="AF351" s="36"/>
      <c r="AL351" s="36"/>
      <c r="AM351" s="36"/>
      <c r="AN351" s="36"/>
      <c r="AT351" s="36"/>
      <c r="AU351" s="36"/>
      <c r="AV351" s="36"/>
      <c r="BB351" s="36"/>
      <c r="BC351" s="36"/>
      <c r="BD351" s="36"/>
      <c r="BJ351" s="36">
        <v>7.8999999999999996E-10</v>
      </c>
      <c r="BK351" s="36">
        <v>1.50228636499</v>
      </c>
      <c r="BL351" s="36">
        <v>2111.6503133776</v>
      </c>
      <c r="BM351" s="30">
        <f t="shared" si="240"/>
        <v>-5.6099075446863685E-10</v>
      </c>
      <c r="BN351" s="30">
        <f t="shared" si="241"/>
        <v>-5.6095214295538277E-10</v>
      </c>
      <c r="BO351" s="30">
        <f t="shared" si="242"/>
        <v>-5.609521445974859E-10</v>
      </c>
      <c r="BP351" s="30">
        <f t="shared" si="243"/>
        <v>-5.6095214459741673E-10</v>
      </c>
      <c r="BR351" s="36"/>
      <c r="BS351" s="36"/>
      <c r="BT351" s="36"/>
      <c r="BZ351" s="36"/>
      <c r="CA351" s="36"/>
      <c r="CB351" s="36"/>
      <c r="CH351" s="36"/>
      <c r="CI351" s="36"/>
      <c r="CJ351" s="36"/>
      <c r="CP351" s="36"/>
      <c r="CQ351" s="36"/>
      <c r="CR351" s="36"/>
      <c r="CX351" s="36"/>
      <c r="CY351" s="36"/>
      <c r="CZ351" s="36"/>
      <c r="DF351" s="36">
        <v>1.089E-8</v>
      </c>
      <c r="DG351" s="36">
        <v>0.51294377636999999</v>
      </c>
      <c r="DH351" s="36">
        <v>11250.799393421599</v>
      </c>
      <c r="DI351" s="30">
        <f t="shared" si="244"/>
        <v>6.2106288179044543E-9</v>
      </c>
      <c r="DJ351" s="30">
        <f t="shared" si="245"/>
        <v>6.2139367327584681E-9</v>
      </c>
      <c r="DK351" s="30">
        <f t="shared" si="246"/>
        <v>6.2139365920997054E-9</v>
      </c>
      <c r="DL351" s="30">
        <f t="shared" si="247"/>
        <v>6.2139365921056793E-9</v>
      </c>
      <c r="DN351" s="36">
        <v>1.44E-9</v>
      </c>
      <c r="DO351" s="36">
        <v>1.88085102951</v>
      </c>
      <c r="DP351" s="36">
        <v>9468.2678772569998</v>
      </c>
      <c r="DQ351" s="30">
        <f t="shared" si="248"/>
        <v>1.3521186283126926E-9</v>
      </c>
      <c r="DR351" s="30">
        <f t="shared" si="249"/>
        <v>1.3519643882329012E-9</v>
      </c>
      <c r="DS351" s="30">
        <f t="shared" si="250"/>
        <v>1.3519643947951076E-9</v>
      </c>
      <c r="DT351" s="30">
        <f t="shared" si="251"/>
        <v>1.3519643947948327E-9</v>
      </c>
      <c r="DV351" s="36"/>
      <c r="DW351" s="36"/>
      <c r="DX351" s="36"/>
      <c r="ED351" s="36"/>
      <c r="EE351" s="36"/>
      <c r="EF351" s="36"/>
      <c r="EL351" s="36"/>
      <c r="EM351" s="36"/>
      <c r="EN351" s="36"/>
      <c r="ET351" s="36"/>
      <c r="EU351" s="36"/>
      <c r="EV351" s="36"/>
    </row>
    <row r="352" spans="14:152" s="30" customFormat="1" ht="12.75">
      <c r="N352" s="36">
        <v>1.5469999999999999E-8</v>
      </c>
      <c r="O352" s="36">
        <v>2.12956399169</v>
      </c>
      <c r="P352" s="36">
        <v>661.23292678099995</v>
      </c>
      <c r="Q352" s="30">
        <f t="shared" si="232"/>
        <v>5.2751894732819766E-10</v>
      </c>
      <c r="R352" s="30">
        <f t="shared" si="233"/>
        <v>5.2718288546598223E-10</v>
      </c>
      <c r="S352" s="30">
        <f t="shared" si="234"/>
        <v>5.2718289975780951E-10</v>
      </c>
      <c r="T352" s="30">
        <f t="shared" si="235"/>
        <v>5.2718289975720525E-10</v>
      </c>
      <c r="V352" s="36">
        <v>2.7400000000000001E-9</v>
      </c>
      <c r="W352" s="36">
        <v>2.9198656913500001</v>
      </c>
      <c r="X352" s="36">
        <v>10713.9948813262</v>
      </c>
      <c r="Y352" s="30">
        <f t="shared" si="236"/>
        <v>2.7343892032721779E-9</v>
      </c>
      <c r="Z352" s="30">
        <f t="shared" si="237"/>
        <v>2.7344507583111522E-9</v>
      </c>
      <c r="AA352" s="30">
        <f t="shared" si="238"/>
        <v>2.7344507557005905E-9</v>
      </c>
      <c r="AB352" s="30">
        <f t="shared" si="239"/>
        <v>2.7344507557007005E-9</v>
      </c>
      <c r="AD352" s="36"/>
      <c r="AE352" s="36"/>
      <c r="AF352" s="36"/>
      <c r="AL352" s="36"/>
      <c r="AM352" s="36"/>
      <c r="AN352" s="36"/>
      <c r="AT352" s="36"/>
      <c r="AU352" s="36"/>
      <c r="AV352" s="36"/>
      <c r="BB352" s="36"/>
      <c r="BC352" s="36"/>
      <c r="BD352" s="36"/>
      <c r="BJ352" s="36">
        <v>8.9000000000000003E-10</v>
      </c>
      <c r="BK352" s="36">
        <v>3.5297797549599998</v>
      </c>
      <c r="BL352" s="36">
        <v>9485.0327680040009</v>
      </c>
      <c r="BM352" s="30">
        <f t="shared" si="240"/>
        <v>3.1850829439897266E-10</v>
      </c>
      <c r="BN352" s="30">
        <f t="shared" si="241"/>
        <v>3.1876739569562674E-10</v>
      </c>
      <c r="BO352" s="30">
        <f t="shared" si="242"/>
        <v>3.1876738467739704E-10</v>
      </c>
      <c r="BP352" s="30">
        <f t="shared" si="243"/>
        <v>3.1876738467785752E-10</v>
      </c>
      <c r="BR352" s="36"/>
      <c r="BS352" s="36"/>
      <c r="BT352" s="36"/>
      <c r="BZ352" s="36"/>
      <c r="CA352" s="36"/>
      <c r="CB352" s="36"/>
      <c r="CH352" s="36"/>
      <c r="CI352" s="36"/>
      <c r="CJ352" s="36"/>
      <c r="CP352" s="36"/>
      <c r="CQ352" s="36"/>
      <c r="CR352" s="36"/>
      <c r="CX352" s="36"/>
      <c r="CY352" s="36"/>
      <c r="CZ352" s="36"/>
      <c r="DF352" s="36">
        <v>8.4000000000000008E-9</v>
      </c>
      <c r="DG352" s="36">
        <v>5.3085802800800002</v>
      </c>
      <c r="DH352" s="36">
        <v>26084.021806216198</v>
      </c>
      <c r="DI352" s="30">
        <f t="shared" si="244"/>
        <v>3.9138503241521417E-9</v>
      </c>
      <c r="DJ352" s="30">
        <f t="shared" si="245"/>
        <v>3.907476012783055E-9</v>
      </c>
      <c r="DK352" s="30">
        <f t="shared" si="246"/>
        <v>3.9074762839267064E-9</v>
      </c>
      <c r="DL352" s="30">
        <f t="shared" si="247"/>
        <v>3.9074762839152946E-9</v>
      </c>
      <c r="DN352" s="36">
        <v>1.49E-9</v>
      </c>
      <c r="DO352" s="36">
        <v>3.4911881027399998</v>
      </c>
      <c r="DP352" s="36">
        <v>14158.747713615599</v>
      </c>
      <c r="DQ352" s="30">
        <f t="shared" si="248"/>
        <v>1.3808168157116268E-9</v>
      </c>
      <c r="DR352" s="30">
        <f t="shared" si="249"/>
        <v>1.3810772409278018E-9</v>
      </c>
      <c r="DS352" s="30">
        <f t="shared" si="250"/>
        <v>1.3810772298589657E-9</v>
      </c>
      <c r="DT352" s="30">
        <f t="shared" si="251"/>
        <v>1.3810772298594345E-9</v>
      </c>
      <c r="DV352" s="36"/>
      <c r="DW352" s="36"/>
      <c r="DX352" s="36"/>
      <c r="ED352" s="36"/>
      <c r="EE352" s="36"/>
      <c r="EF352" s="36"/>
      <c r="EL352" s="36"/>
      <c r="EM352" s="36"/>
      <c r="EN352" s="36"/>
      <c r="ET352" s="36"/>
      <c r="EU352" s="36"/>
      <c r="EV352" s="36"/>
    </row>
    <row r="353" spans="14:152" s="30" customFormat="1" ht="12.75">
      <c r="N353" s="36">
        <v>1.7640000000000001E-8</v>
      </c>
      <c r="O353" s="36">
        <v>5.9051707929499999</v>
      </c>
      <c r="P353" s="36">
        <v>3326.3853326981998</v>
      </c>
      <c r="Q353" s="30">
        <f t="shared" si="232"/>
        <v>1.7633008747404435E-8</v>
      </c>
      <c r="R353" s="30">
        <f t="shared" si="233"/>
        <v>1.7633062941791079E-8</v>
      </c>
      <c r="S353" s="30">
        <f t="shared" si="234"/>
        <v>1.7633062939490818E-8</v>
      </c>
      <c r="T353" s="30">
        <f t="shared" si="235"/>
        <v>1.7633062939490914E-8</v>
      </c>
      <c r="V353" s="36">
        <v>2.0099999999999999E-9</v>
      </c>
      <c r="W353" s="36">
        <v>3.3669529549199999</v>
      </c>
      <c r="X353" s="36">
        <v>6.6836638740999996</v>
      </c>
      <c r="Y353" s="30">
        <f t="shared" si="236"/>
        <v>-1.9744701484604698E-9</v>
      </c>
      <c r="Z353" s="30">
        <f t="shared" si="237"/>
        <v>-1.9744702311257726E-9</v>
      </c>
      <c r="AA353" s="30">
        <f t="shared" si="238"/>
        <v>-1.9744702311222571E-9</v>
      </c>
      <c r="AB353" s="30">
        <f t="shared" si="239"/>
        <v>-1.9744702311222571E-9</v>
      </c>
      <c r="AD353" s="36"/>
      <c r="AE353" s="36"/>
      <c r="AF353" s="36"/>
      <c r="AL353" s="36"/>
      <c r="AM353" s="36"/>
      <c r="AN353" s="36"/>
      <c r="AT353" s="36"/>
      <c r="AU353" s="36"/>
      <c r="AV353" s="36"/>
      <c r="BB353" s="36"/>
      <c r="BC353" s="36"/>
      <c r="BD353" s="36"/>
      <c r="BJ353" s="36">
        <v>8.6000000000000003E-10</v>
      </c>
      <c r="BK353" s="36">
        <v>0.41976545793999998</v>
      </c>
      <c r="BL353" s="36">
        <v>956.28915597059995</v>
      </c>
      <c r="BM353" s="30">
        <f t="shared" si="240"/>
        <v>1.4554817481285896E-10</v>
      </c>
      <c r="BN353" s="30">
        <f t="shared" si="241"/>
        <v>1.455748190259502E-10</v>
      </c>
      <c r="BO353" s="30">
        <f t="shared" si="242"/>
        <v>1.4557481789284588E-10</v>
      </c>
      <c r="BP353" s="30">
        <f t="shared" si="243"/>
        <v>1.4557481789289332E-10</v>
      </c>
      <c r="BR353" s="36"/>
      <c r="BS353" s="36"/>
      <c r="BT353" s="36"/>
      <c r="BZ353" s="36"/>
      <c r="CA353" s="36"/>
      <c r="CB353" s="36"/>
      <c r="CH353" s="36"/>
      <c r="CI353" s="36"/>
      <c r="CJ353" s="36"/>
      <c r="CP353" s="36"/>
      <c r="CQ353" s="36"/>
      <c r="CR353" s="36"/>
      <c r="CX353" s="36"/>
      <c r="CY353" s="36"/>
      <c r="CZ353" s="36"/>
      <c r="DF353" s="36">
        <v>9.8999999999999993E-9</v>
      </c>
      <c r="DG353" s="36">
        <v>2.0677636886499999</v>
      </c>
      <c r="DH353" s="36">
        <v>7255.5696517344004</v>
      </c>
      <c r="DI353" s="30">
        <f t="shared" si="244"/>
        <v>8.8614056499743559E-9</v>
      </c>
      <c r="DJ353" s="30">
        <f t="shared" si="245"/>
        <v>8.860352577999351E-9</v>
      </c>
      <c r="DK353" s="30">
        <f t="shared" si="246"/>
        <v>8.8603526227944469E-9</v>
      </c>
      <c r="DL353" s="30">
        <f t="shared" si="247"/>
        <v>8.8603526227925642E-9</v>
      </c>
      <c r="DN353" s="36">
        <v>1.38E-9</v>
      </c>
      <c r="DO353" s="36">
        <v>1.92770959208</v>
      </c>
      <c r="DP353" s="36">
        <v>15.252471184999999</v>
      </c>
      <c r="DQ353" s="30">
        <f t="shared" si="248"/>
        <v>-3.7120699475904808E-10</v>
      </c>
      <c r="DR353" s="30">
        <f t="shared" si="249"/>
        <v>-3.7120632835605354E-10</v>
      </c>
      <c r="DS353" s="30">
        <f t="shared" si="250"/>
        <v>-3.7120632838439409E-10</v>
      </c>
      <c r="DT353" s="30">
        <f t="shared" si="251"/>
        <v>-3.7120632838439295E-10</v>
      </c>
      <c r="DV353" s="36"/>
      <c r="DW353" s="36"/>
      <c r="DX353" s="36"/>
      <c r="ED353" s="36"/>
      <c r="EE353" s="36"/>
      <c r="EF353" s="36"/>
      <c r="EL353" s="36"/>
      <c r="EM353" s="36"/>
      <c r="EN353" s="36"/>
      <c r="ET353" s="36"/>
      <c r="EU353" s="36"/>
      <c r="EV353" s="36"/>
    </row>
    <row r="354" spans="14:152" s="30" customFormat="1" ht="12.75">
      <c r="N354" s="36">
        <v>1.503E-8</v>
      </c>
      <c r="O354" s="36">
        <v>4.3438918316999997</v>
      </c>
      <c r="P354" s="36">
        <v>13936.794505133999</v>
      </c>
      <c r="Q354" s="30">
        <f t="shared" si="232"/>
        <v>-1.1752303496914822E-8</v>
      </c>
      <c r="R354" s="30">
        <f t="shared" si="233"/>
        <v>-1.1748009883854265E-8</v>
      </c>
      <c r="S354" s="30">
        <f t="shared" si="234"/>
        <v>-1.1748010066502612E-8</v>
      </c>
      <c r="T354" s="30">
        <f t="shared" si="235"/>
        <v>-1.1748010066494886E-8</v>
      </c>
      <c r="V354" s="36">
        <v>2.23E-9</v>
      </c>
      <c r="W354" s="36">
        <v>3.0878859915899999</v>
      </c>
      <c r="X354" s="36">
        <v>401.67212175719999</v>
      </c>
      <c r="Y354" s="30">
        <f t="shared" si="236"/>
        <v>1.4536074605837386E-9</v>
      </c>
      <c r="Z354" s="30">
        <f t="shared" si="237"/>
        <v>1.4536297898009323E-9</v>
      </c>
      <c r="AA354" s="30">
        <f t="shared" si="238"/>
        <v>1.4536297888513352E-9</v>
      </c>
      <c r="AB354" s="30">
        <f t="shared" si="239"/>
        <v>1.4536297888513757E-9</v>
      </c>
      <c r="AD354" s="36"/>
      <c r="AE354" s="36"/>
      <c r="AF354" s="36"/>
      <c r="AL354" s="36"/>
      <c r="AM354" s="36"/>
      <c r="AN354" s="36"/>
      <c r="AT354" s="36"/>
      <c r="AU354" s="36"/>
      <c r="AV354" s="36"/>
      <c r="BB354" s="36"/>
      <c r="BC354" s="36"/>
      <c r="BD354" s="36"/>
      <c r="BJ354" s="36">
        <v>8.7999999999999996E-10</v>
      </c>
      <c r="BK354" s="36">
        <v>5.4601331793399996</v>
      </c>
      <c r="BL354" s="36">
        <v>16460.333529524902</v>
      </c>
      <c r="BM354" s="30">
        <f t="shared" si="240"/>
        <v>-4.884347418428743E-10</v>
      </c>
      <c r="BN354" s="30">
        <f t="shared" si="241"/>
        <v>-4.8803859331431194E-10</v>
      </c>
      <c r="BO354" s="30">
        <f t="shared" si="242"/>
        <v>-4.8803861016449646E-10</v>
      </c>
      <c r="BP354" s="30">
        <f t="shared" si="243"/>
        <v>-4.8803861016378881E-10</v>
      </c>
      <c r="BR354" s="36"/>
      <c r="BS354" s="36"/>
      <c r="BT354" s="36"/>
      <c r="BZ354" s="36"/>
      <c r="CA354" s="36"/>
      <c r="CB354" s="36"/>
      <c r="CH354" s="36"/>
      <c r="CI354" s="36"/>
      <c r="CJ354" s="36"/>
      <c r="CP354" s="36"/>
      <c r="CQ354" s="36"/>
      <c r="CR354" s="36"/>
      <c r="CX354" s="36"/>
      <c r="CY354" s="36"/>
      <c r="CZ354" s="36"/>
      <c r="DF354" s="36">
        <v>8.0800000000000002E-9</v>
      </c>
      <c r="DG354" s="36">
        <v>6.2563081999300003</v>
      </c>
      <c r="DH354" s="36">
        <v>15508.6151232744</v>
      </c>
      <c r="DI354" s="30">
        <f t="shared" si="244"/>
        <v>-2.9840690233124309E-9</v>
      </c>
      <c r="DJ354" s="30">
        <f t="shared" si="245"/>
        <v>-2.9802406602136315E-9</v>
      </c>
      <c r="DK354" s="30">
        <f t="shared" si="246"/>
        <v>-2.9802408230402519E-9</v>
      </c>
      <c r="DL354" s="30">
        <f t="shared" si="247"/>
        <v>-2.980240823033421E-9</v>
      </c>
      <c r="DN354" s="36">
        <v>1.7200000000000001E-9</v>
      </c>
      <c r="DO354" s="36">
        <v>0.23189971635000001</v>
      </c>
      <c r="DP354" s="36">
        <v>12323.423096008801</v>
      </c>
      <c r="DQ354" s="30">
        <f t="shared" si="248"/>
        <v>9.0191937711593486E-10</v>
      </c>
      <c r="DR354" s="30">
        <f t="shared" si="249"/>
        <v>9.0251259169432798E-10</v>
      </c>
      <c r="DS354" s="30">
        <f t="shared" si="250"/>
        <v>9.0251256646962571E-10</v>
      </c>
      <c r="DT354" s="30">
        <f t="shared" si="251"/>
        <v>9.0251256647068688E-10</v>
      </c>
      <c r="DV354" s="36"/>
      <c r="DW354" s="36"/>
      <c r="DX354" s="36"/>
      <c r="ED354" s="36"/>
      <c r="EE354" s="36"/>
      <c r="EF354" s="36"/>
      <c r="EL354" s="36"/>
      <c r="EM354" s="36"/>
      <c r="EN354" s="36"/>
      <c r="ET354" s="36"/>
      <c r="EU354" s="36"/>
      <c r="EV354" s="36"/>
    </row>
    <row r="355" spans="14:152" s="30" customFormat="1" ht="12.75">
      <c r="N355" s="36">
        <v>1.5040000000000001E-8</v>
      </c>
      <c r="O355" s="36">
        <v>0.83367652470999998</v>
      </c>
      <c r="P355" s="36">
        <v>4775.7600884592002</v>
      </c>
      <c r="Q355" s="30">
        <f t="shared" si="232"/>
        <v>1.3103012534427496E-8</v>
      </c>
      <c r="R355" s="30">
        <f t="shared" si="233"/>
        <v>1.3101853280395097E-8</v>
      </c>
      <c r="S355" s="30">
        <f t="shared" si="234"/>
        <v>1.310185332970195E-8</v>
      </c>
      <c r="T355" s="30">
        <f t="shared" si="235"/>
        <v>1.3101853329699877E-8</v>
      </c>
      <c r="V355" s="36">
        <v>2.3400000000000002E-9</v>
      </c>
      <c r="W355" s="36">
        <v>2.2426826920199998</v>
      </c>
      <c r="X355" s="36">
        <v>110.2063212194</v>
      </c>
      <c r="Y355" s="30">
        <f t="shared" si="236"/>
        <v>-1.4227632405720463E-10</v>
      </c>
      <c r="Z355" s="30">
        <f t="shared" si="237"/>
        <v>-1.4226786260154734E-10</v>
      </c>
      <c r="AA355" s="30">
        <f t="shared" si="238"/>
        <v>-1.4226786296139039E-10</v>
      </c>
      <c r="AB355" s="30">
        <f t="shared" si="239"/>
        <v>-1.4226786296137587E-10</v>
      </c>
      <c r="AD355" s="36"/>
      <c r="AE355" s="36"/>
      <c r="AF355" s="36"/>
      <c r="AL355" s="36"/>
      <c r="AM355" s="36"/>
      <c r="AN355" s="36"/>
      <c r="AT355" s="36"/>
      <c r="AU355" s="36"/>
      <c r="AV355" s="36"/>
      <c r="BB355" s="36"/>
      <c r="BC355" s="36"/>
      <c r="BD355" s="36"/>
      <c r="BJ355" s="36">
        <v>9.0999999999999996E-10</v>
      </c>
      <c r="BK355" s="36">
        <v>2.09965252231</v>
      </c>
      <c r="BL355" s="36">
        <v>949.17560896980001</v>
      </c>
      <c r="BM355" s="30">
        <f t="shared" si="240"/>
        <v>-9.0978913092388048E-10</v>
      </c>
      <c r="BN355" s="30">
        <f t="shared" si="241"/>
        <v>-9.0978851927099708E-10</v>
      </c>
      <c r="BO355" s="30">
        <f t="shared" si="242"/>
        <v>-9.0978851929702794E-10</v>
      </c>
      <c r="BP355" s="30">
        <f t="shared" si="243"/>
        <v>-9.097885192970268E-10</v>
      </c>
      <c r="BR355" s="36"/>
      <c r="BS355" s="36"/>
      <c r="BT355" s="36"/>
      <c r="BZ355" s="36"/>
      <c r="CA355" s="36"/>
      <c r="CB355" s="36"/>
      <c r="CH355" s="36"/>
      <c r="CI355" s="36"/>
      <c r="CJ355" s="36"/>
      <c r="CP355" s="36"/>
      <c r="CQ355" s="36"/>
      <c r="CR355" s="36"/>
      <c r="CX355" s="36"/>
      <c r="CY355" s="36"/>
      <c r="CZ355" s="36"/>
      <c r="DF355" s="36">
        <v>8.0600000000000007E-9</v>
      </c>
      <c r="DG355" s="36">
        <v>3.0900761213500001</v>
      </c>
      <c r="DH355" s="36">
        <v>5415.6573747732</v>
      </c>
      <c r="DI355" s="30">
        <f t="shared" si="244"/>
        <v>-1.8680434804104634E-9</v>
      </c>
      <c r="DJ355" s="30">
        <f t="shared" si="245"/>
        <v>-1.8694392530334015E-9</v>
      </c>
      <c r="DK355" s="30">
        <f t="shared" si="246"/>
        <v>-1.8694391936761387E-9</v>
      </c>
      <c r="DL355" s="30">
        <f t="shared" si="247"/>
        <v>-1.8694391936786451E-9</v>
      </c>
      <c r="DN355" s="36">
        <v>1.21E-9</v>
      </c>
      <c r="DO355" s="36">
        <v>1.75813513715</v>
      </c>
      <c r="DP355" s="36">
        <v>4379.6390374902003</v>
      </c>
      <c r="DQ355" s="30">
        <f t="shared" si="248"/>
        <v>-1.0415755400494236E-9</v>
      </c>
      <c r="DR355" s="30">
        <f t="shared" si="249"/>
        <v>-1.0414868726529723E-9</v>
      </c>
      <c r="DS355" s="30">
        <f t="shared" si="250"/>
        <v>-1.0414868764242219E-9</v>
      </c>
      <c r="DT355" s="30">
        <f t="shared" si="251"/>
        <v>-1.0414868764240623E-9</v>
      </c>
      <c r="DV355" s="36"/>
      <c r="DW355" s="36"/>
      <c r="DX355" s="36"/>
      <c r="ED355" s="36"/>
      <c r="EE355" s="36"/>
      <c r="EF355" s="36"/>
      <c r="EL355" s="36"/>
      <c r="EM355" s="36"/>
      <c r="EN355" s="36"/>
      <c r="ET355" s="36"/>
      <c r="EU355" s="36"/>
      <c r="EV355" s="36"/>
    </row>
    <row r="356" spans="14:152" s="30" customFormat="1" ht="12.75">
      <c r="N356" s="36">
        <v>1.543E-8</v>
      </c>
      <c r="O356" s="36">
        <v>5.8241798238899998</v>
      </c>
      <c r="P356" s="36">
        <v>3344.4937620577998</v>
      </c>
      <c r="Q356" s="30">
        <f t="shared" si="232"/>
        <v>1.524918831451184E-8</v>
      </c>
      <c r="R356" s="30">
        <f t="shared" si="233"/>
        <v>1.5248929286319616E-8</v>
      </c>
      <c r="S356" s="30">
        <f t="shared" si="234"/>
        <v>1.5248929297339319E-8</v>
      </c>
      <c r="T356" s="30">
        <f t="shared" si="235"/>
        <v>1.524892929733885E-8</v>
      </c>
      <c r="V356" s="36">
        <v>2.64E-9</v>
      </c>
      <c r="W356" s="36">
        <v>2.0817874274000001</v>
      </c>
      <c r="X356" s="36">
        <v>6475.0393049623999</v>
      </c>
      <c r="Y356" s="30">
        <f t="shared" si="236"/>
        <v>-1.953151407023912E-9</v>
      </c>
      <c r="Z356" s="30">
        <f t="shared" si="237"/>
        <v>-1.9535294179813599E-9</v>
      </c>
      <c r="AA356" s="30">
        <f t="shared" si="238"/>
        <v>-1.9535294019074311E-9</v>
      </c>
      <c r="AB356" s="30">
        <f t="shared" si="239"/>
        <v>-1.9535294019081123E-9</v>
      </c>
      <c r="AD356" s="36"/>
      <c r="AE356" s="36"/>
      <c r="AF356" s="36"/>
      <c r="AL356" s="36"/>
      <c r="AM356" s="36"/>
      <c r="AN356" s="36"/>
      <c r="AT356" s="36"/>
      <c r="AU356" s="36"/>
      <c r="AV356" s="36"/>
      <c r="BB356" s="36"/>
      <c r="BC356" s="36"/>
      <c r="BD356" s="36"/>
      <c r="BJ356" s="36">
        <v>1.0399999999999999E-9</v>
      </c>
      <c r="BK356" s="36">
        <v>1.72206104768</v>
      </c>
      <c r="BL356" s="36">
        <v>3296.8935143948001</v>
      </c>
      <c r="BM356" s="30">
        <f t="shared" si="240"/>
        <v>-6.865055841414643E-10</v>
      </c>
      <c r="BN356" s="30">
        <f t="shared" si="241"/>
        <v>-6.8642091448551169E-10</v>
      </c>
      <c r="BO356" s="30">
        <f t="shared" si="242"/>
        <v>-6.864209180864603E-10</v>
      </c>
      <c r="BP356" s="30">
        <f t="shared" si="243"/>
        <v>-6.8642091808630758E-10</v>
      </c>
      <c r="BR356" s="36"/>
      <c r="BS356" s="36"/>
      <c r="BT356" s="36"/>
      <c r="BZ356" s="36"/>
      <c r="CA356" s="36"/>
      <c r="CB356" s="36"/>
      <c r="CH356" s="36"/>
      <c r="CI356" s="36"/>
      <c r="CJ356" s="36"/>
      <c r="CP356" s="36"/>
      <c r="CQ356" s="36"/>
      <c r="CR356" s="36"/>
      <c r="CX356" s="36"/>
      <c r="CY356" s="36"/>
      <c r="CZ356" s="36"/>
      <c r="DF356" s="36">
        <v>7.8199999999999999E-9</v>
      </c>
      <c r="DG356" s="36">
        <v>4.62274599734</v>
      </c>
      <c r="DH356" s="36">
        <v>2547.8375382324002</v>
      </c>
      <c r="DI356" s="30">
        <f t="shared" si="244"/>
        <v>-7.7955194241059321E-9</v>
      </c>
      <c r="DJ356" s="30">
        <f t="shared" si="245"/>
        <v>-7.795467613707802E-9</v>
      </c>
      <c r="DK356" s="30">
        <f t="shared" si="246"/>
        <v>-7.7954676159123244E-9</v>
      </c>
      <c r="DL356" s="30">
        <f t="shared" si="247"/>
        <v>-7.7954676159122317E-9</v>
      </c>
      <c r="DN356" s="36">
        <v>1.2E-9</v>
      </c>
      <c r="DO356" s="36">
        <v>6.0429949026700003</v>
      </c>
      <c r="DP356" s="36">
        <v>6606.4432548323002</v>
      </c>
      <c r="DQ356" s="30">
        <f t="shared" si="248"/>
        <v>8.10723112354062E-10</v>
      </c>
      <c r="DR356" s="30">
        <f t="shared" si="249"/>
        <v>8.1091522540030543E-10</v>
      </c>
      <c r="DS356" s="30">
        <f t="shared" si="250"/>
        <v>8.1091521723105771E-10</v>
      </c>
      <c r="DT356" s="30">
        <f t="shared" si="251"/>
        <v>8.1091521723140347E-10</v>
      </c>
      <c r="DV356" s="36"/>
      <c r="DW356" s="36"/>
      <c r="DX356" s="36"/>
      <c r="ED356" s="36"/>
      <c r="EE356" s="36"/>
      <c r="EF356" s="36"/>
      <c r="EL356" s="36"/>
      <c r="EM356" s="36"/>
      <c r="EN356" s="36"/>
      <c r="ET356" s="36"/>
      <c r="EU356" s="36"/>
      <c r="EV356" s="36"/>
    </row>
    <row r="357" spans="14:152" s="30" customFormat="1" ht="12.75">
      <c r="N357" s="36">
        <v>1.4580000000000001E-8</v>
      </c>
      <c r="O357" s="36">
        <v>1.42630589706</v>
      </c>
      <c r="P357" s="36">
        <v>15508.6151232744</v>
      </c>
      <c r="Q357" s="30">
        <f t="shared" si="232"/>
        <v>-1.408749277761002E-8</v>
      </c>
      <c r="R357" s="30">
        <f t="shared" si="233"/>
        <v>-1.4089406530436726E-8</v>
      </c>
      <c r="S357" s="30">
        <f t="shared" si="234"/>
        <v>-1.4089406449127742E-8</v>
      </c>
      <c r="T357" s="30">
        <f t="shared" si="235"/>
        <v>-1.4089406449131152E-8</v>
      </c>
      <c r="V357" s="36">
        <v>2.3100000000000001E-9</v>
      </c>
      <c r="W357" s="36">
        <v>4.5380638447999999</v>
      </c>
      <c r="X357" s="36">
        <v>9602.3526362241992</v>
      </c>
      <c r="Y357" s="30">
        <f t="shared" si="236"/>
        <v>1.8930493708772955E-11</v>
      </c>
      <c r="Z357" s="30">
        <f t="shared" si="237"/>
        <v>1.9659617721954939E-11</v>
      </c>
      <c r="AA357" s="30">
        <f t="shared" si="238"/>
        <v>1.9659586714278805E-11</v>
      </c>
      <c r="AB357" s="30">
        <f t="shared" si="239"/>
        <v>1.9659586715591841E-11</v>
      </c>
      <c r="AD357" s="36"/>
      <c r="AE357" s="36"/>
      <c r="AF357" s="36"/>
      <c r="AL357" s="36"/>
      <c r="AM357" s="36"/>
      <c r="AN357" s="36"/>
      <c r="AT357" s="36"/>
      <c r="AU357" s="36"/>
      <c r="AV357" s="36"/>
      <c r="BB357" s="36"/>
      <c r="BC357" s="36"/>
      <c r="BD357" s="36"/>
      <c r="BJ357" s="36">
        <v>1.03E-9</v>
      </c>
      <c r="BK357" s="36">
        <v>1.25691413032</v>
      </c>
      <c r="BL357" s="36">
        <v>3384.3313390048002</v>
      </c>
      <c r="BM357" s="30">
        <f t="shared" si="240"/>
        <v>2.3381226370531428E-10</v>
      </c>
      <c r="BN357" s="30">
        <f t="shared" si="241"/>
        <v>2.3392385830840664E-10</v>
      </c>
      <c r="BO357" s="30">
        <f t="shared" si="242"/>
        <v>2.3392385356264419E-10</v>
      </c>
      <c r="BP357" s="30">
        <f t="shared" si="243"/>
        <v>2.3392385356284375E-10</v>
      </c>
      <c r="BR357" s="36"/>
      <c r="BS357" s="36"/>
      <c r="BT357" s="36"/>
      <c r="BZ357" s="36"/>
      <c r="CA357" s="36"/>
      <c r="CB357" s="36"/>
      <c r="CH357" s="36"/>
      <c r="CI357" s="36"/>
      <c r="CJ357" s="36"/>
      <c r="CP357" s="36"/>
      <c r="CQ357" s="36"/>
      <c r="CR357" s="36"/>
      <c r="CX357" s="36"/>
      <c r="CY357" s="36"/>
      <c r="CZ357" s="36"/>
      <c r="DF357" s="36">
        <v>9.6299999999999992E-9</v>
      </c>
      <c r="DG357" s="36">
        <v>2.1068053991600002</v>
      </c>
      <c r="DH357" s="36">
        <v>6456.8800576977001</v>
      </c>
      <c r="DI357" s="30">
        <f t="shared" si="244"/>
        <v>-6.2560603684150109E-9</v>
      </c>
      <c r="DJ357" s="30">
        <f t="shared" si="245"/>
        <v>-6.2576141394132379E-9</v>
      </c>
      <c r="DK357" s="30">
        <f t="shared" si="246"/>
        <v>-6.2576140733414569E-9</v>
      </c>
      <c r="DL357" s="30">
        <f t="shared" si="247"/>
        <v>-6.2576140733442652E-9</v>
      </c>
      <c r="DN357" s="36">
        <v>1.3399999999999999E-9</v>
      </c>
      <c r="DO357" s="36">
        <v>1.9884545394599999</v>
      </c>
      <c r="DP357" s="36">
        <v>8965.9784682591999</v>
      </c>
      <c r="DQ357" s="30">
        <f t="shared" si="248"/>
        <v>-1.1058152411273133E-9</v>
      </c>
      <c r="DR357" s="30">
        <f t="shared" si="249"/>
        <v>-1.1055921361555473E-9</v>
      </c>
      <c r="DS357" s="30">
        <f t="shared" si="250"/>
        <v>-1.105592145645648E-9</v>
      </c>
      <c r="DT357" s="30">
        <f t="shared" si="251"/>
        <v>-1.1055921456452499E-9</v>
      </c>
      <c r="DV357" s="36"/>
      <c r="DW357" s="36"/>
      <c r="DX357" s="36"/>
      <c r="ED357" s="36"/>
      <c r="EE357" s="36"/>
      <c r="EF357" s="36"/>
      <c r="EL357" s="36"/>
      <c r="EM357" s="36"/>
      <c r="EN357" s="36"/>
      <c r="ET357" s="36"/>
      <c r="EU357" s="36"/>
      <c r="EV357" s="36"/>
    </row>
    <row r="358" spans="14:152" s="30" customFormat="1" ht="12.75">
      <c r="N358" s="36">
        <v>1.6479999999999999E-8</v>
      </c>
      <c r="O358" s="36">
        <v>2.8880151861200001</v>
      </c>
      <c r="P358" s="36">
        <v>8273.8208670324002</v>
      </c>
      <c r="Q358" s="30">
        <f t="shared" si="232"/>
        <v>8.9663759780977064E-9</v>
      </c>
      <c r="R358" s="30">
        <f t="shared" si="233"/>
        <v>8.9701363641467306E-9</v>
      </c>
      <c r="S358" s="30">
        <f t="shared" si="234"/>
        <v>8.970136204241672E-9</v>
      </c>
      <c r="T358" s="30">
        <f t="shared" si="235"/>
        <v>8.9701362042483523E-9</v>
      </c>
      <c r="V358" s="36">
        <v>2.1299999999999999E-9</v>
      </c>
      <c r="W358" s="36">
        <v>2.8545230265599999</v>
      </c>
      <c r="X358" s="36">
        <v>5415.6573747732</v>
      </c>
      <c r="Y358" s="30">
        <f t="shared" si="236"/>
        <v>-9.6359753146301514E-10</v>
      </c>
      <c r="Z358" s="30">
        <f t="shared" si="237"/>
        <v>-9.6393568552834734E-10</v>
      </c>
      <c r="AA358" s="30">
        <f t="shared" si="238"/>
        <v>-9.6393567114819786E-10</v>
      </c>
      <c r="AB358" s="30">
        <f t="shared" si="239"/>
        <v>-9.6393567114880521E-10</v>
      </c>
      <c r="AD358" s="36"/>
      <c r="AE358" s="36"/>
      <c r="AF358" s="36"/>
      <c r="AL358" s="36"/>
      <c r="AM358" s="36"/>
      <c r="AN358" s="36"/>
      <c r="AT358" s="36"/>
      <c r="AU358" s="36"/>
      <c r="AV358" s="36"/>
      <c r="BB358" s="36"/>
      <c r="BC358" s="36"/>
      <c r="BD358" s="36"/>
      <c r="BJ358" s="36">
        <v>8.3999999999999999E-10</v>
      </c>
      <c r="BK358" s="36">
        <v>5.7864772949800001</v>
      </c>
      <c r="BL358" s="36">
        <v>5518.7501489918004</v>
      </c>
      <c r="BM358" s="30">
        <f t="shared" si="240"/>
        <v>7.9732987033429224E-10</v>
      </c>
      <c r="BN358" s="30">
        <f t="shared" si="241"/>
        <v>7.9737780822050243E-10</v>
      </c>
      <c r="BO358" s="30">
        <f t="shared" si="242"/>
        <v>7.9737780618238886E-10</v>
      </c>
      <c r="BP358" s="30">
        <f t="shared" si="243"/>
        <v>7.9737780618247519E-10</v>
      </c>
      <c r="BR358" s="36"/>
      <c r="BS358" s="36"/>
      <c r="BT358" s="36"/>
      <c r="BZ358" s="36"/>
      <c r="CA358" s="36"/>
      <c r="CB358" s="36"/>
      <c r="CH358" s="36"/>
      <c r="CI358" s="36"/>
      <c r="CJ358" s="36"/>
      <c r="CP358" s="36"/>
      <c r="CQ358" s="36"/>
      <c r="CR358" s="36"/>
      <c r="CX358" s="36"/>
      <c r="CY358" s="36"/>
      <c r="CZ358" s="36"/>
      <c r="DF358" s="36">
        <v>7.7799999999999992E-9</v>
      </c>
      <c r="DG358" s="36">
        <v>3.5660216185700002</v>
      </c>
      <c r="DH358" s="36">
        <v>12721.572099417001</v>
      </c>
      <c r="DI358" s="30">
        <f t="shared" si="244"/>
        <v>-4.2282829652241027E-9</v>
      </c>
      <c r="DJ358" s="30">
        <f t="shared" si="245"/>
        <v>-4.2255515601031379E-9</v>
      </c>
      <c r="DK358" s="30">
        <f t="shared" si="246"/>
        <v>-4.2255516762782098E-9</v>
      </c>
      <c r="DL358" s="30">
        <f t="shared" si="247"/>
        <v>-4.2255516762733824E-9</v>
      </c>
      <c r="DN358" s="36">
        <v>1.1800000000000001E-9</v>
      </c>
      <c r="DO358" s="36">
        <v>0.22641710036000001</v>
      </c>
      <c r="DP358" s="36">
        <v>11766.2632645146</v>
      </c>
      <c r="DQ358" s="30">
        <f t="shared" si="248"/>
        <v>-6.7582789075587045E-10</v>
      </c>
      <c r="DR358" s="30">
        <f t="shared" si="249"/>
        <v>-6.7620197123530056E-10</v>
      </c>
      <c r="DS358" s="30">
        <f t="shared" si="250"/>
        <v>-6.7620195532880359E-10</v>
      </c>
      <c r="DT358" s="30">
        <f t="shared" si="251"/>
        <v>-6.7620195532946327E-10</v>
      </c>
      <c r="DV358" s="36"/>
      <c r="DW358" s="36"/>
      <c r="DX358" s="36"/>
      <c r="ED358" s="36"/>
      <c r="EE358" s="36"/>
      <c r="EF358" s="36"/>
      <c r="EL358" s="36"/>
      <c r="EM358" s="36"/>
      <c r="EN358" s="36"/>
      <c r="ET358" s="36"/>
      <c r="EU358" s="36"/>
      <c r="EV358" s="36"/>
    </row>
    <row r="359" spans="14:152" s="30" customFormat="1" ht="12.75">
      <c r="N359" s="36">
        <v>1.527E-8</v>
      </c>
      <c r="O359" s="36">
        <v>1.10261249454</v>
      </c>
      <c r="P359" s="36">
        <v>2675.8563815697999</v>
      </c>
      <c r="Q359" s="30">
        <f t="shared" si="232"/>
        <v>5.9927765068993689E-9</v>
      </c>
      <c r="R359" s="30">
        <f t="shared" si="233"/>
        <v>5.9915410805215858E-9</v>
      </c>
      <c r="S359" s="30">
        <f t="shared" si="234"/>
        <v>5.9915411330619832E-9</v>
      </c>
      <c r="T359" s="30">
        <f t="shared" si="235"/>
        <v>5.9915411330597622E-9</v>
      </c>
      <c r="V359" s="36">
        <v>1.9500000000000001E-9</v>
      </c>
      <c r="W359" s="36">
        <v>0.99589439505999999</v>
      </c>
      <c r="X359" s="36">
        <v>5642.1982426092</v>
      </c>
      <c r="Y359" s="30">
        <f t="shared" si="236"/>
        <v>8.3508762203869312E-10</v>
      </c>
      <c r="Z359" s="30">
        <f t="shared" si="237"/>
        <v>8.3541443251937294E-10</v>
      </c>
      <c r="AA359" s="30">
        <f t="shared" si="238"/>
        <v>8.3541441862160272E-10</v>
      </c>
      <c r="AB359" s="30">
        <f t="shared" si="239"/>
        <v>8.3541441862219116E-10</v>
      </c>
      <c r="AD359" s="36"/>
      <c r="AE359" s="36"/>
      <c r="AF359" s="36"/>
      <c r="AL359" s="36"/>
      <c r="AM359" s="36"/>
      <c r="AN359" s="36"/>
      <c r="AT359" s="36"/>
      <c r="AU359" s="36"/>
      <c r="AV359" s="36"/>
      <c r="BB359" s="36"/>
      <c r="BC359" s="36"/>
      <c r="BD359" s="36"/>
      <c r="BJ359" s="36">
        <v>7.8999999999999996E-10</v>
      </c>
      <c r="BK359" s="36">
        <v>1.79313426804</v>
      </c>
      <c r="BL359" s="36">
        <v>38.133035637799999</v>
      </c>
      <c r="BM359" s="30">
        <f t="shared" si="240"/>
        <v>-8.6159971612328878E-12</v>
      </c>
      <c r="BN359" s="30">
        <f t="shared" si="241"/>
        <v>-8.6150069460835324E-12</v>
      </c>
      <c r="BO359" s="30">
        <f t="shared" si="242"/>
        <v>-8.615006988194719E-12</v>
      </c>
      <c r="BP359" s="30">
        <f t="shared" si="243"/>
        <v>-8.6150069881929644E-12</v>
      </c>
      <c r="BR359" s="36"/>
      <c r="BS359" s="36"/>
      <c r="BT359" s="36"/>
      <c r="BZ359" s="36"/>
      <c r="CA359" s="36"/>
      <c r="CB359" s="36"/>
      <c r="CH359" s="36"/>
      <c r="CI359" s="36"/>
      <c r="CJ359" s="36"/>
      <c r="CP359" s="36"/>
      <c r="CQ359" s="36"/>
      <c r="CR359" s="36"/>
      <c r="CX359" s="36"/>
      <c r="CY359" s="36"/>
      <c r="CZ359" s="36"/>
      <c r="DF359" s="36">
        <v>8.7299999999999994E-9</v>
      </c>
      <c r="DG359" s="36">
        <v>5.09097164784</v>
      </c>
      <c r="DH359" s="36">
        <v>2540.7913015344002</v>
      </c>
      <c r="DI359" s="30">
        <f t="shared" si="244"/>
        <v>-7.9420017549612E-9</v>
      </c>
      <c r="DJ359" s="30">
        <f t="shared" si="245"/>
        <v>-7.9423044551377722E-9</v>
      </c>
      <c r="DK359" s="30">
        <f t="shared" si="246"/>
        <v>-7.9423044422659137E-9</v>
      </c>
      <c r="DL359" s="30">
        <f t="shared" si="247"/>
        <v>-7.9423044422664547E-9</v>
      </c>
      <c r="DN359" s="36">
        <v>1.2199999999999999E-9</v>
      </c>
      <c r="DO359" s="36">
        <v>2.9221989592600002</v>
      </c>
      <c r="DP359" s="36">
        <v>21947.111372700001</v>
      </c>
      <c r="DQ359" s="30">
        <f t="shared" si="248"/>
        <v>9.962109665238018E-10</v>
      </c>
      <c r="DR359" s="30">
        <f t="shared" si="249"/>
        <v>9.9671878387880519E-10</v>
      </c>
      <c r="DS359" s="30">
        <f t="shared" si="250"/>
        <v>9.9671876229370619E-10</v>
      </c>
      <c r="DT359" s="30">
        <f t="shared" si="251"/>
        <v>9.9671876229462601E-10</v>
      </c>
      <c r="DV359" s="36"/>
      <c r="DW359" s="36"/>
      <c r="DX359" s="36"/>
      <c r="ED359" s="36"/>
      <c r="EE359" s="36"/>
      <c r="EF359" s="36"/>
      <c r="EL359" s="36"/>
      <c r="EM359" s="36"/>
      <c r="EN359" s="36"/>
      <c r="ET359" s="36"/>
      <c r="EU359" s="36"/>
      <c r="EV359" s="36"/>
    </row>
    <row r="360" spans="14:152" s="30" customFormat="1" ht="12.75">
      <c r="N360" s="36">
        <v>1.7999999999999999E-8</v>
      </c>
      <c r="O360" s="36">
        <v>5.1714467270900002</v>
      </c>
      <c r="P360" s="36">
        <v>38.133035637799999</v>
      </c>
      <c r="Q360" s="30">
        <f t="shared" si="232"/>
        <v>4.4118612499127909E-9</v>
      </c>
      <c r="R360" s="30">
        <f t="shared" si="233"/>
        <v>4.4118393749501133E-9</v>
      </c>
      <c r="S360" s="30">
        <f t="shared" si="234"/>
        <v>4.411839375880397E-9</v>
      </c>
      <c r="T360" s="30">
        <f t="shared" si="235"/>
        <v>4.4118393758803656E-9</v>
      </c>
      <c r="V360" s="36">
        <v>2.5899999999999999E-9</v>
      </c>
      <c r="W360" s="36">
        <v>4.6435111399999998E-3</v>
      </c>
      <c r="X360" s="36">
        <v>9380.9596727171993</v>
      </c>
      <c r="Y360" s="30">
        <f t="shared" si="236"/>
        <v>-4.4454558794251218E-10</v>
      </c>
      <c r="Z360" s="30">
        <f t="shared" si="237"/>
        <v>-4.4533239636017555E-10</v>
      </c>
      <c r="AA360" s="30">
        <f t="shared" si="238"/>
        <v>-4.453323629001911E-10</v>
      </c>
      <c r="AB360" s="30">
        <f t="shared" si="239"/>
        <v>-4.4533236290160516E-10</v>
      </c>
      <c r="AD360" s="36"/>
      <c r="AE360" s="36"/>
      <c r="AF360" s="36"/>
      <c r="AL360" s="36"/>
      <c r="AM360" s="36"/>
      <c r="AN360" s="36"/>
      <c r="AT360" s="36"/>
      <c r="AU360" s="36"/>
      <c r="AV360" s="36"/>
      <c r="BB360" s="36"/>
      <c r="BC360" s="36"/>
      <c r="BD360" s="36"/>
      <c r="BJ360" s="36">
        <v>7.2999999999999996E-10</v>
      </c>
      <c r="BK360" s="36">
        <v>0.10667695991999999</v>
      </c>
      <c r="BL360" s="36">
        <v>29822.783236324201</v>
      </c>
      <c r="BM360" s="30">
        <f t="shared" si="240"/>
        <v>-2.2568511286264026E-10</v>
      </c>
      <c r="BN360" s="30">
        <f t="shared" si="241"/>
        <v>-2.2636559091469249E-10</v>
      </c>
      <c r="BO360" s="30">
        <f t="shared" si="242"/>
        <v>-2.2636556198039298E-10</v>
      </c>
      <c r="BP360" s="30">
        <f t="shared" si="243"/>
        <v>-2.2636556198161591E-10</v>
      </c>
      <c r="BR360" s="36"/>
      <c r="BS360" s="36"/>
      <c r="BT360" s="36"/>
      <c r="BZ360" s="36"/>
      <c r="CA360" s="36"/>
      <c r="CB360" s="36"/>
      <c r="CH360" s="36"/>
      <c r="CI360" s="36"/>
      <c r="CJ360" s="36"/>
      <c r="CP360" s="36"/>
      <c r="CQ360" s="36"/>
      <c r="CR360" s="36"/>
      <c r="CX360" s="36"/>
      <c r="CY360" s="36"/>
      <c r="CZ360" s="36"/>
      <c r="DF360" s="36">
        <v>7.7200000000000006E-9</v>
      </c>
      <c r="DG360" s="36">
        <v>3.08101797047</v>
      </c>
      <c r="DH360" s="36">
        <v>11081.2192102886</v>
      </c>
      <c r="DI360" s="30">
        <f t="shared" si="244"/>
        <v>-1.8361642409784116E-9</v>
      </c>
      <c r="DJ360" s="30">
        <f t="shared" si="245"/>
        <v>-1.8388955268865206E-9</v>
      </c>
      <c r="DK360" s="30">
        <f t="shared" si="246"/>
        <v>-1.8388954107373641E-9</v>
      </c>
      <c r="DL360" s="30">
        <f t="shared" si="247"/>
        <v>-1.838895410742212E-9</v>
      </c>
      <c r="DN360" s="36">
        <v>1.4700000000000001E-9</v>
      </c>
      <c r="DO360" s="36">
        <v>5.8657652495499999</v>
      </c>
      <c r="DP360" s="36">
        <v>3169.9395560806001</v>
      </c>
      <c r="DQ360" s="30">
        <f t="shared" si="248"/>
        <v>9.6333763845375349E-10</v>
      </c>
      <c r="DR360" s="30">
        <f t="shared" si="249"/>
        <v>9.6345333456999873E-10</v>
      </c>
      <c r="DS360" s="30">
        <f t="shared" si="250"/>
        <v>9.6345332964997332E-10</v>
      </c>
      <c r="DT360" s="30">
        <f t="shared" si="251"/>
        <v>9.6345332965018239E-10</v>
      </c>
      <c r="DV360" s="36"/>
      <c r="DW360" s="36"/>
      <c r="DX360" s="36"/>
      <c r="ED360" s="36"/>
      <c r="EE360" s="36"/>
      <c r="EF360" s="36"/>
      <c r="EL360" s="36"/>
      <c r="EM360" s="36"/>
      <c r="EN360" s="36"/>
      <c r="ET360" s="36"/>
      <c r="EU360" s="36"/>
      <c r="EV360" s="36"/>
    </row>
    <row r="361" spans="14:152" s="30" customFormat="1" ht="12.75">
      <c r="N361" s="36">
        <v>1.439E-8</v>
      </c>
      <c r="O361" s="36">
        <v>0.48751113424999998</v>
      </c>
      <c r="P361" s="36">
        <v>76.266071275599998</v>
      </c>
      <c r="Q361" s="30">
        <f t="shared" si="232"/>
        <v>1.4359939636559712E-8</v>
      </c>
      <c r="R361" s="30">
        <f t="shared" si="233"/>
        <v>1.4359941967147527E-8</v>
      </c>
      <c r="S361" s="30">
        <f t="shared" si="234"/>
        <v>1.4359941967048414E-8</v>
      </c>
      <c r="T361" s="30">
        <f t="shared" si="235"/>
        <v>1.4359941967048419E-8</v>
      </c>
      <c r="V361" s="36">
        <v>1.97E-9</v>
      </c>
      <c r="W361" s="36">
        <v>3.32573550633</v>
      </c>
      <c r="X361" s="36">
        <v>3657.0042963564001</v>
      </c>
      <c r="Y361" s="30">
        <f t="shared" si="236"/>
        <v>-6.3457612183115348E-10</v>
      </c>
      <c r="Z361" s="30">
        <f t="shared" si="237"/>
        <v>-6.3435191988865752E-10</v>
      </c>
      <c r="AA361" s="30">
        <f t="shared" si="238"/>
        <v>-6.3435192942357319E-10</v>
      </c>
      <c r="AB361" s="30">
        <f t="shared" si="239"/>
        <v>-6.343519294231624E-10</v>
      </c>
      <c r="AD361" s="36"/>
      <c r="AE361" s="36"/>
      <c r="AF361" s="36"/>
      <c r="AL361" s="36"/>
      <c r="AM361" s="36"/>
      <c r="AN361" s="36"/>
      <c r="AT361" s="36"/>
      <c r="AU361" s="36"/>
      <c r="AV361" s="36"/>
      <c r="BB361" s="36"/>
      <c r="BC361" s="36"/>
      <c r="BD361" s="36"/>
      <c r="BJ361" s="36">
        <v>8.6999999999999999E-10</v>
      </c>
      <c r="BK361" s="36">
        <v>2.1165435752900001</v>
      </c>
      <c r="BL361" s="36">
        <v>3450.8187479192002</v>
      </c>
      <c r="BM361" s="30">
        <f t="shared" si="240"/>
        <v>-2.253300078747254E-10</v>
      </c>
      <c r="BN361" s="30">
        <f t="shared" si="241"/>
        <v>-2.2523468505139694E-10</v>
      </c>
      <c r="BO361" s="30">
        <f t="shared" si="242"/>
        <v>-2.252346891052861E-10</v>
      </c>
      <c r="BP361" s="30">
        <f t="shared" si="243"/>
        <v>-2.2523468910511294E-10</v>
      </c>
      <c r="BR361" s="36"/>
      <c r="BS361" s="36"/>
      <c r="BT361" s="36"/>
      <c r="BZ361" s="36"/>
      <c r="CA361" s="36"/>
      <c r="CB361" s="36"/>
      <c r="CH361" s="36"/>
      <c r="CI361" s="36"/>
      <c r="CJ361" s="36"/>
      <c r="CP361" s="36"/>
      <c r="CQ361" s="36"/>
      <c r="CR361" s="36"/>
      <c r="CX361" s="36"/>
      <c r="CY361" s="36"/>
      <c r="CZ361" s="36"/>
      <c r="DF361" s="36">
        <v>9.6500000000000004E-9</v>
      </c>
      <c r="DG361" s="36">
        <v>2.3310670311499999</v>
      </c>
      <c r="DH361" s="36">
        <v>18454.601664915001</v>
      </c>
      <c r="DI361" s="30">
        <f t="shared" si="244"/>
        <v>8.2811229148050913E-9</v>
      </c>
      <c r="DJ361" s="30">
        <f t="shared" si="245"/>
        <v>8.2841268966347868E-9</v>
      </c>
      <c r="DK361" s="30">
        <f t="shared" si="246"/>
        <v>8.2841267689482079E-9</v>
      </c>
      <c r="DL361" s="30">
        <f t="shared" si="247"/>
        <v>8.2841267689536243E-9</v>
      </c>
      <c r="DN361" s="36">
        <v>1.21E-9</v>
      </c>
      <c r="DO361" s="36">
        <v>5.7588662930799996</v>
      </c>
      <c r="DP361" s="36">
        <v>19513.983595104201</v>
      </c>
      <c r="DQ361" s="30">
        <f t="shared" si="248"/>
        <v>-3.9904333044364808E-10</v>
      </c>
      <c r="DR361" s="30">
        <f t="shared" si="249"/>
        <v>-3.9977599783361734E-10</v>
      </c>
      <c r="DS361" s="30">
        <f t="shared" si="250"/>
        <v>-3.9977596667871462E-10</v>
      </c>
      <c r="DT361" s="30">
        <f t="shared" si="251"/>
        <v>-3.9977596668002921E-10</v>
      </c>
      <c r="DV361" s="36"/>
      <c r="DW361" s="36"/>
      <c r="DX361" s="36"/>
      <c r="ED361" s="36"/>
      <c r="EE361" s="36"/>
      <c r="EF361" s="36"/>
      <c r="EL361" s="36"/>
      <c r="EM361" s="36"/>
      <c r="EN361" s="36"/>
      <c r="ET361" s="36"/>
      <c r="EU361" s="36"/>
      <c r="EV361" s="36"/>
    </row>
    <row r="362" spans="14:152" s="30" customFormat="1" ht="12.75">
      <c r="N362" s="36">
        <v>1.4780000000000001E-8</v>
      </c>
      <c r="O362" s="36">
        <v>4.6300866618400001</v>
      </c>
      <c r="P362" s="36">
        <v>19800.945956224801</v>
      </c>
      <c r="Q362" s="30">
        <f t="shared" si="232"/>
        <v>-1.2643655879837781E-9</v>
      </c>
      <c r="R362" s="30">
        <f t="shared" si="233"/>
        <v>-1.254780315587366E-9</v>
      </c>
      <c r="S362" s="30">
        <f t="shared" si="234"/>
        <v>-1.2547807232348167E-9</v>
      </c>
      <c r="T362" s="30">
        <f t="shared" si="235"/>
        <v>-1.2547807232176558E-9</v>
      </c>
      <c r="V362" s="36">
        <v>2.28E-9</v>
      </c>
      <c r="W362" s="36">
        <v>5.3329997547200003</v>
      </c>
      <c r="X362" s="36">
        <v>3561.0250691386</v>
      </c>
      <c r="Y362" s="30">
        <f t="shared" si="236"/>
        <v>-6.1736416927662827E-10</v>
      </c>
      <c r="Z362" s="30">
        <f t="shared" si="237"/>
        <v>-6.1762108750224892E-10</v>
      </c>
      <c r="AA362" s="30">
        <f t="shared" si="238"/>
        <v>-6.1762107657637796E-10</v>
      </c>
      <c r="AB362" s="30">
        <f t="shared" si="239"/>
        <v>-6.1762107657683808E-10</v>
      </c>
      <c r="AD362" s="36"/>
      <c r="AE362" s="36"/>
      <c r="AF362" s="36"/>
      <c r="AL362" s="36"/>
      <c r="AM362" s="36"/>
      <c r="AN362" s="36"/>
      <c r="AT362" s="36"/>
      <c r="AU362" s="36"/>
      <c r="AV362" s="36"/>
      <c r="BB362" s="36"/>
      <c r="BC362" s="36"/>
      <c r="BD362" s="36"/>
      <c r="BJ362" s="36">
        <v>7.2E-10</v>
      </c>
      <c r="BK362" s="36">
        <v>3.8947682932699998</v>
      </c>
      <c r="BL362" s="36">
        <v>9380.9596727171993</v>
      </c>
      <c r="BM362" s="30">
        <f t="shared" si="240"/>
        <v>-3.9218849031771274E-10</v>
      </c>
      <c r="BN362" s="30">
        <f t="shared" si="241"/>
        <v>-3.9200227346861623E-10</v>
      </c>
      <c r="BO362" s="30">
        <f t="shared" si="242"/>
        <v>-3.9200228138871973E-10</v>
      </c>
      <c r="BP362" s="30">
        <f t="shared" si="243"/>
        <v>-3.9200228138838504E-10</v>
      </c>
      <c r="BR362" s="36"/>
      <c r="BS362" s="36"/>
      <c r="BT362" s="36"/>
      <c r="BZ362" s="36"/>
      <c r="CA362" s="36"/>
      <c r="CB362" s="36"/>
      <c r="CH362" s="36"/>
      <c r="CI362" s="36"/>
      <c r="CJ362" s="36"/>
      <c r="CP362" s="36"/>
      <c r="CQ362" s="36"/>
      <c r="CR362" s="36"/>
      <c r="CX362" s="36"/>
      <c r="CY362" s="36"/>
      <c r="CZ362" s="36"/>
      <c r="DF362" s="36">
        <v>8.5899999999999995E-9</v>
      </c>
      <c r="DG362" s="36">
        <v>4.1478821412200002</v>
      </c>
      <c r="DH362" s="36">
        <v>6438.4962494255997</v>
      </c>
      <c r="DI362" s="30">
        <f t="shared" si="244"/>
        <v>8.5119536890471151E-9</v>
      </c>
      <c r="DJ362" s="30">
        <f t="shared" si="245"/>
        <v>8.5117089806370405E-9</v>
      </c>
      <c r="DK362" s="30">
        <f t="shared" si="246"/>
        <v>8.5117089910519492E-9</v>
      </c>
      <c r="DL362" s="30">
        <f t="shared" si="247"/>
        <v>8.5117089910515141E-9</v>
      </c>
      <c r="DN362" s="36">
        <v>1.19E-9</v>
      </c>
      <c r="DO362" s="36">
        <v>3.93419985914</v>
      </c>
      <c r="DP362" s="36">
        <v>4936.7988689843996</v>
      </c>
      <c r="DQ362" s="30">
        <f t="shared" si="248"/>
        <v>-1.4683152151313189E-10</v>
      </c>
      <c r="DR362" s="30">
        <f t="shared" si="249"/>
        <v>-1.4663987880316696E-10</v>
      </c>
      <c r="DS362" s="30">
        <f t="shared" si="250"/>
        <v>-1.4663988695330164E-10</v>
      </c>
      <c r="DT362" s="30">
        <f t="shared" si="251"/>
        <v>-1.466398869529618E-10</v>
      </c>
      <c r="DV362" s="36"/>
      <c r="DW362" s="36"/>
      <c r="DX362" s="36"/>
      <c r="ED362" s="36"/>
      <c r="EE362" s="36"/>
      <c r="EF362" s="36"/>
      <c r="EL362" s="36"/>
      <c r="EM362" s="36"/>
      <c r="EN362" s="36"/>
      <c r="ET362" s="36"/>
      <c r="EU362" s="36"/>
      <c r="EV362" s="36"/>
    </row>
    <row r="363" spans="14:152" s="30" customFormat="1" ht="12.75">
      <c r="N363" s="36">
        <v>1.77E-8</v>
      </c>
      <c r="O363" s="36">
        <v>2.1831500907199999</v>
      </c>
      <c r="P363" s="36">
        <v>2301.58581590939</v>
      </c>
      <c r="Q363" s="30">
        <f t="shared" si="232"/>
        <v>-7.1755390072862522E-9</v>
      </c>
      <c r="R363" s="30">
        <f t="shared" si="233"/>
        <v>-7.1743148208519143E-9</v>
      </c>
      <c r="S363" s="30">
        <f t="shared" si="234"/>
        <v>-7.1743148729142038E-9</v>
      </c>
      <c r="T363" s="30">
        <f t="shared" si="235"/>
        <v>-7.1743148729119911E-9</v>
      </c>
      <c r="V363" s="36">
        <v>1.9300000000000002E-9</v>
      </c>
      <c r="W363" s="36">
        <v>1.2550284650700001</v>
      </c>
      <c r="X363" s="36">
        <v>6606.4432548323002</v>
      </c>
      <c r="Y363" s="30">
        <f t="shared" si="236"/>
        <v>-1.3204088130175295E-9</v>
      </c>
      <c r="Z363" s="30">
        <f t="shared" si="237"/>
        <v>-1.3201030906631585E-9</v>
      </c>
      <c r="AA363" s="30">
        <f t="shared" si="238"/>
        <v>-1.3201031036660473E-9</v>
      </c>
      <c r="AB363" s="30">
        <f t="shared" si="239"/>
        <v>-1.3201031036654972E-9</v>
      </c>
      <c r="AD363" s="36"/>
      <c r="AE363" s="36"/>
      <c r="AF363" s="36"/>
      <c r="AL363" s="36"/>
      <c r="AM363" s="36"/>
      <c r="AN363" s="36"/>
      <c r="AT363" s="36"/>
      <c r="AU363" s="36"/>
      <c r="AV363" s="36"/>
      <c r="BB363" s="36"/>
      <c r="BC363" s="36"/>
      <c r="BD363" s="36"/>
      <c r="BJ363" s="36">
        <v>7.5E-10</v>
      </c>
      <c r="BK363" s="36">
        <v>2.5934030533999999</v>
      </c>
      <c r="BL363" s="36">
        <v>1964.838626854</v>
      </c>
      <c r="BM363" s="30">
        <f t="shared" si="240"/>
        <v>-3.2406580512412354E-10</v>
      </c>
      <c r="BN363" s="30">
        <f t="shared" si="241"/>
        <v>-3.2410949026993373E-10</v>
      </c>
      <c r="BO363" s="30">
        <f t="shared" si="242"/>
        <v>-3.2410948841214956E-10</v>
      </c>
      <c r="BP363" s="30">
        <f t="shared" si="243"/>
        <v>-3.2410948841222762E-10</v>
      </c>
      <c r="BR363" s="36"/>
      <c r="BS363" s="36"/>
      <c r="BT363" s="36"/>
      <c r="BZ363" s="36"/>
      <c r="CA363" s="36"/>
      <c r="CB363" s="36"/>
      <c r="CH363" s="36"/>
      <c r="CI363" s="36"/>
      <c r="CJ363" s="36"/>
      <c r="CP363" s="36"/>
      <c r="CQ363" s="36"/>
      <c r="CR363" s="36"/>
      <c r="CX363" s="36"/>
      <c r="CY363" s="36"/>
      <c r="CZ363" s="36"/>
      <c r="DF363" s="36">
        <v>1.0120000000000001E-8</v>
      </c>
      <c r="DG363" s="36">
        <v>4.4501166453999996</v>
      </c>
      <c r="DH363" s="36">
        <v>3316.7339889519999</v>
      </c>
      <c r="DI363" s="30">
        <f t="shared" si="244"/>
        <v>1.9848374912300454E-9</v>
      </c>
      <c r="DJ363" s="30">
        <f t="shared" si="245"/>
        <v>1.9837555469445694E-9</v>
      </c>
      <c r="DK363" s="30">
        <f t="shared" si="246"/>
        <v>1.9837555929573057E-9</v>
      </c>
      <c r="DL363" s="30">
        <f t="shared" si="247"/>
        <v>1.9837555929553664E-9</v>
      </c>
      <c r="DN363" s="36">
        <v>1.2300000000000001E-9</v>
      </c>
      <c r="DO363" s="36">
        <v>4.6585305586199999</v>
      </c>
      <c r="DP363" s="36">
        <v>13149.150611361199</v>
      </c>
      <c r="DQ363" s="30">
        <f t="shared" si="248"/>
        <v>7.9581879453365052E-10</v>
      </c>
      <c r="DR363" s="30">
        <f t="shared" si="249"/>
        <v>7.9622409841782603E-10</v>
      </c>
      <c r="DS363" s="30">
        <f t="shared" si="250"/>
        <v>7.9622408118449901E-10</v>
      </c>
      <c r="DT363" s="30">
        <f t="shared" si="251"/>
        <v>7.9622408118521845E-10</v>
      </c>
      <c r="DV363" s="36"/>
      <c r="DW363" s="36"/>
      <c r="DX363" s="36"/>
      <c r="ED363" s="36"/>
      <c r="EE363" s="36"/>
      <c r="EF363" s="36"/>
      <c r="EL363" s="36"/>
      <c r="EM363" s="36"/>
      <c r="EN363" s="36"/>
      <c r="ET363" s="36"/>
      <c r="EU363" s="36"/>
      <c r="EV363" s="36"/>
    </row>
    <row r="364" spans="14:152" s="30" customFormat="1" ht="12.75">
      <c r="N364" s="36">
        <v>1.712E-8</v>
      </c>
      <c r="O364" s="36">
        <v>2.60291779744</v>
      </c>
      <c r="P364" s="36">
        <v>29.429508536</v>
      </c>
      <c r="Q364" s="30">
        <f t="shared" si="232"/>
        <v>-1.3073684188054756E-8</v>
      </c>
      <c r="R364" s="30">
        <f t="shared" si="233"/>
        <v>-1.3073673495090291E-8</v>
      </c>
      <c r="S364" s="30">
        <f t="shared" si="234"/>
        <v>-1.3073673495545034E-8</v>
      </c>
      <c r="T364" s="30">
        <f t="shared" si="235"/>
        <v>-1.3073673495545014E-8</v>
      </c>
      <c r="V364" s="36">
        <v>1.99E-9</v>
      </c>
      <c r="W364" s="36">
        <v>1.1366586913900001</v>
      </c>
      <c r="X364" s="36">
        <v>685.04405422599996</v>
      </c>
      <c r="Y364" s="30">
        <f t="shared" si="236"/>
        <v>-1.7651432519077827E-9</v>
      </c>
      <c r="Z364" s="30">
        <f t="shared" si="237"/>
        <v>-1.7651639438972562E-9</v>
      </c>
      <c r="AA364" s="30">
        <f t="shared" si="238"/>
        <v>-1.7651639430172998E-9</v>
      </c>
      <c r="AB364" s="30">
        <f t="shared" si="239"/>
        <v>-1.765163943017337E-9</v>
      </c>
      <c r="AD364" s="36"/>
      <c r="AE364" s="36"/>
      <c r="AF364" s="36"/>
      <c r="AL364" s="36"/>
      <c r="AM364" s="36"/>
      <c r="AN364" s="36"/>
      <c r="AT364" s="36"/>
      <c r="AU364" s="36"/>
      <c r="AV364" s="36"/>
      <c r="BB364" s="36"/>
      <c r="BC364" s="36"/>
      <c r="BD364" s="36"/>
      <c r="BJ364" s="36">
        <v>9.7999999999999992E-10</v>
      </c>
      <c r="BK364" s="36">
        <v>4.0157766582500001</v>
      </c>
      <c r="BL364" s="36">
        <v>6843.6914895317996</v>
      </c>
      <c r="BM364" s="30">
        <f t="shared" si="240"/>
        <v>-7.9304954757248332E-10</v>
      </c>
      <c r="BN364" s="30">
        <f t="shared" si="241"/>
        <v>-7.9317904875817448E-10</v>
      </c>
      <c r="BO364" s="30">
        <f t="shared" si="242"/>
        <v>-7.931790432516866E-10</v>
      </c>
      <c r="BP364" s="30">
        <f t="shared" si="243"/>
        <v>-7.9317904325191562E-10</v>
      </c>
      <c r="BR364" s="36"/>
      <c r="BS364" s="36"/>
      <c r="BT364" s="36"/>
      <c r="BZ364" s="36"/>
      <c r="CA364" s="36"/>
      <c r="CB364" s="36"/>
      <c r="CH364" s="36"/>
      <c r="CI364" s="36"/>
      <c r="CJ364" s="36"/>
      <c r="CP364" s="36"/>
      <c r="CQ364" s="36"/>
      <c r="CR364" s="36"/>
      <c r="CX364" s="36"/>
      <c r="CY364" s="36"/>
      <c r="CZ364" s="36"/>
      <c r="DF364" s="36">
        <v>9.0599999999999997E-9</v>
      </c>
      <c r="DG364" s="36">
        <v>4.2933607840099999</v>
      </c>
      <c r="DH364" s="36">
        <v>3344.5445799629001</v>
      </c>
      <c r="DI364" s="30">
        <f t="shared" si="244"/>
        <v>-1.0264980807808035E-9</v>
      </c>
      <c r="DJ364" s="30">
        <f t="shared" si="245"/>
        <v>-1.027487735831224E-9</v>
      </c>
      <c r="DK364" s="30">
        <f t="shared" si="246"/>
        <v>-1.02748769374411E-9</v>
      </c>
      <c r="DL364" s="30">
        <f t="shared" si="247"/>
        <v>-1.027487693745869E-9</v>
      </c>
      <c r="DN364" s="36">
        <v>1.51E-9</v>
      </c>
      <c r="DO364" s="36">
        <v>4.3887087945800003</v>
      </c>
      <c r="DP364" s="36">
        <v>13362.517017102</v>
      </c>
      <c r="DQ364" s="30">
        <f t="shared" si="248"/>
        <v>1.2583181079642803E-9</v>
      </c>
      <c r="DR364" s="30">
        <f t="shared" si="249"/>
        <v>1.2579513387051978E-9</v>
      </c>
      <c r="DS364" s="30">
        <f t="shared" si="250"/>
        <v>1.2579513543080807E-9</v>
      </c>
      <c r="DT364" s="30">
        <f t="shared" si="251"/>
        <v>1.2579513543074159E-9</v>
      </c>
      <c r="DV364" s="36"/>
      <c r="DW364" s="36"/>
      <c r="DX364" s="36"/>
      <c r="ED364" s="36"/>
      <c r="EE364" s="36"/>
      <c r="EF364" s="36"/>
      <c r="EL364" s="36"/>
      <c r="EM364" s="36"/>
      <c r="EN364" s="36"/>
      <c r="ET364" s="36"/>
      <c r="EU364" s="36"/>
      <c r="EV364" s="36"/>
    </row>
    <row r="365" spans="14:152" s="30" customFormat="1" ht="12.75">
      <c r="N365" s="36">
        <v>1.4160000000000001E-8</v>
      </c>
      <c r="O365" s="36">
        <v>2.46912016889</v>
      </c>
      <c r="P365" s="36">
        <v>2597.6223661672002</v>
      </c>
      <c r="Q365" s="30">
        <f t="shared" si="232"/>
        <v>1.1418400536692255E-8</v>
      </c>
      <c r="R365" s="30">
        <f t="shared" si="233"/>
        <v>1.1419115553662733E-8</v>
      </c>
      <c r="S365" s="30">
        <f t="shared" si="234"/>
        <v>1.1419115523256714E-8</v>
      </c>
      <c r="T365" s="30">
        <f t="shared" si="235"/>
        <v>1.1419115523258023E-8</v>
      </c>
      <c r="V365" s="36">
        <v>2.2699999999999998E-9</v>
      </c>
      <c r="W365" s="36">
        <v>4.4961050900200004</v>
      </c>
      <c r="X365" s="36">
        <v>589.06482700820004</v>
      </c>
      <c r="Y365" s="30">
        <f t="shared" si="236"/>
        <v>7.5873641452675659E-10</v>
      </c>
      <c r="Z365" s="30">
        <f t="shared" si="237"/>
        <v>7.5877784208844279E-10</v>
      </c>
      <c r="AA365" s="30">
        <f t="shared" si="238"/>
        <v>7.5877784032664415E-10</v>
      </c>
      <c r="AB365" s="30">
        <f t="shared" si="239"/>
        <v>7.5877784032671818E-10</v>
      </c>
      <c r="AD365" s="36"/>
      <c r="AE365" s="36"/>
      <c r="AF365" s="36"/>
      <c r="AL365" s="36"/>
      <c r="AM365" s="36"/>
      <c r="AN365" s="36"/>
      <c r="AT365" s="36"/>
      <c r="AU365" s="36"/>
      <c r="AV365" s="36"/>
      <c r="BB365" s="36"/>
      <c r="BC365" s="36"/>
      <c r="BD365" s="36"/>
      <c r="BJ365" s="36">
        <v>7.4000000000000003E-10</v>
      </c>
      <c r="BK365" s="36">
        <v>5.32032289064</v>
      </c>
      <c r="BL365" s="36">
        <v>11766.2632645146</v>
      </c>
      <c r="BM365" s="30">
        <f t="shared" si="240"/>
        <v>-7.2079516790394627E-10</v>
      </c>
      <c r="BN365" s="30">
        <f t="shared" si="241"/>
        <v>-7.2073033034153768E-10</v>
      </c>
      <c r="BO365" s="30">
        <f t="shared" si="242"/>
        <v>-7.2073033310119935E-10</v>
      </c>
      <c r="BP365" s="30">
        <f t="shared" si="243"/>
        <v>-7.2073033310108499E-10</v>
      </c>
      <c r="BR365" s="36"/>
      <c r="BS365" s="36"/>
      <c r="BT365" s="36"/>
      <c r="BZ365" s="36"/>
      <c r="CA365" s="36"/>
      <c r="CB365" s="36"/>
      <c r="CH365" s="36"/>
      <c r="CI365" s="36"/>
      <c r="CJ365" s="36"/>
      <c r="CP365" s="36"/>
      <c r="CQ365" s="36"/>
      <c r="CR365" s="36"/>
      <c r="CX365" s="36"/>
      <c r="CY365" s="36"/>
      <c r="CZ365" s="36"/>
      <c r="DF365" s="36">
        <v>7.4099999999999998E-9</v>
      </c>
      <c r="DG365" s="36">
        <v>2.6144640358000002</v>
      </c>
      <c r="DH365" s="36">
        <v>2284.7536148596</v>
      </c>
      <c r="DI365" s="30">
        <f t="shared" si="244"/>
        <v>-5.9929745066330484E-9</v>
      </c>
      <c r="DJ365" s="30">
        <f t="shared" si="245"/>
        <v>-5.9926471824065056E-9</v>
      </c>
      <c r="DK365" s="30">
        <f t="shared" si="246"/>
        <v>-5.9926471963274491E-9</v>
      </c>
      <c r="DL365" s="30">
        <f t="shared" si="247"/>
        <v>-5.992647196326861E-9</v>
      </c>
      <c r="DN365" s="36">
        <v>1.3399999999999999E-9</v>
      </c>
      <c r="DO365" s="36">
        <v>4.4920862260199996</v>
      </c>
      <c r="DP365" s="36">
        <v>2480.3024979470001</v>
      </c>
      <c r="DQ365" s="30">
        <f t="shared" si="248"/>
        <v>-1.32187844020497E-9</v>
      </c>
      <c r="DR365" s="30">
        <f t="shared" si="249"/>
        <v>-1.3218963428376187E-9</v>
      </c>
      <c r="DS365" s="30">
        <f t="shared" si="250"/>
        <v>-1.3218963420764537E-9</v>
      </c>
      <c r="DT365" s="30">
        <f t="shared" si="251"/>
        <v>-1.3218963420764862E-9</v>
      </c>
      <c r="DV365" s="36"/>
      <c r="DW365" s="36"/>
      <c r="DX365" s="36"/>
      <c r="ED365" s="36"/>
      <c r="EE365" s="36"/>
      <c r="EF365" s="36"/>
      <c r="EL365" s="36"/>
      <c r="EM365" s="36"/>
      <c r="EN365" s="36"/>
      <c r="ET365" s="36"/>
      <c r="EU365" s="36"/>
      <c r="EV365" s="36"/>
    </row>
    <row r="366" spans="14:152" s="30" customFormat="1" ht="12.75">
      <c r="N366" s="36">
        <v>1.8349999999999999E-8</v>
      </c>
      <c r="O366" s="36">
        <v>3.9322306846899999</v>
      </c>
      <c r="P366" s="36">
        <v>6843.6914895317996</v>
      </c>
      <c r="Q366" s="30">
        <f t="shared" si="232"/>
        <v>-1.5697263411815669E-8</v>
      </c>
      <c r="R366" s="30">
        <f t="shared" si="233"/>
        <v>-1.5699401003824552E-8</v>
      </c>
      <c r="S366" s="30">
        <f t="shared" si="234"/>
        <v>-1.5699400912935339E-8</v>
      </c>
      <c r="T366" s="30">
        <f t="shared" si="235"/>
        <v>-1.5699400912939117E-8</v>
      </c>
      <c r="V366" s="36">
        <v>2.1700000000000002E-9</v>
      </c>
      <c r="W366" s="36">
        <v>5.4874087981599997</v>
      </c>
      <c r="X366" s="36">
        <v>10596.1820784342</v>
      </c>
      <c r="Y366" s="30">
        <f t="shared" si="236"/>
        <v>-2.1477952460572652E-9</v>
      </c>
      <c r="Z366" s="30">
        <f t="shared" si="237"/>
        <v>-2.147902968294501E-9</v>
      </c>
      <c r="AA366" s="30">
        <f t="shared" si="238"/>
        <v>-2.1479029637188985E-9</v>
      </c>
      <c r="AB366" s="30">
        <f t="shared" si="239"/>
        <v>-2.1479029637190917E-9</v>
      </c>
      <c r="AD366" s="36"/>
      <c r="AE366" s="36"/>
      <c r="AF366" s="36"/>
      <c r="AL366" s="36"/>
      <c r="AM366" s="36"/>
      <c r="AN366" s="36"/>
      <c r="AT366" s="36"/>
      <c r="AU366" s="36"/>
      <c r="AV366" s="36"/>
      <c r="BB366" s="36"/>
      <c r="BC366" s="36"/>
      <c r="BD366" s="36"/>
      <c r="BJ366" s="36">
        <v>6.8000000000000003E-10</v>
      </c>
      <c r="BK366" s="36">
        <v>4.7755259529999997E-2</v>
      </c>
      <c r="BL366" s="36">
        <v>2125.8774073792001</v>
      </c>
      <c r="BM366" s="30">
        <f t="shared" si="240"/>
        <v>4.6039710268912001E-10</v>
      </c>
      <c r="BN366" s="30">
        <f t="shared" si="241"/>
        <v>4.6043207290105005E-10</v>
      </c>
      <c r="BO366" s="30">
        <f t="shared" si="242"/>
        <v>4.6043207141390758E-10</v>
      </c>
      <c r="BP366" s="30">
        <f t="shared" si="243"/>
        <v>4.6043207141396977E-10</v>
      </c>
      <c r="BR366" s="36"/>
      <c r="BS366" s="36"/>
      <c r="BT366" s="36"/>
      <c r="BZ366" s="36"/>
      <c r="CA366" s="36"/>
      <c r="CB366" s="36"/>
      <c r="CH366" s="36"/>
      <c r="CI366" s="36"/>
      <c r="CJ366" s="36"/>
      <c r="CP366" s="36"/>
      <c r="CQ366" s="36"/>
      <c r="CR366" s="36"/>
      <c r="CX366" s="36"/>
      <c r="CY366" s="36"/>
      <c r="CZ366" s="36"/>
      <c r="DF366" s="36">
        <v>7.8999999999999996E-9</v>
      </c>
      <c r="DG366" s="36">
        <v>6.0343622504100001</v>
      </c>
      <c r="DH366" s="36">
        <v>12509.253325047201</v>
      </c>
      <c r="DI366" s="30">
        <f t="shared" si="244"/>
        <v>6.9620360666537493E-9</v>
      </c>
      <c r="DJ366" s="30">
        <f t="shared" si="245"/>
        <v>6.9605001876873651E-9</v>
      </c>
      <c r="DK366" s="30">
        <f t="shared" si="246"/>
        <v>6.9605002530292377E-9</v>
      </c>
      <c r="DL366" s="30">
        <f t="shared" si="247"/>
        <v>6.9605002530265304E-9</v>
      </c>
      <c r="DN366" s="36">
        <v>1.15E-9</v>
      </c>
      <c r="DO366" s="36">
        <v>5.7826877213100003</v>
      </c>
      <c r="DP366" s="36">
        <v>12722.552420485201</v>
      </c>
      <c r="DQ366" s="30">
        <f t="shared" si="248"/>
        <v>-4.005735534243978E-10</v>
      </c>
      <c r="DR366" s="30">
        <f t="shared" si="249"/>
        <v>-4.0102434740231137E-10</v>
      </c>
      <c r="DS366" s="30">
        <f t="shared" si="250"/>
        <v>-4.0102432823273114E-10</v>
      </c>
      <c r="DT366" s="30">
        <f t="shared" si="251"/>
        <v>-4.0102432823354286E-10</v>
      </c>
      <c r="DV366" s="36"/>
      <c r="DW366" s="36"/>
      <c r="DX366" s="36"/>
      <c r="ED366" s="36"/>
      <c r="EE366" s="36"/>
      <c r="EF366" s="36"/>
      <c r="EL366" s="36"/>
      <c r="EM366" s="36"/>
      <c r="EN366" s="36"/>
      <c r="ET366" s="36"/>
      <c r="EU366" s="36"/>
      <c r="EV366" s="36"/>
    </row>
    <row r="367" spans="14:152" s="30" customFormat="1" ht="12.75">
      <c r="N367" s="36">
        <v>1.4370000000000001E-8</v>
      </c>
      <c r="O367" s="36">
        <v>3.4824189003699999</v>
      </c>
      <c r="P367" s="36">
        <v>3281.2385647862002</v>
      </c>
      <c r="Q367" s="30">
        <f t="shared" si="232"/>
        <v>-7.7965776299806563E-9</v>
      </c>
      <c r="R367" s="30">
        <f t="shared" si="233"/>
        <v>-7.7978795811441063E-9</v>
      </c>
      <c r="S367" s="30">
        <f t="shared" si="234"/>
        <v>-7.7978795257775248E-9</v>
      </c>
      <c r="T367" s="30">
        <f t="shared" si="235"/>
        <v>-7.7978795257798392E-9</v>
      </c>
      <c r="V367" s="36">
        <v>1.92E-9</v>
      </c>
      <c r="W367" s="36">
        <v>4.2650180044399999</v>
      </c>
      <c r="X367" s="36">
        <v>3333.5661900017999</v>
      </c>
      <c r="Y367" s="30">
        <f t="shared" si="236"/>
        <v>-1.5538084050803557E-10</v>
      </c>
      <c r="Z367" s="30">
        <f t="shared" si="237"/>
        <v>-1.5559054535571615E-10</v>
      </c>
      <c r="AA367" s="30">
        <f t="shared" si="238"/>
        <v>-1.5559053643756438E-10</v>
      </c>
      <c r="AB367" s="30">
        <f t="shared" si="239"/>
        <v>-1.5559053643793832E-10</v>
      </c>
      <c r="AD367" s="36"/>
      <c r="AE367" s="36"/>
      <c r="AF367" s="36"/>
      <c r="AL367" s="36"/>
      <c r="AM367" s="36"/>
      <c r="AN367" s="36"/>
      <c r="AT367" s="36"/>
      <c r="AU367" s="36"/>
      <c r="AV367" s="36"/>
      <c r="BB367" s="36"/>
      <c r="BC367" s="36"/>
      <c r="BD367" s="36"/>
      <c r="BJ367" s="36">
        <v>6.9E-10</v>
      </c>
      <c r="BK367" s="36">
        <v>6.0742705241200001</v>
      </c>
      <c r="BL367" s="36">
        <v>26482.1708096244</v>
      </c>
      <c r="BM367" s="30">
        <f t="shared" si="240"/>
        <v>-5.6412613861675618E-10</v>
      </c>
      <c r="BN367" s="30">
        <f t="shared" si="241"/>
        <v>-5.6447179960042086E-10</v>
      </c>
      <c r="BO367" s="30">
        <f t="shared" si="242"/>
        <v>-5.644717849094653E-10</v>
      </c>
      <c r="BP367" s="30">
        <f t="shared" si="243"/>
        <v>-5.6447178491008558E-10</v>
      </c>
      <c r="BR367" s="36"/>
      <c r="BS367" s="36"/>
      <c r="BT367" s="36"/>
      <c r="BZ367" s="36"/>
      <c r="CA367" s="36"/>
      <c r="CB367" s="36"/>
      <c r="CH367" s="36"/>
      <c r="CI367" s="36"/>
      <c r="CJ367" s="36"/>
      <c r="CP367" s="36"/>
      <c r="CQ367" s="36"/>
      <c r="CR367" s="36"/>
      <c r="CX367" s="36"/>
      <c r="CY367" s="36"/>
      <c r="CZ367" s="36"/>
      <c r="DF367" s="36">
        <v>7.3799999999999997E-9</v>
      </c>
      <c r="DG367" s="36">
        <v>0.52092422137000005</v>
      </c>
      <c r="DH367" s="36">
        <v>18052.929543157799</v>
      </c>
      <c r="DI367" s="30">
        <f t="shared" si="244"/>
        <v>4.2561017238747597E-9</v>
      </c>
      <c r="DJ367" s="30">
        <f t="shared" si="245"/>
        <v>4.259678862773931E-9</v>
      </c>
      <c r="DK367" s="30">
        <f t="shared" si="246"/>
        <v>4.2596787106796047E-9</v>
      </c>
      <c r="DL367" s="30">
        <f t="shared" si="247"/>
        <v>4.2596787106860278E-9</v>
      </c>
      <c r="DN367" s="36">
        <v>1.26E-9</v>
      </c>
      <c r="DO367" s="36">
        <v>4.4397149648600003</v>
      </c>
      <c r="DP367" s="36">
        <v>3568.0885594888</v>
      </c>
      <c r="DQ367" s="30">
        <f t="shared" si="248"/>
        <v>-1.1773774596634721E-9</v>
      </c>
      <c r="DR367" s="30">
        <f t="shared" si="249"/>
        <v>-1.1774300863936511E-9</v>
      </c>
      <c r="DS367" s="30">
        <f t="shared" si="250"/>
        <v>-1.1774300841559193E-9</v>
      </c>
      <c r="DT367" s="30">
        <f t="shared" si="251"/>
        <v>-1.1774300841560148E-9</v>
      </c>
      <c r="DV367" s="36"/>
      <c r="DW367" s="36"/>
      <c r="DX367" s="36"/>
      <c r="ED367" s="36"/>
      <c r="EE367" s="36"/>
      <c r="EF367" s="36"/>
      <c r="EL367" s="36"/>
      <c r="EM367" s="36"/>
      <c r="EN367" s="36"/>
      <c r="ET367" s="36"/>
      <c r="EU367" s="36"/>
      <c r="EV367" s="36"/>
    </row>
    <row r="368" spans="14:152" s="30" customFormat="1" ht="12.75">
      <c r="N368" s="36">
        <v>1.385E-8</v>
      </c>
      <c r="O368" s="36">
        <v>4.1800452568299997</v>
      </c>
      <c r="P368" s="36">
        <v>2284.7536148596</v>
      </c>
      <c r="Q368" s="30">
        <f t="shared" si="232"/>
        <v>-8.2038665417264401E-9</v>
      </c>
      <c r="R368" s="30">
        <f t="shared" si="233"/>
        <v>-8.2047045961962793E-9</v>
      </c>
      <c r="S368" s="30">
        <f t="shared" si="234"/>
        <v>-8.2047045605570057E-9</v>
      </c>
      <c r="T368" s="30">
        <f t="shared" si="235"/>
        <v>-8.2047045605585128E-9</v>
      </c>
      <c r="V368" s="36">
        <v>1.8800000000000001E-9</v>
      </c>
      <c r="W368" s="36">
        <v>1.44301618203</v>
      </c>
      <c r="X368" s="36">
        <v>4885.9664096786</v>
      </c>
      <c r="Y368" s="30">
        <f t="shared" si="236"/>
        <v>1.6362984662857833E-9</v>
      </c>
      <c r="Z368" s="30">
        <f t="shared" si="237"/>
        <v>1.6361497662614923E-9</v>
      </c>
      <c r="AA368" s="30">
        <f t="shared" si="238"/>
        <v>1.6361497725862081E-9</v>
      </c>
      <c r="AB368" s="30">
        <f t="shared" si="239"/>
        <v>1.6361497725859415E-9</v>
      </c>
      <c r="AD368" s="36"/>
      <c r="AE368" s="36"/>
      <c r="AF368" s="36"/>
      <c r="AL368" s="36"/>
      <c r="AM368" s="36"/>
      <c r="AN368" s="36"/>
      <c r="AT368" s="36"/>
      <c r="AU368" s="36"/>
      <c r="AV368" s="36"/>
      <c r="BB368" s="36"/>
      <c r="BC368" s="36"/>
      <c r="BD368" s="36"/>
      <c r="BJ368" s="36">
        <v>6.9E-10</v>
      </c>
      <c r="BK368" s="36">
        <v>2.050189992</v>
      </c>
      <c r="BL368" s="36">
        <v>29424.634232916</v>
      </c>
      <c r="BM368" s="30">
        <f t="shared" si="240"/>
        <v>-4.4196101289408048E-10</v>
      </c>
      <c r="BN368" s="30">
        <f t="shared" si="241"/>
        <v>-4.4144828282303343E-10</v>
      </c>
      <c r="BO368" s="30">
        <f t="shared" si="242"/>
        <v>-4.414483046368716E-10</v>
      </c>
      <c r="BP368" s="30">
        <f t="shared" si="243"/>
        <v>-4.4144830463593719E-10</v>
      </c>
      <c r="BR368" s="36"/>
      <c r="BS368" s="36"/>
      <c r="BT368" s="36"/>
      <c r="BZ368" s="36"/>
      <c r="CA368" s="36"/>
      <c r="CB368" s="36"/>
      <c r="CH368" s="36"/>
      <c r="CI368" s="36"/>
      <c r="CJ368" s="36"/>
      <c r="CP368" s="36"/>
      <c r="CQ368" s="36"/>
      <c r="CR368" s="36"/>
      <c r="CX368" s="36"/>
      <c r="CY368" s="36"/>
      <c r="CZ368" s="36"/>
      <c r="DF368" s="36">
        <v>7.37E-9</v>
      </c>
      <c r="DG368" s="36">
        <v>4.1116524754299997</v>
      </c>
      <c r="DH368" s="36">
        <v>3760.0970705750001</v>
      </c>
      <c r="DI368" s="30">
        <f t="shared" si="244"/>
        <v>-3.803581237958842E-9</v>
      </c>
      <c r="DJ368" s="30">
        <f t="shared" si="245"/>
        <v>-3.8028009507023471E-9</v>
      </c>
      <c r="DK368" s="30">
        <f t="shared" si="246"/>
        <v>-3.8028009838871285E-9</v>
      </c>
      <c r="DL368" s="30">
        <f t="shared" si="247"/>
        <v>-3.802800983885738E-9</v>
      </c>
      <c r="DN368" s="36">
        <v>1.14E-9</v>
      </c>
      <c r="DO368" s="36">
        <v>0.36704570746999998</v>
      </c>
      <c r="DP368" s="36">
        <v>3384.3313390048002</v>
      </c>
      <c r="DQ368" s="30">
        <f t="shared" si="248"/>
        <v>1.0255510277284567E-9</v>
      </c>
      <c r="DR368" s="30">
        <f t="shared" si="249"/>
        <v>1.025606406101186E-9</v>
      </c>
      <c r="DS368" s="30">
        <f t="shared" si="250"/>
        <v>1.0256064037463579E-9</v>
      </c>
      <c r="DT368" s="30">
        <f t="shared" si="251"/>
        <v>1.0256064037464572E-9</v>
      </c>
      <c r="DV368" s="36"/>
      <c r="DW368" s="36"/>
      <c r="DX368" s="36"/>
      <c r="ED368" s="36"/>
      <c r="EE368" s="36"/>
      <c r="EF368" s="36"/>
      <c r="EL368" s="36"/>
      <c r="EM368" s="36"/>
      <c r="EN368" s="36"/>
      <c r="ET368" s="36"/>
      <c r="EU368" s="36"/>
      <c r="EV368" s="36"/>
    </row>
    <row r="369" spans="14:152" s="30" customFormat="1" ht="12.75">
      <c r="N369" s="36">
        <v>1.479E-8</v>
      </c>
      <c r="O369" s="36">
        <v>3.8899419468500001</v>
      </c>
      <c r="P369" s="36">
        <v>6034.2140200847998</v>
      </c>
      <c r="Q369" s="30">
        <f t="shared" si="232"/>
        <v>-4.0578977815812937E-9</v>
      </c>
      <c r="R369" s="30">
        <f t="shared" si="233"/>
        <v>-4.055076582209117E-9</v>
      </c>
      <c r="S369" s="30">
        <f t="shared" si="234"/>
        <v>-4.0550767021906342E-9</v>
      </c>
      <c r="T369" s="30">
        <f t="shared" si="235"/>
        <v>-4.055076702185581E-9</v>
      </c>
      <c r="V369" s="36">
        <v>1.7800000000000001E-9</v>
      </c>
      <c r="W369" s="36">
        <v>4.8250649054099997</v>
      </c>
      <c r="X369" s="36">
        <v>9070.1188738487999</v>
      </c>
      <c r="Y369" s="30">
        <f t="shared" si="236"/>
        <v>1.5683196199075858E-10</v>
      </c>
      <c r="Z369" s="30">
        <f t="shared" si="237"/>
        <v>1.5630330578393246E-10</v>
      </c>
      <c r="AA369" s="30">
        <f t="shared" si="238"/>
        <v>1.5630332826657539E-10</v>
      </c>
      <c r="AB369" s="30">
        <f t="shared" si="239"/>
        <v>1.5630332826563049E-10</v>
      </c>
      <c r="AD369" s="36"/>
      <c r="AE369" s="36"/>
      <c r="AF369" s="36"/>
      <c r="AL369" s="36"/>
      <c r="AM369" s="36"/>
      <c r="AN369" s="36"/>
      <c r="AT369" s="36"/>
      <c r="AU369" s="36"/>
      <c r="AV369" s="36"/>
      <c r="BB369" s="36"/>
      <c r="BC369" s="36"/>
      <c r="BD369" s="36"/>
      <c r="BJ369" s="36">
        <v>8.3999999999999999E-10</v>
      </c>
      <c r="BK369" s="36">
        <v>0.16960920719</v>
      </c>
      <c r="BL369" s="36">
        <v>263.08392337279997</v>
      </c>
      <c r="BM369" s="30">
        <f t="shared" si="240"/>
        <v>2.3352493080014543E-10</v>
      </c>
      <c r="BN369" s="30">
        <f t="shared" si="241"/>
        <v>2.3351795274623188E-10</v>
      </c>
      <c r="BO369" s="30">
        <f t="shared" si="242"/>
        <v>2.3351795304299053E-10</v>
      </c>
      <c r="BP369" s="30">
        <f t="shared" si="243"/>
        <v>2.3351795304297796E-10</v>
      </c>
      <c r="BR369" s="36"/>
      <c r="BS369" s="36"/>
      <c r="BT369" s="36"/>
      <c r="BZ369" s="36"/>
      <c r="CA369" s="36"/>
      <c r="CB369" s="36"/>
      <c r="CH369" s="36"/>
      <c r="CI369" s="36"/>
      <c r="CJ369" s="36"/>
      <c r="CP369" s="36"/>
      <c r="CQ369" s="36"/>
      <c r="CR369" s="36"/>
      <c r="CX369" s="36"/>
      <c r="CY369" s="36"/>
      <c r="CZ369" s="36"/>
      <c r="DF369" s="36">
        <v>7.2699999999999999E-9</v>
      </c>
      <c r="DG369" s="36">
        <v>3.2806663275100001</v>
      </c>
      <c r="DH369" s="36">
        <v>3510.1926098327999</v>
      </c>
      <c r="DI369" s="30">
        <f t="shared" si="244"/>
        <v>-6.4688461941964947E-9</v>
      </c>
      <c r="DJ369" s="30">
        <f t="shared" si="245"/>
        <v>-6.4684633343658754E-9</v>
      </c>
      <c r="DK369" s="30">
        <f t="shared" si="246"/>
        <v>-6.4684633506497215E-9</v>
      </c>
      <c r="DL369" s="30">
        <f t="shared" si="247"/>
        <v>-6.4684633506490374E-9</v>
      </c>
      <c r="DN369" s="36">
        <v>1.1700000000000001E-9</v>
      </c>
      <c r="DO369" s="36">
        <v>0.67607782415999995</v>
      </c>
      <c r="DP369" s="36">
        <v>13207.029307364999</v>
      </c>
      <c r="DQ369" s="30">
        <f t="shared" si="248"/>
        <v>-1.1195845816787278E-9</v>
      </c>
      <c r="DR369" s="30">
        <f t="shared" si="249"/>
        <v>-1.1194369761474204E-9</v>
      </c>
      <c r="DS369" s="30">
        <f t="shared" si="250"/>
        <v>-1.1194369824291813E-9</v>
      </c>
      <c r="DT369" s="30">
        <f t="shared" si="251"/>
        <v>-1.1194369824289154E-9</v>
      </c>
      <c r="DV369" s="36"/>
      <c r="DW369" s="36"/>
      <c r="DX369" s="36"/>
      <c r="ED369" s="36"/>
      <c r="EE369" s="36"/>
      <c r="EF369" s="36"/>
      <c r="EL369" s="36"/>
      <c r="EM369" s="36"/>
      <c r="EN369" s="36"/>
      <c r="ET369" s="36"/>
      <c r="EU369" s="36"/>
      <c r="EV369" s="36"/>
    </row>
    <row r="370" spans="14:152" s="30" customFormat="1" ht="12.75">
      <c r="N370" s="36">
        <v>1.469E-8</v>
      </c>
      <c r="O370" s="36">
        <v>2.9180885654500002</v>
      </c>
      <c r="P370" s="36">
        <v>12722.552420485201</v>
      </c>
      <c r="Q370" s="30">
        <f t="shared" si="232"/>
        <v>1.156226803480341E-9</v>
      </c>
      <c r="R370" s="30">
        <f t="shared" si="233"/>
        <v>1.1623512432857069E-9</v>
      </c>
      <c r="S370" s="30">
        <f t="shared" si="234"/>
        <v>1.1623509828338563E-9</v>
      </c>
      <c r="T370" s="30">
        <f t="shared" si="235"/>
        <v>1.1623509828448857E-9</v>
      </c>
      <c r="V370" s="36">
        <v>1.8400000000000001E-9</v>
      </c>
      <c r="W370" s="36">
        <v>5.6963755214100003</v>
      </c>
      <c r="X370" s="36">
        <v>3351.2490920496002</v>
      </c>
      <c r="Y370" s="30">
        <f t="shared" si="236"/>
        <v>1.7474599439636965E-9</v>
      </c>
      <c r="Z370" s="30">
        <f t="shared" si="237"/>
        <v>1.7473964599195235E-9</v>
      </c>
      <c r="AA370" s="30">
        <f t="shared" si="238"/>
        <v>1.7473964626197825E-9</v>
      </c>
      <c r="AB370" s="30">
        <f t="shared" si="239"/>
        <v>1.7473964626196679E-9</v>
      </c>
      <c r="AD370" s="36"/>
      <c r="AE370" s="36"/>
      <c r="AF370" s="36"/>
      <c r="AL370" s="36"/>
      <c r="AM370" s="36"/>
      <c r="AN370" s="36"/>
      <c r="AT370" s="36"/>
      <c r="AU370" s="36"/>
      <c r="AV370" s="36"/>
      <c r="BB370" s="36"/>
      <c r="BC370" s="36"/>
      <c r="BD370" s="36"/>
      <c r="BJ370" s="36">
        <v>6.8000000000000003E-10</v>
      </c>
      <c r="BK370" s="36">
        <v>5.0301325219699997</v>
      </c>
      <c r="BL370" s="36">
        <v>9070.1188738487999</v>
      </c>
      <c r="BM370" s="30">
        <f t="shared" si="240"/>
        <v>1.965901470892287E-10</v>
      </c>
      <c r="BN370" s="30">
        <f t="shared" si="241"/>
        <v>1.9639605157902748E-10</v>
      </c>
      <c r="BO370" s="30">
        <f t="shared" si="242"/>
        <v>1.9639605983376641E-10</v>
      </c>
      <c r="BP370" s="30">
        <f t="shared" si="243"/>
        <v>1.9639605983341484E-10</v>
      </c>
      <c r="BR370" s="36"/>
      <c r="BS370" s="36"/>
      <c r="BT370" s="36"/>
      <c r="BZ370" s="36"/>
      <c r="CA370" s="36"/>
      <c r="CB370" s="36"/>
      <c r="CH370" s="36"/>
      <c r="CI370" s="36"/>
      <c r="CJ370" s="36"/>
      <c r="CP370" s="36"/>
      <c r="CQ370" s="36"/>
      <c r="CR370" s="36"/>
      <c r="CX370" s="36"/>
      <c r="CY370" s="36"/>
      <c r="CZ370" s="36"/>
      <c r="DF370" s="36">
        <v>1.006E-8</v>
      </c>
      <c r="DG370" s="36">
        <v>0.45037465289</v>
      </c>
      <c r="DH370" s="36">
        <v>27490.692478044799</v>
      </c>
      <c r="DI370" s="30">
        <f t="shared" si="244"/>
        <v>3.8569342626442389E-9</v>
      </c>
      <c r="DJ370" s="30">
        <f t="shared" si="245"/>
        <v>3.8485363959929904E-9</v>
      </c>
      <c r="DK370" s="30">
        <f t="shared" si="246"/>
        <v>3.8485367531988164E-9</v>
      </c>
      <c r="DL370" s="30">
        <f t="shared" si="247"/>
        <v>3.8485367531837584E-9</v>
      </c>
      <c r="DN370" s="36">
        <v>1.2400000000000001E-9</v>
      </c>
      <c r="DO370" s="36">
        <v>5.8038620889399999</v>
      </c>
      <c r="DP370" s="36">
        <v>10721.108428326999</v>
      </c>
      <c r="DQ370" s="30">
        <f t="shared" si="248"/>
        <v>-1.2064839351577041E-9</v>
      </c>
      <c r="DR370" s="30">
        <f t="shared" si="249"/>
        <v>-1.2063829432408678E-9</v>
      </c>
      <c r="DS370" s="30">
        <f t="shared" si="250"/>
        <v>-1.2063829475389725E-9</v>
      </c>
      <c r="DT370" s="30">
        <f t="shared" si="251"/>
        <v>-1.2063829475387911E-9</v>
      </c>
      <c r="DV370" s="36"/>
      <c r="DW370" s="36"/>
      <c r="DX370" s="36"/>
      <c r="ED370" s="36"/>
      <c r="EE370" s="36"/>
      <c r="EF370" s="36"/>
      <c r="EL370" s="36"/>
      <c r="EM370" s="36"/>
      <c r="EN370" s="36"/>
      <c r="ET370" s="36"/>
      <c r="EU370" s="36"/>
      <c r="EV370" s="36"/>
    </row>
    <row r="371" spans="14:152" s="30" customFormat="1" ht="12.75">
      <c r="N371" s="36">
        <v>1.824E-8</v>
      </c>
      <c r="O371" s="36">
        <v>3.9413954175199999</v>
      </c>
      <c r="P371" s="36">
        <v>18454.601664915001</v>
      </c>
      <c r="Q371" s="30">
        <f t="shared" si="232"/>
        <v>-9.9757785836702917E-9</v>
      </c>
      <c r="R371" s="30">
        <f t="shared" si="233"/>
        <v>-9.9665131743008975E-9</v>
      </c>
      <c r="S371" s="30">
        <f t="shared" si="234"/>
        <v>-9.9665135684122402E-9</v>
      </c>
      <c r="T371" s="30">
        <f t="shared" si="235"/>
        <v>-9.9665135683955245E-9</v>
      </c>
      <c r="V371" s="36">
        <v>1.87E-9</v>
      </c>
      <c r="W371" s="36">
        <v>0.76021337347999995</v>
      </c>
      <c r="X371" s="36">
        <v>16699.539015149901</v>
      </c>
      <c r="Y371" s="30">
        <f t="shared" si="236"/>
        <v>-1.3991820580172613E-9</v>
      </c>
      <c r="Z371" s="30">
        <f t="shared" si="237"/>
        <v>-1.3985007996414053E-9</v>
      </c>
      <c r="AA371" s="30">
        <f t="shared" si="238"/>
        <v>-1.3985008286224902E-9</v>
      </c>
      <c r="AB371" s="30">
        <f t="shared" si="239"/>
        <v>-1.398500828621273E-9</v>
      </c>
      <c r="AD371" s="36"/>
      <c r="AE371" s="36"/>
      <c r="AF371" s="36"/>
      <c r="AL371" s="36"/>
      <c r="AM371" s="36"/>
      <c r="AN371" s="36"/>
      <c r="AT371" s="36"/>
      <c r="AU371" s="36"/>
      <c r="AV371" s="36"/>
      <c r="BB371" s="36"/>
      <c r="BC371" s="36"/>
      <c r="BD371" s="36"/>
      <c r="BJ371" s="36">
        <v>7.5999999999999996E-10</v>
      </c>
      <c r="BK371" s="36">
        <v>2.0029608729300001</v>
      </c>
      <c r="BL371" s="36">
        <v>224.34479570190001</v>
      </c>
      <c r="BM371" s="30">
        <f t="shared" si="240"/>
        <v>5.5136479110419697E-10</v>
      </c>
      <c r="BN371" s="30">
        <f t="shared" si="241"/>
        <v>5.5136864852301516E-10</v>
      </c>
      <c r="BO371" s="30">
        <f t="shared" si="242"/>
        <v>5.5136864835897005E-10</v>
      </c>
      <c r="BP371" s="30">
        <f t="shared" si="243"/>
        <v>5.5136864835897687E-10</v>
      </c>
      <c r="BR371" s="36"/>
      <c r="BS371" s="36"/>
      <c r="BT371" s="36"/>
      <c r="BZ371" s="36"/>
      <c r="CA371" s="36"/>
      <c r="CB371" s="36"/>
      <c r="CH371" s="36"/>
      <c r="CI371" s="36"/>
      <c r="CJ371" s="36"/>
      <c r="CP371" s="36"/>
      <c r="CQ371" s="36"/>
      <c r="CR371" s="36"/>
      <c r="CX371" s="36"/>
      <c r="CY371" s="36"/>
      <c r="CZ371" s="36"/>
      <c r="DF371" s="36">
        <v>9.2300000000000006E-9</v>
      </c>
      <c r="DG371" s="36">
        <v>2.7871793138799998</v>
      </c>
      <c r="DH371" s="36">
        <v>1332.0548875408001</v>
      </c>
      <c r="DI371" s="30">
        <f t="shared" si="244"/>
        <v>-1.0489587914059283E-9</v>
      </c>
      <c r="DJ371" s="30">
        <f t="shared" si="245"/>
        <v>-1.0485572512493853E-9</v>
      </c>
      <c r="DK371" s="30">
        <f t="shared" si="246"/>
        <v>-1.0485572683258704E-9</v>
      </c>
      <c r="DL371" s="30">
        <f t="shared" si="247"/>
        <v>-1.0485572683251373E-9</v>
      </c>
      <c r="DN371" s="36">
        <v>1.15E-9</v>
      </c>
      <c r="DO371" s="36">
        <v>0.23672592056</v>
      </c>
      <c r="DP371" s="36">
        <v>224.34479570190001</v>
      </c>
      <c r="DQ371" s="30">
        <f t="shared" si="248"/>
        <v>6.1439322115167143E-10</v>
      </c>
      <c r="DR371" s="30">
        <f t="shared" si="249"/>
        <v>6.1438605205135153E-10</v>
      </c>
      <c r="DS371" s="30">
        <f t="shared" si="250"/>
        <v>6.1438605235623511E-10</v>
      </c>
      <c r="DT371" s="30">
        <f t="shared" si="251"/>
        <v>6.1438605235622229E-10</v>
      </c>
      <c r="DV371" s="36"/>
      <c r="DW371" s="36"/>
      <c r="DX371" s="36"/>
      <c r="ED371" s="36"/>
      <c r="EE371" s="36"/>
      <c r="EF371" s="36"/>
      <c r="EL371" s="36"/>
      <c r="EM371" s="36"/>
      <c r="EN371" s="36"/>
      <c r="ET371" s="36"/>
      <c r="EU371" s="36"/>
      <c r="EV371" s="36"/>
    </row>
    <row r="372" spans="14:152" s="30" customFormat="1" ht="12.75">
      <c r="N372" s="36">
        <v>1.3680000000000001E-8</v>
      </c>
      <c r="O372" s="36">
        <v>1.71899681607</v>
      </c>
      <c r="P372" s="36">
        <v>13760.5987102074</v>
      </c>
      <c r="Q372" s="30">
        <f t="shared" si="232"/>
        <v>9.3270179646491384E-9</v>
      </c>
      <c r="R372" s="30">
        <f t="shared" si="233"/>
        <v>9.3315437743253914E-9</v>
      </c>
      <c r="S372" s="30">
        <f t="shared" si="234"/>
        <v>9.3315435818953843E-9</v>
      </c>
      <c r="T372" s="30">
        <f t="shared" si="235"/>
        <v>9.3315435819034874E-9</v>
      </c>
      <c r="V372" s="36">
        <v>2.2600000000000001E-9</v>
      </c>
      <c r="W372" s="36">
        <v>0.82767654372999999</v>
      </c>
      <c r="X372" s="36">
        <v>3265.8308281324998</v>
      </c>
      <c r="Y372" s="30">
        <f t="shared" si="236"/>
        <v>2.7148639037319516E-12</v>
      </c>
      <c r="Z372" s="30">
        <f t="shared" si="237"/>
        <v>2.9574850804566736E-12</v>
      </c>
      <c r="AA372" s="30">
        <f t="shared" si="238"/>
        <v>2.9574747624194996E-12</v>
      </c>
      <c r="AB372" s="30">
        <f t="shared" si="239"/>
        <v>2.9574747628530731E-12</v>
      </c>
      <c r="AD372" s="36"/>
      <c r="AE372" s="36"/>
      <c r="AF372" s="36"/>
      <c r="AL372" s="36"/>
      <c r="AM372" s="36"/>
      <c r="AN372" s="36"/>
      <c r="AT372" s="36"/>
      <c r="AU372" s="36"/>
      <c r="AV372" s="36"/>
      <c r="BB372" s="36"/>
      <c r="BC372" s="36"/>
      <c r="BD372" s="36"/>
      <c r="BJ372" s="36">
        <v>7.7999999999999999E-10</v>
      </c>
      <c r="BK372" s="36">
        <v>2.1736270685100001</v>
      </c>
      <c r="BL372" s="36">
        <v>30220.932239732399</v>
      </c>
      <c r="BM372" s="30">
        <f t="shared" si="240"/>
        <v>-3.4272686882927859E-10</v>
      </c>
      <c r="BN372" s="30">
        <f t="shared" si="241"/>
        <v>-3.4342276209422272E-10</v>
      </c>
      <c r="BO372" s="30">
        <f t="shared" si="242"/>
        <v>-3.4342273250694574E-10</v>
      </c>
      <c r="BP372" s="30">
        <f t="shared" si="243"/>
        <v>-3.4342273250817985E-10</v>
      </c>
      <c r="BR372" s="36"/>
      <c r="BS372" s="36"/>
      <c r="BT372" s="36"/>
      <c r="BZ372" s="36"/>
      <c r="CA372" s="36"/>
      <c r="CB372" s="36"/>
      <c r="CH372" s="36"/>
      <c r="CI372" s="36"/>
      <c r="CJ372" s="36"/>
      <c r="CP372" s="36"/>
      <c r="CQ372" s="36"/>
      <c r="CR372" s="36"/>
      <c r="CX372" s="36"/>
      <c r="CY372" s="36"/>
      <c r="CZ372" s="36"/>
      <c r="DF372" s="36">
        <v>7.5599999999999995E-9</v>
      </c>
      <c r="DG372" s="36">
        <v>0.86881841787000003</v>
      </c>
      <c r="DH372" s="36">
        <v>1545.3539829788001</v>
      </c>
      <c r="DI372" s="30">
        <f t="shared" si="244"/>
        <v>1.1631702704325973E-9</v>
      </c>
      <c r="DJ372" s="30">
        <f t="shared" si="245"/>
        <v>1.1627908015337524E-9</v>
      </c>
      <c r="DK372" s="30">
        <f t="shared" si="246"/>
        <v>1.1627908176716175E-9</v>
      </c>
      <c r="DL372" s="30">
        <f t="shared" si="247"/>
        <v>1.1627908176709406E-9</v>
      </c>
      <c r="DN372" s="36">
        <v>1.0999999999999999E-9</v>
      </c>
      <c r="DO372" s="36">
        <v>0.26402316131999998</v>
      </c>
      <c r="DP372" s="36">
        <v>3077.5285033270002</v>
      </c>
      <c r="DQ372" s="30">
        <f t="shared" si="248"/>
        <v>-5.0717767773263136E-10</v>
      </c>
      <c r="DR372" s="30">
        <f t="shared" si="249"/>
        <v>-5.070789282927546E-10</v>
      </c>
      <c r="DS372" s="30">
        <f t="shared" si="250"/>
        <v>-5.070789324924155E-10</v>
      </c>
      <c r="DT372" s="30">
        <f t="shared" si="251"/>
        <v>-5.0707893249223859E-10</v>
      </c>
      <c r="DV372" s="36"/>
      <c r="DW372" s="36"/>
      <c r="DX372" s="36"/>
      <c r="ED372" s="36"/>
      <c r="EE372" s="36"/>
      <c r="EF372" s="36"/>
      <c r="EL372" s="36"/>
      <c r="EM372" s="36"/>
      <c r="EN372" s="36"/>
      <c r="ET372" s="36"/>
      <c r="EU372" s="36"/>
      <c r="EV372" s="36"/>
    </row>
    <row r="373" spans="14:152" s="30" customFormat="1" ht="12.75">
      <c r="N373" s="36">
        <v>1.406E-8</v>
      </c>
      <c r="O373" s="36">
        <v>2.4291619247299998</v>
      </c>
      <c r="P373" s="36">
        <v>853.19638175199998</v>
      </c>
      <c r="Q373" s="30">
        <f t="shared" si="232"/>
        <v>-9.3830095138872972E-9</v>
      </c>
      <c r="R373" s="30">
        <f t="shared" si="233"/>
        <v>-9.3833031844370346E-9</v>
      </c>
      <c r="S373" s="30">
        <f t="shared" si="234"/>
        <v>-9.3833031719481624E-9</v>
      </c>
      <c r="T373" s="30">
        <f t="shared" si="235"/>
        <v>-9.3833031719486918E-9</v>
      </c>
      <c r="V373" s="36">
        <v>2.04E-9</v>
      </c>
      <c r="W373" s="36">
        <v>6.2093338702100001</v>
      </c>
      <c r="X373" s="36">
        <v>394.62588505920002</v>
      </c>
      <c r="Y373" s="30">
        <f t="shared" si="236"/>
        <v>-1.3002455181259787E-9</v>
      </c>
      <c r="Z373" s="30">
        <f t="shared" si="237"/>
        <v>-1.3002659093436128E-9</v>
      </c>
      <c r="AA373" s="30">
        <f t="shared" si="238"/>
        <v>-1.3002659084764335E-9</v>
      </c>
      <c r="AB373" s="30">
        <f t="shared" si="239"/>
        <v>-1.3002659084764713E-9</v>
      </c>
      <c r="AD373" s="36"/>
      <c r="AE373" s="36"/>
      <c r="AF373" s="36"/>
      <c r="AL373" s="36"/>
      <c r="AM373" s="36"/>
      <c r="AN373" s="36"/>
      <c r="AT373" s="36"/>
      <c r="AU373" s="36"/>
      <c r="AV373" s="36"/>
      <c r="BB373" s="36"/>
      <c r="BC373" s="36"/>
      <c r="BD373" s="36"/>
      <c r="BJ373" s="36">
        <v>6.6E-10</v>
      </c>
      <c r="BK373" s="36">
        <v>3.8549767200599998</v>
      </c>
      <c r="BL373" s="36">
        <v>19406.6782881746</v>
      </c>
      <c r="BM373" s="30">
        <f t="shared" si="240"/>
        <v>-6.5818348234968841E-10</v>
      </c>
      <c r="BN373" s="30">
        <f t="shared" si="241"/>
        <v>-6.5815213180352983E-10</v>
      </c>
      <c r="BO373" s="30">
        <f t="shared" si="242"/>
        <v>-6.5815213314248109E-10</v>
      </c>
      <c r="BP373" s="30">
        <f t="shared" si="243"/>
        <v>-6.5815213314242433E-10</v>
      </c>
      <c r="BR373" s="36"/>
      <c r="BS373" s="36"/>
      <c r="BT373" s="36"/>
      <c r="BZ373" s="36"/>
      <c r="CA373" s="36"/>
      <c r="CB373" s="36"/>
      <c r="CH373" s="36"/>
      <c r="CI373" s="36"/>
      <c r="CJ373" s="36"/>
      <c r="CP373" s="36"/>
      <c r="CQ373" s="36"/>
      <c r="CR373" s="36"/>
      <c r="CX373" s="36"/>
      <c r="CY373" s="36"/>
      <c r="CZ373" s="36"/>
      <c r="DF373" s="36">
        <v>7.7400000000000002E-9</v>
      </c>
      <c r="DG373" s="36">
        <v>3.7153554190000002</v>
      </c>
      <c r="DH373" s="36">
        <v>6571.0185321802001</v>
      </c>
      <c r="DI373" s="30">
        <f t="shared" si="244"/>
        <v>2.0539543777059779E-9</v>
      </c>
      <c r="DJ373" s="30">
        <f t="shared" si="245"/>
        <v>2.0523424085407415E-9</v>
      </c>
      <c r="DK373" s="30">
        <f t="shared" si="246"/>
        <v>2.0523424770955536E-9</v>
      </c>
      <c r="DL373" s="30">
        <f t="shared" si="247"/>
        <v>2.052342477092637E-9</v>
      </c>
      <c r="DN373" s="36">
        <v>1.1200000000000001E-9</v>
      </c>
      <c r="DO373" s="36">
        <v>3.5097946222399998</v>
      </c>
      <c r="DP373" s="36">
        <v>1375.7737998458001</v>
      </c>
      <c r="DQ373" s="30">
        <f t="shared" si="248"/>
        <v>-6.2693974152280734E-10</v>
      </c>
      <c r="DR373" s="30">
        <f t="shared" si="249"/>
        <v>-6.268977685670448E-10</v>
      </c>
      <c r="DS373" s="30">
        <f t="shared" si="250"/>
        <v>-6.2689777035207089E-10</v>
      </c>
      <c r="DT373" s="30">
        <f t="shared" si="251"/>
        <v>-6.268977703519952E-10</v>
      </c>
      <c r="DV373" s="36"/>
      <c r="DW373" s="36"/>
      <c r="DX373" s="36"/>
      <c r="ED373" s="36"/>
      <c r="EE373" s="36"/>
      <c r="EF373" s="36"/>
      <c r="EL373" s="36"/>
      <c r="EM373" s="36"/>
      <c r="EN373" s="36"/>
      <c r="ET373" s="36"/>
      <c r="EU373" s="36"/>
      <c r="EV373" s="36"/>
    </row>
    <row r="374" spans="14:152" s="30" customFormat="1" ht="12.75">
      <c r="N374" s="36">
        <v>1.3610000000000001E-8</v>
      </c>
      <c r="O374" s="36">
        <v>4.6912621979800004</v>
      </c>
      <c r="P374" s="36">
        <v>11081.2192102886</v>
      </c>
      <c r="Q374" s="30">
        <f t="shared" si="232"/>
        <v>1.3336813420211881E-8</v>
      </c>
      <c r="R374" s="30">
        <f t="shared" si="233"/>
        <v>1.3335824214798444E-8</v>
      </c>
      <c r="S374" s="30">
        <f t="shared" si="234"/>
        <v>1.3335824256904351E-8</v>
      </c>
      <c r="T374" s="30">
        <f t="shared" si="235"/>
        <v>1.3335824256902594E-8</v>
      </c>
      <c r="V374" s="36">
        <v>1.7599999999999999E-9</v>
      </c>
      <c r="W374" s="36">
        <v>3.8956734923099998</v>
      </c>
      <c r="X374" s="36">
        <v>10028.9508271002</v>
      </c>
      <c r="Y374" s="30">
        <f t="shared" si="236"/>
        <v>2.206540252345726E-10</v>
      </c>
      <c r="Z374" s="30">
        <f t="shared" si="237"/>
        <v>2.200783680961122E-10</v>
      </c>
      <c r="AA374" s="30">
        <f t="shared" si="238"/>
        <v>2.2007839257779381E-10</v>
      </c>
      <c r="AB374" s="30">
        <f t="shared" si="239"/>
        <v>2.2007839257675153E-10</v>
      </c>
      <c r="AD374" s="36"/>
      <c r="AE374" s="36"/>
      <c r="AF374" s="36"/>
      <c r="AL374" s="36"/>
      <c r="AM374" s="36"/>
      <c r="AN374" s="36"/>
      <c r="AT374" s="36"/>
      <c r="AU374" s="36"/>
      <c r="AV374" s="36"/>
      <c r="BB374" s="36"/>
      <c r="BC374" s="36"/>
      <c r="BD374" s="36"/>
      <c r="BJ374" s="36">
        <v>6.6E-10</v>
      </c>
      <c r="BK374" s="36">
        <v>5.7005971873699997</v>
      </c>
      <c r="BL374" s="36">
        <v>33561.544666432201</v>
      </c>
      <c r="BM374" s="30">
        <f t="shared" si="240"/>
        <v>-1.6823167510339775E-10</v>
      </c>
      <c r="BN374" s="30">
        <f t="shared" si="241"/>
        <v>-1.6752748792075955E-10</v>
      </c>
      <c r="BO374" s="30">
        <f t="shared" si="242"/>
        <v>-1.6752751787232306E-10</v>
      </c>
      <c r="BP374" s="30">
        <f t="shared" si="243"/>
        <v>-1.67527517871053E-10</v>
      </c>
      <c r="BR374" s="36"/>
      <c r="BS374" s="36"/>
      <c r="BT374" s="36"/>
      <c r="BZ374" s="36"/>
      <c r="CA374" s="36"/>
      <c r="CB374" s="36"/>
      <c r="CH374" s="36"/>
      <c r="CI374" s="36"/>
      <c r="CJ374" s="36"/>
      <c r="CP374" s="36"/>
      <c r="CQ374" s="36"/>
      <c r="CR374" s="36"/>
      <c r="CX374" s="36"/>
      <c r="CY374" s="36"/>
      <c r="CZ374" s="36"/>
      <c r="DF374" s="36">
        <v>8.9999999999999995E-9</v>
      </c>
      <c r="DG374" s="36">
        <v>2.7494419005499999</v>
      </c>
      <c r="DH374" s="36">
        <v>316.39186965660002</v>
      </c>
      <c r="DI374" s="30">
        <f t="shared" si="244"/>
        <v>4.8991362946189951E-9</v>
      </c>
      <c r="DJ374" s="30">
        <f t="shared" si="245"/>
        <v>4.8992148149908035E-9</v>
      </c>
      <c r="DK374" s="30">
        <f t="shared" si="246"/>
        <v>4.8992148116515507E-9</v>
      </c>
      <c r="DL374" s="30">
        <f t="shared" si="247"/>
        <v>4.8992148116516921E-9</v>
      </c>
      <c r="DN374" s="36">
        <v>1.08E-9</v>
      </c>
      <c r="DO374" s="36">
        <v>5.3008601668699997</v>
      </c>
      <c r="DP374" s="36">
        <v>10264.5658840734</v>
      </c>
      <c r="DQ374" s="30">
        <f t="shared" si="248"/>
        <v>2.4043284915511994E-10</v>
      </c>
      <c r="DR374" s="30">
        <f t="shared" si="249"/>
        <v>2.400775696855175E-10</v>
      </c>
      <c r="DS374" s="30">
        <f t="shared" si="250"/>
        <v>2.4007758479519164E-10</v>
      </c>
      <c r="DT374" s="30">
        <f t="shared" si="251"/>
        <v>2.4007758479455564E-10</v>
      </c>
      <c r="DV374" s="36"/>
      <c r="DW374" s="36"/>
      <c r="DX374" s="36"/>
      <c r="ED374" s="36"/>
      <c r="EE374" s="36"/>
      <c r="EF374" s="36"/>
      <c r="EL374" s="36"/>
      <c r="EM374" s="36"/>
      <c r="EN374" s="36"/>
      <c r="ET374" s="36"/>
      <c r="EU374" s="36"/>
      <c r="EV374" s="36"/>
    </row>
    <row r="375" spans="14:152" s="30" customFormat="1" ht="12.75">
      <c r="N375" s="36">
        <v>1.3750000000000001E-8</v>
      </c>
      <c r="O375" s="36">
        <v>4.90787845983</v>
      </c>
      <c r="P375" s="36">
        <v>3304.5845600224002</v>
      </c>
      <c r="Q375" s="30">
        <f t="shared" si="232"/>
        <v>9.0927162378992448E-9</v>
      </c>
      <c r="R375" s="30">
        <f t="shared" si="233"/>
        <v>9.0915957560946972E-9</v>
      </c>
      <c r="S375" s="30">
        <f t="shared" si="234"/>
        <v>9.0915958037481008E-9</v>
      </c>
      <c r="T375" s="30">
        <f t="shared" si="235"/>
        <v>9.0915958037461221E-9</v>
      </c>
      <c r="V375" s="36">
        <v>1.74E-9</v>
      </c>
      <c r="W375" s="36">
        <v>3.6884329398200002</v>
      </c>
      <c r="X375" s="36">
        <v>735.87651353180001</v>
      </c>
      <c r="Y375" s="30">
        <f t="shared" si="236"/>
        <v>1.6082227447978304E-9</v>
      </c>
      <c r="Z375" s="30">
        <f t="shared" si="237"/>
        <v>1.6082066764219387E-9</v>
      </c>
      <c r="AA375" s="30">
        <f t="shared" si="238"/>
        <v>1.6082066771053036E-9</v>
      </c>
      <c r="AB375" s="30">
        <f t="shared" si="239"/>
        <v>1.6082066771052753E-9</v>
      </c>
      <c r="AD375" s="36"/>
      <c r="AE375" s="36"/>
      <c r="AF375" s="36"/>
      <c r="AL375" s="36"/>
      <c r="AM375" s="36"/>
      <c r="AN375" s="36"/>
      <c r="AT375" s="36"/>
      <c r="AU375" s="36"/>
      <c r="AV375" s="36"/>
      <c r="BB375" s="36"/>
      <c r="BC375" s="36"/>
      <c r="BD375" s="36"/>
      <c r="BJ375" s="36">
        <v>6.6999999999999996E-10</v>
      </c>
      <c r="BK375" s="36">
        <v>0.16600936321000001</v>
      </c>
      <c r="BL375" s="36">
        <v>22743.409379516401</v>
      </c>
      <c r="BM375" s="30">
        <f t="shared" si="240"/>
        <v>6.4522757396683457E-10</v>
      </c>
      <c r="BN375" s="30">
        <f t="shared" si="241"/>
        <v>6.4509244542079477E-10</v>
      </c>
      <c r="BO375" s="30">
        <f t="shared" si="242"/>
        <v>6.4509245117512116E-10</v>
      </c>
      <c r="BP375" s="30">
        <f t="shared" si="243"/>
        <v>6.4509245117487683E-10</v>
      </c>
      <c r="BR375" s="36"/>
      <c r="BS375" s="36"/>
      <c r="BT375" s="36"/>
      <c r="BZ375" s="36"/>
      <c r="CA375" s="36"/>
      <c r="CB375" s="36"/>
      <c r="CH375" s="36"/>
      <c r="CI375" s="36"/>
      <c r="CJ375" s="36"/>
      <c r="CP375" s="36"/>
      <c r="CQ375" s="36"/>
      <c r="CR375" s="36"/>
      <c r="CX375" s="36"/>
      <c r="CY375" s="36"/>
      <c r="CZ375" s="36"/>
      <c r="DF375" s="36">
        <v>7.0399999999999997E-9</v>
      </c>
      <c r="DG375" s="36">
        <v>1.89617185328</v>
      </c>
      <c r="DH375" s="36">
        <v>13362.432453146999</v>
      </c>
      <c r="DI375" s="30">
        <f t="shared" si="244"/>
        <v>-7.0256675734321344E-9</v>
      </c>
      <c r="DJ375" s="30">
        <f t="shared" si="245"/>
        <v>-7.0258641163499776E-9</v>
      </c>
      <c r="DK375" s="30">
        <f t="shared" si="246"/>
        <v>-7.0258641080203499E-9</v>
      </c>
      <c r="DL375" s="30">
        <f t="shared" si="247"/>
        <v>-7.0258641080206989E-9</v>
      </c>
      <c r="DN375" s="36">
        <v>1.4599999999999999E-9</v>
      </c>
      <c r="DO375" s="36">
        <v>2.3697252243200002</v>
      </c>
      <c r="DP375" s="36">
        <v>4989.0591838971995</v>
      </c>
      <c r="DQ375" s="30">
        <f t="shared" si="248"/>
        <v>1.4414131090658894E-9</v>
      </c>
      <c r="DR375" s="30">
        <f t="shared" si="249"/>
        <v>1.441375004701144E-9</v>
      </c>
      <c r="DS375" s="30">
        <f t="shared" si="250"/>
        <v>1.4413750063224461E-9</v>
      </c>
      <c r="DT375" s="30">
        <f t="shared" si="251"/>
        <v>1.4413750063223785E-9</v>
      </c>
      <c r="DV375" s="36"/>
      <c r="DW375" s="36"/>
      <c r="DX375" s="36"/>
      <c r="ED375" s="36"/>
      <c r="EE375" s="36"/>
      <c r="EF375" s="36"/>
      <c r="EL375" s="36"/>
      <c r="EM375" s="36"/>
      <c r="EN375" s="36"/>
      <c r="ET375" s="36"/>
      <c r="EU375" s="36"/>
      <c r="EV375" s="36"/>
    </row>
    <row r="376" spans="14:152" s="30" customFormat="1" ht="12.75">
      <c r="N376" s="36">
        <v>1.5440000000000001E-8</v>
      </c>
      <c r="O376" s="36">
        <v>3.23251603238</v>
      </c>
      <c r="P376" s="36">
        <v>156.40072050239999</v>
      </c>
      <c r="Q376" s="30">
        <f t="shared" si="232"/>
        <v>-1.1017127813564152E-8</v>
      </c>
      <c r="R376" s="30">
        <f t="shared" si="233"/>
        <v>-1.1017072198767683E-8</v>
      </c>
      <c r="S376" s="30">
        <f t="shared" si="234"/>
        <v>-1.1017072201132839E-8</v>
      </c>
      <c r="T376" s="30">
        <f t="shared" si="235"/>
        <v>-1.1017072201132743E-8</v>
      </c>
      <c r="V376" s="36">
        <v>1.73E-9</v>
      </c>
      <c r="W376" s="36">
        <v>2.4426937725500002</v>
      </c>
      <c r="X376" s="36">
        <v>3603.6963500726001</v>
      </c>
      <c r="Y376" s="30">
        <f t="shared" si="236"/>
        <v>4.4392020490002983E-10</v>
      </c>
      <c r="Z376" s="30">
        <f t="shared" si="237"/>
        <v>4.4411827733482035E-10</v>
      </c>
      <c r="AA376" s="30">
        <f t="shared" si="238"/>
        <v>4.4411826891145612E-10</v>
      </c>
      <c r="AB376" s="30">
        <f t="shared" si="239"/>
        <v>4.4411826891181253E-10</v>
      </c>
      <c r="AD376" s="36"/>
      <c r="AE376" s="36"/>
      <c r="AF376" s="36"/>
      <c r="AL376" s="36"/>
      <c r="AM376" s="36"/>
      <c r="AN376" s="36"/>
      <c r="AT376" s="36"/>
      <c r="AU376" s="36"/>
      <c r="AV376" s="36"/>
      <c r="BB376" s="36"/>
      <c r="BC376" s="36"/>
      <c r="BD376" s="36"/>
      <c r="BJ376" s="36">
        <v>6.5000000000000003E-10</v>
      </c>
      <c r="BK376" s="36">
        <v>4.6542339294900001</v>
      </c>
      <c r="BL376" s="36">
        <v>2807.3983432562</v>
      </c>
      <c r="BM376" s="30">
        <f t="shared" si="240"/>
        <v>-5.4524922062377768E-11</v>
      </c>
      <c r="BN376" s="30">
        <f t="shared" si="241"/>
        <v>-5.4465148020381418E-11</v>
      </c>
      <c r="BO376" s="30">
        <f t="shared" si="242"/>
        <v>-5.4465150562423866E-11</v>
      </c>
      <c r="BP376" s="30">
        <f t="shared" si="243"/>
        <v>-5.4465150562315718E-11</v>
      </c>
      <c r="BR376" s="36"/>
      <c r="BS376" s="36"/>
      <c r="BT376" s="36"/>
      <c r="BZ376" s="36"/>
      <c r="CA376" s="36"/>
      <c r="CB376" s="36"/>
      <c r="CH376" s="36"/>
      <c r="CI376" s="36"/>
      <c r="CJ376" s="36"/>
      <c r="CP376" s="36"/>
      <c r="CQ376" s="36"/>
      <c r="CR376" s="36"/>
      <c r="CX376" s="36"/>
      <c r="CY376" s="36"/>
      <c r="CZ376" s="36"/>
      <c r="DF376" s="36">
        <v>7.0100000000000004E-9</v>
      </c>
      <c r="DG376" s="36">
        <v>2.2132829379599999</v>
      </c>
      <c r="DH376" s="36">
        <v>20995.392966449399</v>
      </c>
      <c r="DI376" s="30">
        <f t="shared" si="244"/>
        <v>3.1805188789152784E-9</v>
      </c>
      <c r="DJ376" s="30">
        <f t="shared" si="245"/>
        <v>3.1762067145415059E-9</v>
      </c>
      <c r="DK376" s="30">
        <f t="shared" si="246"/>
        <v>3.1762068979586435E-9</v>
      </c>
      <c r="DL376" s="30">
        <f t="shared" si="247"/>
        <v>3.1762068979509173E-9</v>
      </c>
      <c r="DN376" s="36">
        <v>1.43E-9</v>
      </c>
      <c r="DO376" s="36">
        <v>0.92798026058000005</v>
      </c>
      <c r="DP376" s="36">
        <v>5401.4302807716003</v>
      </c>
      <c r="DQ376" s="30">
        <f t="shared" si="248"/>
        <v>-1.0499044534006123E-9</v>
      </c>
      <c r="DR376" s="30">
        <f t="shared" si="249"/>
        <v>-1.0497320518160772E-9</v>
      </c>
      <c r="DS376" s="30">
        <f t="shared" si="250"/>
        <v>-1.0497320591485622E-9</v>
      </c>
      <c r="DT376" s="30">
        <f t="shared" si="251"/>
        <v>-1.0497320591482552E-9</v>
      </c>
      <c r="DV376" s="36"/>
      <c r="DW376" s="36"/>
      <c r="DX376" s="36"/>
      <c r="ED376" s="36"/>
      <c r="EE376" s="36"/>
      <c r="EF376" s="36"/>
      <c r="EL376" s="36"/>
      <c r="EM376" s="36"/>
      <c r="EN376" s="36"/>
      <c r="ET376" s="36"/>
      <c r="EU376" s="36"/>
      <c r="EV376" s="36"/>
    </row>
    <row r="377" spans="14:152" s="30" customFormat="1" ht="12.75">
      <c r="N377" s="36">
        <v>1.543E-8</v>
      </c>
      <c r="O377" s="36">
        <v>1.1349713609500001</v>
      </c>
      <c r="P377" s="36">
        <v>3336.7310913418</v>
      </c>
      <c r="Q377" s="30">
        <f t="shared" si="232"/>
        <v>1.3409959519293983E-9</v>
      </c>
      <c r="R377" s="30">
        <f t="shared" si="233"/>
        <v>1.3426819832066288E-9</v>
      </c>
      <c r="S377" s="30">
        <f t="shared" si="234"/>
        <v>1.3426819115045497E-9</v>
      </c>
      <c r="T377" s="30">
        <f t="shared" si="235"/>
        <v>1.342681911507553E-9</v>
      </c>
      <c r="V377" s="36">
        <v>1.7700000000000001E-9</v>
      </c>
      <c r="W377" s="36">
        <v>1.24154853329</v>
      </c>
      <c r="X377" s="36">
        <v>12722.552420485201</v>
      </c>
      <c r="Y377" s="30">
        <f t="shared" si="236"/>
        <v>1.7399488185737089E-9</v>
      </c>
      <c r="Z377" s="30">
        <f t="shared" si="237"/>
        <v>1.7398128405935286E-9</v>
      </c>
      <c r="AA377" s="30">
        <f t="shared" si="238"/>
        <v>1.7398128463827817E-9</v>
      </c>
      <c r="AB377" s="30">
        <f t="shared" si="239"/>
        <v>1.7398128463825364E-9</v>
      </c>
      <c r="AD377" s="36"/>
      <c r="AE377" s="36"/>
      <c r="AF377" s="36"/>
      <c r="AL377" s="36"/>
      <c r="AM377" s="36"/>
      <c r="AN377" s="36"/>
      <c r="AT377" s="36"/>
      <c r="AU377" s="36"/>
      <c r="AV377" s="36"/>
      <c r="BB377" s="36"/>
      <c r="BC377" s="36"/>
      <c r="BD377" s="36"/>
      <c r="BJ377" s="36">
        <v>6.9E-10</v>
      </c>
      <c r="BK377" s="36">
        <v>3.3438722426799998</v>
      </c>
      <c r="BL377" s="36">
        <v>11670.2840372968</v>
      </c>
      <c r="BM377" s="30">
        <f t="shared" si="240"/>
        <v>7.0129453925816287E-11</v>
      </c>
      <c r="BN377" s="30">
        <f t="shared" si="241"/>
        <v>7.0392780148399075E-11</v>
      </c>
      <c r="BO377" s="30">
        <f t="shared" si="242"/>
        <v>7.039276895004826E-11</v>
      </c>
      <c r="BP377" s="30">
        <f t="shared" si="243"/>
        <v>7.0392768950526215E-11</v>
      </c>
      <c r="BR377" s="36"/>
      <c r="BS377" s="36"/>
      <c r="BT377" s="36"/>
      <c r="BZ377" s="36"/>
      <c r="CA377" s="36"/>
      <c r="CB377" s="36"/>
      <c r="CH377" s="36"/>
      <c r="CI377" s="36"/>
      <c r="CJ377" s="36"/>
      <c r="CP377" s="36"/>
      <c r="CQ377" s="36"/>
      <c r="CR377" s="36"/>
      <c r="CX377" s="36"/>
      <c r="CY377" s="36"/>
      <c r="CZ377" s="36"/>
      <c r="DF377" s="36">
        <v>7.0100000000000004E-9</v>
      </c>
      <c r="DG377" s="36">
        <v>3.9268943869999999</v>
      </c>
      <c r="DH377" s="36">
        <v>13362.4669604514</v>
      </c>
      <c r="DI377" s="30">
        <f t="shared" si="244"/>
        <v>3.5047383574841498E-9</v>
      </c>
      <c r="DJ377" s="30">
        <f t="shared" si="245"/>
        <v>3.5020713264490369E-9</v>
      </c>
      <c r="DK377" s="30">
        <f t="shared" si="246"/>
        <v>3.5020714398851417E-9</v>
      </c>
      <c r="DL377" s="30">
        <f t="shared" si="247"/>
        <v>3.5020714398803954E-9</v>
      </c>
      <c r="DN377" s="36">
        <v>1.1100000000000001E-9</v>
      </c>
      <c r="DO377" s="36">
        <v>2.4777161530199998</v>
      </c>
      <c r="DP377" s="36">
        <v>18606.4989460002</v>
      </c>
      <c r="DQ377" s="30">
        <f t="shared" si="248"/>
        <v>1.0964500087138081E-9</v>
      </c>
      <c r="DR377" s="30">
        <f t="shared" si="249"/>
        <v>1.0963440468708297E-9</v>
      </c>
      <c r="DS377" s="30">
        <f t="shared" si="250"/>
        <v>1.0963440513858284E-9</v>
      </c>
      <c r="DT377" s="30">
        <f t="shared" si="251"/>
        <v>1.0963440513856384E-9</v>
      </c>
      <c r="DV377" s="36"/>
      <c r="DW377" s="36"/>
      <c r="DX377" s="36"/>
      <c r="ED377" s="36"/>
      <c r="EE377" s="36"/>
      <c r="EF377" s="36"/>
      <c r="EL377" s="36"/>
      <c r="EM377" s="36"/>
      <c r="EN377" s="36"/>
      <c r="ET377" s="36"/>
      <c r="EU377" s="36"/>
      <c r="EV377" s="36"/>
    </row>
    <row r="378" spans="14:152" s="30" customFormat="1" ht="12.75">
      <c r="N378" s="36">
        <v>1.385E-8</v>
      </c>
      <c r="O378" s="36">
        <v>2.9028198382200001</v>
      </c>
      <c r="P378" s="36">
        <v>1581.9593482830001</v>
      </c>
      <c r="Q378" s="30">
        <f t="shared" si="232"/>
        <v>1.2675946052535054E-8</v>
      </c>
      <c r="R378" s="30">
        <f t="shared" si="233"/>
        <v>1.2676236238270318E-8</v>
      </c>
      <c r="S378" s="30">
        <f t="shared" si="234"/>
        <v>1.2676236225930219E-8</v>
      </c>
      <c r="T378" s="30">
        <f t="shared" si="235"/>
        <v>1.2676236225930744E-8</v>
      </c>
      <c r="V378" s="36">
        <v>1.8400000000000001E-9</v>
      </c>
      <c r="W378" s="36">
        <v>4.7720392598899997</v>
      </c>
      <c r="X378" s="36">
        <v>286.96236112060001</v>
      </c>
      <c r="Y378" s="30">
        <f t="shared" si="236"/>
        <v>-1.8385747048679484E-9</v>
      </c>
      <c r="Z378" s="30">
        <f t="shared" si="237"/>
        <v>-1.8385753878228677E-9</v>
      </c>
      <c r="AA378" s="30">
        <f t="shared" si="238"/>
        <v>-1.8385753877938268E-9</v>
      </c>
      <c r="AB378" s="30">
        <f t="shared" si="239"/>
        <v>-1.838575387793828E-9</v>
      </c>
      <c r="AD378" s="36"/>
      <c r="AE378" s="36"/>
      <c r="AF378" s="36"/>
      <c r="AL378" s="36"/>
      <c r="AM378" s="36"/>
      <c r="AN378" s="36"/>
      <c r="AT378" s="36"/>
      <c r="AU378" s="36"/>
      <c r="AV378" s="36"/>
      <c r="BB378" s="36"/>
      <c r="BC378" s="36"/>
      <c r="BD378" s="36"/>
      <c r="BJ378" s="36">
        <v>8.6999999999999999E-10</v>
      </c>
      <c r="BK378" s="36">
        <v>4.9783802187999999</v>
      </c>
      <c r="BL378" s="36">
        <v>1118.7557921027999</v>
      </c>
      <c r="BM378" s="30">
        <f t="shared" si="240"/>
        <v>2.9517523978506399E-10</v>
      </c>
      <c r="BN378" s="30">
        <f t="shared" si="241"/>
        <v>2.9514514242128723E-10</v>
      </c>
      <c r="BO378" s="30">
        <f t="shared" si="242"/>
        <v>2.9514514370125664E-10</v>
      </c>
      <c r="BP378" s="30">
        <f t="shared" si="243"/>
        <v>2.9514514370120282E-10</v>
      </c>
      <c r="BR378" s="36"/>
      <c r="BS378" s="36"/>
      <c r="BT378" s="36"/>
      <c r="BZ378" s="36"/>
      <c r="CA378" s="36"/>
      <c r="CB378" s="36"/>
      <c r="CH378" s="36"/>
      <c r="CI378" s="36"/>
      <c r="CJ378" s="36"/>
      <c r="CP378" s="36"/>
      <c r="CQ378" s="36"/>
      <c r="CR378" s="36"/>
      <c r="CX378" s="36"/>
      <c r="CY378" s="36"/>
      <c r="CZ378" s="36"/>
      <c r="DF378" s="36">
        <v>6.9500000000000002E-9</v>
      </c>
      <c r="DG378" s="36">
        <v>5.5265814721500002</v>
      </c>
      <c r="DH378" s="36">
        <v>3364.4908644476</v>
      </c>
      <c r="DI378" s="30">
        <f t="shared" si="244"/>
        <v>5.8820900863023448E-9</v>
      </c>
      <c r="DJ378" s="30">
        <f t="shared" si="245"/>
        <v>5.8816806367090399E-9</v>
      </c>
      <c r="DK378" s="30">
        <f t="shared" si="246"/>
        <v>5.8816806541233813E-9</v>
      </c>
      <c r="DL378" s="30">
        <f t="shared" si="247"/>
        <v>5.8816806541226443E-9</v>
      </c>
      <c r="DN378" s="36">
        <v>1.2400000000000001E-9</v>
      </c>
      <c r="DO378" s="36">
        <v>1.13870545502</v>
      </c>
      <c r="DP378" s="36">
        <v>2807.3983432562</v>
      </c>
      <c r="DQ378" s="30">
        <f t="shared" si="248"/>
        <v>-3.5452447919601693E-10</v>
      </c>
      <c r="DR378" s="30">
        <f t="shared" si="249"/>
        <v>-3.5463413430184344E-10</v>
      </c>
      <c r="DS378" s="30">
        <f t="shared" si="250"/>
        <v>-3.5463412963856688E-10</v>
      </c>
      <c r="DT378" s="30">
        <f t="shared" si="251"/>
        <v>-3.5463412963876318E-10</v>
      </c>
      <c r="DV378" s="36"/>
      <c r="DW378" s="36"/>
      <c r="DX378" s="36"/>
      <c r="ED378" s="36"/>
      <c r="EE378" s="36"/>
      <c r="EF378" s="36"/>
      <c r="EL378" s="36"/>
      <c r="EM378" s="36"/>
      <c r="EN378" s="36"/>
      <c r="ET378" s="36"/>
      <c r="EU378" s="36"/>
      <c r="EV378" s="36"/>
    </row>
    <row r="379" spans="14:152" s="30" customFormat="1" ht="12.75">
      <c r="N379" s="36">
        <v>1.311E-8</v>
      </c>
      <c r="O379" s="36">
        <v>6.2174842307900002</v>
      </c>
      <c r="P379" s="36">
        <v>2547.8375382324002</v>
      </c>
      <c r="Q379" s="30">
        <f t="shared" si="232"/>
        <v>-7.2337441604336755E-10</v>
      </c>
      <c r="R379" s="30">
        <f t="shared" si="233"/>
        <v>-7.2447073827478142E-10</v>
      </c>
      <c r="S379" s="30">
        <f t="shared" si="234"/>
        <v>-7.2447069165119525E-10</v>
      </c>
      <c r="T379" s="30">
        <f t="shared" si="235"/>
        <v>-7.2447069165317169E-10</v>
      </c>
      <c r="V379" s="36">
        <v>1.7100000000000001E-9</v>
      </c>
      <c r="W379" s="36">
        <v>4.6714011600800003</v>
      </c>
      <c r="X379" s="36">
        <v>20199.094959632999</v>
      </c>
      <c r="Y379" s="30">
        <f t="shared" si="236"/>
        <v>1.4925558681583213E-9</v>
      </c>
      <c r="Z379" s="30">
        <f t="shared" si="237"/>
        <v>1.4920014482565784E-9</v>
      </c>
      <c r="AA379" s="30">
        <f t="shared" si="238"/>
        <v>1.4920014718485807E-9</v>
      </c>
      <c r="AB379" s="30">
        <f t="shared" si="239"/>
        <v>1.4920014718475833E-9</v>
      </c>
      <c r="AD379" s="36"/>
      <c r="AE379" s="36"/>
      <c r="AF379" s="36"/>
      <c r="AL379" s="36"/>
      <c r="AM379" s="36"/>
      <c r="AN379" s="36"/>
      <c r="AT379" s="36"/>
      <c r="AU379" s="36"/>
      <c r="AV379" s="36"/>
      <c r="BB379" s="36"/>
      <c r="BC379" s="36"/>
      <c r="BD379" s="36"/>
      <c r="BJ379" s="36">
        <v>6.3E-10</v>
      </c>
      <c r="BK379" s="36">
        <v>0.1890710618</v>
      </c>
      <c r="BL379" s="36">
        <v>30065.511840298201</v>
      </c>
      <c r="BM379" s="30">
        <f t="shared" si="240"/>
        <v>-6.2998481437028412E-10</v>
      </c>
      <c r="BN379" s="30">
        <f t="shared" si="241"/>
        <v>-6.2998018360372039E-10</v>
      </c>
      <c r="BO379" s="30">
        <f t="shared" si="242"/>
        <v>-6.2998018381373855E-10</v>
      </c>
      <c r="BP379" s="30">
        <f t="shared" si="243"/>
        <v>-6.2998018381372976E-10</v>
      </c>
      <c r="BR379" s="36"/>
      <c r="BS379" s="36"/>
      <c r="BT379" s="36"/>
      <c r="BZ379" s="36"/>
      <c r="CA379" s="36"/>
      <c r="CB379" s="36"/>
      <c r="CH379" s="36"/>
      <c r="CI379" s="36"/>
      <c r="CJ379" s="36"/>
      <c r="CP379" s="36"/>
      <c r="CQ379" s="36"/>
      <c r="CR379" s="36"/>
      <c r="CX379" s="36"/>
      <c r="CY379" s="36"/>
      <c r="CZ379" s="36"/>
      <c r="DF379" s="36">
        <v>7.6399999999999993E-9</v>
      </c>
      <c r="DG379" s="36">
        <v>1.88253040972</v>
      </c>
      <c r="DH379" s="36">
        <v>5732.0492444297997</v>
      </c>
      <c r="DI379" s="30">
        <f t="shared" si="244"/>
        <v>4.1315910729644119E-10</v>
      </c>
      <c r="DJ379" s="30">
        <f t="shared" si="245"/>
        <v>4.1459655483744935E-10</v>
      </c>
      <c r="DK379" s="30">
        <f t="shared" si="246"/>
        <v>4.1459649370692732E-10</v>
      </c>
      <c r="DL379" s="30">
        <f t="shared" si="247"/>
        <v>4.1459649370950203E-10</v>
      </c>
      <c r="DN379" s="36">
        <v>1.0500000000000001E-9</v>
      </c>
      <c r="DO379" s="36">
        <v>5.8712279397699998</v>
      </c>
      <c r="DP379" s="36">
        <v>4193.8088084518004</v>
      </c>
      <c r="DQ379" s="30">
        <f t="shared" si="248"/>
        <v>1.0784557141980188E-10</v>
      </c>
      <c r="DR379" s="30">
        <f t="shared" si="249"/>
        <v>1.0798955694172413E-10</v>
      </c>
      <c r="DS379" s="30">
        <f t="shared" si="250"/>
        <v>1.0798955081844102E-10</v>
      </c>
      <c r="DT379" s="30">
        <f t="shared" si="251"/>
        <v>1.0798955081870075E-10</v>
      </c>
      <c r="DV379" s="36"/>
      <c r="DW379" s="36"/>
      <c r="DX379" s="36"/>
      <c r="ED379" s="36"/>
      <c r="EE379" s="36"/>
      <c r="EF379" s="36"/>
      <c r="EL379" s="36"/>
      <c r="EM379" s="36"/>
      <c r="EN379" s="36"/>
      <c r="ET379" s="36"/>
      <c r="EU379" s="36"/>
      <c r="EV379" s="36"/>
    </row>
    <row r="380" spans="14:152" s="30" customFormat="1" ht="12.75">
      <c r="N380" s="36">
        <v>1.377E-8</v>
      </c>
      <c r="O380" s="36">
        <v>2.5653754179199999</v>
      </c>
      <c r="P380" s="36">
        <v>568.82187402739999</v>
      </c>
      <c r="Q380" s="30">
        <f t="shared" si="232"/>
        <v>1.1453539692651058E-8</v>
      </c>
      <c r="R380" s="30">
        <f t="shared" si="233"/>
        <v>1.1453396762206737E-8</v>
      </c>
      <c r="S380" s="30">
        <f t="shared" si="234"/>
        <v>1.1453396768285274E-8</v>
      </c>
      <c r="T380" s="30">
        <f t="shared" si="235"/>
        <v>1.1453396768285019E-8</v>
      </c>
      <c r="V380" s="36">
        <v>1.6999999999999999E-9</v>
      </c>
      <c r="W380" s="36">
        <v>5.1375334552599998</v>
      </c>
      <c r="X380" s="36">
        <v>1332.0548875408001</v>
      </c>
      <c r="Y380" s="30">
        <f t="shared" si="236"/>
        <v>-1.0654358246010569E-9</v>
      </c>
      <c r="Z380" s="30">
        <f t="shared" si="237"/>
        <v>-1.0654938290043828E-9</v>
      </c>
      <c r="AA380" s="30">
        <f t="shared" si="238"/>
        <v>-1.065493826537652E-9</v>
      </c>
      <c r="AB380" s="30">
        <f t="shared" si="239"/>
        <v>-1.0654938265377567E-9</v>
      </c>
      <c r="AD380" s="36"/>
      <c r="AE380" s="36"/>
      <c r="AF380" s="36"/>
      <c r="AL380" s="36"/>
      <c r="AM380" s="36"/>
      <c r="AN380" s="36"/>
      <c r="AT380" s="36"/>
      <c r="AU380" s="36"/>
      <c r="AV380" s="36"/>
      <c r="BB380" s="36"/>
      <c r="BC380" s="36"/>
      <c r="BD380" s="36"/>
      <c r="BJ380" s="36">
        <v>6.3999999999999996E-10</v>
      </c>
      <c r="BK380" s="36">
        <v>4.6190964701499997</v>
      </c>
      <c r="BL380" s="36">
        <v>9886.7722000640006</v>
      </c>
      <c r="BM380" s="30">
        <f t="shared" si="240"/>
        <v>6.385790656909129E-10</v>
      </c>
      <c r="BN380" s="30">
        <f t="shared" si="241"/>
        <v>6.3859288459638414E-10</v>
      </c>
      <c r="BO380" s="30">
        <f t="shared" si="242"/>
        <v>6.3859288401013725E-10</v>
      </c>
      <c r="BP380" s="30">
        <f t="shared" si="243"/>
        <v>6.3859288401016196E-10</v>
      </c>
      <c r="BR380" s="36"/>
      <c r="BS380" s="36"/>
      <c r="BT380" s="36"/>
      <c r="BZ380" s="36"/>
      <c r="CA380" s="36"/>
      <c r="CB380" s="36"/>
      <c r="CH380" s="36"/>
      <c r="CI380" s="36"/>
      <c r="CJ380" s="36"/>
      <c r="CP380" s="36"/>
      <c r="CQ380" s="36"/>
      <c r="CR380" s="36"/>
      <c r="CX380" s="36"/>
      <c r="CY380" s="36"/>
      <c r="CZ380" s="36"/>
      <c r="DF380" s="36">
        <v>6.9299999999999999E-9</v>
      </c>
      <c r="DG380" s="36">
        <v>0.34849213821000002</v>
      </c>
      <c r="DH380" s="36">
        <v>5835.1420186484002</v>
      </c>
      <c r="DI380" s="30">
        <f t="shared" si="244"/>
        <v>5.7624557510995036E-9</v>
      </c>
      <c r="DJ380" s="30">
        <f t="shared" si="245"/>
        <v>5.7617172516096924E-9</v>
      </c>
      <c r="DK380" s="30">
        <f t="shared" si="246"/>
        <v>5.7617172830206387E-9</v>
      </c>
      <c r="DL380" s="30">
        <f t="shared" si="247"/>
        <v>5.7617172830192987E-9</v>
      </c>
      <c r="DN380" s="36">
        <v>1.15E-9</v>
      </c>
      <c r="DO380" s="36">
        <v>3.0175457184900001</v>
      </c>
      <c r="DP380" s="36">
        <v>1118.7557921027999</v>
      </c>
      <c r="DQ380" s="30">
        <f t="shared" si="248"/>
        <v>-1.1488928003400529E-9</v>
      </c>
      <c r="DR380" s="30">
        <f t="shared" si="249"/>
        <v>-1.1488909441759541E-9</v>
      </c>
      <c r="DS380" s="30">
        <f t="shared" si="250"/>
        <v>-1.148890944254925E-9</v>
      </c>
      <c r="DT380" s="30">
        <f t="shared" si="251"/>
        <v>-1.1488909442549217E-9</v>
      </c>
      <c r="DV380" s="36"/>
      <c r="DW380" s="36"/>
      <c r="DX380" s="36"/>
      <c r="ED380" s="36"/>
      <c r="EE380" s="36"/>
      <c r="EF380" s="36"/>
      <c r="EL380" s="36"/>
      <c r="EM380" s="36"/>
      <c r="EN380" s="36"/>
      <c r="ET380" s="36"/>
      <c r="EU380" s="36"/>
      <c r="EV380" s="36"/>
    </row>
    <row r="381" spans="14:152" s="30" customFormat="1" ht="12.75">
      <c r="N381" s="36">
        <v>1.474E-8</v>
      </c>
      <c r="O381" s="36">
        <v>4.65215247212</v>
      </c>
      <c r="P381" s="36">
        <v>394.62588505920002</v>
      </c>
      <c r="Q381" s="30">
        <f t="shared" si="232"/>
        <v>-1.1484813863583101E-8</v>
      </c>
      <c r="R381" s="30">
        <f t="shared" si="233"/>
        <v>-1.1484694007490671E-8</v>
      </c>
      <c r="S381" s="30">
        <f t="shared" si="234"/>
        <v>-1.1484694012587877E-8</v>
      </c>
      <c r="T381" s="30">
        <f t="shared" si="235"/>
        <v>-1.1484694012587659E-8</v>
      </c>
      <c r="V381" s="36">
        <v>2.0099999999999999E-9</v>
      </c>
      <c r="W381" s="36">
        <v>2.3786315774500002</v>
      </c>
      <c r="X381" s="36">
        <v>16276.463942623001</v>
      </c>
      <c r="Y381" s="30">
        <f t="shared" si="236"/>
        <v>2.0005156129751136E-9</v>
      </c>
      <c r="Z381" s="30">
        <f t="shared" si="237"/>
        <v>2.0006196764521954E-9</v>
      </c>
      <c r="AA381" s="30">
        <f t="shared" si="238"/>
        <v>2.0006196720388274E-9</v>
      </c>
      <c r="AB381" s="30">
        <f t="shared" si="239"/>
        <v>2.0006196720390147E-9</v>
      </c>
      <c r="AD381" s="36"/>
      <c r="AE381" s="36"/>
      <c r="AF381" s="36"/>
      <c r="AL381" s="36"/>
      <c r="AM381" s="36"/>
      <c r="AN381" s="36"/>
      <c r="AT381" s="36"/>
      <c r="AU381" s="36"/>
      <c r="AV381" s="36"/>
      <c r="BB381" s="36"/>
      <c r="BC381" s="36"/>
      <c r="BD381" s="36"/>
      <c r="BJ381" s="36">
        <v>7.2999999999999996E-10</v>
      </c>
      <c r="BK381" s="36">
        <v>0.93706647937999998</v>
      </c>
      <c r="BL381" s="36">
        <v>20735.8321614255</v>
      </c>
      <c r="BM381" s="30">
        <f t="shared" si="240"/>
        <v>4.3235130423097673E-10</v>
      </c>
      <c r="BN381" s="30">
        <f t="shared" si="241"/>
        <v>4.3195027332972897E-10</v>
      </c>
      <c r="BO381" s="30">
        <f t="shared" si="242"/>
        <v>4.3195029038877958E-10</v>
      </c>
      <c r="BP381" s="30">
        <f t="shared" si="243"/>
        <v>4.319502903880604E-10</v>
      </c>
      <c r="BR381" s="36"/>
      <c r="BS381" s="36"/>
      <c r="BT381" s="36"/>
      <c r="BZ381" s="36"/>
      <c r="CA381" s="36"/>
      <c r="CB381" s="36"/>
      <c r="CH381" s="36"/>
      <c r="CI381" s="36"/>
      <c r="CJ381" s="36"/>
      <c r="CP381" s="36"/>
      <c r="CQ381" s="36"/>
      <c r="CR381" s="36"/>
      <c r="CX381" s="36"/>
      <c r="CY381" s="36"/>
      <c r="CZ381" s="36"/>
      <c r="DF381" s="36">
        <v>6.9800000000000003E-9</v>
      </c>
      <c r="DG381" s="36">
        <v>1.7913265008100001</v>
      </c>
      <c r="DH381" s="36">
        <v>206.1855484372</v>
      </c>
      <c r="DI381" s="30">
        <f t="shared" si="244"/>
        <v>5.5646148009457431E-9</v>
      </c>
      <c r="DJ381" s="30">
        <f t="shared" si="245"/>
        <v>5.5646433603531747E-9</v>
      </c>
      <c r="DK381" s="30">
        <f t="shared" si="246"/>
        <v>5.5646433591386237E-9</v>
      </c>
      <c r="DL381" s="30">
        <f t="shared" si="247"/>
        <v>5.5646433591386759E-9</v>
      </c>
      <c r="DN381" s="36">
        <v>1.07E-9</v>
      </c>
      <c r="DO381" s="36">
        <v>2.03274473347</v>
      </c>
      <c r="DP381" s="36">
        <v>25685.872802808</v>
      </c>
      <c r="DQ381" s="30">
        <f t="shared" si="248"/>
        <v>-5.8958492945012123E-10</v>
      </c>
      <c r="DR381" s="30">
        <f t="shared" si="249"/>
        <v>-5.9033864620819811E-10</v>
      </c>
      <c r="DS381" s="30">
        <f t="shared" si="250"/>
        <v>-5.9033861416358328E-10</v>
      </c>
      <c r="DT381" s="30">
        <f t="shared" si="251"/>
        <v>-5.9033861416492755E-10</v>
      </c>
      <c r="DV381" s="36"/>
      <c r="DW381" s="36"/>
      <c r="DX381" s="36"/>
      <c r="ED381" s="36"/>
      <c r="EE381" s="36"/>
      <c r="EF381" s="36"/>
      <c r="EL381" s="36"/>
      <c r="EM381" s="36"/>
      <c r="EN381" s="36"/>
      <c r="ET381" s="36"/>
      <c r="EU381" s="36"/>
      <c r="EV381" s="36"/>
    </row>
    <row r="382" spans="14:152" s="30" customFormat="1" ht="12.75">
      <c r="N382" s="36">
        <v>1.6190000000000001E-8</v>
      </c>
      <c r="O382" s="36">
        <v>7.4815834090000005E-2</v>
      </c>
      <c r="P382" s="36">
        <v>1435.1476617594001</v>
      </c>
      <c r="Q382" s="30">
        <f t="shared" si="232"/>
        <v>-4.6108546015549093E-10</v>
      </c>
      <c r="R382" s="30">
        <f t="shared" si="233"/>
        <v>-4.6184893348518851E-10</v>
      </c>
      <c r="S382" s="30">
        <f t="shared" si="234"/>
        <v>-4.6184890101671243E-10</v>
      </c>
      <c r="T382" s="30">
        <f t="shared" si="235"/>
        <v>-4.618489010180779E-10</v>
      </c>
      <c r="V382" s="36">
        <v>2.09E-9</v>
      </c>
      <c r="W382" s="36">
        <v>0.57156268505999996</v>
      </c>
      <c r="X382" s="36">
        <v>11250.799393421599</v>
      </c>
      <c r="Y382" s="30">
        <f t="shared" si="236"/>
        <v>1.0893126259899431E-9</v>
      </c>
      <c r="Z382" s="30">
        <f t="shared" si="237"/>
        <v>1.0899722205628646E-9</v>
      </c>
      <c r="AA382" s="30">
        <f t="shared" si="238"/>
        <v>1.0899721925152291E-9</v>
      </c>
      <c r="AB382" s="30">
        <f t="shared" si="239"/>
        <v>1.0899721925164201E-9</v>
      </c>
      <c r="AD382" s="36"/>
      <c r="AE382" s="36"/>
      <c r="AF382" s="36"/>
      <c r="AL382" s="36"/>
      <c r="AM382" s="36"/>
      <c r="AN382" s="36"/>
      <c r="AT382" s="36"/>
      <c r="AU382" s="36"/>
      <c r="AV382" s="36"/>
      <c r="BB382" s="36"/>
      <c r="BC382" s="36"/>
      <c r="BD382" s="36"/>
      <c r="BJ382" s="36">
        <v>6E-10</v>
      </c>
      <c r="BK382" s="36">
        <v>5.8375739580900001</v>
      </c>
      <c r="BL382" s="36">
        <v>8646.0634802536006</v>
      </c>
      <c r="BM382" s="30">
        <f t="shared" si="240"/>
        <v>-1.832321452770995E-10</v>
      </c>
      <c r="BN382" s="30">
        <f t="shared" si="241"/>
        <v>-1.8306975594751237E-10</v>
      </c>
      <c r="BO382" s="30">
        <f t="shared" si="242"/>
        <v>-1.8306976285381477E-10</v>
      </c>
      <c r="BP382" s="30">
        <f t="shared" si="243"/>
        <v>-1.8306976285352246E-10</v>
      </c>
      <c r="BR382" s="36"/>
      <c r="BS382" s="36"/>
      <c r="BT382" s="36"/>
      <c r="BZ382" s="36"/>
      <c r="CA382" s="36"/>
      <c r="CB382" s="36"/>
      <c r="CH382" s="36"/>
      <c r="CI382" s="36"/>
      <c r="CJ382" s="36"/>
      <c r="CP382" s="36"/>
      <c r="CQ382" s="36"/>
      <c r="CR382" s="36"/>
      <c r="CX382" s="36"/>
      <c r="CY382" s="36"/>
      <c r="CZ382" s="36"/>
      <c r="DF382" s="36">
        <v>6.8699999999999996E-9</v>
      </c>
      <c r="DG382" s="36">
        <v>0.11649928911</v>
      </c>
      <c r="DH382" s="36">
        <v>13760.5987102074</v>
      </c>
      <c r="DI382" s="30">
        <f t="shared" si="244"/>
        <v>4.8746856969970752E-9</v>
      </c>
      <c r="DJ382" s="30">
        <f t="shared" si="245"/>
        <v>4.8724954681508429E-9</v>
      </c>
      <c r="DK382" s="30">
        <f t="shared" si="246"/>
        <v>4.872495561316627E-9</v>
      </c>
      <c r="DL382" s="30">
        <f t="shared" si="247"/>
        <v>4.8724955613127046E-9</v>
      </c>
      <c r="DN382" s="36">
        <v>1.07E-9</v>
      </c>
      <c r="DO382" s="36">
        <v>4.8234524587200003</v>
      </c>
      <c r="DP382" s="36">
        <v>13362.382396496399</v>
      </c>
      <c r="DQ382" s="30">
        <f t="shared" si="248"/>
        <v>1.0579508578716547E-9</v>
      </c>
      <c r="DR382" s="30">
        <f t="shared" si="249"/>
        <v>1.057880421106935E-9</v>
      </c>
      <c r="DS382" s="30">
        <f t="shared" si="250"/>
        <v>1.0578804241067638E-9</v>
      </c>
      <c r="DT382" s="30">
        <f t="shared" si="251"/>
        <v>1.0578804241066363E-9</v>
      </c>
      <c r="DV382" s="36"/>
      <c r="DW382" s="36"/>
      <c r="DX382" s="36"/>
      <c r="ED382" s="36"/>
      <c r="EE382" s="36"/>
      <c r="EF382" s="36"/>
      <c r="EL382" s="36"/>
      <c r="EM382" s="36"/>
      <c r="EN382" s="36"/>
      <c r="ET382" s="36"/>
      <c r="EU382" s="36"/>
      <c r="EV382" s="36"/>
    </row>
    <row r="383" spans="14:152" s="30" customFormat="1" ht="12.75">
      <c r="N383" s="36">
        <v>1.369E-8</v>
      </c>
      <c r="O383" s="36">
        <v>8.9793596170000003E-2</v>
      </c>
      <c r="P383" s="36">
        <v>7895.9598727202001</v>
      </c>
      <c r="Q383" s="30">
        <f t="shared" si="232"/>
        <v>1.3109064177065249E-8</v>
      </c>
      <c r="R383" s="30">
        <f t="shared" si="233"/>
        <v>1.3110087867036842E-8</v>
      </c>
      <c r="S383" s="30">
        <f t="shared" si="234"/>
        <v>1.3110087823520812E-8</v>
      </c>
      <c r="T383" s="30">
        <f t="shared" si="235"/>
        <v>1.3110087823522634E-8</v>
      </c>
      <c r="V383" s="36">
        <v>1.6399999999999999E-9</v>
      </c>
      <c r="W383" s="36">
        <v>1.98441291396</v>
      </c>
      <c r="X383" s="36">
        <v>10014.723733098601</v>
      </c>
      <c r="Y383" s="30">
        <f t="shared" si="236"/>
        <v>-1.6248836003709762E-9</v>
      </c>
      <c r="Z383" s="30">
        <f t="shared" si="237"/>
        <v>-1.6248103775482416E-9</v>
      </c>
      <c r="AA383" s="30">
        <f t="shared" si="238"/>
        <v>-1.6248103806659585E-9</v>
      </c>
      <c r="AB383" s="30">
        <f t="shared" si="239"/>
        <v>-1.6248103806658272E-9</v>
      </c>
      <c r="AD383" s="36"/>
      <c r="AE383" s="36"/>
      <c r="AF383" s="36"/>
      <c r="AL383" s="36"/>
      <c r="AM383" s="36"/>
      <c r="AN383" s="36"/>
      <c r="AT383" s="36"/>
      <c r="AU383" s="36"/>
      <c r="AV383" s="36"/>
      <c r="BB383" s="36"/>
      <c r="BC383" s="36"/>
      <c r="BD383" s="36"/>
      <c r="BJ383" s="36">
        <v>6.2000000000000003E-10</v>
      </c>
      <c r="BK383" s="36">
        <v>4.8138989586700003</v>
      </c>
      <c r="BL383" s="36">
        <v>20199.094959632999</v>
      </c>
      <c r="BM383" s="30">
        <f t="shared" si="240"/>
        <v>5.7864458900666409E-10</v>
      </c>
      <c r="BN383" s="30">
        <f t="shared" si="241"/>
        <v>5.7849662886038469E-10</v>
      </c>
      <c r="BO383" s="30">
        <f t="shared" si="242"/>
        <v>5.7849663515816233E-10</v>
      </c>
      <c r="BP383" s="30">
        <f t="shared" si="243"/>
        <v>5.7849663515789608E-10</v>
      </c>
      <c r="BR383" s="36"/>
      <c r="BS383" s="36"/>
      <c r="BT383" s="36"/>
      <c r="BZ383" s="36"/>
      <c r="CA383" s="36"/>
      <c r="CB383" s="36"/>
      <c r="CH383" s="36"/>
      <c r="CI383" s="36"/>
      <c r="CJ383" s="36"/>
      <c r="CP383" s="36"/>
      <c r="CQ383" s="36"/>
      <c r="CR383" s="36"/>
      <c r="CX383" s="36"/>
      <c r="CY383" s="36"/>
      <c r="CZ383" s="36"/>
      <c r="DF383" s="36">
        <v>8.2700000000000006E-9</v>
      </c>
      <c r="DG383" s="36">
        <v>0.49766945171999999</v>
      </c>
      <c r="DH383" s="36">
        <v>3376.6402933772001</v>
      </c>
      <c r="DI383" s="30">
        <f t="shared" si="244"/>
        <v>6.7057126062462699E-9</v>
      </c>
      <c r="DJ383" s="30">
        <f t="shared" si="245"/>
        <v>6.7062497992500202E-9</v>
      </c>
      <c r="DK383" s="30">
        <f t="shared" si="246"/>
        <v>6.706249776406387E-9</v>
      </c>
      <c r="DL383" s="30">
        <f t="shared" si="247"/>
        <v>6.7062497764073498E-9</v>
      </c>
      <c r="DN383" s="36">
        <v>1.0500000000000001E-9</v>
      </c>
      <c r="DO383" s="36">
        <v>1.2101834085500001</v>
      </c>
      <c r="DP383" s="36">
        <v>8584.6616659007996</v>
      </c>
      <c r="DQ383" s="30">
        <f t="shared" si="248"/>
        <v>-7.7836579988316537E-10</v>
      </c>
      <c r="DR383" s="30">
        <f t="shared" si="249"/>
        <v>-7.7856464099574579E-10</v>
      </c>
      <c r="DS383" s="30">
        <f t="shared" si="250"/>
        <v>-7.785646325408757E-10</v>
      </c>
      <c r="DT383" s="30">
        <f t="shared" si="251"/>
        <v>-7.7856463254123108E-10</v>
      </c>
      <c r="DV383" s="36"/>
      <c r="DW383" s="36"/>
      <c r="DX383" s="36"/>
      <c r="ED383" s="36"/>
      <c r="EE383" s="36"/>
      <c r="EF383" s="36"/>
      <c r="EL383" s="36"/>
      <c r="EM383" s="36"/>
      <c r="EN383" s="36"/>
      <c r="ET383" s="36"/>
      <c r="EU383" s="36"/>
      <c r="EV383" s="36"/>
    </row>
    <row r="384" spans="14:152" s="30" customFormat="1" ht="12.75">
      <c r="N384" s="36">
        <v>1.2720000000000001E-8</v>
      </c>
      <c r="O384" s="36">
        <v>5.8465907905299996</v>
      </c>
      <c r="P384" s="36">
        <v>21.335640467000001</v>
      </c>
      <c r="Q384" s="30">
        <f t="shared" si="232"/>
        <v>1.0811460563455666E-8</v>
      </c>
      <c r="R384" s="30">
        <f t="shared" si="233"/>
        <v>1.0811455863347367E-8</v>
      </c>
      <c r="S384" s="30">
        <f t="shared" si="234"/>
        <v>1.0811455863547252E-8</v>
      </c>
      <c r="T384" s="30">
        <f t="shared" si="235"/>
        <v>1.0811455863547247E-8</v>
      </c>
      <c r="V384" s="36">
        <v>1.9099999999999998E-9</v>
      </c>
      <c r="W384" s="36">
        <v>0.60250751217999998</v>
      </c>
      <c r="X384" s="36">
        <v>56.8032621698</v>
      </c>
      <c r="Y384" s="30">
        <f t="shared" si="236"/>
        <v>1.8315742617228593E-9</v>
      </c>
      <c r="Z384" s="30">
        <f t="shared" si="237"/>
        <v>1.8315752731982546E-9</v>
      </c>
      <c r="AA384" s="30">
        <f t="shared" si="238"/>
        <v>1.8315752731552393E-9</v>
      </c>
      <c r="AB384" s="30">
        <f t="shared" si="239"/>
        <v>1.8315752731552414E-9</v>
      </c>
      <c r="AD384" s="36"/>
      <c r="AE384" s="36"/>
      <c r="AF384" s="36"/>
      <c r="AL384" s="36"/>
      <c r="AM384" s="36"/>
      <c r="AN384" s="36"/>
      <c r="AT384" s="36"/>
      <c r="AU384" s="36"/>
      <c r="AV384" s="36"/>
      <c r="BB384" s="36"/>
      <c r="BC384" s="36"/>
      <c r="BD384" s="36"/>
      <c r="BJ384" s="36">
        <v>5.9000000000000003E-10</v>
      </c>
      <c r="BK384" s="36">
        <v>5.0015076262099996</v>
      </c>
      <c r="BL384" s="36">
        <v>6414.6178116778001</v>
      </c>
      <c r="BM384" s="30">
        <f t="shared" si="240"/>
        <v>3.8889447964346938E-10</v>
      </c>
      <c r="BN384" s="30">
        <f t="shared" si="241"/>
        <v>3.8898802828964711E-10</v>
      </c>
      <c r="BO384" s="30">
        <f t="shared" si="242"/>
        <v>3.8898802431164155E-10</v>
      </c>
      <c r="BP384" s="30">
        <f t="shared" si="243"/>
        <v>3.8898802431180854E-10</v>
      </c>
      <c r="BR384" s="36"/>
      <c r="BS384" s="36"/>
      <c r="BT384" s="36"/>
      <c r="BZ384" s="36"/>
      <c r="CA384" s="36"/>
      <c r="CB384" s="36"/>
      <c r="CH384" s="36"/>
      <c r="CI384" s="36"/>
      <c r="CJ384" s="36"/>
      <c r="CP384" s="36"/>
      <c r="CQ384" s="36"/>
      <c r="CR384" s="36"/>
      <c r="CX384" s="36"/>
      <c r="CY384" s="36"/>
      <c r="CZ384" s="36"/>
      <c r="DF384" s="36">
        <v>6.8599999999999999E-9</v>
      </c>
      <c r="DG384" s="36">
        <v>0.23965591265</v>
      </c>
      <c r="DH384" s="36">
        <v>2409.2493398480001</v>
      </c>
      <c r="DI384" s="30">
        <f t="shared" si="244"/>
        <v>5.8402994677591881E-9</v>
      </c>
      <c r="DJ384" s="30">
        <f t="shared" si="245"/>
        <v>5.840014444774065E-9</v>
      </c>
      <c r="DK384" s="30">
        <f t="shared" si="246"/>
        <v>5.8400144568961164E-9</v>
      </c>
      <c r="DL384" s="30">
        <f t="shared" si="247"/>
        <v>5.8400144568956044E-9</v>
      </c>
      <c r="DN384" s="36">
        <v>1.0399999999999999E-9</v>
      </c>
      <c r="DO384" s="36">
        <v>5.0752783417399998</v>
      </c>
      <c r="DP384" s="36">
        <v>23141.558382924599</v>
      </c>
      <c r="DQ384" s="30">
        <f t="shared" si="248"/>
        <v>-7.8688504624596986E-10</v>
      </c>
      <c r="DR384" s="30">
        <f t="shared" si="249"/>
        <v>-7.8636752867257096E-10</v>
      </c>
      <c r="DS384" s="30">
        <f t="shared" si="250"/>
        <v>-7.8636755069090022E-10</v>
      </c>
      <c r="DT384" s="30">
        <f t="shared" si="251"/>
        <v>-7.863675506899716E-10</v>
      </c>
      <c r="DV384" s="36"/>
      <c r="DW384" s="36"/>
      <c r="DX384" s="36"/>
      <c r="ED384" s="36"/>
      <c r="EE384" s="36"/>
      <c r="EF384" s="36"/>
      <c r="EL384" s="36"/>
      <c r="EM384" s="36"/>
      <c r="EN384" s="36"/>
      <c r="ET384" s="36"/>
      <c r="EU384" s="36"/>
      <c r="EV384" s="36"/>
    </row>
    <row r="385" spans="14:152" s="30" customFormat="1" ht="12.75">
      <c r="N385" s="36">
        <v>1.331E-8</v>
      </c>
      <c r="O385" s="36">
        <v>3.80007277718</v>
      </c>
      <c r="P385" s="36">
        <v>13119.7211028251</v>
      </c>
      <c r="Q385" s="30">
        <f t="shared" ref="Q385:Q448" si="252">N385*COS(O385+P385*$C$23)</f>
        <v>1.3113922480388164E-8</v>
      </c>
      <c r="R385" s="30">
        <f t="shared" ref="R385:R448" si="253">N385*COS(O385+P385*$C$44)</f>
        <v>1.3114902927519757E-8</v>
      </c>
      <c r="S385" s="30">
        <f t="shared" ref="S385:S448" si="254">N385*COS(O385+P385*$C$65)</f>
        <v>1.3114902885875796E-8</v>
      </c>
      <c r="T385" s="30">
        <f t="shared" ref="T385:T448" si="255">N385*COS(O385+P385*$C$86)</f>
        <v>1.3114902885877538E-8</v>
      </c>
      <c r="V385" s="36">
        <v>1.7100000000000001E-9</v>
      </c>
      <c r="W385" s="36">
        <v>6.2255626699300004</v>
      </c>
      <c r="X385" s="36">
        <v>17277.406931833801</v>
      </c>
      <c r="Y385" s="30">
        <f t="shared" ref="Y385:Y448" si="256">V385*COS(W385+X385*$C$23)</f>
        <v>-5.9650732934471655E-11</v>
      </c>
      <c r="Z385" s="30">
        <f t="shared" ref="Z385:Z448" si="257">V385*COS(W385+X385*$C$44)</f>
        <v>-6.0621316358764313E-11</v>
      </c>
      <c r="AA385" s="30">
        <f t="shared" ref="AA385:AA448" si="258">V385*COS(W385+X385*$C$65)</f>
        <v>-6.0621275082835559E-11</v>
      </c>
      <c r="AB385" s="30">
        <f t="shared" ref="AB385:AB448" si="259">V385*COS(W385+X385*$C$86)</f>
        <v>-6.0621275084584102E-11</v>
      </c>
      <c r="AD385" s="36"/>
      <c r="AE385" s="36"/>
      <c r="AF385" s="36"/>
      <c r="AL385" s="36"/>
      <c r="AM385" s="36"/>
      <c r="AN385" s="36"/>
      <c r="AT385" s="36"/>
      <c r="AU385" s="36"/>
      <c r="AV385" s="36"/>
      <c r="BB385" s="36"/>
      <c r="BC385" s="36"/>
      <c r="BD385" s="36"/>
      <c r="BJ385" s="36">
        <v>6.8000000000000003E-10</v>
      </c>
      <c r="BK385" s="36">
        <v>3.8425276313499999</v>
      </c>
      <c r="BL385" s="36">
        <v>6571.0185321802001</v>
      </c>
      <c r="BM385" s="30">
        <f t="shared" ref="BM385:BM441" si="260">BJ385*COS(BK385+BL385*$C$23)</f>
        <v>2.621456257862444E-10</v>
      </c>
      <c r="BN385" s="30">
        <f t="shared" ref="BN385:BN441" si="261">BJ385*COS(BK385+BL385*$C$44)</f>
        <v>2.6201009102253089E-10</v>
      </c>
      <c r="BO385" s="30">
        <f t="shared" ref="BO385:BO441" si="262">BJ385*COS(BK385+BL385*$C$65)</f>
        <v>2.6201009678672508E-10</v>
      </c>
      <c r="BP385" s="30">
        <f t="shared" ref="BP385:BP441" si="263">BJ385*COS(BK385+BL385*$C$86)</f>
        <v>2.6201009678647987E-10</v>
      </c>
      <c r="BR385" s="36"/>
      <c r="BS385" s="36"/>
      <c r="BT385" s="36"/>
      <c r="BZ385" s="36"/>
      <c r="CA385" s="36"/>
      <c r="CB385" s="36"/>
      <c r="CH385" s="36"/>
      <c r="CI385" s="36"/>
      <c r="CJ385" s="36"/>
      <c r="CP385" s="36"/>
      <c r="CQ385" s="36"/>
      <c r="CR385" s="36"/>
      <c r="CX385" s="36"/>
      <c r="CY385" s="36"/>
      <c r="CZ385" s="36"/>
      <c r="DF385" s="36">
        <v>6.72E-9</v>
      </c>
      <c r="DG385" s="36">
        <v>0.51352450553999995</v>
      </c>
      <c r="DH385" s="36">
        <v>25685.872802808</v>
      </c>
      <c r="DI385" s="30">
        <f t="shared" ref="DI385:DI448" si="264">DF385*COS(DG385+DH385*$C$23)</f>
        <v>-5.7912483493869344E-9</v>
      </c>
      <c r="DJ385" s="30">
        <f t="shared" ref="DJ385:DJ448" si="265">DF385*COS(DG385+DH385*$C$44)</f>
        <v>-5.7883680826950219E-9</v>
      </c>
      <c r="DK385" s="30">
        <f t="shared" ref="DK385:DK448" si="266">DF385*COS(DG385+DH385*$C$65)</f>
        <v>-5.7883682052728266E-9</v>
      </c>
      <c r="DL385" s="30">
        <f t="shared" ref="DL385:DL448" si="267">DF385*COS(DG385+DH385*$C$86)</f>
        <v>-5.7883682052676849E-9</v>
      </c>
      <c r="DN385" s="36">
        <v>1.0000000000000001E-9</v>
      </c>
      <c r="DO385" s="36">
        <v>4.0869873311399996</v>
      </c>
      <c r="DP385" s="36">
        <v>3511.2852973190002</v>
      </c>
      <c r="DQ385" s="30">
        <f t="shared" ref="DQ385:DQ448" si="268">DN385*COS(DO385+DP385*$C$23)</f>
        <v>-9.4721143118308214E-10</v>
      </c>
      <c r="DR385" s="30">
        <f t="shared" ref="DR385:DR448" si="269">DN385*COS(DO385+DP385*$C$44)</f>
        <v>-9.4724843065150549E-10</v>
      </c>
      <c r="DS385" s="30">
        <f t="shared" ref="DS385:DS448" si="270">DN385*COS(DO385+DP385*$C$65)</f>
        <v>-9.4724842907828448E-10</v>
      </c>
      <c r="DT385" s="30">
        <f t="shared" ref="DT385:DT448" si="271">DN385*COS(DO385+DP385*$C$86)</f>
        <v>-9.4724842907835045E-10</v>
      </c>
      <c r="DV385" s="36"/>
      <c r="DW385" s="36"/>
      <c r="DX385" s="36"/>
      <c r="ED385" s="36"/>
      <c r="EE385" s="36"/>
      <c r="EF385" s="36"/>
      <c r="EL385" s="36"/>
      <c r="EM385" s="36"/>
      <c r="EN385" s="36"/>
      <c r="ET385" s="36"/>
      <c r="EU385" s="36"/>
      <c r="EV385" s="36"/>
    </row>
    <row r="386" spans="14:152" s="30" customFormat="1" ht="12.75">
      <c r="N386" s="36">
        <v>1.2019999999999999E-8</v>
      </c>
      <c r="O386" s="36">
        <v>5.9068187845800004</v>
      </c>
      <c r="P386" s="36">
        <v>187.92514776260001</v>
      </c>
      <c r="Q386" s="30">
        <f t="shared" si="252"/>
        <v>1.8255387125854754E-9</v>
      </c>
      <c r="R386" s="30">
        <f t="shared" si="253"/>
        <v>1.8254653205217853E-9</v>
      </c>
      <c r="S386" s="30">
        <f t="shared" si="254"/>
        <v>1.8254653236429611E-9</v>
      </c>
      <c r="T386" s="30">
        <f t="shared" si="255"/>
        <v>1.8254653236428347E-9</v>
      </c>
      <c r="V386" s="36">
        <v>1.6600000000000001E-9</v>
      </c>
      <c r="W386" s="36">
        <v>1.0594800872700001</v>
      </c>
      <c r="X386" s="36">
        <v>19513.983595104201</v>
      </c>
      <c r="Y386" s="30">
        <f t="shared" si="256"/>
        <v>1.5741170632912609E-9</v>
      </c>
      <c r="Z386" s="30">
        <f t="shared" si="257"/>
        <v>1.5737786713755068E-9</v>
      </c>
      <c r="AA386" s="30">
        <f t="shared" si="258"/>
        <v>1.5737786857801866E-9</v>
      </c>
      <c r="AB386" s="30">
        <f t="shared" si="259"/>
        <v>1.5737786857795788E-9</v>
      </c>
      <c r="AD386" s="36"/>
      <c r="AE386" s="36"/>
      <c r="AF386" s="36"/>
      <c r="AL386" s="36"/>
      <c r="AM386" s="36"/>
      <c r="AN386" s="36"/>
      <c r="AT386" s="36"/>
      <c r="AU386" s="36"/>
      <c r="AV386" s="36"/>
      <c r="BB386" s="36"/>
      <c r="BC386" s="36"/>
      <c r="BD386" s="36"/>
      <c r="BJ386" s="36">
        <v>6.2000000000000003E-10</v>
      </c>
      <c r="BK386" s="36">
        <v>2.8168963471700001</v>
      </c>
      <c r="BL386" s="36">
        <v>6944.3087767724001</v>
      </c>
      <c r="BM386" s="30">
        <f t="shared" si="260"/>
        <v>-2.6519540947480586E-10</v>
      </c>
      <c r="BN386" s="30">
        <f t="shared" si="261"/>
        <v>-2.6506747323253177E-10</v>
      </c>
      <c r="BO386" s="30">
        <f t="shared" si="262"/>
        <v>-2.6506747867361396E-10</v>
      </c>
      <c r="BP386" s="30">
        <f t="shared" si="263"/>
        <v>-2.6506747867338297E-10</v>
      </c>
      <c r="BR386" s="36"/>
      <c r="BS386" s="36"/>
      <c r="BT386" s="36"/>
      <c r="BZ386" s="36"/>
      <c r="CA386" s="36"/>
      <c r="CB386" s="36"/>
      <c r="CH386" s="36"/>
      <c r="CI386" s="36"/>
      <c r="CJ386" s="36"/>
      <c r="CP386" s="36"/>
      <c r="CQ386" s="36"/>
      <c r="CR386" s="36"/>
      <c r="CX386" s="36"/>
      <c r="CY386" s="36"/>
      <c r="CZ386" s="36"/>
      <c r="DF386" s="36">
        <v>6.9900000000000001E-9</v>
      </c>
      <c r="DG386" s="36">
        <v>5.9016759507999996</v>
      </c>
      <c r="DH386" s="36">
        <v>19004.647949408401</v>
      </c>
      <c r="DI386" s="30">
        <f t="shared" si="264"/>
        <v>3.4173187596822992E-9</v>
      </c>
      <c r="DJ386" s="30">
        <f t="shared" si="265"/>
        <v>3.421127463971151E-9</v>
      </c>
      <c r="DK386" s="30">
        <f t="shared" si="266"/>
        <v>3.4211273020253858E-9</v>
      </c>
      <c r="DL386" s="30">
        <f t="shared" si="267"/>
        <v>3.4211273020322286E-9</v>
      </c>
      <c r="DN386" s="36">
        <v>1.0500000000000001E-9</v>
      </c>
      <c r="DO386" s="36">
        <v>1.1383323428000001</v>
      </c>
      <c r="DP386" s="36">
        <v>1162.4747044077999</v>
      </c>
      <c r="DQ386" s="30">
        <f t="shared" si="268"/>
        <v>5.8827723598916713E-10</v>
      </c>
      <c r="DR386" s="30">
        <f t="shared" si="269"/>
        <v>5.8831047049028063E-10</v>
      </c>
      <c r="DS386" s="30">
        <f t="shared" si="270"/>
        <v>5.8831046907692303E-10</v>
      </c>
      <c r="DT386" s="30">
        <f t="shared" si="271"/>
        <v>5.8831046907698331E-10</v>
      </c>
      <c r="DV386" s="36"/>
      <c r="DW386" s="36"/>
      <c r="DX386" s="36"/>
      <c r="ED386" s="36"/>
      <c r="EE386" s="36"/>
      <c r="EF386" s="36"/>
      <c r="EL386" s="36"/>
      <c r="EM386" s="36"/>
      <c r="EN386" s="36"/>
      <c r="ET386" s="36"/>
      <c r="EU386" s="36"/>
      <c r="EV386" s="36"/>
    </row>
    <row r="387" spans="14:152" s="30" customFormat="1" ht="12.75">
      <c r="N387" s="36">
        <v>1.284E-8</v>
      </c>
      <c r="O387" s="36">
        <v>5.3020568205199998</v>
      </c>
      <c r="P387" s="36">
        <v>6571.0185321802001</v>
      </c>
      <c r="Q387" s="30">
        <f t="shared" si="252"/>
        <v>1.2323889839853423E-8</v>
      </c>
      <c r="R387" s="30">
        <f t="shared" si="253"/>
        <v>1.2324667982603519E-8</v>
      </c>
      <c r="S387" s="30">
        <f t="shared" si="254"/>
        <v>1.2324667949523397E-8</v>
      </c>
      <c r="T387" s="30">
        <f t="shared" si="255"/>
        <v>1.2324667949524803E-8</v>
      </c>
      <c r="V387" s="36">
        <v>1.63E-9</v>
      </c>
      <c r="W387" s="36">
        <v>1.59661610701</v>
      </c>
      <c r="X387" s="36">
        <v>1437.1756141986</v>
      </c>
      <c r="Y387" s="30">
        <f t="shared" si="256"/>
        <v>1.6235886158361581E-9</v>
      </c>
      <c r="Z387" s="30">
        <f t="shared" si="257"/>
        <v>1.6235817907319151E-9</v>
      </c>
      <c r="AA387" s="30">
        <f t="shared" si="258"/>
        <v>1.6235817910222457E-9</v>
      </c>
      <c r="AB387" s="30">
        <f t="shared" si="259"/>
        <v>1.6235817910222333E-9</v>
      </c>
      <c r="AD387" s="36"/>
      <c r="AE387" s="36"/>
      <c r="AF387" s="36"/>
      <c r="AL387" s="36"/>
      <c r="AM387" s="36"/>
      <c r="AN387" s="36"/>
      <c r="AT387" s="36"/>
      <c r="AU387" s="36"/>
      <c r="AV387" s="36"/>
      <c r="BB387" s="36"/>
      <c r="BC387" s="36"/>
      <c r="BD387" s="36"/>
      <c r="BJ387" s="36">
        <v>6.5000000000000003E-10</v>
      </c>
      <c r="BK387" s="36">
        <v>4.4907880877600004</v>
      </c>
      <c r="BL387" s="36">
        <v>632.78373931320004</v>
      </c>
      <c r="BM387" s="30">
        <f t="shared" si="260"/>
        <v>3.6083699636983671E-10</v>
      </c>
      <c r="BN387" s="30">
        <f t="shared" si="261"/>
        <v>3.6084824219033773E-10</v>
      </c>
      <c r="BO387" s="30">
        <f t="shared" si="262"/>
        <v>3.6084824171208604E-10</v>
      </c>
      <c r="BP387" s="30">
        <f t="shared" si="263"/>
        <v>3.6084824171210646E-10</v>
      </c>
      <c r="BR387" s="36"/>
      <c r="BS387" s="36"/>
      <c r="BT387" s="36"/>
      <c r="BZ387" s="36"/>
      <c r="CA387" s="36"/>
      <c r="CB387" s="36"/>
      <c r="CH387" s="36"/>
      <c r="CI387" s="36"/>
      <c r="CJ387" s="36"/>
      <c r="CP387" s="36"/>
      <c r="CQ387" s="36"/>
      <c r="CR387" s="36"/>
      <c r="CX387" s="36"/>
      <c r="CY387" s="36"/>
      <c r="CZ387" s="36"/>
      <c r="DF387" s="36">
        <v>6.4700000000000002E-9</v>
      </c>
      <c r="DG387" s="36">
        <v>3.01091875955</v>
      </c>
      <c r="DH387" s="36">
        <v>5223.6939198022001</v>
      </c>
      <c r="DI387" s="30">
        <f t="shared" si="264"/>
        <v>4.4163726182844454E-9</v>
      </c>
      <c r="DJ387" s="30">
        <f t="shared" si="265"/>
        <v>4.4155606447202387E-9</v>
      </c>
      <c r="DK387" s="30">
        <f t="shared" si="266"/>
        <v>4.415560679254097E-9</v>
      </c>
      <c r="DL387" s="30">
        <f t="shared" si="267"/>
        <v>4.4155606792526189E-9</v>
      </c>
      <c r="DN387" s="36">
        <v>1.02E-9</v>
      </c>
      <c r="DO387" s="36">
        <v>2.5524387232299999</v>
      </c>
      <c r="DP387" s="36">
        <v>664.75604512999996</v>
      </c>
      <c r="DQ387" s="30">
        <f t="shared" si="268"/>
        <v>4.3210047709230733E-10</v>
      </c>
      <c r="DR387" s="30">
        <f t="shared" si="269"/>
        <v>4.3208028685953676E-10</v>
      </c>
      <c r="DS387" s="30">
        <f t="shared" si="270"/>
        <v>4.3208028771817856E-10</v>
      </c>
      <c r="DT387" s="30">
        <f t="shared" si="271"/>
        <v>4.3208028771814206E-10</v>
      </c>
      <c r="DV387" s="36"/>
      <c r="DW387" s="36"/>
      <c r="DX387" s="36"/>
      <c r="ED387" s="36"/>
      <c r="EE387" s="36"/>
      <c r="EF387" s="36"/>
      <c r="EL387" s="36"/>
      <c r="EM387" s="36"/>
      <c r="EN387" s="36"/>
      <c r="ET387" s="36"/>
      <c r="EU387" s="36"/>
      <c r="EV387" s="36"/>
    </row>
    <row r="388" spans="14:152" s="30" customFormat="1" ht="12.75">
      <c r="N388" s="36">
        <v>1.468E-8</v>
      </c>
      <c r="O388" s="36">
        <v>5.9150388842100003</v>
      </c>
      <c r="P388" s="36">
        <v>3339.1279539914999</v>
      </c>
      <c r="Q388" s="30">
        <f t="shared" si="252"/>
        <v>1.4672186067951364E-8</v>
      </c>
      <c r="R388" s="30">
        <f t="shared" si="253"/>
        <v>1.4672133412343292E-8</v>
      </c>
      <c r="S388" s="30">
        <f t="shared" si="254"/>
        <v>1.4672133414586356E-8</v>
      </c>
      <c r="T388" s="30">
        <f t="shared" si="255"/>
        <v>1.467213341458626E-8</v>
      </c>
      <c r="V388" s="36">
        <v>1.6500000000000001E-9</v>
      </c>
      <c r="W388" s="36">
        <v>3.3630872358900001</v>
      </c>
      <c r="X388" s="36">
        <v>6665.9723822145997</v>
      </c>
      <c r="Y388" s="30">
        <f t="shared" si="256"/>
        <v>-9.4544813985907144E-10</v>
      </c>
      <c r="Z388" s="30">
        <f t="shared" si="257"/>
        <v>-9.4574443178844655E-10</v>
      </c>
      <c r="AA388" s="30">
        <f t="shared" si="258"/>
        <v>-9.4574441918889908E-10</v>
      </c>
      <c r="AB388" s="30">
        <f t="shared" si="259"/>
        <v>-9.4574441918943716E-10</v>
      </c>
      <c r="AD388" s="36"/>
      <c r="AE388" s="36"/>
      <c r="AF388" s="36"/>
      <c r="AL388" s="36"/>
      <c r="AM388" s="36"/>
      <c r="AN388" s="36"/>
      <c r="AT388" s="36"/>
      <c r="AU388" s="36"/>
      <c r="AV388" s="36"/>
      <c r="BB388" s="36"/>
      <c r="BC388" s="36"/>
      <c r="BD388" s="36"/>
      <c r="BJ388" s="36">
        <v>5.7999999999999996E-10</v>
      </c>
      <c r="BK388" s="36">
        <v>5.6488951361500002</v>
      </c>
      <c r="BL388" s="36">
        <v>9945.5712088237997</v>
      </c>
      <c r="BM388" s="30">
        <f t="shared" si="260"/>
        <v>4.1621369375994032E-10</v>
      </c>
      <c r="BN388" s="30">
        <f t="shared" si="261"/>
        <v>4.1634573163884871E-10</v>
      </c>
      <c r="BO388" s="30">
        <f t="shared" si="262"/>
        <v>4.1634572602457206E-10</v>
      </c>
      <c r="BP388" s="30">
        <f t="shared" si="263"/>
        <v>4.1634572602481029E-10</v>
      </c>
      <c r="BR388" s="36"/>
      <c r="BS388" s="36"/>
      <c r="BT388" s="36"/>
      <c r="BZ388" s="36"/>
      <c r="CA388" s="36"/>
      <c r="CB388" s="36"/>
      <c r="CH388" s="36"/>
      <c r="CI388" s="36"/>
      <c r="CJ388" s="36"/>
      <c r="CP388" s="36"/>
      <c r="CQ388" s="36"/>
      <c r="CR388" s="36"/>
      <c r="CX388" s="36"/>
      <c r="CY388" s="36"/>
      <c r="CZ388" s="36"/>
      <c r="DF388" s="36">
        <v>6.4300000000000003E-9</v>
      </c>
      <c r="DG388" s="36">
        <v>4.88507402785</v>
      </c>
      <c r="DH388" s="36">
        <v>11766.2632645146</v>
      </c>
      <c r="DI388" s="30">
        <f t="shared" si="264"/>
        <v>-5.0655393254828845E-9</v>
      </c>
      <c r="DJ388" s="30">
        <f t="shared" si="265"/>
        <v>-5.0640071162613192E-9</v>
      </c>
      <c r="DK388" s="30">
        <f t="shared" si="266"/>
        <v>-5.0640071814382107E-9</v>
      </c>
      <c r="DL388" s="30">
        <f t="shared" si="267"/>
        <v>-5.0640071814355075E-9</v>
      </c>
      <c r="DN388" s="36">
        <v>1.38E-9</v>
      </c>
      <c r="DO388" s="36">
        <v>3.0436107952300002</v>
      </c>
      <c r="DP388" s="36">
        <v>3329.9757613500001</v>
      </c>
      <c r="DQ388" s="30">
        <f t="shared" si="268"/>
        <v>-1.323053173860163E-9</v>
      </c>
      <c r="DR388" s="30">
        <f t="shared" si="269"/>
        <v>-1.3230961126586606E-9</v>
      </c>
      <c r="DS388" s="30">
        <f t="shared" si="270"/>
        <v>-1.3230961108329245E-9</v>
      </c>
      <c r="DT388" s="30">
        <f t="shared" si="271"/>
        <v>-1.3230961108330014E-9</v>
      </c>
      <c r="DV388" s="36"/>
      <c r="DW388" s="36"/>
      <c r="DX388" s="36"/>
      <c r="ED388" s="36"/>
      <c r="EE388" s="36"/>
      <c r="EF388" s="36"/>
      <c r="EL388" s="36"/>
      <c r="EM388" s="36"/>
      <c r="EN388" s="36"/>
      <c r="ET388" s="36"/>
      <c r="EU388" s="36"/>
      <c r="EV388" s="36"/>
    </row>
    <row r="389" spans="14:152" s="30" customFormat="1" ht="12.75">
      <c r="N389" s="36">
        <v>1.4970000000000001E-8</v>
      </c>
      <c r="O389" s="36">
        <v>2.5762985083599999</v>
      </c>
      <c r="P389" s="36">
        <v>151.89728108520001</v>
      </c>
      <c r="Q389" s="30">
        <f t="shared" si="252"/>
        <v>-2.4337005575632248E-9</v>
      </c>
      <c r="R389" s="30">
        <f t="shared" si="253"/>
        <v>-2.4336268040721636E-9</v>
      </c>
      <c r="S389" s="30">
        <f t="shared" si="254"/>
        <v>-2.433626807208706E-9</v>
      </c>
      <c r="T389" s="30">
        <f t="shared" si="255"/>
        <v>-2.4336268072085749E-9</v>
      </c>
      <c r="V389" s="36">
        <v>1.8400000000000001E-9</v>
      </c>
      <c r="W389" s="36">
        <v>3.2055489439299998</v>
      </c>
      <c r="X389" s="36">
        <v>263.08392337279997</v>
      </c>
      <c r="Y389" s="30">
        <f t="shared" si="256"/>
        <v>-3.2228773841268863E-10</v>
      </c>
      <c r="Z389" s="30">
        <f t="shared" si="257"/>
        <v>-3.2227207187486099E-10</v>
      </c>
      <c r="AA389" s="30">
        <f t="shared" si="258"/>
        <v>-3.2227207254111806E-10</v>
      </c>
      <c r="AB389" s="30">
        <f t="shared" si="259"/>
        <v>-3.2227207254108993E-10</v>
      </c>
      <c r="AD389" s="36"/>
      <c r="AE389" s="36"/>
      <c r="AF389" s="36"/>
      <c r="AL389" s="36"/>
      <c r="AM389" s="36"/>
      <c r="AN389" s="36"/>
      <c r="AT389" s="36"/>
      <c r="AU389" s="36"/>
      <c r="AV389" s="36"/>
      <c r="BB389" s="36"/>
      <c r="BC389" s="36"/>
      <c r="BD389" s="36"/>
      <c r="BJ389" s="36">
        <v>6.9999999999999996E-10</v>
      </c>
      <c r="BK389" s="36">
        <v>2.5160569440299998</v>
      </c>
      <c r="BL389" s="36">
        <v>9638.9407478762005</v>
      </c>
      <c r="BM389" s="30">
        <f t="shared" si="260"/>
        <v>5.5201840461002927E-10</v>
      </c>
      <c r="BN389" s="30">
        <f t="shared" si="261"/>
        <v>5.5188199226814964E-10</v>
      </c>
      <c r="BO389" s="30">
        <f t="shared" si="262"/>
        <v>5.5188199807058558E-10</v>
      </c>
      <c r="BP389" s="30">
        <f t="shared" si="263"/>
        <v>5.5188199807034074E-10</v>
      </c>
      <c r="BR389" s="36"/>
      <c r="BS389" s="36"/>
      <c r="BT389" s="36"/>
      <c r="BZ389" s="36"/>
      <c r="CA389" s="36"/>
      <c r="CB389" s="36"/>
      <c r="CH389" s="36"/>
      <c r="CI389" s="36"/>
      <c r="CJ389" s="36"/>
      <c r="CP389" s="36"/>
      <c r="CQ389" s="36"/>
      <c r="CR389" s="36"/>
      <c r="CX389" s="36"/>
      <c r="CY389" s="36"/>
      <c r="CZ389" s="36"/>
      <c r="DF389" s="36">
        <v>7.2300000000000001E-9</v>
      </c>
      <c r="DG389" s="36">
        <v>3.2829653053699999</v>
      </c>
      <c r="DH389" s="36">
        <v>4142.9763491459998</v>
      </c>
      <c r="DI389" s="30">
        <f t="shared" si="264"/>
        <v>4.8337536285331813E-9</v>
      </c>
      <c r="DJ389" s="30">
        <f t="shared" si="265"/>
        <v>4.8330213556934771E-9</v>
      </c>
      <c r="DK389" s="30">
        <f t="shared" si="266"/>
        <v>4.8330213868370116E-9</v>
      </c>
      <c r="DL389" s="30">
        <f t="shared" si="267"/>
        <v>4.8330213868356922E-9</v>
      </c>
      <c r="DN389" s="36">
        <v>1.3000000000000001E-9</v>
      </c>
      <c r="DO389" s="36">
        <v>3.0476957519500001</v>
      </c>
      <c r="DP389" s="36">
        <v>3341.0325027934</v>
      </c>
      <c r="DQ389" s="30">
        <f t="shared" si="268"/>
        <v>-1.2654513185424576E-9</v>
      </c>
      <c r="DR389" s="30">
        <f t="shared" si="269"/>
        <v>-1.2654840077105991E-9</v>
      </c>
      <c r="DS389" s="30">
        <f t="shared" si="270"/>
        <v>-1.2654840063207399E-9</v>
      </c>
      <c r="DT389" s="30">
        <f t="shared" si="271"/>
        <v>-1.265484006320798E-9</v>
      </c>
      <c r="DV389" s="36"/>
      <c r="DW389" s="36"/>
      <c r="DX389" s="36"/>
      <c r="ED389" s="36"/>
      <c r="EE389" s="36"/>
      <c r="EF389" s="36"/>
      <c r="EL389" s="36"/>
      <c r="EM389" s="36"/>
      <c r="EN389" s="36"/>
      <c r="ET389" s="36"/>
      <c r="EU389" s="36"/>
      <c r="EV389" s="36"/>
    </row>
    <row r="390" spans="14:152" s="30" customFormat="1" ht="12.75">
      <c r="N390" s="36">
        <v>1.27E-8</v>
      </c>
      <c r="O390" s="36">
        <v>4.0899624140000004</v>
      </c>
      <c r="P390" s="36">
        <v>4356.2754445840001</v>
      </c>
      <c r="Q390" s="30">
        <f t="shared" si="252"/>
        <v>4.4337720756183083E-9</v>
      </c>
      <c r="R390" s="30">
        <f t="shared" si="253"/>
        <v>4.4320678228056281E-9</v>
      </c>
      <c r="S390" s="30">
        <f t="shared" si="254"/>
        <v>4.4320678952849122E-9</v>
      </c>
      <c r="T390" s="30">
        <f t="shared" si="255"/>
        <v>4.4320678952818682E-9</v>
      </c>
      <c r="V390" s="36">
        <v>2.1200000000000001E-9</v>
      </c>
      <c r="W390" s="36">
        <v>3.1048583600300002</v>
      </c>
      <c r="X390" s="36">
        <v>4039.8835749273999</v>
      </c>
      <c r="Y390" s="30">
        <f t="shared" si="256"/>
        <v>1.9135208500969068E-9</v>
      </c>
      <c r="Z390" s="30">
        <f t="shared" si="257"/>
        <v>1.9133996406450761E-9</v>
      </c>
      <c r="AA390" s="30">
        <f t="shared" si="258"/>
        <v>1.9133996458005111E-9</v>
      </c>
      <c r="AB390" s="30">
        <f t="shared" si="259"/>
        <v>1.9133996458002939E-9</v>
      </c>
      <c r="AD390" s="36"/>
      <c r="AE390" s="36"/>
      <c r="AF390" s="36"/>
      <c r="AL390" s="36"/>
      <c r="AM390" s="36"/>
      <c r="AN390" s="36"/>
      <c r="AT390" s="36"/>
      <c r="AU390" s="36"/>
      <c r="AV390" s="36"/>
      <c r="BB390" s="36"/>
      <c r="BC390" s="36"/>
      <c r="BD390" s="36"/>
      <c r="BJ390" s="36">
        <v>5.7E-10</v>
      </c>
      <c r="BK390" s="36">
        <v>3.2810579120100001</v>
      </c>
      <c r="BL390" s="36">
        <v>206.1855484372</v>
      </c>
      <c r="BM390" s="30">
        <f t="shared" si="260"/>
        <v>-3.0617364131019678E-10</v>
      </c>
      <c r="BN390" s="30">
        <f t="shared" si="261"/>
        <v>-3.0617038264106571E-10</v>
      </c>
      <c r="BO390" s="30">
        <f t="shared" si="262"/>
        <v>-3.0617038277964871E-10</v>
      </c>
      <c r="BP390" s="30">
        <f t="shared" si="263"/>
        <v>-3.0617038277964271E-10</v>
      </c>
      <c r="BR390" s="36"/>
      <c r="BS390" s="36"/>
      <c r="BT390" s="36"/>
      <c r="BZ390" s="36"/>
      <c r="CA390" s="36"/>
      <c r="CB390" s="36"/>
      <c r="CH390" s="36"/>
      <c r="CI390" s="36"/>
      <c r="CJ390" s="36"/>
      <c r="CP390" s="36"/>
      <c r="CQ390" s="36"/>
      <c r="CR390" s="36"/>
      <c r="CX390" s="36"/>
      <c r="CY390" s="36"/>
      <c r="CZ390" s="36"/>
      <c r="DF390" s="36">
        <v>6.6000000000000004E-9</v>
      </c>
      <c r="DG390" s="36">
        <v>4.2733439383</v>
      </c>
      <c r="DH390" s="36">
        <v>1214.7350193206</v>
      </c>
      <c r="DI390" s="30">
        <f t="shared" si="264"/>
        <v>-5.1330189041656995E-9</v>
      </c>
      <c r="DJ390" s="30">
        <f t="shared" si="265"/>
        <v>-5.1331845631106097E-9</v>
      </c>
      <c r="DK390" s="30">
        <f t="shared" si="266"/>
        <v>-5.133184556065749E-9</v>
      </c>
      <c r="DL390" s="30">
        <f t="shared" si="267"/>
        <v>-5.1331845560660476E-9</v>
      </c>
      <c r="DN390" s="36">
        <v>1.1700000000000001E-9</v>
      </c>
      <c r="DO390" s="36">
        <v>2.9717740739099998</v>
      </c>
      <c r="DP390" s="36">
        <v>9602.3526362241992</v>
      </c>
      <c r="DQ390" s="30">
        <f t="shared" si="268"/>
        <v>1.1699920408288941E-9</v>
      </c>
      <c r="DR390" s="30">
        <f t="shared" si="269"/>
        <v>1.1699906203281267E-9</v>
      </c>
      <c r="DS390" s="30">
        <f t="shared" si="270"/>
        <v>1.1699906203910156E-9</v>
      </c>
      <c r="DT390" s="30">
        <f t="shared" si="271"/>
        <v>1.1699906203910127E-9</v>
      </c>
      <c r="DV390" s="36"/>
      <c r="DW390" s="36"/>
      <c r="DX390" s="36"/>
      <c r="ED390" s="36"/>
      <c r="EE390" s="36"/>
      <c r="EF390" s="36"/>
      <c r="EL390" s="36"/>
      <c r="EM390" s="36"/>
      <c r="EN390" s="36"/>
      <c r="ET390" s="36"/>
      <c r="EU390" s="36"/>
      <c r="EV390" s="36"/>
    </row>
    <row r="391" spans="14:152" s="30" customFormat="1" ht="12.75">
      <c r="N391" s="36">
        <v>1.159E-8</v>
      </c>
      <c r="O391" s="36">
        <v>5.4630920699999998E-3</v>
      </c>
      <c r="P391" s="36">
        <v>799.82112516539996</v>
      </c>
      <c r="Q391" s="30">
        <f t="shared" si="252"/>
        <v>-3.2384273633037331E-9</v>
      </c>
      <c r="R391" s="30">
        <f t="shared" si="253"/>
        <v>-3.2381347775783883E-9</v>
      </c>
      <c r="S391" s="30">
        <f t="shared" si="254"/>
        <v>-3.2381347900213374E-9</v>
      </c>
      <c r="T391" s="30">
        <f t="shared" si="255"/>
        <v>-3.2381347900208138E-9</v>
      </c>
      <c r="V391" s="36">
        <v>1.7599999999999999E-9</v>
      </c>
      <c r="W391" s="36">
        <v>3.4176893921399998</v>
      </c>
      <c r="X391" s="36">
        <v>9468.2678772569998</v>
      </c>
      <c r="Y391" s="30">
        <f t="shared" si="256"/>
        <v>6.6119095622335575E-10</v>
      </c>
      <c r="Z391" s="30">
        <f t="shared" si="257"/>
        <v>6.6169858436383618E-10</v>
      </c>
      <c r="AA391" s="30">
        <f t="shared" si="258"/>
        <v>6.6169856277712025E-10</v>
      </c>
      <c r="AB391" s="30">
        <f t="shared" si="259"/>
        <v>6.6169856277802404E-10</v>
      </c>
      <c r="AD391" s="36"/>
      <c r="AE391" s="36"/>
      <c r="AF391" s="36"/>
      <c r="AL391" s="36"/>
      <c r="AM391" s="36"/>
      <c r="AN391" s="36"/>
      <c r="AT391" s="36"/>
      <c r="AU391" s="36"/>
      <c r="AV391" s="36"/>
      <c r="BB391" s="36"/>
      <c r="BC391" s="36"/>
      <c r="BD391" s="36"/>
      <c r="BJ391" s="36">
        <v>5.7E-10</v>
      </c>
      <c r="BK391" s="36">
        <v>2.97448265957</v>
      </c>
      <c r="BL391" s="36">
        <v>21795.2140916147</v>
      </c>
      <c r="BM391" s="30">
        <f t="shared" si="260"/>
        <v>3.4718990842418626E-11</v>
      </c>
      <c r="BN391" s="30">
        <f t="shared" si="261"/>
        <v>3.5126602178257773E-11</v>
      </c>
      <c r="BO391" s="30">
        <f t="shared" si="262"/>
        <v>3.512658484401214E-11</v>
      </c>
      <c r="BP391" s="30">
        <f t="shared" si="263"/>
        <v>3.5126584844739775E-11</v>
      </c>
      <c r="BR391" s="36"/>
      <c r="BS391" s="36"/>
      <c r="BT391" s="36"/>
      <c r="BZ391" s="36"/>
      <c r="CA391" s="36"/>
      <c r="CB391" s="36"/>
      <c r="CH391" s="36"/>
      <c r="CI391" s="36"/>
      <c r="CJ391" s="36"/>
      <c r="CP391" s="36"/>
      <c r="CQ391" s="36"/>
      <c r="CR391" s="36"/>
      <c r="CX391" s="36"/>
      <c r="CY391" s="36"/>
      <c r="CZ391" s="36"/>
      <c r="DF391" s="36">
        <v>6.7500000000000001E-9</v>
      </c>
      <c r="DG391" s="36">
        <v>0.48874492681999998</v>
      </c>
      <c r="DH391" s="36">
        <v>5408.5438277723997</v>
      </c>
      <c r="DI391" s="30">
        <f t="shared" si="264"/>
        <v>-2.2879664532807021E-9</v>
      </c>
      <c r="DJ391" s="30">
        <f t="shared" si="265"/>
        <v>-2.2868373778375425E-9</v>
      </c>
      <c r="DK391" s="30">
        <f t="shared" si="266"/>
        <v>-2.2868374258556782E-9</v>
      </c>
      <c r="DL391" s="30">
        <f t="shared" si="267"/>
        <v>-2.2868374258536478E-9</v>
      </c>
      <c r="DN391" s="36">
        <v>9.7999999999999992E-10</v>
      </c>
      <c r="DO391" s="36">
        <v>4.5429254646099997</v>
      </c>
      <c r="DP391" s="36">
        <v>3362.4632560261998</v>
      </c>
      <c r="DQ391" s="30">
        <f t="shared" si="268"/>
        <v>3.5928007920778527E-11</v>
      </c>
      <c r="DR391" s="30">
        <f t="shared" si="269"/>
        <v>3.581976004719602E-11</v>
      </c>
      <c r="DS391" s="30">
        <f t="shared" si="270"/>
        <v>3.5819764650701446E-11</v>
      </c>
      <c r="DT391" s="30">
        <f t="shared" si="271"/>
        <v>3.58197646505066E-11</v>
      </c>
      <c r="DV391" s="36"/>
      <c r="DW391" s="36"/>
      <c r="DX391" s="36"/>
      <c r="ED391" s="36"/>
      <c r="EE391" s="36"/>
      <c r="EF391" s="36"/>
      <c r="EL391" s="36"/>
      <c r="EM391" s="36"/>
      <c r="EN391" s="36"/>
      <c r="ET391" s="36"/>
      <c r="EU391" s="36"/>
      <c r="EV391" s="36"/>
    </row>
    <row r="392" spans="14:152" s="30" customFormat="1" ht="12.75">
      <c r="N392" s="36">
        <v>1.1539999999999999E-8</v>
      </c>
      <c r="O392" s="36">
        <v>1.81024985603</v>
      </c>
      <c r="P392" s="36">
        <v>158.94351778320001</v>
      </c>
      <c r="Q392" s="30">
        <f t="shared" si="252"/>
        <v>6.9084739863836851E-9</v>
      </c>
      <c r="R392" s="30">
        <f t="shared" si="253"/>
        <v>6.9085222823849489E-9</v>
      </c>
      <c r="S392" s="30">
        <f t="shared" si="254"/>
        <v>6.908522280331052E-9</v>
      </c>
      <c r="T392" s="30">
        <f t="shared" si="255"/>
        <v>6.9085222803311389E-9</v>
      </c>
      <c r="V392" s="36">
        <v>1.63E-9</v>
      </c>
      <c r="W392" s="36">
        <v>1.3927573094900001</v>
      </c>
      <c r="X392" s="36">
        <v>8982.8106693089994</v>
      </c>
      <c r="Y392" s="30">
        <f t="shared" si="256"/>
        <v>-4.529561848009419E-10</v>
      </c>
      <c r="Z392" s="30">
        <f t="shared" si="257"/>
        <v>-4.5249381006769519E-10</v>
      </c>
      <c r="AA392" s="30">
        <f t="shared" si="258"/>
        <v>-4.5249382973210061E-10</v>
      </c>
      <c r="AB392" s="30">
        <f t="shared" si="259"/>
        <v>-4.5249382973127725E-10</v>
      </c>
      <c r="AD392" s="36"/>
      <c r="AE392" s="36"/>
      <c r="AF392" s="36"/>
      <c r="AL392" s="36"/>
      <c r="AM392" s="36"/>
      <c r="AN392" s="36"/>
      <c r="AT392" s="36"/>
      <c r="AU392" s="36"/>
      <c r="AV392" s="36"/>
      <c r="BB392" s="36"/>
      <c r="BC392" s="36"/>
      <c r="BD392" s="36"/>
      <c r="BJ392" s="36">
        <v>5.6000000000000003E-10</v>
      </c>
      <c r="BK392" s="36">
        <v>2.2356563077899998</v>
      </c>
      <c r="BL392" s="36">
        <v>20995.392966449399</v>
      </c>
      <c r="BM392" s="30">
        <f t="shared" si="260"/>
        <v>2.6517929801254363E-10</v>
      </c>
      <c r="BN392" s="30">
        <f t="shared" si="261"/>
        <v>2.6483882349548071E-10</v>
      </c>
      <c r="BO392" s="30">
        <f t="shared" si="262"/>
        <v>2.6483883797764555E-10</v>
      </c>
      <c r="BP392" s="30">
        <f t="shared" si="263"/>
        <v>2.648388379770355E-10</v>
      </c>
      <c r="BR392" s="36"/>
      <c r="BS392" s="36"/>
      <c r="BT392" s="36"/>
      <c r="BZ392" s="36"/>
      <c r="CA392" s="36"/>
      <c r="CB392" s="36"/>
      <c r="CH392" s="36"/>
      <c r="CI392" s="36"/>
      <c r="CJ392" s="36"/>
      <c r="CP392" s="36"/>
      <c r="CQ392" s="36"/>
      <c r="CR392" s="36"/>
      <c r="CX392" s="36"/>
      <c r="CY392" s="36"/>
      <c r="CZ392" s="36"/>
      <c r="DF392" s="36">
        <v>8.09E-9</v>
      </c>
      <c r="DG392" s="36">
        <v>3.1331007552200001</v>
      </c>
      <c r="DH392" s="36">
        <v>18984.292630009601</v>
      </c>
      <c r="DI392" s="30">
        <f t="shared" si="264"/>
        <v>-2.0169670362775657E-10</v>
      </c>
      <c r="DJ392" s="30">
        <f t="shared" si="265"/>
        <v>-2.0674368195186199E-10</v>
      </c>
      <c r="DK392" s="30">
        <f t="shared" si="266"/>
        <v>-2.0674346731895512E-10</v>
      </c>
      <c r="DL392" s="30">
        <f t="shared" si="267"/>
        <v>-2.0674346732791954E-10</v>
      </c>
      <c r="DN392" s="36">
        <v>9.6999999999999996E-10</v>
      </c>
      <c r="DO392" s="36">
        <v>2.2161850463800001</v>
      </c>
      <c r="DP392" s="36">
        <v>10042.612675591799</v>
      </c>
      <c r="DQ392" s="30">
        <f t="shared" si="268"/>
        <v>-9.6832710847538749E-10</v>
      </c>
      <c r="DR392" s="30">
        <f t="shared" si="269"/>
        <v>-9.6830825730393574E-10</v>
      </c>
      <c r="DS392" s="30">
        <f t="shared" si="270"/>
        <v>-9.6830825810786989E-10</v>
      </c>
      <c r="DT392" s="30">
        <f t="shared" si="271"/>
        <v>-9.6830825810783618E-10</v>
      </c>
      <c r="DV392" s="36"/>
      <c r="DW392" s="36"/>
      <c r="DX392" s="36"/>
      <c r="ED392" s="36"/>
      <c r="EE392" s="36"/>
      <c r="EF392" s="36"/>
      <c r="EL392" s="36"/>
      <c r="EM392" s="36"/>
      <c r="EN392" s="36"/>
      <c r="ET392" s="36"/>
      <c r="EU392" s="36"/>
      <c r="EV392" s="36"/>
    </row>
    <row r="393" spans="14:152" s="30" customFormat="1" ht="12.75">
      <c r="N393" s="36">
        <v>1.1700000000000001E-8</v>
      </c>
      <c r="O393" s="36">
        <v>4.1556755395299998</v>
      </c>
      <c r="P393" s="36">
        <v>14.227094001599999</v>
      </c>
      <c r="Q393" s="30">
        <f t="shared" si="252"/>
        <v>-6.9457952789978643E-9</v>
      </c>
      <c r="R393" s="30">
        <f t="shared" si="253"/>
        <v>-6.9457996822387527E-9</v>
      </c>
      <c r="S393" s="30">
        <f t="shared" si="254"/>
        <v>-6.9457996820514947E-9</v>
      </c>
      <c r="T393" s="30">
        <f t="shared" si="255"/>
        <v>-6.9457996820515022E-9</v>
      </c>
      <c r="V393" s="36">
        <v>2.1299999999999999E-9</v>
      </c>
      <c r="W393" s="36">
        <v>3.39734274482</v>
      </c>
      <c r="X393" s="36">
        <v>931.36308685179995</v>
      </c>
      <c r="Y393" s="30">
        <f t="shared" si="256"/>
        <v>-4.1454377135272789E-10</v>
      </c>
      <c r="Z393" s="30">
        <f t="shared" si="257"/>
        <v>-4.146077359116168E-10</v>
      </c>
      <c r="AA393" s="30">
        <f t="shared" si="258"/>
        <v>-4.146077331913814E-10</v>
      </c>
      <c r="AB393" s="30">
        <f t="shared" si="259"/>
        <v>-4.1460773319149648E-10</v>
      </c>
      <c r="AD393" s="36"/>
      <c r="AE393" s="36"/>
      <c r="AF393" s="36"/>
      <c r="AL393" s="36"/>
      <c r="AM393" s="36"/>
      <c r="AN393" s="36"/>
      <c r="AT393" s="36"/>
      <c r="AU393" s="36"/>
      <c r="AV393" s="36"/>
      <c r="BB393" s="36"/>
      <c r="BC393" s="36"/>
      <c r="BD393" s="36"/>
      <c r="BJ393" s="36">
        <v>5.7E-10</v>
      </c>
      <c r="BK393" s="36">
        <v>1.88614831237</v>
      </c>
      <c r="BL393" s="36">
        <v>18451.078546565899</v>
      </c>
      <c r="BM393" s="30">
        <f t="shared" si="260"/>
        <v>5.6631560115301575E-10</v>
      </c>
      <c r="BN393" s="30">
        <f t="shared" si="261"/>
        <v>5.6635474172721333E-10</v>
      </c>
      <c r="BO393" s="30">
        <f t="shared" si="262"/>
        <v>5.6635474006709865E-10</v>
      </c>
      <c r="BP393" s="30">
        <f t="shared" si="263"/>
        <v>5.6635474006716907E-10</v>
      </c>
      <c r="BR393" s="36"/>
      <c r="BS393" s="36"/>
      <c r="BT393" s="36"/>
      <c r="BZ393" s="36"/>
      <c r="CA393" s="36"/>
      <c r="CB393" s="36"/>
      <c r="CH393" s="36"/>
      <c r="CI393" s="36"/>
      <c r="CJ393" s="36"/>
      <c r="CP393" s="36"/>
      <c r="CQ393" s="36"/>
      <c r="CR393" s="36"/>
      <c r="CX393" s="36"/>
      <c r="CY393" s="36"/>
      <c r="CZ393" s="36"/>
      <c r="DF393" s="36">
        <v>6.4599999999999996E-9</v>
      </c>
      <c r="DG393" s="36">
        <v>3.6300491418599998</v>
      </c>
      <c r="DH393" s="36">
        <v>7107.8230442756003</v>
      </c>
      <c r="DI393" s="30">
        <f t="shared" si="264"/>
        <v>-2.2061421799405975E-9</v>
      </c>
      <c r="DJ393" s="30">
        <f t="shared" si="265"/>
        <v>-2.2047234937170807E-9</v>
      </c>
      <c r="DK393" s="30">
        <f t="shared" si="266"/>
        <v>-2.2047235540526086E-9</v>
      </c>
      <c r="DL393" s="30">
        <f t="shared" si="267"/>
        <v>-2.2047235540500625E-9</v>
      </c>
      <c r="DN393" s="36">
        <v>1.0000000000000001E-9</v>
      </c>
      <c r="DO393" s="36">
        <v>5.4554164857999998</v>
      </c>
      <c r="DP393" s="36">
        <v>3024.2205570432002</v>
      </c>
      <c r="DQ393" s="30">
        <f t="shared" si="268"/>
        <v>3.117372531654784E-10</v>
      </c>
      <c r="DR393" s="30">
        <f t="shared" si="269"/>
        <v>3.1183171010271527E-10</v>
      </c>
      <c r="DS393" s="30">
        <f t="shared" si="270"/>
        <v>3.1183170608577489E-10</v>
      </c>
      <c r="DT393" s="30">
        <f t="shared" si="271"/>
        <v>3.1183170608594705E-10</v>
      </c>
      <c r="DV393" s="36"/>
      <c r="DW393" s="36"/>
      <c r="DX393" s="36"/>
      <c r="ED393" s="36"/>
      <c r="EE393" s="36"/>
      <c r="EF393" s="36"/>
      <c r="EL393" s="36"/>
      <c r="EM393" s="36"/>
      <c r="EN393" s="36"/>
      <c r="ET393" s="36"/>
      <c r="EU393" s="36"/>
      <c r="EV393" s="36"/>
    </row>
    <row r="394" spans="14:152" s="30" customFormat="1" ht="12.75">
      <c r="N394" s="36">
        <v>1.349E-8</v>
      </c>
      <c r="O394" s="36">
        <v>0.39391022744999998</v>
      </c>
      <c r="P394" s="36">
        <v>2540.7913015344002</v>
      </c>
      <c r="Q394" s="30">
        <f t="shared" si="252"/>
        <v>5.7882932846167123E-9</v>
      </c>
      <c r="R394" s="30">
        <f t="shared" si="253"/>
        <v>5.7872755552368756E-9</v>
      </c>
      <c r="S394" s="30">
        <f t="shared" si="254"/>
        <v>5.7872755985190656E-9</v>
      </c>
      <c r="T394" s="30">
        <f t="shared" si="255"/>
        <v>5.7872755985172475E-9</v>
      </c>
      <c r="V394" s="36">
        <v>1.8899999999999999E-9</v>
      </c>
      <c r="W394" s="36">
        <v>4.5400414489600003</v>
      </c>
      <c r="X394" s="36">
        <v>8542.9707060349992</v>
      </c>
      <c r="Y394" s="30">
        <f t="shared" si="256"/>
        <v>7.6303609803022042E-10</v>
      </c>
      <c r="Z394" s="30">
        <f t="shared" si="257"/>
        <v>7.6352164976113896E-10</v>
      </c>
      <c r="AA394" s="30">
        <f t="shared" si="258"/>
        <v>7.6352162911318989E-10</v>
      </c>
      <c r="AB394" s="30">
        <f t="shared" si="259"/>
        <v>7.6352162911407446E-10</v>
      </c>
      <c r="AD394" s="36"/>
      <c r="AE394" s="36"/>
      <c r="AF394" s="36"/>
      <c r="AL394" s="36"/>
      <c r="AM394" s="36"/>
      <c r="AN394" s="36"/>
      <c r="AT394" s="36"/>
      <c r="AU394" s="36"/>
      <c r="AV394" s="36"/>
      <c r="BB394" s="36"/>
      <c r="BC394" s="36"/>
      <c r="BD394" s="36"/>
      <c r="BJ394" s="36">
        <v>7.1000000000000003E-10</v>
      </c>
      <c r="BK394" s="36">
        <v>4.8244564730699997</v>
      </c>
      <c r="BL394" s="36">
        <v>8542.9707060349992</v>
      </c>
      <c r="BM394" s="30">
        <f t="shared" si="260"/>
        <v>9.2862004091695979E-11</v>
      </c>
      <c r="BN394" s="30">
        <f t="shared" si="261"/>
        <v>9.3059673465089613E-11</v>
      </c>
      <c r="BO394" s="30">
        <f t="shared" si="262"/>
        <v>9.3059665058890652E-11</v>
      </c>
      <c r="BP394" s="30">
        <f t="shared" si="263"/>
        <v>9.3059665059245745E-11</v>
      </c>
      <c r="BR394" s="36"/>
      <c r="BS394" s="36"/>
      <c r="BT394" s="36"/>
      <c r="BZ394" s="36"/>
      <c r="CA394" s="36"/>
      <c r="CB394" s="36"/>
      <c r="CH394" s="36"/>
      <c r="CI394" s="36"/>
      <c r="CJ394" s="36"/>
      <c r="CP394" s="36"/>
      <c r="CQ394" s="36"/>
      <c r="CR394" s="36"/>
      <c r="CX394" s="36"/>
      <c r="CY394" s="36"/>
      <c r="CZ394" s="36"/>
      <c r="DF394" s="36">
        <v>8.3099999999999996E-9</v>
      </c>
      <c r="DG394" s="36">
        <v>4.4944965895699998</v>
      </c>
      <c r="DH394" s="36">
        <v>3341.0325027934</v>
      </c>
      <c r="DI394" s="30">
        <f t="shared" si="264"/>
        <v>8.8801093621309836E-10</v>
      </c>
      <c r="DJ394" s="30">
        <f t="shared" si="265"/>
        <v>8.8710349750192328E-10</v>
      </c>
      <c r="DK394" s="30">
        <f t="shared" si="266"/>
        <v>8.871035360931168E-10</v>
      </c>
      <c r="DL394" s="30">
        <f t="shared" si="267"/>
        <v>8.8710353609150225E-10</v>
      </c>
      <c r="DN394" s="36">
        <v>9.6999999999999996E-10</v>
      </c>
      <c r="DO394" s="36">
        <v>1.5544889067500001</v>
      </c>
      <c r="DP394" s="36">
        <v>8799.9887137780006</v>
      </c>
      <c r="DQ394" s="30">
        <f t="shared" si="268"/>
        <v>-9.6372569740512616E-10</v>
      </c>
      <c r="DR394" s="30">
        <f t="shared" si="269"/>
        <v>-9.6369379389731557E-10</v>
      </c>
      <c r="DS394" s="30">
        <f t="shared" si="270"/>
        <v>-9.6369379525580174E-10</v>
      </c>
      <c r="DT394" s="30">
        <f t="shared" si="271"/>
        <v>-9.6369379525574445E-10</v>
      </c>
      <c r="DV394" s="36"/>
      <c r="DW394" s="36"/>
      <c r="DX394" s="36"/>
      <c r="ED394" s="36"/>
      <c r="EE394" s="36"/>
      <c r="EF394" s="36"/>
      <c r="EL394" s="36"/>
      <c r="EM394" s="36"/>
      <c r="EN394" s="36"/>
      <c r="ET394" s="36"/>
      <c r="EU394" s="36"/>
      <c r="EV394" s="36"/>
    </row>
    <row r="395" spans="14:152" s="30" customFormat="1" ht="12.75">
      <c r="N395" s="36">
        <v>1.4030000000000001E-8</v>
      </c>
      <c r="O395" s="36">
        <v>4.8995642884699997</v>
      </c>
      <c r="P395" s="36">
        <v>4039.8835749273999</v>
      </c>
      <c r="Q395" s="30">
        <f t="shared" si="252"/>
        <v>3.0768957533670621E-9</v>
      </c>
      <c r="R395" s="30">
        <f t="shared" si="253"/>
        <v>3.0787135425073537E-9</v>
      </c>
      <c r="S395" s="30">
        <f t="shared" si="254"/>
        <v>3.0787134652027379E-9</v>
      </c>
      <c r="T395" s="30">
        <f t="shared" si="255"/>
        <v>3.0787134652059961E-9</v>
      </c>
      <c r="V395" s="36">
        <v>1.9099999999999998E-9</v>
      </c>
      <c r="W395" s="36">
        <v>1.1555561895899999</v>
      </c>
      <c r="X395" s="36">
        <v>3169.9395560806001</v>
      </c>
      <c r="Y395" s="30">
        <f t="shared" si="256"/>
        <v>-1.445426831800536E-9</v>
      </c>
      <c r="Z395" s="30">
        <f t="shared" si="257"/>
        <v>-1.4452967234872322E-9</v>
      </c>
      <c r="AA395" s="30">
        <f t="shared" si="258"/>
        <v>-1.4452967290207262E-9</v>
      </c>
      <c r="AB395" s="30">
        <f t="shared" si="259"/>
        <v>-1.4452967290204908E-9</v>
      </c>
      <c r="AD395" s="36"/>
      <c r="AE395" s="36"/>
      <c r="AF395" s="36"/>
      <c r="AL395" s="36"/>
      <c r="AM395" s="36"/>
      <c r="AN395" s="36"/>
      <c r="AT395" s="36"/>
      <c r="AU395" s="36"/>
      <c r="AV395" s="36"/>
      <c r="BB395" s="36"/>
      <c r="BC395" s="36"/>
      <c r="BD395" s="36"/>
      <c r="BJ395" s="36">
        <v>6.0999999999999996E-10</v>
      </c>
      <c r="BK395" s="36">
        <v>3.659450739</v>
      </c>
      <c r="BL395" s="36">
        <v>14421.8316369884</v>
      </c>
      <c r="BM395" s="30">
        <f t="shared" si="260"/>
        <v>3.7668085045667633E-10</v>
      </c>
      <c r="BN395" s="30">
        <f t="shared" si="261"/>
        <v>3.7645334507117604E-10</v>
      </c>
      <c r="BO395" s="30">
        <f t="shared" si="262"/>
        <v>3.7645335474817648E-10</v>
      </c>
      <c r="BP395" s="30">
        <f t="shared" si="263"/>
        <v>3.7645335474776723E-10</v>
      </c>
      <c r="BR395" s="36"/>
      <c r="BS395" s="36"/>
      <c r="BT395" s="36"/>
      <c r="BZ395" s="36"/>
      <c r="CA395" s="36"/>
      <c r="CB395" s="36"/>
      <c r="CH395" s="36"/>
      <c r="CI395" s="36"/>
      <c r="CJ395" s="36"/>
      <c r="CP395" s="36"/>
      <c r="CQ395" s="36"/>
      <c r="CR395" s="36"/>
      <c r="CX395" s="36"/>
      <c r="CY395" s="36"/>
      <c r="CZ395" s="36"/>
      <c r="DF395" s="36">
        <v>6.7999999999999997E-9</v>
      </c>
      <c r="DG395" s="36">
        <v>0.16949964512999999</v>
      </c>
      <c r="DH395" s="36">
        <v>110.2063212194</v>
      </c>
      <c r="DI395" s="30">
        <f t="shared" si="264"/>
        <v>6.1478222285207891E-9</v>
      </c>
      <c r="DJ395" s="30">
        <f t="shared" si="265"/>
        <v>6.1478117012340197E-9</v>
      </c>
      <c r="DK395" s="30">
        <f t="shared" si="266"/>
        <v>6.1478117016817188E-9</v>
      </c>
      <c r="DL395" s="30">
        <f t="shared" si="267"/>
        <v>6.1478117016817006E-9</v>
      </c>
      <c r="DN395" s="36">
        <v>1.07E-9</v>
      </c>
      <c r="DO395" s="36">
        <v>5.1500176439000001</v>
      </c>
      <c r="DP395" s="36">
        <v>956.28915597059995</v>
      </c>
      <c r="DQ395" s="30">
        <f t="shared" si="268"/>
        <v>1.0576311405629557E-9</v>
      </c>
      <c r="DR395" s="30">
        <f t="shared" si="269"/>
        <v>1.0576260405221428E-9</v>
      </c>
      <c r="DS395" s="30">
        <f t="shared" si="270"/>
        <v>1.057626040739056E-9</v>
      </c>
      <c r="DT395" s="30">
        <f t="shared" si="271"/>
        <v>1.0576260407390469E-9</v>
      </c>
      <c r="DV395" s="36"/>
      <c r="DW395" s="36"/>
      <c r="DX395" s="36"/>
      <c r="ED395" s="36"/>
      <c r="EE395" s="36"/>
      <c r="EF395" s="36"/>
      <c r="EL395" s="36"/>
      <c r="EM395" s="36"/>
      <c r="EN395" s="36"/>
      <c r="ET395" s="36"/>
      <c r="EU395" s="36"/>
      <c r="EV395" s="36"/>
    </row>
    <row r="396" spans="14:152" s="30" customFormat="1" ht="12.75">
      <c r="N396" s="36">
        <v>1.188E-8</v>
      </c>
      <c r="O396" s="36">
        <v>3.4642236528699999</v>
      </c>
      <c r="P396" s="36">
        <v>1015.6630178842</v>
      </c>
      <c r="Q396" s="30">
        <f t="shared" si="252"/>
        <v>-6.6725892045701474E-9</v>
      </c>
      <c r="R396" s="30">
        <f t="shared" si="253"/>
        <v>-6.6729173639518748E-9</v>
      </c>
      <c r="S396" s="30">
        <f t="shared" si="254"/>
        <v>-6.6729173499962923E-9</v>
      </c>
      <c r="T396" s="30">
        <f t="shared" si="255"/>
        <v>-6.6729173499968763E-9</v>
      </c>
      <c r="V396" s="36">
        <v>1.55E-9</v>
      </c>
      <c r="W396" s="36">
        <v>1.41249963094</v>
      </c>
      <c r="X396" s="36">
        <v>22.7684966094</v>
      </c>
      <c r="Y396" s="30">
        <f t="shared" si="256"/>
        <v>4.3510721660872666E-10</v>
      </c>
      <c r="Z396" s="30">
        <f t="shared" si="257"/>
        <v>4.3510833005628568E-10</v>
      </c>
      <c r="AA396" s="30">
        <f t="shared" si="258"/>
        <v>4.3510833000893377E-10</v>
      </c>
      <c r="AB396" s="30">
        <f t="shared" si="259"/>
        <v>4.3510833000893574E-10</v>
      </c>
      <c r="AD396" s="36"/>
      <c r="AE396" s="36"/>
      <c r="AF396" s="36"/>
      <c r="AL396" s="36"/>
      <c r="AM396" s="36"/>
      <c r="AN396" s="36"/>
      <c r="AT396" s="36"/>
      <c r="AU396" s="36"/>
      <c r="AV396" s="36"/>
      <c r="BB396" s="36"/>
      <c r="BC396" s="36"/>
      <c r="BD396" s="36"/>
      <c r="BJ396" s="36">
        <v>5.6000000000000003E-10</v>
      </c>
      <c r="BK396" s="36">
        <v>3.1378903127500002</v>
      </c>
      <c r="BL396" s="36">
        <v>8799.9887137780006</v>
      </c>
      <c r="BM396" s="30">
        <f t="shared" si="260"/>
        <v>-5.6573066093077649E-11</v>
      </c>
      <c r="BN396" s="30">
        <f t="shared" si="261"/>
        <v>-5.6734228280143964E-11</v>
      </c>
      <c r="BO396" s="30">
        <f t="shared" si="262"/>
        <v>-5.6734221426444507E-11</v>
      </c>
      <c r="BP396" s="30">
        <f t="shared" si="263"/>
        <v>-5.673422142673349E-11</v>
      </c>
      <c r="BR396" s="36"/>
      <c r="BS396" s="36"/>
      <c r="BT396" s="36"/>
      <c r="BZ396" s="36"/>
      <c r="CA396" s="36"/>
      <c r="CB396" s="36"/>
      <c r="CH396" s="36"/>
      <c r="CI396" s="36"/>
      <c r="CJ396" s="36"/>
      <c r="CP396" s="36"/>
      <c r="CQ396" s="36"/>
      <c r="CR396" s="36"/>
      <c r="CX396" s="36"/>
      <c r="CY396" s="36"/>
      <c r="CZ396" s="36"/>
      <c r="DF396" s="36">
        <v>5.9200000000000002E-9</v>
      </c>
      <c r="DG396" s="36">
        <v>6.0327222459599996</v>
      </c>
      <c r="DH396" s="36">
        <v>20809.4676246452</v>
      </c>
      <c r="DI396" s="30">
        <f t="shared" si="264"/>
        <v>-4.8562031398975845E-9</v>
      </c>
      <c r="DJ396" s="30">
        <f t="shared" si="265"/>
        <v>-4.8585180652763948E-9</v>
      </c>
      <c r="DK396" s="30">
        <f t="shared" si="266"/>
        <v>-4.8585179668770687E-9</v>
      </c>
      <c r="DL396" s="30">
        <f t="shared" si="267"/>
        <v>-4.8585179668812021E-9</v>
      </c>
      <c r="DN396" s="36">
        <v>1.0000000000000001E-9</v>
      </c>
      <c r="DO396" s="36">
        <v>1.8083973260099999</v>
      </c>
      <c r="DP396" s="36">
        <v>6665.9723822145997</v>
      </c>
      <c r="DQ396" s="30">
        <f t="shared" si="268"/>
        <v>-8.2867841421007731E-10</v>
      </c>
      <c r="DR396" s="30">
        <f t="shared" si="269"/>
        <v>-8.2855574499613443E-10</v>
      </c>
      <c r="DS396" s="30">
        <f t="shared" si="270"/>
        <v>-8.2855575021377787E-10</v>
      </c>
      <c r="DT396" s="30">
        <f t="shared" si="271"/>
        <v>-8.2855575021355515E-10</v>
      </c>
      <c r="DV396" s="36"/>
      <c r="DW396" s="36"/>
      <c r="DX396" s="36"/>
      <c r="ED396" s="36"/>
      <c r="EE396" s="36"/>
      <c r="EF396" s="36"/>
      <c r="EL396" s="36"/>
      <c r="EM396" s="36"/>
      <c r="EN396" s="36"/>
      <c r="ET396" s="36"/>
      <c r="EU396" s="36"/>
      <c r="EV396" s="36"/>
    </row>
    <row r="397" spans="14:152" s="30" customFormat="1" ht="12.75">
      <c r="N397" s="36">
        <v>1.136E-8</v>
      </c>
      <c r="O397" s="36">
        <v>5.5413289177499996</v>
      </c>
      <c r="P397" s="36">
        <v>13553.8979729108</v>
      </c>
      <c r="Q397" s="30">
        <f t="shared" si="252"/>
        <v>1.0000708106118797E-8</v>
      </c>
      <c r="R397" s="30">
        <f t="shared" si="253"/>
        <v>9.9983063172297747E-9</v>
      </c>
      <c r="S397" s="30">
        <f t="shared" si="254"/>
        <v>9.998306419413702E-9</v>
      </c>
      <c r="T397" s="30">
        <f t="shared" si="255"/>
        <v>9.9983064194093328E-9</v>
      </c>
      <c r="V397" s="36">
        <v>1.5300000000000001E-9</v>
      </c>
      <c r="W397" s="36">
        <v>5.14168081601</v>
      </c>
      <c r="X397" s="36">
        <v>156.40072050239999</v>
      </c>
      <c r="Y397" s="30">
        <f t="shared" si="256"/>
        <v>-6.4875594361402908E-10</v>
      </c>
      <c r="Z397" s="30">
        <f t="shared" si="257"/>
        <v>-6.4876306750957741E-10</v>
      </c>
      <c r="AA397" s="30">
        <f t="shared" si="258"/>
        <v>-6.4876306720661641E-10</v>
      </c>
      <c r="AB397" s="30">
        <f t="shared" si="259"/>
        <v>-6.4876306720662996E-10</v>
      </c>
      <c r="AD397" s="36"/>
      <c r="AE397" s="36"/>
      <c r="AF397" s="36"/>
      <c r="AL397" s="36"/>
      <c r="AM397" s="36"/>
      <c r="AN397" s="36"/>
      <c r="AT397" s="36"/>
      <c r="AU397" s="36"/>
      <c r="AV397" s="36"/>
      <c r="BB397" s="36"/>
      <c r="BC397" s="36"/>
      <c r="BD397" s="36"/>
      <c r="BJ397" s="36">
        <v>5.7E-10</v>
      </c>
      <c r="BK397" s="36">
        <v>4.8992783159900002</v>
      </c>
      <c r="BL397" s="36">
        <v>9602.3526362241992</v>
      </c>
      <c r="BM397" s="30">
        <f t="shared" si="260"/>
        <v>-1.9706755066518444E-10</v>
      </c>
      <c r="BN397" s="30">
        <f t="shared" si="261"/>
        <v>-1.9689871596400381E-10</v>
      </c>
      <c r="BO397" s="30">
        <f t="shared" si="262"/>
        <v>-1.9689872314451466E-10</v>
      </c>
      <c r="BP397" s="30">
        <f t="shared" si="263"/>
        <v>-1.9689872314421062E-10</v>
      </c>
      <c r="BR397" s="36"/>
      <c r="BS397" s="36"/>
      <c r="BT397" s="36"/>
      <c r="BZ397" s="36"/>
      <c r="CA397" s="36"/>
      <c r="CB397" s="36"/>
      <c r="CH397" s="36"/>
      <c r="CI397" s="36"/>
      <c r="CJ397" s="36"/>
      <c r="CP397" s="36"/>
      <c r="CQ397" s="36"/>
      <c r="CR397" s="36"/>
      <c r="CX397" s="36"/>
      <c r="CY397" s="36"/>
      <c r="CZ397" s="36"/>
      <c r="DF397" s="36">
        <v>6.2700000000000001E-9</v>
      </c>
      <c r="DG397" s="36">
        <v>4.93438097728</v>
      </c>
      <c r="DH397" s="36">
        <v>9872.2740829647992</v>
      </c>
      <c r="DI397" s="30">
        <f t="shared" si="264"/>
        <v>5.6117784777138218E-9</v>
      </c>
      <c r="DJ397" s="30">
        <f t="shared" si="265"/>
        <v>5.6126857328895427E-9</v>
      </c>
      <c r="DK397" s="30">
        <f t="shared" si="266"/>
        <v>5.6126856943189437E-9</v>
      </c>
      <c r="DL397" s="30">
        <f t="shared" si="267"/>
        <v>5.6126856943205716E-9</v>
      </c>
      <c r="DN397" s="36">
        <v>1.0399999999999999E-9</v>
      </c>
      <c r="DO397" s="36">
        <v>4.6410401480000002E-2</v>
      </c>
      <c r="DP397" s="36">
        <v>10001.061884606999</v>
      </c>
      <c r="DQ397" s="30">
        <f t="shared" si="268"/>
        <v>4.310255438995637E-10</v>
      </c>
      <c r="DR397" s="30">
        <f t="shared" si="269"/>
        <v>4.3133667982786106E-10</v>
      </c>
      <c r="DS397" s="30">
        <f t="shared" si="270"/>
        <v>4.3133666659706538E-10</v>
      </c>
      <c r="DT397" s="30">
        <f t="shared" si="271"/>
        <v>4.3133666659762352E-10</v>
      </c>
      <c r="DV397" s="36"/>
      <c r="DW397" s="36"/>
      <c r="DX397" s="36"/>
      <c r="ED397" s="36"/>
      <c r="EE397" s="36"/>
      <c r="EF397" s="36"/>
      <c r="EL397" s="36"/>
      <c r="EM397" s="36"/>
      <c r="EN397" s="36"/>
      <c r="ET397" s="36"/>
      <c r="EU397" s="36"/>
      <c r="EV397" s="36"/>
    </row>
    <row r="398" spans="14:152" s="30" customFormat="1" ht="12.75">
      <c r="N398" s="36">
        <v>1.282E-8</v>
      </c>
      <c r="O398" s="36">
        <v>4.5228842134000002</v>
      </c>
      <c r="P398" s="36">
        <v>3929.6772537080001</v>
      </c>
      <c r="Q398" s="30">
        <f t="shared" si="252"/>
        <v>-1.7000667906513969E-10</v>
      </c>
      <c r="R398" s="30">
        <f t="shared" si="253"/>
        <v>-1.6835077942173608E-10</v>
      </c>
      <c r="S398" s="30">
        <f t="shared" si="254"/>
        <v>-1.6835084984279862E-10</v>
      </c>
      <c r="T398" s="30">
        <f t="shared" si="255"/>
        <v>-1.683508498398384E-10</v>
      </c>
      <c r="V398" s="36">
        <v>1.5900000000000001E-9</v>
      </c>
      <c r="W398" s="36">
        <v>3.6499661790600002</v>
      </c>
      <c r="X398" s="36">
        <v>8013.2797409404002</v>
      </c>
      <c r="Y398" s="30">
        <f t="shared" si="256"/>
        <v>-1.5870951934472629E-9</v>
      </c>
      <c r="Z398" s="30">
        <f t="shared" si="257"/>
        <v>-1.5871204436540132E-9</v>
      </c>
      <c r="AA398" s="30">
        <f t="shared" si="258"/>
        <v>-1.5871204425825308E-9</v>
      </c>
      <c r="AB398" s="30">
        <f t="shared" si="259"/>
        <v>-1.5871204425825756E-9</v>
      </c>
      <c r="AD398" s="36"/>
      <c r="AE398" s="36"/>
      <c r="AF398" s="36"/>
      <c r="AL398" s="36"/>
      <c r="AM398" s="36"/>
      <c r="AN398" s="36"/>
      <c r="AT398" s="36"/>
      <c r="AU398" s="36"/>
      <c r="AV398" s="36"/>
      <c r="BB398" s="36"/>
      <c r="BC398" s="36"/>
      <c r="BD398" s="36"/>
      <c r="BJ398" s="36">
        <v>6.5000000000000003E-10</v>
      </c>
      <c r="BK398" s="36">
        <v>3.3710987321100001</v>
      </c>
      <c r="BL398" s="36">
        <v>11610.9101753832</v>
      </c>
      <c r="BM398" s="30">
        <f t="shared" si="260"/>
        <v>-1.6371829344312615E-10</v>
      </c>
      <c r="BN398" s="30">
        <f t="shared" si="261"/>
        <v>-1.6347819145607157E-10</v>
      </c>
      <c r="BO398" s="30">
        <f t="shared" si="262"/>
        <v>-1.6347820166747249E-10</v>
      </c>
      <c r="BP398" s="30">
        <f t="shared" si="263"/>
        <v>-1.6347820166704336E-10</v>
      </c>
      <c r="BR398" s="36"/>
      <c r="BS398" s="36"/>
      <c r="BT398" s="36"/>
      <c r="BZ398" s="36"/>
      <c r="CA398" s="36"/>
      <c r="CB398" s="36"/>
      <c r="CH398" s="36"/>
      <c r="CI398" s="36"/>
      <c r="CJ398" s="36"/>
      <c r="CP398" s="36"/>
      <c r="CQ398" s="36"/>
      <c r="CR398" s="36"/>
      <c r="CX398" s="36"/>
      <c r="CY398" s="36"/>
      <c r="CZ398" s="36"/>
      <c r="DF398" s="36">
        <v>6.9800000000000003E-9</v>
      </c>
      <c r="DG398" s="36">
        <v>1.45709305452</v>
      </c>
      <c r="DH398" s="36">
        <v>3377.2177920039999</v>
      </c>
      <c r="DI398" s="30">
        <f t="shared" si="264"/>
        <v>-7.4140806183435381E-11</v>
      </c>
      <c r="DJ398" s="30">
        <f t="shared" si="265"/>
        <v>-7.3365957019190125E-11</v>
      </c>
      <c r="DK398" s="30">
        <f t="shared" si="266"/>
        <v>-7.336598997147814E-11</v>
      </c>
      <c r="DL398" s="30">
        <f t="shared" si="267"/>
        <v>-7.3365989970089524E-11</v>
      </c>
      <c r="DN398" s="36">
        <v>9.6999999999999996E-10</v>
      </c>
      <c r="DO398" s="36">
        <v>0.30502193915999998</v>
      </c>
      <c r="DP398" s="36">
        <v>10014.723733098601</v>
      </c>
      <c r="DQ398" s="30">
        <f t="shared" si="268"/>
        <v>2.3478401248477422E-10</v>
      </c>
      <c r="DR398" s="30">
        <f t="shared" si="269"/>
        <v>2.3509383296630242E-10</v>
      </c>
      <c r="DS398" s="30">
        <f t="shared" si="270"/>
        <v>2.3509381979099909E-10</v>
      </c>
      <c r="DT398" s="30">
        <f t="shared" si="271"/>
        <v>2.3509381979155407E-10</v>
      </c>
      <c r="DV398" s="36"/>
      <c r="DW398" s="36"/>
      <c r="DX398" s="36"/>
      <c r="ED398" s="36"/>
      <c r="EE398" s="36"/>
      <c r="EF398" s="36"/>
      <c r="EL398" s="36"/>
      <c r="EM398" s="36"/>
      <c r="EN398" s="36"/>
      <c r="ET398" s="36"/>
      <c r="EU398" s="36"/>
      <c r="EV398" s="36"/>
    </row>
    <row r="399" spans="14:152" s="30" customFormat="1" ht="12.75">
      <c r="N399" s="36">
        <v>1.124E-8</v>
      </c>
      <c r="O399" s="36">
        <v>1.4010270143900001</v>
      </c>
      <c r="P399" s="36">
        <v>13149.150611361199</v>
      </c>
      <c r="Q399" s="30">
        <f t="shared" si="252"/>
        <v>-8.2147321616382981E-9</v>
      </c>
      <c r="R399" s="30">
        <f t="shared" si="253"/>
        <v>-8.2180474296156829E-9</v>
      </c>
      <c r="S399" s="30">
        <f t="shared" si="254"/>
        <v>-8.2180472886588506E-9</v>
      </c>
      <c r="T399" s="30">
        <f t="shared" si="255"/>
        <v>-8.2180472886647352E-9</v>
      </c>
      <c r="V399" s="36">
        <v>1.51E-9</v>
      </c>
      <c r="W399" s="36">
        <v>1.9380448750699999</v>
      </c>
      <c r="X399" s="36">
        <v>3384.3313390048002</v>
      </c>
      <c r="Y399" s="30">
        <f t="shared" si="256"/>
        <v>-6.5969573953251707E-10</v>
      </c>
      <c r="Z399" s="30">
        <f t="shared" si="257"/>
        <v>-6.5954462782022888E-10</v>
      </c>
      <c r="AA399" s="30">
        <f t="shared" si="258"/>
        <v>-6.59544634246785E-10</v>
      </c>
      <c r="AB399" s="30">
        <f t="shared" si="259"/>
        <v>-6.5954463424651461E-10</v>
      </c>
      <c r="AD399" s="36"/>
      <c r="AE399" s="36"/>
      <c r="AF399" s="36"/>
      <c r="AL399" s="36"/>
      <c r="AM399" s="36"/>
      <c r="AN399" s="36"/>
      <c r="AT399" s="36"/>
      <c r="AU399" s="36"/>
      <c r="AV399" s="36"/>
      <c r="BB399" s="36"/>
      <c r="BC399" s="36"/>
      <c r="BD399" s="36"/>
      <c r="BJ399" s="36">
        <v>6.6999999999999996E-10</v>
      </c>
      <c r="BK399" s="36">
        <v>1.9294500745900001</v>
      </c>
      <c r="BL399" s="36">
        <v>21265.523126520198</v>
      </c>
      <c r="BM399" s="30">
        <f t="shared" si="260"/>
        <v>-6.4745835908003308E-10</v>
      </c>
      <c r="BN399" s="30">
        <f t="shared" si="261"/>
        <v>-6.4757866679837347E-10</v>
      </c>
      <c r="BO399" s="30">
        <f t="shared" si="262"/>
        <v>-6.4757866168873345E-10</v>
      </c>
      <c r="BP399" s="30">
        <f t="shared" si="263"/>
        <v>-6.4757866168894831E-10</v>
      </c>
      <c r="BR399" s="36"/>
      <c r="BS399" s="36"/>
      <c r="BT399" s="36"/>
      <c r="BZ399" s="36"/>
      <c r="CA399" s="36"/>
      <c r="CB399" s="36"/>
      <c r="CH399" s="36"/>
      <c r="CI399" s="36"/>
      <c r="CJ399" s="36"/>
      <c r="CP399" s="36"/>
      <c r="CQ399" s="36"/>
      <c r="CR399" s="36"/>
      <c r="CX399" s="36"/>
      <c r="CY399" s="36"/>
      <c r="CZ399" s="36"/>
      <c r="DF399" s="36">
        <v>5.8299999999999999E-9</v>
      </c>
      <c r="DG399" s="36">
        <v>4.0188709523700004</v>
      </c>
      <c r="DH399" s="36">
        <v>664.75604512999996</v>
      </c>
      <c r="DI399" s="30">
        <f t="shared" si="264"/>
        <v>5.5095772265873967E-9</v>
      </c>
      <c r="DJ399" s="30">
        <f t="shared" si="265"/>
        <v>5.5096188785646512E-9</v>
      </c>
      <c r="DK399" s="30">
        <f t="shared" si="266"/>
        <v>5.5096188767933589E-9</v>
      </c>
      <c r="DL399" s="30">
        <f t="shared" si="267"/>
        <v>5.5096188767934342E-9</v>
      </c>
      <c r="DN399" s="36">
        <v>1.25E-9</v>
      </c>
      <c r="DO399" s="36">
        <v>3.7114487010200001</v>
      </c>
      <c r="DP399" s="36">
        <v>3873.8265101433999</v>
      </c>
      <c r="DQ399" s="30">
        <f t="shared" si="268"/>
        <v>5.8663344867614782E-10</v>
      </c>
      <c r="DR399" s="30">
        <f t="shared" si="269"/>
        <v>5.8677400177408659E-10</v>
      </c>
      <c r="DS399" s="30">
        <f t="shared" si="270"/>
        <v>5.8677399579694079E-10</v>
      </c>
      <c r="DT399" s="30">
        <f t="shared" si="271"/>
        <v>5.8677399579719174E-10</v>
      </c>
      <c r="DV399" s="36"/>
      <c r="DW399" s="36"/>
      <c r="DX399" s="36"/>
      <c r="ED399" s="36"/>
      <c r="EE399" s="36"/>
      <c r="EF399" s="36"/>
      <c r="EL399" s="36"/>
      <c r="EM399" s="36"/>
      <c r="EN399" s="36"/>
      <c r="ET399" s="36"/>
      <c r="EU399" s="36"/>
      <c r="EV399" s="36"/>
    </row>
    <row r="400" spans="14:152" s="30" customFormat="1" ht="12.75">
      <c r="N400" s="36">
        <v>1.254E-8</v>
      </c>
      <c r="O400" s="36">
        <v>3.8477596474100002</v>
      </c>
      <c r="P400" s="36">
        <v>3980.5097130138001</v>
      </c>
      <c r="Q400" s="30">
        <f t="shared" si="252"/>
        <v>1.0154128686236233E-8</v>
      </c>
      <c r="R400" s="30">
        <f t="shared" si="253"/>
        <v>1.0155091421022023E-8</v>
      </c>
      <c r="S400" s="30">
        <f t="shared" si="254"/>
        <v>1.0155091380083175E-8</v>
      </c>
      <c r="T400" s="30">
        <f t="shared" si="255"/>
        <v>1.01550913800849E-8</v>
      </c>
      <c r="V400" s="36">
        <v>1.57E-9</v>
      </c>
      <c r="W400" s="36">
        <v>0.58554505758999997</v>
      </c>
      <c r="X400" s="36">
        <v>158.94351778320001</v>
      </c>
      <c r="Y400" s="30">
        <f t="shared" si="256"/>
        <v>1.5018462594910544E-9</v>
      </c>
      <c r="Z400" s="30">
        <f t="shared" si="257"/>
        <v>1.5018438688297368E-9</v>
      </c>
      <c r="AA400" s="30">
        <f t="shared" si="258"/>
        <v>1.501843868931406E-9</v>
      </c>
      <c r="AB400" s="30">
        <f t="shared" si="259"/>
        <v>1.5018438689314017E-9</v>
      </c>
      <c r="AD400" s="36"/>
      <c r="AE400" s="36"/>
      <c r="AF400" s="36"/>
      <c r="AL400" s="36"/>
      <c r="AM400" s="36"/>
      <c r="AN400" s="36"/>
      <c r="AT400" s="36"/>
      <c r="AU400" s="36"/>
      <c r="AV400" s="36"/>
      <c r="BB400" s="36"/>
      <c r="BC400" s="36"/>
      <c r="BD400" s="36"/>
      <c r="BJ400" s="36">
        <v>5.4999999999999996E-10</v>
      </c>
      <c r="BK400" s="36">
        <v>1.9516453176399999</v>
      </c>
      <c r="BL400" s="36">
        <v>9588.1255422226004</v>
      </c>
      <c r="BM400" s="30">
        <f t="shared" si="260"/>
        <v>3.221879369960196E-10</v>
      </c>
      <c r="BN400" s="30">
        <f t="shared" si="261"/>
        <v>3.2204742820712973E-10</v>
      </c>
      <c r="BO400" s="30">
        <f t="shared" si="262"/>
        <v>3.2204743418327783E-10</v>
      </c>
      <c r="BP400" s="30">
        <f t="shared" si="263"/>
        <v>3.2204743418302441E-10</v>
      </c>
      <c r="BR400" s="36"/>
      <c r="BS400" s="36"/>
      <c r="BT400" s="36"/>
      <c r="BZ400" s="36"/>
      <c r="CA400" s="36"/>
      <c r="CB400" s="36"/>
      <c r="CH400" s="36"/>
      <c r="CI400" s="36"/>
      <c r="CJ400" s="36"/>
      <c r="CP400" s="36"/>
      <c r="CQ400" s="36"/>
      <c r="CR400" s="36"/>
      <c r="CX400" s="36"/>
      <c r="CY400" s="36"/>
      <c r="CZ400" s="36"/>
      <c r="DF400" s="36">
        <v>5.9099999999999997E-9</v>
      </c>
      <c r="DG400" s="36">
        <v>4.0138128819399999</v>
      </c>
      <c r="DH400" s="36">
        <v>19406.6782881746</v>
      </c>
      <c r="DI400" s="30">
        <f t="shared" si="264"/>
        <v>-5.8888501422176416E-9</v>
      </c>
      <c r="DJ400" s="30">
        <f t="shared" si="265"/>
        <v>-5.8891676216380724E-9</v>
      </c>
      <c r="DK400" s="30">
        <f t="shared" si="266"/>
        <v>-5.8891676081874679E-9</v>
      </c>
      <c r="DL400" s="30">
        <f t="shared" si="267"/>
        <v>-5.8891676081880387E-9</v>
      </c>
      <c r="DN400" s="36">
        <v>1.02E-9</v>
      </c>
      <c r="DO400" s="36">
        <v>5.38933965862</v>
      </c>
      <c r="DP400" s="36">
        <v>13892.1406718938</v>
      </c>
      <c r="DQ400" s="30">
        <f t="shared" si="268"/>
        <v>-8.3016626600594535E-10</v>
      </c>
      <c r="DR400" s="30">
        <f t="shared" si="269"/>
        <v>-8.3043681705734682E-10</v>
      </c>
      <c r="DS400" s="30">
        <f t="shared" si="270"/>
        <v>-8.3043680555521626E-10</v>
      </c>
      <c r="DT400" s="30">
        <f t="shared" si="271"/>
        <v>-8.3043680555569602E-10</v>
      </c>
      <c r="DV400" s="36"/>
      <c r="DW400" s="36"/>
      <c r="DX400" s="36"/>
      <c r="ED400" s="36"/>
      <c r="EE400" s="36"/>
      <c r="EF400" s="36"/>
      <c r="EL400" s="36"/>
      <c r="EM400" s="36"/>
      <c r="EN400" s="36"/>
      <c r="ET400" s="36"/>
      <c r="EU400" s="36"/>
      <c r="EV400" s="36"/>
    </row>
    <row r="401" spans="14:152" s="30" customFormat="1" ht="12.75">
      <c r="N401" s="36">
        <v>1.1210000000000001E-8</v>
      </c>
      <c r="O401" s="36">
        <v>5.0455258358900004</v>
      </c>
      <c r="P401" s="36">
        <v>23141.558382924599</v>
      </c>
      <c r="Q401" s="30">
        <f t="shared" si="252"/>
        <v>-8.2599140121510283E-9</v>
      </c>
      <c r="R401" s="30">
        <f t="shared" si="253"/>
        <v>-8.2541463630267945E-9</v>
      </c>
      <c r="S401" s="30">
        <f t="shared" si="254"/>
        <v>-8.2541466084112169E-9</v>
      </c>
      <c r="T401" s="30">
        <f t="shared" si="255"/>
        <v>-8.2541466084008705E-9</v>
      </c>
      <c r="V401" s="36">
        <v>1.73E-9</v>
      </c>
      <c r="W401" s="36">
        <v>2.7251742749300001</v>
      </c>
      <c r="X401" s="36">
        <v>2807.3983432562</v>
      </c>
      <c r="Y401" s="30">
        <f t="shared" si="256"/>
        <v>1.6653333324377058E-9</v>
      </c>
      <c r="Z401" s="30">
        <f t="shared" si="257"/>
        <v>1.6652900826852637E-9</v>
      </c>
      <c r="AA401" s="30">
        <f t="shared" si="258"/>
        <v>1.6652900845248625E-9</v>
      </c>
      <c r="AB401" s="30">
        <f t="shared" si="259"/>
        <v>1.6652900845247852E-9</v>
      </c>
      <c r="AD401" s="36"/>
      <c r="AE401" s="36"/>
      <c r="AF401" s="36"/>
      <c r="AL401" s="36"/>
      <c r="AM401" s="36"/>
      <c r="AN401" s="36"/>
      <c r="AT401" s="36"/>
      <c r="AU401" s="36"/>
      <c r="AV401" s="36"/>
      <c r="BB401" s="36"/>
      <c r="BC401" s="36"/>
      <c r="BD401" s="36"/>
      <c r="BJ401" s="36">
        <v>5.7E-10</v>
      </c>
      <c r="BK401" s="36">
        <v>2.82240075154</v>
      </c>
      <c r="BL401" s="36">
        <v>10124.930054318</v>
      </c>
      <c r="BM401" s="30">
        <f t="shared" si="260"/>
        <v>-5.6763832346357581E-10</v>
      </c>
      <c r="BN401" s="30">
        <f t="shared" si="261"/>
        <v>-5.676555436985258E-10</v>
      </c>
      <c r="BO401" s="30">
        <f t="shared" si="262"/>
        <v>-5.6765554296753161E-10</v>
      </c>
      <c r="BP401" s="30">
        <f t="shared" si="263"/>
        <v>-5.6765554296756242E-10</v>
      </c>
      <c r="BR401" s="36"/>
      <c r="BS401" s="36"/>
      <c r="BT401" s="36"/>
      <c r="BZ401" s="36"/>
      <c r="CA401" s="36"/>
      <c r="CB401" s="36"/>
      <c r="CH401" s="36"/>
      <c r="CI401" s="36"/>
      <c r="CJ401" s="36"/>
      <c r="CP401" s="36"/>
      <c r="CQ401" s="36"/>
      <c r="CR401" s="36"/>
      <c r="CX401" s="36"/>
      <c r="CY401" s="36"/>
      <c r="CZ401" s="36"/>
      <c r="DF401" s="36">
        <v>5.7100000000000003E-9</v>
      </c>
      <c r="DG401" s="36">
        <v>1.20823284619</v>
      </c>
      <c r="DH401" s="36">
        <v>5621.8601768626004</v>
      </c>
      <c r="DI401" s="30">
        <f t="shared" si="264"/>
        <v>6.6910463778950476E-10</v>
      </c>
      <c r="DJ401" s="30">
        <f t="shared" si="265"/>
        <v>6.7015257661305441E-10</v>
      </c>
      <c r="DK401" s="30">
        <f t="shared" si="266"/>
        <v>6.7015253204749123E-10</v>
      </c>
      <c r="DL401" s="30">
        <f t="shared" si="267"/>
        <v>6.7015253204936479E-10</v>
      </c>
      <c r="DN401" s="36">
        <v>1.08E-9</v>
      </c>
      <c r="DO401" s="36">
        <v>4.3343889578999999</v>
      </c>
      <c r="DP401" s="36">
        <v>3490.1756238344001</v>
      </c>
      <c r="DQ401" s="30">
        <f t="shared" si="268"/>
        <v>-8.3238257645811125E-10</v>
      </c>
      <c r="DR401" s="30">
        <f t="shared" si="269"/>
        <v>-8.3246152099050751E-10</v>
      </c>
      <c r="DS401" s="30">
        <f t="shared" si="270"/>
        <v>-8.3246151763343749E-10</v>
      </c>
      <c r="DT401" s="30">
        <f t="shared" si="271"/>
        <v>-8.3246151763357915E-10</v>
      </c>
      <c r="DV401" s="36"/>
      <c r="DW401" s="36"/>
      <c r="DX401" s="36"/>
      <c r="ED401" s="36"/>
      <c r="EE401" s="36"/>
      <c r="EF401" s="36"/>
      <c r="EL401" s="36"/>
      <c r="EM401" s="36"/>
      <c r="EN401" s="36"/>
      <c r="ET401" s="36"/>
      <c r="EU401" s="36"/>
      <c r="EV401" s="36"/>
    </row>
    <row r="402" spans="14:152" s="30" customFormat="1" ht="12.75">
      <c r="N402" s="36">
        <v>1.088E-8</v>
      </c>
      <c r="O402" s="36">
        <v>0.89388884632999999</v>
      </c>
      <c r="P402" s="36">
        <v>3340.1923506061898</v>
      </c>
      <c r="Q402" s="30">
        <f t="shared" si="252"/>
        <v>3.7030362308140388E-9</v>
      </c>
      <c r="R402" s="30">
        <f t="shared" si="253"/>
        <v>3.7041595007204904E-9</v>
      </c>
      <c r="S402" s="30">
        <f t="shared" si="254"/>
        <v>3.7041594529517597E-9</v>
      </c>
      <c r="T402" s="30">
        <f t="shared" si="255"/>
        <v>3.704159452953759E-9</v>
      </c>
      <c r="V402" s="36">
        <v>1.5900000000000001E-9</v>
      </c>
      <c r="W402" s="36">
        <v>0.67192454133000001</v>
      </c>
      <c r="X402" s="36">
        <v>13892.1406718938</v>
      </c>
      <c r="Y402" s="30">
        <f t="shared" si="256"/>
        <v>9.1730766701002888E-10</v>
      </c>
      <c r="Z402" s="30">
        <f t="shared" si="257"/>
        <v>9.1671449838765088E-10</v>
      </c>
      <c r="AA402" s="30">
        <f t="shared" si="258"/>
        <v>9.1671452361759128E-10</v>
      </c>
      <c r="AB402" s="30">
        <f t="shared" si="259"/>
        <v>9.1671452361653901E-10</v>
      </c>
      <c r="AD402" s="36"/>
      <c r="AE402" s="36"/>
      <c r="AF402" s="36"/>
      <c r="AL402" s="36"/>
      <c r="AM402" s="36"/>
      <c r="AN402" s="36"/>
      <c r="AT402" s="36"/>
      <c r="AU402" s="36"/>
      <c r="AV402" s="36"/>
      <c r="BB402" s="36"/>
      <c r="BC402" s="36"/>
      <c r="BD402" s="36"/>
      <c r="BJ402" s="36">
        <v>5.7E-10</v>
      </c>
      <c r="BK402" s="36">
        <v>6.1040735683199996</v>
      </c>
      <c r="BL402" s="36">
        <v>19800.945956224801</v>
      </c>
      <c r="BM402" s="30">
        <f t="shared" si="260"/>
        <v>-5.6996451105904026E-10</v>
      </c>
      <c r="BN402" s="30">
        <f t="shared" si="261"/>
        <v>-5.6996025027659435E-10</v>
      </c>
      <c r="BO402" s="30">
        <f t="shared" si="262"/>
        <v>-5.6996025046292847E-10</v>
      </c>
      <c r="BP402" s="30">
        <f t="shared" si="263"/>
        <v>-5.6996025046292071E-10</v>
      </c>
      <c r="BR402" s="36"/>
      <c r="BS402" s="36"/>
      <c r="BT402" s="36"/>
      <c r="BZ402" s="36"/>
      <c r="CA402" s="36"/>
      <c r="CB402" s="36"/>
      <c r="CH402" s="36"/>
      <c r="CI402" s="36"/>
      <c r="CJ402" s="36"/>
      <c r="CP402" s="36"/>
      <c r="CQ402" s="36"/>
      <c r="CR402" s="36"/>
      <c r="CX402" s="36"/>
      <c r="CY402" s="36"/>
      <c r="CZ402" s="36"/>
      <c r="DF402" s="36">
        <v>6.7999999999999997E-9</v>
      </c>
      <c r="DG402" s="36">
        <v>4.7290558655700003</v>
      </c>
      <c r="DH402" s="36">
        <v>8116.3725151589997</v>
      </c>
      <c r="DI402" s="30">
        <f t="shared" si="264"/>
        <v>-5.7324717350585103E-9</v>
      </c>
      <c r="DJ402" s="30">
        <f t="shared" si="265"/>
        <v>-5.7334474122227643E-9</v>
      </c>
      <c r="DK402" s="30">
        <f t="shared" si="266"/>
        <v>-5.7334473707384936E-9</v>
      </c>
      <c r="DL402" s="30">
        <f t="shared" si="267"/>
        <v>-5.7334473707402083E-9</v>
      </c>
      <c r="DN402" s="36">
        <v>9.5000000000000003E-10</v>
      </c>
      <c r="DO402" s="36">
        <v>2.3259101746400002</v>
      </c>
      <c r="DP402" s="36">
        <v>10028.9508271002</v>
      </c>
      <c r="DQ402" s="30">
        <f t="shared" si="268"/>
        <v>-9.4238082306869773E-10</v>
      </c>
      <c r="DR402" s="30">
        <f t="shared" si="269"/>
        <v>-9.4242035777551352E-10</v>
      </c>
      <c r="DS402" s="30">
        <f t="shared" si="270"/>
        <v>-9.4242035609638506E-10</v>
      </c>
      <c r="DT402" s="30">
        <f t="shared" si="271"/>
        <v>-9.4242035609645661E-10</v>
      </c>
      <c r="DV402" s="36"/>
      <c r="DW402" s="36"/>
      <c r="DX402" s="36"/>
      <c r="ED402" s="36"/>
      <c r="EE402" s="36"/>
      <c r="EF402" s="36"/>
      <c r="EL402" s="36"/>
      <c r="EM402" s="36"/>
      <c r="EN402" s="36"/>
      <c r="ET402" s="36"/>
      <c r="EU402" s="36"/>
      <c r="EV402" s="36"/>
    </row>
    <row r="403" spans="14:152" s="30" customFormat="1" ht="12.75">
      <c r="N403" s="36">
        <v>1.4759999999999999E-8</v>
      </c>
      <c r="O403" s="36">
        <v>4.20852908107</v>
      </c>
      <c r="P403" s="36">
        <v>16460.333529524902</v>
      </c>
      <c r="Q403" s="30">
        <f t="shared" si="252"/>
        <v>9.0867976440644792E-9</v>
      </c>
      <c r="R403" s="30">
        <f t="shared" si="253"/>
        <v>9.0930898496327306E-9</v>
      </c>
      <c r="S403" s="30">
        <f t="shared" si="254"/>
        <v>9.0930895820985174E-9</v>
      </c>
      <c r="T403" s="30">
        <f t="shared" si="255"/>
        <v>9.0930895821097521E-9</v>
      </c>
      <c r="V403" s="36">
        <v>1.5E-9</v>
      </c>
      <c r="W403" s="36">
        <v>2.6604571417399998</v>
      </c>
      <c r="X403" s="36">
        <v>19004.647949408401</v>
      </c>
      <c r="Y403" s="30">
        <f t="shared" si="256"/>
        <v>-8.5984128631232818E-10</v>
      </c>
      <c r="Z403" s="30">
        <f t="shared" si="257"/>
        <v>-8.6060896068063368E-10</v>
      </c>
      <c r="AA403" s="30">
        <f t="shared" si="258"/>
        <v>-8.6060892804060763E-10</v>
      </c>
      <c r="AB403" s="30">
        <f t="shared" si="259"/>
        <v>-8.6060892804198685E-10</v>
      </c>
      <c r="AD403" s="36"/>
      <c r="AE403" s="36"/>
      <c r="AF403" s="36"/>
      <c r="AL403" s="36"/>
      <c r="AM403" s="36"/>
      <c r="AN403" s="36"/>
      <c r="AT403" s="36"/>
      <c r="AU403" s="36"/>
      <c r="AV403" s="36"/>
      <c r="BB403" s="36"/>
      <c r="BC403" s="36"/>
      <c r="BD403" s="36"/>
      <c r="BJ403" s="36">
        <v>5.4999999999999996E-10</v>
      </c>
      <c r="BK403" s="36">
        <v>5.2097647382399996</v>
      </c>
      <c r="BL403" s="36">
        <v>3237.5196524812</v>
      </c>
      <c r="BM403" s="30">
        <f t="shared" si="260"/>
        <v>5.416446702176208E-10</v>
      </c>
      <c r="BN403" s="30">
        <f t="shared" si="261"/>
        <v>5.4163450321750873E-10</v>
      </c>
      <c r="BO403" s="30">
        <f t="shared" si="262"/>
        <v>5.416345036500149E-10</v>
      </c>
      <c r="BP403" s="30">
        <f t="shared" si="263"/>
        <v>5.416345036499966E-10</v>
      </c>
      <c r="BR403" s="36"/>
      <c r="BS403" s="36"/>
      <c r="BT403" s="36"/>
      <c r="BZ403" s="36"/>
      <c r="CA403" s="36"/>
      <c r="CB403" s="36"/>
      <c r="CH403" s="36"/>
      <c r="CI403" s="36"/>
      <c r="CJ403" s="36"/>
      <c r="CP403" s="36"/>
      <c r="CQ403" s="36"/>
      <c r="CR403" s="36"/>
      <c r="CX403" s="36"/>
      <c r="CY403" s="36"/>
      <c r="CZ403" s="36"/>
      <c r="DF403" s="36">
        <v>7.3900000000000003E-9</v>
      </c>
      <c r="DG403" s="36">
        <v>3.1976599691700001</v>
      </c>
      <c r="DH403" s="36">
        <v>9380.9596727171993</v>
      </c>
      <c r="DI403" s="30">
        <f t="shared" si="264"/>
        <v>8.9251976669025396E-10</v>
      </c>
      <c r="DJ403" s="30">
        <f t="shared" si="265"/>
        <v>8.9478190816675312E-10</v>
      </c>
      <c r="DK403" s="30">
        <f t="shared" si="266"/>
        <v>8.9478181196565719E-10</v>
      </c>
      <c r="DL403" s="30">
        <f t="shared" si="267"/>
        <v>8.9478181196972278E-10</v>
      </c>
      <c r="DN403" s="36">
        <v>1.13E-9</v>
      </c>
      <c r="DO403" s="36">
        <v>1.7432394516</v>
      </c>
      <c r="DP403" s="36">
        <v>11610.9101753832</v>
      </c>
      <c r="DQ403" s="30">
        <f t="shared" si="268"/>
        <v>1.108021136670749E-9</v>
      </c>
      <c r="DR403" s="30">
        <f t="shared" si="269"/>
        <v>1.1081057061447073E-9</v>
      </c>
      <c r="DS403" s="30">
        <f t="shared" si="270"/>
        <v>1.1081057025516263E-9</v>
      </c>
      <c r="DT403" s="30">
        <f t="shared" si="271"/>
        <v>1.1081057025517772E-9</v>
      </c>
      <c r="DV403" s="36"/>
      <c r="DW403" s="36"/>
      <c r="DX403" s="36"/>
      <c r="ED403" s="36"/>
      <c r="EE403" s="36"/>
      <c r="EF403" s="36"/>
      <c r="EL403" s="36"/>
      <c r="EM403" s="36"/>
      <c r="EN403" s="36"/>
      <c r="ET403" s="36"/>
      <c r="EU403" s="36"/>
      <c r="EV403" s="36"/>
    </row>
    <row r="404" spans="14:152" s="30" customFormat="1" ht="12.75">
      <c r="N404" s="36">
        <v>1.084E-8</v>
      </c>
      <c r="O404" s="36">
        <v>5.7055148183800002</v>
      </c>
      <c r="P404" s="36">
        <v>3760.0970705750001</v>
      </c>
      <c r="Q404" s="30">
        <f t="shared" si="252"/>
        <v>-9.1533350870515499E-9</v>
      </c>
      <c r="R404" s="30">
        <f t="shared" si="253"/>
        <v>-9.1540527833374498E-9</v>
      </c>
      <c r="S404" s="30">
        <f t="shared" si="254"/>
        <v>-9.1540527528187055E-9</v>
      </c>
      <c r="T404" s="30">
        <f t="shared" si="255"/>
        <v>-9.1540527528199843E-9</v>
      </c>
      <c r="V404" s="36">
        <v>1.92E-9</v>
      </c>
      <c r="W404" s="36">
        <v>5.7378263278299997</v>
      </c>
      <c r="X404" s="36">
        <v>206.70073729660001</v>
      </c>
      <c r="Y404" s="30">
        <f t="shared" si="256"/>
        <v>-2.310482516717467E-10</v>
      </c>
      <c r="Z404" s="30">
        <f t="shared" si="257"/>
        <v>-2.3106120264683095E-10</v>
      </c>
      <c r="AA404" s="30">
        <f t="shared" si="258"/>
        <v>-2.3106120209606E-10</v>
      </c>
      <c r="AB404" s="30">
        <f t="shared" si="259"/>
        <v>-2.3106120209608368E-10</v>
      </c>
      <c r="AD404" s="36"/>
      <c r="AE404" s="36"/>
      <c r="AF404" s="36"/>
      <c r="AL404" s="36"/>
      <c r="AM404" s="36"/>
      <c r="AN404" s="36"/>
      <c r="AT404" s="36"/>
      <c r="AU404" s="36"/>
      <c r="AV404" s="36"/>
      <c r="BB404" s="36"/>
      <c r="BC404" s="36"/>
      <c r="BD404" s="36"/>
      <c r="BJ404" s="36">
        <v>5.7E-10</v>
      </c>
      <c r="BK404" s="36">
        <v>4.1223576040600003</v>
      </c>
      <c r="BL404" s="36">
        <v>10028.9508271002</v>
      </c>
      <c r="BM404" s="30">
        <f t="shared" si="260"/>
        <v>1.9672902298551063E-10</v>
      </c>
      <c r="BN404" s="30">
        <f t="shared" si="261"/>
        <v>1.9655264604489285E-10</v>
      </c>
      <c r="BO404" s="30">
        <f t="shared" si="262"/>
        <v>1.9655265354619109E-10</v>
      </c>
      <c r="BP404" s="30">
        <f t="shared" si="263"/>
        <v>1.9655265354587175E-10</v>
      </c>
      <c r="BR404" s="36"/>
      <c r="BS404" s="36"/>
      <c r="BT404" s="36"/>
      <c r="BZ404" s="36"/>
      <c r="CA404" s="36"/>
      <c r="CB404" s="36"/>
      <c r="CH404" s="36"/>
      <c r="CI404" s="36"/>
      <c r="CJ404" s="36"/>
      <c r="CP404" s="36"/>
      <c r="CQ404" s="36"/>
      <c r="CR404" s="36"/>
      <c r="CX404" s="36"/>
      <c r="CY404" s="36"/>
      <c r="CZ404" s="36"/>
      <c r="DF404" s="36">
        <v>5.7100000000000003E-9</v>
      </c>
      <c r="DG404" s="36">
        <v>5.4606465905699997</v>
      </c>
      <c r="DH404" s="36">
        <v>5621.8256695582004</v>
      </c>
      <c r="DI404" s="30">
        <f t="shared" si="264"/>
        <v>4.7848358909575868E-9</v>
      </c>
      <c r="DJ404" s="30">
        <f t="shared" si="265"/>
        <v>4.78425996967743E-9</v>
      </c>
      <c r="DK404" s="30">
        <f t="shared" si="266"/>
        <v>4.7842599941733102E-9</v>
      </c>
      <c r="DL404" s="30">
        <f t="shared" si="267"/>
        <v>4.7842599941722803E-9</v>
      </c>
      <c r="DN404" s="36">
        <v>1.19E-9</v>
      </c>
      <c r="DO404" s="36">
        <v>4.9457800301299999</v>
      </c>
      <c r="DP404" s="36">
        <v>3443.7052009183999</v>
      </c>
      <c r="DQ404" s="30">
        <f t="shared" si="268"/>
        <v>-1.3003916002422071E-11</v>
      </c>
      <c r="DR404" s="30">
        <f t="shared" si="269"/>
        <v>-1.3138617880195511E-11</v>
      </c>
      <c r="DS404" s="30">
        <f t="shared" si="270"/>
        <v>-1.3138612151684039E-11</v>
      </c>
      <c r="DT404" s="30">
        <f t="shared" si="271"/>
        <v>-1.3138612151929234E-11</v>
      </c>
      <c r="DV404" s="36"/>
      <c r="DW404" s="36"/>
      <c r="DX404" s="36"/>
      <c r="ED404" s="36"/>
      <c r="EE404" s="36"/>
      <c r="EF404" s="36"/>
      <c r="EL404" s="36"/>
      <c r="EM404" s="36"/>
      <c r="EN404" s="36"/>
      <c r="ET404" s="36"/>
      <c r="EU404" s="36"/>
      <c r="EV404" s="36"/>
    </row>
    <row r="405" spans="14:152" s="30" customFormat="1" ht="12.75">
      <c r="N405" s="36">
        <v>1.1970000000000001E-8</v>
      </c>
      <c r="O405" s="36">
        <v>1.24543578245</v>
      </c>
      <c r="P405" s="36">
        <v>26724.899413598399</v>
      </c>
      <c r="Q405" s="30">
        <f t="shared" si="252"/>
        <v>-8.9822428816110192E-9</v>
      </c>
      <c r="R405" s="30">
        <f t="shared" si="253"/>
        <v>-8.9891901524437898E-9</v>
      </c>
      <c r="S405" s="30">
        <f t="shared" si="254"/>
        <v>-8.9891898571421607E-9</v>
      </c>
      <c r="T405" s="30">
        <f t="shared" si="255"/>
        <v>-8.9891898571547405E-9</v>
      </c>
      <c r="V405" s="36">
        <v>1.43E-9</v>
      </c>
      <c r="W405" s="36">
        <v>3.1921328091299999</v>
      </c>
      <c r="X405" s="36">
        <v>6843.6914895317996</v>
      </c>
      <c r="Y405" s="30">
        <f t="shared" si="256"/>
        <v>-1.4027052539074676E-9</v>
      </c>
      <c r="Z405" s="30">
        <f t="shared" si="257"/>
        <v>-1.4026426640548002E-9</v>
      </c>
      <c r="AA405" s="30">
        <f t="shared" si="258"/>
        <v>-1.4026426667180897E-9</v>
      </c>
      <c r="AB405" s="30">
        <f t="shared" si="259"/>
        <v>-1.4026426667179789E-9</v>
      </c>
      <c r="AD405" s="36"/>
      <c r="AE405" s="36"/>
      <c r="AF405" s="36"/>
      <c r="AL405" s="36"/>
      <c r="AM405" s="36"/>
      <c r="AN405" s="36"/>
      <c r="AT405" s="36"/>
      <c r="AU405" s="36"/>
      <c r="AV405" s="36"/>
      <c r="BB405" s="36"/>
      <c r="BC405" s="36"/>
      <c r="BD405" s="36"/>
      <c r="BJ405" s="36">
        <v>5.4999999999999996E-10</v>
      </c>
      <c r="BK405" s="36">
        <v>1.41700952855</v>
      </c>
      <c r="BL405" s="36">
        <v>15906.764126682599</v>
      </c>
      <c r="BM405" s="30">
        <f t="shared" si="260"/>
        <v>2.0676510648963455E-10</v>
      </c>
      <c r="BN405" s="30">
        <f t="shared" si="261"/>
        <v>2.0703157073555324E-10</v>
      </c>
      <c r="BO405" s="30">
        <f t="shared" si="262"/>
        <v>2.0703155940473785E-10</v>
      </c>
      <c r="BP405" s="30">
        <f t="shared" si="263"/>
        <v>2.0703155940521576E-10</v>
      </c>
      <c r="BR405" s="36"/>
      <c r="BS405" s="36"/>
      <c r="BT405" s="36"/>
      <c r="BZ405" s="36"/>
      <c r="CA405" s="36"/>
      <c r="CB405" s="36"/>
      <c r="CH405" s="36"/>
      <c r="CI405" s="36"/>
      <c r="CJ405" s="36"/>
      <c r="CP405" s="36"/>
      <c r="CQ405" s="36"/>
      <c r="CR405" s="36"/>
      <c r="CX405" s="36"/>
      <c r="CY405" s="36"/>
      <c r="CZ405" s="36"/>
      <c r="DF405" s="36">
        <v>7.0200000000000002E-9</v>
      </c>
      <c r="DG405" s="36">
        <v>0.14107083764</v>
      </c>
      <c r="DH405" s="36">
        <v>6923.9534573736</v>
      </c>
      <c r="DI405" s="30">
        <f t="shared" si="264"/>
        <v>5.9840518295636865E-9</v>
      </c>
      <c r="DJ405" s="30">
        <f t="shared" si="265"/>
        <v>5.9832162842821431E-9</v>
      </c>
      <c r="DK405" s="30">
        <f t="shared" si="266"/>
        <v>5.9832163198222501E-9</v>
      </c>
      <c r="DL405" s="30">
        <f t="shared" si="267"/>
        <v>5.9832163198207629E-9</v>
      </c>
      <c r="DN405" s="36">
        <v>9.5999999999999999E-10</v>
      </c>
      <c r="DO405" s="36">
        <v>1.63239207663</v>
      </c>
      <c r="DP405" s="36">
        <v>11925.274092600601</v>
      </c>
      <c r="DQ405" s="30">
        <f t="shared" si="268"/>
        <v>-8.1990726244295747E-11</v>
      </c>
      <c r="DR405" s="30">
        <f t="shared" si="269"/>
        <v>-8.2365672882157949E-11</v>
      </c>
      <c r="DS405" s="30">
        <f t="shared" si="270"/>
        <v>-8.2365656936934848E-11</v>
      </c>
      <c r="DT405" s="30">
        <f t="shared" si="271"/>
        <v>-8.2365656937600858E-11</v>
      </c>
      <c r="DV405" s="36"/>
      <c r="DW405" s="36"/>
      <c r="DX405" s="36"/>
      <c r="ED405" s="36"/>
      <c r="EE405" s="36"/>
      <c r="EF405" s="36"/>
      <c r="EL405" s="36"/>
      <c r="EM405" s="36"/>
      <c r="EN405" s="36"/>
      <c r="ET405" s="36"/>
      <c r="EU405" s="36"/>
      <c r="EV405" s="36"/>
    </row>
    <row r="406" spans="14:152" s="30" customFormat="1" ht="12.75">
      <c r="N406" s="36">
        <v>1.253E-8</v>
      </c>
      <c r="O406" s="36">
        <v>5.8228696599800003</v>
      </c>
      <c r="P406" s="36">
        <v>3344.5445799629001</v>
      </c>
      <c r="Q406" s="30">
        <f t="shared" si="252"/>
        <v>1.2380110684773138E-8</v>
      </c>
      <c r="R406" s="30">
        <f t="shared" si="253"/>
        <v>1.2379898169568166E-8</v>
      </c>
      <c r="S406" s="30">
        <f t="shared" si="254"/>
        <v>1.2379898178609049E-8</v>
      </c>
      <c r="T406" s="30">
        <f t="shared" si="255"/>
        <v>1.2379898178608671E-8</v>
      </c>
      <c r="V406" s="36">
        <v>1.9399999999999999E-9</v>
      </c>
      <c r="W406" s="36">
        <v>1.32358882667</v>
      </c>
      <c r="X406" s="36">
        <v>19402.7969528166</v>
      </c>
      <c r="Y406" s="30">
        <f t="shared" si="256"/>
        <v>1.6462305350828965E-9</v>
      </c>
      <c r="Z406" s="30">
        <f t="shared" si="257"/>
        <v>1.6468848570048716E-9</v>
      </c>
      <c r="AA406" s="30">
        <f t="shared" si="258"/>
        <v>1.646884829192545E-9</v>
      </c>
      <c r="AB406" s="30">
        <f t="shared" si="259"/>
        <v>1.6468848291937107E-9</v>
      </c>
      <c r="AD406" s="36"/>
      <c r="AE406" s="36"/>
      <c r="AF406" s="36"/>
      <c r="AL406" s="36"/>
      <c r="AM406" s="36"/>
      <c r="AN406" s="36"/>
      <c r="AT406" s="36"/>
      <c r="AU406" s="36"/>
      <c r="AV406" s="36"/>
      <c r="BB406" s="36"/>
      <c r="BC406" s="36"/>
      <c r="BD406" s="36"/>
      <c r="BJ406" s="36">
        <v>5.3000000000000003E-10</v>
      </c>
      <c r="BK406" s="36">
        <v>2.1632874103900002</v>
      </c>
      <c r="BL406" s="36">
        <v>6418.1409300267997</v>
      </c>
      <c r="BM406" s="30">
        <f t="shared" si="260"/>
        <v>-2.2375145403685599E-10</v>
      </c>
      <c r="BN406" s="30">
        <f t="shared" si="261"/>
        <v>-2.2385281388061356E-10</v>
      </c>
      <c r="BO406" s="30">
        <f t="shared" si="262"/>
        <v>-2.2385280957025991E-10</v>
      </c>
      <c r="BP406" s="30">
        <f t="shared" si="263"/>
        <v>-2.2385280957044424E-10</v>
      </c>
      <c r="BR406" s="36"/>
      <c r="BS406" s="36"/>
      <c r="BT406" s="36"/>
      <c r="BZ406" s="36"/>
      <c r="CA406" s="36"/>
      <c r="CB406" s="36"/>
      <c r="CH406" s="36"/>
      <c r="CI406" s="36"/>
      <c r="CJ406" s="36"/>
      <c r="CP406" s="36"/>
      <c r="CQ406" s="36"/>
      <c r="CR406" s="36"/>
      <c r="CX406" s="36"/>
      <c r="CY406" s="36"/>
      <c r="CZ406" s="36"/>
      <c r="DF406" s="36">
        <v>5.9799999999999996E-9</v>
      </c>
      <c r="DG406" s="36">
        <v>3.0598675437499998</v>
      </c>
      <c r="DH406" s="36">
        <v>3341.0423098265001</v>
      </c>
      <c r="DI406" s="30">
        <f t="shared" si="264"/>
        <v>-5.8040545672957447E-9</v>
      </c>
      <c r="DJ406" s="30">
        <f t="shared" si="265"/>
        <v>-5.8042126735787728E-9</v>
      </c>
      <c r="DK406" s="30">
        <f t="shared" si="266"/>
        <v>-5.8042126668564199E-9</v>
      </c>
      <c r="DL406" s="30">
        <f t="shared" si="267"/>
        <v>-5.8042126668567003E-9</v>
      </c>
      <c r="DN406" s="36">
        <v>1.2400000000000001E-9</v>
      </c>
      <c r="DO406" s="36">
        <v>0.82697196609000001</v>
      </c>
      <c r="DP406" s="36">
        <v>9638.9407478762005</v>
      </c>
      <c r="DQ406" s="30">
        <f t="shared" si="268"/>
        <v>-8.7255981767433638E-10</v>
      </c>
      <c r="DR406" s="30">
        <f t="shared" si="269"/>
        <v>-8.7283893443231346E-10</v>
      </c>
      <c r="DS406" s="30">
        <f t="shared" si="270"/>
        <v>-8.7283892256407565E-10</v>
      </c>
      <c r="DT406" s="30">
        <f t="shared" si="271"/>
        <v>-8.728389225645762E-10</v>
      </c>
      <c r="DV406" s="36"/>
      <c r="DW406" s="36"/>
      <c r="DX406" s="36"/>
      <c r="ED406" s="36"/>
      <c r="EE406" s="36"/>
      <c r="EF406" s="36"/>
      <c r="EL406" s="36"/>
      <c r="EM406" s="36"/>
      <c r="EN406" s="36"/>
      <c r="ET406" s="36"/>
      <c r="EU406" s="36"/>
      <c r="EV406" s="36"/>
    </row>
    <row r="407" spans="14:152" s="30" customFormat="1" ht="12.75">
      <c r="N407" s="36">
        <v>1.078E-8</v>
      </c>
      <c r="O407" s="36">
        <v>6.2474245318300001</v>
      </c>
      <c r="P407" s="36">
        <v>17.812522118</v>
      </c>
      <c r="Q407" s="30">
        <f t="shared" si="252"/>
        <v>1.0682606332748834E-8</v>
      </c>
      <c r="R407" s="30">
        <f t="shared" si="253"/>
        <v>1.0682605486184693E-8</v>
      </c>
      <c r="S407" s="30">
        <f t="shared" si="254"/>
        <v>1.0682605486220695E-8</v>
      </c>
      <c r="T407" s="30">
        <f t="shared" si="255"/>
        <v>1.0682605486220693E-8</v>
      </c>
      <c r="V407" s="36">
        <v>1.43E-9</v>
      </c>
      <c r="W407" s="36">
        <v>2.3647816372000001</v>
      </c>
      <c r="X407" s="36">
        <v>13207.029307364999</v>
      </c>
      <c r="Y407" s="30">
        <f t="shared" si="256"/>
        <v>-2.5139863565022962E-10</v>
      </c>
      <c r="Z407" s="30">
        <f t="shared" si="257"/>
        <v>-2.5200976625113764E-10</v>
      </c>
      <c r="AA407" s="30">
        <f t="shared" si="258"/>
        <v>-2.5200974026237163E-10</v>
      </c>
      <c r="AB407" s="30">
        <f t="shared" si="259"/>
        <v>-2.5200974026347183E-10</v>
      </c>
      <c r="AD407" s="36"/>
      <c r="AE407" s="36"/>
      <c r="AF407" s="36"/>
      <c r="AL407" s="36"/>
      <c r="AM407" s="36"/>
      <c r="AN407" s="36"/>
      <c r="AT407" s="36"/>
      <c r="AU407" s="36"/>
      <c r="AV407" s="36"/>
      <c r="BB407" s="36"/>
      <c r="BC407" s="36"/>
      <c r="BD407" s="36"/>
      <c r="BJ407" s="36">
        <v>6E-10</v>
      </c>
      <c r="BK407" s="36">
        <v>2.6468384032799999</v>
      </c>
      <c r="BL407" s="36">
        <v>10018.2468514476</v>
      </c>
      <c r="BM407" s="30">
        <f t="shared" si="260"/>
        <v>-5.245193965188416E-10</v>
      </c>
      <c r="BN407" s="30">
        <f t="shared" si="261"/>
        <v>-5.2461531251388469E-10</v>
      </c>
      <c r="BO407" s="30">
        <f t="shared" si="262"/>
        <v>-5.2461530843604133E-10</v>
      </c>
      <c r="BP407" s="30">
        <f t="shared" si="263"/>
        <v>-5.2461530843621307E-10</v>
      </c>
      <c r="BR407" s="36"/>
      <c r="BS407" s="36"/>
      <c r="BT407" s="36"/>
      <c r="BZ407" s="36"/>
      <c r="CA407" s="36"/>
      <c r="CB407" s="36"/>
      <c r="CH407" s="36"/>
      <c r="CI407" s="36"/>
      <c r="CJ407" s="36"/>
      <c r="CP407" s="36"/>
      <c r="CQ407" s="36"/>
      <c r="CR407" s="36"/>
      <c r="CX407" s="36"/>
      <c r="CY407" s="36"/>
      <c r="CZ407" s="36"/>
      <c r="DF407" s="36">
        <v>6.0099999999999997E-9</v>
      </c>
      <c r="DG407" s="36">
        <v>2.1794497369800001</v>
      </c>
      <c r="DH407" s="36">
        <v>7270.2896804078</v>
      </c>
      <c r="DI407" s="30">
        <f t="shared" si="264"/>
        <v>5.4576353877362272E-9</v>
      </c>
      <c r="DJ407" s="30">
        <f t="shared" si="265"/>
        <v>5.4570337417594188E-9</v>
      </c>
      <c r="DK407" s="30">
        <f t="shared" si="266"/>
        <v>5.4570337673524457E-9</v>
      </c>
      <c r="DL407" s="30">
        <f t="shared" si="267"/>
        <v>5.457033767351372E-9</v>
      </c>
      <c r="DN407" s="36">
        <v>1.01E-9</v>
      </c>
      <c r="DO407" s="36">
        <v>1.51065535085</v>
      </c>
      <c r="DP407" s="36">
        <v>1062.9050485381999</v>
      </c>
      <c r="DQ407" s="30">
        <f t="shared" si="268"/>
        <v>-3.2698695623903359E-10</v>
      </c>
      <c r="DR407" s="30">
        <f t="shared" si="269"/>
        <v>-3.269535673419593E-10</v>
      </c>
      <c r="DS407" s="30">
        <f t="shared" si="270"/>
        <v>-3.2695356876190979E-10</v>
      </c>
      <c r="DT407" s="30">
        <f t="shared" si="271"/>
        <v>-3.2695356876185039E-10</v>
      </c>
      <c r="DV407" s="36"/>
      <c r="DW407" s="36"/>
      <c r="DX407" s="36"/>
      <c r="ED407" s="36"/>
      <c r="EE407" s="36"/>
      <c r="EF407" s="36"/>
      <c r="EL407" s="36"/>
      <c r="EM407" s="36"/>
      <c r="EN407" s="36"/>
      <c r="ET407" s="36"/>
      <c r="EU407" s="36"/>
      <c r="EV407" s="36"/>
    </row>
    <row r="408" spans="14:152" s="30" customFormat="1" ht="12.75">
      <c r="N408" s="36">
        <v>1.462E-8</v>
      </c>
      <c r="O408" s="36">
        <v>2.2746751021099998</v>
      </c>
      <c r="P408" s="36">
        <v>369.69981594040001</v>
      </c>
      <c r="Q408" s="30">
        <f t="shared" si="252"/>
        <v>1.4251987147117702E-8</v>
      </c>
      <c r="R408" s="30">
        <f t="shared" si="253"/>
        <v>1.4252026759818237E-8</v>
      </c>
      <c r="S408" s="30">
        <f t="shared" si="254"/>
        <v>1.4252026758133659E-8</v>
      </c>
      <c r="T408" s="30">
        <f t="shared" si="255"/>
        <v>1.425202675813373E-8</v>
      </c>
      <c r="V408" s="36">
        <v>1.3999999999999999E-9</v>
      </c>
      <c r="W408" s="36">
        <v>1.8880056884</v>
      </c>
      <c r="X408" s="36">
        <v>11766.2632645146</v>
      </c>
      <c r="Y408" s="30">
        <f t="shared" si="256"/>
        <v>1.2156094090743685E-9</v>
      </c>
      <c r="Z408" s="30">
        <f t="shared" si="257"/>
        <v>1.2153407086907837E-9</v>
      </c>
      <c r="AA408" s="30">
        <f t="shared" si="258"/>
        <v>1.2153407201217622E-9</v>
      </c>
      <c r="AB408" s="30">
        <f t="shared" si="259"/>
        <v>1.2153407201212882E-9</v>
      </c>
      <c r="AD408" s="36"/>
      <c r="AE408" s="36"/>
      <c r="AF408" s="36"/>
      <c r="AL408" s="36"/>
      <c r="AM408" s="36"/>
      <c r="AN408" s="36"/>
      <c r="AT408" s="36"/>
      <c r="AU408" s="36"/>
      <c r="AV408" s="36"/>
      <c r="BB408" s="36"/>
      <c r="BC408" s="36"/>
      <c r="BD408" s="36"/>
      <c r="BJ408" s="36">
        <v>6.8000000000000003E-10</v>
      </c>
      <c r="BK408" s="36">
        <v>5.3653987684500004</v>
      </c>
      <c r="BL408" s="36">
        <v>1228.9621133221999</v>
      </c>
      <c r="BM408" s="30">
        <f t="shared" si="260"/>
        <v>8.2838693226407693E-11</v>
      </c>
      <c r="BN408" s="30">
        <f t="shared" si="261"/>
        <v>8.281142677117607E-11</v>
      </c>
      <c r="BO408" s="30">
        <f t="shared" si="262"/>
        <v>8.2811427930748924E-11</v>
      </c>
      <c r="BP408" s="30">
        <f t="shared" si="263"/>
        <v>8.2811427930699771E-11</v>
      </c>
      <c r="BR408" s="36"/>
      <c r="BS408" s="36"/>
      <c r="BT408" s="36"/>
      <c r="BZ408" s="36"/>
      <c r="CA408" s="36"/>
      <c r="CB408" s="36"/>
      <c r="CH408" s="36"/>
      <c r="CI408" s="36"/>
      <c r="CJ408" s="36"/>
      <c r="CP408" s="36"/>
      <c r="CQ408" s="36"/>
      <c r="CR408" s="36"/>
      <c r="CX408" s="36"/>
      <c r="CY408" s="36"/>
      <c r="CZ408" s="36"/>
      <c r="DF408" s="36">
        <v>5.7200000000000001E-9</v>
      </c>
      <c r="DG408" s="36">
        <v>0.42001145821000002</v>
      </c>
      <c r="DH408" s="36">
        <v>15110.4661198662</v>
      </c>
      <c r="DI408" s="30">
        <f t="shared" si="264"/>
        <v>-6.214817332160817E-10</v>
      </c>
      <c r="DJ408" s="30">
        <f t="shared" si="265"/>
        <v>-6.2430603006060461E-10</v>
      </c>
      <c r="DK408" s="30">
        <f t="shared" si="266"/>
        <v>-6.2430590995408751E-10</v>
      </c>
      <c r="DL408" s="30">
        <f t="shared" si="267"/>
        <v>-6.2430590995909713E-10</v>
      </c>
      <c r="DN408" s="36">
        <v>1.07E-9</v>
      </c>
      <c r="DO408" s="36">
        <v>4.3665371608000001</v>
      </c>
      <c r="DP408" s="36">
        <v>6531.6616562649997</v>
      </c>
      <c r="DQ408" s="30">
        <f t="shared" si="268"/>
        <v>9.7133560800692503E-10</v>
      </c>
      <c r="DR408" s="30">
        <f t="shared" si="269"/>
        <v>9.7123922756205051E-10</v>
      </c>
      <c r="DS408" s="30">
        <f t="shared" si="270"/>
        <v>9.7123923166180826E-10</v>
      </c>
      <c r="DT408" s="30">
        <f t="shared" si="271"/>
        <v>9.71239231661636E-10</v>
      </c>
      <c r="DV408" s="36"/>
      <c r="DW408" s="36"/>
      <c r="DX408" s="36"/>
      <c r="ED408" s="36"/>
      <c r="EE408" s="36"/>
      <c r="EF408" s="36"/>
      <c r="EL408" s="36"/>
      <c r="EM408" s="36"/>
      <c r="EN408" s="36"/>
      <c r="ET408" s="36"/>
      <c r="EU408" s="36"/>
      <c r="EV408" s="36"/>
    </row>
    <row r="409" spans="14:152" s="30" customFormat="1" ht="12.75">
      <c r="N409" s="36">
        <v>1.044E-8</v>
      </c>
      <c r="O409" s="36">
        <v>4.3415834424300002</v>
      </c>
      <c r="P409" s="36">
        <v>2277.7073781616</v>
      </c>
      <c r="Q409" s="30">
        <f t="shared" si="252"/>
        <v>-4.3838943650945498E-9</v>
      </c>
      <c r="R409" s="30">
        <f t="shared" si="253"/>
        <v>-4.3846037716638548E-9</v>
      </c>
      <c r="S409" s="30">
        <f t="shared" si="254"/>
        <v>-4.3846037414951906E-9</v>
      </c>
      <c r="T409" s="30">
        <f t="shared" si="255"/>
        <v>-4.3846037414964703E-9</v>
      </c>
      <c r="V409" s="36">
        <v>1.44E-9</v>
      </c>
      <c r="W409" s="36">
        <v>0.69018080218</v>
      </c>
      <c r="X409" s="36">
        <v>17085.958665722199</v>
      </c>
      <c r="Y409" s="30">
        <f t="shared" si="256"/>
        <v>1.4102523286430634E-9</v>
      </c>
      <c r="Z409" s="30">
        <f t="shared" si="257"/>
        <v>1.4104156501265566E-9</v>
      </c>
      <c r="AA409" s="30">
        <f t="shared" si="258"/>
        <v>1.4104156431903849E-9</v>
      </c>
      <c r="AB409" s="30">
        <f t="shared" si="259"/>
        <v>1.410415643190678E-9</v>
      </c>
      <c r="AD409" s="36"/>
      <c r="AE409" s="36"/>
      <c r="AF409" s="36"/>
      <c r="AL409" s="36"/>
      <c r="AM409" s="36"/>
      <c r="AN409" s="36"/>
      <c r="AT409" s="36"/>
      <c r="AU409" s="36"/>
      <c r="AV409" s="36"/>
      <c r="BB409" s="36"/>
      <c r="BC409" s="36"/>
      <c r="BD409" s="36"/>
      <c r="BJ409" s="36">
        <v>5.1E-10</v>
      </c>
      <c r="BK409" s="36">
        <v>5.7382421350700001</v>
      </c>
      <c r="BL409" s="36">
        <v>6048.4411140864004</v>
      </c>
      <c r="BM409" s="30">
        <f t="shared" si="260"/>
        <v>-4.5317656864282073E-10</v>
      </c>
      <c r="BN409" s="30">
        <f t="shared" si="261"/>
        <v>-4.5322307404656331E-10</v>
      </c>
      <c r="BO409" s="30">
        <f t="shared" si="262"/>
        <v>-4.5322307206919136E-10</v>
      </c>
      <c r="BP409" s="30">
        <f t="shared" si="263"/>
        <v>-4.5322307206927615E-10</v>
      </c>
      <c r="BR409" s="36"/>
      <c r="BS409" s="36"/>
      <c r="BT409" s="36"/>
      <c r="BZ409" s="36"/>
      <c r="CA409" s="36"/>
      <c r="CB409" s="36"/>
      <c r="CH409" s="36"/>
      <c r="CI409" s="36"/>
      <c r="CJ409" s="36"/>
      <c r="CP409" s="36"/>
      <c r="CQ409" s="36"/>
      <c r="CR409" s="36"/>
      <c r="CX409" s="36"/>
      <c r="CY409" s="36"/>
      <c r="CZ409" s="36"/>
      <c r="DF409" s="36">
        <v>6.5499999999999999E-9</v>
      </c>
      <c r="DG409" s="36">
        <v>1.0870608935899999</v>
      </c>
      <c r="DH409" s="36">
        <v>3169.9395560806001</v>
      </c>
      <c r="DI409" s="30">
        <f t="shared" si="264"/>
        <v>-4.6521649562296888E-9</v>
      </c>
      <c r="DJ409" s="30">
        <f t="shared" si="265"/>
        <v>-4.6516844699996386E-9</v>
      </c>
      <c r="DK409" s="30">
        <f t="shared" si="266"/>
        <v>-4.6516844904345128E-9</v>
      </c>
      <c r="DL409" s="30">
        <f t="shared" si="267"/>
        <v>-4.651684490433645E-9</v>
      </c>
      <c r="DN409" s="36">
        <v>8.9999999999999999E-10</v>
      </c>
      <c r="DO409" s="36">
        <v>2.0153477416999999</v>
      </c>
      <c r="DP409" s="36">
        <v>22324.905056709398</v>
      </c>
      <c r="DQ409" s="30">
        <f t="shared" si="268"/>
        <v>-6.5520034359215262E-10</v>
      </c>
      <c r="DR409" s="30">
        <f t="shared" si="269"/>
        <v>-6.5565297619000408E-10</v>
      </c>
      <c r="DS409" s="30">
        <f t="shared" si="270"/>
        <v>-6.5565295694824085E-10</v>
      </c>
      <c r="DT409" s="30">
        <f t="shared" si="271"/>
        <v>-6.5565295694905573E-10</v>
      </c>
      <c r="DV409" s="36"/>
      <c r="DW409" s="36"/>
      <c r="DX409" s="36"/>
      <c r="ED409" s="36"/>
      <c r="EE409" s="36"/>
      <c r="EF409" s="36"/>
      <c r="EL409" s="36"/>
      <c r="EM409" s="36"/>
      <c r="EN409" s="36"/>
      <c r="ET409" s="36"/>
      <c r="EU409" s="36"/>
      <c r="EV409" s="36"/>
    </row>
    <row r="410" spans="14:152" s="30" customFormat="1" ht="12.75">
      <c r="N410" s="36">
        <v>1.0989999999999999E-8</v>
      </c>
      <c r="O410" s="36">
        <v>4.08747611117</v>
      </c>
      <c r="P410" s="36">
        <v>802.36392244620004</v>
      </c>
      <c r="Q410" s="30">
        <f t="shared" si="252"/>
        <v>1.0280506327171518E-8</v>
      </c>
      <c r="R410" s="30">
        <f t="shared" si="253"/>
        <v>1.028040386191064E-8</v>
      </c>
      <c r="S410" s="30">
        <f t="shared" si="254"/>
        <v>1.028040386626837E-8</v>
      </c>
      <c r="T410" s="30">
        <f t="shared" si="255"/>
        <v>1.0280403866268185E-8</v>
      </c>
      <c r="V410" s="36">
        <v>1.8300000000000001E-9</v>
      </c>
      <c r="W410" s="36">
        <v>5.9808529555499996</v>
      </c>
      <c r="X410" s="36">
        <v>13362.517017102</v>
      </c>
      <c r="Y410" s="30">
        <f t="shared" si="256"/>
        <v>9.7881529818201075E-10</v>
      </c>
      <c r="Z410" s="30">
        <f t="shared" si="257"/>
        <v>9.7949438967770128E-10</v>
      </c>
      <c r="AA410" s="30">
        <f t="shared" si="258"/>
        <v>9.7949436080176247E-10</v>
      </c>
      <c r="AB410" s="30">
        <f t="shared" si="259"/>
        <v>9.7949436080299269E-10</v>
      </c>
      <c r="AD410" s="36"/>
      <c r="AE410" s="36"/>
      <c r="AF410" s="36"/>
      <c r="AL410" s="36"/>
      <c r="AM410" s="36"/>
      <c r="AN410" s="36"/>
      <c r="AT410" s="36"/>
      <c r="AU410" s="36"/>
      <c r="AV410" s="36"/>
      <c r="BB410" s="36"/>
      <c r="BC410" s="36"/>
      <c r="BD410" s="36"/>
      <c r="BJ410" s="36">
        <v>5.3000000000000003E-10</v>
      </c>
      <c r="BK410" s="36">
        <v>0.31937174552999997</v>
      </c>
      <c r="BL410" s="36">
        <v>12721.572099417001</v>
      </c>
      <c r="BM410" s="30">
        <f t="shared" si="260"/>
        <v>2.3980353785742229E-10</v>
      </c>
      <c r="BN410" s="30">
        <f t="shared" si="261"/>
        <v>2.3960586375629357E-10</v>
      </c>
      <c r="BO410" s="30">
        <f t="shared" si="262"/>
        <v>2.3960587216373571E-10</v>
      </c>
      <c r="BP410" s="30">
        <f t="shared" si="263"/>
        <v>2.3960587216338638E-10</v>
      </c>
      <c r="BR410" s="36"/>
      <c r="BS410" s="36"/>
      <c r="BT410" s="36"/>
      <c r="BZ410" s="36"/>
      <c r="CA410" s="36"/>
      <c r="CB410" s="36"/>
      <c r="CH410" s="36"/>
      <c r="CI410" s="36"/>
      <c r="CJ410" s="36"/>
      <c r="CP410" s="36"/>
      <c r="CQ410" s="36"/>
      <c r="CR410" s="36"/>
      <c r="CX410" s="36"/>
      <c r="CY410" s="36"/>
      <c r="CZ410" s="36"/>
      <c r="DF410" s="36">
        <v>5.8200000000000002E-9</v>
      </c>
      <c r="DG410" s="36">
        <v>1.68224967199</v>
      </c>
      <c r="DH410" s="36">
        <v>26087.903141574199</v>
      </c>
      <c r="DI410" s="30">
        <f t="shared" si="264"/>
        <v>1.2551466283420563E-10</v>
      </c>
      <c r="DJ410" s="30">
        <f t="shared" si="265"/>
        <v>1.30504472655088E-10</v>
      </c>
      <c r="DK410" s="30">
        <f t="shared" si="266"/>
        <v>1.305042604537266E-10</v>
      </c>
      <c r="DL410" s="30">
        <f t="shared" si="267"/>
        <v>1.3050426046265671E-10</v>
      </c>
      <c r="DN410" s="36">
        <v>9.4000000000000006E-10</v>
      </c>
      <c r="DO410" s="36">
        <v>4.8520286927700003</v>
      </c>
      <c r="DP410" s="36">
        <v>14047.4937610252</v>
      </c>
      <c r="DQ410" s="30">
        <f t="shared" si="268"/>
        <v>-6.6912101008656798E-10</v>
      </c>
      <c r="DR410" s="30">
        <f t="shared" si="269"/>
        <v>-6.6881607360644909E-10</v>
      </c>
      <c r="DS410" s="30">
        <f t="shared" si="270"/>
        <v>-6.6881608657761924E-10</v>
      </c>
      <c r="DT410" s="30">
        <f t="shared" si="271"/>
        <v>-6.6881608657707475E-10</v>
      </c>
      <c r="DV410" s="36"/>
      <c r="DW410" s="36"/>
      <c r="DX410" s="36"/>
      <c r="ED410" s="36"/>
      <c r="EE410" s="36"/>
      <c r="EF410" s="36"/>
      <c r="EL410" s="36"/>
      <c r="EM410" s="36"/>
      <c r="EN410" s="36"/>
      <c r="ET410" s="36"/>
      <c r="EU410" s="36"/>
      <c r="EV410" s="36"/>
    </row>
    <row r="411" spans="14:152" s="30" customFormat="1" ht="12.75">
      <c r="N411" s="36">
        <v>1.1220000000000001E-8</v>
      </c>
      <c r="O411" s="36">
        <v>4.3172685441800001</v>
      </c>
      <c r="P411" s="36">
        <v>107.66352393859999</v>
      </c>
      <c r="Q411" s="30">
        <f t="shared" si="252"/>
        <v>-9.3929269576884676E-9</v>
      </c>
      <c r="R411" s="30">
        <f t="shared" si="253"/>
        <v>-9.3929486768034687E-9</v>
      </c>
      <c r="S411" s="30">
        <f t="shared" si="254"/>
        <v>-9.392948675879819E-9</v>
      </c>
      <c r="T411" s="30">
        <f t="shared" si="255"/>
        <v>-9.392948675879857E-9</v>
      </c>
      <c r="V411" s="36">
        <v>1.61E-9</v>
      </c>
      <c r="W411" s="36">
        <v>2.9276415522199999</v>
      </c>
      <c r="X411" s="36">
        <v>5.8572022995999999</v>
      </c>
      <c r="Y411" s="30">
        <f t="shared" si="256"/>
        <v>-1.5613623208585991E-9</v>
      </c>
      <c r="Z411" s="30">
        <f t="shared" si="257"/>
        <v>-1.5613622452403413E-9</v>
      </c>
      <c r="AA411" s="30">
        <f t="shared" si="258"/>
        <v>-1.5613622452435572E-9</v>
      </c>
      <c r="AB411" s="30">
        <f t="shared" si="259"/>
        <v>-1.561362245243557E-9</v>
      </c>
      <c r="AD411" s="36"/>
      <c r="AE411" s="36"/>
      <c r="AF411" s="36"/>
      <c r="AL411" s="36"/>
      <c r="AM411" s="36"/>
      <c r="AN411" s="36"/>
      <c r="AT411" s="36"/>
      <c r="AU411" s="36"/>
      <c r="AV411" s="36"/>
      <c r="BB411" s="36"/>
      <c r="BC411" s="36"/>
      <c r="BD411" s="36"/>
      <c r="BJ411" s="36">
        <v>5.1E-10</v>
      </c>
      <c r="BK411" s="36">
        <v>6.3125241050000003E-2</v>
      </c>
      <c r="BL411" s="36">
        <v>20206.141196330998</v>
      </c>
      <c r="BM411" s="30">
        <f t="shared" si="260"/>
        <v>2.1942317370533817E-10</v>
      </c>
      <c r="BN411" s="30">
        <f t="shared" si="261"/>
        <v>2.1972892041582361E-10</v>
      </c>
      <c r="BO411" s="30">
        <f t="shared" si="262"/>
        <v>2.1972890741528483E-10</v>
      </c>
      <c r="BP411" s="30">
        <f t="shared" si="263"/>
        <v>2.1972890741583424E-10</v>
      </c>
      <c r="BR411" s="36"/>
      <c r="BS411" s="36"/>
      <c r="BT411" s="36"/>
      <c r="BZ411" s="36"/>
      <c r="CA411" s="36"/>
      <c r="CB411" s="36"/>
      <c r="CH411" s="36"/>
      <c r="CI411" s="36"/>
      <c r="CJ411" s="36"/>
      <c r="CP411" s="36"/>
      <c r="CQ411" s="36"/>
      <c r="CR411" s="36"/>
      <c r="CX411" s="36"/>
      <c r="CY411" s="36"/>
      <c r="CZ411" s="36"/>
      <c r="DF411" s="36">
        <v>5.4299999999999997E-9</v>
      </c>
      <c r="DG411" s="36">
        <v>2.4271624105799998</v>
      </c>
      <c r="DH411" s="36">
        <v>170.67287061920001</v>
      </c>
      <c r="DI411" s="30">
        <f t="shared" si="264"/>
        <v>4.8772742441405455E-10</v>
      </c>
      <c r="DJ411" s="30">
        <f t="shared" si="265"/>
        <v>4.8775776557067857E-10</v>
      </c>
      <c r="DK411" s="30">
        <f t="shared" si="266"/>
        <v>4.8775776428035044E-10</v>
      </c>
      <c r="DL411" s="30">
        <f t="shared" si="267"/>
        <v>4.8775776428040441E-10</v>
      </c>
      <c r="DN411" s="36">
        <v>8.9000000000000003E-10</v>
      </c>
      <c r="DO411" s="36">
        <v>1.23714034226</v>
      </c>
      <c r="DP411" s="36">
        <v>20809.4676246452</v>
      </c>
      <c r="DQ411" s="30">
        <f t="shared" si="268"/>
        <v>4.4658779103314386E-10</v>
      </c>
      <c r="DR411" s="30">
        <f t="shared" si="269"/>
        <v>4.4606107494087591E-10</v>
      </c>
      <c r="DS411" s="30">
        <f t="shared" si="270"/>
        <v>4.4606109734515907E-10</v>
      </c>
      <c r="DT411" s="30">
        <f t="shared" si="271"/>
        <v>4.4606109734421779E-10</v>
      </c>
      <c r="DV411" s="36"/>
      <c r="DW411" s="36"/>
      <c r="DX411" s="36"/>
      <c r="ED411" s="36"/>
      <c r="EE411" s="36"/>
      <c r="EF411" s="36"/>
      <c r="EL411" s="36"/>
      <c r="EM411" s="36"/>
      <c r="EN411" s="36"/>
      <c r="ET411" s="36"/>
      <c r="EU411" s="36"/>
      <c r="EV411" s="36"/>
    </row>
    <row r="412" spans="14:152" s="30" customFormat="1" ht="12.75">
      <c r="N412" s="36">
        <v>1.1479999999999999E-8</v>
      </c>
      <c r="O412" s="36">
        <v>0.42666214138000003</v>
      </c>
      <c r="P412" s="36">
        <v>949.17560896980001</v>
      </c>
      <c r="Q412" s="30">
        <f t="shared" si="252"/>
        <v>1.4167115010097162E-9</v>
      </c>
      <c r="R412" s="30">
        <f t="shared" si="253"/>
        <v>1.4170669539447129E-9</v>
      </c>
      <c r="S412" s="30">
        <f t="shared" si="254"/>
        <v>1.4170669388282813E-9</v>
      </c>
      <c r="T412" s="30">
        <f t="shared" si="255"/>
        <v>1.4170669388289087E-9</v>
      </c>
      <c r="V412" s="36">
        <v>1.62E-9</v>
      </c>
      <c r="W412" s="36">
        <v>6.0705106441299996</v>
      </c>
      <c r="X412" s="36">
        <v>6701.5801727983999</v>
      </c>
      <c r="Y412" s="30">
        <f t="shared" si="256"/>
        <v>1.5330935429899719E-9</v>
      </c>
      <c r="Z412" s="30">
        <f t="shared" si="257"/>
        <v>1.5332088241841972E-9</v>
      </c>
      <c r="AA412" s="30">
        <f t="shared" si="258"/>
        <v>1.5332088192831773E-9</v>
      </c>
      <c r="AB412" s="30">
        <f t="shared" si="259"/>
        <v>1.5332088192833816E-9</v>
      </c>
      <c r="AD412" s="36"/>
      <c r="AE412" s="36"/>
      <c r="AF412" s="36"/>
      <c r="AL412" s="36"/>
      <c r="AM412" s="36"/>
      <c r="AN412" s="36"/>
      <c r="AT412" s="36"/>
      <c r="AU412" s="36"/>
      <c r="AV412" s="36"/>
      <c r="BB412" s="36"/>
      <c r="BC412" s="36"/>
      <c r="BD412" s="36"/>
      <c r="BJ412" s="36">
        <v>4.8999999999999996E-10</v>
      </c>
      <c r="BK412" s="36">
        <v>4.5340140238500002</v>
      </c>
      <c r="BL412" s="36">
        <v>6675.7019290921999</v>
      </c>
      <c r="BM412" s="30">
        <f t="shared" si="260"/>
        <v>2.3784584815826973E-10</v>
      </c>
      <c r="BN412" s="30">
        <f t="shared" si="261"/>
        <v>2.3775183187498282E-10</v>
      </c>
      <c r="BO412" s="30">
        <f t="shared" si="262"/>
        <v>2.3775183587348958E-10</v>
      </c>
      <c r="BP412" s="30">
        <f t="shared" si="263"/>
        <v>2.3775183587332213E-10</v>
      </c>
      <c r="BR412" s="36"/>
      <c r="BS412" s="36"/>
      <c r="BT412" s="36"/>
      <c r="BZ412" s="36"/>
      <c r="CA412" s="36"/>
      <c r="CB412" s="36"/>
      <c r="CH412" s="36"/>
      <c r="CI412" s="36"/>
      <c r="CJ412" s="36"/>
      <c r="CP412" s="36"/>
      <c r="CQ412" s="36"/>
      <c r="CR412" s="36"/>
      <c r="CX412" s="36"/>
      <c r="CY412" s="36"/>
      <c r="CZ412" s="36"/>
      <c r="DF412" s="36">
        <v>5.4299999999999997E-9</v>
      </c>
      <c r="DG412" s="36">
        <v>1.6846067811300001</v>
      </c>
      <c r="DH412" s="36">
        <v>11780.490358516199</v>
      </c>
      <c r="DI412" s="30">
        <f t="shared" si="264"/>
        <v>3.7779380119293011E-9</v>
      </c>
      <c r="DJ412" s="30">
        <f t="shared" si="265"/>
        <v>3.7764273541598077E-9</v>
      </c>
      <c r="DK412" s="30">
        <f t="shared" si="266"/>
        <v>3.7764274184161299E-9</v>
      </c>
      <c r="DL412" s="30">
        <f t="shared" si="267"/>
        <v>3.7764274184134134E-9</v>
      </c>
      <c r="DN412" s="36">
        <v>9.5000000000000003E-10</v>
      </c>
      <c r="DO412" s="36">
        <v>5.6991678563099999</v>
      </c>
      <c r="DP412" s="36">
        <v>6717.252720077</v>
      </c>
      <c r="DQ412" s="30">
        <f t="shared" si="268"/>
        <v>9.4208157647813081E-10</v>
      </c>
      <c r="DR412" s="30">
        <f t="shared" si="269"/>
        <v>9.4205452588564994E-10</v>
      </c>
      <c r="DS412" s="30">
        <f t="shared" si="270"/>
        <v>9.4205452703701649E-10</v>
      </c>
      <c r="DT412" s="30">
        <f t="shared" si="271"/>
        <v>9.4205452703696769E-10</v>
      </c>
      <c r="DV412" s="36"/>
      <c r="DW412" s="36"/>
      <c r="DX412" s="36"/>
      <c r="ED412" s="36"/>
      <c r="EE412" s="36"/>
      <c r="EF412" s="36"/>
      <c r="EL412" s="36"/>
      <c r="EM412" s="36"/>
      <c r="EN412" s="36"/>
      <c r="ET412" s="36"/>
      <c r="EU412" s="36"/>
      <c r="EV412" s="36"/>
    </row>
    <row r="413" spans="14:152" s="30" customFormat="1" ht="12.75">
      <c r="N413" s="36">
        <v>1.1830000000000001E-8</v>
      </c>
      <c r="O413" s="36">
        <v>0.31560034120000002</v>
      </c>
      <c r="P413" s="36">
        <v>1162.4747044077999</v>
      </c>
      <c r="Q413" s="30">
        <f t="shared" si="252"/>
        <v>1.169115621281437E-8</v>
      </c>
      <c r="R413" s="30">
        <f t="shared" si="253"/>
        <v>1.1691225260528899E-8</v>
      </c>
      <c r="S413" s="30">
        <f t="shared" si="254"/>
        <v>1.1691225257592845E-8</v>
      </c>
      <c r="T413" s="30">
        <f t="shared" si="255"/>
        <v>1.1691225257592971E-8</v>
      </c>
      <c r="V413" s="36">
        <v>1.92E-9</v>
      </c>
      <c r="W413" s="36">
        <v>0.86266150575</v>
      </c>
      <c r="X413" s="36">
        <v>2814.4445799542</v>
      </c>
      <c r="Y413" s="30">
        <f t="shared" si="256"/>
        <v>-1.0921257668075268E-9</v>
      </c>
      <c r="Z413" s="30">
        <f t="shared" si="257"/>
        <v>-1.0922718581444368E-9</v>
      </c>
      <c r="AA413" s="30">
        <f t="shared" si="258"/>
        <v>-1.0922718519317593E-9</v>
      </c>
      <c r="AB413" s="30">
        <f t="shared" si="259"/>
        <v>-1.0922718519320201E-9</v>
      </c>
      <c r="AD413" s="36"/>
      <c r="AE413" s="36"/>
      <c r="AF413" s="36"/>
      <c r="AL413" s="36"/>
      <c r="AM413" s="36"/>
      <c r="AN413" s="36"/>
      <c r="AT413" s="36"/>
      <c r="AU413" s="36"/>
      <c r="AV413" s="36"/>
      <c r="BB413" s="36"/>
      <c r="BC413" s="36"/>
      <c r="BD413" s="36"/>
      <c r="BJ413" s="36">
        <v>5.1E-10</v>
      </c>
      <c r="BK413" s="36">
        <v>1.1547556053400001</v>
      </c>
      <c r="BL413" s="36">
        <v>10156.9023601348</v>
      </c>
      <c r="BM413" s="30">
        <f t="shared" si="260"/>
        <v>9.2839770667991186E-11</v>
      </c>
      <c r="BN413" s="30">
        <f t="shared" si="261"/>
        <v>9.3007198312488164E-11</v>
      </c>
      <c r="BO413" s="30">
        <f t="shared" si="262"/>
        <v>9.3007191192454114E-11</v>
      </c>
      <c r="BP413" s="30">
        <f t="shared" si="263"/>
        <v>9.3007191192753398E-11</v>
      </c>
      <c r="BR413" s="36"/>
      <c r="BS413" s="36"/>
      <c r="BT413" s="36"/>
      <c r="BZ413" s="36"/>
      <c r="CA413" s="36"/>
      <c r="CB413" s="36"/>
      <c r="CH413" s="36"/>
      <c r="CI413" s="36"/>
      <c r="CJ413" s="36"/>
      <c r="CP413" s="36"/>
      <c r="CQ413" s="36"/>
      <c r="CR413" s="36"/>
      <c r="CX413" s="36"/>
      <c r="CY413" s="36"/>
      <c r="CZ413" s="36"/>
      <c r="DF413" s="36">
        <v>5.3300000000000004E-9</v>
      </c>
      <c r="DG413" s="36">
        <v>2.6398268495199999</v>
      </c>
      <c r="DH413" s="36">
        <v>2277.7073781616</v>
      </c>
      <c r="DI413" s="30">
        <f t="shared" si="264"/>
        <v>-4.5036252607975292E-9</v>
      </c>
      <c r="DJ413" s="30">
        <f t="shared" si="265"/>
        <v>-4.5034118109344389E-9</v>
      </c>
      <c r="DK413" s="30">
        <f t="shared" si="266"/>
        <v>-4.5034118200124335E-9</v>
      </c>
      <c r="DL413" s="30">
        <f t="shared" si="267"/>
        <v>-4.5034118200120488E-9</v>
      </c>
      <c r="DN413" s="36">
        <v>9.5000000000000003E-10</v>
      </c>
      <c r="DO413" s="36">
        <v>2.1503829994300001</v>
      </c>
      <c r="DP413" s="36">
        <v>8013.2797409404002</v>
      </c>
      <c r="DQ413" s="30">
        <f t="shared" si="268"/>
        <v>-1.2472480548736136E-10</v>
      </c>
      <c r="DR413" s="30">
        <f t="shared" si="269"/>
        <v>-1.2447672487230442E-10</v>
      </c>
      <c r="DS413" s="30">
        <f t="shared" si="270"/>
        <v>-1.2447673542269547E-10</v>
      </c>
      <c r="DT413" s="30">
        <f t="shared" si="271"/>
        <v>-1.2447673542225381E-10</v>
      </c>
      <c r="DV413" s="36"/>
      <c r="DW413" s="36"/>
      <c r="DX413" s="36"/>
      <c r="ED413" s="36"/>
      <c r="EE413" s="36"/>
      <c r="EF413" s="36"/>
      <c r="EL413" s="36"/>
      <c r="EM413" s="36"/>
      <c r="EN413" s="36"/>
      <c r="ET413" s="36"/>
      <c r="EU413" s="36"/>
      <c r="EV413" s="36"/>
    </row>
    <row r="414" spans="14:152" s="30" customFormat="1" ht="12.75">
      <c r="N414" s="36">
        <v>1.13E-8</v>
      </c>
      <c r="O414" s="36">
        <v>3.46061330657</v>
      </c>
      <c r="P414" s="36">
        <v>5732.0492444297997</v>
      </c>
      <c r="Q414" s="30">
        <f t="shared" si="252"/>
        <v>-1.1287617757895803E-8</v>
      </c>
      <c r="R414" s="30">
        <f t="shared" si="253"/>
        <v>-1.1287517908806623E-8</v>
      </c>
      <c r="S414" s="30">
        <f t="shared" si="254"/>
        <v>-1.1287517913061462E-8</v>
      </c>
      <c r="T414" s="30">
        <f t="shared" si="255"/>
        <v>-1.1287517913061283E-8</v>
      </c>
      <c r="V414" s="36">
        <v>1.8199999999999999E-9</v>
      </c>
      <c r="W414" s="36">
        <v>5.2644679709200002</v>
      </c>
      <c r="X414" s="36">
        <v>3873.8265101433999</v>
      </c>
      <c r="Y414" s="30">
        <f t="shared" si="256"/>
        <v>-1.5916868621843067E-9</v>
      </c>
      <c r="Z414" s="30">
        <f t="shared" si="257"/>
        <v>-1.5915744620091255E-9</v>
      </c>
      <c r="AA414" s="30">
        <f t="shared" si="258"/>
        <v>-1.5915744667897538E-9</v>
      </c>
      <c r="AB414" s="30">
        <f t="shared" si="259"/>
        <v>-1.591574466789553E-9</v>
      </c>
      <c r="AD414" s="36"/>
      <c r="AE414" s="36"/>
      <c r="AF414" s="36"/>
      <c r="AL414" s="36"/>
      <c r="AM414" s="36"/>
      <c r="AN414" s="36"/>
      <c r="AT414" s="36"/>
      <c r="AU414" s="36"/>
      <c r="AV414" s="36"/>
      <c r="BB414" s="36"/>
      <c r="BC414" s="36"/>
      <c r="BD414" s="36"/>
      <c r="BJ414" s="36">
        <v>6.3999999999999996E-10</v>
      </c>
      <c r="BK414" s="36">
        <v>4.5633226877000004</v>
      </c>
      <c r="BL414" s="36">
        <v>16703.079387151101</v>
      </c>
      <c r="BM414" s="30">
        <f t="shared" si="260"/>
        <v>6.3776879522668871E-10</v>
      </c>
      <c r="BN414" s="30">
        <f t="shared" si="261"/>
        <v>6.3773938210723728E-10</v>
      </c>
      <c r="BO414" s="30">
        <f t="shared" si="262"/>
        <v>6.3773938336218752E-10</v>
      </c>
      <c r="BP414" s="30">
        <f t="shared" si="263"/>
        <v>6.3773938336213479E-10</v>
      </c>
      <c r="BR414" s="36"/>
      <c r="BS414" s="36"/>
      <c r="BT414" s="36"/>
      <c r="BZ414" s="36"/>
      <c r="CA414" s="36"/>
      <c r="CB414" s="36"/>
      <c r="CH414" s="36"/>
      <c r="CI414" s="36"/>
      <c r="CJ414" s="36"/>
      <c r="CP414" s="36"/>
      <c r="CQ414" s="36"/>
      <c r="CR414" s="36"/>
      <c r="CX414" s="36"/>
      <c r="CY414" s="36"/>
      <c r="CZ414" s="36"/>
      <c r="DF414" s="36">
        <v>5.4999999999999996E-9</v>
      </c>
      <c r="DG414" s="36">
        <v>2.5422067998700002</v>
      </c>
      <c r="DH414" s="36">
        <v>7380.4960016271998</v>
      </c>
      <c r="DI414" s="30">
        <f t="shared" si="264"/>
        <v>4.2753349308417628E-9</v>
      </c>
      <c r="DJ414" s="30">
        <f t="shared" si="265"/>
        <v>4.2744953702413121E-9</v>
      </c>
      <c r="DK414" s="30">
        <f t="shared" si="266"/>
        <v>4.2744954059509448E-9</v>
      </c>
      <c r="DL414" s="30">
        <f t="shared" si="267"/>
        <v>4.2744954059494451E-9</v>
      </c>
      <c r="DN414" s="36">
        <v>1.1100000000000001E-9</v>
      </c>
      <c r="DO414" s="36">
        <v>3.91313035726</v>
      </c>
      <c r="DP414" s="36">
        <v>3311.18291816379</v>
      </c>
      <c r="DQ414" s="30">
        <f t="shared" si="268"/>
        <v>-3.373443053873818E-10</v>
      </c>
      <c r="DR414" s="30">
        <f t="shared" si="269"/>
        <v>-3.3745940702138377E-10</v>
      </c>
      <c r="DS414" s="30">
        <f t="shared" si="270"/>
        <v>-3.3745940212649897E-10</v>
      </c>
      <c r="DT414" s="30">
        <f t="shared" si="271"/>
        <v>-3.3745940212670561E-10</v>
      </c>
      <c r="DV414" s="36"/>
      <c r="DW414" s="36"/>
      <c r="DX414" s="36"/>
      <c r="ED414" s="36"/>
      <c r="EE414" s="36"/>
      <c r="EF414" s="36"/>
      <c r="EL414" s="36"/>
      <c r="EM414" s="36"/>
      <c r="EN414" s="36"/>
      <c r="ET414" s="36"/>
      <c r="EU414" s="36"/>
      <c r="EV414" s="36"/>
    </row>
    <row r="415" spans="14:152" s="30" customFormat="1" ht="12.75">
      <c r="N415" s="36">
        <v>1.0589999999999999E-8</v>
      </c>
      <c r="O415" s="36">
        <v>1.3407599907800001</v>
      </c>
      <c r="P415" s="36">
        <v>2149.6885348241999</v>
      </c>
      <c r="Q415" s="30">
        <f t="shared" si="252"/>
        <v>-4.2913749381224703E-9</v>
      </c>
      <c r="R415" s="30">
        <f t="shared" si="253"/>
        <v>-4.2906907844339532E-9</v>
      </c>
      <c r="S415" s="30">
        <f t="shared" si="254"/>
        <v>-4.2906908135296499E-9</v>
      </c>
      <c r="T415" s="30">
        <f t="shared" si="255"/>
        <v>-4.2906908135284124E-9</v>
      </c>
      <c r="V415" s="36">
        <v>1.37E-9</v>
      </c>
      <c r="W415" s="36">
        <v>0.41563614709000002</v>
      </c>
      <c r="X415" s="36">
        <v>5820.9149246467996</v>
      </c>
      <c r="Y415" s="30">
        <f t="shared" si="256"/>
        <v>1.2377976346683847E-9</v>
      </c>
      <c r="Z415" s="30">
        <f t="shared" si="257"/>
        <v>1.2376852615811399E-9</v>
      </c>
      <c r="AA415" s="30">
        <f t="shared" si="258"/>
        <v>1.2376852663610353E-9</v>
      </c>
      <c r="AB415" s="30">
        <f t="shared" si="259"/>
        <v>1.2376852663608349E-9</v>
      </c>
      <c r="AD415" s="36"/>
      <c r="AE415" s="36"/>
      <c r="AF415" s="36"/>
      <c r="AL415" s="36"/>
      <c r="AM415" s="36"/>
      <c r="AN415" s="36"/>
      <c r="AT415" s="36"/>
      <c r="AU415" s="36"/>
      <c r="AV415" s="36"/>
      <c r="BB415" s="36"/>
      <c r="BC415" s="36"/>
      <c r="BD415" s="36"/>
      <c r="BJ415" s="36">
        <v>6E-10</v>
      </c>
      <c r="BK415" s="36">
        <v>3.6100744361400001</v>
      </c>
      <c r="BL415" s="36">
        <v>9468.2678772569998</v>
      </c>
      <c r="BM415" s="30">
        <f t="shared" si="260"/>
        <v>1.1493037638649728E-10</v>
      </c>
      <c r="BN415" s="30">
        <f t="shared" si="261"/>
        <v>1.1511365769509653E-10</v>
      </c>
      <c r="BO415" s="30">
        <f t="shared" si="262"/>
        <v>1.1511364990086556E-10</v>
      </c>
      <c r="BP415" s="30">
        <f t="shared" si="263"/>
        <v>1.1511364990119191E-10</v>
      </c>
      <c r="BR415" s="36"/>
      <c r="BS415" s="36"/>
      <c r="BT415" s="36"/>
      <c r="BZ415" s="36"/>
      <c r="CA415" s="36"/>
      <c r="CB415" s="36"/>
      <c r="CH415" s="36"/>
      <c r="CI415" s="36"/>
      <c r="CJ415" s="36"/>
      <c r="CP415" s="36"/>
      <c r="CQ415" s="36"/>
      <c r="CR415" s="36"/>
      <c r="CX415" s="36"/>
      <c r="CY415" s="36"/>
      <c r="CZ415" s="36"/>
      <c r="DF415" s="36">
        <v>5.76E-9</v>
      </c>
      <c r="DG415" s="36">
        <v>1.6904202875400001</v>
      </c>
      <c r="DH415" s="36">
        <v>3384.3313390048002</v>
      </c>
      <c r="DI415" s="30">
        <f t="shared" si="264"/>
        <v>-1.1697706759875858E-9</v>
      </c>
      <c r="DJ415" s="30">
        <f t="shared" si="265"/>
        <v>-1.1691432226531444E-9</v>
      </c>
      <c r="DK415" s="30">
        <f t="shared" si="266"/>
        <v>-1.1691432493373869E-9</v>
      </c>
      <c r="DL415" s="30">
        <f t="shared" si="267"/>
        <v>-1.1691432493362649E-9</v>
      </c>
      <c r="DN415" s="36">
        <v>8.9000000000000003E-10</v>
      </c>
      <c r="DO415" s="36">
        <v>1.37925538521</v>
      </c>
      <c r="DP415" s="36">
        <v>74.781598567299994</v>
      </c>
      <c r="DQ415" s="30">
        <f t="shared" si="268"/>
        <v>5.0705654741040825E-10</v>
      </c>
      <c r="DR415" s="30">
        <f t="shared" si="269"/>
        <v>5.0705834543494829E-10</v>
      </c>
      <c r="DS415" s="30">
        <f t="shared" si="270"/>
        <v>5.0705834535848309E-10</v>
      </c>
      <c r="DT415" s="30">
        <f t="shared" si="271"/>
        <v>5.070583453584864E-10</v>
      </c>
      <c r="DV415" s="36"/>
      <c r="DW415" s="36"/>
      <c r="DX415" s="36"/>
      <c r="ED415" s="36"/>
      <c r="EE415" s="36"/>
      <c r="EF415" s="36"/>
      <c r="EL415" s="36"/>
      <c r="EM415" s="36"/>
      <c r="EN415" s="36"/>
      <c r="ET415" s="36"/>
      <c r="EU415" s="36"/>
      <c r="EV415" s="36"/>
    </row>
    <row r="416" spans="14:152" s="30" customFormat="1" ht="12.75">
      <c r="N416" s="36">
        <v>1.126E-8</v>
      </c>
      <c r="O416" s="36">
        <v>5.2290222229900003</v>
      </c>
      <c r="P416" s="36">
        <v>194.97138446060001</v>
      </c>
      <c r="Q416" s="30">
        <f t="shared" si="252"/>
        <v>-6.0230733443967437E-9</v>
      </c>
      <c r="R416" s="30">
        <f t="shared" si="253"/>
        <v>-6.0231343185320529E-9</v>
      </c>
      <c r="S416" s="30">
        <f t="shared" si="254"/>
        <v>-6.0231343159389914E-9</v>
      </c>
      <c r="T416" s="30">
        <f t="shared" si="255"/>
        <v>-6.0231343159390998E-9</v>
      </c>
      <c r="V416" s="36">
        <v>1.44E-9</v>
      </c>
      <c r="W416" s="36">
        <v>3.0231405116799999</v>
      </c>
      <c r="X416" s="36">
        <v>708.98980227659001</v>
      </c>
      <c r="Y416" s="30">
        <f t="shared" si="256"/>
        <v>8.8617348862700135E-10</v>
      </c>
      <c r="Z416" s="30">
        <f t="shared" si="257"/>
        <v>8.8614703539232071E-10</v>
      </c>
      <c r="AA416" s="30">
        <f t="shared" si="258"/>
        <v>8.8614703651731695E-10</v>
      </c>
      <c r="AB416" s="30">
        <f t="shared" si="259"/>
        <v>8.8614703651726949E-10</v>
      </c>
      <c r="AD416" s="36"/>
      <c r="AE416" s="36"/>
      <c r="AF416" s="36"/>
      <c r="AL416" s="36"/>
      <c r="AM416" s="36"/>
      <c r="AN416" s="36"/>
      <c r="AT416" s="36"/>
      <c r="AU416" s="36"/>
      <c r="AV416" s="36"/>
      <c r="BB416" s="36"/>
      <c r="BC416" s="36"/>
      <c r="BD416" s="36"/>
      <c r="BJ416" s="36">
        <v>5.9000000000000003E-10</v>
      </c>
      <c r="BK416" s="36">
        <v>3.0841356176699999</v>
      </c>
      <c r="BL416" s="36">
        <v>10025.4277087512</v>
      </c>
      <c r="BM416" s="30">
        <f t="shared" si="260"/>
        <v>-3.6466875089929691E-10</v>
      </c>
      <c r="BN416" s="30">
        <f t="shared" si="261"/>
        <v>-3.648215816060228E-10</v>
      </c>
      <c r="BO416" s="30">
        <f t="shared" si="262"/>
        <v>-3.6482157510737965E-10</v>
      </c>
      <c r="BP416" s="30">
        <f t="shared" si="263"/>
        <v>-3.6482157510765313E-10</v>
      </c>
      <c r="BR416" s="36"/>
      <c r="BS416" s="36"/>
      <c r="BT416" s="36"/>
      <c r="BZ416" s="36"/>
      <c r="CA416" s="36"/>
      <c r="CB416" s="36"/>
      <c r="CH416" s="36"/>
      <c r="CI416" s="36"/>
      <c r="CJ416" s="36"/>
      <c r="CP416" s="36"/>
      <c r="CQ416" s="36"/>
      <c r="CR416" s="36"/>
      <c r="CX416" s="36"/>
      <c r="CY416" s="36"/>
      <c r="CZ416" s="36"/>
      <c r="DF416" s="36">
        <v>5.3499999999999999E-9</v>
      </c>
      <c r="DG416" s="36">
        <v>5.0127922346</v>
      </c>
      <c r="DH416" s="36">
        <v>1375.7737998458001</v>
      </c>
      <c r="DI416" s="30">
        <f t="shared" si="264"/>
        <v>-4.6259754098999358E-9</v>
      </c>
      <c r="DJ416" s="30">
        <f t="shared" si="265"/>
        <v>-4.6260969477073389E-9</v>
      </c>
      <c r="DK416" s="30">
        <f t="shared" si="266"/>
        <v>-4.626096942538858E-9</v>
      </c>
      <c r="DL416" s="30">
        <f t="shared" si="267"/>
        <v>-4.6260969425390756E-9</v>
      </c>
      <c r="DN416" s="36">
        <v>9.4000000000000006E-10</v>
      </c>
      <c r="DO416" s="36">
        <v>3.2487287504700002</v>
      </c>
      <c r="DP416" s="36">
        <v>6657.3464156518003</v>
      </c>
      <c r="DQ416" s="30">
        <f t="shared" si="268"/>
        <v>-5.8864398418842427E-10</v>
      </c>
      <c r="DR416" s="30">
        <f t="shared" si="269"/>
        <v>-5.8880435184328536E-10</v>
      </c>
      <c r="DS416" s="30">
        <f t="shared" si="270"/>
        <v>-5.888043450238717E-10</v>
      </c>
      <c r="DT416" s="30">
        <f t="shared" si="271"/>
        <v>-5.8880434502415811E-10</v>
      </c>
      <c r="DV416" s="36"/>
      <c r="DW416" s="36"/>
      <c r="DX416" s="36"/>
      <c r="ED416" s="36"/>
      <c r="EE416" s="36"/>
      <c r="EF416" s="36"/>
      <c r="EL416" s="36"/>
      <c r="EM416" s="36"/>
      <c r="EN416" s="36"/>
      <c r="ET416" s="36"/>
      <c r="EU416" s="36"/>
      <c r="EV416" s="36"/>
    </row>
    <row r="417" spans="14:152" s="30" customFormat="1" ht="12.75">
      <c r="N417" s="36">
        <v>9.7700000000000008E-9</v>
      </c>
      <c r="O417" s="36">
        <v>3.4442665841700002</v>
      </c>
      <c r="P417" s="36">
        <v>9779.1086761253991</v>
      </c>
      <c r="Q417" s="30">
        <f t="shared" si="252"/>
        <v>8.5208274870299009E-9</v>
      </c>
      <c r="R417" s="30">
        <f t="shared" si="253"/>
        <v>8.5192904706708886E-9</v>
      </c>
      <c r="S417" s="30">
        <f t="shared" si="254"/>
        <v>8.5192905360548524E-9</v>
      </c>
      <c r="T417" s="30">
        <f t="shared" si="255"/>
        <v>8.5192905360520979E-9</v>
      </c>
      <c r="V417" s="36">
        <v>1.8400000000000001E-9</v>
      </c>
      <c r="W417" s="36">
        <v>4.61314496499</v>
      </c>
      <c r="X417" s="36">
        <v>3329.9757613500001</v>
      </c>
      <c r="Y417" s="30">
        <f t="shared" si="256"/>
        <v>5.208924097353834E-10</v>
      </c>
      <c r="Z417" s="30">
        <f t="shared" si="257"/>
        <v>5.2069923371338609E-10</v>
      </c>
      <c r="AA417" s="30">
        <f t="shared" si="258"/>
        <v>5.2069924192878191E-10</v>
      </c>
      <c r="AB417" s="30">
        <f t="shared" si="259"/>
        <v>5.2069924192843707E-10</v>
      </c>
      <c r="AD417" s="36"/>
      <c r="AE417" s="36"/>
      <c r="AF417" s="36"/>
      <c r="AL417" s="36"/>
      <c r="AM417" s="36"/>
      <c r="AN417" s="36"/>
      <c r="AT417" s="36"/>
      <c r="AU417" s="36"/>
      <c r="AV417" s="36"/>
      <c r="BB417" s="36"/>
      <c r="BC417" s="36"/>
      <c r="BD417" s="36"/>
      <c r="BJ417" s="36">
        <v>6.3999999999999996E-10</v>
      </c>
      <c r="BK417" s="36">
        <v>2.53229538141</v>
      </c>
      <c r="BL417" s="36">
        <v>16703.044879846799</v>
      </c>
      <c r="BM417" s="30">
        <f t="shared" si="260"/>
        <v>-3.3100217009429931E-10</v>
      </c>
      <c r="BN417" s="30">
        <f t="shared" si="261"/>
        <v>-3.313028734751867E-10</v>
      </c>
      <c r="BO417" s="30">
        <f t="shared" si="262"/>
        <v>-3.3130286068918668E-10</v>
      </c>
      <c r="BP417" s="30">
        <f t="shared" si="263"/>
        <v>-3.3130286068973138E-10</v>
      </c>
      <c r="BR417" s="36"/>
      <c r="BS417" s="36"/>
      <c r="BT417" s="36"/>
      <c r="BZ417" s="36"/>
      <c r="CA417" s="36"/>
      <c r="CB417" s="36"/>
      <c r="CH417" s="36"/>
      <c r="CI417" s="36"/>
      <c r="CJ417" s="36"/>
      <c r="CP417" s="36"/>
      <c r="CQ417" s="36"/>
      <c r="CR417" s="36"/>
      <c r="CX417" s="36"/>
      <c r="CY417" s="36"/>
      <c r="CZ417" s="36"/>
      <c r="DF417" s="36">
        <v>5.7900000000000001E-9</v>
      </c>
      <c r="DG417" s="36">
        <v>5.9918245304699997</v>
      </c>
      <c r="DH417" s="36">
        <v>2149.6885348241999</v>
      </c>
      <c r="DI417" s="30">
        <f t="shared" si="264"/>
        <v>5.4271499011585518E-9</v>
      </c>
      <c r="DJ417" s="30">
        <f t="shared" si="265"/>
        <v>5.4272924507797428E-9</v>
      </c>
      <c r="DK417" s="30">
        <f t="shared" si="266"/>
        <v>5.4272924447180615E-9</v>
      </c>
      <c r="DL417" s="30">
        <f t="shared" si="267"/>
        <v>5.4272924447183196E-9</v>
      </c>
      <c r="DN417" s="36">
        <v>8.9000000000000003E-10</v>
      </c>
      <c r="DO417" s="36">
        <v>0.70324117212000004</v>
      </c>
      <c r="DP417" s="36">
        <v>23.8784377478</v>
      </c>
      <c r="DQ417" s="30">
        <f t="shared" si="268"/>
        <v>7.4888556283869367E-10</v>
      </c>
      <c r="DR417" s="30">
        <f t="shared" si="269"/>
        <v>7.4888594031752899E-10</v>
      </c>
      <c r="DS417" s="30">
        <f t="shared" si="270"/>
        <v>7.4888594030147579E-10</v>
      </c>
      <c r="DT417" s="30">
        <f t="shared" si="271"/>
        <v>7.4888594030147651E-10</v>
      </c>
      <c r="DV417" s="36"/>
      <c r="DW417" s="36"/>
      <c r="DX417" s="36"/>
      <c r="ED417" s="36"/>
      <c r="EE417" s="36"/>
      <c r="EF417" s="36"/>
      <c r="EL417" s="36"/>
      <c r="EM417" s="36"/>
      <c r="EN417" s="36"/>
      <c r="ET417" s="36"/>
      <c r="EU417" s="36"/>
      <c r="EV417" s="36"/>
    </row>
    <row r="418" spans="14:152" s="30" customFormat="1" ht="12.75">
      <c r="N418" s="36">
        <v>1.1339999999999999E-8</v>
      </c>
      <c r="O418" s="36">
        <v>0.13507173479000001</v>
      </c>
      <c r="P418" s="36">
        <v>12566.1516999828</v>
      </c>
      <c r="Q418" s="30">
        <f t="shared" si="252"/>
        <v>1.0336618428720921E-8</v>
      </c>
      <c r="R418" s="30">
        <f t="shared" si="253"/>
        <v>1.0334691095540488E-8</v>
      </c>
      <c r="S418" s="30">
        <f t="shared" si="254"/>
        <v>1.033469117754232E-8</v>
      </c>
      <c r="T418" s="30">
        <f t="shared" si="255"/>
        <v>1.033469117753887E-8</v>
      </c>
      <c r="V418" s="36">
        <v>1.31E-9</v>
      </c>
      <c r="W418" s="36">
        <v>3.48156082643</v>
      </c>
      <c r="X418" s="36">
        <v>367.22432896240002</v>
      </c>
      <c r="Y418" s="30">
        <f t="shared" si="256"/>
        <v>1.6376269252844657E-10</v>
      </c>
      <c r="Z418" s="30">
        <f t="shared" si="257"/>
        <v>1.6377838202789138E-10</v>
      </c>
      <c r="AA418" s="30">
        <f t="shared" si="258"/>
        <v>1.6377838136065927E-10</v>
      </c>
      <c r="AB418" s="30">
        <f t="shared" si="259"/>
        <v>1.6377838136068755E-10</v>
      </c>
      <c r="AD418" s="36"/>
      <c r="AE418" s="36"/>
      <c r="AF418" s="36"/>
      <c r="AL418" s="36"/>
      <c r="AM418" s="36"/>
      <c r="AN418" s="36"/>
      <c r="AT418" s="36"/>
      <c r="AU418" s="36"/>
      <c r="AV418" s="36"/>
      <c r="BB418" s="36"/>
      <c r="BC418" s="36"/>
      <c r="BD418" s="36"/>
      <c r="BJ418" s="36">
        <v>5.6000000000000003E-10</v>
      </c>
      <c r="BK418" s="36">
        <v>3.3198807246699999</v>
      </c>
      <c r="BL418" s="36">
        <v>6518.7582172674001</v>
      </c>
      <c r="BM418" s="30">
        <f t="shared" si="260"/>
        <v>9.0806064242195185E-11</v>
      </c>
      <c r="BN418" s="30">
        <f t="shared" si="261"/>
        <v>9.068765068424967E-11</v>
      </c>
      <c r="BO418" s="30">
        <f t="shared" si="262"/>
        <v>9.0687655720152937E-11</v>
      </c>
      <c r="BP418" s="30">
        <f t="shared" si="263"/>
        <v>9.0687655719940907E-11</v>
      </c>
      <c r="BR418" s="36"/>
      <c r="BS418" s="36"/>
      <c r="BT418" s="36"/>
      <c r="BZ418" s="36"/>
      <c r="CA418" s="36"/>
      <c r="CB418" s="36"/>
      <c r="CH418" s="36"/>
      <c r="CI418" s="36"/>
      <c r="CJ418" s="36"/>
      <c r="CP418" s="36"/>
      <c r="CQ418" s="36"/>
      <c r="CR418" s="36"/>
      <c r="CX418" s="36"/>
      <c r="CY418" s="36"/>
      <c r="CZ418" s="36"/>
      <c r="DF418" s="36">
        <v>5.9799999999999996E-9</v>
      </c>
      <c r="DG418" s="36">
        <v>0.75754342786999995</v>
      </c>
      <c r="DH418" s="36">
        <v>3340.1825435730998</v>
      </c>
      <c r="DI418" s="30">
        <f t="shared" si="264"/>
        <v>2.7804262114632196E-9</v>
      </c>
      <c r="DJ418" s="30">
        <f t="shared" si="265"/>
        <v>2.7810075020445573E-9</v>
      </c>
      <c r="DK418" s="30">
        <f t="shared" si="266"/>
        <v>2.7810074773245311E-9</v>
      </c>
      <c r="DL418" s="30">
        <f t="shared" si="267"/>
        <v>2.7810074773255655E-9</v>
      </c>
      <c r="DN418" s="36">
        <v>8.6999999999999999E-10</v>
      </c>
      <c r="DO418" s="36">
        <v>0.40376031247999999</v>
      </c>
      <c r="DP418" s="36">
        <v>2221.8566345969998</v>
      </c>
      <c r="DQ418" s="30">
        <f t="shared" si="268"/>
        <v>6.9212686077737084E-10</v>
      </c>
      <c r="DR418" s="30">
        <f t="shared" si="269"/>
        <v>6.921653585378373E-10</v>
      </c>
      <c r="DS418" s="30">
        <f t="shared" si="270"/>
        <v>6.9216535690070811E-10</v>
      </c>
      <c r="DT418" s="30">
        <f t="shared" si="271"/>
        <v>6.9216535690077749E-10</v>
      </c>
      <c r="DV418" s="36"/>
      <c r="DW418" s="36"/>
      <c r="DX418" s="36"/>
      <c r="ED418" s="36"/>
      <c r="EE418" s="36"/>
      <c r="EF418" s="36"/>
      <c r="EL418" s="36"/>
      <c r="EM418" s="36"/>
      <c r="EN418" s="36"/>
      <c r="ET418" s="36"/>
      <c r="EU418" s="36"/>
      <c r="EV418" s="36"/>
    </row>
    <row r="419" spans="14:152" s="30" customFormat="1" ht="12.75">
      <c r="N419" s="36">
        <v>1.185E-8</v>
      </c>
      <c r="O419" s="36">
        <v>3.6568293662300002</v>
      </c>
      <c r="P419" s="36">
        <v>6456.8800576977001</v>
      </c>
      <c r="Q419" s="30">
        <f t="shared" si="252"/>
        <v>8.8469956857588219E-9</v>
      </c>
      <c r="R419" s="30">
        <f t="shared" si="253"/>
        <v>8.8453221577317516E-9</v>
      </c>
      <c r="S419" s="30">
        <f t="shared" si="254"/>
        <v>8.8453222289109493E-9</v>
      </c>
      <c r="T419" s="30">
        <f t="shared" si="255"/>
        <v>8.8453222289079235E-9</v>
      </c>
      <c r="V419" s="36">
        <v>1.73E-9</v>
      </c>
      <c r="W419" s="36">
        <v>3.09922849765</v>
      </c>
      <c r="X419" s="36">
        <v>12295.9542296092</v>
      </c>
      <c r="Y419" s="30">
        <f t="shared" si="256"/>
        <v>-1.07963716473541E-9</v>
      </c>
      <c r="Z419" s="30">
        <f t="shared" si="257"/>
        <v>-1.0801834531888079E-9</v>
      </c>
      <c r="AA419" s="30">
        <f t="shared" si="258"/>
        <v>-1.0801834299603686E-9</v>
      </c>
      <c r="AB419" s="30">
        <f t="shared" si="259"/>
        <v>-1.080183429961348E-9</v>
      </c>
      <c r="AD419" s="36"/>
      <c r="AE419" s="36"/>
      <c r="AF419" s="36"/>
      <c r="AL419" s="36"/>
      <c r="AM419" s="36"/>
      <c r="AN419" s="36"/>
      <c r="AT419" s="36"/>
      <c r="AU419" s="36"/>
      <c r="AV419" s="36"/>
      <c r="BB419" s="36"/>
      <c r="BC419" s="36"/>
      <c r="BD419" s="36"/>
      <c r="BJ419" s="36">
        <v>4.7000000000000003E-10</v>
      </c>
      <c r="BK419" s="36">
        <v>1.44559165677</v>
      </c>
      <c r="BL419" s="36">
        <v>6643.0918177617996</v>
      </c>
      <c r="BM419" s="30">
        <f t="shared" si="260"/>
        <v>-3.1719277617267164E-10</v>
      </c>
      <c r="BN419" s="30">
        <f t="shared" si="261"/>
        <v>-3.1711703133606119E-10</v>
      </c>
      <c r="BO419" s="30">
        <f t="shared" si="262"/>
        <v>-3.1711703455760955E-10</v>
      </c>
      <c r="BP419" s="30">
        <f t="shared" si="263"/>
        <v>-3.17117034557474E-10</v>
      </c>
      <c r="BR419" s="36"/>
      <c r="BS419" s="36"/>
      <c r="BT419" s="36"/>
      <c r="BZ419" s="36"/>
      <c r="CA419" s="36"/>
      <c r="CB419" s="36"/>
      <c r="CH419" s="36"/>
      <c r="CI419" s="36"/>
      <c r="CJ419" s="36"/>
      <c r="CP419" s="36"/>
      <c r="CQ419" s="36"/>
      <c r="CR419" s="36"/>
      <c r="CX419" s="36"/>
      <c r="CY419" s="36"/>
      <c r="CZ419" s="36"/>
      <c r="DF419" s="36">
        <v>5.7500000000000002E-9</v>
      </c>
      <c r="DG419" s="36">
        <v>1.33793171924</v>
      </c>
      <c r="DH419" s="36">
        <v>3296.8935143948001</v>
      </c>
      <c r="DI419" s="30">
        <f t="shared" si="264"/>
        <v>-1.9003276816059949E-9</v>
      </c>
      <c r="DJ419" s="30">
        <f t="shared" si="265"/>
        <v>-1.8997395263475022E-9</v>
      </c>
      <c r="DK419" s="30">
        <f t="shared" si="266"/>
        <v>-1.8997395513606684E-9</v>
      </c>
      <c r="DL419" s="30">
        <f t="shared" si="267"/>
        <v>-1.8997395513596084E-9</v>
      </c>
      <c r="DN419" s="36">
        <v>9.2000000000000003E-10</v>
      </c>
      <c r="DO419" s="36">
        <v>3.3316578619000001</v>
      </c>
      <c r="DP419" s="36">
        <v>2540.7913015344002</v>
      </c>
      <c r="DQ419" s="30">
        <f t="shared" si="268"/>
        <v>-2.183551508665612E-10</v>
      </c>
      <c r="DR419" s="30">
        <f t="shared" si="269"/>
        <v>-2.1828050635041805E-10</v>
      </c>
      <c r="DS419" s="30">
        <f t="shared" si="270"/>
        <v>-2.1828050952488373E-10</v>
      </c>
      <c r="DT419" s="30">
        <f t="shared" si="271"/>
        <v>-2.1828050952475038E-10</v>
      </c>
      <c r="DV419" s="36"/>
      <c r="DW419" s="36"/>
      <c r="DX419" s="36"/>
      <c r="ED419" s="36"/>
      <c r="EE419" s="36"/>
      <c r="EF419" s="36"/>
      <c r="EL419" s="36"/>
      <c r="EM419" s="36"/>
      <c r="EN419" s="36"/>
      <c r="ET419" s="36"/>
      <c r="EU419" s="36"/>
      <c r="EV419" s="36"/>
    </row>
    <row r="420" spans="14:152" s="30" customFormat="1" ht="12.75">
      <c r="N420" s="36">
        <v>9.6199999999999995E-9</v>
      </c>
      <c r="O420" s="36">
        <v>4.8537028482700002</v>
      </c>
      <c r="P420" s="36">
        <v>3510.1926098327999</v>
      </c>
      <c r="Q420" s="30">
        <f t="shared" si="252"/>
        <v>-4.3709064354373611E-9</v>
      </c>
      <c r="R420" s="30">
        <f t="shared" si="253"/>
        <v>-4.3718952393436298E-9</v>
      </c>
      <c r="S420" s="30">
        <f t="shared" si="254"/>
        <v>-4.371895197293656E-9</v>
      </c>
      <c r="T420" s="30">
        <f t="shared" si="255"/>
        <v>-4.371895197295422E-9</v>
      </c>
      <c r="V420" s="36">
        <v>1.3500000000000001E-9</v>
      </c>
      <c r="W420" s="36">
        <v>2.23311632892</v>
      </c>
      <c r="X420" s="36">
        <v>15664.0355227085</v>
      </c>
      <c r="Y420" s="30">
        <f t="shared" si="256"/>
        <v>-1.3215314520962218E-9</v>
      </c>
      <c r="Z420" s="30">
        <f t="shared" si="257"/>
        <v>-1.3216732785488013E-9</v>
      </c>
      <c r="AA420" s="30">
        <f t="shared" si="258"/>
        <v>-1.3216732725247491E-9</v>
      </c>
      <c r="AB420" s="30">
        <f t="shared" si="259"/>
        <v>-1.3216732725250031E-9</v>
      </c>
      <c r="AD420" s="36"/>
      <c r="AE420" s="36"/>
      <c r="AF420" s="36"/>
      <c r="AL420" s="36"/>
      <c r="AM420" s="36"/>
      <c r="AN420" s="36"/>
      <c r="AT420" s="36"/>
      <c r="AU420" s="36"/>
      <c r="AV420" s="36"/>
      <c r="BB420" s="36"/>
      <c r="BC420" s="36"/>
      <c r="BD420" s="36"/>
      <c r="BJ420" s="36">
        <v>5.0000000000000003E-10</v>
      </c>
      <c r="BK420" s="36">
        <v>1.9234223882699999</v>
      </c>
      <c r="BL420" s="36">
        <v>11614.4332937322</v>
      </c>
      <c r="BM420" s="30">
        <f t="shared" si="260"/>
        <v>4.6826429674838385E-10</v>
      </c>
      <c r="BN420" s="30">
        <f t="shared" si="261"/>
        <v>4.6833118878838699E-10</v>
      </c>
      <c r="BO420" s="30">
        <f t="shared" si="262"/>
        <v>4.6833118594509808E-10</v>
      </c>
      <c r="BP420" s="30">
        <f t="shared" si="263"/>
        <v>4.6833118594521761E-10</v>
      </c>
      <c r="BR420" s="36"/>
      <c r="BS420" s="36"/>
      <c r="BT420" s="36"/>
      <c r="BZ420" s="36"/>
      <c r="CA420" s="36"/>
      <c r="CB420" s="36"/>
      <c r="CH420" s="36"/>
      <c r="CI420" s="36"/>
      <c r="CJ420" s="36"/>
      <c r="CP420" s="36"/>
      <c r="CQ420" s="36"/>
      <c r="CR420" s="36"/>
      <c r="CX420" s="36"/>
      <c r="CY420" s="36"/>
      <c r="CZ420" s="36"/>
      <c r="DF420" s="36">
        <v>6.89E-9</v>
      </c>
      <c r="DG420" s="36">
        <v>2.9939865360000002E-2</v>
      </c>
      <c r="DH420" s="36">
        <v>22345.260376108199</v>
      </c>
      <c r="DI420" s="30">
        <f t="shared" si="264"/>
        <v>-1.5568247374946317E-9</v>
      </c>
      <c r="DJ420" s="30">
        <f t="shared" si="265"/>
        <v>-1.5518942601330688E-9</v>
      </c>
      <c r="DK420" s="30">
        <f t="shared" si="266"/>
        <v>-1.5518944698310378E-9</v>
      </c>
      <c r="DL420" s="30">
        <f t="shared" si="267"/>
        <v>-1.5518944698221661E-9</v>
      </c>
      <c r="DN420" s="36">
        <v>1.2E-9</v>
      </c>
      <c r="DO420" s="36">
        <v>3.0934446920499998</v>
      </c>
      <c r="DP420" s="36">
        <v>6685.1061887575997</v>
      </c>
      <c r="DQ420" s="30">
        <f t="shared" si="268"/>
        <v>-1.0005176752323762E-9</v>
      </c>
      <c r="DR420" s="30">
        <f t="shared" si="269"/>
        <v>-1.0006632472174893E-9</v>
      </c>
      <c r="DS420" s="30">
        <f t="shared" si="270"/>
        <v>-1.0006632410277224E-9</v>
      </c>
      <c r="DT420" s="30">
        <f t="shared" si="271"/>
        <v>-1.000663241027986E-9</v>
      </c>
      <c r="DV420" s="36"/>
      <c r="DW420" s="36"/>
      <c r="DX420" s="36"/>
      <c r="ED420" s="36"/>
      <c r="EE420" s="36"/>
      <c r="EF420" s="36"/>
      <c r="EL420" s="36"/>
      <c r="EM420" s="36"/>
      <c r="EN420" s="36"/>
      <c r="ET420" s="36"/>
      <c r="EU420" s="36"/>
      <c r="EV420" s="36"/>
    </row>
    <row r="421" spans="14:152" s="30" customFormat="1" ht="12.75">
      <c r="N421" s="36">
        <v>1.0330000000000001E-8</v>
      </c>
      <c r="O421" s="36">
        <v>2.4738072816400001</v>
      </c>
      <c r="P421" s="36">
        <v>31.972305816799999</v>
      </c>
      <c r="Q421" s="30">
        <f t="shared" si="252"/>
        <v>-6.8558947973653237E-9</v>
      </c>
      <c r="R421" s="30">
        <f t="shared" si="253"/>
        <v>-6.855886676381568E-9</v>
      </c>
      <c r="S421" s="30">
        <f t="shared" si="254"/>
        <v>-6.8558866767269341E-9</v>
      </c>
      <c r="T421" s="30">
        <f t="shared" si="255"/>
        <v>-6.85588667672692E-9</v>
      </c>
      <c r="V421" s="36">
        <v>1.4700000000000001E-9</v>
      </c>
      <c r="W421" s="36">
        <v>1.95810911154</v>
      </c>
      <c r="X421" s="36">
        <v>5732.0492444297997</v>
      </c>
      <c r="Y421" s="30">
        <f t="shared" si="256"/>
        <v>-3.1564194353537281E-11</v>
      </c>
      <c r="Z421" s="30">
        <f t="shared" si="257"/>
        <v>-3.1287273981212498E-11</v>
      </c>
      <c r="AA421" s="30">
        <f t="shared" si="258"/>
        <v>-3.1287285757925781E-11</v>
      </c>
      <c r="AB421" s="30">
        <f t="shared" si="259"/>
        <v>-3.1287285757429757E-11</v>
      </c>
      <c r="AD421" s="36"/>
      <c r="AE421" s="36"/>
      <c r="AF421" s="36"/>
      <c r="AL421" s="36"/>
      <c r="AM421" s="36"/>
      <c r="AN421" s="36"/>
      <c r="AT421" s="36"/>
      <c r="AU421" s="36"/>
      <c r="AV421" s="36"/>
      <c r="BB421" s="36"/>
      <c r="BC421" s="36"/>
      <c r="BD421" s="36"/>
      <c r="BJ421" s="36">
        <v>4.7000000000000003E-10</v>
      </c>
      <c r="BK421" s="36">
        <v>4.0379417702699998</v>
      </c>
      <c r="BL421" s="36">
        <v>23958.6317852334</v>
      </c>
      <c r="BM421" s="30">
        <f t="shared" si="260"/>
        <v>-4.6999808068866907E-10</v>
      </c>
      <c r="BN421" s="30">
        <f t="shared" si="261"/>
        <v>-4.6999899277922799E-10</v>
      </c>
      <c r="BO421" s="30">
        <f t="shared" si="262"/>
        <v>-4.6999899274663769E-10</v>
      </c>
      <c r="BP421" s="30">
        <f t="shared" si="263"/>
        <v>-4.6999899274663914E-10</v>
      </c>
      <c r="BR421" s="36"/>
      <c r="BS421" s="36"/>
      <c r="BT421" s="36"/>
      <c r="BZ421" s="36"/>
      <c r="CA421" s="36"/>
      <c r="CB421" s="36"/>
      <c r="CH421" s="36"/>
      <c r="CI421" s="36"/>
      <c r="CJ421" s="36"/>
      <c r="CP421" s="36"/>
      <c r="CQ421" s="36"/>
      <c r="CR421" s="36"/>
      <c r="CX421" s="36"/>
      <c r="CY421" s="36"/>
      <c r="CZ421" s="36"/>
      <c r="DF421" s="36">
        <v>5.2599999999999996E-9</v>
      </c>
      <c r="DG421" s="36">
        <v>6.1421251618600001</v>
      </c>
      <c r="DH421" s="36">
        <v>13149.150611361199</v>
      </c>
      <c r="DI421" s="30">
        <f t="shared" si="264"/>
        <v>-3.6990323561280449E-9</v>
      </c>
      <c r="DJ421" s="30">
        <f t="shared" si="265"/>
        <v>-3.6974155984061802E-9</v>
      </c>
      <c r="DK421" s="30">
        <f t="shared" si="266"/>
        <v>-3.6974156671772501E-9</v>
      </c>
      <c r="DL421" s="30">
        <f t="shared" si="267"/>
        <v>-3.6974156671743793E-9</v>
      </c>
      <c r="DN421" s="36">
        <v>8.6999999999999999E-10</v>
      </c>
      <c r="DO421" s="36">
        <v>4.9269430907</v>
      </c>
      <c r="DP421" s="36">
        <v>1505.2878090929901</v>
      </c>
      <c r="DQ421" s="30">
        <f t="shared" si="268"/>
        <v>-8.3668274657239722E-10</v>
      </c>
      <c r="DR421" s="30">
        <f t="shared" si="269"/>
        <v>-8.3667094621496944E-10</v>
      </c>
      <c r="DS421" s="30">
        <f t="shared" si="270"/>
        <v>-8.3667094671685093E-10</v>
      </c>
      <c r="DT421" s="30">
        <f t="shared" si="271"/>
        <v>-8.3667094671682974E-10</v>
      </c>
      <c r="DV421" s="36"/>
      <c r="DW421" s="36"/>
      <c r="DX421" s="36"/>
      <c r="ED421" s="36"/>
      <c r="EE421" s="36"/>
      <c r="EF421" s="36"/>
      <c r="EL421" s="36"/>
      <c r="EM421" s="36"/>
      <c r="EN421" s="36"/>
      <c r="ET421" s="36"/>
      <c r="EU421" s="36"/>
      <c r="EV421" s="36"/>
    </row>
    <row r="422" spans="14:152" s="30" customFormat="1" ht="12.75">
      <c r="N422" s="36">
        <v>1.172E-8</v>
      </c>
      <c r="O422" s="36">
        <v>1.7292793130899999</v>
      </c>
      <c r="P422" s="36">
        <v>6923.9534573736</v>
      </c>
      <c r="Q422" s="30">
        <f t="shared" si="252"/>
        <v>5.9528436349222422E-9</v>
      </c>
      <c r="R422" s="30">
        <f t="shared" si="253"/>
        <v>5.9551412961567507E-9</v>
      </c>
      <c r="S422" s="30">
        <f t="shared" si="254"/>
        <v>5.9551411984498955E-9</v>
      </c>
      <c r="T422" s="30">
        <f t="shared" si="255"/>
        <v>5.9551411984539843E-9</v>
      </c>
      <c r="V422" s="36">
        <v>1.5799999999999999E-9</v>
      </c>
      <c r="W422" s="36">
        <v>1.4890925472400001</v>
      </c>
      <c r="X422" s="36">
        <v>29.491818303399999</v>
      </c>
      <c r="Y422" s="30">
        <f t="shared" si="256"/>
        <v>3.8358129045966265E-10</v>
      </c>
      <c r="Z422" s="30">
        <f t="shared" si="257"/>
        <v>3.8358277637635372E-10</v>
      </c>
      <c r="AA422" s="30">
        <f t="shared" si="258"/>
        <v>3.8358277631316141E-10</v>
      </c>
      <c r="AB422" s="30">
        <f t="shared" si="259"/>
        <v>3.8358277631316415E-10</v>
      </c>
      <c r="AD422" s="36"/>
      <c r="AE422" s="36"/>
      <c r="AF422" s="36"/>
      <c r="AL422" s="36"/>
      <c r="AM422" s="36"/>
      <c r="AN422" s="36"/>
      <c r="AT422" s="36"/>
      <c r="AU422" s="36"/>
      <c r="AV422" s="36"/>
      <c r="BB422" s="36"/>
      <c r="BC422" s="36"/>
      <c r="BD422" s="36"/>
      <c r="BJ422" s="36">
        <v>4.6000000000000001E-10</v>
      </c>
      <c r="BK422" s="36">
        <v>3.7092735272400001</v>
      </c>
      <c r="BL422" s="36">
        <v>8859.3625756916008</v>
      </c>
      <c r="BM422" s="30">
        <f t="shared" si="260"/>
        <v>6.4638259403340575E-11</v>
      </c>
      <c r="BN422" s="30">
        <f t="shared" si="261"/>
        <v>6.4505622104883463E-11</v>
      </c>
      <c r="BO422" s="30">
        <f t="shared" si="262"/>
        <v>6.4505627745710555E-11</v>
      </c>
      <c r="BP422" s="30">
        <f t="shared" si="263"/>
        <v>6.4505627745474317E-11</v>
      </c>
      <c r="BR422" s="36"/>
      <c r="BS422" s="36"/>
      <c r="BT422" s="36"/>
      <c r="BZ422" s="36"/>
      <c r="CA422" s="36"/>
      <c r="CB422" s="36"/>
      <c r="CH422" s="36"/>
      <c r="CI422" s="36"/>
      <c r="CJ422" s="36"/>
      <c r="CP422" s="36"/>
      <c r="CQ422" s="36"/>
      <c r="CR422" s="36"/>
      <c r="CX422" s="36"/>
      <c r="CY422" s="36"/>
      <c r="CZ422" s="36"/>
      <c r="DF422" s="36">
        <v>5.4000000000000004E-9</v>
      </c>
      <c r="DG422" s="36">
        <v>5.5413711895500004</v>
      </c>
      <c r="DH422" s="36">
        <v>8646.0634802536006</v>
      </c>
      <c r="DI422" s="30">
        <f t="shared" si="264"/>
        <v>-7.636400407907952E-11</v>
      </c>
      <c r="DJ422" s="30">
        <f t="shared" si="265"/>
        <v>-7.4829399321081487E-11</v>
      </c>
      <c r="DK422" s="30">
        <f t="shared" si="266"/>
        <v>-7.4829464583884683E-11</v>
      </c>
      <c r="DL422" s="30">
        <f t="shared" si="267"/>
        <v>-7.4829464581122365E-11</v>
      </c>
      <c r="DN422" s="36">
        <v>9.0999999999999996E-10</v>
      </c>
      <c r="DO422" s="36">
        <v>1.6612199882200001</v>
      </c>
      <c r="DP422" s="36">
        <v>24150.080051345001</v>
      </c>
      <c r="DQ422" s="30">
        <f t="shared" si="268"/>
        <v>8.7101467180326831E-10</v>
      </c>
      <c r="DR422" s="30">
        <f t="shared" si="269"/>
        <v>8.7080521269549487E-10</v>
      </c>
      <c r="DS422" s="30">
        <f t="shared" si="270"/>
        <v>8.7080522161490153E-10</v>
      </c>
      <c r="DT422" s="30">
        <f t="shared" si="271"/>
        <v>8.7080522161452619E-10</v>
      </c>
      <c r="DV422" s="36"/>
      <c r="DW422" s="36"/>
      <c r="DX422" s="36"/>
      <c r="ED422" s="36"/>
      <c r="EE422" s="36"/>
      <c r="EF422" s="36"/>
      <c r="EL422" s="36"/>
      <c r="EM422" s="36"/>
      <c r="EN422" s="36"/>
      <c r="ET422" s="36"/>
      <c r="EU422" s="36"/>
      <c r="EV422" s="36"/>
    </row>
    <row r="423" spans="14:152" s="30" customFormat="1" ht="12.75">
      <c r="N423" s="36">
        <v>9.8600000000000003E-9</v>
      </c>
      <c r="O423" s="36">
        <v>1.0515220562900001</v>
      </c>
      <c r="P423" s="36">
        <v>16335.837804536601</v>
      </c>
      <c r="Q423" s="30">
        <f t="shared" si="252"/>
        <v>1.150398421462752E-10</v>
      </c>
      <c r="R423" s="30">
        <f t="shared" si="253"/>
        <v>1.0974543873831344E-10</v>
      </c>
      <c r="S423" s="30">
        <f t="shared" si="254"/>
        <v>1.0974566389592269E-10</v>
      </c>
      <c r="T423" s="30">
        <f t="shared" si="255"/>
        <v>1.097456638863952E-10</v>
      </c>
      <c r="V423" s="36">
        <v>1.27E-9</v>
      </c>
      <c r="W423" s="36">
        <v>5.5553408003999998</v>
      </c>
      <c r="X423" s="36">
        <v>3368.0139827966</v>
      </c>
      <c r="Y423" s="30">
        <f t="shared" si="256"/>
        <v>1.081051260260219E-9</v>
      </c>
      <c r="Z423" s="30">
        <f t="shared" si="257"/>
        <v>1.0809774625563142E-9</v>
      </c>
      <c r="AA423" s="30">
        <f t="shared" si="258"/>
        <v>1.0809774656950169E-9</v>
      </c>
      <c r="AB423" s="30">
        <f t="shared" si="259"/>
        <v>1.0809774656948841E-9</v>
      </c>
      <c r="AD423" s="36"/>
      <c r="AE423" s="36"/>
      <c r="AF423" s="36"/>
      <c r="AL423" s="36"/>
      <c r="AM423" s="36"/>
      <c r="AN423" s="36"/>
      <c r="AT423" s="36"/>
      <c r="AU423" s="36"/>
      <c r="AV423" s="36"/>
      <c r="BB423" s="36"/>
      <c r="BC423" s="36"/>
      <c r="BD423" s="36"/>
      <c r="BJ423" s="36">
        <v>6E-10</v>
      </c>
      <c r="BK423" s="36">
        <v>2.5550647051099999</v>
      </c>
      <c r="BL423" s="36">
        <v>11780.490358516199</v>
      </c>
      <c r="BM423" s="30">
        <f t="shared" si="260"/>
        <v>5.9856692097481039E-10</v>
      </c>
      <c r="BN423" s="30">
        <f t="shared" si="261"/>
        <v>5.9858292540848579E-10</v>
      </c>
      <c r="BO423" s="30">
        <f t="shared" si="262"/>
        <v>5.9858292472976818E-10</v>
      </c>
      <c r="BP423" s="30">
        <f t="shared" si="263"/>
        <v>5.9858292472979692E-10</v>
      </c>
      <c r="BR423" s="36"/>
      <c r="BS423" s="36"/>
      <c r="BT423" s="36"/>
      <c r="BZ423" s="36"/>
      <c r="CA423" s="36"/>
      <c r="CB423" s="36"/>
      <c r="CH423" s="36"/>
      <c r="CI423" s="36"/>
      <c r="CJ423" s="36"/>
      <c r="CP423" s="36"/>
      <c r="CQ423" s="36"/>
      <c r="CR423" s="36"/>
      <c r="CX423" s="36"/>
      <c r="CY423" s="36"/>
      <c r="CZ423" s="36"/>
      <c r="DF423" s="36">
        <v>5.28E-9</v>
      </c>
      <c r="DG423" s="36">
        <v>2.7418349577500001</v>
      </c>
      <c r="DH423" s="36">
        <v>3826.5844794894001</v>
      </c>
      <c r="DI423" s="30">
        <f t="shared" si="264"/>
        <v>4.9138265194257538E-9</v>
      </c>
      <c r="DJ423" s="30">
        <f t="shared" si="265"/>
        <v>4.9140695051815289E-9</v>
      </c>
      <c r="DK423" s="30">
        <f t="shared" si="266"/>
        <v>4.9140694948496377E-9</v>
      </c>
      <c r="DL423" s="30">
        <f t="shared" si="267"/>
        <v>4.9140694948500761E-9</v>
      </c>
      <c r="DN423" s="36">
        <v>8.9999999999999999E-10</v>
      </c>
      <c r="DO423" s="36">
        <v>5.4768708259799999</v>
      </c>
      <c r="DP423" s="36">
        <v>16699.539015149901</v>
      </c>
      <c r="DQ423" s="30">
        <f t="shared" si="268"/>
        <v>5.9422001192444933E-10</v>
      </c>
      <c r="DR423" s="30">
        <f t="shared" si="269"/>
        <v>5.9459098157886573E-10</v>
      </c>
      <c r="DS423" s="30">
        <f t="shared" si="270"/>
        <v>5.9459096580631309E-10</v>
      </c>
      <c r="DT423" s="30">
        <f t="shared" si="271"/>
        <v>5.9459096580697556E-10</v>
      </c>
      <c r="DV423" s="36"/>
      <c r="DW423" s="36"/>
      <c r="DX423" s="36"/>
      <c r="ED423" s="36"/>
      <c r="EE423" s="36"/>
      <c r="EF423" s="36"/>
      <c r="EL423" s="36"/>
      <c r="EM423" s="36"/>
      <c r="EN423" s="36"/>
      <c r="ET423" s="36"/>
      <c r="EU423" s="36"/>
      <c r="EV423" s="36"/>
    </row>
    <row r="424" spans="14:152" s="30" customFormat="1" ht="12.75">
      <c r="N424" s="36">
        <v>1.2919999999999999E-8</v>
      </c>
      <c r="O424" s="36">
        <v>6.0238865960699997</v>
      </c>
      <c r="P424" s="36">
        <v>3316.7339889519999</v>
      </c>
      <c r="Q424" s="30">
        <f t="shared" si="252"/>
        <v>1.2661474848406736E-8</v>
      </c>
      <c r="R424" s="30">
        <f t="shared" si="253"/>
        <v>1.2661755156201884E-8</v>
      </c>
      <c r="S424" s="30">
        <f t="shared" si="254"/>
        <v>1.2661755144284333E-8</v>
      </c>
      <c r="T424" s="30">
        <f t="shared" si="255"/>
        <v>1.2661755144284835E-8</v>
      </c>
      <c r="V424" s="36">
        <v>1.2900000000000001E-9</v>
      </c>
      <c r="W424" s="36">
        <v>1.78002583252</v>
      </c>
      <c r="X424" s="36">
        <v>22743.409379516401</v>
      </c>
      <c r="Y424" s="30">
        <f t="shared" si="256"/>
        <v>2.9353548677901233E-10</v>
      </c>
      <c r="Z424" s="30">
        <f t="shared" si="257"/>
        <v>2.9447453811002401E-10</v>
      </c>
      <c r="AA424" s="30">
        <f t="shared" si="258"/>
        <v>2.9447449817815409E-10</v>
      </c>
      <c r="AB424" s="30">
        <f t="shared" si="259"/>
        <v>2.9447449817984966E-10</v>
      </c>
      <c r="AD424" s="36"/>
      <c r="AE424" s="36"/>
      <c r="AF424" s="36"/>
      <c r="AL424" s="36"/>
      <c r="AM424" s="36"/>
      <c r="AN424" s="36"/>
      <c r="AT424" s="36"/>
      <c r="AU424" s="36"/>
      <c r="AV424" s="36"/>
      <c r="BB424" s="36"/>
      <c r="BC424" s="36"/>
      <c r="BD424" s="36"/>
      <c r="BJ424" s="36">
        <v>4.7000000000000003E-10</v>
      </c>
      <c r="BK424" s="36">
        <v>1.6925687871099999</v>
      </c>
      <c r="BL424" s="36">
        <v>6660.8695340007998</v>
      </c>
      <c r="BM424" s="30">
        <f t="shared" si="260"/>
        <v>-3.6498901309863272E-10</v>
      </c>
      <c r="BN424" s="30">
        <f t="shared" si="261"/>
        <v>-3.6492416844142214E-10</v>
      </c>
      <c r="BO424" s="30">
        <f t="shared" si="262"/>
        <v>-3.6492417119946393E-10</v>
      </c>
      <c r="BP424" s="30">
        <f t="shared" si="263"/>
        <v>-3.6492417119934818E-10</v>
      </c>
      <c r="BR424" s="36"/>
      <c r="BS424" s="36"/>
      <c r="BT424" s="36"/>
      <c r="BZ424" s="36"/>
      <c r="CA424" s="36"/>
      <c r="CB424" s="36"/>
      <c r="CH424" s="36"/>
      <c r="CI424" s="36"/>
      <c r="CJ424" s="36"/>
      <c r="CP424" s="36"/>
      <c r="CQ424" s="36"/>
      <c r="CR424" s="36"/>
      <c r="CX424" s="36"/>
      <c r="CY424" s="36"/>
      <c r="CZ424" s="36"/>
      <c r="DF424" s="36">
        <v>6.89E-9</v>
      </c>
      <c r="DG424" s="36">
        <v>6.2820555176399999</v>
      </c>
      <c r="DH424" s="36">
        <v>12295.9542296092</v>
      </c>
      <c r="DI424" s="30">
        <f t="shared" si="264"/>
        <v>4.0742435800974129E-9</v>
      </c>
      <c r="DJ424" s="30">
        <f t="shared" si="265"/>
        <v>4.076489072891455E-9</v>
      </c>
      <c r="DK424" s="30">
        <f t="shared" si="266"/>
        <v>4.0764889774107934E-9</v>
      </c>
      <c r="DL424" s="30">
        <f t="shared" si="267"/>
        <v>4.0764889774148185E-9</v>
      </c>
      <c r="DN424" s="36">
        <v>1.19E-9</v>
      </c>
      <c r="DO424" s="36">
        <v>2.5370923064699999</v>
      </c>
      <c r="DP424" s="36">
        <v>3312.1632392319998</v>
      </c>
      <c r="DQ424" s="30">
        <f t="shared" si="268"/>
        <v>-1.1815168662054926E-9</v>
      </c>
      <c r="DR424" s="30">
        <f t="shared" si="269"/>
        <v>-1.1815014162646298E-9</v>
      </c>
      <c r="DS424" s="30">
        <f t="shared" si="270"/>
        <v>-1.1815014169219731E-9</v>
      </c>
      <c r="DT424" s="30">
        <f t="shared" si="271"/>
        <v>-1.1815014169219454E-9</v>
      </c>
      <c r="DV424" s="36"/>
      <c r="DW424" s="36"/>
      <c r="DX424" s="36"/>
      <c r="ED424" s="36"/>
      <c r="EE424" s="36"/>
      <c r="EF424" s="36"/>
      <c r="EL424" s="36"/>
      <c r="EM424" s="36"/>
      <c r="EN424" s="36"/>
      <c r="ET424" s="36"/>
      <c r="EU424" s="36"/>
      <c r="EV424" s="36"/>
    </row>
    <row r="425" spans="14:152" s="30" customFormat="1" ht="12.75">
      <c r="N425" s="36">
        <v>9.3200000000000001E-9</v>
      </c>
      <c r="O425" s="36">
        <v>1.56812178735</v>
      </c>
      <c r="P425" s="36">
        <v>111.18664228759999</v>
      </c>
      <c r="Q425" s="30">
        <f t="shared" si="252"/>
        <v>5.4088512745395524E-9</v>
      </c>
      <c r="R425" s="30">
        <f t="shared" si="253"/>
        <v>5.4088790151221E-9</v>
      </c>
      <c r="S425" s="30">
        <f t="shared" si="254"/>
        <v>5.4088790139423684E-9</v>
      </c>
      <c r="T425" s="30">
        <f t="shared" si="255"/>
        <v>5.408879013942418E-9</v>
      </c>
      <c r="V425" s="36">
        <v>1.32E-9</v>
      </c>
      <c r="W425" s="36">
        <v>2.8149689537699998</v>
      </c>
      <c r="X425" s="36">
        <v>21795.2140916147</v>
      </c>
      <c r="Y425" s="30">
        <f t="shared" si="256"/>
        <v>2.8865813956596582E-10</v>
      </c>
      <c r="Z425" s="30">
        <f t="shared" si="257"/>
        <v>2.8958089447041881E-10</v>
      </c>
      <c r="AA425" s="30">
        <f t="shared" si="258"/>
        <v>2.8958085523126071E-10</v>
      </c>
      <c r="AB425" s="30">
        <f t="shared" si="259"/>
        <v>2.8958085523290783E-10</v>
      </c>
      <c r="AD425" s="36"/>
      <c r="AE425" s="36"/>
      <c r="AF425" s="36"/>
      <c r="AL425" s="36"/>
      <c r="AM425" s="36"/>
      <c r="AN425" s="36"/>
      <c r="AT425" s="36"/>
      <c r="AU425" s="36"/>
      <c r="AV425" s="36"/>
      <c r="BB425" s="36"/>
      <c r="BC425" s="36"/>
      <c r="BD425" s="36"/>
      <c r="BJ425" s="36">
        <v>4.3999999999999998E-10</v>
      </c>
      <c r="BK425" s="36">
        <v>6.0948121716200001</v>
      </c>
      <c r="BL425" s="36">
        <v>6460.8122109608003</v>
      </c>
      <c r="BM425" s="30">
        <f t="shared" si="260"/>
        <v>-5.15800213242041E-11</v>
      </c>
      <c r="BN425" s="30">
        <f t="shared" si="261"/>
        <v>-5.1487217179161845E-11</v>
      </c>
      <c r="BO425" s="30">
        <f t="shared" si="262"/>
        <v>-5.1487221125924328E-11</v>
      </c>
      <c r="BP425" s="30">
        <f t="shared" si="263"/>
        <v>-5.1487221125759771E-11</v>
      </c>
      <c r="BR425" s="36"/>
      <c r="BS425" s="36"/>
      <c r="BT425" s="36"/>
      <c r="BZ425" s="36"/>
      <c r="CA425" s="36"/>
      <c r="CB425" s="36"/>
      <c r="CH425" s="36"/>
      <c r="CI425" s="36"/>
      <c r="CJ425" s="36"/>
      <c r="CP425" s="36"/>
      <c r="CQ425" s="36"/>
      <c r="CR425" s="36"/>
      <c r="CX425" s="36"/>
      <c r="CY425" s="36"/>
      <c r="CZ425" s="36"/>
      <c r="DF425" s="36">
        <v>4.9900000000000003E-9</v>
      </c>
      <c r="DG425" s="36">
        <v>0.25665224667999997</v>
      </c>
      <c r="DH425" s="36">
        <v>2142.6422981261999</v>
      </c>
      <c r="DI425" s="30">
        <f t="shared" si="264"/>
        <v>2.9309954306408417E-9</v>
      </c>
      <c r="DJ425" s="30">
        <f t="shared" si="265"/>
        <v>2.931279866294397E-9</v>
      </c>
      <c r="DK425" s="30">
        <f t="shared" si="266"/>
        <v>2.9312798541984104E-9</v>
      </c>
      <c r="DL425" s="30">
        <f t="shared" si="267"/>
        <v>2.9312798541989195E-9</v>
      </c>
      <c r="DN425" s="36">
        <v>1.1800000000000001E-9</v>
      </c>
      <c r="DO425" s="36">
        <v>5.5652399723099997</v>
      </c>
      <c r="DP425" s="36">
        <v>2814.4445799542</v>
      </c>
      <c r="DQ425" s="30">
        <f t="shared" si="268"/>
        <v>-9.638774397011669E-10</v>
      </c>
      <c r="DR425" s="30">
        <f t="shared" si="269"/>
        <v>-9.6381446036193496E-10</v>
      </c>
      <c r="DS425" s="30">
        <f t="shared" si="270"/>
        <v>-9.6381446304045436E-10</v>
      </c>
      <c r="DT425" s="30">
        <f t="shared" si="271"/>
        <v>-9.6381446304034186E-10</v>
      </c>
      <c r="DV425" s="36"/>
      <c r="DW425" s="36"/>
      <c r="DX425" s="36"/>
      <c r="ED425" s="36"/>
      <c r="EE425" s="36"/>
      <c r="EF425" s="36"/>
      <c r="EL425" s="36"/>
      <c r="EM425" s="36"/>
      <c r="EN425" s="36"/>
      <c r="ET425" s="36"/>
      <c r="EU425" s="36"/>
      <c r="EV425" s="36"/>
    </row>
    <row r="426" spans="14:152" s="30" customFormat="1" ht="12.75">
      <c r="N426" s="36">
        <v>1.13E-8</v>
      </c>
      <c r="O426" s="36">
        <v>2.0687937073299998</v>
      </c>
      <c r="P426" s="36">
        <v>3376.6402933772001</v>
      </c>
      <c r="Q426" s="30">
        <f t="shared" si="252"/>
        <v>-6.6164068185240573E-9</v>
      </c>
      <c r="R426" s="30">
        <f t="shared" si="253"/>
        <v>-6.6153899983130671E-9</v>
      </c>
      <c r="S426" s="30">
        <f t="shared" si="254"/>
        <v>-6.6153900415574608E-9</v>
      </c>
      <c r="T426" s="30">
        <f t="shared" si="255"/>
        <v>-6.6153900415556376E-9</v>
      </c>
      <c r="V426" s="36">
        <v>1.27E-9</v>
      </c>
      <c r="W426" s="36">
        <v>5.7309020350099997</v>
      </c>
      <c r="X426" s="36">
        <v>3340.1923506061898</v>
      </c>
      <c r="Y426" s="30">
        <f t="shared" si="256"/>
        <v>1.238646009227249E-9</v>
      </c>
      <c r="Z426" s="30">
        <f t="shared" si="257"/>
        <v>1.2386152078743257E-9</v>
      </c>
      <c r="AA426" s="30">
        <f t="shared" si="258"/>
        <v>1.238615209184543E-9</v>
      </c>
      <c r="AB426" s="30">
        <f t="shared" si="259"/>
        <v>1.2386152091844882E-9</v>
      </c>
      <c r="AD426" s="36"/>
      <c r="AE426" s="36"/>
      <c r="AF426" s="36"/>
      <c r="AL426" s="36"/>
      <c r="AM426" s="36"/>
      <c r="AN426" s="36"/>
      <c r="AT426" s="36"/>
      <c r="AU426" s="36"/>
      <c r="AV426" s="36"/>
      <c r="BB426" s="36"/>
      <c r="BC426" s="36"/>
      <c r="BD426" s="36"/>
      <c r="BJ426" s="36">
        <v>4.3999999999999998E-10</v>
      </c>
      <c r="BK426" s="36">
        <v>2.6304062213999999</v>
      </c>
      <c r="BL426" s="36">
        <v>13936.794505133999</v>
      </c>
      <c r="BM426" s="30">
        <f t="shared" si="260"/>
        <v>3.2042274379385118E-10</v>
      </c>
      <c r="BN426" s="30">
        <f t="shared" si="261"/>
        <v>3.2056085722767728E-10</v>
      </c>
      <c r="BO426" s="30">
        <f t="shared" si="262"/>
        <v>3.2056085135551161E-10</v>
      </c>
      <c r="BP426" s="30">
        <f t="shared" si="263"/>
        <v>3.2056085135576008E-10</v>
      </c>
      <c r="BR426" s="36"/>
      <c r="BS426" s="36"/>
      <c r="BT426" s="36"/>
      <c r="BZ426" s="36"/>
      <c r="CA426" s="36"/>
      <c r="CB426" s="36"/>
      <c r="CH426" s="36"/>
      <c r="CI426" s="36"/>
      <c r="CJ426" s="36"/>
      <c r="CP426" s="36"/>
      <c r="CQ426" s="36"/>
      <c r="CR426" s="36"/>
      <c r="CX426" s="36"/>
      <c r="CY426" s="36"/>
      <c r="CZ426" s="36"/>
      <c r="DF426" s="36">
        <v>4.9799999999999998E-9</v>
      </c>
      <c r="DG426" s="36">
        <v>5.9137052802600003</v>
      </c>
      <c r="DH426" s="36">
        <v>6460.8122109608003</v>
      </c>
      <c r="DI426" s="30">
        <f t="shared" si="264"/>
        <v>3.1656124343168133E-10</v>
      </c>
      <c r="DJ426" s="30">
        <f t="shared" si="265"/>
        <v>3.1761675072572705E-10</v>
      </c>
      <c r="DK426" s="30">
        <f t="shared" si="266"/>
        <v>3.1761670583811779E-10</v>
      </c>
      <c r="DL426" s="30">
        <f t="shared" si="267"/>
        <v>3.1761670583998939E-10</v>
      </c>
      <c r="DN426" s="36">
        <v>9.2999999999999999E-10</v>
      </c>
      <c r="DO426" s="36">
        <v>1.61394240489</v>
      </c>
      <c r="DP426" s="36">
        <v>3341.0423098265001</v>
      </c>
      <c r="DQ426" s="30">
        <f t="shared" si="268"/>
        <v>-3.3461010785179584E-10</v>
      </c>
      <c r="DR426" s="30">
        <f t="shared" si="269"/>
        <v>-3.3451480691986233E-10</v>
      </c>
      <c r="DS426" s="30">
        <f t="shared" si="270"/>
        <v>-3.3451481097284488E-10</v>
      </c>
      <c r="DT426" s="30">
        <f t="shared" si="271"/>
        <v>-3.3451481097267531E-10</v>
      </c>
      <c r="DV426" s="36"/>
      <c r="DW426" s="36"/>
      <c r="DX426" s="36"/>
      <c r="ED426" s="36"/>
      <c r="EE426" s="36"/>
      <c r="EF426" s="36"/>
      <c r="EL426" s="36"/>
      <c r="EM426" s="36"/>
      <c r="EN426" s="36"/>
      <c r="ET426" s="36"/>
      <c r="EU426" s="36"/>
      <c r="EV426" s="36"/>
    </row>
    <row r="427" spans="14:152" s="30" customFormat="1" ht="12.75">
      <c r="N427" s="36">
        <v>9.2400000000000004E-9</v>
      </c>
      <c r="O427" s="36">
        <v>0.82106390115000005</v>
      </c>
      <c r="P427" s="36">
        <v>3364.4908644476</v>
      </c>
      <c r="Q427" s="30">
        <f t="shared" si="252"/>
        <v>4.8677127553865435E-9</v>
      </c>
      <c r="R427" s="30">
        <f t="shared" si="253"/>
        <v>4.8685813438127661E-9</v>
      </c>
      <c r="S427" s="30">
        <f t="shared" si="254"/>
        <v>4.8685813068752566E-9</v>
      </c>
      <c r="T427" s="30">
        <f t="shared" si="255"/>
        <v>4.8685813068768191E-9</v>
      </c>
      <c r="V427" s="36">
        <v>1.6399999999999999E-9</v>
      </c>
      <c r="W427" s="36">
        <v>1.8761391887700001</v>
      </c>
      <c r="X427" s="36">
        <v>6709.6740408674004</v>
      </c>
      <c r="Y427" s="30">
        <f t="shared" si="256"/>
        <v>-1.1789489031706489E-9</v>
      </c>
      <c r="Z427" s="30">
        <f t="shared" si="257"/>
        <v>-1.1786974274853674E-9</v>
      </c>
      <c r="AA427" s="30">
        <f t="shared" si="258"/>
        <v>-1.1786974381811823E-9</v>
      </c>
      <c r="AB427" s="30">
        <f t="shared" si="259"/>
        <v>-1.1786974381807286E-9</v>
      </c>
      <c r="AD427" s="36"/>
      <c r="AE427" s="36"/>
      <c r="AF427" s="36"/>
      <c r="AL427" s="36"/>
      <c r="AM427" s="36"/>
      <c r="AN427" s="36"/>
      <c r="AT427" s="36"/>
      <c r="AU427" s="36"/>
      <c r="AV427" s="36"/>
      <c r="BB427" s="36"/>
      <c r="BC427" s="36"/>
      <c r="BD427" s="36"/>
      <c r="BJ427" s="36">
        <v>5.3000000000000003E-10</v>
      </c>
      <c r="BK427" s="36">
        <v>0.77878945763999996</v>
      </c>
      <c r="BL427" s="36">
        <v>16865.528769631201</v>
      </c>
      <c r="BM427" s="30">
        <f t="shared" si="260"/>
        <v>2.9866933189596397E-11</v>
      </c>
      <c r="BN427" s="30">
        <f t="shared" si="261"/>
        <v>3.0160296137928534E-11</v>
      </c>
      <c r="BO427" s="30">
        <f t="shared" si="262"/>
        <v>3.0160283662171235E-11</v>
      </c>
      <c r="BP427" s="30">
        <f t="shared" si="263"/>
        <v>3.01602836626976E-11</v>
      </c>
      <c r="BR427" s="36"/>
      <c r="BS427" s="36"/>
      <c r="BT427" s="36"/>
      <c r="BZ427" s="36"/>
      <c r="CA427" s="36"/>
      <c r="CB427" s="36"/>
      <c r="CH427" s="36"/>
      <c r="CI427" s="36"/>
      <c r="CJ427" s="36"/>
      <c r="CP427" s="36"/>
      <c r="CQ427" s="36"/>
      <c r="CR427" s="36"/>
      <c r="CX427" s="36"/>
      <c r="CY427" s="36"/>
      <c r="CZ427" s="36"/>
      <c r="DF427" s="36">
        <v>5.8800000000000004E-9</v>
      </c>
      <c r="DG427" s="36">
        <v>3.3997769024900002</v>
      </c>
      <c r="DH427" s="36">
        <v>3329.5667264358999</v>
      </c>
      <c r="DI427" s="30">
        <f t="shared" si="264"/>
        <v>-4.6926391577601645E-9</v>
      </c>
      <c r="DJ427" s="30">
        <f t="shared" si="265"/>
        <v>-4.6930269206405896E-9</v>
      </c>
      <c r="DK427" s="30">
        <f t="shared" si="266"/>
        <v>-4.6930269041512602E-9</v>
      </c>
      <c r="DL427" s="30">
        <f t="shared" si="267"/>
        <v>-4.6930269041519526E-9</v>
      </c>
      <c r="DN427" s="36">
        <v>8.3999999999999999E-10</v>
      </c>
      <c r="DO427" s="36">
        <v>1.19439840758</v>
      </c>
      <c r="DP427" s="36">
        <v>3450.8187479192002</v>
      </c>
      <c r="DQ427" s="30">
        <f t="shared" si="268"/>
        <v>5.1512328067654969E-10</v>
      </c>
      <c r="DR427" s="30">
        <f t="shared" si="269"/>
        <v>5.1519854317758946E-10</v>
      </c>
      <c r="DS427" s="30">
        <f t="shared" si="270"/>
        <v>5.1519853997701529E-10</v>
      </c>
      <c r="DT427" s="30">
        <f t="shared" si="271"/>
        <v>5.1519853997715208E-10</v>
      </c>
      <c r="DV427" s="36"/>
      <c r="DW427" s="36"/>
      <c r="DX427" s="36"/>
      <c r="ED427" s="36"/>
      <c r="EE427" s="36"/>
      <c r="EF427" s="36"/>
      <c r="EL427" s="36"/>
      <c r="EM427" s="36"/>
      <c r="EN427" s="36"/>
      <c r="ET427" s="36"/>
      <c r="EU427" s="36"/>
      <c r="EV427" s="36"/>
    </row>
    <row r="428" spans="14:152" s="30" customFormat="1" ht="12.75">
      <c r="N428" s="36">
        <v>1.0050000000000001E-8</v>
      </c>
      <c r="O428" s="36">
        <v>5.4859493512100004</v>
      </c>
      <c r="P428" s="36">
        <v>11236.57229942</v>
      </c>
      <c r="Q428" s="30">
        <f t="shared" si="252"/>
        <v>9.6928924005124102E-9</v>
      </c>
      <c r="R428" s="30">
        <f t="shared" si="253"/>
        <v>9.6919109726215093E-9</v>
      </c>
      <c r="S428" s="30">
        <f t="shared" si="254"/>
        <v>9.6919110143871687E-9</v>
      </c>
      <c r="T428" s="30">
        <f t="shared" si="255"/>
        <v>9.6919110143853936E-9</v>
      </c>
      <c r="V428" s="36">
        <v>1.2300000000000001E-9</v>
      </c>
      <c r="W428" s="36">
        <v>3.6123895899099998</v>
      </c>
      <c r="X428" s="36">
        <v>22324.905056709398</v>
      </c>
      <c r="Y428" s="30">
        <f t="shared" si="256"/>
        <v>8.6646756085914938E-10</v>
      </c>
      <c r="Z428" s="30">
        <f t="shared" si="257"/>
        <v>8.6582666081884026E-10</v>
      </c>
      <c r="AA428" s="30">
        <f t="shared" si="258"/>
        <v>8.6582668808454422E-10</v>
      </c>
      <c r="AB428" s="30">
        <f t="shared" si="259"/>
        <v>8.6582668808338958E-10</v>
      </c>
      <c r="AD428" s="36"/>
      <c r="AE428" s="36"/>
      <c r="AF428" s="36"/>
      <c r="AL428" s="36"/>
      <c r="AM428" s="36"/>
      <c r="AN428" s="36"/>
      <c r="AT428" s="36"/>
      <c r="AU428" s="36"/>
      <c r="AV428" s="36"/>
      <c r="BB428" s="36"/>
      <c r="BC428" s="36"/>
      <c r="BD428" s="36"/>
      <c r="BJ428" s="36">
        <v>4.8999999999999996E-10</v>
      </c>
      <c r="BK428" s="36">
        <v>1.8336854455</v>
      </c>
      <c r="BL428" s="36">
        <v>17654.780539749601</v>
      </c>
      <c r="BM428" s="30">
        <f t="shared" si="260"/>
        <v>-1.1454951848871533E-10</v>
      </c>
      <c r="BN428" s="30">
        <f t="shared" si="261"/>
        <v>-1.1482599051398407E-10</v>
      </c>
      <c r="BO428" s="30">
        <f t="shared" si="262"/>
        <v>-1.1482597875718481E-10</v>
      </c>
      <c r="BP428" s="30">
        <f t="shared" si="263"/>
        <v>-1.1482597875767898E-10</v>
      </c>
      <c r="BR428" s="36"/>
      <c r="BS428" s="36"/>
      <c r="BT428" s="36"/>
      <c r="BZ428" s="36"/>
      <c r="CA428" s="36"/>
      <c r="CB428" s="36"/>
      <c r="CH428" s="36"/>
      <c r="CI428" s="36"/>
      <c r="CJ428" s="36"/>
      <c r="CP428" s="36"/>
      <c r="CQ428" s="36"/>
      <c r="CR428" s="36"/>
      <c r="CX428" s="36"/>
      <c r="CY428" s="36"/>
      <c r="CZ428" s="36"/>
      <c r="DF428" s="36">
        <v>5.0700000000000001E-9</v>
      </c>
      <c r="DG428" s="36">
        <v>0.63367870047999997</v>
      </c>
      <c r="DH428" s="36">
        <v>20735.8321614255</v>
      </c>
      <c r="DI428" s="30">
        <f t="shared" si="264"/>
        <v>1.6451790969315129E-9</v>
      </c>
      <c r="DJ428" s="30">
        <f t="shared" si="265"/>
        <v>1.6419098564665251E-9</v>
      </c>
      <c r="DK428" s="30">
        <f t="shared" si="266"/>
        <v>1.6419099955148948E-9</v>
      </c>
      <c r="DL428" s="30">
        <f t="shared" si="267"/>
        <v>1.6419099955090327E-9</v>
      </c>
      <c r="DN428" s="36">
        <v>8.4999999999999996E-10</v>
      </c>
      <c r="DO428" s="36">
        <v>4.9506041038799999</v>
      </c>
      <c r="DP428" s="36">
        <v>7314.0085927128002</v>
      </c>
      <c r="DQ428" s="30">
        <f t="shared" si="268"/>
        <v>-4.2666720777308303E-10</v>
      </c>
      <c r="DR428" s="30">
        <f t="shared" si="269"/>
        <v>-4.2649044431388998E-10</v>
      </c>
      <c r="DS428" s="30">
        <f t="shared" si="270"/>
        <v>-4.2649045183170066E-10</v>
      </c>
      <c r="DT428" s="30">
        <f t="shared" si="271"/>
        <v>-4.2649045183137677E-10</v>
      </c>
      <c r="DV428" s="36"/>
      <c r="DW428" s="36"/>
      <c r="DX428" s="36"/>
      <c r="ED428" s="36"/>
      <c r="EE428" s="36"/>
      <c r="EF428" s="36"/>
      <c r="EL428" s="36"/>
      <c r="EM428" s="36"/>
      <c r="EN428" s="36"/>
      <c r="ET428" s="36"/>
      <c r="EU428" s="36"/>
      <c r="EV428" s="36"/>
    </row>
    <row r="429" spans="14:152" s="30" customFormat="1" ht="12.75">
      <c r="N429" s="36">
        <v>9.3600000000000008E-9</v>
      </c>
      <c r="O429" s="36">
        <v>1.5883755475200001</v>
      </c>
      <c r="P429" s="36">
        <v>10235.1363755374</v>
      </c>
      <c r="Q429" s="30">
        <f t="shared" si="252"/>
        <v>1.7053026394781442E-9</v>
      </c>
      <c r="R429" s="30">
        <f t="shared" si="253"/>
        <v>1.7083990082034114E-9</v>
      </c>
      <c r="S429" s="30">
        <f t="shared" si="254"/>
        <v>1.7083988765271713E-9</v>
      </c>
      <c r="T429" s="30">
        <f t="shared" si="255"/>
        <v>1.7083988765327293E-9</v>
      </c>
      <c r="V429" s="36">
        <v>1.2900000000000001E-9</v>
      </c>
      <c r="W429" s="36">
        <v>4.9206430873500002</v>
      </c>
      <c r="X429" s="36">
        <v>2540.7913015344002</v>
      </c>
      <c r="Y429" s="30">
        <f t="shared" si="256"/>
        <v>-1.2473636565342823E-9</v>
      </c>
      <c r="Z429" s="30">
        <f t="shared" si="257"/>
        <v>-1.2473911233595728E-9</v>
      </c>
      <c r="AA429" s="30">
        <f t="shared" si="258"/>
        <v>-1.2473911221916665E-9</v>
      </c>
      <c r="AB429" s="30">
        <f t="shared" si="259"/>
        <v>-1.2473911221917155E-9</v>
      </c>
      <c r="AD429" s="36"/>
      <c r="AE429" s="36"/>
      <c r="AF429" s="36"/>
      <c r="AL429" s="36"/>
      <c r="AM429" s="36"/>
      <c r="AN429" s="36"/>
      <c r="AT429" s="36"/>
      <c r="AU429" s="36"/>
      <c r="AV429" s="36"/>
      <c r="BB429" s="36"/>
      <c r="BC429" s="36"/>
      <c r="BD429" s="36"/>
      <c r="BJ429" s="36">
        <v>4.8E-10</v>
      </c>
      <c r="BK429" s="36">
        <v>0.52828042377999995</v>
      </c>
      <c r="BL429" s="36">
        <v>6686.7477777069998</v>
      </c>
      <c r="BM429" s="30">
        <f t="shared" si="260"/>
        <v>1.9509596482237356E-10</v>
      </c>
      <c r="BN429" s="30">
        <f t="shared" si="261"/>
        <v>1.9519235941775133E-10</v>
      </c>
      <c r="BO429" s="30">
        <f t="shared" si="262"/>
        <v>1.9519235531854588E-10</v>
      </c>
      <c r="BP429" s="30">
        <f t="shared" si="263"/>
        <v>1.9519235531871724E-10</v>
      </c>
      <c r="BR429" s="36"/>
      <c r="BS429" s="36"/>
      <c r="BT429" s="36"/>
      <c r="BZ429" s="36"/>
      <c r="CA429" s="36"/>
      <c r="CB429" s="36"/>
      <c r="CH429" s="36"/>
      <c r="CI429" s="36"/>
      <c r="CJ429" s="36"/>
      <c r="CP429" s="36"/>
      <c r="CQ429" s="36"/>
      <c r="CR429" s="36"/>
      <c r="CX429" s="36"/>
      <c r="CY429" s="36"/>
      <c r="CZ429" s="36"/>
      <c r="DF429" s="36">
        <v>5.8999999999999999E-9</v>
      </c>
      <c r="DG429" s="36">
        <v>3.8795178892300002</v>
      </c>
      <c r="DH429" s="36">
        <v>9065.5481241287998</v>
      </c>
      <c r="DI429" s="30">
        <f t="shared" si="264"/>
        <v>-4.3616780774741923E-9</v>
      </c>
      <c r="DJ429" s="30">
        <f t="shared" si="265"/>
        <v>-4.3628618895007426E-9</v>
      </c>
      <c r="DK429" s="30">
        <f t="shared" si="266"/>
        <v>-4.3628618391645847E-9</v>
      </c>
      <c r="DL429" s="30">
        <f t="shared" si="267"/>
        <v>-4.3628618391667015E-9</v>
      </c>
      <c r="DN429" s="36">
        <v>8.3999999999999999E-10</v>
      </c>
      <c r="DO429" s="36">
        <v>3.9224449344600001</v>
      </c>
      <c r="DP429" s="36">
        <v>170.67287061920001</v>
      </c>
      <c r="DQ429" s="30">
        <f t="shared" si="268"/>
        <v>-8.2852842985791422E-10</v>
      </c>
      <c r="DR429" s="30">
        <f t="shared" si="269"/>
        <v>-8.2852765365199486E-10</v>
      </c>
      <c r="DS429" s="30">
        <f t="shared" si="270"/>
        <v>-8.2852765368500537E-10</v>
      </c>
      <c r="DT429" s="30">
        <f t="shared" si="271"/>
        <v>-8.2852765368500392E-10</v>
      </c>
      <c r="DV429" s="36"/>
      <c r="DW429" s="36"/>
      <c r="DX429" s="36"/>
      <c r="ED429" s="36"/>
      <c r="EE429" s="36"/>
      <c r="EF429" s="36"/>
      <c r="EL429" s="36"/>
      <c r="EM429" s="36"/>
      <c r="EN429" s="36"/>
      <c r="ET429" s="36"/>
      <c r="EU429" s="36"/>
      <c r="EV429" s="36"/>
    </row>
    <row r="430" spans="14:152" s="30" customFormat="1" ht="12.75">
      <c r="N430" s="36">
        <v>1.063E-8</v>
      </c>
      <c r="O430" s="36">
        <v>1.93321644244</v>
      </c>
      <c r="P430" s="36">
        <v>87.308204539810006</v>
      </c>
      <c r="Q430" s="30">
        <f t="shared" si="252"/>
        <v>1.2901275148558453E-9</v>
      </c>
      <c r="R430" s="30">
        <f t="shared" si="253"/>
        <v>1.2901577974327372E-9</v>
      </c>
      <c r="S430" s="30">
        <f t="shared" si="254"/>
        <v>1.2901577961449001E-9</v>
      </c>
      <c r="T430" s="30">
        <f t="shared" si="255"/>
        <v>1.2901577961449541E-9</v>
      </c>
      <c r="V430" s="36">
        <v>1.21E-9</v>
      </c>
      <c r="W430" s="36">
        <v>6.1692263843399999</v>
      </c>
      <c r="X430" s="36">
        <v>20206.141196330998</v>
      </c>
      <c r="Y430" s="30">
        <f t="shared" si="256"/>
        <v>7.0486776766277808E-10</v>
      </c>
      <c r="Z430" s="30">
        <f t="shared" si="257"/>
        <v>7.0552086637368094E-10</v>
      </c>
      <c r="AA430" s="30">
        <f t="shared" si="258"/>
        <v>7.0552083860572212E-10</v>
      </c>
      <c r="AB430" s="30">
        <f t="shared" si="259"/>
        <v>7.0552083860689558E-10</v>
      </c>
      <c r="AD430" s="36"/>
      <c r="AE430" s="36"/>
      <c r="AF430" s="36"/>
      <c r="AL430" s="36"/>
      <c r="AM430" s="36"/>
      <c r="AN430" s="36"/>
      <c r="AT430" s="36"/>
      <c r="AU430" s="36"/>
      <c r="AV430" s="36"/>
      <c r="BB430" s="36"/>
      <c r="BC430" s="36"/>
      <c r="BD430" s="36"/>
      <c r="BJ430" s="36">
        <v>4.2E-10</v>
      </c>
      <c r="BK430" s="36">
        <v>4.3034755349299996</v>
      </c>
      <c r="BL430" s="36">
        <v>9065.5481241287998</v>
      </c>
      <c r="BM430" s="30">
        <f t="shared" si="260"/>
        <v>-1.6665456027245257E-10</v>
      </c>
      <c r="BN430" s="30">
        <f t="shared" si="261"/>
        <v>-1.667694393082029E-10</v>
      </c>
      <c r="BO430" s="30">
        <f t="shared" si="262"/>
        <v>-1.6676943442301611E-10</v>
      </c>
      <c r="BP430" s="30">
        <f t="shared" si="263"/>
        <v>-1.6676943442322151E-10</v>
      </c>
      <c r="BR430" s="36"/>
      <c r="BS430" s="36"/>
      <c r="BT430" s="36"/>
      <c r="BZ430" s="36"/>
      <c r="CA430" s="36"/>
      <c r="CB430" s="36"/>
      <c r="CH430" s="36"/>
      <c r="CI430" s="36"/>
      <c r="CJ430" s="36"/>
      <c r="CP430" s="36"/>
      <c r="CQ430" s="36"/>
      <c r="CR430" s="36"/>
      <c r="CX430" s="36"/>
      <c r="CY430" s="36"/>
      <c r="CZ430" s="36"/>
      <c r="DF430" s="36">
        <v>5.0899999999999996E-9</v>
      </c>
      <c r="DG430" s="36">
        <v>2.59333214746</v>
      </c>
      <c r="DH430" s="36">
        <v>3877.4169387952002</v>
      </c>
      <c r="DI430" s="30">
        <f t="shared" si="264"/>
        <v>5.0820968025240034E-9</v>
      </c>
      <c r="DJ430" s="30">
        <f t="shared" si="265"/>
        <v>5.0820606222467156E-9</v>
      </c>
      <c r="DK430" s="30">
        <f t="shared" si="266"/>
        <v>5.0820606237871219E-9</v>
      </c>
      <c r="DL430" s="30">
        <f t="shared" si="267"/>
        <v>5.0820606237870566E-9</v>
      </c>
      <c r="DN430" s="36">
        <v>9.5999999999999999E-10</v>
      </c>
      <c r="DO430" s="36">
        <v>5.4920583248900003</v>
      </c>
      <c r="DP430" s="36">
        <v>3427.9206312396</v>
      </c>
      <c r="DQ430" s="30">
        <f t="shared" si="268"/>
        <v>5.6003316204536215E-10</v>
      </c>
      <c r="DR430" s="30">
        <f t="shared" si="269"/>
        <v>5.5994529747727632E-10</v>
      </c>
      <c r="DS430" s="30">
        <f t="shared" si="270"/>
        <v>5.5994530121407301E-10</v>
      </c>
      <c r="DT430" s="30">
        <f t="shared" si="271"/>
        <v>5.5994530121391502E-10</v>
      </c>
      <c r="DV430" s="36"/>
      <c r="DW430" s="36"/>
      <c r="DX430" s="36"/>
      <c r="ED430" s="36"/>
      <c r="EE430" s="36"/>
      <c r="EF430" s="36"/>
      <c r="EL430" s="36"/>
      <c r="EM430" s="36"/>
      <c r="EN430" s="36"/>
      <c r="ET430" s="36"/>
      <c r="EU430" s="36"/>
      <c r="EV430" s="36"/>
    </row>
    <row r="431" spans="14:152" s="30" customFormat="1" ht="12.75">
      <c r="N431" s="36">
        <v>9.4500000000000002E-9</v>
      </c>
      <c r="O431" s="36">
        <v>5.1039381768799998</v>
      </c>
      <c r="P431" s="36">
        <v>8013.2797409404002</v>
      </c>
      <c r="Q431" s="30">
        <f t="shared" si="252"/>
        <v>-5.3239633348477567E-10</v>
      </c>
      <c r="R431" s="30">
        <f t="shared" si="253"/>
        <v>-5.348816143873834E-10</v>
      </c>
      <c r="S431" s="30">
        <f t="shared" si="254"/>
        <v>-5.3488150869579914E-10</v>
      </c>
      <c r="T431" s="30">
        <f t="shared" si="255"/>
        <v>-5.3488150870022362E-10</v>
      </c>
      <c r="V431" s="36">
        <v>1.2199999999999999E-9</v>
      </c>
      <c r="W431" s="36">
        <v>5.79901866314</v>
      </c>
      <c r="X431" s="36">
        <v>1854.6323056346</v>
      </c>
      <c r="Y431" s="30">
        <f t="shared" si="256"/>
        <v>-2.7606936152145119E-10</v>
      </c>
      <c r="Z431" s="30">
        <f t="shared" si="257"/>
        <v>-2.7599691229963543E-10</v>
      </c>
      <c r="AA431" s="30">
        <f t="shared" si="258"/>
        <v>-2.7599691538073059E-10</v>
      </c>
      <c r="AB431" s="30">
        <f t="shared" si="259"/>
        <v>-2.7599691538060181E-10</v>
      </c>
      <c r="AD431" s="36"/>
      <c r="AE431" s="36"/>
      <c r="AF431" s="36"/>
      <c r="AL431" s="36"/>
      <c r="AM431" s="36"/>
      <c r="AN431" s="36"/>
      <c r="AT431" s="36"/>
      <c r="AU431" s="36"/>
      <c r="AV431" s="36"/>
      <c r="BB431" s="36"/>
      <c r="BC431" s="36"/>
      <c r="BD431" s="36"/>
      <c r="BJ431" s="36">
        <v>4.2E-10</v>
      </c>
      <c r="BK431" s="36">
        <v>5.7196455067300001</v>
      </c>
      <c r="BL431" s="36">
        <v>7203.8022714934004</v>
      </c>
      <c r="BM431" s="30">
        <f t="shared" si="260"/>
        <v>-3.9663062093861986E-10</v>
      </c>
      <c r="BN431" s="30">
        <f t="shared" si="261"/>
        <v>-3.9666332317540829E-10</v>
      </c>
      <c r="BO431" s="30">
        <f t="shared" si="262"/>
        <v>-3.9666332178514221E-10</v>
      </c>
      <c r="BP431" s="30">
        <f t="shared" si="263"/>
        <v>-3.9666332178519908E-10</v>
      </c>
      <c r="BR431" s="36"/>
      <c r="BS431" s="36"/>
      <c r="BT431" s="36"/>
      <c r="BZ431" s="36"/>
      <c r="CA431" s="36"/>
      <c r="CB431" s="36"/>
      <c r="CH431" s="36"/>
      <c r="CI431" s="36"/>
      <c r="CJ431" s="36"/>
      <c r="CP431" s="36"/>
      <c r="CQ431" s="36"/>
      <c r="CR431" s="36"/>
      <c r="CX431" s="36"/>
      <c r="CY431" s="36"/>
      <c r="CZ431" s="36"/>
      <c r="DF431" s="36">
        <v>4.8600000000000002E-9</v>
      </c>
      <c r="DG431" s="36">
        <v>4.0111386437699998</v>
      </c>
      <c r="DH431" s="36">
        <v>23937.856389740999</v>
      </c>
      <c r="DI431" s="30">
        <f t="shared" si="264"/>
        <v>-4.83978251848244E-9</v>
      </c>
      <c r="DJ431" s="30">
        <f t="shared" si="265"/>
        <v>-4.8401294831009306E-9</v>
      </c>
      <c r="DK431" s="30">
        <f t="shared" si="266"/>
        <v>-4.8401294684091673E-9</v>
      </c>
      <c r="DL431" s="30">
        <f t="shared" si="267"/>
        <v>-4.8401294684097786E-9</v>
      </c>
      <c r="DN431" s="36">
        <v>1.0600000000000001E-9</v>
      </c>
      <c r="DO431" s="36">
        <v>1.61703818023</v>
      </c>
      <c r="DP431" s="36">
        <v>3774.3241645766002</v>
      </c>
      <c r="DQ431" s="30">
        <f t="shared" si="268"/>
        <v>9.4961710591163627E-10</v>
      </c>
      <c r="DR431" s="30">
        <f t="shared" si="269"/>
        <v>9.49558663519437E-10</v>
      </c>
      <c r="DS431" s="30">
        <f t="shared" si="270"/>
        <v>9.4955866600514886E-10</v>
      </c>
      <c r="DT431" s="30">
        <f t="shared" si="271"/>
        <v>9.495586660050436E-10</v>
      </c>
      <c r="DV431" s="36"/>
      <c r="DW431" s="36"/>
      <c r="DX431" s="36"/>
      <c r="ED431" s="36"/>
      <c r="EE431" s="36"/>
      <c r="EF431" s="36"/>
      <c r="EL431" s="36"/>
      <c r="EM431" s="36"/>
      <c r="EN431" s="36"/>
      <c r="ET431" s="36"/>
      <c r="EU431" s="36"/>
      <c r="EV431" s="36"/>
    </row>
    <row r="432" spans="14:152" s="30" customFormat="1" ht="12.75">
      <c r="N432" s="36">
        <v>9.5700000000000007E-9</v>
      </c>
      <c r="O432" s="36">
        <v>4.4142175235999996</v>
      </c>
      <c r="P432" s="36">
        <v>433.71173787679999</v>
      </c>
      <c r="Q432" s="30">
        <f t="shared" si="252"/>
        <v>-4.0647629709890927E-9</v>
      </c>
      <c r="R432" s="30">
        <f t="shared" si="253"/>
        <v>-4.0646394498297153E-9</v>
      </c>
      <c r="S432" s="30">
        <f t="shared" si="254"/>
        <v>-4.0646394550827597E-9</v>
      </c>
      <c r="T432" s="30">
        <f t="shared" si="255"/>
        <v>-4.0646394550825405E-9</v>
      </c>
      <c r="V432" s="36">
        <v>1.33E-9</v>
      </c>
      <c r="W432" s="36">
        <v>0.50941998058000004</v>
      </c>
      <c r="X432" s="36">
        <v>3274.1250177853999</v>
      </c>
      <c r="Y432" s="30">
        <f t="shared" si="256"/>
        <v>4.7529608455344741E-10</v>
      </c>
      <c r="Z432" s="30">
        <f t="shared" si="257"/>
        <v>4.7542977343969801E-10</v>
      </c>
      <c r="AA432" s="30">
        <f t="shared" si="258"/>
        <v>4.7542976775438299E-10</v>
      </c>
      <c r="AB432" s="30">
        <f t="shared" si="259"/>
        <v>4.7542976775462122E-10</v>
      </c>
      <c r="AD432" s="36"/>
      <c r="AE432" s="36"/>
      <c r="AF432" s="36"/>
      <c r="AL432" s="36"/>
      <c r="AM432" s="36"/>
      <c r="AN432" s="36"/>
      <c r="AT432" s="36"/>
      <c r="AU432" s="36"/>
      <c r="AV432" s="36"/>
      <c r="BB432" s="36"/>
      <c r="BC432" s="36"/>
      <c r="BD432" s="36"/>
      <c r="BJ432" s="36">
        <v>4.0999999999999998E-10</v>
      </c>
      <c r="BK432" s="36">
        <v>0.98427208930999999</v>
      </c>
      <c r="BL432" s="36">
        <v>20426.571092422</v>
      </c>
      <c r="BM432" s="30">
        <f t="shared" si="260"/>
        <v>2.782103974550196E-10</v>
      </c>
      <c r="BN432" s="30">
        <f t="shared" si="261"/>
        <v>2.7841255447854718E-10</v>
      </c>
      <c r="BO432" s="30">
        <f t="shared" si="262"/>
        <v>2.7841254588401328E-10</v>
      </c>
      <c r="BP432" s="30">
        <f t="shared" si="263"/>
        <v>2.7841254588437254E-10</v>
      </c>
      <c r="BR432" s="36"/>
      <c r="BS432" s="36"/>
      <c r="BT432" s="36"/>
      <c r="BZ432" s="36"/>
      <c r="CA432" s="36"/>
      <c r="CB432" s="36"/>
      <c r="CH432" s="36"/>
      <c r="CI432" s="36"/>
      <c r="CJ432" s="36"/>
      <c r="CP432" s="36"/>
      <c r="CQ432" s="36"/>
      <c r="CR432" s="36"/>
      <c r="CX432" s="36"/>
      <c r="CY432" s="36"/>
      <c r="CZ432" s="36"/>
      <c r="DF432" s="36">
        <v>5.4100000000000001E-9</v>
      </c>
      <c r="DG432" s="36">
        <v>1.55072392536</v>
      </c>
      <c r="DH432" s="36">
        <v>2221.8566345969998</v>
      </c>
      <c r="DI432" s="30">
        <f t="shared" si="264"/>
        <v>-1.2178239749178381E-9</v>
      </c>
      <c r="DJ432" s="30">
        <f t="shared" si="265"/>
        <v>-1.2174389827825517E-9</v>
      </c>
      <c r="DK432" s="30">
        <f t="shared" si="266"/>
        <v>-1.2174389991553841E-9</v>
      </c>
      <c r="DL432" s="30">
        <f t="shared" si="267"/>
        <v>-1.2174389991546911E-9</v>
      </c>
      <c r="DN432" s="36">
        <v>1.01E-9</v>
      </c>
      <c r="DO432" s="36">
        <v>6.1853511991400003</v>
      </c>
      <c r="DP432" s="36">
        <v>5511.6366019910001</v>
      </c>
      <c r="DQ432" s="30">
        <f t="shared" si="268"/>
        <v>7.3318215463183921E-10</v>
      </c>
      <c r="DR432" s="30">
        <f t="shared" si="269"/>
        <v>7.3330799917767102E-10</v>
      </c>
      <c r="DS432" s="30">
        <f t="shared" si="270"/>
        <v>7.3330799382634671E-10</v>
      </c>
      <c r="DT432" s="30">
        <f t="shared" si="271"/>
        <v>7.3330799382657367E-10</v>
      </c>
      <c r="DV432" s="36"/>
      <c r="DW432" s="36"/>
      <c r="DX432" s="36"/>
      <c r="ED432" s="36"/>
      <c r="EE432" s="36"/>
      <c r="EF432" s="36"/>
      <c r="EL432" s="36"/>
      <c r="EM432" s="36"/>
      <c r="EN432" s="36"/>
      <c r="ET432" s="36"/>
      <c r="EU432" s="36"/>
      <c r="EV432" s="36"/>
    </row>
    <row r="433" spans="14:152" s="30" customFormat="1" ht="12.75">
      <c r="N433" s="36">
        <v>9.2099999999999994E-9</v>
      </c>
      <c r="O433" s="36">
        <v>1.7102116646100001</v>
      </c>
      <c r="P433" s="36">
        <v>2067.9314010725998</v>
      </c>
      <c r="Q433" s="30">
        <f t="shared" si="252"/>
        <v>-8.7106387959272506E-9</v>
      </c>
      <c r="R433" s="30">
        <f t="shared" si="253"/>
        <v>-8.7104354243892133E-9</v>
      </c>
      <c r="S433" s="30">
        <f t="shared" si="254"/>
        <v>-8.7104354330389235E-9</v>
      </c>
      <c r="T433" s="30">
        <f t="shared" si="255"/>
        <v>-8.7104354330385562E-9</v>
      </c>
      <c r="V433" s="36">
        <v>1.51E-9</v>
      </c>
      <c r="W433" s="36">
        <v>1.6134280787899999</v>
      </c>
      <c r="X433" s="36">
        <v>1107.1388056848</v>
      </c>
      <c r="Y433" s="30">
        <f t="shared" si="256"/>
        <v>-2.8103152909271212E-10</v>
      </c>
      <c r="Z433" s="30">
        <f t="shared" si="257"/>
        <v>-2.8097753422520507E-10</v>
      </c>
      <c r="AA433" s="30">
        <f t="shared" si="258"/>
        <v>-2.809775365214722E-10</v>
      </c>
      <c r="AB433" s="30">
        <f t="shared" si="259"/>
        <v>-2.809775365213747E-10</v>
      </c>
      <c r="AD433" s="36"/>
      <c r="AE433" s="36"/>
      <c r="AF433" s="36"/>
      <c r="AL433" s="36"/>
      <c r="AM433" s="36"/>
      <c r="AN433" s="36"/>
      <c r="AT433" s="36"/>
      <c r="AU433" s="36"/>
      <c r="AV433" s="36"/>
      <c r="BB433" s="36"/>
      <c r="BC433" s="36"/>
      <c r="BD433" s="36"/>
      <c r="BJ433" s="36">
        <v>5.1E-10</v>
      </c>
      <c r="BK433" s="36">
        <v>3.5433541369900001</v>
      </c>
      <c r="BL433" s="36">
        <v>20597.243963041201</v>
      </c>
      <c r="BM433" s="30">
        <f t="shared" si="260"/>
        <v>-3.8880976811288818E-10</v>
      </c>
      <c r="BN433" s="30">
        <f t="shared" si="261"/>
        <v>-3.8858621698076312E-10</v>
      </c>
      <c r="BO433" s="30">
        <f t="shared" si="262"/>
        <v>-3.8858622649159063E-10</v>
      </c>
      <c r="BP433" s="30">
        <f t="shared" si="263"/>
        <v>-3.8858622649118691E-10</v>
      </c>
      <c r="BR433" s="36"/>
      <c r="BS433" s="36"/>
      <c r="BT433" s="36"/>
      <c r="BZ433" s="36"/>
      <c r="CA433" s="36"/>
      <c r="CB433" s="36"/>
      <c r="CH433" s="36"/>
      <c r="CI433" s="36"/>
      <c r="CJ433" s="36"/>
      <c r="CP433" s="36"/>
      <c r="CQ433" s="36"/>
      <c r="CR433" s="36"/>
      <c r="CX433" s="36"/>
      <c r="CY433" s="36"/>
      <c r="CZ433" s="36"/>
      <c r="DF433" s="36">
        <v>4.8200000000000003E-9</v>
      </c>
      <c r="DG433" s="36">
        <v>2.00643783E-3</v>
      </c>
      <c r="DH433" s="36">
        <v>10235.1363755374</v>
      </c>
      <c r="DI433" s="30">
        <f t="shared" si="264"/>
        <v>4.7250794438495761E-9</v>
      </c>
      <c r="DJ433" s="30">
        <f t="shared" si="265"/>
        <v>4.7247589254389994E-9</v>
      </c>
      <c r="DK433" s="30">
        <f t="shared" si="266"/>
        <v>4.7247589390811698E-9</v>
      </c>
      <c r="DL433" s="30">
        <f t="shared" si="267"/>
        <v>4.7247589390805941E-9</v>
      </c>
      <c r="DN433" s="36">
        <v>8.0999999999999999E-10</v>
      </c>
      <c r="DO433" s="36">
        <v>3.1656224113200002</v>
      </c>
      <c r="DP433" s="36">
        <v>52175.806283148399</v>
      </c>
      <c r="DQ433" s="30">
        <f t="shared" si="268"/>
        <v>-7.8639468871661741E-10</v>
      </c>
      <c r="DR433" s="30">
        <f t="shared" si="269"/>
        <v>-7.8606058830260782E-10</v>
      </c>
      <c r="DS433" s="30">
        <f t="shared" si="270"/>
        <v>-7.8606060256018568E-10</v>
      </c>
      <c r="DT433" s="30">
        <f t="shared" si="271"/>
        <v>-7.8606060255958566E-10</v>
      </c>
      <c r="DV433" s="36"/>
      <c r="DW433" s="36"/>
      <c r="DX433" s="36"/>
      <c r="ED433" s="36"/>
      <c r="EE433" s="36"/>
      <c r="EF433" s="36"/>
      <c r="EL433" s="36"/>
      <c r="EM433" s="36"/>
      <c r="EN433" s="36"/>
      <c r="ET433" s="36"/>
      <c r="EU433" s="36"/>
      <c r="EV433" s="36"/>
    </row>
    <row r="434" spans="14:152" s="30" customFormat="1" ht="12.75">
      <c r="N434" s="36">
        <v>9.1000000000000004E-9</v>
      </c>
      <c r="O434" s="36">
        <v>1.9156288934700001</v>
      </c>
      <c r="P434" s="36">
        <v>401.67212175719999</v>
      </c>
      <c r="Q434" s="30">
        <f t="shared" si="252"/>
        <v>8.6621411590466539E-9</v>
      </c>
      <c r="R434" s="30">
        <f t="shared" si="253"/>
        <v>8.6621043357862208E-9</v>
      </c>
      <c r="S434" s="30">
        <f t="shared" si="254"/>
        <v>8.662104337352249E-9</v>
      </c>
      <c r="T434" s="30">
        <f t="shared" si="255"/>
        <v>8.6621043373521812E-9</v>
      </c>
      <c r="V434" s="36">
        <v>1.6500000000000001E-9</v>
      </c>
      <c r="W434" s="36">
        <v>2.0279517758600001</v>
      </c>
      <c r="X434" s="36">
        <v>290.48547946960002</v>
      </c>
      <c r="Y434" s="30">
        <f t="shared" si="256"/>
        <v>1.5083852052058975E-9</v>
      </c>
      <c r="Z434" s="30">
        <f t="shared" si="257"/>
        <v>1.5083915912738729E-9</v>
      </c>
      <c r="AA434" s="30">
        <f t="shared" si="258"/>
        <v>1.5083915910022931E-9</v>
      </c>
      <c r="AB434" s="30">
        <f t="shared" si="259"/>
        <v>1.5083915910023049E-9</v>
      </c>
      <c r="AD434" s="36"/>
      <c r="AE434" s="36"/>
      <c r="AF434" s="36"/>
      <c r="AL434" s="36"/>
      <c r="AM434" s="36"/>
      <c r="AN434" s="36"/>
      <c r="AT434" s="36"/>
      <c r="AU434" s="36"/>
      <c r="AV434" s="36"/>
      <c r="BB434" s="36"/>
      <c r="BC434" s="36"/>
      <c r="BD434" s="36"/>
      <c r="BJ434" s="36">
        <v>4.0999999999999998E-10</v>
      </c>
      <c r="BK434" s="36">
        <v>0.21219617682</v>
      </c>
      <c r="BL434" s="36">
        <v>7314.0085927128002</v>
      </c>
      <c r="BM434" s="30">
        <f t="shared" si="260"/>
        <v>-3.598390841487055E-10</v>
      </c>
      <c r="BN434" s="30">
        <f t="shared" si="261"/>
        <v>-3.5988631975354762E-10</v>
      </c>
      <c r="BO434" s="30">
        <f t="shared" si="262"/>
        <v>-3.5988631774518488E-10</v>
      </c>
      <c r="BP434" s="30">
        <f t="shared" si="263"/>
        <v>-3.5988631774526998E-10</v>
      </c>
      <c r="BR434" s="36"/>
      <c r="BS434" s="36"/>
      <c r="BT434" s="36"/>
      <c r="BZ434" s="36"/>
      <c r="CA434" s="36"/>
      <c r="CB434" s="36"/>
      <c r="CH434" s="36"/>
      <c r="CI434" s="36"/>
      <c r="CJ434" s="36"/>
      <c r="CP434" s="36"/>
      <c r="CQ434" s="36"/>
      <c r="CR434" s="36"/>
      <c r="CX434" s="36"/>
      <c r="CY434" s="36"/>
      <c r="CZ434" s="36"/>
      <c r="DF434" s="36">
        <v>4.7399999999999998E-9</v>
      </c>
      <c r="DG434" s="36">
        <v>4.1450380537799996</v>
      </c>
      <c r="DH434" s="36">
        <v>3113.1362939107998</v>
      </c>
      <c r="DI434" s="30">
        <f t="shared" si="264"/>
        <v>4.0419501239535414E-9</v>
      </c>
      <c r="DJ434" s="30">
        <f t="shared" si="265"/>
        <v>4.0416967277854211E-9</v>
      </c>
      <c r="DK434" s="30">
        <f t="shared" si="266"/>
        <v>4.0416967385625902E-9</v>
      </c>
      <c r="DL434" s="30">
        <f t="shared" si="267"/>
        <v>4.0416967385621328E-9</v>
      </c>
      <c r="DN434" s="36">
        <v>9.2999999999999999E-10</v>
      </c>
      <c r="DO434" s="36">
        <v>5.15512549422</v>
      </c>
      <c r="DP434" s="36">
        <v>3451.7990689874</v>
      </c>
      <c r="DQ434" s="30">
        <f t="shared" si="268"/>
        <v>1.4223231751617926E-10</v>
      </c>
      <c r="DR434" s="30">
        <f t="shared" si="269"/>
        <v>1.421280330146609E-10</v>
      </c>
      <c r="DS434" s="30">
        <f t="shared" si="270"/>
        <v>1.4212803744964463E-10</v>
      </c>
      <c r="DT434" s="30">
        <f t="shared" si="271"/>
        <v>1.4212803744945849E-10</v>
      </c>
      <c r="DV434" s="36"/>
      <c r="DW434" s="36"/>
      <c r="DX434" s="36"/>
      <c r="ED434" s="36"/>
      <c r="EE434" s="36"/>
      <c r="EF434" s="36"/>
      <c r="EL434" s="36"/>
      <c r="EM434" s="36"/>
      <c r="EN434" s="36"/>
      <c r="ET434" s="36"/>
      <c r="EU434" s="36"/>
      <c r="EV434" s="36"/>
    </row>
    <row r="435" spans="14:152" s="30" customFormat="1" ht="12.75">
      <c r="N435" s="36">
        <v>9.3100000000000003E-9</v>
      </c>
      <c r="O435" s="36">
        <v>4.6132778937300003</v>
      </c>
      <c r="P435" s="36">
        <v>5415.6573747732</v>
      </c>
      <c r="Q435" s="30">
        <f t="shared" si="252"/>
        <v>8.9435865235272676E-9</v>
      </c>
      <c r="R435" s="30">
        <f t="shared" si="253"/>
        <v>8.9431259790377029E-9</v>
      </c>
      <c r="S435" s="30">
        <f t="shared" si="254"/>
        <v>8.9431259986294708E-9</v>
      </c>
      <c r="T435" s="30">
        <f t="shared" si="255"/>
        <v>8.943125998628642E-9</v>
      </c>
      <c r="V435" s="36">
        <v>1.25E-9</v>
      </c>
      <c r="W435" s="36">
        <v>0.52719797618999997</v>
      </c>
      <c r="X435" s="36">
        <v>2604.735913168</v>
      </c>
      <c r="Y435" s="30">
        <f t="shared" si="256"/>
        <v>2.7549022925045177E-10</v>
      </c>
      <c r="Z435" s="30">
        <f t="shared" si="257"/>
        <v>2.7538583114053545E-10</v>
      </c>
      <c r="AA435" s="30">
        <f t="shared" si="258"/>
        <v>2.7538583558035258E-10</v>
      </c>
      <c r="AB435" s="30">
        <f t="shared" si="259"/>
        <v>2.7538583558016414E-10</v>
      </c>
      <c r="AD435" s="36"/>
      <c r="AE435" s="36"/>
      <c r="AF435" s="36"/>
      <c r="AL435" s="36"/>
      <c r="AM435" s="36"/>
      <c r="AN435" s="36"/>
      <c r="AT435" s="36"/>
      <c r="AU435" s="36"/>
      <c r="AV435" s="36"/>
      <c r="BB435" s="36"/>
      <c r="BC435" s="36"/>
      <c r="BD435" s="36"/>
      <c r="BJ435" s="36">
        <v>3.7999999999999998E-10</v>
      </c>
      <c r="BK435" s="36">
        <v>2.5307498101100001</v>
      </c>
      <c r="BL435" s="36">
        <v>13207.029307364999</v>
      </c>
      <c r="BM435" s="30">
        <f t="shared" si="260"/>
        <v>-4.0862458384297206E-12</v>
      </c>
      <c r="BN435" s="30">
        <f t="shared" si="261"/>
        <v>-4.2512099693607693E-12</v>
      </c>
      <c r="BO435" s="30">
        <f t="shared" si="262"/>
        <v>-4.2512029538874989E-12</v>
      </c>
      <c r="BP435" s="30">
        <f t="shared" si="263"/>
        <v>-4.2512029541844874E-12</v>
      </c>
      <c r="BR435" s="36"/>
      <c r="BS435" s="36"/>
      <c r="BT435" s="36"/>
      <c r="BZ435" s="36"/>
      <c r="CA435" s="36"/>
      <c r="CB435" s="36"/>
      <c r="CH435" s="36"/>
      <c r="CI435" s="36"/>
      <c r="CJ435" s="36"/>
      <c r="CP435" s="36"/>
      <c r="CQ435" s="36"/>
      <c r="CR435" s="36"/>
      <c r="CX435" s="36"/>
      <c r="CY435" s="36"/>
      <c r="CZ435" s="36"/>
      <c r="DF435" s="36">
        <v>5.2300000000000003E-9</v>
      </c>
      <c r="DG435" s="36">
        <v>2.8917116272599999</v>
      </c>
      <c r="DH435" s="36">
        <v>6040.3472460173998</v>
      </c>
      <c r="DI435" s="30">
        <f t="shared" si="264"/>
        <v>3.5814092973686997E-9</v>
      </c>
      <c r="DJ435" s="30">
        <f t="shared" si="265"/>
        <v>3.5821660037914458E-9</v>
      </c>
      <c r="DK435" s="30">
        <f t="shared" si="266"/>
        <v>3.5821659716137238E-9</v>
      </c>
      <c r="DL435" s="30">
        <f t="shared" si="267"/>
        <v>3.5821659716150771E-9</v>
      </c>
      <c r="DN435" s="36">
        <v>1.08E-9</v>
      </c>
      <c r="DO435" s="36">
        <v>0.33314004399000002</v>
      </c>
      <c r="DP435" s="36">
        <v>6709.6740408674004</v>
      </c>
      <c r="DQ435" s="30">
        <f t="shared" si="268"/>
        <v>7.2888621084083811E-10</v>
      </c>
      <c r="DR435" s="30">
        <f t="shared" si="269"/>
        <v>7.2906196843664844E-10</v>
      </c>
      <c r="DS435" s="30">
        <f t="shared" si="270"/>
        <v>7.2906196096289697E-10</v>
      </c>
      <c r="DT435" s="30">
        <f t="shared" si="271"/>
        <v>7.2906196096321409E-10</v>
      </c>
      <c r="DV435" s="36"/>
      <c r="DW435" s="36"/>
      <c r="DX435" s="36"/>
      <c r="ED435" s="36"/>
      <c r="EE435" s="36"/>
      <c r="EF435" s="36"/>
      <c r="EL435" s="36"/>
      <c r="EM435" s="36"/>
      <c r="EN435" s="36"/>
      <c r="ET435" s="36"/>
      <c r="EU435" s="36"/>
      <c r="EV435" s="36"/>
    </row>
    <row r="436" spans="14:152" s="30" customFormat="1" ht="12.75">
      <c r="N436" s="36">
        <v>1.0330000000000001E-8</v>
      </c>
      <c r="O436" s="36">
        <v>3.9851263108900001</v>
      </c>
      <c r="P436" s="36">
        <v>10596.1820784342</v>
      </c>
      <c r="Q436" s="30">
        <f t="shared" si="252"/>
        <v>-2.170489915894476E-9</v>
      </c>
      <c r="R436" s="30">
        <f t="shared" si="253"/>
        <v>-2.1669719782219105E-9</v>
      </c>
      <c r="S436" s="30">
        <f t="shared" si="254"/>
        <v>-2.1669721278361234E-9</v>
      </c>
      <c r="T436" s="30">
        <f t="shared" si="255"/>
        <v>-2.1669721278298079E-9</v>
      </c>
      <c r="V436" s="36">
        <v>1.44E-9</v>
      </c>
      <c r="W436" s="36">
        <v>5.6852678243400003</v>
      </c>
      <c r="X436" s="36">
        <v>8827.3902698748007</v>
      </c>
      <c r="Y436" s="30">
        <f t="shared" si="256"/>
        <v>1.0793129433921667E-9</v>
      </c>
      <c r="Z436" s="30">
        <f t="shared" si="257"/>
        <v>1.0795895064915276E-9</v>
      </c>
      <c r="AA436" s="30">
        <f t="shared" si="258"/>
        <v>1.0795894947319663E-9</v>
      </c>
      <c r="AB436" s="30">
        <f t="shared" si="259"/>
        <v>1.0795894947324603E-9</v>
      </c>
      <c r="AD436" s="36"/>
      <c r="AE436" s="36"/>
      <c r="AF436" s="36"/>
      <c r="AL436" s="36"/>
      <c r="AM436" s="36"/>
      <c r="AN436" s="36"/>
      <c r="AT436" s="36"/>
      <c r="AU436" s="36"/>
      <c r="AV436" s="36"/>
      <c r="BB436" s="36"/>
      <c r="BC436" s="36"/>
      <c r="BD436" s="36"/>
      <c r="BJ436" s="36">
        <v>3.9E-10</v>
      </c>
      <c r="BK436" s="36">
        <v>5.15577369902</v>
      </c>
      <c r="BL436" s="36">
        <v>6670.5881880498</v>
      </c>
      <c r="BM436" s="30">
        <f t="shared" si="260"/>
        <v>3.5707394068632857E-10</v>
      </c>
      <c r="BN436" s="30">
        <f t="shared" si="261"/>
        <v>3.5703954126679915E-10</v>
      </c>
      <c r="BO436" s="30">
        <f t="shared" si="262"/>
        <v>3.5703954273007927E-10</v>
      </c>
      <c r="BP436" s="30">
        <f t="shared" si="263"/>
        <v>3.5703954273001801E-10</v>
      </c>
      <c r="BR436" s="36"/>
      <c r="BS436" s="36"/>
      <c r="BT436" s="36"/>
      <c r="BZ436" s="36"/>
      <c r="CA436" s="36"/>
      <c r="CB436" s="36"/>
      <c r="CH436" s="36"/>
      <c r="CI436" s="36"/>
      <c r="CJ436" s="36"/>
      <c r="CP436" s="36"/>
      <c r="CQ436" s="36"/>
      <c r="CR436" s="36"/>
      <c r="CX436" s="36"/>
      <c r="CY436" s="36"/>
      <c r="CZ436" s="36"/>
      <c r="DF436" s="36">
        <v>4.5800000000000003E-9</v>
      </c>
      <c r="DG436" s="36">
        <v>4.0813143284400004</v>
      </c>
      <c r="DH436" s="36">
        <v>1162.4747044077999</v>
      </c>
      <c r="DI436" s="30">
        <f t="shared" si="264"/>
        <v>-3.2640869895323452E-9</v>
      </c>
      <c r="DJ436" s="30">
        <f t="shared" si="265"/>
        <v>-3.2642097579887674E-9</v>
      </c>
      <c r="DK436" s="30">
        <f t="shared" si="266"/>
        <v>-3.2642097527678495E-9</v>
      </c>
      <c r="DL436" s="30">
        <f t="shared" si="267"/>
        <v>-3.2642097527680716E-9</v>
      </c>
      <c r="DN436" s="36">
        <v>7.7999999999999999E-10</v>
      </c>
      <c r="DO436" s="36">
        <v>2.3808020814200002</v>
      </c>
      <c r="DP436" s="36">
        <v>13553.8979729108</v>
      </c>
      <c r="DQ436" s="30">
        <f t="shared" si="268"/>
        <v>-6.7954036951866992E-10</v>
      </c>
      <c r="DR436" s="30">
        <f t="shared" si="269"/>
        <v>-6.7936969580982801E-10</v>
      </c>
      <c r="DS436" s="30">
        <f t="shared" si="270"/>
        <v>-6.7936970307099665E-10</v>
      </c>
      <c r="DT436" s="30">
        <f t="shared" si="271"/>
        <v>-6.7936970307068625E-10</v>
      </c>
      <c r="DV436" s="36"/>
      <c r="DW436" s="36"/>
      <c r="DX436" s="36"/>
      <c r="ED436" s="36"/>
      <c r="EE436" s="36"/>
      <c r="EF436" s="36"/>
      <c r="EL436" s="36"/>
      <c r="EM436" s="36"/>
      <c r="EN436" s="36"/>
      <c r="ET436" s="36"/>
      <c r="EU436" s="36"/>
      <c r="EV436" s="36"/>
    </row>
    <row r="437" spans="14:152" s="30" customFormat="1" ht="12.75">
      <c r="N437" s="36">
        <v>9.0799999999999993E-9</v>
      </c>
      <c r="O437" s="36">
        <v>5.3054921698799999</v>
      </c>
      <c r="P437" s="36">
        <v>7107.8230442756003</v>
      </c>
      <c r="Q437" s="30">
        <f t="shared" si="252"/>
        <v>-8.1635079932394196E-9</v>
      </c>
      <c r="R437" s="30">
        <f t="shared" si="253"/>
        <v>-8.1644366099152781E-9</v>
      </c>
      <c r="S437" s="30">
        <f t="shared" si="254"/>
        <v>-8.1644365704331467E-9</v>
      </c>
      <c r="T437" s="30">
        <f t="shared" si="255"/>
        <v>-8.1644365704348143E-9</v>
      </c>
      <c r="V437" s="36">
        <v>1.26E-9</v>
      </c>
      <c r="W437" s="36">
        <v>3.8024650825099999</v>
      </c>
      <c r="X437" s="36">
        <v>765.79306444639997</v>
      </c>
      <c r="Y437" s="30">
        <f t="shared" si="256"/>
        <v>1.1380852546622152E-9</v>
      </c>
      <c r="Z437" s="30">
        <f t="shared" si="257"/>
        <v>1.1380716430275278E-9</v>
      </c>
      <c r="AA437" s="30">
        <f t="shared" si="258"/>
        <v>1.1380716436064103E-9</v>
      </c>
      <c r="AB437" s="30">
        <f t="shared" si="259"/>
        <v>1.1380716436063857E-9</v>
      </c>
      <c r="AD437" s="36"/>
      <c r="AE437" s="36"/>
      <c r="AF437" s="36"/>
      <c r="AL437" s="36"/>
      <c r="AM437" s="36"/>
      <c r="AN437" s="36"/>
      <c r="AT437" s="36"/>
      <c r="AU437" s="36"/>
      <c r="AV437" s="36"/>
      <c r="BB437" s="36"/>
      <c r="BC437" s="36"/>
      <c r="BD437" s="36"/>
      <c r="BJ437" s="36">
        <v>5.1E-10</v>
      </c>
      <c r="BK437" s="36">
        <v>3.2527147866699999</v>
      </c>
      <c r="BL437" s="36">
        <v>7799.9806455024</v>
      </c>
      <c r="BM437" s="30">
        <f t="shared" si="260"/>
        <v>-3.3817581539669575E-10</v>
      </c>
      <c r="BN437" s="30">
        <f t="shared" si="261"/>
        <v>-3.3827368688853728E-10</v>
      </c>
      <c r="BO437" s="30">
        <f t="shared" si="262"/>
        <v>-3.3827368272679465E-10</v>
      </c>
      <c r="BP437" s="30">
        <f t="shared" si="263"/>
        <v>-3.3827368272696825E-10</v>
      </c>
      <c r="BR437" s="36"/>
      <c r="BS437" s="36"/>
      <c r="BT437" s="36"/>
      <c r="BZ437" s="36"/>
      <c r="CA437" s="36"/>
      <c r="CB437" s="36"/>
      <c r="CH437" s="36"/>
      <c r="CI437" s="36"/>
      <c r="CJ437" s="36"/>
      <c r="CP437" s="36"/>
      <c r="CQ437" s="36"/>
      <c r="CR437" s="36"/>
      <c r="CX437" s="36"/>
      <c r="CY437" s="36"/>
      <c r="CZ437" s="36"/>
      <c r="DF437" s="36">
        <v>4.9300000000000001E-9</v>
      </c>
      <c r="DG437" s="36">
        <v>2.9893358280200002</v>
      </c>
      <c r="DH437" s="36">
        <v>1039.0266107903999</v>
      </c>
      <c r="DI437" s="30">
        <f t="shared" si="264"/>
        <v>-4.5964280122115253E-9</v>
      </c>
      <c r="DJ437" s="30">
        <f t="shared" si="265"/>
        <v>-4.5964888949672303E-9</v>
      </c>
      <c r="DK437" s="30">
        <f t="shared" si="266"/>
        <v>-4.5964888923781624E-9</v>
      </c>
      <c r="DL437" s="30">
        <f t="shared" si="267"/>
        <v>-4.5964888923782716E-9</v>
      </c>
      <c r="DN437" s="36">
        <v>8.4999999999999996E-10</v>
      </c>
      <c r="DO437" s="36">
        <v>1.1858843064</v>
      </c>
      <c r="DP437" s="36">
        <v>6705.1032911474003</v>
      </c>
      <c r="DQ437" s="30">
        <f t="shared" si="268"/>
        <v>-1.1630937574717407E-10</v>
      </c>
      <c r="DR437" s="30">
        <f t="shared" si="269"/>
        <v>-1.1612378616882954E-10</v>
      </c>
      <c r="DS437" s="30">
        <f t="shared" si="270"/>
        <v>-1.1612379406158485E-10</v>
      </c>
      <c r="DT437" s="30">
        <f t="shared" si="271"/>
        <v>-1.1612379406124979E-10</v>
      </c>
      <c r="DV437" s="36"/>
      <c r="DW437" s="36"/>
      <c r="DX437" s="36"/>
      <c r="ED437" s="36"/>
      <c r="EE437" s="36"/>
      <c r="EF437" s="36"/>
      <c r="EL437" s="36"/>
      <c r="EM437" s="36"/>
      <c r="EN437" s="36"/>
      <c r="ET437" s="36"/>
      <c r="EU437" s="36"/>
      <c r="EV437" s="36"/>
    </row>
    <row r="438" spans="14:152" s="30" customFormat="1" ht="12.75">
      <c r="N438" s="36">
        <v>9.4500000000000002E-9</v>
      </c>
      <c r="O438" s="36">
        <v>0.21610469082</v>
      </c>
      <c r="P438" s="36">
        <v>9872.2740829647992</v>
      </c>
      <c r="Q438" s="30">
        <f t="shared" si="252"/>
        <v>-4.1650692044074715E-9</v>
      </c>
      <c r="R438" s="30">
        <f t="shared" si="253"/>
        <v>-4.1623161911754885E-9</v>
      </c>
      <c r="S438" s="30">
        <f t="shared" si="254"/>
        <v>-4.1623163082631962E-9</v>
      </c>
      <c r="T438" s="30">
        <f t="shared" si="255"/>
        <v>-4.162316308258253E-9</v>
      </c>
      <c r="V438" s="36">
        <v>1.1599999999999999E-9</v>
      </c>
      <c r="W438" s="36">
        <v>1.7945024624899999</v>
      </c>
      <c r="X438" s="36">
        <v>647.01083331480004</v>
      </c>
      <c r="Y438" s="30">
        <f t="shared" si="256"/>
        <v>-2.5552309198836624E-10</v>
      </c>
      <c r="Z438" s="30">
        <f t="shared" si="257"/>
        <v>-2.5554715747532511E-10</v>
      </c>
      <c r="AA438" s="30">
        <f t="shared" si="258"/>
        <v>-2.5554715645188598E-10</v>
      </c>
      <c r="AB438" s="30">
        <f t="shared" si="259"/>
        <v>-2.555471564519292E-10</v>
      </c>
      <c r="AD438" s="36"/>
      <c r="AE438" s="36"/>
      <c r="AF438" s="36"/>
      <c r="AL438" s="36"/>
      <c r="AM438" s="36"/>
      <c r="AN438" s="36"/>
      <c r="AT438" s="36"/>
      <c r="AU438" s="36"/>
      <c r="AV438" s="36"/>
      <c r="BB438" s="36"/>
      <c r="BC438" s="36"/>
      <c r="BD438" s="36"/>
      <c r="BJ438" s="36">
        <v>4.8999999999999996E-10</v>
      </c>
      <c r="BK438" s="36">
        <v>0.77060706106999999</v>
      </c>
      <c r="BL438" s="36">
        <v>17101.211136907201</v>
      </c>
      <c r="BM438" s="30">
        <f t="shared" si="260"/>
        <v>4.8028383269135519E-10</v>
      </c>
      <c r="BN438" s="30">
        <f t="shared" si="261"/>
        <v>4.8033833895554186E-10</v>
      </c>
      <c r="BO438" s="30">
        <f t="shared" si="262"/>
        <v>4.8033833664076242E-10</v>
      </c>
      <c r="BP438" s="30">
        <f t="shared" si="263"/>
        <v>4.8033833664086013E-10</v>
      </c>
      <c r="BR438" s="36"/>
      <c r="BS438" s="36"/>
      <c r="BT438" s="36"/>
      <c r="BZ438" s="36"/>
      <c r="CA438" s="36"/>
      <c r="CB438" s="36"/>
      <c r="CH438" s="36"/>
      <c r="CI438" s="36"/>
      <c r="CJ438" s="36"/>
      <c r="CP438" s="36"/>
      <c r="CQ438" s="36"/>
      <c r="CR438" s="36"/>
      <c r="CX438" s="36"/>
      <c r="CY438" s="36"/>
      <c r="CZ438" s="36"/>
      <c r="DF438" s="36">
        <v>4.8900000000000003E-9</v>
      </c>
      <c r="DG438" s="36">
        <v>4.8820164758500004</v>
      </c>
      <c r="DH438" s="36">
        <v>5511.6366019910001</v>
      </c>
      <c r="DI438" s="30">
        <f t="shared" si="264"/>
        <v>4.1817911101728684E-9</v>
      </c>
      <c r="DJ438" s="30">
        <f t="shared" si="265"/>
        <v>4.1813318068288593E-9</v>
      </c>
      <c r="DK438" s="30">
        <f t="shared" si="266"/>
        <v>4.1813318263647362E-9</v>
      </c>
      <c r="DL438" s="30">
        <f t="shared" si="267"/>
        <v>4.1813318263639073E-9</v>
      </c>
      <c r="DN438" s="36">
        <v>9.7999999999999992E-10</v>
      </c>
      <c r="DO438" s="36">
        <v>3.2485602475799999</v>
      </c>
      <c r="DP438" s="36">
        <v>25287.723799399799</v>
      </c>
      <c r="DQ438" s="30">
        <f t="shared" si="268"/>
        <v>2.912849340302861E-10</v>
      </c>
      <c r="DR438" s="30">
        <f t="shared" si="269"/>
        <v>2.9206265115147593E-10</v>
      </c>
      <c r="DS438" s="30">
        <f t="shared" si="270"/>
        <v>2.9206261808151857E-10</v>
      </c>
      <c r="DT438" s="30">
        <f t="shared" si="271"/>
        <v>2.9206261808292772E-10</v>
      </c>
      <c r="DV438" s="36"/>
      <c r="DW438" s="36"/>
      <c r="DX438" s="36"/>
      <c r="ED438" s="36"/>
      <c r="EE438" s="36"/>
      <c r="EF438" s="36"/>
      <c r="EL438" s="36"/>
      <c r="EM438" s="36"/>
      <c r="EN438" s="36"/>
      <c r="ET438" s="36"/>
      <c r="EU438" s="36"/>
      <c r="EV438" s="36"/>
    </row>
    <row r="439" spans="14:152" s="30" customFormat="1" ht="12.75">
      <c r="N439" s="36">
        <v>9.9100000000000007E-9</v>
      </c>
      <c r="O439" s="36">
        <v>2.7693170392400002</v>
      </c>
      <c r="P439" s="36">
        <v>5938.2347928669997</v>
      </c>
      <c r="Q439" s="30">
        <f t="shared" si="252"/>
        <v>3.0281232066888226E-9</v>
      </c>
      <c r="R439" s="30">
        <f t="shared" si="253"/>
        <v>3.0299650800678065E-9</v>
      </c>
      <c r="S439" s="30">
        <f t="shared" si="254"/>
        <v>3.02996500174024E-9</v>
      </c>
      <c r="T439" s="30">
        <f t="shared" si="255"/>
        <v>3.0299650017435918E-9</v>
      </c>
      <c r="V439" s="36">
        <v>1.26E-9</v>
      </c>
      <c r="W439" s="36">
        <v>2.0019527247300002</v>
      </c>
      <c r="X439" s="36">
        <v>699.27114822759995</v>
      </c>
      <c r="Y439" s="30">
        <f t="shared" si="256"/>
        <v>-3.776612921224838E-10</v>
      </c>
      <c r="Z439" s="30">
        <f t="shared" si="257"/>
        <v>-3.7768892338144126E-10</v>
      </c>
      <c r="AA439" s="30">
        <f t="shared" si="258"/>
        <v>-3.7768892220636145E-10</v>
      </c>
      <c r="AB439" s="30">
        <f t="shared" si="259"/>
        <v>-3.7768892220641114E-10</v>
      </c>
      <c r="AD439" s="36"/>
      <c r="AE439" s="36"/>
      <c r="AF439" s="36"/>
      <c r="AL439" s="36"/>
      <c r="AM439" s="36"/>
      <c r="AN439" s="36"/>
      <c r="AT439" s="36"/>
      <c r="AU439" s="36"/>
      <c r="AV439" s="36"/>
      <c r="BB439" s="36"/>
      <c r="BC439" s="36"/>
      <c r="BD439" s="36"/>
      <c r="BJ439" s="36">
        <v>3.7999999999999998E-10</v>
      </c>
      <c r="BK439" s="36">
        <v>6.0668469998400001</v>
      </c>
      <c r="BL439" s="36">
        <v>9389.0535407862008</v>
      </c>
      <c r="BM439" s="30">
        <f t="shared" si="260"/>
        <v>-1.6129025618736813E-10</v>
      </c>
      <c r="BN439" s="30">
        <f t="shared" si="261"/>
        <v>-1.6139644199752831E-10</v>
      </c>
      <c r="BO439" s="30">
        <f t="shared" si="262"/>
        <v>-1.6139643748205409E-10</v>
      </c>
      <c r="BP439" s="30">
        <f t="shared" si="263"/>
        <v>-1.6139643748224473E-10</v>
      </c>
      <c r="BR439" s="36"/>
      <c r="BS439" s="36"/>
      <c r="BT439" s="36"/>
      <c r="BZ439" s="36"/>
      <c r="CA439" s="36"/>
      <c r="CB439" s="36"/>
      <c r="CH439" s="36"/>
      <c r="CI439" s="36"/>
      <c r="CJ439" s="36"/>
      <c r="CP439" s="36"/>
      <c r="CQ439" s="36"/>
      <c r="CR439" s="36"/>
      <c r="CX439" s="36"/>
      <c r="CY439" s="36"/>
      <c r="CZ439" s="36"/>
      <c r="DF439" s="36">
        <v>5.3700000000000003E-9</v>
      </c>
      <c r="DG439" s="36">
        <v>1.24870344441</v>
      </c>
      <c r="DH439" s="36">
        <v>48835.193856448503</v>
      </c>
      <c r="DI439" s="30">
        <f t="shared" si="264"/>
        <v>4.257441232656144E-9</v>
      </c>
      <c r="DJ439" s="30">
        <f t="shared" si="265"/>
        <v>4.2626895835959383E-9</v>
      </c>
      <c r="DK439" s="30">
        <f t="shared" si="266"/>
        <v>4.2626893606310932E-9</v>
      </c>
      <c r="DL439" s="30">
        <f t="shared" si="267"/>
        <v>4.2626893606403759E-9</v>
      </c>
      <c r="DN439" s="36">
        <v>8.0000000000000003E-10</v>
      </c>
      <c r="DO439" s="36">
        <v>2.54327778068</v>
      </c>
      <c r="DP439" s="36">
        <v>6675.7019290921999</v>
      </c>
      <c r="DQ439" s="30">
        <f t="shared" si="268"/>
        <v>-7.9698262048990016E-10</v>
      </c>
      <c r="DR439" s="30">
        <f t="shared" si="269"/>
        <v>-7.9699783442227939E-10</v>
      </c>
      <c r="DS439" s="30">
        <f t="shared" si="270"/>
        <v>-7.9699783377608724E-10</v>
      </c>
      <c r="DT439" s="30">
        <f t="shared" si="271"/>
        <v>-7.9699783377611423E-10</v>
      </c>
      <c r="DV439" s="36"/>
      <c r="DW439" s="36"/>
      <c r="DX439" s="36"/>
      <c r="ED439" s="36"/>
      <c r="EE439" s="36"/>
      <c r="EF439" s="36"/>
      <c r="EL439" s="36"/>
      <c r="EM439" s="36"/>
      <c r="EN439" s="36"/>
      <c r="ET439" s="36"/>
      <c r="EU439" s="36"/>
      <c r="EV439" s="36"/>
    </row>
    <row r="440" spans="14:152" s="30" customFormat="1" ht="12.75">
      <c r="N440" s="36">
        <v>9.1800000000000001E-9</v>
      </c>
      <c r="O440" s="36">
        <v>4.3721751074100004</v>
      </c>
      <c r="P440" s="36">
        <v>1854.6323056346</v>
      </c>
      <c r="Q440" s="30">
        <f t="shared" si="252"/>
        <v>8.5513869811087789E-9</v>
      </c>
      <c r="R440" s="30">
        <f t="shared" si="253"/>
        <v>8.5515905042857348E-9</v>
      </c>
      <c r="S440" s="30">
        <f t="shared" si="254"/>
        <v>8.5515904956311095E-9</v>
      </c>
      <c r="T440" s="30">
        <f t="shared" si="255"/>
        <v>8.5515904956314702E-9</v>
      </c>
      <c r="V440" s="36">
        <v>1.4700000000000001E-9</v>
      </c>
      <c r="W440" s="36">
        <v>6.22619740782</v>
      </c>
      <c r="X440" s="36">
        <v>6040.3472460173998</v>
      </c>
      <c r="Y440" s="30">
        <f t="shared" si="256"/>
        <v>-7.8260058159817112E-10</v>
      </c>
      <c r="Z440" s="30">
        <f t="shared" si="257"/>
        <v>-7.8284764498193561E-10</v>
      </c>
      <c r="AA440" s="30">
        <f t="shared" si="258"/>
        <v>-7.8284763447563889E-10</v>
      </c>
      <c r="AB440" s="30">
        <f t="shared" si="259"/>
        <v>-7.8284763447608091E-10</v>
      </c>
      <c r="AD440" s="36"/>
      <c r="AE440" s="36"/>
      <c r="AF440" s="36"/>
      <c r="AL440" s="36"/>
      <c r="AM440" s="36"/>
      <c r="AN440" s="36"/>
      <c r="AT440" s="36"/>
      <c r="AU440" s="36"/>
      <c r="AV440" s="36"/>
      <c r="BB440" s="36"/>
      <c r="BC440" s="36"/>
      <c r="BD440" s="36"/>
      <c r="BJ440" s="36">
        <v>4.3000000000000001E-10</v>
      </c>
      <c r="BK440" s="36">
        <v>0.51983815090999996</v>
      </c>
      <c r="BL440" s="36">
        <v>16489.763038060999</v>
      </c>
      <c r="BM440" s="30">
        <f t="shared" si="260"/>
        <v>-4.2165519129314127E-10</v>
      </c>
      <c r="BN440" s="30">
        <f t="shared" si="261"/>
        <v>-4.217008256867131E-10</v>
      </c>
      <c r="BO440" s="30">
        <f t="shared" si="262"/>
        <v>-4.2170082374863797E-10</v>
      </c>
      <c r="BP440" s="30">
        <f t="shared" si="263"/>
        <v>-4.2170082374872043E-10</v>
      </c>
      <c r="BR440" s="36"/>
      <c r="BS440" s="36"/>
      <c r="BT440" s="36"/>
      <c r="BZ440" s="36"/>
      <c r="CA440" s="36"/>
      <c r="CB440" s="36"/>
      <c r="CH440" s="36"/>
      <c r="CI440" s="36"/>
      <c r="CJ440" s="36"/>
      <c r="CP440" s="36"/>
      <c r="CQ440" s="36"/>
      <c r="CR440" s="36"/>
      <c r="CX440" s="36"/>
      <c r="CY440" s="36"/>
      <c r="CZ440" s="36"/>
      <c r="DF440" s="36">
        <v>5.8500000000000003E-9</v>
      </c>
      <c r="DG440" s="36">
        <v>5.5338491934</v>
      </c>
      <c r="DH440" s="36">
        <v>4981.9456368964002</v>
      </c>
      <c r="DI440" s="30">
        <f t="shared" si="264"/>
        <v>-5.8220660056615503E-9</v>
      </c>
      <c r="DJ440" s="30">
        <f t="shared" si="265"/>
        <v>-5.8219724158154239E-9</v>
      </c>
      <c r="DK440" s="30">
        <f t="shared" si="266"/>
        <v>-5.8219724197988726E-9</v>
      </c>
      <c r="DL440" s="30">
        <f t="shared" si="267"/>
        <v>-5.8219724197987022E-9</v>
      </c>
      <c r="DN440" s="36">
        <v>7.7999999999999999E-10</v>
      </c>
      <c r="DO440" s="36">
        <v>4.7053324816100002</v>
      </c>
      <c r="DP440" s="36">
        <v>24889.574795991601</v>
      </c>
      <c r="DQ440" s="30">
        <f t="shared" si="268"/>
        <v>1.7094678397064467E-10</v>
      </c>
      <c r="DR440" s="30">
        <f t="shared" si="269"/>
        <v>1.7032406802684267E-10</v>
      </c>
      <c r="DS440" s="30">
        <f t="shared" si="270"/>
        <v>1.7032409451171547E-10</v>
      </c>
      <c r="DT440" s="30">
        <f t="shared" si="271"/>
        <v>1.703240945105905E-10</v>
      </c>
      <c r="DV440" s="36"/>
      <c r="DW440" s="36"/>
      <c r="DX440" s="36"/>
      <c r="ED440" s="36"/>
      <c r="EE440" s="36"/>
      <c r="EF440" s="36"/>
      <c r="EL440" s="36"/>
      <c r="EM440" s="36"/>
      <c r="EN440" s="36"/>
      <c r="ET440" s="36"/>
      <c r="EU440" s="36"/>
      <c r="EV440" s="36"/>
    </row>
    <row r="441" spans="14:152" s="30" customFormat="1" ht="12.75">
      <c r="N441" s="36">
        <v>8.8900000000000005E-9</v>
      </c>
      <c r="O441" s="36">
        <v>1.8102566209099999</v>
      </c>
      <c r="P441" s="36">
        <v>2409.2493398480001</v>
      </c>
      <c r="Q441" s="30">
        <f t="shared" si="252"/>
        <v>4.6650767593394221E-9</v>
      </c>
      <c r="R441" s="30">
        <f t="shared" si="253"/>
        <v>4.6656760789274808E-9</v>
      </c>
      <c r="S441" s="30">
        <f t="shared" si="254"/>
        <v>4.6656760534406275E-9</v>
      </c>
      <c r="T441" s="30">
        <f t="shared" si="255"/>
        <v>4.665676053441702E-9</v>
      </c>
      <c r="V441" s="36">
        <v>1.19E-9</v>
      </c>
      <c r="W441" s="36">
        <v>2.0584051826500001</v>
      </c>
      <c r="X441" s="36">
        <v>15121.102785216</v>
      </c>
      <c r="Y441" s="30">
        <f t="shared" si="256"/>
        <v>1.1840259414740768E-9</v>
      </c>
      <c r="Z441" s="30">
        <f t="shared" si="257"/>
        <v>1.1839665998217849E-9</v>
      </c>
      <c r="AA441" s="30">
        <f t="shared" si="258"/>
        <v>1.1839666023516478E-9</v>
      </c>
      <c r="AB441" s="30">
        <f t="shared" si="259"/>
        <v>1.1839666023515406E-9</v>
      </c>
      <c r="AD441" s="36"/>
      <c r="AE441" s="36"/>
      <c r="AF441" s="36"/>
      <c r="AL441" s="36"/>
      <c r="AM441" s="36"/>
      <c r="AN441" s="36"/>
      <c r="AT441" s="36"/>
      <c r="AU441" s="36"/>
      <c r="AV441" s="36"/>
      <c r="BB441" s="36"/>
      <c r="BC441" s="36"/>
      <c r="BD441" s="36"/>
      <c r="BJ441" s="36">
        <v>3.6E-10</v>
      </c>
      <c r="BK441" s="36">
        <v>0.84102576438999999</v>
      </c>
      <c r="BL441" s="36">
        <v>23937.856389740999</v>
      </c>
      <c r="BM441" s="30">
        <f t="shared" si="260"/>
        <v>3.5929203123876827E-10</v>
      </c>
      <c r="BN441" s="30">
        <f t="shared" si="261"/>
        <v>3.5930967709413927E-10</v>
      </c>
      <c r="BO441" s="30">
        <f t="shared" si="262"/>
        <v>3.5930967634843832E-10</v>
      </c>
      <c r="BP441" s="30">
        <f t="shared" si="263"/>
        <v>3.5930967634846934E-10</v>
      </c>
      <c r="BR441" s="36"/>
      <c r="BS441" s="36"/>
      <c r="BT441" s="36"/>
      <c r="BZ441" s="36"/>
      <c r="CA441" s="36"/>
      <c r="CB441" s="36"/>
      <c r="CH441" s="36"/>
      <c r="CI441" s="36"/>
      <c r="CJ441" s="36"/>
      <c r="CP441" s="36"/>
      <c r="CQ441" s="36"/>
      <c r="CR441" s="36"/>
      <c r="CX441" s="36"/>
      <c r="CY441" s="36"/>
      <c r="CZ441" s="36"/>
      <c r="DF441" s="36">
        <v>4.6200000000000002E-9</v>
      </c>
      <c r="DG441" s="36">
        <v>5.3899945389299999</v>
      </c>
      <c r="DH441" s="36">
        <v>15664.0355227085</v>
      </c>
      <c r="DI441" s="30">
        <f t="shared" si="264"/>
        <v>4.5076203185961661E-9</v>
      </c>
      <c r="DJ441" s="30">
        <f t="shared" si="265"/>
        <v>4.5081412197583505E-9</v>
      </c>
      <c r="DK441" s="30">
        <f t="shared" si="266"/>
        <v>4.5081411976312187E-9</v>
      </c>
      <c r="DL441" s="30">
        <f t="shared" si="267"/>
        <v>4.5081411976321526E-9</v>
      </c>
      <c r="DN441" s="36">
        <v>9.5000000000000003E-10</v>
      </c>
      <c r="DO441" s="36">
        <v>1.59916172961</v>
      </c>
      <c r="DP441" s="36">
        <v>4271.9755135515998</v>
      </c>
      <c r="DQ441" s="30">
        <f t="shared" si="268"/>
        <v>-9.456285150943059E-10</v>
      </c>
      <c r="DR441" s="30">
        <f t="shared" si="269"/>
        <v>-9.4561572235835133E-10</v>
      </c>
      <c r="DS441" s="30">
        <f t="shared" si="270"/>
        <v>-9.4561572290278899E-10</v>
      </c>
      <c r="DT441" s="30">
        <f t="shared" si="271"/>
        <v>-9.4561572290276604E-10</v>
      </c>
      <c r="DV441" s="36"/>
      <c r="DW441" s="36"/>
      <c r="DX441" s="36"/>
      <c r="ED441" s="36"/>
      <c r="EE441" s="36"/>
      <c r="EF441" s="36"/>
      <c r="EL441" s="36"/>
      <c r="EM441" s="36"/>
      <c r="EN441" s="36"/>
      <c r="ET441" s="36"/>
      <c r="EU441" s="36"/>
      <c r="EV441" s="36"/>
    </row>
    <row r="442" spans="14:152" s="30" customFormat="1" ht="12.75">
      <c r="N442" s="36">
        <v>1.0579999999999999E-8</v>
      </c>
      <c r="O442" s="36">
        <v>3.6330304681799999</v>
      </c>
      <c r="P442" s="36">
        <v>7255.5696517344004</v>
      </c>
      <c r="Q442" s="30">
        <f t="shared" si="252"/>
        <v>4.7697301138146457E-9</v>
      </c>
      <c r="R442" s="30">
        <f t="shared" si="253"/>
        <v>4.7719823856261634E-9</v>
      </c>
      <c r="S442" s="30">
        <f t="shared" si="254"/>
        <v>4.771982289848745E-9</v>
      </c>
      <c r="T442" s="30">
        <f t="shared" si="255"/>
        <v>4.7719822898527709E-9</v>
      </c>
      <c r="V442" s="36">
        <v>1.14E-9</v>
      </c>
      <c r="W442" s="36">
        <v>2.7487709147000001</v>
      </c>
      <c r="X442" s="36">
        <v>6460.8122109608003</v>
      </c>
      <c r="Y442" s="30">
        <f t="shared" si="256"/>
        <v>-9.8999411972208377E-11</v>
      </c>
      <c r="Z442" s="30">
        <f t="shared" si="257"/>
        <v>-9.9240608502333267E-11</v>
      </c>
      <c r="AA442" s="30">
        <f t="shared" si="258"/>
        <v>-9.9240598244982419E-11</v>
      </c>
      <c r="AB442" s="30">
        <f t="shared" si="259"/>
        <v>-9.924059824541011E-11</v>
      </c>
      <c r="AD442" s="36"/>
      <c r="AE442" s="36"/>
      <c r="AF442" s="36"/>
      <c r="AL442" s="36"/>
      <c r="AM442" s="36"/>
      <c r="AN442" s="36"/>
      <c r="AT442" s="36"/>
      <c r="AU442" s="36"/>
      <c r="AV442" s="36"/>
      <c r="BB442" s="36"/>
      <c r="BC442" s="36"/>
      <c r="BD442" s="36"/>
      <c r="BJ442" s="36"/>
      <c r="BK442" s="36"/>
      <c r="BL442" s="36"/>
      <c r="BR442" s="36"/>
      <c r="BS442" s="36"/>
      <c r="BT442" s="36"/>
      <c r="BZ442" s="36"/>
      <c r="CA442" s="36"/>
      <c r="CB442" s="36"/>
      <c r="CH442" s="36"/>
      <c r="CI442" s="36"/>
      <c r="CJ442" s="36"/>
      <c r="CP442" s="36"/>
      <c r="CQ442" s="36"/>
      <c r="CR442" s="36"/>
      <c r="CX442" s="36"/>
      <c r="CY442" s="36"/>
      <c r="CZ442" s="36"/>
      <c r="DF442" s="36">
        <v>5.3100000000000001E-9</v>
      </c>
      <c r="DG442" s="36">
        <v>1.22287288928</v>
      </c>
      <c r="DH442" s="36">
        <v>10721.108428326999</v>
      </c>
      <c r="DI442" s="30">
        <f t="shared" si="264"/>
        <v>-5.3873342301173834E-10</v>
      </c>
      <c r="DJ442" s="30">
        <f t="shared" si="265"/>
        <v>-5.4059510952578367E-10</v>
      </c>
      <c r="DK442" s="30">
        <f t="shared" si="266"/>
        <v>-5.4059503035461467E-10</v>
      </c>
      <c r="DL442" s="30">
        <f t="shared" si="267"/>
        <v>-5.4059503035795524E-10</v>
      </c>
      <c r="DN442" s="36">
        <v>7.5999999999999996E-10</v>
      </c>
      <c r="DO442" s="36">
        <v>0.90799171643999999</v>
      </c>
      <c r="DP442" s="36">
        <v>2675.8563815697999</v>
      </c>
      <c r="DQ442" s="30">
        <f t="shared" si="268"/>
        <v>1.5744646636283166E-10</v>
      </c>
      <c r="DR442" s="30">
        <f t="shared" si="269"/>
        <v>1.5738106572966283E-10</v>
      </c>
      <c r="DS442" s="30">
        <f t="shared" si="270"/>
        <v>1.5738106851100442E-10</v>
      </c>
      <c r="DT442" s="30">
        <f t="shared" si="271"/>
        <v>1.5738106851088686E-10</v>
      </c>
      <c r="DV442" s="36"/>
      <c r="DW442" s="36"/>
      <c r="DX442" s="36"/>
      <c r="ED442" s="36"/>
      <c r="EE442" s="36"/>
      <c r="EF442" s="36"/>
      <c r="EL442" s="36"/>
      <c r="EM442" s="36"/>
      <c r="EN442" s="36"/>
      <c r="ET442" s="36"/>
      <c r="EU442" s="36"/>
      <c r="EV442" s="36"/>
    </row>
    <row r="443" spans="14:152" s="30" customFormat="1" ht="12.75">
      <c r="N443" s="36">
        <v>8.5999999999999993E-9</v>
      </c>
      <c r="O443" s="36">
        <v>2.78826625605</v>
      </c>
      <c r="P443" s="36">
        <v>5621.8601768626004</v>
      </c>
      <c r="Q443" s="30">
        <f t="shared" si="252"/>
        <v>-8.5496949936017737E-9</v>
      </c>
      <c r="R443" s="30">
        <f t="shared" si="253"/>
        <v>-8.5495231988103396E-9</v>
      </c>
      <c r="S443" s="30">
        <f t="shared" si="254"/>
        <v>-8.5495232061225236E-9</v>
      </c>
      <c r="T443" s="30">
        <f t="shared" si="255"/>
        <v>-8.5495232061222158E-9</v>
      </c>
      <c r="V443" s="36">
        <v>1.55E-9</v>
      </c>
      <c r="W443" s="36">
        <v>1.7815409169600001</v>
      </c>
      <c r="X443" s="36">
        <v>21265.523126520198</v>
      </c>
      <c r="Y443" s="30">
        <f t="shared" si="256"/>
        <v>-1.5402497294477258E-9</v>
      </c>
      <c r="Z443" s="30">
        <f t="shared" si="257"/>
        <v>-1.5403706942619957E-9</v>
      </c>
      <c r="AA443" s="30">
        <f t="shared" si="258"/>
        <v>-1.5403706891336872E-9</v>
      </c>
      <c r="AB443" s="30">
        <f t="shared" si="259"/>
        <v>-1.5403706891339031E-9</v>
      </c>
      <c r="AD443" s="36"/>
      <c r="AE443" s="36"/>
      <c r="AF443" s="36"/>
      <c r="AL443" s="36"/>
      <c r="AM443" s="36"/>
      <c r="AN443" s="36"/>
      <c r="AT443" s="36"/>
      <c r="AU443" s="36"/>
      <c r="AV443" s="36"/>
      <c r="BB443" s="36"/>
      <c r="BC443" s="36"/>
      <c r="BD443" s="36"/>
      <c r="BJ443" s="36"/>
      <c r="BK443" s="36"/>
      <c r="BL443" s="36"/>
      <c r="BR443" s="36"/>
      <c r="BS443" s="36"/>
      <c r="BT443" s="36"/>
      <c r="BZ443" s="36"/>
      <c r="CA443" s="36"/>
      <c r="CB443" s="36"/>
      <c r="CH443" s="36"/>
      <c r="CI443" s="36"/>
      <c r="CJ443" s="36"/>
      <c r="CP443" s="36"/>
      <c r="CQ443" s="36"/>
      <c r="CR443" s="36"/>
      <c r="CX443" s="36"/>
      <c r="CY443" s="36"/>
      <c r="CZ443" s="36"/>
      <c r="DF443" s="36">
        <v>4.3999999999999997E-9</v>
      </c>
      <c r="DG443" s="36">
        <v>4.6996606758499997</v>
      </c>
      <c r="DH443" s="36">
        <v>799.82112516539996</v>
      </c>
      <c r="DI443" s="30">
        <f t="shared" si="264"/>
        <v>4.2464138411604295E-9</v>
      </c>
      <c r="DJ443" s="30">
        <f t="shared" si="265"/>
        <v>4.2464441376844782E-9</v>
      </c>
      <c r="DK443" s="30">
        <f t="shared" si="266"/>
        <v>4.2464441363961088E-9</v>
      </c>
      <c r="DL443" s="30">
        <f t="shared" si="267"/>
        <v>4.2464441363961626E-9</v>
      </c>
      <c r="DN443" s="36">
        <v>9.0999999999999996E-10</v>
      </c>
      <c r="DO443" s="36">
        <v>3.8072804470600001</v>
      </c>
      <c r="DP443" s="36">
        <v>2125.8774073792001</v>
      </c>
      <c r="DQ443" s="30">
        <f t="shared" si="268"/>
        <v>-1.1419468663539655E-10</v>
      </c>
      <c r="DR443" s="30">
        <f t="shared" si="269"/>
        <v>-1.1425777625323656E-10</v>
      </c>
      <c r="DS443" s="30">
        <f t="shared" si="270"/>
        <v>-1.1425777357021441E-10</v>
      </c>
      <c r="DT443" s="30">
        <f t="shared" si="271"/>
        <v>-1.1425777357032669E-10</v>
      </c>
      <c r="DV443" s="36"/>
      <c r="DW443" s="36"/>
      <c r="DX443" s="36"/>
      <c r="ED443" s="36"/>
      <c r="EE443" s="36"/>
      <c r="EF443" s="36"/>
      <c r="EL443" s="36"/>
      <c r="EM443" s="36"/>
      <c r="EN443" s="36"/>
      <c r="ET443" s="36"/>
      <c r="EU443" s="36"/>
      <c r="EV443" s="36"/>
    </row>
    <row r="444" spans="14:152" s="30" customFormat="1" ht="12.75">
      <c r="N444" s="36">
        <v>8.5999999999999993E-9</v>
      </c>
      <c r="O444" s="36">
        <v>0.75749461239000004</v>
      </c>
      <c r="P444" s="36">
        <v>5621.8256695582004</v>
      </c>
      <c r="Q444" s="30">
        <f t="shared" si="252"/>
        <v>4.6263307991295569E-9</v>
      </c>
      <c r="R444" s="30">
        <f t="shared" si="253"/>
        <v>4.6276704580231591E-9</v>
      </c>
      <c r="S444" s="30">
        <f t="shared" si="254"/>
        <v>4.6276704010543758E-9</v>
      </c>
      <c r="T444" s="30">
        <f t="shared" si="255"/>
        <v>4.6276704010567713E-9</v>
      </c>
      <c r="V444" s="36">
        <v>1.4599999999999999E-9</v>
      </c>
      <c r="W444" s="36">
        <v>3.3735123741100002</v>
      </c>
      <c r="X444" s="36">
        <v>1861.7458526354001</v>
      </c>
      <c r="Y444" s="30">
        <f t="shared" si="256"/>
        <v>1.1480979663991153E-9</v>
      </c>
      <c r="Z444" s="30">
        <f t="shared" si="257"/>
        <v>1.1480427668808161E-9</v>
      </c>
      <c r="AA444" s="30">
        <f t="shared" si="258"/>
        <v>1.1480427692283979E-9</v>
      </c>
      <c r="AB444" s="30">
        <f t="shared" si="259"/>
        <v>1.1480427692282986E-9</v>
      </c>
      <c r="AD444" s="36"/>
      <c r="AE444" s="36"/>
      <c r="AF444" s="36"/>
      <c r="AL444" s="36"/>
      <c r="AM444" s="36"/>
      <c r="AN444" s="36"/>
      <c r="AT444" s="36"/>
      <c r="AU444" s="36"/>
      <c r="AV444" s="36"/>
      <c r="BB444" s="36"/>
      <c r="BC444" s="36"/>
      <c r="BD444" s="36"/>
      <c r="BJ444" s="36"/>
      <c r="BK444" s="36"/>
      <c r="BL444" s="36"/>
      <c r="BR444" s="36"/>
      <c r="BS444" s="36"/>
      <c r="BT444" s="36"/>
      <c r="BZ444" s="36"/>
      <c r="CA444" s="36"/>
      <c r="CB444" s="36"/>
      <c r="CH444" s="36"/>
      <c r="CI444" s="36"/>
      <c r="CJ444" s="36"/>
      <c r="CP444" s="36"/>
      <c r="CQ444" s="36"/>
      <c r="CR444" s="36"/>
      <c r="CX444" s="36"/>
      <c r="CY444" s="36"/>
      <c r="CZ444" s="36"/>
      <c r="DF444" s="36">
        <v>5.8800000000000004E-9</v>
      </c>
      <c r="DG444" s="36">
        <v>5.1507605118899997</v>
      </c>
      <c r="DH444" s="36">
        <v>3873.8265101433999</v>
      </c>
      <c r="DI444" s="30">
        <f t="shared" si="264"/>
        <v>-4.785639271683537E-9</v>
      </c>
      <c r="DJ444" s="30">
        <f t="shared" si="265"/>
        <v>-4.7852041812679732E-9</v>
      </c>
      <c r="DK444" s="30">
        <f t="shared" si="266"/>
        <v>-4.7852041997728571E-9</v>
      </c>
      <c r="DL444" s="30">
        <f t="shared" si="267"/>
        <v>-4.7852041997720804E-9</v>
      </c>
      <c r="DN444" s="36">
        <v>9.2999999999999999E-10</v>
      </c>
      <c r="DO444" s="36">
        <v>5.5948035961900002</v>
      </c>
      <c r="DP444" s="36">
        <v>3340.1825435730998</v>
      </c>
      <c r="DQ444" s="30">
        <f t="shared" si="268"/>
        <v>8.7080538719847674E-10</v>
      </c>
      <c r="DR444" s="30">
        <f t="shared" si="269"/>
        <v>8.707695333982766E-10</v>
      </c>
      <c r="DS444" s="30">
        <f t="shared" si="270"/>
        <v>8.7076953492326636E-10</v>
      </c>
      <c r="DT444" s="30">
        <f t="shared" si="271"/>
        <v>8.7076953492320257E-10</v>
      </c>
      <c r="DV444" s="36"/>
      <c r="DW444" s="36"/>
      <c r="DX444" s="36"/>
      <c r="ED444" s="36"/>
      <c r="EE444" s="36"/>
      <c r="EF444" s="36"/>
      <c r="EL444" s="36"/>
      <c r="EM444" s="36"/>
      <c r="EN444" s="36"/>
      <c r="ET444" s="36"/>
      <c r="EU444" s="36"/>
      <c r="EV444" s="36"/>
    </row>
    <row r="445" spans="14:152" s="30" customFormat="1" ht="12.75">
      <c r="N445" s="36">
        <v>8.5E-9</v>
      </c>
      <c r="O445" s="36">
        <v>3.8222842402100001</v>
      </c>
      <c r="P445" s="36">
        <v>272.67295735160002</v>
      </c>
      <c r="Q445" s="30">
        <f t="shared" si="252"/>
        <v>-5.7291419446612482E-9</v>
      </c>
      <c r="R445" s="30">
        <f t="shared" si="253"/>
        <v>-5.7290856629539912E-9</v>
      </c>
      <c r="S445" s="30">
        <f t="shared" si="254"/>
        <v>-5.7290856653475095E-9</v>
      </c>
      <c r="T445" s="30">
        <f t="shared" si="255"/>
        <v>-5.7290856653474094E-9</v>
      </c>
      <c r="V445" s="36">
        <v>1.1800000000000001E-9</v>
      </c>
      <c r="W445" s="36">
        <v>4.0728167669099999</v>
      </c>
      <c r="X445" s="36">
        <v>418.50432280699999</v>
      </c>
      <c r="Y445" s="30">
        <f t="shared" si="256"/>
        <v>-2.1310362080194681E-10</v>
      </c>
      <c r="Z445" s="30">
        <f t="shared" si="257"/>
        <v>-2.1308765432502083E-10</v>
      </c>
      <c r="AA445" s="30">
        <f t="shared" si="258"/>
        <v>-2.1308765500403355E-10</v>
      </c>
      <c r="AB445" s="30">
        <f t="shared" si="259"/>
        <v>-2.1308765500400465E-10</v>
      </c>
      <c r="AD445" s="36"/>
      <c r="AE445" s="36"/>
      <c r="AF445" s="36"/>
      <c r="AL445" s="36"/>
      <c r="AM445" s="36"/>
      <c r="AN445" s="36"/>
      <c r="AT445" s="36"/>
      <c r="AU445" s="36"/>
      <c r="AV445" s="36"/>
      <c r="BB445" s="36"/>
      <c r="BC445" s="36"/>
      <c r="BD445" s="36"/>
      <c r="BJ445" s="36"/>
      <c r="BK445" s="36"/>
      <c r="BL445" s="36"/>
      <c r="BR445" s="36"/>
      <c r="BS445" s="36"/>
      <c r="BT445" s="36"/>
      <c r="BZ445" s="36"/>
      <c r="CA445" s="36"/>
      <c r="CB445" s="36"/>
      <c r="CH445" s="36"/>
      <c r="CI445" s="36"/>
      <c r="CJ445" s="36"/>
      <c r="CP445" s="36"/>
      <c r="CQ445" s="36"/>
      <c r="CR445" s="36"/>
      <c r="CX445" s="36"/>
      <c r="CY445" s="36"/>
      <c r="CZ445" s="36"/>
      <c r="DF445" s="36">
        <v>4.6500000000000003E-9</v>
      </c>
      <c r="DG445" s="36">
        <v>5.4923697853500002</v>
      </c>
      <c r="DH445" s="36">
        <v>3342.0968994080999</v>
      </c>
      <c r="DI445" s="30">
        <f t="shared" si="264"/>
        <v>4.1420801111765276E-9</v>
      </c>
      <c r="DJ445" s="30">
        <f t="shared" si="265"/>
        <v>4.1418479251146455E-9</v>
      </c>
      <c r="DK445" s="30">
        <f t="shared" si="266"/>
        <v>4.1418479349899685E-9</v>
      </c>
      <c r="DL445" s="30">
        <f t="shared" si="267"/>
        <v>4.1418479349895483E-9</v>
      </c>
      <c r="DN445" s="36">
        <v>9.5000000000000003E-10</v>
      </c>
      <c r="DO445" s="36">
        <v>2.0629992182199999</v>
      </c>
      <c r="DP445" s="36">
        <v>6518.7582172674001</v>
      </c>
      <c r="DQ445" s="30">
        <f t="shared" si="268"/>
        <v>-8.4405005079550788E-10</v>
      </c>
      <c r="DR445" s="30">
        <f t="shared" si="269"/>
        <v>-8.4414345562976665E-10</v>
      </c>
      <c r="DS445" s="30">
        <f t="shared" si="270"/>
        <v>-8.4414345165833087E-10</v>
      </c>
      <c r="DT445" s="30">
        <f t="shared" si="271"/>
        <v>-8.4414345165849807E-10</v>
      </c>
      <c r="DV445" s="36"/>
      <c r="DW445" s="36"/>
      <c r="DX445" s="36"/>
      <c r="ED445" s="36"/>
      <c r="EE445" s="36"/>
      <c r="EF445" s="36"/>
      <c r="EL445" s="36"/>
      <c r="EM445" s="36"/>
      <c r="EN445" s="36"/>
      <c r="ET445" s="36"/>
      <c r="EU445" s="36"/>
      <c r="EV445" s="36"/>
    </row>
    <row r="446" spans="14:152" s="30" customFormat="1" ht="12.75">
      <c r="N446" s="36">
        <v>8.5099999999999998E-9</v>
      </c>
      <c r="O446" s="36">
        <v>0.25287875944999999</v>
      </c>
      <c r="P446" s="36">
        <v>11766.2632645146</v>
      </c>
      <c r="Q446" s="30">
        <f t="shared" si="252"/>
        <v>-4.6876980724668707E-9</v>
      </c>
      <c r="R446" s="30">
        <f t="shared" si="253"/>
        <v>-4.6904448382364657E-9</v>
      </c>
      <c r="S446" s="30">
        <f t="shared" si="254"/>
        <v>-4.6904447214387435E-9</v>
      </c>
      <c r="T446" s="30">
        <f t="shared" si="255"/>
        <v>-4.6904447214435875E-9</v>
      </c>
      <c r="V446" s="36">
        <v>1.1599999999999999E-9</v>
      </c>
      <c r="W446" s="36">
        <v>0.10434606070999999</v>
      </c>
      <c r="X446" s="36">
        <v>13362.382396496399</v>
      </c>
      <c r="Y446" s="30">
        <f t="shared" si="256"/>
        <v>1.8129382807675007E-10</v>
      </c>
      <c r="Z446" s="30">
        <f t="shared" si="257"/>
        <v>1.8179707814147346E-10</v>
      </c>
      <c r="AA446" s="30">
        <f t="shared" si="258"/>
        <v>1.817970567403271E-10</v>
      </c>
      <c r="AB446" s="30">
        <f t="shared" si="259"/>
        <v>1.8179705674123884E-10</v>
      </c>
      <c r="AD446" s="36"/>
      <c r="AE446" s="36"/>
      <c r="AF446" s="36"/>
      <c r="AL446" s="36"/>
      <c r="AM446" s="36"/>
      <c r="AN446" s="36"/>
      <c r="AT446" s="36"/>
      <c r="AU446" s="36"/>
      <c r="AV446" s="36"/>
      <c r="BB446" s="36"/>
      <c r="BC446" s="36"/>
      <c r="BD446" s="36"/>
      <c r="BJ446" s="36"/>
      <c r="BK446" s="36"/>
      <c r="BL446" s="36"/>
      <c r="BR446" s="36"/>
      <c r="BS446" s="36"/>
      <c r="BT446" s="36"/>
      <c r="BZ446" s="36"/>
      <c r="CA446" s="36"/>
      <c r="CB446" s="36"/>
      <c r="CH446" s="36"/>
      <c r="CI446" s="36"/>
      <c r="CJ446" s="36"/>
      <c r="CP446" s="36"/>
      <c r="CQ446" s="36"/>
      <c r="CR446" s="36"/>
      <c r="CX446" s="36"/>
      <c r="CY446" s="36"/>
      <c r="CZ446" s="36"/>
      <c r="DF446" s="36">
        <v>5.45E-9</v>
      </c>
      <c r="DG446" s="36">
        <v>5.9181309214300004</v>
      </c>
      <c r="DH446" s="36">
        <v>1478.8665740644001</v>
      </c>
      <c r="DI446" s="30">
        <f t="shared" si="264"/>
        <v>-3.5556193617439327E-9</v>
      </c>
      <c r="DJ446" s="30">
        <f t="shared" si="265"/>
        <v>-3.555820149508885E-9</v>
      </c>
      <c r="DK446" s="30">
        <f t="shared" si="266"/>
        <v>-3.5558201409700922E-9</v>
      </c>
      <c r="DL446" s="30">
        <f t="shared" si="267"/>
        <v>-3.5558201409704516E-9</v>
      </c>
      <c r="DN446" s="36">
        <v>1.0000000000000001E-9</v>
      </c>
      <c r="DO446" s="36">
        <v>6.0255050104499999</v>
      </c>
      <c r="DP446" s="36">
        <v>3313.2108706029999</v>
      </c>
      <c r="DQ446" s="30">
        <f t="shared" si="268"/>
        <v>9.7556107227900222E-10</v>
      </c>
      <c r="DR446" s="30">
        <f t="shared" si="269"/>
        <v>9.7558499757330954E-10</v>
      </c>
      <c r="DS446" s="30">
        <f t="shared" si="270"/>
        <v>9.7558499655607653E-10</v>
      </c>
      <c r="DT446" s="30">
        <f t="shared" si="271"/>
        <v>9.7558499655611954E-10</v>
      </c>
      <c r="DV446" s="36"/>
      <c r="DW446" s="36"/>
      <c r="DX446" s="36"/>
      <c r="ED446" s="36"/>
      <c r="EE446" s="36"/>
      <c r="EF446" s="36"/>
      <c r="EL446" s="36"/>
      <c r="EM446" s="36"/>
      <c r="EN446" s="36"/>
      <c r="ET446" s="36"/>
      <c r="EU446" s="36"/>
      <c r="EV446" s="36"/>
    </row>
    <row r="447" spans="14:152" s="30" customFormat="1" ht="12.75">
      <c r="N447" s="36">
        <v>8.5299999999999993E-9</v>
      </c>
      <c r="O447" s="36">
        <v>1.84243320985</v>
      </c>
      <c r="P447" s="36">
        <v>2142.6422981261999</v>
      </c>
      <c r="Q447" s="30">
        <f t="shared" si="252"/>
        <v>-6.9777629884062169E-9</v>
      </c>
      <c r="R447" s="30">
        <f t="shared" si="253"/>
        <v>-6.9774174057462029E-9</v>
      </c>
      <c r="S447" s="30">
        <f t="shared" si="254"/>
        <v>-6.9774174204436548E-9</v>
      </c>
      <c r="T447" s="30">
        <f t="shared" si="255"/>
        <v>-6.9774174204430369E-9</v>
      </c>
      <c r="V447" s="36">
        <v>1.2900000000000001E-9</v>
      </c>
      <c r="W447" s="36">
        <v>0.78419803719000003</v>
      </c>
      <c r="X447" s="36">
        <v>3427.9206312396</v>
      </c>
      <c r="Y447" s="30">
        <f t="shared" si="256"/>
        <v>1.0443296116888083E-9</v>
      </c>
      <c r="Z447" s="30">
        <f t="shared" si="257"/>
        <v>1.0444149376975395E-9</v>
      </c>
      <c r="AA447" s="30">
        <f t="shared" si="258"/>
        <v>1.044414934069134E-9</v>
      </c>
      <c r="AB447" s="30">
        <f t="shared" si="259"/>
        <v>1.0444149340692875E-9</v>
      </c>
      <c r="AD447" s="36"/>
      <c r="AE447" s="36"/>
      <c r="AF447" s="36"/>
      <c r="AL447" s="36"/>
      <c r="AM447" s="36"/>
      <c r="AN447" s="36"/>
      <c r="AT447" s="36"/>
      <c r="AU447" s="36"/>
      <c r="AV447" s="36"/>
      <c r="BB447" s="36"/>
      <c r="BC447" s="36"/>
      <c r="BD447" s="36"/>
      <c r="BJ447" s="36"/>
      <c r="BK447" s="36"/>
      <c r="BL447" s="36"/>
      <c r="BR447" s="36"/>
      <c r="BS447" s="36"/>
      <c r="BT447" s="36"/>
      <c r="BZ447" s="36"/>
      <c r="CA447" s="36"/>
      <c r="CB447" s="36"/>
      <c r="CH447" s="36"/>
      <c r="CI447" s="36"/>
      <c r="CJ447" s="36"/>
      <c r="CP447" s="36"/>
      <c r="CQ447" s="36"/>
      <c r="CR447" s="36"/>
      <c r="CX447" s="36"/>
      <c r="CY447" s="36"/>
      <c r="CZ447" s="36"/>
      <c r="DF447" s="36">
        <v>4.3999999999999997E-9</v>
      </c>
      <c r="DG447" s="36">
        <v>2.2828787124400001</v>
      </c>
      <c r="DH447" s="36">
        <v>12310.181323610799</v>
      </c>
      <c r="DI447" s="30">
        <f t="shared" si="264"/>
        <v>-4.3999941867303681E-9</v>
      </c>
      <c r="DJ447" s="30">
        <f t="shared" si="265"/>
        <v>-4.3999967207746108E-9</v>
      </c>
      <c r="DK447" s="30">
        <f t="shared" si="266"/>
        <v>-4.3999967206821642E-9</v>
      </c>
      <c r="DL447" s="30">
        <f t="shared" si="267"/>
        <v>-4.3999967206821684E-9</v>
      </c>
      <c r="DN447" s="36">
        <v>7.5E-10</v>
      </c>
      <c r="DO447" s="36">
        <v>6.1609589008999999</v>
      </c>
      <c r="DP447" s="36">
        <v>3370.0419352357999</v>
      </c>
      <c r="DQ447" s="30">
        <f t="shared" si="268"/>
        <v>7.4934218170143195E-10</v>
      </c>
      <c r="DR447" s="30">
        <f t="shared" si="269"/>
        <v>7.4934565619272163E-10</v>
      </c>
      <c r="DS447" s="30">
        <f t="shared" si="270"/>
        <v>7.4934565604515623E-10</v>
      </c>
      <c r="DT447" s="30">
        <f t="shared" si="271"/>
        <v>7.4934565604516244E-10</v>
      </c>
      <c r="DV447" s="36"/>
      <c r="DW447" s="36"/>
      <c r="DX447" s="36"/>
      <c r="ED447" s="36"/>
      <c r="EE447" s="36"/>
      <c r="EF447" s="36"/>
      <c r="EL447" s="36"/>
      <c r="EM447" s="36"/>
      <c r="EN447" s="36"/>
      <c r="ET447" s="36"/>
      <c r="EU447" s="36"/>
      <c r="EV447" s="36"/>
    </row>
    <row r="448" spans="14:152" s="30" customFormat="1" ht="12.75">
      <c r="N448" s="36">
        <v>1.03E-8</v>
      </c>
      <c r="O448" s="36">
        <v>0.42255009122999998</v>
      </c>
      <c r="P448" s="36">
        <v>1596.1864422845999</v>
      </c>
      <c r="Q448" s="30">
        <f t="shared" si="252"/>
        <v>-5.5897421981900648E-9</v>
      </c>
      <c r="R448" s="30">
        <f t="shared" si="253"/>
        <v>-5.5901961230242286E-9</v>
      </c>
      <c r="S448" s="30">
        <f t="shared" si="254"/>
        <v>-5.5901961037203312E-9</v>
      </c>
      <c r="T448" s="30">
        <f t="shared" si="255"/>
        <v>-5.5901961037211452E-9</v>
      </c>
      <c r="V448" s="36">
        <v>1.5199999999999999E-9</v>
      </c>
      <c r="W448" s="36">
        <v>0.32620694441999998</v>
      </c>
      <c r="X448" s="36">
        <v>3443.7052009183999</v>
      </c>
      <c r="Y448" s="30">
        <f t="shared" si="256"/>
        <v>1.5149065552630246E-9</v>
      </c>
      <c r="Z448" s="30">
        <f t="shared" si="257"/>
        <v>1.5149206200038785E-9</v>
      </c>
      <c r="AA448" s="30">
        <f t="shared" si="258"/>
        <v>1.5149206194061549E-9</v>
      </c>
      <c r="AB448" s="30">
        <f t="shared" si="259"/>
        <v>1.5149206194061805E-9</v>
      </c>
      <c r="AD448" s="36"/>
      <c r="AE448" s="36"/>
      <c r="AF448" s="36"/>
      <c r="AL448" s="36"/>
      <c r="AM448" s="36"/>
      <c r="AN448" s="36"/>
      <c r="AT448" s="36"/>
      <c r="AU448" s="36"/>
      <c r="AV448" s="36"/>
      <c r="BB448" s="36"/>
      <c r="BC448" s="36"/>
      <c r="BD448" s="36"/>
      <c r="BJ448" s="36"/>
      <c r="BK448" s="36"/>
      <c r="BL448" s="36"/>
      <c r="BR448" s="36"/>
      <c r="BS448" s="36"/>
      <c r="BT448" s="36"/>
      <c r="BZ448" s="36"/>
      <c r="CA448" s="36"/>
      <c r="CB448" s="36"/>
      <c r="CH448" s="36"/>
      <c r="CI448" s="36"/>
      <c r="CJ448" s="36"/>
      <c r="CP448" s="36"/>
      <c r="CQ448" s="36"/>
      <c r="CR448" s="36"/>
      <c r="CX448" s="36"/>
      <c r="CY448" s="36"/>
      <c r="CZ448" s="36"/>
      <c r="DF448" s="36">
        <v>4.3599999999999998E-9</v>
      </c>
      <c r="DG448" s="36">
        <v>0.12478564861999999</v>
      </c>
      <c r="DH448" s="36">
        <v>956.28915597059995</v>
      </c>
      <c r="DI448" s="30">
        <f t="shared" si="264"/>
        <v>1.9552808450306977E-9</v>
      </c>
      <c r="DJ448" s="30">
        <f t="shared" si="265"/>
        <v>1.9554033464852032E-9</v>
      </c>
      <c r="DK448" s="30">
        <f t="shared" si="266"/>
        <v>1.9554033412755837E-9</v>
      </c>
      <c r="DL448" s="30">
        <f t="shared" si="267"/>
        <v>1.9554033412758021E-9</v>
      </c>
      <c r="DN448" s="36">
        <v>7.7000000000000003E-10</v>
      </c>
      <c r="DO448" s="36">
        <v>4.92444879515</v>
      </c>
      <c r="DP448" s="36">
        <v>3229.4257844121998</v>
      </c>
      <c r="DQ448" s="30">
        <f t="shared" si="268"/>
        <v>7.0464963317621819E-10</v>
      </c>
      <c r="DR448" s="30">
        <f t="shared" si="269"/>
        <v>7.0461667425474766E-10</v>
      </c>
      <c r="DS448" s="30">
        <f t="shared" si="270"/>
        <v>7.0461667565657251E-10</v>
      </c>
      <c r="DT448" s="30">
        <f t="shared" si="271"/>
        <v>7.0461667565651295E-10</v>
      </c>
      <c r="DV448" s="36"/>
      <c r="DW448" s="36"/>
      <c r="DX448" s="36"/>
      <c r="ED448" s="36"/>
      <c r="EE448" s="36"/>
      <c r="EF448" s="36"/>
      <c r="EL448" s="36"/>
      <c r="EM448" s="36"/>
      <c r="EN448" s="36"/>
      <c r="ET448" s="36"/>
      <c r="EU448" s="36"/>
      <c r="EV448" s="36"/>
    </row>
    <row r="449" spans="14:152" s="30" customFormat="1" ht="12.75">
      <c r="N449" s="36">
        <v>8.2599999999999992E-9</v>
      </c>
      <c r="O449" s="36">
        <v>1.2606950158900001</v>
      </c>
      <c r="P449" s="36">
        <v>20206.141196330998</v>
      </c>
      <c r="Q449" s="30">
        <f t="shared" ref="Q449:Q512" si="272">N449*COS(O449+P449*$C$23)</f>
        <v>-5.6472936458731829E-9</v>
      </c>
      <c r="R449" s="30">
        <f t="shared" ref="R449:R512" si="273">N449*COS(O449+P449*$C$44)</f>
        <v>-5.6432885585185307E-9</v>
      </c>
      <c r="S449" s="30">
        <f t="shared" ref="S449:S512" si="274">N449*COS(O449+P449*$C$65)</f>
        <v>-5.6432887288972551E-9</v>
      </c>
      <c r="T449" s="30">
        <f t="shared" ref="T449:T512" si="275">N449*COS(O449+P449*$C$86)</f>
        <v>-5.6432887288900553E-9</v>
      </c>
      <c r="V449" s="36">
        <v>1.0999999999999999E-9</v>
      </c>
      <c r="W449" s="36">
        <v>0.56398082486000001</v>
      </c>
      <c r="X449" s="36">
        <v>661.23292678099995</v>
      </c>
      <c r="Y449" s="30">
        <f t="shared" ref="Y449:Y512" si="276">V449*COS(W449+X449*$C$23)</f>
        <v>-1.0991498076075621E-9</v>
      </c>
      <c r="Z449" s="30">
        <f t="shared" ref="Z449:Z512" si="277">V449*COS(W449+X449*$C$44)</f>
        <v>-1.099150747217094E-9</v>
      </c>
      <c r="AA449" s="30">
        <f t="shared" ref="AA449:AA512" si="278">V449*COS(W449+X449*$C$65)</f>
        <v>-1.0991507471771458E-9</v>
      </c>
      <c r="AB449" s="30">
        <f t="shared" ref="AB449:AB512" si="279">V449*COS(W449+X449*$C$86)</f>
        <v>-1.0991507471771476E-9</v>
      </c>
      <c r="AD449" s="36"/>
      <c r="AE449" s="36"/>
      <c r="AF449" s="36"/>
      <c r="AL449" s="36"/>
      <c r="AM449" s="36"/>
      <c r="AN449" s="36"/>
      <c r="AT449" s="36"/>
      <c r="AU449" s="36"/>
      <c r="AV449" s="36"/>
      <c r="BB449" s="36"/>
      <c r="BC449" s="36"/>
      <c r="BD449" s="36"/>
      <c r="BJ449" s="36"/>
      <c r="BK449" s="36"/>
      <c r="BL449" s="36"/>
      <c r="BR449" s="36"/>
      <c r="BS449" s="36"/>
      <c r="BT449" s="36"/>
      <c r="BZ449" s="36"/>
      <c r="CA449" s="36"/>
      <c r="CB449" s="36"/>
      <c r="CH449" s="36"/>
      <c r="CI449" s="36"/>
      <c r="CJ449" s="36"/>
      <c r="CP449" s="36"/>
      <c r="CQ449" s="36"/>
      <c r="CR449" s="36"/>
      <c r="CX449" s="36"/>
      <c r="CY449" s="36"/>
      <c r="CZ449" s="36"/>
      <c r="DF449" s="36">
        <v>5.7299999999999999E-9</v>
      </c>
      <c r="DG449" s="36">
        <v>3.8638857260199999</v>
      </c>
      <c r="DH449" s="36">
        <v>26482.1708096244</v>
      </c>
      <c r="DI449" s="30">
        <f t="shared" ref="DI449:DI512" si="280">DF449*COS(DG449+DH449*$C$23)</f>
        <v>1.4883476468088563E-10</v>
      </c>
      <c r="DJ449" s="30">
        <f t="shared" ref="DJ449:DJ512" si="281">DF449*COS(DG449+DH449*$C$44)</f>
        <v>1.5382112440966825E-10</v>
      </c>
      <c r="DK449" s="30">
        <f t="shared" ref="DK449:DK512" si="282">DF449*COS(DG449+DH449*$C$65)</f>
        <v>1.5382091235540314E-10</v>
      </c>
      <c r="DL449" s="30">
        <f t="shared" ref="DL449:DL512" si="283">DF449*COS(DG449+DH449*$C$86)</f>
        <v>1.5382091236435701E-10</v>
      </c>
      <c r="DN449" s="36">
        <v>8.9999999999999999E-10</v>
      </c>
      <c r="DO449" s="36">
        <v>4.5506335984500002</v>
      </c>
      <c r="DP449" s="36">
        <v>6701.5801727983999</v>
      </c>
      <c r="DQ449" s="30">
        <f t="shared" ref="DQ449:DQ512" si="284">DN449*COS(DO449+DP449*$C$23)</f>
        <v>3.3379167342732499E-10</v>
      </c>
      <c r="DR449" s="30">
        <f t="shared" ref="DR449:DR512" si="285">DN449*COS(DO449+DP449*$C$44)</f>
        <v>3.3360754014940743E-10</v>
      </c>
      <c r="DS449" s="30">
        <f t="shared" ref="DS449:DS512" si="286">DN449*COS(DO449+DP449*$C$65)</f>
        <v>3.3360754798044938E-10</v>
      </c>
      <c r="DT449" s="30">
        <f t="shared" ref="DT449:DT512" si="287">DN449*COS(DO449+DP449*$C$86)</f>
        <v>3.3360754798012275E-10</v>
      </c>
      <c r="DV449" s="36"/>
      <c r="DW449" s="36"/>
      <c r="DX449" s="36"/>
      <c r="ED449" s="36"/>
      <c r="EE449" s="36"/>
      <c r="EF449" s="36"/>
      <c r="EL449" s="36"/>
      <c r="EM449" s="36"/>
      <c r="EN449" s="36"/>
      <c r="ET449" s="36"/>
      <c r="EU449" s="36"/>
      <c r="EV449" s="36"/>
    </row>
    <row r="450" spans="14:152" s="30" customFormat="1" ht="12.75">
      <c r="N450" s="36">
        <v>8.3500000000000003E-9</v>
      </c>
      <c r="O450" s="36">
        <v>4.64394754967</v>
      </c>
      <c r="P450" s="36">
        <v>127.9515330346</v>
      </c>
      <c r="Q450" s="30">
        <f t="shared" si="272"/>
        <v>-5.8597737427786221E-9</v>
      </c>
      <c r="R450" s="30">
        <f t="shared" si="273"/>
        <v>-5.8597987626171732E-9</v>
      </c>
      <c r="S450" s="30">
        <f t="shared" si="274"/>
        <v>-5.8597987615531493E-9</v>
      </c>
      <c r="T450" s="30">
        <f t="shared" si="275"/>
        <v>-5.859798761553194E-9</v>
      </c>
      <c r="V450" s="36">
        <v>1.1100000000000001E-9</v>
      </c>
      <c r="W450" s="36">
        <v>4.0538094607200001</v>
      </c>
      <c r="X450" s="36">
        <v>568.82187402739999</v>
      </c>
      <c r="Y450" s="30">
        <f t="shared" si="276"/>
        <v>6.900435275394202E-10</v>
      </c>
      <c r="Z450" s="30">
        <f t="shared" si="277"/>
        <v>6.9005978466022302E-10</v>
      </c>
      <c r="AA450" s="30">
        <f t="shared" si="278"/>
        <v>6.9005978396885605E-10</v>
      </c>
      <c r="AB450" s="30">
        <f t="shared" si="279"/>
        <v>6.90059783968885E-10</v>
      </c>
      <c r="AD450" s="36"/>
      <c r="AE450" s="36"/>
      <c r="AF450" s="36"/>
      <c r="AL450" s="36"/>
      <c r="AM450" s="36"/>
      <c r="AN450" s="36"/>
      <c r="AT450" s="36"/>
      <c r="AU450" s="36"/>
      <c r="AV450" s="36"/>
      <c r="BB450" s="36"/>
      <c r="BC450" s="36"/>
      <c r="BD450" s="36"/>
      <c r="BJ450" s="36"/>
      <c r="BK450" s="36"/>
      <c r="BL450" s="36"/>
      <c r="BR450" s="36"/>
      <c r="BS450" s="36"/>
      <c r="BT450" s="36"/>
      <c r="BZ450" s="36"/>
      <c r="CA450" s="36"/>
      <c r="CB450" s="36"/>
      <c r="CH450" s="36"/>
      <c r="CI450" s="36"/>
      <c r="CJ450" s="36"/>
      <c r="CP450" s="36"/>
      <c r="CQ450" s="36"/>
      <c r="CR450" s="36"/>
      <c r="CX450" s="36"/>
      <c r="CY450" s="36"/>
      <c r="CZ450" s="36"/>
      <c r="DF450" s="36">
        <v>4.2899999999999999E-9</v>
      </c>
      <c r="DG450" s="36">
        <v>1.20474317285</v>
      </c>
      <c r="DH450" s="36">
        <v>28.449187467800002</v>
      </c>
      <c r="DI450" s="30">
        <f t="shared" si="280"/>
        <v>2.1457169095741199E-9</v>
      </c>
      <c r="DJ450" s="30">
        <f t="shared" si="281"/>
        <v>2.1457203836252013E-9</v>
      </c>
      <c r="DK450" s="30">
        <f t="shared" si="282"/>
        <v>2.1457203834774594E-9</v>
      </c>
      <c r="DL450" s="30">
        <f t="shared" si="283"/>
        <v>2.1457203834774652E-9</v>
      </c>
      <c r="DN450" s="36">
        <v>7.7999999999999999E-10</v>
      </c>
      <c r="DO450" s="36">
        <v>2.0120252440700002</v>
      </c>
      <c r="DP450" s="36">
        <v>14421.8316369884</v>
      </c>
      <c r="DQ450" s="30">
        <f t="shared" si="284"/>
        <v>-6.4859189391749871E-10</v>
      </c>
      <c r="DR450" s="30">
        <f t="shared" si="285"/>
        <v>-6.4879722673575292E-10</v>
      </c>
      <c r="DS450" s="30">
        <f t="shared" si="286"/>
        <v>-6.4879721800659243E-10</v>
      </c>
      <c r="DT450" s="30">
        <f t="shared" si="287"/>
        <v>-6.4879721800696166E-10</v>
      </c>
      <c r="DV450" s="36"/>
      <c r="DW450" s="36"/>
      <c r="DX450" s="36"/>
      <c r="ED450" s="36"/>
      <c r="EE450" s="36"/>
      <c r="EF450" s="36"/>
      <c r="EL450" s="36"/>
      <c r="EM450" s="36"/>
      <c r="EN450" s="36"/>
      <c r="ET450" s="36"/>
      <c r="EU450" s="36"/>
      <c r="EV450" s="36"/>
    </row>
    <row r="451" spans="14:152" s="30" customFormat="1" ht="12.75">
      <c r="N451" s="36">
        <v>1.0460000000000001E-8</v>
      </c>
      <c r="O451" s="36">
        <v>3.5023299864699999</v>
      </c>
      <c r="P451" s="36">
        <v>9866.4168806651996</v>
      </c>
      <c r="Q451" s="30">
        <f t="shared" si="272"/>
        <v>6.192337201531228E-9</v>
      </c>
      <c r="R451" s="30">
        <f t="shared" si="273"/>
        <v>6.1896027467021958E-9</v>
      </c>
      <c r="S451" s="30">
        <f t="shared" si="274"/>
        <v>6.1896028630051498E-9</v>
      </c>
      <c r="T451" s="30">
        <f t="shared" si="275"/>
        <v>6.1896028630002363E-9</v>
      </c>
      <c r="V451" s="36">
        <v>1.08E-9</v>
      </c>
      <c r="W451" s="36">
        <v>3.1770064157400002</v>
      </c>
      <c r="X451" s="36">
        <v>3448.2759506384</v>
      </c>
      <c r="Y451" s="30">
        <f t="shared" si="276"/>
        <v>-1.0505042921251622E-9</v>
      </c>
      <c r="Z451" s="30">
        <f t="shared" si="277"/>
        <v>-1.0504758702524639E-9</v>
      </c>
      <c r="AA451" s="30">
        <f t="shared" si="278"/>
        <v>-1.0504758714614576E-9</v>
      </c>
      <c r="AB451" s="30">
        <f t="shared" si="279"/>
        <v>-1.0504758714614067E-9</v>
      </c>
      <c r="AD451" s="36"/>
      <c r="AE451" s="36"/>
      <c r="AF451" s="36"/>
      <c r="AL451" s="36"/>
      <c r="AM451" s="36"/>
      <c r="AN451" s="36"/>
      <c r="AT451" s="36"/>
      <c r="AU451" s="36"/>
      <c r="AV451" s="36"/>
      <c r="BB451" s="36"/>
      <c r="BC451" s="36"/>
      <c r="BD451" s="36"/>
      <c r="BJ451" s="36"/>
      <c r="BK451" s="36"/>
      <c r="BL451" s="36"/>
      <c r="BR451" s="36"/>
      <c r="BS451" s="36"/>
      <c r="BT451" s="36"/>
      <c r="BZ451" s="36"/>
      <c r="CA451" s="36"/>
      <c r="CB451" s="36"/>
      <c r="CH451" s="36"/>
      <c r="CI451" s="36"/>
      <c r="CJ451" s="36"/>
      <c r="CP451" s="36"/>
      <c r="CQ451" s="36"/>
      <c r="CR451" s="36"/>
      <c r="CX451" s="36"/>
      <c r="CY451" s="36"/>
      <c r="CZ451" s="36"/>
      <c r="DF451" s="36">
        <v>4.3500000000000001E-9</v>
      </c>
      <c r="DG451" s="36">
        <v>3.7543773089900001</v>
      </c>
      <c r="DH451" s="36">
        <v>5195.2447323344004</v>
      </c>
      <c r="DI451" s="30">
        <f t="shared" si="280"/>
        <v>4.3354884454394454E-9</v>
      </c>
      <c r="DJ451" s="30">
        <f t="shared" si="281"/>
        <v>4.3355490121407847E-9</v>
      </c>
      <c r="DK451" s="30">
        <f t="shared" si="282"/>
        <v>4.3355490095677302E-9</v>
      </c>
      <c r="DL451" s="30">
        <f t="shared" si="283"/>
        <v>4.3355490095678402E-9</v>
      </c>
      <c r="DN451" s="36">
        <v>7.8999999999999996E-10</v>
      </c>
      <c r="DO451" s="36">
        <v>5.9214297418499999</v>
      </c>
      <c r="DP451" s="36">
        <v>6155.0570066540004</v>
      </c>
      <c r="DQ451" s="30">
        <f t="shared" si="284"/>
        <v>-7.8814183236297409E-10</v>
      </c>
      <c r="DR451" s="30">
        <f t="shared" si="285"/>
        <v>-7.8815277279689219E-10</v>
      </c>
      <c r="DS451" s="30">
        <f t="shared" si="286"/>
        <v>-7.8815277233231075E-10</v>
      </c>
      <c r="DT451" s="30">
        <f t="shared" si="287"/>
        <v>-7.8815277233233029E-10</v>
      </c>
      <c r="DV451" s="36"/>
      <c r="DW451" s="36"/>
      <c r="DX451" s="36"/>
      <c r="ED451" s="36"/>
      <c r="EE451" s="36"/>
      <c r="EF451" s="36"/>
      <c r="EL451" s="36"/>
      <c r="EM451" s="36"/>
      <c r="EN451" s="36"/>
      <c r="ET451" s="36"/>
      <c r="EU451" s="36"/>
      <c r="EV451" s="36"/>
    </row>
    <row r="452" spans="14:152" s="30" customFormat="1" ht="12.75">
      <c r="N452" s="36">
        <v>8.2399999999999997E-9</v>
      </c>
      <c r="O452" s="36">
        <v>2.4292813851899999</v>
      </c>
      <c r="P452" s="36">
        <v>11.045700263900001</v>
      </c>
      <c r="Q452" s="30">
        <f t="shared" si="272"/>
        <v>-5.895154782830981E-9</v>
      </c>
      <c r="R452" s="30">
        <f t="shared" si="273"/>
        <v>-5.8951526924394715E-9</v>
      </c>
      <c r="S452" s="30">
        <f t="shared" si="274"/>
        <v>-5.8951526925283711E-9</v>
      </c>
      <c r="T452" s="30">
        <f t="shared" si="275"/>
        <v>-5.8951526925283678E-9</v>
      </c>
      <c r="V452" s="36">
        <v>1.38E-9</v>
      </c>
      <c r="W452" s="36">
        <v>4.47698517191</v>
      </c>
      <c r="X452" s="36">
        <v>3326.3853326981998</v>
      </c>
      <c r="Y452" s="30">
        <f t="shared" si="276"/>
        <v>2.3451319275409438E-10</v>
      </c>
      <c r="Z452" s="30">
        <f t="shared" si="277"/>
        <v>2.3436448986063284E-10</v>
      </c>
      <c r="AA452" s="30">
        <f t="shared" si="278"/>
        <v>2.343644961846305E-10</v>
      </c>
      <c r="AB452" s="30">
        <f t="shared" si="279"/>
        <v>2.3436449618436477E-10</v>
      </c>
      <c r="AD452" s="36"/>
      <c r="AE452" s="36"/>
      <c r="AF452" s="36"/>
      <c r="AL452" s="36"/>
      <c r="AM452" s="36"/>
      <c r="AN452" s="36"/>
      <c r="AT452" s="36"/>
      <c r="AU452" s="36"/>
      <c r="AV452" s="36"/>
      <c r="BB452" s="36"/>
      <c r="BC452" s="36"/>
      <c r="BD452" s="36"/>
      <c r="BJ452" s="36"/>
      <c r="BK452" s="36"/>
      <c r="BL452" s="36"/>
      <c r="BR452" s="36"/>
      <c r="BS452" s="36"/>
      <c r="BT452" s="36"/>
      <c r="BZ452" s="36"/>
      <c r="CA452" s="36"/>
      <c r="CB452" s="36"/>
      <c r="CH452" s="36"/>
      <c r="CI452" s="36"/>
      <c r="CJ452" s="36"/>
      <c r="CP452" s="36"/>
      <c r="CQ452" s="36"/>
      <c r="CR452" s="36"/>
      <c r="CX452" s="36"/>
      <c r="CY452" s="36"/>
      <c r="CZ452" s="36"/>
      <c r="DF452" s="36">
        <v>4.5699999999999997E-9</v>
      </c>
      <c r="DG452" s="36">
        <v>1.45606713663</v>
      </c>
      <c r="DH452" s="36">
        <v>5636.0700172119996</v>
      </c>
      <c r="DI452" s="30">
        <f t="shared" si="280"/>
        <v>-2.3568796193011812E-10</v>
      </c>
      <c r="DJ452" s="30">
        <f t="shared" si="281"/>
        <v>-2.3484240422875598E-10</v>
      </c>
      <c r="DK452" s="30">
        <f t="shared" si="282"/>
        <v>-2.3484244018825561E-10</v>
      </c>
      <c r="DL452" s="30">
        <f t="shared" si="283"/>
        <v>-2.3484244018673142E-10</v>
      </c>
      <c r="DN452" s="36">
        <v>1.01E-9</v>
      </c>
      <c r="DO452" s="36">
        <v>2.07923317336</v>
      </c>
      <c r="DP452" s="36">
        <v>15265.8865193004</v>
      </c>
      <c r="DQ452" s="30">
        <f t="shared" si="284"/>
        <v>6.4182417225625861E-10</v>
      </c>
      <c r="DR452" s="30">
        <f t="shared" si="285"/>
        <v>6.4143274762317445E-10</v>
      </c>
      <c r="DS452" s="30">
        <f t="shared" si="286"/>
        <v>6.4143276427286165E-10</v>
      </c>
      <c r="DT452" s="30">
        <f t="shared" si="287"/>
        <v>6.414327642721631E-10</v>
      </c>
      <c r="DV452" s="36"/>
      <c r="DW452" s="36"/>
      <c r="DX452" s="36"/>
      <c r="ED452" s="36"/>
      <c r="EE452" s="36"/>
      <c r="EF452" s="36"/>
      <c r="EL452" s="36"/>
      <c r="EM452" s="36"/>
      <c r="EN452" s="36"/>
      <c r="ET452" s="36"/>
      <c r="EU452" s="36"/>
      <c r="EV452" s="36"/>
    </row>
    <row r="453" spans="14:152" s="30" customFormat="1" ht="12.75">
      <c r="N453" s="36">
        <v>1.09E-8</v>
      </c>
      <c r="O453" s="36">
        <v>6.0653692450600003</v>
      </c>
      <c r="P453" s="36">
        <v>3341.0325027934</v>
      </c>
      <c r="Q453" s="30">
        <f t="shared" si="272"/>
        <v>1.0837497891455742E-8</v>
      </c>
      <c r="R453" s="30">
        <f t="shared" si="273"/>
        <v>1.0837625840763367E-8</v>
      </c>
      <c r="S453" s="30">
        <f t="shared" si="274"/>
        <v>1.08376258353248E-8</v>
      </c>
      <c r="T453" s="30">
        <f t="shared" si="275"/>
        <v>1.0837625835325028E-8</v>
      </c>
      <c r="V453" s="36">
        <v>1.08E-9</v>
      </c>
      <c r="W453" s="36">
        <v>4.8992237200300002</v>
      </c>
      <c r="X453" s="36">
        <v>9588.1255422226004</v>
      </c>
      <c r="Y453" s="30">
        <f t="shared" si="276"/>
        <v>-4.5203377417413301E-10</v>
      </c>
      <c r="Z453" s="30">
        <f t="shared" si="277"/>
        <v>-4.5172460621321692E-10</v>
      </c>
      <c r="AA453" s="30">
        <f t="shared" si="278"/>
        <v>-4.5172461936226838E-10</v>
      </c>
      <c r="AB453" s="30">
        <f t="shared" si="279"/>
        <v>-4.5172461936171076E-10</v>
      </c>
      <c r="AD453" s="36"/>
      <c r="AE453" s="36"/>
      <c r="AF453" s="36"/>
      <c r="AL453" s="36"/>
      <c r="AM453" s="36"/>
      <c r="AN453" s="36"/>
      <c r="AT453" s="36"/>
      <c r="AU453" s="36"/>
      <c r="AV453" s="36"/>
      <c r="BB453" s="36"/>
      <c r="BC453" s="36"/>
      <c r="BD453" s="36"/>
      <c r="BJ453" s="36"/>
      <c r="BK453" s="36"/>
      <c r="BL453" s="36"/>
      <c r="BR453" s="36"/>
      <c r="BS453" s="36"/>
      <c r="BT453" s="36"/>
      <c r="BZ453" s="36"/>
      <c r="CA453" s="36"/>
      <c r="CB453" s="36"/>
      <c r="CH453" s="36"/>
      <c r="CI453" s="36"/>
      <c r="CJ453" s="36"/>
      <c r="CP453" s="36"/>
      <c r="CQ453" s="36"/>
      <c r="CR453" s="36"/>
      <c r="CX453" s="36"/>
      <c r="CY453" s="36"/>
      <c r="CZ453" s="36"/>
      <c r="DF453" s="36">
        <v>5.5299999999999997E-9</v>
      </c>
      <c r="DG453" s="36">
        <v>5.3062817514500003</v>
      </c>
      <c r="DH453" s="36">
        <v>2766.2676283649998</v>
      </c>
      <c r="DI453" s="30">
        <f t="shared" si="280"/>
        <v>-4.5430418924256517E-9</v>
      </c>
      <c r="DJ453" s="30">
        <f t="shared" si="281"/>
        <v>-4.5427551583903397E-9</v>
      </c>
      <c r="DK453" s="30">
        <f t="shared" si="282"/>
        <v>-4.5427551705851764E-9</v>
      </c>
      <c r="DL453" s="30">
        <f t="shared" si="283"/>
        <v>-4.5427551705846611E-9</v>
      </c>
      <c r="DN453" s="36">
        <v>8.1999999999999996E-10</v>
      </c>
      <c r="DO453" s="36">
        <v>6.0407801086599999</v>
      </c>
      <c r="DP453" s="36">
        <v>3760.0970705750001</v>
      </c>
      <c r="DQ453" s="30">
        <f t="shared" si="284"/>
        <v>-5.0932780152737324E-10</v>
      </c>
      <c r="DR453" s="30">
        <f t="shared" si="285"/>
        <v>-5.0940722921986877E-10</v>
      </c>
      <c r="DS453" s="30">
        <f t="shared" si="286"/>
        <v>-5.094072258421852E-10</v>
      </c>
      <c r="DT453" s="30">
        <f t="shared" si="287"/>
        <v>-5.0940722584232675E-10</v>
      </c>
      <c r="DV453" s="36"/>
      <c r="DW453" s="36"/>
      <c r="DX453" s="36"/>
      <c r="ED453" s="36"/>
      <c r="EE453" s="36"/>
      <c r="EF453" s="36"/>
      <c r="EL453" s="36"/>
      <c r="EM453" s="36"/>
      <c r="EN453" s="36"/>
      <c r="ET453" s="36"/>
      <c r="EU453" s="36"/>
      <c r="EV453" s="36"/>
    </row>
    <row r="454" spans="14:152" s="30" customFormat="1" ht="12.75">
      <c r="N454" s="36">
        <v>8.0800000000000002E-9</v>
      </c>
      <c r="O454" s="36">
        <v>1.17345081945</v>
      </c>
      <c r="P454" s="36">
        <v>6460.8122109608003</v>
      </c>
      <c r="Q454" s="30">
        <f t="shared" si="272"/>
        <v>-8.0462182436563178E-9</v>
      </c>
      <c r="R454" s="30">
        <f t="shared" si="273"/>
        <v>-8.0460613071871352E-9</v>
      </c>
      <c r="S454" s="30">
        <f t="shared" si="274"/>
        <v>-8.0460613138689413E-9</v>
      </c>
      <c r="T454" s="30">
        <f t="shared" si="275"/>
        <v>-8.0460613138686634E-9</v>
      </c>
      <c r="V454" s="36">
        <v>1.14E-9</v>
      </c>
      <c r="W454" s="36">
        <v>4.8082882540299998</v>
      </c>
      <c r="X454" s="36">
        <v>6657.3464156518003</v>
      </c>
      <c r="Y454" s="30">
        <f t="shared" si="276"/>
        <v>8.80721871137984E-10</v>
      </c>
      <c r="Z454" s="30">
        <f t="shared" si="277"/>
        <v>8.8056344672516359E-10</v>
      </c>
      <c r="AA454" s="30">
        <f t="shared" si="278"/>
        <v>8.8056345346343249E-10</v>
      </c>
      <c r="AB454" s="30">
        <f t="shared" si="279"/>
        <v>8.8056345346314443E-10</v>
      </c>
      <c r="AD454" s="36"/>
      <c r="AE454" s="36"/>
      <c r="AF454" s="36"/>
      <c r="AL454" s="36"/>
      <c r="AM454" s="36"/>
      <c r="AN454" s="36"/>
      <c r="AT454" s="36"/>
      <c r="AU454" s="36"/>
      <c r="AV454" s="36"/>
      <c r="BB454" s="36"/>
      <c r="BC454" s="36"/>
      <c r="BD454" s="36"/>
      <c r="BJ454" s="36"/>
      <c r="BK454" s="36"/>
      <c r="BL454" s="36"/>
      <c r="BR454" s="36"/>
      <c r="BS454" s="36"/>
      <c r="BT454" s="36"/>
      <c r="BZ454" s="36"/>
      <c r="CA454" s="36"/>
      <c r="CB454" s="36"/>
      <c r="CH454" s="36"/>
      <c r="CI454" s="36"/>
      <c r="CJ454" s="36"/>
      <c r="CP454" s="36"/>
      <c r="CQ454" s="36"/>
      <c r="CR454" s="36"/>
      <c r="CX454" s="36"/>
      <c r="CY454" s="36"/>
      <c r="CZ454" s="36"/>
      <c r="DF454" s="36">
        <v>4.9399999999999999E-9</v>
      </c>
      <c r="DG454" s="36">
        <v>0.63303483918000003</v>
      </c>
      <c r="DH454" s="36">
        <v>3274.1250177853999</v>
      </c>
      <c r="DI454" s="30">
        <f t="shared" si="280"/>
        <v>1.1830335078813945E-9</v>
      </c>
      <c r="DJ454" s="30">
        <f t="shared" si="281"/>
        <v>1.1835497083508478E-9</v>
      </c>
      <c r="DK454" s="30">
        <f t="shared" si="282"/>
        <v>1.1835496863985085E-9</v>
      </c>
      <c r="DL454" s="30">
        <f t="shared" si="283"/>
        <v>1.1835496863994286E-9</v>
      </c>
      <c r="DN454" s="36">
        <v>7.2999999999999996E-10</v>
      </c>
      <c r="DO454" s="36">
        <v>3.0110636620500002</v>
      </c>
      <c r="DP454" s="36">
        <v>206.1855484372</v>
      </c>
      <c r="DQ454" s="30">
        <f t="shared" si="284"/>
        <v>-2.1367604362453463E-10</v>
      </c>
      <c r="DR454" s="30">
        <f t="shared" si="285"/>
        <v>-2.1367131256732966E-10</v>
      </c>
      <c r="DS454" s="30">
        <f t="shared" si="286"/>
        <v>-2.1367131276852932E-10</v>
      </c>
      <c r="DT454" s="30">
        <f t="shared" si="287"/>
        <v>-2.1367131276852082E-10</v>
      </c>
      <c r="DV454" s="36"/>
      <c r="DW454" s="36"/>
      <c r="DX454" s="36"/>
      <c r="ED454" s="36"/>
      <c r="EE454" s="36"/>
      <c r="EF454" s="36"/>
      <c r="EL454" s="36"/>
      <c r="EM454" s="36"/>
      <c r="EN454" s="36"/>
      <c r="ET454" s="36"/>
      <c r="EU454" s="36"/>
      <c r="EV454" s="36"/>
    </row>
    <row r="455" spans="14:152" s="30" customFormat="1" ht="12.75">
      <c r="N455" s="36">
        <v>8.2100000000000004E-9</v>
      </c>
      <c r="O455" s="36">
        <v>0.19617131185</v>
      </c>
      <c r="P455" s="36">
        <v>22743.409379516401</v>
      </c>
      <c r="Q455" s="30">
        <f t="shared" si="272"/>
        <v>7.9695523948344878E-9</v>
      </c>
      <c r="R455" s="30">
        <f t="shared" si="273"/>
        <v>7.9680755618075854E-9</v>
      </c>
      <c r="S455" s="30">
        <f t="shared" si="274"/>
        <v>7.9680756247080866E-9</v>
      </c>
      <c r="T455" s="30">
        <f t="shared" si="275"/>
        <v>7.9680756247054148E-9</v>
      </c>
      <c r="V455" s="36">
        <v>1.08E-9</v>
      </c>
      <c r="W455" s="36">
        <v>4.1063748397199999</v>
      </c>
      <c r="X455" s="36">
        <v>13553.8979729108</v>
      </c>
      <c r="Y455" s="30">
        <f t="shared" si="276"/>
        <v>-3.7880517225752711E-10</v>
      </c>
      <c r="Z455" s="30">
        <f t="shared" si="277"/>
        <v>-3.7925575326599741E-10</v>
      </c>
      <c r="AA455" s="30">
        <f t="shared" si="278"/>
        <v>-3.7925573410558037E-10</v>
      </c>
      <c r="AB455" s="30">
        <f t="shared" si="279"/>
        <v>-3.7925573410639949E-10</v>
      </c>
      <c r="AD455" s="36"/>
      <c r="AE455" s="36"/>
      <c r="AF455" s="36"/>
      <c r="AL455" s="36"/>
      <c r="AM455" s="36"/>
      <c r="AN455" s="36"/>
      <c r="AT455" s="36"/>
      <c r="AU455" s="36"/>
      <c r="AV455" s="36"/>
      <c r="BB455" s="36"/>
      <c r="BC455" s="36"/>
      <c r="BD455" s="36"/>
      <c r="BJ455" s="36"/>
      <c r="BK455" s="36"/>
      <c r="BL455" s="36"/>
      <c r="BR455" s="36"/>
      <c r="BS455" s="36"/>
      <c r="BT455" s="36"/>
      <c r="BZ455" s="36"/>
      <c r="CA455" s="36"/>
      <c r="CB455" s="36"/>
      <c r="CH455" s="36"/>
      <c r="CI455" s="36"/>
      <c r="CJ455" s="36"/>
      <c r="CP455" s="36"/>
      <c r="CQ455" s="36"/>
      <c r="CR455" s="36"/>
      <c r="CX455" s="36"/>
      <c r="CY455" s="36"/>
      <c r="CZ455" s="36"/>
      <c r="DF455" s="36">
        <v>5.3000000000000003E-9</v>
      </c>
      <c r="DG455" s="36">
        <v>3.1845861257400001</v>
      </c>
      <c r="DH455" s="36">
        <v>8535.8571590341999</v>
      </c>
      <c r="DI455" s="30">
        <f t="shared" si="280"/>
        <v>5.2316275955940627E-9</v>
      </c>
      <c r="DJ455" s="30">
        <f t="shared" si="281"/>
        <v>5.2313892880932784E-9</v>
      </c>
      <c r="DK455" s="30">
        <f t="shared" si="282"/>
        <v>5.2313892982366261E-9</v>
      </c>
      <c r="DL455" s="30">
        <f t="shared" si="283"/>
        <v>5.2313892982361968E-9</v>
      </c>
      <c r="DN455" s="36">
        <v>7.7999999999999999E-10</v>
      </c>
      <c r="DO455" s="36">
        <v>1.7109566148899999</v>
      </c>
      <c r="DP455" s="36">
        <v>3399.9862886134001</v>
      </c>
      <c r="DQ455" s="30">
        <f t="shared" si="284"/>
        <v>-1.0748723019561512E-10</v>
      </c>
      <c r="DR455" s="30">
        <f t="shared" si="285"/>
        <v>-1.0740088487849359E-10</v>
      </c>
      <c r="DS455" s="30">
        <f t="shared" si="286"/>
        <v>-1.074008885505604E-10</v>
      </c>
      <c r="DT455" s="30">
        <f t="shared" si="287"/>
        <v>-1.0740088855040396E-10</v>
      </c>
      <c r="DV455" s="36"/>
      <c r="DW455" s="36"/>
      <c r="DX455" s="36"/>
      <c r="ED455" s="36"/>
      <c r="EE455" s="36"/>
      <c r="EF455" s="36"/>
      <c r="EL455" s="36"/>
      <c r="EM455" s="36"/>
      <c r="EN455" s="36"/>
      <c r="ET455" s="36"/>
      <c r="EU455" s="36"/>
      <c r="EV455" s="36"/>
    </row>
    <row r="456" spans="14:152" s="30" customFormat="1" ht="12.75">
      <c r="N456" s="36">
        <v>8.0399999999999995E-9</v>
      </c>
      <c r="O456" s="36">
        <v>5.0314442811399998</v>
      </c>
      <c r="P456" s="36">
        <v>2.5427972807999999</v>
      </c>
      <c r="Q456" s="30">
        <f t="shared" si="272"/>
        <v>2.4140241079600136E-9</v>
      </c>
      <c r="R456" s="30">
        <f t="shared" si="273"/>
        <v>2.4140234669285446E-9</v>
      </c>
      <c r="S456" s="30">
        <f t="shared" si="274"/>
        <v>2.4140234669558044E-9</v>
      </c>
      <c r="T456" s="30">
        <f t="shared" si="275"/>
        <v>2.4140234669558044E-9</v>
      </c>
      <c r="V456" s="36">
        <v>1.25E-9</v>
      </c>
      <c r="W456" s="36">
        <v>0.33573243958999999</v>
      </c>
      <c r="X456" s="36">
        <v>18849.227549974199</v>
      </c>
      <c r="Y456" s="30">
        <f t="shared" si="276"/>
        <v>-1.0953995123243904E-9</v>
      </c>
      <c r="Z456" s="30">
        <f t="shared" si="277"/>
        <v>-1.0950261942773568E-9</v>
      </c>
      <c r="AA456" s="30">
        <f t="shared" si="278"/>
        <v>-1.0950262101625296E-9</v>
      </c>
      <c r="AB456" s="30">
        <f t="shared" si="279"/>
        <v>-1.0950262101618527E-9</v>
      </c>
      <c r="AD456" s="36"/>
      <c r="AE456" s="36"/>
      <c r="AF456" s="36"/>
      <c r="AL456" s="36"/>
      <c r="AM456" s="36"/>
      <c r="AN456" s="36"/>
      <c r="AT456" s="36"/>
      <c r="AU456" s="36"/>
      <c r="AV456" s="36"/>
      <c r="BB456" s="36"/>
      <c r="BC456" s="36"/>
      <c r="BD456" s="36"/>
      <c r="BJ456" s="36"/>
      <c r="BK456" s="36"/>
      <c r="BL456" s="36"/>
      <c r="BR456" s="36"/>
      <c r="BS456" s="36"/>
      <c r="BT456" s="36"/>
      <c r="BZ456" s="36"/>
      <c r="CA456" s="36"/>
      <c r="CB456" s="36"/>
      <c r="CH456" s="36"/>
      <c r="CI456" s="36"/>
      <c r="CJ456" s="36"/>
      <c r="CP456" s="36"/>
      <c r="CQ456" s="36"/>
      <c r="CR456" s="36"/>
      <c r="CX456" s="36"/>
      <c r="CY456" s="36"/>
      <c r="CZ456" s="36"/>
      <c r="DF456" s="36">
        <v>5.3499999999999999E-9</v>
      </c>
      <c r="DG456" s="36">
        <v>1.89165024367</v>
      </c>
      <c r="DH456" s="36">
        <v>9866.4168806651996</v>
      </c>
      <c r="DI456" s="30">
        <f t="shared" si="280"/>
        <v>-4.4346183816775206E-9</v>
      </c>
      <c r="DJ456" s="30">
        <f t="shared" si="281"/>
        <v>-4.4355887911941169E-9</v>
      </c>
      <c r="DK456" s="30">
        <f t="shared" si="282"/>
        <v>-4.4355887499350949E-9</v>
      </c>
      <c r="DL456" s="30">
        <f t="shared" si="283"/>
        <v>-4.4355887499368377E-9</v>
      </c>
      <c r="DN456" s="36">
        <v>7.2999999999999996E-10</v>
      </c>
      <c r="DO456" s="36">
        <v>3.3282431624100002</v>
      </c>
      <c r="DP456" s="36">
        <v>9588.1255422226004</v>
      </c>
      <c r="DQ456" s="30">
        <f t="shared" si="284"/>
        <v>6.6303779073268815E-10</v>
      </c>
      <c r="DR456" s="30">
        <f t="shared" si="285"/>
        <v>6.6313402026164455E-10</v>
      </c>
      <c r="DS456" s="30">
        <f t="shared" si="286"/>
        <v>6.631340161706574E-10</v>
      </c>
      <c r="DT456" s="30">
        <f t="shared" si="287"/>
        <v>6.6313401617083079E-10</v>
      </c>
      <c r="DV456" s="36"/>
      <c r="DW456" s="36"/>
      <c r="DX456" s="36"/>
      <c r="ED456" s="36"/>
      <c r="EE456" s="36"/>
      <c r="EF456" s="36"/>
      <c r="EL456" s="36"/>
      <c r="EM456" s="36"/>
      <c r="EN456" s="36"/>
      <c r="ET456" s="36"/>
      <c r="EU456" s="36"/>
      <c r="EV456" s="36"/>
    </row>
    <row r="457" spans="14:152" s="30" customFormat="1" ht="12.75">
      <c r="N457" s="36">
        <v>1.0740000000000001E-8</v>
      </c>
      <c r="O457" s="36">
        <v>2.8002523293900001</v>
      </c>
      <c r="P457" s="36">
        <v>3077.5285033270002</v>
      </c>
      <c r="Q457" s="30">
        <f t="shared" si="272"/>
        <v>-1.3513898463744026E-9</v>
      </c>
      <c r="R457" s="30">
        <f t="shared" si="273"/>
        <v>-1.3524677129017995E-9</v>
      </c>
      <c r="S457" s="30">
        <f t="shared" si="274"/>
        <v>-1.3524676670633026E-9</v>
      </c>
      <c r="T457" s="30">
        <f t="shared" si="275"/>
        <v>-1.352467667065233E-9</v>
      </c>
      <c r="V457" s="36">
        <v>1.15E-9</v>
      </c>
      <c r="W457" s="36">
        <v>3.1888546585199999</v>
      </c>
      <c r="X457" s="36">
        <v>2409.2493398480001</v>
      </c>
      <c r="Y457" s="30">
        <f t="shared" si="276"/>
        <v>-8.4564246737725091E-10</v>
      </c>
      <c r="Z457" s="30">
        <f t="shared" si="277"/>
        <v>-8.4558074243000402E-10</v>
      </c>
      <c r="AA457" s="30">
        <f t="shared" si="278"/>
        <v>-8.4558074505511546E-10</v>
      </c>
      <c r="AB457" s="30">
        <f t="shared" si="279"/>
        <v>-8.4558074505500462E-10</v>
      </c>
      <c r="AD457" s="36"/>
      <c r="AE457" s="36"/>
      <c r="AF457" s="36"/>
      <c r="AL457" s="36"/>
      <c r="AM457" s="36"/>
      <c r="AN457" s="36"/>
      <c r="AT457" s="36"/>
      <c r="AU457" s="36"/>
      <c r="AV457" s="36"/>
      <c r="BB457" s="36"/>
      <c r="BC457" s="36"/>
      <c r="BD457" s="36"/>
      <c r="BJ457" s="36"/>
      <c r="BK457" s="36"/>
      <c r="BL457" s="36"/>
      <c r="BR457" s="36"/>
      <c r="BS457" s="36"/>
      <c r="BT457" s="36"/>
      <c r="BZ457" s="36"/>
      <c r="CA457" s="36"/>
      <c r="CB457" s="36"/>
      <c r="CH457" s="36"/>
      <c r="CI457" s="36"/>
      <c r="CJ457" s="36"/>
      <c r="CP457" s="36"/>
      <c r="CQ457" s="36"/>
      <c r="CR457" s="36"/>
      <c r="CX457" s="36"/>
      <c r="CY457" s="36"/>
      <c r="CZ457" s="36"/>
      <c r="DF457" s="36">
        <v>4.3299999999999997E-9</v>
      </c>
      <c r="DG457" s="36">
        <v>0.33270291161999999</v>
      </c>
      <c r="DH457" s="36">
        <v>6665.9723822145997</v>
      </c>
      <c r="DI457" s="30">
        <f t="shared" si="280"/>
        <v>2.0719291428482209E-9</v>
      </c>
      <c r="DJ457" s="30">
        <f t="shared" si="281"/>
        <v>2.0727622266956455E-9</v>
      </c>
      <c r="DK457" s="30">
        <f t="shared" si="282"/>
        <v>2.0727621912689065E-9</v>
      </c>
      <c r="DL457" s="30">
        <f t="shared" si="283"/>
        <v>2.0727621912704194E-9</v>
      </c>
      <c r="DN457" s="36">
        <v>7.5999999999999996E-10</v>
      </c>
      <c r="DO457" s="36">
        <v>1.7403067271099999</v>
      </c>
      <c r="DP457" s="36">
        <v>6756.0064519669004</v>
      </c>
      <c r="DQ457" s="30">
        <f t="shared" si="284"/>
        <v>-3.0256061860481174E-10</v>
      </c>
      <c r="DR457" s="30">
        <f t="shared" si="285"/>
        <v>-3.0240577918444527E-10</v>
      </c>
      <c r="DS457" s="30">
        <f t="shared" si="286"/>
        <v>-3.0240578576967479E-10</v>
      </c>
      <c r="DT457" s="30">
        <f t="shared" si="287"/>
        <v>-3.0240578576939733E-10</v>
      </c>
      <c r="DV457" s="36"/>
      <c r="DW457" s="36"/>
      <c r="DX457" s="36"/>
      <c r="ED457" s="36"/>
      <c r="EE457" s="36"/>
      <c r="EF457" s="36"/>
      <c r="EL457" s="36"/>
      <c r="EM457" s="36"/>
      <c r="EN457" s="36"/>
      <c r="ET457" s="36"/>
      <c r="EU457" s="36"/>
      <c r="EV457" s="36"/>
    </row>
    <row r="458" spans="14:152" s="30" customFormat="1" ht="12.75">
      <c r="N458" s="36">
        <v>7.9400000000000003E-9</v>
      </c>
      <c r="O458" s="36">
        <v>4.5706700388700003</v>
      </c>
      <c r="P458" s="36">
        <v>5223.6939198022001</v>
      </c>
      <c r="Q458" s="30">
        <f t="shared" si="272"/>
        <v>5.8620532908569537E-9</v>
      </c>
      <c r="R458" s="30">
        <f t="shared" si="273"/>
        <v>5.8629727932818092E-9</v>
      </c>
      <c r="S458" s="30">
        <f t="shared" si="274"/>
        <v>5.8629727541814763E-9</v>
      </c>
      <c r="T458" s="30">
        <f t="shared" si="275"/>
        <v>5.8629727541831125E-9</v>
      </c>
      <c r="V458" s="36">
        <v>1.0399999999999999E-9</v>
      </c>
      <c r="W458" s="36">
        <v>3.2307416385100001</v>
      </c>
      <c r="X458" s="36">
        <v>3472.1543883862</v>
      </c>
      <c r="Y458" s="30">
        <f t="shared" si="276"/>
        <v>-9.8949995864089942E-10</v>
      </c>
      <c r="Z458" s="30">
        <f t="shared" si="277"/>
        <v>-9.8946341238098532E-10</v>
      </c>
      <c r="AA458" s="30">
        <f t="shared" si="278"/>
        <v>-9.8946341393547483E-10</v>
      </c>
      <c r="AB458" s="30">
        <f t="shared" si="279"/>
        <v>-9.8946341393540886E-10</v>
      </c>
      <c r="AD458" s="36"/>
      <c r="AE458" s="36"/>
      <c r="AF458" s="36"/>
      <c r="AL458" s="36"/>
      <c r="AM458" s="36"/>
      <c r="AN458" s="36"/>
      <c r="AT458" s="36"/>
      <c r="AU458" s="36"/>
      <c r="AV458" s="36"/>
      <c r="BB458" s="36"/>
      <c r="BC458" s="36"/>
      <c r="BD458" s="36"/>
      <c r="BJ458" s="36"/>
      <c r="BK458" s="36"/>
      <c r="BL458" s="36"/>
      <c r="BR458" s="36"/>
      <c r="BS458" s="36"/>
      <c r="BT458" s="36"/>
      <c r="BZ458" s="36"/>
      <c r="CA458" s="36"/>
      <c r="CB458" s="36"/>
      <c r="CH458" s="36"/>
      <c r="CI458" s="36"/>
      <c r="CJ458" s="36"/>
      <c r="CP458" s="36"/>
      <c r="CQ458" s="36"/>
      <c r="CR458" s="36"/>
      <c r="CX458" s="36"/>
      <c r="CY458" s="36"/>
      <c r="CZ458" s="36"/>
      <c r="DF458" s="36">
        <v>4.0400000000000001E-9</v>
      </c>
      <c r="DG458" s="36">
        <v>4.6793996459000002</v>
      </c>
      <c r="DH458" s="36">
        <v>4825.5449163940002</v>
      </c>
      <c r="DI458" s="30">
        <f t="shared" si="280"/>
        <v>-4.0254013193102843E-9</v>
      </c>
      <c r="DJ458" s="30">
        <f t="shared" si="281"/>
        <v>-4.0253468380717869E-9</v>
      </c>
      <c r="DK458" s="30">
        <f t="shared" si="282"/>
        <v>-4.0253468403908837E-9</v>
      </c>
      <c r="DL458" s="30">
        <f t="shared" si="283"/>
        <v>-4.0253468403907861E-9</v>
      </c>
      <c r="DN458" s="36">
        <v>7.2999999999999996E-10</v>
      </c>
      <c r="DO458" s="36">
        <v>1.44980946324</v>
      </c>
      <c r="DP458" s="36">
        <v>5408.5438277723997</v>
      </c>
      <c r="DQ458" s="30">
        <f t="shared" si="284"/>
        <v>-7.0472309215634771E-10</v>
      </c>
      <c r="DR458" s="30">
        <f t="shared" si="285"/>
        <v>-7.046892236428659E-10</v>
      </c>
      <c r="DS458" s="30">
        <f t="shared" si="286"/>
        <v>-7.0468922508367794E-10</v>
      </c>
      <c r="DT458" s="30">
        <f t="shared" si="287"/>
        <v>-7.0468922508361704E-10</v>
      </c>
      <c r="DV458" s="36"/>
      <c r="DW458" s="36"/>
      <c r="DX458" s="36"/>
      <c r="ED458" s="36"/>
      <c r="EE458" s="36"/>
      <c r="EF458" s="36"/>
      <c r="EL458" s="36"/>
      <c r="EM458" s="36"/>
      <c r="EN458" s="36"/>
      <c r="ET458" s="36"/>
      <c r="EU458" s="36"/>
      <c r="EV458" s="36"/>
    </row>
    <row r="459" spans="14:152" s="30" customFormat="1" ht="12.75">
      <c r="N459" s="36">
        <v>8.2200000000000002E-9</v>
      </c>
      <c r="O459" s="36">
        <v>0.90150471199000004</v>
      </c>
      <c r="P459" s="36">
        <v>8646.0634802536006</v>
      </c>
      <c r="Q459" s="30">
        <f t="shared" si="272"/>
        <v>-8.1891502238195968E-9</v>
      </c>
      <c r="R459" s="30">
        <f t="shared" si="273"/>
        <v>-8.1893521085466248E-9</v>
      </c>
      <c r="S459" s="30">
        <f t="shared" si="274"/>
        <v>-8.1893520999750666E-9</v>
      </c>
      <c r="T459" s="30">
        <f t="shared" si="275"/>
        <v>-8.1893520999754306E-9</v>
      </c>
      <c r="V459" s="36">
        <v>1.0399999999999999E-9</v>
      </c>
      <c r="W459" s="36">
        <v>9.799515047E-2</v>
      </c>
      <c r="X459" s="36">
        <v>30065.511840298201</v>
      </c>
      <c r="Y459" s="30">
        <f t="shared" si="276"/>
        <v>-1.035007966969977E-9</v>
      </c>
      <c r="Z459" s="30">
        <f t="shared" si="277"/>
        <v>-1.034906873977638E-9</v>
      </c>
      <c r="AA459" s="30">
        <f t="shared" si="278"/>
        <v>-1.0349068782983485E-9</v>
      </c>
      <c r="AB459" s="30">
        <f t="shared" si="279"/>
        <v>-1.0349068782981673E-9</v>
      </c>
      <c r="AD459" s="36"/>
      <c r="AE459" s="36"/>
      <c r="AF459" s="36"/>
      <c r="AL459" s="36"/>
      <c r="AM459" s="36"/>
      <c r="AN459" s="36"/>
      <c r="AT459" s="36"/>
      <c r="AU459" s="36"/>
      <c r="AV459" s="36"/>
      <c r="BB459" s="36"/>
      <c r="BC459" s="36"/>
      <c r="BD459" s="36"/>
      <c r="BJ459" s="36"/>
      <c r="BK459" s="36"/>
      <c r="BL459" s="36"/>
      <c r="BR459" s="36"/>
      <c r="BS459" s="36"/>
      <c r="BT459" s="36"/>
      <c r="BZ459" s="36"/>
      <c r="CA459" s="36"/>
      <c r="CB459" s="36"/>
      <c r="CH459" s="36"/>
      <c r="CI459" s="36"/>
      <c r="CJ459" s="36"/>
      <c r="CP459" s="36"/>
      <c r="CQ459" s="36"/>
      <c r="CR459" s="36"/>
      <c r="CX459" s="36"/>
      <c r="CY459" s="36"/>
      <c r="CZ459" s="36"/>
      <c r="DF459" s="36">
        <v>4.0199999999999998E-9</v>
      </c>
      <c r="DG459" s="36">
        <v>3.25727658426</v>
      </c>
      <c r="DH459" s="36">
        <v>5820.9149246467996</v>
      </c>
      <c r="DI459" s="30">
        <f t="shared" si="280"/>
        <v>-2.9608322475850316E-9</v>
      </c>
      <c r="DJ459" s="30">
        <f t="shared" si="281"/>
        <v>-2.9603118929958679E-9</v>
      </c>
      <c r="DK459" s="30">
        <f t="shared" si="282"/>
        <v>-2.9603119151274855E-9</v>
      </c>
      <c r="DL459" s="30">
        <f t="shared" si="283"/>
        <v>-2.9603119151265574E-9</v>
      </c>
      <c r="DN459" s="36">
        <v>7.7000000000000003E-10</v>
      </c>
      <c r="DO459" s="36">
        <v>5.6450141081299998</v>
      </c>
      <c r="DP459" s="36">
        <v>3209.0704650133998</v>
      </c>
      <c r="DQ459" s="30">
        <f t="shared" si="284"/>
        <v>7.0356139373774028E-10</v>
      </c>
      <c r="DR459" s="30">
        <f t="shared" si="285"/>
        <v>7.035943964049373E-10</v>
      </c>
      <c r="DS459" s="30">
        <f t="shared" si="286"/>
        <v>7.0359439500158786E-10</v>
      </c>
      <c r="DT459" s="30">
        <f t="shared" si="287"/>
        <v>7.0359439500164783E-10</v>
      </c>
      <c r="DV459" s="36"/>
      <c r="DW459" s="36"/>
      <c r="DX459" s="36"/>
      <c r="ED459" s="36"/>
      <c r="EE459" s="36"/>
      <c r="EF459" s="36"/>
      <c r="EL459" s="36"/>
      <c r="EM459" s="36"/>
      <c r="EN459" s="36"/>
      <c r="ET459" s="36"/>
      <c r="EU459" s="36"/>
      <c r="EV459" s="36"/>
    </row>
    <row r="460" spans="14:152" s="30" customFormat="1" ht="12.75">
      <c r="N460" s="36">
        <v>8.8400000000000001E-9</v>
      </c>
      <c r="O460" s="36">
        <v>1.71007411939</v>
      </c>
      <c r="P460" s="36">
        <v>3.9321532631</v>
      </c>
      <c r="Q460" s="30">
        <f t="shared" si="272"/>
        <v>-1.0360980665803951E-9</v>
      </c>
      <c r="R460" s="30">
        <f t="shared" si="273"/>
        <v>-1.0360969318153165E-9</v>
      </c>
      <c r="S460" s="30">
        <f t="shared" si="274"/>
        <v>-1.0360969318635744E-9</v>
      </c>
      <c r="T460" s="30">
        <f t="shared" si="275"/>
        <v>-1.0360969318635725E-9</v>
      </c>
      <c r="V460" s="36">
        <v>1.1200000000000001E-9</v>
      </c>
      <c r="W460" s="36">
        <v>1.6448773352799999</v>
      </c>
      <c r="X460" s="36">
        <v>10001.061884606999</v>
      </c>
      <c r="Y460" s="30">
        <f t="shared" si="276"/>
        <v>-1.0317342910643775E-9</v>
      </c>
      <c r="Z460" s="30">
        <f t="shared" si="277"/>
        <v>-1.031590962638274E-9</v>
      </c>
      <c r="AA460" s="30">
        <f t="shared" si="278"/>
        <v>-1.0315909687360231E-9</v>
      </c>
      <c r="AB460" s="30">
        <f t="shared" si="279"/>
        <v>-1.0315909687357658E-9</v>
      </c>
      <c r="AD460" s="36"/>
      <c r="AE460" s="36"/>
      <c r="AF460" s="36"/>
      <c r="AL460" s="36"/>
      <c r="AM460" s="36"/>
      <c r="AN460" s="36"/>
      <c r="AT460" s="36"/>
      <c r="AU460" s="36"/>
      <c r="AV460" s="36"/>
      <c r="BB460" s="36"/>
      <c r="BC460" s="36"/>
      <c r="BD460" s="36"/>
      <c r="BJ460" s="36"/>
      <c r="BK460" s="36"/>
      <c r="BL460" s="36"/>
      <c r="BR460" s="36"/>
      <c r="BS460" s="36"/>
      <c r="BT460" s="36"/>
      <c r="BZ460" s="36"/>
      <c r="CA460" s="36"/>
      <c r="CB460" s="36"/>
      <c r="CH460" s="36"/>
      <c r="CI460" s="36"/>
      <c r="CJ460" s="36"/>
      <c r="CP460" s="36"/>
      <c r="CQ460" s="36"/>
      <c r="CR460" s="36"/>
      <c r="CX460" s="36"/>
      <c r="CY460" s="36"/>
      <c r="CZ460" s="36"/>
      <c r="DF460" s="36">
        <v>4.1499999999999999E-9</v>
      </c>
      <c r="DG460" s="36">
        <v>1.4191516606700001</v>
      </c>
      <c r="DH460" s="36">
        <v>21947.111372700001</v>
      </c>
      <c r="DI460" s="30">
        <f t="shared" si="280"/>
        <v>2.6195072526444345E-9</v>
      </c>
      <c r="DJ460" s="30">
        <f t="shared" si="281"/>
        <v>2.6171843773558646E-9</v>
      </c>
      <c r="DK460" s="30">
        <f t="shared" si="282"/>
        <v>2.6171844761705743E-9</v>
      </c>
      <c r="DL460" s="30">
        <f t="shared" si="283"/>
        <v>2.6171844761663636E-9</v>
      </c>
      <c r="DN460" s="36">
        <v>8.0000000000000003E-10</v>
      </c>
      <c r="DO460" s="36">
        <v>5.7027230534399997</v>
      </c>
      <c r="DP460" s="36">
        <v>10156.9023601348</v>
      </c>
      <c r="DQ460" s="30">
        <f t="shared" si="284"/>
        <v>7.5218679373345481E-10</v>
      </c>
      <c r="DR460" s="30">
        <f t="shared" si="285"/>
        <v>7.5209579522928702E-10</v>
      </c>
      <c r="DS460" s="30">
        <f t="shared" si="286"/>
        <v>7.5209579910099511E-10</v>
      </c>
      <c r="DT460" s="30">
        <f t="shared" si="287"/>
        <v>7.5209579910083236E-10</v>
      </c>
      <c r="DV460" s="36"/>
      <c r="DW460" s="36"/>
      <c r="DX460" s="36"/>
      <c r="ED460" s="36"/>
      <c r="EE460" s="36"/>
      <c r="EF460" s="36"/>
      <c r="EL460" s="36"/>
      <c r="EM460" s="36"/>
      <c r="EN460" s="36"/>
      <c r="ET460" s="36"/>
      <c r="EU460" s="36"/>
      <c r="EV460" s="36"/>
    </row>
    <row r="461" spans="14:152" s="30" customFormat="1" ht="12.75">
      <c r="N461" s="36">
        <v>8.5E-9</v>
      </c>
      <c r="O461" s="36">
        <v>1.24977903471</v>
      </c>
      <c r="P461" s="36">
        <v>12295.9542296092</v>
      </c>
      <c r="Q461" s="30">
        <f t="shared" si="272"/>
        <v>-4.9263756233210185E-9</v>
      </c>
      <c r="R461" s="30">
        <f t="shared" si="273"/>
        <v>-4.9235754467697913E-9</v>
      </c>
      <c r="S461" s="30">
        <f t="shared" si="274"/>
        <v>-4.9235755658709394E-9</v>
      </c>
      <c r="T461" s="30">
        <f t="shared" si="275"/>
        <v>-4.9235755658659167E-9</v>
      </c>
      <c r="V461" s="36">
        <v>1.43E-9</v>
      </c>
      <c r="W461" s="36">
        <v>3.53781769283</v>
      </c>
      <c r="X461" s="36">
        <v>6518.7582172674001</v>
      </c>
      <c r="Y461" s="30">
        <f t="shared" si="276"/>
        <v>5.3149150777649953E-10</v>
      </c>
      <c r="Z461" s="30">
        <f t="shared" si="277"/>
        <v>5.3120701926619653E-10</v>
      </c>
      <c r="AA461" s="30">
        <f t="shared" si="278"/>
        <v>5.3120703136526674E-10</v>
      </c>
      <c r="AB461" s="30">
        <f t="shared" si="279"/>
        <v>5.3120703136475741E-10</v>
      </c>
      <c r="AD461" s="36"/>
      <c r="AE461" s="36"/>
      <c r="AF461" s="36"/>
      <c r="AL461" s="36"/>
      <c r="AM461" s="36"/>
      <c r="AN461" s="36"/>
      <c r="AT461" s="36"/>
      <c r="AU461" s="36"/>
      <c r="AV461" s="36"/>
      <c r="BB461" s="36"/>
      <c r="BC461" s="36"/>
      <c r="BD461" s="36"/>
      <c r="BJ461" s="36"/>
      <c r="BK461" s="36"/>
      <c r="BL461" s="36"/>
      <c r="BR461" s="36"/>
      <c r="BS461" s="36"/>
      <c r="BT461" s="36"/>
      <c r="BZ461" s="36"/>
      <c r="CA461" s="36"/>
      <c r="CB461" s="36"/>
      <c r="CH461" s="36"/>
      <c r="CI461" s="36"/>
      <c r="CJ461" s="36"/>
      <c r="CP461" s="36"/>
      <c r="CQ461" s="36"/>
      <c r="CR461" s="36"/>
      <c r="CX461" s="36"/>
      <c r="CY461" s="36"/>
      <c r="CZ461" s="36"/>
      <c r="DF461" s="36">
        <v>4.1400000000000002E-9</v>
      </c>
      <c r="DG461" s="36">
        <v>3.3284337321900002</v>
      </c>
      <c r="DH461" s="36">
        <v>8859.3625756916008</v>
      </c>
      <c r="DI461" s="30">
        <f t="shared" si="280"/>
        <v>-9.835067900414823E-10</v>
      </c>
      <c r="DJ461" s="30">
        <f t="shared" si="281"/>
        <v>-9.8467790631220503E-10</v>
      </c>
      <c r="DK461" s="30">
        <f t="shared" si="282"/>
        <v>-9.846778565095275E-10</v>
      </c>
      <c r="DL461" s="30">
        <f t="shared" si="283"/>
        <v>-9.8467785651161323E-10</v>
      </c>
      <c r="DN461" s="36">
        <v>7.5E-10</v>
      </c>
      <c r="DO461" s="36">
        <v>3.83222347813</v>
      </c>
      <c r="DP461" s="36">
        <v>39048.322509607198</v>
      </c>
      <c r="DQ461" s="30">
        <f t="shared" si="284"/>
        <v>4.3366589585144888E-10</v>
      </c>
      <c r="DR461" s="30">
        <f t="shared" si="285"/>
        <v>4.3445098536756771E-10</v>
      </c>
      <c r="DS461" s="30">
        <f t="shared" si="286"/>
        <v>4.344509519950102E-10</v>
      </c>
      <c r="DT461" s="30">
        <f t="shared" si="287"/>
        <v>4.3445095199641765E-10</v>
      </c>
      <c r="DV461" s="36"/>
      <c r="DW461" s="36"/>
      <c r="DX461" s="36"/>
      <c r="ED461" s="36"/>
      <c r="EE461" s="36"/>
      <c r="EF461" s="36"/>
      <c r="EL461" s="36"/>
      <c r="EM461" s="36"/>
      <c r="EN461" s="36"/>
      <c r="ET461" s="36"/>
      <c r="EU461" s="36"/>
      <c r="EV461" s="36"/>
    </row>
    <row r="462" spans="14:152" s="30" customFormat="1" ht="12.75">
      <c r="N462" s="36">
        <v>9.2599999999999999E-9</v>
      </c>
      <c r="O462" s="36">
        <v>3.0284705573899999</v>
      </c>
      <c r="P462" s="36">
        <v>3377.2177920039999</v>
      </c>
      <c r="Q462" s="30">
        <f t="shared" si="272"/>
        <v>-9.2594188799162515E-9</v>
      </c>
      <c r="R462" s="30">
        <f t="shared" si="273"/>
        <v>-9.2594303396778938E-9</v>
      </c>
      <c r="S462" s="30">
        <f t="shared" si="274"/>
        <v>-9.2594303391929674E-9</v>
      </c>
      <c r="T462" s="30">
        <f t="shared" si="275"/>
        <v>-9.2594303391929873E-9</v>
      </c>
      <c r="V462" s="36">
        <v>1.13E-9</v>
      </c>
      <c r="W462" s="36">
        <v>5.2097930691199998</v>
      </c>
      <c r="X462" s="36">
        <v>2125.8774073792001</v>
      </c>
      <c r="Y462" s="30">
        <f t="shared" si="276"/>
        <v>1.0814803285779565E-9</v>
      </c>
      <c r="Z462" s="30">
        <f t="shared" si="277"/>
        <v>1.0814574348929729E-9</v>
      </c>
      <c r="AA462" s="30">
        <f t="shared" si="278"/>
        <v>1.0814574358666929E-9</v>
      </c>
      <c r="AB462" s="30">
        <f t="shared" si="279"/>
        <v>1.0814574358666522E-9</v>
      </c>
      <c r="AD462" s="36"/>
      <c r="AE462" s="36"/>
      <c r="AF462" s="36"/>
      <c r="AL462" s="36"/>
      <c r="AM462" s="36"/>
      <c r="AN462" s="36"/>
      <c r="AT462" s="36"/>
      <c r="AU462" s="36"/>
      <c r="AV462" s="36"/>
      <c r="BB462" s="36"/>
      <c r="BC462" s="36"/>
      <c r="BD462" s="36"/>
      <c r="BJ462" s="36"/>
      <c r="BK462" s="36"/>
      <c r="BL462" s="36"/>
      <c r="BR462" s="36"/>
      <c r="BS462" s="36"/>
      <c r="BT462" s="36"/>
      <c r="BZ462" s="36"/>
      <c r="CA462" s="36"/>
      <c r="CB462" s="36"/>
      <c r="CH462" s="36"/>
      <c r="CI462" s="36"/>
      <c r="CJ462" s="36"/>
      <c r="CP462" s="36"/>
      <c r="CQ462" s="36"/>
      <c r="CR462" s="36"/>
      <c r="CX462" s="36"/>
      <c r="CY462" s="36"/>
      <c r="CZ462" s="36"/>
      <c r="DF462" s="36">
        <v>4.0300000000000004E-9</v>
      </c>
      <c r="DG462" s="36">
        <v>1.6840079160600001</v>
      </c>
      <c r="DH462" s="36">
        <v>9588.1255422226004</v>
      </c>
      <c r="DI462" s="30">
        <f t="shared" si="280"/>
        <v>1.4129673753884956E-9</v>
      </c>
      <c r="DJ462" s="30">
        <f t="shared" si="281"/>
        <v>1.4117777542186974E-9</v>
      </c>
      <c r="DK462" s="30">
        <f t="shared" si="282"/>
        <v>1.4117778048131278E-9</v>
      </c>
      <c r="DL462" s="30">
        <f t="shared" si="283"/>
        <v>1.4117778048109821E-9</v>
      </c>
      <c r="DN462" s="36">
        <v>7.2E-10</v>
      </c>
      <c r="DO462" s="36">
        <v>0.82629826574999998</v>
      </c>
      <c r="DP462" s="36">
        <v>7366.2689076256001</v>
      </c>
      <c r="DQ462" s="30">
        <f t="shared" si="284"/>
        <v>-4.8899076221345132E-10</v>
      </c>
      <c r="DR462" s="30">
        <f t="shared" si="285"/>
        <v>-4.8911871566276443E-10</v>
      </c>
      <c r="DS462" s="30">
        <f t="shared" si="286"/>
        <v>-4.8911871022185326E-10</v>
      </c>
      <c r="DT462" s="30">
        <f t="shared" si="287"/>
        <v>-4.8911871022208228E-10</v>
      </c>
      <c r="DV462" s="36"/>
      <c r="DW462" s="36"/>
      <c r="DX462" s="36"/>
      <c r="ED462" s="36"/>
      <c r="EE462" s="36"/>
      <c r="EF462" s="36"/>
      <c r="EL462" s="36"/>
      <c r="EM462" s="36"/>
      <c r="EN462" s="36"/>
      <c r="ET462" s="36"/>
      <c r="EU462" s="36"/>
      <c r="EV462" s="36"/>
    </row>
    <row r="463" spans="14:152" s="30" customFormat="1" ht="12.75">
      <c r="N463" s="36">
        <v>7.7900000000000006E-9</v>
      </c>
      <c r="O463" s="36">
        <v>1.9793005591799999</v>
      </c>
      <c r="P463" s="36">
        <v>5408.5438277723997</v>
      </c>
      <c r="Q463" s="30">
        <f t="shared" si="272"/>
        <v>-7.5169096594447653E-9</v>
      </c>
      <c r="R463" s="30">
        <f t="shared" si="273"/>
        <v>-7.5172730404656091E-9</v>
      </c>
      <c r="S463" s="30">
        <f t="shared" si="274"/>
        <v>-7.5172730250170252E-9</v>
      </c>
      <c r="T463" s="30">
        <f t="shared" si="275"/>
        <v>-7.5172730250176787E-9</v>
      </c>
      <c r="V463" s="36">
        <v>1.0399999999999999E-9</v>
      </c>
      <c r="W463" s="36">
        <v>2.7758209888200001</v>
      </c>
      <c r="X463" s="36">
        <v>38.133035637799999</v>
      </c>
      <c r="Y463" s="30">
        <f t="shared" si="276"/>
        <v>-8.7151185044416207E-10</v>
      </c>
      <c r="Z463" s="30">
        <f t="shared" si="277"/>
        <v>-8.71511139063757E-10</v>
      </c>
      <c r="AA463" s="30">
        <f t="shared" si="278"/>
        <v>-8.7151113909401E-10</v>
      </c>
      <c r="AB463" s="30">
        <f t="shared" si="279"/>
        <v>-8.7151113909400876E-10</v>
      </c>
      <c r="AD463" s="36"/>
      <c r="AE463" s="36"/>
      <c r="AF463" s="36"/>
      <c r="AL463" s="36"/>
      <c r="AM463" s="36"/>
      <c r="AN463" s="36"/>
      <c r="AT463" s="36"/>
      <c r="AU463" s="36"/>
      <c r="AV463" s="36"/>
      <c r="BB463" s="36"/>
      <c r="BC463" s="36"/>
      <c r="BD463" s="36"/>
      <c r="BJ463" s="36"/>
      <c r="BK463" s="36"/>
      <c r="BL463" s="36"/>
      <c r="BR463" s="36"/>
      <c r="BS463" s="36"/>
      <c r="BT463" s="36"/>
      <c r="BZ463" s="36"/>
      <c r="CA463" s="36"/>
      <c r="CB463" s="36"/>
      <c r="CH463" s="36"/>
      <c r="CI463" s="36"/>
      <c r="CJ463" s="36"/>
      <c r="CP463" s="36"/>
      <c r="CQ463" s="36"/>
      <c r="CR463" s="36"/>
      <c r="CX463" s="36"/>
      <c r="CY463" s="36"/>
      <c r="CZ463" s="36"/>
      <c r="DF463" s="36">
        <v>3.9899999999999997E-9</v>
      </c>
      <c r="DG463" s="36">
        <v>0.93465630911999997</v>
      </c>
      <c r="DH463" s="36">
        <v>2295.4575905122001</v>
      </c>
      <c r="DI463" s="30">
        <f t="shared" si="280"/>
        <v>2.8541815451730585E-9</v>
      </c>
      <c r="DJ463" s="30">
        <f t="shared" si="281"/>
        <v>2.8543919204224448E-9</v>
      </c>
      <c r="DK463" s="30">
        <f t="shared" si="282"/>
        <v>2.8543919114760878E-9</v>
      </c>
      <c r="DL463" s="30">
        <f t="shared" si="283"/>
        <v>2.8543919114764638E-9</v>
      </c>
      <c r="DN463" s="36">
        <v>8.3000000000000003E-10</v>
      </c>
      <c r="DO463" s="36">
        <v>4.71804515025</v>
      </c>
      <c r="DP463" s="36">
        <v>14061.720855026801</v>
      </c>
      <c r="DQ463" s="30">
        <f t="shared" si="284"/>
        <v>-4.543285088481495E-10</v>
      </c>
      <c r="DR463" s="30">
        <f t="shared" si="285"/>
        <v>-4.5400738452038569E-10</v>
      </c>
      <c r="DS463" s="30">
        <f t="shared" si="286"/>
        <v>-4.5400739817900667E-10</v>
      </c>
      <c r="DT463" s="30">
        <f t="shared" si="287"/>
        <v>-4.5400739817843395E-10</v>
      </c>
      <c r="DV463" s="36"/>
      <c r="DW463" s="36"/>
      <c r="DX463" s="36"/>
      <c r="ED463" s="36"/>
      <c r="EE463" s="36"/>
      <c r="EF463" s="36"/>
      <c r="EL463" s="36"/>
      <c r="EM463" s="36"/>
      <c r="EN463" s="36"/>
      <c r="ET463" s="36"/>
      <c r="EU463" s="36"/>
      <c r="EV463" s="36"/>
    </row>
    <row r="464" spans="14:152" s="30" customFormat="1" ht="12.75">
      <c r="N464" s="36">
        <v>9.5999999999999999E-9</v>
      </c>
      <c r="O464" s="36">
        <v>6.1641420586900004</v>
      </c>
      <c r="P464" s="36">
        <v>8542.9707060349992</v>
      </c>
      <c r="Q464" s="30">
        <f t="shared" si="272"/>
        <v>-8.9768820728835492E-9</v>
      </c>
      <c r="R464" s="30">
        <f t="shared" si="273"/>
        <v>-8.9759262702211821E-9</v>
      </c>
      <c r="S464" s="30">
        <f t="shared" si="274"/>
        <v>-8.9759263108839897E-9</v>
      </c>
      <c r="T464" s="30">
        <f t="shared" si="275"/>
        <v>-8.9759263108822956E-9</v>
      </c>
      <c r="V464" s="36">
        <v>1.33E-9</v>
      </c>
      <c r="W464" s="36">
        <v>5.8851333745199996</v>
      </c>
      <c r="X464" s="36">
        <v>5835.1420186484002</v>
      </c>
      <c r="Y464" s="30">
        <f t="shared" si="276"/>
        <v>3.1006930535200195E-10</v>
      </c>
      <c r="Z464" s="30">
        <f t="shared" si="277"/>
        <v>3.098212179173693E-10</v>
      </c>
      <c r="AA464" s="30">
        <f t="shared" si="278"/>
        <v>3.09821228468117E-10</v>
      </c>
      <c r="AB464" s="30">
        <f t="shared" si="279"/>
        <v>3.098212284676667E-10</v>
      </c>
      <c r="AD464" s="36"/>
      <c r="AE464" s="36"/>
      <c r="AF464" s="36"/>
      <c r="AL464" s="36"/>
      <c r="AM464" s="36"/>
      <c r="AN464" s="36"/>
      <c r="AT464" s="36"/>
      <c r="AU464" s="36"/>
      <c r="AV464" s="36"/>
      <c r="BB464" s="36"/>
      <c r="BC464" s="36"/>
      <c r="BD464" s="36"/>
      <c r="BJ464" s="36"/>
      <c r="BK464" s="36"/>
      <c r="BL464" s="36"/>
      <c r="BR464" s="36"/>
      <c r="BS464" s="36"/>
      <c r="BT464" s="36"/>
      <c r="BZ464" s="36"/>
      <c r="CA464" s="36"/>
      <c r="CB464" s="36"/>
      <c r="CH464" s="36"/>
      <c r="CI464" s="36"/>
      <c r="CJ464" s="36"/>
      <c r="CP464" s="36"/>
      <c r="CQ464" s="36"/>
      <c r="CR464" s="36"/>
      <c r="CX464" s="36"/>
      <c r="CY464" s="36"/>
      <c r="CZ464" s="36"/>
      <c r="DF464" s="36">
        <v>4.0199999999999998E-9</v>
      </c>
      <c r="DG464" s="36">
        <v>0.85364636108000003</v>
      </c>
      <c r="DH464" s="36">
        <v>29026.4852295077</v>
      </c>
      <c r="DI464" s="30">
        <f t="shared" si="280"/>
        <v>-3.9832035514652251E-9</v>
      </c>
      <c r="DJ464" s="30">
        <f t="shared" si="281"/>
        <v>-3.9837195312876371E-9</v>
      </c>
      <c r="DK464" s="30">
        <f t="shared" si="282"/>
        <v>-3.9837195094215014E-9</v>
      </c>
      <c r="DL464" s="30">
        <f t="shared" si="283"/>
        <v>-3.9837195094224204E-9</v>
      </c>
      <c r="DN464" s="36">
        <v>7.2E-10</v>
      </c>
      <c r="DO464" s="36">
        <v>4.3576709189300002</v>
      </c>
      <c r="DP464" s="36">
        <v>21548.962369291799</v>
      </c>
      <c r="DQ464" s="30">
        <f t="shared" si="284"/>
        <v>-3.1576077212001001E-10</v>
      </c>
      <c r="DR464" s="30">
        <f t="shared" si="285"/>
        <v>-3.1621904814689294E-10</v>
      </c>
      <c r="DS464" s="30">
        <f t="shared" si="286"/>
        <v>-3.1621902866099848E-10</v>
      </c>
      <c r="DT464" s="30">
        <f t="shared" si="287"/>
        <v>-3.1621902866182576E-10</v>
      </c>
      <c r="DV464" s="36"/>
      <c r="DW464" s="36"/>
      <c r="DX464" s="36"/>
      <c r="ED464" s="36"/>
      <c r="EE464" s="36"/>
      <c r="EF464" s="36"/>
      <c r="EL464" s="36"/>
      <c r="EM464" s="36"/>
      <c r="EN464" s="36"/>
      <c r="ET464" s="36"/>
      <c r="EU464" s="36"/>
      <c r="EV464" s="36"/>
    </row>
    <row r="465" spans="14:152" s="30" customFormat="1" ht="12.75">
      <c r="N465" s="36">
        <v>7.8500000000000008E-9</v>
      </c>
      <c r="O465" s="36">
        <v>4.6307737830900004</v>
      </c>
      <c r="P465" s="36">
        <v>3341.0423098265001</v>
      </c>
      <c r="Q465" s="30">
        <f t="shared" si="272"/>
        <v>1.8910247298787177E-9</v>
      </c>
      <c r="R465" s="30">
        <f t="shared" si="273"/>
        <v>1.890187965985601E-9</v>
      </c>
      <c r="S465" s="30">
        <f t="shared" si="274"/>
        <v>1.8901880015714424E-9</v>
      </c>
      <c r="T465" s="30">
        <f t="shared" si="275"/>
        <v>1.8901880015699539E-9</v>
      </c>
      <c r="V465" s="36">
        <v>1.0500000000000001E-9</v>
      </c>
      <c r="W465" s="36">
        <v>4.11662579413</v>
      </c>
      <c r="X465" s="36">
        <v>6675.7019290921999</v>
      </c>
      <c r="Y465" s="30">
        <f t="shared" si="276"/>
        <v>9.3778515412011826E-11</v>
      </c>
      <c r="Z465" s="30">
        <f t="shared" si="277"/>
        <v>9.3549017707464737E-11</v>
      </c>
      <c r="AA465" s="30">
        <f t="shared" si="278"/>
        <v>9.3549027467489657E-11</v>
      </c>
      <c r="AB465" s="30">
        <f t="shared" si="279"/>
        <v>9.3549027467080952E-11</v>
      </c>
      <c r="AD465" s="36"/>
      <c r="AE465" s="36"/>
      <c r="AF465" s="36"/>
      <c r="AL465" s="36"/>
      <c r="AM465" s="36"/>
      <c r="AN465" s="36"/>
      <c r="AT465" s="36"/>
      <c r="AU465" s="36"/>
      <c r="AV465" s="36"/>
      <c r="BB465" s="36"/>
      <c r="BC465" s="36"/>
      <c r="BD465" s="36"/>
      <c r="BJ465" s="36"/>
      <c r="BK465" s="36"/>
      <c r="BL465" s="36"/>
      <c r="BR465" s="36"/>
      <c r="BS465" s="36"/>
      <c r="BT465" s="36"/>
      <c r="BZ465" s="36"/>
      <c r="CA465" s="36"/>
      <c r="CB465" s="36"/>
      <c r="CH465" s="36"/>
      <c r="CI465" s="36"/>
      <c r="CJ465" s="36"/>
      <c r="CP465" s="36"/>
      <c r="CQ465" s="36"/>
      <c r="CR465" s="36"/>
      <c r="CX465" s="36"/>
      <c r="CY465" s="36"/>
      <c r="CZ465" s="36"/>
      <c r="DF465" s="36">
        <v>4.9399999999999999E-9</v>
      </c>
      <c r="DG465" s="36">
        <v>4.5779296019900002</v>
      </c>
      <c r="DH465" s="36">
        <v>8542.9707060349992</v>
      </c>
      <c r="DI465" s="30">
        <f t="shared" si="280"/>
        <v>1.821764264148491E-9</v>
      </c>
      <c r="DJ465" s="30">
        <f t="shared" si="281"/>
        <v>1.8230536892662946E-9</v>
      </c>
      <c r="DK465" s="30">
        <f t="shared" si="282"/>
        <v>1.8230536344335159E-9</v>
      </c>
      <c r="DL465" s="30">
        <f t="shared" si="283"/>
        <v>1.823053634435832E-9</v>
      </c>
      <c r="DN465" s="36">
        <v>8.6000000000000003E-10</v>
      </c>
      <c r="DO465" s="36">
        <v>1.50107043029</v>
      </c>
      <c r="DP465" s="36">
        <v>5989.0672521728002</v>
      </c>
      <c r="DQ465" s="30">
        <f t="shared" si="284"/>
        <v>8.241331082652964E-10</v>
      </c>
      <c r="DR465" s="30">
        <f t="shared" si="285"/>
        <v>8.2408470613055126E-10</v>
      </c>
      <c r="DS465" s="30">
        <f t="shared" si="286"/>
        <v>8.2408470818964544E-10</v>
      </c>
      <c r="DT465" s="30">
        <f t="shared" si="287"/>
        <v>8.2408470818955807E-10</v>
      </c>
      <c r="DV465" s="36"/>
      <c r="DW465" s="36"/>
      <c r="DX465" s="36"/>
      <c r="ED465" s="36"/>
      <c r="EE465" s="36"/>
      <c r="EF465" s="36"/>
      <c r="EL465" s="36"/>
      <c r="EM465" s="36"/>
      <c r="EN465" s="36"/>
      <c r="ET465" s="36"/>
      <c r="EU465" s="36"/>
      <c r="EV465" s="36"/>
    </row>
    <row r="466" spans="14:152" s="30" customFormat="1" ht="12.75">
      <c r="N466" s="36">
        <v>7.5200000000000005E-9</v>
      </c>
      <c r="O466" s="36">
        <v>3.5112513183099998</v>
      </c>
      <c r="P466" s="36">
        <v>10020.8569590312</v>
      </c>
      <c r="Q466" s="30">
        <f t="shared" si="272"/>
        <v>-1.595869423028293E-9</v>
      </c>
      <c r="R466" s="30">
        <f t="shared" si="273"/>
        <v>-1.5982900485266979E-9</v>
      </c>
      <c r="S466" s="30">
        <f t="shared" si="274"/>
        <v>-1.5982899455875736E-9</v>
      </c>
      <c r="T466" s="30">
        <f t="shared" si="275"/>
        <v>-1.598289945591907E-9</v>
      </c>
      <c r="V466" s="36">
        <v>1.02E-9</v>
      </c>
      <c r="W466" s="36">
        <v>0.60100887042999995</v>
      </c>
      <c r="X466" s="36">
        <v>10264.5658840734</v>
      </c>
      <c r="Y466" s="30">
        <f t="shared" si="276"/>
        <v>9.9147761921512504E-10</v>
      </c>
      <c r="Z466" s="30">
        <f t="shared" si="277"/>
        <v>9.915583826158814E-10</v>
      </c>
      <c r="AA466" s="30">
        <f t="shared" si="278"/>
        <v>9.9155837918362884E-10</v>
      </c>
      <c r="AB466" s="30">
        <f t="shared" si="279"/>
        <v>9.9155837918377318E-10</v>
      </c>
      <c r="AD466" s="36"/>
      <c r="AE466" s="36"/>
      <c r="AF466" s="36"/>
      <c r="AL466" s="36"/>
      <c r="AM466" s="36"/>
      <c r="AN466" s="36"/>
      <c r="AT466" s="36"/>
      <c r="AU466" s="36"/>
      <c r="AV466" s="36"/>
      <c r="BB466" s="36"/>
      <c r="BC466" s="36"/>
      <c r="BD466" s="36"/>
      <c r="BJ466" s="36"/>
      <c r="BK466" s="36"/>
      <c r="BL466" s="36"/>
      <c r="BR466" s="36"/>
      <c r="BS466" s="36"/>
      <c r="BT466" s="36"/>
      <c r="BZ466" s="36"/>
      <c r="CA466" s="36"/>
      <c r="CB466" s="36"/>
      <c r="CH466" s="36"/>
      <c r="CI466" s="36"/>
      <c r="CJ466" s="36"/>
      <c r="CP466" s="36"/>
      <c r="CQ466" s="36"/>
      <c r="CR466" s="36"/>
      <c r="CX466" s="36"/>
      <c r="CY466" s="36"/>
      <c r="CZ466" s="36"/>
      <c r="DF466" s="36">
        <v>4.1299999999999996E-9</v>
      </c>
      <c r="DG466" s="36">
        <v>2.60545132222</v>
      </c>
      <c r="DH466" s="36">
        <v>38.133035637799999</v>
      </c>
      <c r="DI466" s="30">
        <f t="shared" si="280"/>
        <v>-3.0286992904280383E-9</v>
      </c>
      <c r="DJ466" s="30">
        <f t="shared" si="281"/>
        <v>-3.0286957707850309E-9</v>
      </c>
      <c r="DK466" s="30">
        <f t="shared" si="282"/>
        <v>-3.0286957709347117E-9</v>
      </c>
      <c r="DL466" s="30">
        <f t="shared" si="283"/>
        <v>-3.0286957709347059E-9</v>
      </c>
      <c r="DN466" s="36">
        <v>7.2999999999999996E-10</v>
      </c>
      <c r="DO466" s="36">
        <v>3.7737758280599998</v>
      </c>
      <c r="DP466" s="36">
        <v>28628.3362260996</v>
      </c>
      <c r="DQ466" s="30">
        <f t="shared" si="284"/>
        <v>-3.8200489799259673E-10</v>
      </c>
      <c r="DR466" s="30">
        <f t="shared" si="285"/>
        <v>-3.8141931513401888E-10</v>
      </c>
      <c r="DS466" s="30">
        <f t="shared" si="286"/>
        <v>-3.81419340044495E-10</v>
      </c>
      <c r="DT466" s="30">
        <f t="shared" si="287"/>
        <v>-3.814193400434513E-10</v>
      </c>
      <c r="DV466" s="36"/>
      <c r="DW466" s="36"/>
      <c r="DX466" s="36"/>
      <c r="ED466" s="36"/>
      <c r="EE466" s="36"/>
      <c r="EF466" s="36"/>
      <c r="EL466" s="36"/>
      <c r="EM466" s="36"/>
      <c r="EN466" s="36"/>
      <c r="ET466" s="36"/>
      <c r="EU466" s="36"/>
      <c r="EV466" s="36"/>
    </row>
    <row r="467" spans="14:152" s="30" customFormat="1" ht="12.75">
      <c r="N467" s="36">
        <v>7.4899999999999996E-9</v>
      </c>
      <c r="O467" s="36">
        <v>2.5028675102000002</v>
      </c>
      <c r="P467" s="36">
        <v>2295.4575905122001</v>
      </c>
      <c r="Q467" s="30">
        <f t="shared" si="272"/>
        <v>-5.2200164128627462E-9</v>
      </c>
      <c r="R467" s="30">
        <f t="shared" si="273"/>
        <v>-5.2196110942627182E-9</v>
      </c>
      <c r="S467" s="30">
        <f t="shared" si="274"/>
        <v>-5.2196111115004789E-9</v>
      </c>
      <c r="T467" s="30">
        <f t="shared" si="275"/>
        <v>-5.2196111114997534E-9</v>
      </c>
      <c r="V467" s="36">
        <v>1.01E-9</v>
      </c>
      <c r="W467" s="36">
        <v>3.7863613066399999</v>
      </c>
      <c r="X467" s="36">
        <v>10042.612675591799</v>
      </c>
      <c r="Y467" s="30">
        <f t="shared" si="276"/>
        <v>-5.9917307407369444E-11</v>
      </c>
      <c r="Z467" s="30">
        <f t="shared" si="277"/>
        <v>-6.0250139486820291E-11</v>
      </c>
      <c r="AA467" s="30">
        <f t="shared" si="278"/>
        <v>-6.0250125332492692E-11</v>
      </c>
      <c r="AB467" s="30">
        <f t="shared" si="279"/>
        <v>-6.025012533309444E-11</v>
      </c>
      <c r="AD467" s="36"/>
      <c r="AE467" s="36"/>
      <c r="AF467" s="36"/>
      <c r="AL467" s="36"/>
      <c r="AM467" s="36"/>
      <c r="AN467" s="36"/>
      <c r="AT467" s="36"/>
      <c r="AU467" s="36"/>
      <c r="AV467" s="36"/>
      <c r="BB467" s="36"/>
      <c r="BC467" s="36"/>
      <c r="BD467" s="36"/>
      <c r="BJ467" s="36"/>
      <c r="BK467" s="36"/>
      <c r="BL467" s="36"/>
      <c r="BR467" s="36"/>
      <c r="BS467" s="36"/>
      <c r="BT467" s="36"/>
      <c r="BZ467" s="36"/>
      <c r="CA467" s="36"/>
      <c r="CB467" s="36"/>
      <c r="CH467" s="36"/>
      <c r="CI467" s="36"/>
      <c r="CJ467" s="36"/>
      <c r="CP467" s="36"/>
      <c r="CQ467" s="36"/>
      <c r="CR467" s="36"/>
      <c r="CX467" s="36"/>
      <c r="CY467" s="36"/>
      <c r="CZ467" s="36"/>
      <c r="DF467" s="36">
        <v>4.1299999999999996E-9</v>
      </c>
      <c r="DG467" s="36">
        <v>5.4408162349699998</v>
      </c>
      <c r="DH467" s="36">
        <v>4407.1079038897997</v>
      </c>
      <c r="DI467" s="30">
        <f t="shared" si="280"/>
        <v>4.0865642764973931E-9</v>
      </c>
      <c r="DJ467" s="30">
        <f t="shared" si="281"/>
        <v>4.0864776871627932E-9</v>
      </c>
      <c r="DK467" s="30">
        <f t="shared" si="282"/>
        <v>4.0864776908470309E-9</v>
      </c>
      <c r="DL467" s="30">
        <f t="shared" si="283"/>
        <v>4.0864776908468762E-9</v>
      </c>
      <c r="DN467" s="36">
        <v>8.1999999999999996E-10</v>
      </c>
      <c r="DO467" s="36">
        <v>0.78740181090000005</v>
      </c>
      <c r="DP467" s="36">
        <v>16276.463942623001</v>
      </c>
      <c r="DQ467" s="30">
        <f t="shared" si="284"/>
        <v>6.2873277964330166E-11</v>
      </c>
      <c r="DR467" s="30">
        <f t="shared" si="285"/>
        <v>6.2435827007275009E-11</v>
      </c>
      <c r="DS467" s="30">
        <f t="shared" si="286"/>
        <v>6.2435845611293121E-11</v>
      </c>
      <c r="DT467" s="30">
        <f t="shared" si="287"/>
        <v>6.2435845610503021E-11</v>
      </c>
      <c r="DV467" s="36"/>
      <c r="DW467" s="36"/>
      <c r="DX467" s="36"/>
      <c r="ED467" s="36"/>
      <c r="EE467" s="36"/>
      <c r="EF467" s="36"/>
      <c r="EL467" s="36"/>
      <c r="EM467" s="36"/>
      <c r="EN467" s="36"/>
      <c r="ET467" s="36"/>
      <c r="EU467" s="36"/>
      <c r="EV467" s="36"/>
    </row>
    <row r="468" spans="14:152" s="30" customFormat="1" ht="12.75">
      <c r="N468" s="36">
        <v>8.0100000000000003E-9</v>
      </c>
      <c r="O468" s="36">
        <v>4.5400427750099999</v>
      </c>
      <c r="P468" s="36">
        <v>1039.0266107903999</v>
      </c>
      <c r="Q468" s="30">
        <f t="shared" si="272"/>
        <v>2.7457101309292191E-9</v>
      </c>
      <c r="R468" s="30">
        <f t="shared" si="273"/>
        <v>2.7454531234616108E-9</v>
      </c>
      <c r="S468" s="30">
        <f t="shared" si="274"/>
        <v>2.7454531343915229E-9</v>
      </c>
      <c r="T468" s="30">
        <f t="shared" si="275"/>
        <v>2.7454531343910618E-9</v>
      </c>
      <c r="V468" s="36">
        <v>1.39E-9</v>
      </c>
      <c r="W468" s="36">
        <v>1.8093694444699999</v>
      </c>
      <c r="X468" s="36">
        <v>12323.423096008801</v>
      </c>
      <c r="Y468" s="30">
        <f t="shared" si="276"/>
        <v>-1.1884080351245516E-9</v>
      </c>
      <c r="Z468" s="30">
        <f t="shared" si="277"/>
        <v>-1.1881158785406696E-9</v>
      </c>
      <c r="AA468" s="30">
        <f t="shared" si="278"/>
        <v>-1.1881158909694641E-9</v>
      </c>
      <c r="AB468" s="30">
        <f t="shared" si="279"/>
        <v>-1.1881158909689413E-9</v>
      </c>
      <c r="AD468" s="36"/>
      <c r="AE468" s="36"/>
      <c r="AF468" s="36"/>
      <c r="AL468" s="36"/>
      <c r="AM468" s="36"/>
      <c r="AN468" s="36"/>
      <c r="AT468" s="36"/>
      <c r="AU468" s="36"/>
      <c r="AV468" s="36"/>
      <c r="BB468" s="36"/>
      <c r="BC468" s="36"/>
      <c r="BD468" s="36"/>
      <c r="BJ468" s="36"/>
      <c r="BK468" s="36"/>
      <c r="BL468" s="36"/>
      <c r="BR468" s="36"/>
      <c r="BS468" s="36"/>
      <c r="BT468" s="36"/>
      <c r="BZ468" s="36"/>
      <c r="CA468" s="36"/>
      <c r="CB468" s="36"/>
      <c r="CH468" s="36"/>
      <c r="CI468" s="36"/>
      <c r="CJ468" s="36"/>
      <c r="CP468" s="36"/>
      <c r="CQ468" s="36"/>
      <c r="CR468" s="36"/>
      <c r="CX468" s="36"/>
      <c r="CY468" s="36"/>
      <c r="CZ468" s="36"/>
      <c r="DF468" s="36">
        <v>4.0400000000000001E-9</v>
      </c>
      <c r="DG468" s="36">
        <v>5.3316834818799999</v>
      </c>
      <c r="DH468" s="36">
        <v>3189.5647568569002</v>
      </c>
      <c r="DI468" s="30">
        <f t="shared" si="280"/>
        <v>3.948461738846668E-9</v>
      </c>
      <c r="DJ468" s="30">
        <f t="shared" si="281"/>
        <v>3.9485513755999094E-9</v>
      </c>
      <c r="DK468" s="30">
        <f t="shared" si="282"/>
        <v>3.948551371788817E-9</v>
      </c>
      <c r="DL468" s="30">
        <f t="shared" si="283"/>
        <v>3.9485513717889783E-9</v>
      </c>
      <c r="DN468" s="36">
        <v>6.9999999999999996E-10</v>
      </c>
      <c r="DO468" s="36">
        <v>2.6922553930399999</v>
      </c>
      <c r="DP468" s="36">
        <v>3296.8935143948001</v>
      </c>
      <c r="DQ468" s="30">
        <f t="shared" si="284"/>
        <v>-6.9493651136802195E-10</v>
      </c>
      <c r="DR468" s="30">
        <f t="shared" si="285"/>
        <v>-6.9494561551679202E-10</v>
      </c>
      <c r="DS468" s="30">
        <f t="shared" si="286"/>
        <v>-6.9494561512979009E-10</v>
      </c>
      <c r="DT468" s="30">
        <f t="shared" si="287"/>
        <v>-6.9494561512980653E-10</v>
      </c>
      <c r="DV468" s="36"/>
      <c r="DW468" s="36"/>
      <c r="DX468" s="36"/>
      <c r="ED468" s="36"/>
      <c r="EE468" s="36"/>
      <c r="EF468" s="36"/>
      <c r="EL468" s="36"/>
      <c r="EM468" s="36"/>
      <c r="EN468" s="36"/>
      <c r="ET468" s="36"/>
      <c r="EU468" s="36"/>
      <c r="EV468" s="36"/>
    </row>
    <row r="469" spans="14:152" s="30" customFormat="1" ht="12.75">
      <c r="N469" s="36">
        <v>7.3499999999999996E-9</v>
      </c>
      <c r="O469" s="36">
        <v>3.9170325416899998</v>
      </c>
      <c r="P469" s="36">
        <v>12310.181323610799</v>
      </c>
      <c r="Q469" s="30">
        <f t="shared" si="272"/>
        <v>4.7728931576034086E-10</v>
      </c>
      <c r="R469" s="30">
        <f t="shared" si="273"/>
        <v>4.7432129589004122E-10</v>
      </c>
      <c r="S469" s="30">
        <f t="shared" si="274"/>
        <v>4.7432142211371188E-10</v>
      </c>
      <c r="T469" s="30">
        <f t="shared" si="275"/>
        <v>4.743214221083959E-10</v>
      </c>
      <c r="V469" s="36">
        <v>1.01E-9</v>
      </c>
      <c r="W469" s="36">
        <v>2.4721720875300002</v>
      </c>
      <c r="X469" s="36">
        <v>7380.4960016271998</v>
      </c>
      <c r="Y469" s="30">
        <f t="shared" si="276"/>
        <v>7.3872007645229375E-10</v>
      </c>
      <c r="Z469" s="30">
        <f t="shared" si="277"/>
        <v>7.385529527900736E-10</v>
      </c>
      <c r="AA469" s="30">
        <f t="shared" si="278"/>
        <v>7.3855295989832374E-10</v>
      </c>
      <c r="AB469" s="30">
        <f t="shared" si="279"/>
        <v>7.3855295989802512E-10</v>
      </c>
      <c r="AD469" s="36"/>
      <c r="AE469" s="36"/>
      <c r="AF469" s="36"/>
      <c r="AL469" s="36"/>
      <c r="AM469" s="36"/>
      <c r="AN469" s="36"/>
      <c r="AT469" s="36"/>
      <c r="AU469" s="36"/>
      <c r="AV469" s="36"/>
      <c r="BB469" s="36"/>
      <c r="BC469" s="36"/>
      <c r="BD469" s="36"/>
      <c r="BJ469" s="36"/>
      <c r="BK469" s="36"/>
      <c r="BL469" s="36"/>
      <c r="BR469" s="36"/>
      <c r="BS469" s="36"/>
      <c r="BT469" s="36"/>
      <c r="BZ469" s="36"/>
      <c r="CA469" s="36"/>
      <c r="CB469" s="36"/>
      <c r="CH469" s="36"/>
      <c r="CI469" s="36"/>
      <c r="CJ469" s="36"/>
      <c r="CP469" s="36"/>
      <c r="CQ469" s="36"/>
      <c r="CR469" s="36"/>
      <c r="CX469" s="36"/>
      <c r="CY469" s="36"/>
      <c r="CZ469" s="36"/>
      <c r="DF469" s="36">
        <v>3.8499999999999997E-9</v>
      </c>
      <c r="DG469" s="36">
        <v>1.9031395151899999</v>
      </c>
      <c r="DH469" s="36">
        <v>10020.8569590312</v>
      </c>
      <c r="DI469" s="30">
        <f t="shared" si="280"/>
        <v>-3.7292071062422164E-9</v>
      </c>
      <c r="DJ469" s="30">
        <f t="shared" si="281"/>
        <v>-3.7288917197749073E-9</v>
      </c>
      <c r="DK469" s="30">
        <f t="shared" si="282"/>
        <v>-3.728891733196065E-9</v>
      </c>
      <c r="DL469" s="30">
        <f t="shared" si="283"/>
        <v>-3.7288917331955E-9</v>
      </c>
      <c r="DN469" s="36">
        <v>6.9E-10</v>
      </c>
      <c r="DO469" s="36">
        <v>1.01941228196</v>
      </c>
      <c r="DP469" s="36">
        <v>12295.9542296092</v>
      </c>
      <c r="DQ469" s="30">
        <f t="shared" si="284"/>
        <v>-2.609500182719818E-10</v>
      </c>
      <c r="DR469" s="30">
        <f t="shared" si="285"/>
        <v>-2.6069181734682527E-10</v>
      </c>
      <c r="DS469" s="30">
        <f t="shared" si="286"/>
        <v>-2.6069182832832784E-10</v>
      </c>
      <c r="DT469" s="30">
        <f t="shared" si="287"/>
        <v>-2.6069182832786488E-10</v>
      </c>
      <c r="DV469" s="36"/>
      <c r="DW469" s="36"/>
      <c r="DX469" s="36"/>
      <c r="ED469" s="36"/>
      <c r="EE469" s="36"/>
      <c r="EF469" s="36"/>
      <c r="EL469" s="36"/>
      <c r="EM469" s="36"/>
      <c r="EN469" s="36"/>
      <c r="ET469" s="36"/>
      <c r="EU469" s="36"/>
      <c r="EV469" s="36"/>
    </row>
    <row r="470" spans="14:152" s="30" customFormat="1" ht="12.75">
      <c r="N470" s="36">
        <v>7.8399999999999994E-9</v>
      </c>
      <c r="O470" s="36">
        <v>3.2436831021299999</v>
      </c>
      <c r="P470" s="36">
        <v>3384.3313390048002</v>
      </c>
      <c r="Q470" s="30">
        <f t="shared" si="272"/>
        <v>-7.7033580684036821E-9</v>
      </c>
      <c r="R470" s="30">
        <f t="shared" si="273"/>
        <v>-7.703520151045916E-9</v>
      </c>
      <c r="S470" s="30">
        <f t="shared" si="274"/>
        <v>-7.703520144154997E-9</v>
      </c>
      <c r="T470" s="30">
        <f t="shared" si="275"/>
        <v>-7.7035201441552865E-9</v>
      </c>
      <c r="V470" s="36">
        <v>1.3000000000000001E-9</v>
      </c>
      <c r="W470" s="36">
        <v>2.5345456986300001</v>
      </c>
      <c r="X470" s="36">
        <v>11769.8536931664</v>
      </c>
      <c r="Y470" s="30">
        <f t="shared" si="276"/>
        <v>1.2924836873499108E-9</v>
      </c>
      <c r="Z470" s="30">
        <f t="shared" si="277"/>
        <v>1.292537598652631E-9</v>
      </c>
      <c r="AA470" s="30">
        <f t="shared" si="278"/>
        <v>1.292537596364041E-9</v>
      </c>
      <c r="AB470" s="30">
        <f t="shared" si="279"/>
        <v>1.292537596364138E-9</v>
      </c>
      <c r="AD470" s="36"/>
      <c r="AE470" s="36"/>
      <c r="AF470" s="36"/>
      <c r="AL470" s="36"/>
      <c r="AM470" s="36"/>
      <c r="AN470" s="36"/>
      <c r="AT470" s="36"/>
      <c r="AU470" s="36"/>
      <c r="AV470" s="36"/>
      <c r="BB470" s="36"/>
      <c r="BC470" s="36"/>
      <c r="BD470" s="36"/>
      <c r="BJ470" s="36"/>
      <c r="BK470" s="36"/>
      <c r="BL470" s="36"/>
      <c r="BR470" s="36"/>
      <c r="BS470" s="36"/>
      <c r="BT470" s="36"/>
      <c r="BZ470" s="36"/>
      <c r="CA470" s="36"/>
      <c r="CB470" s="36"/>
      <c r="CH470" s="36"/>
      <c r="CI470" s="36"/>
      <c r="CJ470" s="36"/>
      <c r="CP470" s="36"/>
      <c r="CQ470" s="36"/>
      <c r="CR470" s="36"/>
      <c r="CX470" s="36"/>
      <c r="CY470" s="36"/>
      <c r="CZ470" s="36"/>
      <c r="DF470" s="36">
        <v>4.5399999999999996E-9</v>
      </c>
      <c r="DG470" s="36">
        <v>1.1835880970199999</v>
      </c>
      <c r="DH470" s="36">
        <v>10610.9021071076</v>
      </c>
      <c r="DI470" s="30">
        <f t="shared" si="280"/>
        <v>2.0566337467766956E-9</v>
      </c>
      <c r="DJ470" s="30">
        <f t="shared" si="281"/>
        <v>2.0552218619170799E-9</v>
      </c>
      <c r="DK470" s="30">
        <f t="shared" si="282"/>
        <v>2.0552219219661088E-9</v>
      </c>
      <c r="DL470" s="30">
        <f t="shared" si="283"/>
        <v>2.0552219219635776E-9</v>
      </c>
      <c r="DN470" s="36">
        <v>8.0999999999999999E-10</v>
      </c>
      <c r="DO470" s="36">
        <v>4.6422797998199998</v>
      </c>
      <c r="DP470" s="36">
        <v>6947.8318951213996</v>
      </c>
      <c r="DQ470" s="30">
        <f t="shared" si="284"/>
        <v>-6.3133979507463447E-10</v>
      </c>
      <c r="DR470" s="30">
        <f t="shared" si="285"/>
        <v>-6.3145567591029621E-10</v>
      </c>
      <c r="DS470" s="30">
        <f t="shared" si="286"/>
        <v>-6.3145567098289308E-10</v>
      </c>
      <c r="DT470" s="30">
        <f t="shared" si="287"/>
        <v>-6.3145567098310215E-10</v>
      </c>
      <c r="DV470" s="36"/>
      <c r="DW470" s="36"/>
      <c r="DX470" s="36"/>
      <c r="ED470" s="36"/>
      <c r="EE470" s="36"/>
      <c r="EF470" s="36"/>
      <c r="EL470" s="36"/>
      <c r="EM470" s="36"/>
      <c r="EN470" s="36"/>
      <c r="ET470" s="36"/>
      <c r="EU470" s="36"/>
      <c r="EV470" s="36"/>
    </row>
    <row r="471" spans="14:152" s="30" customFormat="1" ht="12.75">
      <c r="N471" s="36">
        <v>7.1900000000000002E-9</v>
      </c>
      <c r="O471" s="36">
        <v>3.3553699580099998</v>
      </c>
      <c r="P471" s="36">
        <v>11780.490358516199</v>
      </c>
      <c r="Q471" s="30">
        <f t="shared" si="272"/>
        <v>4.6394106439996629E-9</v>
      </c>
      <c r="R471" s="30">
        <f t="shared" si="273"/>
        <v>4.6415374166974539E-9</v>
      </c>
      <c r="S471" s="30">
        <f t="shared" si="274"/>
        <v>4.6415373262662337E-9</v>
      </c>
      <c r="T471" s="30">
        <f t="shared" si="275"/>
        <v>4.6415373262700577E-9</v>
      </c>
      <c r="V471" s="36">
        <v>1.0000000000000001E-9</v>
      </c>
      <c r="W471" s="36">
        <v>5.7229110429099999</v>
      </c>
      <c r="X471" s="36">
        <v>14.227094001599999</v>
      </c>
      <c r="Y471" s="30">
        <f t="shared" si="276"/>
        <v>8.02598654803313E-10</v>
      </c>
      <c r="Z471" s="30">
        <f t="shared" si="277"/>
        <v>8.0259837582667479E-10</v>
      </c>
      <c r="AA471" s="30">
        <f t="shared" si="278"/>
        <v>8.0259837583853883E-10</v>
      </c>
      <c r="AB471" s="30">
        <f t="shared" si="279"/>
        <v>8.0259837583853842E-10</v>
      </c>
      <c r="AD471" s="36"/>
      <c r="AE471" s="36"/>
      <c r="AF471" s="36"/>
      <c r="AL471" s="36"/>
      <c r="AM471" s="36"/>
      <c r="AN471" s="36"/>
      <c r="AT471" s="36"/>
      <c r="AU471" s="36"/>
      <c r="AV471" s="36"/>
      <c r="BB471" s="36"/>
      <c r="BC471" s="36"/>
      <c r="BD471" s="36"/>
      <c r="BJ471" s="36"/>
      <c r="BK471" s="36"/>
      <c r="BL471" s="36"/>
      <c r="BR471" s="36"/>
      <c r="BS471" s="36"/>
      <c r="BT471" s="36"/>
      <c r="BZ471" s="36"/>
      <c r="CA471" s="36"/>
      <c r="CB471" s="36"/>
      <c r="CH471" s="36"/>
      <c r="CI471" s="36"/>
      <c r="CJ471" s="36"/>
      <c r="CP471" s="36"/>
      <c r="CQ471" s="36"/>
      <c r="CR471" s="36"/>
      <c r="CX471" s="36"/>
      <c r="CY471" s="36"/>
      <c r="CZ471" s="36"/>
      <c r="DF471" s="36">
        <v>3.8099999999999999E-9</v>
      </c>
      <c r="DG471" s="36">
        <v>4.9021200366700004</v>
      </c>
      <c r="DH471" s="36">
        <v>19146.759266141798</v>
      </c>
      <c r="DI471" s="30">
        <f t="shared" si="280"/>
        <v>2.84540847734605E-9</v>
      </c>
      <c r="DJ471" s="30">
        <f t="shared" si="281"/>
        <v>2.8438132054788756E-9</v>
      </c>
      <c r="DK471" s="30">
        <f t="shared" si="282"/>
        <v>2.8438132733455409E-9</v>
      </c>
      <c r="DL471" s="30">
        <f t="shared" si="283"/>
        <v>2.8438132733426586E-9</v>
      </c>
      <c r="DN471" s="36">
        <v>9.4000000000000006E-10</v>
      </c>
      <c r="DO471" s="36">
        <v>0.74502278458000004</v>
      </c>
      <c r="DP471" s="36">
        <v>5244.0492392010001</v>
      </c>
      <c r="DQ471" s="30">
        <f t="shared" si="284"/>
        <v>-9.3849169015216919E-10</v>
      </c>
      <c r="DR471" s="30">
        <f t="shared" si="285"/>
        <v>-9.3848250041521843E-10</v>
      </c>
      <c r="DS471" s="30">
        <f t="shared" si="286"/>
        <v>-9.3848250080662644E-10</v>
      </c>
      <c r="DT471" s="30">
        <f t="shared" si="287"/>
        <v>-9.3848250080660989E-10</v>
      </c>
      <c r="DV471" s="36"/>
      <c r="DW471" s="36"/>
      <c r="DX471" s="36"/>
      <c r="ED471" s="36"/>
      <c r="EE471" s="36"/>
      <c r="EF471" s="36"/>
      <c r="EL471" s="36"/>
      <c r="EM471" s="36"/>
      <c r="EN471" s="36"/>
      <c r="ET471" s="36"/>
      <c r="EU471" s="36"/>
      <c r="EV471" s="36"/>
    </row>
    <row r="472" spans="14:152" s="30" customFormat="1" ht="12.75">
      <c r="N472" s="36">
        <v>9.3999999999999998E-9</v>
      </c>
      <c r="O472" s="36">
        <v>3.5897456160000001</v>
      </c>
      <c r="P472" s="36">
        <v>23539.707386332801</v>
      </c>
      <c r="Q472" s="30">
        <f t="shared" si="272"/>
        <v>2.8372976917925549E-9</v>
      </c>
      <c r="R472" s="30">
        <f t="shared" si="273"/>
        <v>2.830362391814856E-9</v>
      </c>
      <c r="S472" s="30">
        <f t="shared" si="274"/>
        <v>2.8303626867907232E-9</v>
      </c>
      <c r="T472" s="30">
        <f t="shared" si="275"/>
        <v>2.8303626867782394E-9</v>
      </c>
      <c r="V472" s="36">
        <v>1.3500000000000001E-9</v>
      </c>
      <c r="W472" s="36">
        <v>4.2023756451000001</v>
      </c>
      <c r="X472" s="36">
        <v>4672.6673142405998</v>
      </c>
      <c r="Y472" s="30">
        <f t="shared" si="276"/>
        <v>-1.2953231600234674E-9</v>
      </c>
      <c r="Z472" s="30">
        <f t="shared" si="277"/>
        <v>-1.2953815608827641E-9</v>
      </c>
      <c r="AA472" s="30">
        <f t="shared" si="278"/>
        <v>-1.2953815583997821E-9</v>
      </c>
      <c r="AB472" s="30">
        <f t="shared" si="279"/>
        <v>-1.2953815583998849E-9</v>
      </c>
      <c r="AD472" s="36"/>
      <c r="AE472" s="36"/>
      <c r="AF472" s="36"/>
      <c r="AL472" s="36"/>
      <c r="AM472" s="36"/>
      <c r="AN472" s="36"/>
      <c r="AT472" s="36"/>
      <c r="AU472" s="36"/>
      <c r="AV472" s="36"/>
      <c r="BB472" s="36"/>
      <c r="BC472" s="36"/>
      <c r="BD472" s="36"/>
      <c r="BJ472" s="36"/>
      <c r="BK472" s="36"/>
      <c r="BL472" s="36"/>
      <c r="BR472" s="36"/>
      <c r="BS472" s="36"/>
      <c r="BT472" s="36"/>
      <c r="BZ472" s="36"/>
      <c r="CA472" s="36"/>
      <c r="CB472" s="36"/>
      <c r="CH472" s="36"/>
      <c r="CI472" s="36"/>
      <c r="CJ472" s="36"/>
      <c r="CP472" s="36"/>
      <c r="CQ472" s="36"/>
      <c r="CR472" s="36"/>
      <c r="CX472" s="36"/>
      <c r="CY472" s="36"/>
      <c r="CZ472" s="36"/>
      <c r="DF472" s="36">
        <v>4.1499999999999999E-9</v>
      </c>
      <c r="DG472" s="36">
        <v>3.0789214147799999</v>
      </c>
      <c r="DH472" s="36">
        <v>11216.284290324</v>
      </c>
      <c r="DI472" s="30">
        <f t="shared" si="280"/>
        <v>-3.4720592186407304E-9</v>
      </c>
      <c r="DJ472" s="30">
        <f t="shared" si="281"/>
        <v>-3.4728971060329903E-9</v>
      </c>
      <c r="DK472" s="30">
        <f t="shared" si="282"/>
        <v>-3.4728970704098918E-9</v>
      </c>
      <c r="DL472" s="30">
        <f t="shared" si="283"/>
        <v>-3.4728970704113936E-9</v>
      </c>
      <c r="DN472" s="36">
        <v>6.6999999999999996E-10</v>
      </c>
      <c r="DO472" s="36">
        <v>4.4732887164999999</v>
      </c>
      <c r="DP472" s="36">
        <v>20206.141196330998</v>
      </c>
      <c r="DQ472" s="30">
        <f t="shared" si="284"/>
        <v>4.9160588738439371E-10</v>
      </c>
      <c r="DR472" s="30">
        <f t="shared" si="285"/>
        <v>4.9130341504148121E-10</v>
      </c>
      <c r="DS472" s="30">
        <f t="shared" si="286"/>
        <v>4.9130342790943979E-10</v>
      </c>
      <c r="DT472" s="30">
        <f t="shared" si="287"/>
        <v>4.9130342790889602E-10</v>
      </c>
      <c r="DV472" s="36"/>
      <c r="DW472" s="36"/>
      <c r="DX472" s="36"/>
      <c r="ED472" s="36"/>
      <c r="EE472" s="36"/>
      <c r="EF472" s="36"/>
      <c r="EL472" s="36"/>
      <c r="EM472" s="36"/>
      <c r="EN472" s="36"/>
      <c r="ET472" s="36"/>
      <c r="EU472" s="36"/>
      <c r="EV472" s="36"/>
    </row>
    <row r="473" spans="14:152" s="30" customFormat="1" ht="12.75">
      <c r="N473" s="36">
        <v>8.6499999999999997E-9</v>
      </c>
      <c r="O473" s="36">
        <v>1.1244456915700001</v>
      </c>
      <c r="P473" s="36">
        <v>206.70073729660001</v>
      </c>
      <c r="Q473" s="30">
        <f t="shared" si="272"/>
        <v>8.6479781626732271E-9</v>
      </c>
      <c r="R473" s="30">
        <f t="shared" si="273"/>
        <v>8.6479768917832626E-9</v>
      </c>
      <c r="S473" s="30">
        <f t="shared" si="274"/>
        <v>8.6479768918373205E-9</v>
      </c>
      <c r="T473" s="30">
        <f t="shared" si="275"/>
        <v>8.6479768918373172E-9</v>
      </c>
      <c r="V473" s="36">
        <v>1.33E-9</v>
      </c>
      <c r="W473" s="36">
        <v>0.34413768012000001</v>
      </c>
      <c r="X473" s="36">
        <v>16489.763038060999</v>
      </c>
      <c r="Y473" s="30">
        <f t="shared" si="276"/>
        <v>-1.3296888916190874E-9</v>
      </c>
      <c r="Z473" s="30">
        <f t="shared" si="277"/>
        <v>-1.3297042886604248E-9</v>
      </c>
      <c r="AA473" s="30">
        <f t="shared" si="278"/>
        <v>-1.3297042880139366E-9</v>
      </c>
      <c r="AB473" s="30">
        <f t="shared" si="279"/>
        <v>-1.3297042880139643E-9</v>
      </c>
      <c r="AD473" s="36"/>
      <c r="AE473" s="36"/>
      <c r="AF473" s="36"/>
      <c r="AL473" s="36"/>
      <c r="AM473" s="36"/>
      <c r="AN473" s="36"/>
      <c r="AT473" s="36"/>
      <c r="AU473" s="36"/>
      <c r="AV473" s="36"/>
      <c r="BB473" s="36"/>
      <c r="BC473" s="36"/>
      <c r="BD473" s="36"/>
      <c r="BJ473" s="36"/>
      <c r="BK473" s="36"/>
      <c r="BL473" s="36"/>
      <c r="BR473" s="36"/>
      <c r="BS473" s="36"/>
      <c r="BT473" s="36"/>
      <c r="BZ473" s="36"/>
      <c r="CA473" s="36"/>
      <c r="CB473" s="36"/>
      <c r="CH473" s="36"/>
      <c r="CI473" s="36"/>
      <c r="CJ473" s="36"/>
      <c r="CP473" s="36"/>
      <c r="CQ473" s="36"/>
      <c r="CR473" s="36"/>
      <c r="CX473" s="36"/>
      <c r="CY473" s="36"/>
      <c r="CZ473" s="36"/>
      <c r="DF473" s="36">
        <v>3.7799999999999998E-9</v>
      </c>
      <c r="DG473" s="36">
        <v>0.19461412344000001</v>
      </c>
      <c r="DH473" s="36">
        <v>2067.9314010725998</v>
      </c>
      <c r="DI473" s="30">
        <f t="shared" si="280"/>
        <v>1.0286597874162556E-9</v>
      </c>
      <c r="DJ473" s="30">
        <f t="shared" si="281"/>
        <v>1.0289070412591974E-9</v>
      </c>
      <c r="DK473" s="30">
        <f t="shared" si="282"/>
        <v>1.0289070307442455E-9</v>
      </c>
      <c r="DL473" s="30">
        <f t="shared" si="283"/>
        <v>1.0289070307446914E-9</v>
      </c>
      <c r="DN473" s="36">
        <v>9.0999999999999996E-10</v>
      </c>
      <c r="DO473" s="36">
        <v>2.9596863369699999</v>
      </c>
      <c r="DP473" s="36">
        <v>3326.3853326981998</v>
      </c>
      <c r="DQ473" s="30">
        <f t="shared" si="284"/>
        <v>-8.8721196079421563E-10</v>
      </c>
      <c r="DR473" s="30">
        <f t="shared" si="285"/>
        <v>-8.8723408402254998E-10</v>
      </c>
      <c r="DS473" s="30">
        <f t="shared" si="286"/>
        <v>-8.8723408308193354E-10</v>
      </c>
      <c r="DT473" s="30">
        <f t="shared" si="287"/>
        <v>-8.8723408308197304E-10</v>
      </c>
      <c r="DV473" s="36"/>
      <c r="DW473" s="36"/>
      <c r="DX473" s="36"/>
      <c r="ED473" s="36"/>
      <c r="EE473" s="36"/>
      <c r="EF473" s="36"/>
      <c r="EL473" s="36"/>
      <c r="EM473" s="36"/>
      <c r="EN473" s="36"/>
      <c r="ET473" s="36"/>
      <c r="EU473" s="36"/>
      <c r="EV473" s="36"/>
    </row>
    <row r="474" spans="14:152" s="30" customFormat="1" ht="12.75">
      <c r="N474" s="36">
        <v>7.3099999999999998E-9</v>
      </c>
      <c r="O474" s="36">
        <v>5.6123290541499999</v>
      </c>
      <c r="P474" s="36">
        <v>16062.1845261168</v>
      </c>
      <c r="Q474" s="30">
        <f t="shared" si="272"/>
        <v>-1.4051017152768804E-9</v>
      </c>
      <c r="R474" s="30">
        <f t="shared" si="273"/>
        <v>-1.4088892052978528E-9</v>
      </c>
      <c r="S474" s="30">
        <f t="shared" si="274"/>
        <v>-1.4088890442342943E-9</v>
      </c>
      <c r="T474" s="30">
        <f t="shared" si="275"/>
        <v>-1.4088890442411239E-9</v>
      </c>
      <c r="V474" s="36">
        <v>9.7999999999999992E-10</v>
      </c>
      <c r="W474" s="36">
        <v>1.4487440358899999</v>
      </c>
      <c r="X474" s="36">
        <v>3370.0419352357999</v>
      </c>
      <c r="Y474" s="30">
        <f t="shared" si="276"/>
        <v>-4.1206780037147364E-11</v>
      </c>
      <c r="Z474" s="30">
        <f t="shared" si="277"/>
        <v>-4.1098311181827714E-11</v>
      </c>
      <c r="AA474" s="30">
        <f t="shared" si="278"/>
        <v>-4.1098315794731831E-11</v>
      </c>
      <c r="AB474" s="30">
        <f t="shared" si="279"/>
        <v>-4.109831579453703E-11</v>
      </c>
      <c r="AD474" s="36"/>
      <c r="AE474" s="36"/>
      <c r="AF474" s="36"/>
      <c r="AL474" s="36"/>
      <c r="AM474" s="36"/>
      <c r="AN474" s="36"/>
      <c r="AT474" s="36"/>
      <c r="AU474" s="36"/>
      <c r="AV474" s="36"/>
      <c r="BB474" s="36"/>
      <c r="BC474" s="36"/>
      <c r="BD474" s="36"/>
      <c r="BJ474" s="36"/>
      <c r="BK474" s="36"/>
      <c r="BL474" s="36"/>
      <c r="BR474" s="36"/>
      <c r="BS474" s="36"/>
      <c r="BT474" s="36"/>
      <c r="BZ474" s="36"/>
      <c r="CA474" s="36"/>
      <c r="CB474" s="36"/>
      <c r="CH474" s="36"/>
      <c r="CI474" s="36"/>
      <c r="CJ474" s="36"/>
      <c r="CP474" s="36"/>
      <c r="CQ474" s="36"/>
      <c r="CR474" s="36"/>
      <c r="CX474" s="36"/>
      <c r="CY474" s="36"/>
      <c r="CZ474" s="36"/>
      <c r="DF474" s="36">
        <v>4.18E-9</v>
      </c>
      <c r="DG474" s="36">
        <v>1.14626975196</v>
      </c>
      <c r="DH474" s="36">
        <v>6643.0918177617996</v>
      </c>
      <c r="DI474" s="30">
        <f t="shared" si="280"/>
        <v>-1.7860138245459691E-9</v>
      </c>
      <c r="DJ474" s="30">
        <f t="shared" si="281"/>
        <v>-1.7851885042392571E-9</v>
      </c>
      <c r="DK474" s="30">
        <f t="shared" si="282"/>
        <v>-1.7851885393397498E-9</v>
      </c>
      <c r="DL474" s="30">
        <f t="shared" si="283"/>
        <v>-1.7851885393382727E-9</v>
      </c>
      <c r="DN474" s="36">
        <v>7.5999999999999996E-10</v>
      </c>
      <c r="DO474" s="36">
        <v>2.8612835085600001</v>
      </c>
      <c r="DP474" s="36">
        <v>8542.9707060349992</v>
      </c>
      <c r="DQ474" s="30">
        <f t="shared" si="284"/>
        <v>6.5820012480414762E-10</v>
      </c>
      <c r="DR474" s="30">
        <f t="shared" si="285"/>
        <v>6.580933954604117E-10</v>
      </c>
      <c r="DS474" s="30">
        <f t="shared" si="286"/>
        <v>6.5809340000043158E-10</v>
      </c>
      <c r="DT474" s="30">
        <f t="shared" si="287"/>
        <v>6.5809340000023978E-10</v>
      </c>
      <c r="DV474" s="36"/>
      <c r="DW474" s="36"/>
      <c r="DX474" s="36"/>
      <c r="ED474" s="36"/>
      <c r="EE474" s="36"/>
      <c r="EF474" s="36"/>
      <c r="EL474" s="36"/>
      <c r="EM474" s="36"/>
      <c r="EN474" s="36"/>
      <c r="ET474" s="36"/>
      <c r="EU474" s="36"/>
      <c r="EV474" s="36"/>
    </row>
    <row r="475" spans="14:152" s="30" customFormat="1" ht="12.75">
      <c r="N475" s="36">
        <v>8.2299999999999999E-9</v>
      </c>
      <c r="O475" s="36">
        <v>2.65316808033</v>
      </c>
      <c r="P475" s="36">
        <v>3169.9395560806001</v>
      </c>
      <c r="Q475" s="30">
        <f t="shared" si="272"/>
        <v>-5.820815873189918E-9</v>
      </c>
      <c r="R475" s="30">
        <f t="shared" si="273"/>
        <v>-5.8214221082284447E-9</v>
      </c>
      <c r="S475" s="30">
        <f t="shared" si="274"/>
        <v>-5.821422082448226E-9</v>
      </c>
      <c r="T475" s="30">
        <f t="shared" si="275"/>
        <v>-5.8214220824493212E-9</v>
      </c>
      <c r="V475" s="36">
        <v>1.31E-9</v>
      </c>
      <c r="W475" s="36">
        <v>1.3133660624800001</v>
      </c>
      <c r="X475" s="36">
        <v>3313.2108706029999</v>
      </c>
      <c r="Y475" s="30">
        <f t="shared" si="276"/>
        <v>-2.8816380567129063E-10</v>
      </c>
      <c r="Z475" s="30">
        <f t="shared" si="277"/>
        <v>-2.8802462381661353E-10</v>
      </c>
      <c r="AA475" s="30">
        <f t="shared" si="278"/>
        <v>-2.8802462973571998E-10</v>
      </c>
      <c r="AB475" s="30">
        <f t="shared" si="279"/>
        <v>-2.8802462973547028E-10</v>
      </c>
      <c r="AD475" s="36"/>
      <c r="AE475" s="36"/>
      <c r="AF475" s="36"/>
      <c r="AL475" s="36"/>
      <c r="AM475" s="36"/>
      <c r="AN475" s="36"/>
      <c r="AT475" s="36"/>
      <c r="AU475" s="36"/>
      <c r="AV475" s="36"/>
      <c r="BB475" s="36"/>
      <c r="BC475" s="36"/>
      <c r="BD475" s="36"/>
      <c r="BJ475" s="36"/>
      <c r="BK475" s="36"/>
      <c r="BL475" s="36"/>
      <c r="BR475" s="36"/>
      <c r="BS475" s="36"/>
      <c r="BT475" s="36"/>
      <c r="BZ475" s="36"/>
      <c r="CA475" s="36"/>
      <c r="CB475" s="36"/>
      <c r="CH475" s="36"/>
      <c r="CI475" s="36"/>
      <c r="CJ475" s="36"/>
      <c r="CP475" s="36"/>
      <c r="CQ475" s="36"/>
      <c r="CR475" s="36"/>
      <c r="CX475" s="36"/>
      <c r="CY475" s="36"/>
      <c r="CZ475" s="36"/>
      <c r="DF475" s="36">
        <v>4.2599999999999998E-9</v>
      </c>
      <c r="DG475" s="36">
        <v>4.33863084563</v>
      </c>
      <c r="DH475" s="36">
        <v>220.41264243879999</v>
      </c>
      <c r="DI475" s="30">
        <f t="shared" si="280"/>
        <v>-4.2586628714439654E-9</v>
      </c>
      <c r="DJ475" s="30">
        <f t="shared" si="281"/>
        <v>-4.2586620980540635E-9</v>
      </c>
      <c r="DK475" s="30">
        <f t="shared" si="282"/>
        <v>-4.2586620980869588E-9</v>
      </c>
      <c r="DL475" s="30">
        <f t="shared" si="283"/>
        <v>-4.2586620980869572E-9</v>
      </c>
      <c r="DN475" s="36">
        <v>6.5000000000000003E-10</v>
      </c>
      <c r="DO475" s="36">
        <v>1.31079130285</v>
      </c>
      <c r="DP475" s="36">
        <v>23546.7536230308</v>
      </c>
      <c r="DQ475" s="30">
        <f t="shared" si="284"/>
        <v>-5.8792122599493589E-10</v>
      </c>
      <c r="DR475" s="30">
        <f t="shared" si="285"/>
        <v>-5.8770647642328806E-10</v>
      </c>
      <c r="DS475" s="30">
        <f t="shared" si="286"/>
        <v>-5.877064855635053E-10</v>
      </c>
      <c r="DT475" s="30">
        <f t="shared" si="287"/>
        <v>-5.877064855631187E-10</v>
      </c>
      <c r="DV475" s="36"/>
      <c r="DW475" s="36"/>
      <c r="DX475" s="36"/>
      <c r="ED475" s="36"/>
      <c r="EE475" s="36"/>
      <c r="EF475" s="36"/>
      <c r="EL475" s="36"/>
      <c r="EM475" s="36"/>
      <c r="EN475" s="36"/>
      <c r="ET475" s="36"/>
      <c r="EU475" s="36"/>
      <c r="EV475" s="36"/>
    </row>
    <row r="476" spans="14:152" s="30" customFormat="1" ht="12.75">
      <c r="N476" s="36">
        <v>9.0300000000000005E-9</v>
      </c>
      <c r="O476" s="36">
        <v>4.86743346013</v>
      </c>
      <c r="P476" s="36">
        <v>931.36308685179995</v>
      </c>
      <c r="Q476" s="30">
        <f t="shared" si="272"/>
        <v>8.6357719636844836E-9</v>
      </c>
      <c r="R476" s="30">
        <f t="shared" si="273"/>
        <v>8.6356911643538835E-9</v>
      </c>
      <c r="S476" s="30">
        <f t="shared" si="274"/>
        <v>8.6356911677902383E-9</v>
      </c>
      <c r="T476" s="30">
        <f t="shared" si="275"/>
        <v>8.6356911677900927E-9</v>
      </c>
      <c r="V476" s="36">
        <v>1.1100000000000001E-9</v>
      </c>
      <c r="W476" s="36">
        <v>3.1246353933700002</v>
      </c>
      <c r="X476" s="36">
        <v>309.27832265580003</v>
      </c>
      <c r="Y476" s="30">
        <f t="shared" si="276"/>
        <v>1.7791392745391989E-10</v>
      </c>
      <c r="Z476" s="30">
        <f t="shared" si="277"/>
        <v>1.7792506648653397E-10</v>
      </c>
      <c r="AA476" s="30">
        <f t="shared" si="278"/>
        <v>1.7792506601282079E-10</v>
      </c>
      <c r="AB476" s="30">
        <f t="shared" si="279"/>
        <v>1.7792506601284075E-10</v>
      </c>
      <c r="AD476" s="36"/>
      <c r="AE476" s="36"/>
      <c r="AF476" s="36"/>
      <c r="AL476" s="36"/>
      <c r="AM476" s="36"/>
      <c r="AN476" s="36"/>
      <c r="AT476" s="36"/>
      <c r="AU476" s="36"/>
      <c r="AV476" s="36"/>
      <c r="BB476" s="36"/>
      <c r="BC476" s="36"/>
      <c r="BD476" s="36"/>
      <c r="BJ476" s="36"/>
      <c r="BK476" s="36"/>
      <c r="BL476" s="36"/>
      <c r="BR476" s="36"/>
      <c r="BS476" s="36"/>
      <c r="BT476" s="36"/>
      <c r="BZ476" s="36"/>
      <c r="CA476" s="36"/>
      <c r="CB476" s="36"/>
      <c r="CH476" s="36"/>
      <c r="CI476" s="36"/>
      <c r="CJ476" s="36"/>
      <c r="CP476" s="36"/>
      <c r="CQ476" s="36"/>
      <c r="CR476" s="36"/>
      <c r="CX476" s="36"/>
      <c r="CY476" s="36"/>
      <c r="CZ476" s="36"/>
      <c r="DF476" s="36">
        <v>4.1199999999999998E-9</v>
      </c>
      <c r="DG476" s="36">
        <v>2.314567339E-2</v>
      </c>
      <c r="DH476" s="36">
        <v>3192.5337022734998</v>
      </c>
      <c r="DI476" s="30">
        <f t="shared" si="280"/>
        <v>1.6018640289801012E-9</v>
      </c>
      <c r="DJ476" s="30">
        <f t="shared" si="281"/>
        <v>1.6022623756137917E-9</v>
      </c>
      <c r="DK476" s="30">
        <f t="shared" si="282"/>
        <v>1.6022623586735396E-9</v>
      </c>
      <c r="DL476" s="30">
        <f t="shared" si="283"/>
        <v>1.6022623586742542E-9</v>
      </c>
      <c r="DN476" s="36">
        <v>6.5000000000000003E-10</v>
      </c>
      <c r="DO476" s="36">
        <v>3.3142285041099999</v>
      </c>
      <c r="DP476" s="36">
        <v>6414.6178116778001</v>
      </c>
      <c r="DQ476" s="30">
        <f t="shared" si="284"/>
        <v>4.3570547539216937E-10</v>
      </c>
      <c r="DR476" s="30">
        <f t="shared" si="285"/>
        <v>4.3560375673557516E-10</v>
      </c>
      <c r="DS476" s="30">
        <f t="shared" si="286"/>
        <v>4.3560376106180897E-10</v>
      </c>
      <c r="DT476" s="30">
        <f t="shared" si="287"/>
        <v>4.3560376106162725E-10</v>
      </c>
      <c r="DV476" s="36"/>
      <c r="DW476" s="36"/>
      <c r="DX476" s="36"/>
      <c r="ED476" s="36"/>
      <c r="EE476" s="36"/>
      <c r="EF476" s="36"/>
      <c r="EL476" s="36"/>
      <c r="EM476" s="36"/>
      <c r="EN476" s="36"/>
      <c r="ET476" s="36"/>
      <c r="EU476" s="36"/>
      <c r="EV476" s="36"/>
    </row>
    <row r="477" spans="14:152" s="30" customFormat="1" ht="12.75">
      <c r="N477" s="36">
        <v>7.0500000000000003E-9</v>
      </c>
      <c r="O477" s="36">
        <v>1.4630539462000001</v>
      </c>
      <c r="P477" s="36">
        <v>792.77488846740005</v>
      </c>
      <c r="Q477" s="30">
        <f t="shared" si="272"/>
        <v>-6.8965133902459194E-9</v>
      </c>
      <c r="R477" s="30">
        <f t="shared" si="273"/>
        <v>-6.8965515159791134E-9</v>
      </c>
      <c r="S477" s="30">
        <f t="shared" si="274"/>
        <v>-6.8965515143578278E-9</v>
      </c>
      <c r="T477" s="30">
        <f t="shared" si="275"/>
        <v>-6.8965515143578948E-9</v>
      </c>
      <c r="V477" s="36">
        <v>1.01E-9</v>
      </c>
      <c r="W477" s="36">
        <v>3.1536999204399998</v>
      </c>
      <c r="X477" s="36">
        <v>24150.080051345001</v>
      </c>
      <c r="Y477" s="30">
        <f t="shared" si="276"/>
        <v>3.6719560216360393E-10</v>
      </c>
      <c r="Z477" s="30">
        <f t="shared" si="277"/>
        <v>3.6794242124310424E-10</v>
      </c>
      <c r="AA477" s="30">
        <f t="shared" si="278"/>
        <v>3.6794238948780927E-10</v>
      </c>
      <c r="AB477" s="30">
        <f t="shared" si="279"/>
        <v>3.6794238948914594E-10</v>
      </c>
      <c r="AD477" s="36"/>
      <c r="AE477" s="36"/>
      <c r="AF477" s="36"/>
      <c r="AL477" s="36"/>
      <c r="AM477" s="36"/>
      <c r="AN477" s="36"/>
      <c r="AT477" s="36"/>
      <c r="AU477" s="36"/>
      <c r="AV477" s="36"/>
      <c r="BB477" s="36"/>
      <c r="BC477" s="36"/>
      <c r="BD477" s="36"/>
      <c r="BJ477" s="36"/>
      <c r="BK477" s="36"/>
      <c r="BL477" s="36"/>
      <c r="BR477" s="36"/>
      <c r="BS477" s="36"/>
      <c r="BT477" s="36"/>
      <c r="BZ477" s="36"/>
      <c r="CA477" s="36"/>
      <c r="CB477" s="36"/>
      <c r="CH477" s="36"/>
      <c r="CI477" s="36"/>
      <c r="CJ477" s="36"/>
      <c r="CP477" s="36"/>
      <c r="CQ477" s="36"/>
      <c r="CR477" s="36"/>
      <c r="CX477" s="36"/>
      <c r="CY477" s="36"/>
      <c r="CZ477" s="36"/>
      <c r="DF477" s="36">
        <v>3.9099999999999999E-9</v>
      </c>
      <c r="DG477" s="36">
        <v>4.7590261721699996</v>
      </c>
      <c r="DH477" s="36">
        <v>6414.6178116778001</v>
      </c>
      <c r="DI477" s="30">
        <f t="shared" si="280"/>
        <v>3.2078759274195834E-9</v>
      </c>
      <c r="DJ477" s="30">
        <f t="shared" si="281"/>
        <v>3.2083472455390327E-9</v>
      </c>
      <c r="DK477" s="30">
        <f t="shared" si="282"/>
        <v>3.208347225498169E-9</v>
      </c>
      <c r="DL477" s="30">
        <f t="shared" si="283"/>
        <v>3.2083472254990107E-9</v>
      </c>
      <c r="DN477" s="36">
        <v>6.3999999999999996E-10</v>
      </c>
      <c r="DO477" s="36">
        <v>3.98415414793</v>
      </c>
      <c r="DP477" s="36">
        <v>3368.0139827966</v>
      </c>
      <c r="DQ477" s="30">
        <f t="shared" si="284"/>
        <v>-3.3608887150525097E-10</v>
      </c>
      <c r="DR477" s="30">
        <f t="shared" si="285"/>
        <v>-3.3614916965074713E-10</v>
      </c>
      <c r="DS477" s="30">
        <f t="shared" si="286"/>
        <v>-3.3614916708651421E-10</v>
      </c>
      <c r="DT477" s="30">
        <f t="shared" si="287"/>
        <v>-3.3614916708662252E-10</v>
      </c>
      <c r="DV477" s="36"/>
      <c r="DW477" s="36"/>
      <c r="DX477" s="36"/>
      <c r="ED477" s="36"/>
      <c r="EE477" s="36"/>
      <c r="EF477" s="36"/>
      <c r="EL477" s="36"/>
      <c r="EM477" s="36"/>
      <c r="EN477" s="36"/>
      <c r="ET477" s="36"/>
      <c r="EU477" s="36"/>
      <c r="EV477" s="36"/>
    </row>
    <row r="478" spans="14:152" s="30" customFormat="1" ht="12.75">
      <c r="N478" s="36">
        <v>7.54E-9</v>
      </c>
      <c r="O478" s="36">
        <v>2.89691411536</v>
      </c>
      <c r="P478" s="36">
        <v>3296.8935143948001</v>
      </c>
      <c r="Q478" s="30">
        <f t="shared" si="272"/>
        <v>-7.1452608455194919E-9</v>
      </c>
      <c r="R478" s="30">
        <f t="shared" si="273"/>
        <v>-7.145521735819606E-9</v>
      </c>
      <c r="S478" s="30">
        <f t="shared" si="274"/>
        <v>-7.1455217247264134E-9</v>
      </c>
      <c r="T478" s="30">
        <f t="shared" si="275"/>
        <v>-7.1455217247268841E-9</v>
      </c>
      <c r="V478" s="36">
        <v>1.02E-9</v>
      </c>
      <c r="W478" s="36">
        <v>6.1347993709599997</v>
      </c>
      <c r="X478" s="36">
        <v>2277.7073781616</v>
      </c>
      <c r="Y478" s="30">
        <f t="shared" si="276"/>
        <v>9.9739332787453724E-10</v>
      </c>
      <c r="Z478" s="30">
        <f t="shared" si="277"/>
        <v>9.9737733544719818E-10</v>
      </c>
      <c r="AA478" s="30">
        <f t="shared" si="278"/>
        <v>9.9737733612743264E-10</v>
      </c>
      <c r="AB478" s="30">
        <f t="shared" si="279"/>
        <v>9.9737733612740389E-10</v>
      </c>
      <c r="AD478" s="36"/>
      <c r="AE478" s="36"/>
      <c r="AF478" s="36"/>
      <c r="AL478" s="36"/>
      <c r="AM478" s="36"/>
      <c r="AN478" s="36"/>
      <c r="AT478" s="36"/>
      <c r="AU478" s="36"/>
      <c r="AV478" s="36"/>
      <c r="BB478" s="36"/>
      <c r="BC478" s="36"/>
      <c r="BD478" s="36"/>
      <c r="BJ478" s="36"/>
      <c r="BK478" s="36"/>
      <c r="BL478" s="36"/>
      <c r="BR478" s="36"/>
      <c r="BS478" s="36"/>
      <c r="BT478" s="36"/>
      <c r="BZ478" s="36"/>
      <c r="CA478" s="36"/>
      <c r="CB478" s="36"/>
      <c r="CH478" s="36"/>
      <c r="CI478" s="36"/>
      <c r="CJ478" s="36"/>
      <c r="CP478" s="36"/>
      <c r="CQ478" s="36"/>
      <c r="CR478" s="36"/>
      <c r="CX478" s="36"/>
      <c r="CY478" s="36"/>
      <c r="CZ478" s="36"/>
      <c r="DF478" s="36">
        <v>3.9899999999999997E-9</v>
      </c>
      <c r="DG478" s="36">
        <v>1.3770857398</v>
      </c>
      <c r="DH478" s="36">
        <v>9654.612951137</v>
      </c>
      <c r="DI478" s="30">
        <f t="shared" si="280"/>
        <v>-1.2450479497513213E-9</v>
      </c>
      <c r="DJ478" s="30">
        <f t="shared" si="281"/>
        <v>-1.2462509531710864E-9</v>
      </c>
      <c r="DK478" s="30">
        <f t="shared" si="282"/>
        <v>-1.246250902013225E-9</v>
      </c>
      <c r="DL478" s="30">
        <f t="shared" si="283"/>
        <v>-1.2462509020153799E-9</v>
      </c>
      <c r="DN478" s="36">
        <v>6.5000000000000003E-10</v>
      </c>
      <c r="DO478" s="36">
        <v>4.1581028169499996</v>
      </c>
      <c r="DP478" s="36">
        <v>3340.1923506061898</v>
      </c>
      <c r="DQ478" s="30">
        <f t="shared" si="284"/>
        <v>-1.4481037444831536E-10</v>
      </c>
      <c r="DR478" s="30">
        <f t="shared" si="285"/>
        <v>-1.4487994924186299E-10</v>
      </c>
      <c r="DS478" s="30">
        <f t="shared" si="286"/>
        <v>-1.4487994628306927E-10</v>
      </c>
      <c r="DT478" s="30">
        <f t="shared" si="287"/>
        <v>-1.4487994628319309E-10</v>
      </c>
      <c r="DV478" s="36"/>
      <c r="DW478" s="36"/>
      <c r="DX478" s="36"/>
      <c r="ED478" s="36"/>
      <c r="EE478" s="36"/>
      <c r="EF478" s="36"/>
      <c r="EL478" s="36"/>
      <c r="EM478" s="36"/>
      <c r="EN478" s="36"/>
      <c r="ET478" s="36"/>
      <c r="EU478" s="36"/>
      <c r="EV478" s="36"/>
    </row>
    <row r="479" spans="14:152" s="30" customFormat="1" ht="12.75">
      <c r="N479" s="36">
        <v>7.3600000000000002E-9</v>
      </c>
      <c r="O479" s="36">
        <v>2.2103801646400001</v>
      </c>
      <c r="P479" s="36">
        <v>146.8116865236</v>
      </c>
      <c r="Q479" s="30">
        <f t="shared" si="272"/>
        <v>1.2772630572300728E-9</v>
      </c>
      <c r="R479" s="30">
        <f t="shared" si="273"/>
        <v>1.2772980376450661E-9</v>
      </c>
      <c r="S479" s="30">
        <f t="shared" si="274"/>
        <v>1.2772980361574419E-9</v>
      </c>
      <c r="T479" s="30">
        <f t="shared" si="275"/>
        <v>1.2772980361575065E-9</v>
      </c>
      <c r="V479" s="36">
        <v>9.900000000000001E-10</v>
      </c>
      <c r="W479" s="36">
        <v>0.10085261274</v>
      </c>
      <c r="X479" s="36">
        <v>12839.872288705399</v>
      </c>
      <c r="Y479" s="30">
        <f t="shared" si="276"/>
        <v>-3.9000741074786973E-10</v>
      </c>
      <c r="Z479" s="30">
        <f t="shared" si="277"/>
        <v>-3.9039143794508317E-10</v>
      </c>
      <c r="AA479" s="30">
        <f t="shared" si="278"/>
        <v>-3.9039142161490528E-10</v>
      </c>
      <c r="AB479" s="30">
        <f t="shared" si="279"/>
        <v>-3.9039142161559055E-10</v>
      </c>
      <c r="AD479" s="36"/>
      <c r="AE479" s="36"/>
      <c r="AF479" s="36"/>
      <c r="AL479" s="36"/>
      <c r="AM479" s="36"/>
      <c r="AN479" s="36"/>
      <c r="AT479" s="36"/>
      <c r="AU479" s="36"/>
      <c r="AV479" s="36"/>
      <c r="BB479" s="36"/>
      <c r="BC479" s="36"/>
      <c r="BD479" s="36"/>
      <c r="BJ479" s="36"/>
      <c r="BK479" s="36"/>
      <c r="BL479" s="36"/>
      <c r="BR479" s="36"/>
      <c r="BS479" s="36"/>
      <c r="BT479" s="36"/>
      <c r="BZ479" s="36"/>
      <c r="CA479" s="36"/>
      <c r="CB479" s="36"/>
      <c r="CH479" s="36"/>
      <c r="CI479" s="36"/>
      <c r="CJ479" s="36"/>
      <c r="CP479" s="36"/>
      <c r="CQ479" s="36"/>
      <c r="CR479" s="36"/>
      <c r="CX479" s="36"/>
      <c r="CY479" s="36"/>
      <c r="CZ479" s="36"/>
      <c r="DF479" s="36">
        <v>3.8099999999999999E-9</v>
      </c>
      <c r="DG479" s="36">
        <v>2.74120772781</v>
      </c>
      <c r="DH479" s="36">
        <v>1854.6323056346</v>
      </c>
      <c r="DI479" s="30">
        <f t="shared" si="280"/>
        <v>1.1696916449638908E-9</v>
      </c>
      <c r="DJ479" s="30">
        <f t="shared" si="281"/>
        <v>1.1694705811977011E-9</v>
      </c>
      <c r="DK479" s="30">
        <f t="shared" si="282"/>
        <v>1.1694705905990496E-9</v>
      </c>
      <c r="DL479" s="30">
        <f t="shared" si="283"/>
        <v>1.1694705905986567E-9</v>
      </c>
      <c r="DN479" s="36">
        <v>7.1000000000000003E-10</v>
      </c>
      <c r="DO479" s="36">
        <v>3.8204432386199998</v>
      </c>
      <c r="DP479" s="36">
        <v>6578.1320791810003</v>
      </c>
      <c r="DQ479" s="30">
        <f t="shared" si="284"/>
        <v>2.329115013680237E-10</v>
      </c>
      <c r="DR479" s="30">
        <f t="shared" si="285"/>
        <v>2.3276646371788314E-10</v>
      </c>
      <c r="DS479" s="30">
        <f t="shared" si="286"/>
        <v>2.3276646988618352E-10</v>
      </c>
      <c r="DT479" s="30">
        <f t="shared" si="287"/>
        <v>2.3276646988592141E-10</v>
      </c>
      <c r="DV479" s="36"/>
      <c r="DW479" s="36"/>
      <c r="DX479" s="36"/>
      <c r="ED479" s="36"/>
      <c r="EE479" s="36"/>
      <c r="EF479" s="36"/>
      <c r="EL479" s="36"/>
      <c r="EM479" s="36"/>
      <c r="EN479" s="36"/>
      <c r="ET479" s="36"/>
      <c r="EU479" s="36"/>
      <c r="EV479" s="36"/>
    </row>
    <row r="480" spans="14:152" s="30" customFormat="1" ht="12.75">
      <c r="N480" s="36">
        <v>7.8500000000000008E-9</v>
      </c>
      <c r="O480" s="36">
        <v>2.3284496672100001</v>
      </c>
      <c r="P480" s="36">
        <v>3340.1825435730998</v>
      </c>
      <c r="Q480" s="30">
        <f t="shared" si="272"/>
        <v>-6.9502787258663941E-9</v>
      </c>
      <c r="R480" s="30">
        <f t="shared" si="273"/>
        <v>-6.9498780146716341E-9</v>
      </c>
      <c r="S480" s="30">
        <f t="shared" si="274"/>
        <v>-6.9498780317145946E-9</v>
      </c>
      <c r="T480" s="30">
        <f t="shared" si="275"/>
        <v>-6.9498780317138683E-9</v>
      </c>
      <c r="V480" s="36">
        <v>1.3399999999999999E-9</v>
      </c>
      <c r="W480" s="36">
        <v>2.9163794729500001</v>
      </c>
      <c r="X480" s="36">
        <v>57.878696003800002</v>
      </c>
      <c r="Y480" s="30">
        <f t="shared" si="276"/>
        <v>-1.1450877480663414E-9</v>
      </c>
      <c r="Z480" s="30">
        <f t="shared" si="277"/>
        <v>-1.1450864239175911E-9</v>
      </c>
      <c r="AA480" s="30">
        <f t="shared" si="278"/>
        <v>-1.1450864239739037E-9</v>
      </c>
      <c r="AB480" s="30">
        <f t="shared" si="279"/>
        <v>-1.1450864239739016E-9</v>
      </c>
      <c r="AD480" s="36"/>
      <c r="AE480" s="36"/>
      <c r="AF480" s="36"/>
      <c r="AL480" s="36"/>
      <c r="AM480" s="36"/>
      <c r="AN480" s="36"/>
      <c r="AT480" s="36"/>
      <c r="AU480" s="36"/>
      <c r="AV480" s="36"/>
      <c r="BB480" s="36"/>
      <c r="BC480" s="36"/>
      <c r="BD480" s="36"/>
      <c r="BJ480" s="36"/>
      <c r="BK480" s="36"/>
      <c r="BL480" s="36"/>
      <c r="BR480" s="36"/>
      <c r="BS480" s="36"/>
      <c r="BT480" s="36"/>
      <c r="BZ480" s="36"/>
      <c r="CA480" s="36"/>
      <c r="CB480" s="36"/>
      <c r="CH480" s="36"/>
      <c r="CI480" s="36"/>
      <c r="CJ480" s="36"/>
      <c r="CP480" s="36"/>
      <c r="CQ480" s="36"/>
      <c r="CR480" s="36"/>
      <c r="CX480" s="36"/>
      <c r="CY480" s="36"/>
      <c r="CZ480" s="36"/>
      <c r="DF480" s="36">
        <v>3.7799999999999998E-9</v>
      </c>
      <c r="DG480" s="36">
        <v>4.1636686601799999</v>
      </c>
      <c r="DH480" s="36">
        <v>13553.8979729108</v>
      </c>
      <c r="DI480" s="30">
        <f t="shared" si="280"/>
        <v>-1.1209415011582523E-9</v>
      </c>
      <c r="DJ480" s="30">
        <f t="shared" si="281"/>
        <v>-1.1225497927217496E-9</v>
      </c>
      <c r="DK480" s="30">
        <f t="shared" si="282"/>
        <v>-1.122549724330104E-9</v>
      </c>
      <c r="DL480" s="30">
        <f t="shared" si="283"/>
        <v>-1.1225497243330279E-9</v>
      </c>
      <c r="DN480" s="36">
        <v>8.0000000000000003E-10</v>
      </c>
      <c r="DO480" s="36">
        <v>1.02128994578</v>
      </c>
      <c r="DP480" s="36">
        <v>7321.1221397135996</v>
      </c>
      <c r="DQ480" s="30">
        <f t="shared" si="284"/>
        <v>-2.3740796518726913E-10</v>
      </c>
      <c r="DR480" s="30">
        <f t="shared" si="285"/>
        <v>-2.3759181361075846E-10</v>
      </c>
      <c r="DS480" s="30">
        <f t="shared" si="286"/>
        <v>-2.3759180579246258E-10</v>
      </c>
      <c r="DT480" s="30">
        <f t="shared" si="287"/>
        <v>-2.3759180579279366E-10</v>
      </c>
      <c r="DV480" s="36"/>
      <c r="DW480" s="36"/>
      <c r="DX480" s="36"/>
      <c r="ED480" s="36"/>
      <c r="EE480" s="36"/>
      <c r="EF480" s="36"/>
      <c r="EL480" s="36"/>
      <c r="EM480" s="36"/>
      <c r="EN480" s="36"/>
      <c r="ET480" s="36"/>
      <c r="EU480" s="36"/>
      <c r="EV480" s="36"/>
    </row>
    <row r="481" spans="14:152" s="30" customFormat="1" ht="12.75">
      <c r="N481" s="36">
        <v>6.8500000000000001E-9</v>
      </c>
      <c r="O481" s="36">
        <v>2.3494883439700001</v>
      </c>
      <c r="P481" s="36">
        <v>1.1806426521</v>
      </c>
      <c r="Q481" s="30">
        <f t="shared" si="272"/>
        <v>-4.7790680570761045E-9</v>
      </c>
      <c r="R481" s="30">
        <f t="shared" si="273"/>
        <v>-4.7790678666174243E-9</v>
      </c>
      <c r="S481" s="30">
        <f t="shared" si="274"/>
        <v>-4.7790678666255241E-9</v>
      </c>
      <c r="T481" s="30">
        <f t="shared" si="275"/>
        <v>-4.7790678666255241E-9</v>
      </c>
      <c r="V481" s="36">
        <v>1.0399999999999999E-9</v>
      </c>
      <c r="W481" s="36">
        <v>3.3028305232999999</v>
      </c>
      <c r="X481" s="36">
        <v>3399.9862886134001</v>
      </c>
      <c r="Y481" s="30">
        <f t="shared" si="276"/>
        <v>-1.0268285361810903E-9</v>
      </c>
      <c r="Z481" s="30">
        <f t="shared" si="277"/>
        <v>-1.0268469702951291E-9</v>
      </c>
      <c r="AA481" s="30">
        <f t="shared" si="278"/>
        <v>-1.0268469695114479E-9</v>
      </c>
      <c r="AB481" s="30">
        <f t="shared" si="279"/>
        <v>-1.0268469695114812E-9</v>
      </c>
      <c r="AD481" s="36"/>
      <c r="AE481" s="36"/>
      <c r="AF481" s="36"/>
      <c r="AL481" s="36"/>
      <c r="AM481" s="36"/>
      <c r="AN481" s="36"/>
      <c r="AT481" s="36"/>
      <c r="AU481" s="36"/>
      <c r="AV481" s="36"/>
      <c r="BB481" s="36"/>
      <c r="BC481" s="36"/>
      <c r="BD481" s="36"/>
      <c r="BJ481" s="36"/>
      <c r="BK481" s="36"/>
      <c r="BL481" s="36"/>
      <c r="BR481" s="36"/>
      <c r="BS481" s="36"/>
      <c r="BT481" s="36"/>
      <c r="BZ481" s="36"/>
      <c r="CA481" s="36"/>
      <c r="CB481" s="36"/>
      <c r="CH481" s="36"/>
      <c r="CI481" s="36"/>
      <c r="CJ481" s="36"/>
      <c r="CP481" s="36"/>
      <c r="CQ481" s="36"/>
      <c r="CR481" s="36"/>
      <c r="CX481" s="36"/>
      <c r="CY481" s="36"/>
      <c r="CZ481" s="36"/>
      <c r="DF481" s="36">
        <v>4.0899999999999997E-9</v>
      </c>
      <c r="DG481" s="36">
        <v>3.1211740963499999</v>
      </c>
      <c r="DH481" s="36">
        <v>3723.4917052708001</v>
      </c>
      <c r="DI481" s="30">
        <f t="shared" si="280"/>
        <v>9.9299911105375381E-10</v>
      </c>
      <c r="DJ481" s="30">
        <f t="shared" si="281"/>
        <v>9.9348473639688789E-10</v>
      </c>
      <c r="DK481" s="30">
        <f t="shared" si="282"/>
        <v>9.9348471574483497E-10</v>
      </c>
      <c r="DL481" s="30">
        <f t="shared" si="283"/>
        <v>9.9348471574570888E-10</v>
      </c>
      <c r="DN481" s="36">
        <v>6.3999999999999996E-10</v>
      </c>
      <c r="DO481" s="36">
        <v>1.07965886113</v>
      </c>
      <c r="DP481" s="36">
        <v>6944.3087767724001</v>
      </c>
      <c r="DQ481" s="30">
        <f t="shared" si="284"/>
        <v>6.1585752618139312E-10</v>
      </c>
      <c r="DR481" s="30">
        <f t="shared" si="285"/>
        <v>6.1589725829415734E-10</v>
      </c>
      <c r="DS481" s="30">
        <f t="shared" si="286"/>
        <v>6.1589725660513848E-10</v>
      </c>
      <c r="DT481" s="30">
        <f t="shared" si="287"/>
        <v>6.1589725660521024E-10</v>
      </c>
      <c r="DV481" s="36"/>
      <c r="DW481" s="36"/>
      <c r="DX481" s="36"/>
      <c r="ED481" s="36"/>
      <c r="EE481" s="36"/>
      <c r="EF481" s="36"/>
      <c r="EL481" s="36"/>
      <c r="EM481" s="36"/>
      <c r="EN481" s="36"/>
      <c r="ET481" s="36"/>
      <c r="EU481" s="36"/>
      <c r="EV481" s="36"/>
    </row>
    <row r="482" spans="14:152" s="30" customFormat="1" ht="12.75">
      <c r="N482" s="36">
        <v>6.7700000000000004E-9</v>
      </c>
      <c r="O482" s="36">
        <v>4.3380350705000001</v>
      </c>
      <c r="P482" s="36">
        <v>3877.4169387952002</v>
      </c>
      <c r="Q482" s="30">
        <f t="shared" si="272"/>
        <v>-7.9817333223238252E-10</v>
      </c>
      <c r="R482" s="30">
        <f t="shared" si="273"/>
        <v>-7.9731644860748683E-10</v>
      </c>
      <c r="S482" s="30">
        <f t="shared" si="274"/>
        <v>-7.9731648504876442E-10</v>
      </c>
      <c r="T482" s="30">
        <f t="shared" si="275"/>
        <v>-7.9731648504723589E-10</v>
      </c>
      <c r="V482" s="36">
        <v>1.08E-9</v>
      </c>
      <c r="W482" s="36">
        <v>4.9269976022100002</v>
      </c>
      <c r="X482" s="36">
        <v>802.36392244620004</v>
      </c>
      <c r="Y482" s="30">
        <f t="shared" si="276"/>
        <v>9.5883462532448777E-10</v>
      </c>
      <c r="Z482" s="30">
        <f t="shared" si="277"/>
        <v>9.5884773426317997E-10</v>
      </c>
      <c r="AA482" s="30">
        <f t="shared" si="278"/>
        <v>9.5884773370570553E-10</v>
      </c>
      <c r="AB482" s="30">
        <f t="shared" si="279"/>
        <v>9.5884773370572931E-10</v>
      </c>
      <c r="AD482" s="36"/>
      <c r="AE482" s="36"/>
      <c r="AF482" s="36"/>
      <c r="AL482" s="36"/>
      <c r="AM482" s="36"/>
      <c r="AN482" s="36"/>
      <c r="AT482" s="36"/>
      <c r="AU482" s="36"/>
      <c r="AV482" s="36"/>
      <c r="BB482" s="36"/>
      <c r="BC482" s="36"/>
      <c r="BD482" s="36"/>
      <c r="BJ482" s="36"/>
      <c r="BK482" s="36"/>
      <c r="BL482" s="36"/>
      <c r="BR482" s="36"/>
      <c r="BS482" s="36"/>
      <c r="BT482" s="36"/>
      <c r="BZ482" s="36"/>
      <c r="CA482" s="36"/>
      <c r="CB482" s="36"/>
      <c r="CH482" s="36"/>
      <c r="CI482" s="36"/>
      <c r="CJ482" s="36"/>
      <c r="CP482" s="36"/>
      <c r="CQ482" s="36"/>
      <c r="CR482" s="36"/>
      <c r="CX482" s="36"/>
      <c r="CY482" s="36"/>
      <c r="CZ482" s="36"/>
      <c r="DF482" s="36">
        <v>3.7900000000000004E-9</v>
      </c>
      <c r="DG482" s="36">
        <v>5.8757871168199998</v>
      </c>
      <c r="DH482" s="36">
        <v>6357.7194367421998</v>
      </c>
      <c r="DI482" s="30">
        <f t="shared" si="280"/>
        <v>-1.7167020631103661E-9</v>
      </c>
      <c r="DJ482" s="30">
        <f t="shared" si="281"/>
        <v>-1.7159958626715293E-9</v>
      </c>
      <c r="DK482" s="30">
        <f t="shared" si="282"/>
        <v>-1.7159958927059476E-9</v>
      </c>
      <c r="DL482" s="30">
        <f t="shared" si="283"/>
        <v>-1.7159958927046752E-9</v>
      </c>
      <c r="DN482" s="36">
        <v>6.3999999999999996E-10</v>
      </c>
      <c r="DO482" s="36">
        <v>1.20215520018</v>
      </c>
      <c r="DP482" s="36">
        <v>38.133035637799999</v>
      </c>
      <c r="DQ482" s="30">
        <f t="shared" si="284"/>
        <v>3.5077414447090062E-10</v>
      </c>
      <c r="DR482" s="30">
        <f t="shared" si="285"/>
        <v>3.5077481548865918E-10</v>
      </c>
      <c r="DS482" s="30">
        <f t="shared" si="286"/>
        <v>3.5077481546012254E-10</v>
      </c>
      <c r="DT482" s="30">
        <f t="shared" si="287"/>
        <v>3.5077481546012378E-10</v>
      </c>
      <c r="DV482" s="36"/>
      <c r="DW482" s="36"/>
      <c r="DX482" s="36"/>
      <c r="ED482" s="36"/>
      <c r="EE482" s="36"/>
      <c r="EF482" s="36"/>
      <c r="EL482" s="36"/>
      <c r="EM482" s="36"/>
      <c r="EN482" s="36"/>
      <c r="ET482" s="36"/>
      <c r="EU482" s="36"/>
      <c r="EV482" s="36"/>
    </row>
    <row r="483" spans="14:152" s="30" customFormat="1" ht="12.75">
      <c r="N483" s="36">
        <v>7.2900000000000003E-9</v>
      </c>
      <c r="O483" s="36">
        <v>3.5672638595700001</v>
      </c>
      <c r="P483" s="36">
        <v>485.97205278960001</v>
      </c>
      <c r="Q483" s="30">
        <f t="shared" si="272"/>
        <v>4.6854094767542132E-9</v>
      </c>
      <c r="R483" s="30">
        <f t="shared" si="273"/>
        <v>4.6854986942896509E-9</v>
      </c>
      <c r="S483" s="30">
        <f t="shared" si="274"/>
        <v>4.6854986904954909E-9</v>
      </c>
      <c r="T483" s="30">
        <f t="shared" si="275"/>
        <v>4.6854986904956497E-9</v>
      </c>
      <c r="V483" s="36">
        <v>1.0600000000000001E-9</v>
      </c>
      <c r="W483" s="36">
        <v>2.8929833004300001</v>
      </c>
      <c r="X483" s="36">
        <v>7799.9806455024</v>
      </c>
      <c r="Y483" s="30">
        <f t="shared" si="276"/>
        <v>-9.3719851684593494E-10</v>
      </c>
      <c r="Z483" s="30">
        <f t="shared" si="277"/>
        <v>-9.373254653214925E-10</v>
      </c>
      <c r="AA483" s="30">
        <f t="shared" si="278"/>
        <v>-9.373254599240201E-10</v>
      </c>
      <c r="AB483" s="30">
        <f t="shared" si="279"/>
        <v>-9.3732545992424509E-10</v>
      </c>
      <c r="AD483" s="36"/>
      <c r="AE483" s="36"/>
      <c r="AF483" s="36"/>
      <c r="AL483" s="36"/>
      <c r="AM483" s="36"/>
      <c r="AN483" s="36"/>
      <c r="AT483" s="36"/>
      <c r="AU483" s="36"/>
      <c r="AV483" s="36"/>
      <c r="BB483" s="36"/>
      <c r="BC483" s="36"/>
      <c r="BD483" s="36"/>
      <c r="BJ483" s="36"/>
      <c r="BK483" s="36"/>
      <c r="BL483" s="36"/>
      <c r="BR483" s="36"/>
      <c r="BS483" s="36"/>
      <c r="BT483" s="36"/>
      <c r="BZ483" s="36"/>
      <c r="CA483" s="36"/>
      <c r="CB483" s="36"/>
      <c r="CH483" s="36"/>
      <c r="CI483" s="36"/>
      <c r="CJ483" s="36"/>
      <c r="CP483" s="36"/>
      <c r="CQ483" s="36"/>
      <c r="CR483" s="36"/>
      <c r="CX483" s="36"/>
      <c r="CY483" s="36"/>
      <c r="CZ483" s="36"/>
      <c r="DF483" s="36">
        <v>3.7499999999999997E-9</v>
      </c>
      <c r="DG483" s="36">
        <v>3.29175394061</v>
      </c>
      <c r="DH483" s="36">
        <v>31022.753170856198</v>
      </c>
      <c r="DI483" s="30">
        <f t="shared" si="280"/>
        <v>2.2423647878518336E-9</v>
      </c>
      <c r="DJ483" s="30">
        <f t="shared" si="281"/>
        <v>2.2454287910058764E-9</v>
      </c>
      <c r="DK483" s="30">
        <f t="shared" si="282"/>
        <v>2.2454286607515358E-9</v>
      </c>
      <c r="DL483" s="30">
        <f t="shared" si="283"/>
        <v>2.2454286607569989E-9</v>
      </c>
      <c r="DN483" s="36">
        <v>6.9999999999999996E-10</v>
      </c>
      <c r="DO483" s="36">
        <v>5.1116691147799997</v>
      </c>
      <c r="DP483" s="36">
        <v>9485.0327680040009</v>
      </c>
      <c r="DQ483" s="30">
        <f t="shared" si="284"/>
        <v>-6.5637745529589305E-10</v>
      </c>
      <c r="DR483" s="30">
        <f t="shared" si="285"/>
        <v>-6.56301581084766E-10</v>
      </c>
      <c r="DS483" s="30">
        <f t="shared" si="286"/>
        <v>-6.5630158431285272E-10</v>
      </c>
      <c r="DT483" s="30">
        <f t="shared" si="287"/>
        <v>-6.5630158431271603E-10</v>
      </c>
      <c r="DV483" s="36"/>
      <c r="DW483" s="36"/>
      <c r="DX483" s="36"/>
      <c r="ED483" s="36"/>
      <c r="EE483" s="36"/>
      <c r="EF483" s="36"/>
      <c r="EL483" s="36"/>
      <c r="EM483" s="36"/>
      <c r="EN483" s="36"/>
      <c r="ET483" s="36"/>
      <c r="EU483" s="36"/>
      <c r="EV483" s="36"/>
    </row>
    <row r="484" spans="14:152" s="30" customFormat="1" ht="12.75">
      <c r="N484" s="36">
        <v>6.6800000000000001E-9</v>
      </c>
      <c r="O484" s="36">
        <v>5.1679889107800001</v>
      </c>
      <c r="P484" s="36">
        <v>12721.572099417001</v>
      </c>
      <c r="Q484" s="30">
        <f t="shared" si="272"/>
        <v>-5.4914646485690894E-9</v>
      </c>
      <c r="R484" s="30">
        <f t="shared" si="273"/>
        <v>-5.4930547104950402E-9</v>
      </c>
      <c r="S484" s="30">
        <f t="shared" si="274"/>
        <v>-5.4930546428943812E-9</v>
      </c>
      <c r="T484" s="30">
        <f t="shared" si="275"/>
        <v>-5.4930546428971903E-9</v>
      </c>
      <c r="V484" s="36">
        <v>1.1200000000000001E-9</v>
      </c>
      <c r="W484" s="36">
        <v>3.12761163915</v>
      </c>
      <c r="X484" s="36">
        <v>5989.0672521728002</v>
      </c>
      <c r="Y484" s="30">
        <f t="shared" si="276"/>
        <v>2.5978052233801163E-10</v>
      </c>
      <c r="Z484" s="30">
        <f t="shared" si="277"/>
        <v>2.599950017239316E-10</v>
      </c>
      <c r="AA484" s="30">
        <f t="shared" si="278"/>
        <v>2.5999499260290329E-10</v>
      </c>
      <c r="AB484" s="30">
        <f t="shared" si="279"/>
        <v>2.5999499260329031E-10</v>
      </c>
      <c r="AD484" s="36"/>
      <c r="AE484" s="36"/>
      <c r="AF484" s="36"/>
      <c r="AL484" s="36"/>
      <c r="AM484" s="36"/>
      <c r="AN484" s="36"/>
      <c r="AT484" s="36"/>
      <c r="AU484" s="36"/>
      <c r="AV484" s="36"/>
      <c r="BB484" s="36"/>
      <c r="BC484" s="36"/>
      <c r="BD484" s="36"/>
      <c r="BJ484" s="36"/>
      <c r="BK484" s="36"/>
      <c r="BL484" s="36"/>
      <c r="BR484" s="36"/>
      <c r="BS484" s="36"/>
      <c r="BT484" s="36"/>
      <c r="BZ484" s="36"/>
      <c r="CA484" s="36"/>
      <c r="CB484" s="36"/>
      <c r="CH484" s="36"/>
      <c r="CI484" s="36"/>
      <c r="CJ484" s="36"/>
      <c r="CP484" s="36"/>
      <c r="CQ484" s="36"/>
      <c r="CR484" s="36"/>
      <c r="CX484" s="36"/>
      <c r="CY484" s="36"/>
      <c r="CZ484" s="36"/>
      <c r="DF484" s="36">
        <v>3.58E-9</v>
      </c>
      <c r="DG484" s="36">
        <v>3.9913413804800002</v>
      </c>
      <c r="DH484" s="36">
        <v>8958.9322315612008</v>
      </c>
      <c r="DI484" s="30">
        <f t="shared" si="280"/>
        <v>-4.6060706013069863E-10</v>
      </c>
      <c r="DJ484" s="30">
        <f t="shared" si="281"/>
        <v>-4.6165258224553699E-10</v>
      </c>
      <c r="DK484" s="30">
        <f t="shared" si="282"/>
        <v>-4.6165253778309143E-10</v>
      </c>
      <c r="DL484" s="30">
        <f t="shared" si="283"/>
        <v>-4.6165253778498335E-10</v>
      </c>
      <c r="DN484" s="36">
        <v>6.6999999999999996E-10</v>
      </c>
      <c r="DO484" s="36">
        <v>2.22216014849</v>
      </c>
      <c r="DP484" s="36">
        <v>4845.9002357928002</v>
      </c>
      <c r="DQ484" s="30">
        <f t="shared" si="284"/>
        <v>5.9227747875974234E-10</v>
      </c>
      <c r="DR484" s="30">
        <f t="shared" si="285"/>
        <v>5.9232736569618747E-10</v>
      </c>
      <c r="DS484" s="30">
        <f t="shared" si="286"/>
        <v>5.9232736357494804E-10</v>
      </c>
      <c r="DT484" s="30">
        <f t="shared" si="287"/>
        <v>5.923273635750382E-10</v>
      </c>
      <c r="DV484" s="36"/>
      <c r="DW484" s="36"/>
      <c r="DX484" s="36"/>
      <c r="ED484" s="36"/>
      <c r="EE484" s="36"/>
      <c r="EF484" s="36"/>
      <c r="EL484" s="36"/>
      <c r="EM484" s="36"/>
      <c r="EN484" s="36"/>
      <c r="ET484" s="36"/>
      <c r="EU484" s="36"/>
      <c r="EV484" s="36"/>
    </row>
    <row r="485" spans="14:152" s="30" customFormat="1" ht="12.75">
      <c r="N485" s="36">
        <v>7.13E-9</v>
      </c>
      <c r="O485" s="36">
        <v>4.8055869977199999</v>
      </c>
      <c r="P485" s="36">
        <v>4142.9763491459998</v>
      </c>
      <c r="Q485" s="30">
        <f t="shared" si="272"/>
        <v>5.5256287191872096E-9</v>
      </c>
      <c r="R485" s="30">
        <f t="shared" si="273"/>
        <v>5.5262423362288983E-9</v>
      </c>
      <c r="S485" s="30">
        <f t="shared" si="274"/>
        <v>5.5262423101355678E-9</v>
      </c>
      <c r="T485" s="30">
        <f t="shared" si="275"/>
        <v>5.526242310136672E-9</v>
      </c>
      <c r="V485" s="36">
        <v>9.4000000000000006E-10</v>
      </c>
      <c r="W485" s="36">
        <v>3.4256259656100001</v>
      </c>
      <c r="X485" s="36">
        <v>3510.1926098327999</v>
      </c>
      <c r="Y485" s="30">
        <f t="shared" si="276"/>
        <v>-8.8960524435154376E-10</v>
      </c>
      <c r="Z485" s="30">
        <f t="shared" si="277"/>
        <v>-8.8957020124160784E-10</v>
      </c>
      <c r="AA485" s="30">
        <f t="shared" si="278"/>
        <v>-8.8957020273215029E-10</v>
      </c>
      <c r="AB485" s="30">
        <f t="shared" si="279"/>
        <v>-8.8957020273208773E-10</v>
      </c>
      <c r="AD485" s="36"/>
      <c r="AE485" s="36"/>
      <c r="AF485" s="36"/>
      <c r="AL485" s="36"/>
      <c r="AM485" s="36"/>
      <c r="AN485" s="36"/>
      <c r="AT485" s="36"/>
      <c r="AU485" s="36"/>
      <c r="AV485" s="36"/>
      <c r="BB485" s="36"/>
      <c r="BC485" s="36"/>
      <c r="BD485" s="36"/>
      <c r="BJ485" s="36"/>
      <c r="BK485" s="36"/>
      <c r="BL485" s="36"/>
      <c r="BR485" s="36"/>
      <c r="BS485" s="36"/>
      <c r="BT485" s="36"/>
      <c r="BZ485" s="36"/>
      <c r="CA485" s="36"/>
      <c r="CB485" s="36"/>
      <c r="CH485" s="36"/>
      <c r="CI485" s="36"/>
      <c r="CJ485" s="36"/>
      <c r="CP485" s="36"/>
      <c r="CQ485" s="36"/>
      <c r="CR485" s="36"/>
      <c r="CX485" s="36"/>
      <c r="CY485" s="36"/>
      <c r="CZ485" s="36"/>
      <c r="DF485" s="36">
        <v>3.9000000000000002E-9</v>
      </c>
      <c r="DG485" s="36">
        <v>2.0117521199200001</v>
      </c>
      <c r="DH485" s="36">
        <v>1903.4368125011999</v>
      </c>
      <c r="DI485" s="30">
        <f t="shared" si="280"/>
        <v>-2.4765062321727964E-9</v>
      </c>
      <c r="DJ485" s="30">
        <f t="shared" si="281"/>
        <v>-2.4766947374003129E-9</v>
      </c>
      <c r="DK485" s="30">
        <f t="shared" si="282"/>
        <v>-2.4766947293838925E-9</v>
      </c>
      <c r="DL485" s="30">
        <f t="shared" si="283"/>
        <v>-2.47669472938423E-9</v>
      </c>
      <c r="DN485" s="36">
        <v>8.3000000000000003E-10</v>
      </c>
      <c r="DO485" s="36">
        <v>1.8606784214800001</v>
      </c>
      <c r="DP485" s="36">
        <v>931.36308685179995</v>
      </c>
      <c r="DQ485" s="30">
        <f t="shared" si="284"/>
        <v>-8.1916737877482535E-10</v>
      </c>
      <c r="DR485" s="30">
        <f t="shared" si="285"/>
        <v>-8.1916328630171494E-10</v>
      </c>
      <c r="DS485" s="30">
        <f t="shared" si="286"/>
        <v>-8.1916328647577329E-10</v>
      </c>
      <c r="DT485" s="30">
        <f t="shared" si="287"/>
        <v>-8.1916328647576595E-10</v>
      </c>
      <c r="DV485" s="36"/>
      <c r="DW485" s="36"/>
      <c r="DX485" s="36"/>
      <c r="ED485" s="36"/>
      <c r="EE485" s="36"/>
      <c r="EF485" s="36"/>
      <c r="EL485" s="36"/>
      <c r="EM485" s="36"/>
      <c r="EN485" s="36"/>
      <c r="ET485" s="36"/>
      <c r="EU485" s="36"/>
      <c r="EV485" s="36"/>
    </row>
    <row r="486" spans="14:152" s="30" customFormat="1" ht="12.75">
      <c r="N486" s="36">
        <v>8.4200000000000003E-9</v>
      </c>
      <c r="O486" s="36">
        <v>1.5970873215500001</v>
      </c>
      <c r="P486" s="36">
        <v>16304.913130090799</v>
      </c>
      <c r="Q486" s="30">
        <f t="shared" si="272"/>
        <v>5.6068618811982649E-9</v>
      </c>
      <c r="R486" s="30">
        <f t="shared" si="273"/>
        <v>5.6034942459189938E-9</v>
      </c>
      <c r="S486" s="30">
        <f t="shared" si="274"/>
        <v>5.6034943891698312E-9</v>
      </c>
      <c r="T486" s="30">
        <f t="shared" si="275"/>
        <v>5.6034943891638473E-9</v>
      </c>
      <c r="V486" s="36">
        <v>1.02E-9</v>
      </c>
      <c r="W486" s="36">
        <v>0.94285421551000004</v>
      </c>
      <c r="X486" s="36">
        <v>3209.0704650133998</v>
      </c>
      <c r="Y486" s="30">
        <f t="shared" si="276"/>
        <v>-4.2399179165870564E-10</v>
      </c>
      <c r="Z486" s="30">
        <f t="shared" si="277"/>
        <v>-4.2389392717080956E-10</v>
      </c>
      <c r="AA486" s="30">
        <f t="shared" si="278"/>
        <v>-4.2389393133282708E-10</v>
      </c>
      <c r="AB486" s="30">
        <f t="shared" si="279"/>
        <v>-4.2389393133264913E-10</v>
      </c>
      <c r="AD486" s="36"/>
      <c r="AE486" s="36"/>
      <c r="AF486" s="36"/>
      <c r="AL486" s="36"/>
      <c r="AM486" s="36"/>
      <c r="AN486" s="36"/>
      <c r="AT486" s="36"/>
      <c r="AU486" s="36"/>
      <c r="AV486" s="36"/>
      <c r="BB486" s="36"/>
      <c r="BC486" s="36"/>
      <c r="BD486" s="36"/>
      <c r="BJ486" s="36"/>
      <c r="BK486" s="36"/>
      <c r="BL486" s="36"/>
      <c r="BR486" s="36"/>
      <c r="BS486" s="36"/>
      <c r="BT486" s="36"/>
      <c r="BZ486" s="36"/>
      <c r="CA486" s="36"/>
      <c r="CB486" s="36"/>
      <c r="CH486" s="36"/>
      <c r="CI486" s="36"/>
      <c r="CJ486" s="36"/>
      <c r="CP486" s="36"/>
      <c r="CQ486" s="36"/>
      <c r="CR486" s="36"/>
      <c r="CX486" s="36"/>
      <c r="CY486" s="36"/>
      <c r="CZ486" s="36"/>
      <c r="DF486" s="36">
        <v>3.7300000000000001E-9</v>
      </c>
      <c r="DG486" s="36">
        <v>1.2701825153099999</v>
      </c>
      <c r="DH486" s="36">
        <v>2111.6503133776</v>
      </c>
      <c r="DI486" s="30">
        <f t="shared" si="280"/>
        <v>-1.9735996986501994E-9</v>
      </c>
      <c r="DJ486" s="30">
        <f t="shared" si="281"/>
        <v>-1.9733799912964416E-9</v>
      </c>
      <c r="DK486" s="30">
        <f t="shared" si="282"/>
        <v>-1.9733800006402172E-9</v>
      </c>
      <c r="DL486" s="30">
        <f t="shared" si="283"/>
        <v>-1.9733800006398234E-9</v>
      </c>
      <c r="DN486" s="36">
        <v>6.3E-10</v>
      </c>
      <c r="DO486" s="36">
        <v>0.45029141698000003</v>
      </c>
      <c r="DP486" s="36">
        <v>6418.1409300267997</v>
      </c>
      <c r="DQ486" s="30">
        <f t="shared" si="284"/>
        <v>-5.2764706975927711E-10</v>
      </c>
      <c r="DR486" s="30">
        <f t="shared" si="285"/>
        <v>-5.2757443498051605E-10</v>
      </c>
      <c r="DS486" s="30">
        <f t="shared" si="286"/>
        <v>-5.2757443806998001E-10</v>
      </c>
      <c r="DT486" s="30">
        <f t="shared" si="287"/>
        <v>-5.2757443806984786E-10</v>
      </c>
      <c r="DV486" s="36"/>
      <c r="DW486" s="36"/>
      <c r="DX486" s="36"/>
      <c r="ED486" s="36"/>
      <c r="EE486" s="36"/>
      <c r="EF486" s="36"/>
      <c r="EL486" s="36"/>
      <c r="EM486" s="36"/>
      <c r="EN486" s="36"/>
      <c r="ET486" s="36"/>
      <c r="EU486" s="36"/>
      <c r="EV486" s="36"/>
    </row>
    <row r="487" spans="14:152" s="30" customFormat="1" ht="12.75">
      <c r="N487" s="36">
        <v>6.9800000000000003E-9</v>
      </c>
      <c r="O487" s="36">
        <v>1.9182960583299999</v>
      </c>
      <c r="P487" s="36">
        <v>6665.9723822145997</v>
      </c>
      <c r="Q487" s="30">
        <f t="shared" si="272"/>
        <v>-6.1777780733736884E-9</v>
      </c>
      <c r="R487" s="30">
        <f t="shared" si="273"/>
        <v>-6.1770660087003668E-9</v>
      </c>
      <c r="S487" s="30">
        <f t="shared" si="274"/>
        <v>-6.1770660389889018E-9</v>
      </c>
      <c r="T487" s="30">
        <f t="shared" si="275"/>
        <v>-6.1770660389876089E-9</v>
      </c>
      <c r="V487" s="36">
        <v>9.5999999999999999E-10</v>
      </c>
      <c r="W487" s="36">
        <v>0.79636181667999995</v>
      </c>
      <c r="X487" s="36">
        <v>3024.2205570432002</v>
      </c>
      <c r="Y487" s="30">
        <f t="shared" si="276"/>
        <v>-9.2681824920507961E-10</v>
      </c>
      <c r="Z487" s="30">
        <f t="shared" si="277"/>
        <v>-9.2679337008480585E-10</v>
      </c>
      <c r="AA487" s="30">
        <f t="shared" si="278"/>
        <v>-9.2679337114304427E-10</v>
      </c>
      <c r="AB487" s="30">
        <f t="shared" si="279"/>
        <v>-9.2679337114299887E-10</v>
      </c>
      <c r="AD487" s="36"/>
      <c r="AE487" s="36"/>
      <c r="AF487" s="36"/>
      <c r="AL487" s="36"/>
      <c r="AM487" s="36"/>
      <c r="AN487" s="36"/>
      <c r="AT487" s="36"/>
      <c r="AU487" s="36"/>
      <c r="AV487" s="36"/>
      <c r="BB487" s="36"/>
      <c r="BC487" s="36"/>
      <c r="BD487" s="36"/>
      <c r="BJ487" s="36"/>
      <c r="BK487" s="36"/>
      <c r="BL487" s="36"/>
      <c r="BR487" s="36"/>
      <c r="BS487" s="36"/>
      <c r="BT487" s="36"/>
      <c r="BZ487" s="36"/>
      <c r="CA487" s="36"/>
      <c r="CB487" s="36"/>
      <c r="CH487" s="36"/>
      <c r="CI487" s="36"/>
      <c r="CJ487" s="36"/>
      <c r="CP487" s="36"/>
      <c r="CQ487" s="36"/>
      <c r="CR487" s="36"/>
      <c r="CX487" s="36"/>
      <c r="CY487" s="36"/>
      <c r="CZ487" s="36"/>
      <c r="DF487" s="36">
        <v>4.9300000000000001E-9</v>
      </c>
      <c r="DG487" s="36">
        <v>4.6629464180599998</v>
      </c>
      <c r="DH487" s="36">
        <v>1435.1476617594001</v>
      </c>
      <c r="DI487" s="30">
        <f t="shared" si="280"/>
        <v>-4.8726030580717947E-9</v>
      </c>
      <c r="DJ487" s="30">
        <f t="shared" si="281"/>
        <v>-4.8725676660691484E-9</v>
      </c>
      <c r="DK487" s="30">
        <f t="shared" si="282"/>
        <v>-4.8725676675745071E-9</v>
      </c>
      <c r="DL487" s="30">
        <f t="shared" si="283"/>
        <v>-4.8725676675744442E-9</v>
      </c>
      <c r="DN487" s="36">
        <v>6.2000000000000003E-10</v>
      </c>
      <c r="DO487" s="36">
        <v>5.6820720587800002</v>
      </c>
      <c r="DP487" s="36">
        <v>4459.3682188025996</v>
      </c>
      <c r="DQ487" s="30">
        <f t="shared" si="284"/>
        <v>6.0840944052567737E-10</v>
      </c>
      <c r="DR487" s="30">
        <f t="shared" si="285"/>
        <v>6.0839194261071122E-10</v>
      </c>
      <c r="DS487" s="30">
        <f t="shared" si="286"/>
        <v>6.0839194335512911E-10</v>
      </c>
      <c r="DT487" s="30">
        <f t="shared" si="287"/>
        <v>6.0839194335509767E-10</v>
      </c>
      <c r="DV487" s="36"/>
      <c r="DW487" s="36"/>
      <c r="DX487" s="36"/>
      <c r="ED487" s="36"/>
      <c r="EE487" s="36"/>
      <c r="EF487" s="36"/>
      <c r="EL487" s="36"/>
      <c r="EM487" s="36"/>
      <c r="EN487" s="36"/>
      <c r="ET487" s="36"/>
      <c r="EU487" s="36"/>
      <c r="EV487" s="36"/>
    </row>
    <row r="488" spans="14:152" s="30" customFormat="1" ht="12.75">
      <c r="N488" s="36">
        <v>6.9800000000000003E-9</v>
      </c>
      <c r="O488" s="36">
        <v>4.6468118815699997</v>
      </c>
      <c r="P488" s="36">
        <v>11216.284290324</v>
      </c>
      <c r="Q488" s="30">
        <f t="shared" si="272"/>
        <v>3.8063230779401476E-9</v>
      </c>
      <c r="R488" s="30">
        <f t="shared" si="273"/>
        <v>3.8041656014410598E-9</v>
      </c>
      <c r="S488" s="30">
        <f t="shared" si="274"/>
        <v>3.8041656932038307E-9</v>
      </c>
      <c r="T488" s="30">
        <f t="shared" si="275"/>
        <v>3.8041656931999636E-9</v>
      </c>
      <c r="V488" s="36">
        <v>9.2999999999999999E-10</v>
      </c>
      <c r="W488" s="36">
        <v>1.08979608844</v>
      </c>
      <c r="X488" s="36">
        <v>14577.1847261198</v>
      </c>
      <c r="Y488" s="30">
        <f t="shared" si="276"/>
        <v>-3.4162323511288357E-10</v>
      </c>
      <c r="Z488" s="30">
        <f t="shared" si="277"/>
        <v>-3.4120871210367182E-10</v>
      </c>
      <c r="AA488" s="30">
        <f t="shared" si="278"/>
        <v>-3.4120872973389706E-10</v>
      </c>
      <c r="AB488" s="30">
        <f t="shared" si="279"/>
        <v>-3.4120872973315937E-10</v>
      </c>
      <c r="AD488" s="36"/>
      <c r="AE488" s="36"/>
      <c r="AF488" s="36"/>
      <c r="AL488" s="36"/>
      <c r="AM488" s="36"/>
      <c r="AN488" s="36"/>
      <c r="AT488" s="36"/>
      <c r="AU488" s="36"/>
      <c r="AV488" s="36"/>
      <c r="BB488" s="36"/>
      <c r="BC488" s="36"/>
      <c r="BD488" s="36"/>
      <c r="BJ488" s="36"/>
      <c r="BK488" s="36"/>
      <c r="BL488" s="36"/>
      <c r="BR488" s="36"/>
      <c r="BS488" s="36"/>
      <c r="BT488" s="36"/>
      <c r="BZ488" s="36"/>
      <c r="CA488" s="36"/>
      <c r="CB488" s="36"/>
      <c r="CH488" s="36"/>
      <c r="CI488" s="36"/>
      <c r="CJ488" s="36"/>
      <c r="CP488" s="36"/>
      <c r="CQ488" s="36"/>
      <c r="CR488" s="36"/>
      <c r="CX488" s="36"/>
      <c r="CY488" s="36"/>
      <c r="CZ488" s="36"/>
      <c r="DF488" s="36">
        <v>3.7900000000000004E-9</v>
      </c>
      <c r="DG488" s="36">
        <v>4.0872045206100003</v>
      </c>
      <c r="DH488" s="36">
        <v>10706.881334325401</v>
      </c>
      <c r="DI488" s="30">
        <f t="shared" si="280"/>
        <v>1.1200545897306674E-9</v>
      </c>
      <c r="DJ488" s="30">
        <f t="shared" si="281"/>
        <v>1.1213288572470989E-9</v>
      </c>
      <c r="DK488" s="30">
        <f t="shared" si="282"/>
        <v>1.1213288030588268E-9</v>
      </c>
      <c r="DL488" s="30">
        <f t="shared" si="283"/>
        <v>1.1213288030611162E-9</v>
      </c>
      <c r="DN488" s="36">
        <v>6.2000000000000003E-10</v>
      </c>
      <c r="DO488" s="36">
        <v>0.62454636834999999</v>
      </c>
      <c r="DP488" s="36">
        <v>6688.2710900975999</v>
      </c>
      <c r="DQ488" s="30">
        <f t="shared" si="284"/>
        <v>2.0134381247243679E-10</v>
      </c>
      <c r="DR488" s="30">
        <f t="shared" si="285"/>
        <v>2.0147273109214193E-10</v>
      </c>
      <c r="DS488" s="30">
        <f t="shared" si="286"/>
        <v>2.0147272560978149E-10</v>
      </c>
      <c r="DT488" s="30">
        <f t="shared" si="287"/>
        <v>2.0147272561001478E-10</v>
      </c>
      <c r="DV488" s="36"/>
      <c r="DW488" s="36"/>
      <c r="DX488" s="36"/>
      <c r="ED488" s="36"/>
      <c r="EE488" s="36"/>
      <c r="EF488" s="36"/>
      <c r="EL488" s="36"/>
      <c r="EM488" s="36"/>
      <c r="EN488" s="36"/>
      <c r="ET488" s="36"/>
      <c r="EU488" s="36"/>
      <c r="EV488" s="36"/>
    </row>
    <row r="489" spans="14:152" s="30" customFormat="1" ht="12.75">
      <c r="N489" s="36">
        <v>6.8400000000000004E-9</v>
      </c>
      <c r="O489" s="36">
        <v>3.8851456335700001</v>
      </c>
      <c r="P489" s="36">
        <v>846.08283475120004</v>
      </c>
      <c r="Q489" s="30">
        <f t="shared" si="272"/>
        <v>4.7358374415118569E-9</v>
      </c>
      <c r="R489" s="30">
        <f t="shared" si="273"/>
        <v>4.7357001759927343E-9</v>
      </c>
      <c r="S489" s="30">
        <f t="shared" si="274"/>
        <v>4.7357001818303522E-9</v>
      </c>
      <c r="T489" s="30">
        <f t="shared" si="275"/>
        <v>4.7357001818301074E-9</v>
      </c>
      <c r="V489" s="36">
        <v>9.6999999999999996E-10</v>
      </c>
      <c r="W489" s="36">
        <v>3.5655153574199998</v>
      </c>
      <c r="X489" s="36">
        <v>14421.8316369884</v>
      </c>
      <c r="Y489" s="30">
        <f t="shared" si="276"/>
        <v>5.247793793766873E-10</v>
      </c>
      <c r="Z489" s="30">
        <f t="shared" si="277"/>
        <v>5.2439257646927882E-10</v>
      </c>
      <c r="AA489" s="30">
        <f t="shared" si="278"/>
        <v>5.2439259292148813E-10</v>
      </c>
      <c r="AB489" s="30">
        <f t="shared" si="279"/>
        <v>5.2439259292079226E-10</v>
      </c>
      <c r="AD489" s="36"/>
      <c r="AE489" s="36"/>
      <c r="AF489" s="36"/>
      <c r="AL489" s="36"/>
      <c r="AM489" s="36"/>
      <c r="AN489" s="36"/>
      <c r="AT489" s="36"/>
      <c r="AU489" s="36"/>
      <c r="AV489" s="36"/>
      <c r="BB489" s="36"/>
      <c r="BC489" s="36"/>
      <c r="BD489" s="36"/>
      <c r="BJ489" s="36"/>
      <c r="BK489" s="36"/>
      <c r="BL489" s="36"/>
      <c r="BR489" s="36"/>
      <c r="BS489" s="36"/>
      <c r="BT489" s="36"/>
      <c r="BZ489" s="36"/>
      <c r="CA489" s="36"/>
      <c r="CB489" s="36"/>
      <c r="CH489" s="36"/>
      <c r="CI489" s="36"/>
      <c r="CJ489" s="36"/>
      <c r="CP489" s="36"/>
      <c r="CQ489" s="36"/>
      <c r="CR489" s="36"/>
      <c r="CX489" s="36"/>
      <c r="CY489" s="36"/>
      <c r="CZ489" s="36"/>
      <c r="DF489" s="36">
        <v>4.6099999999999996E-9</v>
      </c>
      <c r="DG489" s="36">
        <v>1.9012230147</v>
      </c>
      <c r="DH489" s="36">
        <v>25287.723799399799</v>
      </c>
      <c r="DI489" s="30">
        <f t="shared" si="280"/>
        <v>4.5958644685849659E-9</v>
      </c>
      <c r="DJ489" s="30">
        <f t="shared" si="281"/>
        <v>4.5955630162883012E-9</v>
      </c>
      <c r="DK489" s="30">
        <f t="shared" si="282"/>
        <v>4.5955630291757884E-9</v>
      </c>
      <c r="DL489" s="30">
        <f t="shared" si="283"/>
        <v>4.5955630291752392E-9</v>
      </c>
      <c r="DN489" s="36">
        <v>7.5999999999999996E-10</v>
      </c>
      <c r="DO489" s="36">
        <v>0.41820625869</v>
      </c>
      <c r="DP489" s="36">
        <v>5032.7780962021998</v>
      </c>
      <c r="DQ489" s="30">
        <f t="shared" si="284"/>
        <v>-5.3603632406016515E-10</v>
      </c>
      <c r="DR489" s="30">
        <f t="shared" si="285"/>
        <v>-5.3612544840285226E-10</v>
      </c>
      <c r="DS489" s="30">
        <f t="shared" si="286"/>
        <v>-5.3612544461294199E-10</v>
      </c>
      <c r="DT489" s="30">
        <f t="shared" si="287"/>
        <v>-5.3612544461310267E-10</v>
      </c>
      <c r="DV489" s="36"/>
      <c r="DW489" s="36"/>
      <c r="DX489" s="36"/>
      <c r="ED489" s="36"/>
      <c r="EE489" s="36"/>
      <c r="EF489" s="36"/>
      <c r="EL489" s="36"/>
      <c r="EM489" s="36"/>
      <c r="EN489" s="36"/>
      <c r="ET489" s="36"/>
      <c r="EU489" s="36"/>
      <c r="EV489" s="36"/>
    </row>
    <row r="490" spans="14:152" s="30" customFormat="1" ht="12.75">
      <c r="N490" s="36">
        <v>6.6599999999999997E-9</v>
      </c>
      <c r="O490" s="36">
        <v>2.2392796001700002</v>
      </c>
      <c r="P490" s="36">
        <v>20735.8321614255</v>
      </c>
      <c r="Q490" s="30">
        <f t="shared" si="272"/>
        <v>6.2205979826439127E-9</v>
      </c>
      <c r="R490" s="30">
        <f t="shared" si="273"/>
        <v>6.222218151203692E-9</v>
      </c>
      <c r="S490" s="30">
        <f t="shared" si="274"/>
        <v>6.2222180823636783E-9</v>
      </c>
      <c r="T490" s="30">
        <f t="shared" si="275"/>
        <v>6.2222180823665809E-9</v>
      </c>
      <c r="V490" s="36">
        <v>9.2000000000000003E-10</v>
      </c>
      <c r="W490" s="36">
        <v>5.0227963751000004</v>
      </c>
      <c r="X490" s="36">
        <v>2494.5295919485998</v>
      </c>
      <c r="Y490" s="30">
        <f t="shared" si="276"/>
        <v>-7.5064892091449876E-10</v>
      </c>
      <c r="Z490" s="30">
        <f t="shared" si="277"/>
        <v>-7.5069253502656929E-10</v>
      </c>
      <c r="AA490" s="30">
        <f t="shared" si="278"/>
        <v>-7.5069253317188395E-10</v>
      </c>
      <c r="AB490" s="30">
        <f t="shared" si="279"/>
        <v>-7.5069253317196139E-10</v>
      </c>
      <c r="AD490" s="36"/>
      <c r="AE490" s="36"/>
      <c r="AF490" s="36"/>
      <c r="AL490" s="36"/>
      <c r="AM490" s="36"/>
      <c r="AN490" s="36"/>
      <c r="AT490" s="36"/>
      <c r="AU490" s="36"/>
      <c r="AV490" s="36"/>
      <c r="BB490" s="36"/>
      <c r="BC490" s="36"/>
      <c r="BD490" s="36"/>
      <c r="BJ490" s="36"/>
      <c r="BK490" s="36"/>
      <c r="BL490" s="36"/>
      <c r="BR490" s="36"/>
      <c r="BS490" s="36"/>
      <c r="BT490" s="36"/>
      <c r="BZ490" s="36"/>
      <c r="CA490" s="36"/>
      <c r="CB490" s="36"/>
      <c r="CH490" s="36"/>
      <c r="CI490" s="36"/>
      <c r="CJ490" s="36"/>
      <c r="CP490" s="36"/>
      <c r="CQ490" s="36"/>
      <c r="CR490" s="36"/>
      <c r="CX490" s="36"/>
      <c r="CY490" s="36"/>
      <c r="CZ490" s="36"/>
      <c r="DF490" s="36">
        <v>3.6399999999999998E-9</v>
      </c>
      <c r="DG490" s="36">
        <v>3.2523113684</v>
      </c>
      <c r="DH490" s="36">
        <v>5095.6750764648004</v>
      </c>
      <c r="DI490" s="30">
        <f t="shared" si="280"/>
        <v>3.6084730298557489E-9</v>
      </c>
      <c r="DJ490" s="30">
        <f t="shared" si="281"/>
        <v>3.6085530535102287E-9</v>
      </c>
      <c r="DK490" s="30">
        <f t="shared" si="282"/>
        <v>3.6085530501091862E-9</v>
      </c>
      <c r="DL490" s="30">
        <f t="shared" si="283"/>
        <v>3.6085530501093306E-9</v>
      </c>
      <c r="DN490" s="36">
        <v>6.2000000000000003E-10</v>
      </c>
      <c r="DO490" s="36">
        <v>5.7281151980900002</v>
      </c>
      <c r="DP490" s="36">
        <v>2008.557539159</v>
      </c>
      <c r="DQ490" s="30">
        <f t="shared" si="284"/>
        <v>3.9755764733790262E-10</v>
      </c>
      <c r="DR490" s="30">
        <f t="shared" si="285"/>
        <v>3.9758905875076399E-10</v>
      </c>
      <c r="DS490" s="30">
        <f t="shared" si="286"/>
        <v>3.975890574149571E-10</v>
      </c>
      <c r="DT490" s="30">
        <f t="shared" si="287"/>
        <v>3.9758905741501284E-10</v>
      </c>
      <c r="DV490" s="36"/>
      <c r="DW490" s="36"/>
      <c r="DX490" s="36"/>
      <c r="ED490" s="36"/>
      <c r="EE490" s="36"/>
      <c r="EF490" s="36"/>
      <c r="EL490" s="36"/>
      <c r="EM490" s="36"/>
      <c r="EN490" s="36"/>
      <c r="ET490" s="36"/>
      <c r="EU490" s="36"/>
      <c r="EV490" s="36"/>
    </row>
    <row r="491" spans="14:152" s="30" customFormat="1" ht="12.75">
      <c r="N491" s="36">
        <v>6.3799999999999999E-9</v>
      </c>
      <c r="O491" s="36">
        <v>2.0538086317599999</v>
      </c>
      <c r="P491" s="36">
        <v>16699.539015149901</v>
      </c>
      <c r="Q491" s="30">
        <f t="shared" si="272"/>
        <v>-5.3775764415944372E-9</v>
      </c>
      <c r="R491" s="30">
        <f t="shared" si="273"/>
        <v>-5.3794602171776776E-9</v>
      </c>
      <c r="S491" s="30">
        <f t="shared" si="274"/>
        <v>-5.3794601371001324E-9</v>
      </c>
      <c r="T491" s="30">
        <f t="shared" si="275"/>
        <v>-5.3794601371034957E-9</v>
      </c>
      <c r="V491" s="36">
        <v>1.2300000000000001E-9</v>
      </c>
      <c r="W491" s="36">
        <v>5.8348110810099998</v>
      </c>
      <c r="X491" s="36">
        <v>7747.7203305896001</v>
      </c>
      <c r="Y491" s="30">
        <f t="shared" si="276"/>
        <v>1.0314553377886288E-9</v>
      </c>
      <c r="Z491" s="30">
        <f t="shared" si="277"/>
        <v>1.031625961282786E-9</v>
      </c>
      <c r="AA491" s="30">
        <f t="shared" si="278"/>
        <v>1.0316259540280481E-9</v>
      </c>
      <c r="AB491" s="30">
        <f t="shared" si="279"/>
        <v>1.0316259540283527E-9</v>
      </c>
      <c r="AD491" s="36"/>
      <c r="AE491" s="36"/>
      <c r="AF491" s="36"/>
      <c r="AL491" s="36"/>
      <c r="AM491" s="36"/>
      <c r="AN491" s="36"/>
      <c r="AT491" s="36"/>
      <c r="AU491" s="36"/>
      <c r="AV491" s="36"/>
      <c r="BB491" s="36"/>
      <c r="BC491" s="36"/>
      <c r="BD491" s="36"/>
      <c r="BJ491" s="36"/>
      <c r="BK491" s="36"/>
      <c r="BL491" s="36"/>
      <c r="BR491" s="36"/>
      <c r="BS491" s="36"/>
      <c r="BT491" s="36"/>
      <c r="BZ491" s="36"/>
      <c r="CA491" s="36"/>
      <c r="CB491" s="36"/>
      <c r="CH491" s="36"/>
      <c r="CI491" s="36"/>
      <c r="CJ491" s="36"/>
      <c r="CP491" s="36"/>
      <c r="CQ491" s="36"/>
      <c r="CR491" s="36"/>
      <c r="CX491" s="36"/>
      <c r="CY491" s="36"/>
      <c r="CZ491" s="36"/>
      <c r="DF491" s="36">
        <v>3.8199999999999996E-9</v>
      </c>
      <c r="DG491" s="36">
        <v>2.18684874688</v>
      </c>
      <c r="DH491" s="36">
        <v>16276.463942623001</v>
      </c>
      <c r="DI491" s="30">
        <f t="shared" si="280"/>
        <v>3.8029200883477056E-9</v>
      </c>
      <c r="DJ491" s="30">
        <f t="shared" si="281"/>
        <v>3.8027264848393286E-9</v>
      </c>
      <c r="DK491" s="30">
        <f t="shared" si="282"/>
        <v>3.8027264930959228E-9</v>
      </c>
      <c r="DL491" s="30">
        <f t="shared" si="283"/>
        <v>3.8027264930955721E-9</v>
      </c>
      <c r="DN491" s="36">
        <v>6E-10</v>
      </c>
      <c r="DO491" s="36">
        <v>1.98790201827</v>
      </c>
      <c r="DP491" s="36">
        <v>12199.9750023914</v>
      </c>
      <c r="DQ491" s="30">
        <f t="shared" si="284"/>
        <v>-5.6997462506178209E-10</v>
      </c>
      <c r="DR491" s="30">
        <f t="shared" si="285"/>
        <v>-5.7004974468228914E-10</v>
      </c>
      <c r="DS491" s="30">
        <f t="shared" si="286"/>
        <v>-5.7004974148959945E-10</v>
      </c>
      <c r="DT491" s="30">
        <f t="shared" si="287"/>
        <v>-5.7004974148973511E-10</v>
      </c>
      <c r="DV491" s="36"/>
      <c r="DW491" s="36"/>
      <c r="DX491" s="36"/>
      <c r="ED491" s="36"/>
      <c r="EE491" s="36"/>
      <c r="EF491" s="36"/>
      <c r="EL491" s="36"/>
      <c r="EM491" s="36"/>
      <c r="EN491" s="36"/>
      <c r="ET491" s="36"/>
      <c r="EU491" s="36"/>
      <c r="EV491" s="36"/>
    </row>
    <row r="492" spans="14:152" s="30" customFormat="1" ht="12.75">
      <c r="N492" s="36">
        <v>7.2600000000000002E-9</v>
      </c>
      <c r="O492" s="36">
        <v>5.0456621629400003</v>
      </c>
      <c r="P492" s="36">
        <v>3329.5667264358999</v>
      </c>
      <c r="Q492" s="30">
        <f t="shared" si="272"/>
        <v>4.7969678533870858E-9</v>
      </c>
      <c r="R492" s="30">
        <f t="shared" si="273"/>
        <v>4.7963713819420257E-9</v>
      </c>
      <c r="S492" s="30">
        <f t="shared" si="274"/>
        <v>4.7963714073095921E-9</v>
      </c>
      <c r="T492" s="30">
        <f t="shared" si="275"/>
        <v>4.7963714073085275E-9</v>
      </c>
      <c r="V492" s="36">
        <v>1.1100000000000001E-9</v>
      </c>
      <c r="W492" s="36">
        <v>3.31406538379</v>
      </c>
      <c r="X492" s="36">
        <v>11610.9101753832</v>
      </c>
      <c r="Y492" s="30">
        <f t="shared" si="276"/>
        <v>-2.1789309665727509E-10</v>
      </c>
      <c r="Z492" s="30">
        <f t="shared" si="277"/>
        <v>-2.1747766481973808E-10</v>
      </c>
      <c r="AA492" s="30">
        <f t="shared" si="278"/>
        <v>-2.1747768248761527E-10</v>
      </c>
      <c r="AB492" s="30">
        <f t="shared" si="279"/>
        <v>-2.174776824868728E-10</v>
      </c>
      <c r="AD492" s="36"/>
      <c r="AE492" s="36"/>
      <c r="AF492" s="36"/>
      <c r="AL492" s="36"/>
      <c r="AM492" s="36"/>
      <c r="AN492" s="36"/>
      <c r="AT492" s="36"/>
      <c r="AU492" s="36"/>
      <c r="AV492" s="36"/>
      <c r="BB492" s="36"/>
      <c r="BC492" s="36"/>
      <c r="BD492" s="36"/>
      <c r="BJ492" s="36"/>
      <c r="BK492" s="36"/>
      <c r="BL492" s="36"/>
      <c r="BR492" s="36"/>
      <c r="BS492" s="36"/>
      <c r="BT492" s="36"/>
      <c r="BZ492" s="36"/>
      <c r="CA492" s="36"/>
      <c r="CB492" s="36"/>
      <c r="CH492" s="36"/>
      <c r="CI492" s="36"/>
      <c r="CJ492" s="36"/>
      <c r="CP492" s="36"/>
      <c r="CQ492" s="36"/>
      <c r="CR492" s="36"/>
      <c r="CX492" s="36"/>
      <c r="CY492" s="36"/>
      <c r="CZ492" s="36"/>
      <c r="DF492" s="36">
        <v>3.5899999999999998E-9</v>
      </c>
      <c r="DG492" s="36">
        <v>2.29096599931</v>
      </c>
      <c r="DH492" s="36">
        <v>28628.3362260996</v>
      </c>
      <c r="DI492" s="30">
        <f t="shared" si="280"/>
        <v>2.8823109417087448E-9</v>
      </c>
      <c r="DJ492" s="30">
        <f t="shared" si="281"/>
        <v>2.8843237323133236E-9</v>
      </c>
      <c r="DK492" s="30">
        <f t="shared" si="282"/>
        <v>2.8843236467689644E-9</v>
      </c>
      <c r="DL492" s="30">
        <f t="shared" si="283"/>
        <v>2.884323646772549E-9</v>
      </c>
      <c r="DN492" s="36">
        <v>7.7999999999999999E-10</v>
      </c>
      <c r="DO492" s="36">
        <v>2.18035217615</v>
      </c>
      <c r="DP492" s="36">
        <v>3232.9489027611999</v>
      </c>
      <c r="DQ492" s="30">
        <f t="shared" si="284"/>
        <v>-7.7946598566442063E-10</v>
      </c>
      <c r="DR492" s="30">
        <f t="shared" si="285"/>
        <v>-7.7946291442940851E-10</v>
      </c>
      <c r="DS492" s="30">
        <f t="shared" si="286"/>
        <v>-7.7946291456020717E-10</v>
      </c>
      <c r="DT492" s="30">
        <f t="shared" si="287"/>
        <v>-7.7946291456020159E-10</v>
      </c>
      <c r="DV492" s="36"/>
      <c r="DW492" s="36"/>
      <c r="DX492" s="36"/>
      <c r="ED492" s="36"/>
      <c r="EE492" s="36"/>
      <c r="EF492" s="36"/>
      <c r="EL492" s="36"/>
      <c r="EM492" s="36"/>
      <c r="EN492" s="36"/>
      <c r="ET492" s="36"/>
      <c r="EU492" s="36"/>
      <c r="EV492" s="36"/>
    </row>
    <row r="493" spans="14:152" s="30" customFormat="1" ht="12.75">
      <c r="N493" s="36">
        <v>6.9699999999999997E-9</v>
      </c>
      <c r="O493" s="36">
        <v>0.30680314664000002</v>
      </c>
      <c r="P493" s="36">
        <v>19676.450231236398</v>
      </c>
      <c r="Q493" s="30">
        <f t="shared" si="272"/>
        <v>-2.7512095944159882E-9</v>
      </c>
      <c r="R493" s="30">
        <f t="shared" si="273"/>
        <v>-2.7553511875287129E-9</v>
      </c>
      <c r="S493" s="30">
        <f t="shared" si="274"/>
        <v>-2.7553510114222818E-9</v>
      </c>
      <c r="T493" s="30">
        <f t="shared" si="275"/>
        <v>-2.7553510114296512E-9</v>
      </c>
      <c r="V493" s="36">
        <v>1.1800000000000001E-9</v>
      </c>
      <c r="W493" s="36">
        <v>5.0084532295999997</v>
      </c>
      <c r="X493" s="36">
        <v>1581.9593482830001</v>
      </c>
      <c r="Y493" s="30">
        <f t="shared" si="276"/>
        <v>-9.5952347663309367E-10</v>
      </c>
      <c r="Z493" s="30">
        <f t="shared" si="277"/>
        <v>-9.5948775940705803E-10</v>
      </c>
      <c r="AA493" s="30">
        <f t="shared" si="278"/>
        <v>-9.5948776092607182E-10</v>
      </c>
      <c r="AB493" s="30">
        <f t="shared" si="279"/>
        <v>-9.594877609260073E-10</v>
      </c>
      <c r="AD493" s="36"/>
      <c r="AE493" s="36"/>
      <c r="AF493" s="36"/>
      <c r="AL493" s="36"/>
      <c r="AM493" s="36"/>
      <c r="AN493" s="36"/>
      <c r="AT493" s="36"/>
      <c r="AU493" s="36"/>
      <c r="AV493" s="36"/>
      <c r="BB493" s="36"/>
      <c r="BC493" s="36"/>
      <c r="BD493" s="36"/>
      <c r="BJ493" s="36"/>
      <c r="BK493" s="36"/>
      <c r="BL493" s="36"/>
      <c r="BR493" s="36"/>
      <c r="BS493" s="36"/>
      <c r="BT493" s="36"/>
      <c r="BZ493" s="36"/>
      <c r="CA493" s="36"/>
      <c r="CB493" s="36"/>
      <c r="CH493" s="36"/>
      <c r="CI493" s="36"/>
      <c r="CJ493" s="36"/>
      <c r="CP493" s="36"/>
      <c r="CQ493" s="36"/>
      <c r="CR493" s="36"/>
      <c r="CX493" s="36"/>
      <c r="CY493" s="36"/>
      <c r="CZ493" s="36"/>
      <c r="DF493" s="36">
        <v>3.6199999999999999E-9</v>
      </c>
      <c r="DG493" s="36">
        <v>4.1508452842299999</v>
      </c>
      <c r="DH493" s="36">
        <v>6696.4773245846</v>
      </c>
      <c r="DI493" s="30">
        <f t="shared" si="280"/>
        <v>3.0627845521299334E-11</v>
      </c>
      <c r="DJ493" s="30">
        <f t="shared" si="281"/>
        <v>2.9831013546762209E-11</v>
      </c>
      <c r="DK493" s="30">
        <f t="shared" si="282"/>
        <v>2.9831047433958684E-11</v>
      </c>
      <c r="DL493" s="30">
        <f t="shared" si="283"/>
        <v>2.9831047432518324E-11</v>
      </c>
      <c r="DN493" s="36">
        <v>6E-10</v>
      </c>
      <c r="DO493" s="36">
        <v>1.0897139607099999</v>
      </c>
      <c r="DP493" s="36">
        <v>10124.930054318</v>
      </c>
      <c r="DQ493" s="30">
        <f t="shared" si="284"/>
        <v>4.2461472486841477E-11</v>
      </c>
      <c r="DR493" s="30">
        <f t="shared" si="285"/>
        <v>4.2660665823221507E-11</v>
      </c>
      <c r="DS493" s="30">
        <f t="shared" si="286"/>
        <v>4.2660657352154945E-11</v>
      </c>
      <c r="DT493" s="30">
        <f t="shared" si="287"/>
        <v>4.2660657352512152E-11</v>
      </c>
      <c r="DV493" s="36"/>
      <c r="DW493" s="36"/>
      <c r="DX493" s="36"/>
      <c r="ED493" s="36"/>
      <c r="EE493" s="36"/>
      <c r="EF493" s="36"/>
      <c r="EL493" s="36"/>
      <c r="EM493" s="36"/>
      <c r="EN493" s="36"/>
      <c r="ET493" s="36"/>
      <c r="EU493" s="36"/>
      <c r="EV493" s="36"/>
    </row>
    <row r="494" spans="14:152" s="30" customFormat="1" ht="12.75">
      <c r="N494" s="36">
        <v>6.5000000000000003E-9</v>
      </c>
      <c r="O494" s="36">
        <v>3.23944472757</v>
      </c>
      <c r="P494" s="36">
        <v>9588.1255422226004</v>
      </c>
      <c r="Q494" s="30">
        <f t="shared" si="272"/>
        <v>6.1216692531555003E-9</v>
      </c>
      <c r="R494" s="30">
        <f t="shared" si="273"/>
        <v>6.1223576883622686E-9</v>
      </c>
      <c r="S494" s="30">
        <f t="shared" si="274"/>
        <v>6.1223576590978684E-9</v>
      </c>
      <c r="T494" s="30">
        <f t="shared" si="275"/>
        <v>6.1223576590991092E-9</v>
      </c>
      <c r="V494" s="36">
        <v>9.0999999999999996E-10</v>
      </c>
      <c r="W494" s="36">
        <v>2.3683930758899998</v>
      </c>
      <c r="X494" s="36">
        <v>11140.5930722022</v>
      </c>
      <c r="Y494" s="30">
        <f t="shared" si="276"/>
        <v>-8.7230784850642996E-10</v>
      </c>
      <c r="Z494" s="30">
        <f t="shared" si="277"/>
        <v>-8.724027087709864E-10</v>
      </c>
      <c r="AA494" s="30">
        <f t="shared" si="278"/>
        <v>-8.7240270473931978E-10</v>
      </c>
      <c r="AB494" s="30">
        <f t="shared" si="279"/>
        <v>-8.7240270473948894E-10</v>
      </c>
      <c r="AD494" s="36"/>
      <c r="AE494" s="36"/>
      <c r="AF494" s="36"/>
      <c r="AL494" s="36"/>
      <c r="AM494" s="36"/>
      <c r="AN494" s="36"/>
      <c r="AT494" s="36"/>
      <c r="AU494" s="36"/>
      <c r="AV494" s="36"/>
      <c r="BB494" s="36"/>
      <c r="BC494" s="36"/>
      <c r="BD494" s="36"/>
      <c r="BJ494" s="36"/>
      <c r="BK494" s="36"/>
      <c r="BL494" s="36"/>
      <c r="BR494" s="36"/>
      <c r="BS494" s="36"/>
      <c r="BT494" s="36"/>
      <c r="BZ494" s="36"/>
      <c r="CA494" s="36"/>
      <c r="CB494" s="36"/>
      <c r="CH494" s="36"/>
      <c r="CI494" s="36"/>
      <c r="CJ494" s="36"/>
      <c r="CP494" s="36"/>
      <c r="CQ494" s="36"/>
      <c r="CR494" s="36"/>
      <c r="CX494" s="36"/>
      <c r="CY494" s="36"/>
      <c r="CZ494" s="36"/>
      <c r="DF494" s="36">
        <v>3.7399999999999999E-9</v>
      </c>
      <c r="DG494" s="36">
        <v>5.7878016343900001</v>
      </c>
      <c r="DH494" s="36">
        <v>3490.1756238344001</v>
      </c>
      <c r="DI494" s="30">
        <f t="shared" si="280"/>
        <v>2.0290279857519531E-9</v>
      </c>
      <c r="DJ494" s="30">
        <f t="shared" si="281"/>
        <v>2.0286675207800391E-9</v>
      </c>
      <c r="DK494" s="30">
        <f t="shared" si="282"/>
        <v>2.0286675361102332E-9</v>
      </c>
      <c r="DL494" s="30">
        <f t="shared" si="283"/>
        <v>2.0286675361095855E-9</v>
      </c>
      <c r="DN494" s="36">
        <v>7.2E-10</v>
      </c>
      <c r="DO494" s="36">
        <v>4.0855552416599998</v>
      </c>
      <c r="DP494" s="36">
        <v>3416.8784979754</v>
      </c>
      <c r="DQ494" s="30">
        <f t="shared" si="284"/>
        <v>-4.7606014623993292E-10</v>
      </c>
      <c r="DR494" s="30">
        <f t="shared" si="285"/>
        <v>-4.761208132862952E-10</v>
      </c>
      <c r="DS494" s="30">
        <f t="shared" si="286"/>
        <v>-4.7612081070641358E-10</v>
      </c>
      <c r="DT494" s="30">
        <f t="shared" si="287"/>
        <v>-4.7612081070652298E-10</v>
      </c>
      <c r="DV494" s="36"/>
      <c r="DW494" s="36"/>
      <c r="DX494" s="36"/>
      <c r="ED494" s="36"/>
      <c r="EE494" s="36"/>
      <c r="EF494" s="36"/>
      <c r="EL494" s="36"/>
      <c r="EM494" s="36"/>
      <c r="EN494" s="36"/>
      <c r="ET494" s="36"/>
      <c r="EU494" s="36"/>
      <c r="EV494" s="36"/>
    </row>
    <row r="495" spans="14:152" s="30" customFormat="1" ht="12.75">
      <c r="N495" s="36">
        <v>7.3600000000000002E-9</v>
      </c>
      <c r="O495" s="36">
        <v>2.2444372873899998</v>
      </c>
      <c r="P495" s="36">
        <v>11250.799393421599</v>
      </c>
      <c r="Q495" s="30">
        <f t="shared" si="272"/>
        <v>-6.6394690533045242E-9</v>
      </c>
      <c r="R495" s="30">
        <f t="shared" si="273"/>
        <v>-6.6382939927426853E-9</v>
      </c>
      <c r="S495" s="30">
        <f t="shared" si="274"/>
        <v>-6.6382940427341968E-9</v>
      </c>
      <c r="T495" s="30">
        <f t="shared" si="275"/>
        <v>-6.6382940427320742E-9</v>
      </c>
      <c r="V495" s="36">
        <v>9.900000000000001E-10</v>
      </c>
      <c r="W495" s="36">
        <v>2.93269536697</v>
      </c>
      <c r="X495" s="36">
        <v>2067.9314010725998</v>
      </c>
      <c r="Y495" s="30">
        <f t="shared" si="276"/>
        <v>-6.218271192358245E-10</v>
      </c>
      <c r="Z495" s="30">
        <f t="shared" si="277"/>
        <v>-6.2187948365163822E-10</v>
      </c>
      <c r="AA495" s="30">
        <f t="shared" si="278"/>
        <v>-6.2187948142477889E-10</v>
      </c>
      <c r="AB495" s="30">
        <f t="shared" si="279"/>
        <v>-6.2187948142487329E-10</v>
      </c>
      <c r="AD495" s="36"/>
      <c r="AE495" s="36"/>
      <c r="AF495" s="36"/>
      <c r="AL495" s="36"/>
      <c r="AM495" s="36"/>
      <c r="AN495" s="36"/>
      <c r="AT495" s="36"/>
      <c r="AU495" s="36"/>
      <c r="AV495" s="36"/>
      <c r="BB495" s="36"/>
      <c r="BC495" s="36"/>
      <c r="BD495" s="36"/>
      <c r="BJ495" s="36"/>
      <c r="BK495" s="36"/>
      <c r="BL495" s="36"/>
      <c r="BR495" s="36"/>
      <c r="BS495" s="36"/>
      <c r="BT495" s="36"/>
      <c r="BZ495" s="36"/>
      <c r="CA495" s="36"/>
      <c r="CB495" s="36"/>
      <c r="CH495" s="36"/>
      <c r="CI495" s="36"/>
      <c r="CJ495" s="36"/>
      <c r="CP495" s="36"/>
      <c r="CQ495" s="36"/>
      <c r="CR495" s="36"/>
      <c r="CX495" s="36"/>
      <c r="CY495" s="36"/>
      <c r="CZ495" s="36"/>
      <c r="DF495" s="36">
        <v>3.8600000000000003E-9</v>
      </c>
      <c r="DG495" s="36">
        <v>4.7323033938299996</v>
      </c>
      <c r="DH495" s="36">
        <v>3981.490034082</v>
      </c>
      <c r="DI495" s="30">
        <f t="shared" si="280"/>
        <v>2.4917922103778312E-10</v>
      </c>
      <c r="DJ495" s="30">
        <f t="shared" si="281"/>
        <v>2.4968336111661037E-10</v>
      </c>
      <c r="DK495" s="30">
        <f t="shared" si="282"/>
        <v>2.4968333967695061E-10</v>
      </c>
      <c r="DL495" s="30">
        <f t="shared" si="283"/>
        <v>2.4968333967785379E-10</v>
      </c>
      <c r="DN495" s="36">
        <v>6.0999999999999996E-10</v>
      </c>
      <c r="DO495" s="36">
        <v>2.4906642050699999</v>
      </c>
      <c r="DP495" s="36">
        <v>4005.3684718298</v>
      </c>
      <c r="DQ495" s="30">
        <f t="shared" si="284"/>
        <v>3.9435141393878464E-10</v>
      </c>
      <c r="DR495" s="30">
        <f t="shared" si="285"/>
        <v>3.9429013520565191E-10</v>
      </c>
      <c r="DS495" s="30">
        <f t="shared" si="286"/>
        <v>3.942901378118189E-10</v>
      </c>
      <c r="DT495" s="30">
        <f t="shared" si="287"/>
        <v>3.9429013781170976E-10</v>
      </c>
      <c r="DV495" s="36"/>
      <c r="DW495" s="36"/>
      <c r="DX495" s="36"/>
      <c r="ED495" s="36"/>
      <c r="EE495" s="36"/>
      <c r="EF495" s="36"/>
      <c r="EL495" s="36"/>
      <c r="EM495" s="36"/>
      <c r="EN495" s="36"/>
      <c r="ET495" s="36"/>
      <c r="EU495" s="36"/>
      <c r="EV495" s="36"/>
    </row>
    <row r="496" spans="14:152" s="30" customFormat="1" ht="12.75">
      <c r="N496" s="36">
        <v>6.9200000000000001E-9</v>
      </c>
      <c r="O496" s="36">
        <v>1.7646591633199999</v>
      </c>
      <c r="P496" s="36">
        <v>51.280337862410001</v>
      </c>
      <c r="Q496" s="30">
        <f t="shared" si="272"/>
        <v>6.2516247661383165E-10</v>
      </c>
      <c r="R496" s="30">
        <f t="shared" si="273"/>
        <v>6.2517409389040552E-10</v>
      </c>
      <c r="S496" s="30">
        <f t="shared" si="274"/>
        <v>6.2517409339635329E-10</v>
      </c>
      <c r="T496" s="30">
        <f t="shared" si="275"/>
        <v>6.2517409339637324E-10</v>
      </c>
      <c r="V496" s="36">
        <v>1.2400000000000001E-9</v>
      </c>
      <c r="W496" s="36">
        <v>3.1522042091200002</v>
      </c>
      <c r="X496" s="36">
        <v>22345.260376108199</v>
      </c>
      <c r="Y496" s="30">
        <f t="shared" si="276"/>
        <v>2.5678511633158129E-10</v>
      </c>
      <c r="Z496" s="30">
        <f t="shared" si="277"/>
        <v>2.5589396796547451E-10</v>
      </c>
      <c r="AA496" s="30">
        <f t="shared" si="278"/>
        <v>2.5589400586659389E-10</v>
      </c>
      <c r="AB496" s="30">
        <f t="shared" si="279"/>
        <v>2.558940058649904E-10</v>
      </c>
      <c r="AD496" s="36"/>
      <c r="AE496" s="36"/>
      <c r="AF496" s="36"/>
      <c r="AL496" s="36"/>
      <c r="AM496" s="36"/>
      <c r="AN496" s="36"/>
      <c r="AT496" s="36"/>
      <c r="AU496" s="36"/>
      <c r="AV496" s="36"/>
      <c r="BB496" s="36"/>
      <c r="BC496" s="36"/>
      <c r="BD496" s="36"/>
      <c r="BJ496" s="36"/>
      <c r="BK496" s="36"/>
      <c r="BL496" s="36"/>
      <c r="BR496" s="36"/>
      <c r="BS496" s="36"/>
      <c r="BT496" s="36"/>
      <c r="BZ496" s="36"/>
      <c r="CA496" s="36"/>
      <c r="CB496" s="36"/>
      <c r="CH496" s="36"/>
      <c r="CI496" s="36"/>
      <c r="CJ496" s="36"/>
      <c r="CP496" s="36"/>
      <c r="CQ496" s="36"/>
      <c r="CR496" s="36"/>
      <c r="CX496" s="36"/>
      <c r="CY496" s="36"/>
      <c r="CZ496" s="36"/>
      <c r="DF496" s="36">
        <v>3.4400000000000001E-9</v>
      </c>
      <c r="DG496" s="36">
        <v>5.7915671479000004</v>
      </c>
      <c r="DH496" s="36">
        <v>26880.319813032602</v>
      </c>
      <c r="DI496" s="30">
        <f t="shared" si="280"/>
        <v>1.035837757156542E-9</v>
      </c>
      <c r="DJ496" s="30">
        <f t="shared" si="281"/>
        <v>1.0387358998186768E-9</v>
      </c>
      <c r="DK496" s="30">
        <f t="shared" si="282"/>
        <v>1.0387357765855964E-9</v>
      </c>
      <c r="DL496" s="30">
        <f t="shared" si="283"/>
        <v>1.0387357765907229E-9</v>
      </c>
      <c r="DN496" s="36">
        <v>5.9000000000000003E-10</v>
      </c>
      <c r="DO496" s="36">
        <v>2.9375514436999999</v>
      </c>
      <c r="DP496" s="36">
        <v>9886.7722000640006</v>
      </c>
      <c r="DQ496" s="30">
        <f t="shared" si="284"/>
        <v>-2.6010502440312067E-11</v>
      </c>
      <c r="DR496" s="30">
        <f t="shared" si="285"/>
        <v>-2.6202063793390242E-11</v>
      </c>
      <c r="DS496" s="30">
        <f t="shared" si="286"/>
        <v>-2.6202055646856361E-11</v>
      </c>
      <c r="DT496" s="30">
        <f t="shared" si="287"/>
        <v>-2.6202055647199783E-11</v>
      </c>
      <c r="DV496" s="36"/>
      <c r="DW496" s="36"/>
      <c r="DX496" s="36"/>
      <c r="ED496" s="36"/>
      <c r="EE496" s="36"/>
      <c r="EF496" s="36"/>
      <c r="EL496" s="36"/>
      <c r="EM496" s="36"/>
      <c r="EN496" s="36"/>
      <c r="ET496" s="36"/>
      <c r="EU496" s="36"/>
      <c r="EV496" s="36"/>
    </row>
    <row r="497" spans="14:152" s="30" customFormat="1" ht="12.75">
      <c r="N497" s="36">
        <v>6.4499999999999999E-9</v>
      </c>
      <c r="O497" s="36">
        <v>7.6610674419999997E-2</v>
      </c>
      <c r="P497" s="36">
        <v>52.260314912799998</v>
      </c>
      <c r="Q497" s="30">
        <f t="shared" si="272"/>
        <v>6.3040321034856448E-9</v>
      </c>
      <c r="R497" s="30">
        <f t="shared" si="273"/>
        <v>6.3040297595099873E-9</v>
      </c>
      <c r="S497" s="30">
        <f t="shared" si="274"/>
        <v>6.3040297596096708E-9</v>
      </c>
      <c r="T497" s="30">
        <f t="shared" si="275"/>
        <v>6.3040297596096667E-9</v>
      </c>
      <c r="V497" s="36">
        <v>8.9999999999999999E-10</v>
      </c>
      <c r="W497" s="36">
        <v>0.85462370851000002</v>
      </c>
      <c r="X497" s="36">
        <v>17232.753098593599</v>
      </c>
      <c r="Y497" s="30">
        <f t="shared" si="276"/>
        <v>8.1201841727154046E-10</v>
      </c>
      <c r="Z497" s="30">
        <f t="shared" si="277"/>
        <v>8.1179843435409177E-10</v>
      </c>
      <c r="AA497" s="30">
        <f t="shared" si="278"/>
        <v>8.1179844371492056E-10</v>
      </c>
      <c r="AB497" s="30">
        <f t="shared" si="279"/>
        <v>8.11798443714523E-10</v>
      </c>
      <c r="AD497" s="36"/>
      <c r="AE497" s="36"/>
      <c r="AF497" s="36"/>
      <c r="AL497" s="36"/>
      <c r="AM497" s="36"/>
      <c r="AN497" s="36"/>
      <c r="AT497" s="36"/>
      <c r="AU497" s="36"/>
      <c r="AV497" s="36"/>
      <c r="BB497" s="36"/>
      <c r="BC497" s="36"/>
      <c r="BD497" s="36"/>
      <c r="BJ497" s="36"/>
      <c r="BK497" s="36"/>
      <c r="BL497" s="36"/>
      <c r="BR497" s="36"/>
      <c r="BS497" s="36"/>
      <c r="BT497" s="36"/>
      <c r="BZ497" s="36"/>
      <c r="CA497" s="36"/>
      <c r="CB497" s="36"/>
      <c r="CH497" s="36"/>
      <c r="CI497" s="36"/>
      <c r="CJ497" s="36"/>
      <c r="CP497" s="36"/>
      <c r="CQ497" s="36"/>
      <c r="CR497" s="36"/>
      <c r="CX497" s="36"/>
      <c r="CY497" s="36"/>
      <c r="CZ497" s="36"/>
      <c r="DF497" s="36">
        <v>3.6800000000000001E-9</v>
      </c>
      <c r="DG497" s="36">
        <v>3.4440507382400001</v>
      </c>
      <c r="DH497" s="36">
        <v>15.252471184999999</v>
      </c>
      <c r="DI497" s="30">
        <f t="shared" si="280"/>
        <v>-3.5929894097582139E-9</v>
      </c>
      <c r="DJ497" s="30">
        <f t="shared" si="281"/>
        <v>-3.5929898086078312E-9</v>
      </c>
      <c r="DK497" s="30">
        <f t="shared" si="282"/>
        <v>-3.5929898085908699E-9</v>
      </c>
      <c r="DL497" s="30">
        <f t="shared" si="283"/>
        <v>-3.5929898085908703E-9</v>
      </c>
      <c r="DN497" s="36">
        <v>6.9E-10</v>
      </c>
      <c r="DO497" s="36">
        <v>1.0237108324199999</v>
      </c>
      <c r="DP497" s="36">
        <v>6621.8509914859997</v>
      </c>
      <c r="DQ497" s="30">
        <f t="shared" si="284"/>
        <v>-2.9183037772797552E-10</v>
      </c>
      <c r="DR497" s="30">
        <f t="shared" si="285"/>
        <v>-2.9169427065982191E-10</v>
      </c>
      <c r="DS497" s="30">
        <f t="shared" si="286"/>
        <v>-2.9169427644838836E-10</v>
      </c>
      <c r="DT497" s="30">
        <f t="shared" si="287"/>
        <v>-2.9169427644814398E-10</v>
      </c>
      <c r="DV497" s="36"/>
      <c r="DW497" s="36"/>
      <c r="DX497" s="36"/>
      <c r="ED497" s="36"/>
      <c r="EE497" s="36"/>
      <c r="EF497" s="36"/>
      <c r="EL497" s="36"/>
      <c r="EM497" s="36"/>
      <c r="EN497" s="36"/>
      <c r="ET497" s="36"/>
      <c r="EU497" s="36"/>
      <c r="EV497" s="36"/>
    </row>
    <row r="498" spans="14:152" s="30" customFormat="1" ht="12.75">
      <c r="N498" s="36">
        <v>6.8500000000000001E-9</v>
      </c>
      <c r="O498" s="36">
        <v>2.7211814026400001</v>
      </c>
      <c r="P498" s="36">
        <v>6643.0918177617996</v>
      </c>
      <c r="Q498" s="30">
        <f t="shared" si="272"/>
        <v>-6.1811330863285055E-9</v>
      </c>
      <c r="R498" s="30">
        <f t="shared" si="273"/>
        <v>-6.1817776396213216E-9</v>
      </c>
      <c r="S498" s="30">
        <f t="shared" si="274"/>
        <v>-6.1817776122164491E-9</v>
      </c>
      <c r="T498" s="30">
        <f t="shared" si="275"/>
        <v>-6.1817776122176022E-9</v>
      </c>
      <c r="V498" s="36">
        <v>1.25E-9</v>
      </c>
      <c r="W498" s="36">
        <v>1.5486697946800001</v>
      </c>
      <c r="X498" s="36">
        <v>1435.1476617594001</v>
      </c>
      <c r="Y498" s="30">
        <f t="shared" si="276"/>
        <v>1.2401806036273571E-9</v>
      </c>
      <c r="Z498" s="30">
        <f t="shared" si="277"/>
        <v>1.2401732252210192E-9</v>
      </c>
      <c r="AA498" s="30">
        <f t="shared" si="278"/>
        <v>1.2401732255348619E-9</v>
      </c>
      <c r="AB498" s="30">
        <f t="shared" si="279"/>
        <v>1.2401732255348486E-9</v>
      </c>
      <c r="AD498" s="36"/>
      <c r="AE498" s="36"/>
      <c r="AF498" s="36"/>
      <c r="AL498" s="36"/>
      <c r="AM498" s="36"/>
      <c r="AN498" s="36"/>
      <c r="AT498" s="36"/>
      <c r="AU498" s="36"/>
      <c r="AV498" s="36"/>
      <c r="BB498" s="36"/>
      <c r="BC498" s="36"/>
      <c r="BD498" s="36"/>
      <c r="BJ498" s="36"/>
      <c r="BK498" s="36"/>
      <c r="BL498" s="36"/>
      <c r="BR498" s="36"/>
      <c r="BS498" s="36"/>
      <c r="BT498" s="36"/>
      <c r="BZ498" s="36"/>
      <c r="CA498" s="36"/>
      <c r="CB498" s="36"/>
      <c r="CH498" s="36"/>
      <c r="CI498" s="36"/>
      <c r="CJ498" s="36"/>
      <c r="CP498" s="36"/>
      <c r="CQ498" s="36"/>
      <c r="CR498" s="36"/>
      <c r="CX498" s="36"/>
      <c r="CY498" s="36"/>
      <c r="CZ498" s="36"/>
      <c r="DF498" s="36">
        <v>4.1000000000000003E-9</v>
      </c>
      <c r="DG498" s="36">
        <v>1.76294940448</v>
      </c>
      <c r="DH498" s="36">
        <v>6709.6740408674004</v>
      </c>
      <c r="DI498" s="30">
        <f t="shared" si="280"/>
        <v>-2.6065993132162847E-9</v>
      </c>
      <c r="DJ498" s="30">
        <f t="shared" si="281"/>
        <v>-2.6059012300887004E-9</v>
      </c>
      <c r="DK498" s="30">
        <f t="shared" si="282"/>
        <v>-2.6059012597790246E-9</v>
      </c>
      <c r="DL498" s="30">
        <f t="shared" si="283"/>
        <v>-2.6059012597777652E-9</v>
      </c>
      <c r="DN498" s="36">
        <v>6.0999999999999996E-10</v>
      </c>
      <c r="DO498" s="36">
        <v>4.5744627356800001</v>
      </c>
      <c r="DP498" s="36">
        <v>2277.7073781616</v>
      </c>
      <c r="DQ498" s="30">
        <f t="shared" si="284"/>
        <v>-1.21469528229885E-10</v>
      </c>
      <c r="DR498" s="30">
        <f t="shared" si="285"/>
        <v>-1.2151428569648966E-10</v>
      </c>
      <c r="DS498" s="30">
        <f t="shared" si="286"/>
        <v>-1.2151428379308736E-10</v>
      </c>
      <c r="DT498" s="30">
        <f t="shared" si="287"/>
        <v>-1.2151428379316806E-10</v>
      </c>
      <c r="DV498" s="36"/>
      <c r="DW498" s="36"/>
      <c r="DX498" s="36"/>
      <c r="ED498" s="36"/>
      <c r="EE498" s="36"/>
      <c r="EF498" s="36"/>
      <c r="EL498" s="36"/>
      <c r="EM498" s="36"/>
      <c r="EN498" s="36"/>
      <c r="ET498" s="36"/>
      <c r="EU498" s="36"/>
      <c r="EV498" s="36"/>
    </row>
    <row r="499" spans="14:152" s="30" customFormat="1" ht="12.75">
      <c r="N499" s="36">
        <v>6.8400000000000004E-9</v>
      </c>
      <c r="O499" s="36">
        <v>1.2615775111500001</v>
      </c>
      <c r="P499" s="36">
        <v>142.1786270362</v>
      </c>
      <c r="Q499" s="30">
        <f t="shared" si="272"/>
        <v>6.0882031236686953E-9</v>
      </c>
      <c r="R499" s="30">
        <f t="shared" si="273"/>
        <v>6.0882176943077388E-9</v>
      </c>
      <c r="S499" s="30">
        <f t="shared" si="274"/>
        <v>6.0882176936880912E-9</v>
      </c>
      <c r="T499" s="30">
        <f t="shared" si="275"/>
        <v>6.0882176936881168E-9</v>
      </c>
      <c r="V499" s="36">
        <v>1.13E-9</v>
      </c>
      <c r="W499" s="36">
        <v>4.5722038710500001</v>
      </c>
      <c r="X499" s="36">
        <v>14712.317116458</v>
      </c>
      <c r="Y499" s="30">
        <f t="shared" si="276"/>
        <v>-3.6483899848960364E-11</v>
      </c>
      <c r="Z499" s="30">
        <f t="shared" si="277"/>
        <v>-3.7030105962449629E-11</v>
      </c>
      <c r="AA499" s="30">
        <f t="shared" si="278"/>
        <v>-3.7030082733932254E-11</v>
      </c>
      <c r="AB499" s="30">
        <f t="shared" si="279"/>
        <v>-3.7030082734895228E-11</v>
      </c>
      <c r="AD499" s="36"/>
      <c r="AE499" s="36"/>
      <c r="AF499" s="36"/>
      <c r="AL499" s="36"/>
      <c r="AM499" s="36"/>
      <c r="AN499" s="36"/>
      <c r="AT499" s="36"/>
      <c r="AU499" s="36"/>
      <c r="AV499" s="36"/>
      <c r="BB499" s="36"/>
      <c r="BC499" s="36"/>
      <c r="BD499" s="36"/>
      <c r="BJ499" s="36"/>
      <c r="BK499" s="36"/>
      <c r="BL499" s="36"/>
      <c r="BR499" s="36"/>
      <c r="BS499" s="36"/>
      <c r="BT499" s="36"/>
      <c r="BZ499" s="36"/>
      <c r="CA499" s="36"/>
      <c r="CB499" s="36"/>
      <c r="CH499" s="36"/>
      <c r="CI499" s="36"/>
      <c r="CJ499" s="36"/>
      <c r="CP499" s="36"/>
      <c r="CQ499" s="36"/>
      <c r="CR499" s="36"/>
      <c r="CX499" s="36"/>
      <c r="CY499" s="36"/>
      <c r="CZ499" s="36"/>
      <c r="DF499" s="36">
        <v>3.3900000000000001E-9</v>
      </c>
      <c r="DG499" s="36">
        <v>1.71242500987</v>
      </c>
      <c r="DH499" s="36">
        <v>224.34479570190001</v>
      </c>
      <c r="DI499" s="30">
        <f t="shared" si="280"/>
        <v>3.0246717601922881E-9</v>
      </c>
      <c r="DJ499" s="30">
        <f t="shared" si="281"/>
        <v>3.024683049533517E-9</v>
      </c>
      <c r="DK499" s="30">
        <f t="shared" si="282"/>
        <v>3.0246830490534147E-9</v>
      </c>
      <c r="DL499" s="30">
        <f t="shared" si="283"/>
        <v>3.0246830490534346E-9</v>
      </c>
      <c r="DN499" s="36">
        <v>5.9000000000000003E-10</v>
      </c>
      <c r="DO499" s="36">
        <v>4.7474548172000004</v>
      </c>
      <c r="DP499" s="36">
        <v>16865.528769631201</v>
      </c>
      <c r="DQ499" s="30">
        <f t="shared" si="284"/>
        <v>4.1101201084061942E-10</v>
      </c>
      <c r="DR499" s="30">
        <f t="shared" si="285"/>
        <v>4.1077727720069961E-10</v>
      </c>
      <c r="DS499" s="30">
        <f t="shared" si="286"/>
        <v>4.1077728718598835E-10</v>
      </c>
      <c r="DT499" s="30">
        <f t="shared" si="287"/>
        <v>4.1077728718556711E-10</v>
      </c>
      <c r="DV499" s="36"/>
      <c r="DW499" s="36"/>
      <c r="DX499" s="36"/>
      <c r="ED499" s="36"/>
      <c r="EE499" s="36"/>
      <c r="EF499" s="36"/>
      <c r="EL499" s="36"/>
      <c r="EM499" s="36"/>
      <c r="EN499" s="36"/>
      <c r="ET499" s="36"/>
      <c r="EU499" s="36"/>
      <c r="EV499" s="36"/>
    </row>
    <row r="500" spans="14:152" s="30" customFormat="1" ht="12.75">
      <c r="N500" s="36">
        <v>6.3499999999999998E-9</v>
      </c>
      <c r="O500" s="36">
        <v>3.8523184711599998</v>
      </c>
      <c r="P500" s="36">
        <v>6.0659156298000001</v>
      </c>
      <c r="Q500" s="30">
        <f t="shared" si="272"/>
        <v>-4.949173433792195E-9</v>
      </c>
      <c r="R500" s="30">
        <f t="shared" si="273"/>
        <v>-4.9491742270945759E-9</v>
      </c>
      <c r="S500" s="30">
        <f t="shared" si="274"/>
        <v>-4.9491742270608368E-9</v>
      </c>
      <c r="T500" s="30">
        <f t="shared" si="275"/>
        <v>-4.9491742270608393E-9</v>
      </c>
      <c r="V500" s="36">
        <v>1.03E-9</v>
      </c>
      <c r="W500" s="36">
        <v>0.11158194413</v>
      </c>
      <c r="X500" s="36">
        <v>11.045700263900001</v>
      </c>
      <c r="Y500" s="30">
        <f t="shared" si="276"/>
        <v>1.0286952965968999E-9</v>
      </c>
      <c r="Z500" s="30">
        <f t="shared" si="277"/>
        <v>1.0286953154147735E-9</v>
      </c>
      <c r="AA500" s="30">
        <f t="shared" si="278"/>
        <v>1.0286953154139732E-9</v>
      </c>
      <c r="AB500" s="30">
        <f t="shared" si="279"/>
        <v>1.0286953154139732E-9</v>
      </c>
      <c r="AD500" s="36"/>
      <c r="AE500" s="36"/>
      <c r="AF500" s="36"/>
      <c r="AL500" s="36"/>
      <c r="AM500" s="36"/>
      <c r="AN500" s="36"/>
      <c r="AT500" s="36"/>
      <c r="AU500" s="36"/>
      <c r="AV500" s="36"/>
      <c r="BB500" s="36"/>
      <c r="BC500" s="36"/>
      <c r="BD500" s="36"/>
      <c r="BJ500" s="36"/>
      <c r="BK500" s="36"/>
      <c r="BL500" s="36"/>
      <c r="BR500" s="36"/>
      <c r="BS500" s="36"/>
      <c r="BT500" s="36"/>
      <c r="BZ500" s="36"/>
      <c r="CA500" s="36"/>
      <c r="CB500" s="36"/>
      <c r="CH500" s="36"/>
      <c r="CI500" s="36"/>
      <c r="CJ500" s="36"/>
      <c r="CP500" s="36"/>
      <c r="CQ500" s="36"/>
      <c r="CR500" s="36"/>
      <c r="CX500" s="36"/>
      <c r="CY500" s="36"/>
      <c r="CZ500" s="36"/>
      <c r="DF500" s="36">
        <v>3.7300000000000001E-9</v>
      </c>
      <c r="DG500" s="36">
        <v>2.71286157688</v>
      </c>
      <c r="DH500" s="36">
        <v>3472.1543883862</v>
      </c>
      <c r="DI500" s="30">
        <f t="shared" si="280"/>
        <v>-2.5151151910821348E-9</v>
      </c>
      <c r="DJ500" s="30">
        <f t="shared" si="281"/>
        <v>-2.5148007883162404E-9</v>
      </c>
      <c r="DK500" s="30">
        <f t="shared" si="282"/>
        <v>-2.514800801687651E-9</v>
      </c>
      <c r="DL500" s="30">
        <f t="shared" si="283"/>
        <v>-2.5148008016870835E-9</v>
      </c>
      <c r="DN500" s="36">
        <v>6.9E-10</v>
      </c>
      <c r="DO500" s="36">
        <v>3.6257698172000001</v>
      </c>
      <c r="DP500" s="36">
        <v>15906.764126682599</v>
      </c>
      <c r="DQ500" s="30">
        <f t="shared" si="284"/>
        <v>-6.6811093575786527E-10</v>
      </c>
      <c r="DR500" s="30">
        <f t="shared" si="285"/>
        <v>-6.6820099945387503E-10</v>
      </c>
      <c r="DS500" s="30">
        <f t="shared" si="286"/>
        <v>-6.6820099562758908E-10</v>
      </c>
      <c r="DT500" s="30">
        <f t="shared" si="287"/>
        <v>-6.6820099562775038E-10</v>
      </c>
      <c r="DV500" s="36"/>
      <c r="DW500" s="36"/>
      <c r="DX500" s="36"/>
      <c r="ED500" s="36"/>
      <c r="EE500" s="36"/>
      <c r="EF500" s="36"/>
      <c r="EL500" s="36"/>
      <c r="EM500" s="36"/>
      <c r="EN500" s="36"/>
      <c r="ET500" s="36"/>
      <c r="EU500" s="36"/>
      <c r="EV500" s="36"/>
    </row>
    <row r="501" spans="14:152" s="30" customFormat="1" ht="12.75">
      <c r="N501" s="36">
        <v>8.1899999999999992E-9</v>
      </c>
      <c r="O501" s="36">
        <v>6.0496723080599999</v>
      </c>
      <c r="P501" s="36">
        <v>19402.7969528166</v>
      </c>
      <c r="Q501" s="30">
        <f t="shared" si="272"/>
        <v>4.4279236171328945E-9</v>
      </c>
      <c r="R501" s="30">
        <f t="shared" si="273"/>
        <v>4.4235283225769872E-9</v>
      </c>
      <c r="S501" s="30">
        <f t="shared" si="274"/>
        <v>4.423528509535441E-9</v>
      </c>
      <c r="T501" s="30">
        <f t="shared" si="275"/>
        <v>4.4235285095276051E-9</v>
      </c>
      <c r="V501" s="36">
        <v>1.13E-9</v>
      </c>
      <c r="W501" s="36">
        <v>2.4111015153199999</v>
      </c>
      <c r="X501" s="36">
        <v>5244.0492392010001</v>
      </c>
      <c r="Y501" s="30">
        <f t="shared" si="276"/>
        <v>4.3635726422865397E-11</v>
      </c>
      <c r="Z501" s="30">
        <f t="shared" si="277"/>
        <v>4.3441078610596219E-11</v>
      </c>
      <c r="AA501" s="30">
        <f t="shared" si="278"/>
        <v>4.3441086888478193E-11</v>
      </c>
      <c r="AB501" s="30">
        <f t="shared" si="279"/>
        <v>4.3441086888129187E-11</v>
      </c>
      <c r="AD501" s="36"/>
      <c r="AE501" s="36"/>
      <c r="AF501" s="36"/>
      <c r="AL501" s="36"/>
      <c r="AM501" s="36"/>
      <c r="AN501" s="36"/>
      <c r="AT501" s="36"/>
      <c r="AU501" s="36"/>
      <c r="AV501" s="36"/>
      <c r="BB501" s="36"/>
      <c r="BC501" s="36"/>
      <c r="BD501" s="36"/>
      <c r="BJ501" s="36"/>
      <c r="BK501" s="36"/>
      <c r="BL501" s="36"/>
      <c r="BR501" s="36"/>
      <c r="BS501" s="36"/>
      <c r="BT501" s="36"/>
      <c r="BZ501" s="36"/>
      <c r="CA501" s="36"/>
      <c r="CB501" s="36"/>
      <c r="CH501" s="36"/>
      <c r="CI501" s="36"/>
      <c r="CJ501" s="36"/>
      <c r="CP501" s="36"/>
      <c r="CQ501" s="36"/>
      <c r="CR501" s="36"/>
      <c r="CX501" s="36"/>
      <c r="CY501" s="36"/>
      <c r="CZ501" s="36"/>
      <c r="DF501" s="36">
        <v>3.34E-9</v>
      </c>
      <c r="DG501" s="36">
        <v>1.1056946010599999</v>
      </c>
      <c r="DH501" s="36">
        <v>59.373861913600003</v>
      </c>
      <c r="DI501" s="30">
        <f t="shared" si="280"/>
        <v>2.382676975819586E-9</v>
      </c>
      <c r="DJ501" s="30">
        <f t="shared" si="281"/>
        <v>2.3826815440779534E-9</v>
      </c>
      <c r="DK501" s="30">
        <f t="shared" si="282"/>
        <v>2.3826815438836776E-9</v>
      </c>
      <c r="DL501" s="30">
        <f t="shared" si="283"/>
        <v>2.3826815438836859E-9</v>
      </c>
      <c r="DN501" s="36">
        <v>5.7999999999999996E-10</v>
      </c>
      <c r="DO501" s="36">
        <v>4.1599337933599996</v>
      </c>
      <c r="DP501" s="36">
        <v>1854.6323056346</v>
      </c>
      <c r="DQ501" s="30">
        <f t="shared" si="284"/>
        <v>5.7259414272817196E-10</v>
      </c>
      <c r="DR501" s="30">
        <f t="shared" si="285"/>
        <v>5.7259977428618738E-10</v>
      </c>
      <c r="DS501" s="30">
        <f t="shared" si="286"/>
        <v>5.7259977404673741E-10</v>
      </c>
      <c r="DT501" s="30">
        <f t="shared" si="287"/>
        <v>5.7259977404674744E-10</v>
      </c>
      <c r="DV501" s="36"/>
      <c r="DW501" s="36"/>
      <c r="DX501" s="36"/>
      <c r="ED501" s="36"/>
      <c r="EE501" s="36"/>
      <c r="EF501" s="36"/>
      <c r="EL501" s="36"/>
      <c r="EM501" s="36"/>
      <c r="EN501" s="36"/>
      <c r="ET501" s="36"/>
      <c r="EU501" s="36"/>
      <c r="EV501" s="36"/>
    </row>
    <row r="502" spans="14:152" s="30" customFormat="1" ht="12.75">
      <c r="N502" s="36">
        <v>6.6400000000000002E-9</v>
      </c>
      <c r="O502" s="36">
        <v>3.6022393000999999</v>
      </c>
      <c r="P502" s="36">
        <v>1903.4368125011999</v>
      </c>
      <c r="Q502" s="30">
        <f t="shared" si="272"/>
        <v>5.2114968258452283E-9</v>
      </c>
      <c r="R502" s="30">
        <f t="shared" si="273"/>
        <v>5.2112393658224784E-9</v>
      </c>
      <c r="S502" s="30">
        <f t="shared" si="274"/>
        <v>5.2112393767720021E-9</v>
      </c>
      <c r="T502" s="30">
        <f t="shared" si="275"/>
        <v>5.2112393767715414E-9</v>
      </c>
      <c r="V502" s="36">
        <v>9.0999999999999996E-10</v>
      </c>
      <c r="W502" s="36">
        <v>1.7718473027999999</v>
      </c>
      <c r="X502" s="36">
        <v>2221.8566345969998</v>
      </c>
      <c r="Y502" s="30">
        <f t="shared" si="276"/>
        <v>-3.9432280800140901E-10</v>
      </c>
      <c r="Z502" s="30">
        <f t="shared" si="277"/>
        <v>-3.9426290727526358E-10</v>
      </c>
      <c r="AA502" s="30">
        <f t="shared" si="278"/>
        <v>-3.9426290982272731E-10</v>
      </c>
      <c r="AB502" s="30">
        <f t="shared" si="279"/>
        <v>-3.9426290982261947E-10</v>
      </c>
      <c r="AD502" s="36"/>
      <c r="AE502" s="36"/>
      <c r="AF502" s="36"/>
      <c r="AL502" s="36"/>
      <c r="AM502" s="36"/>
      <c r="AN502" s="36"/>
      <c r="AT502" s="36"/>
      <c r="AU502" s="36"/>
      <c r="AV502" s="36"/>
      <c r="BB502" s="36"/>
      <c r="BC502" s="36"/>
      <c r="BD502" s="36"/>
      <c r="BJ502" s="36"/>
      <c r="BK502" s="36"/>
      <c r="BL502" s="36"/>
      <c r="BR502" s="36"/>
      <c r="BS502" s="36"/>
      <c r="BT502" s="36"/>
      <c r="BZ502" s="36"/>
      <c r="CA502" s="36"/>
      <c r="CB502" s="36"/>
      <c r="CH502" s="36"/>
      <c r="CI502" s="36"/>
      <c r="CJ502" s="36"/>
      <c r="CP502" s="36"/>
      <c r="CQ502" s="36"/>
      <c r="CR502" s="36"/>
      <c r="CX502" s="36"/>
      <c r="CY502" s="36"/>
      <c r="CZ502" s="36"/>
      <c r="DF502" s="36">
        <v>3.94E-9</v>
      </c>
      <c r="DG502" s="36">
        <v>4.0204677411600001</v>
      </c>
      <c r="DH502" s="36">
        <v>2075.0449480734001</v>
      </c>
      <c r="DI502" s="30">
        <f t="shared" si="280"/>
        <v>1.4218668010535224E-9</v>
      </c>
      <c r="DJ502" s="30">
        <f t="shared" si="281"/>
        <v>1.4216161569321467E-9</v>
      </c>
      <c r="DK502" s="30">
        <f t="shared" si="282"/>
        <v>1.4216161675915183E-9</v>
      </c>
      <c r="DL502" s="30">
        <f t="shared" si="283"/>
        <v>1.4216161675910679E-9</v>
      </c>
      <c r="DN502" s="36">
        <v>6E-10</v>
      </c>
      <c r="DO502" s="36">
        <v>4.92798256747</v>
      </c>
      <c r="DP502" s="36">
        <v>3391.8927645622098</v>
      </c>
      <c r="DQ502" s="30">
        <f t="shared" si="284"/>
        <v>1.5340885700798756E-10</v>
      </c>
      <c r="DR502" s="30">
        <f t="shared" si="285"/>
        <v>1.5334418060581932E-10</v>
      </c>
      <c r="DS502" s="30">
        <f t="shared" si="286"/>
        <v>1.5334418335637588E-10</v>
      </c>
      <c r="DT502" s="30">
        <f t="shared" si="287"/>
        <v>1.5334418335626046E-10</v>
      </c>
      <c r="DV502" s="36"/>
      <c r="DW502" s="36"/>
      <c r="DX502" s="36"/>
      <c r="ED502" s="36"/>
      <c r="EE502" s="36"/>
      <c r="EF502" s="36"/>
      <c r="EL502" s="36"/>
      <c r="EM502" s="36"/>
      <c r="EN502" s="36"/>
      <c r="ET502" s="36"/>
      <c r="EU502" s="36"/>
      <c r="EV502" s="36"/>
    </row>
    <row r="503" spans="14:152" s="30" customFormat="1" ht="12.75">
      <c r="N503" s="36">
        <v>6.1300000000000001E-9</v>
      </c>
      <c r="O503" s="36">
        <v>4.9645011877399998</v>
      </c>
      <c r="P503" s="36">
        <v>8859.3625756916008</v>
      </c>
      <c r="Q503" s="30">
        <f t="shared" si="272"/>
        <v>6.0368170175591197E-9</v>
      </c>
      <c r="R503" s="30">
        <f t="shared" si="273"/>
        <v>6.0365066726864644E-9</v>
      </c>
      <c r="S503" s="30">
        <f t="shared" si="274"/>
        <v>6.0365066858954907E-9</v>
      </c>
      <c r="T503" s="30">
        <f t="shared" si="275"/>
        <v>6.0365066858949373E-9</v>
      </c>
      <c r="V503" s="36">
        <v>1.14E-9</v>
      </c>
      <c r="W503" s="36">
        <v>1.92696878615</v>
      </c>
      <c r="X503" s="36">
        <v>8226.5788363783995</v>
      </c>
      <c r="Y503" s="30">
        <f t="shared" si="276"/>
        <v>1.0902896510029952E-9</v>
      </c>
      <c r="Z503" s="30">
        <f t="shared" si="277"/>
        <v>1.0903796541921454E-9</v>
      </c>
      <c r="AA503" s="30">
        <f t="shared" si="278"/>
        <v>1.0903796503662419E-9</v>
      </c>
      <c r="AB503" s="30">
        <f t="shared" si="279"/>
        <v>1.090379650366405E-9</v>
      </c>
      <c r="AD503" s="36"/>
      <c r="AE503" s="36"/>
      <c r="AF503" s="36"/>
      <c r="AL503" s="36"/>
      <c r="AM503" s="36"/>
      <c r="AN503" s="36"/>
      <c r="AT503" s="36"/>
      <c r="AU503" s="36"/>
      <c r="AV503" s="36"/>
      <c r="BB503" s="36"/>
      <c r="BC503" s="36"/>
      <c r="BD503" s="36"/>
      <c r="BJ503" s="36"/>
      <c r="BK503" s="36"/>
      <c r="BL503" s="36"/>
      <c r="BR503" s="36"/>
      <c r="BS503" s="36"/>
      <c r="BT503" s="36"/>
      <c r="BZ503" s="36"/>
      <c r="CA503" s="36"/>
      <c r="CB503" s="36"/>
      <c r="CH503" s="36"/>
      <c r="CI503" s="36"/>
      <c r="CJ503" s="36"/>
      <c r="CP503" s="36"/>
      <c r="CQ503" s="36"/>
      <c r="CR503" s="36"/>
      <c r="CX503" s="36"/>
      <c r="CY503" s="36"/>
      <c r="CZ503" s="36"/>
      <c r="DF503" s="36">
        <v>4.0199999999999998E-9</v>
      </c>
      <c r="DG503" s="36">
        <v>3.2752069585300001</v>
      </c>
      <c r="DH503" s="36">
        <v>931.36308685179995</v>
      </c>
      <c r="DI503" s="30">
        <f t="shared" si="280"/>
        <v>-1.2569511927333952E-9</v>
      </c>
      <c r="DJ503" s="30">
        <f t="shared" si="281"/>
        <v>-1.2570680967877621E-9</v>
      </c>
      <c r="DK503" s="30">
        <f t="shared" si="282"/>
        <v>-1.2570680918161665E-9</v>
      </c>
      <c r="DL503" s="30">
        <f t="shared" si="283"/>
        <v>-1.2570680918163768E-9</v>
      </c>
      <c r="DN503" s="36">
        <v>6.9999999999999996E-10</v>
      </c>
      <c r="DO503" s="36">
        <v>4.5169934021899998</v>
      </c>
      <c r="DP503" s="36">
        <v>16304.913130090799</v>
      </c>
      <c r="DQ503" s="30">
        <f t="shared" si="284"/>
        <v>-3.3989613764466613E-10</v>
      </c>
      <c r="DR503" s="30">
        <f t="shared" si="285"/>
        <v>-3.3956810361056909E-10</v>
      </c>
      <c r="DS503" s="30">
        <f t="shared" si="286"/>
        <v>-3.3956811756306206E-10</v>
      </c>
      <c r="DT503" s="30">
        <f t="shared" si="287"/>
        <v>-3.3956811756247926E-10</v>
      </c>
      <c r="DV503" s="36"/>
      <c r="DW503" s="36"/>
      <c r="DX503" s="36"/>
      <c r="ED503" s="36"/>
      <c r="EE503" s="36"/>
      <c r="EF503" s="36"/>
      <c r="EL503" s="36"/>
      <c r="EM503" s="36"/>
      <c r="EN503" s="36"/>
      <c r="ET503" s="36"/>
      <c r="EU503" s="36"/>
      <c r="EV503" s="36"/>
    </row>
    <row r="504" spans="14:152" s="30" customFormat="1" ht="12.75">
      <c r="N504" s="36">
        <v>6.1499999999999996E-9</v>
      </c>
      <c r="O504" s="36">
        <v>5.7446741784000004</v>
      </c>
      <c r="P504" s="36">
        <v>6696.4773245846</v>
      </c>
      <c r="Q504" s="30">
        <f t="shared" si="272"/>
        <v>6.1469503619438257E-9</v>
      </c>
      <c r="R504" s="30">
        <f t="shared" si="273"/>
        <v>6.1469928411360357E-9</v>
      </c>
      <c r="S504" s="30">
        <f t="shared" si="274"/>
        <v>6.1469928393358409E-9</v>
      </c>
      <c r="T504" s="30">
        <f t="shared" si="275"/>
        <v>6.146992839335917E-9</v>
      </c>
      <c r="V504" s="36">
        <v>1.1800000000000001E-9</v>
      </c>
      <c r="W504" s="36">
        <v>0.29322259611000001</v>
      </c>
      <c r="X504" s="36">
        <v>2945.9865416406001</v>
      </c>
      <c r="Y504" s="30">
        <f t="shared" si="276"/>
        <v>-1.1151579462667466E-9</v>
      </c>
      <c r="Z504" s="30">
        <f t="shared" si="277"/>
        <v>-1.1151205822864603E-9</v>
      </c>
      <c r="AA504" s="30">
        <f t="shared" si="278"/>
        <v>-1.115120583875674E-9</v>
      </c>
      <c r="AB504" s="30">
        <f t="shared" si="279"/>
        <v>-1.1151205838756068E-9</v>
      </c>
      <c r="AD504" s="36"/>
      <c r="AE504" s="36"/>
      <c r="AF504" s="36"/>
      <c r="AL504" s="36"/>
      <c r="AM504" s="36"/>
      <c r="AN504" s="36"/>
      <c r="AT504" s="36"/>
      <c r="AU504" s="36"/>
      <c r="AV504" s="36"/>
      <c r="BB504" s="36"/>
      <c r="BC504" s="36"/>
      <c r="BD504" s="36"/>
      <c r="BJ504" s="36"/>
      <c r="BK504" s="36"/>
      <c r="BL504" s="36"/>
      <c r="BR504" s="36"/>
      <c r="BS504" s="36"/>
      <c r="BT504" s="36"/>
      <c r="BZ504" s="36"/>
      <c r="CA504" s="36"/>
      <c r="CB504" s="36"/>
      <c r="CH504" s="36"/>
      <c r="CI504" s="36"/>
      <c r="CJ504" s="36"/>
      <c r="CP504" s="36"/>
      <c r="CQ504" s="36"/>
      <c r="CR504" s="36"/>
      <c r="CX504" s="36"/>
      <c r="CY504" s="36"/>
      <c r="CZ504" s="36"/>
      <c r="DF504" s="36">
        <v>3.1800000000000002E-9</v>
      </c>
      <c r="DG504" s="36">
        <v>3.2889252478</v>
      </c>
      <c r="DH504" s="36">
        <v>9485.0327680040009</v>
      </c>
      <c r="DI504" s="30">
        <f t="shared" si="280"/>
        <v>1.8134863758369459E-9</v>
      </c>
      <c r="DJ504" s="30">
        <f t="shared" si="281"/>
        <v>1.8143007568958256E-9</v>
      </c>
      <c r="DK504" s="30">
        <f t="shared" si="282"/>
        <v>1.814300722266098E-9</v>
      </c>
      <c r="DL504" s="30">
        <f t="shared" si="283"/>
        <v>1.8143007222675638E-9</v>
      </c>
      <c r="DN504" s="36">
        <v>5.6000000000000003E-10</v>
      </c>
      <c r="DO504" s="36">
        <v>3.5935463928</v>
      </c>
      <c r="DP504" s="36">
        <v>7322.1024607817999</v>
      </c>
      <c r="DQ504" s="30">
        <f t="shared" si="284"/>
        <v>4.302080711469448E-10</v>
      </c>
      <c r="DR504" s="30">
        <f t="shared" si="285"/>
        <v>4.3029434656462794E-10</v>
      </c>
      <c r="DS504" s="30">
        <f t="shared" si="286"/>
        <v>4.3029434289609174E-10</v>
      </c>
      <c r="DT504" s="30">
        <f t="shared" si="287"/>
        <v>4.3029434289624705E-10</v>
      </c>
      <c r="DV504" s="36"/>
      <c r="DW504" s="36"/>
      <c r="DX504" s="36"/>
      <c r="ED504" s="36"/>
      <c r="EE504" s="36"/>
      <c r="EF504" s="36"/>
      <c r="EL504" s="36"/>
      <c r="EM504" s="36"/>
      <c r="EN504" s="36"/>
      <c r="ET504" s="36"/>
      <c r="EU504" s="36"/>
      <c r="EV504" s="36"/>
    </row>
    <row r="505" spans="14:152" s="30" customFormat="1" ht="12.75">
      <c r="N505" s="36">
        <v>6.2199999999999996E-9</v>
      </c>
      <c r="O505" s="36">
        <v>1.64154132852</v>
      </c>
      <c r="P505" s="36">
        <v>24150.080051345001</v>
      </c>
      <c r="Q505" s="30">
        <f t="shared" si="272"/>
        <v>5.9169355616203923E-9</v>
      </c>
      <c r="R505" s="30">
        <f t="shared" si="273"/>
        <v>5.9154111615081088E-9</v>
      </c>
      <c r="S505" s="30">
        <f t="shared" si="274"/>
        <v>5.9154112264160517E-9</v>
      </c>
      <c r="T505" s="30">
        <f t="shared" si="275"/>
        <v>5.9154112264133186E-9</v>
      </c>
      <c r="V505" s="36">
        <v>8.9000000000000003E-10</v>
      </c>
      <c r="W505" s="36">
        <v>4.4987586567099997</v>
      </c>
      <c r="X505" s="36">
        <v>21947.111372700001</v>
      </c>
      <c r="Y505" s="30">
        <f t="shared" si="276"/>
        <v>-5.1793383304612341E-10</v>
      </c>
      <c r="Z505" s="30">
        <f t="shared" si="277"/>
        <v>-5.1741153601363766E-10</v>
      </c>
      <c r="AA505" s="30">
        <f t="shared" si="278"/>
        <v>-5.1741155823127598E-10</v>
      </c>
      <c r="AB505" s="30">
        <f t="shared" si="279"/>
        <v>-5.1741155823032917E-10</v>
      </c>
      <c r="AD505" s="36"/>
      <c r="AE505" s="36"/>
      <c r="AF505" s="36"/>
      <c r="AL505" s="36"/>
      <c r="AM505" s="36"/>
      <c r="AN505" s="36"/>
      <c r="AT505" s="36"/>
      <c r="AU505" s="36"/>
      <c r="AV505" s="36"/>
      <c r="BB505" s="36"/>
      <c r="BC505" s="36"/>
      <c r="BD505" s="36"/>
      <c r="BJ505" s="36"/>
      <c r="BK505" s="36"/>
      <c r="BL505" s="36"/>
      <c r="BR505" s="36"/>
      <c r="BS505" s="36"/>
      <c r="BT505" s="36"/>
      <c r="BZ505" s="36"/>
      <c r="CA505" s="36"/>
      <c r="CB505" s="36"/>
      <c r="CH505" s="36"/>
      <c r="CI505" s="36"/>
      <c r="CJ505" s="36"/>
      <c r="CP505" s="36"/>
      <c r="CQ505" s="36"/>
      <c r="CR505" s="36"/>
      <c r="CX505" s="36"/>
      <c r="CY505" s="36"/>
      <c r="CZ505" s="36"/>
      <c r="DF505" s="36">
        <v>3.1899999999999999E-9</v>
      </c>
      <c r="DG505" s="36">
        <v>4.0534439133299998</v>
      </c>
      <c r="DH505" s="36">
        <v>3450.8187479192002</v>
      </c>
      <c r="DI505" s="30">
        <f t="shared" si="280"/>
        <v>-2.5811912392602879E-9</v>
      </c>
      <c r="DJ505" s="30">
        <f t="shared" si="281"/>
        <v>-2.5814038515330637E-9</v>
      </c>
      <c r="DK505" s="30">
        <f t="shared" si="282"/>
        <v>-2.5814038424919324E-9</v>
      </c>
      <c r="DL505" s="30">
        <f t="shared" si="283"/>
        <v>-2.5814038424923191E-9</v>
      </c>
      <c r="DN505" s="36">
        <v>6.8000000000000003E-10</v>
      </c>
      <c r="DO505" s="36">
        <v>0.81217091969999999</v>
      </c>
      <c r="DP505" s="36">
        <v>16703.044879846799</v>
      </c>
      <c r="DQ505" s="30">
        <f t="shared" si="284"/>
        <v>-5.2319259331831246E-10</v>
      </c>
      <c r="DR505" s="30">
        <f t="shared" si="285"/>
        <v>-5.2295402267697635E-10</v>
      </c>
      <c r="DS505" s="30">
        <f t="shared" si="286"/>
        <v>-5.2295403282611023E-10</v>
      </c>
      <c r="DT505" s="30">
        <f t="shared" si="287"/>
        <v>-5.2295403282567792E-10</v>
      </c>
      <c r="DV505" s="36"/>
      <c r="DW505" s="36"/>
      <c r="DX505" s="36"/>
      <c r="ED505" s="36"/>
      <c r="EE505" s="36"/>
      <c r="EF505" s="36"/>
      <c r="EL505" s="36"/>
      <c r="EM505" s="36"/>
      <c r="EN505" s="36"/>
      <c r="ET505" s="36"/>
      <c r="EU505" s="36"/>
      <c r="EV505" s="36"/>
    </row>
    <row r="506" spans="14:152" s="30" customFormat="1" ht="12.75">
      <c r="N506" s="36">
        <v>6.5899999999999998E-9</v>
      </c>
      <c r="O506" s="36">
        <v>0.12506816965000001</v>
      </c>
      <c r="P506" s="36">
        <v>8116.3725151589997</v>
      </c>
      <c r="Q506" s="30">
        <f t="shared" si="272"/>
        <v>4.124973012754648E-9</v>
      </c>
      <c r="R506" s="30">
        <f t="shared" si="273"/>
        <v>4.1236016834150244E-9</v>
      </c>
      <c r="S506" s="30">
        <f t="shared" si="274"/>
        <v>4.1236017417402821E-9</v>
      </c>
      <c r="T506" s="30">
        <f t="shared" si="275"/>
        <v>4.1236017417378353E-9</v>
      </c>
      <c r="V506" s="36">
        <v>1.0399999999999999E-9</v>
      </c>
      <c r="W506" s="36">
        <v>1.36766858693</v>
      </c>
      <c r="X506" s="36">
        <v>4032.7700279266001</v>
      </c>
      <c r="Y506" s="30">
        <f t="shared" si="276"/>
        <v>-5.6293845521114805E-10</v>
      </c>
      <c r="Z506" s="30">
        <f t="shared" si="277"/>
        <v>-5.6305437497201181E-10</v>
      </c>
      <c r="AA506" s="30">
        <f t="shared" si="278"/>
        <v>-5.6305437004246379E-10</v>
      </c>
      <c r="AB506" s="30">
        <f t="shared" si="279"/>
        <v>-5.6305437004267183E-10</v>
      </c>
      <c r="AD506" s="36"/>
      <c r="AE506" s="36"/>
      <c r="AF506" s="36"/>
      <c r="AL506" s="36"/>
      <c r="AM506" s="36"/>
      <c r="AN506" s="36"/>
      <c r="AT506" s="36"/>
      <c r="AU506" s="36"/>
      <c r="AV506" s="36"/>
      <c r="BB506" s="36"/>
      <c r="BC506" s="36"/>
      <c r="BD506" s="36"/>
      <c r="BJ506" s="36"/>
      <c r="BK506" s="36"/>
      <c r="BL506" s="36"/>
      <c r="BR506" s="36"/>
      <c r="BS506" s="36"/>
      <c r="BT506" s="36"/>
      <c r="BZ506" s="36"/>
      <c r="CA506" s="36"/>
      <c r="CB506" s="36"/>
      <c r="CH506" s="36"/>
      <c r="CI506" s="36"/>
      <c r="CJ506" s="36"/>
      <c r="CP506" s="36"/>
      <c r="CQ506" s="36"/>
      <c r="CR506" s="36"/>
      <c r="CX506" s="36"/>
      <c r="CY506" s="36"/>
      <c r="CZ506" s="36"/>
      <c r="DF506" s="36">
        <v>3.41E-9</v>
      </c>
      <c r="DG506" s="36">
        <v>6.0856797889200003</v>
      </c>
      <c r="DH506" s="36">
        <v>17085.958665722199</v>
      </c>
      <c r="DI506" s="30">
        <f t="shared" si="280"/>
        <v>2.6427723287764061E-9</v>
      </c>
      <c r="DJ506" s="30">
        <f t="shared" si="281"/>
        <v>2.6415615770601539E-9</v>
      </c>
      <c r="DK506" s="30">
        <f t="shared" si="282"/>
        <v>2.6415616285679479E-9</v>
      </c>
      <c r="DL506" s="30">
        <f t="shared" si="283"/>
        <v>2.641561628565772E-9</v>
      </c>
      <c r="DN506" s="36">
        <v>5.6000000000000003E-10</v>
      </c>
      <c r="DO506" s="36">
        <v>3.1999756762199998</v>
      </c>
      <c r="DP506" s="36">
        <v>4140.4335518651997</v>
      </c>
      <c r="DQ506" s="30">
        <f t="shared" si="284"/>
        <v>3.4484401117850655E-10</v>
      </c>
      <c r="DR506" s="30">
        <f t="shared" si="285"/>
        <v>3.4478395476168643E-10</v>
      </c>
      <c r="DS506" s="30">
        <f t="shared" si="286"/>
        <v>3.4478395731586217E-10</v>
      </c>
      <c r="DT506" s="30">
        <f t="shared" si="287"/>
        <v>3.4478395731575397E-10</v>
      </c>
      <c r="DV506" s="36"/>
      <c r="DW506" s="36"/>
      <c r="DX506" s="36"/>
      <c r="ED506" s="36"/>
      <c r="EE506" s="36"/>
      <c r="EF506" s="36"/>
      <c r="EL506" s="36"/>
      <c r="EM506" s="36"/>
      <c r="EN506" s="36"/>
      <c r="ET506" s="36"/>
      <c r="EU506" s="36"/>
      <c r="EV506" s="36"/>
    </row>
    <row r="507" spans="14:152" s="30" customFormat="1" ht="12.75">
      <c r="N507" s="36">
        <v>6.7899999999999999E-9</v>
      </c>
      <c r="O507" s="36">
        <v>1.94943016061</v>
      </c>
      <c r="P507" s="36">
        <v>12995.225377836799</v>
      </c>
      <c r="Q507" s="30">
        <f t="shared" si="272"/>
        <v>3.7340745350880275E-9</v>
      </c>
      <c r="R507" s="30">
        <f t="shared" si="273"/>
        <v>3.7316516370612042E-9</v>
      </c>
      <c r="S507" s="30">
        <f t="shared" si="274"/>
        <v>3.7316517401150591E-9</v>
      </c>
      <c r="T507" s="30">
        <f t="shared" si="275"/>
        <v>3.7316517401107859E-9</v>
      </c>
      <c r="V507" s="36">
        <v>1.1599999999999999E-9</v>
      </c>
      <c r="W507" s="36">
        <v>4.6747627727800003</v>
      </c>
      <c r="X507" s="36">
        <v>272.67295735160002</v>
      </c>
      <c r="Y507" s="30">
        <f t="shared" si="276"/>
        <v>-1.1597364989217325E-9</v>
      </c>
      <c r="Z507" s="30">
        <f t="shared" si="277"/>
        <v>-1.1597367204801263E-9</v>
      </c>
      <c r="AA507" s="30">
        <f t="shared" si="278"/>
        <v>-1.1597367204707061E-9</v>
      </c>
      <c r="AB507" s="30">
        <f t="shared" si="279"/>
        <v>-1.1597367204707063E-9</v>
      </c>
      <c r="AD507" s="36"/>
      <c r="AE507" s="36"/>
      <c r="AF507" s="36"/>
      <c r="AL507" s="36"/>
      <c r="AM507" s="36"/>
      <c r="AN507" s="36"/>
      <c r="AT507" s="36"/>
      <c r="AU507" s="36"/>
      <c r="AV507" s="36"/>
      <c r="BB507" s="36"/>
      <c r="BC507" s="36"/>
      <c r="BD507" s="36"/>
      <c r="BJ507" s="36"/>
      <c r="BK507" s="36"/>
      <c r="BL507" s="36"/>
      <c r="BR507" s="36"/>
      <c r="BS507" s="36"/>
      <c r="BT507" s="36"/>
      <c r="BZ507" s="36"/>
      <c r="CA507" s="36"/>
      <c r="CB507" s="36"/>
      <c r="CH507" s="36"/>
      <c r="CI507" s="36"/>
      <c r="CJ507" s="36"/>
      <c r="CP507" s="36"/>
      <c r="CQ507" s="36"/>
      <c r="CR507" s="36"/>
      <c r="CX507" s="36"/>
      <c r="CY507" s="36"/>
      <c r="CZ507" s="36"/>
      <c r="DF507" s="36">
        <v>3.7799999999999998E-9</v>
      </c>
      <c r="DG507" s="36">
        <v>0.71609301686000004</v>
      </c>
      <c r="DH507" s="36">
        <v>3209.0704650133998</v>
      </c>
      <c r="DI507" s="30">
        <f t="shared" si="280"/>
        <v>-7.5810820939413525E-10</v>
      </c>
      <c r="DJ507" s="30">
        <f t="shared" si="281"/>
        <v>-7.5771755947066969E-10</v>
      </c>
      <c r="DK507" s="30">
        <f t="shared" si="282"/>
        <v>-7.5771757608415461E-10</v>
      </c>
      <c r="DL507" s="30">
        <f t="shared" si="283"/>
        <v>-7.5771757608344427E-10</v>
      </c>
      <c r="DN507" s="36">
        <v>5.7999999999999996E-10</v>
      </c>
      <c r="DO507" s="36">
        <v>1.7347963715700001</v>
      </c>
      <c r="DP507" s="36">
        <v>2409.2493398480001</v>
      </c>
      <c r="DQ507" s="30">
        <f t="shared" si="284"/>
        <v>3.4071347267131843E-10</v>
      </c>
      <c r="DR507" s="30">
        <f t="shared" si="285"/>
        <v>3.4075064481102864E-10</v>
      </c>
      <c r="DS507" s="30">
        <f t="shared" si="286"/>
        <v>3.4075064323024141E-10</v>
      </c>
      <c r="DT507" s="30">
        <f t="shared" si="287"/>
        <v>3.407506432303081E-10</v>
      </c>
      <c r="DV507" s="36"/>
      <c r="DW507" s="36"/>
      <c r="DX507" s="36"/>
      <c r="ED507" s="36"/>
      <c r="EE507" s="36"/>
      <c r="EF507" s="36"/>
      <c r="EL507" s="36"/>
      <c r="EM507" s="36"/>
      <c r="EN507" s="36"/>
      <c r="ET507" s="36"/>
      <c r="EU507" s="36"/>
      <c r="EV507" s="36"/>
    </row>
    <row r="508" spans="14:152" s="30" customFormat="1" ht="12.75">
      <c r="N508" s="36">
        <v>6.1600000000000002E-9</v>
      </c>
      <c r="O508" s="36">
        <v>4.9460750451599997</v>
      </c>
      <c r="P508" s="36">
        <v>9485.0327680040009</v>
      </c>
      <c r="Q508" s="30">
        <f t="shared" si="272"/>
        <v>-5.3442606235826323E-9</v>
      </c>
      <c r="R508" s="30">
        <f t="shared" si="273"/>
        <v>-5.3433052154812377E-9</v>
      </c>
      <c r="S508" s="30">
        <f t="shared" si="274"/>
        <v>-5.3433052561232681E-9</v>
      </c>
      <c r="T508" s="30">
        <f t="shared" si="275"/>
        <v>-5.3433052561215484E-9</v>
      </c>
      <c r="V508" s="36">
        <v>1.0500000000000001E-9</v>
      </c>
      <c r="W508" s="36">
        <v>3.7332797384999998</v>
      </c>
      <c r="X508" s="36">
        <v>4989.0591838971995</v>
      </c>
      <c r="Y508" s="30">
        <f t="shared" si="276"/>
        <v>3.7673626898607707E-10</v>
      </c>
      <c r="Z508" s="30">
        <f t="shared" si="277"/>
        <v>3.7689699876550546E-10</v>
      </c>
      <c r="AA508" s="30">
        <f t="shared" si="278"/>
        <v>3.7689699193030919E-10</v>
      </c>
      <c r="AB508" s="30">
        <f t="shared" si="279"/>
        <v>3.7689699193059472E-10</v>
      </c>
      <c r="AD508" s="36"/>
      <c r="AE508" s="36"/>
      <c r="AF508" s="36"/>
      <c r="AL508" s="36"/>
      <c r="AM508" s="36"/>
      <c r="AN508" s="36"/>
      <c r="AT508" s="36"/>
      <c r="AU508" s="36"/>
      <c r="AV508" s="36"/>
      <c r="BB508" s="36"/>
      <c r="BC508" s="36"/>
      <c r="BD508" s="36"/>
      <c r="BJ508" s="36"/>
      <c r="BK508" s="36"/>
      <c r="BL508" s="36"/>
      <c r="BR508" s="36"/>
      <c r="BS508" s="36"/>
      <c r="BT508" s="36"/>
      <c r="BZ508" s="36"/>
      <c r="CA508" s="36"/>
      <c r="CB508" s="36"/>
      <c r="CH508" s="36"/>
      <c r="CI508" s="36"/>
      <c r="CJ508" s="36"/>
      <c r="CP508" s="36"/>
      <c r="CQ508" s="36"/>
      <c r="CR508" s="36"/>
      <c r="CX508" s="36"/>
      <c r="CY508" s="36"/>
      <c r="CZ508" s="36"/>
      <c r="DF508" s="36">
        <v>3.2599999999999999E-9</v>
      </c>
      <c r="DG508" s="36">
        <v>4.5825719110599996</v>
      </c>
      <c r="DH508" s="36">
        <v>8982.8106693089994</v>
      </c>
      <c r="DI508" s="30">
        <f t="shared" si="280"/>
        <v>1.0558126546953012E-9</v>
      </c>
      <c r="DJ508" s="30">
        <f t="shared" si="281"/>
        <v>1.0549018680443784E-9</v>
      </c>
      <c r="DK508" s="30">
        <f t="shared" si="282"/>
        <v>1.0549019067796661E-9</v>
      </c>
      <c r="DL508" s="30">
        <f t="shared" si="283"/>
        <v>1.054901906778044E-9</v>
      </c>
      <c r="DN508" s="36">
        <v>5.4E-10</v>
      </c>
      <c r="DO508" s="36">
        <v>5.5431093749000002</v>
      </c>
      <c r="DP508" s="36">
        <v>2604.735913168</v>
      </c>
      <c r="DQ508" s="30">
        <f t="shared" si="284"/>
        <v>-4.670748030099108E-10</v>
      </c>
      <c r="DR508" s="30">
        <f t="shared" si="285"/>
        <v>-4.6709800516071269E-10</v>
      </c>
      <c r="DS508" s="30">
        <f t="shared" si="286"/>
        <v>-4.6709800417405972E-10</v>
      </c>
      <c r="DT508" s="30">
        <f t="shared" si="287"/>
        <v>-4.6709800417410159E-10</v>
      </c>
      <c r="DV508" s="36"/>
      <c r="DW508" s="36"/>
      <c r="DX508" s="36"/>
      <c r="ED508" s="36"/>
      <c r="EE508" s="36"/>
      <c r="EF508" s="36"/>
      <c r="EL508" s="36"/>
      <c r="EM508" s="36"/>
      <c r="EN508" s="36"/>
      <c r="ET508" s="36"/>
      <c r="EU508" s="36"/>
      <c r="EV508" s="36"/>
    </row>
    <row r="509" spans="14:152" s="30" customFormat="1" ht="12.75">
      <c r="N509" s="36">
        <v>7.9300000000000005E-9</v>
      </c>
      <c r="O509" s="36">
        <v>2.8492259998899998</v>
      </c>
      <c r="P509" s="36">
        <v>29.491818303399999</v>
      </c>
      <c r="Q509" s="30">
        <f t="shared" si="272"/>
        <v>-7.1201188309556223E-9</v>
      </c>
      <c r="R509" s="30">
        <f t="shared" si="273"/>
        <v>-7.1201154463387313E-9</v>
      </c>
      <c r="S509" s="30">
        <f t="shared" si="274"/>
        <v>-7.1201154464826699E-9</v>
      </c>
      <c r="T509" s="30">
        <f t="shared" si="275"/>
        <v>-7.1201154464826641E-9</v>
      </c>
      <c r="V509" s="36">
        <v>9.5000000000000003E-10</v>
      </c>
      <c r="W509" s="36">
        <v>0.34653808204999997</v>
      </c>
      <c r="X509" s="36">
        <v>13517.8027959306</v>
      </c>
      <c r="Y509" s="30">
        <f t="shared" si="276"/>
        <v>6.6573324085833781E-10</v>
      </c>
      <c r="Z509" s="30">
        <f t="shared" si="277"/>
        <v>6.6603432375758584E-10</v>
      </c>
      <c r="AA509" s="30">
        <f t="shared" si="278"/>
        <v>6.6603431095612535E-10</v>
      </c>
      <c r="AB509" s="30">
        <f t="shared" si="279"/>
        <v>6.6603431095666446E-10</v>
      </c>
      <c r="AD509" s="36"/>
      <c r="AE509" s="36"/>
      <c r="AF509" s="36"/>
      <c r="AL509" s="36"/>
      <c r="AM509" s="36"/>
      <c r="AN509" s="36"/>
      <c r="AT509" s="36"/>
      <c r="AU509" s="36"/>
      <c r="AV509" s="36"/>
      <c r="BB509" s="36"/>
      <c r="BC509" s="36"/>
      <c r="BD509" s="36"/>
      <c r="BJ509" s="36"/>
      <c r="BK509" s="36"/>
      <c r="BL509" s="36"/>
      <c r="BR509" s="36"/>
      <c r="BS509" s="36"/>
      <c r="BT509" s="36"/>
      <c r="BZ509" s="36"/>
      <c r="CA509" s="36"/>
      <c r="CB509" s="36"/>
      <c r="CH509" s="36"/>
      <c r="CI509" s="36"/>
      <c r="CJ509" s="36"/>
      <c r="CP509" s="36"/>
      <c r="CQ509" s="36"/>
      <c r="CR509" s="36"/>
      <c r="CX509" s="36"/>
      <c r="CY509" s="36"/>
      <c r="CZ509" s="36"/>
      <c r="DF509" s="36">
        <v>3.6899999999999999E-9</v>
      </c>
      <c r="DG509" s="36">
        <v>6.1722874288599998</v>
      </c>
      <c r="DH509" s="36">
        <v>8671.9698704406001</v>
      </c>
      <c r="DI509" s="30">
        <f t="shared" si="280"/>
        <v>-1.7736713784464895E-9</v>
      </c>
      <c r="DJ509" s="30">
        <f t="shared" si="281"/>
        <v>-1.7727489007268558E-9</v>
      </c>
      <c r="DK509" s="30">
        <f t="shared" si="282"/>
        <v>-1.7727489399604531E-9</v>
      </c>
      <c r="DL509" s="30">
        <f t="shared" si="283"/>
        <v>-1.7727489399587972E-9</v>
      </c>
      <c r="DN509" s="36">
        <v>5.9000000000000003E-10</v>
      </c>
      <c r="DO509" s="36">
        <v>2.0292225637999999</v>
      </c>
      <c r="DP509" s="36">
        <v>45486.8187590327</v>
      </c>
      <c r="DQ509" s="30">
        <f t="shared" si="284"/>
        <v>2.4011972719486369E-10</v>
      </c>
      <c r="DR509" s="30">
        <f t="shared" si="285"/>
        <v>2.409252868960285E-10</v>
      </c>
      <c r="DS509" s="30">
        <f t="shared" si="286"/>
        <v>2.4092525264914843E-10</v>
      </c>
      <c r="DT509" s="30">
        <f t="shared" si="287"/>
        <v>2.4092525265060261E-10</v>
      </c>
      <c r="DV509" s="36"/>
      <c r="DW509" s="36"/>
      <c r="DX509" s="36"/>
      <c r="ED509" s="36"/>
      <c r="EE509" s="36"/>
      <c r="EF509" s="36"/>
      <c r="EL509" s="36"/>
      <c r="EM509" s="36"/>
      <c r="EN509" s="36"/>
      <c r="ET509" s="36"/>
      <c r="EU509" s="36"/>
      <c r="EV509" s="36"/>
    </row>
    <row r="510" spans="14:152" s="30" customFormat="1" ht="12.75">
      <c r="N510" s="36">
        <v>5.9699999999999999E-9</v>
      </c>
      <c r="O510" s="36">
        <v>5.7206756705500004</v>
      </c>
      <c r="P510" s="36">
        <v>3113.1362939107998</v>
      </c>
      <c r="Q510" s="30">
        <f t="shared" si="272"/>
        <v>3.0937381260569295E-9</v>
      </c>
      <c r="R510" s="30">
        <f t="shared" si="273"/>
        <v>3.0942606178573854E-9</v>
      </c>
      <c r="S510" s="30">
        <f t="shared" si="274"/>
        <v>3.094260595637879E-9</v>
      </c>
      <c r="T510" s="30">
        <f t="shared" si="275"/>
        <v>3.094260595638822E-9</v>
      </c>
      <c r="V510" s="36">
        <v>8.6000000000000003E-10</v>
      </c>
      <c r="W510" s="36">
        <v>2.70925448214</v>
      </c>
      <c r="X510" s="36">
        <v>7218.0293654950001</v>
      </c>
      <c r="Y510" s="30">
        <f t="shared" si="276"/>
        <v>7.9624462283319021E-10</v>
      </c>
      <c r="Z510" s="30">
        <f t="shared" si="277"/>
        <v>7.9632170252110663E-10</v>
      </c>
      <c r="AA510" s="30">
        <f t="shared" si="278"/>
        <v>7.9632169924406623E-10</v>
      </c>
      <c r="AB510" s="30">
        <f t="shared" si="279"/>
        <v>7.9632169924420468E-10</v>
      </c>
      <c r="AD510" s="36"/>
      <c r="AE510" s="36"/>
      <c r="AF510" s="36"/>
      <c r="AL510" s="36"/>
      <c r="AM510" s="36"/>
      <c r="AN510" s="36"/>
      <c r="AT510" s="36"/>
      <c r="AU510" s="36"/>
      <c r="AV510" s="36"/>
      <c r="BB510" s="36"/>
      <c r="BC510" s="36"/>
      <c r="BD510" s="36"/>
      <c r="BJ510" s="36"/>
      <c r="BK510" s="36"/>
      <c r="BL510" s="36"/>
      <c r="BR510" s="36"/>
      <c r="BS510" s="36"/>
      <c r="BT510" s="36"/>
      <c r="BZ510" s="36"/>
      <c r="CA510" s="36"/>
      <c r="CB510" s="36"/>
      <c r="CH510" s="36"/>
      <c r="CI510" s="36"/>
      <c r="CJ510" s="36"/>
      <c r="CP510" s="36"/>
      <c r="CQ510" s="36"/>
      <c r="CR510" s="36"/>
      <c r="CX510" s="36"/>
      <c r="CY510" s="36"/>
      <c r="CZ510" s="36"/>
      <c r="DF510" s="36">
        <v>3.0800000000000001E-9</v>
      </c>
      <c r="DG510" s="36">
        <v>1.0192446778499999</v>
      </c>
      <c r="DH510" s="36">
        <v>18606.4989460002</v>
      </c>
      <c r="DI510" s="30">
        <f t="shared" si="280"/>
        <v>-1.3573970393008985E-10</v>
      </c>
      <c r="DJ510" s="30">
        <f t="shared" si="281"/>
        <v>-1.3762168064261692E-10</v>
      </c>
      <c r="DK510" s="30">
        <f t="shared" si="282"/>
        <v>-1.3762160060820032E-10</v>
      </c>
      <c r="DL510" s="30">
        <f t="shared" si="283"/>
        <v>-1.3762160061156723E-10</v>
      </c>
      <c r="DN510" s="36">
        <v>6.3E-10</v>
      </c>
      <c r="DO510" s="36">
        <v>5.2950550759399997</v>
      </c>
      <c r="DP510" s="36">
        <v>17101.211136907201</v>
      </c>
      <c r="DQ510" s="30">
        <f t="shared" si="284"/>
        <v>7.265190310949991E-12</v>
      </c>
      <c r="DR510" s="30">
        <f t="shared" si="285"/>
        <v>6.9110569453137291E-12</v>
      </c>
      <c r="DS510" s="30">
        <f t="shared" si="286"/>
        <v>6.9110720057139079E-12</v>
      </c>
      <c r="DT510" s="30">
        <f t="shared" si="287"/>
        <v>6.9110720050782947E-12</v>
      </c>
      <c r="DV510" s="36"/>
      <c r="DW510" s="36"/>
      <c r="DX510" s="36"/>
      <c r="ED510" s="36"/>
      <c r="EE510" s="36"/>
      <c r="EF510" s="36"/>
      <c r="EL510" s="36"/>
      <c r="EM510" s="36"/>
      <c r="EN510" s="36"/>
      <c r="ET510" s="36"/>
      <c r="EU510" s="36"/>
      <c r="EV510" s="36"/>
    </row>
    <row r="511" spans="14:152" s="30" customFormat="1" ht="12.75">
      <c r="N511" s="36">
        <v>7.6299999999999995E-9</v>
      </c>
      <c r="O511" s="36">
        <v>0.42513533173000001</v>
      </c>
      <c r="P511" s="36">
        <v>3873.8265101433999</v>
      </c>
      <c r="Q511" s="30">
        <f t="shared" si="272"/>
        <v>-4.5150417954002177E-9</v>
      </c>
      <c r="R511" s="30">
        <f t="shared" si="273"/>
        <v>-4.5158249949142051E-9</v>
      </c>
      <c r="S511" s="30">
        <f t="shared" si="274"/>
        <v>-4.5158249616083766E-9</v>
      </c>
      <c r="T511" s="30">
        <f t="shared" si="275"/>
        <v>-4.5158249616097754E-9</v>
      </c>
      <c r="V511" s="36">
        <v>1.1200000000000001E-9</v>
      </c>
      <c r="W511" s="36">
        <v>5.2757227672599996</v>
      </c>
      <c r="X511" s="36">
        <v>17499.360140315399</v>
      </c>
      <c r="Y511" s="30">
        <f t="shared" si="276"/>
        <v>-8.9528126793923885E-10</v>
      </c>
      <c r="Z511" s="30">
        <f t="shared" si="277"/>
        <v>-8.948940078978195E-10</v>
      </c>
      <c r="AA511" s="30">
        <f t="shared" si="278"/>
        <v>-8.9489402437326866E-10</v>
      </c>
      <c r="AB511" s="30">
        <f t="shared" si="279"/>
        <v>-8.9489402437257972E-10</v>
      </c>
      <c r="AD511" s="36"/>
      <c r="AE511" s="36"/>
      <c r="AF511" s="36"/>
      <c r="AL511" s="36"/>
      <c r="AM511" s="36"/>
      <c r="AN511" s="36"/>
      <c r="AT511" s="36"/>
      <c r="AU511" s="36"/>
      <c r="AV511" s="36"/>
      <c r="BB511" s="36"/>
      <c r="BC511" s="36"/>
      <c r="BD511" s="36"/>
      <c r="BJ511" s="36"/>
      <c r="BK511" s="36"/>
      <c r="BL511" s="36"/>
      <c r="BR511" s="36"/>
      <c r="BS511" s="36"/>
      <c r="BT511" s="36"/>
      <c r="BZ511" s="36"/>
      <c r="CA511" s="36"/>
      <c r="CB511" s="36"/>
      <c r="CH511" s="36"/>
      <c r="CI511" s="36"/>
      <c r="CJ511" s="36"/>
      <c r="CP511" s="36"/>
      <c r="CQ511" s="36"/>
      <c r="CR511" s="36"/>
      <c r="CX511" s="36"/>
      <c r="CY511" s="36"/>
      <c r="CZ511" s="36"/>
      <c r="DF511" s="36">
        <v>3.7E-9</v>
      </c>
      <c r="DG511" s="36">
        <v>2.8401124305900001</v>
      </c>
      <c r="DH511" s="36">
        <v>4392.8808098882</v>
      </c>
      <c r="DI511" s="30">
        <f t="shared" si="280"/>
        <v>-3.2910381763453605E-9</v>
      </c>
      <c r="DJ511" s="30">
        <f t="shared" si="281"/>
        <v>-3.2912823099298691E-9</v>
      </c>
      <c r="DK511" s="30">
        <f t="shared" si="282"/>
        <v>-3.2912822995489737E-9</v>
      </c>
      <c r="DL511" s="30">
        <f t="shared" si="283"/>
        <v>-3.2912822995494063E-9</v>
      </c>
      <c r="DN511" s="36">
        <v>5.4E-10</v>
      </c>
      <c r="DO511" s="36">
        <v>4.8823066075000003</v>
      </c>
      <c r="DP511" s="36">
        <v>48300.160102690003</v>
      </c>
      <c r="DQ511" s="30">
        <f t="shared" si="284"/>
        <v>3.0422470035047731E-10</v>
      </c>
      <c r="DR511" s="30">
        <f t="shared" si="285"/>
        <v>3.049326760173292E-10</v>
      </c>
      <c r="DS511" s="30">
        <f t="shared" si="286"/>
        <v>3.0493264592534565E-10</v>
      </c>
      <c r="DT511" s="30">
        <f t="shared" si="287"/>
        <v>3.0493264592661232E-10</v>
      </c>
      <c r="DV511" s="36"/>
      <c r="DW511" s="36"/>
      <c r="DX511" s="36"/>
      <c r="ED511" s="36"/>
      <c r="EE511" s="36"/>
      <c r="EF511" s="36"/>
      <c r="EL511" s="36"/>
      <c r="EM511" s="36"/>
      <c r="EN511" s="36"/>
      <c r="ET511" s="36"/>
      <c r="EU511" s="36"/>
      <c r="EV511" s="36"/>
    </row>
    <row r="512" spans="14:152" s="30" customFormat="1" ht="12.75">
      <c r="N512" s="36">
        <v>5.8699999999999998E-9</v>
      </c>
      <c r="O512" s="36">
        <v>1.3168421755799999</v>
      </c>
      <c r="P512" s="36">
        <v>9499.2598620055996</v>
      </c>
      <c r="Q512" s="30">
        <f t="shared" si="272"/>
        <v>2.7303122027341534E-9</v>
      </c>
      <c r="R512" s="30">
        <f t="shared" si="273"/>
        <v>2.728689448870895E-9</v>
      </c>
      <c r="S512" s="30">
        <f t="shared" si="274"/>
        <v>2.7286895178879514E-9</v>
      </c>
      <c r="T512" s="30">
        <f t="shared" si="275"/>
        <v>2.7286895178850339E-9</v>
      </c>
      <c r="V512" s="36">
        <v>1.14E-9</v>
      </c>
      <c r="W512" s="36">
        <v>3.3733597193199998</v>
      </c>
      <c r="X512" s="36">
        <v>2938.9403049426001</v>
      </c>
      <c r="Y512" s="30">
        <f t="shared" si="276"/>
        <v>1.068743055784292E-9</v>
      </c>
      <c r="Z512" s="30">
        <f t="shared" si="277"/>
        <v>1.068704723880096E-9</v>
      </c>
      <c r="AA512" s="30">
        <f t="shared" si="278"/>
        <v>1.0687047255104621E-9</v>
      </c>
      <c r="AB512" s="30">
        <f t="shared" si="279"/>
        <v>1.0687047255103931E-9</v>
      </c>
      <c r="AD512" s="36"/>
      <c r="AE512" s="36"/>
      <c r="AF512" s="36"/>
      <c r="AL512" s="36"/>
      <c r="AM512" s="36"/>
      <c r="AN512" s="36"/>
      <c r="AT512" s="36"/>
      <c r="AU512" s="36"/>
      <c r="AV512" s="36"/>
      <c r="BB512" s="36"/>
      <c r="BC512" s="36"/>
      <c r="BD512" s="36"/>
      <c r="BJ512" s="36"/>
      <c r="BK512" s="36"/>
      <c r="BL512" s="36"/>
      <c r="BR512" s="36"/>
      <c r="BS512" s="36"/>
      <c r="BT512" s="36"/>
      <c r="BZ512" s="36"/>
      <c r="CA512" s="36"/>
      <c r="CB512" s="36"/>
      <c r="CH512" s="36"/>
      <c r="CI512" s="36"/>
      <c r="CJ512" s="36"/>
      <c r="CP512" s="36"/>
      <c r="CQ512" s="36"/>
      <c r="CR512" s="36"/>
      <c r="CX512" s="36"/>
      <c r="CY512" s="36"/>
      <c r="CZ512" s="36"/>
      <c r="DF512" s="36">
        <v>3.0300000000000001E-9</v>
      </c>
      <c r="DG512" s="36">
        <v>5.0023987971699997</v>
      </c>
      <c r="DH512" s="36">
        <v>2810.9387152574</v>
      </c>
      <c r="DI512" s="30">
        <f t="shared" si="280"/>
        <v>-1.2147801984106722E-9</v>
      </c>
      <c r="DJ512" s="30">
        <f t="shared" si="281"/>
        <v>-1.2145237031798638E-9</v>
      </c>
      <c r="DK512" s="30">
        <f t="shared" si="282"/>
        <v>-1.21452371408815E-9</v>
      </c>
      <c r="DL512" s="30">
        <f t="shared" si="283"/>
        <v>-1.2145237140876863E-9</v>
      </c>
      <c r="DN512" s="36">
        <v>7.1000000000000003E-10</v>
      </c>
      <c r="DO512" s="36">
        <v>4.8438104119999998</v>
      </c>
      <c r="DP512" s="36">
        <v>3289.3320888373901</v>
      </c>
      <c r="DQ512" s="30">
        <f t="shared" si="284"/>
        <v>4.8033375601622748E-10</v>
      </c>
      <c r="DR512" s="30">
        <f t="shared" si="285"/>
        <v>4.8027721818140986E-10</v>
      </c>
      <c r="DS512" s="30">
        <f t="shared" si="286"/>
        <v>4.8027722058593498E-10</v>
      </c>
      <c r="DT512" s="30">
        <f t="shared" si="287"/>
        <v>4.8027722058583283E-10</v>
      </c>
      <c r="DV512" s="36"/>
      <c r="DW512" s="36"/>
      <c r="DX512" s="36"/>
      <c r="ED512" s="36"/>
      <c r="EE512" s="36"/>
      <c r="EF512" s="36"/>
      <c r="EL512" s="36"/>
      <c r="EM512" s="36"/>
      <c r="EN512" s="36"/>
      <c r="ET512" s="36"/>
      <c r="EU512" s="36"/>
      <c r="EV512" s="36"/>
    </row>
    <row r="513" spans="14:152" s="30" customFormat="1" ht="12.75">
      <c r="N513" s="36">
        <v>5.9200000000000002E-9</v>
      </c>
      <c r="O513" s="36">
        <v>4.3479602402799999</v>
      </c>
      <c r="P513" s="36">
        <v>3826.5844794894001</v>
      </c>
      <c r="Q513" s="30">
        <f t="shared" ref="Q513:Q576" si="288">N513*COS(O513+P513*$C$23)</f>
        <v>-2.3594570853902698E-9</v>
      </c>
      <c r="R513" s="30">
        <f t="shared" ref="R513:R576" si="289">N513*COS(O513+P513*$C$44)</f>
        <v>-2.3587741035761989E-9</v>
      </c>
      <c r="S513" s="30">
        <f t="shared" ref="S513:S576" si="290">N513*COS(O513+P513*$C$65)</f>
        <v>-2.3587741326224112E-9</v>
      </c>
      <c r="T513" s="30">
        <f t="shared" ref="T513:T576" si="291">N513*COS(O513+P513*$C$86)</f>
        <v>-2.3587741326211771E-9</v>
      </c>
      <c r="V513" s="36">
        <v>8.9999999999999999E-10</v>
      </c>
      <c r="W513" s="36">
        <v>0.26623024835999998</v>
      </c>
      <c r="X513" s="36">
        <v>9485.0327680040009</v>
      </c>
      <c r="Y513" s="30">
        <f t="shared" ref="Y513:Y576" si="292">V513*COS(W513+X513*$C$23)</f>
        <v>-4.2193250363625829E-10</v>
      </c>
      <c r="Z513" s="30">
        <f t="shared" ref="Z513:Z576" si="293">V513*COS(W513+X513*$C$44)</f>
        <v>-4.2218034801029049E-10</v>
      </c>
      <c r="AA513" s="30">
        <f t="shared" ref="AA513:AA576" si="294">V513*COS(W513+X513*$C$65)</f>
        <v>-4.2218033747099578E-10</v>
      </c>
      <c r="AB513" s="30">
        <f t="shared" ref="AB513:AB576" si="295">V513*COS(W513+X513*$C$86)</f>
        <v>-4.2218033747144199E-10</v>
      </c>
      <c r="AD513" s="36"/>
      <c r="AE513" s="36"/>
      <c r="AF513" s="36"/>
      <c r="AL513" s="36"/>
      <c r="AM513" s="36"/>
      <c r="AN513" s="36"/>
      <c r="AT513" s="36"/>
      <c r="AU513" s="36"/>
      <c r="AV513" s="36"/>
      <c r="BB513" s="36"/>
      <c r="BC513" s="36"/>
      <c r="BD513" s="36"/>
      <c r="BJ513" s="36"/>
      <c r="BK513" s="36"/>
      <c r="BL513" s="36"/>
      <c r="BR513" s="36"/>
      <c r="BS513" s="36"/>
      <c r="BT513" s="36"/>
      <c r="BZ513" s="36"/>
      <c r="CA513" s="36"/>
      <c r="CB513" s="36"/>
      <c r="CH513" s="36"/>
      <c r="CI513" s="36"/>
      <c r="CJ513" s="36"/>
      <c r="CP513" s="36"/>
      <c r="CQ513" s="36"/>
      <c r="CR513" s="36"/>
      <c r="CX513" s="36"/>
      <c r="CY513" s="36"/>
      <c r="CZ513" s="36"/>
      <c r="DF513" s="36">
        <v>3.0300000000000001E-9</v>
      </c>
      <c r="DG513" s="36">
        <v>2.9716274120400001</v>
      </c>
      <c r="DH513" s="36">
        <v>2810.904207953</v>
      </c>
      <c r="DI513" s="30">
        <f t="shared" ref="DI513:DI576" si="296">DF513*COS(DG513+DH513*$C$23)</f>
        <v>3.0266160743943843E-9</v>
      </c>
      <c r="DJ513" s="30">
        <f t="shared" ref="DJ513:DJ576" si="297">DF513*COS(DG513+DH513*$C$44)</f>
        <v>3.0266028333458921E-9</v>
      </c>
      <c r="DK513" s="30">
        <f t="shared" ref="DK513:DK576" si="298">DF513*COS(DG513+DH513*$C$65)</f>
        <v>3.0266028339095483E-9</v>
      </c>
      <c r="DL513" s="30">
        <f t="shared" ref="DL513:DL576" si="299">DF513*COS(DG513+DH513*$C$86)</f>
        <v>3.0266028339095247E-9</v>
      </c>
      <c r="DN513" s="36">
        <v>5.4E-10</v>
      </c>
      <c r="DO513" s="36">
        <v>1.7691705411400001</v>
      </c>
      <c r="DP513" s="36">
        <v>3510.1926098327999</v>
      </c>
      <c r="DQ513" s="30">
        <f t="shared" ref="DQ513:DQ576" si="300">DN513*COS(DO513+DP513*$C$23)</f>
        <v>2.1751944566702423E-10</v>
      </c>
      <c r="DR513" s="30">
        <f t="shared" ref="DR513:DR576" si="301">DN513*COS(DO513+DP513*$C$44)</f>
        <v>2.1757647463356879E-10</v>
      </c>
      <c r="DS513" s="30">
        <f t="shared" ref="DS513:DS576" si="302">DN513*COS(DO513+DP513*$C$65)</f>
        <v>2.1757647220833947E-10</v>
      </c>
      <c r="DT513" s="30">
        <f t="shared" ref="DT513:DT576" si="303">DN513*COS(DO513+DP513*$C$86)</f>
        <v>2.1757647220844131E-10</v>
      </c>
      <c r="DV513" s="36"/>
      <c r="DW513" s="36"/>
      <c r="DX513" s="36"/>
      <c r="ED513" s="36"/>
      <c r="EE513" s="36"/>
      <c r="EF513" s="36"/>
      <c r="EL513" s="36"/>
      <c r="EM513" s="36"/>
      <c r="EN513" s="36"/>
      <c r="ET513" s="36"/>
      <c r="EU513" s="36"/>
      <c r="EV513" s="36"/>
    </row>
    <row r="514" spans="14:152" s="30" customFormat="1" ht="12.75">
      <c r="N514" s="36">
        <v>6.5199999999999998E-9</v>
      </c>
      <c r="O514" s="36">
        <v>5.5365874249200004</v>
      </c>
      <c r="P514" s="36">
        <v>9065.5481241287998</v>
      </c>
      <c r="Q514" s="30">
        <f t="shared" si="288"/>
        <v>4.7896391500746011E-9</v>
      </c>
      <c r="R514" s="30">
        <f t="shared" si="289"/>
        <v>4.7883206390787452E-9</v>
      </c>
      <c r="S514" s="30">
        <f t="shared" si="290"/>
        <v>4.7883206951605741E-9</v>
      </c>
      <c r="T514" s="30">
        <f t="shared" si="291"/>
        <v>4.788320695158215E-9</v>
      </c>
      <c r="V514" s="36">
        <v>8.6000000000000003E-10</v>
      </c>
      <c r="W514" s="36">
        <v>3.6678658249099998</v>
      </c>
      <c r="X514" s="36">
        <v>6997.6167230561996</v>
      </c>
      <c r="Y514" s="30">
        <f t="shared" si="292"/>
        <v>-7.2244732508617133E-10</v>
      </c>
      <c r="Z514" s="30">
        <f t="shared" si="293"/>
        <v>-7.2233998707065067E-10</v>
      </c>
      <c r="AA514" s="30">
        <f t="shared" si="294"/>
        <v>-7.2233999163626362E-10</v>
      </c>
      <c r="AB514" s="30">
        <f t="shared" si="295"/>
        <v>-7.223399916360713E-10</v>
      </c>
      <c r="AD514" s="36"/>
      <c r="AE514" s="36"/>
      <c r="AF514" s="36"/>
      <c r="AL514" s="36"/>
      <c r="AM514" s="36"/>
      <c r="AN514" s="36"/>
      <c r="AT514" s="36"/>
      <c r="AU514" s="36"/>
      <c r="AV514" s="36"/>
      <c r="BB514" s="36"/>
      <c r="BC514" s="36"/>
      <c r="BD514" s="36"/>
      <c r="BJ514" s="36"/>
      <c r="BK514" s="36"/>
      <c r="BL514" s="36"/>
      <c r="BR514" s="36"/>
      <c r="BS514" s="36"/>
      <c r="BT514" s="36"/>
      <c r="BZ514" s="36"/>
      <c r="CA514" s="36"/>
      <c r="CB514" s="36"/>
      <c r="CH514" s="36"/>
      <c r="CI514" s="36"/>
      <c r="CJ514" s="36"/>
      <c r="CP514" s="36"/>
      <c r="CQ514" s="36"/>
      <c r="CR514" s="36"/>
      <c r="CX514" s="36"/>
      <c r="CY514" s="36"/>
      <c r="CZ514" s="36"/>
      <c r="DF514" s="36">
        <v>4.1899999999999998E-9</v>
      </c>
      <c r="DG514" s="36">
        <v>2.7983056240000002</v>
      </c>
      <c r="DH514" s="36">
        <v>5106.3790521173996</v>
      </c>
      <c r="DI514" s="30">
        <f t="shared" si="296"/>
        <v>3.8885437107553839E-9</v>
      </c>
      <c r="DJ514" s="30">
        <f t="shared" si="297"/>
        <v>3.8882817058030842E-9</v>
      </c>
      <c r="DK514" s="30">
        <f t="shared" si="298"/>
        <v>3.8882817169477879E-9</v>
      </c>
      <c r="DL514" s="30">
        <f t="shared" si="299"/>
        <v>3.8882817169473164E-9</v>
      </c>
      <c r="DN514" s="36">
        <v>6.3E-10</v>
      </c>
      <c r="DO514" s="36">
        <v>2.8017581427599998</v>
      </c>
      <c r="DP514" s="36">
        <v>16894.510399610601</v>
      </c>
      <c r="DQ514" s="30">
        <f t="shared" si="300"/>
        <v>-6.1266950627708961E-10</v>
      </c>
      <c r="DR514" s="30">
        <f t="shared" si="301"/>
        <v>-6.1275091145735627E-10</v>
      </c>
      <c r="DS514" s="30">
        <f t="shared" si="302"/>
        <v>-6.1275090799942864E-10</v>
      </c>
      <c r="DT514" s="30">
        <f t="shared" si="303"/>
        <v>-6.1275090799957422E-10</v>
      </c>
      <c r="DV514" s="36"/>
      <c r="DW514" s="36"/>
      <c r="DX514" s="36"/>
      <c r="ED514" s="36"/>
      <c r="EE514" s="36"/>
      <c r="EF514" s="36"/>
      <c r="EL514" s="36"/>
      <c r="EM514" s="36"/>
      <c r="EN514" s="36"/>
      <c r="ET514" s="36"/>
      <c r="EU514" s="36"/>
      <c r="EV514" s="36"/>
    </row>
    <row r="515" spans="14:152" s="30" customFormat="1" ht="12.75">
      <c r="N515" s="36">
        <v>5.8299999999999999E-9</v>
      </c>
      <c r="O515" s="36">
        <v>0.59190068342000002</v>
      </c>
      <c r="P515" s="36">
        <v>26084.021806216198</v>
      </c>
      <c r="Q515" s="30">
        <f t="shared" si="288"/>
        <v>5.1701033324117232E-9</v>
      </c>
      <c r="R515" s="30">
        <f t="shared" si="289"/>
        <v>5.1724115691001244E-9</v>
      </c>
      <c r="S515" s="30">
        <f t="shared" si="290"/>
        <v>5.172411471017792E-9</v>
      </c>
      <c r="T515" s="30">
        <f t="shared" si="291"/>
        <v>5.1724114710219205E-9</v>
      </c>
      <c r="V515" s="36">
        <v>8.6999999999999999E-10</v>
      </c>
      <c r="W515" s="36">
        <v>4.0782360867999996</v>
      </c>
      <c r="X515" s="36">
        <v>18606.4989460002</v>
      </c>
      <c r="Y515" s="30">
        <f t="shared" si="292"/>
        <v>1.099229773805857E-10</v>
      </c>
      <c r="Z515" s="30">
        <f t="shared" si="293"/>
        <v>1.1045081387617446E-10</v>
      </c>
      <c r="AA515" s="30">
        <f t="shared" si="294"/>
        <v>1.1045079142955752E-10</v>
      </c>
      <c r="AB515" s="30">
        <f t="shared" si="295"/>
        <v>1.104507914305018E-10</v>
      </c>
      <c r="AD515" s="36"/>
      <c r="AE515" s="36"/>
      <c r="AF515" s="36"/>
      <c r="AL515" s="36"/>
      <c r="AM515" s="36"/>
      <c r="AN515" s="36"/>
      <c r="AT515" s="36"/>
      <c r="AU515" s="36"/>
      <c r="AV515" s="36"/>
      <c r="BB515" s="36"/>
      <c r="BC515" s="36"/>
      <c r="BD515" s="36"/>
      <c r="BJ515" s="36"/>
      <c r="BK515" s="36"/>
      <c r="BL515" s="36"/>
      <c r="BR515" s="36"/>
      <c r="BS515" s="36"/>
      <c r="BT515" s="36"/>
      <c r="BZ515" s="36"/>
      <c r="CA515" s="36"/>
      <c r="CB515" s="36"/>
      <c r="CH515" s="36"/>
      <c r="CI515" s="36"/>
      <c r="CJ515" s="36"/>
      <c r="CP515" s="36"/>
      <c r="CQ515" s="36"/>
      <c r="CR515" s="36"/>
      <c r="CX515" s="36"/>
      <c r="CY515" s="36"/>
      <c r="CZ515" s="36"/>
      <c r="DF515" s="36">
        <v>3.58E-9</v>
      </c>
      <c r="DG515" s="36">
        <v>1.15955325186</v>
      </c>
      <c r="DH515" s="36">
        <v>4076.4889402315998</v>
      </c>
      <c r="DI515" s="30">
        <f t="shared" si="296"/>
        <v>-3.0551932777811321E-9</v>
      </c>
      <c r="DJ515" s="30">
        <f t="shared" si="297"/>
        <v>-3.0554433077292395E-9</v>
      </c>
      <c r="DK515" s="30">
        <f t="shared" si="298"/>
        <v>-3.0554432970972989E-9</v>
      </c>
      <c r="DL515" s="30">
        <f t="shared" si="299"/>
        <v>-3.0554432970977497E-9</v>
      </c>
      <c r="DN515" s="36">
        <v>5.7999999999999996E-10</v>
      </c>
      <c r="DO515" s="36">
        <v>0.91631357427000004</v>
      </c>
      <c r="DP515" s="36">
        <v>10018.2468514476</v>
      </c>
      <c r="DQ515" s="30">
        <f t="shared" si="300"/>
        <v>-1.9740027214702023E-10</v>
      </c>
      <c r="DR515" s="30">
        <f t="shared" si="301"/>
        <v>-1.9722065855439547E-10</v>
      </c>
      <c r="DS515" s="30">
        <f t="shared" si="302"/>
        <v>-1.9722066619334036E-10</v>
      </c>
      <c r="DT515" s="30">
        <f t="shared" si="303"/>
        <v>-1.9722066619301867E-10</v>
      </c>
      <c r="DV515" s="36"/>
      <c r="DW515" s="36"/>
      <c r="DX515" s="36"/>
      <c r="ED515" s="36"/>
      <c r="EE515" s="36"/>
      <c r="EF515" s="36"/>
      <c r="EL515" s="36"/>
      <c r="EM515" s="36"/>
      <c r="EN515" s="36"/>
      <c r="ET515" s="36"/>
      <c r="EU515" s="36"/>
      <c r="EV515" s="36"/>
    </row>
    <row r="516" spans="14:152" s="30" customFormat="1" ht="12.75">
      <c r="N516" s="36">
        <v>6.0300000000000001E-9</v>
      </c>
      <c r="O516" s="36">
        <v>0.77135566629999996</v>
      </c>
      <c r="P516" s="36">
        <v>3342.0968994080999</v>
      </c>
      <c r="Q516" s="30">
        <f t="shared" si="288"/>
        <v>2.7865871253274522E-9</v>
      </c>
      <c r="R516" s="30">
        <f t="shared" si="289"/>
        <v>2.7871745942517811E-9</v>
      </c>
      <c r="S516" s="30">
        <f t="shared" si="290"/>
        <v>2.7871745692689956E-9</v>
      </c>
      <c r="T516" s="30">
        <f t="shared" si="291"/>
        <v>2.7871745692700593E-9</v>
      </c>
      <c r="V516" s="36">
        <v>1.1700000000000001E-9</v>
      </c>
      <c r="W516" s="36">
        <v>5.6186385918499999</v>
      </c>
      <c r="X516" s="36">
        <v>16511.613867387401</v>
      </c>
      <c r="Y516" s="30">
        <f t="shared" si="292"/>
        <v>-5.2213102889818237E-10</v>
      </c>
      <c r="Z516" s="30">
        <f t="shared" si="293"/>
        <v>-5.2156265283247572E-10</v>
      </c>
      <c r="AA516" s="30">
        <f t="shared" si="294"/>
        <v>-5.215626770072758E-10</v>
      </c>
      <c r="AB516" s="30">
        <f t="shared" si="295"/>
        <v>-5.2156267700624896E-10</v>
      </c>
      <c r="AD516" s="36"/>
      <c r="AE516" s="36"/>
      <c r="AF516" s="36"/>
      <c r="AL516" s="36"/>
      <c r="AM516" s="36"/>
      <c r="AN516" s="36"/>
      <c r="AT516" s="36"/>
      <c r="AU516" s="36"/>
      <c r="AV516" s="36"/>
      <c r="BB516" s="36"/>
      <c r="BC516" s="36"/>
      <c r="BD516" s="36"/>
      <c r="BJ516" s="36"/>
      <c r="BK516" s="36"/>
      <c r="BL516" s="36"/>
      <c r="BR516" s="36"/>
      <c r="BS516" s="36"/>
      <c r="BT516" s="36"/>
      <c r="BZ516" s="36"/>
      <c r="CA516" s="36"/>
      <c r="CB516" s="36"/>
      <c r="CH516" s="36"/>
      <c r="CI516" s="36"/>
      <c r="CJ516" s="36"/>
      <c r="CP516" s="36"/>
      <c r="CQ516" s="36"/>
      <c r="CR516" s="36"/>
      <c r="CX516" s="36"/>
      <c r="CY516" s="36"/>
      <c r="CZ516" s="36"/>
      <c r="DF516" s="36">
        <v>3.6E-9</v>
      </c>
      <c r="DG516" s="36">
        <v>5.8322612330999997</v>
      </c>
      <c r="DH516" s="36">
        <v>26724.899413598399</v>
      </c>
      <c r="DI516" s="30">
        <f t="shared" si="296"/>
        <v>-2.0225141003881954E-9</v>
      </c>
      <c r="DJ516" s="30">
        <f t="shared" si="297"/>
        <v>-2.0198969992985776E-9</v>
      </c>
      <c r="DK516" s="30">
        <f t="shared" si="298"/>
        <v>-2.0198971106301435E-9</v>
      </c>
      <c r="DL516" s="30">
        <f t="shared" si="299"/>
        <v>-2.0198971106254004E-9</v>
      </c>
      <c r="DN516" s="36">
        <v>5.4E-10</v>
      </c>
      <c r="DO516" s="36">
        <v>1.0682675554300001</v>
      </c>
      <c r="DP516" s="36">
        <v>8948.2282559085997</v>
      </c>
      <c r="DQ516" s="30">
        <f t="shared" si="300"/>
        <v>-8.0081962734737044E-11</v>
      </c>
      <c r="DR516" s="30">
        <f t="shared" si="301"/>
        <v>-7.9924876431437507E-11</v>
      </c>
      <c r="DS516" s="30">
        <f t="shared" si="302"/>
        <v>-7.9924883112046604E-11</v>
      </c>
      <c r="DT516" s="30">
        <f t="shared" si="303"/>
        <v>-7.9924883111765802E-11</v>
      </c>
      <c r="DV516" s="36"/>
      <c r="DW516" s="36"/>
      <c r="DX516" s="36"/>
      <c r="ED516" s="36"/>
      <c r="EE516" s="36"/>
      <c r="EF516" s="36"/>
      <c r="EL516" s="36"/>
      <c r="EM516" s="36"/>
      <c r="EN516" s="36"/>
      <c r="ET516" s="36"/>
      <c r="EU516" s="36"/>
      <c r="EV516" s="36"/>
    </row>
    <row r="517" spans="14:152" s="30" customFormat="1" ht="12.75">
      <c r="N517" s="36">
        <v>7.0100000000000004E-9</v>
      </c>
      <c r="O517" s="36">
        <v>3.3589777432800001</v>
      </c>
      <c r="P517" s="36">
        <v>6709.6740408674004</v>
      </c>
      <c r="Q517" s="30">
        <f t="shared" si="288"/>
        <v>-5.2967892705986427E-9</v>
      </c>
      <c r="R517" s="30">
        <f t="shared" si="289"/>
        <v>-5.2978019007761661E-9</v>
      </c>
      <c r="S517" s="30">
        <f t="shared" si="290"/>
        <v>-5.2978018577171636E-9</v>
      </c>
      <c r="T517" s="30">
        <f t="shared" si="291"/>
        <v>-5.29780185771899E-9</v>
      </c>
      <c r="V517" s="36">
        <v>8.3999999999999999E-10</v>
      </c>
      <c r="W517" s="36">
        <v>2.8017182953400002</v>
      </c>
      <c r="X517" s="36">
        <v>8584.6616659007996</v>
      </c>
      <c r="Y517" s="30">
        <f t="shared" si="292"/>
        <v>5.7657689913533852E-10</v>
      </c>
      <c r="Z517" s="30">
        <f t="shared" si="293"/>
        <v>5.764044921165565E-10</v>
      </c>
      <c r="AA517" s="30">
        <f t="shared" si="294"/>
        <v>5.7640449944954851E-10</v>
      </c>
      <c r="AB517" s="30">
        <f t="shared" si="295"/>
        <v>5.7640449944924018E-10</v>
      </c>
      <c r="AD517" s="36"/>
      <c r="AE517" s="36"/>
      <c r="AF517" s="36"/>
      <c r="AL517" s="36"/>
      <c r="AM517" s="36"/>
      <c r="AN517" s="36"/>
      <c r="AT517" s="36"/>
      <c r="AU517" s="36"/>
      <c r="AV517" s="36"/>
      <c r="BB517" s="36"/>
      <c r="BC517" s="36"/>
      <c r="BD517" s="36"/>
      <c r="BJ517" s="36"/>
      <c r="BK517" s="36"/>
      <c r="BL517" s="36"/>
      <c r="BR517" s="36"/>
      <c r="BS517" s="36"/>
      <c r="BT517" s="36"/>
      <c r="BZ517" s="36"/>
      <c r="CA517" s="36"/>
      <c r="CB517" s="36"/>
      <c r="CH517" s="36"/>
      <c r="CI517" s="36"/>
      <c r="CJ517" s="36"/>
      <c r="CP517" s="36"/>
      <c r="CQ517" s="36"/>
      <c r="CR517" s="36"/>
      <c r="CX517" s="36"/>
      <c r="CY517" s="36"/>
      <c r="CZ517" s="36"/>
      <c r="DF517" s="36">
        <v>2.98E-9</v>
      </c>
      <c r="DG517" s="36">
        <v>5.5716070675299996</v>
      </c>
      <c r="DH517" s="36">
        <v>3041.4860324306001</v>
      </c>
      <c r="DI517" s="30">
        <f t="shared" si="296"/>
        <v>8.7085155300460921E-10</v>
      </c>
      <c r="DJ517" s="30">
        <f t="shared" si="297"/>
        <v>8.7113648293857266E-10</v>
      </c>
      <c r="DK517" s="30">
        <f t="shared" si="298"/>
        <v>8.7113647082144292E-10</v>
      </c>
      <c r="DL517" s="30">
        <f t="shared" si="299"/>
        <v>8.7113647082194926E-10</v>
      </c>
      <c r="DN517" s="36">
        <v>7.2E-10</v>
      </c>
      <c r="DO517" s="36">
        <v>1.36121375974</v>
      </c>
      <c r="DP517" s="36">
        <v>10025.4277087512</v>
      </c>
      <c r="DQ517" s="30">
        <f t="shared" si="300"/>
        <v>-4.9202681392236418E-10</v>
      </c>
      <c r="DR517" s="30">
        <f t="shared" si="301"/>
        <v>-4.918535553214177E-10</v>
      </c>
      <c r="DS517" s="30">
        <f t="shared" si="302"/>
        <v>-4.918535626907796E-10</v>
      </c>
      <c r="DT517" s="30">
        <f t="shared" si="303"/>
        <v>-4.9185356269047324E-10</v>
      </c>
      <c r="DV517" s="36"/>
      <c r="DW517" s="36"/>
      <c r="DX517" s="36"/>
      <c r="ED517" s="36"/>
      <c r="EE517" s="36"/>
      <c r="EF517" s="36"/>
      <c r="EL517" s="36"/>
      <c r="EM517" s="36"/>
      <c r="EN517" s="36"/>
      <c r="ET517" s="36"/>
      <c r="EU517" s="36"/>
      <c r="EV517" s="36"/>
    </row>
    <row r="518" spans="14:152" s="30" customFormat="1" ht="12.75">
      <c r="N518" s="36">
        <v>5.7399999999999996E-9</v>
      </c>
      <c r="O518" s="36">
        <v>1.0897697980100001</v>
      </c>
      <c r="P518" s="36">
        <v>6357.7194367421998</v>
      </c>
      <c r="Q518" s="30">
        <f t="shared" si="288"/>
        <v>-5.2947930428367803E-9</v>
      </c>
      <c r="R518" s="30">
        <f t="shared" si="289"/>
        <v>-5.2952561515190769E-9</v>
      </c>
      <c r="S518" s="30">
        <f t="shared" si="290"/>
        <v>-5.2952561318292153E-9</v>
      </c>
      <c r="T518" s="30">
        <f t="shared" si="291"/>
        <v>-5.2952561318300499E-9</v>
      </c>
      <c r="V518" s="36">
        <v>8.6000000000000003E-10</v>
      </c>
      <c r="W518" s="36">
        <v>5.8745962130100002</v>
      </c>
      <c r="X518" s="36">
        <v>73.600955915200004</v>
      </c>
      <c r="Y518" s="30">
        <f t="shared" si="292"/>
        <v>5.8879772368051165E-10</v>
      </c>
      <c r="Z518" s="30">
        <f t="shared" si="293"/>
        <v>5.8879620711416541E-10</v>
      </c>
      <c r="AA518" s="30">
        <f t="shared" si="294"/>
        <v>5.8879620717866079E-10</v>
      </c>
      <c r="AB518" s="30">
        <f t="shared" si="295"/>
        <v>5.887962071786581E-10</v>
      </c>
      <c r="AD518" s="36"/>
      <c r="AE518" s="36"/>
      <c r="AF518" s="36"/>
      <c r="AL518" s="36"/>
      <c r="AM518" s="36"/>
      <c r="AN518" s="36"/>
      <c r="AT518" s="36"/>
      <c r="AU518" s="36"/>
      <c r="AV518" s="36"/>
      <c r="BB518" s="36"/>
      <c r="BC518" s="36"/>
      <c r="BD518" s="36"/>
      <c r="BJ518" s="36"/>
      <c r="BK518" s="36"/>
      <c r="BL518" s="36"/>
      <c r="BR518" s="36"/>
      <c r="BS518" s="36"/>
      <c r="BT518" s="36"/>
      <c r="BZ518" s="36"/>
      <c r="CA518" s="36"/>
      <c r="CB518" s="36"/>
      <c r="CH518" s="36"/>
      <c r="CI518" s="36"/>
      <c r="CJ518" s="36"/>
      <c r="CP518" s="36"/>
      <c r="CQ518" s="36"/>
      <c r="CR518" s="36"/>
      <c r="CX518" s="36"/>
      <c r="CY518" s="36"/>
      <c r="CZ518" s="36"/>
      <c r="DF518" s="36">
        <v>2.98E-9</v>
      </c>
      <c r="DG518" s="36">
        <v>3.0697028502200001</v>
      </c>
      <c r="DH518" s="36">
        <v>11670.2840372968</v>
      </c>
      <c r="DI518" s="30">
        <f t="shared" si="296"/>
        <v>1.0942148499767159E-9</v>
      </c>
      <c r="DJ518" s="30">
        <f t="shared" si="297"/>
        <v>1.0952781198833037E-9</v>
      </c>
      <c r="DK518" s="30">
        <f t="shared" si="298"/>
        <v>1.095278074668661E-9</v>
      </c>
      <c r="DL518" s="30">
        <f t="shared" si="299"/>
        <v>1.0952780746705908E-9</v>
      </c>
      <c r="DN518" s="36">
        <v>6.0999999999999996E-10</v>
      </c>
      <c r="DO518" s="36">
        <v>0.92427393171000005</v>
      </c>
      <c r="DP518" s="36">
        <v>17468.855197945399</v>
      </c>
      <c r="DQ518" s="30">
        <f t="shared" si="300"/>
        <v>-6.9688161803480724E-11</v>
      </c>
      <c r="DR518" s="30">
        <f t="shared" si="301"/>
        <v>-7.0036141655781888E-11</v>
      </c>
      <c r="DS518" s="30">
        <f t="shared" si="302"/>
        <v>-7.0036126857613296E-11</v>
      </c>
      <c r="DT518" s="30">
        <f t="shared" si="303"/>
        <v>-7.0036126858233306E-11</v>
      </c>
      <c r="DV518" s="36"/>
      <c r="DW518" s="36"/>
      <c r="DX518" s="36"/>
      <c r="ED518" s="36"/>
      <c r="EE518" s="36"/>
      <c r="EF518" s="36"/>
      <c r="EL518" s="36"/>
      <c r="EM518" s="36"/>
      <c r="EN518" s="36"/>
      <c r="ET518" s="36"/>
      <c r="EU518" s="36"/>
      <c r="EV518" s="36"/>
    </row>
    <row r="519" spans="14:152" s="30" customFormat="1" ht="12.75">
      <c r="N519" s="36">
        <v>7.4999999999999993E-9</v>
      </c>
      <c r="O519" s="36">
        <v>4.8473719817900003</v>
      </c>
      <c r="P519" s="36">
        <v>10022.817601167601</v>
      </c>
      <c r="Q519" s="30">
        <f t="shared" si="288"/>
        <v>6.722425753184129E-9</v>
      </c>
      <c r="R519" s="30">
        <f t="shared" si="289"/>
        <v>6.7213297315819654E-9</v>
      </c>
      <c r="S519" s="30">
        <f t="shared" si="290"/>
        <v>6.7213297782083903E-9</v>
      </c>
      <c r="T519" s="30">
        <f t="shared" si="291"/>
        <v>6.7213297782064034E-9</v>
      </c>
      <c r="V519" s="36">
        <v>8.9999999999999999E-10</v>
      </c>
      <c r="W519" s="36">
        <v>1.07789160729</v>
      </c>
      <c r="X519" s="36">
        <v>10721.108428326999</v>
      </c>
      <c r="Y519" s="30">
        <f t="shared" si="292"/>
        <v>-2.1970835187693203E-10</v>
      </c>
      <c r="Z519" s="30">
        <f t="shared" si="293"/>
        <v>-2.2001592428002561E-10</v>
      </c>
      <c r="AA519" s="30">
        <f t="shared" si="294"/>
        <v>-2.2001591120036698E-10</v>
      </c>
      <c r="AB519" s="30">
        <f t="shared" si="295"/>
        <v>-2.2001591120091884E-10</v>
      </c>
      <c r="AD519" s="36"/>
      <c r="AE519" s="36"/>
      <c r="AF519" s="36"/>
      <c r="AL519" s="36"/>
      <c r="AM519" s="36"/>
      <c r="AN519" s="36"/>
      <c r="AT519" s="36"/>
      <c r="AU519" s="36"/>
      <c r="AV519" s="36"/>
      <c r="BB519" s="36"/>
      <c r="BC519" s="36"/>
      <c r="BD519" s="36"/>
      <c r="BJ519" s="36"/>
      <c r="BK519" s="36"/>
      <c r="BL519" s="36"/>
      <c r="BR519" s="36"/>
      <c r="BS519" s="36"/>
      <c r="BT519" s="36"/>
      <c r="BZ519" s="36"/>
      <c r="CA519" s="36"/>
      <c r="CB519" s="36"/>
      <c r="CH519" s="36"/>
      <c r="CI519" s="36"/>
      <c r="CJ519" s="36"/>
      <c r="CP519" s="36"/>
      <c r="CQ519" s="36"/>
      <c r="CR519" s="36"/>
      <c r="CX519" s="36"/>
      <c r="CY519" s="36"/>
      <c r="CZ519" s="36"/>
      <c r="DF519" s="36">
        <v>3.8799999999999998E-9</v>
      </c>
      <c r="DG519" s="36">
        <v>5.0119773818500004</v>
      </c>
      <c r="DH519" s="36">
        <v>12323.423096008801</v>
      </c>
      <c r="DI519" s="30">
        <f t="shared" si="296"/>
        <v>3.4338251148982259E-9</v>
      </c>
      <c r="DJ519" s="30">
        <f t="shared" si="297"/>
        <v>3.4330930487986599E-9</v>
      </c>
      <c r="DK519" s="30">
        <f t="shared" si="298"/>
        <v>3.4330930799434794E-9</v>
      </c>
      <c r="DL519" s="30">
        <f t="shared" si="299"/>
        <v>3.4330930799421692E-9</v>
      </c>
      <c r="DN519" s="36">
        <v>6.8000000000000003E-10</v>
      </c>
      <c r="DO519" s="36">
        <v>2.8427135835200001</v>
      </c>
      <c r="DP519" s="36">
        <v>16703.079387151101</v>
      </c>
      <c r="DQ519" s="30">
        <f t="shared" si="300"/>
        <v>-1.5723433973146608E-10</v>
      </c>
      <c r="DR519" s="30">
        <f t="shared" si="301"/>
        <v>-1.5759756173667608E-10</v>
      </c>
      <c r="DS519" s="30">
        <f t="shared" si="302"/>
        <v>-1.5759754629081367E-10</v>
      </c>
      <c r="DT519" s="30">
        <f t="shared" si="303"/>
        <v>-1.5759754629146231E-10</v>
      </c>
      <c r="DV519" s="36"/>
      <c r="DW519" s="36"/>
      <c r="DX519" s="36"/>
      <c r="ED519" s="36"/>
      <c r="EE519" s="36"/>
      <c r="EF519" s="36"/>
      <c r="EL519" s="36"/>
      <c r="EM519" s="36"/>
      <c r="EN519" s="36"/>
      <c r="ET519" s="36"/>
      <c r="EU519" s="36"/>
      <c r="EV519" s="36"/>
    </row>
    <row r="520" spans="14:152" s="30" customFormat="1" ht="12.75">
      <c r="N520" s="36">
        <v>5.8800000000000004E-9</v>
      </c>
      <c r="O520" s="36">
        <v>5.6592712860400001</v>
      </c>
      <c r="P520" s="36">
        <v>2171.0241752912002</v>
      </c>
      <c r="Q520" s="30">
        <f t="shared" si="288"/>
        <v>5.8535168865790621E-9</v>
      </c>
      <c r="R520" s="30">
        <f t="shared" si="289"/>
        <v>5.8534770893437939E-9</v>
      </c>
      <c r="S520" s="30">
        <f t="shared" si="290"/>
        <v>5.8534770910368986E-9</v>
      </c>
      <c r="T520" s="30">
        <f t="shared" si="291"/>
        <v>5.8534770910368275E-9</v>
      </c>
      <c r="V520" s="36">
        <v>8.3999999999999999E-10</v>
      </c>
      <c r="W520" s="36">
        <v>0.78729386249</v>
      </c>
      <c r="X520" s="36">
        <v>146.8116865236</v>
      </c>
      <c r="Y520" s="30">
        <f t="shared" si="292"/>
        <v>8.3970028435164594E-10</v>
      </c>
      <c r="Z520" s="30">
        <f t="shared" si="293"/>
        <v>8.3970017605939633E-10</v>
      </c>
      <c r="AA520" s="30">
        <f t="shared" si="294"/>
        <v>8.3970017606400217E-10</v>
      </c>
      <c r="AB520" s="30">
        <f t="shared" si="295"/>
        <v>8.3970017606400197E-10</v>
      </c>
      <c r="AD520" s="36"/>
      <c r="AE520" s="36"/>
      <c r="AF520" s="36"/>
      <c r="AL520" s="36"/>
      <c r="AM520" s="36"/>
      <c r="AN520" s="36"/>
      <c r="AT520" s="36"/>
      <c r="AU520" s="36"/>
      <c r="AV520" s="36"/>
      <c r="BB520" s="36"/>
      <c r="BC520" s="36"/>
      <c r="BD520" s="36"/>
      <c r="BJ520" s="36"/>
      <c r="BK520" s="36"/>
      <c r="BL520" s="36"/>
      <c r="BR520" s="36"/>
      <c r="BS520" s="36"/>
      <c r="BT520" s="36"/>
      <c r="BZ520" s="36"/>
      <c r="CA520" s="36"/>
      <c r="CB520" s="36"/>
      <c r="CH520" s="36"/>
      <c r="CI520" s="36"/>
      <c r="CJ520" s="36"/>
      <c r="CP520" s="36"/>
      <c r="CQ520" s="36"/>
      <c r="CR520" s="36"/>
      <c r="CX520" s="36"/>
      <c r="CY520" s="36"/>
      <c r="CZ520" s="36"/>
      <c r="DF520" s="36">
        <v>3.36E-9</v>
      </c>
      <c r="DG520" s="36">
        <v>4.6020833275799999</v>
      </c>
      <c r="DH520" s="36">
        <v>9602.3526362241992</v>
      </c>
      <c r="DI520" s="30">
        <f t="shared" si="296"/>
        <v>-1.8747248296345316E-10</v>
      </c>
      <c r="DJ520" s="30">
        <f t="shared" si="297"/>
        <v>-1.8641354476643811E-10</v>
      </c>
      <c r="DK520" s="30">
        <f t="shared" si="298"/>
        <v>-1.8641358980067661E-10</v>
      </c>
      <c r="DL520" s="30">
        <f t="shared" si="299"/>
        <v>-1.864135897987696E-10</v>
      </c>
      <c r="DN520" s="36">
        <v>5.3000000000000003E-10</v>
      </c>
      <c r="DO520" s="36">
        <v>3.4267918292699999</v>
      </c>
      <c r="DP520" s="36">
        <v>14867.7375158921</v>
      </c>
      <c r="DQ520" s="30">
        <f t="shared" si="300"/>
        <v>-4.7285534963623732E-10</v>
      </c>
      <c r="DR520" s="30">
        <f t="shared" si="301"/>
        <v>-4.7273829508463424E-10</v>
      </c>
      <c r="DS520" s="30">
        <f t="shared" si="302"/>
        <v>-4.7273830006505521E-10</v>
      </c>
      <c r="DT520" s="30">
        <f t="shared" si="303"/>
        <v>-4.7273830006484407E-10</v>
      </c>
      <c r="DV520" s="36"/>
      <c r="DW520" s="36"/>
      <c r="DX520" s="36"/>
      <c r="ED520" s="36"/>
      <c r="EE520" s="36"/>
      <c r="EF520" s="36"/>
      <c r="EL520" s="36"/>
      <c r="EM520" s="36"/>
      <c r="EN520" s="36"/>
      <c r="ET520" s="36"/>
      <c r="EU520" s="36"/>
      <c r="EV520" s="36"/>
    </row>
    <row r="521" spans="14:152" s="30" customFormat="1" ht="12.75">
      <c r="N521" s="36">
        <v>6.3199999999999997E-9</v>
      </c>
      <c r="O521" s="36">
        <v>3.84852695407</v>
      </c>
      <c r="P521" s="36">
        <v>16276.463942623001</v>
      </c>
      <c r="Q521" s="30">
        <f t="shared" si="288"/>
        <v>2.3494249503626853E-11</v>
      </c>
      <c r="R521" s="30">
        <f t="shared" si="289"/>
        <v>2.6875681118000403E-11</v>
      </c>
      <c r="S521" s="30">
        <f t="shared" si="290"/>
        <v>2.6875537314775531E-11</v>
      </c>
      <c r="T521" s="30">
        <f t="shared" si="291"/>
        <v>2.6875537320882731E-11</v>
      </c>
      <c r="V521" s="36">
        <v>1.1200000000000001E-9</v>
      </c>
      <c r="W521" s="36">
        <v>2.3169043088099999</v>
      </c>
      <c r="X521" s="36">
        <v>9638.9407478762005</v>
      </c>
      <c r="Y521" s="30">
        <f t="shared" si="292"/>
        <v>7.2952074667925666E-10</v>
      </c>
      <c r="Z521" s="30">
        <f t="shared" si="293"/>
        <v>7.2925144201696706E-10</v>
      </c>
      <c r="AA521" s="30">
        <f t="shared" si="294"/>
        <v>7.2925145347134232E-10</v>
      </c>
      <c r="AB521" s="30">
        <f t="shared" si="295"/>
        <v>7.2925145347085904E-10</v>
      </c>
      <c r="AD521" s="36"/>
      <c r="AE521" s="36"/>
      <c r="AF521" s="36"/>
      <c r="AL521" s="36"/>
      <c r="AM521" s="36"/>
      <c r="AN521" s="36"/>
      <c r="AT521" s="36"/>
      <c r="AU521" s="36"/>
      <c r="AV521" s="36"/>
      <c r="BB521" s="36"/>
      <c r="BC521" s="36"/>
      <c r="BD521" s="36"/>
      <c r="BJ521" s="36"/>
      <c r="BK521" s="36"/>
      <c r="BL521" s="36"/>
      <c r="BR521" s="36"/>
      <c r="BS521" s="36"/>
      <c r="BT521" s="36"/>
      <c r="BZ521" s="36"/>
      <c r="CA521" s="36"/>
      <c r="CB521" s="36"/>
      <c r="CH521" s="36"/>
      <c r="CI521" s="36"/>
      <c r="CJ521" s="36"/>
      <c r="CP521" s="36"/>
      <c r="CQ521" s="36"/>
      <c r="CR521" s="36"/>
      <c r="CX521" s="36"/>
      <c r="CY521" s="36"/>
      <c r="CZ521" s="36"/>
      <c r="DF521" s="36">
        <v>3.7099999999999998E-9</v>
      </c>
      <c r="DG521" s="36">
        <v>2.23508025241</v>
      </c>
      <c r="DH521" s="36">
        <v>4996.1727308979998</v>
      </c>
      <c r="DI521" s="30">
        <f t="shared" si="296"/>
        <v>3.5051955624794531E-9</v>
      </c>
      <c r="DJ521" s="30">
        <f t="shared" si="297"/>
        <v>3.5049958703617081E-9</v>
      </c>
      <c r="DK521" s="30">
        <f t="shared" si="298"/>
        <v>3.5049958788560945E-9</v>
      </c>
      <c r="DL521" s="30">
        <f t="shared" si="299"/>
        <v>3.5049958788557359E-9</v>
      </c>
      <c r="DN521" s="36">
        <v>5.4E-10</v>
      </c>
      <c r="DO521" s="36">
        <v>0.41070672544999998</v>
      </c>
      <c r="DP521" s="36">
        <v>18451.078546565899</v>
      </c>
      <c r="DQ521" s="30">
        <f t="shared" si="300"/>
        <v>1.1210152702793467E-10</v>
      </c>
      <c r="DR521" s="30">
        <f t="shared" si="301"/>
        <v>1.1178111812065629E-10</v>
      </c>
      <c r="DS521" s="30">
        <f t="shared" si="302"/>
        <v>1.1178113174767086E-10</v>
      </c>
      <c r="DT521" s="30">
        <f t="shared" si="303"/>
        <v>1.1178113174709277E-10</v>
      </c>
      <c r="DV521" s="36"/>
      <c r="DW521" s="36"/>
      <c r="DX521" s="36"/>
      <c r="ED521" s="36"/>
      <c r="EE521" s="36"/>
      <c r="EF521" s="36"/>
      <c r="EL521" s="36"/>
      <c r="EM521" s="36"/>
      <c r="EN521" s="36"/>
      <c r="ET521" s="36"/>
      <c r="EU521" s="36"/>
      <c r="EV521" s="36"/>
    </row>
    <row r="522" spans="14:152" s="30" customFormat="1" ht="12.75">
      <c r="N522" s="36">
        <v>6.3199999999999997E-9</v>
      </c>
      <c r="O522" s="36">
        <v>1.43230388645</v>
      </c>
      <c r="P522" s="36">
        <v>16706.585251847999</v>
      </c>
      <c r="Q522" s="30">
        <f t="shared" si="288"/>
        <v>-6.2930453874537903E-9</v>
      </c>
      <c r="R522" s="30">
        <f t="shared" si="289"/>
        <v>-6.2927242238749515E-9</v>
      </c>
      <c r="S522" s="30">
        <f t="shared" si="290"/>
        <v>-6.2927242375735455E-9</v>
      </c>
      <c r="T522" s="30">
        <f t="shared" si="291"/>
        <v>-6.2927242375729615E-9</v>
      </c>
      <c r="V522" s="36">
        <v>8.3000000000000003E-10</v>
      </c>
      <c r="W522" s="36">
        <v>5.90575201511</v>
      </c>
      <c r="X522" s="36">
        <v>16858.415222630301</v>
      </c>
      <c r="Y522" s="30">
        <f t="shared" si="292"/>
        <v>7.6524367129975567E-10</v>
      </c>
      <c r="Z522" s="30">
        <f t="shared" si="293"/>
        <v>7.6542166788283187E-10</v>
      </c>
      <c r="AA522" s="30">
        <f t="shared" si="294"/>
        <v>7.6542166031810914E-10</v>
      </c>
      <c r="AB522" s="30">
        <f t="shared" si="295"/>
        <v>7.6542166031842388E-10</v>
      </c>
      <c r="AD522" s="36"/>
      <c r="AE522" s="36"/>
      <c r="AF522" s="36"/>
      <c r="AL522" s="36"/>
      <c r="AM522" s="36"/>
      <c r="AN522" s="36"/>
      <c r="AT522" s="36"/>
      <c r="AU522" s="36"/>
      <c r="AV522" s="36"/>
      <c r="BB522" s="36"/>
      <c r="BC522" s="36"/>
      <c r="BD522" s="36"/>
      <c r="BJ522" s="36"/>
      <c r="BK522" s="36"/>
      <c r="BL522" s="36"/>
      <c r="BR522" s="36"/>
      <c r="BS522" s="36"/>
      <c r="BT522" s="36"/>
      <c r="BZ522" s="36"/>
      <c r="CA522" s="36"/>
      <c r="CB522" s="36"/>
      <c r="CH522" s="36"/>
      <c r="CI522" s="36"/>
      <c r="CJ522" s="36"/>
      <c r="CP522" s="36"/>
      <c r="CQ522" s="36"/>
      <c r="CR522" s="36"/>
      <c r="CX522" s="36"/>
      <c r="CY522" s="36"/>
      <c r="CZ522" s="36"/>
      <c r="DF522" s="36">
        <v>3E-9</v>
      </c>
      <c r="DG522" s="36">
        <v>6.0406938521500004</v>
      </c>
      <c r="DH522" s="36">
        <v>9499.2598620055996</v>
      </c>
      <c r="DI522" s="30">
        <f t="shared" si="296"/>
        <v>-2.6395583541315656E-9</v>
      </c>
      <c r="DJ522" s="30">
        <f t="shared" si="297"/>
        <v>-2.6400034270423551E-9</v>
      </c>
      <c r="DK522" s="30">
        <f t="shared" si="298"/>
        <v>-2.640003408120063E-9</v>
      </c>
      <c r="DL522" s="30">
        <f t="shared" si="299"/>
        <v>-2.6400034081208629E-9</v>
      </c>
      <c r="DN522" s="36">
        <v>6E-10</v>
      </c>
      <c r="DO522" s="36">
        <v>5.8692228754400002</v>
      </c>
      <c r="DP522" s="36">
        <v>7447.0179178460003</v>
      </c>
      <c r="DQ522" s="30">
        <f t="shared" si="300"/>
        <v>-3.8973526612515184E-10</v>
      </c>
      <c r="DR522" s="30">
        <f t="shared" si="301"/>
        <v>-3.8962358045069227E-10</v>
      </c>
      <c r="DS522" s="30">
        <f t="shared" si="302"/>
        <v>-3.8962358520088437E-10</v>
      </c>
      <c r="DT522" s="30">
        <f t="shared" si="303"/>
        <v>-3.8962358520068657E-10</v>
      </c>
      <c r="DV522" s="36"/>
      <c r="DW522" s="36"/>
      <c r="DX522" s="36"/>
      <c r="ED522" s="36"/>
      <c r="EE522" s="36"/>
      <c r="EF522" s="36"/>
      <c r="EL522" s="36"/>
      <c r="EM522" s="36"/>
      <c r="EN522" s="36"/>
      <c r="ET522" s="36"/>
      <c r="EU522" s="36"/>
      <c r="EV522" s="36"/>
    </row>
    <row r="523" spans="14:152" s="30" customFormat="1" ht="12.75">
      <c r="N523" s="36">
        <v>7.8000000000000004E-9</v>
      </c>
      <c r="O523" s="36">
        <v>1.1518150253999999</v>
      </c>
      <c r="P523" s="36">
        <v>377.37360791579999</v>
      </c>
      <c r="Q523" s="30">
        <f t="shared" si="288"/>
        <v>4.5968153793108137E-9</v>
      </c>
      <c r="R523" s="30">
        <f t="shared" si="289"/>
        <v>4.5967372081673857E-9</v>
      </c>
      <c r="S523" s="30">
        <f t="shared" si="290"/>
        <v>4.5967372114918105E-9</v>
      </c>
      <c r="T523" s="30">
        <f t="shared" si="291"/>
        <v>4.5967372114916707E-9</v>
      </c>
      <c r="V523" s="36">
        <v>8.1999999999999996E-10</v>
      </c>
      <c r="W523" s="36">
        <v>4.316905577</v>
      </c>
      <c r="X523" s="36">
        <v>9374.8264467846002</v>
      </c>
      <c r="Y523" s="30">
        <f t="shared" si="292"/>
        <v>-7.0390470981089019E-10</v>
      </c>
      <c r="Z523" s="30">
        <f t="shared" si="293"/>
        <v>-7.0377505509040755E-10</v>
      </c>
      <c r="AA523" s="30">
        <f t="shared" si="294"/>
        <v>-7.0377506060570077E-10</v>
      </c>
      <c r="AB523" s="30">
        <f t="shared" si="295"/>
        <v>-7.0377506060546751E-10</v>
      </c>
      <c r="AD523" s="36"/>
      <c r="AE523" s="36"/>
      <c r="AF523" s="36"/>
      <c r="AL523" s="36"/>
      <c r="AM523" s="36"/>
      <c r="AN523" s="36"/>
      <c r="AT523" s="36"/>
      <c r="AU523" s="36"/>
      <c r="AV523" s="36"/>
      <c r="BB523" s="36"/>
      <c r="BC523" s="36"/>
      <c r="BD523" s="36"/>
      <c r="BJ523" s="36"/>
      <c r="BK523" s="36"/>
      <c r="BL523" s="36"/>
      <c r="BR523" s="36"/>
      <c r="BS523" s="36"/>
      <c r="BT523" s="36"/>
      <c r="BZ523" s="36"/>
      <c r="CA523" s="36"/>
      <c r="CB523" s="36"/>
      <c r="CH523" s="36"/>
      <c r="CI523" s="36"/>
      <c r="CJ523" s="36"/>
      <c r="CP523" s="36"/>
      <c r="CQ523" s="36"/>
      <c r="CR523" s="36"/>
      <c r="CX523" s="36"/>
      <c r="CY523" s="36"/>
      <c r="CZ523" s="36"/>
      <c r="DF523" s="36">
        <v>3.4499999999999999E-9</v>
      </c>
      <c r="DG523" s="36">
        <v>1.7426048216400001</v>
      </c>
      <c r="DH523" s="36">
        <v>5617.9107699472997</v>
      </c>
      <c r="DI523" s="30">
        <f t="shared" si="296"/>
        <v>-1.4658028420761924E-9</v>
      </c>
      <c r="DJ523" s="30">
        <f t="shared" si="297"/>
        <v>-1.4652260620421321E-9</v>
      </c>
      <c r="DK523" s="30">
        <f t="shared" si="298"/>
        <v>-1.4652260865721154E-9</v>
      </c>
      <c r="DL523" s="30">
        <f t="shared" si="299"/>
        <v>-1.4652260865710833E-9</v>
      </c>
      <c r="DN523" s="36">
        <v>5.1E-10</v>
      </c>
      <c r="DO523" s="36">
        <v>1.6468404210600001</v>
      </c>
      <c r="DP523" s="36">
        <v>3472.1543883862</v>
      </c>
      <c r="DQ523" s="30">
        <f t="shared" si="300"/>
        <v>1.6333718967344385E-10</v>
      </c>
      <c r="DR523" s="30">
        <f t="shared" si="301"/>
        <v>1.6339233230638206E-10</v>
      </c>
      <c r="DS523" s="30">
        <f t="shared" si="302"/>
        <v>1.6339232996135764E-10</v>
      </c>
      <c r="DT523" s="30">
        <f t="shared" si="303"/>
        <v>1.6339232996145721E-10</v>
      </c>
      <c r="DV523" s="36"/>
      <c r="DW523" s="36"/>
      <c r="DX523" s="36"/>
      <c r="ED523" s="36"/>
      <c r="EE523" s="36"/>
      <c r="EF523" s="36"/>
      <c r="EL523" s="36"/>
      <c r="EM523" s="36"/>
      <c r="EN523" s="36"/>
      <c r="ET523" s="36"/>
      <c r="EU523" s="36"/>
      <c r="EV523" s="36"/>
    </row>
    <row r="524" spans="14:152" s="30" customFormat="1" ht="12.75">
      <c r="N524" s="36">
        <v>5.5400000000000003E-9</v>
      </c>
      <c r="O524" s="36">
        <v>4.1819204923899997</v>
      </c>
      <c r="P524" s="36">
        <v>382.87927857099999</v>
      </c>
      <c r="Q524" s="30">
        <f t="shared" si="288"/>
        <v>-2.5985725053305761E-9</v>
      </c>
      <c r="R524" s="30">
        <f t="shared" si="289"/>
        <v>-2.5985109247994623E-9</v>
      </c>
      <c r="S524" s="30">
        <f t="shared" si="290"/>
        <v>-2.5985109274183277E-9</v>
      </c>
      <c r="T524" s="30">
        <f t="shared" si="291"/>
        <v>-2.5985109274182189E-9</v>
      </c>
      <c r="V524" s="36">
        <v>8.3000000000000003E-10</v>
      </c>
      <c r="W524" s="36">
        <v>1.4131520495800001</v>
      </c>
      <c r="X524" s="36">
        <v>22854.596021804002</v>
      </c>
      <c r="Y524" s="30">
        <f t="shared" si="292"/>
        <v>7.774117965122566E-10</v>
      </c>
      <c r="Z524" s="30">
        <f t="shared" si="293"/>
        <v>7.776300050519592E-10</v>
      </c>
      <c r="AA524" s="30">
        <f t="shared" si="294"/>
        <v>7.7762999578145853E-10</v>
      </c>
      <c r="AB524" s="30">
        <f t="shared" si="295"/>
        <v>7.776299957818502E-10</v>
      </c>
      <c r="AD524" s="36"/>
      <c r="AE524" s="36"/>
      <c r="AF524" s="36"/>
      <c r="AL524" s="36"/>
      <c r="AM524" s="36"/>
      <c r="AN524" s="36"/>
      <c r="AT524" s="36"/>
      <c r="AU524" s="36"/>
      <c r="AV524" s="36"/>
      <c r="BB524" s="36"/>
      <c r="BC524" s="36"/>
      <c r="BD524" s="36"/>
      <c r="BJ524" s="36"/>
      <c r="BK524" s="36"/>
      <c r="BL524" s="36"/>
      <c r="BR524" s="36"/>
      <c r="BS524" s="36"/>
      <c r="BT524" s="36"/>
      <c r="BZ524" s="36"/>
      <c r="CA524" s="36"/>
      <c r="CB524" s="36"/>
      <c r="CH524" s="36"/>
      <c r="CI524" s="36"/>
      <c r="CJ524" s="36"/>
      <c r="CP524" s="36"/>
      <c r="CQ524" s="36"/>
      <c r="CR524" s="36"/>
      <c r="CX524" s="36"/>
      <c r="CY524" s="36"/>
      <c r="CZ524" s="36"/>
      <c r="DF524" s="36">
        <v>3.0199999999999999E-9</v>
      </c>
      <c r="DG524" s="36">
        <v>3.0112734994000001</v>
      </c>
      <c r="DH524" s="36">
        <v>7483.5887758458002</v>
      </c>
      <c r="DI524" s="30">
        <f t="shared" si="296"/>
        <v>2.1407503549052573E-9</v>
      </c>
      <c r="DJ524" s="30">
        <f t="shared" si="297"/>
        <v>2.1402262683228279E-9</v>
      </c>
      <c r="DK524" s="30">
        <f t="shared" si="298"/>
        <v>2.1402262906135926E-9</v>
      </c>
      <c r="DL524" s="30">
        <f t="shared" si="299"/>
        <v>2.1402262906126538E-9</v>
      </c>
      <c r="DN524" s="36">
        <v>5.7E-10</v>
      </c>
      <c r="DO524" s="36">
        <v>6.1325039970299997</v>
      </c>
      <c r="DP524" s="36">
        <v>17085.958665722199</v>
      </c>
      <c r="DQ524" s="30">
        <f t="shared" si="300"/>
        <v>4.5813008789785095E-10</v>
      </c>
      <c r="DR524" s="30">
        <f t="shared" si="301"/>
        <v>4.5793953671241449E-10</v>
      </c>
      <c r="DS524" s="30">
        <f t="shared" si="302"/>
        <v>4.5793954481912518E-10</v>
      </c>
      <c r="DT524" s="30">
        <f t="shared" si="303"/>
        <v>4.5793954481878278E-10</v>
      </c>
      <c r="DV524" s="36"/>
      <c r="DW524" s="36"/>
      <c r="DX524" s="36"/>
      <c r="ED524" s="36"/>
      <c r="EE524" s="36"/>
      <c r="EF524" s="36"/>
      <c r="EL524" s="36"/>
      <c r="EM524" s="36"/>
      <c r="EN524" s="36"/>
      <c r="ET524" s="36"/>
      <c r="EU524" s="36"/>
      <c r="EV524" s="36"/>
    </row>
    <row r="525" spans="14:152" s="30" customFormat="1" ht="12.75">
      <c r="N525" s="36">
        <v>5.6800000000000002E-9</v>
      </c>
      <c r="O525" s="36">
        <v>3.8163339189999999E-2</v>
      </c>
      <c r="P525" s="36">
        <v>6414.6178116778001</v>
      </c>
      <c r="Q525" s="30">
        <f t="shared" si="288"/>
        <v>-3.2079295058404596E-9</v>
      </c>
      <c r="R525" s="30">
        <f t="shared" si="289"/>
        <v>-3.2069410443201441E-9</v>
      </c>
      <c r="S525" s="30">
        <f t="shared" si="290"/>
        <v>-3.2069410863597971E-9</v>
      </c>
      <c r="T525" s="30">
        <f t="shared" si="291"/>
        <v>-3.2069410863580311E-9</v>
      </c>
      <c r="V525" s="36">
        <v>8.3999999999999999E-10</v>
      </c>
      <c r="W525" s="36">
        <v>0.90320571724999998</v>
      </c>
      <c r="X525" s="36">
        <v>2171.0241752912002</v>
      </c>
      <c r="Y525" s="30">
        <f t="shared" si="292"/>
        <v>1.1606991255026794E-10</v>
      </c>
      <c r="Z525" s="30">
        <f t="shared" si="293"/>
        <v>1.1612928467068293E-10</v>
      </c>
      <c r="AA525" s="30">
        <f t="shared" si="294"/>
        <v>1.1612928214575637E-10</v>
      </c>
      <c r="AB525" s="30">
        <f t="shared" si="295"/>
        <v>1.1612928214586276E-10</v>
      </c>
      <c r="AD525" s="36"/>
      <c r="AE525" s="36"/>
      <c r="AF525" s="36"/>
      <c r="AL525" s="36"/>
      <c r="AM525" s="36"/>
      <c r="AN525" s="36"/>
      <c r="AT525" s="36"/>
      <c r="AU525" s="36"/>
      <c r="AV525" s="36"/>
      <c r="BB525" s="36"/>
      <c r="BC525" s="36"/>
      <c r="BD525" s="36"/>
      <c r="BJ525" s="36"/>
      <c r="BK525" s="36"/>
      <c r="BL525" s="36"/>
      <c r="BR525" s="36"/>
      <c r="BS525" s="36"/>
      <c r="BT525" s="36"/>
      <c r="BZ525" s="36"/>
      <c r="CA525" s="36"/>
      <c r="CB525" s="36"/>
      <c r="CH525" s="36"/>
      <c r="CI525" s="36"/>
      <c r="CJ525" s="36"/>
      <c r="CP525" s="36"/>
      <c r="CQ525" s="36"/>
      <c r="CR525" s="36"/>
      <c r="CX525" s="36"/>
      <c r="CY525" s="36"/>
      <c r="CZ525" s="36"/>
      <c r="DF525" s="36">
        <v>2.8900000000000002E-9</v>
      </c>
      <c r="DG525" s="36">
        <v>0.39479288685000002</v>
      </c>
      <c r="DH525" s="36">
        <v>2412.7724581970001</v>
      </c>
      <c r="DI525" s="30">
        <f t="shared" si="296"/>
        <v>2.6427839243788596E-9</v>
      </c>
      <c r="DJ525" s="30">
        <f t="shared" si="297"/>
        <v>2.6426911576132525E-9</v>
      </c>
      <c r="DK525" s="30">
        <f t="shared" si="298"/>
        <v>2.642691161558732E-9</v>
      </c>
      <c r="DL525" s="30">
        <f t="shared" si="299"/>
        <v>2.6426911615585657E-9</v>
      </c>
      <c r="DN525" s="36">
        <v>5.3000000000000003E-10</v>
      </c>
      <c r="DO525" s="36">
        <v>4.1696943470100001</v>
      </c>
      <c r="DP525" s="36">
        <v>6106.8800550648002</v>
      </c>
      <c r="DQ525" s="30">
        <f t="shared" si="300"/>
        <v>-8.1707472646937488E-11</v>
      </c>
      <c r="DR525" s="30">
        <f t="shared" si="301"/>
        <v>-8.1602347708376059E-11</v>
      </c>
      <c r="DS525" s="30">
        <f t="shared" si="302"/>
        <v>-8.1602352179131747E-11</v>
      </c>
      <c r="DT525" s="30">
        <f t="shared" si="303"/>
        <v>-8.1602352178941987E-11</v>
      </c>
      <c r="DV525" s="36"/>
      <c r="DW525" s="36"/>
      <c r="DX525" s="36"/>
      <c r="ED525" s="36"/>
      <c r="EE525" s="36"/>
      <c r="EF525" s="36"/>
      <c r="EL525" s="36"/>
      <c r="EM525" s="36"/>
      <c r="EN525" s="36"/>
      <c r="ET525" s="36"/>
      <c r="EU525" s="36"/>
      <c r="EV525" s="36"/>
    </row>
    <row r="526" spans="14:152" s="30" customFormat="1" ht="12.75">
      <c r="N526" s="36">
        <v>5.69E-9</v>
      </c>
      <c r="O526" s="36">
        <v>2.5770434551200001</v>
      </c>
      <c r="P526" s="36">
        <v>35.562734468599999</v>
      </c>
      <c r="Q526" s="30">
        <f t="shared" si="288"/>
        <v>-4.117531649008177E-9</v>
      </c>
      <c r="R526" s="30">
        <f t="shared" si="289"/>
        <v>-4.1175270581576534E-9</v>
      </c>
      <c r="S526" s="30">
        <f t="shared" si="290"/>
        <v>-4.1175270583528912E-9</v>
      </c>
      <c r="T526" s="30">
        <f t="shared" si="291"/>
        <v>-4.1175270583528837E-9</v>
      </c>
      <c r="V526" s="36">
        <v>8.1999999999999996E-10</v>
      </c>
      <c r="W526" s="36">
        <v>1.5944295204100001</v>
      </c>
      <c r="X526" s="36">
        <v>9947.0556815320997</v>
      </c>
      <c r="Y526" s="30">
        <f t="shared" si="292"/>
        <v>-8.1070979754433033E-10</v>
      </c>
      <c r="Z526" s="30">
        <f t="shared" si="293"/>
        <v>-8.1066950823583328E-10</v>
      </c>
      <c r="AA526" s="30">
        <f t="shared" si="294"/>
        <v>-8.1066950995107417E-10</v>
      </c>
      <c r="AB526" s="30">
        <f t="shared" si="295"/>
        <v>-8.1066950995100148E-10</v>
      </c>
      <c r="AD526" s="36"/>
      <c r="AE526" s="36"/>
      <c r="AF526" s="36"/>
      <c r="AL526" s="36"/>
      <c r="AM526" s="36"/>
      <c r="AN526" s="36"/>
      <c r="AT526" s="36"/>
      <c r="AU526" s="36"/>
      <c r="AV526" s="36"/>
      <c r="BB526" s="36"/>
      <c r="BC526" s="36"/>
      <c r="BD526" s="36"/>
      <c r="BJ526" s="36"/>
      <c r="BK526" s="36"/>
      <c r="BL526" s="36"/>
      <c r="BR526" s="36"/>
      <c r="BS526" s="36"/>
      <c r="BT526" s="36"/>
      <c r="BZ526" s="36"/>
      <c r="CA526" s="36"/>
      <c r="CB526" s="36"/>
      <c r="CH526" s="36"/>
      <c r="CI526" s="36"/>
      <c r="CJ526" s="36"/>
      <c r="CP526" s="36"/>
      <c r="CQ526" s="36"/>
      <c r="CR526" s="36"/>
      <c r="CX526" s="36"/>
      <c r="CY526" s="36"/>
      <c r="CZ526" s="36"/>
      <c r="DF526" s="36">
        <v>2.8900000000000002E-9</v>
      </c>
      <c r="DG526" s="36">
        <v>2.2143064034400002</v>
      </c>
      <c r="DH526" s="36">
        <v>11140.5930722022</v>
      </c>
      <c r="DI526" s="30">
        <f t="shared" si="296"/>
        <v>-2.8638076832175405E-9</v>
      </c>
      <c r="DJ526" s="30">
        <f t="shared" si="297"/>
        <v>-2.8639496585258988E-9</v>
      </c>
      <c r="DK526" s="30">
        <f t="shared" si="298"/>
        <v>-2.8639496524962339E-9</v>
      </c>
      <c r="DL526" s="30">
        <f t="shared" si="299"/>
        <v>-2.863949652496487E-9</v>
      </c>
      <c r="DN526" s="36">
        <v>5.0000000000000003E-10</v>
      </c>
      <c r="DO526" s="36">
        <v>3.1719671734700001</v>
      </c>
      <c r="DP526" s="36">
        <v>2111.6503133776</v>
      </c>
      <c r="DQ526" s="30">
        <f t="shared" si="300"/>
        <v>-3.1527067436898046E-10</v>
      </c>
      <c r="DR526" s="30">
        <f t="shared" si="301"/>
        <v>-3.1529761175883806E-10</v>
      </c>
      <c r="DS526" s="30">
        <f t="shared" si="302"/>
        <v>-3.1529761061329434E-10</v>
      </c>
      <c r="DT526" s="30">
        <f t="shared" si="303"/>
        <v>-3.1529761061334257E-10</v>
      </c>
      <c r="DV526" s="36"/>
      <c r="DW526" s="36"/>
      <c r="DX526" s="36"/>
      <c r="ED526" s="36"/>
      <c r="EE526" s="36"/>
      <c r="EF526" s="36"/>
      <c r="EL526" s="36"/>
      <c r="EM526" s="36"/>
      <c r="EN526" s="36"/>
      <c r="ET526" s="36"/>
      <c r="EU526" s="36"/>
      <c r="EV526" s="36"/>
    </row>
    <row r="527" spans="14:152" s="30" customFormat="1" ht="12.75">
      <c r="N527" s="36">
        <v>5.6599999999999999E-9</v>
      </c>
      <c r="O527" s="36">
        <v>0.62804830761999997</v>
      </c>
      <c r="P527" s="36">
        <v>3189.5647568569002</v>
      </c>
      <c r="Q527" s="30">
        <f t="shared" si="288"/>
        <v>-1.2464081744372067E-9</v>
      </c>
      <c r="R527" s="30">
        <f t="shared" si="289"/>
        <v>-1.2458292982419378E-9</v>
      </c>
      <c r="S527" s="30">
        <f t="shared" si="290"/>
        <v>-1.2458293228603055E-9</v>
      </c>
      <c r="T527" s="30">
        <f t="shared" si="291"/>
        <v>-1.2458293228592659E-9</v>
      </c>
      <c r="V527" s="36">
        <v>8.1999999999999996E-10</v>
      </c>
      <c r="W527" s="36">
        <v>0.44163602941000002</v>
      </c>
      <c r="X527" s="36">
        <v>4782.8736354599996</v>
      </c>
      <c r="Y527" s="30">
        <f t="shared" si="292"/>
        <v>4.805651817864946E-10</v>
      </c>
      <c r="Z527" s="30">
        <f t="shared" si="293"/>
        <v>4.8046071342646031E-10</v>
      </c>
      <c r="AA527" s="30">
        <f t="shared" si="294"/>
        <v>4.8046071786947589E-10</v>
      </c>
      <c r="AB527" s="30">
        <f t="shared" si="295"/>
        <v>4.8046071786928698E-10</v>
      </c>
      <c r="AD527" s="36"/>
      <c r="AE527" s="36"/>
      <c r="AF527" s="36"/>
      <c r="AL527" s="36"/>
      <c r="AM527" s="36"/>
      <c r="AN527" s="36"/>
      <c r="AT527" s="36"/>
      <c r="AU527" s="36"/>
      <c r="AV527" s="36"/>
      <c r="BB527" s="36"/>
      <c r="BC527" s="36"/>
      <c r="BD527" s="36"/>
      <c r="BJ527" s="36"/>
      <c r="BK527" s="36"/>
      <c r="BL527" s="36"/>
      <c r="BR527" s="36"/>
      <c r="BS527" s="36"/>
      <c r="BT527" s="36"/>
      <c r="BZ527" s="36"/>
      <c r="CA527" s="36"/>
      <c r="CB527" s="36"/>
      <c r="CH527" s="36"/>
      <c r="CI527" s="36"/>
      <c r="CJ527" s="36"/>
      <c r="CP527" s="36"/>
      <c r="CQ527" s="36"/>
      <c r="CR527" s="36"/>
      <c r="CX527" s="36"/>
      <c r="CY527" s="36"/>
      <c r="CZ527" s="36"/>
      <c r="DF527" s="36">
        <v>3.3000000000000002E-9</v>
      </c>
      <c r="DG527" s="36">
        <v>5.81605457596</v>
      </c>
      <c r="DH527" s="36">
        <v>4246.0691233646003</v>
      </c>
      <c r="DI527" s="30">
        <f t="shared" si="296"/>
        <v>1.4289229258247133E-9</v>
      </c>
      <c r="DJ527" s="30">
        <f t="shared" si="297"/>
        <v>1.4293380962211837E-9</v>
      </c>
      <c r="DK527" s="30">
        <f t="shared" si="298"/>
        <v>1.4293380785656778E-9</v>
      </c>
      <c r="DL527" s="30">
        <f t="shared" si="299"/>
        <v>1.429338078566428E-9</v>
      </c>
      <c r="DN527" s="36">
        <v>5.4999999999999996E-10</v>
      </c>
      <c r="DO527" s="36">
        <v>5.7260754556000002</v>
      </c>
      <c r="DP527" s="36">
        <v>10706.881334325401</v>
      </c>
      <c r="DQ527" s="30">
        <f t="shared" si="300"/>
        <v>-5.3527295200314923E-10</v>
      </c>
      <c r="DR527" s="30">
        <f t="shared" si="301"/>
        <v>-5.3522842323180925E-10</v>
      </c>
      <c r="DS527" s="30">
        <f t="shared" si="302"/>
        <v>-5.3522842512690981E-10</v>
      </c>
      <c r="DT527" s="30">
        <f t="shared" si="303"/>
        <v>-5.3522842512683061E-10</v>
      </c>
      <c r="DV527" s="36"/>
      <c r="DW527" s="36"/>
      <c r="DX527" s="36"/>
      <c r="ED527" s="36"/>
      <c r="EE527" s="36"/>
      <c r="EF527" s="36"/>
      <c r="EL527" s="36"/>
      <c r="EM527" s="36"/>
      <c r="EN527" s="36"/>
      <c r="ET527" s="36"/>
      <c r="EU527" s="36"/>
      <c r="EV527" s="36"/>
    </row>
    <row r="528" spans="14:152" s="30" customFormat="1" ht="12.75">
      <c r="N528" s="36">
        <v>6.8699999999999996E-9</v>
      </c>
      <c r="O528" s="36">
        <v>5.6145694402900004</v>
      </c>
      <c r="P528" s="36">
        <v>155.3530891314</v>
      </c>
      <c r="Q528" s="30">
        <f t="shared" si="288"/>
        <v>2.8031377607999524E-10</v>
      </c>
      <c r="R528" s="30">
        <f t="shared" si="289"/>
        <v>2.8027872174116414E-10</v>
      </c>
      <c r="S528" s="30">
        <f t="shared" si="290"/>
        <v>2.8027872323193059E-10</v>
      </c>
      <c r="T528" s="30">
        <f t="shared" si="291"/>
        <v>2.8027872323186964E-10</v>
      </c>
      <c r="V528" s="36">
        <v>8.6000000000000003E-10</v>
      </c>
      <c r="W528" s="36">
        <v>5.1833505416100003</v>
      </c>
      <c r="X528" s="36">
        <v>12410.731300548599</v>
      </c>
      <c r="Y528" s="30">
        <f t="shared" si="292"/>
        <v>6.0101464032372278E-10</v>
      </c>
      <c r="Z528" s="30">
        <f t="shared" si="293"/>
        <v>6.0076363916680732E-10</v>
      </c>
      <c r="AA528" s="30">
        <f t="shared" si="294"/>
        <v>6.0076364984334401E-10</v>
      </c>
      <c r="AB528" s="30">
        <f t="shared" si="295"/>
        <v>6.0076364984289806E-10</v>
      </c>
      <c r="AD528" s="36"/>
      <c r="AE528" s="36"/>
      <c r="AF528" s="36"/>
      <c r="AL528" s="36"/>
      <c r="AM528" s="36"/>
      <c r="AN528" s="36"/>
      <c r="AT528" s="36"/>
      <c r="AU528" s="36"/>
      <c r="AV528" s="36"/>
      <c r="BB528" s="36"/>
      <c r="BC528" s="36"/>
      <c r="BD528" s="36"/>
      <c r="BJ528" s="36"/>
      <c r="BK528" s="36"/>
      <c r="BL528" s="36"/>
      <c r="BR528" s="36"/>
      <c r="BS528" s="36"/>
      <c r="BT528" s="36"/>
      <c r="BZ528" s="36"/>
      <c r="CA528" s="36"/>
      <c r="CB528" s="36"/>
      <c r="CH528" s="36"/>
      <c r="CI528" s="36"/>
      <c r="CJ528" s="36"/>
      <c r="CP528" s="36"/>
      <c r="CQ528" s="36"/>
      <c r="CR528" s="36"/>
      <c r="CX528" s="36"/>
      <c r="CY528" s="36"/>
      <c r="CZ528" s="36"/>
      <c r="DF528" s="36">
        <v>3.94E-9</v>
      </c>
      <c r="DG528" s="36">
        <v>2.1222910723999999</v>
      </c>
      <c r="DH528" s="36">
        <v>6475.0393049623999</v>
      </c>
      <c r="DI528" s="30">
        <f t="shared" si="296"/>
        <v>-2.8052017887009613E-9</v>
      </c>
      <c r="DJ528" s="30">
        <f t="shared" si="297"/>
        <v>-2.805790604233916E-9</v>
      </c>
      <c r="DK528" s="30">
        <f t="shared" si="298"/>
        <v>-2.805790579195845E-9</v>
      </c>
      <c r="DL528" s="30">
        <f t="shared" si="299"/>
        <v>-2.8057905791969067E-9</v>
      </c>
      <c r="DN528" s="36">
        <v>6.2000000000000003E-10</v>
      </c>
      <c r="DO528" s="36">
        <v>0.57333106196000005</v>
      </c>
      <c r="DP528" s="36">
        <v>3171.0322435667999</v>
      </c>
      <c r="DQ528" s="30">
        <f t="shared" si="300"/>
        <v>-1.6541586914876292E-10</v>
      </c>
      <c r="DR528" s="30">
        <f t="shared" si="301"/>
        <v>-1.6535358309472827E-10</v>
      </c>
      <c r="DS528" s="30">
        <f t="shared" si="302"/>
        <v>-1.6535358574362663E-10</v>
      </c>
      <c r="DT528" s="30">
        <f t="shared" si="303"/>
        <v>-1.6535358574351625E-10</v>
      </c>
      <c r="DV528" s="36"/>
      <c r="DW528" s="36"/>
      <c r="DX528" s="36"/>
      <c r="ED528" s="36"/>
      <c r="EE528" s="36"/>
      <c r="EF528" s="36"/>
      <c r="EL528" s="36"/>
      <c r="EM528" s="36"/>
      <c r="EN528" s="36"/>
      <c r="ET528" s="36"/>
      <c r="EU528" s="36"/>
      <c r="EV528" s="36"/>
    </row>
    <row r="529" spans="14:152" s="30" customFormat="1" ht="12.75">
      <c r="N529" s="36">
        <v>5.6299999999999998E-9</v>
      </c>
      <c r="O529" s="36">
        <v>2.57358138188</v>
      </c>
      <c r="P529" s="36">
        <v>19406.6782881746</v>
      </c>
      <c r="Q529" s="30">
        <f t="shared" si="288"/>
        <v>-1.2021964441197014E-9</v>
      </c>
      <c r="R529" s="30">
        <f t="shared" si="289"/>
        <v>-1.1986874493349533E-9</v>
      </c>
      <c r="S529" s="30">
        <f t="shared" si="290"/>
        <v>-1.1986875985736372E-9</v>
      </c>
      <c r="T529" s="30">
        <f t="shared" si="291"/>
        <v>-1.1986875985673052E-9</v>
      </c>
      <c r="V529" s="36">
        <v>8.4999999999999996E-10</v>
      </c>
      <c r="W529" s="36">
        <v>3.61669636863</v>
      </c>
      <c r="X529" s="36">
        <v>8965.9784682591999</v>
      </c>
      <c r="Y529" s="30">
        <f t="shared" si="292"/>
        <v>-4.3900588779124492E-10</v>
      </c>
      <c r="Z529" s="30">
        <f t="shared" si="293"/>
        <v>-4.3922038974700489E-10</v>
      </c>
      <c r="AA529" s="30">
        <f t="shared" si="294"/>
        <v>-4.3922038062562079E-10</v>
      </c>
      <c r="AB529" s="30">
        <f t="shared" si="295"/>
        <v>-4.3922038062600341E-10</v>
      </c>
      <c r="AD529" s="36"/>
      <c r="AE529" s="36"/>
      <c r="AF529" s="36"/>
      <c r="AL529" s="36"/>
      <c r="AM529" s="36"/>
      <c r="AN529" s="36"/>
      <c r="AT529" s="36"/>
      <c r="AU529" s="36"/>
      <c r="AV529" s="36"/>
      <c r="BB529" s="36"/>
      <c r="BC529" s="36"/>
      <c r="BD529" s="36"/>
      <c r="BJ529" s="36"/>
      <c r="BK529" s="36"/>
      <c r="BL529" s="36"/>
      <c r="BR529" s="36"/>
      <c r="BS529" s="36"/>
      <c r="BT529" s="36"/>
      <c r="BZ529" s="36"/>
      <c r="CA529" s="36"/>
      <c r="CB529" s="36"/>
      <c r="CH529" s="36"/>
      <c r="CI529" s="36"/>
      <c r="CJ529" s="36"/>
      <c r="CP529" s="36"/>
      <c r="CQ529" s="36"/>
      <c r="CR529" s="36"/>
      <c r="CX529" s="36"/>
      <c r="CY529" s="36"/>
      <c r="CZ529" s="36"/>
      <c r="DF529" s="36">
        <v>3.0100000000000002E-9</v>
      </c>
      <c r="DG529" s="36">
        <v>5.2614787781399999</v>
      </c>
      <c r="DH529" s="36">
        <v>9945.5712088237997</v>
      </c>
      <c r="DI529" s="30">
        <f t="shared" si="296"/>
        <v>2.7919008828117871E-9</v>
      </c>
      <c r="DJ529" s="30">
        <f t="shared" si="297"/>
        <v>2.7922684972164726E-9</v>
      </c>
      <c r="DK529" s="30">
        <f t="shared" si="298"/>
        <v>2.7922684815891473E-9</v>
      </c>
      <c r="DL529" s="30">
        <f t="shared" si="299"/>
        <v>2.7922684815898103E-9</v>
      </c>
      <c r="DN529" s="36">
        <v>5.3000000000000003E-10</v>
      </c>
      <c r="DO529" s="36">
        <v>1.2900783302500001</v>
      </c>
      <c r="DP529" s="36">
        <v>6652.7756659318002</v>
      </c>
      <c r="DQ529" s="30">
        <f t="shared" si="300"/>
        <v>-2.6866104928124514E-10</v>
      </c>
      <c r="DR529" s="30">
        <f t="shared" si="301"/>
        <v>-2.6856113189889626E-10</v>
      </c>
      <c r="DS529" s="30">
        <f t="shared" si="302"/>
        <v>-2.6856113614839293E-10</v>
      </c>
      <c r="DT529" s="30">
        <f t="shared" si="303"/>
        <v>-2.6856113614821441E-10</v>
      </c>
      <c r="DV529" s="36"/>
      <c r="DW529" s="36"/>
      <c r="DX529" s="36"/>
      <c r="ED529" s="36"/>
      <c r="EE529" s="36"/>
      <c r="EF529" s="36"/>
      <c r="EL529" s="36"/>
      <c r="EM529" s="36"/>
      <c r="EN529" s="36"/>
      <c r="ET529" s="36"/>
      <c r="EU529" s="36"/>
      <c r="EV529" s="36"/>
    </row>
    <row r="530" spans="14:152" s="30" customFormat="1" ht="12.75">
      <c r="N530" s="36">
        <v>6.9299999999999999E-9</v>
      </c>
      <c r="O530" s="36">
        <v>1.1564509189200001</v>
      </c>
      <c r="P530" s="36">
        <v>966.97087743559996</v>
      </c>
      <c r="Q530" s="30">
        <f t="shared" si="288"/>
        <v>-3.3673274823921932E-9</v>
      </c>
      <c r="R530" s="30">
        <f t="shared" si="289"/>
        <v>-3.3671349541838134E-9</v>
      </c>
      <c r="S530" s="30">
        <f t="shared" si="290"/>
        <v>-3.3671349623715991E-9</v>
      </c>
      <c r="T530" s="30">
        <f t="shared" si="291"/>
        <v>-3.367134962371255E-9</v>
      </c>
      <c r="V530" s="36">
        <v>9.6999999999999996E-10</v>
      </c>
      <c r="W530" s="36">
        <v>5.3551176513999996</v>
      </c>
      <c r="X530" s="36">
        <v>4996.1727308979998</v>
      </c>
      <c r="Y530" s="30">
        <f t="shared" si="292"/>
        <v>-9.0938952756743312E-10</v>
      </c>
      <c r="Z530" s="30">
        <f t="shared" si="293"/>
        <v>-9.0933408508299496E-10</v>
      </c>
      <c r="AA530" s="30">
        <f t="shared" si="294"/>
        <v>-9.0933408744133838E-10</v>
      </c>
      <c r="AB530" s="30">
        <f t="shared" si="295"/>
        <v>-9.0933408744123891E-10</v>
      </c>
      <c r="AD530" s="36"/>
      <c r="AE530" s="36"/>
      <c r="AF530" s="36"/>
      <c r="AL530" s="36"/>
      <c r="AM530" s="36"/>
      <c r="AN530" s="36"/>
      <c r="AT530" s="36"/>
      <c r="AU530" s="36"/>
      <c r="AV530" s="36"/>
      <c r="BB530" s="36"/>
      <c r="BC530" s="36"/>
      <c r="BD530" s="36"/>
      <c r="BJ530" s="36"/>
      <c r="BK530" s="36"/>
      <c r="BL530" s="36"/>
      <c r="BR530" s="36"/>
      <c r="BS530" s="36"/>
      <c r="BT530" s="36"/>
      <c r="BZ530" s="36"/>
      <c r="CA530" s="36"/>
      <c r="CB530" s="36"/>
      <c r="CH530" s="36"/>
      <c r="CI530" s="36"/>
      <c r="CJ530" s="36"/>
      <c r="CP530" s="36"/>
      <c r="CQ530" s="36"/>
      <c r="CR530" s="36"/>
      <c r="CX530" s="36"/>
      <c r="CY530" s="36"/>
      <c r="CZ530" s="36"/>
      <c r="DF530" s="36">
        <v>3.3799999999999999E-9</v>
      </c>
      <c r="DG530" s="36">
        <v>4.9471704690899996</v>
      </c>
      <c r="DH530" s="36">
        <v>5625.7750764735001</v>
      </c>
      <c r="DI530" s="30">
        <f t="shared" si="296"/>
        <v>1.495052627669587E-9</v>
      </c>
      <c r="DJ530" s="30">
        <f t="shared" si="297"/>
        <v>1.4944920079635313E-9</v>
      </c>
      <c r="DK530" s="30">
        <f t="shared" si="298"/>
        <v>1.4944920318062883E-9</v>
      </c>
      <c r="DL530" s="30">
        <f t="shared" si="299"/>
        <v>1.4944920318052866E-9</v>
      </c>
      <c r="DN530" s="36">
        <v>5.0000000000000003E-10</v>
      </c>
      <c r="DO530" s="36">
        <v>2.9644185863199999</v>
      </c>
      <c r="DP530" s="36">
        <v>10037.0897512844</v>
      </c>
      <c r="DQ530" s="30">
        <f t="shared" si="300"/>
        <v>-3.7586430629891983E-10</v>
      </c>
      <c r="DR530" s="30">
        <f t="shared" si="301"/>
        <v>-3.7597307897141659E-10</v>
      </c>
      <c r="DS530" s="30">
        <f t="shared" si="302"/>
        <v>-3.7597307434647396E-10</v>
      </c>
      <c r="DT530" s="30">
        <f t="shared" si="303"/>
        <v>-3.7597307434666834E-10</v>
      </c>
      <c r="DV530" s="36"/>
      <c r="DW530" s="36"/>
      <c r="DX530" s="36"/>
      <c r="ED530" s="36"/>
      <c r="EE530" s="36"/>
      <c r="EF530" s="36"/>
      <c r="EL530" s="36"/>
      <c r="EM530" s="36"/>
      <c r="EN530" s="36"/>
      <c r="ET530" s="36"/>
      <c r="EU530" s="36"/>
      <c r="EV530" s="36"/>
    </row>
    <row r="531" spans="14:152" s="30" customFormat="1" ht="12.75">
      <c r="N531" s="36">
        <v>5.76E-9</v>
      </c>
      <c r="O531" s="36">
        <v>1.60357663736</v>
      </c>
      <c r="P531" s="36">
        <v>3192.5337022734998</v>
      </c>
      <c r="Q531" s="30">
        <f t="shared" si="288"/>
        <v>-5.3281411467585771E-9</v>
      </c>
      <c r="R531" s="30">
        <f t="shared" si="289"/>
        <v>-5.3279114694008146E-9</v>
      </c>
      <c r="S531" s="30">
        <f t="shared" si="290"/>
        <v>-5.3279114791696323E-9</v>
      </c>
      <c r="T531" s="30">
        <f t="shared" si="291"/>
        <v>-5.3279114791692204E-9</v>
      </c>
      <c r="V531" s="36">
        <v>8.4999999999999996E-10</v>
      </c>
      <c r="W531" s="36">
        <v>2.3681444273699999</v>
      </c>
      <c r="X531" s="36">
        <v>1062.9050485381999</v>
      </c>
      <c r="Y531" s="30">
        <f t="shared" si="292"/>
        <v>-7.8821922966264439E-10</v>
      </c>
      <c r="Z531" s="30">
        <f t="shared" si="293"/>
        <v>-7.8820811355202012E-10</v>
      </c>
      <c r="AA531" s="30">
        <f t="shared" si="294"/>
        <v>-7.8820811402477938E-10</v>
      </c>
      <c r="AB531" s="30">
        <f t="shared" si="295"/>
        <v>-7.8820811402475953E-10</v>
      </c>
      <c r="AD531" s="36"/>
      <c r="AE531" s="36"/>
      <c r="AF531" s="36"/>
      <c r="AL531" s="36"/>
      <c r="AM531" s="36"/>
      <c r="AN531" s="36"/>
      <c r="AT531" s="36"/>
      <c r="AU531" s="36"/>
      <c r="AV531" s="36"/>
      <c r="BB531" s="36"/>
      <c r="BC531" s="36"/>
      <c r="BD531" s="36"/>
      <c r="BJ531" s="36"/>
      <c r="BK531" s="36"/>
      <c r="BL531" s="36"/>
      <c r="BR531" s="36"/>
      <c r="BS531" s="36"/>
      <c r="BT531" s="36"/>
      <c r="BZ531" s="36"/>
      <c r="CA531" s="36"/>
      <c r="CB531" s="36"/>
      <c r="CH531" s="36"/>
      <c r="CI531" s="36"/>
      <c r="CJ531" s="36"/>
      <c r="CP531" s="36"/>
      <c r="CQ531" s="36"/>
      <c r="CR531" s="36"/>
      <c r="CX531" s="36"/>
      <c r="CY531" s="36"/>
      <c r="CZ531" s="36"/>
      <c r="DF531" s="36">
        <v>3.72E-9</v>
      </c>
      <c r="DG531" s="36">
        <v>5.4696866279999998</v>
      </c>
      <c r="DH531" s="36">
        <v>3561.0250691386</v>
      </c>
      <c r="DI531" s="30">
        <f t="shared" si="296"/>
        <v>-5.0992607189625912E-10</v>
      </c>
      <c r="DJ531" s="30">
        <f t="shared" si="297"/>
        <v>-5.1035741448625544E-10</v>
      </c>
      <c r="DK531" s="30">
        <f t="shared" si="298"/>
        <v>-5.1035739614254773E-10</v>
      </c>
      <c r="DL531" s="30">
        <f t="shared" si="299"/>
        <v>-5.1035739614332011E-10</v>
      </c>
      <c r="DN531" s="36">
        <v>6.5000000000000003E-10</v>
      </c>
      <c r="DO531" s="36">
        <v>5.1116561752900003</v>
      </c>
      <c r="DP531" s="36">
        <v>3113.1362939107998</v>
      </c>
      <c r="DQ531" s="30">
        <f t="shared" si="300"/>
        <v>5.942962246051218E-10</v>
      </c>
      <c r="DR531" s="30">
        <f t="shared" si="301"/>
        <v>5.9432316345805263E-10</v>
      </c>
      <c r="DS531" s="30">
        <f t="shared" si="302"/>
        <v>5.9432316231254676E-10</v>
      </c>
      <c r="DT531" s="30">
        <f t="shared" si="303"/>
        <v>5.9432316231259525E-10</v>
      </c>
      <c r="DV531" s="36"/>
      <c r="DW531" s="36"/>
      <c r="DX531" s="36"/>
      <c r="ED531" s="36"/>
      <c r="EE531" s="36"/>
      <c r="EF531" s="36"/>
      <c r="EL531" s="36"/>
      <c r="EM531" s="36"/>
      <c r="EN531" s="36"/>
      <c r="ET531" s="36"/>
      <c r="EU531" s="36"/>
      <c r="EV531" s="36"/>
    </row>
    <row r="532" spans="14:152" s="30" customFormat="1" ht="12.75">
      <c r="N532" s="36">
        <v>6.2099999999999999E-9</v>
      </c>
      <c r="O532" s="36">
        <v>2.2321477159100001</v>
      </c>
      <c r="P532" s="36">
        <v>3274.1250177853999</v>
      </c>
      <c r="Q532" s="30">
        <f t="shared" si="288"/>
        <v>-6.0689852783352752E-9</v>
      </c>
      <c r="R532" s="30">
        <f t="shared" si="289"/>
        <v>-6.068843619579046E-9</v>
      </c>
      <c r="S532" s="30">
        <f t="shared" si="290"/>
        <v>-6.0688436256049104E-9</v>
      </c>
      <c r="T532" s="30">
        <f t="shared" si="291"/>
        <v>-6.0688436256046581E-9</v>
      </c>
      <c r="V532" s="36">
        <v>7.7999999999999999E-10</v>
      </c>
      <c r="W532" s="36">
        <v>1.7558035460200001</v>
      </c>
      <c r="X532" s="36">
        <v>2060.8178540718</v>
      </c>
      <c r="Y532" s="30">
        <f t="shared" si="292"/>
        <v>-7.5656054405074601E-10</v>
      </c>
      <c r="Z532" s="30">
        <f t="shared" si="293"/>
        <v>-7.565476860403504E-10</v>
      </c>
      <c r="AA532" s="30">
        <f t="shared" si="294"/>
        <v>-7.5654768658724158E-10</v>
      </c>
      <c r="AB532" s="30">
        <f t="shared" si="295"/>
        <v>-7.5654768658721863E-10</v>
      </c>
      <c r="AD532" s="36"/>
      <c r="AE532" s="36"/>
      <c r="AF532" s="36"/>
      <c r="AL532" s="36"/>
      <c r="AM532" s="36"/>
      <c r="AN532" s="36"/>
      <c r="AT532" s="36"/>
      <c r="AU532" s="36"/>
      <c r="AV532" s="36"/>
      <c r="BB532" s="36"/>
      <c r="BC532" s="36"/>
      <c r="BD532" s="36"/>
      <c r="BJ532" s="36"/>
      <c r="BK532" s="36"/>
      <c r="BL532" s="36"/>
      <c r="BR532" s="36"/>
      <c r="BS532" s="36"/>
      <c r="BT532" s="36"/>
      <c r="BZ532" s="36"/>
      <c r="CA532" s="36"/>
      <c r="CB532" s="36"/>
      <c r="CH532" s="36"/>
      <c r="CI532" s="36"/>
      <c r="CJ532" s="36"/>
      <c r="CP532" s="36"/>
      <c r="CQ532" s="36"/>
      <c r="CR532" s="36"/>
      <c r="CX532" s="36"/>
      <c r="CY532" s="36"/>
      <c r="CZ532" s="36"/>
      <c r="DF532" s="36">
        <v>2.7900000000000001E-9</v>
      </c>
      <c r="DG532" s="36">
        <v>0.54063870001000003</v>
      </c>
      <c r="DH532" s="36">
        <v>3226.2133197864</v>
      </c>
      <c r="DI532" s="30">
        <f t="shared" si="296"/>
        <v>1.9117974612826229E-10</v>
      </c>
      <c r="DJ532" s="30">
        <f t="shared" si="297"/>
        <v>1.9147493543647302E-10</v>
      </c>
      <c r="DK532" s="30">
        <f t="shared" si="298"/>
        <v>1.9147492288289567E-10</v>
      </c>
      <c r="DL532" s="30">
        <f t="shared" si="299"/>
        <v>1.9147492288341977E-10</v>
      </c>
      <c r="DN532" s="36">
        <v>5.3000000000000003E-10</v>
      </c>
      <c r="DO532" s="36">
        <v>4.8744707901500002</v>
      </c>
      <c r="DP532" s="36">
        <v>1485.9801210651999</v>
      </c>
      <c r="DQ532" s="30">
        <f t="shared" si="300"/>
        <v>-5.1686909106261128E-10</v>
      </c>
      <c r="DR532" s="30">
        <f t="shared" si="301"/>
        <v>-5.1686336336258782E-10</v>
      </c>
      <c r="DS532" s="30">
        <f t="shared" si="302"/>
        <v>-5.1686336360619789E-10</v>
      </c>
      <c r="DT532" s="30">
        <f t="shared" si="303"/>
        <v>-5.1686336360618765E-10</v>
      </c>
      <c r="DV532" s="36"/>
      <c r="DW532" s="36"/>
      <c r="DX532" s="36"/>
      <c r="ED532" s="36"/>
      <c r="EE532" s="36"/>
      <c r="EF532" s="36"/>
      <c r="EL532" s="36"/>
      <c r="EM532" s="36"/>
      <c r="EN532" s="36"/>
      <c r="ET532" s="36"/>
      <c r="EU532" s="36"/>
      <c r="EV532" s="36"/>
    </row>
    <row r="533" spans="14:152" s="30" customFormat="1" ht="12.75">
      <c r="N533" s="36">
        <v>5.86E-9</v>
      </c>
      <c r="O533" s="36">
        <v>6.1726628001200003</v>
      </c>
      <c r="P533" s="36">
        <v>9602.3526362241992</v>
      </c>
      <c r="Q533" s="30">
        <f t="shared" si="288"/>
        <v>-5.8509421999929569E-9</v>
      </c>
      <c r="R533" s="30">
        <f t="shared" si="289"/>
        <v>-5.8510447129502883E-9</v>
      </c>
      <c r="S533" s="30">
        <f t="shared" si="290"/>
        <v>-5.8510447086030795E-9</v>
      </c>
      <c r="T533" s="30">
        <f t="shared" si="291"/>
        <v>-5.8510447086032631E-9</v>
      </c>
      <c r="V533" s="36">
        <v>8.6999999999999999E-10</v>
      </c>
      <c r="W533" s="36">
        <v>0.98702744398999998</v>
      </c>
      <c r="X533" s="36">
        <v>10156.9023601348</v>
      </c>
      <c r="Y533" s="30">
        <f t="shared" si="292"/>
        <v>2.9896469073508126E-10</v>
      </c>
      <c r="Z533" s="30">
        <f t="shared" si="293"/>
        <v>2.9923745899975614E-10</v>
      </c>
      <c r="AA533" s="30">
        <f t="shared" si="294"/>
        <v>2.9923744740035317E-10</v>
      </c>
      <c r="AB533" s="30">
        <f t="shared" si="295"/>
        <v>2.9923744740084074E-10</v>
      </c>
      <c r="AD533" s="36"/>
      <c r="AE533" s="36"/>
      <c r="AF533" s="36"/>
      <c r="AL533" s="36"/>
      <c r="AM533" s="36"/>
      <c r="AN533" s="36"/>
      <c r="AT533" s="36"/>
      <c r="AU533" s="36"/>
      <c r="AV533" s="36"/>
      <c r="BB533" s="36"/>
      <c r="BC533" s="36"/>
      <c r="BD533" s="36"/>
      <c r="BJ533" s="36"/>
      <c r="BK533" s="36"/>
      <c r="BL533" s="36"/>
      <c r="BR533" s="36"/>
      <c r="BS533" s="36"/>
      <c r="BT533" s="36"/>
      <c r="BZ533" s="36"/>
      <c r="CA533" s="36"/>
      <c r="CB533" s="36"/>
      <c r="CH533" s="36"/>
      <c r="CI533" s="36"/>
      <c r="CJ533" s="36"/>
      <c r="CP533" s="36"/>
      <c r="CQ533" s="36"/>
      <c r="CR533" s="36"/>
      <c r="CX533" s="36"/>
      <c r="CY533" s="36"/>
      <c r="CZ533" s="36"/>
      <c r="DF533" s="36">
        <v>2.9100000000000001E-9</v>
      </c>
      <c r="DG533" s="36">
        <v>5.2102149402400002</v>
      </c>
      <c r="DH533" s="36">
        <v>13171.0014406876</v>
      </c>
      <c r="DI533" s="30">
        <f t="shared" si="296"/>
        <v>7.8494020497508321E-10</v>
      </c>
      <c r="DJ533" s="30">
        <f t="shared" si="297"/>
        <v>7.8615333864143371E-10</v>
      </c>
      <c r="DK533" s="30">
        <f t="shared" si="298"/>
        <v>7.8615328705321849E-10</v>
      </c>
      <c r="DL533" s="30">
        <f t="shared" si="299"/>
        <v>7.8615328705536853E-10</v>
      </c>
      <c r="DN533" s="36">
        <v>5.0000000000000003E-10</v>
      </c>
      <c r="DO533" s="36">
        <v>2.5284829804200002</v>
      </c>
      <c r="DP533" s="36">
        <v>10448.435470975401</v>
      </c>
      <c r="DQ533" s="30">
        <f t="shared" si="300"/>
        <v>2.0650593512791038E-10</v>
      </c>
      <c r="DR533" s="30">
        <f t="shared" si="301"/>
        <v>2.0666232258746566E-10</v>
      </c>
      <c r="DS533" s="30">
        <f t="shared" si="302"/>
        <v>2.0666231593724215E-10</v>
      </c>
      <c r="DT533" s="30">
        <f t="shared" si="303"/>
        <v>2.0666231593752037E-10</v>
      </c>
      <c r="DV533" s="36"/>
      <c r="DW533" s="36"/>
      <c r="DX533" s="36"/>
      <c r="ED533" s="36"/>
      <c r="EE533" s="36"/>
      <c r="EF533" s="36"/>
      <c r="EL533" s="36"/>
      <c r="EM533" s="36"/>
      <c r="EN533" s="36"/>
      <c r="ET533" s="36"/>
      <c r="EU533" s="36"/>
      <c r="EV533" s="36"/>
    </row>
    <row r="534" spans="14:152" s="30" customFormat="1" ht="12.75">
      <c r="N534" s="36">
        <v>5.4100000000000001E-9</v>
      </c>
      <c r="O534" s="36">
        <v>0.53968808391</v>
      </c>
      <c r="P534" s="36">
        <v>13171.0014406876</v>
      </c>
      <c r="Q534" s="30">
        <f t="shared" si="288"/>
        <v>-5.2659772961198513E-9</v>
      </c>
      <c r="R534" s="30">
        <f t="shared" si="289"/>
        <v>-5.265439937662903E-9</v>
      </c>
      <c r="S534" s="30">
        <f t="shared" si="290"/>
        <v>-5.2654399605363156E-9</v>
      </c>
      <c r="T534" s="30">
        <f t="shared" si="291"/>
        <v>-5.2654399605353445E-9</v>
      </c>
      <c r="V534" s="36">
        <v>9.7999999999999992E-10</v>
      </c>
      <c r="W534" s="36">
        <v>0.35294347681999999</v>
      </c>
      <c r="X534" s="36">
        <v>23546.7536230308</v>
      </c>
      <c r="Y534" s="30">
        <f t="shared" si="292"/>
        <v>-1.6806265090065871E-10</v>
      </c>
      <c r="Z534" s="30">
        <f t="shared" si="293"/>
        <v>-1.6731528852497945E-10</v>
      </c>
      <c r="AA534" s="30">
        <f t="shared" si="294"/>
        <v>-1.673153203104533E-10</v>
      </c>
      <c r="AB534" s="30">
        <f t="shared" si="295"/>
        <v>-1.6731532030910851E-10</v>
      </c>
      <c r="AD534" s="36"/>
      <c r="AE534" s="36"/>
      <c r="AF534" s="36"/>
      <c r="AL534" s="36"/>
      <c r="AM534" s="36"/>
      <c r="AN534" s="36"/>
      <c r="AT534" s="36"/>
      <c r="AU534" s="36"/>
      <c r="AV534" s="36"/>
      <c r="BB534" s="36"/>
      <c r="BC534" s="36"/>
      <c r="BD534" s="36"/>
      <c r="BJ534" s="36"/>
      <c r="BK534" s="36"/>
      <c r="BL534" s="36"/>
      <c r="BR534" s="36"/>
      <c r="BS534" s="36"/>
      <c r="BT534" s="36"/>
      <c r="BZ534" s="36"/>
      <c r="CA534" s="36"/>
      <c r="CB534" s="36"/>
      <c r="CH534" s="36"/>
      <c r="CI534" s="36"/>
      <c r="CJ534" s="36"/>
      <c r="CP534" s="36"/>
      <c r="CQ534" s="36"/>
      <c r="CR534" s="36"/>
      <c r="CX534" s="36"/>
      <c r="CY534" s="36"/>
      <c r="CZ534" s="36"/>
      <c r="DF534" s="36">
        <v>3.84E-9</v>
      </c>
      <c r="DG534" s="36">
        <v>3.2392138087800002</v>
      </c>
      <c r="DH534" s="36">
        <v>10022.817601167601</v>
      </c>
      <c r="DI534" s="30">
        <f t="shared" si="296"/>
        <v>-1.8300361239316779E-9</v>
      </c>
      <c r="DJ534" s="30">
        <f t="shared" si="297"/>
        <v>-1.8311482781070776E-9</v>
      </c>
      <c r="DK534" s="30">
        <f t="shared" si="298"/>
        <v>-1.8311482308143169E-9</v>
      </c>
      <c r="DL534" s="30">
        <f t="shared" si="299"/>
        <v>-1.8311482308163315E-9</v>
      </c>
      <c r="DN534" s="36">
        <v>5.9000000000000003E-10</v>
      </c>
      <c r="DO534" s="36">
        <v>1.69623653028</v>
      </c>
      <c r="DP534" s="36">
        <v>4025.6564809258002</v>
      </c>
      <c r="DQ534" s="30">
        <f t="shared" si="300"/>
        <v>-1.1950231728515163E-10</v>
      </c>
      <c r="DR534" s="30">
        <f t="shared" si="301"/>
        <v>-1.1957877359710412E-10</v>
      </c>
      <c r="DS534" s="30">
        <f t="shared" si="302"/>
        <v>-1.1957877034566522E-10</v>
      </c>
      <c r="DT534" s="30">
        <f t="shared" si="303"/>
        <v>-1.195787703458007E-10</v>
      </c>
      <c r="DV534" s="36"/>
      <c r="DW534" s="36"/>
      <c r="DX534" s="36"/>
      <c r="ED534" s="36"/>
      <c r="EE534" s="36"/>
      <c r="EF534" s="36"/>
      <c r="EL534" s="36"/>
      <c r="EM534" s="36"/>
      <c r="EN534" s="36"/>
      <c r="ET534" s="36"/>
      <c r="EU534" s="36"/>
      <c r="EV534" s="36"/>
    </row>
    <row r="535" spans="14:152" s="30" customFormat="1" ht="12.75">
      <c r="N535" s="36">
        <v>5.6999999999999998E-9</v>
      </c>
      <c r="O535" s="36">
        <v>3.11852290115</v>
      </c>
      <c r="P535" s="36">
        <v>2221.8566345969998</v>
      </c>
      <c r="Q535" s="30">
        <f t="shared" si="288"/>
        <v>-5.5575262314239839E-9</v>
      </c>
      <c r="R535" s="30">
        <f t="shared" si="289"/>
        <v>-5.5576187145057462E-9</v>
      </c>
      <c r="S535" s="30">
        <f t="shared" si="290"/>
        <v>-5.5576187105733172E-9</v>
      </c>
      <c r="T535" s="30">
        <f t="shared" si="291"/>
        <v>-5.5576187105734834E-9</v>
      </c>
      <c r="V535" s="36">
        <v>1.01E-9</v>
      </c>
      <c r="W535" s="36">
        <v>1.0329814341800001</v>
      </c>
      <c r="X535" s="36">
        <v>20040.151441849699</v>
      </c>
      <c r="Y535" s="30">
        <f t="shared" si="292"/>
        <v>-1.0020744834459399E-9</v>
      </c>
      <c r="Z535" s="30">
        <f t="shared" si="293"/>
        <v>-1.0019910774335963E-9</v>
      </c>
      <c r="AA535" s="30">
        <f t="shared" si="294"/>
        <v>-1.001991080989879E-9</v>
      </c>
      <c r="AB535" s="30">
        <f t="shared" si="295"/>
        <v>-1.0019910809897293E-9</v>
      </c>
      <c r="AD535" s="36"/>
      <c r="AE535" s="36"/>
      <c r="AF535" s="36"/>
      <c r="AL535" s="36"/>
      <c r="AM535" s="36"/>
      <c r="AN535" s="36"/>
      <c r="AT535" s="36"/>
      <c r="AU535" s="36"/>
      <c r="AV535" s="36"/>
      <c r="BB535" s="36"/>
      <c r="BC535" s="36"/>
      <c r="BD535" s="36"/>
      <c r="BJ535" s="36"/>
      <c r="BK535" s="36"/>
      <c r="BL535" s="36"/>
      <c r="BR535" s="36"/>
      <c r="BS535" s="36"/>
      <c r="BT535" s="36"/>
      <c r="BZ535" s="36"/>
      <c r="CA535" s="36"/>
      <c r="CB535" s="36"/>
      <c r="CH535" s="36"/>
      <c r="CI535" s="36"/>
      <c r="CJ535" s="36"/>
      <c r="CP535" s="36"/>
      <c r="CQ535" s="36"/>
      <c r="CR535" s="36"/>
      <c r="CX535" s="36"/>
      <c r="CY535" s="36"/>
      <c r="CZ535" s="36"/>
      <c r="DF535" s="36">
        <v>3.0899999999999999E-9</v>
      </c>
      <c r="DG535" s="36">
        <v>3.1751494193899998</v>
      </c>
      <c r="DH535" s="36">
        <v>14047.4937610252</v>
      </c>
      <c r="DI535" s="30">
        <f t="shared" si="296"/>
        <v>2.3909623054734509E-9</v>
      </c>
      <c r="DJ535" s="30">
        <f t="shared" si="297"/>
        <v>2.391865917414314E-9</v>
      </c>
      <c r="DK535" s="30">
        <f t="shared" si="298"/>
        <v>2.3918658789969453E-9</v>
      </c>
      <c r="DL535" s="30">
        <f t="shared" si="299"/>
        <v>2.3918658789985579E-9</v>
      </c>
      <c r="DN535" s="36">
        <v>4.7000000000000003E-10</v>
      </c>
      <c r="DO535" s="36">
        <v>5.1555974828500002</v>
      </c>
      <c r="DP535" s="36">
        <v>12012.5822971404</v>
      </c>
      <c r="DQ535" s="30">
        <f t="shared" si="300"/>
        <v>8.7833558866523294E-11</v>
      </c>
      <c r="DR535" s="30">
        <f t="shared" si="301"/>
        <v>8.8015875196117505E-11</v>
      </c>
      <c r="DS535" s="30">
        <f t="shared" si="302"/>
        <v>8.8015867442974743E-11</v>
      </c>
      <c r="DT535" s="30">
        <f t="shared" si="303"/>
        <v>8.8015867443302798E-11</v>
      </c>
      <c r="DV535" s="36"/>
      <c r="DW535" s="36"/>
      <c r="DX535" s="36"/>
      <c r="ED535" s="36"/>
      <c r="EE535" s="36"/>
      <c r="EF535" s="36"/>
      <c r="EL535" s="36"/>
      <c r="EM535" s="36"/>
      <c r="EN535" s="36"/>
      <c r="ET535" s="36"/>
      <c r="EU535" s="36"/>
      <c r="EV535" s="36"/>
    </row>
    <row r="536" spans="14:152" s="30" customFormat="1" ht="12.75">
      <c r="N536" s="36">
        <v>5.4199999999999999E-9</v>
      </c>
      <c r="O536" s="36">
        <v>0.41889651002</v>
      </c>
      <c r="P536" s="36">
        <v>1641.3332101966</v>
      </c>
      <c r="Q536" s="30">
        <f t="shared" si="288"/>
        <v>-3.9908477752456791E-9</v>
      </c>
      <c r="R536" s="30">
        <f t="shared" si="289"/>
        <v>-3.9910456382275635E-9</v>
      </c>
      <c r="S536" s="30">
        <f t="shared" si="290"/>
        <v>-3.9910456298132251E-9</v>
      </c>
      <c r="T536" s="30">
        <f t="shared" si="291"/>
        <v>-3.9910456298135766E-9</v>
      </c>
      <c r="V536" s="36">
        <v>8.7999999999999996E-10</v>
      </c>
      <c r="W536" s="36">
        <v>0.56201084356999997</v>
      </c>
      <c r="X536" s="36">
        <v>17101.211136907201</v>
      </c>
      <c r="Y536" s="30">
        <f t="shared" si="292"/>
        <v>8.7996337985266175E-10</v>
      </c>
      <c r="Z536" s="30">
        <f t="shared" si="293"/>
        <v>8.7995872780881775E-10</v>
      </c>
      <c r="AA536" s="30">
        <f t="shared" si="294"/>
        <v>8.799587280125696E-10</v>
      </c>
      <c r="AB536" s="30">
        <f t="shared" si="295"/>
        <v>8.7995872801256102E-10</v>
      </c>
      <c r="AD536" s="36"/>
      <c r="AE536" s="36"/>
      <c r="AF536" s="36"/>
      <c r="AL536" s="36"/>
      <c r="AM536" s="36"/>
      <c r="AN536" s="36"/>
      <c r="AT536" s="36"/>
      <c r="AU536" s="36"/>
      <c r="AV536" s="36"/>
      <c r="BB536" s="36"/>
      <c r="BC536" s="36"/>
      <c r="BD536" s="36"/>
      <c r="BJ536" s="36"/>
      <c r="BK536" s="36"/>
      <c r="BL536" s="36"/>
      <c r="BR536" s="36"/>
      <c r="BS536" s="36"/>
      <c r="BT536" s="36"/>
      <c r="BZ536" s="36"/>
      <c r="CA536" s="36"/>
      <c r="CB536" s="36"/>
      <c r="CH536" s="36"/>
      <c r="CI536" s="36"/>
      <c r="CJ536" s="36"/>
      <c r="CP536" s="36"/>
      <c r="CQ536" s="36"/>
      <c r="CR536" s="36"/>
      <c r="CX536" s="36"/>
      <c r="CY536" s="36"/>
      <c r="CZ536" s="36"/>
      <c r="DF536" s="36">
        <v>2.7299999999999999E-9</v>
      </c>
      <c r="DG536" s="36">
        <v>1.68203034215</v>
      </c>
      <c r="DH536" s="36">
        <v>4253.1826703653996</v>
      </c>
      <c r="DI536" s="30">
        <f t="shared" si="296"/>
        <v>-2.7186801179231105E-9</v>
      </c>
      <c r="DJ536" s="30">
        <f t="shared" si="297"/>
        <v>-2.7187148135784294E-9</v>
      </c>
      <c r="DK536" s="30">
        <f t="shared" si="298"/>
        <v>-2.7187148121040449E-9</v>
      </c>
      <c r="DL536" s="30">
        <f t="shared" si="299"/>
        <v>-2.7187148121041065E-9</v>
      </c>
      <c r="DN536" s="36">
        <v>4.8999999999999996E-10</v>
      </c>
      <c r="DO536" s="36">
        <v>1.1947336235299999</v>
      </c>
      <c r="DP536" s="36">
        <v>3448.2759506384</v>
      </c>
      <c r="DQ536" s="30">
        <f t="shared" si="300"/>
        <v>2.9487083664818956E-10</v>
      </c>
      <c r="DR536" s="30">
        <f t="shared" si="301"/>
        <v>2.949151945072437E-10</v>
      </c>
      <c r="DS536" s="30">
        <f t="shared" si="302"/>
        <v>2.9491519262090252E-10</v>
      </c>
      <c r="DT536" s="30">
        <f t="shared" si="303"/>
        <v>2.9491519262098172E-10</v>
      </c>
      <c r="DV536" s="36"/>
      <c r="DW536" s="36"/>
      <c r="DX536" s="36"/>
      <c r="ED536" s="36"/>
      <c r="EE536" s="36"/>
      <c r="EF536" s="36"/>
      <c r="EL536" s="36"/>
      <c r="EM536" s="36"/>
      <c r="EN536" s="36"/>
      <c r="ET536" s="36"/>
      <c r="EU536" s="36"/>
      <c r="EV536" s="36"/>
    </row>
    <row r="537" spans="14:152" s="30" customFormat="1" ht="12.75">
      <c r="N537" s="36">
        <v>5.3199999999999998E-9</v>
      </c>
      <c r="O537" s="36">
        <v>0.16606105668999999</v>
      </c>
      <c r="P537" s="36">
        <v>5511.6366019910001</v>
      </c>
      <c r="Q537" s="30">
        <f t="shared" si="288"/>
        <v>2.7737998071058351E-9</v>
      </c>
      <c r="R537" s="30">
        <f t="shared" si="289"/>
        <v>2.7746222503919053E-9</v>
      </c>
      <c r="S537" s="30">
        <f t="shared" si="290"/>
        <v>2.7746222154175013E-9</v>
      </c>
      <c r="T537" s="30">
        <f t="shared" si="291"/>
        <v>2.7746222154189849E-9</v>
      </c>
      <c r="V537" s="36">
        <v>8.1999999999999996E-10</v>
      </c>
      <c r="W537" s="36">
        <v>2.6576505774900001</v>
      </c>
      <c r="X537" s="36">
        <v>12979.553174576</v>
      </c>
      <c r="Y537" s="30">
        <f t="shared" si="292"/>
        <v>8.0471369566092612E-10</v>
      </c>
      <c r="Z537" s="30">
        <f t="shared" si="293"/>
        <v>8.0464638262857858E-10</v>
      </c>
      <c r="AA537" s="30">
        <f t="shared" si="294"/>
        <v>8.0464638549433806E-10</v>
      </c>
      <c r="AB537" s="30">
        <f t="shared" si="295"/>
        <v>8.0464638549421688E-10</v>
      </c>
      <c r="AD537" s="36"/>
      <c r="AE537" s="36"/>
      <c r="AF537" s="36"/>
      <c r="AL537" s="36"/>
      <c r="AM537" s="36"/>
      <c r="AN537" s="36"/>
      <c r="AT537" s="36"/>
      <c r="AU537" s="36"/>
      <c r="AV537" s="36"/>
      <c r="BB537" s="36"/>
      <c r="BC537" s="36"/>
      <c r="BD537" s="36"/>
      <c r="BJ537" s="36"/>
      <c r="BK537" s="36"/>
      <c r="BL537" s="36"/>
      <c r="BR537" s="36"/>
      <c r="BS537" s="36"/>
      <c r="BT537" s="36"/>
      <c r="BZ537" s="36"/>
      <c r="CA537" s="36"/>
      <c r="CB537" s="36"/>
      <c r="CH537" s="36"/>
      <c r="CI537" s="36"/>
      <c r="CJ537" s="36"/>
      <c r="CP537" s="36"/>
      <c r="CQ537" s="36"/>
      <c r="CR537" s="36"/>
      <c r="CX537" s="36"/>
      <c r="CY537" s="36"/>
      <c r="CZ537" s="36"/>
      <c r="DF537" s="36">
        <v>2.7200000000000001E-9</v>
      </c>
      <c r="DG537" s="36">
        <v>0.11218647217</v>
      </c>
      <c r="DH537" s="36">
        <v>7314.0085927128002</v>
      </c>
      <c r="DI537" s="30">
        <f t="shared" si="296"/>
        <v>-2.5054590918073161E-9</v>
      </c>
      <c r="DJ537" s="30">
        <f t="shared" si="297"/>
        <v>-2.5057135849657574E-9</v>
      </c>
      <c r="DK537" s="30">
        <f t="shared" si="298"/>
        <v>-2.5057135741459177E-9</v>
      </c>
      <c r="DL537" s="30">
        <f t="shared" si="299"/>
        <v>-2.5057135741463764E-9</v>
      </c>
      <c r="DN537" s="36">
        <v>6.3E-10</v>
      </c>
      <c r="DO537" s="36">
        <v>1.01191427607</v>
      </c>
      <c r="DP537" s="36">
        <v>11769.8536931664</v>
      </c>
      <c r="DQ537" s="30">
        <f t="shared" si="300"/>
        <v>9.772674871081418E-11</v>
      </c>
      <c r="DR537" s="30">
        <f t="shared" si="301"/>
        <v>9.7485945286208068E-11</v>
      </c>
      <c r="DS537" s="30">
        <f t="shared" si="302"/>
        <v>9.7485955527245739E-11</v>
      </c>
      <c r="DT537" s="30">
        <f t="shared" si="303"/>
        <v>9.7485955526812335E-11</v>
      </c>
      <c r="DV537" s="36"/>
      <c r="DW537" s="36"/>
      <c r="DX537" s="36"/>
      <c r="ED537" s="36"/>
      <c r="EE537" s="36"/>
      <c r="EF537" s="36"/>
      <c r="EL537" s="36"/>
      <c r="EM537" s="36"/>
      <c r="EN537" s="36"/>
      <c r="ET537" s="36"/>
      <c r="EU537" s="36"/>
      <c r="EV537" s="36"/>
    </row>
    <row r="538" spans="14:152" s="30" customFormat="1" ht="12.75">
      <c r="N538" s="36">
        <v>5.3000000000000003E-9</v>
      </c>
      <c r="O538" s="36">
        <v>3.7820518817400002</v>
      </c>
      <c r="P538" s="36">
        <v>7270.2896804078</v>
      </c>
      <c r="Q538" s="30">
        <f t="shared" si="288"/>
        <v>2.0653055019836676E-9</v>
      </c>
      <c r="R538" s="30">
        <f t="shared" si="289"/>
        <v>2.066471958874968E-9</v>
      </c>
      <c r="S538" s="30">
        <f t="shared" si="290"/>
        <v>2.0664719092711759E-9</v>
      </c>
      <c r="T538" s="30">
        <f t="shared" si="291"/>
        <v>2.0664719092732563E-9</v>
      </c>
      <c r="V538" s="36">
        <v>8.4999999999999996E-10</v>
      </c>
      <c r="W538" s="36">
        <v>1.07007237991</v>
      </c>
      <c r="X538" s="36">
        <v>10706.881334325401</v>
      </c>
      <c r="Y538" s="30">
        <f t="shared" si="292"/>
        <v>-1.4845108509671376E-10</v>
      </c>
      <c r="Z538" s="30">
        <f t="shared" si="293"/>
        <v>-1.4874564167271506E-10</v>
      </c>
      <c r="AA538" s="30">
        <f t="shared" si="294"/>
        <v>-1.4874562914639513E-10</v>
      </c>
      <c r="AB538" s="30">
        <f t="shared" si="295"/>
        <v>-1.4874562914692434E-10</v>
      </c>
      <c r="AD538" s="36"/>
      <c r="AE538" s="36"/>
      <c r="AF538" s="36"/>
      <c r="AL538" s="36"/>
      <c r="AM538" s="36"/>
      <c r="AN538" s="36"/>
      <c r="AT538" s="36"/>
      <c r="AU538" s="36"/>
      <c r="AV538" s="36"/>
      <c r="BB538" s="36"/>
      <c r="BC538" s="36"/>
      <c r="BD538" s="36"/>
      <c r="BJ538" s="36"/>
      <c r="BK538" s="36"/>
      <c r="BL538" s="36"/>
      <c r="BR538" s="36"/>
      <c r="BS538" s="36"/>
      <c r="BT538" s="36"/>
      <c r="BZ538" s="36"/>
      <c r="CA538" s="36"/>
      <c r="CB538" s="36"/>
      <c r="CH538" s="36"/>
      <c r="CI538" s="36"/>
      <c r="CJ538" s="36"/>
      <c r="CP538" s="36"/>
      <c r="CQ538" s="36"/>
      <c r="CR538" s="36"/>
      <c r="CX538" s="36"/>
      <c r="CY538" s="36"/>
      <c r="CZ538" s="36"/>
      <c r="DF538" s="36">
        <v>2.81E-9</v>
      </c>
      <c r="DG538" s="36">
        <v>5.1513205596700002</v>
      </c>
      <c r="DH538" s="36">
        <v>2825.1485556068001</v>
      </c>
      <c r="DI538" s="30">
        <f t="shared" si="296"/>
        <v>-1.3042060687621458E-9</v>
      </c>
      <c r="DJ538" s="30">
        <f t="shared" si="297"/>
        <v>-1.3039749130816464E-9</v>
      </c>
      <c r="DK538" s="30">
        <f t="shared" si="298"/>
        <v>-1.303974922912323E-9</v>
      </c>
      <c r="DL538" s="30">
        <f t="shared" si="299"/>
        <v>-1.303974922911916E-9</v>
      </c>
      <c r="DN538" s="36">
        <v>6.3999999999999996E-10</v>
      </c>
      <c r="DO538" s="36">
        <v>3.8621978608699998</v>
      </c>
      <c r="DP538" s="36">
        <v>18208.349942592002</v>
      </c>
      <c r="DQ538" s="30">
        <f t="shared" si="300"/>
        <v>-6.1253082868796388E-10</v>
      </c>
      <c r="DR538" s="30">
        <f t="shared" si="301"/>
        <v>-6.1264174235510879E-10</v>
      </c>
      <c r="DS538" s="30">
        <f t="shared" si="302"/>
        <v>-6.126417376429122E-10</v>
      </c>
      <c r="DT538" s="30">
        <f t="shared" si="303"/>
        <v>-6.1264173764310938E-10</v>
      </c>
      <c r="DV538" s="36"/>
      <c r="DW538" s="36"/>
      <c r="DX538" s="36"/>
      <c r="ED538" s="36"/>
      <c r="EE538" s="36"/>
      <c r="EF538" s="36"/>
      <c r="EL538" s="36"/>
      <c r="EM538" s="36"/>
      <c r="EN538" s="36"/>
      <c r="ET538" s="36"/>
      <c r="EU538" s="36"/>
      <c r="EV538" s="36"/>
    </row>
    <row r="539" spans="14:152" s="30" customFormat="1" ht="12.75">
      <c r="N539" s="36">
        <v>5.7500000000000002E-9</v>
      </c>
      <c r="O539" s="36">
        <v>5.4892961371900002</v>
      </c>
      <c r="P539" s="36">
        <v>2075.0449480734001</v>
      </c>
      <c r="Q539" s="30">
        <f t="shared" si="288"/>
        <v>5.5458896070370083E-9</v>
      </c>
      <c r="R539" s="30">
        <f t="shared" si="289"/>
        <v>5.5459931672914257E-9</v>
      </c>
      <c r="S539" s="30">
        <f t="shared" si="290"/>
        <v>5.5459931628878304E-9</v>
      </c>
      <c r="T539" s="30">
        <f t="shared" si="291"/>
        <v>5.5459931628880165E-9</v>
      </c>
      <c r="V539" s="36">
        <v>8.1999999999999996E-10</v>
      </c>
      <c r="W539" s="36">
        <v>0.8058839632</v>
      </c>
      <c r="X539" s="36">
        <v>20735.8321614255</v>
      </c>
      <c r="Y539" s="30">
        <f t="shared" si="292"/>
        <v>3.9505671458670358E-10</v>
      </c>
      <c r="Z539" s="30">
        <f t="shared" si="293"/>
        <v>3.945668303240644E-10</v>
      </c>
      <c r="AA539" s="30">
        <f t="shared" si="294"/>
        <v>3.9456685116144419E-10</v>
      </c>
      <c r="AB539" s="30">
        <f t="shared" si="295"/>
        <v>3.9456685116056572E-10</v>
      </c>
      <c r="AD539" s="36"/>
      <c r="AE539" s="36"/>
      <c r="AF539" s="36"/>
      <c r="AL539" s="36"/>
      <c r="AM539" s="36"/>
      <c r="AN539" s="36"/>
      <c r="AT539" s="36"/>
      <c r="AU539" s="36"/>
      <c r="AV539" s="36"/>
      <c r="BB539" s="36"/>
      <c r="BC539" s="36"/>
      <c r="BD539" s="36"/>
      <c r="BJ539" s="36"/>
      <c r="BK539" s="36"/>
      <c r="BL539" s="36"/>
      <c r="BR539" s="36"/>
      <c r="BS539" s="36"/>
      <c r="BT539" s="36"/>
      <c r="BZ539" s="36"/>
      <c r="CA539" s="36"/>
      <c r="CB539" s="36"/>
      <c r="CH539" s="36"/>
      <c r="CI539" s="36"/>
      <c r="CJ539" s="36"/>
      <c r="CP539" s="36"/>
      <c r="CQ539" s="36"/>
      <c r="CR539" s="36"/>
      <c r="CX539" s="36"/>
      <c r="CY539" s="36"/>
      <c r="CZ539" s="36"/>
      <c r="DF539" s="36">
        <v>2.9199999999999998E-9</v>
      </c>
      <c r="DG539" s="36">
        <v>3.3372058605800001</v>
      </c>
      <c r="DH539" s="36">
        <v>9468.2678772569998</v>
      </c>
      <c r="DI539" s="30">
        <f t="shared" si="296"/>
        <v>1.3109873551331293E-9</v>
      </c>
      <c r="DJ539" s="30">
        <f t="shared" si="297"/>
        <v>1.3117993701958073E-9</v>
      </c>
      <c r="DK539" s="30">
        <f t="shared" si="298"/>
        <v>1.3117993356656618E-9</v>
      </c>
      <c r="DL539" s="30">
        <f t="shared" si="299"/>
        <v>1.3117993356671077E-9</v>
      </c>
      <c r="DN539" s="36">
        <v>5.9000000000000003E-10</v>
      </c>
      <c r="DO539" s="36">
        <v>2.96261275062</v>
      </c>
      <c r="DP539" s="36">
        <v>14071.439509075701</v>
      </c>
      <c r="DQ539" s="30">
        <f t="shared" si="300"/>
        <v>5.5608482786011417E-10</v>
      </c>
      <c r="DR539" s="30">
        <f t="shared" si="301"/>
        <v>5.561759633290005E-10</v>
      </c>
      <c r="DS539" s="30">
        <f t="shared" si="302"/>
        <v>5.5617595945578043E-10</v>
      </c>
      <c r="DT539" s="30">
        <f t="shared" si="303"/>
        <v>5.5617595945594556E-10</v>
      </c>
      <c r="DV539" s="36"/>
      <c r="DW539" s="36"/>
      <c r="DX539" s="36"/>
      <c r="ED539" s="36"/>
      <c r="EE539" s="36"/>
      <c r="EF539" s="36"/>
      <c r="EL539" s="36"/>
      <c r="EM539" s="36"/>
      <c r="EN539" s="36"/>
      <c r="ET539" s="36"/>
      <c r="EU539" s="36"/>
      <c r="EV539" s="36"/>
    </row>
    <row r="540" spans="14:152" s="30" customFormat="1" ht="12.75">
      <c r="N540" s="36">
        <v>6.6999999999999996E-9</v>
      </c>
      <c r="O540" s="36">
        <v>3.6709065641700001</v>
      </c>
      <c r="P540" s="36">
        <v>6475.0393049623999</v>
      </c>
      <c r="Q540" s="30">
        <f t="shared" si="288"/>
        <v>4.5977801430371843E-9</v>
      </c>
      <c r="R540" s="30">
        <f t="shared" si="289"/>
        <v>4.5967427375075466E-9</v>
      </c>
      <c r="S540" s="30">
        <f t="shared" si="290"/>
        <v>4.5967427816300992E-9</v>
      </c>
      <c r="T540" s="30">
        <f t="shared" si="291"/>
        <v>4.5967427816282297E-9</v>
      </c>
      <c r="V540" s="36">
        <v>9.2000000000000003E-10</v>
      </c>
      <c r="W540" s="36">
        <v>4.8718050129400003</v>
      </c>
      <c r="X540" s="36">
        <v>9389.0535407862008</v>
      </c>
      <c r="Y540" s="30">
        <f t="shared" si="292"/>
        <v>-9.1819808184179872E-10</v>
      </c>
      <c r="Z540" s="30">
        <f t="shared" si="293"/>
        <v>-9.1818027526879091E-10</v>
      </c>
      <c r="AA540" s="30">
        <f t="shared" si="294"/>
        <v>-9.1818027602791699E-10</v>
      </c>
      <c r="AB540" s="30">
        <f t="shared" si="295"/>
        <v>-9.1818027602788494E-10</v>
      </c>
      <c r="AD540" s="36"/>
      <c r="AE540" s="36"/>
      <c r="AF540" s="36"/>
      <c r="AL540" s="36"/>
      <c r="AM540" s="36"/>
      <c r="AN540" s="36"/>
      <c r="AT540" s="36"/>
      <c r="AU540" s="36"/>
      <c r="AV540" s="36"/>
      <c r="BB540" s="36"/>
      <c r="BC540" s="36"/>
      <c r="BD540" s="36"/>
      <c r="BJ540" s="36"/>
      <c r="BK540" s="36"/>
      <c r="BL540" s="36"/>
      <c r="BR540" s="36"/>
      <c r="BS540" s="36"/>
      <c r="BT540" s="36"/>
      <c r="BZ540" s="36"/>
      <c r="CA540" s="36"/>
      <c r="CB540" s="36"/>
      <c r="CH540" s="36"/>
      <c r="CI540" s="36"/>
      <c r="CJ540" s="36"/>
      <c r="CP540" s="36"/>
      <c r="CQ540" s="36"/>
      <c r="CR540" s="36"/>
      <c r="CX540" s="36"/>
      <c r="CY540" s="36"/>
      <c r="CZ540" s="36"/>
      <c r="DF540" s="36">
        <v>3.1599999999999998E-9</v>
      </c>
      <c r="DG540" s="36">
        <v>1.41719074976</v>
      </c>
      <c r="DH540" s="36">
        <v>589.06482700820004</v>
      </c>
      <c r="DI540" s="30">
        <f t="shared" si="296"/>
        <v>-8.6759065855294248E-10</v>
      </c>
      <c r="DJ540" s="30">
        <f t="shared" si="297"/>
        <v>-8.6764949650688177E-10</v>
      </c>
      <c r="DK540" s="30">
        <f t="shared" si="298"/>
        <v>-8.676494940046661E-10</v>
      </c>
      <c r="DL540" s="30">
        <f t="shared" si="299"/>
        <v>-8.6764949400477126E-10</v>
      </c>
      <c r="DN540" s="36">
        <v>4.8999999999999996E-10</v>
      </c>
      <c r="DO540" s="36">
        <v>1.4165717977900001</v>
      </c>
      <c r="DP540" s="36">
        <v>2938.9403049426001</v>
      </c>
      <c r="DQ540" s="30">
        <f t="shared" si="300"/>
        <v>-3.3091829233354342E-10</v>
      </c>
      <c r="DR540" s="30">
        <f t="shared" si="301"/>
        <v>-3.3095320303424248E-10</v>
      </c>
      <c r="DS540" s="30">
        <f t="shared" si="302"/>
        <v>-3.3095320154964881E-10</v>
      </c>
      <c r="DT540" s="30">
        <f t="shared" si="303"/>
        <v>-3.3095320154971173E-10</v>
      </c>
      <c r="DV540" s="36"/>
      <c r="DW540" s="36"/>
      <c r="DX540" s="36"/>
      <c r="ED540" s="36"/>
      <c r="EE540" s="36"/>
      <c r="EF540" s="36"/>
      <c r="EL540" s="36"/>
      <c r="EM540" s="36"/>
      <c r="EN540" s="36"/>
      <c r="ET540" s="36"/>
      <c r="EU540" s="36"/>
      <c r="EV540" s="36"/>
    </row>
    <row r="541" spans="14:152" s="30" customFormat="1" ht="12.75">
      <c r="N541" s="36">
        <v>5.0899999999999996E-9</v>
      </c>
      <c r="O541" s="36">
        <v>4.21526585284</v>
      </c>
      <c r="P541" s="36">
        <v>7380.4960016271998</v>
      </c>
      <c r="Q541" s="30">
        <f t="shared" si="288"/>
        <v>2.7814216743882265E-9</v>
      </c>
      <c r="R541" s="30">
        <f t="shared" si="289"/>
        <v>2.7824558087975905E-9</v>
      </c>
      <c r="S541" s="30">
        <f t="shared" si="290"/>
        <v>2.7824557648220809E-9</v>
      </c>
      <c r="T541" s="30">
        <f t="shared" si="291"/>
        <v>2.7824557648239288E-9</v>
      </c>
      <c r="V541" s="36">
        <v>7.7999999999999999E-10</v>
      </c>
      <c r="W541" s="36">
        <v>3.2286926451800002</v>
      </c>
      <c r="X541" s="36">
        <v>11925.274092600601</v>
      </c>
      <c r="Y541" s="30">
        <f t="shared" si="292"/>
        <v>7.7859609659956739E-10</v>
      </c>
      <c r="Z541" s="30">
        <f t="shared" si="293"/>
        <v>7.7857769967450288E-10</v>
      </c>
      <c r="AA541" s="30">
        <f t="shared" si="294"/>
        <v>7.7857770045941963E-10</v>
      </c>
      <c r="AB541" s="30">
        <f t="shared" si="295"/>
        <v>7.7857770045938675E-10</v>
      </c>
      <c r="AD541" s="36"/>
      <c r="AE541" s="36"/>
      <c r="AF541" s="36"/>
      <c r="AL541" s="36"/>
      <c r="AM541" s="36"/>
      <c r="AN541" s="36"/>
      <c r="AT541" s="36"/>
      <c r="AU541" s="36"/>
      <c r="AV541" s="36"/>
      <c r="BB541" s="36"/>
      <c r="BC541" s="36"/>
      <c r="BD541" s="36"/>
      <c r="BJ541" s="36"/>
      <c r="BK541" s="36"/>
      <c r="BL541" s="36"/>
      <c r="BR541" s="36"/>
      <c r="BS541" s="36"/>
      <c r="BT541" s="36"/>
      <c r="BZ541" s="36"/>
      <c r="CA541" s="36"/>
      <c r="CB541" s="36"/>
      <c r="CH541" s="36"/>
      <c r="CI541" s="36"/>
      <c r="CJ541" s="36"/>
      <c r="CP541" s="36"/>
      <c r="CQ541" s="36"/>
      <c r="CR541" s="36"/>
      <c r="CX541" s="36"/>
      <c r="CY541" s="36"/>
      <c r="CZ541" s="36"/>
      <c r="DF541" s="36">
        <v>2.64E-9</v>
      </c>
      <c r="DG541" s="36">
        <v>0.48845594730000003</v>
      </c>
      <c r="DH541" s="36">
        <v>16699.539015149901</v>
      </c>
      <c r="DI541" s="30">
        <f t="shared" si="296"/>
        <v>-1.4326789430123958E-9</v>
      </c>
      <c r="DJ541" s="30">
        <f t="shared" si="297"/>
        <v>-1.4314614685248496E-9</v>
      </c>
      <c r="DK541" s="30">
        <f t="shared" si="298"/>
        <v>-1.4314615203100046E-9</v>
      </c>
      <c r="DL541" s="30">
        <f t="shared" si="299"/>
        <v>-1.4314615203078296E-9</v>
      </c>
      <c r="DN541" s="36">
        <v>4.8E-10</v>
      </c>
      <c r="DO541" s="36">
        <v>2.9587869038700001</v>
      </c>
      <c r="DP541" s="36">
        <v>11527.125089192399</v>
      </c>
      <c r="DQ541" s="30">
        <f t="shared" si="300"/>
        <v>-1.4499078962020014E-10</v>
      </c>
      <c r="DR541" s="30">
        <f t="shared" si="301"/>
        <v>-1.4481739358103589E-10</v>
      </c>
      <c r="DS541" s="30">
        <f t="shared" si="302"/>
        <v>-1.4481740095555154E-10</v>
      </c>
      <c r="DT541" s="30">
        <f t="shared" si="303"/>
        <v>-1.4481740095524262E-10</v>
      </c>
      <c r="DV541" s="36"/>
      <c r="DW541" s="36"/>
      <c r="DX541" s="36"/>
      <c r="ED541" s="36"/>
      <c r="EE541" s="36"/>
      <c r="EF541" s="36"/>
      <c r="EL541" s="36"/>
      <c r="EM541" s="36"/>
      <c r="EN541" s="36"/>
      <c r="ET541" s="36"/>
      <c r="EU541" s="36"/>
      <c r="EV541" s="36"/>
    </row>
    <row r="542" spans="14:152" s="30" customFormat="1" ht="12.75">
      <c r="N542" s="36">
        <v>5.1000000000000002E-9</v>
      </c>
      <c r="O542" s="36">
        <v>1.59587338243</v>
      </c>
      <c r="P542" s="36">
        <v>13362.382396496399</v>
      </c>
      <c r="Q542" s="30">
        <f t="shared" si="288"/>
        <v>-4.9583944171917203E-9</v>
      </c>
      <c r="R542" s="30">
        <f t="shared" si="289"/>
        <v>-4.9578697167581948E-9</v>
      </c>
      <c r="S542" s="30">
        <f t="shared" si="290"/>
        <v>-4.9578697390926536E-9</v>
      </c>
      <c r="T542" s="30">
        <f t="shared" si="291"/>
        <v>-4.9578697390917024E-9</v>
      </c>
      <c r="V542" s="36">
        <v>7.4000000000000003E-10</v>
      </c>
      <c r="W542" s="36">
        <v>5.5917194618100003</v>
      </c>
      <c r="X542" s="36">
        <v>8535.8571590341999</v>
      </c>
      <c r="Y542" s="30">
        <f t="shared" si="292"/>
        <v>-4.6273431093865786E-10</v>
      </c>
      <c r="Z542" s="30">
        <f t="shared" si="293"/>
        <v>-4.6257225841732124E-10</v>
      </c>
      <c r="AA542" s="30">
        <f t="shared" si="294"/>
        <v>-4.6257226530976249E-10</v>
      </c>
      <c r="AB542" s="30">
        <f t="shared" si="295"/>
        <v>-4.6257226530947106E-10</v>
      </c>
      <c r="AD542" s="36"/>
      <c r="AE542" s="36"/>
      <c r="AF542" s="36"/>
      <c r="AL542" s="36"/>
      <c r="AM542" s="36"/>
      <c r="AN542" s="36"/>
      <c r="AT542" s="36"/>
      <c r="AU542" s="36"/>
      <c r="AV542" s="36"/>
      <c r="BB542" s="36"/>
      <c r="BC542" s="36"/>
      <c r="BD542" s="36"/>
      <c r="BJ542" s="36"/>
      <c r="BK542" s="36"/>
      <c r="BL542" s="36"/>
      <c r="BR542" s="36"/>
      <c r="BS542" s="36"/>
      <c r="BT542" s="36"/>
      <c r="BZ542" s="36"/>
      <c r="CA542" s="36"/>
      <c r="CB542" s="36"/>
      <c r="CH542" s="36"/>
      <c r="CI542" s="36"/>
      <c r="CJ542" s="36"/>
      <c r="CP542" s="36"/>
      <c r="CQ542" s="36"/>
      <c r="CR542" s="36"/>
      <c r="CX542" s="36"/>
      <c r="CY542" s="36"/>
      <c r="CZ542" s="36"/>
      <c r="DF542" s="36">
        <v>2.6599999999999999E-9</v>
      </c>
      <c r="DG542" s="36">
        <v>1.6969477991499999</v>
      </c>
      <c r="DH542" s="36">
        <v>647.01083331480004</v>
      </c>
      <c r="DI542" s="30">
        <f t="shared" si="296"/>
        <v>-8.3587504457607062E-10</v>
      </c>
      <c r="DJ542" s="30">
        <f t="shared" si="297"/>
        <v>-8.3592875297302075E-10</v>
      </c>
      <c r="DK542" s="30">
        <f t="shared" si="298"/>
        <v>-8.3592875068895257E-10</v>
      </c>
      <c r="DL542" s="30">
        <f t="shared" si="299"/>
        <v>-8.3592875068904904E-10</v>
      </c>
      <c r="DN542" s="36">
        <v>5.1999999999999996E-10</v>
      </c>
      <c r="DO542" s="36">
        <v>1.971915447E-2</v>
      </c>
      <c r="DP542" s="36">
        <v>8226.5788363783995</v>
      </c>
      <c r="DQ542" s="30">
        <f t="shared" si="300"/>
        <v>-2.0822615669374384E-11</v>
      </c>
      <c r="DR542" s="30">
        <f t="shared" si="301"/>
        <v>-2.0963122908901679E-11</v>
      </c>
      <c r="DS542" s="30">
        <f t="shared" si="302"/>
        <v>-2.096311693353083E-11</v>
      </c>
      <c r="DT542" s="30">
        <f t="shared" si="303"/>
        <v>-2.0963116933785563E-11</v>
      </c>
      <c r="DV542" s="36"/>
      <c r="DW542" s="36"/>
      <c r="DX542" s="36"/>
      <c r="ED542" s="36"/>
      <c r="EE542" s="36"/>
      <c r="EF542" s="36"/>
      <c r="EL542" s="36"/>
      <c r="EM542" s="36"/>
      <c r="EN542" s="36"/>
      <c r="ET542" s="36"/>
      <c r="EU542" s="36"/>
      <c r="EV542" s="36"/>
    </row>
    <row r="543" spans="14:152" s="30" customFormat="1" ht="12.75">
      <c r="N543" s="36">
        <v>4.9399999999999999E-9</v>
      </c>
      <c r="O543" s="36">
        <v>2.1371159806</v>
      </c>
      <c r="P543" s="36">
        <v>2604.735913168</v>
      </c>
      <c r="Q543" s="30">
        <f t="shared" si="288"/>
        <v>4.7722627339598511E-9</v>
      </c>
      <c r="R543" s="30">
        <f t="shared" si="289"/>
        <v>4.7723720027385782E-9</v>
      </c>
      <c r="S543" s="30">
        <f t="shared" si="290"/>
        <v>4.7723719980924131E-9</v>
      </c>
      <c r="T543" s="30">
        <f t="shared" si="291"/>
        <v>4.7723719980926083E-9</v>
      </c>
      <c r="V543" s="36">
        <v>8.0000000000000003E-10</v>
      </c>
      <c r="W543" s="36">
        <v>0.42260849968000003</v>
      </c>
      <c r="X543" s="36">
        <v>956.28915597059995</v>
      </c>
      <c r="Y543" s="30">
        <f t="shared" si="292"/>
        <v>1.3315148323677653E-10</v>
      </c>
      <c r="Z543" s="30">
        <f t="shared" si="293"/>
        <v>1.3317628055254615E-10</v>
      </c>
      <c r="AA543" s="30">
        <f t="shared" si="294"/>
        <v>1.331762794979852E-10</v>
      </c>
      <c r="AB543" s="30">
        <f t="shared" si="295"/>
        <v>1.3317627949802932E-10</v>
      </c>
      <c r="AD543" s="36"/>
      <c r="AE543" s="36"/>
      <c r="AF543" s="36"/>
      <c r="AL543" s="36"/>
      <c r="AM543" s="36"/>
      <c r="AN543" s="36"/>
      <c r="AT543" s="36"/>
      <c r="AU543" s="36"/>
      <c r="AV543" s="36"/>
      <c r="BB543" s="36"/>
      <c r="BC543" s="36"/>
      <c r="BD543" s="36"/>
      <c r="BJ543" s="36"/>
      <c r="BK543" s="36"/>
      <c r="BL543" s="36"/>
      <c r="BR543" s="36"/>
      <c r="BS543" s="36"/>
      <c r="BT543" s="36"/>
      <c r="BZ543" s="36"/>
      <c r="CA543" s="36"/>
      <c r="CB543" s="36"/>
      <c r="CH543" s="36"/>
      <c r="CI543" s="36"/>
      <c r="CJ543" s="36"/>
      <c r="CP543" s="36"/>
      <c r="CQ543" s="36"/>
      <c r="CR543" s="36"/>
      <c r="CX543" s="36"/>
      <c r="CY543" s="36"/>
      <c r="CZ543" s="36"/>
      <c r="DF543" s="36">
        <v>3.1800000000000002E-9</v>
      </c>
      <c r="DG543" s="36">
        <v>2.47072726153</v>
      </c>
      <c r="DH543" s="36">
        <v>8436.2875031645999</v>
      </c>
      <c r="DI543" s="30">
        <f t="shared" si="296"/>
        <v>3.0159702650860836E-9</v>
      </c>
      <c r="DJ543" s="30">
        <f t="shared" si="297"/>
        <v>3.0156905767467798E-9</v>
      </c>
      <c r="DK543" s="30">
        <f t="shared" si="298"/>
        <v>3.0156905886461116E-9</v>
      </c>
      <c r="DL543" s="30">
        <f t="shared" si="299"/>
        <v>3.0156905886456099E-9</v>
      </c>
      <c r="DN543" s="36">
        <v>4.5E-10</v>
      </c>
      <c r="DO543" s="36">
        <v>5.0796637785199996</v>
      </c>
      <c r="DP543" s="36">
        <v>3318.7615973734</v>
      </c>
      <c r="DQ543" s="30">
        <f t="shared" si="300"/>
        <v>3.2769705215532937E-10</v>
      </c>
      <c r="DR543" s="30">
        <f t="shared" si="301"/>
        <v>3.2766340472999047E-10</v>
      </c>
      <c r="DS543" s="30">
        <f t="shared" si="302"/>
        <v>3.2766340616100977E-10</v>
      </c>
      <c r="DT543" s="30">
        <f t="shared" si="303"/>
        <v>3.2766340616094949E-10</v>
      </c>
      <c r="DV543" s="36"/>
      <c r="DW543" s="36"/>
      <c r="DX543" s="36"/>
      <c r="ED543" s="36"/>
      <c r="EE543" s="36"/>
      <c r="EF543" s="36"/>
      <c r="EL543" s="36"/>
      <c r="EM543" s="36"/>
      <c r="EN543" s="36"/>
      <c r="ET543" s="36"/>
      <c r="EU543" s="36"/>
      <c r="EV543" s="36"/>
    </row>
    <row r="544" spans="14:152" s="30" customFormat="1" ht="12.75">
      <c r="N544" s="36">
        <v>5.3400000000000002E-9</v>
      </c>
      <c r="O544" s="36">
        <v>1.0310977265600001</v>
      </c>
      <c r="P544" s="36">
        <v>1478.8665740644001</v>
      </c>
      <c r="Q544" s="30">
        <f t="shared" si="288"/>
        <v>3.3801099742490137E-9</v>
      </c>
      <c r="R544" s="30">
        <f t="shared" si="289"/>
        <v>3.3799089995533538E-9</v>
      </c>
      <c r="S544" s="30">
        <f t="shared" si="290"/>
        <v>3.3799090081004443E-9</v>
      </c>
      <c r="T544" s="30">
        <f t="shared" si="291"/>
        <v>3.3799090081000845E-9</v>
      </c>
      <c r="V544" s="36">
        <v>8.1999999999999996E-10</v>
      </c>
      <c r="W544" s="36">
        <v>1.47379060963</v>
      </c>
      <c r="X544" s="36">
        <v>16.832201049790001</v>
      </c>
      <c r="Y544" s="30">
        <f t="shared" si="292"/>
        <v>1.551324994052131E-10</v>
      </c>
      <c r="Z544" s="30">
        <f t="shared" si="293"/>
        <v>1.5513294492518554E-10</v>
      </c>
      <c r="AA544" s="30">
        <f t="shared" si="294"/>
        <v>1.5513294490623879E-10</v>
      </c>
      <c r="AB544" s="30">
        <f t="shared" si="295"/>
        <v>1.5513294490623952E-10</v>
      </c>
      <c r="AD544" s="36"/>
      <c r="AE544" s="36"/>
      <c r="AF544" s="36"/>
      <c r="AL544" s="36"/>
      <c r="AM544" s="36"/>
      <c r="AN544" s="36"/>
      <c r="AT544" s="36"/>
      <c r="AU544" s="36"/>
      <c r="AV544" s="36"/>
      <c r="BB544" s="36"/>
      <c r="BC544" s="36"/>
      <c r="BD544" s="36"/>
      <c r="BJ544" s="36"/>
      <c r="BK544" s="36"/>
      <c r="BL544" s="36"/>
      <c r="BR544" s="36"/>
      <c r="BS544" s="36"/>
      <c r="BT544" s="36"/>
      <c r="BZ544" s="36"/>
      <c r="CA544" s="36"/>
      <c r="CB544" s="36"/>
      <c r="CH544" s="36"/>
      <c r="CI544" s="36"/>
      <c r="CJ544" s="36"/>
      <c r="CP544" s="36"/>
      <c r="CQ544" s="36"/>
      <c r="CR544" s="36"/>
      <c r="CX544" s="36"/>
      <c r="CY544" s="36"/>
      <c r="CZ544" s="36"/>
      <c r="DF544" s="36">
        <v>2.6000000000000001E-9</v>
      </c>
      <c r="DG544" s="36">
        <v>2.5445993252900001</v>
      </c>
      <c r="DH544" s="36">
        <v>20.355319398799999</v>
      </c>
      <c r="DI544" s="30">
        <f t="shared" si="296"/>
        <v>-1.9719867973118129E-9</v>
      </c>
      <c r="DJ544" s="30">
        <f t="shared" si="297"/>
        <v>-1.9719856634976315E-9</v>
      </c>
      <c r="DK544" s="30">
        <f t="shared" si="298"/>
        <v>-1.9719856635458495E-9</v>
      </c>
      <c r="DL544" s="30">
        <f t="shared" si="299"/>
        <v>-1.9719856635458475E-9</v>
      </c>
      <c r="DN544" s="36">
        <v>4.3000000000000001E-10</v>
      </c>
      <c r="DO544" s="36">
        <v>1.23879381294</v>
      </c>
      <c r="DP544" s="36">
        <v>7218.0293654950001</v>
      </c>
      <c r="DQ544" s="30">
        <f t="shared" si="300"/>
        <v>2.0153825116043521E-10</v>
      </c>
      <c r="DR544" s="30">
        <f t="shared" si="301"/>
        <v>2.0144811906275829E-10</v>
      </c>
      <c r="DS544" s="30">
        <f t="shared" si="302"/>
        <v>2.0144812289607724E-10</v>
      </c>
      <c r="DT544" s="30">
        <f t="shared" si="303"/>
        <v>2.0144812289591526E-10</v>
      </c>
      <c r="DV544" s="36"/>
      <c r="DW544" s="36"/>
      <c r="DX544" s="36"/>
      <c r="ED544" s="36"/>
      <c r="EE544" s="36"/>
      <c r="EF544" s="36"/>
      <c r="EL544" s="36"/>
      <c r="EM544" s="36"/>
      <c r="EN544" s="36"/>
      <c r="ET544" s="36"/>
      <c r="EU544" s="36"/>
      <c r="EV544" s="36"/>
    </row>
    <row r="545" spans="14:152" s="30" customFormat="1" ht="12.75">
      <c r="N545" s="36">
        <v>5.0600000000000003E-9</v>
      </c>
      <c r="O545" s="36">
        <v>5.9214549435599997</v>
      </c>
      <c r="P545" s="36">
        <v>685.04405422599996</v>
      </c>
      <c r="Q545" s="30">
        <f t="shared" si="288"/>
        <v>-2.6550646524903571E-9</v>
      </c>
      <c r="R545" s="30">
        <f t="shared" si="289"/>
        <v>-2.6549676528941214E-9</v>
      </c>
      <c r="S545" s="30">
        <f t="shared" si="290"/>
        <v>-2.6549676570192868E-9</v>
      </c>
      <c r="T545" s="30">
        <f t="shared" si="291"/>
        <v>-2.6549676570191127E-9</v>
      </c>
      <c r="V545" s="36">
        <v>7.2999999999999996E-10</v>
      </c>
      <c r="W545" s="36">
        <v>3.7695056068800001</v>
      </c>
      <c r="X545" s="36">
        <v>8859.3625756916008</v>
      </c>
      <c r="Y545" s="30">
        <f t="shared" si="292"/>
        <v>1.4589893355633033E-10</v>
      </c>
      <c r="Z545" s="30">
        <f t="shared" si="293"/>
        <v>1.4569062203499424E-10</v>
      </c>
      <c r="AA545" s="30">
        <f t="shared" si="294"/>
        <v>1.4569063089419073E-10</v>
      </c>
      <c r="AB545" s="30">
        <f t="shared" si="295"/>
        <v>1.4569063089381971E-10</v>
      </c>
      <c r="AD545" s="36"/>
      <c r="AE545" s="36"/>
      <c r="AF545" s="36"/>
      <c r="AL545" s="36"/>
      <c r="AM545" s="36"/>
      <c r="AN545" s="36"/>
      <c r="AT545" s="36"/>
      <c r="AU545" s="36"/>
      <c r="AV545" s="36"/>
      <c r="BB545" s="36"/>
      <c r="BC545" s="36"/>
      <c r="BD545" s="36"/>
      <c r="BJ545" s="36"/>
      <c r="BK545" s="36"/>
      <c r="BL545" s="36"/>
      <c r="BR545" s="36"/>
      <c r="BS545" s="36"/>
      <c r="BT545" s="36"/>
      <c r="BZ545" s="36"/>
      <c r="CA545" s="36"/>
      <c r="CB545" s="36"/>
      <c r="CH545" s="36"/>
      <c r="CI545" s="36"/>
      <c r="CJ545" s="36"/>
      <c r="CP545" s="36"/>
      <c r="CQ545" s="36"/>
      <c r="CR545" s="36"/>
      <c r="CX545" s="36"/>
      <c r="CY545" s="36"/>
      <c r="CZ545" s="36"/>
      <c r="DF545" s="36">
        <v>2.7499999999999998E-9</v>
      </c>
      <c r="DG545" s="36">
        <v>2.7860857999399999</v>
      </c>
      <c r="DH545" s="36">
        <v>2970.9126107594002</v>
      </c>
      <c r="DI545" s="30">
        <f t="shared" si="296"/>
        <v>1.1981628443998361E-9</v>
      </c>
      <c r="DJ545" s="30">
        <f t="shared" si="297"/>
        <v>1.197921104873594E-9</v>
      </c>
      <c r="DK545" s="30">
        <f t="shared" si="298"/>
        <v>1.1979211151543782E-9</v>
      </c>
      <c r="DL545" s="30">
        <f t="shared" si="299"/>
        <v>1.1979211151539472E-9</v>
      </c>
      <c r="DN545" s="36">
        <v>5.7999999999999996E-10</v>
      </c>
      <c r="DO545" s="36">
        <v>5.58121433163</v>
      </c>
      <c r="DP545" s="36">
        <v>6643.0918177617996</v>
      </c>
      <c r="DQ545" s="30">
        <f t="shared" si="300"/>
        <v>5.7221446406175878E-10</v>
      </c>
      <c r="DR545" s="30">
        <f t="shared" si="301"/>
        <v>5.7223513315933446E-10</v>
      </c>
      <c r="DS545" s="30">
        <f t="shared" si="302"/>
        <v>5.722351322809128E-10</v>
      </c>
      <c r="DT545" s="30">
        <f t="shared" si="303"/>
        <v>5.7223513228094971E-10</v>
      </c>
      <c r="DV545" s="36"/>
      <c r="DW545" s="36"/>
      <c r="DX545" s="36"/>
      <c r="ED545" s="36"/>
      <c r="EE545" s="36"/>
      <c r="EF545" s="36"/>
      <c r="EL545" s="36"/>
      <c r="EM545" s="36"/>
      <c r="EN545" s="36"/>
      <c r="ET545" s="36"/>
      <c r="EU545" s="36"/>
      <c r="EV545" s="36"/>
    </row>
    <row r="546" spans="14:152" s="30" customFormat="1" ht="12.75">
      <c r="N546" s="36">
        <v>4.6900000000000001E-9</v>
      </c>
      <c r="O546" s="36">
        <v>0.83917541690999997</v>
      </c>
      <c r="P546" s="36">
        <v>3041.4860324306001</v>
      </c>
      <c r="Q546" s="30">
        <f t="shared" si="288"/>
        <v>-4.4569006130778111E-9</v>
      </c>
      <c r="R546" s="30">
        <f t="shared" si="289"/>
        <v>-4.4567546017480843E-9</v>
      </c>
      <c r="S546" s="30">
        <f t="shared" si="290"/>
        <v>-4.4567546079585067E-9</v>
      </c>
      <c r="T546" s="30">
        <f t="shared" si="291"/>
        <v>-4.4567546079582461E-9</v>
      </c>
      <c r="V546" s="36">
        <v>7.2999999999999996E-10</v>
      </c>
      <c r="W546" s="36">
        <v>4.5913018262999996</v>
      </c>
      <c r="X546" s="36">
        <v>362.1211367308</v>
      </c>
      <c r="Y546" s="30">
        <f t="shared" si="292"/>
        <v>-6.1923268059972909E-10</v>
      </c>
      <c r="Z546" s="30">
        <f t="shared" si="293"/>
        <v>-6.192280787314058E-10</v>
      </c>
      <c r="AA546" s="30">
        <f t="shared" si="294"/>
        <v>-6.192280789271129E-10</v>
      </c>
      <c r="AB546" s="30">
        <f t="shared" si="295"/>
        <v>-6.1922807892710463E-10</v>
      </c>
      <c r="AD546" s="36"/>
      <c r="AE546" s="36"/>
      <c r="AF546" s="36"/>
      <c r="AL546" s="36"/>
      <c r="AM546" s="36"/>
      <c r="AN546" s="36"/>
      <c r="AT546" s="36"/>
      <c r="AU546" s="36"/>
      <c r="AV546" s="36"/>
      <c r="BB546" s="36"/>
      <c r="BC546" s="36"/>
      <c r="BD546" s="36"/>
      <c r="BJ546" s="36"/>
      <c r="BK546" s="36"/>
      <c r="BL546" s="36"/>
      <c r="BR546" s="36"/>
      <c r="BS546" s="36"/>
      <c r="BT546" s="36"/>
      <c r="BZ546" s="36"/>
      <c r="CA546" s="36"/>
      <c r="CB546" s="36"/>
      <c r="CH546" s="36"/>
      <c r="CI546" s="36"/>
      <c r="CJ546" s="36"/>
      <c r="CP546" s="36"/>
      <c r="CQ546" s="36"/>
      <c r="CR546" s="36"/>
      <c r="CX546" s="36"/>
      <c r="CY546" s="36"/>
      <c r="CZ546" s="36"/>
      <c r="DF546" s="36">
        <v>2.9499999999999999E-9</v>
      </c>
      <c r="DG546" s="36">
        <v>5.9636755454800001</v>
      </c>
      <c r="DH546" s="36">
        <v>4025.6564809258002</v>
      </c>
      <c r="DI546" s="30">
        <f t="shared" si="296"/>
        <v>-2.3503964478680286E-9</v>
      </c>
      <c r="DJ546" s="30">
        <f t="shared" si="297"/>
        <v>-2.350160515354554E-9</v>
      </c>
      <c r="DK546" s="30">
        <f t="shared" si="298"/>
        <v>-2.3501605253890105E-9</v>
      </c>
      <c r="DL546" s="30">
        <f t="shared" si="299"/>
        <v>-2.3501605253885927E-9</v>
      </c>
      <c r="DN546" s="36">
        <v>4.8E-10</v>
      </c>
      <c r="DO546" s="36">
        <v>5.0244693940199996</v>
      </c>
      <c r="DP546" s="36">
        <v>6645.1969867221997</v>
      </c>
      <c r="DQ546" s="30">
        <f t="shared" si="300"/>
        <v>4.4128560648357242E-10</v>
      </c>
      <c r="DR546" s="30">
        <f t="shared" si="301"/>
        <v>4.4124434175686639E-10</v>
      </c>
      <c r="DS546" s="30">
        <f t="shared" si="302"/>
        <v>4.4124434351219318E-10</v>
      </c>
      <c r="DT546" s="30">
        <f t="shared" si="303"/>
        <v>4.412443435121193E-10</v>
      </c>
      <c r="DV546" s="36"/>
      <c r="DW546" s="36"/>
      <c r="DX546" s="36"/>
      <c r="ED546" s="36"/>
      <c r="EE546" s="36"/>
      <c r="EF546" s="36"/>
      <c r="EL546" s="36"/>
      <c r="EM546" s="36"/>
      <c r="EN546" s="36"/>
      <c r="ET546" s="36"/>
      <c r="EU546" s="36"/>
      <c r="EV546" s="36"/>
    </row>
    <row r="547" spans="14:152" s="30" customFormat="1" ht="12.75">
      <c r="N547" s="36">
        <v>4.6800000000000004E-9</v>
      </c>
      <c r="O547" s="36">
        <v>1.9713567159100001</v>
      </c>
      <c r="P547" s="36">
        <v>2412.7724581970001</v>
      </c>
      <c r="Q547" s="30">
        <f t="shared" si="288"/>
        <v>1.8691907907039206E-9</v>
      </c>
      <c r="R547" s="30">
        <f t="shared" si="289"/>
        <v>1.8695310776519689E-9</v>
      </c>
      <c r="S547" s="30">
        <f t="shared" si="290"/>
        <v>1.869531063180713E-9</v>
      </c>
      <c r="T547" s="30">
        <f t="shared" si="291"/>
        <v>1.8695310631813226E-9</v>
      </c>
      <c r="V547" s="36">
        <v>7.2E-10</v>
      </c>
      <c r="W547" s="36">
        <v>5.15373872266</v>
      </c>
      <c r="X547" s="36">
        <v>9872.2740829647992</v>
      </c>
      <c r="Y547" s="30">
        <f t="shared" si="292"/>
        <v>5.5909237231401904E-10</v>
      </c>
      <c r="Z547" s="30">
        <f t="shared" si="293"/>
        <v>5.5923956849327653E-10</v>
      </c>
      <c r="AA547" s="30">
        <f t="shared" si="294"/>
        <v>5.5923956223466382E-10</v>
      </c>
      <c r="AB547" s="30">
        <f t="shared" si="295"/>
        <v>5.59239562234928E-10</v>
      </c>
      <c r="AD547" s="36"/>
      <c r="AE547" s="36"/>
      <c r="AF547" s="36"/>
      <c r="AL547" s="36"/>
      <c r="AM547" s="36"/>
      <c r="AN547" s="36"/>
      <c r="AT547" s="36"/>
      <c r="AU547" s="36"/>
      <c r="AV547" s="36"/>
      <c r="BB547" s="36"/>
      <c r="BC547" s="36"/>
      <c r="BD547" s="36"/>
      <c r="BJ547" s="36"/>
      <c r="BK547" s="36"/>
      <c r="BL547" s="36"/>
      <c r="BR547" s="36"/>
      <c r="BS547" s="36"/>
      <c r="BT547" s="36"/>
      <c r="BZ547" s="36"/>
      <c r="CA547" s="36"/>
      <c r="CB547" s="36"/>
      <c r="CH547" s="36"/>
      <c r="CI547" s="36"/>
      <c r="CJ547" s="36"/>
      <c r="CP547" s="36"/>
      <c r="CQ547" s="36"/>
      <c r="CR547" s="36"/>
      <c r="CX547" s="36"/>
      <c r="CY547" s="36"/>
      <c r="CZ547" s="36"/>
      <c r="DF547" s="36">
        <v>2.6799999999999998E-9</v>
      </c>
      <c r="DG547" s="36">
        <v>3.0103497303100002</v>
      </c>
      <c r="DH547" s="36">
        <v>6518.7582172674001</v>
      </c>
      <c r="DI547" s="30">
        <f t="shared" si="296"/>
        <v>-3.916364105650116E-10</v>
      </c>
      <c r="DJ547" s="30">
        <f t="shared" si="297"/>
        <v>-3.9220452043930081E-10</v>
      </c>
      <c r="DK547" s="30">
        <f t="shared" si="298"/>
        <v>-3.9220449627947668E-10</v>
      </c>
      <c r="DL547" s="30">
        <f t="shared" si="299"/>
        <v>-3.9220449628049396E-10</v>
      </c>
      <c r="DN547" s="36">
        <v>4.3000000000000001E-10</v>
      </c>
      <c r="DO547" s="36">
        <v>0.69492704597999999</v>
      </c>
      <c r="DP547" s="36">
        <v>20995.392966449399</v>
      </c>
      <c r="DQ547" s="30">
        <f t="shared" si="300"/>
        <v>-3.7244086757348326E-10</v>
      </c>
      <c r="DR547" s="30">
        <f t="shared" si="301"/>
        <v>-3.7258910393338544E-10</v>
      </c>
      <c r="DS547" s="30">
        <f t="shared" si="302"/>
        <v>-3.7258909763305791E-10</v>
      </c>
      <c r="DT547" s="30">
        <f t="shared" si="303"/>
        <v>-3.7258909763332328E-10</v>
      </c>
      <c r="DV547" s="36"/>
      <c r="DW547" s="36"/>
      <c r="DX547" s="36"/>
      <c r="ED547" s="36"/>
      <c r="EE547" s="36"/>
      <c r="EF547" s="36"/>
      <c r="EL547" s="36"/>
      <c r="EM547" s="36"/>
      <c r="EN547" s="36"/>
      <c r="ET547" s="36"/>
      <c r="EU547" s="36"/>
      <c r="EV547" s="36"/>
    </row>
    <row r="548" spans="14:152" s="30" customFormat="1" ht="12.75">
      <c r="N548" s="36">
        <v>4.6800000000000004E-9</v>
      </c>
      <c r="O548" s="36">
        <v>4.5763578166399999</v>
      </c>
      <c r="P548" s="36">
        <v>11670.2840372968</v>
      </c>
      <c r="Q548" s="30">
        <f t="shared" si="288"/>
        <v>-4.2339916730393159E-9</v>
      </c>
      <c r="R548" s="30">
        <f t="shared" si="289"/>
        <v>-4.233226441626803E-9</v>
      </c>
      <c r="S548" s="30">
        <f t="shared" si="290"/>
        <v>-4.2332264741833266E-9</v>
      </c>
      <c r="T548" s="30">
        <f t="shared" si="291"/>
        <v>-4.2332264741819378E-9</v>
      </c>
      <c r="V548" s="36">
        <v>9.7999999999999992E-10</v>
      </c>
      <c r="W548" s="36">
        <v>2.4774024220799999</v>
      </c>
      <c r="X548" s="36">
        <v>5401.4302807716003</v>
      </c>
      <c r="Y548" s="30">
        <f t="shared" si="292"/>
        <v>-6.8058161320941877E-10</v>
      </c>
      <c r="Z548" s="30">
        <f t="shared" si="293"/>
        <v>-6.8070680268679185E-10</v>
      </c>
      <c r="AA548" s="30">
        <f t="shared" si="294"/>
        <v>-6.8070679736327229E-10</v>
      </c>
      <c r="AB548" s="30">
        <f t="shared" si="295"/>
        <v>-6.8070679736349521E-10</v>
      </c>
      <c r="AD548" s="36"/>
      <c r="AE548" s="36"/>
      <c r="AF548" s="36"/>
      <c r="AL548" s="36"/>
      <c r="AM548" s="36"/>
      <c r="AN548" s="36"/>
      <c r="AT548" s="36"/>
      <c r="AU548" s="36"/>
      <c r="AV548" s="36"/>
      <c r="BB548" s="36"/>
      <c r="BC548" s="36"/>
      <c r="BD548" s="36"/>
      <c r="BJ548" s="36"/>
      <c r="BK548" s="36"/>
      <c r="BL548" s="36"/>
      <c r="BR548" s="36"/>
      <c r="BS548" s="36"/>
      <c r="BT548" s="36"/>
      <c r="BZ548" s="36"/>
      <c r="CA548" s="36"/>
      <c r="CB548" s="36"/>
      <c r="CH548" s="36"/>
      <c r="CI548" s="36"/>
      <c r="CJ548" s="36"/>
      <c r="CP548" s="36"/>
      <c r="CQ548" s="36"/>
      <c r="CR548" s="36"/>
      <c r="CX548" s="36"/>
      <c r="CY548" s="36"/>
      <c r="CZ548" s="36"/>
      <c r="DF548" s="36">
        <v>2.5899999999999999E-9</v>
      </c>
      <c r="DG548" s="36">
        <v>5.2088848269500003</v>
      </c>
      <c r="DH548" s="36">
        <v>7366.2689076256001</v>
      </c>
      <c r="DI548" s="30">
        <f t="shared" si="296"/>
        <v>-1.2289294168838875E-9</v>
      </c>
      <c r="DJ548" s="30">
        <f t="shared" si="297"/>
        <v>-1.22837732168591E-9</v>
      </c>
      <c r="DK548" s="30">
        <f t="shared" si="298"/>
        <v>-1.2283773451665866E-9</v>
      </c>
      <c r="DL548" s="30">
        <f t="shared" si="299"/>
        <v>-1.2283773451655984E-9</v>
      </c>
      <c r="DN548" s="36">
        <v>4.3999999999999998E-10</v>
      </c>
      <c r="DO548" s="36">
        <v>4.0227210165700003</v>
      </c>
      <c r="DP548" s="36">
        <v>9389.0535407862008</v>
      </c>
      <c r="DQ548" s="30">
        <f t="shared" si="300"/>
        <v>-2.6946350015879469E-10</v>
      </c>
      <c r="DR548" s="30">
        <f t="shared" si="301"/>
        <v>-2.6935613228580274E-10</v>
      </c>
      <c r="DS548" s="30">
        <f t="shared" si="302"/>
        <v>-2.6935613685241948E-10</v>
      </c>
      <c r="DT548" s="30">
        <f t="shared" si="303"/>
        <v>-2.6935613685222664E-10</v>
      </c>
      <c r="DV548" s="36"/>
      <c r="DW548" s="36"/>
      <c r="DX548" s="36"/>
      <c r="ED548" s="36"/>
      <c r="EE548" s="36"/>
      <c r="EF548" s="36"/>
      <c r="EL548" s="36"/>
      <c r="EM548" s="36"/>
      <c r="EN548" s="36"/>
      <c r="ET548" s="36"/>
      <c r="EU548" s="36"/>
      <c r="EV548" s="36"/>
    </row>
    <row r="549" spans="14:152" s="30" customFormat="1" ht="12.75">
      <c r="N549" s="36">
        <v>5.5899999999999999E-9</v>
      </c>
      <c r="O549" s="36">
        <v>1.47641018288</v>
      </c>
      <c r="P549" s="36">
        <v>8671.9698704406001</v>
      </c>
      <c r="Q549" s="30">
        <f t="shared" si="288"/>
        <v>-4.8568482112418317E-9</v>
      </c>
      <c r="R549" s="30">
        <f t="shared" si="289"/>
        <v>-4.8576369362701498E-9</v>
      </c>
      <c r="S549" s="30">
        <f t="shared" si="290"/>
        <v>-4.8576369027361567E-9</v>
      </c>
      <c r="T549" s="30">
        <f t="shared" si="291"/>
        <v>-4.8576369027375712E-9</v>
      </c>
      <c r="V549" s="36">
        <v>7.1000000000000003E-10</v>
      </c>
      <c r="W549" s="36">
        <v>8.3956962790000006E-2</v>
      </c>
      <c r="X549" s="36">
        <v>15849.865751747</v>
      </c>
      <c r="Y549" s="30">
        <f t="shared" si="292"/>
        <v>7.0002613027374419E-10</v>
      </c>
      <c r="Z549" s="30">
        <f t="shared" si="293"/>
        <v>7.0008782237448866E-10</v>
      </c>
      <c r="AA549" s="30">
        <f t="shared" si="294"/>
        <v>7.0008781975492739E-10</v>
      </c>
      <c r="AB549" s="30">
        <f t="shared" si="295"/>
        <v>7.0008781975503834E-10</v>
      </c>
      <c r="AD549" s="36"/>
      <c r="AE549" s="36"/>
      <c r="AF549" s="36"/>
      <c r="AL549" s="36"/>
      <c r="AM549" s="36"/>
      <c r="AN549" s="36"/>
      <c r="AT549" s="36"/>
      <c r="AU549" s="36"/>
      <c r="AV549" s="36"/>
      <c r="BB549" s="36"/>
      <c r="BC549" s="36"/>
      <c r="BD549" s="36"/>
      <c r="BJ549" s="36"/>
      <c r="BK549" s="36"/>
      <c r="BL549" s="36"/>
      <c r="BR549" s="36"/>
      <c r="BS549" s="36"/>
      <c r="BT549" s="36"/>
      <c r="BZ549" s="36"/>
      <c r="CA549" s="36"/>
      <c r="CB549" s="36"/>
      <c r="CH549" s="36"/>
      <c r="CI549" s="36"/>
      <c r="CJ549" s="36"/>
      <c r="CP549" s="36"/>
      <c r="CQ549" s="36"/>
      <c r="CR549" s="36"/>
      <c r="CX549" s="36"/>
      <c r="CY549" s="36"/>
      <c r="CZ549" s="36"/>
      <c r="DF549" s="36">
        <v>2.98E-9</v>
      </c>
      <c r="DG549" s="36">
        <v>2.71010678192</v>
      </c>
      <c r="DH549" s="36">
        <v>6652.7756659318002</v>
      </c>
      <c r="DI549" s="30">
        <f t="shared" si="296"/>
        <v>-2.7665069973198704E-9</v>
      </c>
      <c r="DJ549" s="30">
        <f t="shared" si="297"/>
        <v>-2.7667491587458926E-9</v>
      </c>
      <c r="DK549" s="30">
        <f t="shared" si="298"/>
        <v>-2.7667491484502179E-9</v>
      </c>
      <c r="DL549" s="30">
        <f t="shared" si="299"/>
        <v>-2.7667491484506501E-9</v>
      </c>
      <c r="DN549" s="36">
        <v>5.4999999999999996E-10</v>
      </c>
      <c r="DO549" s="36">
        <v>4.3813815469700002</v>
      </c>
      <c r="DP549" s="36">
        <v>1478.8665740644001</v>
      </c>
      <c r="DQ549" s="30">
        <f t="shared" si="300"/>
        <v>-4.2880066406302685E-10</v>
      </c>
      <c r="DR549" s="30">
        <f t="shared" si="301"/>
        <v>-4.2878391978964304E-10</v>
      </c>
      <c r="DS549" s="30">
        <f t="shared" si="302"/>
        <v>-4.2878392050175419E-10</v>
      </c>
      <c r="DT549" s="30">
        <f t="shared" si="303"/>
        <v>-4.2878392050172421E-10</v>
      </c>
      <c r="DV549" s="36"/>
      <c r="DW549" s="36"/>
      <c r="DX549" s="36"/>
      <c r="ED549" s="36"/>
      <c r="EE549" s="36"/>
      <c r="EF549" s="36"/>
      <c r="EL549" s="36"/>
      <c r="EM549" s="36"/>
      <c r="EN549" s="36"/>
      <c r="ET549" s="36"/>
      <c r="EU549" s="36"/>
      <c r="EV549" s="36"/>
    </row>
    <row r="550" spans="14:152" s="30" customFormat="1" ht="12.75">
      <c r="N550" s="36">
        <v>4.7500000000000003E-9</v>
      </c>
      <c r="O550" s="36">
        <v>2.0751797642400001</v>
      </c>
      <c r="P550" s="36">
        <v>5835.1420186484002</v>
      </c>
      <c r="Q550" s="30">
        <f t="shared" si="288"/>
        <v>1.9933425777775865E-9</v>
      </c>
      <c r="R550" s="30">
        <f t="shared" si="289"/>
        <v>1.9941695446359685E-9</v>
      </c>
      <c r="S550" s="30">
        <f t="shared" si="290"/>
        <v>1.9941695094688053E-9</v>
      </c>
      <c r="T550" s="30">
        <f t="shared" si="291"/>
        <v>1.9941695094703067E-9</v>
      </c>
      <c r="V550" s="36">
        <v>7.7999999999999999E-10</v>
      </c>
      <c r="W550" s="36">
        <v>4.2125997829999998E-2</v>
      </c>
      <c r="X550" s="36">
        <v>16703.129443801801</v>
      </c>
      <c r="Y550" s="30">
        <f t="shared" si="292"/>
        <v>-8.3602423544126306E-11</v>
      </c>
      <c r="Z550" s="30">
        <f t="shared" si="293"/>
        <v>-8.3176606389866711E-11</v>
      </c>
      <c r="AA550" s="30">
        <f t="shared" si="294"/>
        <v>-8.3176624499268686E-11</v>
      </c>
      <c r="AB550" s="30">
        <f t="shared" si="295"/>
        <v>-8.3176624498508222E-11</v>
      </c>
      <c r="AD550" s="36"/>
      <c r="AE550" s="36"/>
      <c r="AF550" s="36"/>
      <c r="AL550" s="36"/>
      <c r="AM550" s="36"/>
      <c r="AN550" s="36"/>
      <c r="AT550" s="36"/>
      <c r="AU550" s="36"/>
      <c r="AV550" s="36"/>
      <c r="BB550" s="36"/>
      <c r="BC550" s="36"/>
      <c r="BD550" s="36"/>
      <c r="BJ550" s="36"/>
      <c r="BK550" s="36"/>
      <c r="BL550" s="36"/>
      <c r="BR550" s="36"/>
      <c r="BS550" s="36"/>
      <c r="BT550" s="36"/>
      <c r="BZ550" s="36"/>
      <c r="CA550" s="36"/>
      <c r="CB550" s="36"/>
      <c r="CH550" s="36"/>
      <c r="CI550" s="36"/>
      <c r="CJ550" s="36"/>
      <c r="CP550" s="36"/>
      <c r="CQ550" s="36"/>
      <c r="CR550" s="36"/>
      <c r="CX550" s="36"/>
      <c r="CY550" s="36"/>
      <c r="CZ550" s="36"/>
      <c r="DF550" s="36">
        <v>2.76E-9</v>
      </c>
      <c r="DG550" s="36">
        <v>0.78545108299999999</v>
      </c>
      <c r="DH550" s="36">
        <v>3735.2383117590002</v>
      </c>
      <c r="DI550" s="30">
        <f t="shared" si="296"/>
        <v>1.3123060894411222E-9</v>
      </c>
      <c r="DJ550" s="30">
        <f t="shared" si="297"/>
        <v>1.3120079508267671E-9</v>
      </c>
      <c r="DK550" s="30">
        <f t="shared" si="298"/>
        <v>1.3120079635062376E-9</v>
      </c>
      <c r="DL550" s="30">
        <f t="shared" si="299"/>
        <v>1.3120079635057028E-9</v>
      </c>
      <c r="DN550" s="36">
        <v>5.1E-10</v>
      </c>
      <c r="DO550" s="36">
        <v>4.24292455428</v>
      </c>
      <c r="DP550" s="36">
        <v>792.77488846740005</v>
      </c>
      <c r="DQ550" s="30">
        <f t="shared" si="300"/>
        <v>5.0406767712656584E-10</v>
      </c>
      <c r="DR550" s="30">
        <f t="shared" si="301"/>
        <v>5.0406565569313473E-10</v>
      </c>
      <c r="DS550" s="30">
        <f t="shared" si="302"/>
        <v>5.0406565577910816E-10</v>
      </c>
      <c r="DT550" s="30">
        <f t="shared" si="303"/>
        <v>5.0406565577910465E-10</v>
      </c>
      <c r="DV550" s="36"/>
      <c r="DW550" s="36"/>
      <c r="DX550" s="36"/>
      <c r="ED550" s="36"/>
      <c r="EE550" s="36"/>
      <c r="EF550" s="36"/>
      <c r="EL550" s="36"/>
      <c r="EM550" s="36"/>
      <c r="EN550" s="36"/>
      <c r="ET550" s="36"/>
      <c r="EU550" s="36"/>
      <c r="EV550" s="36"/>
    </row>
    <row r="551" spans="14:152" s="30" customFormat="1" ht="12.75">
      <c r="N551" s="36">
        <v>4.66E-9</v>
      </c>
      <c r="O551" s="36">
        <v>2.92801596791</v>
      </c>
      <c r="P551" s="36">
        <v>2277.2983432474998</v>
      </c>
      <c r="Q551" s="30">
        <f t="shared" si="288"/>
        <v>-4.4863499447515112E-9</v>
      </c>
      <c r="R551" s="30">
        <f t="shared" si="289"/>
        <v>-4.4862555894978594E-9</v>
      </c>
      <c r="S551" s="30">
        <f t="shared" si="290"/>
        <v>-4.4862555935110709E-9</v>
      </c>
      <c r="T551" s="30">
        <f t="shared" si="291"/>
        <v>-4.4862555935109029E-9</v>
      </c>
      <c r="V551" s="36">
        <v>7.5E-10</v>
      </c>
      <c r="W551" s="36">
        <v>3.7717236079299998</v>
      </c>
      <c r="X551" s="36">
        <v>4845.9002357928002</v>
      </c>
      <c r="Y551" s="30">
        <f t="shared" si="292"/>
        <v>-3.3646520407275423E-10</v>
      </c>
      <c r="Z551" s="30">
        <f t="shared" si="293"/>
        <v>-3.3635842584866102E-10</v>
      </c>
      <c r="AA551" s="30">
        <f t="shared" si="294"/>
        <v>-3.3635843038983704E-10</v>
      </c>
      <c r="AB551" s="30">
        <f t="shared" si="295"/>
        <v>-3.3635843038964415E-10</v>
      </c>
      <c r="AD551" s="36"/>
      <c r="AE551" s="36"/>
      <c r="AF551" s="36"/>
      <c r="AL551" s="36"/>
      <c r="AM551" s="36"/>
      <c r="AN551" s="36"/>
      <c r="AT551" s="36"/>
      <c r="AU551" s="36"/>
      <c r="AV551" s="36"/>
      <c r="BB551" s="36"/>
      <c r="BC551" s="36"/>
      <c r="BD551" s="36"/>
      <c r="BJ551" s="36"/>
      <c r="BK551" s="36"/>
      <c r="BL551" s="36"/>
      <c r="BR551" s="36"/>
      <c r="BS551" s="36"/>
      <c r="BT551" s="36"/>
      <c r="BZ551" s="36"/>
      <c r="CA551" s="36"/>
      <c r="CB551" s="36"/>
      <c r="CH551" s="36"/>
      <c r="CI551" s="36"/>
      <c r="CJ551" s="36"/>
      <c r="CP551" s="36"/>
      <c r="CQ551" s="36"/>
      <c r="CR551" s="36"/>
      <c r="CX551" s="36"/>
      <c r="CY551" s="36"/>
      <c r="CZ551" s="36"/>
      <c r="DF551" s="36">
        <v>3.05E-9</v>
      </c>
      <c r="DG551" s="36">
        <v>6.19137255377</v>
      </c>
      <c r="DH551" s="36">
        <v>6677.3435180416</v>
      </c>
      <c r="DI551" s="30">
        <f t="shared" si="296"/>
        <v>2.5440328879581045E-9</v>
      </c>
      <c r="DJ551" s="30">
        <f t="shared" si="297"/>
        <v>2.5444021054010968E-9</v>
      </c>
      <c r="DK551" s="30">
        <f t="shared" si="298"/>
        <v>2.5444020897018639E-9</v>
      </c>
      <c r="DL551" s="30">
        <f t="shared" si="299"/>
        <v>2.5444020897025331E-9</v>
      </c>
      <c r="DN551" s="36">
        <v>4.2E-10</v>
      </c>
      <c r="DO551" s="36">
        <v>2.7482670876199999</v>
      </c>
      <c r="DP551" s="36">
        <v>14577.1847261198</v>
      </c>
      <c r="DQ551" s="30">
        <f t="shared" si="300"/>
        <v>-3.7562727948274598E-10</v>
      </c>
      <c r="DR551" s="30">
        <f t="shared" si="301"/>
        <v>-3.7571727178408756E-10</v>
      </c>
      <c r="DS551" s="30">
        <f t="shared" si="302"/>
        <v>-3.7571726795878906E-10</v>
      </c>
      <c r="DT551" s="30">
        <f t="shared" si="303"/>
        <v>-3.7571726795894912E-10</v>
      </c>
      <c r="DV551" s="36"/>
      <c r="DW551" s="36"/>
      <c r="DX551" s="36"/>
      <c r="ED551" s="36"/>
      <c r="EE551" s="36"/>
      <c r="EF551" s="36"/>
      <c r="EL551" s="36"/>
      <c r="EM551" s="36"/>
      <c r="EN551" s="36"/>
      <c r="ET551" s="36"/>
      <c r="EU551" s="36"/>
      <c r="EV551" s="36"/>
    </row>
    <row r="552" spans="14:152" s="30" customFormat="1" ht="12.75">
      <c r="N552" s="36">
        <v>4.7799999999999996E-9</v>
      </c>
      <c r="O552" s="36">
        <v>6.1355046487799996</v>
      </c>
      <c r="P552" s="36">
        <v>4825.5449163940002</v>
      </c>
      <c r="Q552" s="30">
        <f t="shared" si="288"/>
        <v>-9.4837035967938154E-10</v>
      </c>
      <c r="R552" s="30">
        <f t="shared" si="289"/>
        <v>-9.4911350477825981E-10</v>
      </c>
      <c r="S552" s="30">
        <f t="shared" si="290"/>
        <v>-9.4911347317476757E-10</v>
      </c>
      <c r="T552" s="30">
        <f t="shared" si="291"/>
        <v>-9.4911347317609913E-10</v>
      </c>
      <c r="V552" s="36">
        <v>7.2E-10</v>
      </c>
      <c r="W552" s="36">
        <v>2.0174237745100001</v>
      </c>
      <c r="X552" s="36">
        <v>1329.5120902599999</v>
      </c>
      <c r="Y552" s="30">
        <f t="shared" si="292"/>
        <v>4.3099881629313689E-10</v>
      </c>
      <c r="Z552" s="30">
        <f t="shared" si="293"/>
        <v>4.3102402202847061E-10</v>
      </c>
      <c r="AA552" s="30">
        <f t="shared" si="294"/>
        <v>4.3102402095655465E-10</v>
      </c>
      <c r="AB552" s="30">
        <f t="shared" si="295"/>
        <v>4.3102402095660025E-10</v>
      </c>
      <c r="AD552" s="36"/>
      <c r="AE552" s="36"/>
      <c r="AF552" s="36"/>
      <c r="AL552" s="36"/>
      <c r="AM552" s="36"/>
      <c r="AN552" s="36"/>
      <c r="AT552" s="36"/>
      <c r="AU552" s="36"/>
      <c r="AV552" s="36"/>
      <c r="BB552" s="36"/>
      <c r="BC552" s="36"/>
      <c r="BD552" s="36"/>
      <c r="BJ552" s="36"/>
      <c r="BK552" s="36"/>
      <c r="BL552" s="36"/>
      <c r="BR552" s="36"/>
      <c r="BS552" s="36"/>
      <c r="BT552" s="36"/>
      <c r="BZ552" s="36"/>
      <c r="CA552" s="36"/>
      <c r="CB552" s="36"/>
      <c r="CH552" s="36"/>
      <c r="CI552" s="36"/>
      <c r="CJ552" s="36"/>
      <c r="CP552" s="36"/>
      <c r="CQ552" s="36"/>
      <c r="CR552" s="36"/>
      <c r="CX552" s="36"/>
      <c r="CY552" s="36"/>
      <c r="CZ552" s="36"/>
      <c r="DF552" s="36">
        <v>2.6500000000000002E-9</v>
      </c>
      <c r="DG552" s="36">
        <v>3.2514562923899999</v>
      </c>
      <c r="DH552" s="36">
        <v>24889.574795991601</v>
      </c>
      <c r="DI552" s="30">
        <f t="shared" si="296"/>
        <v>-2.5001711152941994E-9</v>
      </c>
      <c r="DJ552" s="30">
        <f t="shared" si="297"/>
        <v>-2.5008889872689067E-9</v>
      </c>
      <c r="DK552" s="30">
        <f t="shared" si="298"/>
        <v>-2.5008889567752971E-9</v>
      </c>
      <c r="DL552" s="30">
        <f t="shared" si="299"/>
        <v>-2.5008889567765925E-9</v>
      </c>
      <c r="DN552" s="36">
        <v>4.3999999999999998E-10</v>
      </c>
      <c r="DO552" s="36">
        <v>4.18397905503</v>
      </c>
      <c r="DP552" s="36">
        <v>8535.8571590341999</v>
      </c>
      <c r="DQ552" s="30">
        <f t="shared" si="300"/>
        <v>2.9414430100505433E-10</v>
      </c>
      <c r="DR552" s="30">
        <f t="shared" si="301"/>
        <v>2.9423610713947037E-10</v>
      </c>
      <c r="DS552" s="30">
        <f t="shared" si="302"/>
        <v>2.942361032356898E-10</v>
      </c>
      <c r="DT552" s="30">
        <f t="shared" si="303"/>
        <v>2.9423610323585488E-10</v>
      </c>
      <c r="DV552" s="36"/>
      <c r="DW552" s="36"/>
      <c r="DX552" s="36"/>
      <c r="ED552" s="36"/>
      <c r="EE552" s="36"/>
      <c r="EF552" s="36"/>
      <c r="EL552" s="36"/>
      <c r="EM552" s="36"/>
      <c r="EN552" s="36"/>
      <c r="ET552" s="36"/>
      <c r="EU552" s="36"/>
      <c r="EV552" s="36"/>
    </row>
    <row r="553" spans="14:152" s="30" customFormat="1" ht="12.75">
      <c r="N553" s="36">
        <v>5.0199999999999996E-9</v>
      </c>
      <c r="O553" s="36">
        <v>0.77928275347999998</v>
      </c>
      <c r="P553" s="36">
        <v>4407.1079038897997</v>
      </c>
      <c r="Q553" s="30">
        <f t="shared" si="288"/>
        <v>4.727037122165045E-10</v>
      </c>
      <c r="R553" s="30">
        <f t="shared" si="289"/>
        <v>4.7342772684837787E-10</v>
      </c>
      <c r="S553" s="30">
        <f t="shared" si="290"/>
        <v>4.7342769605816941E-10</v>
      </c>
      <c r="T553" s="30">
        <f t="shared" si="291"/>
        <v>4.734276960594656E-10</v>
      </c>
      <c r="V553" s="36">
        <v>7.5999999999999996E-10</v>
      </c>
      <c r="W553" s="36">
        <v>0.30413402871</v>
      </c>
      <c r="X553" s="36">
        <v>72.055733354799997</v>
      </c>
      <c r="Y553" s="30">
        <f t="shared" si="292"/>
        <v>7.5654532191031404E-10</v>
      </c>
      <c r="Z553" s="30">
        <f t="shared" si="293"/>
        <v>7.5654515046235017E-10</v>
      </c>
      <c r="AA553" s="30">
        <f t="shared" si="294"/>
        <v>7.5654515046964145E-10</v>
      </c>
      <c r="AB553" s="30">
        <f t="shared" si="295"/>
        <v>7.5654515046964114E-10</v>
      </c>
      <c r="AD553" s="36"/>
      <c r="AE553" s="36"/>
      <c r="AF553" s="36"/>
      <c r="AL553" s="36"/>
      <c r="AM553" s="36"/>
      <c r="AN553" s="36"/>
      <c r="AT553" s="36"/>
      <c r="AU553" s="36"/>
      <c r="AV553" s="36"/>
      <c r="BB553" s="36"/>
      <c r="BC553" s="36"/>
      <c r="BD553" s="36"/>
      <c r="BJ553" s="36"/>
      <c r="BK553" s="36"/>
      <c r="BL553" s="36"/>
      <c r="BR553" s="36"/>
      <c r="BS553" s="36"/>
      <c r="BT553" s="36"/>
      <c r="BZ553" s="36"/>
      <c r="CA553" s="36"/>
      <c r="CB553" s="36"/>
      <c r="CH553" s="36"/>
      <c r="CI553" s="36"/>
      <c r="CJ553" s="36"/>
      <c r="CP553" s="36"/>
      <c r="CQ553" s="36"/>
      <c r="CR553" s="36"/>
      <c r="CX553" s="36"/>
      <c r="CY553" s="36"/>
      <c r="CZ553" s="36"/>
      <c r="DF553" s="36">
        <v>2.6000000000000001E-9</v>
      </c>
      <c r="DG553" s="36">
        <v>3.9961260535099998</v>
      </c>
      <c r="DH553" s="36">
        <v>2171.0241752912002</v>
      </c>
      <c r="DI553" s="30">
        <f t="shared" si="296"/>
        <v>-4.8412316535412617E-10</v>
      </c>
      <c r="DJ553" s="30">
        <f t="shared" si="297"/>
        <v>-4.8430547082188535E-10</v>
      </c>
      <c r="DK553" s="30">
        <f t="shared" si="298"/>
        <v>-4.8430546306896869E-10</v>
      </c>
      <c r="DL553" s="30">
        <f t="shared" si="299"/>
        <v>-4.8430546306929543E-10</v>
      </c>
      <c r="DN553" s="36">
        <v>4.7000000000000003E-10</v>
      </c>
      <c r="DO553" s="36">
        <v>1.33588473182</v>
      </c>
      <c r="DP553" s="36">
        <v>632.78373931320004</v>
      </c>
      <c r="DQ553" s="30">
        <f t="shared" si="300"/>
        <v>-2.6609316023274874E-10</v>
      </c>
      <c r="DR553" s="30">
        <f t="shared" si="301"/>
        <v>-2.6610121886652418E-10</v>
      </c>
      <c r="DS553" s="30">
        <f t="shared" si="302"/>
        <v>-2.6610121852381441E-10</v>
      </c>
      <c r="DT553" s="30">
        <f t="shared" si="303"/>
        <v>-2.6610121852382888E-10</v>
      </c>
      <c r="DV553" s="36"/>
      <c r="DW553" s="36"/>
      <c r="DX553" s="36"/>
      <c r="ED553" s="36"/>
      <c r="EE553" s="36"/>
      <c r="EF553" s="36"/>
      <c r="EL553" s="36"/>
      <c r="EM553" s="36"/>
      <c r="EN553" s="36"/>
      <c r="ET553" s="36"/>
      <c r="EU553" s="36"/>
      <c r="EV553" s="36"/>
    </row>
    <row r="554" spans="14:152" s="30" customFormat="1" ht="12.75">
      <c r="N554" s="36">
        <v>4.6200000000000002E-9</v>
      </c>
      <c r="O554" s="36">
        <v>3.8050332421499999</v>
      </c>
      <c r="P554" s="36">
        <v>11140.5930722022</v>
      </c>
      <c r="Q554" s="30">
        <f t="shared" si="288"/>
        <v>7.1171084928070957E-10</v>
      </c>
      <c r="R554" s="30">
        <f t="shared" si="289"/>
        <v>7.1003908800505619E-10</v>
      </c>
      <c r="S554" s="30">
        <f t="shared" si="290"/>
        <v>7.1003915910263574E-10</v>
      </c>
      <c r="T554" s="30">
        <f t="shared" si="291"/>
        <v>7.1003915909965158E-10</v>
      </c>
      <c r="V554" s="36">
        <v>9.6999999999999996E-10</v>
      </c>
      <c r="W554" s="36">
        <v>5.1510931854999997</v>
      </c>
      <c r="X554" s="36">
        <v>1.4844727083</v>
      </c>
      <c r="Y554" s="30">
        <f t="shared" si="292"/>
        <v>4.0478206163143462E-10</v>
      </c>
      <c r="Z554" s="30">
        <f t="shared" si="293"/>
        <v>4.0478201861602713E-10</v>
      </c>
      <c r="AA554" s="30">
        <f t="shared" si="294"/>
        <v>4.0478201861785681E-10</v>
      </c>
      <c r="AB554" s="30">
        <f t="shared" si="295"/>
        <v>4.0478201861785681E-10</v>
      </c>
      <c r="AD554" s="36"/>
      <c r="AE554" s="36"/>
      <c r="AF554" s="36"/>
      <c r="AL554" s="36"/>
      <c r="AM554" s="36"/>
      <c r="AN554" s="36"/>
      <c r="AT554" s="36"/>
      <c r="AU554" s="36"/>
      <c r="AV554" s="36"/>
      <c r="BB554" s="36"/>
      <c r="BC554" s="36"/>
      <c r="BD554" s="36"/>
      <c r="BJ554" s="36"/>
      <c r="BK554" s="36"/>
      <c r="BL554" s="36"/>
      <c r="BR554" s="36"/>
      <c r="BS554" s="36"/>
      <c r="BT554" s="36"/>
      <c r="BZ554" s="36"/>
      <c r="CA554" s="36"/>
      <c r="CB554" s="36"/>
      <c r="CH554" s="36"/>
      <c r="CI554" s="36"/>
      <c r="CJ554" s="36"/>
      <c r="CP554" s="36"/>
      <c r="CQ554" s="36"/>
      <c r="CR554" s="36"/>
      <c r="CX554" s="36"/>
      <c r="CY554" s="36"/>
      <c r="CZ554" s="36"/>
      <c r="DF554" s="36">
        <v>2.52E-9</v>
      </c>
      <c r="DG554" s="36">
        <v>4.1477381362500001</v>
      </c>
      <c r="DH554" s="36">
        <v>5642.1982426092</v>
      </c>
      <c r="DI554" s="30">
        <f t="shared" si="296"/>
        <v>-1.0557898423290809E-9</v>
      </c>
      <c r="DJ554" s="30">
        <f t="shared" si="297"/>
        <v>-1.0562142120407507E-9</v>
      </c>
      <c r="DK554" s="30">
        <f t="shared" si="298"/>
        <v>-1.0562141939941992E-9</v>
      </c>
      <c r="DL554" s="30">
        <f t="shared" si="299"/>
        <v>-1.0562141939949631E-9</v>
      </c>
      <c r="DN554" s="36">
        <v>4.2E-10</v>
      </c>
      <c r="DO554" s="36">
        <v>5.0567691585199999</v>
      </c>
      <c r="DP554" s="36">
        <v>3397.5108016354002</v>
      </c>
      <c r="DQ554" s="30">
        <f t="shared" si="300"/>
        <v>1.4645627662741275E-10</v>
      </c>
      <c r="DR554" s="30">
        <f t="shared" si="301"/>
        <v>1.4641231301550705E-10</v>
      </c>
      <c r="DS554" s="30">
        <f t="shared" si="302"/>
        <v>1.4641231488520092E-10</v>
      </c>
      <c r="DT554" s="30">
        <f t="shared" si="303"/>
        <v>1.4641231488512257E-10</v>
      </c>
      <c r="DV554" s="36"/>
      <c r="DW554" s="36"/>
      <c r="DX554" s="36"/>
      <c r="ED554" s="36"/>
      <c r="EE554" s="36"/>
      <c r="EF554" s="36"/>
      <c r="EL554" s="36"/>
      <c r="EM554" s="36"/>
      <c r="EN554" s="36"/>
      <c r="ET554" s="36"/>
      <c r="EU554" s="36"/>
      <c r="EV554" s="36"/>
    </row>
    <row r="555" spans="14:152" s="30" customFormat="1" ht="12.75">
      <c r="N555" s="36">
        <v>4.9900000000000003E-9</v>
      </c>
      <c r="O555" s="36">
        <v>3.2555738187299998</v>
      </c>
      <c r="P555" s="36">
        <v>1744.493294718</v>
      </c>
      <c r="Q555" s="30">
        <f t="shared" si="288"/>
        <v>4.9454590476891896E-9</v>
      </c>
      <c r="R555" s="30">
        <f t="shared" si="289"/>
        <v>4.9454208917183123E-9</v>
      </c>
      <c r="S555" s="30">
        <f t="shared" si="290"/>
        <v>4.9454208933413308E-9</v>
      </c>
      <c r="T555" s="30">
        <f t="shared" si="291"/>
        <v>4.9454208933412622E-9</v>
      </c>
      <c r="V555" s="36">
        <v>6.9999999999999996E-10</v>
      </c>
      <c r="W555" s="36">
        <v>0.33648335822999997</v>
      </c>
      <c r="X555" s="36">
        <v>23141.558382924599</v>
      </c>
      <c r="Y555" s="30">
        <f t="shared" si="292"/>
        <v>-4.7152254320252713E-10</v>
      </c>
      <c r="Z555" s="30">
        <f t="shared" si="293"/>
        <v>-4.7191597178721987E-10</v>
      </c>
      <c r="AA555" s="30">
        <f t="shared" si="294"/>
        <v>-4.7191595506154951E-10</v>
      </c>
      <c r="AB555" s="30">
        <f t="shared" si="295"/>
        <v>-4.7191595506225478E-10</v>
      </c>
      <c r="AD555" s="36"/>
      <c r="AE555" s="36"/>
      <c r="AF555" s="36"/>
      <c r="AL555" s="36"/>
      <c r="AM555" s="36"/>
      <c r="AN555" s="36"/>
      <c r="AT555" s="36"/>
      <c r="AU555" s="36"/>
      <c r="AV555" s="36"/>
      <c r="BB555" s="36"/>
      <c r="BC555" s="36"/>
      <c r="BD555" s="36"/>
      <c r="BJ555" s="36"/>
      <c r="BK555" s="36"/>
      <c r="BL555" s="36"/>
      <c r="BR555" s="36"/>
      <c r="BS555" s="36"/>
      <c r="BT555" s="36"/>
      <c r="BZ555" s="36"/>
      <c r="CA555" s="36"/>
      <c r="CB555" s="36"/>
      <c r="CH555" s="36"/>
      <c r="CI555" s="36"/>
      <c r="CJ555" s="36"/>
      <c r="CP555" s="36"/>
      <c r="CQ555" s="36"/>
      <c r="CR555" s="36"/>
      <c r="CX555" s="36"/>
      <c r="CY555" s="36"/>
      <c r="CZ555" s="36"/>
      <c r="DF555" s="36">
        <v>2.5399999999999999E-9</v>
      </c>
      <c r="DG555" s="36">
        <v>1.3847025685100001</v>
      </c>
      <c r="DH555" s="36">
        <v>846.08283475120004</v>
      </c>
      <c r="DI555" s="30">
        <f t="shared" si="296"/>
        <v>-2.5055556650882666E-9</v>
      </c>
      <c r="DJ555" s="30">
        <f t="shared" si="297"/>
        <v>-2.5055440695875534E-9</v>
      </c>
      <c r="DK555" s="30">
        <f t="shared" si="298"/>
        <v>-2.505544070080721E-9</v>
      </c>
      <c r="DL555" s="30">
        <f t="shared" si="299"/>
        <v>-2.5055440700806999E-9</v>
      </c>
      <c r="DN555" s="36">
        <v>4.2E-10</v>
      </c>
      <c r="DO555" s="36">
        <v>0.28204510006</v>
      </c>
      <c r="DP555" s="36">
        <v>10001.481960700599</v>
      </c>
      <c r="DQ555" s="30">
        <f t="shared" si="300"/>
        <v>8.0982318719870312E-11</v>
      </c>
      <c r="DR555" s="30">
        <f t="shared" si="301"/>
        <v>8.1117806340723669E-11</v>
      </c>
      <c r="DS555" s="30">
        <f t="shared" si="302"/>
        <v>8.1117800578979431E-11</v>
      </c>
      <c r="DT555" s="30">
        <f t="shared" si="303"/>
        <v>8.1117800579222454E-11</v>
      </c>
      <c r="DV555" s="36"/>
      <c r="DW555" s="36"/>
      <c r="DX555" s="36"/>
      <c r="ED555" s="36"/>
      <c r="EE555" s="36"/>
      <c r="EF555" s="36"/>
      <c r="EL555" s="36"/>
      <c r="EM555" s="36"/>
      <c r="EN555" s="36"/>
      <c r="ET555" s="36"/>
      <c r="EU555" s="36"/>
      <c r="EV555" s="36"/>
    </row>
    <row r="556" spans="14:152" s="30" customFormat="1" ht="12.75">
      <c r="N556" s="36">
        <v>5.2499999999999999E-9</v>
      </c>
      <c r="O556" s="36">
        <v>0.74022979976000003</v>
      </c>
      <c r="P556" s="36">
        <v>1265.5674786264001</v>
      </c>
      <c r="Q556" s="30">
        <f t="shared" si="288"/>
        <v>5.2498930224713602E-9</v>
      </c>
      <c r="R556" s="30">
        <f t="shared" si="289"/>
        <v>5.2498944122113846E-9</v>
      </c>
      <c r="S556" s="30">
        <f t="shared" si="290"/>
        <v>5.2498944121524761E-9</v>
      </c>
      <c r="T556" s="30">
        <f t="shared" si="291"/>
        <v>5.2498944121524786E-9</v>
      </c>
      <c r="V556" s="36">
        <v>6.8000000000000003E-10</v>
      </c>
      <c r="W556" s="36">
        <v>0.34828385806000001</v>
      </c>
      <c r="X556" s="36">
        <v>20047.1976785478</v>
      </c>
      <c r="Y556" s="30">
        <f t="shared" si="292"/>
        <v>-4.4923584919343781E-10</v>
      </c>
      <c r="Z556" s="30">
        <f t="shared" si="293"/>
        <v>-4.4889935081382342E-10</v>
      </c>
      <c r="AA556" s="30">
        <f t="shared" si="294"/>
        <v>-4.4889936512835365E-10</v>
      </c>
      <c r="AB556" s="30">
        <f t="shared" si="295"/>
        <v>-4.4889936512775121E-10</v>
      </c>
      <c r="AD556" s="36"/>
      <c r="AE556" s="36"/>
      <c r="AF556" s="36"/>
      <c r="AL556" s="36"/>
      <c r="AM556" s="36"/>
      <c r="AN556" s="36"/>
      <c r="AT556" s="36"/>
      <c r="AU556" s="36"/>
      <c r="AV556" s="36"/>
      <c r="BB556" s="36"/>
      <c r="BC556" s="36"/>
      <c r="BD556" s="36"/>
      <c r="BJ556" s="36"/>
      <c r="BK556" s="36"/>
      <c r="BL556" s="36"/>
      <c r="BR556" s="36"/>
      <c r="BS556" s="36"/>
      <c r="BT556" s="36"/>
      <c r="BZ556" s="36"/>
      <c r="CA556" s="36"/>
      <c r="CB556" s="36"/>
      <c r="CH556" s="36"/>
      <c r="CI556" s="36"/>
      <c r="CJ556" s="36"/>
      <c r="CP556" s="36"/>
      <c r="CQ556" s="36"/>
      <c r="CR556" s="36"/>
      <c r="CX556" s="36"/>
      <c r="CY556" s="36"/>
      <c r="CZ556" s="36"/>
      <c r="DF556" s="36">
        <v>2.5800000000000002E-9</v>
      </c>
      <c r="DG556" s="36">
        <v>2.0326198583399999</v>
      </c>
      <c r="DH556" s="36">
        <v>2089.7822303990001</v>
      </c>
      <c r="DI556" s="30">
        <f t="shared" si="296"/>
        <v>-2.5583791671762707E-9</v>
      </c>
      <c r="DJ556" s="30">
        <f t="shared" si="297"/>
        <v>-2.5583562642106295E-9</v>
      </c>
      <c r="DK556" s="30">
        <f t="shared" si="298"/>
        <v>-2.5583562651848886E-9</v>
      </c>
      <c r="DL556" s="30">
        <f t="shared" si="299"/>
        <v>-2.5583562651848476E-9</v>
      </c>
      <c r="DN556" s="36">
        <v>4.2E-10</v>
      </c>
      <c r="DO556" s="36">
        <v>0.75310918544000005</v>
      </c>
      <c r="DP556" s="36">
        <v>6357.7194367421998</v>
      </c>
      <c r="DQ556" s="30">
        <f t="shared" si="300"/>
        <v>-4.1924953407293942E-10</v>
      </c>
      <c r="DR556" s="30">
        <f t="shared" si="301"/>
        <v>-4.1925476984257034E-10</v>
      </c>
      <c r="DS556" s="30">
        <f t="shared" si="302"/>
        <v>-4.1925476962029636E-10</v>
      </c>
      <c r="DT556" s="30">
        <f t="shared" si="303"/>
        <v>-4.1925476962030577E-10</v>
      </c>
      <c r="DV556" s="36"/>
      <c r="DW556" s="36"/>
      <c r="DX556" s="36"/>
      <c r="ED556" s="36"/>
      <c r="EE556" s="36"/>
      <c r="EF556" s="36"/>
      <c r="EL556" s="36"/>
      <c r="EM556" s="36"/>
      <c r="EN556" s="36"/>
      <c r="ET556" s="36"/>
      <c r="EU556" s="36"/>
      <c r="EV556" s="36"/>
    </row>
    <row r="557" spans="14:152" s="30" customFormat="1" ht="12.75">
      <c r="N557" s="36">
        <v>5.21E-9</v>
      </c>
      <c r="O557" s="36">
        <v>6.2757713868199998</v>
      </c>
      <c r="P557" s="36">
        <v>3981.490034082</v>
      </c>
      <c r="Q557" s="30">
        <f t="shared" si="288"/>
        <v>-5.1880015364357901E-9</v>
      </c>
      <c r="R557" s="30">
        <f t="shared" si="289"/>
        <v>-5.1879388964217005E-9</v>
      </c>
      <c r="S557" s="30">
        <f t="shared" si="290"/>
        <v>-5.1879388990875042E-9</v>
      </c>
      <c r="T557" s="30">
        <f t="shared" si="291"/>
        <v>-5.1879388990873926E-9</v>
      </c>
      <c r="V557" s="36">
        <v>7.7999999999999999E-10</v>
      </c>
      <c r="W557" s="36">
        <v>1.4277207593800001</v>
      </c>
      <c r="X557" s="36">
        <v>16063.164847185</v>
      </c>
      <c r="Y557" s="30">
        <f t="shared" si="292"/>
        <v>7.3818429074747422E-10</v>
      </c>
      <c r="Z557" s="30">
        <f t="shared" si="293"/>
        <v>7.3831723021740525E-10</v>
      </c>
      <c r="AA557" s="30">
        <f t="shared" si="294"/>
        <v>7.3831722456822065E-10</v>
      </c>
      <c r="AB557" s="30">
        <f t="shared" si="295"/>
        <v>7.383172245684566E-10</v>
      </c>
      <c r="AD557" s="36"/>
      <c r="AE557" s="36"/>
      <c r="AF557" s="36"/>
      <c r="AL557" s="36"/>
      <c r="AM557" s="36"/>
      <c r="AN557" s="36"/>
      <c r="AT557" s="36"/>
      <c r="AU557" s="36"/>
      <c r="AV557" s="36"/>
      <c r="BB557" s="36"/>
      <c r="BC557" s="36"/>
      <c r="BD557" s="36"/>
      <c r="BJ557" s="36"/>
      <c r="BK557" s="36"/>
      <c r="BL557" s="36"/>
      <c r="BR557" s="36"/>
      <c r="BS557" s="36"/>
      <c r="BT557" s="36"/>
      <c r="BZ557" s="36"/>
      <c r="CA557" s="36"/>
      <c r="CB557" s="36"/>
      <c r="CH557" s="36"/>
      <c r="CI557" s="36"/>
      <c r="CJ557" s="36"/>
      <c r="CP557" s="36"/>
      <c r="CQ557" s="36"/>
      <c r="CR557" s="36"/>
      <c r="CX557" s="36"/>
      <c r="CY557" s="36"/>
      <c r="CZ557" s="36"/>
      <c r="DF557" s="36">
        <v>2.98E-9</v>
      </c>
      <c r="DG557" s="36">
        <v>3.8121222262800001</v>
      </c>
      <c r="DH557" s="36">
        <v>28230.1872226913</v>
      </c>
      <c r="DI557" s="30">
        <f t="shared" si="296"/>
        <v>-1.0077355365679214E-9</v>
      </c>
      <c r="DJ557" s="30">
        <f t="shared" si="297"/>
        <v>-1.0103375764753849E-9</v>
      </c>
      <c r="DK557" s="30">
        <f t="shared" si="298"/>
        <v>-1.0103374658360325E-9</v>
      </c>
      <c r="DL557" s="30">
        <f t="shared" si="299"/>
        <v>-1.0103374658407336E-9</v>
      </c>
      <c r="DN557" s="36">
        <v>4.2E-10</v>
      </c>
      <c r="DO557" s="36">
        <v>4.9453273298199996</v>
      </c>
      <c r="DP557" s="36">
        <v>18052.929543157799</v>
      </c>
      <c r="DQ557" s="30">
        <f t="shared" si="300"/>
        <v>2.601939879941703E-10</v>
      </c>
      <c r="DR557" s="30">
        <f t="shared" si="301"/>
        <v>2.5999828871641216E-10</v>
      </c>
      <c r="DS557" s="30">
        <f t="shared" si="302"/>
        <v>2.5999829704092996E-10</v>
      </c>
      <c r="DT557" s="30">
        <f t="shared" si="303"/>
        <v>2.5999829704057835E-10</v>
      </c>
      <c r="DV557" s="36"/>
      <c r="DW557" s="36"/>
      <c r="DX557" s="36"/>
      <c r="ED557" s="36"/>
      <c r="EE557" s="36"/>
      <c r="EF557" s="36"/>
      <c r="EL557" s="36"/>
      <c r="EM557" s="36"/>
      <c r="EN557" s="36"/>
      <c r="ET557" s="36"/>
      <c r="EU557" s="36"/>
      <c r="EV557" s="36"/>
    </row>
    <row r="558" spans="14:152" s="30" customFormat="1" ht="12.75">
      <c r="N558" s="36">
        <v>4.8200000000000003E-9</v>
      </c>
      <c r="O558" s="36">
        <v>0.1482033753</v>
      </c>
      <c r="P558" s="36">
        <v>14158.747713615599</v>
      </c>
      <c r="Q558" s="30">
        <f t="shared" si="288"/>
        <v>-4.738804857114028E-9</v>
      </c>
      <c r="R558" s="30">
        <f t="shared" si="289"/>
        <v>-4.7392143766248974E-9</v>
      </c>
      <c r="S558" s="30">
        <f t="shared" si="290"/>
        <v>-4.7392143592309419E-9</v>
      </c>
      <c r="T558" s="30">
        <f t="shared" si="291"/>
        <v>-4.7392143592316789E-9</v>
      </c>
      <c r="V558" s="36">
        <v>8.0999999999999999E-10</v>
      </c>
      <c r="W558" s="36">
        <v>2.37498404818</v>
      </c>
      <c r="X558" s="36">
        <v>16703.044879846799</v>
      </c>
      <c r="Y558" s="30">
        <f t="shared" si="292"/>
        <v>-5.2235935327564251E-10</v>
      </c>
      <c r="Z558" s="30">
        <f t="shared" si="293"/>
        <v>-5.2269918017346084E-10</v>
      </c>
      <c r="AA558" s="30">
        <f t="shared" si="294"/>
        <v>-5.2269916572486744E-10</v>
      </c>
      <c r="AB558" s="30">
        <f t="shared" si="295"/>
        <v>-5.2269916572548296E-10</v>
      </c>
      <c r="AD558" s="36"/>
      <c r="AE558" s="36"/>
      <c r="AF558" s="36"/>
      <c r="AL558" s="36"/>
      <c r="AM558" s="36"/>
      <c r="AN558" s="36"/>
      <c r="AT558" s="36"/>
      <c r="AU558" s="36"/>
      <c r="AV558" s="36"/>
      <c r="BB558" s="36"/>
      <c r="BC558" s="36"/>
      <c r="BD558" s="36"/>
      <c r="BJ558" s="36"/>
      <c r="BK558" s="36"/>
      <c r="BL558" s="36"/>
      <c r="BR558" s="36"/>
      <c r="BS558" s="36"/>
      <c r="BT558" s="36"/>
      <c r="BZ558" s="36"/>
      <c r="CA558" s="36"/>
      <c r="CB558" s="36"/>
      <c r="CH558" s="36"/>
      <c r="CI558" s="36"/>
      <c r="CJ558" s="36"/>
      <c r="CP558" s="36"/>
      <c r="CQ558" s="36"/>
      <c r="CR558" s="36"/>
      <c r="CX558" s="36"/>
      <c r="CY558" s="36"/>
      <c r="CZ558" s="36"/>
      <c r="DF558" s="36">
        <v>2.4100000000000002E-9</v>
      </c>
      <c r="DG558" s="36">
        <v>2.9655039815499999</v>
      </c>
      <c r="DH558" s="36">
        <v>27682.140744156401</v>
      </c>
      <c r="DI558" s="30">
        <f t="shared" si="296"/>
        <v>2.3185910737403796E-9</v>
      </c>
      <c r="DJ558" s="30">
        <f t="shared" si="297"/>
        <v>2.3191883693191258E-9</v>
      </c>
      <c r="DK558" s="30">
        <f t="shared" si="298"/>
        <v>2.3191883439585549E-9</v>
      </c>
      <c r="DL558" s="30">
        <f t="shared" si="299"/>
        <v>2.3191883439596352E-9</v>
      </c>
      <c r="DN558" s="36">
        <v>5.1999999999999996E-10</v>
      </c>
      <c r="DO558" s="36">
        <v>4.0991268774899998</v>
      </c>
      <c r="DP558" s="36">
        <v>5835.1420186484002</v>
      </c>
      <c r="DQ558" s="30">
        <f t="shared" si="300"/>
        <v>-5.1989506627015979E-10</v>
      </c>
      <c r="DR558" s="30">
        <f t="shared" si="301"/>
        <v>-5.1989706039671806E-10</v>
      </c>
      <c r="DS558" s="30">
        <f t="shared" si="302"/>
        <v>-5.1989706031231989E-10</v>
      </c>
      <c r="DT558" s="30">
        <f t="shared" si="303"/>
        <v>-5.1989706031232351E-10</v>
      </c>
      <c r="DV558" s="36"/>
      <c r="DW558" s="36"/>
      <c r="DX558" s="36"/>
      <c r="ED558" s="36"/>
      <c r="EE558" s="36"/>
      <c r="EF558" s="36"/>
      <c r="EL558" s="36"/>
      <c r="EM558" s="36"/>
      <c r="EN558" s="36"/>
      <c r="ET558" s="36"/>
      <c r="EU558" s="36"/>
      <c r="EV558" s="36"/>
    </row>
    <row r="559" spans="14:152" s="30" customFormat="1" ht="12.75">
      <c r="N559" s="36">
        <v>4.5999999999999998E-9</v>
      </c>
      <c r="O559" s="36">
        <v>2.0334851737599999</v>
      </c>
      <c r="P559" s="36">
        <v>25685.872802808</v>
      </c>
      <c r="Q559" s="30">
        <f t="shared" si="288"/>
        <v>-2.5318211735065188E-9</v>
      </c>
      <c r="R559" s="30">
        <f t="shared" si="289"/>
        <v>-2.5350630359267013E-9</v>
      </c>
      <c r="S559" s="30">
        <f t="shared" si="290"/>
        <v>-2.535062898097367E-9</v>
      </c>
      <c r="T559" s="30">
        <f t="shared" si="291"/>
        <v>-2.5350628981031485E-9</v>
      </c>
      <c r="V559" s="36">
        <v>6.9E-10</v>
      </c>
      <c r="W559" s="36">
        <v>3.6672798419500001</v>
      </c>
      <c r="X559" s="36">
        <v>13363.4300278674</v>
      </c>
      <c r="Y559" s="30">
        <f t="shared" si="292"/>
        <v>1.764527652393654E-10</v>
      </c>
      <c r="Z559" s="30">
        <f t="shared" si="293"/>
        <v>1.7615972130994647E-10</v>
      </c>
      <c r="AA559" s="30">
        <f t="shared" si="294"/>
        <v>1.7615973377305078E-10</v>
      </c>
      <c r="AB559" s="30">
        <f t="shared" si="295"/>
        <v>1.7615973377252937E-10</v>
      </c>
      <c r="AD559" s="36"/>
      <c r="AE559" s="36"/>
      <c r="AF559" s="36"/>
      <c r="AL559" s="36"/>
      <c r="AM559" s="36"/>
      <c r="AN559" s="36"/>
      <c r="AT559" s="36"/>
      <c r="AU559" s="36"/>
      <c r="AV559" s="36"/>
      <c r="BB559" s="36"/>
      <c r="BC559" s="36"/>
      <c r="BD559" s="36"/>
      <c r="BJ559" s="36"/>
      <c r="BK559" s="36"/>
      <c r="BL559" s="36"/>
      <c r="BR559" s="36"/>
      <c r="BS559" s="36"/>
      <c r="BT559" s="36"/>
      <c r="BZ559" s="36"/>
      <c r="CA559" s="36"/>
      <c r="CB559" s="36"/>
      <c r="CH559" s="36"/>
      <c r="CI559" s="36"/>
      <c r="CJ559" s="36"/>
      <c r="CP559" s="36"/>
      <c r="CQ559" s="36"/>
      <c r="CR559" s="36"/>
      <c r="CX559" s="36"/>
      <c r="CY559" s="36"/>
      <c r="CZ559" s="36"/>
      <c r="DF559" s="36">
        <v>2.5899999999999999E-9</v>
      </c>
      <c r="DG559" s="36">
        <v>4.7954587027100004</v>
      </c>
      <c r="DH559" s="36">
        <v>6657.3464156518003</v>
      </c>
      <c r="DI559" s="30">
        <f t="shared" si="296"/>
        <v>1.9796761291632537E-9</v>
      </c>
      <c r="DJ559" s="30">
        <f t="shared" si="297"/>
        <v>1.9793106124053327E-9</v>
      </c>
      <c r="DK559" s="30">
        <f t="shared" si="298"/>
        <v>1.9793106279518119E-9</v>
      </c>
      <c r="DL559" s="30">
        <f t="shared" si="299"/>
        <v>1.9793106279511588E-9</v>
      </c>
      <c r="DN559" s="36">
        <v>5.4E-10</v>
      </c>
      <c r="DO559" s="36">
        <v>2.4653330231399999</v>
      </c>
      <c r="DP559" s="36">
        <v>8186.5126624925997</v>
      </c>
      <c r="DQ559" s="30">
        <f t="shared" si="300"/>
        <v>2.6544378483623558E-10</v>
      </c>
      <c r="DR559" s="30">
        <f t="shared" si="301"/>
        <v>2.6557032433990764E-10</v>
      </c>
      <c r="DS559" s="30">
        <f t="shared" si="302"/>
        <v>2.6557031895892472E-10</v>
      </c>
      <c r="DT559" s="30">
        <f t="shared" si="303"/>
        <v>2.6557031895915194E-10</v>
      </c>
      <c r="DV559" s="36"/>
      <c r="DW559" s="36"/>
      <c r="DX559" s="36"/>
      <c r="ED559" s="36"/>
      <c r="EE559" s="36"/>
      <c r="EF559" s="36"/>
      <c r="EL559" s="36"/>
      <c r="EM559" s="36"/>
      <c r="EN559" s="36"/>
      <c r="ET559" s="36"/>
      <c r="EU559" s="36"/>
      <c r="EV559" s="36"/>
    </row>
    <row r="560" spans="14:152" s="30" customFormat="1" ht="12.75">
      <c r="N560" s="36">
        <v>5.1000000000000002E-9</v>
      </c>
      <c r="O560" s="36">
        <v>4.2770440542500001</v>
      </c>
      <c r="P560" s="36">
        <v>3472.1543883862</v>
      </c>
      <c r="Q560" s="30">
        <f t="shared" si="288"/>
        <v>-3.7888248939322973E-9</v>
      </c>
      <c r="R560" s="30">
        <f t="shared" si="289"/>
        <v>-3.7892145226561955E-9</v>
      </c>
      <c r="S560" s="30">
        <f t="shared" si="290"/>
        <v>-3.7892145060873708E-9</v>
      </c>
      <c r="T560" s="30">
        <f t="shared" si="291"/>
        <v>-3.7892145060880747E-9</v>
      </c>
      <c r="V560" s="36">
        <v>6.6999999999999996E-10</v>
      </c>
      <c r="W560" s="36">
        <v>1.7719470668099999</v>
      </c>
      <c r="X560" s="36">
        <v>18451.078546565899</v>
      </c>
      <c r="Y560" s="30">
        <f t="shared" si="292"/>
        <v>6.699999352029018E-10</v>
      </c>
      <c r="Z560" s="30">
        <f t="shared" si="293"/>
        <v>6.6999963324328747E-10</v>
      </c>
      <c r="AA560" s="30">
        <f t="shared" si="294"/>
        <v>6.6999963326136964E-10</v>
      </c>
      <c r="AB560" s="30">
        <f t="shared" si="295"/>
        <v>6.6999963326136891E-10</v>
      </c>
      <c r="AD560" s="36"/>
      <c r="AE560" s="36"/>
      <c r="AF560" s="36"/>
      <c r="AL560" s="36"/>
      <c r="AM560" s="36"/>
      <c r="AN560" s="36"/>
      <c r="AT560" s="36"/>
      <c r="AU560" s="36"/>
      <c r="AV560" s="36"/>
      <c r="BB560" s="36"/>
      <c r="BC560" s="36"/>
      <c r="BD560" s="36"/>
      <c r="BJ560" s="36"/>
      <c r="BK560" s="36"/>
      <c r="BL560" s="36"/>
      <c r="BR560" s="36"/>
      <c r="BS560" s="36"/>
      <c r="BT560" s="36"/>
      <c r="BZ560" s="36"/>
      <c r="CA560" s="36"/>
      <c r="CB560" s="36"/>
      <c r="CH560" s="36"/>
      <c r="CI560" s="36"/>
      <c r="CJ560" s="36"/>
      <c r="CP560" s="36"/>
      <c r="CQ560" s="36"/>
      <c r="CR560" s="36"/>
      <c r="CX560" s="36"/>
      <c r="CY560" s="36"/>
      <c r="CZ560" s="36"/>
      <c r="DF560" s="36">
        <v>2.3800000000000001E-9</v>
      </c>
      <c r="DG560" s="36">
        <v>1.18977479528</v>
      </c>
      <c r="DH560" s="36">
        <v>3171.0322435667999</v>
      </c>
      <c r="DI560" s="30">
        <f t="shared" si="296"/>
        <v>-1.844198488675822E-9</v>
      </c>
      <c r="DJ560" s="30">
        <f t="shared" si="297"/>
        <v>-1.8440416585639106E-9</v>
      </c>
      <c r="DK560" s="30">
        <f t="shared" si="298"/>
        <v>-1.8440416652338986E-9</v>
      </c>
      <c r="DL560" s="30">
        <f t="shared" si="299"/>
        <v>-1.8440416652336207E-9</v>
      </c>
      <c r="DN560" s="36">
        <v>4.3000000000000001E-10</v>
      </c>
      <c r="DO560" s="36">
        <v>4.7771397804399998</v>
      </c>
      <c r="DP560" s="36">
        <v>32124.369052233498</v>
      </c>
      <c r="DQ560" s="30">
        <f t="shared" si="300"/>
        <v>-3.6632158592358211E-10</v>
      </c>
      <c r="DR560" s="30">
        <f t="shared" si="301"/>
        <v>-3.6608358717264818E-10</v>
      </c>
      <c r="DS560" s="30">
        <f t="shared" si="302"/>
        <v>-3.6608359730278555E-10</v>
      </c>
      <c r="DT560" s="30">
        <f t="shared" si="303"/>
        <v>-3.6608359730235604E-10</v>
      </c>
      <c r="DV560" s="36"/>
      <c r="DW560" s="36"/>
      <c r="DX560" s="36"/>
      <c r="ED560" s="36"/>
      <c r="EE560" s="36"/>
      <c r="EF560" s="36"/>
      <c r="EL560" s="36"/>
      <c r="EM560" s="36"/>
      <c r="EN560" s="36"/>
      <c r="ET560" s="36"/>
      <c r="EU560" s="36"/>
      <c r="EV560" s="36"/>
    </row>
    <row r="561" spans="3:152" s="30" customFormat="1" ht="12.75">
      <c r="N561" s="36">
        <v>4.4400000000000004E-9</v>
      </c>
      <c r="O561" s="36">
        <v>1.95486223268</v>
      </c>
      <c r="P561" s="36">
        <v>3226.2133197864</v>
      </c>
      <c r="Q561" s="30">
        <f t="shared" si="288"/>
        <v>-4.3279374570052849E-9</v>
      </c>
      <c r="R561" s="30">
        <f t="shared" si="289"/>
        <v>-4.3278323093729186E-9</v>
      </c>
      <c r="S561" s="30">
        <f t="shared" si="290"/>
        <v>-4.3278323138456058E-9</v>
      </c>
      <c r="T561" s="30">
        <f t="shared" si="291"/>
        <v>-4.3278323138454188E-9</v>
      </c>
      <c r="V561" s="36">
        <v>7.2999999999999996E-10</v>
      </c>
      <c r="W561" s="36">
        <v>0.41181711795999998</v>
      </c>
      <c r="X561" s="36">
        <v>33406.124266997998</v>
      </c>
      <c r="Y561" s="30">
        <f t="shared" si="292"/>
        <v>-6.2496487651743045E-10</v>
      </c>
      <c r="Z561" s="30">
        <f t="shared" si="293"/>
        <v>-6.2537877040357012E-10</v>
      </c>
      <c r="AA561" s="30">
        <f t="shared" si="294"/>
        <v>-6.2537875281779177E-10</v>
      </c>
      <c r="AB561" s="30">
        <f t="shared" si="295"/>
        <v>-6.2537875281853024E-10</v>
      </c>
      <c r="AD561" s="36"/>
      <c r="AE561" s="36"/>
      <c r="AF561" s="36"/>
      <c r="AL561" s="36"/>
      <c r="AM561" s="36"/>
      <c r="AN561" s="36"/>
      <c r="AT561" s="36"/>
      <c r="AU561" s="36"/>
      <c r="AV561" s="36"/>
      <c r="BB561" s="36"/>
      <c r="BC561" s="36"/>
      <c r="BD561" s="36"/>
      <c r="BJ561" s="36"/>
      <c r="BK561" s="36"/>
      <c r="BL561" s="36"/>
      <c r="BR561" s="36"/>
      <c r="BS561" s="36"/>
      <c r="BT561" s="36"/>
      <c r="BZ561" s="36"/>
      <c r="CA561" s="36"/>
      <c r="CB561" s="36"/>
      <c r="CH561" s="36"/>
      <c r="CI561" s="36"/>
      <c r="CJ561" s="36"/>
      <c r="CP561" s="36"/>
      <c r="CQ561" s="36"/>
      <c r="CR561" s="36"/>
      <c r="CX561" s="36"/>
      <c r="CY561" s="36"/>
      <c r="CZ561" s="36"/>
      <c r="DF561" s="36">
        <v>2.5599999999999998E-9</v>
      </c>
      <c r="DG561" s="36">
        <v>1.01427800277</v>
      </c>
      <c r="DH561" s="36">
        <v>568.82187402739999</v>
      </c>
      <c r="DI561" s="30">
        <f t="shared" si="296"/>
        <v>-1.3788708827903331E-9</v>
      </c>
      <c r="DJ561" s="30">
        <f t="shared" si="297"/>
        <v>-1.3789112134361982E-9</v>
      </c>
      <c r="DK561" s="30">
        <f t="shared" si="298"/>
        <v>-1.3789112117210524E-9</v>
      </c>
      <c r="DL561" s="30">
        <f t="shared" si="299"/>
        <v>-1.3789112117211252E-9</v>
      </c>
      <c r="DN561" s="36">
        <v>5.3000000000000003E-10</v>
      </c>
      <c r="DO561" s="36">
        <v>6.0829334827499997</v>
      </c>
      <c r="DP561" s="36">
        <v>3377.2177920039999</v>
      </c>
      <c r="DQ561" s="30">
        <f t="shared" si="300"/>
        <v>5.2847305450129374E-10</v>
      </c>
      <c r="DR561" s="30">
        <f t="shared" si="301"/>
        <v>5.2846858813395339E-10</v>
      </c>
      <c r="DS561" s="30">
        <f t="shared" si="302"/>
        <v>5.2846858832403454E-10</v>
      </c>
      <c r="DT561" s="30">
        <f t="shared" si="303"/>
        <v>5.2846858832402657E-10</v>
      </c>
      <c r="DV561" s="36"/>
      <c r="DW561" s="36"/>
      <c r="DX561" s="36"/>
      <c r="ED561" s="36"/>
      <c r="EE561" s="36"/>
      <c r="EF561" s="36"/>
      <c r="EL561" s="36"/>
      <c r="EM561" s="36"/>
      <c r="EN561" s="36"/>
      <c r="ET561" s="36"/>
      <c r="EU561" s="36"/>
      <c r="EV561" s="36"/>
    </row>
    <row r="562" spans="3:152" s="30" customFormat="1" ht="12.75">
      <c r="C562" s="2"/>
      <c r="D562" s="2"/>
      <c r="E562" s="2"/>
      <c r="F562" s="2"/>
      <c r="G562" s="2"/>
      <c r="H562" s="2"/>
      <c r="I562" s="2"/>
      <c r="J562" s="2"/>
      <c r="K562" s="2"/>
      <c r="N562" s="36">
        <v>5.7500000000000002E-9</v>
      </c>
      <c r="O562" s="36">
        <v>0.59007504382999998</v>
      </c>
      <c r="P562" s="36">
        <v>2766.2676283649998</v>
      </c>
      <c r="Q562" s="30">
        <f t="shared" si="288"/>
        <v>-3.2964890592761008E-9</v>
      </c>
      <c r="R562" s="30">
        <f t="shared" si="289"/>
        <v>-3.2969174512558676E-9</v>
      </c>
      <c r="S562" s="30">
        <f t="shared" si="290"/>
        <v>-3.2969174330380712E-9</v>
      </c>
      <c r="T562" s="30">
        <f t="shared" si="291"/>
        <v>-3.2969174330388413E-9</v>
      </c>
      <c r="V562" s="36">
        <v>6.6999999999999996E-10</v>
      </c>
      <c r="W562" s="36">
        <v>3.1594684038</v>
      </c>
      <c r="X562" s="36">
        <v>8799.9887137780006</v>
      </c>
      <c r="Y562" s="30">
        <f t="shared" si="292"/>
        <v>-5.3287633555791482E-11</v>
      </c>
      <c r="Z562" s="30">
        <f t="shared" si="293"/>
        <v>-5.3480830774165974E-11</v>
      </c>
      <c r="AA562" s="30">
        <f t="shared" si="294"/>
        <v>-5.3480822558095814E-11</v>
      </c>
      <c r="AB562" s="30">
        <f t="shared" si="295"/>
        <v>-5.3480822558442229E-11</v>
      </c>
      <c r="AD562" s="36"/>
      <c r="AE562" s="36"/>
      <c r="AF562" s="36"/>
      <c r="AL562" s="36"/>
      <c r="AM562" s="36"/>
      <c r="AN562" s="36"/>
      <c r="AT562" s="36"/>
      <c r="AU562" s="36"/>
      <c r="AV562" s="36"/>
      <c r="BB562" s="36"/>
      <c r="BC562" s="36"/>
      <c r="BD562" s="36"/>
      <c r="BJ562" s="36"/>
      <c r="BK562" s="36"/>
      <c r="BL562" s="36"/>
      <c r="BR562" s="36"/>
      <c r="BS562" s="36"/>
      <c r="BT562" s="36"/>
      <c r="BZ562" s="36"/>
      <c r="CA562" s="36"/>
      <c r="CB562" s="36"/>
      <c r="CH562" s="36"/>
      <c r="CI562" s="36"/>
      <c r="CJ562" s="36"/>
      <c r="CP562" s="36"/>
      <c r="CQ562" s="36"/>
      <c r="CR562" s="36"/>
      <c r="CX562" s="36"/>
      <c r="CY562" s="36"/>
      <c r="CZ562" s="36"/>
      <c r="DF562" s="36">
        <v>2.3600000000000001E-9</v>
      </c>
      <c r="DG562" s="36">
        <v>5.5642582908399998</v>
      </c>
      <c r="DH562" s="36">
        <v>14.227094001599999</v>
      </c>
      <c r="DI562" s="30">
        <f t="shared" si="296"/>
        <v>1.6479311715247943E-9</v>
      </c>
      <c r="DJ562" s="30">
        <f t="shared" si="297"/>
        <v>1.647930381457037E-9</v>
      </c>
      <c r="DK562" s="30">
        <f t="shared" si="298"/>
        <v>1.6479303814906367E-9</v>
      </c>
      <c r="DL562" s="30">
        <f t="shared" si="299"/>
        <v>1.6479303814906352E-9</v>
      </c>
      <c r="DN562" s="36">
        <v>4.0999999999999998E-10</v>
      </c>
      <c r="DO562" s="36">
        <v>2.5116826955599998</v>
      </c>
      <c r="DP562" s="36">
        <v>4186.6952614510001</v>
      </c>
      <c r="DQ562" s="30">
        <f t="shared" si="300"/>
        <v>-1.1385834635075575E-10</v>
      </c>
      <c r="DR562" s="30">
        <f t="shared" si="301"/>
        <v>-1.1391255222040492E-10</v>
      </c>
      <c r="DS562" s="30">
        <f t="shared" si="302"/>
        <v>-1.1391254991521849E-10</v>
      </c>
      <c r="DT562" s="30">
        <f t="shared" si="303"/>
        <v>-1.1391254991531645E-10</v>
      </c>
      <c r="DV562" s="36"/>
      <c r="DW562" s="36"/>
      <c r="DX562" s="36"/>
      <c r="ED562" s="36"/>
      <c r="EE562" s="36"/>
      <c r="EF562" s="36"/>
      <c r="EL562" s="36"/>
      <c r="EM562" s="36"/>
      <c r="EN562" s="36"/>
      <c r="ET562" s="36"/>
      <c r="EU562" s="36"/>
      <c r="EV562" s="36"/>
    </row>
    <row r="563" spans="3:152" s="30" customFormat="1" ht="12.75">
      <c r="C563" s="2"/>
      <c r="D563" s="2"/>
      <c r="E563" s="2"/>
      <c r="F563" s="2"/>
      <c r="G563" s="2"/>
      <c r="H563" s="2"/>
      <c r="I563" s="2"/>
      <c r="J563" s="2"/>
      <c r="K563" s="2"/>
      <c r="N563" s="36">
        <v>4.3699999999999996E-9</v>
      </c>
      <c r="O563" s="36">
        <v>5.6386195091099998</v>
      </c>
      <c r="P563" s="36">
        <v>8958.9322315612008</v>
      </c>
      <c r="Q563" s="30">
        <f t="shared" si="288"/>
        <v>4.3639704825282828E-9</v>
      </c>
      <c r="R563" s="30">
        <f t="shared" si="289"/>
        <v>4.3639027113999846E-9</v>
      </c>
      <c r="S563" s="30">
        <f t="shared" si="290"/>
        <v>4.3639027142901595E-9</v>
      </c>
      <c r="T563" s="30">
        <f t="shared" si="291"/>
        <v>4.3639027142900362E-9</v>
      </c>
      <c r="V563" s="36">
        <v>6.6999999999999996E-10</v>
      </c>
      <c r="W563" s="36">
        <v>4.0760226074499997</v>
      </c>
      <c r="X563" s="36">
        <v>10448.435470975401</v>
      </c>
      <c r="Y563" s="30">
        <f t="shared" si="292"/>
        <v>-6.0358620441049002E-10</v>
      </c>
      <c r="Z563" s="30">
        <f t="shared" si="293"/>
        <v>-6.0348627892643002E-10</v>
      </c>
      <c r="AA563" s="30">
        <f t="shared" si="294"/>
        <v>-6.0348628317750816E-10</v>
      </c>
      <c r="AB563" s="30">
        <f t="shared" si="295"/>
        <v>-6.0348628317733032E-10</v>
      </c>
      <c r="AD563" s="36"/>
      <c r="AE563" s="36"/>
      <c r="AF563" s="36"/>
      <c r="AL563" s="36"/>
      <c r="AM563" s="36"/>
      <c r="AN563" s="36"/>
      <c r="AT563" s="36"/>
      <c r="AU563" s="36"/>
      <c r="AV563" s="36"/>
      <c r="BB563" s="36"/>
      <c r="BC563" s="36"/>
      <c r="BD563" s="36"/>
      <c r="BJ563" s="36"/>
      <c r="BK563" s="36"/>
      <c r="BL563" s="36"/>
      <c r="BR563" s="36"/>
      <c r="BS563" s="36"/>
      <c r="BT563" s="36"/>
      <c r="BZ563" s="36"/>
      <c r="CA563" s="36"/>
      <c r="CB563" s="36"/>
      <c r="CH563" s="36"/>
      <c r="CI563" s="36"/>
      <c r="CJ563" s="36"/>
      <c r="CP563" s="36"/>
      <c r="CQ563" s="36"/>
      <c r="CR563" s="36"/>
      <c r="CX563" s="36"/>
      <c r="CY563" s="36"/>
      <c r="CZ563" s="36"/>
      <c r="DF563" s="36">
        <v>3.0399999999999998E-9</v>
      </c>
      <c r="DG563" s="36">
        <v>3.8155624592500001</v>
      </c>
      <c r="DH563" s="36">
        <v>1190.9238918756</v>
      </c>
      <c r="DI563" s="30">
        <f t="shared" si="296"/>
        <v>-2.8515104110986358E-9</v>
      </c>
      <c r="DJ563" s="30">
        <f t="shared" si="297"/>
        <v>-2.8515516630917142E-9</v>
      </c>
      <c r="DK563" s="30">
        <f t="shared" si="298"/>
        <v>-2.8515516613374697E-9</v>
      </c>
      <c r="DL563" s="30">
        <f t="shared" si="299"/>
        <v>-2.8515516613375433E-9</v>
      </c>
      <c r="DN563" s="36">
        <v>4.0999999999999998E-10</v>
      </c>
      <c r="DO563" s="36">
        <v>1.24482327948</v>
      </c>
      <c r="DP563" s="36">
        <v>3212.5935833623998</v>
      </c>
      <c r="DQ563" s="30">
        <f t="shared" si="300"/>
        <v>-2.6760093015375503E-10</v>
      </c>
      <c r="DR563" s="30">
        <f t="shared" si="301"/>
        <v>-2.6756812492744371E-10</v>
      </c>
      <c r="DS563" s="30">
        <f t="shared" si="302"/>
        <v>-2.6756812632262722E-10</v>
      </c>
      <c r="DT563" s="30">
        <f t="shared" si="303"/>
        <v>-2.6756812632256761E-10</v>
      </c>
      <c r="DV563" s="36"/>
      <c r="DW563" s="36"/>
      <c r="DX563" s="36"/>
      <c r="ED563" s="36"/>
      <c r="EE563" s="36"/>
      <c r="EF563" s="36"/>
      <c r="EL563" s="36"/>
      <c r="EM563" s="36"/>
      <c r="EN563" s="36"/>
      <c r="ET563" s="36"/>
      <c r="EU563" s="36"/>
      <c r="EV563" s="36"/>
    </row>
    <row r="564" spans="3:152" s="30" customFormat="1" ht="12.75">
      <c r="C564" s="2"/>
      <c r="D564" s="2"/>
      <c r="E564" s="2"/>
      <c r="F564" s="2"/>
      <c r="G564" s="2"/>
      <c r="H564" s="2"/>
      <c r="I564" s="2"/>
      <c r="J564" s="2"/>
      <c r="K564" s="2"/>
      <c r="N564" s="36">
        <v>4.9200000000000004E-9</v>
      </c>
      <c r="O564" s="36">
        <v>6.1007174792200001</v>
      </c>
      <c r="P564" s="36">
        <v>2285.1626497737002</v>
      </c>
      <c r="Q564" s="30">
        <f t="shared" si="288"/>
        <v>4.7196659107425148E-9</v>
      </c>
      <c r="R564" s="30">
        <f t="shared" si="289"/>
        <v>4.7195615089741671E-9</v>
      </c>
      <c r="S564" s="30">
        <f t="shared" si="290"/>
        <v>4.7195615134146645E-9</v>
      </c>
      <c r="T564" s="30">
        <f t="shared" si="291"/>
        <v>4.7195615134144768E-9</v>
      </c>
      <c r="V564" s="36">
        <v>6.8000000000000003E-10</v>
      </c>
      <c r="W564" s="36">
        <v>1.78981361818</v>
      </c>
      <c r="X564" s="36">
        <v>224.34479570190001</v>
      </c>
      <c r="Y564" s="30">
        <f t="shared" si="292"/>
        <v>5.8116286384403105E-10</v>
      </c>
      <c r="Z564" s="30">
        <f t="shared" si="293"/>
        <v>5.8116546751409846E-10</v>
      </c>
      <c r="AA564" s="30">
        <f t="shared" si="294"/>
        <v>5.8116546740337196E-10</v>
      </c>
      <c r="AB564" s="30">
        <f t="shared" si="295"/>
        <v>5.8116546740337661E-10</v>
      </c>
      <c r="AD564" s="36"/>
      <c r="AE564" s="36"/>
      <c r="AF564" s="36"/>
      <c r="AL564" s="36"/>
      <c r="AM564" s="36"/>
      <c r="AN564" s="36"/>
      <c r="AT564" s="36"/>
      <c r="AU564" s="36"/>
      <c r="AV564" s="36"/>
      <c r="BB564" s="36"/>
      <c r="BC564" s="36"/>
      <c r="BD564" s="36"/>
      <c r="BJ564" s="36"/>
      <c r="BK564" s="36"/>
      <c r="BL564" s="36"/>
      <c r="BR564" s="36"/>
      <c r="BS564" s="36"/>
      <c r="BT564" s="36"/>
      <c r="BZ564" s="36"/>
      <c r="CA564" s="36"/>
      <c r="CB564" s="36"/>
      <c r="CH564" s="36"/>
      <c r="CI564" s="36"/>
      <c r="CJ564" s="36"/>
      <c r="CP564" s="36"/>
      <c r="CQ564" s="36"/>
      <c r="CR564" s="36"/>
      <c r="CX564" s="36"/>
      <c r="CY564" s="36"/>
      <c r="CZ564" s="36"/>
      <c r="DF564" s="36">
        <v>2.3699999999999999E-9</v>
      </c>
      <c r="DG564" s="36">
        <v>1.37222961867</v>
      </c>
      <c r="DH564" s="36">
        <v>2277.2983432474998</v>
      </c>
      <c r="DI564" s="30">
        <f t="shared" si="296"/>
        <v>6.0663053208995245E-10</v>
      </c>
      <c r="DJ564" s="30">
        <f t="shared" si="297"/>
        <v>6.0680203704561557E-10</v>
      </c>
      <c r="DK564" s="30">
        <f t="shared" si="298"/>
        <v>6.0680202975203975E-10</v>
      </c>
      <c r="DL564" s="30">
        <f t="shared" si="299"/>
        <v>6.0680202975234498E-10</v>
      </c>
      <c r="DN564" s="36">
        <v>4.0999999999999998E-10</v>
      </c>
      <c r="DO564" s="36">
        <v>5.4200302689299997</v>
      </c>
      <c r="DP564" s="36">
        <v>685.04405422599996</v>
      </c>
      <c r="DQ564" s="30">
        <f t="shared" si="300"/>
        <v>-2.0883403616874255E-11</v>
      </c>
      <c r="DR564" s="30">
        <f t="shared" si="301"/>
        <v>-2.0874182884126561E-11</v>
      </c>
      <c r="DS564" s="30">
        <f t="shared" si="302"/>
        <v>-2.0874183276260203E-11</v>
      </c>
      <c r="DT564" s="30">
        <f t="shared" si="303"/>
        <v>-2.0874183276243653E-11</v>
      </c>
      <c r="DV564" s="36"/>
      <c r="DW564" s="36"/>
      <c r="DX564" s="36"/>
      <c r="ED564" s="36"/>
      <c r="EE564" s="36"/>
      <c r="EF564" s="36"/>
      <c r="EL564" s="36"/>
      <c r="EM564" s="36"/>
      <c r="EN564" s="36"/>
      <c r="ET564" s="36"/>
      <c r="EU564" s="36"/>
      <c r="EV564" s="36"/>
    </row>
    <row r="565" spans="3:152" s="30" customFormat="1" ht="12.75">
      <c r="C565" s="2"/>
      <c r="D565" s="2"/>
      <c r="E565" s="2"/>
      <c r="F565" s="2"/>
      <c r="G565" s="2"/>
      <c r="H565" s="2"/>
      <c r="I565" s="2"/>
      <c r="J565" s="2"/>
      <c r="K565" s="2"/>
      <c r="N565" s="36">
        <v>5.7200000000000001E-9</v>
      </c>
      <c r="O565" s="36">
        <v>5.1030884246600001</v>
      </c>
      <c r="P565" s="36">
        <v>8564.3063465020005</v>
      </c>
      <c r="Q565" s="30">
        <f t="shared" si="288"/>
        <v>-1.6681492766829713E-10</v>
      </c>
      <c r="R565" s="30">
        <f t="shared" si="289"/>
        <v>-1.6520527505111122E-10</v>
      </c>
      <c r="S565" s="30">
        <f t="shared" si="290"/>
        <v>-1.6520534350566541E-10</v>
      </c>
      <c r="T565" s="30">
        <f t="shared" si="291"/>
        <v>-1.6520534350278095E-10</v>
      </c>
      <c r="V565" s="36">
        <v>6.6E-10</v>
      </c>
      <c r="W565" s="36">
        <v>1.01449371817</v>
      </c>
      <c r="X565" s="36">
        <v>4193.8088084518004</v>
      </c>
      <c r="Y565" s="30">
        <f t="shared" si="292"/>
        <v>-6.3993095655773257E-10</v>
      </c>
      <c r="Z565" s="30">
        <f t="shared" si="293"/>
        <v>-6.3990868361414383E-10</v>
      </c>
      <c r="AA565" s="30">
        <f t="shared" si="294"/>
        <v>-6.399086845616117E-10</v>
      </c>
      <c r="AB565" s="30">
        <f t="shared" si="295"/>
        <v>-6.3990868456157158E-10</v>
      </c>
      <c r="AD565" s="36"/>
      <c r="AE565" s="36"/>
      <c r="AF565" s="36"/>
      <c r="AL565" s="36"/>
      <c r="AM565" s="36"/>
      <c r="AN565" s="36"/>
      <c r="AT565" s="36"/>
      <c r="AU565" s="36"/>
      <c r="AV565" s="36"/>
      <c r="BB565" s="36"/>
      <c r="BC565" s="36"/>
      <c r="BD565" s="36"/>
      <c r="BJ565" s="36"/>
      <c r="BK565" s="36"/>
      <c r="BL565" s="36"/>
      <c r="BR565" s="36"/>
      <c r="BS565" s="36"/>
      <c r="BT565" s="36"/>
      <c r="BZ565" s="36"/>
      <c r="CA565" s="36"/>
      <c r="CB565" s="36"/>
      <c r="CH565" s="36"/>
      <c r="CI565" s="36"/>
      <c r="CJ565" s="36"/>
      <c r="CP565" s="36"/>
      <c r="CQ565" s="36"/>
      <c r="CR565" s="36"/>
      <c r="CX565" s="36"/>
      <c r="CY565" s="36"/>
      <c r="CZ565" s="36"/>
      <c r="DF565" s="36">
        <v>2.3899999999999998E-9</v>
      </c>
      <c r="DG565" s="36">
        <v>2.4775261102599999</v>
      </c>
      <c r="DH565" s="36">
        <v>5430.3946570988001</v>
      </c>
      <c r="DI565" s="30">
        <f t="shared" si="296"/>
        <v>-1.9132334891219975E-9</v>
      </c>
      <c r="DJ565" s="30">
        <f t="shared" si="297"/>
        <v>-1.9134891456354037E-9</v>
      </c>
      <c r="DK565" s="30">
        <f t="shared" si="298"/>
        <v>-1.9134891347643037E-9</v>
      </c>
      <c r="DL565" s="30">
        <f t="shared" si="299"/>
        <v>-1.9134891347647616E-9</v>
      </c>
      <c r="DN565" s="36">
        <v>4.0999999999999998E-10</v>
      </c>
      <c r="DO565" s="36">
        <v>5.0476836499699997</v>
      </c>
      <c r="DP565" s="36">
        <v>6571.0185321802001</v>
      </c>
      <c r="DQ565" s="30">
        <f t="shared" si="300"/>
        <v>4.0981405606475296E-10</v>
      </c>
      <c r="DR565" s="30">
        <f t="shared" si="301"/>
        <v>4.0981671341399267E-10</v>
      </c>
      <c r="DS565" s="30">
        <f t="shared" si="302"/>
        <v>4.098167133013892E-10</v>
      </c>
      <c r="DT565" s="30">
        <f t="shared" si="303"/>
        <v>4.0981671330139395E-10</v>
      </c>
      <c r="DV565" s="36"/>
      <c r="DW565" s="36"/>
      <c r="DX565" s="36"/>
      <c r="ED565" s="36"/>
      <c r="EE565" s="36"/>
      <c r="EF565" s="36"/>
      <c r="EL565" s="36"/>
      <c r="EM565" s="36"/>
      <c r="EN565" s="36"/>
      <c r="ET565" s="36"/>
      <c r="EU565" s="36"/>
      <c r="EV565" s="36"/>
    </row>
    <row r="566" spans="3:152" s="30" customFormat="1" ht="12.75">
      <c r="C566" s="2"/>
      <c r="D566" s="2"/>
      <c r="E566" s="2"/>
      <c r="F566" s="2"/>
      <c r="G566" s="2"/>
      <c r="H566" s="2"/>
      <c r="I566" s="2"/>
      <c r="J566" s="2"/>
      <c r="K566" s="2"/>
      <c r="N566" s="36">
        <v>4.2999999999999996E-9</v>
      </c>
      <c r="O566" s="36">
        <v>4.1285135619200002</v>
      </c>
      <c r="P566" s="36">
        <v>13.241772398</v>
      </c>
      <c r="Q566" s="30">
        <f t="shared" si="288"/>
        <v>-2.6272053693793651E-9</v>
      </c>
      <c r="R566" s="30">
        <f t="shared" si="289"/>
        <v>-2.6272068511238306E-9</v>
      </c>
      <c r="S566" s="30">
        <f t="shared" si="290"/>
        <v>-2.6272068510608164E-9</v>
      </c>
      <c r="T566" s="30">
        <f t="shared" si="291"/>
        <v>-2.6272068510608197E-9</v>
      </c>
      <c r="V566" s="36">
        <v>6.6999999999999996E-10</v>
      </c>
      <c r="W566" s="36">
        <v>4.8924933912500004</v>
      </c>
      <c r="X566" s="36">
        <v>12082.6551341712</v>
      </c>
      <c r="Y566" s="30">
        <f t="shared" si="292"/>
        <v>4.9873787242151675E-10</v>
      </c>
      <c r="Z566" s="30">
        <f t="shared" si="293"/>
        <v>4.9891552943721838E-10</v>
      </c>
      <c r="AA566" s="30">
        <f t="shared" si="294"/>
        <v>4.9891552188360737E-10</v>
      </c>
      <c r="AB566" s="30">
        <f t="shared" si="295"/>
        <v>4.9891552188392511E-10</v>
      </c>
      <c r="AD566" s="36"/>
      <c r="AE566" s="36"/>
      <c r="AF566" s="36"/>
      <c r="AL566" s="36"/>
      <c r="AM566" s="36"/>
      <c r="AN566" s="36"/>
      <c r="AT566" s="36"/>
      <c r="AU566" s="36"/>
      <c r="AV566" s="36"/>
      <c r="BB566" s="36"/>
      <c r="BC566" s="36"/>
      <c r="BD566" s="36"/>
      <c r="BJ566" s="36"/>
      <c r="BK566" s="36"/>
      <c r="BL566" s="36"/>
      <c r="BR566" s="36"/>
      <c r="BS566" s="36"/>
      <c r="BT566" s="36"/>
      <c r="BZ566" s="36"/>
      <c r="CA566" s="36"/>
      <c r="CB566" s="36"/>
      <c r="CH566" s="36"/>
      <c r="CI566" s="36"/>
      <c r="CJ566" s="36"/>
      <c r="CP566" s="36"/>
      <c r="CQ566" s="36"/>
      <c r="CR566" s="36"/>
      <c r="CX566" s="36"/>
      <c r="CY566" s="36"/>
      <c r="CZ566" s="36"/>
      <c r="DF566" s="36">
        <v>2.3400000000000002E-9</v>
      </c>
      <c r="DG566" s="36">
        <v>4.3492950479800001</v>
      </c>
      <c r="DH566" s="36">
        <v>6675.7019290921999</v>
      </c>
      <c r="DI566" s="30">
        <f t="shared" si="296"/>
        <v>7.4075153653746671E-10</v>
      </c>
      <c r="DJ566" s="30">
        <f t="shared" si="297"/>
        <v>7.4026442763453897E-10</v>
      </c>
      <c r="DK566" s="30">
        <f t="shared" si="298"/>
        <v>7.4026444835074771E-10</v>
      </c>
      <c r="DL566" s="30">
        <f t="shared" si="299"/>
        <v>7.402644483498801E-10</v>
      </c>
      <c r="DN566" s="36">
        <v>4.2E-10</v>
      </c>
      <c r="DO566" s="36">
        <v>2.0890455214500001</v>
      </c>
      <c r="DP566" s="36">
        <v>13363.4300278674</v>
      </c>
      <c r="DQ566" s="30">
        <f t="shared" si="300"/>
        <v>-4.068220593472473E-10</v>
      </c>
      <c r="DR566" s="30">
        <f t="shared" si="301"/>
        <v>-4.0686787382347274E-10</v>
      </c>
      <c r="DS566" s="30">
        <f t="shared" si="302"/>
        <v>-4.0686787187677395E-10</v>
      </c>
      <c r="DT566" s="30">
        <f t="shared" si="303"/>
        <v>-4.0686787187685537E-10</v>
      </c>
      <c r="DV566" s="36"/>
      <c r="DW566" s="36"/>
      <c r="DX566" s="36"/>
      <c r="ED566" s="36"/>
      <c r="EE566" s="36"/>
      <c r="EF566" s="36"/>
      <c r="EL566" s="36"/>
      <c r="EM566" s="36"/>
      <c r="EN566" s="36"/>
      <c r="ET566" s="36"/>
      <c r="EU566" s="36"/>
      <c r="EV566" s="36"/>
    </row>
    <row r="567" spans="3:152" s="30" customFormat="1" ht="12.75">
      <c r="C567" s="2"/>
      <c r="D567" s="2"/>
      <c r="E567" s="2"/>
      <c r="F567" s="2"/>
      <c r="G567" s="2"/>
      <c r="H567" s="2"/>
      <c r="I567" s="2"/>
      <c r="J567" s="2"/>
      <c r="K567" s="2"/>
      <c r="N567" s="36">
        <v>5.4400000000000002E-9</v>
      </c>
      <c r="O567" s="36">
        <v>4.7825484381400001</v>
      </c>
      <c r="P567" s="36">
        <v>9380.9596727171993</v>
      </c>
      <c r="Q567" s="30">
        <f t="shared" si="288"/>
        <v>-5.4089015497199099E-9</v>
      </c>
      <c r="R567" s="30">
        <f t="shared" si="289"/>
        <v>-5.4087221756954953E-9</v>
      </c>
      <c r="S567" s="30">
        <f t="shared" si="290"/>
        <v>-5.4087221833347357E-9</v>
      </c>
      <c r="T567" s="30">
        <f t="shared" si="291"/>
        <v>-5.4087221833344131E-9</v>
      </c>
      <c r="V567" s="36">
        <v>8.0999999999999999E-10</v>
      </c>
      <c r="W567" s="36">
        <v>0.61914094848000001</v>
      </c>
      <c r="X567" s="36">
        <v>949.17560896980001</v>
      </c>
      <c r="Y567" s="30">
        <f t="shared" si="292"/>
        <v>-5.5648880573616244E-11</v>
      </c>
      <c r="Z567" s="30">
        <f t="shared" si="293"/>
        <v>-5.5623667161930358E-11</v>
      </c>
      <c r="AA567" s="30">
        <f t="shared" si="294"/>
        <v>-5.5623668234191067E-11</v>
      </c>
      <c r="AB567" s="30">
        <f t="shared" si="295"/>
        <v>-5.5623668234145843E-11</v>
      </c>
      <c r="AD567" s="36"/>
      <c r="AE567" s="36"/>
      <c r="AF567" s="36"/>
      <c r="AL567" s="36"/>
      <c r="AM567" s="36"/>
      <c r="AN567" s="36"/>
      <c r="AT567" s="36"/>
      <c r="AU567" s="36"/>
      <c r="AV567" s="36"/>
      <c r="BB567" s="36"/>
      <c r="BC567" s="36"/>
      <c r="BD567" s="36"/>
      <c r="BJ567" s="36"/>
      <c r="BK567" s="36"/>
      <c r="BL567" s="36"/>
      <c r="BR567" s="36"/>
      <c r="BS567" s="36"/>
      <c r="BT567" s="36"/>
      <c r="BZ567" s="36"/>
      <c r="CA567" s="36"/>
      <c r="CB567" s="36"/>
      <c r="CH567" s="36"/>
      <c r="CI567" s="36"/>
      <c r="CJ567" s="36"/>
      <c r="CP567" s="36"/>
      <c r="CQ567" s="36"/>
      <c r="CR567" s="36"/>
      <c r="CX567" s="36"/>
      <c r="CY567" s="36"/>
      <c r="CZ567" s="36"/>
      <c r="DF567" s="36">
        <v>2.3899999999999998E-9</v>
      </c>
      <c r="DG567" s="36">
        <v>0.14012746335000001</v>
      </c>
      <c r="DH567" s="36">
        <v>3742.2845484569998</v>
      </c>
      <c r="DI567" s="30">
        <f t="shared" si="296"/>
        <v>-4.4876761333486678E-10</v>
      </c>
      <c r="DJ567" s="30">
        <f t="shared" si="297"/>
        <v>-4.4905639013997033E-10</v>
      </c>
      <c r="DK567" s="30">
        <f t="shared" si="298"/>
        <v>-4.4905637785920317E-10</v>
      </c>
      <c r="DL567" s="30">
        <f t="shared" si="299"/>
        <v>-4.4905637785972026E-10</v>
      </c>
      <c r="DN567" s="36">
        <v>4.8E-10</v>
      </c>
      <c r="DO567" s="36">
        <v>4.8288874645400002</v>
      </c>
      <c r="DP567" s="36">
        <v>1835.3246176068001</v>
      </c>
      <c r="DQ567" s="30">
        <f t="shared" si="300"/>
        <v>2.8465365806149253E-10</v>
      </c>
      <c r="DR567" s="30">
        <f t="shared" si="301"/>
        <v>2.8467697465980684E-10</v>
      </c>
      <c r="DS567" s="30">
        <f t="shared" si="302"/>
        <v>2.8467697366823586E-10</v>
      </c>
      <c r="DT567" s="30">
        <f t="shared" si="303"/>
        <v>2.8467697366827774E-10</v>
      </c>
      <c r="DV567" s="36"/>
      <c r="DW567" s="36"/>
      <c r="DX567" s="36"/>
      <c r="ED567" s="36"/>
      <c r="EE567" s="36"/>
      <c r="EF567" s="36"/>
      <c r="EL567" s="36"/>
      <c r="EM567" s="36"/>
      <c r="EN567" s="36"/>
      <c r="ET567" s="36"/>
      <c r="EU567" s="36"/>
      <c r="EV567" s="36"/>
    </row>
    <row r="568" spans="3:152" s="30" customFormat="1" ht="12.75">
      <c r="C568" s="2"/>
      <c r="D568" s="2"/>
      <c r="E568" s="2"/>
      <c r="F568" s="2"/>
      <c r="G568" s="2"/>
      <c r="H568" s="2"/>
      <c r="I568" s="2"/>
      <c r="J568" s="2"/>
      <c r="K568" s="2"/>
      <c r="N568" s="36">
        <v>4.2999999999999996E-9</v>
      </c>
      <c r="O568" s="36">
        <v>3.8386191694399998</v>
      </c>
      <c r="P568" s="36">
        <v>1765.7666254175999</v>
      </c>
      <c r="Q568" s="30">
        <f t="shared" si="288"/>
        <v>4.0660517861359746E-9</v>
      </c>
      <c r="R568" s="30">
        <f t="shared" si="289"/>
        <v>4.0661329838372292E-9</v>
      </c>
      <c r="S568" s="30">
        <f t="shared" si="290"/>
        <v>4.0661329803843986E-9</v>
      </c>
      <c r="T568" s="30">
        <f t="shared" si="291"/>
        <v>4.0661329803845426E-9</v>
      </c>
      <c r="V568" s="36">
        <v>6.6E-10</v>
      </c>
      <c r="W568" s="36">
        <v>3.3991463523499998</v>
      </c>
      <c r="X568" s="36">
        <v>10184.3039162316</v>
      </c>
      <c r="Y568" s="30">
        <f t="shared" si="292"/>
        <v>-6.2252450925635632E-10</v>
      </c>
      <c r="Z568" s="30">
        <f t="shared" si="293"/>
        <v>-6.2259786908244124E-10</v>
      </c>
      <c r="AA568" s="30">
        <f t="shared" si="294"/>
        <v>-6.225978659641244E-10</v>
      </c>
      <c r="AB568" s="30">
        <f t="shared" si="295"/>
        <v>-6.2259786596425664E-10</v>
      </c>
      <c r="AD568" s="36"/>
      <c r="AE568" s="36"/>
      <c r="AF568" s="36"/>
      <c r="AL568" s="36"/>
      <c r="AM568" s="36"/>
      <c r="AN568" s="36"/>
      <c r="AT568" s="36"/>
      <c r="AU568" s="36"/>
      <c r="AV568" s="36"/>
      <c r="BB568" s="36"/>
      <c r="BC568" s="36"/>
      <c r="BD568" s="36"/>
      <c r="BJ568" s="36"/>
      <c r="BK568" s="36"/>
      <c r="BL568" s="36"/>
      <c r="BR568" s="36"/>
      <c r="BS568" s="36"/>
      <c r="BT568" s="36"/>
      <c r="BZ568" s="36"/>
      <c r="CA568" s="36"/>
      <c r="CB568" s="36"/>
      <c r="CH568" s="36"/>
      <c r="CI568" s="36"/>
      <c r="CJ568" s="36"/>
      <c r="CP568" s="36"/>
      <c r="CQ568" s="36"/>
      <c r="CR568" s="36"/>
      <c r="CX568" s="36"/>
      <c r="CY568" s="36"/>
      <c r="CZ568" s="36"/>
      <c r="DF568" s="36">
        <v>2.86E-9</v>
      </c>
      <c r="DG568" s="36">
        <v>5.0404530135499996</v>
      </c>
      <c r="DH568" s="36">
        <v>5607.6158292088003</v>
      </c>
      <c r="DI568" s="30">
        <f t="shared" si="296"/>
        <v>1.7357362671935552E-9</v>
      </c>
      <c r="DJ568" s="30">
        <f t="shared" si="297"/>
        <v>1.7353172350021833E-9</v>
      </c>
      <c r="DK568" s="30">
        <f t="shared" si="298"/>
        <v>1.7353172528237693E-9</v>
      </c>
      <c r="DL568" s="30">
        <f t="shared" si="299"/>
        <v>1.7353172528230184E-9</v>
      </c>
      <c r="DN568" s="36">
        <v>4.3000000000000001E-10</v>
      </c>
      <c r="DO568" s="36">
        <v>4.17203713456</v>
      </c>
      <c r="DP568" s="36">
        <v>43340.653342557598</v>
      </c>
      <c r="DQ568" s="30">
        <f t="shared" si="300"/>
        <v>-3.7445230895779165E-10</v>
      </c>
      <c r="DR568" s="30">
        <f t="shared" si="301"/>
        <v>-3.7415076331745031E-10</v>
      </c>
      <c r="DS568" s="30">
        <f t="shared" si="302"/>
        <v>-3.7415077615753472E-10</v>
      </c>
      <c r="DT568" s="30">
        <f t="shared" si="303"/>
        <v>-3.741507761569926E-10</v>
      </c>
      <c r="DV568" s="36"/>
      <c r="DW568" s="36"/>
      <c r="DX568" s="36"/>
      <c r="ED568" s="36"/>
      <c r="EE568" s="36"/>
      <c r="EF568" s="36"/>
      <c r="EL568" s="36"/>
      <c r="EM568" s="36"/>
      <c r="EN568" s="36"/>
      <c r="ET568" s="36"/>
      <c r="EU568" s="36"/>
      <c r="EV568" s="36"/>
    </row>
    <row r="569" spans="3:152" s="30" customFormat="1" ht="12.75">
      <c r="C569" s="2"/>
      <c r="D569" s="2"/>
      <c r="E569" s="2"/>
      <c r="F569" s="2"/>
      <c r="G569" s="2"/>
      <c r="H569" s="2"/>
      <c r="I569" s="2"/>
      <c r="J569" s="2"/>
      <c r="K569" s="2"/>
      <c r="N569" s="36">
        <v>4.9900000000000003E-9</v>
      </c>
      <c r="O569" s="36">
        <v>4.2605573680899997</v>
      </c>
      <c r="P569" s="36">
        <v>6652.7756659318002</v>
      </c>
      <c r="Q569" s="30">
        <f t="shared" si="288"/>
        <v>1.7600896568507135E-9</v>
      </c>
      <c r="R569" s="30">
        <f t="shared" si="289"/>
        <v>1.7590684876592531E-9</v>
      </c>
      <c r="S569" s="30">
        <f t="shared" si="290"/>
        <v>1.7590685310886827E-9</v>
      </c>
      <c r="T569" s="30">
        <f t="shared" si="291"/>
        <v>1.7590685310868577E-9</v>
      </c>
      <c r="V569" s="36">
        <v>6.3999999999999996E-10</v>
      </c>
      <c r="W569" s="36">
        <v>5.5052884988899997</v>
      </c>
      <c r="X569" s="36">
        <v>4936.7988689843996</v>
      </c>
      <c r="Y569" s="30">
        <f t="shared" si="292"/>
        <v>-6.3508634558830438E-10</v>
      </c>
      <c r="Z569" s="30">
        <f t="shared" si="293"/>
        <v>-6.3509918253166637E-10</v>
      </c>
      <c r="AA569" s="30">
        <f t="shared" si="294"/>
        <v>-6.3509918198610116E-10</v>
      </c>
      <c r="AB569" s="30">
        <f t="shared" si="295"/>
        <v>-6.3509918198612391E-10</v>
      </c>
      <c r="AD569" s="36"/>
      <c r="AE569" s="36"/>
      <c r="AF569" s="36"/>
      <c r="AL569" s="36"/>
      <c r="AM569" s="36"/>
      <c r="AN569" s="36"/>
      <c r="AT569" s="36"/>
      <c r="AU569" s="36"/>
      <c r="AV569" s="36"/>
      <c r="BB569" s="36"/>
      <c r="BC569" s="36"/>
      <c r="BD569" s="36"/>
      <c r="BJ569" s="36"/>
      <c r="BK569" s="36"/>
      <c r="BL569" s="36"/>
      <c r="BR569" s="36"/>
      <c r="BS569" s="36"/>
      <c r="BT569" s="36"/>
      <c r="BZ569" s="36"/>
      <c r="CA569" s="36"/>
      <c r="CB569" s="36"/>
      <c r="CH569" s="36"/>
      <c r="CI569" s="36"/>
      <c r="CJ569" s="36"/>
      <c r="CP569" s="36"/>
      <c r="CQ569" s="36"/>
      <c r="CR569" s="36"/>
      <c r="CX569" s="36"/>
      <c r="CY569" s="36"/>
      <c r="CZ569" s="36"/>
      <c r="DF569" s="36">
        <v>3.05E-9</v>
      </c>
      <c r="DG569" s="36">
        <v>4.5973907966000001</v>
      </c>
      <c r="DH569" s="36">
        <v>6685.1061887575997</v>
      </c>
      <c r="DI569" s="30">
        <f t="shared" si="296"/>
        <v>1.5103319442004191E-9</v>
      </c>
      <c r="DJ569" s="30">
        <f t="shared" si="297"/>
        <v>1.509749607440472E-9</v>
      </c>
      <c r="DK569" s="30">
        <f t="shared" si="298"/>
        <v>1.5097496322072755E-9</v>
      </c>
      <c r="DL569" s="30">
        <f t="shared" si="299"/>
        <v>1.5097496322062211E-9</v>
      </c>
      <c r="DN569" s="36">
        <v>4.6000000000000001E-10</v>
      </c>
      <c r="DO569" s="36">
        <v>0.81640935106000001</v>
      </c>
      <c r="DP569" s="36">
        <v>45884.967762441003</v>
      </c>
      <c r="DQ569" s="30">
        <f t="shared" si="300"/>
        <v>-2.9561299094527285E-10</v>
      </c>
      <c r="DR569" s="30">
        <f t="shared" si="301"/>
        <v>-2.961442493779765E-10</v>
      </c>
      <c r="DS569" s="30">
        <f t="shared" si="302"/>
        <v>-2.9614422679928479E-10</v>
      </c>
      <c r="DT569" s="30">
        <f t="shared" si="303"/>
        <v>-2.9614422680023522E-10</v>
      </c>
      <c r="DV569" s="36"/>
      <c r="DW569" s="36"/>
      <c r="DX569" s="36"/>
      <c r="ED569" s="36"/>
      <c r="EE569" s="36"/>
      <c r="EF569" s="36"/>
      <c r="EL569" s="36"/>
      <c r="EM569" s="36"/>
      <c r="EN569" s="36"/>
      <c r="ET569" s="36"/>
      <c r="EU569" s="36"/>
      <c r="EV569" s="36"/>
    </row>
    <row r="570" spans="3:152" s="30" customFormat="1" ht="12.75">
      <c r="C570" s="2"/>
      <c r="D570" s="2"/>
      <c r="E570" s="2"/>
      <c r="F570" s="2"/>
      <c r="G570" s="2"/>
      <c r="H570" s="2"/>
      <c r="I570" s="2"/>
      <c r="J570" s="2"/>
      <c r="K570" s="2"/>
      <c r="N570" s="36">
        <v>5.4100000000000001E-9</v>
      </c>
      <c r="O570" s="36">
        <v>0.84245625839000005</v>
      </c>
      <c r="P570" s="36">
        <v>4981.9456368964002</v>
      </c>
      <c r="Q570" s="30">
        <f t="shared" si="288"/>
        <v>-4.1490389668225093E-10</v>
      </c>
      <c r="R570" s="30">
        <f t="shared" si="289"/>
        <v>-4.157872602356296E-10</v>
      </c>
      <c r="S570" s="30">
        <f t="shared" si="290"/>
        <v>-4.1578722266875214E-10</v>
      </c>
      <c r="T570" s="30">
        <f t="shared" si="291"/>
        <v>-4.1578722267034275E-10</v>
      </c>
      <c r="V570" s="36">
        <v>6.3999999999999996E-10</v>
      </c>
      <c r="W570" s="36">
        <v>1.8260823549</v>
      </c>
      <c r="X570" s="36">
        <v>3077.5285033270002</v>
      </c>
      <c r="Y570" s="30">
        <f t="shared" si="292"/>
        <v>-5.7046909551110435E-10</v>
      </c>
      <c r="Z570" s="30">
        <f t="shared" si="293"/>
        <v>-5.7049844169268184E-10</v>
      </c>
      <c r="AA570" s="30">
        <f t="shared" si="294"/>
        <v>-5.7049844044479107E-10</v>
      </c>
      <c r="AB570" s="30">
        <f t="shared" si="295"/>
        <v>-5.7049844044484359E-10</v>
      </c>
      <c r="AD570" s="36"/>
      <c r="AE570" s="36"/>
      <c r="AF570" s="36"/>
      <c r="AL570" s="36"/>
      <c r="AM570" s="36"/>
      <c r="AN570" s="36"/>
      <c r="AT570" s="36"/>
      <c r="AU570" s="36"/>
      <c r="AV570" s="36"/>
      <c r="BB570" s="36"/>
      <c r="BC570" s="36"/>
      <c r="BD570" s="36"/>
      <c r="BJ570" s="36"/>
      <c r="BK570" s="36"/>
      <c r="BL570" s="36"/>
      <c r="BR570" s="36"/>
      <c r="BS570" s="36"/>
      <c r="BT570" s="36"/>
      <c r="BZ570" s="36"/>
      <c r="CA570" s="36"/>
      <c r="CB570" s="36"/>
      <c r="CH570" s="36"/>
      <c r="CI570" s="36"/>
      <c r="CJ570" s="36"/>
      <c r="CP570" s="36"/>
      <c r="CQ570" s="36"/>
      <c r="CR570" s="36"/>
      <c r="CX570" s="36"/>
      <c r="CY570" s="36"/>
      <c r="CZ570" s="36"/>
      <c r="DF570" s="36">
        <v>2.5399999999999999E-9</v>
      </c>
      <c r="DG570" s="36">
        <v>5.0369387836600001</v>
      </c>
      <c r="DH570" s="36">
        <v>1905.4647649404001</v>
      </c>
      <c r="DI570" s="30">
        <f t="shared" si="296"/>
        <v>1.8495736414467279E-9</v>
      </c>
      <c r="DJ570" s="30">
        <f t="shared" si="297"/>
        <v>1.8496826807947561E-9</v>
      </c>
      <c r="DK570" s="30">
        <f t="shared" si="298"/>
        <v>1.8496826761577569E-9</v>
      </c>
      <c r="DL570" s="30">
        <f t="shared" si="299"/>
        <v>1.8496826761579517E-9</v>
      </c>
      <c r="DN570" s="36">
        <v>4.2E-10</v>
      </c>
      <c r="DO570" s="36">
        <v>2.2677306830699999</v>
      </c>
      <c r="DP570" s="36">
        <v>12729.665967486</v>
      </c>
      <c r="DQ570" s="30">
        <f t="shared" si="300"/>
        <v>2.9195117726541906E-10</v>
      </c>
      <c r="DR570" s="30">
        <f t="shared" si="301"/>
        <v>2.9207749634425953E-10</v>
      </c>
      <c r="DS570" s="30">
        <f t="shared" si="302"/>
        <v>2.9207749097333079E-10</v>
      </c>
      <c r="DT570" s="30">
        <f t="shared" si="303"/>
        <v>2.9207749097355811E-10</v>
      </c>
      <c r="DV570" s="36"/>
      <c r="DW570" s="36"/>
      <c r="DX570" s="36"/>
      <c r="ED570" s="36"/>
      <c r="EE570" s="36"/>
      <c r="EF570" s="36"/>
      <c r="EL570" s="36"/>
      <c r="EM570" s="36"/>
      <c r="EN570" s="36"/>
      <c r="ET570" s="36"/>
      <c r="EU570" s="36"/>
      <c r="EV570" s="36"/>
    </row>
    <row r="571" spans="3:152" s="30" customFormat="1" ht="12.75">
      <c r="N571" s="36">
        <v>5.9099999999999997E-9</v>
      </c>
      <c r="O571" s="36">
        <v>2.0187482823399998</v>
      </c>
      <c r="P571" s="36">
        <v>27490.692478044799</v>
      </c>
      <c r="Q571" s="30">
        <f t="shared" si="288"/>
        <v>5.4638624121388376E-9</v>
      </c>
      <c r="R571" s="30">
        <f t="shared" si="289"/>
        <v>5.4658958209777427E-9</v>
      </c>
      <c r="S571" s="30">
        <f t="shared" si="290"/>
        <v>5.4658957345971656E-9</v>
      </c>
      <c r="T571" s="30">
        <f t="shared" si="291"/>
        <v>5.4658957346008068E-9</v>
      </c>
      <c r="V571" s="36">
        <v>6.9E-10</v>
      </c>
      <c r="W571" s="36">
        <v>2.4857157489400001</v>
      </c>
      <c r="X571" s="36">
        <v>10018.2468514476</v>
      </c>
      <c r="Y571" s="30">
        <f t="shared" si="292"/>
        <v>-6.4913413246252806E-10</v>
      </c>
      <c r="Z571" s="30">
        <f t="shared" si="293"/>
        <v>-6.4921113633510556E-10</v>
      </c>
      <c r="AA571" s="30">
        <f t="shared" si="294"/>
        <v>-6.4921113306183204E-10</v>
      </c>
      <c r="AB571" s="30">
        <f t="shared" si="295"/>
        <v>-6.4921113306196987E-10</v>
      </c>
      <c r="AD571" s="36"/>
      <c r="AE571" s="36"/>
      <c r="AF571" s="36"/>
      <c r="AL571" s="36"/>
      <c r="AM571" s="36"/>
      <c r="AN571" s="36"/>
      <c r="AT571" s="36"/>
      <c r="AU571" s="36"/>
      <c r="AV571" s="36"/>
      <c r="BB571" s="36"/>
      <c r="BC571" s="36"/>
      <c r="BD571" s="36"/>
      <c r="BJ571" s="36"/>
      <c r="BK571" s="36"/>
      <c r="BL571" s="36"/>
      <c r="BR571" s="36"/>
      <c r="BS571" s="36"/>
      <c r="BT571" s="36"/>
      <c r="BZ571" s="36"/>
      <c r="CA571" s="36"/>
      <c r="CB571" s="36"/>
      <c r="CH571" s="36"/>
      <c r="CI571" s="36"/>
      <c r="CJ571" s="36"/>
      <c r="CP571" s="36"/>
      <c r="CQ571" s="36"/>
      <c r="CR571" s="36"/>
      <c r="CX571" s="36"/>
      <c r="CY571" s="36"/>
      <c r="CZ571" s="36"/>
      <c r="DF571" s="36">
        <v>3.2299999999999998E-9</v>
      </c>
      <c r="DG571" s="36">
        <v>1.6739021514500001</v>
      </c>
      <c r="DH571" s="36">
        <v>4922.5717749828</v>
      </c>
      <c r="DI571" s="30">
        <f t="shared" si="296"/>
        <v>2.8546109362326084E-9</v>
      </c>
      <c r="DJ571" s="30">
        <f t="shared" si="297"/>
        <v>2.8543663440585325E-9</v>
      </c>
      <c r="DK571" s="30">
        <f t="shared" si="298"/>
        <v>2.8543663544619802E-9</v>
      </c>
      <c r="DL571" s="30">
        <f t="shared" si="299"/>
        <v>2.8543663544615401E-9</v>
      </c>
      <c r="DN571" s="36">
        <v>3.9E-10</v>
      </c>
      <c r="DO571" s="36">
        <v>5.8579193657299999</v>
      </c>
      <c r="DP571" s="36">
        <v>846.08283475120004</v>
      </c>
      <c r="DQ571" s="30">
        <f t="shared" si="300"/>
        <v>1.5332492525252187E-10</v>
      </c>
      <c r="DR571" s="30">
        <f t="shared" si="301"/>
        <v>1.5333489865398776E-10</v>
      </c>
      <c r="DS571" s="30">
        <f t="shared" si="302"/>
        <v>1.5333489822984785E-10</v>
      </c>
      <c r="DT571" s="30">
        <f t="shared" si="303"/>
        <v>1.5333489822986568E-10</v>
      </c>
      <c r="DV571" s="36"/>
      <c r="DW571" s="36"/>
      <c r="DX571" s="36"/>
      <c r="ED571" s="36"/>
      <c r="EE571" s="36"/>
      <c r="EF571" s="36"/>
      <c r="EL571" s="36"/>
      <c r="EM571" s="36"/>
      <c r="EN571" s="36"/>
      <c r="ET571" s="36"/>
      <c r="EU571" s="36"/>
      <c r="EV571" s="36"/>
    </row>
    <row r="572" spans="3:152" s="30" customFormat="1" ht="12.75">
      <c r="N572" s="36">
        <v>4.3800000000000002E-9</v>
      </c>
      <c r="O572" s="36">
        <v>1.36437546581</v>
      </c>
      <c r="P572" s="36">
        <v>12509.253325047201</v>
      </c>
      <c r="Q572" s="30">
        <f t="shared" si="288"/>
        <v>1.9045598604453198E-9</v>
      </c>
      <c r="R572" s="30">
        <f t="shared" si="289"/>
        <v>1.9061815914813725E-9</v>
      </c>
      <c r="S572" s="30">
        <f t="shared" si="290"/>
        <v>1.9061815225203183E-9</v>
      </c>
      <c r="T572" s="30">
        <f t="shared" si="291"/>
        <v>1.9061815225231762E-9</v>
      </c>
      <c r="V572" s="36">
        <v>6.3999999999999996E-10</v>
      </c>
      <c r="W572" s="36">
        <v>2.8044732232</v>
      </c>
      <c r="X572" s="36">
        <v>20809.4676246452</v>
      </c>
      <c r="Y572" s="30">
        <f t="shared" si="292"/>
        <v>5.5470441479660237E-10</v>
      </c>
      <c r="Z572" s="30">
        <f t="shared" si="293"/>
        <v>5.5492264918214988E-10</v>
      </c>
      <c r="AA572" s="30">
        <f t="shared" si="294"/>
        <v>5.5492263990673865E-10</v>
      </c>
      <c r="AB572" s="30">
        <f t="shared" si="295"/>
        <v>5.5492263990712836E-10</v>
      </c>
      <c r="AD572" s="36"/>
      <c r="AE572" s="36"/>
      <c r="AF572" s="36"/>
      <c r="AL572" s="36"/>
      <c r="AM572" s="36"/>
      <c r="AN572" s="36"/>
      <c r="AT572" s="36"/>
      <c r="AU572" s="36"/>
      <c r="AV572" s="36"/>
      <c r="BB572" s="36"/>
      <c r="BC572" s="36"/>
      <c r="BD572" s="36"/>
      <c r="BJ572" s="36"/>
      <c r="BK572" s="36"/>
      <c r="BL572" s="36"/>
      <c r="BR572" s="36"/>
      <c r="BS572" s="36"/>
      <c r="BT572" s="36"/>
      <c r="BZ572" s="36"/>
      <c r="CA572" s="36"/>
      <c r="CB572" s="36"/>
      <c r="CH572" s="36"/>
      <c r="CI572" s="36"/>
      <c r="CJ572" s="36"/>
      <c r="CP572" s="36"/>
      <c r="CQ572" s="36"/>
      <c r="CR572" s="36"/>
      <c r="CX572" s="36"/>
      <c r="CY572" s="36"/>
      <c r="CZ572" s="36"/>
      <c r="DF572" s="36">
        <v>2.3199999999999998E-9</v>
      </c>
      <c r="DG572" s="36">
        <v>4.8256554867699997</v>
      </c>
      <c r="DH572" s="36">
        <v>9070.1188738487999</v>
      </c>
      <c r="DI572" s="30">
        <f t="shared" si="296"/>
        <v>2.0577498209039228E-10</v>
      </c>
      <c r="DJ572" s="30">
        <f t="shared" si="297"/>
        <v>2.0508598308714544E-10</v>
      </c>
      <c r="DK572" s="30">
        <f t="shared" si="298"/>
        <v>2.0508601238883477E-10</v>
      </c>
      <c r="DL572" s="30">
        <f t="shared" si="299"/>
        <v>2.0508601238758683E-10</v>
      </c>
      <c r="DN572" s="36">
        <v>4.3000000000000001E-10</v>
      </c>
      <c r="DO572" s="36">
        <v>2.9097642075699999</v>
      </c>
      <c r="DP572" s="36">
        <v>6872.6731195111997</v>
      </c>
      <c r="DQ572" s="30">
        <f t="shared" si="300"/>
        <v>-3.4522078014250118E-10</v>
      </c>
      <c r="DR572" s="30">
        <f t="shared" si="301"/>
        <v>-3.451628538043638E-10</v>
      </c>
      <c r="DS572" s="30">
        <f t="shared" si="302"/>
        <v>-3.4516285626819162E-10</v>
      </c>
      <c r="DT572" s="30">
        <f t="shared" si="303"/>
        <v>-3.4516285626808781E-10</v>
      </c>
      <c r="DV572" s="36"/>
      <c r="DW572" s="36"/>
      <c r="DX572" s="36"/>
      <c r="ED572" s="36"/>
      <c r="EE572" s="36"/>
      <c r="EF572" s="36"/>
      <c r="EL572" s="36"/>
      <c r="EM572" s="36"/>
      <c r="EN572" s="36"/>
      <c r="ET572" s="36"/>
      <c r="EU572" s="36"/>
      <c r="EV572" s="36"/>
    </row>
    <row r="573" spans="3:152" s="30" customFormat="1" ht="12.75">
      <c r="N573" s="36">
        <v>4.6999999999999999E-9</v>
      </c>
      <c r="O573" s="36">
        <v>4.7096117684500003</v>
      </c>
      <c r="P573" s="36">
        <v>3723.4917052708001</v>
      </c>
      <c r="Q573" s="30">
        <f t="shared" si="288"/>
        <v>-4.5787941637847951E-9</v>
      </c>
      <c r="R573" s="30">
        <f t="shared" si="289"/>
        <v>-4.5786643264505052E-9</v>
      </c>
      <c r="S573" s="30">
        <f t="shared" si="290"/>
        <v>-4.5786643319736042E-9</v>
      </c>
      <c r="T573" s="30">
        <f t="shared" si="291"/>
        <v>-4.5786643319733709E-9</v>
      </c>
      <c r="V573" s="36">
        <v>6.8000000000000003E-10</v>
      </c>
      <c r="W573" s="36">
        <v>0.97907335429999998</v>
      </c>
      <c r="X573" s="36">
        <v>6717.252720077</v>
      </c>
      <c r="Y573" s="30">
        <f t="shared" si="292"/>
        <v>9.2807647981641631E-11</v>
      </c>
      <c r="Z573" s="30">
        <f t="shared" si="293"/>
        <v>9.2956391449573825E-11</v>
      </c>
      <c r="AA573" s="30">
        <f t="shared" si="294"/>
        <v>9.2956385124004399E-11</v>
      </c>
      <c r="AB573" s="30">
        <f t="shared" si="295"/>
        <v>9.2956385124272444E-11</v>
      </c>
      <c r="AD573" s="36"/>
      <c r="AE573" s="36"/>
      <c r="AF573" s="36"/>
      <c r="AL573" s="36"/>
      <c r="AM573" s="36"/>
      <c r="AN573" s="36"/>
      <c r="AT573" s="36"/>
      <c r="AU573" s="36"/>
      <c r="AV573" s="36"/>
      <c r="BB573" s="36"/>
      <c r="BC573" s="36"/>
      <c r="BD573" s="36"/>
      <c r="BJ573" s="36"/>
      <c r="BK573" s="36"/>
      <c r="BL573" s="36"/>
      <c r="BR573" s="36"/>
      <c r="BS573" s="36"/>
      <c r="BT573" s="36"/>
      <c r="BZ573" s="36"/>
      <c r="CA573" s="36"/>
      <c r="CB573" s="36"/>
      <c r="CH573" s="36"/>
      <c r="CI573" s="36"/>
      <c r="CJ573" s="36"/>
      <c r="CP573" s="36"/>
      <c r="CQ573" s="36"/>
      <c r="CR573" s="36"/>
      <c r="CX573" s="36"/>
      <c r="CY573" s="36"/>
      <c r="CZ573" s="36"/>
      <c r="DF573" s="36">
        <v>2.3600000000000001E-9</v>
      </c>
      <c r="DG573" s="36">
        <v>2.4066261071500001</v>
      </c>
      <c r="DH573" s="36">
        <v>3620.3989310522002</v>
      </c>
      <c r="DI573" s="30">
        <f t="shared" si="296"/>
        <v>8.932714487042374E-10</v>
      </c>
      <c r="DJ573" s="30">
        <f t="shared" si="297"/>
        <v>8.9353140946928701E-10</v>
      </c>
      <c r="DK573" s="30">
        <f t="shared" si="298"/>
        <v>8.935313984141148E-10</v>
      </c>
      <c r="DL573" s="30">
        <f t="shared" si="299"/>
        <v>8.935313984145804E-10</v>
      </c>
      <c r="DN573" s="36">
        <v>4.5E-10</v>
      </c>
      <c r="DO573" s="36">
        <v>1.9872504580699999</v>
      </c>
      <c r="DP573" s="36">
        <v>1861.7458526354001</v>
      </c>
      <c r="DQ573" s="30">
        <f t="shared" si="300"/>
        <v>-2.0834075686455566E-10</v>
      </c>
      <c r="DR573" s="30">
        <f t="shared" si="301"/>
        <v>-2.0836516684623727E-10</v>
      </c>
      <c r="DS573" s="30">
        <f t="shared" si="302"/>
        <v>-2.0836516580816148E-10</v>
      </c>
      <c r="DT573" s="30">
        <f t="shared" si="303"/>
        <v>-2.0836516580820542E-10</v>
      </c>
      <c r="DV573" s="36"/>
      <c r="DW573" s="36"/>
      <c r="DX573" s="36"/>
      <c r="ED573" s="36"/>
      <c r="EE573" s="36"/>
      <c r="EF573" s="36"/>
      <c r="EL573" s="36"/>
      <c r="EM573" s="36"/>
      <c r="EN573" s="36"/>
      <c r="ET573" s="36"/>
      <c r="EU573" s="36"/>
      <c r="EV573" s="36"/>
    </row>
    <row r="574" spans="3:152" s="30" customFormat="1" ht="12.75">
      <c r="N574" s="36">
        <v>4.2100000000000001E-9</v>
      </c>
      <c r="O574" s="36">
        <v>1.7610014062499999</v>
      </c>
      <c r="P574" s="36">
        <v>956.28915597059995</v>
      </c>
      <c r="Q574" s="30">
        <f t="shared" si="288"/>
        <v>-3.8782879125369835E-9</v>
      </c>
      <c r="R574" s="30">
        <f t="shared" si="289"/>
        <v>-3.8782364203584792E-9</v>
      </c>
      <c r="S574" s="30">
        <f t="shared" si="290"/>
        <v>-3.8782364225483861E-9</v>
      </c>
      <c r="T574" s="30">
        <f t="shared" si="291"/>
        <v>-3.8782364225482943E-9</v>
      </c>
      <c r="V574" s="36">
        <v>8.6999999999999999E-10</v>
      </c>
      <c r="W574" s="36">
        <v>2.4596676475799999</v>
      </c>
      <c r="X574" s="36">
        <v>7321.1221397135996</v>
      </c>
      <c r="Y574" s="30">
        <f t="shared" si="292"/>
        <v>7.8944681750394993E-10</v>
      </c>
      <c r="Z574" s="30">
        <f t="shared" si="293"/>
        <v>7.8935880580252888E-10</v>
      </c>
      <c r="AA574" s="30">
        <f t="shared" si="294"/>
        <v>7.8935880954640654E-10</v>
      </c>
      <c r="AB574" s="30">
        <f t="shared" si="295"/>
        <v>7.8935880954624793E-10</v>
      </c>
      <c r="AD574" s="36"/>
      <c r="AE574" s="36"/>
      <c r="AF574" s="36"/>
      <c r="AL574" s="36"/>
      <c r="AM574" s="36"/>
      <c r="AN574" s="36"/>
      <c r="AT574" s="36"/>
      <c r="AU574" s="36"/>
      <c r="AV574" s="36"/>
      <c r="BB574" s="36"/>
      <c r="BC574" s="36"/>
      <c r="BD574" s="36"/>
      <c r="BJ574" s="36"/>
      <c r="BK574" s="36"/>
      <c r="BL574" s="36"/>
      <c r="BR574" s="36"/>
      <c r="BS574" s="36"/>
      <c r="BT574" s="36"/>
      <c r="BZ574" s="36"/>
      <c r="CA574" s="36"/>
      <c r="CB574" s="36"/>
      <c r="CH574" s="36"/>
      <c r="CI574" s="36"/>
      <c r="CJ574" s="36"/>
      <c r="CP574" s="36"/>
      <c r="CQ574" s="36"/>
      <c r="CR574" s="36"/>
      <c r="CX574" s="36"/>
      <c r="CY574" s="36"/>
      <c r="CZ574" s="36"/>
      <c r="DF574" s="36">
        <v>2.6000000000000001E-9</v>
      </c>
      <c r="DG574" s="36">
        <v>5.7228246872300002</v>
      </c>
      <c r="DH574" s="36">
        <v>17468.855197945399</v>
      </c>
      <c r="DI574" s="30">
        <f t="shared" si="296"/>
        <v>-2.5989566239572045E-9</v>
      </c>
      <c r="DJ574" s="30">
        <f t="shared" si="297"/>
        <v>-2.5989139023219449E-9</v>
      </c>
      <c r="DK574" s="30">
        <f t="shared" si="298"/>
        <v>-2.5989139041570045E-9</v>
      </c>
      <c r="DL574" s="30">
        <f t="shared" si="299"/>
        <v>-2.5989139041569272E-9</v>
      </c>
      <c r="DN574" s="36">
        <v>4.5E-10</v>
      </c>
      <c r="DO574" s="36">
        <v>0.50053853542000004</v>
      </c>
      <c r="DP574" s="36">
        <v>14128.242771245599</v>
      </c>
      <c r="DQ574" s="30">
        <f t="shared" si="300"/>
        <v>-3.4264307115306842E-10</v>
      </c>
      <c r="DR574" s="30">
        <f t="shared" si="301"/>
        <v>-3.4277851224859993E-10</v>
      </c>
      <c r="DS574" s="30">
        <f t="shared" si="302"/>
        <v>-3.4277850649022025E-10</v>
      </c>
      <c r="DT574" s="30">
        <f t="shared" si="303"/>
        <v>-3.4277850649046468E-10</v>
      </c>
      <c r="DV574" s="36"/>
      <c r="DW574" s="36"/>
      <c r="DX574" s="36"/>
      <c r="ED574" s="36"/>
      <c r="EE574" s="36"/>
      <c r="EF574" s="36"/>
      <c r="EL574" s="36"/>
      <c r="EM574" s="36"/>
      <c r="EN574" s="36"/>
      <c r="ET574" s="36"/>
      <c r="EU574" s="36"/>
      <c r="EV574" s="36"/>
    </row>
    <row r="575" spans="3:152" s="30" customFormat="1" ht="12.75">
      <c r="N575" s="36">
        <v>4.1299999999999996E-9</v>
      </c>
      <c r="O575" s="36">
        <v>0.49206034039000002</v>
      </c>
      <c r="P575" s="36">
        <v>13355.3361597984</v>
      </c>
      <c r="Q575" s="30">
        <f t="shared" si="288"/>
        <v>-1.1010098535870421E-9</v>
      </c>
      <c r="R575" s="30">
        <f t="shared" si="289"/>
        <v>-1.0992622223427529E-9</v>
      </c>
      <c r="S575" s="30">
        <f t="shared" si="290"/>
        <v>-1.0992622966693375E-9</v>
      </c>
      <c r="T575" s="30">
        <f t="shared" si="291"/>
        <v>-1.0992622966662259E-9</v>
      </c>
      <c r="V575" s="36">
        <v>6.2000000000000003E-10</v>
      </c>
      <c r="W575" s="36">
        <v>1.6913177176500001</v>
      </c>
      <c r="X575" s="36">
        <v>632.78373931320004</v>
      </c>
      <c r="Y575" s="30">
        <f t="shared" si="292"/>
        <v>-1.5122780671736005E-10</v>
      </c>
      <c r="Z575" s="30">
        <f t="shared" si="293"/>
        <v>-1.5124031372338119E-10</v>
      </c>
      <c r="AA575" s="30">
        <f t="shared" si="294"/>
        <v>-1.5124031319149268E-10</v>
      </c>
      <c r="AB575" s="30">
        <f t="shared" si="295"/>
        <v>-1.5124031319151538E-10</v>
      </c>
      <c r="AD575" s="36"/>
      <c r="AE575" s="36"/>
      <c r="AF575" s="36"/>
      <c r="AL575" s="36"/>
      <c r="AM575" s="36"/>
      <c r="AN575" s="36"/>
      <c r="AT575" s="36"/>
      <c r="AU575" s="36"/>
      <c r="AV575" s="36"/>
      <c r="BB575" s="36"/>
      <c r="BC575" s="36"/>
      <c r="BD575" s="36"/>
      <c r="BJ575" s="36"/>
      <c r="BK575" s="36"/>
      <c r="BL575" s="36"/>
      <c r="BR575" s="36"/>
      <c r="BS575" s="36"/>
      <c r="BT575" s="36"/>
      <c r="BZ575" s="36"/>
      <c r="CA575" s="36"/>
      <c r="CB575" s="36"/>
      <c r="CH575" s="36"/>
      <c r="CI575" s="36"/>
      <c r="CJ575" s="36"/>
      <c r="CP575" s="36"/>
      <c r="CQ575" s="36"/>
      <c r="CR575" s="36"/>
      <c r="CX575" s="36"/>
      <c r="CY575" s="36"/>
      <c r="CZ575" s="36"/>
      <c r="DF575" s="36">
        <v>2.5899999999999999E-9</v>
      </c>
      <c r="DG575" s="36">
        <v>6.1517940277800003</v>
      </c>
      <c r="DH575" s="36">
        <v>16706.585251847999</v>
      </c>
      <c r="DI575" s="30">
        <f t="shared" si="296"/>
        <v>2.2063176149691727E-10</v>
      </c>
      <c r="DJ575" s="30">
        <f t="shared" si="297"/>
        <v>2.2204893379047553E-10</v>
      </c>
      <c r="DK575" s="30">
        <f t="shared" si="298"/>
        <v>2.2204887352330027E-10</v>
      </c>
      <c r="DL575" s="30">
        <f t="shared" si="299"/>
        <v>2.2204887352586719E-10</v>
      </c>
      <c r="DN575" s="36">
        <v>4.6000000000000001E-10</v>
      </c>
      <c r="DO575" s="36">
        <v>2.8651292932799999</v>
      </c>
      <c r="DP575" s="36">
        <v>38650.173506198997</v>
      </c>
      <c r="DQ575" s="30">
        <f t="shared" si="300"/>
        <v>-2.6874366349798976E-10</v>
      </c>
      <c r="DR575" s="30">
        <f t="shared" si="301"/>
        <v>-2.682691242697715E-10</v>
      </c>
      <c r="DS575" s="30">
        <f t="shared" si="302"/>
        <v>-2.682691444598809E-10</v>
      </c>
      <c r="DT575" s="30">
        <f t="shared" si="303"/>
        <v>-2.6826914445902063E-10</v>
      </c>
      <c r="DV575" s="36"/>
      <c r="DW575" s="36"/>
      <c r="DX575" s="36"/>
      <c r="ED575" s="36"/>
      <c r="EE575" s="36"/>
      <c r="EF575" s="36"/>
      <c r="EL575" s="36"/>
      <c r="EM575" s="36"/>
      <c r="EN575" s="36"/>
      <c r="ET575" s="36"/>
      <c r="EU575" s="36"/>
      <c r="EV575" s="36"/>
    </row>
    <row r="576" spans="3:152" s="30" customFormat="1" ht="12.75">
      <c r="N576" s="36">
        <v>4.1199999999999998E-9</v>
      </c>
      <c r="O576" s="36">
        <v>0.29353415122999998</v>
      </c>
      <c r="P576" s="36">
        <v>2810.9387152574</v>
      </c>
      <c r="Q576" s="30">
        <f t="shared" si="288"/>
        <v>-3.7685453901159895E-9</v>
      </c>
      <c r="R576" s="30">
        <f t="shared" si="289"/>
        <v>-3.7686992289472449E-9</v>
      </c>
      <c r="S576" s="30">
        <f t="shared" si="290"/>
        <v>-3.7686992224055689E-9</v>
      </c>
      <c r="T576" s="30">
        <f t="shared" si="291"/>
        <v>-3.7686992224058468E-9</v>
      </c>
      <c r="V576" s="36">
        <v>8.0999999999999999E-10</v>
      </c>
      <c r="W576" s="36">
        <v>4.4057571307499996</v>
      </c>
      <c r="X576" s="36">
        <v>16703.079387151101</v>
      </c>
      <c r="Y576" s="30">
        <f t="shared" si="292"/>
        <v>7.8657314975609305E-10</v>
      </c>
      <c r="Z576" s="30">
        <f t="shared" si="293"/>
        <v>7.8646684334596932E-10</v>
      </c>
      <c r="AA576" s="30">
        <f t="shared" si="294"/>
        <v>7.864668478719415E-10</v>
      </c>
      <c r="AB576" s="30">
        <f t="shared" si="295"/>
        <v>7.8646684787175145E-10</v>
      </c>
      <c r="AD576" s="36"/>
      <c r="AE576" s="36"/>
      <c r="AF576" s="36"/>
      <c r="AL576" s="36"/>
      <c r="AM576" s="36"/>
      <c r="AN576" s="36"/>
      <c r="AT576" s="36"/>
      <c r="AU576" s="36"/>
      <c r="AV576" s="36"/>
      <c r="BB576" s="36"/>
      <c r="BC576" s="36"/>
      <c r="BD576" s="36"/>
      <c r="BJ576" s="36"/>
      <c r="BK576" s="36"/>
      <c r="BL576" s="36"/>
      <c r="BR576" s="36"/>
      <c r="BS576" s="36"/>
      <c r="BT576" s="36"/>
      <c r="BZ576" s="36"/>
      <c r="CA576" s="36"/>
      <c r="CB576" s="36"/>
      <c r="CH576" s="36"/>
      <c r="CI576" s="36"/>
      <c r="CJ576" s="36"/>
      <c r="CP576" s="36"/>
      <c r="CQ576" s="36"/>
      <c r="CR576" s="36"/>
      <c r="CX576" s="36"/>
      <c r="CY576" s="36"/>
      <c r="CZ576" s="36"/>
      <c r="DF576" s="36">
        <v>2.6299999999999998E-9</v>
      </c>
      <c r="DG576" s="36">
        <v>0.63922292958000004</v>
      </c>
      <c r="DH576" s="36">
        <v>2008.557539159</v>
      </c>
      <c r="DI576" s="30">
        <f t="shared" si="296"/>
        <v>-1.2567403498960567E-9</v>
      </c>
      <c r="DJ576" s="30">
        <f t="shared" si="297"/>
        <v>-1.2565878083675184E-9</v>
      </c>
      <c r="DK576" s="30">
        <f t="shared" si="298"/>
        <v>-1.2565878148548201E-9</v>
      </c>
      <c r="DL576" s="30">
        <f t="shared" si="299"/>
        <v>-1.2565878148545492E-9</v>
      </c>
      <c r="DN576" s="36">
        <v>3.7999999999999998E-10</v>
      </c>
      <c r="DO576" s="36">
        <v>3.6584646193800001</v>
      </c>
      <c r="DP576" s="36">
        <v>29698.287511335799</v>
      </c>
      <c r="DQ576" s="30">
        <f t="shared" si="300"/>
        <v>-2.6890612744990984E-10</v>
      </c>
      <c r="DR576" s="30">
        <f t="shared" si="301"/>
        <v>-2.6864388287426008E-10</v>
      </c>
      <c r="DS576" s="30">
        <f t="shared" si="302"/>
        <v>-2.6864389403227349E-10</v>
      </c>
      <c r="DT576" s="30">
        <f t="shared" si="303"/>
        <v>-2.6864389403180753E-10</v>
      </c>
      <c r="DV576" s="36"/>
      <c r="DW576" s="36"/>
      <c r="DX576" s="36"/>
      <c r="ED576" s="36"/>
      <c r="EE576" s="36"/>
      <c r="EF576" s="36"/>
      <c r="EL576" s="36"/>
      <c r="EM576" s="36"/>
      <c r="EN576" s="36"/>
      <c r="ET576" s="36"/>
      <c r="EU576" s="36"/>
      <c r="EV576" s="36"/>
    </row>
    <row r="577" spans="14:152" s="30" customFormat="1" ht="12.75">
      <c r="N577" s="36">
        <v>4.1199999999999998E-9</v>
      </c>
      <c r="O577" s="36">
        <v>3.2486541775000002</v>
      </c>
      <c r="P577" s="36">
        <v>18451.078546565899</v>
      </c>
      <c r="Q577" s="30">
        <f t="shared" ref="Q577:Q640" si="304">N577*COS(O577+P577*$C$23)</f>
        <v>3.8887978820297375E-10</v>
      </c>
      <c r="R577" s="30">
        <f t="shared" ref="R577:R640" si="305">N577*COS(O577+P577*$C$44)</f>
        <v>3.9136744300934245E-10</v>
      </c>
      <c r="S577" s="30">
        <f t="shared" ref="S577:S640" si="306">N577*COS(O577+P577*$C$65)</f>
        <v>3.9136733721904877E-10</v>
      </c>
      <c r="T577" s="30">
        <f t="shared" ref="T577:T640" si="307">N577*COS(O577+P577*$C$86)</f>
        <v>3.9136733722353669E-10</v>
      </c>
      <c r="V577" s="36">
        <v>6.3E-10</v>
      </c>
      <c r="W577" s="36">
        <v>3.6362539549599999</v>
      </c>
      <c r="X577" s="36">
        <v>25685.872802808</v>
      </c>
      <c r="Y577" s="30">
        <f t="shared" ref="Y577:Y640" si="308">V577*COS(W577+X577*$C$23)</f>
        <v>5.3680511133555988E-10</v>
      </c>
      <c r="Z577" s="30">
        <f t="shared" ref="Z577:Z640" si="309">V577*COS(W577+X577*$C$44)</f>
        <v>5.3652648974134784E-10</v>
      </c>
      <c r="AA577" s="30">
        <f t="shared" ref="AA577:AA640" si="310">V577*COS(W577+X577*$C$65)</f>
        <v>5.3652650159851426E-10</v>
      </c>
      <c r="AB577" s="30">
        <f t="shared" ref="AB577:AB640" si="311">V577*COS(W577+X577*$C$86)</f>
        <v>5.3652650159801681E-10</v>
      </c>
      <c r="AD577" s="36"/>
      <c r="AE577" s="36"/>
      <c r="AF577" s="36"/>
      <c r="AL577" s="36"/>
      <c r="AM577" s="36"/>
      <c r="AN577" s="36"/>
      <c r="AT577" s="36"/>
      <c r="AU577" s="36"/>
      <c r="AV577" s="36"/>
      <c r="BB577" s="36"/>
      <c r="BC577" s="36"/>
      <c r="BD577" s="36"/>
      <c r="BJ577" s="36"/>
      <c r="BK577" s="36"/>
      <c r="BL577" s="36"/>
      <c r="BR577" s="36"/>
      <c r="BS577" s="36"/>
      <c r="BT577" s="36"/>
      <c r="BZ577" s="36"/>
      <c r="CA577" s="36"/>
      <c r="CB577" s="36"/>
      <c r="CH577" s="36"/>
      <c r="CI577" s="36"/>
      <c r="CJ577" s="36"/>
      <c r="CP577" s="36"/>
      <c r="CQ577" s="36"/>
      <c r="CR577" s="36"/>
      <c r="CX577" s="36"/>
      <c r="CY577" s="36"/>
      <c r="CZ577" s="36"/>
      <c r="DF577" s="36">
        <v>3E-9</v>
      </c>
      <c r="DG577" s="36">
        <v>3.7852726508800001</v>
      </c>
      <c r="DH577" s="36">
        <v>34363.365597556003</v>
      </c>
      <c r="DI577" s="30">
        <f t="shared" ref="DI577:DI640" si="312">DF577*COS(DG577+DH577*$C$23)</f>
        <v>-5.3663634574431983E-10</v>
      </c>
      <c r="DJ577" s="30">
        <f t="shared" ref="DJ577:DJ640" si="313">DF577*COS(DG577+DH577*$C$44)</f>
        <v>-5.3330187750388428E-10</v>
      </c>
      <c r="DK577" s="30">
        <f t="shared" ref="DK577:DK640" si="314">DF577*COS(DG577+DH577*$C$65)</f>
        <v>-5.3330201932454056E-10</v>
      </c>
      <c r="DL577" s="30">
        <f t="shared" ref="DL577:DL640" si="315">DF577*COS(DG577+DH577*$C$86)</f>
        <v>-5.3330201931849924E-10</v>
      </c>
      <c r="DN577" s="36">
        <v>3.9E-10</v>
      </c>
      <c r="DO577" s="36">
        <v>4.5767971645800003</v>
      </c>
      <c r="DP577" s="36">
        <v>6901.6374958384004</v>
      </c>
      <c r="DQ577" s="30">
        <f t="shared" ref="DQ577:DQ596" si="316">DN577*COS(DO577+DP577*$C$23)</f>
        <v>-2.5217220125540178E-10</v>
      </c>
      <c r="DR577" s="30">
        <f t="shared" ref="DR577:DR596" si="317">DN577*COS(DO577+DP577*$C$44)</f>
        <v>-2.5223969001799688E-10</v>
      </c>
      <c r="DS577" s="30">
        <f t="shared" ref="DS577:DS596" si="318">DN577*COS(DO577+DP577*$C$65)</f>
        <v>-2.5223968714815428E-10</v>
      </c>
      <c r="DT577" s="30">
        <f t="shared" ref="DT577:DT596" si="319">DN577*COS(DO577+DP577*$C$86)</f>
        <v>-2.5223968714827691E-10</v>
      </c>
      <c r="DV577" s="36"/>
      <c r="DW577" s="36"/>
      <c r="DX577" s="36"/>
      <c r="ED577" s="36"/>
      <c r="EE577" s="36"/>
      <c r="EF577" s="36"/>
      <c r="EL577" s="36"/>
      <c r="EM577" s="36"/>
      <c r="EN577" s="36"/>
      <c r="ET577" s="36"/>
      <c r="EU577" s="36"/>
      <c r="EV577" s="36"/>
    </row>
    <row r="578" spans="14:152" s="30" customFormat="1" ht="12.75">
      <c r="N578" s="36">
        <v>4.1199999999999998E-9</v>
      </c>
      <c r="O578" s="36">
        <v>1.7072139576400001</v>
      </c>
      <c r="P578" s="36">
        <v>7314.0085927128002</v>
      </c>
      <c r="Q578" s="30">
        <f t="shared" si="304"/>
        <v>1.6952612188131681E-9</v>
      </c>
      <c r="R578" s="30">
        <f t="shared" si="305"/>
        <v>1.6943583533345715E-9</v>
      </c>
      <c r="S578" s="30">
        <f t="shared" si="306"/>
        <v>1.6943583917331291E-9</v>
      </c>
      <c r="T578" s="30">
        <f t="shared" si="307"/>
        <v>1.6943583917315014E-9</v>
      </c>
      <c r="V578" s="36">
        <v>7.5E-10</v>
      </c>
      <c r="W578" s="36">
        <v>5.5490759070399998</v>
      </c>
      <c r="X578" s="36">
        <v>16872.642316631998</v>
      </c>
      <c r="Y578" s="30">
        <f t="shared" si="308"/>
        <v>7.4946065213885819E-10</v>
      </c>
      <c r="Z578" s="30">
        <f t="shared" si="309"/>
        <v>7.4944476394584452E-10</v>
      </c>
      <c r="AA578" s="30">
        <f t="shared" si="310"/>
        <v>7.4944476462642939E-10</v>
      </c>
      <c r="AB578" s="30">
        <f t="shared" si="311"/>
        <v>7.4944476462640065E-10</v>
      </c>
      <c r="AD578" s="36"/>
      <c r="AE578" s="36"/>
      <c r="AF578" s="36"/>
      <c r="AL578" s="36"/>
      <c r="AM578" s="36"/>
      <c r="AN578" s="36"/>
      <c r="AT578" s="36"/>
      <c r="AU578" s="36"/>
      <c r="AV578" s="36"/>
      <c r="BB578" s="36"/>
      <c r="BC578" s="36"/>
      <c r="BD578" s="36"/>
      <c r="BJ578" s="36"/>
      <c r="BK578" s="36"/>
      <c r="BL578" s="36"/>
      <c r="BR578" s="36"/>
      <c r="BS578" s="36"/>
      <c r="BT578" s="36"/>
      <c r="BZ578" s="36"/>
      <c r="CA578" s="36"/>
      <c r="CB578" s="36"/>
      <c r="CH578" s="36"/>
      <c r="CI578" s="36"/>
      <c r="CJ578" s="36"/>
      <c r="CP578" s="36"/>
      <c r="CQ578" s="36"/>
      <c r="CR578" s="36"/>
      <c r="CX578" s="36"/>
      <c r="CY578" s="36"/>
      <c r="CZ578" s="36"/>
      <c r="DF578" s="36">
        <v>2.2600000000000001E-9</v>
      </c>
      <c r="DG578" s="36">
        <v>1.86970344963</v>
      </c>
      <c r="DH578" s="36">
        <v>6418.1409300267997</v>
      </c>
      <c r="DI578" s="30">
        <f t="shared" si="312"/>
        <v>-1.5061560084280077E-9</v>
      </c>
      <c r="DJ578" s="30">
        <f t="shared" si="313"/>
        <v>-1.5065114638210654E-9</v>
      </c>
      <c r="DK578" s="30">
        <f t="shared" si="314"/>
        <v>-1.5065114487059157E-9</v>
      </c>
      <c r="DL578" s="30">
        <f t="shared" si="315"/>
        <v>-1.5065114487065619E-9</v>
      </c>
      <c r="DN578" s="36">
        <v>3.9E-10</v>
      </c>
      <c r="DO578" s="36">
        <v>3.85504465583</v>
      </c>
      <c r="DP578" s="36">
        <v>9945.5712088237997</v>
      </c>
      <c r="DQ578" s="30">
        <f t="shared" si="316"/>
        <v>2.0297552039509758E-10</v>
      </c>
      <c r="DR578" s="30">
        <f t="shared" si="317"/>
        <v>2.0286663552814368E-10</v>
      </c>
      <c r="DS578" s="30">
        <f t="shared" si="318"/>
        <v>2.0286664015919098E-10</v>
      </c>
      <c r="DT578" s="30">
        <f t="shared" si="319"/>
        <v>2.0286664015899452E-10</v>
      </c>
      <c r="DV578" s="36"/>
      <c r="DW578" s="36"/>
      <c r="DX578" s="36"/>
      <c r="ED578" s="36"/>
      <c r="EE578" s="36"/>
      <c r="EF578" s="36"/>
      <c r="EL578" s="36"/>
      <c r="EM578" s="36"/>
      <c r="EN578" s="36"/>
      <c r="ET578" s="36"/>
      <c r="EU578" s="36"/>
      <c r="EV578" s="36"/>
    </row>
    <row r="579" spans="14:152" s="30" customFormat="1" ht="12.75">
      <c r="N579" s="36">
        <v>4.1199999999999998E-9</v>
      </c>
      <c r="O579" s="36">
        <v>4.5459477671600004</v>
      </c>
      <c r="P579" s="36">
        <v>2810.904207953</v>
      </c>
      <c r="Q579" s="30">
        <f t="shared" si="304"/>
        <v>1.8015751606650487E-10</v>
      </c>
      <c r="R579" s="30">
        <f t="shared" si="305"/>
        <v>1.8053784004012459E-10</v>
      </c>
      <c r="S579" s="30">
        <f t="shared" si="306"/>
        <v>1.805378238659881E-10</v>
      </c>
      <c r="T579" s="30">
        <f t="shared" si="307"/>
        <v>1.8053782386666075E-10</v>
      </c>
      <c r="V579" s="36">
        <v>6.0999999999999996E-10</v>
      </c>
      <c r="W579" s="36">
        <v>0.33159827734000002</v>
      </c>
      <c r="X579" s="36">
        <v>12012.5822971404</v>
      </c>
      <c r="Y579" s="30">
        <f t="shared" si="308"/>
        <v>-5.8282815299974999E-10</v>
      </c>
      <c r="Z579" s="30">
        <f t="shared" si="309"/>
        <v>-5.8275701702057662E-10</v>
      </c>
      <c r="AA579" s="30">
        <f t="shared" si="310"/>
        <v>-5.8275702004773507E-10</v>
      </c>
      <c r="AB579" s="30">
        <f t="shared" si="311"/>
        <v>-5.8275702004760696E-10</v>
      </c>
      <c r="AD579" s="36"/>
      <c r="AE579" s="36"/>
      <c r="AF579" s="36"/>
      <c r="AL579" s="36"/>
      <c r="AM579" s="36"/>
      <c r="AN579" s="36"/>
      <c r="AT579" s="36"/>
      <c r="AU579" s="36"/>
      <c r="AV579" s="36"/>
      <c r="BB579" s="36"/>
      <c r="BC579" s="36"/>
      <c r="BD579" s="36"/>
      <c r="BJ579" s="36"/>
      <c r="BK579" s="36"/>
      <c r="BL579" s="36"/>
      <c r="BR579" s="36"/>
      <c r="BS579" s="36"/>
      <c r="BT579" s="36"/>
      <c r="BZ579" s="36"/>
      <c r="CA579" s="36"/>
      <c r="CB579" s="36"/>
      <c r="CH579" s="36"/>
      <c r="CI579" s="36"/>
      <c r="CJ579" s="36"/>
      <c r="CP579" s="36"/>
      <c r="CQ579" s="36"/>
      <c r="CR579" s="36"/>
      <c r="CX579" s="36"/>
      <c r="CY579" s="36"/>
      <c r="CZ579" s="36"/>
      <c r="DF579" s="36">
        <v>2.3899999999999998E-9</v>
      </c>
      <c r="DG579" s="36">
        <v>4.6169974000000003E-2</v>
      </c>
      <c r="DH579" s="36">
        <v>13362.382396496399</v>
      </c>
      <c r="DI579" s="30">
        <f t="shared" si="312"/>
        <v>5.1015068441144051E-10</v>
      </c>
      <c r="DJ579" s="30">
        <f t="shared" si="313"/>
        <v>5.1117624604688579E-10</v>
      </c>
      <c r="DK579" s="30">
        <f t="shared" si="314"/>
        <v>5.1117620243456316E-10</v>
      </c>
      <c r="DL579" s="30">
        <f t="shared" si="315"/>
        <v>5.1117620243642112E-10</v>
      </c>
      <c r="DN579" s="36">
        <v>4.0000000000000001E-10</v>
      </c>
      <c r="DO579" s="36">
        <v>6.1272032839999997E-2</v>
      </c>
      <c r="DP579" s="36">
        <v>9947.0556815320997</v>
      </c>
      <c r="DQ579" s="30">
        <f t="shared" si="316"/>
        <v>4.5116908812561436E-11</v>
      </c>
      <c r="DR579" s="30">
        <f t="shared" si="317"/>
        <v>4.5246863845769407E-11</v>
      </c>
      <c r="DS579" s="30">
        <f t="shared" si="318"/>
        <v>4.5246858319227566E-11</v>
      </c>
      <c r="DT579" s="30">
        <f t="shared" si="319"/>
        <v>4.5246858319461949E-11</v>
      </c>
      <c r="DV579" s="36"/>
      <c r="DW579" s="36"/>
      <c r="DX579" s="36"/>
      <c r="ED579" s="36"/>
      <c r="EE579" s="36"/>
      <c r="EF579" s="36"/>
      <c r="EL579" s="36"/>
      <c r="EM579" s="36"/>
      <c r="EN579" s="36"/>
      <c r="ET579" s="36"/>
      <c r="EU579" s="36"/>
      <c r="EV579" s="36"/>
    </row>
    <row r="580" spans="14:152" s="30" customFormat="1" ht="12.75">
      <c r="N580" s="36">
        <v>4.4800000000000002E-9</v>
      </c>
      <c r="O580" s="36">
        <v>3.0425442998399999</v>
      </c>
      <c r="P580" s="36">
        <v>5636.0700172119996</v>
      </c>
      <c r="Q580" s="30">
        <f t="shared" si="304"/>
        <v>-4.4698652726791729E-9</v>
      </c>
      <c r="R580" s="30">
        <f t="shared" si="305"/>
        <v>-4.4699209938310567E-9</v>
      </c>
      <c r="S580" s="30">
        <f t="shared" si="306"/>
        <v>-4.469920991464646E-9</v>
      </c>
      <c r="T580" s="30">
        <f t="shared" si="307"/>
        <v>-4.4699209914647469E-9</v>
      </c>
      <c r="V580" s="36">
        <v>6.3E-10</v>
      </c>
      <c r="W580" s="36">
        <v>3.1631481830200001</v>
      </c>
      <c r="X580" s="36">
        <v>11670.2840372968</v>
      </c>
      <c r="Y580" s="30">
        <f t="shared" si="308"/>
        <v>1.7563941214222711E-10</v>
      </c>
      <c r="Z580" s="30">
        <f t="shared" si="309"/>
        <v>1.758715012898622E-10</v>
      </c>
      <c r="AA580" s="30">
        <f t="shared" si="310"/>
        <v>1.7587149142027204E-10</v>
      </c>
      <c r="AB580" s="30">
        <f t="shared" si="311"/>
        <v>1.7587149142069328E-10</v>
      </c>
      <c r="AD580" s="36"/>
      <c r="AE580" s="36"/>
      <c r="AF580" s="36"/>
      <c r="AL580" s="36"/>
      <c r="AM580" s="36"/>
      <c r="AN580" s="36"/>
      <c r="AT580" s="36"/>
      <c r="AU580" s="36"/>
      <c r="AV580" s="36"/>
      <c r="BB580" s="36"/>
      <c r="BC580" s="36"/>
      <c r="BD580" s="36"/>
      <c r="BJ580" s="36"/>
      <c r="BK580" s="36"/>
      <c r="BL580" s="36"/>
      <c r="BR580" s="36"/>
      <c r="BS580" s="36"/>
      <c r="BT580" s="36"/>
      <c r="BZ580" s="36"/>
      <c r="CA580" s="36"/>
      <c r="CB580" s="36"/>
      <c r="CH580" s="36"/>
      <c r="CI580" s="36"/>
      <c r="CJ580" s="36"/>
      <c r="CP580" s="36"/>
      <c r="CQ580" s="36"/>
      <c r="CR580" s="36"/>
      <c r="CX580" s="36"/>
      <c r="CY580" s="36"/>
      <c r="CZ580" s="36"/>
      <c r="DF580" s="36">
        <v>2.4100000000000002E-9</v>
      </c>
      <c r="DG580" s="36">
        <v>4.8589690729799999</v>
      </c>
      <c r="DH580" s="36">
        <v>14158.747713615599</v>
      </c>
      <c r="DI580" s="30">
        <f t="shared" si="312"/>
        <v>-4.3664399621141652E-10</v>
      </c>
      <c r="DJ580" s="30">
        <f t="shared" si="313"/>
        <v>-4.35540833256483E-10</v>
      </c>
      <c r="DK580" s="30">
        <f t="shared" si="314"/>
        <v>-4.3554088017309806E-10</v>
      </c>
      <c r="DL580" s="30">
        <f t="shared" si="315"/>
        <v>-4.355408801711107E-10</v>
      </c>
      <c r="DN580" s="36">
        <v>4.3000000000000001E-10</v>
      </c>
      <c r="DO580" s="36">
        <v>5.2885410520100002</v>
      </c>
      <c r="DP580" s="36">
        <v>3274.1250177853999</v>
      </c>
      <c r="DQ580" s="30">
        <f t="shared" si="316"/>
        <v>4.1095783321837251E-10</v>
      </c>
      <c r="DR580" s="30">
        <f t="shared" si="317"/>
        <v>4.1094421114031895E-10</v>
      </c>
      <c r="DS580" s="30">
        <f t="shared" si="318"/>
        <v>4.1094421171973085E-10</v>
      </c>
      <c r="DT580" s="30">
        <f t="shared" si="319"/>
        <v>4.109442117197066E-10</v>
      </c>
      <c r="DV580" s="36"/>
      <c r="DW580" s="36"/>
      <c r="DX580" s="36"/>
      <c r="ED580" s="36"/>
      <c r="EE580" s="36"/>
      <c r="EF580" s="36"/>
      <c r="EL580" s="36"/>
      <c r="EM580" s="36"/>
      <c r="EN580" s="36"/>
      <c r="ET580" s="36"/>
      <c r="EU580" s="36"/>
      <c r="EV580" s="36"/>
    </row>
    <row r="581" spans="14:152" s="30" customFormat="1" ht="12.75">
      <c r="N581" s="36">
        <v>5.1000000000000002E-9</v>
      </c>
      <c r="O581" s="36">
        <v>1.18739936388</v>
      </c>
      <c r="P581" s="36">
        <v>13362.517017102</v>
      </c>
      <c r="Q581" s="30">
        <f t="shared" si="304"/>
        <v>-4.0741189632876346E-9</v>
      </c>
      <c r="R581" s="30">
        <f t="shared" si="305"/>
        <v>-4.0727710172180359E-9</v>
      </c>
      <c r="S581" s="30">
        <f t="shared" si="306"/>
        <v>-4.0727710745593101E-9</v>
      </c>
      <c r="T581" s="30">
        <f t="shared" si="307"/>
        <v>-4.0727710745568675E-9</v>
      </c>
      <c r="V581" s="36">
        <v>6.2000000000000003E-10</v>
      </c>
      <c r="W581" s="36">
        <v>0.23148800541</v>
      </c>
      <c r="X581" s="36">
        <v>7314.0085927128002</v>
      </c>
      <c r="Y581" s="30">
        <f t="shared" si="308"/>
        <v>-5.3831324533673226E-10</v>
      </c>
      <c r="Z581" s="30">
        <f t="shared" si="309"/>
        <v>-5.3838718540423087E-10</v>
      </c>
      <c r="AA581" s="30">
        <f t="shared" si="310"/>
        <v>-5.3838718226041753E-10</v>
      </c>
      <c r="AB581" s="30">
        <f t="shared" si="311"/>
        <v>-5.3838718226055081E-10</v>
      </c>
      <c r="AD581" s="36"/>
      <c r="AE581" s="36"/>
      <c r="AF581" s="36"/>
      <c r="AL581" s="36"/>
      <c r="AM581" s="36"/>
      <c r="AN581" s="36"/>
      <c r="AT581" s="36"/>
      <c r="AU581" s="36"/>
      <c r="AV581" s="36"/>
      <c r="BB581" s="36"/>
      <c r="BC581" s="36"/>
      <c r="BD581" s="36"/>
      <c r="BJ581" s="36"/>
      <c r="BK581" s="36"/>
      <c r="BL581" s="36"/>
      <c r="BR581" s="36"/>
      <c r="BS581" s="36"/>
      <c r="BT581" s="36"/>
      <c r="BZ581" s="36"/>
      <c r="CA581" s="36"/>
      <c r="CB581" s="36"/>
      <c r="CH581" s="36"/>
      <c r="CI581" s="36"/>
      <c r="CJ581" s="36"/>
      <c r="CP581" s="36"/>
      <c r="CQ581" s="36"/>
      <c r="CR581" s="36"/>
      <c r="CX581" s="36"/>
      <c r="CY581" s="36"/>
      <c r="CZ581" s="36"/>
      <c r="DF581" s="36">
        <v>2.2499999999999999E-9</v>
      </c>
      <c r="DG581" s="36">
        <v>1.7017925090799999</v>
      </c>
      <c r="DH581" s="36">
        <v>18451.078546565899</v>
      </c>
      <c r="DI581" s="30">
        <f t="shared" si="312"/>
        <v>2.2443958191933196E-9</v>
      </c>
      <c r="DJ581" s="30">
        <f t="shared" si="313"/>
        <v>2.2442991475809834E-9</v>
      </c>
      <c r="DK581" s="30">
        <f t="shared" si="314"/>
        <v>2.2442991517097256E-9</v>
      </c>
      <c r="DL581" s="30">
        <f t="shared" si="315"/>
        <v>2.2442991517095502E-9</v>
      </c>
      <c r="DN581" s="36">
        <v>4.7000000000000003E-10</v>
      </c>
      <c r="DO581" s="36">
        <v>6.25707790441</v>
      </c>
      <c r="DP581" s="36">
        <v>24606.13555322</v>
      </c>
      <c r="DQ581" s="30">
        <f t="shared" si="316"/>
        <v>-9.4598797912901312E-11</v>
      </c>
      <c r="DR581" s="30">
        <f t="shared" si="317"/>
        <v>-9.4226385471453071E-11</v>
      </c>
      <c r="DS581" s="30">
        <f t="shared" si="318"/>
        <v>-9.4226401310476418E-11</v>
      </c>
      <c r="DT581" s="30">
        <f t="shared" si="319"/>
        <v>-9.4226401309808973E-11</v>
      </c>
      <c r="DV581" s="36"/>
      <c r="DW581" s="36"/>
      <c r="DX581" s="36"/>
      <c r="ED581" s="36"/>
      <c r="EE581" s="36"/>
      <c r="EF581" s="36"/>
      <c r="EL581" s="36"/>
      <c r="EM581" s="36"/>
      <c r="EN581" s="36"/>
      <c r="ET581" s="36"/>
      <c r="EU581" s="36"/>
      <c r="EV581" s="36"/>
    </row>
    <row r="582" spans="14:152" s="30" customFormat="1" ht="12.75">
      <c r="N582" s="36">
        <v>4.08E-9</v>
      </c>
      <c r="O582" s="36">
        <v>1.32068176489</v>
      </c>
      <c r="P582" s="36">
        <v>20809.4676246452</v>
      </c>
      <c r="Q582" s="30">
        <f t="shared" si="304"/>
        <v>2.3346280176177092E-9</v>
      </c>
      <c r="R582" s="30">
        <f t="shared" si="305"/>
        <v>2.3323386200025364E-9</v>
      </c>
      <c r="S582" s="30">
        <f t="shared" si="306"/>
        <v>2.3323387173877797E-9</v>
      </c>
      <c r="T582" s="30">
        <f t="shared" si="307"/>
        <v>2.3323387173836884E-9</v>
      </c>
      <c r="V582" s="36">
        <v>7.7999999999999999E-10</v>
      </c>
      <c r="W582" s="36">
        <v>1.6537773116700001</v>
      </c>
      <c r="X582" s="36">
        <v>11614.4332937322</v>
      </c>
      <c r="Y582" s="30">
        <f t="shared" si="308"/>
        <v>7.7694346922842914E-10</v>
      </c>
      <c r="Z582" s="30">
        <f t="shared" si="309"/>
        <v>7.7696975017585279E-10</v>
      </c>
      <c r="AA582" s="30">
        <f t="shared" si="310"/>
        <v>7.7696974906060218E-10</v>
      </c>
      <c r="AB582" s="30">
        <f t="shared" si="311"/>
        <v>7.7696974906064902E-10</v>
      </c>
      <c r="AD582" s="36"/>
      <c r="AE582" s="36"/>
      <c r="AF582" s="36"/>
      <c r="AL582" s="36"/>
      <c r="AM582" s="36"/>
      <c r="AN582" s="36"/>
      <c r="AT582" s="36"/>
      <c r="AU582" s="36"/>
      <c r="AV582" s="36"/>
      <c r="BB582" s="36"/>
      <c r="BC582" s="36"/>
      <c r="BD582" s="36"/>
      <c r="BJ582" s="36"/>
      <c r="BK582" s="36"/>
      <c r="BL582" s="36"/>
      <c r="BR582" s="36"/>
      <c r="BS582" s="36"/>
      <c r="BT582" s="36"/>
      <c r="BZ582" s="36"/>
      <c r="CA582" s="36"/>
      <c r="CB582" s="36"/>
      <c r="CH582" s="36"/>
      <c r="CI582" s="36"/>
      <c r="CJ582" s="36"/>
      <c r="CP582" s="36"/>
      <c r="CQ582" s="36"/>
      <c r="CR582" s="36"/>
      <c r="CX582" s="36"/>
      <c r="CY582" s="36"/>
      <c r="CZ582" s="36"/>
      <c r="DF582" s="36">
        <v>2.88E-9</v>
      </c>
      <c r="DG582" s="36">
        <v>2.2631694528800002</v>
      </c>
      <c r="DH582" s="36">
        <v>6621.8509914859997</v>
      </c>
      <c r="DI582" s="30">
        <f t="shared" si="312"/>
        <v>-2.8640320091433409E-9</v>
      </c>
      <c r="DJ582" s="30">
        <f t="shared" si="313"/>
        <v>-2.8640978647355693E-9</v>
      </c>
      <c r="DK582" s="30">
        <f t="shared" si="314"/>
        <v>-2.864097861937791E-9</v>
      </c>
      <c r="DL582" s="30">
        <f t="shared" si="315"/>
        <v>-2.8640978619379093E-9</v>
      </c>
      <c r="DN582" s="36">
        <v>3.7000000000000001E-10</v>
      </c>
      <c r="DO582" s="36">
        <v>5.0211529601700002</v>
      </c>
      <c r="DP582" s="36">
        <v>11128.976085784199</v>
      </c>
      <c r="DQ582" s="30">
        <f t="shared" si="316"/>
        <v>3.6660357208180902E-10</v>
      </c>
      <c r="DR582" s="30">
        <f t="shared" si="317"/>
        <v>3.6658524927137735E-10</v>
      </c>
      <c r="DS582" s="30">
        <f t="shared" si="318"/>
        <v>3.6658525005164105E-10</v>
      </c>
      <c r="DT582" s="30">
        <f t="shared" si="319"/>
        <v>3.6658525005160827E-10</v>
      </c>
      <c r="DV582" s="36"/>
      <c r="DW582" s="36"/>
      <c r="DX582" s="36"/>
      <c r="ED582" s="36"/>
      <c r="EE582" s="36"/>
      <c r="EF582" s="36"/>
      <c r="EL582" s="36"/>
      <c r="EM582" s="36"/>
      <c r="EN582" s="36"/>
      <c r="ET582" s="36"/>
      <c r="EU582" s="36"/>
      <c r="EV582" s="36"/>
    </row>
    <row r="583" spans="14:152" s="30" customFormat="1" ht="12.75">
      <c r="N583" s="36">
        <v>4.2700000000000004E-9</v>
      </c>
      <c r="O583" s="36">
        <v>1.1610074204</v>
      </c>
      <c r="P583" s="36">
        <v>19004.647949408401</v>
      </c>
      <c r="Q583" s="30">
        <f t="shared" si="304"/>
        <v>-3.6644062959497596E-9</v>
      </c>
      <c r="R583" s="30">
        <f t="shared" si="305"/>
        <v>-3.663036167341831E-9</v>
      </c>
      <c r="S583" s="30">
        <f t="shared" si="306"/>
        <v>-3.6630362256401872E-9</v>
      </c>
      <c r="T583" s="30">
        <f t="shared" si="307"/>
        <v>-3.6630362256377234E-9</v>
      </c>
      <c r="V583" s="36">
        <v>6.8000000000000003E-10</v>
      </c>
      <c r="W583" s="36">
        <v>1.1086647539400001</v>
      </c>
      <c r="X583" s="36">
        <v>6155.0570066540004</v>
      </c>
      <c r="Y583" s="30">
        <f t="shared" si="308"/>
        <v>-2.1603518165358784E-11</v>
      </c>
      <c r="Z583" s="30">
        <f t="shared" si="309"/>
        <v>-2.1741032266195858E-11</v>
      </c>
      <c r="AA583" s="30">
        <f t="shared" si="310"/>
        <v>-2.1741026418106468E-11</v>
      </c>
      <c r="AB583" s="30">
        <f t="shared" si="311"/>
        <v>-2.1741026418352755E-11</v>
      </c>
      <c r="AD583" s="36"/>
      <c r="AE583" s="36"/>
      <c r="AF583" s="36"/>
      <c r="AL583" s="36"/>
      <c r="AM583" s="36"/>
      <c r="AN583" s="36"/>
      <c r="AT583" s="36"/>
      <c r="AU583" s="36"/>
      <c r="AV583" s="36"/>
      <c r="BB583" s="36"/>
      <c r="BC583" s="36"/>
      <c r="BD583" s="36"/>
      <c r="BJ583" s="36"/>
      <c r="BK583" s="36"/>
      <c r="BL583" s="36"/>
      <c r="BR583" s="36"/>
      <c r="BS583" s="36"/>
      <c r="BT583" s="36"/>
      <c r="BZ583" s="36"/>
      <c r="CA583" s="36"/>
      <c r="CB583" s="36"/>
      <c r="CH583" s="36"/>
      <c r="CI583" s="36"/>
      <c r="CJ583" s="36"/>
      <c r="CP583" s="36"/>
      <c r="CQ583" s="36"/>
      <c r="CR583" s="36"/>
      <c r="CX583" s="36"/>
      <c r="CY583" s="36"/>
      <c r="CZ583" s="36"/>
      <c r="DF583" s="36">
        <v>2.3100000000000001E-9</v>
      </c>
      <c r="DG583" s="36">
        <v>2.1986126530500001</v>
      </c>
      <c r="DH583" s="36">
        <v>3936.7908007087999</v>
      </c>
      <c r="DI583" s="30">
        <f t="shared" si="312"/>
        <v>1.6427700461840933E-9</v>
      </c>
      <c r="DJ583" s="30">
        <f t="shared" si="313"/>
        <v>1.6425598686818335E-9</v>
      </c>
      <c r="DK583" s="30">
        <f t="shared" si="314"/>
        <v>1.6425598776207128E-9</v>
      </c>
      <c r="DL583" s="30">
        <f t="shared" si="315"/>
        <v>1.6425598776203379E-9</v>
      </c>
      <c r="DN583" s="36">
        <v>3.9E-10</v>
      </c>
      <c r="DO583" s="36">
        <v>1.7142191986999999</v>
      </c>
      <c r="DP583" s="36">
        <v>7696.8878712838005</v>
      </c>
      <c r="DQ583" s="30">
        <f t="shared" si="316"/>
        <v>-3.8714693681438598E-10</v>
      </c>
      <c r="DR583" s="30">
        <f t="shared" si="317"/>
        <v>-3.8713501064909728E-10</v>
      </c>
      <c r="DS583" s="30">
        <f t="shared" si="318"/>
        <v>-3.8713501115681252E-10</v>
      </c>
      <c r="DT583" s="30">
        <f t="shared" si="319"/>
        <v>-3.8713501115679107E-10</v>
      </c>
      <c r="DV583" s="36"/>
      <c r="DW583" s="36"/>
      <c r="DX583" s="36"/>
      <c r="ED583" s="36"/>
      <c r="EE583" s="36"/>
      <c r="EF583" s="36"/>
      <c r="EL583" s="36"/>
      <c r="EM583" s="36"/>
      <c r="EN583" s="36"/>
      <c r="ET583" s="36"/>
      <c r="EU583" s="36"/>
      <c r="EV583" s="36"/>
    </row>
    <row r="584" spans="14:152" s="30" customFormat="1" ht="12.75">
      <c r="N584" s="36">
        <v>4.2000000000000004E-9</v>
      </c>
      <c r="O584" s="36">
        <v>3.4918018095300001</v>
      </c>
      <c r="P584" s="36">
        <v>1655.5603041981999</v>
      </c>
      <c r="Q584" s="30">
        <f t="shared" si="304"/>
        <v>3.4767819174897251E-9</v>
      </c>
      <c r="R584" s="30">
        <f t="shared" si="305"/>
        <v>3.4769101442678201E-9</v>
      </c>
      <c r="S584" s="30">
        <f t="shared" si="306"/>
        <v>3.4769101388148933E-9</v>
      </c>
      <c r="T584" s="30">
        <f t="shared" si="307"/>
        <v>3.4769101388151237E-9</v>
      </c>
      <c r="V584" s="36">
        <v>6.8000000000000003E-10</v>
      </c>
      <c r="W584" s="36">
        <v>4.4571354046099998</v>
      </c>
      <c r="X584" s="36">
        <v>9175.7544453482005</v>
      </c>
      <c r="Y584" s="30">
        <f t="shared" si="308"/>
        <v>-5.1772619246157309E-10</v>
      </c>
      <c r="Z584" s="30">
        <f t="shared" si="309"/>
        <v>-5.1785914442733886E-10</v>
      </c>
      <c r="AA584" s="30">
        <f t="shared" si="310"/>
        <v>-5.1785913877424696E-10</v>
      </c>
      <c r="AB584" s="30">
        <f t="shared" si="311"/>
        <v>-5.1785913877448498E-10</v>
      </c>
      <c r="AD584" s="36"/>
      <c r="AE584" s="36"/>
      <c r="AF584" s="36"/>
      <c r="AL584" s="36"/>
      <c r="AM584" s="36"/>
      <c r="AN584" s="36"/>
      <c r="AT584" s="36"/>
      <c r="AU584" s="36"/>
      <c r="AV584" s="36"/>
      <c r="BB584" s="36"/>
      <c r="BC584" s="36"/>
      <c r="BD584" s="36"/>
      <c r="BJ584" s="36"/>
      <c r="BK584" s="36"/>
      <c r="BL584" s="36"/>
      <c r="BR584" s="36"/>
      <c r="BS584" s="36"/>
      <c r="BT584" s="36"/>
      <c r="BZ584" s="36"/>
      <c r="CA584" s="36"/>
      <c r="CB584" s="36"/>
      <c r="CH584" s="36"/>
      <c r="CI584" s="36"/>
      <c r="CJ584" s="36"/>
      <c r="CP584" s="36"/>
      <c r="CQ584" s="36"/>
      <c r="CR584" s="36"/>
      <c r="CX584" s="36"/>
      <c r="CY584" s="36"/>
      <c r="CZ584" s="36"/>
      <c r="DF584" s="36">
        <v>2.5099999999999998E-9</v>
      </c>
      <c r="DG584" s="36">
        <v>5.5123212188300004</v>
      </c>
      <c r="DH584" s="36">
        <v>3416.8784979754</v>
      </c>
      <c r="DI584" s="30">
        <f t="shared" si="312"/>
        <v>1.6253333288373099E-9</v>
      </c>
      <c r="DJ584" s="30">
        <f t="shared" si="313"/>
        <v>1.6251184853083258E-9</v>
      </c>
      <c r="DK584" s="30">
        <f t="shared" si="314"/>
        <v>1.6251184944454901E-9</v>
      </c>
      <c r="DL584" s="30">
        <f t="shared" si="315"/>
        <v>1.6251184944451027E-9</v>
      </c>
      <c r="DN584" s="36">
        <v>3.7000000000000001E-10</v>
      </c>
      <c r="DO584" s="36">
        <v>4.3465298511999997</v>
      </c>
      <c r="DP584" s="36">
        <v>3283.7140517642001</v>
      </c>
      <c r="DQ584" s="30">
        <f t="shared" si="316"/>
        <v>1.0115038835116267E-10</v>
      </c>
      <c r="DR584" s="30">
        <f t="shared" si="317"/>
        <v>1.011119704708608E-10</v>
      </c>
      <c r="DS584" s="30">
        <f t="shared" si="318"/>
        <v>1.0111197210469699E-10</v>
      </c>
      <c r="DT584" s="30">
        <f t="shared" si="319"/>
        <v>1.0111197210462744E-10</v>
      </c>
      <c r="DV584" s="36"/>
      <c r="DW584" s="36"/>
      <c r="DX584" s="36"/>
      <c r="ED584" s="36"/>
      <c r="EE584" s="36"/>
      <c r="EF584" s="36"/>
      <c r="EL584" s="36"/>
      <c r="EM584" s="36"/>
      <c r="EN584" s="36"/>
      <c r="ET584" s="36"/>
      <c r="EU584" s="36"/>
      <c r="EV584" s="36"/>
    </row>
    <row r="585" spans="14:152" s="30" customFormat="1" ht="12.75">
      <c r="N585" s="36">
        <v>4.3299999999999997E-9</v>
      </c>
      <c r="O585" s="36">
        <v>0.55429134486999998</v>
      </c>
      <c r="P585" s="36">
        <v>9945.5712088237997</v>
      </c>
      <c r="Q585" s="30">
        <f t="shared" si="304"/>
        <v>-1.6390736424600419E-9</v>
      </c>
      <c r="R585" s="30">
        <f t="shared" si="305"/>
        <v>-1.6377632841879353E-9</v>
      </c>
      <c r="S585" s="30">
        <f t="shared" si="306"/>
        <v>-1.6377633399177395E-9</v>
      </c>
      <c r="T585" s="30">
        <f t="shared" si="307"/>
        <v>-1.6377633399153756E-9</v>
      </c>
      <c r="V585" s="36">
        <v>8.0999999999999999E-10</v>
      </c>
      <c r="W585" s="36">
        <v>3.6655357742799999</v>
      </c>
      <c r="X585" s="36">
        <v>15265.8865193004</v>
      </c>
      <c r="Y585" s="30">
        <f t="shared" si="308"/>
        <v>6.1736563417371988E-10</v>
      </c>
      <c r="Z585" s="30">
        <f t="shared" si="309"/>
        <v>6.1762869435948463E-10</v>
      </c>
      <c r="AA585" s="30">
        <f t="shared" si="310"/>
        <v>6.1762868317553901E-10</v>
      </c>
      <c r="AB585" s="30">
        <f t="shared" si="311"/>
        <v>6.1762868317600812E-10</v>
      </c>
      <c r="AD585" s="36"/>
      <c r="AE585" s="36"/>
      <c r="AF585" s="36"/>
      <c r="AL585" s="36"/>
      <c r="AM585" s="36"/>
      <c r="AN585" s="36"/>
      <c r="AT585" s="36"/>
      <c r="AU585" s="36"/>
      <c r="AV585" s="36"/>
      <c r="BB585" s="36"/>
      <c r="BC585" s="36"/>
      <c r="BD585" s="36"/>
      <c r="BJ585" s="36"/>
      <c r="BK585" s="36"/>
      <c r="BL585" s="36"/>
      <c r="BR585" s="36"/>
      <c r="BS585" s="36"/>
      <c r="BT585" s="36"/>
      <c r="BZ585" s="36"/>
      <c r="CA585" s="36"/>
      <c r="CB585" s="36"/>
      <c r="CH585" s="36"/>
      <c r="CI585" s="36"/>
      <c r="CJ585" s="36"/>
      <c r="CP585" s="36"/>
      <c r="CQ585" s="36"/>
      <c r="CR585" s="36"/>
      <c r="CX585" s="36"/>
      <c r="CY585" s="36"/>
      <c r="CZ585" s="36"/>
      <c r="DF585" s="36">
        <v>2.45E-9</v>
      </c>
      <c r="DG585" s="36">
        <v>3.3061394227399998</v>
      </c>
      <c r="DH585" s="36">
        <v>1197.9701285736001</v>
      </c>
      <c r="DI585" s="30">
        <f t="shared" si="312"/>
        <v>-2.4038035017672513E-9</v>
      </c>
      <c r="DJ585" s="30">
        <f t="shared" si="313"/>
        <v>-2.403784852492684E-9</v>
      </c>
      <c r="DK585" s="30">
        <f t="shared" si="314"/>
        <v>-2.4037848532858675E-9</v>
      </c>
      <c r="DL585" s="30">
        <f t="shared" si="315"/>
        <v>-2.4037848532858344E-9</v>
      </c>
      <c r="DN585" s="36">
        <v>3.7000000000000001E-10</v>
      </c>
      <c r="DO585" s="36">
        <v>5.5727480920000003E-2</v>
      </c>
      <c r="DP585" s="36">
        <v>21150.813365883601</v>
      </c>
      <c r="DQ585" s="30">
        <f t="shared" si="316"/>
        <v>-2.0684354888465016E-10</v>
      </c>
      <c r="DR585" s="30">
        <f t="shared" si="317"/>
        <v>-2.066302017138291E-10</v>
      </c>
      <c r="DS585" s="30">
        <f t="shared" si="318"/>
        <v>-2.0663021078904443E-10</v>
      </c>
      <c r="DT585" s="30">
        <f t="shared" si="319"/>
        <v>-2.0663021078866059E-10</v>
      </c>
      <c r="DV585" s="36"/>
      <c r="DW585" s="36"/>
      <c r="DX585" s="36"/>
      <c r="ED585" s="36"/>
      <c r="EE585" s="36"/>
      <c r="EF585" s="36"/>
      <c r="EL585" s="36"/>
      <c r="EM585" s="36"/>
      <c r="EN585" s="36"/>
      <c r="ET585" s="36"/>
      <c r="EU585" s="36"/>
      <c r="EV585" s="36"/>
    </row>
    <row r="586" spans="14:152" s="30" customFormat="1" ht="12.75">
      <c r="N586" s="36">
        <v>4.2400000000000002E-9</v>
      </c>
      <c r="O586" s="36">
        <v>4.6085467168800003</v>
      </c>
      <c r="P586" s="36">
        <v>6518.7582172674001</v>
      </c>
      <c r="Q586" s="30">
        <f t="shared" si="304"/>
        <v>4.2098843336903654E-9</v>
      </c>
      <c r="R586" s="30">
        <f t="shared" si="305"/>
        <v>4.2097761400921257E-9</v>
      </c>
      <c r="S586" s="30">
        <f t="shared" si="306"/>
        <v>4.2097761446974223E-9</v>
      </c>
      <c r="T586" s="30">
        <f t="shared" si="307"/>
        <v>4.2097761446972287E-9</v>
      </c>
      <c r="V586" s="36">
        <v>6.8000000000000003E-10</v>
      </c>
      <c r="W586" s="36">
        <v>5.5979285241100003</v>
      </c>
      <c r="X586" s="36">
        <v>377.37360791579999</v>
      </c>
      <c r="Y586" s="30">
        <f t="shared" si="308"/>
        <v>-6.3545616234771348E-10</v>
      </c>
      <c r="Z586" s="30">
        <f t="shared" si="309"/>
        <v>-6.3545916512679159E-10</v>
      </c>
      <c r="AA586" s="30">
        <f t="shared" si="310"/>
        <v>-6.3545916499909341E-10</v>
      </c>
      <c r="AB586" s="30">
        <f t="shared" si="311"/>
        <v>-6.3545916499909878E-10</v>
      </c>
      <c r="AD586" s="36"/>
      <c r="AE586" s="36"/>
      <c r="AF586" s="36"/>
      <c r="AL586" s="36"/>
      <c r="AM586" s="36"/>
      <c r="AN586" s="36"/>
      <c r="AT586" s="36"/>
      <c r="AU586" s="36"/>
      <c r="AV586" s="36"/>
      <c r="BB586" s="36"/>
      <c r="BC586" s="36"/>
      <c r="BD586" s="36"/>
      <c r="BJ586" s="36"/>
      <c r="BK586" s="36"/>
      <c r="BL586" s="36"/>
      <c r="BR586" s="36"/>
      <c r="BS586" s="36"/>
      <c r="BT586" s="36"/>
      <c r="BZ586" s="36"/>
      <c r="CA586" s="36"/>
      <c r="CB586" s="36"/>
      <c r="CH586" s="36"/>
      <c r="CI586" s="36"/>
      <c r="CJ586" s="36"/>
      <c r="CP586" s="36"/>
      <c r="CQ586" s="36"/>
      <c r="CR586" s="36"/>
      <c r="CX586" s="36"/>
      <c r="CY586" s="36"/>
      <c r="CZ586" s="36"/>
      <c r="DF586" s="36">
        <v>2.5300000000000002E-9</v>
      </c>
      <c r="DG586" s="36">
        <v>4.5430813168900004</v>
      </c>
      <c r="DH586" s="36">
        <v>2285.1626497737002</v>
      </c>
      <c r="DI586" s="30">
        <f t="shared" si="312"/>
        <v>-6.8260090958737824E-10</v>
      </c>
      <c r="DJ586" s="30">
        <f t="shared" si="313"/>
        <v>-6.8278390837874775E-10</v>
      </c>
      <c r="DK586" s="30">
        <f t="shared" si="314"/>
        <v>-6.8278390059637964E-10</v>
      </c>
      <c r="DL586" s="30">
        <f t="shared" si="315"/>
        <v>-6.8278390059670855E-10</v>
      </c>
      <c r="DN586" s="36">
        <v>4.2E-10</v>
      </c>
      <c r="DO586" s="36">
        <v>4.9787204145999997</v>
      </c>
      <c r="DP586" s="36">
        <v>13575.7488022372</v>
      </c>
      <c r="DQ586" s="30">
        <f t="shared" si="316"/>
        <v>1.6077588706804602E-10</v>
      </c>
      <c r="DR586" s="30">
        <f t="shared" si="317"/>
        <v>1.6060271699460322E-10</v>
      </c>
      <c r="DS586" s="30">
        <f t="shared" si="318"/>
        <v>1.6060272435974534E-10</v>
      </c>
      <c r="DT586" s="30">
        <f t="shared" si="319"/>
        <v>1.6060272435943649E-10</v>
      </c>
      <c r="DV586" s="36"/>
      <c r="DW586" s="36"/>
      <c r="DX586" s="36"/>
      <c r="ED586" s="36"/>
      <c r="EE586" s="36"/>
      <c r="EF586" s="36"/>
      <c r="EL586" s="36"/>
      <c r="EM586" s="36"/>
      <c r="EN586" s="36"/>
      <c r="ET586" s="36"/>
      <c r="EU586" s="36"/>
      <c r="EV586" s="36"/>
    </row>
    <row r="587" spans="14:152" s="30" customFormat="1" ht="12.75">
      <c r="N587" s="36">
        <v>4.1499999999999999E-9</v>
      </c>
      <c r="O587" s="36">
        <v>5.6712034381600001</v>
      </c>
      <c r="P587" s="36">
        <v>99.569655869599998</v>
      </c>
      <c r="Q587" s="30">
        <f t="shared" si="304"/>
        <v>1.641824537676619E-9</v>
      </c>
      <c r="R587" s="30">
        <f t="shared" si="305"/>
        <v>1.6418120626669347E-9</v>
      </c>
      <c r="S587" s="30">
        <f t="shared" si="306"/>
        <v>1.641812063197464E-9</v>
      </c>
      <c r="T587" s="30">
        <f t="shared" si="307"/>
        <v>1.6418120631974433E-9</v>
      </c>
      <c r="V587" s="36">
        <v>5.9000000000000003E-10</v>
      </c>
      <c r="W587" s="36">
        <v>6.2568999514700003</v>
      </c>
      <c r="X587" s="36">
        <v>41427.486983178802</v>
      </c>
      <c r="Y587" s="30">
        <f t="shared" si="308"/>
        <v>-5.4620031168162145E-10</v>
      </c>
      <c r="Z587" s="30">
        <f t="shared" si="309"/>
        <v>-5.45896011808099E-10</v>
      </c>
      <c r="AA587" s="30">
        <f t="shared" si="310"/>
        <v>-5.4589602477069604E-10</v>
      </c>
      <c r="AB587" s="30">
        <f t="shared" si="311"/>
        <v>-5.4589602477014897E-10</v>
      </c>
      <c r="AD587" s="36"/>
      <c r="AE587" s="36"/>
      <c r="AF587" s="36"/>
      <c r="AL587" s="36"/>
      <c r="AM587" s="36"/>
      <c r="AN587" s="36"/>
      <c r="AT587" s="36"/>
      <c r="AU587" s="36"/>
      <c r="AV587" s="36"/>
      <c r="BB587" s="36"/>
      <c r="BC587" s="36"/>
      <c r="BD587" s="36"/>
      <c r="BJ587" s="36"/>
      <c r="BK587" s="36"/>
      <c r="BL587" s="36"/>
      <c r="BR587" s="36"/>
      <c r="BS587" s="36"/>
      <c r="BT587" s="36"/>
      <c r="BZ587" s="36"/>
      <c r="CA587" s="36"/>
      <c r="CB587" s="36"/>
      <c r="CH587" s="36"/>
      <c r="CI587" s="36"/>
      <c r="CJ587" s="36"/>
      <c r="CP587" s="36"/>
      <c r="CQ587" s="36"/>
      <c r="CR587" s="36"/>
      <c r="CX587" s="36"/>
      <c r="CY587" s="36"/>
      <c r="CZ587" s="36"/>
      <c r="DF587" s="36">
        <v>2.2499999999999999E-9</v>
      </c>
      <c r="DG587" s="36">
        <v>5.50822507089</v>
      </c>
      <c r="DH587" s="36">
        <v>4936.7988689843996</v>
      </c>
      <c r="DI587" s="30">
        <f t="shared" si="312"/>
        <v>-2.2318986325581942E-9</v>
      </c>
      <c r="DJ587" s="30">
        <f t="shared" si="313"/>
        <v>-2.2319448262682614E-9</v>
      </c>
      <c r="DK587" s="30">
        <f t="shared" si="314"/>
        <v>-2.231944824305016E-9</v>
      </c>
      <c r="DL587" s="30">
        <f t="shared" si="315"/>
        <v>-2.2319448243050983E-9</v>
      </c>
      <c r="DN587" s="36">
        <v>5.0000000000000003E-10</v>
      </c>
      <c r="DO587" s="36">
        <v>4.2417033228800003</v>
      </c>
      <c r="DP587" s="36">
        <v>7747.7203305896001</v>
      </c>
      <c r="DQ587" s="30">
        <f t="shared" si="316"/>
        <v>2.6296602742757905E-10</v>
      </c>
      <c r="DR587" s="30">
        <f t="shared" si="317"/>
        <v>2.6285771134402172E-10</v>
      </c>
      <c r="DS587" s="30">
        <f t="shared" si="318"/>
        <v>2.6285771595077749E-10</v>
      </c>
      <c r="DT587" s="30">
        <f t="shared" si="319"/>
        <v>2.6285771595058409E-10</v>
      </c>
      <c r="DV587" s="36"/>
      <c r="DW587" s="36"/>
      <c r="DX587" s="36"/>
      <c r="ED587" s="36"/>
      <c r="EE587" s="36"/>
      <c r="EF587" s="36"/>
      <c r="EL587" s="36"/>
      <c r="EM587" s="36"/>
      <c r="EN587" s="36"/>
      <c r="ET587" s="36"/>
      <c r="EU587" s="36"/>
      <c r="EV587" s="36"/>
    </row>
    <row r="588" spans="14:152" s="30" customFormat="1" ht="12.75">
      <c r="N588" s="36">
        <v>4.7600000000000001E-9</v>
      </c>
      <c r="O588" s="36">
        <v>5.9453744328899996</v>
      </c>
      <c r="P588" s="36">
        <v>48835.193856448503</v>
      </c>
      <c r="Q588" s="30">
        <f t="shared" si="304"/>
        <v>2.8413396040399525E-9</v>
      </c>
      <c r="R588" s="30">
        <f t="shared" si="305"/>
        <v>2.8352053316986587E-9</v>
      </c>
      <c r="S588" s="30">
        <f t="shared" si="306"/>
        <v>2.8352055927283148E-9</v>
      </c>
      <c r="T588" s="30">
        <f t="shared" si="307"/>
        <v>2.8352055927174473E-9</v>
      </c>
      <c r="V588" s="36">
        <v>7.2E-10</v>
      </c>
      <c r="W588" s="36">
        <v>3.3973985314199999</v>
      </c>
      <c r="X588" s="36">
        <v>685.11136452879998</v>
      </c>
      <c r="Y588" s="30">
        <f t="shared" si="308"/>
        <v>6.6281251711643491E-10</v>
      </c>
      <c r="Z588" s="30">
        <f t="shared" si="309"/>
        <v>6.6280618379160314E-10</v>
      </c>
      <c r="AA588" s="30">
        <f t="shared" si="310"/>
        <v>6.628061840609498E-10</v>
      </c>
      <c r="AB588" s="30">
        <f t="shared" si="311"/>
        <v>6.6280618406093843E-10</v>
      </c>
      <c r="AD588" s="36"/>
      <c r="AE588" s="36"/>
      <c r="AF588" s="36"/>
      <c r="AL588" s="36"/>
      <c r="AM588" s="36"/>
      <c r="AN588" s="36"/>
      <c r="AT588" s="36"/>
      <c r="AU588" s="36"/>
      <c r="AV588" s="36"/>
      <c r="BB588" s="36"/>
      <c r="BC588" s="36"/>
      <c r="BD588" s="36"/>
      <c r="BJ588" s="36"/>
      <c r="BK588" s="36"/>
      <c r="BL588" s="36"/>
      <c r="BR588" s="36"/>
      <c r="BS588" s="36"/>
      <c r="BT588" s="36"/>
      <c r="BZ588" s="36"/>
      <c r="CA588" s="36"/>
      <c r="CB588" s="36"/>
      <c r="CH588" s="36"/>
      <c r="CI588" s="36"/>
      <c r="CJ588" s="36"/>
      <c r="CP588" s="36"/>
      <c r="CQ588" s="36"/>
      <c r="CR588" s="36"/>
      <c r="CX588" s="36"/>
      <c r="CY588" s="36"/>
      <c r="CZ588" s="36"/>
      <c r="DF588" s="36">
        <v>2.4899999999999999E-9</v>
      </c>
      <c r="DG588" s="36">
        <v>1.06089727346</v>
      </c>
      <c r="DH588" s="36">
        <v>3313.2108706029999</v>
      </c>
      <c r="DI588" s="30">
        <f t="shared" si="312"/>
        <v>7.6387790743219633E-11</v>
      </c>
      <c r="DJ588" s="30">
        <f t="shared" si="313"/>
        <v>7.665885369395237E-11</v>
      </c>
      <c r="DK588" s="30">
        <f t="shared" si="314"/>
        <v>7.6658842166385881E-11</v>
      </c>
      <c r="DL588" s="30">
        <f t="shared" si="315"/>
        <v>7.6658842166872199E-11</v>
      </c>
      <c r="DN588" s="36">
        <v>3.7000000000000001E-10</v>
      </c>
      <c r="DO588" s="36">
        <v>4.0749631218599998</v>
      </c>
      <c r="DP588" s="36">
        <v>8646.0634802536006</v>
      </c>
      <c r="DQ588" s="30">
        <f t="shared" si="316"/>
        <v>3.6740390051306678E-10</v>
      </c>
      <c r="DR588" s="30">
        <f t="shared" si="317"/>
        <v>3.6741632104426445E-10</v>
      </c>
      <c r="DS588" s="30">
        <f t="shared" si="318"/>
        <v>3.6741632051668323E-10</v>
      </c>
      <c r="DT588" s="30">
        <f t="shared" si="319"/>
        <v>3.6741632051670556E-10</v>
      </c>
      <c r="DV588" s="36"/>
      <c r="DW588" s="36"/>
      <c r="DX588" s="36"/>
      <c r="ED588" s="36"/>
      <c r="EE588" s="36"/>
      <c r="EF588" s="36"/>
      <c r="EL588" s="36"/>
      <c r="EM588" s="36"/>
      <c r="EN588" s="36"/>
      <c r="ET588" s="36"/>
      <c r="EU588" s="36"/>
      <c r="EV588" s="36"/>
    </row>
    <row r="589" spans="14:152" s="30" customFormat="1" ht="12.75">
      <c r="N589" s="36">
        <v>4.0499999999999999E-9</v>
      </c>
      <c r="O589" s="36">
        <v>5.6320620028699997</v>
      </c>
      <c r="P589" s="36">
        <v>3450.8187479192002</v>
      </c>
      <c r="Q589" s="30">
        <f t="shared" si="304"/>
        <v>2.4053432217772895E-9</v>
      </c>
      <c r="R589" s="30">
        <f t="shared" si="305"/>
        <v>2.4049735940317439E-9</v>
      </c>
      <c r="S589" s="30">
        <f t="shared" si="306"/>
        <v>2.4049736097516923E-9</v>
      </c>
      <c r="T589" s="30">
        <f t="shared" si="307"/>
        <v>2.4049736097510207E-9</v>
      </c>
      <c r="V589" s="36">
        <v>6.2000000000000003E-10</v>
      </c>
      <c r="W589" s="36">
        <v>0.11206359087999999</v>
      </c>
      <c r="X589" s="36">
        <v>14047.4937610252</v>
      </c>
      <c r="Y589" s="30">
        <f t="shared" si="308"/>
        <v>-4.4746078368708575E-10</v>
      </c>
      <c r="Z589" s="30">
        <f t="shared" si="309"/>
        <v>-4.4765890950410997E-10</v>
      </c>
      <c r="AA589" s="30">
        <f t="shared" si="310"/>
        <v>-4.4765890108037542E-10</v>
      </c>
      <c r="AB589" s="30">
        <f t="shared" si="311"/>
        <v>-4.4765890108072899E-10</v>
      </c>
      <c r="AD589" s="36"/>
      <c r="AE589" s="36"/>
      <c r="AF589" s="36"/>
      <c r="AL589" s="36"/>
      <c r="AM589" s="36"/>
      <c r="AN589" s="36"/>
      <c r="AT589" s="36"/>
      <c r="AU589" s="36"/>
      <c r="AV589" s="36"/>
      <c r="BB589" s="36"/>
      <c r="BC589" s="36"/>
      <c r="BD589" s="36"/>
      <c r="BJ589" s="36"/>
      <c r="BK589" s="36"/>
      <c r="BL589" s="36"/>
      <c r="BR589" s="36"/>
      <c r="BS589" s="36"/>
      <c r="BT589" s="36"/>
      <c r="BZ589" s="36"/>
      <c r="CA589" s="36"/>
      <c r="CB589" s="36"/>
      <c r="CH589" s="36"/>
      <c r="CI589" s="36"/>
      <c r="CJ589" s="36"/>
      <c r="CP589" s="36"/>
      <c r="CQ589" s="36"/>
      <c r="CR589" s="36"/>
      <c r="CX589" s="36"/>
      <c r="CY589" s="36"/>
      <c r="CZ589" s="36"/>
      <c r="DF589" s="36">
        <v>3.0899999999999999E-9</v>
      </c>
      <c r="DG589" s="36">
        <v>6.2193667583799996</v>
      </c>
      <c r="DH589" s="36">
        <v>16304.913130090799</v>
      </c>
      <c r="DI589" s="30">
        <f t="shared" si="312"/>
        <v>-2.4810800854094244E-9</v>
      </c>
      <c r="DJ589" s="30">
        <f t="shared" si="313"/>
        <v>-2.4820669063877539E-9</v>
      </c>
      <c r="DK589" s="30">
        <f t="shared" si="314"/>
        <v>-2.4820668644360319E-9</v>
      </c>
      <c r="DL589" s="30">
        <f t="shared" si="315"/>
        <v>-2.4820668644377842E-9</v>
      </c>
      <c r="DN589" s="36">
        <v>3.7999999999999998E-10</v>
      </c>
      <c r="DO589" s="36">
        <v>0.44080908793000001</v>
      </c>
      <c r="DP589" s="36">
        <v>24491.425792583399</v>
      </c>
      <c r="DQ589" s="30">
        <f t="shared" si="316"/>
        <v>-3.6671476062574448E-10</v>
      </c>
      <c r="DR589" s="30">
        <f t="shared" si="317"/>
        <v>-3.6663445495819786E-10</v>
      </c>
      <c r="DS589" s="30">
        <f t="shared" si="318"/>
        <v>-3.6663445837843801E-10</v>
      </c>
      <c r="DT589" s="30">
        <f t="shared" si="319"/>
        <v>-3.666344583782932E-10</v>
      </c>
      <c r="DV589" s="36"/>
      <c r="DW589" s="36"/>
      <c r="DX589" s="36"/>
      <c r="ED589" s="36"/>
      <c r="EE589" s="36"/>
      <c r="EF589" s="36"/>
      <c r="EL589" s="36"/>
      <c r="EM589" s="36"/>
      <c r="EN589" s="36"/>
      <c r="ET589" s="36"/>
      <c r="EU589" s="36"/>
      <c r="EV589" s="36"/>
    </row>
    <row r="590" spans="14:152" s="30" customFormat="1" ht="12.75">
      <c r="N590" s="36">
        <v>4.9499999999999997E-9</v>
      </c>
      <c r="O590" s="36">
        <v>4.3831749023500004</v>
      </c>
      <c r="P590" s="36">
        <v>2480.3024979470001</v>
      </c>
      <c r="Q590" s="30">
        <f t="shared" si="304"/>
        <v>-4.9423137787065186E-9</v>
      </c>
      <c r="R590" s="30">
        <f t="shared" si="305"/>
        <v>-4.9423362443835786E-9</v>
      </c>
      <c r="S590" s="30">
        <f t="shared" si="306"/>
        <v>-4.9423362434288708E-9</v>
      </c>
      <c r="T590" s="30">
        <f t="shared" si="307"/>
        <v>-4.9423362434289121E-9</v>
      </c>
      <c r="V590" s="36">
        <v>5.7E-10</v>
      </c>
      <c r="W590" s="36">
        <v>4.3181963098700002</v>
      </c>
      <c r="X590" s="36">
        <v>95.979227217800002</v>
      </c>
      <c r="Y590" s="30">
        <f t="shared" si="308"/>
        <v>-4.5567875810484958E-10</v>
      </c>
      <c r="Z590" s="30">
        <f t="shared" si="309"/>
        <v>-4.5567983847458102E-10</v>
      </c>
      <c r="AA590" s="30">
        <f t="shared" si="310"/>
        <v>-4.5567983842863584E-10</v>
      </c>
      <c r="AB590" s="30">
        <f t="shared" si="311"/>
        <v>-4.5567983842863785E-10</v>
      </c>
      <c r="AD590" s="36"/>
      <c r="AE590" s="36"/>
      <c r="AF590" s="36"/>
      <c r="AL590" s="36"/>
      <c r="AM590" s="36"/>
      <c r="AN590" s="36"/>
      <c r="AT590" s="36"/>
      <c r="AU590" s="36"/>
      <c r="AV590" s="36"/>
      <c r="BB590" s="36"/>
      <c r="BC590" s="36"/>
      <c r="BD590" s="36"/>
      <c r="BJ590" s="36"/>
      <c r="BK590" s="36"/>
      <c r="BL590" s="36"/>
      <c r="BR590" s="36"/>
      <c r="BS590" s="36"/>
      <c r="BT590" s="36"/>
      <c r="BZ590" s="36"/>
      <c r="CA590" s="36"/>
      <c r="CB590" s="36"/>
      <c r="CH590" s="36"/>
      <c r="CI590" s="36"/>
      <c r="CJ590" s="36"/>
      <c r="CP590" s="36"/>
      <c r="CQ590" s="36"/>
      <c r="CR590" s="36"/>
      <c r="CX590" s="36"/>
      <c r="CY590" s="36"/>
      <c r="CZ590" s="36"/>
      <c r="DF590" s="36">
        <v>2.4399999999999998E-9</v>
      </c>
      <c r="DG590" s="36">
        <v>1.9485522418100001</v>
      </c>
      <c r="DH590" s="36">
        <v>3.5904286517999999</v>
      </c>
      <c r="DI590" s="30">
        <f t="shared" si="312"/>
        <v>-8.5463405209743848E-10</v>
      </c>
      <c r="DJ590" s="30">
        <f t="shared" si="313"/>
        <v>-8.5463378235977667E-10</v>
      </c>
      <c r="DK590" s="30">
        <f t="shared" si="314"/>
        <v>-8.5463378237124791E-10</v>
      </c>
      <c r="DL590" s="30">
        <f t="shared" si="315"/>
        <v>-8.5463378237124739E-10</v>
      </c>
      <c r="DN590" s="36">
        <v>3.6E-10</v>
      </c>
      <c r="DO590" s="36">
        <v>1.73681874925</v>
      </c>
      <c r="DP590" s="36">
        <v>3468.6312700372</v>
      </c>
      <c r="DQ590" s="30">
        <f t="shared" si="316"/>
        <v>7.7332876521642505E-11</v>
      </c>
      <c r="DR590" s="30">
        <f t="shared" si="317"/>
        <v>7.7372965346408906E-11</v>
      </c>
      <c r="DS590" s="30">
        <f t="shared" si="318"/>
        <v>7.7372963641558709E-11</v>
      </c>
      <c r="DT590" s="30">
        <f t="shared" si="319"/>
        <v>7.7372963641631152E-11</v>
      </c>
      <c r="DV590" s="36"/>
      <c r="DW590" s="36"/>
      <c r="DX590" s="36"/>
      <c r="ED590" s="36"/>
      <c r="EE590" s="36"/>
      <c r="EF590" s="36"/>
      <c r="EL590" s="36"/>
      <c r="EM590" s="36"/>
      <c r="EN590" s="36"/>
      <c r="ET590" s="36"/>
      <c r="EU590" s="36"/>
      <c r="EV590" s="36"/>
    </row>
    <row r="591" spans="14:152" s="30" customFormat="1" ht="12.75">
      <c r="N591" s="36">
        <v>4.1499999999999999E-9</v>
      </c>
      <c r="O591" s="36">
        <v>3.61905205961</v>
      </c>
      <c r="P591" s="36">
        <v>2089.7822303990001</v>
      </c>
      <c r="Q591" s="30">
        <f t="shared" si="304"/>
        <v>-4.7173132453800525E-10</v>
      </c>
      <c r="R591" s="30">
        <f t="shared" si="305"/>
        <v>-4.7201456175619331E-10</v>
      </c>
      <c r="S591" s="30">
        <f t="shared" si="306"/>
        <v>-4.7201454971091145E-10</v>
      </c>
      <c r="T591" s="30">
        <f t="shared" si="307"/>
        <v>-4.720145497114242E-10</v>
      </c>
      <c r="V591" s="36">
        <v>6.9999999999999996E-10</v>
      </c>
      <c r="W591" s="36">
        <v>5.9859634497499998</v>
      </c>
      <c r="X591" s="36">
        <v>6531.6616562649997</v>
      </c>
      <c r="Y591" s="30">
        <f t="shared" si="308"/>
        <v>2.6236007343086039E-10</v>
      </c>
      <c r="Z591" s="30">
        <f t="shared" si="309"/>
        <v>2.6249940804454527E-10</v>
      </c>
      <c r="AA591" s="30">
        <f t="shared" si="310"/>
        <v>2.6249940211926944E-10</v>
      </c>
      <c r="AB591" s="30">
        <f t="shared" si="311"/>
        <v>2.6249940211951842E-10</v>
      </c>
      <c r="AD591" s="36"/>
      <c r="AE591" s="36"/>
      <c r="AF591" s="36"/>
      <c r="AL591" s="36"/>
      <c r="AM591" s="36"/>
      <c r="AN591" s="36"/>
      <c r="AT591" s="36"/>
      <c r="AU591" s="36"/>
      <c r="AV591" s="36"/>
      <c r="BB591" s="36"/>
      <c r="BC591" s="36"/>
      <c r="BD591" s="36"/>
      <c r="BJ591" s="36"/>
      <c r="BK591" s="36"/>
      <c r="BL591" s="36"/>
      <c r="BR591" s="36"/>
      <c r="BS591" s="36"/>
      <c r="BT591" s="36"/>
      <c r="BZ591" s="36"/>
      <c r="CA591" s="36"/>
      <c r="CB591" s="36"/>
      <c r="CH591" s="36"/>
      <c r="CI591" s="36"/>
      <c r="CJ591" s="36"/>
      <c r="CP591" s="36"/>
      <c r="CQ591" s="36"/>
      <c r="CR591" s="36"/>
      <c r="CX591" s="36"/>
      <c r="CY591" s="36"/>
      <c r="CZ591" s="36"/>
      <c r="DF591" s="36">
        <v>2.8699999999999998E-9</v>
      </c>
      <c r="DG591" s="36">
        <v>5.7046195165600002</v>
      </c>
      <c r="DH591" s="36">
        <v>792.77488846740005</v>
      </c>
      <c r="DI591" s="30">
        <f t="shared" si="312"/>
        <v>7.4274317742911093E-10</v>
      </c>
      <c r="DJ591" s="30">
        <f t="shared" si="313"/>
        <v>7.428154217644572E-10</v>
      </c>
      <c r="DK591" s="30">
        <f t="shared" si="314"/>
        <v>7.4281541869210988E-10</v>
      </c>
      <c r="DL591" s="30">
        <f t="shared" si="315"/>
        <v>7.4281541869223778E-10</v>
      </c>
      <c r="DN591" s="36">
        <v>4.0999999999999998E-10</v>
      </c>
      <c r="DO591" s="36">
        <v>5.6929490068600002</v>
      </c>
      <c r="DP591" s="36">
        <v>26087.903141574199</v>
      </c>
      <c r="DQ591" s="30">
        <f t="shared" si="316"/>
        <v>3.0735808159691497E-10</v>
      </c>
      <c r="DR591" s="30">
        <f t="shared" si="317"/>
        <v>3.0712526855862018E-10</v>
      </c>
      <c r="DS591" s="30">
        <f t="shared" si="318"/>
        <v>3.071252784643449E-10</v>
      </c>
      <c r="DT591" s="30">
        <f t="shared" si="319"/>
        <v>3.07125278463928E-10</v>
      </c>
      <c r="DV591" s="36"/>
      <c r="DW591" s="36"/>
      <c r="DX591" s="36"/>
      <c r="ED591" s="36"/>
      <c r="EE591" s="36"/>
      <c r="EF591" s="36"/>
      <c r="EL591" s="36"/>
      <c r="EM591" s="36"/>
      <c r="EN591" s="36"/>
      <c r="ET591" s="36"/>
      <c r="EU591" s="36"/>
      <c r="EV591" s="36"/>
    </row>
    <row r="592" spans="14:152" s="30" customFormat="1" ht="12.75">
      <c r="N592" s="36">
        <v>3.9499999999999998E-9</v>
      </c>
      <c r="O592" s="36">
        <v>0.25208772249</v>
      </c>
      <c r="P592" s="36">
        <v>1375.7737998458001</v>
      </c>
      <c r="Q592" s="30">
        <f t="shared" si="304"/>
        <v>1.8169856351247492E-9</v>
      </c>
      <c r="R592" s="30">
        <f t="shared" si="305"/>
        <v>1.8168270178914676E-9</v>
      </c>
      <c r="S592" s="30">
        <f t="shared" si="306"/>
        <v>1.8168270246371185E-9</v>
      </c>
      <c r="T592" s="30">
        <f t="shared" si="307"/>
        <v>1.8168270246368349E-9</v>
      </c>
      <c r="V592" s="36">
        <v>6.6E-10</v>
      </c>
      <c r="W592" s="36">
        <v>5.9380447088599997</v>
      </c>
      <c r="X592" s="36">
        <v>3490.1756238344001</v>
      </c>
      <c r="Y592" s="30">
        <f t="shared" si="308"/>
        <v>4.3701600282340682E-10</v>
      </c>
      <c r="Z592" s="30">
        <f t="shared" si="309"/>
        <v>4.3695925626259577E-10</v>
      </c>
      <c r="AA592" s="30">
        <f t="shared" si="310"/>
        <v>4.369592586759999E-10</v>
      </c>
      <c r="AB592" s="30">
        <f t="shared" si="311"/>
        <v>4.36959258675898E-10</v>
      </c>
      <c r="AD592" s="36"/>
      <c r="AE592" s="36"/>
      <c r="AF592" s="36"/>
      <c r="AL592" s="36"/>
      <c r="AM592" s="36"/>
      <c r="AN592" s="36"/>
      <c r="AT592" s="36"/>
      <c r="AU592" s="36"/>
      <c r="AV592" s="36"/>
      <c r="BB592" s="36"/>
      <c r="BC592" s="36"/>
      <c r="BD592" s="36"/>
      <c r="BJ592" s="36"/>
      <c r="BK592" s="36"/>
      <c r="BL592" s="36"/>
      <c r="BR592" s="36"/>
      <c r="BS592" s="36"/>
      <c r="BT592" s="36"/>
      <c r="BZ592" s="36"/>
      <c r="CA592" s="36"/>
      <c r="CB592" s="36"/>
      <c r="CH592" s="36"/>
      <c r="CI592" s="36"/>
      <c r="CJ592" s="36"/>
      <c r="CP592" s="36"/>
      <c r="CQ592" s="36"/>
      <c r="CR592" s="36"/>
      <c r="CX592" s="36"/>
      <c r="CY592" s="36"/>
      <c r="CZ592" s="36"/>
      <c r="DF592" s="36">
        <v>2.5399999999999999E-9</v>
      </c>
      <c r="DG592" s="36">
        <v>5.34446995416</v>
      </c>
      <c r="DH592" s="36">
        <v>5401.4302807716003</v>
      </c>
      <c r="DI592" s="30">
        <f t="shared" si="312"/>
        <v>2.1933424856691858E-9</v>
      </c>
      <c r="DJ592" s="30">
        <f t="shared" si="313"/>
        <v>2.1935698927310286E-9</v>
      </c>
      <c r="DK592" s="30">
        <f t="shared" si="314"/>
        <v>2.1935698830614808E-9</v>
      </c>
      <c r="DL592" s="30">
        <f t="shared" si="315"/>
        <v>2.1935698830618857E-9</v>
      </c>
      <c r="DN592" s="36">
        <v>3.6E-10</v>
      </c>
      <c r="DO592" s="36">
        <v>1.80256389689</v>
      </c>
      <c r="DP592" s="36">
        <v>8756.2698014729995</v>
      </c>
      <c r="DQ592" s="30">
        <f t="shared" si="316"/>
        <v>-3.3476119335730196E-10</v>
      </c>
      <c r="DR592" s="30">
        <f t="shared" si="317"/>
        <v>-3.3479929469279519E-10</v>
      </c>
      <c r="DS592" s="30">
        <f t="shared" si="318"/>
        <v>-3.3479929307303575E-10</v>
      </c>
      <c r="DT592" s="30">
        <f t="shared" si="319"/>
        <v>-3.3479929307310436E-10</v>
      </c>
      <c r="DV592" s="36"/>
      <c r="DW592" s="36"/>
      <c r="DX592" s="36"/>
      <c r="ED592" s="36"/>
      <c r="EE592" s="36"/>
      <c r="EF592" s="36"/>
      <c r="EL592" s="36"/>
      <c r="EM592" s="36"/>
      <c r="EN592" s="36"/>
      <c r="ET592" s="36"/>
      <c r="EU592" s="36"/>
      <c r="EV592" s="36"/>
    </row>
    <row r="593" spans="14:152" s="30" customFormat="1" ht="12.75">
      <c r="N593" s="36">
        <v>4.2100000000000001E-9</v>
      </c>
      <c r="O593" s="36">
        <v>2.2633769429499999</v>
      </c>
      <c r="P593" s="36">
        <v>13892.1406718938</v>
      </c>
      <c r="Q593" s="30">
        <f t="shared" si="304"/>
        <v>3.3878212262135111E-9</v>
      </c>
      <c r="R593" s="30">
        <f t="shared" si="305"/>
        <v>3.3889622358486662E-9</v>
      </c>
      <c r="S593" s="30">
        <f t="shared" si="306"/>
        <v>3.3889621873396046E-9</v>
      </c>
      <c r="T593" s="30">
        <f t="shared" si="307"/>
        <v>3.3889621873416275E-9</v>
      </c>
      <c r="V593" s="36">
        <v>5.6000000000000003E-10</v>
      </c>
      <c r="W593" s="36">
        <v>5.1120553968399998</v>
      </c>
      <c r="X593" s="36">
        <v>7322.1024607817999</v>
      </c>
      <c r="Y593" s="30">
        <f t="shared" si="308"/>
        <v>-3.3552414934968102E-10</v>
      </c>
      <c r="Z593" s="30">
        <f t="shared" si="309"/>
        <v>-3.3541622354485783E-10</v>
      </c>
      <c r="AA593" s="30">
        <f t="shared" si="310"/>
        <v>-3.3541622813507124E-10</v>
      </c>
      <c r="AB593" s="30">
        <f t="shared" si="311"/>
        <v>-3.354162281348768E-10</v>
      </c>
      <c r="AD593" s="36"/>
      <c r="AE593" s="36"/>
      <c r="AF593" s="36"/>
      <c r="AL593" s="36"/>
      <c r="AM593" s="36"/>
      <c r="AN593" s="36"/>
      <c r="AT593" s="36"/>
      <c r="AU593" s="36"/>
      <c r="AV593" s="36"/>
      <c r="BB593" s="36"/>
      <c r="BC593" s="36"/>
      <c r="BD593" s="36"/>
      <c r="BJ593" s="36"/>
      <c r="BK593" s="36"/>
      <c r="BL593" s="36"/>
      <c r="BR593" s="36"/>
      <c r="BS593" s="36"/>
      <c r="BT593" s="36"/>
      <c r="BZ593" s="36"/>
      <c r="CA593" s="36"/>
      <c r="CB593" s="36"/>
      <c r="CH593" s="36"/>
      <c r="CI593" s="36"/>
      <c r="CJ593" s="36"/>
      <c r="CP593" s="36"/>
      <c r="CQ593" s="36"/>
      <c r="CR593" s="36"/>
      <c r="CX593" s="36"/>
      <c r="CY593" s="36"/>
      <c r="CZ593" s="36"/>
      <c r="DF593" s="36">
        <v>2.6299999999999998E-9</v>
      </c>
      <c r="DG593" s="36">
        <v>1.49663212332</v>
      </c>
      <c r="DH593" s="36">
        <v>6364.8329837430001</v>
      </c>
      <c r="DI593" s="30">
        <f t="shared" si="312"/>
        <v>-1.8992920791278962E-9</v>
      </c>
      <c r="DJ593" s="30">
        <f t="shared" si="313"/>
        <v>-1.8996726657943739E-9</v>
      </c>
      <c r="DK593" s="30">
        <f t="shared" si="314"/>
        <v>-1.8996726496107986E-9</v>
      </c>
      <c r="DL593" s="30">
        <f t="shared" si="315"/>
        <v>-1.8996726496114835E-9</v>
      </c>
      <c r="DN593" s="36">
        <v>3.6E-10</v>
      </c>
      <c r="DO593" s="36">
        <v>3.37374689465</v>
      </c>
      <c r="DP593" s="36">
        <v>48429.282182324401</v>
      </c>
      <c r="DQ593" s="30">
        <f t="shared" si="316"/>
        <v>1.1277778331538047E-10</v>
      </c>
      <c r="DR593" s="30">
        <f t="shared" si="317"/>
        <v>1.1223337961206713E-10</v>
      </c>
      <c r="DS593" s="30">
        <f t="shared" si="318"/>
        <v>1.1223340277017065E-10</v>
      </c>
      <c r="DT593" s="30">
        <f t="shared" si="319"/>
        <v>1.1223340276919847E-10</v>
      </c>
      <c r="DV593" s="36"/>
      <c r="DW593" s="36"/>
      <c r="DX593" s="36"/>
      <c r="ED593" s="36"/>
      <c r="EE593" s="36"/>
      <c r="EF593" s="36"/>
      <c r="EL593" s="36"/>
      <c r="EM593" s="36"/>
      <c r="EN593" s="36"/>
      <c r="ET593" s="36"/>
      <c r="EU593" s="36"/>
      <c r="EV593" s="36"/>
    </row>
    <row r="594" spans="14:152" s="30" customFormat="1" ht="12.75">
      <c r="N594" s="36">
        <v>3.9099999999999999E-9</v>
      </c>
      <c r="O594" s="36">
        <v>5.25566087245</v>
      </c>
      <c r="P594" s="36">
        <v>10042.612675591799</v>
      </c>
      <c r="Q594" s="30">
        <f t="shared" si="304"/>
        <v>3.8595242326407472E-9</v>
      </c>
      <c r="R594" s="30">
        <f t="shared" si="305"/>
        <v>3.8593172881451877E-9</v>
      </c>
      <c r="S594" s="30">
        <f t="shared" si="306"/>
        <v>3.8593172969549325E-9</v>
      </c>
      <c r="T594" s="30">
        <f t="shared" si="307"/>
        <v>3.8593172969545628E-9</v>
      </c>
      <c r="V594" s="36">
        <v>5.6000000000000003E-10</v>
      </c>
      <c r="W594" s="36">
        <v>3.36788837326</v>
      </c>
      <c r="X594" s="36">
        <v>4379.6390374902003</v>
      </c>
      <c r="Y594" s="30">
        <f t="shared" si="308"/>
        <v>-2.6601166357171444E-10</v>
      </c>
      <c r="Z594" s="30">
        <f t="shared" si="309"/>
        <v>-2.6608260607424679E-10</v>
      </c>
      <c r="AA594" s="30">
        <f t="shared" si="310"/>
        <v>-2.6608260305736648E-10</v>
      </c>
      <c r="AB594" s="30">
        <f t="shared" si="311"/>
        <v>-2.6608260305749428E-10</v>
      </c>
      <c r="AD594" s="36"/>
      <c r="AE594" s="36"/>
      <c r="AF594" s="36"/>
      <c r="AL594" s="36"/>
      <c r="AM594" s="36"/>
      <c r="AN594" s="36"/>
      <c r="AT594" s="36"/>
      <c r="AU594" s="36"/>
      <c r="AV594" s="36"/>
      <c r="BB594" s="36"/>
      <c r="BC594" s="36"/>
      <c r="BD594" s="36"/>
      <c r="BJ594" s="36"/>
      <c r="BK594" s="36"/>
      <c r="BL594" s="36"/>
      <c r="BR594" s="36"/>
      <c r="BS594" s="36"/>
      <c r="BT594" s="36"/>
      <c r="BZ594" s="36"/>
      <c r="CA594" s="36"/>
      <c r="CB594" s="36"/>
      <c r="CH594" s="36"/>
      <c r="CI594" s="36"/>
      <c r="CJ594" s="36"/>
      <c r="CP594" s="36"/>
      <c r="CQ594" s="36"/>
      <c r="CR594" s="36"/>
      <c r="CX594" s="36"/>
      <c r="CY594" s="36"/>
      <c r="CZ594" s="36"/>
      <c r="DF594" s="36">
        <v>2.23E-9</v>
      </c>
      <c r="DG594" s="36">
        <v>2.6682513911600001</v>
      </c>
      <c r="DH594" s="36">
        <v>31968.948652799401</v>
      </c>
      <c r="DI594" s="30">
        <f t="shared" si="312"/>
        <v>5.0301575655329805E-10</v>
      </c>
      <c r="DJ594" s="30">
        <f t="shared" si="313"/>
        <v>5.0529855524128174E-10</v>
      </c>
      <c r="DK594" s="30">
        <f t="shared" si="314"/>
        <v>5.0529845817178378E-10</v>
      </c>
      <c r="DL594" s="30">
        <f t="shared" si="315"/>
        <v>5.0529845817585806E-10</v>
      </c>
      <c r="DN594" s="36">
        <v>3.4999999999999998E-10</v>
      </c>
      <c r="DO594" s="36">
        <v>0.10555289345</v>
      </c>
      <c r="DP594" s="36">
        <v>8742.0427074714007</v>
      </c>
      <c r="DQ594" s="30">
        <f t="shared" si="316"/>
        <v>-1.1319819968985654E-10</v>
      </c>
      <c r="DR594" s="30">
        <f t="shared" si="317"/>
        <v>-1.1310302157460903E-10</v>
      </c>
      <c r="DS594" s="30">
        <f t="shared" si="318"/>
        <v>-1.1310302562248191E-10</v>
      </c>
      <c r="DT594" s="30">
        <f t="shared" si="319"/>
        <v>-1.131030256223101E-10</v>
      </c>
      <c r="DV594" s="36"/>
      <c r="DW594" s="36"/>
      <c r="DX594" s="36"/>
      <c r="ED594" s="36"/>
      <c r="EE594" s="36"/>
      <c r="EF594" s="36"/>
      <c r="EL594" s="36"/>
      <c r="EM594" s="36"/>
      <c r="EN594" s="36"/>
      <c r="ET594" s="36"/>
      <c r="EU594" s="36"/>
      <c r="EV594" s="36"/>
    </row>
    <row r="595" spans="14:152" s="30" customFormat="1" ht="12.75">
      <c r="N595" s="36">
        <v>5.04E-9</v>
      </c>
      <c r="O595" s="36">
        <v>4.9101685018900003</v>
      </c>
      <c r="P595" s="36">
        <v>8965.9784682591999</v>
      </c>
      <c r="Q595" s="30">
        <f t="shared" si="304"/>
        <v>3.4381870117882923E-9</v>
      </c>
      <c r="R595" s="30">
        <f t="shared" si="305"/>
        <v>3.4371007319558464E-9</v>
      </c>
      <c r="S595" s="30">
        <f t="shared" si="306"/>
        <v>3.4371007781587752E-9</v>
      </c>
      <c r="T595" s="30">
        <f t="shared" si="307"/>
        <v>3.4371007781568375E-9</v>
      </c>
      <c r="V595" s="36">
        <v>5.6000000000000003E-10</v>
      </c>
      <c r="W595" s="36">
        <v>2.20908914878</v>
      </c>
      <c r="X595" s="36">
        <v>6688.2710900975999</v>
      </c>
      <c r="Y595" s="30">
        <f t="shared" si="308"/>
        <v>-5.3209810321612203E-10</v>
      </c>
      <c r="Z595" s="30">
        <f t="shared" si="309"/>
        <v>-5.3205971181351178E-10</v>
      </c>
      <c r="AA595" s="30">
        <f t="shared" si="310"/>
        <v>-5.320597134467434E-10</v>
      </c>
      <c r="AB595" s="30">
        <f t="shared" si="311"/>
        <v>-5.3205971344667381E-10</v>
      </c>
      <c r="AD595" s="36"/>
      <c r="AE595" s="36"/>
      <c r="AF595" s="36"/>
      <c r="AL595" s="36"/>
      <c r="AM595" s="36"/>
      <c r="AN595" s="36"/>
      <c r="AT595" s="36"/>
      <c r="AU595" s="36"/>
      <c r="AV595" s="36"/>
      <c r="BB595" s="36"/>
      <c r="BC595" s="36"/>
      <c r="BD595" s="36"/>
      <c r="BJ595" s="36"/>
      <c r="BK595" s="36"/>
      <c r="BL595" s="36"/>
      <c r="BR595" s="36"/>
      <c r="BS595" s="36"/>
      <c r="BT595" s="36"/>
      <c r="BZ595" s="36"/>
      <c r="CA595" s="36"/>
      <c r="CB595" s="36"/>
      <c r="CH595" s="36"/>
      <c r="CI595" s="36"/>
      <c r="CJ595" s="36"/>
      <c r="CP595" s="36"/>
      <c r="CQ595" s="36"/>
      <c r="CR595" s="36"/>
      <c r="CX595" s="36"/>
      <c r="CY595" s="36"/>
      <c r="CZ595" s="36"/>
      <c r="DF595" s="36">
        <v>2.2200000000000002E-9</v>
      </c>
      <c r="DG595" s="36">
        <v>2.4837013272699999</v>
      </c>
      <c r="DH595" s="36">
        <v>5355.2358814886002</v>
      </c>
      <c r="DI595" s="30">
        <f t="shared" si="312"/>
        <v>-1.0745524865245737E-9</v>
      </c>
      <c r="DJ595" s="30">
        <f t="shared" si="313"/>
        <v>-1.0748944424969705E-9</v>
      </c>
      <c r="DK595" s="30">
        <f t="shared" si="314"/>
        <v>-1.0748944279551924E-9</v>
      </c>
      <c r="DL595" s="30">
        <f t="shared" si="315"/>
        <v>-1.0748944279558064E-9</v>
      </c>
      <c r="DN595" s="36">
        <v>4.0999999999999998E-10</v>
      </c>
      <c r="DO595" s="36">
        <v>4.2683246635499996</v>
      </c>
      <c r="DP595" s="36">
        <v>21000.915890756802</v>
      </c>
      <c r="DQ595" s="30">
        <f t="shared" si="316"/>
        <v>2.4689978542441983E-10</v>
      </c>
      <c r="DR595" s="30">
        <f t="shared" si="317"/>
        <v>2.471256919945671E-10</v>
      </c>
      <c r="DS595" s="30">
        <f t="shared" si="318"/>
        <v>2.4712568238986261E-10</v>
      </c>
      <c r="DT595" s="30">
        <f t="shared" si="319"/>
        <v>2.471256823902671E-10</v>
      </c>
      <c r="DV595" s="36"/>
      <c r="DW595" s="36"/>
      <c r="DX595" s="36"/>
      <c r="ED595" s="36"/>
      <c r="EE595" s="36"/>
      <c r="EF595" s="36"/>
      <c r="EL595" s="36"/>
      <c r="EM595" s="36"/>
      <c r="EN595" s="36"/>
      <c r="ET595" s="36"/>
      <c r="EU595" s="36"/>
      <c r="EV595" s="36"/>
    </row>
    <row r="596" spans="14:152" s="30" customFormat="1" ht="12.75">
      <c r="N596" s="36">
        <v>4.1700000000000003E-9</v>
      </c>
      <c r="O596" s="36">
        <v>3.4508893466599999</v>
      </c>
      <c r="P596" s="36">
        <v>279.78650435240002</v>
      </c>
      <c r="Q596" s="30">
        <f t="shared" si="304"/>
        <v>-1.3465099542359075E-9</v>
      </c>
      <c r="R596" s="30">
        <f t="shared" si="305"/>
        <v>-1.3464736564862771E-9</v>
      </c>
      <c r="S596" s="30">
        <f t="shared" si="306"/>
        <v>-1.3464736580299273E-9</v>
      </c>
      <c r="T596" s="30">
        <f t="shared" si="307"/>
        <v>-1.3464736580298617E-9</v>
      </c>
      <c r="V596" s="36">
        <v>5.7E-10</v>
      </c>
      <c r="W596" s="36">
        <v>4.5782818672300003</v>
      </c>
      <c r="X596" s="36">
        <v>10037.0897512844</v>
      </c>
      <c r="Y596" s="30">
        <f t="shared" si="308"/>
        <v>3.9399867961193256E-10</v>
      </c>
      <c r="Z596" s="30">
        <f t="shared" si="309"/>
        <v>3.9386275458384532E-10</v>
      </c>
      <c r="AA596" s="30">
        <f t="shared" si="310"/>
        <v>3.9386276036528452E-10</v>
      </c>
      <c r="AB596" s="30">
        <f t="shared" si="311"/>
        <v>3.9386276036504449E-10</v>
      </c>
      <c r="AD596" s="36"/>
      <c r="AE596" s="36"/>
      <c r="AF596" s="36"/>
      <c r="AL596" s="36"/>
      <c r="AM596" s="36"/>
      <c r="AN596" s="36"/>
      <c r="AT596" s="36"/>
      <c r="AU596" s="36"/>
      <c r="AV596" s="36"/>
      <c r="BB596" s="36"/>
      <c r="BC596" s="36"/>
      <c r="BD596" s="36"/>
      <c r="BJ596" s="36"/>
      <c r="BK596" s="36"/>
      <c r="BL596" s="36"/>
      <c r="BR596" s="36"/>
      <c r="BS596" s="36"/>
      <c r="BT596" s="36"/>
      <c r="BZ596" s="36"/>
      <c r="CA596" s="36"/>
      <c r="CB596" s="36"/>
      <c r="CH596" s="36"/>
      <c r="CI596" s="36"/>
      <c r="CJ596" s="36"/>
      <c r="CP596" s="36"/>
      <c r="CQ596" s="36"/>
      <c r="CR596" s="36"/>
      <c r="CX596" s="36"/>
      <c r="CY596" s="36"/>
      <c r="CZ596" s="36"/>
      <c r="DF596" s="36">
        <v>2.1999999999999998E-9</v>
      </c>
      <c r="DG596" s="36">
        <v>5.2079902465399996</v>
      </c>
      <c r="DH596" s="36">
        <v>23017.0626579362</v>
      </c>
      <c r="DI596" s="30">
        <f t="shared" si="312"/>
        <v>-2.1866260755553822E-9</v>
      </c>
      <c r="DJ596" s="30">
        <f t="shared" si="313"/>
        <v>-2.1868087112857349E-9</v>
      </c>
      <c r="DK596" s="30">
        <f t="shared" si="314"/>
        <v>-2.1868087035453422E-9</v>
      </c>
      <c r="DL596" s="30">
        <f t="shared" si="315"/>
        <v>-2.1868087035456706E-9</v>
      </c>
      <c r="DN596" s="36">
        <v>3.7999999999999998E-10</v>
      </c>
      <c r="DO596" s="36">
        <v>0.73199792046000001</v>
      </c>
      <c r="DP596" s="36">
        <v>26084.021806216198</v>
      </c>
      <c r="DQ596" s="30">
        <f t="shared" si="316"/>
        <v>3.0916400632295333E-10</v>
      </c>
      <c r="DR596" s="30">
        <f t="shared" si="317"/>
        <v>3.0935334053921439E-10</v>
      </c>
      <c r="DS596" s="30">
        <f t="shared" si="318"/>
        <v>3.0935333249216787E-10</v>
      </c>
      <c r="DT596" s="30">
        <f t="shared" si="319"/>
        <v>3.0935333249250655E-10</v>
      </c>
      <c r="DV596" s="36"/>
      <c r="DW596" s="36"/>
      <c r="DX596" s="36"/>
      <c r="ED596" s="36"/>
      <c r="EE596" s="36"/>
      <c r="EF596" s="36"/>
      <c r="EL596" s="36"/>
      <c r="EM596" s="36"/>
      <c r="EN596" s="36"/>
      <c r="ET596" s="36"/>
      <c r="EU596" s="36"/>
      <c r="EV596" s="36"/>
    </row>
    <row r="597" spans="14:152" s="30" customFormat="1" ht="12.75">
      <c r="N597" s="36">
        <v>3.8899999999999996E-9</v>
      </c>
      <c r="O597" s="36">
        <v>0.98703891512999997</v>
      </c>
      <c r="P597" s="36">
        <v>7203.8022714934004</v>
      </c>
      <c r="Q597" s="30">
        <f t="shared" si="304"/>
        <v>1.204962568499185E-9</v>
      </c>
      <c r="R597" s="30">
        <f t="shared" si="305"/>
        <v>1.2040866753565768E-9</v>
      </c>
      <c r="S597" s="30">
        <f t="shared" si="306"/>
        <v>1.2040867126074155E-9</v>
      </c>
      <c r="T597" s="30">
        <f t="shared" si="307"/>
        <v>1.2040867126058648E-9</v>
      </c>
      <c r="V597" s="36">
        <v>5.7E-10</v>
      </c>
      <c r="W597" s="36">
        <v>4.6957038329999999E-2</v>
      </c>
      <c r="X597" s="36">
        <v>24889.574795991601</v>
      </c>
      <c r="Y597" s="30">
        <f t="shared" si="308"/>
        <v>5.4858706759979798E-10</v>
      </c>
      <c r="Z597" s="30">
        <f t="shared" si="309"/>
        <v>5.4871350836362487E-10</v>
      </c>
      <c r="AA597" s="30">
        <f t="shared" si="310"/>
        <v>5.4871350299424207E-10</v>
      </c>
      <c r="AB597" s="30">
        <f t="shared" si="311"/>
        <v>5.4871350299447006E-10</v>
      </c>
      <c r="AD597" s="36"/>
      <c r="AE597" s="36"/>
      <c r="AF597" s="36"/>
      <c r="AL597" s="36"/>
      <c r="AM597" s="36"/>
      <c r="AN597" s="36"/>
      <c r="AT597" s="36"/>
      <c r="AU597" s="36"/>
      <c r="AV597" s="36"/>
      <c r="BB597" s="36"/>
      <c r="BC597" s="36"/>
      <c r="BD597" s="36"/>
      <c r="BJ597" s="36"/>
      <c r="BK597" s="36"/>
      <c r="BL597" s="36"/>
      <c r="BR597" s="36"/>
      <c r="BS597" s="36"/>
      <c r="BT597" s="36"/>
      <c r="BZ597" s="36"/>
      <c r="CA597" s="36"/>
      <c r="CB597" s="36"/>
      <c r="CH597" s="36"/>
      <c r="CI597" s="36"/>
      <c r="CJ597" s="36"/>
      <c r="CP597" s="36"/>
      <c r="CQ597" s="36"/>
      <c r="CR597" s="36"/>
      <c r="CX597" s="36"/>
      <c r="CY597" s="36"/>
      <c r="CZ597" s="36"/>
      <c r="DF597" s="36">
        <v>2.1499999999999998E-9</v>
      </c>
      <c r="DG597" s="36">
        <v>2.7274399641799998</v>
      </c>
      <c r="DH597" s="36">
        <v>6740.5987153132</v>
      </c>
      <c r="DI597" s="30">
        <f t="shared" si="312"/>
        <v>-2.1415320700157839E-9</v>
      </c>
      <c r="DJ597" s="30">
        <f t="shared" si="313"/>
        <v>-2.1414897778053298E-9</v>
      </c>
      <c r="DK597" s="30">
        <f t="shared" si="314"/>
        <v>-2.1414897796061409E-9</v>
      </c>
      <c r="DL597" s="30">
        <f t="shared" si="315"/>
        <v>-2.1414897796060648E-9</v>
      </c>
      <c r="DN597" s="36"/>
      <c r="DO597" s="36"/>
      <c r="DP597" s="36"/>
      <c r="DV597" s="36"/>
      <c r="DW597" s="36"/>
      <c r="DX597" s="36"/>
      <c r="ED597" s="36"/>
      <c r="EE597" s="36"/>
      <c r="EF597" s="36"/>
      <c r="EL597" s="36"/>
      <c r="EM597" s="36"/>
      <c r="EN597" s="36"/>
      <c r="ET597" s="36"/>
      <c r="EU597" s="36"/>
      <c r="EV597" s="36"/>
    </row>
    <row r="598" spans="14:152" s="30" customFormat="1" ht="12.75">
      <c r="N598" s="36">
        <v>4.3100000000000002E-9</v>
      </c>
      <c r="O598" s="36">
        <v>2.1188171962300002</v>
      </c>
      <c r="P598" s="36">
        <v>56.8032621698</v>
      </c>
      <c r="Q598" s="30">
        <f t="shared" si="304"/>
        <v>-9.9546608254035313E-10</v>
      </c>
      <c r="R598" s="30">
        <f t="shared" si="305"/>
        <v>-9.9545825233228791E-10</v>
      </c>
      <c r="S598" s="30">
        <f t="shared" si="306"/>
        <v>-9.9545825266528538E-10</v>
      </c>
      <c r="T598" s="30">
        <f t="shared" si="307"/>
        <v>-9.9545825266527153E-10</v>
      </c>
      <c r="V598" s="36">
        <v>6.5000000000000003E-10</v>
      </c>
      <c r="W598" s="36">
        <v>2.70973517401</v>
      </c>
      <c r="X598" s="36">
        <v>19617.076369322702</v>
      </c>
      <c r="Y598" s="30">
        <f t="shared" si="308"/>
        <v>4.7312093221775231E-10</v>
      </c>
      <c r="Z598" s="30">
        <f t="shared" si="309"/>
        <v>4.7340825098318727E-10</v>
      </c>
      <c r="AA598" s="30">
        <f t="shared" si="310"/>
        <v>4.7340823876847152E-10</v>
      </c>
      <c r="AB598" s="30">
        <f t="shared" si="311"/>
        <v>4.7340823876898417E-10</v>
      </c>
      <c r="AD598" s="36"/>
      <c r="AE598" s="36"/>
      <c r="AF598" s="36"/>
      <c r="AL598" s="36"/>
      <c r="AM598" s="36"/>
      <c r="AN598" s="36"/>
      <c r="AT598" s="36"/>
      <c r="AU598" s="36"/>
      <c r="AV598" s="36"/>
      <c r="BB598" s="36"/>
      <c r="BC598" s="36"/>
      <c r="BD598" s="36"/>
      <c r="BJ598" s="36"/>
      <c r="BK598" s="36"/>
      <c r="BL598" s="36"/>
      <c r="BR598" s="36"/>
      <c r="BS598" s="36"/>
      <c r="BT598" s="36"/>
      <c r="BZ598" s="36"/>
      <c r="CA598" s="36"/>
      <c r="CB598" s="36"/>
      <c r="CH598" s="36"/>
      <c r="CI598" s="36"/>
      <c r="CJ598" s="36"/>
      <c r="CP598" s="36"/>
      <c r="CQ598" s="36"/>
      <c r="CR598" s="36"/>
      <c r="CX598" s="36"/>
      <c r="CY598" s="36"/>
      <c r="CZ598" s="36"/>
      <c r="DF598" s="36">
        <v>2.1799999999999999E-9</v>
      </c>
      <c r="DG598" s="36">
        <v>1.3079719752100001</v>
      </c>
      <c r="DH598" s="36">
        <v>29822.783236324201</v>
      </c>
      <c r="DI598" s="30">
        <f t="shared" si="312"/>
        <v>1.6898756519312875E-9</v>
      </c>
      <c r="DJ598" s="30">
        <f t="shared" si="313"/>
        <v>1.6885247065310119E-9</v>
      </c>
      <c r="DK598" s="30">
        <f t="shared" si="314"/>
        <v>1.6885247640176383E-9</v>
      </c>
      <c r="DL598" s="30">
        <f t="shared" si="315"/>
        <v>1.6885247640152087E-9</v>
      </c>
      <c r="DN598" s="36"/>
      <c r="DO598" s="36"/>
      <c r="DP598" s="36"/>
      <c r="DV598" s="36"/>
      <c r="DW598" s="36"/>
      <c r="DX598" s="36"/>
      <c r="ED598" s="36"/>
      <c r="EE598" s="36"/>
      <c r="EF598" s="36"/>
      <c r="EL598" s="36"/>
      <c r="EM598" s="36"/>
      <c r="EN598" s="36"/>
      <c r="ET598" s="36"/>
      <c r="EU598" s="36"/>
      <c r="EV598" s="36"/>
    </row>
    <row r="599" spans="14:152" s="30" customFormat="1" ht="12.75">
      <c r="N599" s="36">
        <v>4.97E-9</v>
      </c>
      <c r="O599" s="36">
        <v>1.6312152359400001</v>
      </c>
      <c r="P599" s="36">
        <v>22345.260376108199</v>
      </c>
      <c r="Q599" s="30">
        <f t="shared" si="304"/>
        <v>-4.804994383485668E-9</v>
      </c>
      <c r="R599" s="30">
        <f t="shared" si="305"/>
        <v>-4.8059259546594841E-9</v>
      </c>
      <c r="S599" s="30">
        <f t="shared" si="306"/>
        <v>-4.8059259150973594E-9</v>
      </c>
      <c r="T599" s="30">
        <f t="shared" si="307"/>
        <v>-4.8059259150990336E-9</v>
      </c>
      <c r="V599" s="36">
        <v>6.8000000000000003E-10</v>
      </c>
      <c r="W599" s="36">
        <v>3.5142318931799998</v>
      </c>
      <c r="X599" s="36">
        <v>14556.896717023799</v>
      </c>
      <c r="Y599" s="30">
        <f t="shared" si="308"/>
        <v>-1.5404761449162227E-10</v>
      </c>
      <c r="Z599" s="30">
        <f t="shared" si="309"/>
        <v>-1.5436452758021409E-10</v>
      </c>
      <c r="AA599" s="30">
        <f t="shared" si="310"/>
        <v>-1.5436451410348875E-10</v>
      </c>
      <c r="AB599" s="30">
        <f t="shared" si="311"/>
        <v>-1.5436451410406284E-10</v>
      </c>
      <c r="AD599" s="36"/>
      <c r="AE599" s="36"/>
      <c r="AF599" s="36"/>
      <c r="AL599" s="36"/>
      <c r="AM599" s="36"/>
      <c r="AN599" s="36"/>
      <c r="AT599" s="36"/>
      <c r="AU599" s="36"/>
      <c r="AV599" s="36"/>
      <c r="BB599" s="36"/>
      <c r="BC599" s="36"/>
      <c r="BD599" s="36"/>
      <c r="BJ599" s="36"/>
      <c r="BK599" s="36"/>
      <c r="BL599" s="36"/>
      <c r="BR599" s="36"/>
      <c r="BS599" s="36"/>
      <c r="BT599" s="36"/>
      <c r="BZ599" s="36"/>
      <c r="CA599" s="36"/>
      <c r="CB599" s="36"/>
      <c r="CH599" s="36"/>
      <c r="CI599" s="36"/>
      <c r="CJ599" s="36"/>
      <c r="CP599" s="36"/>
      <c r="CQ599" s="36"/>
      <c r="CR599" s="36"/>
      <c r="CX599" s="36"/>
      <c r="CY599" s="36"/>
      <c r="CZ599" s="36"/>
      <c r="DF599" s="36">
        <v>2.7000000000000002E-9</v>
      </c>
      <c r="DG599" s="36">
        <v>0.90714939426999996</v>
      </c>
      <c r="DH599" s="36">
        <v>6155.0570066540004</v>
      </c>
      <c r="DI599" s="30">
        <f t="shared" si="312"/>
        <v>-6.2418658483297443E-10</v>
      </c>
      <c r="DJ599" s="30">
        <f t="shared" si="313"/>
        <v>-6.2471806298180282E-10</v>
      </c>
      <c r="DK599" s="30">
        <f t="shared" si="314"/>
        <v>-6.24718040379997E-10</v>
      </c>
      <c r="DL599" s="30">
        <f t="shared" si="315"/>
        <v>-6.2471804038094888E-10</v>
      </c>
      <c r="DN599" s="36"/>
      <c r="DO599" s="36"/>
      <c r="DP599" s="36"/>
      <c r="DV599" s="36"/>
      <c r="DW599" s="36"/>
      <c r="DX599" s="36"/>
      <c r="ED599" s="36"/>
      <c r="EE599" s="36"/>
      <c r="EF599" s="36"/>
      <c r="EL599" s="36"/>
      <c r="EM599" s="36"/>
      <c r="EN599" s="36"/>
      <c r="ET599" s="36"/>
      <c r="EU599" s="36"/>
      <c r="EV599" s="36"/>
    </row>
    <row r="600" spans="14:152" s="30" customFormat="1" ht="12.75">
      <c r="N600" s="36">
        <v>3.77E-9</v>
      </c>
      <c r="O600" s="36">
        <v>4.0626384118400001</v>
      </c>
      <c r="P600" s="36">
        <v>10124.930054318</v>
      </c>
      <c r="Q600" s="30">
        <f t="shared" si="304"/>
        <v>-8.9429510395020111E-10</v>
      </c>
      <c r="R600" s="30">
        <f t="shared" si="305"/>
        <v>-8.9551399943260505E-10</v>
      </c>
      <c r="S600" s="30">
        <f t="shared" si="306"/>
        <v>-8.9551394759830545E-10</v>
      </c>
      <c r="T600" s="30">
        <f t="shared" si="307"/>
        <v>-8.9551394760049117E-10</v>
      </c>
      <c r="V600" s="36">
        <v>5.6000000000000003E-10</v>
      </c>
      <c r="W600" s="36">
        <v>5.9445282524199996</v>
      </c>
      <c r="X600" s="36">
        <v>21548.962369291799</v>
      </c>
      <c r="Y600" s="30">
        <f t="shared" si="308"/>
        <v>5.0715336282812858E-10</v>
      </c>
      <c r="Z600" s="30">
        <f t="shared" si="309"/>
        <v>5.0698501647420537E-10</v>
      </c>
      <c r="AA600" s="30">
        <f t="shared" si="310"/>
        <v>5.0698502363893995E-10</v>
      </c>
      <c r="AB600" s="30">
        <f t="shared" si="311"/>
        <v>5.0698502363863575E-10</v>
      </c>
      <c r="AD600" s="36"/>
      <c r="AE600" s="36"/>
      <c r="AF600" s="36"/>
      <c r="AL600" s="36"/>
      <c r="AM600" s="36"/>
      <c r="AN600" s="36"/>
      <c r="AT600" s="36"/>
      <c r="AU600" s="36"/>
      <c r="AV600" s="36"/>
      <c r="BB600" s="36"/>
      <c r="BC600" s="36"/>
      <c r="BD600" s="36"/>
      <c r="BJ600" s="36"/>
      <c r="BK600" s="36"/>
      <c r="BL600" s="36"/>
      <c r="BR600" s="36"/>
      <c r="BS600" s="36"/>
      <c r="BT600" s="36"/>
      <c r="BZ600" s="36"/>
      <c r="CA600" s="36"/>
      <c r="CB600" s="36"/>
      <c r="CH600" s="36"/>
      <c r="CI600" s="36"/>
      <c r="CJ600" s="36"/>
      <c r="CP600" s="36"/>
      <c r="CQ600" s="36"/>
      <c r="CR600" s="36"/>
      <c r="CX600" s="36"/>
      <c r="CY600" s="36"/>
      <c r="CZ600" s="36"/>
      <c r="DF600" s="36">
        <v>2.16E-9</v>
      </c>
      <c r="DG600" s="36">
        <v>4.7397526334900002</v>
      </c>
      <c r="DH600" s="36">
        <v>6679.7403806912998</v>
      </c>
      <c r="DI600" s="30">
        <f t="shared" si="312"/>
        <v>1.3751991447165184E-9</v>
      </c>
      <c r="DJ600" s="30">
        <f t="shared" si="313"/>
        <v>1.374833370959727E-9</v>
      </c>
      <c r="DK600" s="30">
        <f t="shared" si="314"/>
        <v>1.3748333865165304E-9</v>
      </c>
      <c r="DL600" s="30">
        <f t="shared" si="315"/>
        <v>1.3748333865158674E-9</v>
      </c>
      <c r="DN600" s="36"/>
      <c r="DO600" s="36"/>
      <c r="DP600" s="36"/>
      <c r="DV600" s="36"/>
      <c r="DW600" s="36"/>
      <c r="DX600" s="36"/>
      <c r="ED600" s="36"/>
      <c r="EE600" s="36"/>
      <c r="EF600" s="36"/>
      <c r="EL600" s="36"/>
      <c r="EM600" s="36"/>
      <c r="EN600" s="36"/>
      <c r="ET600" s="36"/>
      <c r="EU600" s="36"/>
      <c r="EV600" s="36"/>
    </row>
    <row r="601" spans="14:152" s="30" customFormat="1" ht="12.75">
      <c r="N601" s="36">
        <v>3.77E-9</v>
      </c>
      <c r="O601" s="36">
        <v>3.1601939594099999</v>
      </c>
      <c r="P601" s="36">
        <v>224.34479570190001</v>
      </c>
      <c r="Q601" s="30">
        <f t="shared" si="304"/>
        <v>-1.2767806947739006E-9</v>
      </c>
      <c r="R601" s="30">
        <f t="shared" si="305"/>
        <v>-1.2767545351824982E-9</v>
      </c>
      <c r="S601" s="30">
        <f t="shared" si="306"/>
        <v>-1.2767545362949976E-9</v>
      </c>
      <c r="T601" s="30">
        <f t="shared" si="307"/>
        <v>-1.276754536294951E-9</v>
      </c>
      <c r="V601" s="36">
        <v>5.6000000000000003E-10</v>
      </c>
      <c r="W601" s="36">
        <v>3.9454134649500001</v>
      </c>
      <c r="X601" s="36">
        <v>25665.517483409199</v>
      </c>
      <c r="Y601" s="30">
        <f t="shared" si="308"/>
        <v>5.5535814894023601E-10</v>
      </c>
      <c r="Z601" s="30">
        <f t="shared" si="309"/>
        <v>5.5529724556234857E-10</v>
      </c>
      <c r="AA601" s="30">
        <f t="shared" si="310"/>
        <v>5.5529724816081156E-10</v>
      </c>
      <c r="AB601" s="30">
        <f t="shared" si="311"/>
        <v>5.5529724816070237E-10</v>
      </c>
      <c r="AD601" s="36"/>
      <c r="AE601" s="36"/>
      <c r="AF601" s="36"/>
      <c r="AL601" s="36"/>
      <c r="AM601" s="36"/>
      <c r="AN601" s="36"/>
      <c r="AT601" s="36"/>
      <c r="AU601" s="36"/>
      <c r="AV601" s="36"/>
      <c r="BB601" s="36"/>
      <c r="BC601" s="36"/>
      <c r="BD601" s="36"/>
      <c r="BJ601" s="36"/>
      <c r="BK601" s="36"/>
      <c r="BL601" s="36"/>
      <c r="BR601" s="36"/>
      <c r="BS601" s="36"/>
      <c r="BT601" s="36"/>
      <c r="BZ601" s="36"/>
      <c r="CA601" s="36"/>
      <c r="CB601" s="36"/>
      <c r="CH601" s="36"/>
      <c r="CI601" s="36"/>
      <c r="CJ601" s="36"/>
      <c r="CP601" s="36"/>
      <c r="CQ601" s="36"/>
      <c r="CR601" s="36"/>
      <c r="CX601" s="36"/>
      <c r="CY601" s="36"/>
      <c r="CZ601" s="36"/>
      <c r="DF601" s="36">
        <v>2.11E-9</v>
      </c>
      <c r="DG601" s="36">
        <v>3.7275656262900001</v>
      </c>
      <c r="DH601" s="36">
        <v>10042.612675591799</v>
      </c>
      <c r="DI601" s="30">
        <f t="shared" si="312"/>
        <v>-2.4872653567241316E-10</v>
      </c>
      <c r="DJ601" s="30">
        <f t="shared" si="313"/>
        <v>-2.4941822170895895E-10</v>
      </c>
      <c r="DK601" s="30">
        <f t="shared" si="314"/>
        <v>-2.4941819229396096E-10</v>
      </c>
      <c r="DL601" s="30">
        <f t="shared" si="315"/>
        <v>-2.4941819229519661E-10</v>
      </c>
      <c r="DN601" s="36"/>
      <c r="DO601" s="36"/>
      <c r="DP601" s="36"/>
      <c r="DV601" s="36"/>
      <c r="DW601" s="36"/>
      <c r="DX601" s="36"/>
      <c r="ED601" s="36"/>
      <c r="EE601" s="36"/>
      <c r="EF601" s="36"/>
      <c r="EL601" s="36"/>
      <c r="EM601" s="36"/>
      <c r="EN601" s="36"/>
      <c r="ET601" s="36"/>
      <c r="EU601" s="36"/>
      <c r="EV601" s="36"/>
    </row>
    <row r="602" spans="14:152" s="30" customFormat="1" ht="12.75">
      <c r="N602" s="36">
        <v>3.7799999999999998E-9</v>
      </c>
      <c r="O602" s="36">
        <v>5.8253204860499999</v>
      </c>
      <c r="P602" s="36">
        <v>6675.7019290921999</v>
      </c>
      <c r="Q602" s="30">
        <f t="shared" si="304"/>
        <v>3.6827463937655819E-9</v>
      </c>
      <c r="R602" s="30">
        <f t="shared" si="305"/>
        <v>3.6829332553454012E-9</v>
      </c>
      <c r="S602" s="30">
        <f t="shared" si="306"/>
        <v>3.6829332474024449E-9</v>
      </c>
      <c r="T602" s="30">
        <f t="shared" si="307"/>
        <v>3.682933247402777E-9</v>
      </c>
      <c r="V602" s="36">
        <v>5.4999999999999996E-10</v>
      </c>
      <c r="W602" s="36">
        <v>0.45166365461000002</v>
      </c>
      <c r="X602" s="36">
        <v>16702.994823196201</v>
      </c>
      <c r="Y602" s="30">
        <f t="shared" si="308"/>
        <v>-2.7217263652486388E-10</v>
      </c>
      <c r="Z602" s="30">
        <f t="shared" si="309"/>
        <v>-2.719101795262712E-10</v>
      </c>
      <c r="AA602" s="30">
        <f t="shared" si="310"/>
        <v>-2.7191019068961253E-10</v>
      </c>
      <c r="AB602" s="30">
        <f t="shared" si="311"/>
        <v>-2.7191019068914372E-10</v>
      </c>
      <c r="AD602" s="36"/>
      <c r="AE602" s="36"/>
      <c r="AF602" s="36"/>
      <c r="AL602" s="36"/>
      <c r="AM602" s="36"/>
      <c r="AN602" s="36"/>
      <c r="AT602" s="36"/>
      <c r="AU602" s="36"/>
      <c r="AV602" s="36"/>
      <c r="BB602" s="36"/>
      <c r="BC602" s="36"/>
      <c r="BD602" s="36"/>
      <c r="BJ602" s="36"/>
      <c r="BK602" s="36"/>
      <c r="BL602" s="36"/>
      <c r="BR602" s="36"/>
      <c r="BS602" s="36"/>
      <c r="BT602" s="36"/>
      <c r="BZ602" s="36"/>
      <c r="CA602" s="36"/>
      <c r="CB602" s="36"/>
      <c r="CH602" s="36"/>
      <c r="CI602" s="36"/>
      <c r="CJ602" s="36"/>
      <c r="CP602" s="36"/>
      <c r="CQ602" s="36"/>
      <c r="CR602" s="36"/>
      <c r="CX602" s="36"/>
      <c r="CY602" s="36"/>
      <c r="CZ602" s="36"/>
      <c r="DF602" s="36">
        <v>2.11E-9</v>
      </c>
      <c r="DG602" s="36">
        <v>2.61999755641</v>
      </c>
      <c r="DH602" s="36">
        <v>10124.930054318</v>
      </c>
      <c r="DI602" s="30">
        <f t="shared" si="312"/>
        <v>-2.096934848845059E-9</v>
      </c>
      <c r="DJ602" s="30">
        <f t="shared" si="313"/>
        <v>-2.0968567031597844E-9</v>
      </c>
      <c r="DK602" s="30">
        <f t="shared" si="314"/>
        <v>-2.0968567064880531E-9</v>
      </c>
      <c r="DL602" s="30">
        <f t="shared" si="315"/>
        <v>-2.0968567064879129E-9</v>
      </c>
      <c r="DN602" s="36"/>
      <c r="DO602" s="36"/>
      <c r="DP602" s="36"/>
      <c r="DV602" s="36"/>
      <c r="DW602" s="36"/>
      <c r="DX602" s="36"/>
      <c r="ED602" s="36"/>
      <c r="EE602" s="36"/>
      <c r="EF602" s="36"/>
      <c r="EL602" s="36"/>
      <c r="EM602" s="36"/>
      <c r="EN602" s="36"/>
      <c r="ET602" s="36"/>
      <c r="EU602" s="36"/>
      <c r="EV602" s="36"/>
    </row>
    <row r="603" spans="14:152" s="30" customFormat="1" ht="12.75">
      <c r="N603" s="36">
        <v>3.77E-9</v>
      </c>
      <c r="O603" s="36">
        <v>5.8332268350000001E-2</v>
      </c>
      <c r="P603" s="36">
        <v>905.45669666480001</v>
      </c>
      <c r="Q603" s="30">
        <f t="shared" si="304"/>
        <v>9.3143255176231299E-10</v>
      </c>
      <c r="R603" s="30">
        <f t="shared" si="305"/>
        <v>9.3154128383696742E-10</v>
      </c>
      <c r="S603" s="30">
        <f t="shared" si="306"/>
        <v>9.3154127921289793E-10</v>
      </c>
      <c r="T603" s="30">
        <f t="shared" si="307"/>
        <v>9.3154127921309273E-10</v>
      </c>
      <c r="V603" s="36">
        <v>6.2000000000000003E-10</v>
      </c>
      <c r="W603" s="36">
        <v>5.2291600389999998E-2</v>
      </c>
      <c r="X603" s="36">
        <v>14061.720855026801</v>
      </c>
      <c r="Y603" s="30">
        <f t="shared" si="308"/>
        <v>-5.0248124545765729E-10</v>
      </c>
      <c r="Z603" s="30">
        <f t="shared" si="309"/>
        <v>-5.0264907547089255E-10</v>
      </c>
      <c r="AA603" s="30">
        <f t="shared" si="310"/>
        <v>-5.0264906833581477E-10</v>
      </c>
      <c r="AB603" s="30">
        <f t="shared" si="311"/>
        <v>-5.026490683361139E-10</v>
      </c>
      <c r="AD603" s="36"/>
      <c r="AE603" s="36"/>
      <c r="AF603" s="36"/>
      <c r="AL603" s="36"/>
      <c r="AM603" s="36"/>
      <c r="AN603" s="36"/>
      <c r="AT603" s="36"/>
      <c r="AU603" s="36"/>
      <c r="AV603" s="36"/>
      <c r="BB603" s="36"/>
      <c r="BC603" s="36"/>
      <c r="BD603" s="36"/>
      <c r="BJ603" s="36"/>
      <c r="BK603" s="36"/>
      <c r="BL603" s="36"/>
      <c r="BR603" s="36"/>
      <c r="BS603" s="36"/>
      <c r="BT603" s="36"/>
      <c r="BZ603" s="36"/>
      <c r="CA603" s="36"/>
      <c r="CB603" s="36"/>
      <c r="CH603" s="36"/>
      <c r="CI603" s="36"/>
      <c r="CJ603" s="36"/>
      <c r="CP603" s="36"/>
      <c r="CQ603" s="36"/>
      <c r="CR603" s="36"/>
      <c r="CX603" s="36"/>
      <c r="CY603" s="36"/>
      <c r="CZ603" s="36"/>
      <c r="DF603" s="36">
        <v>2.93E-9</v>
      </c>
      <c r="DG603" s="36">
        <v>6.0705938338100003</v>
      </c>
      <c r="DH603" s="36">
        <v>14061.720855026801</v>
      </c>
      <c r="DI603" s="30">
        <f t="shared" si="312"/>
        <v>-2.7411574126582519E-9</v>
      </c>
      <c r="DJ603" s="30">
        <f t="shared" si="313"/>
        <v>-2.7416354757896993E-9</v>
      </c>
      <c r="DK603" s="30">
        <f t="shared" si="314"/>
        <v>-2.7416354554714088E-9</v>
      </c>
      <c r="DL603" s="30">
        <f t="shared" si="315"/>
        <v>-2.7416354554722608E-9</v>
      </c>
      <c r="DN603" s="36"/>
      <c r="DO603" s="36"/>
      <c r="DP603" s="36"/>
      <c r="DV603" s="36"/>
      <c r="DW603" s="36"/>
      <c r="DX603" s="36"/>
      <c r="ED603" s="36"/>
      <c r="EE603" s="36"/>
      <c r="EF603" s="36"/>
      <c r="EL603" s="36"/>
      <c r="EM603" s="36"/>
      <c r="EN603" s="36"/>
      <c r="ET603" s="36"/>
      <c r="EU603" s="36"/>
      <c r="EV603" s="36"/>
    </row>
    <row r="604" spans="14:152" s="30" customFormat="1" ht="12.75">
      <c r="N604" s="36">
        <v>4.4500000000000001E-9</v>
      </c>
      <c r="O604" s="36">
        <v>0.33560120737999999</v>
      </c>
      <c r="P604" s="36">
        <v>515.46387109299997</v>
      </c>
      <c r="Q604" s="30">
        <f t="shared" si="304"/>
        <v>-3.6239121943667685E-9</v>
      </c>
      <c r="R604" s="30">
        <f t="shared" si="305"/>
        <v>-3.6239559541445673E-9</v>
      </c>
      <c r="S604" s="30">
        <f t="shared" si="306"/>
        <v>-3.6239559522836024E-9</v>
      </c>
      <c r="T604" s="30">
        <f t="shared" si="307"/>
        <v>-3.6239559522836797E-9</v>
      </c>
      <c r="V604" s="36">
        <v>5.4999999999999996E-10</v>
      </c>
      <c r="W604" s="36">
        <v>1.1477447539300001</v>
      </c>
      <c r="X604" s="36">
        <v>4459.3682188025996</v>
      </c>
      <c r="Y604" s="30">
        <f t="shared" si="308"/>
        <v>8.5812640337963255E-12</v>
      </c>
      <c r="Z604" s="30">
        <f t="shared" si="309"/>
        <v>8.6618778688049566E-12</v>
      </c>
      <c r="AA604" s="30">
        <f t="shared" si="310"/>
        <v>8.66187444051652E-12</v>
      </c>
      <c r="AB604" s="30">
        <f t="shared" si="311"/>
        <v>8.6618744406610988E-12</v>
      </c>
      <c r="AD604" s="36"/>
      <c r="AE604" s="36"/>
      <c r="AF604" s="36"/>
      <c r="AL604" s="36"/>
      <c r="AM604" s="36"/>
      <c r="AN604" s="36"/>
      <c r="AT604" s="36"/>
      <c r="AU604" s="36"/>
      <c r="AV604" s="36"/>
      <c r="BB604" s="36"/>
      <c r="BC604" s="36"/>
      <c r="BD604" s="36"/>
      <c r="BJ604" s="36"/>
      <c r="BK604" s="36"/>
      <c r="BL604" s="36"/>
      <c r="BR604" s="36"/>
      <c r="BS604" s="36"/>
      <c r="BT604" s="36"/>
      <c r="BZ604" s="36"/>
      <c r="CA604" s="36"/>
      <c r="CB604" s="36"/>
      <c r="CH604" s="36"/>
      <c r="CI604" s="36"/>
      <c r="CJ604" s="36"/>
      <c r="CP604" s="36"/>
      <c r="CQ604" s="36"/>
      <c r="CR604" s="36"/>
      <c r="CX604" s="36"/>
      <c r="CY604" s="36"/>
      <c r="CZ604" s="36"/>
      <c r="DF604" s="36">
        <v>2.1900000000000001E-9</v>
      </c>
      <c r="DG604" s="36">
        <v>2.9847284645799999</v>
      </c>
      <c r="DH604" s="36">
        <v>131.54196168639999</v>
      </c>
      <c r="DI604" s="30">
        <f t="shared" si="312"/>
        <v>-1.3848552548859262E-9</v>
      </c>
      <c r="DJ604" s="30">
        <f t="shared" si="313"/>
        <v>-1.3848479189046099E-9</v>
      </c>
      <c r="DK604" s="30">
        <f t="shared" si="314"/>
        <v>-1.3848479192165912E-9</v>
      </c>
      <c r="DL604" s="30">
        <f t="shared" si="315"/>
        <v>-1.3848479192165777E-9</v>
      </c>
      <c r="DN604" s="36"/>
      <c r="DO604" s="36"/>
      <c r="DP604" s="36"/>
      <c r="DV604" s="36"/>
      <c r="DW604" s="36"/>
      <c r="DX604" s="36"/>
      <c r="ED604" s="36"/>
      <c r="EE604" s="36"/>
      <c r="EF604" s="36"/>
      <c r="EL604" s="36"/>
      <c r="EM604" s="36"/>
      <c r="EN604" s="36"/>
      <c r="ET604" s="36"/>
      <c r="EU604" s="36"/>
      <c r="EV604" s="36"/>
    </row>
    <row r="605" spans="14:152" s="30" customFormat="1" ht="12.75">
      <c r="N605" s="36">
        <v>4.2599999999999998E-9</v>
      </c>
      <c r="O605" s="36">
        <v>2.6645897323100001</v>
      </c>
      <c r="P605" s="36">
        <v>4076.4889402315998</v>
      </c>
      <c r="Q605" s="30">
        <f t="shared" si="304"/>
        <v>1.9768139700695998E-9</v>
      </c>
      <c r="R605" s="30">
        <f t="shared" si="305"/>
        <v>1.9763082845961695E-9</v>
      </c>
      <c r="S605" s="30">
        <f t="shared" si="306"/>
        <v>1.9763083061023794E-9</v>
      </c>
      <c r="T605" s="30">
        <f t="shared" si="307"/>
        <v>1.9763083061014675E-9</v>
      </c>
      <c r="V605" s="36">
        <v>6.5000000000000003E-10</v>
      </c>
      <c r="W605" s="36">
        <v>6.2144282068900001</v>
      </c>
      <c r="X605" s="36">
        <v>6947.8318951213996</v>
      </c>
      <c r="Y605" s="30">
        <f t="shared" si="308"/>
        <v>4.0790120194839532E-10</v>
      </c>
      <c r="Z605" s="30">
        <f t="shared" si="309"/>
        <v>4.0778560800893266E-10</v>
      </c>
      <c r="AA605" s="30">
        <f t="shared" si="310"/>
        <v>4.0778561292528751E-10</v>
      </c>
      <c r="AB605" s="30">
        <f t="shared" si="311"/>
        <v>4.0778561292507891E-10</v>
      </c>
      <c r="AD605" s="36"/>
      <c r="AE605" s="36"/>
      <c r="AF605" s="36"/>
      <c r="AL605" s="36"/>
      <c r="AM605" s="36"/>
      <c r="AN605" s="36"/>
      <c r="AT605" s="36"/>
      <c r="AU605" s="36"/>
      <c r="AV605" s="36"/>
      <c r="BB605" s="36"/>
      <c r="BC605" s="36"/>
      <c r="BD605" s="36"/>
      <c r="BJ605" s="36"/>
      <c r="BK605" s="36"/>
      <c r="BL605" s="36"/>
      <c r="BR605" s="36"/>
      <c r="BS605" s="36"/>
      <c r="BT605" s="36"/>
      <c r="BZ605" s="36"/>
      <c r="CA605" s="36"/>
      <c r="CB605" s="36"/>
      <c r="CH605" s="36"/>
      <c r="CI605" s="36"/>
      <c r="CJ605" s="36"/>
      <c r="CP605" s="36"/>
      <c r="CQ605" s="36"/>
      <c r="CR605" s="36"/>
      <c r="CX605" s="36"/>
      <c r="CY605" s="36"/>
      <c r="CZ605" s="36"/>
      <c r="DF605" s="36">
        <v>2.1000000000000002E-9</v>
      </c>
      <c r="DG605" s="36">
        <v>5.2749690631900004</v>
      </c>
      <c r="DH605" s="36">
        <v>13355.3361597984</v>
      </c>
      <c r="DI605" s="30">
        <f t="shared" si="312"/>
        <v>1.9795246508928245E-9</v>
      </c>
      <c r="DJ605" s="30">
        <f t="shared" si="313"/>
        <v>1.9798322367391509E-9</v>
      </c>
      <c r="DK605" s="30">
        <f t="shared" si="314"/>
        <v>1.9798322236664613E-9</v>
      </c>
      <c r="DL605" s="30">
        <f t="shared" si="315"/>
        <v>1.9798322236670088E-9</v>
      </c>
      <c r="DN605" s="36"/>
      <c r="DO605" s="36"/>
      <c r="DP605" s="36"/>
      <c r="DV605" s="36"/>
      <c r="DW605" s="36"/>
      <c r="DX605" s="36"/>
      <c r="ED605" s="36"/>
      <c r="EE605" s="36"/>
      <c r="EF605" s="36"/>
      <c r="EL605" s="36"/>
      <c r="EM605" s="36"/>
      <c r="EN605" s="36"/>
      <c r="ET605" s="36"/>
      <c r="EU605" s="36"/>
      <c r="EV605" s="36"/>
    </row>
    <row r="606" spans="14:152" s="30" customFormat="1" ht="12.75">
      <c r="N606" s="36">
        <v>4.8900000000000003E-9</v>
      </c>
      <c r="O606" s="36">
        <v>0.75760372851000002</v>
      </c>
      <c r="P606" s="36">
        <v>3561.0250691386</v>
      </c>
      <c r="Q606" s="30">
        <f t="shared" si="304"/>
        <v>4.844045339306294E-9</v>
      </c>
      <c r="R606" s="30">
        <f t="shared" si="305"/>
        <v>4.8439670148338205E-9</v>
      </c>
      <c r="S606" s="30">
        <f t="shared" si="306"/>
        <v>4.8439670181661639E-9</v>
      </c>
      <c r="T606" s="30">
        <f t="shared" si="307"/>
        <v>4.8439670181660233E-9</v>
      </c>
      <c r="V606" s="36">
        <v>5.6000000000000003E-10</v>
      </c>
      <c r="W606" s="36">
        <v>5.0171294372200004</v>
      </c>
      <c r="X606" s="36">
        <v>485.97205278960001</v>
      </c>
      <c r="Y606" s="30">
        <f t="shared" si="308"/>
        <v>-3.8246509756862032E-10</v>
      </c>
      <c r="Z606" s="30">
        <f t="shared" si="309"/>
        <v>-3.824585630143012E-10</v>
      </c>
      <c r="AA606" s="30">
        <f t="shared" si="310"/>
        <v>-3.8245856329220059E-10</v>
      </c>
      <c r="AB606" s="30">
        <f t="shared" si="311"/>
        <v>-3.8245856329218896E-10</v>
      </c>
      <c r="AD606" s="36"/>
      <c r="AE606" s="36"/>
      <c r="AF606" s="36"/>
      <c r="AL606" s="36"/>
      <c r="AM606" s="36"/>
      <c r="AN606" s="36"/>
      <c r="AT606" s="36"/>
      <c r="AU606" s="36"/>
      <c r="AV606" s="36"/>
      <c r="BB606" s="36"/>
      <c r="BC606" s="36"/>
      <c r="BD606" s="36"/>
      <c r="BJ606" s="36"/>
      <c r="BK606" s="36"/>
      <c r="BL606" s="36"/>
      <c r="BR606" s="36"/>
      <c r="BS606" s="36"/>
      <c r="BT606" s="36"/>
      <c r="BZ606" s="36"/>
      <c r="CA606" s="36"/>
      <c r="CB606" s="36"/>
      <c r="CH606" s="36"/>
      <c r="CI606" s="36"/>
      <c r="CJ606" s="36"/>
      <c r="CP606" s="36"/>
      <c r="CQ606" s="36"/>
      <c r="CR606" s="36"/>
      <c r="CX606" s="36"/>
      <c r="CY606" s="36"/>
      <c r="CZ606" s="36"/>
      <c r="DF606" s="36">
        <v>2.5899999999999999E-9</v>
      </c>
      <c r="DG606" s="36">
        <v>1.2526730583000001</v>
      </c>
      <c r="DH606" s="36">
        <v>2641.3412784722</v>
      </c>
      <c r="DI606" s="30">
        <f t="shared" si="312"/>
        <v>1.7554338003620245E-9</v>
      </c>
      <c r="DJ606" s="30">
        <f t="shared" si="313"/>
        <v>1.7552684459506217E-9</v>
      </c>
      <c r="DK606" s="30">
        <f t="shared" si="314"/>
        <v>1.7552684529829841E-9</v>
      </c>
      <c r="DL606" s="30">
        <f t="shared" si="315"/>
        <v>1.7552684529826931E-9</v>
      </c>
      <c r="DN606" s="36"/>
      <c r="DO606" s="36"/>
      <c r="DP606" s="36"/>
      <c r="DV606" s="36"/>
      <c r="DW606" s="36"/>
      <c r="DX606" s="36"/>
      <c r="ED606" s="36"/>
      <c r="EE606" s="36"/>
      <c r="EF606" s="36"/>
      <c r="EL606" s="36"/>
      <c r="EM606" s="36"/>
      <c r="EN606" s="36"/>
      <c r="ET606" s="36"/>
      <c r="EU606" s="36"/>
      <c r="EV606" s="36"/>
    </row>
    <row r="607" spans="14:152" s="30" customFormat="1" ht="12.75">
      <c r="N607" s="36">
        <v>3.8899999999999996E-9</v>
      </c>
      <c r="O607" s="36">
        <v>0.50283826580000002</v>
      </c>
      <c r="P607" s="36">
        <v>2825.1485556068001</v>
      </c>
      <c r="Q607" s="30">
        <f t="shared" si="304"/>
        <v>-3.3232968568144848E-9</v>
      </c>
      <c r="R607" s="30">
        <f t="shared" si="305"/>
        <v>-3.3234846067416907E-9</v>
      </c>
      <c r="S607" s="30">
        <f t="shared" si="306"/>
        <v>-3.3234845987577943E-9</v>
      </c>
      <c r="T607" s="30">
        <f t="shared" si="307"/>
        <v>-3.3234845987581281E-9</v>
      </c>
      <c r="V607" s="36">
        <v>6.5000000000000003E-10</v>
      </c>
      <c r="W607" s="36">
        <v>1.5161555872900001</v>
      </c>
      <c r="X607" s="36">
        <v>5511.6366019910001</v>
      </c>
      <c r="Y607" s="30">
        <f t="shared" si="308"/>
        <v>-4.6701192535658931E-10</v>
      </c>
      <c r="Z607" s="30">
        <f t="shared" si="309"/>
        <v>-4.6693000564152352E-10</v>
      </c>
      <c r="AA607" s="30">
        <f t="shared" si="310"/>
        <v>-4.6693000912567857E-10</v>
      </c>
      <c r="AB607" s="30">
        <f t="shared" si="311"/>
        <v>-4.6693000912553072E-10</v>
      </c>
      <c r="AD607" s="36"/>
      <c r="AE607" s="36"/>
      <c r="AF607" s="36"/>
      <c r="AL607" s="36"/>
      <c r="AM607" s="36"/>
      <c r="AN607" s="36"/>
      <c r="AT607" s="36"/>
      <c r="AU607" s="36"/>
      <c r="AV607" s="36"/>
      <c r="BB607" s="36"/>
      <c r="BC607" s="36"/>
      <c r="BD607" s="36"/>
      <c r="BJ607" s="36"/>
      <c r="BK607" s="36"/>
      <c r="BL607" s="36"/>
      <c r="BR607" s="36"/>
      <c r="BS607" s="36"/>
      <c r="BT607" s="36"/>
      <c r="BZ607" s="36"/>
      <c r="CA607" s="36"/>
      <c r="CB607" s="36"/>
      <c r="CH607" s="36"/>
      <c r="CI607" s="36"/>
      <c r="CJ607" s="36"/>
      <c r="CP607" s="36"/>
      <c r="CQ607" s="36"/>
      <c r="CR607" s="36"/>
      <c r="CX607" s="36"/>
      <c r="CY607" s="36"/>
      <c r="CZ607" s="36"/>
      <c r="DF607" s="36">
        <v>2.0799999999999998E-9</v>
      </c>
      <c r="DG607" s="36">
        <v>3.3024102110900002</v>
      </c>
      <c r="DH607" s="36">
        <v>6850.8050365325998</v>
      </c>
      <c r="DI607" s="30">
        <f t="shared" si="312"/>
        <v>-2.0638076457757315E-9</v>
      </c>
      <c r="DJ607" s="30">
        <f t="shared" si="313"/>
        <v>-2.0637492592327789E-9</v>
      </c>
      <c r="DK607" s="30">
        <f t="shared" si="314"/>
        <v>-2.0637492617180277E-9</v>
      </c>
      <c r="DL607" s="30">
        <f t="shared" si="315"/>
        <v>-2.0637492617179247E-9</v>
      </c>
      <c r="DN607" s="36"/>
      <c r="DO607" s="36"/>
      <c r="DP607" s="36"/>
      <c r="DV607" s="36"/>
      <c r="DW607" s="36"/>
      <c r="DX607" s="36"/>
      <c r="ED607" s="36"/>
      <c r="EE607" s="36"/>
      <c r="EF607" s="36"/>
      <c r="EL607" s="36"/>
      <c r="EM607" s="36"/>
      <c r="EN607" s="36"/>
      <c r="ET607" s="36"/>
      <c r="EU607" s="36"/>
      <c r="EV607" s="36"/>
    </row>
    <row r="608" spans="14:152" s="30" customFormat="1" ht="12.75">
      <c r="N608" s="36">
        <v>3.9600000000000004E-9</v>
      </c>
      <c r="O608" s="36">
        <v>5.1419872683700003</v>
      </c>
      <c r="P608" s="36">
        <v>5195.2447323344004</v>
      </c>
      <c r="Q608" s="30">
        <f t="shared" si="304"/>
        <v>4.0117716406941301E-10</v>
      </c>
      <c r="R608" s="30">
        <f t="shared" si="305"/>
        <v>4.0184996131492326E-10</v>
      </c>
      <c r="S608" s="30">
        <f t="shared" si="306"/>
        <v>4.0184993270287641E-10</v>
      </c>
      <c r="T608" s="30">
        <f t="shared" si="307"/>
        <v>4.0184993270410808E-10</v>
      </c>
      <c r="V608" s="36">
        <v>7.2E-10</v>
      </c>
      <c r="W608" s="36">
        <v>4.9074237335699999</v>
      </c>
      <c r="X608" s="36">
        <v>25287.723799399799</v>
      </c>
      <c r="Y608" s="30">
        <f t="shared" si="308"/>
        <v>-7.0361865630114115E-10</v>
      </c>
      <c r="Z608" s="30">
        <f t="shared" si="309"/>
        <v>-7.0349147036379915E-10</v>
      </c>
      <c r="AA608" s="30">
        <f t="shared" si="310"/>
        <v>-7.0349147578301607E-10</v>
      </c>
      <c r="AB608" s="30">
        <f t="shared" si="311"/>
        <v>-7.0349147578278518E-10</v>
      </c>
      <c r="AD608" s="36"/>
      <c r="AE608" s="36"/>
      <c r="AF608" s="36"/>
      <c r="AL608" s="36"/>
      <c r="AM608" s="36"/>
      <c r="AN608" s="36"/>
      <c r="AT608" s="36"/>
      <c r="AU608" s="36"/>
      <c r="AV608" s="36"/>
      <c r="BB608" s="36"/>
      <c r="BC608" s="36"/>
      <c r="BD608" s="36"/>
      <c r="BJ608" s="36"/>
      <c r="BK608" s="36"/>
      <c r="BL608" s="36"/>
      <c r="BR608" s="36"/>
      <c r="BS608" s="36"/>
      <c r="BT608" s="36"/>
      <c r="BZ608" s="36"/>
      <c r="CA608" s="36"/>
      <c r="CB608" s="36"/>
      <c r="CH608" s="36"/>
      <c r="CI608" s="36"/>
      <c r="CJ608" s="36"/>
      <c r="CP608" s="36"/>
      <c r="CQ608" s="36"/>
      <c r="CR608" s="36"/>
      <c r="CX608" s="36"/>
      <c r="CY608" s="36"/>
      <c r="CZ608" s="36"/>
      <c r="DF608" s="36">
        <v>2.2600000000000001E-9</v>
      </c>
      <c r="DG608" s="36">
        <v>5.4843808624600001</v>
      </c>
      <c r="DH608" s="36">
        <v>7203.8022714934004</v>
      </c>
      <c r="DI608" s="30">
        <f t="shared" si="312"/>
        <v>-2.2487336464993248E-9</v>
      </c>
      <c r="DJ608" s="30">
        <f t="shared" si="313"/>
        <v>-2.2487869547368584E-9</v>
      </c>
      <c r="DK608" s="30">
        <f t="shared" si="314"/>
        <v>-2.2487869524724825E-9</v>
      </c>
      <c r="DL608" s="30">
        <f t="shared" si="315"/>
        <v>-2.2487869524725768E-9</v>
      </c>
      <c r="DN608" s="36"/>
      <c r="DO608" s="36"/>
      <c r="DP608" s="36"/>
      <c r="DV608" s="36"/>
      <c r="DW608" s="36"/>
      <c r="DX608" s="36"/>
      <c r="ED608" s="36"/>
      <c r="EE608" s="36"/>
      <c r="EF608" s="36"/>
      <c r="EL608" s="36"/>
      <c r="EM608" s="36"/>
      <c r="EN608" s="36"/>
      <c r="ET608" s="36"/>
      <c r="EU608" s="36"/>
      <c r="EV608" s="36"/>
    </row>
    <row r="609" spans="14:152" s="30" customFormat="1" ht="12.75">
      <c r="N609" s="36">
        <v>4.1400000000000002E-9</v>
      </c>
      <c r="O609" s="36">
        <v>3.12530321804</v>
      </c>
      <c r="P609" s="36">
        <v>10001.061884606999</v>
      </c>
      <c r="Q609" s="30">
        <f t="shared" si="304"/>
        <v>-1.9485212688621199E-9</v>
      </c>
      <c r="R609" s="30">
        <f t="shared" si="305"/>
        <v>-1.9497220379288756E-9</v>
      </c>
      <c r="S609" s="30">
        <f t="shared" si="306"/>
        <v>-1.9497219868678282E-9</v>
      </c>
      <c r="T609" s="30">
        <f t="shared" si="307"/>
        <v>-1.9497219868699818E-9</v>
      </c>
      <c r="V609" s="36">
        <v>5.7E-10</v>
      </c>
      <c r="W609" s="36">
        <v>5.3154290745399999</v>
      </c>
      <c r="X609" s="36">
        <v>28628.3362260996</v>
      </c>
      <c r="Y609" s="30">
        <f t="shared" si="308"/>
        <v>-4.9421187609550949E-10</v>
      </c>
      <c r="Z609" s="30">
        <f t="shared" si="309"/>
        <v>-4.9447891949013288E-10</v>
      </c>
      <c r="AA609" s="30">
        <f t="shared" si="310"/>
        <v>-4.9447890814279345E-10</v>
      </c>
      <c r="AB609" s="30">
        <f t="shared" si="311"/>
        <v>-4.9447890814326887E-10</v>
      </c>
      <c r="AD609" s="36"/>
      <c r="AE609" s="36"/>
      <c r="AF609" s="36"/>
      <c r="AL609" s="36"/>
      <c r="AM609" s="36"/>
      <c r="AN609" s="36"/>
      <c r="AT609" s="36"/>
      <c r="AU609" s="36"/>
      <c r="AV609" s="36"/>
      <c r="BB609" s="36"/>
      <c r="BC609" s="36"/>
      <c r="BD609" s="36"/>
      <c r="BJ609" s="36"/>
      <c r="BK609" s="36"/>
      <c r="BL609" s="36"/>
      <c r="BR609" s="36"/>
      <c r="BS609" s="36"/>
      <c r="BT609" s="36"/>
      <c r="BZ609" s="36"/>
      <c r="CA609" s="36"/>
      <c r="CB609" s="36"/>
      <c r="CH609" s="36"/>
      <c r="CI609" s="36"/>
      <c r="CJ609" s="36"/>
      <c r="CP609" s="36"/>
      <c r="CQ609" s="36"/>
      <c r="CR609" s="36"/>
      <c r="CX609" s="36"/>
      <c r="CY609" s="36"/>
      <c r="CZ609" s="36"/>
      <c r="DF609" s="36">
        <v>2.4300000000000001E-9</v>
      </c>
      <c r="DG609" s="36">
        <v>2.4474880060399999</v>
      </c>
      <c r="DH609" s="36">
        <v>3311.18291816379</v>
      </c>
      <c r="DI609" s="30">
        <f t="shared" si="312"/>
        <v>-2.3797867231200624E-9</v>
      </c>
      <c r="DJ609" s="30">
        <f t="shared" si="313"/>
        <v>-2.3797332178296136E-9</v>
      </c>
      <c r="DK609" s="30">
        <f t="shared" si="314"/>
        <v>-2.3797332201056524E-9</v>
      </c>
      <c r="DL609" s="30">
        <f t="shared" si="315"/>
        <v>-2.379733220105556E-9</v>
      </c>
      <c r="DN609" s="36"/>
      <c r="DO609" s="36"/>
      <c r="DP609" s="36"/>
      <c r="DV609" s="36"/>
      <c r="DW609" s="36"/>
      <c r="DX609" s="36"/>
      <c r="ED609" s="36"/>
      <c r="EE609" s="36"/>
      <c r="EF609" s="36"/>
      <c r="EL609" s="36"/>
      <c r="EM609" s="36"/>
      <c r="EN609" s="36"/>
      <c r="ET609" s="36"/>
      <c r="EU609" s="36"/>
      <c r="EV609" s="36"/>
    </row>
    <row r="610" spans="14:152" s="30" customFormat="1" ht="12.75">
      <c r="N610" s="36">
        <v>5.0199999999999996E-9</v>
      </c>
      <c r="O610" s="36">
        <v>5.0235648833899997</v>
      </c>
      <c r="P610" s="36">
        <v>73.297125859000005</v>
      </c>
      <c r="Q610" s="30">
        <f t="shared" si="304"/>
        <v>-4.7730918755887978E-10</v>
      </c>
      <c r="R610" s="30">
        <f t="shared" si="305"/>
        <v>-4.773212280857178E-10</v>
      </c>
      <c r="S610" s="30">
        <f t="shared" si="306"/>
        <v>-4.7732122757366664E-10</v>
      </c>
      <c r="T610" s="30">
        <f t="shared" si="307"/>
        <v>-4.7732122757368876E-10</v>
      </c>
      <c r="V610" s="36">
        <v>5.4999999999999996E-10</v>
      </c>
      <c r="W610" s="36">
        <v>4.02023620788</v>
      </c>
      <c r="X610" s="36">
        <v>4005.3684718298</v>
      </c>
      <c r="Y610" s="30">
        <f t="shared" si="308"/>
        <v>4.3391025102388766E-10</v>
      </c>
      <c r="Z610" s="30">
        <f t="shared" si="309"/>
        <v>4.339547456300863E-10</v>
      </c>
      <c r="AA610" s="30">
        <f t="shared" si="310"/>
        <v>4.3395474373800888E-10</v>
      </c>
      <c r="AB610" s="30">
        <f t="shared" si="311"/>
        <v>4.3395474373808808E-10</v>
      </c>
      <c r="AD610" s="36"/>
      <c r="AE610" s="36"/>
      <c r="AF610" s="36"/>
      <c r="AL610" s="36"/>
      <c r="AM610" s="36"/>
      <c r="AN610" s="36"/>
      <c r="AT610" s="36"/>
      <c r="AU610" s="36"/>
      <c r="AV610" s="36"/>
      <c r="BB610" s="36"/>
      <c r="BC610" s="36"/>
      <c r="BD610" s="36"/>
      <c r="BJ610" s="36"/>
      <c r="BK610" s="36"/>
      <c r="BL610" s="36"/>
      <c r="BR610" s="36"/>
      <c r="BS610" s="36"/>
      <c r="BT610" s="36"/>
      <c r="BZ610" s="36"/>
      <c r="CA610" s="36"/>
      <c r="CB610" s="36"/>
      <c r="CH610" s="36"/>
      <c r="CI610" s="36"/>
      <c r="CJ610" s="36"/>
      <c r="CP610" s="36"/>
      <c r="CQ610" s="36"/>
      <c r="CR610" s="36"/>
      <c r="CX610" s="36"/>
      <c r="CY610" s="36"/>
      <c r="CZ610" s="36"/>
      <c r="DF610" s="36">
        <v>2.0799999999999998E-9</v>
      </c>
      <c r="DG610" s="36">
        <v>1.1350057945700001</v>
      </c>
      <c r="DH610" s="36">
        <v>5888.4499649321997</v>
      </c>
      <c r="DI610" s="30">
        <f t="shared" si="312"/>
        <v>2.0700181401066466E-9</v>
      </c>
      <c r="DJ610" s="30">
        <f t="shared" si="313"/>
        <v>2.0699787047364791E-9</v>
      </c>
      <c r="DK610" s="30">
        <f t="shared" si="314"/>
        <v>2.0699787064152091E-9</v>
      </c>
      <c r="DL610" s="30">
        <f t="shared" si="315"/>
        <v>2.0699787064151396E-9</v>
      </c>
      <c r="DN610" s="36"/>
      <c r="DO610" s="36"/>
      <c r="DP610" s="36"/>
      <c r="DV610" s="36"/>
      <c r="DW610" s="36"/>
      <c r="DX610" s="36"/>
      <c r="ED610" s="36"/>
      <c r="EE610" s="36"/>
      <c r="EF610" s="36"/>
      <c r="EL610" s="36"/>
      <c r="EM610" s="36"/>
      <c r="EN610" s="36"/>
      <c r="ET610" s="36"/>
      <c r="EU610" s="36"/>
      <c r="EV610" s="36"/>
    </row>
    <row r="611" spans="14:152" s="30" customFormat="1" ht="12.75">
      <c r="N611" s="36">
        <v>4.32E-9</v>
      </c>
      <c r="O611" s="36">
        <v>3.3153835913999998</v>
      </c>
      <c r="P611" s="36">
        <v>5617.9107699472997</v>
      </c>
      <c r="Q611" s="30">
        <f t="shared" si="304"/>
        <v>-3.9070517728525649E-9</v>
      </c>
      <c r="R611" s="30">
        <f t="shared" si="305"/>
        <v>-3.9073920922194456E-9</v>
      </c>
      <c r="S611" s="30">
        <f t="shared" si="306"/>
        <v>-3.9073920777494015E-9</v>
      </c>
      <c r="T611" s="30">
        <f t="shared" si="307"/>
        <v>-3.9073920777500103E-9</v>
      </c>
      <c r="V611" s="36">
        <v>5.4E-10</v>
      </c>
      <c r="W611" s="36">
        <v>5.5119618450500001</v>
      </c>
      <c r="X611" s="36">
        <v>44.653833240200001</v>
      </c>
      <c r="Y611" s="30">
        <f t="shared" si="308"/>
        <v>2.8316502407999745E-10</v>
      </c>
      <c r="Z611" s="30">
        <f t="shared" si="309"/>
        <v>2.8316434915361667E-10</v>
      </c>
      <c r="AA611" s="30">
        <f t="shared" si="310"/>
        <v>2.8316434918231974E-10</v>
      </c>
      <c r="AB611" s="30">
        <f t="shared" si="311"/>
        <v>2.831643491823185E-10</v>
      </c>
      <c r="AD611" s="36"/>
      <c r="AE611" s="36"/>
      <c r="AF611" s="36"/>
      <c r="AL611" s="36"/>
      <c r="AM611" s="36"/>
      <c r="AN611" s="36"/>
      <c r="AT611" s="36"/>
      <c r="AU611" s="36"/>
      <c r="AV611" s="36"/>
      <c r="BB611" s="36"/>
      <c r="BC611" s="36"/>
      <c r="BD611" s="36"/>
      <c r="BJ611" s="36"/>
      <c r="BK611" s="36"/>
      <c r="BL611" s="36"/>
      <c r="BR611" s="36"/>
      <c r="BS611" s="36"/>
      <c r="BT611" s="36"/>
      <c r="BZ611" s="36"/>
      <c r="CA611" s="36"/>
      <c r="CB611" s="36"/>
      <c r="CH611" s="36"/>
      <c r="CI611" s="36"/>
      <c r="CJ611" s="36"/>
      <c r="CP611" s="36"/>
      <c r="CQ611" s="36"/>
      <c r="CR611" s="36"/>
      <c r="CX611" s="36"/>
      <c r="CY611" s="36"/>
      <c r="CZ611" s="36"/>
      <c r="DF611" s="36">
        <v>2.5099999999999998E-9</v>
      </c>
      <c r="DG611" s="36">
        <v>4.6701298372900002</v>
      </c>
      <c r="DH611" s="36">
        <v>6666.9977593980002</v>
      </c>
      <c r="DI611" s="30">
        <f t="shared" si="312"/>
        <v>1.6000243401956306E-9</v>
      </c>
      <c r="DJ611" s="30">
        <f t="shared" si="313"/>
        <v>1.5996004692141184E-9</v>
      </c>
      <c r="DK611" s="30">
        <f t="shared" si="314"/>
        <v>1.599600487241855E-9</v>
      </c>
      <c r="DL611" s="30">
        <f t="shared" si="315"/>
        <v>1.599600487241099E-9</v>
      </c>
      <c r="DN611" s="36"/>
      <c r="DO611" s="36"/>
      <c r="DP611" s="36"/>
      <c r="DV611" s="36"/>
      <c r="DW611" s="36"/>
      <c r="DX611" s="36"/>
      <c r="ED611" s="36"/>
      <c r="EE611" s="36"/>
      <c r="EF611" s="36"/>
      <c r="EL611" s="36"/>
      <c r="EM611" s="36"/>
      <c r="EN611" s="36"/>
      <c r="ET611" s="36"/>
      <c r="EU611" s="36"/>
      <c r="EV611" s="36"/>
    </row>
    <row r="612" spans="14:152" s="30" customFormat="1" ht="12.75">
      <c r="N612" s="36">
        <v>3.5899999999999998E-9</v>
      </c>
      <c r="O612" s="36">
        <v>4.9762287066599997</v>
      </c>
      <c r="P612" s="36">
        <v>5820.9149246467996</v>
      </c>
      <c r="Q612" s="30">
        <f t="shared" si="304"/>
        <v>-2.0113981100865057E-9</v>
      </c>
      <c r="R612" s="30">
        <f t="shared" si="305"/>
        <v>-2.0119670607342338E-9</v>
      </c>
      <c r="S612" s="30">
        <f t="shared" si="306"/>
        <v>-2.0119670365398246E-9</v>
      </c>
      <c r="T612" s="30">
        <f t="shared" si="307"/>
        <v>-2.0119670365408387E-9</v>
      </c>
      <c r="V612" s="36">
        <v>5.3000000000000003E-10</v>
      </c>
      <c r="W612" s="36">
        <v>0.46840976995</v>
      </c>
      <c r="X612" s="36">
        <v>19645.525556790599</v>
      </c>
      <c r="Y612" s="30">
        <f t="shared" si="308"/>
        <v>-3.849394699978952E-11</v>
      </c>
      <c r="Z612" s="30">
        <f t="shared" si="309"/>
        <v>-3.8835303117457697E-11</v>
      </c>
      <c r="AA612" s="30">
        <f t="shared" si="310"/>
        <v>-3.8835288600825552E-11</v>
      </c>
      <c r="AB612" s="30">
        <f t="shared" si="311"/>
        <v>-3.8835288601441491E-11</v>
      </c>
      <c r="AD612" s="36"/>
      <c r="AE612" s="36"/>
      <c r="AF612" s="36"/>
      <c r="AL612" s="36"/>
      <c r="AM612" s="36"/>
      <c r="AN612" s="36"/>
      <c r="AT612" s="36"/>
      <c r="AU612" s="36"/>
      <c r="AV612" s="36"/>
      <c r="BB612" s="36"/>
      <c r="BC612" s="36"/>
      <c r="BD612" s="36"/>
      <c r="BJ612" s="36"/>
      <c r="BK612" s="36"/>
      <c r="BL612" s="36"/>
      <c r="BR612" s="36"/>
      <c r="BS612" s="36"/>
      <c r="BT612" s="36"/>
      <c r="BZ612" s="36"/>
      <c r="CA612" s="36"/>
      <c r="CB612" s="36"/>
      <c r="CH612" s="36"/>
      <c r="CI612" s="36"/>
      <c r="CJ612" s="36"/>
      <c r="CP612" s="36"/>
      <c r="CQ612" s="36"/>
      <c r="CR612" s="36"/>
      <c r="CX612" s="36"/>
      <c r="CY612" s="36"/>
      <c r="CZ612" s="36"/>
      <c r="DF612" s="36">
        <v>2.2699999999999998E-9</v>
      </c>
      <c r="DG612" s="36">
        <v>1.5992641330699999</v>
      </c>
      <c r="DH612" s="36">
        <v>10001.061884606999</v>
      </c>
      <c r="DI612" s="30">
        <f t="shared" si="312"/>
        <v>-2.0486541226000782E-9</v>
      </c>
      <c r="DJ612" s="30">
        <f t="shared" si="313"/>
        <v>-2.0483325844422655E-9</v>
      </c>
      <c r="DK612" s="30">
        <f t="shared" si="314"/>
        <v>-2.0483325981211392E-9</v>
      </c>
      <c r="DL612" s="30">
        <f t="shared" si="315"/>
        <v>-2.0483325981205622E-9</v>
      </c>
      <c r="DN612" s="36"/>
      <c r="DO612" s="36"/>
      <c r="DP612" s="36"/>
      <c r="DV612" s="36"/>
      <c r="DW612" s="36"/>
      <c r="DX612" s="36"/>
      <c r="ED612" s="36"/>
      <c r="EE612" s="36"/>
      <c r="EF612" s="36"/>
      <c r="EL612" s="36"/>
      <c r="EM612" s="36"/>
      <c r="EN612" s="36"/>
      <c r="ET612" s="36"/>
      <c r="EU612" s="36"/>
      <c r="EV612" s="36"/>
    </row>
    <row r="613" spans="14:152" s="30" customFormat="1" ht="12.75">
      <c r="N613" s="36">
        <v>3.5899999999999998E-9</v>
      </c>
      <c r="O613" s="36">
        <v>5.420722273</v>
      </c>
      <c r="P613" s="36">
        <v>6019.9919266185998</v>
      </c>
      <c r="Q613" s="30">
        <f t="shared" si="304"/>
        <v>-3.4113833022437531E-9</v>
      </c>
      <c r="R613" s="30">
        <f t="shared" si="305"/>
        <v>-3.4116045325799885E-9</v>
      </c>
      <c r="S613" s="30">
        <f t="shared" si="306"/>
        <v>-3.4116045231744892E-9</v>
      </c>
      <c r="T613" s="30">
        <f t="shared" si="307"/>
        <v>-3.4116045231748858E-9</v>
      </c>
      <c r="V613" s="36">
        <v>5.3000000000000003E-10</v>
      </c>
      <c r="W613" s="36">
        <v>4.5153997026099999</v>
      </c>
      <c r="X613" s="36">
        <v>9886.7722000640006</v>
      </c>
      <c r="Y613" s="30">
        <f t="shared" si="308"/>
        <v>5.2963631553301737E-10</v>
      </c>
      <c r="Z613" s="30">
        <f t="shared" si="309"/>
        <v>5.2962990753895567E-10</v>
      </c>
      <c r="AA613" s="30">
        <f t="shared" si="310"/>
        <v>5.2962990781266012E-10</v>
      </c>
      <c r="AB613" s="30">
        <f t="shared" si="311"/>
        <v>5.2962990781264854E-10</v>
      </c>
      <c r="AD613" s="36"/>
      <c r="AE613" s="36"/>
      <c r="AF613" s="36"/>
      <c r="AL613" s="36"/>
      <c r="AM613" s="36"/>
      <c r="AN613" s="36"/>
      <c r="AT613" s="36"/>
      <c r="AU613" s="36"/>
      <c r="AV613" s="36"/>
      <c r="BB613" s="36"/>
      <c r="BC613" s="36"/>
      <c r="BD613" s="36"/>
      <c r="BJ613" s="36"/>
      <c r="BK613" s="36"/>
      <c r="BL613" s="36"/>
      <c r="BR613" s="36"/>
      <c r="BS613" s="36"/>
      <c r="BT613" s="36"/>
      <c r="BZ613" s="36"/>
      <c r="CA613" s="36"/>
      <c r="CB613" s="36"/>
      <c r="CH613" s="36"/>
      <c r="CI613" s="36"/>
      <c r="CJ613" s="36"/>
      <c r="CP613" s="36"/>
      <c r="CQ613" s="36"/>
      <c r="CR613" s="36"/>
      <c r="CX613" s="36"/>
      <c r="CY613" s="36"/>
      <c r="CZ613" s="36"/>
      <c r="DF613" s="36">
        <v>2.64E-9</v>
      </c>
      <c r="DG613" s="36">
        <v>3.7262243562799999</v>
      </c>
      <c r="DH613" s="36">
        <v>6747.7122623140003</v>
      </c>
      <c r="DI613" s="30">
        <f t="shared" si="312"/>
        <v>-1.7012110695978109E-9</v>
      </c>
      <c r="DJ613" s="30">
        <f t="shared" si="313"/>
        <v>-1.7016588162168136E-9</v>
      </c>
      <c r="DK613" s="30">
        <f t="shared" si="314"/>
        <v>-1.7016587971771125E-9</v>
      </c>
      <c r="DL613" s="30">
        <f t="shared" si="315"/>
        <v>-1.7016587971779157E-9</v>
      </c>
      <c r="DN613" s="36"/>
      <c r="DO613" s="36"/>
      <c r="DP613" s="36"/>
      <c r="DV613" s="36"/>
      <c r="DW613" s="36"/>
      <c r="DX613" s="36"/>
      <c r="ED613" s="36"/>
      <c r="EE613" s="36"/>
      <c r="EF613" s="36"/>
      <c r="EL613" s="36"/>
      <c r="EM613" s="36"/>
      <c r="EN613" s="36"/>
      <c r="ET613" s="36"/>
      <c r="EU613" s="36"/>
      <c r="EV613" s="36"/>
    </row>
    <row r="614" spans="14:152" s="30" customFormat="1" ht="12.75">
      <c r="N614" s="36">
        <v>4.49E-9</v>
      </c>
      <c r="O614" s="36">
        <v>3.7954485461199998</v>
      </c>
      <c r="P614" s="36">
        <v>4996.1727308979998</v>
      </c>
      <c r="Q614" s="30">
        <f t="shared" si="304"/>
        <v>1.515337550649681E-9</v>
      </c>
      <c r="R614" s="30">
        <f t="shared" si="305"/>
        <v>1.5160316779682864E-9</v>
      </c>
      <c r="S614" s="30">
        <f t="shared" si="306"/>
        <v>1.5160316484497613E-9</v>
      </c>
      <c r="T614" s="30">
        <f t="shared" si="307"/>
        <v>1.5160316484510074E-9</v>
      </c>
      <c r="V614" s="36">
        <v>6.9E-10</v>
      </c>
      <c r="W614" s="36">
        <v>3.3709208443200001</v>
      </c>
      <c r="X614" s="36">
        <v>41.550790984800003</v>
      </c>
      <c r="Y614" s="30">
        <f t="shared" si="308"/>
        <v>-6.8999961731359774E-10</v>
      </c>
      <c r="Z614" s="30">
        <f t="shared" si="309"/>
        <v>-6.8999961632037024E-10</v>
      </c>
      <c r="AA614" s="30">
        <f t="shared" si="310"/>
        <v>-6.8999961632041253E-10</v>
      </c>
      <c r="AB614" s="30">
        <f t="shared" si="311"/>
        <v>-6.8999961632041253E-10</v>
      </c>
      <c r="AD614" s="36"/>
      <c r="AE614" s="36"/>
      <c r="AF614" s="36"/>
      <c r="AL614" s="36"/>
      <c r="AM614" s="36"/>
      <c r="AN614" s="36"/>
      <c r="AT614" s="36"/>
      <c r="AU614" s="36"/>
      <c r="AV614" s="36"/>
      <c r="BB614" s="36"/>
      <c r="BC614" s="36"/>
      <c r="BD614" s="36"/>
      <c r="BJ614" s="36"/>
      <c r="BK614" s="36"/>
      <c r="BL614" s="36"/>
      <c r="BR614" s="36"/>
      <c r="BS614" s="36"/>
      <c r="BT614" s="36"/>
      <c r="BZ614" s="36"/>
      <c r="CA614" s="36"/>
      <c r="CB614" s="36"/>
      <c r="CH614" s="36"/>
      <c r="CI614" s="36"/>
      <c r="CJ614" s="36"/>
      <c r="CP614" s="36"/>
      <c r="CQ614" s="36"/>
      <c r="CR614" s="36"/>
      <c r="CX614" s="36"/>
      <c r="CY614" s="36"/>
      <c r="CZ614" s="36"/>
      <c r="DF614" s="36">
        <v>2.16E-9</v>
      </c>
      <c r="DG614" s="36">
        <v>0.34122804917999999</v>
      </c>
      <c r="DH614" s="36">
        <v>6686.7477777069998</v>
      </c>
      <c r="DI614" s="30">
        <f t="shared" si="312"/>
        <v>1.2296230224692125E-9</v>
      </c>
      <c r="DJ614" s="30">
        <f t="shared" si="313"/>
        <v>1.2300133363436379E-9</v>
      </c>
      <c r="DK614" s="30">
        <f t="shared" si="314"/>
        <v>1.2300133197458896E-9</v>
      </c>
      <c r="DL614" s="30">
        <f t="shared" si="315"/>
        <v>1.2300133197465836E-9</v>
      </c>
      <c r="DN614" s="36"/>
      <c r="DO614" s="36"/>
      <c r="DP614" s="36"/>
      <c r="DV614" s="36"/>
      <c r="DW614" s="36"/>
      <c r="DX614" s="36"/>
      <c r="ED614" s="36"/>
      <c r="EE614" s="36"/>
      <c r="EF614" s="36"/>
      <c r="EL614" s="36"/>
      <c r="EM614" s="36"/>
      <c r="EN614" s="36"/>
      <c r="ET614" s="36"/>
      <c r="EU614" s="36"/>
      <c r="EV614" s="36"/>
    </row>
    <row r="615" spans="14:152" s="30" customFormat="1" ht="12.75">
      <c r="N615" s="36">
        <v>3.7399999999999999E-9</v>
      </c>
      <c r="O615" s="36">
        <v>2.8556396564900002</v>
      </c>
      <c r="P615" s="36">
        <v>2111.6503133776</v>
      </c>
      <c r="Q615" s="30">
        <f t="shared" si="304"/>
        <v>-3.1442248346009766E-9</v>
      </c>
      <c r="R615" s="30">
        <f t="shared" si="305"/>
        <v>-3.144365405118191E-9</v>
      </c>
      <c r="S615" s="30">
        <f t="shared" si="306"/>
        <v>-3.1443653991404201E-9</v>
      </c>
      <c r="T615" s="30">
        <f t="shared" si="307"/>
        <v>-3.144365399140672E-9</v>
      </c>
      <c r="V615" s="36">
        <v>7.2E-10</v>
      </c>
      <c r="W615" s="36">
        <v>4.66520155151</v>
      </c>
      <c r="X615" s="36">
        <v>6685.1061887575997</v>
      </c>
      <c r="Y615" s="30">
        <f t="shared" si="308"/>
        <v>3.9810275732143464E-10</v>
      </c>
      <c r="Z615" s="30">
        <f t="shared" si="309"/>
        <v>3.9797091149646598E-10</v>
      </c>
      <c r="AA615" s="30">
        <f t="shared" si="310"/>
        <v>3.9797091710393127E-10</v>
      </c>
      <c r="AB615" s="30">
        <f t="shared" si="311"/>
        <v>3.9797091710369257E-10</v>
      </c>
      <c r="AD615" s="36"/>
      <c r="AE615" s="36"/>
      <c r="AF615" s="36"/>
      <c r="AL615" s="36"/>
      <c r="AM615" s="36"/>
      <c r="AN615" s="36"/>
      <c r="AT615" s="36"/>
      <c r="AU615" s="36"/>
      <c r="AV615" s="36"/>
      <c r="BB615" s="36"/>
      <c r="BC615" s="36"/>
      <c r="BD615" s="36"/>
      <c r="BJ615" s="36"/>
      <c r="BK615" s="36"/>
      <c r="BL615" s="36"/>
      <c r="BR615" s="36"/>
      <c r="BS615" s="36"/>
      <c r="BT615" s="36"/>
      <c r="BZ615" s="36"/>
      <c r="CA615" s="36"/>
      <c r="CB615" s="36"/>
      <c r="CH615" s="36"/>
      <c r="CI615" s="36"/>
      <c r="CJ615" s="36"/>
      <c r="CP615" s="36"/>
      <c r="CQ615" s="36"/>
      <c r="CR615" s="36"/>
      <c r="CX615" s="36"/>
      <c r="CY615" s="36"/>
      <c r="CZ615" s="36"/>
      <c r="DF615" s="36">
        <v>2.6000000000000001E-9</v>
      </c>
      <c r="DG615" s="36">
        <v>3.67749190896</v>
      </c>
      <c r="DH615" s="36">
        <v>6645.1969867221997</v>
      </c>
      <c r="DI615" s="30">
        <f t="shared" si="312"/>
        <v>-4.6692199899261519E-10</v>
      </c>
      <c r="DJ615" s="30">
        <f t="shared" si="313"/>
        <v>-4.6748070180040403E-10</v>
      </c>
      <c r="DK615" s="30">
        <f t="shared" si="314"/>
        <v>-4.6748067804073385E-10</v>
      </c>
      <c r="DL615" s="30">
        <f t="shared" si="315"/>
        <v>-4.674806780417334E-10</v>
      </c>
      <c r="DN615" s="36"/>
      <c r="DO615" s="36"/>
      <c r="DP615" s="36"/>
      <c r="DV615" s="36"/>
      <c r="DW615" s="36"/>
      <c r="DX615" s="36"/>
      <c r="ED615" s="36"/>
      <c r="EE615" s="36"/>
      <c r="EF615" s="36"/>
      <c r="EL615" s="36"/>
      <c r="EM615" s="36"/>
      <c r="EN615" s="36"/>
      <c r="ET615" s="36"/>
      <c r="EU615" s="36"/>
      <c r="EV615" s="36"/>
    </row>
    <row r="616" spans="14:152" s="30" customFormat="1" ht="12.75">
      <c r="N616" s="36">
        <v>4.2599999999999998E-9</v>
      </c>
      <c r="O616" s="36">
        <v>0.24129917209000001</v>
      </c>
      <c r="P616" s="36">
        <v>5625.7750764735001</v>
      </c>
      <c r="Q616" s="30">
        <f t="shared" si="304"/>
        <v>3.8082429310233334E-9</v>
      </c>
      <c r="R616" s="30">
        <f t="shared" si="305"/>
        <v>3.8085959281232167E-9</v>
      </c>
      <c r="S616" s="30">
        <f t="shared" si="306"/>
        <v>3.808595913113955E-9</v>
      </c>
      <c r="T616" s="30">
        <f t="shared" si="307"/>
        <v>3.8085959131145861E-9</v>
      </c>
      <c r="V616" s="36">
        <v>5.1999999999999996E-10</v>
      </c>
      <c r="W616" s="36">
        <v>2.0520959922499999</v>
      </c>
      <c r="X616" s="36">
        <v>7366.2689076256001</v>
      </c>
      <c r="Y616" s="30">
        <f t="shared" si="308"/>
        <v>2.397508098512306E-10</v>
      </c>
      <c r="Z616" s="30">
        <f t="shared" si="309"/>
        <v>2.39639069617296E-10</v>
      </c>
      <c r="AA616" s="30">
        <f t="shared" si="310"/>
        <v>2.3963907436961075E-10</v>
      </c>
      <c r="AB616" s="30">
        <f t="shared" si="311"/>
        <v>2.3963907436941067E-10</v>
      </c>
      <c r="AD616" s="36"/>
      <c r="AE616" s="36"/>
      <c r="AF616" s="36"/>
      <c r="AL616" s="36"/>
      <c r="AM616" s="36"/>
      <c r="AN616" s="36"/>
      <c r="AT616" s="36"/>
      <c r="AU616" s="36"/>
      <c r="AV616" s="36"/>
      <c r="BB616" s="36"/>
      <c r="BC616" s="36"/>
      <c r="BD616" s="36"/>
      <c r="BJ616" s="36"/>
      <c r="BK616" s="36"/>
      <c r="BL616" s="36"/>
      <c r="BR616" s="36"/>
      <c r="BS616" s="36"/>
      <c r="BT616" s="36"/>
      <c r="BZ616" s="36"/>
      <c r="CA616" s="36"/>
      <c r="CB616" s="36"/>
      <c r="CH616" s="36"/>
      <c r="CI616" s="36"/>
      <c r="CJ616" s="36"/>
      <c r="CP616" s="36"/>
      <c r="CQ616" s="36"/>
      <c r="CR616" s="36"/>
      <c r="CX616" s="36"/>
      <c r="CY616" s="36"/>
      <c r="CZ616" s="36"/>
      <c r="DF616" s="36">
        <v>2.09E-9</v>
      </c>
      <c r="DG616" s="36">
        <v>4.3192892037800004</v>
      </c>
      <c r="DH616" s="36">
        <v>3337.8609160888</v>
      </c>
      <c r="DI616" s="30">
        <f t="shared" si="312"/>
        <v>-1.0561983512862778E-10</v>
      </c>
      <c r="DJ616" s="30">
        <f t="shared" si="313"/>
        <v>-1.0584886122179294E-10</v>
      </c>
      <c r="DK616" s="30">
        <f t="shared" si="314"/>
        <v>-1.0584885148194671E-10</v>
      </c>
      <c r="DL616" s="30">
        <f t="shared" si="315"/>
        <v>-1.0584885148236198E-10</v>
      </c>
      <c r="DN616" s="36"/>
      <c r="DO616" s="36"/>
      <c r="DP616" s="36"/>
      <c r="DV616" s="36"/>
      <c r="DW616" s="36"/>
      <c r="DX616" s="36"/>
      <c r="ED616" s="36"/>
      <c r="EE616" s="36"/>
      <c r="EF616" s="36"/>
      <c r="EL616" s="36"/>
      <c r="EM616" s="36"/>
      <c r="EN616" s="36"/>
      <c r="ET616" s="36"/>
      <c r="EU616" s="36"/>
      <c r="EV616" s="36"/>
    </row>
    <row r="617" spans="14:152" s="30" customFormat="1" ht="12.75">
      <c r="N617" s="36">
        <v>4.2299999999999997E-9</v>
      </c>
      <c r="O617" s="36">
        <v>3.6050797123499998</v>
      </c>
      <c r="P617" s="36">
        <v>8226.5788363783995</v>
      </c>
      <c r="Q617" s="30">
        <f t="shared" si="304"/>
        <v>-1.6616971109269941E-9</v>
      </c>
      <c r="R617" s="30">
        <f t="shared" si="305"/>
        <v>-1.6606451137067371E-9</v>
      </c>
      <c r="S617" s="30">
        <f t="shared" si="306"/>
        <v>-1.6606451584479951E-9</v>
      </c>
      <c r="T617" s="30">
        <f t="shared" si="307"/>
        <v>-1.6606451584460879E-9</v>
      </c>
      <c r="V617" s="36">
        <v>5.1999999999999996E-10</v>
      </c>
      <c r="W617" s="36">
        <v>6.2588222672300002</v>
      </c>
      <c r="X617" s="36">
        <v>12509.253325047201</v>
      </c>
      <c r="Y617" s="30">
        <f t="shared" si="308"/>
        <v>5.0146578497152913E-10</v>
      </c>
      <c r="Z617" s="30">
        <f t="shared" si="309"/>
        <v>5.014091633091833E-10</v>
      </c>
      <c r="AA617" s="30">
        <f t="shared" si="310"/>
        <v>5.0140916571895471E-10</v>
      </c>
      <c r="AB617" s="30">
        <f t="shared" si="311"/>
        <v>5.0140916571885493E-10</v>
      </c>
      <c r="AD617" s="36"/>
      <c r="AE617" s="36"/>
      <c r="AF617" s="36"/>
      <c r="AL617" s="36"/>
      <c r="AM617" s="36"/>
      <c r="AN617" s="36"/>
      <c r="AT617" s="36"/>
      <c r="AU617" s="36"/>
      <c r="AV617" s="36"/>
      <c r="BB617" s="36"/>
      <c r="BC617" s="36"/>
      <c r="BD617" s="36"/>
      <c r="BJ617" s="36"/>
      <c r="BK617" s="36"/>
      <c r="BL617" s="36"/>
      <c r="BR617" s="36"/>
      <c r="BS617" s="36"/>
      <c r="BT617" s="36"/>
      <c r="BZ617" s="36"/>
      <c r="CA617" s="36"/>
      <c r="CB617" s="36"/>
      <c r="CH617" s="36"/>
      <c r="CI617" s="36"/>
      <c r="CJ617" s="36"/>
      <c r="CP617" s="36"/>
      <c r="CQ617" s="36"/>
      <c r="CR617" s="36"/>
      <c r="CX617" s="36"/>
      <c r="CY617" s="36"/>
      <c r="CZ617" s="36"/>
      <c r="DF617" s="36">
        <v>2.1799999999999999E-9</v>
      </c>
      <c r="DG617" s="36">
        <v>4.0806873099900001</v>
      </c>
      <c r="DH617" s="36">
        <v>3378.7454623376002</v>
      </c>
      <c r="DI617" s="30">
        <f t="shared" si="312"/>
        <v>-1.075331761258863E-9</v>
      </c>
      <c r="DJ617" s="30">
        <f t="shared" si="313"/>
        <v>-1.0755423728567565E-9</v>
      </c>
      <c r="DK617" s="30">
        <f t="shared" si="314"/>
        <v>-1.0755423639002831E-9</v>
      </c>
      <c r="DL617" s="30">
        <f t="shared" si="315"/>
        <v>-1.0755423639006603E-9</v>
      </c>
      <c r="DN617" s="36"/>
      <c r="DO617" s="36"/>
      <c r="DP617" s="36"/>
      <c r="DV617" s="36"/>
      <c r="DW617" s="36"/>
      <c r="DX617" s="36"/>
      <c r="ED617" s="36"/>
      <c r="EE617" s="36"/>
      <c r="EF617" s="36"/>
      <c r="EL617" s="36"/>
      <c r="EM617" s="36"/>
      <c r="EN617" s="36"/>
      <c r="ET617" s="36"/>
      <c r="EU617" s="36"/>
      <c r="EV617" s="36"/>
    </row>
    <row r="618" spans="14:152" s="30" customFormat="1" ht="12.75">
      <c r="N618" s="36">
        <v>4.0199999999999998E-9</v>
      </c>
      <c r="O618" s="36">
        <v>4.5181371950999996</v>
      </c>
      <c r="P618" s="36">
        <v>4392.8808098882</v>
      </c>
      <c r="Q618" s="30">
        <f t="shared" si="304"/>
        <v>2.20924349566969E-9</v>
      </c>
      <c r="R618" s="30">
        <f t="shared" si="305"/>
        <v>2.208758492419925E-9</v>
      </c>
      <c r="S618" s="30">
        <f t="shared" si="306"/>
        <v>2.2087585130468072E-9</v>
      </c>
      <c r="T618" s="30">
        <f t="shared" si="307"/>
        <v>2.2087585130459478E-9</v>
      </c>
      <c r="V618" s="36">
        <v>6E-10</v>
      </c>
      <c r="W618" s="36">
        <v>0.33350021257000001</v>
      </c>
      <c r="X618" s="36">
        <v>13575.7488022372</v>
      </c>
      <c r="Y618" s="30">
        <f t="shared" si="308"/>
        <v>5.3763316485649985E-10</v>
      </c>
      <c r="Z618" s="30">
        <f t="shared" si="309"/>
        <v>5.3775198034029679E-10</v>
      </c>
      <c r="AA618" s="30">
        <f t="shared" si="310"/>
        <v>5.3775197528966773E-10</v>
      </c>
      <c r="AB618" s="30">
        <f t="shared" si="311"/>
        <v>5.3775197528987949E-10</v>
      </c>
      <c r="AD618" s="36"/>
      <c r="AE618" s="36"/>
      <c r="AF618" s="36"/>
      <c r="AL618" s="36"/>
      <c r="AM618" s="36"/>
      <c r="AN618" s="36"/>
      <c r="AT618" s="36"/>
      <c r="AU618" s="36"/>
      <c r="AV618" s="36"/>
      <c r="BB618" s="36"/>
      <c r="BC618" s="36"/>
      <c r="BD618" s="36"/>
      <c r="BJ618" s="36"/>
      <c r="BK618" s="36"/>
      <c r="BL618" s="36"/>
      <c r="BR618" s="36"/>
      <c r="BS618" s="36"/>
      <c r="BT618" s="36"/>
      <c r="BZ618" s="36"/>
      <c r="CA618" s="36"/>
      <c r="CB618" s="36"/>
      <c r="CH618" s="36"/>
      <c r="CI618" s="36"/>
      <c r="CJ618" s="36"/>
      <c r="CP618" s="36"/>
      <c r="CQ618" s="36"/>
      <c r="CR618" s="36"/>
      <c r="CX618" s="36"/>
      <c r="CY618" s="36"/>
      <c r="CZ618" s="36"/>
      <c r="DF618" s="36">
        <v>2.7499999999999998E-9</v>
      </c>
      <c r="DG618" s="36">
        <v>1.64274205426</v>
      </c>
      <c r="DH618" s="36">
        <v>2011.1003364398</v>
      </c>
      <c r="DI618" s="30">
        <f t="shared" si="312"/>
        <v>-2.7404936713828557E-9</v>
      </c>
      <c r="DJ618" s="30">
        <f t="shared" si="313"/>
        <v>-2.740478562062262E-9</v>
      </c>
      <c r="DK618" s="30">
        <f t="shared" si="314"/>
        <v>-2.7404785627050761E-9</v>
      </c>
      <c r="DL618" s="30">
        <f t="shared" si="315"/>
        <v>-2.7404785627050492E-9</v>
      </c>
      <c r="DN618" s="36"/>
      <c r="DO618" s="36"/>
      <c r="DP618" s="36"/>
      <c r="DV618" s="36"/>
      <c r="DW618" s="36"/>
      <c r="DX618" s="36"/>
      <c r="ED618" s="36"/>
      <c r="EE618" s="36"/>
      <c r="EF618" s="36"/>
      <c r="EL618" s="36"/>
      <c r="EM618" s="36"/>
      <c r="EN618" s="36"/>
      <c r="ET618" s="36"/>
      <c r="EU618" s="36"/>
      <c r="EV618" s="36"/>
    </row>
    <row r="619" spans="14:152" s="30" customFormat="1" ht="12.75">
      <c r="N619" s="36">
        <v>3.9099999999999999E-9</v>
      </c>
      <c r="O619" s="36">
        <v>4.2671408979900001</v>
      </c>
      <c r="P619" s="36">
        <v>21795.2140916147</v>
      </c>
      <c r="Q619" s="30">
        <f t="shared" si="304"/>
        <v>-3.6873605750917568E-9</v>
      </c>
      <c r="R619" s="30">
        <f t="shared" si="305"/>
        <v>-3.6864278336017252E-9</v>
      </c>
      <c r="S619" s="30">
        <f t="shared" si="306"/>
        <v>-3.6864278733089816E-9</v>
      </c>
      <c r="T619" s="30">
        <f t="shared" si="307"/>
        <v>-3.6864278733073149E-9</v>
      </c>
      <c r="V619" s="36">
        <v>5.9000000000000003E-10</v>
      </c>
      <c r="W619" s="36">
        <v>5.9443375568399999</v>
      </c>
      <c r="X619" s="36">
        <v>625.67019231239999</v>
      </c>
      <c r="Y619" s="30">
        <f t="shared" si="308"/>
        <v>-4.6379659753664801E-10</v>
      </c>
      <c r="Z619" s="30">
        <f t="shared" si="309"/>
        <v>-4.6378909700588989E-10</v>
      </c>
      <c r="AA619" s="30">
        <f t="shared" si="310"/>
        <v>-4.6378909732487177E-10</v>
      </c>
      <c r="AB619" s="30">
        <f t="shared" si="311"/>
        <v>-4.6378909732485838E-10</v>
      </c>
      <c r="AD619" s="36"/>
      <c r="AE619" s="36"/>
      <c r="AF619" s="36"/>
      <c r="AL619" s="36"/>
      <c r="AM619" s="36"/>
      <c r="AN619" s="36"/>
      <c r="AT619" s="36"/>
      <c r="AU619" s="36"/>
      <c r="AV619" s="36"/>
      <c r="BB619" s="36"/>
      <c r="BC619" s="36"/>
      <c r="BD619" s="36"/>
      <c r="BJ619" s="36"/>
      <c r="BK619" s="36"/>
      <c r="BL619" s="36"/>
      <c r="BR619" s="36"/>
      <c r="BS619" s="36"/>
      <c r="BT619" s="36"/>
      <c r="BZ619" s="36"/>
      <c r="CA619" s="36"/>
      <c r="CB619" s="36"/>
      <c r="CH619" s="36"/>
      <c r="CI619" s="36"/>
      <c r="CJ619" s="36"/>
      <c r="CP619" s="36"/>
      <c r="CQ619" s="36"/>
      <c r="CR619" s="36"/>
      <c r="CX619" s="36"/>
      <c r="CY619" s="36"/>
      <c r="CZ619" s="36"/>
      <c r="DF619" s="36">
        <v>2.04E-9</v>
      </c>
      <c r="DG619" s="36">
        <v>0.73237459784000003</v>
      </c>
      <c r="DH619" s="36">
        <v>3.9321532631</v>
      </c>
      <c r="DI619" s="30">
        <f t="shared" si="312"/>
        <v>1.5462967140941292E-9</v>
      </c>
      <c r="DJ619" s="30">
        <f t="shared" si="313"/>
        <v>1.5462968860881884E-9</v>
      </c>
      <c r="DK619" s="30">
        <f t="shared" si="314"/>
        <v>1.5462968860808738E-9</v>
      </c>
      <c r="DL619" s="30">
        <f t="shared" si="315"/>
        <v>1.5462968860808742E-9</v>
      </c>
      <c r="DN619" s="36"/>
      <c r="DO619" s="36"/>
      <c r="DP619" s="36"/>
      <c r="DV619" s="36"/>
      <c r="DW619" s="36"/>
      <c r="DX619" s="36"/>
      <c r="ED619" s="36"/>
      <c r="EE619" s="36"/>
      <c r="EF619" s="36"/>
      <c r="EL619" s="36"/>
      <c r="EM619" s="36"/>
      <c r="EN619" s="36"/>
      <c r="ET619" s="36"/>
      <c r="EU619" s="36"/>
      <c r="EV619" s="36"/>
    </row>
    <row r="620" spans="14:152" s="30" customFormat="1" ht="12.75">
      <c r="N620" s="36">
        <v>4.4699999999999997E-9</v>
      </c>
      <c r="O620" s="36">
        <v>4.2577654097400002</v>
      </c>
      <c r="P620" s="36">
        <v>18052.929543157799</v>
      </c>
      <c r="Q620" s="30">
        <f t="shared" si="304"/>
        <v>-8.6910215907959557E-11</v>
      </c>
      <c r="R620" s="30">
        <f t="shared" si="305"/>
        <v>-8.9562362337928101E-11</v>
      </c>
      <c r="S620" s="30">
        <f t="shared" si="306"/>
        <v>-8.9562249549850345E-11</v>
      </c>
      <c r="T620" s="30">
        <f t="shared" si="307"/>
        <v>-8.9562249554613561E-11</v>
      </c>
      <c r="V620" s="36">
        <v>5.0000000000000003E-10</v>
      </c>
      <c r="W620" s="36">
        <v>2.6562450170899998</v>
      </c>
      <c r="X620" s="36">
        <v>10124.930054318</v>
      </c>
      <c r="Y620" s="30">
        <f t="shared" si="308"/>
        <v>-4.9859090029119726E-10</v>
      </c>
      <c r="Z620" s="30">
        <f t="shared" si="309"/>
        <v>-4.985783878176037E-10</v>
      </c>
      <c r="AA620" s="30">
        <f t="shared" si="310"/>
        <v>-4.9857838835090048E-10</v>
      </c>
      <c r="AB620" s="30">
        <f t="shared" si="311"/>
        <v>-4.9857838835087805E-10</v>
      </c>
      <c r="AD620" s="36"/>
      <c r="AE620" s="36"/>
      <c r="AF620" s="36"/>
      <c r="AL620" s="36"/>
      <c r="AM620" s="36"/>
      <c r="AN620" s="36"/>
      <c r="AT620" s="36"/>
      <c r="AU620" s="36"/>
      <c r="AV620" s="36"/>
      <c r="BB620" s="36"/>
      <c r="BC620" s="36"/>
      <c r="BD620" s="36"/>
      <c r="BJ620" s="36"/>
      <c r="BK620" s="36"/>
      <c r="BL620" s="36"/>
      <c r="BR620" s="36"/>
      <c r="BS620" s="36"/>
      <c r="BT620" s="36"/>
      <c r="BZ620" s="36"/>
      <c r="CA620" s="36"/>
      <c r="CB620" s="36"/>
      <c r="CH620" s="36"/>
      <c r="CI620" s="36"/>
      <c r="CJ620" s="36"/>
      <c r="CP620" s="36"/>
      <c r="CQ620" s="36"/>
      <c r="CR620" s="36"/>
      <c r="CX620" s="36"/>
      <c r="CY620" s="36"/>
      <c r="CZ620" s="36"/>
      <c r="DF620" s="36">
        <v>2.1900000000000001E-9</v>
      </c>
      <c r="DG620" s="36">
        <v>0.88584017263000003</v>
      </c>
      <c r="DH620" s="36">
        <v>19513.983595104201</v>
      </c>
      <c r="DI620" s="30">
        <f t="shared" si="312"/>
        <v>1.9253434372649454E-9</v>
      </c>
      <c r="DJ620" s="30">
        <f t="shared" si="313"/>
        <v>1.924673592597545E-9</v>
      </c>
      <c r="DK620" s="30">
        <f t="shared" si="314"/>
        <v>1.9246736211011012E-9</v>
      </c>
      <c r="DL620" s="30">
        <f t="shared" si="315"/>
        <v>1.9246736210998985E-9</v>
      </c>
      <c r="DN620" s="36"/>
      <c r="DO620" s="36"/>
      <c r="DP620" s="36"/>
      <c r="DV620" s="36"/>
      <c r="DW620" s="36"/>
      <c r="DX620" s="36"/>
      <c r="ED620" s="36"/>
      <c r="EE620" s="36"/>
      <c r="EF620" s="36"/>
      <c r="EL620" s="36"/>
      <c r="EM620" s="36"/>
      <c r="EN620" s="36"/>
      <c r="ET620" s="36"/>
      <c r="EU620" s="36"/>
      <c r="EV620" s="36"/>
    </row>
    <row r="621" spans="14:152" s="30" customFormat="1" ht="12.75">
      <c r="N621" s="36">
        <v>3.5499999999999999E-9</v>
      </c>
      <c r="O621" s="36">
        <v>4.1758478065900002</v>
      </c>
      <c r="P621" s="36">
        <v>6740.5987153132</v>
      </c>
      <c r="Q621" s="30">
        <f t="shared" si="304"/>
        <v>-7.4409757245620723E-10</v>
      </c>
      <c r="R621" s="30">
        <f t="shared" si="305"/>
        <v>-7.4486668043267153E-10</v>
      </c>
      <c r="S621" s="30">
        <f t="shared" si="306"/>
        <v>-7.4486664772532911E-10</v>
      </c>
      <c r="T621" s="30">
        <f t="shared" si="307"/>
        <v>-7.4486664772671019E-10</v>
      </c>
      <c r="V621" s="36">
        <v>6.8000000000000003E-10</v>
      </c>
      <c r="W621" s="36">
        <v>2.9210583415900002</v>
      </c>
      <c r="X621" s="36">
        <v>10025.4277087512</v>
      </c>
      <c r="Y621" s="30">
        <f t="shared" si="308"/>
        <v>-5.0150805665433091E-10</v>
      </c>
      <c r="Z621" s="30">
        <f t="shared" si="309"/>
        <v>-5.0165937072680854E-10</v>
      </c>
      <c r="AA621" s="30">
        <f t="shared" si="310"/>
        <v>-5.0165936429297985E-10</v>
      </c>
      <c r="AB621" s="30">
        <f t="shared" si="311"/>
        <v>-5.0165936429325065E-10</v>
      </c>
      <c r="AD621" s="36"/>
      <c r="AE621" s="36"/>
      <c r="AF621" s="36"/>
      <c r="AL621" s="36"/>
      <c r="AM621" s="36"/>
      <c r="AN621" s="36"/>
      <c r="AT621" s="36"/>
      <c r="AU621" s="36"/>
      <c r="AV621" s="36"/>
      <c r="BB621" s="36"/>
      <c r="BC621" s="36"/>
      <c r="BD621" s="36"/>
      <c r="BJ621" s="36"/>
      <c r="BK621" s="36"/>
      <c r="BL621" s="36"/>
      <c r="BR621" s="36"/>
      <c r="BS621" s="36"/>
      <c r="BT621" s="36"/>
      <c r="BZ621" s="36"/>
      <c r="CA621" s="36"/>
      <c r="CB621" s="36"/>
      <c r="CH621" s="36"/>
      <c r="CI621" s="36"/>
      <c r="CJ621" s="36"/>
      <c r="CP621" s="36"/>
      <c r="CQ621" s="36"/>
      <c r="CR621" s="36"/>
      <c r="CX621" s="36"/>
      <c r="CY621" s="36"/>
      <c r="CZ621" s="36"/>
      <c r="DF621" s="36">
        <v>2.0500000000000002E-9</v>
      </c>
      <c r="DG621" s="36">
        <v>2.6085182693300002</v>
      </c>
      <c r="DH621" s="36">
        <v>2771.7905526723998</v>
      </c>
      <c r="DI621" s="30">
        <f t="shared" si="312"/>
        <v>2.0117388659244415E-9</v>
      </c>
      <c r="DJ621" s="30">
        <f t="shared" si="313"/>
        <v>2.0117029387380841E-9</v>
      </c>
      <c r="DK621" s="30">
        <f t="shared" si="314"/>
        <v>2.011702940266328E-9</v>
      </c>
      <c r="DL621" s="30">
        <f t="shared" si="315"/>
        <v>2.0117029402662635E-9</v>
      </c>
      <c r="DN621" s="36"/>
      <c r="DO621" s="36"/>
      <c r="DP621" s="36"/>
      <c r="DV621" s="36"/>
      <c r="DW621" s="36"/>
      <c r="DX621" s="36"/>
      <c r="ED621" s="36"/>
      <c r="EE621" s="36"/>
      <c r="EF621" s="36"/>
      <c r="EL621" s="36"/>
      <c r="EM621" s="36"/>
      <c r="EN621" s="36"/>
      <c r="ET621" s="36"/>
      <c r="EU621" s="36"/>
      <c r="EV621" s="36"/>
    </row>
    <row r="622" spans="14:152" s="30" customFormat="1" ht="12.75">
      <c r="N622" s="36">
        <v>3.53E-9</v>
      </c>
      <c r="O622" s="36">
        <v>1.81574804066</v>
      </c>
      <c r="P622" s="36">
        <v>6686.7477777069998</v>
      </c>
      <c r="Q622" s="30">
        <f t="shared" si="304"/>
        <v>-2.6955811805649704E-9</v>
      </c>
      <c r="R622" s="30">
        <f t="shared" si="305"/>
        <v>-2.6950801314442666E-9</v>
      </c>
      <c r="S622" s="30">
        <f t="shared" si="306"/>
        <v>-2.6950801527553231E-9</v>
      </c>
      <c r="T622" s="30">
        <f t="shared" si="307"/>
        <v>-2.6950801527544322E-9</v>
      </c>
      <c r="V622" s="36">
        <v>5.1E-10</v>
      </c>
      <c r="W622" s="36">
        <v>2.8828906806700001</v>
      </c>
      <c r="X622" s="36">
        <v>39601.891912449602</v>
      </c>
      <c r="Y622" s="30">
        <f t="shared" si="308"/>
        <v>-5.0848085974034066E-10</v>
      </c>
      <c r="Z622" s="30">
        <f t="shared" si="309"/>
        <v>-5.0853163456262385E-10</v>
      </c>
      <c r="AA622" s="30">
        <f t="shared" si="310"/>
        <v>-5.0853163242162927E-10</v>
      </c>
      <c r="AB622" s="30">
        <f t="shared" si="311"/>
        <v>-5.0853163242171944E-10</v>
      </c>
      <c r="AD622" s="36"/>
      <c r="AE622" s="36"/>
      <c r="AF622" s="36"/>
      <c r="AL622" s="36"/>
      <c r="AM622" s="36"/>
      <c r="AN622" s="36"/>
      <c r="AT622" s="36"/>
      <c r="AU622" s="36"/>
      <c r="AV622" s="36"/>
      <c r="BB622" s="36"/>
      <c r="BC622" s="36"/>
      <c r="BD622" s="36"/>
      <c r="BJ622" s="36"/>
      <c r="BK622" s="36"/>
      <c r="BL622" s="36"/>
      <c r="BR622" s="36"/>
      <c r="BS622" s="36"/>
      <c r="BT622" s="36"/>
      <c r="BZ622" s="36"/>
      <c r="CA622" s="36"/>
      <c r="CB622" s="36"/>
      <c r="CH622" s="36"/>
      <c r="CI622" s="36"/>
      <c r="CJ622" s="36"/>
      <c r="CP622" s="36"/>
      <c r="CQ622" s="36"/>
      <c r="CR622" s="36"/>
      <c r="CX622" s="36"/>
      <c r="CY622" s="36"/>
      <c r="CZ622" s="36"/>
      <c r="DF622" s="36">
        <v>2.1499999999999998E-9</v>
      </c>
      <c r="DG622" s="36">
        <v>2.9929981751699999</v>
      </c>
      <c r="DH622" s="36">
        <v>10824.201202545601</v>
      </c>
      <c r="DI622" s="30">
        <f t="shared" si="312"/>
        <v>1.9130522375964478E-9</v>
      </c>
      <c r="DJ622" s="30">
        <f t="shared" si="313"/>
        <v>1.9127029960541979E-9</v>
      </c>
      <c r="DK622" s="30">
        <f t="shared" si="314"/>
        <v>1.9127030109116645E-9</v>
      </c>
      <c r="DL622" s="30">
        <f t="shared" si="315"/>
        <v>1.9127030109110362E-9</v>
      </c>
      <c r="DN622" s="36"/>
      <c r="DO622" s="36"/>
      <c r="DP622" s="36"/>
      <c r="DV622" s="36"/>
      <c r="DW622" s="36"/>
      <c r="DX622" s="36"/>
      <c r="ED622" s="36"/>
      <c r="EE622" s="36"/>
      <c r="EF622" s="36"/>
      <c r="EL622" s="36"/>
      <c r="EM622" s="36"/>
      <c r="EN622" s="36"/>
      <c r="ET622" s="36"/>
      <c r="EU622" s="36"/>
      <c r="EV622" s="36"/>
    </row>
    <row r="623" spans="14:152" s="30" customFormat="1" ht="12.75">
      <c r="N623" s="36">
        <v>4.6200000000000002E-9</v>
      </c>
      <c r="O623" s="36">
        <v>3.22304237134</v>
      </c>
      <c r="P623" s="36">
        <v>2011.1003364398</v>
      </c>
      <c r="Q623" s="30">
        <f t="shared" si="304"/>
        <v>-3.4004118586769975E-10</v>
      </c>
      <c r="R623" s="30">
        <f t="shared" si="305"/>
        <v>-3.4034578035474828E-10</v>
      </c>
      <c r="S623" s="30">
        <f t="shared" si="306"/>
        <v>-3.4034576740118855E-10</v>
      </c>
      <c r="T623" s="30">
        <f t="shared" si="307"/>
        <v>-3.4034576740172875E-10</v>
      </c>
      <c r="V623" s="36">
        <v>6.9E-10</v>
      </c>
      <c r="W623" s="36">
        <v>1.09637075565</v>
      </c>
      <c r="X623" s="36">
        <v>24076.4445881254</v>
      </c>
      <c r="Y623" s="30">
        <f t="shared" si="308"/>
        <v>6.2120576125300523E-10</v>
      </c>
      <c r="Z623" s="30">
        <f t="shared" si="309"/>
        <v>6.2096786587096502E-10</v>
      </c>
      <c r="AA623" s="30">
        <f t="shared" si="310"/>
        <v>6.2096787599629947E-10</v>
      </c>
      <c r="AB623" s="30">
        <f t="shared" si="311"/>
        <v>6.2096787599587202E-10</v>
      </c>
      <c r="AD623" s="36"/>
      <c r="AE623" s="36"/>
      <c r="AF623" s="36"/>
      <c r="AL623" s="36"/>
      <c r="AM623" s="36"/>
      <c r="AN623" s="36"/>
      <c r="AT623" s="36"/>
      <c r="AU623" s="36"/>
      <c r="AV623" s="36"/>
      <c r="BB623" s="36"/>
      <c r="BC623" s="36"/>
      <c r="BD623" s="36"/>
      <c r="BJ623" s="36"/>
      <c r="BK623" s="36"/>
      <c r="BL623" s="36"/>
      <c r="BR623" s="36"/>
      <c r="BS623" s="36"/>
      <c r="BT623" s="36"/>
      <c r="BZ623" s="36"/>
      <c r="CA623" s="36"/>
      <c r="CB623" s="36"/>
      <c r="CH623" s="36"/>
      <c r="CI623" s="36"/>
      <c r="CJ623" s="36"/>
      <c r="CP623" s="36"/>
      <c r="CQ623" s="36"/>
      <c r="CR623" s="36"/>
      <c r="CX623" s="36"/>
      <c r="CY623" s="36"/>
      <c r="CZ623" s="36"/>
      <c r="DF623" s="36">
        <v>2.4899999999999999E-9</v>
      </c>
      <c r="DG623" s="36">
        <v>0.99914444136000002</v>
      </c>
      <c r="DH623" s="36">
        <v>5753.3848848968</v>
      </c>
      <c r="DI623" s="30">
        <f t="shared" si="312"/>
        <v>2.1670184145717805E-9</v>
      </c>
      <c r="DJ623" s="30">
        <f t="shared" si="313"/>
        <v>2.1672503251917934E-9</v>
      </c>
      <c r="DK623" s="30">
        <f t="shared" si="314"/>
        <v>2.1672503153308997E-9</v>
      </c>
      <c r="DL623" s="30">
        <f t="shared" si="315"/>
        <v>2.1672503153313133E-9</v>
      </c>
      <c r="DN623" s="36"/>
      <c r="DO623" s="36"/>
      <c r="DP623" s="36"/>
      <c r="DV623" s="36"/>
      <c r="DW623" s="36"/>
      <c r="DX623" s="36"/>
      <c r="ED623" s="36"/>
      <c r="EE623" s="36"/>
      <c r="EF623" s="36"/>
      <c r="EL623" s="36"/>
      <c r="EM623" s="36"/>
      <c r="EN623" s="36"/>
      <c r="ET623" s="36"/>
      <c r="EU623" s="36"/>
      <c r="EV623" s="36"/>
    </row>
    <row r="624" spans="14:152" s="30" customFormat="1" ht="12.75">
      <c r="N624" s="36">
        <v>3.41E-9</v>
      </c>
      <c r="O624" s="36">
        <v>3.22071023668</v>
      </c>
      <c r="P624" s="36">
        <v>4253.1826703653996</v>
      </c>
      <c r="Q624" s="30">
        <f t="shared" si="304"/>
        <v>2.0100766964498548E-10</v>
      </c>
      <c r="R624" s="30">
        <f t="shared" si="305"/>
        <v>2.0053174160191723E-10</v>
      </c>
      <c r="S624" s="30">
        <f t="shared" si="306"/>
        <v>2.0053176184195908E-10</v>
      </c>
      <c r="T624" s="30">
        <f t="shared" si="307"/>
        <v>2.0053176184111251E-10</v>
      </c>
      <c r="V624" s="36">
        <v>5.1999999999999996E-10</v>
      </c>
      <c r="W624" s="36">
        <v>2.6529057748099998</v>
      </c>
      <c r="X624" s="36">
        <v>15650.7937503106</v>
      </c>
      <c r="Y624" s="30">
        <f t="shared" si="308"/>
        <v>-3.980731107941317E-10</v>
      </c>
      <c r="Z624" s="30">
        <f t="shared" si="309"/>
        <v>-3.9824518616422802E-10</v>
      </c>
      <c r="AA624" s="30">
        <f t="shared" si="310"/>
        <v>-3.9824517884856157E-10</v>
      </c>
      <c r="AB624" s="30">
        <f t="shared" si="311"/>
        <v>-3.9824517884887042E-10</v>
      </c>
      <c r="AD624" s="36"/>
      <c r="AE624" s="36"/>
      <c r="AF624" s="36"/>
      <c r="AL624" s="36"/>
      <c r="AM624" s="36"/>
      <c r="AN624" s="36"/>
      <c r="AT624" s="36"/>
      <c r="AU624" s="36"/>
      <c r="AV624" s="36"/>
      <c r="BB624" s="36"/>
      <c r="BC624" s="36"/>
      <c r="BD624" s="36"/>
      <c r="BJ624" s="36"/>
      <c r="BK624" s="36"/>
      <c r="BL624" s="36"/>
      <c r="BR624" s="36"/>
      <c r="BS624" s="36"/>
      <c r="BT624" s="36"/>
      <c r="BZ624" s="36"/>
      <c r="CA624" s="36"/>
      <c r="CB624" s="36"/>
      <c r="CH624" s="36"/>
      <c r="CI624" s="36"/>
      <c r="CJ624" s="36"/>
      <c r="CP624" s="36"/>
      <c r="CQ624" s="36"/>
      <c r="CR624" s="36"/>
      <c r="CX624" s="36"/>
      <c r="CY624" s="36"/>
      <c r="CZ624" s="36"/>
      <c r="DF624" s="36">
        <v>2.2499999999999999E-9</v>
      </c>
      <c r="DG624" s="36">
        <v>0.23309143433999999</v>
      </c>
      <c r="DH624" s="36">
        <v>4782.8736354599996</v>
      </c>
      <c r="DI624" s="30">
        <f t="shared" si="312"/>
        <v>9.126038106545308E-10</v>
      </c>
      <c r="DJ624" s="30">
        <f t="shared" si="313"/>
        <v>9.1228045280082974E-10</v>
      </c>
      <c r="DK624" s="30">
        <f t="shared" si="314"/>
        <v>9.1228046655286387E-10</v>
      </c>
      <c r="DL624" s="30">
        <f t="shared" si="315"/>
        <v>9.1228046655227916E-10</v>
      </c>
      <c r="DN624" s="36"/>
      <c r="DO624" s="36"/>
      <c r="DP624" s="36"/>
      <c r="DV624" s="36"/>
      <c r="DW624" s="36"/>
      <c r="DX624" s="36"/>
      <c r="ED624" s="36"/>
      <c r="EE624" s="36"/>
      <c r="EF624" s="36"/>
      <c r="EL624" s="36"/>
      <c r="EM624" s="36"/>
      <c r="EN624" s="36"/>
      <c r="ET624" s="36"/>
      <c r="EU624" s="36"/>
      <c r="EV624" s="36"/>
    </row>
    <row r="625" spans="14:152" s="30" customFormat="1" ht="12.75">
      <c r="N625" s="36">
        <v>4.7500000000000003E-9</v>
      </c>
      <c r="O625" s="36">
        <v>4.2882268803499999</v>
      </c>
      <c r="P625" s="36">
        <v>367.22432896240002</v>
      </c>
      <c r="Q625" s="30">
        <f t="shared" si="304"/>
        <v>-2.9916708444856597E-9</v>
      </c>
      <c r="R625" s="30">
        <f t="shared" si="305"/>
        <v>-2.9916263067703678E-9</v>
      </c>
      <c r="S625" s="30">
        <f t="shared" si="306"/>
        <v>-2.9916263086644473E-9</v>
      </c>
      <c r="T625" s="30">
        <f t="shared" si="307"/>
        <v>-2.991626308664367E-9</v>
      </c>
      <c r="V625" s="36">
        <v>5.1999999999999996E-10</v>
      </c>
      <c r="W625" s="36">
        <v>3.2868331300999998</v>
      </c>
      <c r="X625" s="36">
        <v>6756.0064519669004</v>
      </c>
      <c r="Y625" s="30">
        <f t="shared" si="308"/>
        <v>-4.8189974887682675E-10</v>
      </c>
      <c r="Z625" s="30">
        <f t="shared" si="309"/>
        <v>-4.8194312733041641E-10</v>
      </c>
      <c r="AA625" s="30">
        <f t="shared" si="310"/>
        <v>-4.8194312548615054E-10</v>
      </c>
      <c r="AB625" s="30">
        <f t="shared" si="311"/>
        <v>-4.819431254862283E-10</v>
      </c>
      <c r="AD625" s="36"/>
      <c r="AE625" s="36"/>
      <c r="AF625" s="36"/>
      <c r="AL625" s="36"/>
      <c r="AM625" s="36"/>
      <c r="AN625" s="36"/>
      <c r="AT625" s="36"/>
      <c r="AU625" s="36"/>
      <c r="AV625" s="36"/>
      <c r="BB625" s="36"/>
      <c r="BC625" s="36"/>
      <c r="BD625" s="36"/>
      <c r="BJ625" s="36"/>
      <c r="BK625" s="36"/>
      <c r="BL625" s="36"/>
      <c r="BR625" s="36"/>
      <c r="BS625" s="36"/>
      <c r="BT625" s="36"/>
      <c r="BZ625" s="36"/>
      <c r="CA625" s="36"/>
      <c r="CB625" s="36"/>
      <c r="CH625" s="36"/>
      <c r="CI625" s="36"/>
      <c r="CJ625" s="36"/>
      <c r="CP625" s="36"/>
      <c r="CQ625" s="36"/>
      <c r="CR625" s="36"/>
      <c r="CX625" s="36"/>
      <c r="CY625" s="36"/>
      <c r="CZ625" s="36"/>
      <c r="DF625" s="36">
        <v>2.7499999999999998E-9</v>
      </c>
      <c r="DG625" s="36">
        <v>0.86215660460999999</v>
      </c>
      <c r="DH625" s="36">
        <v>8749.1562544722001</v>
      </c>
      <c r="DI625" s="30">
        <f t="shared" si="312"/>
        <v>-2.3806201485394807E-9</v>
      </c>
      <c r="DJ625" s="30">
        <f t="shared" si="313"/>
        <v>-2.3802241235352174E-9</v>
      </c>
      <c r="DK625" s="30">
        <f t="shared" si="314"/>
        <v>-2.3802241403812969E-9</v>
      </c>
      <c r="DL625" s="30">
        <f t="shared" si="315"/>
        <v>-2.3802241403805925E-9</v>
      </c>
      <c r="DN625" s="36"/>
      <c r="DO625" s="36"/>
      <c r="DP625" s="36"/>
      <c r="DV625" s="36"/>
      <c r="DW625" s="36"/>
      <c r="DX625" s="36"/>
      <c r="ED625" s="36"/>
      <c r="EE625" s="36"/>
      <c r="EF625" s="36"/>
      <c r="EL625" s="36"/>
      <c r="EM625" s="36"/>
      <c r="EN625" s="36"/>
      <c r="ET625" s="36"/>
      <c r="EU625" s="36"/>
      <c r="EV625" s="36"/>
    </row>
    <row r="626" spans="14:152" s="30" customFormat="1" ht="12.75">
      <c r="N626" s="36">
        <v>4.6200000000000002E-9</v>
      </c>
      <c r="O626" s="36">
        <v>2.9131254452699999</v>
      </c>
      <c r="P626" s="36">
        <v>418.92439890060001</v>
      </c>
      <c r="Q626" s="30">
        <f t="shared" si="304"/>
        <v>3.8379983925441204E-9</v>
      </c>
      <c r="R626" s="30">
        <f t="shared" si="305"/>
        <v>3.8380338082366148E-9</v>
      </c>
      <c r="S626" s="30">
        <f t="shared" si="306"/>
        <v>3.8380338067304942E-9</v>
      </c>
      <c r="T626" s="30">
        <f t="shared" si="307"/>
        <v>3.8380338067305579E-9</v>
      </c>
      <c r="V626" s="36">
        <v>5.4E-10</v>
      </c>
      <c r="W626" s="36">
        <v>5.3468392549599999</v>
      </c>
      <c r="X626" s="36">
        <v>6578.1320791810003</v>
      </c>
      <c r="Y626" s="30">
        <f t="shared" si="308"/>
        <v>5.1747757658304513E-10</v>
      </c>
      <c r="Z626" s="30">
        <f t="shared" si="309"/>
        <v>5.1751093574851484E-10</v>
      </c>
      <c r="AA626" s="30">
        <f t="shared" si="310"/>
        <v>5.1751093433035194E-10</v>
      </c>
      <c r="AB626" s="30">
        <f t="shared" si="311"/>
        <v>5.1751093433041232E-10</v>
      </c>
      <c r="AD626" s="36"/>
      <c r="AE626" s="36"/>
      <c r="AF626" s="36"/>
      <c r="AL626" s="36"/>
      <c r="AM626" s="36"/>
      <c r="AN626" s="36"/>
      <c r="AT626" s="36"/>
      <c r="AU626" s="36"/>
      <c r="AV626" s="36"/>
      <c r="BB626" s="36"/>
      <c r="BC626" s="36"/>
      <c r="BD626" s="36"/>
      <c r="BJ626" s="36"/>
      <c r="BK626" s="36"/>
      <c r="BL626" s="36"/>
      <c r="BR626" s="36"/>
      <c r="BS626" s="36"/>
      <c r="BT626" s="36"/>
      <c r="BZ626" s="36"/>
      <c r="CA626" s="36"/>
      <c r="CB626" s="36"/>
      <c r="CH626" s="36"/>
      <c r="CI626" s="36"/>
      <c r="CJ626" s="36"/>
      <c r="CP626" s="36"/>
      <c r="CQ626" s="36"/>
      <c r="CR626" s="36"/>
      <c r="CX626" s="36"/>
      <c r="CY626" s="36"/>
      <c r="CZ626" s="36"/>
      <c r="DF626" s="36">
        <v>2.0099999999999999E-9</v>
      </c>
      <c r="DG626" s="36">
        <v>2.87118854159</v>
      </c>
      <c r="DH626" s="36">
        <v>21548.962369291799</v>
      </c>
      <c r="DI626" s="30">
        <f t="shared" si="312"/>
        <v>-1.8742118881817654E-9</v>
      </c>
      <c r="DJ626" s="30">
        <f t="shared" si="313"/>
        <v>-1.8736969769593296E-9</v>
      </c>
      <c r="DK626" s="30">
        <f t="shared" si="314"/>
        <v>-1.8736969988771339E-9</v>
      </c>
      <c r="DL626" s="30">
        <f t="shared" si="315"/>
        <v>-1.8736969988762033E-9</v>
      </c>
      <c r="DN626" s="36"/>
      <c r="DO626" s="36"/>
      <c r="DP626" s="36"/>
      <c r="DV626" s="36"/>
      <c r="DW626" s="36"/>
      <c r="DX626" s="36"/>
      <c r="ED626" s="36"/>
      <c r="EE626" s="36"/>
      <c r="EF626" s="36"/>
      <c r="EL626" s="36"/>
      <c r="EM626" s="36"/>
      <c r="EN626" s="36"/>
      <c r="ET626" s="36"/>
      <c r="EU626" s="36"/>
      <c r="EV626" s="36"/>
    </row>
    <row r="627" spans="14:152" s="30" customFormat="1" ht="12.75">
      <c r="N627" s="36">
        <v>4.1599999999999997E-9</v>
      </c>
      <c r="O627" s="36">
        <v>4.8320372637500002</v>
      </c>
      <c r="P627" s="36">
        <v>8535.8571590341999</v>
      </c>
      <c r="Q627" s="30">
        <f t="shared" si="304"/>
        <v>3.4963019012130927E-10</v>
      </c>
      <c r="R627" s="30">
        <f t="shared" si="305"/>
        <v>3.5079330589637455E-10</v>
      </c>
      <c r="S627" s="30">
        <f t="shared" si="306"/>
        <v>3.5079325643271142E-10</v>
      </c>
      <c r="T627" s="30">
        <f t="shared" si="307"/>
        <v>3.5079325643480263E-10</v>
      </c>
      <c r="V627" s="36">
        <v>5.4E-10</v>
      </c>
      <c r="W627" s="36">
        <v>2.7741060713599999</v>
      </c>
      <c r="X627" s="36">
        <v>6705.1032911474003</v>
      </c>
      <c r="Y627" s="30">
        <f t="shared" si="308"/>
        <v>-5.3355199059263702E-10</v>
      </c>
      <c r="Z627" s="30">
        <f t="shared" si="309"/>
        <v>-5.3357031583495581E-10</v>
      </c>
      <c r="AA627" s="30">
        <f t="shared" si="310"/>
        <v>-5.3357031505618263E-10</v>
      </c>
      <c r="AB627" s="30">
        <f t="shared" si="311"/>
        <v>-5.3357031505621582E-10</v>
      </c>
      <c r="AD627" s="36"/>
      <c r="AE627" s="36"/>
      <c r="AF627" s="36"/>
      <c r="AL627" s="36"/>
      <c r="AM627" s="36"/>
      <c r="AN627" s="36"/>
      <c r="AT627" s="36"/>
      <c r="AU627" s="36"/>
      <c r="AV627" s="36"/>
      <c r="BB627" s="36"/>
      <c r="BC627" s="36"/>
      <c r="BD627" s="36"/>
      <c r="BJ627" s="36"/>
      <c r="BK627" s="36"/>
      <c r="BL627" s="36"/>
      <c r="BR627" s="36"/>
      <c r="BS627" s="36"/>
      <c r="BT627" s="36"/>
      <c r="BZ627" s="36"/>
      <c r="CA627" s="36"/>
      <c r="CB627" s="36"/>
      <c r="CH627" s="36"/>
      <c r="CI627" s="36"/>
      <c r="CJ627" s="36"/>
      <c r="CP627" s="36"/>
      <c r="CQ627" s="36"/>
      <c r="CR627" s="36"/>
      <c r="CX627" s="36"/>
      <c r="CY627" s="36"/>
      <c r="CZ627" s="36"/>
      <c r="DF627" s="36">
        <v>2.4600000000000002E-9</v>
      </c>
      <c r="DG627" s="36">
        <v>3.3446880074199998</v>
      </c>
      <c r="DH627" s="36">
        <v>3333.9287628256998</v>
      </c>
      <c r="DI627" s="30">
        <f t="shared" si="312"/>
        <v>-2.0744681278502361E-9</v>
      </c>
      <c r="DJ627" s="30">
        <f t="shared" si="313"/>
        <v>-2.0746130181194516E-9</v>
      </c>
      <c r="DK627" s="30">
        <f t="shared" si="314"/>
        <v>-2.074613011958181E-9</v>
      </c>
      <c r="DL627" s="30">
        <f t="shared" si="315"/>
        <v>-2.0746130119584391E-9</v>
      </c>
      <c r="DN627" s="36"/>
      <c r="DO627" s="36"/>
      <c r="DP627" s="36"/>
      <c r="DV627" s="36"/>
      <c r="DW627" s="36"/>
      <c r="DX627" s="36"/>
      <c r="ED627" s="36"/>
      <c r="EE627" s="36"/>
      <c r="EF627" s="36"/>
      <c r="EL627" s="36"/>
      <c r="EM627" s="36"/>
      <c r="EN627" s="36"/>
      <c r="ET627" s="36"/>
      <c r="EU627" s="36"/>
      <c r="EV627" s="36"/>
    </row>
    <row r="628" spans="14:152" s="30" customFormat="1" ht="12.75">
      <c r="N628" s="36">
        <v>4.3100000000000002E-9</v>
      </c>
      <c r="O628" s="36">
        <v>3.2244015022600001</v>
      </c>
      <c r="P628" s="36">
        <v>21265.523126520198</v>
      </c>
      <c r="Q628" s="30">
        <f t="shared" si="304"/>
        <v>-6.771519659053925E-11</v>
      </c>
      <c r="R628" s="30">
        <f t="shared" si="305"/>
        <v>-7.0727677034640884E-11</v>
      </c>
      <c r="S628" s="30">
        <f t="shared" si="306"/>
        <v>-7.0727548922562063E-11</v>
      </c>
      <c r="T628" s="30">
        <f t="shared" si="307"/>
        <v>-7.0727548927951235E-11</v>
      </c>
      <c r="V628" s="36">
        <v>4.8999999999999996E-10</v>
      </c>
      <c r="W628" s="36">
        <v>2.6570020990000001</v>
      </c>
      <c r="X628" s="36">
        <v>6944.3087767724001</v>
      </c>
      <c r="Y628" s="30">
        <f t="shared" si="308"/>
        <v>-1.3639852882503919E-10</v>
      </c>
      <c r="Z628" s="30">
        <f t="shared" si="309"/>
        <v>-1.3629109211393217E-10</v>
      </c>
      <c r="AA628" s="30">
        <f t="shared" si="310"/>
        <v>-1.3629109668308106E-10</v>
      </c>
      <c r="AB628" s="30">
        <f t="shared" si="311"/>
        <v>-1.3629109668288711E-10</v>
      </c>
      <c r="AD628" s="36"/>
      <c r="AE628" s="36"/>
      <c r="AF628" s="36"/>
      <c r="AL628" s="36"/>
      <c r="AM628" s="36"/>
      <c r="AN628" s="36"/>
      <c r="AT628" s="36"/>
      <c r="AU628" s="36"/>
      <c r="AV628" s="36"/>
      <c r="BB628" s="36"/>
      <c r="BC628" s="36"/>
      <c r="BD628" s="36"/>
      <c r="BJ628" s="36"/>
      <c r="BK628" s="36"/>
      <c r="BL628" s="36"/>
      <c r="BR628" s="36"/>
      <c r="BS628" s="36"/>
      <c r="BT628" s="36"/>
      <c r="BZ628" s="36"/>
      <c r="CA628" s="36"/>
      <c r="CB628" s="36"/>
      <c r="CH628" s="36"/>
      <c r="CI628" s="36"/>
      <c r="CJ628" s="36"/>
      <c r="CP628" s="36"/>
      <c r="CQ628" s="36"/>
      <c r="CR628" s="36"/>
      <c r="CX628" s="36"/>
      <c r="CY628" s="36"/>
      <c r="CZ628" s="36"/>
      <c r="DF628" s="36">
        <v>2.0299999999999998E-9</v>
      </c>
      <c r="DG628" s="36">
        <v>4.1141044327599996</v>
      </c>
      <c r="DH628" s="36">
        <v>31570.7996493912</v>
      </c>
      <c r="DI628" s="30">
        <f t="shared" si="312"/>
        <v>5.693877221574226E-10</v>
      </c>
      <c r="DJ628" s="30">
        <f t="shared" si="313"/>
        <v>5.6736525592010943E-10</v>
      </c>
      <c r="DK628" s="30">
        <f t="shared" si="314"/>
        <v>5.6736534194324589E-10</v>
      </c>
      <c r="DL628" s="30">
        <f t="shared" si="315"/>
        <v>5.6736534193958975E-10</v>
      </c>
      <c r="DN628" s="36"/>
      <c r="DO628" s="36"/>
      <c r="DP628" s="36"/>
      <c r="DV628" s="36"/>
      <c r="DW628" s="36"/>
      <c r="DX628" s="36"/>
      <c r="ED628" s="36"/>
      <c r="EE628" s="36"/>
      <c r="EF628" s="36"/>
      <c r="EL628" s="36"/>
      <c r="EM628" s="36"/>
      <c r="EN628" s="36"/>
      <c r="ET628" s="36"/>
      <c r="EU628" s="36"/>
      <c r="EV628" s="36"/>
    </row>
    <row r="629" spans="14:152" s="30" customFormat="1" ht="12.75">
      <c r="N629" s="36">
        <v>3.3299999999999999E-9</v>
      </c>
      <c r="O629" s="36">
        <v>3.9930081500300001</v>
      </c>
      <c r="P629" s="36">
        <v>1353.3905280078</v>
      </c>
      <c r="Q629" s="30">
        <f t="shared" si="304"/>
        <v>-3.1054059551272272E-9</v>
      </c>
      <c r="R629" s="30">
        <f t="shared" si="305"/>
        <v>-3.1053524664200122E-9</v>
      </c>
      <c r="S629" s="30">
        <f t="shared" si="306"/>
        <v>-3.1053524686948755E-9</v>
      </c>
      <c r="T629" s="30">
        <f t="shared" si="307"/>
        <v>-3.1053524686947796E-9</v>
      </c>
      <c r="V629" s="36">
        <v>5.3000000000000003E-10</v>
      </c>
      <c r="W629" s="36">
        <v>5.6743624496700003</v>
      </c>
      <c r="X629" s="36">
        <v>1883.0814931023999</v>
      </c>
      <c r="Y629" s="30">
        <f t="shared" si="308"/>
        <v>2.8675610858746775E-11</v>
      </c>
      <c r="Z629" s="30">
        <f t="shared" si="309"/>
        <v>2.8708370156466912E-11</v>
      </c>
      <c r="AA629" s="30">
        <f t="shared" si="310"/>
        <v>2.8708368763303162E-11</v>
      </c>
      <c r="AB629" s="30">
        <f t="shared" si="311"/>
        <v>2.8708368763361446E-11</v>
      </c>
      <c r="AD629" s="36"/>
      <c r="AE629" s="36"/>
      <c r="AF629" s="36"/>
      <c r="AL629" s="36"/>
      <c r="AM629" s="36"/>
      <c r="AN629" s="36"/>
      <c r="AT629" s="36"/>
      <c r="AU629" s="36"/>
      <c r="AV629" s="36"/>
      <c r="BB629" s="36"/>
      <c r="BC629" s="36"/>
      <c r="BD629" s="36"/>
      <c r="BJ629" s="36"/>
      <c r="BK629" s="36"/>
      <c r="BL629" s="36"/>
      <c r="BR629" s="36"/>
      <c r="BS629" s="36"/>
      <c r="BT629" s="36"/>
      <c r="BZ629" s="36"/>
      <c r="CA629" s="36"/>
      <c r="CB629" s="36"/>
      <c r="CH629" s="36"/>
      <c r="CI629" s="36"/>
      <c r="CJ629" s="36"/>
      <c r="CP629" s="36"/>
      <c r="CQ629" s="36"/>
      <c r="CR629" s="36"/>
      <c r="CX629" s="36"/>
      <c r="CY629" s="36"/>
      <c r="CZ629" s="36"/>
      <c r="DF629" s="36">
        <v>2.0200000000000001E-9</v>
      </c>
      <c r="DG629" s="36">
        <v>4.96805650734</v>
      </c>
      <c r="DH629" s="36">
        <v>8166.1573430937997</v>
      </c>
      <c r="DI629" s="30">
        <f t="shared" si="312"/>
        <v>-1.7419448394050619E-9</v>
      </c>
      <c r="DJ629" s="30">
        <f t="shared" si="313"/>
        <v>-1.7422193234227916E-9</v>
      </c>
      <c r="DK629" s="30">
        <f t="shared" si="314"/>
        <v>-1.7422193117523869E-9</v>
      </c>
      <c r="DL629" s="30">
        <f t="shared" si="315"/>
        <v>-1.7422193117528807E-9</v>
      </c>
      <c r="DN629" s="36"/>
      <c r="DO629" s="36"/>
      <c r="DP629" s="36"/>
      <c r="DV629" s="36"/>
      <c r="DW629" s="36"/>
      <c r="DX629" s="36"/>
      <c r="ED629" s="36"/>
      <c r="EE629" s="36"/>
      <c r="EF629" s="36"/>
      <c r="EL629" s="36"/>
      <c r="EM629" s="36"/>
      <c r="EN629" s="36"/>
      <c r="ET629" s="36"/>
      <c r="EU629" s="36"/>
      <c r="EV629" s="36"/>
    </row>
    <row r="630" spans="14:152" s="30" customFormat="1" ht="12.75">
      <c r="N630" s="36">
        <v>3.3999999999999998E-9</v>
      </c>
      <c r="O630" s="36">
        <v>0.71636465254000004</v>
      </c>
      <c r="P630" s="36">
        <v>15664.0355227085</v>
      </c>
      <c r="Q630" s="30">
        <f t="shared" si="304"/>
        <v>-8.7333233790657379E-10</v>
      </c>
      <c r="R630" s="30">
        <f t="shared" si="305"/>
        <v>-8.7164027043967479E-10</v>
      </c>
      <c r="S630" s="30">
        <f t="shared" si="306"/>
        <v>-8.7164034240373357E-10</v>
      </c>
      <c r="T630" s="30">
        <f t="shared" si="307"/>
        <v>-8.7164034240069793E-10</v>
      </c>
      <c r="V630" s="36">
        <v>4.8E-10</v>
      </c>
      <c r="W630" s="36">
        <v>5.6833605067899997</v>
      </c>
      <c r="X630" s="36">
        <v>8646.0634802536006</v>
      </c>
      <c r="Y630" s="30">
        <f t="shared" si="308"/>
        <v>-7.4638900281386952E-11</v>
      </c>
      <c r="Z630" s="30">
        <f t="shared" si="309"/>
        <v>-7.4504133998429064E-11</v>
      </c>
      <c r="AA630" s="30">
        <f t="shared" si="310"/>
        <v>-7.4504139729810009E-11</v>
      </c>
      <c r="AB630" s="30">
        <f t="shared" si="311"/>
        <v>-7.4504139729567413E-11</v>
      </c>
      <c r="AD630" s="36"/>
      <c r="AE630" s="36"/>
      <c r="AF630" s="36"/>
      <c r="AL630" s="36"/>
      <c r="AM630" s="36"/>
      <c r="AN630" s="36"/>
      <c r="AT630" s="36"/>
      <c r="AU630" s="36"/>
      <c r="AV630" s="36"/>
      <c r="BB630" s="36"/>
      <c r="BC630" s="36"/>
      <c r="BD630" s="36"/>
      <c r="BJ630" s="36"/>
      <c r="BK630" s="36"/>
      <c r="BL630" s="36"/>
      <c r="BR630" s="36"/>
      <c r="BS630" s="36"/>
      <c r="BT630" s="36"/>
      <c r="BZ630" s="36"/>
      <c r="CA630" s="36"/>
      <c r="CB630" s="36"/>
      <c r="CH630" s="36"/>
      <c r="CI630" s="36"/>
      <c r="CJ630" s="36"/>
      <c r="CP630" s="36"/>
      <c r="CQ630" s="36"/>
      <c r="CR630" s="36"/>
      <c r="CX630" s="36"/>
      <c r="CY630" s="36"/>
      <c r="CZ630" s="36"/>
      <c r="DF630" s="36">
        <v>2.3199999999999998E-9</v>
      </c>
      <c r="DG630" s="36">
        <v>2.6937258434900002</v>
      </c>
      <c r="DH630" s="36">
        <v>5989.0672521728002</v>
      </c>
      <c r="DI630" s="30">
        <f t="shared" si="312"/>
        <v>1.4369829849336594E-9</v>
      </c>
      <c r="DJ630" s="30">
        <f t="shared" si="313"/>
        <v>1.4373415405516965E-9</v>
      </c>
      <c r="DK630" s="30">
        <f t="shared" si="314"/>
        <v>1.4373415253044564E-9</v>
      </c>
      <c r="DL630" s="30">
        <f t="shared" si="315"/>
        <v>1.4373415253051033E-9</v>
      </c>
      <c r="DN630" s="36"/>
      <c r="DO630" s="36"/>
      <c r="DP630" s="36"/>
      <c r="DV630" s="36"/>
      <c r="DW630" s="36"/>
      <c r="DX630" s="36"/>
      <c r="ED630" s="36"/>
      <c r="EE630" s="36"/>
      <c r="EF630" s="36"/>
      <c r="EL630" s="36"/>
      <c r="EM630" s="36"/>
      <c r="EN630" s="36"/>
      <c r="ET630" s="36"/>
      <c r="EU630" s="36"/>
      <c r="EV630" s="36"/>
    </row>
    <row r="631" spans="14:152" s="30" customFormat="1" ht="12.75">
      <c r="N631" s="36">
        <v>4.1599999999999997E-9</v>
      </c>
      <c r="O631" s="36">
        <v>2.5844316847400002</v>
      </c>
      <c r="P631" s="36">
        <v>5753.3848848968</v>
      </c>
      <c r="Q631" s="30">
        <f t="shared" si="304"/>
        <v>-2.1012218185116735E-9</v>
      </c>
      <c r="R631" s="30">
        <f t="shared" si="305"/>
        <v>-2.1005427576398616E-9</v>
      </c>
      <c r="S631" s="30">
        <f t="shared" si="306"/>
        <v>-2.1005427865201141E-9</v>
      </c>
      <c r="T631" s="30">
        <f t="shared" si="307"/>
        <v>-2.1005427865189023E-9</v>
      </c>
      <c r="V631" s="36">
        <v>5.1E-10</v>
      </c>
      <c r="W631" s="36">
        <v>0.113906433</v>
      </c>
      <c r="X631" s="36">
        <v>17402.333281726598</v>
      </c>
      <c r="Y631" s="30">
        <f t="shared" si="308"/>
        <v>-2.6918511618824457E-10</v>
      </c>
      <c r="Z631" s="30">
        <f t="shared" si="309"/>
        <v>-2.6943286932892252E-10</v>
      </c>
      <c r="AA631" s="30">
        <f t="shared" si="310"/>
        <v>-2.6943285879450781E-10</v>
      </c>
      <c r="AB631" s="30">
        <f t="shared" si="311"/>
        <v>-2.6943285879495702E-10</v>
      </c>
      <c r="AD631" s="36"/>
      <c r="AE631" s="36"/>
      <c r="AF631" s="36"/>
      <c r="AL631" s="36"/>
      <c r="AM631" s="36"/>
      <c r="AN631" s="36"/>
      <c r="AT631" s="36"/>
      <c r="AU631" s="36"/>
      <c r="AV631" s="36"/>
      <c r="BB631" s="36"/>
      <c r="BC631" s="36"/>
      <c r="BD631" s="36"/>
      <c r="BJ631" s="36"/>
      <c r="BK631" s="36"/>
      <c r="BL631" s="36"/>
      <c r="BR631" s="36"/>
      <c r="BS631" s="36"/>
      <c r="BT631" s="36"/>
      <c r="BZ631" s="36"/>
      <c r="CA631" s="36"/>
      <c r="CB631" s="36"/>
      <c r="CH631" s="36"/>
      <c r="CI631" s="36"/>
      <c r="CJ631" s="36"/>
      <c r="CP631" s="36"/>
      <c r="CQ631" s="36"/>
      <c r="CR631" s="36"/>
      <c r="CX631" s="36"/>
      <c r="CY631" s="36"/>
      <c r="CZ631" s="36"/>
      <c r="DF631" s="36">
        <v>2.1400000000000001E-9</v>
      </c>
      <c r="DG631" s="36">
        <v>4.8385207002600001</v>
      </c>
      <c r="DH631" s="36">
        <v>6681.6449294931999</v>
      </c>
      <c r="DI631" s="30">
        <f t="shared" si="312"/>
        <v>1.5025445997435205E-9</v>
      </c>
      <c r="DJ631" s="30">
        <f t="shared" si="313"/>
        <v>1.5022098774176193E-9</v>
      </c>
      <c r="DK631" s="30">
        <f t="shared" si="314"/>
        <v>1.5022098916540106E-9</v>
      </c>
      <c r="DL631" s="30">
        <f t="shared" si="315"/>
        <v>1.502209891653415E-9</v>
      </c>
      <c r="DN631" s="36"/>
      <c r="DO631" s="36"/>
      <c r="DP631" s="36"/>
      <c r="DV631" s="36"/>
      <c r="DW631" s="36"/>
      <c r="DX631" s="36"/>
      <c r="ED631" s="36"/>
      <c r="EE631" s="36"/>
      <c r="EF631" s="36"/>
      <c r="EL631" s="36"/>
      <c r="EM631" s="36"/>
      <c r="EN631" s="36"/>
      <c r="ET631" s="36"/>
      <c r="EU631" s="36"/>
      <c r="EV631" s="36"/>
    </row>
    <row r="632" spans="14:152" s="30" customFormat="1" ht="12.75">
      <c r="N632" s="36">
        <v>3.5600000000000001E-9</v>
      </c>
      <c r="O632" s="36">
        <v>2.3563937902099998</v>
      </c>
      <c r="P632" s="36">
        <v>4.5707497200000002</v>
      </c>
      <c r="Q632" s="30">
        <f t="shared" si="304"/>
        <v>-2.4532172596085865E-9</v>
      </c>
      <c r="R632" s="30">
        <f t="shared" si="305"/>
        <v>-2.4532168719949634E-9</v>
      </c>
      <c r="S632" s="30">
        <f t="shared" si="306"/>
        <v>-2.4532168720114471E-9</v>
      </c>
      <c r="T632" s="30">
        <f t="shared" si="307"/>
        <v>-2.4532168720114471E-9</v>
      </c>
      <c r="V632" s="36">
        <v>6.5000000000000003E-10</v>
      </c>
      <c r="W632" s="36">
        <v>1.0309999264900001</v>
      </c>
      <c r="X632" s="36">
        <v>4106.4054911461999</v>
      </c>
      <c r="Y632" s="30">
        <f t="shared" si="308"/>
        <v>-6.2916380743484865E-10</v>
      </c>
      <c r="Z632" s="30">
        <f t="shared" si="309"/>
        <v>-6.2918583913639062E-10</v>
      </c>
      <c r="AA632" s="30">
        <f t="shared" si="310"/>
        <v>-6.2918583819968415E-10</v>
      </c>
      <c r="AB632" s="30">
        <f t="shared" si="311"/>
        <v>-6.2918583819972355E-10</v>
      </c>
      <c r="AD632" s="36"/>
      <c r="AE632" s="36"/>
      <c r="AF632" s="36"/>
      <c r="AL632" s="36"/>
      <c r="AM632" s="36"/>
      <c r="AN632" s="36"/>
      <c r="AT632" s="36"/>
      <c r="AU632" s="36"/>
      <c r="AV632" s="36"/>
      <c r="BB632" s="36"/>
      <c r="BC632" s="36"/>
      <c r="BD632" s="36"/>
      <c r="BJ632" s="36"/>
      <c r="BK632" s="36"/>
      <c r="BL632" s="36"/>
      <c r="BR632" s="36"/>
      <c r="BS632" s="36"/>
      <c r="BT632" s="36"/>
      <c r="BZ632" s="36"/>
      <c r="CA632" s="36"/>
      <c r="CB632" s="36"/>
      <c r="CH632" s="36"/>
      <c r="CI632" s="36"/>
      <c r="CJ632" s="36"/>
      <c r="CP632" s="36"/>
      <c r="CQ632" s="36"/>
      <c r="CR632" s="36"/>
      <c r="CX632" s="36"/>
      <c r="CY632" s="36"/>
      <c r="CZ632" s="36"/>
      <c r="DF632" s="36">
        <v>2.5800000000000002E-9</v>
      </c>
      <c r="DG632" s="36">
        <v>2.6655183145099999</v>
      </c>
      <c r="DH632" s="36">
        <v>1062.9050485381999</v>
      </c>
      <c r="DI632" s="30">
        <f t="shared" si="312"/>
        <v>-2.5704109665777214E-9</v>
      </c>
      <c r="DJ632" s="30">
        <f t="shared" si="313"/>
        <v>-2.5704032002180906E-9</v>
      </c>
      <c r="DK632" s="30">
        <f t="shared" si="314"/>
        <v>-2.5704032005484401E-9</v>
      </c>
      <c r="DL632" s="30">
        <f t="shared" si="315"/>
        <v>-2.570403200548426E-9</v>
      </c>
      <c r="DN632" s="36"/>
      <c r="DO632" s="36"/>
      <c r="DP632" s="36"/>
      <c r="DV632" s="36"/>
      <c r="DW632" s="36"/>
      <c r="DX632" s="36"/>
      <c r="ED632" s="36"/>
      <c r="EE632" s="36"/>
      <c r="EF632" s="36"/>
      <c r="EL632" s="36"/>
      <c r="EM632" s="36"/>
      <c r="EN632" s="36"/>
      <c r="ET632" s="36"/>
      <c r="EU632" s="36"/>
      <c r="EV632" s="36"/>
    </row>
    <row r="633" spans="14:152" s="30" customFormat="1" ht="12.75">
      <c r="N633" s="36">
        <v>3.3000000000000002E-9</v>
      </c>
      <c r="O633" s="36">
        <v>4.0483194598300001</v>
      </c>
      <c r="P633" s="36">
        <v>3.1030422554000001</v>
      </c>
      <c r="Q633" s="30">
        <f t="shared" si="304"/>
        <v>-2.0782858135170041E-9</v>
      </c>
      <c r="R633" s="30">
        <f t="shared" si="305"/>
        <v>-2.0782860749866876E-9</v>
      </c>
      <c r="S633" s="30">
        <f t="shared" si="306"/>
        <v>-2.0782860749755678E-9</v>
      </c>
      <c r="T633" s="30">
        <f t="shared" si="307"/>
        <v>-2.0782860749755703E-9</v>
      </c>
      <c r="V633" s="36">
        <v>6E-10</v>
      </c>
      <c r="W633" s="36">
        <v>1.00159365247</v>
      </c>
      <c r="X633" s="36">
        <v>151.89728108520001</v>
      </c>
      <c r="Y633" s="30">
        <f t="shared" si="308"/>
        <v>5.9239475214836623E-10</v>
      </c>
      <c r="Z633" s="30">
        <f t="shared" si="309"/>
        <v>5.9239522763344494E-10</v>
      </c>
      <c r="AA633" s="30">
        <f t="shared" si="310"/>
        <v>5.923952276132241E-10</v>
      </c>
      <c r="AB633" s="30">
        <f t="shared" si="311"/>
        <v>5.9239522761322503E-10</v>
      </c>
      <c r="AD633" s="36"/>
      <c r="AE633" s="36"/>
      <c r="AF633" s="36"/>
      <c r="AL633" s="36"/>
      <c r="AM633" s="36"/>
      <c r="AN633" s="36"/>
      <c r="AT633" s="36"/>
      <c r="AU633" s="36"/>
      <c r="AV633" s="36"/>
      <c r="BB633" s="36"/>
      <c r="BC633" s="36"/>
      <c r="BD633" s="36"/>
      <c r="BJ633" s="36"/>
      <c r="BK633" s="36"/>
      <c r="BL633" s="36"/>
      <c r="BR633" s="36"/>
      <c r="BS633" s="36"/>
      <c r="BT633" s="36"/>
      <c r="BZ633" s="36"/>
      <c r="CA633" s="36"/>
      <c r="CB633" s="36"/>
      <c r="CH633" s="36"/>
      <c r="CI633" s="36"/>
      <c r="CJ633" s="36"/>
      <c r="CP633" s="36"/>
      <c r="CQ633" s="36"/>
      <c r="CR633" s="36"/>
      <c r="CX633" s="36"/>
      <c r="CY633" s="36"/>
      <c r="CZ633" s="36"/>
      <c r="DF633" s="36">
        <v>1.97E-9</v>
      </c>
      <c r="DG633" s="36">
        <v>0.55202541352000001</v>
      </c>
      <c r="DH633" s="36">
        <v>735.87651353180001</v>
      </c>
      <c r="DI633" s="30">
        <f t="shared" si="312"/>
        <v>-1.824678872129217E-9</v>
      </c>
      <c r="DJ633" s="30">
        <f t="shared" si="313"/>
        <v>-1.8246609083930998E-9</v>
      </c>
      <c r="DK633" s="30">
        <f t="shared" si="314"/>
        <v>-1.8246609091570723E-9</v>
      </c>
      <c r="DL633" s="30">
        <f t="shared" si="315"/>
        <v>-1.8246609091570406E-9</v>
      </c>
      <c r="DN633" s="36"/>
      <c r="DO633" s="36"/>
      <c r="DP633" s="36"/>
      <c r="DV633" s="36"/>
      <c r="DW633" s="36"/>
      <c r="DX633" s="36"/>
      <c r="ED633" s="36"/>
      <c r="EE633" s="36"/>
      <c r="EF633" s="36"/>
      <c r="EL633" s="36"/>
      <c r="EM633" s="36"/>
      <c r="EN633" s="36"/>
      <c r="ET633" s="36"/>
      <c r="EU633" s="36"/>
      <c r="EV633" s="36"/>
    </row>
    <row r="634" spans="14:152" s="30" customFormat="1" ht="12.75">
      <c r="N634" s="36">
        <v>3.8099999999999999E-9</v>
      </c>
      <c r="O634" s="36">
        <v>4.0628307672400004</v>
      </c>
      <c r="P634" s="36">
        <v>1062.9050485381999</v>
      </c>
      <c r="Q634" s="30">
        <f t="shared" si="304"/>
        <v>-9.7847365066997613E-10</v>
      </c>
      <c r="R634" s="30">
        <f t="shared" si="305"/>
        <v>-9.7860230613291085E-10</v>
      </c>
      <c r="S634" s="30">
        <f t="shared" si="306"/>
        <v>-9.7860230066156067E-10</v>
      </c>
      <c r="T634" s="30">
        <f t="shared" si="307"/>
        <v>-9.786023006617898E-10</v>
      </c>
      <c r="V634" s="36">
        <v>5.0000000000000003E-10</v>
      </c>
      <c r="W634" s="36">
        <v>3.8465124789899998</v>
      </c>
      <c r="X634" s="36">
        <v>45494.581429748701</v>
      </c>
      <c r="Y634" s="30">
        <f t="shared" si="308"/>
        <v>-4.8841390201689595E-10</v>
      </c>
      <c r="Z634" s="30">
        <f t="shared" si="309"/>
        <v>-4.8825331734859347E-10</v>
      </c>
      <c r="AA634" s="30">
        <f t="shared" si="310"/>
        <v>-4.8825332420105279E-10</v>
      </c>
      <c r="AB634" s="30">
        <f t="shared" si="311"/>
        <v>-4.8825332420076493E-10</v>
      </c>
      <c r="AD634" s="36"/>
      <c r="AE634" s="36"/>
      <c r="AF634" s="36"/>
      <c r="AL634" s="36"/>
      <c r="AM634" s="36"/>
      <c r="AN634" s="36"/>
      <c r="AT634" s="36"/>
      <c r="AU634" s="36"/>
      <c r="AV634" s="36"/>
      <c r="BB634" s="36"/>
      <c r="BC634" s="36"/>
      <c r="BD634" s="36"/>
      <c r="BJ634" s="36"/>
      <c r="BK634" s="36"/>
      <c r="BL634" s="36"/>
      <c r="BR634" s="36"/>
      <c r="BS634" s="36"/>
      <c r="BT634" s="36"/>
      <c r="BZ634" s="36"/>
      <c r="CA634" s="36"/>
      <c r="CB634" s="36"/>
      <c r="CH634" s="36"/>
      <c r="CI634" s="36"/>
      <c r="CJ634" s="36"/>
      <c r="CP634" s="36"/>
      <c r="CQ634" s="36"/>
      <c r="CR634" s="36"/>
      <c r="CX634" s="36"/>
      <c r="CY634" s="36"/>
      <c r="CZ634" s="36"/>
      <c r="DF634" s="36">
        <v>2.5599999999999998E-9</v>
      </c>
      <c r="DG634" s="36">
        <v>2.7627494158600001</v>
      </c>
      <c r="DH634" s="36">
        <v>2480.3024979470001</v>
      </c>
      <c r="DI634" s="30">
        <f t="shared" si="312"/>
        <v>-1.5629884114796936E-11</v>
      </c>
      <c r="DJ634" s="30">
        <f t="shared" si="313"/>
        <v>-1.5421164361620526E-11</v>
      </c>
      <c r="DK634" s="30">
        <f t="shared" si="314"/>
        <v>-1.5421173237923125E-11</v>
      </c>
      <c r="DL634" s="30">
        <f t="shared" si="315"/>
        <v>-1.5421173237545691E-11</v>
      </c>
      <c r="DN634" s="36"/>
      <c r="DO634" s="36"/>
      <c r="DP634" s="36"/>
      <c r="DV634" s="36"/>
      <c r="DW634" s="36"/>
      <c r="DX634" s="36"/>
      <c r="ED634" s="36"/>
      <c r="EE634" s="36"/>
      <c r="EF634" s="36"/>
      <c r="EL634" s="36"/>
      <c r="EM634" s="36"/>
      <c r="EN634" s="36"/>
      <c r="ET634" s="36"/>
      <c r="EU634" s="36"/>
      <c r="EV634" s="36"/>
    </row>
    <row r="635" spans="14:152" s="30" customFormat="1" ht="12.75">
      <c r="N635" s="36">
        <v>4.3100000000000002E-9</v>
      </c>
      <c r="O635" s="36">
        <v>5.4224602697300002</v>
      </c>
      <c r="P635" s="36">
        <v>26482.1708096244</v>
      </c>
      <c r="Q635" s="30">
        <f t="shared" si="304"/>
        <v>-4.3068558258121756E-9</v>
      </c>
      <c r="R635" s="30">
        <f t="shared" si="305"/>
        <v>-4.3067109064673825E-9</v>
      </c>
      <c r="S635" s="30">
        <f t="shared" si="306"/>
        <v>-4.3067109126998154E-9</v>
      </c>
      <c r="T635" s="30">
        <f t="shared" si="307"/>
        <v>-4.3067109126995524E-9</v>
      </c>
      <c r="V635" s="36">
        <v>4.7000000000000003E-10</v>
      </c>
      <c r="W635" s="36">
        <v>3.0395970924200002</v>
      </c>
      <c r="X635" s="36">
        <v>5408.5438277723997</v>
      </c>
      <c r="Y635" s="30">
        <f t="shared" si="308"/>
        <v>-1.1397018654414374E-10</v>
      </c>
      <c r="Z635" s="30">
        <f t="shared" si="309"/>
        <v>-1.1405125205911349E-10</v>
      </c>
      <c r="AA635" s="30">
        <f t="shared" si="310"/>
        <v>-1.1405124861168773E-10</v>
      </c>
      <c r="AB635" s="30">
        <f t="shared" si="311"/>
        <v>-1.140512486118335E-10</v>
      </c>
      <c r="AD635" s="36"/>
      <c r="AE635" s="36"/>
      <c r="AF635" s="36"/>
      <c r="AL635" s="36"/>
      <c r="AM635" s="36"/>
      <c r="AN635" s="36"/>
      <c r="AT635" s="36"/>
      <c r="AU635" s="36"/>
      <c r="AV635" s="36"/>
      <c r="BB635" s="36"/>
      <c r="BC635" s="36"/>
      <c r="BD635" s="36"/>
      <c r="BJ635" s="36"/>
      <c r="BK635" s="36"/>
      <c r="BL635" s="36"/>
      <c r="BR635" s="36"/>
      <c r="BS635" s="36"/>
      <c r="BT635" s="36"/>
      <c r="BZ635" s="36"/>
      <c r="CA635" s="36"/>
      <c r="CB635" s="36"/>
      <c r="CH635" s="36"/>
      <c r="CI635" s="36"/>
      <c r="CJ635" s="36"/>
      <c r="CP635" s="36"/>
      <c r="CQ635" s="36"/>
      <c r="CR635" s="36"/>
      <c r="CX635" s="36"/>
      <c r="CY635" s="36"/>
      <c r="CZ635" s="36"/>
      <c r="DF635" s="36">
        <v>2.16E-9</v>
      </c>
      <c r="DG635" s="36">
        <v>4.0250671701099998</v>
      </c>
      <c r="DH635" s="36">
        <v>3133.9116894031999</v>
      </c>
      <c r="DI635" s="30">
        <f t="shared" si="312"/>
        <v>1.5283184297242393E-9</v>
      </c>
      <c r="DJ635" s="30">
        <f t="shared" si="313"/>
        <v>1.5281611765638569E-9</v>
      </c>
      <c r="DK635" s="30">
        <f t="shared" si="314"/>
        <v>1.5281611832517581E-9</v>
      </c>
      <c r="DL635" s="30">
        <f t="shared" si="315"/>
        <v>1.5281611832514761E-9</v>
      </c>
      <c r="DN635" s="36"/>
      <c r="DO635" s="36"/>
      <c r="DP635" s="36"/>
      <c r="DV635" s="36"/>
      <c r="DW635" s="36"/>
      <c r="DX635" s="36"/>
      <c r="ED635" s="36"/>
      <c r="EE635" s="36"/>
      <c r="EF635" s="36"/>
      <c r="EL635" s="36"/>
      <c r="EM635" s="36"/>
      <c r="EN635" s="36"/>
      <c r="ET635" s="36"/>
      <c r="EU635" s="36"/>
      <c r="EV635" s="36"/>
    </row>
    <row r="636" spans="14:152" s="30" customFormat="1" ht="12.75">
      <c r="N636" s="36">
        <v>3.2799999999999998E-9</v>
      </c>
      <c r="O636" s="36">
        <v>4.0627695455000001</v>
      </c>
      <c r="P636" s="36">
        <v>6944.3087767724001</v>
      </c>
      <c r="Q636" s="30">
        <f t="shared" si="304"/>
        <v>-3.2575519529438386E-9</v>
      </c>
      <c r="R636" s="30">
        <f t="shared" si="305"/>
        <v>-3.2576393166581682E-9</v>
      </c>
      <c r="S636" s="30">
        <f t="shared" si="306"/>
        <v>-3.2576393129464314E-9</v>
      </c>
      <c r="T636" s="30">
        <f t="shared" si="307"/>
        <v>-3.2576393129465885E-9</v>
      </c>
      <c r="V636" s="36">
        <v>6.3E-10</v>
      </c>
      <c r="W636" s="36">
        <v>4.1616536975500003</v>
      </c>
      <c r="X636" s="36">
        <v>8186.5126624925997</v>
      </c>
      <c r="Y636" s="30">
        <f t="shared" si="308"/>
        <v>-5.8308501787209167E-10</v>
      </c>
      <c r="Z636" s="30">
        <f t="shared" si="309"/>
        <v>-5.8302079790821633E-10</v>
      </c>
      <c r="AA636" s="30">
        <f t="shared" si="310"/>
        <v>-5.8302080064022008E-10</v>
      </c>
      <c r="AB636" s="30">
        <f t="shared" si="311"/>
        <v>-5.8302080064010479E-10</v>
      </c>
      <c r="AD636" s="36"/>
      <c r="AE636" s="36"/>
      <c r="AF636" s="36"/>
      <c r="AL636" s="36"/>
      <c r="AM636" s="36"/>
      <c r="AN636" s="36"/>
      <c r="AT636" s="36"/>
      <c r="AU636" s="36"/>
      <c r="AV636" s="36"/>
      <c r="BB636" s="36"/>
      <c r="BC636" s="36"/>
      <c r="BD636" s="36"/>
      <c r="BJ636" s="36"/>
      <c r="BK636" s="36"/>
      <c r="BL636" s="36"/>
      <c r="BR636" s="36"/>
      <c r="BS636" s="36"/>
      <c r="BT636" s="36"/>
      <c r="BZ636" s="36"/>
      <c r="CA636" s="36"/>
      <c r="CB636" s="36"/>
      <c r="CH636" s="36"/>
      <c r="CI636" s="36"/>
      <c r="CJ636" s="36"/>
      <c r="CP636" s="36"/>
      <c r="CQ636" s="36"/>
      <c r="CR636" s="36"/>
      <c r="CX636" s="36"/>
      <c r="CY636" s="36"/>
      <c r="CZ636" s="36"/>
      <c r="DF636" s="36">
        <v>1.9300000000000002E-9</v>
      </c>
      <c r="DG636" s="36">
        <v>1.5264568214600001</v>
      </c>
      <c r="DH636" s="36">
        <v>949.17560896980001</v>
      </c>
      <c r="DI636" s="30">
        <f t="shared" si="312"/>
        <v>-1.5986251449636899E-9</v>
      </c>
      <c r="DJ636" s="30">
        <f t="shared" si="313"/>
        <v>-1.5985914048884302E-9</v>
      </c>
      <c r="DK636" s="30">
        <f t="shared" si="314"/>
        <v>-1.5985914063233392E-9</v>
      </c>
      <c r="DL636" s="30">
        <f t="shared" si="315"/>
        <v>-1.5985914063232786E-9</v>
      </c>
      <c r="DN636" s="36"/>
      <c r="DO636" s="36"/>
      <c r="DP636" s="36"/>
      <c r="DV636" s="36"/>
      <c r="DW636" s="36"/>
      <c r="DX636" s="36"/>
      <c r="ED636" s="36"/>
      <c r="EE636" s="36"/>
      <c r="EF636" s="36"/>
      <c r="EL636" s="36"/>
      <c r="EM636" s="36"/>
      <c r="EN636" s="36"/>
      <c r="ET636" s="36"/>
      <c r="EU636" s="36"/>
      <c r="EV636" s="36"/>
    </row>
    <row r="637" spans="14:152" s="30" customFormat="1" ht="12.75">
      <c r="N637" s="36">
        <v>3.34E-9</v>
      </c>
      <c r="O637" s="36">
        <v>5.1022116347699997</v>
      </c>
      <c r="P637" s="36">
        <v>22324.905056709398</v>
      </c>
      <c r="Q637" s="30">
        <f t="shared" si="304"/>
        <v>2.5531374944620367E-9</v>
      </c>
      <c r="R637" s="30">
        <f t="shared" si="305"/>
        <v>2.5547171057818353E-9</v>
      </c>
      <c r="S637" s="30">
        <f t="shared" si="306"/>
        <v>2.5547170386343845E-9</v>
      </c>
      <c r="T637" s="30">
        <f t="shared" si="307"/>
        <v>2.5547170386372279E-9</v>
      </c>
      <c r="V637" s="36">
        <v>4.6000000000000001E-10</v>
      </c>
      <c r="W637" s="36">
        <v>2.69368087378</v>
      </c>
      <c r="X637" s="36">
        <v>16547.6417340648</v>
      </c>
      <c r="Y637" s="30">
        <f t="shared" si="308"/>
        <v>2.1219971797924835E-10</v>
      </c>
      <c r="Z637" s="30">
        <f t="shared" si="309"/>
        <v>2.1197768142359338E-10</v>
      </c>
      <c r="AA637" s="30">
        <f t="shared" si="310"/>
        <v>2.1197769086754858E-10</v>
      </c>
      <c r="AB637" s="30">
        <f t="shared" si="311"/>
        <v>2.1197769086715409E-10</v>
      </c>
      <c r="AD637" s="36"/>
      <c r="AE637" s="36"/>
      <c r="AF637" s="36"/>
      <c r="AL637" s="36"/>
      <c r="AM637" s="36"/>
      <c r="AN637" s="36"/>
      <c r="AT637" s="36"/>
      <c r="AU637" s="36"/>
      <c r="AV637" s="36"/>
      <c r="BB637" s="36"/>
      <c r="BC637" s="36"/>
      <c r="BD637" s="36"/>
      <c r="BJ637" s="36"/>
      <c r="BK637" s="36"/>
      <c r="BL637" s="36"/>
      <c r="BR637" s="36"/>
      <c r="BS637" s="36"/>
      <c r="BT637" s="36"/>
      <c r="BZ637" s="36"/>
      <c r="CA637" s="36"/>
      <c r="CB637" s="36"/>
      <c r="CH637" s="36"/>
      <c r="CI637" s="36"/>
      <c r="CJ637" s="36"/>
      <c r="CP637" s="36"/>
      <c r="CQ637" s="36"/>
      <c r="CR637" s="36"/>
      <c r="CX637" s="36"/>
      <c r="CY637" s="36"/>
      <c r="CZ637" s="36"/>
      <c r="DF637" s="36">
        <v>2.09E-9</v>
      </c>
      <c r="DG637" s="36">
        <v>0.67348618655000003</v>
      </c>
      <c r="DH637" s="36">
        <v>13892.1406718938</v>
      </c>
      <c r="DI637" s="30">
        <f t="shared" si="312"/>
        <v>1.2084336245399971E-9</v>
      </c>
      <c r="DJ637" s="30">
        <f t="shared" si="313"/>
        <v>1.2076547854662017E-9</v>
      </c>
      <c r="DK637" s="30">
        <f t="shared" si="314"/>
        <v>1.2076548185934998E-9</v>
      </c>
      <c r="DL637" s="30">
        <f t="shared" si="315"/>
        <v>1.2076548185921179E-9</v>
      </c>
      <c r="DN637" s="36"/>
      <c r="DO637" s="36"/>
      <c r="DP637" s="36"/>
      <c r="DV637" s="36"/>
      <c r="DW637" s="36"/>
      <c r="DX637" s="36"/>
      <c r="ED637" s="36"/>
      <c r="EE637" s="36"/>
      <c r="EF637" s="36"/>
      <c r="EL637" s="36"/>
      <c r="EM637" s="36"/>
      <c r="EN637" s="36"/>
      <c r="ET637" s="36"/>
      <c r="EU637" s="36"/>
      <c r="EV637" s="36"/>
    </row>
    <row r="638" spans="14:152" s="30" customFormat="1" ht="12.75">
      <c r="N638" s="36">
        <v>4.0000000000000002E-9</v>
      </c>
      <c r="O638" s="36">
        <v>2.2821169818199998</v>
      </c>
      <c r="P638" s="36">
        <v>3209.0704650133998</v>
      </c>
      <c r="Q638" s="30">
        <f t="shared" si="304"/>
        <v>-3.9225114408547668E-9</v>
      </c>
      <c r="R638" s="30">
        <f t="shared" si="305"/>
        <v>-3.9225940716085941E-9</v>
      </c>
      <c r="S638" s="30">
        <f t="shared" si="306"/>
        <v>-3.9225940680954554E-9</v>
      </c>
      <c r="T638" s="30">
        <f t="shared" si="307"/>
        <v>-3.9225940680956052E-9</v>
      </c>
      <c r="V638" s="36">
        <v>5.1E-10</v>
      </c>
      <c r="W638" s="36">
        <v>2.9957601437800001</v>
      </c>
      <c r="X638" s="36">
        <v>3774.3241645766002</v>
      </c>
      <c r="Y638" s="30">
        <f t="shared" si="308"/>
        <v>3.0965752264783726E-10</v>
      </c>
      <c r="Z638" s="30">
        <f t="shared" si="309"/>
        <v>3.0970779720647865E-10</v>
      </c>
      <c r="AA638" s="30">
        <f t="shared" si="310"/>
        <v>3.0970779506853534E-10</v>
      </c>
      <c r="AB638" s="30">
        <f t="shared" si="311"/>
        <v>3.0970779506862607E-10</v>
      </c>
      <c r="AD638" s="36"/>
      <c r="AE638" s="36"/>
      <c r="AF638" s="36"/>
      <c r="AL638" s="36"/>
      <c r="AM638" s="36"/>
      <c r="AN638" s="36"/>
      <c r="AT638" s="36"/>
      <c r="AU638" s="36"/>
      <c r="AV638" s="36"/>
      <c r="BB638" s="36"/>
      <c r="BC638" s="36"/>
      <c r="BD638" s="36"/>
      <c r="BJ638" s="36"/>
      <c r="BK638" s="36"/>
      <c r="BL638" s="36"/>
      <c r="BR638" s="36"/>
      <c r="BS638" s="36"/>
      <c r="BT638" s="36"/>
      <c r="BZ638" s="36"/>
      <c r="CA638" s="36"/>
      <c r="CB638" s="36"/>
      <c r="CH638" s="36"/>
      <c r="CI638" s="36"/>
      <c r="CJ638" s="36"/>
      <c r="CP638" s="36"/>
      <c r="CQ638" s="36"/>
      <c r="CR638" s="36"/>
      <c r="CX638" s="36"/>
      <c r="CY638" s="36"/>
      <c r="CZ638" s="36"/>
      <c r="DF638" s="36">
        <v>2.1999999999999998E-9</v>
      </c>
      <c r="DG638" s="36">
        <v>1.52502617699</v>
      </c>
      <c r="DH638" s="36">
        <v>6660.8695340007998</v>
      </c>
      <c r="DI638" s="30">
        <f t="shared" si="312"/>
        <v>-1.453397093641722E-9</v>
      </c>
      <c r="DJ638" s="30">
        <f t="shared" si="313"/>
        <v>-1.4530354398989935E-9</v>
      </c>
      <c r="DK638" s="30">
        <f t="shared" si="314"/>
        <v>-1.4530354552806406E-9</v>
      </c>
      <c r="DL638" s="30">
        <f t="shared" si="315"/>
        <v>-1.4530354552799832E-9</v>
      </c>
      <c r="DN638" s="36"/>
      <c r="DO638" s="36"/>
      <c r="DP638" s="36"/>
      <c r="DV638" s="36"/>
      <c r="DW638" s="36"/>
      <c r="DX638" s="36"/>
      <c r="ED638" s="36"/>
      <c r="EE638" s="36"/>
      <c r="EF638" s="36"/>
      <c r="EL638" s="36"/>
      <c r="EM638" s="36"/>
      <c r="EN638" s="36"/>
      <c r="ET638" s="36"/>
      <c r="EU638" s="36"/>
      <c r="EV638" s="36"/>
    </row>
    <row r="639" spans="14:152" s="30" customFormat="1" ht="12.75">
      <c r="N639" s="36">
        <v>4.2000000000000004E-9</v>
      </c>
      <c r="O639" s="36">
        <v>2.4415966256499999</v>
      </c>
      <c r="P639" s="36">
        <v>6155.0570066540004</v>
      </c>
      <c r="Q639" s="30">
        <f t="shared" si="304"/>
        <v>4.0482411566740075E-9</v>
      </c>
      <c r="R639" s="30">
        <f t="shared" si="305"/>
        <v>4.048014704954628E-9</v>
      </c>
      <c r="S639" s="30">
        <f t="shared" si="306"/>
        <v>4.0480147145885401E-9</v>
      </c>
      <c r="T639" s="30">
        <f t="shared" si="307"/>
        <v>4.0480147145881339E-9</v>
      </c>
      <c r="V639" s="36">
        <v>4.3999999999999998E-10</v>
      </c>
      <c r="W639" s="36">
        <v>2.0066476341100001</v>
      </c>
      <c r="X639" s="36">
        <v>6418.1409300267997</v>
      </c>
      <c r="Y639" s="30">
        <f t="shared" si="308"/>
        <v>-2.4570495110249296E-10</v>
      </c>
      <c r="Z639" s="30">
        <f t="shared" si="309"/>
        <v>-2.4578195360482509E-10</v>
      </c>
      <c r="AA639" s="30">
        <f t="shared" si="310"/>
        <v>-2.4578195033034539E-10</v>
      </c>
      <c r="AB639" s="30">
        <f t="shared" si="311"/>
        <v>-2.4578195033048544E-10</v>
      </c>
      <c r="AD639" s="36"/>
      <c r="AE639" s="36"/>
      <c r="AF639" s="36"/>
      <c r="AL639" s="36"/>
      <c r="AM639" s="36"/>
      <c r="AN639" s="36"/>
      <c r="AT639" s="36"/>
      <c r="AU639" s="36"/>
      <c r="AV639" s="36"/>
      <c r="BB639" s="36"/>
      <c r="BC639" s="36"/>
      <c r="BD639" s="36"/>
      <c r="BJ639" s="36"/>
      <c r="BK639" s="36"/>
      <c r="BL639" s="36"/>
      <c r="BR639" s="36"/>
      <c r="BS639" s="36"/>
      <c r="BT639" s="36"/>
      <c r="BZ639" s="36"/>
      <c r="CA639" s="36"/>
      <c r="CB639" s="36"/>
      <c r="CH639" s="36"/>
      <c r="CI639" s="36"/>
      <c r="CJ639" s="36"/>
      <c r="CP639" s="36"/>
      <c r="CQ639" s="36"/>
      <c r="CR639" s="36"/>
      <c r="CX639" s="36"/>
      <c r="CY639" s="36"/>
      <c r="CZ639" s="36"/>
      <c r="DF639" s="36">
        <v>2.23E-9</v>
      </c>
      <c r="DG639" s="36">
        <v>1.0934888252399999</v>
      </c>
      <c r="DH639" s="36">
        <v>6148.0107699560003</v>
      </c>
      <c r="DI639" s="30">
        <f t="shared" si="312"/>
        <v>-1.7578420583612452E-11</v>
      </c>
      <c r="DJ639" s="30">
        <f t="shared" si="313"/>
        <v>-1.8029084269079474E-11</v>
      </c>
      <c r="DK639" s="30">
        <f t="shared" si="314"/>
        <v>-1.8029065103564342E-11</v>
      </c>
      <c r="DL639" s="30">
        <f t="shared" si="315"/>
        <v>-1.8029065104372417E-11</v>
      </c>
      <c r="DN639" s="36"/>
      <c r="DO639" s="36"/>
      <c r="DP639" s="36"/>
      <c r="DV639" s="36"/>
      <c r="DW639" s="36"/>
      <c r="DX639" s="36"/>
      <c r="ED639" s="36"/>
      <c r="EE639" s="36"/>
      <c r="EF639" s="36"/>
      <c r="EL639" s="36"/>
      <c r="EM639" s="36"/>
      <c r="EN639" s="36"/>
      <c r="ET639" s="36"/>
      <c r="EU639" s="36"/>
      <c r="EV639" s="36"/>
    </row>
    <row r="640" spans="14:152" s="30" customFormat="1" ht="12.75">
      <c r="N640" s="36">
        <v>3.7499999999999997E-9</v>
      </c>
      <c r="O640" s="36">
        <v>1.0922971454799999</v>
      </c>
      <c r="P640" s="36">
        <v>4246.0691233646003</v>
      </c>
      <c r="Q640" s="30">
        <f t="shared" si="304"/>
        <v>-3.3615368380610894E-9</v>
      </c>
      <c r="R640" s="30">
        <f t="shared" si="305"/>
        <v>-3.3613048145851875E-9</v>
      </c>
      <c r="S640" s="30">
        <f t="shared" si="306"/>
        <v>-3.3613048244539242E-9</v>
      </c>
      <c r="T640" s="30">
        <f t="shared" si="307"/>
        <v>-3.3613048244535052E-9</v>
      </c>
      <c r="V640" s="36">
        <v>4.5E-10</v>
      </c>
      <c r="W640" s="36">
        <v>4.0185375592900003</v>
      </c>
      <c r="X640" s="36">
        <v>19406.6782881746</v>
      </c>
      <c r="Y640" s="30">
        <f t="shared" si="308"/>
        <v>-4.4820489142519407E-10</v>
      </c>
      <c r="Z640" s="30">
        <f t="shared" si="309"/>
        <v>-4.4823041621493445E-10</v>
      </c>
      <c r="AA640" s="30">
        <f t="shared" si="310"/>
        <v>-4.4823041513331096E-10</v>
      </c>
      <c r="AB640" s="30">
        <f t="shared" si="311"/>
        <v>-4.4823041513335687E-10</v>
      </c>
      <c r="AD640" s="36"/>
      <c r="AE640" s="36"/>
      <c r="AF640" s="36"/>
      <c r="AL640" s="36"/>
      <c r="AM640" s="36"/>
      <c r="AN640" s="36"/>
      <c r="AT640" s="36"/>
      <c r="AU640" s="36"/>
      <c r="AV640" s="36"/>
      <c r="BB640" s="36"/>
      <c r="BC640" s="36"/>
      <c r="BD640" s="36"/>
      <c r="BJ640" s="36"/>
      <c r="BK640" s="36"/>
      <c r="BL640" s="36"/>
      <c r="BR640" s="36"/>
      <c r="BS640" s="36"/>
      <c r="BT640" s="36"/>
      <c r="BZ640" s="36"/>
      <c r="CA640" s="36"/>
      <c r="CB640" s="36"/>
      <c r="CH640" s="36"/>
      <c r="CI640" s="36"/>
      <c r="CJ640" s="36"/>
      <c r="CP640" s="36"/>
      <c r="CQ640" s="36"/>
      <c r="CR640" s="36"/>
      <c r="CX640" s="36"/>
      <c r="CY640" s="36"/>
      <c r="CZ640" s="36"/>
      <c r="DF640" s="36">
        <v>1.92E-9</v>
      </c>
      <c r="DG640" s="36">
        <v>2.9057132226400002</v>
      </c>
      <c r="DH640" s="36">
        <v>8799.9887137780006</v>
      </c>
      <c r="DI640" s="30">
        <f t="shared" si="312"/>
        <v>-6.2828588013095051E-10</v>
      </c>
      <c r="DJ640" s="30">
        <f t="shared" si="313"/>
        <v>-6.2881068101351644E-10</v>
      </c>
      <c r="DK640" s="30">
        <f t="shared" si="314"/>
        <v>-6.2881065869624555E-10</v>
      </c>
      <c r="DL640" s="30">
        <f t="shared" si="315"/>
        <v>-6.2881065869718657E-10</v>
      </c>
      <c r="DN640" s="36"/>
      <c r="DO640" s="36"/>
      <c r="DP640" s="36"/>
      <c r="DV640" s="36"/>
      <c r="DW640" s="36"/>
      <c r="DX640" s="36"/>
      <c r="ED640" s="36"/>
      <c r="EE640" s="36"/>
      <c r="EF640" s="36"/>
      <c r="EL640" s="36"/>
      <c r="EM640" s="36"/>
      <c r="EN640" s="36"/>
      <c r="ET640" s="36"/>
      <c r="EU640" s="36"/>
      <c r="EV640" s="36"/>
    </row>
    <row r="641" spans="14:152" s="30" customFormat="1" ht="12.75">
      <c r="N641" s="36">
        <v>4.49E-9</v>
      </c>
      <c r="O641" s="36">
        <v>4.3818354257100003</v>
      </c>
      <c r="P641" s="36">
        <v>5106.3790521173996</v>
      </c>
      <c r="Q641" s="30">
        <f t="shared" ref="Q641:Q704" si="320">N641*COS(O641+P641*$C$23)</f>
        <v>1.6190938260244746E-9</v>
      </c>
      <c r="R641" s="30">
        <f t="shared" ref="R641:R704" si="321">N641*COS(O641+P641*$C$44)</f>
        <v>1.6197967749581084E-9</v>
      </c>
      <c r="S641" s="30">
        <f t="shared" ref="S641:S704" si="322">N641*COS(O641+P641*$C$65)</f>
        <v>1.6197967450645275E-9</v>
      </c>
      <c r="T641" s="30">
        <f t="shared" ref="T641:T704" si="323">N641*COS(O641+P641*$C$86)</f>
        <v>1.6197967450657919E-9</v>
      </c>
      <c r="V641" s="36">
        <v>5.7999999999999996E-10</v>
      </c>
      <c r="W641" s="36">
        <v>3.1447475355000001</v>
      </c>
      <c r="X641" s="36">
        <v>4025.6564809258002</v>
      </c>
      <c r="Y641" s="30">
        <f t="shared" ref="Y641:Y686" si="324">V641*COS(W641+X641*$C$23)</f>
        <v>5.4940684225029063E-10</v>
      </c>
      <c r="Z641" s="30">
        <f t="shared" ref="Z641:Z686" si="325">V641*COS(W641+X641*$C$44)</f>
        <v>5.4938223937191997E-10</v>
      </c>
      <c r="AA641" s="30">
        <f t="shared" ref="AA641:AA686" si="326">V641*COS(W641+X641*$C$65)</f>
        <v>5.4938224041841946E-10</v>
      </c>
      <c r="AB641" s="30">
        <f t="shared" ref="AB641:AB686" si="327">V641*COS(W641+X641*$C$86)</f>
        <v>5.4938224041837593E-10</v>
      </c>
      <c r="AD641" s="36"/>
      <c r="AE641" s="36"/>
      <c r="AF641" s="36"/>
      <c r="AL641" s="36"/>
      <c r="AM641" s="36"/>
      <c r="AN641" s="36"/>
      <c r="AT641" s="36"/>
      <c r="AU641" s="36"/>
      <c r="AV641" s="36"/>
      <c r="BB641" s="36"/>
      <c r="BC641" s="36"/>
      <c r="BD641" s="36"/>
      <c r="BJ641" s="36"/>
      <c r="BK641" s="36"/>
      <c r="BL641" s="36"/>
      <c r="BR641" s="36"/>
      <c r="BS641" s="36"/>
      <c r="BT641" s="36"/>
      <c r="BZ641" s="36"/>
      <c r="CA641" s="36"/>
      <c r="CB641" s="36"/>
      <c r="CH641" s="36"/>
      <c r="CI641" s="36"/>
      <c r="CJ641" s="36"/>
      <c r="CP641" s="36"/>
      <c r="CQ641" s="36"/>
      <c r="CR641" s="36"/>
      <c r="CX641" s="36"/>
      <c r="CY641" s="36"/>
      <c r="CZ641" s="36"/>
      <c r="DF641" s="36">
        <v>2.4300000000000001E-9</v>
      </c>
      <c r="DG641" s="36">
        <v>3.3642030144200001</v>
      </c>
      <c r="DH641" s="36">
        <v>8965.9784682591999</v>
      </c>
      <c r="DI641" s="30">
        <f t="shared" ref="DI641:DI704" si="328">DF641*COS(DG641+DH641*$C$23)</f>
        <v>-1.7350723667571028E-9</v>
      </c>
      <c r="DJ641" s="30">
        <f t="shared" ref="DJ641:DJ704" si="329">DF641*COS(DG641+DH641*$C$44)</f>
        <v>-1.7355737160422897E-9</v>
      </c>
      <c r="DK641" s="30">
        <f t="shared" ref="DK641:DK704" si="330">DF641*COS(DG641+DH641*$C$65)</f>
        <v>-1.735573694724449E-9</v>
      </c>
      <c r="DL641" s="30">
        <f t="shared" ref="DL641:DL704" si="331">DF641*COS(DG641+DH641*$C$86)</f>
        <v>-1.7355736947253432E-9</v>
      </c>
      <c r="DN641" s="36"/>
      <c r="DO641" s="36"/>
      <c r="DP641" s="36"/>
      <c r="DV641" s="36"/>
      <c r="DW641" s="36"/>
      <c r="DX641" s="36"/>
      <c r="ED641" s="36"/>
      <c r="EE641" s="36"/>
      <c r="EF641" s="36"/>
      <c r="EL641" s="36"/>
      <c r="EM641" s="36"/>
      <c r="EN641" s="36"/>
      <c r="ET641" s="36"/>
      <c r="EU641" s="36"/>
      <c r="EV641" s="36"/>
    </row>
    <row r="642" spans="14:152" s="30" customFormat="1" ht="12.75">
      <c r="N642" s="36">
        <v>3.3000000000000002E-9</v>
      </c>
      <c r="O642" s="36">
        <v>2.5517272531900002</v>
      </c>
      <c r="P642" s="36">
        <v>19513.983595104201</v>
      </c>
      <c r="Q642" s="30">
        <f t="shared" si="320"/>
        <v>1.2900188055944145E-9</v>
      </c>
      <c r="R642" s="30">
        <f t="shared" si="321"/>
        <v>1.2919669309363956E-9</v>
      </c>
      <c r="S642" s="30">
        <f t="shared" si="322"/>
        <v>1.2919668480990964E-9</v>
      </c>
      <c r="T642" s="30">
        <f t="shared" si="323"/>
        <v>1.2919668481025917E-9</v>
      </c>
      <c r="V642" s="36">
        <v>5.0000000000000003E-10</v>
      </c>
      <c r="W642" s="36">
        <v>2.5988154043699998</v>
      </c>
      <c r="X642" s="36">
        <v>6621.8509914859997</v>
      </c>
      <c r="Y642" s="30">
        <f t="shared" si="324"/>
        <v>-4.5216297086643143E-10</v>
      </c>
      <c r="Z642" s="30">
        <f t="shared" si="325"/>
        <v>-4.5220941639547666E-10</v>
      </c>
      <c r="AA642" s="30">
        <f t="shared" si="326"/>
        <v>-4.5220941442072714E-10</v>
      </c>
      <c r="AB642" s="30">
        <f t="shared" si="327"/>
        <v>-4.5220941442081053E-10</v>
      </c>
      <c r="AD642" s="36"/>
      <c r="AE642" s="36"/>
      <c r="AF642" s="36"/>
      <c r="AL642" s="36"/>
      <c r="AM642" s="36"/>
      <c r="AN642" s="36"/>
      <c r="AT642" s="36"/>
      <c r="AU642" s="36"/>
      <c r="AV642" s="36"/>
      <c r="BB642" s="36"/>
      <c r="BC642" s="36"/>
      <c r="BD642" s="36"/>
      <c r="BJ642" s="36"/>
      <c r="BK642" s="36"/>
      <c r="BL642" s="36"/>
      <c r="BR642" s="36"/>
      <c r="BS642" s="36"/>
      <c r="BT642" s="36"/>
      <c r="BZ642" s="36"/>
      <c r="CA642" s="36"/>
      <c r="CB642" s="36"/>
      <c r="CH642" s="36"/>
      <c r="CI642" s="36"/>
      <c r="CJ642" s="36"/>
      <c r="CP642" s="36"/>
      <c r="CQ642" s="36"/>
      <c r="CR642" s="36"/>
      <c r="CX642" s="36"/>
      <c r="CY642" s="36"/>
      <c r="CZ642" s="36"/>
      <c r="DF642" s="36">
        <v>2.0599999999999999E-9</v>
      </c>
      <c r="DG642" s="36">
        <v>5.1117580047200004</v>
      </c>
      <c r="DH642" s="36">
        <v>4140.4335518651997</v>
      </c>
      <c r="DI642" s="30">
        <f t="shared" si="328"/>
        <v>1.1054233595455656E-9</v>
      </c>
      <c r="DJ642" s="30">
        <f t="shared" si="329"/>
        <v>1.1056599380320358E-9</v>
      </c>
      <c r="DK642" s="30">
        <f t="shared" si="330"/>
        <v>1.1056599279714165E-9</v>
      </c>
      <c r="DL642" s="30">
        <f t="shared" si="331"/>
        <v>1.1056599279718487E-9</v>
      </c>
      <c r="DN642" s="36"/>
      <c r="DO642" s="36"/>
      <c r="DP642" s="36"/>
      <c r="DV642" s="36"/>
      <c r="DW642" s="36"/>
      <c r="DX642" s="36"/>
      <c r="ED642" s="36"/>
      <c r="EE642" s="36"/>
      <c r="EF642" s="36"/>
      <c r="EL642" s="36"/>
      <c r="EM642" s="36"/>
      <c r="EN642" s="36"/>
      <c r="ET642" s="36"/>
      <c r="EU642" s="36"/>
      <c r="EV642" s="36"/>
    </row>
    <row r="643" spans="14:152" s="30" customFormat="1" ht="12.75">
      <c r="N643" s="36">
        <v>3.1899999999999999E-9</v>
      </c>
      <c r="O643" s="36">
        <v>4.0570449638200001</v>
      </c>
      <c r="P643" s="36">
        <v>5430.3946570988001</v>
      </c>
      <c r="Q643" s="30">
        <f t="shared" si="320"/>
        <v>1.9340041069991687E-9</v>
      </c>
      <c r="R643" s="30">
        <f t="shared" si="321"/>
        <v>1.9335512232796854E-9</v>
      </c>
      <c r="S643" s="30">
        <f t="shared" si="322"/>
        <v>1.9335512425409437E-9</v>
      </c>
      <c r="T643" s="30">
        <f t="shared" si="323"/>
        <v>1.9335512425401326E-9</v>
      </c>
      <c r="V643" s="36">
        <v>4.3000000000000001E-10</v>
      </c>
      <c r="W643" s="36">
        <v>4.8791248745900004</v>
      </c>
      <c r="X643" s="36">
        <v>6414.6178116778001</v>
      </c>
      <c r="Y643" s="30">
        <f t="shared" si="324"/>
        <v>3.2078755526590833E-10</v>
      </c>
      <c r="Z643" s="30">
        <f t="shared" si="325"/>
        <v>3.2084792802239786E-10</v>
      </c>
      <c r="AA643" s="30">
        <f t="shared" si="326"/>
        <v>3.2084792545520958E-10</v>
      </c>
      <c r="AB643" s="30">
        <f t="shared" si="327"/>
        <v>3.2084792545531743E-10</v>
      </c>
      <c r="AD643" s="36"/>
      <c r="AE643" s="36"/>
      <c r="AF643" s="36"/>
      <c r="AL643" s="36"/>
      <c r="AM643" s="36"/>
      <c r="AN643" s="36"/>
      <c r="AT643" s="36"/>
      <c r="AU643" s="36"/>
      <c r="AV643" s="36"/>
      <c r="BB643" s="36"/>
      <c r="BC643" s="36"/>
      <c r="BD643" s="36"/>
      <c r="BJ643" s="36"/>
      <c r="BK643" s="36"/>
      <c r="BL643" s="36"/>
      <c r="BR643" s="36"/>
      <c r="BS643" s="36"/>
      <c r="BT643" s="36"/>
      <c r="BZ643" s="36"/>
      <c r="CA643" s="36"/>
      <c r="CB643" s="36"/>
      <c r="CH643" s="36"/>
      <c r="CI643" s="36"/>
      <c r="CJ643" s="36"/>
      <c r="CP643" s="36"/>
      <c r="CQ643" s="36"/>
      <c r="CR643" s="36"/>
      <c r="CX643" s="36"/>
      <c r="CY643" s="36"/>
      <c r="CZ643" s="36"/>
      <c r="DF643" s="36">
        <v>1.8899999999999999E-9</v>
      </c>
      <c r="DG643" s="36">
        <v>1.0664162420900001</v>
      </c>
      <c r="DH643" s="36">
        <v>9374.8264467846002</v>
      </c>
      <c r="DI643" s="30">
        <f t="shared" si="328"/>
        <v>1.5074408430222071E-9</v>
      </c>
      <c r="DJ643" s="30">
        <f t="shared" si="329"/>
        <v>1.5070894413048342E-9</v>
      </c>
      <c r="DK643" s="30">
        <f t="shared" si="330"/>
        <v>1.5070894562520623E-9</v>
      </c>
      <c r="DL643" s="30">
        <f t="shared" si="331"/>
        <v>1.5070894562514301E-9</v>
      </c>
      <c r="DN643" s="36"/>
      <c r="DO643" s="36"/>
      <c r="DP643" s="36"/>
      <c r="DV643" s="36"/>
      <c r="DW643" s="36"/>
      <c r="DX643" s="36"/>
      <c r="ED643" s="36"/>
      <c r="EE643" s="36"/>
      <c r="EF643" s="36"/>
      <c r="EL643" s="36"/>
      <c r="EM643" s="36"/>
      <c r="EN643" s="36"/>
      <c r="ET643" s="36"/>
      <c r="EU643" s="36"/>
      <c r="EV643" s="36"/>
    </row>
    <row r="644" spans="14:152" s="30" customFormat="1" ht="12.75">
      <c r="N644" s="36">
        <v>3.1E-9</v>
      </c>
      <c r="O644" s="36">
        <v>4.9990718448200004</v>
      </c>
      <c r="P644" s="36">
        <v>5095.6750764648004</v>
      </c>
      <c r="Q644" s="30">
        <f t="shared" si="320"/>
        <v>-9.3881333484906255E-10</v>
      </c>
      <c r="R644" s="30">
        <f t="shared" si="321"/>
        <v>-9.3831843965378583E-10</v>
      </c>
      <c r="S644" s="30">
        <f t="shared" si="322"/>
        <v>-9.3831846070093371E-10</v>
      </c>
      <c r="T644" s="30">
        <f t="shared" si="323"/>
        <v>-9.3831846070004139E-10</v>
      </c>
      <c r="V644" s="36">
        <v>4.2E-10</v>
      </c>
      <c r="W644" s="36">
        <v>5.2040009204400004</v>
      </c>
      <c r="X644" s="36">
        <v>4447.7512323846004</v>
      </c>
      <c r="Y644" s="30">
        <f t="shared" si="324"/>
        <v>3.4489466764149953E-10</v>
      </c>
      <c r="Z644" s="30">
        <f t="shared" si="325"/>
        <v>3.4485962076680077E-10</v>
      </c>
      <c r="AA644" s="30">
        <f t="shared" si="326"/>
        <v>3.4485962225740738E-10</v>
      </c>
      <c r="AB644" s="30">
        <f t="shared" si="327"/>
        <v>3.4485962225734435E-10</v>
      </c>
      <c r="AD644" s="36"/>
      <c r="AE644" s="36"/>
      <c r="AF644" s="36"/>
      <c r="AL644" s="36"/>
      <c r="AM644" s="36"/>
      <c r="AN644" s="36"/>
      <c r="AT644" s="36"/>
      <c r="AU644" s="36"/>
      <c r="AV644" s="36"/>
      <c r="BB644" s="36"/>
      <c r="BC644" s="36"/>
      <c r="BD644" s="36"/>
      <c r="BJ644" s="36"/>
      <c r="BK644" s="36"/>
      <c r="BL644" s="36"/>
      <c r="BR644" s="36"/>
      <c r="BS644" s="36"/>
      <c r="BT644" s="36"/>
      <c r="BZ644" s="36"/>
      <c r="CA644" s="36"/>
      <c r="CB644" s="36"/>
      <c r="CH644" s="36"/>
      <c r="CI644" s="36"/>
      <c r="CJ644" s="36"/>
      <c r="CP644" s="36"/>
      <c r="CQ644" s="36"/>
      <c r="CR644" s="36"/>
      <c r="CX644" s="36"/>
      <c r="CY644" s="36"/>
      <c r="CZ644" s="36"/>
      <c r="DF644" s="36">
        <v>2.4E-9</v>
      </c>
      <c r="DG644" s="36">
        <v>5.9207851903200002</v>
      </c>
      <c r="DH644" s="36">
        <v>13362.517017102</v>
      </c>
      <c r="DI644" s="30">
        <f t="shared" si="328"/>
        <v>1.4031115921032047E-9</v>
      </c>
      <c r="DJ644" s="30">
        <f t="shared" si="329"/>
        <v>1.4039667360958637E-9</v>
      </c>
      <c r="DK644" s="30">
        <f t="shared" si="330"/>
        <v>1.4039666997346215E-9</v>
      </c>
      <c r="DL644" s="30">
        <f t="shared" si="331"/>
        <v>1.4039666997361704E-9</v>
      </c>
      <c r="DN644" s="36"/>
      <c r="DO644" s="36"/>
      <c r="DP644" s="36"/>
      <c r="DV644" s="36"/>
      <c r="DW644" s="36"/>
      <c r="DX644" s="36"/>
      <c r="ED644" s="36"/>
      <c r="EE644" s="36"/>
      <c r="EF644" s="36"/>
      <c r="EL644" s="36"/>
      <c r="EM644" s="36"/>
      <c r="EN644" s="36"/>
      <c r="ET644" s="36"/>
      <c r="EU644" s="36"/>
      <c r="EV644" s="36"/>
    </row>
    <row r="645" spans="14:152" s="30" customFormat="1" ht="12.75">
      <c r="N645" s="36">
        <v>3.4400000000000001E-9</v>
      </c>
      <c r="O645" s="36">
        <v>0.62691832179999996</v>
      </c>
      <c r="P645" s="36">
        <v>9389.0535407862008</v>
      </c>
      <c r="Q645" s="30">
        <f t="shared" si="320"/>
        <v>1.3551223447693351E-9</v>
      </c>
      <c r="R645" s="30">
        <f t="shared" si="321"/>
        <v>1.3541464171956636E-9</v>
      </c>
      <c r="S645" s="30">
        <f t="shared" si="322"/>
        <v>1.3541464587020199E-9</v>
      </c>
      <c r="T645" s="30">
        <f t="shared" si="323"/>
        <v>1.3541464587002673E-9</v>
      </c>
      <c r="V645" s="36">
        <v>5.1E-10</v>
      </c>
      <c r="W645" s="36">
        <v>1.9963437589899999</v>
      </c>
      <c r="X645" s="36">
        <v>5032.7780962021998</v>
      </c>
      <c r="Y645" s="30">
        <f t="shared" si="324"/>
        <v>3.6416892809715427E-10</v>
      </c>
      <c r="Z645" s="30">
        <f t="shared" si="325"/>
        <v>3.6410985441254695E-10</v>
      </c>
      <c r="AA645" s="30">
        <f t="shared" si="326"/>
        <v>3.6410985692500616E-10</v>
      </c>
      <c r="AB645" s="30">
        <f t="shared" si="327"/>
        <v>3.6410985692489961E-10</v>
      </c>
      <c r="AD645" s="36"/>
      <c r="AE645" s="36"/>
      <c r="AF645" s="36"/>
      <c r="AL645" s="36"/>
      <c r="AM645" s="36"/>
      <c r="AN645" s="36"/>
      <c r="AT645" s="36"/>
      <c r="AU645" s="36"/>
      <c r="AV645" s="36"/>
      <c r="BB645" s="36"/>
      <c r="BC645" s="36"/>
      <c r="BD645" s="36"/>
      <c r="BJ645" s="36"/>
      <c r="BK645" s="36"/>
      <c r="BL645" s="36"/>
      <c r="BR645" s="36"/>
      <c r="BS645" s="36"/>
      <c r="BT645" s="36"/>
      <c r="BZ645" s="36"/>
      <c r="CA645" s="36"/>
      <c r="CB645" s="36"/>
      <c r="CH645" s="36"/>
      <c r="CI645" s="36"/>
      <c r="CJ645" s="36"/>
      <c r="CP645" s="36"/>
      <c r="CQ645" s="36"/>
      <c r="CR645" s="36"/>
      <c r="CX645" s="36"/>
      <c r="CY645" s="36"/>
      <c r="CZ645" s="36"/>
      <c r="DF645" s="36">
        <v>2.4800000000000001E-9</v>
      </c>
      <c r="DG645" s="36">
        <v>5.79997873732</v>
      </c>
      <c r="DH645" s="36">
        <v>15806.146839442001</v>
      </c>
      <c r="DI645" s="30">
        <f t="shared" si="328"/>
        <v>2.4495184638162836E-9</v>
      </c>
      <c r="DJ645" s="30">
        <f t="shared" si="329"/>
        <v>2.4493167266253923E-9</v>
      </c>
      <c r="DK645" s="30">
        <f t="shared" si="330"/>
        <v>2.4493167352188E-9</v>
      </c>
      <c r="DL645" s="30">
        <f t="shared" si="331"/>
        <v>2.449316735218441E-9</v>
      </c>
      <c r="DN645" s="36"/>
      <c r="DO645" s="36"/>
      <c r="DP645" s="36"/>
      <c r="DV645" s="36"/>
      <c r="DW645" s="36"/>
      <c r="DX645" s="36"/>
      <c r="ED645" s="36"/>
      <c r="EE645" s="36"/>
      <c r="EF645" s="36"/>
      <c r="EL645" s="36"/>
      <c r="EM645" s="36"/>
      <c r="EN645" s="36"/>
      <c r="ET645" s="36"/>
      <c r="EU645" s="36"/>
      <c r="EV645" s="36"/>
    </row>
    <row r="646" spans="14:152" s="30" customFormat="1" ht="12.75">
      <c r="N646" s="36">
        <v>3.1899999999999999E-9</v>
      </c>
      <c r="O646" s="36">
        <v>3.3167397025300001</v>
      </c>
      <c r="P646" s="36">
        <v>596.17837400899998</v>
      </c>
      <c r="Q646" s="30">
        <f t="shared" si="320"/>
        <v>3.1898004540048669E-9</v>
      </c>
      <c r="R646" s="30">
        <f t="shared" si="321"/>
        <v>3.189801152635432E-9</v>
      </c>
      <c r="S646" s="30">
        <f t="shared" si="322"/>
        <v>3.189801152605747E-9</v>
      </c>
      <c r="T646" s="30">
        <f t="shared" si="323"/>
        <v>3.1898011526057486E-9</v>
      </c>
      <c r="V646" s="36">
        <v>4.3000000000000001E-10</v>
      </c>
      <c r="W646" s="36">
        <v>1.28813888865</v>
      </c>
      <c r="X646" s="36">
        <v>6643.0918177617996</v>
      </c>
      <c r="Y646" s="30">
        <f t="shared" si="324"/>
        <v>-2.3685279059729521E-10</v>
      </c>
      <c r="Z646" s="30">
        <f t="shared" si="325"/>
        <v>-2.3677441377092146E-10</v>
      </c>
      <c r="AA646" s="30">
        <f t="shared" si="326"/>
        <v>-2.3677441710432E-10</v>
      </c>
      <c r="AB646" s="30">
        <f t="shared" si="327"/>
        <v>-2.3677441710417974E-10</v>
      </c>
      <c r="AD646" s="36"/>
      <c r="AE646" s="36"/>
      <c r="AF646" s="36"/>
      <c r="AL646" s="36"/>
      <c r="AM646" s="36"/>
      <c r="AN646" s="36"/>
      <c r="AT646" s="36"/>
      <c r="AU646" s="36"/>
      <c r="AV646" s="36"/>
      <c r="BB646" s="36"/>
      <c r="BC646" s="36"/>
      <c r="BD646" s="36"/>
      <c r="BJ646" s="36"/>
      <c r="BK646" s="36"/>
      <c r="BL646" s="36"/>
      <c r="BR646" s="36"/>
      <c r="BS646" s="36"/>
      <c r="BT646" s="36"/>
      <c r="BZ646" s="36"/>
      <c r="CA646" s="36"/>
      <c r="CB646" s="36"/>
      <c r="CH646" s="36"/>
      <c r="CI646" s="36"/>
      <c r="CJ646" s="36"/>
      <c r="CP646" s="36"/>
      <c r="CQ646" s="36"/>
      <c r="CR646" s="36"/>
      <c r="CX646" s="36"/>
      <c r="CY646" s="36"/>
      <c r="CZ646" s="36"/>
      <c r="DF646" s="36">
        <v>1.9300000000000002E-9</v>
      </c>
      <c r="DG646" s="36">
        <v>3.1900852181400001</v>
      </c>
      <c r="DH646" s="36">
        <v>6756.0064519669004</v>
      </c>
      <c r="DI646" s="30">
        <f t="shared" si="328"/>
        <v>-1.850272942165847E-9</v>
      </c>
      <c r="DJ646" s="30">
        <f t="shared" si="329"/>
        <v>-1.8503948183531157E-9</v>
      </c>
      <c r="DK646" s="30">
        <f t="shared" si="330"/>
        <v>-1.8503948131719833E-9</v>
      </c>
      <c r="DL646" s="30">
        <f t="shared" si="331"/>
        <v>-1.8503948131722014E-9</v>
      </c>
      <c r="DN646" s="36"/>
      <c r="DO646" s="36"/>
      <c r="DP646" s="36"/>
      <c r="DV646" s="36"/>
      <c r="DW646" s="36"/>
      <c r="DX646" s="36"/>
      <c r="ED646" s="36"/>
      <c r="EE646" s="36"/>
      <c r="EF646" s="36"/>
      <c r="EL646" s="36"/>
      <c r="EM646" s="36"/>
      <c r="EN646" s="36"/>
      <c r="ET646" s="36"/>
      <c r="EU646" s="36"/>
      <c r="EV646" s="36"/>
    </row>
    <row r="647" spans="14:152" s="30" customFormat="1" ht="12.75">
      <c r="N647" s="36">
        <v>3.05E-9</v>
      </c>
      <c r="O647" s="36">
        <v>4.6694291091000002</v>
      </c>
      <c r="P647" s="36">
        <v>6756.0064519669004</v>
      </c>
      <c r="Q647" s="30">
        <f t="shared" si="320"/>
        <v>5.9691450073481829E-10</v>
      </c>
      <c r="R647" s="30">
        <f t="shared" si="321"/>
        <v>5.962502290614489E-10</v>
      </c>
      <c r="S647" s="30">
        <f t="shared" si="322"/>
        <v>5.9625025731179733E-10</v>
      </c>
      <c r="T647" s="30">
        <f t="shared" si="323"/>
        <v>5.9625025731060712E-10</v>
      </c>
      <c r="V647" s="36">
        <v>4.0000000000000001E-10</v>
      </c>
      <c r="W647" s="36">
        <v>0.96801618560000002</v>
      </c>
      <c r="X647" s="36">
        <v>14591.411820121401</v>
      </c>
      <c r="Y647" s="30">
        <f t="shared" si="324"/>
        <v>-6.9832692493445634E-11</v>
      </c>
      <c r="Z647" s="30">
        <f t="shared" si="325"/>
        <v>-6.9643771013470873E-11</v>
      </c>
      <c r="AA647" s="30">
        <f t="shared" si="326"/>
        <v>-6.9643779048141325E-11</v>
      </c>
      <c r="AB647" s="30">
        <f t="shared" si="327"/>
        <v>-6.9643779047805464E-11</v>
      </c>
      <c r="AD647" s="36"/>
      <c r="AE647" s="36"/>
      <c r="AF647" s="36"/>
      <c r="AL647" s="36"/>
      <c r="AM647" s="36"/>
      <c r="AN647" s="36"/>
      <c r="AT647" s="36"/>
      <c r="AU647" s="36"/>
      <c r="AV647" s="36"/>
      <c r="BB647" s="36"/>
      <c r="BC647" s="36"/>
      <c r="BD647" s="36"/>
      <c r="BJ647" s="36"/>
      <c r="BK647" s="36"/>
      <c r="BL647" s="36"/>
      <c r="BR647" s="36"/>
      <c r="BS647" s="36"/>
      <c r="BT647" s="36"/>
      <c r="BZ647" s="36"/>
      <c r="CA647" s="36"/>
      <c r="CB647" s="36"/>
      <c r="CH647" s="36"/>
      <c r="CI647" s="36"/>
      <c r="CJ647" s="36"/>
      <c r="CP647" s="36"/>
      <c r="CQ647" s="36"/>
      <c r="CR647" s="36"/>
      <c r="CX647" s="36"/>
      <c r="CY647" s="36"/>
      <c r="CZ647" s="36"/>
      <c r="DF647" s="36">
        <v>2.3699999999999999E-9</v>
      </c>
      <c r="DG647" s="36">
        <v>4.1197903046300004</v>
      </c>
      <c r="DH647" s="36">
        <v>22487.3716928416</v>
      </c>
      <c r="DI647" s="30">
        <f t="shared" si="328"/>
        <v>8.9717339264004734E-10</v>
      </c>
      <c r="DJ647" s="30">
        <f t="shared" si="329"/>
        <v>8.955516081982748E-10</v>
      </c>
      <c r="DK647" s="30">
        <f t="shared" si="330"/>
        <v>8.9555167717888751E-10</v>
      </c>
      <c r="DL647" s="30">
        <f t="shared" si="331"/>
        <v>8.9555167717598751E-10</v>
      </c>
      <c r="DN647" s="36"/>
      <c r="DO647" s="36"/>
      <c r="DP647" s="36"/>
      <c r="DV647" s="36"/>
      <c r="DW647" s="36"/>
      <c r="DX647" s="36"/>
      <c r="ED647" s="36"/>
      <c r="EE647" s="36"/>
      <c r="EF647" s="36"/>
      <c r="EL647" s="36"/>
      <c r="EM647" s="36"/>
      <c r="EN647" s="36"/>
      <c r="ET647" s="36"/>
      <c r="EU647" s="36"/>
      <c r="EV647" s="36"/>
    </row>
    <row r="648" spans="14:152" s="30" customFormat="1" ht="12.75">
      <c r="N648" s="36">
        <v>4.0899999999999997E-9</v>
      </c>
      <c r="O648" s="36">
        <v>6.0756893626600004</v>
      </c>
      <c r="P648" s="36">
        <v>50.8324593058</v>
      </c>
      <c r="Q648" s="30">
        <f t="shared" si="320"/>
        <v>3.6100105796401952E-9</v>
      </c>
      <c r="R648" s="30">
        <f t="shared" si="321"/>
        <v>3.610007367235737E-9</v>
      </c>
      <c r="S648" s="30">
        <f t="shared" si="322"/>
        <v>3.6100073673723533E-9</v>
      </c>
      <c r="T648" s="30">
        <f t="shared" si="323"/>
        <v>3.610007367372348E-9</v>
      </c>
      <c r="V648" s="36">
        <v>3.9E-10</v>
      </c>
      <c r="W648" s="36">
        <v>1.8498510082899999</v>
      </c>
      <c r="X648" s="36">
        <v>10001.481960700599</v>
      </c>
      <c r="Y648" s="30">
        <f t="shared" si="324"/>
        <v>-3.8245511252832849E-10</v>
      </c>
      <c r="Z648" s="30">
        <f t="shared" si="325"/>
        <v>-3.8242999298221591E-10</v>
      </c>
      <c r="AA648" s="30">
        <f t="shared" si="326"/>
        <v>-3.8242999405136282E-10</v>
      </c>
      <c r="AB648" s="30">
        <f t="shared" si="327"/>
        <v>-3.8242999405131769E-10</v>
      </c>
      <c r="AD648" s="36"/>
      <c r="AE648" s="36"/>
      <c r="AF648" s="36"/>
      <c r="AL648" s="36"/>
      <c r="AM648" s="36"/>
      <c r="AN648" s="36"/>
      <c r="AT648" s="36"/>
      <c r="AU648" s="36"/>
      <c r="AV648" s="36"/>
      <c r="BB648" s="36"/>
      <c r="BC648" s="36"/>
      <c r="BD648" s="36"/>
      <c r="BJ648" s="36"/>
      <c r="BK648" s="36"/>
      <c r="BL648" s="36"/>
      <c r="BR648" s="36"/>
      <c r="BS648" s="36"/>
      <c r="BT648" s="36"/>
      <c r="BZ648" s="36"/>
      <c r="CA648" s="36"/>
      <c r="CB648" s="36"/>
      <c r="CH648" s="36"/>
      <c r="CI648" s="36"/>
      <c r="CJ648" s="36"/>
      <c r="CP648" s="36"/>
      <c r="CQ648" s="36"/>
      <c r="CR648" s="36"/>
      <c r="CX648" s="36"/>
      <c r="CY648" s="36"/>
      <c r="CZ648" s="36"/>
      <c r="DF648" s="36">
        <v>2.1799999999999999E-9</v>
      </c>
      <c r="DG648" s="36">
        <v>0.84212090761000002</v>
      </c>
      <c r="DH648" s="36">
        <v>6717.252720077</v>
      </c>
      <c r="DI648" s="30">
        <f t="shared" si="328"/>
        <v>5.8958345219532577E-10</v>
      </c>
      <c r="DJ648" s="30">
        <f t="shared" si="329"/>
        <v>5.900468647642E-10</v>
      </c>
      <c r="DK648" s="30">
        <f t="shared" si="330"/>
        <v>5.900468450571024E-10</v>
      </c>
      <c r="DL648" s="30">
        <f t="shared" si="331"/>
        <v>5.9004684505793744E-10</v>
      </c>
      <c r="DN648" s="36"/>
      <c r="DO648" s="36"/>
      <c r="DP648" s="36"/>
      <c r="DV648" s="36"/>
      <c r="DW648" s="36"/>
      <c r="DX648" s="36"/>
      <c r="ED648" s="36"/>
      <c r="EE648" s="36"/>
      <c r="EF648" s="36"/>
      <c r="EL648" s="36"/>
      <c r="EM648" s="36"/>
      <c r="EN648" s="36"/>
      <c r="ET648" s="36"/>
      <c r="EU648" s="36"/>
      <c r="EV648" s="36"/>
    </row>
    <row r="649" spans="14:152" s="30" customFormat="1" ht="12.75">
      <c r="N649" s="36">
        <v>3.77E-9</v>
      </c>
      <c r="O649" s="36">
        <v>5.4221126741500001</v>
      </c>
      <c r="P649" s="36">
        <v>1190.9238918756</v>
      </c>
      <c r="Q649" s="30">
        <f t="shared" si="320"/>
        <v>1.432419563764416E-9</v>
      </c>
      <c r="R649" s="30">
        <f t="shared" si="321"/>
        <v>1.4322830424716161E-9</v>
      </c>
      <c r="S649" s="30">
        <f t="shared" si="322"/>
        <v>1.4322830482775505E-9</v>
      </c>
      <c r="T649" s="30">
        <f t="shared" si="323"/>
        <v>1.4322830482773059E-9</v>
      </c>
      <c r="V649" s="36">
        <v>3.9E-10</v>
      </c>
      <c r="W649" s="36">
        <v>5.6996720016699998</v>
      </c>
      <c r="X649" s="36">
        <v>6106.8800550648002</v>
      </c>
      <c r="Y649" s="30">
        <f t="shared" si="324"/>
        <v>-3.8747013505000916E-10</v>
      </c>
      <c r="Z649" s="30">
        <f t="shared" si="325"/>
        <v>-3.8747903025222423E-10</v>
      </c>
      <c r="AA649" s="30">
        <f t="shared" si="326"/>
        <v>-3.874790298742668E-10</v>
      </c>
      <c r="AB649" s="30">
        <f t="shared" si="327"/>
        <v>-3.8747902987428288E-10</v>
      </c>
      <c r="AD649" s="36"/>
      <c r="AE649" s="36"/>
      <c r="AF649" s="36"/>
      <c r="AL649" s="36"/>
      <c r="AM649" s="36"/>
      <c r="AN649" s="36"/>
      <c r="AT649" s="36"/>
      <c r="AU649" s="36"/>
      <c r="AV649" s="36"/>
      <c r="BB649" s="36"/>
      <c r="BC649" s="36"/>
      <c r="BD649" s="36"/>
      <c r="BJ649" s="36"/>
      <c r="BK649" s="36"/>
      <c r="BL649" s="36"/>
      <c r="BR649" s="36"/>
      <c r="BS649" s="36"/>
      <c r="BT649" s="36"/>
      <c r="BZ649" s="36"/>
      <c r="CA649" s="36"/>
      <c r="CB649" s="36"/>
      <c r="CH649" s="36"/>
      <c r="CI649" s="36"/>
      <c r="CJ649" s="36"/>
      <c r="CP649" s="36"/>
      <c r="CQ649" s="36"/>
      <c r="CR649" s="36"/>
      <c r="CX649" s="36"/>
      <c r="CY649" s="36"/>
      <c r="CZ649" s="36"/>
      <c r="DF649" s="36">
        <v>2.0000000000000001E-9</v>
      </c>
      <c r="DG649" s="36">
        <v>2.4310084662999998</v>
      </c>
      <c r="DH649" s="36">
        <v>10018.2468514476</v>
      </c>
      <c r="DI649" s="30">
        <f t="shared" si="328"/>
        <v>-1.9158100435376956E-9</v>
      </c>
      <c r="DJ649" s="30">
        <f t="shared" si="329"/>
        <v>-1.9159990257468164E-9</v>
      </c>
      <c r="DK649" s="30">
        <f t="shared" si="330"/>
        <v>-1.9159990177143223E-9</v>
      </c>
      <c r="DL649" s="30">
        <f t="shared" si="331"/>
        <v>-1.9159990177146606E-9</v>
      </c>
      <c r="DN649" s="36"/>
      <c r="DO649" s="36"/>
      <c r="DP649" s="36"/>
      <c r="DV649" s="36"/>
      <c r="DW649" s="36"/>
      <c r="DX649" s="36"/>
      <c r="ED649" s="36"/>
      <c r="EE649" s="36"/>
      <c r="EF649" s="36"/>
      <c r="EL649" s="36"/>
      <c r="EM649" s="36"/>
      <c r="EN649" s="36"/>
      <c r="ET649" s="36"/>
      <c r="EU649" s="36"/>
      <c r="EV649" s="36"/>
    </row>
    <row r="650" spans="14:152" s="30" customFormat="1" ht="12.75">
      <c r="N650" s="36">
        <v>3.4200000000000002E-9</v>
      </c>
      <c r="O650" s="36">
        <v>2.67821304845</v>
      </c>
      <c r="P650" s="36">
        <v>6148.0107699560003</v>
      </c>
      <c r="Q650" s="30">
        <f t="shared" si="320"/>
        <v>3.4199375109507494E-9</v>
      </c>
      <c r="R650" s="30">
        <f t="shared" si="321"/>
        <v>3.4199416193128994E-9</v>
      </c>
      <c r="S650" s="30">
        <f t="shared" si="322"/>
        <v>3.4199416191411515E-9</v>
      </c>
      <c r="T650" s="30">
        <f t="shared" si="323"/>
        <v>3.4199416191411585E-9</v>
      </c>
      <c r="V650" s="36">
        <v>3.7999999999999998E-10</v>
      </c>
      <c r="W650" s="36">
        <v>3.2749874351799999</v>
      </c>
      <c r="X650" s="36">
        <v>18052.929543157799</v>
      </c>
      <c r="Y650" s="30">
        <f t="shared" si="324"/>
        <v>-3.2021443528176923E-10</v>
      </c>
      <c r="Z650" s="30">
        <f t="shared" si="325"/>
        <v>-3.2033579835328074E-10</v>
      </c>
      <c r="AA650" s="30">
        <f t="shared" si="326"/>
        <v>-3.2033579319443009E-10</v>
      </c>
      <c r="AB650" s="30">
        <f t="shared" si="327"/>
        <v>-3.2033579319464795E-10</v>
      </c>
      <c r="AD650" s="36"/>
      <c r="AE650" s="36"/>
      <c r="AF650" s="36"/>
      <c r="AL650" s="36"/>
      <c r="AM650" s="36"/>
      <c r="AN650" s="36"/>
      <c r="AT650" s="36"/>
      <c r="AU650" s="36"/>
      <c r="AV650" s="36"/>
      <c r="BB650" s="36"/>
      <c r="BC650" s="36"/>
      <c r="BD650" s="36"/>
      <c r="BJ650" s="36"/>
      <c r="BK650" s="36"/>
      <c r="BL650" s="36"/>
      <c r="BR650" s="36"/>
      <c r="BS650" s="36"/>
      <c r="BT650" s="36"/>
      <c r="BZ650" s="36"/>
      <c r="CA650" s="36"/>
      <c r="CB650" s="36"/>
      <c r="CH650" s="36"/>
      <c r="CI650" s="36"/>
      <c r="CJ650" s="36"/>
      <c r="CP650" s="36"/>
      <c r="CQ650" s="36"/>
      <c r="CR650" s="36"/>
      <c r="CX650" s="36"/>
      <c r="CY650" s="36"/>
      <c r="CZ650" s="36"/>
      <c r="DF650" s="36">
        <v>1.99E-9</v>
      </c>
      <c r="DG650" s="36">
        <v>5.8123846179600003</v>
      </c>
      <c r="DH650" s="36">
        <v>4289.7880356695996</v>
      </c>
      <c r="DI650" s="30">
        <f t="shared" si="328"/>
        <v>1.2726829514821547E-9</v>
      </c>
      <c r="DJ650" s="30">
        <f t="shared" si="329"/>
        <v>1.2728986664568329E-9</v>
      </c>
      <c r="DK650" s="30">
        <f t="shared" si="330"/>
        <v>1.2728986572835844E-9</v>
      </c>
      <c r="DL650" s="30">
        <f t="shared" si="331"/>
        <v>1.2728986572839701E-9</v>
      </c>
      <c r="DN650" s="36"/>
      <c r="DO650" s="36"/>
      <c r="DP650" s="36"/>
      <c r="DV650" s="36"/>
      <c r="DW650" s="36"/>
      <c r="DX650" s="36"/>
      <c r="ED650" s="36"/>
      <c r="EE650" s="36"/>
      <c r="EF650" s="36"/>
      <c r="EL650" s="36"/>
      <c r="EM650" s="36"/>
      <c r="EN650" s="36"/>
      <c r="ET650" s="36"/>
      <c r="EU650" s="36"/>
      <c r="EV650" s="36"/>
    </row>
    <row r="651" spans="14:152" s="30" customFormat="1" ht="12.75">
      <c r="N651" s="36">
        <v>2.98E-9</v>
      </c>
      <c r="O651" s="36">
        <v>5.9109344421500003</v>
      </c>
      <c r="P651" s="36">
        <v>9886.7722000640006</v>
      </c>
      <c r="Q651" s="30">
        <f t="shared" si="320"/>
        <v>6.2794008291746576E-10</v>
      </c>
      <c r="R651" s="30">
        <f t="shared" si="321"/>
        <v>6.2888679970790381E-10</v>
      </c>
      <c r="S651" s="30">
        <f t="shared" si="322"/>
        <v>6.288867594479796E-10</v>
      </c>
      <c r="T651" s="30">
        <f t="shared" si="323"/>
        <v>6.2888675944967677E-10</v>
      </c>
      <c r="V651" s="36">
        <v>3.9E-10</v>
      </c>
      <c r="W651" s="36">
        <v>2.8416790506799998</v>
      </c>
      <c r="X651" s="36">
        <v>6652.7756659318002</v>
      </c>
      <c r="Y651" s="30">
        <f t="shared" si="324"/>
        <v>-3.3991283406735596E-10</v>
      </c>
      <c r="Z651" s="30">
        <f t="shared" si="325"/>
        <v>-3.3995464059512878E-10</v>
      </c>
      <c r="AA651" s="30">
        <f t="shared" si="326"/>
        <v>-3.399546388175528E-10</v>
      </c>
      <c r="AB651" s="30">
        <f t="shared" si="327"/>
        <v>-3.3995463881762751E-10</v>
      </c>
      <c r="AD651" s="36"/>
      <c r="AE651" s="36"/>
      <c r="AF651" s="36"/>
      <c r="AL651" s="36"/>
      <c r="AM651" s="36"/>
      <c r="AN651" s="36"/>
      <c r="AT651" s="36"/>
      <c r="AU651" s="36"/>
      <c r="AV651" s="36"/>
      <c r="BB651" s="36"/>
      <c r="BC651" s="36"/>
      <c r="BD651" s="36"/>
      <c r="BJ651" s="36"/>
      <c r="BK651" s="36"/>
      <c r="BL651" s="36"/>
      <c r="BR651" s="36"/>
      <c r="BS651" s="36"/>
      <c r="BT651" s="36"/>
      <c r="BZ651" s="36"/>
      <c r="CA651" s="36"/>
      <c r="CB651" s="36"/>
      <c r="CH651" s="36"/>
      <c r="CI651" s="36"/>
      <c r="CJ651" s="36"/>
      <c r="CP651" s="36"/>
      <c r="CQ651" s="36"/>
      <c r="CR651" s="36"/>
      <c r="CX651" s="36"/>
      <c r="CY651" s="36"/>
      <c r="CZ651" s="36"/>
      <c r="DF651" s="36">
        <v>2.1400000000000001E-9</v>
      </c>
      <c r="DG651" s="36">
        <v>5.9502602497900003</v>
      </c>
      <c r="DH651" s="36">
        <v>6680.8047773059998</v>
      </c>
      <c r="DI651" s="30">
        <f t="shared" si="328"/>
        <v>2.0286704944000711E-9</v>
      </c>
      <c r="DJ651" s="30">
        <f t="shared" si="329"/>
        <v>2.0288200551357875E-9</v>
      </c>
      <c r="DK651" s="30">
        <f t="shared" si="330"/>
        <v>2.0288200487774461E-9</v>
      </c>
      <c r="DL651" s="30">
        <f t="shared" si="331"/>
        <v>2.028820048777717E-9</v>
      </c>
      <c r="DN651" s="36"/>
      <c r="DO651" s="36"/>
      <c r="DP651" s="36"/>
      <c r="DV651" s="36"/>
      <c r="DW651" s="36"/>
      <c r="DX651" s="36"/>
      <c r="ED651" s="36"/>
      <c r="EE651" s="36"/>
      <c r="EF651" s="36"/>
      <c r="EL651" s="36"/>
      <c r="EM651" s="36"/>
      <c r="EN651" s="36"/>
      <c r="ET651" s="36"/>
      <c r="EU651" s="36"/>
      <c r="EV651" s="36"/>
    </row>
    <row r="652" spans="14:152" s="30" customFormat="1" ht="12.75">
      <c r="N652" s="36">
        <v>2.9899999999999998E-9</v>
      </c>
      <c r="O652" s="36">
        <v>5.4407705015600003</v>
      </c>
      <c r="P652" s="36">
        <v>10028.9508271002</v>
      </c>
      <c r="Q652" s="30">
        <f t="shared" si="320"/>
        <v>2.975061539153631E-9</v>
      </c>
      <c r="R652" s="30">
        <f t="shared" si="321"/>
        <v>2.9751597882935653E-9</v>
      </c>
      <c r="S652" s="30">
        <f t="shared" si="322"/>
        <v>2.975159784122165E-9</v>
      </c>
      <c r="T652" s="30">
        <f t="shared" si="323"/>
        <v>2.9751597841223428E-9</v>
      </c>
      <c r="V652" s="36">
        <v>4.3999999999999998E-10</v>
      </c>
      <c r="W652" s="36">
        <v>0.57891618854000004</v>
      </c>
      <c r="X652" s="36">
        <v>16865.528769631201</v>
      </c>
      <c r="Y652" s="30">
        <f t="shared" si="324"/>
        <v>1.11522594222688E-10</v>
      </c>
      <c r="Z652" s="30">
        <f t="shared" si="325"/>
        <v>1.1175854951564662E-10</v>
      </c>
      <c r="AA652" s="30">
        <f t="shared" si="326"/>
        <v>1.1175853948181915E-10</v>
      </c>
      <c r="AB652" s="30">
        <f t="shared" si="327"/>
        <v>1.1175853948224248E-10</v>
      </c>
      <c r="AD652" s="36"/>
      <c r="AE652" s="36"/>
      <c r="AF652" s="36"/>
      <c r="AL652" s="36"/>
      <c r="AM652" s="36"/>
      <c r="AN652" s="36"/>
      <c r="AT652" s="36"/>
      <c r="AU652" s="36"/>
      <c r="AV652" s="36"/>
      <c r="BB652" s="36"/>
      <c r="BC652" s="36"/>
      <c r="BD652" s="36"/>
      <c r="BJ652" s="36"/>
      <c r="BK652" s="36"/>
      <c r="BL652" s="36"/>
      <c r="BR652" s="36"/>
      <c r="BS652" s="36"/>
      <c r="BT652" s="36"/>
      <c r="BZ652" s="36"/>
      <c r="CA652" s="36"/>
      <c r="CB652" s="36"/>
      <c r="CH652" s="36"/>
      <c r="CI652" s="36"/>
      <c r="CJ652" s="36"/>
      <c r="CP652" s="36"/>
      <c r="CQ652" s="36"/>
      <c r="CR652" s="36"/>
      <c r="CX652" s="36"/>
      <c r="CY652" s="36"/>
      <c r="CZ652" s="36"/>
      <c r="DF652" s="36">
        <v>1.92E-9</v>
      </c>
      <c r="DG652" s="36">
        <v>3.0628510903300001</v>
      </c>
      <c r="DH652" s="36">
        <v>32765.246659615801</v>
      </c>
      <c r="DI652" s="30">
        <f t="shared" si="328"/>
        <v>-1.7167133205903183E-9</v>
      </c>
      <c r="DJ652" s="30">
        <f t="shared" si="329"/>
        <v>-1.7176384064880668E-9</v>
      </c>
      <c r="DK652" s="30">
        <f t="shared" si="330"/>
        <v>-1.7176383671889889E-9</v>
      </c>
      <c r="DL652" s="30">
        <f t="shared" si="331"/>
        <v>-1.717638367190647E-9</v>
      </c>
      <c r="DN652" s="36"/>
      <c r="DO652" s="36"/>
      <c r="DP652" s="36"/>
      <c r="DV652" s="36"/>
      <c r="DW652" s="36"/>
      <c r="DX652" s="36"/>
      <c r="ED652" s="36"/>
      <c r="EE652" s="36"/>
      <c r="EF652" s="36"/>
      <c r="EL652" s="36"/>
      <c r="EM652" s="36"/>
      <c r="EN652" s="36"/>
      <c r="ET652" s="36"/>
      <c r="EU652" s="36"/>
      <c r="EV652" s="36"/>
    </row>
    <row r="653" spans="14:152" s="30" customFormat="1" ht="12.75">
      <c r="N653" s="36">
        <v>3.1500000000000001E-9</v>
      </c>
      <c r="O653" s="36">
        <v>1.03304445564</v>
      </c>
      <c r="P653" s="36">
        <v>3490.1756238344001</v>
      </c>
      <c r="Q653" s="30">
        <f t="shared" si="320"/>
        <v>2.7161418002060063E-9</v>
      </c>
      <c r="R653" s="30">
        <f t="shared" si="321"/>
        <v>2.7163248132180458E-9</v>
      </c>
      <c r="S653" s="30">
        <f t="shared" si="322"/>
        <v>2.7163248054357445E-9</v>
      </c>
      <c r="T653" s="30">
        <f t="shared" si="323"/>
        <v>2.7163248054360733E-9</v>
      </c>
      <c r="V653" s="36">
        <v>4.3000000000000001E-10</v>
      </c>
      <c r="W653" s="36">
        <v>4.6193736486899999</v>
      </c>
      <c r="X653" s="36">
        <v>3341.0325027934</v>
      </c>
      <c r="Y653" s="30">
        <f t="shared" si="324"/>
        <v>9.884322362909342E-11</v>
      </c>
      <c r="Z653" s="30">
        <f t="shared" si="325"/>
        <v>9.8797262197111253E-11</v>
      </c>
      <c r="AA653" s="30">
        <f t="shared" si="326"/>
        <v>9.8797264151754602E-11</v>
      </c>
      <c r="AB653" s="30">
        <f t="shared" si="327"/>
        <v>9.8797264151672827E-11</v>
      </c>
      <c r="AD653" s="36"/>
      <c r="AE653" s="36"/>
      <c r="AF653" s="36"/>
      <c r="AL653" s="36"/>
      <c r="AM653" s="36"/>
      <c r="AN653" s="36"/>
      <c r="AT653" s="36"/>
      <c r="AU653" s="36"/>
      <c r="AV653" s="36"/>
      <c r="BB653" s="36"/>
      <c r="BC653" s="36"/>
      <c r="BD653" s="36"/>
      <c r="BJ653" s="36"/>
      <c r="BK653" s="36"/>
      <c r="BL653" s="36"/>
      <c r="BR653" s="36"/>
      <c r="BS653" s="36"/>
      <c r="BT653" s="36"/>
      <c r="BZ653" s="36"/>
      <c r="CA653" s="36"/>
      <c r="CB653" s="36"/>
      <c r="CH653" s="36"/>
      <c r="CI653" s="36"/>
      <c r="CJ653" s="36"/>
      <c r="CP653" s="36"/>
      <c r="CQ653" s="36"/>
      <c r="CR653" s="36"/>
      <c r="CX653" s="36"/>
      <c r="CY653" s="36"/>
      <c r="CZ653" s="36"/>
      <c r="DF653" s="36">
        <v>2.2900000000000002E-9</v>
      </c>
      <c r="DG653" s="36">
        <v>1.68884404323</v>
      </c>
      <c r="DH653" s="36">
        <v>11614.4332937322</v>
      </c>
      <c r="DI653" s="30">
        <f t="shared" si="328"/>
        <v>2.2725233738567282E-9</v>
      </c>
      <c r="DJ653" s="30">
        <f t="shared" si="329"/>
        <v>2.2726310175457033E-9</v>
      </c>
      <c r="DK653" s="30">
        <f t="shared" si="330"/>
        <v>2.2726310129749476E-9</v>
      </c>
      <c r="DL653" s="30">
        <f t="shared" si="331"/>
        <v>2.2726310129751395E-9</v>
      </c>
      <c r="DN653" s="36"/>
      <c r="DO653" s="36"/>
      <c r="DP653" s="36"/>
      <c r="DV653" s="36"/>
      <c r="DW653" s="36"/>
      <c r="DX653" s="36"/>
      <c r="ED653" s="36"/>
      <c r="EE653" s="36"/>
      <c r="EF653" s="36"/>
      <c r="EL653" s="36"/>
      <c r="EM653" s="36"/>
      <c r="EN653" s="36"/>
      <c r="ET653" s="36"/>
      <c r="EU653" s="36"/>
      <c r="EV653" s="36"/>
    </row>
    <row r="654" spans="14:152" s="30" customFormat="1" ht="12.75">
      <c r="N654" s="36">
        <v>3.6899999999999999E-9</v>
      </c>
      <c r="O654" s="36">
        <v>3.93279262125</v>
      </c>
      <c r="P654" s="36">
        <v>1879.5583747533999</v>
      </c>
      <c r="Q654" s="30">
        <f t="shared" si="320"/>
        <v>3.6124563488835591E-9</v>
      </c>
      <c r="R654" s="30">
        <f t="shared" si="321"/>
        <v>3.6124098486909878E-9</v>
      </c>
      <c r="S654" s="30">
        <f t="shared" si="322"/>
        <v>3.6124098506688102E-9</v>
      </c>
      <c r="T654" s="30">
        <f t="shared" si="323"/>
        <v>3.6124098506687274E-9</v>
      </c>
      <c r="V654" s="36">
        <v>4.2E-10</v>
      </c>
      <c r="W654" s="36">
        <v>6.0255583565900004</v>
      </c>
      <c r="X654" s="36">
        <v>6691.8615187493997</v>
      </c>
      <c r="Y654" s="30">
        <f t="shared" si="324"/>
        <v>3.9624043980053441E-10</v>
      </c>
      <c r="Z654" s="30">
        <f t="shared" si="325"/>
        <v>3.9627106410148851E-10</v>
      </c>
      <c r="AA654" s="30">
        <f t="shared" si="326"/>
        <v>3.9627106279952618E-10</v>
      </c>
      <c r="AB654" s="30">
        <f t="shared" si="327"/>
        <v>3.9627106279958057E-10</v>
      </c>
      <c r="AD654" s="36"/>
      <c r="AE654" s="36"/>
      <c r="AF654" s="36"/>
      <c r="AL654" s="36"/>
      <c r="AM654" s="36"/>
      <c r="AN654" s="36"/>
      <c r="AT654" s="36"/>
      <c r="AU654" s="36"/>
      <c r="AV654" s="36"/>
      <c r="BB654" s="36"/>
      <c r="BC654" s="36"/>
      <c r="BD654" s="36"/>
      <c r="BJ654" s="36"/>
      <c r="BK654" s="36"/>
      <c r="BL654" s="36"/>
      <c r="BR654" s="36"/>
      <c r="BS654" s="36"/>
      <c r="BT654" s="36"/>
      <c r="BZ654" s="36"/>
      <c r="CA654" s="36"/>
      <c r="CB654" s="36"/>
      <c r="CH654" s="36"/>
      <c r="CI654" s="36"/>
      <c r="CJ654" s="36"/>
      <c r="CP654" s="36"/>
      <c r="CQ654" s="36"/>
      <c r="CR654" s="36"/>
      <c r="CX654" s="36"/>
      <c r="CY654" s="36"/>
      <c r="CZ654" s="36"/>
      <c r="DF654" s="36">
        <v>1.85E-9</v>
      </c>
      <c r="DG654" s="36">
        <v>3.1307218349200001</v>
      </c>
      <c r="DH654" s="36">
        <v>3253.3042221599999</v>
      </c>
      <c r="DI654" s="30">
        <f t="shared" si="328"/>
        <v>-1.2882405393579805E-9</v>
      </c>
      <c r="DJ654" s="30">
        <f t="shared" si="329"/>
        <v>-1.2883825259644099E-9</v>
      </c>
      <c r="DK654" s="30">
        <f t="shared" si="330"/>
        <v>-1.2883825199264123E-9</v>
      </c>
      <c r="DL654" s="30">
        <f t="shared" si="331"/>
        <v>-1.2883825199266668E-9</v>
      </c>
      <c r="DN654" s="36"/>
      <c r="DO654" s="36"/>
      <c r="DP654" s="36"/>
      <c r="DV654" s="36"/>
      <c r="DW654" s="36"/>
      <c r="DX654" s="36"/>
      <c r="ED654" s="36"/>
      <c r="EE654" s="36"/>
      <c r="EF654" s="36"/>
      <c r="EL654" s="36"/>
      <c r="EM654" s="36"/>
      <c r="EN654" s="36"/>
      <c r="ET654" s="36"/>
      <c r="EU654" s="36"/>
      <c r="EV654" s="36"/>
    </row>
    <row r="655" spans="14:152" s="30" customFormat="1" ht="12.75">
      <c r="N655" s="36">
        <v>3.0399999999999998E-9</v>
      </c>
      <c r="O655" s="36">
        <v>4.5637248578699996</v>
      </c>
      <c r="P655" s="36">
        <v>7483.5887758458002</v>
      </c>
      <c r="Q655" s="30">
        <f t="shared" si="320"/>
        <v>2.183437562571551E-9</v>
      </c>
      <c r="R655" s="30">
        <f t="shared" si="321"/>
        <v>2.1839578452966193E-9</v>
      </c>
      <c r="S655" s="30">
        <f t="shared" si="322"/>
        <v>2.183957823173187E-9</v>
      </c>
      <c r="T655" s="30">
        <f t="shared" si="323"/>
        <v>2.1839578231741184E-9</v>
      </c>
      <c r="V655" s="36">
        <v>3.4000000000000001E-10</v>
      </c>
      <c r="W655" s="36">
        <v>4.9773499235000003</v>
      </c>
      <c r="X655" s="36">
        <v>6670.5881880498</v>
      </c>
      <c r="Y655" s="30">
        <f t="shared" si="324"/>
        <v>2.8208654393272196E-10</v>
      </c>
      <c r="Z655" s="30">
        <f t="shared" si="325"/>
        <v>2.8204491675630996E-10</v>
      </c>
      <c r="AA655" s="30">
        <f t="shared" si="326"/>
        <v>2.8204491852689058E-10</v>
      </c>
      <c r="AB655" s="30">
        <f t="shared" si="327"/>
        <v>2.8204491852681639E-10</v>
      </c>
      <c r="AD655" s="36"/>
      <c r="AE655" s="36"/>
      <c r="AF655" s="36"/>
      <c r="AL655" s="36"/>
      <c r="AM655" s="36"/>
      <c r="AN655" s="36"/>
      <c r="AT655" s="36"/>
      <c r="AU655" s="36"/>
      <c r="AV655" s="36"/>
      <c r="BB655" s="36"/>
      <c r="BC655" s="36"/>
      <c r="BD655" s="36"/>
      <c r="BJ655" s="36"/>
      <c r="BK655" s="36"/>
      <c r="BL655" s="36"/>
      <c r="BR655" s="36"/>
      <c r="BS655" s="36"/>
      <c r="BT655" s="36"/>
      <c r="BZ655" s="36"/>
      <c r="CA655" s="36"/>
      <c r="CB655" s="36"/>
      <c r="CH655" s="36"/>
      <c r="CI655" s="36"/>
      <c r="CJ655" s="36"/>
      <c r="CP655" s="36"/>
      <c r="CQ655" s="36"/>
      <c r="CR655" s="36"/>
      <c r="CX655" s="36"/>
      <c r="CY655" s="36"/>
      <c r="CZ655" s="36"/>
      <c r="DF655" s="36">
        <v>2.4600000000000002E-9</v>
      </c>
      <c r="DG655" s="36">
        <v>2.5815152512599999</v>
      </c>
      <c r="DH655" s="36">
        <v>1795.258443721</v>
      </c>
      <c r="DI655" s="30">
        <f t="shared" si="328"/>
        <v>1.1393693008338216E-9</v>
      </c>
      <c r="DJ655" s="30">
        <f t="shared" si="329"/>
        <v>1.1392406346273987E-9</v>
      </c>
      <c r="DK655" s="30">
        <f t="shared" si="330"/>
        <v>1.1392406400993163E-9</v>
      </c>
      <c r="DL655" s="30">
        <f t="shared" si="331"/>
        <v>1.1392406400990841E-9</v>
      </c>
      <c r="DN655" s="36"/>
      <c r="DO655" s="36"/>
      <c r="DP655" s="36"/>
      <c r="DV655" s="36"/>
      <c r="DW655" s="36"/>
      <c r="DX655" s="36"/>
      <c r="ED655" s="36"/>
      <c r="EE655" s="36"/>
      <c r="EF655" s="36"/>
      <c r="EL655" s="36"/>
      <c r="EM655" s="36"/>
      <c r="EN655" s="36"/>
      <c r="ET655" s="36"/>
      <c r="EU655" s="36"/>
      <c r="EV655" s="36"/>
    </row>
    <row r="656" spans="14:152" s="30" customFormat="1" ht="12.75">
      <c r="N656" s="36">
        <v>3.3000000000000002E-9</v>
      </c>
      <c r="O656" s="36">
        <v>3.2972507906600002</v>
      </c>
      <c r="P656" s="36">
        <v>286.96236112060001</v>
      </c>
      <c r="Q656" s="30">
        <f t="shared" si="320"/>
        <v>-4.4536019715043218E-10</v>
      </c>
      <c r="R656" s="30">
        <f t="shared" si="321"/>
        <v>-4.4532935287352247E-10</v>
      </c>
      <c r="S656" s="30">
        <f t="shared" si="322"/>
        <v>-4.4532935418524821E-10</v>
      </c>
      <c r="T656" s="30">
        <f t="shared" si="323"/>
        <v>-4.45329354185193E-10</v>
      </c>
      <c r="V656" s="36">
        <v>3.3E-10</v>
      </c>
      <c r="W656" s="36">
        <v>1.3916772721499999</v>
      </c>
      <c r="X656" s="36">
        <v>4825.5449163940002</v>
      </c>
      <c r="Y656" s="30">
        <f t="shared" si="324"/>
        <v>3.2122185628627546E-10</v>
      </c>
      <c r="Z656" s="30">
        <f t="shared" si="325"/>
        <v>3.212098589335326E-10</v>
      </c>
      <c r="AA656" s="30">
        <f t="shared" si="326"/>
        <v>3.2120985944392015E-10</v>
      </c>
      <c r="AB656" s="30">
        <f t="shared" si="327"/>
        <v>3.2120985944389864E-10</v>
      </c>
      <c r="AD656" s="36"/>
      <c r="AE656" s="36"/>
      <c r="AF656" s="36"/>
      <c r="AL656" s="36"/>
      <c r="AM656" s="36"/>
      <c r="AN656" s="36"/>
      <c r="AT656" s="36"/>
      <c r="AU656" s="36"/>
      <c r="AV656" s="36"/>
      <c r="BB656" s="36"/>
      <c r="BC656" s="36"/>
      <c r="BD656" s="36"/>
      <c r="BJ656" s="36"/>
      <c r="BK656" s="36"/>
      <c r="BL656" s="36"/>
      <c r="BR656" s="36"/>
      <c r="BS656" s="36"/>
      <c r="BT656" s="36"/>
      <c r="BZ656" s="36"/>
      <c r="CA656" s="36"/>
      <c r="CB656" s="36"/>
      <c r="CH656" s="36"/>
      <c r="CI656" s="36"/>
      <c r="CJ656" s="36"/>
      <c r="CP656" s="36"/>
      <c r="CQ656" s="36"/>
      <c r="CR656" s="36"/>
      <c r="CX656" s="36"/>
      <c r="CY656" s="36"/>
      <c r="CZ656" s="36"/>
      <c r="DF656" s="36">
        <v>1.87E-9</v>
      </c>
      <c r="DG656" s="36">
        <v>4.0679796983700003</v>
      </c>
      <c r="DH656" s="36">
        <v>14577.1847261198</v>
      </c>
      <c r="DI656" s="30">
        <f t="shared" si="328"/>
        <v>3.9482060225419732E-10</v>
      </c>
      <c r="DJ656" s="30">
        <f t="shared" si="329"/>
        <v>3.9394468645055749E-10</v>
      </c>
      <c r="DK656" s="30">
        <f t="shared" si="330"/>
        <v>3.9394472370284669E-10</v>
      </c>
      <c r="DL656" s="30">
        <f t="shared" si="331"/>
        <v>3.9394472370128802E-10</v>
      </c>
      <c r="DN656" s="36"/>
      <c r="DO656" s="36"/>
      <c r="DP656" s="36"/>
      <c r="DV656" s="36"/>
      <c r="DW656" s="36"/>
      <c r="DX656" s="36"/>
      <c r="ED656" s="36"/>
      <c r="EE656" s="36"/>
      <c r="EF656" s="36"/>
      <c r="EL656" s="36"/>
      <c r="EM656" s="36"/>
      <c r="EN656" s="36"/>
      <c r="ET656" s="36"/>
      <c r="EU656" s="36"/>
      <c r="EV656" s="36"/>
    </row>
    <row r="657" spans="14:152" s="30" customFormat="1" ht="12.75">
      <c r="N657" s="36">
        <v>2.8999999999999999E-9</v>
      </c>
      <c r="O657" s="36">
        <v>3.4385002401999998</v>
      </c>
      <c r="P657" s="36">
        <v>6418.1409300267997</v>
      </c>
      <c r="Q657" s="30">
        <f t="shared" si="320"/>
        <v>2.158249510850762E-9</v>
      </c>
      <c r="R657" s="30">
        <f t="shared" si="321"/>
        <v>2.1578407999157483E-9</v>
      </c>
      <c r="S657" s="30">
        <f t="shared" si="322"/>
        <v>2.1578408172991833E-9</v>
      </c>
      <c r="T657" s="30">
        <f t="shared" si="323"/>
        <v>2.1578408172984401E-9</v>
      </c>
      <c r="V657" s="36">
        <v>3.4999999999999998E-10</v>
      </c>
      <c r="W657" s="36">
        <v>6.0295536364400002</v>
      </c>
      <c r="X657" s="36">
        <v>3568.0885594888</v>
      </c>
      <c r="Y657" s="30">
        <f t="shared" si="324"/>
        <v>1.3085936812681886E-10</v>
      </c>
      <c r="Z657" s="30">
        <f t="shared" si="325"/>
        <v>1.3082129282891047E-10</v>
      </c>
      <c r="AA657" s="30">
        <f t="shared" si="326"/>
        <v>1.3082129444819084E-10</v>
      </c>
      <c r="AB657" s="30">
        <f t="shared" si="327"/>
        <v>1.3082129444812164E-10</v>
      </c>
      <c r="AD657" s="36"/>
      <c r="AE657" s="36"/>
      <c r="AF657" s="36"/>
      <c r="AL657" s="36"/>
      <c r="AM657" s="36"/>
      <c r="AN657" s="36"/>
      <c r="AT657" s="36"/>
      <c r="AU657" s="36"/>
      <c r="AV657" s="36"/>
      <c r="BB657" s="36"/>
      <c r="BC657" s="36"/>
      <c r="BD657" s="36"/>
      <c r="BJ657" s="36"/>
      <c r="BK657" s="36"/>
      <c r="BL657" s="36"/>
      <c r="BR657" s="36"/>
      <c r="BS657" s="36"/>
      <c r="BT657" s="36"/>
      <c r="BZ657" s="36"/>
      <c r="CA657" s="36"/>
      <c r="CB657" s="36"/>
      <c r="CH657" s="36"/>
      <c r="CI657" s="36"/>
      <c r="CJ657" s="36"/>
      <c r="CP657" s="36"/>
      <c r="CQ657" s="36"/>
      <c r="CR657" s="36"/>
      <c r="CX657" s="36"/>
      <c r="CY657" s="36"/>
      <c r="CZ657" s="36"/>
      <c r="DF657" s="36">
        <v>1.85E-9</v>
      </c>
      <c r="DG657" s="36">
        <v>0.96747889626000005</v>
      </c>
      <c r="DH657" s="36">
        <v>2604.735913168</v>
      </c>
      <c r="DI657" s="30">
        <f t="shared" si="328"/>
        <v>1.1379126107221625E-9</v>
      </c>
      <c r="DJ657" s="30">
        <f t="shared" si="329"/>
        <v>1.137787712654825E-9</v>
      </c>
      <c r="DK657" s="30">
        <f t="shared" si="330"/>
        <v>1.1377877179665852E-9</v>
      </c>
      <c r="DL657" s="30">
        <f t="shared" si="331"/>
        <v>1.1377877179663597E-9</v>
      </c>
      <c r="DN657" s="36"/>
      <c r="DO657" s="36"/>
      <c r="DP657" s="36"/>
      <c r="DV657" s="36"/>
      <c r="DW657" s="36"/>
      <c r="DX657" s="36"/>
      <c r="ED657" s="36"/>
      <c r="EE657" s="36"/>
      <c r="EF657" s="36"/>
      <c r="EL657" s="36"/>
      <c r="EM657" s="36"/>
      <c r="EN657" s="36"/>
      <c r="ET657" s="36"/>
      <c r="EU657" s="36"/>
      <c r="EV657" s="36"/>
    </row>
    <row r="658" spans="14:152" s="30" customFormat="1" ht="12.75">
      <c r="N658" s="36">
        <v>2.8900000000000002E-9</v>
      </c>
      <c r="O658" s="36">
        <v>2.827660453</v>
      </c>
      <c r="P658" s="36">
        <v>3171.0322435667999</v>
      </c>
      <c r="Q658" s="30">
        <f t="shared" si="320"/>
        <v>-1.6725810828992884E-9</v>
      </c>
      <c r="R658" s="30">
        <f t="shared" si="321"/>
        <v>-1.672826744251186E-9</v>
      </c>
      <c r="S658" s="30">
        <f t="shared" si="322"/>
        <v>-1.6728267338042487E-9</v>
      </c>
      <c r="T658" s="30">
        <f t="shared" si="323"/>
        <v>-1.672826733804684E-9</v>
      </c>
      <c r="V658" s="36">
        <v>3.4999999999999998E-10</v>
      </c>
      <c r="W658" s="36">
        <v>0.31961016732000003</v>
      </c>
      <c r="X658" s="36">
        <v>6645.1969867221997</v>
      </c>
      <c r="Y658" s="30">
        <f t="shared" si="324"/>
        <v>1.352815845672008E-10</v>
      </c>
      <c r="Z658" s="30">
        <f t="shared" si="325"/>
        <v>1.353520938751791E-10</v>
      </c>
      <c r="AA658" s="30">
        <f t="shared" si="326"/>
        <v>1.3535209087674309E-10</v>
      </c>
      <c r="AB658" s="30">
        <f t="shared" si="327"/>
        <v>1.3535209087686923E-10</v>
      </c>
      <c r="AD658" s="36"/>
      <c r="AE658" s="36"/>
      <c r="AF658" s="36"/>
      <c r="AL658" s="36"/>
      <c r="AM658" s="36"/>
      <c r="AN658" s="36"/>
      <c r="AT658" s="36"/>
      <c r="AU658" s="36"/>
      <c r="AV658" s="36"/>
      <c r="BB658" s="36"/>
      <c r="BC658" s="36"/>
      <c r="BD658" s="36"/>
      <c r="BJ658" s="36"/>
      <c r="BK658" s="36"/>
      <c r="BL658" s="36"/>
      <c r="BR658" s="36"/>
      <c r="BS658" s="36"/>
      <c r="BT658" s="36"/>
      <c r="BZ658" s="36"/>
      <c r="CA658" s="36"/>
      <c r="CB658" s="36"/>
      <c r="CH658" s="36"/>
      <c r="CI658" s="36"/>
      <c r="CJ658" s="36"/>
      <c r="CP658" s="36"/>
      <c r="CQ658" s="36"/>
      <c r="CR658" s="36"/>
      <c r="CX658" s="36"/>
      <c r="CY658" s="36"/>
      <c r="CZ658" s="36"/>
      <c r="DF658" s="36">
        <v>1.8400000000000001E-9</v>
      </c>
      <c r="DG658" s="36">
        <v>1.4673172533900001</v>
      </c>
      <c r="DH658" s="36">
        <v>1437.1756141986</v>
      </c>
      <c r="DI658" s="30">
        <f t="shared" si="328"/>
        <v>1.7964418318268806E-9</v>
      </c>
      <c r="DJ658" s="30">
        <f t="shared" si="329"/>
        <v>1.7964230275692815E-9</v>
      </c>
      <c r="DK658" s="30">
        <f t="shared" si="330"/>
        <v>1.796423028369062E-9</v>
      </c>
      <c r="DL658" s="30">
        <f t="shared" si="331"/>
        <v>1.7964230283690285E-9</v>
      </c>
      <c r="DN658" s="36"/>
      <c r="DO658" s="36"/>
      <c r="DP658" s="36"/>
      <c r="DV658" s="36"/>
      <c r="DW658" s="36"/>
      <c r="DX658" s="36"/>
      <c r="ED658" s="36"/>
      <c r="EE658" s="36"/>
      <c r="EF658" s="36"/>
      <c r="EL658" s="36"/>
      <c r="EM658" s="36"/>
      <c r="EN658" s="36"/>
      <c r="ET658" s="36"/>
      <c r="EU658" s="36"/>
      <c r="EV658" s="36"/>
    </row>
    <row r="659" spans="14:152" s="30" customFormat="1" ht="12.75">
      <c r="N659" s="36">
        <v>3.17E-9</v>
      </c>
      <c r="O659" s="36">
        <v>4.1334537460199998</v>
      </c>
      <c r="P659" s="36">
        <v>1883.0814931023999</v>
      </c>
      <c r="Q659" s="30">
        <f t="shared" si="320"/>
        <v>3.1690684481011283E-9</v>
      </c>
      <c r="R659" s="30">
        <f t="shared" si="321"/>
        <v>3.1690636852581945E-9</v>
      </c>
      <c r="S659" s="30">
        <f t="shared" si="322"/>
        <v>3.1690636854610039E-9</v>
      </c>
      <c r="T659" s="30">
        <f t="shared" si="323"/>
        <v>3.1690636854609952E-9</v>
      </c>
      <c r="V659" s="36">
        <v>3.1999999999999998E-10</v>
      </c>
      <c r="W659" s="36">
        <v>5.63043769073</v>
      </c>
      <c r="X659" s="36">
        <v>3511.2852973190002</v>
      </c>
      <c r="Y659" s="30">
        <f t="shared" si="324"/>
        <v>9.4268969465543951E-11</v>
      </c>
      <c r="Z659" s="30">
        <f t="shared" si="325"/>
        <v>9.4233672481304068E-11</v>
      </c>
      <c r="AA659" s="30">
        <f t="shared" si="326"/>
        <v>9.4233673982418065E-11</v>
      </c>
      <c r="AB659" s="30">
        <f t="shared" si="327"/>
        <v>9.4233673982355057E-11</v>
      </c>
      <c r="AD659" s="36"/>
      <c r="AE659" s="36"/>
      <c r="AF659" s="36"/>
      <c r="AL659" s="36"/>
      <c r="AM659" s="36"/>
      <c r="AN659" s="36"/>
      <c r="AT659" s="36"/>
      <c r="AU659" s="36"/>
      <c r="AV659" s="36"/>
      <c r="BB659" s="36"/>
      <c r="BC659" s="36"/>
      <c r="BD659" s="36"/>
      <c r="BJ659" s="36"/>
      <c r="BK659" s="36"/>
      <c r="BL659" s="36"/>
      <c r="BR659" s="36"/>
      <c r="BS659" s="36"/>
      <c r="BT659" s="36"/>
      <c r="BZ659" s="36"/>
      <c r="CA659" s="36"/>
      <c r="CB659" s="36"/>
      <c r="CH659" s="36"/>
      <c r="CI659" s="36"/>
      <c r="CJ659" s="36"/>
      <c r="CP659" s="36"/>
      <c r="CQ659" s="36"/>
      <c r="CR659" s="36"/>
      <c r="CX659" s="36"/>
      <c r="CY659" s="36"/>
      <c r="CZ659" s="36"/>
      <c r="DF659" s="36">
        <v>1.86E-9</v>
      </c>
      <c r="DG659" s="36">
        <v>2.5509470006899999</v>
      </c>
      <c r="DH659" s="36">
        <v>3188.7151456145998</v>
      </c>
      <c r="DI659" s="30">
        <f t="shared" si="328"/>
        <v>-1.5569953930246618E-9</v>
      </c>
      <c r="DJ659" s="30">
        <f t="shared" si="329"/>
        <v>-1.5571020414947304E-9</v>
      </c>
      <c r="DK659" s="30">
        <f t="shared" si="330"/>
        <v>-1.5571020369596188E-9</v>
      </c>
      <c r="DL659" s="30">
        <f t="shared" si="331"/>
        <v>-1.5571020369598103E-9</v>
      </c>
      <c r="DN659" s="36"/>
      <c r="DO659" s="36"/>
      <c r="DP659" s="36"/>
      <c r="DV659" s="36"/>
      <c r="DW659" s="36"/>
      <c r="DX659" s="36"/>
      <c r="ED659" s="36"/>
      <c r="EE659" s="36"/>
      <c r="EF659" s="36"/>
      <c r="EL659" s="36"/>
      <c r="EM659" s="36"/>
      <c r="EN659" s="36"/>
      <c r="ET659" s="36"/>
      <c r="EU659" s="36"/>
      <c r="EV659" s="36"/>
    </row>
    <row r="660" spans="14:152" s="30" customFormat="1" ht="12.75">
      <c r="N660" s="36">
        <v>2.9400000000000002E-9</v>
      </c>
      <c r="O660" s="36">
        <v>1.9067325900000001E-2</v>
      </c>
      <c r="P660" s="36">
        <v>202.25339517410001</v>
      </c>
      <c r="Q660" s="30">
        <f t="shared" si="320"/>
        <v>1.3274341641847613E-9</v>
      </c>
      <c r="R660" s="30">
        <f t="shared" si="321"/>
        <v>1.3274167234162859E-9</v>
      </c>
      <c r="S660" s="30">
        <f t="shared" si="322"/>
        <v>1.3274167241579969E-9</v>
      </c>
      <c r="T660" s="30">
        <f t="shared" si="323"/>
        <v>1.3274167241579654E-9</v>
      </c>
      <c r="V660" s="36">
        <v>3.1000000000000002E-10</v>
      </c>
      <c r="W660" s="36">
        <v>5.4297846420999996</v>
      </c>
      <c r="X660" s="36">
        <v>9945.5712088237997</v>
      </c>
      <c r="Y660" s="30">
        <f t="shared" si="324"/>
        <v>2.6406823059208241E-10</v>
      </c>
      <c r="Z660" s="30">
        <f t="shared" si="325"/>
        <v>2.641213043119223E-10</v>
      </c>
      <c r="AA660" s="30">
        <f t="shared" si="326"/>
        <v>2.6412130205543718E-10</v>
      </c>
      <c r="AB660" s="30">
        <f t="shared" si="327"/>
        <v>2.6412130205553179E-10</v>
      </c>
      <c r="AD660" s="36"/>
      <c r="AE660" s="36"/>
      <c r="AF660" s="36"/>
      <c r="AL660" s="36"/>
      <c r="AM660" s="36"/>
      <c r="AN660" s="36"/>
      <c r="AT660" s="36"/>
      <c r="AU660" s="36"/>
      <c r="AV660" s="36"/>
      <c r="BB660" s="36"/>
      <c r="BC660" s="36"/>
      <c r="BD660" s="36"/>
      <c r="BJ660" s="36"/>
      <c r="BK660" s="36"/>
      <c r="BL660" s="36"/>
      <c r="BR660" s="36"/>
      <c r="BS660" s="36"/>
      <c r="BT660" s="36"/>
      <c r="BZ660" s="36"/>
      <c r="CA660" s="36"/>
      <c r="CB660" s="36"/>
      <c r="CH660" s="36"/>
      <c r="CI660" s="36"/>
      <c r="CJ660" s="36"/>
      <c r="CP660" s="36"/>
      <c r="CQ660" s="36"/>
      <c r="CR660" s="36"/>
      <c r="CX660" s="36"/>
      <c r="CY660" s="36"/>
      <c r="CZ660" s="36"/>
      <c r="DF660" s="36">
        <v>2.11E-9</v>
      </c>
      <c r="DG660" s="36">
        <v>4.2352278452599998</v>
      </c>
      <c r="DH660" s="36">
        <v>16703.079387151101</v>
      </c>
      <c r="DI660" s="30">
        <f t="shared" si="328"/>
        <v>1.9337592743805653E-9</v>
      </c>
      <c r="DJ660" s="30">
        <f t="shared" si="329"/>
        <v>1.9332954620906241E-9</v>
      </c>
      <c r="DK660" s="30">
        <f t="shared" si="330"/>
        <v>1.9332954818277288E-9</v>
      </c>
      <c r="DL660" s="30">
        <f t="shared" si="331"/>
        <v>1.9332954818269E-9</v>
      </c>
      <c r="DN660" s="36"/>
      <c r="DO660" s="36"/>
      <c r="DP660" s="36"/>
      <c r="DV660" s="36"/>
      <c r="DW660" s="36"/>
      <c r="DX660" s="36"/>
      <c r="ED660" s="36"/>
      <c r="EE660" s="36"/>
      <c r="EF660" s="36"/>
      <c r="EL660" s="36"/>
      <c r="EM660" s="36"/>
      <c r="EN660" s="36"/>
      <c r="ET660" s="36"/>
      <c r="EU660" s="36"/>
      <c r="EV660" s="36"/>
    </row>
    <row r="661" spans="14:152" s="30" customFormat="1" ht="12.75">
      <c r="N661" s="36">
        <v>3.1E-9</v>
      </c>
      <c r="O661" s="36">
        <v>4.3756585437900002</v>
      </c>
      <c r="P661" s="36">
        <v>2796.6943676035999</v>
      </c>
      <c r="Q661" s="30">
        <f t="shared" si="320"/>
        <v>4.1797709206397874E-10</v>
      </c>
      <c r="R661" s="30">
        <f t="shared" si="321"/>
        <v>4.1825948053325545E-10</v>
      </c>
      <c r="S661" s="30">
        <f t="shared" si="322"/>
        <v>4.1825946852409356E-10</v>
      </c>
      <c r="T661" s="30">
        <f t="shared" si="323"/>
        <v>4.1825946852460646E-10</v>
      </c>
      <c r="V661" s="36">
        <v>3.7999999999999998E-10</v>
      </c>
      <c r="W661" s="36">
        <v>5.6646165750300002</v>
      </c>
      <c r="X661" s="36">
        <v>3416.8784979754</v>
      </c>
      <c r="Y661" s="30">
        <f t="shared" si="324"/>
        <v>2.8714832508287473E-10</v>
      </c>
      <c r="Z661" s="30">
        <f t="shared" si="325"/>
        <v>2.8712036807635057E-10</v>
      </c>
      <c r="AA661" s="30">
        <f t="shared" si="326"/>
        <v>2.8712036926536527E-10</v>
      </c>
      <c r="AB661" s="30">
        <f t="shared" si="327"/>
        <v>2.8712036926531486E-10</v>
      </c>
      <c r="AD661" s="36"/>
      <c r="AE661" s="36"/>
      <c r="AF661" s="36"/>
      <c r="AL661" s="36"/>
      <c r="AM661" s="36"/>
      <c r="AN661" s="36"/>
      <c r="AT661" s="36"/>
      <c r="AU661" s="36"/>
      <c r="AV661" s="36"/>
      <c r="BB661" s="36"/>
      <c r="BC661" s="36"/>
      <c r="BD661" s="36"/>
      <c r="BJ661" s="36"/>
      <c r="BK661" s="36"/>
      <c r="BL661" s="36"/>
      <c r="BR661" s="36"/>
      <c r="BS661" s="36"/>
      <c r="BT661" s="36"/>
      <c r="BZ661" s="36"/>
      <c r="CA661" s="36"/>
      <c r="CB661" s="36"/>
      <c r="CH661" s="36"/>
      <c r="CI661" s="36"/>
      <c r="CJ661" s="36"/>
      <c r="CP661" s="36"/>
      <c r="CQ661" s="36"/>
      <c r="CR661" s="36"/>
      <c r="CX661" s="36"/>
      <c r="CY661" s="36"/>
      <c r="CZ661" s="36"/>
      <c r="DF661" s="36">
        <v>1.9599999999999998E-9</v>
      </c>
      <c r="DG661" s="36">
        <v>2.80582160764</v>
      </c>
      <c r="DH661" s="36">
        <v>2796.6943676035999</v>
      </c>
      <c r="DI661" s="30">
        <f t="shared" si="328"/>
        <v>1.9423550331679734E-9</v>
      </c>
      <c r="DJ661" s="30">
        <f t="shared" si="329"/>
        <v>1.9423309011585505E-9</v>
      </c>
      <c r="DK661" s="30">
        <f t="shared" si="330"/>
        <v>1.9423309021851702E-9</v>
      </c>
      <c r="DL661" s="30">
        <f t="shared" si="331"/>
        <v>1.9423309021851268E-9</v>
      </c>
      <c r="DN661" s="36"/>
      <c r="DO661" s="36"/>
      <c r="DP661" s="36"/>
      <c r="DV661" s="36"/>
      <c r="DW661" s="36"/>
      <c r="DX661" s="36"/>
      <c r="ED661" s="36"/>
      <c r="EE661" s="36"/>
      <c r="EF661" s="36"/>
      <c r="EL661" s="36"/>
      <c r="EM661" s="36"/>
      <c r="EN661" s="36"/>
      <c r="ET661" s="36"/>
      <c r="EU661" s="36"/>
      <c r="EV661" s="36"/>
    </row>
    <row r="662" spans="14:152" s="30" customFormat="1" ht="12.75">
      <c r="N662" s="36">
        <v>3.6399999999999998E-9</v>
      </c>
      <c r="O662" s="36">
        <v>0.54935210241999999</v>
      </c>
      <c r="P662" s="36">
        <v>290.48547946960002</v>
      </c>
      <c r="Q662" s="30">
        <f t="shared" si="320"/>
        <v>1.775473432893825E-9</v>
      </c>
      <c r="R662" s="30">
        <f t="shared" si="321"/>
        <v>1.7754430901386497E-9</v>
      </c>
      <c r="S662" s="30">
        <f t="shared" si="322"/>
        <v>1.7754430914290502E-9</v>
      </c>
      <c r="T662" s="30">
        <f t="shared" si="323"/>
        <v>1.7754430914289952E-9</v>
      </c>
      <c r="V662" s="36">
        <v>3E-10</v>
      </c>
      <c r="W662" s="36">
        <v>0.98518793666000004</v>
      </c>
      <c r="X662" s="36">
        <v>20426.571092422</v>
      </c>
      <c r="Y662" s="30">
        <f t="shared" si="324"/>
        <v>2.033666793295205E-10</v>
      </c>
      <c r="Z662" s="30">
        <f t="shared" si="325"/>
        <v>2.0351472427240483E-10</v>
      </c>
      <c r="AA662" s="30">
        <f t="shared" si="326"/>
        <v>2.0351471797839647E-10</v>
      </c>
      <c r="AB662" s="30">
        <f t="shared" si="327"/>
        <v>2.0351471797865954E-10</v>
      </c>
      <c r="AD662" s="36"/>
      <c r="AE662" s="36"/>
      <c r="AF662" s="36"/>
      <c r="AL662" s="36"/>
      <c r="AM662" s="36"/>
      <c r="AN662" s="36"/>
      <c r="AT662" s="36"/>
      <c r="AU662" s="36"/>
      <c r="AV662" s="36"/>
      <c r="BB662" s="36"/>
      <c r="BC662" s="36"/>
      <c r="BD662" s="36"/>
      <c r="BJ662" s="36"/>
      <c r="BK662" s="36"/>
      <c r="BL662" s="36"/>
      <c r="BR662" s="36"/>
      <c r="BS662" s="36"/>
      <c r="BT662" s="36"/>
      <c r="BZ662" s="36"/>
      <c r="CA662" s="36"/>
      <c r="CB662" s="36"/>
      <c r="CH662" s="36"/>
      <c r="CI662" s="36"/>
      <c r="CJ662" s="36"/>
      <c r="CP662" s="36"/>
      <c r="CQ662" s="36"/>
      <c r="CR662" s="36"/>
      <c r="CX662" s="36"/>
      <c r="CY662" s="36"/>
      <c r="CZ662" s="36"/>
      <c r="DF662" s="36">
        <v>1.9800000000000002E-9</v>
      </c>
      <c r="DG662" s="36">
        <v>5.9237206756000003</v>
      </c>
      <c r="DH662" s="36">
        <v>4133.3873151671996</v>
      </c>
      <c r="DI662" s="30">
        <f t="shared" si="328"/>
        <v>-5.559555963909031E-10</v>
      </c>
      <c r="DJ662" s="30">
        <f t="shared" si="329"/>
        <v>-5.5569738568541694E-10</v>
      </c>
      <c r="DK662" s="30">
        <f t="shared" si="330"/>
        <v>-5.5569739666665502E-10</v>
      </c>
      <c r="DL662" s="30">
        <f t="shared" si="331"/>
        <v>-5.5569739666619594E-10</v>
      </c>
      <c r="DN662" s="36"/>
      <c r="DO662" s="36"/>
      <c r="DP662" s="36"/>
      <c r="DV662" s="36"/>
      <c r="DW662" s="36"/>
      <c r="DX662" s="36"/>
      <c r="ED662" s="36"/>
      <c r="EE662" s="36"/>
      <c r="EF662" s="36"/>
      <c r="EL662" s="36"/>
      <c r="EM662" s="36"/>
      <c r="EN662" s="36"/>
      <c r="ET662" s="36"/>
      <c r="EU662" s="36"/>
      <c r="EV662" s="36"/>
    </row>
    <row r="663" spans="14:152" s="30" customFormat="1" ht="12.75">
      <c r="N663" s="36">
        <v>2.9100000000000001E-9</v>
      </c>
      <c r="O663" s="36">
        <v>2.3941398284800002</v>
      </c>
      <c r="P663" s="36">
        <v>29026.4852295077</v>
      </c>
      <c r="Q663" s="30">
        <f t="shared" si="320"/>
        <v>3.0528630134681671E-10</v>
      </c>
      <c r="R663" s="30">
        <f t="shared" si="321"/>
        <v>3.0252487803182825E-10</v>
      </c>
      <c r="S663" s="30">
        <f t="shared" si="322"/>
        <v>3.0252499547368904E-10</v>
      </c>
      <c r="T663" s="30">
        <f t="shared" si="323"/>
        <v>3.0252499546875351E-10</v>
      </c>
      <c r="V663" s="36">
        <v>3.7999999999999998E-10</v>
      </c>
      <c r="W663" s="36">
        <v>0.12870962242</v>
      </c>
      <c r="X663" s="36">
        <v>6604.9587821240002</v>
      </c>
      <c r="Y663" s="30">
        <f t="shared" si="324"/>
        <v>1.3551681802445428E-10</v>
      </c>
      <c r="Z663" s="30">
        <f t="shared" si="325"/>
        <v>1.3559389505029876E-10</v>
      </c>
      <c r="AA663" s="30">
        <f t="shared" si="326"/>
        <v>1.3559389177255203E-10</v>
      </c>
      <c r="AB663" s="30">
        <f t="shared" si="327"/>
        <v>1.3559389177269076E-10</v>
      </c>
      <c r="AD663" s="36"/>
      <c r="AE663" s="36"/>
      <c r="AF663" s="36"/>
      <c r="AL663" s="36"/>
      <c r="AM663" s="36"/>
      <c r="AN663" s="36"/>
      <c r="AT663" s="36"/>
      <c r="AU663" s="36"/>
      <c r="AV663" s="36"/>
      <c r="BB663" s="36"/>
      <c r="BC663" s="36"/>
      <c r="BD663" s="36"/>
      <c r="BJ663" s="36"/>
      <c r="BK663" s="36"/>
      <c r="BL663" s="36"/>
      <c r="BR663" s="36"/>
      <c r="BS663" s="36"/>
      <c r="BT663" s="36"/>
      <c r="BZ663" s="36"/>
      <c r="CA663" s="36"/>
      <c r="CB663" s="36"/>
      <c r="CH663" s="36"/>
      <c r="CI663" s="36"/>
      <c r="CJ663" s="36"/>
      <c r="CP663" s="36"/>
      <c r="CQ663" s="36"/>
      <c r="CR663" s="36"/>
      <c r="CX663" s="36"/>
      <c r="CY663" s="36"/>
      <c r="CZ663" s="36"/>
      <c r="DF663" s="36">
        <v>2.3800000000000001E-9</v>
      </c>
      <c r="DG663" s="36">
        <v>2.3095704117800002</v>
      </c>
      <c r="DH663" s="36">
        <v>1879.5583747533999</v>
      </c>
      <c r="DI663" s="30">
        <f t="shared" si="328"/>
        <v>-6.0678229247977158E-10</v>
      </c>
      <c r="DJ663" s="30">
        <f t="shared" si="329"/>
        <v>-6.0692448017608753E-10</v>
      </c>
      <c r="DK663" s="30">
        <f t="shared" si="330"/>
        <v>-6.0692447412926842E-10</v>
      </c>
      <c r="DL663" s="30">
        <f t="shared" si="331"/>
        <v>-6.0692447412952195E-10</v>
      </c>
      <c r="DN663" s="36"/>
      <c r="DO663" s="36"/>
      <c r="DP663" s="36"/>
      <c r="DV663" s="36"/>
      <c r="DW663" s="36"/>
      <c r="DX663" s="36"/>
      <c r="ED663" s="36"/>
      <c r="EE663" s="36"/>
      <c r="EF663" s="36"/>
      <c r="EL663" s="36"/>
      <c r="EM663" s="36"/>
      <c r="EN663" s="36"/>
      <c r="ET663" s="36"/>
      <c r="EU663" s="36"/>
      <c r="EV663" s="36"/>
    </row>
    <row r="664" spans="14:152" s="30" customFormat="1" ht="12.75">
      <c r="N664" s="36">
        <v>2.86E-9</v>
      </c>
      <c r="O664" s="36">
        <v>5.7656289431200003</v>
      </c>
      <c r="P664" s="36">
        <v>5642.1982426092</v>
      </c>
      <c r="Q664" s="30">
        <f t="shared" si="320"/>
        <v>2.6504180922419097E-9</v>
      </c>
      <c r="R664" s="30">
        <f t="shared" si="321"/>
        <v>2.6502187296138542E-9</v>
      </c>
      <c r="S664" s="30">
        <f t="shared" si="322"/>
        <v>2.6502187380941553E-9</v>
      </c>
      <c r="T664" s="30">
        <f t="shared" si="323"/>
        <v>2.6502187380937959E-9</v>
      </c>
      <c r="V664" s="36">
        <v>3.7000000000000001E-10</v>
      </c>
      <c r="W664" s="36">
        <v>5.48374357342</v>
      </c>
      <c r="X664" s="36">
        <v>3311.18291816379</v>
      </c>
      <c r="Y664" s="30">
        <f t="shared" si="324"/>
        <v>3.5247823258505019E-10</v>
      </c>
      <c r="Z664" s="30">
        <f t="shared" si="325"/>
        <v>3.524659840126606E-10</v>
      </c>
      <c r="AA664" s="30">
        <f t="shared" si="326"/>
        <v>3.5246598453364899E-10</v>
      </c>
      <c r="AB664" s="30">
        <f t="shared" si="327"/>
        <v>3.5246598453362702E-10</v>
      </c>
      <c r="AD664" s="36"/>
      <c r="AE664" s="36"/>
      <c r="AF664" s="36"/>
      <c r="AL664" s="36"/>
      <c r="AM664" s="36"/>
      <c r="AN664" s="36"/>
      <c r="AT664" s="36"/>
      <c r="AU664" s="36"/>
      <c r="AV664" s="36"/>
      <c r="BB664" s="36"/>
      <c r="BC664" s="36"/>
      <c r="BD664" s="36"/>
      <c r="BJ664" s="36"/>
      <c r="BK664" s="36"/>
      <c r="BL664" s="36"/>
      <c r="BR664" s="36"/>
      <c r="BS664" s="36"/>
      <c r="BT664" s="36"/>
      <c r="BZ664" s="36"/>
      <c r="CA664" s="36"/>
      <c r="CB664" s="36"/>
      <c r="CH664" s="36"/>
      <c r="CI664" s="36"/>
      <c r="CJ664" s="36"/>
      <c r="CP664" s="36"/>
      <c r="CQ664" s="36"/>
      <c r="CR664" s="36"/>
      <c r="CX664" s="36"/>
      <c r="CY664" s="36"/>
      <c r="CZ664" s="36"/>
      <c r="DF664" s="36">
        <v>2.2400000000000001E-9</v>
      </c>
      <c r="DG664" s="36">
        <v>3.1355065237800002</v>
      </c>
      <c r="DH664" s="36">
        <v>3613.2853840513999</v>
      </c>
      <c r="DI664" s="30">
        <f t="shared" si="328"/>
        <v>-8.3115632971504015E-10</v>
      </c>
      <c r="DJ664" s="30">
        <f t="shared" si="329"/>
        <v>-8.309092586672896E-10</v>
      </c>
      <c r="DK664" s="30">
        <f t="shared" si="330"/>
        <v>-8.3090926917481541E-10</v>
      </c>
      <c r="DL664" s="30">
        <f t="shared" si="331"/>
        <v>-8.3090926917437204E-10</v>
      </c>
      <c r="DN664" s="36"/>
      <c r="DO664" s="36"/>
      <c r="DP664" s="36"/>
      <c r="DV664" s="36"/>
      <c r="DW664" s="36"/>
      <c r="DX664" s="36"/>
      <c r="ED664" s="36"/>
      <c r="EE664" s="36"/>
      <c r="EF664" s="36"/>
      <c r="EL664" s="36"/>
      <c r="EM664" s="36"/>
      <c r="EN664" s="36"/>
      <c r="ET664" s="36"/>
      <c r="EU664" s="36"/>
      <c r="EV664" s="36"/>
    </row>
    <row r="665" spans="14:152" s="30" customFormat="1" ht="12.75">
      <c r="N665" s="36">
        <v>3.9199999999999997E-9</v>
      </c>
      <c r="O665" s="36">
        <v>3.0117132778800002</v>
      </c>
      <c r="P665" s="36">
        <v>10721.108428326999</v>
      </c>
      <c r="Q665" s="30">
        <f t="shared" si="320"/>
        <v>3.8934681778951185E-9</v>
      </c>
      <c r="R665" s="30">
        <f t="shared" si="321"/>
        <v>3.8936283980540475E-9</v>
      </c>
      <c r="S665" s="30">
        <f t="shared" si="322"/>
        <v>3.8936283912505912E-9</v>
      </c>
      <c r="T665" s="30">
        <f t="shared" si="323"/>
        <v>3.8936283912508782E-9</v>
      </c>
      <c r="V665" s="36">
        <v>3.1999999999999998E-10</v>
      </c>
      <c r="W665" s="36">
        <v>6.1110697981</v>
      </c>
      <c r="X665" s="36">
        <v>4392.8808098882</v>
      </c>
      <c r="Y665" s="30">
        <f t="shared" si="324"/>
        <v>2.6338664634249511E-10</v>
      </c>
      <c r="Z665" s="30">
        <f t="shared" si="325"/>
        <v>2.6341288662930391E-10</v>
      </c>
      <c r="AA665" s="30">
        <f t="shared" si="326"/>
        <v>2.6341288551349082E-10</v>
      </c>
      <c r="AB665" s="30">
        <f t="shared" si="327"/>
        <v>2.634128855135373E-10</v>
      </c>
      <c r="AD665" s="36"/>
      <c r="AE665" s="36"/>
      <c r="AF665" s="36"/>
      <c r="AL665" s="36"/>
      <c r="AM665" s="36"/>
      <c r="AN665" s="36"/>
      <c r="AT665" s="36"/>
      <c r="AU665" s="36"/>
      <c r="AV665" s="36"/>
      <c r="BB665" s="36"/>
      <c r="BC665" s="36"/>
      <c r="BD665" s="36"/>
      <c r="BJ665" s="36"/>
      <c r="BK665" s="36"/>
      <c r="BL665" s="36"/>
      <c r="BR665" s="36"/>
      <c r="BS665" s="36"/>
      <c r="BT665" s="36"/>
      <c r="BZ665" s="36"/>
      <c r="CA665" s="36"/>
      <c r="CB665" s="36"/>
      <c r="CH665" s="36"/>
      <c r="CI665" s="36"/>
      <c r="CJ665" s="36"/>
      <c r="CP665" s="36"/>
      <c r="CQ665" s="36"/>
      <c r="CR665" s="36"/>
      <c r="CX665" s="36"/>
      <c r="CY665" s="36"/>
      <c r="CZ665" s="36"/>
      <c r="DF665" s="36">
        <v>2.23E-9</v>
      </c>
      <c r="DG665" s="36">
        <v>1.81801741599</v>
      </c>
      <c r="DH665" s="36">
        <v>3184.2117061974</v>
      </c>
      <c r="DI665" s="30">
        <f t="shared" si="328"/>
        <v>-2.211438414848176E-9</v>
      </c>
      <c r="DJ665" s="30">
        <f t="shared" si="329"/>
        <v>-2.211408349015508E-9</v>
      </c>
      <c r="DK665" s="30">
        <f t="shared" si="330"/>
        <v>-2.211408350294644E-9</v>
      </c>
      <c r="DL665" s="30">
        <f t="shared" si="331"/>
        <v>-2.2114083502945903E-9</v>
      </c>
      <c r="DN665" s="36"/>
      <c r="DO665" s="36"/>
      <c r="DP665" s="36"/>
      <c r="DV665" s="36"/>
      <c r="DW665" s="36"/>
      <c r="DX665" s="36"/>
      <c r="ED665" s="36"/>
      <c r="EE665" s="36"/>
      <c r="EF665" s="36"/>
      <c r="EL665" s="36"/>
      <c r="EM665" s="36"/>
      <c r="EN665" s="36"/>
      <c r="ET665" s="36"/>
      <c r="EU665" s="36"/>
      <c r="EV665" s="36"/>
    </row>
    <row r="666" spans="14:152" s="30" customFormat="1" ht="12.75">
      <c r="N666" s="36">
        <v>3.1800000000000002E-9</v>
      </c>
      <c r="O666" s="36">
        <v>4.9337692585099999</v>
      </c>
      <c r="P666" s="36">
        <v>1197.9701285736001</v>
      </c>
      <c r="Q666" s="30">
        <f t="shared" si="320"/>
        <v>-4.364002900118244E-10</v>
      </c>
      <c r="R666" s="30">
        <f t="shared" si="321"/>
        <v>-4.3652433246582997E-10</v>
      </c>
      <c r="S666" s="30">
        <f t="shared" si="322"/>
        <v>-4.3652432719064717E-10</v>
      </c>
      <c r="T666" s="30">
        <f t="shared" si="323"/>
        <v>-4.3652432719086818E-10</v>
      </c>
      <c r="V666" s="36">
        <v>3.1000000000000002E-10</v>
      </c>
      <c r="W666" s="36">
        <v>3.1848128278100001</v>
      </c>
      <c r="X666" s="36">
        <v>3341.0423098265001</v>
      </c>
      <c r="Y666" s="30">
        <f t="shared" si="324"/>
        <v>-2.8923136547164368E-10</v>
      </c>
      <c r="Z666" s="30">
        <f t="shared" si="325"/>
        <v>-2.892436158161802E-10</v>
      </c>
      <c r="AA666" s="30">
        <f t="shared" si="326"/>
        <v>-2.8924361529527954E-10</v>
      </c>
      <c r="AB666" s="30">
        <f t="shared" si="327"/>
        <v>-2.8924361529530141E-10</v>
      </c>
      <c r="AD666" s="36"/>
      <c r="AE666" s="36"/>
      <c r="AF666" s="36"/>
      <c r="AL666" s="36"/>
      <c r="AM666" s="36"/>
      <c r="AN666" s="36"/>
      <c r="AT666" s="36"/>
      <c r="AU666" s="36"/>
      <c r="AV666" s="36"/>
      <c r="BB666" s="36"/>
      <c r="BC666" s="36"/>
      <c r="BD666" s="36"/>
      <c r="BJ666" s="36"/>
      <c r="BK666" s="36"/>
      <c r="BL666" s="36"/>
      <c r="BR666" s="36"/>
      <c r="BS666" s="36"/>
      <c r="BT666" s="36"/>
      <c r="BZ666" s="36"/>
      <c r="CA666" s="36"/>
      <c r="CB666" s="36"/>
      <c r="CH666" s="36"/>
      <c r="CI666" s="36"/>
      <c r="CJ666" s="36"/>
      <c r="CP666" s="36"/>
      <c r="CQ666" s="36"/>
      <c r="CR666" s="36"/>
      <c r="CX666" s="36"/>
      <c r="CY666" s="36"/>
      <c r="CZ666" s="36"/>
      <c r="DF666" s="36">
        <v>1.99E-9</v>
      </c>
      <c r="DG666" s="36">
        <v>3.64983703995</v>
      </c>
      <c r="DH666" s="36">
        <v>4271.9755135515998</v>
      </c>
      <c r="DI666" s="30">
        <f t="shared" si="328"/>
        <v>7.4535050582263204E-10</v>
      </c>
      <c r="DJ666" s="30">
        <f t="shared" si="329"/>
        <v>7.4509138756167085E-10</v>
      </c>
      <c r="DK666" s="30">
        <f t="shared" si="330"/>
        <v>7.4509139858159751E-10</v>
      </c>
      <c r="DL666" s="30">
        <f t="shared" si="331"/>
        <v>7.4509139858113192E-10</v>
      </c>
      <c r="DN666" s="36"/>
      <c r="DO666" s="36"/>
      <c r="DP666" s="36"/>
      <c r="DV666" s="36"/>
      <c r="DW666" s="36"/>
      <c r="DX666" s="36"/>
      <c r="ED666" s="36"/>
      <c r="EE666" s="36"/>
      <c r="EF666" s="36"/>
      <c r="EL666" s="36"/>
      <c r="EM666" s="36"/>
      <c r="EN666" s="36"/>
      <c r="ET666" s="36"/>
      <c r="EU666" s="36"/>
      <c r="EV666" s="36"/>
    </row>
    <row r="667" spans="14:152" s="30" customFormat="1" ht="12.75">
      <c r="N667" s="36">
        <v>3.1500000000000001E-9</v>
      </c>
      <c r="O667" s="36">
        <v>2.8443784010000002</v>
      </c>
      <c r="P667" s="36">
        <v>10610.9021071076</v>
      </c>
      <c r="Q667" s="30">
        <f t="shared" si="320"/>
        <v>2.6686445544701926E-9</v>
      </c>
      <c r="R667" s="30">
        <f t="shared" si="321"/>
        <v>2.6692281370083659E-9</v>
      </c>
      <c r="S667" s="30">
        <f t="shared" si="322"/>
        <v>2.6692281121970558E-9</v>
      </c>
      <c r="T667" s="30">
        <f t="shared" si="323"/>
        <v>2.6692281121981017E-9</v>
      </c>
      <c r="V667" s="36">
        <v>3.4000000000000001E-10</v>
      </c>
      <c r="W667" s="36">
        <v>2.32358226279</v>
      </c>
      <c r="X667" s="36">
        <v>9072.6616711295992</v>
      </c>
      <c r="Y667" s="30">
        <f t="shared" si="324"/>
        <v>-2.2271307816917082E-10</v>
      </c>
      <c r="Z667" s="30">
        <f t="shared" si="325"/>
        <v>-2.2263645041969684E-10</v>
      </c>
      <c r="AA667" s="30">
        <f t="shared" si="326"/>
        <v>-2.2263645367889433E-10</v>
      </c>
      <c r="AB667" s="30">
        <f t="shared" si="327"/>
        <v>-2.2263645367875557E-10</v>
      </c>
      <c r="AD667" s="36"/>
      <c r="AE667" s="36"/>
      <c r="AF667" s="36"/>
      <c r="AL667" s="36"/>
      <c r="AM667" s="36"/>
      <c r="AN667" s="36"/>
      <c r="AT667" s="36"/>
      <c r="AU667" s="36"/>
      <c r="AV667" s="36"/>
      <c r="BB667" s="36"/>
      <c r="BC667" s="36"/>
      <c r="BD667" s="36"/>
      <c r="BJ667" s="36"/>
      <c r="BK667" s="36"/>
      <c r="BL667" s="36"/>
      <c r="BR667" s="36"/>
      <c r="BS667" s="36"/>
      <c r="BT667" s="36"/>
      <c r="BZ667" s="36"/>
      <c r="CA667" s="36"/>
      <c r="CB667" s="36"/>
      <c r="CH667" s="36"/>
      <c r="CI667" s="36"/>
      <c r="CJ667" s="36"/>
      <c r="CP667" s="36"/>
      <c r="CQ667" s="36"/>
      <c r="CR667" s="36"/>
      <c r="CX667" s="36"/>
      <c r="CY667" s="36"/>
      <c r="CZ667" s="36"/>
      <c r="DF667" s="36">
        <v>1.81E-9</v>
      </c>
      <c r="DG667" s="36">
        <v>2.7172112131600001</v>
      </c>
      <c r="DH667" s="36">
        <v>4186.6952614510001</v>
      </c>
      <c r="DI667" s="30">
        <f t="shared" si="328"/>
        <v>-1.3720023038660506E-10</v>
      </c>
      <c r="DJ667" s="30">
        <f t="shared" si="329"/>
        <v>-1.3744861419819221E-10</v>
      </c>
      <c r="DK667" s="30">
        <f t="shared" si="330"/>
        <v>-1.3744860363514089E-10</v>
      </c>
      <c r="DL667" s="30">
        <f t="shared" si="331"/>
        <v>-1.3744860363558971E-10</v>
      </c>
      <c r="DN667" s="36"/>
      <c r="DO667" s="36"/>
      <c r="DP667" s="36"/>
      <c r="DV667" s="36"/>
      <c r="DW667" s="36"/>
      <c r="DX667" s="36"/>
      <c r="ED667" s="36"/>
      <c r="EE667" s="36"/>
      <c r="EF667" s="36"/>
      <c r="EL667" s="36"/>
      <c r="EM667" s="36"/>
      <c r="EN667" s="36"/>
      <c r="ET667" s="36"/>
      <c r="EU667" s="36"/>
      <c r="EV667" s="36"/>
    </row>
    <row r="668" spans="14:152" s="30" customFormat="1" ht="12.75">
      <c r="N668" s="36">
        <v>2.9899999999999998E-9</v>
      </c>
      <c r="O668" s="36">
        <v>1.18299169304</v>
      </c>
      <c r="P668" s="36">
        <v>550.04628449339998</v>
      </c>
      <c r="Q668" s="30">
        <f t="shared" si="320"/>
        <v>-8.7212609055023374E-10</v>
      </c>
      <c r="R668" s="30">
        <f t="shared" si="321"/>
        <v>-8.7217780218125801E-10</v>
      </c>
      <c r="S668" s="30">
        <f t="shared" si="322"/>
        <v>-8.721777999821054E-10</v>
      </c>
      <c r="T668" s="30">
        <f t="shared" si="323"/>
        <v>-8.7217779998219815E-10</v>
      </c>
      <c r="V668" s="36">
        <v>3.9E-10</v>
      </c>
      <c r="W668" s="36">
        <v>4.1104236192899997</v>
      </c>
      <c r="X668" s="36">
        <v>3312.1632392319998</v>
      </c>
      <c r="Y668" s="30">
        <f t="shared" si="324"/>
        <v>-4.5502835034551818E-11</v>
      </c>
      <c r="Z668" s="30">
        <f t="shared" si="325"/>
        <v>-4.5545007034502195E-11</v>
      </c>
      <c r="AA668" s="30">
        <f t="shared" si="326"/>
        <v>-4.554500524104907E-11</v>
      </c>
      <c r="AB668" s="30">
        <f t="shared" si="327"/>
        <v>-4.554500524112475E-11</v>
      </c>
      <c r="AD668" s="36"/>
      <c r="AE668" s="36"/>
      <c r="AF668" s="36"/>
      <c r="AL668" s="36"/>
      <c r="AM668" s="36"/>
      <c r="AN668" s="36"/>
      <c r="AT668" s="36"/>
      <c r="AU668" s="36"/>
      <c r="AV668" s="36"/>
      <c r="BB668" s="36"/>
      <c r="BC668" s="36"/>
      <c r="BD668" s="36"/>
      <c r="BJ668" s="36"/>
      <c r="BK668" s="36"/>
      <c r="BL668" s="36"/>
      <c r="BR668" s="36"/>
      <c r="BS668" s="36"/>
      <c r="BT668" s="36"/>
      <c r="BZ668" s="36"/>
      <c r="CA668" s="36"/>
      <c r="CB668" s="36"/>
      <c r="CH668" s="36"/>
      <c r="CI668" s="36"/>
      <c r="CJ668" s="36"/>
      <c r="CP668" s="36"/>
      <c r="CQ668" s="36"/>
      <c r="CR668" s="36"/>
      <c r="CX668" s="36"/>
      <c r="CY668" s="36"/>
      <c r="CZ668" s="36"/>
      <c r="DF668" s="36">
        <v>1.8400000000000001E-9</v>
      </c>
      <c r="DG668" s="36">
        <v>2.0305103098399999</v>
      </c>
      <c r="DH668" s="36">
        <v>6674.1786167015998</v>
      </c>
      <c r="DI668" s="30">
        <f t="shared" si="328"/>
        <v>-1.6819981098833037E-9</v>
      </c>
      <c r="DJ668" s="30">
        <f t="shared" si="329"/>
        <v>-1.6818344064262625E-9</v>
      </c>
      <c r="DK668" s="30">
        <f t="shared" si="330"/>
        <v>-1.6818344133898562E-9</v>
      </c>
      <c r="DL668" s="30">
        <f t="shared" si="331"/>
        <v>-1.6818344133895595E-9</v>
      </c>
      <c r="DN668" s="36"/>
      <c r="DO668" s="36"/>
      <c r="DP668" s="36"/>
      <c r="DV668" s="36"/>
      <c r="DW668" s="36"/>
      <c r="DX668" s="36"/>
      <c r="ED668" s="36"/>
      <c r="EE668" s="36"/>
      <c r="EF668" s="36"/>
      <c r="EL668" s="36"/>
      <c r="EM668" s="36"/>
      <c r="EN668" s="36"/>
      <c r="ET668" s="36"/>
      <c r="EU668" s="36"/>
      <c r="EV668" s="36"/>
    </row>
    <row r="669" spans="14:152" s="30" customFormat="1" ht="12.75">
      <c r="N669" s="36">
        <v>3.36E-9</v>
      </c>
      <c r="O669" s="36">
        <v>4.3076981875999998</v>
      </c>
      <c r="P669" s="36">
        <v>5989.0672521728002</v>
      </c>
      <c r="Q669" s="30">
        <f t="shared" si="320"/>
        <v>-2.7252518857991461E-9</v>
      </c>
      <c r="R669" s="30">
        <f t="shared" si="321"/>
        <v>-2.724864908601024E-9</v>
      </c>
      <c r="S669" s="30">
        <f t="shared" si="322"/>
        <v>-2.7248649250603887E-9</v>
      </c>
      <c r="T669" s="30">
        <f t="shared" si="323"/>
        <v>-2.7248649250596905E-9</v>
      </c>
      <c r="V669" s="36">
        <v>2.7E-10</v>
      </c>
      <c r="W669" s="36">
        <v>0.57810321635999995</v>
      </c>
      <c r="X669" s="36">
        <v>3391.8927645622098</v>
      </c>
      <c r="Y669" s="30">
        <f t="shared" si="324"/>
        <v>2.1958043392495966E-10</v>
      </c>
      <c r="Z669" s="30">
        <f t="shared" si="325"/>
        <v>2.1959795040243726E-10</v>
      </c>
      <c r="AA669" s="30">
        <f t="shared" si="326"/>
        <v>2.1959794965756593E-10</v>
      </c>
      <c r="AB669" s="30">
        <f t="shared" si="327"/>
        <v>2.1959794965759718E-10</v>
      </c>
      <c r="AD669" s="36"/>
      <c r="AE669" s="36"/>
      <c r="AF669" s="36"/>
      <c r="AL669" s="36"/>
      <c r="AM669" s="36"/>
      <c r="AN669" s="36"/>
      <c r="AT669" s="36"/>
      <c r="AU669" s="36"/>
      <c r="AV669" s="36"/>
      <c r="BB669" s="36"/>
      <c r="BC669" s="36"/>
      <c r="BD669" s="36"/>
      <c r="BJ669" s="36"/>
      <c r="BK669" s="36"/>
      <c r="BL669" s="36"/>
      <c r="BR669" s="36"/>
      <c r="BS669" s="36"/>
      <c r="BT669" s="36"/>
      <c r="BZ669" s="36"/>
      <c r="CA669" s="36"/>
      <c r="CB669" s="36"/>
      <c r="CH669" s="36"/>
      <c r="CI669" s="36"/>
      <c r="CJ669" s="36"/>
      <c r="CP669" s="36"/>
      <c r="CQ669" s="36"/>
      <c r="CR669" s="36"/>
      <c r="CX669" s="36"/>
      <c r="CY669" s="36"/>
      <c r="CZ669" s="36"/>
      <c r="DF669" s="36">
        <v>1.8199999999999999E-9</v>
      </c>
      <c r="DG669" s="36">
        <v>1.5443144281000001</v>
      </c>
      <c r="DH669" s="36">
        <v>9947.0556815320997</v>
      </c>
      <c r="DI669" s="30">
        <f t="shared" si="328"/>
        <v>-1.783436150846966E-9</v>
      </c>
      <c r="DJ669" s="30">
        <f t="shared" si="329"/>
        <v>-1.7833173677749767E-9</v>
      </c>
      <c r="DK669" s="30">
        <f t="shared" si="330"/>
        <v>-1.7833173728305617E-9</v>
      </c>
      <c r="DL669" s="30">
        <f t="shared" si="331"/>
        <v>-1.7833173728303472E-9</v>
      </c>
      <c r="DN669" s="36"/>
      <c r="DO669" s="36"/>
      <c r="DP669" s="36"/>
      <c r="DV669" s="36"/>
      <c r="DW669" s="36"/>
      <c r="DX669" s="36"/>
      <c r="ED669" s="36"/>
      <c r="EE669" s="36"/>
      <c r="EF669" s="36"/>
      <c r="EL669" s="36"/>
      <c r="EM669" s="36"/>
      <c r="EN669" s="36"/>
      <c r="ET669" s="36"/>
      <c r="EU669" s="36"/>
      <c r="EV669" s="36"/>
    </row>
    <row r="670" spans="14:152" s="30" customFormat="1" ht="12.75">
      <c r="N670" s="36">
        <v>3.1500000000000001E-9</v>
      </c>
      <c r="O670" s="36">
        <v>1.4140786334</v>
      </c>
      <c r="P670" s="36">
        <v>6947.8318951213996</v>
      </c>
      <c r="Q670" s="30">
        <f t="shared" si="320"/>
        <v>2.6167103617229168E-9</v>
      </c>
      <c r="R670" s="30">
        <f t="shared" si="321"/>
        <v>2.6171108113155807E-9</v>
      </c>
      <c r="S670" s="30">
        <f t="shared" si="322"/>
        <v>2.617110794288428E-9</v>
      </c>
      <c r="T670" s="30">
        <f t="shared" si="323"/>
        <v>2.6171107942891506E-9</v>
      </c>
      <c r="V670" s="36">
        <v>2.8999999999999998E-10</v>
      </c>
      <c r="W670" s="36">
        <v>2.4864640316600002</v>
      </c>
      <c r="X670" s="36">
        <v>9815.6517316621994</v>
      </c>
      <c r="Y670" s="30">
        <f t="shared" si="324"/>
        <v>-2.9198297431888038E-11</v>
      </c>
      <c r="Z670" s="30">
        <f t="shared" si="325"/>
        <v>-2.9291392025519833E-11</v>
      </c>
      <c r="AA670" s="30">
        <f t="shared" si="326"/>
        <v>-2.9291388066516898E-11</v>
      </c>
      <c r="AB670" s="30">
        <f t="shared" si="327"/>
        <v>-2.9291388066685003E-11</v>
      </c>
      <c r="AD670" s="36"/>
      <c r="AE670" s="36"/>
      <c r="AF670" s="36"/>
      <c r="AL670" s="36"/>
      <c r="AM670" s="36"/>
      <c r="AN670" s="36"/>
      <c r="AT670" s="36"/>
      <c r="AU670" s="36"/>
      <c r="AV670" s="36"/>
      <c r="BB670" s="36"/>
      <c r="BC670" s="36"/>
      <c r="BD670" s="36"/>
      <c r="BJ670" s="36"/>
      <c r="BK670" s="36"/>
      <c r="BL670" s="36"/>
      <c r="BR670" s="36"/>
      <c r="BS670" s="36"/>
      <c r="BT670" s="36"/>
      <c r="BZ670" s="36"/>
      <c r="CA670" s="36"/>
      <c r="CB670" s="36"/>
      <c r="CH670" s="36"/>
      <c r="CI670" s="36"/>
      <c r="CJ670" s="36"/>
      <c r="CP670" s="36"/>
      <c r="CQ670" s="36"/>
      <c r="CR670" s="36"/>
      <c r="CX670" s="36"/>
      <c r="CY670" s="36"/>
      <c r="CZ670" s="36"/>
      <c r="DF670" s="36">
        <v>1.79E-9</v>
      </c>
      <c r="DG670" s="36">
        <v>4.3876267812099998</v>
      </c>
      <c r="DH670" s="36">
        <v>9886.7722000640006</v>
      </c>
      <c r="DI670" s="30">
        <f t="shared" si="328"/>
        <v>1.7657414912626748E-9</v>
      </c>
      <c r="DJ670" s="30">
        <f t="shared" si="329"/>
        <v>1.7656459474277609E-9</v>
      </c>
      <c r="DK670" s="30">
        <f t="shared" si="330"/>
        <v>1.7656459514949502E-9</v>
      </c>
      <c r="DL670" s="30">
        <f t="shared" si="331"/>
        <v>1.765645951494779E-9</v>
      </c>
      <c r="DN670" s="36"/>
      <c r="DO670" s="36"/>
      <c r="DP670" s="36"/>
      <c r="DV670" s="36"/>
      <c r="DW670" s="36"/>
      <c r="DX670" s="36"/>
      <c r="ED670" s="36"/>
      <c r="EE670" s="36"/>
      <c r="EF670" s="36"/>
      <c r="EL670" s="36"/>
      <c r="EM670" s="36"/>
      <c r="EN670" s="36"/>
      <c r="ET670" s="36"/>
      <c r="EU670" s="36"/>
      <c r="EV670" s="36"/>
    </row>
    <row r="671" spans="14:152" s="30" customFormat="1" ht="12.75">
      <c r="N671" s="36">
        <v>2.9400000000000002E-9</v>
      </c>
      <c r="O671" s="36">
        <v>6.1645375296299996</v>
      </c>
      <c r="P671" s="36">
        <v>8982.8106693089994</v>
      </c>
      <c r="Q671" s="30">
        <f t="shared" si="320"/>
        <v>2.7707313802360103E-9</v>
      </c>
      <c r="R671" s="30">
        <f t="shared" si="321"/>
        <v>2.7710215769698929E-9</v>
      </c>
      <c r="S671" s="30">
        <f t="shared" si="322"/>
        <v>2.7710215646337356E-9</v>
      </c>
      <c r="T671" s="30">
        <f t="shared" si="323"/>
        <v>2.7710215646342522E-9</v>
      </c>
      <c r="V671" s="36">
        <v>3.1000000000000002E-10</v>
      </c>
      <c r="W671" s="36">
        <v>0.44265747666999999</v>
      </c>
      <c r="X671" s="36">
        <v>3451.7990689874</v>
      </c>
      <c r="Y671" s="30">
        <f t="shared" si="324"/>
        <v>3.0635684098584859E-10</v>
      </c>
      <c r="Z671" s="30">
        <f t="shared" si="325"/>
        <v>3.063622158597614E-10</v>
      </c>
      <c r="AA671" s="30">
        <f t="shared" si="326"/>
        <v>3.0636221563126605E-10</v>
      </c>
      <c r="AB671" s="30">
        <f t="shared" si="327"/>
        <v>3.0636221563127566E-10</v>
      </c>
      <c r="AD671" s="36"/>
      <c r="AE671" s="36"/>
      <c r="AF671" s="36"/>
      <c r="AL671" s="36"/>
      <c r="AM671" s="36"/>
      <c r="AN671" s="36"/>
      <c r="AT671" s="36"/>
      <c r="AU671" s="36"/>
      <c r="AV671" s="36"/>
      <c r="BB671" s="36"/>
      <c r="BC671" s="36"/>
      <c r="BD671" s="36"/>
      <c r="BJ671" s="36"/>
      <c r="BK671" s="36"/>
      <c r="BL671" s="36"/>
      <c r="BR671" s="36"/>
      <c r="BS671" s="36"/>
      <c r="BT671" s="36"/>
      <c r="BZ671" s="36"/>
      <c r="CA671" s="36"/>
      <c r="CB671" s="36"/>
      <c r="CH671" s="36"/>
      <c r="CI671" s="36"/>
      <c r="CJ671" s="36"/>
      <c r="CP671" s="36"/>
      <c r="CQ671" s="36"/>
      <c r="CR671" s="36"/>
      <c r="CX671" s="36"/>
      <c r="CY671" s="36"/>
      <c r="CZ671" s="36"/>
      <c r="DF671" s="36">
        <v>1.81E-9</v>
      </c>
      <c r="DG671" s="36">
        <v>1.80044971979</v>
      </c>
      <c r="DH671" s="36">
        <v>6717.8302187037998</v>
      </c>
      <c r="DI671" s="30">
        <f t="shared" si="328"/>
        <v>-1.139895170406886E-9</v>
      </c>
      <c r="DJ671" s="30">
        <f t="shared" si="329"/>
        <v>-1.1395846647726741E-9</v>
      </c>
      <c r="DK671" s="30">
        <f t="shared" si="330"/>
        <v>-1.1395846779788415E-9</v>
      </c>
      <c r="DL671" s="30">
        <f t="shared" si="331"/>
        <v>-1.1395846779782821E-9</v>
      </c>
      <c r="DN671" s="36"/>
      <c r="DO671" s="36"/>
      <c r="DP671" s="36"/>
      <c r="DV671" s="36"/>
      <c r="DW671" s="36"/>
      <c r="DX671" s="36"/>
      <c r="ED671" s="36"/>
      <c r="EE671" s="36"/>
      <c r="EF671" s="36"/>
      <c r="EL671" s="36"/>
      <c r="EM671" s="36"/>
      <c r="EN671" s="36"/>
      <c r="ET671" s="36"/>
      <c r="EU671" s="36"/>
      <c r="EV671" s="36"/>
    </row>
    <row r="672" spans="14:152" s="30" customFormat="1" ht="12.75">
      <c r="N672" s="36">
        <v>2.8499999999999999E-9</v>
      </c>
      <c r="O672" s="36">
        <v>2.8264408866899999</v>
      </c>
      <c r="P672" s="36">
        <v>9654.612951137</v>
      </c>
      <c r="Q672" s="30">
        <f t="shared" si="320"/>
        <v>2.5800178342990574E-9</v>
      </c>
      <c r="R672" s="30">
        <f t="shared" si="321"/>
        <v>2.5796334401447869E-9</v>
      </c>
      <c r="S672" s="30">
        <f t="shared" si="322"/>
        <v>2.5796334564975707E-9</v>
      </c>
      <c r="T672" s="30">
        <f t="shared" si="323"/>
        <v>2.5796334564968816E-9</v>
      </c>
      <c r="V672" s="36">
        <v>2.7E-10</v>
      </c>
      <c r="W672" s="36">
        <v>6.1349817778300002</v>
      </c>
      <c r="X672" s="36">
        <v>3362.4632560261998</v>
      </c>
      <c r="Y672" s="30">
        <f t="shared" si="324"/>
        <v>2.6954709103231042E-10</v>
      </c>
      <c r="Z672" s="30">
        <f t="shared" si="325"/>
        <v>2.6954881723007667E-10</v>
      </c>
      <c r="AA672" s="30">
        <f t="shared" si="326"/>
        <v>2.6954881715673604E-10</v>
      </c>
      <c r="AB672" s="30">
        <f t="shared" si="327"/>
        <v>2.6954881715673914E-10</v>
      </c>
      <c r="AD672" s="36"/>
      <c r="AE672" s="36"/>
      <c r="AF672" s="36"/>
      <c r="AL672" s="36"/>
      <c r="AM672" s="36"/>
      <c r="AN672" s="36"/>
      <c r="AT672" s="36"/>
      <c r="AU672" s="36"/>
      <c r="AV672" s="36"/>
      <c r="BB672" s="36"/>
      <c r="BC672" s="36"/>
      <c r="BD672" s="36"/>
      <c r="BJ672" s="36"/>
      <c r="BK672" s="36"/>
      <c r="BL672" s="36"/>
      <c r="BR672" s="36"/>
      <c r="BS672" s="36"/>
      <c r="BT672" s="36"/>
      <c r="BZ672" s="36"/>
      <c r="CA672" s="36"/>
      <c r="CB672" s="36"/>
      <c r="CH672" s="36"/>
      <c r="CI672" s="36"/>
      <c r="CJ672" s="36"/>
      <c r="CP672" s="36"/>
      <c r="CQ672" s="36"/>
      <c r="CR672" s="36"/>
      <c r="CX672" s="36"/>
      <c r="CY672" s="36"/>
      <c r="CZ672" s="36"/>
      <c r="DF672" s="36">
        <v>1.9000000000000001E-9</v>
      </c>
      <c r="DG672" s="36">
        <v>4.9771490052900003</v>
      </c>
      <c r="DH672" s="36">
        <v>6670.5881880498</v>
      </c>
      <c r="DI672" s="30">
        <f t="shared" si="328"/>
        <v>1.5761528363835786E-9</v>
      </c>
      <c r="DJ672" s="30">
        <f t="shared" si="329"/>
        <v>1.5759201444877527E-9</v>
      </c>
      <c r="DK672" s="30">
        <f t="shared" si="330"/>
        <v>1.5759201543851267E-9</v>
      </c>
      <c r="DL672" s="30">
        <f t="shared" si="331"/>
        <v>1.5759201543847117E-9</v>
      </c>
      <c r="DN672" s="36"/>
      <c r="DO672" s="36"/>
      <c r="DP672" s="36"/>
      <c r="DV672" s="36"/>
      <c r="DW672" s="36"/>
      <c r="DX672" s="36"/>
      <c r="ED672" s="36"/>
      <c r="EE672" s="36"/>
      <c r="EF672" s="36"/>
      <c r="EL672" s="36"/>
      <c r="EM672" s="36"/>
      <c r="EN672" s="36"/>
      <c r="ET672" s="36"/>
      <c r="EU672" s="36"/>
      <c r="EV672" s="36"/>
    </row>
    <row r="673" spans="14:152" s="30" customFormat="1" ht="12.75">
      <c r="N673" s="36">
        <v>2.81E-9</v>
      </c>
      <c r="O673" s="36">
        <v>0.27739627996999999</v>
      </c>
      <c r="P673" s="36">
        <v>8166.1573430937997</v>
      </c>
      <c r="Q673" s="30">
        <f t="shared" si="320"/>
        <v>1.475056733327844E-9</v>
      </c>
      <c r="R673" s="30">
        <f t="shared" si="321"/>
        <v>1.4744146516120085E-9</v>
      </c>
      <c r="S673" s="30">
        <f t="shared" si="322"/>
        <v>1.4744146789202919E-9</v>
      </c>
      <c r="T673" s="30">
        <f t="shared" si="323"/>
        <v>1.474414678919136E-9</v>
      </c>
      <c r="V673" s="36">
        <v>2.7E-10</v>
      </c>
      <c r="W673" s="36">
        <v>6.21846173482</v>
      </c>
      <c r="X673" s="36">
        <v>5223.6939198022001</v>
      </c>
      <c r="Y673" s="30">
        <f t="shared" si="324"/>
        <v>-1.9690289381075826E-10</v>
      </c>
      <c r="Z673" s="30">
        <f t="shared" si="325"/>
        <v>-1.9687116836316428E-10</v>
      </c>
      <c r="AA673" s="30">
        <f t="shared" si="326"/>
        <v>-1.9687116971248717E-10</v>
      </c>
      <c r="AB673" s="30">
        <f t="shared" si="327"/>
        <v>-1.9687116971243007E-10</v>
      </c>
      <c r="AD673" s="36"/>
      <c r="AE673" s="36"/>
      <c r="AF673" s="36"/>
      <c r="AL673" s="36"/>
      <c r="AM673" s="36"/>
      <c r="AN673" s="36"/>
      <c r="AT673" s="36"/>
      <c r="AU673" s="36"/>
      <c r="AV673" s="36"/>
      <c r="BB673" s="36"/>
      <c r="BC673" s="36"/>
      <c r="BD673" s="36"/>
      <c r="BJ673" s="36"/>
      <c r="BK673" s="36"/>
      <c r="BL673" s="36"/>
      <c r="BR673" s="36"/>
      <c r="BS673" s="36"/>
      <c r="BT673" s="36"/>
      <c r="BZ673" s="36"/>
      <c r="CA673" s="36"/>
      <c r="CB673" s="36"/>
      <c r="CH673" s="36"/>
      <c r="CI673" s="36"/>
      <c r="CJ673" s="36"/>
      <c r="CP673" s="36"/>
      <c r="CQ673" s="36"/>
      <c r="CR673" s="36"/>
      <c r="CX673" s="36"/>
      <c r="CY673" s="36"/>
      <c r="CZ673" s="36"/>
      <c r="DF673" s="36">
        <v>2.4699999999999999E-9</v>
      </c>
      <c r="DG673" s="36">
        <v>5.7797212867800001</v>
      </c>
      <c r="DH673" s="36">
        <v>29424.634232916</v>
      </c>
      <c r="DI673" s="30">
        <f t="shared" si="328"/>
        <v>2.3684958134323748E-9</v>
      </c>
      <c r="DJ673" s="30">
        <f t="shared" si="329"/>
        <v>2.3678168531595537E-9</v>
      </c>
      <c r="DK673" s="30">
        <f t="shared" si="330"/>
        <v>2.3678168820810445E-9</v>
      </c>
      <c r="DL673" s="30">
        <f t="shared" si="331"/>
        <v>2.3678168820798257E-9</v>
      </c>
      <c r="DN673" s="36"/>
      <c r="DO673" s="36"/>
      <c r="DP673" s="36"/>
      <c r="DV673" s="36"/>
      <c r="DW673" s="36"/>
      <c r="DX673" s="36"/>
      <c r="ED673" s="36"/>
      <c r="EE673" s="36"/>
      <c r="EF673" s="36"/>
      <c r="EL673" s="36"/>
      <c r="EM673" s="36"/>
      <c r="EN673" s="36"/>
      <c r="ET673" s="36"/>
      <c r="EU673" s="36"/>
      <c r="EV673" s="36"/>
    </row>
    <row r="674" spans="14:152" s="30" customFormat="1" ht="12.75">
      <c r="N674" s="36">
        <v>2.7900000000000001E-9</v>
      </c>
      <c r="O674" s="36">
        <v>4.08648927643</v>
      </c>
      <c r="P674" s="36">
        <v>5355.2358814886002</v>
      </c>
      <c r="Q674" s="30">
        <f t="shared" si="320"/>
        <v>2.4833358462368334E-9</v>
      </c>
      <c r="R674" s="30">
        <f t="shared" si="321"/>
        <v>2.4831119460835491E-9</v>
      </c>
      <c r="S674" s="30">
        <f t="shared" si="322"/>
        <v>2.4831119556070689E-9</v>
      </c>
      <c r="T674" s="30">
        <f t="shared" si="323"/>
        <v>2.4831119556066665E-9</v>
      </c>
      <c r="V674" s="36">
        <v>2.7E-10</v>
      </c>
      <c r="W674" s="36">
        <v>2.9494583051699998</v>
      </c>
      <c r="X674" s="36">
        <v>7203.8022714934004</v>
      </c>
      <c r="Y674" s="30">
        <f t="shared" si="324"/>
        <v>2.0536145525456728E-10</v>
      </c>
      <c r="Z674" s="30">
        <f t="shared" si="325"/>
        <v>2.0540295889803098E-10</v>
      </c>
      <c r="AA674" s="30">
        <f t="shared" si="326"/>
        <v>2.0540295713323649E-10</v>
      </c>
      <c r="AB674" s="30">
        <f t="shared" si="327"/>
        <v>2.0540295713330993E-10</v>
      </c>
      <c r="AD674" s="36"/>
      <c r="AE674" s="36"/>
      <c r="AF674" s="36"/>
      <c r="AL674" s="36"/>
      <c r="AM674" s="36"/>
      <c r="AN674" s="36"/>
      <c r="AT674" s="36"/>
      <c r="AU674" s="36"/>
      <c r="AV674" s="36"/>
      <c r="BB674" s="36"/>
      <c r="BC674" s="36"/>
      <c r="BD674" s="36"/>
      <c r="BJ674" s="36"/>
      <c r="BK674" s="36"/>
      <c r="BL674" s="36"/>
      <c r="BR674" s="36"/>
      <c r="BS674" s="36"/>
      <c r="BT674" s="36"/>
      <c r="BZ674" s="36"/>
      <c r="CA674" s="36"/>
      <c r="CB674" s="36"/>
      <c r="CH674" s="36"/>
      <c r="CI674" s="36"/>
      <c r="CJ674" s="36"/>
      <c r="CP674" s="36"/>
      <c r="CQ674" s="36"/>
      <c r="CR674" s="36"/>
      <c r="CX674" s="36"/>
      <c r="CY674" s="36"/>
      <c r="CZ674" s="36"/>
      <c r="DF674" s="36">
        <v>1.9399999999999999E-9</v>
      </c>
      <c r="DG674" s="36">
        <v>5.9074545143900004</v>
      </c>
      <c r="DH674" s="36">
        <v>6705.1032911474003</v>
      </c>
      <c r="DI674" s="30">
        <f t="shared" si="328"/>
        <v>1.9192339918573096E-9</v>
      </c>
      <c r="DJ674" s="30">
        <f t="shared" si="329"/>
        <v>1.9192963416275068E-9</v>
      </c>
      <c r="DK674" s="30">
        <f t="shared" si="330"/>
        <v>1.9192963389779183E-9</v>
      </c>
      <c r="DL674" s="30">
        <f t="shared" si="331"/>
        <v>1.9192963389780308E-9</v>
      </c>
      <c r="DN674" s="36"/>
      <c r="DO674" s="36"/>
      <c r="DP674" s="36"/>
      <c r="DV674" s="36"/>
      <c r="DW674" s="36"/>
      <c r="DX674" s="36"/>
      <c r="ED674" s="36"/>
      <c r="EE674" s="36"/>
      <c r="EF674" s="36"/>
      <c r="EL674" s="36"/>
      <c r="EM674" s="36"/>
      <c r="EN674" s="36"/>
      <c r="ET674" s="36"/>
      <c r="EU674" s="36"/>
      <c r="EV674" s="36"/>
    </row>
    <row r="675" spans="14:152" s="30" customFormat="1" ht="12.75">
      <c r="N675" s="36">
        <v>3.3000000000000002E-9</v>
      </c>
      <c r="O675" s="36">
        <v>3.1196801945099999</v>
      </c>
      <c r="P675" s="36">
        <v>41.550790984800003</v>
      </c>
      <c r="Q675" s="30">
        <f t="shared" si="320"/>
        <v>-3.1955298042025816E-9</v>
      </c>
      <c r="R675" s="30">
        <f t="shared" si="321"/>
        <v>-3.1955286790514426E-9</v>
      </c>
      <c r="S675" s="30">
        <f t="shared" si="322"/>
        <v>-3.1955286790992925E-9</v>
      </c>
      <c r="T675" s="30">
        <f t="shared" si="323"/>
        <v>-3.1955286790992904E-9</v>
      </c>
      <c r="V675" s="36">
        <v>2.7E-10</v>
      </c>
      <c r="W675" s="36">
        <v>3.2617985580000002</v>
      </c>
      <c r="X675" s="36">
        <v>8756.2698014729995</v>
      </c>
      <c r="Y675" s="30">
        <f t="shared" si="324"/>
        <v>7.0745463750762371E-11</v>
      </c>
      <c r="Z675" s="30">
        <f t="shared" si="325"/>
        <v>7.0670460139889044E-11</v>
      </c>
      <c r="AA675" s="30">
        <f t="shared" si="326"/>
        <v>7.0670463329719119E-11</v>
      </c>
      <c r="AB675" s="30">
        <f t="shared" si="327"/>
        <v>7.0670463329583952E-11</v>
      </c>
      <c r="AD675" s="36"/>
      <c r="AE675" s="36"/>
      <c r="AF675" s="36"/>
      <c r="AL675" s="36"/>
      <c r="AM675" s="36"/>
      <c r="AN675" s="36"/>
      <c r="AT675" s="36"/>
      <c r="AU675" s="36"/>
      <c r="AV675" s="36"/>
      <c r="BB675" s="36"/>
      <c r="BC675" s="36"/>
      <c r="BD675" s="36"/>
      <c r="BJ675" s="36"/>
      <c r="BK675" s="36"/>
      <c r="BL675" s="36"/>
      <c r="BR675" s="36"/>
      <c r="BS675" s="36"/>
      <c r="BT675" s="36"/>
      <c r="BZ675" s="36"/>
      <c r="CA675" s="36"/>
      <c r="CB675" s="36"/>
      <c r="CH675" s="36"/>
      <c r="CI675" s="36"/>
      <c r="CJ675" s="36"/>
      <c r="CP675" s="36"/>
      <c r="CQ675" s="36"/>
      <c r="CR675" s="36"/>
      <c r="CX675" s="36"/>
      <c r="CY675" s="36"/>
      <c r="CZ675" s="36"/>
      <c r="DF675" s="36">
        <v>2.2400000000000001E-9</v>
      </c>
      <c r="DG675" s="36">
        <v>5.6189389609099996</v>
      </c>
      <c r="DH675" s="36">
        <v>227.47613278899999</v>
      </c>
      <c r="DI675" s="30">
        <f t="shared" si="328"/>
        <v>-7.7798917662103894E-10</v>
      </c>
      <c r="DJ675" s="30">
        <f t="shared" si="329"/>
        <v>-7.7800488373126339E-10</v>
      </c>
      <c r="DK675" s="30">
        <f t="shared" si="330"/>
        <v>-7.7800488306328134E-10</v>
      </c>
      <c r="DL675" s="30">
        <f t="shared" si="331"/>
        <v>-7.7800488306330936E-10</v>
      </c>
      <c r="DN675" s="36"/>
      <c r="DO675" s="36"/>
      <c r="DP675" s="36"/>
      <c r="DV675" s="36"/>
      <c r="DW675" s="36"/>
      <c r="DX675" s="36"/>
      <c r="ED675" s="36"/>
      <c r="EE675" s="36"/>
      <c r="EF675" s="36"/>
      <c r="EL675" s="36"/>
      <c r="EM675" s="36"/>
      <c r="EN675" s="36"/>
      <c r="ET675" s="36"/>
      <c r="EU675" s="36"/>
      <c r="EV675" s="36"/>
    </row>
    <row r="676" spans="14:152" s="30" customFormat="1" ht="12.75">
      <c r="N676" s="36">
        <v>2.7499999999999998E-9</v>
      </c>
      <c r="O676" s="36">
        <v>5.8901927233400002</v>
      </c>
      <c r="P676" s="36">
        <v>3337.8609160888</v>
      </c>
      <c r="Q676" s="30">
        <f t="shared" si="320"/>
        <v>2.7465010681734115E-9</v>
      </c>
      <c r="R676" s="30">
        <f t="shared" si="321"/>
        <v>2.7464858354461178E-9</v>
      </c>
      <c r="S676" s="30">
        <f t="shared" si="322"/>
        <v>2.7464858360946282E-9</v>
      </c>
      <c r="T676" s="30">
        <f t="shared" si="323"/>
        <v>2.7464858360946005E-9</v>
      </c>
      <c r="V676" s="36">
        <v>2.7E-10</v>
      </c>
      <c r="W676" s="36">
        <v>3.943852717</v>
      </c>
      <c r="X676" s="36">
        <v>23958.6317852334</v>
      </c>
      <c r="Y676" s="30">
        <f t="shared" si="324"/>
        <v>-2.6887715616062901E-10</v>
      </c>
      <c r="Z676" s="30">
        <f t="shared" si="325"/>
        <v>-2.6885769992552431E-10</v>
      </c>
      <c r="AA676" s="30">
        <f t="shared" si="326"/>
        <v>-2.6885770075649248E-10</v>
      </c>
      <c r="AB676" s="30">
        <f t="shared" si="327"/>
        <v>-2.6885770075645722E-10</v>
      </c>
      <c r="AD676" s="36"/>
      <c r="AE676" s="36"/>
      <c r="AF676" s="36"/>
      <c r="AL676" s="36"/>
      <c r="AM676" s="36"/>
      <c r="AN676" s="36"/>
      <c r="AT676" s="36"/>
      <c r="AU676" s="36"/>
      <c r="AV676" s="36"/>
      <c r="BB676" s="36"/>
      <c r="BC676" s="36"/>
      <c r="BD676" s="36"/>
      <c r="BJ676" s="36"/>
      <c r="BK676" s="36"/>
      <c r="BL676" s="36"/>
      <c r="BR676" s="36"/>
      <c r="BS676" s="36"/>
      <c r="BT676" s="36"/>
      <c r="BZ676" s="36"/>
      <c r="CA676" s="36"/>
      <c r="CB676" s="36"/>
      <c r="CH676" s="36"/>
      <c r="CI676" s="36"/>
      <c r="CJ676" s="36"/>
      <c r="CP676" s="36"/>
      <c r="CQ676" s="36"/>
      <c r="CR676" s="36"/>
      <c r="CX676" s="36"/>
      <c r="CY676" s="36"/>
      <c r="CZ676" s="36"/>
      <c r="DF676" s="36">
        <v>1.8199999999999999E-9</v>
      </c>
      <c r="DG676" s="36">
        <v>2.7723334445800001</v>
      </c>
      <c r="DH676" s="36">
        <v>6887.4104018367998</v>
      </c>
      <c r="DI676" s="30">
        <f t="shared" si="328"/>
        <v>-1.1903340874223728E-9</v>
      </c>
      <c r="DJ676" s="30">
        <f t="shared" si="329"/>
        <v>-1.1900223508004384E-9</v>
      </c>
      <c r="DK676" s="30">
        <f t="shared" si="330"/>
        <v>-1.1900223640590706E-9</v>
      </c>
      <c r="DL676" s="30">
        <f t="shared" si="331"/>
        <v>-1.1900223640585031E-9</v>
      </c>
      <c r="DN676" s="36"/>
      <c r="DO676" s="36"/>
      <c r="DP676" s="36"/>
      <c r="DV676" s="36"/>
      <c r="DW676" s="36"/>
      <c r="DX676" s="36"/>
      <c r="ED676" s="36"/>
      <c r="EE676" s="36"/>
      <c r="EF676" s="36"/>
      <c r="EL676" s="36"/>
      <c r="EM676" s="36"/>
      <c r="EN676" s="36"/>
      <c r="ET676" s="36"/>
      <c r="EU676" s="36"/>
      <c r="EV676" s="36"/>
    </row>
    <row r="677" spans="14:152" s="30" customFormat="1" ht="12.75">
      <c r="N677" s="36">
        <v>2.7499999999999998E-9</v>
      </c>
      <c r="O677" s="36">
        <v>4.0026807993700002</v>
      </c>
      <c r="P677" s="36">
        <v>3620.3989310522002</v>
      </c>
      <c r="Q677" s="30">
        <f t="shared" si="320"/>
        <v>-2.570874517892894E-9</v>
      </c>
      <c r="R677" s="30">
        <f t="shared" si="321"/>
        <v>-2.5707583137550141E-9</v>
      </c>
      <c r="S677" s="30">
        <f t="shared" si="322"/>
        <v>-2.5707583186976421E-9</v>
      </c>
      <c r="T677" s="30">
        <f t="shared" si="323"/>
        <v>-2.5707583186974336E-9</v>
      </c>
      <c r="V677" s="36">
        <v>3.3E-10</v>
      </c>
      <c r="W677" s="36">
        <v>3.7723732600600002</v>
      </c>
      <c r="X677" s="36">
        <v>12808.880303956799</v>
      </c>
      <c r="Y677" s="30">
        <f t="shared" si="324"/>
        <v>-9.6526069381384637E-11</v>
      </c>
      <c r="Z677" s="30">
        <f t="shared" si="325"/>
        <v>-9.6393189867186274E-11</v>
      </c>
      <c r="AA677" s="30">
        <f t="shared" si="326"/>
        <v>-9.6393195518565851E-11</v>
      </c>
      <c r="AB677" s="30">
        <f t="shared" si="327"/>
        <v>-9.6393195518323656E-11</v>
      </c>
      <c r="AD677" s="36"/>
      <c r="AE677" s="36"/>
      <c r="AF677" s="36"/>
      <c r="AL677" s="36"/>
      <c r="AM677" s="36"/>
      <c r="AN677" s="36"/>
      <c r="AT677" s="36"/>
      <c r="AU677" s="36"/>
      <c r="AV677" s="36"/>
      <c r="BB677" s="36"/>
      <c r="BC677" s="36"/>
      <c r="BD677" s="36"/>
      <c r="BJ677" s="36"/>
      <c r="BK677" s="36"/>
      <c r="BL677" s="36"/>
      <c r="BR677" s="36"/>
      <c r="BS677" s="36"/>
      <c r="BT677" s="36"/>
      <c r="BZ677" s="36"/>
      <c r="CA677" s="36"/>
      <c r="CB677" s="36"/>
      <c r="CH677" s="36"/>
      <c r="CI677" s="36"/>
      <c r="CJ677" s="36"/>
      <c r="CP677" s="36"/>
      <c r="CQ677" s="36"/>
      <c r="CR677" s="36"/>
      <c r="CX677" s="36"/>
      <c r="CY677" s="36"/>
      <c r="CZ677" s="36"/>
      <c r="DF677" s="36">
        <v>2.2400000000000001E-9</v>
      </c>
      <c r="DG677" s="36">
        <v>1.94094757956</v>
      </c>
      <c r="DH677" s="36">
        <v>8226.5788363783995</v>
      </c>
      <c r="DI677" s="30">
        <f t="shared" si="328"/>
        <v>2.1329688150946238E-9</v>
      </c>
      <c r="DJ677" s="30">
        <f t="shared" si="329"/>
        <v>2.133153744690279E-9</v>
      </c>
      <c r="DK677" s="30">
        <f t="shared" si="330"/>
        <v>2.1331537368290266E-9</v>
      </c>
      <c r="DL677" s="30">
        <f t="shared" si="331"/>
        <v>2.1331537368293616E-9</v>
      </c>
      <c r="DN677" s="36"/>
      <c r="DO677" s="36"/>
      <c r="DP677" s="36"/>
      <c r="DV677" s="36"/>
      <c r="DW677" s="36"/>
      <c r="DX677" s="36"/>
      <c r="ED677" s="36"/>
      <c r="EE677" s="36"/>
      <c r="EF677" s="36"/>
      <c r="EL677" s="36"/>
      <c r="EM677" s="36"/>
      <c r="EN677" s="36"/>
      <c r="ET677" s="36"/>
      <c r="EU677" s="36"/>
      <c r="EV677" s="36"/>
    </row>
    <row r="678" spans="14:152" s="30" customFormat="1" ht="12.75">
      <c r="N678" s="36">
        <v>2.9199999999999998E-9</v>
      </c>
      <c r="O678" s="36">
        <v>3.0683066261700001</v>
      </c>
      <c r="P678" s="36">
        <v>4.3620363898000001</v>
      </c>
      <c r="Q678" s="30">
        <f t="shared" si="320"/>
        <v>-2.9061399218124037E-9</v>
      </c>
      <c r="R678" s="30">
        <f t="shared" si="321"/>
        <v>-2.9061398810659495E-9</v>
      </c>
      <c r="S678" s="30">
        <f t="shared" si="322"/>
        <v>-2.9061398810676825E-9</v>
      </c>
      <c r="T678" s="30">
        <f t="shared" si="323"/>
        <v>-2.9061398810676825E-9</v>
      </c>
      <c r="V678" s="36">
        <v>3E-10</v>
      </c>
      <c r="W678" s="36">
        <v>4.7509636732300002</v>
      </c>
      <c r="X678" s="36">
        <v>15906.764126682599</v>
      </c>
      <c r="Y678" s="30">
        <f t="shared" si="324"/>
        <v>-5.7554692883995712E-11</v>
      </c>
      <c r="Z678" s="30">
        <f t="shared" si="325"/>
        <v>-5.770863756254118E-11</v>
      </c>
      <c r="AA678" s="30">
        <f t="shared" si="326"/>
        <v>-5.770863101601702E-11</v>
      </c>
      <c r="AB678" s="30">
        <f t="shared" si="327"/>
        <v>-5.7708631016293143E-11</v>
      </c>
      <c r="AD678" s="36"/>
      <c r="AE678" s="36"/>
      <c r="AF678" s="36"/>
      <c r="AL678" s="36"/>
      <c r="AM678" s="36"/>
      <c r="AN678" s="36"/>
      <c r="AT678" s="36"/>
      <c r="AU678" s="36"/>
      <c r="AV678" s="36"/>
      <c r="BB678" s="36"/>
      <c r="BC678" s="36"/>
      <c r="BD678" s="36"/>
      <c r="BJ678" s="36"/>
      <c r="BK678" s="36"/>
      <c r="BL678" s="36"/>
      <c r="BR678" s="36"/>
      <c r="BS678" s="36"/>
      <c r="BT678" s="36"/>
      <c r="BZ678" s="36"/>
      <c r="CA678" s="36"/>
      <c r="CB678" s="36"/>
      <c r="CH678" s="36"/>
      <c r="CI678" s="36"/>
      <c r="CJ678" s="36"/>
      <c r="CP678" s="36"/>
      <c r="CQ678" s="36"/>
      <c r="CR678" s="36"/>
      <c r="CX678" s="36"/>
      <c r="CY678" s="36"/>
      <c r="CZ678" s="36"/>
      <c r="DF678" s="36">
        <v>1.81E-9</v>
      </c>
      <c r="DG678" s="36">
        <v>4.6138108132999998</v>
      </c>
      <c r="DH678" s="36">
        <v>3361.9480671667998</v>
      </c>
      <c r="DI678" s="30">
        <f t="shared" si="328"/>
        <v>1.9943866284430398E-10</v>
      </c>
      <c r="DJ678" s="30">
        <f t="shared" si="329"/>
        <v>1.9923984901269974E-10</v>
      </c>
      <c r="DK678" s="30">
        <f t="shared" si="330"/>
        <v>1.9923985746777678E-10</v>
      </c>
      <c r="DL678" s="30">
        <f t="shared" si="331"/>
        <v>1.9923985746741887E-10</v>
      </c>
      <c r="DN678" s="36"/>
      <c r="DO678" s="36"/>
      <c r="DP678" s="36"/>
      <c r="DV678" s="36"/>
      <c r="DW678" s="36"/>
      <c r="DX678" s="36"/>
      <c r="ED678" s="36"/>
      <c r="EE678" s="36"/>
      <c r="EF678" s="36"/>
      <c r="EL678" s="36"/>
      <c r="EM678" s="36"/>
      <c r="EN678" s="36"/>
      <c r="ET678" s="36"/>
      <c r="EU678" s="36"/>
      <c r="EV678" s="36"/>
    </row>
    <row r="679" spans="14:152" s="30" customFormat="1" ht="12.75">
      <c r="N679" s="36">
        <v>3.17E-9</v>
      </c>
      <c r="O679" s="36">
        <v>1.919037405E-2</v>
      </c>
      <c r="P679" s="36">
        <v>2267.0034025089999</v>
      </c>
      <c r="Q679" s="30">
        <f t="shared" si="320"/>
        <v>3.1695944945915298E-9</v>
      </c>
      <c r="R679" s="30">
        <f t="shared" si="321"/>
        <v>3.1695982641925141E-9</v>
      </c>
      <c r="S679" s="30">
        <f t="shared" si="322"/>
        <v>3.169598264032577E-9</v>
      </c>
      <c r="T679" s="30">
        <f t="shared" si="323"/>
        <v>3.1695982640325841E-9</v>
      </c>
      <c r="V679" s="36">
        <v>3.1000000000000002E-10</v>
      </c>
      <c r="W679" s="36">
        <v>0.88248871193</v>
      </c>
      <c r="X679" s="36">
        <v>3340.1825435730998</v>
      </c>
      <c r="Y679" s="30">
        <f t="shared" si="324"/>
        <v>1.0880964434926515E-10</v>
      </c>
      <c r="Z679" s="30">
        <f t="shared" si="325"/>
        <v>1.0884151567312512E-10</v>
      </c>
      <c r="AA679" s="30">
        <f t="shared" si="326"/>
        <v>1.0884151431775055E-10</v>
      </c>
      <c r="AB679" s="30">
        <f t="shared" si="327"/>
        <v>1.0884151431780728E-10</v>
      </c>
      <c r="AD679" s="36"/>
      <c r="AE679" s="36"/>
      <c r="AF679" s="36"/>
      <c r="AL679" s="36"/>
      <c r="AM679" s="36"/>
      <c r="AN679" s="36"/>
      <c r="AT679" s="36"/>
      <c r="AU679" s="36"/>
      <c r="AV679" s="36"/>
      <c r="BB679" s="36"/>
      <c r="BC679" s="36"/>
      <c r="BD679" s="36"/>
      <c r="BJ679" s="36"/>
      <c r="BK679" s="36"/>
      <c r="BL679" s="36"/>
      <c r="BR679" s="36"/>
      <c r="BS679" s="36"/>
      <c r="BT679" s="36"/>
      <c r="BZ679" s="36"/>
      <c r="CA679" s="36"/>
      <c r="CB679" s="36"/>
      <c r="CH679" s="36"/>
      <c r="CI679" s="36"/>
      <c r="CJ679" s="36"/>
      <c r="CP679" s="36"/>
      <c r="CQ679" s="36"/>
      <c r="CR679" s="36"/>
      <c r="CX679" s="36"/>
      <c r="CY679" s="36"/>
      <c r="CZ679" s="36"/>
      <c r="DF679" s="36">
        <v>2.0299999999999998E-9</v>
      </c>
      <c r="DG679" s="36">
        <v>5.2465980083700003</v>
      </c>
      <c r="DH679" s="36">
        <v>7586.6815500643997</v>
      </c>
      <c r="DI679" s="30">
        <f t="shared" si="328"/>
        <v>1.2921643683765497E-9</v>
      </c>
      <c r="DJ679" s="30">
        <f t="shared" si="329"/>
        <v>1.2925547815350241E-9</v>
      </c>
      <c r="DK679" s="30">
        <f t="shared" si="330"/>
        <v>1.2925547649334879E-9</v>
      </c>
      <c r="DL679" s="30">
        <f t="shared" si="331"/>
        <v>1.2925547649341888E-9</v>
      </c>
      <c r="DN679" s="36"/>
      <c r="DO679" s="36"/>
      <c r="DP679" s="36"/>
      <c r="DV679" s="36"/>
      <c r="DW679" s="36"/>
      <c r="DX679" s="36"/>
      <c r="ED679" s="36"/>
      <c r="EE679" s="36"/>
      <c r="EF679" s="36"/>
      <c r="EL679" s="36"/>
      <c r="EM679" s="36"/>
      <c r="EN679" s="36"/>
      <c r="ET679" s="36"/>
      <c r="EU679" s="36"/>
      <c r="EV679" s="36"/>
    </row>
    <row r="680" spans="14:152" s="30" customFormat="1" ht="12.75">
      <c r="N680" s="36">
        <v>2.7200000000000001E-9</v>
      </c>
      <c r="O680" s="36">
        <v>1.70373580224</v>
      </c>
      <c r="P680" s="36">
        <v>3742.2845484569998</v>
      </c>
      <c r="Q680" s="30">
        <f t="shared" si="320"/>
        <v>2.6678798970601993E-9</v>
      </c>
      <c r="R680" s="30">
        <f t="shared" si="321"/>
        <v>2.6678146877241707E-9</v>
      </c>
      <c r="S680" s="30">
        <f t="shared" si="322"/>
        <v>2.6678146904982094E-9</v>
      </c>
      <c r="T680" s="30">
        <f t="shared" si="323"/>
        <v>2.6678146904980923E-9</v>
      </c>
      <c r="V680" s="36">
        <v>2.5000000000000002E-10</v>
      </c>
      <c r="W680" s="36">
        <v>0.31303295412999999</v>
      </c>
      <c r="X680" s="36">
        <v>6571.0185321802001</v>
      </c>
      <c r="Y680" s="30">
        <f t="shared" si="324"/>
        <v>-1.9641265964892731E-12</v>
      </c>
      <c r="Z680" s="30">
        <f t="shared" si="325"/>
        <v>-1.9101274885247833E-12</v>
      </c>
      <c r="AA680" s="30">
        <f t="shared" si="326"/>
        <v>-1.9101297849656227E-12</v>
      </c>
      <c r="AB680" s="30">
        <f t="shared" si="327"/>
        <v>-1.9101297848679262E-12</v>
      </c>
      <c r="AD680" s="36"/>
      <c r="AE680" s="36"/>
      <c r="AF680" s="36"/>
      <c r="AL680" s="36"/>
      <c r="AM680" s="36"/>
      <c r="AN680" s="36"/>
      <c r="AT680" s="36"/>
      <c r="AU680" s="36"/>
      <c r="AV680" s="36"/>
      <c r="BB680" s="36"/>
      <c r="BC680" s="36"/>
      <c r="BD680" s="36"/>
      <c r="BJ680" s="36"/>
      <c r="BK680" s="36"/>
      <c r="BL680" s="36"/>
      <c r="BR680" s="36"/>
      <c r="BS680" s="36"/>
      <c r="BT680" s="36"/>
      <c r="BZ680" s="36"/>
      <c r="CA680" s="36"/>
      <c r="CB680" s="36"/>
      <c r="CH680" s="36"/>
      <c r="CI680" s="36"/>
      <c r="CJ680" s="36"/>
      <c r="CP680" s="36"/>
      <c r="CQ680" s="36"/>
      <c r="CR680" s="36"/>
      <c r="CX680" s="36"/>
      <c r="CY680" s="36"/>
      <c r="CZ680" s="36"/>
      <c r="DF680" s="36">
        <v>1.8300000000000001E-9</v>
      </c>
      <c r="DG680" s="36">
        <v>5.2382653345500003</v>
      </c>
      <c r="DH680" s="36">
        <v>6578.1320791810003</v>
      </c>
      <c r="DI680" s="30">
        <f t="shared" si="328"/>
        <v>1.8000202479622319E-9</v>
      </c>
      <c r="DJ680" s="30">
        <f t="shared" si="329"/>
        <v>1.8000915401213513E-9</v>
      </c>
      <c r="DK680" s="30">
        <f t="shared" si="330"/>
        <v>1.8000915370912733E-9</v>
      </c>
      <c r="DL680" s="30">
        <f t="shared" si="331"/>
        <v>1.8000915370914022E-9</v>
      </c>
      <c r="DN680" s="36"/>
      <c r="DO680" s="36"/>
      <c r="DP680" s="36"/>
      <c r="DV680" s="36"/>
      <c r="DW680" s="36"/>
      <c r="DX680" s="36"/>
      <c r="ED680" s="36"/>
      <c r="EE680" s="36"/>
      <c r="EF680" s="36"/>
      <c r="EL680" s="36"/>
      <c r="EM680" s="36"/>
      <c r="EN680" s="36"/>
      <c r="ET680" s="36"/>
      <c r="EU680" s="36"/>
      <c r="EV680" s="36"/>
    </row>
    <row r="681" spans="14:152" s="30" customFormat="1" ht="12.75">
      <c r="N681" s="36">
        <v>2.9400000000000002E-9</v>
      </c>
      <c r="O681" s="36">
        <v>0.16019381972999999</v>
      </c>
      <c r="P681" s="36">
        <v>6670.5881880498</v>
      </c>
      <c r="Q681" s="30">
        <f t="shared" si="320"/>
        <v>1.8873667952971611E-9</v>
      </c>
      <c r="R681" s="30">
        <f t="shared" si="321"/>
        <v>1.8878610432326957E-9</v>
      </c>
      <c r="S681" s="30">
        <f t="shared" si="322"/>
        <v>1.8878610222155852E-9</v>
      </c>
      <c r="T681" s="30">
        <f t="shared" si="323"/>
        <v>1.8878610222164657E-9</v>
      </c>
      <c r="V681" s="36">
        <v>3.1000000000000002E-10</v>
      </c>
      <c r="W681" s="36">
        <v>4.2907684162699997</v>
      </c>
      <c r="X681" s="36">
        <v>10020.8569590312</v>
      </c>
      <c r="Y681" s="30">
        <f t="shared" si="324"/>
        <v>1.6615542496932327E-10</v>
      </c>
      <c r="Z681" s="30">
        <f t="shared" si="325"/>
        <v>1.6606920689846282E-10</v>
      </c>
      <c r="AA681" s="30">
        <f t="shared" si="326"/>
        <v>1.6606921056547292E-10</v>
      </c>
      <c r="AB681" s="30">
        <f t="shared" si="327"/>
        <v>1.6606921056531852E-10</v>
      </c>
      <c r="AD681" s="36"/>
      <c r="AE681" s="36"/>
      <c r="AF681" s="36"/>
      <c r="AL681" s="36"/>
      <c r="AM681" s="36"/>
      <c r="AN681" s="36"/>
      <c r="AT681" s="36"/>
      <c r="AU681" s="36"/>
      <c r="AV681" s="36"/>
      <c r="BB681" s="36"/>
      <c r="BC681" s="36"/>
      <c r="BD681" s="36"/>
      <c r="BJ681" s="36"/>
      <c r="BK681" s="36"/>
      <c r="BL681" s="36"/>
      <c r="BR681" s="36"/>
      <c r="BS681" s="36"/>
      <c r="BT681" s="36"/>
      <c r="BZ681" s="36"/>
      <c r="CA681" s="36"/>
      <c r="CB681" s="36"/>
      <c r="CH681" s="36"/>
      <c r="CI681" s="36"/>
      <c r="CJ681" s="36"/>
      <c r="CP681" s="36"/>
      <c r="CQ681" s="36"/>
      <c r="CR681" s="36"/>
      <c r="CX681" s="36"/>
      <c r="CY681" s="36"/>
      <c r="CZ681" s="36"/>
      <c r="DF681" s="36">
        <v>2.0700000000000001E-9</v>
      </c>
      <c r="DG681" s="36">
        <v>0.88292186427999997</v>
      </c>
      <c r="DH681" s="36">
        <v>10156.9023601348</v>
      </c>
      <c r="DI681" s="30">
        <f t="shared" si="328"/>
        <v>9.0948841138063649E-10</v>
      </c>
      <c r="DJ681" s="30">
        <f t="shared" si="329"/>
        <v>9.1010920654043235E-10</v>
      </c>
      <c r="DK681" s="30">
        <f t="shared" si="330"/>
        <v>9.1010918014181478E-10</v>
      </c>
      <c r="DL681" s="30">
        <f t="shared" si="331"/>
        <v>9.1010918014292444E-10</v>
      </c>
      <c r="DN681" s="36"/>
      <c r="DO681" s="36"/>
      <c r="DP681" s="36"/>
      <c r="DV681" s="36"/>
      <c r="DW681" s="36"/>
      <c r="DX681" s="36"/>
      <c r="ED681" s="36"/>
      <c r="EE681" s="36"/>
      <c r="EF681" s="36"/>
      <c r="EL681" s="36"/>
      <c r="EM681" s="36"/>
      <c r="EN681" s="36"/>
      <c r="ET681" s="36"/>
      <c r="EU681" s="36"/>
      <c r="EV681" s="36"/>
    </row>
    <row r="682" spans="14:152" s="30" customFormat="1" ht="12.75">
      <c r="N682" s="36">
        <v>2.64E-9</v>
      </c>
      <c r="O682" s="36">
        <v>2.0796757614799999</v>
      </c>
      <c r="P682" s="36">
        <v>3735.2383117590002</v>
      </c>
      <c r="Q682" s="30">
        <f t="shared" si="320"/>
        <v>2.5769841195388076E-9</v>
      </c>
      <c r="R682" s="30">
        <f t="shared" si="321"/>
        <v>2.577054501303207E-9</v>
      </c>
      <c r="S682" s="30">
        <f t="shared" si="322"/>
        <v>2.577054498310882E-9</v>
      </c>
      <c r="T682" s="30">
        <f t="shared" si="323"/>
        <v>2.5770544983110085E-9</v>
      </c>
      <c r="V682" s="36">
        <v>2.5999999999999998E-10</v>
      </c>
      <c r="W682" s="36">
        <v>2.2242736005800001</v>
      </c>
      <c r="X682" s="36">
        <v>10050.286467567201</v>
      </c>
      <c r="Y682" s="30">
        <f t="shared" si="324"/>
        <v>-2.5887164955064351E-10</v>
      </c>
      <c r="Z682" s="30">
        <f t="shared" si="325"/>
        <v>-2.5886364154855842E-10</v>
      </c>
      <c r="AA682" s="30">
        <f t="shared" si="326"/>
        <v>-2.5886364188971836E-10</v>
      </c>
      <c r="AB682" s="30">
        <f t="shared" si="327"/>
        <v>-2.5886364188970404E-10</v>
      </c>
      <c r="AD682" s="36"/>
      <c r="AE682" s="36"/>
      <c r="AF682" s="36"/>
      <c r="AL682" s="36"/>
      <c r="AM682" s="36"/>
      <c r="AN682" s="36"/>
      <c r="AT682" s="36"/>
      <c r="AU682" s="36"/>
      <c r="AV682" s="36"/>
      <c r="BB682" s="36"/>
      <c r="BC682" s="36"/>
      <c r="BD682" s="36"/>
      <c r="BJ682" s="36"/>
      <c r="BK682" s="36"/>
      <c r="BL682" s="36"/>
      <c r="BR682" s="36"/>
      <c r="BS682" s="36"/>
      <c r="BT682" s="36"/>
      <c r="BZ682" s="36"/>
      <c r="CA682" s="36"/>
      <c r="CB682" s="36"/>
      <c r="CH682" s="36"/>
      <c r="CI682" s="36"/>
      <c r="CJ682" s="36"/>
      <c r="CP682" s="36"/>
      <c r="CQ682" s="36"/>
      <c r="CR682" s="36"/>
      <c r="CX682" s="36"/>
      <c r="CY682" s="36"/>
      <c r="CZ682" s="36"/>
      <c r="DF682" s="36">
        <v>2.3199999999999998E-9</v>
      </c>
      <c r="DG682" s="36">
        <v>0.75375986797000005</v>
      </c>
      <c r="DH682" s="36">
        <v>3232.9489027611999</v>
      </c>
      <c r="DI682" s="30">
        <f t="shared" si="328"/>
        <v>-2.4822398955767839E-10</v>
      </c>
      <c r="DJ682" s="30">
        <f t="shared" si="329"/>
        <v>-2.4797884847730928E-10</v>
      </c>
      <c r="DK682" s="30">
        <f t="shared" si="330"/>
        <v>-2.4797885890256955E-10</v>
      </c>
      <c r="DL682" s="30">
        <f t="shared" si="331"/>
        <v>-2.4797885890212701E-10</v>
      </c>
      <c r="DN682" s="36"/>
      <c r="DO682" s="36"/>
      <c r="DP682" s="36"/>
      <c r="DV682" s="36"/>
      <c r="DW682" s="36"/>
      <c r="DX682" s="36"/>
      <c r="ED682" s="36"/>
      <c r="EE682" s="36"/>
      <c r="EF682" s="36"/>
      <c r="EL682" s="36"/>
      <c r="EM682" s="36"/>
      <c r="EN682" s="36"/>
      <c r="ET682" s="36"/>
      <c r="EU682" s="36"/>
      <c r="EV682" s="36"/>
    </row>
    <row r="683" spans="14:152" s="30" customFormat="1" ht="12.75">
      <c r="N683" s="36">
        <v>2.6200000000000001E-9</v>
      </c>
      <c r="O683" s="36">
        <v>4.4943712040500001</v>
      </c>
      <c r="P683" s="36">
        <v>6887.4104018367998</v>
      </c>
      <c r="Q683" s="30">
        <f t="shared" si="320"/>
        <v>-1.7011499894954546E-9</v>
      </c>
      <c r="R683" s="30">
        <f t="shared" si="321"/>
        <v>-1.7016010791750042E-9</v>
      </c>
      <c r="S683" s="30">
        <f t="shared" si="322"/>
        <v>-1.7016010599932061E-9</v>
      </c>
      <c r="T683" s="30">
        <f t="shared" si="323"/>
        <v>-1.7016010599940273E-9</v>
      </c>
      <c r="V683" s="36">
        <v>2.5000000000000002E-10</v>
      </c>
      <c r="W683" s="36">
        <v>0.67881122438999997</v>
      </c>
      <c r="X683" s="36">
        <v>23937.856389740999</v>
      </c>
      <c r="Y683" s="30">
        <f t="shared" si="324"/>
        <v>2.4876375389882977E-10</v>
      </c>
      <c r="Z683" s="30">
        <f t="shared" si="325"/>
        <v>2.4874413744575188E-10</v>
      </c>
      <c r="AA683" s="30">
        <f t="shared" si="326"/>
        <v>2.4874413828326263E-10</v>
      </c>
      <c r="AB683" s="30">
        <f t="shared" si="327"/>
        <v>2.4874413828322779E-10</v>
      </c>
      <c r="AD683" s="36"/>
      <c r="AE683" s="36"/>
      <c r="AF683" s="36"/>
      <c r="AL683" s="36"/>
      <c r="AM683" s="36"/>
      <c r="AN683" s="36"/>
      <c r="AT683" s="36"/>
      <c r="AU683" s="36"/>
      <c r="AV683" s="36"/>
      <c r="BB683" s="36"/>
      <c r="BC683" s="36"/>
      <c r="BD683" s="36"/>
      <c r="BJ683" s="36"/>
      <c r="BK683" s="36"/>
      <c r="BL683" s="36"/>
      <c r="BR683" s="36"/>
      <c r="BS683" s="36"/>
      <c r="BT683" s="36"/>
      <c r="BZ683" s="36"/>
      <c r="CA683" s="36"/>
      <c r="CB683" s="36"/>
      <c r="CH683" s="36"/>
      <c r="CI683" s="36"/>
      <c r="CJ683" s="36"/>
      <c r="CP683" s="36"/>
      <c r="CQ683" s="36"/>
      <c r="CR683" s="36"/>
      <c r="CX683" s="36"/>
      <c r="CY683" s="36"/>
      <c r="CZ683" s="36"/>
      <c r="DF683" s="36">
        <v>1.79E-9</v>
      </c>
      <c r="DG683" s="36">
        <v>5.8979415180199997</v>
      </c>
      <c r="DH683" s="36">
        <v>4452.2546718018002</v>
      </c>
      <c r="DI683" s="30">
        <f t="shared" si="328"/>
        <v>1.7865998239941903E-9</v>
      </c>
      <c r="DJ683" s="30">
        <f t="shared" si="329"/>
        <v>1.7866159444609858E-9</v>
      </c>
      <c r="DK683" s="30">
        <f t="shared" si="330"/>
        <v>1.7866159437762384E-9</v>
      </c>
      <c r="DL683" s="30">
        <f t="shared" si="331"/>
        <v>1.7866159437762674E-9</v>
      </c>
      <c r="DN683" s="36"/>
      <c r="DO683" s="36"/>
      <c r="DP683" s="36"/>
      <c r="DV683" s="36"/>
      <c r="DW683" s="36"/>
      <c r="DX683" s="36"/>
      <c r="ED683" s="36"/>
      <c r="EE683" s="36"/>
      <c r="EF683" s="36"/>
      <c r="EL683" s="36"/>
      <c r="EM683" s="36"/>
      <c r="EN683" s="36"/>
      <c r="ET683" s="36"/>
      <c r="EU683" s="36"/>
      <c r="EV683" s="36"/>
    </row>
    <row r="684" spans="14:152" s="30" customFormat="1" ht="12.75">
      <c r="N684" s="36">
        <v>3.0699999999999999E-9</v>
      </c>
      <c r="O684" s="36">
        <v>3.0337597780099999</v>
      </c>
      <c r="P684" s="36">
        <v>6660.8695340007998</v>
      </c>
      <c r="Q684" s="30">
        <f t="shared" si="320"/>
        <v>-2.4260257669610167E-9</v>
      </c>
      <c r="R684" s="30">
        <f t="shared" si="321"/>
        <v>-2.4264376322154752E-9</v>
      </c>
      <c r="S684" s="30">
        <f t="shared" si="322"/>
        <v>-2.4264376147024209E-9</v>
      </c>
      <c r="T684" s="30">
        <f t="shared" si="323"/>
        <v>-2.4264376147031563E-9</v>
      </c>
      <c r="V684" s="36">
        <v>3.1000000000000002E-10</v>
      </c>
      <c r="W684" s="36">
        <v>1.7289909351099999</v>
      </c>
      <c r="X684" s="36">
        <v>13745.346239022399</v>
      </c>
      <c r="Y684" s="30">
        <f t="shared" si="324"/>
        <v>1.8900090065329747E-10</v>
      </c>
      <c r="Z684" s="30">
        <f t="shared" si="325"/>
        <v>1.891119072664523E-10</v>
      </c>
      <c r="AA684" s="30">
        <f t="shared" si="326"/>
        <v>1.8911190254645682E-10</v>
      </c>
      <c r="AB684" s="30">
        <f t="shared" si="327"/>
        <v>1.8911190254665578E-10</v>
      </c>
      <c r="AD684" s="36"/>
      <c r="AE684" s="36"/>
      <c r="AF684" s="36"/>
      <c r="AL684" s="36"/>
      <c r="AM684" s="36"/>
      <c r="AN684" s="36"/>
      <c r="AT684" s="36"/>
      <c r="AU684" s="36"/>
      <c r="AV684" s="36"/>
      <c r="BB684" s="36"/>
      <c r="BC684" s="36"/>
      <c r="BD684" s="36"/>
      <c r="BJ684" s="36"/>
      <c r="BK684" s="36"/>
      <c r="BL684" s="36"/>
      <c r="BR684" s="36"/>
      <c r="BS684" s="36"/>
      <c r="BT684" s="36"/>
      <c r="BZ684" s="36"/>
      <c r="CA684" s="36"/>
      <c r="CB684" s="36"/>
      <c r="CH684" s="36"/>
      <c r="CI684" s="36"/>
      <c r="CJ684" s="36"/>
      <c r="CP684" s="36"/>
      <c r="CQ684" s="36"/>
      <c r="CR684" s="36"/>
      <c r="CX684" s="36"/>
      <c r="CY684" s="36"/>
      <c r="CZ684" s="36"/>
      <c r="DF684" s="36">
        <v>1.7700000000000001E-9</v>
      </c>
      <c r="DG684" s="36">
        <v>6.1622362915500002</v>
      </c>
      <c r="DH684" s="36">
        <v>3547.3131639963999</v>
      </c>
      <c r="DI684" s="30">
        <f t="shared" si="328"/>
        <v>1.04431090232222E-9</v>
      </c>
      <c r="DJ684" s="30">
        <f t="shared" si="329"/>
        <v>1.0441442519485465E-9</v>
      </c>
      <c r="DK684" s="30">
        <f t="shared" si="330"/>
        <v>1.0441442590360443E-9</v>
      </c>
      <c r="DL684" s="30">
        <f t="shared" si="331"/>
        <v>1.0441442590357448E-9</v>
      </c>
      <c r="DN684" s="36"/>
      <c r="DO684" s="36"/>
      <c r="DP684" s="36"/>
      <c r="DV684" s="36"/>
      <c r="DW684" s="36"/>
      <c r="DX684" s="36"/>
      <c r="ED684" s="36"/>
      <c r="EE684" s="36"/>
      <c r="EF684" s="36"/>
      <c r="EL684" s="36"/>
      <c r="EM684" s="36"/>
      <c r="EN684" s="36"/>
      <c r="ET684" s="36"/>
      <c r="EU684" s="36"/>
      <c r="EV684" s="36"/>
    </row>
    <row r="685" spans="14:152" s="30" customFormat="1" ht="12.75">
      <c r="N685" s="36">
        <v>2.7999999999999998E-9</v>
      </c>
      <c r="O685" s="36">
        <v>0.47728086796000002</v>
      </c>
      <c r="P685" s="36">
        <v>5401.4302807716003</v>
      </c>
      <c r="Q685" s="30">
        <f t="shared" si="320"/>
        <v>-1.0224009724108879E-9</v>
      </c>
      <c r="R685" s="30">
        <f t="shared" si="321"/>
        <v>-1.0219381271281733E-9</v>
      </c>
      <c r="S685" s="30">
        <f t="shared" si="322"/>
        <v>-1.0219381468124385E-9</v>
      </c>
      <c r="T685" s="30">
        <f t="shared" si="323"/>
        <v>-1.0219381468116143E-9</v>
      </c>
      <c r="V685" s="36">
        <v>2.4E-10</v>
      </c>
      <c r="W685" s="36">
        <v>0.20355912395</v>
      </c>
      <c r="X685" s="36">
        <v>3229.4257844121998</v>
      </c>
      <c r="Y685" s="30">
        <f t="shared" si="324"/>
        <v>9.8621958905025828E-11</v>
      </c>
      <c r="Z685" s="30">
        <f t="shared" si="325"/>
        <v>9.8645185758458379E-11</v>
      </c>
      <c r="AA685" s="30">
        <f t="shared" si="326"/>
        <v>9.8645184770705233E-11</v>
      </c>
      <c r="AB685" s="30">
        <f t="shared" si="327"/>
        <v>9.8645184770747212E-11</v>
      </c>
      <c r="AD685" s="36"/>
      <c r="AE685" s="36"/>
      <c r="AF685" s="36"/>
      <c r="AL685" s="36"/>
      <c r="AM685" s="36"/>
      <c r="AN685" s="36"/>
      <c r="AT685" s="36"/>
      <c r="AU685" s="36"/>
      <c r="AV685" s="36"/>
      <c r="BB685" s="36"/>
      <c r="BC685" s="36"/>
      <c r="BD685" s="36"/>
      <c r="BJ685" s="36"/>
      <c r="BK685" s="36"/>
      <c r="BL685" s="36"/>
      <c r="BR685" s="36"/>
      <c r="BS685" s="36"/>
      <c r="BT685" s="36"/>
      <c r="BZ685" s="36"/>
      <c r="CA685" s="36"/>
      <c r="CB685" s="36"/>
      <c r="CH685" s="36"/>
      <c r="CI685" s="36"/>
      <c r="CJ685" s="36"/>
      <c r="CP685" s="36"/>
      <c r="CQ685" s="36"/>
      <c r="CR685" s="36"/>
      <c r="CX685" s="36"/>
      <c r="CY685" s="36"/>
      <c r="CZ685" s="36"/>
      <c r="DF685" s="36">
        <v>1.7700000000000001E-9</v>
      </c>
      <c r="DG685" s="36">
        <v>0.1929289803</v>
      </c>
      <c r="DH685" s="36">
        <v>401.67212175719999</v>
      </c>
      <c r="DI685" s="30">
        <f t="shared" si="328"/>
        <v>-7.9113660127519298E-10</v>
      </c>
      <c r="DJ685" s="30">
        <f t="shared" si="329"/>
        <v>-7.9115750745096732E-10</v>
      </c>
      <c r="DK685" s="30">
        <f t="shared" si="330"/>
        <v>-7.9115750656188557E-10</v>
      </c>
      <c r="DL685" s="30">
        <f t="shared" si="331"/>
        <v>-7.9115750656192362E-10</v>
      </c>
      <c r="DN685" s="36"/>
      <c r="DO685" s="36"/>
      <c r="DP685" s="36"/>
      <c r="DV685" s="36"/>
      <c r="DW685" s="36"/>
      <c r="DX685" s="36"/>
      <c r="ED685" s="36"/>
      <c r="EE685" s="36"/>
      <c r="EF685" s="36"/>
      <c r="EL685" s="36"/>
      <c r="EM685" s="36"/>
      <c r="EN685" s="36"/>
      <c r="ET685" s="36"/>
      <c r="EU685" s="36"/>
      <c r="EV685" s="36"/>
    </row>
    <row r="686" spans="14:152" s="30" customFormat="1" ht="12.75">
      <c r="N686" s="36">
        <v>2.6799999999999998E-9</v>
      </c>
      <c r="O686" s="36">
        <v>0.46331887242000003</v>
      </c>
      <c r="P686" s="36">
        <v>6578.1320791810003</v>
      </c>
      <c r="Q686" s="30">
        <f t="shared" si="320"/>
        <v>-3.1737196147477287E-10</v>
      </c>
      <c r="R686" s="30">
        <f t="shared" si="321"/>
        <v>-3.1679651742155839E-10</v>
      </c>
      <c r="S686" s="30">
        <f t="shared" si="322"/>
        <v>-3.1679654189399211E-10</v>
      </c>
      <c r="T686" s="30">
        <f t="shared" si="323"/>
        <v>-3.1679654189295214E-10</v>
      </c>
      <c r="V686" s="36">
        <v>3.1999999999999998E-10</v>
      </c>
      <c r="W686" s="36">
        <v>3.3719563110899999</v>
      </c>
      <c r="X686" s="36">
        <v>2284.7536148596</v>
      </c>
      <c r="Y686" s="30">
        <f t="shared" si="324"/>
        <v>-3.173513671374187E-10</v>
      </c>
      <c r="Z686" s="30">
        <f t="shared" si="325"/>
        <v>-3.1735445203430593E-10</v>
      </c>
      <c r="AA686" s="30">
        <f t="shared" si="326"/>
        <v>-3.1735445190315142E-10</v>
      </c>
      <c r="AB686" s="30">
        <f t="shared" si="327"/>
        <v>-3.1735445190315696E-10</v>
      </c>
      <c r="AD686" s="36"/>
      <c r="AE686" s="36"/>
      <c r="AF686" s="36"/>
      <c r="AL686" s="36"/>
      <c r="AM686" s="36"/>
      <c r="AN686" s="36"/>
      <c r="AT686" s="36"/>
      <c r="AU686" s="36"/>
      <c r="AV686" s="36"/>
      <c r="BB686" s="36"/>
      <c r="BC686" s="36"/>
      <c r="BD686" s="36"/>
      <c r="BJ686" s="36"/>
      <c r="BK686" s="36"/>
      <c r="BL686" s="36"/>
      <c r="BR686" s="36"/>
      <c r="BS686" s="36"/>
      <c r="BT686" s="36"/>
      <c r="BZ686" s="36"/>
      <c r="CA686" s="36"/>
      <c r="CB686" s="36"/>
      <c r="CH686" s="36"/>
      <c r="CI686" s="36"/>
      <c r="CJ686" s="36"/>
      <c r="CP686" s="36"/>
      <c r="CQ686" s="36"/>
      <c r="CR686" s="36"/>
      <c r="CX686" s="36"/>
      <c r="CY686" s="36"/>
      <c r="CZ686" s="36"/>
      <c r="DF686" s="36">
        <v>1.73E-9</v>
      </c>
      <c r="DG686" s="36">
        <v>3.8981406409999999</v>
      </c>
      <c r="DH686" s="36">
        <v>6019.9919266185998</v>
      </c>
      <c r="DI686" s="30">
        <f t="shared" si="328"/>
        <v>-6.1749998126812216E-10</v>
      </c>
      <c r="DJ686" s="30">
        <f t="shared" si="329"/>
        <v>-6.1718017125223178E-10</v>
      </c>
      <c r="DK686" s="30">
        <f t="shared" si="330"/>
        <v>-6.1718018485341877E-10</v>
      </c>
      <c r="DL686" s="30">
        <f t="shared" si="331"/>
        <v>-6.171801848528446E-10</v>
      </c>
      <c r="DN686" s="36"/>
      <c r="DO686" s="36"/>
      <c r="DP686" s="36"/>
      <c r="DV686" s="36"/>
      <c r="DW686" s="36"/>
      <c r="DX686" s="36"/>
      <c r="ED686" s="36"/>
      <c r="EE686" s="36"/>
      <c r="EF686" s="36"/>
      <c r="EL686" s="36"/>
      <c r="EM686" s="36"/>
      <c r="EN686" s="36"/>
      <c r="ET686" s="36"/>
      <c r="EU686" s="36"/>
      <c r="EV686" s="36"/>
    </row>
    <row r="687" spans="14:152" s="30" customFormat="1" ht="12.75">
      <c r="N687" s="36">
        <v>3.12E-9</v>
      </c>
      <c r="O687" s="36">
        <v>3.62016422039</v>
      </c>
      <c r="P687" s="36">
        <v>255.970376372</v>
      </c>
      <c r="Q687" s="30">
        <f t="shared" si="320"/>
        <v>-1.838437832457489E-9</v>
      </c>
      <c r="R687" s="30">
        <f t="shared" si="321"/>
        <v>-1.8384166215017147E-9</v>
      </c>
      <c r="S687" s="30">
        <f t="shared" si="322"/>
        <v>-1.8384166224037622E-9</v>
      </c>
      <c r="T687" s="30">
        <f t="shared" si="323"/>
        <v>-1.8384166224037242E-9</v>
      </c>
      <c r="V687" s="36"/>
      <c r="W687" s="36"/>
      <c r="X687" s="36"/>
      <c r="AD687" s="36"/>
      <c r="AE687" s="36"/>
      <c r="AF687" s="36"/>
      <c r="AL687" s="36"/>
      <c r="AM687" s="36"/>
      <c r="AN687" s="36"/>
      <c r="AT687" s="36"/>
      <c r="AU687" s="36"/>
      <c r="AV687" s="36"/>
      <c r="BB687" s="36"/>
      <c r="BC687" s="36"/>
      <c r="BD687" s="36"/>
      <c r="BJ687" s="36"/>
      <c r="BK687" s="36"/>
      <c r="BL687" s="36"/>
      <c r="BR687" s="36"/>
      <c r="BS687" s="36"/>
      <c r="BT687" s="36"/>
      <c r="BZ687" s="36"/>
      <c r="CA687" s="36"/>
      <c r="CB687" s="36"/>
      <c r="CH687" s="36"/>
      <c r="CI687" s="36"/>
      <c r="CJ687" s="36"/>
      <c r="CP687" s="36"/>
      <c r="CQ687" s="36"/>
      <c r="CR687" s="36"/>
      <c r="CX687" s="36"/>
      <c r="CY687" s="36"/>
      <c r="CZ687" s="36"/>
      <c r="DF687" s="36">
        <v>1.7200000000000001E-9</v>
      </c>
      <c r="DG687" s="36">
        <v>2.4293358666599998</v>
      </c>
      <c r="DH687" s="36">
        <v>6944.3087767724001</v>
      </c>
      <c r="DI687" s="30">
        <f t="shared" si="328"/>
        <v>-9.3563919481709139E-11</v>
      </c>
      <c r="DJ687" s="30">
        <f t="shared" si="329"/>
        <v>-9.3171867568950863E-11</v>
      </c>
      <c r="DK687" s="30">
        <f t="shared" si="330"/>
        <v>-9.3171884241980277E-11</v>
      </c>
      <c r="DL687" s="30">
        <f t="shared" si="331"/>
        <v>-9.3171884241272482E-11</v>
      </c>
      <c r="DN687" s="36"/>
      <c r="DO687" s="36"/>
      <c r="DP687" s="36"/>
      <c r="DV687" s="36"/>
      <c r="DW687" s="36"/>
      <c r="DX687" s="36"/>
      <c r="ED687" s="36"/>
      <c r="EE687" s="36"/>
      <c r="EF687" s="36"/>
      <c r="EL687" s="36"/>
      <c r="EM687" s="36"/>
      <c r="EN687" s="36"/>
      <c r="ET687" s="36"/>
      <c r="EU687" s="36"/>
      <c r="EV687" s="36"/>
    </row>
    <row r="688" spans="14:152" s="30" customFormat="1" ht="12.75">
      <c r="N688" s="36">
        <v>2.7799999999999999E-9</v>
      </c>
      <c r="O688" s="36">
        <v>5.6203297282199998</v>
      </c>
      <c r="P688" s="36">
        <v>3378.7454623376002</v>
      </c>
      <c r="Q688" s="30">
        <f t="shared" si="320"/>
        <v>2.3743659960208935E-9</v>
      </c>
      <c r="R688" s="30">
        <f t="shared" si="321"/>
        <v>2.3742053844598352E-9</v>
      </c>
      <c r="S688" s="30">
        <f t="shared" si="322"/>
        <v>2.3742053912908436E-9</v>
      </c>
      <c r="T688" s="30">
        <f t="shared" si="323"/>
        <v>2.3742053912905558E-9</v>
      </c>
      <c r="V688" s="36"/>
      <c r="W688" s="36"/>
      <c r="X688" s="36"/>
      <c r="AD688" s="36"/>
      <c r="AE688" s="36"/>
      <c r="AF688" s="36"/>
      <c r="AL688" s="36"/>
      <c r="AM688" s="36"/>
      <c r="AN688" s="36"/>
      <c r="AT688" s="36"/>
      <c r="AU688" s="36"/>
      <c r="AV688" s="36"/>
      <c r="BB688" s="36"/>
      <c r="BC688" s="36"/>
      <c r="BD688" s="36"/>
      <c r="BJ688" s="36"/>
      <c r="BK688" s="36"/>
      <c r="BL688" s="36"/>
      <c r="BR688" s="36"/>
      <c r="BS688" s="36"/>
      <c r="BT688" s="36"/>
      <c r="BZ688" s="36"/>
      <c r="CA688" s="36"/>
      <c r="CB688" s="36"/>
      <c r="CH688" s="36"/>
      <c r="CI688" s="36"/>
      <c r="CJ688" s="36"/>
      <c r="CP688" s="36"/>
      <c r="CQ688" s="36"/>
      <c r="CR688" s="36"/>
      <c r="CX688" s="36"/>
      <c r="CY688" s="36"/>
      <c r="CZ688" s="36"/>
      <c r="DF688" s="36">
        <v>2.0099999999999999E-9</v>
      </c>
      <c r="DG688" s="36">
        <v>6.1839257031499999</v>
      </c>
      <c r="DH688" s="36">
        <v>6947.8318951213996</v>
      </c>
      <c r="DI688" s="30">
        <f t="shared" si="328"/>
        <v>1.2130416723980607E-9</v>
      </c>
      <c r="DJ688" s="30">
        <f t="shared" si="329"/>
        <v>1.2126756020740262E-9</v>
      </c>
      <c r="DK688" s="30">
        <f t="shared" si="330"/>
        <v>1.2126756176433675E-9</v>
      </c>
      <c r="DL688" s="30">
        <f t="shared" si="331"/>
        <v>1.2126756176427068E-9</v>
      </c>
      <c r="DN688" s="36"/>
      <c r="DO688" s="36"/>
      <c r="DP688" s="36"/>
      <c r="DV688" s="36"/>
      <c r="DW688" s="36"/>
      <c r="DX688" s="36"/>
      <c r="ED688" s="36"/>
      <c r="EE688" s="36"/>
      <c r="EF688" s="36"/>
      <c r="EL688" s="36"/>
      <c r="EM688" s="36"/>
      <c r="EN688" s="36"/>
      <c r="ET688" s="36"/>
      <c r="EU688" s="36"/>
      <c r="EV688" s="36"/>
    </row>
    <row r="689" spans="14:152" s="30" customFormat="1" ht="12.75">
      <c r="N689" s="36">
        <v>2.6799999999999998E-9</v>
      </c>
      <c r="O689" s="36">
        <v>2.9752842252599998</v>
      </c>
      <c r="P689" s="36">
        <v>21947.111372700001</v>
      </c>
      <c r="Q689" s="30">
        <f t="shared" si="320"/>
        <v>2.1032289272518491E-9</v>
      </c>
      <c r="R689" s="30">
        <f t="shared" si="321"/>
        <v>2.1044266826964666E-9</v>
      </c>
      <c r="S689" s="30">
        <f t="shared" si="322"/>
        <v>2.1044266317823836E-9</v>
      </c>
      <c r="T689" s="30">
        <f t="shared" si="323"/>
        <v>2.1044266317845533E-9</v>
      </c>
      <c r="V689" s="36"/>
      <c r="W689" s="36"/>
      <c r="X689" s="36"/>
      <c r="AD689" s="36"/>
      <c r="AE689" s="36"/>
      <c r="AF689" s="36"/>
      <c r="AL689" s="36"/>
      <c r="AM689" s="36"/>
      <c r="AN689" s="36"/>
      <c r="AT689" s="36"/>
      <c r="AU689" s="36"/>
      <c r="AV689" s="36"/>
      <c r="BB689" s="36"/>
      <c r="BC689" s="36"/>
      <c r="BD689" s="36"/>
      <c r="BJ689" s="36"/>
      <c r="BK689" s="36"/>
      <c r="BL689" s="36"/>
      <c r="BR689" s="36"/>
      <c r="BS689" s="36"/>
      <c r="BT689" s="36"/>
      <c r="BZ689" s="36"/>
      <c r="CA689" s="36"/>
      <c r="CB689" s="36"/>
      <c r="CH689" s="36"/>
      <c r="CI689" s="36"/>
      <c r="CJ689" s="36"/>
      <c r="CP689" s="36"/>
      <c r="CQ689" s="36"/>
      <c r="CR689" s="36"/>
      <c r="CX689" s="36"/>
      <c r="CY689" s="36"/>
      <c r="CZ689" s="36"/>
      <c r="DF689" s="36">
        <v>1.8300000000000001E-9</v>
      </c>
      <c r="DG689" s="36">
        <v>5.8218957073700004</v>
      </c>
      <c r="DH689" s="36">
        <v>8962.4380962579999</v>
      </c>
      <c r="DI689" s="30">
        <f t="shared" si="328"/>
        <v>1.818676828245391E-9</v>
      </c>
      <c r="DJ689" s="30">
        <f t="shared" si="329"/>
        <v>1.81873663249427E-9</v>
      </c>
      <c r="DK689" s="30">
        <f t="shared" si="330"/>
        <v>1.8187366299543108E-9</v>
      </c>
      <c r="DL689" s="30">
        <f t="shared" si="331"/>
        <v>1.8187366299544175E-9</v>
      </c>
      <c r="DN689" s="36"/>
      <c r="DO689" s="36"/>
      <c r="DP689" s="36"/>
      <c r="DV689" s="36"/>
      <c r="DW689" s="36"/>
      <c r="DX689" s="36"/>
      <c r="ED689" s="36"/>
      <c r="EE689" s="36"/>
      <c r="EF689" s="36"/>
      <c r="EL689" s="36"/>
      <c r="EM689" s="36"/>
      <c r="EN689" s="36"/>
      <c r="ET689" s="36"/>
      <c r="EU689" s="36"/>
      <c r="EV689" s="36"/>
    </row>
    <row r="690" spans="14:152" s="30" customFormat="1" ht="12.75">
      <c r="N690" s="36">
        <v>3.0300000000000001E-9</v>
      </c>
      <c r="O690" s="36">
        <v>2.7194649209200001</v>
      </c>
      <c r="P690" s="36">
        <v>3313.2108706029999</v>
      </c>
      <c r="Q690" s="30">
        <f t="shared" si="320"/>
        <v>-3.0250637781892733E-9</v>
      </c>
      <c r="R690" s="30">
        <f t="shared" si="321"/>
        <v>-3.0250825894836799E-9</v>
      </c>
      <c r="S690" s="30">
        <f t="shared" si="322"/>
        <v>-3.0250825886844485E-9</v>
      </c>
      <c r="T690" s="30">
        <f t="shared" si="323"/>
        <v>-3.0250825886844824E-9</v>
      </c>
      <c r="V690" s="36"/>
      <c r="W690" s="36"/>
      <c r="X690" s="36"/>
      <c r="AD690" s="36"/>
      <c r="AE690" s="36"/>
      <c r="AF690" s="36"/>
      <c r="AL690" s="36"/>
      <c r="AM690" s="36"/>
      <c r="AN690" s="36"/>
      <c r="AT690" s="36"/>
      <c r="AU690" s="36"/>
      <c r="AV690" s="36"/>
      <c r="BB690" s="36"/>
      <c r="BC690" s="36"/>
      <c r="BD690" s="36"/>
      <c r="BJ690" s="36"/>
      <c r="BK690" s="36"/>
      <c r="BL690" s="36"/>
      <c r="BR690" s="36"/>
      <c r="BS690" s="36"/>
      <c r="BT690" s="36"/>
      <c r="BZ690" s="36"/>
      <c r="CA690" s="36"/>
      <c r="CB690" s="36"/>
      <c r="CH690" s="36"/>
      <c r="CI690" s="36"/>
      <c r="CJ690" s="36"/>
      <c r="CP690" s="36"/>
      <c r="CQ690" s="36"/>
      <c r="CR690" s="36"/>
      <c r="CX690" s="36"/>
      <c r="CY690" s="36"/>
      <c r="CZ690" s="36"/>
      <c r="DF690" s="36">
        <v>1.8899999999999999E-9</v>
      </c>
      <c r="DG690" s="36">
        <v>2.71231990816</v>
      </c>
      <c r="DH690" s="36">
        <v>742.99006053259995</v>
      </c>
      <c r="DI690" s="30">
        <f t="shared" si="328"/>
        <v>3.0774003630572462E-10</v>
      </c>
      <c r="DJ690" s="30">
        <f t="shared" si="329"/>
        <v>3.0769449160190954E-10</v>
      </c>
      <c r="DK690" s="30">
        <f t="shared" si="330"/>
        <v>3.0769449353880862E-10</v>
      </c>
      <c r="DL690" s="30">
        <f t="shared" si="331"/>
        <v>3.0769449353872746E-10</v>
      </c>
      <c r="DN690" s="36"/>
      <c r="DO690" s="36"/>
      <c r="DP690" s="36"/>
      <c r="DV690" s="36"/>
      <c r="DW690" s="36"/>
      <c r="DX690" s="36"/>
      <c r="ED690" s="36"/>
      <c r="EE690" s="36"/>
      <c r="EF690" s="36"/>
      <c r="EL690" s="36"/>
      <c r="EM690" s="36"/>
      <c r="EN690" s="36"/>
      <c r="ET690" s="36"/>
      <c r="EU690" s="36"/>
      <c r="EV690" s="36"/>
    </row>
    <row r="691" spans="14:152" s="30" customFormat="1" ht="12.75">
      <c r="N691" s="36">
        <v>2.6299999999999998E-9</v>
      </c>
      <c r="O691" s="36">
        <v>3.8588367133300001</v>
      </c>
      <c r="P691" s="36">
        <v>28628.3362260996</v>
      </c>
      <c r="Q691" s="30">
        <f t="shared" si="320"/>
        <v>-1.5616935690277017E-9</v>
      </c>
      <c r="R691" s="30">
        <f t="shared" si="321"/>
        <v>-1.5597014447093459E-9</v>
      </c>
      <c r="S691" s="30">
        <f t="shared" si="322"/>
        <v>-1.5597015294585066E-9</v>
      </c>
      <c r="T691" s="30">
        <f t="shared" si="323"/>
        <v>-1.5597015294549557E-9</v>
      </c>
      <c r="V691" s="36"/>
      <c r="W691" s="36"/>
      <c r="X691" s="36"/>
      <c r="AD691" s="36"/>
      <c r="AE691" s="36"/>
      <c r="AF691" s="36"/>
      <c r="AL691" s="36"/>
      <c r="AM691" s="36"/>
      <c r="AN691" s="36"/>
      <c r="AT691" s="36"/>
      <c r="AU691" s="36"/>
      <c r="AV691" s="36"/>
      <c r="BB691" s="36"/>
      <c r="BC691" s="36"/>
      <c r="BD691" s="36"/>
      <c r="BJ691" s="36"/>
      <c r="BK691" s="36"/>
      <c r="BL691" s="36"/>
      <c r="BR691" s="36"/>
      <c r="BS691" s="36"/>
      <c r="BT691" s="36"/>
      <c r="BZ691" s="36"/>
      <c r="CA691" s="36"/>
      <c r="CB691" s="36"/>
      <c r="CH691" s="36"/>
      <c r="CI691" s="36"/>
      <c r="CJ691" s="36"/>
      <c r="CP691" s="36"/>
      <c r="CQ691" s="36"/>
      <c r="CR691" s="36"/>
      <c r="CX691" s="36"/>
      <c r="CY691" s="36"/>
      <c r="CZ691" s="36"/>
      <c r="DF691" s="36">
        <v>1.7200000000000001E-9</v>
      </c>
      <c r="DG691" s="36">
        <v>3.8681007105899998</v>
      </c>
      <c r="DH691" s="36">
        <v>10028.9508271002</v>
      </c>
      <c r="DI691" s="30">
        <f t="shared" si="328"/>
        <v>1.6851216419400291E-10</v>
      </c>
      <c r="DJ691" s="30">
        <f t="shared" si="329"/>
        <v>1.6794784665844912E-10</v>
      </c>
      <c r="DK691" s="30">
        <f t="shared" si="330"/>
        <v>1.6794787065776694E-10</v>
      </c>
      <c r="DL691" s="30">
        <f t="shared" si="331"/>
        <v>1.6794787065674527E-10</v>
      </c>
      <c r="DN691" s="36"/>
      <c r="DO691" s="36"/>
      <c r="DP691" s="36"/>
      <c r="DV691" s="36"/>
      <c r="DW691" s="36"/>
      <c r="DX691" s="36"/>
      <c r="ED691" s="36"/>
      <c r="EE691" s="36"/>
      <c r="EF691" s="36"/>
      <c r="EL691" s="36"/>
      <c r="EM691" s="36"/>
      <c r="EN691" s="36"/>
      <c r="ET691" s="36"/>
      <c r="EU691" s="36"/>
      <c r="EV691" s="36"/>
    </row>
    <row r="692" spans="14:152" s="30" customFormat="1" ht="12.75">
      <c r="N692" s="36">
        <v>2.57E-9</v>
      </c>
      <c r="O692" s="36">
        <v>0.25607724431000001</v>
      </c>
      <c r="P692" s="36">
        <v>19146.759266141798</v>
      </c>
      <c r="Q692" s="30">
        <f t="shared" si="320"/>
        <v>1.5780910904555685E-9</v>
      </c>
      <c r="R692" s="30">
        <f t="shared" si="321"/>
        <v>1.5793674583411515E-9</v>
      </c>
      <c r="S692" s="30">
        <f t="shared" si="322"/>
        <v>1.579367404073889E-9</v>
      </c>
      <c r="T692" s="30">
        <f t="shared" si="323"/>
        <v>1.579367404076194E-9</v>
      </c>
      <c r="V692" s="36"/>
      <c r="W692" s="36"/>
      <c r="X692" s="36"/>
      <c r="AD692" s="36"/>
      <c r="AE692" s="36"/>
      <c r="AF692" s="36"/>
      <c r="AL692" s="36"/>
      <c r="AM692" s="36"/>
      <c r="AN692" s="36"/>
      <c r="AT692" s="36"/>
      <c r="AU692" s="36"/>
      <c r="AV692" s="36"/>
      <c r="BB692" s="36"/>
      <c r="BC692" s="36"/>
      <c r="BD692" s="36"/>
      <c r="BJ692" s="36"/>
      <c r="BK692" s="36"/>
      <c r="BL692" s="36"/>
      <c r="BR692" s="36"/>
      <c r="BS692" s="36"/>
      <c r="BT692" s="36"/>
      <c r="BZ692" s="36"/>
      <c r="CA692" s="36"/>
      <c r="CB692" s="36"/>
      <c r="CH692" s="36"/>
      <c r="CI692" s="36"/>
      <c r="CJ692" s="36"/>
      <c r="CP692" s="36"/>
      <c r="CQ692" s="36"/>
      <c r="CR692" s="36"/>
      <c r="CX692" s="36"/>
      <c r="CY692" s="36"/>
      <c r="CZ692" s="36"/>
      <c r="DF692" s="36">
        <v>1.8800000000000001E-9</v>
      </c>
      <c r="DG692" s="36">
        <v>5.2246253094800004</v>
      </c>
      <c r="DH692" s="36">
        <v>2125.8774073792001</v>
      </c>
      <c r="DI692" s="30">
        <f t="shared" si="328"/>
        <v>1.8071620592527243E-9</v>
      </c>
      <c r="DJ692" s="30">
        <f t="shared" si="329"/>
        <v>1.8071258397072751E-9</v>
      </c>
      <c r="DK692" s="30">
        <f t="shared" si="330"/>
        <v>1.8071258412477838E-9</v>
      </c>
      <c r="DL692" s="30">
        <f t="shared" si="331"/>
        <v>1.8071258412477193E-9</v>
      </c>
      <c r="DN692" s="36"/>
      <c r="DO692" s="36"/>
      <c r="DP692" s="36"/>
      <c r="DV692" s="36"/>
      <c r="DW692" s="36"/>
      <c r="DX692" s="36"/>
      <c r="ED692" s="36"/>
      <c r="EE692" s="36"/>
      <c r="EF692" s="36"/>
      <c r="EL692" s="36"/>
      <c r="EM692" s="36"/>
      <c r="EN692" s="36"/>
      <c r="ET692" s="36"/>
      <c r="EU692" s="36"/>
      <c r="EV692" s="36"/>
    </row>
    <row r="693" spans="14:152" s="30" customFormat="1" ht="12.75">
      <c r="N693" s="36">
        <v>2.8200000000000002E-9</v>
      </c>
      <c r="O693" s="36">
        <v>2.29169514758</v>
      </c>
      <c r="P693" s="36">
        <v>2008.557539159</v>
      </c>
      <c r="Q693" s="30">
        <f t="shared" si="320"/>
        <v>-2.3590113062182766E-9</v>
      </c>
      <c r="R693" s="30">
        <f t="shared" si="321"/>
        <v>-2.3591133197721887E-9</v>
      </c>
      <c r="S693" s="30">
        <f t="shared" si="322"/>
        <v>-2.3591133154340425E-9</v>
      </c>
      <c r="T693" s="30">
        <f t="shared" si="323"/>
        <v>-2.3591133154342236E-9</v>
      </c>
      <c r="V693" s="36"/>
      <c r="W693" s="36"/>
      <c r="X693" s="36"/>
      <c r="AD693" s="36"/>
      <c r="AE693" s="36"/>
      <c r="AF693" s="36"/>
      <c r="AL693" s="36"/>
      <c r="AM693" s="36"/>
      <c r="AN693" s="36"/>
      <c r="AT693" s="36"/>
      <c r="AU693" s="36"/>
      <c r="AV693" s="36"/>
      <c r="BB693" s="36"/>
      <c r="BC693" s="36"/>
      <c r="BD693" s="36"/>
      <c r="BJ693" s="36"/>
      <c r="BK693" s="36"/>
      <c r="BL693" s="36"/>
      <c r="BR693" s="36"/>
      <c r="BS693" s="36"/>
      <c r="BT693" s="36"/>
      <c r="BZ693" s="36"/>
      <c r="CA693" s="36"/>
      <c r="CB693" s="36"/>
      <c r="CH693" s="36"/>
      <c r="CI693" s="36"/>
      <c r="CJ693" s="36"/>
      <c r="CP693" s="36"/>
      <c r="CQ693" s="36"/>
      <c r="CR693" s="36"/>
      <c r="CX693" s="36"/>
      <c r="CY693" s="36"/>
      <c r="CZ693" s="36"/>
      <c r="DF693" s="36">
        <v>1.9599999999999998E-9</v>
      </c>
      <c r="DG693" s="36">
        <v>1.8838856989999999</v>
      </c>
      <c r="DH693" s="36">
        <v>5032.7780962021998</v>
      </c>
      <c r="DI693" s="30">
        <f t="shared" si="328"/>
        <v>1.2367237962648176E-9</v>
      </c>
      <c r="DJ693" s="30">
        <f t="shared" si="329"/>
        <v>1.2364722206363121E-9</v>
      </c>
      <c r="DK693" s="30">
        <f t="shared" si="330"/>
        <v>1.2364722313358768E-9</v>
      </c>
      <c r="DL693" s="30">
        <f t="shared" si="331"/>
        <v>1.2364722313354229E-9</v>
      </c>
      <c r="DN693" s="36"/>
      <c r="DO693" s="36"/>
      <c r="DP693" s="36"/>
      <c r="DV693" s="36"/>
      <c r="DW693" s="36"/>
      <c r="DX693" s="36"/>
      <c r="ED693" s="36"/>
      <c r="EE693" s="36"/>
      <c r="EF693" s="36"/>
      <c r="EL693" s="36"/>
      <c r="EM693" s="36"/>
      <c r="EN693" s="36"/>
      <c r="ET693" s="36"/>
      <c r="EU693" s="36"/>
      <c r="EV693" s="36"/>
    </row>
    <row r="694" spans="14:152" s="30" customFormat="1" ht="12.75">
      <c r="N694" s="36">
        <v>3.0100000000000002E-9</v>
      </c>
      <c r="O694" s="36">
        <v>0.83275594654999996</v>
      </c>
      <c r="P694" s="36">
        <v>2806.9893083420998</v>
      </c>
      <c r="Q694" s="30">
        <f t="shared" si="320"/>
        <v>-1.6837252620248663E-9</v>
      </c>
      <c r="R694" s="30">
        <f t="shared" si="321"/>
        <v>-1.6839554749702515E-9</v>
      </c>
      <c r="S694" s="30">
        <f t="shared" si="322"/>
        <v>-1.683955465180211E-9</v>
      </c>
      <c r="T694" s="30">
        <f t="shared" si="323"/>
        <v>-1.6839554651806232E-9</v>
      </c>
      <c r="V694" s="36"/>
      <c r="W694" s="36"/>
      <c r="X694" s="36"/>
      <c r="AD694" s="36"/>
      <c r="AE694" s="36"/>
      <c r="AF694" s="36"/>
      <c r="AL694" s="36"/>
      <c r="AM694" s="36"/>
      <c r="AN694" s="36"/>
      <c r="AT694" s="36"/>
      <c r="AU694" s="36"/>
      <c r="AV694" s="36"/>
      <c r="BB694" s="36"/>
      <c r="BC694" s="36"/>
      <c r="BD694" s="36"/>
      <c r="BJ694" s="36"/>
      <c r="BK694" s="36"/>
      <c r="BL694" s="36"/>
      <c r="BR694" s="36"/>
      <c r="BS694" s="36"/>
      <c r="BT694" s="36"/>
      <c r="BZ694" s="36"/>
      <c r="CA694" s="36"/>
      <c r="CB694" s="36"/>
      <c r="CH694" s="36"/>
      <c r="CI694" s="36"/>
      <c r="CJ694" s="36"/>
      <c r="CP694" s="36"/>
      <c r="CQ694" s="36"/>
      <c r="CR694" s="36"/>
      <c r="CX694" s="36"/>
      <c r="CY694" s="36"/>
      <c r="CZ694" s="36"/>
      <c r="DF694" s="36">
        <v>2.09E-9</v>
      </c>
      <c r="DG694" s="36">
        <v>5.78130707501</v>
      </c>
      <c r="DH694" s="36">
        <v>3343.3639373107999</v>
      </c>
      <c r="DI694" s="30">
        <f t="shared" si="328"/>
        <v>2.0524489428026535E-9</v>
      </c>
      <c r="DJ694" s="30">
        <f t="shared" si="329"/>
        <v>2.0524055842857974E-9</v>
      </c>
      <c r="DK694" s="30">
        <f t="shared" si="330"/>
        <v>2.052405586130248E-9</v>
      </c>
      <c r="DL694" s="30">
        <f t="shared" si="331"/>
        <v>2.0524055861301695E-9</v>
      </c>
      <c r="DN694" s="36"/>
      <c r="DO694" s="36"/>
      <c r="DP694" s="36"/>
      <c r="DV694" s="36"/>
      <c r="DW694" s="36"/>
      <c r="DX694" s="36"/>
      <c r="ED694" s="36"/>
      <c r="EE694" s="36"/>
      <c r="EF694" s="36"/>
      <c r="EL694" s="36"/>
      <c r="EM694" s="36"/>
      <c r="EN694" s="36"/>
      <c r="ET694" s="36"/>
      <c r="EU694" s="36"/>
      <c r="EV694" s="36"/>
    </row>
    <row r="695" spans="14:152" s="30" customFormat="1" ht="12.75">
      <c r="N695" s="36">
        <v>2.64E-9</v>
      </c>
      <c r="O695" s="36">
        <v>3.7863534638799998</v>
      </c>
      <c r="P695" s="36">
        <v>3936.7908007087999</v>
      </c>
      <c r="Q695" s="30">
        <f t="shared" si="320"/>
        <v>1.8239333956081939E-9</v>
      </c>
      <c r="R695" s="30">
        <f t="shared" si="321"/>
        <v>1.8241803769014859E-9</v>
      </c>
      <c r="S695" s="30">
        <f t="shared" si="322"/>
        <v>1.8241803663986727E-9</v>
      </c>
      <c r="T695" s="30">
        <f t="shared" si="323"/>
        <v>1.8241803663991132E-9</v>
      </c>
      <c r="V695" s="36"/>
      <c r="W695" s="36"/>
      <c r="X695" s="36"/>
      <c r="AD695" s="36"/>
      <c r="AE695" s="36"/>
      <c r="AF695" s="36"/>
      <c r="AL695" s="36"/>
      <c r="AM695" s="36"/>
      <c r="AN695" s="36"/>
      <c r="AT695" s="36"/>
      <c r="AU695" s="36"/>
      <c r="AV695" s="36"/>
      <c r="BB695" s="36"/>
      <c r="BC695" s="36"/>
      <c r="BD695" s="36"/>
      <c r="BJ695" s="36"/>
      <c r="BK695" s="36"/>
      <c r="BL695" s="36"/>
      <c r="BR695" s="36"/>
      <c r="BS695" s="36"/>
      <c r="BT695" s="36"/>
      <c r="BZ695" s="36"/>
      <c r="CA695" s="36"/>
      <c r="CB695" s="36"/>
      <c r="CH695" s="36"/>
      <c r="CI695" s="36"/>
      <c r="CJ695" s="36"/>
      <c r="CP695" s="36"/>
      <c r="CQ695" s="36"/>
      <c r="CR695" s="36"/>
      <c r="CX695" s="36"/>
      <c r="CY695" s="36"/>
      <c r="CZ695" s="36"/>
      <c r="DF695" s="36">
        <v>1.67E-9</v>
      </c>
      <c r="DG695" s="36">
        <v>6.2675899229600001</v>
      </c>
      <c r="DH695" s="36">
        <v>15849.865751747</v>
      </c>
      <c r="DI695" s="30">
        <f t="shared" si="328"/>
        <v>1.666110735420666E-9</v>
      </c>
      <c r="DJ695" s="30">
        <f t="shared" si="329"/>
        <v>1.6661698573314062E-9</v>
      </c>
      <c r="DK695" s="30">
        <f t="shared" si="330"/>
        <v>1.6661698548267246E-9</v>
      </c>
      <c r="DL695" s="30">
        <f t="shared" si="331"/>
        <v>1.6661698548268305E-9</v>
      </c>
      <c r="DN695" s="36"/>
      <c r="DO695" s="36"/>
      <c r="DP695" s="36"/>
      <c r="DV695" s="36"/>
      <c r="DW695" s="36"/>
      <c r="DX695" s="36"/>
      <c r="ED695" s="36"/>
      <c r="EE695" s="36"/>
      <c r="EF695" s="36"/>
      <c r="EL695" s="36"/>
      <c r="EM695" s="36"/>
      <c r="EN695" s="36"/>
      <c r="ET695" s="36"/>
      <c r="EU695" s="36"/>
      <c r="EV695" s="36"/>
    </row>
    <row r="696" spans="14:152" s="30" customFormat="1" ht="12.75">
      <c r="N696" s="36">
        <v>2.5399999999999999E-9</v>
      </c>
      <c r="O696" s="36">
        <v>1.2806250853900001</v>
      </c>
      <c r="P696" s="36">
        <v>95.979227217800002</v>
      </c>
      <c r="Q696" s="30">
        <f t="shared" si="320"/>
        <v>1.8611516520866146E-9</v>
      </c>
      <c r="R696" s="30">
        <f t="shared" si="321"/>
        <v>1.8611571055573146E-9</v>
      </c>
      <c r="S696" s="30">
        <f t="shared" si="322"/>
        <v>1.8611571053253932E-9</v>
      </c>
      <c r="T696" s="30">
        <f t="shared" si="323"/>
        <v>1.861157105325403E-9</v>
      </c>
      <c r="V696" s="36"/>
      <c r="W696" s="36"/>
      <c r="X696" s="36"/>
      <c r="AD696" s="36"/>
      <c r="AE696" s="36"/>
      <c r="AF696" s="36"/>
      <c r="AL696" s="36"/>
      <c r="AM696" s="36"/>
      <c r="AN696" s="36"/>
      <c r="AT696" s="36"/>
      <c r="AU696" s="36"/>
      <c r="AV696" s="36"/>
      <c r="BB696" s="36"/>
      <c r="BC696" s="36"/>
      <c r="BD696" s="36"/>
      <c r="BJ696" s="36"/>
      <c r="BK696" s="36"/>
      <c r="BL696" s="36"/>
      <c r="BR696" s="36"/>
      <c r="BS696" s="36"/>
      <c r="BT696" s="36"/>
      <c r="BZ696" s="36"/>
      <c r="CA696" s="36"/>
      <c r="CB696" s="36"/>
      <c r="CH696" s="36"/>
      <c r="CI696" s="36"/>
      <c r="CJ696" s="36"/>
      <c r="CP696" s="36"/>
      <c r="CQ696" s="36"/>
      <c r="CR696" s="36"/>
      <c r="CX696" s="36"/>
      <c r="CY696" s="36"/>
      <c r="CZ696" s="36"/>
      <c r="DF696" s="36">
        <v>1.8899999999999999E-9</v>
      </c>
      <c r="DG696" s="36">
        <v>2.3889430427799998</v>
      </c>
      <c r="DH696" s="36">
        <v>3212.5935833623998</v>
      </c>
      <c r="DI696" s="30">
        <f t="shared" si="328"/>
        <v>-1.8140542656626542E-9</v>
      </c>
      <c r="DJ696" s="30">
        <f t="shared" si="329"/>
        <v>-1.8141102665145635E-9</v>
      </c>
      <c r="DK696" s="30">
        <f t="shared" si="330"/>
        <v>-1.8141102641334246E-9</v>
      </c>
      <c r="DL696" s="30">
        <f t="shared" si="331"/>
        <v>-1.8141102641335263E-9</v>
      </c>
      <c r="DN696" s="36"/>
      <c r="DO696" s="36"/>
      <c r="DP696" s="36"/>
      <c r="DV696" s="36"/>
      <c r="DW696" s="36"/>
      <c r="DX696" s="36"/>
      <c r="ED696" s="36"/>
      <c r="EE696" s="36"/>
      <c r="EF696" s="36"/>
      <c r="EL696" s="36"/>
      <c r="EM696" s="36"/>
      <c r="EN696" s="36"/>
      <c r="ET696" s="36"/>
      <c r="EU696" s="36"/>
      <c r="EV696" s="36"/>
    </row>
    <row r="697" spans="14:152" s="30" customFormat="1" ht="12.75">
      <c r="N697" s="36">
        <v>2.5000000000000001E-9</v>
      </c>
      <c r="O697" s="36">
        <v>5.5849385855999998</v>
      </c>
      <c r="P697" s="36">
        <v>412.3710968744</v>
      </c>
      <c r="Q697" s="30">
        <f t="shared" si="320"/>
        <v>-2.4692815757803842E-9</v>
      </c>
      <c r="R697" s="30">
        <f t="shared" si="321"/>
        <v>-2.4692868717173508E-9</v>
      </c>
      <c r="S697" s="30">
        <f t="shared" si="322"/>
        <v>-2.4692868714921381E-9</v>
      </c>
      <c r="T697" s="30">
        <f t="shared" si="323"/>
        <v>-2.4692868714921476E-9</v>
      </c>
      <c r="V697" s="36"/>
      <c r="W697" s="36"/>
      <c r="X697" s="36"/>
      <c r="AD697" s="36"/>
      <c r="AE697" s="36"/>
      <c r="AF697" s="36"/>
      <c r="AL697" s="36"/>
      <c r="AM697" s="36"/>
      <c r="AN697" s="36"/>
      <c r="AT697" s="36"/>
      <c r="AU697" s="36"/>
      <c r="AV697" s="36"/>
      <c r="BB697" s="36"/>
      <c r="BC697" s="36"/>
      <c r="BD697" s="36"/>
      <c r="BJ697" s="36"/>
      <c r="BK697" s="36"/>
      <c r="BL697" s="36"/>
      <c r="BR697" s="36"/>
      <c r="BS697" s="36"/>
      <c r="BT697" s="36"/>
      <c r="BZ697" s="36"/>
      <c r="CA697" s="36"/>
      <c r="CB697" s="36"/>
      <c r="CH697" s="36"/>
      <c r="CI697" s="36"/>
      <c r="CJ697" s="36"/>
      <c r="CP697" s="36"/>
      <c r="CQ697" s="36"/>
      <c r="CR697" s="36"/>
      <c r="CX697" s="36"/>
      <c r="CY697" s="36"/>
      <c r="CZ697" s="36"/>
      <c r="DF697" s="36">
        <v>2.0799999999999998E-9</v>
      </c>
      <c r="DG697" s="36">
        <v>5.6248543943099998</v>
      </c>
      <c r="DH697" s="36">
        <v>31172.650645983002</v>
      </c>
      <c r="DI697" s="30">
        <f t="shared" si="328"/>
        <v>-1.5777020239353324E-9</v>
      </c>
      <c r="DJ697" s="30">
        <f t="shared" si="329"/>
        <v>-1.5763122493184946E-9</v>
      </c>
      <c r="DK697" s="30">
        <f t="shared" si="330"/>
        <v>-1.576312308457149E-9</v>
      </c>
      <c r="DL697" s="30">
        <f t="shared" si="331"/>
        <v>-1.5763123084546418E-9</v>
      </c>
      <c r="DN697" s="36"/>
      <c r="DO697" s="36"/>
      <c r="DP697" s="36"/>
      <c r="DV697" s="36"/>
      <c r="DW697" s="36"/>
      <c r="DX697" s="36"/>
      <c r="ED697" s="36"/>
      <c r="EE697" s="36"/>
      <c r="EF697" s="36"/>
      <c r="EL697" s="36"/>
      <c r="EM697" s="36"/>
      <c r="EN697" s="36"/>
      <c r="ET697" s="36"/>
      <c r="EU697" s="36"/>
      <c r="EV697" s="36"/>
    </row>
    <row r="698" spans="14:152" s="30" customFormat="1" ht="12.75">
      <c r="N698" s="36">
        <v>2.8400000000000001E-9</v>
      </c>
      <c r="O698" s="36">
        <v>4.7106550925199997</v>
      </c>
      <c r="P698" s="36">
        <v>5621.9102335132002</v>
      </c>
      <c r="Q698" s="30">
        <f t="shared" si="320"/>
        <v>6.8362662885665775E-10</v>
      </c>
      <c r="R698" s="30">
        <f t="shared" si="321"/>
        <v>6.8311720685039763E-10</v>
      </c>
      <c r="S698" s="30">
        <f t="shared" si="322"/>
        <v>6.8311722851525907E-10</v>
      </c>
      <c r="T698" s="30">
        <f t="shared" si="323"/>
        <v>6.8311722851434834E-10</v>
      </c>
      <c r="V698" s="36"/>
      <c r="W698" s="36"/>
      <c r="X698" s="36"/>
      <c r="AD698" s="36"/>
      <c r="AE698" s="36"/>
      <c r="AF698" s="36"/>
      <c r="AL698" s="36"/>
      <c r="AM698" s="36"/>
      <c r="AN698" s="36"/>
      <c r="AT698" s="36"/>
      <c r="AU698" s="36"/>
      <c r="AV698" s="36"/>
      <c r="BB698" s="36"/>
      <c r="BC698" s="36"/>
      <c r="BD698" s="36"/>
      <c r="BJ698" s="36"/>
      <c r="BK698" s="36"/>
      <c r="BL698" s="36"/>
      <c r="BR698" s="36"/>
      <c r="BS698" s="36"/>
      <c r="BT698" s="36"/>
      <c r="BZ698" s="36"/>
      <c r="CA698" s="36"/>
      <c r="CB698" s="36"/>
      <c r="CH698" s="36"/>
      <c r="CI698" s="36"/>
      <c r="CJ698" s="36"/>
      <c r="CP698" s="36"/>
      <c r="CQ698" s="36"/>
      <c r="CR698" s="36"/>
      <c r="CX698" s="36"/>
      <c r="CY698" s="36"/>
      <c r="CZ698" s="36"/>
      <c r="DF698" s="36">
        <v>1.6999999999999999E-9</v>
      </c>
      <c r="DG698" s="36">
        <v>1.0734640106</v>
      </c>
      <c r="DH698" s="36">
        <v>20426.571092422</v>
      </c>
      <c r="DI698" s="30">
        <f t="shared" si="328"/>
        <v>1.0377415375253078E-9</v>
      </c>
      <c r="DJ698" s="30">
        <f t="shared" si="329"/>
        <v>1.0386454366287666E-9</v>
      </c>
      <c r="DK698" s="30">
        <f t="shared" si="330"/>
        <v>1.038645398198288E-9</v>
      </c>
      <c r="DL698" s="30">
        <f t="shared" si="331"/>
        <v>1.0386453981998946E-9</v>
      </c>
      <c r="DN698" s="36"/>
      <c r="DO698" s="36"/>
      <c r="DP698" s="36"/>
      <c r="DV698" s="36"/>
      <c r="DW698" s="36"/>
      <c r="DX698" s="36"/>
      <c r="ED698" s="36"/>
      <c r="EE698" s="36"/>
      <c r="EF698" s="36"/>
      <c r="EL698" s="36"/>
      <c r="EM698" s="36"/>
      <c r="EN698" s="36"/>
      <c r="ET698" s="36"/>
      <c r="EU698" s="36"/>
      <c r="EV698" s="36"/>
    </row>
    <row r="699" spans="14:152" s="30" customFormat="1" ht="12.75">
      <c r="N699" s="36">
        <v>2.86E-9</v>
      </c>
      <c r="O699" s="36">
        <v>5.1185436619000004</v>
      </c>
      <c r="P699" s="36">
        <v>5621.7756129075997</v>
      </c>
      <c r="Q699" s="30">
        <f t="shared" si="320"/>
        <v>1.7347830054782009E-9</v>
      </c>
      <c r="R699" s="30">
        <f t="shared" si="321"/>
        <v>1.7343627806699511E-9</v>
      </c>
      <c r="S699" s="30">
        <f t="shared" si="322"/>
        <v>1.7343627985422475E-9</v>
      </c>
      <c r="T699" s="30">
        <f t="shared" si="323"/>
        <v>1.7343627985415042E-9</v>
      </c>
      <c r="V699" s="36"/>
      <c r="W699" s="36"/>
      <c r="X699" s="36"/>
      <c r="AD699" s="36"/>
      <c r="AE699" s="36"/>
      <c r="AF699" s="36"/>
      <c r="AL699" s="36"/>
      <c r="AM699" s="36"/>
      <c r="AN699" s="36"/>
      <c r="AT699" s="36"/>
      <c r="AU699" s="36"/>
      <c r="AV699" s="36"/>
      <c r="BB699" s="36"/>
      <c r="BC699" s="36"/>
      <c r="BD699" s="36"/>
      <c r="BJ699" s="36"/>
      <c r="BK699" s="36"/>
      <c r="BL699" s="36"/>
      <c r="BR699" s="36"/>
      <c r="BS699" s="36"/>
      <c r="BT699" s="36"/>
      <c r="BZ699" s="36"/>
      <c r="CA699" s="36"/>
      <c r="CB699" s="36"/>
      <c r="CH699" s="36"/>
      <c r="CI699" s="36"/>
      <c r="CJ699" s="36"/>
      <c r="CP699" s="36"/>
      <c r="CQ699" s="36"/>
      <c r="CR699" s="36"/>
      <c r="CX699" s="36"/>
      <c r="CY699" s="36"/>
      <c r="CZ699" s="36"/>
      <c r="DF699" s="36">
        <v>1.8300000000000001E-9</v>
      </c>
      <c r="DG699" s="36">
        <v>5.21160560654</v>
      </c>
      <c r="DH699" s="36">
        <v>27832.0382192832</v>
      </c>
      <c r="DI699" s="30">
        <f t="shared" si="328"/>
        <v>-2.1996216597476097E-10</v>
      </c>
      <c r="DJ699" s="30">
        <f t="shared" si="329"/>
        <v>-2.1829995214317717E-10</v>
      </c>
      <c r="DK699" s="30">
        <f t="shared" si="330"/>
        <v>-2.1830002283658014E-10</v>
      </c>
      <c r="DL699" s="30">
        <f t="shared" si="331"/>
        <v>-2.1830002283363661E-10</v>
      </c>
      <c r="DN699" s="36"/>
      <c r="DO699" s="36"/>
      <c r="DP699" s="36"/>
      <c r="DV699" s="36"/>
      <c r="DW699" s="36"/>
      <c r="DX699" s="36"/>
      <c r="ED699" s="36"/>
      <c r="EE699" s="36"/>
      <c r="EF699" s="36"/>
      <c r="EL699" s="36"/>
      <c r="EM699" s="36"/>
      <c r="EN699" s="36"/>
      <c r="ET699" s="36"/>
      <c r="EU699" s="36"/>
      <c r="EV699" s="36"/>
    </row>
    <row r="700" spans="14:152" s="30" customFormat="1" ht="12.75">
      <c r="N700" s="36">
        <v>2.5399999999999999E-9</v>
      </c>
      <c r="O700" s="36">
        <v>5.7706870132099999</v>
      </c>
      <c r="P700" s="36">
        <v>5813.2911893219998</v>
      </c>
      <c r="Q700" s="30">
        <f t="shared" si="320"/>
        <v>6.087157257473208E-10</v>
      </c>
      <c r="R700" s="30">
        <f t="shared" si="321"/>
        <v>6.0824447823579463E-10</v>
      </c>
      <c r="S700" s="30">
        <f t="shared" si="322"/>
        <v>6.0824449827718374E-10</v>
      </c>
      <c r="T700" s="30">
        <f t="shared" si="323"/>
        <v>6.0824449827632512E-10</v>
      </c>
      <c r="V700" s="36"/>
      <c r="W700" s="36"/>
      <c r="X700" s="36"/>
      <c r="AD700" s="36"/>
      <c r="AE700" s="36"/>
      <c r="AF700" s="36"/>
      <c r="AL700" s="36"/>
      <c r="AM700" s="36"/>
      <c r="AN700" s="36"/>
      <c r="AT700" s="36"/>
      <c r="AU700" s="36"/>
      <c r="AV700" s="36"/>
      <c r="BB700" s="36"/>
      <c r="BC700" s="36"/>
      <c r="BD700" s="36"/>
      <c r="BJ700" s="36"/>
      <c r="BK700" s="36"/>
      <c r="BL700" s="36"/>
      <c r="BR700" s="36"/>
      <c r="BS700" s="36"/>
      <c r="BT700" s="36"/>
      <c r="BZ700" s="36"/>
      <c r="CA700" s="36"/>
      <c r="CB700" s="36"/>
      <c r="CH700" s="36"/>
      <c r="CI700" s="36"/>
      <c r="CJ700" s="36"/>
      <c r="CP700" s="36"/>
      <c r="CQ700" s="36"/>
      <c r="CR700" s="36"/>
      <c r="CX700" s="36"/>
      <c r="CY700" s="36"/>
      <c r="CZ700" s="36"/>
      <c r="DF700" s="36">
        <v>1.81E-9</v>
      </c>
      <c r="DG700" s="36">
        <v>2.19756653553</v>
      </c>
      <c r="DH700" s="36">
        <v>16703.044879846799</v>
      </c>
      <c r="DI700" s="30">
        <f t="shared" si="328"/>
        <v>-1.3930683258695311E-9</v>
      </c>
      <c r="DJ700" s="30">
        <f t="shared" si="329"/>
        <v>-1.3937026253368106E-9</v>
      </c>
      <c r="DK700" s="30">
        <f t="shared" si="330"/>
        <v>-1.3937025983706569E-9</v>
      </c>
      <c r="DL700" s="30">
        <f t="shared" si="331"/>
        <v>-1.3937025983718059E-9</v>
      </c>
      <c r="DN700" s="36"/>
      <c r="DO700" s="36"/>
      <c r="DP700" s="36"/>
      <c r="DV700" s="36"/>
      <c r="DW700" s="36"/>
      <c r="DX700" s="36"/>
      <c r="ED700" s="36"/>
      <c r="EE700" s="36"/>
      <c r="EF700" s="36"/>
      <c r="EL700" s="36"/>
      <c r="EM700" s="36"/>
      <c r="EN700" s="36"/>
      <c r="ET700" s="36"/>
      <c r="EU700" s="36"/>
      <c r="EV700" s="36"/>
    </row>
    <row r="701" spans="14:152" s="30" customFormat="1" ht="12.75">
      <c r="N701" s="36">
        <v>3.1099999999999998E-9</v>
      </c>
      <c r="O701" s="36">
        <v>2.67573060947</v>
      </c>
      <c r="P701" s="36">
        <v>912.57024366559995</v>
      </c>
      <c r="Q701" s="30">
        <f t="shared" si="320"/>
        <v>-2.2595659366200589E-9</v>
      </c>
      <c r="R701" s="30">
        <f t="shared" si="321"/>
        <v>-2.2596300393097568E-9</v>
      </c>
      <c r="S701" s="30">
        <f t="shared" si="322"/>
        <v>-2.2596300365836814E-9</v>
      </c>
      <c r="T701" s="30">
        <f t="shared" si="323"/>
        <v>-2.2596300365837976E-9</v>
      </c>
      <c r="V701" s="36"/>
      <c r="W701" s="36"/>
      <c r="X701" s="36"/>
      <c r="AD701" s="36"/>
      <c r="AE701" s="36"/>
      <c r="AF701" s="36"/>
      <c r="AL701" s="36"/>
      <c r="AM701" s="36"/>
      <c r="AN701" s="36"/>
      <c r="AT701" s="36"/>
      <c r="AU701" s="36"/>
      <c r="AV701" s="36"/>
      <c r="BB701" s="36"/>
      <c r="BC701" s="36"/>
      <c r="BD701" s="36"/>
      <c r="BJ701" s="36"/>
      <c r="BK701" s="36"/>
      <c r="BL701" s="36"/>
      <c r="BR701" s="36"/>
      <c r="BS701" s="36"/>
      <c r="BT701" s="36"/>
      <c r="BZ701" s="36"/>
      <c r="CA701" s="36"/>
      <c r="CB701" s="36"/>
      <c r="CH701" s="36"/>
      <c r="CI701" s="36"/>
      <c r="CJ701" s="36"/>
      <c r="CP701" s="36"/>
      <c r="CQ701" s="36"/>
      <c r="CR701" s="36"/>
      <c r="CX701" s="36"/>
      <c r="CY701" s="36"/>
      <c r="CZ701" s="36"/>
      <c r="DF701" s="36">
        <v>2.1400000000000001E-9</v>
      </c>
      <c r="DG701" s="36">
        <v>1.6610192127200001</v>
      </c>
      <c r="DH701" s="36">
        <v>21265.523126520198</v>
      </c>
      <c r="DI701" s="30">
        <f t="shared" si="328"/>
        <v>-2.139926327341648E-9</v>
      </c>
      <c r="DJ701" s="30">
        <f t="shared" si="329"/>
        <v>-2.1399133915653023E-9</v>
      </c>
      <c r="DK701" s="30">
        <f t="shared" si="330"/>
        <v>-2.1399133921376608E-9</v>
      </c>
      <c r="DL701" s="30">
        <f t="shared" si="331"/>
        <v>-2.1399133921376364E-9</v>
      </c>
      <c r="DN701" s="36"/>
      <c r="DO701" s="36"/>
      <c r="DP701" s="36"/>
      <c r="DV701" s="36"/>
      <c r="DW701" s="36"/>
      <c r="DX701" s="36"/>
      <c r="ED701" s="36"/>
      <c r="EE701" s="36"/>
      <c r="EF701" s="36"/>
      <c r="EL701" s="36"/>
      <c r="EM701" s="36"/>
      <c r="EN701" s="36"/>
      <c r="ET701" s="36"/>
      <c r="EU701" s="36"/>
      <c r="EV701" s="36"/>
    </row>
    <row r="702" spans="14:152" s="30" customFormat="1" ht="12.75">
      <c r="N702" s="36">
        <v>2.52E-9</v>
      </c>
      <c r="O702" s="36">
        <v>4.1954844034100001</v>
      </c>
      <c r="P702" s="36">
        <v>24.858758816000002</v>
      </c>
      <c r="Q702" s="30">
        <f t="shared" si="320"/>
        <v>-1.5345532004606027E-9</v>
      </c>
      <c r="R702" s="30">
        <f t="shared" si="321"/>
        <v>-1.5345548338672605E-9</v>
      </c>
      <c r="S702" s="30">
        <f t="shared" si="322"/>
        <v>-1.5345548337977955E-9</v>
      </c>
      <c r="T702" s="30">
        <f t="shared" si="323"/>
        <v>-1.5345548337977992E-9</v>
      </c>
      <c r="V702" s="36"/>
      <c r="W702" s="36"/>
      <c r="X702" s="36"/>
      <c r="AD702" s="36"/>
      <c r="AE702" s="36"/>
      <c r="AF702" s="36"/>
      <c r="AL702" s="36"/>
      <c r="AM702" s="36"/>
      <c r="AN702" s="36"/>
      <c r="AT702" s="36"/>
      <c r="AU702" s="36"/>
      <c r="AV702" s="36"/>
      <c r="BB702" s="36"/>
      <c r="BC702" s="36"/>
      <c r="BD702" s="36"/>
      <c r="BJ702" s="36"/>
      <c r="BK702" s="36"/>
      <c r="BL702" s="36"/>
      <c r="BR702" s="36"/>
      <c r="BS702" s="36"/>
      <c r="BT702" s="36"/>
      <c r="BZ702" s="36"/>
      <c r="CA702" s="36"/>
      <c r="CB702" s="36"/>
      <c r="CH702" s="36"/>
      <c r="CI702" s="36"/>
      <c r="CJ702" s="36"/>
      <c r="CP702" s="36"/>
      <c r="CQ702" s="36"/>
      <c r="CR702" s="36"/>
      <c r="CX702" s="36"/>
      <c r="CY702" s="36"/>
      <c r="CZ702" s="36"/>
      <c r="DF702" s="36">
        <v>1.6500000000000001E-9</v>
      </c>
      <c r="DG702" s="36">
        <v>2.10517924574</v>
      </c>
      <c r="DH702" s="36">
        <v>6688.2710900975999</v>
      </c>
      <c r="DI702" s="30">
        <f t="shared" si="328"/>
        <v>-1.5059846751518231E-9</v>
      </c>
      <c r="DJ702" s="30">
        <f t="shared" si="329"/>
        <v>-1.5058364167830483E-9</v>
      </c>
      <c r="DK702" s="30">
        <f t="shared" si="330"/>
        <v>-1.5058364230896319E-9</v>
      </c>
      <c r="DL702" s="30">
        <f t="shared" si="331"/>
        <v>-1.5058364230893637E-9</v>
      </c>
      <c r="DN702" s="36"/>
      <c r="DO702" s="36"/>
      <c r="DP702" s="36"/>
      <c r="DV702" s="36"/>
      <c r="DW702" s="36"/>
      <c r="DX702" s="36"/>
      <c r="ED702" s="36"/>
      <c r="EE702" s="36"/>
      <c r="EF702" s="36"/>
      <c r="EL702" s="36"/>
      <c r="EM702" s="36"/>
      <c r="EN702" s="36"/>
      <c r="ET702" s="36"/>
      <c r="EU702" s="36"/>
      <c r="EV702" s="36"/>
    </row>
    <row r="703" spans="14:152" s="30" customFormat="1" ht="12.75">
      <c r="N703" s="36">
        <v>2.5500000000000001E-9</v>
      </c>
      <c r="O703" s="36">
        <v>1.8002372797799999</v>
      </c>
      <c r="P703" s="36">
        <v>3193.8007401762002</v>
      </c>
      <c r="Q703" s="30">
        <f t="shared" si="320"/>
        <v>-2.4991389783534644E-9</v>
      </c>
      <c r="R703" s="30">
        <f t="shared" si="321"/>
        <v>-2.499085761602442E-9</v>
      </c>
      <c r="S703" s="30">
        <f t="shared" si="322"/>
        <v>-2.4990857638661942E-9</v>
      </c>
      <c r="T703" s="30">
        <f t="shared" si="323"/>
        <v>-2.4990857638660987E-9</v>
      </c>
      <c r="V703" s="36"/>
      <c r="W703" s="36"/>
      <c r="X703" s="36"/>
      <c r="AD703" s="36"/>
      <c r="AE703" s="36"/>
      <c r="AF703" s="36"/>
      <c r="AL703" s="36"/>
      <c r="AM703" s="36"/>
      <c r="AN703" s="36"/>
      <c r="AT703" s="36"/>
      <c r="AU703" s="36"/>
      <c r="AV703" s="36"/>
      <c r="BB703" s="36"/>
      <c r="BC703" s="36"/>
      <c r="BD703" s="36"/>
      <c r="BJ703" s="36"/>
      <c r="BK703" s="36"/>
      <c r="BL703" s="36"/>
      <c r="BR703" s="36"/>
      <c r="BS703" s="36"/>
      <c r="BT703" s="36"/>
      <c r="BZ703" s="36"/>
      <c r="CA703" s="36"/>
      <c r="CB703" s="36"/>
      <c r="CH703" s="36"/>
      <c r="CI703" s="36"/>
      <c r="CJ703" s="36"/>
      <c r="CP703" s="36"/>
      <c r="CQ703" s="36"/>
      <c r="CR703" s="36"/>
      <c r="CX703" s="36"/>
      <c r="CY703" s="36"/>
      <c r="CZ703" s="36"/>
      <c r="DF703" s="36">
        <v>1.7200000000000001E-9</v>
      </c>
      <c r="DG703" s="36">
        <v>0.85495655009000004</v>
      </c>
      <c r="DH703" s="36">
        <v>14591.411820121401</v>
      </c>
      <c r="DI703" s="30">
        <f t="shared" si="328"/>
        <v>-1.0729496820514689E-10</v>
      </c>
      <c r="DJ703" s="30">
        <f t="shared" si="329"/>
        <v>-1.0647156504147018E-10</v>
      </c>
      <c r="DK703" s="30">
        <f t="shared" si="330"/>
        <v>-1.0647160005914498E-10</v>
      </c>
      <c r="DL703" s="30">
        <f t="shared" si="331"/>
        <v>-1.0647160005768124E-10</v>
      </c>
      <c r="DN703" s="36"/>
      <c r="DO703" s="36"/>
      <c r="DP703" s="36"/>
      <c r="DV703" s="36"/>
      <c r="DW703" s="36"/>
      <c r="DX703" s="36"/>
      <c r="ED703" s="36"/>
      <c r="EE703" s="36"/>
      <c r="EF703" s="36"/>
      <c r="EL703" s="36"/>
      <c r="EM703" s="36"/>
      <c r="EN703" s="36"/>
      <c r="ET703" s="36"/>
      <c r="EU703" s="36"/>
      <c r="EV703" s="36"/>
    </row>
    <row r="704" spans="14:152" s="30" customFormat="1" ht="12.75">
      <c r="N704" s="36">
        <v>2.4699999999999999E-9</v>
      </c>
      <c r="O704" s="36">
        <v>2.9419970473800001</v>
      </c>
      <c r="P704" s="36">
        <v>310.84079886839999</v>
      </c>
      <c r="Q704" s="30">
        <f t="shared" si="320"/>
        <v>8.5224271592975446E-10</v>
      </c>
      <c r="R704" s="30">
        <f t="shared" si="321"/>
        <v>8.5226640437106005E-10</v>
      </c>
      <c r="S704" s="30">
        <f t="shared" si="322"/>
        <v>8.522664033636554E-10</v>
      </c>
      <c r="T704" s="30">
        <f t="shared" si="323"/>
        <v>8.522664033636981E-10</v>
      </c>
      <c r="V704" s="36"/>
      <c r="W704" s="36"/>
      <c r="X704" s="36"/>
      <c r="AD704" s="36"/>
      <c r="AE704" s="36"/>
      <c r="AF704" s="36"/>
      <c r="AL704" s="36"/>
      <c r="AM704" s="36"/>
      <c r="AN704" s="36"/>
      <c r="AT704" s="36"/>
      <c r="AU704" s="36"/>
      <c r="AV704" s="36"/>
      <c r="BB704" s="36"/>
      <c r="BC704" s="36"/>
      <c r="BD704" s="36"/>
      <c r="BJ704" s="36"/>
      <c r="BK704" s="36"/>
      <c r="BL704" s="36"/>
      <c r="BR704" s="36"/>
      <c r="BS704" s="36"/>
      <c r="BT704" s="36"/>
      <c r="BZ704" s="36"/>
      <c r="CA704" s="36"/>
      <c r="CB704" s="36"/>
      <c r="CH704" s="36"/>
      <c r="CI704" s="36"/>
      <c r="CJ704" s="36"/>
      <c r="CP704" s="36"/>
      <c r="CQ704" s="36"/>
      <c r="CR704" s="36"/>
      <c r="CX704" s="36"/>
      <c r="CY704" s="36"/>
      <c r="CZ704" s="36"/>
      <c r="DF704" s="36">
        <v>1.6399999999999999E-9</v>
      </c>
      <c r="DG704" s="36">
        <v>1.6889854291299999</v>
      </c>
      <c r="DH704" s="36">
        <v>3468.6312700372</v>
      </c>
      <c r="DI704" s="30">
        <f t="shared" si="328"/>
        <v>4.2847736403521598E-10</v>
      </c>
      <c r="DJ704" s="30">
        <f t="shared" si="329"/>
        <v>4.2865786083601214E-10</v>
      </c>
      <c r="DK704" s="30">
        <f t="shared" si="330"/>
        <v>4.2865785316007958E-10</v>
      </c>
      <c r="DL704" s="30">
        <f t="shared" si="331"/>
        <v>4.2865785316040574E-10</v>
      </c>
      <c r="DN704" s="36"/>
      <c r="DO704" s="36"/>
      <c r="DP704" s="36"/>
      <c r="DV704" s="36"/>
      <c r="DW704" s="36"/>
      <c r="DX704" s="36"/>
      <c r="ED704" s="36"/>
      <c r="EE704" s="36"/>
      <c r="EF704" s="36"/>
      <c r="EL704" s="36"/>
      <c r="EM704" s="36"/>
      <c r="EN704" s="36"/>
      <c r="ET704" s="36"/>
      <c r="EU704" s="36"/>
      <c r="EV704" s="36"/>
    </row>
    <row r="705" spans="14:152" s="30" customFormat="1" ht="12.75">
      <c r="N705" s="36">
        <v>2.6099999999999999E-9</v>
      </c>
      <c r="O705" s="36">
        <v>5.6828539969199996</v>
      </c>
      <c r="P705" s="36">
        <v>3133.9116894031999</v>
      </c>
      <c r="Q705" s="30">
        <f t="shared" ref="Q705:Q768" si="332">N705*COS(O705+P705*$C$23)</f>
        <v>1.6769600311257592E-9</v>
      </c>
      <c r="R705" s="30">
        <f t="shared" ref="R705:R768" si="333">N705*COS(O705+P705*$C$44)</f>
        <v>1.6771660560489095E-9</v>
      </c>
      <c r="S705" s="30">
        <f t="shared" ref="S705:S768" si="334">N705*COS(O705+P705*$C$65)</f>
        <v>1.6771660472875992E-9</v>
      </c>
      <c r="T705" s="30">
        <f t="shared" ref="T705:T768" si="335">N705*COS(O705+P705*$C$86)</f>
        <v>1.6771660472879685E-9</v>
      </c>
      <c r="V705" s="36"/>
      <c r="W705" s="36"/>
      <c r="X705" s="36"/>
      <c r="AD705" s="36"/>
      <c r="AE705" s="36"/>
      <c r="AF705" s="36"/>
      <c r="AL705" s="36"/>
      <c r="AM705" s="36"/>
      <c r="AN705" s="36"/>
      <c r="AT705" s="36"/>
      <c r="AU705" s="36"/>
      <c r="AV705" s="36"/>
      <c r="BB705" s="36"/>
      <c r="BC705" s="36"/>
      <c r="BD705" s="36"/>
      <c r="BJ705" s="36"/>
      <c r="BK705" s="36"/>
      <c r="BL705" s="36"/>
      <c r="BR705" s="36"/>
      <c r="BS705" s="36"/>
      <c r="BT705" s="36"/>
      <c r="BZ705" s="36"/>
      <c r="CA705" s="36"/>
      <c r="CB705" s="36"/>
      <c r="CH705" s="36"/>
      <c r="CI705" s="36"/>
      <c r="CJ705" s="36"/>
      <c r="CP705" s="36"/>
      <c r="CQ705" s="36"/>
      <c r="CR705" s="36"/>
      <c r="CX705" s="36"/>
      <c r="CY705" s="36"/>
      <c r="CZ705" s="36"/>
      <c r="DF705" s="36">
        <v>1.8300000000000001E-9</v>
      </c>
      <c r="DG705" s="36">
        <v>1.5694819905699999</v>
      </c>
      <c r="DH705" s="36">
        <v>8962.4726035624008</v>
      </c>
      <c r="DI705" s="30">
        <f t="shared" ref="DI705:DI768" si="336">DF705*COS(DG705+DH705*$C$23)</f>
        <v>-9.8919706098773657E-10</v>
      </c>
      <c r="DJ705" s="30">
        <f t="shared" ref="DJ705:DJ768" si="337">DF705*COS(DG705+DH705*$C$44)</f>
        <v>-9.8874342689357472E-10</v>
      </c>
      <c r="DK705" s="30">
        <f t="shared" ref="DK705:DK768" si="338">DF705*COS(DG705+DH705*$C$65)</f>
        <v>-9.8874344618725459E-10</v>
      </c>
      <c r="DL705" s="30">
        <f t="shared" ref="DL705:DL768" si="339">DF705*COS(DG705+DH705*$C$86)</f>
        <v>-9.8874344618644478E-10</v>
      </c>
      <c r="DN705" s="36"/>
      <c r="DO705" s="36"/>
      <c r="DP705" s="36"/>
      <c r="DV705" s="36"/>
      <c r="DW705" s="36"/>
      <c r="DX705" s="36"/>
      <c r="ED705" s="36"/>
      <c r="EE705" s="36"/>
      <c r="EF705" s="36"/>
      <c r="EL705" s="36"/>
      <c r="EM705" s="36"/>
      <c r="EN705" s="36"/>
      <c r="ET705" s="36"/>
      <c r="EU705" s="36"/>
      <c r="EV705" s="36"/>
    </row>
    <row r="706" spans="14:152" s="30" customFormat="1" ht="12.75">
      <c r="N706" s="36">
        <v>2.5500000000000001E-9</v>
      </c>
      <c r="O706" s="36">
        <v>4.4658932342900002</v>
      </c>
      <c r="P706" s="36">
        <v>5490.3009615239998</v>
      </c>
      <c r="Q706" s="30">
        <f t="shared" si="332"/>
        <v>1.6968210665782193E-9</v>
      </c>
      <c r="R706" s="30">
        <f t="shared" si="333"/>
        <v>1.6964775006801271E-9</v>
      </c>
      <c r="S706" s="30">
        <f t="shared" si="334"/>
        <v>1.696477515292248E-9</v>
      </c>
      <c r="T706" s="30">
        <f t="shared" si="335"/>
        <v>1.6964775152916326E-9</v>
      </c>
      <c r="V706" s="36"/>
      <c r="W706" s="36"/>
      <c r="X706" s="36"/>
      <c r="AD706" s="36"/>
      <c r="AE706" s="36"/>
      <c r="AF706" s="36"/>
      <c r="AL706" s="36"/>
      <c r="AM706" s="36"/>
      <c r="AN706" s="36"/>
      <c r="AT706" s="36"/>
      <c r="AU706" s="36"/>
      <c r="AV706" s="36"/>
      <c r="BB706" s="36"/>
      <c r="BC706" s="36"/>
      <c r="BD706" s="36"/>
      <c r="BJ706" s="36"/>
      <c r="BK706" s="36"/>
      <c r="BL706" s="36"/>
      <c r="BR706" s="36"/>
      <c r="BS706" s="36"/>
      <c r="BT706" s="36"/>
      <c r="BZ706" s="36"/>
      <c r="CA706" s="36"/>
      <c r="CB706" s="36"/>
      <c r="CH706" s="36"/>
      <c r="CI706" s="36"/>
      <c r="CJ706" s="36"/>
      <c r="CP706" s="36"/>
      <c r="CQ706" s="36"/>
      <c r="CR706" s="36"/>
      <c r="CX706" s="36"/>
      <c r="CY706" s="36"/>
      <c r="CZ706" s="36"/>
      <c r="DF706" s="36">
        <v>1.9099999999999998E-9</v>
      </c>
      <c r="DG706" s="36">
        <v>5.5455365006799999</v>
      </c>
      <c r="DH706" s="36">
        <v>2806.9893083420998</v>
      </c>
      <c r="DI706" s="30">
        <f t="shared" si="336"/>
        <v>-1.583642562509265E-9</v>
      </c>
      <c r="DJ706" s="30">
        <f t="shared" si="337"/>
        <v>-1.5835440291274569E-9</v>
      </c>
      <c r="DK706" s="30">
        <f t="shared" si="338"/>
        <v>-1.5835440333181046E-9</v>
      </c>
      <c r="DL706" s="30">
        <f t="shared" si="339"/>
        <v>-1.5835440333179303E-9</v>
      </c>
      <c r="DN706" s="36"/>
      <c r="DO706" s="36"/>
      <c r="DP706" s="36"/>
      <c r="DV706" s="36"/>
      <c r="DW706" s="36"/>
      <c r="DX706" s="36"/>
      <c r="ED706" s="36"/>
      <c r="EE706" s="36"/>
      <c r="EF706" s="36"/>
      <c r="EL706" s="36"/>
      <c r="EM706" s="36"/>
      <c r="EN706" s="36"/>
      <c r="ET706" s="36"/>
      <c r="EU706" s="36"/>
      <c r="EV706" s="36"/>
    </row>
    <row r="707" spans="14:152" s="30" customFormat="1" ht="12.75">
      <c r="N707" s="36">
        <v>2.4699999999999999E-9</v>
      </c>
      <c r="O707" s="36">
        <v>2.2820748766499999</v>
      </c>
      <c r="P707" s="36">
        <v>246.251722323</v>
      </c>
      <c r="Q707" s="30">
        <f t="shared" si="332"/>
        <v>1.5028246868140599E-9</v>
      </c>
      <c r="R707" s="30">
        <f t="shared" si="333"/>
        <v>1.5028405542646421E-9</v>
      </c>
      <c r="S707" s="30">
        <f t="shared" si="334"/>
        <v>1.5028405535898434E-9</v>
      </c>
      <c r="T707" s="30">
        <f t="shared" si="335"/>
        <v>1.502840553589872E-9</v>
      </c>
      <c r="V707" s="36"/>
      <c r="W707" s="36"/>
      <c r="X707" s="36"/>
      <c r="AD707" s="36"/>
      <c r="AE707" s="36"/>
      <c r="AF707" s="36"/>
      <c r="AL707" s="36"/>
      <c r="AM707" s="36"/>
      <c r="AN707" s="36"/>
      <c r="AT707" s="36"/>
      <c r="AU707" s="36"/>
      <c r="AV707" s="36"/>
      <c r="BB707" s="36"/>
      <c r="BC707" s="36"/>
      <c r="BD707" s="36"/>
      <c r="BJ707" s="36"/>
      <c r="BK707" s="36"/>
      <c r="BL707" s="36"/>
      <c r="BR707" s="36"/>
      <c r="BS707" s="36"/>
      <c r="BT707" s="36"/>
      <c r="BZ707" s="36"/>
      <c r="CA707" s="36"/>
      <c r="CB707" s="36"/>
      <c r="CH707" s="36"/>
      <c r="CI707" s="36"/>
      <c r="CJ707" s="36"/>
      <c r="CP707" s="36"/>
      <c r="CQ707" s="36"/>
      <c r="CR707" s="36"/>
      <c r="CX707" s="36"/>
      <c r="CY707" s="36"/>
      <c r="CZ707" s="36"/>
      <c r="DF707" s="36">
        <v>1.62E-9</v>
      </c>
      <c r="DG707" s="36">
        <v>4.0669916026499999</v>
      </c>
      <c r="DH707" s="36">
        <v>5209.471826336</v>
      </c>
      <c r="DI707" s="30">
        <f t="shared" si="336"/>
        <v>1.5400711374292963E-9</v>
      </c>
      <c r="DJ707" s="30">
        <f t="shared" si="337"/>
        <v>1.5401571787158755E-9</v>
      </c>
      <c r="DK707" s="30">
        <f t="shared" si="338"/>
        <v>1.5401571750577284E-9</v>
      </c>
      <c r="DL707" s="30">
        <f t="shared" si="339"/>
        <v>1.5401571750578839E-9</v>
      </c>
      <c r="DN707" s="36"/>
      <c r="DO707" s="36"/>
      <c r="DP707" s="36"/>
      <c r="DV707" s="36"/>
      <c r="DW707" s="36"/>
      <c r="DX707" s="36"/>
      <c r="ED707" s="36"/>
      <c r="EE707" s="36"/>
      <c r="EF707" s="36"/>
      <c r="EL707" s="36"/>
      <c r="EM707" s="36"/>
      <c r="EN707" s="36"/>
      <c r="ET707" s="36"/>
      <c r="EU707" s="36"/>
      <c r="EV707" s="36"/>
    </row>
    <row r="708" spans="14:152" s="30" customFormat="1" ht="12.75">
      <c r="N708" s="36">
        <v>2.57E-9</v>
      </c>
      <c r="O708" s="36">
        <v>5.6433570445600001</v>
      </c>
      <c r="P708" s="36">
        <v>10706.881334325401</v>
      </c>
      <c r="Q708" s="30">
        <f t="shared" si="332"/>
        <v>-2.4438229024713394E-9</v>
      </c>
      <c r="R708" s="30">
        <f t="shared" si="333"/>
        <v>-2.4435428112972247E-9</v>
      </c>
      <c r="S708" s="30">
        <f t="shared" si="334"/>
        <v>-2.443542823215197E-9</v>
      </c>
      <c r="T708" s="30">
        <f t="shared" si="335"/>
        <v>-2.4435428232146937E-9</v>
      </c>
      <c r="V708" s="36"/>
      <c r="W708" s="36"/>
      <c r="X708" s="36"/>
      <c r="AD708" s="36"/>
      <c r="AE708" s="36"/>
      <c r="AF708" s="36"/>
      <c r="AL708" s="36"/>
      <c r="AM708" s="36"/>
      <c r="AN708" s="36"/>
      <c r="AT708" s="36"/>
      <c r="AU708" s="36"/>
      <c r="AV708" s="36"/>
      <c r="BB708" s="36"/>
      <c r="BC708" s="36"/>
      <c r="BD708" s="36"/>
      <c r="BJ708" s="36"/>
      <c r="BK708" s="36"/>
      <c r="BL708" s="36"/>
      <c r="BR708" s="36"/>
      <c r="BS708" s="36"/>
      <c r="BT708" s="36"/>
      <c r="BZ708" s="36"/>
      <c r="CA708" s="36"/>
      <c r="CB708" s="36"/>
      <c r="CH708" s="36"/>
      <c r="CI708" s="36"/>
      <c r="CJ708" s="36"/>
      <c r="CP708" s="36"/>
      <c r="CQ708" s="36"/>
      <c r="CR708" s="36"/>
      <c r="CX708" s="36"/>
      <c r="CY708" s="36"/>
      <c r="CZ708" s="36"/>
      <c r="DF708" s="36">
        <v>1.6500000000000001E-9</v>
      </c>
      <c r="DG708" s="36">
        <v>3.4400333387600002</v>
      </c>
      <c r="DH708" s="36">
        <v>14421.8316369884</v>
      </c>
      <c r="DI708" s="30">
        <f t="shared" si="336"/>
        <v>7.1197542075240372E-10</v>
      </c>
      <c r="DJ708" s="30">
        <f t="shared" si="337"/>
        <v>7.1126968623006121E-10</v>
      </c>
      <c r="DK708" s="30">
        <f t="shared" si="338"/>
        <v>7.1126971624648026E-10</v>
      </c>
      <c r="DL708" s="30">
        <f t="shared" si="339"/>
        <v>7.1126971624521085E-10</v>
      </c>
      <c r="DN708" s="36"/>
      <c r="DO708" s="36"/>
      <c r="DP708" s="36"/>
      <c r="DV708" s="36"/>
      <c r="DW708" s="36"/>
      <c r="DX708" s="36"/>
      <c r="ED708" s="36"/>
      <c r="EE708" s="36"/>
      <c r="EF708" s="36"/>
      <c r="EL708" s="36"/>
      <c r="EM708" s="36"/>
      <c r="EN708" s="36"/>
      <c r="ET708" s="36"/>
      <c r="EU708" s="36"/>
      <c r="EV708" s="36"/>
    </row>
    <row r="709" spans="14:152" s="30" customFormat="1" ht="12.75">
      <c r="N709" s="36">
        <v>2.4600000000000002E-9</v>
      </c>
      <c r="O709" s="36">
        <v>0.26910281347999998</v>
      </c>
      <c r="P709" s="36">
        <v>22.7684966094</v>
      </c>
      <c r="Q709" s="30">
        <f t="shared" si="332"/>
        <v>2.4349391919828228E-9</v>
      </c>
      <c r="R709" s="30">
        <f t="shared" si="333"/>
        <v>2.4349394541216393E-9</v>
      </c>
      <c r="S709" s="30">
        <f t="shared" si="334"/>
        <v>2.4349394541104914E-9</v>
      </c>
      <c r="T709" s="30">
        <f t="shared" si="335"/>
        <v>2.4349394541104918E-9</v>
      </c>
      <c r="V709" s="36"/>
      <c r="W709" s="36"/>
      <c r="X709" s="36"/>
      <c r="AD709" s="36"/>
      <c r="AE709" s="36"/>
      <c r="AF709" s="36"/>
      <c r="AL709" s="36"/>
      <c r="AM709" s="36"/>
      <c r="AN709" s="36"/>
      <c r="AT709" s="36"/>
      <c r="AU709" s="36"/>
      <c r="AV709" s="36"/>
      <c r="BB709" s="36"/>
      <c r="BC709" s="36"/>
      <c r="BD709" s="36"/>
      <c r="BJ709" s="36"/>
      <c r="BK709" s="36"/>
      <c r="BL709" s="36"/>
      <c r="BR709" s="36"/>
      <c r="BS709" s="36"/>
      <c r="BT709" s="36"/>
      <c r="BZ709" s="36"/>
      <c r="CA709" s="36"/>
      <c r="CB709" s="36"/>
      <c r="CH709" s="36"/>
      <c r="CI709" s="36"/>
      <c r="CJ709" s="36"/>
      <c r="CP709" s="36"/>
      <c r="CQ709" s="36"/>
      <c r="CR709" s="36"/>
      <c r="CX709" s="36"/>
      <c r="CY709" s="36"/>
      <c r="CZ709" s="36"/>
      <c r="DF709" s="36">
        <v>1.63E-9</v>
      </c>
      <c r="DG709" s="36">
        <v>2.4215258535099999</v>
      </c>
      <c r="DH709" s="36">
        <v>6314.0005244371996</v>
      </c>
      <c r="DI709" s="30">
        <f t="shared" si="336"/>
        <v>6.3446954249729839E-10</v>
      </c>
      <c r="DJ709" s="30">
        <f t="shared" si="337"/>
        <v>6.3415789682785072E-10</v>
      </c>
      <c r="DK709" s="30">
        <f t="shared" si="338"/>
        <v>6.3415791008189771E-10</v>
      </c>
      <c r="DL709" s="30">
        <f t="shared" si="339"/>
        <v>6.3415791008134288E-10</v>
      </c>
      <c r="DN709" s="36"/>
      <c r="DO709" s="36"/>
      <c r="DP709" s="36"/>
      <c r="DV709" s="36"/>
      <c r="DW709" s="36"/>
      <c r="DX709" s="36"/>
      <c r="ED709" s="36"/>
      <c r="EE709" s="36"/>
      <c r="EF709" s="36"/>
      <c r="EL709" s="36"/>
      <c r="EM709" s="36"/>
      <c r="EN709" s="36"/>
      <c r="ET709" s="36"/>
      <c r="EU709" s="36"/>
      <c r="EV709" s="36"/>
    </row>
    <row r="710" spans="14:152" s="30" customFormat="1" ht="12.75">
      <c r="N710" s="36">
        <v>2.4100000000000002E-9</v>
      </c>
      <c r="O710" s="36">
        <v>3.9313942540000001E-2</v>
      </c>
      <c r="P710" s="36">
        <v>9070.1188738487999</v>
      </c>
      <c r="Q710" s="30">
        <f t="shared" si="332"/>
        <v>2.4097339080333024E-9</v>
      </c>
      <c r="R710" s="30">
        <f t="shared" si="333"/>
        <v>2.4097444783702037E-9</v>
      </c>
      <c r="S710" s="30">
        <f t="shared" si="334"/>
        <v>2.4097444779252305E-9</v>
      </c>
      <c r="T710" s="30">
        <f t="shared" si="335"/>
        <v>2.4097444779252487E-9</v>
      </c>
      <c r="V710" s="36"/>
      <c r="W710" s="36"/>
      <c r="X710" s="36"/>
      <c r="AD710" s="36"/>
      <c r="AE710" s="36"/>
      <c r="AF710" s="36"/>
      <c r="AL710" s="36"/>
      <c r="AM710" s="36"/>
      <c r="AN710" s="36"/>
      <c r="AT710" s="36"/>
      <c r="AU710" s="36"/>
      <c r="AV710" s="36"/>
      <c r="BB710" s="36"/>
      <c r="BC710" s="36"/>
      <c r="BD710" s="36"/>
      <c r="BJ710" s="36"/>
      <c r="BK710" s="36"/>
      <c r="BL710" s="36"/>
      <c r="BR710" s="36"/>
      <c r="BS710" s="36"/>
      <c r="BT710" s="36"/>
      <c r="BZ710" s="36"/>
      <c r="CA710" s="36"/>
      <c r="CB710" s="36"/>
      <c r="CH710" s="36"/>
      <c r="CI710" s="36"/>
      <c r="CJ710" s="36"/>
      <c r="CP710" s="36"/>
      <c r="CQ710" s="36"/>
      <c r="CR710" s="36"/>
      <c r="CX710" s="36"/>
      <c r="CY710" s="36"/>
      <c r="CZ710" s="36"/>
      <c r="DF710" s="36">
        <v>1.8899999999999999E-9</v>
      </c>
      <c r="DG710" s="36">
        <v>0.57681608522000005</v>
      </c>
      <c r="DH710" s="36">
        <v>2973.3880977374001</v>
      </c>
      <c r="DI710" s="30">
        <f t="shared" si="336"/>
        <v>-1.8518028792398214E-9</v>
      </c>
      <c r="DJ710" s="30">
        <f t="shared" si="337"/>
        <v>-1.8517659187058736E-9</v>
      </c>
      <c r="DK710" s="30">
        <f t="shared" si="338"/>
        <v>-1.8517659202780832E-9</v>
      </c>
      <c r="DL710" s="30">
        <f t="shared" si="339"/>
        <v>-1.8517659202780162E-9</v>
      </c>
      <c r="DN710" s="36"/>
      <c r="DO710" s="36"/>
      <c r="DP710" s="36"/>
      <c r="DV710" s="36"/>
      <c r="DW710" s="36"/>
      <c r="DX710" s="36"/>
      <c r="ED710" s="36"/>
      <c r="EE710" s="36"/>
      <c r="EF710" s="36"/>
      <c r="EL710" s="36"/>
      <c r="EM710" s="36"/>
      <c r="EN710" s="36"/>
      <c r="ET710" s="36"/>
      <c r="EU710" s="36"/>
      <c r="EV710" s="36"/>
    </row>
    <row r="711" spans="14:152" s="30" customFormat="1" ht="12.75">
      <c r="N711" s="36">
        <v>2.8299999999999999E-9</v>
      </c>
      <c r="O711" s="36">
        <v>1.30585259585</v>
      </c>
      <c r="P711" s="36">
        <v>4025.6564809258002</v>
      </c>
      <c r="Q711" s="30">
        <f t="shared" si="332"/>
        <v>-1.5846957908657866E-9</v>
      </c>
      <c r="R711" s="30">
        <f t="shared" si="333"/>
        <v>-1.5850060555411608E-9</v>
      </c>
      <c r="S711" s="30">
        <f t="shared" si="334"/>
        <v>-1.5850060423470202E-9</v>
      </c>
      <c r="T711" s="30">
        <f t="shared" si="335"/>
        <v>-1.58500604234757E-9</v>
      </c>
      <c r="V711" s="36"/>
      <c r="W711" s="36"/>
      <c r="X711" s="36"/>
      <c r="AD711" s="36"/>
      <c r="AE711" s="36"/>
      <c r="AF711" s="36"/>
      <c r="AL711" s="36"/>
      <c r="AM711" s="36"/>
      <c r="AN711" s="36"/>
      <c r="AT711" s="36"/>
      <c r="AU711" s="36"/>
      <c r="AV711" s="36"/>
      <c r="BB711" s="36"/>
      <c r="BC711" s="36"/>
      <c r="BD711" s="36"/>
      <c r="BJ711" s="36"/>
      <c r="BK711" s="36"/>
      <c r="BL711" s="36"/>
      <c r="BR711" s="36"/>
      <c r="BS711" s="36"/>
      <c r="BT711" s="36"/>
      <c r="BZ711" s="36"/>
      <c r="CA711" s="36"/>
      <c r="CB711" s="36"/>
      <c r="CH711" s="36"/>
      <c r="CI711" s="36"/>
      <c r="CJ711" s="36"/>
      <c r="CP711" s="36"/>
      <c r="CQ711" s="36"/>
      <c r="CR711" s="36"/>
      <c r="CX711" s="36"/>
      <c r="CY711" s="36"/>
      <c r="CZ711" s="36"/>
      <c r="DF711" s="36">
        <v>1.69E-9</v>
      </c>
      <c r="DG711" s="36">
        <v>2.8619080772599998</v>
      </c>
      <c r="DH711" s="36">
        <v>5490.3009615239998</v>
      </c>
      <c r="DI711" s="30">
        <f t="shared" si="336"/>
        <v>-1.2981541098697464E-9</v>
      </c>
      <c r="DJ711" s="30">
        <f t="shared" si="337"/>
        <v>-1.2983493797223619E-9</v>
      </c>
      <c r="DK711" s="30">
        <f t="shared" si="338"/>
        <v>-1.2983493714189523E-9</v>
      </c>
      <c r="DL711" s="30">
        <f t="shared" si="339"/>
        <v>-1.2983493714193022E-9</v>
      </c>
      <c r="DN711" s="36"/>
      <c r="DO711" s="36"/>
      <c r="DP711" s="36"/>
      <c r="DV711" s="36"/>
      <c r="DW711" s="36"/>
      <c r="DX711" s="36"/>
      <c r="ED711" s="36"/>
      <c r="EE711" s="36"/>
      <c r="EF711" s="36"/>
      <c r="EL711" s="36"/>
      <c r="EM711" s="36"/>
      <c r="EN711" s="36"/>
      <c r="ET711" s="36"/>
      <c r="EU711" s="36"/>
      <c r="EV711" s="36"/>
    </row>
    <row r="712" spans="14:152" s="30" customFormat="1" ht="12.75">
      <c r="N712" s="36">
        <v>2.7200000000000001E-9</v>
      </c>
      <c r="O712" s="36">
        <v>1.28327911416</v>
      </c>
      <c r="P712" s="36">
        <v>1442.2612087601999</v>
      </c>
      <c r="Q712" s="30">
        <f t="shared" si="332"/>
        <v>2.4720940727780795E-9</v>
      </c>
      <c r="R712" s="30">
        <f t="shared" si="333"/>
        <v>2.4720402819773125E-9</v>
      </c>
      <c r="S712" s="30">
        <f t="shared" si="334"/>
        <v>2.4720402842650116E-9</v>
      </c>
      <c r="T712" s="30">
        <f t="shared" si="335"/>
        <v>2.4720402842649144E-9</v>
      </c>
      <c r="V712" s="36"/>
      <c r="W712" s="36"/>
      <c r="X712" s="36"/>
      <c r="AD712" s="36"/>
      <c r="AE712" s="36"/>
      <c r="AF712" s="36"/>
      <c r="AL712" s="36"/>
      <c r="AM712" s="36"/>
      <c r="AN712" s="36"/>
      <c r="AT712" s="36"/>
      <c r="AU712" s="36"/>
      <c r="AV712" s="36"/>
      <c r="BB712" s="36"/>
      <c r="BC712" s="36"/>
      <c r="BD712" s="36"/>
      <c r="BJ712" s="36"/>
      <c r="BK712" s="36"/>
      <c r="BL712" s="36"/>
      <c r="BR712" s="36"/>
      <c r="BS712" s="36"/>
      <c r="BT712" s="36"/>
      <c r="BZ712" s="36"/>
      <c r="CA712" s="36"/>
      <c r="CB712" s="36"/>
      <c r="CH712" s="36"/>
      <c r="CI712" s="36"/>
      <c r="CJ712" s="36"/>
      <c r="CP712" s="36"/>
      <c r="CQ712" s="36"/>
      <c r="CR712" s="36"/>
      <c r="CX712" s="36"/>
      <c r="CY712" s="36"/>
      <c r="CZ712" s="36"/>
      <c r="DF712" s="36">
        <v>1.74E-9</v>
      </c>
      <c r="DG712" s="36">
        <v>1.69333072403</v>
      </c>
      <c r="DH712" s="36">
        <v>1744.493294718</v>
      </c>
      <c r="DI712" s="30">
        <f t="shared" si="336"/>
        <v>-2.1720689217313082E-10</v>
      </c>
      <c r="DJ712" s="30">
        <f t="shared" si="337"/>
        <v>-2.1730589178240241E-10</v>
      </c>
      <c r="DK712" s="30">
        <f t="shared" si="338"/>
        <v>-2.1730588757222525E-10</v>
      </c>
      <c r="DL712" s="30">
        <f t="shared" si="339"/>
        <v>-2.1730588757240312E-10</v>
      </c>
      <c r="DN712" s="36"/>
      <c r="DO712" s="36"/>
      <c r="DP712" s="36"/>
      <c r="DV712" s="36"/>
      <c r="DW712" s="36"/>
      <c r="DX712" s="36"/>
      <c r="ED712" s="36"/>
      <c r="EE712" s="36"/>
      <c r="EF712" s="36"/>
      <c r="EL712" s="36"/>
      <c r="EM712" s="36"/>
      <c r="EN712" s="36"/>
      <c r="ET712" s="36"/>
      <c r="EU712" s="36"/>
      <c r="EV712" s="36"/>
    </row>
    <row r="713" spans="14:152" s="30" customFormat="1" ht="12.75">
      <c r="N713" s="36">
        <v>2.9400000000000002E-9</v>
      </c>
      <c r="O713" s="36">
        <v>4.0208233638099999</v>
      </c>
      <c r="P713" s="36">
        <v>2814.8536148683002</v>
      </c>
      <c r="Q713" s="30">
        <f t="shared" si="332"/>
        <v>1.637566569162413E-9</v>
      </c>
      <c r="R713" s="30">
        <f t="shared" si="333"/>
        <v>1.6377924942002787E-9</v>
      </c>
      <c r="S713" s="30">
        <f t="shared" si="334"/>
        <v>1.637792484592585E-9</v>
      </c>
      <c r="T713" s="30">
        <f t="shared" si="335"/>
        <v>1.637792484592993E-9</v>
      </c>
      <c r="V713" s="36"/>
      <c r="W713" s="36"/>
      <c r="X713" s="36"/>
      <c r="AD713" s="36"/>
      <c r="AE713" s="36"/>
      <c r="AF713" s="36"/>
      <c r="AL713" s="36"/>
      <c r="AM713" s="36"/>
      <c r="AN713" s="36"/>
      <c r="AT713" s="36"/>
      <c r="AU713" s="36"/>
      <c r="AV713" s="36"/>
      <c r="BB713" s="36"/>
      <c r="BC713" s="36"/>
      <c r="BD713" s="36"/>
      <c r="BJ713" s="36"/>
      <c r="BK713" s="36"/>
      <c r="BL713" s="36"/>
      <c r="BR713" s="36"/>
      <c r="BS713" s="36"/>
      <c r="BT713" s="36"/>
      <c r="BZ713" s="36"/>
      <c r="CA713" s="36"/>
      <c r="CB713" s="36"/>
      <c r="CH713" s="36"/>
      <c r="CI713" s="36"/>
      <c r="CJ713" s="36"/>
      <c r="CP713" s="36"/>
      <c r="CQ713" s="36"/>
      <c r="CR713" s="36"/>
      <c r="CX713" s="36"/>
      <c r="CY713" s="36"/>
      <c r="CZ713" s="36"/>
      <c r="DF713" s="36">
        <v>2.2400000000000001E-9</v>
      </c>
      <c r="DG713" s="36">
        <v>2.3588633292200001</v>
      </c>
      <c r="DH713" s="36">
        <v>9638.9407478762005</v>
      </c>
      <c r="DI713" s="30">
        <f t="shared" si="336"/>
        <v>1.5290518915846102E-9</v>
      </c>
      <c r="DJ713" s="30">
        <f t="shared" si="337"/>
        <v>1.5285331447013046E-9</v>
      </c>
      <c r="DK713" s="30">
        <f t="shared" si="338"/>
        <v>1.5285331667655072E-9</v>
      </c>
      <c r="DL713" s="30">
        <f t="shared" si="339"/>
        <v>1.5285331667645762E-9</v>
      </c>
      <c r="DN713" s="36"/>
      <c r="DO713" s="36"/>
      <c r="DP713" s="36"/>
      <c r="DV713" s="36"/>
      <c r="DW713" s="36"/>
      <c r="DX713" s="36"/>
      <c r="ED713" s="36"/>
      <c r="EE713" s="36"/>
      <c r="EF713" s="36"/>
      <c r="EL713" s="36"/>
      <c r="EM713" s="36"/>
      <c r="EN713" s="36"/>
      <c r="ET713" s="36"/>
      <c r="EU713" s="36"/>
      <c r="EV713" s="36"/>
    </row>
    <row r="714" spans="14:152" s="30" customFormat="1" ht="12.75">
      <c r="N714" s="36">
        <v>2.4899999999999999E-9</v>
      </c>
      <c r="O714" s="36">
        <v>4.9214482942900002</v>
      </c>
      <c r="P714" s="36">
        <v>31022.753170856198</v>
      </c>
      <c r="Q714" s="30">
        <f t="shared" si="332"/>
        <v>-2.079975954514471E-9</v>
      </c>
      <c r="R714" s="30">
        <f t="shared" si="333"/>
        <v>-2.0785789263706215E-9</v>
      </c>
      <c r="S714" s="30">
        <f t="shared" si="334"/>
        <v>-2.0785789858285149E-9</v>
      </c>
      <c r="T714" s="30">
        <f t="shared" si="335"/>
        <v>-2.0785789858260209E-9</v>
      </c>
      <c r="V714" s="36"/>
      <c r="W714" s="36"/>
      <c r="X714" s="36"/>
      <c r="AD714" s="36"/>
      <c r="AE714" s="36"/>
      <c r="AF714" s="36"/>
      <c r="AL714" s="36"/>
      <c r="AM714" s="36"/>
      <c r="AN714" s="36"/>
      <c r="AT714" s="36"/>
      <c r="AU714" s="36"/>
      <c r="AV714" s="36"/>
      <c r="BB714" s="36"/>
      <c r="BC714" s="36"/>
      <c r="BD714" s="36"/>
      <c r="BJ714" s="36"/>
      <c r="BK714" s="36"/>
      <c r="BL714" s="36"/>
      <c r="BR714" s="36"/>
      <c r="BS714" s="36"/>
      <c r="BT714" s="36"/>
      <c r="BZ714" s="36"/>
      <c r="CA714" s="36"/>
      <c r="CB714" s="36"/>
      <c r="CH714" s="36"/>
      <c r="CI714" s="36"/>
      <c r="CJ714" s="36"/>
      <c r="CP714" s="36"/>
      <c r="CQ714" s="36"/>
      <c r="CR714" s="36"/>
      <c r="CX714" s="36"/>
      <c r="CY714" s="36"/>
      <c r="CZ714" s="36"/>
      <c r="DF714" s="36">
        <v>2.0700000000000001E-9</v>
      </c>
      <c r="DG714" s="36">
        <v>3.1373724807899999</v>
      </c>
      <c r="DH714" s="36">
        <v>3336.6802734367002</v>
      </c>
      <c r="DI714" s="30">
        <f t="shared" si="336"/>
        <v>-1.9481182835809388E-9</v>
      </c>
      <c r="DJ714" s="30">
        <f t="shared" si="337"/>
        <v>-1.9481950295984054E-9</v>
      </c>
      <c r="DK714" s="30">
        <f t="shared" si="338"/>
        <v>-1.9481950263350997E-9</v>
      </c>
      <c r="DL714" s="30">
        <f t="shared" si="339"/>
        <v>-1.9481950263352366E-9</v>
      </c>
      <c r="DN714" s="36"/>
      <c r="DO714" s="36"/>
      <c r="DP714" s="36"/>
      <c r="DV714" s="36"/>
      <c r="DW714" s="36"/>
      <c r="DX714" s="36"/>
      <c r="ED714" s="36"/>
      <c r="EE714" s="36"/>
      <c r="EF714" s="36"/>
      <c r="EL714" s="36"/>
      <c r="EM714" s="36"/>
      <c r="EN714" s="36"/>
      <c r="ET714" s="36"/>
      <c r="EU714" s="36"/>
      <c r="EV714" s="36"/>
    </row>
    <row r="715" spans="14:152" s="30" customFormat="1" ht="12.75">
      <c r="N715" s="36">
        <v>2.3699999999999999E-9</v>
      </c>
      <c r="O715" s="36">
        <v>3.0768324372600002</v>
      </c>
      <c r="P715" s="36">
        <v>9947.0556815320997</v>
      </c>
      <c r="Q715" s="30">
        <f t="shared" si="332"/>
        <v>-5.6120268015060884E-10</v>
      </c>
      <c r="R715" s="30">
        <f t="shared" si="333"/>
        <v>-5.6195555369527421E-10</v>
      </c>
      <c r="S715" s="30">
        <f t="shared" si="334"/>
        <v>-5.6195552167882612E-10</v>
      </c>
      <c r="T715" s="30">
        <f t="shared" si="335"/>
        <v>-5.6195552168018404E-10</v>
      </c>
      <c r="V715" s="36"/>
      <c r="W715" s="36"/>
      <c r="X715" s="36"/>
      <c r="AD715" s="36"/>
      <c r="AE715" s="36"/>
      <c r="AF715" s="36"/>
      <c r="AL715" s="36"/>
      <c r="AM715" s="36"/>
      <c r="AN715" s="36"/>
      <c r="AT715" s="36"/>
      <c r="AU715" s="36"/>
      <c r="AV715" s="36"/>
      <c r="BB715" s="36"/>
      <c r="BC715" s="36"/>
      <c r="BD715" s="36"/>
      <c r="BJ715" s="36"/>
      <c r="BK715" s="36"/>
      <c r="BL715" s="36"/>
      <c r="BR715" s="36"/>
      <c r="BS715" s="36"/>
      <c r="BT715" s="36"/>
      <c r="BZ715" s="36"/>
      <c r="CA715" s="36"/>
      <c r="CB715" s="36"/>
      <c r="CH715" s="36"/>
      <c r="CI715" s="36"/>
      <c r="CJ715" s="36"/>
      <c r="CP715" s="36"/>
      <c r="CQ715" s="36"/>
      <c r="CR715" s="36"/>
      <c r="CX715" s="36"/>
      <c r="CY715" s="36"/>
      <c r="CZ715" s="36"/>
      <c r="DF715" s="36">
        <v>2.21E-9</v>
      </c>
      <c r="DG715" s="36">
        <v>3.1480758727899998</v>
      </c>
      <c r="DH715" s="36">
        <v>11610.9101753832</v>
      </c>
      <c r="DI715" s="30">
        <f t="shared" si="336"/>
        <v>-6.9810345497577148E-11</v>
      </c>
      <c r="DJ715" s="30">
        <f t="shared" si="337"/>
        <v>-6.8967260642568198E-11</v>
      </c>
      <c r="DK715" s="30">
        <f t="shared" si="338"/>
        <v>-6.8967296496923E-11</v>
      </c>
      <c r="DL715" s="30">
        <f t="shared" si="339"/>
        <v>-6.8967296495416252E-11</v>
      </c>
      <c r="DN715" s="36"/>
      <c r="DO715" s="36"/>
      <c r="DP715" s="36"/>
      <c r="DV715" s="36"/>
      <c r="DW715" s="36"/>
      <c r="DX715" s="36"/>
      <c r="ED715" s="36"/>
      <c r="EE715" s="36"/>
      <c r="EF715" s="36"/>
      <c r="EL715" s="36"/>
      <c r="EM715" s="36"/>
      <c r="EN715" s="36"/>
      <c r="ET715" s="36"/>
      <c r="EU715" s="36"/>
      <c r="EV715" s="36"/>
    </row>
    <row r="716" spans="14:152" s="30" customFormat="1" ht="12.75">
      <c r="N716" s="36">
        <v>2.3600000000000001E-9</v>
      </c>
      <c r="O716" s="36">
        <v>6.0576638035999997</v>
      </c>
      <c r="P716" s="36">
        <v>948.19528790159995</v>
      </c>
      <c r="Q716" s="30">
        <f t="shared" si="332"/>
        <v>1.6436761478065859E-9</v>
      </c>
      <c r="R716" s="30">
        <f t="shared" si="333"/>
        <v>1.6437289318096698E-9</v>
      </c>
      <c r="S716" s="30">
        <f t="shared" si="334"/>
        <v>1.6437289295649401E-9</v>
      </c>
      <c r="T716" s="30">
        <f t="shared" si="335"/>
        <v>1.643728929565035E-9</v>
      </c>
      <c r="V716" s="36"/>
      <c r="W716" s="36"/>
      <c r="X716" s="36"/>
      <c r="AD716" s="36"/>
      <c r="AE716" s="36"/>
      <c r="AF716" s="36"/>
      <c r="AL716" s="36"/>
      <c r="AM716" s="36"/>
      <c r="AN716" s="36"/>
      <c r="AT716" s="36"/>
      <c r="AU716" s="36"/>
      <c r="AV716" s="36"/>
      <c r="BB716" s="36"/>
      <c r="BC716" s="36"/>
      <c r="BD716" s="36"/>
      <c r="BJ716" s="36"/>
      <c r="BK716" s="36"/>
      <c r="BL716" s="36"/>
      <c r="BR716" s="36"/>
      <c r="BS716" s="36"/>
      <c r="BT716" s="36"/>
      <c r="BZ716" s="36"/>
      <c r="CA716" s="36"/>
      <c r="CB716" s="36"/>
      <c r="CH716" s="36"/>
      <c r="CI716" s="36"/>
      <c r="CJ716" s="36"/>
      <c r="CP716" s="36"/>
      <c r="CQ716" s="36"/>
      <c r="CR716" s="36"/>
      <c r="CX716" s="36"/>
      <c r="CY716" s="36"/>
      <c r="CZ716" s="36"/>
      <c r="DF716" s="36">
        <v>1.5799999999999999E-9</v>
      </c>
      <c r="DG716" s="36">
        <v>5.8759942293199998</v>
      </c>
      <c r="DH716" s="36">
        <v>4606.1799053262002</v>
      </c>
      <c r="DI716" s="30">
        <f t="shared" si="336"/>
        <v>1.0851078430002328E-9</v>
      </c>
      <c r="DJ716" s="30">
        <f t="shared" si="337"/>
        <v>1.0849339382030792E-9</v>
      </c>
      <c r="DK716" s="30">
        <f t="shared" si="338"/>
        <v>1.084933945599317E-9</v>
      </c>
      <c r="DL716" s="30">
        <f t="shared" si="339"/>
        <v>1.0849339455990068E-9</v>
      </c>
      <c r="DN716" s="36"/>
      <c r="DO716" s="36"/>
      <c r="DP716" s="36"/>
      <c r="DV716" s="36"/>
      <c r="DW716" s="36"/>
      <c r="DX716" s="36"/>
      <c r="ED716" s="36"/>
      <c r="EE716" s="36"/>
      <c r="EF716" s="36"/>
      <c r="EL716" s="36"/>
      <c r="EM716" s="36"/>
      <c r="EN716" s="36"/>
      <c r="ET716" s="36"/>
      <c r="EU716" s="36"/>
      <c r="EV716" s="36"/>
    </row>
    <row r="717" spans="14:152" s="30" customFormat="1" ht="12.75">
      <c r="N717" s="36">
        <v>3.0899999999999999E-9</v>
      </c>
      <c r="O717" s="36">
        <v>3.4515365866400001</v>
      </c>
      <c r="P717" s="36">
        <v>25287.723799399799</v>
      </c>
      <c r="Q717" s="30">
        <f t="shared" si="332"/>
        <v>3.0483672952630273E-10</v>
      </c>
      <c r="R717" s="30">
        <f t="shared" si="333"/>
        <v>3.0739268623404416E-10</v>
      </c>
      <c r="S717" s="30">
        <f t="shared" si="334"/>
        <v>3.0739257754049418E-10</v>
      </c>
      <c r="T717" s="30">
        <f t="shared" si="335"/>
        <v>3.0739257754512572E-10</v>
      </c>
      <c r="V717" s="36"/>
      <c r="W717" s="36"/>
      <c r="X717" s="36"/>
      <c r="AD717" s="36"/>
      <c r="AE717" s="36"/>
      <c r="AF717" s="36"/>
      <c r="AL717" s="36"/>
      <c r="AM717" s="36"/>
      <c r="AN717" s="36"/>
      <c r="AT717" s="36"/>
      <c r="AU717" s="36"/>
      <c r="AV717" s="36"/>
      <c r="BB717" s="36"/>
      <c r="BC717" s="36"/>
      <c r="BD717" s="36"/>
      <c r="BJ717" s="36"/>
      <c r="BK717" s="36"/>
      <c r="BL717" s="36"/>
      <c r="BR717" s="36"/>
      <c r="BS717" s="36"/>
      <c r="BT717" s="36"/>
      <c r="BZ717" s="36"/>
      <c r="CA717" s="36"/>
      <c r="CB717" s="36"/>
      <c r="CH717" s="36"/>
      <c r="CI717" s="36"/>
      <c r="CJ717" s="36"/>
      <c r="CP717" s="36"/>
      <c r="CQ717" s="36"/>
      <c r="CR717" s="36"/>
      <c r="CX717" s="36"/>
      <c r="CY717" s="36"/>
      <c r="CZ717" s="36"/>
      <c r="DF717" s="36">
        <v>1.6600000000000001E-9</v>
      </c>
      <c r="DG717" s="36">
        <v>4.61834424167</v>
      </c>
      <c r="DH717" s="36">
        <v>9175.7544453482005</v>
      </c>
      <c r="DI717" s="30">
        <f t="shared" si="336"/>
        <v>-1.0747276312771961E-9</v>
      </c>
      <c r="DJ717" s="30">
        <f t="shared" si="337"/>
        <v>-1.0751091792111858E-9</v>
      </c>
      <c r="DK717" s="30">
        <f t="shared" si="338"/>
        <v>-1.0751091629870462E-9</v>
      </c>
      <c r="DL717" s="30">
        <f t="shared" si="339"/>
        <v>-1.075109162987729E-9</v>
      </c>
      <c r="DN717" s="36"/>
      <c r="DO717" s="36"/>
      <c r="DP717" s="36"/>
      <c r="DV717" s="36"/>
      <c r="DW717" s="36"/>
      <c r="DX717" s="36"/>
      <c r="ED717" s="36"/>
      <c r="EE717" s="36"/>
      <c r="EF717" s="36"/>
      <c r="EL717" s="36"/>
      <c r="EM717" s="36"/>
      <c r="EN717" s="36"/>
      <c r="ET717" s="36"/>
      <c r="EU717" s="36"/>
      <c r="EV717" s="36"/>
    </row>
    <row r="718" spans="14:152" s="30" customFormat="1" ht="12.75">
      <c r="N718" s="36">
        <v>2.3199999999999998E-9</v>
      </c>
      <c r="O718" s="36">
        <v>4.9953856554499998</v>
      </c>
      <c r="P718" s="36">
        <v>1505.2878090929901</v>
      </c>
      <c r="Q718" s="30">
        <f t="shared" si="332"/>
        <v>-2.2694179831795788E-9</v>
      </c>
      <c r="R718" s="30">
        <f t="shared" si="333"/>
        <v>-2.2693941394629178E-9</v>
      </c>
      <c r="S718" s="30">
        <f t="shared" si="334"/>
        <v>-2.2693941404770462E-9</v>
      </c>
      <c r="T718" s="30">
        <f t="shared" si="335"/>
        <v>-2.2693941404770032E-9</v>
      </c>
      <c r="V718" s="36"/>
      <c r="W718" s="36"/>
      <c r="X718" s="36"/>
      <c r="AD718" s="36"/>
      <c r="AE718" s="36"/>
      <c r="AF718" s="36"/>
      <c r="AL718" s="36"/>
      <c r="AM718" s="36"/>
      <c r="AN718" s="36"/>
      <c r="AT718" s="36"/>
      <c r="AU718" s="36"/>
      <c r="AV718" s="36"/>
      <c r="BB718" s="36"/>
      <c r="BC718" s="36"/>
      <c r="BD718" s="36"/>
      <c r="BJ718" s="36"/>
      <c r="BK718" s="36"/>
      <c r="BL718" s="36"/>
      <c r="BR718" s="36"/>
      <c r="BS718" s="36"/>
      <c r="BT718" s="36"/>
      <c r="BZ718" s="36"/>
      <c r="CA718" s="36"/>
      <c r="CB718" s="36"/>
      <c r="CH718" s="36"/>
      <c r="CI718" s="36"/>
      <c r="CJ718" s="36"/>
      <c r="CP718" s="36"/>
      <c r="CQ718" s="36"/>
      <c r="CR718" s="36"/>
      <c r="CX718" s="36"/>
      <c r="CY718" s="36"/>
      <c r="CZ718" s="36"/>
      <c r="DF718" s="36">
        <v>1.62E-9</v>
      </c>
      <c r="DG718" s="36">
        <v>5.4004548903599998</v>
      </c>
      <c r="DH718" s="36">
        <v>23.8784377478</v>
      </c>
      <c r="DI718" s="30">
        <f t="shared" si="336"/>
        <v>8.5457066911521263E-10</v>
      </c>
      <c r="DJ718" s="30">
        <f t="shared" si="337"/>
        <v>8.5456958883749227E-10</v>
      </c>
      <c r="DK718" s="30">
        <f t="shared" si="338"/>
        <v>8.5456958888343264E-10</v>
      </c>
      <c r="DL718" s="30">
        <f t="shared" si="339"/>
        <v>8.545695888834314E-10</v>
      </c>
      <c r="DN718" s="36"/>
      <c r="DO718" s="36"/>
      <c r="DP718" s="36"/>
      <c r="DV718" s="36"/>
      <c r="DW718" s="36"/>
      <c r="DX718" s="36"/>
      <c r="ED718" s="36"/>
      <c r="EE718" s="36"/>
      <c r="EF718" s="36"/>
      <c r="EL718" s="36"/>
      <c r="EM718" s="36"/>
      <c r="EN718" s="36"/>
      <c r="ET718" s="36"/>
      <c r="EU718" s="36"/>
      <c r="EV718" s="36"/>
    </row>
    <row r="719" spans="14:152" s="30" customFormat="1" ht="12.75">
      <c r="N719" s="36">
        <v>2.7499999999999998E-9</v>
      </c>
      <c r="O719" s="36">
        <v>1.2029410550699999</v>
      </c>
      <c r="P719" s="36">
        <v>6691.8615187493997</v>
      </c>
      <c r="Q719" s="30">
        <f t="shared" si="332"/>
        <v>-6.208904237298273E-10</v>
      </c>
      <c r="R719" s="30">
        <f t="shared" si="333"/>
        <v>-6.2030109683683152E-10</v>
      </c>
      <c r="S719" s="30">
        <f t="shared" si="334"/>
        <v>-6.2030112189997436E-10</v>
      </c>
      <c r="T719" s="30">
        <f t="shared" si="335"/>
        <v>-6.2030112189892735E-10</v>
      </c>
      <c r="V719" s="36"/>
      <c r="W719" s="36"/>
      <c r="X719" s="36"/>
      <c r="AD719" s="36"/>
      <c r="AE719" s="36"/>
      <c r="AF719" s="36"/>
      <c r="AL719" s="36"/>
      <c r="AM719" s="36"/>
      <c r="AN719" s="36"/>
      <c r="AT719" s="36"/>
      <c r="AU719" s="36"/>
      <c r="AV719" s="36"/>
      <c r="BB719" s="36"/>
      <c r="BC719" s="36"/>
      <c r="BD719" s="36"/>
      <c r="BJ719" s="36"/>
      <c r="BK719" s="36"/>
      <c r="BL719" s="36"/>
      <c r="BR719" s="36"/>
      <c r="BS719" s="36"/>
      <c r="BT719" s="36"/>
      <c r="BZ719" s="36"/>
      <c r="CA719" s="36"/>
      <c r="CB719" s="36"/>
      <c r="CH719" s="36"/>
      <c r="CI719" s="36"/>
      <c r="CJ719" s="36"/>
      <c r="CP719" s="36"/>
      <c r="CQ719" s="36"/>
      <c r="CR719" s="36"/>
      <c r="CX719" s="36"/>
      <c r="CY719" s="36"/>
      <c r="CZ719" s="36"/>
      <c r="DF719" s="36">
        <v>1.5799999999999999E-9</v>
      </c>
      <c r="DG719" s="36">
        <v>5.5704776466099997</v>
      </c>
      <c r="DH719" s="36">
        <v>4503.0871311075998</v>
      </c>
      <c r="DI719" s="30">
        <f t="shared" si="336"/>
        <v>1.3489161199605741E-9</v>
      </c>
      <c r="DJ719" s="30">
        <f t="shared" si="337"/>
        <v>1.348794325295637E-9</v>
      </c>
      <c r="DK719" s="30">
        <f t="shared" si="338"/>
        <v>1.3487943304758662E-9</v>
      </c>
      <c r="DL719" s="30">
        <f t="shared" si="339"/>
        <v>1.3487943304756498E-9</v>
      </c>
      <c r="DN719" s="36"/>
      <c r="DO719" s="36"/>
      <c r="DP719" s="36"/>
      <c r="DV719" s="36"/>
      <c r="DW719" s="36"/>
      <c r="DX719" s="36"/>
      <c r="ED719" s="36"/>
      <c r="EE719" s="36"/>
      <c r="EF719" s="36"/>
      <c r="EL719" s="36"/>
      <c r="EM719" s="36"/>
      <c r="EN719" s="36"/>
      <c r="ET719" s="36"/>
      <c r="EU719" s="36"/>
      <c r="EV719" s="36"/>
    </row>
    <row r="720" spans="14:152" s="30" customFormat="1" ht="12.75">
      <c r="N720" s="36">
        <v>3.05E-9</v>
      </c>
      <c r="O720" s="36">
        <v>2.7390240341199998</v>
      </c>
      <c r="P720" s="36">
        <v>176.69373013379999</v>
      </c>
      <c r="Q720" s="30">
        <f t="shared" si="332"/>
        <v>-5.7163543705960273E-10</v>
      </c>
      <c r="R720" s="30">
        <f t="shared" si="333"/>
        <v>-5.716180356967068E-10</v>
      </c>
      <c r="S720" s="30">
        <f t="shared" si="334"/>
        <v>-5.7161803643674042E-10</v>
      </c>
      <c r="T720" s="30">
        <f t="shared" si="335"/>
        <v>-5.7161803643670981E-10</v>
      </c>
      <c r="V720" s="36"/>
      <c r="W720" s="36"/>
      <c r="X720" s="36"/>
      <c r="AD720" s="36"/>
      <c r="AE720" s="36"/>
      <c r="AF720" s="36"/>
      <c r="AL720" s="36"/>
      <c r="AM720" s="36"/>
      <c r="AN720" s="36"/>
      <c r="AT720" s="36"/>
      <c r="AU720" s="36"/>
      <c r="AV720" s="36"/>
      <c r="BB720" s="36"/>
      <c r="BC720" s="36"/>
      <c r="BD720" s="36"/>
      <c r="BJ720" s="36"/>
      <c r="BK720" s="36"/>
      <c r="BL720" s="36"/>
      <c r="BR720" s="36"/>
      <c r="BS720" s="36"/>
      <c r="BT720" s="36"/>
      <c r="BZ720" s="36"/>
      <c r="CA720" s="36"/>
      <c r="CB720" s="36"/>
      <c r="CH720" s="36"/>
      <c r="CI720" s="36"/>
      <c r="CJ720" s="36"/>
      <c r="CP720" s="36"/>
      <c r="CQ720" s="36"/>
      <c r="CR720" s="36"/>
      <c r="CX720" s="36"/>
      <c r="CY720" s="36"/>
      <c r="CZ720" s="36"/>
      <c r="DF720" s="36">
        <v>1.56E-9</v>
      </c>
      <c r="DG720" s="36">
        <v>3.0833969103299999</v>
      </c>
      <c r="DH720" s="36">
        <v>3448.2759506384</v>
      </c>
      <c r="DI720" s="30">
        <f t="shared" si="336"/>
        <v>-1.4769057035524563E-9</v>
      </c>
      <c r="DJ720" s="30">
        <f t="shared" si="337"/>
        <v>-1.4768487523947395E-9</v>
      </c>
      <c r="DK720" s="30">
        <f t="shared" si="338"/>
        <v>-1.4768487548171243E-9</v>
      </c>
      <c r="DL720" s="30">
        <f t="shared" si="339"/>
        <v>-1.4768487548170225E-9</v>
      </c>
      <c r="DN720" s="36"/>
      <c r="DO720" s="36"/>
      <c r="DP720" s="36"/>
      <c r="DV720" s="36"/>
      <c r="DW720" s="36"/>
      <c r="DX720" s="36"/>
      <c r="ED720" s="36"/>
      <c r="EE720" s="36"/>
      <c r="EF720" s="36"/>
      <c r="EL720" s="36"/>
      <c r="EM720" s="36"/>
      <c r="EN720" s="36"/>
      <c r="ET720" s="36"/>
      <c r="EU720" s="36"/>
      <c r="EV720" s="36"/>
    </row>
    <row r="721" spans="14:152" s="30" customFormat="1" ht="12.75">
      <c r="N721" s="36">
        <v>2.3100000000000001E-9</v>
      </c>
      <c r="O721" s="36">
        <v>5.1361056781799999</v>
      </c>
      <c r="P721" s="36">
        <v>6997.6167230561996</v>
      </c>
      <c r="Q721" s="30">
        <f t="shared" si="332"/>
        <v>-1.4452581183511417E-9</v>
      </c>
      <c r="R721" s="30">
        <f t="shared" si="333"/>
        <v>-1.4456725950807733E-9</v>
      </c>
      <c r="S721" s="30">
        <f t="shared" si="334"/>
        <v>-1.445672577455807E-9</v>
      </c>
      <c r="T721" s="30">
        <f t="shared" si="335"/>
        <v>-1.4456725774565494E-9</v>
      </c>
      <c r="V721" s="36"/>
      <c r="W721" s="36"/>
      <c r="X721" s="36"/>
      <c r="AD721" s="36"/>
      <c r="AE721" s="36"/>
      <c r="AF721" s="36"/>
      <c r="AL721" s="36"/>
      <c r="AM721" s="36"/>
      <c r="AN721" s="36"/>
      <c r="AT721" s="36"/>
      <c r="AU721" s="36"/>
      <c r="AV721" s="36"/>
      <c r="BB721" s="36"/>
      <c r="BC721" s="36"/>
      <c r="BD721" s="36"/>
      <c r="BJ721" s="36"/>
      <c r="BK721" s="36"/>
      <c r="BL721" s="36"/>
      <c r="BR721" s="36"/>
      <c r="BS721" s="36"/>
      <c r="BT721" s="36"/>
      <c r="BZ721" s="36"/>
      <c r="CA721" s="36"/>
      <c r="CB721" s="36"/>
      <c r="CH721" s="36"/>
      <c r="CI721" s="36"/>
      <c r="CJ721" s="36"/>
      <c r="CP721" s="36"/>
      <c r="CQ721" s="36"/>
      <c r="CR721" s="36"/>
      <c r="CX721" s="36"/>
      <c r="CY721" s="36"/>
      <c r="CZ721" s="36"/>
      <c r="DF721" s="36">
        <v>2.0200000000000001E-9</v>
      </c>
      <c r="DG721" s="36">
        <v>2.5646930745700001</v>
      </c>
      <c r="DH721" s="36">
        <v>7321.1221397135996</v>
      </c>
      <c r="DI721" s="30">
        <f t="shared" si="336"/>
        <v>1.9118606143066059E-9</v>
      </c>
      <c r="DJ721" s="30">
        <f t="shared" si="337"/>
        <v>1.9117036326985396E-9</v>
      </c>
      <c r="DK721" s="30">
        <f t="shared" si="338"/>
        <v>1.9117036393769076E-9</v>
      </c>
      <c r="DL721" s="30">
        <f t="shared" si="339"/>
        <v>1.9117036393766247E-9</v>
      </c>
      <c r="DN721" s="36"/>
      <c r="DO721" s="36"/>
      <c r="DP721" s="36"/>
      <c r="DV721" s="36"/>
      <c r="DW721" s="36"/>
      <c r="DX721" s="36"/>
      <c r="ED721" s="36"/>
      <c r="EE721" s="36"/>
      <c r="EF721" s="36"/>
      <c r="EL721" s="36"/>
      <c r="EM721" s="36"/>
      <c r="EN721" s="36"/>
      <c r="ET721" s="36"/>
      <c r="EU721" s="36"/>
      <c r="EV721" s="36"/>
    </row>
    <row r="722" spans="14:152" s="30" customFormat="1" ht="12.75">
      <c r="N722" s="36">
        <v>2.3699999999999999E-9</v>
      </c>
      <c r="O722" s="36">
        <v>0.90339496046000001</v>
      </c>
      <c r="P722" s="36">
        <v>8.0938680690000009</v>
      </c>
      <c r="Q722" s="30">
        <f t="shared" si="332"/>
        <v>1.5489370480563236E-9</v>
      </c>
      <c r="R722" s="30">
        <f t="shared" si="333"/>
        <v>1.5489375253166858E-9</v>
      </c>
      <c r="S722" s="30">
        <f t="shared" si="334"/>
        <v>1.548937525296389E-9</v>
      </c>
      <c r="T722" s="30">
        <f t="shared" si="335"/>
        <v>1.54893752529639E-9</v>
      </c>
      <c r="V722" s="36"/>
      <c r="W722" s="36"/>
      <c r="X722" s="36"/>
      <c r="AD722" s="36"/>
      <c r="AE722" s="36"/>
      <c r="AF722" s="36"/>
      <c r="AL722" s="36"/>
      <c r="AM722" s="36"/>
      <c r="AN722" s="36"/>
      <c r="AT722" s="36"/>
      <c r="AU722" s="36"/>
      <c r="AV722" s="36"/>
      <c r="BB722" s="36"/>
      <c r="BC722" s="36"/>
      <c r="BD722" s="36"/>
      <c r="BJ722" s="36"/>
      <c r="BK722" s="36"/>
      <c r="BL722" s="36"/>
      <c r="BR722" s="36"/>
      <c r="BS722" s="36"/>
      <c r="BT722" s="36"/>
      <c r="BZ722" s="36"/>
      <c r="CA722" s="36"/>
      <c r="CB722" s="36"/>
      <c r="CH722" s="36"/>
      <c r="CI722" s="36"/>
      <c r="CJ722" s="36"/>
      <c r="CP722" s="36"/>
      <c r="CQ722" s="36"/>
      <c r="CR722" s="36"/>
      <c r="CX722" s="36"/>
      <c r="CY722" s="36"/>
      <c r="CZ722" s="36"/>
      <c r="DF722" s="36">
        <v>1.6399999999999999E-9</v>
      </c>
      <c r="DG722" s="36">
        <v>1.1034715907199999</v>
      </c>
      <c r="DH722" s="36">
        <v>3710.3122426402001</v>
      </c>
      <c r="DI722" s="30">
        <f t="shared" si="336"/>
        <v>1.3356467241452561E-9</v>
      </c>
      <c r="DJ722" s="30">
        <f t="shared" si="337"/>
        <v>1.335530644993416E-9</v>
      </c>
      <c r="DK722" s="30">
        <f t="shared" si="338"/>
        <v>1.3355306499303798E-9</v>
      </c>
      <c r="DL722" s="30">
        <f t="shared" si="339"/>
        <v>1.3355306499301701E-9</v>
      </c>
      <c r="DN722" s="36"/>
      <c r="DO722" s="36"/>
      <c r="DP722" s="36"/>
      <c r="DV722" s="36"/>
      <c r="DW722" s="36"/>
      <c r="DX722" s="36"/>
      <c r="ED722" s="36"/>
      <c r="EE722" s="36"/>
      <c r="EF722" s="36"/>
      <c r="EL722" s="36"/>
      <c r="EM722" s="36"/>
      <c r="EN722" s="36"/>
      <c r="ET722" s="36"/>
      <c r="EU722" s="36"/>
      <c r="EV722" s="36"/>
    </row>
    <row r="723" spans="14:152" s="30" customFormat="1" ht="12.75">
      <c r="N723" s="36">
        <v>2.2900000000000002E-9</v>
      </c>
      <c r="O723" s="36">
        <v>0.63250047970000001</v>
      </c>
      <c r="P723" s="36">
        <v>23017.0626579362</v>
      </c>
      <c r="Q723" s="30">
        <f t="shared" si="332"/>
        <v>5.6038233613501365E-10</v>
      </c>
      <c r="R723" s="30">
        <f t="shared" si="333"/>
        <v>5.5870219849765423E-10</v>
      </c>
      <c r="S723" s="30">
        <f t="shared" si="334"/>
        <v>5.5870226995626409E-10</v>
      </c>
      <c r="T723" s="30">
        <f t="shared" si="335"/>
        <v>5.5870226995323444E-10</v>
      </c>
      <c r="V723" s="36"/>
      <c r="W723" s="36"/>
      <c r="X723" s="36"/>
      <c r="AD723" s="36"/>
      <c r="AE723" s="36"/>
      <c r="AF723" s="36"/>
      <c r="AL723" s="36"/>
      <c r="AM723" s="36"/>
      <c r="AN723" s="36"/>
      <c r="AT723" s="36"/>
      <c r="AU723" s="36"/>
      <c r="AV723" s="36"/>
      <c r="BB723" s="36"/>
      <c r="BC723" s="36"/>
      <c r="BD723" s="36"/>
      <c r="BJ723" s="36"/>
      <c r="BK723" s="36"/>
      <c r="BL723" s="36"/>
      <c r="BR723" s="36"/>
      <c r="BS723" s="36"/>
      <c r="BT723" s="36"/>
      <c r="BZ723" s="36"/>
      <c r="CA723" s="36"/>
      <c r="CB723" s="36"/>
      <c r="CH723" s="36"/>
      <c r="CI723" s="36"/>
      <c r="CJ723" s="36"/>
      <c r="CP723" s="36"/>
      <c r="CQ723" s="36"/>
      <c r="CR723" s="36"/>
      <c r="CX723" s="36"/>
      <c r="CY723" s="36"/>
      <c r="CZ723" s="36"/>
      <c r="DF723" s="36">
        <v>1.5799999999999999E-9</v>
      </c>
      <c r="DG723" s="36">
        <v>3.6599574593400002</v>
      </c>
      <c r="DH723" s="36">
        <v>6997.6167230561996</v>
      </c>
      <c r="DI723" s="30">
        <f t="shared" si="336"/>
        <v>-1.3204668407140685E-9</v>
      </c>
      <c r="DJ723" s="30">
        <f t="shared" si="337"/>
        <v>-1.3202672301767709E-9</v>
      </c>
      <c r="DK723" s="30">
        <f t="shared" si="338"/>
        <v>-1.3202672386671615E-9</v>
      </c>
      <c r="DL723" s="30">
        <f t="shared" si="339"/>
        <v>-1.3202672386668038E-9</v>
      </c>
      <c r="DN723" s="36"/>
      <c r="DO723" s="36"/>
      <c r="DP723" s="36"/>
      <c r="DV723" s="36"/>
      <c r="DW723" s="36"/>
      <c r="DX723" s="36"/>
      <c r="ED723" s="36"/>
      <c r="EE723" s="36"/>
      <c r="EF723" s="36"/>
      <c r="EL723" s="36"/>
      <c r="EM723" s="36"/>
      <c r="EN723" s="36"/>
      <c r="ET723" s="36"/>
      <c r="EU723" s="36"/>
      <c r="EV723" s="36"/>
    </row>
    <row r="724" spans="14:152" s="30" customFormat="1" ht="12.75">
      <c r="N724" s="36">
        <v>2.4899999999999999E-9</v>
      </c>
      <c r="O724" s="36">
        <v>6.0535758980400001</v>
      </c>
      <c r="P724" s="36">
        <v>2060.8178540718</v>
      </c>
      <c r="Q724" s="30">
        <f t="shared" si="332"/>
        <v>1.5274282753946101E-9</v>
      </c>
      <c r="R724" s="30">
        <f t="shared" si="333"/>
        <v>1.5275614881223898E-9</v>
      </c>
      <c r="S724" s="30">
        <f t="shared" si="334"/>
        <v>1.5275614824573559E-9</v>
      </c>
      <c r="T724" s="30">
        <f t="shared" si="335"/>
        <v>1.5275614824575935E-9</v>
      </c>
      <c r="V724" s="36"/>
      <c r="W724" s="36"/>
      <c r="X724" s="36"/>
      <c r="AD724" s="36"/>
      <c r="AE724" s="36"/>
      <c r="AF724" s="36"/>
      <c r="AL724" s="36"/>
      <c r="AM724" s="36"/>
      <c r="AN724" s="36"/>
      <c r="AT724" s="36"/>
      <c r="AU724" s="36"/>
      <c r="AV724" s="36"/>
      <c r="BB724" s="36"/>
      <c r="BC724" s="36"/>
      <c r="BD724" s="36"/>
      <c r="BJ724" s="36"/>
      <c r="BK724" s="36"/>
      <c r="BL724" s="36"/>
      <c r="BR724" s="36"/>
      <c r="BS724" s="36"/>
      <c r="BT724" s="36"/>
      <c r="BZ724" s="36"/>
      <c r="CA724" s="36"/>
      <c r="CB724" s="36"/>
      <c r="CH724" s="36"/>
      <c r="CI724" s="36"/>
      <c r="CJ724" s="36"/>
      <c r="CP724" s="36"/>
      <c r="CQ724" s="36"/>
      <c r="CR724" s="36"/>
      <c r="CX724" s="36"/>
      <c r="CY724" s="36"/>
      <c r="CZ724" s="36"/>
      <c r="DF724" s="36">
        <v>1.69E-9</v>
      </c>
      <c r="DG724" s="36">
        <v>1.8598531711699999</v>
      </c>
      <c r="DH724" s="36">
        <v>1329.5120902599999</v>
      </c>
      <c r="DI724" s="30">
        <f t="shared" si="336"/>
        <v>1.2115481507219197E-9</v>
      </c>
      <c r="DJ724" s="30">
        <f t="shared" si="337"/>
        <v>1.2115996431612114E-9</v>
      </c>
      <c r="DK724" s="30">
        <f t="shared" si="338"/>
        <v>1.2115996409714228E-9</v>
      </c>
      <c r="DL724" s="30">
        <f t="shared" si="339"/>
        <v>1.2115996409715161E-9</v>
      </c>
      <c r="DN724" s="36"/>
      <c r="DO724" s="36"/>
      <c r="DP724" s="36"/>
      <c r="DV724" s="36"/>
      <c r="DW724" s="36"/>
      <c r="DX724" s="36"/>
      <c r="ED724" s="36"/>
      <c r="EE724" s="36"/>
      <c r="EF724" s="36"/>
      <c r="EL724" s="36"/>
      <c r="EM724" s="36"/>
      <c r="EN724" s="36"/>
      <c r="ET724" s="36"/>
      <c r="EU724" s="36"/>
      <c r="EV724" s="36"/>
    </row>
    <row r="725" spans="14:152" s="30" customFormat="1" ht="12.75">
      <c r="N725" s="36">
        <v>2.7000000000000002E-9</v>
      </c>
      <c r="O725" s="36">
        <v>2.1476916188200001</v>
      </c>
      <c r="P725" s="36">
        <v>2973.3880977374001</v>
      </c>
      <c r="Q725" s="30">
        <f t="shared" si="332"/>
        <v>-5.3987000349183234E-10</v>
      </c>
      <c r="R725" s="30">
        <f t="shared" si="333"/>
        <v>-5.4012857336741744E-10</v>
      </c>
      <c r="S725" s="30">
        <f t="shared" si="334"/>
        <v>-5.4012856237123634E-10</v>
      </c>
      <c r="T725" s="30">
        <f t="shared" si="335"/>
        <v>-5.4012856237170628E-10</v>
      </c>
      <c r="V725" s="36"/>
      <c r="W725" s="36"/>
      <c r="X725" s="36"/>
      <c r="AD725" s="36"/>
      <c r="AE725" s="36"/>
      <c r="AF725" s="36"/>
      <c r="AL725" s="36"/>
      <c r="AM725" s="36"/>
      <c r="AN725" s="36"/>
      <c r="AT725" s="36"/>
      <c r="AU725" s="36"/>
      <c r="AV725" s="36"/>
      <c r="BB725" s="36"/>
      <c r="BC725" s="36"/>
      <c r="BD725" s="36"/>
      <c r="BJ725" s="36"/>
      <c r="BK725" s="36"/>
      <c r="BL725" s="36"/>
      <c r="BR725" s="36"/>
      <c r="BS725" s="36"/>
      <c r="BT725" s="36"/>
      <c r="BZ725" s="36"/>
      <c r="CA725" s="36"/>
      <c r="CB725" s="36"/>
      <c r="CH725" s="36"/>
      <c r="CI725" s="36"/>
      <c r="CJ725" s="36"/>
      <c r="CP725" s="36"/>
      <c r="CQ725" s="36"/>
      <c r="CR725" s="36"/>
      <c r="CX725" s="36"/>
      <c r="CY725" s="36"/>
      <c r="CZ725" s="36"/>
      <c r="DF725" s="36">
        <v>2.11E-9</v>
      </c>
      <c r="DG725" s="36">
        <v>1.66624816725</v>
      </c>
      <c r="DH725" s="36">
        <v>3304.0070613956</v>
      </c>
      <c r="DI725" s="30">
        <f t="shared" si="336"/>
        <v>-1.2357517851842551E-9</v>
      </c>
      <c r="DJ725" s="30">
        <f t="shared" si="337"/>
        <v>-1.235566026482925E-9</v>
      </c>
      <c r="DK725" s="30">
        <f t="shared" si="338"/>
        <v>-1.2355660343830617E-9</v>
      </c>
      <c r="DL725" s="30">
        <f t="shared" si="339"/>
        <v>-1.2355660343827278E-9</v>
      </c>
      <c r="DN725" s="36"/>
      <c r="DO725" s="36"/>
      <c r="DP725" s="36"/>
      <c r="DV725" s="36"/>
      <c r="DW725" s="36"/>
      <c r="DX725" s="36"/>
      <c r="ED725" s="36"/>
      <c r="EE725" s="36"/>
      <c r="EF725" s="36"/>
      <c r="EL725" s="36"/>
      <c r="EM725" s="36"/>
      <c r="EN725" s="36"/>
      <c r="ET725" s="36"/>
      <c r="EU725" s="36"/>
      <c r="EV725" s="36"/>
    </row>
    <row r="726" spans="14:152" s="30" customFormat="1" ht="12.75">
      <c r="N726" s="36">
        <v>2.4100000000000002E-9</v>
      </c>
      <c r="O726" s="36">
        <v>4.6301990007500002</v>
      </c>
      <c r="P726" s="36">
        <v>1612.9513330315999</v>
      </c>
      <c r="Q726" s="30">
        <f t="shared" si="332"/>
        <v>-9.373029133331799E-10</v>
      </c>
      <c r="R726" s="30">
        <f t="shared" si="333"/>
        <v>-9.3718519143148777E-10</v>
      </c>
      <c r="S726" s="30">
        <f t="shared" si="334"/>
        <v>-9.3718519643794694E-10</v>
      </c>
      <c r="T726" s="30">
        <f t="shared" si="335"/>
        <v>-9.3718519643773394E-10</v>
      </c>
      <c r="V726" s="36"/>
      <c r="W726" s="36"/>
      <c r="X726" s="36"/>
      <c r="AD726" s="36"/>
      <c r="AE726" s="36"/>
      <c r="AF726" s="36"/>
      <c r="AL726" s="36"/>
      <c r="AM726" s="36"/>
      <c r="AN726" s="36"/>
      <c r="AT726" s="36"/>
      <c r="AU726" s="36"/>
      <c r="AV726" s="36"/>
      <c r="BB726" s="36"/>
      <c r="BC726" s="36"/>
      <c r="BD726" s="36"/>
      <c r="BJ726" s="36"/>
      <c r="BK726" s="36"/>
      <c r="BL726" s="36"/>
      <c r="BR726" s="36"/>
      <c r="BS726" s="36"/>
      <c r="BT726" s="36"/>
      <c r="BZ726" s="36"/>
      <c r="CA726" s="36"/>
      <c r="CB726" s="36"/>
      <c r="CH726" s="36"/>
      <c r="CI726" s="36"/>
      <c r="CJ726" s="36"/>
      <c r="CP726" s="36"/>
      <c r="CQ726" s="36"/>
      <c r="CR726" s="36"/>
      <c r="CX726" s="36"/>
      <c r="CY726" s="36"/>
      <c r="CZ726" s="36"/>
      <c r="DF726" s="36">
        <v>2.0599999999999999E-9</v>
      </c>
      <c r="DG726" s="36">
        <v>1.8157274614500001</v>
      </c>
      <c r="DH726" s="36">
        <v>1596.1191319817999</v>
      </c>
      <c r="DI726" s="30">
        <f t="shared" si="336"/>
        <v>1.5060340096806149E-9</v>
      </c>
      <c r="DJ726" s="30">
        <f t="shared" si="337"/>
        <v>1.5059602636369253E-9</v>
      </c>
      <c r="DK726" s="30">
        <f t="shared" si="338"/>
        <v>1.5059602667732381E-9</v>
      </c>
      <c r="DL726" s="30">
        <f t="shared" si="339"/>
        <v>1.5059602667731056E-9</v>
      </c>
      <c r="DN726" s="36"/>
      <c r="DO726" s="36"/>
      <c r="DP726" s="36"/>
      <c r="DV726" s="36"/>
      <c r="DW726" s="36"/>
      <c r="DX726" s="36"/>
      <c r="ED726" s="36"/>
      <c r="EE726" s="36"/>
      <c r="EF726" s="36"/>
      <c r="EL726" s="36"/>
      <c r="EM726" s="36"/>
      <c r="EN726" s="36"/>
      <c r="ET726" s="36"/>
      <c r="EU726" s="36"/>
      <c r="EV726" s="36"/>
    </row>
    <row r="727" spans="14:152" s="30" customFormat="1" ht="12.75">
      <c r="N727" s="36">
        <v>2.2699999999999998E-9</v>
      </c>
      <c r="O727" s="36">
        <v>5.9453705364899996</v>
      </c>
      <c r="P727" s="36">
        <v>2942.4806769438001</v>
      </c>
      <c r="Q727" s="30">
        <f t="shared" si="332"/>
        <v>-1.3302794699608479E-9</v>
      </c>
      <c r="R727" s="30">
        <f t="shared" si="333"/>
        <v>-1.330101550605215E-9</v>
      </c>
      <c r="S727" s="30">
        <f t="shared" si="334"/>
        <v>-1.3301015581719229E-9</v>
      </c>
      <c r="T727" s="30">
        <f t="shared" si="335"/>
        <v>-1.3301015581716028E-9</v>
      </c>
      <c r="V727" s="36"/>
      <c r="W727" s="36"/>
      <c r="X727" s="36"/>
      <c r="AD727" s="36"/>
      <c r="AE727" s="36"/>
      <c r="AF727" s="36"/>
      <c r="AL727" s="36"/>
      <c r="AM727" s="36"/>
      <c r="AN727" s="36"/>
      <c r="AT727" s="36"/>
      <c r="AU727" s="36"/>
      <c r="AV727" s="36"/>
      <c r="BB727" s="36"/>
      <c r="BC727" s="36"/>
      <c r="BD727" s="36"/>
      <c r="BJ727" s="36"/>
      <c r="BK727" s="36"/>
      <c r="BL727" s="36"/>
      <c r="BR727" s="36"/>
      <c r="BS727" s="36"/>
      <c r="BT727" s="36"/>
      <c r="BZ727" s="36"/>
      <c r="CA727" s="36"/>
      <c r="CB727" s="36"/>
      <c r="CH727" s="36"/>
      <c r="CI727" s="36"/>
      <c r="CJ727" s="36"/>
      <c r="CP727" s="36"/>
      <c r="CQ727" s="36"/>
      <c r="CR727" s="36"/>
      <c r="CX727" s="36"/>
      <c r="CY727" s="36"/>
      <c r="CZ727" s="36"/>
      <c r="DF727" s="36">
        <v>1.69E-9</v>
      </c>
      <c r="DG727" s="36">
        <v>0.46310427276999999</v>
      </c>
      <c r="DH727" s="36">
        <v>17101.211136907201</v>
      </c>
      <c r="DI727" s="30">
        <f t="shared" si="336"/>
        <v>1.6801481183040005E-9</v>
      </c>
      <c r="DJ727" s="30">
        <f t="shared" si="337"/>
        <v>1.6800454203078982E-9</v>
      </c>
      <c r="DK727" s="30">
        <f t="shared" si="338"/>
        <v>1.6800454246866607E-9</v>
      </c>
      <c r="DL727" s="30">
        <f t="shared" si="339"/>
        <v>1.6800454246864758E-9</v>
      </c>
      <c r="DN727" s="36"/>
      <c r="DO727" s="36"/>
      <c r="DP727" s="36"/>
      <c r="DV727" s="36"/>
      <c r="DW727" s="36"/>
      <c r="DX727" s="36"/>
      <c r="ED727" s="36"/>
      <c r="EE727" s="36"/>
      <c r="EF727" s="36"/>
      <c r="EL727" s="36"/>
      <c r="EM727" s="36"/>
      <c r="EN727" s="36"/>
      <c r="ET727" s="36"/>
      <c r="EU727" s="36"/>
      <c r="EV727" s="36"/>
    </row>
    <row r="728" spans="14:152" s="30" customFormat="1" ht="12.75">
      <c r="N728" s="36">
        <v>2.69E-9</v>
      </c>
      <c r="O728" s="36">
        <v>5.9368748115300001</v>
      </c>
      <c r="P728" s="36">
        <v>4005.3684718298</v>
      </c>
      <c r="Q728" s="30">
        <f t="shared" si="332"/>
        <v>-2.2745037396395743E-9</v>
      </c>
      <c r="R728" s="30">
        <f t="shared" si="333"/>
        <v>-2.2743146202080492E-9</v>
      </c>
      <c r="S728" s="30">
        <f t="shared" si="334"/>
        <v>-2.2743146282516342E-9</v>
      </c>
      <c r="T728" s="30">
        <f t="shared" si="335"/>
        <v>-2.2743146282512975E-9</v>
      </c>
      <c r="V728" s="36"/>
      <c r="W728" s="36"/>
      <c r="X728" s="36"/>
      <c r="AD728" s="36"/>
      <c r="AE728" s="36"/>
      <c r="AF728" s="36"/>
      <c r="AL728" s="36"/>
      <c r="AM728" s="36"/>
      <c r="AN728" s="36"/>
      <c r="AT728" s="36"/>
      <c r="AU728" s="36"/>
      <c r="AV728" s="36"/>
      <c r="BB728" s="36"/>
      <c r="BC728" s="36"/>
      <c r="BD728" s="36"/>
      <c r="BJ728" s="36"/>
      <c r="BK728" s="36"/>
      <c r="BL728" s="36"/>
      <c r="BR728" s="36"/>
      <c r="BS728" s="36"/>
      <c r="BT728" s="36"/>
      <c r="BZ728" s="36"/>
      <c r="CA728" s="36"/>
      <c r="CB728" s="36"/>
      <c r="CH728" s="36"/>
      <c r="CI728" s="36"/>
      <c r="CJ728" s="36"/>
      <c r="CP728" s="36"/>
      <c r="CQ728" s="36"/>
      <c r="CR728" s="36"/>
      <c r="CX728" s="36"/>
      <c r="CY728" s="36"/>
      <c r="CZ728" s="36"/>
      <c r="DF728" s="36">
        <v>1.5900000000000001E-9</v>
      </c>
      <c r="DG728" s="36">
        <v>5.7338445155900004</v>
      </c>
      <c r="DH728" s="36">
        <v>1265.5674786264001</v>
      </c>
      <c r="DI728" s="30">
        <f t="shared" si="336"/>
        <v>4.5102068127484641E-10</v>
      </c>
      <c r="DJ728" s="30">
        <f t="shared" si="337"/>
        <v>4.5095725101015355E-10</v>
      </c>
      <c r="DK728" s="30">
        <f t="shared" si="338"/>
        <v>4.5095725370769163E-10</v>
      </c>
      <c r="DL728" s="30">
        <f t="shared" si="339"/>
        <v>4.5095725370757655E-10</v>
      </c>
      <c r="DN728" s="36"/>
      <c r="DO728" s="36"/>
      <c r="DP728" s="36"/>
      <c r="DV728" s="36"/>
      <c r="DW728" s="36"/>
      <c r="DX728" s="36"/>
      <c r="ED728" s="36"/>
      <c r="EE728" s="36"/>
      <c r="EF728" s="36"/>
      <c r="EL728" s="36"/>
      <c r="EM728" s="36"/>
      <c r="EN728" s="36"/>
      <c r="ET728" s="36"/>
      <c r="EU728" s="36"/>
      <c r="EV728" s="36"/>
    </row>
    <row r="729" spans="14:152" s="30" customFormat="1" ht="12.75">
      <c r="N729" s="36">
        <v>2.2699999999999998E-9</v>
      </c>
      <c r="O729" s="36">
        <v>3.9145987993300002</v>
      </c>
      <c r="P729" s="36">
        <v>2942.4461696394001</v>
      </c>
      <c r="Q729" s="30">
        <f t="shared" si="332"/>
        <v>2.2386598203439196E-9</v>
      </c>
      <c r="R729" s="30">
        <f t="shared" si="333"/>
        <v>2.2386961687040307E-9</v>
      </c>
      <c r="S729" s="30">
        <f t="shared" si="334"/>
        <v>2.2386961671586774E-9</v>
      </c>
      <c r="T729" s="30">
        <f t="shared" si="335"/>
        <v>2.2386961671587415E-9</v>
      </c>
      <c r="V729" s="36"/>
      <c r="W729" s="36"/>
      <c r="X729" s="36"/>
      <c r="AD729" s="36"/>
      <c r="AE729" s="36"/>
      <c r="AF729" s="36"/>
      <c r="AL729" s="36"/>
      <c r="AM729" s="36"/>
      <c r="AN729" s="36"/>
      <c r="AT729" s="36"/>
      <c r="AU729" s="36"/>
      <c r="AV729" s="36"/>
      <c r="BB729" s="36"/>
      <c r="BC729" s="36"/>
      <c r="BD729" s="36"/>
      <c r="BJ729" s="36"/>
      <c r="BK729" s="36"/>
      <c r="BL729" s="36"/>
      <c r="BR729" s="36"/>
      <c r="BS729" s="36"/>
      <c r="BT729" s="36"/>
      <c r="BZ729" s="36"/>
      <c r="CA729" s="36"/>
      <c r="CB729" s="36"/>
      <c r="CH729" s="36"/>
      <c r="CI729" s="36"/>
      <c r="CJ729" s="36"/>
      <c r="CP729" s="36"/>
      <c r="CQ729" s="36"/>
      <c r="CR729" s="36"/>
      <c r="CX729" s="36"/>
      <c r="CY729" s="36"/>
      <c r="CZ729" s="36"/>
      <c r="DF729" s="36">
        <v>1.5900000000000001E-9</v>
      </c>
      <c r="DG729" s="36">
        <v>0.92643196778000003</v>
      </c>
      <c r="DH729" s="36">
        <v>4001.8453534808</v>
      </c>
      <c r="DI729" s="30">
        <f t="shared" si="336"/>
        <v>-1.1858267863302798E-9</v>
      </c>
      <c r="DJ729" s="30">
        <f t="shared" si="337"/>
        <v>-1.1859661132987024E-9</v>
      </c>
      <c r="DK729" s="30">
        <f t="shared" si="338"/>
        <v>-1.185966107373932E-9</v>
      </c>
      <c r="DL729" s="30">
        <f t="shared" si="339"/>
        <v>-1.1859661073741803E-9</v>
      </c>
      <c r="DN729" s="36"/>
      <c r="DO729" s="36"/>
      <c r="DP729" s="36"/>
      <c r="DV729" s="36"/>
      <c r="DW729" s="36"/>
      <c r="DX729" s="36"/>
      <c r="ED729" s="36"/>
      <c r="EE729" s="36"/>
      <c r="EF729" s="36"/>
      <c r="EL729" s="36"/>
      <c r="EM729" s="36"/>
      <c r="EN729" s="36"/>
      <c r="ET729" s="36"/>
      <c r="EU729" s="36"/>
      <c r="EV729" s="36"/>
    </row>
    <row r="730" spans="14:152" s="30" customFormat="1" ht="12.75">
      <c r="N730" s="36">
        <v>2.3800000000000001E-9</v>
      </c>
      <c r="O730" s="36">
        <v>5.1457074517799999</v>
      </c>
      <c r="P730" s="36">
        <v>721.13923120619995</v>
      </c>
      <c r="Q730" s="30">
        <f t="shared" si="332"/>
        <v>9.7806556619866175E-10</v>
      </c>
      <c r="R730" s="30">
        <f t="shared" si="333"/>
        <v>9.7811700041921328E-10</v>
      </c>
      <c r="S730" s="30">
        <f t="shared" si="334"/>
        <v>9.7811699823186443E-10</v>
      </c>
      <c r="T730" s="30">
        <f t="shared" si="335"/>
        <v>9.7811699823195707E-10</v>
      </c>
      <c r="V730" s="36"/>
      <c r="W730" s="36"/>
      <c r="X730" s="36"/>
      <c r="AD730" s="36"/>
      <c r="AE730" s="36"/>
      <c r="AF730" s="36"/>
      <c r="AL730" s="36"/>
      <c r="AM730" s="36"/>
      <c r="AN730" s="36"/>
      <c r="AT730" s="36"/>
      <c r="AU730" s="36"/>
      <c r="AV730" s="36"/>
      <c r="BB730" s="36"/>
      <c r="BC730" s="36"/>
      <c r="BD730" s="36"/>
      <c r="BJ730" s="36"/>
      <c r="BK730" s="36"/>
      <c r="BL730" s="36"/>
      <c r="BR730" s="36"/>
      <c r="BS730" s="36"/>
      <c r="BT730" s="36"/>
      <c r="BZ730" s="36"/>
      <c r="CA730" s="36"/>
      <c r="CB730" s="36"/>
      <c r="CH730" s="36"/>
      <c r="CI730" s="36"/>
      <c r="CJ730" s="36"/>
      <c r="CP730" s="36"/>
      <c r="CQ730" s="36"/>
      <c r="CR730" s="36"/>
      <c r="CX730" s="36"/>
      <c r="CY730" s="36"/>
      <c r="CZ730" s="36"/>
      <c r="DF730" s="36">
        <v>1.8899999999999999E-9</v>
      </c>
      <c r="DG730" s="36">
        <v>2.7416385092</v>
      </c>
      <c r="DH730" s="36">
        <v>2910.4911174747999</v>
      </c>
      <c r="DI730" s="30">
        <f t="shared" si="336"/>
        <v>1.2763220526723834E-9</v>
      </c>
      <c r="DJ730" s="30">
        <f t="shared" si="337"/>
        <v>1.2761886820971891E-9</v>
      </c>
      <c r="DK730" s="30">
        <f t="shared" si="338"/>
        <v>1.2761886877693361E-9</v>
      </c>
      <c r="DL730" s="30">
        <f t="shared" si="339"/>
        <v>1.2761886877690983E-9</v>
      </c>
      <c r="DN730" s="36"/>
      <c r="DO730" s="36"/>
      <c r="DP730" s="36"/>
      <c r="DV730" s="36"/>
      <c r="DW730" s="36"/>
      <c r="DX730" s="36"/>
      <c r="ED730" s="36"/>
      <c r="EE730" s="36"/>
      <c r="EF730" s="36"/>
      <c r="EL730" s="36"/>
      <c r="EM730" s="36"/>
      <c r="EN730" s="36"/>
      <c r="ET730" s="36"/>
      <c r="EU730" s="36"/>
      <c r="EV730" s="36"/>
    </row>
    <row r="731" spans="14:152" s="30" customFormat="1" ht="12.75">
      <c r="N731" s="36">
        <v>2.7499999999999998E-9</v>
      </c>
      <c r="O731" s="36">
        <v>1.0690252873899999</v>
      </c>
      <c r="P731" s="36">
        <v>3343.3639373107999</v>
      </c>
      <c r="Q731" s="30">
        <f t="shared" si="332"/>
        <v>5.1866117977291186E-10</v>
      </c>
      <c r="R731" s="30">
        <f t="shared" si="333"/>
        <v>5.1895798647691853E-10</v>
      </c>
      <c r="S731" s="30">
        <f t="shared" si="334"/>
        <v>5.1895797385464272E-10</v>
      </c>
      <c r="T731" s="30">
        <f t="shared" si="335"/>
        <v>5.1895797385518008E-10</v>
      </c>
      <c r="V731" s="36"/>
      <c r="W731" s="36"/>
      <c r="X731" s="36"/>
      <c r="AD731" s="36"/>
      <c r="AE731" s="36"/>
      <c r="AF731" s="36"/>
      <c r="AL731" s="36"/>
      <c r="AM731" s="36"/>
      <c r="AN731" s="36"/>
      <c r="AT731" s="36"/>
      <c r="AU731" s="36"/>
      <c r="AV731" s="36"/>
      <c r="BB731" s="36"/>
      <c r="BC731" s="36"/>
      <c r="BD731" s="36"/>
      <c r="BJ731" s="36"/>
      <c r="BK731" s="36"/>
      <c r="BL731" s="36"/>
      <c r="BR731" s="36"/>
      <c r="BS731" s="36"/>
      <c r="BT731" s="36"/>
      <c r="BZ731" s="36"/>
      <c r="CA731" s="36"/>
      <c r="CB731" s="36"/>
      <c r="CH731" s="36"/>
      <c r="CI731" s="36"/>
      <c r="CJ731" s="36"/>
      <c r="CP731" s="36"/>
      <c r="CQ731" s="36"/>
      <c r="CR731" s="36"/>
      <c r="CX731" s="36"/>
      <c r="CY731" s="36"/>
      <c r="CZ731" s="36"/>
      <c r="DF731" s="36">
        <v>1.81E-9</v>
      </c>
      <c r="DG731" s="36">
        <v>5.4869998465899998</v>
      </c>
      <c r="DH731" s="36">
        <v>3319.2767862328001</v>
      </c>
      <c r="DI731" s="30">
        <f t="shared" si="336"/>
        <v>1.6998906982205337E-9</v>
      </c>
      <c r="DJ731" s="30">
        <f t="shared" si="337"/>
        <v>1.6998228569498413E-9</v>
      </c>
      <c r="DK731" s="30">
        <f t="shared" si="338"/>
        <v>1.6998228598353825E-9</v>
      </c>
      <c r="DL731" s="30">
        <f t="shared" si="339"/>
        <v>1.6998228598352589E-9</v>
      </c>
      <c r="DN731" s="36"/>
      <c r="DO731" s="36"/>
      <c r="DP731" s="36"/>
      <c r="DV731" s="36"/>
      <c r="DW731" s="36"/>
      <c r="DX731" s="36"/>
      <c r="ED731" s="36"/>
      <c r="EE731" s="36"/>
      <c r="EF731" s="36"/>
      <c r="EL731" s="36"/>
      <c r="EM731" s="36"/>
      <c r="EN731" s="36"/>
      <c r="ET731" s="36"/>
      <c r="EU731" s="36"/>
      <c r="EV731" s="36"/>
    </row>
    <row r="732" spans="14:152" s="30" customFormat="1" ht="12.75">
      <c r="N732" s="36">
        <v>2.3199999999999998E-9</v>
      </c>
      <c r="O732" s="36">
        <v>3.5211029050999998</v>
      </c>
      <c r="P732" s="36">
        <v>6674.1786167015998</v>
      </c>
      <c r="Q732" s="30">
        <f t="shared" si="332"/>
        <v>-1.1074688670937671E-9</v>
      </c>
      <c r="R732" s="30">
        <f t="shared" si="333"/>
        <v>-1.1079160982718549E-9</v>
      </c>
      <c r="S732" s="30">
        <f t="shared" si="334"/>
        <v>-1.1079160792534364E-9</v>
      </c>
      <c r="T732" s="30">
        <f t="shared" si="335"/>
        <v>-1.1079160792542474E-9</v>
      </c>
      <c r="V732" s="36"/>
      <c r="W732" s="36"/>
      <c r="X732" s="36"/>
      <c r="AD732" s="36"/>
      <c r="AE732" s="36"/>
      <c r="AF732" s="36"/>
      <c r="AL732" s="36"/>
      <c r="AM732" s="36"/>
      <c r="AN732" s="36"/>
      <c r="AT732" s="36"/>
      <c r="AU732" s="36"/>
      <c r="AV732" s="36"/>
      <c r="BB732" s="36"/>
      <c r="BC732" s="36"/>
      <c r="BD732" s="36"/>
      <c r="BJ732" s="36"/>
      <c r="BK732" s="36"/>
      <c r="BL732" s="36"/>
      <c r="BR732" s="36"/>
      <c r="BS732" s="36"/>
      <c r="BT732" s="36"/>
      <c r="BZ732" s="36"/>
      <c r="CA732" s="36"/>
      <c r="CB732" s="36"/>
      <c r="CH732" s="36"/>
      <c r="CI732" s="36"/>
      <c r="CJ732" s="36"/>
      <c r="CP732" s="36"/>
      <c r="CQ732" s="36"/>
      <c r="CR732" s="36"/>
      <c r="CX732" s="36"/>
      <c r="CY732" s="36"/>
      <c r="CZ732" s="36"/>
      <c r="DF732" s="36">
        <v>1.56E-9</v>
      </c>
      <c r="DG732" s="36">
        <v>5.9546211846999997</v>
      </c>
      <c r="DH732" s="36">
        <v>8584.6616659007996</v>
      </c>
      <c r="DI732" s="30">
        <f t="shared" si="336"/>
        <v>-1.0835480113526621E-9</v>
      </c>
      <c r="DJ732" s="30">
        <f t="shared" si="337"/>
        <v>-1.0832312644086979E-9</v>
      </c>
      <c r="DK732" s="30">
        <f t="shared" si="338"/>
        <v>-1.0832312778809447E-9</v>
      </c>
      <c r="DL732" s="30">
        <f t="shared" si="339"/>
        <v>-1.0832312778803783E-9</v>
      </c>
      <c r="DN732" s="36"/>
      <c r="DO732" s="36"/>
      <c r="DP732" s="36"/>
      <c r="DV732" s="36"/>
      <c r="DW732" s="36"/>
      <c r="DX732" s="36"/>
      <c r="ED732" s="36"/>
      <c r="EE732" s="36"/>
      <c r="EF732" s="36"/>
      <c r="EL732" s="36"/>
      <c r="EM732" s="36"/>
      <c r="EN732" s="36"/>
      <c r="ET732" s="36"/>
      <c r="EU732" s="36"/>
      <c r="EV732" s="36"/>
    </row>
    <row r="733" spans="14:152" s="30" customFormat="1" ht="12.75">
      <c r="N733" s="36">
        <v>2.7700000000000002E-9</v>
      </c>
      <c r="O733" s="36">
        <v>0.19619249083000001</v>
      </c>
      <c r="P733" s="36">
        <v>270.19747037360003</v>
      </c>
      <c r="Q733" s="30">
        <f t="shared" si="332"/>
        <v>7.3580012386015196E-10</v>
      </c>
      <c r="R733" s="30">
        <f t="shared" si="333"/>
        <v>7.3577640471015842E-10</v>
      </c>
      <c r="S733" s="30">
        <f t="shared" si="334"/>
        <v>7.3577640571887147E-10</v>
      </c>
      <c r="T733" s="30">
        <f t="shared" si="335"/>
        <v>7.3577640571882887E-10</v>
      </c>
      <c r="V733" s="36"/>
      <c r="W733" s="36"/>
      <c r="X733" s="36"/>
      <c r="AD733" s="36"/>
      <c r="AE733" s="36"/>
      <c r="AF733" s="36"/>
      <c r="AL733" s="36"/>
      <c r="AM733" s="36"/>
      <c r="AN733" s="36"/>
      <c r="AT733" s="36"/>
      <c r="AU733" s="36"/>
      <c r="AV733" s="36"/>
      <c r="BB733" s="36"/>
      <c r="BC733" s="36"/>
      <c r="BD733" s="36"/>
      <c r="BJ733" s="36"/>
      <c r="BK733" s="36"/>
      <c r="BL733" s="36"/>
      <c r="BR733" s="36"/>
      <c r="BS733" s="36"/>
      <c r="BT733" s="36"/>
      <c r="BZ733" s="36"/>
      <c r="CA733" s="36"/>
      <c r="CB733" s="36"/>
      <c r="CH733" s="36"/>
      <c r="CI733" s="36"/>
      <c r="CJ733" s="36"/>
      <c r="CP733" s="36"/>
      <c r="CQ733" s="36"/>
      <c r="CR733" s="36"/>
      <c r="CX733" s="36"/>
      <c r="CY733" s="36"/>
      <c r="CZ733" s="36"/>
      <c r="DF733" s="36">
        <v>1.5799999999999999E-9</v>
      </c>
      <c r="DG733" s="36">
        <v>3.3873250744700001</v>
      </c>
      <c r="DH733" s="36">
        <v>8742.0427074714007</v>
      </c>
      <c r="DI733" s="30">
        <f t="shared" si="336"/>
        <v>7.1489065069364171E-10</v>
      </c>
      <c r="DJ733" s="30">
        <f t="shared" si="337"/>
        <v>7.1448571318949946E-10</v>
      </c>
      <c r="DK733" s="30">
        <f t="shared" si="338"/>
        <v>7.1448573041167837E-10</v>
      </c>
      <c r="DL733" s="30">
        <f t="shared" si="339"/>
        <v>7.1448573041094745E-10</v>
      </c>
      <c r="DN733" s="36"/>
      <c r="DO733" s="36"/>
      <c r="DP733" s="36"/>
      <c r="DV733" s="36"/>
      <c r="DW733" s="36"/>
      <c r="DX733" s="36"/>
      <c r="ED733" s="36"/>
      <c r="EE733" s="36"/>
      <c r="EF733" s="36"/>
      <c r="EL733" s="36"/>
      <c r="EM733" s="36"/>
      <c r="EN733" s="36"/>
      <c r="ET733" s="36"/>
      <c r="EU733" s="36"/>
      <c r="EV733" s="36"/>
    </row>
    <row r="734" spans="14:152" s="30" customFormat="1" ht="12.75">
      <c r="N734" s="36">
        <v>2.7400000000000001E-9</v>
      </c>
      <c r="O734" s="36">
        <v>0.30235979008000002</v>
      </c>
      <c r="P734" s="36">
        <v>5607.6158292088003</v>
      </c>
      <c r="Q734" s="30">
        <f t="shared" si="332"/>
        <v>2.2197103340808732E-9</v>
      </c>
      <c r="R734" s="30">
        <f t="shared" si="333"/>
        <v>2.2200064083164852E-9</v>
      </c>
      <c r="S734" s="30">
        <f t="shared" si="334"/>
        <v>2.2200063957268339E-9</v>
      </c>
      <c r="T734" s="30">
        <f t="shared" si="335"/>
        <v>2.2200063957273646E-9</v>
      </c>
      <c r="V734" s="36"/>
      <c r="W734" s="36"/>
      <c r="X734" s="36"/>
      <c r="AD734" s="36"/>
      <c r="AE734" s="36"/>
      <c r="AF734" s="36"/>
      <c r="AL734" s="36"/>
      <c r="AM734" s="36"/>
      <c r="AN734" s="36"/>
      <c r="AT734" s="36"/>
      <c r="AU734" s="36"/>
      <c r="AV734" s="36"/>
      <c r="BB734" s="36"/>
      <c r="BC734" s="36"/>
      <c r="BD734" s="36"/>
      <c r="BJ734" s="36"/>
      <c r="BK734" s="36"/>
      <c r="BL734" s="36"/>
      <c r="BR734" s="36"/>
      <c r="BS734" s="36"/>
      <c r="BT734" s="36"/>
      <c r="BZ734" s="36"/>
      <c r="CA734" s="36"/>
      <c r="CB734" s="36"/>
      <c r="CH734" s="36"/>
      <c r="CI734" s="36"/>
      <c r="CJ734" s="36"/>
      <c r="CP734" s="36"/>
      <c r="CQ734" s="36"/>
      <c r="CR734" s="36"/>
      <c r="CX734" s="36"/>
      <c r="CY734" s="36"/>
      <c r="CZ734" s="36"/>
      <c r="DF734" s="36">
        <v>1.7100000000000001E-9</v>
      </c>
      <c r="DG734" s="36">
        <v>3.1140675062600001</v>
      </c>
      <c r="DH734" s="36">
        <v>5621.9102335132002</v>
      </c>
      <c r="DI734" s="30">
        <f t="shared" si="336"/>
        <v>-1.669782528005891E-9</v>
      </c>
      <c r="DJ734" s="30">
        <f t="shared" si="337"/>
        <v>-1.669850633288997E-9</v>
      </c>
      <c r="DK734" s="30">
        <f t="shared" si="338"/>
        <v>-1.6698506303938727E-9</v>
      </c>
      <c r="DL734" s="30">
        <f t="shared" si="339"/>
        <v>-1.6698506303939943E-9</v>
      </c>
      <c r="DN734" s="36"/>
      <c r="DO734" s="36"/>
      <c r="DP734" s="36"/>
      <c r="DV734" s="36"/>
      <c r="DW734" s="36"/>
      <c r="DX734" s="36"/>
      <c r="ED734" s="36"/>
      <c r="EE734" s="36"/>
      <c r="EF734" s="36"/>
      <c r="EL734" s="36"/>
      <c r="EM734" s="36"/>
      <c r="EN734" s="36"/>
      <c r="ET734" s="36"/>
      <c r="EU734" s="36"/>
      <c r="EV734" s="36"/>
    </row>
    <row r="735" spans="14:152" s="30" customFormat="1" ht="12.75">
      <c r="N735" s="36">
        <v>2.33E-9</v>
      </c>
      <c r="O735" s="36">
        <v>5.7523713857600001</v>
      </c>
      <c r="P735" s="36">
        <v>604.84974070479996</v>
      </c>
      <c r="Q735" s="30">
        <f t="shared" si="332"/>
        <v>-1.7161395795162224E-9</v>
      </c>
      <c r="R735" s="30">
        <f t="shared" si="333"/>
        <v>-1.7161082441791913E-9</v>
      </c>
      <c r="S735" s="30">
        <f t="shared" si="334"/>
        <v>-1.7161082455118142E-9</v>
      </c>
      <c r="T735" s="30">
        <f t="shared" si="335"/>
        <v>-1.7161082455117584E-9</v>
      </c>
      <c r="V735" s="36"/>
      <c r="W735" s="36"/>
      <c r="X735" s="36"/>
      <c r="AD735" s="36"/>
      <c r="AE735" s="36"/>
      <c r="AF735" s="36"/>
      <c r="AL735" s="36"/>
      <c r="AM735" s="36"/>
      <c r="AN735" s="36"/>
      <c r="AT735" s="36"/>
      <c r="AU735" s="36"/>
      <c r="AV735" s="36"/>
      <c r="BB735" s="36"/>
      <c r="BC735" s="36"/>
      <c r="BD735" s="36"/>
      <c r="BJ735" s="36"/>
      <c r="BK735" s="36"/>
      <c r="BL735" s="36"/>
      <c r="BR735" s="36"/>
      <c r="BS735" s="36"/>
      <c r="BT735" s="36"/>
      <c r="BZ735" s="36"/>
      <c r="CA735" s="36"/>
      <c r="CB735" s="36"/>
      <c r="CH735" s="36"/>
      <c r="CI735" s="36"/>
      <c r="CJ735" s="36"/>
      <c r="CP735" s="36"/>
      <c r="CQ735" s="36"/>
      <c r="CR735" s="36"/>
      <c r="CX735" s="36"/>
      <c r="CY735" s="36"/>
      <c r="CZ735" s="36"/>
      <c r="DF735" s="36">
        <v>1.99E-9</v>
      </c>
      <c r="DG735" s="36">
        <v>2.8637019821799998</v>
      </c>
      <c r="DH735" s="36">
        <v>10025.4277087512</v>
      </c>
      <c r="DI735" s="30">
        <f t="shared" si="336"/>
        <v>-1.5422749573121042E-9</v>
      </c>
      <c r="DJ735" s="30">
        <f t="shared" si="337"/>
        <v>-1.5426893146150834E-9</v>
      </c>
      <c r="DK735" s="30">
        <f t="shared" si="338"/>
        <v>-1.5426892969971261E-9</v>
      </c>
      <c r="DL735" s="30">
        <f t="shared" si="339"/>
        <v>-1.5426892969978675E-9</v>
      </c>
      <c r="DN735" s="36"/>
      <c r="DO735" s="36"/>
      <c r="DP735" s="36"/>
      <c r="DV735" s="36"/>
      <c r="DW735" s="36"/>
      <c r="DX735" s="36"/>
      <c r="ED735" s="36"/>
      <c r="EE735" s="36"/>
      <c r="EF735" s="36"/>
      <c r="EL735" s="36"/>
      <c r="EM735" s="36"/>
      <c r="EN735" s="36"/>
      <c r="ET735" s="36"/>
      <c r="EU735" s="36"/>
      <c r="EV735" s="36"/>
    </row>
    <row r="736" spans="14:152" s="30" customFormat="1" ht="12.75">
      <c r="N736" s="36">
        <v>2.1400000000000001E-9</v>
      </c>
      <c r="O736" s="36">
        <v>3.3862627699500001</v>
      </c>
      <c r="P736" s="36">
        <v>647.01083331480004</v>
      </c>
      <c r="Q736" s="30">
        <f t="shared" si="332"/>
        <v>2.0968581409024811E-9</v>
      </c>
      <c r="R736" s="30">
        <f t="shared" si="333"/>
        <v>2.0968490473722266E-9</v>
      </c>
      <c r="S736" s="30">
        <f t="shared" si="334"/>
        <v>2.0968490477589708E-9</v>
      </c>
      <c r="T736" s="30">
        <f t="shared" si="335"/>
        <v>2.0968490477589543E-9</v>
      </c>
      <c r="V736" s="36"/>
      <c r="W736" s="36"/>
      <c r="X736" s="36"/>
      <c r="AD736" s="36"/>
      <c r="AE736" s="36"/>
      <c r="AF736" s="36"/>
      <c r="AL736" s="36"/>
      <c r="AM736" s="36"/>
      <c r="AN736" s="36"/>
      <c r="AT736" s="36"/>
      <c r="AU736" s="36"/>
      <c r="AV736" s="36"/>
      <c r="BB736" s="36"/>
      <c r="BC736" s="36"/>
      <c r="BD736" s="36"/>
      <c r="BJ736" s="36"/>
      <c r="BK736" s="36"/>
      <c r="BL736" s="36"/>
      <c r="BR736" s="36"/>
      <c r="BS736" s="36"/>
      <c r="BT736" s="36"/>
      <c r="BZ736" s="36"/>
      <c r="CA736" s="36"/>
      <c r="CB736" s="36"/>
      <c r="CH736" s="36"/>
      <c r="CI736" s="36"/>
      <c r="CJ736" s="36"/>
      <c r="CP736" s="36"/>
      <c r="CQ736" s="36"/>
      <c r="CR736" s="36"/>
      <c r="CX736" s="36"/>
      <c r="CY736" s="36"/>
      <c r="CZ736" s="36"/>
      <c r="DF736" s="36">
        <v>1.73E-9</v>
      </c>
      <c r="DG736" s="36">
        <v>4.7338483899100003</v>
      </c>
      <c r="DH736" s="36">
        <v>9389.0535407862008</v>
      </c>
      <c r="DI736" s="30">
        <f t="shared" si="336"/>
        <v>-1.6953243424481035E-9</v>
      </c>
      <c r="DJ736" s="30">
        <f t="shared" si="337"/>
        <v>-1.6952178934715463E-9</v>
      </c>
      <c r="DK736" s="30">
        <f t="shared" si="338"/>
        <v>-1.695217898001973E-9</v>
      </c>
      <c r="DL736" s="30">
        <f t="shared" si="339"/>
        <v>-1.6952178980017817E-9</v>
      </c>
      <c r="DN736" s="36"/>
      <c r="DO736" s="36"/>
      <c r="DP736" s="36"/>
      <c r="DV736" s="36"/>
      <c r="DW736" s="36"/>
      <c r="DX736" s="36"/>
      <c r="ED736" s="36"/>
      <c r="EE736" s="36"/>
      <c r="EF736" s="36"/>
      <c r="EL736" s="36"/>
      <c r="EM736" s="36"/>
      <c r="EN736" s="36"/>
      <c r="ET736" s="36"/>
      <c r="EU736" s="36"/>
      <c r="EV736" s="36"/>
    </row>
    <row r="737" spans="14:152" s="30" customFormat="1" ht="12.75">
      <c r="N737" s="36">
        <v>2.8200000000000002E-9</v>
      </c>
      <c r="O737" s="36">
        <v>0.29694635624999999</v>
      </c>
      <c r="P737" s="36">
        <v>12323.423096008801</v>
      </c>
      <c r="Q737" s="30">
        <f t="shared" si="332"/>
        <v>1.319521195920596E-9</v>
      </c>
      <c r="R737" s="30">
        <f t="shared" si="333"/>
        <v>1.3205306851336869E-9</v>
      </c>
      <c r="S737" s="30">
        <f t="shared" si="334"/>
        <v>1.3205306422073806E-9</v>
      </c>
      <c r="T737" s="30">
        <f t="shared" si="335"/>
        <v>1.3205306422091864E-9</v>
      </c>
      <c r="V737" s="36"/>
      <c r="W737" s="36"/>
      <c r="X737" s="36"/>
      <c r="AD737" s="36"/>
      <c r="AE737" s="36"/>
      <c r="AF737" s="36"/>
      <c r="AL737" s="36"/>
      <c r="AM737" s="36"/>
      <c r="AN737" s="36"/>
      <c r="AT737" s="36"/>
      <c r="AU737" s="36"/>
      <c r="AV737" s="36"/>
      <c r="BB737" s="36"/>
      <c r="BC737" s="36"/>
      <c r="BD737" s="36"/>
      <c r="BJ737" s="36"/>
      <c r="BK737" s="36"/>
      <c r="BL737" s="36"/>
      <c r="BR737" s="36"/>
      <c r="BS737" s="36"/>
      <c r="BT737" s="36"/>
      <c r="BZ737" s="36"/>
      <c r="CA737" s="36"/>
      <c r="CB737" s="36"/>
      <c r="CH737" s="36"/>
      <c r="CI737" s="36"/>
      <c r="CJ737" s="36"/>
      <c r="CP737" s="36"/>
      <c r="CQ737" s="36"/>
      <c r="CR737" s="36"/>
      <c r="CX737" s="36"/>
      <c r="CY737" s="36"/>
      <c r="CZ737" s="36"/>
      <c r="DF737" s="36">
        <v>1.6000000000000001E-9</v>
      </c>
      <c r="DG737" s="36">
        <v>3.0686153226799999</v>
      </c>
      <c r="DH737" s="36">
        <v>1612.9513330315999</v>
      </c>
      <c r="DI737" s="30">
        <f t="shared" si="336"/>
        <v>1.4682375686465797E-9</v>
      </c>
      <c r="DJ737" s="30">
        <f t="shared" si="337"/>
        <v>1.4682712788902378E-9</v>
      </c>
      <c r="DK737" s="30">
        <f t="shared" si="338"/>
        <v>1.4682712774567175E-9</v>
      </c>
      <c r="DL737" s="30">
        <f t="shared" si="339"/>
        <v>1.4682712774567785E-9</v>
      </c>
      <c r="DN737" s="36"/>
      <c r="DO737" s="36"/>
      <c r="DP737" s="36"/>
      <c r="DV737" s="36"/>
      <c r="DW737" s="36"/>
      <c r="DX737" s="36"/>
      <c r="ED737" s="36"/>
      <c r="EE737" s="36"/>
      <c r="EF737" s="36"/>
      <c r="EL737" s="36"/>
      <c r="EM737" s="36"/>
      <c r="EN737" s="36"/>
      <c r="ET737" s="36"/>
      <c r="EU737" s="36"/>
      <c r="EV737" s="36"/>
    </row>
    <row r="738" spans="14:152" s="30" customFormat="1" ht="12.75">
      <c r="N738" s="36">
        <v>2.8200000000000002E-9</v>
      </c>
      <c r="O738" s="36">
        <v>3.1811471674199998</v>
      </c>
      <c r="P738" s="36">
        <v>6364.8329837430001</v>
      </c>
      <c r="Q738" s="30">
        <f t="shared" si="332"/>
        <v>2.1691452683153486E-9</v>
      </c>
      <c r="R738" s="30">
        <f t="shared" si="333"/>
        <v>2.1687681968001275E-9</v>
      </c>
      <c r="S738" s="30">
        <f t="shared" si="334"/>
        <v>2.1687682128379994E-9</v>
      </c>
      <c r="T738" s="30">
        <f t="shared" si="335"/>
        <v>2.1687682128373207E-9</v>
      </c>
      <c r="V738" s="36"/>
      <c r="W738" s="36"/>
      <c r="X738" s="36"/>
      <c r="AD738" s="36"/>
      <c r="AE738" s="36"/>
      <c r="AF738" s="36"/>
      <c r="AL738" s="36"/>
      <c r="AM738" s="36"/>
      <c r="AN738" s="36"/>
      <c r="AT738" s="36"/>
      <c r="AU738" s="36"/>
      <c r="AV738" s="36"/>
      <c r="BB738" s="36"/>
      <c r="BC738" s="36"/>
      <c r="BD738" s="36"/>
      <c r="BJ738" s="36"/>
      <c r="BK738" s="36"/>
      <c r="BL738" s="36"/>
      <c r="BR738" s="36"/>
      <c r="BS738" s="36"/>
      <c r="BT738" s="36"/>
      <c r="BZ738" s="36"/>
      <c r="CA738" s="36"/>
      <c r="CB738" s="36"/>
      <c r="CH738" s="36"/>
      <c r="CI738" s="36"/>
      <c r="CJ738" s="36"/>
      <c r="CP738" s="36"/>
      <c r="CQ738" s="36"/>
      <c r="CR738" s="36"/>
      <c r="CX738" s="36"/>
      <c r="CY738" s="36"/>
      <c r="CZ738" s="36"/>
      <c r="DF738" s="36">
        <v>2.0299999999999998E-9</v>
      </c>
      <c r="DG738" s="36">
        <v>1.71629299113</v>
      </c>
      <c r="DH738" s="36">
        <v>699.27114822759995</v>
      </c>
      <c r="DI738" s="30">
        <f t="shared" si="336"/>
        <v>-1.1295319702055199E-9</v>
      </c>
      <c r="DJ738" s="30">
        <f t="shared" si="337"/>
        <v>-1.1295707418941944E-9</v>
      </c>
      <c r="DK738" s="30">
        <f t="shared" si="338"/>
        <v>-1.1295707402453501E-9</v>
      </c>
      <c r="DL738" s="30">
        <f t="shared" si="339"/>
        <v>-1.12957074024542E-9</v>
      </c>
      <c r="DN738" s="36"/>
      <c r="DO738" s="36"/>
      <c r="DP738" s="36"/>
      <c r="DV738" s="36"/>
      <c r="DW738" s="36"/>
      <c r="DX738" s="36"/>
      <c r="ED738" s="36"/>
      <c r="EE738" s="36"/>
      <c r="EF738" s="36"/>
      <c r="EL738" s="36"/>
      <c r="EM738" s="36"/>
      <c r="EN738" s="36"/>
      <c r="ET738" s="36"/>
      <c r="EU738" s="36"/>
      <c r="EV738" s="36"/>
    </row>
    <row r="739" spans="14:152" s="30" customFormat="1" ht="12.75">
      <c r="N739" s="36">
        <v>2.64E-9</v>
      </c>
      <c r="O739" s="36">
        <v>4.6475156306400001</v>
      </c>
      <c r="P739" s="36">
        <v>1346.3442913097999</v>
      </c>
      <c r="Q739" s="30">
        <f t="shared" si="332"/>
        <v>-2.5024680586900743E-9</v>
      </c>
      <c r="R739" s="30">
        <f t="shared" si="333"/>
        <v>-2.5025052757487217E-9</v>
      </c>
      <c r="S739" s="30">
        <f t="shared" si="334"/>
        <v>-2.5025052741660824E-9</v>
      </c>
      <c r="T739" s="30">
        <f t="shared" si="335"/>
        <v>-2.502505274166149E-9</v>
      </c>
      <c r="V739" s="36"/>
      <c r="W739" s="36"/>
      <c r="X739" s="36"/>
      <c r="AD739" s="36"/>
      <c r="AE739" s="36"/>
      <c r="AF739" s="36"/>
      <c r="AL739" s="36"/>
      <c r="AM739" s="36"/>
      <c r="AN739" s="36"/>
      <c r="AT739" s="36"/>
      <c r="AU739" s="36"/>
      <c r="AV739" s="36"/>
      <c r="BB739" s="36"/>
      <c r="BC739" s="36"/>
      <c r="BD739" s="36"/>
      <c r="BJ739" s="36"/>
      <c r="BK739" s="36"/>
      <c r="BL739" s="36"/>
      <c r="BR739" s="36"/>
      <c r="BS739" s="36"/>
      <c r="BT739" s="36"/>
      <c r="BZ739" s="36"/>
      <c r="CA739" s="36"/>
      <c r="CB739" s="36"/>
      <c r="CH739" s="36"/>
      <c r="CI739" s="36"/>
      <c r="CJ739" s="36"/>
      <c r="CP739" s="36"/>
      <c r="CQ739" s="36"/>
      <c r="CR739" s="36"/>
      <c r="CX739" s="36"/>
      <c r="CY739" s="36"/>
      <c r="CZ739" s="36"/>
      <c r="DF739" s="36">
        <v>1.9800000000000002E-9</v>
      </c>
      <c r="DG739" s="36">
        <v>0.56267868345000005</v>
      </c>
      <c r="DH739" s="36">
        <v>15265.8865193004</v>
      </c>
      <c r="DI739" s="30">
        <f t="shared" si="336"/>
        <v>-1.4583457748966276E-9</v>
      </c>
      <c r="DJ739" s="30">
        <f t="shared" si="337"/>
        <v>-1.4590176621465073E-9</v>
      </c>
      <c r="DK739" s="30">
        <f t="shared" si="338"/>
        <v>-1.4590176335807352E-9</v>
      </c>
      <c r="DL739" s="30">
        <f t="shared" si="339"/>
        <v>-1.4590176335819336E-9</v>
      </c>
      <c r="DN739" s="36"/>
      <c r="DO739" s="36"/>
      <c r="DP739" s="36"/>
      <c r="DV739" s="36"/>
      <c r="DW739" s="36"/>
      <c r="DX739" s="36"/>
      <c r="ED739" s="36"/>
      <c r="EE739" s="36"/>
      <c r="EF739" s="36"/>
      <c r="EL739" s="36"/>
      <c r="EM739" s="36"/>
      <c r="EN739" s="36"/>
      <c r="ET739" s="36"/>
      <c r="EU739" s="36"/>
      <c r="EV739" s="36"/>
    </row>
    <row r="740" spans="14:152" s="30" customFormat="1" ht="12.75">
      <c r="N740" s="36">
        <v>2.7999999999999998E-9</v>
      </c>
      <c r="O740" s="36">
        <v>4.6499518456400004</v>
      </c>
      <c r="P740" s="36">
        <v>6701.5801727983999</v>
      </c>
      <c r="Q740" s="30">
        <f t="shared" si="332"/>
        <v>1.2911789602664268E-9</v>
      </c>
      <c r="R740" s="30">
        <f t="shared" si="333"/>
        <v>1.2906316014708692E-9</v>
      </c>
      <c r="S740" s="30">
        <f t="shared" si="334"/>
        <v>1.2906316247499121E-9</v>
      </c>
      <c r="T740" s="30">
        <f t="shared" si="335"/>
        <v>1.2906316247489234E-9</v>
      </c>
      <c r="V740" s="36"/>
      <c r="W740" s="36"/>
      <c r="X740" s="36"/>
      <c r="AD740" s="36"/>
      <c r="AE740" s="36"/>
      <c r="AF740" s="36"/>
      <c r="AL740" s="36"/>
      <c r="AM740" s="36"/>
      <c r="AN740" s="36"/>
      <c r="AT740" s="36"/>
      <c r="AU740" s="36"/>
      <c r="AV740" s="36"/>
      <c r="BB740" s="36"/>
      <c r="BC740" s="36"/>
      <c r="BD740" s="36"/>
      <c r="BJ740" s="36"/>
      <c r="BK740" s="36"/>
      <c r="BL740" s="36"/>
      <c r="BR740" s="36"/>
      <c r="BS740" s="36"/>
      <c r="BT740" s="36"/>
      <c r="BZ740" s="36"/>
      <c r="CA740" s="36"/>
      <c r="CB740" s="36"/>
      <c r="CH740" s="36"/>
      <c r="CI740" s="36"/>
      <c r="CJ740" s="36"/>
      <c r="CP740" s="36"/>
      <c r="CQ740" s="36"/>
      <c r="CR740" s="36"/>
      <c r="CX740" s="36"/>
      <c r="CY740" s="36"/>
      <c r="CZ740" s="36"/>
      <c r="DF740" s="36">
        <v>1.86E-9</v>
      </c>
      <c r="DG740" s="36">
        <v>2.4457368719899999</v>
      </c>
      <c r="DH740" s="36">
        <v>2814.8536148683002</v>
      </c>
      <c r="DI740" s="30">
        <f t="shared" si="336"/>
        <v>1.5403000718173113E-9</v>
      </c>
      <c r="DJ740" s="30">
        <f t="shared" si="337"/>
        <v>1.540203590702858E-9</v>
      </c>
      <c r="DK740" s="30">
        <f t="shared" si="338"/>
        <v>1.540203594806226E-9</v>
      </c>
      <c r="DL740" s="30">
        <f t="shared" si="339"/>
        <v>1.5402035948060519E-9</v>
      </c>
      <c r="DN740" s="36"/>
      <c r="DO740" s="36"/>
      <c r="DP740" s="36"/>
      <c r="DV740" s="36"/>
      <c r="DW740" s="36"/>
      <c r="DX740" s="36"/>
      <c r="ED740" s="36"/>
      <c r="EE740" s="36"/>
      <c r="EF740" s="36"/>
      <c r="EL740" s="36"/>
      <c r="EM740" s="36"/>
      <c r="EN740" s="36"/>
      <c r="ET740" s="36"/>
      <c r="EU740" s="36"/>
      <c r="EV740" s="36"/>
    </row>
    <row r="741" spans="14:152" s="30" customFormat="1" ht="12.75">
      <c r="N741" s="36">
        <v>2.4600000000000002E-9</v>
      </c>
      <c r="O741" s="36">
        <v>3.0303667563099999</v>
      </c>
      <c r="P741" s="36">
        <v>3304.0070613956</v>
      </c>
      <c r="Q741" s="30">
        <f t="shared" si="332"/>
        <v>-2.2471790353696381E-9</v>
      </c>
      <c r="R741" s="30">
        <f t="shared" si="333"/>
        <v>-2.2472877286003447E-9</v>
      </c>
      <c r="S741" s="30">
        <f t="shared" si="334"/>
        <v>-2.2472877239784726E-9</v>
      </c>
      <c r="T741" s="30">
        <f t="shared" si="335"/>
        <v>-2.2472877239786682E-9</v>
      </c>
      <c r="V741" s="36"/>
      <c r="W741" s="36"/>
      <c r="X741" s="36"/>
      <c r="AD741" s="36"/>
      <c r="AE741" s="36"/>
      <c r="AF741" s="36"/>
      <c r="AL741" s="36"/>
      <c r="AM741" s="36"/>
      <c r="AN741" s="36"/>
      <c r="AT741" s="36"/>
      <c r="AU741" s="36"/>
      <c r="AV741" s="36"/>
      <c r="BB741" s="36"/>
      <c r="BC741" s="36"/>
      <c r="BD741" s="36"/>
      <c r="BJ741" s="36"/>
      <c r="BK741" s="36"/>
      <c r="BL741" s="36"/>
      <c r="BR741" s="36"/>
      <c r="BS741" s="36"/>
      <c r="BT741" s="36"/>
      <c r="BZ741" s="36"/>
      <c r="CA741" s="36"/>
      <c r="CB741" s="36"/>
      <c r="CH741" s="36"/>
      <c r="CI741" s="36"/>
      <c r="CJ741" s="36"/>
      <c r="CP741" s="36"/>
      <c r="CQ741" s="36"/>
      <c r="CR741" s="36"/>
      <c r="CX741" s="36"/>
      <c r="CY741" s="36"/>
      <c r="CZ741" s="36"/>
      <c r="DF741" s="36">
        <v>1.67E-9</v>
      </c>
      <c r="DG741" s="36">
        <v>0.44417942259999998</v>
      </c>
      <c r="DH741" s="36">
        <v>37895.426290367403</v>
      </c>
      <c r="DI741" s="30">
        <f t="shared" si="336"/>
        <v>-1.1430524497797789E-9</v>
      </c>
      <c r="DJ741" s="30">
        <f t="shared" si="337"/>
        <v>-1.1445682158651841E-9</v>
      </c>
      <c r="DK741" s="30">
        <f t="shared" si="338"/>
        <v>-1.1445681514414054E-9</v>
      </c>
      <c r="DL741" s="30">
        <f t="shared" si="339"/>
        <v>-1.1445681514441359E-9</v>
      </c>
      <c r="DN741" s="36"/>
      <c r="DO741" s="36"/>
      <c r="DP741" s="36"/>
      <c r="DV741" s="36"/>
      <c r="DW741" s="36"/>
      <c r="DX741" s="36"/>
      <c r="ED741" s="36"/>
      <c r="EE741" s="36"/>
      <c r="EF741" s="36"/>
      <c r="EL741" s="36"/>
      <c r="EM741" s="36"/>
      <c r="EN741" s="36"/>
      <c r="ET741" s="36"/>
      <c r="EU741" s="36"/>
      <c r="EV741" s="36"/>
    </row>
    <row r="742" spans="14:152" s="30" customFormat="1" ht="12.75">
      <c r="N742" s="36">
        <v>2.1299999999999999E-9</v>
      </c>
      <c r="O742" s="36">
        <v>4.8055509568100003</v>
      </c>
      <c r="P742" s="36">
        <v>8830.9133882238002</v>
      </c>
      <c r="Q742" s="30">
        <f t="shared" si="332"/>
        <v>2.0971717560836097E-9</v>
      </c>
      <c r="R742" s="30">
        <f t="shared" si="333"/>
        <v>2.0970635289782429E-9</v>
      </c>
      <c r="S742" s="30">
        <f t="shared" si="334"/>
        <v>2.0970635335846112E-9</v>
      </c>
      <c r="T742" s="30">
        <f t="shared" si="335"/>
        <v>2.097063533584418E-9</v>
      </c>
      <c r="V742" s="36"/>
      <c r="W742" s="36"/>
      <c r="X742" s="36"/>
      <c r="AD742" s="36"/>
      <c r="AE742" s="36"/>
      <c r="AF742" s="36"/>
      <c r="AL742" s="36"/>
      <c r="AM742" s="36"/>
      <c r="AN742" s="36"/>
      <c r="AT742" s="36"/>
      <c r="AU742" s="36"/>
      <c r="AV742" s="36"/>
      <c r="BB742" s="36"/>
      <c r="BC742" s="36"/>
      <c r="BD742" s="36"/>
      <c r="BJ742" s="36"/>
      <c r="BK742" s="36"/>
      <c r="BL742" s="36"/>
      <c r="BR742" s="36"/>
      <c r="BS742" s="36"/>
      <c r="BT742" s="36"/>
      <c r="BZ742" s="36"/>
      <c r="CA742" s="36"/>
      <c r="CB742" s="36"/>
      <c r="CH742" s="36"/>
      <c r="CI742" s="36"/>
      <c r="CJ742" s="36"/>
      <c r="CP742" s="36"/>
      <c r="CQ742" s="36"/>
      <c r="CR742" s="36"/>
      <c r="CX742" s="36"/>
      <c r="CY742" s="36"/>
      <c r="CZ742" s="36"/>
      <c r="DF742" s="36">
        <v>1.5199999999999999E-9</v>
      </c>
      <c r="DG742" s="36">
        <v>5.0861661053000002</v>
      </c>
      <c r="DH742" s="36">
        <v>3322.7999045818001</v>
      </c>
      <c r="DI742" s="30">
        <f t="shared" si="336"/>
        <v>1.090197440402795E-9</v>
      </c>
      <c r="DJ742" s="30">
        <f t="shared" si="337"/>
        <v>1.0900817421760782E-9</v>
      </c>
      <c r="DK742" s="30">
        <f t="shared" si="338"/>
        <v>1.0900817470966916E-9</v>
      </c>
      <c r="DL742" s="30">
        <f t="shared" si="339"/>
        <v>1.0900817470964848E-9</v>
      </c>
      <c r="DN742" s="36"/>
      <c r="DO742" s="36"/>
      <c r="DP742" s="36"/>
      <c r="DV742" s="36"/>
      <c r="DW742" s="36"/>
      <c r="DX742" s="36"/>
      <c r="ED742" s="36"/>
      <c r="EE742" s="36"/>
      <c r="EF742" s="36"/>
      <c r="EL742" s="36"/>
      <c r="EM742" s="36"/>
      <c r="EN742" s="36"/>
      <c r="ET742" s="36"/>
      <c r="EU742" s="36"/>
      <c r="EV742" s="36"/>
    </row>
    <row r="743" spans="14:152" s="30" customFormat="1" ht="12.75">
      <c r="N743" s="36">
        <v>2.1999999999999998E-9</v>
      </c>
      <c r="O743" s="36">
        <v>1.54642908481</v>
      </c>
      <c r="P743" s="36">
        <v>23546.7536230308</v>
      </c>
      <c r="Q743" s="30">
        <f t="shared" si="332"/>
        <v>-2.1539492551190045E-9</v>
      </c>
      <c r="R743" s="30">
        <f t="shared" si="333"/>
        <v>-2.153602018360186E-9</v>
      </c>
      <c r="S743" s="30">
        <f t="shared" si="334"/>
        <v>-2.1536020331546802E-9</v>
      </c>
      <c r="T743" s="30">
        <f t="shared" si="335"/>
        <v>-2.1536020331540544E-9</v>
      </c>
      <c r="V743" s="36"/>
      <c r="W743" s="36"/>
      <c r="X743" s="36"/>
      <c r="AD743" s="36"/>
      <c r="AE743" s="36"/>
      <c r="AF743" s="36"/>
      <c r="AL743" s="36"/>
      <c r="AM743" s="36"/>
      <c r="AN743" s="36"/>
      <c r="AT743" s="36"/>
      <c r="AU743" s="36"/>
      <c r="AV743" s="36"/>
      <c r="BB743" s="36"/>
      <c r="BC743" s="36"/>
      <c r="BD743" s="36"/>
      <c r="BJ743" s="36"/>
      <c r="BK743" s="36"/>
      <c r="BL743" s="36"/>
      <c r="BR743" s="36"/>
      <c r="BS743" s="36"/>
      <c r="BT743" s="36"/>
      <c r="BZ743" s="36"/>
      <c r="CA743" s="36"/>
      <c r="CB743" s="36"/>
      <c r="CH743" s="36"/>
      <c r="CI743" s="36"/>
      <c r="CJ743" s="36"/>
      <c r="CP743" s="36"/>
      <c r="CQ743" s="36"/>
      <c r="CR743" s="36"/>
      <c r="CX743" s="36"/>
      <c r="CY743" s="36"/>
      <c r="CZ743" s="36"/>
      <c r="DF743" s="36">
        <v>1.62E-9</v>
      </c>
      <c r="DG743" s="36">
        <v>2.5898290893499998</v>
      </c>
      <c r="DH743" s="36">
        <v>1883.0814931023999</v>
      </c>
      <c r="DI743" s="30">
        <f t="shared" si="336"/>
        <v>4.7432479349487949E-12</v>
      </c>
      <c r="DJ743" s="30">
        <f t="shared" si="337"/>
        <v>4.6429691112953632E-12</v>
      </c>
      <c r="DK743" s="30">
        <f t="shared" si="338"/>
        <v>4.6429733758882727E-12</v>
      </c>
      <c r="DL743" s="30">
        <f t="shared" si="339"/>
        <v>4.6429733757098562E-12</v>
      </c>
      <c r="DN743" s="36"/>
      <c r="DO743" s="36"/>
      <c r="DP743" s="36"/>
      <c r="DV743" s="36"/>
      <c r="DW743" s="36"/>
      <c r="DX743" s="36"/>
      <c r="ED743" s="36"/>
      <c r="EE743" s="36"/>
      <c r="EF743" s="36"/>
      <c r="EL743" s="36"/>
      <c r="EM743" s="36"/>
      <c r="EN743" s="36"/>
      <c r="ET743" s="36"/>
      <c r="EU743" s="36"/>
      <c r="EV743" s="36"/>
    </row>
    <row r="744" spans="14:152" s="30" customFormat="1" ht="12.75">
      <c r="N744" s="36">
        <v>2.1400000000000001E-9</v>
      </c>
      <c r="O744" s="36">
        <v>1.35475764936</v>
      </c>
      <c r="P744" s="36">
        <v>184.84990797020001</v>
      </c>
      <c r="Q744" s="30">
        <f t="shared" si="332"/>
        <v>2.0246388785129697E-9</v>
      </c>
      <c r="R744" s="30">
        <f t="shared" si="333"/>
        <v>2.0246430902448612E-9</v>
      </c>
      <c r="S744" s="30">
        <f t="shared" si="334"/>
        <v>2.0246430900657489E-9</v>
      </c>
      <c r="T744" s="30">
        <f t="shared" si="335"/>
        <v>2.0246430900657564E-9</v>
      </c>
      <c r="V744" s="36"/>
      <c r="W744" s="36"/>
      <c r="X744" s="36"/>
      <c r="AD744" s="36"/>
      <c r="AE744" s="36"/>
      <c r="AF744" s="36"/>
      <c r="AL744" s="36"/>
      <c r="AM744" s="36"/>
      <c r="AN744" s="36"/>
      <c r="AT744" s="36"/>
      <c r="AU744" s="36"/>
      <c r="AV744" s="36"/>
      <c r="BB744" s="36"/>
      <c r="BC744" s="36"/>
      <c r="BD744" s="36"/>
      <c r="BJ744" s="36"/>
      <c r="BK744" s="36"/>
      <c r="BL744" s="36"/>
      <c r="BR744" s="36"/>
      <c r="BS744" s="36"/>
      <c r="BT744" s="36"/>
      <c r="BZ744" s="36"/>
      <c r="CA744" s="36"/>
      <c r="CB744" s="36"/>
      <c r="CH744" s="36"/>
      <c r="CI744" s="36"/>
      <c r="CJ744" s="36"/>
      <c r="CP744" s="36"/>
      <c r="CQ744" s="36"/>
      <c r="CR744" s="36"/>
      <c r="CX744" s="36"/>
      <c r="CY744" s="36"/>
      <c r="CZ744" s="36"/>
      <c r="DF744" s="36">
        <v>1.7800000000000001E-9</v>
      </c>
      <c r="DG744" s="36">
        <v>4.5877450803400004</v>
      </c>
      <c r="DH744" s="36">
        <v>6685.1570066627</v>
      </c>
      <c r="DI744" s="30">
        <f t="shared" si="336"/>
        <v>8.6604423205748663E-10</v>
      </c>
      <c r="DJ744" s="30">
        <f t="shared" si="337"/>
        <v>8.6570246811223432E-10</v>
      </c>
      <c r="DK744" s="30">
        <f t="shared" si="338"/>
        <v>8.6570248264743539E-10</v>
      </c>
      <c r="DL744" s="30">
        <f t="shared" si="339"/>
        <v>8.6570248264682752E-10</v>
      </c>
      <c r="DN744" s="36"/>
      <c r="DO744" s="36"/>
      <c r="DP744" s="36"/>
      <c r="DV744" s="36"/>
      <c r="DW744" s="36"/>
      <c r="DX744" s="36"/>
      <c r="ED744" s="36"/>
      <c r="EE744" s="36"/>
      <c r="EF744" s="36"/>
      <c r="EL744" s="36"/>
      <c r="EM744" s="36"/>
      <c r="EN744" s="36"/>
      <c r="ET744" s="36"/>
      <c r="EU744" s="36"/>
      <c r="EV744" s="36"/>
    </row>
    <row r="745" spans="14:152" s="30" customFormat="1" ht="12.75">
      <c r="N745" s="36">
        <v>2.28E-9</v>
      </c>
      <c r="O745" s="36">
        <v>4.2942087659299997</v>
      </c>
      <c r="P745" s="36">
        <v>2970.9126107594002</v>
      </c>
      <c r="Q745" s="30">
        <f t="shared" si="332"/>
        <v>2.1104034186902389E-9</v>
      </c>
      <c r="R745" s="30">
        <f t="shared" si="333"/>
        <v>2.1104876795124294E-9</v>
      </c>
      <c r="S745" s="30">
        <f t="shared" si="334"/>
        <v>2.110487675929468E-9</v>
      </c>
      <c r="T745" s="30">
        <f t="shared" si="335"/>
        <v>2.1104876759296181E-9</v>
      </c>
      <c r="V745" s="36"/>
      <c r="W745" s="36"/>
      <c r="X745" s="36"/>
      <c r="AD745" s="36"/>
      <c r="AE745" s="36"/>
      <c r="AF745" s="36"/>
      <c r="AL745" s="36"/>
      <c r="AM745" s="36"/>
      <c r="AN745" s="36"/>
      <c r="AT745" s="36"/>
      <c r="AU745" s="36"/>
      <c r="AV745" s="36"/>
      <c r="BB745" s="36"/>
      <c r="BC745" s="36"/>
      <c r="BD745" s="36"/>
      <c r="BJ745" s="36"/>
      <c r="BK745" s="36"/>
      <c r="BL745" s="36"/>
      <c r="BR745" s="36"/>
      <c r="BS745" s="36"/>
      <c r="BT745" s="36"/>
      <c r="BZ745" s="36"/>
      <c r="CA745" s="36"/>
      <c r="CB745" s="36"/>
      <c r="CH745" s="36"/>
      <c r="CI745" s="36"/>
      <c r="CJ745" s="36"/>
      <c r="CP745" s="36"/>
      <c r="CQ745" s="36"/>
      <c r="CR745" s="36"/>
      <c r="CX745" s="36"/>
      <c r="CY745" s="36"/>
      <c r="CZ745" s="36"/>
      <c r="DF745" s="36">
        <v>1.9099999999999998E-9</v>
      </c>
      <c r="DG745" s="36">
        <v>4.1277114176799996</v>
      </c>
      <c r="DH745" s="36">
        <v>9911.6309588799995</v>
      </c>
      <c r="DI745" s="30">
        <f t="shared" si="336"/>
        <v>1.6156470890453225E-9</v>
      </c>
      <c r="DJ745" s="30">
        <f t="shared" si="337"/>
        <v>1.6153150892482727E-9</v>
      </c>
      <c r="DK745" s="30">
        <f t="shared" si="338"/>
        <v>1.6153151033709918E-9</v>
      </c>
      <c r="DL745" s="30">
        <f t="shared" si="339"/>
        <v>1.6153151033703979E-9</v>
      </c>
      <c r="DN745" s="36"/>
      <c r="DO745" s="36"/>
      <c r="DP745" s="36"/>
      <c r="DV745" s="36"/>
      <c r="DW745" s="36"/>
      <c r="DX745" s="36"/>
      <c r="ED745" s="36"/>
      <c r="EE745" s="36"/>
      <c r="EF745" s="36"/>
      <c r="EL745" s="36"/>
      <c r="EM745" s="36"/>
      <c r="EN745" s="36"/>
      <c r="ET745" s="36"/>
      <c r="EU745" s="36"/>
      <c r="EV745" s="36"/>
    </row>
    <row r="746" spans="14:152" s="30" customFormat="1" ht="12.75">
      <c r="N746" s="36">
        <v>2.2900000000000002E-9</v>
      </c>
      <c r="O746" s="36">
        <v>2.5336126540400001</v>
      </c>
      <c r="P746" s="36">
        <v>3710.3122426402001</v>
      </c>
      <c r="Q746" s="30">
        <f t="shared" si="332"/>
        <v>1.5771732579279701E-9</v>
      </c>
      <c r="R746" s="30">
        <f t="shared" si="333"/>
        <v>1.5773757467387119E-9</v>
      </c>
      <c r="S746" s="30">
        <f t="shared" si="334"/>
        <v>1.5773757381278939E-9</v>
      </c>
      <c r="T746" s="30">
        <f t="shared" si="335"/>
        <v>1.5773757381282595E-9</v>
      </c>
      <c r="V746" s="36"/>
      <c r="W746" s="36"/>
      <c r="X746" s="36"/>
      <c r="AD746" s="36"/>
      <c r="AE746" s="36"/>
      <c r="AF746" s="36"/>
      <c r="AL746" s="36"/>
      <c r="AM746" s="36"/>
      <c r="AN746" s="36"/>
      <c r="AT746" s="36"/>
      <c r="AU746" s="36"/>
      <c r="AV746" s="36"/>
      <c r="BB746" s="36"/>
      <c r="BC746" s="36"/>
      <c r="BD746" s="36"/>
      <c r="BJ746" s="36"/>
      <c r="BK746" s="36"/>
      <c r="BL746" s="36"/>
      <c r="BR746" s="36"/>
      <c r="BS746" s="36"/>
      <c r="BT746" s="36"/>
      <c r="BZ746" s="36"/>
      <c r="CA746" s="36"/>
      <c r="CB746" s="36"/>
      <c r="CH746" s="36"/>
      <c r="CI746" s="36"/>
      <c r="CJ746" s="36"/>
      <c r="CP746" s="36"/>
      <c r="CQ746" s="36"/>
      <c r="CR746" s="36"/>
      <c r="CX746" s="36"/>
      <c r="CY746" s="36"/>
      <c r="CZ746" s="36"/>
      <c r="DF746" s="36">
        <v>1.85E-9</v>
      </c>
      <c r="DG746" s="36">
        <v>4.3228489873899996</v>
      </c>
      <c r="DH746" s="36">
        <v>323.50541665740002</v>
      </c>
      <c r="DI746" s="30">
        <f t="shared" si="336"/>
        <v>-1.5137551413903115E-9</v>
      </c>
      <c r="DJ746" s="30">
        <f t="shared" si="337"/>
        <v>-1.5137438316721988E-9</v>
      </c>
      <c r="DK746" s="30">
        <f t="shared" si="338"/>
        <v>-1.5137438321531746E-9</v>
      </c>
      <c r="DL746" s="30">
        <f t="shared" si="339"/>
        <v>-1.5137438321531549E-9</v>
      </c>
      <c r="DN746" s="36"/>
      <c r="DO746" s="36"/>
      <c r="DP746" s="36"/>
      <c r="DV746" s="36"/>
      <c r="DW746" s="36"/>
      <c r="DX746" s="36"/>
      <c r="ED746" s="36"/>
      <c r="EE746" s="36"/>
      <c r="EF746" s="36"/>
      <c r="EL746" s="36"/>
      <c r="EM746" s="36"/>
      <c r="EN746" s="36"/>
      <c r="ET746" s="36"/>
      <c r="EU746" s="36"/>
      <c r="EV746" s="36"/>
    </row>
    <row r="747" spans="14:152" s="30" customFormat="1" ht="12.75">
      <c r="N747" s="36">
        <v>2.7299999999999999E-9</v>
      </c>
      <c r="O747" s="36">
        <v>1.8994316843300001</v>
      </c>
      <c r="P747" s="36">
        <v>270.1301600708</v>
      </c>
      <c r="Q747" s="30">
        <f t="shared" si="332"/>
        <v>2.5127119600563804E-9</v>
      </c>
      <c r="R747" s="30">
        <f t="shared" si="333"/>
        <v>2.5127214375035029E-9</v>
      </c>
      <c r="S747" s="30">
        <f t="shared" si="334"/>
        <v>2.5127214371004563E-9</v>
      </c>
      <c r="T747" s="30">
        <f t="shared" si="335"/>
        <v>2.5127214371004737E-9</v>
      </c>
      <c r="V747" s="36"/>
      <c r="W747" s="36"/>
      <c r="X747" s="36"/>
      <c r="AD747" s="36"/>
      <c r="AE747" s="36"/>
      <c r="AF747" s="36"/>
      <c r="AL747" s="36"/>
      <c r="AM747" s="36"/>
      <c r="AN747" s="36"/>
      <c r="AT747" s="36"/>
      <c r="AU747" s="36"/>
      <c r="AV747" s="36"/>
      <c r="BB747" s="36"/>
      <c r="BC747" s="36"/>
      <c r="BD747" s="36"/>
      <c r="BJ747" s="36"/>
      <c r="BK747" s="36"/>
      <c r="BL747" s="36"/>
      <c r="BR747" s="36"/>
      <c r="BS747" s="36"/>
      <c r="BT747" s="36"/>
      <c r="BZ747" s="36"/>
      <c r="CA747" s="36"/>
      <c r="CB747" s="36"/>
      <c r="CH747" s="36"/>
      <c r="CI747" s="36"/>
      <c r="CJ747" s="36"/>
      <c r="CP747" s="36"/>
      <c r="CQ747" s="36"/>
      <c r="CR747" s="36"/>
      <c r="CX747" s="36"/>
      <c r="CY747" s="36"/>
      <c r="CZ747" s="36"/>
      <c r="DF747" s="36">
        <v>1.99E-9</v>
      </c>
      <c r="DG747" s="36">
        <v>1.8352417293500001</v>
      </c>
      <c r="DH747" s="36">
        <v>3436.5916539176001</v>
      </c>
      <c r="DI747" s="30">
        <f t="shared" si="336"/>
        <v>-1.1847033876458936E-10</v>
      </c>
      <c r="DJ747" s="30">
        <f t="shared" si="337"/>
        <v>-1.1824593071984307E-10</v>
      </c>
      <c r="DK747" s="30">
        <f t="shared" si="338"/>
        <v>-1.1824594026335736E-10</v>
      </c>
      <c r="DL747" s="30">
        <f t="shared" si="339"/>
        <v>-1.182459402629551E-10</v>
      </c>
      <c r="DN747" s="36"/>
      <c r="DO747" s="36"/>
      <c r="DP747" s="36"/>
      <c r="DV747" s="36"/>
      <c r="DW747" s="36"/>
      <c r="DX747" s="36"/>
      <c r="ED747" s="36"/>
      <c r="EE747" s="36"/>
      <c r="EF747" s="36"/>
      <c r="EL747" s="36"/>
      <c r="EM747" s="36"/>
      <c r="EN747" s="36"/>
      <c r="ET747" s="36"/>
      <c r="EU747" s="36"/>
      <c r="EV747" s="36"/>
    </row>
    <row r="748" spans="14:152" s="30" customFormat="1" ht="12.75">
      <c r="N748" s="36">
        <v>2.8400000000000001E-9</v>
      </c>
      <c r="O748" s="36">
        <v>3.2834598060700002</v>
      </c>
      <c r="P748" s="36">
        <v>16063.164847185</v>
      </c>
      <c r="Q748" s="30">
        <f t="shared" si="332"/>
        <v>-1.6359348672894536E-9</v>
      </c>
      <c r="R748" s="30">
        <f t="shared" si="333"/>
        <v>-1.6347088243480341E-9</v>
      </c>
      <c r="S748" s="30">
        <f t="shared" si="334"/>
        <v>-1.634708876498067E-9</v>
      </c>
      <c r="T748" s="30">
        <f t="shared" si="335"/>
        <v>-1.6347088764958888E-9</v>
      </c>
      <c r="V748" s="36"/>
      <c r="W748" s="36"/>
      <c r="X748" s="36"/>
      <c r="AD748" s="36"/>
      <c r="AE748" s="36"/>
      <c r="AF748" s="36"/>
      <c r="AL748" s="36"/>
      <c r="AM748" s="36"/>
      <c r="AN748" s="36"/>
      <c r="AT748" s="36"/>
      <c r="AU748" s="36"/>
      <c r="AV748" s="36"/>
      <c r="BB748" s="36"/>
      <c r="BC748" s="36"/>
      <c r="BD748" s="36"/>
      <c r="BJ748" s="36"/>
      <c r="BK748" s="36"/>
      <c r="BL748" s="36"/>
      <c r="BR748" s="36"/>
      <c r="BS748" s="36"/>
      <c r="BT748" s="36"/>
      <c r="BZ748" s="36"/>
      <c r="CA748" s="36"/>
      <c r="CB748" s="36"/>
      <c r="CH748" s="36"/>
      <c r="CI748" s="36"/>
      <c r="CJ748" s="36"/>
      <c r="CP748" s="36"/>
      <c r="CQ748" s="36"/>
      <c r="CR748" s="36"/>
      <c r="CX748" s="36"/>
      <c r="CY748" s="36"/>
      <c r="CZ748" s="36"/>
      <c r="DF748" s="36">
        <v>1.99E-9</v>
      </c>
      <c r="DG748" s="36">
        <v>6.0029261927900004</v>
      </c>
      <c r="DH748" s="36">
        <v>4427.3959129858004</v>
      </c>
      <c r="DI748" s="30">
        <f t="shared" si="336"/>
        <v>1.898476475554206E-9</v>
      </c>
      <c r="DJ748" s="30">
        <f t="shared" si="337"/>
        <v>1.8985632777684266E-9</v>
      </c>
      <c r="DK748" s="30">
        <f t="shared" si="338"/>
        <v>1.8985632740778143E-9</v>
      </c>
      <c r="DL748" s="30">
        <f t="shared" si="339"/>
        <v>1.898563274077969E-9</v>
      </c>
      <c r="DN748" s="36"/>
      <c r="DO748" s="36"/>
      <c r="DP748" s="36"/>
      <c r="DV748" s="36"/>
      <c r="DW748" s="36"/>
      <c r="DX748" s="36"/>
      <c r="ED748" s="36"/>
      <c r="EE748" s="36"/>
      <c r="EF748" s="36"/>
      <c r="EL748" s="36"/>
      <c r="EM748" s="36"/>
      <c r="EN748" s="36"/>
      <c r="ET748" s="36"/>
      <c r="EU748" s="36"/>
      <c r="EV748" s="36"/>
    </row>
    <row r="749" spans="14:152" s="30" customFormat="1" ht="12.75">
      <c r="N749" s="36">
        <v>2.11E-9</v>
      </c>
      <c r="O749" s="36">
        <v>5.8434119282500001</v>
      </c>
      <c r="P749" s="36">
        <v>1971.9521738548001</v>
      </c>
      <c r="Q749" s="30">
        <f t="shared" si="332"/>
        <v>7.7839191420198907E-10</v>
      </c>
      <c r="R749" s="30">
        <f t="shared" si="333"/>
        <v>7.7851904008607474E-10</v>
      </c>
      <c r="S749" s="30">
        <f t="shared" si="334"/>
        <v>7.7851903467981633E-10</v>
      </c>
      <c r="T749" s="30">
        <f t="shared" si="335"/>
        <v>7.7851903468004629E-10</v>
      </c>
      <c r="V749" s="36"/>
      <c r="W749" s="36"/>
      <c r="X749" s="36"/>
      <c r="AD749" s="36"/>
      <c r="AE749" s="36"/>
      <c r="AF749" s="36"/>
      <c r="AL749" s="36"/>
      <c r="AM749" s="36"/>
      <c r="AN749" s="36"/>
      <c r="AT749" s="36"/>
      <c r="AU749" s="36"/>
      <c r="AV749" s="36"/>
      <c r="BB749" s="36"/>
      <c r="BC749" s="36"/>
      <c r="BD749" s="36"/>
      <c r="BJ749" s="36"/>
      <c r="BK749" s="36"/>
      <c r="BL749" s="36"/>
      <c r="BR749" s="36"/>
      <c r="BS749" s="36"/>
      <c r="BT749" s="36"/>
      <c r="BZ749" s="36"/>
      <c r="CA749" s="36"/>
      <c r="CB749" s="36"/>
      <c r="CH749" s="36"/>
      <c r="CI749" s="36"/>
      <c r="CJ749" s="36"/>
      <c r="CP749" s="36"/>
      <c r="CQ749" s="36"/>
      <c r="CR749" s="36"/>
      <c r="CX749" s="36"/>
      <c r="CY749" s="36"/>
      <c r="CZ749" s="36"/>
      <c r="DF749" s="36">
        <v>1.5300000000000001E-9</v>
      </c>
      <c r="DG749" s="36">
        <v>3.4644766959000002</v>
      </c>
      <c r="DH749" s="36">
        <v>22324.905056709398</v>
      </c>
      <c r="DI749" s="30">
        <f t="shared" si="336"/>
        <v>9.0599435283334427E-10</v>
      </c>
      <c r="DJ749" s="30">
        <f t="shared" si="337"/>
        <v>9.050893165516721E-10</v>
      </c>
      <c r="DK749" s="30">
        <f t="shared" si="338"/>
        <v>9.0508935505084363E-10</v>
      </c>
      <c r="DL749" s="30">
        <f t="shared" si="339"/>
        <v>9.0508935504921347E-10</v>
      </c>
      <c r="DN749" s="36"/>
      <c r="DO749" s="36"/>
      <c r="DP749" s="36"/>
      <c r="DV749" s="36"/>
      <c r="DW749" s="36"/>
      <c r="DX749" s="36"/>
      <c r="ED749" s="36"/>
      <c r="EE749" s="36"/>
      <c r="EF749" s="36"/>
      <c r="EL749" s="36"/>
      <c r="EM749" s="36"/>
      <c r="EN749" s="36"/>
      <c r="ET749" s="36"/>
      <c r="EU749" s="36"/>
      <c r="EV749" s="36"/>
    </row>
    <row r="750" spans="14:152" s="30" customFormat="1" ht="12.75">
      <c r="N750" s="36">
        <v>2.1400000000000001E-9</v>
      </c>
      <c r="O750" s="36">
        <v>0.22905754741000001</v>
      </c>
      <c r="P750" s="36">
        <v>5.1991911658000003</v>
      </c>
      <c r="Q750" s="30">
        <f t="shared" si="332"/>
        <v>2.097244528592332E-9</v>
      </c>
      <c r="R750" s="30">
        <f t="shared" si="333"/>
        <v>2.097244601336828E-9</v>
      </c>
      <c r="S750" s="30">
        <f t="shared" si="334"/>
        <v>2.0972446013337343E-9</v>
      </c>
      <c r="T750" s="30">
        <f t="shared" si="335"/>
        <v>2.0972446013337343E-9</v>
      </c>
      <c r="V750" s="36"/>
      <c r="W750" s="36"/>
      <c r="X750" s="36"/>
      <c r="AD750" s="36"/>
      <c r="AE750" s="36"/>
      <c r="AF750" s="36"/>
      <c r="AL750" s="36"/>
      <c r="AM750" s="36"/>
      <c r="AN750" s="36"/>
      <c r="AT750" s="36"/>
      <c r="AU750" s="36"/>
      <c r="AV750" s="36"/>
      <c r="BB750" s="36"/>
      <c r="BC750" s="36"/>
      <c r="BD750" s="36"/>
      <c r="BJ750" s="36"/>
      <c r="BK750" s="36"/>
      <c r="BL750" s="36"/>
      <c r="BR750" s="36"/>
      <c r="BS750" s="36"/>
      <c r="BT750" s="36"/>
      <c r="BZ750" s="36"/>
      <c r="CA750" s="36"/>
      <c r="CB750" s="36"/>
      <c r="CH750" s="36"/>
      <c r="CI750" s="36"/>
      <c r="CJ750" s="36"/>
      <c r="CP750" s="36"/>
      <c r="CQ750" s="36"/>
      <c r="CR750" s="36"/>
      <c r="CX750" s="36"/>
      <c r="CY750" s="36"/>
      <c r="CZ750" s="36"/>
      <c r="DF750" s="36">
        <v>1.7100000000000001E-9</v>
      </c>
      <c r="DG750" s="36">
        <v>3.52256446633</v>
      </c>
      <c r="DH750" s="36">
        <v>5621.7756129075997</v>
      </c>
      <c r="DI750" s="30">
        <f t="shared" si="336"/>
        <v>-1.385191342061295E-9</v>
      </c>
      <c r="DJ750" s="30">
        <f t="shared" si="337"/>
        <v>-1.3853766109669622E-9</v>
      </c>
      <c r="DK750" s="30">
        <f t="shared" si="338"/>
        <v>-1.3853766030889736E-9</v>
      </c>
      <c r="DL750" s="30">
        <f t="shared" si="339"/>
        <v>-1.3853766030893049E-9</v>
      </c>
      <c r="DN750" s="36"/>
      <c r="DO750" s="36"/>
      <c r="DP750" s="36"/>
      <c r="DV750" s="36"/>
      <c r="DW750" s="36"/>
      <c r="DX750" s="36"/>
      <c r="ED750" s="36"/>
      <c r="EE750" s="36"/>
      <c r="EF750" s="36"/>
      <c r="EL750" s="36"/>
      <c r="EM750" s="36"/>
      <c r="EN750" s="36"/>
      <c r="ET750" s="36"/>
      <c r="EU750" s="36"/>
      <c r="EV750" s="36"/>
    </row>
    <row r="751" spans="14:152" s="30" customFormat="1" ht="12.75">
      <c r="N751" s="36">
        <v>2.4600000000000002E-9</v>
      </c>
      <c r="O751" s="36">
        <v>4.5597187612300001</v>
      </c>
      <c r="P751" s="36">
        <v>6040.3472460173998</v>
      </c>
      <c r="Q751" s="30">
        <f t="shared" si="332"/>
        <v>-1.947756365740357E-9</v>
      </c>
      <c r="R751" s="30">
        <f t="shared" si="333"/>
        <v>-1.9474579705709474E-9</v>
      </c>
      <c r="S751" s="30">
        <f t="shared" si="334"/>
        <v>-1.9474579832625384E-9</v>
      </c>
      <c r="T751" s="30">
        <f t="shared" si="335"/>
        <v>-1.947457983262004E-9</v>
      </c>
      <c r="V751" s="36"/>
      <c r="W751" s="36"/>
      <c r="X751" s="36"/>
      <c r="AD751" s="36"/>
      <c r="AE751" s="36"/>
      <c r="AF751" s="36"/>
      <c r="AL751" s="36"/>
      <c r="AM751" s="36"/>
      <c r="AN751" s="36"/>
      <c r="AT751" s="36"/>
      <c r="AU751" s="36"/>
      <c r="AV751" s="36"/>
      <c r="BB751" s="36"/>
      <c r="BC751" s="36"/>
      <c r="BD751" s="36"/>
      <c r="BJ751" s="36"/>
      <c r="BK751" s="36"/>
      <c r="BL751" s="36"/>
      <c r="BR751" s="36"/>
      <c r="BS751" s="36"/>
      <c r="BT751" s="36"/>
      <c r="BZ751" s="36"/>
      <c r="CA751" s="36"/>
      <c r="CB751" s="36"/>
      <c r="CH751" s="36"/>
      <c r="CI751" s="36"/>
      <c r="CJ751" s="36"/>
      <c r="CP751" s="36"/>
      <c r="CQ751" s="36"/>
      <c r="CR751" s="36"/>
      <c r="CX751" s="36"/>
      <c r="CY751" s="36"/>
      <c r="CZ751" s="36"/>
      <c r="DF751" s="36">
        <v>1.6500000000000001E-9</v>
      </c>
      <c r="DG751" s="36">
        <v>3.3297093712399999</v>
      </c>
      <c r="DH751" s="36">
        <v>1272.6810256271999</v>
      </c>
      <c r="DI751" s="30">
        <f t="shared" si="336"/>
        <v>-1.3754692851036656E-9</v>
      </c>
      <c r="DJ751" s="30">
        <f t="shared" si="337"/>
        <v>-1.3754311563993155E-9</v>
      </c>
      <c r="DK751" s="30">
        <f t="shared" si="338"/>
        <v>-1.3754311580208795E-9</v>
      </c>
      <c r="DL751" s="30">
        <f t="shared" si="339"/>
        <v>-1.3754311580208114E-9</v>
      </c>
      <c r="DN751" s="36"/>
      <c r="DO751" s="36"/>
      <c r="DP751" s="36"/>
      <c r="DV751" s="36"/>
      <c r="DW751" s="36"/>
      <c r="DX751" s="36"/>
      <c r="ED751" s="36"/>
      <c r="EE751" s="36"/>
      <c r="EF751" s="36"/>
      <c r="EL751" s="36"/>
      <c r="EM751" s="36"/>
      <c r="EN751" s="36"/>
      <c r="ET751" s="36"/>
      <c r="EU751" s="36"/>
      <c r="EV751" s="36"/>
    </row>
    <row r="752" spans="14:152" s="30" customFormat="1" ht="12.75">
      <c r="N752" s="36">
        <v>2.2900000000000002E-9</v>
      </c>
      <c r="O752" s="36">
        <v>1.2443289175200001</v>
      </c>
      <c r="P752" s="36">
        <v>3568.0885594888</v>
      </c>
      <c r="Q752" s="30">
        <f t="shared" si="332"/>
        <v>2.1805940762901171E-9</v>
      </c>
      <c r="R752" s="30">
        <f t="shared" si="333"/>
        <v>2.1806760899448412E-9</v>
      </c>
      <c r="S752" s="30">
        <f t="shared" si="334"/>
        <v>2.1806760864576542E-9</v>
      </c>
      <c r="T752" s="30">
        <f t="shared" si="335"/>
        <v>2.180676086457803E-9</v>
      </c>
      <c r="V752" s="36"/>
      <c r="W752" s="36"/>
      <c r="X752" s="36"/>
      <c r="AD752" s="36"/>
      <c r="AE752" s="36"/>
      <c r="AF752" s="36"/>
      <c r="AL752" s="36"/>
      <c r="AM752" s="36"/>
      <c r="AN752" s="36"/>
      <c r="AT752" s="36"/>
      <c r="AU752" s="36"/>
      <c r="AV752" s="36"/>
      <c r="BB752" s="36"/>
      <c r="BC752" s="36"/>
      <c r="BD752" s="36"/>
      <c r="BJ752" s="36"/>
      <c r="BK752" s="36"/>
      <c r="BL752" s="36"/>
      <c r="BR752" s="36"/>
      <c r="BS752" s="36"/>
      <c r="BT752" s="36"/>
      <c r="BZ752" s="36"/>
      <c r="CA752" s="36"/>
      <c r="CB752" s="36"/>
      <c r="CH752" s="36"/>
      <c r="CI752" s="36"/>
      <c r="CJ752" s="36"/>
      <c r="CP752" s="36"/>
      <c r="CQ752" s="36"/>
      <c r="CR752" s="36"/>
      <c r="CX752" s="36"/>
      <c r="CY752" s="36"/>
      <c r="CZ752" s="36"/>
      <c r="DF752" s="36">
        <v>1.49E-9</v>
      </c>
      <c r="DG752" s="36">
        <v>0.13370088791000001</v>
      </c>
      <c r="DH752" s="36">
        <v>36.027866677399999</v>
      </c>
      <c r="DI752" s="30">
        <f t="shared" si="336"/>
        <v>1.4867502313093391E-9</v>
      </c>
      <c r="DJ752" s="30">
        <f t="shared" si="337"/>
        <v>1.4867501148252036E-9</v>
      </c>
      <c r="DK752" s="30">
        <f t="shared" si="338"/>
        <v>1.4867501148301573E-9</v>
      </c>
      <c r="DL752" s="30">
        <f t="shared" si="339"/>
        <v>1.4867501148301571E-9</v>
      </c>
      <c r="DN752" s="36"/>
      <c r="DO752" s="36"/>
      <c r="DP752" s="36"/>
      <c r="DV752" s="36"/>
      <c r="DW752" s="36"/>
      <c r="DX752" s="36"/>
      <c r="ED752" s="36"/>
      <c r="EE752" s="36"/>
      <c r="EF752" s="36"/>
      <c r="EL752" s="36"/>
      <c r="EM752" s="36"/>
      <c r="EN752" s="36"/>
      <c r="ET752" s="36"/>
      <c r="EU752" s="36"/>
      <c r="EV752" s="36"/>
    </row>
    <row r="753" spans="14:152" s="30" customFormat="1" ht="12.75">
      <c r="N753" s="36">
        <v>2.16E-9</v>
      </c>
      <c r="O753" s="36">
        <v>3.2009868012</v>
      </c>
      <c r="P753" s="36">
        <v>362.1211367308</v>
      </c>
      <c r="Q753" s="30">
        <f t="shared" si="332"/>
        <v>7.9640504383712592E-10</v>
      </c>
      <c r="R753" s="30">
        <f t="shared" si="333"/>
        <v>7.9642894419662902E-10</v>
      </c>
      <c r="S753" s="30">
        <f t="shared" si="334"/>
        <v>7.9642894318021233E-10</v>
      </c>
      <c r="T753" s="30">
        <f t="shared" si="335"/>
        <v>7.9642894318025514E-10</v>
      </c>
      <c r="V753" s="36"/>
      <c r="W753" s="36"/>
      <c r="X753" s="36"/>
      <c r="AD753" s="36"/>
      <c r="AE753" s="36"/>
      <c r="AF753" s="36"/>
      <c r="AL753" s="36"/>
      <c r="AM753" s="36"/>
      <c r="AN753" s="36"/>
      <c r="AT753" s="36"/>
      <c r="AU753" s="36"/>
      <c r="AV753" s="36"/>
      <c r="BB753" s="36"/>
      <c r="BC753" s="36"/>
      <c r="BD753" s="36"/>
      <c r="BJ753" s="36"/>
      <c r="BK753" s="36"/>
      <c r="BL753" s="36"/>
      <c r="BR753" s="36"/>
      <c r="BS753" s="36"/>
      <c r="BT753" s="36"/>
      <c r="BZ753" s="36"/>
      <c r="CA753" s="36"/>
      <c r="CB753" s="36"/>
      <c r="CH753" s="36"/>
      <c r="CI753" s="36"/>
      <c r="CJ753" s="36"/>
      <c r="CP753" s="36"/>
      <c r="CQ753" s="36"/>
      <c r="CR753" s="36"/>
      <c r="CX753" s="36"/>
      <c r="CY753" s="36"/>
      <c r="CZ753" s="36"/>
      <c r="DF753" s="36">
        <v>1.49E-9</v>
      </c>
      <c r="DG753" s="36">
        <v>1.23280447264</v>
      </c>
      <c r="DH753" s="36">
        <v>4193.8088084518004</v>
      </c>
      <c r="DI753" s="30">
        <f t="shared" si="336"/>
        <v>-1.4893766917066761E-9</v>
      </c>
      <c r="DJ753" s="30">
        <f t="shared" si="337"/>
        <v>-1.4893707366884041E-9</v>
      </c>
      <c r="DK753" s="30">
        <f t="shared" si="338"/>
        <v>-1.4893707369422572E-9</v>
      </c>
      <c r="DL753" s="30">
        <f t="shared" si="339"/>
        <v>-1.4893707369422464E-9</v>
      </c>
      <c r="DN753" s="36"/>
      <c r="DO753" s="36"/>
      <c r="DP753" s="36"/>
      <c r="DV753" s="36"/>
      <c r="DW753" s="36"/>
      <c r="DX753" s="36"/>
      <c r="ED753" s="36"/>
      <c r="EE753" s="36"/>
      <c r="EF753" s="36"/>
      <c r="EL753" s="36"/>
      <c r="EM753" s="36"/>
      <c r="EN753" s="36"/>
      <c r="ET753" s="36"/>
      <c r="EU753" s="36"/>
      <c r="EV753" s="36"/>
    </row>
    <row r="754" spans="14:152" s="30" customFormat="1" ht="12.75">
      <c r="N754" s="36">
        <v>2.0099999999999999E-9</v>
      </c>
      <c r="O754" s="36">
        <v>2.45025935972</v>
      </c>
      <c r="P754" s="36">
        <v>20426.571092422</v>
      </c>
      <c r="Q754" s="30">
        <f t="shared" si="332"/>
        <v>-1.3256414649670522E-9</v>
      </c>
      <c r="R754" s="30">
        <f t="shared" si="333"/>
        <v>-1.3246266618383769E-9</v>
      </c>
      <c r="S754" s="30">
        <f t="shared" si="334"/>
        <v>-1.3246267050079657E-9</v>
      </c>
      <c r="T754" s="30">
        <f t="shared" si="335"/>
        <v>-1.324626705006161E-9</v>
      </c>
      <c r="V754" s="36"/>
      <c r="W754" s="36"/>
      <c r="X754" s="36"/>
      <c r="AD754" s="36"/>
      <c r="AE754" s="36"/>
      <c r="AF754" s="36"/>
      <c r="AL754" s="36"/>
      <c r="AM754" s="36"/>
      <c r="AN754" s="36"/>
      <c r="AT754" s="36"/>
      <c r="AU754" s="36"/>
      <c r="AV754" s="36"/>
      <c r="BB754" s="36"/>
      <c r="BC754" s="36"/>
      <c r="BD754" s="36"/>
      <c r="BJ754" s="36"/>
      <c r="BK754" s="36"/>
      <c r="BL754" s="36"/>
      <c r="BR754" s="36"/>
      <c r="BS754" s="36"/>
      <c r="BT754" s="36"/>
      <c r="BZ754" s="36"/>
      <c r="CA754" s="36"/>
      <c r="CB754" s="36"/>
      <c r="CH754" s="36"/>
      <c r="CI754" s="36"/>
      <c r="CJ754" s="36"/>
      <c r="CP754" s="36"/>
      <c r="CQ754" s="36"/>
      <c r="CR754" s="36"/>
      <c r="CX754" s="36"/>
      <c r="CY754" s="36"/>
      <c r="CZ754" s="36"/>
      <c r="DF754" s="36">
        <v>1.56E-9</v>
      </c>
      <c r="DG754" s="36">
        <v>0.13018524920999999</v>
      </c>
      <c r="DH754" s="36">
        <v>11925.274092600601</v>
      </c>
      <c r="DI754" s="30">
        <f t="shared" si="336"/>
        <v>-1.5597766575657464E-9</v>
      </c>
      <c r="DJ754" s="30">
        <f t="shared" si="337"/>
        <v>-1.5597661900478268E-9</v>
      </c>
      <c r="DK754" s="30">
        <f t="shared" si="338"/>
        <v>-1.5597661904980792E-9</v>
      </c>
      <c r="DL754" s="30">
        <f t="shared" si="339"/>
        <v>-1.5597661904980604E-9</v>
      </c>
      <c r="DN754" s="36"/>
      <c r="DO754" s="36"/>
      <c r="DP754" s="36"/>
      <c r="DV754" s="36"/>
      <c r="DW754" s="36"/>
      <c r="DX754" s="36"/>
      <c r="ED754" s="36"/>
      <c r="EE754" s="36"/>
      <c r="EF754" s="36"/>
      <c r="EL754" s="36"/>
      <c r="EM754" s="36"/>
      <c r="EN754" s="36"/>
      <c r="ET754" s="36"/>
      <c r="EU754" s="36"/>
      <c r="EV754" s="36"/>
    </row>
    <row r="755" spans="14:152" s="30" customFormat="1" ht="12.75">
      <c r="N755" s="36">
        <v>2.23E-9</v>
      </c>
      <c r="O755" s="36">
        <v>2.0780448229499999</v>
      </c>
      <c r="P755" s="36">
        <v>17101.211136907201</v>
      </c>
      <c r="Q755" s="30">
        <f t="shared" si="332"/>
        <v>1.4236732184758084E-10</v>
      </c>
      <c r="R755" s="30">
        <f t="shared" si="333"/>
        <v>1.4361834103355656E-10</v>
      </c>
      <c r="S755" s="30">
        <f t="shared" si="334"/>
        <v>1.4361828783199027E-10</v>
      </c>
      <c r="T755" s="30">
        <f t="shared" si="335"/>
        <v>1.436182878342356E-10</v>
      </c>
      <c r="V755" s="36"/>
      <c r="W755" s="36"/>
      <c r="X755" s="36"/>
      <c r="AD755" s="36"/>
      <c r="AE755" s="36"/>
      <c r="AF755" s="36"/>
      <c r="AL755" s="36"/>
      <c r="AM755" s="36"/>
      <c r="AN755" s="36"/>
      <c r="AT755" s="36"/>
      <c r="AU755" s="36"/>
      <c r="AV755" s="36"/>
      <c r="BB755" s="36"/>
      <c r="BC755" s="36"/>
      <c r="BD755" s="36"/>
      <c r="BJ755" s="36"/>
      <c r="BK755" s="36"/>
      <c r="BL755" s="36"/>
      <c r="BR755" s="36"/>
      <c r="BS755" s="36"/>
      <c r="BT755" s="36"/>
      <c r="BZ755" s="36"/>
      <c r="CA755" s="36"/>
      <c r="CB755" s="36"/>
      <c r="CH755" s="36"/>
      <c r="CI755" s="36"/>
      <c r="CJ755" s="36"/>
      <c r="CP755" s="36"/>
      <c r="CQ755" s="36"/>
      <c r="CR755" s="36"/>
      <c r="CX755" s="36"/>
      <c r="CY755" s="36"/>
      <c r="CZ755" s="36"/>
      <c r="DF755" s="36">
        <v>1.4599999999999999E-9</v>
      </c>
      <c r="DG755" s="36">
        <v>1.24102730441</v>
      </c>
      <c r="DH755" s="36">
        <v>3372.5847325166001</v>
      </c>
      <c r="DI755" s="30">
        <f t="shared" si="336"/>
        <v>2.6103171081192088E-10</v>
      </c>
      <c r="DJ755" s="30">
        <f t="shared" si="337"/>
        <v>2.6119096237449178E-10</v>
      </c>
      <c r="DK755" s="30">
        <f t="shared" si="338"/>
        <v>2.6119095560201028E-10</v>
      </c>
      <c r="DL755" s="30">
        <f t="shared" si="339"/>
        <v>2.6119095560229602E-10</v>
      </c>
      <c r="DN755" s="36"/>
      <c r="DO755" s="36"/>
      <c r="DP755" s="36"/>
      <c r="DV755" s="36"/>
      <c r="DW755" s="36"/>
      <c r="DX755" s="36"/>
      <c r="ED755" s="36"/>
      <c r="EE755" s="36"/>
      <c r="EF755" s="36"/>
      <c r="EL755" s="36"/>
      <c r="EM755" s="36"/>
      <c r="EN755" s="36"/>
      <c r="ET755" s="36"/>
      <c r="EU755" s="36"/>
      <c r="EV755" s="36"/>
    </row>
    <row r="756" spans="14:152" s="30" customFormat="1" ht="12.75">
      <c r="N756" s="36">
        <v>2.7099999999999999E-9</v>
      </c>
      <c r="O756" s="36">
        <v>3.4921090114100002</v>
      </c>
      <c r="P756" s="36">
        <v>3436.5916539176001</v>
      </c>
      <c r="Q756" s="30">
        <f t="shared" si="332"/>
        <v>-2.681310237178618E-9</v>
      </c>
      <c r="R756" s="30">
        <f t="shared" si="333"/>
        <v>-2.6813546489627344E-9</v>
      </c>
      <c r="S756" s="30">
        <f t="shared" si="334"/>
        <v>-2.6813546470747455E-9</v>
      </c>
      <c r="T756" s="30">
        <f t="shared" si="335"/>
        <v>-2.6813546470748254E-9</v>
      </c>
      <c r="V756" s="36"/>
      <c r="W756" s="36"/>
      <c r="X756" s="36"/>
      <c r="AD756" s="36"/>
      <c r="AE756" s="36"/>
      <c r="AF756" s="36"/>
      <c r="AL756" s="36"/>
      <c r="AM756" s="36"/>
      <c r="AN756" s="36"/>
      <c r="AT756" s="36"/>
      <c r="AU756" s="36"/>
      <c r="AV756" s="36"/>
      <c r="BB756" s="36"/>
      <c r="BC756" s="36"/>
      <c r="BD756" s="36"/>
      <c r="BJ756" s="36"/>
      <c r="BK756" s="36"/>
      <c r="BL756" s="36"/>
      <c r="BR756" s="36"/>
      <c r="BS756" s="36"/>
      <c r="BT756" s="36"/>
      <c r="BZ756" s="36"/>
      <c r="CA756" s="36"/>
      <c r="CB756" s="36"/>
      <c r="CH756" s="36"/>
      <c r="CI756" s="36"/>
      <c r="CJ756" s="36"/>
      <c r="CP756" s="36"/>
      <c r="CQ756" s="36"/>
      <c r="CR756" s="36"/>
      <c r="CX756" s="36"/>
      <c r="CY756" s="36"/>
      <c r="CZ756" s="36"/>
      <c r="DF756" s="36">
        <v>1.5400000000000001E-9</v>
      </c>
      <c r="DG756" s="36">
        <v>5.6353786336200002</v>
      </c>
      <c r="DH756" s="36">
        <v>3185.2593375684</v>
      </c>
      <c r="DI756" s="30">
        <f t="shared" si="336"/>
        <v>1.320200780263024E-9</v>
      </c>
      <c r="DJ756" s="30">
        <f t="shared" si="337"/>
        <v>1.3202837930881949E-9</v>
      </c>
      <c r="DK756" s="30">
        <f t="shared" si="338"/>
        <v>1.3202837895581861E-9</v>
      </c>
      <c r="DL756" s="30">
        <f t="shared" si="339"/>
        <v>1.3202837895583352E-9</v>
      </c>
      <c r="DN756" s="36"/>
      <c r="DO756" s="36"/>
      <c r="DP756" s="36"/>
      <c r="DV756" s="36"/>
      <c r="DW756" s="36"/>
      <c r="DX756" s="36"/>
      <c r="ED756" s="36"/>
      <c r="EE756" s="36"/>
      <c r="EF756" s="36"/>
      <c r="EL756" s="36"/>
      <c r="EM756" s="36"/>
      <c r="EN756" s="36"/>
      <c r="ET756" s="36"/>
      <c r="EU756" s="36"/>
      <c r="EV756" s="36"/>
    </row>
    <row r="757" spans="14:152" s="30" customFormat="1" ht="12.75">
      <c r="N757" s="36">
        <v>2.2600000000000001E-9</v>
      </c>
      <c r="O757" s="36">
        <v>0.42945734871000002</v>
      </c>
      <c r="P757" s="36">
        <v>557.09252119140001</v>
      </c>
      <c r="Q757" s="30">
        <f t="shared" si="332"/>
        <v>-2.0022973814113115E-9</v>
      </c>
      <c r="R757" s="30">
        <f t="shared" si="333"/>
        <v>-2.0023165737519779E-9</v>
      </c>
      <c r="S757" s="30">
        <f t="shared" si="334"/>
        <v>-2.0023165729357926E-9</v>
      </c>
      <c r="T757" s="30">
        <f t="shared" si="335"/>
        <v>-2.0023165729358269E-9</v>
      </c>
      <c r="V757" s="36"/>
      <c r="W757" s="36"/>
      <c r="X757" s="36"/>
      <c r="AD757" s="36"/>
      <c r="AE757" s="36"/>
      <c r="AF757" s="36"/>
      <c r="AL757" s="36"/>
      <c r="AM757" s="36"/>
      <c r="AN757" s="36"/>
      <c r="AT757" s="36"/>
      <c r="AU757" s="36"/>
      <c r="AV757" s="36"/>
      <c r="BB757" s="36"/>
      <c r="BC757" s="36"/>
      <c r="BD757" s="36"/>
      <c r="BJ757" s="36"/>
      <c r="BK757" s="36"/>
      <c r="BL757" s="36"/>
      <c r="BR757" s="36"/>
      <c r="BS757" s="36"/>
      <c r="BT757" s="36"/>
      <c r="BZ757" s="36"/>
      <c r="CA757" s="36"/>
      <c r="CB757" s="36"/>
      <c r="CH757" s="36"/>
      <c r="CI757" s="36"/>
      <c r="CJ757" s="36"/>
      <c r="CP757" s="36"/>
      <c r="CQ757" s="36"/>
      <c r="CR757" s="36"/>
      <c r="CX757" s="36"/>
      <c r="CY757" s="36"/>
      <c r="CZ757" s="36"/>
      <c r="DF757" s="36">
        <v>1.97E-9</v>
      </c>
      <c r="DG757" s="36">
        <v>3.2336418843999999</v>
      </c>
      <c r="DH757" s="36">
        <v>3774.3241645766002</v>
      </c>
      <c r="DI757" s="30">
        <f t="shared" si="336"/>
        <v>7.9358885603302152E-10</v>
      </c>
      <c r="DJ757" s="30">
        <f t="shared" si="337"/>
        <v>7.9381255838149985E-10</v>
      </c>
      <c r="DK757" s="30">
        <f t="shared" si="338"/>
        <v>7.9381254886828763E-10</v>
      </c>
      <c r="DL757" s="30">
        <f t="shared" si="339"/>
        <v>7.9381254886869119E-10</v>
      </c>
      <c r="DN757" s="36"/>
      <c r="DO757" s="36"/>
      <c r="DP757" s="36"/>
      <c r="DV757" s="36"/>
      <c r="DW757" s="36"/>
      <c r="DX757" s="36"/>
      <c r="ED757" s="36"/>
      <c r="EE757" s="36"/>
      <c r="EF757" s="36"/>
      <c r="EL757" s="36"/>
      <c r="EM757" s="36"/>
      <c r="EN757" s="36"/>
      <c r="ET757" s="36"/>
      <c r="EU757" s="36"/>
      <c r="EV757" s="36"/>
    </row>
    <row r="758" spans="14:152" s="30" customFormat="1" ht="12.75">
      <c r="N758" s="36">
        <v>2.64E-9</v>
      </c>
      <c r="O758" s="36">
        <v>5.0579494007000001</v>
      </c>
      <c r="P758" s="36">
        <v>2938.9403049426001</v>
      </c>
      <c r="Q758" s="30">
        <f t="shared" si="332"/>
        <v>6.3175331037359403E-10</v>
      </c>
      <c r="R758" s="30">
        <f t="shared" si="333"/>
        <v>6.3200094497208561E-10</v>
      </c>
      <c r="S758" s="30">
        <f t="shared" si="334"/>
        <v>6.3200093444096944E-10</v>
      </c>
      <c r="T758" s="30">
        <f t="shared" si="335"/>
        <v>6.320009344414157E-10</v>
      </c>
      <c r="V758" s="36"/>
      <c r="W758" s="36"/>
      <c r="X758" s="36"/>
      <c r="AD758" s="36"/>
      <c r="AE758" s="36"/>
      <c r="AF758" s="36"/>
      <c r="AL758" s="36"/>
      <c r="AM758" s="36"/>
      <c r="AN758" s="36"/>
      <c r="AT758" s="36"/>
      <c r="AU758" s="36"/>
      <c r="AV758" s="36"/>
      <c r="BB758" s="36"/>
      <c r="BC758" s="36"/>
      <c r="BD758" s="36"/>
      <c r="BJ758" s="36"/>
      <c r="BK758" s="36"/>
      <c r="BL758" s="36"/>
      <c r="BR758" s="36"/>
      <c r="BS758" s="36"/>
      <c r="BT758" s="36"/>
      <c r="BZ758" s="36"/>
      <c r="CA758" s="36"/>
      <c r="CB758" s="36"/>
      <c r="CH758" s="36"/>
      <c r="CI758" s="36"/>
      <c r="CJ758" s="36"/>
      <c r="CP758" s="36"/>
      <c r="CQ758" s="36"/>
      <c r="CR758" s="36"/>
      <c r="CX758" s="36"/>
      <c r="CY758" s="36"/>
      <c r="CZ758" s="36"/>
      <c r="DF758" s="36">
        <v>1.8E-9</v>
      </c>
      <c r="DG758" s="36">
        <v>3.47485722477</v>
      </c>
      <c r="DH758" s="36">
        <v>8564.3063465020005</v>
      </c>
      <c r="DI758" s="30">
        <f t="shared" si="336"/>
        <v>1.7992809122358027E-9</v>
      </c>
      <c r="DJ758" s="30">
        <f t="shared" si="337"/>
        <v>1.799266518462527E-9</v>
      </c>
      <c r="DK758" s="30">
        <f t="shared" si="338"/>
        <v>1.7992665190776884E-9</v>
      </c>
      <c r="DL758" s="30">
        <f t="shared" si="339"/>
        <v>1.7992665190776623E-9</v>
      </c>
      <c r="DN758" s="36"/>
      <c r="DO758" s="36"/>
      <c r="DP758" s="36"/>
      <c r="DV758" s="36"/>
      <c r="DW758" s="36"/>
      <c r="DX758" s="36"/>
      <c r="ED758" s="36"/>
      <c r="EE758" s="36"/>
      <c r="EF758" s="36"/>
      <c r="EL758" s="36"/>
      <c r="EM758" s="36"/>
      <c r="EN758" s="36"/>
      <c r="ET758" s="36"/>
      <c r="EU758" s="36"/>
      <c r="EV758" s="36"/>
    </row>
    <row r="759" spans="14:152" s="30" customFormat="1" ht="12.75">
      <c r="N759" s="36">
        <v>2.0700000000000001E-9</v>
      </c>
      <c r="O759" s="36">
        <v>6.0349187074800001</v>
      </c>
      <c r="P759" s="36">
        <v>22487.3716928416</v>
      </c>
      <c r="Q759" s="30">
        <f t="shared" si="332"/>
        <v>1.5389640634312741E-9</v>
      </c>
      <c r="R759" s="30">
        <f t="shared" si="333"/>
        <v>1.5399869802968056E-9</v>
      </c>
      <c r="S759" s="30">
        <f t="shared" si="334"/>
        <v>1.5399869368127461E-9</v>
      </c>
      <c r="T759" s="30">
        <f t="shared" si="335"/>
        <v>1.5399869368145742E-9</v>
      </c>
      <c r="V759" s="36"/>
      <c r="W759" s="36"/>
      <c r="X759" s="36"/>
      <c r="AD759" s="36"/>
      <c r="AE759" s="36"/>
      <c r="AF759" s="36"/>
      <c r="AL759" s="36"/>
      <c r="AM759" s="36"/>
      <c r="AN759" s="36"/>
      <c r="AT759" s="36"/>
      <c r="AU759" s="36"/>
      <c r="AV759" s="36"/>
      <c r="BB759" s="36"/>
      <c r="BC759" s="36"/>
      <c r="BD759" s="36"/>
      <c r="BJ759" s="36"/>
      <c r="BK759" s="36"/>
      <c r="BL759" s="36"/>
      <c r="BR759" s="36"/>
      <c r="BS759" s="36"/>
      <c r="BT759" s="36"/>
      <c r="BZ759" s="36"/>
      <c r="CA759" s="36"/>
      <c r="CB759" s="36"/>
      <c r="CH759" s="36"/>
      <c r="CI759" s="36"/>
      <c r="CJ759" s="36"/>
      <c r="CP759" s="36"/>
      <c r="CQ759" s="36"/>
      <c r="CR759" s="36"/>
      <c r="CX759" s="36"/>
      <c r="CY759" s="36"/>
      <c r="CZ759" s="36"/>
      <c r="DF759" s="36">
        <v>1.85E-9</v>
      </c>
      <c r="DG759" s="36">
        <v>2.1824821401599999</v>
      </c>
      <c r="DH759" s="36">
        <v>802.36392244620004</v>
      </c>
      <c r="DI759" s="30">
        <f t="shared" si="336"/>
        <v>-1.1854047119295451E-9</v>
      </c>
      <c r="DJ759" s="30">
        <f t="shared" si="337"/>
        <v>-1.1854421730244831E-9</v>
      </c>
      <c r="DK759" s="30">
        <f t="shared" si="338"/>
        <v>-1.1854421714313791E-9</v>
      </c>
      <c r="DL759" s="30">
        <f t="shared" si="339"/>
        <v>-1.1854421714314472E-9</v>
      </c>
      <c r="DN759" s="36"/>
      <c r="DO759" s="36"/>
      <c r="DP759" s="36"/>
      <c r="DV759" s="36"/>
      <c r="DW759" s="36"/>
      <c r="DX759" s="36"/>
      <c r="ED759" s="36"/>
      <c r="EE759" s="36"/>
      <c r="EF759" s="36"/>
      <c r="EL759" s="36"/>
      <c r="EM759" s="36"/>
      <c r="EN759" s="36"/>
      <c r="ET759" s="36"/>
      <c r="EU759" s="36"/>
      <c r="EV759" s="36"/>
    </row>
    <row r="760" spans="14:152" s="30" customFormat="1" ht="12.75">
      <c r="N760" s="36">
        <v>1.97E-9</v>
      </c>
      <c r="O760" s="36">
        <v>5.6292395697700002</v>
      </c>
      <c r="P760" s="36">
        <v>5209.471826336</v>
      </c>
      <c r="Q760" s="30">
        <f t="shared" si="332"/>
        <v>-5.951235998535053E-10</v>
      </c>
      <c r="R760" s="30">
        <f t="shared" si="333"/>
        <v>-5.9480199812389127E-10</v>
      </c>
      <c r="S760" s="30">
        <f t="shared" si="334"/>
        <v>-5.9480201180112903E-10</v>
      </c>
      <c r="T760" s="30">
        <f t="shared" si="335"/>
        <v>-5.9480201180054845E-10</v>
      </c>
      <c r="V760" s="36"/>
      <c r="W760" s="36"/>
      <c r="X760" s="36"/>
      <c r="AD760" s="36"/>
      <c r="AE760" s="36"/>
      <c r="AF760" s="36"/>
      <c r="AL760" s="36"/>
      <c r="AM760" s="36"/>
      <c r="AN760" s="36"/>
      <c r="AT760" s="36"/>
      <c r="AU760" s="36"/>
      <c r="AV760" s="36"/>
      <c r="BB760" s="36"/>
      <c r="BC760" s="36"/>
      <c r="BD760" s="36"/>
      <c r="BJ760" s="36"/>
      <c r="BK760" s="36"/>
      <c r="BL760" s="36"/>
      <c r="BR760" s="36"/>
      <c r="BS760" s="36"/>
      <c r="BT760" s="36"/>
      <c r="BZ760" s="36"/>
      <c r="CA760" s="36"/>
      <c r="CB760" s="36"/>
      <c r="CH760" s="36"/>
      <c r="CI760" s="36"/>
      <c r="CJ760" s="36"/>
      <c r="CP760" s="36"/>
      <c r="CQ760" s="36"/>
      <c r="CR760" s="36"/>
      <c r="CX760" s="36"/>
      <c r="CY760" s="36"/>
      <c r="CZ760" s="36"/>
      <c r="DF760" s="36">
        <v>1.45E-9</v>
      </c>
      <c r="DG760" s="36">
        <v>2.6203546048100002</v>
      </c>
      <c r="DH760" s="36">
        <v>3368.0139827966</v>
      </c>
      <c r="DI760" s="30">
        <f t="shared" si="336"/>
        <v>-1.3641266051759179E-9</v>
      </c>
      <c r="DJ760" s="30">
        <f t="shared" si="337"/>
        <v>-1.3640721713765561E-9</v>
      </c>
      <c r="DK760" s="30">
        <f t="shared" si="338"/>
        <v>-1.3640721736918371E-9</v>
      </c>
      <c r="DL760" s="30">
        <f t="shared" si="339"/>
        <v>-1.3640721736917393E-9</v>
      </c>
      <c r="DN760" s="36"/>
      <c r="DO760" s="36"/>
      <c r="DP760" s="36"/>
      <c r="DV760" s="36"/>
      <c r="DW760" s="36"/>
      <c r="DX760" s="36"/>
      <c r="ED760" s="36"/>
      <c r="EE760" s="36"/>
      <c r="EF760" s="36"/>
      <c r="EL760" s="36"/>
      <c r="EM760" s="36"/>
      <c r="EN760" s="36"/>
      <c r="ET760" s="36"/>
      <c r="EU760" s="36"/>
      <c r="EV760" s="36"/>
    </row>
    <row r="761" spans="14:152" s="30" customFormat="1" ht="12.75">
      <c r="N761" s="36">
        <v>2.11E-9</v>
      </c>
      <c r="O761" s="36">
        <v>2.2644574955299999</v>
      </c>
      <c r="P761" s="36">
        <v>765.79306444639997</v>
      </c>
      <c r="Q761" s="30">
        <f t="shared" si="332"/>
        <v>-8.4250077188340315E-10</v>
      </c>
      <c r="R761" s="30">
        <f t="shared" si="333"/>
        <v>-8.4254946917786722E-10</v>
      </c>
      <c r="S761" s="30">
        <f t="shared" si="334"/>
        <v>-8.4254946710691055E-10</v>
      </c>
      <c r="T761" s="30">
        <f t="shared" si="335"/>
        <v>-8.4254946710699812E-10</v>
      </c>
      <c r="V761" s="36"/>
      <c r="W761" s="36"/>
      <c r="X761" s="36"/>
      <c r="AD761" s="36"/>
      <c r="AE761" s="36"/>
      <c r="AF761" s="36"/>
      <c r="AL761" s="36"/>
      <c r="AM761" s="36"/>
      <c r="AN761" s="36"/>
      <c r="AT761" s="36"/>
      <c r="AU761" s="36"/>
      <c r="AV761" s="36"/>
      <c r="BB761" s="36"/>
      <c r="BC761" s="36"/>
      <c r="BD761" s="36"/>
      <c r="BJ761" s="36"/>
      <c r="BK761" s="36"/>
      <c r="BL761" s="36"/>
      <c r="BR761" s="36"/>
      <c r="BS761" s="36"/>
      <c r="BT761" s="36"/>
      <c r="BZ761" s="36"/>
      <c r="CA761" s="36"/>
      <c r="CB761" s="36"/>
      <c r="CH761" s="36"/>
      <c r="CI761" s="36"/>
      <c r="CJ761" s="36"/>
      <c r="CP761" s="36"/>
      <c r="CQ761" s="36"/>
      <c r="CR761" s="36"/>
      <c r="CX761" s="36"/>
      <c r="CY761" s="36"/>
      <c r="CZ761" s="36"/>
      <c r="DF761" s="36">
        <v>1.8E-9</v>
      </c>
      <c r="DG761" s="36">
        <v>6.0123669722199997</v>
      </c>
      <c r="DH761" s="36">
        <v>6691.8615187493997</v>
      </c>
      <c r="DI761" s="30">
        <f t="shared" si="336"/>
        <v>1.7058983642836541E-9</v>
      </c>
      <c r="DJ761" s="30">
        <f t="shared" si="337"/>
        <v>1.7060246720984249E-9</v>
      </c>
      <c r="DK761" s="30">
        <f t="shared" si="338"/>
        <v>1.706024666728645E-9</v>
      </c>
      <c r="DL761" s="30">
        <f t="shared" si="339"/>
        <v>1.7060246667288692E-9</v>
      </c>
      <c r="DN761" s="36"/>
      <c r="DO761" s="36"/>
      <c r="DP761" s="36"/>
      <c r="DV761" s="36"/>
      <c r="DW761" s="36"/>
      <c r="DX761" s="36"/>
      <c r="ED761" s="36"/>
      <c r="EE761" s="36"/>
      <c r="EF761" s="36"/>
      <c r="EL761" s="36"/>
      <c r="EM761" s="36"/>
      <c r="EN761" s="36"/>
      <c r="ET761" s="36"/>
      <c r="EU761" s="36"/>
      <c r="EV761" s="36"/>
    </row>
    <row r="762" spans="14:152" s="30" customFormat="1" ht="12.75">
      <c r="N762" s="36">
        <v>2.0200000000000001E-9</v>
      </c>
      <c r="O762" s="36">
        <v>0.88670673932999999</v>
      </c>
      <c r="P762" s="36">
        <v>767.84881934860005</v>
      </c>
      <c r="Q762" s="30">
        <f t="shared" si="332"/>
        <v>-1.9672223383501207E-9</v>
      </c>
      <c r="R762" s="30">
        <f t="shared" si="333"/>
        <v>-1.9672107589397016E-9</v>
      </c>
      <c r="S762" s="30">
        <f t="shared" si="334"/>
        <v>-1.9672107594321698E-9</v>
      </c>
      <c r="T762" s="30">
        <f t="shared" si="335"/>
        <v>-1.9672107594321491E-9</v>
      </c>
      <c r="V762" s="36"/>
      <c r="W762" s="36"/>
      <c r="X762" s="36"/>
      <c r="AD762" s="36"/>
      <c r="AE762" s="36"/>
      <c r="AF762" s="36"/>
      <c r="AL762" s="36"/>
      <c r="AM762" s="36"/>
      <c r="AN762" s="36"/>
      <c r="AT762" s="36"/>
      <c r="AU762" s="36"/>
      <c r="AV762" s="36"/>
      <c r="BB762" s="36"/>
      <c r="BC762" s="36"/>
      <c r="BD762" s="36"/>
      <c r="BJ762" s="36"/>
      <c r="BK762" s="36"/>
      <c r="BL762" s="36"/>
      <c r="BR762" s="36"/>
      <c r="BS762" s="36"/>
      <c r="BT762" s="36"/>
      <c r="BZ762" s="36"/>
      <c r="CA762" s="36"/>
      <c r="CB762" s="36"/>
      <c r="CH762" s="36"/>
      <c r="CI762" s="36"/>
      <c r="CJ762" s="36"/>
      <c r="CP762" s="36"/>
      <c r="CQ762" s="36"/>
      <c r="CR762" s="36"/>
      <c r="CX762" s="36"/>
      <c r="CY762" s="36"/>
      <c r="CZ762" s="36"/>
      <c r="DF762" s="36">
        <v>1.4800000000000001E-9</v>
      </c>
      <c r="DG762" s="36">
        <v>2.5171017883000002</v>
      </c>
      <c r="DH762" s="36">
        <v>3262.8618827158998</v>
      </c>
      <c r="DI762" s="30">
        <f t="shared" si="336"/>
        <v>-1.4667543326885287E-9</v>
      </c>
      <c r="DJ762" s="30">
        <f t="shared" si="337"/>
        <v>-1.46677551442459E-9</v>
      </c>
      <c r="DK762" s="30">
        <f t="shared" si="338"/>
        <v>-1.466775513524146E-9</v>
      </c>
      <c r="DL762" s="30">
        <f t="shared" si="339"/>
        <v>-1.466775513524184E-9</v>
      </c>
      <c r="DN762" s="36"/>
      <c r="DO762" s="36"/>
      <c r="DP762" s="36"/>
      <c r="DV762" s="36"/>
      <c r="DW762" s="36"/>
      <c r="DX762" s="36"/>
      <c r="ED762" s="36"/>
      <c r="EE762" s="36"/>
      <c r="EF762" s="36"/>
      <c r="EL762" s="36"/>
      <c r="EM762" s="36"/>
      <c r="EN762" s="36"/>
      <c r="ET762" s="36"/>
      <c r="EU762" s="36"/>
      <c r="EV762" s="36"/>
    </row>
    <row r="763" spans="14:152" s="30" customFormat="1" ht="12.75">
      <c r="N763" s="36">
        <v>2.1200000000000001E-9</v>
      </c>
      <c r="O763" s="36">
        <v>1.8596551075300001</v>
      </c>
      <c r="P763" s="36">
        <v>4782.8736354599996</v>
      </c>
      <c r="Q763" s="30">
        <f t="shared" si="332"/>
        <v>1.886845240531219E-9</v>
      </c>
      <c r="R763" s="30">
        <f t="shared" si="333"/>
        <v>1.8869971806995033E-9</v>
      </c>
      <c r="S763" s="30">
        <f t="shared" si="334"/>
        <v>1.8869971742388815E-9</v>
      </c>
      <c r="T763" s="30">
        <f t="shared" si="335"/>
        <v>1.8869971742391561E-9</v>
      </c>
      <c r="V763" s="36"/>
      <c r="W763" s="36"/>
      <c r="X763" s="36"/>
      <c r="AD763" s="36"/>
      <c r="AE763" s="36"/>
      <c r="AF763" s="36"/>
      <c r="AL763" s="36"/>
      <c r="AM763" s="36"/>
      <c r="AN763" s="36"/>
      <c r="AT763" s="36"/>
      <c r="AU763" s="36"/>
      <c r="AV763" s="36"/>
      <c r="BB763" s="36"/>
      <c r="BC763" s="36"/>
      <c r="BD763" s="36"/>
      <c r="BJ763" s="36"/>
      <c r="BK763" s="36"/>
      <c r="BL763" s="36"/>
      <c r="BR763" s="36"/>
      <c r="BS763" s="36"/>
      <c r="BT763" s="36"/>
      <c r="BZ763" s="36"/>
      <c r="CA763" s="36"/>
      <c r="CB763" s="36"/>
      <c r="CH763" s="36"/>
      <c r="CI763" s="36"/>
      <c r="CJ763" s="36"/>
      <c r="CP763" s="36"/>
      <c r="CQ763" s="36"/>
      <c r="CR763" s="36"/>
      <c r="CX763" s="36"/>
      <c r="CY763" s="36"/>
      <c r="CZ763" s="36"/>
      <c r="DF763" s="36">
        <v>1.51E-9</v>
      </c>
      <c r="DG763" s="36">
        <v>4.1711889607800003</v>
      </c>
      <c r="DH763" s="36">
        <v>16894.510399610601</v>
      </c>
      <c r="DI763" s="30">
        <f t="shared" si="336"/>
        <v>5.092794595647487E-11</v>
      </c>
      <c r="DJ763" s="30">
        <f t="shared" si="337"/>
        <v>5.0089825619376629E-11</v>
      </c>
      <c r="DK763" s="30">
        <f t="shared" si="338"/>
        <v>5.0089861262736559E-11</v>
      </c>
      <c r="DL763" s="30">
        <f t="shared" si="339"/>
        <v>5.0089861261235298E-11</v>
      </c>
      <c r="DN763" s="36"/>
      <c r="DO763" s="36"/>
      <c r="DP763" s="36"/>
      <c r="DV763" s="36"/>
      <c r="DW763" s="36"/>
      <c r="DX763" s="36"/>
      <c r="ED763" s="36"/>
      <c r="EE763" s="36"/>
      <c r="EF763" s="36"/>
      <c r="EL763" s="36"/>
      <c r="EM763" s="36"/>
      <c r="EN763" s="36"/>
      <c r="ET763" s="36"/>
      <c r="EU763" s="36"/>
      <c r="EV763" s="36"/>
    </row>
    <row r="764" spans="14:152" s="30" customFormat="1" ht="12.75">
      <c r="N764" s="36">
        <v>1.9399999999999999E-9</v>
      </c>
      <c r="O764" s="36">
        <v>4.7742067103199997</v>
      </c>
      <c r="P764" s="36">
        <v>6850.8050365325998</v>
      </c>
      <c r="Q764" s="30">
        <f t="shared" si="332"/>
        <v>-4.306683263613737E-10</v>
      </c>
      <c r="R764" s="30">
        <f t="shared" si="333"/>
        <v>-4.3109430236611275E-10</v>
      </c>
      <c r="S764" s="30">
        <f t="shared" si="334"/>
        <v>-4.3109428425095742E-10</v>
      </c>
      <c r="T764" s="30">
        <f t="shared" si="335"/>
        <v>-4.3109428425171E-10</v>
      </c>
      <c r="V764" s="36"/>
      <c r="W764" s="36"/>
      <c r="X764" s="36"/>
      <c r="AD764" s="36"/>
      <c r="AE764" s="36"/>
      <c r="AF764" s="36"/>
      <c r="AL764" s="36"/>
      <c r="AM764" s="36"/>
      <c r="AN764" s="36"/>
      <c r="AT764" s="36"/>
      <c r="AU764" s="36"/>
      <c r="AV764" s="36"/>
      <c r="BB764" s="36"/>
      <c r="BC764" s="36"/>
      <c r="BD764" s="36"/>
      <c r="BJ764" s="36"/>
      <c r="BK764" s="36"/>
      <c r="BL764" s="36"/>
      <c r="BR764" s="36"/>
      <c r="BS764" s="36"/>
      <c r="BT764" s="36"/>
      <c r="BZ764" s="36"/>
      <c r="CA764" s="36"/>
      <c r="CB764" s="36"/>
      <c r="CH764" s="36"/>
      <c r="CI764" s="36"/>
      <c r="CJ764" s="36"/>
      <c r="CP764" s="36"/>
      <c r="CQ764" s="36"/>
      <c r="CR764" s="36"/>
      <c r="CX764" s="36"/>
      <c r="CY764" s="36"/>
      <c r="CZ764" s="36"/>
      <c r="DF764" s="36">
        <v>1.85E-9</v>
      </c>
      <c r="DG764" s="36">
        <v>3.0393966835000001</v>
      </c>
      <c r="DH764" s="36">
        <v>3354.8395207014</v>
      </c>
      <c r="DI764" s="30">
        <f t="shared" si="336"/>
        <v>-1.8302618530935827E-9</v>
      </c>
      <c r="DJ764" s="30">
        <f t="shared" si="337"/>
        <v>-1.8302915648667819E-9</v>
      </c>
      <c r="DK764" s="30">
        <f t="shared" si="338"/>
        <v>-1.830291563603693E-9</v>
      </c>
      <c r="DL764" s="30">
        <f t="shared" si="339"/>
        <v>-1.8302915636037455E-9</v>
      </c>
      <c r="DN764" s="36"/>
      <c r="DO764" s="36"/>
      <c r="DP764" s="36"/>
      <c r="DV764" s="36"/>
      <c r="DW764" s="36"/>
      <c r="DX764" s="36"/>
      <c r="ED764" s="36"/>
      <c r="EE764" s="36"/>
      <c r="EF764" s="36"/>
      <c r="EL764" s="36"/>
      <c r="EM764" s="36"/>
      <c r="EN764" s="36"/>
      <c r="ET764" s="36"/>
      <c r="EU764" s="36"/>
      <c r="EV764" s="36"/>
    </row>
    <row r="765" spans="14:152" s="30" customFormat="1" ht="12.75">
      <c r="N765" s="36">
        <v>1.92E-9</v>
      </c>
      <c r="O765" s="36">
        <v>0.51565572071999999</v>
      </c>
      <c r="P765" s="36">
        <v>323.50541665740002</v>
      </c>
      <c r="Q765" s="30">
        <f t="shared" si="332"/>
        <v>5.5409059187212349E-10</v>
      </c>
      <c r="R765" s="30">
        <f t="shared" si="333"/>
        <v>5.5407104272012452E-10</v>
      </c>
      <c r="S765" s="30">
        <f t="shared" si="334"/>
        <v>5.5407104355150007E-10</v>
      </c>
      <c r="T765" s="30">
        <f t="shared" si="335"/>
        <v>5.5407104355146502E-10</v>
      </c>
      <c r="V765" s="36"/>
      <c r="W765" s="36"/>
      <c r="X765" s="36"/>
      <c r="AD765" s="36"/>
      <c r="AE765" s="36"/>
      <c r="AF765" s="36"/>
      <c r="AL765" s="36"/>
      <c r="AM765" s="36"/>
      <c r="AN765" s="36"/>
      <c r="AT765" s="36"/>
      <c r="AU765" s="36"/>
      <c r="AV765" s="36"/>
      <c r="BB765" s="36"/>
      <c r="BC765" s="36"/>
      <c r="BD765" s="36"/>
      <c r="BJ765" s="36"/>
      <c r="BK765" s="36"/>
      <c r="BL765" s="36"/>
      <c r="BR765" s="36"/>
      <c r="BS765" s="36"/>
      <c r="BT765" s="36"/>
      <c r="BZ765" s="36"/>
      <c r="CA765" s="36"/>
      <c r="CB765" s="36"/>
      <c r="CH765" s="36"/>
      <c r="CI765" s="36"/>
      <c r="CJ765" s="36"/>
      <c r="CP765" s="36"/>
      <c r="CQ765" s="36"/>
      <c r="CR765" s="36"/>
      <c r="CX765" s="36"/>
      <c r="CY765" s="36"/>
      <c r="CZ765" s="36"/>
      <c r="DF765" s="36">
        <v>1.43E-9</v>
      </c>
      <c r="DG765" s="36">
        <v>3.3726791544500001</v>
      </c>
      <c r="DH765" s="36">
        <v>3468.5639597344002</v>
      </c>
      <c r="DI765" s="30">
        <f t="shared" si="336"/>
        <v>-1.4137145477278985E-9</v>
      </c>
      <c r="DJ765" s="30">
        <f t="shared" si="337"/>
        <v>-1.4136900016470896E-9</v>
      </c>
      <c r="DK765" s="30">
        <f t="shared" si="338"/>
        <v>-1.4136900026913596E-9</v>
      </c>
      <c r="DL765" s="30">
        <f t="shared" si="339"/>
        <v>-1.4136900026913154E-9</v>
      </c>
      <c r="DN765" s="36"/>
      <c r="DO765" s="36"/>
      <c r="DP765" s="36"/>
      <c r="DV765" s="36"/>
      <c r="DW765" s="36"/>
      <c r="DX765" s="36"/>
      <c r="ED765" s="36"/>
      <c r="EE765" s="36"/>
      <c r="EF765" s="36"/>
      <c r="EL765" s="36"/>
      <c r="EM765" s="36"/>
      <c r="EN765" s="36"/>
      <c r="ET765" s="36"/>
      <c r="EU765" s="36"/>
      <c r="EV765" s="36"/>
    </row>
    <row r="766" spans="14:152" s="30" customFormat="1" ht="12.75">
      <c r="N766" s="36">
        <v>2.09E-9</v>
      </c>
      <c r="O766" s="36">
        <v>4.7979498023099998</v>
      </c>
      <c r="P766" s="36">
        <v>14047.4937610252</v>
      </c>
      <c r="Q766" s="30">
        <f t="shared" si="332"/>
        <v>-1.4062071409701347E-9</v>
      </c>
      <c r="R766" s="30">
        <f t="shared" si="333"/>
        <v>-1.4054930101128707E-9</v>
      </c>
      <c r="S766" s="30">
        <f t="shared" si="334"/>
        <v>-1.4054930404893296E-9</v>
      </c>
      <c r="T766" s="30">
        <f t="shared" si="335"/>
        <v>-1.4054930404880547E-9</v>
      </c>
      <c r="V766" s="36"/>
      <c r="W766" s="36"/>
      <c r="X766" s="36"/>
      <c r="AD766" s="36"/>
      <c r="AE766" s="36"/>
      <c r="AF766" s="36"/>
      <c r="AL766" s="36"/>
      <c r="AM766" s="36"/>
      <c r="AN766" s="36"/>
      <c r="AT766" s="36"/>
      <c r="AU766" s="36"/>
      <c r="AV766" s="36"/>
      <c r="BB766" s="36"/>
      <c r="BC766" s="36"/>
      <c r="BD766" s="36"/>
      <c r="BJ766" s="36"/>
      <c r="BK766" s="36"/>
      <c r="BL766" s="36"/>
      <c r="BR766" s="36"/>
      <c r="BS766" s="36"/>
      <c r="BT766" s="36"/>
      <c r="BZ766" s="36"/>
      <c r="CA766" s="36"/>
      <c r="CB766" s="36"/>
      <c r="CH766" s="36"/>
      <c r="CI766" s="36"/>
      <c r="CJ766" s="36"/>
      <c r="CP766" s="36"/>
      <c r="CQ766" s="36"/>
      <c r="CR766" s="36"/>
      <c r="CX766" s="36"/>
      <c r="CY766" s="36"/>
      <c r="CZ766" s="36"/>
      <c r="DF766" s="36">
        <v>1.6000000000000001E-9</v>
      </c>
      <c r="DG766" s="36">
        <v>2.1670595973000002</v>
      </c>
      <c r="DH766" s="36">
        <v>0.98032106819999998</v>
      </c>
      <c r="DI766" s="30">
        <f t="shared" si="336"/>
        <v>-8.9127790752281983E-10</v>
      </c>
      <c r="DJ766" s="30">
        <f t="shared" si="337"/>
        <v>-8.9127786470304893E-10</v>
      </c>
      <c r="DK766" s="30">
        <f t="shared" si="338"/>
        <v>-8.9127786470486987E-10</v>
      </c>
      <c r="DL766" s="30">
        <f t="shared" si="339"/>
        <v>-8.9127786470486987E-10</v>
      </c>
      <c r="DN766" s="36"/>
      <c r="DO766" s="36"/>
      <c r="DP766" s="36"/>
      <c r="DV766" s="36"/>
      <c r="DW766" s="36"/>
      <c r="DX766" s="36"/>
      <c r="ED766" s="36"/>
      <c r="EE766" s="36"/>
      <c r="EF766" s="36"/>
      <c r="EL766" s="36"/>
      <c r="EM766" s="36"/>
      <c r="EN766" s="36"/>
      <c r="ET766" s="36"/>
      <c r="EU766" s="36"/>
      <c r="EV766" s="36"/>
    </row>
    <row r="767" spans="14:152" s="30" customFormat="1" ht="12.75">
      <c r="N767" s="36">
        <v>1.9300000000000002E-9</v>
      </c>
      <c r="O767" s="36">
        <v>2.56057288512</v>
      </c>
      <c r="P767" s="36">
        <v>18606.4989460002</v>
      </c>
      <c r="Q767" s="30">
        <f t="shared" si="332"/>
        <v>1.9247815573106029E-9</v>
      </c>
      <c r="R767" s="30">
        <f t="shared" si="333"/>
        <v>1.9246944487978647E-9</v>
      </c>
      <c r="S767" s="30">
        <f t="shared" si="334"/>
        <v>1.9246944525176699E-9</v>
      </c>
      <c r="T767" s="30">
        <f t="shared" si="335"/>
        <v>1.9246944525175135E-9</v>
      </c>
      <c r="V767" s="36"/>
      <c r="W767" s="36"/>
      <c r="X767" s="36"/>
      <c r="AD767" s="36"/>
      <c r="AE767" s="36"/>
      <c r="AF767" s="36"/>
      <c r="AL767" s="36"/>
      <c r="AM767" s="36"/>
      <c r="AN767" s="36"/>
      <c r="AT767" s="36"/>
      <c r="AU767" s="36"/>
      <c r="AV767" s="36"/>
      <c r="BB767" s="36"/>
      <c r="BC767" s="36"/>
      <c r="BD767" s="36"/>
      <c r="BJ767" s="36"/>
      <c r="BK767" s="36"/>
      <c r="BL767" s="36"/>
      <c r="BR767" s="36"/>
      <c r="BS767" s="36"/>
      <c r="BT767" s="36"/>
      <c r="BZ767" s="36"/>
      <c r="CA767" s="36"/>
      <c r="CB767" s="36"/>
      <c r="CH767" s="36"/>
      <c r="CI767" s="36"/>
      <c r="CJ767" s="36"/>
      <c r="CP767" s="36"/>
      <c r="CQ767" s="36"/>
      <c r="CR767" s="36"/>
      <c r="CX767" s="36"/>
      <c r="CY767" s="36"/>
      <c r="CZ767" s="36"/>
      <c r="DF767" s="36">
        <v>1.9000000000000001E-9</v>
      </c>
      <c r="DG767" s="36">
        <v>1.6324053893799999</v>
      </c>
      <c r="DH767" s="36">
        <v>2324.9494088155998</v>
      </c>
      <c r="DI767" s="30">
        <f t="shared" si="336"/>
        <v>4.9372446562947293E-10</v>
      </c>
      <c r="DJ767" s="30">
        <f t="shared" si="337"/>
        <v>4.9386468507780324E-10</v>
      </c>
      <c r="DK767" s="30">
        <f t="shared" si="338"/>
        <v>4.938646791147007E-10</v>
      </c>
      <c r="DL767" s="30">
        <f t="shared" si="339"/>
        <v>4.9386467911495505E-10</v>
      </c>
      <c r="DN767" s="36"/>
      <c r="DO767" s="36"/>
      <c r="DP767" s="36"/>
      <c r="DV767" s="36"/>
      <c r="DW767" s="36"/>
      <c r="DX767" s="36"/>
      <c r="ED767" s="36"/>
      <c r="EE767" s="36"/>
      <c r="EF767" s="36"/>
      <c r="EL767" s="36"/>
      <c r="EM767" s="36"/>
      <c r="EN767" s="36"/>
      <c r="ET767" s="36"/>
      <c r="EU767" s="36"/>
      <c r="EV767" s="36"/>
    </row>
    <row r="768" spans="14:152" s="30" customFormat="1" ht="12.75">
      <c r="N768" s="36">
        <v>2.09E-9</v>
      </c>
      <c r="O768" s="36">
        <v>1.46088434217</v>
      </c>
      <c r="P768" s="36">
        <v>5.8572022995999999</v>
      </c>
      <c r="Q768" s="30">
        <f t="shared" si="332"/>
        <v>2.9658568007817048E-10</v>
      </c>
      <c r="R768" s="30">
        <f t="shared" si="333"/>
        <v>2.9658607841088297E-10</v>
      </c>
      <c r="S768" s="30">
        <f t="shared" si="334"/>
        <v>2.9658607839394304E-10</v>
      </c>
      <c r="T768" s="30">
        <f t="shared" si="335"/>
        <v>2.965860783939435E-10</v>
      </c>
      <c r="V768" s="36"/>
      <c r="W768" s="36"/>
      <c r="X768" s="36"/>
      <c r="AD768" s="36"/>
      <c r="AE768" s="36"/>
      <c r="AF768" s="36"/>
      <c r="AL768" s="36"/>
      <c r="AM768" s="36"/>
      <c r="AN768" s="36"/>
      <c r="AT768" s="36"/>
      <c r="AU768" s="36"/>
      <c r="AV768" s="36"/>
      <c r="BB768" s="36"/>
      <c r="BC768" s="36"/>
      <c r="BD768" s="36"/>
      <c r="BJ768" s="36"/>
      <c r="BK768" s="36"/>
      <c r="BL768" s="36"/>
      <c r="BR768" s="36"/>
      <c r="BS768" s="36"/>
      <c r="BT768" s="36"/>
      <c r="BZ768" s="36"/>
      <c r="CA768" s="36"/>
      <c r="CB768" s="36"/>
      <c r="CH768" s="36"/>
      <c r="CI768" s="36"/>
      <c r="CJ768" s="36"/>
      <c r="CP768" s="36"/>
      <c r="CQ768" s="36"/>
      <c r="CR768" s="36"/>
      <c r="CX768" s="36"/>
      <c r="CY768" s="36"/>
      <c r="CZ768" s="36"/>
      <c r="DF768" s="36">
        <v>1.3999999999999999E-9</v>
      </c>
      <c r="DG768" s="36">
        <v>1.2759204389600001</v>
      </c>
      <c r="DH768" s="36">
        <v>6549.6828917131998</v>
      </c>
      <c r="DI768" s="30">
        <f t="shared" si="336"/>
        <v>-1.2406562337259192E-9</v>
      </c>
      <c r="DJ768" s="30">
        <f t="shared" si="337"/>
        <v>-1.2405165454116454E-9</v>
      </c>
      <c r="DK768" s="30">
        <f t="shared" si="338"/>
        <v>-1.240516551353445E-9</v>
      </c>
      <c r="DL768" s="30">
        <f t="shared" si="339"/>
        <v>-1.2405165513531915E-9</v>
      </c>
      <c r="DN768" s="36"/>
      <c r="DO768" s="36"/>
      <c r="DP768" s="36"/>
      <c r="DV768" s="36"/>
      <c r="DW768" s="36"/>
      <c r="DX768" s="36"/>
      <c r="ED768" s="36"/>
      <c r="EE768" s="36"/>
      <c r="EF768" s="36"/>
      <c r="EL768" s="36"/>
      <c r="EM768" s="36"/>
      <c r="EN768" s="36"/>
      <c r="ET768" s="36"/>
      <c r="EU768" s="36"/>
      <c r="EV768" s="36"/>
    </row>
    <row r="769" spans="14:152" s="30" customFormat="1" ht="12.75">
      <c r="N769" s="36">
        <v>2.1400000000000001E-9</v>
      </c>
      <c r="O769" s="36">
        <v>0.97578687411999998</v>
      </c>
      <c r="P769" s="36">
        <v>17468.855197945399</v>
      </c>
      <c r="Q769" s="30">
        <f t="shared" ref="Q769:Q832" si="340">N769*COS(O769+P769*$C$23)</f>
        <v>-1.3468795340387414E-10</v>
      </c>
      <c r="R769" s="30">
        <f t="shared" ref="R769:R832" si="341">N769*COS(O769+P769*$C$44)</f>
        <v>-1.3591436253695721E-10</v>
      </c>
      <c r="S769" s="30">
        <f t="shared" ref="S769:S832" si="342">N769*COS(O769+P769*$C$65)</f>
        <v>-1.3591431038198435E-10</v>
      </c>
      <c r="T769" s="30">
        <f t="shared" ref="T769:T832" si="343">N769*COS(O769+P769*$C$86)</f>
        <v>-1.3591431038416953E-10</v>
      </c>
      <c r="V769" s="36"/>
      <c r="W769" s="36"/>
      <c r="X769" s="36"/>
      <c r="AD769" s="36"/>
      <c r="AE769" s="36"/>
      <c r="AF769" s="36"/>
      <c r="AL769" s="36"/>
      <c r="AM769" s="36"/>
      <c r="AN769" s="36"/>
      <c r="AT769" s="36"/>
      <c r="AU769" s="36"/>
      <c r="AV769" s="36"/>
      <c r="BB769" s="36"/>
      <c r="BC769" s="36"/>
      <c r="BD769" s="36"/>
      <c r="BJ769" s="36"/>
      <c r="BK769" s="36"/>
      <c r="BL769" s="36"/>
      <c r="BR769" s="36"/>
      <c r="BS769" s="36"/>
      <c r="BT769" s="36"/>
      <c r="BZ769" s="36"/>
      <c r="CA769" s="36"/>
      <c r="CB769" s="36"/>
      <c r="CH769" s="36"/>
      <c r="CI769" s="36"/>
      <c r="CJ769" s="36"/>
      <c r="CP769" s="36"/>
      <c r="CQ769" s="36"/>
      <c r="CR769" s="36"/>
      <c r="CX769" s="36"/>
      <c r="CY769" s="36"/>
      <c r="CZ769" s="36"/>
      <c r="DF769" s="36">
        <v>1.86E-9</v>
      </c>
      <c r="DG769" s="36">
        <v>1.44849264278</v>
      </c>
      <c r="DH769" s="36">
        <v>1015.6630178842</v>
      </c>
      <c r="DI769" s="30">
        <f t="shared" ref="DI769:DI832" si="344">DF769*COS(DG769+DH769*$C$23)</f>
        <v>-9.3943151129588414E-10</v>
      </c>
      <c r="DJ769" s="30">
        <f t="shared" ref="DJ769:DJ832" si="345">DF769*COS(DG769+DH769*$C$44)</f>
        <v>-9.3937791388866758E-10</v>
      </c>
      <c r="DK769" s="30">
        <f t="shared" ref="DK769:DK832" si="346">DF769*COS(DG769+DH769*$C$65)</f>
        <v>-9.393779161680442E-10</v>
      </c>
      <c r="DL769" s="30">
        <f t="shared" ref="DL769:DL832" si="347">DF769*COS(DG769+DH769*$C$86)</f>
        <v>-9.3937791616794887E-10</v>
      </c>
      <c r="DN769" s="36"/>
      <c r="DO769" s="36"/>
      <c r="DP769" s="36"/>
      <c r="DV769" s="36"/>
      <c r="DW769" s="36"/>
      <c r="DX769" s="36"/>
      <c r="ED769" s="36"/>
      <c r="EE769" s="36"/>
      <c r="EF769" s="36"/>
      <c r="EL769" s="36"/>
      <c r="EM769" s="36"/>
      <c r="EN769" s="36"/>
      <c r="ET769" s="36"/>
      <c r="EU769" s="36"/>
      <c r="EV769" s="36"/>
    </row>
    <row r="770" spans="14:152" s="30" customFormat="1" ht="12.75">
      <c r="N770" s="36">
        <v>1.9599999999999998E-9</v>
      </c>
      <c r="O770" s="36">
        <v>4.0878982686100001</v>
      </c>
      <c r="P770" s="36">
        <v>3262.8618827158998</v>
      </c>
      <c r="Q770" s="30">
        <f t="shared" si="340"/>
        <v>2.616397573582324E-10</v>
      </c>
      <c r="R770" s="30">
        <f t="shared" si="341"/>
        <v>2.6143141360815208E-10</v>
      </c>
      <c r="S770" s="30">
        <f t="shared" si="342"/>
        <v>2.6143142246852027E-10</v>
      </c>
      <c r="T770" s="30">
        <f t="shared" si="343"/>
        <v>2.6143142246814763E-10</v>
      </c>
      <c r="V770" s="36"/>
      <c r="W770" s="36"/>
      <c r="X770" s="36"/>
      <c r="AD770" s="36"/>
      <c r="AE770" s="36"/>
      <c r="AF770" s="36"/>
      <c r="AL770" s="36"/>
      <c r="AM770" s="36"/>
      <c r="AN770" s="36"/>
      <c r="AT770" s="36"/>
      <c r="AU770" s="36"/>
      <c r="AV770" s="36"/>
      <c r="BB770" s="36"/>
      <c r="BC770" s="36"/>
      <c r="BD770" s="36"/>
      <c r="BJ770" s="36"/>
      <c r="BK770" s="36"/>
      <c r="BL770" s="36"/>
      <c r="BR770" s="36"/>
      <c r="BS770" s="36"/>
      <c r="BT770" s="36"/>
      <c r="BZ770" s="36"/>
      <c r="CA770" s="36"/>
      <c r="CB770" s="36"/>
      <c r="CH770" s="36"/>
      <c r="CI770" s="36"/>
      <c r="CJ770" s="36"/>
      <c r="CP770" s="36"/>
      <c r="CQ770" s="36"/>
      <c r="CR770" s="36"/>
      <c r="CX770" s="36"/>
      <c r="CY770" s="36"/>
      <c r="CZ770" s="36"/>
      <c r="DF770" s="36">
        <v>1.4100000000000001E-9</v>
      </c>
      <c r="DG770" s="36">
        <v>4.1920804940199998</v>
      </c>
      <c r="DH770" s="36">
        <v>5813.2911893219998</v>
      </c>
      <c r="DI770" s="30">
        <f t="shared" si="344"/>
        <v>-1.3715083934273065E-9</v>
      </c>
      <c r="DJ770" s="30">
        <f t="shared" si="345"/>
        <v>-1.3715708960495683E-9</v>
      </c>
      <c r="DK770" s="30">
        <f t="shared" si="346"/>
        <v>-1.3715708933925612E-9</v>
      </c>
      <c r="DL770" s="30">
        <f t="shared" si="347"/>
        <v>-1.371570893392675E-9</v>
      </c>
      <c r="DN770" s="36"/>
      <c r="DO770" s="36"/>
      <c r="DP770" s="36"/>
      <c r="DV770" s="36"/>
      <c r="DW770" s="36"/>
      <c r="DX770" s="36"/>
      <c r="ED770" s="36"/>
      <c r="EE770" s="36"/>
      <c r="EF770" s="36"/>
      <c r="EL770" s="36"/>
      <c r="EM770" s="36"/>
      <c r="EN770" s="36"/>
      <c r="ET770" s="36"/>
      <c r="EU770" s="36"/>
      <c r="EV770" s="36"/>
    </row>
    <row r="771" spans="14:152" s="30" customFormat="1" ht="12.75">
      <c r="N771" s="36">
        <v>1.9800000000000002E-9</v>
      </c>
      <c r="O771" s="36">
        <v>3.9911121622999999</v>
      </c>
      <c r="P771" s="36">
        <v>10018.2468514476</v>
      </c>
      <c r="Q771" s="30">
        <f t="shared" si="340"/>
        <v>5.4811658616337685E-10</v>
      </c>
      <c r="R771" s="30">
        <f t="shared" si="341"/>
        <v>5.4748998438491126E-10</v>
      </c>
      <c r="S771" s="30">
        <f t="shared" si="342"/>
        <v>5.4749001103388682E-10</v>
      </c>
      <c r="T771" s="30">
        <f t="shared" si="343"/>
        <v>5.4749001103276465E-10</v>
      </c>
      <c r="V771" s="36"/>
      <c r="W771" s="36"/>
      <c r="X771" s="36"/>
      <c r="AD771" s="36"/>
      <c r="AE771" s="36"/>
      <c r="AF771" s="36"/>
      <c r="AL771" s="36"/>
      <c r="AM771" s="36"/>
      <c r="AN771" s="36"/>
      <c r="AT771" s="36"/>
      <c r="AU771" s="36"/>
      <c r="AV771" s="36"/>
      <c r="BB771" s="36"/>
      <c r="BC771" s="36"/>
      <c r="BD771" s="36"/>
      <c r="BJ771" s="36"/>
      <c r="BK771" s="36"/>
      <c r="BL771" s="36"/>
      <c r="BR771" s="36"/>
      <c r="BS771" s="36"/>
      <c r="BT771" s="36"/>
      <c r="BZ771" s="36"/>
      <c r="CA771" s="36"/>
      <c r="CB771" s="36"/>
      <c r="CH771" s="36"/>
      <c r="CI771" s="36"/>
      <c r="CJ771" s="36"/>
      <c r="CP771" s="36"/>
      <c r="CQ771" s="36"/>
      <c r="CR771" s="36"/>
      <c r="CX771" s="36"/>
      <c r="CY771" s="36"/>
      <c r="CZ771" s="36"/>
      <c r="DF771" s="36">
        <v>1.5300000000000001E-9</v>
      </c>
      <c r="DG771" s="36">
        <v>5.9740525577800003</v>
      </c>
      <c r="DH771" s="36">
        <v>3568.0885594888</v>
      </c>
      <c r="DI771" s="30">
        <f t="shared" si="344"/>
        <v>4.9244386994656794E-10</v>
      </c>
      <c r="DJ771" s="30">
        <f t="shared" si="345"/>
        <v>4.9227396139229496E-10</v>
      </c>
      <c r="DK771" s="30">
        <f t="shared" si="346"/>
        <v>4.9227396861820213E-10</v>
      </c>
      <c r="DL771" s="30">
        <f t="shared" si="347"/>
        <v>4.9227396861789328E-10</v>
      </c>
      <c r="DN771" s="36"/>
      <c r="DO771" s="36"/>
      <c r="DP771" s="36"/>
      <c r="DV771" s="36"/>
      <c r="DW771" s="36"/>
      <c r="DX771" s="36"/>
      <c r="ED771" s="36"/>
      <c r="EE771" s="36"/>
      <c r="EF771" s="36"/>
      <c r="EL771" s="36"/>
      <c r="EM771" s="36"/>
      <c r="EN771" s="36"/>
      <c r="ET771" s="36"/>
      <c r="EU771" s="36"/>
      <c r="EV771" s="36"/>
    </row>
    <row r="772" spans="14:152" s="30" customFormat="1" ht="12.75">
      <c r="N772" s="36">
        <v>2.3499999999999999E-9</v>
      </c>
      <c r="O772" s="36">
        <v>1.1113308157599999</v>
      </c>
      <c r="P772" s="36">
        <v>625.67019231239999</v>
      </c>
      <c r="Q772" s="30">
        <f t="shared" si="340"/>
        <v>-1.664272491591158E-9</v>
      </c>
      <c r="R772" s="30">
        <f t="shared" si="341"/>
        <v>-1.6643066145843313E-9</v>
      </c>
      <c r="S772" s="30">
        <f t="shared" si="342"/>
        <v>-1.6643066131331856E-9</v>
      </c>
      <c r="T772" s="30">
        <f t="shared" si="343"/>
        <v>-1.664306613133246E-9</v>
      </c>
      <c r="V772" s="36"/>
      <c r="W772" s="36"/>
      <c r="X772" s="36"/>
      <c r="AD772" s="36"/>
      <c r="AE772" s="36"/>
      <c r="AF772" s="36"/>
      <c r="AL772" s="36"/>
      <c r="AM772" s="36"/>
      <c r="AN772" s="36"/>
      <c r="AT772" s="36"/>
      <c r="AU772" s="36"/>
      <c r="AV772" s="36"/>
      <c r="BB772" s="36"/>
      <c r="BC772" s="36"/>
      <c r="BD772" s="36"/>
      <c r="BJ772" s="36"/>
      <c r="BK772" s="36"/>
      <c r="BL772" s="36"/>
      <c r="BR772" s="36"/>
      <c r="BS772" s="36"/>
      <c r="BT772" s="36"/>
      <c r="BZ772" s="36"/>
      <c r="CA772" s="36"/>
      <c r="CB772" s="36"/>
      <c r="CH772" s="36"/>
      <c r="CI772" s="36"/>
      <c r="CJ772" s="36"/>
      <c r="CP772" s="36"/>
      <c r="CQ772" s="36"/>
      <c r="CR772" s="36"/>
      <c r="CX772" s="36"/>
      <c r="CY772" s="36"/>
      <c r="CZ772" s="36"/>
      <c r="DF772" s="36">
        <v>1.3600000000000001E-9</v>
      </c>
      <c r="DG772" s="36">
        <v>0.45455359024999997</v>
      </c>
      <c r="DH772" s="36">
        <v>3193.8007401762002</v>
      </c>
      <c r="DI772" s="30">
        <f t="shared" si="344"/>
        <v>-3.406696501823774E-11</v>
      </c>
      <c r="DJ772" s="30">
        <f t="shared" si="345"/>
        <v>-3.3924227571277079E-11</v>
      </c>
      <c r="DK772" s="30">
        <f t="shared" si="346"/>
        <v>-3.3924233641527884E-11</v>
      </c>
      <c r="DL772" s="30">
        <f t="shared" si="347"/>
        <v>-3.3924233641271878E-11</v>
      </c>
      <c r="DN772" s="36"/>
      <c r="DO772" s="36"/>
      <c r="DP772" s="36"/>
      <c r="DV772" s="36"/>
      <c r="DW772" s="36"/>
      <c r="DX772" s="36"/>
      <c r="ED772" s="36"/>
      <c r="EE772" s="36"/>
      <c r="EF772" s="36"/>
      <c r="EL772" s="36"/>
      <c r="EM772" s="36"/>
      <c r="EN772" s="36"/>
      <c r="ET772" s="36"/>
      <c r="EU772" s="36"/>
      <c r="EV772" s="36"/>
    </row>
    <row r="773" spans="14:152" s="30" customFormat="1" ht="12.75">
      <c r="N773" s="36">
        <v>1.97E-9</v>
      </c>
      <c r="O773" s="36">
        <v>0.48692287380999999</v>
      </c>
      <c r="P773" s="36">
        <v>15106.8756912144</v>
      </c>
      <c r="Q773" s="30">
        <f t="shared" si="340"/>
        <v>-4.3428591917261473E-11</v>
      </c>
      <c r="R773" s="30">
        <f t="shared" si="341"/>
        <v>-4.4406639208432541E-11</v>
      </c>
      <c r="S773" s="30">
        <f t="shared" si="342"/>
        <v>-4.4406597614895919E-11</v>
      </c>
      <c r="T773" s="30">
        <f t="shared" si="343"/>
        <v>-4.4406597616659177E-11</v>
      </c>
      <c r="V773" s="36"/>
      <c r="W773" s="36"/>
      <c r="X773" s="36"/>
      <c r="AD773" s="36"/>
      <c r="AE773" s="36"/>
      <c r="AF773" s="36"/>
      <c r="AL773" s="36"/>
      <c r="AM773" s="36"/>
      <c r="AN773" s="36"/>
      <c r="AT773" s="36"/>
      <c r="AU773" s="36"/>
      <c r="AV773" s="36"/>
      <c r="BB773" s="36"/>
      <c r="BC773" s="36"/>
      <c r="BD773" s="36"/>
      <c r="BJ773" s="36"/>
      <c r="BK773" s="36"/>
      <c r="BL773" s="36"/>
      <c r="BR773" s="36"/>
      <c r="BS773" s="36"/>
      <c r="BT773" s="36"/>
      <c r="BZ773" s="36"/>
      <c r="CA773" s="36"/>
      <c r="CB773" s="36"/>
      <c r="CH773" s="36"/>
      <c r="CI773" s="36"/>
      <c r="CJ773" s="36"/>
      <c r="CP773" s="36"/>
      <c r="CQ773" s="36"/>
      <c r="CR773" s="36"/>
      <c r="CX773" s="36"/>
      <c r="CY773" s="36"/>
      <c r="CZ773" s="36"/>
      <c r="DF773" s="36">
        <v>1.8800000000000001E-9</v>
      </c>
      <c r="DG773" s="36">
        <v>0.98977442882</v>
      </c>
      <c r="DH773" s="36">
        <v>2538.2485042536</v>
      </c>
      <c r="DI773" s="30">
        <f t="shared" si="344"/>
        <v>1.633961358652333E-9</v>
      </c>
      <c r="DJ773" s="30">
        <f t="shared" si="345"/>
        <v>1.633883770921517E-9</v>
      </c>
      <c r="DK773" s="30">
        <f t="shared" si="346"/>
        <v>1.6338837742213595E-9</v>
      </c>
      <c r="DL773" s="30">
        <f t="shared" si="347"/>
        <v>1.6338837742212209E-9</v>
      </c>
      <c r="DN773" s="36"/>
      <c r="DO773" s="36"/>
      <c r="DP773" s="36"/>
      <c r="DV773" s="36"/>
      <c r="DW773" s="36"/>
      <c r="DX773" s="36"/>
      <c r="ED773" s="36"/>
      <c r="EE773" s="36"/>
      <c r="EF773" s="36"/>
      <c r="EL773" s="36"/>
      <c r="EM773" s="36"/>
      <c r="EN773" s="36"/>
      <c r="ET773" s="36"/>
      <c r="EU773" s="36"/>
      <c r="EV773" s="36"/>
    </row>
    <row r="774" spans="14:152" s="30" customFormat="1" ht="12.75">
      <c r="N774" s="36">
        <v>2.1400000000000001E-9</v>
      </c>
      <c r="O774" s="36">
        <v>5.3358190130900001</v>
      </c>
      <c r="P774" s="36">
        <v>955.24152459959998</v>
      </c>
      <c r="Q774" s="30">
        <f t="shared" si="340"/>
        <v>2.1383381227508571E-9</v>
      </c>
      <c r="R774" s="30">
        <f t="shared" si="341"/>
        <v>2.1383407694476437E-9</v>
      </c>
      <c r="S774" s="30">
        <f t="shared" si="342"/>
        <v>2.1383407693351315E-9</v>
      </c>
      <c r="T774" s="30">
        <f t="shared" si="343"/>
        <v>2.1383407693351364E-9</v>
      </c>
      <c r="V774" s="36"/>
      <c r="W774" s="36"/>
      <c r="X774" s="36"/>
      <c r="AD774" s="36"/>
      <c r="AE774" s="36"/>
      <c r="AF774" s="36"/>
      <c r="AL774" s="36"/>
      <c r="AM774" s="36"/>
      <c r="AN774" s="36"/>
      <c r="AT774" s="36"/>
      <c r="AU774" s="36"/>
      <c r="AV774" s="36"/>
      <c r="BB774" s="36"/>
      <c r="BC774" s="36"/>
      <c r="BD774" s="36"/>
      <c r="BJ774" s="36"/>
      <c r="BK774" s="36"/>
      <c r="BL774" s="36"/>
      <c r="BR774" s="36"/>
      <c r="BS774" s="36"/>
      <c r="BT774" s="36"/>
      <c r="BZ774" s="36"/>
      <c r="CA774" s="36"/>
      <c r="CB774" s="36"/>
      <c r="CH774" s="36"/>
      <c r="CI774" s="36"/>
      <c r="CJ774" s="36"/>
      <c r="CP774" s="36"/>
      <c r="CQ774" s="36"/>
      <c r="CR774" s="36"/>
      <c r="CX774" s="36"/>
      <c r="CY774" s="36"/>
      <c r="CZ774" s="36"/>
      <c r="DF774" s="36">
        <v>1.57E-9</v>
      </c>
      <c r="DG774" s="36">
        <v>3.32117477144</v>
      </c>
      <c r="DH774" s="36">
        <v>3181.6689089165998</v>
      </c>
      <c r="DI774" s="30">
        <f t="shared" si="344"/>
        <v>-2.8517457024460103E-10</v>
      </c>
      <c r="DJ774" s="30">
        <f t="shared" si="345"/>
        <v>-2.8533604036345024E-10</v>
      </c>
      <c r="DK774" s="30">
        <f t="shared" si="346"/>
        <v>-2.8533603349661902E-10</v>
      </c>
      <c r="DL774" s="30">
        <f t="shared" si="347"/>
        <v>-2.8533603349690973E-10</v>
      </c>
      <c r="DN774" s="36"/>
      <c r="DO774" s="36"/>
      <c r="DP774" s="36"/>
      <c r="DV774" s="36"/>
      <c r="DW774" s="36"/>
      <c r="DX774" s="36"/>
      <c r="ED774" s="36"/>
      <c r="EE774" s="36"/>
      <c r="EF774" s="36"/>
      <c r="EL774" s="36"/>
      <c r="EM774" s="36"/>
      <c r="EN774" s="36"/>
      <c r="ET774" s="36"/>
      <c r="EU774" s="36"/>
      <c r="EV774" s="36"/>
    </row>
    <row r="775" spans="14:152" s="30" customFormat="1" ht="12.75">
      <c r="N775" s="36">
        <v>1.99E-9</v>
      </c>
      <c r="O775" s="36">
        <v>0.40088144456000002</v>
      </c>
      <c r="P775" s="36">
        <v>7586.6815500643997</v>
      </c>
      <c r="Q775" s="30">
        <f t="shared" si="340"/>
        <v>-1.3527768242980268E-9</v>
      </c>
      <c r="R775" s="30">
        <f t="shared" si="341"/>
        <v>-1.3524128016214677E-9</v>
      </c>
      <c r="S775" s="30">
        <f t="shared" si="342"/>
        <v>-1.3524128171041838E-9</v>
      </c>
      <c r="T775" s="30">
        <f t="shared" si="343"/>
        <v>-1.3524128171035305E-9</v>
      </c>
      <c r="V775" s="36"/>
      <c r="W775" s="36"/>
      <c r="X775" s="36"/>
      <c r="AD775" s="36"/>
      <c r="AE775" s="36"/>
      <c r="AF775" s="36"/>
      <c r="AL775" s="36"/>
      <c r="AM775" s="36"/>
      <c r="AN775" s="36"/>
      <c r="AT775" s="36"/>
      <c r="AU775" s="36"/>
      <c r="AV775" s="36"/>
      <c r="BB775" s="36"/>
      <c r="BC775" s="36"/>
      <c r="BD775" s="36"/>
      <c r="BJ775" s="36"/>
      <c r="BK775" s="36"/>
      <c r="BL775" s="36"/>
      <c r="BR775" s="36"/>
      <c r="BS775" s="36"/>
      <c r="BT775" s="36"/>
      <c r="BZ775" s="36"/>
      <c r="CA775" s="36"/>
      <c r="CB775" s="36"/>
      <c r="CH775" s="36"/>
      <c r="CI775" s="36"/>
      <c r="CJ775" s="36"/>
      <c r="CP775" s="36"/>
      <c r="CQ775" s="36"/>
      <c r="CR775" s="36"/>
      <c r="CX775" s="36"/>
      <c r="CY775" s="36"/>
      <c r="CZ775" s="36"/>
      <c r="DF775" s="36">
        <v>1.6399999999999999E-9</v>
      </c>
      <c r="DG775" s="36">
        <v>1.67705754742</v>
      </c>
      <c r="DH775" s="36">
        <v>2751.5475996916002</v>
      </c>
      <c r="DI775" s="30">
        <f t="shared" si="344"/>
        <v>8.6845920344397265E-10</v>
      </c>
      <c r="DJ775" s="30">
        <f t="shared" si="345"/>
        <v>8.6833336910195778E-10</v>
      </c>
      <c r="DK775" s="30">
        <f t="shared" si="346"/>
        <v>8.683333744535108E-10</v>
      </c>
      <c r="DL775" s="30">
        <f t="shared" si="347"/>
        <v>8.6833337445328591E-10</v>
      </c>
      <c r="DN775" s="36"/>
      <c r="DO775" s="36"/>
      <c r="DP775" s="36"/>
      <c r="DV775" s="36"/>
      <c r="DW775" s="36"/>
      <c r="DX775" s="36"/>
      <c r="ED775" s="36"/>
      <c r="EE775" s="36"/>
      <c r="EF775" s="36"/>
      <c r="EL775" s="36"/>
      <c r="EM775" s="36"/>
      <c r="EN775" s="36"/>
      <c r="ET775" s="36"/>
      <c r="EU775" s="36"/>
      <c r="EV775" s="36"/>
    </row>
    <row r="776" spans="14:152" s="30" customFormat="1" ht="12.75">
      <c r="N776" s="36">
        <v>2.5099999999999998E-9</v>
      </c>
      <c r="O776" s="36">
        <v>5.5790642634200003</v>
      </c>
      <c r="P776" s="36">
        <v>138.58819838439999</v>
      </c>
      <c r="Q776" s="30">
        <f t="shared" si="340"/>
        <v>2.4624316451082762E-10</v>
      </c>
      <c r="R776" s="30">
        <f t="shared" si="341"/>
        <v>2.462317849127729E-10</v>
      </c>
      <c r="S776" s="30">
        <f t="shared" si="342"/>
        <v>2.4623178539671947E-10</v>
      </c>
      <c r="T776" s="30">
        <f t="shared" si="343"/>
        <v>2.4623178539669729E-10</v>
      </c>
      <c r="V776" s="36"/>
      <c r="W776" s="36"/>
      <c r="X776" s="36"/>
      <c r="AD776" s="36"/>
      <c r="AE776" s="36"/>
      <c r="AF776" s="36"/>
      <c r="AL776" s="36"/>
      <c r="AM776" s="36"/>
      <c r="AN776" s="36"/>
      <c r="AT776" s="36"/>
      <c r="AU776" s="36"/>
      <c r="AV776" s="36"/>
      <c r="BB776" s="36"/>
      <c r="BC776" s="36"/>
      <c r="BD776" s="36"/>
      <c r="BJ776" s="36"/>
      <c r="BK776" s="36"/>
      <c r="BL776" s="36"/>
      <c r="BR776" s="36"/>
      <c r="BS776" s="36"/>
      <c r="BT776" s="36"/>
      <c r="BZ776" s="36"/>
      <c r="CA776" s="36"/>
      <c r="CB776" s="36"/>
      <c r="CH776" s="36"/>
      <c r="CI776" s="36"/>
      <c r="CJ776" s="36"/>
      <c r="CP776" s="36"/>
      <c r="CQ776" s="36"/>
      <c r="CR776" s="36"/>
      <c r="CX776" s="36"/>
      <c r="CY776" s="36"/>
      <c r="CZ776" s="36"/>
      <c r="DF776" s="36">
        <v>1.3399999999999999E-9</v>
      </c>
      <c r="DG776" s="36">
        <v>5.2632787774200001</v>
      </c>
      <c r="DH776" s="36">
        <v>13212.8865096646</v>
      </c>
      <c r="DI776" s="30">
        <f t="shared" si="344"/>
        <v>5.8561884131055952E-10</v>
      </c>
      <c r="DJ776" s="30">
        <f t="shared" si="345"/>
        <v>5.8614227222114164E-10</v>
      </c>
      <c r="DK776" s="30">
        <f t="shared" si="346"/>
        <v>5.8614224996335714E-10</v>
      </c>
      <c r="DL776" s="30">
        <f t="shared" si="347"/>
        <v>5.8614224996429888E-10</v>
      </c>
      <c r="DN776" s="36"/>
      <c r="DO776" s="36"/>
      <c r="DP776" s="36"/>
      <c r="DV776" s="36"/>
      <c r="DW776" s="36"/>
      <c r="DX776" s="36"/>
      <c r="ED776" s="36"/>
      <c r="EE776" s="36"/>
      <c r="EF776" s="36"/>
      <c r="EL776" s="36"/>
      <c r="EM776" s="36"/>
      <c r="EN776" s="36"/>
      <c r="ET776" s="36"/>
      <c r="EU776" s="36"/>
      <c r="EV776" s="36"/>
    </row>
    <row r="777" spans="14:152" s="30" customFormat="1" ht="12.75">
      <c r="N777" s="36">
        <v>2.0799999999999998E-9</v>
      </c>
      <c r="O777" s="36">
        <v>4.1148085844500004</v>
      </c>
      <c r="P777" s="36">
        <v>1755.0626497650001</v>
      </c>
      <c r="Q777" s="30">
        <f t="shared" si="340"/>
        <v>1.634318420764527E-9</v>
      </c>
      <c r="R777" s="30">
        <f t="shared" si="341"/>
        <v>1.6343926466764402E-9</v>
      </c>
      <c r="S777" s="30">
        <f t="shared" si="342"/>
        <v>1.6343926435199256E-9</v>
      </c>
      <c r="T777" s="30">
        <f t="shared" si="343"/>
        <v>1.6343926435200582E-9</v>
      </c>
      <c r="V777" s="36"/>
      <c r="W777" s="36"/>
      <c r="X777" s="36"/>
      <c r="AD777" s="36"/>
      <c r="AE777" s="36"/>
      <c r="AF777" s="36"/>
      <c r="AL777" s="36"/>
      <c r="AM777" s="36"/>
      <c r="AN777" s="36"/>
      <c r="AT777" s="36"/>
      <c r="AU777" s="36"/>
      <c r="AV777" s="36"/>
      <c r="BB777" s="36"/>
      <c r="BC777" s="36"/>
      <c r="BD777" s="36"/>
      <c r="BJ777" s="36"/>
      <c r="BK777" s="36"/>
      <c r="BL777" s="36"/>
      <c r="BR777" s="36"/>
      <c r="BS777" s="36"/>
      <c r="BT777" s="36"/>
      <c r="BZ777" s="36"/>
      <c r="CA777" s="36"/>
      <c r="CB777" s="36"/>
      <c r="CH777" s="36"/>
      <c r="CI777" s="36"/>
      <c r="CJ777" s="36"/>
      <c r="CP777" s="36"/>
      <c r="CQ777" s="36"/>
      <c r="CR777" s="36"/>
      <c r="CX777" s="36"/>
      <c r="CY777" s="36"/>
      <c r="CZ777" s="36"/>
      <c r="DF777" s="36">
        <v>1.8400000000000001E-9</v>
      </c>
      <c r="DG777" s="36">
        <v>0.73082474043000001</v>
      </c>
      <c r="DH777" s="36">
        <v>369.69981594040001</v>
      </c>
      <c r="DI777" s="30">
        <f t="shared" si="344"/>
        <v>4.5841991650280725E-10</v>
      </c>
      <c r="DJ777" s="30">
        <f t="shared" si="345"/>
        <v>4.5839826043728101E-10</v>
      </c>
      <c r="DK777" s="30">
        <f t="shared" si="346"/>
        <v>4.5839826135825749E-10</v>
      </c>
      <c r="DL777" s="30">
        <f t="shared" si="347"/>
        <v>4.5839826135821872E-10</v>
      </c>
      <c r="DN777" s="36"/>
      <c r="DO777" s="36"/>
      <c r="DP777" s="36"/>
      <c r="DV777" s="36"/>
      <c r="DW777" s="36"/>
      <c r="DX777" s="36"/>
      <c r="ED777" s="36"/>
      <c r="EE777" s="36"/>
      <c r="EF777" s="36"/>
      <c r="EL777" s="36"/>
      <c r="EM777" s="36"/>
      <c r="EN777" s="36"/>
      <c r="ET777" s="36"/>
      <c r="EU777" s="36"/>
      <c r="EV777" s="36"/>
    </row>
    <row r="778" spans="14:152" s="30" customFormat="1" ht="12.75">
      <c r="N778" s="36">
        <v>2.1000000000000002E-9</v>
      </c>
      <c r="O778" s="36">
        <v>2.3049966122700001</v>
      </c>
      <c r="P778" s="36">
        <v>53.3079462838</v>
      </c>
      <c r="Q778" s="30">
        <f t="shared" si="340"/>
        <v>-8.9186999196504633E-10</v>
      </c>
      <c r="R778" s="30">
        <f t="shared" si="341"/>
        <v>-8.9186666040804525E-10</v>
      </c>
      <c r="S778" s="30">
        <f t="shared" si="342"/>
        <v>-8.9186666054972785E-10</v>
      </c>
      <c r="T778" s="30">
        <f t="shared" si="343"/>
        <v>-8.9186666054972196E-10</v>
      </c>
      <c r="V778" s="36"/>
      <c r="W778" s="36"/>
      <c r="X778" s="36"/>
      <c r="AD778" s="36"/>
      <c r="AE778" s="36"/>
      <c r="AF778" s="36"/>
      <c r="AL778" s="36"/>
      <c r="AM778" s="36"/>
      <c r="AN778" s="36"/>
      <c r="AT778" s="36"/>
      <c r="AU778" s="36"/>
      <c r="AV778" s="36"/>
      <c r="BB778" s="36"/>
      <c r="BC778" s="36"/>
      <c r="BD778" s="36"/>
      <c r="BJ778" s="36"/>
      <c r="BK778" s="36"/>
      <c r="BL778" s="36"/>
      <c r="BR778" s="36"/>
      <c r="BS778" s="36"/>
      <c r="BT778" s="36"/>
      <c r="BZ778" s="36"/>
      <c r="CA778" s="36"/>
      <c r="CB778" s="36"/>
      <c r="CH778" s="36"/>
      <c r="CI778" s="36"/>
      <c r="CJ778" s="36"/>
      <c r="CP778" s="36"/>
      <c r="CQ778" s="36"/>
      <c r="CR778" s="36"/>
      <c r="CX778" s="36"/>
      <c r="CY778" s="36"/>
      <c r="CZ778" s="36"/>
      <c r="DF778" s="36">
        <v>1.45E-9</v>
      </c>
      <c r="DG778" s="36">
        <v>5.5408621277099996</v>
      </c>
      <c r="DH778" s="36">
        <v>3152.6872789372101</v>
      </c>
      <c r="DI778" s="30">
        <f t="shared" si="344"/>
        <v>1.1742586381475338E-9</v>
      </c>
      <c r="DJ778" s="30">
        <f t="shared" si="345"/>
        <v>1.1743467899154759E-9</v>
      </c>
      <c r="DK778" s="30">
        <f t="shared" si="346"/>
        <v>1.1743467861668824E-9</v>
      </c>
      <c r="DL778" s="30">
        <f t="shared" si="347"/>
        <v>1.1743467861670394E-9</v>
      </c>
      <c r="DN778" s="36"/>
      <c r="DO778" s="36"/>
      <c r="DP778" s="36"/>
      <c r="DV778" s="36"/>
      <c r="DW778" s="36"/>
      <c r="DX778" s="36"/>
      <c r="ED778" s="36"/>
      <c r="EE778" s="36"/>
      <c r="EF778" s="36"/>
      <c r="EL778" s="36"/>
      <c r="EM778" s="36"/>
      <c r="EN778" s="36"/>
      <c r="ET778" s="36"/>
      <c r="EU778" s="36"/>
      <c r="EV778" s="36"/>
    </row>
    <row r="779" spans="14:152" s="30" customFormat="1" ht="12.75">
      <c r="N779" s="36">
        <v>2.5300000000000002E-9</v>
      </c>
      <c r="O779" s="36">
        <v>1.27099771143</v>
      </c>
      <c r="P779" s="36">
        <v>309.27832265580003</v>
      </c>
      <c r="Q779" s="30">
        <f t="shared" si="340"/>
        <v>2.2848900864219713E-9</v>
      </c>
      <c r="R779" s="30">
        <f t="shared" si="341"/>
        <v>2.2848790417028633E-9</v>
      </c>
      <c r="S779" s="30">
        <f t="shared" si="342"/>
        <v>2.2848790421725712E-9</v>
      </c>
      <c r="T779" s="30">
        <f t="shared" si="343"/>
        <v>2.2848790421725513E-9</v>
      </c>
      <c r="V779" s="36"/>
      <c r="W779" s="36"/>
      <c r="X779" s="36"/>
      <c r="AD779" s="36"/>
      <c r="AE779" s="36"/>
      <c r="AF779" s="36"/>
      <c r="AL779" s="36"/>
      <c r="AM779" s="36"/>
      <c r="AN779" s="36"/>
      <c r="AT779" s="36"/>
      <c r="AU779" s="36"/>
      <c r="AV779" s="36"/>
      <c r="BB779" s="36"/>
      <c r="BC779" s="36"/>
      <c r="BD779" s="36"/>
      <c r="BJ779" s="36"/>
      <c r="BK779" s="36"/>
      <c r="BL779" s="36"/>
      <c r="BR779" s="36"/>
      <c r="BS779" s="36"/>
      <c r="BT779" s="36"/>
      <c r="BZ779" s="36"/>
      <c r="CA779" s="36"/>
      <c r="CB779" s="36"/>
      <c r="CH779" s="36"/>
      <c r="CI779" s="36"/>
      <c r="CJ779" s="36"/>
      <c r="CP779" s="36"/>
      <c r="CQ779" s="36"/>
      <c r="CR779" s="36"/>
      <c r="CX779" s="36"/>
      <c r="CY779" s="36"/>
      <c r="CZ779" s="36"/>
      <c r="DF779" s="36">
        <v>1.39E-9</v>
      </c>
      <c r="DG779" s="36">
        <v>3.30464120245</v>
      </c>
      <c r="DH779" s="36">
        <v>6151.5166346528003</v>
      </c>
      <c r="DI779" s="30">
        <f t="shared" si="344"/>
        <v>1.1368889769160593E-9</v>
      </c>
      <c r="DJ779" s="30">
        <f t="shared" si="345"/>
        <v>1.1370506714383343E-9</v>
      </c>
      <c r="DK779" s="30">
        <f t="shared" si="346"/>
        <v>1.1370506645628825E-9</v>
      </c>
      <c r="DL779" s="30">
        <f t="shared" si="347"/>
        <v>1.1370506645631722E-9</v>
      </c>
      <c r="DN779" s="36"/>
      <c r="DO779" s="36"/>
      <c r="DP779" s="36"/>
      <c r="DV779" s="36"/>
      <c r="DW779" s="36"/>
      <c r="DX779" s="36"/>
      <c r="ED779" s="36"/>
      <c r="EE779" s="36"/>
      <c r="EF779" s="36"/>
      <c r="EL779" s="36"/>
      <c r="EM779" s="36"/>
      <c r="EN779" s="36"/>
      <c r="ET779" s="36"/>
      <c r="EU779" s="36"/>
      <c r="EV779" s="36"/>
    </row>
    <row r="780" spans="14:152" s="30" customFormat="1" ht="12.75">
      <c r="N780" s="36">
        <v>2.4199999999999999E-9</v>
      </c>
      <c r="O780" s="36">
        <v>3.7142678151099999</v>
      </c>
      <c r="P780" s="36">
        <v>3212.5935833623998</v>
      </c>
      <c r="Q780" s="30">
        <f t="shared" si="340"/>
        <v>9.4295960537878272E-11</v>
      </c>
      <c r="R780" s="30">
        <f t="shared" si="341"/>
        <v>9.4040591037430832E-11</v>
      </c>
      <c r="S780" s="30">
        <f t="shared" si="342"/>
        <v>9.4040601897646963E-11</v>
      </c>
      <c r="T780" s="30">
        <f t="shared" si="343"/>
        <v>9.4040601897183031E-11</v>
      </c>
      <c r="V780" s="36"/>
      <c r="W780" s="36"/>
      <c r="X780" s="36"/>
      <c r="AD780" s="36"/>
      <c r="AE780" s="36"/>
      <c r="AF780" s="36"/>
      <c r="AL780" s="36"/>
      <c r="AM780" s="36"/>
      <c r="AN780" s="36"/>
      <c r="AT780" s="36"/>
      <c r="AU780" s="36"/>
      <c r="AV780" s="36"/>
      <c r="BB780" s="36"/>
      <c r="BC780" s="36"/>
      <c r="BD780" s="36"/>
      <c r="BJ780" s="36"/>
      <c r="BK780" s="36"/>
      <c r="BL780" s="36"/>
      <c r="BR780" s="36"/>
      <c r="BS780" s="36"/>
      <c r="BT780" s="36"/>
      <c r="BZ780" s="36"/>
      <c r="CA780" s="36"/>
      <c r="CB780" s="36"/>
      <c r="CH780" s="36"/>
      <c r="CI780" s="36"/>
      <c r="CJ780" s="36"/>
      <c r="CP780" s="36"/>
      <c r="CQ780" s="36"/>
      <c r="CR780" s="36"/>
      <c r="CX780" s="36"/>
      <c r="CY780" s="36"/>
      <c r="CZ780" s="36"/>
      <c r="DF780" s="36">
        <v>1.32E-9</v>
      </c>
      <c r="DG780" s="36">
        <v>0.96753793729000004</v>
      </c>
      <c r="DH780" s="36">
        <v>3487.4241132234001</v>
      </c>
      <c r="DI780" s="30">
        <f t="shared" si="344"/>
        <v>1.1703353280057618E-9</v>
      </c>
      <c r="DJ780" s="30">
        <f t="shared" si="345"/>
        <v>1.1704053077787139E-9</v>
      </c>
      <c r="DK780" s="30">
        <f t="shared" si="346"/>
        <v>1.170405304802986E-9</v>
      </c>
      <c r="DL780" s="30">
        <f t="shared" si="347"/>
        <v>1.1704053048031117E-9</v>
      </c>
      <c r="DN780" s="36"/>
      <c r="DO780" s="36"/>
      <c r="DP780" s="36"/>
      <c r="DV780" s="36"/>
      <c r="DW780" s="36"/>
      <c r="DX780" s="36"/>
      <c r="ED780" s="36"/>
      <c r="EE780" s="36"/>
      <c r="EF780" s="36"/>
      <c r="EL780" s="36"/>
      <c r="EM780" s="36"/>
      <c r="EN780" s="36"/>
      <c r="ET780" s="36"/>
      <c r="EU780" s="36"/>
      <c r="EV780" s="36"/>
    </row>
    <row r="781" spans="14:152" s="30" customFormat="1" ht="12.75">
      <c r="N781" s="36">
        <v>1.7800000000000001E-9</v>
      </c>
      <c r="O781" s="36">
        <v>3.0696178344299998</v>
      </c>
      <c r="P781" s="36">
        <v>1437.1756141986</v>
      </c>
      <c r="Q781" s="30">
        <f t="shared" si="340"/>
        <v>3.3008087489302035E-10</v>
      </c>
      <c r="R781" s="30">
        <f t="shared" si="341"/>
        <v>3.3016350841562011E-10</v>
      </c>
      <c r="S781" s="30">
        <f t="shared" si="342"/>
        <v>3.3016350490145081E-10</v>
      </c>
      <c r="T781" s="30">
        <f t="shared" si="343"/>
        <v>3.3016350490159847E-10</v>
      </c>
      <c r="V781" s="36"/>
      <c r="W781" s="36"/>
      <c r="X781" s="36"/>
      <c r="AD781" s="36"/>
      <c r="AE781" s="36"/>
      <c r="AF781" s="36"/>
      <c r="AL781" s="36"/>
      <c r="AM781" s="36"/>
      <c r="AN781" s="36"/>
      <c r="AT781" s="36"/>
      <c r="AU781" s="36"/>
      <c r="AV781" s="36"/>
      <c r="BB781" s="36"/>
      <c r="BC781" s="36"/>
      <c r="BD781" s="36"/>
      <c r="BJ781" s="36"/>
      <c r="BK781" s="36"/>
      <c r="BL781" s="36"/>
      <c r="BR781" s="36"/>
      <c r="BS781" s="36"/>
      <c r="BT781" s="36"/>
      <c r="BZ781" s="36"/>
      <c r="CA781" s="36"/>
      <c r="CB781" s="36"/>
      <c r="CH781" s="36"/>
      <c r="CI781" s="36"/>
      <c r="CJ781" s="36"/>
      <c r="CP781" s="36"/>
      <c r="CQ781" s="36"/>
      <c r="CR781" s="36"/>
      <c r="CX781" s="36"/>
      <c r="CY781" s="36"/>
      <c r="CZ781" s="36"/>
      <c r="DF781" s="36">
        <v>1.4800000000000001E-9</v>
      </c>
      <c r="DG781" s="36">
        <v>1.55321724063</v>
      </c>
      <c r="DH781" s="36">
        <v>7696.8878712838005</v>
      </c>
      <c r="DI781" s="30">
        <f t="shared" si="344"/>
        <v>-1.4215268272585813E-9</v>
      </c>
      <c r="DJ781" s="30">
        <f t="shared" si="345"/>
        <v>-1.4214225659259948E-9</v>
      </c>
      <c r="DK781" s="30">
        <f t="shared" si="346"/>
        <v>-1.4214225703618883E-9</v>
      </c>
      <c r="DL781" s="30">
        <f t="shared" si="347"/>
        <v>-1.4214225703617008E-9</v>
      </c>
      <c r="DN781" s="36"/>
      <c r="DO781" s="36"/>
      <c r="DP781" s="36"/>
      <c r="DV781" s="36"/>
      <c r="DW781" s="36"/>
      <c r="DX781" s="36"/>
      <c r="ED781" s="36"/>
      <c r="EE781" s="36"/>
      <c r="EF781" s="36"/>
      <c r="EL781" s="36"/>
      <c r="EM781" s="36"/>
      <c r="EN781" s="36"/>
      <c r="ET781" s="36"/>
      <c r="EU781" s="36"/>
      <c r="EV781" s="36"/>
    </row>
    <row r="782" spans="14:152" s="30" customFormat="1" ht="12.75">
      <c r="N782" s="36">
        <v>2.0299999999999998E-9</v>
      </c>
      <c r="O782" s="36">
        <v>0.28410501881</v>
      </c>
      <c r="P782" s="36">
        <v>582.99891137839995</v>
      </c>
      <c r="Q782" s="30">
        <f t="shared" si="340"/>
        <v>-1.9922246842929161E-9</v>
      </c>
      <c r="R782" s="30">
        <f t="shared" si="341"/>
        <v>-1.9922321541210971E-9</v>
      </c>
      <c r="S782" s="30">
        <f t="shared" si="342"/>
        <v>-1.9922321538034407E-9</v>
      </c>
      <c r="T782" s="30">
        <f t="shared" si="343"/>
        <v>-1.9922321538034539E-9</v>
      </c>
      <c r="V782" s="36"/>
      <c r="W782" s="36"/>
      <c r="X782" s="36"/>
      <c r="AD782" s="36"/>
      <c r="AE782" s="36"/>
      <c r="AF782" s="36"/>
      <c r="AL782" s="36"/>
      <c r="AM782" s="36"/>
      <c r="AN782" s="36"/>
      <c r="AT782" s="36"/>
      <c r="AU782" s="36"/>
      <c r="AV782" s="36"/>
      <c r="BB782" s="36"/>
      <c r="BC782" s="36"/>
      <c r="BD782" s="36"/>
      <c r="BJ782" s="36"/>
      <c r="BK782" s="36"/>
      <c r="BL782" s="36"/>
      <c r="BR782" s="36"/>
      <c r="BS782" s="36"/>
      <c r="BT782" s="36"/>
      <c r="BZ782" s="36"/>
      <c r="CA782" s="36"/>
      <c r="CB782" s="36"/>
      <c r="CH782" s="36"/>
      <c r="CI782" s="36"/>
      <c r="CJ782" s="36"/>
      <c r="CP782" s="36"/>
      <c r="CQ782" s="36"/>
      <c r="CR782" s="36"/>
      <c r="CX782" s="36"/>
      <c r="CY782" s="36"/>
      <c r="CZ782" s="36"/>
      <c r="DF782" s="36">
        <v>1.3999999999999999E-9</v>
      </c>
      <c r="DG782" s="36">
        <v>5.3900075779999996</v>
      </c>
      <c r="DH782" s="36">
        <v>2945.9865416406001</v>
      </c>
      <c r="DI782" s="30">
        <f t="shared" si="344"/>
        <v>-7.185065381846594E-11</v>
      </c>
      <c r="DJ782" s="30">
        <f t="shared" si="345"/>
        <v>-7.1715255244309816E-11</v>
      </c>
      <c r="DK782" s="30">
        <f t="shared" si="346"/>
        <v>-7.1715261002467606E-11</v>
      </c>
      <c r="DL782" s="30">
        <f t="shared" si="347"/>
        <v>-7.1715261002224221E-11</v>
      </c>
      <c r="DN782" s="36"/>
      <c r="DO782" s="36"/>
      <c r="DP782" s="36"/>
      <c r="DV782" s="36"/>
      <c r="DW782" s="36"/>
      <c r="DX782" s="36"/>
      <c r="ED782" s="36"/>
      <c r="EE782" s="36"/>
      <c r="EF782" s="36"/>
      <c r="EL782" s="36"/>
      <c r="EM782" s="36"/>
      <c r="EN782" s="36"/>
      <c r="ET782" s="36"/>
      <c r="EU782" s="36"/>
      <c r="EV782" s="36"/>
    </row>
    <row r="783" spans="14:152" s="30" customFormat="1" ht="12.75">
      <c r="N783" s="36">
        <v>1.9000000000000001E-9</v>
      </c>
      <c r="O783" s="36">
        <v>0.10457198807</v>
      </c>
      <c r="P783" s="36">
        <v>26087.903141574199</v>
      </c>
      <c r="Q783" s="30">
        <f t="shared" si="340"/>
        <v>1.8992311669163165E-9</v>
      </c>
      <c r="R783" s="30">
        <f t="shared" si="341"/>
        <v>1.8991841206687679E-9</v>
      </c>
      <c r="S783" s="30">
        <f t="shared" si="342"/>
        <v>1.8991841226992179E-9</v>
      </c>
      <c r="T783" s="30">
        <f t="shared" si="343"/>
        <v>1.8991841226991323E-9</v>
      </c>
      <c r="V783" s="36"/>
      <c r="W783" s="36"/>
      <c r="X783" s="36"/>
      <c r="AD783" s="36"/>
      <c r="AE783" s="36"/>
      <c r="AF783" s="36"/>
      <c r="AL783" s="36"/>
      <c r="AM783" s="36"/>
      <c r="AN783" s="36"/>
      <c r="AT783" s="36"/>
      <c r="AU783" s="36"/>
      <c r="AV783" s="36"/>
      <c r="BB783" s="36"/>
      <c r="BC783" s="36"/>
      <c r="BD783" s="36"/>
      <c r="BJ783" s="36"/>
      <c r="BK783" s="36"/>
      <c r="BL783" s="36"/>
      <c r="BR783" s="36"/>
      <c r="BS783" s="36"/>
      <c r="BT783" s="36"/>
      <c r="BZ783" s="36"/>
      <c r="CA783" s="36"/>
      <c r="CB783" s="36"/>
      <c r="CH783" s="36"/>
      <c r="CI783" s="36"/>
      <c r="CJ783" s="36"/>
      <c r="CP783" s="36"/>
      <c r="CQ783" s="36"/>
      <c r="CR783" s="36"/>
      <c r="CX783" s="36"/>
      <c r="CY783" s="36"/>
      <c r="CZ783" s="36"/>
      <c r="DF783" s="36">
        <v>1.55E-9</v>
      </c>
      <c r="DG783" s="36">
        <v>4.3520703752600003</v>
      </c>
      <c r="DH783" s="36">
        <v>4005.3684718298</v>
      </c>
      <c r="DI783" s="30">
        <f t="shared" si="344"/>
        <v>8.45839744095997E-10</v>
      </c>
      <c r="DJ783" s="30">
        <f t="shared" si="345"/>
        <v>8.4601075169730109E-10</v>
      </c>
      <c r="DK783" s="30">
        <f t="shared" si="346"/>
        <v>8.4601074442510954E-10</v>
      </c>
      <c r="DL783" s="30">
        <f t="shared" si="347"/>
        <v>8.4601074442541405E-10</v>
      </c>
      <c r="DN783" s="36"/>
      <c r="DO783" s="36"/>
      <c r="DP783" s="36"/>
      <c r="DV783" s="36"/>
      <c r="DW783" s="36"/>
      <c r="DX783" s="36"/>
      <c r="ED783" s="36"/>
      <c r="EE783" s="36"/>
      <c r="EF783" s="36"/>
      <c r="EL783" s="36"/>
      <c r="EM783" s="36"/>
      <c r="EN783" s="36"/>
      <c r="ET783" s="36"/>
      <c r="EU783" s="36"/>
      <c r="EV783" s="36"/>
    </row>
    <row r="784" spans="14:152" s="30" customFormat="1" ht="12.75">
      <c r="N784" s="36">
        <v>1.7800000000000001E-9</v>
      </c>
      <c r="O784" s="36">
        <v>0.53068485805999999</v>
      </c>
      <c r="P784" s="36">
        <v>7366.2689076256001</v>
      </c>
      <c r="Q784" s="30">
        <f t="shared" si="340"/>
        <v>-1.5370784619013276E-9</v>
      </c>
      <c r="R784" s="30">
        <f t="shared" si="341"/>
        <v>-1.5372957797147036E-9</v>
      </c>
      <c r="S784" s="30">
        <f t="shared" si="342"/>
        <v>-1.5372957704746696E-9</v>
      </c>
      <c r="T784" s="30">
        <f t="shared" si="343"/>
        <v>-1.5372957704750583E-9</v>
      </c>
      <c r="V784" s="36"/>
      <c r="W784" s="36"/>
      <c r="X784" s="36"/>
      <c r="AD784" s="36"/>
      <c r="AE784" s="36"/>
      <c r="AF784" s="36"/>
      <c r="AL784" s="36"/>
      <c r="AM784" s="36"/>
      <c r="AN784" s="36"/>
      <c r="AT784" s="36"/>
      <c r="AU784" s="36"/>
      <c r="AV784" s="36"/>
      <c r="BB784" s="36"/>
      <c r="BC784" s="36"/>
      <c r="BD784" s="36"/>
      <c r="BJ784" s="36"/>
      <c r="BK784" s="36"/>
      <c r="BL784" s="36"/>
      <c r="BR784" s="36"/>
      <c r="BS784" s="36"/>
      <c r="BT784" s="36"/>
      <c r="BZ784" s="36"/>
      <c r="CA784" s="36"/>
      <c r="CB784" s="36"/>
      <c r="CH784" s="36"/>
      <c r="CI784" s="36"/>
      <c r="CJ784" s="36"/>
      <c r="CP784" s="36"/>
      <c r="CQ784" s="36"/>
      <c r="CR784" s="36"/>
      <c r="CX784" s="36"/>
      <c r="CY784" s="36"/>
      <c r="CZ784" s="36"/>
      <c r="DF784" s="36">
        <v>1.4200000000000001E-9</v>
      </c>
      <c r="DG784" s="36">
        <v>5.1344137299100003</v>
      </c>
      <c r="DH784" s="36">
        <v>1641.3332101966</v>
      </c>
      <c r="DI784" s="30">
        <f t="shared" si="344"/>
        <v>-9.6408751639263106E-10</v>
      </c>
      <c r="DJ784" s="30">
        <f t="shared" si="345"/>
        <v>-9.6403126460181632E-10</v>
      </c>
      <c r="DK784" s="30">
        <f t="shared" si="346"/>
        <v>-9.6403126699411489E-10</v>
      </c>
      <c r="DL784" s="30">
        <f t="shared" si="347"/>
        <v>-9.64031266994015E-10</v>
      </c>
      <c r="DN784" s="36"/>
      <c r="DO784" s="36"/>
      <c r="DP784" s="36"/>
      <c r="DV784" s="36"/>
      <c r="DW784" s="36"/>
      <c r="DX784" s="36"/>
      <c r="ED784" s="36"/>
      <c r="EE784" s="36"/>
      <c r="EF784" s="36"/>
      <c r="EL784" s="36"/>
      <c r="EM784" s="36"/>
      <c r="EN784" s="36"/>
      <c r="ET784" s="36"/>
      <c r="EU784" s="36"/>
      <c r="EV784" s="36"/>
    </row>
    <row r="785" spans="14:152" s="30" customFormat="1" ht="12.75">
      <c r="N785" s="36">
        <v>2.45E-9</v>
      </c>
      <c r="O785" s="36">
        <v>4.2019516699399997</v>
      </c>
      <c r="P785" s="36">
        <v>8436.2875031645999</v>
      </c>
      <c r="Q785" s="30">
        <f t="shared" si="340"/>
        <v>3.9555152448880281E-10</v>
      </c>
      <c r="R785" s="30">
        <f t="shared" si="341"/>
        <v>3.9622202527572156E-10</v>
      </c>
      <c r="S785" s="30">
        <f t="shared" si="342"/>
        <v>3.9622199676175594E-10</v>
      </c>
      <c r="T785" s="30">
        <f t="shared" si="343"/>
        <v>3.9622199676295851E-10</v>
      </c>
      <c r="V785" s="36"/>
      <c r="W785" s="36"/>
      <c r="X785" s="36"/>
      <c r="AD785" s="36"/>
      <c r="AE785" s="36"/>
      <c r="AF785" s="36"/>
      <c r="AL785" s="36"/>
      <c r="AM785" s="36"/>
      <c r="AN785" s="36"/>
      <c r="AT785" s="36"/>
      <c r="AU785" s="36"/>
      <c r="AV785" s="36"/>
      <c r="BB785" s="36"/>
      <c r="BC785" s="36"/>
      <c r="BD785" s="36"/>
      <c r="BJ785" s="36"/>
      <c r="BK785" s="36"/>
      <c r="BL785" s="36"/>
      <c r="BR785" s="36"/>
      <c r="BS785" s="36"/>
      <c r="BT785" s="36"/>
      <c r="BZ785" s="36"/>
      <c r="CA785" s="36"/>
      <c r="CB785" s="36"/>
      <c r="CH785" s="36"/>
      <c r="CI785" s="36"/>
      <c r="CJ785" s="36"/>
      <c r="CP785" s="36"/>
      <c r="CQ785" s="36"/>
      <c r="CR785" s="36"/>
      <c r="CX785" s="36"/>
      <c r="CY785" s="36"/>
      <c r="CZ785" s="36"/>
      <c r="DF785" s="36">
        <v>1.31E-9</v>
      </c>
      <c r="DG785" s="36">
        <v>2.4860682142299999</v>
      </c>
      <c r="DH785" s="36">
        <v>1353.3905280078</v>
      </c>
      <c r="DI785" s="30">
        <f t="shared" si="344"/>
        <v>3.9402798811750011E-10</v>
      </c>
      <c r="DJ785" s="30">
        <f t="shared" si="345"/>
        <v>3.9408356913242095E-10</v>
      </c>
      <c r="DK785" s="30">
        <f t="shared" si="346"/>
        <v>3.9408356676872324E-10</v>
      </c>
      <c r="DL785" s="30">
        <f t="shared" si="347"/>
        <v>3.9408356676882313E-10</v>
      </c>
      <c r="DN785" s="36"/>
      <c r="DO785" s="36"/>
      <c r="DP785" s="36"/>
      <c r="DV785" s="36"/>
      <c r="DW785" s="36"/>
      <c r="DX785" s="36"/>
      <c r="ED785" s="36"/>
      <c r="EE785" s="36"/>
      <c r="EF785" s="36"/>
      <c r="EL785" s="36"/>
      <c r="EM785" s="36"/>
      <c r="EN785" s="36"/>
      <c r="ET785" s="36"/>
      <c r="EU785" s="36"/>
      <c r="EV785" s="36"/>
    </row>
    <row r="786" spans="14:152" s="30" customFormat="1" ht="12.75">
      <c r="N786" s="36">
        <v>1.7599999999999999E-9</v>
      </c>
      <c r="O786" s="36">
        <v>3.6669745642499998</v>
      </c>
      <c r="P786" s="36">
        <v>6688.2710900975999</v>
      </c>
      <c r="Q786" s="30">
        <f t="shared" si="340"/>
        <v>-7.3354834455735961E-10</v>
      </c>
      <c r="R786" s="30">
        <f t="shared" si="341"/>
        <v>-7.339000645401308E-10</v>
      </c>
      <c r="S786" s="30">
        <f t="shared" si="342"/>
        <v>-7.3390004958316563E-10</v>
      </c>
      <c r="T786" s="30">
        <f t="shared" si="343"/>
        <v>-7.3390004958380215E-10</v>
      </c>
      <c r="V786" s="36"/>
      <c r="W786" s="36"/>
      <c r="X786" s="36"/>
      <c r="AD786" s="36"/>
      <c r="AE786" s="36"/>
      <c r="AF786" s="36"/>
      <c r="AL786" s="36"/>
      <c r="AM786" s="36"/>
      <c r="AN786" s="36"/>
      <c r="AT786" s="36"/>
      <c r="AU786" s="36"/>
      <c r="AV786" s="36"/>
      <c r="BB786" s="36"/>
      <c r="BC786" s="36"/>
      <c r="BD786" s="36"/>
      <c r="BJ786" s="36"/>
      <c r="BK786" s="36"/>
      <c r="BL786" s="36"/>
      <c r="BR786" s="36"/>
      <c r="BS786" s="36"/>
      <c r="BT786" s="36"/>
      <c r="BZ786" s="36"/>
      <c r="CA786" s="36"/>
      <c r="CB786" s="36"/>
      <c r="CH786" s="36"/>
      <c r="CI786" s="36"/>
      <c r="CJ786" s="36"/>
      <c r="CP786" s="36"/>
      <c r="CQ786" s="36"/>
      <c r="CR786" s="36"/>
      <c r="CX786" s="36"/>
      <c r="CY786" s="36"/>
      <c r="CZ786" s="36"/>
      <c r="DF786" s="36">
        <v>1.31E-9</v>
      </c>
      <c r="DG786" s="36">
        <v>2.1875453688099999</v>
      </c>
      <c r="DH786" s="36">
        <v>1765.7666254175999</v>
      </c>
      <c r="DI786" s="30">
        <f t="shared" si="344"/>
        <v>3.2550161554381073E-10</v>
      </c>
      <c r="DJ786" s="30">
        <f t="shared" si="345"/>
        <v>3.2542796152420187E-10</v>
      </c>
      <c r="DK786" s="30">
        <f t="shared" si="346"/>
        <v>3.2542796465653477E-10</v>
      </c>
      <c r="DL786" s="30">
        <f t="shared" si="347"/>
        <v>3.2542796465640403E-10</v>
      </c>
      <c r="DN786" s="36"/>
      <c r="DO786" s="36"/>
      <c r="DP786" s="36"/>
      <c r="DV786" s="36"/>
      <c r="DW786" s="36"/>
      <c r="DX786" s="36"/>
      <c r="ED786" s="36"/>
      <c r="EE786" s="36"/>
      <c r="EF786" s="36"/>
      <c r="EL786" s="36"/>
      <c r="EM786" s="36"/>
      <c r="EN786" s="36"/>
      <c r="ET786" s="36"/>
      <c r="EU786" s="36"/>
      <c r="EV786" s="36"/>
    </row>
    <row r="787" spans="14:152" s="30" customFormat="1" ht="12.75">
      <c r="N787" s="36">
        <v>1.7700000000000001E-9</v>
      </c>
      <c r="O787" s="36">
        <v>4.4810404443099996</v>
      </c>
      <c r="P787" s="36">
        <v>8799.9887137780006</v>
      </c>
      <c r="Q787" s="30">
        <f t="shared" si="340"/>
        <v>1.6751579132351251E-9</v>
      </c>
      <c r="R787" s="30">
        <f t="shared" si="341"/>
        <v>1.6749924893586089E-9</v>
      </c>
      <c r="S787" s="30">
        <f t="shared" si="342"/>
        <v>1.6749924963966277E-9</v>
      </c>
      <c r="T787" s="30">
        <f t="shared" si="343"/>
        <v>1.674992496396331E-9</v>
      </c>
      <c r="V787" s="36"/>
      <c r="W787" s="36"/>
      <c r="X787" s="36"/>
      <c r="AD787" s="36"/>
      <c r="AE787" s="36"/>
      <c r="AF787" s="36"/>
      <c r="AL787" s="36"/>
      <c r="AM787" s="36"/>
      <c r="AN787" s="36"/>
      <c r="AT787" s="36"/>
      <c r="AU787" s="36"/>
      <c r="AV787" s="36"/>
      <c r="BB787" s="36"/>
      <c r="BC787" s="36"/>
      <c r="BD787" s="36"/>
      <c r="BJ787" s="36"/>
      <c r="BK787" s="36"/>
      <c r="BL787" s="36"/>
      <c r="BR787" s="36"/>
      <c r="BS787" s="36"/>
      <c r="BT787" s="36"/>
      <c r="BZ787" s="36"/>
      <c r="CA787" s="36"/>
      <c r="CB787" s="36"/>
      <c r="CH787" s="36"/>
      <c r="CI787" s="36"/>
      <c r="CJ787" s="36"/>
      <c r="CP787" s="36"/>
      <c r="CQ787" s="36"/>
      <c r="CR787" s="36"/>
      <c r="CX787" s="36"/>
      <c r="CY787" s="36"/>
      <c r="CZ787" s="36"/>
      <c r="DF787" s="36">
        <v>1.33E-9</v>
      </c>
      <c r="DG787" s="36">
        <v>3.0130058204000001</v>
      </c>
      <c r="DH787" s="36">
        <v>3283.7140517642001</v>
      </c>
      <c r="DI787" s="30">
        <f t="shared" si="344"/>
        <v>-1.1580281546100078E-9</v>
      </c>
      <c r="DJ787" s="30">
        <f t="shared" si="345"/>
        <v>-1.1580987549962251E-9</v>
      </c>
      <c r="DK787" s="30">
        <f t="shared" si="346"/>
        <v>-1.1580987519940638E-9</v>
      </c>
      <c r="DL787" s="30">
        <f t="shared" si="347"/>
        <v>-1.1580987519941916E-9</v>
      </c>
      <c r="DN787" s="36"/>
      <c r="DO787" s="36"/>
      <c r="DP787" s="36"/>
      <c r="DV787" s="36"/>
      <c r="DW787" s="36"/>
      <c r="DX787" s="36"/>
      <c r="ED787" s="36"/>
      <c r="EE787" s="36"/>
      <c r="EF787" s="36"/>
      <c r="EL787" s="36"/>
      <c r="EM787" s="36"/>
      <c r="EN787" s="36"/>
      <c r="ET787" s="36"/>
      <c r="EU787" s="36"/>
      <c r="EV787" s="36"/>
    </row>
    <row r="788" spans="14:152" s="30" customFormat="1" ht="12.75">
      <c r="N788" s="36">
        <v>1.81E-9</v>
      </c>
      <c r="O788" s="36">
        <v>3.5746107888499998</v>
      </c>
      <c r="P788" s="36">
        <v>15121.102785216</v>
      </c>
      <c r="Q788" s="30">
        <f t="shared" si="340"/>
        <v>2.7913229140849519E-10</v>
      </c>
      <c r="R788" s="30">
        <f t="shared" si="341"/>
        <v>2.8002117589355942E-10</v>
      </c>
      <c r="S788" s="30">
        <f t="shared" si="342"/>
        <v>2.8002113809313403E-10</v>
      </c>
      <c r="T788" s="30">
        <f t="shared" si="343"/>
        <v>2.8002113809473493E-10</v>
      </c>
      <c r="V788" s="36"/>
      <c r="W788" s="36"/>
      <c r="X788" s="36"/>
      <c r="AD788" s="36"/>
      <c r="AE788" s="36"/>
      <c r="AF788" s="36"/>
      <c r="AL788" s="36"/>
      <c r="AM788" s="36"/>
      <c r="AN788" s="36"/>
      <c r="AT788" s="36"/>
      <c r="AU788" s="36"/>
      <c r="AV788" s="36"/>
      <c r="BB788" s="36"/>
      <c r="BC788" s="36"/>
      <c r="BD788" s="36"/>
      <c r="BJ788" s="36"/>
      <c r="BK788" s="36"/>
      <c r="BL788" s="36"/>
      <c r="BR788" s="36"/>
      <c r="BS788" s="36"/>
      <c r="BT788" s="36"/>
      <c r="BZ788" s="36"/>
      <c r="CA788" s="36"/>
      <c r="CB788" s="36"/>
      <c r="CH788" s="36"/>
      <c r="CI788" s="36"/>
      <c r="CJ788" s="36"/>
      <c r="CP788" s="36"/>
      <c r="CQ788" s="36"/>
      <c r="CR788" s="36"/>
      <c r="CX788" s="36"/>
      <c r="CY788" s="36"/>
      <c r="CZ788" s="36"/>
      <c r="DF788" s="36">
        <v>1.7700000000000001E-9</v>
      </c>
      <c r="DG788" s="36">
        <v>2.37558492362</v>
      </c>
      <c r="DH788" s="36">
        <v>11346.778620639399</v>
      </c>
      <c r="DI788" s="30">
        <f t="shared" si="344"/>
        <v>-1.1718929836556515E-9</v>
      </c>
      <c r="DJ788" s="30">
        <f t="shared" si="345"/>
        <v>-1.1713981332531281E-9</v>
      </c>
      <c r="DK788" s="30">
        <f t="shared" si="346"/>
        <v>-1.1713981543012622E-9</v>
      </c>
      <c r="DL788" s="30">
        <f t="shared" si="347"/>
        <v>-1.1713981543003761E-9</v>
      </c>
      <c r="DN788" s="36"/>
      <c r="DO788" s="36"/>
      <c r="DP788" s="36"/>
      <c r="DV788" s="36"/>
      <c r="DW788" s="36"/>
      <c r="DX788" s="36"/>
      <c r="ED788" s="36"/>
      <c r="EE788" s="36"/>
      <c r="EF788" s="36"/>
      <c r="EL788" s="36"/>
      <c r="EM788" s="36"/>
      <c r="EN788" s="36"/>
      <c r="ET788" s="36"/>
      <c r="EU788" s="36"/>
      <c r="EV788" s="36"/>
    </row>
    <row r="789" spans="14:152" s="30" customFormat="1" ht="12.75">
      <c r="N789" s="36">
        <v>1.9800000000000002E-9</v>
      </c>
      <c r="O789" s="36">
        <v>3.5506596290900001</v>
      </c>
      <c r="P789" s="36">
        <v>24606.13555322</v>
      </c>
      <c r="Q789" s="30">
        <f t="shared" si="340"/>
        <v>1.1790023329049299E-9</v>
      </c>
      <c r="R789" s="30">
        <f t="shared" si="341"/>
        <v>1.17771529585516E-9</v>
      </c>
      <c r="S789" s="30">
        <f t="shared" si="342"/>
        <v>1.1777153506058123E-9</v>
      </c>
      <c r="T789" s="30">
        <f t="shared" si="343"/>
        <v>1.1777153506035053E-9</v>
      </c>
      <c r="V789" s="36"/>
      <c r="W789" s="36"/>
      <c r="X789" s="36"/>
      <c r="AD789" s="36"/>
      <c r="AE789" s="36"/>
      <c r="AF789" s="36"/>
      <c r="AL789" s="36"/>
      <c r="AM789" s="36"/>
      <c r="AN789" s="36"/>
      <c r="AT789" s="36"/>
      <c r="AU789" s="36"/>
      <c r="AV789" s="36"/>
      <c r="BB789" s="36"/>
      <c r="BC789" s="36"/>
      <c r="BD789" s="36"/>
      <c r="BJ789" s="36"/>
      <c r="BK789" s="36"/>
      <c r="BL789" s="36"/>
      <c r="BR789" s="36"/>
      <c r="BS789" s="36"/>
      <c r="BT789" s="36"/>
      <c r="BZ789" s="36"/>
      <c r="CA789" s="36"/>
      <c r="CB789" s="36"/>
      <c r="CH789" s="36"/>
      <c r="CI789" s="36"/>
      <c r="CJ789" s="36"/>
      <c r="CP789" s="36"/>
      <c r="CQ789" s="36"/>
      <c r="CR789" s="36"/>
      <c r="CX789" s="36"/>
      <c r="CY789" s="36"/>
      <c r="CZ789" s="36"/>
      <c r="DF789" s="36">
        <v>1.45E-9</v>
      </c>
      <c r="DG789" s="36">
        <v>0.79525636457000004</v>
      </c>
      <c r="DH789" s="36">
        <v>2281.2477501628</v>
      </c>
      <c r="DI789" s="30">
        <f t="shared" si="344"/>
        <v>1.0967062231714586E-9</v>
      </c>
      <c r="DJ789" s="30">
        <f t="shared" si="345"/>
        <v>1.0967773507407619E-9</v>
      </c>
      <c r="DK789" s="30">
        <f t="shared" si="346"/>
        <v>1.0967773477160257E-9</v>
      </c>
      <c r="DL789" s="30">
        <f t="shared" si="347"/>
        <v>1.0967773477161537E-9</v>
      </c>
      <c r="DN789" s="36"/>
      <c r="DO789" s="36"/>
      <c r="DP789" s="36"/>
      <c r="DV789" s="36"/>
      <c r="DW789" s="36"/>
      <c r="DX789" s="36"/>
      <c r="ED789" s="36"/>
      <c r="EE789" s="36"/>
      <c r="EF789" s="36"/>
      <c r="EL789" s="36"/>
      <c r="EM789" s="36"/>
      <c r="EN789" s="36"/>
      <c r="ET789" s="36"/>
      <c r="EU789" s="36"/>
      <c r="EV789" s="36"/>
    </row>
    <row r="790" spans="14:152" s="30" customFormat="1" ht="12.75">
      <c r="N790" s="36">
        <v>1.87E-9</v>
      </c>
      <c r="O790" s="36">
        <v>3.45440079747</v>
      </c>
      <c r="P790" s="36">
        <v>1329.5120902599999</v>
      </c>
      <c r="Q790" s="30">
        <f t="shared" si="340"/>
        <v>-1.3352037755320737E-9</v>
      </c>
      <c r="R790" s="30">
        <f t="shared" si="341"/>
        <v>-1.3351465551330871E-9</v>
      </c>
      <c r="S790" s="30">
        <f t="shared" si="342"/>
        <v>-1.3351465575665741E-9</v>
      </c>
      <c r="T790" s="30">
        <f t="shared" si="343"/>
        <v>-1.3351465575664707E-9</v>
      </c>
      <c r="V790" s="36"/>
      <c r="W790" s="36"/>
      <c r="X790" s="36"/>
      <c r="AD790" s="36"/>
      <c r="AE790" s="36"/>
      <c r="AF790" s="36"/>
      <c r="AL790" s="36"/>
      <c r="AM790" s="36"/>
      <c r="AN790" s="36"/>
      <c r="AT790" s="36"/>
      <c r="AU790" s="36"/>
      <c r="AV790" s="36"/>
      <c r="BB790" s="36"/>
      <c r="BC790" s="36"/>
      <c r="BD790" s="36"/>
      <c r="BJ790" s="36"/>
      <c r="BK790" s="36"/>
      <c r="BL790" s="36"/>
      <c r="BR790" s="36"/>
      <c r="BS790" s="36"/>
      <c r="BT790" s="36"/>
      <c r="BZ790" s="36"/>
      <c r="CA790" s="36"/>
      <c r="CB790" s="36"/>
      <c r="CH790" s="36"/>
      <c r="CI790" s="36"/>
      <c r="CJ790" s="36"/>
      <c r="CP790" s="36"/>
      <c r="CQ790" s="36"/>
      <c r="CR790" s="36"/>
      <c r="CX790" s="36"/>
      <c r="CY790" s="36"/>
      <c r="CZ790" s="36"/>
      <c r="DF790" s="36">
        <v>1.33E-9</v>
      </c>
      <c r="DG790" s="36">
        <v>5.9626365262399998</v>
      </c>
      <c r="DH790" s="36">
        <v>34513.263072682799</v>
      </c>
      <c r="DI790" s="30">
        <f t="shared" si="344"/>
        <v>-1.3286713006452097E-9</v>
      </c>
      <c r="DJ790" s="30">
        <f t="shared" si="345"/>
        <v>-1.3286030147170515E-9</v>
      </c>
      <c r="DK790" s="30">
        <f t="shared" si="346"/>
        <v>-1.3286030176574329E-9</v>
      </c>
      <c r="DL790" s="30">
        <f t="shared" si="347"/>
        <v>-1.3286030176573082E-9</v>
      </c>
      <c r="DN790" s="36"/>
      <c r="DO790" s="36"/>
      <c r="DP790" s="36"/>
      <c r="DV790" s="36"/>
      <c r="DW790" s="36"/>
      <c r="DX790" s="36"/>
      <c r="ED790" s="36"/>
      <c r="EE790" s="36"/>
      <c r="EF790" s="36"/>
      <c r="EL790" s="36"/>
      <c r="EM790" s="36"/>
      <c r="EN790" s="36"/>
      <c r="ET790" s="36"/>
      <c r="EU790" s="36"/>
      <c r="EV790" s="36"/>
    </row>
    <row r="791" spans="14:152" s="30" customFormat="1" ht="12.75">
      <c r="N791" s="36">
        <v>1.7599999999999999E-9</v>
      </c>
      <c r="O791" s="36">
        <v>5.8153236547300002</v>
      </c>
      <c r="P791" s="36">
        <v>12406.160550828599</v>
      </c>
      <c r="Q791" s="30">
        <f t="shared" si="340"/>
        <v>1.7428571851296993E-9</v>
      </c>
      <c r="R791" s="30">
        <f t="shared" si="341"/>
        <v>1.7427571054348649E-9</v>
      </c>
      <c r="S791" s="30">
        <f t="shared" si="342"/>
        <v>1.7427571096971494E-9</v>
      </c>
      <c r="T791" s="30">
        <f t="shared" si="343"/>
        <v>1.7427571096969713E-9</v>
      </c>
      <c r="V791" s="36"/>
      <c r="W791" s="36"/>
      <c r="X791" s="36"/>
      <c r="AD791" s="36"/>
      <c r="AE791" s="36"/>
      <c r="AF791" s="36"/>
      <c r="AL791" s="36"/>
      <c r="AM791" s="36"/>
      <c r="AN791" s="36"/>
      <c r="AT791" s="36"/>
      <c r="AU791" s="36"/>
      <c r="AV791" s="36"/>
      <c r="BB791" s="36"/>
      <c r="BC791" s="36"/>
      <c r="BD791" s="36"/>
      <c r="BJ791" s="36"/>
      <c r="BK791" s="36"/>
      <c r="BL791" s="36"/>
      <c r="BR791" s="36"/>
      <c r="BS791" s="36"/>
      <c r="BT791" s="36"/>
      <c r="BZ791" s="36"/>
      <c r="CA791" s="36"/>
      <c r="CB791" s="36"/>
      <c r="CH791" s="36"/>
      <c r="CI791" s="36"/>
      <c r="CJ791" s="36"/>
      <c r="CP791" s="36"/>
      <c r="CQ791" s="36"/>
      <c r="CR791" s="36"/>
      <c r="CX791" s="36"/>
      <c r="CY791" s="36"/>
      <c r="CZ791" s="36"/>
      <c r="DF791" s="36">
        <v>1.6500000000000001E-9</v>
      </c>
      <c r="DG791" s="36">
        <v>1.3255915382600001</v>
      </c>
      <c r="DH791" s="36">
        <v>6510.5519827804001</v>
      </c>
      <c r="DI791" s="30">
        <f t="shared" si="344"/>
        <v>-1.6119688105786832E-9</v>
      </c>
      <c r="DJ791" s="30">
        <f t="shared" si="345"/>
        <v>-1.6118933939308827E-9</v>
      </c>
      <c r="DK791" s="30">
        <f t="shared" si="346"/>
        <v>-1.6118933971397242E-9</v>
      </c>
      <c r="DL791" s="30">
        <f t="shared" si="347"/>
        <v>-1.6118933971395889E-9</v>
      </c>
      <c r="DN791" s="36"/>
      <c r="DO791" s="36"/>
      <c r="DP791" s="36"/>
      <c r="DV791" s="36"/>
      <c r="DW791" s="36"/>
      <c r="DX791" s="36"/>
      <c r="ED791" s="36"/>
      <c r="EE791" s="36"/>
      <c r="EF791" s="36"/>
      <c r="EL791" s="36"/>
      <c r="EM791" s="36"/>
      <c r="EN791" s="36"/>
      <c r="ET791" s="36"/>
      <c r="EU791" s="36"/>
      <c r="EV791" s="36"/>
    </row>
    <row r="792" spans="14:152" s="30" customFormat="1" ht="12.75">
      <c r="N792" s="36">
        <v>2.3499999999999999E-9</v>
      </c>
      <c r="O792" s="36">
        <v>1.2856880205200001</v>
      </c>
      <c r="P792" s="36">
        <v>4427.3959129858004</v>
      </c>
      <c r="Q792" s="30">
        <f t="shared" si="340"/>
        <v>-6.9360386915884731E-10</v>
      </c>
      <c r="R792" s="30">
        <f t="shared" si="341"/>
        <v>-6.9327708483735504E-10</v>
      </c>
      <c r="S792" s="30">
        <f t="shared" si="342"/>
        <v>-6.9327709873493553E-10</v>
      </c>
      <c r="T792" s="30">
        <f t="shared" si="343"/>
        <v>-6.9327709873435319E-10</v>
      </c>
      <c r="V792" s="36"/>
      <c r="W792" s="36"/>
      <c r="X792" s="36"/>
      <c r="AD792" s="36"/>
      <c r="AE792" s="36"/>
      <c r="AF792" s="36"/>
      <c r="AL792" s="36"/>
      <c r="AM792" s="36"/>
      <c r="AN792" s="36"/>
      <c r="AT792" s="36"/>
      <c r="AU792" s="36"/>
      <c r="AV792" s="36"/>
      <c r="BB792" s="36"/>
      <c r="BC792" s="36"/>
      <c r="BD792" s="36"/>
      <c r="BJ792" s="36"/>
      <c r="BK792" s="36"/>
      <c r="BL792" s="36"/>
      <c r="BR792" s="36"/>
      <c r="BS792" s="36"/>
      <c r="BT792" s="36"/>
      <c r="BZ792" s="36"/>
      <c r="CA792" s="36"/>
      <c r="CB792" s="36"/>
      <c r="CH792" s="36"/>
      <c r="CI792" s="36"/>
      <c r="CJ792" s="36"/>
      <c r="CP792" s="36"/>
      <c r="CQ792" s="36"/>
      <c r="CR792" s="36"/>
      <c r="CX792" s="36"/>
      <c r="CY792" s="36"/>
      <c r="CZ792" s="36"/>
      <c r="DF792" s="36">
        <v>1.32E-9</v>
      </c>
      <c r="DG792" s="36">
        <v>4.3111846960899998</v>
      </c>
      <c r="DH792" s="36">
        <v>1971.9521738548001</v>
      </c>
      <c r="DI792" s="30">
        <f t="shared" si="344"/>
        <v>1.2447603549279676E-9</v>
      </c>
      <c r="DJ792" s="30">
        <f t="shared" si="345"/>
        <v>1.2447318768975367E-9</v>
      </c>
      <c r="DK792" s="30">
        <f t="shared" si="346"/>
        <v>1.2447318781087431E-9</v>
      </c>
      <c r="DL792" s="30">
        <f t="shared" si="347"/>
        <v>1.2447318781086916E-9</v>
      </c>
      <c r="DN792" s="36"/>
      <c r="DO792" s="36"/>
      <c r="DP792" s="36"/>
      <c r="DV792" s="36"/>
      <c r="DW792" s="36"/>
      <c r="DX792" s="36"/>
      <c r="ED792" s="36"/>
      <c r="EE792" s="36"/>
      <c r="EF792" s="36"/>
      <c r="EL792" s="36"/>
      <c r="EM792" s="36"/>
      <c r="EN792" s="36"/>
      <c r="ET792" s="36"/>
      <c r="EU792" s="36"/>
      <c r="EV792" s="36"/>
    </row>
    <row r="793" spans="14:152" s="30" customFormat="1" ht="12.75">
      <c r="N793" s="36">
        <v>1.79E-9</v>
      </c>
      <c r="O793" s="36">
        <v>1.55718466444</v>
      </c>
      <c r="P793" s="36">
        <v>3362.4632560261998</v>
      </c>
      <c r="Q793" s="30">
        <f t="shared" si="340"/>
        <v>-3.4248825853619723E-10</v>
      </c>
      <c r="R793" s="30">
        <f t="shared" si="341"/>
        <v>-3.4229406108729371E-10</v>
      </c>
      <c r="S793" s="30">
        <f t="shared" si="342"/>
        <v>-3.4229406934608715E-10</v>
      </c>
      <c r="T793" s="30">
        <f t="shared" si="343"/>
        <v>-3.4229406934573762E-10</v>
      </c>
      <c r="V793" s="36"/>
      <c r="W793" s="36"/>
      <c r="X793" s="36"/>
      <c r="AD793" s="36"/>
      <c r="AE793" s="36"/>
      <c r="AF793" s="36"/>
      <c r="AL793" s="36"/>
      <c r="AM793" s="36"/>
      <c r="AN793" s="36"/>
      <c r="AT793" s="36"/>
      <c r="AU793" s="36"/>
      <c r="AV793" s="36"/>
      <c r="BB793" s="36"/>
      <c r="BC793" s="36"/>
      <c r="BD793" s="36"/>
      <c r="BJ793" s="36"/>
      <c r="BK793" s="36"/>
      <c r="BL793" s="36"/>
      <c r="BR793" s="36"/>
      <c r="BS793" s="36"/>
      <c r="BT793" s="36"/>
      <c r="BZ793" s="36"/>
      <c r="CA793" s="36"/>
      <c r="CB793" s="36"/>
      <c r="CH793" s="36"/>
      <c r="CI793" s="36"/>
      <c r="CJ793" s="36"/>
      <c r="CP793" s="36"/>
      <c r="CQ793" s="36"/>
      <c r="CR793" s="36"/>
      <c r="CX793" s="36"/>
      <c r="CY793" s="36"/>
      <c r="CZ793" s="36"/>
      <c r="DF793" s="36">
        <v>1.7599999999999999E-9</v>
      </c>
      <c r="DG793" s="36">
        <v>3.1753913368800002</v>
      </c>
      <c r="DH793" s="36">
        <v>6701.5801727983999</v>
      </c>
      <c r="DI793" s="30">
        <f t="shared" si="344"/>
        <v>-1.4764900213588396E-9</v>
      </c>
      <c r="DJ793" s="30">
        <f t="shared" si="345"/>
        <v>-1.4767010064209806E-9</v>
      </c>
      <c r="DK793" s="30">
        <f t="shared" si="346"/>
        <v>-1.4767009974498716E-9</v>
      </c>
      <c r="DL793" s="30">
        <f t="shared" si="347"/>
        <v>-1.4767009974502459E-9</v>
      </c>
      <c r="DN793" s="36"/>
      <c r="DO793" s="36"/>
      <c r="DP793" s="36"/>
      <c r="DV793" s="36"/>
      <c r="DW793" s="36"/>
      <c r="DX793" s="36"/>
      <c r="ED793" s="36"/>
      <c r="EE793" s="36"/>
      <c r="EF793" s="36"/>
      <c r="EL793" s="36"/>
      <c r="EM793" s="36"/>
      <c r="EN793" s="36"/>
      <c r="ET793" s="36"/>
      <c r="EU793" s="36"/>
      <c r="EV793" s="36"/>
    </row>
    <row r="794" spans="14:152" s="30" customFormat="1" ht="12.75">
      <c r="N794" s="36">
        <v>1.74E-9</v>
      </c>
      <c r="O794" s="36">
        <v>1.6108680125299999</v>
      </c>
      <c r="P794" s="36">
        <v>30065.511840298201</v>
      </c>
      <c r="Q794" s="30">
        <f t="shared" si="340"/>
        <v>-2.7024173731313615E-10</v>
      </c>
      <c r="R794" s="30">
        <f t="shared" si="341"/>
        <v>-2.7194040650609384E-10</v>
      </c>
      <c r="S794" s="30">
        <f t="shared" si="342"/>
        <v>-2.7194033427184701E-10</v>
      </c>
      <c r="T794" s="30">
        <f t="shared" si="343"/>
        <v>-2.7194033427487547E-10</v>
      </c>
      <c r="V794" s="36"/>
      <c r="W794" s="36"/>
      <c r="X794" s="36"/>
      <c r="AD794" s="36"/>
      <c r="AE794" s="36"/>
      <c r="AF794" s="36"/>
      <c r="AL794" s="36"/>
      <c r="AM794" s="36"/>
      <c r="AN794" s="36"/>
      <c r="AT794" s="36"/>
      <c r="AU794" s="36"/>
      <c r="AV794" s="36"/>
      <c r="BB794" s="36"/>
      <c r="BC794" s="36"/>
      <c r="BD794" s="36"/>
      <c r="BJ794" s="36"/>
      <c r="BK794" s="36"/>
      <c r="BL794" s="36"/>
      <c r="BR794" s="36"/>
      <c r="BS794" s="36"/>
      <c r="BT794" s="36"/>
      <c r="BZ794" s="36"/>
      <c r="CA794" s="36"/>
      <c r="CB794" s="36"/>
      <c r="CH794" s="36"/>
      <c r="CI794" s="36"/>
      <c r="CJ794" s="36"/>
      <c r="CP794" s="36"/>
      <c r="CQ794" s="36"/>
      <c r="CR794" s="36"/>
      <c r="CX794" s="36"/>
      <c r="CY794" s="36"/>
      <c r="CZ794" s="36"/>
      <c r="DF794" s="36">
        <v>1.3999999999999999E-9</v>
      </c>
      <c r="DG794" s="36">
        <v>1.18723558164</v>
      </c>
      <c r="DH794" s="36">
        <v>1461.0540519464</v>
      </c>
      <c r="DI794" s="30">
        <f t="shared" si="344"/>
        <v>1.1308260123352627E-9</v>
      </c>
      <c r="DJ794" s="30">
        <f t="shared" si="345"/>
        <v>1.1307863703693357E-9</v>
      </c>
      <c r="DK794" s="30">
        <f t="shared" si="346"/>
        <v>1.130786372055259E-9</v>
      </c>
      <c r="DL794" s="30">
        <f t="shared" si="347"/>
        <v>1.1307863720551887E-9</v>
      </c>
      <c r="DN794" s="36"/>
      <c r="DO794" s="36"/>
      <c r="DP794" s="36"/>
      <c r="DV794" s="36"/>
      <c r="DW794" s="36"/>
      <c r="DX794" s="36"/>
      <c r="ED794" s="36"/>
      <c r="EE794" s="36"/>
      <c r="EF794" s="36"/>
      <c r="EL794" s="36"/>
      <c r="EM794" s="36"/>
      <c r="EN794" s="36"/>
      <c r="ET794" s="36"/>
      <c r="EU794" s="36"/>
      <c r="EV794" s="36"/>
    </row>
    <row r="795" spans="14:152" s="30" customFormat="1" ht="12.75">
      <c r="N795" s="36">
        <v>1.99E-9</v>
      </c>
      <c r="O795" s="36">
        <v>7.1647148150000006E-2</v>
      </c>
      <c r="P795" s="36">
        <v>375.76573157019999</v>
      </c>
      <c r="Q795" s="30">
        <f t="shared" si="340"/>
        <v>-8.4945025328411649E-10</v>
      </c>
      <c r="R795" s="30">
        <f t="shared" si="341"/>
        <v>-8.4947248213831653E-10</v>
      </c>
      <c r="S795" s="30">
        <f t="shared" si="342"/>
        <v>-8.4947248119298516E-10</v>
      </c>
      <c r="T795" s="30">
        <f t="shared" si="343"/>
        <v>-8.4947248119302507E-10</v>
      </c>
      <c r="V795" s="36"/>
      <c r="W795" s="36"/>
      <c r="X795" s="36"/>
      <c r="AD795" s="36"/>
      <c r="AE795" s="36"/>
      <c r="AF795" s="36"/>
      <c r="AL795" s="36"/>
      <c r="AM795" s="36"/>
      <c r="AN795" s="36"/>
      <c r="AT795" s="36"/>
      <c r="AU795" s="36"/>
      <c r="AV795" s="36"/>
      <c r="BB795" s="36"/>
      <c r="BC795" s="36"/>
      <c r="BD795" s="36"/>
      <c r="BJ795" s="36"/>
      <c r="BK795" s="36"/>
      <c r="BL795" s="36"/>
      <c r="BR795" s="36"/>
      <c r="BS795" s="36"/>
      <c r="BT795" s="36"/>
      <c r="BZ795" s="36"/>
      <c r="CA795" s="36"/>
      <c r="CB795" s="36"/>
      <c r="CH795" s="36"/>
      <c r="CI795" s="36"/>
      <c r="CJ795" s="36"/>
      <c r="CP795" s="36"/>
      <c r="CQ795" s="36"/>
      <c r="CR795" s="36"/>
      <c r="CX795" s="36"/>
      <c r="CY795" s="36"/>
      <c r="CZ795" s="36"/>
      <c r="DF795" s="36">
        <v>1.2799999999999999E-9</v>
      </c>
      <c r="DG795" s="36">
        <v>6.0726104622500001</v>
      </c>
      <c r="DH795" s="36">
        <v>3362.4632560261998</v>
      </c>
      <c r="DI795" s="30">
        <f t="shared" si="344"/>
        <v>1.2799873726345489E-9</v>
      </c>
      <c r="DJ795" s="30">
        <f t="shared" si="345"/>
        <v>1.2799867363815478E-9</v>
      </c>
      <c r="DK795" s="30">
        <f t="shared" si="346"/>
        <v>1.2799867364089383E-9</v>
      </c>
      <c r="DL795" s="30">
        <f t="shared" si="347"/>
        <v>1.2799867364089372E-9</v>
      </c>
      <c r="DN795" s="36"/>
      <c r="DO795" s="36"/>
      <c r="DP795" s="36"/>
      <c r="DV795" s="36"/>
      <c r="DW795" s="36"/>
      <c r="DX795" s="36"/>
      <c r="ED795" s="36"/>
      <c r="EE795" s="36"/>
      <c r="EF795" s="36"/>
      <c r="EL795" s="36"/>
      <c r="EM795" s="36"/>
      <c r="EN795" s="36"/>
      <c r="ET795" s="36"/>
      <c r="EU795" s="36"/>
      <c r="EV795" s="36"/>
    </row>
    <row r="796" spans="14:152" s="30" customFormat="1" ht="12.75">
      <c r="N796" s="36">
        <v>1.74E-9</v>
      </c>
      <c r="O796" s="36">
        <v>4.5841277579300002</v>
      </c>
      <c r="P796" s="36">
        <v>3283.7140517642001</v>
      </c>
      <c r="Q796" s="30">
        <f t="shared" si="340"/>
        <v>8.5625709325301821E-10</v>
      </c>
      <c r="R796" s="30">
        <f t="shared" si="341"/>
        <v>8.5609358400457254E-10</v>
      </c>
      <c r="S796" s="30">
        <f t="shared" si="342"/>
        <v>8.5609359095840171E-10</v>
      </c>
      <c r="T796" s="30">
        <f t="shared" si="343"/>
        <v>8.5609359095810578E-10</v>
      </c>
      <c r="V796" s="36"/>
      <c r="W796" s="36"/>
      <c r="X796" s="36"/>
      <c r="AD796" s="36"/>
      <c r="AE796" s="36"/>
      <c r="AF796" s="36"/>
      <c r="AL796" s="36"/>
      <c r="AM796" s="36"/>
      <c r="AN796" s="36"/>
      <c r="AT796" s="36"/>
      <c r="AU796" s="36"/>
      <c r="AV796" s="36"/>
      <c r="BB796" s="36"/>
      <c r="BC796" s="36"/>
      <c r="BD796" s="36"/>
      <c r="BJ796" s="36"/>
      <c r="BK796" s="36"/>
      <c r="BL796" s="36"/>
      <c r="BR796" s="36"/>
      <c r="BS796" s="36"/>
      <c r="BT796" s="36"/>
      <c r="BZ796" s="36"/>
      <c r="CA796" s="36"/>
      <c r="CB796" s="36"/>
      <c r="CH796" s="36"/>
      <c r="CI796" s="36"/>
      <c r="CJ796" s="36"/>
      <c r="CP796" s="36"/>
      <c r="CQ796" s="36"/>
      <c r="CR796" s="36"/>
      <c r="CX796" s="36"/>
      <c r="CY796" s="36"/>
      <c r="CZ796" s="36"/>
      <c r="DF796" s="36">
        <v>1.39E-9</v>
      </c>
      <c r="DG796" s="36">
        <v>5.3354118119900003</v>
      </c>
      <c r="DH796" s="36">
        <v>6151.5511419572003</v>
      </c>
      <c r="DI796" s="30">
        <f t="shared" si="344"/>
        <v>-1.2211843146276604E-9</v>
      </c>
      <c r="DJ796" s="30">
        <f t="shared" si="345"/>
        <v>-1.2210500327272235E-9</v>
      </c>
      <c r="DK796" s="30">
        <f t="shared" si="346"/>
        <v>-1.2210500384389357E-9</v>
      </c>
      <c r="DL796" s="30">
        <f t="shared" si="347"/>
        <v>-1.2210500384386949E-9</v>
      </c>
      <c r="DN796" s="36"/>
      <c r="DO796" s="36"/>
      <c r="DP796" s="36"/>
      <c r="DV796" s="36"/>
      <c r="DW796" s="36"/>
      <c r="DX796" s="36"/>
      <c r="ED796" s="36"/>
      <c r="EE796" s="36"/>
      <c r="EF796" s="36"/>
      <c r="EL796" s="36"/>
      <c r="EM796" s="36"/>
      <c r="EN796" s="36"/>
      <c r="ET796" s="36"/>
      <c r="EU796" s="36"/>
      <c r="EV796" s="36"/>
    </row>
    <row r="797" spans="14:152" s="30" customFormat="1" ht="12.75">
      <c r="N797" s="36">
        <v>1.7100000000000001E-9</v>
      </c>
      <c r="O797" s="36">
        <v>5.8218979869499998</v>
      </c>
      <c r="P797" s="36">
        <v>23937.856389740999</v>
      </c>
      <c r="Q797" s="30">
        <f t="shared" si="340"/>
        <v>5.5606809526604364E-10</v>
      </c>
      <c r="R797" s="30">
        <f t="shared" si="341"/>
        <v>5.5479547903267732E-10</v>
      </c>
      <c r="S797" s="30">
        <f t="shared" si="342"/>
        <v>5.5479553316098254E-10</v>
      </c>
      <c r="T797" s="30">
        <f t="shared" si="343"/>
        <v>5.5479553315872992E-10</v>
      </c>
      <c r="V797" s="36"/>
      <c r="W797" s="36"/>
      <c r="X797" s="36"/>
      <c r="AD797" s="36"/>
      <c r="AE797" s="36"/>
      <c r="AF797" s="36"/>
      <c r="AL797" s="36"/>
      <c r="AM797" s="36"/>
      <c r="AN797" s="36"/>
      <c r="AT797" s="36"/>
      <c r="AU797" s="36"/>
      <c r="AV797" s="36"/>
      <c r="BB797" s="36"/>
      <c r="BC797" s="36"/>
      <c r="BD797" s="36"/>
      <c r="BJ797" s="36"/>
      <c r="BK797" s="36"/>
      <c r="BL797" s="36"/>
      <c r="BR797" s="36"/>
      <c r="BS797" s="36"/>
      <c r="BT797" s="36"/>
      <c r="BZ797" s="36"/>
      <c r="CA797" s="36"/>
      <c r="CB797" s="36"/>
      <c r="CH797" s="36"/>
      <c r="CI797" s="36"/>
      <c r="CJ797" s="36"/>
      <c r="CP797" s="36"/>
      <c r="CQ797" s="36"/>
      <c r="CR797" s="36"/>
      <c r="CX797" s="36"/>
      <c r="CY797" s="36"/>
      <c r="CZ797" s="36"/>
      <c r="DF797" s="36">
        <v>1.43E-9</v>
      </c>
      <c r="DG797" s="36">
        <v>1.0406060378399999</v>
      </c>
      <c r="DH797" s="36">
        <v>3351.6581269636999</v>
      </c>
      <c r="DI797" s="30">
        <f t="shared" si="344"/>
        <v>3.733535924805358E-10</v>
      </c>
      <c r="DJ797" s="30">
        <f t="shared" si="345"/>
        <v>3.735056771543203E-10</v>
      </c>
      <c r="DK797" s="30">
        <f t="shared" si="346"/>
        <v>3.7350567068665863E-10</v>
      </c>
      <c r="DL797" s="30">
        <f t="shared" si="347"/>
        <v>3.7350567068692835E-10</v>
      </c>
      <c r="DN797" s="36"/>
      <c r="DO797" s="36"/>
      <c r="DP797" s="36"/>
      <c r="DV797" s="36"/>
      <c r="DW797" s="36"/>
      <c r="DX797" s="36"/>
      <c r="ED797" s="36"/>
      <c r="EE797" s="36"/>
      <c r="EF797" s="36"/>
      <c r="EL797" s="36"/>
      <c r="EM797" s="36"/>
      <c r="EN797" s="36"/>
      <c r="ET797" s="36"/>
      <c r="EU797" s="36"/>
      <c r="EV797" s="36"/>
    </row>
    <row r="798" spans="14:152" s="30" customFormat="1" ht="12.75">
      <c r="N798" s="36">
        <v>1.8199999999999999E-9</v>
      </c>
      <c r="O798" s="36">
        <v>2.5714618984499999</v>
      </c>
      <c r="P798" s="36">
        <v>418.50432280699999</v>
      </c>
      <c r="Q798" s="30">
        <f t="shared" si="340"/>
        <v>1.7629540201302763E-9</v>
      </c>
      <c r="R798" s="30">
        <f t="shared" si="341"/>
        <v>1.7629602395284559E-9</v>
      </c>
      <c r="S798" s="30">
        <f t="shared" si="342"/>
        <v>1.7629602392639686E-9</v>
      </c>
      <c r="T798" s="30">
        <f t="shared" si="343"/>
        <v>1.76296023926398E-9</v>
      </c>
      <c r="V798" s="36"/>
      <c r="W798" s="36"/>
      <c r="X798" s="36"/>
      <c r="AD798" s="36"/>
      <c r="AE798" s="36"/>
      <c r="AF798" s="36"/>
      <c r="AL798" s="36"/>
      <c r="AM798" s="36"/>
      <c r="AN798" s="36"/>
      <c r="AT798" s="36"/>
      <c r="AU798" s="36"/>
      <c r="AV798" s="36"/>
      <c r="BB798" s="36"/>
      <c r="BC798" s="36"/>
      <c r="BD798" s="36"/>
      <c r="BJ798" s="36"/>
      <c r="BK798" s="36"/>
      <c r="BL798" s="36"/>
      <c r="BR798" s="36"/>
      <c r="BS798" s="36"/>
      <c r="BT798" s="36"/>
      <c r="BZ798" s="36"/>
      <c r="CA798" s="36"/>
      <c r="CB798" s="36"/>
      <c r="CH798" s="36"/>
      <c r="CI798" s="36"/>
      <c r="CJ798" s="36"/>
      <c r="CP798" s="36"/>
      <c r="CQ798" s="36"/>
      <c r="CR798" s="36"/>
      <c r="CX798" s="36"/>
      <c r="CY798" s="36"/>
      <c r="CZ798" s="36"/>
      <c r="DF798" s="36">
        <v>1.38E-9</v>
      </c>
      <c r="DG798" s="36">
        <v>1.96009952022</v>
      </c>
      <c r="DH798" s="36">
        <v>2014.6234547888</v>
      </c>
      <c r="DI798" s="30">
        <f t="shared" si="344"/>
        <v>-1.3483301869965532E-9</v>
      </c>
      <c r="DJ798" s="30">
        <f t="shared" si="345"/>
        <v>-1.3483496507258006E-9</v>
      </c>
      <c r="DK798" s="30">
        <f t="shared" si="346"/>
        <v>-1.3483496498981855E-9</v>
      </c>
      <c r="DL798" s="30">
        <f t="shared" si="347"/>
        <v>-1.3483496498982207E-9</v>
      </c>
      <c r="DN798" s="36"/>
      <c r="DO798" s="36"/>
      <c r="DP798" s="36"/>
      <c r="DV798" s="36"/>
      <c r="DW798" s="36"/>
      <c r="DX798" s="36"/>
      <c r="ED798" s="36"/>
      <c r="EE798" s="36"/>
      <c r="EF798" s="36"/>
      <c r="EL798" s="36"/>
      <c r="EM798" s="36"/>
      <c r="EN798" s="36"/>
      <c r="ET798" s="36"/>
      <c r="EU798" s="36"/>
      <c r="EV798" s="36"/>
    </row>
    <row r="799" spans="14:152" s="30" customFormat="1" ht="12.75">
      <c r="N799" s="36">
        <v>1.68E-9</v>
      </c>
      <c r="O799" s="36">
        <v>5.1313161955200002</v>
      </c>
      <c r="P799" s="36">
        <v>21393.541969857601</v>
      </c>
      <c r="Q799" s="30">
        <f t="shared" si="340"/>
        <v>1.5542280764657191E-9</v>
      </c>
      <c r="R799" s="30">
        <f t="shared" si="341"/>
        <v>1.5537791670335182E-9</v>
      </c>
      <c r="S799" s="30">
        <f t="shared" si="342"/>
        <v>1.5537791861407904E-9</v>
      </c>
      <c r="T799" s="30">
        <f t="shared" si="343"/>
        <v>1.5537791861399822E-9</v>
      </c>
      <c r="V799" s="36"/>
      <c r="W799" s="36"/>
      <c r="X799" s="36"/>
      <c r="AD799" s="36"/>
      <c r="AE799" s="36"/>
      <c r="AF799" s="36"/>
      <c r="AL799" s="36"/>
      <c r="AM799" s="36"/>
      <c r="AN799" s="36"/>
      <c r="AT799" s="36"/>
      <c r="AU799" s="36"/>
      <c r="AV799" s="36"/>
      <c r="BB799" s="36"/>
      <c r="BC799" s="36"/>
      <c r="BD799" s="36"/>
      <c r="BJ799" s="36"/>
      <c r="BK799" s="36"/>
      <c r="BL799" s="36"/>
      <c r="BR799" s="36"/>
      <c r="BS799" s="36"/>
      <c r="BT799" s="36"/>
      <c r="BZ799" s="36"/>
      <c r="CA799" s="36"/>
      <c r="CB799" s="36"/>
      <c r="CH799" s="36"/>
      <c r="CI799" s="36"/>
      <c r="CJ799" s="36"/>
      <c r="CP799" s="36"/>
      <c r="CQ799" s="36"/>
      <c r="CR799" s="36"/>
      <c r="CX799" s="36"/>
      <c r="CY799" s="36"/>
      <c r="CZ799" s="36"/>
      <c r="DF799" s="36">
        <v>1.27E-9</v>
      </c>
      <c r="DG799" s="36">
        <v>2.12310260285</v>
      </c>
      <c r="DH799" s="36">
        <v>2917.5373541728</v>
      </c>
      <c r="DI799" s="30">
        <f t="shared" si="344"/>
        <v>1.0626443575870952E-10</v>
      </c>
      <c r="DJ799" s="30">
        <f t="shared" si="345"/>
        <v>1.0614306244930589E-10</v>
      </c>
      <c r="DK799" s="30">
        <f t="shared" si="346"/>
        <v>1.0614306761101047E-10</v>
      </c>
      <c r="DL799" s="30">
        <f t="shared" si="347"/>
        <v>1.0614306761079015E-10</v>
      </c>
      <c r="DN799" s="36"/>
      <c r="DO799" s="36"/>
      <c r="DP799" s="36"/>
      <c r="DV799" s="36"/>
      <c r="DW799" s="36"/>
      <c r="DX799" s="36"/>
      <c r="ED799" s="36"/>
      <c r="EE799" s="36"/>
      <c r="EF799" s="36"/>
      <c r="EL799" s="36"/>
      <c r="EM799" s="36"/>
      <c r="EN799" s="36"/>
      <c r="ET799" s="36"/>
      <c r="EU799" s="36"/>
      <c r="EV799" s="36"/>
    </row>
    <row r="800" spans="14:152" s="30" customFormat="1" ht="12.75">
      <c r="N800" s="36">
        <v>1.8300000000000001E-9</v>
      </c>
      <c r="O800" s="36">
        <v>4.9316196205000002</v>
      </c>
      <c r="P800" s="36">
        <v>9468.2678772569998</v>
      </c>
      <c r="Q800" s="30">
        <f t="shared" si="340"/>
        <v>-1.6541388302464334E-9</v>
      </c>
      <c r="R800" s="30">
        <f t="shared" si="341"/>
        <v>-1.6538951204679913E-9</v>
      </c>
      <c r="S800" s="30">
        <f t="shared" si="342"/>
        <v>-1.6538951308357286E-9</v>
      </c>
      <c r="T800" s="30">
        <f t="shared" si="343"/>
        <v>-1.6538951308352947E-9</v>
      </c>
      <c r="V800" s="36"/>
      <c r="W800" s="36"/>
      <c r="X800" s="36"/>
      <c r="AD800" s="36"/>
      <c r="AE800" s="36"/>
      <c r="AF800" s="36"/>
      <c r="AL800" s="36"/>
      <c r="AM800" s="36"/>
      <c r="AN800" s="36"/>
      <c r="AT800" s="36"/>
      <c r="AU800" s="36"/>
      <c r="AV800" s="36"/>
      <c r="BB800" s="36"/>
      <c r="BC800" s="36"/>
      <c r="BD800" s="36"/>
      <c r="BJ800" s="36"/>
      <c r="BK800" s="36"/>
      <c r="BL800" s="36"/>
      <c r="BR800" s="36"/>
      <c r="BS800" s="36"/>
      <c r="BT800" s="36"/>
      <c r="BZ800" s="36"/>
      <c r="CA800" s="36"/>
      <c r="CB800" s="36"/>
      <c r="CH800" s="36"/>
      <c r="CI800" s="36"/>
      <c r="CJ800" s="36"/>
      <c r="CP800" s="36"/>
      <c r="CQ800" s="36"/>
      <c r="CR800" s="36"/>
      <c r="CX800" s="36"/>
      <c r="CY800" s="36"/>
      <c r="CZ800" s="36"/>
      <c r="DF800" s="36">
        <v>1.4200000000000001E-9</v>
      </c>
      <c r="DG800" s="36">
        <v>0.29094317859000002</v>
      </c>
      <c r="DH800" s="36">
        <v>3212.6608936652001</v>
      </c>
      <c r="DI800" s="30">
        <f t="shared" si="344"/>
        <v>3.4185334675732952E-10</v>
      </c>
      <c r="DJ800" s="30">
        <f t="shared" si="345"/>
        <v>3.4199889598956014E-10</v>
      </c>
      <c r="DK800" s="30">
        <f t="shared" si="346"/>
        <v>3.4199888979981725E-10</v>
      </c>
      <c r="DL800" s="30">
        <f t="shared" si="347"/>
        <v>3.4199888980008169E-10</v>
      </c>
      <c r="DN800" s="36"/>
      <c r="DO800" s="36"/>
      <c r="DP800" s="36"/>
      <c r="DV800" s="36"/>
      <c r="DW800" s="36"/>
      <c r="DX800" s="36"/>
      <c r="ED800" s="36"/>
      <c r="EE800" s="36"/>
      <c r="EF800" s="36"/>
      <c r="EL800" s="36"/>
      <c r="EM800" s="36"/>
      <c r="EN800" s="36"/>
      <c r="ET800" s="36"/>
      <c r="EU800" s="36"/>
      <c r="EV800" s="36"/>
    </row>
    <row r="801" spans="14:152" s="30" customFormat="1" ht="12.75">
      <c r="N801" s="36">
        <v>1.67E-9</v>
      </c>
      <c r="O801" s="36">
        <v>1.4809140065399999</v>
      </c>
      <c r="P801" s="36">
        <v>2619.4731954936001</v>
      </c>
      <c r="Q801" s="30">
        <f t="shared" si="340"/>
        <v>1.4839135436872644E-9</v>
      </c>
      <c r="R801" s="30">
        <f t="shared" si="341"/>
        <v>1.4838475717294156E-9</v>
      </c>
      <c r="S801" s="30">
        <f t="shared" si="342"/>
        <v>1.4838475745352629E-9</v>
      </c>
      <c r="T801" s="30">
        <f t="shared" si="343"/>
        <v>1.4838475745351432E-9</v>
      </c>
      <c r="V801" s="36"/>
      <c r="W801" s="36"/>
      <c r="X801" s="36"/>
      <c r="AD801" s="36"/>
      <c r="AE801" s="36"/>
      <c r="AF801" s="36"/>
      <c r="AL801" s="36"/>
      <c r="AM801" s="36"/>
      <c r="AN801" s="36"/>
      <c r="AT801" s="36"/>
      <c r="AU801" s="36"/>
      <c r="AV801" s="36"/>
      <c r="BB801" s="36"/>
      <c r="BC801" s="36"/>
      <c r="BD801" s="36"/>
      <c r="BJ801" s="36"/>
      <c r="BK801" s="36"/>
      <c r="BL801" s="36"/>
      <c r="BR801" s="36"/>
      <c r="BS801" s="36"/>
      <c r="BT801" s="36"/>
      <c r="BZ801" s="36"/>
      <c r="CA801" s="36"/>
      <c r="CB801" s="36"/>
      <c r="CH801" s="36"/>
      <c r="CI801" s="36"/>
      <c r="CJ801" s="36"/>
      <c r="CP801" s="36"/>
      <c r="CQ801" s="36"/>
      <c r="CR801" s="36"/>
      <c r="CX801" s="36"/>
      <c r="CY801" s="36"/>
      <c r="CZ801" s="36"/>
      <c r="DF801" s="36">
        <v>1.2799999999999999E-9</v>
      </c>
      <c r="DG801" s="36">
        <v>0.49974456439999998</v>
      </c>
      <c r="DH801" s="36">
        <v>10264.5658840734</v>
      </c>
      <c r="DI801" s="30">
        <f t="shared" si="344"/>
        <v>1.2682193669613761E-9</v>
      </c>
      <c r="DJ801" s="30">
        <f t="shared" si="345"/>
        <v>1.2682777563037011E-9</v>
      </c>
      <c r="DK801" s="30">
        <f t="shared" si="346"/>
        <v>1.2682777538236275E-9</v>
      </c>
      <c r="DL801" s="30">
        <f t="shared" si="347"/>
        <v>1.2682777538237319E-9</v>
      </c>
      <c r="DN801" s="36"/>
      <c r="DO801" s="36"/>
      <c r="DP801" s="36"/>
      <c r="DV801" s="36"/>
      <c r="DW801" s="36"/>
      <c r="DX801" s="36"/>
      <c r="ED801" s="36"/>
      <c r="EE801" s="36"/>
      <c r="EF801" s="36"/>
      <c r="EL801" s="36"/>
      <c r="EM801" s="36"/>
      <c r="EN801" s="36"/>
      <c r="ET801" s="36"/>
      <c r="EU801" s="36"/>
      <c r="EV801" s="36"/>
    </row>
    <row r="802" spans="14:152" s="30" customFormat="1" ht="12.75">
      <c r="N802" s="36">
        <v>1.69E-9</v>
      </c>
      <c r="O802" s="36">
        <v>5.1243703112499999</v>
      </c>
      <c r="P802" s="36">
        <v>3223.2925584795998</v>
      </c>
      <c r="Q802" s="30">
        <f t="shared" si="340"/>
        <v>1.66238029776717E-9</v>
      </c>
      <c r="R802" s="30">
        <f t="shared" si="341"/>
        <v>1.6623480471178446E-9</v>
      </c>
      <c r="S802" s="30">
        <f t="shared" si="342"/>
        <v>1.662348048489776E-9</v>
      </c>
      <c r="T802" s="30">
        <f t="shared" si="343"/>
        <v>1.6623480484897185E-9</v>
      </c>
      <c r="V802" s="36"/>
      <c r="W802" s="36"/>
      <c r="X802" s="36"/>
      <c r="AD802" s="36"/>
      <c r="AE802" s="36"/>
      <c r="AF802" s="36"/>
      <c r="AL802" s="36"/>
      <c r="AM802" s="36"/>
      <c r="AN802" s="36"/>
      <c r="AT802" s="36"/>
      <c r="AU802" s="36"/>
      <c r="AV802" s="36"/>
      <c r="BB802" s="36"/>
      <c r="BC802" s="36"/>
      <c r="BD802" s="36"/>
      <c r="BJ802" s="36"/>
      <c r="BK802" s="36"/>
      <c r="BL802" s="36"/>
      <c r="BR802" s="36"/>
      <c r="BS802" s="36"/>
      <c r="BT802" s="36"/>
      <c r="BZ802" s="36"/>
      <c r="CA802" s="36"/>
      <c r="CB802" s="36"/>
      <c r="CH802" s="36"/>
      <c r="CI802" s="36"/>
      <c r="CJ802" s="36"/>
      <c r="CP802" s="36"/>
      <c r="CQ802" s="36"/>
      <c r="CR802" s="36"/>
      <c r="CX802" s="36"/>
      <c r="CY802" s="36"/>
      <c r="CZ802" s="36"/>
      <c r="DF802" s="36">
        <v>1.25E-9</v>
      </c>
      <c r="DG802" s="36">
        <v>1.6254881032299999</v>
      </c>
      <c r="DH802" s="36">
        <v>10191.417463232399</v>
      </c>
      <c r="DI802" s="30">
        <f t="shared" si="344"/>
        <v>-1.2019092978305483E-10</v>
      </c>
      <c r="DJ802" s="30">
        <f t="shared" si="345"/>
        <v>-1.1977409725054047E-10</v>
      </c>
      <c r="DK802" s="30">
        <f t="shared" si="346"/>
        <v>-1.1977411497760431E-10</v>
      </c>
      <c r="DL802" s="30">
        <f t="shared" si="347"/>
        <v>-1.1977411497686166E-10</v>
      </c>
      <c r="DN802" s="36"/>
      <c r="DO802" s="36"/>
      <c r="DP802" s="36"/>
      <c r="DV802" s="36"/>
      <c r="DW802" s="36"/>
      <c r="DX802" s="36"/>
      <c r="ED802" s="36"/>
      <c r="EE802" s="36"/>
      <c r="EF802" s="36"/>
      <c r="EL802" s="36"/>
      <c r="EM802" s="36"/>
      <c r="EN802" s="36"/>
      <c r="ET802" s="36"/>
      <c r="EU802" s="36"/>
      <c r="EV802" s="36"/>
    </row>
    <row r="803" spans="14:152" s="30" customFormat="1" ht="12.75">
      <c r="N803" s="36">
        <v>1.8800000000000001E-9</v>
      </c>
      <c r="O803" s="36">
        <v>3.4182391437600002</v>
      </c>
      <c r="P803" s="36">
        <v>5032.7780962021998</v>
      </c>
      <c r="Q803" s="30">
        <f t="shared" si="340"/>
        <v>1.5007521962503978E-9</v>
      </c>
      <c r="R803" s="30">
        <f t="shared" si="341"/>
        <v>1.5009395038050652E-9</v>
      </c>
      <c r="S803" s="30">
        <f t="shared" si="342"/>
        <v>1.5009394958402444E-9</v>
      </c>
      <c r="T803" s="30">
        <f t="shared" si="343"/>
        <v>1.5009394958405823E-9</v>
      </c>
      <c r="V803" s="36"/>
      <c r="W803" s="36"/>
      <c r="X803" s="36"/>
      <c r="AD803" s="36"/>
      <c r="AE803" s="36"/>
      <c r="AF803" s="36"/>
      <c r="AL803" s="36"/>
      <c r="AM803" s="36"/>
      <c r="AN803" s="36"/>
      <c r="AT803" s="36"/>
      <c r="AU803" s="36"/>
      <c r="AV803" s="36"/>
      <c r="BB803" s="36"/>
      <c r="BC803" s="36"/>
      <c r="BD803" s="36"/>
      <c r="BJ803" s="36"/>
      <c r="BK803" s="36"/>
      <c r="BL803" s="36"/>
      <c r="BR803" s="36"/>
      <c r="BS803" s="36"/>
      <c r="BT803" s="36"/>
      <c r="BZ803" s="36"/>
      <c r="CA803" s="36"/>
      <c r="CB803" s="36"/>
      <c r="CH803" s="36"/>
      <c r="CI803" s="36"/>
      <c r="CJ803" s="36"/>
      <c r="CP803" s="36"/>
      <c r="CQ803" s="36"/>
      <c r="CR803" s="36"/>
      <c r="CX803" s="36"/>
      <c r="CY803" s="36"/>
      <c r="CZ803" s="36"/>
      <c r="DF803" s="36">
        <v>1.2799999999999999E-9</v>
      </c>
      <c r="DG803" s="36">
        <v>3.5535898529100001</v>
      </c>
      <c r="DH803" s="36">
        <v>3223.2925584795998</v>
      </c>
      <c r="DI803" s="30">
        <f t="shared" si="344"/>
        <v>-2.3044736645198713E-10</v>
      </c>
      <c r="DJ803" s="30">
        <f t="shared" si="345"/>
        <v>-2.3058077306142392E-10</v>
      </c>
      <c r="DK803" s="30">
        <f t="shared" si="346"/>
        <v>-2.3058076738805072E-10</v>
      </c>
      <c r="DL803" s="30">
        <f t="shared" si="347"/>
        <v>-2.3058076738828779E-10</v>
      </c>
      <c r="DN803" s="36"/>
      <c r="DO803" s="36"/>
      <c r="DP803" s="36"/>
      <c r="DV803" s="36"/>
      <c r="DW803" s="36"/>
      <c r="DX803" s="36"/>
      <c r="ED803" s="36"/>
      <c r="EE803" s="36"/>
      <c r="EF803" s="36"/>
      <c r="EL803" s="36"/>
      <c r="EM803" s="36"/>
      <c r="EN803" s="36"/>
      <c r="ET803" s="36"/>
      <c r="EU803" s="36"/>
      <c r="EV803" s="36"/>
    </row>
    <row r="804" spans="14:152" s="30" customFormat="1" ht="12.75">
      <c r="N804" s="36">
        <v>1.81E-9</v>
      </c>
      <c r="O804" s="36">
        <v>0.50010974121999996</v>
      </c>
      <c r="P804" s="36">
        <v>2125.8774073792001</v>
      </c>
      <c r="Q804" s="30">
        <f t="shared" si="340"/>
        <v>5.199984847124825E-10</v>
      </c>
      <c r="R804" s="30">
        <f t="shared" si="341"/>
        <v>5.2011963752978424E-10</v>
      </c>
      <c r="S804" s="30">
        <f t="shared" si="342"/>
        <v>5.2011963237753046E-10</v>
      </c>
      <c r="T804" s="30">
        <f t="shared" si="343"/>
        <v>5.2011963237774604E-10</v>
      </c>
      <c r="V804" s="36"/>
      <c r="W804" s="36"/>
      <c r="X804" s="36"/>
      <c r="AD804" s="36"/>
      <c r="AE804" s="36"/>
      <c r="AF804" s="36"/>
      <c r="AL804" s="36"/>
      <c r="AM804" s="36"/>
      <c r="AN804" s="36"/>
      <c r="AT804" s="36"/>
      <c r="AU804" s="36"/>
      <c r="AV804" s="36"/>
      <c r="BB804" s="36"/>
      <c r="BC804" s="36"/>
      <c r="BD804" s="36"/>
      <c r="BJ804" s="36"/>
      <c r="BK804" s="36"/>
      <c r="BL804" s="36"/>
      <c r="BR804" s="36"/>
      <c r="BS804" s="36"/>
      <c r="BT804" s="36"/>
      <c r="BZ804" s="36"/>
      <c r="CA804" s="36"/>
      <c r="CB804" s="36"/>
      <c r="CH804" s="36"/>
      <c r="CI804" s="36"/>
      <c r="CJ804" s="36"/>
      <c r="CP804" s="36"/>
      <c r="CQ804" s="36"/>
      <c r="CR804" s="36"/>
      <c r="CX804" s="36"/>
      <c r="CY804" s="36"/>
      <c r="CZ804" s="36"/>
      <c r="DF804" s="36">
        <v>1.3999999999999999E-9</v>
      </c>
      <c r="DG804" s="36">
        <v>5.87379732521</v>
      </c>
      <c r="DH804" s="36">
        <v>6382.0984591304004</v>
      </c>
      <c r="DI804" s="30">
        <f t="shared" si="344"/>
        <v>-4.5752146848870966E-10</v>
      </c>
      <c r="DJ804" s="30">
        <f t="shared" si="345"/>
        <v>-4.5724387528654747E-10</v>
      </c>
      <c r="DK804" s="30">
        <f t="shared" si="346"/>
        <v>-4.5724388709228036E-10</v>
      </c>
      <c r="DL804" s="30">
        <f t="shared" si="347"/>
        <v>-4.5724388709178204E-10</v>
      </c>
      <c r="DN804" s="36"/>
      <c r="DO804" s="36"/>
      <c r="DP804" s="36"/>
      <c r="DV804" s="36"/>
      <c r="DW804" s="36"/>
      <c r="DX804" s="36"/>
      <c r="ED804" s="36"/>
      <c r="EE804" s="36"/>
      <c r="EF804" s="36"/>
      <c r="EL804" s="36"/>
      <c r="EM804" s="36"/>
      <c r="EN804" s="36"/>
      <c r="ET804" s="36"/>
      <c r="EU804" s="36"/>
      <c r="EV804" s="36"/>
    </row>
    <row r="805" spans="14:152" s="30" customFormat="1" ht="12.75">
      <c r="N805" s="36">
        <v>1.6399999999999999E-9</v>
      </c>
      <c r="O805" s="36">
        <v>1.7107713070199999</v>
      </c>
      <c r="P805" s="36">
        <v>15849.865751747</v>
      </c>
      <c r="Q805" s="30">
        <f t="shared" si="340"/>
        <v>-3.6402647923283612E-10</v>
      </c>
      <c r="R805" s="30">
        <f t="shared" si="341"/>
        <v>-3.631932762706576E-10</v>
      </c>
      <c r="S805" s="30">
        <f t="shared" si="342"/>
        <v>-3.6319331170667593E-10</v>
      </c>
      <c r="T805" s="30">
        <f t="shared" si="343"/>
        <v>-3.6319331170517594E-10</v>
      </c>
      <c r="V805" s="36"/>
      <c r="W805" s="36"/>
      <c r="X805" s="36"/>
      <c r="AD805" s="36"/>
      <c r="AE805" s="36"/>
      <c r="AF805" s="36"/>
      <c r="AL805" s="36"/>
      <c r="AM805" s="36"/>
      <c r="AN805" s="36"/>
      <c r="AT805" s="36"/>
      <c r="AU805" s="36"/>
      <c r="AV805" s="36"/>
      <c r="BB805" s="36"/>
      <c r="BC805" s="36"/>
      <c r="BD805" s="36"/>
      <c r="BJ805" s="36"/>
      <c r="BK805" s="36"/>
      <c r="BL805" s="36"/>
      <c r="BR805" s="36"/>
      <c r="BS805" s="36"/>
      <c r="BT805" s="36"/>
      <c r="BZ805" s="36"/>
      <c r="CA805" s="36"/>
      <c r="CB805" s="36"/>
      <c r="CH805" s="36"/>
      <c r="CI805" s="36"/>
      <c r="CJ805" s="36"/>
      <c r="CP805" s="36"/>
      <c r="CQ805" s="36"/>
      <c r="CR805" s="36"/>
      <c r="CX805" s="36"/>
      <c r="CY805" s="36"/>
      <c r="CZ805" s="36"/>
      <c r="DF805" s="36">
        <v>1.2900000000000001E-9</v>
      </c>
      <c r="DG805" s="36">
        <v>2.9042860688199998</v>
      </c>
      <c r="DH805" s="36">
        <v>6812.766815086</v>
      </c>
      <c r="DI805" s="30">
        <f t="shared" si="344"/>
        <v>-1.2276900555259842E-9</v>
      </c>
      <c r="DJ805" s="30">
        <f t="shared" si="345"/>
        <v>-1.2276013233836324E-9</v>
      </c>
      <c r="DK805" s="30">
        <f t="shared" si="346"/>
        <v>-1.2276013271584844E-9</v>
      </c>
      <c r="DL805" s="30">
        <f t="shared" si="347"/>
        <v>-1.2276013271583239E-9</v>
      </c>
      <c r="DN805" s="36"/>
      <c r="DO805" s="36"/>
      <c r="DP805" s="36"/>
      <c r="DV805" s="36"/>
      <c r="DW805" s="36"/>
      <c r="DX805" s="36"/>
      <c r="ED805" s="36"/>
      <c r="EE805" s="36"/>
      <c r="EF805" s="36"/>
      <c r="EL805" s="36"/>
      <c r="EM805" s="36"/>
      <c r="EN805" s="36"/>
      <c r="ET805" s="36"/>
      <c r="EU805" s="36"/>
      <c r="EV805" s="36"/>
    </row>
    <row r="806" spans="14:152" s="30" customFormat="1" ht="12.75">
      <c r="N806" s="36">
        <v>2.0200000000000001E-9</v>
      </c>
      <c r="O806" s="36">
        <v>6.2108592259300002</v>
      </c>
      <c r="P806" s="36">
        <v>3909.4343007272</v>
      </c>
      <c r="Q806" s="30">
        <f t="shared" si="340"/>
        <v>-1.9608094897939758E-9</v>
      </c>
      <c r="R806" s="30">
        <f t="shared" si="341"/>
        <v>-1.9608718546380495E-9</v>
      </c>
      <c r="S806" s="30">
        <f t="shared" si="342"/>
        <v>-1.9608718519865266E-9</v>
      </c>
      <c r="T806" s="30">
        <f t="shared" si="343"/>
        <v>-1.9608718519866387E-9</v>
      </c>
      <c r="V806" s="36"/>
      <c r="W806" s="36"/>
      <c r="X806" s="36"/>
      <c r="AD806" s="36"/>
      <c r="AE806" s="36"/>
      <c r="AF806" s="36"/>
      <c r="AL806" s="36"/>
      <c r="AM806" s="36"/>
      <c r="AN806" s="36"/>
      <c r="AT806" s="36"/>
      <c r="AU806" s="36"/>
      <c r="AV806" s="36"/>
      <c r="BB806" s="36"/>
      <c r="BC806" s="36"/>
      <c r="BD806" s="36"/>
      <c r="BJ806" s="36"/>
      <c r="BK806" s="36"/>
      <c r="BL806" s="36"/>
      <c r="BR806" s="36"/>
      <c r="BS806" s="36"/>
      <c r="BT806" s="36"/>
      <c r="BZ806" s="36"/>
      <c r="CA806" s="36"/>
      <c r="CB806" s="36"/>
      <c r="CH806" s="36"/>
      <c r="CI806" s="36"/>
      <c r="CJ806" s="36"/>
      <c r="CP806" s="36"/>
      <c r="CQ806" s="36"/>
      <c r="CR806" s="36"/>
      <c r="CX806" s="36"/>
      <c r="CY806" s="36"/>
      <c r="CZ806" s="36"/>
      <c r="DF806" s="36">
        <v>1.27E-9</v>
      </c>
      <c r="DG806" s="36">
        <v>4.0310139950700004</v>
      </c>
      <c r="DH806" s="36">
        <v>10448.435470975401</v>
      </c>
      <c r="DI806" s="30">
        <f t="shared" si="344"/>
        <v>-1.1181485316063415E-9</v>
      </c>
      <c r="DJ806" s="30">
        <f t="shared" si="345"/>
        <v>-1.1179416333624832E-9</v>
      </c>
      <c r="DK806" s="30">
        <f t="shared" si="346"/>
        <v>-1.1179416421641181E-9</v>
      </c>
      <c r="DL806" s="30">
        <f t="shared" si="347"/>
        <v>-1.11794164216375E-9</v>
      </c>
      <c r="DN806" s="36"/>
      <c r="DO806" s="36"/>
      <c r="DP806" s="36"/>
      <c r="DV806" s="36"/>
      <c r="DW806" s="36"/>
      <c r="DX806" s="36"/>
      <c r="ED806" s="36"/>
      <c r="EE806" s="36"/>
      <c r="EF806" s="36"/>
      <c r="EL806" s="36"/>
      <c r="EM806" s="36"/>
      <c r="EN806" s="36"/>
      <c r="ET806" s="36"/>
      <c r="EU806" s="36"/>
      <c r="EV806" s="36"/>
    </row>
    <row r="807" spans="14:152" s="30" customFormat="1" ht="12.75">
      <c r="N807" s="36">
        <v>1.7100000000000001E-9</v>
      </c>
      <c r="O807" s="36">
        <v>5.8615819460200003</v>
      </c>
      <c r="P807" s="36">
        <v>625.62513619720005</v>
      </c>
      <c r="Q807" s="30">
        <f t="shared" si="340"/>
        <v>-1.252545111944412E-9</v>
      </c>
      <c r="R807" s="30">
        <f t="shared" si="341"/>
        <v>-1.2525211703791721E-9</v>
      </c>
      <c r="S807" s="30">
        <f t="shared" si="342"/>
        <v>-1.2525211713973545E-9</v>
      </c>
      <c r="T807" s="30">
        <f t="shared" si="343"/>
        <v>-1.2525211713973117E-9</v>
      </c>
      <c r="V807" s="36"/>
      <c r="W807" s="36"/>
      <c r="X807" s="36"/>
      <c r="AD807" s="36"/>
      <c r="AE807" s="36"/>
      <c r="AF807" s="36"/>
      <c r="AL807" s="36"/>
      <c r="AM807" s="36"/>
      <c r="AN807" s="36"/>
      <c r="AT807" s="36"/>
      <c r="AU807" s="36"/>
      <c r="AV807" s="36"/>
      <c r="BB807" s="36"/>
      <c r="BC807" s="36"/>
      <c r="BD807" s="36"/>
      <c r="BJ807" s="36"/>
      <c r="BK807" s="36"/>
      <c r="BL807" s="36"/>
      <c r="BR807" s="36"/>
      <c r="BS807" s="36"/>
      <c r="BT807" s="36"/>
      <c r="BZ807" s="36"/>
      <c r="CA807" s="36"/>
      <c r="CB807" s="36"/>
      <c r="CH807" s="36"/>
      <c r="CI807" s="36"/>
      <c r="CJ807" s="36"/>
      <c r="CP807" s="36"/>
      <c r="CQ807" s="36"/>
      <c r="CR807" s="36"/>
      <c r="CX807" s="36"/>
      <c r="CY807" s="36"/>
      <c r="CZ807" s="36"/>
      <c r="DF807" s="36">
        <v>1.2799999999999999E-9</v>
      </c>
      <c r="DG807" s="36">
        <v>3.2326546899999999</v>
      </c>
      <c r="DH807" s="36">
        <v>4576.6880870227997</v>
      </c>
      <c r="DI807" s="30">
        <f t="shared" si="344"/>
        <v>-1.265246171076313E-9</v>
      </c>
      <c r="DJ807" s="30">
        <f t="shared" si="345"/>
        <v>-1.2652170029351956E-9</v>
      </c>
      <c r="DK807" s="30">
        <f t="shared" si="346"/>
        <v>-1.2652170041762479E-9</v>
      </c>
      <c r="DL807" s="30">
        <f t="shared" si="347"/>
        <v>-1.2652170041761954E-9</v>
      </c>
      <c r="DN807" s="36"/>
      <c r="DO807" s="36"/>
      <c r="DP807" s="36"/>
      <c r="DV807" s="36"/>
      <c r="DW807" s="36"/>
      <c r="DX807" s="36"/>
      <c r="ED807" s="36"/>
      <c r="EE807" s="36"/>
      <c r="EF807" s="36"/>
      <c r="EL807" s="36"/>
      <c r="EM807" s="36"/>
      <c r="EN807" s="36"/>
      <c r="ET807" s="36"/>
      <c r="EU807" s="36"/>
      <c r="EV807" s="36"/>
    </row>
    <row r="808" spans="14:152" s="30" customFormat="1" ht="12.75">
      <c r="N808" s="36">
        <v>1.6500000000000001E-9</v>
      </c>
      <c r="O808" s="36">
        <v>3.8556911822000002</v>
      </c>
      <c r="P808" s="36">
        <v>13207.029307364999</v>
      </c>
      <c r="Q808" s="30">
        <f t="shared" si="340"/>
        <v>1.5959729320043716E-9</v>
      </c>
      <c r="R808" s="30">
        <f t="shared" si="341"/>
        <v>1.5957909747687679E-9</v>
      </c>
      <c r="S808" s="30">
        <f t="shared" si="342"/>
        <v>1.5957909825133254E-9</v>
      </c>
      <c r="T808" s="30">
        <f t="shared" si="343"/>
        <v>1.5957909825129976E-9</v>
      </c>
      <c r="V808" s="36"/>
      <c r="W808" s="36"/>
      <c r="X808" s="36"/>
      <c r="AD808" s="36"/>
      <c r="AE808" s="36"/>
      <c r="AF808" s="36"/>
      <c r="AL808" s="36"/>
      <c r="AM808" s="36"/>
      <c r="AN808" s="36"/>
      <c r="AT808" s="36"/>
      <c r="AU808" s="36"/>
      <c r="AV808" s="36"/>
      <c r="BB808" s="36"/>
      <c r="BC808" s="36"/>
      <c r="BD808" s="36"/>
      <c r="BJ808" s="36"/>
      <c r="BK808" s="36"/>
      <c r="BL808" s="36"/>
      <c r="BR808" s="36"/>
      <c r="BS808" s="36"/>
      <c r="BT808" s="36"/>
      <c r="BZ808" s="36"/>
      <c r="CA808" s="36"/>
      <c r="CB808" s="36"/>
      <c r="CH808" s="36"/>
      <c r="CI808" s="36"/>
      <c r="CJ808" s="36"/>
      <c r="CP808" s="36"/>
      <c r="CQ808" s="36"/>
      <c r="CR808" s="36"/>
      <c r="CX808" s="36"/>
      <c r="CY808" s="36"/>
      <c r="CZ808" s="36"/>
      <c r="DF808" s="36">
        <v>1.2400000000000001E-9</v>
      </c>
      <c r="DG808" s="36">
        <v>2.0228305633099999</v>
      </c>
      <c r="DH808" s="36">
        <v>6724.9437657046001</v>
      </c>
      <c r="DI808" s="30">
        <f t="shared" si="344"/>
        <v>-9.4311799984090931E-10</v>
      </c>
      <c r="DJ808" s="30">
        <f t="shared" si="345"/>
        <v>-9.4294000707692497E-10</v>
      </c>
      <c r="DK808" s="30">
        <f t="shared" si="346"/>
        <v>-9.4294001464746453E-10</v>
      </c>
      <c r="DL808" s="30">
        <f t="shared" si="347"/>
        <v>-9.4294001464714421E-10</v>
      </c>
      <c r="DN808" s="36"/>
      <c r="DO808" s="36"/>
      <c r="DP808" s="36"/>
      <c r="DV808" s="36"/>
      <c r="DW808" s="36"/>
      <c r="DX808" s="36"/>
      <c r="ED808" s="36"/>
      <c r="EE808" s="36"/>
      <c r="EF808" s="36"/>
      <c r="EL808" s="36"/>
      <c r="EM808" s="36"/>
      <c r="EN808" s="36"/>
      <c r="ET808" s="36"/>
      <c r="EU808" s="36"/>
      <c r="EV808" s="36"/>
    </row>
    <row r="809" spans="14:152" s="30" customFormat="1" ht="12.75">
      <c r="N809" s="36">
        <v>1.63E-9</v>
      </c>
      <c r="O809" s="36">
        <v>2.0437336742999999</v>
      </c>
      <c r="P809" s="36">
        <v>3347.2960905739001</v>
      </c>
      <c r="Q809" s="30">
        <f t="shared" si="340"/>
        <v>-1.1266766236489345E-9</v>
      </c>
      <c r="R809" s="30">
        <f t="shared" si="341"/>
        <v>-1.1265470071255603E-9</v>
      </c>
      <c r="S809" s="30">
        <f t="shared" si="342"/>
        <v>-1.126547012638095E-9</v>
      </c>
      <c r="T809" s="30">
        <f t="shared" si="343"/>
        <v>-1.1265470126378648E-9</v>
      </c>
      <c r="V809" s="36"/>
      <c r="W809" s="36"/>
      <c r="X809" s="36"/>
      <c r="AD809" s="36"/>
      <c r="AE809" s="36"/>
      <c r="AF809" s="36"/>
      <c r="AL809" s="36"/>
      <c r="AM809" s="36"/>
      <c r="AN809" s="36"/>
      <c r="AT809" s="36"/>
      <c r="AU809" s="36"/>
      <c r="AV809" s="36"/>
      <c r="BB809" s="36"/>
      <c r="BC809" s="36"/>
      <c r="BD809" s="36"/>
      <c r="BJ809" s="36"/>
      <c r="BK809" s="36"/>
      <c r="BL809" s="36"/>
      <c r="BR809" s="36"/>
      <c r="BS809" s="36"/>
      <c r="BT809" s="36"/>
      <c r="BZ809" s="36"/>
      <c r="CA809" s="36"/>
      <c r="CB809" s="36"/>
      <c r="CH809" s="36"/>
      <c r="CI809" s="36"/>
      <c r="CJ809" s="36"/>
      <c r="CP809" s="36"/>
      <c r="CQ809" s="36"/>
      <c r="CR809" s="36"/>
      <c r="CX809" s="36"/>
      <c r="CY809" s="36"/>
      <c r="CZ809" s="36"/>
      <c r="DF809" s="36">
        <v>1.3399999999999999E-9</v>
      </c>
      <c r="DG809" s="36">
        <v>0.19295362623000001</v>
      </c>
      <c r="DH809" s="36">
        <v>3130.8364496108002</v>
      </c>
      <c r="DI809" s="30">
        <f t="shared" si="344"/>
        <v>-1.5051476769582149E-10</v>
      </c>
      <c r="DJ809" s="30">
        <f t="shared" si="345"/>
        <v>-1.5037773080416795E-10</v>
      </c>
      <c r="DK809" s="30">
        <f t="shared" si="346"/>
        <v>-1.5037773663201473E-10</v>
      </c>
      <c r="DL809" s="30">
        <f t="shared" si="347"/>
        <v>-1.5037773663176872E-10</v>
      </c>
      <c r="DN809" s="36"/>
      <c r="DO809" s="36"/>
      <c r="DP809" s="36"/>
      <c r="DV809" s="36"/>
      <c r="DW809" s="36"/>
      <c r="DX809" s="36"/>
      <c r="ED809" s="36"/>
      <c r="EE809" s="36"/>
      <c r="EF809" s="36"/>
      <c r="EL809" s="36"/>
      <c r="EM809" s="36"/>
      <c r="EN809" s="36"/>
      <c r="ET809" s="36"/>
      <c r="EU809" s="36"/>
      <c r="EV809" s="36"/>
    </row>
    <row r="810" spans="14:152" s="30" customFormat="1" ht="12.75">
      <c r="N810" s="36">
        <v>1.6000000000000001E-9</v>
      </c>
      <c r="O810" s="36">
        <v>2.83784244321</v>
      </c>
      <c r="P810" s="36">
        <v>5888.4499649321997</v>
      </c>
      <c r="Q810" s="30">
        <f t="shared" si="340"/>
        <v>-5.4440709487973648E-11</v>
      </c>
      <c r="R810" s="30">
        <f t="shared" si="341"/>
        <v>-5.4131183028619993E-11</v>
      </c>
      <c r="S810" s="30">
        <f t="shared" si="342"/>
        <v>-5.4131196191995836E-11</v>
      </c>
      <c r="T810" s="30">
        <f t="shared" si="343"/>
        <v>-5.4131196191450452E-11</v>
      </c>
      <c r="V810" s="36"/>
      <c r="W810" s="36"/>
      <c r="X810" s="36"/>
      <c r="AD810" s="36"/>
      <c r="AE810" s="36"/>
      <c r="AF810" s="36"/>
      <c r="AL810" s="36"/>
      <c r="AM810" s="36"/>
      <c r="AN810" s="36"/>
      <c r="AT810" s="36"/>
      <c r="AU810" s="36"/>
      <c r="AV810" s="36"/>
      <c r="BB810" s="36"/>
      <c r="BC810" s="36"/>
      <c r="BD810" s="36"/>
      <c r="BJ810" s="36"/>
      <c r="BK810" s="36"/>
      <c r="BL810" s="36"/>
      <c r="BR810" s="36"/>
      <c r="BS810" s="36"/>
      <c r="BT810" s="36"/>
      <c r="BZ810" s="36"/>
      <c r="CA810" s="36"/>
      <c r="CB810" s="36"/>
      <c r="CH810" s="36"/>
      <c r="CI810" s="36"/>
      <c r="CJ810" s="36"/>
      <c r="CP810" s="36"/>
      <c r="CQ810" s="36"/>
      <c r="CR810" s="36"/>
      <c r="CX810" s="36"/>
      <c r="CY810" s="36"/>
      <c r="CZ810" s="36"/>
      <c r="DF810" s="36">
        <v>1.45E-9</v>
      </c>
      <c r="DG810" s="36">
        <v>5.0476704975900004</v>
      </c>
      <c r="DH810" s="36">
        <v>2281.2132428584</v>
      </c>
      <c r="DI810" s="30">
        <f t="shared" si="344"/>
        <v>3.6336833546744543E-10</v>
      </c>
      <c r="DJ810" s="30">
        <f t="shared" si="345"/>
        <v>3.6326307114136885E-10</v>
      </c>
      <c r="DK810" s="30">
        <f t="shared" si="346"/>
        <v>3.6326307561802587E-10</v>
      </c>
      <c r="DL810" s="30">
        <f t="shared" si="347"/>
        <v>3.6326307561783629E-10</v>
      </c>
      <c r="DN810" s="36"/>
      <c r="DO810" s="36"/>
      <c r="DP810" s="36"/>
      <c r="DV810" s="36"/>
      <c r="DW810" s="36"/>
      <c r="DX810" s="36"/>
      <c r="ED810" s="36"/>
      <c r="EE810" s="36"/>
      <c r="EF810" s="36"/>
      <c r="EL810" s="36"/>
      <c r="EM810" s="36"/>
      <c r="EN810" s="36"/>
      <c r="ET810" s="36"/>
      <c r="EU810" s="36"/>
      <c r="EV810" s="36"/>
    </row>
    <row r="811" spans="14:152" s="30" customFormat="1" ht="12.75">
      <c r="N811" s="36">
        <v>2.1200000000000001E-9</v>
      </c>
      <c r="O811" s="36">
        <v>2.32801112252</v>
      </c>
      <c r="P811" s="36">
        <v>3232.9489027611999</v>
      </c>
      <c r="Q811" s="30">
        <f t="shared" si="340"/>
        <v>-2.1070344542652808E-9</v>
      </c>
      <c r="R811" s="30">
        <f t="shared" si="341"/>
        <v>-2.1070593217183646E-9</v>
      </c>
      <c r="S811" s="30">
        <f t="shared" si="342"/>
        <v>-2.1070593206613237E-9</v>
      </c>
      <c r="T811" s="30">
        <f t="shared" si="343"/>
        <v>-2.1070593206613684E-9</v>
      </c>
      <c r="V811" s="36"/>
      <c r="W811" s="36"/>
      <c r="X811" s="36"/>
      <c r="AD811" s="36"/>
      <c r="AE811" s="36"/>
      <c r="AF811" s="36"/>
      <c r="AL811" s="36"/>
      <c r="AM811" s="36"/>
      <c r="AN811" s="36"/>
      <c r="AT811" s="36"/>
      <c r="AU811" s="36"/>
      <c r="AV811" s="36"/>
      <c r="BB811" s="36"/>
      <c r="BC811" s="36"/>
      <c r="BD811" s="36"/>
      <c r="BJ811" s="36"/>
      <c r="BK811" s="36"/>
      <c r="BL811" s="36"/>
      <c r="BR811" s="36"/>
      <c r="BS811" s="36"/>
      <c r="BT811" s="36"/>
      <c r="BZ811" s="36"/>
      <c r="CA811" s="36"/>
      <c r="CB811" s="36"/>
      <c r="CH811" s="36"/>
      <c r="CI811" s="36"/>
      <c r="CJ811" s="36"/>
      <c r="CP811" s="36"/>
      <c r="CQ811" s="36"/>
      <c r="CR811" s="36"/>
      <c r="CX811" s="36"/>
      <c r="CY811" s="36"/>
      <c r="CZ811" s="36"/>
      <c r="DF811" s="36">
        <v>1.43E-9</v>
      </c>
      <c r="DG811" s="36">
        <v>4.4574498398199998</v>
      </c>
      <c r="DH811" s="36">
        <v>7100.7094972748</v>
      </c>
      <c r="DI811" s="30">
        <f t="shared" si="344"/>
        <v>-1.3406190924957877E-9</v>
      </c>
      <c r="DJ811" s="30">
        <f t="shared" si="345"/>
        <v>-1.3405029005618947E-9</v>
      </c>
      <c r="DK811" s="30">
        <f t="shared" si="346"/>
        <v>-1.3405029055047815E-9</v>
      </c>
      <c r="DL811" s="30">
        <f t="shared" si="347"/>
        <v>-1.3405029055045726E-9</v>
      </c>
      <c r="DN811" s="36"/>
      <c r="DO811" s="36"/>
      <c r="DP811" s="36"/>
      <c r="DV811" s="36"/>
      <c r="DW811" s="36"/>
      <c r="DX811" s="36"/>
      <c r="ED811" s="36"/>
      <c r="EE811" s="36"/>
      <c r="EF811" s="36"/>
      <c r="EL811" s="36"/>
      <c r="EM811" s="36"/>
      <c r="EN811" s="36"/>
      <c r="ET811" s="36"/>
      <c r="EU811" s="36"/>
      <c r="EV811" s="36"/>
    </row>
    <row r="812" spans="14:152" s="30" customFormat="1" ht="12.75">
      <c r="N812" s="36">
        <v>1.63E-9</v>
      </c>
      <c r="O812" s="36">
        <v>4.2348869519500001</v>
      </c>
      <c r="P812" s="36">
        <v>31968.948652799401</v>
      </c>
      <c r="Q812" s="30">
        <f t="shared" si="340"/>
        <v>-1.5864473020872751E-9</v>
      </c>
      <c r="R812" s="30">
        <f t="shared" si="341"/>
        <v>-1.5860531016283506E-9</v>
      </c>
      <c r="S812" s="30">
        <f t="shared" si="342"/>
        <v>-1.586053118429892E-9</v>
      </c>
      <c r="T812" s="30">
        <f t="shared" si="343"/>
        <v>-1.5860531184291869E-9</v>
      </c>
      <c r="V812" s="36"/>
      <c r="W812" s="36"/>
      <c r="X812" s="36"/>
      <c r="AD812" s="36"/>
      <c r="AE812" s="36"/>
      <c r="AF812" s="36"/>
      <c r="AL812" s="36"/>
      <c r="AM812" s="36"/>
      <c r="AN812" s="36"/>
      <c r="AT812" s="36"/>
      <c r="AU812" s="36"/>
      <c r="AV812" s="36"/>
      <c r="BB812" s="36"/>
      <c r="BC812" s="36"/>
      <c r="BD812" s="36"/>
      <c r="BJ812" s="36"/>
      <c r="BK812" s="36"/>
      <c r="BL812" s="36"/>
      <c r="BR812" s="36"/>
      <c r="BS812" s="36"/>
      <c r="BT812" s="36"/>
      <c r="BZ812" s="36"/>
      <c r="CA812" s="36"/>
      <c r="CB812" s="36"/>
      <c r="CH812" s="36"/>
      <c r="CI812" s="36"/>
      <c r="CJ812" s="36"/>
      <c r="CP812" s="36"/>
      <c r="CQ812" s="36"/>
      <c r="CR812" s="36"/>
      <c r="CX812" s="36"/>
      <c r="CY812" s="36"/>
      <c r="CZ812" s="36"/>
      <c r="DF812" s="36">
        <v>1.33E-9</v>
      </c>
      <c r="DG812" s="36">
        <v>5.0040418212300004</v>
      </c>
      <c r="DH812" s="36">
        <v>11883.583132734801</v>
      </c>
      <c r="DI812" s="30">
        <f t="shared" si="344"/>
        <v>-4.8801419058704171E-10</v>
      </c>
      <c r="DJ812" s="30">
        <f t="shared" si="345"/>
        <v>-4.8753084384115534E-10</v>
      </c>
      <c r="DK812" s="30">
        <f t="shared" si="346"/>
        <v>-4.8753086439818733E-10</v>
      </c>
      <c r="DL812" s="30">
        <f t="shared" si="347"/>
        <v>-4.8753086439732561E-10</v>
      </c>
      <c r="DN812" s="36"/>
      <c r="DO812" s="36"/>
      <c r="DP812" s="36"/>
      <c r="DV812" s="36"/>
      <c r="DW812" s="36"/>
      <c r="DX812" s="36"/>
      <c r="ED812" s="36"/>
      <c r="EE812" s="36"/>
      <c r="EF812" s="36"/>
      <c r="EL812" s="36"/>
      <c r="EM812" s="36"/>
      <c r="EN812" s="36"/>
      <c r="ET812" s="36"/>
      <c r="EU812" s="36"/>
      <c r="EV812" s="36"/>
    </row>
    <row r="813" spans="14:152" s="30" customFormat="1" ht="12.75">
      <c r="N813" s="36">
        <v>1.5900000000000001E-9</v>
      </c>
      <c r="O813" s="36">
        <v>1.4804667118599999</v>
      </c>
      <c r="P813" s="36">
        <v>249.9044607422</v>
      </c>
      <c r="Q813" s="30">
        <f t="shared" si="340"/>
        <v>1.5828526449952148E-9</v>
      </c>
      <c r="R813" s="30">
        <f t="shared" si="341"/>
        <v>1.582853882024012E-9</v>
      </c>
      <c r="S813" s="30">
        <f t="shared" si="342"/>
        <v>1.5828538819714066E-9</v>
      </c>
      <c r="T813" s="30">
        <f t="shared" si="343"/>
        <v>1.5828538819714091E-9</v>
      </c>
      <c r="V813" s="36"/>
      <c r="W813" s="36"/>
      <c r="X813" s="36"/>
      <c r="AD813" s="36"/>
      <c r="AE813" s="36"/>
      <c r="AF813" s="36"/>
      <c r="AL813" s="36"/>
      <c r="AM813" s="36"/>
      <c r="AN813" s="36"/>
      <c r="AT813" s="36"/>
      <c r="AU813" s="36"/>
      <c r="AV813" s="36"/>
      <c r="BB813" s="36"/>
      <c r="BC813" s="36"/>
      <c r="BD813" s="36"/>
      <c r="BJ813" s="36"/>
      <c r="BK813" s="36"/>
      <c r="BL813" s="36"/>
      <c r="BR813" s="36"/>
      <c r="BS813" s="36"/>
      <c r="BT813" s="36"/>
      <c r="BZ813" s="36"/>
      <c r="CA813" s="36"/>
      <c r="CB813" s="36"/>
      <c r="CH813" s="36"/>
      <c r="CI813" s="36"/>
      <c r="CJ813" s="36"/>
      <c r="CP813" s="36"/>
      <c r="CQ813" s="36"/>
      <c r="CR813" s="36"/>
      <c r="CX813" s="36"/>
      <c r="CY813" s="36"/>
      <c r="CZ813" s="36"/>
      <c r="DF813" s="36">
        <v>1.2400000000000001E-9</v>
      </c>
      <c r="DG813" s="36">
        <v>0.73925895836</v>
      </c>
      <c r="DH813" s="36">
        <v>1485.9801210651999</v>
      </c>
      <c r="DI813" s="30">
        <f t="shared" si="344"/>
        <v>4.2998331396454811E-10</v>
      </c>
      <c r="DJ813" s="30">
        <f t="shared" si="345"/>
        <v>4.2992650107310415E-10</v>
      </c>
      <c r="DK813" s="30">
        <f t="shared" si="346"/>
        <v>4.2992650348922717E-10</v>
      </c>
      <c r="DL813" s="30">
        <f t="shared" si="347"/>
        <v>4.2992650348912589E-10</v>
      </c>
      <c r="DN813" s="36"/>
      <c r="DO813" s="36"/>
      <c r="DP813" s="36"/>
      <c r="DV813" s="36"/>
      <c r="DW813" s="36"/>
      <c r="DX813" s="36"/>
      <c r="ED813" s="36"/>
      <c r="EE813" s="36"/>
      <c r="EF813" s="36"/>
      <c r="EL813" s="36"/>
      <c r="EM813" s="36"/>
      <c r="EN813" s="36"/>
      <c r="ET813" s="36"/>
      <c r="EU813" s="36"/>
      <c r="EV813" s="36"/>
    </row>
    <row r="814" spans="14:152" s="30" customFormat="1" ht="12.75">
      <c r="N814" s="36">
        <v>1.6000000000000001E-9</v>
      </c>
      <c r="O814" s="36">
        <v>0.21960307161000001</v>
      </c>
      <c r="P814" s="36">
        <v>12942.965062924</v>
      </c>
      <c r="Q814" s="30">
        <f t="shared" si="340"/>
        <v>-1.2102242515020474E-9</v>
      </c>
      <c r="R814" s="30">
        <f t="shared" si="341"/>
        <v>-1.2106694274985281E-9</v>
      </c>
      <c r="S814" s="30">
        <f t="shared" si="342"/>
        <v>-1.2106694085710281E-9</v>
      </c>
      <c r="T814" s="30">
        <f t="shared" si="343"/>
        <v>-1.2106694085718309E-9</v>
      </c>
      <c r="V814" s="36"/>
      <c r="W814" s="36"/>
      <c r="X814" s="36"/>
      <c r="AD814" s="36"/>
      <c r="AE814" s="36"/>
      <c r="AF814" s="36"/>
      <c r="AL814" s="36"/>
      <c r="AM814" s="36"/>
      <c r="AN814" s="36"/>
      <c r="AT814" s="36"/>
      <c r="AU814" s="36"/>
      <c r="AV814" s="36"/>
      <c r="BB814" s="36"/>
      <c r="BC814" s="36"/>
      <c r="BD814" s="36"/>
      <c r="BJ814" s="36"/>
      <c r="BK814" s="36"/>
      <c r="BL814" s="36"/>
      <c r="BR814" s="36"/>
      <c r="BS814" s="36"/>
      <c r="BT814" s="36"/>
      <c r="BZ814" s="36"/>
      <c r="CA814" s="36"/>
      <c r="CB814" s="36"/>
      <c r="CH814" s="36"/>
      <c r="CI814" s="36"/>
      <c r="CJ814" s="36"/>
      <c r="CP814" s="36"/>
      <c r="CQ814" s="36"/>
      <c r="CR814" s="36"/>
      <c r="CX814" s="36"/>
      <c r="CY814" s="36"/>
      <c r="CZ814" s="36"/>
      <c r="DF814" s="36">
        <v>1.2300000000000001E-9</v>
      </c>
      <c r="DG814" s="36">
        <v>0.47283015475000001</v>
      </c>
      <c r="DH814" s="36">
        <v>3347.2960905739001</v>
      </c>
      <c r="DI814" s="30">
        <f t="shared" si="344"/>
        <v>8.8895237087631031E-10</v>
      </c>
      <c r="DJ814" s="30">
        <f t="shared" si="345"/>
        <v>8.8904590372930376E-10</v>
      </c>
      <c r="DK814" s="30">
        <f t="shared" si="346"/>
        <v>8.8904589975182998E-10</v>
      </c>
      <c r="DL814" s="30">
        <f t="shared" si="347"/>
        <v>8.8904589975199603E-10</v>
      </c>
      <c r="DN814" s="36"/>
      <c r="DO814" s="36"/>
      <c r="DP814" s="36"/>
      <c r="DV814" s="36"/>
      <c r="DW814" s="36"/>
      <c r="DX814" s="36"/>
      <c r="ED814" s="36"/>
      <c r="EE814" s="36"/>
      <c r="EF814" s="36"/>
      <c r="EL814" s="36"/>
      <c r="EM814" s="36"/>
      <c r="EN814" s="36"/>
      <c r="ET814" s="36"/>
      <c r="EU814" s="36"/>
      <c r="EV814" s="36"/>
    </row>
    <row r="815" spans="14:152" s="30" customFormat="1" ht="12.75">
      <c r="N815" s="36">
        <v>2.1999999999999998E-9</v>
      </c>
      <c r="O815" s="36">
        <v>3.9078770488300001</v>
      </c>
      <c r="P815" s="36">
        <v>9638.9407478762005</v>
      </c>
      <c r="Q815" s="30">
        <f t="shared" si="340"/>
        <v>1.6400452385465091E-9</v>
      </c>
      <c r="R815" s="30">
        <f t="shared" si="341"/>
        <v>1.6405097793951763E-9</v>
      </c>
      <c r="S815" s="30">
        <f t="shared" si="342"/>
        <v>1.6405097596429786E-9</v>
      </c>
      <c r="T815" s="30">
        <f t="shared" si="343"/>
        <v>1.640509759643812E-9</v>
      </c>
      <c r="V815" s="36"/>
      <c r="W815" s="36"/>
      <c r="X815" s="36"/>
      <c r="AD815" s="36"/>
      <c r="AE815" s="36"/>
      <c r="AF815" s="36"/>
      <c r="AL815" s="36"/>
      <c r="AM815" s="36"/>
      <c r="AN815" s="36"/>
      <c r="AT815" s="36"/>
      <c r="AU815" s="36"/>
      <c r="AV815" s="36"/>
      <c r="BB815" s="36"/>
      <c r="BC815" s="36"/>
      <c r="BD815" s="36"/>
      <c r="BJ815" s="36"/>
      <c r="BK815" s="36"/>
      <c r="BL815" s="36"/>
      <c r="BR815" s="36"/>
      <c r="BS815" s="36"/>
      <c r="BT815" s="36"/>
      <c r="BZ815" s="36"/>
      <c r="CA815" s="36"/>
      <c r="CB815" s="36"/>
      <c r="CH815" s="36"/>
      <c r="CI815" s="36"/>
      <c r="CJ815" s="36"/>
      <c r="CP815" s="36"/>
      <c r="CQ815" s="36"/>
      <c r="CR815" s="36"/>
      <c r="CX815" s="36"/>
      <c r="CY815" s="36"/>
      <c r="CZ815" s="36"/>
      <c r="DF815" s="36">
        <v>1.37E-9</v>
      </c>
      <c r="DG815" s="36">
        <v>5.7337092261500002</v>
      </c>
      <c r="DH815" s="36">
        <v>5244.0492392010001</v>
      </c>
      <c r="DI815" s="30">
        <f t="shared" si="344"/>
        <v>-2.9849371678998754E-10</v>
      </c>
      <c r="DJ815" s="30">
        <f t="shared" si="345"/>
        <v>-2.9826322169525878E-10</v>
      </c>
      <c r="DK815" s="30">
        <f t="shared" si="346"/>
        <v>-2.9826323149779147E-10</v>
      </c>
      <c r="DL815" s="30">
        <f t="shared" si="347"/>
        <v>-2.9826323149737819E-10</v>
      </c>
      <c r="DN815" s="36"/>
      <c r="DO815" s="36"/>
      <c r="DP815" s="36"/>
      <c r="DV815" s="36"/>
      <c r="DW815" s="36"/>
      <c r="DX815" s="36"/>
      <c r="ED815" s="36"/>
      <c r="EE815" s="36"/>
      <c r="EF815" s="36"/>
      <c r="EL815" s="36"/>
      <c r="EM815" s="36"/>
      <c r="EN815" s="36"/>
      <c r="ET815" s="36"/>
      <c r="EU815" s="36"/>
      <c r="EV815" s="36"/>
    </row>
    <row r="816" spans="14:152" s="30" customFormat="1" ht="12.75">
      <c r="N816" s="36">
        <v>1.61E-9</v>
      </c>
      <c r="O816" s="36">
        <v>2.9409336756800002</v>
      </c>
      <c r="P816" s="36">
        <v>3370.0419352357999</v>
      </c>
      <c r="Q816" s="30">
        <f t="shared" si="340"/>
        <v>-1.6089249210310038E-9</v>
      </c>
      <c r="R816" s="30">
        <f t="shared" si="341"/>
        <v>-1.60891839430679E-9</v>
      </c>
      <c r="S816" s="30">
        <f t="shared" si="342"/>
        <v>-1.6089183945847742E-9</v>
      </c>
      <c r="T816" s="30">
        <f t="shared" si="343"/>
        <v>-1.6089183945847624E-9</v>
      </c>
      <c r="V816" s="36"/>
      <c r="W816" s="36"/>
      <c r="X816" s="36"/>
      <c r="AD816" s="36"/>
      <c r="AE816" s="36"/>
      <c r="AF816" s="36"/>
      <c r="AL816" s="36"/>
      <c r="AM816" s="36"/>
      <c r="AN816" s="36"/>
      <c r="AT816" s="36"/>
      <c r="AU816" s="36"/>
      <c r="AV816" s="36"/>
      <c r="BB816" s="36"/>
      <c r="BC816" s="36"/>
      <c r="BD816" s="36"/>
      <c r="BJ816" s="36"/>
      <c r="BK816" s="36"/>
      <c r="BL816" s="36"/>
      <c r="BR816" s="36"/>
      <c r="BS816" s="36"/>
      <c r="BT816" s="36"/>
      <c r="BZ816" s="36"/>
      <c r="CA816" s="36"/>
      <c r="CB816" s="36"/>
      <c r="CH816" s="36"/>
      <c r="CI816" s="36"/>
      <c r="CJ816" s="36"/>
      <c r="CP816" s="36"/>
      <c r="CQ816" s="36"/>
      <c r="CR816" s="36"/>
      <c r="CX816" s="36"/>
      <c r="CY816" s="36"/>
      <c r="CZ816" s="36"/>
      <c r="DF816" s="36">
        <v>1.5199999999999999E-9</v>
      </c>
      <c r="DG816" s="36">
        <v>5.0146445546000002</v>
      </c>
      <c r="DH816" s="36">
        <v>3358.4249488178002</v>
      </c>
      <c r="DI816" s="30">
        <f t="shared" si="344"/>
        <v>7.6943237817588607E-10</v>
      </c>
      <c r="DJ816" s="30">
        <f t="shared" si="345"/>
        <v>7.6928765587314904E-10</v>
      </c>
      <c r="DK816" s="30">
        <f t="shared" si="346"/>
        <v>7.6928766202800114E-10</v>
      </c>
      <c r="DL816" s="30">
        <f t="shared" si="347"/>
        <v>7.6928766202774503E-10</v>
      </c>
      <c r="DN816" s="36"/>
      <c r="DO816" s="36"/>
      <c r="DP816" s="36"/>
      <c r="DV816" s="36"/>
      <c r="DW816" s="36"/>
      <c r="DX816" s="36"/>
      <c r="ED816" s="36"/>
      <c r="EE816" s="36"/>
      <c r="EF816" s="36"/>
      <c r="EL816" s="36"/>
      <c r="EM816" s="36"/>
      <c r="EN816" s="36"/>
      <c r="ET816" s="36"/>
      <c r="EU816" s="36"/>
      <c r="EV816" s="36"/>
    </row>
    <row r="817" spans="14:152" s="30" customFormat="1" ht="12.75">
      <c r="N817" s="36">
        <v>1.5900000000000001E-9</v>
      </c>
      <c r="O817" s="36">
        <v>5.5901747573199998</v>
      </c>
      <c r="P817" s="36">
        <v>1442.2784624123999</v>
      </c>
      <c r="Q817" s="30">
        <f t="shared" si="340"/>
        <v>-1.1795650596343045E-9</v>
      </c>
      <c r="R817" s="30">
        <f t="shared" si="341"/>
        <v>-1.1796156063101377E-9</v>
      </c>
      <c r="S817" s="30">
        <f t="shared" si="342"/>
        <v>-1.1796156041605786E-9</v>
      </c>
      <c r="T817" s="30">
        <f t="shared" si="343"/>
        <v>-1.1796156041606696E-9</v>
      </c>
      <c r="V817" s="36"/>
      <c r="W817" s="36"/>
      <c r="X817" s="36"/>
      <c r="AD817" s="36"/>
      <c r="AE817" s="36"/>
      <c r="AF817" s="36"/>
      <c r="AL817" s="36"/>
      <c r="AM817" s="36"/>
      <c r="AN817" s="36"/>
      <c r="AT817" s="36"/>
      <c r="AU817" s="36"/>
      <c r="AV817" s="36"/>
      <c r="BB817" s="36"/>
      <c r="BC817" s="36"/>
      <c r="BD817" s="36"/>
      <c r="BJ817" s="36"/>
      <c r="BK817" s="36"/>
      <c r="BL817" s="36"/>
      <c r="BR817" s="36"/>
      <c r="BS817" s="36"/>
      <c r="BT817" s="36"/>
      <c r="BZ817" s="36"/>
      <c r="CA817" s="36"/>
      <c r="CB817" s="36"/>
      <c r="CH817" s="36"/>
      <c r="CI817" s="36"/>
      <c r="CJ817" s="36"/>
      <c r="CP817" s="36"/>
      <c r="CQ817" s="36"/>
      <c r="CR817" s="36"/>
      <c r="CX817" s="36"/>
      <c r="CY817" s="36"/>
      <c r="CZ817" s="36"/>
      <c r="DF817" s="36">
        <v>1.2199999999999999E-9</v>
      </c>
      <c r="DG817" s="36">
        <v>1.3700301561199999</v>
      </c>
      <c r="DH817" s="36">
        <v>3370.0419352357999</v>
      </c>
      <c r="DI817" s="30">
        <f t="shared" si="344"/>
        <v>4.4707556610522673E-11</v>
      </c>
      <c r="DJ817" s="30">
        <f t="shared" si="345"/>
        <v>4.4842617428056373E-11</v>
      </c>
      <c r="DK817" s="30">
        <f t="shared" si="346"/>
        <v>4.4842611684288902E-11</v>
      </c>
      <c r="DL817" s="30">
        <f t="shared" si="347"/>
        <v>4.4842611684531453E-11</v>
      </c>
      <c r="DN817" s="36"/>
      <c r="DO817" s="36"/>
      <c r="DP817" s="36"/>
      <c r="DV817" s="36"/>
      <c r="DW817" s="36"/>
      <c r="DX817" s="36"/>
      <c r="ED817" s="36"/>
      <c r="EE817" s="36"/>
      <c r="EF817" s="36"/>
      <c r="EL817" s="36"/>
      <c r="EM817" s="36"/>
      <c r="EN817" s="36"/>
      <c r="ET817" s="36"/>
      <c r="EU817" s="36"/>
      <c r="EV817" s="36"/>
    </row>
    <row r="818" spans="14:152" s="30" customFormat="1" ht="12.75">
      <c r="N818" s="36">
        <v>2.21E-9</v>
      </c>
      <c r="O818" s="36">
        <v>3.82548751198</v>
      </c>
      <c r="P818" s="36">
        <v>1954.7171503636</v>
      </c>
      <c r="Q818" s="30">
        <f t="shared" si="340"/>
        <v>1.6477207278354035E-9</v>
      </c>
      <c r="R818" s="30">
        <f t="shared" si="341"/>
        <v>1.6476260893272201E-9</v>
      </c>
      <c r="S818" s="30">
        <f t="shared" si="342"/>
        <v>1.6476260933520896E-9</v>
      </c>
      <c r="T818" s="30">
        <f t="shared" si="343"/>
        <v>1.6476260933519197E-9</v>
      </c>
      <c r="V818" s="36"/>
      <c r="W818" s="36"/>
      <c r="X818" s="36"/>
      <c r="AD818" s="36"/>
      <c r="AE818" s="36"/>
      <c r="AF818" s="36"/>
      <c r="AL818" s="36"/>
      <c r="AM818" s="36"/>
      <c r="AN818" s="36"/>
      <c r="AT818" s="36"/>
      <c r="AU818" s="36"/>
      <c r="AV818" s="36"/>
      <c r="BB818" s="36"/>
      <c r="BC818" s="36"/>
      <c r="BD818" s="36"/>
      <c r="BJ818" s="36"/>
      <c r="BK818" s="36"/>
      <c r="BL818" s="36"/>
      <c r="BR818" s="36"/>
      <c r="BS818" s="36"/>
      <c r="BT818" s="36"/>
      <c r="BZ818" s="36"/>
      <c r="CA818" s="36"/>
      <c r="CB818" s="36"/>
      <c r="CH818" s="36"/>
      <c r="CI818" s="36"/>
      <c r="CJ818" s="36"/>
      <c r="CP818" s="36"/>
      <c r="CQ818" s="36"/>
      <c r="CR818" s="36"/>
      <c r="CX818" s="36"/>
      <c r="CY818" s="36"/>
      <c r="CZ818" s="36"/>
      <c r="DF818" s="36">
        <v>1.43E-9</v>
      </c>
      <c r="DG818" s="36">
        <v>1.9574075308600001</v>
      </c>
      <c r="DH818" s="36">
        <v>2921.6880277992</v>
      </c>
      <c r="DI818" s="30">
        <f t="shared" si="344"/>
        <v>-1.4978616170698148E-10</v>
      </c>
      <c r="DJ818" s="30">
        <f t="shared" si="345"/>
        <v>-1.4992274544003109E-10</v>
      </c>
      <c r="DK818" s="30">
        <f t="shared" si="346"/>
        <v>-1.4992273963151403E-10</v>
      </c>
      <c r="DL818" s="30">
        <f t="shared" si="347"/>
        <v>-1.4992273963176159E-10</v>
      </c>
      <c r="DN818" s="36"/>
      <c r="DO818" s="36"/>
      <c r="DP818" s="36"/>
      <c r="DV818" s="36"/>
      <c r="DW818" s="36"/>
      <c r="DX818" s="36"/>
      <c r="ED818" s="36"/>
      <c r="EE818" s="36"/>
      <c r="EF818" s="36"/>
      <c r="EL818" s="36"/>
      <c r="EM818" s="36"/>
      <c r="EN818" s="36"/>
      <c r="ET818" s="36"/>
      <c r="EU818" s="36"/>
      <c r="EV818" s="36"/>
    </row>
    <row r="819" spans="14:152" s="30" customFormat="1" ht="12.75">
      <c r="N819" s="36">
        <v>1.92E-9</v>
      </c>
      <c r="O819" s="36">
        <v>4.6259527227600001</v>
      </c>
      <c r="P819" s="36">
        <v>3336.6802734367002</v>
      </c>
      <c r="Q819" s="30">
        <f t="shared" si="340"/>
        <v>4.9851424612572453E-10</v>
      </c>
      <c r="R819" s="30">
        <f t="shared" si="341"/>
        <v>4.9831087302939209E-10</v>
      </c>
      <c r="S819" s="30">
        <f t="shared" si="342"/>
        <v>4.9831088167843621E-10</v>
      </c>
      <c r="T819" s="30">
        <f t="shared" si="343"/>
        <v>4.983108816780738E-10</v>
      </c>
      <c r="V819" s="36"/>
      <c r="W819" s="36"/>
      <c r="X819" s="36"/>
      <c r="AD819" s="36"/>
      <c r="AE819" s="36"/>
      <c r="AF819" s="36"/>
      <c r="AL819" s="36"/>
      <c r="AM819" s="36"/>
      <c r="AN819" s="36"/>
      <c r="AT819" s="36"/>
      <c r="AU819" s="36"/>
      <c r="AV819" s="36"/>
      <c r="BB819" s="36"/>
      <c r="BC819" s="36"/>
      <c r="BD819" s="36"/>
      <c r="BJ819" s="36"/>
      <c r="BK819" s="36"/>
      <c r="BL819" s="36"/>
      <c r="BR819" s="36"/>
      <c r="BS819" s="36"/>
      <c r="BT819" s="36"/>
      <c r="BZ819" s="36"/>
      <c r="CA819" s="36"/>
      <c r="CB819" s="36"/>
      <c r="CH819" s="36"/>
      <c r="CI819" s="36"/>
      <c r="CJ819" s="36"/>
      <c r="CP819" s="36"/>
      <c r="CQ819" s="36"/>
      <c r="CR819" s="36"/>
      <c r="CX819" s="36"/>
      <c r="CY819" s="36"/>
      <c r="CZ819" s="36"/>
      <c r="DF819" s="36">
        <v>1.2300000000000001E-9</v>
      </c>
      <c r="DG819" s="36">
        <v>3.9413929031200001</v>
      </c>
      <c r="DH819" s="36">
        <v>4957.0868780804003</v>
      </c>
      <c r="DI819" s="30">
        <f t="shared" si="344"/>
        <v>-2.264029325537326E-11</v>
      </c>
      <c r="DJ819" s="30">
        <f t="shared" si="345"/>
        <v>-2.2439898832262259E-11</v>
      </c>
      <c r="DK819" s="30">
        <f t="shared" si="346"/>
        <v>-2.2439907354518211E-11</v>
      </c>
      <c r="DL819" s="30">
        <f t="shared" si="347"/>
        <v>-2.2439907354159945E-11</v>
      </c>
      <c r="DN819" s="36"/>
      <c r="DO819" s="36"/>
      <c r="DP819" s="36"/>
      <c r="DV819" s="36"/>
      <c r="DW819" s="36"/>
      <c r="DX819" s="36"/>
      <c r="ED819" s="36"/>
      <c r="EE819" s="36"/>
      <c r="EF819" s="36"/>
      <c r="EL819" s="36"/>
      <c r="EM819" s="36"/>
      <c r="EN819" s="36"/>
      <c r="ET819" s="36"/>
      <c r="EU819" s="36"/>
      <c r="EV819" s="36"/>
    </row>
    <row r="820" spans="14:152" s="30" customFormat="1" ht="12.75">
      <c r="N820" s="36">
        <v>1.6399999999999999E-9</v>
      </c>
      <c r="O820" s="36">
        <v>1.59200641542</v>
      </c>
      <c r="P820" s="36">
        <v>386.4196505722</v>
      </c>
      <c r="Q820" s="30">
        <f t="shared" si="340"/>
        <v>1.3976895242033934E-9</v>
      </c>
      <c r="R820" s="30">
        <f t="shared" si="341"/>
        <v>1.3976786261631465E-9</v>
      </c>
      <c r="S820" s="30">
        <f t="shared" si="342"/>
        <v>1.3976786266266162E-9</v>
      </c>
      <c r="T820" s="30">
        <f t="shared" si="343"/>
        <v>1.3976786266265965E-9</v>
      </c>
      <c r="V820" s="36"/>
      <c r="W820" s="36"/>
      <c r="X820" s="36"/>
      <c r="AD820" s="36"/>
      <c r="AE820" s="36"/>
      <c r="AF820" s="36"/>
      <c r="AL820" s="36"/>
      <c r="AM820" s="36"/>
      <c r="AN820" s="36"/>
      <c r="AT820" s="36"/>
      <c r="AU820" s="36"/>
      <c r="AV820" s="36"/>
      <c r="BB820" s="36"/>
      <c r="BC820" s="36"/>
      <c r="BD820" s="36"/>
      <c r="BJ820" s="36"/>
      <c r="BK820" s="36"/>
      <c r="BL820" s="36"/>
      <c r="BR820" s="36"/>
      <c r="BS820" s="36"/>
      <c r="BT820" s="36"/>
      <c r="BZ820" s="36"/>
      <c r="CA820" s="36"/>
      <c r="CB820" s="36"/>
      <c r="CH820" s="36"/>
      <c r="CI820" s="36"/>
      <c r="CJ820" s="36"/>
      <c r="CP820" s="36"/>
      <c r="CQ820" s="36"/>
      <c r="CR820" s="36"/>
      <c r="CX820" s="36"/>
      <c r="CY820" s="36"/>
      <c r="CZ820" s="36"/>
      <c r="DF820" s="36">
        <v>1.3000000000000001E-9</v>
      </c>
      <c r="DG820" s="36">
        <v>0.90844304292</v>
      </c>
      <c r="DH820" s="36">
        <v>3427.9206312396</v>
      </c>
      <c r="DI820" s="30">
        <f t="shared" si="344"/>
        <v>9.4973849930948514E-10</v>
      </c>
      <c r="DJ820" s="30">
        <f t="shared" si="345"/>
        <v>9.4983852089229536E-10</v>
      </c>
      <c r="DK820" s="30">
        <f t="shared" si="346"/>
        <v>9.4983851663890081E-10</v>
      </c>
      <c r="DL820" s="30">
        <f t="shared" si="347"/>
        <v>9.4983851663908072E-10</v>
      </c>
      <c r="DN820" s="36"/>
      <c r="DO820" s="36"/>
      <c r="DP820" s="36"/>
      <c r="DV820" s="36"/>
      <c r="DW820" s="36"/>
      <c r="DX820" s="36"/>
      <c r="ED820" s="36"/>
      <c r="EE820" s="36"/>
      <c r="EF820" s="36"/>
      <c r="EL820" s="36"/>
      <c r="EM820" s="36"/>
      <c r="EN820" s="36"/>
      <c r="ET820" s="36"/>
      <c r="EU820" s="36"/>
      <c r="EV820" s="36"/>
    </row>
    <row r="821" spans="14:152" s="30" customFormat="1" ht="12.75">
      <c r="N821" s="36">
        <v>1.69E-9</v>
      </c>
      <c r="O821" s="36">
        <v>5.4578486709499998</v>
      </c>
      <c r="P821" s="36">
        <v>259.56080502380001</v>
      </c>
      <c r="Q821" s="30">
        <f t="shared" si="340"/>
        <v>-1.0805554485624435E-9</v>
      </c>
      <c r="R821" s="30">
        <f t="shared" si="341"/>
        <v>-1.0805665355872127E-9</v>
      </c>
      <c r="S821" s="30">
        <f t="shared" si="342"/>
        <v>-1.0805665351157132E-9</v>
      </c>
      <c r="T821" s="30">
        <f t="shared" si="343"/>
        <v>-1.080566535115733E-9</v>
      </c>
      <c r="V821" s="36"/>
      <c r="W821" s="36"/>
      <c r="X821" s="36"/>
      <c r="AD821" s="36"/>
      <c r="AE821" s="36"/>
      <c r="AF821" s="36"/>
      <c r="AL821" s="36"/>
      <c r="AM821" s="36"/>
      <c r="AN821" s="36"/>
      <c r="AT821" s="36"/>
      <c r="AU821" s="36"/>
      <c r="AV821" s="36"/>
      <c r="BB821" s="36"/>
      <c r="BC821" s="36"/>
      <c r="BD821" s="36"/>
      <c r="BJ821" s="36"/>
      <c r="BK821" s="36"/>
      <c r="BL821" s="36"/>
      <c r="BR821" s="36"/>
      <c r="BS821" s="36"/>
      <c r="BT821" s="36"/>
      <c r="BZ821" s="36"/>
      <c r="CA821" s="36"/>
      <c r="CB821" s="36"/>
      <c r="CH821" s="36"/>
      <c r="CI821" s="36"/>
      <c r="CJ821" s="36"/>
      <c r="CP821" s="36"/>
      <c r="CQ821" s="36"/>
      <c r="CR821" s="36"/>
      <c r="CX821" s="36"/>
      <c r="CY821" s="36"/>
      <c r="CZ821" s="36"/>
      <c r="DF821" s="36">
        <v>1.3500000000000001E-9</v>
      </c>
      <c r="DG821" s="36">
        <v>3.5699621853800001</v>
      </c>
      <c r="DH821" s="36">
        <v>3229.4257844121998</v>
      </c>
      <c r="DI821" s="30">
        <f t="shared" si="344"/>
        <v>-2.6642758006570927E-10</v>
      </c>
      <c r="DJ821" s="30">
        <f t="shared" si="345"/>
        <v>-2.6656807306615828E-10</v>
      </c>
      <c r="DK821" s="30">
        <f t="shared" si="346"/>
        <v>-2.6656806709142553E-10</v>
      </c>
      <c r="DL821" s="30">
        <f t="shared" si="347"/>
        <v>-2.6656806709167942E-10</v>
      </c>
      <c r="DN821" s="36"/>
      <c r="DO821" s="36"/>
      <c r="DP821" s="36"/>
      <c r="DV821" s="36"/>
      <c r="DW821" s="36"/>
      <c r="DX821" s="36"/>
      <c r="ED821" s="36"/>
      <c r="EE821" s="36"/>
      <c r="EF821" s="36"/>
      <c r="EL821" s="36"/>
      <c r="EM821" s="36"/>
      <c r="EN821" s="36"/>
      <c r="ET821" s="36"/>
      <c r="EU821" s="36"/>
      <c r="EV821" s="36"/>
    </row>
    <row r="822" spans="14:152" s="30" customFormat="1" ht="12.75">
      <c r="N822" s="36">
        <v>2.0099999999999999E-9</v>
      </c>
      <c r="O822" s="36">
        <v>0.95077053594000005</v>
      </c>
      <c r="P822" s="36">
        <v>29424.634232916</v>
      </c>
      <c r="Q822" s="30">
        <f t="shared" si="340"/>
        <v>7.905735889241855E-10</v>
      </c>
      <c r="R822" s="30">
        <f t="shared" si="341"/>
        <v>7.9236069099982987E-10</v>
      </c>
      <c r="S822" s="30">
        <f t="shared" si="342"/>
        <v>7.9236061501485802E-10</v>
      </c>
      <c r="T822" s="30">
        <f t="shared" si="343"/>
        <v>7.9236061501806065E-10</v>
      </c>
      <c r="V822" s="36"/>
      <c r="W822" s="36"/>
      <c r="X822" s="36"/>
      <c r="AD822" s="36"/>
      <c r="AE822" s="36"/>
      <c r="AF822" s="36"/>
      <c r="AL822" s="36"/>
      <c r="AM822" s="36"/>
      <c r="AN822" s="36"/>
      <c r="AT822" s="36"/>
      <c r="AU822" s="36"/>
      <c r="AV822" s="36"/>
      <c r="BB822" s="36"/>
      <c r="BC822" s="36"/>
      <c r="BD822" s="36"/>
      <c r="BJ822" s="36"/>
      <c r="BK822" s="36"/>
      <c r="BL822" s="36"/>
      <c r="BR822" s="36"/>
      <c r="BS822" s="36"/>
      <c r="BT822" s="36"/>
      <c r="BZ822" s="36"/>
      <c r="CA822" s="36"/>
      <c r="CB822" s="36"/>
      <c r="CH822" s="36"/>
      <c r="CI822" s="36"/>
      <c r="CJ822" s="36"/>
      <c r="CP822" s="36"/>
      <c r="CQ822" s="36"/>
      <c r="CR822" s="36"/>
      <c r="CX822" s="36"/>
      <c r="CY822" s="36"/>
      <c r="CZ822" s="36"/>
      <c r="DF822" s="36">
        <v>1.43E-9</v>
      </c>
      <c r="DG822" s="36">
        <v>5.3022576787000002</v>
      </c>
      <c r="DH822" s="36">
        <v>14128.242771245599</v>
      </c>
      <c r="DI822" s="30">
        <f t="shared" si="344"/>
        <v>-1.0204360765121228E-9</v>
      </c>
      <c r="DJ822" s="30">
        <f t="shared" si="345"/>
        <v>-1.0199707044526154E-9</v>
      </c>
      <c r="DK822" s="30">
        <f t="shared" si="346"/>
        <v>-1.0199707242483364E-9</v>
      </c>
      <c r="DL822" s="30">
        <f t="shared" si="347"/>
        <v>-1.0199707242474962E-9</v>
      </c>
      <c r="DN822" s="36"/>
      <c r="DO822" s="36"/>
      <c r="DP822" s="36"/>
      <c r="DV822" s="36"/>
      <c r="DW822" s="36"/>
      <c r="DX822" s="36"/>
      <c r="ED822" s="36"/>
      <c r="EE822" s="36"/>
      <c r="EF822" s="36"/>
      <c r="EL822" s="36"/>
      <c r="EM822" s="36"/>
      <c r="EN822" s="36"/>
      <c r="ET822" s="36"/>
      <c r="EU822" s="36"/>
      <c r="EV822" s="36"/>
    </row>
    <row r="823" spans="14:152" s="30" customFormat="1" ht="12.75">
      <c r="N823" s="36">
        <v>1.74E-9</v>
      </c>
      <c r="O823" s="36">
        <v>1.15216485688</v>
      </c>
      <c r="P823" s="36">
        <v>6382.0984591304004</v>
      </c>
      <c r="Q823" s="30">
        <f t="shared" si="340"/>
        <v>-1.649647924711104E-9</v>
      </c>
      <c r="R823" s="30">
        <f t="shared" si="341"/>
        <v>-1.6497639896277899E-9</v>
      </c>
      <c r="S823" s="30">
        <f t="shared" si="342"/>
        <v>-1.6497639846933997E-9</v>
      </c>
      <c r="T823" s="30">
        <f t="shared" si="343"/>
        <v>-1.6497639846936079E-9</v>
      </c>
      <c r="V823" s="36"/>
      <c r="W823" s="36"/>
      <c r="X823" s="36"/>
      <c r="AD823" s="36"/>
      <c r="AE823" s="36"/>
      <c r="AF823" s="36"/>
      <c r="AL823" s="36"/>
      <c r="AM823" s="36"/>
      <c r="AN823" s="36"/>
      <c r="AT823" s="36"/>
      <c r="AU823" s="36"/>
      <c r="AV823" s="36"/>
      <c r="BB823" s="36"/>
      <c r="BC823" s="36"/>
      <c r="BD823" s="36"/>
      <c r="BJ823" s="36"/>
      <c r="BK823" s="36"/>
      <c r="BL823" s="36"/>
      <c r="BR823" s="36"/>
      <c r="BS823" s="36"/>
      <c r="BT823" s="36"/>
      <c r="BZ823" s="36"/>
      <c r="CA823" s="36"/>
      <c r="CB823" s="36"/>
      <c r="CH823" s="36"/>
      <c r="CI823" s="36"/>
      <c r="CJ823" s="36"/>
      <c r="CP823" s="36"/>
      <c r="CQ823" s="36"/>
      <c r="CR823" s="36"/>
      <c r="CX823" s="36"/>
      <c r="CY823" s="36"/>
      <c r="CZ823" s="36"/>
      <c r="DF823" s="36">
        <v>1.3399999999999999E-9</v>
      </c>
      <c r="DG823" s="36">
        <v>2.47836558803</v>
      </c>
      <c r="DH823" s="36">
        <v>7167.1969061891996</v>
      </c>
      <c r="DI823" s="30">
        <f t="shared" si="344"/>
        <v>1.2132612357170159E-9</v>
      </c>
      <c r="DJ823" s="30">
        <f t="shared" si="345"/>
        <v>1.2133952248223906E-9</v>
      </c>
      <c r="DK823" s="30">
        <f t="shared" si="346"/>
        <v>1.2133952191256229E-9</v>
      </c>
      <c r="DL823" s="30">
        <f t="shared" si="347"/>
        <v>1.2133952191258614E-9</v>
      </c>
      <c r="DN823" s="36"/>
      <c r="DO823" s="36"/>
      <c r="DP823" s="36"/>
      <c r="DV823" s="36"/>
      <c r="DW823" s="36"/>
      <c r="DX823" s="36"/>
      <c r="ED823" s="36"/>
      <c r="EE823" s="36"/>
      <c r="EF823" s="36"/>
      <c r="EL823" s="36"/>
      <c r="EM823" s="36"/>
      <c r="EN823" s="36"/>
      <c r="ET823" s="36"/>
      <c r="EU823" s="36"/>
      <c r="EV823" s="36"/>
    </row>
    <row r="824" spans="14:152" s="30" customFormat="1" ht="12.75">
      <c r="N824" s="36">
        <v>1.63E-9</v>
      </c>
      <c r="O824" s="36">
        <v>1.1660666799099999</v>
      </c>
      <c r="P824" s="36">
        <v>4289.7880356695996</v>
      </c>
      <c r="Q824" s="30">
        <f t="shared" si="340"/>
        <v>-1.3191678701454706E-9</v>
      </c>
      <c r="R824" s="30">
        <f t="shared" si="341"/>
        <v>-1.3190328440709007E-9</v>
      </c>
      <c r="S824" s="30">
        <f t="shared" si="342"/>
        <v>-1.3190328498137599E-9</v>
      </c>
      <c r="T824" s="30">
        <f t="shared" si="343"/>
        <v>-1.3190328498135184E-9</v>
      </c>
      <c r="V824" s="36"/>
      <c r="W824" s="36"/>
      <c r="X824" s="36"/>
      <c r="AD824" s="36"/>
      <c r="AE824" s="36"/>
      <c r="AF824" s="36"/>
      <c r="AL824" s="36"/>
      <c r="AM824" s="36"/>
      <c r="AN824" s="36"/>
      <c r="AT824" s="36"/>
      <c r="AU824" s="36"/>
      <c r="AV824" s="36"/>
      <c r="BB824" s="36"/>
      <c r="BC824" s="36"/>
      <c r="BD824" s="36"/>
      <c r="BJ824" s="36"/>
      <c r="BK824" s="36"/>
      <c r="BL824" s="36"/>
      <c r="BR824" s="36"/>
      <c r="BS824" s="36"/>
      <c r="BT824" s="36"/>
      <c r="BZ824" s="36"/>
      <c r="CA824" s="36"/>
      <c r="CB824" s="36"/>
      <c r="CH824" s="36"/>
      <c r="CI824" s="36"/>
      <c r="CJ824" s="36"/>
      <c r="CP824" s="36"/>
      <c r="CQ824" s="36"/>
      <c r="CR824" s="36"/>
      <c r="CX824" s="36"/>
      <c r="CY824" s="36"/>
      <c r="CZ824" s="36"/>
      <c r="DF824" s="36">
        <v>1.5E-9</v>
      </c>
      <c r="DG824" s="36">
        <v>5.8911619973300002</v>
      </c>
      <c r="DH824" s="36">
        <v>966.97087743559996</v>
      </c>
      <c r="DI824" s="30">
        <f t="shared" si="344"/>
        <v>1.2944218283187052E-9</v>
      </c>
      <c r="DJ824" s="30">
        <f t="shared" si="345"/>
        <v>1.2944459197727144E-9</v>
      </c>
      <c r="DK824" s="30">
        <f t="shared" si="346"/>
        <v>1.2944459187481966E-9</v>
      </c>
      <c r="DL824" s="30">
        <f t="shared" si="347"/>
        <v>1.2944459187482398E-9</v>
      </c>
      <c r="DN824" s="36"/>
      <c r="DO824" s="36"/>
      <c r="DP824" s="36"/>
      <c r="DV824" s="36"/>
      <c r="DW824" s="36"/>
      <c r="DX824" s="36"/>
      <c r="ED824" s="36"/>
      <c r="EE824" s="36"/>
      <c r="EF824" s="36"/>
      <c r="EL824" s="36"/>
      <c r="EM824" s="36"/>
      <c r="EN824" s="36"/>
      <c r="ET824" s="36"/>
      <c r="EU824" s="36"/>
      <c r="EV824" s="36"/>
    </row>
    <row r="825" spans="14:152" s="30" customFormat="1" ht="12.75">
      <c r="N825" s="36">
        <v>1.87E-9</v>
      </c>
      <c r="O825" s="36">
        <v>3.2213595646000002</v>
      </c>
      <c r="P825" s="36">
        <v>2751.5475996916002</v>
      </c>
      <c r="Q825" s="30">
        <f t="shared" si="340"/>
        <v>1.6119595583828212E-9</v>
      </c>
      <c r="R825" s="30">
        <f t="shared" si="341"/>
        <v>1.6120452870951596E-9</v>
      </c>
      <c r="S825" s="30">
        <f t="shared" si="342"/>
        <v>1.6120452834496243E-9</v>
      </c>
      <c r="T825" s="30">
        <f t="shared" si="343"/>
        <v>1.6120452834497775E-9</v>
      </c>
      <c r="V825" s="36"/>
      <c r="W825" s="36"/>
      <c r="X825" s="36"/>
      <c r="AD825" s="36"/>
      <c r="AE825" s="36"/>
      <c r="AF825" s="36"/>
      <c r="AL825" s="36"/>
      <c r="AM825" s="36"/>
      <c r="AN825" s="36"/>
      <c r="AT825" s="36"/>
      <c r="AU825" s="36"/>
      <c r="AV825" s="36"/>
      <c r="BB825" s="36"/>
      <c r="BC825" s="36"/>
      <c r="BD825" s="36"/>
      <c r="BJ825" s="36"/>
      <c r="BK825" s="36"/>
      <c r="BL825" s="36"/>
      <c r="BR825" s="36"/>
      <c r="BS825" s="36"/>
      <c r="BT825" s="36"/>
      <c r="BZ825" s="36"/>
      <c r="CA825" s="36"/>
      <c r="CB825" s="36"/>
      <c r="CH825" s="36"/>
      <c r="CI825" s="36"/>
      <c r="CJ825" s="36"/>
      <c r="CP825" s="36"/>
      <c r="CQ825" s="36"/>
      <c r="CR825" s="36"/>
      <c r="CX825" s="36"/>
      <c r="CY825" s="36"/>
      <c r="CZ825" s="36"/>
      <c r="DF825" s="36">
        <v>1.2300000000000001E-9</v>
      </c>
      <c r="DG825" s="36">
        <v>3.5878767477400002</v>
      </c>
      <c r="DH825" s="36">
        <v>3318.7615973734</v>
      </c>
      <c r="DI825" s="30">
        <f t="shared" si="344"/>
        <v>-7.6965288799555317E-10</v>
      </c>
      <c r="DJ825" s="30">
        <f t="shared" si="345"/>
        <v>-7.697575536018861E-10</v>
      </c>
      <c r="DK825" s="30">
        <f t="shared" si="346"/>
        <v>-7.6975754915092845E-10</v>
      </c>
      <c r="DL825" s="30">
        <f t="shared" si="347"/>
        <v>-7.6975754915111591E-10</v>
      </c>
      <c r="DN825" s="36"/>
      <c r="DO825" s="36"/>
      <c r="DP825" s="36"/>
      <c r="DV825" s="36"/>
      <c r="DW825" s="36"/>
      <c r="DX825" s="36"/>
      <c r="ED825" s="36"/>
      <c r="EE825" s="36"/>
      <c r="EF825" s="36"/>
      <c r="EL825" s="36"/>
      <c r="EM825" s="36"/>
      <c r="EN825" s="36"/>
      <c r="ET825" s="36"/>
      <c r="EU825" s="36"/>
      <c r="EV825" s="36"/>
    </row>
    <row r="826" spans="14:152" s="30" customFormat="1" ht="12.75">
      <c r="N826" s="36">
        <v>1.62E-9</v>
      </c>
      <c r="O826" s="36">
        <v>4.7937258857499998</v>
      </c>
      <c r="P826" s="36">
        <v>24889.574795991601</v>
      </c>
      <c r="Q826" s="30">
        <f t="shared" si="340"/>
        <v>4.9319125863927865E-10</v>
      </c>
      <c r="R826" s="30">
        <f t="shared" si="341"/>
        <v>4.9192857184538051E-10</v>
      </c>
      <c r="S826" s="30">
        <f t="shared" si="342"/>
        <v>4.9192862555112847E-10</v>
      </c>
      <c r="T826" s="30">
        <f t="shared" si="343"/>
        <v>4.9192862554884721E-10</v>
      </c>
      <c r="V826" s="36"/>
      <c r="W826" s="36"/>
      <c r="X826" s="36"/>
      <c r="AD826" s="36"/>
      <c r="AE826" s="36"/>
      <c r="AF826" s="36"/>
      <c r="AL826" s="36"/>
      <c r="AM826" s="36"/>
      <c r="AN826" s="36"/>
      <c r="AT826" s="36"/>
      <c r="AU826" s="36"/>
      <c r="AV826" s="36"/>
      <c r="BB826" s="36"/>
      <c r="BC826" s="36"/>
      <c r="BD826" s="36"/>
      <c r="BJ826" s="36"/>
      <c r="BK826" s="36"/>
      <c r="BL826" s="36"/>
      <c r="BR826" s="36"/>
      <c r="BS826" s="36"/>
      <c r="BT826" s="36"/>
      <c r="BZ826" s="36"/>
      <c r="CA826" s="36"/>
      <c r="CB826" s="36"/>
      <c r="CH826" s="36"/>
      <c r="CI826" s="36"/>
      <c r="CJ826" s="36"/>
      <c r="CP826" s="36"/>
      <c r="CQ826" s="36"/>
      <c r="CR826" s="36"/>
      <c r="CX826" s="36"/>
      <c r="CY826" s="36"/>
      <c r="CZ826" s="36"/>
      <c r="DF826" s="36">
        <v>1.5300000000000001E-9</v>
      </c>
      <c r="DG826" s="36">
        <v>0.37199746202</v>
      </c>
      <c r="DH826" s="36">
        <v>6533.1461289732997</v>
      </c>
      <c r="DI826" s="30">
        <f t="shared" si="344"/>
        <v>-4.1812754768607414E-10</v>
      </c>
      <c r="DJ826" s="30">
        <f t="shared" si="345"/>
        <v>-4.1781146644639364E-10</v>
      </c>
      <c r="DK826" s="30">
        <f t="shared" si="346"/>
        <v>-4.1781147988890308E-10</v>
      </c>
      <c r="DL826" s="30">
        <f t="shared" si="347"/>
        <v>-4.1781147988833838E-10</v>
      </c>
      <c r="DN826" s="36"/>
      <c r="DO826" s="36"/>
      <c r="DP826" s="36"/>
      <c r="DV826" s="36"/>
      <c r="DW826" s="36"/>
      <c r="DX826" s="36"/>
      <c r="ED826" s="36"/>
      <c r="EE826" s="36"/>
      <c r="EF826" s="36"/>
      <c r="EL826" s="36"/>
      <c r="EM826" s="36"/>
      <c r="EN826" s="36"/>
      <c r="ET826" s="36"/>
      <c r="EU826" s="36"/>
      <c r="EV826" s="36"/>
    </row>
    <row r="827" spans="14:152" s="30" customFormat="1" ht="12.75">
      <c r="N827" s="36">
        <v>1.92E-9</v>
      </c>
      <c r="O827" s="36">
        <v>0.88040946363999995</v>
      </c>
      <c r="P827" s="36">
        <v>5244.0492392010001</v>
      </c>
      <c r="Q827" s="30">
        <f t="shared" si="340"/>
        <v>-1.9140526621790955E-9</v>
      </c>
      <c r="R827" s="30">
        <f t="shared" si="341"/>
        <v>-1.9140786643309753E-9</v>
      </c>
      <c r="S827" s="30">
        <f t="shared" si="342"/>
        <v>-1.9140786632263827E-9</v>
      </c>
      <c r="T827" s="30">
        <f t="shared" si="343"/>
        <v>-1.914078663226429E-9</v>
      </c>
      <c r="V827" s="36"/>
      <c r="W827" s="36"/>
      <c r="X827" s="36"/>
      <c r="AD827" s="36"/>
      <c r="AE827" s="36"/>
      <c r="AF827" s="36"/>
      <c r="AL827" s="36"/>
      <c r="AM827" s="36"/>
      <c r="AN827" s="36"/>
      <c r="AT827" s="36"/>
      <c r="AU827" s="36"/>
      <c r="AV827" s="36"/>
      <c r="BB827" s="36"/>
      <c r="BC827" s="36"/>
      <c r="BD827" s="36"/>
      <c r="BJ827" s="36"/>
      <c r="BK827" s="36"/>
      <c r="BL827" s="36"/>
      <c r="BR827" s="36"/>
      <c r="BS827" s="36"/>
      <c r="BT827" s="36"/>
      <c r="BZ827" s="36"/>
      <c r="CA827" s="36"/>
      <c r="CB827" s="36"/>
      <c r="CH827" s="36"/>
      <c r="CI827" s="36"/>
      <c r="CJ827" s="36"/>
      <c r="CP827" s="36"/>
      <c r="CQ827" s="36"/>
      <c r="CR827" s="36"/>
      <c r="CX827" s="36"/>
      <c r="CY827" s="36"/>
      <c r="CZ827" s="36"/>
      <c r="DF827" s="36">
        <v>1.45E-9</v>
      </c>
      <c r="DG827" s="36">
        <v>1.7332684166100001</v>
      </c>
      <c r="DH827" s="36">
        <v>6637.5059410945996</v>
      </c>
      <c r="DI827" s="30">
        <f t="shared" si="344"/>
        <v>-1.2645237917219764E-9</v>
      </c>
      <c r="DJ827" s="30">
        <f t="shared" si="345"/>
        <v>-1.2643689431515419E-9</v>
      </c>
      <c r="DK827" s="30">
        <f t="shared" si="346"/>
        <v>-1.2643689497381205E-9</v>
      </c>
      <c r="DL827" s="30">
        <f t="shared" si="347"/>
        <v>-1.2643689497378432E-9</v>
      </c>
      <c r="DN827" s="36"/>
      <c r="DO827" s="36"/>
      <c r="DP827" s="36"/>
      <c r="DV827" s="36"/>
      <c r="DW827" s="36"/>
      <c r="DX827" s="36"/>
      <c r="ED827" s="36"/>
      <c r="EE827" s="36"/>
      <c r="EF827" s="36"/>
      <c r="EL827" s="36"/>
      <c r="EM827" s="36"/>
      <c r="EN827" s="36"/>
      <c r="ET827" s="36"/>
      <c r="EU827" s="36"/>
      <c r="EV827" s="36"/>
    </row>
    <row r="828" spans="14:152" s="30" customFormat="1" ht="12.75">
      <c r="N828" s="36">
        <v>1.6000000000000001E-9</v>
      </c>
      <c r="O828" s="36">
        <v>2.8503478436999998</v>
      </c>
      <c r="P828" s="36">
        <v>9374.8264467846002</v>
      </c>
      <c r="Q828" s="30">
        <f t="shared" si="340"/>
        <v>6.7335043417580575E-10</v>
      </c>
      <c r="R828" s="30">
        <f t="shared" si="341"/>
        <v>6.7379768388157687E-10</v>
      </c>
      <c r="S828" s="30">
        <f t="shared" si="342"/>
        <v>6.7379766486259148E-10</v>
      </c>
      <c r="T828" s="30">
        <f t="shared" si="343"/>
        <v>6.737976648633957E-10</v>
      </c>
      <c r="V828" s="36"/>
      <c r="W828" s="36"/>
      <c r="X828" s="36"/>
      <c r="AD828" s="36"/>
      <c r="AE828" s="36"/>
      <c r="AF828" s="36"/>
      <c r="AL828" s="36"/>
      <c r="AM828" s="36"/>
      <c r="AN828" s="36"/>
      <c r="AT828" s="36"/>
      <c r="AU828" s="36"/>
      <c r="AV828" s="36"/>
      <c r="BB828" s="36"/>
      <c r="BC828" s="36"/>
      <c r="BD828" s="36"/>
      <c r="BJ828" s="36"/>
      <c r="BK828" s="36"/>
      <c r="BL828" s="36"/>
      <c r="BR828" s="36"/>
      <c r="BS828" s="36"/>
      <c r="BT828" s="36"/>
      <c r="BZ828" s="36"/>
      <c r="CA828" s="36"/>
      <c r="CB828" s="36"/>
      <c r="CH828" s="36"/>
      <c r="CI828" s="36"/>
      <c r="CJ828" s="36"/>
      <c r="CP828" s="36"/>
      <c r="CQ828" s="36"/>
      <c r="CR828" s="36"/>
      <c r="CX828" s="36"/>
      <c r="CY828" s="36"/>
      <c r="CZ828" s="36"/>
      <c r="DF828" s="36">
        <v>1.33E-9</v>
      </c>
      <c r="DG828" s="36">
        <v>3.2755330680900001</v>
      </c>
      <c r="DH828" s="36">
        <v>11876.469585733999</v>
      </c>
      <c r="DI828" s="30">
        <f t="shared" si="344"/>
        <v>1.2861719214945749E-9</v>
      </c>
      <c r="DJ828" s="30">
        <f t="shared" si="345"/>
        <v>1.2863040210961439E-9</v>
      </c>
      <c r="DK828" s="30">
        <f t="shared" si="346"/>
        <v>1.2863040154824645E-9</v>
      </c>
      <c r="DL828" s="30">
        <f t="shared" si="347"/>
        <v>1.2863040154827045E-9</v>
      </c>
      <c r="DN828" s="36"/>
      <c r="DO828" s="36"/>
      <c r="DP828" s="36"/>
      <c r="DV828" s="36"/>
      <c r="DW828" s="36"/>
      <c r="DX828" s="36"/>
      <c r="ED828" s="36"/>
      <c r="EE828" s="36"/>
      <c r="EF828" s="36"/>
      <c r="EL828" s="36"/>
      <c r="EM828" s="36"/>
      <c r="EN828" s="36"/>
      <c r="ET828" s="36"/>
      <c r="EU828" s="36"/>
      <c r="EV828" s="36"/>
    </row>
    <row r="829" spans="14:152" s="30" customFormat="1" ht="12.75">
      <c r="N829" s="36">
        <v>1.7200000000000001E-9</v>
      </c>
      <c r="O829" s="36">
        <v>2.3860125406299999</v>
      </c>
      <c r="P829" s="36">
        <v>2281.2477501628</v>
      </c>
      <c r="Q829" s="30">
        <f t="shared" si="340"/>
        <v>-1.1509096008874343E-9</v>
      </c>
      <c r="R829" s="30">
        <f t="shared" si="341"/>
        <v>-1.1508137459635551E-9</v>
      </c>
      <c r="S829" s="30">
        <f t="shared" si="342"/>
        <v>-1.1508137500401489E-9</v>
      </c>
      <c r="T829" s="30">
        <f t="shared" si="343"/>
        <v>-1.1508137500399762E-9</v>
      </c>
      <c r="V829" s="36"/>
      <c r="W829" s="36"/>
      <c r="X829" s="36"/>
      <c r="AD829" s="36"/>
      <c r="AE829" s="36"/>
      <c r="AF829" s="36"/>
      <c r="AL829" s="36"/>
      <c r="AM829" s="36"/>
      <c r="AN829" s="36"/>
      <c r="AT829" s="36"/>
      <c r="AU829" s="36"/>
      <c r="AV829" s="36"/>
      <c r="BB829" s="36"/>
      <c r="BC829" s="36"/>
      <c r="BD829" s="36"/>
      <c r="BJ829" s="36"/>
      <c r="BK829" s="36"/>
      <c r="BL829" s="36"/>
      <c r="BR829" s="36"/>
      <c r="BS829" s="36"/>
      <c r="BT829" s="36"/>
      <c r="BZ829" s="36"/>
      <c r="CA829" s="36"/>
      <c r="CB829" s="36"/>
      <c r="CH829" s="36"/>
      <c r="CI829" s="36"/>
      <c r="CJ829" s="36"/>
      <c r="CP829" s="36"/>
      <c r="CQ829" s="36"/>
      <c r="CR829" s="36"/>
      <c r="CX829" s="36"/>
      <c r="CY829" s="36"/>
      <c r="CZ829" s="36"/>
      <c r="DF829" s="36">
        <v>1.19E-9</v>
      </c>
      <c r="DG829" s="36">
        <v>5.1508739672899999</v>
      </c>
      <c r="DH829" s="36">
        <v>15636.566656309</v>
      </c>
      <c r="DI829" s="30">
        <f t="shared" si="344"/>
        <v>1.1793006884635981E-9</v>
      </c>
      <c r="DJ829" s="30">
        <f t="shared" si="345"/>
        <v>1.179382370922426E-9</v>
      </c>
      <c r="DK829" s="30">
        <f t="shared" si="346"/>
        <v>1.1793823674553146E-9</v>
      </c>
      <c r="DL829" s="30">
        <f t="shared" si="347"/>
        <v>1.1793823674554588E-9</v>
      </c>
      <c r="DN829" s="36"/>
      <c r="DO829" s="36"/>
      <c r="DP829" s="36"/>
      <c r="DV829" s="36"/>
      <c r="DW829" s="36"/>
      <c r="DX829" s="36"/>
      <c r="ED829" s="36"/>
      <c r="EE829" s="36"/>
      <c r="EF829" s="36"/>
      <c r="EL829" s="36"/>
      <c r="EM829" s="36"/>
      <c r="EN829" s="36"/>
      <c r="ET829" s="36"/>
      <c r="EU829" s="36"/>
      <c r="EV829" s="36"/>
    </row>
    <row r="830" spans="14:152" s="30" customFormat="1" ht="12.75">
      <c r="N830" s="36">
        <v>2.0200000000000001E-9</v>
      </c>
      <c r="O830" s="36">
        <v>4.1216478676900001</v>
      </c>
      <c r="P830" s="36">
        <v>7321.1221397135996</v>
      </c>
      <c r="Q830" s="30">
        <f t="shared" si="340"/>
        <v>6.7846494937417798E-10</v>
      </c>
      <c r="R830" s="30">
        <f t="shared" si="341"/>
        <v>6.7892282269510355E-10</v>
      </c>
      <c r="S830" s="30">
        <f t="shared" si="342"/>
        <v>6.7892280322379523E-10</v>
      </c>
      <c r="T830" s="30">
        <f t="shared" si="343"/>
        <v>6.7892280322461972E-10</v>
      </c>
      <c r="V830" s="36"/>
      <c r="W830" s="36"/>
      <c r="X830" s="36"/>
      <c r="AD830" s="36"/>
      <c r="AE830" s="36"/>
      <c r="AF830" s="36"/>
      <c r="AL830" s="36"/>
      <c r="AM830" s="36"/>
      <c r="AN830" s="36"/>
      <c r="AT830" s="36"/>
      <c r="AU830" s="36"/>
      <c r="AV830" s="36"/>
      <c r="BB830" s="36"/>
      <c r="BC830" s="36"/>
      <c r="BD830" s="36"/>
      <c r="BJ830" s="36"/>
      <c r="BK830" s="36"/>
      <c r="BL830" s="36"/>
      <c r="BR830" s="36"/>
      <c r="BS830" s="36"/>
      <c r="BT830" s="36"/>
      <c r="BZ830" s="36"/>
      <c r="CA830" s="36"/>
      <c r="CB830" s="36"/>
      <c r="CH830" s="36"/>
      <c r="CI830" s="36"/>
      <c r="CJ830" s="36"/>
      <c r="CP830" s="36"/>
      <c r="CQ830" s="36"/>
      <c r="CR830" s="36"/>
      <c r="CX830" s="36"/>
      <c r="CY830" s="36"/>
      <c r="CZ830" s="36"/>
      <c r="DF830" s="36">
        <v>1.1700000000000001E-9</v>
      </c>
      <c r="DG830" s="36">
        <v>3.7099922413100002</v>
      </c>
      <c r="DH830" s="36">
        <v>3343.1552239806001</v>
      </c>
      <c r="DI830" s="30">
        <f t="shared" si="344"/>
        <v>-7.4403448749589372E-10</v>
      </c>
      <c r="DJ830" s="30">
        <f t="shared" si="345"/>
        <v>-7.4413371359051226E-10</v>
      </c>
      <c r="DK830" s="30">
        <f t="shared" si="346"/>
        <v>-7.4413370937088104E-10</v>
      </c>
      <c r="DL830" s="30">
        <f t="shared" si="347"/>
        <v>-7.4413370937105744E-10</v>
      </c>
      <c r="DN830" s="36"/>
      <c r="DO830" s="36"/>
      <c r="DP830" s="36"/>
      <c r="DV830" s="36"/>
      <c r="DW830" s="36"/>
      <c r="DX830" s="36"/>
      <c r="ED830" s="36"/>
      <c r="EE830" s="36"/>
      <c r="EF830" s="36"/>
      <c r="EL830" s="36"/>
      <c r="EM830" s="36"/>
      <c r="EN830" s="36"/>
      <c r="ET830" s="36"/>
      <c r="EU830" s="36"/>
      <c r="EV830" s="36"/>
    </row>
    <row r="831" spans="14:152" s="30" customFormat="1" ht="12.75">
      <c r="N831" s="36">
        <v>1.56E-9</v>
      </c>
      <c r="O831" s="36">
        <v>4.5517120469399996</v>
      </c>
      <c r="P831" s="36">
        <v>27682.140744156401</v>
      </c>
      <c r="Q831" s="30">
        <f t="shared" si="340"/>
        <v>-4.4864575452120171E-10</v>
      </c>
      <c r="R831" s="30">
        <f t="shared" si="341"/>
        <v>-4.4728598970909783E-10</v>
      </c>
      <c r="S831" s="30">
        <f t="shared" si="342"/>
        <v>-4.4728604754417991E-10</v>
      </c>
      <c r="T831" s="30">
        <f t="shared" si="343"/>
        <v>-4.4728604754171631E-10</v>
      </c>
      <c r="V831" s="36"/>
      <c r="W831" s="36"/>
      <c r="X831" s="36"/>
      <c r="AD831" s="36"/>
      <c r="AE831" s="36"/>
      <c r="AF831" s="36"/>
      <c r="AL831" s="36"/>
      <c r="AM831" s="36"/>
      <c r="AN831" s="36"/>
      <c r="AT831" s="36"/>
      <c r="AU831" s="36"/>
      <c r="AV831" s="36"/>
      <c r="BB831" s="36"/>
      <c r="BC831" s="36"/>
      <c r="BD831" s="36"/>
      <c r="BJ831" s="36"/>
      <c r="BK831" s="36"/>
      <c r="BL831" s="36"/>
      <c r="BR831" s="36"/>
      <c r="BS831" s="36"/>
      <c r="BT831" s="36"/>
      <c r="BZ831" s="36"/>
      <c r="CA831" s="36"/>
      <c r="CB831" s="36"/>
      <c r="CH831" s="36"/>
      <c r="CI831" s="36"/>
      <c r="CJ831" s="36"/>
      <c r="CP831" s="36"/>
      <c r="CQ831" s="36"/>
      <c r="CR831" s="36"/>
      <c r="CX831" s="36"/>
      <c r="CY831" s="36"/>
      <c r="CZ831" s="36"/>
      <c r="DF831" s="36">
        <v>1.15E-9</v>
      </c>
      <c r="DG831" s="36">
        <v>5.9954157079700003</v>
      </c>
      <c r="DH831" s="36">
        <v>11986.6759069534</v>
      </c>
      <c r="DI831" s="30">
        <f t="shared" si="344"/>
        <v>-8.2132393821810943E-10</v>
      </c>
      <c r="DJ831" s="30">
        <f t="shared" si="345"/>
        <v>-8.2100670693690042E-10</v>
      </c>
      <c r="DK831" s="30">
        <f t="shared" si="346"/>
        <v>-8.2100672043061783E-10</v>
      </c>
      <c r="DL831" s="30">
        <f t="shared" si="347"/>
        <v>-8.2100672043004563E-10</v>
      </c>
      <c r="DN831" s="36"/>
      <c r="DO831" s="36"/>
      <c r="DP831" s="36"/>
      <c r="DV831" s="36"/>
      <c r="DW831" s="36"/>
      <c r="DX831" s="36"/>
      <c r="ED831" s="36"/>
      <c r="EE831" s="36"/>
      <c r="EF831" s="36"/>
      <c r="EL831" s="36"/>
      <c r="EM831" s="36"/>
      <c r="EN831" s="36"/>
      <c r="ET831" s="36"/>
      <c r="EU831" s="36"/>
      <c r="EV831" s="36"/>
    </row>
    <row r="832" spans="14:152" s="30" customFormat="1" ht="12.75">
      <c r="N832" s="36">
        <v>1.6999999999999999E-9</v>
      </c>
      <c r="O832" s="36">
        <v>4.62851491273</v>
      </c>
      <c r="P832" s="36">
        <v>10824.201202545601</v>
      </c>
      <c r="Q832" s="30">
        <f t="shared" si="340"/>
        <v>6.7636854372247791E-10</v>
      </c>
      <c r="R832" s="30">
        <f t="shared" si="341"/>
        <v>6.7692344787129189E-10</v>
      </c>
      <c r="S832" s="30">
        <f t="shared" si="342"/>
        <v>6.7692342427451083E-10</v>
      </c>
      <c r="T832" s="30">
        <f t="shared" si="343"/>
        <v>6.769234242755081E-10</v>
      </c>
      <c r="V832" s="36"/>
      <c r="W832" s="36"/>
      <c r="X832" s="36"/>
      <c r="AD832" s="36"/>
      <c r="AE832" s="36"/>
      <c r="AF832" s="36"/>
      <c r="AL832" s="36"/>
      <c r="AM832" s="36"/>
      <c r="AN832" s="36"/>
      <c r="AT832" s="36"/>
      <c r="AU832" s="36"/>
      <c r="AV832" s="36"/>
      <c r="BB832" s="36"/>
      <c r="BC832" s="36"/>
      <c r="BD832" s="36"/>
      <c r="BJ832" s="36"/>
      <c r="BK832" s="36"/>
      <c r="BL832" s="36"/>
      <c r="BR832" s="36"/>
      <c r="BS832" s="36"/>
      <c r="BT832" s="36"/>
      <c r="BZ832" s="36"/>
      <c r="CA832" s="36"/>
      <c r="CB832" s="36"/>
      <c r="CH832" s="36"/>
      <c r="CI832" s="36"/>
      <c r="CJ832" s="36"/>
      <c r="CP832" s="36"/>
      <c r="CQ832" s="36"/>
      <c r="CR832" s="36"/>
      <c r="CX832" s="36"/>
      <c r="CY832" s="36"/>
      <c r="CZ832" s="36"/>
      <c r="DF832" s="36">
        <v>1.5199999999999999E-9</v>
      </c>
      <c r="DG832" s="36">
        <v>5.6666233995999997</v>
      </c>
      <c r="DH832" s="36">
        <v>6530.1771835566997</v>
      </c>
      <c r="DI832" s="30">
        <f t="shared" si="344"/>
        <v>9.7372489406381189E-10</v>
      </c>
      <c r="DJ832" s="30">
        <f t="shared" si="345"/>
        <v>9.7397541439155916E-10</v>
      </c>
      <c r="DK832" s="30">
        <f t="shared" si="346"/>
        <v>9.7397540373854469E-10</v>
      </c>
      <c r="DL832" s="30">
        <f t="shared" si="347"/>
        <v>9.7397540373899261E-10</v>
      </c>
      <c r="DN832" s="36"/>
      <c r="DO832" s="36"/>
      <c r="DP832" s="36"/>
      <c r="DV832" s="36"/>
      <c r="DW832" s="36"/>
      <c r="DX832" s="36"/>
      <c r="ED832" s="36"/>
      <c r="EE832" s="36"/>
      <c r="EF832" s="36"/>
      <c r="EL832" s="36"/>
      <c r="EM832" s="36"/>
      <c r="EN832" s="36"/>
      <c r="ET832" s="36"/>
      <c r="EU832" s="36"/>
      <c r="EV832" s="36"/>
    </row>
    <row r="833" spans="14:152" s="30" customFormat="1" ht="12.75">
      <c r="N833" s="36">
        <v>1.57E-9</v>
      </c>
      <c r="O833" s="36">
        <v>0.91363725609000002</v>
      </c>
      <c r="P833" s="36">
        <v>4503.0871311075998</v>
      </c>
      <c r="Q833" s="30">
        <f t="shared" ref="Q833:Q896" si="348">N833*COS(O833+P833*$C$23)</f>
        <v>7.4180823191881058E-10</v>
      </c>
      <c r="R833" s="30">
        <f t="shared" ref="R833:R896" si="349">N833*COS(O833+P833*$C$44)</f>
        <v>7.4201304674783173E-10</v>
      </c>
      <c r="S833" s="30">
        <f t="shared" ref="S833:S896" si="350">N833*COS(O833+P833*$C$65)</f>
        <v>7.4201303803794641E-10</v>
      </c>
      <c r="T833" s="30">
        <f t="shared" ref="T833:T896" si="351">N833*COS(O833+P833*$C$86)</f>
        <v>7.4201303803831523E-10</v>
      </c>
      <c r="V833" s="36"/>
      <c r="W833" s="36"/>
      <c r="X833" s="36"/>
      <c r="AD833" s="36"/>
      <c r="AE833" s="36"/>
      <c r="AF833" s="36"/>
      <c r="AL833" s="36"/>
      <c r="AM833" s="36"/>
      <c r="AN833" s="36"/>
      <c r="AT833" s="36"/>
      <c r="AU833" s="36"/>
      <c r="AV833" s="36"/>
      <c r="BB833" s="36"/>
      <c r="BC833" s="36"/>
      <c r="BD833" s="36"/>
      <c r="BJ833" s="36"/>
      <c r="BK833" s="36"/>
      <c r="BL833" s="36"/>
      <c r="BR833" s="36"/>
      <c r="BS833" s="36"/>
      <c r="BT833" s="36"/>
      <c r="BZ833" s="36"/>
      <c r="CA833" s="36"/>
      <c r="CB833" s="36"/>
      <c r="CH833" s="36"/>
      <c r="CI833" s="36"/>
      <c r="CJ833" s="36"/>
      <c r="CP833" s="36"/>
      <c r="CQ833" s="36"/>
      <c r="CR833" s="36"/>
      <c r="CX833" s="36"/>
      <c r="CY833" s="36"/>
      <c r="CZ833" s="36"/>
      <c r="DF833" s="36">
        <v>1.2300000000000001E-9</v>
      </c>
      <c r="DG833" s="36">
        <v>5.231448642E-2</v>
      </c>
      <c r="DH833" s="36">
        <v>9801.4246376606006</v>
      </c>
      <c r="DI833" s="30">
        <f t="shared" ref="DI833:DI896" si="352">DF833*COS(DG833+DH833*$C$23)</f>
        <v>-7.7863692906126579E-10</v>
      </c>
      <c r="DJ833" s="30">
        <f t="shared" ref="DJ833:DJ896" si="353">DF833*COS(DG833+DH833*$C$44)</f>
        <v>-7.7833010666096057E-10</v>
      </c>
      <c r="DK833" s="30">
        <f t="shared" ref="DK833:DK896" si="354">DF833*COS(DG833+DH833*$C$65)</f>
        <v>-7.7833011971102069E-10</v>
      </c>
      <c r="DL833" s="30">
        <f t="shared" ref="DL833:DL896" si="355">DF833*COS(DG833+DH833*$C$86)</f>
        <v>-7.7833011971047258E-10</v>
      </c>
      <c r="DN833" s="36"/>
      <c r="DO833" s="36"/>
      <c r="DP833" s="36"/>
      <c r="DV833" s="36"/>
      <c r="DW833" s="36"/>
      <c r="DX833" s="36"/>
      <c r="ED833" s="36"/>
      <c r="EE833" s="36"/>
      <c r="EF833" s="36"/>
      <c r="EL833" s="36"/>
      <c r="EM833" s="36"/>
      <c r="EN833" s="36"/>
      <c r="ET833" s="36"/>
      <c r="EU833" s="36"/>
      <c r="EV833" s="36"/>
    </row>
    <row r="834" spans="14:152" s="30" customFormat="1" ht="12.75">
      <c r="N834" s="36">
        <v>1.56E-9</v>
      </c>
      <c r="O834" s="36">
        <v>5.5825561831800004</v>
      </c>
      <c r="P834" s="36">
        <v>10448.435470975401</v>
      </c>
      <c r="Q834" s="30">
        <f t="shared" si="348"/>
        <v>-7.6601554991408306E-10</v>
      </c>
      <c r="R834" s="30">
        <f t="shared" si="349"/>
        <v>-7.6648226135112029E-10</v>
      </c>
      <c r="S834" s="30">
        <f t="shared" si="350"/>
        <v>-7.664822415050492E-10</v>
      </c>
      <c r="T834" s="30">
        <f t="shared" si="351"/>
        <v>-7.6648224150587949E-10</v>
      </c>
      <c r="V834" s="36"/>
      <c r="W834" s="36"/>
      <c r="X834" s="36"/>
      <c r="AD834" s="36"/>
      <c r="AE834" s="36"/>
      <c r="AF834" s="36"/>
      <c r="AL834" s="36"/>
      <c r="AM834" s="36"/>
      <c r="AN834" s="36"/>
      <c r="AT834" s="36"/>
      <c r="AU834" s="36"/>
      <c r="AV834" s="36"/>
      <c r="BB834" s="36"/>
      <c r="BC834" s="36"/>
      <c r="BD834" s="36"/>
      <c r="BJ834" s="36"/>
      <c r="BK834" s="36"/>
      <c r="BL834" s="36"/>
      <c r="BR834" s="36"/>
      <c r="BS834" s="36"/>
      <c r="BT834" s="36"/>
      <c r="BZ834" s="36"/>
      <c r="CA834" s="36"/>
      <c r="CB834" s="36"/>
      <c r="CH834" s="36"/>
      <c r="CI834" s="36"/>
      <c r="CJ834" s="36"/>
      <c r="CP834" s="36"/>
      <c r="CQ834" s="36"/>
      <c r="CR834" s="36"/>
      <c r="CX834" s="36"/>
      <c r="CY834" s="36"/>
      <c r="CZ834" s="36"/>
      <c r="DF834" s="36">
        <v>1.3000000000000001E-9</v>
      </c>
      <c r="DG834" s="36">
        <v>1.4237792603999999</v>
      </c>
      <c r="DH834" s="36">
        <v>16063.164847185</v>
      </c>
      <c r="DI834" s="30">
        <f t="shared" si="352"/>
        <v>1.2319527585627836E-9</v>
      </c>
      <c r="DJ834" s="30">
        <f t="shared" si="353"/>
        <v>1.2321717618524506E-9</v>
      </c>
      <c r="DK834" s="30">
        <f t="shared" si="354"/>
        <v>1.2321717525461288E-9</v>
      </c>
      <c r="DL834" s="30">
        <f t="shared" si="355"/>
        <v>1.2321717525465173E-9</v>
      </c>
      <c r="DN834" s="36"/>
      <c r="DO834" s="36"/>
      <c r="DP834" s="36"/>
      <c r="DV834" s="36"/>
      <c r="DW834" s="36"/>
      <c r="DX834" s="36"/>
      <c r="ED834" s="36"/>
      <c r="EE834" s="36"/>
      <c r="EF834" s="36"/>
      <c r="EL834" s="36"/>
      <c r="EM834" s="36"/>
      <c r="EN834" s="36"/>
      <c r="ET834" s="36"/>
      <c r="EU834" s="36"/>
      <c r="EV834" s="36"/>
    </row>
    <row r="835" spans="14:152" s="30" customFormat="1" ht="12.75">
      <c r="N835" s="36">
        <v>1.57E-9</v>
      </c>
      <c r="O835" s="36">
        <v>0.92229160815</v>
      </c>
      <c r="P835" s="36">
        <v>15636.566656309</v>
      </c>
      <c r="Q835" s="30">
        <f t="shared" si="348"/>
        <v>-9.0967344696494455E-10</v>
      </c>
      <c r="R835" s="30">
        <f t="shared" si="349"/>
        <v>-9.0901560091497412E-10</v>
      </c>
      <c r="S835" s="30">
        <f t="shared" si="350"/>
        <v>-9.0901562889651491E-10</v>
      </c>
      <c r="T835" s="30">
        <f t="shared" si="351"/>
        <v>-9.0901562889535075E-10</v>
      </c>
      <c r="V835" s="36"/>
      <c r="W835" s="36"/>
      <c r="X835" s="36"/>
      <c r="AD835" s="36"/>
      <c r="AE835" s="36"/>
      <c r="AF835" s="36"/>
      <c r="AL835" s="36"/>
      <c r="AM835" s="36"/>
      <c r="AN835" s="36"/>
      <c r="AT835" s="36"/>
      <c r="AU835" s="36"/>
      <c r="AV835" s="36"/>
      <c r="BB835" s="36"/>
      <c r="BC835" s="36"/>
      <c r="BD835" s="36"/>
      <c r="BJ835" s="36"/>
      <c r="BK835" s="36"/>
      <c r="BL835" s="36"/>
      <c r="BR835" s="36"/>
      <c r="BS835" s="36"/>
      <c r="BT835" s="36"/>
      <c r="BZ835" s="36"/>
      <c r="CA835" s="36"/>
      <c r="CB835" s="36"/>
      <c r="CH835" s="36"/>
      <c r="CI835" s="36"/>
      <c r="CJ835" s="36"/>
      <c r="CP835" s="36"/>
      <c r="CQ835" s="36"/>
      <c r="CR835" s="36"/>
      <c r="CX835" s="36"/>
      <c r="CY835" s="36"/>
      <c r="CZ835" s="36"/>
      <c r="DF835" s="36">
        <v>1.2E-9</v>
      </c>
      <c r="DG835" s="36">
        <v>4.19579234337</v>
      </c>
      <c r="DH835" s="36">
        <v>604.84974070479996</v>
      </c>
      <c r="DI835" s="30">
        <f t="shared" si="352"/>
        <v>7.9902447728956932E-10</v>
      </c>
      <c r="DJ835" s="30">
        <f t="shared" si="353"/>
        <v>7.9904227805003253E-10</v>
      </c>
      <c r="DK835" s="30">
        <f t="shared" si="354"/>
        <v>7.9904227729302031E-10</v>
      </c>
      <c r="DL835" s="30">
        <f t="shared" si="355"/>
        <v>7.9904227729305205E-10</v>
      </c>
      <c r="DN835" s="36"/>
      <c r="DO835" s="36"/>
      <c r="DP835" s="36"/>
      <c r="DV835" s="36"/>
      <c r="DW835" s="36"/>
      <c r="DX835" s="36"/>
      <c r="ED835" s="36"/>
      <c r="EE835" s="36"/>
      <c r="EF835" s="36"/>
      <c r="EL835" s="36"/>
      <c r="EM835" s="36"/>
      <c r="EN835" s="36"/>
      <c r="ET835" s="36"/>
      <c r="EU835" s="36"/>
      <c r="EV835" s="36"/>
    </row>
    <row r="836" spans="14:152" s="30" customFormat="1" ht="12.75">
      <c r="N836" s="36">
        <v>1.7100000000000001E-9</v>
      </c>
      <c r="O836" s="36">
        <v>5.4382062834099996</v>
      </c>
      <c r="P836" s="36">
        <v>11904.9187732018</v>
      </c>
      <c r="Q836" s="30">
        <f t="shared" si="348"/>
        <v>-1.0905503415553245E-9</v>
      </c>
      <c r="R836" s="30">
        <f t="shared" si="349"/>
        <v>-1.0900348181297684E-9</v>
      </c>
      <c r="S836" s="30">
        <f t="shared" si="350"/>
        <v>-1.0900348400571593E-9</v>
      </c>
      <c r="T836" s="30">
        <f t="shared" si="351"/>
        <v>-1.0900348400562231E-9</v>
      </c>
      <c r="V836" s="36"/>
      <c r="W836" s="36"/>
      <c r="X836" s="36"/>
      <c r="AD836" s="36"/>
      <c r="AE836" s="36"/>
      <c r="AF836" s="36"/>
      <c r="AL836" s="36"/>
      <c r="AM836" s="36"/>
      <c r="AN836" s="36"/>
      <c r="AT836" s="36"/>
      <c r="AU836" s="36"/>
      <c r="AV836" s="36"/>
      <c r="BB836" s="36"/>
      <c r="BC836" s="36"/>
      <c r="BD836" s="36"/>
      <c r="BJ836" s="36"/>
      <c r="BK836" s="36"/>
      <c r="BL836" s="36"/>
      <c r="BR836" s="36"/>
      <c r="BS836" s="36"/>
      <c r="BT836" s="36"/>
      <c r="BZ836" s="36"/>
      <c r="CA836" s="36"/>
      <c r="CB836" s="36"/>
      <c r="CH836" s="36"/>
      <c r="CI836" s="36"/>
      <c r="CJ836" s="36"/>
      <c r="CP836" s="36"/>
      <c r="CQ836" s="36"/>
      <c r="CR836" s="36"/>
      <c r="CX836" s="36"/>
      <c r="CY836" s="36"/>
      <c r="CZ836" s="36"/>
      <c r="DF836" s="36">
        <v>1.26E-9</v>
      </c>
      <c r="DG836" s="36">
        <v>1.38788085609</v>
      </c>
      <c r="DH836" s="36">
        <v>169.58018313299999</v>
      </c>
      <c r="DI836" s="30">
        <f t="shared" si="352"/>
        <v>1.135858426808796E-9</v>
      </c>
      <c r="DJ836" s="30">
        <f t="shared" si="353"/>
        <v>1.135861466914614E-9</v>
      </c>
      <c r="DK836" s="30">
        <f t="shared" si="354"/>
        <v>1.1358614667853271E-9</v>
      </c>
      <c r="DL836" s="30">
        <f t="shared" si="355"/>
        <v>1.1358614667853325E-9</v>
      </c>
      <c r="DN836" s="36"/>
      <c r="DO836" s="36"/>
      <c r="DP836" s="36"/>
      <c r="DV836" s="36"/>
      <c r="DW836" s="36"/>
      <c r="DX836" s="36"/>
      <c r="ED836" s="36"/>
      <c r="EE836" s="36"/>
      <c r="EF836" s="36"/>
      <c r="EL836" s="36"/>
      <c r="EM836" s="36"/>
      <c r="EN836" s="36"/>
      <c r="ET836" s="36"/>
      <c r="EU836" s="36"/>
      <c r="EV836" s="36"/>
    </row>
    <row r="837" spans="14:152" s="30" customFormat="1" ht="12.75">
      <c r="N837" s="36">
        <v>1.8E-9</v>
      </c>
      <c r="O837" s="36">
        <v>1.8909140524100001</v>
      </c>
      <c r="P837" s="36">
        <v>13575.7488022372</v>
      </c>
      <c r="Q837" s="30">
        <f t="shared" si="348"/>
        <v>-7.7744098597438764E-10</v>
      </c>
      <c r="R837" s="30">
        <f t="shared" si="349"/>
        <v>-7.7671642379354558E-10</v>
      </c>
      <c r="S837" s="30">
        <f t="shared" si="350"/>
        <v>-7.7671645461053443E-10</v>
      </c>
      <c r="T837" s="30">
        <f t="shared" si="351"/>
        <v>-7.7671645460924216E-10</v>
      </c>
      <c r="V837" s="36"/>
      <c r="W837" s="36"/>
      <c r="X837" s="36"/>
      <c r="AD837" s="36"/>
      <c r="AE837" s="36"/>
      <c r="AF837" s="36"/>
      <c r="AL837" s="36"/>
      <c r="AM837" s="36"/>
      <c r="AN837" s="36"/>
      <c r="AT837" s="36"/>
      <c r="AU837" s="36"/>
      <c r="AV837" s="36"/>
      <c r="BB837" s="36"/>
      <c r="BC837" s="36"/>
      <c r="BD837" s="36"/>
      <c r="BJ837" s="36"/>
      <c r="BK837" s="36"/>
      <c r="BL837" s="36"/>
      <c r="BR837" s="36"/>
      <c r="BS837" s="36"/>
      <c r="BT837" s="36"/>
      <c r="BZ837" s="36"/>
      <c r="CA837" s="36"/>
      <c r="CB837" s="36"/>
      <c r="CH837" s="36"/>
      <c r="CI837" s="36"/>
      <c r="CJ837" s="36"/>
      <c r="CP837" s="36"/>
      <c r="CQ837" s="36"/>
      <c r="CR837" s="36"/>
      <c r="CX837" s="36"/>
      <c r="CY837" s="36"/>
      <c r="CZ837" s="36"/>
      <c r="DF837" s="36">
        <v>1.2199999999999999E-9</v>
      </c>
      <c r="DG837" s="36">
        <v>0.18785107006000001</v>
      </c>
      <c r="DH837" s="36">
        <v>18849.227549974199</v>
      </c>
      <c r="DI837" s="30">
        <f t="shared" si="352"/>
        <v>-9.7084603794858066E-10</v>
      </c>
      <c r="DJ837" s="30">
        <f t="shared" si="353"/>
        <v>-9.7038806793107951E-10</v>
      </c>
      <c r="DK837" s="30">
        <f t="shared" si="354"/>
        <v>-9.7038808741526032E-10</v>
      </c>
      <c r="DL837" s="30">
        <f t="shared" si="355"/>
        <v>-9.7038808741443024E-10</v>
      </c>
      <c r="DN837" s="36"/>
      <c r="DO837" s="36"/>
      <c r="DP837" s="36"/>
      <c r="DV837" s="36"/>
      <c r="DW837" s="36"/>
      <c r="DX837" s="36"/>
      <c r="ED837" s="36"/>
      <c r="EE837" s="36"/>
      <c r="EF837" s="36"/>
      <c r="EL837" s="36"/>
      <c r="EM837" s="36"/>
      <c r="EN837" s="36"/>
      <c r="ET837" s="36"/>
      <c r="EU837" s="36"/>
      <c r="EV837" s="36"/>
    </row>
    <row r="838" spans="14:152" s="30" customFormat="1" ht="12.75">
      <c r="N838" s="36">
        <v>1.9800000000000002E-9</v>
      </c>
      <c r="O838" s="36">
        <v>4.42539692212</v>
      </c>
      <c r="P838" s="36">
        <v>10025.4277087512</v>
      </c>
      <c r="Q838" s="30">
        <f t="shared" si="348"/>
        <v>1.237234853449583E-9</v>
      </c>
      <c r="R838" s="30">
        <f t="shared" si="349"/>
        <v>1.2367253416595616E-9</v>
      </c>
      <c r="S838" s="30">
        <f t="shared" si="350"/>
        <v>1.2367253633306059E-9</v>
      </c>
      <c r="T838" s="30">
        <f t="shared" si="351"/>
        <v>1.2367253633296937E-9</v>
      </c>
      <c r="V838" s="36"/>
      <c r="W838" s="36"/>
      <c r="X838" s="36"/>
      <c r="AD838" s="36"/>
      <c r="AE838" s="36"/>
      <c r="AF838" s="36"/>
      <c r="AL838" s="36"/>
      <c r="AM838" s="36"/>
      <c r="AN838" s="36"/>
      <c r="AT838" s="36"/>
      <c r="AU838" s="36"/>
      <c r="AV838" s="36"/>
      <c r="BB838" s="36"/>
      <c r="BC838" s="36"/>
      <c r="BD838" s="36"/>
      <c r="BJ838" s="36"/>
      <c r="BK838" s="36"/>
      <c r="BL838" s="36"/>
      <c r="BR838" s="36"/>
      <c r="BS838" s="36"/>
      <c r="BT838" s="36"/>
      <c r="BZ838" s="36"/>
      <c r="CA838" s="36"/>
      <c r="CB838" s="36"/>
      <c r="CH838" s="36"/>
      <c r="CI838" s="36"/>
      <c r="CJ838" s="36"/>
      <c r="CP838" s="36"/>
      <c r="CQ838" s="36"/>
      <c r="CR838" s="36"/>
      <c r="CX838" s="36"/>
      <c r="CY838" s="36"/>
      <c r="CZ838" s="36"/>
      <c r="DF838" s="36">
        <v>1.13E-9</v>
      </c>
      <c r="DG838" s="36">
        <v>4.6773114491800003</v>
      </c>
      <c r="DH838" s="36">
        <v>24491.425792583399</v>
      </c>
      <c r="DI838" s="30">
        <f t="shared" si="352"/>
        <v>7.6285563532678068E-10</v>
      </c>
      <c r="DJ838" s="30">
        <f t="shared" si="353"/>
        <v>7.6352653582939675E-10</v>
      </c>
      <c r="DK838" s="30">
        <f t="shared" si="354"/>
        <v>7.6352650730829816E-10</v>
      </c>
      <c r="DL838" s="30">
        <f t="shared" si="355"/>
        <v>7.6352650730950574E-10</v>
      </c>
      <c r="DN838" s="36"/>
      <c r="DO838" s="36"/>
      <c r="DP838" s="36"/>
      <c r="DV838" s="36"/>
      <c r="DW838" s="36"/>
      <c r="DX838" s="36"/>
      <c r="ED838" s="36"/>
      <c r="EE838" s="36"/>
      <c r="EF838" s="36"/>
      <c r="EL838" s="36"/>
      <c r="EM838" s="36"/>
      <c r="EN838" s="36"/>
      <c r="ET838" s="36"/>
      <c r="EU838" s="36"/>
      <c r="EV838" s="36"/>
    </row>
    <row r="839" spans="14:152" s="30" customFormat="1" ht="12.75">
      <c r="N839" s="36">
        <v>1.5799999999999999E-9</v>
      </c>
      <c r="O839" s="36">
        <v>4.1208791464200001</v>
      </c>
      <c r="P839" s="36">
        <v>11240.1627280718</v>
      </c>
      <c r="Q839" s="30">
        <f t="shared" si="348"/>
        <v>-1.2872111175312895E-10</v>
      </c>
      <c r="R839" s="30">
        <f t="shared" si="349"/>
        <v>-1.2930295230359383E-10</v>
      </c>
      <c r="S839" s="30">
        <f t="shared" si="350"/>
        <v>-1.2930292755982764E-10</v>
      </c>
      <c r="T839" s="30">
        <f t="shared" si="351"/>
        <v>-1.2930292756086821E-10</v>
      </c>
      <c r="V839" s="36"/>
      <c r="W839" s="36"/>
      <c r="X839" s="36"/>
      <c r="AD839" s="36"/>
      <c r="AE839" s="36"/>
      <c r="AF839" s="36"/>
      <c r="AL839" s="36"/>
      <c r="AM839" s="36"/>
      <c r="AN839" s="36"/>
      <c r="AT839" s="36"/>
      <c r="AU839" s="36"/>
      <c r="AV839" s="36"/>
      <c r="BB839" s="36"/>
      <c r="BC839" s="36"/>
      <c r="BD839" s="36"/>
      <c r="BJ839" s="36"/>
      <c r="BK839" s="36"/>
      <c r="BL839" s="36"/>
      <c r="BR839" s="36"/>
      <c r="BS839" s="36"/>
      <c r="BT839" s="36"/>
      <c r="BZ839" s="36"/>
      <c r="CA839" s="36"/>
      <c r="CB839" s="36"/>
      <c r="CH839" s="36"/>
      <c r="CI839" s="36"/>
      <c r="CJ839" s="36"/>
      <c r="CP839" s="36"/>
      <c r="CQ839" s="36"/>
      <c r="CR839" s="36"/>
      <c r="CX839" s="36"/>
      <c r="CY839" s="36"/>
      <c r="CZ839" s="36"/>
      <c r="DF839" s="36">
        <v>1.2199999999999999E-9</v>
      </c>
      <c r="DG839" s="36">
        <v>1.21803689218</v>
      </c>
      <c r="DH839" s="36">
        <v>3067.9394693482</v>
      </c>
      <c r="DI839" s="30">
        <f t="shared" si="352"/>
        <v>-1.2156558725009375E-9</v>
      </c>
      <c r="DJ839" s="30">
        <f t="shared" si="353"/>
        <v>-1.2156454926363708E-9</v>
      </c>
      <c r="DK839" s="30">
        <f t="shared" si="354"/>
        <v>-1.2156454930780621E-9</v>
      </c>
      <c r="DL839" s="30">
        <f t="shared" si="355"/>
        <v>-1.2156454930780437E-9</v>
      </c>
      <c r="DN839" s="36"/>
      <c r="DO839" s="36"/>
      <c r="DP839" s="36"/>
      <c r="DV839" s="36"/>
      <c r="DW839" s="36"/>
      <c r="DX839" s="36"/>
      <c r="ED839" s="36"/>
      <c r="EE839" s="36"/>
      <c r="EF839" s="36"/>
      <c r="EL839" s="36"/>
      <c r="EM839" s="36"/>
      <c r="EN839" s="36"/>
      <c r="ET839" s="36"/>
      <c r="EU839" s="36"/>
      <c r="EV839" s="36"/>
    </row>
    <row r="840" spans="14:152" s="30" customFormat="1" ht="12.75">
      <c r="N840" s="36">
        <v>2.11E-9</v>
      </c>
      <c r="O840" s="36">
        <v>2.42218772392</v>
      </c>
      <c r="P840" s="36">
        <v>8749.1562544722001</v>
      </c>
      <c r="Q840" s="30">
        <f t="shared" si="348"/>
        <v>-1.0758631007501962E-9</v>
      </c>
      <c r="R840" s="30">
        <f t="shared" si="349"/>
        <v>-1.0763850864963728E-9</v>
      </c>
      <c r="S840" s="30">
        <f t="shared" si="350"/>
        <v>-1.0763850642995957E-9</v>
      </c>
      <c r="T840" s="30">
        <f t="shared" si="351"/>
        <v>-1.076385064300524E-9</v>
      </c>
      <c r="V840" s="36"/>
      <c r="W840" s="36"/>
      <c r="X840" s="36"/>
      <c r="AD840" s="36"/>
      <c r="AE840" s="36"/>
      <c r="AF840" s="36"/>
      <c r="AL840" s="36"/>
      <c r="AM840" s="36"/>
      <c r="AN840" s="36"/>
      <c r="AT840" s="36"/>
      <c r="AU840" s="36"/>
      <c r="AV840" s="36"/>
      <c r="BB840" s="36"/>
      <c r="BC840" s="36"/>
      <c r="BD840" s="36"/>
      <c r="BJ840" s="36"/>
      <c r="BK840" s="36"/>
      <c r="BL840" s="36"/>
      <c r="BR840" s="36"/>
      <c r="BS840" s="36"/>
      <c r="BT840" s="36"/>
      <c r="BZ840" s="36"/>
      <c r="CA840" s="36"/>
      <c r="CB840" s="36"/>
      <c r="CH840" s="36"/>
      <c r="CI840" s="36"/>
      <c r="CJ840" s="36"/>
      <c r="CP840" s="36"/>
      <c r="CQ840" s="36"/>
      <c r="CR840" s="36"/>
      <c r="CX840" s="36"/>
      <c r="CY840" s="36"/>
      <c r="CZ840" s="36"/>
      <c r="DF840" s="36">
        <v>1.1800000000000001E-9</v>
      </c>
      <c r="DG840" s="36">
        <v>3.92389195187</v>
      </c>
      <c r="DH840" s="36">
        <v>2963.2388187840002</v>
      </c>
      <c r="DI840" s="30">
        <f t="shared" si="352"/>
        <v>1.1778504728308381E-9</v>
      </c>
      <c r="DJ840" s="30">
        <f t="shared" si="353"/>
        <v>1.1778574018710793E-9</v>
      </c>
      <c r="DK840" s="30">
        <f t="shared" si="354"/>
        <v>1.1778574015766434E-9</v>
      </c>
      <c r="DL840" s="30">
        <f t="shared" si="355"/>
        <v>1.1778574015766556E-9</v>
      </c>
      <c r="DN840" s="36"/>
      <c r="DO840" s="36"/>
      <c r="DP840" s="36"/>
      <c r="DV840" s="36"/>
      <c r="DW840" s="36"/>
      <c r="DX840" s="36"/>
      <c r="ED840" s="36"/>
      <c r="EE840" s="36"/>
      <c r="EF840" s="36"/>
      <c r="EL840" s="36"/>
      <c r="EM840" s="36"/>
      <c r="EN840" s="36"/>
      <c r="ET840" s="36"/>
      <c r="EU840" s="36"/>
      <c r="EV840" s="36"/>
    </row>
    <row r="841" spans="14:152" s="30" customFormat="1" ht="12.75">
      <c r="N841" s="36">
        <v>1.8300000000000001E-9</v>
      </c>
      <c r="O841" s="36">
        <v>1.4793483595100001</v>
      </c>
      <c r="P841" s="36">
        <v>6677.3435180416</v>
      </c>
      <c r="Q841" s="30">
        <f t="shared" si="348"/>
        <v>-1.0099837154200812E-9</v>
      </c>
      <c r="R841" s="30">
        <f t="shared" si="349"/>
        <v>-1.0096487258029326E-9</v>
      </c>
      <c r="S841" s="30">
        <f t="shared" si="350"/>
        <v>-1.0096487400501878E-9</v>
      </c>
      <c r="T841" s="30">
        <f t="shared" si="351"/>
        <v>-1.0096487400495805E-9</v>
      </c>
      <c r="V841" s="36"/>
      <c r="W841" s="36"/>
      <c r="X841" s="36"/>
      <c r="AD841" s="36"/>
      <c r="AE841" s="36"/>
      <c r="AF841" s="36"/>
      <c r="AL841" s="36"/>
      <c r="AM841" s="36"/>
      <c r="AN841" s="36"/>
      <c r="AT841" s="36"/>
      <c r="AU841" s="36"/>
      <c r="AV841" s="36"/>
      <c r="BB841" s="36"/>
      <c r="BC841" s="36"/>
      <c r="BD841" s="36"/>
      <c r="BJ841" s="36"/>
      <c r="BK841" s="36"/>
      <c r="BL841" s="36"/>
      <c r="BR841" s="36"/>
      <c r="BS841" s="36"/>
      <c r="BT841" s="36"/>
      <c r="BZ841" s="36"/>
      <c r="CA841" s="36"/>
      <c r="CB841" s="36"/>
      <c r="CH841" s="36"/>
      <c r="CI841" s="36"/>
      <c r="CJ841" s="36"/>
      <c r="CP841" s="36"/>
      <c r="CQ841" s="36"/>
      <c r="CR841" s="36"/>
      <c r="CX841" s="36"/>
      <c r="CY841" s="36"/>
      <c r="CZ841" s="36"/>
      <c r="DF841" s="36">
        <v>1.37E-9</v>
      </c>
      <c r="DG841" s="36">
        <v>0.80076862962999995</v>
      </c>
      <c r="DH841" s="36">
        <v>3123.7902129128001</v>
      </c>
      <c r="DI841" s="30">
        <f t="shared" si="352"/>
        <v>-9.4327148028018155E-10</v>
      </c>
      <c r="DJ841" s="30">
        <f t="shared" si="353"/>
        <v>-9.4316945234725092E-10</v>
      </c>
      <c r="DK841" s="30">
        <f t="shared" si="354"/>
        <v>-9.4316945668644003E-10</v>
      </c>
      <c r="DL841" s="30">
        <f t="shared" si="355"/>
        <v>-9.4316945668625639E-10</v>
      </c>
      <c r="DN841" s="36"/>
      <c r="DO841" s="36"/>
      <c r="DP841" s="36"/>
      <c r="DV841" s="36"/>
      <c r="DW841" s="36"/>
      <c r="DX841" s="36"/>
      <c r="ED841" s="36"/>
      <c r="EE841" s="36"/>
      <c r="EF841" s="36"/>
      <c r="EL841" s="36"/>
      <c r="EM841" s="36"/>
      <c r="EN841" s="36"/>
      <c r="ET841" s="36"/>
      <c r="EU841" s="36"/>
      <c r="EV841" s="36"/>
    </row>
    <row r="842" spans="14:152" s="30" customFormat="1" ht="12.75">
      <c r="N842" s="36">
        <v>1.97E-9</v>
      </c>
      <c r="O842" s="36">
        <v>1.4346928290900001</v>
      </c>
      <c r="P842" s="36">
        <v>14061.720855026801</v>
      </c>
      <c r="Q842" s="30">
        <f t="shared" si="348"/>
        <v>8.3459791626328224E-10</v>
      </c>
      <c r="R842" s="30">
        <f t="shared" si="349"/>
        <v>8.3377297605969056E-10</v>
      </c>
      <c r="S842" s="30">
        <f t="shared" si="350"/>
        <v>8.3377301114597786E-10</v>
      </c>
      <c r="T842" s="30">
        <f t="shared" si="351"/>
        <v>8.3377301114450671E-10</v>
      </c>
      <c r="V842" s="36"/>
      <c r="W842" s="36"/>
      <c r="X842" s="36"/>
      <c r="AD842" s="36"/>
      <c r="AE842" s="36"/>
      <c r="AF842" s="36"/>
      <c r="AL842" s="36"/>
      <c r="AM842" s="36"/>
      <c r="AN842" s="36"/>
      <c r="AT842" s="36"/>
      <c r="AU842" s="36"/>
      <c r="AV842" s="36"/>
      <c r="BB842" s="36"/>
      <c r="BC842" s="36"/>
      <c r="BD842" s="36"/>
      <c r="BJ842" s="36"/>
      <c r="BK842" s="36"/>
      <c r="BL842" s="36"/>
      <c r="BR842" s="36"/>
      <c r="BS842" s="36"/>
      <c r="BT842" s="36"/>
      <c r="BZ842" s="36"/>
      <c r="CA842" s="36"/>
      <c r="CB842" s="36"/>
      <c r="CH842" s="36"/>
      <c r="CI842" s="36"/>
      <c r="CJ842" s="36"/>
      <c r="CP842" s="36"/>
      <c r="CQ842" s="36"/>
      <c r="CR842" s="36"/>
      <c r="CX842" s="36"/>
      <c r="CY842" s="36"/>
      <c r="CZ842" s="36"/>
      <c r="DF842" s="36">
        <v>1.2400000000000001E-9</v>
      </c>
      <c r="DG842" s="36">
        <v>0.77274469911999999</v>
      </c>
      <c r="DH842" s="36">
        <v>12465.534412742199</v>
      </c>
      <c r="DI842" s="30">
        <f t="shared" si="352"/>
        <v>8.8872523533300499E-10</v>
      </c>
      <c r="DJ842" s="30">
        <f t="shared" si="353"/>
        <v>8.8907950146477478E-10</v>
      </c>
      <c r="DK842" s="30">
        <f t="shared" si="354"/>
        <v>8.8907948640194342E-10</v>
      </c>
      <c r="DL842" s="30">
        <f t="shared" si="355"/>
        <v>8.890794864025821E-10</v>
      </c>
      <c r="DN842" s="36"/>
      <c r="DO842" s="36"/>
      <c r="DP842" s="36"/>
      <c r="DV842" s="36"/>
      <c r="DW842" s="36"/>
      <c r="DX842" s="36"/>
      <c r="ED842" s="36"/>
      <c r="EE842" s="36"/>
      <c r="EF842" s="36"/>
      <c r="EL842" s="36"/>
      <c r="EM842" s="36"/>
      <c r="EN842" s="36"/>
      <c r="ET842" s="36"/>
      <c r="EU842" s="36"/>
      <c r="EV842" s="36"/>
    </row>
    <row r="843" spans="14:152" s="30" customFormat="1" ht="12.75">
      <c r="N843" s="36">
        <v>1.6999999999999999E-9</v>
      </c>
      <c r="O843" s="36">
        <v>4.3242484265899996</v>
      </c>
      <c r="P843" s="36">
        <v>742.99006053259995</v>
      </c>
      <c r="Q843" s="30">
        <f t="shared" si="348"/>
        <v>1.6645123236212369E-9</v>
      </c>
      <c r="R843" s="30">
        <f t="shared" si="349"/>
        <v>1.6645207624897998E-9</v>
      </c>
      <c r="S843" s="30">
        <f t="shared" si="350"/>
        <v>1.6645207621309383E-9</v>
      </c>
      <c r="T843" s="30">
        <f t="shared" si="351"/>
        <v>1.6645207621309534E-9</v>
      </c>
      <c r="V843" s="36"/>
      <c r="W843" s="36"/>
      <c r="X843" s="36"/>
      <c r="AD843" s="36"/>
      <c r="AE843" s="36"/>
      <c r="AF843" s="36"/>
      <c r="AL843" s="36"/>
      <c r="AM843" s="36"/>
      <c r="AN843" s="36"/>
      <c r="AT843" s="36"/>
      <c r="AU843" s="36"/>
      <c r="AV843" s="36"/>
      <c r="BB843" s="36"/>
      <c r="BC843" s="36"/>
      <c r="BD843" s="36"/>
      <c r="BJ843" s="36"/>
      <c r="BK843" s="36"/>
      <c r="BL843" s="36"/>
      <c r="BR843" s="36"/>
      <c r="BS843" s="36"/>
      <c r="BT843" s="36"/>
      <c r="BZ843" s="36"/>
      <c r="CA843" s="36"/>
      <c r="CB843" s="36"/>
      <c r="CH843" s="36"/>
      <c r="CI843" s="36"/>
      <c r="CJ843" s="36"/>
      <c r="CP843" s="36"/>
      <c r="CQ843" s="36"/>
      <c r="CR843" s="36"/>
      <c r="CX843" s="36"/>
      <c r="CY843" s="36"/>
      <c r="CZ843" s="36"/>
      <c r="DF843" s="36">
        <v>1.32E-9</v>
      </c>
      <c r="DG843" s="36">
        <v>4.7388802389200002</v>
      </c>
      <c r="DH843" s="36">
        <v>2267.0034025089999</v>
      </c>
      <c r="DI843" s="30">
        <f t="shared" si="352"/>
        <v>3.0747984392542343E-11</v>
      </c>
      <c r="DJ843" s="30">
        <f t="shared" si="353"/>
        <v>3.0649643182972196E-11</v>
      </c>
      <c r="DK843" s="30">
        <f t="shared" si="354"/>
        <v>3.0649647365167252E-11</v>
      </c>
      <c r="DL843" s="30">
        <f t="shared" si="355"/>
        <v>3.0649647364989098E-11</v>
      </c>
      <c r="DN843" s="36"/>
      <c r="DO843" s="36"/>
      <c r="DP843" s="36"/>
      <c r="DV843" s="36"/>
      <c r="DW843" s="36"/>
      <c r="DX843" s="36"/>
      <c r="ED843" s="36"/>
      <c r="EE843" s="36"/>
      <c r="EF843" s="36"/>
      <c r="EL843" s="36"/>
      <c r="EM843" s="36"/>
      <c r="EN843" s="36"/>
      <c r="ET843" s="36"/>
      <c r="EU843" s="36"/>
      <c r="EV843" s="36"/>
    </row>
    <row r="844" spans="14:152" s="30" customFormat="1" ht="12.75">
      <c r="N844" s="36">
        <v>1.6999999999999999E-9</v>
      </c>
      <c r="O844" s="36">
        <v>2.9290532487299998</v>
      </c>
      <c r="P844" s="36">
        <v>9093.9973115966004</v>
      </c>
      <c r="Q844" s="30">
        <f t="shared" si="348"/>
        <v>-1.5853319057857354E-9</v>
      </c>
      <c r="R844" s="30">
        <f t="shared" si="349"/>
        <v>-1.5851483532894241E-9</v>
      </c>
      <c r="S844" s="30">
        <f t="shared" si="350"/>
        <v>-1.5851483610984373E-9</v>
      </c>
      <c r="T844" s="30">
        <f t="shared" si="351"/>
        <v>-1.58514836109811E-9</v>
      </c>
      <c r="V844" s="36"/>
      <c r="W844" s="36"/>
      <c r="X844" s="36"/>
      <c r="AD844" s="36"/>
      <c r="AE844" s="36"/>
      <c r="AF844" s="36"/>
      <c r="AL844" s="36"/>
      <c r="AM844" s="36"/>
      <c r="AN844" s="36"/>
      <c r="AT844" s="36"/>
      <c r="AU844" s="36"/>
      <c r="AV844" s="36"/>
      <c r="BB844" s="36"/>
      <c r="BC844" s="36"/>
      <c r="BD844" s="36"/>
      <c r="BJ844" s="36"/>
      <c r="BK844" s="36"/>
      <c r="BL844" s="36"/>
      <c r="BR844" s="36"/>
      <c r="BS844" s="36"/>
      <c r="BT844" s="36"/>
      <c r="BZ844" s="36"/>
      <c r="CA844" s="36"/>
      <c r="CB844" s="36"/>
      <c r="CH844" s="36"/>
      <c r="CI844" s="36"/>
      <c r="CJ844" s="36"/>
      <c r="CP844" s="36"/>
      <c r="CQ844" s="36"/>
      <c r="CR844" s="36"/>
      <c r="CX844" s="36"/>
      <c r="CY844" s="36"/>
      <c r="CZ844" s="36"/>
      <c r="DF844" s="36">
        <v>1.2199999999999999E-9</v>
      </c>
      <c r="DG844" s="36">
        <v>3.6623101405199998</v>
      </c>
      <c r="DH844" s="36">
        <v>8756.2698014729995</v>
      </c>
      <c r="DI844" s="30">
        <f t="shared" si="352"/>
        <v>7.5341352158821495E-10</v>
      </c>
      <c r="DJ844" s="30">
        <f t="shared" si="353"/>
        <v>7.5313729196658548E-10</v>
      </c>
      <c r="DK844" s="30">
        <f t="shared" si="354"/>
        <v>7.531373037152289E-10</v>
      </c>
      <c r="DL844" s="30">
        <f t="shared" si="355"/>
        <v>7.5313730371473094E-10</v>
      </c>
      <c r="DN844" s="36"/>
      <c r="DO844" s="36"/>
      <c r="DP844" s="36"/>
      <c r="DV844" s="36"/>
      <c r="DW844" s="36"/>
      <c r="DX844" s="36"/>
      <c r="ED844" s="36"/>
      <c r="EE844" s="36"/>
      <c r="EF844" s="36"/>
      <c r="EL844" s="36"/>
      <c r="EM844" s="36"/>
      <c r="EN844" s="36"/>
      <c r="ET844" s="36"/>
      <c r="EU844" s="36"/>
      <c r="EV844" s="36"/>
    </row>
    <row r="845" spans="14:152" s="30" customFormat="1" ht="12.75">
      <c r="N845" s="36">
        <v>1.6000000000000001E-9</v>
      </c>
      <c r="O845" s="36">
        <v>2.7979760893200001</v>
      </c>
      <c r="P845" s="36">
        <v>1461.0540519464</v>
      </c>
      <c r="Q845" s="30">
        <f t="shared" si="348"/>
        <v>8.9091639355013522E-10</v>
      </c>
      <c r="R845" s="30">
        <f t="shared" si="349"/>
        <v>8.9098022203169052E-10</v>
      </c>
      <c r="S845" s="30">
        <f t="shared" si="350"/>
        <v>8.9098021931727791E-10</v>
      </c>
      <c r="T845" s="30">
        <f t="shared" si="351"/>
        <v>8.9098021931739123E-10</v>
      </c>
      <c r="V845" s="36"/>
      <c r="W845" s="36"/>
      <c r="X845" s="36"/>
      <c r="AD845" s="36"/>
      <c r="AE845" s="36"/>
      <c r="AF845" s="36"/>
      <c r="AL845" s="36"/>
      <c r="AM845" s="36"/>
      <c r="AN845" s="36"/>
      <c r="AT845" s="36"/>
      <c r="AU845" s="36"/>
      <c r="AV845" s="36"/>
      <c r="BB845" s="36"/>
      <c r="BC845" s="36"/>
      <c r="BD845" s="36"/>
      <c r="BJ845" s="36"/>
      <c r="BK845" s="36"/>
      <c r="BL845" s="36"/>
      <c r="BR845" s="36"/>
      <c r="BS845" s="36"/>
      <c r="BT845" s="36"/>
      <c r="BZ845" s="36"/>
      <c r="CA845" s="36"/>
      <c r="CB845" s="36"/>
      <c r="CH845" s="36"/>
      <c r="CI845" s="36"/>
      <c r="CJ845" s="36"/>
      <c r="CP845" s="36"/>
      <c r="CQ845" s="36"/>
      <c r="CR845" s="36"/>
      <c r="CX845" s="36"/>
      <c r="CY845" s="36"/>
      <c r="CZ845" s="36"/>
      <c r="DF845" s="36">
        <v>1.13E-9</v>
      </c>
      <c r="DG845" s="36">
        <v>3.7495522188699999</v>
      </c>
      <c r="DH845" s="36">
        <v>21393.541969857601</v>
      </c>
      <c r="DI845" s="30">
        <f t="shared" si="352"/>
        <v>-2.2490712807245913E-10</v>
      </c>
      <c r="DJ845" s="30">
        <f t="shared" si="353"/>
        <v>-2.2568584551313301E-10</v>
      </c>
      <c r="DK845" s="30">
        <f t="shared" si="354"/>
        <v>-2.2568581239870944E-10</v>
      </c>
      <c r="DL845" s="30">
        <f t="shared" si="355"/>
        <v>-2.2568581240010983E-10</v>
      </c>
      <c r="DN845" s="36"/>
      <c r="DO845" s="36"/>
      <c r="DP845" s="36"/>
      <c r="DV845" s="36"/>
      <c r="DW845" s="36"/>
      <c r="DX845" s="36"/>
      <c r="ED845" s="36"/>
      <c r="EE845" s="36"/>
      <c r="EF845" s="36"/>
      <c r="EL845" s="36"/>
      <c r="EM845" s="36"/>
      <c r="EN845" s="36"/>
      <c r="ET845" s="36"/>
      <c r="EU845" s="36"/>
      <c r="EV845" s="36"/>
    </row>
    <row r="846" spans="14:152" s="30" customFormat="1" ht="12.75">
      <c r="N846" s="36">
        <v>1.74E-9</v>
      </c>
      <c r="O846" s="36">
        <v>5.3773892247099999</v>
      </c>
      <c r="P846" s="36">
        <v>3318.7615973734</v>
      </c>
      <c r="Q846" s="30">
        <f t="shared" si="348"/>
        <v>1.5611682416432924E-9</v>
      </c>
      <c r="R846" s="30">
        <f t="shared" si="349"/>
        <v>1.561084410138386E-9</v>
      </c>
      <c r="S846" s="30">
        <f t="shared" si="350"/>
        <v>1.5610844137039141E-9</v>
      </c>
      <c r="T846" s="30">
        <f t="shared" si="351"/>
        <v>1.561084413703764E-9</v>
      </c>
      <c r="V846" s="36"/>
      <c r="W846" s="36"/>
      <c r="X846" s="36"/>
      <c r="AD846" s="36"/>
      <c r="AE846" s="36"/>
      <c r="AF846" s="36"/>
      <c r="AL846" s="36"/>
      <c r="AM846" s="36"/>
      <c r="AN846" s="36"/>
      <c r="AT846" s="36"/>
      <c r="AU846" s="36"/>
      <c r="AV846" s="36"/>
      <c r="BB846" s="36"/>
      <c r="BC846" s="36"/>
      <c r="BD846" s="36"/>
      <c r="BJ846" s="36"/>
      <c r="BK846" s="36"/>
      <c r="BL846" s="36"/>
      <c r="BR846" s="36"/>
      <c r="BS846" s="36"/>
      <c r="BT846" s="36"/>
      <c r="BZ846" s="36"/>
      <c r="CA846" s="36"/>
      <c r="CB846" s="36"/>
      <c r="CH846" s="36"/>
      <c r="CI846" s="36"/>
      <c r="CJ846" s="36"/>
      <c r="CP846" s="36"/>
      <c r="CQ846" s="36"/>
      <c r="CR846" s="36"/>
      <c r="CX846" s="36"/>
      <c r="CY846" s="36"/>
      <c r="CZ846" s="36"/>
      <c r="DF846" s="36">
        <v>1.5300000000000001E-9</v>
      </c>
      <c r="DG846" s="36">
        <v>5.00596002145</v>
      </c>
      <c r="DH846" s="36">
        <v>15906.764126682599</v>
      </c>
      <c r="DI846" s="30">
        <f t="shared" si="352"/>
        <v>9.472376340062967E-11</v>
      </c>
      <c r="DJ846" s="30">
        <f t="shared" si="353"/>
        <v>9.3925266377390181E-11</v>
      </c>
      <c r="DK846" s="30">
        <f t="shared" si="354"/>
        <v>9.3925300335900773E-11</v>
      </c>
      <c r="DL846" s="30">
        <f t="shared" si="355"/>
        <v>9.3925300334468471E-11</v>
      </c>
      <c r="DN846" s="36"/>
      <c r="DO846" s="36"/>
      <c r="DP846" s="36"/>
      <c r="DV846" s="36"/>
      <c r="DW846" s="36"/>
      <c r="DX846" s="36"/>
      <c r="ED846" s="36"/>
      <c r="EE846" s="36"/>
      <c r="EF846" s="36"/>
      <c r="EL846" s="36"/>
      <c r="EM846" s="36"/>
      <c r="EN846" s="36"/>
      <c r="ET846" s="36"/>
      <c r="EU846" s="36"/>
      <c r="EV846" s="36"/>
    </row>
    <row r="847" spans="14:152" s="30" customFormat="1" ht="12.75">
      <c r="N847" s="36">
        <v>1.7200000000000001E-9</v>
      </c>
      <c r="O847" s="36">
        <v>0.35524089578000001</v>
      </c>
      <c r="P847" s="36">
        <v>2281.2132428584</v>
      </c>
      <c r="Q847" s="30">
        <f t="shared" si="348"/>
        <v>1.6561823664624188E-9</v>
      </c>
      <c r="R847" s="30">
        <f t="shared" si="349"/>
        <v>1.656217169568108E-9</v>
      </c>
      <c r="S847" s="30">
        <f t="shared" si="350"/>
        <v>1.6562171680882219E-9</v>
      </c>
      <c r="T847" s="30">
        <f t="shared" si="351"/>
        <v>1.6562171680882846E-9</v>
      </c>
      <c r="V847" s="36"/>
      <c r="W847" s="36"/>
      <c r="X847" s="36"/>
      <c r="AD847" s="36"/>
      <c r="AE847" s="36"/>
      <c r="AF847" s="36"/>
      <c r="AL847" s="36"/>
      <c r="AM847" s="36"/>
      <c r="AN847" s="36"/>
      <c r="AT847" s="36"/>
      <c r="AU847" s="36"/>
      <c r="AV847" s="36"/>
      <c r="BB847" s="36"/>
      <c r="BC847" s="36"/>
      <c r="BD847" s="36"/>
      <c r="BJ847" s="36"/>
      <c r="BK847" s="36"/>
      <c r="BL847" s="36"/>
      <c r="BR847" s="36"/>
      <c r="BS847" s="36"/>
      <c r="BT847" s="36"/>
      <c r="BZ847" s="36"/>
      <c r="CA847" s="36"/>
      <c r="CB847" s="36"/>
      <c r="CH847" s="36"/>
      <c r="CI847" s="36"/>
      <c r="CJ847" s="36"/>
      <c r="CP847" s="36"/>
      <c r="CQ847" s="36"/>
      <c r="CR847" s="36"/>
      <c r="CX847" s="36"/>
      <c r="CY847" s="36"/>
      <c r="CZ847" s="36"/>
      <c r="DF847" s="36">
        <v>1.09E-9</v>
      </c>
      <c r="DG847" s="36">
        <v>1.4639407844000001</v>
      </c>
      <c r="DH847" s="36">
        <v>2854.6403739102002</v>
      </c>
      <c r="DI847" s="30">
        <f t="shared" si="352"/>
        <v>-2.4494322398579295E-10</v>
      </c>
      <c r="DJ847" s="30">
        <f t="shared" si="353"/>
        <v>-2.4504289020167854E-10</v>
      </c>
      <c r="DK847" s="30">
        <f t="shared" si="354"/>
        <v>-2.4504288596318399E-10</v>
      </c>
      <c r="DL847" s="30">
        <f t="shared" si="355"/>
        <v>-2.4504288596336318E-10</v>
      </c>
      <c r="DN847" s="36"/>
      <c r="DO847" s="36"/>
      <c r="DP847" s="36"/>
      <c r="DV847" s="36"/>
      <c r="DW847" s="36"/>
      <c r="DX847" s="36"/>
      <c r="ED847" s="36"/>
      <c r="EE847" s="36"/>
      <c r="EF847" s="36"/>
      <c r="EL847" s="36"/>
      <c r="EM847" s="36"/>
      <c r="EN847" s="36"/>
      <c r="ET847" s="36"/>
      <c r="EU847" s="36"/>
      <c r="EV847" s="36"/>
    </row>
    <row r="848" spans="14:152" s="30" customFormat="1" ht="12.75">
      <c r="N848" s="36">
        <v>1.4700000000000001E-9</v>
      </c>
      <c r="O848" s="36">
        <v>2.7660223552200001</v>
      </c>
      <c r="P848" s="36">
        <v>4193.8088084518004</v>
      </c>
      <c r="Q848" s="30">
        <f t="shared" si="348"/>
        <v>-9.7689492340931076E-11</v>
      </c>
      <c r="R848" s="30">
        <f t="shared" si="349"/>
        <v>-9.7891696355534319E-11</v>
      </c>
      <c r="S848" s="30">
        <f t="shared" si="350"/>
        <v>-9.7891687756372474E-11</v>
      </c>
      <c r="T848" s="30">
        <f t="shared" si="351"/>
        <v>-9.7891687756737235E-11</v>
      </c>
      <c r="V848" s="36"/>
      <c r="W848" s="36"/>
      <c r="X848" s="36"/>
      <c r="AD848" s="36"/>
      <c r="AE848" s="36"/>
      <c r="AF848" s="36"/>
      <c r="AL848" s="36"/>
      <c r="AM848" s="36"/>
      <c r="AN848" s="36"/>
      <c r="AT848" s="36"/>
      <c r="AU848" s="36"/>
      <c r="AV848" s="36"/>
      <c r="BB848" s="36"/>
      <c r="BC848" s="36"/>
      <c r="BD848" s="36"/>
      <c r="BJ848" s="36"/>
      <c r="BK848" s="36"/>
      <c r="BL848" s="36"/>
      <c r="BR848" s="36"/>
      <c r="BS848" s="36"/>
      <c r="BT848" s="36"/>
      <c r="BZ848" s="36"/>
      <c r="CA848" s="36"/>
      <c r="CB848" s="36"/>
      <c r="CH848" s="36"/>
      <c r="CI848" s="36"/>
      <c r="CJ848" s="36"/>
      <c r="CP848" s="36"/>
      <c r="CQ848" s="36"/>
      <c r="CR848" s="36"/>
      <c r="CX848" s="36"/>
      <c r="CY848" s="36"/>
      <c r="CZ848" s="36"/>
      <c r="DF848" s="36">
        <v>1.25E-9</v>
      </c>
      <c r="DG848" s="36">
        <v>6.0074445918599997</v>
      </c>
      <c r="DH848" s="36">
        <v>1442.2612087601999</v>
      </c>
      <c r="DI848" s="30">
        <f t="shared" si="352"/>
        <v>-5.0796696721219402E-10</v>
      </c>
      <c r="DJ848" s="30">
        <f t="shared" si="353"/>
        <v>-5.0802111531466165E-10</v>
      </c>
      <c r="DK848" s="30">
        <f t="shared" si="354"/>
        <v>-5.0802111301191004E-10</v>
      </c>
      <c r="DL848" s="30">
        <f t="shared" si="355"/>
        <v>-5.0802111301200754E-10</v>
      </c>
      <c r="DN848" s="36"/>
      <c r="DO848" s="36"/>
      <c r="DP848" s="36"/>
      <c r="DV848" s="36"/>
      <c r="DW848" s="36"/>
      <c r="DX848" s="36"/>
      <c r="ED848" s="36"/>
      <c r="EE848" s="36"/>
      <c r="EF848" s="36"/>
      <c r="EL848" s="36"/>
      <c r="EM848" s="36"/>
      <c r="EN848" s="36"/>
      <c r="ET848" s="36"/>
      <c r="EU848" s="36"/>
      <c r="EV848" s="36"/>
    </row>
    <row r="849" spans="14:152" s="30" customFormat="1" ht="12.75">
      <c r="N849" s="36">
        <v>1.51E-9</v>
      </c>
      <c r="O849" s="36">
        <v>4.2396223114799998</v>
      </c>
      <c r="P849" s="36">
        <v>3368.0139827966</v>
      </c>
      <c r="Q849" s="30">
        <f t="shared" si="348"/>
        <v>-4.4249795709834748E-10</v>
      </c>
      <c r="R849" s="30">
        <f t="shared" si="349"/>
        <v>-4.4265779254215342E-10</v>
      </c>
      <c r="S849" s="30">
        <f t="shared" si="350"/>
        <v>-4.4265778574489042E-10</v>
      </c>
      <c r="T849" s="30">
        <f t="shared" si="351"/>
        <v>-4.426577857451776E-10</v>
      </c>
      <c r="V849" s="36"/>
      <c r="W849" s="36"/>
      <c r="X849" s="36"/>
      <c r="AD849" s="36"/>
      <c r="AE849" s="36"/>
      <c r="AF849" s="36"/>
      <c r="AL849" s="36"/>
      <c r="AM849" s="36"/>
      <c r="AN849" s="36"/>
      <c r="AT849" s="36"/>
      <c r="AU849" s="36"/>
      <c r="AV849" s="36"/>
      <c r="BB849" s="36"/>
      <c r="BC849" s="36"/>
      <c r="BD849" s="36"/>
      <c r="BJ849" s="36"/>
      <c r="BK849" s="36"/>
      <c r="BL849" s="36"/>
      <c r="BR849" s="36"/>
      <c r="BS849" s="36"/>
      <c r="BT849" s="36"/>
      <c r="BZ849" s="36"/>
      <c r="CA849" s="36"/>
      <c r="CB849" s="36"/>
      <c r="CH849" s="36"/>
      <c r="CI849" s="36"/>
      <c r="CJ849" s="36"/>
      <c r="CP849" s="36"/>
      <c r="CQ849" s="36"/>
      <c r="CR849" s="36"/>
      <c r="CX849" s="36"/>
      <c r="CY849" s="36"/>
      <c r="CZ849" s="36"/>
      <c r="DF849" s="36">
        <v>1.3999999999999999E-9</v>
      </c>
      <c r="DG849" s="36">
        <v>0.64532646557999995</v>
      </c>
      <c r="DH849" s="36">
        <v>13532.029889932201</v>
      </c>
      <c r="DI849" s="30">
        <f t="shared" si="352"/>
        <v>7.3959210549299282E-10</v>
      </c>
      <c r="DJ849" s="30">
        <f t="shared" si="353"/>
        <v>7.4012079583420291E-10</v>
      </c>
      <c r="DK849" s="30">
        <f t="shared" si="354"/>
        <v>7.4012077335351184E-10</v>
      </c>
      <c r="DL849" s="30">
        <f t="shared" si="355"/>
        <v>7.4012077335445762E-10</v>
      </c>
      <c r="DN849" s="36"/>
      <c r="DO849" s="36"/>
      <c r="DP849" s="36"/>
      <c r="DV849" s="36"/>
      <c r="DW849" s="36"/>
      <c r="DX849" s="36"/>
      <c r="ED849" s="36"/>
      <c r="EE849" s="36"/>
      <c r="EF849" s="36"/>
      <c r="EL849" s="36"/>
      <c r="EM849" s="36"/>
      <c r="EN849" s="36"/>
      <c r="ET849" s="36"/>
      <c r="EU849" s="36"/>
      <c r="EV849" s="36"/>
    </row>
    <row r="850" spans="14:152" s="30" customFormat="1" ht="12.75">
      <c r="N850" s="36">
        <v>1.57E-9</v>
      </c>
      <c r="O850" s="36">
        <v>1.01295201512</v>
      </c>
      <c r="P850" s="36">
        <v>24336.0053931492</v>
      </c>
      <c r="Q850" s="30">
        <f t="shared" si="348"/>
        <v>-6.1444883024092932E-10</v>
      </c>
      <c r="R850" s="30">
        <f t="shared" si="349"/>
        <v>-6.1560441072195251E-10</v>
      </c>
      <c r="S850" s="30">
        <f t="shared" si="350"/>
        <v>-6.1560436158652922E-10</v>
      </c>
      <c r="T850" s="30">
        <f t="shared" si="351"/>
        <v>-6.1560436158862271E-10</v>
      </c>
      <c r="V850" s="36"/>
      <c r="W850" s="36"/>
      <c r="X850" s="36"/>
      <c r="AD850" s="36"/>
      <c r="AE850" s="36"/>
      <c r="AF850" s="36"/>
      <c r="AL850" s="36"/>
      <c r="AM850" s="36"/>
      <c r="AN850" s="36"/>
      <c r="AT850" s="36"/>
      <c r="AU850" s="36"/>
      <c r="AV850" s="36"/>
      <c r="BB850" s="36"/>
      <c r="BC850" s="36"/>
      <c r="BD850" s="36"/>
      <c r="BJ850" s="36"/>
      <c r="BK850" s="36"/>
      <c r="BL850" s="36"/>
      <c r="BR850" s="36"/>
      <c r="BS850" s="36"/>
      <c r="BT850" s="36"/>
      <c r="BZ850" s="36"/>
      <c r="CA850" s="36"/>
      <c r="CB850" s="36"/>
      <c r="CH850" s="36"/>
      <c r="CI850" s="36"/>
      <c r="CJ850" s="36"/>
      <c r="CP850" s="36"/>
      <c r="CQ850" s="36"/>
      <c r="CR850" s="36"/>
      <c r="CX850" s="36"/>
      <c r="CY850" s="36"/>
      <c r="CZ850" s="36"/>
      <c r="DF850" s="36">
        <v>1.08E-9</v>
      </c>
      <c r="DG850" s="36">
        <v>2.1169180427800001</v>
      </c>
      <c r="DH850" s="36">
        <v>43.718912305000003</v>
      </c>
      <c r="DI850" s="30">
        <f t="shared" si="352"/>
        <v>-3.2299675136672976E-10</v>
      </c>
      <c r="DJ850" s="30">
        <f t="shared" si="353"/>
        <v>-3.2299527030358784E-10</v>
      </c>
      <c r="DK850" s="30">
        <f t="shared" si="354"/>
        <v>-3.2299527036657351E-10</v>
      </c>
      <c r="DL850" s="30">
        <f t="shared" si="355"/>
        <v>-3.2299527036657097E-10</v>
      </c>
      <c r="DN850" s="36"/>
      <c r="DO850" s="36"/>
      <c r="DP850" s="36"/>
      <c r="DV850" s="36"/>
      <c r="DW850" s="36"/>
      <c r="DX850" s="36"/>
      <c r="ED850" s="36"/>
      <c r="EE850" s="36"/>
      <c r="EF850" s="36"/>
      <c r="EL850" s="36"/>
      <c r="EM850" s="36"/>
      <c r="EN850" s="36"/>
      <c r="ET850" s="36"/>
      <c r="EU850" s="36"/>
      <c r="EV850" s="36"/>
    </row>
    <row r="851" spans="14:152" s="30" customFormat="1" ht="12.75">
      <c r="N851" s="36">
        <v>1.6500000000000001E-9</v>
      </c>
      <c r="O851" s="36">
        <v>0.58335652806000005</v>
      </c>
      <c r="P851" s="36">
        <v>15906.764126682599</v>
      </c>
      <c r="Q851" s="30">
        <f t="shared" si="348"/>
        <v>1.5489804092480805E-9</v>
      </c>
      <c r="R851" s="30">
        <f t="shared" si="349"/>
        <v>1.5492774443955629E-9</v>
      </c>
      <c r="S851" s="30">
        <f t="shared" si="350"/>
        <v>1.5492774317724512E-9</v>
      </c>
      <c r="T851" s="30">
        <f t="shared" si="351"/>
        <v>1.5492774317729837E-9</v>
      </c>
      <c r="V851" s="36"/>
      <c r="W851" s="36"/>
      <c r="X851" s="36"/>
      <c r="AD851" s="36"/>
      <c r="AE851" s="36"/>
      <c r="AF851" s="36"/>
      <c r="AL851" s="36"/>
      <c r="AM851" s="36"/>
      <c r="AN851" s="36"/>
      <c r="AT851" s="36"/>
      <c r="AU851" s="36"/>
      <c r="AV851" s="36"/>
      <c r="BB851" s="36"/>
      <c r="BC851" s="36"/>
      <c r="BD851" s="36"/>
      <c r="BJ851" s="36"/>
      <c r="BK851" s="36"/>
      <c r="BL851" s="36"/>
      <c r="BR851" s="36"/>
      <c r="BS851" s="36"/>
      <c r="BT851" s="36"/>
      <c r="BZ851" s="36"/>
      <c r="CA851" s="36"/>
      <c r="CB851" s="36"/>
      <c r="CH851" s="36"/>
      <c r="CI851" s="36"/>
      <c r="CJ851" s="36"/>
      <c r="CP851" s="36"/>
      <c r="CQ851" s="36"/>
      <c r="CR851" s="36"/>
      <c r="CX851" s="36"/>
      <c r="CY851" s="36"/>
      <c r="CZ851" s="36"/>
      <c r="DF851" s="36">
        <v>1.3000000000000001E-9</v>
      </c>
      <c r="DG851" s="36">
        <v>1.4318591195999999</v>
      </c>
      <c r="DH851" s="36">
        <v>3370.1042450032</v>
      </c>
      <c r="DI851" s="30">
        <f t="shared" si="352"/>
        <v>-3.2275342012904325E-11</v>
      </c>
      <c r="DJ851" s="30">
        <f t="shared" si="353"/>
        <v>-3.2131369256754915E-11</v>
      </c>
      <c r="DK851" s="30">
        <f t="shared" si="354"/>
        <v>-3.2131375379541247E-11</v>
      </c>
      <c r="DL851" s="30">
        <f t="shared" si="355"/>
        <v>-3.2131375379282689E-11</v>
      </c>
      <c r="DN851" s="36"/>
      <c r="DO851" s="36"/>
      <c r="DP851" s="36"/>
      <c r="DV851" s="36"/>
      <c r="DW851" s="36"/>
      <c r="DX851" s="36"/>
      <c r="ED851" s="36"/>
      <c r="EE851" s="36"/>
      <c r="EF851" s="36"/>
      <c r="EL851" s="36"/>
      <c r="EM851" s="36"/>
      <c r="EN851" s="36"/>
      <c r="ET851" s="36"/>
      <c r="EU851" s="36"/>
      <c r="EV851" s="36"/>
    </row>
    <row r="852" spans="14:152" s="30" customFormat="1" ht="12.75">
      <c r="N852" s="36">
        <v>1.49E-9</v>
      </c>
      <c r="O852" s="36">
        <v>5.6955307999900002</v>
      </c>
      <c r="P852" s="36">
        <v>31570.7996493912</v>
      </c>
      <c r="Q852" s="30">
        <f t="shared" si="348"/>
        <v>1.4256650695739702E-9</v>
      </c>
      <c r="R852" s="30">
        <f t="shared" si="349"/>
        <v>1.4261137759276431E-9</v>
      </c>
      <c r="S852" s="30">
        <f t="shared" si="350"/>
        <v>1.4261137568780065E-9</v>
      </c>
      <c r="T852" s="30">
        <f t="shared" si="351"/>
        <v>1.4261137568788163E-9</v>
      </c>
      <c r="V852" s="36"/>
      <c r="W852" s="36"/>
      <c r="X852" s="36"/>
      <c r="AD852" s="36"/>
      <c r="AE852" s="36"/>
      <c r="AF852" s="36"/>
      <c r="AL852" s="36"/>
      <c r="AM852" s="36"/>
      <c r="AN852" s="36"/>
      <c r="AT852" s="36"/>
      <c r="AU852" s="36"/>
      <c r="AV852" s="36"/>
      <c r="BB852" s="36"/>
      <c r="BC852" s="36"/>
      <c r="BD852" s="36"/>
      <c r="BJ852" s="36"/>
      <c r="BK852" s="36"/>
      <c r="BL852" s="36"/>
      <c r="BR852" s="36"/>
      <c r="BS852" s="36"/>
      <c r="BT852" s="36"/>
      <c r="BZ852" s="36"/>
      <c r="CA852" s="36"/>
      <c r="CB852" s="36"/>
      <c r="CH852" s="36"/>
      <c r="CI852" s="36"/>
      <c r="CJ852" s="36"/>
      <c r="CP852" s="36"/>
      <c r="CQ852" s="36"/>
      <c r="CR852" s="36"/>
      <c r="CX852" s="36"/>
      <c r="CY852" s="36"/>
      <c r="CZ852" s="36"/>
      <c r="DF852" s="36">
        <v>1.33E-9</v>
      </c>
      <c r="DG852" s="36">
        <v>2.31239626151</v>
      </c>
      <c r="DH852" s="36">
        <v>9072.6616711295992</v>
      </c>
      <c r="DI852" s="30">
        <f t="shared" si="352"/>
        <v>-8.5990560533463224E-10</v>
      </c>
      <c r="DJ852" s="30">
        <f t="shared" si="353"/>
        <v>-8.5960296852538296E-10</v>
      </c>
      <c r="DK852" s="30">
        <f t="shared" si="354"/>
        <v>-8.5960298139735533E-10</v>
      </c>
      <c r="DL852" s="30">
        <f t="shared" si="355"/>
        <v>-8.5960298139680722E-10</v>
      </c>
      <c r="DN852" s="36"/>
      <c r="DO852" s="36"/>
      <c r="DP852" s="36"/>
      <c r="DV852" s="36"/>
      <c r="DW852" s="36"/>
      <c r="DX852" s="36"/>
      <c r="ED852" s="36"/>
      <c r="EE852" s="36"/>
      <c r="EF852" s="36"/>
      <c r="EL852" s="36"/>
      <c r="EM852" s="36"/>
      <c r="EN852" s="36"/>
      <c r="ET852" s="36"/>
      <c r="EU852" s="36"/>
      <c r="EV852" s="36"/>
    </row>
    <row r="853" spans="14:152" s="30" customFormat="1" ht="12.75">
      <c r="N853" s="36">
        <v>1.5400000000000001E-9</v>
      </c>
      <c r="O853" s="36">
        <v>5.2850438150999999</v>
      </c>
      <c r="P853" s="36">
        <v>1481.4093713452</v>
      </c>
      <c r="Q853" s="30">
        <f t="shared" si="348"/>
        <v>-1.5052452357339982E-9</v>
      </c>
      <c r="R853" s="30">
        <f t="shared" si="349"/>
        <v>-1.5052610763253861E-9</v>
      </c>
      <c r="S853" s="30">
        <f t="shared" si="350"/>
        <v>-1.5052610756518036E-9</v>
      </c>
      <c r="T853" s="30">
        <f t="shared" si="351"/>
        <v>-1.5052610756518319E-9</v>
      </c>
      <c r="V853" s="36"/>
      <c r="W853" s="36"/>
      <c r="X853" s="36"/>
      <c r="AD853" s="36"/>
      <c r="AE853" s="36"/>
      <c r="AF853" s="36"/>
      <c r="AL853" s="36"/>
      <c r="AM853" s="36"/>
      <c r="AN853" s="36"/>
      <c r="AT853" s="36"/>
      <c r="AU853" s="36"/>
      <c r="AV853" s="36"/>
      <c r="BB853" s="36"/>
      <c r="BC853" s="36"/>
      <c r="BD853" s="36"/>
      <c r="BJ853" s="36"/>
      <c r="BK853" s="36"/>
      <c r="BL853" s="36"/>
      <c r="BR853" s="36"/>
      <c r="BS853" s="36"/>
      <c r="BT853" s="36"/>
      <c r="BZ853" s="36"/>
      <c r="CA853" s="36"/>
      <c r="CB853" s="36"/>
      <c r="CH853" s="36"/>
      <c r="CI853" s="36"/>
      <c r="CJ853" s="36"/>
      <c r="CP853" s="36"/>
      <c r="CQ853" s="36"/>
      <c r="CR853" s="36"/>
      <c r="CX853" s="36"/>
      <c r="CY853" s="36"/>
      <c r="CZ853" s="36"/>
      <c r="DF853" s="36">
        <v>1.07E-9</v>
      </c>
      <c r="DG853" s="36">
        <v>5.6886483378200001</v>
      </c>
      <c r="DH853" s="36">
        <v>4878.8528626777997</v>
      </c>
      <c r="DI853" s="30">
        <f t="shared" si="352"/>
        <v>-8.6544526613826923E-10</v>
      </c>
      <c r="DJ853" s="30">
        <f t="shared" si="353"/>
        <v>-8.6554616632111296E-10</v>
      </c>
      <c r="DK853" s="30">
        <f t="shared" si="354"/>
        <v>-8.6554616203056838E-10</v>
      </c>
      <c r="DL853" s="30">
        <f t="shared" si="355"/>
        <v>-8.6554616203074715E-10</v>
      </c>
      <c r="DN853" s="36"/>
      <c r="DO853" s="36"/>
      <c r="DP853" s="36"/>
      <c r="DV853" s="36"/>
      <c r="DW853" s="36"/>
      <c r="DX853" s="36"/>
      <c r="ED853" s="36"/>
      <c r="EE853" s="36"/>
      <c r="EF853" s="36"/>
      <c r="EL853" s="36"/>
      <c r="EM853" s="36"/>
      <c r="EN853" s="36"/>
      <c r="ET853" s="36"/>
      <c r="EU853" s="36"/>
      <c r="EV853" s="36"/>
    </row>
    <row r="854" spans="14:152" s="30" customFormat="1" ht="12.75">
      <c r="N854" s="36">
        <v>1.63E-9</v>
      </c>
      <c r="O854" s="36">
        <v>1.8128862851000001</v>
      </c>
      <c r="P854" s="36">
        <v>18849.227549974199</v>
      </c>
      <c r="Q854" s="30">
        <f t="shared" si="348"/>
        <v>-9.1534351148170721E-10</v>
      </c>
      <c r="R854" s="30">
        <f t="shared" si="349"/>
        <v>-9.1617902022863418E-10</v>
      </c>
      <c r="S854" s="30">
        <f t="shared" si="350"/>
        <v>-9.1617898470412542E-10</v>
      </c>
      <c r="T854" s="30">
        <f t="shared" si="351"/>
        <v>-9.1617898470563885E-10</v>
      </c>
      <c r="V854" s="36"/>
      <c r="W854" s="36"/>
      <c r="X854" s="36"/>
      <c r="AD854" s="36"/>
      <c r="AE854" s="36"/>
      <c r="AF854" s="36"/>
      <c r="AL854" s="36"/>
      <c r="AM854" s="36"/>
      <c r="AN854" s="36"/>
      <c r="AT854" s="36"/>
      <c r="AU854" s="36"/>
      <c r="AV854" s="36"/>
      <c r="BB854" s="36"/>
      <c r="BC854" s="36"/>
      <c r="BD854" s="36"/>
      <c r="BJ854" s="36"/>
      <c r="BK854" s="36"/>
      <c r="BL854" s="36"/>
      <c r="BR854" s="36"/>
      <c r="BS854" s="36"/>
      <c r="BT854" s="36"/>
      <c r="BZ854" s="36"/>
      <c r="CA854" s="36"/>
      <c r="CB854" s="36"/>
      <c r="CH854" s="36"/>
      <c r="CI854" s="36"/>
      <c r="CJ854" s="36"/>
      <c r="CP854" s="36"/>
      <c r="CQ854" s="36"/>
      <c r="CR854" s="36"/>
      <c r="CX854" s="36"/>
      <c r="CY854" s="36"/>
      <c r="CZ854" s="36"/>
      <c r="DF854" s="36">
        <v>1.1599999999999999E-9</v>
      </c>
      <c r="DG854" s="36">
        <v>3.91262234002</v>
      </c>
      <c r="DH854" s="36">
        <v>11904.9187732018</v>
      </c>
      <c r="DI854" s="30">
        <f t="shared" si="352"/>
        <v>8.5913432346847287E-10</v>
      </c>
      <c r="DJ854" s="30">
        <f t="shared" si="353"/>
        <v>8.5943927344016779E-10</v>
      </c>
      <c r="DK854" s="30">
        <f t="shared" si="354"/>
        <v>8.5943926047425438E-10</v>
      </c>
      <c r="DL854" s="30">
        <f t="shared" si="355"/>
        <v>8.5943926047480787E-10</v>
      </c>
      <c r="DN854" s="36"/>
      <c r="DO854" s="36"/>
      <c r="DP854" s="36"/>
      <c r="DV854" s="36"/>
      <c r="DW854" s="36"/>
      <c r="DX854" s="36"/>
      <c r="ED854" s="36"/>
      <c r="EE854" s="36"/>
      <c r="EF854" s="36"/>
      <c r="EL854" s="36"/>
      <c r="EM854" s="36"/>
      <c r="EN854" s="36"/>
      <c r="ET854" s="36"/>
      <c r="EU854" s="36"/>
      <c r="EV854" s="36"/>
    </row>
    <row r="855" spans="14:152" s="30" customFormat="1" ht="12.75">
      <c r="N855" s="36">
        <v>1.45E-9</v>
      </c>
      <c r="O855" s="36">
        <v>3.5705308097900001</v>
      </c>
      <c r="P855" s="36">
        <v>3497.0131472021999</v>
      </c>
      <c r="Q855" s="30">
        <f t="shared" si="348"/>
        <v>-1.4410843804565957E-9</v>
      </c>
      <c r="R855" s="30">
        <f t="shared" si="349"/>
        <v>-1.4410659152429888E-9</v>
      </c>
      <c r="S855" s="30">
        <f t="shared" si="350"/>
        <v>-1.4410659160286704E-9</v>
      </c>
      <c r="T855" s="30">
        <f t="shared" si="351"/>
        <v>-1.4410659160286373E-9</v>
      </c>
      <c r="V855" s="36"/>
      <c r="W855" s="36"/>
      <c r="X855" s="36"/>
      <c r="AD855" s="36"/>
      <c r="AE855" s="36"/>
      <c r="AF855" s="36"/>
      <c r="AL855" s="36"/>
      <c r="AM855" s="36"/>
      <c r="AN855" s="36"/>
      <c r="AT855" s="36"/>
      <c r="AU855" s="36"/>
      <c r="AV855" s="36"/>
      <c r="BB855" s="36"/>
      <c r="BC855" s="36"/>
      <c r="BD855" s="36"/>
      <c r="BJ855" s="36"/>
      <c r="BK855" s="36"/>
      <c r="BL855" s="36"/>
      <c r="BR855" s="36"/>
      <c r="BS855" s="36"/>
      <c r="BT855" s="36"/>
      <c r="BZ855" s="36"/>
      <c r="CA855" s="36"/>
      <c r="CB855" s="36"/>
      <c r="CH855" s="36"/>
      <c r="CI855" s="36"/>
      <c r="CJ855" s="36"/>
      <c r="CP855" s="36"/>
      <c r="CQ855" s="36"/>
      <c r="CR855" s="36"/>
      <c r="CX855" s="36"/>
      <c r="CY855" s="36"/>
      <c r="CZ855" s="36"/>
      <c r="DF855" s="36">
        <v>1.0600000000000001E-9</v>
      </c>
      <c r="DG855" s="36">
        <v>1.9998959227099999</v>
      </c>
      <c r="DH855" s="36">
        <v>3497.0131472021999</v>
      </c>
      <c r="DI855" s="30">
        <f t="shared" si="352"/>
        <v>1.1719638589165326E-10</v>
      </c>
      <c r="DJ855" s="30">
        <f t="shared" si="353"/>
        <v>1.173174893345668E-10</v>
      </c>
      <c r="DK855" s="30">
        <f t="shared" si="354"/>
        <v>1.1731748418439103E-10</v>
      </c>
      <c r="DL855" s="30">
        <f t="shared" si="355"/>
        <v>1.1731748418460811E-10</v>
      </c>
      <c r="DN855" s="36"/>
      <c r="DO855" s="36"/>
      <c r="DP855" s="36"/>
      <c r="DV855" s="36"/>
      <c r="DW855" s="36"/>
      <c r="DX855" s="36"/>
      <c r="ED855" s="36"/>
      <c r="EE855" s="36"/>
      <c r="EF855" s="36"/>
      <c r="EL855" s="36"/>
      <c r="EM855" s="36"/>
      <c r="EN855" s="36"/>
      <c r="ET855" s="36"/>
      <c r="EU855" s="36"/>
      <c r="EV855" s="36"/>
    </row>
    <row r="856" spans="14:152" s="30" customFormat="1" ht="12.75">
      <c r="N856" s="36">
        <v>1.56E-9</v>
      </c>
      <c r="O856" s="36">
        <v>3.5697807642499999</v>
      </c>
      <c r="P856" s="36">
        <v>21791.6909732657</v>
      </c>
      <c r="Q856" s="30">
        <f t="shared" si="348"/>
        <v>-8.205514661476086E-10</v>
      </c>
      <c r="R856" s="30">
        <f t="shared" si="349"/>
        <v>-8.196008465283845E-10</v>
      </c>
      <c r="S856" s="30">
        <f t="shared" si="350"/>
        <v>-8.1960088696466909E-10</v>
      </c>
      <c r="T856" s="30">
        <f t="shared" si="351"/>
        <v>-8.1960088696295259E-10</v>
      </c>
      <c r="V856" s="36"/>
      <c r="W856" s="36"/>
      <c r="X856" s="36"/>
      <c r="AD856" s="36"/>
      <c r="AE856" s="36"/>
      <c r="AF856" s="36"/>
      <c r="AL856" s="36"/>
      <c r="AM856" s="36"/>
      <c r="AN856" s="36"/>
      <c r="AT856" s="36"/>
      <c r="AU856" s="36"/>
      <c r="AV856" s="36"/>
      <c r="BB856" s="36"/>
      <c r="BC856" s="36"/>
      <c r="BD856" s="36"/>
      <c r="BJ856" s="36"/>
      <c r="BK856" s="36"/>
      <c r="BL856" s="36"/>
      <c r="BR856" s="36"/>
      <c r="BS856" s="36"/>
      <c r="BT856" s="36"/>
      <c r="BZ856" s="36"/>
      <c r="CA856" s="36"/>
      <c r="CB856" s="36"/>
      <c r="CH856" s="36"/>
      <c r="CI856" s="36"/>
      <c r="CJ856" s="36"/>
      <c r="CP856" s="36"/>
      <c r="CQ856" s="36"/>
      <c r="CR856" s="36"/>
      <c r="CX856" s="36"/>
      <c r="CY856" s="36"/>
      <c r="CZ856" s="36"/>
      <c r="DF856" s="36">
        <v>1.0600000000000001E-9</v>
      </c>
      <c r="DG856" s="36">
        <v>5.7902008831599998</v>
      </c>
      <c r="DH856" s="36">
        <v>1.4844727083</v>
      </c>
      <c r="DI856" s="30">
        <f t="shared" si="352"/>
        <v>9.2961927954886287E-10</v>
      </c>
      <c r="DJ856" s="30">
        <f t="shared" si="353"/>
        <v>9.2961925469517519E-10</v>
      </c>
      <c r="DK856" s="30">
        <f t="shared" si="354"/>
        <v>9.2961925469623232E-10</v>
      </c>
      <c r="DL856" s="30">
        <f t="shared" si="355"/>
        <v>9.2961925469623232E-10</v>
      </c>
      <c r="DN856" s="36"/>
      <c r="DO856" s="36"/>
      <c r="DP856" s="36"/>
      <c r="DV856" s="36"/>
      <c r="DW856" s="36"/>
      <c r="DX856" s="36"/>
      <c r="ED856" s="36"/>
      <c r="EE856" s="36"/>
      <c r="EF856" s="36"/>
      <c r="EL856" s="36"/>
      <c r="EM856" s="36"/>
      <c r="EN856" s="36"/>
      <c r="ET856" s="36"/>
      <c r="EU856" s="36"/>
      <c r="EV856" s="36"/>
    </row>
    <row r="857" spans="14:152" s="30" customFormat="1" ht="12.75">
      <c r="N857" s="36">
        <v>1.43E-9</v>
      </c>
      <c r="O857" s="36">
        <v>0.56704903096000003</v>
      </c>
      <c r="P857" s="36">
        <v>13212.8865096646</v>
      </c>
      <c r="Q857" s="30">
        <f t="shared" si="348"/>
        <v>-1.2961401865240692E-9</v>
      </c>
      <c r="R857" s="30">
        <f t="shared" si="349"/>
        <v>-1.2958776884442541E-9</v>
      </c>
      <c r="S857" s="30">
        <f t="shared" si="350"/>
        <v>-1.2958776996128029E-9</v>
      </c>
      <c r="T857" s="30">
        <f t="shared" si="351"/>
        <v>-1.2958776996123302E-9</v>
      </c>
      <c r="V857" s="36"/>
      <c r="W857" s="36"/>
      <c r="X857" s="36"/>
      <c r="AD857" s="36"/>
      <c r="AE857" s="36"/>
      <c r="AF857" s="36"/>
      <c r="AL857" s="36"/>
      <c r="AM857" s="36"/>
      <c r="AN857" s="36"/>
      <c r="AT857" s="36"/>
      <c r="AU857" s="36"/>
      <c r="AV857" s="36"/>
      <c r="BB857" s="36"/>
      <c r="BC857" s="36"/>
      <c r="BD857" s="36"/>
      <c r="BJ857" s="36"/>
      <c r="BK857" s="36"/>
      <c r="BL857" s="36"/>
      <c r="BR857" s="36"/>
      <c r="BS857" s="36"/>
      <c r="BT857" s="36"/>
      <c r="BZ857" s="36"/>
      <c r="CA857" s="36"/>
      <c r="CB857" s="36"/>
      <c r="CH857" s="36"/>
      <c r="CI857" s="36"/>
      <c r="CJ857" s="36"/>
      <c r="CP857" s="36"/>
      <c r="CQ857" s="36"/>
      <c r="CR857" s="36"/>
      <c r="CX857" s="36"/>
      <c r="CY857" s="36"/>
      <c r="CZ857" s="36"/>
      <c r="DF857" s="36">
        <v>1.0500000000000001E-9</v>
      </c>
      <c r="DG857" s="36">
        <v>1.79751699456</v>
      </c>
      <c r="DH857" s="36">
        <v>3517.3061568336002</v>
      </c>
      <c r="DI857" s="30">
        <f t="shared" si="352"/>
        <v>4.3359115407138277E-10</v>
      </c>
      <c r="DJ857" s="30">
        <f t="shared" si="353"/>
        <v>4.3370171896690557E-10</v>
      </c>
      <c r="DK857" s="30">
        <f t="shared" si="354"/>
        <v>4.3370171426499703E-10</v>
      </c>
      <c r="DL857" s="30">
        <f t="shared" si="355"/>
        <v>4.3370171426519411E-10</v>
      </c>
      <c r="DN857" s="36"/>
      <c r="DO857" s="36"/>
      <c r="DP857" s="36"/>
      <c r="DV857" s="36"/>
      <c r="DW857" s="36"/>
      <c r="DX857" s="36"/>
      <c r="ED857" s="36"/>
      <c r="EE857" s="36"/>
      <c r="EF857" s="36"/>
      <c r="EL857" s="36"/>
      <c r="EM857" s="36"/>
      <c r="EN857" s="36"/>
      <c r="ET857" s="36"/>
      <c r="EU857" s="36"/>
      <c r="EV857" s="36"/>
    </row>
    <row r="858" spans="14:152" s="30" customFormat="1" ht="12.75">
      <c r="N858" s="36">
        <v>1.55E-9</v>
      </c>
      <c r="O858" s="36">
        <v>8.4291881550000003E-2</v>
      </c>
      <c r="P858" s="36">
        <v>6657.3464156518003</v>
      </c>
      <c r="Q858" s="30">
        <f t="shared" si="348"/>
        <v>9.979869207653099E-10</v>
      </c>
      <c r="R858" s="30">
        <f t="shared" si="349"/>
        <v>9.9824643510909756E-10</v>
      </c>
      <c r="S858" s="30">
        <f t="shared" si="350"/>
        <v>9.9824642407365371E-10</v>
      </c>
      <c r="T858" s="30">
        <f t="shared" si="351"/>
        <v>9.9824642407411714E-10</v>
      </c>
      <c r="V858" s="36"/>
      <c r="W858" s="36"/>
      <c r="X858" s="36"/>
      <c r="AD858" s="36"/>
      <c r="AE858" s="36"/>
      <c r="AF858" s="36"/>
      <c r="AL858" s="36"/>
      <c r="AM858" s="36"/>
      <c r="AN858" s="36"/>
      <c r="AT858" s="36"/>
      <c r="AU858" s="36"/>
      <c r="AV858" s="36"/>
      <c r="BB858" s="36"/>
      <c r="BC858" s="36"/>
      <c r="BD858" s="36"/>
      <c r="BJ858" s="36"/>
      <c r="BK858" s="36"/>
      <c r="BL858" s="36"/>
      <c r="BR858" s="36"/>
      <c r="BS858" s="36"/>
      <c r="BT858" s="36"/>
      <c r="BZ858" s="36"/>
      <c r="CA858" s="36"/>
      <c r="CB858" s="36"/>
      <c r="CH858" s="36"/>
      <c r="CI858" s="36"/>
      <c r="CJ858" s="36"/>
      <c r="CP858" s="36"/>
      <c r="CQ858" s="36"/>
      <c r="CR858" s="36"/>
      <c r="CX858" s="36"/>
      <c r="CY858" s="36"/>
      <c r="CZ858" s="36"/>
      <c r="DF858" s="36">
        <v>1.3000000000000001E-9</v>
      </c>
      <c r="DG858" s="36">
        <v>0.80396347034000004</v>
      </c>
      <c r="DH858" s="36">
        <v>3397.5108016354002</v>
      </c>
      <c r="DI858" s="30">
        <f t="shared" si="352"/>
        <v>8.9089757977139661E-10</v>
      </c>
      <c r="DJ858" s="30">
        <f t="shared" si="353"/>
        <v>8.9100330825633003E-10</v>
      </c>
      <c r="DK858" s="30">
        <f t="shared" si="354"/>
        <v>8.9100330376021618E-10</v>
      </c>
      <c r="DL858" s="30">
        <f t="shared" si="355"/>
        <v>8.9100330376040457E-10</v>
      </c>
      <c r="DN858" s="36"/>
      <c r="DO858" s="36"/>
      <c r="DP858" s="36"/>
      <c r="DV858" s="36"/>
      <c r="DW858" s="36"/>
      <c r="DX858" s="36"/>
      <c r="ED858" s="36"/>
      <c r="EE858" s="36"/>
      <c r="EF858" s="36"/>
      <c r="EL858" s="36"/>
      <c r="EM858" s="36"/>
      <c r="EN858" s="36"/>
      <c r="ET858" s="36"/>
      <c r="EU858" s="36"/>
      <c r="EV858" s="36"/>
    </row>
    <row r="859" spans="14:152" s="30" customFormat="1" ht="12.75">
      <c r="N859" s="36">
        <v>1.8400000000000001E-9</v>
      </c>
      <c r="O859" s="36">
        <v>2.54999403339</v>
      </c>
      <c r="P859" s="36">
        <v>24076.4445881254</v>
      </c>
      <c r="Q859" s="30">
        <f t="shared" si="348"/>
        <v>9.890707852571823E-10</v>
      </c>
      <c r="R859" s="30">
        <f t="shared" si="349"/>
        <v>9.9029844577166478E-10</v>
      </c>
      <c r="S859" s="30">
        <f t="shared" si="350"/>
        <v>9.9029839357568573E-10</v>
      </c>
      <c r="T859" s="30">
        <f t="shared" si="351"/>
        <v>9.9029839357788955E-10</v>
      </c>
      <c r="V859" s="36"/>
      <c r="W859" s="36"/>
      <c r="X859" s="36"/>
      <c r="AD859" s="36"/>
      <c r="AE859" s="36"/>
      <c r="AF859" s="36"/>
      <c r="AL859" s="36"/>
      <c r="AM859" s="36"/>
      <c r="AN859" s="36"/>
      <c r="AT859" s="36"/>
      <c r="AU859" s="36"/>
      <c r="AV859" s="36"/>
      <c r="BB859" s="36"/>
      <c r="BC859" s="36"/>
      <c r="BD859" s="36"/>
      <c r="BJ859" s="36"/>
      <c r="BK859" s="36"/>
      <c r="BL859" s="36"/>
      <c r="BR859" s="36"/>
      <c r="BS859" s="36"/>
      <c r="BT859" s="36"/>
      <c r="BZ859" s="36"/>
      <c r="CA859" s="36"/>
      <c r="CB859" s="36"/>
      <c r="CH859" s="36"/>
      <c r="CI859" s="36"/>
      <c r="CJ859" s="36"/>
      <c r="CP859" s="36"/>
      <c r="CQ859" s="36"/>
      <c r="CR859" s="36"/>
      <c r="CX859" s="36"/>
      <c r="CY859" s="36"/>
      <c r="CZ859" s="36"/>
      <c r="DF859" s="36">
        <v>1.07E-9</v>
      </c>
      <c r="DG859" s="36">
        <v>5.2944909092100003</v>
      </c>
      <c r="DH859" s="36">
        <v>10.636665349799999</v>
      </c>
      <c r="DI859" s="30">
        <f t="shared" si="352"/>
        <v>5.3456199365345228E-10</v>
      </c>
      <c r="DJ859" s="30">
        <f t="shared" si="353"/>
        <v>5.3456166956369113E-10</v>
      </c>
      <c r="DK859" s="30">
        <f t="shared" si="354"/>
        <v>5.345616695774732E-10</v>
      </c>
      <c r="DL859" s="30">
        <f t="shared" si="355"/>
        <v>5.345616695774732E-10</v>
      </c>
      <c r="DN859" s="36"/>
      <c r="DO859" s="36"/>
      <c r="DP859" s="36"/>
      <c r="DV859" s="36"/>
      <c r="DW859" s="36"/>
      <c r="DX859" s="36"/>
      <c r="ED859" s="36"/>
      <c r="EE859" s="36"/>
      <c r="EF859" s="36"/>
      <c r="EL859" s="36"/>
      <c r="EM859" s="36"/>
      <c r="EN859" s="36"/>
      <c r="ET859" s="36"/>
      <c r="EU859" s="36"/>
      <c r="EV859" s="36"/>
    </row>
    <row r="860" spans="14:152" s="30" customFormat="1" ht="12.75">
      <c r="N860" s="36">
        <v>1.4599999999999999E-9</v>
      </c>
      <c r="O860" s="36">
        <v>1.1659499012300001</v>
      </c>
      <c r="P860" s="36">
        <v>526.16784674559995</v>
      </c>
      <c r="Q860" s="30">
        <f t="shared" si="348"/>
        <v>-2.6228778359528942E-10</v>
      </c>
      <c r="R860" s="30">
        <f t="shared" si="349"/>
        <v>-2.6231262519979907E-10</v>
      </c>
      <c r="S860" s="30">
        <f t="shared" si="350"/>
        <v>-2.6231262414335274E-10</v>
      </c>
      <c r="T860" s="30">
        <f t="shared" si="351"/>
        <v>-2.6231262414339735E-10</v>
      </c>
      <c r="V860" s="36"/>
      <c r="W860" s="36"/>
      <c r="X860" s="36"/>
      <c r="AD860" s="36"/>
      <c r="AE860" s="36"/>
      <c r="AF860" s="36"/>
      <c r="AL860" s="36"/>
      <c r="AM860" s="36"/>
      <c r="AN860" s="36"/>
      <c r="AT860" s="36"/>
      <c r="AU860" s="36"/>
      <c r="AV860" s="36"/>
      <c r="BB860" s="36"/>
      <c r="BC860" s="36"/>
      <c r="BD860" s="36"/>
      <c r="BJ860" s="36"/>
      <c r="BK860" s="36"/>
      <c r="BL860" s="36"/>
      <c r="BR860" s="36"/>
      <c r="BS860" s="36"/>
      <c r="BT860" s="36"/>
      <c r="BZ860" s="36"/>
      <c r="CA860" s="36"/>
      <c r="CB860" s="36"/>
      <c r="CH860" s="36"/>
      <c r="CI860" s="36"/>
      <c r="CJ860" s="36"/>
      <c r="CP860" s="36"/>
      <c r="CQ860" s="36"/>
      <c r="CR860" s="36"/>
      <c r="CX860" s="36"/>
      <c r="CY860" s="36"/>
      <c r="CZ860" s="36"/>
      <c r="DF860" s="36">
        <v>1.37E-9</v>
      </c>
      <c r="DG860" s="36">
        <v>0.47037516401000001</v>
      </c>
      <c r="DH860" s="36">
        <v>13575.7488022372</v>
      </c>
      <c r="DI860" s="30">
        <f t="shared" si="352"/>
        <v>1.1331264975248487E-9</v>
      </c>
      <c r="DJ860" s="30">
        <f t="shared" si="353"/>
        <v>1.1334700141159325E-9</v>
      </c>
      <c r="DK860" s="30">
        <f t="shared" si="354"/>
        <v>1.1334699995118863E-9</v>
      </c>
      <c r="DL860" s="30">
        <f t="shared" si="355"/>
        <v>1.1334699995124988E-9</v>
      </c>
      <c r="DN860" s="36"/>
      <c r="DO860" s="36"/>
      <c r="DP860" s="36"/>
      <c r="DV860" s="36"/>
      <c r="DW860" s="36"/>
      <c r="DX860" s="36"/>
      <c r="ED860" s="36"/>
      <c r="EE860" s="36"/>
      <c r="EF860" s="36"/>
      <c r="EL860" s="36"/>
      <c r="EM860" s="36"/>
      <c r="EN860" s="36"/>
      <c r="ET860" s="36"/>
      <c r="EU860" s="36"/>
      <c r="EV860" s="36"/>
    </row>
    <row r="861" spans="14:152" s="30" customFormat="1" ht="12.75">
      <c r="N861" s="36">
        <v>1.44E-9</v>
      </c>
      <c r="O861" s="36">
        <v>4.1922933518500001</v>
      </c>
      <c r="P861" s="36">
        <v>2771.7905526723998</v>
      </c>
      <c r="Q861" s="30">
        <f t="shared" si="348"/>
        <v>2.5854973343973275E-10</v>
      </c>
      <c r="R861" s="30">
        <f t="shared" si="349"/>
        <v>2.5867880500536538E-10</v>
      </c>
      <c r="S861" s="30">
        <f t="shared" si="350"/>
        <v>2.5867879951633546E-10</v>
      </c>
      <c r="T861" s="30">
        <f t="shared" si="351"/>
        <v>2.5867879951656697E-10</v>
      </c>
      <c r="V861" s="36"/>
      <c r="W861" s="36"/>
      <c r="X861" s="36"/>
      <c r="AD861" s="36"/>
      <c r="AE861" s="36"/>
      <c r="AF861" s="36"/>
      <c r="AL861" s="36"/>
      <c r="AM861" s="36"/>
      <c r="AN861" s="36"/>
      <c r="AT861" s="36"/>
      <c r="AU861" s="36"/>
      <c r="AV861" s="36"/>
      <c r="BB861" s="36"/>
      <c r="BC861" s="36"/>
      <c r="BD861" s="36"/>
      <c r="BJ861" s="36"/>
      <c r="BK861" s="36"/>
      <c r="BL861" s="36"/>
      <c r="BR861" s="36"/>
      <c r="BS861" s="36"/>
      <c r="BT861" s="36"/>
      <c r="BZ861" s="36"/>
      <c r="CA861" s="36"/>
      <c r="CB861" s="36"/>
      <c r="CH861" s="36"/>
      <c r="CI861" s="36"/>
      <c r="CJ861" s="36"/>
      <c r="CP861" s="36"/>
      <c r="CQ861" s="36"/>
      <c r="CR861" s="36"/>
      <c r="CX861" s="36"/>
      <c r="CY861" s="36"/>
      <c r="CZ861" s="36"/>
      <c r="DF861" s="36">
        <v>1.0399999999999999E-9</v>
      </c>
      <c r="DG861" s="36">
        <v>5.03145022037</v>
      </c>
      <c r="DH861" s="36">
        <v>1751.5222777638</v>
      </c>
      <c r="DI861" s="30">
        <f t="shared" si="352"/>
        <v>-3.368603502768129E-11</v>
      </c>
      <c r="DJ861" s="30">
        <f t="shared" si="353"/>
        <v>-3.3626187199353591E-11</v>
      </c>
      <c r="DK861" s="30">
        <f t="shared" si="354"/>
        <v>-3.362618974452505E-11</v>
      </c>
      <c r="DL861" s="30">
        <f t="shared" si="355"/>
        <v>-3.3626189744417956E-11</v>
      </c>
      <c r="DN861" s="36"/>
      <c r="DO861" s="36"/>
      <c r="DP861" s="36"/>
      <c r="DV861" s="36"/>
      <c r="DW861" s="36"/>
      <c r="DX861" s="36"/>
      <c r="ED861" s="36"/>
      <c r="EE861" s="36"/>
      <c r="EF861" s="36"/>
      <c r="EL861" s="36"/>
      <c r="EM861" s="36"/>
      <c r="EN861" s="36"/>
      <c r="ET861" s="36"/>
      <c r="EU861" s="36"/>
      <c r="EV861" s="36"/>
    </row>
    <row r="862" spans="14:152" s="30" customFormat="1" ht="12.75">
      <c r="N862" s="36">
        <v>1.69E-9</v>
      </c>
      <c r="O862" s="36">
        <v>3.10771037057</v>
      </c>
      <c r="P862" s="36">
        <v>239.20548562499999</v>
      </c>
      <c r="Q862" s="30">
        <f t="shared" si="348"/>
        <v>-3.5332486671996713E-10</v>
      </c>
      <c r="R862" s="30">
        <f t="shared" si="349"/>
        <v>-3.5331187160673553E-10</v>
      </c>
      <c r="S862" s="30">
        <f t="shared" si="350"/>
        <v>-3.5331187215938368E-10</v>
      </c>
      <c r="T862" s="30">
        <f t="shared" si="351"/>
        <v>-3.5331187215936016E-10</v>
      </c>
      <c r="V862" s="36"/>
      <c r="W862" s="36"/>
      <c r="X862" s="36"/>
      <c r="AD862" s="36"/>
      <c r="AE862" s="36"/>
      <c r="AF862" s="36"/>
      <c r="AL862" s="36"/>
      <c r="AM862" s="36"/>
      <c r="AN862" s="36"/>
      <c r="AT862" s="36"/>
      <c r="AU862" s="36"/>
      <c r="AV862" s="36"/>
      <c r="BB862" s="36"/>
      <c r="BC862" s="36"/>
      <c r="BD862" s="36"/>
      <c r="BJ862" s="36"/>
      <c r="BK862" s="36"/>
      <c r="BL862" s="36"/>
      <c r="BR862" s="36"/>
      <c r="BS862" s="36"/>
      <c r="BT862" s="36"/>
      <c r="BZ862" s="36"/>
      <c r="CA862" s="36"/>
      <c r="CB862" s="36"/>
      <c r="CH862" s="36"/>
      <c r="CI862" s="36"/>
      <c r="CJ862" s="36"/>
      <c r="CP862" s="36"/>
      <c r="CQ862" s="36"/>
      <c r="CR862" s="36"/>
      <c r="CX862" s="36"/>
      <c r="CY862" s="36"/>
      <c r="CZ862" s="36"/>
      <c r="DF862" s="36">
        <v>1.4599999999999999E-9</v>
      </c>
      <c r="DG862" s="36">
        <v>2.5765980483100002</v>
      </c>
      <c r="DH862" s="36">
        <v>3308.6401208829998</v>
      </c>
      <c r="DI862" s="30">
        <f t="shared" si="352"/>
        <v>-1.4573345374655522E-9</v>
      </c>
      <c r="DJ862" s="30">
        <f t="shared" si="353"/>
        <v>-1.457324938023353E-9</v>
      </c>
      <c r="DK862" s="30">
        <f t="shared" si="354"/>
        <v>-1.4573249384319588E-9</v>
      </c>
      <c r="DL862" s="30">
        <f t="shared" si="355"/>
        <v>-1.4573249384319414E-9</v>
      </c>
      <c r="DN862" s="36"/>
      <c r="DO862" s="36"/>
      <c r="DP862" s="36"/>
      <c r="DV862" s="36"/>
      <c r="DW862" s="36"/>
      <c r="DX862" s="36"/>
      <c r="ED862" s="36"/>
      <c r="EE862" s="36"/>
      <c r="EF862" s="36"/>
      <c r="EL862" s="36"/>
      <c r="EM862" s="36"/>
      <c r="EN862" s="36"/>
      <c r="ET862" s="36"/>
      <c r="EU862" s="36"/>
      <c r="EV862" s="36"/>
    </row>
    <row r="863" spans="14:152" s="30" customFormat="1" ht="12.75">
      <c r="N863" s="36">
        <v>1.44E-9</v>
      </c>
      <c r="O863" s="36">
        <v>6.2668887816399996</v>
      </c>
      <c r="P863" s="36">
        <v>6679.7403806912998</v>
      </c>
      <c r="Q863" s="30">
        <f t="shared" si="348"/>
        <v>1.1493975278462663E-9</v>
      </c>
      <c r="R863" s="30">
        <f t="shared" si="349"/>
        <v>1.1495879740578536E-9</v>
      </c>
      <c r="S863" s="30">
        <f t="shared" si="350"/>
        <v>1.1495879659598568E-9</v>
      </c>
      <c r="T863" s="30">
        <f t="shared" si="351"/>
        <v>1.1495879659602017E-9</v>
      </c>
      <c r="V863" s="36"/>
      <c r="W863" s="36"/>
      <c r="X863" s="36"/>
      <c r="AD863" s="36"/>
      <c r="AE863" s="36"/>
      <c r="AF863" s="36"/>
      <c r="AL863" s="36"/>
      <c r="AM863" s="36"/>
      <c r="AN863" s="36"/>
      <c r="AT863" s="36"/>
      <c r="AU863" s="36"/>
      <c r="AV863" s="36"/>
      <c r="BB863" s="36"/>
      <c r="BC863" s="36"/>
      <c r="BD863" s="36"/>
      <c r="BJ863" s="36"/>
      <c r="BK863" s="36"/>
      <c r="BL863" s="36"/>
      <c r="BR863" s="36"/>
      <c r="BS863" s="36"/>
      <c r="BT863" s="36"/>
      <c r="BZ863" s="36"/>
      <c r="CA863" s="36"/>
      <c r="CB863" s="36"/>
      <c r="CH863" s="36"/>
      <c r="CI863" s="36"/>
      <c r="CJ863" s="36"/>
      <c r="CP863" s="36"/>
      <c r="CQ863" s="36"/>
      <c r="CR863" s="36"/>
      <c r="CX863" s="36"/>
      <c r="CY863" s="36"/>
      <c r="CZ863" s="36"/>
      <c r="DF863" s="36">
        <v>1.03E-9</v>
      </c>
      <c r="DG863" s="36">
        <v>3.2958945262200001</v>
      </c>
      <c r="DH863" s="36">
        <v>4379.6390374902003</v>
      </c>
      <c r="DI863" s="30">
        <f t="shared" si="352"/>
        <v>-5.5320100665292766E-10</v>
      </c>
      <c r="DJ863" s="30">
        <f t="shared" si="353"/>
        <v>-5.533260846816758E-10</v>
      </c>
      <c r="DK863" s="30">
        <f t="shared" si="354"/>
        <v>-5.5332607936268092E-10</v>
      </c>
      <c r="DL863" s="30">
        <f t="shared" si="355"/>
        <v>-5.5332607936290612E-10</v>
      </c>
      <c r="DN863" s="36"/>
      <c r="DO863" s="36"/>
      <c r="DP863" s="36"/>
      <c r="DV863" s="36"/>
      <c r="DW863" s="36"/>
      <c r="DX863" s="36"/>
      <c r="ED863" s="36"/>
      <c r="EE863" s="36"/>
      <c r="EF863" s="36"/>
      <c r="EL863" s="36"/>
      <c r="EM863" s="36"/>
      <c r="EN863" s="36"/>
      <c r="ET863" s="36"/>
      <c r="EU863" s="36"/>
      <c r="EV863" s="36"/>
    </row>
    <row r="864" spans="14:152" s="30" customFormat="1" ht="12.75">
      <c r="N864" s="36">
        <v>1.74E-9</v>
      </c>
      <c r="O864" s="36">
        <v>2.3750902528000002</v>
      </c>
      <c r="P864" s="36">
        <v>3397.5108016354002</v>
      </c>
      <c r="Q864" s="30">
        <f t="shared" si="348"/>
        <v>-1.2675583619220382E-9</v>
      </c>
      <c r="R864" s="30">
        <f t="shared" si="349"/>
        <v>-1.2674252261773648E-9</v>
      </c>
      <c r="S864" s="30">
        <f t="shared" si="350"/>
        <v>-1.2674252318396086E-9</v>
      </c>
      <c r="T864" s="30">
        <f t="shared" si="351"/>
        <v>-1.2674252318393714E-9</v>
      </c>
      <c r="V864" s="36"/>
      <c r="W864" s="36"/>
      <c r="X864" s="36"/>
      <c r="AD864" s="36"/>
      <c r="AE864" s="36"/>
      <c r="AF864" s="36"/>
      <c r="AL864" s="36"/>
      <c r="AM864" s="36"/>
      <c r="AN864" s="36"/>
      <c r="AT864" s="36"/>
      <c r="AU864" s="36"/>
      <c r="AV864" s="36"/>
      <c r="BB864" s="36"/>
      <c r="BC864" s="36"/>
      <c r="BD864" s="36"/>
      <c r="BJ864" s="36"/>
      <c r="BK864" s="36"/>
      <c r="BL864" s="36"/>
      <c r="BR864" s="36"/>
      <c r="BS864" s="36"/>
      <c r="BT864" s="36"/>
      <c r="BZ864" s="36"/>
      <c r="CA864" s="36"/>
      <c r="CB864" s="36"/>
      <c r="CH864" s="36"/>
      <c r="CI864" s="36"/>
      <c r="CJ864" s="36"/>
      <c r="CP864" s="36"/>
      <c r="CQ864" s="36"/>
      <c r="CR864" s="36"/>
      <c r="CX864" s="36"/>
      <c r="CY864" s="36"/>
      <c r="CZ864" s="36"/>
      <c r="DF864" s="36">
        <v>1.0399999999999999E-9</v>
      </c>
      <c r="DG864" s="36">
        <v>0.77903634693000001</v>
      </c>
      <c r="DH864" s="36">
        <v>1751.5567850682</v>
      </c>
      <c r="DI864" s="30">
        <f t="shared" si="352"/>
        <v>-9.1655705749282106E-10</v>
      </c>
      <c r="DJ864" s="30">
        <f t="shared" si="353"/>
        <v>-9.1658535233122668E-10</v>
      </c>
      <c r="DK864" s="30">
        <f t="shared" si="354"/>
        <v>-9.1658535112798619E-10</v>
      </c>
      <c r="DL864" s="30">
        <f t="shared" si="355"/>
        <v>-9.1658535112803685E-10</v>
      </c>
      <c r="DN864" s="36"/>
      <c r="DO864" s="36"/>
      <c r="DP864" s="36"/>
      <c r="DV864" s="36"/>
      <c r="DW864" s="36"/>
      <c r="DX864" s="36"/>
      <c r="ED864" s="36"/>
      <c r="EE864" s="36"/>
      <c r="EF864" s="36"/>
      <c r="EL864" s="36"/>
      <c r="EM864" s="36"/>
      <c r="EN864" s="36"/>
      <c r="ET864" s="36"/>
      <c r="EU864" s="36"/>
      <c r="EV864" s="36"/>
    </row>
    <row r="865" spans="14:152" s="30" customFormat="1" ht="12.75">
      <c r="N865" s="36">
        <v>1.63E-9</v>
      </c>
      <c r="O865" s="36">
        <v>3.8804791913800001</v>
      </c>
      <c r="P865" s="36">
        <v>16703.044879846799</v>
      </c>
      <c r="Q865" s="30">
        <f t="shared" si="348"/>
        <v>1.1745226224439449E-9</v>
      </c>
      <c r="R865" s="30">
        <f t="shared" si="349"/>
        <v>1.1739018830430281E-9</v>
      </c>
      <c r="S865" s="30">
        <f t="shared" si="350"/>
        <v>1.1739019094489665E-9</v>
      </c>
      <c r="T865" s="30">
        <f t="shared" si="351"/>
        <v>1.1739019094478415E-9</v>
      </c>
      <c r="V865" s="36"/>
      <c r="W865" s="36"/>
      <c r="X865" s="36"/>
      <c r="AD865" s="36"/>
      <c r="AE865" s="36"/>
      <c r="AF865" s="36"/>
      <c r="AL865" s="36"/>
      <c r="AM865" s="36"/>
      <c r="AN865" s="36"/>
      <c r="AT865" s="36"/>
      <c r="AU865" s="36"/>
      <c r="AV865" s="36"/>
      <c r="BB865" s="36"/>
      <c r="BC865" s="36"/>
      <c r="BD865" s="36"/>
      <c r="BJ865" s="36"/>
      <c r="BK865" s="36"/>
      <c r="BL865" s="36"/>
      <c r="BR865" s="36"/>
      <c r="BS865" s="36"/>
      <c r="BT865" s="36"/>
      <c r="BZ865" s="36"/>
      <c r="CA865" s="36"/>
      <c r="CB865" s="36"/>
      <c r="CH865" s="36"/>
      <c r="CI865" s="36"/>
      <c r="CJ865" s="36"/>
      <c r="CP865" s="36"/>
      <c r="CQ865" s="36"/>
      <c r="CR865" s="36"/>
      <c r="CX865" s="36"/>
      <c r="CY865" s="36"/>
      <c r="CZ865" s="36"/>
      <c r="DF865" s="36">
        <v>1.1800000000000001E-9</v>
      </c>
      <c r="DG865" s="36">
        <v>4.1189222452200003</v>
      </c>
      <c r="DH865" s="36">
        <v>10927.2939767642</v>
      </c>
      <c r="DI865" s="30">
        <f t="shared" si="352"/>
        <v>1.1761871617046642E-9</v>
      </c>
      <c r="DJ865" s="30">
        <f t="shared" si="353"/>
        <v>1.176221132023512E-9</v>
      </c>
      <c r="DK865" s="30">
        <f t="shared" si="354"/>
        <v>1.1762211305820715E-9</v>
      </c>
      <c r="DL865" s="30">
        <f t="shared" si="355"/>
        <v>1.1762211305821323E-9</v>
      </c>
      <c r="DN865" s="36"/>
      <c r="DO865" s="36"/>
      <c r="DP865" s="36"/>
      <c r="DV865" s="36"/>
      <c r="DW865" s="36"/>
      <c r="DX865" s="36"/>
      <c r="ED865" s="36"/>
      <c r="EE865" s="36"/>
      <c r="EF865" s="36"/>
      <c r="EL865" s="36"/>
      <c r="EM865" s="36"/>
      <c r="EN865" s="36"/>
      <c r="ET865" s="36"/>
      <c r="EU865" s="36"/>
      <c r="EV865" s="36"/>
    </row>
    <row r="866" spans="14:152" s="30" customFormat="1" ht="12.75">
      <c r="N866" s="36">
        <v>1.61E-9</v>
      </c>
      <c r="O866" s="36">
        <v>1.7395863331200001</v>
      </c>
      <c r="P866" s="36">
        <v>2185.2512692927999</v>
      </c>
      <c r="Q866" s="30">
        <f t="shared" si="348"/>
        <v>-9.3399247261055E-10</v>
      </c>
      <c r="R866" s="30">
        <f t="shared" si="349"/>
        <v>-9.338982677978349E-10</v>
      </c>
      <c r="S866" s="30">
        <f t="shared" si="350"/>
        <v>-9.3389827180422009E-10</v>
      </c>
      <c r="T866" s="30">
        <f t="shared" si="351"/>
        <v>-9.338982718040501E-10</v>
      </c>
      <c r="V866" s="36"/>
      <c r="W866" s="36"/>
      <c r="X866" s="36"/>
      <c r="AD866" s="36"/>
      <c r="AE866" s="36"/>
      <c r="AF866" s="36"/>
      <c r="AL866" s="36"/>
      <c r="AM866" s="36"/>
      <c r="AN866" s="36"/>
      <c r="AT866" s="36"/>
      <c r="AU866" s="36"/>
      <c r="AV866" s="36"/>
      <c r="BB866" s="36"/>
      <c r="BC866" s="36"/>
      <c r="BD866" s="36"/>
      <c r="BJ866" s="36"/>
      <c r="BK866" s="36"/>
      <c r="BL866" s="36"/>
      <c r="BR866" s="36"/>
      <c r="BS866" s="36"/>
      <c r="BT866" s="36"/>
      <c r="BZ866" s="36"/>
      <c r="CA866" s="36"/>
      <c r="CB866" s="36"/>
      <c r="CH866" s="36"/>
      <c r="CI866" s="36"/>
      <c r="CJ866" s="36"/>
      <c r="CP866" s="36"/>
      <c r="CQ866" s="36"/>
      <c r="CR866" s="36"/>
      <c r="CX866" s="36"/>
      <c r="CY866" s="36"/>
      <c r="CZ866" s="36"/>
      <c r="DF866" s="36">
        <v>1.0600000000000001E-9</v>
      </c>
      <c r="DG866" s="36">
        <v>2.25714927822</v>
      </c>
      <c r="DH866" s="36">
        <v>13207.029307364999</v>
      </c>
      <c r="DI866" s="30">
        <f t="shared" si="352"/>
        <v>-2.9736971628960048E-10</v>
      </c>
      <c r="DJ866" s="30">
        <f t="shared" si="353"/>
        <v>-2.9781139920249233E-10</v>
      </c>
      <c r="DK866" s="30">
        <f t="shared" si="354"/>
        <v>-2.9781138042007408E-10</v>
      </c>
      <c r="DL866" s="30">
        <f t="shared" si="355"/>
        <v>-2.9781138042086916E-10</v>
      </c>
      <c r="DN866" s="36"/>
      <c r="DO866" s="36"/>
      <c r="DP866" s="36"/>
      <c r="DV866" s="36"/>
      <c r="DW866" s="36"/>
      <c r="DX866" s="36"/>
      <c r="ED866" s="36"/>
      <c r="EE866" s="36"/>
      <c r="EF866" s="36"/>
      <c r="EL866" s="36"/>
      <c r="EM866" s="36"/>
      <c r="EN866" s="36"/>
      <c r="ET866" s="36"/>
      <c r="EU866" s="36"/>
      <c r="EV866" s="36"/>
    </row>
    <row r="867" spans="14:152" s="30" customFormat="1" ht="12.75">
      <c r="N867" s="36">
        <v>1.6399999999999999E-9</v>
      </c>
      <c r="O867" s="36">
        <v>0.62146994730000005</v>
      </c>
      <c r="P867" s="36">
        <v>1538.2404359780001</v>
      </c>
      <c r="Q867" s="30">
        <f t="shared" si="348"/>
        <v>-8.7591367283358201E-11</v>
      </c>
      <c r="R867" s="30">
        <f t="shared" si="349"/>
        <v>-8.7674175626795843E-11</v>
      </c>
      <c r="S867" s="30">
        <f t="shared" si="350"/>
        <v>-8.767417210517883E-11</v>
      </c>
      <c r="T867" s="30">
        <f t="shared" si="351"/>
        <v>-8.7674172105327205E-11</v>
      </c>
      <c r="V867" s="36"/>
      <c r="W867" s="36"/>
      <c r="X867" s="36"/>
      <c r="AD867" s="36"/>
      <c r="AE867" s="36"/>
      <c r="AF867" s="36"/>
      <c r="AL867" s="36"/>
      <c r="AM867" s="36"/>
      <c r="AN867" s="36"/>
      <c r="AT867" s="36"/>
      <c r="AU867" s="36"/>
      <c r="AV867" s="36"/>
      <c r="BB867" s="36"/>
      <c r="BC867" s="36"/>
      <c r="BD867" s="36"/>
      <c r="BJ867" s="36"/>
      <c r="BK867" s="36"/>
      <c r="BL867" s="36"/>
      <c r="BR867" s="36"/>
      <c r="BS867" s="36"/>
      <c r="BT867" s="36"/>
      <c r="BZ867" s="36"/>
      <c r="CA867" s="36"/>
      <c r="CB867" s="36"/>
      <c r="CH867" s="36"/>
      <c r="CI867" s="36"/>
      <c r="CJ867" s="36"/>
      <c r="CP867" s="36"/>
      <c r="CQ867" s="36"/>
      <c r="CR867" s="36"/>
      <c r="CX867" s="36"/>
      <c r="CY867" s="36"/>
      <c r="CZ867" s="36"/>
      <c r="DF867" s="36">
        <v>1.26E-9</v>
      </c>
      <c r="DG867" s="36">
        <v>1.10289326962</v>
      </c>
      <c r="DH867" s="36">
        <v>6680.7949702729002</v>
      </c>
      <c r="DI867" s="30">
        <f t="shared" si="352"/>
        <v>-2.3679088483296828E-10</v>
      </c>
      <c r="DJ867" s="30">
        <f t="shared" si="353"/>
        <v>-2.365190989135403E-10</v>
      </c>
      <c r="DK867" s="30">
        <f t="shared" si="354"/>
        <v>-2.3651911047211741E-10</v>
      </c>
      <c r="DL867" s="30">
        <f t="shared" si="355"/>
        <v>-2.3651911047163377E-10</v>
      </c>
      <c r="DN867" s="36"/>
      <c r="DO867" s="36"/>
      <c r="DP867" s="36"/>
      <c r="DV867" s="36"/>
      <c r="DW867" s="36"/>
      <c r="DX867" s="36"/>
      <c r="ED867" s="36"/>
      <c r="EE867" s="36"/>
      <c r="EF867" s="36"/>
      <c r="EL867" s="36"/>
      <c r="EM867" s="36"/>
      <c r="EN867" s="36"/>
      <c r="ET867" s="36"/>
      <c r="EU867" s="36"/>
      <c r="EV867" s="36"/>
    </row>
    <row r="868" spans="14:152" s="30" customFormat="1" ht="12.75">
      <c r="N868" s="36">
        <v>1.8199999999999999E-9</v>
      </c>
      <c r="O868" s="36">
        <v>6.1685601486400001</v>
      </c>
      <c r="P868" s="36">
        <v>6685.1061887575997</v>
      </c>
      <c r="Q868" s="30">
        <f t="shared" si="348"/>
        <v>1.5808510340686341E-9</v>
      </c>
      <c r="R868" s="30">
        <f t="shared" si="349"/>
        <v>1.5810491774786953E-9</v>
      </c>
      <c r="S868" s="30">
        <f t="shared" si="350"/>
        <v>1.5810491690538002E-9</v>
      </c>
      <c r="T868" s="30">
        <f t="shared" si="351"/>
        <v>1.5810491690541587E-9</v>
      </c>
      <c r="V868" s="36"/>
      <c r="W868" s="36"/>
      <c r="X868" s="36"/>
      <c r="AD868" s="36"/>
      <c r="AE868" s="36"/>
      <c r="AF868" s="36"/>
      <c r="AL868" s="36"/>
      <c r="AM868" s="36"/>
      <c r="AN868" s="36"/>
      <c r="AT868" s="36"/>
      <c r="AU868" s="36"/>
      <c r="AV868" s="36"/>
      <c r="BB868" s="36"/>
      <c r="BC868" s="36"/>
      <c r="BD868" s="36"/>
      <c r="BJ868" s="36"/>
      <c r="BK868" s="36"/>
      <c r="BL868" s="36"/>
      <c r="BR868" s="36"/>
      <c r="BS868" s="36"/>
      <c r="BT868" s="36"/>
      <c r="BZ868" s="36"/>
      <c r="CA868" s="36"/>
      <c r="CB868" s="36"/>
      <c r="CH868" s="36"/>
      <c r="CI868" s="36"/>
      <c r="CJ868" s="36"/>
      <c r="CP868" s="36"/>
      <c r="CQ868" s="36"/>
      <c r="CR868" s="36"/>
      <c r="CX868" s="36"/>
      <c r="CY868" s="36"/>
      <c r="CZ868" s="36"/>
      <c r="DF868" s="36">
        <v>1.0500000000000001E-9</v>
      </c>
      <c r="DG868" s="36">
        <v>1.41449747957</v>
      </c>
      <c r="DH868" s="36">
        <v>10081.211142013</v>
      </c>
      <c r="DI868" s="30">
        <f t="shared" si="352"/>
        <v>-5.0003742224190125E-10</v>
      </c>
      <c r="DJ868" s="30">
        <f t="shared" si="353"/>
        <v>-4.9973142588337505E-10</v>
      </c>
      <c r="DK868" s="30">
        <f t="shared" si="354"/>
        <v>-4.997314388977566E-10</v>
      </c>
      <c r="DL868" s="30">
        <f t="shared" si="355"/>
        <v>-4.9973143889720539E-10</v>
      </c>
      <c r="DN868" s="36"/>
      <c r="DO868" s="36"/>
      <c r="DP868" s="36"/>
      <c r="DV868" s="36"/>
      <c r="DW868" s="36"/>
      <c r="DX868" s="36"/>
      <c r="ED868" s="36"/>
      <c r="EE868" s="36"/>
      <c r="EF868" s="36"/>
      <c r="EL868" s="36"/>
      <c r="EM868" s="36"/>
      <c r="EN868" s="36"/>
      <c r="ET868" s="36"/>
      <c r="EU868" s="36"/>
      <c r="EV868" s="36"/>
    </row>
    <row r="869" spans="14:152" s="30" customFormat="1" ht="12.75">
      <c r="N869" s="36">
        <v>1.3999999999999999E-9</v>
      </c>
      <c r="O869" s="36">
        <v>4.08200595943</v>
      </c>
      <c r="P869" s="36">
        <v>4186.6952614510001</v>
      </c>
      <c r="Q869" s="30">
        <f t="shared" si="348"/>
        <v>1.3447495851438172E-9</v>
      </c>
      <c r="R869" s="30">
        <f t="shared" si="349"/>
        <v>1.344695978255923E-9</v>
      </c>
      <c r="S869" s="30">
        <f t="shared" si="350"/>
        <v>1.3446959805362236E-9</v>
      </c>
      <c r="T869" s="30">
        <f t="shared" si="351"/>
        <v>1.3446959805361268E-9</v>
      </c>
      <c r="V869" s="36"/>
      <c r="W869" s="36"/>
      <c r="X869" s="36"/>
      <c r="AD869" s="36"/>
      <c r="AE869" s="36"/>
      <c r="AF869" s="36"/>
      <c r="AL869" s="36"/>
      <c r="AM869" s="36"/>
      <c r="AN869" s="36"/>
      <c r="AT869" s="36"/>
      <c r="AU869" s="36"/>
      <c r="AV869" s="36"/>
      <c r="BB869" s="36"/>
      <c r="BC869" s="36"/>
      <c r="BD869" s="36"/>
      <c r="BJ869" s="36"/>
      <c r="BK869" s="36"/>
      <c r="BL869" s="36"/>
      <c r="BR869" s="36"/>
      <c r="BS869" s="36"/>
      <c r="BT869" s="36"/>
      <c r="BZ869" s="36"/>
      <c r="CA869" s="36"/>
      <c r="CB869" s="36"/>
      <c r="CH869" s="36"/>
      <c r="CI869" s="36"/>
      <c r="CJ869" s="36"/>
      <c r="CP869" s="36"/>
      <c r="CQ869" s="36"/>
      <c r="CR869" s="36"/>
      <c r="CX869" s="36"/>
      <c r="CY869" s="36"/>
      <c r="CZ869" s="36"/>
      <c r="DF869" s="36">
        <v>1.0999999999999999E-9</v>
      </c>
      <c r="DG869" s="36">
        <v>6.1607221997100003</v>
      </c>
      <c r="DH869" s="36">
        <v>3338.0696294190002</v>
      </c>
      <c r="DI869" s="30">
        <f t="shared" si="352"/>
        <v>1.0737453229098239E-9</v>
      </c>
      <c r="DJ869" s="30">
        <f t="shared" si="353"/>
        <v>1.0737715302458103E-9</v>
      </c>
      <c r="DK869" s="30">
        <f t="shared" si="354"/>
        <v>1.0737715291315558E-9</v>
      </c>
      <c r="DL869" s="30">
        <f t="shared" si="355"/>
        <v>1.0737715291316034E-9</v>
      </c>
      <c r="DN869" s="36"/>
      <c r="DO869" s="36"/>
      <c r="DP869" s="36"/>
      <c r="DV869" s="36"/>
      <c r="DW869" s="36"/>
      <c r="DX869" s="36"/>
      <c r="ED869" s="36"/>
      <c r="EE869" s="36"/>
      <c r="EF869" s="36"/>
      <c r="EL869" s="36"/>
      <c r="EM869" s="36"/>
      <c r="EN869" s="36"/>
      <c r="ET869" s="36"/>
      <c r="EU869" s="36"/>
      <c r="EV869" s="36"/>
    </row>
    <row r="870" spans="14:152" s="30" customFormat="1" ht="12.75">
      <c r="N870" s="36">
        <v>1.92E-9</v>
      </c>
      <c r="O870" s="36">
        <v>4.47709998867</v>
      </c>
      <c r="P870" s="36">
        <v>57.878696003800002</v>
      </c>
      <c r="Q870" s="30">
        <f t="shared" si="348"/>
        <v>-1.0136912626755993E-9</v>
      </c>
      <c r="R870" s="30">
        <f t="shared" si="349"/>
        <v>-1.0136943650248797E-9</v>
      </c>
      <c r="S870" s="30">
        <f t="shared" si="350"/>
        <v>-1.013694364892945E-9</v>
      </c>
      <c r="T870" s="30">
        <f t="shared" si="351"/>
        <v>-1.0136943648929508E-9</v>
      </c>
      <c r="V870" s="36"/>
      <c r="W870" s="36"/>
      <c r="X870" s="36"/>
      <c r="AD870" s="36"/>
      <c r="AE870" s="36"/>
      <c r="AF870" s="36"/>
      <c r="AL870" s="36"/>
      <c r="AM870" s="36"/>
      <c r="AN870" s="36"/>
      <c r="AT870" s="36"/>
      <c r="AU870" s="36"/>
      <c r="AV870" s="36"/>
      <c r="BB870" s="36"/>
      <c r="BC870" s="36"/>
      <c r="BD870" s="36"/>
      <c r="BJ870" s="36"/>
      <c r="BK870" s="36"/>
      <c r="BL870" s="36"/>
      <c r="BR870" s="36"/>
      <c r="BS870" s="36"/>
      <c r="BT870" s="36"/>
      <c r="BZ870" s="36"/>
      <c r="CA870" s="36"/>
      <c r="CB870" s="36"/>
      <c r="CH870" s="36"/>
      <c r="CI870" s="36"/>
      <c r="CJ870" s="36"/>
      <c r="CP870" s="36"/>
      <c r="CQ870" s="36"/>
      <c r="CR870" s="36"/>
      <c r="CX870" s="36"/>
      <c r="CY870" s="36"/>
      <c r="CZ870" s="36"/>
      <c r="DF870" s="36">
        <v>1.13E-9</v>
      </c>
      <c r="DG870" s="36">
        <v>0.61947991055999996</v>
      </c>
      <c r="DH870" s="36">
        <v>13421.8235687128</v>
      </c>
      <c r="DI870" s="30">
        <f t="shared" si="352"/>
        <v>-3.2343874981802546E-11</v>
      </c>
      <c r="DJ870" s="30">
        <f t="shared" si="353"/>
        <v>-3.1845516737992695E-11</v>
      </c>
      <c r="DK870" s="30">
        <f t="shared" si="354"/>
        <v>-3.1845537931974173E-11</v>
      </c>
      <c r="DL870" s="30">
        <f t="shared" si="355"/>
        <v>-3.1845537931091313E-11</v>
      </c>
      <c r="DN870" s="36"/>
      <c r="DO870" s="36"/>
      <c r="DP870" s="36"/>
      <c r="DV870" s="36"/>
      <c r="DW870" s="36"/>
      <c r="DX870" s="36"/>
      <c r="ED870" s="36"/>
      <c r="EE870" s="36"/>
      <c r="EF870" s="36"/>
      <c r="EL870" s="36"/>
      <c r="EM870" s="36"/>
      <c r="EN870" s="36"/>
      <c r="ET870" s="36"/>
      <c r="EU870" s="36"/>
      <c r="EV870" s="36"/>
    </row>
    <row r="871" spans="14:152" s="30" customFormat="1" ht="12.75">
      <c r="N871" s="36">
        <v>1.51E-9</v>
      </c>
      <c r="O871" s="36">
        <v>3.0645126651200001</v>
      </c>
      <c r="P871" s="36">
        <v>838.96928775039999</v>
      </c>
      <c r="Q871" s="30">
        <f t="shared" si="348"/>
        <v>-2.4789254044029304E-11</v>
      </c>
      <c r="R871" s="30">
        <f t="shared" si="349"/>
        <v>-2.4830892182416707E-11</v>
      </c>
      <c r="S871" s="30">
        <f t="shared" si="350"/>
        <v>-2.4830890411657644E-11</v>
      </c>
      <c r="T871" s="30">
        <f t="shared" si="351"/>
        <v>-2.483089041173274E-11</v>
      </c>
      <c r="V871" s="36"/>
      <c r="W871" s="36"/>
      <c r="X871" s="36"/>
      <c r="AD871" s="36"/>
      <c r="AE871" s="36"/>
      <c r="AF871" s="36"/>
      <c r="AL871" s="36"/>
      <c r="AM871" s="36"/>
      <c r="AN871" s="36"/>
      <c r="AT871" s="36"/>
      <c r="AU871" s="36"/>
      <c r="AV871" s="36"/>
      <c r="BB871" s="36"/>
      <c r="BC871" s="36"/>
      <c r="BD871" s="36"/>
      <c r="BJ871" s="36"/>
      <c r="BK871" s="36"/>
      <c r="BL871" s="36"/>
      <c r="BR871" s="36"/>
      <c r="BS871" s="36"/>
      <c r="BT871" s="36"/>
      <c r="BZ871" s="36"/>
      <c r="CA871" s="36"/>
      <c r="CB871" s="36"/>
      <c r="CH871" s="36"/>
      <c r="CI871" s="36"/>
      <c r="CJ871" s="36"/>
      <c r="CP871" s="36"/>
      <c r="CQ871" s="36"/>
      <c r="CR871" s="36"/>
      <c r="CX871" s="36"/>
      <c r="CY871" s="36"/>
      <c r="CZ871" s="36"/>
      <c r="DF871" s="36">
        <v>1.39E-9</v>
      </c>
      <c r="DG871" s="36">
        <v>2.2134560314699998</v>
      </c>
      <c r="DH871" s="36">
        <v>1954.7171503636</v>
      </c>
      <c r="DI871" s="30">
        <f t="shared" si="352"/>
        <v>-9.6826070583006443E-10</v>
      </c>
      <c r="DJ871" s="30">
        <f t="shared" si="353"/>
        <v>-9.6832478475845017E-10</v>
      </c>
      <c r="DK871" s="30">
        <f t="shared" si="354"/>
        <v>-9.6832478203342813E-10</v>
      </c>
      <c r="DL871" s="30">
        <f t="shared" si="355"/>
        <v>-9.6832478203354518E-10</v>
      </c>
      <c r="DN871" s="36"/>
      <c r="DO871" s="36"/>
      <c r="DP871" s="36"/>
      <c r="DV871" s="36"/>
      <c r="DW871" s="36"/>
      <c r="DX871" s="36"/>
      <c r="ED871" s="36"/>
      <c r="EE871" s="36"/>
      <c r="EF871" s="36"/>
      <c r="EL871" s="36"/>
      <c r="EM871" s="36"/>
      <c r="EN871" s="36"/>
      <c r="ET871" s="36"/>
      <c r="EU871" s="36"/>
      <c r="EV871" s="36"/>
    </row>
    <row r="872" spans="14:152" s="30" customFormat="1" ht="12.75">
      <c r="N872" s="36">
        <v>1.39E-9</v>
      </c>
      <c r="O872" s="36">
        <v>1.12767399649</v>
      </c>
      <c r="P872" s="36">
        <v>6682.7093261078999</v>
      </c>
      <c r="Q872" s="30">
        <f t="shared" si="348"/>
        <v>-2.8053533576386691E-10</v>
      </c>
      <c r="R872" s="30">
        <f t="shared" si="349"/>
        <v>-2.80236265047213E-10</v>
      </c>
      <c r="S872" s="30">
        <f t="shared" si="350"/>
        <v>-2.802362777661886E-10</v>
      </c>
      <c r="T872" s="30">
        <f t="shared" si="351"/>
        <v>-2.802362777656469E-10</v>
      </c>
      <c r="V872" s="36"/>
      <c r="W872" s="36"/>
      <c r="X872" s="36"/>
      <c r="AD872" s="36"/>
      <c r="AE872" s="36"/>
      <c r="AF872" s="36"/>
      <c r="AL872" s="36"/>
      <c r="AM872" s="36"/>
      <c r="AN872" s="36"/>
      <c r="AT872" s="36"/>
      <c r="AU872" s="36"/>
      <c r="AV872" s="36"/>
      <c r="BB872" s="36"/>
      <c r="BC872" s="36"/>
      <c r="BD872" s="36"/>
      <c r="BJ872" s="36"/>
      <c r="BK872" s="36"/>
      <c r="BL872" s="36"/>
      <c r="BR872" s="36"/>
      <c r="BS872" s="36"/>
      <c r="BT872" s="36"/>
      <c r="BZ872" s="36"/>
      <c r="CA872" s="36"/>
      <c r="CB872" s="36"/>
      <c r="CH872" s="36"/>
      <c r="CI872" s="36"/>
      <c r="CJ872" s="36"/>
      <c r="CP872" s="36"/>
      <c r="CQ872" s="36"/>
      <c r="CR872" s="36"/>
      <c r="CX872" s="36"/>
      <c r="CY872" s="36"/>
      <c r="CZ872" s="36"/>
      <c r="DF872" s="36">
        <v>1.02E-9</v>
      </c>
      <c r="DG872" s="36">
        <v>3.8176706989500002</v>
      </c>
      <c r="DH872" s="36">
        <v>6670.1791531357003</v>
      </c>
      <c r="DI872" s="30">
        <f t="shared" si="352"/>
        <v>-1.8150781042496905E-10</v>
      </c>
      <c r="DJ872" s="30">
        <f t="shared" si="353"/>
        <v>-1.8172788436491514E-10</v>
      </c>
      <c r="DK872" s="30">
        <f t="shared" si="354"/>
        <v>-1.8172787500593535E-10</v>
      </c>
      <c r="DL872" s="30">
        <f t="shared" si="355"/>
        <v>-1.817278750063347E-10</v>
      </c>
      <c r="DN872" s="36"/>
      <c r="DO872" s="36"/>
      <c r="DP872" s="36"/>
      <c r="DV872" s="36"/>
      <c r="DW872" s="36"/>
      <c r="DX872" s="36"/>
      <c r="ED872" s="36"/>
      <c r="EE872" s="36"/>
      <c r="EF872" s="36"/>
      <c r="EL872" s="36"/>
      <c r="EM872" s="36"/>
      <c r="EN872" s="36"/>
      <c r="ET872" s="36"/>
      <c r="EU872" s="36"/>
      <c r="EV872" s="36"/>
    </row>
    <row r="873" spans="14:152" s="30" customFormat="1" ht="12.75">
      <c r="N873" s="36">
        <v>1.87E-9</v>
      </c>
      <c r="O873" s="36">
        <v>4.9717462699699997</v>
      </c>
      <c r="P873" s="36">
        <v>6681.6547365263004</v>
      </c>
      <c r="Q873" s="30">
        <f t="shared" si="348"/>
        <v>1.478145425764231E-9</v>
      </c>
      <c r="R873" s="30">
        <f t="shared" si="349"/>
        <v>1.4778938104260826E-9</v>
      </c>
      <c r="S873" s="30">
        <f t="shared" si="350"/>
        <v>1.4778938211281385E-9</v>
      </c>
      <c r="T873" s="30">
        <f t="shared" si="351"/>
        <v>1.4778938211276827E-9</v>
      </c>
      <c r="V873" s="36"/>
      <c r="W873" s="36"/>
      <c r="X873" s="36"/>
      <c r="AD873" s="36"/>
      <c r="AE873" s="36"/>
      <c r="AF873" s="36"/>
      <c r="AL873" s="36"/>
      <c r="AM873" s="36"/>
      <c r="AN873" s="36"/>
      <c r="AT873" s="36"/>
      <c r="AU873" s="36"/>
      <c r="AV873" s="36"/>
      <c r="BB873" s="36"/>
      <c r="BC873" s="36"/>
      <c r="BD873" s="36"/>
      <c r="BJ873" s="36"/>
      <c r="BK873" s="36"/>
      <c r="BL873" s="36"/>
      <c r="BR873" s="36"/>
      <c r="BS873" s="36"/>
      <c r="BT873" s="36"/>
      <c r="BZ873" s="36"/>
      <c r="CA873" s="36"/>
      <c r="CB873" s="36"/>
      <c r="CH873" s="36"/>
      <c r="CI873" s="36"/>
      <c r="CJ873" s="36"/>
      <c r="CP873" s="36"/>
      <c r="CQ873" s="36"/>
      <c r="CR873" s="36"/>
      <c r="CX873" s="36"/>
      <c r="CY873" s="36"/>
      <c r="CZ873" s="36"/>
      <c r="DF873" s="36">
        <v>1.01E-9</v>
      </c>
      <c r="DG873" s="36">
        <v>3.4458342254500001</v>
      </c>
      <c r="DH873" s="36">
        <v>1505.2878090929901</v>
      </c>
      <c r="DI873" s="30">
        <f t="shared" si="352"/>
        <v>1.887187320071347E-10</v>
      </c>
      <c r="DJ873" s="30">
        <f t="shared" si="353"/>
        <v>1.8876782833706392E-10</v>
      </c>
      <c r="DK873" s="30">
        <f t="shared" si="354"/>
        <v>1.8876782624913701E-10</v>
      </c>
      <c r="DL873" s="30">
        <f t="shared" si="355"/>
        <v>1.8876782624922516E-10</v>
      </c>
      <c r="DN873" s="36"/>
      <c r="DO873" s="36"/>
      <c r="DP873" s="36"/>
      <c r="DV873" s="36"/>
      <c r="DW873" s="36"/>
      <c r="DX873" s="36"/>
      <c r="ED873" s="36"/>
      <c r="EE873" s="36"/>
      <c r="EF873" s="36"/>
      <c r="EL873" s="36"/>
      <c r="EM873" s="36"/>
      <c r="EN873" s="36"/>
      <c r="ET873" s="36"/>
      <c r="EU873" s="36"/>
      <c r="EV873" s="36"/>
    </row>
    <row r="874" spans="14:152" s="30" customFormat="1" ht="12.75">
      <c r="N874" s="36">
        <v>1.5E-9</v>
      </c>
      <c r="O874" s="36">
        <v>5.6920929036199999</v>
      </c>
      <c r="P874" s="36">
        <v>9360.6043533184002</v>
      </c>
      <c r="Q874" s="30">
        <f t="shared" si="348"/>
        <v>-9.1417621494591059E-10</v>
      </c>
      <c r="R874" s="30">
        <f t="shared" si="349"/>
        <v>-9.1454210232052325E-10</v>
      </c>
      <c r="S874" s="30">
        <f t="shared" si="350"/>
        <v>-9.1454208676215021E-10</v>
      </c>
      <c r="T874" s="30">
        <f t="shared" si="351"/>
        <v>-9.1454208676280069E-10</v>
      </c>
      <c r="V874" s="36"/>
      <c r="W874" s="36"/>
      <c r="X874" s="36"/>
      <c r="AD874" s="36"/>
      <c r="AE874" s="36"/>
      <c r="AF874" s="36"/>
      <c r="AL874" s="36"/>
      <c r="AM874" s="36"/>
      <c r="AN874" s="36"/>
      <c r="AT874" s="36"/>
      <c r="AU874" s="36"/>
      <c r="AV874" s="36"/>
      <c r="BB874" s="36"/>
      <c r="BC874" s="36"/>
      <c r="BD874" s="36"/>
      <c r="BJ874" s="36"/>
      <c r="BK874" s="36"/>
      <c r="BL874" s="36"/>
      <c r="BR874" s="36"/>
      <c r="BS874" s="36"/>
      <c r="BT874" s="36"/>
      <c r="BZ874" s="36"/>
      <c r="CA874" s="36"/>
      <c r="CB874" s="36"/>
      <c r="CH874" s="36"/>
      <c r="CI874" s="36"/>
      <c r="CJ874" s="36"/>
      <c r="CP874" s="36"/>
      <c r="CQ874" s="36"/>
      <c r="CR874" s="36"/>
      <c r="CX874" s="36"/>
      <c r="CY874" s="36"/>
      <c r="CZ874" s="36"/>
      <c r="DF874" s="36">
        <v>1.0500000000000001E-9</v>
      </c>
      <c r="DG874" s="36">
        <v>2.4613495244700001</v>
      </c>
      <c r="DH874" s="36">
        <v>5525.8636959925998</v>
      </c>
      <c r="DI874" s="30">
        <f t="shared" si="352"/>
        <v>-1.0450510404816548E-9</v>
      </c>
      <c r="DJ874" s="30">
        <f t="shared" si="353"/>
        <v>-1.045069519390903E-9</v>
      </c>
      <c r="DK874" s="30">
        <f t="shared" si="354"/>
        <v>-1.0450695186057769E-9</v>
      </c>
      <c r="DL874" s="30">
        <f t="shared" si="355"/>
        <v>-1.04506951860581E-9</v>
      </c>
      <c r="DN874" s="36"/>
      <c r="DO874" s="36"/>
      <c r="DP874" s="36"/>
      <c r="DV874" s="36"/>
      <c r="DW874" s="36"/>
      <c r="DX874" s="36"/>
      <c r="ED874" s="36"/>
      <c r="EE874" s="36"/>
      <c r="EF874" s="36"/>
      <c r="EL874" s="36"/>
      <c r="EM874" s="36"/>
      <c r="EN874" s="36"/>
      <c r="ET874" s="36"/>
      <c r="EU874" s="36"/>
      <c r="EV874" s="36"/>
    </row>
    <row r="875" spans="14:152" s="30" customFormat="1" ht="12.75">
      <c r="N875" s="36">
        <v>1.6000000000000001E-9</v>
      </c>
      <c r="O875" s="36">
        <v>5.6633638267900004</v>
      </c>
      <c r="P875" s="36">
        <v>10927.2939767642</v>
      </c>
      <c r="Q875" s="30">
        <f t="shared" si="348"/>
        <v>-8.6447813824038677E-11</v>
      </c>
      <c r="R875" s="30">
        <f t="shared" si="349"/>
        <v>-8.5873923483575918E-11</v>
      </c>
      <c r="S875" s="30">
        <f t="shared" si="350"/>
        <v>-8.5873947889857943E-11</v>
      </c>
      <c r="T875" s="30">
        <f t="shared" si="351"/>
        <v>-8.5873947888813537E-11</v>
      </c>
      <c r="V875" s="36"/>
      <c r="W875" s="36"/>
      <c r="X875" s="36"/>
      <c r="AD875" s="36"/>
      <c r="AE875" s="36"/>
      <c r="AF875" s="36"/>
      <c r="AL875" s="36"/>
      <c r="AM875" s="36"/>
      <c r="AN875" s="36"/>
      <c r="AT875" s="36"/>
      <c r="AU875" s="36"/>
      <c r="AV875" s="36"/>
      <c r="BB875" s="36"/>
      <c r="BC875" s="36"/>
      <c r="BD875" s="36"/>
      <c r="BJ875" s="36"/>
      <c r="BK875" s="36"/>
      <c r="BL875" s="36"/>
      <c r="BR875" s="36"/>
      <c r="BS875" s="36"/>
      <c r="BT875" s="36"/>
      <c r="BZ875" s="36"/>
      <c r="CA875" s="36"/>
      <c r="CB875" s="36"/>
      <c r="CH875" s="36"/>
      <c r="CI875" s="36"/>
      <c r="CJ875" s="36"/>
      <c r="CP875" s="36"/>
      <c r="CQ875" s="36"/>
      <c r="CR875" s="36"/>
      <c r="CX875" s="36"/>
      <c r="CY875" s="36"/>
      <c r="CZ875" s="36"/>
      <c r="DF875" s="36">
        <v>1.19E-9</v>
      </c>
      <c r="DG875" s="36">
        <v>5.6445486299500001</v>
      </c>
      <c r="DH875" s="36">
        <v>8425.7181481175994</v>
      </c>
      <c r="DI875" s="30">
        <f t="shared" si="352"/>
        <v>-1.1581847905092187E-9</v>
      </c>
      <c r="DJ875" s="30">
        <f t="shared" si="353"/>
        <v>-1.1581090423386877E-9</v>
      </c>
      <c r="DK875" s="30">
        <f t="shared" si="354"/>
        <v>-1.1581090455619456E-9</v>
      </c>
      <c r="DL875" s="30">
        <f t="shared" si="355"/>
        <v>-1.1581090455618093E-9</v>
      </c>
      <c r="DN875" s="36"/>
      <c r="DO875" s="36"/>
      <c r="DP875" s="36"/>
      <c r="DV875" s="36"/>
      <c r="DW875" s="36"/>
      <c r="DX875" s="36"/>
      <c r="ED875" s="36"/>
      <c r="EE875" s="36"/>
      <c r="EF875" s="36"/>
      <c r="EL875" s="36"/>
      <c r="EM875" s="36"/>
      <c r="EN875" s="36"/>
      <c r="ET875" s="36"/>
      <c r="EU875" s="36"/>
      <c r="EV875" s="36"/>
    </row>
    <row r="876" spans="14:152" s="30" customFormat="1" ht="12.75">
      <c r="N876" s="36">
        <v>1.37E-9</v>
      </c>
      <c r="O876" s="36">
        <v>3.4686040834699998</v>
      </c>
      <c r="P876" s="36">
        <v>5562.4690612967997</v>
      </c>
      <c r="Q876" s="30">
        <f t="shared" si="348"/>
        <v>-8.5007850781635569E-10</v>
      </c>
      <c r="R876" s="30">
        <f t="shared" si="349"/>
        <v>-8.5027494159166867E-10</v>
      </c>
      <c r="S876" s="30">
        <f t="shared" si="350"/>
        <v>-8.5027493323846777E-10</v>
      </c>
      <c r="T876" s="30">
        <f t="shared" si="351"/>
        <v>-8.5027493323881901E-10</v>
      </c>
      <c r="V876" s="36"/>
      <c r="W876" s="36"/>
      <c r="X876" s="36"/>
      <c r="AD876" s="36"/>
      <c r="AE876" s="36"/>
      <c r="AF876" s="36"/>
      <c r="AL876" s="36"/>
      <c r="AM876" s="36"/>
      <c r="AN876" s="36"/>
      <c r="AT876" s="36"/>
      <c r="AU876" s="36"/>
      <c r="AV876" s="36"/>
      <c r="BB876" s="36"/>
      <c r="BC876" s="36"/>
      <c r="BD876" s="36"/>
      <c r="BJ876" s="36"/>
      <c r="BK876" s="36"/>
      <c r="BL876" s="36"/>
      <c r="BR876" s="36"/>
      <c r="BS876" s="36"/>
      <c r="BT876" s="36"/>
      <c r="BZ876" s="36"/>
      <c r="CA876" s="36"/>
      <c r="CB876" s="36"/>
      <c r="CH876" s="36"/>
      <c r="CI876" s="36"/>
      <c r="CJ876" s="36"/>
      <c r="CP876" s="36"/>
      <c r="CQ876" s="36"/>
      <c r="CR876" s="36"/>
      <c r="CX876" s="36"/>
      <c r="CY876" s="36"/>
      <c r="CZ876" s="36"/>
      <c r="DF876" s="36">
        <v>1.01E-9</v>
      </c>
      <c r="DG876" s="36">
        <v>1.8744617914099999</v>
      </c>
      <c r="DH876" s="36">
        <v>9161.5273513466</v>
      </c>
      <c r="DI876" s="30">
        <f t="shared" si="352"/>
        <v>2.2790551832129202E-10</v>
      </c>
      <c r="DJ876" s="30">
        <f t="shared" si="353"/>
        <v>2.2820183289519512E-10</v>
      </c>
      <c r="DK876" s="30">
        <f t="shared" si="354"/>
        <v>2.2820182029416315E-10</v>
      </c>
      <c r="DL876" s="30">
        <f t="shared" si="355"/>
        <v>2.2820182029469446E-10</v>
      </c>
      <c r="DN876" s="36"/>
      <c r="DO876" s="36"/>
      <c r="DP876" s="36"/>
      <c r="DV876" s="36"/>
      <c r="DW876" s="36"/>
      <c r="DX876" s="36"/>
      <c r="ED876" s="36"/>
      <c r="EE876" s="36"/>
      <c r="EF876" s="36"/>
      <c r="EL876" s="36"/>
      <c r="EM876" s="36"/>
      <c r="EN876" s="36"/>
      <c r="ET876" s="36"/>
      <c r="EU876" s="36"/>
      <c r="EV876" s="36"/>
    </row>
    <row r="877" spans="14:152" s="30" customFormat="1" ht="12.75">
      <c r="N877" s="36">
        <v>1.92E-9</v>
      </c>
      <c r="O877" s="36">
        <v>5.27908098216</v>
      </c>
      <c r="P877" s="36">
        <v>34363.365597556003</v>
      </c>
      <c r="Q877" s="30">
        <f t="shared" si="348"/>
        <v>-1.909852228264002E-9</v>
      </c>
      <c r="R877" s="30">
        <f t="shared" si="349"/>
        <v>-1.9100736988512547E-9</v>
      </c>
      <c r="S877" s="30">
        <f t="shared" si="350"/>
        <v>-1.9100736894845138E-9</v>
      </c>
      <c r="T877" s="30">
        <f t="shared" si="351"/>
        <v>-1.9100736894849129E-9</v>
      </c>
      <c r="V877" s="36"/>
      <c r="W877" s="36"/>
      <c r="X877" s="36"/>
      <c r="AD877" s="36"/>
      <c r="AE877" s="36"/>
      <c r="AF877" s="36"/>
      <c r="AL877" s="36"/>
      <c r="AM877" s="36"/>
      <c r="AN877" s="36"/>
      <c r="AT877" s="36"/>
      <c r="AU877" s="36"/>
      <c r="AV877" s="36"/>
      <c r="BB877" s="36"/>
      <c r="BC877" s="36"/>
      <c r="BD877" s="36"/>
      <c r="BJ877" s="36"/>
      <c r="BK877" s="36"/>
      <c r="BL877" s="36"/>
      <c r="BR877" s="36"/>
      <c r="BS877" s="36"/>
      <c r="BT877" s="36"/>
      <c r="BZ877" s="36"/>
      <c r="CA877" s="36"/>
      <c r="CB877" s="36"/>
      <c r="CH877" s="36"/>
      <c r="CI877" s="36"/>
      <c r="CJ877" s="36"/>
      <c r="CP877" s="36"/>
      <c r="CQ877" s="36"/>
      <c r="CR877" s="36"/>
      <c r="CX877" s="36"/>
      <c r="CY877" s="36"/>
      <c r="CZ877" s="36"/>
      <c r="DF877" s="36">
        <v>1.1100000000000001E-9</v>
      </c>
      <c r="DG877" s="36">
        <v>5.4618325310699998</v>
      </c>
      <c r="DH877" s="36">
        <v>7214.4389368432003</v>
      </c>
      <c r="DI877" s="30">
        <f t="shared" si="352"/>
        <v>-1.1098127485102144E-9</v>
      </c>
      <c r="DJ877" s="30">
        <f t="shared" si="353"/>
        <v>-1.1098175523437638E-9</v>
      </c>
      <c r="DK877" s="30">
        <f t="shared" si="354"/>
        <v>-1.1098175521407966E-9</v>
      </c>
      <c r="DL877" s="30">
        <f t="shared" si="355"/>
        <v>-1.1098175521408051E-9</v>
      </c>
      <c r="DN877" s="36"/>
      <c r="DO877" s="36"/>
      <c r="DP877" s="36"/>
      <c r="DV877" s="36"/>
      <c r="DW877" s="36"/>
      <c r="DX877" s="36"/>
      <c r="ED877" s="36"/>
      <c r="EE877" s="36"/>
      <c r="EF877" s="36"/>
      <c r="EL877" s="36"/>
      <c r="EM877" s="36"/>
      <c r="EN877" s="36"/>
      <c r="ET877" s="36"/>
      <c r="EU877" s="36"/>
      <c r="EV877" s="36"/>
    </row>
    <row r="878" spans="14:152" s="30" customFormat="1" ht="12.75">
      <c r="N878" s="36">
        <v>1.37E-9</v>
      </c>
      <c r="O878" s="36">
        <v>5.8702308848599998</v>
      </c>
      <c r="P878" s="36">
        <v>2945.9865416406001</v>
      </c>
      <c r="Q878" s="30">
        <f t="shared" si="348"/>
        <v>-6.9443298827606713E-10</v>
      </c>
      <c r="R878" s="30">
        <f t="shared" si="349"/>
        <v>-6.9431862024119004E-10</v>
      </c>
      <c r="S878" s="30">
        <f t="shared" si="350"/>
        <v>-6.9431862510509879E-10</v>
      </c>
      <c r="T878" s="30">
        <f t="shared" si="351"/>
        <v>-6.9431862510489313E-10</v>
      </c>
      <c r="V878" s="36"/>
      <c r="W878" s="36"/>
      <c r="X878" s="36"/>
      <c r="AD878" s="36"/>
      <c r="AE878" s="36"/>
      <c r="AF878" s="36"/>
      <c r="AL878" s="36"/>
      <c r="AM878" s="36"/>
      <c r="AN878" s="36"/>
      <c r="AT878" s="36"/>
      <c r="AU878" s="36"/>
      <c r="AV878" s="36"/>
      <c r="BB878" s="36"/>
      <c r="BC878" s="36"/>
      <c r="BD878" s="36"/>
      <c r="BJ878" s="36"/>
      <c r="BK878" s="36"/>
      <c r="BL878" s="36"/>
      <c r="BR878" s="36"/>
      <c r="BS878" s="36"/>
      <c r="BT878" s="36"/>
      <c r="BZ878" s="36"/>
      <c r="CA878" s="36"/>
      <c r="CB878" s="36"/>
      <c r="CH878" s="36"/>
      <c r="CI878" s="36"/>
      <c r="CJ878" s="36"/>
      <c r="CP878" s="36"/>
      <c r="CQ878" s="36"/>
      <c r="CR878" s="36"/>
      <c r="CX878" s="36"/>
      <c r="CY878" s="36"/>
      <c r="CZ878" s="36"/>
      <c r="DF878" s="36">
        <v>1.2300000000000001E-9</v>
      </c>
      <c r="DG878" s="36">
        <v>0.14056284625000001</v>
      </c>
      <c r="DH878" s="36">
        <v>16489.763038060999</v>
      </c>
      <c r="DI878" s="30">
        <f t="shared" si="352"/>
        <v>-1.2096971555193963E-9</v>
      </c>
      <c r="DJ878" s="30">
        <f t="shared" si="353"/>
        <v>-1.2095763388043891E-9</v>
      </c>
      <c r="DK878" s="30">
        <f t="shared" si="354"/>
        <v>-1.20957634394996E-9</v>
      </c>
      <c r="DL878" s="30">
        <f t="shared" si="355"/>
        <v>-1.2095763439497412E-9</v>
      </c>
      <c r="DN878" s="36"/>
      <c r="DO878" s="36"/>
      <c r="DP878" s="36"/>
      <c r="DV878" s="36"/>
      <c r="DW878" s="36"/>
      <c r="DX878" s="36"/>
      <c r="ED878" s="36"/>
      <c r="EE878" s="36"/>
      <c r="EF878" s="36"/>
      <c r="EL878" s="36"/>
      <c r="EM878" s="36"/>
      <c r="EN878" s="36"/>
      <c r="ET878" s="36"/>
      <c r="EU878" s="36"/>
      <c r="EV878" s="36"/>
    </row>
    <row r="879" spans="14:152" s="30" customFormat="1" ht="12.75">
      <c r="N879" s="36">
        <v>1.8E-9</v>
      </c>
      <c r="O879" s="36">
        <v>1.07686767816</v>
      </c>
      <c r="P879" s="36">
        <v>15806.146839442001</v>
      </c>
      <c r="Q879" s="30">
        <f t="shared" si="348"/>
        <v>3.0039248049107492E-10</v>
      </c>
      <c r="R879" s="30">
        <f t="shared" si="349"/>
        <v>3.0131456951249377E-10</v>
      </c>
      <c r="S879" s="30">
        <f t="shared" si="350"/>
        <v>3.0131453030021821E-10</v>
      </c>
      <c r="T879" s="30">
        <f t="shared" si="351"/>
        <v>3.0131453030185742E-10</v>
      </c>
      <c r="V879" s="36"/>
      <c r="W879" s="36"/>
      <c r="X879" s="36"/>
      <c r="AD879" s="36"/>
      <c r="AE879" s="36"/>
      <c r="AF879" s="36"/>
      <c r="AL879" s="36"/>
      <c r="AM879" s="36"/>
      <c r="AN879" s="36"/>
      <c r="AT879" s="36"/>
      <c r="AU879" s="36"/>
      <c r="AV879" s="36"/>
      <c r="BB879" s="36"/>
      <c r="BC879" s="36"/>
      <c r="BD879" s="36"/>
      <c r="BJ879" s="36"/>
      <c r="BK879" s="36"/>
      <c r="BL879" s="36"/>
      <c r="BR879" s="36"/>
      <c r="BS879" s="36"/>
      <c r="BT879" s="36"/>
      <c r="BZ879" s="36"/>
      <c r="CA879" s="36"/>
      <c r="CB879" s="36"/>
      <c r="CH879" s="36"/>
      <c r="CI879" s="36"/>
      <c r="CJ879" s="36"/>
      <c r="CP879" s="36"/>
      <c r="CQ879" s="36"/>
      <c r="CR879" s="36"/>
      <c r="CX879" s="36"/>
      <c r="CY879" s="36"/>
      <c r="CZ879" s="36"/>
      <c r="DF879" s="36">
        <v>1.2799999999999999E-9</v>
      </c>
      <c r="DG879" s="36">
        <v>4.5252569699999997E-3</v>
      </c>
      <c r="DH879" s="36">
        <v>2185.2512692927999</v>
      </c>
      <c r="DI879" s="30">
        <f t="shared" si="352"/>
        <v>1.1499930131014226E-9</v>
      </c>
      <c r="DJ879" s="30">
        <f t="shared" si="353"/>
        <v>1.1500333852857339E-9</v>
      </c>
      <c r="DK879" s="30">
        <f t="shared" si="354"/>
        <v>1.1500333835689375E-9</v>
      </c>
      <c r="DL879" s="30">
        <f t="shared" si="355"/>
        <v>1.1500333835690101E-9</v>
      </c>
      <c r="DN879" s="36"/>
      <c r="DO879" s="36"/>
      <c r="DP879" s="36"/>
      <c r="DV879" s="36"/>
      <c r="DW879" s="36"/>
      <c r="DX879" s="36"/>
      <c r="ED879" s="36"/>
      <c r="EE879" s="36"/>
      <c r="EF879" s="36"/>
      <c r="EL879" s="36"/>
      <c r="EM879" s="36"/>
      <c r="EN879" s="36"/>
      <c r="ET879" s="36"/>
      <c r="EU879" s="36"/>
      <c r="EV879" s="36"/>
    </row>
    <row r="880" spans="14:152" s="30" customFormat="1" ht="12.75">
      <c r="N880" s="36">
        <v>1.3500000000000001E-9</v>
      </c>
      <c r="O880" s="36">
        <v>0.34109799474000002</v>
      </c>
      <c r="P880" s="36">
        <v>7322.1024607817999</v>
      </c>
      <c r="Q880" s="30">
        <f t="shared" si="348"/>
        <v>-1.1263522755756518E-9</v>
      </c>
      <c r="R880" s="30">
        <f t="shared" si="349"/>
        <v>-1.1265313658755874E-9</v>
      </c>
      <c r="S880" s="30">
        <f t="shared" si="350"/>
        <v>-1.1265313582607364E-9</v>
      </c>
      <c r="T880" s="30">
        <f t="shared" si="351"/>
        <v>-1.1265313582610588E-9</v>
      </c>
      <c r="V880" s="36"/>
      <c r="W880" s="36"/>
      <c r="X880" s="36"/>
      <c r="AD880" s="36"/>
      <c r="AE880" s="36"/>
      <c r="AF880" s="36"/>
      <c r="AL880" s="36"/>
      <c r="AM880" s="36"/>
      <c r="AN880" s="36"/>
      <c r="AT880" s="36"/>
      <c r="AU880" s="36"/>
      <c r="AV880" s="36"/>
      <c r="BB880" s="36"/>
      <c r="BC880" s="36"/>
      <c r="BD880" s="36"/>
      <c r="BJ880" s="36"/>
      <c r="BK880" s="36"/>
      <c r="BL880" s="36"/>
      <c r="BR880" s="36"/>
      <c r="BS880" s="36"/>
      <c r="BT880" s="36"/>
      <c r="BZ880" s="36"/>
      <c r="CA880" s="36"/>
      <c r="CB880" s="36"/>
      <c r="CH880" s="36"/>
      <c r="CI880" s="36"/>
      <c r="CJ880" s="36"/>
      <c r="CP880" s="36"/>
      <c r="CQ880" s="36"/>
      <c r="CR880" s="36"/>
      <c r="CX880" s="36"/>
      <c r="CY880" s="36"/>
      <c r="CZ880" s="36"/>
      <c r="DF880" s="36">
        <v>1.0600000000000001E-9</v>
      </c>
      <c r="DG880" s="36">
        <v>6.2022517933000003</v>
      </c>
      <c r="DH880" s="36">
        <v>3717.9860346156001</v>
      </c>
      <c r="DI880" s="30">
        <f t="shared" si="352"/>
        <v>-2.8807052633871136E-10</v>
      </c>
      <c r="DJ880" s="30">
        <f t="shared" si="353"/>
        <v>-2.8819519930726981E-10</v>
      </c>
      <c r="DK880" s="30">
        <f t="shared" si="354"/>
        <v>-2.8819519400535336E-10</v>
      </c>
      <c r="DL880" s="30">
        <f t="shared" si="355"/>
        <v>-2.8819519400557442E-10</v>
      </c>
      <c r="DN880" s="36"/>
      <c r="DO880" s="36"/>
      <c r="DP880" s="36"/>
      <c r="DV880" s="36"/>
      <c r="DW880" s="36"/>
      <c r="DX880" s="36"/>
      <c r="ED880" s="36"/>
      <c r="EE880" s="36"/>
      <c r="EF880" s="36"/>
      <c r="EL880" s="36"/>
      <c r="EM880" s="36"/>
      <c r="EN880" s="36"/>
      <c r="ET880" s="36"/>
      <c r="EU880" s="36"/>
      <c r="EV880" s="36"/>
    </row>
    <row r="881" spans="14:152" s="30" customFormat="1" ht="12.75">
      <c r="N881" s="36">
        <v>1.69E-9</v>
      </c>
      <c r="O881" s="36">
        <v>2.2740858314999999</v>
      </c>
      <c r="P881" s="36">
        <v>379.37341387420003</v>
      </c>
      <c r="Q881" s="30">
        <f t="shared" si="348"/>
        <v>1.6654600218861433E-9</v>
      </c>
      <c r="R881" s="30">
        <f t="shared" si="349"/>
        <v>1.665463600305372E-9</v>
      </c>
      <c r="S881" s="30">
        <f t="shared" si="350"/>
        <v>1.6654636001531968E-9</v>
      </c>
      <c r="T881" s="30">
        <f t="shared" si="351"/>
        <v>1.6654636001532032E-9</v>
      </c>
      <c r="V881" s="36"/>
      <c r="W881" s="36"/>
      <c r="X881" s="36"/>
      <c r="AD881" s="36"/>
      <c r="AE881" s="36"/>
      <c r="AF881" s="36"/>
      <c r="AL881" s="36"/>
      <c r="AM881" s="36"/>
      <c r="AN881" s="36"/>
      <c r="AT881" s="36"/>
      <c r="AU881" s="36"/>
      <c r="AV881" s="36"/>
      <c r="BB881" s="36"/>
      <c r="BC881" s="36"/>
      <c r="BD881" s="36"/>
      <c r="BJ881" s="36"/>
      <c r="BK881" s="36"/>
      <c r="BL881" s="36"/>
      <c r="BR881" s="36"/>
      <c r="BS881" s="36"/>
      <c r="BT881" s="36"/>
      <c r="BZ881" s="36"/>
      <c r="CA881" s="36"/>
      <c r="CB881" s="36"/>
      <c r="CH881" s="36"/>
      <c r="CI881" s="36"/>
      <c r="CJ881" s="36"/>
      <c r="CP881" s="36"/>
      <c r="CQ881" s="36"/>
      <c r="CR881" s="36"/>
      <c r="CX881" s="36"/>
      <c r="CY881" s="36"/>
      <c r="CZ881" s="36"/>
      <c r="DF881" s="36">
        <v>9.900000000000001E-10</v>
      </c>
      <c r="DG881" s="36">
        <v>1.7055414745499999</v>
      </c>
      <c r="DH881" s="36">
        <v>1655.5603041981999</v>
      </c>
      <c r="DI881" s="30">
        <f t="shared" si="352"/>
        <v>3.6734747509148814E-10</v>
      </c>
      <c r="DJ881" s="30">
        <f t="shared" si="353"/>
        <v>3.6729744341606018E-10</v>
      </c>
      <c r="DK881" s="30">
        <f t="shared" si="354"/>
        <v>3.6729744554379816E-10</v>
      </c>
      <c r="DL881" s="30">
        <f t="shared" si="355"/>
        <v>3.672974455437083E-10</v>
      </c>
      <c r="DN881" s="36"/>
      <c r="DO881" s="36"/>
      <c r="DP881" s="36"/>
      <c r="DV881" s="36"/>
      <c r="DW881" s="36"/>
      <c r="DX881" s="36"/>
      <c r="ED881" s="36"/>
      <c r="EE881" s="36"/>
      <c r="EF881" s="36"/>
      <c r="EL881" s="36"/>
      <c r="EM881" s="36"/>
      <c r="EN881" s="36"/>
      <c r="ET881" s="36"/>
      <c r="EU881" s="36"/>
      <c r="EV881" s="36"/>
    </row>
    <row r="882" spans="14:152" s="30" customFormat="1" ht="12.75">
      <c r="N882" s="36">
        <v>1.7200000000000001E-9</v>
      </c>
      <c r="O882" s="36">
        <v>3.8327677765499999</v>
      </c>
      <c r="P882" s="36">
        <v>6621.8509914859997</v>
      </c>
      <c r="Q882" s="30">
        <f t="shared" si="348"/>
        <v>1.7882197270500183E-10</v>
      </c>
      <c r="R882" s="30">
        <f t="shared" si="349"/>
        <v>1.7844959832474E-10</v>
      </c>
      <c r="S882" s="30">
        <f t="shared" si="350"/>
        <v>1.7844961416101444E-10</v>
      </c>
      <c r="T882" s="30">
        <f t="shared" si="351"/>
        <v>1.784496141603459E-10</v>
      </c>
      <c r="V882" s="36"/>
      <c r="W882" s="36"/>
      <c r="X882" s="36"/>
      <c r="AD882" s="36"/>
      <c r="AE882" s="36"/>
      <c r="AF882" s="36"/>
      <c r="AL882" s="36"/>
      <c r="AM882" s="36"/>
      <c r="AN882" s="36"/>
      <c r="AT882" s="36"/>
      <c r="AU882" s="36"/>
      <c r="AV882" s="36"/>
      <c r="BB882" s="36"/>
      <c r="BC882" s="36"/>
      <c r="BD882" s="36"/>
      <c r="BJ882" s="36"/>
      <c r="BK882" s="36"/>
      <c r="BL882" s="36"/>
      <c r="BR882" s="36"/>
      <c r="BS882" s="36"/>
      <c r="BT882" s="36"/>
      <c r="BZ882" s="36"/>
      <c r="CA882" s="36"/>
      <c r="CB882" s="36"/>
      <c r="CH882" s="36"/>
      <c r="CI882" s="36"/>
      <c r="CJ882" s="36"/>
      <c r="CP882" s="36"/>
      <c r="CQ882" s="36"/>
      <c r="CR882" s="36"/>
      <c r="CX882" s="36"/>
      <c r="CY882" s="36"/>
      <c r="CZ882" s="36"/>
      <c r="DF882" s="36">
        <v>1.0000000000000001E-9</v>
      </c>
      <c r="DG882" s="36">
        <v>1.76373681853</v>
      </c>
      <c r="DH882" s="36">
        <v>3002.3697277167998</v>
      </c>
      <c r="DI882" s="30">
        <f t="shared" si="352"/>
        <v>-6.7867302870328618E-10</v>
      </c>
      <c r="DJ882" s="30">
        <f t="shared" si="353"/>
        <v>-6.7874551033099106E-10</v>
      </c>
      <c r="DK882" s="30">
        <f t="shared" si="354"/>
        <v>-6.7874550724868035E-10</v>
      </c>
      <c r="DL882" s="30">
        <f t="shared" si="355"/>
        <v>-6.7874550724881084E-10</v>
      </c>
      <c r="DN882" s="36"/>
      <c r="DO882" s="36"/>
      <c r="DP882" s="36"/>
      <c r="DV882" s="36"/>
      <c r="DW882" s="36"/>
      <c r="DX882" s="36"/>
      <c r="ED882" s="36"/>
      <c r="EE882" s="36"/>
      <c r="EF882" s="36"/>
      <c r="EL882" s="36"/>
      <c r="EM882" s="36"/>
      <c r="EN882" s="36"/>
      <c r="ET882" s="36"/>
      <c r="EU882" s="36"/>
      <c r="EV882" s="36"/>
    </row>
    <row r="883" spans="14:152" s="30" customFormat="1" ht="12.75">
      <c r="N883" s="36">
        <v>1.3399999999999999E-9</v>
      </c>
      <c r="O883" s="36">
        <v>0.89486611090000001</v>
      </c>
      <c r="P883" s="36">
        <v>13286.183635523599</v>
      </c>
      <c r="Q883" s="30">
        <f t="shared" si="348"/>
        <v>-1.166378447039115E-9</v>
      </c>
      <c r="R883" s="30">
        <f t="shared" si="349"/>
        <v>-1.1660902297987292E-9</v>
      </c>
      <c r="S883" s="30">
        <f t="shared" si="350"/>
        <v>-1.1660902420605734E-9</v>
      </c>
      <c r="T883" s="30">
        <f t="shared" si="351"/>
        <v>-1.1660902420600572E-9</v>
      </c>
      <c r="V883" s="36"/>
      <c r="W883" s="36"/>
      <c r="X883" s="36"/>
      <c r="AD883" s="36"/>
      <c r="AE883" s="36"/>
      <c r="AF883" s="36"/>
      <c r="AL883" s="36"/>
      <c r="AM883" s="36"/>
      <c r="AN883" s="36"/>
      <c r="AT883" s="36"/>
      <c r="AU883" s="36"/>
      <c r="AV883" s="36"/>
      <c r="BB883" s="36"/>
      <c r="BC883" s="36"/>
      <c r="BD883" s="36"/>
      <c r="BJ883" s="36"/>
      <c r="BK883" s="36"/>
      <c r="BL883" s="36"/>
      <c r="BR883" s="36"/>
      <c r="BS883" s="36"/>
      <c r="BT883" s="36"/>
      <c r="BZ883" s="36"/>
      <c r="CA883" s="36"/>
      <c r="CB883" s="36"/>
      <c r="CH883" s="36"/>
      <c r="CI883" s="36"/>
      <c r="CJ883" s="36"/>
      <c r="CP883" s="36"/>
      <c r="CQ883" s="36"/>
      <c r="CR883" s="36"/>
      <c r="CX883" s="36"/>
      <c r="CY883" s="36"/>
      <c r="CZ883" s="36"/>
      <c r="DF883" s="36">
        <v>1.01E-9</v>
      </c>
      <c r="DG883" s="36">
        <v>0.55693458655000005</v>
      </c>
      <c r="DH883" s="36">
        <v>3337.1566186536002</v>
      </c>
      <c r="DI883" s="30">
        <f t="shared" si="352"/>
        <v>6.251467388714226E-10</v>
      </c>
      <c r="DJ883" s="30">
        <f t="shared" si="353"/>
        <v>6.2523375719077306E-10</v>
      </c>
      <c r="DK883" s="30">
        <f t="shared" si="354"/>
        <v>6.252337534902741E-10</v>
      </c>
      <c r="DL883" s="30">
        <f t="shared" si="355"/>
        <v>6.2523375349043188E-10</v>
      </c>
      <c r="DN883" s="36"/>
      <c r="DO883" s="36"/>
      <c r="DP883" s="36"/>
      <c r="DV883" s="36"/>
      <c r="DW883" s="36"/>
      <c r="DX883" s="36"/>
      <c r="ED883" s="36"/>
      <c r="EE883" s="36"/>
      <c r="EF883" s="36"/>
      <c r="EL883" s="36"/>
      <c r="EM883" s="36"/>
      <c r="EN883" s="36"/>
      <c r="ET883" s="36"/>
      <c r="EU883" s="36"/>
      <c r="EV883" s="36"/>
    </row>
    <row r="884" spans="14:152" s="30" customFormat="1" ht="12.75">
      <c r="N884" s="36">
        <v>1.68E-9</v>
      </c>
      <c r="O884" s="36">
        <v>3.2443424513200001</v>
      </c>
      <c r="P884" s="36">
        <v>11614.4332937322</v>
      </c>
      <c r="Q884" s="30">
        <f t="shared" si="348"/>
        <v>-1.8163203076223806E-10</v>
      </c>
      <c r="R884" s="30">
        <f t="shared" si="349"/>
        <v>-1.8099436938255934E-10</v>
      </c>
      <c r="S884" s="30">
        <f t="shared" si="350"/>
        <v>-1.809943965011612E-10</v>
      </c>
      <c r="T884" s="30">
        <f t="shared" si="351"/>
        <v>-1.8099439650002191E-10</v>
      </c>
      <c r="V884" s="36"/>
      <c r="W884" s="36"/>
      <c r="X884" s="36"/>
      <c r="AD884" s="36"/>
      <c r="AE884" s="36"/>
      <c r="AF884" s="36"/>
      <c r="AL884" s="36"/>
      <c r="AM884" s="36"/>
      <c r="AN884" s="36"/>
      <c r="AT884" s="36"/>
      <c r="AU884" s="36"/>
      <c r="AV884" s="36"/>
      <c r="BB884" s="36"/>
      <c r="BC884" s="36"/>
      <c r="BD884" s="36"/>
      <c r="BJ884" s="36"/>
      <c r="BK884" s="36"/>
      <c r="BL884" s="36"/>
      <c r="BR884" s="36"/>
      <c r="BS884" s="36"/>
      <c r="BT884" s="36"/>
      <c r="BZ884" s="36"/>
      <c r="CA884" s="36"/>
      <c r="CB884" s="36"/>
      <c r="CH884" s="36"/>
      <c r="CI884" s="36"/>
      <c r="CJ884" s="36"/>
      <c r="CP884" s="36"/>
      <c r="CQ884" s="36"/>
      <c r="CR884" s="36"/>
      <c r="CX884" s="36"/>
      <c r="CY884" s="36"/>
      <c r="CZ884" s="36"/>
      <c r="DF884" s="36">
        <v>1.01E-9</v>
      </c>
      <c r="DG884" s="36">
        <v>0.56441794685000002</v>
      </c>
      <c r="DH884" s="36">
        <v>30774.5016425748</v>
      </c>
      <c r="DI884" s="30">
        <f t="shared" si="352"/>
        <v>9.2178713593338588E-10</v>
      </c>
      <c r="DJ884" s="30">
        <f t="shared" si="353"/>
        <v>9.2136906139551598E-10</v>
      </c>
      <c r="DK884" s="30">
        <f t="shared" si="354"/>
        <v>9.2136907919517005E-10</v>
      </c>
      <c r="DL884" s="30">
        <f t="shared" si="355"/>
        <v>9.2136907919441741E-10</v>
      </c>
      <c r="DN884" s="36"/>
      <c r="DO884" s="36"/>
      <c r="DP884" s="36"/>
      <c r="DV884" s="36"/>
      <c r="DW884" s="36"/>
      <c r="DX884" s="36"/>
      <c r="ED884" s="36"/>
      <c r="EE884" s="36"/>
      <c r="EF884" s="36"/>
      <c r="EL884" s="36"/>
      <c r="EM884" s="36"/>
      <c r="EN884" s="36"/>
      <c r="ET884" s="36"/>
      <c r="EU884" s="36"/>
      <c r="EV884" s="36"/>
    </row>
    <row r="885" spans="14:152" s="30" customFormat="1" ht="12.75">
      <c r="N885" s="36">
        <v>1.3500000000000001E-9</v>
      </c>
      <c r="O885" s="36">
        <v>6.0372767354399999</v>
      </c>
      <c r="P885" s="36">
        <v>1214.8023296234001</v>
      </c>
      <c r="Q885" s="30">
        <f t="shared" si="348"/>
        <v>1.0340283022173677E-9</v>
      </c>
      <c r="R885" s="30">
        <f t="shared" si="349"/>
        <v>1.0339936426876535E-9</v>
      </c>
      <c r="S885" s="30">
        <f t="shared" si="350"/>
        <v>1.033993644161667E-9</v>
      </c>
      <c r="T885" s="30">
        <f t="shared" si="351"/>
        <v>1.0339936441616045E-9</v>
      </c>
      <c r="V885" s="36"/>
      <c r="W885" s="36"/>
      <c r="X885" s="36"/>
      <c r="AD885" s="36"/>
      <c r="AE885" s="36"/>
      <c r="AF885" s="36"/>
      <c r="AL885" s="36"/>
      <c r="AM885" s="36"/>
      <c r="AN885" s="36"/>
      <c r="AT885" s="36"/>
      <c r="AU885" s="36"/>
      <c r="AV885" s="36"/>
      <c r="BB885" s="36"/>
      <c r="BC885" s="36"/>
      <c r="BD885" s="36"/>
      <c r="BJ885" s="36"/>
      <c r="BK885" s="36"/>
      <c r="BL885" s="36"/>
      <c r="BR885" s="36"/>
      <c r="BS885" s="36"/>
      <c r="BT885" s="36"/>
      <c r="BZ885" s="36"/>
      <c r="CA885" s="36"/>
      <c r="CB885" s="36"/>
      <c r="CH885" s="36"/>
      <c r="CI885" s="36"/>
      <c r="CJ885" s="36"/>
      <c r="CP885" s="36"/>
      <c r="CQ885" s="36"/>
      <c r="CR885" s="36"/>
      <c r="CX885" s="36"/>
      <c r="CY885" s="36"/>
      <c r="CZ885" s="36"/>
      <c r="DF885" s="36">
        <v>9.7999999999999992E-10</v>
      </c>
      <c r="DG885" s="36">
        <v>1.9398379965899999</v>
      </c>
      <c r="DH885" s="36">
        <v>5562.4690612967997</v>
      </c>
      <c r="DI885" s="30">
        <f t="shared" si="352"/>
        <v>-7.9339772442650707E-10</v>
      </c>
      <c r="DJ885" s="30">
        <f t="shared" si="353"/>
        <v>-7.9329252561602522E-10</v>
      </c>
      <c r="DK885" s="30">
        <f t="shared" si="354"/>
        <v>-7.9329253009041442E-10</v>
      </c>
      <c r="DL885" s="30">
        <f t="shared" si="355"/>
        <v>-7.9329253009022634E-10</v>
      </c>
      <c r="DN885" s="36"/>
      <c r="DO885" s="36"/>
      <c r="DP885" s="36"/>
      <c r="DV885" s="36"/>
      <c r="DW885" s="36"/>
      <c r="DX885" s="36"/>
      <c r="ED885" s="36"/>
      <c r="EE885" s="36"/>
      <c r="EF885" s="36"/>
      <c r="EL885" s="36"/>
      <c r="EM885" s="36"/>
      <c r="EN885" s="36"/>
      <c r="ET885" s="36"/>
      <c r="EU885" s="36"/>
      <c r="EV885" s="36"/>
    </row>
    <row r="886" spans="14:152" s="30" customFormat="1" ht="12.75">
      <c r="N886" s="36">
        <v>1.5E-9</v>
      </c>
      <c r="O886" s="36">
        <v>0.81912738037999999</v>
      </c>
      <c r="P886" s="36">
        <v>3416.8784979754</v>
      </c>
      <c r="Q886" s="30">
        <f t="shared" si="348"/>
        <v>1.1241892138864604E-9</v>
      </c>
      <c r="R886" s="30">
        <f t="shared" si="349"/>
        <v>1.1243007488528636E-9</v>
      </c>
      <c r="S886" s="30">
        <f t="shared" si="350"/>
        <v>1.1243007441098774E-9</v>
      </c>
      <c r="T886" s="30">
        <f t="shared" si="351"/>
        <v>1.1243007441100784E-9</v>
      </c>
      <c r="V886" s="36"/>
      <c r="W886" s="36"/>
      <c r="X886" s="36"/>
      <c r="AD886" s="36"/>
      <c r="AE886" s="36"/>
      <c r="AF886" s="36"/>
      <c r="AL886" s="36"/>
      <c r="AM886" s="36"/>
      <c r="AN886" s="36"/>
      <c r="AT886" s="36"/>
      <c r="AU886" s="36"/>
      <c r="AV886" s="36"/>
      <c r="BB886" s="36"/>
      <c r="BC886" s="36"/>
      <c r="BD886" s="36"/>
      <c r="BJ886" s="36"/>
      <c r="BK886" s="36"/>
      <c r="BL886" s="36"/>
      <c r="BR886" s="36"/>
      <c r="BS886" s="36"/>
      <c r="BT886" s="36"/>
      <c r="BZ886" s="36"/>
      <c r="CA886" s="36"/>
      <c r="CB886" s="36"/>
      <c r="CH886" s="36"/>
      <c r="CI886" s="36"/>
      <c r="CJ886" s="36"/>
      <c r="CP886" s="36"/>
      <c r="CQ886" s="36"/>
      <c r="CR886" s="36"/>
      <c r="CX886" s="36"/>
      <c r="CY886" s="36"/>
      <c r="CZ886" s="36"/>
      <c r="DF886" s="36">
        <v>1.3000000000000001E-9</v>
      </c>
      <c r="DG886" s="36">
        <v>5.6525547124899997</v>
      </c>
      <c r="DH886" s="36">
        <v>2735.7626859950001</v>
      </c>
      <c r="DI886" s="30">
        <f t="shared" si="352"/>
        <v>-1.2945851815594313E-9</v>
      </c>
      <c r="DJ886" s="30">
        <f t="shared" si="353"/>
        <v>-1.2945745169612791E-9</v>
      </c>
      <c r="DK886" s="30">
        <f t="shared" si="354"/>
        <v>-1.2945745174150387E-9</v>
      </c>
      <c r="DL886" s="30">
        <f t="shared" si="355"/>
        <v>-1.2945745174150197E-9</v>
      </c>
      <c r="DN886" s="36"/>
      <c r="DO886" s="36"/>
      <c r="DP886" s="36"/>
      <c r="DV886" s="36"/>
      <c r="DW886" s="36"/>
      <c r="DX886" s="36"/>
      <c r="ED886" s="36"/>
      <c r="EE886" s="36"/>
      <c r="EF886" s="36"/>
      <c r="EL886" s="36"/>
      <c r="EM886" s="36"/>
      <c r="EN886" s="36"/>
      <c r="ET886" s="36"/>
      <c r="EU886" s="36"/>
      <c r="EV886" s="36"/>
    </row>
    <row r="887" spans="14:152" s="30" customFormat="1" ht="12.75">
      <c r="N887" s="36">
        <v>1.3600000000000001E-9</v>
      </c>
      <c r="O887" s="36">
        <v>5.0662711746699998</v>
      </c>
      <c r="P887" s="36">
        <v>14421.8316369884</v>
      </c>
      <c r="Q887" s="30">
        <f t="shared" si="348"/>
        <v>1.1924697033621203E-9</v>
      </c>
      <c r="R887" s="30">
        <f t="shared" si="349"/>
        <v>1.1927795783619993E-9</v>
      </c>
      <c r="S887" s="30">
        <f t="shared" si="350"/>
        <v>1.1927795651895361E-9</v>
      </c>
      <c r="T887" s="30">
        <f t="shared" si="351"/>
        <v>1.1927795651900933E-9</v>
      </c>
      <c r="V887" s="36"/>
      <c r="W887" s="36"/>
      <c r="X887" s="36"/>
      <c r="AD887" s="36"/>
      <c r="AE887" s="36"/>
      <c r="AF887" s="36"/>
      <c r="AL887" s="36"/>
      <c r="AM887" s="36"/>
      <c r="AN887" s="36"/>
      <c r="AT887" s="36"/>
      <c r="AU887" s="36"/>
      <c r="AV887" s="36"/>
      <c r="BB887" s="36"/>
      <c r="BC887" s="36"/>
      <c r="BD887" s="36"/>
      <c r="BJ887" s="36"/>
      <c r="BK887" s="36"/>
      <c r="BL887" s="36"/>
      <c r="BR887" s="36"/>
      <c r="BS887" s="36"/>
      <c r="BT887" s="36"/>
      <c r="BZ887" s="36"/>
      <c r="CA887" s="36"/>
      <c r="CB887" s="36"/>
      <c r="CH887" s="36"/>
      <c r="CI887" s="36"/>
      <c r="CJ887" s="36"/>
      <c r="CP887" s="36"/>
      <c r="CQ887" s="36"/>
      <c r="CR887" s="36"/>
      <c r="CX887" s="36"/>
      <c r="CY887" s="36"/>
      <c r="CZ887" s="36"/>
      <c r="DF887" s="36">
        <v>1.25E-9</v>
      </c>
      <c r="DG887" s="36">
        <v>6.1857528840600002</v>
      </c>
      <c r="DH887" s="36">
        <v>9698.3318634419993</v>
      </c>
      <c r="DI887" s="30">
        <f t="shared" si="352"/>
        <v>-1.1181353647452771E-9</v>
      </c>
      <c r="DJ887" s="30">
        <f t="shared" si="353"/>
        <v>-1.1179571556426312E-9</v>
      </c>
      <c r="DK887" s="30">
        <f t="shared" si="354"/>
        <v>-1.1179571632238075E-9</v>
      </c>
      <c r="DL887" s="30">
        <f t="shared" si="355"/>
        <v>-1.1179571632234857E-9</v>
      </c>
      <c r="DN887" s="36"/>
      <c r="DO887" s="36"/>
      <c r="DP887" s="36"/>
      <c r="DV887" s="36"/>
      <c r="DW887" s="36"/>
      <c r="DX887" s="36"/>
      <c r="ED887" s="36"/>
      <c r="EE887" s="36"/>
      <c r="EF887" s="36"/>
      <c r="EL887" s="36"/>
      <c r="EM887" s="36"/>
      <c r="EN887" s="36"/>
      <c r="ET887" s="36"/>
      <c r="EU887" s="36"/>
      <c r="EV887" s="36"/>
    </row>
    <row r="888" spans="14:152" s="30" customFormat="1" ht="12.75">
      <c r="N888" s="36">
        <v>1.38E-9</v>
      </c>
      <c r="O888" s="36">
        <v>5.1933696195500003</v>
      </c>
      <c r="P888" s="36">
        <v>13363.4300278674</v>
      </c>
      <c r="Q888" s="30">
        <f t="shared" si="348"/>
        <v>1.3485519969946203E-9</v>
      </c>
      <c r="R888" s="30">
        <f t="shared" si="349"/>
        <v>1.3486805458291282E-9</v>
      </c>
      <c r="S888" s="30">
        <f t="shared" si="350"/>
        <v>1.3486805403678208E-9</v>
      </c>
      <c r="T888" s="30">
        <f t="shared" si="351"/>
        <v>1.3486805403680493E-9</v>
      </c>
      <c r="V888" s="36"/>
      <c r="W888" s="36"/>
      <c r="X888" s="36"/>
      <c r="AD888" s="36"/>
      <c r="AE888" s="36"/>
      <c r="AF888" s="36"/>
      <c r="AL888" s="36"/>
      <c r="AM888" s="36"/>
      <c r="AN888" s="36"/>
      <c r="AT888" s="36"/>
      <c r="AU888" s="36"/>
      <c r="AV888" s="36"/>
      <c r="BB888" s="36"/>
      <c r="BC888" s="36"/>
      <c r="BD888" s="36"/>
      <c r="BJ888" s="36"/>
      <c r="BK888" s="36"/>
      <c r="BL888" s="36"/>
      <c r="BR888" s="36"/>
      <c r="BS888" s="36"/>
      <c r="BT888" s="36"/>
      <c r="BZ888" s="36"/>
      <c r="CA888" s="36"/>
      <c r="CB888" s="36"/>
      <c r="CH888" s="36"/>
      <c r="CI888" s="36"/>
      <c r="CJ888" s="36"/>
      <c r="CP888" s="36"/>
      <c r="CQ888" s="36"/>
      <c r="CR888" s="36"/>
      <c r="CX888" s="36"/>
      <c r="CY888" s="36"/>
      <c r="CZ888" s="36"/>
      <c r="DF888" s="36">
        <v>1.0000000000000001E-9</v>
      </c>
      <c r="DG888" s="36">
        <v>2.3576793431700001</v>
      </c>
      <c r="DH888" s="36">
        <v>3337.0720546985999</v>
      </c>
      <c r="DI888" s="30">
        <f t="shared" si="352"/>
        <v>-9.0602668831545492E-10</v>
      </c>
      <c r="DJ888" s="30">
        <f t="shared" si="353"/>
        <v>-9.0598025707860935E-10</v>
      </c>
      <c r="DK888" s="30">
        <f t="shared" si="354"/>
        <v>-9.0598025905343792E-10</v>
      </c>
      <c r="DL888" s="30">
        <f t="shared" si="355"/>
        <v>-9.0598025905335665E-10</v>
      </c>
      <c r="DN888" s="36"/>
      <c r="DO888" s="36"/>
      <c r="DP888" s="36"/>
      <c r="DV888" s="36"/>
      <c r="DW888" s="36"/>
      <c r="DX888" s="36"/>
      <c r="ED888" s="36"/>
      <c r="EE888" s="36"/>
      <c r="EF888" s="36"/>
      <c r="EL888" s="36"/>
      <c r="EM888" s="36"/>
      <c r="EN888" s="36"/>
      <c r="ET888" s="36"/>
      <c r="EU888" s="36"/>
      <c r="EV888" s="36"/>
    </row>
    <row r="889" spans="14:152" s="30" customFormat="1" ht="12.75">
      <c r="N889" s="36">
        <v>1.63E-9</v>
      </c>
      <c r="O889" s="36">
        <v>5.9112442882399998</v>
      </c>
      <c r="P889" s="36">
        <v>16703.079387151101</v>
      </c>
      <c r="Q889" s="30">
        <f t="shared" si="348"/>
        <v>4.9165499180702408E-10</v>
      </c>
      <c r="R889" s="30">
        <f t="shared" si="349"/>
        <v>4.9250820991000169E-10</v>
      </c>
      <c r="S889" s="30">
        <f t="shared" si="350"/>
        <v>4.9250817362804612E-10</v>
      </c>
      <c r="T889" s="30">
        <f t="shared" si="351"/>
        <v>4.9250817362956968E-10</v>
      </c>
      <c r="V889" s="36"/>
      <c r="W889" s="36"/>
      <c r="X889" s="36"/>
      <c r="AD889" s="36"/>
      <c r="AE889" s="36"/>
      <c r="AF889" s="36"/>
      <c r="AL889" s="36"/>
      <c r="AM889" s="36"/>
      <c r="AN889" s="36"/>
      <c r="AT889" s="36"/>
      <c r="AU889" s="36"/>
      <c r="AV889" s="36"/>
      <c r="BB889" s="36"/>
      <c r="BC889" s="36"/>
      <c r="BD889" s="36"/>
      <c r="BJ889" s="36"/>
      <c r="BK889" s="36"/>
      <c r="BL889" s="36"/>
      <c r="BR889" s="36"/>
      <c r="BS889" s="36"/>
      <c r="BT889" s="36"/>
      <c r="BZ889" s="36"/>
      <c r="CA889" s="36"/>
      <c r="CB889" s="36"/>
      <c r="CH889" s="36"/>
      <c r="CI889" s="36"/>
      <c r="CJ889" s="36"/>
      <c r="CP889" s="36"/>
      <c r="CQ889" s="36"/>
      <c r="CR889" s="36"/>
      <c r="CX889" s="36"/>
      <c r="CY889" s="36"/>
      <c r="CZ889" s="36"/>
      <c r="DF889" s="36">
        <v>1.0000000000000001E-9</v>
      </c>
      <c r="DG889" s="36">
        <v>3.7631752756200001</v>
      </c>
      <c r="DH889" s="36">
        <v>3344.1527987009999</v>
      </c>
      <c r="DI889" s="30">
        <f t="shared" si="352"/>
        <v>-5.9844363767670623E-10</v>
      </c>
      <c r="DJ889" s="30">
        <f t="shared" si="353"/>
        <v>-5.9853170547185975E-10</v>
      </c>
      <c r="DK889" s="30">
        <f t="shared" si="354"/>
        <v>-5.985317017267257E-10</v>
      </c>
      <c r="DL889" s="30">
        <f t="shared" si="355"/>
        <v>-5.9853170172688224E-10</v>
      </c>
      <c r="DN889" s="36"/>
      <c r="DO889" s="36"/>
      <c r="DP889" s="36"/>
      <c r="DV889" s="36"/>
      <c r="DW889" s="36"/>
      <c r="DX889" s="36"/>
      <c r="ED889" s="36"/>
      <c r="EE889" s="36"/>
      <c r="EF889" s="36"/>
      <c r="EL889" s="36"/>
      <c r="EM889" s="36"/>
      <c r="EN889" s="36"/>
      <c r="ET889" s="36"/>
      <c r="EU889" s="36"/>
      <c r="EV889" s="36"/>
    </row>
    <row r="890" spans="14:152" s="30" customFormat="1" ht="12.75">
      <c r="N890" s="36">
        <v>1.81E-9</v>
      </c>
      <c r="O890" s="36">
        <v>3.3197865465900001</v>
      </c>
      <c r="P890" s="36">
        <v>139.69813952280001</v>
      </c>
      <c r="Q890" s="30">
        <f t="shared" si="348"/>
        <v>-1.4975548009295195E-9</v>
      </c>
      <c r="R890" s="30">
        <f t="shared" si="349"/>
        <v>-1.4975501326218929E-9</v>
      </c>
      <c r="S890" s="30">
        <f t="shared" si="350"/>
        <v>-1.4975501328204243E-9</v>
      </c>
      <c r="T890" s="30">
        <f t="shared" si="351"/>
        <v>-1.4975501328204163E-9</v>
      </c>
      <c r="V890" s="36"/>
      <c r="W890" s="36"/>
      <c r="X890" s="36"/>
      <c r="AD890" s="36"/>
      <c r="AE890" s="36"/>
      <c r="AF890" s="36"/>
      <c r="AL890" s="36"/>
      <c r="AM890" s="36"/>
      <c r="AN890" s="36"/>
      <c r="AT890" s="36"/>
      <c r="AU890" s="36"/>
      <c r="AV890" s="36"/>
      <c r="BB890" s="36"/>
      <c r="BC890" s="36"/>
      <c r="BD890" s="36"/>
      <c r="BJ890" s="36"/>
      <c r="BK890" s="36"/>
      <c r="BL890" s="36"/>
      <c r="BR890" s="36"/>
      <c r="BS890" s="36"/>
      <c r="BT890" s="36"/>
      <c r="BZ890" s="36"/>
      <c r="CA890" s="36"/>
      <c r="CB890" s="36"/>
      <c r="CH890" s="36"/>
      <c r="CI890" s="36"/>
      <c r="CJ890" s="36"/>
      <c r="CP890" s="36"/>
      <c r="CQ890" s="36"/>
      <c r="CR890" s="36"/>
      <c r="CX890" s="36"/>
      <c r="CY890" s="36"/>
      <c r="CZ890" s="36"/>
      <c r="DF890" s="36">
        <v>1.0500000000000001E-9</v>
      </c>
      <c r="DG890" s="36">
        <v>5.3389749121500003</v>
      </c>
      <c r="DH890" s="36">
        <v>5096.0841113789002</v>
      </c>
      <c r="DI890" s="30">
        <f t="shared" si="352"/>
        <v>-6.3151800536796821E-10</v>
      </c>
      <c r="DJ890" s="30">
        <f t="shared" si="353"/>
        <v>-6.3137747180967353E-10</v>
      </c>
      <c r="DK890" s="30">
        <f t="shared" si="354"/>
        <v>-6.313774777865692E-10</v>
      </c>
      <c r="DL890" s="30">
        <f t="shared" si="355"/>
        <v>-6.3137747778631888E-10</v>
      </c>
      <c r="DN890" s="36"/>
      <c r="DO890" s="36"/>
      <c r="DP890" s="36"/>
      <c r="DV890" s="36"/>
      <c r="DW890" s="36"/>
      <c r="DX890" s="36"/>
      <c r="ED890" s="36"/>
      <c r="EE890" s="36"/>
      <c r="EF890" s="36"/>
      <c r="EL890" s="36"/>
      <c r="EM890" s="36"/>
      <c r="EN890" s="36"/>
      <c r="ET890" s="36"/>
      <c r="EU890" s="36"/>
      <c r="EV890" s="36"/>
    </row>
    <row r="891" spans="14:152" s="30" customFormat="1" ht="12.75">
      <c r="N891" s="36">
        <v>1.62E-9</v>
      </c>
      <c r="O891" s="36">
        <v>4.0590503389099997</v>
      </c>
      <c r="P891" s="36">
        <v>1795.258443721</v>
      </c>
      <c r="Q891" s="30">
        <f t="shared" si="348"/>
        <v>1.499401128881552E-9</v>
      </c>
      <c r="R891" s="30">
        <f t="shared" si="349"/>
        <v>1.4994373223169188E-9</v>
      </c>
      <c r="S891" s="30">
        <f t="shared" si="350"/>
        <v>1.4994373207778188E-9</v>
      </c>
      <c r="T891" s="30">
        <f t="shared" si="351"/>
        <v>1.4994373207778842E-9</v>
      </c>
      <c r="V891" s="36"/>
      <c r="W891" s="36"/>
      <c r="X891" s="36"/>
      <c r="AD891" s="36"/>
      <c r="AE891" s="36"/>
      <c r="AF891" s="36"/>
      <c r="AL891" s="36"/>
      <c r="AM891" s="36"/>
      <c r="AN891" s="36"/>
      <c r="AT891" s="36"/>
      <c r="AU891" s="36"/>
      <c r="AV891" s="36"/>
      <c r="BB891" s="36"/>
      <c r="BC891" s="36"/>
      <c r="BD891" s="36"/>
      <c r="BJ891" s="36"/>
      <c r="BK891" s="36"/>
      <c r="BL891" s="36"/>
      <c r="BR891" s="36"/>
      <c r="BS891" s="36"/>
      <c r="BT891" s="36"/>
      <c r="BZ891" s="36"/>
      <c r="CA891" s="36"/>
      <c r="CB891" s="36"/>
      <c r="CH891" s="36"/>
      <c r="CI891" s="36"/>
      <c r="CJ891" s="36"/>
      <c r="CP891" s="36"/>
      <c r="CQ891" s="36"/>
      <c r="CR891" s="36"/>
      <c r="CX891" s="36"/>
      <c r="CY891" s="36"/>
      <c r="CZ891" s="36"/>
      <c r="DF891" s="36">
        <v>1.03E-9</v>
      </c>
      <c r="DG891" s="36">
        <v>1.2418980129799999</v>
      </c>
      <c r="DH891" s="36">
        <v>1385.8952763361999</v>
      </c>
      <c r="DI891" s="30">
        <f t="shared" si="352"/>
        <v>1.0169890609303461E-9</v>
      </c>
      <c r="DJ891" s="30">
        <f t="shared" si="353"/>
        <v>1.0169816250727588E-9</v>
      </c>
      <c r="DK891" s="30">
        <f t="shared" si="354"/>
        <v>1.0169816253890311E-9</v>
      </c>
      <c r="DL891" s="30">
        <f t="shared" si="355"/>
        <v>1.0169816253890179E-9</v>
      </c>
      <c r="DN891" s="36"/>
      <c r="DO891" s="36"/>
      <c r="DP891" s="36"/>
      <c r="DV891" s="36"/>
      <c r="DW891" s="36"/>
      <c r="DX891" s="36"/>
      <c r="ED891" s="36"/>
      <c r="EE891" s="36"/>
      <c r="EF891" s="36"/>
      <c r="EL891" s="36"/>
      <c r="EM891" s="36"/>
      <c r="EN891" s="36"/>
      <c r="ET891" s="36"/>
      <c r="EU891" s="36"/>
      <c r="EV891" s="36"/>
    </row>
    <row r="892" spans="14:152" s="30" customFormat="1" ht="12.75">
      <c r="N892" s="36">
        <v>1.32E-9</v>
      </c>
      <c r="O892" s="36">
        <v>0.40901506100000001</v>
      </c>
      <c r="P892" s="36">
        <v>1083.260367937</v>
      </c>
      <c r="Q892" s="30">
        <f t="shared" si="348"/>
        <v>1.0214107231735119E-9</v>
      </c>
      <c r="R892" s="30">
        <f t="shared" si="349"/>
        <v>1.0214404964230139E-9</v>
      </c>
      <c r="S892" s="30">
        <f t="shared" si="350"/>
        <v>1.0214404951568638E-9</v>
      </c>
      <c r="T892" s="30">
        <f t="shared" si="351"/>
        <v>1.0214404951569174E-9</v>
      </c>
      <c r="V892" s="36"/>
      <c r="W892" s="36"/>
      <c r="X892" s="36"/>
      <c r="AD892" s="36"/>
      <c r="AE892" s="36"/>
      <c r="AF892" s="36"/>
      <c r="AL892" s="36"/>
      <c r="AM892" s="36"/>
      <c r="AN892" s="36"/>
      <c r="AT892" s="36"/>
      <c r="AU892" s="36"/>
      <c r="AV892" s="36"/>
      <c r="BB892" s="36"/>
      <c r="BC892" s="36"/>
      <c r="BD892" s="36"/>
      <c r="BJ892" s="36"/>
      <c r="BK892" s="36"/>
      <c r="BL892" s="36"/>
      <c r="BR892" s="36"/>
      <c r="BS892" s="36"/>
      <c r="BT892" s="36"/>
      <c r="BZ892" s="36"/>
      <c r="CA892" s="36"/>
      <c r="CB892" s="36"/>
      <c r="CH892" s="36"/>
      <c r="CI892" s="36"/>
      <c r="CJ892" s="36"/>
      <c r="CP892" s="36"/>
      <c r="CQ892" s="36"/>
      <c r="CR892" s="36"/>
      <c r="CX892" s="36"/>
      <c r="CY892" s="36"/>
      <c r="CZ892" s="36"/>
      <c r="DF892" s="36">
        <v>1.01E-9</v>
      </c>
      <c r="DG892" s="36">
        <v>1.4272761222100001</v>
      </c>
      <c r="DH892" s="36">
        <v>37455.726495974399</v>
      </c>
      <c r="DI892" s="30">
        <f t="shared" si="352"/>
        <v>4.6138594702988114E-10</v>
      </c>
      <c r="DJ892" s="30">
        <f t="shared" si="353"/>
        <v>4.6249181806755607E-10</v>
      </c>
      <c r="DK892" s="30">
        <f t="shared" si="354"/>
        <v>4.6249177105267196E-10</v>
      </c>
      <c r="DL892" s="30">
        <f t="shared" si="355"/>
        <v>4.6249177105466252E-10</v>
      </c>
      <c r="DN892" s="36"/>
      <c r="DO892" s="36"/>
      <c r="DP892" s="36"/>
      <c r="DV892" s="36"/>
      <c r="DW892" s="36"/>
      <c r="DX892" s="36"/>
      <c r="ED892" s="36"/>
      <c r="EE892" s="36"/>
      <c r="EF892" s="36"/>
      <c r="EL892" s="36"/>
      <c r="EM892" s="36"/>
      <c r="EN892" s="36"/>
      <c r="ET892" s="36"/>
      <c r="EU892" s="36"/>
      <c r="EV892" s="36"/>
    </row>
    <row r="893" spans="14:152" s="30" customFormat="1" ht="12.75">
      <c r="N893" s="36">
        <v>1.56E-9</v>
      </c>
      <c r="O893" s="36">
        <v>0.1230414464</v>
      </c>
      <c r="P893" s="36">
        <v>1107.1388056848</v>
      </c>
      <c r="Q893" s="30">
        <f t="shared" si="348"/>
        <v>1.5044707910975407E-9</v>
      </c>
      <c r="R893" s="30">
        <f t="shared" si="349"/>
        <v>1.5044858031011338E-9</v>
      </c>
      <c r="S893" s="30">
        <f t="shared" si="350"/>
        <v>1.5044858024627553E-9</v>
      </c>
      <c r="T893" s="30">
        <f t="shared" si="351"/>
        <v>1.5044858024627826E-9</v>
      </c>
      <c r="V893" s="36"/>
      <c r="W893" s="36"/>
      <c r="X893" s="36"/>
      <c r="AD893" s="36"/>
      <c r="AE893" s="36"/>
      <c r="AF893" s="36"/>
      <c r="AL893" s="36"/>
      <c r="AM893" s="36"/>
      <c r="AN893" s="36"/>
      <c r="AT893" s="36"/>
      <c r="AU893" s="36"/>
      <c r="AV893" s="36"/>
      <c r="BB893" s="36"/>
      <c r="BC893" s="36"/>
      <c r="BD893" s="36"/>
      <c r="BJ893" s="36"/>
      <c r="BK893" s="36"/>
      <c r="BL893" s="36"/>
      <c r="BR893" s="36"/>
      <c r="BS893" s="36"/>
      <c r="BT893" s="36"/>
      <c r="BZ893" s="36"/>
      <c r="CA893" s="36"/>
      <c r="CB893" s="36"/>
      <c r="CH893" s="36"/>
      <c r="CI893" s="36"/>
      <c r="CJ893" s="36"/>
      <c r="CP893" s="36"/>
      <c r="CQ893" s="36"/>
      <c r="CR893" s="36"/>
      <c r="CX893" s="36"/>
      <c r="CY893" s="36"/>
      <c r="CZ893" s="36"/>
      <c r="DF893" s="36">
        <v>9.5999999999999999E-10</v>
      </c>
      <c r="DG893" s="36">
        <v>2.5532847839900001</v>
      </c>
      <c r="DH893" s="36">
        <v>4466.4817658033999</v>
      </c>
      <c r="DI893" s="30">
        <f t="shared" si="352"/>
        <v>-9.3679848942991271E-10</v>
      </c>
      <c r="DJ893" s="30">
        <f t="shared" si="353"/>
        <v>-9.3676767858811754E-10</v>
      </c>
      <c r="DK893" s="30">
        <f t="shared" si="354"/>
        <v>-9.3676767989885098E-10</v>
      </c>
      <c r="DL893" s="30">
        <f t="shared" si="355"/>
        <v>-9.3676767989879576E-10</v>
      </c>
      <c r="DN893" s="36"/>
      <c r="DO893" s="36"/>
      <c r="DP893" s="36"/>
      <c r="DV893" s="36"/>
      <c r="DW893" s="36"/>
      <c r="DX893" s="36"/>
      <c r="ED893" s="36"/>
      <c r="EE893" s="36"/>
      <c r="EF893" s="36"/>
      <c r="EL893" s="36"/>
      <c r="EM893" s="36"/>
      <c r="EN893" s="36"/>
      <c r="ET893" s="36"/>
      <c r="EU893" s="36"/>
      <c r="EV893" s="36"/>
    </row>
    <row r="894" spans="14:152" s="30" customFormat="1" ht="12.75">
      <c r="N894" s="36">
        <v>1.5799999999999999E-9</v>
      </c>
      <c r="O894" s="36">
        <v>6.2502291507200001</v>
      </c>
      <c r="P894" s="36">
        <v>6666.9977593980002</v>
      </c>
      <c r="Q894" s="30">
        <f t="shared" si="348"/>
        <v>1.2079416010154227E-9</v>
      </c>
      <c r="R894" s="30">
        <f t="shared" si="349"/>
        <v>1.2081647773678061E-9</v>
      </c>
      <c r="S894" s="30">
        <f t="shared" si="350"/>
        <v>1.2081647678779449E-9</v>
      </c>
      <c r="T894" s="30">
        <f t="shared" si="351"/>
        <v>1.2081647678783428E-9</v>
      </c>
      <c r="V894" s="36"/>
      <c r="W894" s="36"/>
      <c r="X894" s="36"/>
      <c r="AD894" s="36"/>
      <c r="AE894" s="36"/>
      <c r="AF894" s="36"/>
      <c r="AL894" s="36"/>
      <c r="AM894" s="36"/>
      <c r="AN894" s="36"/>
      <c r="AT894" s="36"/>
      <c r="AU894" s="36"/>
      <c r="AV894" s="36"/>
      <c r="BB894" s="36"/>
      <c r="BC894" s="36"/>
      <c r="BD894" s="36"/>
      <c r="BJ894" s="36"/>
      <c r="BK894" s="36"/>
      <c r="BL894" s="36"/>
      <c r="BR894" s="36"/>
      <c r="BS894" s="36"/>
      <c r="BT894" s="36"/>
      <c r="BZ894" s="36"/>
      <c r="CA894" s="36"/>
      <c r="CB894" s="36"/>
      <c r="CH894" s="36"/>
      <c r="CI894" s="36"/>
      <c r="CJ894" s="36"/>
      <c r="CP894" s="36"/>
      <c r="CQ894" s="36"/>
      <c r="CR894" s="36"/>
      <c r="CX894" s="36"/>
      <c r="CY894" s="36"/>
      <c r="CZ894" s="36"/>
      <c r="DF894" s="36">
        <v>9.6999999999999996E-10</v>
      </c>
      <c r="DG894" s="36">
        <v>5.8677912741</v>
      </c>
      <c r="DH894" s="36">
        <v>5220.1708014531996</v>
      </c>
      <c r="DI894" s="30">
        <f t="shared" si="352"/>
        <v>-4.5318133781672295E-10</v>
      </c>
      <c r="DJ894" s="30">
        <f t="shared" si="353"/>
        <v>-4.5303416400513688E-10</v>
      </c>
      <c r="DK894" s="30">
        <f t="shared" si="354"/>
        <v>-4.5303417026433172E-10</v>
      </c>
      <c r="DL894" s="30">
        <f t="shared" si="355"/>
        <v>-4.5303417026406966E-10</v>
      </c>
      <c r="DN894" s="36"/>
      <c r="DO894" s="36"/>
      <c r="DP894" s="36"/>
      <c r="DV894" s="36"/>
      <c r="DW894" s="36"/>
      <c r="DX894" s="36"/>
      <c r="ED894" s="36"/>
      <c r="EE894" s="36"/>
      <c r="EF894" s="36"/>
      <c r="EL894" s="36"/>
      <c r="EM894" s="36"/>
      <c r="EN894" s="36"/>
      <c r="ET894" s="36"/>
      <c r="EU894" s="36"/>
      <c r="EV894" s="36"/>
    </row>
    <row r="895" spans="14:152" s="30" customFormat="1" ht="12.75">
      <c r="N895" s="36">
        <v>1.31E-9</v>
      </c>
      <c r="O895" s="36">
        <v>3.9525008381700002</v>
      </c>
      <c r="P895" s="36">
        <v>3.4558080462</v>
      </c>
      <c r="Q895" s="30">
        <f t="shared" si="348"/>
        <v>-9.2041007336709517E-10</v>
      </c>
      <c r="R895" s="30">
        <f t="shared" si="349"/>
        <v>-9.2041017926143018E-10</v>
      </c>
      <c r="S895" s="30">
        <f t="shared" si="350"/>
        <v>-9.2041017925692712E-10</v>
      </c>
      <c r="T895" s="30">
        <f t="shared" si="351"/>
        <v>-9.2041017925692712E-10</v>
      </c>
      <c r="V895" s="36"/>
      <c r="W895" s="36"/>
      <c r="X895" s="36"/>
      <c r="AD895" s="36"/>
      <c r="AE895" s="36"/>
      <c r="AF895" s="36"/>
      <c r="AL895" s="36"/>
      <c r="AM895" s="36"/>
      <c r="AN895" s="36"/>
      <c r="AT895" s="36"/>
      <c r="AU895" s="36"/>
      <c r="AV895" s="36"/>
      <c r="BB895" s="36"/>
      <c r="BC895" s="36"/>
      <c r="BD895" s="36"/>
      <c r="BJ895" s="36"/>
      <c r="BK895" s="36"/>
      <c r="BL895" s="36"/>
      <c r="BR895" s="36"/>
      <c r="BS895" s="36"/>
      <c r="BT895" s="36"/>
      <c r="BZ895" s="36"/>
      <c r="CA895" s="36"/>
      <c r="CB895" s="36"/>
      <c r="CH895" s="36"/>
      <c r="CI895" s="36"/>
      <c r="CJ895" s="36"/>
      <c r="CP895" s="36"/>
      <c r="CQ895" s="36"/>
      <c r="CR895" s="36"/>
      <c r="CX895" s="36"/>
      <c r="CY895" s="36"/>
      <c r="CZ895" s="36"/>
      <c r="DF895" s="36">
        <v>1.01E-9</v>
      </c>
      <c r="DG895" s="36">
        <v>2.6151350837899998</v>
      </c>
      <c r="DH895" s="36">
        <v>16858.415222630301</v>
      </c>
      <c r="DI895" s="30">
        <f t="shared" si="352"/>
        <v>-9.7894835153670399E-10</v>
      </c>
      <c r="DJ895" s="30">
        <f t="shared" si="353"/>
        <v>-9.790859214438847E-10</v>
      </c>
      <c r="DK895" s="30">
        <f t="shared" si="354"/>
        <v>-9.7908591559979598E-10</v>
      </c>
      <c r="DL895" s="30">
        <f t="shared" si="355"/>
        <v>-9.7908591560003938E-10</v>
      </c>
      <c r="DN895" s="36"/>
      <c r="DO895" s="36"/>
      <c r="DP895" s="36"/>
      <c r="DV895" s="36"/>
      <c r="DW895" s="36"/>
      <c r="DX895" s="36"/>
      <c r="ED895" s="36"/>
      <c r="EE895" s="36"/>
      <c r="EF895" s="36"/>
      <c r="EL895" s="36"/>
      <c r="EM895" s="36"/>
      <c r="EN895" s="36"/>
      <c r="ET895" s="36"/>
      <c r="EU895" s="36"/>
      <c r="EV895" s="36"/>
    </row>
    <row r="896" spans="14:152" s="30" customFormat="1" ht="12.75">
      <c r="N896" s="36">
        <v>1.4700000000000001E-9</v>
      </c>
      <c r="O896" s="36">
        <v>4.94673462086</v>
      </c>
      <c r="P896" s="36">
        <v>15010.8964639966</v>
      </c>
      <c r="Q896" s="30">
        <f t="shared" si="348"/>
        <v>-1.4215186826367432E-9</v>
      </c>
      <c r="R896" s="30">
        <f t="shared" si="349"/>
        <v>-1.4217032592799507E-9</v>
      </c>
      <c r="S896" s="30">
        <f t="shared" si="350"/>
        <v>-1.4217032514377551E-9</v>
      </c>
      <c r="T896" s="30">
        <f t="shared" si="351"/>
        <v>-1.4217032514380841E-9</v>
      </c>
      <c r="V896" s="36"/>
      <c r="W896" s="36"/>
      <c r="X896" s="36"/>
      <c r="AD896" s="36"/>
      <c r="AE896" s="36"/>
      <c r="AF896" s="36"/>
      <c r="AL896" s="36"/>
      <c r="AM896" s="36"/>
      <c r="AN896" s="36"/>
      <c r="AT896" s="36"/>
      <c r="AU896" s="36"/>
      <c r="AV896" s="36"/>
      <c r="BB896" s="36"/>
      <c r="BC896" s="36"/>
      <c r="BD896" s="36"/>
      <c r="BJ896" s="36"/>
      <c r="BK896" s="36"/>
      <c r="BL896" s="36"/>
      <c r="BR896" s="36"/>
      <c r="BS896" s="36"/>
      <c r="BT896" s="36"/>
      <c r="BZ896" s="36"/>
      <c r="CA896" s="36"/>
      <c r="CB896" s="36"/>
      <c r="CH896" s="36"/>
      <c r="CI896" s="36"/>
      <c r="CJ896" s="36"/>
      <c r="CP896" s="36"/>
      <c r="CQ896" s="36"/>
      <c r="CR896" s="36"/>
      <c r="CX896" s="36"/>
      <c r="CY896" s="36"/>
      <c r="CZ896" s="36"/>
      <c r="DF896" s="36">
        <v>1.07E-9</v>
      </c>
      <c r="DG896" s="36">
        <v>4.2394358861499999</v>
      </c>
      <c r="DH896" s="36">
        <v>8823.8671515257993</v>
      </c>
      <c r="DI896" s="30">
        <f t="shared" si="352"/>
        <v>8.1641849488556254E-10</v>
      </c>
      <c r="DJ896" s="30">
        <f t="shared" si="353"/>
        <v>8.1621784540884634E-10</v>
      </c>
      <c r="DK896" s="30">
        <f t="shared" si="354"/>
        <v>8.1621785394339656E-10</v>
      </c>
      <c r="DL896" s="30">
        <f t="shared" si="355"/>
        <v>8.1621785394303777E-10</v>
      </c>
      <c r="DN896" s="36"/>
      <c r="DO896" s="36"/>
      <c r="DP896" s="36"/>
      <c r="DV896" s="36"/>
      <c r="DW896" s="36"/>
      <c r="DX896" s="36"/>
      <c r="ED896" s="36"/>
      <c r="EE896" s="36"/>
      <c r="EF896" s="36"/>
      <c r="EL896" s="36"/>
      <c r="EM896" s="36"/>
      <c r="EN896" s="36"/>
      <c r="ET896" s="36"/>
      <c r="EU896" s="36"/>
      <c r="EV896" s="36"/>
    </row>
    <row r="897" spans="14:152" s="30" customFormat="1" ht="12.75">
      <c r="N897" s="36">
        <v>1.3999999999999999E-9</v>
      </c>
      <c r="O897" s="36">
        <v>6.1385340466700002</v>
      </c>
      <c r="P897" s="36">
        <v>12729.665967486</v>
      </c>
      <c r="Q897" s="30">
        <f t="shared" ref="Q897:Q960" si="356">N897*COS(O897+P897*$C$23)</f>
        <v>-5.511589754696904E-11</v>
      </c>
      <c r="R897" s="30">
        <f t="shared" ref="R897:R960" si="357">N897*COS(O897+P897*$C$44)</f>
        <v>-5.5701269029633508E-11</v>
      </c>
      <c r="S897" s="30">
        <f t="shared" ref="S897:S960" si="358">N897*COS(O897+P897*$C$65)</f>
        <v>-5.5701244135540652E-11</v>
      </c>
      <c r="T897" s="30">
        <f t="shared" ref="T897:T960" si="359">N897*COS(O897+P897*$C$86)</f>
        <v>-5.570124413659426E-11</v>
      </c>
      <c r="V897" s="36"/>
      <c r="W897" s="36"/>
      <c r="X897" s="36"/>
      <c r="AD897" s="36"/>
      <c r="AE897" s="36"/>
      <c r="AF897" s="36"/>
      <c r="AL897" s="36"/>
      <c r="AM897" s="36"/>
      <c r="AN897" s="36"/>
      <c r="AT897" s="36"/>
      <c r="AU897" s="36"/>
      <c r="AV897" s="36"/>
      <c r="BB897" s="36"/>
      <c r="BC897" s="36"/>
      <c r="BD897" s="36"/>
      <c r="BJ897" s="36"/>
      <c r="BK897" s="36"/>
      <c r="BL897" s="36"/>
      <c r="BR897" s="36"/>
      <c r="BS897" s="36"/>
      <c r="BT897" s="36"/>
      <c r="BZ897" s="36"/>
      <c r="CA897" s="36"/>
      <c r="CB897" s="36"/>
      <c r="CH897" s="36"/>
      <c r="CI897" s="36"/>
      <c r="CJ897" s="36"/>
      <c r="CP897" s="36"/>
      <c r="CQ897" s="36"/>
      <c r="CR897" s="36"/>
      <c r="CX897" s="36"/>
      <c r="CY897" s="36"/>
      <c r="CZ897" s="36"/>
      <c r="DF897" s="36">
        <v>1.0000000000000001E-9</v>
      </c>
      <c r="DG897" s="36">
        <v>4.3884522196500004</v>
      </c>
      <c r="DH897" s="36">
        <v>3337.1065620029999</v>
      </c>
      <c r="DI897" s="30">
        <f t="shared" ref="DI897:DI960" si="360">DF897*COS(DG897+DH897*$C$23)</f>
        <v>2.2786273539463996E-11</v>
      </c>
      <c r="DJ897" s="30">
        <f t="shared" ref="DJ897:DJ960" si="361">DF897*COS(DG897+DH897*$C$44)</f>
        <v>2.2676604316776248E-11</v>
      </c>
      <c r="DK897" s="30">
        <f t="shared" ref="DK897:DK960" si="362">DF897*COS(DG897+DH897*$C$65)</f>
        <v>2.2676608980723108E-11</v>
      </c>
      <c r="DL897" s="30">
        <f t="shared" ref="DL897:DL960" si="363">DF897*COS(DG897+DH897*$C$86)</f>
        <v>2.2676608980527761E-11</v>
      </c>
      <c r="DN897" s="36"/>
      <c r="DO897" s="36"/>
      <c r="DP897" s="36"/>
      <c r="DV897" s="36"/>
      <c r="DW897" s="36"/>
      <c r="DX897" s="36"/>
      <c r="ED897" s="36"/>
      <c r="EE897" s="36"/>
      <c r="EF897" s="36"/>
      <c r="EL897" s="36"/>
      <c r="EM897" s="36"/>
      <c r="EN897" s="36"/>
      <c r="ET897" s="36"/>
      <c r="EU897" s="36"/>
      <c r="EV897" s="36"/>
    </row>
    <row r="898" spans="14:152" s="30" customFormat="1" ht="12.75">
      <c r="N898" s="36">
        <v>1.31E-9</v>
      </c>
      <c r="O898" s="36">
        <v>5.4339884947300003</v>
      </c>
      <c r="P898" s="36">
        <v>25665.517483409199</v>
      </c>
      <c r="Q898" s="30">
        <f t="shared" si="356"/>
        <v>2.7444827033550375E-10</v>
      </c>
      <c r="R898" s="30">
        <f t="shared" si="357"/>
        <v>2.7552886439202581E-10</v>
      </c>
      <c r="S898" s="30">
        <f t="shared" si="358"/>
        <v>2.7552881844140498E-10</v>
      </c>
      <c r="T898" s="30">
        <f t="shared" si="359"/>
        <v>2.7552881844333413E-10</v>
      </c>
      <c r="V898" s="36"/>
      <c r="W898" s="36"/>
      <c r="X898" s="36"/>
      <c r="AD898" s="36"/>
      <c r="AE898" s="36"/>
      <c r="AF898" s="36"/>
      <c r="AL898" s="36"/>
      <c r="AM898" s="36"/>
      <c r="AN898" s="36"/>
      <c r="AT898" s="36"/>
      <c r="AU898" s="36"/>
      <c r="AV898" s="36"/>
      <c r="BB898" s="36"/>
      <c r="BC898" s="36"/>
      <c r="BD898" s="36"/>
      <c r="BJ898" s="36"/>
      <c r="BK898" s="36"/>
      <c r="BL898" s="36"/>
      <c r="BR898" s="36"/>
      <c r="BS898" s="36"/>
      <c r="BT898" s="36"/>
      <c r="BZ898" s="36"/>
      <c r="CA898" s="36"/>
      <c r="CB898" s="36"/>
      <c r="CH898" s="36"/>
      <c r="CI898" s="36"/>
      <c r="CJ898" s="36"/>
      <c r="CP898" s="36"/>
      <c r="CQ898" s="36"/>
      <c r="CR898" s="36"/>
      <c r="CX898" s="36"/>
      <c r="CY898" s="36"/>
      <c r="CZ898" s="36"/>
      <c r="DF898" s="36">
        <v>1.0000000000000001E-9</v>
      </c>
      <c r="DG898" s="36">
        <v>1.7324024018799999</v>
      </c>
      <c r="DH898" s="36">
        <v>3344.1182913966099</v>
      </c>
      <c r="DI898" s="30">
        <f t="shared" si="360"/>
        <v>-4.5239945391645576E-10</v>
      </c>
      <c r="DJ898" s="30">
        <f t="shared" si="361"/>
        <v>-4.5230141564677792E-10</v>
      </c>
      <c r="DK898" s="30">
        <f t="shared" si="362"/>
        <v>-4.5230141981620465E-10</v>
      </c>
      <c r="DL898" s="30">
        <f t="shared" si="363"/>
        <v>-4.5230141981602722E-10</v>
      </c>
      <c r="DN898" s="36"/>
      <c r="DO898" s="36"/>
      <c r="DP898" s="36"/>
      <c r="DV898" s="36"/>
      <c r="DW898" s="36"/>
      <c r="DX898" s="36"/>
      <c r="ED898" s="36"/>
      <c r="EE898" s="36"/>
      <c r="EF898" s="36"/>
      <c r="EL898" s="36"/>
      <c r="EM898" s="36"/>
      <c r="EN898" s="36"/>
      <c r="ET898" s="36"/>
      <c r="EU898" s="36"/>
      <c r="EV898" s="36"/>
    </row>
    <row r="899" spans="14:152" s="30" customFormat="1" ht="12.75">
      <c r="N899" s="36">
        <v>1.3500000000000001E-9</v>
      </c>
      <c r="O899" s="36">
        <v>5.0601718336900001</v>
      </c>
      <c r="P899" s="36">
        <v>11876.469585733999</v>
      </c>
      <c r="Q899" s="30">
        <f t="shared" si="356"/>
        <v>-6.1293189139896892E-10</v>
      </c>
      <c r="R899" s="30">
        <f t="shared" si="357"/>
        <v>-6.1246225267855989E-10</v>
      </c>
      <c r="S899" s="30">
        <f t="shared" si="358"/>
        <v>-6.1246227265304228E-10</v>
      </c>
      <c r="T899" s="30">
        <f t="shared" si="359"/>
        <v>-6.1246227265218749E-10</v>
      </c>
      <c r="V899" s="36"/>
      <c r="W899" s="36"/>
      <c r="X899" s="36"/>
      <c r="AD899" s="36"/>
      <c r="AE899" s="36"/>
      <c r="AF899" s="36"/>
      <c r="AL899" s="36"/>
      <c r="AM899" s="36"/>
      <c r="AN899" s="36"/>
      <c r="AT899" s="36"/>
      <c r="AU899" s="36"/>
      <c r="AV899" s="36"/>
      <c r="BB899" s="36"/>
      <c r="BC899" s="36"/>
      <c r="BD899" s="36"/>
      <c r="BJ899" s="36"/>
      <c r="BK899" s="36"/>
      <c r="BL899" s="36"/>
      <c r="BR899" s="36"/>
      <c r="BS899" s="36"/>
      <c r="BT899" s="36"/>
      <c r="BZ899" s="36"/>
      <c r="CA899" s="36"/>
      <c r="CB899" s="36"/>
      <c r="CH899" s="36"/>
      <c r="CI899" s="36"/>
      <c r="CJ899" s="36"/>
      <c r="CP899" s="36"/>
      <c r="CQ899" s="36"/>
      <c r="CR899" s="36"/>
      <c r="CX899" s="36"/>
      <c r="CY899" s="36"/>
      <c r="CZ899" s="36"/>
      <c r="DF899" s="36">
        <v>1.01E-9</v>
      </c>
      <c r="DG899" s="36">
        <v>3.5176416906300001</v>
      </c>
      <c r="DH899" s="36">
        <v>4694.0029547076001</v>
      </c>
      <c r="DI899" s="30">
        <f t="shared" si="360"/>
        <v>-8.7777336529683403E-10</v>
      </c>
      <c r="DJ899" s="30">
        <f t="shared" si="361"/>
        <v>-8.7769626366975232E-10</v>
      </c>
      <c r="DK899" s="30">
        <f t="shared" si="362"/>
        <v>-8.7769626694912475E-10</v>
      </c>
      <c r="DL899" s="30">
        <f t="shared" si="363"/>
        <v>-8.776962669489863E-10</v>
      </c>
      <c r="DN899" s="36"/>
      <c r="DO899" s="36"/>
      <c r="DP899" s="36"/>
      <c r="DV899" s="36"/>
      <c r="DW899" s="36"/>
      <c r="DX899" s="36"/>
      <c r="ED899" s="36"/>
      <c r="EE899" s="36"/>
      <c r="EF899" s="36"/>
      <c r="EL899" s="36"/>
      <c r="EM899" s="36"/>
      <c r="EN899" s="36"/>
      <c r="ET899" s="36"/>
      <c r="EU899" s="36"/>
      <c r="EV899" s="36"/>
    </row>
    <row r="900" spans="14:152" s="30" customFormat="1" ht="12.75">
      <c r="N900" s="36">
        <v>1.2799999999999999E-9</v>
      </c>
      <c r="O900" s="36">
        <v>2.8696933272999998</v>
      </c>
      <c r="P900" s="36">
        <v>6549.6828917131998</v>
      </c>
      <c r="Q900" s="30">
        <f t="shared" si="356"/>
        <v>-5.6685236081511694E-10</v>
      </c>
      <c r="R900" s="30">
        <f t="shared" si="357"/>
        <v>-5.6709943644714266E-10</v>
      </c>
      <c r="S900" s="30">
        <f t="shared" si="358"/>
        <v>-5.6709942594022421E-10</v>
      </c>
      <c r="T900" s="30">
        <f t="shared" si="359"/>
        <v>-5.6709942594067265E-10</v>
      </c>
      <c r="V900" s="36"/>
      <c r="W900" s="36"/>
      <c r="X900" s="36"/>
      <c r="AD900" s="36"/>
      <c r="AE900" s="36"/>
      <c r="AF900" s="36"/>
      <c r="AL900" s="36"/>
      <c r="AM900" s="36"/>
      <c r="AN900" s="36"/>
      <c r="AT900" s="36"/>
      <c r="AU900" s="36"/>
      <c r="AV900" s="36"/>
      <c r="BB900" s="36"/>
      <c r="BC900" s="36"/>
      <c r="BD900" s="36"/>
      <c r="BJ900" s="36"/>
      <c r="BK900" s="36"/>
      <c r="BL900" s="36"/>
      <c r="BR900" s="36"/>
      <c r="BS900" s="36"/>
      <c r="BT900" s="36"/>
      <c r="BZ900" s="36"/>
      <c r="CA900" s="36"/>
      <c r="CB900" s="36"/>
      <c r="CH900" s="36"/>
      <c r="CI900" s="36"/>
      <c r="CJ900" s="36"/>
      <c r="CP900" s="36"/>
      <c r="CQ900" s="36"/>
      <c r="CR900" s="36"/>
      <c r="CX900" s="36"/>
      <c r="CY900" s="36"/>
      <c r="CZ900" s="36"/>
      <c r="DF900" s="36">
        <v>9.5999999999999999E-10</v>
      </c>
      <c r="DG900" s="36">
        <v>3.1689501570299998</v>
      </c>
      <c r="DH900" s="36">
        <v>12825.6451947038</v>
      </c>
      <c r="DI900" s="30">
        <f t="shared" si="360"/>
        <v>3.7342929385922145E-10</v>
      </c>
      <c r="DJ900" s="30">
        <f t="shared" si="361"/>
        <v>3.73802125407881E-10</v>
      </c>
      <c r="DK900" s="30">
        <f t="shared" si="362"/>
        <v>3.738021095537514E-10</v>
      </c>
      <c r="DL900" s="30">
        <f t="shared" si="363"/>
        <v>3.7380210955441738E-10</v>
      </c>
      <c r="DN900" s="36"/>
      <c r="DO900" s="36"/>
      <c r="DP900" s="36"/>
      <c r="DV900" s="36"/>
      <c r="DW900" s="36"/>
      <c r="DX900" s="36"/>
      <c r="ED900" s="36"/>
      <c r="EE900" s="36"/>
      <c r="EF900" s="36"/>
      <c r="EL900" s="36"/>
      <c r="EM900" s="36"/>
      <c r="EN900" s="36"/>
      <c r="ET900" s="36"/>
      <c r="EU900" s="36"/>
      <c r="EV900" s="36"/>
    </row>
    <row r="901" spans="14:152" s="30" customFormat="1" ht="12.75">
      <c r="N901" s="36">
        <v>1.74E-9</v>
      </c>
      <c r="O901" s="36">
        <v>5.1816988717100001</v>
      </c>
      <c r="P901" s="36">
        <v>28230.1872226913</v>
      </c>
      <c r="Q901" s="30">
        <f t="shared" si="356"/>
        <v>1.4868493561303932E-9</v>
      </c>
      <c r="R901" s="30">
        <f t="shared" si="357"/>
        <v>1.4860099911293582E-9</v>
      </c>
      <c r="S901" s="30">
        <f t="shared" si="358"/>
        <v>1.486010026852534E-9</v>
      </c>
      <c r="T901" s="30">
        <f t="shared" si="359"/>
        <v>1.4860100268510161E-9</v>
      </c>
      <c r="V901" s="36"/>
      <c r="W901" s="36"/>
      <c r="X901" s="36"/>
      <c r="AD901" s="36"/>
      <c r="AE901" s="36"/>
      <c r="AF901" s="36"/>
      <c r="AL901" s="36"/>
      <c r="AM901" s="36"/>
      <c r="AN901" s="36"/>
      <c r="AT901" s="36"/>
      <c r="AU901" s="36"/>
      <c r="AV901" s="36"/>
      <c r="BB901" s="36"/>
      <c r="BC901" s="36"/>
      <c r="BD901" s="36"/>
      <c r="BJ901" s="36"/>
      <c r="BK901" s="36"/>
      <c r="BL901" s="36"/>
      <c r="BR901" s="36"/>
      <c r="BS901" s="36"/>
      <c r="BT901" s="36"/>
      <c r="BZ901" s="36"/>
      <c r="CA901" s="36"/>
      <c r="CB901" s="36"/>
      <c r="CH901" s="36"/>
      <c r="CI901" s="36"/>
      <c r="CJ901" s="36"/>
      <c r="CP901" s="36"/>
      <c r="CQ901" s="36"/>
      <c r="CR901" s="36"/>
      <c r="CX901" s="36"/>
      <c r="CY901" s="36"/>
      <c r="CZ901" s="36"/>
      <c r="DF901" s="36">
        <v>1.01E-9</v>
      </c>
      <c r="DG901" s="36">
        <v>6.2406060456499999</v>
      </c>
      <c r="DH901" s="36">
        <v>2942.5307335943999</v>
      </c>
      <c r="DI901" s="30">
        <f t="shared" si="360"/>
        <v>-8.0423259883740409E-10</v>
      </c>
      <c r="DJ901" s="30">
        <f t="shared" si="361"/>
        <v>-8.0417349572577973E-10</v>
      </c>
      <c r="DK901" s="30">
        <f t="shared" si="362"/>
        <v>-8.0417349823943851E-10</v>
      </c>
      <c r="DL901" s="30">
        <f t="shared" si="363"/>
        <v>-8.0417349823933211E-10</v>
      </c>
      <c r="DN901" s="36"/>
      <c r="DO901" s="36"/>
      <c r="DP901" s="36"/>
      <c r="DV901" s="36"/>
      <c r="DW901" s="36"/>
      <c r="DX901" s="36"/>
      <c r="ED901" s="36"/>
      <c r="EE901" s="36"/>
      <c r="EF901" s="36"/>
      <c r="EL901" s="36"/>
      <c r="EM901" s="36"/>
      <c r="EN901" s="36"/>
      <c r="ET901" s="36"/>
      <c r="EU901" s="36"/>
      <c r="EV901" s="36"/>
    </row>
    <row r="902" spans="14:152" s="30" customFormat="1" ht="12.75">
      <c r="N902" s="36">
        <v>1.79E-9</v>
      </c>
      <c r="O902" s="36">
        <v>3.2558935442900001</v>
      </c>
      <c r="P902" s="36">
        <v>4922.5717749828</v>
      </c>
      <c r="Q902" s="30">
        <f t="shared" si="356"/>
        <v>8.197818373745956E-10</v>
      </c>
      <c r="R902" s="30">
        <f t="shared" si="357"/>
        <v>8.2003931392295329E-10</v>
      </c>
      <c r="S902" s="30">
        <f t="shared" si="358"/>
        <v>8.2003930297361295E-10</v>
      </c>
      <c r="T902" s="30">
        <f t="shared" si="359"/>
        <v>8.2003930297407638E-10</v>
      </c>
      <c r="V902" s="36"/>
      <c r="W902" s="36"/>
      <c r="X902" s="36"/>
      <c r="AD902" s="36"/>
      <c r="AE902" s="36"/>
      <c r="AF902" s="36"/>
      <c r="AL902" s="36"/>
      <c r="AM902" s="36"/>
      <c r="AN902" s="36"/>
      <c r="AT902" s="36"/>
      <c r="AU902" s="36"/>
      <c r="AV902" s="36"/>
      <c r="BB902" s="36"/>
      <c r="BC902" s="36"/>
      <c r="BD902" s="36"/>
      <c r="BJ902" s="36"/>
      <c r="BK902" s="36"/>
      <c r="BL902" s="36"/>
      <c r="BR902" s="36"/>
      <c r="BS902" s="36"/>
      <c r="BT902" s="36"/>
      <c r="BZ902" s="36"/>
      <c r="CA902" s="36"/>
      <c r="CB902" s="36"/>
      <c r="CH902" s="36"/>
      <c r="CI902" s="36"/>
      <c r="CJ902" s="36"/>
      <c r="CP902" s="36"/>
      <c r="CQ902" s="36"/>
      <c r="CR902" s="36"/>
      <c r="CX902" s="36"/>
      <c r="CY902" s="36"/>
      <c r="CZ902" s="36"/>
      <c r="DF902" s="36">
        <v>1.03E-9</v>
      </c>
      <c r="DG902" s="36">
        <v>1.0950032542499999</v>
      </c>
      <c r="DH902" s="36">
        <v>12089.768681172</v>
      </c>
      <c r="DI902" s="30">
        <f t="shared" si="360"/>
        <v>-1.0293384001670657E-9</v>
      </c>
      <c r="DJ902" s="30">
        <f t="shared" si="361"/>
        <v>-1.0293529880815227E-9</v>
      </c>
      <c r="DK902" s="30">
        <f t="shared" si="362"/>
        <v>-1.0293529874645945E-9</v>
      </c>
      <c r="DL902" s="30">
        <f t="shared" si="363"/>
        <v>-1.0293529874646203E-9</v>
      </c>
      <c r="DN902" s="36"/>
      <c r="DO902" s="36"/>
      <c r="DP902" s="36"/>
      <c r="DV902" s="36"/>
      <c r="DW902" s="36"/>
      <c r="DX902" s="36"/>
      <c r="ED902" s="36"/>
      <c r="EE902" s="36"/>
      <c r="EF902" s="36"/>
      <c r="EL902" s="36"/>
      <c r="EM902" s="36"/>
      <c r="EN902" s="36"/>
      <c r="ET902" s="36"/>
      <c r="EU902" s="36"/>
      <c r="EV902" s="36"/>
    </row>
    <row r="903" spans="14:152" s="30" customFormat="1" ht="12.75">
      <c r="N903" s="36">
        <v>1.39E-9</v>
      </c>
      <c r="O903" s="36">
        <v>5.3362461524500002</v>
      </c>
      <c r="P903" s="36">
        <v>23958.6317852334</v>
      </c>
      <c r="Q903" s="30">
        <f t="shared" si="356"/>
        <v>-3.702664945407743E-10</v>
      </c>
      <c r="R903" s="30">
        <f t="shared" si="357"/>
        <v>-3.7132154730941328E-10</v>
      </c>
      <c r="S903" s="30">
        <f t="shared" si="358"/>
        <v>-3.7132150244570292E-10</v>
      </c>
      <c r="T903" s="30">
        <f t="shared" si="359"/>
        <v>-3.7132150244760647E-10</v>
      </c>
      <c r="V903" s="36"/>
      <c r="W903" s="36"/>
      <c r="X903" s="36"/>
      <c r="AD903" s="36"/>
      <c r="AE903" s="36"/>
      <c r="AF903" s="36"/>
      <c r="AL903" s="36"/>
      <c r="AM903" s="36"/>
      <c r="AN903" s="36"/>
      <c r="AT903" s="36"/>
      <c r="AU903" s="36"/>
      <c r="AV903" s="36"/>
      <c r="BB903" s="36"/>
      <c r="BC903" s="36"/>
      <c r="BD903" s="36"/>
      <c r="BJ903" s="36"/>
      <c r="BK903" s="36"/>
      <c r="BL903" s="36"/>
      <c r="BR903" s="36"/>
      <c r="BS903" s="36"/>
      <c r="BT903" s="36"/>
      <c r="BZ903" s="36"/>
      <c r="CA903" s="36"/>
      <c r="CB903" s="36"/>
      <c r="CH903" s="36"/>
      <c r="CI903" s="36"/>
      <c r="CJ903" s="36"/>
      <c r="CP903" s="36"/>
      <c r="CQ903" s="36"/>
      <c r="CR903" s="36"/>
      <c r="CX903" s="36"/>
      <c r="CY903" s="36"/>
      <c r="CZ903" s="36"/>
      <c r="DF903" s="36">
        <v>1.0600000000000001E-9</v>
      </c>
      <c r="DG903" s="36">
        <v>5.5793166475599998</v>
      </c>
      <c r="DH903" s="36">
        <v>39048.322509607198</v>
      </c>
      <c r="DI903" s="30">
        <f t="shared" si="360"/>
        <v>-9.5892389067538924E-10</v>
      </c>
      <c r="DJ903" s="30">
        <f t="shared" si="361"/>
        <v>-9.5834325369738404E-10</v>
      </c>
      <c r="DK903" s="30">
        <f t="shared" si="362"/>
        <v>-9.5834327842391069E-10</v>
      </c>
      <c r="DL903" s="30">
        <f t="shared" si="363"/>
        <v>-9.5834327842286782E-10</v>
      </c>
      <c r="DN903" s="36"/>
      <c r="DO903" s="36"/>
      <c r="DP903" s="36"/>
      <c r="DV903" s="36"/>
      <c r="DW903" s="36"/>
      <c r="DX903" s="36"/>
      <c r="ED903" s="36"/>
      <c r="EE903" s="36"/>
      <c r="EF903" s="36"/>
      <c r="EL903" s="36"/>
      <c r="EM903" s="36"/>
      <c r="EN903" s="36"/>
      <c r="ET903" s="36"/>
      <c r="EU903" s="36"/>
      <c r="EV903" s="36"/>
    </row>
    <row r="904" spans="14:152" s="30" customFormat="1" ht="12.75">
      <c r="N904" s="36">
        <v>1.27E-9</v>
      </c>
      <c r="O904" s="36">
        <v>5.78406495652</v>
      </c>
      <c r="P904" s="36">
        <v>14577.1847261198</v>
      </c>
      <c r="Q904" s="30">
        <f t="shared" si="356"/>
        <v>1.1894707236901122E-9</v>
      </c>
      <c r="R904" s="30">
        <f t="shared" si="357"/>
        <v>1.1896838416722667E-9</v>
      </c>
      <c r="S904" s="30">
        <f t="shared" si="358"/>
        <v>1.1896838326147349E-9</v>
      </c>
      <c r="T904" s="30">
        <f t="shared" si="359"/>
        <v>1.189683832615114E-9</v>
      </c>
      <c r="V904" s="36"/>
      <c r="W904" s="36"/>
      <c r="X904" s="36"/>
      <c r="AD904" s="36"/>
      <c r="AE904" s="36"/>
      <c r="AF904" s="36"/>
      <c r="AL904" s="36"/>
      <c r="AM904" s="36"/>
      <c r="AN904" s="36"/>
      <c r="AT904" s="36"/>
      <c r="AU904" s="36"/>
      <c r="AV904" s="36"/>
      <c r="BB904" s="36"/>
      <c r="BC904" s="36"/>
      <c r="BD904" s="36"/>
      <c r="BJ904" s="36"/>
      <c r="BK904" s="36"/>
      <c r="BL904" s="36"/>
      <c r="BR904" s="36"/>
      <c r="BS904" s="36"/>
      <c r="BT904" s="36"/>
      <c r="BZ904" s="36"/>
      <c r="CA904" s="36"/>
      <c r="CB904" s="36"/>
      <c r="CH904" s="36"/>
      <c r="CI904" s="36"/>
      <c r="CJ904" s="36"/>
      <c r="CP904" s="36"/>
      <c r="CQ904" s="36"/>
      <c r="CR904" s="36"/>
      <c r="CX904" s="36"/>
      <c r="CY904" s="36"/>
      <c r="CZ904" s="36"/>
      <c r="DF904" s="36">
        <v>1.26E-9</v>
      </c>
      <c r="DG904" s="36">
        <v>3.4052173854999999</v>
      </c>
      <c r="DH904" s="36">
        <v>6681.6547365263004</v>
      </c>
      <c r="DI904" s="30">
        <f t="shared" si="360"/>
        <v>-7.6752280559378926E-10</v>
      </c>
      <c r="DJ904" s="30">
        <f t="shared" si="361"/>
        <v>-7.6774226300466276E-10</v>
      </c>
      <c r="DK904" s="30">
        <f t="shared" si="362"/>
        <v>-7.677422536725025E-10</v>
      </c>
      <c r="DL904" s="30">
        <f t="shared" si="363"/>
        <v>-7.6774225367290006E-10</v>
      </c>
      <c r="DN904" s="36"/>
      <c r="DO904" s="36"/>
      <c r="DP904" s="36"/>
      <c r="DV904" s="36"/>
      <c r="DW904" s="36"/>
      <c r="DX904" s="36"/>
      <c r="ED904" s="36"/>
      <c r="EE904" s="36"/>
      <c r="EF904" s="36"/>
      <c r="EL904" s="36"/>
      <c r="EM904" s="36"/>
      <c r="EN904" s="36"/>
      <c r="ET904" s="36"/>
      <c r="EU904" s="36"/>
      <c r="EV904" s="36"/>
    </row>
    <row r="905" spans="14:152" s="30" customFormat="1" ht="12.75">
      <c r="N905" s="36">
        <v>1.2799999999999999E-9</v>
      </c>
      <c r="O905" s="36">
        <v>1.27276688747</v>
      </c>
      <c r="P905" s="36">
        <v>8584.6616659007996</v>
      </c>
      <c r="Q905" s="30">
        <f t="shared" si="356"/>
        <v>-8.9327691003807495E-10</v>
      </c>
      <c r="R905" s="30">
        <f t="shared" si="357"/>
        <v>-8.9353558117608214E-10</v>
      </c>
      <c r="S905" s="30">
        <f t="shared" si="358"/>
        <v>-8.935355701769934E-10</v>
      </c>
      <c r="T905" s="30">
        <f t="shared" si="359"/>
        <v>-8.9353557017745579E-10</v>
      </c>
      <c r="V905" s="36"/>
      <c r="W905" s="36"/>
      <c r="X905" s="36"/>
      <c r="AD905" s="36"/>
      <c r="AE905" s="36"/>
      <c r="AF905" s="36"/>
      <c r="AL905" s="36"/>
      <c r="AM905" s="36"/>
      <c r="AN905" s="36"/>
      <c r="AT905" s="36"/>
      <c r="AU905" s="36"/>
      <c r="AV905" s="36"/>
      <c r="BB905" s="36"/>
      <c r="BC905" s="36"/>
      <c r="BD905" s="36"/>
      <c r="BJ905" s="36"/>
      <c r="BK905" s="36"/>
      <c r="BL905" s="36"/>
      <c r="BR905" s="36"/>
      <c r="BS905" s="36"/>
      <c r="BT905" s="36"/>
      <c r="BZ905" s="36"/>
      <c r="CA905" s="36"/>
      <c r="CB905" s="36"/>
      <c r="CH905" s="36"/>
      <c r="CI905" s="36"/>
      <c r="CJ905" s="36"/>
      <c r="CP905" s="36"/>
      <c r="CQ905" s="36"/>
      <c r="CR905" s="36"/>
      <c r="CX905" s="36"/>
      <c r="CY905" s="36"/>
      <c r="CZ905" s="36"/>
      <c r="DF905" s="36">
        <v>1.0500000000000001E-9</v>
      </c>
      <c r="DG905" s="36">
        <v>2.5240437198399999</v>
      </c>
      <c r="DH905" s="36">
        <v>1755.0626497650001</v>
      </c>
      <c r="DI905" s="30">
        <f t="shared" si="360"/>
        <v>6.3289531564806837E-10</v>
      </c>
      <c r="DJ905" s="30">
        <f t="shared" si="361"/>
        <v>6.328469786032913E-10</v>
      </c>
      <c r="DK905" s="30">
        <f t="shared" si="362"/>
        <v>6.3284698065898174E-10</v>
      </c>
      <c r="DL905" s="30">
        <f t="shared" si="363"/>
        <v>6.328469806588955E-10</v>
      </c>
      <c r="DN905" s="36"/>
      <c r="DO905" s="36"/>
      <c r="DP905" s="36"/>
      <c r="DV905" s="36"/>
      <c r="DW905" s="36"/>
      <c r="DX905" s="36"/>
      <c r="ED905" s="36"/>
      <c r="EE905" s="36"/>
      <c r="EF905" s="36"/>
      <c r="EL905" s="36"/>
      <c r="EM905" s="36"/>
      <c r="EN905" s="36"/>
      <c r="ET905" s="36"/>
      <c r="EU905" s="36"/>
      <c r="EV905" s="36"/>
    </row>
    <row r="906" spans="14:152" s="30" customFormat="1" ht="12.75">
      <c r="N906" s="36">
        <v>1.33E-9</v>
      </c>
      <c r="O906" s="36">
        <v>0.39052474465999998</v>
      </c>
      <c r="P906" s="36">
        <v>12410.731300548599</v>
      </c>
      <c r="Q906" s="30">
        <f t="shared" si="356"/>
        <v>1.0229089453253664E-9</v>
      </c>
      <c r="R906" s="30">
        <f t="shared" si="357"/>
        <v>1.0232556452995434E-9</v>
      </c>
      <c r="S906" s="30">
        <f t="shared" si="358"/>
        <v>1.0232556305589382E-9</v>
      </c>
      <c r="T906" s="30">
        <f t="shared" si="359"/>
        <v>1.0232556305595538E-9</v>
      </c>
      <c r="V906" s="36"/>
      <c r="W906" s="36"/>
      <c r="X906" s="36"/>
      <c r="AD906" s="36"/>
      <c r="AE906" s="36"/>
      <c r="AF906" s="36"/>
      <c r="AL906" s="36"/>
      <c r="AM906" s="36"/>
      <c r="AN906" s="36"/>
      <c r="AT906" s="36"/>
      <c r="AU906" s="36"/>
      <c r="AV906" s="36"/>
      <c r="BB906" s="36"/>
      <c r="BC906" s="36"/>
      <c r="BD906" s="36"/>
      <c r="BJ906" s="36"/>
      <c r="BK906" s="36"/>
      <c r="BL906" s="36"/>
      <c r="BR906" s="36"/>
      <c r="BS906" s="36"/>
      <c r="BT906" s="36"/>
      <c r="BZ906" s="36"/>
      <c r="CA906" s="36"/>
      <c r="CB906" s="36"/>
      <c r="CH906" s="36"/>
      <c r="CI906" s="36"/>
      <c r="CJ906" s="36"/>
      <c r="CP906" s="36"/>
      <c r="CQ906" s="36"/>
      <c r="CR906" s="36"/>
      <c r="CX906" s="36"/>
      <c r="CY906" s="36"/>
      <c r="CZ906" s="36"/>
      <c r="DF906" s="36">
        <v>1.15E-9</v>
      </c>
      <c r="DG906" s="36">
        <v>6.10031030713</v>
      </c>
      <c r="DH906" s="36">
        <v>3145.6410422392</v>
      </c>
      <c r="DI906" s="30">
        <f t="shared" si="360"/>
        <v>3.8930685374336383E-10</v>
      </c>
      <c r="DJ906" s="30">
        <f t="shared" si="361"/>
        <v>3.8941874479616406E-10</v>
      </c>
      <c r="DK906" s="30">
        <f t="shared" si="362"/>
        <v>3.8941874003782305E-10</v>
      </c>
      <c r="DL906" s="30">
        <f t="shared" si="363"/>
        <v>3.8941874003802674E-10</v>
      </c>
      <c r="DN906" s="36"/>
      <c r="DO906" s="36"/>
      <c r="DP906" s="36"/>
      <c r="DV906" s="36"/>
      <c r="DW906" s="36"/>
      <c r="DX906" s="36"/>
      <c r="ED906" s="36"/>
      <c r="EE906" s="36"/>
      <c r="EF906" s="36"/>
      <c r="EL906" s="36"/>
      <c r="EM906" s="36"/>
      <c r="EN906" s="36"/>
      <c r="ET906" s="36"/>
      <c r="EU906" s="36"/>
      <c r="EV906" s="36"/>
    </row>
    <row r="907" spans="14:152" s="30" customFormat="1" ht="12.75">
      <c r="N907" s="36">
        <v>1.3399999999999999E-9</v>
      </c>
      <c r="O907" s="36">
        <v>1.09641189843</v>
      </c>
      <c r="P907" s="36">
        <v>8962.4380962579999</v>
      </c>
      <c r="Q907" s="30">
        <f t="shared" si="356"/>
        <v>-1.313843719799638E-10</v>
      </c>
      <c r="R907" s="30">
        <f t="shared" si="357"/>
        <v>-1.3099148597285924E-10</v>
      </c>
      <c r="S907" s="30">
        <f t="shared" si="358"/>
        <v>-1.3099150268149902E-10</v>
      </c>
      <c r="T907" s="30">
        <f t="shared" si="359"/>
        <v>-1.309915026807978E-10</v>
      </c>
      <c r="V907" s="36"/>
      <c r="W907" s="36"/>
      <c r="X907" s="36"/>
      <c r="AD907" s="36"/>
      <c r="AE907" s="36"/>
      <c r="AF907" s="36"/>
      <c r="AL907" s="36"/>
      <c r="AM907" s="36"/>
      <c r="AN907" s="36"/>
      <c r="AT907" s="36"/>
      <c r="AU907" s="36"/>
      <c r="AV907" s="36"/>
      <c r="BB907" s="36"/>
      <c r="BC907" s="36"/>
      <c r="BD907" s="36"/>
      <c r="BJ907" s="36"/>
      <c r="BK907" s="36"/>
      <c r="BL907" s="36"/>
      <c r="BR907" s="36"/>
      <c r="BS907" s="36"/>
      <c r="BT907" s="36"/>
      <c r="BZ907" s="36"/>
      <c r="CA907" s="36"/>
      <c r="CB907" s="36"/>
      <c r="CH907" s="36"/>
      <c r="CI907" s="36"/>
      <c r="CJ907" s="36"/>
      <c r="CP907" s="36"/>
      <c r="CQ907" s="36"/>
      <c r="CR907" s="36"/>
      <c r="CX907" s="36"/>
      <c r="CY907" s="36"/>
      <c r="CZ907" s="36"/>
      <c r="DF907" s="36">
        <v>9.2000000000000003E-10</v>
      </c>
      <c r="DG907" s="36">
        <v>5.0638519140099998</v>
      </c>
      <c r="DH907" s="36">
        <v>5085.1057214177999</v>
      </c>
      <c r="DI907" s="30">
        <f t="shared" si="360"/>
        <v>-3.8440481482056491E-10</v>
      </c>
      <c r="DJ907" s="30">
        <f t="shared" si="361"/>
        <v>-3.8426509174721675E-10</v>
      </c>
      <c r="DK907" s="30">
        <f t="shared" si="362"/>
        <v>-3.8426509768950184E-10</v>
      </c>
      <c r="DL907" s="30">
        <f t="shared" si="363"/>
        <v>-3.8426509768924645E-10</v>
      </c>
      <c r="DN907" s="36"/>
      <c r="DO907" s="36"/>
      <c r="DP907" s="36"/>
      <c r="DV907" s="36"/>
      <c r="DW907" s="36"/>
      <c r="DX907" s="36"/>
      <c r="ED907" s="36"/>
      <c r="EE907" s="36"/>
      <c r="EF907" s="36"/>
      <c r="EL907" s="36"/>
      <c r="EM907" s="36"/>
      <c r="EN907" s="36"/>
      <c r="ET907" s="36"/>
      <c r="EU907" s="36"/>
      <c r="EV907" s="36"/>
    </row>
    <row r="908" spans="14:152" s="30" customFormat="1" ht="12.75">
      <c r="N908" s="36">
        <v>1.25E-9</v>
      </c>
      <c r="O908" s="36">
        <v>3.2044520151899998</v>
      </c>
      <c r="P908" s="36">
        <v>29.8820436102</v>
      </c>
      <c r="Q908" s="30">
        <f t="shared" si="356"/>
        <v>-1.2433978599828545E-9</v>
      </c>
      <c r="R908" s="30">
        <f t="shared" si="357"/>
        <v>-1.2433977339518371E-9</v>
      </c>
      <c r="S908" s="30">
        <f t="shared" si="358"/>
        <v>-1.2433977339571968E-9</v>
      </c>
      <c r="T908" s="30">
        <f t="shared" si="359"/>
        <v>-1.2433977339571966E-9</v>
      </c>
      <c r="V908" s="36"/>
      <c r="W908" s="36"/>
      <c r="X908" s="36"/>
      <c r="AD908" s="36"/>
      <c r="AE908" s="36"/>
      <c r="AF908" s="36"/>
      <c r="AL908" s="36"/>
      <c r="AM908" s="36"/>
      <c r="AN908" s="36"/>
      <c r="AT908" s="36"/>
      <c r="AU908" s="36"/>
      <c r="AV908" s="36"/>
      <c r="BB908" s="36"/>
      <c r="BC908" s="36"/>
      <c r="BD908" s="36"/>
      <c r="BJ908" s="36"/>
      <c r="BK908" s="36"/>
      <c r="BL908" s="36"/>
      <c r="BR908" s="36"/>
      <c r="BS908" s="36"/>
      <c r="BT908" s="36"/>
      <c r="BZ908" s="36"/>
      <c r="CA908" s="36"/>
      <c r="CB908" s="36"/>
      <c r="CH908" s="36"/>
      <c r="CI908" s="36"/>
      <c r="CJ908" s="36"/>
      <c r="CP908" s="36"/>
      <c r="CQ908" s="36"/>
      <c r="CR908" s="36"/>
      <c r="CX908" s="36"/>
      <c r="CY908" s="36"/>
      <c r="CZ908" s="36"/>
      <c r="DF908" s="36">
        <v>9.6999999999999996E-10</v>
      </c>
      <c r="DG908" s="36">
        <v>1.11670836674</v>
      </c>
      <c r="DH908" s="36">
        <v>3341.7930693519002</v>
      </c>
      <c r="DI908" s="30">
        <f t="shared" si="360"/>
        <v>1.2896421396252552E-10</v>
      </c>
      <c r="DJ908" s="30">
        <f t="shared" si="361"/>
        <v>1.2906982329308972E-10</v>
      </c>
      <c r="DK908" s="30">
        <f t="shared" si="362"/>
        <v>1.2906981880183514E-10</v>
      </c>
      <c r="DL908" s="30">
        <f t="shared" si="363"/>
        <v>1.290698188020264E-10</v>
      </c>
      <c r="DN908" s="36"/>
      <c r="DO908" s="36"/>
      <c r="DP908" s="36"/>
      <c r="DV908" s="36"/>
      <c r="DW908" s="36"/>
      <c r="DX908" s="36"/>
      <c r="ED908" s="36"/>
      <c r="EE908" s="36"/>
      <c r="EF908" s="36"/>
      <c r="EL908" s="36"/>
      <c r="EM908" s="36"/>
      <c r="EN908" s="36"/>
      <c r="ET908" s="36"/>
      <c r="EU908" s="36"/>
      <c r="EV908" s="36"/>
    </row>
    <row r="909" spans="14:152" s="30" customFormat="1" ht="12.75">
      <c r="N909" s="36">
        <v>1.3600000000000001E-9</v>
      </c>
      <c r="O909" s="36">
        <v>3.6225012266699999</v>
      </c>
      <c r="P909" s="36">
        <v>3511.2852973190002</v>
      </c>
      <c r="Q909" s="30">
        <f t="shared" si="356"/>
        <v>-1.347049444581825E-9</v>
      </c>
      <c r="R909" s="30">
        <f t="shared" si="357"/>
        <v>-1.3470278240878456E-9</v>
      </c>
      <c r="S909" s="30">
        <f t="shared" si="358"/>
        <v>-1.3470278250076894E-9</v>
      </c>
      <c r="T909" s="30">
        <f t="shared" si="359"/>
        <v>-1.3470278250076508E-9</v>
      </c>
      <c r="V909" s="36"/>
      <c r="W909" s="36"/>
      <c r="X909" s="36"/>
      <c r="AD909" s="36"/>
      <c r="AE909" s="36"/>
      <c r="AF909" s="36"/>
      <c r="AL909" s="36"/>
      <c r="AM909" s="36"/>
      <c r="AN909" s="36"/>
      <c r="AT909" s="36"/>
      <c r="AU909" s="36"/>
      <c r="AV909" s="36"/>
      <c r="BB909" s="36"/>
      <c r="BC909" s="36"/>
      <c r="BD909" s="36"/>
      <c r="BJ909" s="36"/>
      <c r="BK909" s="36"/>
      <c r="BL909" s="36"/>
      <c r="BR909" s="36"/>
      <c r="BS909" s="36"/>
      <c r="BT909" s="36"/>
      <c r="BZ909" s="36"/>
      <c r="CA909" s="36"/>
      <c r="CB909" s="36"/>
      <c r="CH909" s="36"/>
      <c r="CI909" s="36"/>
      <c r="CJ909" s="36"/>
      <c r="CP909" s="36"/>
      <c r="CQ909" s="36"/>
      <c r="CR909" s="36"/>
      <c r="CX909" s="36"/>
      <c r="CY909" s="36"/>
      <c r="CZ909" s="36"/>
      <c r="DF909" s="36">
        <v>9.2000000000000003E-10</v>
      </c>
      <c r="DG909" s="36">
        <v>5.8320980026799996</v>
      </c>
      <c r="DH909" s="36">
        <v>6682.7093261078999</v>
      </c>
      <c r="DI909" s="30">
        <f t="shared" si="360"/>
        <v>9.0251838759112842E-10</v>
      </c>
      <c r="DJ909" s="30">
        <f t="shared" si="361"/>
        <v>9.025575766591175E-10</v>
      </c>
      <c r="DK909" s="30">
        <f t="shared" si="362"/>
        <v>9.02557574993436E-10</v>
      </c>
      <c r="DL909" s="30">
        <f t="shared" si="363"/>
        <v>9.0255757499350703E-10</v>
      </c>
      <c r="DN909" s="36"/>
      <c r="DO909" s="36"/>
      <c r="DP909" s="36"/>
      <c r="DV909" s="36"/>
      <c r="DW909" s="36"/>
      <c r="DX909" s="36"/>
      <c r="ED909" s="36"/>
      <c r="EE909" s="36"/>
      <c r="EF909" s="36"/>
      <c r="EL909" s="36"/>
      <c r="EM909" s="36"/>
      <c r="EN909" s="36"/>
      <c r="ET909" s="36"/>
      <c r="EU909" s="36"/>
      <c r="EV909" s="36"/>
    </row>
    <row r="910" spans="14:152" s="30" customFormat="1" ht="12.75">
      <c r="N910" s="36">
        <v>1.62E-9</v>
      </c>
      <c r="O910" s="36">
        <v>5.3646514999599999</v>
      </c>
      <c r="P910" s="36">
        <v>2472.6787626221999</v>
      </c>
      <c r="Q910" s="30">
        <f t="shared" si="356"/>
        <v>-7.642925572632172E-10</v>
      </c>
      <c r="R910" s="30">
        <f t="shared" si="357"/>
        <v>-7.6440865602922543E-10</v>
      </c>
      <c r="S910" s="30">
        <f t="shared" si="358"/>
        <v>-7.6440865109196189E-10</v>
      </c>
      <c r="T910" s="30">
        <f t="shared" si="359"/>
        <v>-7.6440865109216982E-10</v>
      </c>
      <c r="V910" s="36"/>
      <c r="W910" s="36"/>
      <c r="X910" s="36"/>
      <c r="AD910" s="36"/>
      <c r="AE910" s="36"/>
      <c r="AF910" s="36"/>
      <c r="AL910" s="36"/>
      <c r="AM910" s="36"/>
      <c r="AN910" s="36"/>
      <c r="AT910" s="36"/>
      <c r="AU910" s="36"/>
      <c r="AV910" s="36"/>
      <c r="BB910" s="36"/>
      <c r="BC910" s="36"/>
      <c r="BD910" s="36"/>
      <c r="BJ910" s="36"/>
      <c r="BK910" s="36"/>
      <c r="BL910" s="36"/>
      <c r="BR910" s="36"/>
      <c r="BS910" s="36"/>
      <c r="BT910" s="36"/>
      <c r="BZ910" s="36"/>
      <c r="CA910" s="36"/>
      <c r="CB910" s="36"/>
      <c r="CH910" s="36"/>
      <c r="CI910" s="36"/>
      <c r="CJ910" s="36"/>
      <c r="CP910" s="36"/>
      <c r="CQ910" s="36"/>
      <c r="CR910" s="36"/>
      <c r="CX910" s="36"/>
      <c r="CY910" s="36"/>
      <c r="CZ910" s="36"/>
      <c r="DF910" s="36">
        <v>1.21E-9</v>
      </c>
      <c r="DG910" s="36">
        <v>2.3941115488600002</v>
      </c>
      <c r="DH910" s="36">
        <v>18208.349942592002</v>
      </c>
      <c r="DI910" s="30">
        <f t="shared" si="360"/>
        <v>-4.675770155973981E-10</v>
      </c>
      <c r="DJ910" s="30">
        <f t="shared" si="361"/>
        <v>-4.6690895035295339E-10</v>
      </c>
      <c r="DK910" s="30">
        <f t="shared" si="362"/>
        <v>-4.6690897876754969E-10</v>
      </c>
      <c r="DL910" s="30">
        <f t="shared" si="363"/>
        <v>-4.6690897876635989E-10</v>
      </c>
      <c r="DN910" s="36"/>
      <c r="DO910" s="36"/>
      <c r="DP910" s="36"/>
      <c r="DV910" s="36"/>
      <c r="DW910" s="36"/>
      <c r="DX910" s="36"/>
      <c r="ED910" s="36"/>
      <c r="EE910" s="36"/>
      <c r="EF910" s="36"/>
      <c r="EL910" s="36"/>
      <c r="EM910" s="36"/>
      <c r="EN910" s="36"/>
      <c r="ET910" s="36"/>
      <c r="EU910" s="36"/>
      <c r="EV910" s="36"/>
    </row>
    <row r="911" spans="14:152" s="30" customFormat="1" ht="12.75">
      <c r="N911" s="36">
        <v>1.5E-9</v>
      </c>
      <c r="O911" s="36">
        <v>0.40179894287000001</v>
      </c>
      <c r="P911" s="36">
        <v>1111.6422451020001</v>
      </c>
      <c r="Q911" s="30">
        <f t="shared" si="356"/>
        <v>1.3006820426814837E-9</v>
      </c>
      <c r="R911" s="30">
        <f t="shared" si="357"/>
        <v>1.3007093439778441E-9</v>
      </c>
      <c r="S911" s="30">
        <f t="shared" si="358"/>
        <v>1.3007093428168291E-9</v>
      </c>
      <c r="T911" s="30">
        <f t="shared" si="359"/>
        <v>1.3007093428168783E-9</v>
      </c>
      <c r="V911" s="36"/>
      <c r="W911" s="36"/>
      <c r="X911" s="36"/>
      <c r="AD911" s="36"/>
      <c r="AE911" s="36"/>
      <c r="AF911" s="36"/>
      <c r="AL911" s="36"/>
      <c r="AM911" s="36"/>
      <c r="AN911" s="36"/>
      <c r="AT911" s="36"/>
      <c r="AU911" s="36"/>
      <c r="AV911" s="36"/>
      <c r="BB911" s="36"/>
      <c r="BC911" s="36"/>
      <c r="BD911" s="36"/>
      <c r="BJ911" s="36"/>
      <c r="BK911" s="36"/>
      <c r="BL911" s="36"/>
      <c r="BR911" s="36"/>
      <c r="BS911" s="36"/>
      <c r="BT911" s="36"/>
      <c r="BZ911" s="36"/>
      <c r="CA911" s="36"/>
      <c r="CB911" s="36"/>
      <c r="CH911" s="36"/>
      <c r="CI911" s="36"/>
      <c r="CJ911" s="36"/>
      <c r="CP911" s="36"/>
      <c r="CQ911" s="36"/>
      <c r="CR911" s="36"/>
      <c r="CX911" s="36"/>
      <c r="CY911" s="36"/>
      <c r="CZ911" s="36"/>
      <c r="DF911" s="36">
        <v>1.0999999999999999E-9</v>
      </c>
      <c r="DG911" s="36">
        <v>2.5167782282400002</v>
      </c>
      <c r="DH911" s="36">
        <v>1045.1548361876</v>
      </c>
      <c r="DI911" s="30">
        <f t="shared" si="360"/>
        <v>-1.0897582234260823E-9</v>
      </c>
      <c r="DJ911" s="30">
        <f t="shared" si="361"/>
        <v>-1.0897530776892132E-9</v>
      </c>
      <c r="DK911" s="30">
        <f t="shared" si="362"/>
        <v>-1.0897530779080751E-9</v>
      </c>
      <c r="DL911" s="30">
        <f t="shared" si="363"/>
        <v>-1.0897530779080658E-9</v>
      </c>
      <c r="DN911" s="36"/>
      <c r="DO911" s="36"/>
      <c r="DP911" s="36"/>
      <c r="DV911" s="36"/>
      <c r="DW911" s="36"/>
      <c r="DX911" s="36"/>
      <c r="ED911" s="36"/>
      <c r="EE911" s="36"/>
      <c r="EF911" s="36"/>
      <c r="EL911" s="36"/>
      <c r="EM911" s="36"/>
      <c r="EN911" s="36"/>
      <c r="ET911" s="36"/>
      <c r="EU911" s="36"/>
      <c r="EV911" s="36"/>
    </row>
    <row r="912" spans="14:152" s="30" customFormat="1" ht="12.75">
      <c r="N912" s="36">
        <v>1.2900000000000001E-9</v>
      </c>
      <c r="O912" s="36">
        <v>1.9490907693199999</v>
      </c>
      <c r="P912" s="36">
        <v>19645.525556790599</v>
      </c>
      <c r="Q912" s="30">
        <f t="shared" si="356"/>
        <v>1.2729407763234881E-9</v>
      </c>
      <c r="R912" s="30">
        <f t="shared" si="357"/>
        <v>1.2728054780290571E-9</v>
      </c>
      <c r="S912" s="30">
        <f t="shared" si="358"/>
        <v>1.2728054837942237E-9</v>
      </c>
      <c r="T912" s="30">
        <f t="shared" si="359"/>
        <v>1.2728054837939791E-9</v>
      </c>
      <c r="V912" s="36"/>
      <c r="W912" s="36"/>
      <c r="X912" s="36"/>
      <c r="AD912" s="36"/>
      <c r="AE912" s="36"/>
      <c r="AF912" s="36"/>
      <c r="AL912" s="36"/>
      <c r="AM912" s="36"/>
      <c r="AN912" s="36"/>
      <c r="AT912" s="36"/>
      <c r="AU912" s="36"/>
      <c r="AV912" s="36"/>
      <c r="BB912" s="36"/>
      <c r="BC912" s="36"/>
      <c r="BD912" s="36"/>
      <c r="BJ912" s="36"/>
      <c r="BK912" s="36"/>
      <c r="BL912" s="36"/>
      <c r="BR912" s="36"/>
      <c r="BS912" s="36"/>
      <c r="BT912" s="36"/>
      <c r="BZ912" s="36"/>
      <c r="CA912" s="36"/>
      <c r="CB912" s="36"/>
      <c r="CH912" s="36"/>
      <c r="CI912" s="36"/>
      <c r="CJ912" s="36"/>
      <c r="CP912" s="36"/>
      <c r="CQ912" s="36"/>
      <c r="CR912" s="36"/>
      <c r="CX912" s="36"/>
      <c r="CY912" s="36"/>
      <c r="CZ912" s="36"/>
      <c r="DF912" s="36">
        <v>9.0999999999999996E-10</v>
      </c>
      <c r="DG912" s="36">
        <v>1.07173725022</v>
      </c>
      <c r="DH912" s="36">
        <v>927.83996850280005</v>
      </c>
      <c r="DI912" s="30">
        <f t="shared" si="360"/>
        <v>-5.4319220511949468E-10</v>
      </c>
      <c r="DJ912" s="30">
        <f t="shared" si="361"/>
        <v>-5.4316993688759102E-10</v>
      </c>
      <c r="DK912" s="30">
        <f t="shared" si="362"/>
        <v>-5.4316993783461035E-10</v>
      </c>
      <c r="DL912" s="30">
        <f t="shared" si="363"/>
        <v>-5.4316993783457013E-10</v>
      </c>
      <c r="DN912" s="36"/>
      <c r="DO912" s="36"/>
      <c r="DP912" s="36"/>
      <c r="DV912" s="36"/>
      <c r="DW912" s="36"/>
      <c r="DX912" s="36"/>
      <c r="ED912" s="36"/>
      <c r="EE912" s="36"/>
      <c r="EF912" s="36"/>
      <c r="EL912" s="36"/>
      <c r="EM912" s="36"/>
      <c r="EN912" s="36"/>
      <c r="ET912" s="36"/>
      <c r="EU912" s="36"/>
      <c r="EV912" s="36"/>
    </row>
    <row r="913" spans="14:152" s="30" customFormat="1" ht="12.75">
      <c r="N913" s="36">
        <v>1.7200000000000001E-9</v>
      </c>
      <c r="O913" s="36">
        <v>5.2132816036599996</v>
      </c>
      <c r="P913" s="36">
        <v>6747.7122623140003</v>
      </c>
      <c r="Q913" s="30">
        <f t="shared" si="356"/>
        <v>1.2179532828819151E-9</v>
      </c>
      <c r="R913" s="30">
        <f t="shared" si="357"/>
        <v>1.217683865082903E-9</v>
      </c>
      <c r="S913" s="30">
        <f t="shared" si="358"/>
        <v>1.2176838765418044E-9</v>
      </c>
      <c r="T913" s="30">
        <f t="shared" si="359"/>
        <v>1.2176838765413209E-9</v>
      </c>
      <c r="V913" s="36"/>
      <c r="W913" s="36"/>
      <c r="X913" s="36"/>
      <c r="AD913" s="36"/>
      <c r="AE913" s="36"/>
      <c r="AF913" s="36"/>
      <c r="AL913" s="36"/>
      <c r="AM913" s="36"/>
      <c r="AN913" s="36"/>
      <c r="AT913" s="36"/>
      <c r="AU913" s="36"/>
      <c r="AV913" s="36"/>
      <c r="BB913" s="36"/>
      <c r="BC913" s="36"/>
      <c r="BD913" s="36"/>
      <c r="BJ913" s="36"/>
      <c r="BK913" s="36"/>
      <c r="BL913" s="36"/>
      <c r="BR913" s="36"/>
      <c r="BS913" s="36"/>
      <c r="BT913" s="36"/>
      <c r="BZ913" s="36"/>
      <c r="CA913" s="36"/>
      <c r="CB913" s="36"/>
      <c r="CH913" s="36"/>
      <c r="CI913" s="36"/>
      <c r="CJ913" s="36"/>
      <c r="CP913" s="36"/>
      <c r="CQ913" s="36"/>
      <c r="CR913" s="36"/>
      <c r="CX913" s="36"/>
      <c r="CY913" s="36"/>
      <c r="CZ913" s="36"/>
      <c r="DF913" s="36">
        <v>9.5999999999999999E-10</v>
      </c>
      <c r="DG913" s="36">
        <v>3.6015566741799998</v>
      </c>
      <c r="DH913" s="36">
        <v>13363.4300278674</v>
      </c>
      <c r="DI913" s="30">
        <f t="shared" si="360"/>
        <v>1.8401710222814305E-10</v>
      </c>
      <c r="DJ913" s="30">
        <f t="shared" si="361"/>
        <v>1.8360319232580589E-10</v>
      </c>
      <c r="DK913" s="30">
        <f t="shared" si="362"/>
        <v>1.8360320992905016E-10</v>
      </c>
      <c r="DL913" s="30">
        <f t="shared" si="363"/>
        <v>1.8360320992831368E-10</v>
      </c>
      <c r="DN913" s="36"/>
      <c r="DO913" s="36"/>
      <c r="DP913" s="36"/>
      <c r="DV913" s="36"/>
      <c r="DW913" s="36"/>
      <c r="DX913" s="36"/>
      <c r="ED913" s="36"/>
      <c r="EE913" s="36"/>
      <c r="EF913" s="36"/>
      <c r="EL913" s="36"/>
      <c r="EM913" s="36"/>
      <c r="EN913" s="36"/>
      <c r="ET913" s="36"/>
      <c r="EU913" s="36"/>
      <c r="EV913" s="36"/>
    </row>
    <row r="914" spans="14:152" s="30" customFormat="1" ht="12.75">
      <c r="N914" s="36">
        <v>1.26E-9</v>
      </c>
      <c r="O914" s="36">
        <v>4.3937846261600004</v>
      </c>
      <c r="P914" s="36">
        <v>21548.962369291799</v>
      </c>
      <c r="Q914" s="30">
        <f t="shared" si="356"/>
        <v>-5.1133598889493699E-10</v>
      </c>
      <c r="R914" s="30">
        <f t="shared" si="357"/>
        <v>-5.1215159204836047E-10</v>
      </c>
      <c r="S914" s="30">
        <f t="shared" si="358"/>
        <v>-5.1215155736837819E-10</v>
      </c>
      <c r="T914" s="30">
        <f t="shared" si="359"/>
        <v>-5.1215155736985047E-10</v>
      </c>
      <c r="V914" s="36"/>
      <c r="W914" s="36"/>
      <c r="X914" s="36"/>
      <c r="AD914" s="36"/>
      <c r="AE914" s="36"/>
      <c r="AF914" s="36"/>
      <c r="AL914" s="36"/>
      <c r="AM914" s="36"/>
      <c r="AN914" s="36"/>
      <c r="AT914" s="36"/>
      <c r="AU914" s="36"/>
      <c r="AV914" s="36"/>
      <c r="BB914" s="36"/>
      <c r="BC914" s="36"/>
      <c r="BD914" s="36"/>
      <c r="BJ914" s="36"/>
      <c r="BK914" s="36"/>
      <c r="BL914" s="36"/>
      <c r="BR914" s="36"/>
      <c r="BS914" s="36"/>
      <c r="BT914" s="36"/>
      <c r="BZ914" s="36"/>
      <c r="CA914" s="36"/>
      <c r="CB914" s="36"/>
      <c r="CH914" s="36"/>
      <c r="CI914" s="36"/>
      <c r="CJ914" s="36"/>
      <c r="CP914" s="36"/>
      <c r="CQ914" s="36"/>
      <c r="CR914" s="36"/>
      <c r="CX914" s="36"/>
      <c r="CY914" s="36"/>
      <c r="CZ914" s="36"/>
      <c r="DF914" s="36">
        <v>9.6999999999999996E-10</v>
      </c>
      <c r="DG914" s="36">
        <v>5.3422490471100001</v>
      </c>
      <c r="DH914" s="36">
        <v>7636.4663779991997</v>
      </c>
      <c r="DI914" s="30">
        <f t="shared" si="360"/>
        <v>7.416371173787479E-10</v>
      </c>
      <c r="DJ914" s="30">
        <f t="shared" si="361"/>
        <v>7.417940355732778E-10</v>
      </c>
      <c r="DK914" s="30">
        <f t="shared" si="362"/>
        <v>7.4179402890095753E-10</v>
      </c>
      <c r="DL914" s="30">
        <f t="shared" si="363"/>
        <v>7.4179402890124177E-10</v>
      </c>
      <c r="DN914" s="36"/>
      <c r="DO914" s="36"/>
      <c r="DP914" s="36"/>
      <c r="DV914" s="36"/>
      <c r="DW914" s="36"/>
      <c r="DX914" s="36"/>
      <c r="ED914" s="36"/>
      <c r="EE914" s="36"/>
      <c r="EF914" s="36"/>
      <c r="EL914" s="36"/>
      <c r="EM914" s="36"/>
      <c r="EN914" s="36"/>
      <c r="ET914" s="36"/>
      <c r="EU914" s="36"/>
      <c r="EV914" s="36"/>
    </row>
    <row r="915" spans="14:152" s="30" customFormat="1" ht="12.75">
      <c r="N915" s="36">
        <v>1.4599999999999999E-9</v>
      </c>
      <c r="O915" s="36">
        <v>3.8598774905300002</v>
      </c>
      <c r="P915" s="36">
        <v>13361.469385730999</v>
      </c>
      <c r="Q915" s="30">
        <f t="shared" si="356"/>
        <v>6.5087077423829589E-10</v>
      </c>
      <c r="R915" s="30">
        <f t="shared" si="357"/>
        <v>6.5029669955469869E-10</v>
      </c>
      <c r="S915" s="30">
        <f t="shared" si="358"/>
        <v>6.5029672397123827E-10</v>
      </c>
      <c r="T915" s="30">
        <f t="shared" si="359"/>
        <v>6.502967239702166E-10</v>
      </c>
      <c r="V915" s="36"/>
      <c r="W915" s="36"/>
      <c r="X915" s="36"/>
      <c r="AD915" s="36"/>
      <c r="AE915" s="36"/>
      <c r="AF915" s="36"/>
      <c r="AL915" s="36"/>
      <c r="AM915" s="36"/>
      <c r="AN915" s="36"/>
      <c r="AT915" s="36"/>
      <c r="AU915" s="36"/>
      <c r="AV915" s="36"/>
      <c r="BB915" s="36"/>
      <c r="BC915" s="36"/>
      <c r="BD915" s="36"/>
      <c r="BJ915" s="36"/>
      <c r="BK915" s="36"/>
      <c r="BL915" s="36"/>
      <c r="BR915" s="36"/>
      <c r="BS915" s="36"/>
      <c r="BT915" s="36"/>
      <c r="BZ915" s="36"/>
      <c r="CA915" s="36"/>
      <c r="CB915" s="36"/>
      <c r="CH915" s="36"/>
      <c r="CI915" s="36"/>
      <c r="CJ915" s="36"/>
      <c r="CP915" s="36"/>
      <c r="CQ915" s="36"/>
      <c r="CR915" s="36"/>
      <c r="CX915" s="36"/>
      <c r="CY915" s="36"/>
      <c r="CZ915" s="36"/>
      <c r="DF915" s="36">
        <v>9.4000000000000006E-10</v>
      </c>
      <c r="DG915" s="36">
        <v>1.20811080231</v>
      </c>
      <c r="DH915" s="36">
        <v>9495.6694333537998</v>
      </c>
      <c r="DI915" s="30">
        <f t="shared" si="360"/>
        <v>3.6168265492819015E-10</v>
      </c>
      <c r="DJ915" s="30">
        <f t="shared" si="361"/>
        <v>3.614118126700366E-10</v>
      </c>
      <c r="DK915" s="30">
        <f t="shared" si="362"/>
        <v>3.6141182418898757E-10</v>
      </c>
      <c r="DL915" s="30">
        <f t="shared" si="363"/>
        <v>3.6141182418850047E-10</v>
      </c>
      <c r="DN915" s="36"/>
      <c r="DO915" s="36"/>
      <c r="DP915" s="36"/>
      <c r="DV915" s="36"/>
      <c r="DW915" s="36"/>
      <c r="DX915" s="36"/>
      <c r="ED915" s="36"/>
      <c r="EE915" s="36"/>
      <c r="EF915" s="36"/>
      <c r="EL915" s="36"/>
      <c r="EM915" s="36"/>
      <c r="EN915" s="36"/>
      <c r="ET915" s="36"/>
      <c r="EU915" s="36"/>
      <c r="EV915" s="36"/>
    </row>
    <row r="916" spans="14:152" s="30" customFormat="1" ht="12.75">
      <c r="N916" s="36">
        <v>1.56E-9</v>
      </c>
      <c r="O916" s="36">
        <v>5.2474084458099997</v>
      </c>
      <c r="P916" s="36">
        <v>6645.1969867221997</v>
      </c>
      <c r="Q916" s="30">
        <f t="shared" si="356"/>
        <v>1.5343910584475605E-9</v>
      </c>
      <c r="R916" s="30">
        <f t="shared" si="357"/>
        <v>1.5343295298998805E-9</v>
      </c>
      <c r="S916" s="30">
        <f t="shared" si="358"/>
        <v>1.5343295325180827E-9</v>
      </c>
      <c r="T916" s="30">
        <f t="shared" si="359"/>
        <v>1.5343295325179725E-9</v>
      </c>
      <c r="V916" s="36"/>
      <c r="W916" s="36"/>
      <c r="X916" s="36"/>
      <c r="AD916" s="36"/>
      <c r="AE916" s="36"/>
      <c r="AF916" s="36"/>
      <c r="AL916" s="36"/>
      <c r="AM916" s="36"/>
      <c r="AN916" s="36"/>
      <c r="AT916" s="36"/>
      <c r="AU916" s="36"/>
      <c r="AV916" s="36"/>
      <c r="BB916" s="36"/>
      <c r="BC916" s="36"/>
      <c r="BD916" s="36"/>
      <c r="BJ916" s="36"/>
      <c r="BK916" s="36"/>
      <c r="BL916" s="36"/>
      <c r="BR916" s="36"/>
      <c r="BS916" s="36"/>
      <c r="BT916" s="36"/>
      <c r="BZ916" s="36"/>
      <c r="CA916" s="36"/>
      <c r="CB916" s="36"/>
      <c r="CH916" s="36"/>
      <c r="CI916" s="36"/>
      <c r="CJ916" s="36"/>
      <c r="CP916" s="36"/>
      <c r="CQ916" s="36"/>
      <c r="CR916" s="36"/>
      <c r="CX916" s="36"/>
      <c r="CY916" s="36"/>
      <c r="CZ916" s="36"/>
      <c r="DF916" s="36">
        <v>8.9999999999999999E-10</v>
      </c>
      <c r="DG916" s="36">
        <v>4.1756898252900001</v>
      </c>
      <c r="DH916" s="36">
        <v>6.7310302799999999E-2</v>
      </c>
      <c r="DI916" s="30">
        <f t="shared" si="360"/>
        <v>-4.6046045821609403E-10</v>
      </c>
      <c r="DJ916" s="30">
        <f t="shared" si="361"/>
        <v>-4.6046045992709557E-10</v>
      </c>
      <c r="DK916" s="30">
        <f t="shared" si="362"/>
        <v>-4.6046045992702273E-10</v>
      </c>
      <c r="DL916" s="30">
        <f t="shared" si="363"/>
        <v>-4.6046045992702273E-10</v>
      </c>
      <c r="DN916" s="36"/>
      <c r="DO916" s="36"/>
      <c r="DP916" s="36"/>
      <c r="DV916" s="36"/>
      <c r="DW916" s="36"/>
      <c r="DX916" s="36"/>
      <c r="ED916" s="36"/>
      <c r="EE916" s="36"/>
      <c r="EF916" s="36"/>
      <c r="EL916" s="36"/>
      <c r="EM916" s="36"/>
      <c r="EN916" s="36"/>
      <c r="ET916" s="36"/>
      <c r="EU916" s="36"/>
      <c r="EV916" s="36"/>
    </row>
    <row r="917" spans="14:152" s="30" customFormat="1" ht="12.75">
      <c r="N917" s="36">
        <v>1.37E-9</v>
      </c>
      <c r="O917" s="36">
        <v>4.9458804725699999</v>
      </c>
      <c r="P917" s="36">
        <v>20995.392966449399</v>
      </c>
      <c r="Q917" s="30">
        <f t="shared" si="356"/>
        <v>-8.4791076327189456E-11</v>
      </c>
      <c r="R917" s="30">
        <f t="shared" si="357"/>
        <v>-8.3847347176218732E-11</v>
      </c>
      <c r="S917" s="30">
        <f t="shared" si="358"/>
        <v>-8.384738731137778E-11</v>
      </c>
      <c r="T917" s="30">
        <f t="shared" si="359"/>
        <v>-8.3847387309687165E-11</v>
      </c>
      <c r="V917" s="36"/>
      <c r="W917" s="36"/>
      <c r="X917" s="36"/>
      <c r="AD917" s="36"/>
      <c r="AE917" s="36"/>
      <c r="AF917" s="36"/>
      <c r="AL917" s="36"/>
      <c r="AM917" s="36"/>
      <c r="AN917" s="36"/>
      <c r="AT917" s="36"/>
      <c r="AU917" s="36"/>
      <c r="AV917" s="36"/>
      <c r="BB917" s="36"/>
      <c r="BC917" s="36"/>
      <c r="BD917" s="36"/>
      <c r="BJ917" s="36"/>
      <c r="BK917" s="36"/>
      <c r="BL917" s="36"/>
      <c r="BR917" s="36"/>
      <c r="BS917" s="36"/>
      <c r="BT917" s="36"/>
      <c r="BZ917" s="36"/>
      <c r="CA917" s="36"/>
      <c r="CB917" s="36"/>
      <c r="CH917" s="36"/>
      <c r="CI917" s="36"/>
      <c r="CJ917" s="36"/>
      <c r="CP917" s="36"/>
      <c r="CQ917" s="36"/>
      <c r="CR917" s="36"/>
      <c r="CX917" s="36"/>
      <c r="CY917" s="36"/>
      <c r="CZ917" s="36"/>
      <c r="DF917" s="36">
        <v>9.6999999999999996E-10</v>
      </c>
      <c r="DG917" s="36">
        <v>3.20862890174</v>
      </c>
      <c r="DH917" s="36">
        <v>5298.3375065529999</v>
      </c>
      <c r="DI917" s="30">
        <f t="shared" si="360"/>
        <v>4.9466881581629771E-10</v>
      </c>
      <c r="DJ917" s="30">
        <f t="shared" si="361"/>
        <v>4.9452348529440896E-10</v>
      </c>
      <c r="DK917" s="30">
        <f t="shared" si="362"/>
        <v>4.9452349147524922E-10</v>
      </c>
      <c r="DL917" s="30">
        <f t="shared" si="363"/>
        <v>4.9452349147498835E-10</v>
      </c>
      <c r="DN917" s="36"/>
      <c r="DO917" s="36"/>
      <c r="DP917" s="36"/>
      <c r="DV917" s="36"/>
      <c r="DW917" s="36"/>
      <c r="DX917" s="36"/>
      <c r="ED917" s="36"/>
      <c r="EE917" s="36"/>
      <c r="EF917" s="36"/>
      <c r="EL917" s="36"/>
      <c r="EM917" s="36"/>
      <c r="EN917" s="36"/>
      <c r="ET917" s="36"/>
      <c r="EU917" s="36"/>
      <c r="EV917" s="36"/>
    </row>
    <row r="918" spans="14:152" s="30" customFormat="1" ht="12.75">
      <c r="N918" s="36">
        <v>1.31E-9</v>
      </c>
      <c r="O918" s="36">
        <v>1.7243146918400001</v>
      </c>
      <c r="P918" s="36">
        <v>11925.274092600601</v>
      </c>
      <c r="Q918" s="30">
        <f t="shared" si="356"/>
        <v>8.3989221327751087E-12</v>
      </c>
      <c r="R918" s="30">
        <f t="shared" si="357"/>
        <v>7.8854011458769063E-12</v>
      </c>
      <c r="S918" s="30">
        <f t="shared" si="358"/>
        <v>7.8854229845781148E-12</v>
      </c>
      <c r="T918" s="30">
        <f t="shared" si="359"/>
        <v>7.8854229836845513E-12</v>
      </c>
      <c r="V918" s="36"/>
      <c r="W918" s="36"/>
      <c r="X918" s="36"/>
      <c r="AD918" s="36"/>
      <c r="AE918" s="36"/>
      <c r="AF918" s="36"/>
      <c r="AL918" s="36"/>
      <c r="AM918" s="36"/>
      <c r="AN918" s="36"/>
      <c r="AT918" s="36"/>
      <c r="AU918" s="36"/>
      <c r="AV918" s="36"/>
      <c r="BB918" s="36"/>
      <c r="BC918" s="36"/>
      <c r="BD918" s="36"/>
      <c r="BJ918" s="36"/>
      <c r="BK918" s="36"/>
      <c r="BL918" s="36"/>
      <c r="BR918" s="36"/>
      <c r="BS918" s="36"/>
      <c r="BT918" s="36"/>
      <c r="BZ918" s="36"/>
      <c r="CA918" s="36"/>
      <c r="CB918" s="36"/>
      <c r="CH918" s="36"/>
      <c r="CI918" s="36"/>
      <c r="CJ918" s="36"/>
      <c r="CP918" s="36"/>
      <c r="CQ918" s="36"/>
      <c r="CR918" s="36"/>
      <c r="CX918" s="36"/>
      <c r="CY918" s="36"/>
      <c r="CZ918" s="36"/>
      <c r="DF918" s="36">
        <v>9.2000000000000003E-10</v>
      </c>
      <c r="DG918" s="36">
        <v>3.2002983125800002</v>
      </c>
      <c r="DH918" s="36">
        <v>4403.5174752379999</v>
      </c>
      <c r="DI918" s="30">
        <f t="shared" si="360"/>
        <v>-6.567374446033383E-10</v>
      </c>
      <c r="DJ918" s="30">
        <f t="shared" si="361"/>
        <v>-6.5683069889797809E-10</v>
      </c>
      <c r="DK918" s="30">
        <f t="shared" si="362"/>
        <v>-6.5683069493241365E-10</v>
      </c>
      <c r="DL918" s="30">
        <f t="shared" si="363"/>
        <v>-6.5683069493258074E-10</v>
      </c>
      <c r="DN918" s="36"/>
      <c r="DO918" s="36"/>
      <c r="DP918" s="36"/>
      <c r="DV918" s="36"/>
      <c r="DW918" s="36"/>
      <c r="DX918" s="36"/>
      <c r="ED918" s="36"/>
      <c r="EE918" s="36"/>
      <c r="EF918" s="36"/>
      <c r="EL918" s="36"/>
      <c r="EM918" s="36"/>
      <c r="EN918" s="36"/>
      <c r="ET918" s="36"/>
      <c r="EU918" s="36"/>
      <c r="EV918" s="36"/>
    </row>
    <row r="919" spans="14:152" s="30" customFormat="1" ht="12.75">
      <c r="N919" s="36">
        <v>1.3600000000000001E-9</v>
      </c>
      <c r="O919" s="36">
        <v>2.0426894044099999</v>
      </c>
      <c r="P919" s="36">
        <v>10654.6210194126</v>
      </c>
      <c r="Q919" s="30">
        <f t="shared" si="356"/>
        <v>1.2038123980471032E-9</v>
      </c>
      <c r="R919" s="30">
        <f t="shared" si="357"/>
        <v>1.2035906927965824E-9</v>
      </c>
      <c r="S919" s="30">
        <f t="shared" si="358"/>
        <v>1.2035907022282591E-9</v>
      </c>
      <c r="T919" s="30">
        <f t="shared" si="359"/>
        <v>1.2035907022278586E-9</v>
      </c>
      <c r="V919" s="36"/>
      <c r="W919" s="36"/>
      <c r="X919" s="36"/>
      <c r="AD919" s="36"/>
      <c r="AE919" s="36"/>
      <c r="AF919" s="36"/>
      <c r="AL919" s="36"/>
      <c r="AM919" s="36"/>
      <c r="AN919" s="36"/>
      <c r="AT919" s="36"/>
      <c r="AU919" s="36"/>
      <c r="AV919" s="36"/>
      <c r="BB919" s="36"/>
      <c r="BC919" s="36"/>
      <c r="BD919" s="36"/>
      <c r="BJ919" s="36"/>
      <c r="BK919" s="36"/>
      <c r="BL919" s="36"/>
      <c r="BR919" s="36"/>
      <c r="BS919" s="36"/>
      <c r="BT919" s="36"/>
      <c r="BZ919" s="36"/>
      <c r="CA919" s="36"/>
      <c r="CB919" s="36"/>
      <c r="CH919" s="36"/>
      <c r="CI919" s="36"/>
      <c r="CJ919" s="36"/>
      <c r="CP919" s="36"/>
      <c r="CQ919" s="36"/>
      <c r="CR919" s="36"/>
      <c r="CX919" s="36"/>
      <c r="CY919" s="36"/>
      <c r="CZ919" s="36"/>
      <c r="DF919" s="36">
        <v>8.9999999999999999E-10</v>
      </c>
      <c r="DG919" s="36">
        <v>3.7990042872399998</v>
      </c>
      <c r="DH919" s="36">
        <v>685.04405422599996</v>
      </c>
      <c r="DI919" s="30">
        <f t="shared" si="360"/>
        <v>8.9999976181775593E-10</v>
      </c>
      <c r="DJ919" s="30">
        <f t="shared" si="361"/>
        <v>8.9999977633427606E-10</v>
      </c>
      <c r="DK919" s="30">
        <f t="shared" si="362"/>
        <v>8.9999977633366839E-10</v>
      </c>
      <c r="DL919" s="30">
        <f t="shared" si="363"/>
        <v>8.9999977633366839E-10</v>
      </c>
      <c r="DN919" s="36"/>
      <c r="DO919" s="36"/>
      <c r="DP919" s="36"/>
      <c r="DV919" s="36"/>
      <c r="DW919" s="36"/>
      <c r="DX919" s="36"/>
      <c r="ED919" s="36"/>
      <c r="EE919" s="36"/>
      <c r="EF919" s="36"/>
      <c r="EL919" s="36"/>
      <c r="EM919" s="36"/>
      <c r="EN919" s="36"/>
      <c r="ET919" s="36"/>
      <c r="EU919" s="36"/>
      <c r="EV919" s="36"/>
    </row>
    <row r="920" spans="14:152" s="30" customFormat="1" ht="12.75">
      <c r="N920" s="36">
        <v>1.3999999999999999E-9</v>
      </c>
      <c r="O920" s="36">
        <v>1.5443914865199999</v>
      </c>
      <c r="P920" s="36">
        <v>8219.4652893776001</v>
      </c>
      <c r="Q920" s="30">
        <f t="shared" si="356"/>
        <v>1.398471260469142E-9</v>
      </c>
      <c r="R920" s="30">
        <f t="shared" si="357"/>
        <v>1.3984535369363533E-9</v>
      </c>
      <c r="S920" s="30">
        <f t="shared" si="358"/>
        <v>1.3984535376922593E-9</v>
      </c>
      <c r="T920" s="30">
        <f t="shared" si="359"/>
        <v>1.3984535376922274E-9</v>
      </c>
      <c r="V920" s="36"/>
      <c r="W920" s="36"/>
      <c r="X920" s="36"/>
      <c r="AD920" s="36"/>
      <c r="AE920" s="36"/>
      <c r="AF920" s="36"/>
      <c r="AL920" s="36"/>
      <c r="AM920" s="36"/>
      <c r="AN920" s="36"/>
      <c r="AT920" s="36"/>
      <c r="AU920" s="36"/>
      <c r="AV920" s="36"/>
      <c r="BB920" s="36"/>
      <c r="BC920" s="36"/>
      <c r="BD920" s="36"/>
      <c r="BJ920" s="36"/>
      <c r="BK920" s="36"/>
      <c r="BL920" s="36"/>
      <c r="BR920" s="36"/>
      <c r="BS920" s="36"/>
      <c r="BT920" s="36"/>
      <c r="BZ920" s="36"/>
      <c r="CA920" s="36"/>
      <c r="CB920" s="36"/>
      <c r="CH920" s="36"/>
      <c r="CI920" s="36"/>
      <c r="CJ920" s="36"/>
      <c r="CP920" s="36"/>
      <c r="CQ920" s="36"/>
      <c r="CR920" s="36"/>
      <c r="CX920" s="36"/>
      <c r="CY920" s="36"/>
      <c r="CZ920" s="36"/>
      <c r="DF920" s="36">
        <v>1.01E-9</v>
      </c>
      <c r="DG920" s="36">
        <v>2.1277832927999998</v>
      </c>
      <c r="DH920" s="36">
        <v>10050.286467567201</v>
      </c>
      <c r="DI920" s="30">
        <f t="shared" si="360"/>
        <v>-9.9188364610053371E-10</v>
      </c>
      <c r="DJ920" s="30">
        <f t="shared" si="361"/>
        <v>-9.9182067610534202E-10</v>
      </c>
      <c r="DK920" s="30">
        <f t="shared" si="362"/>
        <v>-9.9182067878559125E-10</v>
      </c>
      <c r="DL920" s="30">
        <f t="shared" si="363"/>
        <v>-9.9182067878547875E-10</v>
      </c>
      <c r="DN920" s="36"/>
      <c r="DO920" s="36"/>
      <c r="DP920" s="36"/>
      <c r="DV920" s="36"/>
      <c r="DW920" s="36"/>
      <c r="DX920" s="36"/>
      <c r="ED920" s="36"/>
      <c r="EE920" s="36"/>
      <c r="EF920" s="36"/>
      <c r="EL920" s="36"/>
      <c r="EM920" s="36"/>
      <c r="EN920" s="36"/>
      <c r="ET920" s="36"/>
      <c r="EU920" s="36"/>
      <c r="EV920" s="36"/>
    </row>
    <row r="921" spans="14:152" s="30" customFormat="1" ht="12.75">
      <c r="N921" s="36">
        <v>1.27E-9</v>
      </c>
      <c r="O921" s="36">
        <v>6.1669507511499999</v>
      </c>
      <c r="P921" s="36">
        <v>10016.314355791999</v>
      </c>
      <c r="Q921" s="30">
        <f t="shared" si="356"/>
        <v>7.9317251893062175E-10</v>
      </c>
      <c r="R921" s="30">
        <f t="shared" si="357"/>
        <v>7.9349905119015854E-10</v>
      </c>
      <c r="S921" s="30">
        <f t="shared" si="358"/>
        <v>7.9349903730543451E-10</v>
      </c>
      <c r="T921" s="30">
        <f t="shared" si="359"/>
        <v>7.9349903730601943E-10</v>
      </c>
      <c r="V921" s="36"/>
      <c r="W921" s="36"/>
      <c r="X921" s="36"/>
      <c r="AD921" s="36"/>
      <c r="AE921" s="36"/>
      <c r="AF921" s="36"/>
      <c r="AL921" s="36"/>
      <c r="AM921" s="36"/>
      <c r="AN921" s="36"/>
      <c r="AT921" s="36"/>
      <c r="AU921" s="36"/>
      <c r="AV921" s="36"/>
      <c r="BB921" s="36"/>
      <c r="BC921" s="36"/>
      <c r="BD921" s="36"/>
      <c r="BJ921" s="36"/>
      <c r="BK921" s="36"/>
      <c r="BL921" s="36"/>
      <c r="BR921" s="36"/>
      <c r="BS921" s="36"/>
      <c r="BT921" s="36"/>
      <c r="BZ921" s="36"/>
      <c r="CA921" s="36"/>
      <c r="CB921" s="36"/>
      <c r="CH921" s="36"/>
      <c r="CI921" s="36"/>
      <c r="CJ921" s="36"/>
      <c r="CP921" s="36"/>
      <c r="CQ921" s="36"/>
      <c r="CR921" s="36"/>
      <c r="CX921" s="36"/>
      <c r="CY921" s="36"/>
      <c r="CZ921" s="36"/>
      <c r="DF921" s="36">
        <v>9.7999999999999992E-10</v>
      </c>
      <c r="DG921" s="36">
        <v>3.8939026230699998</v>
      </c>
      <c r="DH921" s="36">
        <v>2373.6415492642</v>
      </c>
      <c r="DI921" s="30">
        <f t="shared" si="360"/>
        <v>-9.6781591411771755E-10</v>
      </c>
      <c r="DJ921" s="30">
        <f t="shared" si="361"/>
        <v>-9.6782793139363642E-10</v>
      </c>
      <c r="DK921" s="30">
        <f t="shared" si="362"/>
        <v>-9.6782793088269853E-10</v>
      </c>
      <c r="DL921" s="30">
        <f t="shared" si="363"/>
        <v>-9.6782793088272004E-10</v>
      </c>
      <c r="DN921" s="36"/>
      <c r="DO921" s="36"/>
      <c r="DP921" s="36"/>
      <c r="DV921" s="36"/>
      <c r="DW921" s="36"/>
      <c r="DX921" s="36"/>
      <c r="ED921" s="36"/>
      <c r="EE921" s="36"/>
      <c r="EF921" s="36"/>
      <c r="EL921" s="36"/>
      <c r="EM921" s="36"/>
      <c r="EN921" s="36"/>
      <c r="ET921" s="36"/>
      <c r="EU921" s="36"/>
      <c r="EV921" s="36"/>
    </row>
    <row r="922" spans="14:152" s="30" customFormat="1" ht="12.75">
      <c r="N922" s="36">
        <v>1.55E-9</v>
      </c>
      <c r="O922" s="36">
        <v>5.4714548298699999</v>
      </c>
      <c r="P922" s="36">
        <v>2.9689454166</v>
      </c>
      <c r="Q922" s="30">
        <f t="shared" si="356"/>
        <v>1.0481236825819342E-9</v>
      </c>
      <c r="R922" s="30">
        <f t="shared" si="357"/>
        <v>1.0481235711377469E-9</v>
      </c>
      <c r="S922" s="30">
        <f t="shared" si="358"/>
        <v>1.0481235711424864E-9</v>
      </c>
      <c r="T922" s="30">
        <f t="shared" si="359"/>
        <v>1.0481235711424864E-9</v>
      </c>
      <c r="V922" s="36"/>
      <c r="W922" s="36"/>
      <c r="X922" s="36"/>
      <c r="AD922" s="36"/>
      <c r="AE922" s="36"/>
      <c r="AF922" s="36"/>
      <c r="AL922" s="36"/>
      <c r="AM922" s="36"/>
      <c r="AN922" s="36"/>
      <c r="AT922" s="36"/>
      <c r="AU922" s="36"/>
      <c r="AV922" s="36"/>
      <c r="BB922" s="36"/>
      <c r="BC922" s="36"/>
      <c r="BD922" s="36"/>
      <c r="BJ922" s="36"/>
      <c r="BK922" s="36"/>
      <c r="BL922" s="36"/>
      <c r="BR922" s="36"/>
      <c r="BS922" s="36"/>
      <c r="BT922" s="36"/>
      <c r="BZ922" s="36"/>
      <c r="CA922" s="36"/>
      <c r="CB922" s="36"/>
      <c r="CH922" s="36"/>
      <c r="CI922" s="36"/>
      <c r="CJ922" s="36"/>
      <c r="CP922" s="36"/>
      <c r="CQ922" s="36"/>
      <c r="CR922" s="36"/>
      <c r="CX922" s="36"/>
      <c r="CY922" s="36"/>
      <c r="CZ922" s="36"/>
      <c r="DF922" s="36">
        <v>8.9999999999999999E-10</v>
      </c>
      <c r="DG922" s="36">
        <v>4.4904650405400002</v>
      </c>
      <c r="DH922" s="36">
        <v>6453.7487206105998</v>
      </c>
      <c r="DI922" s="30">
        <f t="shared" si="360"/>
        <v>8.9318829726690062E-10</v>
      </c>
      <c r="DJ922" s="30">
        <f t="shared" si="361"/>
        <v>8.9321172376115092E-10</v>
      </c>
      <c r="DK922" s="30">
        <f t="shared" si="362"/>
        <v>8.9321172276573946E-10</v>
      </c>
      <c r="DL922" s="30">
        <f t="shared" si="363"/>
        <v>8.9321172276578102E-10</v>
      </c>
      <c r="DN922" s="36"/>
      <c r="DO922" s="36"/>
      <c r="DP922" s="36"/>
      <c r="DV922" s="36"/>
      <c r="DW922" s="36"/>
      <c r="DX922" s="36"/>
      <c r="ED922" s="36"/>
      <c r="EE922" s="36"/>
      <c r="EF922" s="36"/>
      <c r="EL922" s="36"/>
      <c r="EM922" s="36"/>
      <c r="EN922" s="36"/>
      <c r="ET922" s="36"/>
      <c r="EU922" s="36"/>
      <c r="EV922" s="36"/>
    </row>
    <row r="923" spans="14:152" s="30" customFormat="1" ht="12.75">
      <c r="N923" s="36">
        <v>1.32E-9</v>
      </c>
      <c r="O923" s="36">
        <v>6.2562620292800002</v>
      </c>
      <c r="P923" s="36">
        <v>13227.3846267638</v>
      </c>
      <c r="Q923" s="30">
        <f t="shared" si="356"/>
        <v>-5.8637166366889174E-10</v>
      </c>
      <c r="R923" s="30">
        <f t="shared" si="357"/>
        <v>-5.8585739562277462E-10</v>
      </c>
      <c r="S923" s="30">
        <f t="shared" si="358"/>
        <v>-5.8585741749558927E-10</v>
      </c>
      <c r="T923" s="30">
        <f t="shared" si="359"/>
        <v>-5.8585741749466479E-10</v>
      </c>
      <c r="V923" s="36"/>
      <c r="W923" s="36"/>
      <c r="X923" s="36"/>
      <c r="AD923" s="36"/>
      <c r="AE923" s="36"/>
      <c r="AF923" s="36"/>
      <c r="AL923" s="36"/>
      <c r="AM923" s="36"/>
      <c r="AN923" s="36"/>
      <c r="AT923" s="36"/>
      <c r="AU923" s="36"/>
      <c r="AV923" s="36"/>
      <c r="BB923" s="36"/>
      <c r="BC923" s="36"/>
      <c r="BD923" s="36"/>
      <c r="BJ923" s="36"/>
      <c r="BK923" s="36"/>
      <c r="BL923" s="36"/>
      <c r="BR923" s="36"/>
      <c r="BS923" s="36"/>
      <c r="BT923" s="36"/>
      <c r="BZ923" s="36"/>
      <c r="CA923" s="36"/>
      <c r="CB923" s="36"/>
      <c r="CH923" s="36"/>
      <c r="CI923" s="36"/>
      <c r="CJ923" s="36"/>
      <c r="CP923" s="36"/>
      <c r="CQ923" s="36"/>
      <c r="CR923" s="36"/>
      <c r="CX923" s="36"/>
      <c r="CY923" s="36"/>
      <c r="CZ923" s="36"/>
      <c r="DF923" s="36">
        <v>9.5999999999999999E-10</v>
      </c>
      <c r="DG923" s="36">
        <v>5.1312966693600002</v>
      </c>
      <c r="DH923" s="36">
        <v>7792.8670985015997</v>
      </c>
      <c r="DI923" s="30">
        <f t="shared" si="360"/>
        <v>8.9233045943890213E-10</v>
      </c>
      <c r="DJ923" s="30">
        <f t="shared" si="361"/>
        <v>8.9223973585166037E-10</v>
      </c>
      <c r="DK923" s="30">
        <f t="shared" si="362"/>
        <v>8.9223973971113829E-10</v>
      </c>
      <c r="DL923" s="30">
        <f t="shared" si="363"/>
        <v>8.9223973971097709E-10</v>
      </c>
      <c r="DN923" s="36"/>
      <c r="DO923" s="36"/>
      <c r="DP923" s="36"/>
      <c r="DV923" s="36"/>
      <c r="DW923" s="36"/>
      <c r="DX923" s="36"/>
      <c r="ED923" s="36"/>
      <c r="EE923" s="36"/>
      <c r="EF923" s="36"/>
      <c r="EL923" s="36"/>
      <c r="EM923" s="36"/>
      <c r="EN923" s="36"/>
      <c r="ET923" s="36"/>
      <c r="EU923" s="36"/>
      <c r="EV923" s="36"/>
    </row>
    <row r="924" spans="14:152" s="30" customFormat="1" ht="12.75">
      <c r="N924" s="36">
        <v>1.21E-9</v>
      </c>
      <c r="O924" s="36">
        <v>3.7413548533399998</v>
      </c>
      <c r="P924" s="36">
        <v>10294.510237451001</v>
      </c>
      <c r="Q924" s="30">
        <f t="shared" si="356"/>
        <v>-1.2070564356390416E-9</v>
      </c>
      <c r="R924" s="30">
        <f t="shared" si="357"/>
        <v>-1.2070849103898863E-9</v>
      </c>
      <c r="S924" s="30">
        <f t="shared" si="358"/>
        <v>-1.2070849091818697E-9</v>
      </c>
      <c r="T924" s="30">
        <f t="shared" si="359"/>
        <v>-1.2070849091819209E-9</v>
      </c>
      <c r="V924" s="36"/>
      <c r="W924" s="36"/>
      <c r="X924" s="36"/>
      <c r="AD924" s="36"/>
      <c r="AE924" s="36"/>
      <c r="AF924" s="36"/>
      <c r="AL924" s="36"/>
      <c r="AM924" s="36"/>
      <c r="AN924" s="36"/>
      <c r="AT924" s="36"/>
      <c r="AU924" s="36"/>
      <c r="AV924" s="36"/>
      <c r="BB924" s="36"/>
      <c r="BC924" s="36"/>
      <c r="BD924" s="36"/>
      <c r="BJ924" s="36"/>
      <c r="BK924" s="36"/>
      <c r="BL924" s="36"/>
      <c r="BR924" s="36"/>
      <c r="BS924" s="36"/>
      <c r="BT924" s="36"/>
      <c r="BZ924" s="36"/>
      <c r="CA924" s="36"/>
      <c r="CB924" s="36"/>
      <c r="CH924" s="36"/>
      <c r="CI924" s="36"/>
      <c r="CJ924" s="36"/>
      <c r="CP924" s="36"/>
      <c r="CQ924" s="36"/>
      <c r="CR924" s="36"/>
      <c r="CX924" s="36"/>
      <c r="CY924" s="36"/>
      <c r="CZ924" s="36"/>
      <c r="DF924" s="36">
        <v>8.9000000000000003E-10</v>
      </c>
      <c r="DG924" s="36">
        <v>4.5122890479400004</v>
      </c>
      <c r="DH924" s="36">
        <v>10037.0897512844</v>
      </c>
      <c r="DI924" s="30">
        <f t="shared" si="360"/>
        <v>5.7143942313879096E-10</v>
      </c>
      <c r="DJ924" s="30">
        <f t="shared" si="361"/>
        <v>5.7121426837202111E-10</v>
      </c>
      <c r="DK924" s="30">
        <f t="shared" si="362"/>
        <v>5.7121427794857758E-10</v>
      </c>
      <c r="DL924" s="30">
        <f t="shared" si="363"/>
        <v>5.7121427794817505E-10</v>
      </c>
      <c r="DN924" s="36"/>
      <c r="DO924" s="36"/>
      <c r="DP924" s="36"/>
      <c r="DV924" s="36"/>
      <c r="DW924" s="36"/>
      <c r="DX924" s="36"/>
      <c r="ED924" s="36"/>
      <c r="EE924" s="36"/>
      <c r="EF924" s="36"/>
      <c r="EL924" s="36"/>
      <c r="EM924" s="36"/>
      <c r="EN924" s="36"/>
      <c r="ET924" s="36"/>
      <c r="EU924" s="36"/>
      <c r="EV924" s="36"/>
    </row>
    <row r="925" spans="14:152" s="30" customFormat="1" ht="12.75">
      <c r="N925" s="36">
        <v>1.3399999999999999E-9</v>
      </c>
      <c r="O925" s="36">
        <v>3.1271835173200002</v>
      </c>
      <c r="P925" s="36">
        <v>8962.4726035624008</v>
      </c>
      <c r="Q925" s="30">
        <f t="shared" si="356"/>
        <v>-1.1367504057781349E-9</v>
      </c>
      <c r="R925" s="30">
        <f t="shared" si="357"/>
        <v>-1.1369593874564299E-9</v>
      </c>
      <c r="S925" s="30">
        <f t="shared" si="358"/>
        <v>-1.1369593785710917E-9</v>
      </c>
      <c r="T925" s="30">
        <f t="shared" si="359"/>
        <v>-1.1369593785714644E-9</v>
      </c>
      <c r="V925" s="36"/>
      <c r="W925" s="36"/>
      <c r="X925" s="36"/>
      <c r="AD925" s="36"/>
      <c r="AE925" s="36"/>
      <c r="AF925" s="36"/>
      <c r="AL925" s="36"/>
      <c r="AM925" s="36"/>
      <c r="AN925" s="36"/>
      <c r="AT925" s="36"/>
      <c r="AU925" s="36"/>
      <c r="AV925" s="36"/>
      <c r="BB925" s="36"/>
      <c r="BC925" s="36"/>
      <c r="BD925" s="36"/>
      <c r="BJ925" s="36"/>
      <c r="BK925" s="36"/>
      <c r="BL925" s="36"/>
      <c r="BR925" s="36"/>
      <c r="BS925" s="36"/>
      <c r="BT925" s="36"/>
      <c r="BZ925" s="36"/>
      <c r="CA925" s="36"/>
      <c r="CB925" s="36"/>
      <c r="CH925" s="36"/>
      <c r="CI925" s="36"/>
      <c r="CJ925" s="36"/>
      <c r="CP925" s="36"/>
      <c r="CQ925" s="36"/>
      <c r="CR925" s="36"/>
      <c r="CX925" s="36"/>
      <c r="CY925" s="36"/>
      <c r="CZ925" s="36"/>
      <c r="DF925" s="36">
        <v>9.7999999999999992E-10</v>
      </c>
      <c r="DG925" s="36">
        <v>0.65689906709000001</v>
      </c>
      <c r="DH925" s="36">
        <v>2810.9887719080002</v>
      </c>
      <c r="DI925" s="30">
        <f t="shared" si="360"/>
        <v>-6.972946817864099E-10</v>
      </c>
      <c r="DJ925" s="30">
        <f t="shared" si="361"/>
        <v>-6.9735830819195986E-10</v>
      </c>
      <c r="DK925" s="30">
        <f t="shared" si="362"/>
        <v>-6.9735830548622499E-10</v>
      </c>
      <c r="DL925" s="30">
        <f t="shared" si="363"/>
        <v>-6.9735830548633873E-10</v>
      </c>
      <c r="DN925" s="36"/>
      <c r="DO925" s="36"/>
      <c r="DP925" s="36"/>
      <c r="DV925" s="36"/>
      <c r="DW925" s="36"/>
      <c r="DX925" s="36"/>
      <c r="ED925" s="36"/>
      <c r="EE925" s="36"/>
      <c r="EF925" s="36"/>
      <c r="EL925" s="36"/>
      <c r="EM925" s="36"/>
      <c r="EN925" s="36"/>
      <c r="ET925" s="36"/>
      <c r="EU925" s="36"/>
      <c r="EV925" s="36"/>
    </row>
    <row r="926" spans="14:152" s="30" customFormat="1" ht="12.75">
      <c r="N926" s="36">
        <v>1.2199999999999999E-9</v>
      </c>
      <c r="O926" s="36">
        <v>0.77282907794</v>
      </c>
      <c r="P926" s="36">
        <v>4936.7988689843996</v>
      </c>
      <c r="Q926" s="30">
        <f t="shared" si="356"/>
        <v>1.2656034406447394E-10</v>
      </c>
      <c r="R926" s="30">
        <f t="shared" si="357"/>
        <v>1.2636342564043337E-10</v>
      </c>
      <c r="S926" s="30">
        <f t="shared" si="358"/>
        <v>1.2636343401491874E-10</v>
      </c>
      <c r="T926" s="30">
        <f t="shared" si="359"/>
        <v>1.2636343401456954E-10</v>
      </c>
      <c r="V926" s="36"/>
      <c r="W926" s="36"/>
      <c r="X926" s="36"/>
      <c r="AD926" s="36"/>
      <c r="AE926" s="36"/>
      <c r="AF926" s="36"/>
      <c r="AL926" s="36"/>
      <c r="AM926" s="36"/>
      <c r="AN926" s="36"/>
      <c r="AT926" s="36"/>
      <c r="AU926" s="36"/>
      <c r="AV926" s="36"/>
      <c r="BB926" s="36"/>
      <c r="BC926" s="36"/>
      <c r="BD926" s="36"/>
      <c r="BJ926" s="36"/>
      <c r="BK926" s="36"/>
      <c r="BL926" s="36"/>
      <c r="BR926" s="36"/>
      <c r="BS926" s="36"/>
      <c r="BT926" s="36"/>
      <c r="BZ926" s="36"/>
      <c r="CA926" s="36"/>
      <c r="CB926" s="36"/>
      <c r="CH926" s="36"/>
      <c r="CI926" s="36"/>
      <c r="CJ926" s="36"/>
      <c r="CP926" s="36"/>
      <c r="CQ926" s="36"/>
      <c r="CR926" s="36"/>
      <c r="CX926" s="36"/>
      <c r="CY926" s="36"/>
      <c r="CZ926" s="36"/>
      <c r="DF926" s="36">
        <v>1.14E-9</v>
      </c>
      <c r="DG926" s="36">
        <v>4.1590854392700001</v>
      </c>
      <c r="DH926" s="36">
        <v>9090.4741932476009</v>
      </c>
      <c r="DI926" s="30">
        <f t="shared" si="360"/>
        <v>-7.26196292526324E-10</v>
      </c>
      <c r="DJ926" s="30">
        <f t="shared" si="361"/>
        <v>-7.2645885682830393E-10</v>
      </c>
      <c r="DK926" s="30">
        <f t="shared" si="362"/>
        <v>-7.2645884566351819E-10</v>
      </c>
      <c r="DL926" s="30">
        <f t="shared" si="363"/>
        <v>-7.2645884566399268E-10</v>
      </c>
      <c r="DN926" s="36"/>
      <c r="DO926" s="36"/>
      <c r="DP926" s="36"/>
      <c r="DV926" s="36"/>
      <c r="DW926" s="36"/>
      <c r="DX926" s="36"/>
      <c r="ED926" s="36"/>
      <c r="EE926" s="36"/>
      <c r="EF926" s="36"/>
      <c r="EL926" s="36"/>
      <c r="EM926" s="36"/>
      <c r="EN926" s="36"/>
      <c r="ET926" s="36"/>
      <c r="EU926" s="36"/>
      <c r="EV926" s="36"/>
    </row>
    <row r="927" spans="14:152" s="30" customFormat="1" ht="12.75">
      <c r="N927" s="36">
        <v>1.25E-9</v>
      </c>
      <c r="O927" s="36">
        <v>4.2321363105199996</v>
      </c>
      <c r="P927" s="36">
        <v>15650.7937503106</v>
      </c>
      <c r="Q927" s="30">
        <f t="shared" si="356"/>
        <v>8.1229941929657448E-10</v>
      </c>
      <c r="R927" s="30">
        <f t="shared" si="357"/>
        <v>8.1181051573870272E-10</v>
      </c>
      <c r="S927" s="30">
        <f t="shared" si="358"/>
        <v>8.118105365350392E-10</v>
      </c>
      <c r="T927" s="30">
        <f t="shared" si="359"/>
        <v>8.1181053653416115E-10</v>
      </c>
      <c r="V927" s="36"/>
      <c r="W927" s="36"/>
      <c r="X927" s="36"/>
      <c r="AD927" s="36"/>
      <c r="AE927" s="36"/>
      <c r="AF927" s="36"/>
      <c r="AL927" s="36"/>
      <c r="AM927" s="36"/>
      <c r="AN927" s="36"/>
      <c r="AT927" s="36"/>
      <c r="AU927" s="36"/>
      <c r="AV927" s="36"/>
      <c r="BB927" s="36"/>
      <c r="BC927" s="36"/>
      <c r="BD927" s="36"/>
      <c r="BJ927" s="36"/>
      <c r="BK927" s="36"/>
      <c r="BL927" s="36"/>
      <c r="BR927" s="36"/>
      <c r="BS927" s="36"/>
      <c r="BT927" s="36"/>
      <c r="BZ927" s="36"/>
      <c r="CA927" s="36"/>
      <c r="CB927" s="36"/>
      <c r="CH927" s="36"/>
      <c r="CI927" s="36"/>
      <c r="CJ927" s="36"/>
      <c r="CP927" s="36"/>
      <c r="CQ927" s="36"/>
      <c r="CR927" s="36"/>
      <c r="CX927" s="36"/>
      <c r="CY927" s="36"/>
      <c r="CZ927" s="36"/>
      <c r="DF927" s="36">
        <v>9.4000000000000006E-10</v>
      </c>
      <c r="DG927" s="36">
        <v>4.78960145866</v>
      </c>
      <c r="DH927" s="36">
        <v>35707.710082907397</v>
      </c>
      <c r="DI927" s="30">
        <f t="shared" si="360"/>
        <v>-1.2731651236133042E-11</v>
      </c>
      <c r="DJ927" s="30">
        <f t="shared" si="361"/>
        <v>-1.1628385092649427E-11</v>
      </c>
      <c r="DK927" s="30">
        <f t="shared" si="362"/>
        <v>-1.1628432011992648E-11</v>
      </c>
      <c r="DL927" s="30">
        <f t="shared" si="363"/>
        <v>-1.1628432010015785E-11</v>
      </c>
      <c r="DN927" s="36"/>
      <c r="DO927" s="36"/>
      <c r="DP927" s="36"/>
      <c r="DV927" s="36"/>
      <c r="DW927" s="36"/>
      <c r="DX927" s="36"/>
      <c r="ED927" s="36"/>
      <c r="EE927" s="36"/>
      <c r="EF927" s="36"/>
      <c r="EL927" s="36"/>
      <c r="EM927" s="36"/>
      <c r="EN927" s="36"/>
      <c r="ET927" s="36"/>
      <c r="EU927" s="36"/>
      <c r="EV927" s="36"/>
    </row>
    <row r="928" spans="14:152" s="30" customFormat="1" ht="12.75">
      <c r="N928" s="36">
        <v>1.57E-9</v>
      </c>
      <c r="O928" s="36">
        <v>1.7917554552399999</v>
      </c>
      <c r="P928" s="36">
        <v>16489.763038060999</v>
      </c>
      <c r="Q928" s="30">
        <f t="shared" si="356"/>
        <v>-1.5915759034498422E-10</v>
      </c>
      <c r="R928" s="30">
        <f t="shared" si="357"/>
        <v>-1.600042051590017E-10</v>
      </c>
      <c r="S928" s="30">
        <f t="shared" si="358"/>
        <v>-1.6000416915571966E-10</v>
      </c>
      <c r="T928" s="30">
        <f t="shared" si="359"/>
        <v>-1.6000416915725108E-10</v>
      </c>
      <c r="V928" s="36"/>
      <c r="W928" s="36"/>
      <c r="X928" s="36"/>
      <c r="AD928" s="36"/>
      <c r="AE928" s="36"/>
      <c r="AF928" s="36"/>
      <c r="AL928" s="36"/>
      <c r="AM928" s="36"/>
      <c r="AN928" s="36"/>
      <c r="AT928" s="36"/>
      <c r="AU928" s="36"/>
      <c r="AV928" s="36"/>
      <c r="BB928" s="36"/>
      <c r="BC928" s="36"/>
      <c r="BD928" s="36"/>
      <c r="BJ928" s="36"/>
      <c r="BK928" s="36"/>
      <c r="BL928" s="36"/>
      <c r="BR928" s="36"/>
      <c r="BS928" s="36"/>
      <c r="BT928" s="36"/>
      <c r="BZ928" s="36"/>
      <c r="CA928" s="36"/>
      <c r="CB928" s="36"/>
      <c r="CH928" s="36"/>
      <c r="CI928" s="36"/>
      <c r="CJ928" s="36"/>
      <c r="CP928" s="36"/>
      <c r="CQ928" s="36"/>
      <c r="CR928" s="36"/>
      <c r="CX928" s="36"/>
      <c r="CY928" s="36"/>
      <c r="CZ928" s="36"/>
      <c r="DF928" s="36">
        <v>8.6999999999999999E-10</v>
      </c>
      <c r="DG928" s="36">
        <v>6.2652521585800001</v>
      </c>
      <c r="DH928" s="36">
        <v>34554.813863667601</v>
      </c>
      <c r="DI928" s="30">
        <f t="shared" si="360"/>
        <v>-8.6967030927188387E-10</v>
      </c>
      <c r="DJ928" s="30">
        <f t="shared" si="361"/>
        <v>-8.6969695156970194E-10</v>
      </c>
      <c r="DK928" s="30">
        <f t="shared" si="362"/>
        <v>-8.6969695046053463E-10</v>
      </c>
      <c r="DL928" s="30">
        <f t="shared" si="363"/>
        <v>-8.6969695046058168E-10</v>
      </c>
      <c r="DN928" s="36"/>
      <c r="DO928" s="36"/>
      <c r="DP928" s="36"/>
      <c r="DV928" s="36"/>
      <c r="DW928" s="36"/>
      <c r="DX928" s="36"/>
      <c r="ED928" s="36"/>
      <c r="EE928" s="36"/>
      <c r="EF928" s="36"/>
      <c r="EL928" s="36"/>
      <c r="EM928" s="36"/>
      <c r="EN928" s="36"/>
      <c r="ET928" s="36"/>
      <c r="EU928" s="36"/>
      <c r="EV928" s="36"/>
    </row>
    <row r="929" spans="14:152" s="30" customFormat="1" ht="12.75">
      <c r="N929" s="36">
        <v>1.55E-9</v>
      </c>
      <c r="O929" s="36">
        <v>4.1565569819699997</v>
      </c>
      <c r="P929" s="36">
        <v>56.383186076199998</v>
      </c>
      <c r="Q929" s="30">
        <f t="shared" si="356"/>
        <v>-1.1831619267664693E-9</v>
      </c>
      <c r="R929" s="30">
        <f t="shared" si="357"/>
        <v>-1.1831637826296005E-9</v>
      </c>
      <c r="S929" s="30">
        <f t="shared" si="358"/>
        <v>-1.1831637825506753E-9</v>
      </c>
      <c r="T929" s="30">
        <f t="shared" si="359"/>
        <v>-1.183163782550679E-9</v>
      </c>
      <c r="V929" s="36"/>
      <c r="W929" s="36"/>
      <c r="X929" s="36"/>
      <c r="AD929" s="36"/>
      <c r="AE929" s="36"/>
      <c r="AF929" s="36"/>
      <c r="AL929" s="36"/>
      <c r="AM929" s="36"/>
      <c r="AN929" s="36"/>
      <c r="AT929" s="36"/>
      <c r="AU929" s="36"/>
      <c r="AV929" s="36"/>
      <c r="BB929" s="36"/>
      <c r="BC929" s="36"/>
      <c r="BD929" s="36"/>
      <c r="BJ929" s="36"/>
      <c r="BK929" s="36"/>
      <c r="BL929" s="36"/>
      <c r="BR929" s="36"/>
      <c r="BS929" s="36"/>
      <c r="BT929" s="36"/>
      <c r="BZ929" s="36"/>
      <c r="CA929" s="36"/>
      <c r="CB929" s="36"/>
      <c r="CH929" s="36"/>
      <c r="CI929" s="36"/>
      <c r="CJ929" s="36"/>
      <c r="CP929" s="36"/>
      <c r="CQ929" s="36"/>
      <c r="CR929" s="36"/>
      <c r="CX929" s="36"/>
      <c r="CY929" s="36"/>
      <c r="CZ929" s="36"/>
      <c r="DF929" s="36">
        <v>8.6999999999999999E-10</v>
      </c>
      <c r="DG929" s="36">
        <v>1.50181194995</v>
      </c>
      <c r="DH929" s="36">
        <v>9983.7042444616</v>
      </c>
      <c r="DI929" s="30">
        <f t="shared" si="360"/>
        <v>-7.8471246023752881E-10</v>
      </c>
      <c r="DJ929" s="30">
        <f t="shared" si="361"/>
        <v>-7.845891294457276E-10</v>
      </c>
      <c r="DK929" s="30">
        <f t="shared" si="362"/>
        <v>-7.8458913469245637E-10</v>
      </c>
      <c r="DL929" s="30">
        <f t="shared" si="363"/>
        <v>-7.8458913469223468E-10</v>
      </c>
      <c r="DN929" s="36"/>
      <c r="DO929" s="36"/>
      <c r="DP929" s="36"/>
      <c r="DV929" s="36"/>
      <c r="DW929" s="36"/>
      <c r="DX929" s="36"/>
      <c r="ED929" s="36"/>
      <c r="EE929" s="36"/>
      <c r="EF929" s="36"/>
      <c r="EL929" s="36"/>
      <c r="EM929" s="36"/>
      <c r="EN929" s="36"/>
      <c r="ET929" s="36"/>
      <c r="EU929" s="36"/>
      <c r="EV929" s="36"/>
    </row>
    <row r="930" spans="14:152" s="30" customFormat="1" ht="12.75">
      <c r="N930" s="36">
        <v>1.3399999999999999E-9</v>
      </c>
      <c r="O930" s="36">
        <v>1.53268827347</v>
      </c>
      <c r="P930" s="36">
        <v>708.98980227659001</v>
      </c>
      <c r="Q930" s="30">
        <f t="shared" si="356"/>
        <v>-9.8661952774022304E-10</v>
      </c>
      <c r="R930" s="30">
        <f t="shared" si="357"/>
        <v>-9.8664065997189557E-10</v>
      </c>
      <c r="S930" s="30">
        <f t="shared" si="358"/>
        <v>-9.8664065907320912E-10</v>
      </c>
      <c r="T930" s="30">
        <f t="shared" si="359"/>
        <v>-9.8664065907324696E-10</v>
      </c>
      <c r="V930" s="36"/>
      <c r="W930" s="36"/>
      <c r="X930" s="36"/>
      <c r="AD930" s="36"/>
      <c r="AE930" s="36"/>
      <c r="AF930" s="36"/>
      <c r="AL930" s="36"/>
      <c r="AM930" s="36"/>
      <c r="AN930" s="36"/>
      <c r="AT930" s="36"/>
      <c r="AU930" s="36"/>
      <c r="AV930" s="36"/>
      <c r="BB930" s="36"/>
      <c r="BC930" s="36"/>
      <c r="BD930" s="36"/>
      <c r="BJ930" s="36"/>
      <c r="BK930" s="36"/>
      <c r="BL930" s="36"/>
      <c r="BR930" s="36"/>
      <c r="BS930" s="36"/>
      <c r="BT930" s="36"/>
      <c r="BZ930" s="36"/>
      <c r="CA930" s="36"/>
      <c r="CB930" s="36"/>
      <c r="CH930" s="36"/>
      <c r="CI930" s="36"/>
      <c r="CJ930" s="36"/>
      <c r="CP930" s="36"/>
      <c r="CQ930" s="36"/>
      <c r="CR930" s="36"/>
      <c r="CX930" s="36"/>
      <c r="CY930" s="36"/>
      <c r="CZ930" s="36"/>
      <c r="DF930" s="36">
        <v>8.6999999999999999E-10</v>
      </c>
      <c r="DG930" s="36">
        <v>1.43790822626</v>
      </c>
      <c r="DH930" s="36">
        <v>9488.6231966558007</v>
      </c>
      <c r="DI930" s="30">
        <f t="shared" si="360"/>
        <v>5.360353497581356E-10</v>
      </c>
      <c r="DJ930" s="30">
        <f t="shared" si="361"/>
        <v>5.3582158728485705E-10</v>
      </c>
      <c r="DK930" s="30">
        <f t="shared" si="362"/>
        <v>5.3582159637671752E-10</v>
      </c>
      <c r="DL930" s="30">
        <f t="shared" si="363"/>
        <v>5.3582159637633278E-10</v>
      </c>
      <c r="DN930" s="36"/>
      <c r="DO930" s="36"/>
      <c r="DP930" s="36"/>
      <c r="DV930" s="36"/>
      <c r="DW930" s="36"/>
      <c r="DX930" s="36"/>
      <c r="ED930" s="36"/>
      <c r="EE930" s="36"/>
      <c r="EF930" s="36"/>
      <c r="EL930" s="36"/>
      <c r="EM930" s="36"/>
      <c r="EN930" s="36"/>
      <c r="ET930" s="36"/>
      <c r="EU930" s="36"/>
      <c r="EV930" s="36"/>
    </row>
    <row r="931" spans="14:152" s="30" customFormat="1" ht="12.75">
      <c r="N931" s="36">
        <v>1.3600000000000001E-9</v>
      </c>
      <c r="O931" s="36">
        <v>4.01025697673</v>
      </c>
      <c r="P931" s="36">
        <v>9797.4924843975004</v>
      </c>
      <c r="Q931" s="30">
        <f t="shared" si="356"/>
        <v>1.3584870959440223E-9</v>
      </c>
      <c r="R931" s="30">
        <f t="shared" si="357"/>
        <v>1.3584663711558765E-9</v>
      </c>
      <c r="S931" s="30">
        <f t="shared" si="358"/>
        <v>1.358466372040243E-9</v>
      </c>
      <c r="T931" s="30">
        <f t="shared" si="359"/>
        <v>1.358466372040206E-9</v>
      </c>
      <c r="V931" s="36"/>
      <c r="W931" s="36"/>
      <c r="X931" s="36"/>
      <c r="AD931" s="36"/>
      <c r="AE931" s="36"/>
      <c r="AF931" s="36"/>
      <c r="AL931" s="36"/>
      <c r="AM931" s="36"/>
      <c r="AN931" s="36"/>
      <c r="AT931" s="36"/>
      <c r="AU931" s="36"/>
      <c r="AV931" s="36"/>
      <c r="BB931" s="36"/>
      <c r="BC931" s="36"/>
      <c r="BD931" s="36"/>
      <c r="BJ931" s="36"/>
      <c r="BK931" s="36"/>
      <c r="BL931" s="36"/>
      <c r="BR931" s="36"/>
      <c r="BS931" s="36"/>
      <c r="BT931" s="36"/>
      <c r="BZ931" s="36"/>
      <c r="CA931" s="36"/>
      <c r="CB931" s="36"/>
      <c r="CH931" s="36"/>
      <c r="CI931" s="36"/>
      <c r="CJ931" s="36"/>
      <c r="CP931" s="36"/>
      <c r="CQ931" s="36"/>
      <c r="CR931" s="36"/>
      <c r="CX931" s="36"/>
      <c r="CY931" s="36"/>
      <c r="CZ931" s="36"/>
      <c r="DF931" s="36">
        <v>8.9999999999999999E-10</v>
      </c>
      <c r="DG931" s="36">
        <v>2.7957373686400002</v>
      </c>
      <c r="DH931" s="36">
        <v>47477.563776073803</v>
      </c>
      <c r="DI931" s="30">
        <f t="shared" si="360"/>
        <v>-8.5843258266044955E-10</v>
      </c>
      <c r="DJ931" s="30">
        <f t="shared" si="361"/>
        <v>-8.5885348094881233E-10</v>
      </c>
      <c r="DK931" s="30">
        <f t="shared" si="362"/>
        <v>-8.5885346309360068E-10</v>
      </c>
      <c r="DL931" s="30">
        <f t="shared" si="363"/>
        <v>-8.5885346309435001E-10</v>
      </c>
      <c r="DN931" s="36"/>
      <c r="DO931" s="36"/>
      <c r="DP931" s="36"/>
      <c r="DV931" s="36"/>
      <c r="DW931" s="36"/>
      <c r="DX931" s="36"/>
      <c r="ED931" s="36"/>
      <c r="EE931" s="36"/>
      <c r="EF931" s="36"/>
      <c r="EL931" s="36"/>
      <c r="EM931" s="36"/>
      <c r="EN931" s="36"/>
      <c r="ET931" s="36"/>
      <c r="EU931" s="36"/>
      <c r="EV931" s="36"/>
    </row>
    <row r="932" spans="14:152" s="30" customFormat="1" ht="12.75">
      <c r="N932" s="36">
        <v>1.56E-9</v>
      </c>
      <c r="O932" s="36">
        <v>4.6155626881999998</v>
      </c>
      <c r="P932" s="36">
        <v>3354.8395207014</v>
      </c>
      <c r="Q932" s="30">
        <f t="shared" si="356"/>
        <v>2.3555573832394587E-10</v>
      </c>
      <c r="R932" s="30">
        <f t="shared" si="357"/>
        <v>2.3538567188440175E-10</v>
      </c>
      <c r="S932" s="30">
        <f t="shared" si="358"/>
        <v>2.3538567911693288E-10</v>
      </c>
      <c r="T932" s="30">
        <f t="shared" si="359"/>
        <v>2.3538567911663158E-10</v>
      </c>
      <c r="V932" s="36"/>
      <c r="W932" s="36"/>
      <c r="X932" s="36"/>
      <c r="AD932" s="36"/>
      <c r="AE932" s="36"/>
      <c r="AF932" s="36"/>
      <c r="AL932" s="36"/>
      <c r="AM932" s="36"/>
      <c r="AN932" s="36"/>
      <c r="AT932" s="36"/>
      <c r="AU932" s="36"/>
      <c r="AV932" s="36"/>
      <c r="BB932" s="36"/>
      <c r="BC932" s="36"/>
      <c r="BD932" s="36"/>
      <c r="BJ932" s="36"/>
      <c r="BK932" s="36"/>
      <c r="BL932" s="36"/>
      <c r="BR932" s="36"/>
      <c r="BS932" s="36"/>
      <c r="BT932" s="36"/>
      <c r="BZ932" s="36"/>
      <c r="CA932" s="36"/>
      <c r="CB932" s="36"/>
      <c r="CH932" s="36"/>
      <c r="CI932" s="36"/>
      <c r="CJ932" s="36"/>
      <c r="CP932" s="36"/>
      <c r="CQ932" s="36"/>
      <c r="CR932" s="36"/>
      <c r="CX932" s="36"/>
      <c r="CY932" s="36"/>
      <c r="CZ932" s="36"/>
      <c r="DF932" s="36">
        <v>9.4000000000000006E-10</v>
      </c>
      <c r="DG932" s="36">
        <v>5.6891929144800004</v>
      </c>
      <c r="DH932" s="36">
        <v>6106.8800550648002</v>
      </c>
      <c r="DI932" s="30">
        <f t="shared" si="360"/>
        <v>-9.3497123294622733E-10</v>
      </c>
      <c r="DJ932" s="30">
        <f t="shared" si="361"/>
        <v>-9.3499070691371505E-10</v>
      </c>
      <c r="DK932" s="30">
        <f t="shared" si="362"/>
        <v>-9.3499070608633985E-10</v>
      </c>
      <c r="DL932" s="30">
        <f t="shared" si="363"/>
        <v>-9.34990706086375E-10</v>
      </c>
      <c r="DN932" s="36"/>
      <c r="DO932" s="36"/>
      <c r="DP932" s="36"/>
      <c r="DV932" s="36"/>
      <c r="DW932" s="36"/>
      <c r="DX932" s="36"/>
      <c r="ED932" s="36"/>
      <c r="EE932" s="36"/>
      <c r="EF932" s="36"/>
      <c r="EL932" s="36"/>
      <c r="EM932" s="36"/>
      <c r="EN932" s="36"/>
      <c r="ET932" s="36"/>
      <c r="EU932" s="36"/>
      <c r="EV932" s="36"/>
    </row>
    <row r="933" spans="14:152" s="30" customFormat="1" ht="12.75">
      <c r="N933" s="36">
        <v>1.31E-9</v>
      </c>
      <c r="O933" s="36">
        <v>4.4747680885300003</v>
      </c>
      <c r="P933" s="36">
        <v>11776.899929864399</v>
      </c>
      <c r="Q933" s="30">
        <f t="shared" si="356"/>
        <v>-5.5554216982560714E-10</v>
      </c>
      <c r="R933" s="30">
        <f t="shared" si="357"/>
        <v>-5.5508284778987503E-10</v>
      </c>
      <c r="S933" s="30">
        <f t="shared" si="358"/>
        <v>-5.5508286732538229E-10</v>
      </c>
      <c r="T933" s="30">
        <f t="shared" si="359"/>
        <v>-5.5508286732457289E-10</v>
      </c>
      <c r="V933" s="36"/>
      <c r="W933" s="36"/>
      <c r="X933" s="36"/>
      <c r="AD933" s="36"/>
      <c r="AE933" s="36"/>
      <c r="AF933" s="36"/>
      <c r="AL933" s="36"/>
      <c r="AM933" s="36"/>
      <c r="AN933" s="36"/>
      <c r="AT933" s="36"/>
      <c r="AU933" s="36"/>
      <c r="AV933" s="36"/>
      <c r="BB933" s="36"/>
      <c r="BC933" s="36"/>
      <c r="BD933" s="36"/>
      <c r="BJ933" s="36"/>
      <c r="BK933" s="36"/>
      <c r="BL933" s="36"/>
      <c r="BR933" s="36"/>
      <c r="BS933" s="36"/>
      <c r="BT933" s="36"/>
      <c r="BZ933" s="36"/>
      <c r="CA933" s="36"/>
      <c r="CB933" s="36"/>
      <c r="CH933" s="36"/>
      <c r="CI933" s="36"/>
      <c r="CJ933" s="36"/>
      <c r="CP933" s="36"/>
      <c r="CQ933" s="36"/>
      <c r="CR933" s="36"/>
      <c r="CX933" s="36"/>
      <c r="CY933" s="36"/>
      <c r="CZ933" s="36"/>
      <c r="DF933" s="36">
        <v>8.6999999999999999E-10</v>
      </c>
      <c r="DG933" s="36">
        <v>0.74049208991000004</v>
      </c>
      <c r="DH933" s="36">
        <v>41990.785932898798</v>
      </c>
      <c r="DI933" s="30">
        <f t="shared" si="360"/>
        <v>8.0221103071402582E-10</v>
      </c>
      <c r="DJ933" s="30">
        <f t="shared" si="361"/>
        <v>8.026750019880641E-10</v>
      </c>
      <c r="DK933" s="30">
        <f t="shared" si="362"/>
        <v>8.0267498228910358E-10</v>
      </c>
      <c r="DL933" s="30">
        <f t="shared" si="363"/>
        <v>8.0267498228993324E-10</v>
      </c>
      <c r="DN933" s="36"/>
      <c r="DO933" s="36"/>
      <c r="DP933" s="36"/>
      <c r="DV933" s="36"/>
      <c r="DW933" s="36"/>
      <c r="DX933" s="36"/>
      <c r="ED933" s="36"/>
      <c r="EE933" s="36"/>
      <c r="EF933" s="36"/>
      <c r="EL933" s="36"/>
      <c r="EM933" s="36"/>
      <c r="EN933" s="36"/>
      <c r="ET933" s="36"/>
      <c r="EU933" s="36"/>
      <c r="EV933" s="36"/>
    </row>
    <row r="934" spans="14:152" s="30" customFormat="1" ht="12.75">
      <c r="N934" s="36">
        <v>1.1800000000000001E-9</v>
      </c>
      <c r="O934" s="36">
        <v>1.17466010141</v>
      </c>
      <c r="P934" s="36">
        <v>4606.1799053262002</v>
      </c>
      <c r="Q934" s="30">
        <f t="shared" si="356"/>
        <v>8.4869327806365851E-10</v>
      </c>
      <c r="R934" s="30">
        <f t="shared" si="357"/>
        <v>8.4881740244554735E-10</v>
      </c>
      <c r="S934" s="30">
        <f t="shared" si="358"/>
        <v>8.4881739716728098E-10</v>
      </c>
      <c r="T934" s="30">
        <f t="shared" si="359"/>
        <v>8.4881739716750225E-10</v>
      </c>
      <c r="V934" s="36"/>
      <c r="W934" s="36"/>
      <c r="X934" s="36"/>
      <c r="AD934" s="36"/>
      <c r="AE934" s="36"/>
      <c r="AF934" s="36"/>
      <c r="AL934" s="36"/>
      <c r="AM934" s="36"/>
      <c r="AN934" s="36"/>
      <c r="AT934" s="36"/>
      <c r="AU934" s="36"/>
      <c r="AV934" s="36"/>
      <c r="BB934" s="36"/>
      <c r="BC934" s="36"/>
      <c r="BD934" s="36"/>
      <c r="BJ934" s="36"/>
      <c r="BK934" s="36"/>
      <c r="BL934" s="36"/>
      <c r="BR934" s="36"/>
      <c r="BS934" s="36"/>
      <c r="BT934" s="36"/>
      <c r="BZ934" s="36"/>
      <c r="CA934" s="36"/>
      <c r="CB934" s="36"/>
      <c r="CH934" s="36"/>
      <c r="CI934" s="36"/>
      <c r="CJ934" s="36"/>
      <c r="CP934" s="36"/>
      <c r="CQ934" s="36"/>
      <c r="CR934" s="36"/>
      <c r="CX934" s="36"/>
      <c r="CY934" s="36"/>
      <c r="CZ934" s="36"/>
      <c r="DF934" s="36">
        <v>1.01E-9</v>
      </c>
      <c r="DG934" s="36">
        <v>0.99308133443000002</v>
      </c>
      <c r="DH934" s="36">
        <v>6614.7374444852003</v>
      </c>
      <c r="DI934" s="30">
        <f t="shared" si="360"/>
        <v>-4.3522028940990979E-10</v>
      </c>
      <c r="DJ934" s="30">
        <f t="shared" si="361"/>
        <v>-4.3502210028658035E-10</v>
      </c>
      <c r="DK934" s="30">
        <f t="shared" si="362"/>
        <v>-4.3502210871547257E-10</v>
      </c>
      <c r="DL934" s="30">
        <f t="shared" si="363"/>
        <v>-4.3502210871511632E-10</v>
      </c>
      <c r="DN934" s="36"/>
      <c r="DO934" s="36"/>
      <c r="DP934" s="36"/>
      <c r="DV934" s="36"/>
      <c r="DW934" s="36"/>
      <c r="DX934" s="36"/>
      <c r="ED934" s="36"/>
      <c r="EE934" s="36"/>
      <c r="EF934" s="36"/>
      <c r="EL934" s="36"/>
      <c r="EM934" s="36"/>
      <c r="EN934" s="36"/>
      <c r="ET934" s="36"/>
      <c r="EU934" s="36"/>
      <c r="EV934" s="36"/>
    </row>
    <row r="935" spans="14:152" s="30" customFormat="1" ht="12.75">
      <c r="N935" s="36">
        <v>1.2799999999999999E-9</v>
      </c>
      <c r="O935" s="36">
        <v>0.12648796246999999</v>
      </c>
      <c r="P935" s="36">
        <v>6681.6449294931999</v>
      </c>
      <c r="Q935" s="30">
        <f t="shared" si="356"/>
        <v>9.1111023839373396E-10</v>
      </c>
      <c r="R935" s="30">
        <f t="shared" si="357"/>
        <v>9.1130768168915434E-10</v>
      </c>
      <c r="S935" s="30">
        <f t="shared" si="358"/>
        <v>9.1130767329335084E-10</v>
      </c>
      <c r="T935" s="30">
        <f t="shared" si="359"/>
        <v>9.1130767329370198E-10</v>
      </c>
      <c r="V935" s="36"/>
      <c r="W935" s="36"/>
      <c r="X935" s="36"/>
      <c r="AD935" s="36"/>
      <c r="AE935" s="36"/>
      <c r="AF935" s="36"/>
      <c r="AL935" s="36"/>
      <c r="AM935" s="36"/>
      <c r="AN935" s="36"/>
      <c r="AT935" s="36"/>
      <c r="AU935" s="36"/>
      <c r="AV935" s="36"/>
      <c r="BB935" s="36"/>
      <c r="BC935" s="36"/>
      <c r="BD935" s="36"/>
      <c r="BJ935" s="36"/>
      <c r="BK935" s="36"/>
      <c r="BL935" s="36"/>
      <c r="BR935" s="36"/>
      <c r="BS935" s="36"/>
      <c r="BT935" s="36"/>
      <c r="BZ935" s="36"/>
      <c r="CA935" s="36"/>
      <c r="CB935" s="36"/>
      <c r="CH935" s="36"/>
      <c r="CI935" s="36"/>
      <c r="CJ935" s="36"/>
      <c r="CP935" s="36"/>
      <c r="CQ935" s="36"/>
      <c r="CR935" s="36"/>
      <c r="CX935" s="36"/>
      <c r="CY935" s="36"/>
      <c r="CZ935" s="36"/>
      <c r="DF935" s="36">
        <v>1.15E-9</v>
      </c>
      <c r="DG935" s="36">
        <v>3.4973205575200002</v>
      </c>
      <c r="DH935" s="36">
        <v>4.5034394172000001</v>
      </c>
      <c r="DI935" s="30">
        <f t="shared" si="360"/>
        <v>-1.0876658188559238E-9</v>
      </c>
      <c r="DJ935" s="30">
        <f t="shared" si="361"/>
        <v>-1.0876658741440535E-9</v>
      </c>
      <c r="DK935" s="30">
        <f t="shared" si="362"/>
        <v>-1.087665874141702E-9</v>
      </c>
      <c r="DL935" s="30">
        <f t="shared" si="363"/>
        <v>-1.0876658741417023E-9</v>
      </c>
      <c r="DN935" s="36"/>
      <c r="DO935" s="36"/>
      <c r="DP935" s="36"/>
      <c r="DV935" s="36"/>
      <c r="DW935" s="36"/>
      <c r="DX935" s="36"/>
      <c r="ED935" s="36"/>
      <c r="EE935" s="36"/>
      <c r="EF935" s="36"/>
      <c r="EL935" s="36"/>
      <c r="EM935" s="36"/>
      <c r="EN935" s="36"/>
      <c r="ET935" s="36"/>
      <c r="EU935" s="36"/>
      <c r="EV935" s="36"/>
    </row>
    <row r="936" spans="14:152" s="30" customFormat="1" ht="12.75">
      <c r="N936" s="36">
        <v>1.2199999999999999E-9</v>
      </c>
      <c r="O936" s="36">
        <v>0.13511377939999999</v>
      </c>
      <c r="P936" s="36">
        <v>8322.5580635961996</v>
      </c>
      <c r="Q936" s="30">
        <f t="shared" si="356"/>
        <v>-5.3814136288072092E-10</v>
      </c>
      <c r="R936" s="30">
        <f t="shared" si="357"/>
        <v>-5.384408848077361E-10</v>
      </c>
      <c r="S936" s="30">
        <f t="shared" si="358"/>
        <v>-5.384408720707169E-10</v>
      </c>
      <c r="T936" s="30">
        <f t="shared" si="359"/>
        <v>-5.3844087207125364E-10</v>
      </c>
      <c r="V936" s="36"/>
      <c r="W936" s="36"/>
      <c r="X936" s="36"/>
      <c r="AD936" s="36"/>
      <c r="AE936" s="36"/>
      <c r="AF936" s="36"/>
      <c r="AL936" s="36"/>
      <c r="AM936" s="36"/>
      <c r="AN936" s="36"/>
      <c r="AT936" s="36"/>
      <c r="AU936" s="36"/>
      <c r="AV936" s="36"/>
      <c r="BB936" s="36"/>
      <c r="BC936" s="36"/>
      <c r="BD936" s="36"/>
      <c r="BJ936" s="36"/>
      <c r="BK936" s="36"/>
      <c r="BL936" s="36"/>
      <c r="BR936" s="36"/>
      <c r="BS936" s="36"/>
      <c r="BT936" s="36"/>
      <c r="BZ936" s="36"/>
      <c r="CA936" s="36"/>
      <c r="CB936" s="36"/>
      <c r="CH936" s="36"/>
      <c r="CI936" s="36"/>
      <c r="CJ936" s="36"/>
      <c r="CP936" s="36"/>
      <c r="CQ936" s="36"/>
      <c r="CR936" s="36"/>
      <c r="CX936" s="36"/>
      <c r="CY936" s="36"/>
      <c r="CZ936" s="36"/>
      <c r="DF936" s="36">
        <v>8.6000000000000003E-10</v>
      </c>
      <c r="DG936" s="36">
        <v>0.18628425274999999</v>
      </c>
      <c r="DH936" s="36">
        <v>216.82221378700001</v>
      </c>
      <c r="DI936" s="30">
        <f t="shared" si="360"/>
        <v>4.5309375060902754E-10</v>
      </c>
      <c r="DJ936" s="30">
        <f t="shared" si="361"/>
        <v>4.5308854074121452E-10</v>
      </c>
      <c r="DK936" s="30">
        <f t="shared" si="362"/>
        <v>4.5308854096277681E-10</v>
      </c>
      <c r="DL936" s="30">
        <f t="shared" si="363"/>
        <v>4.5308854096276755E-10</v>
      </c>
      <c r="DN936" s="36"/>
      <c r="DO936" s="36"/>
      <c r="DP936" s="36"/>
      <c r="DV936" s="36"/>
      <c r="DW936" s="36"/>
      <c r="DX936" s="36"/>
      <c r="ED936" s="36"/>
      <c r="EE936" s="36"/>
      <c r="EF936" s="36"/>
      <c r="EL936" s="36"/>
      <c r="EM936" s="36"/>
      <c r="EN936" s="36"/>
      <c r="ET936" s="36"/>
      <c r="EU936" s="36"/>
      <c r="EV936" s="36"/>
    </row>
    <row r="937" spans="14:152" s="30" customFormat="1" ht="12.75">
      <c r="N937" s="36">
        <v>1.19E-9</v>
      </c>
      <c r="O937" s="36">
        <v>1.2913911634999999</v>
      </c>
      <c r="P937" s="36">
        <v>10544.414698193201</v>
      </c>
      <c r="Q937" s="30">
        <f t="shared" si="356"/>
        <v>9.6559028054211099E-10</v>
      </c>
      <c r="R937" s="30">
        <f t="shared" si="357"/>
        <v>9.6534914689538449E-10</v>
      </c>
      <c r="S937" s="30">
        <f t="shared" si="358"/>
        <v>9.6534915715262447E-10</v>
      </c>
      <c r="T937" s="30">
        <f t="shared" si="359"/>
        <v>9.6534915715219434E-10</v>
      </c>
      <c r="V937" s="36"/>
      <c r="W937" s="36"/>
      <c r="X937" s="36"/>
      <c r="AD937" s="36"/>
      <c r="AE937" s="36"/>
      <c r="AF937" s="36"/>
      <c r="AL937" s="36"/>
      <c r="AM937" s="36"/>
      <c r="AN937" s="36"/>
      <c r="AT937" s="36"/>
      <c r="AU937" s="36"/>
      <c r="AV937" s="36"/>
      <c r="BB937" s="36"/>
      <c r="BC937" s="36"/>
      <c r="BD937" s="36"/>
      <c r="BJ937" s="36"/>
      <c r="BK937" s="36"/>
      <c r="BL937" s="36"/>
      <c r="BR937" s="36"/>
      <c r="BS937" s="36"/>
      <c r="BT937" s="36"/>
      <c r="BZ937" s="36"/>
      <c r="CA937" s="36"/>
      <c r="CB937" s="36"/>
      <c r="CH937" s="36"/>
      <c r="CI937" s="36"/>
      <c r="CJ937" s="36"/>
      <c r="CP937" s="36"/>
      <c r="CQ937" s="36"/>
      <c r="CR937" s="36"/>
      <c r="CX937" s="36"/>
      <c r="CY937" s="36"/>
      <c r="CZ937" s="36"/>
      <c r="DF937" s="36">
        <v>9.900000000000001E-10</v>
      </c>
      <c r="DG937" s="36">
        <v>1.06539589813</v>
      </c>
      <c r="DH937" s="36">
        <v>2810.8541513024002</v>
      </c>
      <c r="DI937" s="30">
        <f t="shared" si="360"/>
        <v>-3.6943799578981974E-10</v>
      </c>
      <c r="DJ937" s="30">
        <f t="shared" si="361"/>
        <v>-3.6952286095420206E-10</v>
      </c>
      <c r="DK937" s="30">
        <f t="shared" si="362"/>
        <v>-3.6952285734517825E-10</v>
      </c>
      <c r="DL937" s="30">
        <f t="shared" si="363"/>
        <v>-3.6952285734533164E-10</v>
      </c>
      <c r="DN937" s="36"/>
      <c r="DO937" s="36"/>
      <c r="DP937" s="36"/>
      <c r="DV937" s="36"/>
      <c r="DW937" s="36"/>
      <c r="DX937" s="36"/>
      <c r="ED937" s="36"/>
      <c r="EE937" s="36"/>
      <c r="EF937" s="36"/>
      <c r="EL937" s="36"/>
      <c r="EM937" s="36"/>
      <c r="EN937" s="36"/>
      <c r="ET937" s="36"/>
      <c r="EU937" s="36"/>
      <c r="EV937" s="36"/>
    </row>
    <row r="938" spans="14:152" s="30" customFormat="1" ht="12.75">
      <c r="N938" s="36">
        <v>1.2799999999999999E-9</v>
      </c>
      <c r="O938" s="36">
        <v>4.4496605074</v>
      </c>
      <c r="P938" s="36">
        <v>13465.542481017799</v>
      </c>
      <c r="Q938" s="30">
        <f t="shared" si="356"/>
        <v>5.8517926049462418E-10</v>
      </c>
      <c r="R938" s="30">
        <f t="shared" si="357"/>
        <v>5.846752995929548E-10</v>
      </c>
      <c r="S938" s="30">
        <f t="shared" si="358"/>
        <v>5.8467532102751045E-10</v>
      </c>
      <c r="T938" s="30">
        <f t="shared" si="359"/>
        <v>5.8467532102660427E-10</v>
      </c>
      <c r="V938" s="36"/>
      <c r="W938" s="36"/>
      <c r="X938" s="36"/>
      <c r="AD938" s="36"/>
      <c r="AE938" s="36"/>
      <c r="AF938" s="36"/>
      <c r="AL938" s="36"/>
      <c r="AM938" s="36"/>
      <c r="AN938" s="36"/>
      <c r="AT938" s="36"/>
      <c r="AU938" s="36"/>
      <c r="AV938" s="36"/>
      <c r="BB938" s="36"/>
      <c r="BC938" s="36"/>
      <c r="BD938" s="36"/>
      <c r="BJ938" s="36"/>
      <c r="BK938" s="36"/>
      <c r="BL938" s="36"/>
      <c r="BR938" s="36"/>
      <c r="BS938" s="36"/>
      <c r="BT938" s="36"/>
      <c r="BZ938" s="36"/>
      <c r="CA938" s="36"/>
      <c r="CB938" s="36"/>
      <c r="CH938" s="36"/>
      <c r="CI938" s="36"/>
      <c r="CJ938" s="36"/>
      <c r="CP938" s="36"/>
      <c r="CQ938" s="36"/>
      <c r="CR938" s="36"/>
      <c r="CX938" s="36"/>
      <c r="CY938" s="36"/>
      <c r="CZ938" s="36"/>
      <c r="DF938" s="36">
        <v>8.6999999999999999E-10</v>
      </c>
      <c r="DG938" s="36">
        <v>3.0285621089900001</v>
      </c>
      <c r="DH938" s="36">
        <v>7218.0293654950001</v>
      </c>
      <c r="DI938" s="30">
        <f t="shared" si="360"/>
        <v>6.6159560429786028E-10</v>
      </c>
      <c r="DJ938" s="30">
        <f t="shared" si="361"/>
        <v>6.6172963698303894E-10</v>
      </c>
      <c r="DK938" s="30">
        <f t="shared" si="362"/>
        <v>6.6172963128377837E-10</v>
      </c>
      <c r="DL938" s="30">
        <f t="shared" si="363"/>
        <v>6.6172963128401918E-10</v>
      </c>
      <c r="DN938" s="36"/>
      <c r="DO938" s="36"/>
      <c r="DP938" s="36"/>
      <c r="DV938" s="36"/>
      <c r="DW938" s="36"/>
      <c r="DX938" s="36"/>
      <c r="ED938" s="36"/>
      <c r="EE938" s="36"/>
      <c r="EF938" s="36"/>
      <c r="EL938" s="36"/>
      <c r="EM938" s="36"/>
      <c r="EN938" s="36"/>
      <c r="ET938" s="36"/>
      <c r="EU938" s="36"/>
      <c r="EV938" s="36"/>
    </row>
    <row r="939" spans="14:152" s="30" customFormat="1" ht="12.75">
      <c r="N939" s="36">
        <v>1.19E-9</v>
      </c>
      <c r="O939" s="36">
        <v>4.0170962999000004</v>
      </c>
      <c r="P939" s="36">
        <v>14481.205498902</v>
      </c>
      <c r="Q939" s="30">
        <f t="shared" si="356"/>
        <v>7.6115840677796001E-10</v>
      </c>
      <c r="R939" s="30">
        <f t="shared" si="357"/>
        <v>7.6072288252579615E-10</v>
      </c>
      <c r="S939" s="30">
        <f t="shared" si="358"/>
        <v>7.6072290105115747E-10</v>
      </c>
      <c r="T939" s="30">
        <f t="shared" si="359"/>
        <v>7.6072290105036421E-10</v>
      </c>
      <c r="V939" s="36"/>
      <c r="W939" s="36"/>
      <c r="X939" s="36"/>
      <c r="AD939" s="36"/>
      <c r="AE939" s="36"/>
      <c r="AF939" s="36"/>
      <c r="AL939" s="36"/>
      <c r="AM939" s="36"/>
      <c r="AN939" s="36"/>
      <c r="AT939" s="36"/>
      <c r="AU939" s="36"/>
      <c r="AV939" s="36"/>
      <c r="BB939" s="36"/>
      <c r="BC939" s="36"/>
      <c r="BD939" s="36"/>
      <c r="BJ939" s="36"/>
      <c r="BK939" s="36"/>
      <c r="BL939" s="36"/>
      <c r="BR939" s="36"/>
      <c r="BS939" s="36"/>
      <c r="BT939" s="36"/>
      <c r="BZ939" s="36"/>
      <c r="CA939" s="36"/>
      <c r="CB939" s="36"/>
      <c r="CH939" s="36"/>
      <c r="CI939" s="36"/>
      <c r="CJ939" s="36"/>
      <c r="CP939" s="36"/>
      <c r="CQ939" s="36"/>
      <c r="CR939" s="36"/>
      <c r="CX939" s="36"/>
      <c r="CY939" s="36"/>
      <c r="CZ939" s="36"/>
      <c r="DF939" s="36">
        <v>8.4999999999999996E-10</v>
      </c>
      <c r="DG939" s="36">
        <v>4.5847600708899998</v>
      </c>
      <c r="DH939" s="36">
        <v>1699.2792165031999</v>
      </c>
      <c r="DI939" s="30">
        <f t="shared" si="360"/>
        <v>1.0566028780211587E-10</v>
      </c>
      <c r="DJ939" s="30">
        <f t="shared" si="361"/>
        <v>1.057073993652583E-10</v>
      </c>
      <c r="DK939" s="30">
        <f t="shared" si="362"/>
        <v>1.057073973617352E-10</v>
      </c>
      <c r="DL939" s="30">
        <f t="shared" si="363"/>
        <v>1.0570739736181909E-10</v>
      </c>
      <c r="DN939" s="36"/>
      <c r="DO939" s="36"/>
      <c r="DP939" s="36"/>
      <c r="DV939" s="36"/>
      <c r="DW939" s="36"/>
      <c r="DX939" s="36"/>
      <c r="ED939" s="36"/>
      <c r="EE939" s="36"/>
      <c r="EF939" s="36"/>
      <c r="EL939" s="36"/>
      <c r="EM939" s="36"/>
      <c r="EN939" s="36"/>
      <c r="ET939" s="36"/>
      <c r="EU939" s="36"/>
      <c r="EV939" s="36"/>
    </row>
    <row r="940" spans="14:152" s="30" customFormat="1" ht="12.75">
      <c r="N940" s="36">
        <v>1.4700000000000001E-9</v>
      </c>
      <c r="O940" s="36">
        <v>1.8159027965000001</v>
      </c>
      <c r="P940" s="36">
        <v>685.11136452879998</v>
      </c>
      <c r="Q940" s="30">
        <f t="shared" si="356"/>
        <v>-5.885846614374747E-10</v>
      </c>
      <c r="R940" s="30">
        <f t="shared" si="357"/>
        <v>-5.8861499759888353E-10</v>
      </c>
      <c r="S940" s="30">
        <f t="shared" si="358"/>
        <v>-5.8861499630877356E-10</v>
      </c>
      <c r="T940" s="30">
        <f t="shared" si="359"/>
        <v>-5.8861499630882805E-10</v>
      </c>
      <c r="V940" s="36"/>
      <c r="W940" s="36"/>
      <c r="X940" s="36"/>
      <c r="AD940" s="36"/>
      <c r="AE940" s="36"/>
      <c r="AF940" s="36"/>
      <c r="AL940" s="36"/>
      <c r="AM940" s="36"/>
      <c r="AN940" s="36"/>
      <c r="AT940" s="36"/>
      <c r="AU940" s="36"/>
      <c r="AV940" s="36"/>
      <c r="BB940" s="36"/>
      <c r="BC940" s="36"/>
      <c r="BD940" s="36"/>
      <c r="BJ940" s="36"/>
      <c r="BK940" s="36"/>
      <c r="BL940" s="36"/>
      <c r="BR940" s="36"/>
      <c r="BS940" s="36"/>
      <c r="BT940" s="36"/>
      <c r="BZ940" s="36"/>
      <c r="CA940" s="36"/>
      <c r="CB940" s="36"/>
      <c r="CH940" s="36"/>
      <c r="CI940" s="36"/>
      <c r="CJ940" s="36"/>
      <c r="CP940" s="36"/>
      <c r="CQ940" s="36"/>
      <c r="CR940" s="36"/>
      <c r="CX940" s="36"/>
      <c r="CY940" s="36"/>
      <c r="CZ940" s="36"/>
      <c r="DF940" s="36">
        <v>8.7999999999999996E-10</v>
      </c>
      <c r="DG940" s="36">
        <v>4.4799644458800003</v>
      </c>
      <c r="DH940" s="36">
        <v>21957.680727747</v>
      </c>
      <c r="DI940" s="30">
        <f t="shared" si="360"/>
        <v>-4.5524841733870551E-10</v>
      </c>
      <c r="DJ940" s="30">
        <f t="shared" si="361"/>
        <v>-4.5470472072544502E-10</v>
      </c>
      <c r="DK940" s="30">
        <f t="shared" si="362"/>
        <v>-4.5470474385246447E-10</v>
      </c>
      <c r="DL940" s="30">
        <f t="shared" si="363"/>
        <v>-4.5470474385147945E-10</v>
      </c>
      <c r="DN940" s="36"/>
      <c r="DO940" s="36"/>
      <c r="DP940" s="36"/>
      <c r="DV940" s="36"/>
      <c r="DW940" s="36"/>
      <c r="DX940" s="36"/>
      <c r="ED940" s="36"/>
      <c r="EE940" s="36"/>
      <c r="EF940" s="36"/>
      <c r="EL940" s="36"/>
      <c r="EM940" s="36"/>
      <c r="EN940" s="36"/>
      <c r="ET940" s="36"/>
      <c r="EU940" s="36"/>
      <c r="EV940" s="36"/>
    </row>
    <row r="941" spans="14:152" s="30" customFormat="1" ht="12.75">
      <c r="N941" s="36">
        <v>1.37E-9</v>
      </c>
      <c r="O941" s="36">
        <v>4.7840283607099998</v>
      </c>
      <c r="P941" s="36">
        <v>3613.2853840513999</v>
      </c>
      <c r="Q941" s="30">
        <f t="shared" si="356"/>
        <v>-1.2288863916191876E-9</v>
      </c>
      <c r="R941" s="30">
        <f t="shared" si="357"/>
        <v>-1.2289583124907657E-9</v>
      </c>
      <c r="S941" s="30">
        <f t="shared" si="358"/>
        <v>-1.2289583094325305E-9</v>
      </c>
      <c r="T941" s="30">
        <f t="shared" si="359"/>
        <v>-1.2289583094326593E-9</v>
      </c>
      <c r="V941" s="36"/>
      <c r="W941" s="36"/>
      <c r="X941" s="36"/>
      <c r="AD941" s="36"/>
      <c r="AE941" s="36"/>
      <c r="AF941" s="36"/>
      <c r="AL941" s="36"/>
      <c r="AM941" s="36"/>
      <c r="AN941" s="36"/>
      <c r="AT941" s="36"/>
      <c r="AU941" s="36"/>
      <c r="AV941" s="36"/>
      <c r="BB941" s="36"/>
      <c r="BC941" s="36"/>
      <c r="BD941" s="36"/>
      <c r="BJ941" s="36"/>
      <c r="BK941" s="36"/>
      <c r="BL941" s="36"/>
      <c r="BR941" s="36"/>
      <c r="BS941" s="36"/>
      <c r="BT941" s="36"/>
      <c r="BZ941" s="36"/>
      <c r="CA941" s="36"/>
      <c r="CB941" s="36"/>
      <c r="CH941" s="36"/>
      <c r="CI941" s="36"/>
      <c r="CJ941" s="36"/>
      <c r="CP941" s="36"/>
      <c r="CQ941" s="36"/>
      <c r="CR941" s="36"/>
      <c r="CX941" s="36"/>
      <c r="CY941" s="36"/>
      <c r="CZ941" s="36"/>
      <c r="DF941" s="36">
        <v>1.0600000000000001E-9</v>
      </c>
      <c r="DG941" s="36">
        <v>6.1201188072999999</v>
      </c>
      <c r="DH941" s="36">
        <v>4819.4790007641996</v>
      </c>
      <c r="DI941" s="30">
        <f t="shared" si="360"/>
        <v>-1.9131672794189236E-10</v>
      </c>
      <c r="DJ941" s="30">
        <f t="shared" si="361"/>
        <v>-1.9148189942013978E-10</v>
      </c>
      <c r="DK941" s="30">
        <f t="shared" si="362"/>
        <v>-1.914818923959353E-10</v>
      </c>
      <c r="DL941" s="30">
        <f t="shared" si="363"/>
        <v>-1.9148189239623161E-10</v>
      </c>
      <c r="DN941" s="36"/>
      <c r="DO941" s="36"/>
      <c r="DP941" s="36"/>
      <c r="DV941" s="36"/>
      <c r="DW941" s="36"/>
      <c r="DX941" s="36"/>
      <c r="ED941" s="36"/>
      <c r="EE941" s="36"/>
      <c r="EF941" s="36"/>
      <c r="EL941" s="36"/>
      <c r="EM941" s="36"/>
      <c r="EN941" s="36"/>
      <c r="ET941" s="36"/>
      <c r="EU941" s="36"/>
      <c r="EV941" s="36"/>
    </row>
    <row r="942" spans="14:152" s="30" customFormat="1" ht="12.75">
      <c r="N942" s="36">
        <v>1.51E-9</v>
      </c>
      <c r="O942" s="36">
        <v>1.4842855833699999</v>
      </c>
      <c r="P942" s="36">
        <v>9698.3318634419993</v>
      </c>
      <c r="Q942" s="30">
        <f t="shared" si="356"/>
        <v>-6.6025558715606719E-10</v>
      </c>
      <c r="R942" s="30">
        <f t="shared" si="357"/>
        <v>-6.6068848946081402E-10</v>
      </c>
      <c r="S942" s="30">
        <f t="shared" si="358"/>
        <v>-6.6068847105205528E-10</v>
      </c>
      <c r="T942" s="30">
        <f t="shared" si="359"/>
        <v>-6.6068847105283675E-10</v>
      </c>
      <c r="V942" s="36"/>
      <c r="W942" s="36"/>
      <c r="X942" s="36"/>
      <c r="AD942" s="36"/>
      <c r="AE942" s="36"/>
      <c r="AF942" s="36"/>
      <c r="AL942" s="36"/>
      <c r="AM942" s="36"/>
      <c r="AN942" s="36"/>
      <c r="AT942" s="36"/>
      <c r="AU942" s="36"/>
      <c r="AV942" s="36"/>
      <c r="BB942" s="36"/>
      <c r="BC942" s="36"/>
      <c r="BD942" s="36"/>
      <c r="BJ942" s="36"/>
      <c r="BK942" s="36"/>
      <c r="BL942" s="36"/>
      <c r="BR942" s="36"/>
      <c r="BS942" s="36"/>
      <c r="BT942" s="36"/>
      <c r="BZ942" s="36"/>
      <c r="CA942" s="36"/>
      <c r="CB942" s="36"/>
      <c r="CH942" s="36"/>
      <c r="CI942" s="36"/>
      <c r="CJ942" s="36"/>
      <c r="CP942" s="36"/>
      <c r="CQ942" s="36"/>
      <c r="CR942" s="36"/>
      <c r="CX942" s="36"/>
      <c r="CY942" s="36"/>
      <c r="CZ942" s="36"/>
      <c r="DF942" s="36">
        <v>8.9000000000000003E-10</v>
      </c>
      <c r="DG942" s="36">
        <v>3.88600719587</v>
      </c>
      <c r="DH942" s="36">
        <v>12199.9750023914</v>
      </c>
      <c r="DI942" s="30">
        <f t="shared" si="360"/>
        <v>5.3506994835643966E-10</v>
      </c>
      <c r="DJ942" s="30">
        <f t="shared" si="361"/>
        <v>5.3478468837941876E-10</v>
      </c>
      <c r="DK942" s="30">
        <f t="shared" si="362"/>
        <v>5.3478470051260149E-10</v>
      </c>
      <c r="DL942" s="30">
        <f t="shared" si="363"/>
        <v>5.3478470051208584E-10</v>
      </c>
      <c r="DN942" s="36"/>
      <c r="DO942" s="36"/>
      <c r="DP942" s="36"/>
      <c r="DV942" s="36"/>
      <c r="DW942" s="36"/>
      <c r="DX942" s="36"/>
      <c r="ED942" s="36"/>
      <c r="EE942" s="36"/>
      <c r="EF942" s="36"/>
      <c r="EL942" s="36"/>
      <c r="EM942" s="36"/>
      <c r="EN942" s="36"/>
      <c r="ET942" s="36"/>
      <c r="EU942" s="36"/>
      <c r="EV942" s="36"/>
    </row>
    <row r="943" spans="14:152" s="30" customFormat="1" ht="12.75">
      <c r="N943" s="36">
        <v>1.3600000000000001E-9</v>
      </c>
      <c r="O943" s="36">
        <v>2.4775760838699998</v>
      </c>
      <c r="P943" s="36">
        <v>10156.9023601348</v>
      </c>
      <c r="Q943" s="30">
        <f t="shared" si="356"/>
        <v>-1.2356057922947892E-9</v>
      </c>
      <c r="R943" s="30">
        <f t="shared" si="357"/>
        <v>-1.2354160058177703E-9</v>
      </c>
      <c r="S943" s="30">
        <f t="shared" si="358"/>
        <v>-1.235416013891815E-9</v>
      </c>
      <c r="T943" s="30">
        <f t="shared" si="359"/>
        <v>-1.2354160138914756E-9</v>
      </c>
      <c r="V943" s="36"/>
      <c r="W943" s="36"/>
      <c r="X943" s="36"/>
      <c r="AD943" s="36"/>
      <c r="AE943" s="36"/>
      <c r="AF943" s="36"/>
      <c r="AL943" s="36"/>
      <c r="AM943" s="36"/>
      <c r="AN943" s="36"/>
      <c r="AT943" s="36"/>
      <c r="AU943" s="36"/>
      <c r="AV943" s="36"/>
      <c r="BB943" s="36"/>
      <c r="BC943" s="36"/>
      <c r="BD943" s="36"/>
      <c r="BJ943" s="36"/>
      <c r="BK943" s="36"/>
      <c r="BL943" s="36"/>
      <c r="BR943" s="36"/>
      <c r="BS943" s="36"/>
      <c r="BT943" s="36"/>
      <c r="BZ943" s="36"/>
      <c r="CA943" s="36"/>
      <c r="CB943" s="36"/>
      <c r="CH943" s="36"/>
      <c r="CI943" s="36"/>
      <c r="CJ943" s="36"/>
      <c r="CP943" s="36"/>
      <c r="CQ943" s="36"/>
      <c r="CR943" s="36"/>
      <c r="CX943" s="36"/>
      <c r="CY943" s="36"/>
      <c r="CZ943" s="36"/>
      <c r="DF943" s="36">
        <v>9.6999999999999996E-10</v>
      </c>
      <c r="DG943" s="36">
        <v>2.7009169859800002</v>
      </c>
      <c r="DH943" s="36">
        <v>3339.4317840477001</v>
      </c>
      <c r="DI943" s="30">
        <f t="shared" si="360"/>
        <v>-9.6446878032311414E-10</v>
      </c>
      <c r="DJ943" s="30">
        <f t="shared" si="361"/>
        <v>-9.6445741941590056E-10</v>
      </c>
      <c r="DK943" s="30">
        <f t="shared" si="362"/>
        <v>-9.6445741989929684E-10</v>
      </c>
      <c r="DL943" s="30">
        <f t="shared" si="363"/>
        <v>-9.6445741989927658E-10</v>
      </c>
      <c r="DN943" s="36"/>
      <c r="DO943" s="36"/>
      <c r="DP943" s="36"/>
      <c r="DV943" s="36"/>
      <c r="DW943" s="36"/>
      <c r="DX943" s="36"/>
      <c r="ED943" s="36"/>
      <c r="EE943" s="36"/>
      <c r="EF943" s="36"/>
      <c r="EL943" s="36"/>
      <c r="EM943" s="36"/>
      <c r="EN943" s="36"/>
      <c r="ET943" s="36"/>
      <c r="EU943" s="36"/>
      <c r="EV943" s="36"/>
    </row>
    <row r="944" spans="14:152" s="30" customFormat="1" ht="12.75">
      <c r="N944" s="36">
        <v>1.2300000000000001E-9</v>
      </c>
      <c r="O944" s="36">
        <v>2.4235320629800001</v>
      </c>
      <c r="P944" s="36">
        <v>6.1332259326000003</v>
      </c>
      <c r="Q944" s="30">
        <f t="shared" si="356"/>
        <v>-8.9824262630348868E-10</v>
      </c>
      <c r="R944" s="30">
        <f t="shared" si="357"/>
        <v>-8.9824245689436548E-10</v>
      </c>
      <c r="S944" s="30">
        <f t="shared" si="358"/>
        <v>-8.9824245690157012E-10</v>
      </c>
      <c r="T944" s="30">
        <f t="shared" si="359"/>
        <v>-8.982424569015697E-10</v>
      </c>
      <c r="V944" s="36"/>
      <c r="W944" s="36"/>
      <c r="X944" s="36"/>
      <c r="AD944" s="36"/>
      <c r="AE944" s="36"/>
      <c r="AF944" s="36"/>
      <c r="AL944" s="36"/>
      <c r="AM944" s="36"/>
      <c r="AN944" s="36"/>
      <c r="AT944" s="36"/>
      <c r="AU944" s="36"/>
      <c r="AV944" s="36"/>
      <c r="BB944" s="36"/>
      <c r="BC944" s="36"/>
      <c r="BD944" s="36"/>
      <c r="BJ944" s="36"/>
      <c r="BK944" s="36"/>
      <c r="BL944" s="36"/>
      <c r="BR944" s="36"/>
      <c r="BS944" s="36"/>
      <c r="BT944" s="36"/>
      <c r="BZ944" s="36"/>
      <c r="CA944" s="36"/>
      <c r="CB944" s="36"/>
      <c r="CH944" s="36"/>
      <c r="CI944" s="36"/>
      <c r="CJ944" s="36"/>
      <c r="CP944" s="36"/>
      <c r="CQ944" s="36"/>
      <c r="CR944" s="36"/>
      <c r="CX944" s="36"/>
      <c r="CY944" s="36"/>
      <c r="CZ944" s="36"/>
      <c r="DF944" s="36">
        <v>1.1800000000000001E-9</v>
      </c>
      <c r="DG944" s="36">
        <v>1.0273952719999999</v>
      </c>
      <c r="DH944" s="36">
        <v>34115.114069274598</v>
      </c>
      <c r="DI944" s="30">
        <f t="shared" si="360"/>
        <v>1.1004811481715632E-9</v>
      </c>
      <c r="DJ944" s="30">
        <f t="shared" si="361"/>
        <v>1.1009580095947468E-9</v>
      </c>
      <c r="DK944" s="30">
        <f t="shared" si="362"/>
        <v>1.1009579893445384E-9</v>
      </c>
      <c r="DL944" s="30">
        <f t="shared" si="363"/>
        <v>1.1009579893453832E-9</v>
      </c>
      <c r="DN944" s="36"/>
      <c r="DO944" s="36"/>
      <c r="DP944" s="36"/>
      <c r="DV944" s="36"/>
      <c r="DW944" s="36"/>
      <c r="DX944" s="36"/>
      <c r="ED944" s="36"/>
      <c r="EE944" s="36"/>
      <c r="EF944" s="36"/>
      <c r="EL944" s="36"/>
      <c r="EM944" s="36"/>
      <c r="EN944" s="36"/>
      <c r="ET944" s="36"/>
      <c r="EU944" s="36"/>
      <c r="EV944" s="36"/>
    </row>
    <row r="945" spans="14:152" s="30" customFormat="1" ht="12.75">
      <c r="N945" s="36">
        <v>1.1700000000000001E-9</v>
      </c>
      <c r="O945" s="36">
        <v>5.4063544002399997</v>
      </c>
      <c r="P945" s="36">
        <v>688.6344828778</v>
      </c>
      <c r="Q945" s="30">
        <f t="shared" si="356"/>
        <v>-2.0326461830294558E-11</v>
      </c>
      <c r="R945" s="30">
        <f t="shared" si="357"/>
        <v>-2.029998072631044E-11</v>
      </c>
      <c r="S945" s="30">
        <f t="shared" si="358"/>
        <v>-2.0299981852481873E-11</v>
      </c>
      <c r="T945" s="30">
        <f t="shared" si="359"/>
        <v>-2.029998185243408E-11</v>
      </c>
      <c r="V945" s="36"/>
      <c r="W945" s="36"/>
      <c r="X945" s="36"/>
      <c r="AD945" s="36"/>
      <c r="AE945" s="36"/>
      <c r="AF945" s="36"/>
      <c r="AL945" s="36"/>
      <c r="AM945" s="36"/>
      <c r="AN945" s="36"/>
      <c r="AT945" s="36"/>
      <c r="AU945" s="36"/>
      <c r="AV945" s="36"/>
      <c r="BB945" s="36"/>
      <c r="BC945" s="36"/>
      <c r="BD945" s="36"/>
      <c r="BJ945" s="36"/>
      <c r="BK945" s="36"/>
      <c r="BL945" s="36"/>
      <c r="BR945" s="36"/>
      <c r="BS945" s="36"/>
      <c r="BT945" s="36"/>
      <c r="BZ945" s="36"/>
      <c r="CA945" s="36"/>
      <c r="CB945" s="36"/>
      <c r="CH945" s="36"/>
      <c r="CI945" s="36"/>
      <c r="CJ945" s="36"/>
      <c r="CP945" s="36"/>
      <c r="CQ945" s="36"/>
      <c r="CR945" s="36"/>
      <c r="CX945" s="36"/>
      <c r="CY945" s="36"/>
      <c r="CZ945" s="36"/>
      <c r="DF945" s="36">
        <v>1.01E-9</v>
      </c>
      <c r="DG945" s="36">
        <v>0.36591831115000001</v>
      </c>
      <c r="DH945" s="36">
        <v>2942.3961129887998</v>
      </c>
      <c r="DI945" s="30">
        <f t="shared" si="360"/>
        <v>-9.8094359448934968E-10</v>
      </c>
      <c r="DJ945" s="30">
        <f t="shared" si="361"/>
        <v>-9.8092032621723025E-10</v>
      </c>
      <c r="DK945" s="30">
        <f t="shared" si="362"/>
        <v>-9.8092032720696343E-10</v>
      </c>
      <c r="DL945" s="30">
        <f t="shared" si="363"/>
        <v>-9.8092032720692145E-10</v>
      </c>
      <c r="DN945" s="36"/>
      <c r="DO945" s="36"/>
      <c r="DP945" s="36"/>
      <c r="DV945" s="36"/>
      <c r="DW945" s="36"/>
      <c r="DX945" s="36"/>
      <c r="ED945" s="36"/>
      <c r="EE945" s="36"/>
      <c r="EF945" s="36"/>
      <c r="EL945" s="36"/>
      <c r="EM945" s="36"/>
      <c r="EN945" s="36"/>
      <c r="ET945" s="36"/>
      <c r="EU945" s="36"/>
      <c r="EV945" s="36"/>
    </row>
    <row r="946" spans="14:152" s="30" customFormat="1" ht="12.75">
      <c r="N946" s="36">
        <v>1.5300000000000001E-9</v>
      </c>
      <c r="O946" s="36">
        <v>5.0037203098400003</v>
      </c>
      <c r="P946" s="36">
        <v>14556.896717023799</v>
      </c>
      <c r="Q946" s="30">
        <f t="shared" si="356"/>
        <v>1.4571485726438549E-9</v>
      </c>
      <c r="R946" s="30">
        <f t="shared" si="357"/>
        <v>1.4569251806525697E-9</v>
      </c>
      <c r="S946" s="30">
        <f t="shared" si="358"/>
        <v>1.4569251901599347E-9</v>
      </c>
      <c r="T946" s="30">
        <f t="shared" si="359"/>
        <v>1.4569251901595298E-9</v>
      </c>
      <c r="V946" s="36"/>
      <c r="W946" s="36"/>
      <c r="X946" s="36"/>
      <c r="AD946" s="36"/>
      <c r="AE946" s="36"/>
      <c r="AF946" s="36"/>
      <c r="AL946" s="36"/>
      <c r="AM946" s="36"/>
      <c r="AN946" s="36"/>
      <c r="AT946" s="36"/>
      <c r="AU946" s="36"/>
      <c r="AV946" s="36"/>
      <c r="BB946" s="36"/>
      <c r="BC946" s="36"/>
      <c r="BD946" s="36"/>
      <c r="BJ946" s="36"/>
      <c r="BK946" s="36"/>
      <c r="BL946" s="36"/>
      <c r="BR946" s="36"/>
      <c r="BS946" s="36"/>
      <c r="BT946" s="36"/>
      <c r="BZ946" s="36"/>
      <c r="CA946" s="36"/>
      <c r="CB946" s="36"/>
      <c r="CH946" s="36"/>
      <c r="CI946" s="36"/>
      <c r="CJ946" s="36"/>
      <c r="CP946" s="36"/>
      <c r="CQ946" s="36"/>
      <c r="CR946" s="36"/>
      <c r="CX946" s="36"/>
      <c r="CY946" s="36"/>
      <c r="CZ946" s="36"/>
      <c r="DF946" s="36">
        <v>8.3999999999999999E-10</v>
      </c>
      <c r="DG946" s="36">
        <v>5.6608186965399998</v>
      </c>
      <c r="DH946" s="36">
        <v>1169.5882514085999</v>
      </c>
      <c r="DI946" s="30">
        <f t="shared" si="360"/>
        <v>5.7057454346037039E-10</v>
      </c>
      <c r="DJ946" s="30">
        <f t="shared" si="361"/>
        <v>5.7055084146100887E-10</v>
      </c>
      <c r="DK946" s="30">
        <f t="shared" si="362"/>
        <v>5.7055084246901013E-10</v>
      </c>
      <c r="DL946" s="30">
        <f t="shared" si="363"/>
        <v>5.7055084246896743E-10</v>
      </c>
      <c r="DN946" s="36"/>
      <c r="DO946" s="36"/>
      <c r="DP946" s="36"/>
      <c r="DV946" s="36"/>
      <c r="DW946" s="36"/>
      <c r="DX946" s="36"/>
      <c r="ED946" s="36"/>
      <c r="EE946" s="36"/>
      <c r="EF946" s="36"/>
      <c r="EL946" s="36"/>
      <c r="EM946" s="36"/>
      <c r="EN946" s="36"/>
      <c r="ET946" s="36"/>
      <c r="EU946" s="36"/>
      <c r="EV946" s="36"/>
    </row>
    <row r="947" spans="14:152" s="30" customFormat="1" ht="12.75">
      <c r="N947" s="36">
        <v>1.33E-9</v>
      </c>
      <c r="O947" s="36">
        <v>3.1577378543400001</v>
      </c>
      <c r="P947" s="36">
        <v>1125.8693391035999</v>
      </c>
      <c r="Q947" s="30">
        <f t="shared" si="356"/>
        <v>-1.327850157825532E-9</v>
      </c>
      <c r="R947" s="30">
        <f t="shared" si="357"/>
        <v>-1.3278529545021785E-9</v>
      </c>
      <c r="S947" s="30">
        <f t="shared" si="358"/>
        <v>-1.3278529543832818E-9</v>
      </c>
      <c r="T947" s="30">
        <f t="shared" si="359"/>
        <v>-1.327852954383287E-9</v>
      </c>
      <c r="V947" s="36"/>
      <c r="W947" s="36"/>
      <c r="X947" s="36"/>
      <c r="AD947" s="36"/>
      <c r="AE947" s="36"/>
      <c r="AF947" s="36"/>
      <c r="AL947" s="36"/>
      <c r="AM947" s="36"/>
      <c r="AN947" s="36"/>
      <c r="AT947" s="36"/>
      <c r="AU947" s="36"/>
      <c r="AV947" s="36"/>
      <c r="BB947" s="36"/>
      <c r="BC947" s="36"/>
      <c r="BD947" s="36"/>
      <c r="BJ947" s="36"/>
      <c r="BK947" s="36"/>
      <c r="BL947" s="36"/>
      <c r="BR947" s="36"/>
      <c r="BS947" s="36"/>
      <c r="BT947" s="36"/>
      <c r="BZ947" s="36"/>
      <c r="CA947" s="36"/>
      <c r="CB947" s="36"/>
      <c r="CH947" s="36"/>
      <c r="CI947" s="36"/>
      <c r="CJ947" s="36"/>
      <c r="CP947" s="36"/>
      <c r="CQ947" s="36"/>
      <c r="CR947" s="36"/>
      <c r="CX947" s="36"/>
      <c r="CY947" s="36"/>
      <c r="CZ947" s="36"/>
      <c r="DF947" s="36">
        <v>8.6000000000000003E-10</v>
      </c>
      <c r="DG947" s="36">
        <v>1.91214909013</v>
      </c>
      <c r="DH947" s="36">
        <v>55516.4187098482</v>
      </c>
      <c r="DI947" s="30">
        <f t="shared" si="360"/>
        <v>-3.3695577943305523E-10</v>
      </c>
      <c r="DJ947" s="30">
        <f t="shared" si="361"/>
        <v>-3.3551125428054086E-10</v>
      </c>
      <c r="DK947" s="30">
        <f t="shared" si="362"/>
        <v>-3.3551131573614125E-10</v>
      </c>
      <c r="DL947" s="30">
        <f t="shared" si="363"/>
        <v>-3.3551131573357559E-10</v>
      </c>
      <c r="DN947" s="36"/>
      <c r="DO947" s="36"/>
      <c r="DP947" s="36"/>
      <c r="DV947" s="36"/>
      <c r="DW947" s="36"/>
      <c r="DX947" s="36"/>
      <c r="ED947" s="36"/>
      <c r="EE947" s="36"/>
      <c r="EF947" s="36"/>
      <c r="EL947" s="36"/>
      <c r="EM947" s="36"/>
      <c r="EN947" s="36"/>
      <c r="ET947" s="36"/>
      <c r="EU947" s="36"/>
      <c r="EV947" s="36"/>
    </row>
    <row r="948" spans="14:152" s="30" customFormat="1" ht="12.75">
      <c r="N948" s="36">
        <v>1.5300000000000001E-9</v>
      </c>
      <c r="O948" s="36">
        <v>1.94292660454</v>
      </c>
      <c r="P948" s="36">
        <v>6533.1461289732997</v>
      </c>
      <c r="Q948" s="30">
        <f t="shared" si="356"/>
        <v>-1.4717016864381488E-9</v>
      </c>
      <c r="R948" s="30">
        <f t="shared" si="357"/>
        <v>-1.4717914907022902E-9</v>
      </c>
      <c r="S948" s="30">
        <f t="shared" si="358"/>
        <v>-1.4717914868845956E-9</v>
      </c>
      <c r="T948" s="30">
        <f t="shared" si="359"/>
        <v>-1.4717914868847559E-9</v>
      </c>
      <c r="V948" s="36"/>
      <c r="W948" s="36"/>
      <c r="X948" s="36"/>
      <c r="AD948" s="36"/>
      <c r="AE948" s="36"/>
      <c r="AF948" s="36"/>
      <c r="AL948" s="36"/>
      <c r="AM948" s="36"/>
      <c r="AN948" s="36"/>
      <c r="AT948" s="36"/>
      <c r="AU948" s="36"/>
      <c r="AV948" s="36"/>
      <c r="BB948" s="36"/>
      <c r="BC948" s="36"/>
      <c r="BD948" s="36"/>
      <c r="BJ948" s="36"/>
      <c r="BK948" s="36"/>
      <c r="BL948" s="36"/>
      <c r="BR948" s="36"/>
      <c r="BS948" s="36"/>
      <c r="BT948" s="36"/>
      <c r="BZ948" s="36"/>
      <c r="CA948" s="36"/>
      <c r="CB948" s="36"/>
      <c r="CH948" s="36"/>
      <c r="CI948" s="36"/>
      <c r="CJ948" s="36"/>
      <c r="CP948" s="36"/>
      <c r="CQ948" s="36"/>
      <c r="CR948" s="36"/>
      <c r="CX948" s="36"/>
      <c r="CY948" s="36"/>
      <c r="CZ948" s="36"/>
      <c r="DF948" s="36">
        <v>8.3999999999999999E-10</v>
      </c>
      <c r="DG948" s="36">
        <v>4.3090943494899996</v>
      </c>
      <c r="DH948" s="36">
        <v>4150.0898961468001</v>
      </c>
      <c r="DI948" s="30">
        <f t="shared" si="360"/>
        <v>8.3079554494255021E-10</v>
      </c>
      <c r="DJ948" s="30">
        <f t="shared" si="361"/>
        <v>8.3081245505970292E-10</v>
      </c>
      <c r="DK948" s="30">
        <f t="shared" si="362"/>
        <v>8.3081245434088918E-10</v>
      </c>
      <c r="DL948" s="30">
        <f t="shared" si="363"/>
        <v>8.3081245434091957E-10</v>
      </c>
      <c r="DN948" s="36"/>
      <c r="DO948" s="36"/>
      <c r="DP948" s="36"/>
      <c r="DV948" s="36"/>
      <c r="DW948" s="36"/>
      <c r="DX948" s="36"/>
      <c r="ED948" s="36"/>
      <c r="EE948" s="36"/>
      <c r="EF948" s="36"/>
      <c r="EL948" s="36"/>
      <c r="EM948" s="36"/>
      <c r="EN948" s="36"/>
      <c r="ET948" s="36"/>
      <c r="EU948" s="36"/>
      <c r="EV948" s="36"/>
    </row>
    <row r="949" spans="14:152" s="30" customFormat="1" ht="12.75">
      <c r="N949" s="36">
        <v>1.2400000000000001E-9</v>
      </c>
      <c r="O949" s="36">
        <v>4.9460824525299998</v>
      </c>
      <c r="P949" s="36">
        <v>12825.6451947038</v>
      </c>
      <c r="Q949" s="30">
        <f t="shared" si="356"/>
        <v>-1.2169301563612628E-9</v>
      </c>
      <c r="R949" s="30">
        <f t="shared" si="357"/>
        <v>-1.2168296733665959E-9</v>
      </c>
      <c r="S949" s="30">
        <f t="shared" si="358"/>
        <v>-1.2168296776444748E-9</v>
      </c>
      <c r="T949" s="30">
        <f t="shared" si="359"/>
        <v>-1.2168296776442918E-9</v>
      </c>
      <c r="V949" s="36"/>
      <c r="W949" s="36"/>
      <c r="X949" s="36"/>
      <c r="AD949" s="36"/>
      <c r="AE949" s="36"/>
      <c r="AF949" s="36"/>
      <c r="AL949" s="36"/>
      <c r="AM949" s="36"/>
      <c r="AN949" s="36"/>
      <c r="AT949" s="36"/>
      <c r="AU949" s="36"/>
      <c r="AV949" s="36"/>
      <c r="BB949" s="36"/>
      <c r="BC949" s="36"/>
      <c r="BD949" s="36"/>
      <c r="BJ949" s="36"/>
      <c r="BK949" s="36"/>
      <c r="BL949" s="36"/>
      <c r="BR949" s="36"/>
      <c r="BS949" s="36"/>
      <c r="BT949" s="36"/>
      <c r="BZ949" s="36"/>
      <c r="CA949" s="36"/>
      <c r="CB949" s="36"/>
      <c r="CH949" s="36"/>
      <c r="CI949" s="36"/>
      <c r="CJ949" s="36"/>
      <c r="CP949" s="36"/>
      <c r="CQ949" s="36"/>
      <c r="CR949" s="36"/>
      <c r="CX949" s="36"/>
      <c r="CY949" s="36"/>
      <c r="CZ949" s="36"/>
      <c r="DF949" s="36">
        <v>9.4000000000000006E-10</v>
      </c>
      <c r="DG949" s="36">
        <v>1.3664515132299999</v>
      </c>
      <c r="DH949" s="36">
        <v>9093.9973115966004</v>
      </c>
      <c r="DI949" s="30">
        <f t="shared" si="360"/>
        <v>3.321881662863112E-10</v>
      </c>
      <c r="DJ949" s="30">
        <f t="shared" si="361"/>
        <v>3.324510220274045E-10</v>
      </c>
      <c r="DK949" s="30">
        <f t="shared" si="362"/>
        <v>3.3245101084947797E-10</v>
      </c>
      <c r="DL949" s="30">
        <f t="shared" si="363"/>
        <v>3.3245101084994651E-10</v>
      </c>
      <c r="DN949" s="36"/>
      <c r="DO949" s="36"/>
      <c r="DP949" s="36"/>
      <c r="DV949" s="36"/>
      <c r="DW949" s="36"/>
      <c r="DX949" s="36"/>
      <c r="ED949" s="36"/>
      <c r="EE949" s="36"/>
      <c r="EF949" s="36"/>
      <c r="EL949" s="36"/>
      <c r="EM949" s="36"/>
      <c r="EN949" s="36"/>
      <c r="ET949" s="36"/>
      <c r="EU949" s="36"/>
      <c r="EV949" s="36"/>
    </row>
    <row r="950" spans="14:152" s="30" customFormat="1" ht="12.75">
      <c r="N950" s="36">
        <v>1.1700000000000001E-9</v>
      </c>
      <c r="O950" s="36">
        <v>1.1352875073799999</v>
      </c>
      <c r="P950" s="36">
        <v>4452.2546718018002</v>
      </c>
      <c r="Q950" s="30">
        <f t="shared" si="356"/>
        <v>-1.3315953670624969E-11</v>
      </c>
      <c r="R950" s="30">
        <f t="shared" si="357"/>
        <v>-1.3144729522313944E-11</v>
      </c>
      <c r="S950" s="30">
        <f t="shared" si="358"/>
        <v>-1.314473680402889E-11</v>
      </c>
      <c r="T950" s="30">
        <f t="shared" si="359"/>
        <v>-1.3144736803721316E-11</v>
      </c>
      <c r="V950" s="36"/>
      <c r="W950" s="36"/>
      <c r="X950" s="36"/>
      <c r="AD950" s="36"/>
      <c r="AE950" s="36"/>
      <c r="AF950" s="36"/>
      <c r="AL950" s="36"/>
      <c r="AM950" s="36"/>
      <c r="AN950" s="36"/>
      <c r="AT950" s="36"/>
      <c r="AU950" s="36"/>
      <c r="AV950" s="36"/>
      <c r="BB950" s="36"/>
      <c r="BC950" s="36"/>
      <c r="BD950" s="36"/>
      <c r="BJ950" s="36"/>
      <c r="BK950" s="36"/>
      <c r="BL950" s="36"/>
      <c r="BR950" s="36"/>
      <c r="BS950" s="36"/>
      <c r="BT950" s="36"/>
      <c r="BZ950" s="36"/>
      <c r="CA950" s="36"/>
      <c r="CB950" s="36"/>
      <c r="CH950" s="36"/>
      <c r="CI950" s="36"/>
      <c r="CJ950" s="36"/>
      <c r="CP950" s="36"/>
      <c r="CQ950" s="36"/>
      <c r="CR950" s="36"/>
      <c r="CX950" s="36"/>
      <c r="CY950" s="36"/>
      <c r="CZ950" s="36"/>
      <c r="DF950" s="36">
        <v>9.6999999999999996E-10</v>
      </c>
      <c r="DG950" s="36">
        <v>2.2654424570599998</v>
      </c>
      <c r="DH950" s="36">
        <v>13361.469385730999</v>
      </c>
      <c r="DI950" s="30">
        <f t="shared" si="360"/>
        <v>-8.782562002766167E-10</v>
      </c>
      <c r="DJ950" s="30">
        <f t="shared" si="361"/>
        <v>-8.7843697891597609E-10</v>
      </c>
      <c r="DK950" s="30">
        <f t="shared" si="362"/>
        <v>-8.7843697123154379E-10</v>
      </c>
      <c r="DL950" s="30">
        <f t="shared" si="363"/>
        <v>-8.7843697123186535E-10</v>
      </c>
      <c r="DN950" s="36"/>
      <c r="DO950" s="36"/>
      <c r="DP950" s="36"/>
      <c r="DV950" s="36"/>
      <c r="DW950" s="36"/>
      <c r="DX950" s="36"/>
      <c r="ED950" s="36"/>
      <c r="EE950" s="36"/>
      <c r="EF950" s="36"/>
      <c r="EL950" s="36"/>
      <c r="EM950" s="36"/>
      <c r="EN950" s="36"/>
      <c r="ET950" s="36"/>
      <c r="EU950" s="36"/>
      <c r="EV950" s="36"/>
    </row>
    <row r="951" spans="14:152" s="30" customFormat="1" ht="12.75">
      <c r="N951" s="36">
        <v>1.15E-9</v>
      </c>
      <c r="O951" s="36">
        <v>3.3412181346200001</v>
      </c>
      <c r="P951" s="36">
        <v>10001.481960700599</v>
      </c>
      <c r="Q951" s="30">
        <f t="shared" si="356"/>
        <v>-3.138833156942139E-10</v>
      </c>
      <c r="R951" s="30">
        <f t="shared" si="357"/>
        <v>-3.1424702774590779E-10</v>
      </c>
      <c r="S951" s="30">
        <f t="shared" si="358"/>
        <v>-3.1424701227891706E-10</v>
      </c>
      <c r="T951" s="30">
        <f t="shared" si="359"/>
        <v>-3.1424701227956945E-10</v>
      </c>
      <c r="V951" s="36"/>
      <c r="W951" s="36"/>
      <c r="X951" s="36"/>
      <c r="AD951" s="36"/>
      <c r="AE951" s="36"/>
      <c r="AF951" s="36"/>
      <c r="AL951" s="36"/>
      <c r="AM951" s="36"/>
      <c r="AN951" s="36"/>
      <c r="AT951" s="36"/>
      <c r="AU951" s="36"/>
      <c r="AV951" s="36"/>
      <c r="BB951" s="36"/>
      <c r="BC951" s="36"/>
      <c r="BD951" s="36"/>
      <c r="BJ951" s="36"/>
      <c r="BK951" s="36"/>
      <c r="BL951" s="36"/>
      <c r="BR951" s="36"/>
      <c r="BS951" s="36"/>
      <c r="BT951" s="36"/>
      <c r="BZ951" s="36"/>
      <c r="CA951" s="36"/>
      <c r="CB951" s="36"/>
      <c r="CH951" s="36"/>
      <c r="CI951" s="36"/>
      <c r="CJ951" s="36"/>
      <c r="CP951" s="36"/>
      <c r="CQ951" s="36"/>
      <c r="CR951" s="36"/>
      <c r="CX951" s="36"/>
      <c r="CY951" s="36"/>
      <c r="CZ951" s="36"/>
      <c r="DF951" s="36">
        <v>9.900000000000001E-10</v>
      </c>
      <c r="DG951" s="36">
        <v>1.16054562056</v>
      </c>
      <c r="DH951" s="36">
        <v>128.0188433374</v>
      </c>
      <c r="DI951" s="30">
        <f t="shared" si="360"/>
        <v>8.9112554316912216E-10</v>
      </c>
      <c r="DJ951" s="30">
        <f t="shared" si="361"/>
        <v>8.9112735805733472E-10</v>
      </c>
      <c r="DK951" s="30">
        <f t="shared" si="362"/>
        <v>8.9112735798015267E-10</v>
      </c>
      <c r="DL951" s="30">
        <f t="shared" si="363"/>
        <v>8.9112735798015588E-10</v>
      </c>
      <c r="DN951" s="36"/>
      <c r="DO951" s="36"/>
      <c r="DP951" s="36"/>
      <c r="DV951" s="36"/>
      <c r="DW951" s="36"/>
      <c r="DX951" s="36"/>
      <c r="ED951" s="36"/>
      <c r="EE951" s="36"/>
      <c r="EF951" s="36"/>
      <c r="EL951" s="36"/>
      <c r="EM951" s="36"/>
      <c r="EN951" s="36"/>
      <c r="ET951" s="36"/>
      <c r="EU951" s="36"/>
      <c r="EV951" s="36"/>
    </row>
    <row r="952" spans="14:152" s="30" customFormat="1" ht="12.75">
      <c r="N952" s="36">
        <v>1.15E-9</v>
      </c>
      <c r="O952" s="36">
        <v>3.44586362144</v>
      </c>
      <c r="P952" s="36">
        <v>7696.8878712838005</v>
      </c>
      <c r="Q952" s="30">
        <f t="shared" si="356"/>
        <v>4.5775358290713413E-11</v>
      </c>
      <c r="R952" s="30">
        <f t="shared" si="357"/>
        <v>4.5484622978036979E-11</v>
      </c>
      <c r="S952" s="30">
        <f t="shared" si="358"/>
        <v>4.5484635342302506E-11</v>
      </c>
      <c r="T952" s="30">
        <f t="shared" si="359"/>
        <v>4.5484635341779967E-11</v>
      </c>
      <c r="V952" s="36"/>
      <c r="W952" s="36"/>
      <c r="X952" s="36"/>
      <c r="AD952" s="36"/>
      <c r="AE952" s="36"/>
      <c r="AF952" s="36"/>
      <c r="AL952" s="36"/>
      <c r="AM952" s="36"/>
      <c r="AN952" s="36"/>
      <c r="AT952" s="36"/>
      <c r="AU952" s="36"/>
      <c r="AV952" s="36"/>
      <c r="BB952" s="36"/>
      <c r="BC952" s="36"/>
      <c r="BD952" s="36"/>
      <c r="BJ952" s="36"/>
      <c r="BK952" s="36"/>
      <c r="BL952" s="36"/>
      <c r="BR952" s="36"/>
      <c r="BS952" s="36"/>
      <c r="BT952" s="36"/>
      <c r="BZ952" s="36"/>
      <c r="CA952" s="36"/>
      <c r="CB952" s="36"/>
      <c r="CH952" s="36"/>
      <c r="CI952" s="36"/>
      <c r="CJ952" s="36"/>
      <c r="CP952" s="36"/>
      <c r="CQ952" s="36"/>
      <c r="CR952" s="36"/>
      <c r="CX952" s="36"/>
      <c r="CY952" s="36"/>
      <c r="CZ952" s="36"/>
      <c r="DF952" s="36">
        <v>9.4000000000000006E-10</v>
      </c>
      <c r="DG952" s="36">
        <v>1.1057395245699999</v>
      </c>
      <c r="DH952" s="36">
        <v>4591.4426230006002</v>
      </c>
      <c r="DI952" s="30">
        <f t="shared" si="360"/>
        <v>6.6766877974536194E-10</v>
      </c>
      <c r="DJ952" s="30">
        <f t="shared" si="361"/>
        <v>6.677686393900304E-10</v>
      </c>
      <c r="DK952" s="30">
        <f t="shared" si="362"/>
        <v>6.6776863514358623E-10</v>
      </c>
      <c r="DL952" s="30">
        <f t="shared" si="363"/>
        <v>6.6776863514376718E-10</v>
      </c>
      <c r="DN952" s="36"/>
      <c r="DO952" s="36"/>
      <c r="DP952" s="36"/>
      <c r="DV952" s="36"/>
      <c r="DW952" s="36"/>
      <c r="DX952" s="36"/>
      <c r="ED952" s="36"/>
      <c r="EE952" s="36"/>
      <c r="EF952" s="36"/>
      <c r="EL952" s="36"/>
      <c r="EM952" s="36"/>
      <c r="EN952" s="36"/>
      <c r="ET952" s="36"/>
      <c r="EU952" s="36"/>
      <c r="EV952" s="36"/>
    </row>
    <row r="953" spans="14:152" s="30" customFormat="1" ht="12.75">
      <c r="N953" s="36">
        <v>1.1700000000000001E-9</v>
      </c>
      <c r="O953" s="36">
        <v>0.72489390401999998</v>
      </c>
      <c r="P953" s="36">
        <v>27.4688663996</v>
      </c>
      <c r="Q953" s="30">
        <f t="shared" si="356"/>
        <v>9.8338510430330016E-10</v>
      </c>
      <c r="R953" s="30">
        <f t="shared" si="357"/>
        <v>9.8338567670558926E-10</v>
      </c>
      <c r="S953" s="30">
        <f t="shared" si="358"/>
        <v>9.8338567668124658E-10</v>
      </c>
      <c r="T953" s="30">
        <f t="shared" si="359"/>
        <v>9.8338567668124761E-10</v>
      </c>
      <c r="V953" s="36"/>
      <c r="W953" s="36"/>
      <c r="X953" s="36"/>
      <c r="AD953" s="36"/>
      <c r="AE953" s="36"/>
      <c r="AF953" s="36"/>
      <c r="AL953" s="36"/>
      <c r="AM953" s="36"/>
      <c r="AN953" s="36"/>
      <c r="AT953" s="36"/>
      <c r="AU953" s="36"/>
      <c r="AV953" s="36"/>
      <c r="BB953" s="36"/>
      <c r="BC953" s="36"/>
      <c r="BD953" s="36"/>
      <c r="BJ953" s="36"/>
      <c r="BK953" s="36"/>
      <c r="BL953" s="36"/>
      <c r="BR953" s="36"/>
      <c r="BS953" s="36"/>
      <c r="BT953" s="36"/>
      <c r="BZ953" s="36"/>
      <c r="CA953" s="36"/>
      <c r="CB953" s="36"/>
      <c r="CH953" s="36"/>
      <c r="CI953" s="36"/>
      <c r="CJ953" s="36"/>
      <c r="CP953" s="36"/>
      <c r="CQ953" s="36"/>
      <c r="CR953" s="36"/>
      <c r="CX953" s="36"/>
      <c r="CY953" s="36"/>
      <c r="CZ953" s="36"/>
      <c r="DF953" s="36">
        <v>9.2000000000000003E-10</v>
      </c>
      <c r="DG953" s="36">
        <v>0.74386387541999999</v>
      </c>
      <c r="DH953" s="36">
        <v>4845.9002357928002</v>
      </c>
      <c r="DI953" s="30">
        <f t="shared" si="360"/>
        <v>5.0337669503218987E-10</v>
      </c>
      <c r="DJ953" s="30">
        <f t="shared" si="361"/>
        <v>5.0325402013402095E-10</v>
      </c>
      <c r="DK953" s="30">
        <f t="shared" si="362"/>
        <v>5.0325402535133032E-10</v>
      </c>
      <c r="DL953" s="30">
        <f t="shared" si="363"/>
        <v>5.0325402535110884E-10</v>
      </c>
      <c r="DN953" s="36"/>
      <c r="DO953" s="36"/>
      <c r="DP953" s="36"/>
      <c r="DV953" s="36"/>
      <c r="DW953" s="36"/>
      <c r="DX953" s="36"/>
      <c r="ED953" s="36"/>
      <c r="EE953" s="36"/>
      <c r="EF953" s="36"/>
      <c r="EL953" s="36"/>
      <c r="EM953" s="36"/>
      <c r="EN953" s="36"/>
      <c r="ET953" s="36"/>
      <c r="EU953" s="36"/>
      <c r="EV953" s="36"/>
    </row>
    <row r="954" spans="14:152" s="30" customFormat="1" ht="12.75">
      <c r="N954" s="36">
        <v>1.32E-9</v>
      </c>
      <c r="O954" s="36">
        <v>2.4131825091599999</v>
      </c>
      <c r="P954" s="36">
        <v>6717.252720077</v>
      </c>
      <c r="Q954" s="30">
        <f t="shared" si="356"/>
        <v>-1.2709031493645084E-9</v>
      </c>
      <c r="R954" s="30">
        <f t="shared" si="357"/>
        <v>-1.2708243646731202E-9</v>
      </c>
      <c r="S954" s="30">
        <f t="shared" si="358"/>
        <v>-1.2708243680249421E-9</v>
      </c>
      <c r="T954" s="30">
        <f t="shared" si="359"/>
        <v>-1.2708243680248E-9</v>
      </c>
      <c r="V954" s="36"/>
      <c r="W954" s="36"/>
      <c r="X954" s="36"/>
      <c r="AD954" s="36"/>
      <c r="AE954" s="36"/>
      <c r="AF954" s="36"/>
      <c r="AL954" s="36"/>
      <c r="AM954" s="36"/>
      <c r="AN954" s="36"/>
      <c r="AT954" s="36"/>
      <c r="AU954" s="36"/>
      <c r="AV954" s="36"/>
      <c r="BB954" s="36"/>
      <c r="BC954" s="36"/>
      <c r="BD954" s="36"/>
      <c r="BJ954" s="36"/>
      <c r="BK954" s="36"/>
      <c r="BL954" s="36"/>
      <c r="BR954" s="36"/>
      <c r="BS954" s="36"/>
      <c r="BT954" s="36"/>
      <c r="BZ954" s="36"/>
      <c r="CA954" s="36"/>
      <c r="CB954" s="36"/>
      <c r="CH954" s="36"/>
      <c r="CI954" s="36"/>
      <c r="CJ954" s="36"/>
      <c r="CP954" s="36"/>
      <c r="CQ954" s="36"/>
      <c r="CR954" s="36"/>
      <c r="CX954" s="36"/>
      <c r="CY954" s="36"/>
      <c r="CZ954" s="36"/>
      <c r="DF954" s="36">
        <v>1.01E-9</v>
      </c>
      <c r="DG954" s="36">
        <v>1.5157029903999999</v>
      </c>
      <c r="DH954" s="36">
        <v>7807.0941925032002</v>
      </c>
      <c r="DI954" s="30">
        <f t="shared" si="360"/>
        <v>-6.0332957586921399E-10</v>
      </c>
      <c r="DJ954" s="30">
        <f t="shared" si="361"/>
        <v>-6.0312168247639752E-10</v>
      </c>
      <c r="DK954" s="30">
        <f t="shared" si="362"/>
        <v>-6.0312169131839454E-10</v>
      </c>
      <c r="DL954" s="30">
        <f t="shared" si="363"/>
        <v>-6.0312169131802603E-10</v>
      </c>
      <c r="DN954" s="36"/>
      <c r="DO954" s="36"/>
      <c r="DP954" s="36"/>
      <c r="DV954" s="36"/>
      <c r="DW954" s="36"/>
      <c r="DX954" s="36"/>
      <c r="ED954" s="36"/>
      <c r="EE954" s="36"/>
      <c r="EF954" s="36"/>
      <c r="EL954" s="36"/>
      <c r="EM954" s="36"/>
      <c r="EN954" s="36"/>
      <c r="ET954" s="36"/>
      <c r="EU954" s="36"/>
      <c r="EV954" s="36"/>
    </row>
    <row r="955" spans="14:152" s="30" customFormat="1" ht="12.75">
      <c r="N955" s="36">
        <v>1.1800000000000001E-9</v>
      </c>
      <c r="O955" s="36">
        <v>0.35995031424000001</v>
      </c>
      <c r="P955" s="36">
        <v>27832.0382192832</v>
      </c>
      <c r="Q955" s="30">
        <f t="shared" si="356"/>
        <v>-1.179791984621113E-9</v>
      </c>
      <c r="R955" s="30">
        <f t="shared" si="357"/>
        <v>-1.179771220730817E-9</v>
      </c>
      <c r="S955" s="30">
        <f t="shared" si="358"/>
        <v>-1.179771221634847E-9</v>
      </c>
      <c r="T955" s="30">
        <f t="shared" si="359"/>
        <v>-1.1797712216348092E-9</v>
      </c>
      <c r="V955" s="36"/>
      <c r="W955" s="36"/>
      <c r="X955" s="36"/>
      <c r="AD955" s="36"/>
      <c r="AE955" s="36"/>
      <c r="AF955" s="36"/>
      <c r="AL955" s="36"/>
      <c r="AM955" s="36"/>
      <c r="AN955" s="36"/>
      <c r="AT955" s="36"/>
      <c r="AU955" s="36"/>
      <c r="AV955" s="36"/>
      <c r="BB955" s="36"/>
      <c r="BC955" s="36"/>
      <c r="BD955" s="36"/>
      <c r="BJ955" s="36"/>
      <c r="BK955" s="36"/>
      <c r="BL955" s="36"/>
      <c r="BR955" s="36"/>
      <c r="BS955" s="36"/>
      <c r="BT955" s="36"/>
      <c r="BZ955" s="36"/>
      <c r="CA955" s="36"/>
      <c r="CB955" s="36"/>
      <c r="CH955" s="36"/>
      <c r="CI955" s="36"/>
      <c r="CJ955" s="36"/>
      <c r="CP955" s="36"/>
      <c r="CQ955" s="36"/>
      <c r="CR955" s="36"/>
      <c r="CX955" s="36"/>
      <c r="CY955" s="36"/>
      <c r="CZ955" s="36"/>
      <c r="DF955" s="36">
        <v>9.5999999999999999E-10</v>
      </c>
      <c r="DG955" s="36">
        <v>1.02187746571</v>
      </c>
      <c r="DH955" s="36">
        <v>2899.7871418221998</v>
      </c>
      <c r="DI955" s="30">
        <f t="shared" si="360"/>
        <v>-7.6321716872448045E-10</v>
      </c>
      <c r="DJ955" s="30">
        <f t="shared" si="361"/>
        <v>-7.632726733940789E-10</v>
      </c>
      <c r="DK955" s="30">
        <f t="shared" si="362"/>
        <v>-7.6327267103376142E-10</v>
      </c>
      <c r="DL955" s="30">
        <f t="shared" si="363"/>
        <v>-7.6327267103386078E-10</v>
      </c>
      <c r="DN955" s="36"/>
      <c r="DO955" s="36"/>
      <c r="DP955" s="36"/>
      <c r="DV955" s="36"/>
      <c r="DW955" s="36"/>
      <c r="DX955" s="36"/>
      <c r="ED955" s="36"/>
      <c r="EE955" s="36"/>
      <c r="EF955" s="36"/>
      <c r="EL955" s="36"/>
      <c r="EM955" s="36"/>
      <c r="EN955" s="36"/>
      <c r="ET955" s="36"/>
      <c r="EU955" s="36"/>
      <c r="EV955" s="36"/>
    </row>
    <row r="956" spans="14:152" s="30" customFormat="1" ht="12.75">
      <c r="N956" s="36">
        <v>1.57E-9</v>
      </c>
      <c r="O956" s="36">
        <v>1.73929012934</v>
      </c>
      <c r="P956" s="36">
        <v>11560.0777160774</v>
      </c>
      <c r="Q956" s="30">
        <f t="shared" si="356"/>
        <v>1.3958673916158667E-9</v>
      </c>
      <c r="R956" s="30">
        <f t="shared" si="357"/>
        <v>1.3961403794405969E-9</v>
      </c>
      <c r="S956" s="30">
        <f t="shared" si="358"/>
        <v>1.396140367835437E-9</v>
      </c>
      <c r="T956" s="30">
        <f t="shared" si="359"/>
        <v>1.3961403678359267E-9</v>
      </c>
      <c r="V956" s="36"/>
      <c r="W956" s="36"/>
      <c r="X956" s="36"/>
      <c r="AD956" s="36"/>
      <c r="AE956" s="36"/>
      <c r="AF956" s="36"/>
      <c r="AL956" s="36"/>
      <c r="AM956" s="36"/>
      <c r="AN956" s="36"/>
      <c r="AT956" s="36"/>
      <c r="AU956" s="36"/>
      <c r="AV956" s="36"/>
      <c r="BB956" s="36"/>
      <c r="BC956" s="36"/>
      <c r="BD956" s="36"/>
      <c r="BJ956" s="36"/>
      <c r="BK956" s="36"/>
      <c r="BL956" s="36"/>
      <c r="BR956" s="36"/>
      <c r="BS956" s="36"/>
      <c r="BT956" s="36"/>
      <c r="BZ956" s="36"/>
      <c r="CA956" s="36"/>
      <c r="CB956" s="36"/>
      <c r="CH956" s="36"/>
      <c r="CI956" s="36"/>
      <c r="CJ956" s="36"/>
      <c r="CP956" s="36"/>
      <c r="CQ956" s="36"/>
      <c r="CR956" s="36"/>
      <c r="CX956" s="36"/>
      <c r="CY956" s="36"/>
      <c r="CZ956" s="36"/>
      <c r="DF956" s="36">
        <v>8.6000000000000003E-10</v>
      </c>
      <c r="DG956" s="36">
        <v>0.66787658068</v>
      </c>
      <c r="DH956" s="36">
        <v>2957.7331481288002</v>
      </c>
      <c r="DI956" s="30">
        <f t="shared" si="360"/>
        <v>-8.5976198774522808E-10</v>
      </c>
      <c r="DJ956" s="30">
        <f t="shared" si="361"/>
        <v>-8.5976001661186668E-10</v>
      </c>
      <c r="DK956" s="30">
        <f t="shared" si="362"/>
        <v>-8.5976001669586656E-10</v>
      </c>
      <c r="DL956" s="30">
        <f t="shared" si="363"/>
        <v>-8.5976001669586305E-10</v>
      </c>
      <c r="DN956" s="36"/>
      <c r="DO956" s="36"/>
      <c r="DP956" s="36"/>
      <c r="DV956" s="36"/>
      <c r="DW956" s="36"/>
      <c r="DX956" s="36"/>
      <c r="ED956" s="36"/>
      <c r="EE956" s="36"/>
      <c r="EF956" s="36"/>
      <c r="EL956" s="36"/>
      <c r="EM956" s="36"/>
      <c r="EN956" s="36"/>
      <c r="ET956" s="36"/>
      <c r="EU956" s="36"/>
      <c r="EV956" s="36"/>
    </row>
    <row r="957" spans="14:152" s="30" customFormat="1" ht="12.75">
      <c r="N957" s="36">
        <v>1.4800000000000001E-9</v>
      </c>
      <c r="O957" s="36">
        <v>2.1402397634099999</v>
      </c>
      <c r="P957" s="36">
        <v>15265.8865193004</v>
      </c>
      <c r="Q957" s="30">
        <f t="shared" si="356"/>
        <v>1.0084170295085421E-9</v>
      </c>
      <c r="R957" s="30">
        <f t="shared" si="357"/>
        <v>1.007873289861606E-9</v>
      </c>
      <c r="S957" s="30">
        <f t="shared" si="358"/>
        <v>1.0078733129908092E-9</v>
      </c>
      <c r="T957" s="30">
        <f t="shared" si="359"/>
        <v>1.007873312989839E-9</v>
      </c>
      <c r="V957" s="36"/>
      <c r="W957" s="36"/>
      <c r="X957" s="36"/>
      <c r="AD957" s="36"/>
      <c r="AE957" s="36"/>
      <c r="AF957" s="36"/>
      <c r="AL957" s="36"/>
      <c r="AM957" s="36"/>
      <c r="AN957" s="36"/>
      <c r="AT957" s="36"/>
      <c r="AU957" s="36"/>
      <c r="AV957" s="36"/>
      <c r="BB957" s="36"/>
      <c r="BC957" s="36"/>
      <c r="BD957" s="36"/>
      <c r="BJ957" s="36"/>
      <c r="BK957" s="36"/>
      <c r="BL957" s="36"/>
      <c r="BR957" s="36"/>
      <c r="BS957" s="36"/>
      <c r="BT957" s="36"/>
      <c r="BZ957" s="36"/>
      <c r="CA957" s="36"/>
      <c r="CB957" s="36"/>
      <c r="CH957" s="36"/>
      <c r="CI957" s="36"/>
      <c r="CJ957" s="36"/>
      <c r="CP957" s="36"/>
      <c r="CQ957" s="36"/>
      <c r="CR957" s="36"/>
      <c r="CX957" s="36"/>
      <c r="CY957" s="36"/>
      <c r="CZ957" s="36"/>
      <c r="DF957" s="36">
        <v>8.6999999999999999E-10</v>
      </c>
      <c r="DG957" s="36">
        <v>3.4967618963999998</v>
      </c>
      <c r="DH957" s="36">
        <v>4061.7516579060002</v>
      </c>
      <c r="DI957" s="30">
        <f t="shared" si="360"/>
        <v>8.568087474451871E-10</v>
      </c>
      <c r="DJ957" s="30">
        <f t="shared" si="361"/>
        <v>8.5678858839858508E-10</v>
      </c>
      <c r="DK957" s="30">
        <f t="shared" si="362"/>
        <v>8.5678858925622093E-10</v>
      </c>
      <c r="DL957" s="30">
        <f t="shared" si="363"/>
        <v>8.5678858925618443E-10</v>
      </c>
      <c r="DN957" s="36"/>
      <c r="DO957" s="36"/>
      <c r="DP957" s="36"/>
      <c r="DV957" s="36"/>
      <c r="DW957" s="36"/>
      <c r="DX957" s="36"/>
      <c r="ED957" s="36"/>
      <c r="EE957" s="36"/>
      <c r="EF957" s="36"/>
      <c r="EL957" s="36"/>
      <c r="EM957" s="36"/>
      <c r="EN957" s="36"/>
      <c r="ET957" s="36"/>
      <c r="EU957" s="36"/>
      <c r="EV957" s="36"/>
    </row>
    <row r="958" spans="14:152" s="30" customFormat="1" ht="12.75">
      <c r="N958" s="36">
        <v>1.13E-9</v>
      </c>
      <c r="O958" s="36">
        <v>1.2918386374499999</v>
      </c>
      <c r="P958" s="36">
        <v>26880.319813032602</v>
      </c>
      <c r="Q958" s="30">
        <f t="shared" si="356"/>
        <v>-1.1250956266167241E-9</v>
      </c>
      <c r="R958" s="30">
        <f t="shared" si="357"/>
        <v>-1.1250022617604772E-9</v>
      </c>
      <c r="S958" s="30">
        <f t="shared" si="358"/>
        <v>-1.1250022657497137E-9</v>
      </c>
      <c r="T958" s="30">
        <f t="shared" si="359"/>
        <v>-1.1250022657495479E-9</v>
      </c>
      <c r="V958" s="36"/>
      <c r="W958" s="36"/>
      <c r="X958" s="36"/>
      <c r="AD958" s="36"/>
      <c r="AE958" s="36"/>
      <c r="AF958" s="36"/>
      <c r="AL958" s="36"/>
      <c r="AM958" s="36"/>
      <c r="AN958" s="36"/>
      <c r="AT958" s="36"/>
      <c r="AU958" s="36"/>
      <c r="AV958" s="36"/>
      <c r="BB958" s="36"/>
      <c r="BC958" s="36"/>
      <c r="BD958" s="36"/>
      <c r="BJ958" s="36"/>
      <c r="BK958" s="36"/>
      <c r="BL958" s="36"/>
      <c r="BR958" s="36"/>
      <c r="BS958" s="36"/>
      <c r="BT958" s="36"/>
      <c r="BZ958" s="36"/>
      <c r="CA958" s="36"/>
      <c r="CB958" s="36"/>
      <c r="CH958" s="36"/>
      <c r="CI958" s="36"/>
      <c r="CJ958" s="36"/>
      <c r="CP958" s="36"/>
      <c r="CQ958" s="36"/>
      <c r="CR958" s="36"/>
      <c r="CX958" s="36"/>
      <c r="CY958" s="36"/>
      <c r="CZ958" s="36"/>
      <c r="DF958" s="36">
        <v>9.5000000000000003E-10</v>
      </c>
      <c r="DG958" s="36">
        <v>3.3545278135499998</v>
      </c>
      <c r="DH958" s="36">
        <v>661.23292678099995</v>
      </c>
      <c r="DI958" s="30">
        <f t="shared" si="360"/>
        <v>9.0421521885245163E-10</v>
      </c>
      <c r="DJ958" s="30">
        <f t="shared" si="361"/>
        <v>9.0420888545585471E-10</v>
      </c>
      <c r="DK958" s="30">
        <f t="shared" si="362"/>
        <v>9.0420888572520643E-10</v>
      </c>
      <c r="DL958" s="30">
        <f t="shared" si="363"/>
        <v>9.0420888572519505E-10</v>
      </c>
      <c r="DN958" s="36"/>
      <c r="DO958" s="36"/>
      <c r="DP958" s="36"/>
      <c r="DV958" s="36"/>
      <c r="DW958" s="36"/>
      <c r="DX958" s="36"/>
      <c r="ED958" s="36"/>
      <c r="EE958" s="36"/>
      <c r="EF958" s="36"/>
      <c r="EL958" s="36"/>
      <c r="EM958" s="36"/>
      <c r="EN958" s="36"/>
      <c r="ET958" s="36"/>
      <c r="EU958" s="36"/>
      <c r="EV958" s="36"/>
    </row>
    <row r="959" spans="14:152" s="30" customFormat="1" ht="12.75">
      <c r="N959" s="36">
        <v>1.51E-9</v>
      </c>
      <c r="O959" s="36">
        <v>0.95890610457000003</v>
      </c>
      <c r="P959" s="36">
        <v>6530.1771835566997</v>
      </c>
      <c r="Q959" s="30">
        <f t="shared" si="356"/>
        <v>-1.1639865345196889E-9</v>
      </c>
      <c r="R959" s="30">
        <f t="shared" si="357"/>
        <v>-1.1637800277010968E-9</v>
      </c>
      <c r="S959" s="30">
        <f t="shared" si="358"/>
        <v>-1.163780036484427E-9</v>
      </c>
      <c r="T959" s="30">
        <f t="shared" si="359"/>
        <v>-1.1637800364840577E-9</v>
      </c>
      <c r="V959" s="36"/>
      <c r="W959" s="36"/>
      <c r="X959" s="36"/>
      <c r="AD959" s="36"/>
      <c r="AE959" s="36"/>
      <c r="AF959" s="36"/>
      <c r="AL959" s="36"/>
      <c r="AM959" s="36"/>
      <c r="AN959" s="36"/>
      <c r="AT959" s="36"/>
      <c r="AU959" s="36"/>
      <c r="AV959" s="36"/>
      <c r="BB959" s="36"/>
      <c r="BC959" s="36"/>
      <c r="BD959" s="36"/>
      <c r="BJ959" s="36"/>
      <c r="BK959" s="36"/>
      <c r="BL959" s="36"/>
      <c r="BR959" s="36"/>
      <c r="BS959" s="36"/>
      <c r="BT959" s="36"/>
      <c r="BZ959" s="36"/>
      <c r="CA959" s="36"/>
      <c r="CB959" s="36"/>
      <c r="CH959" s="36"/>
      <c r="CI959" s="36"/>
      <c r="CJ959" s="36"/>
      <c r="CP959" s="36"/>
      <c r="CQ959" s="36"/>
      <c r="CR959" s="36"/>
      <c r="CX959" s="36"/>
      <c r="CY959" s="36"/>
      <c r="CZ959" s="36"/>
      <c r="DF959" s="36">
        <v>8.6999999999999999E-10</v>
      </c>
      <c r="DG959" s="36">
        <v>4.8404360870000003E-2</v>
      </c>
      <c r="DH959" s="36">
        <v>23546.7536230308</v>
      </c>
      <c r="DI959" s="30">
        <f t="shared" si="360"/>
        <v>1.1467470983853771E-10</v>
      </c>
      <c r="DJ959" s="30">
        <f t="shared" si="361"/>
        <v>1.1534220631076509E-10</v>
      </c>
      <c r="DK959" s="30">
        <f t="shared" si="362"/>
        <v>1.1534217792537736E-10</v>
      </c>
      <c r="DL959" s="30">
        <f t="shared" si="363"/>
        <v>1.1534217792657829E-10</v>
      </c>
      <c r="DN959" s="36"/>
      <c r="DO959" s="36"/>
      <c r="DP959" s="36"/>
      <c r="DV959" s="36"/>
      <c r="DW959" s="36"/>
      <c r="DX959" s="36"/>
      <c r="ED959" s="36"/>
      <c r="EE959" s="36"/>
      <c r="EF959" s="36"/>
      <c r="EL959" s="36"/>
      <c r="EM959" s="36"/>
      <c r="EN959" s="36"/>
      <c r="ET959" s="36"/>
      <c r="EU959" s="36"/>
      <c r="EV959" s="36"/>
    </row>
    <row r="960" spans="14:152" s="30" customFormat="1" ht="12.75">
      <c r="N960" s="36">
        <v>1.5300000000000001E-9</v>
      </c>
      <c r="O960" s="36">
        <v>5.6267978428200003</v>
      </c>
      <c r="P960" s="36">
        <v>9911.6309588799995</v>
      </c>
      <c r="Q960" s="30">
        <f t="shared" si="356"/>
        <v>9.0667122575322789E-10</v>
      </c>
      <c r="R960" s="30">
        <f t="shared" si="357"/>
        <v>9.0707271788766358E-10</v>
      </c>
      <c r="S960" s="30">
        <f t="shared" si="358"/>
        <v>9.0707270081531273E-10</v>
      </c>
      <c r="T960" s="30">
        <f t="shared" si="359"/>
        <v>9.0707270081603061E-10</v>
      </c>
      <c r="V960" s="36"/>
      <c r="W960" s="36"/>
      <c r="X960" s="36"/>
      <c r="AD960" s="36"/>
      <c r="AE960" s="36"/>
      <c r="AF960" s="36"/>
      <c r="AL960" s="36"/>
      <c r="AM960" s="36"/>
      <c r="AN960" s="36"/>
      <c r="AT960" s="36"/>
      <c r="AU960" s="36"/>
      <c r="AV960" s="36"/>
      <c r="BB960" s="36"/>
      <c r="BC960" s="36"/>
      <c r="BD960" s="36"/>
      <c r="BJ960" s="36"/>
      <c r="BK960" s="36"/>
      <c r="BL960" s="36"/>
      <c r="BR960" s="36"/>
      <c r="BS960" s="36"/>
      <c r="BT960" s="36"/>
      <c r="BZ960" s="36"/>
      <c r="CA960" s="36"/>
      <c r="CB960" s="36"/>
      <c r="CH960" s="36"/>
      <c r="CI960" s="36"/>
      <c r="CJ960" s="36"/>
      <c r="CP960" s="36"/>
      <c r="CQ960" s="36"/>
      <c r="CR960" s="36"/>
      <c r="CX960" s="36"/>
      <c r="CY960" s="36"/>
      <c r="CZ960" s="36"/>
      <c r="DF960" s="36">
        <v>1.14E-9</v>
      </c>
      <c r="DG960" s="36">
        <v>2.8327074156599998</v>
      </c>
      <c r="DH960" s="36">
        <v>394.62588505920002</v>
      </c>
      <c r="DI960" s="30">
        <f t="shared" si="360"/>
        <v>9.1119616206321786E-10</v>
      </c>
      <c r="DJ960" s="30">
        <f t="shared" si="361"/>
        <v>9.1120504883435577E-10</v>
      </c>
      <c r="DK960" s="30">
        <f t="shared" si="362"/>
        <v>9.1120504845642801E-10</v>
      </c>
      <c r="DL960" s="30">
        <f t="shared" si="363"/>
        <v>9.1120504845644424E-10</v>
      </c>
      <c r="DN960" s="36"/>
      <c r="DO960" s="36"/>
      <c r="DP960" s="36"/>
      <c r="DV960" s="36"/>
      <c r="DW960" s="36"/>
      <c r="DX960" s="36"/>
      <c r="ED960" s="36"/>
      <c r="EE960" s="36"/>
      <c r="EF960" s="36"/>
      <c r="EL960" s="36"/>
      <c r="EM960" s="36"/>
      <c r="EN960" s="36"/>
      <c r="ET960" s="36"/>
      <c r="EU960" s="36"/>
      <c r="EV960" s="36"/>
    </row>
    <row r="961" spans="14:152" s="30" customFormat="1" ht="12.75">
      <c r="N961" s="36">
        <v>1.57E-9</v>
      </c>
      <c r="O961" s="36">
        <v>9.7913781589999999E-2</v>
      </c>
      <c r="P961" s="36">
        <v>138.5174968707</v>
      </c>
      <c r="Q961" s="30">
        <f t="shared" ref="Q961:Q1024" si="364">N961*COS(O961+P961*$C$23)</f>
        <v>1.2304960882736422E-9</v>
      </c>
      <c r="R961" s="30">
        <f t="shared" ref="R961:R1024" si="365">N961*COS(O961+P961*$C$44)</f>
        <v>1.2304916483788152E-9</v>
      </c>
      <c r="S961" s="30">
        <f t="shared" ref="S961:S1024" si="366">N961*COS(O961+P961*$C$65)</f>
        <v>1.2304916485676326E-9</v>
      </c>
      <c r="T961" s="30">
        <f t="shared" ref="T961:T1024" si="367">N961*COS(O961+P961*$C$86)</f>
        <v>1.2304916485676245E-9</v>
      </c>
      <c r="V961" s="36"/>
      <c r="W961" s="36"/>
      <c r="X961" s="36"/>
      <c r="AD961" s="36"/>
      <c r="AE961" s="36"/>
      <c r="AF961" s="36"/>
      <c r="AL961" s="36"/>
      <c r="AM961" s="36"/>
      <c r="AN961" s="36"/>
      <c r="AT961" s="36"/>
      <c r="AU961" s="36"/>
      <c r="AV961" s="36"/>
      <c r="BB961" s="36"/>
      <c r="BC961" s="36"/>
      <c r="BD961" s="36"/>
      <c r="BJ961" s="36"/>
      <c r="BK961" s="36"/>
      <c r="BL961" s="36"/>
      <c r="BR961" s="36"/>
      <c r="BS961" s="36"/>
      <c r="BT961" s="36"/>
      <c r="BZ961" s="36"/>
      <c r="CA961" s="36"/>
      <c r="CB961" s="36"/>
      <c r="CH961" s="36"/>
      <c r="CI961" s="36"/>
      <c r="CJ961" s="36"/>
      <c r="CP961" s="36"/>
      <c r="CQ961" s="36"/>
      <c r="CR961" s="36"/>
      <c r="CX961" s="36"/>
      <c r="CY961" s="36"/>
      <c r="CZ961" s="36"/>
      <c r="DF961" s="36">
        <v>8.0999999999999999E-10</v>
      </c>
      <c r="DG961" s="36">
        <v>3.4442007378200001</v>
      </c>
      <c r="DH961" s="36">
        <v>148.0787244263</v>
      </c>
      <c r="DI961" s="30">
        <f t="shared" ref="DI961:DI1024" si="368">DF961*COS(DG961+DH961*$C$23)</f>
        <v>-7.0356647320312031E-10</v>
      </c>
      <c r="DJ961" s="30">
        <f t="shared" ref="DJ961:DJ1024" si="369">DF961*COS(DG961+DH961*$C$44)</f>
        <v>-7.0356451948719214E-10</v>
      </c>
      <c r="DK961" s="30">
        <f t="shared" ref="DK961:DK1024" si="370">DF961*COS(DG961+DH961*$C$65)</f>
        <v>-7.0356451957027871E-10</v>
      </c>
      <c r="DL961" s="30">
        <f t="shared" ref="DL961:DL1024" si="371">DF961*COS(DG961+DH961*$C$86)</f>
        <v>-7.035645195702753E-10</v>
      </c>
      <c r="DN961" s="36"/>
      <c r="DO961" s="36"/>
      <c r="DP961" s="36"/>
      <c r="DV961" s="36"/>
      <c r="DW961" s="36"/>
      <c r="DX961" s="36"/>
      <c r="ED961" s="36"/>
      <c r="EE961" s="36"/>
      <c r="EF961" s="36"/>
      <c r="EL961" s="36"/>
      <c r="EM961" s="36"/>
      <c r="EN961" s="36"/>
      <c r="ET961" s="36"/>
      <c r="EU961" s="36"/>
      <c r="EV961" s="36"/>
    </row>
    <row r="962" spans="14:152" s="30" customFormat="1" ht="12.75">
      <c r="N962" s="36">
        <v>1.19E-9</v>
      </c>
      <c r="O962" s="36">
        <v>2.16883964744</v>
      </c>
      <c r="P962" s="36">
        <v>7082.8969751568002</v>
      </c>
      <c r="Q962" s="30">
        <f t="shared" si="364"/>
        <v>9.8462060940400219E-10</v>
      </c>
      <c r="R962" s="30">
        <f t="shared" si="365"/>
        <v>9.8477618215428885E-10</v>
      </c>
      <c r="S962" s="30">
        <f t="shared" si="366"/>
        <v>9.8477617553932652E-10</v>
      </c>
      <c r="T962" s="30">
        <f t="shared" si="367"/>
        <v>9.8477617553960632E-10</v>
      </c>
      <c r="V962" s="36"/>
      <c r="W962" s="36"/>
      <c r="X962" s="36"/>
      <c r="AD962" s="36"/>
      <c r="AE962" s="36"/>
      <c r="AF962" s="36"/>
      <c r="AL962" s="36"/>
      <c r="AM962" s="36"/>
      <c r="AN962" s="36"/>
      <c r="AT962" s="36"/>
      <c r="AU962" s="36"/>
      <c r="AV962" s="36"/>
      <c r="BB962" s="36"/>
      <c r="BC962" s="36"/>
      <c r="BD962" s="36"/>
      <c r="BJ962" s="36"/>
      <c r="BK962" s="36"/>
      <c r="BL962" s="36"/>
      <c r="BR962" s="36"/>
      <c r="BS962" s="36"/>
      <c r="BT962" s="36"/>
      <c r="BZ962" s="36"/>
      <c r="CA962" s="36"/>
      <c r="CB962" s="36"/>
      <c r="CH962" s="36"/>
      <c r="CI962" s="36"/>
      <c r="CJ962" s="36"/>
      <c r="CP962" s="36"/>
      <c r="CQ962" s="36"/>
      <c r="CR962" s="36"/>
      <c r="CX962" s="36"/>
      <c r="CY962" s="36"/>
      <c r="CZ962" s="36"/>
      <c r="DF962" s="36">
        <v>8.0999999999999999E-10</v>
      </c>
      <c r="DG962" s="36">
        <v>1.27062968985</v>
      </c>
      <c r="DH962" s="36">
        <v>4893.0799566794003</v>
      </c>
      <c r="DI962" s="30">
        <f t="shared" si="368"/>
        <v>6.0538770922920079E-10</v>
      </c>
      <c r="DJ962" s="30">
        <f t="shared" si="369"/>
        <v>6.0530114228400892E-10</v>
      </c>
      <c r="DK962" s="30">
        <f t="shared" si="370"/>
        <v>6.0530114596580471E-10</v>
      </c>
      <c r="DL962" s="30">
        <f t="shared" si="371"/>
        <v>6.0530114596564982E-10</v>
      </c>
      <c r="DN962" s="36"/>
      <c r="DO962" s="36"/>
      <c r="DP962" s="36"/>
      <c r="DV962" s="36"/>
      <c r="DW962" s="36"/>
      <c r="DX962" s="36"/>
      <c r="ED962" s="36"/>
      <c r="EE962" s="36"/>
      <c r="EF962" s="36"/>
      <c r="EL962" s="36"/>
      <c r="EM962" s="36"/>
      <c r="EN962" s="36"/>
      <c r="ET962" s="36"/>
      <c r="EU962" s="36"/>
      <c r="EV962" s="36"/>
    </row>
    <row r="963" spans="14:152" s="30" customFormat="1" ht="12.75">
      <c r="N963" s="36">
        <v>1.13E-9</v>
      </c>
      <c r="O963" s="36">
        <v>5.4310242755799996</v>
      </c>
      <c r="P963" s="36">
        <v>422.02744115600001</v>
      </c>
      <c r="Q963" s="30">
        <f t="shared" si="364"/>
        <v>-1.1285576843721412E-9</v>
      </c>
      <c r="R963" s="30">
        <f t="shared" si="365"/>
        <v>-1.1285568924674341E-9</v>
      </c>
      <c r="S963" s="30">
        <f t="shared" si="366"/>
        <v>-1.1285568925011163E-9</v>
      </c>
      <c r="T963" s="30">
        <f t="shared" si="367"/>
        <v>-1.1285568925011151E-9</v>
      </c>
      <c r="V963" s="36"/>
      <c r="W963" s="36"/>
      <c r="X963" s="36"/>
      <c r="AD963" s="36"/>
      <c r="AE963" s="36"/>
      <c r="AF963" s="36"/>
      <c r="AL963" s="36"/>
      <c r="AM963" s="36"/>
      <c r="AN963" s="36"/>
      <c r="AT963" s="36"/>
      <c r="AU963" s="36"/>
      <c r="AV963" s="36"/>
      <c r="BB963" s="36"/>
      <c r="BC963" s="36"/>
      <c r="BD963" s="36"/>
      <c r="BJ963" s="36"/>
      <c r="BK963" s="36"/>
      <c r="BL963" s="36"/>
      <c r="BR963" s="36"/>
      <c r="BS963" s="36"/>
      <c r="BT963" s="36"/>
      <c r="BZ963" s="36"/>
      <c r="CA963" s="36"/>
      <c r="CB963" s="36"/>
      <c r="CH963" s="36"/>
      <c r="CI963" s="36"/>
      <c r="CJ963" s="36"/>
      <c r="CP963" s="36"/>
      <c r="CQ963" s="36"/>
      <c r="CR963" s="36"/>
      <c r="CX963" s="36"/>
      <c r="CY963" s="36"/>
      <c r="CZ963" s="36"/>
      <c r="DF963" s="36">
        <v>8.3000000000000003E-10</v>
      </c>
      <c r="DG963" s="36">
        <v>5.4846268734799999</v>
      </c>
      <c r="DH963" s="36">
        <v>4349.1618975831998</v>
      </c>
      <c r="DI963" s="30">
        <f t="shared" si="368"/>
        <v>8.1000625634558757E-10</v>
      </c>
      <c r="DJ963" s="30">
        <f t="shared" si="369"/>
        <v>8.1003213629467191E-10</v>
      </c>
      <c r="DK963" s="30">
        <f t="shared" si="370"/>
        <v>8.100321351944183E-10</v>
      </c>
      <c r="DL963" s="30">
        <f t="shared" si="371"/>
        <v>8.1003213519446462E-10</v>
      </c>
      <c r="DN963" s="36"/>
      <c r="DO963" s="36"/>
      <c r="DP963" s="36"/>
      <c r="DV963" s="36"/>
      <c r="DW963" s="36"/>
      <c r="DX963" s="36"/>
      <c r="ED963" s="36"/>
      <c r="EE963" s="36"/>
      <c r="EF963" s="36"/>
      <c r="EL963" s="36"/>
      <c r="EM963" s="36"/>
      <c r="EN963" s="36"/>
      <c r="ET963" s="36"/>
      <c r="EU963" s="36"/>
      <c r="EV963" s="36"/>
    </row>
    <row r="964" spans="14:152" s="30" customFormat="1" ht="12.75">
      <c r="N964" s="36">
        <v>1.3000000000000001E-9</v>
      </c>
      <c r="O964" s="36">
        <v>2.1349350632199999</v>
      </c>
      <c r="P964" s="36">
        <v>117.81280289199999</v>
      </c>
      <c r="Q964" s="30">
        <f t="shared" si="364"/>
        <v>1.15654723186362E-10</v>
      </c>
      <c r="R964" s="30">
        <f t="shared" si="365"/>
        <v>1.1565973779649796E-10</v>
      </c>
      <c r="S964" s="30">
        <f t="shared" si="366"/>
        <v>1.1565973758323988E-10</v>
      </c>
      <c r="T964" s="30">
        <f t="shared" si="367"/>
        <v>1.1565973758324879E-10</v>
      </c>
      <c r="V964" s="36"/>
      <c r="W964" s="36"/>
      <c r="X964" s="36"/>
      <c r="AD964" s="36"/>
      <c r="AE964" s="36"/>
      <c r="AF964" s="36"/>
      <c r="AL964" s="36"/>
      <c r="AM964" s="36"/>
      <c r="AN964" s="36"/>
      <c r="AT964" s="36"/>
      <c r="AU964" s="36"/>
      <c r="AV964" s="36"/>
      <c r="BB964" s="36"/>
      <c r="BC964" s="36"/>
      <c r="BD964" s="36"/>
      <c r="BJ964" s="36"/>
      <c r="BK964" s="36"/>
      <c r="BL964" s="36"/>
      <c r="BR964" s="36"/>
      <c r="BS964" s="36"/>
      <c r="BT964" s="36"/>
      <c r="BZ964" s="36"/>
      <c r="CA964" s="36"/>
      <c r="CB964" s="36"/>
      <c r="CH964" s="36"/>
      <c r="CI964" s="36"/>
      <c r="CJ964" s="36"/>
      <c r="CP964" s="36"/>
      <c r="CQ964" s="36"/>
      <c r="CR964" s="36"/>
      <c r="CX964" s="36"/>
      <c r="CY964" s="36"/>
      <c r="CZ964" s="36"/>
      <c r="DF964" s="36">
        <v>1.0500000000000001E-9</v>
      </c>
      <c r="DG964" s="36">
        <v>3.4784203613</v>
      </c>
      <c r="DH964" s="36">
        <v>3413.9095525588</v>
      </c>
      <c r="DI964" s="30">
        <f t="shared" si="368"/>
        <v>-1.0153241827349192E-9</v>
      </c>
      <c r="DJ964" s="30">
        <f t="shared" si="369"/>
        <v>-1.0153542084899114E-9</v>
      </c>
      <c r="DK964" s="30">
        <f t="shared" si="370"/>
        <v>-1.0153542072132671E-9</v>
      </c>
      <c r="DL964" s="30">
        <f t="shared" si="371"/>
        <v>-1.0153542072133213E-9</v>
      </c>
      <c r="DN964" s="36"/>
      <c r="DO964" s="36"/>
      <c r="DP964" s="36"/>
      <c r="DV964" s="36"/>
      <c r="DW964" s="36"/>
      <c r="DX964" s="36"/>
      <c r="ED964" s="36"/>
      <c r="EE964" s="36"/>
      <c r="EF964" s="36"/>
      <c r="EL964" s="36"/>
      <c r="EM964" s="36"/>
      <c r="EN964" s="36"/>
      <c r="ET964" s="36"/>
      <c r="EU964" s="36"/>
      <c r="EV964" s="36"/>
    </row>
    <row r="965" spans="14:152" s="30" customFormat="1" ht="12.75">
      <c r="N965" s="36">
        <v>1.3999999999999999E-9</v>
      </c>
      <c r="O965" s="36">
        <v>2.5119459163000002</v>
      </c>
      <c r="P965" s="36">
        <v>28.981629979400001</v>
      </c>
      <c r="Q965" s="30">
        <f t="shared" si="364"/>
        <v>-9.8504774374174684E-10</v>
      </c>
      <c r="R965" s="30">
        <f t="shared" si="365"/>
        <v>-9.8504679598357122E-10</v>
      </c>
      <c r="S965" s="30">
        <f t="shared" si="366"/>
        <v>-9.8504679602387663E-10</v>
      </c>
      <c r="T965" s="30">
        <f t="shared" si="367"/>
        <v>-9.8504679602387498E-10</v>
      </c>
      <c r="V965" s="36"/>
      <c r="W965" s="36"/>
      <c r="X965" s="36"/>
      <c r="AD965" s="36"/>
      <c r="AE965" s="36"/>
      <c r="AF965" s="36"/>
      <c r="AL965" s="36"/>
      <c r="AM965" s="36"/>
      <c r="AN965" s="36"/>
      <c r="AT965" s="36"/>
      <c r="AU965" s="36"/>
      <c r="AV965" s="36"/>
      <c r="BB965" s="36"/>
      <c r="BC965" s="36"/>
      <c r="BD965" s="36"/>
      <c r="BJ965" s="36"/>
      <c r="BK965" s="36"/>
      <c r="BL965" s="36"/>
      <c r="BR965" s="36"/>
      <c r="BS965" s="36"/>
      <c r="BT965" s="36"/>
      <c r="BZ965" s="36"/>
      <c r="CA965" s="36"/>
      <c r="CB965" s="36"/>
      <c r="CH965" s="36"/>
      <c r="CI965" s="36"/>
      <c r="CJ965" s="36"/>
      <c r="CP965" s="36"/>
      <c r="CQ965" s="36"/>
      <c r="CR965" s="36"/>
      <c r="CX965" s="36"/>
      <c r="CY965" s="36"/>
      <c r="CZ965" s="36"/>
      <c r="DF965" s="36">
        <v>8.3999999999999999E-10</v>
      </c>
      <c r="DG965" s="36">
        <v>4.3320985280100004</v>
      </c>
      <c r="DH965" s="36">
        <v>51449.324263278198</v>
      </c>
      <c r="DI965" s="30">
        <f t="shared" si="368"/>
        <v>-1.9975772062697627E-10</v>
      </c>
      <c r="DJ965" s="30">
        <f t="shared" si="369"/>
        <v>-1.9837754438270296E-10</v>
      </c>
      <c r="DK965" s="30">
        <f t="shared" si="370"/>
        <v>-1.9837760309005459E-10</v>
      </c>
      <c r="DL965" s="30">
        <f t="shared" si="371"/>
        <v>-1.9837760308754912E-10</v>
      </c>
      <c r="DN965" s="36"/>
      <c r="DO965" s="36"/>
      <c r="DP965" s="36"/>
      <c r="DV965" s="36"/>
      <c r="DW965" s="36"/>
      <c r="DX965" s="36"/>
      <c r="ED965" s="36"/>
      <c r="EE965" s="36"/>
      <c r="EF965" s="36"/>
      <c r="EL965" s="36"/>
      <c r="EM965" s="36"/>
      <c r="EN965" s="36"/>
      <c r="ET965" s="36"/>
      <c r="EU965" s="36"/>
      <c r="EV965" s="36"/>
    </row>
    <row r="966" spans="14:152" s="30" customFormat="1" ht="12.75">
      <c r="N966" s="36">
        <v>1.2799999999999999E-9</v>
      </c>
      <c r="O966" s="36">
        <v>1.2382275119999999</v>
      </c>
      <c r="P966" s="36">
        <v>6680.8047773059998</v>
      </c>
      <c r="Q966" s="30">
        <f t="shared" si="364"/>
        <v>-4.079064472377264E-10</v>
      </c>
      <c r="R966" s="30">
        <f t="shared" si="365"/>
        <v>-4.076399900389642E-10</v>
      </c>
      <c r="S966" s="30">
        <f t="shared" si="366"/>
        <v>-4.0764000137110108E-10</v>
      </c>
      <c r="T966" s="30">
        <f t="shared" si="367"/>
        <v>-4.0764000137061827E-10</v>
      </c>
      <c r="V966" s="36"/>
      <c r="W966" s="36"/>
      <c r="X966" s="36"/>
      <c r="AD966" s="36"/>
      <c r="AE966" s="36"/>
      <c r="AF966" s="36"/>
      <c r="AL966" s="36"/>
      <c r="AM966" s="36"/>
      <c r="AN966" s="36"/>
      <c r="AT966" s="36"/>
      <c r="AU966" s="36"/>
      <c r="AV966" s="36"/>
      <c r="BB966" s="36"/>
      <c r="BC966" s="36"/>
      <c r="BD966" s="36"/>
      <c r="BJ966" s="36"/>
      <c r="BK966" s="36"/>
      <c r="BL966" s="36"/>
      <c r="BR966" s="36"/>
      <c r="BS966" s="36"/>
      <c r="BT966" s="36"/>
      <c r="BZ966" s="36"/>
      <c r="CA966" s="36"/>
      <c r="CB966" s="36"/>
      <c r="CH966" s="36"/>
      <c r="CI966" s="36"/>
      <c r="CJ966" s="36"/>
      <c r="CP966" s="36"/>
      <c r="CQ966" s="36"/>
      <c r="CR966" s="36"/>
      <c r="CX966" s="36"/>
      <c r="CY966" s="36"/>
      <c r="CZ966" s="36"/>
      <c r="DF966" s="36">
        <v>9.2999999999999999E-10</v>
      </c>
      <c r="DG966" s="36">
        <v>1.59775582035</v>
      </c>
      <c r="DH966" s="36">
        <v>5088.2198048526998</v>
      </c>
      <c r="DI966" s="30">
        <f t="shared" si="368"/>
        <v>8.2926872176518322E-11</v>
      </c>
      <c r="DJ966" s="30">
        <f t="shared" si="369"/>
        <v>8.2771938603774881E-11</v>
      </c>
      <c r="DK966" s="30">
        <f t="shared" si="370"/>
        <v>8.2771945192739164E-11</v>
      </c>
      <c r="DL966" s="30">
        <f t="shared" si="371"/>
        <v>8.2771945192459435E-11</v>
      </c>
      <c r="DN966" s="36"/>
      <c r="DO966" s="36"/>
      <c r="DP966" s="36"/>
      <c r="DV966" s="36"/>
      <c r="DW966" s="36"/>
      <c r="DX966" s="36"/>
      <c r="ED966" s="36"/>
      <c r="EE966" s="36"/>
      <c r="EF966" s="36"/>
      <c r="EL966" s="36"/>
      <c r="EM966" s="36"/>
      <c r="EN966" s="36"/>
      <c r="ET966" s="36"/>
      <c r="EU966" s="36"/>
      <c r="EV966" s="36"/>
    </row>
    <row r="967" spans="14:152" s="30" customFormat="1" ht="12.75">
      <c r="N967" s="36">
        <v>1.1100000000000001E-9</v>
      </c>
      <c r="O967" s="36">
        <v>4.6029477661399998</v>
      </c>
      <c r="P967" s="36">
        <v>25135.8265183146</v>
      </c>
      <c r="Q967" s="30">
        <f t="shared" si="364"/>
        <v>-1.0522437300337925E-9</v>
      </c>
      <c r="R967" s="30">
        <f t="shared" si="365"/>
        <v>-1.0525353635032712E-9</v>
      </c>
      <c r="S967" s="30">
        <f t="shared" si="366"/>
        <v>-1.0525353511161486E-9</v>
      </c>
      <c r="T967" s="30">
        <f t="shared" si="367"/>
        <v>-1.0525353511166696E-9</v>
      </c>
      <c r="V967" s="36"/>
      <c r="W967" s="36"/>
      <c r="X967" s="36"/>
      <c r="AD967" s="36"/>
      <c r="AE967" s="36"/>
      <c r="AF967" s="36"/>
      <c r="AL967" s="36"/>
      <c r="AM967" s="36"/>
      <c r="AN967" s="36"/>
      <c r="AT967" s="36"/>
      <c r="AU967" s="36"/>
      <c r="AV967" s="36"/>
      <c r="BB967" s="36"/>
      <c r="BC967" s="36"/>
      <c r="BD967" s="36"/>
      <c r="BJ967" s="36"/>
      <c r="BK967" s="36"/>
      <c r="BL967" s="36"/>
      <c r="BR967" s="36"/>
      <c r="BS967" s="36"/>
      <c r="BT967" s="36"/>
      <c r="BZ967" s="36"/>
      <c r="CA967" s="36"/>
      <c r="CB967" s="36"/>
      <c r="CH967" s="36"/>
      <c r="CI967" s="36"/>
      <c r="CJ967" s="36"/>
      <c r="CP967" s="36"/>
      <c r="CQ967" s="36"/>
      <c r="CR967" s="36"/>
      <c r="CX967" s="36"/>
      <c r="CY967" s="36"/>
      <c r="CZ967" s="36"/>
      <c r="DF967" s="36">
        <v>8.7999999999999996E-10</v>
      </c>
      <c r="DG967" s="36">
        <v>3.2995047801199999</v>
      </c>
      <c r="DH967" s="36">
        <v>2655.5010621709998</v>
      </c>
      <c r="DI967" s="30">
        <f t="shared" si="368"/>
        <v>3.6567839794531425E-10</v>
      </c>
      <c r="DJ967" s="30">
        <f t="shared" si="369"/>
        <v>3.6574826703612077E-10</v>
      </c>
      <c r="DK967" s="30">
        <f t="shared" si="370"/>
        <v>3.6574826406483233E-10</v>
      </c>
      <c r="DL967" s="30">
        <f t="shared" si="371"/>
        <v>3.6574826406495884E-10</v>
      </c>
      <c r="DN967" s="36"/>
      <c r="DO967" s="36"/>
      <c r="DP967" s="36"/>
      <c r="DV967" s="36"/>
      <c r="DW967" s="36"/>
      <c r="DX967" s="36"/>
      <c r="ED967" s="36"/>
      <c r="EE967" s="36"/>
      <c r="EF967" s="36"/>
      <c r="EL967" s="36"/>
      <c r="EM967" s="36"/>
      <c r="EN967" s="36"/>
      <c r="ET967" s="36"/>
      <c r="EU967" s="36"/>
      <c r="EV967" s="36"/>
    </row>
    <row r="968" spans="14:152" s="30" customFormat="1" ht="12.75">
      <c r="N968" s="36">
        <v>1.1800000000000001E-9</v>
      </c>
      <c r="O968" s="36">
        <v>0.34226497703999997</v>
      </c>
      <c r="P968" s="36">
        <v>4140.4335518651997</v>
      </c>
      <c r="Q968" s="30">
        <f t="shared" si="364"/>
        <v>-9.5795552776775035E-10</v>
      </c>
      <c r="R968" s="30">
        <f t="shared" si="365"/>
        <v>-9.578617428185426E-10</v>
      </c>
      <c r="S968" s="30">
        <f t="shared" si="366"/>
        <v>-9.5786174680734462E-10</v>
      </c>
      <c r="T968" s="30">
        <f t="shared" si="367"/>
        <v>-9.5786174680717587E-10</v>
      </c>
      <c r="V968" s="36"/>
      <c r="W968" s="36"/>
      <c r="X968" s="36"/>
      <c r="AD968" s="36"/>
      <c r="AE968" s="36"/>
      <c r="AF968" s="36"/>
      <c r="AL968" s="36"/>
      <c r="AM968" s="36"/>
      <c r="AN968" s="36"/>
      <c r="AT968" s="36"/>
      <c r="AU968" s="36"/>
      <c r="AV968" s="36"/>
      <c r="BB968" s="36"/>
      <c r="BC968" s="36"/>
      <c r="BD968" s="36"/>
      <c r="BJ968" s="36"/>
      <c r="BK968" s="36"/>
      <c r="BL968" s="36"/>
      <c r="BR968" s="36"/>
      <c r="BS968" s="36"/>
      <c r="BT968" s="36"/>
      <c r="BZ968" s="36"/>
      <c r="CA968" s="36"/>
      <c r="CB968" s="36"/>
      <c r="CH968" s="36"/>
      <c r="CI968" s="36"/>
      <c r="CJ968" s="36"/>
      <c r="CP968" s="36"/>
      <c r="CQ968" s="36"/>
      <c r="CR968" s="36"/>
      <c r="CX968" s="36"/>
      <c r="CY968" s="36"/>
      <c r="CZ968" s="36"/>
      <c r="DF968" s="36">
        <v>8.0999999999999999E-10</v>
      </c>
      <c r="DG968" s="36">
        <v>1.65543714666</v>
      </c>
      <c r="DH968" s="36">
        <v>78263.709424722503</v>
      </c>
      <c r="DI968" s="30">
        <f t="shared" si="368"/>
        <v>2.505065501369082E-10</v>
      </c>
      <c r="DJ968" s="30">
        <f t="shared" si="369"/>
        <v>2.5248743546585998E-10</v>
      </c>
      <c r="DK968" s="30">
        <f t="shared" si="370"/>
        <v>2.524873512595016E-10</v>
      </c>
      <c r="DL968" s="30">
        <f t="shared" si="371"/>
        <v>2.5248735126308898E-10</v>
      </c>
      <c r="DN968" s="36"/>
      <c r="DO968" s="36"/>
      <c r="DP968" s="36"/>
      <c r="DV968" s="36"/>
      <c r="DW968" s="36"/>
      <c r="DX968" s="36"/>
      <c r="ED968" s="36"/>
      <c r="EE968" s="36"/>
      <c r="EF968" s="36"/>
      <c r="EL968" s="36"/>
      <c r="EM968" s="36"/>
      <c r="EN968" s="36"/>
      <c r="ET968" s="36"/>
      <c r="EU968" s="36"/>
      <c r="EV968" s="36"/>
    </row>
    <row r="969" spans="14:152" s="30" customFormat="1" ht="12.75">
      <c r="N969" s="36">
        <v>1.1200000000000001E-9</v>
      </c>
      <c r="O969" s="36">
        <v>4.0223373754100002</v>
      </c>
      <c r="P969" s="36">
        <v>6314.0005244371996</v>
      </c>
      <c r="Q969" s="30">
        <f t="shared" si="364"/>
        <v>1.0181223355470738E-9</v>
      </c>
      <c r="R969" s="30">
        <f t="shared" si="365"/>
        <v>1.0182191831711508E-9</v>
      </c>
      <c r="S969" s="30">
        <f t="shared" si="366"/>
        <v>1.0182191790534102E-9</v>
      </c>
      <c r="T969" s="30">
        <f t="shared" si="367"/>
        <v>1.0182191790535826E-9</v>
      </c>
      <c r="V969" s="36"/>
      <c r="W969" s="36"/>
      <c r="X969" s="36"/>
      <c r="AD969" s="36"/>
      <c r="AE969" s="36"/>
      <c r="AF969" s="36"/>
      <c r="AL969" s="36"/>
      <c r="AM969" s="36"/>
      <c r="AN969" s="36"/>
      <c r="AT969" s="36"/>
      <c r="AU969" s="36"/>
      <c r="AV969" s="36"/>
      <c r="BB969" s="36"/>
      <c r="BC969" s="36"/>
      <c r="BD969" s="36"/>
      <c r="BJ969" s="36"/>
      <c r="BK969" s="36"/>
      <c r="BL969" s="36"/>
      <c r="BR969" s="36"/>
      <c r="BS969" s="36"/>
      <c r="BT969" s="36"/>
      <c r="BZ969" s="36"/>
      <c r="CA969" s="36"/>
      <c r="CB969" s="36"/>
      <c r="CH969" s="36"/>
      <c r="CI969" s="36"/>
      <c r="CJ969" s="36"/>
      <c r="CP969" s="36"/>
      <c r="CQ969" s="36"/>
      <c r="CR969" s="36"/>
      <c r="CX969" s="36"/>
      <c r="CY969" s="36"/>
      <c r="CZ969" s="36"/>
      <c r="DF969" s="36">
        <v>8.6000000000000003E-10</v>
      </c>
      <c r="DG969" s="36">
        <v>1.19342535692</v>
      </c>
      <c r="DH969" s="36">
        <v>4029.2469095776</v>
      </c>
      <c r="DI969" s="30">
        <f t="shared" si="368"/>
        <v>-5.7137452832422077E-10</v>
      </c>
      <c r="DJ969" s="30">
        <f t="shared" si="369"/>
        <v>-5.7145965569222509E-10</v>
      </c>
      <c r="DK969" s="30">
        <f t="shared" si="370"/>
        <v>-5.7145965207219745E-10</v>
      </c>
      <c r="DL969" s="30">
        <f t="shared" si="371"/>
        <v>-5.7145965207235038E-10</v>
      </c>
      <c r="DN969" s="36"/>
      <c r="DO969" s="36"/>
      <c r="DP969" s="36"/>
      <c r="DV969" s="36"/>
      <c r="DW969" s="36"/>
      <c r="DX969" s="36"/>
      <c r="ED969" s="36"/>
      <c r="EE969" s="36"/>
      <c r="EF969" s="36"/>
      <c r="EL969" s="36"/>
      <c r="EM969" s="36"/>
      <c r="EN969" s="36"/>
      <c r="ET969" s="36"/>
      <c r="EU969" s="36"/>
      <c r="EV969" s="36"/>
    </row>
    <row r="970" spans="14:152" s="30" customFormat="1" ht="12.75">
      <c r="N970" s="36">
        <v>1.3399999999999999E-9</v>
      </c>
      <c r="O970" s="36">
        <v>3.3592621472999999</v>
      </c>
      <c r="P970" s="36">
        <v>11247.208964769799</v>
      </c>
      <c r="Q970" s="30">
        <f t="shared" si="364"/>
        <v>-1.0347040839473393E-9</v>
      </c>
      <c r="R970" s="30">
        <f t="shared" si="365"/>
        <v>-1.0350188148247843E-9</v>
      </c>
      <c r="S970" s="30">
        <f t="shared" si="366"/>
        <v>-1.0350188014431217E-9</v>
      </c>
      <c r="T970" s="30">
        <f t="shared" si="367"/>
        <v>-1.0350188014436902E-9</v>
      </c>
      <c r="V970" s="36"/>
      <c r="W970" s="36"/>
      <c r="X970" s="36"/>
      <c r="AD970" s="36"/>
      <c r="AE970" s="36"/>
      <c r="AF970" s="36"/>
      <c r="AL970" s="36"/>
      <c r="AM970" s="36"/>
      <c r="AN970" s="36"/>
      <c r="AT970" s="36"/>
      <c r="AU970" s="36"/>
      <c r="AV970" s="36"/>
      <c r="BB970" s="36"/>
      <c r="BC970" s="36"/>
      <c r="BD970" s="36"/>
      <c r="BJ970" s="36"/>
      <c r="BK970" s="36"/>
      <c r="BL970" s="36"/>
      <c r="BR970" s="36"/>
      <c r="BS970" s="36"/>
      <c r="BT970" s="36"/>
      <c r="BZ970" s="36"/>
      <c r="CA970" s="36"/>
      <c r="CB970" s="36"/>
      <c r="CH970" s="36"/>
      <c r="CI970" s="36"/>
      <c r="CJ970" s="36"/>
      <c r="CP970" s="36"/>
      <c r="CQ970" s="36"/>
      <c r="CR970" s="36"/>
      <c r="CX970" s="36"/>
      <c r="CY970" s="36"/>
      <c r="CZ970" s="36"/>
      <c r="DF970" s="36">
        <v>7.8999999999999996E-10</v>
      </c>
      <c r="DG970" s="36">
        <v>4.4196467800899999</v>
      </c>
      <c r="DH970" s="36">
        <v>151.04766984290001</v>
      </c>
      <c r="DI970" s="30">
        <f t="shared" si="368"/>
        <v>-7.145655035034767E-10</v>
      </c>
      <c r="DJ970" s="30">
        <f t="shared" si="369"/>
        <v>-7.1456717624645135E-10</v>
      </c>
      <c r="DK970" s="30">
        <f t="shared" si="370"/>
        <v>-7.1456717617531444E-10</v>
      </c>
      <c r="DL970" s="30">
        <f t="shared" si="371"/>
        <v>-7.1456717617531754E-10</v>
      </c>
      <c r="DN970" s="36"/>
      <c r="DO970" s="36"/>
      <c r="DP970" s="36"/>
      <c r="DV970" s="36"/>
      <c r="DW970" s="36"/>
      <c r="DX970" s="36"/>
      <c r="ED970" s="36"/>
      <c r="EE970" s="36"/>
      <c r="EF970" s="36"/>
      <c r="EL970" s="36"/>
      <c r="EM970" s="36"/>
      <c r="EN970" s="36"/>
      <c r="ET970" s="36"/>
      <c r="EU970" s="36"/>
      <c r="EV970" s="36"/>
    </row>
    <row r="971" spans="14:152" s="30" customFormat="1" ht="12.75">
      <c r="N971" s="36">
        <v>1.2E-9</v>
      </c>
      <c r="O971" s="36">
        <v>6.0943037286799999</v>
      </c>
      <c r="P971" s="36">
        <v>4106.4054911461999</v>
      </c>
      <c r="Q971" s="30">
        <f t="shared" si="364"/>
        <v>-6.8231544184040338E-10</v>
      </c>
      <c r="R971" s="30">
        <f t="shared" si="365"/>
        <v>-6.8218218551842793E-10</v>
      </c>
      <c r="S971" s="30">
        <f t="shared" si="366"/>
        <v>-6.8218219118573234E-10</v>
      </c>
      <c r="T971" s="30">
        <f t="shared" si="367"/>
        <v>-6.821821911854939E-10</v>
      </c>
      <c r="V971" s="36"/>
      <c r="W971" s="36"/>
      <c r="X971" s="36"/>
      <c r="AD971" s="36"/>
      <c r="AE971" s="36"/>
      <c r="AF971" s="36"/>
      <c r="AL971" s="36"/>
      <c r="AM971" s="36"/>
      <c r="AN971" s="36"/>
      <c r="AT971" s="36"/>
      <c r="AU971" s="36"/>
      <c r="AV971" s="36"/>
      <c r="BB971" s="36"/>
      <c r="BC971" s="36"/>
      <c r="BD971" s="36"/>
      <c r="BJ971" s="36"/>
      <c r="BK971" s="36"/>
      <c r="BL971" s="36"/>
      <c r="BR971" s="36"/>
      <c r="BS971" s="36"/>
      <c r="BT971" s="36"/>
      <c r="BZ971" s="36"/>
      <c r="CA971" s="36"/>
      <c r="CB971" s="36"/>
      <c r="CH971" s="36"/>
      <c r="CI971" s="36"/>
      <c r="CJ971" s="36"/>
      <c r="CP971" s="36"/>
      <c r="CQ971" s="36"/>
      <c r="CR971" s="36"/>
      <c r="CX971" s="36"/>
      <c r="CY971" s="36"/>
      <c r="CZ971" s="36"/>
      <c r="DF971" s="36">
        <v>8.3999999999999999E-10</v>
      </c>
      <c r="DG971" s="36">
        <v>1.9628918278800001</v>
      </c>
      <c r="DH971" s="36">
        <v>14867.7375158921</v>
      </c>
      <c r="DI971" s="30">
        <f t="shared" si="368"/>
        <v>2.9728676073837952E-10</v>
      </c>
      <c r="DJ971" s="30">
        <f t="shared" si="369"/>
        <v>2.9767069054532289E-10</v>
      </c>
      <c r="DK971" s="30">
        <f t="shared" si="370"/>
        <v>2.9767067421931694E-10</v>
      </c>
      <c r="DL971" s="30">
        <f t="shared" si="371"/>
        <v>2.9767067422000898E-10</v>
      </c>
      <c r="DN971" s="36"/>
      <c r="DO971" s="36"/>
      <c r="DP971" s="36"/>
      <c r="DV971" s="36"/>
      <c r="DW971" s="36"/>
      <c r="DX971" s="36"/>
      <c r="ED971" s="36"/>
      <c r="EE971" s="36"/>
      <c r="EF971" s="36"/>
      <c r="EL971" s="36"/>
      <c r="EM971" s="36"/>
      <c r="EN971" s="36"/>
      <c r="ET971" s="36"/>
      <c r="EU971" s="36"/>
      <c r="EV971" s="36"/>
    </row>
    <row r="972" spans="14:152" s="30" customFormat="1" ht="12.75">
      <c r="N972" s="36">
        <v>1.1700000000000001E-9</v>
      </c>
      <c r="O972" s="36">
        <v>3.006245187E-2</v>
      </c>
      <c r="P972" s="36">
        <v>7.6737919754000004</v>
      </c>
      <c r="Q972" s="30">
        <f t="shared" si="364"/>
        <v>1.169908807635772E-9</v>
      </c>
      <c r="R972" s="30">
        <f t="shared" si="365"/>
        <v>1.1699088039509202E-9</v>
      </c>
      <c r="S972" s="30">
        <f t="shared" si="366"/>
        <v>1.169908803951077E-9</v>
      </c>
      <c r="T972" s="30">
        <f t="shared" si="367"/>
        <v>1.169908803951077E-9</v>
      </c>
      <c r="V972" s="36"/>
      <c r="W972" s="36"/>
      <c r="X972" s="36"/>
      <c r="AD972" s="36"/>
      <c r="AE972" s="36"/>
      <c r="AF972" s="36"/>
      <c r="AL972" s="36"/>
      <c r="AM972" s="36"/>
      <c r="AN972" s="36"/>
      <c r="AT972" s="36"/>
      <c r="AU972" s="36"/>
      <c r="AV972" s="36"/>
      <c r="BB972" s="36"/>
      <c r="BC972" s="36"/>
      <c r="BD972" s="36"/>
      <c r="BJ972" s="36"/>
      <c r="BK972" s="36"/>
      <c r="BL972" s="36"/>
      <c r="BR972" s="36"/>
      <c r="BS972" s="36"/>
      <c r="BT972" s="36"/>
      <c r="BZ972" s="36"/>
      <c r="CA972" s="36"/>
      <c r="CB972" s="36"/>
      <c r="CH972" s="36"/>
      <c r="CI972" s="36"/>
      <c r="CJ972" s="36"/>
      <c r="CP972" s="36"/>
      <c r="CQ972" s="36"/>
      <c r="CR972" s="36"/>
      <c r="CX972" s="36"/>
      <c r="CY972" s="36"/>
      <c r="CZ972" s="36"/>
      <c r="DF972" s="36">
        <v>9.0999999999999996E-10</v>
      </c>
      <c r="DG972" s="36">
        <v>5.7622990614200003</v>
      </c>
      <c r="DH972" s="36">
        <v>2544.3316735356002</v>
      </c>
      <c r="DI972" s="30">
        <f t="shared" si="368"/>
        <v>-4.2903373403702638E-10</v>
      </c>
      <c r="DJ972" s="30">
        <f t="shared" si="369"/>
        <v>-4.2910085280953736E-10</v>
      </c>
      <c r="DK972" s="30">
        <f t="shared" si="370"/>
        <v>-4.2910084995521811E-10</v>
      </c>
      <c r="DL972" s="30">
        <f t="shared" si="371"/>
        <v>-4.2910084995533784E-10</v>
      </c>
      <c r="DN972" s="36"/>
      <c r="DO972" s="36"/>
      <c r="DP972" s="36"/>
      <c r="DV972" s="36"/>
      <c r="DW972" s="36"/>
      <c r="DX972" s="36"/>
      <c r="ED972" s="36"/>
      <c r="EE972" s="36"/>
      <c r="EF972" s="36"/>
      <c r="EL972" s="36"/>
      <c r="EM972" s="36"/>
      <c r="EN972" s="36"/>
      <c r="ET972" s="36"/>
      <c r="EU972" s="36"/>
      <c r="EV972" s="36"/>
    </row>
    <row r="973" spans="14:152" s="30" customFormat="1" ht="12.75">
      <c r="N973" s="36">
        <v>1.09E-9</v>
      </c>
      <c r="O973" s="36">
        <v>3.6263003658200001</v>
      </c>
      <c r="P973" s="36">
        <v>3344.1182913966099</v>
      </c>
      <c r="Q973" s="30">
        <f t="shared" si="364"/>
        <v>-7.6521007104855492E-10</v>
      </c>
      <c r="R973" s="30">
        <f t="shared" si="365"/>
        <v>-7.6529539733519414E-10</v>
      </c>
      <c r="S973" s="30">
        <f t="shared" si="366"/>
        <v>-7.6529539370669029E-10</v>
      </c>
      <c r="T973" s="30">
        <f t="shared" si="367"/>
        <v>-7.6529539370684197E-10</v>
      </c>
      <c r="V973" s="36"/>
      <c r="W973" s="36"/>
      <c r="X973" s="36"/>
      <c r="AD973" s="36"/>
      <c r="AE973" s="36"/>
      <c r="AF973" s="36"/>
      <c r="AL973" s="36"/>
      <c r="AM973" s="36"/>
      <c r="AN973" s="36"/>
      <c r="AT973" s="36"/>
      <c r="AU973" s="36"/>
      <c r="AV973" s="36"/>
      <c r="BB973" s="36"/>
      <c r="BC973" s="36"/>
      <c r="BD973" s="36"/>
      <c r="BJ973" s="36"/>
      <c r="BK973" s="36"/>
      <c r="BL973" s="36"/>
      <c r="BR973" s="36"/>
      <c r="BS973" s="36"/>
      <c r="BT973" s="36"/>
      <c r="BZ973" s="36"/>
      <c r="CA973" s="36"/>
      <c r="CB973" s="36"/>
      <c r="CH973" s="36"/>
      <c r="CI973" s="36"/>
      <c r="CJ973" s="36"/>
      <c r="CP973" s="36"/>
      <c r="CQ973" s="36"/>
      <c r="CR973" s="36"/>
      <c r="CX973" s="36"/>
      <c r="CY973" s="36"/>
      <c r="CZ973" s="36"/>
      <c r="DF973" s="36">
        <v>8.6000000000000003E-10</v>
      </c>
      <c r="DG973" s="36">
        <v>3.7865980291399999</v>
      </c>
      <c r="DH973" s="36">
        <v>1481.4093713452</v>
      </c>
      <c r="DI973" s="30">
        <f t="shared" si="368"/>
        <v>-2.4196427706176637E-10</v>
      </c>
      <c r="DJ973" s="30">
        <f t="shared" si="369"/>
        <v>-2.4192408912978361E-10</v>
      </c>
      <c r="DK973" s="30">
        <f t="shared" si="370"/>
        <v>-2.4192409083888186E-10</v>
      </c>
      <c r="DL973" s="30">
        <f t="shared" si="371"/>
        <v>-2.4192409083881005E-10</v>
      </c>
      <c r="DN973" s="36"/>
      <c r="DO973" s="36"/>
      <c r="DP973" s="36"/>
      <c r="DV973" s="36"/>
      <c r="DW973" s="36"/>
      <c r="DX973" s="36"/>
      <c r="ED973" s="36"/>
      <c r="EE973" s="36"/>
      <c r="EF973" s="36"/>
      <c r="EL973" s="36"/>
      <c r="EM973" s="36"/>
      <c r="EN973" s="36"/>
      <c r="ET973" s="36"/>
      <c r="EU973" s="36"/>
      <c r="EV973" s="36"/>
    </row>
    <row r="974" spans="14:152" s="30" customFormat="1" ht="12.75">
      <c r="N974" s="36">
        <v>1.09E-9</v>
      </c>
      <c r="O974" s="36">
        <v>1.9427774574300001</v>
      </c>
      <c r="P974" s="36">
        <v>16702.994823196201</v>
      </c>
      <c r="Q974" s="30">
        <f t="shared" si="364"/>
        <v>-9.871103121498832E-10</v>
      </c>
      <c r="R974" s="30">
        <f t="shared" si="365"/>
        <v>-9.8736398985402514E-10</v>
      </c>
      <c r="S974" s="30">
        <f t="shared" si="366"/>
        <v>-9.8736397907211587E-10</v>
      </c>
      <c r="T974" s="30">
        <f t="shared" si="367"/>
        <v>-9.8736397907256855E-10</v>
      </c>
      <c r="V974" s="36"/>
      <c r="W974" s="36"/>
      <c r="X974" s="36"/>
      <c r="AD974" s="36"/>
      <c r="AE974" s="36"/>
      <c r="AF974" s="36"/>
      <c r="AL974" s="36"/>
      <c r="AM974" s="36"/>
      <c r="AN974" s="36"/>
      <c r="AT974" s="36"/>
      <c r="AU974" s="36"/>
      <c r="AV974" s="36"/>
      <c r="BB974" s="36"/>
      <c r="BC974" s="36"/>
      <c r="BD974" s="36"/>
      <c r="BJ974" s="36"/>
      <c r="BK974" s="36"/>
      <c r="BL974" s="36"/>
      <c r="BR974" s="36"/>
      <c r="BS974" s="36"/>
      <c r="BT974" s="36"/>
      <c r="BZ974" s="36"/>
      <c r="CA974" s="36"/>
      <c r="CB974" s="36"/>
      <c r="CH974" s="36"/>
      <c r="CI974" s="36"/>
      <c r="CJ974" s="36"/>
      <c r="CP974" s="36"/>
      <c r="CQ974" s="36"/>
      <c r="CR974" s="36"/>
      <c r="CX974" s="36"/>
      <c r="CY974" s="36"/>
      <c r="CZ974" s="36"/>
      <c r="DF974" s="36">
        <v>8.1999999999999996E-10</v>
      </c>
      <c r="DG974" s="36">
        <v>2.8563341342799999</v>
      </c>
      <c r="DH974" s="36">
        <v>14164.8136292454</v>
      </c>
      <c r="DI974" s="30">
        <f t="shared" si="368"/>
        <v>7.8731672884192547E-10</v>
      </c>
      <c r="DJ974" s="30">
        <f t="shared" si="369"/>
        <v>7.8720992215509125E-10</v>
      </c>
      <c r="DK974" s="30">
        <f t="shared" si="370"/>
        <v>7.8720992670092445E-10</v>
      </c>
      <c r="DL974" s="30">
        <f t="shared" si="371"/>
        <v>7.8720992670073524E-10</v>
      </c>
      <c r="DN974" s="36"/>
      <c r="DO974" s="36"/>
      <c r="DP974" s="36"/>
      <c r="DV974" s="36"/>
      <c r="DW974" s="36"/>
      <c r="DX974" s="36"/>
      <c r="ED974" s="36"/>
      <c r="EE974" s="36"/>
      <c r="EF974" s="36"/>
      <c r="EL974" s="36"/>
      <c r="EM974" s="36"/>
      <c r="EN974" s="36"/>
      <c r="ET974" s="36"/>
      <c r="EU974" s="36"/>
      <c r="EV974" s="36"/>
    </row>
    <row r="975" spans="14:152" s="30" customFormat="1" ht="12.75">
      <c r="N975" s="36">
        <v>1.14E-9</v>
      </c>
      <c r="O975" s="36">
        <v>4.8731593754600002</v>
      </c>
      <c r="P975" s="36">
        <v>6151.5166346528003</v>
      </c>
      <c r="Q975" s="30">
        <f t="shared" si="364"/>
        <v>-6.5377567657808624E-10</v>
      </c>
      <c r="R975" s="30">
        <f t="shared" si="365"/>
        <v>-6.5358681558591301E-10</v>
      </c>
      <c r="S975" s="30">
        <f t="shared" si="366"/>
        <v>-6.535868236182397E-10</v>
      </c>
      <c r="T975" s="30">
        <f t="shared" si="367"/>
        <v>-6.5358682361790128E-10</v>
      </c>
      <c r="V975" s="36"/>
      <c r="W975" s="36"/>
      <c r="X975" s="36"/>
      <c r="AD975" s="36"/>
      <c r="AE975" s="36"/>
      <c r="AF975" s="36"/>
      <c r="AL975" s="36"/>
      <c r="AM975" s="36"/>
      <c r="AN975" s="36"/>
      <c r="AT975" s="36"/>
      <c r="AU975" s="36"/>
      <c r="AV975" s="36"/>
      <c r="BB975" s="36"/>
      <c r="BC975" s="36"/>
      <c r="BD975" s="36"/>
      <c r="BJ975" s="36"/>
      <c r="BK975" s="36"/>
      <c r="BL975" s="36"/>
      <c r="BR975" s="36"/>
      <c r="BS975" s="36"/>
      <c r="BT975" s="36"/>
      <c r="BZ975" s="36"/>
      <c r="CA975" s="36"/>
      <c r="CB975" s="36"/>
      <c r="CH975" s="36"/>
      <c r="CI975" s="36"/>
      <c r="CJ975" s="36"/>
      <c r="CP975" s="36"/>
      <c r="CQ975" s="36"/>
      <c r="CR975" s="36"/>
      <c r="CX975" s="36"/>
      <c r="CY975" s="36"/>
      <c r="CZ975" s="36"/>
      <c r="DF975" s="36">
        <v>7.7999999999999999E-10</v>
      </c>
      <c r="DG975" s="36">
        <v>4.2942681259800004</v>
      </c>
      <c r="DH975" s="36">
        <v>187.92514776260001</v>
      </c>
      <c r="DI975" s="30">
        <f t="shared" si="368"/>
        <v>-7.752246991108043E-10</v>
      </c>
      <c r="DJ975" s="30">
        <f t="shared" si="369"/>
        <v>-7.7522523146011975E-10</v>
      </c>
      <c r="DK975" s="30">
        <f t="shared" si="370"/>
        <v>-7.7522523143748095E-10</v>
      </c>
      <c r="DL975" s="30">
        <f t="shared" si="371"/>
        <v>-7.7522523143748188E-10</v>
      </c>
      <c r="DN975" s="36"/>
      <c r="DO975" s="36"/>
      <c r="DP975" s="36"/>
      <c r="DV975" s="36"/>
      <c r="DW975" s="36"/>
      <c r="DX975" s="36"/>
      <c r="ED975" s="36"/>
      <c r="EE975" s="36"/>
      <c r="EF975" s="36"/>
      <c r="EL975" s="36"/>
      <c r="EM975" s="36"/>
      <c r="EN975" s="36"/>
      <c r="ET975" s="36"/>
      <c r="EU975" s="36"/>
      <c r="EV975" s="36"/>
    </row>
    <row r="976" spans="14:152" s="30" customFormat="1" ht="12.75">
      <c r="N976" s="36">
        <v>1.09E-9</v>
      </c>
      <c r="O976" s="36">
        <v>5.6570727059500001</v>
      </c>
      <c r="P976" s="36">
        <v>3344.1527987009999</v>
      </c>
      <c r="Q976" s="30">
        <f t="shared" si="364"/>
        <v>1.0351947859475912E-9</v>
      </c>
      <c r="R976" s="30">
        <f t="shared" si="365"/>
        <v>1.0351572631037404E-9</v>
      </c>
      <c r="S976" s="30">
        <f t="shared" si="366"/>
        <v>1.0351572646997528E-9</v>
      </c>
      <c r="T976" s="30">
        <f t="shared" si="367"/>
        <v>1.035157264699686E-9</v>
      </c>
      <c r="V976" s="36"/>
      <c r="W976" s="36"/>
      <c r="X976" s="36"/>
      <c r="AD976" s="36"/>
      <c r="AE976" s="36"/>
      <c r="AF976" s="36"/>
      <c r="AL976" s="36"/>
      <c r="AM976" s="36"/>
      <c r="AN976" s="36"/>
      <c r="AT976" s="36"/>
      <c r="AU976" s="36"/>
      <c r="AV976" s="36"/>
      <c r="BB976" s="36"/>
      <c r="BC976" s="36"/>
      <c r="BD976" s="36"/>
      <c r="BJ976" s="36"/>
      <c r="BK976" s="36"/>
      <c r="BL976" s="36"/>
      <c r="BR976" s="36"/>
      <c r="BS976" s="36"/>
      <c r="BT976" s="36"/>
      <c r="BZ976" s="36"/>
      <c r="CA976" s="36"/>
      <c r="CB976" s="36"/>
      <c r="CH976" s="36"/>
      <c r="CI976" s="36"/>
      <c r="CJ976" s="36"/>
      <c r="CP976" s="36"/>
      <c r="CQ976" s="36"/>
      <c r="CR976" s="36"/>
      <c r="CX976" s="36"/>
      <c r="CY976" s="36"/>
      <c r="CZ976" s="36"/>
      <c r="DF976" s="36">
        <v>7.7999999999999999E-10</v>
      </c>
      <c r="DG976" s="36">
        <v>5.3856652907200004</v>
      </c>
      <c r="DH976" s="36">
        <v>2655.5683724738001</v>
      </c>
      <c r="DI976" s="30">
        <f t="shared" si="368"/>
        <v>-7.7708707111587908E-10</v>
      </c>
      <c r="DJ976" s="30">
        <f t="shared" si="369"/>
        <v>-7.7709294718676842E-10</v>
      </c>
      <c r="DK976" s="30">
        <f t="shared" si="370"/>
        <v>-7.7709294693700061E-10</v>
      </c>
      <c r="DL976" s="30">
        <f t="shared" si="371"/>
        <v>-7.7709294693701105E-10</v>
      </c>
      <c r="DN976" s="36"/>
      <c r="DO976" s="36"/>
      <c r="DP976" s="36"/>
      <c r="DV976" s="36"/>
      <c r="DW976" s="36"/>
      <c r="DX976" s="36"/>
      <c r="ED976" s="36"/>
      <c r="EE976" s="36"/>
      <c r="EF976" s="36"/>
      <c r="EL976" s="36"/>
      <c r="EM976" s="36"/>
      <c r="EN976" s="36"/>
      <c r="ET976" s="36"/>
      <c r="EU976" s="36"/>
      <c r="EV976" s="36"/>
    </row>
    <row r="977" spans="14:152" s="30" customFormat="1" ht="12.75">
      <c r="N977" s="36">
        <v>1.08E-9</v>
      </c>
      <c r="O977" s="36">
        <v>0.72637519191</v>
      </c>
      <c r="P977" s="36">
        <v>10.569355047</v>
      </c>
      <c r="Q977" s="30">
        <f t="shared" si="364"/>
        <v>8.480191159145306E-10</v>
      </c>
      <c r="R977" s="30">
        <f t="shared" si="365"/>
        <v>8.4801934827223759E-10</v>
      </c>
      <c r="S977" s="30">
        <f t="shared" si="366"/>
        <v>8.4801934826235609E-10</v>
      </c>
      <c r="T977" s="30">
        <f t="shared" si="367"/>
        <v>8.480193482623564E-10</v>
      </c>
      <c r="V977" s="36"/>
      <c r="W977" s="36"/>
      <c r="X977" s="36"/>
      <c r="AD977" s="36"/>
      <c r="AE977" s="36"/>
      <c r="AF977" s="36"/>
      <c r="AL977" s="36"/>
      <c r="AM977" s="36"/>
      <c r="AN977" s="36"/>
      <c r="AT977" s="36"/>
      <c r="AU977" s="36"/>
      <c r="AV977" s="36"/>
      <c r="BB977" s="36"/>
      <c r="BC977" s="36"/>
      <c r="BD977" s="36"/>
      <c r="BJ977" s="36"/>
      <c r="BK977" s="36"/>
      <c r="BL977" s="36"/>
      <c r="BR977" s="36"/>
      <c r="BS977" s="36"/>
      <c r="BT977" s="36"/>
      <c r="BZ977" s="36"/>
      <c r="CA977" s="36"/>
      <c r="CB977" s="36"/>
      <c r="CH977" s="36"/>
      <c r="CI977" s="36"/>
      <c r="CJ977" s="36"/>
      <c r="CP977" s="36"/>
      <c r="CQ977" s="36"/>
      <c r="CR977" s="36"/>
      <c r="CX977" s="36"/>
      <c r="CY977" s="36"/>
      <c r="CZ977" s="36"/>
      <c r="DF977" s="36">
        <v>8.3999999999999999E-10</v>
      </c>
      <c r="DG977" s="36">
        <v>2.15121245434</v>
      </c>
      <c r="DH977" s="36">
        <v>3311.1206083963998</v>
      </c>
      <c r="DI977" s="30">
        <f t="shared" si="368"/>
        <v>-7.3734077184445144E-10</v>
      </c>
      <c r="DJ977" s="30">
        <f t="shared" si="369"/>
        <v>-7.3729696852829481E-10</v>
      </c>
      <c r="DK977" s="30">
        <f t="shared" si="370"/>
        <v>-7.3729697039131979E-10</v>
      </c>
      <c r="DL977" s="30">
        <f t="shared" si="371"/>
        <v>-7.37296970391241E-10</v>
      </c>
      <c r="DN977" s="36"/>
      <c r="DO977" s="36"/>
      <c r="DP977" s="36"/>
      <c r="DV977" s="36"/>
      <c r="DW977" s="36"/>
      <c r="DX977" s="36"/>
      <c r="ED977" s="36"/>
      <c r="EE977" s="36"/>
      <c r="EF977" s="36"/>
      <c r="EL977" s="36"/>
      <c r="EM977" s="36"/>
      <c r="EN977" s="36"/>
      <c r="ET977" s="36"/>
      <c r="EU977" s="36"/>
      <c r="EV977" s="36"/>
    </row>
    <row r="978" spans="14:152" s="30" customFormat="1" ht="12.75">
      <c r="N978" s="36">
        <v>1.2799999999999999E-9</v>
      </c>
      <c r="O978" s="36">
        <v>5.7732641618600002</v>
      </c>
      <c r="P978" s="36">
        <v>13369.563253800001</v>
      </c>
      <c r="Q978" s="30">
        <f t="shared" si="364"/>
        <v>9.2798124202158297E-10</v>
      </c>
      <c r="R978" s="30">
        <f t="shared" si="365"/>
        <v>9.2836861048373955E-10</v>
      </c>
      <c r="S978" s="30">
        <f t="shared" si="366"/>
        <v>9.2836859401380262E-10</v>
      </c>
      <c r="T978" s="30">
        <f t="shared" si="367"/>
        <v>9.2836859401449145E-10</v>
      </c>
      <c r="V978" s="36"/>
      <c r="W978" s="36"/>
      <c r="X978" s="36"/>
      <c r="AD978" s="36"/>
      <c r="AE978" s="36"/>
      <c r="AF978" s="36"/>
      <c r="AL978" s="36"/>
      <c r="AM978" s="36"/>
      <c r="AN978" s="36"/>
      <c r="AT978" s="36"/>
      <c r="AU978" s="36"/>
      <c r="AV978" s="36"/>
      <c r="BB978" s="36"/>
      <c r="BC978" s="36"/>
      <c r="BD978" s="36"/>
      <c r="BJ978" s="36"/>
      <c r="BK978" s="36"/>
      <c r="BL978" s="36"/>
      <c r="BR978" s="36"/>
      <c r="BS978" s="36"/>
      <c r="BT978" s="36"/>
      <c r="BZ978" s="36"/>
      <c r="CA978" s="36"/>
      <c r="CB978" s="36"/>
      <c r="CH978" s="36"/>
      <c r="CI978" s="36"/>
      <c r="CJ978" s="36"/>
      <c r="CP978" s="36"/>
      <c r="CQ978" s="36"/>
      <c r="CR978" s="36"/>
      <c r="CX978" s="36"/>
      <c r="CY978" s="36"/>
      <c r="CZ978" s="36"/>
      <c r="DF978" s="36">
        <v>7.7999999999999999E-10</v>
      </c>
      <c r="DG978" s="36">
        <v>2.0165124794199998</v>
      </c>
      <c r="DH978" s="36">
        <v>9124.9219860424</v>
      </c>
      <c r="DI978" s="30">
        <f t="shared" si="368"/>
        <v>-9.1363816154667834E-11</v>
      </c>
      <c r="DJ978" s="30">
        <f t="shared" si="369"/>
        <v>-9.1131457721409552E-11</v>
      </c>
      <c r="DK978" s="30">
        <f t="shared" si="370"/>
        <v>-9.1131467603170797E-11</v>
      </c>
      <c r="DL978" s="30">
        <f t="shared" si="371"/>
        <v>-9.1131467602752476E-11</v>
      </c>
      <c r="DN978" s="36"/>
      <c r="DO978" s="36"/>
      <c r="DP978" s="36"/>
      <c r="DV978" s="36"/>
      <c r="DW978" s="36"/>
      <c r="DX978" s="36"/>
      <c r="ED978" s="36"/>
      <c r="EE978" s="36"/>
      <c r="EF978" s="36"/>
      <c r="EL978" s="36"/>
      <c r="EM978" s="36"/>
      <c r="EN978" s="36"/>
      <c r="ET978" s="36"/>
      <c r="EU978" s="36"/>
      <c r="EV978" s="36"/>
    </row>
    <row r="979" spans="14:152" s="30" customFormat="1" ht="12.75">
      <c r="N979" s="36">
        <v>1.4700000000000001E-9</v>
      </c>
      <c r="O979" s="36">
        <v>4.7384850654299999</v>
      </c>
      <c r="P979" s="36">
        <v>11610.9101753832</v>
      </c>
      <c r="Q979" s="30">
        <f t="shared" si="364"/>
        <v>-1.4680731724493969E-9</v>
      </c>
      <c r="R979" s="30">
        <f t="shared" si="365"/>
        <v>-1.4681017829704132E-9</v>
      </c>
      <c r="S979" s="30">
        <f t="shared" si="366"/>
        <v>-1.4681017817582317E-9</v>
      </c>
      <c r="T979" s="30">
        <f t="shared" si="367"/>
        <v>-1.4681017817582828E-9</v>
      </c>
      <c r="V979" s="36"/>
      <c r="W979" s="36"/>
      <c r="X979" s="36"/>
      <c r="AD979" s="36"/>
      <c r="AE979" s="36"/>
      <c r="AF979" s="36"/>
      <c r="AL979" s="36"/>
      <c r="AM979" s="36"/>
      <c r="AN979" s="36"/>
      <c r="AT979" s="36"/>
      <c r="AU979" s="36"/>
      <c r="AV979" s="36"/>
      <c r="BB979" s="36"/>
      <c r="BC979" s="36"/>
      <c r="BD979" s="36"/>
      <c r="BJ979" s="36"/>
      <c r="BK979" s="36"/>
      <c r="BL979" s="36"/>
      <c r="BR979" s="36"/>
      <c r="BS979" s="36"/>
      <c r="BT979" s="36"/>
      <c r="BZ979" s="36"/>
      <c r="CA979" s="36"/>
      <c r="CB979" s="36"/>
      <c r="CH979" s="36"/>
      <c r="CI979" s="36"/>
      <c r="CJ979" s="36"/>
      <c r="CP979" s="36"/>
      <c r="CQ979" s="36"/>
      <c r="CR979" s="36"/>
      <c r="CX979" s="36"/>
      <c r="CY979" s="36"/>
      <c r="CZ979" s="36"/>
      <c r="DF979" s="36">
        <v>8.3000000000000003E-10</v>
      </c>
      <c r="DG979" s="36">
        <v>4.2828012903700001</v>
      </c>
      <c r="DH979" s="36">
        <v>74923.096998022695</v>
      </c>
      <c r="DI979" s="30">
        <f t="shared" si="368"/>
        <v>-7.5959378355063622E-10</v>
      </c>
      <c r="DJ979" s="30">
        <f t="shared" si="369"/>
        <v>-7.6041541068686366E-10</v>
      </c>
      <c r="DK979" s="30">
        <f t="shared" si="370"/>
        <v>-7.6041537584327364E-10</v>
      </c>
      <c r="DL979" s="30">
        <f t="shared" si="371"/>
        <v>-7.6041537584474871E-10</v>
      </c>
      <c r="DN979" s="36"/>
      <c r="DO979" s="36"/>
      <c r="DP979" s="36"/>
      <c r="DV979" s="36"/>
      <c r="DW979" s="36"/>
      <c r="DX979" s="36"/>
      <c r="ED979" s="36"/>
      <c r="EE979" s="36"/>
      <c r="EF979" s="36"/>
      <c r="EL979" s="36"/>
      <c r="EM979" s="36"/>
      <c r="EN979" s="36"/>
      <c r="ET979" s="36"/>
      <c r="EU979" s="36"/>
      <c r="EV979" s="36"/>
    </row>
    <row r="980" spans="14:152" s="30" customFormat="1" ht="12.75">
      <c r="N980" s="36">
        <v>1.45E-9</v>
      </c>
      <c r="O980" s="36">
        <v>4.9549531288599997</v>
      </c>
      <c r="P980" s="36">
        <v>9859.3706439672005</v>
      </c>
      <c r="Q980" s="30">
        <f t="shared" si="364"/>
        <v>1.2327868376542709E-9</v>
      </c>
      <c r="R980" s="30">
        <f t="shared" si="365"/>
        <v>1.2330341800674969E-9</v>
      </c>
      <c r="S980" s="30">
        <f t="shared" si="366"/>
        <v>1.2330341695514326E-9</v>
      </c>
      <c r="T980" s="30">
        <f t="shared" si="367"/>
        <v>1.2330341695518772E-9</v>
      </c>
      <c r="V980" s="36"/>
      <c r="W980" s="36"/>
      <c r="X980" s="36"/>
      <c r="AD980" s="36"/>
      <c r="AE980" s="36"/>
      <c r="AF980" s="36"/>
      <c r="AL980" s="36"/>
      <c r="AM980" s="36"/>
      <c r="AN980" s="36"/>
      <c r="AT980" s="36"/>
      <c r="AU980" s="36"/>
      <c r="AV980" s="36"/>
      <c r="BB980" s="36"/>
      <c r="BC980" s="36"/>
      <c r="BD980" s="36"/>
      <c r="BJ980" s="36"/>
      <c r="BK980" s="36"/>
      <c r="BL980" s="36"/>
      <c r="BR980" s="36"/>
      <c r="BS980" s="36"/>
      <c r="BT980" s="36"/>
      <c r="BZ980" s="36"/>
      <c r="CA980" s="36"/>
      <c r="CB980" s="36"/>
      <c r="CH980" s="36"/>
      <c r="CI980" s="36"/>
      <c r="CJ980" s="36"/>
      <c r="CP980" s="36"/>
      <c r="CQ980" s="36"/>
      <c r="CR980" s="36"/>
      <c r="CX980" s="36"/>
      <c r="CY980" s="36"/>
      <c r="CZ980" s="36"/>
      <c r="DF980" s="36">
        <v>7.7000000000000003E-10</v>
      </c>
      <c r="DG980" s="36">
        <v>1.4590314771499999</v>
      </c>
      <c r="DH980" s="36">
        <v>2544.3817301862</v>
      </c>
      <c r="DI980" s="30">
        <f t="shared" si="368"/>
        <v>7.6740588600820124E-10</v>
      </c>
      <c r="DJ980" s="30">
        <f t="shared" si="369"/>
        <v>7.6740060132896692E-10</v>
      </c>
      <c r="DK980" s="30">
        <f t="shared" si="370"/>
        <v>7.6740060155382439E-10</v>
      </c>
      <c r="DL980" s="30">
        <f t="shared" si="371"/>
        <v>7.6740060155381488E-10</v>
      </c>
      <c r="DN980" s="36"/>
      <c r="DO980" s="36"/>
      <c r="DP980" s="36"/>
      <c r="DV980" s="36"/>
      <c r="DW980" s="36"/>
      <c r="DX980" s="36"/>
      <c r="ED980" s="36"/>
      <c r="EE980" s="36"/>
      <c r="EF980" s="36"/>
      <c r="EL980" s="36"/>
      <c r="EM980" s="36"/>
      <c r="EN980" s="36"/>
      <c r="ET980" s="36"/>
      <c r="EU980" s="36"/>
      <c r="EV980" s="36"/>
    </row>
    <row r="981" spans="14:152" s="30" customFormat="1" ht="12.75">
      <c r="N981" s="36">
        <v>1.1100000000000001E-9</v>
      </c>
      <c r="O981" s="36">
        <v>3.2880878895299999</v>
      </c>
      <c r="P981" s="36">
        <v>257.018007743</v>
      </c>
      <c r="Q981" s="30">
        <f t="shared" si="364"/>
        <v>-3.1978498480132536E-10</v>
      </c>
      <c r="R981" s="30">
        <f t="shared" si="365"/>
        <v>-3.1977600433201463E-10</v>
      </c>
      <c r="S981" s="30">
        <f t="shared" si="366"/>
        <v>-3.1977600471393064E-10</v>
      </c>
      <c r="T981" s="30">
        <f t="shared" si="367"/>
        <v>-3.1977600471391462E-10</v>
      </c>
      <c r="V981" s="36"/>
      <c r="W981" s="36"/>
      <c r="X981" s="36"/>
      <c r="AD981" s="36"/>
      <c r="AE981" s="36"/>
      <c r="AF981" s="36"/>
      <c r="AL981" s="36"/>
      <c r="AM981" s="36"/>
      <c r="AN981" s="36"/>
      <c r="AT981" s="36"/>
      <c r="AU981" s="36"/>
      <c r="AV981" s="36"/>
      <c r="BB981" s="36"/>
      <c r="BC981" s="36"/>
      <c r="BD981" s="36"/>
      <c r="BJ981" s="36"/>
      <c r="BK981" s="36"/>
      <c r="BL981" s="36"/>
      <c r="BR981" s="36"/>
      <c r="BS981" s="36"/>
      <c r="BT981" s="36"/>
      <c r="BZ981" s="36"/>
      <c r="CA981" s="36"/>
      <c r="CB981" s="36"/>
      <c r="CH981" s="36"/>
      <c r="CI981" s="36"/>
      <c r="CJ981" s="36"/>
      <c r="CP981" s="36"/>
      <c r="CQ981" s="36"/>
      <c r="CR981" s="36"/>
      <c r="CX981" s="36"/>
      <c r="CY981" s="36"/>
      <c r="CZ981" s="36"/>
      <c r="DF981" s="36">
        <v>8.0999999999999999E-10</v>
      </c>
      <c r="DG981" s="36">
        <v>3.62204400197</v>
      </c>
      <c r="DH981" s="36">
        <v>12306.590894958999</v>
      </c>
      <c r="DI981" s="30">
        <f t="shared" si="368"/>
        <v>-1.6893023237991882E-10</v>
      </c>
      <c r="DJ981" s="30">
        <f t="shared" si="369"/>
        <v>-1.6925069284679384E-10</v>
      </c>
      <c r="DK981" s="30">
        <f t="shared" si="370"/>
        <v>-1.6925067921904618E-10</v>
      </c>
      <c r="DL981" s="30">
        <f t="shared" si="371"/>
        <v>-1.6925067921962025E-10</v>
      </c>
      <c r="DN981" s="36"/>
      <c r="DO981" s="36"/>
      <c r="DP981" s="36"/>
      <c r="DV981" s="36"/>
      <c r="DW981" s="36"/>
      <c r="DX981" s="36"/>
      <c r="ED981" s="36"/>
      <c r="EE981" s="36"/>
      <c r="EF981" s="36"/>
      <c r="EL981" s="36"/>
      <c r="EM981" s="36"/>
      <c r="EN981" s="36"/>
      <c r="ET981" s="36"/>
      <c r="EU981" s="36"/>
      <c r="EV981" s="36"/>
    </row>
    <row r="982" spans="14:152" s="30" customFormat="1" ht="12.75">
      <c r="N982" s="36">
        <v>1.1200000000000001E-9</v>
      </c>
      <c r="O982" s="36">
        <v>4.7977772641199996</v>
      </c>
      <c r="P982" s="36">
        <v>12140.6011404778</v>
      </c>
      <c r="Q982" s="30">
        <f t="shared" si="364"/>
        <v>1.0648290701684879E-9</v>
      </c>
      <c r="R982" s="30">
        <f t="shared" si="365"/>
        <v>1.0649675431735786E-9</v>
      </c>
      <c r="S982" s="30">
        <f t="shared" si="366"/>
        <v>1.0649675372882948E-9</v>
      </c>
      <c r="T982" s="30">
        <f t="shared" si="367"/>
        <v>1.0649675372885413E-9</v>
      </c>
      <c r="V982" s="36"/>
      <c r="W982" s="36"/>
      <c r="X982" s="36"/>
      <c r="AD982" s="36"/>
      <c r="AE982" s="36"/>
      <c r="AF982" s="36"/>
      <c r="AL982" s="36"/>
      <c r="AM982" s="36"/>
      <c r="AN982" s="36"/>
      <c r="AT982" s="36"/>
      <c r="AU982" s="36"/>
      <c r="AV982" s="36"/>
      <c r="BB982" s="36"/>
      <c r="BC982" s="36"/>
      <c r="BD982" s="36"/>
      <c r="BJ982" s="36"/>
      <c r="BK982" s="36"/>
      <c r="BL982" s="36"/>
      <c r="BR982" s="36"/>
      <c r="BS982" s="36"/>
      <c r="BT982" s="36"/>
      <c r="BZ982" s="36"/>
      <c r="CA982" s="36"/>
      <c r="CB982" s="36"/>
      <c r="CH982" s="36"/>
      <c r="CI982" s="36"/>
      <c r="CJ982" s="36"/>
      <c r="CP982" s="36"/>
      <c r="CQ982" s="36"/>
      <c r="CR982" s="36"/>
      <c r="CX982" s="36"/>
      <c r="CY982" s="36"/>
      <c r="CZ982" s="36"/>
      <c r="DF982" s="36">
        <v>1.0000000000000001E-9</v>
      </c>
      <c r="DG982" s="36">
        <v>1.33498371324</v>
      </c>
      <c r="DH982" s="36">
        <v>9278.8472195668</v>
      </c>
      <c r="DI982" s="30">
        <f t="shared" si="368"/>
        <v>9.8828468865848099E-10</v>
      </c>
      <c r="DJ982" s="30">
        <f t="shared" si="369"/>
        <v>9.8833119455757158E-10</v>
      </c>
      <c r="DK982" s="30">
        <f t="shared" si="370"/>
        <v>9.8833119258175329E-10</v>
      </c>
      <c r="DL982" s="30">
        <f t="shared" si="371"/>
        <v>9.8833119258183662E-10</v>
      </c>
      <c r="DN982" s="36"/>
      <c r="DO982" s="36"/>
      <c r="DP982" s="36"/>
      <c r="DV982" s="36"/>
      <c r="DW982" s="36"/>
      <c r="DX982" s="36"/>
      <c r="ED982" s="36"/>
      <c r="EE982" s="36"/>
      <c r="EF982" s="36"/>
      <c r="EL982" s="36"/>
      <c r="EM982" s="36"/>
      <c r="EN982" s="36"/>
      <c r="ET982" s="36"/>
      <c r="EU982" s="36"/>
      <c r="EV982" s="36"/>
    </row>
    <row r="983" spans="14:152" s="30" customFormat="1" ht="12.75">
      <c r="N983" s="36">
        <v>1.09E-9</v>
      </c>
      <c r="O983" s="36">
        <v>3.7319968706800002</v>
      </c>
      <c r="P983" s="36">
        <v>13635.1226641508</v>
      </c>
      <c r="Q983" s="30">
        <f t="shared" si="364"/>
        <v>-1.0091033851565183E-9</v>
      </c>
      <c r="R983" s="30">
        <f t="shared" si="365"/>
        <v>-1.009287984283748E-9</v>
      </c>
      <c r="S983" s="30">
        <f t="shared" si="366"/>
        <v>-1.0092879764375428E-9</v>
      </c>
      <c r="T983" s="30">
        <f t="shared" si="367"/>
        <v>-1.0092879764378764E-9</v>
      </c>
      <c r="V983" s="36"/>
      <c r="W983" s="36"/>
      <c r="X983" s="36"/>
      <c r="AD983" s="36"/>
      <c r="AE983" s="36"/>
      <c r="AF983" s="36"/>
      <c r="AL983" s="36"/>
      <c r="AM983" s="36"/>
      <c r="AN983" s="36"/>
      <c r="AT983" s="36"/>
      <c r="AU983" s="36"/>
      <c r="AV983" s="36"/>
      <c r="BB983" s="36"/>
      <c r="BC983" s="36"/>
      <c r="BD983" s="36"/>
      <c r="BJ983" s="36"/>
      <c r="BK983" s="36"/>
      <c r="BL983" s="36"/>
      <c r="BR983" s="36"/>
      <c r="BS983" s="36"/>
      <c r="BT983" s="36"/>
      <c r="BZ983" s="36"/>
      <c r="CA983" s="36"/>
      <c r="CB983" s="36"/>
      <c r="CH983" s="36"/>
      <c r="CI983" s="36"/>
      <c r="CJ983" s="36"/>
      <c r="CP983" s="36"/>
      <c r="CQ983" s="36"/>
      <c r="CR983" s="36"/>
      <c r="CX983" s="36"/>
      <c r="CY983" s="36"/>
      <c r="CZ983" s="36"/>
      <c r="DF983" s="36">
        <v>8.9000000000000003E-10</v>
      </c>
      <c r="DG983" s="36">
        <v>2.62080312892</v>
      </c>
      <c r="DH983" s="36">
        <v>24341.528317456599</v>
      </c>
      <c r="DI983" s="30">
        <f t="shared" si="368"/>
        <v>8.2123183829488865E-10</v>
      </c>
      <c r="DJ983" s="30">
        <f t="shared" si="369"/>
        <v>8.2095708772020099E-10</v>
      </c>
      <c r="DK983" s="30">
        <f t="shared" si="370"/>
        <v>8.2095709941580021E-10</v>
      </c>
      <c r="DL983" s="30">
        <f t="shared" si="371"/>
        <v>8.2095709941530194E-10</v>
      </c>
      <c r="DN983" s="36"/>
      <c r="DO983" s="36"/>
      <c r="DP983" s="36"/>
      <c r="DV983" s="36"/>
      <c r="DW983" s="36"/>
      <c r="DX983" s="36"/>
      <c r="ED983" s="36"/>
      <c r="EE983" s="36"/>
      <c r="EF983" s="36"/>
      <c r="EL983" s="36"/>
      <c r="EM983" s="36"/>
      <c r="EN983" s="36"/>
      <c r="ET983" s="36"/>
      <c r="EU983" s="36"/>
      <c r="EV983" s="36"/>
    </row>
    <row r="984" spans="14:152" s="30" customFormat="1" ht="12.75">
      <c r="N984" s="36">
        <v>1.1700000000000001E-9</v>
      </c>
      <c r="O984" s="36">
        <v>1.20057736014</v>
      </c>
      <c r="P984" s="36">
        <v>6705.1032911474003</v>
      </c>
      <c r="Q984" s="30">
        <f t="shared" si="364"/>
        <v>-1.7710771522177348E-10</v>
      </c>
      <c r="R984" s="30">
        <f t="shared" si="365"/>
        <v>-1.7685280224083337E-10</v>
      </c>
      <c r="S984" s="30">
        <f t="shared" si="366"/>
        <v>-1.7685281308179289E-10</v>
      </c>
      <c r="T984" s="30">
        <f t="shared" si="367"/>
        <v>-1.7685281308133269E-10</v>
      </c>
      <c r="V984" s="36"/>
      <c r="W984" s="36"/>
      <c r="X984" s="36"/>
      <c r="AD984" s="36"/>
      <c r="AE984" s="36"/>
      <c r="AF984" s="36"/>
      <c r="AL984" s="36"/>
      <c r="AM984" s="36"/>
      <c r="AN984" s="36"/>
      <c r="AT984" s="36"/>
      <c r="AU984" s="36"/>
      <c r="AV984" s="36"/>
      <c r="BB984" s="36"/>
      <c r="BC984" s="36"/>
      <c r="BD984" s="36"/>
      <c r="BJ984" s="36"/>
      <c r="BK984" s="36"/>
      <c r="BL984" s="36"/>
      <c r="BR984" s="36"/>
      <c r="BS984" s="36"/>
      <c r="BT984" s="36"/>
      <c r="BZ984" s="36"/>
      <c r="CA984" s="36"/>
      <c r="CB984" s="36"/>
      <c r="CH984" s="36"/>
      <c r="CI984" s="36"/>
      <c r="CJ984" s="36"/>
      <c r="CP984" s="36"/>
      <c r="CQ984" s="36"/>
      <c r="CR984" s="36"/>
      <c r="CX984" s="36"/>
      <c r="CY984" s="36"/>
      <c r="CZ984" s="36"/>
      <c r="DF984" s="36">
        <v>9.7999999999999992E-10</v>
      </c>
      <c r="DG984" s="36">
        <v>3.7887750537799998</v>
      </c>
      <c r="DH984" s="36">
        <v>3198.4337996636</v>
      </c>
      <c r="DI984" s="30">
        <f t="shared" si="368"/>
        <v>1.8699869808675164E-10</v>
      </c>
      <c r="DJ984" s="30">
        <f t="shared" si="369"/>
        <v>1.86897553914902E-10</v>
      </c>
      <c r="DK984" s="30">
        <f t="shared" si="370"/>
        <v>1.8689755821633756E-10</v>
      </c>
      <c r="DL984" s="30">
        <f t="shared" si="371"/>
        <v>1.868975582161564E-10</v>
      </c>
      <c r="DN984" s="36"/>
      <c r="DO984" s="36"/>
      <c r="DP984" s="36"/>
      <c r="DV984" s="36"/>
      <c r="DW984" s="36"/>
      <c r="DX984" s="36"/>
      <c r="ED984" s="36"/>
      <c r="EE984" s="36"/>
      <c r="EF984" s="36"/>
      <c r="EL984" s="36"/>
      <c r="EM984" s="36"/>
      <c r="EN984" s="36"/>
      <c r="ET984" s="36"/>
      <c r="EU984" s="36"/>
      <c r="EV984" s="36"/>
    </row>
    <row r="985" spans="14:152" s="30" customFormat="1" ht="12.75">
      <c r="N985" s="36">
        <v>1.49E-9</v>
      </c>
      <c r="O985" s="36">
        <v>4.91688353237</v>
      </c>
      <c r="P985" s="36">
        <v>277.0349937414</v>
      </c>
      <c r="Q985" s="30">
        <f t="shared" si="364"/>
        <v>-1.4475587605933263E-9</v>
      </c>
      <c r="R985" s="30">
        <f t="shared" si="365"/>
        <v>-1.4475619760358968E-9</v>
      </c>
      <c r="S985" s="30">
        <f t="shared" si="366"/>
        <v>-1.447561975899155E-9</v>
      </c>
      <c r="T985" s="30">
        <f t="shared" si="367"/>
        <v>-1.4475619758991608E-9</v>
      </c>
      <c r="V985" s="36"/>
      <c r="W985" s="36"/>
      <c r="X985" s="36"/>
      <c r="AD985" s="36"/>
      <c r="AE985" s="36"/>
      <c r="AF985" s="36"/>
      <c r="AL985" s="36"/>
      <c r="AM985" s="36"/>
      <c r="AN985" s="36"/>
      <c r="AT985" s="36"/>
      <c r="AU985" s="36"/>
      <c r="AV985" s="36"/>
      <c r="BB985" s="36"/>
      <c r="BC985" s="36"/>
      <c r="BD985" s="36"/>
      <c r="BJ985" s="36"/>
      <c r="BK985" s="36"/>
      <c r="BL985" s="36"/>
      <c r="BR985" s="36"/>
      <c r="BS985" s="36"/>
      <c r="BT985" s="36"/>
      <c r="BZ985" s="36"/>
      <c r="CA985" s="36"/>
      <c r="CB985" s="36"/>
      <c r="CH985" s="36"/>
      <c r="CI985" s="36"/>
      <c r="CJ985" s="36"/>
      <c r="CP985" s="36"/>
      <c r="CQ985" s="36"/>
      <c r="CR985" s="36"/>
      <c r="CX985" s="36"/>
      <c r="CY985" s="36"/>
      <c r="CZ985" s="36"/>
      <c r="DF985" s="36">
        <v>8.0999999999999999E-10</v>
      </c>
      <c r="DG985" s="36">
        <v>4.3430641882799996</v>
      </c>
      <c r="DH985" s="36">
        <v>10177.190369230801</v>
      </c>
      <c r="DI985" s="30">
        <f t="shared" si="368"/>
        <v>-1.9948030981582506E-10</v>
      </c>
      <c r="DJ985" s="30">
        <f t="shared" si="369"/>
        <v>-1.9974293424287507E-10</v>
      </c>
      <c r="DK985" s="30">
        <f t="shared" si="370"/>
        <v>-1.9974292307462639E-10</v>
      </c>
      <c r="DL985" s="30">
        <f t="shared" si="371"/>
        <v>-1.9974292307510605E-10</v>
      </c>
      <c r="DN985" s="36"/>
      <c r="DO985" s="36"/>
      <c r="DP985" s="36"/>
      <c r="DV985" s="36"/>
      <c r="DW985" s="36"/>
      <c r="DX985" s="36"/>
      <c r="ED985" s="36"/>
      <c r="EE985" s="36"/>
      <c r="EF985" s="36"/>
      <c r="EL985" s="36"/>
      <c r="EM985" s="36"/>
      <c r="EN985" s="36"/>
      <c r="ET985" s="36"/>
      <c r="EU985" s="36"/>
      <c r="EV985" s="36"/>
    </row>
    <row r="986" spans="14:152" s="30" customFormat="1" ht="12.75">
      <c r="N986" s="36">
        <v>1.08E-9</v>
      </c>
      <c r="O986" s="36">
        <v>3.37299798972</v>
      </c>
      <c r="P986" s="36">
        <v>6717.8302187037998</v>
      </c>
      <c r="Q986" s="30">
        <f t="shared" si="364"/>
        <v>-8.3772575794895179E-10</v>
      </c>
      <c r="R986" s="30">
        <f t="shared" si="365"/>
        <v>-8.3787626050584203E-10</v>
      </c>
      <c r="S986" s="30">
        <f t="shared" si="366"/>
        <v>-8.378762541062339E-10</v>
      </c>
      <c r="T986" s="30">
        <f t="shared" si="367"/>
        <v>-8.3787625410650491E-10</v>
      </c>
      <c r="V986" s="36"/>
      <c r="W986" s="36"/>
      <c r="X986" s="36"/>
      <c r="AD986" s="36"/>
      <c r="AE986" s="36"/>
      <c r="AF986" s="36"/>
      <c r="AL986" s="36"/>
      <c r="AM986" s="36"/>
      <c r="AN986" s="36"/>
      <c r="AT986" s="36"/>
      <c r="AU986" s="36"/>
      <c r="AV986" s="36"/>
      <c r="BB986" s="36"/>
      <c r="BC986" s="36"/>
      <c r="BD986" s="36"/>
      <c r="BJ986" s="36"/>
      <c r="BK986" s="36"/>
      <c r="BL986" s="36"/>
      <c r="BR986" s="36"/>
      <c r="BS986" s="36"/>
      <c r="BT986" s="36"/>
      <c r="BZ986" s="36"/>
      <c r="CA986" s="36"/>
      <c r="CB986" s="36"/>
      <c r="CH986" s="36"/>
      <c r="CI986" s="36"/>
      <c r="CJ986" s="36"/>
      <c r="CP986" s="36"/>
      <c r="CQ986" s="36"/>
      <c r="CR986" s="36"/>
      <c r="CX986" s="36"/>
      <c r="CY986" s="36"/>
      <c r="CZ986" s="36"/>
      <c r="DF986" s="36">
        <v>8.0000000000000003E-10</v>
      </c>
      <c r="DG986" s="36">
        <v>5.8005434810300001</v>
      </c>
      <c r="DH986" s="36">
        <v>2751.0151571800002</v>
      </c>
      <c r="DI986" s="30">
        <f t="shared" si="368"/>
        <v>-7.9968903772082606E-10</v>
      </c>
      <c r="DJ986" s="30">
        <f t="shared" si="369"/>
        <v>-7.9968701751760836E-10</v>
      </c>
      <c r="DK986" s="30">
        <f t="shared" si="370"/>
        <v>-7.996870176036613E-10</v>
      </c>
      <c r="DL986" s="30">
        <f t="shared" si="371"/>
        <v>-7.9968701760365758E-10</v>
      </c>
      <c r="DN986" s="36"/>
      <c r="DO986" s="36"/>
      <c r="DP986" s="36"/>
      <c r="DV986" s="36"/>
      <c r="DW986" s="36"/>
      <c r="DX986" s="36"/>
      <c r="ED986" s="36"/>
      <c r="EE986" s="36"/>
      <c r="EF986" s="36"/>
      <c r="EL986" s="36"/>
      <c r="EM986" s="36"/>
      <c r="EN986" s="36"/>
      <c r="ET986" s="36"/>
      <c r="EU986" s="36"/>
      <c r="EV986" s="36"/>
    </row>
    <row r="987" spans="14:152" s="30" customFormat="1" ht="12.75">
      <c r="N987" s="36">
        <v>1.0600000000000001E-9</v>
      </c>
      <c r="O987" s="36">
        <v>0.53379407701000003</v>
      </c>
      <c r="P987" s="36">
        <v>5085.1057214177999</v>
      </c>
      <c r="Q987" s="30">
        <f t="shared" si="364"/>
        <v>-8.6676451875192175E-10</v>
      </c>
      <c r="R987" s="30">
        <f t="shared" si="365"/>
        <v>-8.668665030004633E-10</v>
      </c>
      <c r="S987" s="30">
        <f t="shared" si="366"/>
        <v>-8.6686649866385727E-10</v>
      </c>
      <c r="T987" s="30">
        <f t="shared" si="367"/>
        <v>-8.6686649866404142E-10</v>
      </c>
      <c r="V987" s="36"/>
      <c r="W987" s="36"/>
      <c r="X987" s="36"/>
      <c r="AD987" s="36"/>
      <c r="AE987" s="36"/>
      <c r="AF987" s="36"/>
      <c r="AL987" s="36"/>
      <c r="AM987" s="36"/>
      <c r="AN987" s="36"/>
      <c r="AT987" s="36"/>
      <c r="AU987" s="36"/>
      <c r="AV987" s="36"/>
      <c r="BB987" s="36"/>
      <c r="BC987" s="36"/>
      <c r="BD987" s="36"/>
      <c r="BJ987" s="36"/>
      <c r="BK987" s="36"/>
      <c r="BL987" s="36"/>
      <c r="BR987" s="36"/>
      <c r="BS987" s="36"/>
      <c r="BT987" s="36"/>
      <c r="BZ987" s="36"/>
      <c r="CA987" s="36"/>
      <c r="CB987" s="36"/>
      <c r="CH987" s="36"/>
      <c r="CI987" s="36"/>
      <c r="CJ987" s="36"/>
      <c r="CP987" s="36"/>
      <c r="CQ987" s="36"/>
      <c r="CR987" s="36"/>
      <c r="CX987" s="36"/>
      <c r="CY987" s="36"/>
      <c r="CZ987" s="36"/>
      <c r="DF987" s="36">
        <v>9.2000000000000003E-10</v>
      </c>
      <c r="DG987" s="36">
        <v>2.8022844879500002</v>
      </c>
      <c r="DH987" s="36">
        <v>3707.8367556622002</v>
      </c>
      <c r="DI987" s="30">
        <f t="shared" si="368"/>
        <v>4.2265443277708403E-10</v>
      </c>
      <c r="DJ987" s="30">
        <f t="shared" si="369"/>
        <v>4.2275402950923439E-10</v>
      </c>
      <c r="DK987" s="30">
        <f t="shared" si="370"/>
        <v>4.2275402527378329E-10</v>
      </c>
      <c r="DL987" s="30">
        <f t="shared" si="371"/>
        <v>4.2275402527396041E-10</v>
      </c>
      <c r="DN987" s="36"/>
      <c r="DO987" s="36"/>
      <c r="DP987" s="36"/>
      <c r="DV987" s="36"/>
      <c r="DW987" s="36"/>
      <c r="DX987" s="36"/>
      <c r="ED987" s="36"/>
      <c r="EE987" s="36"/>
      <c r="EF987" s="36"/>
      <c r="EL987" s="36"/>
      <c r="EM987" s="36"/>
      <c r="EN987" s="36"/>
      <c r="ET987" s="36"/>
      <c r="EU987" s="36"/>
      <c r="EV987" s="36"/>
    </row>
    <row r="988" spans="14:152" s="30" customFormat="1" ht="12.75">
      <c r="N988" s="36">
        <v>1.25E-9</v>
      </c>
      <c r="O988" s="36">
        <v>4.62770076269</v>
      </c>
      <c r="P988" s="36">
        <v>9329.6796788726006</v>
      </c>
      <c r="Q988" s="30">
        <f t="shared" si="364"/>
        <v>-1.2496835903533569E-9</v>
      </c>
      <c r="R988" s="30">
        <f t="shared" si="365"/>
        <v>-1.2496921566213293E-9</v>
      </c>
      <c r="S988" s="30">
        <f t="shared" si="366"/>
        <v>-1.2496921562595277E-9</v>
      </c>
      <c r="T988" s="30">
        <f t="shared" si="367"/>
        <v>-1.2496921562595432E-9</v>
      </c>
      <c r="V988" s="36"/>
      <c r="W988" s="36"/>
      <c r="X988" s="36"/>
      <c r="AD988" s="36"/>
      <c r="AE988" s="36"/>
      <c r="AF988" s="36"/>
      <c r="AL988" s="36"/>
      <c r="AM988" s="36"/>
      <c r="AN988" s="36"/>
      <c r="AT988" s="36"/>
      <c r="AU988" s="36"/>
      <c r="AV988" s="36"/>
      <c r="BB988" s="36"/>
      <c r="BC988" s="36"/>
      <c r="BD988" s="36"/>
      <c r="BJ988" s="36"/>
      <c r="BK988" s="36"/>
      <c r="BL988" s="36"/>
      <c r="BR988" s="36"/>
      <c r="BS988" s="36"/>
      <c r="BT988" s="36"/>
      <c r="BZ988" s="36"/>
      <c r="CA988" s="36"/>
      <c r="CB988" s="36"/>
      <c r="CH988" s="36"/>
      <c r="CI988" s="36"/>
      <c r="CJ988" s="36"/>
      <c r="CP988" s="36"/>
      <c r="CQ988" s="36"/>
      <c r="CR988" s="36"/>
      <c r="CX988" s="36"/>
      <c r="CY988" s="36"/>
      <c r="CZ988" s="36"/>
      <c r="DF988" s="36">
        <v>8.1999999999999996E-10</v>
      </c>
      <c r="DG988" s="36">
        <v>2.4581289624</v>
      </c>
      <c r="DH988" s="36">
        <v>9815.6517316621994</v>
      </c>
      <c r="DI988" s="30">
        <f t="shared" si="368"/>
        <v>-1.0564115794759877E-10</v>
      </c>
      <c r="DJ988" s="30">
        <f t="shared" si="369"/>
        <v>-1.0590352934908849E-10</v>
      </c>
      <c r="DK988" s="30">
        <f t="shared" si="370"/>
        <v>-1.0590351819135274E-10</v>
      </c>
      <c r="DL988" s="30">
        <f t="shared" si="371"/>
        <v>-1.0590351819182651E-10</v>
      </c>
      <c r="DN988" s="36"/>
      <c r="DO988" s="36"/>
      <c r="DP988" s="36"/>
      <c r="DV988" s="36"/>
      <c r="DW988" s="36"/>
      <c r="DX988" s="36"/>
      <c r="ED988" s="36"/>
      <c r="EE988" s="36"/>
      <c r="EF988" s="36"/>
      <c r="EL988" s="36"/>
      <c r="EM988" s="36"/>
      <c r="EN988" s="36"/>
      <c r="ET988" s="36"/>
      <c r="EU988" s="36"/>
      <c r="EV988" s="36"/>
    </row>
    <row r="989" spans="14:152" s="30" customFormat="1" ht="12.75">
      <c r="N989" s="36">
        <v>1.07E-9</v>
      </c>
      <c r="O989" s="36">
        <v>4.6028857037500002</v>
      </c>
      <c r="P989" s="36">
        <v>1957.7250798532</v>
      </c>
      <c r="Q989" s="30">
        <f t="shared" si="364"/>
        <v>1.0694751915530707E-9</v>
      </c>
      <c r="R989" s="30">
        <f t="shared" si="365"/>
        <v>1.0694773457550426E-9</v>
      </c>
      <c r="S989" s="30">
        <f t="shared" si="366"/>
        <v>1.0694773456635241E-9</v>
      </c>
      <c r="T989" s="30">
        <f t="shared" si="367"/>
        <v>1.0694773456635281E-9</v>
      </c>
      <c r="V989" s="36"/>
      <c r="W989" s="36"/>
      <c r="X989" s="36"/>
      <c r="AD989" s="36"/>
      <c r="AE989" s="36"/>
      <c r="AF989" s="36"/>
      <c r="AL989" s="36"/>
      <c r="AM989" s="36"/>
      <c r="AN989" s="36"/>
      <c r="AT989" s="36"/>
      <c r="AU989" s="36"/>
      <c r="AV989" s="36"/>
      <c r="BB989" s="36"/>
      <c r="BC989" s="36"/>
      <c r="BD989" s="36"/>
      <c r="BJ989" s="36"/>
      <c r="BK989" s="36"/>
      <c r="BL989" s="36"/>
      <c r="BR989" s="36"/>
      <c r="BS989" s="36"/>
      <c r="BT989" s="36"/>
      <c r="BZ989" s="36"/>
      <c r="CA989" s="36"/>
      <c r="CB989" s="36"/>
      <c r="CH989" s="36"/>
      <c r="CI989" s="36"/>
      <c r="CJ989" s="36"/>
      <c r="CP989" s="36"/>
      <c r="CQ989" s="36"/>
      <c r="CR989" s="36"/>
      <c r="CX989" s="36"/>
      <c r="CY989" s="36"/>
      <c r="CZ989" s="36"/>
      <c r="DF989" s="36">
        <v>7.5999999999999996E-10</v>
      </c>
      <c r="DG989" s="36">
        <v>3.0361646158400002</v>
      </c>
      <c r="DH989" s="36">
        <v>9993.3880926315996</v>
      </c>
      <c r="DI989" s="30">
        <f t="shared" si="368"/>
        <v>-3.8854196957601324E-10</v>
      </c>
      <c r="DJ989" s="30">
        <f t="shared" si="369"/>
        <v>-3.8875651810677762E-10</v>
      </c>
      <c r="DK989" s="30">
        <f t="shared" si="370"/>
        <v>-3.8875650898348527E-10</v>
      </c>
      <c r="DL989" s="30">
        <f t="shared" si="371"/>
        <v>-3.8875650898387042E-10</v>
      </c>
      <c r="DN989" s="36"/>
      <c r="DO989" s="36"/>
      <c r="DP989" s="36"/>
      <c r="DV989" s="36"/>
      <c r="DW989" s="36"/>
      <c r="DX989" s="36"/>
      <c r="ED989" s="36"/>
      <c r="EE989" s="36"/>
      <c r="EF989" s="36"/>
      <c r="EL989" s="36"/>
      <c r="EM989" s="36"/>
      <c r="EN989" s="36"/>
      <c r="ET989" s="36"/>
      <c r="EU989" s="36"/>
      <c r="EV989" s="36"/>
    </row>
    <row r="990" spans="14:152" s="30" customFormat="1" ht="12.75">
      <c r="N990" s="36">
        <v>1.13E-9</v>
      </c>
      <c r="O990" s="36">
        <v>4.0478611956900004</v>
      </c>
      <c r="P990" s="36">
        <v>6953.8978107512003</v>
      </c>
      <c r="Q990" s="30">
        <f t="shared" si="364"/>
        <v>-1.1286444593166888E-9</v>
      </c>
      <c r="R990" s="30">
        <f t="shared" si="365"/>
        <v>-1.128657078224757E-9</v>
      </c>
      <c r="S990" s="30">
        <f t="shared" si="366"/>
        <v>-1.1286570776893625E-9</v>
      </c>
      <c r="T990" s="30">
        <f t="shared" si="367"/>
        <v>-1.1286570776893852E-9</v>
      </c>
      <c r="V990" s="36"/>
      <c r="W990" s="36"/>
      <c r="X990" s="36"/>
      <c r="AD990" s="36"/>
      <c r="AE990" s="36"/>
      <c r="AF990" s="36"/>
      <c r="AL990" s="36"/>
      <c r="AM990" s="36"/>
      <c r="AN990" s="36"/>
      <c r="AT990" s="36"/>
      <c r="AU990" s="36"/>
      <c r="AV990" s="36"/>
      <c r="BB990" s="36"/>
      <c r="BC990" s="36"/>
      <c r="BD990" s="36"/>
      <c r="BJ990" s="36"/>
      <c r="BK990" s="36"/>
      <c r="BL990" s="36"/>
      <c r="BR990" s="36"/>
      <c r="BS990" s="36"/>
      <c r="BT990" s="36"/>
      <c r="BZ990" s="36"/>
      <c r="CA990" s="36"/>
      <c r="CB990" s="36"/>
      <c r="CH990" s="36"/>
      <c r="CI990" s="36"/>
      <c r="CJ990" s="36"/>
      <c r="CP990" s="36"/>
      <c r="CQ990" s="36"/>
      <c r="CR990" s="36"/>
      <c r="CX990" s="36"/>
      <c r="CY990" s="36"/>
      <c r="CZ990" s="36"/>
      <c r="DF990" s="36">
        <v>7.5999999999999996E-10</v>
      </c>
      <c r="DG990" s="36">
        <v>3.92674885488</v>
      </c>
      <c r="DH990" s="36">
        <v>2910.0820825607002</v>
      </c>
      <c r="DI990" s="30">
        <f t="shared" si="368"/>
        <v>7.118270837254994E-10</v>
      </c>
      <c r="DJ990" s="30">
        <f t="shared" si="369"/>
        <v>7.1185255240874536E-10</v>
      </c>
      <c r="DK990" s="30">
        <f t="shared" si="370"/>
        <v>7.1185255132576886E-10</v>
      </c>
      <c r="DL990" s="30">
        <f t="shared" si="371"/>
        <v>7.1185255132581425E-10</v>
      </c>
      <c r="DN990" s="36"/>
      <c r="DO990" s="36"/>
      <c r="DP990" s="36"/>
      <c r="DV990" s="36"/>
      <c r="DW990" s="36"/>
      <c r="DX990" s="36"/>
      <c r="ED990" s="36"/>
      <c r="EE990" s="36"/>
      <c r="EF990" s="36"/>
      <c r="EL990" s="36"/>
      <c r="EM990" s="36"/>
      <c r="EN990" s="36"/>
      <c r="ET990" s="36"/>
      <c r="EU990" s="36"/>
      <c r="EV990" s="36"/>
    </row>
    <row r="991" spans="14:152" s="30" customFormat="1" ht="12.75">
      <c r="N991" s="36">
        <v>1.0600000000000001E-9</v>
      </c>
      <c r="O991" s="36">
        <v>0.75378922686000005</v>
      </c>
      <c r="P991" s="36">
        <v>149.8974751268</v>
      </c>
      <c r="Q991" s="30">
        <f t="shared" si="364"/>
        <v>1.0568323587987922E-9</v>
      </c>
      <c r="R991" s="30">
        <f t="shared" si="365"/>
        <v>1.0568319552962507E-9</v>
      </c>
      <c r="S991" s="30">
        <f t="shared" si="366"/>
        <v>1.0568319553134112E-9</v>
      </c>
      <c r="T991" s="30">
        <f t="shared" si="367"/>
        <v>1.0568319553134103E-9</v>
      </c>
      <c r="V991" s="36"/>
      <c r="W991" s="36"/>
      <c r="X991" s="36"/>
      <c r="AD991" s="36"/>
      <c r="AE991" s="36"/>
      <c r="AF991" s="36"/>
      <c r="AL991" s="36"/>
      <c r="AM991" s="36"/>
      <c r="AN991" s="36"/>
      <c r="AT991" s="36"/>
      <c r="AU991" s="36"/>
      <c r="AV991" s="36"/>
      <c r="BB991" s="36"/>
      <c r="BC991" s="36"/>
      <c r="BD991" s="36"/>
      <c r="BJ991" s="36"/>
      <c r="BK991" s="36"/>
      <c r="BL991" s="36"/>
      <c r="BR991" s="36"/>
      <c r="BS991" s="36"/>
      <c r="BT991" s="36"/>
      <c r="BZ991" s="36"/>
      <c r="CA991" s="36"/>
      <c r="CB991" s="36"/>
      <c r="CH991" s="36"/>
      <c r="CI991" s="36"/>
      <c r="CJ991" s="36"/>
      <c r="CP991" s="36"/>
      <c r="CQ991" s="36"/>
      <c r="CR991" s="36"/>
      <c r="CX991" s="36"/>
      <c r="CY991" s="36"/>
      <c r="CZ991" s="36"/>
      <c r="DF991" s="36">
        <v>7.5999999999999996E-10</v>
      </c>
      <c r="DG991" s="36">
        <v>3.2000404071999999</v>
      </c>
      <c r="DH991" s="36">
        <v>7733.4932365880004</v>
      </c>
      <c r="DI991" s="30">
        <f t="shared" si="368"/>
        <v>-3.0222441799574216E-10</v>
      </c>
      <c r="DJ991" s="30">
        <f t="shared" si="369"/>
        <v>-3.024016789795065E-10</v>
      </c>
      <c r="DK991" s="30">
        <f t="shared" si="370"/>
        <v>-3.0240167144148108E-10</v>
      </c>
      <c r="DL991" s="30">
        <f t="shared" si="371"/>
        <v>-3.024016714417982E-10</v>
      </c>
      <c r="DN991" s="36"/>
      <c r="DO991" s="36"/>
      <c r="DP991" s="36"/>
      <c r="DV991" s="36"/>
      <c r="DW991" s="36"/>
      <c r="DX991" s="36"/>
      <c r="ED991" s="36"/>
      <c r="EE991" s="36"/>
      <c r="EF991" s="36"/>
      <c r="EL991" s="36"/>
      <c r="EM991" s="36"/>
      <c r="EN991" s="36"/>
      <c r="ET991" s="36"/>
      <c r="EU991" s="36"/>
      <c r="EV991" s="36"/>
    </row>
    <row r="992" spans="14:152" s="30" customFormat="1" ht="12.75">
      <c r="N992" s="36">
        <v>1.14E-9</v>
      </c>
      <c r="O992" s="36">
        <v>0.62074562386999999</v>
      </c>
      <c r="P992" s="36">
        <v>6151.5511419572003</v>
      </c>
      <c r="Q992" s="30">
        <f t="shared" si="364"/>
        <v>-5.4680104354051262E-10</v>
      </c>
      <c r="R992" s="30">
        <f t="shared" si="365"/>
        <v>-5.4700330804535498E-10</v>
      </c>
      <c r="S992" s="30">
        <f t="shared" si="366"/>
        <v>-5.4700329944406183E-10</v>
      </c>
      <c r="T992" s="30">
        <f t="shared" si="367"/>
        <v>-5.4700329944442434E-10</v>
      </c>
      <c r="V992" s="36"/>
      <c r="W992" s="36"/>
      <c r="X992" s="36"/>
      <c r="AD992" s="36"/>
      <c r="AE992" s="36"/>
      <c r="AF992" s="36"/>
      <c r="AL992" s="36"/>
      <c r="AM992" s="36"/>
      <c r="AN992" s="36"/>
      <c r="AT992" s="36"/>
      <c r="AU992" s="36"/>
      <c r="AV992" s="36"/>
      <c r="BB992" s="36"/>
      <c r="BC992" s="36"/>
      <c r="BD992" s="36"/>
      <c r="BJ992" s="36"/>
      <c r="BK992" s="36"/>
      <c r="BL992" s="36"/>
      <c r="BR992" s="36"/>
      <c r="BS992" s="36"/>
      <c r="BT992" s="36"/>
      <c r="BZ992" s="36"/>
      <c r="CA992" s="36"/>
      <c r="CB992" s="36"/>
      <c r="CH992" s="36"/>
      <c r="CI992" s="36"/>
      <c r="CJ992" s="36"/>
      <c r="CP992" s="36"/>
      <c r="CQ992" s="36"/>
      <c r="CR992" s="36"/>
      <c r="CX992" s="36"/>
      <c r="CY992" s="36"/>
      <c r="CZ992" s="36"/>
      <c r="DF992" s="36">
        <v>9.7999999999999992E-10</v>
      </c>
      <c r="DG992" s="36">
        <v>3.2857461666300001</v>
      </c>
      <c r="DH992" s="36">
        <v>3289.3320888373901</v>
      </c>
      <c r="DI992" s="30">
        <f t="shared" si="368"/>
        <v>-7.1319041307707358E-10</v>
      </c>
      <c r="DJ992" s="30">
        <f t="shared" si="369"/>
        <v>-7.1326308444672832E-10</v>
      </c>
      <c r="DK992" s="30">
        <f t="shared" si="370"/>
        <v>-7.1326308135638321E-10</v>
      </c>
      <c r="DL992" s="30">
        <f t="shared" si="371"/>
        <v>-7.1326308135651452E-10</v>
      </c>
      <c r="DN992" s="36"/>
      <c r="DO992" s="36"/>
      <c r="DP992" s="36"/>
      <c r="DV992" s="36"/>
      <c r="DW992" s="36"/>
      <c r="DX992" s="36"/>
      <c r="ED992" s="36"/>
      <c r="EE992" s="36"/>
      <c r="EF992" s="36"/>
      <c r="EL992" s="36"/>
      <c r="EM992" s="36"/>
      <c r="EN992" s="36"/>
      <c r="ET992" s="36"/>
      <c r="EU992" s="36"/>
      <c r="EV992" s="36"/>
    </row>
    <row r="993" spans="14:152" s="30" customFormat="1" ht="12.75">
      <c r="N993" s="36">
        <v>1.08E-9</v>
      </c>
      <c r="O993" s="36">
        <v>5.2220469278100001</v>
      </c>
      <c r="P993" s="36">
        <v>1556.5681469553999</v>
      </c>
      <c r="Q993" s="30">
        <f t="shared" si="364"/>
        <v>-1.0417702301406114E-9</v>
      </c>
      <c r="R993" s="30">
        <f t="shared" si="365"/>
        <v>-1.0417556559072322E-9</v>
      </c>
      <c r="S993" s="30">
        <f t="shared" si="366"/>
        <v>-1.041755656527094E-9</v>
      </c>
      <c r="T993" s="30">
        <f t="shared" si="367"/>
        <v>-1.0417556565270675E-9</v>
      </c>
      <c r="V993" s="36"/>
      <c r="W993" s="36"/>
      <c r="X993" s="36"/>
      <c r="AD993" s="36"/>
      <c r="AE993" s="36"/>
      <c r="AF993" s="36"/>
      <c r="AL993" s="36"/>
      <c r="AM993" s="36"/>
      <c r="AN993" s="36"/>
      <c r="AT993" s="36"/>
      <c r="AU993" s="36"/>
      <c r="AV993" s="36"/>
      <c r="BB993" s="36"/>
      <c r="BC993" s="36"/>
      <c r="BD993" s="36"/>
      <c r="BJ993" s="36"/>
      <c r="BK993" s="36"/>
      <c r="BL993" s="36"/>
      <c r="BR993" s="36"/>
      <c r="BS993" s="36"/>
      <c r="BT993" s="36"/>
      <c r="BZ993" s="36"/>
      <c r="CA993" s="36"/>
      <c r="CB993" s="36"/>
      <c r="CH993" s="36"/>
      <c r="CI993" s="36"/>
      <c r="CJ993" s="36"/>
      <c r="CP993" s="36"/>
      <c r="CQ993" s="36"/>
      <c r="CR993" s="36"/>
      <c r="CX993" s="36"/>
      <c r="CY993" s="36"/>
      <c r="CZ993" s="36"/>
      <c r="DF993" s="36">
        <v>7.7000000000000003E-10</v>
      </c>
      <c r="DG993" s="36">
        <v>2.0594893001000001</v>
      </c>
      <c r="DH993" s="36">
        <v>12928.7379689224</v>
      </c>
      <c r="DI993" s="30">
        <f t="shared" si="368"/>
        <v>6.7208705259904449E-10</v>
      </c>
      <c r="DJ993" s="30">
        <f t="shared" si="369"/>
        <v>6.7192729413536994E-10</v>
      </c>
      <c r="DK993" s="30">
        <f t="shared" si="370"/>
        <v>6.7192730093205909E-10</v>
      </c>
      <c r="DL993" s="30">
        <f t="shared" si="371"/>
        <v>6.7192730093177061E-10</v>
      </c>
      <c r="DN993" s="36"/>
      <c r="DO993" s="36"/>
      <c r="DP993" s="36"/>
      <c r="DV993" s="36"/>
      <c r="DW993" s="36"/>
      <c r="DX993" s="36"/>
      <c r="ED993" s="36"/>
      <c r="EE993" s="36"/>
      <c r="EF993" s="36"/>
      <c r="EL993" s="36"/>
      <c r="EM993" s="36"/>
      <c r="EN993" s="36"/>
      <c r="ET993" s="36"/>
      <c r="EU993" s="36"/>
      <c r="EV993" s="36"/>
    </row>
    <row r="994" spans="14:152" s="30" customFormat="1" ht="12.75">
      <c r="N994" s="36">
        <v>1.0399999999999999E-9</v>
      </c>
      <c r="O994" s="36">
        <v>1.02502614223</v>
      </c>
      <c r="P994" s="36">
        <v>4878.8528626777997</v>
      </c>
      <c r="Q994" s="30">
        <f t="shared" si="364"/>
        <v>6.518463690129371E-10</v>
      </c>
      <c r="R994" s="30">
        <f t="shared" si="365"/>
        <v>6.5171639547432043E-10</v>
      </c>
      <c r="S994" s="30">
        <f t="shared" si="366"/>
        <v>6.517164010021079E-10</v>
      </c>
      <c r="T994" s="30">
        <f t="shared" si="367"/>
        <v>6.5171640100187463E-10</v>
      </c>
      <c r="V994" s="36"/>
      <c r="W994" s="36"/>
      <c r="X994" s="36"/>
      <c r="AD994" s="36"/>
      <c r="AE994" s="36"/>
      <c r="AF994" s="36"/>
      <c r="AL994" s="36"/>
      <c r="AM994" s="36"/>
      <c r="AN994" s="36"/>
      <c r="AT994" s="36"/>
      <c r="AU994" s="36"/>
      <c r="AV994" s="36"/>
      <c r="BB994" s="36"/>
      <c r="BC994" s="36"/>
      <c r="BD994" s="36"/>
      <c r="BJ994" s="36"/>
      <c r="BK994" s="36"/>
      <c r="BL994" s="36"/>
      <c r="BR994" s="36"/>
      <c r="BS994" s="36"/>
      <c r="BT994" s="36"/>
      <c r="BZ994" s="36"/>
      <c r="CA994" s="36"/>
      <c r="CB994" s="36"/>
      <c r="CH994" s="36"/>
      <c r="CI994" s="36"/>
      <c r="CJ994" s="36"/>
      <c r="CP994" s="36"/>
      <c r="CQ994" s="36"/>
      <c r="CR994" s="36"/>
      <c r="CX994" s="36"/>
      <c r="CY994" s="36"/>
      <c r="CZ994" s="36"/>
      <c r="DF994" s="36">
        <v>7.5E-10</v>
      </c>
      <c r="DG994" s="36">
        <v>0.85784191736000004</v>
      </c>
      <c r="DH994" s="36">
        <v>28638.905581146599</v>
      </c>
      <c r="DI994" s="30">
        <f t="shared" si="368"/>
        <v>4.9327904365072786E-10</v>
      </c>
      <c r="DJ994" s="30">
        <f t="shared" si="369"/>
        <v>4.9274696394014734E-10</v>
      </c>
      <c r="DK994" s="30">
        <f t="shared" si="370"/>
        <v>4.927469865773811E-10</v>
      </c>
      <c r="DL994" s="30">
        <f t="shared" si="371"/>
        <v>4.9274698657641681E-10</v>
      </c>
      <c r="DN994" s="36"/>
      <c r="DO994" s="36"/>
      <c r="DP994" s="36"/>
      <c r="DV994" s="36"/>
      <c r="DW994" s="36"/>
      <c r="DX994" s="36"/>
      <c r="ED994" s="36"/>
      <c r="EE994" s="36"/>
      <c r="EF994" s="36"/>
      <c r="EL994" s="36"/>
      <c r="EM994" s="36"/>
      <c r="EN994" s="36"/>
      <c r="ET994" s="36"/>
      <c r="EU994" s="36"/>
      <c r="EV994" s="36"/>
    </row>
    <row r="995" spans="14:152" s="30" customFormat="1" ht="12.75">
      <c r="N995" s="36">
        <v>1.33E-9</v>
      </c>
      <c r="O995" s="36">
        <v>1.15811543786</v>
      </c>
      <c r="P995" s="36">
        <v>816.65332621519997</v>
      </c>
      <c r="Q995" s="30">
        <f t="shared" si="364"/>
        <v>-1.2954941396878016E-9</v>
      </c>
      <c r="R995" s="30">
        <f t="shared" si="365"/>
        <v>-1.2954860591232376E-9</v>
      </c>
      <c r="S995" s="30">
        <f t="shared" si="366"/>
        <v>-1.2954860594669022E-9</v>
      </c>
      <c r="T995" s="30">
        <f t="shared" si="367"/>
        <v>-1.295486059466888E-9</v>
      </c>
      <c r="V995" s="36"/>
      <c r="W995" s="36"/>
      <c r="X995" s="36"/>
      <c r="AD995" s="36"/>
      <c r="AE995" s="36"/>
      <c r="AF995" s="36"/>
      <c r="AL995" s="36"/>
      <c r="AM995" s="36"/>
      <c r="AN995" s="36"/>
      <c r="AT995" s="36"/>
      <c r="AU995" s="36"/>
      <c r="AV995" s="36"/>
      <c r="BB995" s="36"/>
      <c r="BC995" s="36"/>
      <c r="BD995" s="36"/>
      <c r="BJ995" s="36"/>
      <c r="BK995" s="36"/>
      <c r="BL995" s="36"/>
      <c r="BR995" s="36"/>
      <c r="BS995" s="36"/>
      <c r="BT995" s="36"/>
      <c r="BZ995" s="36"/>
      <c r="CA995" s="36"/>
      <c r="CB995" s="36"/>
      <c r="CH995" s="36"/>
      <c r="CI995" s="36"/>
      <c r="CJ995" s="36"/>
      <c r="CP995" s="36"/>
      <c r="CQ995" s="36"/>
      <c r="CR995" s="36"/>
      <c r="CX995" s="36"/>
      <c r="CY995" s="36"/>
      <c r="CZ995" s="36"/>
      <c r="DF995" s="36">
        <v>7.7999999999999999E-10</v>
      </c>
      <c r="DG995" s="36">
        <v>0.29690749180999998</v>
      </c>
      <c r="DH995" s="36">
        <v>10654.6210194126</v>
      </c>
      <c r="DI995" s="30">
        <f t="shared" si="368"/>
        <v>-4.7758533316201554E-10</v>
      </c>
      <c r="DJ995" s="30">
        <f t="shared" si="369"/>
        <v>-4.7780129458295562E-10</v>
      </c>
      <c r="DK995" s="30">
        <f t="shared" si="370"/>
        <v>-4.7780128539993415E-10</v>
      </c>
      <c r="DL995" s="30">
        <f t="shared" si="371"/>
        <v>-4.7780128540032407E-10</v>
      </c>
      <c r="DN995" s="36"/>
      <c r="DO995" s="36"/>
      <c r="DP995" s="36"/>
      <c r="DV995" s="36"/>
      <c r="DW995" s="36"/>
      <c r="DX995" s="36"/>
      <c r="ED995" s="36"/>
      <c r="EE995" s="36"/>
      <c r="EF995" s="36"/>
      <c r="EL995" s="36"/>
      <c r="EM995" s="36"/>
      <c r="EN995" s="36"/>
      <c r="ET995" s="36"/>
      <c r="EU995" s="36"/>
      <c r="EV995" s="36"/>
    </row>
    <row r="996" spans="14:152" s="30" customFormat="1" ht="12.75">
      <c r="N996" s="36">
        <v>1.3399999999999999E-9</v>
      </c>
      <c r="O996" s="36">
        <v>1.69834857217</v>
      </c>
      <c r="P996" s="36">
        <v>183.86958690200001</v>
      </c>
      <c r="Q996" s="30">
        <f t="shared" si="364"/>
        <v>1.0428987054352559E-9</v>
      </c>
      <c r="R996" s="30">
        <f t="shared" si="365"/>
        <v>1.0429037910125548E-9</v>
      </c>
      <c r="S996" s="30">
        <f t="shared" si="366"/>
        <v>1.0429037907962795E-9</v>
      </c>
      <c r="T996" s="30">
        <f t="shared" si="367"/>
        <v>1.0429037907962886E-9</v>
      </c>
      <c r="V996" s="36"/>
      <c r="W996" s="36"/>
      <c r="X996" s="36"/>
      <c r="AD996" s="36"/>
      <c r="AE996" s="36"/>
      <c r="AF996" s="36"/>
      <c r="AL996" s="36"/>
      <c r="AM996" s="36"/>
      <c r="AN996" s="36"/>
      <c r="AT996" s="36"/>
      <c r="AU996" s="36"/>
      <c r="AV996" s="36"/>
      <c r="BB996" s="36"/>
      <c r="BC996" s="36"/>
      <c r="BD996" s="36"/>
      <c r="BJ996" s="36"/>
      <c r="BK996" s="36"/>
      <c r="BL996" s="36"/>
      <c r="BR996" s="36"/>
      <c r="BS996" s="36"/>
      <c r="BT996" s="36"/>
      <c r="BZ996" s="36"/>
      <c r="CA996" s="36"/>
      <c r="CB996" s="36"/>
      <c r="CH996" s="36"/>
      <c r="CI996" s="36"/>
      <c r="CJ996" s="36"/>
      <c r="CP996" s="36"/>
      <c r="CQ996" s="36"/>
      <c r="CR996" s="36"/>
      <c r="CX996" s="36"/>
      <c r="CY996" s="36"/>
      <c r="CZ996" s="36"/>
      <c r="DF996" s="36">
        <v>1.01E-9</v>
      </c>
      <c r="DG996" s="36">
        <v>0.72388999452000002</v>
      </c>
      <c r="DH996" s="36">
        <v>48827.431185732603</v>
      </c>
      <c r="DI996" s="30">
        <f t="shared" si="368"/>
        <v>9.9481867231419302E-10</v>
      </c>
      <c r="DJ996" s="30">
        <f t="shared" si="369"/>
        <v>9.9509740700683067E-10</v>
      </c>
      <c r="DK996" s="30">
        <f t="shared" si="370"/>
        <v>9.9509739520748469E-10</v>
      </c>
      <c r="DL996" s="30">
        <f t="shared" si="371"/>
        <v>9.9509739520798597E-10</v>
      </c>
      <c r="DN996" s="36"/>
      <c r="DO996" s="36"/>
      <c r="DP996" s="36"/>
      <c r="DV996" s="36"/>
      <c r="DW996" s="36"/>
      <c r="DX996" s="36"/>
      <c r="ED996" s="36"/>
      <c r="EE996" s="36"/>
      <c r="EF996" s="36"/>
      <c r="EL996" s="36"/>
      <c r="EM996" s="36"/>
      <c r="EN996" s="36"/>
      <c r="ET996" s="36"/>
      <c r="EU996" s="36"/>
      <c r="EV996" s="36"/>
    </row>
    <row r="997" spans="14:152" s="30" customFormat="1" ht="12.75">
      <c r="N997" s="36">
        <v>1.0399999999999999E-9</v>
      </c>
      <c r="O997" s="36">
        <v>2.5883277427500002</v>
      </c>
      <c r="P997" s="36">
        <v>14591.411820121401</v>
      </c>
      <c r="Q997" s="30">
        <f t="shared" si="364"/>
        <v>-1.0137867553646543E-9</v>
      </c>
      <c r="R997" s="30">
        <f t="shared" si="365"/>
        <v>-1.013897930321246E-9</v>
      </c>
      <c r="S997" s="30">
        <f t="shared" si="366"/>
        <v>-1.0138979255982296E-9</v>
      </c>
      <c r="T997" s="30">
        <f t="shared" si="367"/>
        <v>-1.0138979255984271E-9</v>
      </c>
      <c r="V997" s="36"/>
      <c r="W997" s="36"/>
      <c r="X997" s="36"/>
      <c r="AD997" s="36"/>
      <c r="AE997" s="36"/>
      <c r="AF997" s="36"/>
      <c r="AL997" s="36"/>
      <c r="AM997" s="36"/>
      <c r="AN997" s="36"/>
      <c r="AT997" s="36"/>
      <c r="AU997" s="36"/>
      <c r="AV997" s="36"/>
      <c r="BB997" s="36"/>
      <c r="BC997" s="36"/>
      <c r="BD997" s="36"/>
      <c r="BJ997" s="36"/>
      <c r="BK997" s="36"/>
      <c r="BL997" s="36"/>
      <c r="BR997" s="36"/>
      <c r="BS997" s="36"/>
      <c r="BT997" s="36"/>
      <c r="BZ997" s="36"/>
      <c r="CA997" s="36"/>
      <c r="CB997" s="36"/>
      <c r="CH997" s="36"/>
      <c r="CI997" s="36"/>
      <c r="CJ997" s="36"/>
      <c r="CP997" s="36"/>
      <c r="CQ997" s="36"/>
      <c r="CR997" s="36"/>
      <c r="CX997" s="36"/>
      <c r="CY997" s="36"/>
      <c r="CZ997" s="36"/>
      <c r="DF997" s="36">
        <v>8.4999999999999996E-10</v>
      </c>
      <c r="DG997" s="36">
        <v>5.1943801013000002</v>
      </c>
      <c r="DH997" s="36">
        <v>2146.1481628229999</v>
      </c>
      <c r="DI997" s="30">
        <f t="shared" si="368"/>
        <v>7.754622782162197E-10</v>
      </c>
      <c r="DJ997" s="30">
        <f t="shared" si="369"/>
        <v>7.754377199752297E-10</v>
      </c>
      <c r="DK997" s="30">
        <f t="shared" si="370"/>
        <v>7.754377210197087E-10</v>
      </c>
      <c r="DL997" s="30">
        <f t="shared" si="371"/>
        <v>7.7543772101966413E-10</v>
      </c>
      <c r="DN997" s="36"/>
      <c r="DO997" s="36"/>
      <c r="DP997" s="36"/>
      <c r="DV997" s="36"/>
      <c r="DW997" s="36"/>
      <c r="DX997" s="36"/>
      <c r="ED997" s="36"/>
      <c r="EE997" s="36"/>
      <c r="EF997" s="36"/>
      <c r="EL997" s="36"/>
      <c r="EM997" s="36"/>
      <c r="EN997" s="36"/>
      <c r="ET997" s="36"/>
      <c r="EU997" s="36"/>
      <c r="EV997" s="36"/>
    </row>
    <row r="998" spans="14:152" s="30" customFormat="1" ht="12.75">
      <c r="N998" s="36">
        <v>1.07E-9</v>
      </c>
      <c r="O998" s="36">
        <v>4.4211707579499997</v>
      </c>
      <c r="P998" s="36">
        <v>7.1308006529999997</v>
      </c>
      <c r="Q998" s="30">
        <f t="shared" si="364"/>
        <v>-3.4749067454947377E-10</v>
      </c>
      <c r="R998" s="30">
        <f t="shared" si="365"/>
        <v>-3.4749091176714278E-10</v>
      </c>
      <c r="S998" s="30">
        <f t="shared" si="366"/>
        <v>-3.4749091175705511E-10</v>
      </c>
      <c r="T998" s="30">
        <f t="shared" si="367"/>
        <v>-3.4749091175705511E-10</v>
      </c>
      <c r="V998" s="36"/>
      <c r="W998" s="36"/>
      <c r="X998" s="36"/>
      <c r="AD998" s="36"/>
      <c r="AE998" s="36"/>
      <c r="AF998" s="36"/>
      <c r="AL998" s="36"/>
      <c r="AM998" s="36"/>
      <c r="AN998" s="36"/>
      <c r="AT998" s="36"/>
      <c r="AU998" s="36"/>
      <c r="AV998" s="36"/>
      <c r="BB998" s="36"/>
      <c r="BC998" s="36"/>
      <c r="BD998" s="36"/>
      <c r="BJ998" s="36"/>
      <c r="BK998" s="36"/>
      <c r="BL998" s="36"/>
      <c r="BR998" s="36"/>
      <c r="BS998" s="36"/>
      <c r="BT998" s="36"/>
      <c r="BZ998" s="36"/>
      <c r="CA998" s="36"/>
      <c r="CB998" s="36"/>
      <c r="CH998" s="36"/>
      <c r="CI998" s="36"/>
      <c r="CJ998" s="36"/>
      <c r="CP998" s="36"/>
      <c r="CQ998" s="36"/>
      <c r="CR998" s="36"/>
      <c r="CX998" s="36"/>
      <c r="CY998" s="36"/>
      <c r="CZ998" s="36"/>
      <c r="DF998" s="36">
        <v>8.3000000000000003E-10</v>
      </c>
      <c r="DG998" s="36">
        <v>4.4247584992600002</v>
      </c>
      <c r="DH998" s="36">
        <v>2060.8178540718</v>
      </c>
      <c r="DI998" s="30">
        <f t="shared" si="368"/>
        <v>6.2486749575332614E-10</v>
      </c>
      <c r="DJ998" s="30">
        <f t="shared" si="369"/>
        <v>6.2483048632995814E-10</v>
      </c>
      <c r="DK998" s="30">
        <f t="shared" si="370"/>
        <v>6.2483048790393148E-10</v>
      </c>
      <c r="DL998" s="30">
        <f t="shared" si="371"/>
        <v>6.2483048790386551E-10</v>
      </c>
      <c r="DN998" s="36"/>
      <c r="DO998" s="36"/>
      <c r="DP998" s="36"/>
      <c r="DV998" s="36"/>
      <c r="DW998" s="36"/>
      <c r="DX998" s="36"/>
      <c r="ED998" s="36"/>
      <c r="EE998" s="36"/>
      <c r="EF998" s="36"/>
      <c r="EL998" s="36"/>
      <c r="EM998" s="36"/>
      <c r="EN998" s="36"/>
      <c r="ET998" s="36"/>
      <c r="EU998" s="36"/>
      <c r="EV998" s="36"/>
    </row>
    <row r="999" spans="14:152" s="30" customFormat="1" ht="12.75">
      <c r="N999" s="36">
        <v>1.26E-9</v>
      </c>
      <c r="O999" s="36">
        <v>3.7503991809999998E-2</v>
      </c>
      <c r="P999" s="36">
        <v>16.832201049790001</v>
      </c>
      <c r="Q999" s="30">
        <f t="shared" si="364"/>
        <v>1.258037272744321E-9</v>
      </c>
      <c r="R999" s="30">
        <f t="shared" si="365"/>
        <v>1.2580372338459839E-9</v>
      </c>
      <c r="S999" s="30">
        <f t="shared" si="366"/>
        <v>1.2580372338476381E-9</v>
      </c>
      <c r="T999" s="30">
        <f t="shared" si="367"/>
        <v>1.2580372338476381E-9</v>
      </c>
      <c r="V999" s="36"/>
      <c r="W999" s="36"/>
      <c r="X999" s="36"/>
      <c r="AD999" s="36"/>
      <c r="AE999" s="36"/>
      <c r="AF999" s="36"/>
      <c r="AL999" s="36"/>
      <c r="AM999" s="36"/>
      <c r="AN999" s="36"/>
      <c r="AT999" s="36"/>
      <c r="AU999" s="36"/>
      <c r="AV999" s="36"/>
      <c r="BB999" s="36"/>
      <c r="BC999" s="36"/>
      <c r="BD999" s="36"/>
      <c r="BJ999" s="36"/>
      <c r="BK999" s="36"/>
      <c r="BL999" s="36"/>
      <c r="BR999" s="36"/>
      <c r="BS999" s="36"/>
      <c r="BT999" s="36"/>
      <c r="BZ999" s="36"/>
      <c r="CA999" s="36"/>
      <c r="CB999" s="36"/>
      <c r="CH999" s="36"/>
      <c r="CI999" s="36"/>
      <c r="CJ999" s="36"/>
      <c r="CP999" s="36"/>
      <c r="CQ999" s="36"/>
      <c r="CR999" s="36"/>
      <c r="CX999" s="36"/>
      <c r="CY999" s="36"/>
      <c r="CZ999" s="36"/>
      <c r="DF999" s="36">
        <v>7.5E-10</v>
      </c>
      <c r="DG999" s="36">
        <v>5.1909742877799996</v>
      </c>
      <c r="DH999" s="36">
        <v>1055.4497769261</v>
      </c>
      <c r="DI999" s="30">
        <f t="shared" si="368"/>
        <v>5.9201376202829288E-10</v>
      </c>
      <c r="DJ999" s="30">
        <f t="shared" si="369"/>
        <v>5.9199778624003884E-10</v>
      </c>
      <c r="DK999" s="30">
        <f t="shared" si="370"/>
        <v>5.9199778691946194E-10</v>
      </c>
      <c r="DL999" s="30">
        <f t="shared" si="371"/>
        <v>5.919977869194334E-10</v>
      </c>
      <c r="DN999" s="36"/>
      <c r="DO999" s="36"/>
      <c r="DP999" s="36"/>
      <c r="DV999" s="36"/>
      <c r="DW999" s="36"/>
      <c r="DX999" s="36"/>
      <c r="ED999" s="36"/>
      <c r="EE999" s="36"/>
      <c r="EF999" s="36"/>
      <c r="EL999" s="36"/>
      <c r="EM999" s="36"/>
      <c r="EN999" s="36"/>
      <c r="ET999" s="36"/>
      <c r="EU999" s="36"/>
      <c r="EV999" s="36"/>
    </row>
    <row r="1000" spans="14:152" s="30" customFormat="1" ht="12.75">
      <c r="N1000" s="36">
        <v>1.02E-9</v>
      </c>
      <c r="O1000" s="36">
        <v>1.2062487097200001</v>
      </c>
      <c r="P1000" s="36">
        <v>11986.6759069534</v>
      </c>
      <c r="Q1000" s="30">
        <f t="shared" si="364"/>
        <v>-7.67718939057956E-10</v>
      </c>
      <c r="R1000" s="30">
        <f t="shared" si="365"/>
        <v>-7.6798349638722183E-10</v>
      </c>
      <c r="S1000" s="30">
        <f t="shared" si="366"/>
        <v>-7.6798348513883377E-10</v>
      </c>
      <c r="T1000" s="30">
        <f t="shared" si="367"/>
        <v>-7.6798348513931074E-10</v>
      </c>
      <c r="V1000" s="36"/>
      <c r="W1000" s="36"/>
      <c r="X1000" s="36"/>
      <c r="AD1000" s="36"/>
      <c r="AE1000" s="36"/>
      <c r="AF1000" s="36"/>
      <c r="AL1000" s="36"/>
      <c r="AM1000" s="36"/>
      <c r="AN1000" s="36"/>
      <c r="AT1000" s="36"/>
      <c r="AU1000" s="36"/>
      <c r="AV1000" s="36"/>
      <c r="BB1000" s="36"/>
      <c r="BC1000" s="36"/>
      <c r="BD1000" s="36"/>
      <c r="BJ1000" s="36"/>
      <c r="BK1000" s="36"/>
      <c r="BL1000" s="36"/>
      <c r="BR1000" s="36"/>
      <c r="BS1000" s="36"/>
      <c r="BT1000" s="36"/>
      <c r="BZ1000" s="36"/>
      <c r="CA1000" s="36"/>
      <c r="CB1000" s="36"/>
      <c r="CH1000" s="36"/>
      <c r="CI1000" s="36"/>
      <c r="CJ1000" s="36"/>
      <c r="CP1000" s="36"/>
      <c r="CQ1000" s="36"/>
      <c r="CR1000" s="36"/>
      <c r="CX1000" s="36"/>
      <c r="CY1000" s="36"/>
      <c r="CZ1000" s="36"/>
      <c r="DF1000" s="36">
        <v>9.5999999999999999E-10</v>
      </c>
      <c r="DG1000" s="36">
        <v>6.2413270835699999</v>
      </c>
      <c r="DH1000" s="36">
        <v>11.045700263900001</v>
      </c>
      <c r="DI1000" s="30">
        <f t="shared" si="368"/>
        <v>9.549021159410599E-10</v>
      </c>
      <c r="DJ1000" s="30">
        <f t="shared" si="369"/>
        <v>9.5490208006628327E-10</v>
      </c>
      <c r="DK1000" s="30">
        <f t="shared" si="370"/>
        <v>9.54902080067809E-10</v>
      </c>
      <c r="DL1000" s="30">
        <f t="shared" si="371"/>
        <v>9.5490208006780879E-10</v>
      </c>
      <c r="DN1000" s="36"/>
      <c r="DO1000" s="36"/>
      <c r="DP1000" s="36"/>
      <c r="DV1000" s="36"/>
      <c r="DW1000" s="36"/>
      <c r="DX1000" s="36"/>
      <c r="ED1000" s="36"/>
      <c r="EE1000" s="36"/>
      <c r="EF1000" s="36"/>
      <c r="EL1000" s="36"/>
      <c r="EM1000" s="36"/>
      <c r="EN1000" s="36"/>
      <c r="ET1000" s="36"/>
      <c r="EU1000" s="36"/>
      <c r="EV1000" s="36"/>
    </row>
    <row r="1001" spans="14:152" s="30" customFormat="1" ht="12.75">
      <c r="N1001" s="36">
        <v>1.02E-9</v>
      </c>
      <c r="O1001" s="36">
        <v>2.9757956187799999</v>
      </c>
      <c r="P1001" s="36">
        <v>29822.783236324201</v>
      </c>
      <c r="Q1001" s="30">
        <f t="shared" si="364"/>
        <v>5.6475718259768097E-10</v>
      </c>
      <c r="R1001" s="30">
        <f t="shared" si="365"/>
        <v>5.6558959084685277E-10</v>
      </c>
      <c r="S1001" s="30">
        <f t="shared" si="366"/>
        <v>5.6558955545829734E-10</v>
      </c>
      <c r="T1001" s="30">
        <f t="shared" si="367"/>
        <v>5.6558955545979299E-10</v>
      </c>
      <c r="V1001" s="36"/>
      <c r="W1001" s="36"/>
      <c r="X1001" s="36"/>
      <c r="AD1001" s="36"/>
      <c r="AE1001" s="36"/>
      <c r="AF1001" s="36"/>
      <c r="AL1001" s="36"/>
      <c r="AM1001" s="36"/>
      <c r="AN1001" s="36"/>
      <c r="AT1001" s="36"/>
      <c r="AU1001" s="36"/>
      <c r="AV1001" s="36"/>
      <c r="BB1001" s="36"/>
      <c r="BC1001" s="36"/>
      <c r="BD1001" s="36"/>
      <c r="BJ1001" s="36"/>
      <c r="BK1001" s="36"/>
      <c r="BL1001" s="36"/>
      <c r="BR1001" s="36"/>
      <c r="BS1001" s="36"/>
      <c r="BT1001" s="36"/>
      <c r="BZ1001" s="36"/>
      <c r="CA1001" s="36"/>
      <c r="CB1001" s="36"/>
      <c r="CH1001" s="36"/>
      <c r="CI1001" s="36"/>
      <c r="CJ1001" s="36"/>
      <c r="CP1001" s="36"/>
      <c r="CQ1001" s="36"/>
      <c r="CR1001" s="36"/>
      <c r="CX1001" s="36"/>
      <c r="CY1001" s="36"/>
      <c r="CZ1001" s="36"/>
      <c r="DF1001" s="36">
        <v>7.4000000000000003E-10</v>
      </c>
      <c r="DG1001" s="36">
        <v>3.3788232547199999</v>
      </c>
      <c r="DH1001" s="36">
        <v>8006.1661939395999</v>
      </c>
      <c r="DI1001" s="30">
        <f t="shared" si="368"/>
        <v>-7.2917628242151761E-10</v>
      </c>
      <c r="DJ1001" s="30">
        <f t="shared" si="369"/>
        <v>-7.2914306950378288E-10</v>
      </c>
      <c r="DK1001" s="30">
        <f t="shared" si="370"/>
        <v>-7.2914307091731409E-10</v>
      </c>
      <c r="DL1001" s="30">
        <f t="shared" si="371"/>
        <v>-7.2914307091725485E-10</v>
      </c>
      <c r="DN1001" s="36"/>
      <c r="DO1001" s="36"/>
      <c r="DP1001" s="36"/>
      <c r="DV1001" s="36"/>
      <c r="DW1001" s="36"/>
      <c r="DX1001" s="36"/>
      <c r="ED1001" s="36"/>
      <c r="EE1001" s="36"/>
      <c r="EF1001" s="36"/>
      <c r="EL1001" s="36"/>
      <c r="EM1001" s="36"/>
      <c r="EN1001" s="36"/>
      <c r="ET1001" s="36"/>
      <c r="EU1001" s="36"/>
      <c r="EV1001" s="36"/>
    </row>
    <row r="1002" spans="14:152" s="30" customFormat="1" ht="12.75">
      <c r="N1002" s="36">
        <v>1.1599999999999999E-9</v>
      </c>
      <c r="O1002" s="36">
        <v>4.7304906761899996</v>
      </c>
      <c r="P1002" s="36">
        <v>13366.040135451</v>
      </c>
      <c r="Q1002" s="30">
        <f t="shared" si="364"/>
        <v>1.1199750294121146E-9</v>
      </c>
      <c r="R1002" s="30">
        <f t="shared" si="365"/>
        <v>1.1198421940193448E-9</v>
      </c>
      <c r="S1002" s="30">
        <f t="shared" si="366"/>
        <v>1.1198421996730753E-9</v>
      </c>
      <c r="T1002" s="30">
        <f t="shared" si="367"/>
        <v>1.1198421996728387E-9</v>
      </c>
      <c r="V1002" s="36"/>
      <c r="W1002" s="36"/>
      <c r="X1002" s="36"/>
      <c r="AD1002" s="36"/>
      <c r="AE1002" s="36"/>
      <c r="AF1002" s="36"/>
      <c r="AL1002" s="36"/>
      <c r="AM1002" s="36"/>
      <c r="AN1002" s="36"/>
      <c r="AT1002" s="36"/>
      <c r="AU1002" s="36"/>
      <c r="AV1002" s="36"/>
      <c r="BB1002" s="36"/>
      <c r="BC1002" s="36"/>
      <c r="BD1002" s="36"/>
      <c r="BJ1002" s="36"/>
      <c r="BK1002" s="36"/>
      <c r="BL1002" s="36"/>
      <c r="BR1002" s="36"/>
      <c r="BS1002" s="36"/>
      <c r="BT1002" s="36"/>
      <c r="BZ1002" s="36"/>
      <c r="CA1002" s="36"/>
      <c r="CB1002" s="36"/>
      <c r="CH1002" s="36"/>
      <c r="CI1002" s="36"/>
      <c r="CJ1002" s="36"/>
      <c r="CP1002" s="36"/>
      <c r="CQ1002" s="36"/>
      <c r="CR1002" s="36"/>
      <c r="CX1002" s="36"/>
      <c r="CY1002" s="36"/>
      <c r="CZ1002" s="36"/>
      <c r="DF1002" s="36">
        <v>1.01E-9</v>
      </c>
      <c r="DG1002" s="36">
        <v>0.95332927486999997</v>
      </c>
      <c r="DH1002" s="36">
        <v>8186.5126624925997</v>
      </c>
      <c r="DI1002" s="30">
        <f t="shared" si="368"/>
        <v>9.0720342943341861E-10</v>
      </c>
      <c r="DJ1002" s="30">
        <f t="shared" si="369"/>
        <v>9.0708392922377792E-10</v>
      </c>
      <c r="DK1002" s="30">
        <f t="shared" si="370"/>
        <v>9.0708393430720386E-10</v>
      </c>
      <c r="DL1002" s="30">
        <f t="shared" si="371"/>
        <v>9.0708393430698931E-10</v>
      </c>
      <c r="DN1002" s="36"/>
      <c r="DO1002" s="36"/>
      <c r="DP1002" s="36"/>
      <c r="DV1002" s="36"/>
      <c r="DW1002" s="36"/>
      <c r="DX1002" s="36"/>
      <c r="ED1002" s="36"/>
      <c r="EE1002" s="36"/>
      <c r="EF1002" s="36"/>
      <c r="EL1002" s="36"/>
      <c r="EM1002" s="36"/>
      <c r="EN1002" s="36"/>
      <c r="ET1002" s="36"/>
      <c r="EU1002" s="36"/>
      <c r="EV1002" s="36"/>
    </row>
    <row r="1003" spans="14:152" s="30" customFormat="1" ht="12.75">
      <c r="N1003" s="36">
        <v>1.3000000000000001E-9</v>
      </c>
      <c r="O1003" s="36">
        <v>4.1048463284099999</v>
      </c>
      <c r="P1003" s="36">
        <v>35.607790583800004</v>
      </c>
      <c r="Q1003" s="30">
        <f t="shared" si="364"/>
        <v>-9.3705518832818128E-10</v>
      </c>
      <c r="R1003" s="30">
        <f t="shared" si="365"/>
        <v>-9.3705624303154629E-10</v>
      </c>
      <c r="S1003" s="30">
        <f t="shared" si="366"/>
        <v>-9.3705624298669263E-10</v>
      </c>
      <c r="T1003" s="30">
        <f t="shared" si="367"/>
        <v>-9.370562429866947E-10</v>
      </c>
      <c r="V1003" s="36"/>
      <c r="W1003" s="36"/>
      <c r="X1003" s="36"/>
      <c r="AD1003" s="36"/>
      <c r="AE1003" s="36"/>
      <c r="AF1003" s="36"/>
      <c r="AL1003" s="36"/>
      <c r="AM1003" s="36"/>
      <c r="AN1003" s="36"/>
      <c r="AT1003" s="36"/>
      <c r="AU1003" s="36"/>
      <c r="AV1003" s="36"/>
      <c r="BB1003" s="36"/>
      <c r="BC1003" s="36"/>
      <c r="BD1003" s="36"/>
      <c r="BJ1003" s="36"/>
      <c r="BK1003" s="36"/>
      <c r="BL1003" s="36"/>
      <c r="BR1003" s="36"/>
      <c r="BS1003" s="36"/>
      <c r="BT1003" s="36"/>
      <c r="BZ1003" s="36"/>
      <c r="CA1003" s="36"/>
      <c r="CB1003" s="36"/>
      <c r="CH1003" s="36"/>
      <c r="CI1003" s="36"/>
      <c r="CJ1003" s="36"/>
      <c r="CP1003" s="36"/>
      <c r="CQ1003" s="36"/>
      <c r="CR1003" s="36"/>
      <c r="CX1003" s="36"/>
      <c r="CY1003" s="36"/>
      <c r="CZ1003" s="36"/>
      <c r="DF1003" s="36">
        <v>9.2000000000000003E-10</v>
      </c>
      <c r="DG1003" s="36">
        <v>0.96173005099999997</v>
      </c>
      <c r="DH1003" s="36">
        <v>151.89728108520001</v>
      </c>
      <c r="DI1003" s="30">
        <f t="shared" si="368"/>
        <v>9.1343621226255246E-10</v>
      </c>
      <c r="DJ1003" s="30">
        <f t="shared" si="369"/>
        <v>9.1343676000709849E-10</v>
      </c>
      <c r="DK1003" s="30">
        <f t="shared" si="370"/>
        <v>9.1343675998380488E-10</v>
      </c>
      <c r="DL1003" s="30">
        <f t="shared" si="371"/>
        <v>9.1343675998380592E-10</v>
      </c>
      <c r="DN1003" s="36"/>
      <c r="DO1003" s="36"/>
      <c r="DP1003" s="36"/>
      <c r="DV1003" s="36"/>
      <c r="DW1003" s="36"/>
      <c r="DX1003" s="36"/>
      <c r="ED1003" s="36"/>
      <c r="EE1003" s="36"/>
      <c r="EF1003" s="36"/>
      <c r="EL1003" s="36"/>
      <c r="EM1003" s="36"/>
      <c r="EN1003" s="36"/>
      <c r="ET1003" s="36"/>
      <c r="EU1003" s="36"/>
      <c r="EV1003" s="36"/>
    </row>
    <row r="1004" spans="14:152" s="30" customFormat="1" ht="12.75">
      <c r="N1004" s="36">
        <v>1.13E-9</v>
      </c>
      <c r="O1004" s="36">
        <v>3.6920052505599998</v>
      </c>
      <c r="P1004" s="36">
        <v>44.653833240200001</v>
      </c>
      <c r="Q1004" s="30">
        <f t="shared" si="364"/>
        <v>-1.0785821612921106E-9</v>
      </c>
      <c r="R1004" s="30">
        <f t="shared" si="365"/>
        <v>-1.0785826559424806E-9</v>
      </c>
      <c r="S1004" s="30">
        <f t="shared" si="366"/>
        <v>-1.0785826559214444E-9</v>
      </c>
      <c r="T1004" s="30">
        <f t="shared" si="367"/>
        <v>-1.0785826559214454E-9</v>
      </c>
      <c r="V1004" s="36"/>
      <c r="W1004" s="36"/>
      <c r="X1004" s="36"/>
      <c r="AD1004" s="36"/>
      <c r="AE1004" s="36"/>
      <c r="AF1004" s="36"/>
      <c r="AL1004" s="36"/>
      <c r="AM1004" s="36"/>
      <c r="AN1004" s="36"/>
      <c r="AT1004" s="36"/>
      <c r="AU1004" s="36"/>
      <c r="AV1004" s="36"/>
      <c r="BB1004" s="36"/>
      <c r="BC1004" s="36"/>
      <c r="BD1004" s="36"/>
      <c r="BJ1004" s="36"/>
      <c r="BK1004" s="36"/>
      <c r="BL1004" s="36"/>
      <c r="BR1004" s="36"/>
      <c r="BS1004" s="36"/>
      <c r="BT1004" s="36"/>
      <c r="BZ1004" s="36"/>
      <c r="CA1004" s="36"/>
      <c r="CB1004" s="36"/>
      <c r="CH1004" s="36"/>
      <c r="CI1004" s="36"/>
      <c r="CJ1004" s="36"/>
      <c r="CP1004" s="36"/>
      <c r="CQ1004" s="36"/>
      <c r="CR1004" s="36"/>
      <c r="CX1004" s="36"/>
      <c r="CY1004" s="36"/>
      <c r="CZ1004" s="36"/>
      <c r="DF1004" s="36">
        <v>7.4000000000000003E-10</v>
      </c>
      <c r="DG1004" s="36">
        <v>2.2271663021000001</v>
      </c>
      <c r="DH1004" s="36">
        <v>272.67295735160002</v>
      </c>
      <c r="DI1004" s="30">
        <f t="shared" si="368"/>
        <v>5.5861799686432132E-10</v>
      </c>
      <c r="DJ1004" s="30">
        <f t="shared" si="369"/>
        <v>5.5862234701757477E-10</v>
      </c>
      <c r="DK1004" s="30">
        <f t="shared" si="370"/>
        <v>5.5862234683257541E-10</v>
      </c>
      <c r="DL1004" s="30">
        <f t="shared" si="371"/>
        <v>5.5862234683258306E-10</v>
      </c>
      <c r="DN1004" s="36"/>
      <c r="DO1004" s="36"/>
      <c r="DP1004" s="36"/>
      <c r="DV1004" s="36"/>
      <c r="DW1004" s="36"/>
      <c r="DX1004" s="36"/>
      <c r="ED1004" s="36"/>
      <c r="EE1004" s="36"/>
      <c r="EF1004" s="36"/>
      <c r="EL1004" s="36"/>
      <c r="EM1004" s="36"/>
      <c r="EN1004" s="36"/>
      <c r="ET1004" s="36"/>
      <c r="EU1004" s="36"/>
      <c r="EV1004" s="36"/>
    </row>
    <row r="1005" spans="14:152" s="30" customFormat="1" ht="12.75">
      <c r="N1005" s="36">
        <v>1.1100000000000001E-9</v>
      </c>
      <c r="O1005" s="36">
        <v>5.1290029151100001</v>
      </c>
      <c r="P1005" s="36">
        <v>146.79443287140001</v>
      </c>
      <c r="Q1005" s="30">
        <f t="shared" si="364"/>
        <v>-4.2949084609232201E-10</v>
      </c>
      <c r="R1005" s="30">
        <f t="shared" si="365"/>
        <v>-4.2949578512171105E-10</v>
      </c>
      <c r="S1005" s="30">
        <f t="shared" si="366"/>
        <v>-4.2949578491166772E-10</v>
      </c>
      <c r="T1005" s="30">
        <f t="shared" si="367"/>
        <v>-4.2949578491167676E-10</v>
      </c>
      <c r="V1005" s="36"/>
      <c r="W1005" s="36"/>
      <c r="X1005" s="36"/>
      <c r="AD1005" s="36"/>
      <c r="AE1005" s="36"/>
      <c r="AF1005" s="36"/>
      <c r="AL1005" s="36"/>
      <c r="AM1005" s="36"/>
      <c r="AN1005" s="36"/>
      <c r="AT1005" s="36"/>
      <c r="AU1005" s="36"/>
      <c r="AV1005" s="36"/>
      <c r="BB1005" s="36"/>
      <c r="BC1005" s="36"/>
      <c r="BD1005" s="36"/>
      <c r="BJ1005" s="36"/>
      <c r="BK1005" s="36"/>
      <c r="BL1005" s="36"/>
      <c r="BR1005" s="36"/>
      <c r="BS1005" s="36"/>
      <c r="BT1005" s="36"/>
      <c r="BZ1005" s="36"/>
      <c r="CA1005" s="36"/>
      <c r="CB1005" s="36"/>
      <c r="CH1005" s="36"/>
      <c r="CI1005" s="36"/>
      <c r="CJ1005" s="36"/>
      <c r="CP1005" s="36"/>
      <c r="CQ1005" s="36"/>
      <c r="CR1005" s="36"/>
      <c r="CX1005" s="36"/>
      <c r="CY1005" s="36"/>
      <c r="CZ1005" s="36"/>
      <c r="DF1005" s="36">
        <v>9.2000000000000003E-10</v>
      </c>
      <c r="DG1005" s="36">
        <v>5.5670588304599997</v>
      </c>
      <c r="DH1005" s="36">
        <v>27873.589010267999</v>
      </c>
      <c r="DI1005" s="30">
        <f t="shared" si="368"/>
        <v>-2.2365254504155674E-10</v>
      </c>
      <c r="DJ1005" s="30">
        <f t="shared" si="369"/>
        <v>-2.2283477788768149E-10</v>
      </c>
      <c r="DK1005" s="30">
        <f t="shared" si="370"/>
        <v>-2.2283481266912049E-10</v>
      </c>
      <c r="DL1005" s="30">
        <f t="shared" si="371"/>
        <v>-2.2283481266764904E-10</v>
      </c>
      <c r="DN1005" s="36"/>
      <c r="DO1005" s="36"/>
      <c r="DP1005" s="36"/>
      <c r="DV1005" s="36"/>
      <c r="DW1005" s="36"/>
      <c r="DX1005" s="36"/>
      <c r="ED1005" s="36"/>
      <c r="EE1005" s="36"/>
      <c r="EF1005" s="36"/>
      <c r="EL1005" s="36"/>
      <c r="EM1005" s="36"/>
      <c r="EN1005" s="36"/>
      <c r="ET1005" s="36"/>
      <c r="EU1005" s="36"/>
      <c r="EV1005" s="36"/>
    </row>
    <row r="1006" spans="14:152" s="30" customFormat="1" ht="12.75">
      <c r="N1006" s="36">
        <v>1.26E-9</v>
      </c>
      <c r="O1006" s="36">
        <v>1.82187459534</v>
      </c>
      <c r="P1006" s="36">
        <v>26887.366049730601</v>
      </c>
      <c r="Q1006" s="30">
        <f t="shared" si="364"/>
        <v>-1.1616302573028212E-9</v>
      </c>
      <c r="R1006" s="30">
        <f t="shared" si="365"/>
        <v>-1.1620611833892839E-9</v>
      </c>
      <c r="S1006" s="30">
        <f t="shared" si="366"/>
        <v>-1.1620611650824359E-9</v>
      </c>
      <c r="T1006" s="30">
        <f t="shared" si="367"/>
        <v>-1.1620611650832112E-9</v>
      </c>
      <c r="V1006" s="36"/>
      <c r="W1006" s="36"/>
      <c r="X1006" s="36"/>
      <c r="AD1006" s="36"/>
      <c r="AE1006" s="36"/>
      <c r="AF1006" s="36"/>
      <c r="AL1006" s="36"/>
      <c r="AM1006" s="36"/>
      <c r="AN1006" s="36"/>
      <c r="AT1006" s="36"/>
      <c r="AU1006" s="36"/>
      <c r="AV1006" s="36"/>
      <c r="BB1006" s="36"/>
      <c r="BC1006" s="36"/>
      <c r="BD1006" s="36"/>
      <c r="BJ1006" s="36"/>
      <c r="BK1006" s="36"/>
      <c r="BL1006" s="36"/>
      <c r="BR1006" s="36"/>
      <c r="BS1006" s="36"/>
      <c r="BT1006" s="36"/>
      <c r="BZ1006" s="36"/>
      <c r="CA1006" s="36"/>
      <c r="CB1006" s="36"/>
      <c r="CH1006" s="36"/>
      <c r="CI1006" s="36"/>
      <c r="CJ1006" s="36"/>
      <c r="CP1006" s="36"/>
      <c r="CQ1006" s="36"/>
      <c r="CR1006" s="36"/>
      <c r="CX1006" s="36"/>
      <c r="CY1006" s="36"/>
      <c r="CZ1006" s="36"/>
      <c r="DF1006" s="36">
        <v>9.0999999999999996E-10</v>
      </c>
      <c r="DG1006" s="36">
        <v>3.73152787182</v>
      </c>
      <c r="DH1006" s="36">
        <v>2544.2971662312002</v>
      </c>
      <c r="DI1006" s="30">
        <f t="shared" si="368"/>
        <v>-5.2878703128593787E-10</v>
      </c>
      <c r="DJ1006" s="30">
        <f t="shared" si="369"/>
        <v>-5.2872508863112304E-10</v>
      </c>
      <c r="DK1006" s="30">
        <f t="shared" si="370"/>
        <v>-5.2872509126545982E-10</v>
      </c>
      <c r="DL1006" s="30">
        <f t="shared" si="371"/>
        <v>-5.2872509126534929E-10</v>
      </c>
      <c r="DN1006" s="36"/>
      <c r="DO1006" s="36"/>
      <c r="DP1006" s="36"/>
      <c r="DV1006" s="36"/>
      <c r="DW1006" s="36"/>
      <c r="DX1006" s="36"/>
      <c r="ED1006" s="36"/>
      <c r="EE1006" s="36"/>
      <c r="EF1006" s="36"/>
      <c r="EL1006" s="36"/>
      <c r="EM1006" s="36"/>
      <c r="EN1006" s="36"/>
      <c r="ET1006" s="36"/>
      <c r="EU1006" s="36"/>
      <c r="EV1006" s="36"/>
    </row>
    <row r="1007" spans="14:152" s="30" customFormat="1" ht="12.75">
      <c r="N1007" s="36">
        <v>1.21E-9</v>
      </c>
      <c r="O1007" s="36">
        <v>6.0830935531600003</v>
      </c>
      <c r="P1007" s="36">
        <v>7100.7094972748</v>
      </c>
      <c r="Q1007" s="30">
        <f t="shared" si="364"/>
        <v>-3.5825641718694489E-10</v>
      </c>
      <c r="R1007" s="30">
        <f t="shared" si="365"/>
        <v>-3.5852617617569778E-10</v>
      </c>
      <c r="S1007" s="30">
        <f t="shared" si="366"/>
        <v>-3.5852616470398125E-10</v>
      </c>
      <c r="T1007" s="30">
        <f t="shared" si="367"/>
        <v>-3.5852616470446577E-10</v>
      </c>
      <c r="V1007" s="36"/>
      <c r="W1007" s="36"/>
      <c r="X1007" s="36"/>
      <c r="AD1007" s="36"/>
      <c r="AE1007" s="36"/>
      <c r="AF1007" s="36"/>
      <c r="AL1007" s="36"/>
      <c r="AM1007" s="36"/>
      <c r="AN1007" s="36"/>
      <c r="AT1007" s="36"/>
      <c r="AU1007" s="36"/>
      <c r="AV1007" s="36"/>
      <c r="BB1007" s="36"/>
      <c r="BC1007" s="36"/>
      <c r="BD1007" s="36"/>
      <c r="BJ1007" s="36"/>
      <c r="BK1007" s="36"/>
      <c r="BL1007" s="36"/>
      <c r="BR1007" s="36"/>
      <c r="BS1007" s="36"/>
      <c r="BT1007" s="36"/>
      <c r="BZ1007" s="36"/>
      <c r="CA1007" s="36"/>
      <c r="CB1007" s="36"/>
      <c r="CH1007" s="36"/>
      <c r="CI1007" s="36"/>
      <c r="CJ1007" s="36"/>
      <c r="CP1007" s="36"/>
      <c r="CQ1007" s="36"/>
      <c r="CR1007" s="36"/>
      <c r="CX1007" s="36"/>
      <c r="CY1007" s="36"/>
      <c r="CZ1007" s="36"/>
      <c r="DF1007" s="36">
        <v>8.3999999999999999E-10</v>
      </c>
      <c r="DG1007" s="36">
        <v>0.41493230616999999</v>
      </c>
      <c r="DH1007" s="36">
        <v>4296.9015826703999</v>
      </c>
      <c r="DI1007" s="30">
        <f t="shared" si="368"/>
        <v>-1.2751500569257568E-10</v>
      </c>
      <c r="DJ1007" s="30">
        <f t="shared" si="369"/>
        <v>-1.2739773114800733E-10</v>
      </c>
      <c r="DK1007" s="30">
        <f t="shared" si="370"/>
        <v>-1.2739773613543695E-10</v>
      </c>
      <c r="DL1007" s="30">
        <f t="shared" si="371"/>
        <v>-1.2739773613522752E-10</v>
      </c>
      <c r="DN1007" s="36"/>
      <c r="DO1007" s="36"/>
      <c r="DP1007" s="36"/>
      <c r="DV1007" s="36"/>
      <c r="DW1007" s="36"/>
      <c r="DX1007" s="36"/>
      <c r="ED1007" s="36"/>
      <c r="EE1007" s="36"/>
      <c r="EF1007" s="36"/>
      <c r="EL1007" s="36"/>
      <c r="EM1007" s="36"/>
      <c r="EN1007" s="36"/>
      <c r="ET1007" s="36"/>
      <c r="EU1007" s="36"/>
      <c r="EV1007" s="36"/>
    </row>
    <row r="1008" spans="14:152" s="30" customFormat="1" ht="12.75">
      <c r="N1008" s="36">
        <v>1.0500000000000001E-9</v>
      </c>
      <c r="O1008" s="36">
        <v>6.1660659027599998</v>
      </c>
      <c r="P1008" s="36">
        <v>9175.7544453482005</v>
      </c>
      <c r="Q1008" s="30">
        <f t="shared" si="364"/>
        <v>7.8433674222469146E-10</v>
      </c>
      <c r="R1008" s="30">
        <f t="shared" si="365"/>
        <v>7.8412614746352155E-10</v>
      </c>
      <c r="S1008" s="30">
        <f t="shared" si="366"/>
        <v>7.8412615642107881E-10</v>
      </c>
      <c r="T1008" s="30">
        <f t="shared" si="367"/>
        <v>7.8412615642070172E-10</v>
      </c>
      <c r="V1008" s="36"/>
      <c r="W1008" s="36"/>
      <c r="X1008" s="36"/>
      <c r="AD1008" s="36"/>
      <c r="AE1008" s="36"/>
      <c r="AF1008" s="36"/>
      <c r="AL1008" s="36"/>
      <c r="AM1008" s="36"/>
      <c r="AN1008" s="36"/>
      <c r="AT1008" s="36"/>
      <c r="AU1008" s="36"/>
      <c r="AV1008" s="36"/>
      <c r="BB1008" s="36"/>
      <c r="BC1008" s="36"/>
      <c r="BD1008" s="36"/>
      <c r="BJ1008" s="36"/>
      <c r="BK1008" s="36"/>
      <c r="BL1008" s="36"/>
      <c r="BR1008" s="36"/>
      <c r="BS1008" s="36"/>
      <c r="BT1008" s="36"/>
      <c r="BZ1008" s="36"/>
      <c r="CA1008" s="36"/>
      <c r="CB1008" s="36"/>
      <c r="CH1008" s="36"/>
      <c r="CI1008" s="36"/>
      <c r="CJ1008" s="36"/>
      <c r="CP1008" s="36"/>
      <c r="CQ1008" s="36"/>
      <c r="CR1008" s="36"/>
      <c r="CX1008" s="36"/>
      <c r="CY1008" s="36"/>
      <c r="CZ1008" s="36"/>
      <c r="DF1008" s="36">
        <v>7.4000000000000003E-10</v>
      </c>
      <c r="DG1008" s="36">
        <v>5.0966961309599998</v>
      </c>
      <c r="DH1008" s="36">
        <v>9755.2302383776005</v>
      </c>
      <c r="DI1008" s="30">
        <f t="shared" si="368"/>
        <v>2.1670736408015675E-10</v>
      </c>
      <c r="DJ1008" s="30">
        <f t="shared" si="369"/>
        <v>2.1693424866115191E-10</v>
      </c>
      <c r="DK1008" s="30">
        <f t="shared" si="370"/>
        <v>2.1693423901282951E-10</v>
      </c>
      <c r="DL1008" s="30">
        <f t="shared" si="371"/>
        <v>2.1693423901323168E-10</v>
      </c>
      <c r="DN1008" s="36"/>
      <c r="DO1008" s="36"/>
      <c r="DP1008" s="36"/>
      <c r="DV1008" s="36"/>
      <c r="DW1008" s="36"/>
      <c r="DX1008" s="36"/>
      <c r="ED1008" s="36"/>
      <c r="EE1008" s="36"/>
      <c r="EF1008" s="36"/>
      <c r="EL1008" s="36"/>
      <c r="EM1008" s="36"/>
      <c r="EN1008" s="36"/>
      <c r="ET1008" s="36"/>
      <c r="EU1008" s="36"/>
      <c r="EV1008" s="36"/>
    </row>
    <row r="1009" spans="14:152" s="30" customFormat="1" ht="12.75">
      <c r="N1009" s="36">
        <v>1.32E-9</v>
      </c>
      <c r="O1009" s="36">
        <v>2.9795520307699999</v>
      </c>
      <c r="P1009" s="36">
        <v>1250.8301963008</v>
      </c>
      <c r="Q1009" s="30">
        <f t="shared" si="364"/>
        <v>-9.0613881029966407E-10</v>
      </c>
      <c r="R1009" s="30">
        <f t="shared" si="365"/>
        <v>-9.0609934302112546E-10</v>
      </c>
      <c r="S1009" s="30">
        <f t="shared" si="366"/>
        <v>-9.0609934469959693E-10</v>
      </c>
      <c r="T1009" s="30">
        <f t="shared" si="367"/>
        <v>-9.0609934469952631E-10</v>
      </c>
      <c r="V1009" s="36"/>
      <c r="W1009" s="36"/>
      <c r="X1009" s="36"/>
      <c r="AD1009" s="36"/>
      <c r="AE1009" s="36"/>
      <c r="AF1009" s="36"/>
      <c r="AL1009" s="36"/>
      <c r="AM1009" s="36"/>
      <c r="AN1009" s="36"/>
      <c r="AT1009" s="36"/>
      <c r="AU1009" s="36"/>
      <c r="AV1009" s="36"/>
      <c r="BB1009" s="36"/>
      <c r="BC1009" s="36"/>
      <c r="BD1009" s="36"/>
      <c r="BJ1009" s="36"/>
      <c r="BK1009" s="36"/>
      <c r="BL1009" s="36"/>
      <c r="BR1009" s="36"/>
      <c r="BS1009" s="36"/>
      <c r="BT1009" s="36"/>
      <c r="BZ1009" s="36"/>
      <c r="CA1009" s="36"/>
      <c r="CB1009" s="36"/>
      <c r="CH1009" s="36"/>
      <c r="CI1009" s="36"/>
      <c r="CJ1009" s="36"/>
      <c r="CP1009" s="36"/>
      <c r="CQ1009" s="36"/>
      <c r="CR1009" s="36"/>
      <c r="CX1009" s="36"/>
      <c r="CY1009" s="36"/>
      <c r="CZ1009" s="36"/>
      <c r="DF1009" s="36">
        <v>7.7999999999999999E-10</v>
      </c>
      <c r="DG1009" s="36">
        <v>1.79565224435</v>
      </c>
      <c r="DH1009" s="36">
        <v>3564.9572224017002</v>
      </c>
      <c r="DI1009" s="30">
        <f t="shared" si="368"/>
        <v>4.9755321097069886E-10</v>
      </c>
      <c r="DJ1009" s="30">
        <f t="shared" si="369"/>
        <v>4.9762360210885106E-10</v>
      </c>
      <c r="DK1009" s="30">
        <f t="shared" si="370"/>
        <v>4.9762359911544624E-10</v>
      </c>
      <c r="DL1009" s="30">
        <f t="shared" si="371"/>
        <v>4.9762359911557218E-10</v>
      </c>
      <c r="DN1009" s="36"/>
      <c r="DO1009" s="36"/>
      <c r="DP1009" s="36"/>
      <c r="DV1009" s="36"/>
      <c r="DW1009" s="36"/>
      <c r="DX1009" s="36"/>
      <c r="ED1009" s="36"/>
      <c r="EE1009" s="36"/>
      <c r="EF1009" s="36"/>
      <c r="EL1009" s="36"/>
      <c r="EM1009" s="36"/>
      <c r="EN1009" s="36"/>
      <c r="ET1009" s="36"/>
      <c r="EU1009" s="36"/>
      <c r="EV1009" s="36"/>
    </row>
    <row r="1010" spans="14:152" s="30" customFormat="1" ht="12.75">
      <c r="N1010" s="36">
        <v>1.0600000000000001E-9</v>
      </c>
      <c r="O1010" s="36">
        <v>5.0841948500900003</v>
      </c>
      <c r="P1010" s="36">
        <v>8742.0427074714007</v>
      </c>
      <c r="Q1010" s="30">
        <f t="shared" si="364"/>
        <v>8.7748189116997366E-10</v>
      </c>
      <c r="R1010" s="30">
        <f t="shared" si="365"/>
        <v>8.7765274296999196E-10</v>
      </c>
      <c r="S1010" s="30">
        <f t="shared" si="366"/>
        <v>8.7765273570565656E-10</v>
      </c>
      <c r="T1010" s="30">
        <f t="shared" si="367"/>
        <v>8.7765273570596489E-10</v>
      </c>
      <c r="V1010" s="36"/>
      <c r="W1010" s="36"/>
      <c r="X1010" s="36"/>
      <c r="AD1010" s="36"/>
      <c r="AE1010" s="36"/>
      <c r="AF1010" s="36"/>
      <c r="AL1010" s="36"/>
      <c r="AM1010" s="36"/>
      <c r="AN1010" s="36"/>
      <c r="AT1010" s="36"/>
      <c r="AU1010" s="36"/>
      <c r="AV1010" s="36"/>
      <c r="BB1010" s="36"/>
      <c r="BC1010" s="36"/>
      <c r="BD1010" s="36"/>
      <c r="BJ1010" s="36"/>
      <c r="BK1010" s="36"/>
      <c r="BL1010" s="36"/>
      <c r="BR1010" s="36"/>
      <c r="BS1010" s="36"/>
      <c r="BT1010" s="36"/>
      <c r="BZ1010" s="36"/>
      <c r="CA1010" s="36"/>
      <c r="CB1010" s="36"/>
      <c r="CH1010" s="36"/>
      <c r="CI1010" s="36"/>
      <c r="CJ1010" s="36"/>
      <c r="CP1010" s="36"/>
      <c r="CQ1010" s="36"/>
      <c r="CR1010" s="36"/>
      <c r="CX1010" s="36"/>
      <c r="CY1010" s="36"/>
      <c r="CZ1010" s="36"/>
      <c r="DF1010" s="36">
        <v>7.5E-10</v>
      </c>
      <c r="DG1010" s="36">
        <v>4.5834577413300002</v>
      </c>
      <c r="DH1010" s="36">
        <v>9153.9036160218002</v>
      </c>
      <c r="DI1010" s="30">
        <f t="shared" si="368"/>
        <v>-4.3451527925950681E-10</v>
      </c>
      <c r="DJ1010" s="30">
        <f t="shared" si="369"/>
        <v>-4.3469920660557125E-10</v>
      </c>
      <c r="DK1010" s="30">
        <f t="shared" si="370"/>
        <v>-4.3469919878446239E-10</v>
      </c>
      <c r="DL1010" s="30">
        <f t="shared" si="371"/>
        <v>-4.3469919878479249E-10</v>
      </c>
      <c r="DN1010" s="36"/>
      <c r="DO1010" s="36"/>
      <c r="DP1010" s="36"/>
      <c r="DV1010" s="36"/>
      <c r="DW1010" s="36"/>
      <c r="DX1010" s="36"/>
      <c r="ED1010" s="36"/>
      <c r="EE1010" s="36"/>
      <c r="EF1010" s="36"/>
      <c r="EL1010" s="36"/>
      <c r="EM1010" s="36"/>
      <c r="EN1010" s="36"/>
      <c r="ET1010" s="36"/>
      <c r="EU1010" s="36"/>
      <c r="EV1010" s="36"/>
    </row>
    <row r="1011" spans="14:152" s="30" customFormat="1" ht="12.75">
      <c r="N1011" s="36">
        <v>1.2E-9</v>
      </c>
      <c r="O1011" s="36">
        <v>0.59116561391</v>
      </c>
      <c r="P1011" s="36">
        <v>31172.650645983002</v>
      </c>
      <c r="Q1011" s="30">
        <f t="shared" si="364"/>
        <v>-1.02942022748824E-9</v>
      </c>
      <c r="R1011" s="30">
        <f t="shared" si="365"/>
        <v>-1.0300516044277085E-9</v>
      </c>
      <c r="S1011" s="30">
        <f t="shared" si="366"/>
        <v>-1.0300515775999046E-9</v>
      </c>
      <c r="T1011" s="30">
        <f t="shared" si="367"/>
        <v>-1.030051577601042E-9</v>
      </c>
      <c r="V1011" s="36"/>
      <c r="W1011" s="36"/>
      <c r="X1011" s="36"/>
      <c r="AD1011" s="36"/>
      <c r="AE1011" s="36"/>
      <c r="AF1011" s="36"/>
      <c r="AL1011" s="36"/>
      <c r="AM1011" s="36"/>
      <c r="AN1011" s="36"/>
      <c r="AT1011" s="36"/>
      <c r="AU1011" s="36"/>
      <c r="AV1011" s="36"/>
      <c r="BB1011" s="36"/>
      <c r="BC1011" s="36"/>
      <c r="BD1011" s="36"/>
      <c r="BJ1011" s="36"/>
      <c r="BK1011" s="36"/>
      <c r="BL1011" s="36"/>
      <c r="BR1011" s="36"/>
      <c r="BS1011" s="36"/>
      <c r="BT1011" s="36"/>
      <c r="BZ1011" s="36"/>
      <c r="CA1011" s="36"/>
      <c r="CB1011" s="36"/>
      <c r="CH1011" s="36"/>
      <c r="CI1011" s="36"/>
      <c r="CJ1011" s="36"/>
      <c r="CP1011" s="36"/>
      <c r="CQ1011" s="36"/>
      <c r="CR1011" s="36"/>
      <c r="CX1011" s="36"/>
      <c r="CY1011" s="36"/>
      <c r="CZ1011" s="36"/>
      <c r="DF1011" s="36">
        <v>7.4000000000000003E-10</v>
      </c>
      <c r="DG1011" s="36">
        <v>3.8865821824700002</v>
      </c>
      <c r="DH1011" s="36">
        <v>25298.293154446801</v>
      </c>
      <c r="DI1011" s="30">
        <f t="shared" si="368"/>
        <v>-2.0281685677028656E-10</v>
      </c>
      <c r="DJ1011" s="30">
        <f t="shared" si="369"/>
        <v>-2.0222496212313773E-10</v>
      </c>
      <c r="DK1011" s="30">
        <f t="shared" si="370"/>
        <v>-2.0222498729782508E-10</v>
      </c>
      <c r="DL1011" s="30">
        <f t="shared" si="371"/>
        <v>-2.0222498729675282E-10</v>
      </c>
      <c r="DN1011" s="36"/>
      <c r="DO1011" s="36"/>
      <c r="DP1011" s="36"/>
      <c r="DV1011" s="36"/>
      <c r="DW1011" s="36"/>
      <c r="DX1011" s="36"/>
      <c r="ED1011" s="36"/>
      <c r="EE1011" s="36"/>
      <c r="EF1011" s="36"/>
      <c r="EL1011" s="36"/>
      <c r="EM1011" s="36"/>
      <c r="EN1011" s="36"/>
      <c r="ET1011" s="36"/>
      <c r="EU1011" s="36"/>
      <c r="EV1011" s="36"/>
    </row>
    <row r="1012" spans="14:152" s="30" customFormat="1" ht="12.75">
      <c r="N1012" s="36">
        <v>1.1200000000000001E-9</v>
      </c>
      <c r="O1012" s="36">
        <v>3.7088843009099999</v>
      </c>
      <c r="P1012" s="36">
        <v>10050.286467567201</v>
      </c>
      <c r="Q1012" s="30">
        <f t="shared" si="364"/>
        <v>-1.9983411728220204E-10</v>
      </c>
      <c r="R1012" s="30">
        <f t="shared" si="365"/>
        <v>-2.0019818744341051E-10</v>
      </c>
      <c r="S1012" s="30">
        <f t="shared" si="366"/>
        <v>-2.0019817196093329E-10</v>
      </c>
      <c r="T1012" s="30">
        <f t="shared" si="367"/>
        <v>-2.0019817196158319E-10</v>
      </c>
      <c r="V1012" s="36"/>
      <c r="W1012" s="36"/>
      <c r="X1012" s="36"/>
      <c r="AD1012" s="36"/>
      <c r="AE1012" s="36"/>
      <c r="AF1012" s="36"/>
      <c r="AL1012" s="36"/>
      <c r="AM1012" s="36"/>
      <c r="AN1012" s="36"/>
      <c r="AT1012" s="36"/>
      <c r="AU1012" s="36"/>
      <c r="AV1012" s="36"/>
      <c r="BB1012" s="36"/>
      <c r="BC1012" s="36"/>
      <c r="BD1012" s="36"/>
      <c r="BJ1012" s="36"/>
      <c r="BK1012" s="36"/>
      <c r="BL1012" s="36"/>
      <c r="BR1012" s="36"/>
      <c r="BS1012" s="36"/>
      <c r="BT1012" s="36"/>
      <c r="BZ1012" s="36"/>
      <c r="CA1012" s="36"/>
      <c r="CB1012" s="36"/>
      <c r="CH1012" s="36"/>
      <c r="CI1012" s="36"/>
      <c r="CJ1012" s="36"/>
      <c r="CP1012" s="36"/>
      <c r="CQ1012" s="36"/>
      <c r="CR1012" s="36"/>
      <c r="CX1012" s="36"/>
      <c r="CY1012" s="36"/>
      <c r="CZ1012" s="36"/>
      <c r="DF1012" s="36">
        <v>8.4999999999999996E-10</v>
      </c>
      <c r="DG1012" s="36">
        <v>5.3147202974400001</v>
      </c>
      <c r="DH1012" s="36">
        <v>4716.3862265456</v>
      </c>
      <c r="DI1012" s="30">
        <f t="shared" si="368"/>
        <v>-3.4292544953760399E-10</v>
      </c>
      <c r="DJ1012" s="30">
        <f t="shared" si="369"/>
        <v>-3.4304602640567748E-10</v>
      </c>
      <c r="DK1012" s="30">
        <f t="shared" si="370"/>
        <v>-3.4304602127803682E-10</v>
      </c>
      <c r="DL1012" s="30">
        <f t="shared" si="371"/>
        <v>-3.430460212782551E-10</v>
      </c>
      <c r="DN1012" s="36"/>
      <c r="DO1012" s="36"/>
      <c r="DP1012" s="36"/>
      <c r="DV1012" s="36"/>
      <c r="DW1012" s="36"/>
      <c r="DX1012" s="36"/>
      <c r="ED1012" s="36"/>
      <c r="EE1012" s="36"/>
      <c r="EF1012" s="36"/>
      <c r="EL1012" s="36"/>
      <c r="EM1012" s="36"/>
      <c r="EN1012" s="36"/>
      <c r="ET1012" s="36"/>
      <c r="EU1012" s="36"/>
      <c r="EV1012" s="36"/>
    </row>
    <row r="1013" spans="14:152" s="30" customFormat="1" ht="12.75">
      <c r="N1013" s="36">
        <v>1.0000000000000001E-9</v>
      </c>
      <c r="O1013" s="36">
        <v>1.8207795627600001</v>
      </c>
      <c r="P1013" s="36">
        <v>12012.5822971404</v>
      </c>
      <c r="Q1013" s="30">
        <f t="shared" si="364"/>
        <v>-3.7204425967494484E-10</v>
      </c>
      <c r="R1013" s="30">
        <f t="shared" si="365"/>
        <v>-3.7241076264304723E-10</v>
      </c>
      <c r="S1013" s="30">
        <f t="shared" si="366"/>
        <v>-3.7241074705787349E-10</v>
      </c>
      <c r="T1013" s="30">
        <f t="shared" si="367"/>
        <v>-3.7241074705853296E-10</v>
      </c>
      <c r="V1013" s="36"/>
      <c r="W1013" s="36"/>
      <c r="X1013" s="36"/>
      <c r="AD1013" s="36"/>
      <c r="AE1013" s="36"/>
      <c r="AF1013" s="36"/>
      <c r="AL1013" s="36"/>
      <c r="AM1013" s="36"/>
      <c r="AN1013" s="36"/>
      <c r="AT1013" s="36"/>
      <c r="AU1013" s="36"/>
      <c r="AV1013" s="36"/>
      <c r="BB1013" s="36"/>
      <c r="BC1013" s="36"/>
      <c r="BD1013" s="36"/>
      <c r="BJ1013" s="36"/>
      <c r="BK1013" s="36"/>
      <c r="BL1013" s="36"/>
      <c r="BR1013" s="36"/>
      <c r="BS1013" s="36"/>
      <c r="BT1013" s="36"/>
      <c r="BZ1013" s="36"/>
      <c r="CA1013" s="36"/>
      <c r="CB1013" s="36"/>
      <c r="CH1013" s="36"/>
      <c r="CI1013" s="36"/>
      <c r="CJ1013" s="36"/>
      <c r="CP1013" s="36"/>
      <c r="CQ1013" s="36"/>
      <c r="CR1013" s="36"/>
      <c r="CX1013" s="36"/>
      <c r="CY1013" s="36"/>
      <c r="CZ1013" s="36"/>
      <c r="DF1013" s="36">
        <v>7.4000000000000003E-10</v>
      </c>
      <c r="DG1013" s="36">
        <v>1.46907693289</v>
      </c>
      <c r="DH1013" s="36">
        <v>11527.125089192399</v>
      </c>
      <c r="DI1013" s="30">
        <f t="shared" si="368"/>
        <v>6.8500981427002655E-10</v>
      </c>
      <c r="DJ1013" s="30">
        <f t="shared" si="369"/>
        <v>6.8511583677117088E-10</v>
      </c>
      <c r="DK1013" s="30">
        <f t="shared" si="370"/>
        <v>6.8511583226440687E-10</v>
      </c>
      <c r="DL1013" s="30">
        <f t="shared" si="371"/>
        <v>6.8511583226459557E-10</v>
      </c>
      <c r="DN1013" s="36"/>
      <c r="DO1013" s="36"/>
      <c r="DP1013" s="36"/>
      <c r="DV1013" s="36"/>
      <c r="DW1013" s="36"/>
      <c r="DX1013" s="36"/>
      <c r="ED1013" s="36"/>
      <c r="EE1013" s="36"/>
      <c r="EF1013" s="36"/>
      <c r="EL1013" s="36"/>
      <c r="EM1013" s="36"/>
      <c r="EN1013" s="36"/>
      <c r="ET1013" s="36"/>
      <c r="EU1013" s="36"/>
      <c r="EV1013" s="36"/>
    </row>
    <row r="1014" spans="14:152" s="30" customFormat="1" ht="12.75">
      <c r="N1014" s="36">
        <v>1.07E-9</v>
      </c>
      <c r="O1014" s="36">
        <v>4.8610031238699998</v>
      </c>
      <c r="P1014" s="36">
        <v>7899.5503013719999</v>
      </c>
      <c r="Q1014" s="30">
        <f t="shared" si="364"/>
        <v>3.4801947658245699E-10</v>
      </c>
      <c r="R1014" s="30">
        <f t="shared" si="365"/>
        <v>3.4775672065576802E-10</v>
      </c>
      <c r="S1014" s="30">
        <f t="shared" si="366"/>
        <v>3.4775673183058141E-10</v>
      </c>
      <c r="T1014" s="30">
        <f t="shared" si="367"/>
        <v>3.4775673183010682E-10</v>
      </c>
      <c r="V1014" s="36"/>
      <c r="W1014" s="36"/>
      <c r="X1014" s="36"/>
      <c r="AD1014" s="36"/>
      <c r="AE1014" s="36"/>
      <c r="AF1014" s="36"/>
      <c r="AL1014" s="36"/>
      <c r="AM1014" s="36"/>
      <c r="AN1014" s="36"/>
      <c r="AT1014" s="36"/>
      <c r="AU1014" s="36"/>
      <c r="AV1014" s="36"/>
      <c r="BB1014" s="36"/>
      <c r="BC1014" s="36"/>
      <c r="BD1014" s="36"/>
      <c r="BJ1014" s="36"/>
      <c r="BK1014" s="36"/>
      <c r="BL1014" s="36"/>
      <c r="BR1014" s="36"/>
      <c r="BS1014" s="36"/>
      <c r="BT1014" s="36"/>
      <c r="BZ1014" s="36"/>
      <c r="CA1014" s="36"/>
      <c r="CB1014" s="36"/>
      <c r="CH1014" s="36"/>
      <c r="CI1014" s="36"/>
      <c r="CJ1014" s="36"/>
      <c r="CP1014" s="36"/>
      <c r="CQ1014" s="36"/>
      <c r="CR1014" s="36"/>
      <c r="CX1014" s="36"/>
      <c r="CY1014" s="36"/>
      <c r="CZ1014" s="36"/>
      <c r="DF1014" s="36">
        <v>1.01E-9</v>
      </c>
      <c r="DG1014" s="36">
        <v>2.9484780425400001</v>
      </c>
      <c r="DH1014" s="36">
        <v>12032.9376165392</v>
      </c>
      <c r="DI1014" s="30">
        <f t="shared" si="368"/>
        <v>5.9799191617699123E-10</v>
      </c>
      <c r="DJ1014" s="30">
        <f t="shared" si="369"/>
        <v>5.9766991572938553E-10</v>
      </c>
      <c r="DK1014" s="30">
        <f t="shared" si="370"/>
        <v>5.9766992942520218E-10</v>
      </c>
      <c r="DL1014" s="30">
        <f t="shared" si="371"/>
        <v>5.9766992942462367E-10</v>
      </c>
      <c r="DN1014" s="36"/>
      <c r="DO1014" s="36"/>
      <c r="DP1014" s="36"/>
      <c r="DV1014" s="36"/>
      <c r="DW1014" s="36"/>
      <c r="DX1014" s="36"/>
      <c r="ED1014" s="36"/>
      <c r="EE1014" s="36"/>
      <c r="EF1014" s="36"/>
      <c r="EL1014" s="36"/>
      <c r="EM1014" s="36"/>
      <c r="EN1014" s="36"/>
      <c r="ET1014" s="36"/>
      <c r="EU1014" s="36"/>
      <c r="EV1014" s="36"/>
    </row>
    <row r="1015" spans="14:152" s="30" customFormat="1" ht="12.75">
      <c r="N1015" s="36">
        <v>9.900000000000001E-10</v>
      </c>
      <c r="O1015" s="36">
        <v>0.72997085173999998</v>
      </c>
      <c r="P1015" s="36">
        <v>18977.179083008799</v>
      </c>
      <c r="Q1015" s="30">
        <f t="shared" si="364"/>
        <v>-6.7697087871778535E-10</v>
      </c>
      <c r="R1015" s="30">
        <f t="shared" si="365"/>
        <v>-6.7652012236269446E-10</v>
      </c>
      <c r="S1015" s="30">
        <f t="shared" si="366"/>
        <v>-6.7652014153776387E-10</v>
      </c>
      <c r="T1015" s="30">
        <f t="shared" si="367"/>
        <v>-6.765201415369523E-10</v>
      </c>
      <c r="V1015" s="36"/>
      <c r="W1015" s="36"/>
      <c r="X1015" s="36"/>
      <c r="AD1015" s="36"/>
      <c r="AE1015" s="36"/>
      <c r="AF1015" s="36"/>
      <c r="AL1015" s="36"/>
      <c r="AM1015" s="36"/>
      <c r="AN1015" s="36"/>
      <c r="AT1015" s="36"/>
      <c r="AU1015" s="36"/>
      <c r="AV1015" s="36"/>
      <c r="BB1015" s="36"/>
      <c r="BC1015" s="36"/>
      <c r="BD1015" s="36"/>
      <c r="BJ1015" s="36"/>
      <c r="BK1015" s="36"/>
      <c r="BL1015" s="36"/>
      <c r="BR1015" s="36"/>
      <c r="BS1015" s="36"/>
      <c r="BT1015" s="36"/>
      <c r="BZ1015" s="36"/>
      <c r="CA1015" s="36"/>
      <c r="CB1015" s="36"/>
      <c r="CH1015" s="36"/>
      <c r="CI1015" s="36"/>
      <c r="CJ1015" s="36"/>
      <c r="CP1015" s="36"/>
      <c r="CQ1015" s="36"/>
      <c r="CR1015" s="36"/>
      <c r="CX1015" s="36"/>
      <c r="CY1015" s="36"/>
      <c r="CZ1015" s="36"/>
      <c r="DF1015" s="36">
        <v>7.2E-10</v>
      </c>
      <c r="DG1015" s="36">
        <v>0.24413748615</v>
      </c>
      <c r="DH1015" s="36">
        <v>1324.9413405400001</v>
      </c>
      <c r="DI1015" s="30">
        <f t="shared" si="368"/>
        <v>4.9177216037008997E-10</v>
      </c>
      <c r="DJ1015" s="30">
        <f t="shared" si="369"/>
        <v>4.9174925553267916E-10</v>
      </c>
      <c r="DK1015" s="30">
        <f t="shared" si="370"/>
        <v>4.9174925650678101E-10</v>
      </c>
      <c r="DL1015" s="30">
        <f t="shared" si="371"/>
        <v>4.9174925650673986E-10</v>
      </c>
      <c r="DN1015" s="36"/>
      <c r="DO1015" s="36"/>
      <c r="DP1015" s="36"/>
      <c r="DV1015" s="36"/>
      <c r="DW1015" s="36"/>
      <c r="DX1015" s="36"/>
      <c r="ED1015" s="36"/>
      <c r="EE1015" s="36"/>
      <c r="EF1015" s="36"/>
      <c r="EL1015" s="36"/>
      <c r="EM1015" s="36"/>
      <c r="EN1015" s="36"/>
      <c r="ET1015" s="36"/>
      <c r="EU1015" s="36"/>
      <c r="EV1015" s="36"/>
    </row>
    <row r="1016" spans="14:152" s="30" customFormat="1" ht="12.75">
      <c r="N1016" s="36">
        <v>1.07E-9</v>
      </c>
      <c r="O1016" s="36">
        <v>5.2502557030699997</v>
      </c>
      <c r="P1016" s="36">
        <v>63.735898303399999</v>
      </c>
      <c r="Q1016" s="30">
        <f t="shared" si="364"/>
        <v>1.9627415702674285E-10</v>
      </c>
      <c r="R1016" s="30">
        <f t="shared" si="365"/>
        <v>1.9627195327544002E-10</v>
      </c>
      <c r="S1016" s="30">
        <f t="shared" si="366"/>
        <v>1.9627195336915969E-10</v>
      </c>
      <c r="T1016" s="30">
        <f t="shared" si="367"/>
        <v>1.9627195336915594E-10</v>
      </c>
      <c r="V1016" s="36"/>
      <c r="W1016" s="36"/>
      <c r="X1016" s="36"/>
      <c r="AD1016" s="36"/>
      <c r="AE1016" s="36"/>
      <c r="AF1016" s="36"/>
      <c r="AL1016" s="36"/>
      <c r="AM1016" s="36"/>
      <c r="AN1016" s="36"/>
      <c r="AT1016" s="36"/>
      <c r="AU1016" s="36"/>
      <c r="AV1016" s="36"/>
      <c r="BB1016" s="36"/>
      <c r="BC1016" s="36"/>
      <c r="BD1016" s="36"/>
      <c r="BJ1016" s="36"/>
      <c r="BK1016" s="36"/>
      <c r="BL1016" s="36"/>
      <c r="BR1016" s="36"/>
      <c r="BS1016" s="36"/>
      <c r="BT1016" s="36"/>
      <c r="BZ1016" s="36"/>
      <c r="CA1016" s="36"/>
      <c r="CB1016" s="36"/>
      <c r="CH1016" s="36"/>
      <c r="CI1016" s="36"/>
      <c r="CJ1016" s="36"/>
      <c r="CP1016" s="36"/>
      <c r="CQ1016" s="36"/>
      <c r="CR1016" s="36"/>
      <c r="CX1016" s="36"/>
      <c r="CY1016" s="36"/>
      <c r="CZ1016" s="36"/>
      <c r="DF1016" s="36">
        <v>7.7999999999999999E-10</v>
      </c>
      <c r="DG1016" s="36">
        <v>0.17721609024000001</v>
      </c>
      <c r="DH1016" s="36">
        <v>3391.8927645622098</v>
      </c>
      <c r="DI1016" s="30">
        <f t="shared" si="368"/>
        <v>7.611702108602765E-10</v>
      </c>
      <c r="DJ1016" s="30">
        <f t="shared" si="369"/>
        <v>7.6118920015659241E-10</v>
      </c>
      <c r="DK1016" s="30">
        <f t="shared" si="370"/>
        <v>7.6118919934922908E-10</v>
      </c>
      <c r="DL1016" s="30">
        <f t="shared" si="371"/>
        <v>7.61189199349263E-10</v>
      </c>
      <c r="DN1016" s="36"/>
      <c r="DO1016" s="36"/>
      <c r="DP1016" s="36"/>
      <c r="DV1016" s="36"/>
      <c r="DW1016" s="36"/>
      <c r="DX1016" s="36"/>
      <c r="ED1016" s="36"/>
      <c r="EE1016" s="36"/>
      <c r="EF1016" s="36"/>
      <c r="EL1016" s="36"/>
      <c r="EM1016" s="36"/>
      <c r="EN1016" s="36"/>
      <c r="ET1016" s="36"/>
      <c r="EU1016" s="36"/>
      <c r="EV1016" s="36"/>
    </row>
    <row r="1017" spans="14:152" s="30" customFormat="1" ht="12.75">
      <c r="N1017" s="36">
        <v>9.900000000000001E-10</v>
      </c>
      <c r="O1017" s="36">
        <v>2.7913999670299998</v>
      </c>
      <c r="P1017" s="36">
        <v>17932.024246821202</v>
      </c>
      <c r="Q1017" s="30">
        <f t="shared" si="364"/>
        <v>-7.2074800671252993E-10</v>
      </c>
      <c r="R1017" s="30">
        <f t="shared" si="365"/>
        <v>-7.2114794478339902E-10</v>
      </c>
      <c r="S1017" s="30">
        <f t="shared" si="366"/>
        <v>-7.211479277804147E-10</v>
      </c>
      <c r="T1017" s="30">
        <f t="shared" si="367"/>
        <v>-7.2114792778113755E-10</v>
      </c>
      <c r="V1017" s="36"/>
      <c r="W1017" s="36"/>
      <c r="X1017" s="36"/>
      <c r="AD1017" s="36"/>
      <c r="AE1017" s="36"/>
      <c r="AF1017" s="36"/>
      <c r="AL1017" s="36"/>
      <c r="AM1017" s="36"/>
      <c r="AN1017" s="36"/>
      <c r="AT1017" s="36"/>
      <c r="AU1017" s="36"/>
      <c r="AV1017" s="36"/>
      <c r="BB1017" s="36"/>
      <c r="BC1017" s="36"/>
      <c r="BD1017" s="36"/>
      <c r="BJ1017" s="36"/>
      <c r="BK1017" s="36"/>
      <c r="BL1017" s="36"/>
      <c r="BR1017" s="36"/>
      <c r="BS1017" s="36"/>
      <c r="BT1017" s="36"/>
      <c r="BZ1017" s="36"/>
      <c r="CA1017" s="36"/>
      <c r="CB1017" s="36"/>
      <c r="CH1017" s="36"/>
      <c r="CI1017" s="36"/>
      <c r="CJ1017" s="36"/>
      <c r="CP1017" s="36"/>
      <c r="CQ1017" s="36"/>
      <c r="CR1017" s="36"/>
      <c r="CX1017" s="36"/>
      <c r="CY1017" s="36"/>
      <c r="CZ1017" s="36"/>
      <c r="DF1017" s="36">
        <v>7.2999999999999996E-10</v>
      </c>
      <c r="DG1017" s="36">
        <v>1.65072742864</v>
      </c>
      <c r="DH1017" s="36">
        <v>5452.2627400773999</v>
      </c>
      <c r="DI1017" s="30">
        <f t="shared" si="368"/>
        <v>-6.9621890480548588E-10</v>
      </c>
      <c r="DJ1017" s="30">
        <f t="shared" si="369"/>
        <v>-6.9617955368691804E-10</v>
      </c>
      <c r="DK1017" s="30">
        <f t="shared" si="370"/>
        <v>-6.9617955536089275E-10</v>
      </c>
      <c r="DL1017" s="30">
        <f t="shared" si="371"/>
        <v>-6.9617955536082172E-10</v>
      </c>
      <c r="DN1017" s="36"/>
      <c r="DO1017" s="36"/>
      <c r="DP1017" s="36"/>
      <c r="DV1017" s="36"/>
      <c r="DW1017" s="36"/>
      <c r="DX1017" s="36"/>
      <c r="ED1017" s="36"/>
      <c r="EE1017" s="36"/>
      <c r="EF1017" s="36"/>
      <c r="EL1017" s="36"/>
      <c r="EM1017" s="36"/>
      <c r="EN1017" s="36"/>
      <c r="ET1017" s="36"/>
      <c r="EU1017" s="36"/>
      <c r="EV1017" s="36"/>
    </row>
    <row r="1018" spans="14:152" s="30" customFormat="1" ht="12.75">
      <c r="N1018" s="36">
        <v>9.6999999999999996E-10</v>
      </c>
      <c r="O1018" s="36">
        <v>4.9437017361300004</v>
      </c>
      <c r="P1018" s="36">
        <v>28109.214616051999</v>
      </c>
      <c r="Q1018" s="30">
        <f t="shared" si="364"/>
        <v>9.6376506504645892E-10</v>
      </c>
      <c r="R1018" s="30">
        <f t="shared" si="365"/>
        <v>9.6366319396236791E-10</v>
      </c>
      <c r="S1018" s="30">
        <f t="shared" si="366"/>
        <v>9.6366319831216975E-10</v>
      </c>
      <c r="T1018" s="30">
        <f t="shared" si="367"/>
        <v>9.6366319831198405E-10</v>
      </c>
      <c r="V1018" s="36"/>
      <c r="W1018" s="36"/>
      <c r="X1018" s="36"/>
      <c r="AD1018" s="36"/>
      <c r="AE1018" s="36"/>
      <c r="AF1018" s="36"/>
      <c r="AL1018" s="36"/>
      <c r="AM1018" s="36"/>
      <c r="AN1018" s="36"/>
      <c r="AT1018" s="36"/>
      <c r="AU1018" s="36"/>
      <c r="AV1018" s="36"/>
      <c r="BB1018" s="36"/>
      <c r="BC1018" s="36"/>
      <c r="BD1018" s="36"/>
      <c r="BJ1018" s="36"/>
      <c r="BK1018" s="36"/>
      <c r="BL1018" s="36"/>
      <c r="BR1018" s="36"/>
      <c r="BS1018" s="36"/>
      <c r="BT1018" s="36"/>
      <c r="BZ1018" s="36"/>
      <c r="CA1018" s="36"/>
      <c r="CB1018" s="36"/>
      <c r="CH1018" s="36"/>
      <c r="CI1018" s="36"/>
      <c r="CJ1018" s="36"/>
      <c r="CP1018" s="36"/>
      <c r="CQ1018" s="36"/>
      <c r="CR1018" s="36"/>
      <c r="CX1018" s="36"/>
      <c r="CY1018" s="36"/>
      <c r="CZ1018" s="36"/>
      <c r="DF1018" s="36">
        <v>7.2999999999999996E-10</v>
      </c>
      <c r="DG1018" s="36">
        <v>4.9173008346999998</v>
      </c>
      <c r="DH1018" s="36">
        <v>10787.6303445458</v>
      </c>
      <c r="DI1018" s="30">
        <f t="shared" si="368"/>
        <v>-6.0060976027928867E-11</v>
      </c>
      <c r="DJ1018" s="30">
        <f t="shared" si="369"/>
        <v>-5.9802983414930287E-11</v>
      </c>
      <c r="DK1018" s="30">
        <f t="shared" si="370"/>
        <v>-5.9802994386833262E-11</v>
      </c>
      <c r="DL1018" s="30">
        <f t="shared" si="371"/>
        <v>-5.9802994386373181E-11</v>
      </c>
      <c r="DN1018" s="36"/>
      <c r="DO1018" s="36"/>
      <c r="DP1018" s="36"/>
      <c r="DV1018" s="36"/>
      <c r="DW1018" s="36"/>
      <c r="DX1018" s="36"/>
      <c r="ED1018" s="36"/>
      <c r="EE1018" s="36"/>
      <c r="EF1018" s="36"/>
      <c r="EL1018" s="36"/>
      <c r="EM1018" s="36"/>
      <c r="EN1018" s="36"/>
      <c r="ET1018" s="36"/>
      <c r="EU1018" s="36"/>
      <c r="EV1018" s="36"/>
    </row>
    <row r="1019" spans="14:152" s="30" customFormat="1" ht="12.75">
      <c r="N1019" s="36">
        <v>1.2199999999999999E-9</v>
      </c>
      <c r="O1019" s="36">
        <v>4.1867656764400003</v>
      </c>
      <c r="P1019" s="36">
        <v>19617.076369322702</v>
      </c>
      <c r="Q1019" s="30">
        <f t="shared" si="364"/>
        <v>-7.4974363155424619E-10</v>
      </c>
      <c r="R1019" s="30">
        <f t="shared" si="365"/>
        <v>-7.4912284480167409E-10</v>
      </c>
      <c r="S1019" s="30">
        <f t="shared" si="366"/>
        <v>-7.4912287120870439E-10</v>
      </c>
      <c r="T1019" s="30">
        <f t="shared" si="367"/>
        <v>-7.4912287120759587E-10</v>
      </c>
      <c r="V1019" s="36"/>
      <c r="W1019" s="36"/>
      <c r="X1019" s="36"/>
      <c r="AD1019" s="36"/>
      <c r="AE1019" s="36"/>
      <c r="AF1019" s="36"/>
      <c r="AL1019" s="36"/>
      <c r="AM1019" s="36"/>
      <c r="AN1019" s="36"/>
      <c r="AT1019" s="36"/>
      <c r="AU1019" s="36"/>
      <c r="AV1019" s="36"/>
      <c r="BB1019" s="36"/>
      <c r="BC1019" s="36"/>
      <c r="BD1019" s="36"/>
      <c r="BJ1019" s="36"/>
      <c r="BK1019" s="36"/>
      <c r="BL1019" s="36"/>
      <c r="BR1019" s="36"/>
      <c r="BS1019" s="36"/>
      <c r="BT1019" s="36"/>
      <c r="BZ1019" s="36"/>
      <c r="CA1019" s="36"/>
      <c r="CB1019" s="36"/>
      <c r="CH1019" s="36"/>
      <c r="CI1019" s="36"/>
      <c r="CJ1019" s="36"/>
      <c r="CP1019" s="36"/>
      <c r="CQ1019" s="36"/>
      <c r="CR1019" s="36"/>
      <c r="CX1019" s="36"/>
      <c r="CY1019" s="36"/>
      <c r="CZ1019" s="36"/>
      <c r="DF1019" s="36">
        <v>7.2999999999999996E-10</v>
      </c>
      <c r="DG1019" s="36">
        <v>3.2828590931899999</v>
      </c>
      <c r="DH1019" s="36">
        <v>8830.9133882238002</v>
      </c>
      <c r="DI1019" s="30">
        <f t="shared" si="368"/>
        <v>-9.2961540996062102E-11</v>
      </c>
      <c r="DJ1019" s="30">
        <f t="shared" si="369"/>
        <v>-9.3171723734255148E-11</v>
      </c>
      <c r="DK1019" s="30">
        <f t="shared" si="370"/>
        <v>-9.3171714795909173E-11</v>
      </c>
      <c r="DL1019" s="30">
        <f t="shared" si="371"/>
        <v>-9.3171714796284713E-11</v>
      </c>
      <c r="DN1019" s="36"/>
      <c r="DO1019" s="36"/>
      <c r="DP1019" s="36"/>
      <c r="DV1019" s="36"/>
      <c r="DW1019" s="36"/>
      <c r="DX1019" s="36"/>
      <c r="ED1019" s="36"/>
      <c r="EE1019" s="36"/>
      <c r="EF1019" s="36"/>
      <c r="EL1019" s="36"/>
      <c r="EM1019" s="36"/>
      <c r="EN1019" s="36"/>
      <c r="ET1019" s="36"/>
      <c r="EU1019" s="36"/>
      <c r="EV1019" s="36"/>
    </row>
    <row r="1020" spans="14:152" s="30" customFormat="1" ht="12.75">
      <c r="N1020" s="36">
        <v>1.21E-9</v>
      </c>
      <c r="O1020" s="36">
        <v>3.1420735141099998</v>
      </c>
      <c r="P1020" s="36">
        <v>9278.8472195668</v>
      </c>
      <c r="Q1020" s="30">
        <f t="shared" si="364"/>
        <v>-4.5948397516247065E-10</v>
      </c>
      <c r="R1020" s="30">
        <f t="shared" si="365"/>
        <v>-4.5914253135560151E-10</v>
      </c>
      <c r="S1020" s="30">
        <f t="shared" si="366"/>
        <v>-4.5914254587721485E-10</v>
      </c>
      <c r="T1020" s="30">
        <f t="shared" si="367"/>
        <v>-4.5914254587660237E-10</v>
      </c>
      <c r="V1020" s="36"/>
      <c r="W1020" s="36"/>
      <c r="X1020" s="36"/>
      <c r="AD1020" s="36"/>
      <c r="AE1020" s="36"/>
      <c r="AF1020" s="36"/>
      <c r="AL1020" s="36"/>
      <c r="AM1020" s="36"/>
      <c r="AN1020" s="36"/>
      <c r="AT1020" s="36"/>
      <c r="AU1020" s="36"/>
      <c r="AV1020" s="36"/>
      <c r="BB1020" s="36"/>
      <c r="BC1020" s="36"/>
      <c r="BD1020" s="36"/>
      <c r="BJ1020" s="36"/>
      <c r="BK1020" s="36"/>
      <c r="BL1020" s="36"/>
      <c r="BR1020" s="36"/>
      <c r="BS1020" s="36"/>
      <c r="BT1020" s="36"/>
      <c r="BZ1020" s="36"/>
      <c r="CA1020" s="36"/>
      <c r="CB1020" s="36"/>
      <c r="CH1020" s="36"/>
      <c r="CI1020" s="36"/>
      <c r="CJ1020" s="36"/>
      <c r="CP1020" s="36"/>
      <c r="CQ1020" s="36"/>
      <c r="CR1020" s="36"/>
      <c r="CX1020" s="36"/>
      <c r="CY1020" s="36"/>
      <c r="CZ1020" s="36"/>
      <c r="DF1020" s="36">
        <v>8.0999999999999999E-10</v>
      </c>
      <c r="DG1020" s="36">
        <v>5.4634074205000003</v>
      </c>
      <c r="DH1020" s="36">
        <v>3856.0762977927998</v>
      </c>
      <c r="DI1020" s="30">
        <f t="shared" si="368"/>
        <v>-7.9238596398730336E-10</v>
      </c>
      <c r="DJ1020" s="30">
        <f t="shared" si="369"/>
        <v>-7.9236466223403411E-10</v>
      </c>
      <c r="DK1020" s="30">
        <f t="shared" si="370"/>
        <v>-7.9236466314021192E-10</v>
      </c>
      <c r="DL1020" s="30">
        <f t="shared" si="371"/>
        <v>-7.9236466314017356E-10</v>
      </c>
      <c r="DN1020" s="36"/>
      <c r="DO1020" s="36"/>
      <c r="DP1020" s="36"/>
      <c r="DV1020" s="36"/>
      <c r="DW1020" s="36"/>
      <c r="DX1020" s="36"/>
      <c r="ED1020" s="36"/>
      <c r="EE1020" s="36"/>
      <c r="EF1020" s="36"/>
      <c r="EL1020" s="36"/>
      <c r="EM1020" s="36"/>
      <c r="EN1020" s="36"/>
      <c r="ET1020" s="36"/>
      <c r="EU1020" s="36"/>
      <c r="EV1020" s="36"/>
    </row>
    <row r="1021" spans="14:152" s="30" customFormat="1" ht="12.75">
      <c r="N1021" s="36">
        <v>1.1200000000000001E-9</v>
      </c>
      <c r="O1021" s="36">
        <v>1.4353711043599999</v>
      </c>
      <c r="P1021" s="36">
        <v>16232.745030317999</v>
      </c>
      <c r="Q1021" s="30">
        <f t="shared" si="364"/>
        <v>9.220460439379947E-10</v>
      </c>
      <c r="R1021" s="30">
        <f t="shared" si="365"/>
        <v>9.2170665183351612E-10</v>
      </c>
      <c r="S1021" s="30">
        <f t="shared" si="366"/>
        <v>9.2170666627254711E-10</v>
      </c>
      <c r="T1021" s="30">
        <f t="shared" si="367"/>
        <v>9.217066662719413E-10</v>
      </c>
      <c r="V1021" s="36"/>
      <c r="W1021" s="36"/>
      <c r="X1021" s="36"/>
      <c r="AD1021" s="36"/>
      <c r="AE1021" s="36"/>
      <c r="AF1021" s="36"/>
      <c r="AL1021" s="36"/>
      <c r="AM1021" s="36"/>
      <c r="AN1021" s="36"/>
      <c r="AT1021" s="36"/>
      <c r="AU1021" s="36"/>
      <c r="AV1021" s="36"/>
      <c r="BB1021" s="36"/>
      <c r="BC1021" s="36"/>
      <c r="BD1021" s="36"/>
      <c r="BJ1021" s="36"/>
      <c r="BK1021" s="36"/>
      <c r="BL1021" s="36"/>
      <c r="BR1021" s="36"/>
      <c r="BS1021" s="36"/>
      <c r="BT1021" s="36"/>
      <c r="BZ1021" s="36"/>
      <c r="CA1021" s="36"/>
      <c r="CB1021" s="36"/>
      <c r="CH1021" s="36"/>
      <c r="CI1021" s="36"/>
      <c r="CJ1021" s="36"/>
      <c r="CP1021" s="36"/>
      <c r="CQ1021" s="36"/>
      <c r="CR1021" s="36"/>
      <c r="CX1021" s="36"/>
      <c r="CY1021" s="36"/>
      <c r="CZ1021" s="36"/>
      <c r="DF1021" s="36">
        <v>7.2999999999999996E-10</v>
      </c>
      <c r="DG1021" s="36">
        <v>4.6191315596800004</v>
      </c>
      <c r="DH1021" s="36">
        <v>3288.352111787</v>
      </c>
      <c r="DI1021" s="30">
        <f t="shared" si="368"/>
        <v>3.651210075969659E-10</v>
      </c>
      <c r="DJ1021" s="30">
        <f t="shared" si="369"/>
        <v>3.6505267557367144E-10</v>
      </c>
      <c r="DK1021" s="30">
        <f t="shared" si="370"/>
        <v>3.6505267847974284E-10</v>
      </c>
      <c r="DL1021" s="30">
        <f t="shared" si="371"/>
        <v>3.6505267847961923E-10</v>
      </c>
      <c r="DN1021" s="36"/>
      <c r="DO1021" s="36"/>
      <c r="DP1021" s="36"/>
      <c r="DV1021" s="36"/>
      <c r="DW1021" s="36"/>
      <c r="DX1021" s="36"/>
      <c r="ED1021" s="36"/>
      <c r="EE1021" s="36"/>
      <c r="EF1021" s="36"/>
      <c r="EL1021" s="36"/>
      <c r="EM1021" s="36"/>
      <c r="EN1021" s="36"/>
      <c r="ET1021" s="36"/>
      <c r="EU1021" s="36"/>
      <c r="EV1021" s="36"/>
    </row>
    <row r="1022" spans="14:152" s="30" customFormat="1" ht="12.75">
      <c r="N1022" s="36">
        <v>9.5999999999999999E-10</v>
      </c>
      <c r="O1022" s="36">
        <v>2.57929371627</v>
      </c>
      <c r="P1022" s="36">
        <v>12715.4388734844</v>
      </c>
      <c r="Q1022" s="30">
        <f t="shared" si="364"/>
        <v>3.5442765847240721E-10</v>
      </c>
      <c r="R1022" s="30">
        <f t="shared" si="365"/>
        <v>3.5480054231641408E-10</v>
      </c>
      <c r="S1022" s="30">
        <f t="shared" si="366"/>
        <v>3.5480052645997447E-10</v>
      </c>
      <c r="T1022" s="30">
        <f t="shared" si="367"/>
        <v>3.548005264606463E-10</v>
      </c>
      <c r="V1022" s="36"/>
      <c r="W1022" s="36"/>
      <c r="X1022" s="36"/>
      <c r="AD1022" s="36"/>
      <c r="AE1022" s="36"/>
      <c r="AF1022" s="36"/>
      <c r="AL1022" s="36"/>
      <c r="AM1022" s="36"/>
      <c r="AN1022" s="36"/>
      <c r="AT1022" s="36"/>
      <c r="AU1022" s="36"/>
      <c r="AV1022" s="36"/>
      <c r="BB1022" s="36"/>
      <c r="BC1022" s="36"/>
      <c r="BD1022" s="36"/>
      <c r="BJ1022" s="36"/>
      <c r="BK1022" s="36"/>
      <c r="BL1022" s="36"/>
      <c r="BR1022" s="36"/>
      <c r="BS1022" s="36"/>
      <c r="BT1022" s="36"/>
      <c r="BZ1022" s="36"/>
      <c r="CA1022" s="36"/>
      <c r="CB1022" s="36"/>
      <c r="CH1022" s="36"/>
      <c r="CI1022" s="36"/>
      <c r="CJ1022" s="36"/>
      <c r="CP1022" s="36"/>
      <c r="CQ1022" s="36"/>
      <c r="CR1022" s="36"/>
      <c r="CX1022" s="36"/>
      <c r="CY1022" s="36"/>
      <c r="CZ1022" s="36"/>
      <c r="DF1022" s="36">
        <v>9.5999999999999999E-10</v>
      </c>
      <c r="DG1022" s="36">
        <v>5.71767221046</v>
      </c>
      <c r="DH1022" s="36">
        <v>206.70073729660001</v>
      </c>
      <c r="DI1022" s="30">
        <f t="shared" si="368"/>
        <v>-1.3470671561723252E-10</v>
      </c>
      <c r="DJ1022" s="30">
        <f t="shared" si="369"/>
        <v>-1.3471317397035111E-10</v>
      </c>
      <c r="DK1022" s="30">
        <f t="shared" si="370"/>
        <v>-1.3471317369569434E-10</v>
      </c>
      <c r="DL1022" s="30">
        <f t="shared" si="371"/>
        <v>-1.3471317369570618E-10</v>
      </c>
      <c r="DN1022" s="36"/>
      <c r="DO1022" s="36"/>
      <c r="DP1022" s="36"/>
      <c r="DV1022" s="36"/>
      <c r="DW1022" s="36"/>
      <c r="DX1022" s="36"/>
      <c r="ED1022" s="36"/>
      <c r="EE1022" s="36"/>
      <c r="EF1022" s="36"/>
      <c r="EL1022" s="36"/>
      <c r="EM1022" s="36"/>
      <c r="EN1022" s="36"/>
      <c r="ET1022" s="36"/>
      <c r="EU1022" s="36"/>
      <c r="EV1022" s="36"/>
    </row>
    <row r="1023" spans="14:152" s="30" customFormat="1" ht="12.75">
      <c r="N1023" s="36">
        <v>9.5999999999999999E-10</v>
      </c>
      <c r="O1023" s="36">
        <v>2.51396484677</v>
      </c>
      <c r="P1023" s="36">
        <v>3535.5838111603998</v>
      </c>
      <c r="Q1023" s="30">
        <f t="shared" si="364"/>
        <v>-1.8075954967738846E-10</v>
      </c>
      <c r="R1023" s="30">
        <f t="shared" si="365"/>
        <v>-1.8064997108974065E-10</v>
      </c>
      <c r="S1023" s="30">
        <f t="shared" si="366"/>
        <v>-1.8064997574987897E-10</v>
      </c>
      <c r="T1023" s="30">
        <f t="shared" si="367"/>
        <v>-1.8064997574968135E-10</v>
      </c>
      <c r="V1023" s="36"/>
      <c r="W1023" s="36"/>
      <c r="X1023" s="36"/>
      <c r="AD1023" s="36"/>
      <c r="AE1023" s="36"/>
      <c r="AF1023" s="36"/>
      <c r="AL1023" s="36"/>
      <c r="AM1023" s="36"/>
      <c r="AN1023" s="36"/>
      <c r="AT1023" s="36"/>
      <c r="AU1023" s="36"/>
      <c r="AV1023" s="36"/>
      <c r="BB1023" s="36"/>
      <c r="BC1023" s="36"/>
      <c r="BD1023" s="36"/>
      <c r="BJ1023" s="36"/>
      <c r="BK1023" s="36"/>
      <c r="BL1023" s="36"/>
      <c r="BR1023" s="36"/>
      <c r="BS1023" s="36"/>
      <c r="BT1023" s="36"/>
      <c r="BZ1023" s="36"/>
      <c r="CA1023" s="36"/>
      <c r="CB1023" s="36"/>
      <c r="CH1023" s="36"/>
      <c r="CI1023" s="36"/>
      <c r="CJ1023" s="36"/>
      <c r="CP1023" s="36"/>
      <c r="CQ1023" s="36"/>
      <c r="CR1023" s="36"/>
      <c r="CX1023" s="36"/>
      <c r="CY1023" s="36"/>
      <c r="CZ1023" s="36"/>
      <c r="DF1023" s="36">
        <v>8.0000000000000003E-10</v>
      </c>
      <c r="DG1023" s="36">
        <v>4.47918417138</v>
      </c>
      <c r="DH1023" s="36">
        <v>12299.544658261</v>
      </c>
      <c r="DI1023" s="30">
        <f t="shared" si="368"/>
        <v>5.0682605642576128E-10</v>
      </c>
      <c r="DJ1023" s="30">
        <f t="shared" si="369"/>
        <v>5.0657575725853822E-10</v>
      </c>
      <c r="DK1023" s="30">
        <f t="shared" si="370"/>
        <v>5.0657576790486235E-10</v>
      </c>
      <c r="DL1023" s="30">
        <f t="shared" si="371"/>
        <v>5.065757679044136E-10</v>
      </c>
      <c r="DN1023" s="36"/>
      <c r="DO1023" s="36"/>
      <c r="DP1023" s="36"/>
      <c r="DV1023" s="36"/>
      <c r="DW1023" s="36"/>
      <c r="DX1023" s="36"/>
      <c r="ED1023" s="36"/>
      <c r="EE1023" s="36"/>
      <c r="EF1023" s="36"/>
      <c r="EL1023" s="36"/>
      <c r="EM1023" s="36"/>
      <c r="EN1023" s="36"/>
      <c r="ET1023" s="36"/>
      <c r="EU1023" s="36"/>
      <c r="EV1023" s="36"/>
    </row>
    <row r="1024" spans="14:152" s="30" customFormat="1" ht="12.75">
      <c r="N1024" s="36">
        <v>1.1200000000000001E-9</v>
      </c>
      <c r="O1024" s="36">
        <v>6.1913731219499999</v>
      </c>
      <c r="P1024" s="36">
        <v>6685.1570066627</v>
      </c>
      <c r="Q1024" s="30">
        <f t="shared" si="364"/>
        <v>9.6008124764314576E-10</v>
      </c>
      <c r="R1024" s="30">
        <f t="shared" si="365"/>
        <v>9.6020796874345805E-10</v>
      </c>
      <c r="S1024" s="30">
        <f t="shared" si="366"/>
        <v>9.6020796335533237E-10</v>
      </c>
      <c r="T1024" s="30">
        <f t="shared" si="367"/>
        <v>9.6020796335555757E-10</v>
      </c>
      <c r="V1024" s="36"/>
      <c r="W1024" s="36"/>
      <c r="X1024" s="36"/>
      <c r="AD1024" s="36"/>
      <c r="AE1024" s="36"/>
      <c r="AF1024" s="36"/>
      <c r="AL1024" s="36"/>
      <c r="AM1024" s="36"/>
      <c r="AN1024" s="36"/>
      <c r="AT1024" s="36"/>
      <c r="AU1024" s="36"/>
      <c r="AV1024" s="36"/>
      <c r="BB1024" s="36"/>
      <c r="BC1024" s="36"/>
      <c r="BD1024" s="36"/>
      <c r="BJ1024" s="36"/>
      <c r="BK1024" s="36"/>
      <c r="BL1024" s="36"/>
      <c r="BR1024" s="36"/>
      <c r="BS1024" s="36"/>
      <c r="BT1024" s="36"/>
      <c r="BZ1024" s="36"/>
      <c r="CA1024" s="36"/>
      <c r="CB1024" s="36"/>
      <c r="CH1024" s="36"/>
      <c r="CI1024" s="36"/>
      <c r="CJ1024" s="36"/>
      <c r="CP1024" s="36"/>
      <c r="CQ1024" s="36"/>
      <c r="CR1024" s="36"/>
      <c r="CX1024" s="36"/>
      <c r="CY1024" s="36"/>
      <c r="CZ1024" s="36"/>
      <c r="DF1024" s="36">
        <v>7.1000000000000003E-10</v>
      </c>
      <c r="DG1024" s="36">
        <v>4.9813032832999999</v>
      </c>
      <c r="DH1024" s="36">
        <v>12942.965062924</v>
      </c>
      <c r="DI1024" s="30">
        <f t="shared" si="368"/>
        <v>-4.9033241022716663E-10</v>
      </c>
      <c r="DJ1024" s="30">
        <f t="shared" si="369"/>
        <v>-4.9011389451997154E-10</v>
      </c>
      <c r="DK1024" s="30">
        <f t="shared" si="370"/>
        <v>-4.9011390381475399E-10</v>
      </c>
      <c r="DL1024" s="30">
        <f t="shared" si="371"/>
        <v>-4.9011390381435974E-10</v>
      </c>
      <c r="DN1024" s="36"/>
      <c r="DO1024" s="36"/>
      <c r="DP1024" s="36"/>
      <c r="DV1024" s="36"/>
      <c r="DW1024" s="36"/>
      <c r="DX1024" s="36"/>
      <c r="ED1024" s="36"/>
      <c r="EE1024" s="36"/>
      <c r="EF1024" s="36"/>
      <c r="EL1024" s="36"/>
      <c r="EM1024" s="36"/>
      <c r="EN1024" s="36"/>
      <c r="ET1024" s="36"/>
      <c r="EU1024" s="36"/>
      <c r="EV1024" s="36"/>
    </row>
    <row r="1025" spans="14:152" s="30" customFormat="1" ht="12.75">
      <c r="N1025" s="36">
        <v>1.09E-9</v>
      </c>
      <c r="O1025" s="36">
        <v>1.5342811033799999</v>
      </c>
      <c r="P1025" s="36">
        <v>16703.129443801801</v>
      </c>
      <c r="Q1025" s="30">
        <f t="shared" ref="Q1025:Q1088" si="372">N1025*COS(O1025+P1025*$C$23)</f>
        <v>-1.0895496277147647E-9</v>
      </c>
      <c r="R1025" s="30">
        <f t="shared" ref="R1025:R1088" si="373">N1025*COS(O1025+P1025*$C$44)</f>
        <v>-1.0895666660741839E-9</v>
      </c>
      <c r="S1025" s="30">
        <f t="shared" ref="S1025:S1088" si="374">N1025*COS(O1025+P1025*$C$65)</f>
        <v>-1.089566665356572E-9</v>
      </c>
      <c r="T1025" s="30">
        <f t="shared" ref="T1025:T1088" si="375">N1025*COS(O1025+P1025*$C$86)</f>
        <v>-1.0895666653566022E-9</v>
      </c>
      <c r="V1025" s="36"/>
      <c r="W1025" s="36"/>
      <c r="X1025" s="36"/>
      <c r="AD1025" s="36"/>
      <c r="AE1025" s="36"/>
      <c r="AF1025" s="36"/>
      <c r="AL1025" s="36"/>
      <c r="AM1025" s="36"/>
      <c r="AN1025" s="36"/>
      <c r="AT1025" s="36"/>
      <c r="AU1025" s="36"/>
      <c r="AV1025" s="36"/>
      <c r="BB1025" s="36"/>
      <c r="BC1025" s="36"/>
      <c r="BD1025" s="36"/>
      <c r="BJ1025" s="36"/>
      <c r="BK1025" s="36"/>
      <c r="BL1025" s="36"/>
      <c r="BR1025" s="36"/>
      <c r="BS1025" s="36"/>
      <c r="BT1025" s="36"/>
      <c r="BZ1025" s="36"/>
      <c r="CA1025" s="36"/>
      <c r="CB1025" s="36"/>
      <c r="CH1025" s="36"/>
      <c r="CI1025" s="36"/>
      <c r="CJ1025" s="36"/>
      <c r="CP1025" s="36"/>
      <c r="CQ1025" s="36"/>
      <c r="CR1025" s="36"/>
      <c r="CX1025" s="36"/>
      <c r="CY1025" s="36"/>
      <c r="CZ1025" s="36"/>
      <c r="DF1025" s="36">
        <v>7.2999999999999996E-10</v>
      </c>
      <c r="DG1025" s="36">
        <v>2.8605756703199998</v>
      </c>
      <c r="DH1025" s="36">
        <v>4960.6099964293999</v>
      </c>
      <c r="DI1025" s="30">
        <f t="shared" ref="DI1025:DI1088" si="376">DF1025*COS(DG1025+DH1025*$C$23)</f>
        <v>6.444967293206769E-10</v>
      </c>
      <c r="DJ1025" s="30">
        <f t="shared" ref="DJ1025:DJ1088" si="377">DF1025*COS(DG1025+DH1025*$C$44)</f>
        <v>6.445526224789751E-10</v>
      </c>
      <c r="DK1025" s="30">
        <f t="shared" ref="DK1025:DK1088" si="378">DF1025*COS(DG1025+DH1025*$C$65)</f>
        <v>6.4455262010235099E-10</v>
      </c>
      <c r="DL1025" s="30">
        <f t="shared" ref="DL1025:DL1088" si="379">DF1025*COS(DG1025+DH1025*$C$86)</f>
        <v>6.4455262010245201E-10</v>
      </c>
      <c r="DN1025" s="36"/>
      <c r="DO1025" s="36"/>
      <c r="DP1025" s="36"/>
      <c r="DV1025" s="36"/>
      <c r="DW1025" s="36"/>
      <c r="DX1025" s="36"/>
      <c r="ED1025" s="36"/>
      <c r="EE1025" s="36"/>
      <c r="EF1025" s="36"/>
      <c r="EL1025" s="36"/>
      <c r="EM1025" s="36"/>
      <c r="EN1025" s="36"/>
      <c r="ET1025" s="36"/>
      <c r="EU1025" s="36"/>
      <c r="EV1025" s="36"/>
    </row>
    <row r="1026" spans="14:152" s="30" customFormat="1" ht="12.75">
      <c r="N1026" s="36">
        <v>9.5999999999999999E-10</v>
      </c>
      <c r="O1026" s="36">
        <v>4.2924581027400004</v>
      </c>
      <c r="P1026" s="36">
        <v>7906.59653807</v>
      </c>
      <c r="Q1026" s="30">
        <f t="shared" si="372"/>
        <v>-2.6191859484638797E-10</v>
      </c>
      <c r="R1026" s="30">
        <f t="shared" si="373"/>
        <v>-2.6215862989675188E-10</v>
      </c>
      <c r="S1026" s="30">
        <f t="shared" si="374"/>
        <v>-2.621586196890745E-10</v>
      </c>
      <c r="T1026" s="30">
        <f t="shared" si="375"/>
        <v>-2.6215861968950758E-10</v>
      </c>
      <c r="V1026" s="36"/>
      <c r="W1026" s="36"/>
      <c r="X1026" s="36"/>
      <c r="AD1026" s="36"/>
      <c r="AE1026" s="36"/>
      <c r="AF1026" s="36"/>
      <c r="AL1026" s="36"/>
      <c r="AM1026" s="36"/>
      <c r="AN1026" s="36"/>
      <c r="AT1026" s="36"/>
      <c r="AU1026" s="36"/>
      <c r="AV1026" s="36"/>
      <c r="BB1026" s="36"/>
      <c r="BC1026" s="36"/>
      <c r="BD1026" s="36"/>
      <c r="BJ1026" s="36"/>
      <c r="BK1026" s="36"/>
      <c r="BL1026" s="36"/>
      <c r="BR1026" s="36"/>
      <c r="BS1026" s="36"/>
      <c r="BT1026" s="36"/>
      <c r="BZ1026" s="36"/>
      <c r="CA1026" s="36"/>
      <c r="CB1026" s="36"/>
      <c r="CH1026" s="36"/>
      <c r="CI1026" s="36"/>
      <c r="CJ1026" s="36"/>
      <c r="CP1026" s="36"/>
      <c r="CQ1026" s="36"/>
      <c r="CR1026" s="36"/>
      <c r="CX1026" s="36"/>
      <c r="CY1026" s="36"/>
      <c r="CZ1026" s="36"/>
      <c r="DF1026" s="36">
        <v>7.2E-10</v>
      </c>
      <c r="DG1026" s="36">
        <v>5.14120362338</v>
      </c>
      <c r="DH1026" s="36">
        <v>4665.5537672398004</v>
      </c>
      <c r="DI1026" s="30">
        <f t="shared" si="376"/>
        <v>-2.1754818602233071E-10</v>
      </c>
      <c r="DJ1026" s="30">
        <f t="shared" si="377"/>
        <v>-2.1765344607249517E-10</v>
      </c>
      <c r="DK1026" s="30">
        <f t="shared" si="378"/>
        <v>-2.1765344159617397E-10</v>
      </c>
      <c r="DL1026" s="30">
        <f t="shared" si="379"/>
        <v>-2.1765344159636419E-10</v>
      </c>
      <c r="DN1026" s="36"/>
      <c r="DO1026" s="36"/>
      <c r="DP1026" s="36"/>
      <c r="DV1026" s="36"/>
      <c r="DW1026" s="36"/>
      <c r="DX1026" s="36"/>
      <c r="ED1026" s="36"/>
      <c r="EE1026" s="36"/>
      <c r="EF1026" s="36"/>
      <c r="EL1026" s="36"/>
      <c r="EM1026" s="36"/>
      <c r="EN1026" s="36"/>
      <c r="ET1026" s="36"/>
      <c r="EU1026" s="36"/>
      <c r="EV1026" s="36"/>
    </row>
    <row r="1027" spans="14:152" s="30" customFormat="1" ht="12.75">
      <c r="N1027" s="36">
        <v>9.5999999999999999E-10</v>
      </c>
      <c r="O1027" s="36">
        <v>3.0884784464099999</v>
      </c>
      <c r="P1027" s="36">
        <v>3468.6312700372</v>
      </c>
      <c r="Q1027" s="30">
        <f t="shared" si="372"/>
        <v>-8.7033714249971685E-10</v>
      </c>
      <c r="R1027" s="30">
        <f t="shared" si="373"/>
        <v>-8.7029094589246478E-10</v>
      </c>
      <c r="S1027" s="30">
        <f t="shared" si="374"/>
        <v>-8.7029094785732469E-10</v>
      </c>
      <c r="T1027" s="30">
        <f t="shared" si="375"/>
        <v>-8.7029094785724125E-10</v>
      </c>
      <c r="V1027" s="36"/>
      <c r="W1027" s="36"/>
      <c r="X1027" s="36"/>
      <c r="AD1027" s="36"/>
      <c r="AE1027" s="36"/>
      <c r="AF1027" s="36"/>
      <c r="AL1027" s="36"/>
      <c r="AM1027" s="36"/>
      <c r="AN1027" s="36"/>
      <c r="AT1027" s="36"/>
      <c r="AU1027" s="36"/>
      <c r="AV1027" s="36"/>
      <c r="BB1027" s="36"/>
      <c r="BC1027" s="36"/>
      <c r="BD1027" s="36"/>
      <c r="BJ1027" s="36"/>
      <c r="BK1027" s="36"/>
      <c r="BL1027" s="36"/>
      <c r="BR1027" s="36"/>
      <c r="BS1027" s="36"/>
      <c r="BT1027" s="36"/>
      <c r="BZ1027" s="36"/>
      <c r="CA1027" s="36"/>
      <c r="CB1027" s="36"/>
      <c r="CH1027" s="36"/>
      <c r="CI1027" s="36"/>
      <c r="CJ1027" s="36"/>
      <c r="CP1027" s="36"/>
      <c r="CQ1027" s="36"/>
      <c r="CR1027" s="36"/>
      <c r="CX1027" s="36"/>
      <c r="CY1027" s="36"/>
      <c r="CZ1027" s="36"/>
      <c r="DF1027" s="36">
        <v>7.5999999999999996E-10</v>
      </c>
      <c r="DG1027" s="36">
        <v>9.2886704099999998E-3</v>
      </c>
      <c r="DH1027" s="36">
        <v>6534.4131668760001</v>
      </c>
      <c r="DI1027" s="30">
        <f t="shared" si="376"/>
        <v>7.0522598059879275E-11</v>
      </c>
      <c r="DJ1027" s="30">
        <f t="shared" si="377"/>
        <v>7.0685139801762938E-11</v>
      </c>
      <c r="DK1027" s="30">
        <f t="shared" si="378"/>
        <v>7.0685132889363099E-11</v>
      </c>
      <c r="DL1027" s="30">
        <f t="shared" si="379"/>
        <v>7.0685132889653439E-11</v>
      </c>
      <c r="DN1027" s="36"/>
      <c r="DO1027" s="36"/>
      <c r="DP1027" s="36"/>
      <c r="DV1027" s="36"/>
      <c r="DW1027" s="36"/>
      <c r="DX1027" s="36"/>
      <c r="ED1027" s="36"/>
      <c r="EE1027" s="36"/>
      <c r="EF1027" s="36"/>
      <c r="EL1027" s="36"/>
      <c r="EM1027" s="36"/>
      <c r="EN1027" s="36"/>
      <c r="ET1027" s="36"/>
      <c r="EU1027" s="36"/>
      <c r="EV1027" s="36"/>
    </row>
    <row r="1028" spans="14:152" s="30" customFormat="1" ht="12.75">
      <c r="N1028" s="36">
        <v>9.5000000000000003E-10</v>
      </c>
      <c r="O1028" s="36">
        <v>6.0918608470000004</v>
      </c>
      <c r="P1028" s="36">
        <v>10037.0897512844</v>
      </c>
      <c r="Q1028" s="30">
        <f t="shared" si="372"/>
        <v>7.2293559608318889E-10</v>
      </c>
      <c r="R1028" s="30">
        <f t="shared" si="373"/>
        <v>7.231389089277828E-10</v>
      </c>
      <c r="S1028" s="30">
        <f t="shared" si="374"/>
        <v>7.2313890028310123E-10</v>
      </c>
      <c r="T1028" s="30">
        <f t="shared" si="375"/>
        <v>7.2313890028346457E-10</v>
      </c>
      <c r="V1028" s="36"/>
      <c r="W1028" s="36"/>
      <c r="X1028" s="36"/>
      <c r="AD1028" s="36"/>
      <c r="AE1028" s="36"/>
      <c r="AF1028" s="36"/>
      <c r="AL1028" s="36"/>
      <c r="AM1028" s="36"/>
      <c r="AN1028" s="36"/>
      <c r="AT1028" s="36"/>
      <c r="AU1028" s="36"/>
      <c r="AV1028" s="36"/>
      <c r="BB1028" s="36"/>
      <c r="BC1028" s="36"/>
      <c r="BD1028" s="36"/>
      <c r="BJ1028" s="36"/>
      <c r="BK1028" s="36"/>
      <c r="BL1028" s="36"/>
      <c r="BR1028" s="36"/>
      <c r="BS1028" s="36"/>
      <c r="BT1028" s="36"/>
      <c r="BZ1028" s="36"/>
      <c r="CA1028" s="36"/>
      <c r="CB1028" s="36"/>
      <c r="CH1028" s="36"/>
      <c r="CI1028" s="36"/>
      <c r="CJ1028" s="36"/>
      <c r="CP1028" s="36"/>
      <c r="CQ1028" s="36"/>
      <c r="CR1028" s="36"/>
      <c r="CX1028" s="36"/>
      <c r="CY1028" s="36"/>
      <c r="CZ1028" s="36"/>
      <c r="DF1028" s="36">
        <v>8.9999999999999999E-10</v>
      </c>
      <c r="DG1028" s="36">
        <v>5.38224594245</v>
      </c>
      <c r="DH1028" s="36">
        <v>2125.8100970763999</v>
      </c>
      <c r="DI1028" s="30">
        <f t="shared" si="376"/>
        <v>8.9338934956128124E-10</v>
      </c>
      <c r="DJ1028" s="30">
        <f t="shared" si="377"/>
        <v>8.9338173867442918E-10</v>
      </c>
      <c r="DK1028" s="30">
        <f t="shared" si="378"/>
        <v>8.9338173899819274E-10</v>
      </c>
      <c r="DL1028" s="30">
        <f t="shared" si="379"/>
        <v>8.933817389981793E-10</v>
      </c>
      <c r="DN1028" s="36"/>
      <c r="DO1028" s="36"/>
      <c r="DP1028" s="36"/>
      <c r="DV1028" s="36"/>
      <c r="DW1028" s="36"/>
      <c r="DX1028" s="36"/>
      <c r="ED1028" s="36"/>
      <c r="EE1028" s="36"/>
      <c r="EF1028" s="36"/>
      <c r="EL1028" s="36"/>
      <c r="EM1028" s="36"/>
      <c r="EN1028" s="36"/>
      <c r="ET1028" s="36"/>
      <c r="EU1028" s="36"/>
      <c r="EV1028" s="36"/>
    </row>
    <row r="1029" spans="14:152" s="30" customFormat="1" ht="12.75">
      <c r="N1029" s="36">
        <v>9.4000000000000006E-10</v>
      </c>
      <c r="O1029" s="36">
        <v>1.7981284180199999</v>
      </c>
      <c r="P1029" s="36">
        <v>20047.1976785478</v>
      </c>
      <c r="Q1029" s="30">
        <f t="shared" si="372"/>
        <v>-7.7543287153196232E-10</v>
      </c>
      <c r="R1029" s="30">
        <f t="shared" si="373"/>
        <v>-7.7578284093831214E-10</v>
      </c>
      <c r="S1029" s="30">
        <f t="shared" si="374"/>
        <v>-7.7578282606220326E-10</v>
      </c>
      <c r="T1029" s="30">
        <f t="shared" si="375"/>
        <v>-7.7578282606282933E-10</v>
      </c>
      <c r="V1029" s="36"/>
      <c r="W1029" s="36"/>
      <c r="X1029" s="36"/>
      <c r="AD1029" s="36"/>
      <c r="AE1029" s="36"/>
      <c r="AF1029" s="36"/>
      <c r="AL1029" s="36"/>
      <c r="AM1029" s="36"/>
      <c r="AN1029" s="36"/>
      <c r="AT1029" s="36"/>
      <c r="AU1029" s="36"/>
      <c r="AV1029" s="36"/>
      <c r="BB1029" s="36"/>
      <c r="BC1029" s="36"/>
      <c r="BD1029" s="36"/>
      <c r="BJ1029" s="36"/>
      <c r="BK1029" s="36"/>
      <c r="BL1029" s="36"/>
      <c r="BR1029" s="36"/>
      <c r="BS1029" s="36"/>
      <c r="BT1029" s="36"/>
      <c r="BZ1029" s="36"/>
      <c r="CA1029" s="36"/>
      <c r="CB1029" s="36"/>
      <c r="CH1029" s="36"/>
      <c r="CI1029" s="36"/>
      <c r="CJ1029" s="36"/>
      <c r="CP1029" s="36"/>
      <c r="CQ1029" s="36"/>
      <c r="CR1029" s="36"/>
      <c r="CX1029" s="36"/>
      <c r="CY1029" s="36"/>
      <c r="CZ1029" s="36"/>
      <c r="DF1029" s="36">
        <v>8.4999999999999996E-10</v>
      </c>
      <c r="DG1029" s="36">
        <v>0.94196641948000004</v>
      </c>
      <c r="DH1029" s="36">
        <v>2146.1826701273999</v>
      </c>
      <c r="DI1029" s="30">
        <f t="shared" si="376"/>
        <v>-3.2185406618520566E-11</v>
      </c>
      <c r="DJ1029" s="30">
        <f t="shared" si="377"/>
        <v>-3.2125482514392926E-11</v>
      </c>
      <c r="DK1029" s="30">
        <f t="shared" si="378"/>
        <v>-3.2125485062809621E-11</v>
      </c>
      <c r="DL1029" s="30">
        <f t="shared" si="379"/>
        <v>-3.2125485062702495E-11</v>
      </c>
      <c r="DN1029" s="36"/>
      <c r="DO1029" s="36"/>
      <c r="DP1029" s="36"/>
      <c r="DV1029" s="36"/>
      <c r="DW1029" s="36"/>
      <c r="DX1029" s="36"/>
      <c r="ED1029" s="36"/>
      <c r="EE1029" s="36"/>
      <c r="EF1029" s="36"/>
      <c r="EL1029" s="36"/>
      <c r="EM1029" s="36"/>
      <c r="EN1029" s="36"/>
      <c r="ET1029" s="36"/>
      <c r="EU1029" s="36"/>
      <c r="EV1029" s="36"/>
    </row>
    <row r="1030" spans="14:152" s="30" customFormat="1" ht="12.75">
      <c r="N1030" s="36">
        <v>1.0999999999999999E-9</v>
      </c>
      <c r="O1030" s="36">
        <v>4.2485941029400003</v>
      </c>
      <c r="P1030" s="36">
        <v>3337.0720546985999</v>
      </c>
      <c r="Q1030" s="30">
        <f t="shared" si="372"/>
        <v>-1.2827388119286284E-10</v>
      </c>
      <c r="R1030" s="30">
        <f t="shared" si="373"/>
        <v>-1.2839372325032111E-10</v>
      </c>
      <c r="S1030" s="30">
        <f t="shared" si="374"/>
        <v>-1.2839371815379084E-10</v>
      </c>
      <c r="T1030" s="30">
        <f t="shared" si="375"/>
        <v>-1.2839371815400433E-10</v>
      </c>
      <c r="V1030" s="36"/>
      <c r="W1030" s="36"/>
      <c r="X1030" s="36"/>
      <c r="AD1030" s="36"/>
      <c r="AE1030" s="36"/>
      <c r="AF1030" s="36"/>
      <c r="AL1030" s="36"/>
      <c r="AM1030" s="36"/>
      <c r="AN1030" s="36"/>
      <c r="AT1030" s="36"/>
      <c r="AU1030" s="36"/>
      <c r="AV1030" s="36"/>
      <c r="BB1030" s="36"/>
      <c r="BC1030" s="36"/>
      <c r="BD1030" s="36"/>
      <c r="BJ1030" s="36"/>
      <c r="BK1030" s="36"/>
      <c r="BL1030" s="36"/>
      <c r="BR1030" s="36"/>
      <c r="BS1030" s="36"/>
      <c r="BT1030" s="36"/>
      <c r="BZ1030" s="36"/>
      <c r="CA1030" s="36"/>
      <c r="CB1030" s="36"/>
      <c r="CH1030" s="36"/>
      <c r="CI1030" s="36"/>
      <c r="CJ1030" s="36"/>
      <c r="CP1030" s="36"/>
      <c r="CQ1030" s="36"/>
      <c r="CR1030" s="36"/>
      <c r="CX1030" s="36"/>
      <c r="CY1030" s="36"/>
      <c r="CZ1030" s="36"/>
      <c r="DF1030" s="36">
        <v>9.5999999999999999E-10</v>
      </c>
      <c r="DG1030" s="36">
        <v>0.68069708133999995</v>
      </c>
      <c r="DH1030" s="36">
        <v>10006.5848089144</v>
      </c>
      <c r="DI1030" s="30">
        <f t="shared" si="376"/>
        <v>-1.6839968294309086E-10</v>
      </c>
      <c r="DJ1030" s="30">
        <f t="shared" si="377"/>
        <v>-1.6808879063265896E-10</v>
      </c>
      <c r="DK1030" s="30">
        <f t="shared" si="378"/>
        <v>-1.6808880385447475E-10</v>
      </c>
      <c r="DL1030" s="30">
        <f t="shared" si="379"/>
        <v>-1.6808880385391734E-10</v>
      </c>
      <c r="DN1030" s="36"/>
      <c r="DO1030" s="36"/>
      <c r="DP1030" s="36"/>
      <c r="DV1030" s="36"/>
      <c r="DW1030" s="36"/>
      <c r="DX1030" s="36"/>
      <c r="ED1030" s="36"/>
      <c r="EE1030" s="36"/>
      <c r="EF1030" s="36"/>
      <c r="EL1030" s="36"/>
      <c r="EM1030" s="36"/>
      <c r="EN1030" s="36"/>
      <c r="ET1030" s="36"/>
      <c r="EU1030" s="36"/>
      <c r="EV1030" s="36"/>
    </row>
    <row r="1031" spans="14:152" s="30" customFormat="1" ht="12.75">
      <c r="N1031" s="36">
        <v>9.2999999999999999E-10</v>
      </c>
      <c r="O1031" s="36">
        <v>2.17945548408</v>
      </c>
      <c r="P1031" s="36">
        <v>16066.065861474801</v>
      </c>
      <c r="Q1031" s="30">
        <f t="shared" si="372"/>
        <v>4.5093469997851167E-10</v>
      </c>
      <c r="R1031" s="30">
        <f t="shared" si="373"/>
        <v>4.5136419367122027E-10</v>
      </c>
      <c r="S1031" s="30">
        <f t="shared" si="374"/>
        <v>4.5136417540866684E-10</v>
      </c>
      <c r="T1031" s="30">
        <f t="shared" si="375"/>
        <v>4.5136417540942945E-10</v>
      </c>
      <c r="V1031" s="36"/>
      <c r="W1031" s="36"/>
      <c r="X1031" s="36"/>
      <c r="AD1031" s="36"/>
      <c r="AE1031" s="36"/>
      <c r="AF1031" s="36"/>
      <c r="AL1031" s="36"/>
      <c r="AM1031" s="36"/>
      <c r="AN1031" s="36"/>
      <c r="AT1031" s="36"/>
      <c r="AU1031" s="36"/>
      <c r="AV1031" s="36"/>
      <c r="BB1031" s="36"/>
      <c r="BC1031" s="36"/>
      <c r="BD1031" s="36"/>
      <c r="BJ1031" s="36"/>
      <c r="BK1031" s="36"/>
      <c r="BL1031" s="36"/>
      <c r="BR1031" s="36"/>
      <c r="BS1031" s="36"/>
      <c r="BT1031" s="36"/>
      <c r="BZ1031" s="36"/>
      <c r="CA1031" s="36"/>
      <c r="CB1031" s="36"/>
      <c r="CH1031" s="36"/>
      <c r="CI1031" s="36"/>
      <c r="CJ1031" s="36"/>
      <c r="CP1031" s="36"/>
      <c r="CQ1031" s="36"/>
      <c r="CR1031" s="36"/>
      <c r="CX1031" s="36"/>
      <c r="CY1031" s="36"/>
      <c r="CZ1031" s="36"/>
      <c r="DF1031" s="36">
        <v>7.2999999999999996E-10</v>
      </c>
      <c r="DG1031" s="36">
        <v>1.06048379839</v>
      </c>
      <c r="DH1031" s="36">
        <v>3866.7802734453999</v>
      </c>
      <c r="DI1031" s="30">
        <f t="shared" si="376"/>
        <v>3.0060618871043195E-11</v>
      </c>
      <c r="DJ1031" s="30">
        <f t="shared" si="377"/>
        <v>2.9967907738940308E-11</v>
      </c>
      <c r="DK1031" s="30">
        <f t="shared" si="378"/>
        <v>2.9967911681711819E-11</v>
      </c>
      <c r="DL1031" s="30">
        <f t="shared" si="379"/>
        <v>2.9967911681543391E-11</v>
      </c>
      <c r="DN1031" s="36"/>
      <c r="DO1031" s="36"/>
      <c r="DP1031" s="36"/>
      <c r="DV1031" s="36"/>
      <c r="DW1031" s="36"/>
      <c r="DX1031" s="36"/>
      <c r="ED1031" s="36"/>
      <c r="EE1031" s="36"/>
      <c r="EF1031" s="36"/>
      <c r="EL1031" s="36"/>
      <c r="EM1031" s="36"/>
      <c r="EN1031" s="36"/>
      <c r="ET1031" s="36"/>
      <c r="EU1031" s="36"/>
      <c r="EV1031" s="36"/>
    </row>
    <row r="1032" spans="14:152" s="30" customFormat="1" ht="12.75">
      <c r="N1032" s="36">
        <v>1.15E-9</v>
      </c>
      <c r="O1032" s="36">
        <v>5.4454807986900002</v>
      </c>
      <c r="P1032" s="36">
        <v>11353.892167640201</v>
      </c>
      <c r="Q1032" s="30">
        <f t="shared" si="372"/>
        <v>6.6111533096579041E-10</v>
      </c>
      <c r="R1032" s="30">
        <f t="shared" si="373"/>
        <v>6.6076409022955122E-10</v>
      </c>
      <c r="S1032" s="30">
        <f t="shared" si="374"/>
        <v>6.6076410516884368E-10</v>
      </c>
      <c r="T1032" s="30">
        <f t="shared" si="375"/>
        <v>6.6076410516821513E-10</v>
      </c>
      <c r="V1032" s="36"/>
      <c r="W1032" s="36"/>
      <c r="X1032" s="36"/>
      <c r="AD1032" s="36"/>
      <c r="AE1032" s="36"/>
      <c r="AF1032" s="36"/>
      <c r="AL1032" s="36"/>
      <c r="AM1032" s="36"/>
      <c r="AN1032" s="36"/>
      <c r="AT1032" s="36"/>
      <c r="AU1032" s="36"/>
      <c r="AV1032" s="36"/>
      <c r="BB1032" s="36"/>
      <c r="BC1032" s="36"/>
      <c r="BD1032" s="36"/>
      <c r="BJ1032" s="36"/>
      <c r="BK1032" s="36"/>
      <c r="BL1032" s="36"/>
      <c r="BR1032" s="36"/>
      <c r="BS1032" s="36"/>
      <c r="BT1032" s="36"/>
      <c r="BZ1032" s="36"/>
      <c r="CA1032" s="36"/>
      <c r="CB1032" s="36"/>
      <c r="CH1032" s="36"/>
      <c r="CI1032" s="36"/>
      <c r="CJ1032" s="36"/>
      <c r="CP1032" s="36"/>
      <c r="CQ1032" s="36"/>
      <c r="CR1032" s="36"/>
      <c r="CX1032" s="36"/>
      <c r="CY1032" s="36"/>
      <c r="CZ1032" s="36"/>
      <c r="DF1032" s="36">
        <v>7.2E-10</v>
      </c>
      <c r="DG1032" s="36">
        <v>0.84342376294999999</v>
      </c>
      <c r="DH1032" s="36">
        <v>3334.5465110700002</v>
      </c>
      <c r="DI1032" s="30">
        <f t="shared" si="376"/>
        <v>2.5798057624328834E-10</v>
      </c>
      <c r="DJ1032" s="30">
        <f t="shared" si="377"/>
        <v>2.5805425627407656E-10</v>
      </c>
      <c r="DK1032" s="30">
        <f t="shared" si="378"/>
        <v>2.5805425314072544E-10</v>
      </c>
      <c r="DL1032" s="30">
        <f t="shared" si="379"/>
        <v>2.5805425314085914E-10</v>
      </c>
      <c r="DN1032" s="36"/>
      <c r="DO1032" s="36"/>
      <c r="DP1032" s="36"/>
      <c r="DV1032" s="36"/>
      <c r="DW1032" s="36"/>
      <c r="DX1032" s="36"/>
      <c r="ED1032" s="36"/>
      <c r="EE1032" s="36"/>
      <c r="EF1032" s="36"/>
      <c r="EL1032" s="36"/>
      <c r="EM1032" s="36"/>
      <c r="EN1032" s="36"/>
      <c r="ET1032" s="36"/>
      <c r="EU1032" s="36"/>
      <c r="EV1032" s="36"/>
    </row>
    <row r="1033" spans="14:152" s="30" customFormat="1" ht="12.75">
      <c r="N1033" s="36">
        <v>9.7999999999999992E-10</v>
      </c>
      <c r="O1033" s="36">
        <v>1.89605054783</v>
      </c>
      <c r="P1033" s="36">
        <v>33406.124266997998</v>
      </c>
      <c r="Q1033" s="30">
        <f t="shared" si="372"/>
        <v>4.3201625404681573E-10</v>
      </c>
      <c r="R1033" s="30">
        <f t="shared" si="373"/>
        <v>4.310500391883254E-10</v>
      </c>
      <c r="S1033" s="30">
        <f t="shared" si="374"/>
        <v>4.3105008028994254E-10</v>
      </c>
      <c r="T1033" s="30">
        <f t="shared" si="375"/>
        <v>4.3105008028821658E-10</v>
      </c>
      <c r="V1033" s="36"/>
      <c r="W1033" s="36"/>
      <c r="X1033" s="36"/>
      <c r="AD1033" s="36"/>
      <c r="AE1033" s="36"/>
      <c r="AF1033" s="36"/>
      <c r="AL1033" s="36"/>
      <c r="AM1033" s="36"/>
      <c r="AN1033" s="36"/>
      <c r="AT1033" s="36"/>
      <c r="AU1033" s="36"/>
      <c r="AV1033" s="36"/>
      <c r="BB1033" s="36"/>
      <c r="BC1033" s="36"/>
      <c r="BD1033" s="36"/>
      <c r="BJ1033" s="36"/>
      <c r="BK1033" s="36"/>
      <c r="BL1033" s="36"/>
      <c r="BR1033" s="36"/>
      <c r="BS1033" s="36"/>
      <c r="BT1033" s="36"/>
      <c r="BZ1033" s="36"/>
      <c r="CA1033" s="36"/>
      <c r="CB1033" s="36"/>
      <c r="CH1033" s="36"/>
      <c r="CI1033" s="36"/>
      <c r="CJ1033" s="36"/>
      <c r="CP1033" s="36"/>
      <c r="CQ1033" s="36"/>
      <c r="CR1033" s="36"/>
      <c r="CX1033" s="36"/>
      <c r="CY1033" s="36"/>
      <c r="CZ1033" s="36"/>
      <c r="DF1033" s="36">
        <v>9.0999999999999996E-10</v>
      </c>
      <c r="DG1033" s="36">
        <v>5.1270160043699997</v>
      </c>
      <c r="DH1033" s="36">
        <v>3392.8727416125998</v>
      </c>
      <c r="DI1033" s="30">
        <f t="shared" si="376"/>
        <v>3.9758139048469488E-10</v>
      </c>
      <c r="DJ1033" s="30">
        <f t="shared" si="377"/>
        <v>3.9749009420747918E-10</v>
      </c>
      <c r="DK1033" s="30">
        <f t="shared" si="378"/>
        <v>3.974900980901742E-10</v>
      </c>
      <c r="DL1033" s="30">
        <f t="shared" si="379"/>
        <v>3.9749009809000845E-10</v>
      </c>
      <c r="DN1033" s="36"/>
      <c r="DO1033" s="36"/>
      <c r="DP1033" s="36"/>
      <c r="DV1033" s="36"/>
      <c r="DW1033" s="36"/>
      <c r="DX1033" s="36"/>
      <c r="ED1033" s="36"/>
      <c r="EE1033" s="36"/>
      <c r="EF1033" s="36"/>
      <c r="EL1033" s="36"/>
      <c r="EM1033" s="36"/>
      <c r="EN1033" s="36"/>
      <c r="ET1033" s="36"/>
      <c r="EU1033" s="36"/>
      <c r="EV1033" s="36"/>
    </row>
    <row r="1034" spans="14:152" s="30" customFormat="1" ht="12.75">
      <c r="N1034" s="36">
        <v>1.01E-9</v>
      </c>
      <c r="O1034" s="36">
        <v>3.0079300582899999</v>
      </c>
      <c r="P1034" s="36">
        <v>3528.5375744623998</v>
      </c>
      <c r="Q1034" s="30">
        <f t="shared" si="372"/>
        <v>-6.6784104116391263E-10</v>
      </c>
      <c r="R1034" s="30">
        <f t="shared" si="373"/>
        <v>-6.677531524249278E-10</v>
      </c>
      <c r="S1034" s="30">
        <f t="shared" si="374"/>
        <v>-6.6775315616279528E-10</v>
      </c>
      <c r="T1034" s="30">
        <f t="shared" si="375"/>
        <v>-6.6775315616263636E-10</v>
      </c>
      <c r="V1034" s="36"/>
      <c r="W1034" s="36"/>
      <c r="X1034" s="36"/>
      <c r="AD1034" s="36"/>
      <c r="AE1034" s="36"/>
      <c r="AF1034" s="36"/>
      <c r="AL1034" s="36"/>
      <c r="AM1034" s="36"/>
      <c r="AN1034" s="36"/>
      <c r="AT1034" s="36"/>
      <c r="AU1034" s="36"/>
      <c r="AV1034" s="36"/>
      <c r="BB1034" s="36"/>
      <c r="BC1034" s="36"/>
      <c r="BD1034" s="36"/>
      <c r="BJ1034" s="36"/>
      <c r="BK1034" s="36"/>
      <c r="BL1034" s="36"/>
      <c r="BR1034" s="36"/>
      <c r="BS1034" s="36"/>
      <c r="BT1034" s="36"/>
      <c r="BZ1034" s="36"/>
      <c r="CA1034" s="36"/>
      <c r="CB1034" s="36"/>
      <c r="CH1034" s="36"/>
      <c r="CI1034" s="36"/>
      <c r="CJ1034" s="36"/>
      <c r="CP1034" s="36"/>
      <c r="CQ1034" s="36"/>
      <c r="CR1034" s="36"/>
      <c r="CX1034" s="36"/>
      <c r="CY1034" s="36"/>
      <c r="CZ1034" s="36"/>
      <c r="DF1034" s="36">
        <v>7.5999999999999996E-10</v>
      </c>
      <c r="DG1034" s="36">
        <v>5.9603899287199997</v>
      </c>
      <c r="DH1034" s="36">
        <v>3482.7910537359999</v>
      </c>
      <c r="DI1034" s="30">
        <f t="shared" si="376"/>
        <v>5.3824393896721048E-10</v>
      </c>
      <c r="DJ1034" s="30">
        <f t="shared" si="377"/>
        <v>5.381825068926219E-10</v>
      </c>
      <c r="DK1034" s="30">
        <f t="shared" si="378"/>
        <v>5.3818250950531395E-10</v>
      </c>
      <c r="DL1034" s="30">
        <f t="shared" si="379"/>
        <v>5.3818250950520528E-10</v>
      </c>
      <c r="DN1034" s="36"/>
      <c r="DO1034" s="36"/>
      <c r="DP1034" s="36"/>
      <c r="DV1034" s="36"/>
      <c r="DW1034" s="36"/>
      <c r="DX1034" s="36"/>
      <c r="ED1034" s="36"/>
      <c r="EE1034" s="36"/>
      <c r="EF1034" s="36"/>
      <c r="EL1034" s="36"/>
      <c r="EM1034" s="36"/>
      <c r="EN1034" s="36"/>
      <c r="ET1034" s="36"/>
      <c r="EU1034" s="36"/>
      <c r="EV1034" s="36"/>
    </row>
    <row r="1035" spans="14:152" s="30" customFormat="1" ht="12.75">
      <c r="N1035" s="36">
        <v>9.5999999999999999E-10</v>
      </c>
      <c r="O1035" s="36">
        <v>5.4065991242000004</v>
      </c>
      <c r="P1035" s="36">
        <v>5749.8617665477996</v>
      </c>
      <c r="Q1035" s="30">
        <f t="shared" si="372"/>
        <v>2.1849238958044963E-10</v>
      </c>
      <c r="R1035" s="30">
        <f t="shared" si="373"/>
        <v>2.1831569830115143E-10</v>
      </c>
      <c r="S1035" s="30">
        <f t="shared" si="374"/>
        <v>2.1831570581552892E-10</v>
      </c>
      <c r="T1035" s="30">
        <f t="shared" si="375"/>
        <v>2.183157058152134E-10</v>
      </c>
      <c r="V1035" s="36"/>
      <c r="W1035" s="36"/>
      <c r="X1035" s="36"/>
      <c r="AD1035" s="36"/>
      <c r="AE1035" s="36"/>
      <c r="AF1035" s="36"/>
      <c r="AL1035" s="36"/>
      <c r="AM1035" s="36"/>
      <c r="AN1035" s="36"/>
      <c r="AT1035" s="36"/>
      <c r="AU1035" s="36"/>
      <c r="AV1035" s="36"/>
      <c r="BB1035" s="36"/>
      <c r="BC1035" s="36"/>
      <c r="BD1035" s="36"/>
      <c r="BJ1035" s="36"/>
      <c r="BK1035" s="36"/>
      <c r="BL1035" s="36"/>
      <c r="BR1035" s="36"/>
      <c r="BS1035" s="36"/>
      <c r="BT1035" s="36"/>
      <c r="BZ1035" s="36"/>
      <c r="CA1035" s="36"/>
      <c r="CB1035" s="36"/>
      <c r="CH1035" s="36"/>
      <c r="CI1035" s="36"/>
      <c r="CJ1035" s="36"/>
      <c r="CP1035" s="36"/>
      <c r="CQ1035" s="36"/>
      <c r="CR1035" s="36"/>
      <c r="CX1035" s="36"/>
      <c r="CY1035" s="36"/>
      <c r="CZ1035" s="36"/>
      <c r="DF1035" s="36">
        <v>8.9999999999999999E-10</v>
      </c>
      <c r="DG1035" s="36">
        <v>1.46230169383</v>
      </c>
      <c r="DH1035" s="36">
        <v>5092.1692117680004</v>
      </c>
      <c r="DI1035" s="30">
        <f t="shared" si="376"/>
        <v>-6.1210880988056997E-11</v>
      </c>
      <c r="DJ1035" s="30">
        <f t="shared" si="377"/>
        <v>-6.136118238033327E-11</v>
      </c>
      <c r="DK1035" s="30">
        <f t="shared" si="378"/>
        <v>-6.1361175988452535E-11</v>
      </c>
      <c r="DL1035" s="30">
        <f t="shared" si="379"/>
        <v>-6.136117598872049E-11</v>
      </c>
      <c r="DN1035" s="36"/>
      <c r="DO1035" s="36"/>
      <c r="DP1035" s="36"/>
      <c r="DV1035" s="36"/>
      <c r="DW1035" s="36"/>
      <c r="DX1035" s="36"/>
      <c r="ED1035" s="36"/>
      <c r="EE1035" s="36"/>
      <c r="EF1035" s="36"/>
      <c r="EL1035" s="36"/>
      <c r="EM1035" s="36"/>
      <c r="EN1035" s="36"/>
      <c r="ET1035" s="36"/>
      <c r="EU1035" s="36"/>
      <c r="EV1035" s="36"/>
    </row>
    <row r="1036" spans="14:152" s="30" customFormat="1" ht="12.75">
      <c r="N1036" s="36">
        <v>1.13E-9</v>
      </c>
      <c r="O1036" s="36">
        <v>3.9344380505899998</v>
      </c>
      <c r="P1036" s="36">
        <v>7167.1969061891996</v>
      </c>
      <c r="Q1036" s="30">
        <f t="shared" si="372"/>
        <v>-3.5943420885612358E-10</v>
      </c>
      <c r="R1036" s="30">
        <f t="shared" si="373"/>
        <v>-3.5918179746843777E-10</v>
      </c>
      <c r="S1036" s="30">
        <f t="shared" si="374"/>
        <v>-3.5918180820324547E-10</v>
      </c>
      <c r="T1036" s="30">
        <f t="shared" si="375"/>
        <v>-3.5918180820278866E-10</v>
      </c>
      <c r="V1036" s="36"/>
      <c r="W1036" s="36"/>
      <c r="X1036" s="36"/>
      <c r="AD1036" s="36"/>
      <c r="AE1036" s="36"/>
      <c r="AF1036" s="36"/>
      <c r="AL1036" s="36"/>
      <c r="AM1036" s="36"/>
      <c r="AN1036" s="36"/>
      <c r="AT1036" s="36"/>
      <c r="AU1036" s="36"/>
      <c r="AV1036" s="36"/>
      <c r="BB1036" s="36"/>
      <c r="BC1036" s="36"/>
      <c r="BD1036" s="36"/>
      <c r="BJ1036" s="36"/>
      <c r="BK1036" s="36"/>
      <c r="BL1036" s="36"/>
      <c r="BR1036" s="36"/>
      <c r="BS1036" s="36"/>
      <c r="BT1036" s="36"/>
      <c r="BZ1036" s="36"/>
      <c r="CA1036" s="36"/>
      <c r="CB1036" s="36"/>
      <c r="CH1036" s="36"/>
      <c r="CI1036" s="36"/>
      <c r="CJ1036" s="36"/>
      <c r="CP1036" s="36"/>
      <c r="CQ1036" s="36"/>
      <c r="CR1036" s="36"/>
      <c r="CX1036" s="36"/>
      <c r="CY1036" s="36"/>
      <c r="CZ1036" s="36"/>
      <c r="DF1036" s="36">
        <v>7.1000000000000003E-10</v>
      </c>
      <c r="DG1036" s="36">
        <v>1.16745785331</v>
      </c>
      <c r="DH1036" s="36">
        <v>1574.8458012822</v>
      </c>
      <c r="DI1036" s="30">
        <f t="shared" si="376"/>
        <v>2.0274847271874211E-10</v>
      </c>
      <c r="DJ1036" s="30">
        <f t="shared" si="377"/>
        <v>2.0271324734993029E-10</v>
      </c>
      <c r="DK1036" s="30">
        <f t="shared" si="378"/>
        <v>2.0271324884798349E-10</v>
      </c>
      <c r="DL1036" s="30">
        <f t="shared" si="379"/>
        <v>2.0271324884792062E-10</v>
      </c>
      <c r="DN1036" s="36"/>
      <c r="DO1036" s="36"/>
      <c r="DP1036" s="36"/>
      <c r="DV1036" s="36"/>
      <c r="DW1036" s="36"/>
      <c r="DX1036" s="36"/>
      <c r="ED1036" s="36"/>
      <c r="EE1036" s="36"/>
      <c r="EF1036" s="36"/>
      <c r="EL1036" s="36"/>
      <c r="EM1036" s="36"/>
      <c r="EN1036" s="36"/>
      <c r="ET1036" s="36"/>
      <c r="EU1036" s="36"/>
      <c r="EV1036" s="36"/>
    </row>
    <row r="1037" spans="14:152" s="30" customFormat="1" ht="12.75">
      <c r="N1037" s="36">
        <v>9.2000000000000003E-10</v>
      </c>
      <c r="O1037" s="36">
        <v>3.5898596441400001</v>
      </c>
      <c r="P1037" s="36">
        <v>6724.9437657046001</v>
      </c>
      <c r="Q1037" s="30">
        <f t="shared" si="372"/>
        <v>-5.9993755054097637E-10</v>
      </c>
      <c r="R1037" s="30">
        <f t="shared" si="373"/>
        <v>-6.0009172219068399E-10</v>
      </c>
      <c r="S1037" s="30">
        <f t="shared" si="374"/>
        <v>-6.0009171563479653E-10</v>
      </c>
      <c r="T1037" s="30">
        <f t="shared" si="375"/>
        <v>-6.0009171563507394E-10</v>
      </c>
      <c r="V1037" s="36"/>
      <c r="W1037" s="36"/>
      <c r="X1037" s="36"/>
      <c r="AD1037" s="36"/>
      <c r="AE1037" s="36"/>
      <c r="AF1037" s="36"/>
      <c r="AL1037" s="36"/>
      <c r="AM1037" s="36"/>
      <c r="AN1037" s="36"/>
      <c r="AT1037" s="36"/>
      <c r="AU1037" s="36"/>
      <c r="AV1037" s="36"/>
      <c r="BB1037" s="36"/>
      <c r="BC1037" s="36"/>
      <c r="BD1037" s="36"/>
      <c r="BJ1037" s="36"/>
      <c r="BK1037" s="36"/>
      <c r="BL1037" s="36"/>
      <c r="BR1037" s="36"/>
      <c r="BS1037" s="36"/>
      <c r="BT1037" s="36"/>
      <c r="BZ1037" s="36"/>
      <c r="CA1037" s="36"/>
      <c r="CB1037" s="36"/>
      <c r="CH1037" s="36"/>
      <c r="CI1037" s="36"/>
      <c r="CJ1037" s="36"/>
      <c r="CP1037" s="36"/>
      <c r="CQ1037" s="36"/>
      <c r="CR1037" s="36"/>
      <c r="CX1037" s="36"/>
      <c r="CY1037" s="36"/>
      <c r="CZ1037" s="36"/>
      <c r="DF1037" s="36">
        <v>7.2E-10</v>
      </c>
      <c r="DG1037" s="36">
        <v>3.8613769216899998</v>
      </c>
      <c r="DH1037" s="36">
        <v>16762.435995412601</v>
      </c>
      <c r="DI1037" s="30">
        <f t="shared" si="376"/>
        <v>3.1720014339384363E-10</v>
      </c>
      <c r="DJ1037" s="30">
        <f t="shared" si="377"/>
        <v>3.1684393948046759E-10</v>
      </c>
      <c r="DK1037" s="30">
        <f t="shared" si="378"/>
        <v>3.1684395463092401E-10</v>
      </c>
      <c r="DL1037" s="30">
        <f t="shared" si="379"/>
        <v>3.1684395463028093E-10</v>
      </c>
      <c r="DN1037" s="36"/>
      <c r="DO1037" s="36"/>
      <c r="DP1037" s="36"/>
      <c r="DV1037" s="36"/>
      <c r="DW1037" s="36"/>
      <c r="DX1037" s="36"/>
      <c r="ED1037" s="36"/>
      <c r="EE1037" s="36"/>
      <c r="EF1037" s="36"/>
      <c r="EL1037" s="36"/>
      <c r="EM1037" s="36"/>
      <c r="EN1037" s="36"/>
      <c r="ET1037" s="36"/>
      <c r="EU1037" s="36"/>
      <c r="EV1037" s="36"/>
    </row>
    <row r="1038" spans="14:152" s="30" customFormat="1" ht="12.75">
      <c r="N1038" s="36">
        <v>1.19E-9</v>
      </c>
      <c r="O1038" s="36">
        <v>3.9056157026</v>
      </c>
      <c r="P1038" s="36">
        <v>11346.778620639399</v>
      </c>
      <c r="Q1038" s="30">
        <f t="shared" si="372"/>
        <v>-9.2318736684586175E-10</v>
      </c>
      <c r="R1038" s="30">
        <f t="shared" si="373"/>
        <v>-9.2346737591716443E-10</v>
      </c>
      <c r="S1038" s="30">
        <f t="shared" si="374"/>
        <v>-9.2346736401185114E-10</v>
      </c>
      <c r="T1038" s="30">
        <f t="shared" si="375"/>
        <v>-9.2346736401235241E-10</v>
      </c>
      <c r="V1038" s="36"/>
      <c r="W1038" s="36"/>
      <c r="X1038" s="36"/>
      <c r="AD1038" s="36"/>
      <c r="AE1038" s="36"/>
      <c r="AF1038" s="36"/>
      <c r="AL1038" s="36"/>
      <c r="AM1038" s="36"/>
      <c r="AN1038" s="36"/>
      <c r="AT1038" s="36"/>
      <c r="AU1038" s="36"/>
      <c r="AV1038" s="36"/>
      <c r="BB1038" s="36"/>
      <c r="BC1038" s="36"/>
      <c r="BD1038" s="36"/>
      <c r="BJ1038" s="36"/>
      <c r="BK1038" s="36"/>
      <c r="BL1038" s="36"/>
      <c r="BR1038" s="36"/>
      <c r="BS1038" s="36"/>
      <c r="BT1038" s="36"/>
      <c r="BZ1038" s="36"/>
      <c r="CA1038" s="36"/>
      <c r="CB1038" s="36"/>
      <c r="CH1038" s="36"/>
      <c r="CI1038" s="36"/>
      <c r="CJ1038" s="36"/>
      <c r="CP1038" s="36"/>
      <c r="CQ1038" s="36"/>
      <c r="CR1038" s="36"/>
      <c r="CX1038" s="36"/>
      <c r="CY1038" s="36"/>
      <c r="CZ1038" s="36"/>
      <c r="DF1038" s="36">
        <v>6.9999999999999996E-10</v>
      </c>
      <c r="DG1038" s="36">
        <v>7.3107636909999996E-2</v>
      </c>
      <c r="DH1038" s="36">
        <v>12839.872288705399</v>
      </c>
      <c r="DI1038" s="30">
        <f t="shared" si="376"/>
        <v>-2.9350532356312256E-10</v>
      </c>
      <c r="DJ1038" s="30">
        <f t="shared" si="377"/>
        <v>-2.9377352297016205E-10</v>
      </c>
      <c r="DK1038" s="30">
        <f t="shared" si="378"/>
        <v>-2.9377351156546648E-10</v>
      </c>
      <c r="DL1038" s="30">
        <f t="shared" si="379"/>
        <v>-2.9377351156594501E-10</v>
      </c>
      <c r="DN1038" s="36"/>
      <c r="DO1038" s="36"/>
      <c r="DP1038" s="36"/>
      <c r="DV1038" s="36"/>
      <c r="DW1038" s="36"/>
      <c r="DX1038" s="36"/>
      <c r="ED1038" s="36"/>
      <c r="EE1038" s="36"/>
      <c r="EF1038" s="36"/>
      <c r="EL1038" s="36"/>
      <c r="EM1038" s="36"/>
      <c r="EN1038" s="36"/>
      <c r="ET1038" s="36"/>
      <c r="EU1038" s="36"/>
      <c r="EV1038" s="36"/>
    </row>
    <row r="1039" spans="14:152" s="30" customFormat="1" ht="12.75">
      <c r="N1039" s="36">
        <v>9.6999999999999996E-10</v>
      </c>
      <c r="O1039" s="36">
        <v>2.5728079023000001</v>
      </c>
      <c r="P1039" s="36">
        <v>1747.6073781529001</v>
      </c>
      <c r="Q1039" s="30">
        <f t="shared" si="372"/>
        <v>6.5194536265196205E-10</v>
      </c>
      <c r="R1039" s="30">
        <f t="shared" si="373"/>
        <v>6.5190410057430639E-10</v>
      </c>
      <c r="S1039" s="30">
        <f t="shared" si="374"/>
        <v>6.5190410232911857E-10</v>
      </c>
      <c r="T1039" s="30">
        <f t="shared" si="375"/>
        <v>6.5190410232904443E-10</v>
      </c>
      <c r="V1039" s="36"/>
      <c r="W1039" s="36"/>
      <c r="X1039" s="36"/>
      <c r="AD1039" s="36"/>
      <c r="AE1039" s="36"/>
      <c r="AF1039" s="36"/>
      <c r="AL1039" s="36"/>
      <c r="AM1039" s="36"/>
      <c r="AN1039" s="36"/>
      <c r="AT1039" s="36"/>
      <c r="AU1039" s="36"/>
      <c r="AV1039" s="36"/>
      <c r="BB1039" s="36"/>
      <c r="BC1039" s="36"/>
      <c r="BD1039" s="36"/>
      <c r="BJ1039" s="36"/>
      <c r="BK1039" s="36"/>
      <c r="BL1039" s="36"/>
      <c r="BR1039" s="36"/>
      <c r="BS1039" s="36"/>
      <c r="BT1039" s="36"/>
      <c r="BZ1039" s="36"/>
      <c r="CA1039" s="36"/>
      <c r="CB1039" s="36"/>
      <c r="CH1039" s="36"/>
      <c r="CI1039" s="36"/>
      <c r="CJ1039" s="36"/>
      <c r="CP1039" s="36"/>
      <c r="CQ1039" s="36"/>
      <c r="CR1039" s="36"/>
      <c r="CX1039" s="36"/>
      <c r="CY1039" s="36"/>
      <c r="CZ1039" s="36"/>
      <c r="DF1039" s="36">
        <v>7.2999999999999996E-10</v>
      </c>
      <c r="DG1039" s="36">
        <v>0.11725123446000001</v>
      </c>
      <c r="DH1039" s="36">
        <v>10507.809332889001</v>
      </c>
      <c r="DI1039" s="30">
        <f t="shared" si="376"/>
        <v>-1.7956558035409733E-11</v>
      </c>
      <c r="DJ1039" s="30">
        <f t="shared" si="377"/>
        <v>-1.8208632402679968E-11</v>
      </c>
      <c r="DK1039" s="30">
        <f t="shared" si="378"/>
        <v>-1.8208621682672722E-11</v>
      </c>
      <c r="DL1039" s="30">
        <f t="shared" si="379"/>
        <v>-1.8208621683123845E-11</v>
      </c>
      <c r="DN1039" s="36"/>
      <c r="DO1039" s="36"/>
      <c r="DP1039" s="36"/>
      <c r="DV1039" s="36"/>
      <c r="DW1039" s="36"/>
      <c r="DX1039" s="36"/>
      <c r="ED1039" s="36"/>
      <c r="EE1039" s="36"/>
      <c r="EF1039" s="36"/>
      <c r="EL1039" s="36"/>
      <c r="EM1039" s="36"/>
      <c r="EN1039" s="36"/>
      <c r="ET1039" s="36"/>
      <c r="EU1039" s="36"/>
      <c r="EV1039" s="36"/>
    </row>
    <row r="1040" spans="14:152" s="30" customFormat="1" ht="12.75">
      <c r="N1040" s="36">
        <v>1.1800000000000001E-9</v>
      </c>
      <c r="O1040" s="36">
        <v>3.82111723459</v>
      </c>
      <c r="P1040" s="36">
        <v>9072.6616711295992</v>
      </c>
      <c r="Q1040" s="30">
        <f t="shared" si="372"/>
        <v>-9.4578746701463072E-10</v>
      </c>
      <c r="R1040" s="30">
        <f t="shared" si="373"/>
        <v>-9.4599786414199879E-10</v>
      </c>
      <c r="S1040" s="30">
        <f t="shared" si="374"/>
        <v>-9.4599785519615213E-10</v>
      </c>
      <c r="T1040" s="30">
        <f t="shared" si="375"/>
        <v>-9.4599785519653284E-10</v>
      </c>
      <c r="V1040" s="36"/>
      <c r="W1040" s="36"/>
      <c r="X1040" s="36"/>
      <c r="AD1040" s="36"/>
      <c r="AE1040" s="36"/>
      <c r="AF1040" s="36"/>
      <c r="AL1040" s="36"/>
      <c r="AM1040" s="36"/>
      <c r="AN1040" s="36"/>
      <c r="AT1040" s="36"/>
      <c r="AU1040" s="36"/>
      <c r="AV1040" s="36"/>
      <c r="BB1040" s="36"/>
      <c r="BC1040" s="36"/>
      <c r="BD1040" s="36"/>
      <c r="BJ1040" s="36"/>
      <c r="BK1040" s="36"/>
      <c r="BL1040" s="36"/>
      <c r="BR1040" s="36"/>
      <c r="BS1040" s="36"/>
      <c r="BT1040" s="36"/>
      <c r="BZ1040" s="36"/>
      <c r="CA1040" s="36"/>
      <c r="CB1040" s="36"/>
      <c r="CH1040" s="36"/>
      <c r="CI1040" s="36"/>
      <c r="CJ1040" s="36"/>
      <c r="CP1040" s="36"/>
      <c r="CQ1040" s="36"/>
      <c r="CR1040" s="36"/>
      <c r="CX1040" s="36"/>
      <c r="CY1040" s="36"/>
      <c r="CZ1040" s="36"/>
      <c r="DF1040" s="36">
        <v>8.0999999999999999E-10</v>
      </c>
      <c r="DG1040" s="36">
        <v>5.8681774818100001</v>
      </c>
      <c r="DH1040" s="36">
        <v>3495.9655158311998</v>
      </c>
      <c r="DI1040" s="30">
        <f t="shared" si="376"/>
        <v>4.7176406929351876E-10</v>
      </c>
      <c r="DJ1040" s="30">
        <f t="shared" si="377"/>
        <v>4.7168839892328087E-10</v>
      </c>
      <c r="DK1040" s="30">
        <f t="shared" si="378"/>
        <v>4.716884021414744E-10</v>
      </c>
      <c r="DL1040" s="30">
        <f t="shared" si="379"/>
        <v>4.7168840214133637E-10</v>
      </c>
      <c r="DN1040" s="36"/>
      <c r="DO1040" s="36"/>
      <c r="DP1040" s="36"/>
      <c r="DV1040" s="36"/>
      <c r="DW1040" s="36"/>
      <c r="DX1040" s="36"/>
      <c r="ED1040" s="36"/>
      <c r="EE1040" s="36"/>
      <c r="EF1040" s="36"/>
      <c r="EL1040" s="36"/>
      <c r="EM1040" s="36"/>
      <c r="EN1040" s="36"/>
      <c r="ET1040" s="36"/>
      <c r="EU1040" s="36"/>
      <c r="EV1040" s="36"/>
    </row>
    <row r="1041" spans="14:152" s="30" customFormat="1" ht="12.75">
      <c r="N1041" s="36">
        <v>9.5999999999999999E-10</v>
      </c>
      <c r="O1041" s="36">
        <v>0.72646224605999998</v>
      </c>
      <c r="P1041" s="36">
        <v>3152.6872789372101</v>
      </c>
      <c r="Q1041" s="30">
        <f t="shared" si="372"/>
        <v>-4.8109561847958326E-10</v>
      </c>
      <c r="R1041" s="30">
        <f t="shared" si="373"/>
        <v>-4.8100952075907967E-10</v>
      </c>
      <c r="S1041" s="30">
        <f t="shared" si="374"/>
        <v>-4.8100952442069815E-10</v>
      </c>
      <c r="T1041" s="30">
        <f t="shared" si="375"/>
        <v>-4.8100952442054471E-10</v>
      </c>
      <c r="V1041" s="36"/>
      <c r="W1041" s="36"/>
      <c r="X1041" s="36"/>
      <c r="AD1041" s="36"/>
      <c r="AE1041" s="36"/>
      <c r="AF1041" s="36"/>
      <c r="AL1041" s="36"/>
      <c r="AM1041" s="36"/>
      <c r="AN1041" s="36"/>
      <c r="AT1041" s="36"/>
      <c r="AU1041" s="36"/>
      <c r="AV1041" s="36"/>
      <c r="BB1041" s="36"/>
      <c r="BC1041" s="36"/>
      <c r="BD1041" s="36"/>
      <c r="BJ1041" s="36"/>
      <c r="BK1041" s="36"/>
      <c r="BL1041" s="36"/>
      <c r="BR1041" s="36"/>
      <c r="BS1041" s="36"/>
      <c r="BT1041" s="36"/>
      <c r="BZ1041" s="36"/>
      <c r="CA1041" s="36"/>
      <c r="CB1041" s="36"/>
      <c r="CH1041" s="36"/>
      <c r="CI1041" s="36"/>
      <c r="CJ1041" s="36"/>
      <c r="CP1041" s="36"/>
      <c r="CQ1041" s="36"/>
      <c r="CR1041" s="36"/>
      <c r="CX1041" s="36"/>
      <c r="CY1041" s="36"/>
      <c r="CZ1041" s="36"/>
      <c r="DF1041" s="36">
        <v>7.1000000000000003E-10</v>
      </c>
      <c r="DG1041" s="36">
        <v>2.0796327567300001</v>
      </c>
      <c r="DH1041" s="36">
        <v>1063.3140834523001</v>
      </c>
      <c r="DI1041" s="30">
        <f t="shared" si="376"/>
        <v>-5.5456931028253523E-10</v>
      </c>
      <c r="DJ1041" s="30">
        <f t="shared" si="377"/>
        <v>-5.5455381363734521E-10</v>
      </c>
      <c r="DK1041" s="30">
        <f t="shared" si="378"/>
        <v>-5.5455381429639092E-10</v>
      </c>
      <c r="DL1041" s="30">
        <f t="shared" si="379"/>
        <v>-5.5455381429636331E-10</v>
      </c>
      <c r="DN1041" s="36"/>
      <c r="DO1041" s="36"/>
      <c r="DP1041" s="36"/>
      <c r="DV1041" s="36"/>
      <c r="DW1041" s="36"/>
      <c r="DX1041" s="36"/>
      <c r="ED1041" s="36"/>
      <c r="EE1041" s="36"/>
      <c r="EF1041" s="36"/>
      <c r="EL1041" s="36"/>
      <c r="EM1041" s="36"/>
      <c r="EN1041" s="36"/>
      <c r="ET1041" s="36"/>
      <c r="EU1041" s="36"/>
      <c r="EV1041" s="36"/>
    </row>
    <row r="1042" spans="14:152" s="30" customFormat="1" ht="12.75">
      <c r="N1042" s="36">
        <v>9.2000000000000003E-10</v>
      </c>
      <c r="O1042" s="36">
        <v>6.2392850805500002</v>
      </c>
      <c r="P1042" s="36">
        <v>24491.425792583399</v>
      </c>
      <c r="Q1042" s="30">
        <f t="shared" si="372"/>
        <v>-6.732076213891379E-10</v>
      </c>
      <c r="R1042" s="30">
        <f t="shared" si="373"/>
        <v>-6.7270257571592922E-10</v>
      </c>
      <c r="S1042" s="30">
        <f t="shared" si="374"/>
        <v>-6.7270259720345472E-10</v>
      </c>
      <c r="T1042" s="30">
        <f t="shared" si="375"/>
        <v>-6.7270259720254513E-10</v>
      </c>
      <c r="V1042" s="36"/>
      <c r="W1042" s="36"/>
      <c r="X1042" s="36"/>
      <c r="AD1042" s="36"/>
      <c r="AE1042" s="36"/>
      <c r="AF1042" s="36"/>
      <c r="AL1042" s="36"/>
      <c r="AM1042" s="36"/>
      <c r="AN1042" s="36"/>
      <c r="AT1042" s="36"/>
      <c r="AU1042" s="36"/>
      <c r="AV1042" s="36"/>
      <c r="BB1042" s="36"/>
      <c r="BC1042" s="36"/>
      <c r="BD1042" s="36"/>
      <c r="BJ1042" s="36"/>
      <c r="BK1042" s="36"/>
      <c r="BL1042" s="36"/>
      <c r="BR1042" s="36"/>
      <c r="BS1042" s="36"/>
      <c r="BT1042" s="36"/>
      <c r="BZ1042" s="36"/>
      <c r="CA1042" s="36"/>
      <c r="CB1042" s="36"/>
      <c r="CH1042" s="36"/>
      <c r="CI1042" s="36"/>
      <c r="CJ1042" s="36"/>
      <c r="CP1042" s="36"/>
      <c r="CQ1042" s="36"/>
      <c r="CR1042" s="36"/>
      <c r="CX1042" s="36"/>
      <c r="CY1042" s="36"/>
      <c r="CZ1042" s="36"/>
      <c r="DF1042" s="36">
        <v>6.8000000000000003E-10</v>
      </c>
      <c r="DG1042" s="36">
        <v>3.3099302866200002</v>
      </c>
      <c r="DH1042" s="36">
        <v>4106.4054911461999</v>
      </c>
      <c r="DI1042" s="30">
        <f t="shared" si="376"/>
        <v>5.5783596557045821E-10</v>
      </c>
      <c r="DJ1042" s="30">
        <f t="shared" si="377"/>
        <v>5.5778346862530457E-10</v>
      </c>
      <c r="DK1042" s="30">
        <f t="shared" si="378"/>
        <v>5.5778347085807608E-10</v>
      </c>
      <c r="DL1042" s="30">
        <f t="shared" si="379"/>
        <v>5.5778347085798209E-10</v>
      </c>
      <c r="DN1042" s="36"/>
      <c r="DO1042" s="36"/>
      <c r="DP1042" s="36"/>
      <c r="DV1042" s="36"/>
      <c r="DW1042" s="36"/>
      <c r="DX1042" s="36"/>
      <c r="ED1042" s="36"/>
      <c r="EE1042" s="36"/>
      <c r="EF1042" s="36"/>
      <c r="EL1042" s="36"/>
      <c r="EM1042" s="36"/>
      <c r="EN1042" s="36"/>
      <c r="ET1042" s="36"/>
      <c r="EU1042" s="36"/>
      <c r="EV1042" s="36"/>
    </row>
    <row r="1043" spans="14:152" s="30" customFormat="1" ht="12.75">
      <c r="N1043" s="36">
        <v>9.900000000000001E-10</v>
      </c>
      <c r="O1043" s="36">
        <v>1.8699180288099999</v>
      </c>
      <c r="P1043" s="36">
        <v>72.055733354799997</v>
      </c>
      <c r="Q1043" s="30">
        <f t="shared" si="372"/>
        <v>9.9225718656116676E-11</v>
      </c>
      <c r="R1043" s="30">
        <f t="shared" si="373"/>
        <v>9.9228051782112771E-11</v>
      </c>
      <c r="S1043" s="30">
        <f t="shared" si="374"/>
        <v>9.9228051682891061E-11</v>
      </c>
      <c r="T1043" s="30">
        <f t="shared" si="375"/>
        <v>9.9228051682895222E-11</v>
      </c>
      <c r="V1043" s="36"/>
      <c r="W1043" s="36"/>
      <c r="X1043" s="36"/>
      <c r="AD1043" s="36"/>
      <c r="AE1043" s="36"/>
      <c r="AF1043" s="36"/>
      <c r="AL1043" s="36"/>
      <c r="AM1043" s="36"/>
      <c r="AN1043" s="36"/>
      <c r="AT1043" s="36"/>
      <c r="AU1043" s="36"/>
      <c r="AV1043" s="36"/>
      <c r="BB1043" s="36"/>
      <c r="BC1043" s="36"/>
      <c r="BD1043" s="36"/>
      <c r="BJ1043" s="36"/>
      <c r="BK1043" s="36"/>
      <c r="BL1043" s="36"/>
      <c r="BR1043" s="36"/>
      <c r="BS1043" s="36"/>
      <c r="BT1043" s="36"/>
      <c r="BZ1043" s="36"/>
      <c r="CA1043" s="36"/>
      <c r="CB1043" s="36"/>
      <c r="CH1043" s="36"/>
      <c r="CI1043" s="36"/>
      <c r="CJ1043" s="36"/>
      <c r="CP1043" s="36"/>
      <c r="CQ1043" s="36"/>
      <c r="CR1043" s="36"/>
      <c r="CX1043" s="36"/>
      <c r="CY1043" s="36"/>
      <c r="CZ1043" s="36"/>
      <c r="DF1043" s="36">
        <v>6.9E-10</v>
      </c>
      <c r="DG1043" s="36">
        <v>0.33467954460999999</v>
      </c>
      <c r="DH1043" s="36">
        <v>5.5229243074000003</v>
      </c>
      <c r="DI1043" s="30">
        <f t="shared" si="376"/>
        <v>6.5834943694656016E-10</v>
      </c>
      <c r="DJ1043" s="30">
        <f t="shared" si="377"/>
        <v>6.5834947445144519E-10</v>
      </c>
      <c r="DK1043" s="30">
        <f t="shared" si="378"/>
        <v>6.5834947444985018E-10</v>
      </c>
      <c r="DL1043" s="30">
        <f t="shared" si="379"/>
        <v>6.5834947444985029E-10</v>
      </c>
      <c r="DN1043" s="36"/>
      <c r="DO1043" s="36"/>
      <c r="DP1043" s="36"/>
      <c r="DV1043" s="36"/>
      <c r="DW1043" s="36"/>
      <c r="DX1043" s="36"/>
      <c r="ED1043" s="36"/>
      <c r="EE1043" s="36"/>
      <c r="EF1043" s="36"/>
      <c r="EL1043" s="36"/>
      <c r="EM1043" s="36"/>
      <c r="EN1043" s="36"/>
      <c r="ET1043" s="36"/>
      <c r="EU1043" s="36"/>
      <c r="EV1043" s="36"/>
    </row>
    <row r="1044" spans="14:152" s="30" customFormat="1" ht="12.75">
      <c r="N1044" s="36">
        <v>9.4000000000000006E-10</v>
      </c>
      <c r="O1044" s="36">
        <v>1.5109180686100001</v>
      </c>
      <c r="P1044" s="36">
        <v>9801.4246376606006</v>
      </c>
      <c r="Q1044" s="30">
        <f t="shared" si="372"/>
        <v>-7.8971945493148555E-10</v>
      </c>
      <c r="R1044" s="30">
        <f t="shared" si="373"/>
        <v>-7.8988368283717358E-10</v>
      </c>
      <c r="S1044" s="30">
        <f t="shared" si="374"/>
        <v>-7.898836758547401E-10</v>
      </c>
      <c r="T1044" s="30">
        <f t="shared" si="375"/>
        <v>-7.8988367585503333E-10</v>
      </c>
      <c r="V1044" s="36"/>
      <c r="W1044" s="36"/>
      <c r="X1044" s="36"/>
      <c r="AD1044" s="36"/>
      <c r="AE1044" s="36"/>
      <c r="AF1044" s="36"/>
      <c r="AL1044" s="36"/>
      <c r="AM1044" s="36"/>
      <c r="AN1044" s="36"/>
      <c r="AT1044" s="36"/>
      <c r="AU1044" s="36"/>
      <c r="AV1044" s="36"/>
      <c r="BB1044" s="36"/>
      <c r="BC1044" s="36"/>
      <c r="BD1044" s="36"/>
      <c r="BJ1044" s="36"/>
      <c r="BK1044" s="36"/>
      <c r="BL1044" s="36"/>
      <c r="BR1044" s="36"/>
      <c r="BS1044" s="36"/>
      <c r="BT1044" s="36"/>
      <c r="BZ1044" s="36"/>
      <c r="CA1044" s="36"/>
      <c r="CB1044" s="36"/>
      <c r="CH1044" s="36"/>
      <c r="CI1044" s="36"/>
      <c r="CJ1044" s="36"/>
      <c r="CP1044" s="36"/>
      <c r="CQ1044" s="36"/>
      <c r="CR1044" s="36"/>
      <c r="CX1044" s="36"/>
      <c r="CY1044" s="36"/>
      <c r="CZ1044" s="36"/>
      <c r="DF1044" s="36">
        <v>6.8000000000000003E-10</v>
      </c>
      <c r="DG1044" s="36">
        <v>1.5640456171099999</v>
      </c>
      <c r="DH1044" s="36">
        <v>2398.5503647308001</v>
      </c>
      <c r="DI1044" s="30">
        <f t="shared" si="376"/>
        <v>4.5817303403483476E-10</v>
      </c>
      <c r="DJ1044" s="30">
        <f t="shared" si="377"/>
        <v>4.5821265011199811E-10</v>
      </c>
      <c r="DK1044" s="30">
        <f t="shared" si="378"/>
        <v>4.5821264842729187E-10</v>
      </c>
      <c r="DL1044" s="30">
        <f t="shared" si="379"/>
        <v>4.5821264842736327E-10</v>
      </c>
      <c r="DN1044" s="36"/>
      <c r="DO1044" s="36"/>
      <c r="DP1044" s="36"/>
      <c r="DV1044" s="36"/>
      <c r="DW1044" s="36"/>
      <c r="DX1044" s="36"/>
      <c r="ED1044" s="36"/>
      <c r="EE1044" s="36"/>
      <c r="EF1044" s="36"/>
      <c r="EL1044" s="36"/>
      <c r="EM1044" s="36"/>
      <c r="EN1044" s="36"/>
      <c r="ET1044" s="36"/>
      <c r="EU1044" s="36"/>
      <c r="EV1044" s="36"/>
    </row>
    <row r="1045" spans="14:152" s="30" customFormat="1" ht="12.75">
      <c r="N1045" s="36">
        <v>9.0999999999999996E-10</v>
      </c>
      <c r="O1045" s="36">
        <v>4.9437768171099998</v>
      </c>
      <c r="P1045" s="36">
        <v>8756.2698014729995</v>
      </c>
      <c r="Q1045" s="30">
        <f t="shared" si="372"/>
        <v>8.4632895152633878E-10</v>
      </c>
      <c r="R1045" s="30">
        <f t="shared" si="373"/>
        <v>8.4642517073243569E-10</v>
      </c>
      <c r="S1045" s="30">
        <f t="shared" si="374"/>
        <v>8.4642516664197793E-10</v>
      </c>
      <c r="T1045" s="30">
        <f t="shared" si="375"/>
        <v>8.4642516664215122E-10</v>
      </c>
      <c r="V1045" s="36"/>
      <c r="W1045" s="36"/>
      <c r="X1045" s="36"/>
      <c r="AD1045" s="36"/>
      <c r="AE1045" s="36"/>
      <c r="AF1045" s="36"/>
      <c r="AL1045" s="36"/>
      <c r="AM1045" s="36"/>
      <c r="AN1045" s="36"/>
      <c r="AT1045" s="36"/>
      <c r="AU1045" s="36"/>
      <c r="AV1045" s="36"/>
      <c r="BB1045" s="36"/>
      <c r="BC1045" s="36"/>
      <c r="BD1045" s="36"/>
      <c r="BJ1045" s="36"/>
      <c r="BK1045" s="36"/>
      <c r="BL1045" s="36"/>
      <c r="BR1045" s="36"/>
      <c r="BS1045" s="36"/>
      <c r="BT1045" s="36"/>
      <c r="BZ1045" s="36"/>
      <c r="CA1045" s="36"/>
      <c r="CB1045" s="36"/>
      <c r="CH1045" s="36"/>
      <c r="CI1045" s="36"/>
      <c r="CJ1045" s="36"/>
      <c r="CP1045" s="36"/>
      <c r="CQ1045" s="36"/>
      <c r="CR1045" s="36"/>
      <c r="CX1045" s="36"/>
      <c r="CY1045" s="36"/>
      <c r="CZ1045" s="36"/>
      <c r="DF1045" s="36">
        <v>8.9999999999999999E-10</v>
      </c>
      <c r="DG1045" s="36">
        <v>2.6195384939299999</v>
      </c>
      <c r="DH1045" s="36">
        <v>3346.6783423296001</v>
      </c>
      <c r="DI1045" s="30">
        <f t="shared" si="376"/>
        <v>-8.7662680155829879E-10</v>
      </c>
      <c r="DJ1045" s="30">
        <f t="shared" si="377"/>
        <v>-8.7660437819112704E-10</v>
      </c>
      <c r="DK1045" s="30">
        <f t="shared" si="378"/>
        <v>-8.7660437914495862E-10</v>
      </c>
      <c r="DL1045" s="30">
        <f t="shared" si="379"/>
        <v>-8.7660437914491871E-10</v>
      </c>
      <c r="DN1045" s="36"/>
      <c r="DO1045" s="36"/>
      <c r="DP1045" s="36"/>
      <c r="DV1045" s="36"/>
      <c r="DW1045" s="36"/>
      <c r="DX1045" s="36"/>
      <c r="ED1045" s="36"/>
      <c r="EE1045" s="36"/>
      <c r="EF1045" s="36"/>
      <c r="EL1045" s="36"/>
      <c r="EM1045" s="36"/>
      <c r="EN1045" s="36"/>
      <c r="ET1045" s="36"/>
      <c r="EU1045" s="36"/>
      <c r="EV1045" s="36"/>
    </row>
    <row r="1046" spans="14:152" s="30" customFormat="1" ht="12.75">
      <c r="N1046" s="36">
        <v>9.5000000000000003E-10</v>
      </c>
      <c r="O1046" s="36">
        <v>2.5877149723600001</v>
      </c>
      <c r="P1046" s="36">
        <v>11663.170490295999</v>
      </c>
      <c r="Q1046" s="30">
        <f t="shared" si="372"/>
        <v>6.9363401705444379E-10</v>
      </c>
      <c r="R1046" s="30">
        <f t="shared" si="373"/>
        <v>6.9388283822416453E-10</v>
      </c>
      <c r="S1046" s="30">
        <f t="shared" si="374"/>
        <v>6.9388282764462583E-10</v>
      </c>
      <c r="T1046" s="30">
        <f t="shared" si="375"/>
        <v>6.9388282764506847E-10</v>
      </c>
      <c r="V1046" s="36"/>
      <c r="W1046" s="36"/>
      <c r="X1046" s="36"/>
      <c r="AD1046" s="36"/>
      <c r="AE1046" s="36"/>
      <c r="AF1046" s="36"/>
      <c r="AL1046" s="36"/>
      <c r="AM1046" s="36"/>
      <c r="AN1046" s="36"/>
      <c r="AT1046" s="36"/>
      <c r="AU1046" s="36"/>
      <c r="AV1046" s="36"/>
      <c r="BB1046" s="36"/>
      <c r="BC1046" s="36"/>
      <c r="BD1046" s="36"/>
      <c r="BJ1046" s="36"/>
      <c r="BK1046" s="36"/>
      <c r="BL1046" s="36"/>
      <c r="BR1046" s="36"/>
      <c r="BS1046" s="36"/>
      <c r="BT1046" s="36"/>
      <c r="BZ1046" s="36"/>
      <c r="CA1046" s="36"/>
      <c r="CB1046" s="36"/>
      <c r="CH1046" s="36"/>
      <c r="CI1046" s="36"/>
      <c r="CJ1046" s="36"/>
      <c r="CP1046" s="36"/>
      <c r="CQ1046" s="36"/>
      <c r="CR1046" s="36"/>
      <c r="CX1046" s="36"/>
      <c r="CY1046" s="36"/>
      <c r="CZ1046" s="36"/>
      <c r="DF1046" s="36">
        <v>6.8000000000000003E-10</v>
      </c>
      <c r="DG1046" s="36">
        <v>1.0610818579100001</v>
      </c>
      <c r="DH1046" s="36">
        <v>191.3809558088</v>
      </c>
      <c r="DI1046" s="30">
        <f t="shared" si="376"/>
        <v>6.7999999934710947E-10</v>
      </c>
      <c r="DJ1046" s="30">
        <f t="shared" si="377"/>
        <v>6.799999991461902E-10</v>
      </c>
      <c r="DK1046" s="30">
        <f t="shared" si="378"/>
        <v>6.799999991461993E-10</v>
      </c>
      <c r="DL1046" s="30">
        <f t="shared" si="379"/>
        <v>6.799999991461993E-10</v>
      </c>
      <c r="DN1046" s="36"/>
      <c r="DO1046" s="36"/>
      <c r="DP1046" s="36"/>
      <c r="DV1046" s="36"/>
      <c r="DW1046" s="36"/>
      <c r="DX1046" s="36"/>
      <c r="ED1046" s="36"/>
      <c r="EE1046" s="36"/>
      <c r="EF1046" s="36"/>
      <c r="EL1046" s="36"/>
      <c r="EM1046" s="36"/>
      <c r="EN1046" s="36"/>
      <c r="ET1046" s="36"/>
      <c r="EU1046" s="36"/>
      <c r="EV1046" s="36"/>
    </row>
    <row r="1047" spans="14:152" s="30" customFormat="1" ht="12.75">
      <c r="N1047" s="36">
        <v>9.2999999999999999E-10</v>
      </c>
      <c r="O1047" s="36">
        <v>0.66092443320000005</v>
      </c>
      <c r="P1047" s="36">
        <v>30.9919847486</v>
      </c>
      <c r="Q1047" s="30">
        <f t="shared" si="372"/>
        <v>8.2096877142684035E-10</v>
      </c>
      <c r="R1047" s="30">
        <f t="shared" si="373"/>
        <v>8.2096921656061791E-10</v>
      </c>
      <c r="S1047" s="30">
        <f t="shared" si="374"/>
        <v>8.2096921654168747E-10</v>
      </c>
      <c r="T1047" s="30">
        <f t="shared" si="375"/>
        <v>8.2096921654168829E-10</v>
      </c>
      <c r="V1047" s="36"/>
      <c r="W1047" s="36"/>
      <c r="X1047" s="36"/>
      <c r="AD1047" s="36"/>
      <c r="AE1047" s="36"/>
      <c r="AF1047" s="36"/>
      <c r="AL1047" s="36"/>
      <c r="AM1047" s="36"/>
      <c r="AN1047" s="36"/>
      <c r="AT1047" s="36"/>
      <c r="AU1047" s="36"/>
      <c r="AV1047" s="36"/>
      <c r="BB1047" s="36"/>
      <c r="BC1047" s="36"/>
      <c r="BD1047" s="36"/>
      <c r="BJ1047" s="36"/>
      <c r="BK1047" s="36"/>
      <c r="BL1047" s="36"/>
      <c r="BR1047" s="36"/>
      <c r="BS1047" s="36"/>
      <c r="BT1047" s="36"/>
      <c r="BZ1047" s="36"/>
      <c r="CA1047" s="36"/>
      <c r="CB1047" s="36"/>
      <c r="CH1047" s="36"/>
      <c r="CI1047" s="36"/>
      <c r="CJ1047" s="36"/>
      <c r="CP1047" s="36"/>
      <c r="CQ1047" s="36"/>
      <c r="CR1047" s="36"/>
      <c r="CX1047" s="36"/>
      <c r="CY1047" s="36"/>
      <c r="CZ1047" s="36"/>
      <c r="DF1047" s="36">
        <v>7.7000000000000003E-10</v>
      </c>
      <c r="DG1047" s="36">
        <v>0.87794040199000001</v>
      </c>
      <c r="DH1047" s="36">
        <v>2917.9463890869001</v>
      </c>
      <c r="DI1047" s="30">
        <f t="shared" si="376"/>
        <v>-7.0705889805321988E-10</v>
      </c>
      <c r="DJ1047" s="30">
        <f t="shared" si="377"/>
        <v>-7.0708814105873284E-10</v>
      </c>
      <c r="DK1047" s="30">
        <f t="shared" si="378"/>
        <v>-7.0708813981524277E-10</v>
      </c>
      <c r="DL1047" s="30">
        <f t="shared" si="379"/>
        <v>-7.0708813981529581E-10</v>
      </c>
      <c r="DN1047" s="36"/>
      <c r="DO1047" s="36"/>
      <c r="DP1047" s="36"/>
      <c r="DV1047" s="36"/>
      <c r="DW1047" s="36"/>
      <c r="DX1047" s="36"/>
      <c r="ED1047" s="36"/>
      <c r="EE1047" s="36"/>
      <c r="EF1047" s="36"/>
      <c r="EL1047" s="36"/>
      <c r="EM1047" s="36"/>
      <c r="EN1047" s="36"/>
      <c r="ET1047" s="36"/>
      <c r="EU1047" s="36"/>
      <c r="EV1047" s="36"/>
    </row>
    <row r="1048" spans="14:152" s="30" customFormat="1" ht="12.75">
      <c r="N1048" s="36">
        <v>8.7999999999999996E-10</v>
      </c>
      <c r="O1048" s="36">
        <v>2.4738682658800002</v>
      </c>
      <c r="P1048" s="36">
        <v>17232.753098593599</v>
      </c>
      <c r="Q1048" s="30">
        <f t="shared" si="372"/>
        <v>3.4058435335350897E-10</v>
      </c>
      <c r="R1048" s="30">
        <f t="shared" si="373"/>
        <v>3.4104394867648539E-10</v>
      </c>
      <c r="S1048" s="30">
        <f t="shared" si="374"/>
        <v>3.4104392913344267E-10</v>
      </c>
      <c r="T1048" s="30">
        <f t="shared" si="375"/>
        <v>3.4104392913427274E-10</v>
      </c>
      <c r="V1048" s="36"/>
      <c r="W1048" s="36"/>
      <c r="X1048" s="36"/>
      <c r="AD1048" s="36"/>
      <c r="AE1048" s="36"/>
      <c r="AF1048" s="36"/>
      <c r="AL1048" s="36"/>
      <c r="AM1048" s="36"/>
      <c r="AN1048" s="36"/>
      <c r="AT1048" s="36"/>
      <c r="AU1048" s="36"/>
      <c r="AV1048" s="36"/>
      <c r="BB1048" s="36"/>
      <c r="BC1048" s="36"/>
      <c r="BD1048" s="36"/>
      <c r="BJ1048" s="36"/>
      <c r="BK1048" s="36"/>
      <c r="BL1048" s="36"/>
      <c r="BR1048" s="36"/>
      <c r="BS1048" s="36"/>
      <c r="BT1048" s="36"/>
      <c r="BZ1048" s="36"/>
      <c r="CA1048" s="36"/>
      <c r="CB1048" s="36"/>
      <c r="CH1048" s="36"/>
      <c r="CI1048" s="36"/>
      <c r="CJ1048" s="36"/>
      <c r="CP1048" s="36"/>
      <c r="CQ1048" s="36"/>
      <c r="CR1048" s="36"/>
      <c r="CX1048" s="36"/>
      <c r="CY1048" s="36"/>
      <c r="CZ1048" s="36"/>
      <c r="DF1048" s="36">
        <v>6.6999999999999996E-10</v>
      </c>
      <c r="DG1048" s="36">
        <v>0.29712068422999999</v>
      </c>
      <c r="DH1048" s="36">
        <v>12012.5822971404</v>
      </c>
      <c r="DI1048" s="30">
        <f t="shared" si="376"/>
        <v>-6.329588398435131E-10</v>
      </c>
      <c r="DJ1048" s="30">
        <f t="shared" si="377"/>
        <v>-6.3287204020690537E-10</v>
      </c>
      <c r="DK1048" s="30">
        <f t="shared" si="378"/>
        <v>-6.328720439003641E-10</v>
      </c>
      <c r="DL1048" s="30">
        <f t="shared" si="379"/>
        <v>-6.3287204390020777E-10</v>
      </c>
      <c r="DN1048" s="36"/>
      <c r="DO1048" s="36"/>
      <c r="DP1048" s="36"/>
      <c r="DV1048" s="36"/>
      <c r="DW1048" s="36"/>
      <c r="DX1048" s="36"/>
      <c r="ED1048" s="36"/>
      <c r="EE1048" s="36"/>
      <c r="EF1048" s="36"/>
      <c r="EL1048" s="36"/>
      <c r="EM1048" s="36"/>
      <c r="EN1048" s="36"/>
      <c r="ET1048" s="36"/>
      <c r="EU1048" s="36"/>
      <c r="EV1048" s="36"/>
    </row>
    <row r="1049" spans="14:152" s="30" customFormat="1" ht="12.75">
      <c r="N1049" s="36">
        <v>1.0000000000000001E-9</v>
      </c>
      <c r="O1049" s="36">
        <v>0.19616913512</v>
      </c>
      <c r="P1049" s="36">
        <v>11883.583132734801</v>
      </c>
      <c r="Q1049" s="30">
        <f t="shared" si="372"/>
        <v>-9.6099440246518782E-10</v>
      </c>
      <c r="R1049" s="30">
        <f t="shared" si="373"/>
        <v>-9.6110236700047863E-10</v>
      </c>
      <c r="S1049" s="30">
        <f t="shared" si="374"/>
        <v>-9.6110236241215285E-10</v>
      </c>
      <c r="T1049" s="30">
        <f t="shared" si="375"/>
        <v>-9.6110236241234517E-10</v>
      </c>
      <c r="V1049" s="36"/>
      <c r="W1049" s="36"/>
      <c r="X1049" s="36"/>
      <c r="AD1049" s="36"/>
      <c r="AE1049" s="36"/>
      <c r="AF1049" s="36"/>
      <c r="AL1049" s="36"/>
      <c r="AM1049" s="36"/>
      <c r="AN1049" s="36"/>
      <c r="AT1049" s="36"/>
      <c r="AU1049" s="36"/>
      <c r="AV1049" s="36"/>
      <c r="BB1049" s="36"/>
      <c r="BC1049" s="36"/>
      <c r="BD1049" s="36"/>
      <c r="BJ1049" s="36"/>
      <c r="BK1049" s="36"/>
      <c r="BL1049" s="36"/>
      <c r="BR1049" s="36"/>
      <c r="BS1049" s="36"/>
      <c r="BT1049" s="36"/>
      <c r="BZ1049" s="36"/>
      <c r="CA1049" s="36"/>
      <c r="CB1049" s="36"/>
      <c r="CH1049" s="36"/>
      <c r="CI1049" s="36"/>
      <c r="CJ1049" s="36"/>
      <c r="CP1049" s="36"/>
      <c r="CQ1049" s="36"/>
      <c r="CR1049" s="36"/>
      <c r="CX1049" s="36"/>
      <c r="CY1049" s="36"/>
      <c r="CZ1049" s="36"/>
      <c r="DF1049" s="36">
        <v>6.6999999999999996E-10</v>
      </c>
      <c r="DG1049" s="36">
        <v>2.5545178774699999</v>
      </c>
      <c r="DH1049" s="36">
        <v>11567.191263078201</v>
      </c>
      <c r="DI1049" s="30">
        <f t="shared" si="376"/>
        <v>2.1048078864947127E-10</v>
      </c>
      <c r="DJ1049" s="30">
        <f t="shared" si="377"/>
        <v>2.1072263485935409E-10</v>
      </c>
      <c r="DK1049" s="30">
        <f t="shared" si="378"/>
        <v>2.1072262457492344E-10</v>
      </c>
      <c r="DL1049" s="30">
        <f t="shared" si="379"/>
        <v>2.107226245753573E-10</v>
      </c>
      <c r="DN1049" s="36"/>
      <c r="DO1049" s="36"/>
      <c r="DP1049" s="36"/>
      <c r="DV1049" s="36"/>
      <c r="DW1049" s="36"/>
      <c r="DX1049" s="36"/>
      <c r="ED1049" s="36"/>
      <c r="EE1049" s="36"/>
      <c r="EF1049" s="36"/>
      <c r="EL1049" s="36"/>
      <c r="EM1049" s="36"/>
      <c r="EN1049" s="36"/>
      <c r="ET1049" s="36"/>
      <c r="EU1049" s="36"/>
      <c r="EV1049" s="36"/>
    </row>
    <row r="1050" spans="14:152" s="30" customFormat="1" ht="12.75">
      <c r="N1050" s="36">
        <v>9.4000000000000006E-10</v>
      </c>
      <c r="O1050" s="36">
        <v>0.61277732908000004</v>
      </c>
      <c r="P1050" s="36">
        <v>73.635463219599998</v>
      </c>
      <c r="Q1050" s="30">
        <f t="shared" si="372"/>
        <v>9.2041286244732867E-10</v>
      </c>
      <c r="R1050" s="30">
        <f t="shared" si="373"/>
        <v>9.2041332451072469E-10</v>
      </c>
      <c r="S1050" s="30">
        <f t="shared" si="374"/>
        <v>9.2041332449107439E-10</v>
      </c>
      <c r="T1050" s="30">
        <f t="shared" si="375"/>
        <v>9.2041332449107522E-10</v>
      </c>
      <c r="V1050" s="36"/>
      <c r="W1050" s="36"/>
      <c r="X1050" s="36"/>
      <c r="AD1050" s="36"/>
      <c r="AE1050" s="36"/>
      <c r="AF1050" s="36"/>
      <c r="AL1050" s="36"/>
      <c r="AM1050" s="36"/>
      <c r="AN1050" s="36"/>
      <c r="AT1050" s="36"/>
      <c r="AU1050" s="36"/>
      <c r="AV1050" s="36"/>
      <c r="BB1050" s="36"/>
      <c r="BC1050" s="36"/>
      <c r="BD1050" s="36"/>
      <c r="BJ1050" s="36"/>
      <c r="BK1050" s="36"/>
      <c r="BL1050" s="36"/>
      <c r="BR1050" s="36"/>
      <c r="BS1050" s="36"/>
      <c r="BT1050" s="36"/>
      <c r="BZ1050" s="36"/>
      <c r="CA1050" s="36"/>
      <c r="CB1050" s="36"/>
      <c r="CH1050" s="36"/>
      <c r="CI1050" s="36"/>
      <c r="CJ1050" s="36"/>
      <c r="CP1050" s="36"/>
      <c r="CQ1050" s="36"/>
      <c r="CR1050" s="36"/>
      <c r="CX1050" s="36"/>
      <c r="CY1050" s="36"/>
      <c r="CZ1050" s="36"/>
      <c r="DF1050" s="36">
        <v>8.3000000000000003E-10</v>
      </c>
      <c r="DG1050" s="36">
        <v>1.82578570364</v>
      </c>
      <c r="DH1050" s="36">
        <v>3511.2852973190002</v>
      </c>
      <c r="DI1050" s="30">
        <f t="shared" si="376"/>
        <v>2.9551751788862681E-10</v>
      </c>
      <c r="DJ1050" s="30">
        <f t="shared" si="377"/>
        <v>2.9560703918404017E-10</v>
      </c>
      <c r="DK1050" s="30">
        <f t="shared" si="378"/>
        <v>2.9560703537702019E-10</v>
      </c>
      <c r="DL1050" s="30">
        <f t="shared" si="379"/>
        <v>2.9560703537717999E-10</v>
      </c>
      <c r="DN1050" s="36"/>
      <c r="DO1050" s="36"/>
      <c r="DP1050" s="36"/>
      <c r="DV1050" s="36"/>
      <c r="DW1050" s="36"/>
      <c r="DX1050" s="36"/>
      <c r="ED1050" s="36"/>
      <c r="EE1050" s="36"/>
      <c r="EF1050" s="36"/>
      <c r="EL1050" s="36"/>
      <c r="EM1050" s="36"/>
      <c r="EN1050" s="36"/>
      <c r="ET1050" s="36"/>
      <c r="EU1050" s="36"/>
      <c r="EV1050" s="36"/>
    </row>
    <row r="1051" spans="14:152" s="30" customFormat="1" ht="12.75">
      <c r="N1051" s="36">
        <v>9.0999999999999996E-10</v>
      </c>
      <c r="O1051" s="36">
        <v>6.0413917752600002</v>
      </c>
      <c r="P1051" s="36">
        <v>153.9252335244</v>
      </c>
      <c r="Q1051" s="30">
        <f t="shared" si="372"/>
        <v>4.1662552480989359E-10</v>
      </c>
      <c r="R1051" s="30">
        <f t="shared" si="373"/>
        <v>4.1662143126249177E-10</v>
      </c>
      <c r="S1051" s="30">
        <f t="shared" si="374"/>
        <v>4.1662143143657973E-10</v>
      </c>
      <c r="T1051" s="30">
        <f t="shared" si="375"/>
        <v>4.1662143143657255E-10</v>
      </c>
      <c r="V1051" s="36"/>
      <c r="W1051" s="36"/>
      <c r="X1051" s="36"/>
      <c r="AD1051" s="36"/>
      <c r="AE1051" s="36"/>
      <c r="AF1051" s="36"/>
      <c r="AL1051" s="36"/>
      <c r="AM1051" s="36"/>
      <c r="AN1051" s="36"/>
      <c r="AT1051" s="36"/>
      <c r="AU1051" s="36"/>
      <c r="AV1051" s="36"/>
      <c r="BB1051" s="36"/>
      <c r="BC1051" s="36"/>
      <c r="BD1051" s="36"/>
      <c r="BJ1051" s="36"/>
      <c r="BK1051" s="36"/>
      <c r="BL1051" s="36"/>
      <c r="BR1051" s="36"/>
      <c r="BS1051" s="36"/>
      <c r="BT1051" s="36"/>
      <c r="BZ1051" s="36"/>
      <c r="CA1051" s="36"/>
      <c r="CB1051" s="36"/>
      <c r="CH1051" s="36"/>
      <c r="CI1051" s="36"/>
      <c r="CJ1051" s="36"/>
      <c r="CP1051" s="36"/>
      <c r="CQ1051" s="36"/>
      <c r="CR1051" s="36"/>
      <c r="CX1051" s="36"/>
      <c r="CY1051" s="36"/>
      <c r="CZ1051" s="36"/>
      <c r="DF1051" s="36">
        <v>6.8000000000000003E-10</v>
      </c>
      <c r="DG1051" s="36">
        <v>2.6824785417500001</v>
      </c>
      <c r="DH1051" s="36">
        <v>20213.254743331701</v>
      </c>
      <c r="DI1051" s="30">
        <f t="shared" si="376"/>
        <v>-5.7455493021608334E-10</v>
      </c>
      <c r="DJ1051" s="30">
        <f t="shared" si="377"/>
        <v>-5.7479647248224578E-10</v>
      </c>
      <c r="DK1051" s="30">
        <f t="shared" si="378"/>
        <v>-5.7479646221548588E-10</v>
      </c>
      <c r="DL1051" s="30">
        <f t="shared" si="379"/>
        <v>-5.7479646221591964E-10</v>
      </c>
      <c r="DN1051" s="36"/>
      <c r="DO1051" s="36"/>
      <c r="DP1051" s="36"/>
      <c r="DV1051" s="36"/>
      <c r="DW1051" s="36"/>
      <c r="DX1051" s="36"/>
      <c r="ED1051" s="36"/>
      <c r="EE1051" s="36"/>
      <c r="EF1051" s="36"/>
      <c r="EL1051" s="36"/>
      <c r="EM1051" s="36"/>
      <c r="EN1051" s="36"/>
      <c r="ET1051" s="36"/>
      <c r="EU1051" s="36"/>
      <c r="EV1051" s="36"/>
    </row>
    <row r="1052" spans="14:152" s="30" customFormat="1" ht="12.75">
      <c r="N1052" s="36">
        <v>9.5000000000000003E-10</v>
      </c>
      <c r="O1052" s="36">
        <v>0.30865798871</v>
      </c>
      <c r="P1052" s="36">
        <v>29168.596546241199</v>
      </c>
      <c r="Q1052" s="30">
        <f t="shared" si="372"/>
        <v>-3.4642646168286324E-10</v>
      </c>
      <c r="R1052" s="30">
        <f t="shared" si="373"/>
        <v>-3.455781353238172E-10</v>
      </c>
      <c r="S1052" s="30">
        <f t="shared" si="374"/>
        <v>-3.4557817140764259E-10</v>
      </c>
      <c r="T1052" s="30">
        <f t="shared" si="375"/>
        <v>-3.455781714061336E-10</v>
      </c>
      <c r="V1052" s="36"/>
      <c r="W1052" s="36"/>
      <c r="X1052" s="36"/>
      <c r="AD1052" s="36"/>
      <c r="AE1052" s="36"/>
      <c r="AF1052" s="36"/>
      <c r="AL1052" s="36"/>
      <c r="AM1052" s="36"/>
      <c r="AN1052" s="36"/>
      <c r="AT1052" s="36"/>
      <c r="AU1052" s="36"/>
      <c r="AV1052" s="36"/>
      <c r="BB1052" s="36"/>
      <c r="BC1052" s="36"/>
      <c r="BD1052" s="36"/>
      <c r="BJ1052" s="36"/>
      <c r="BK1052" s="36"/>
      <c r="BL1052" s="36"/>
      <c r="BR1052" s="36"/>
      <c r="BS1052" s="36"/>
      <c r="BT1052" s="36"/>
      <c r="BZ1052" s="36"/>
      <c r="CA1052" s="36"/>
      <c r="CB1052" s="36"/>
      <c r="CH1052" s="36"/>
      <c r="CI1052" s="36"/>
      <c r="CJ1052" s="36"/>
      <c r="CP1052" s="36"/>
      <c r="CQ1052" s="36"/>
      <c r="CR1052" s="36"/>
      <c r="CX1052" s="36"/>
      <c r="CY1052" s="36"/>
      <c r="CZ1052" s="36"/>
      <c r="DF1052" s="36">
        <v>8.6000000000000003E-10</v>
      </c>
      <c r="DG1052" s="36">
        <v>2.7927363680399999</v>
      </c>
      <c r="DH1052" s="36">
        <v>367.22432896240002</v>
      </c>
      <c r="DI1052" s="30">
        <f t="shared" si="376"/>
        <v>6.2534953600789591E-10</v>
      </c>
      <c r="DJ1052" s="30">
        <f t="shared" si="377"/>
        <v>6.2535666257918566E-10</v>
      </c>
      <c r="DK1052" s="30">
        <f t="shared" si="378"/>
        <v>6.253566622761134E-10</v>
      </c>
      <c r="DL1052" s="30">
        <f t="shared" si="379"/>
        <v>6.2535666227612633E-10</v>
      </c>
      <c r="DN1052" s="36"/>
      <c r="DO1052" s="36"/>
      <c r="DP1052" s="36"/>
      <c r="DV1052" s="36"/>
      <c r="DW1052" s="36"/>
      <c r="DX1052" s="36"/>
      <c r="ED1052" s="36"/>
      <c r="EE1052" s="36"/>
      <c r="EF1052" s="36"/>
      <c r="EL1052" s="36"/>
      <c r="EM1052" s="36"/>
      <c r="EN1052" s="36"/>
      <c r="ET1052" s="36"/>
      <c r="EU1052" s="36"/>
      <c r="EV1052" s="36"/>
    </row>
    <row r="1053" spans="14:152" s="30" customFormat="1" ht="12.75">
      <c r="N1053" s="36">
        <v>1.0999999999999999E-9</v>
      </c>
      <c r="O1053" s="36">
        <v>6.2793664393500004</v>
      </c>
      <c r="P1053" s="36">
        <v>3337.1065620029999</v>
      </c>
      <c r="Q1053" s="30">
        <f t="shared" si="372"/>
        <v>1.0359596786615656E-9</v>
      </c>
      <c r="R1053" s="30">
        <f t="shared" si="373"/>
        <v>1.036000243854552E-9</v>
      </c>
      <c r="S1053" s="30">
        <f t="shared" si="374"/>
        <v>1.0360002421296871E-9</v>
      </c>
      <c r="T1053" s="30">
        <f t="shared" si="375"/>
        <v>1.0360002421297595E-9</v>
      </c>
      <c r="V1053" s="36"/>
      <c r="W1053" s="36"/>
      <c r="X1053" s="36"/>
      <c r="AD1053" s="36"/>
      <c r="AE1053" s="36"/>
      <c r="AF1053" s="36"/>
      <c r="AL1053" s="36"/>
      <c r="AM1053" s="36"/>
      <c r="AN1053" s="36"/>
      <c r="AT1053" s="36"/>
      <c r="AU1053" s="36"/>
      <c r="AV1053" s="36"/>
      <c r="BB1053" s="36"/>
      <c r="BC1053" s="36"/>
      <c r="BD1053" s="36"/>
      <c r="BJ1053" s="36"/>
      <c r="BK1053" s="36"/>
      <c r="BL1053" s="36"/>
      <c r="BR1053" s="36"/>
      <c r="BS1053" s="36"/>
      <c r="BT1053" s="36"/>
      <c r="BZ1053" s="36"/>
      <c r="CA1053" s="36"/>
      <c r="CB1053" s="36"/>
      <c r="CH1053" s="36"/>
      <c r="CI1053" s="36"/>
      <c r="CJ1053" s="36"/>
      <c r="CP1053" s="36"/>
      <c r="CQ1053" s="36"/>
      <c r="CR1053" s="36"/>
      <c r="CX1053" s="36"/>
      <c r="CY1053" s="36"/>
      <c r="CZ1053" s="36"/>
      <c r="DF1053" s="36">
        <v>8.6000000000000003E-10</v>
      </c>
      <c r="DG1053" s="36">
        <v>0.81171860573999999</v>
      </c>
      <c r="DH1053" s="36">
        <v>209.77597708900001</v>
      </c>
      <c r="DI1053" s="30">
        <f t="shared" si="376"/>
        <v>8.0744700761685084E-10</v>
      </c>
      <c r="DJ1053" s="30">
        <f t="shared" si="377"/>
        <v>8.0744496629489949E-10</v>
      </c>
      <c r="DK1053" s="30">
        <f t="shared" si="378"/>
        <v>8.0744496638171231E-10</v>
      </c>
      <c r="DL1053" s="30">
        <f t="shared" si="379"/>
        <v>8.0744496638170869E-10</v>
      </c>
      <c r="DN1053" s="36"/>
      <c r="DO1053" s="36"/>
      <c r="DP1053" s="36"/>
      <c r="DV1053" s="36"/>
      <c r="DW1053" s="36"/>
      <c r="DX1053" s="36"/>
      <c r="ED1053" s="36"/>
      <c r="EE1053" s="36"/>
      <c r="EF1053" s="36"/>
      <c r="EL1053" s="36"/>
      <c r="EM1053" s="36"/>
      <c r="EN1053" s="36"/>
      <c r="ET1053" s="36"/>
      <c r="EU1053" s="36"/>
      <c r="EV1053" s="36"/>
    </row>
    <row r="1054" spans="14:152" s="30" customFormat="1" ht="12.75">
      <c r="N1054" s="36">
        <v>8.6999999999999999E-10</v>
      </c>
      <c r="O1054" s="36">
        <v>2.0928796540899999</v>
      </c>
      <c r="P1054" s="36">
        <v>10264.5658840734</v>
      </c>
      <c r="Q1054" s="30">
        <f t="shared" si="372"/>
        <v>-1.3698872246858296E-10</v>
      </c>
      <c r="R1054" s="30">
        <f t="shared" si="373"/>
        <v>-1.3669882340273504E-10</v>
      </c>
      <c r="S1054" s="30">
        <f t="shared" si="374"/>
        <v>-1.3669883573170382E-10</v>
      </c>
      <c r="T1054" s="30">
        <f t="shared" si="375"/>
        <v>-1.3669883573118489E-10</v>
      </c>
      <c r="V1054" s="36"/>
      <c r="W1054" s="36"/>
      <c r="X1054" s="36"/>
      <c r="AD1054" s="36"/>
      <c r="AE1054" s="36"/>
      <c r="AF1054" s="36"/>
      <c r="AL1054" s="36"/>
      <c r="AM1054" s="36"/>
      <c r="AN1054" s="36"/>
      <c r="AT1054" s="36"/>
      <c r="AU1054" s="36"/>
      <c r="AV1054" s="36"/>
      <c r="BB1054" s="36"/>
      <c r="BC1054" s="36"/>
      <c r="BD1054" s="36"/>
      <c r="BJ1054" s="36"/>
      <c r="BK1054" s="36"/>
      <c r="BL1054" s="36"/>
      <c r="BR1054" s="36"/>
      <c r="BS1054" s="36"/>
      <c r="BT1054" s="36"/>
      <c r="BZ1054" s="36"/>
      <c r="CA1054" s="36"/>
      <c r="CB1054" s="36"/>
      <c r="CH1054" s="36"/>
      <c r="CI1054" s="36"/>
      <c r="CJ1054" s="36"/>
      <c r="CP1054" s="36"/>
      <c r="CQ1054" s="36"/>
      <c r="CR1054" s="36"/>
      <c r="CX1054" s="36"/>
      <c r="CY1054" s="36"/>
      <c r="CZ1054" s="36"/>
      <c r="DF1054" s="36">
        <v>6.6999999999999996E-10</v>
      </c>
      <c r="DG1054" s="36">
        <v>5.2803592887699997</v>
      </c>
      <c r="DH1054" s="36">
        <v>8966.3875031733005</v>
      </c>
      <c r="DI1054" s="30">
        <f t="shared" si="376"/>
        <v>6.026764130663768E-10</v>
      </c>
      <c r="DJ1054" s="30">
        <f t="shared" si="377"/>
        <v>6.0259011147592643E-10</v>
      </c>
      <c r="DK1054" s="30">
        <f t="shared" si="378"/>
        <v>6.0259011514721683E-10</v>
      </c>
      <c r="DL1054" s="30">
        <f t="shared" si="379"/>
        <v>6.0259011514706277E-10</v>
      </c>
      <c r="DN1054" s="36"/>
      <c r="DO1054" s="36"/>
      <c r="DP1054" s="36"/>
      <c r="DV1054" s="36"/>
      <c r="DW1054" s="36"/>
      <c r="DX1054" s="36"/>
      <c r="ED1054" s="36"/>
      <c r="EE1054" s="36"/>
      <c r="EF1054" s="36"/>
      <c r="EL1054" s="36"/>
      <c r="EM1054" s="36"/>
      <c r="EN1054" s="36"/>
      <c r="ET1054" s="36"/>
      <c r="EU1054" s="36"/>
      <c r="EV1054" s="36"/>
    </row>
    <row r="1055" spans="14:152" s="30" customFormat="1" ht="12.75">
      <c r="N1055" s="36">
        <v>8.9000000000000003E-10</v>
      </c>
      <c r="O1055" s="36">
        <v>3.2763336538900001</v>
      </c>
      <c r="P1055" s="36">
        <v>3002.3697277167998</v>
      </c>
      <c r="Q1055" s="30">
        <f t="shared" si="372"/>
        <v>6.1741162574893526E-10</v>
      </c>
      <c r="R1055" s="30">
        <f t="shared" si="373"/>
        <v>6.1734835815308599E-10</v>
      </c>
      <c r="S1055" s="30">
        <f t="shared" si="374"/>
        <v>6.1734836084381685E-10</v>
      </c>
      <c r="T1055" s="30">
        <f t="shared" si="375"/>
        <v>6.173483608437029E-10</v>
      </c>
      <c r="V1055" s="36"/>
      <c r="W1055" s="36"/>
      <c r="X1055" s="36"/>
      <c r="AD1055" s="36"/>
      <c r="AE1055" s="36"/>
      <c r="AF1055" s="36"/>
      <c r="AL1055" s="36"/>
      <c r="AM1055" s="36"/>
      <c r="AN1055" s="36"/>
      <c r="AT1055" s="36"/>
      <c r="AU1055" s="36"/>
      <c r="AV1055" s="36"/>
      <c r="BB1055" s="36"/>
      <c r="BC1055" s="36"/>
      <c r="BD1055" s="36"/>
      <c r="BJ1055" s="36"/>
      <c r="BK1055" s="36"/>
      <c r="BL1055" s="36"/>
      <c r="BR1055" s="36"/>
      <c r="BS1055" s="36"/>
      <c r="BT1055" s="36"/>
      <c r="BZ1055" s="36"/>
      <c r="CA1055" s="36"/>
      <c r="CB1055" s="36"/>
      <c r="CH1055" s="36"/>
      <c r="CI1055" s="36"/>
      <c r="CJ1055" s="36"/>
      <c r="CP1055" s="36"/>
      <c r="CQ1055" s="36"/>
      <c r="CR1055" s="36"/>
      <c r="CX1055" s="36"/>
      <c r="CY1055" s="36"/>
      <c r="CZ1055" s="36"/>
      <c r="DF1055" s="36">
        <v>6.6999999999999996E-10</v>
      </c>
      <c r="DG1055" s="36">
        <v>0.20258020424000001</v>
      </c>
      <c r="DH1055" s="36">
        <v>27433.8892158749</v>
      </c>
      <c r="DI1055" s="30">
        <f t="shared" si="376"/>
        <v>2.9781901067420762E-10</v>
      </c>
      <c r="DJ1055" s="30">
        <f t="shared" si="377"/>
        <v>2.9727765140790566E-10</v>
      </c>
      <c r="DK1055" s="30">
        <f t="shared" si="378"/>
        <v>2.9727767443561944E-10</v>
      </c>
      <c r="DL1055" s="30">
        <f t="shared" si="379"/>
        <v>2.9727767443464667E-10</v>
      </c>
      <c r="DN1055" s="36"/>
      <c r="DO1055" s="36"/>
      <c r="DP1055" s="36"/>
      <c r="DV1055" s="36"/>
      <c r="DW1055" s="36"/>
      <c r="DX1055" s="36"/>
      <c r="ED1055" s="36"/>
      <c r="EE1055" s="36"/>
      <c r="EF1055" s="36"/>
      <c r="EL1055" s="36"/>
      <c r="EM1055" s="36"/>
      <c r="EN1055" s="36"/>
      <c r="ET1055" s="36"/>
      <c r="EU1055" s="36"/>
      <c r="EV1055" s="36"/>
    </row>
    <row r="1056" spans="14:152" s="30" customFormat="1" ht="12.75">
      <c r="N1056" s="36">
        <v>9.0999999999999996E-10</v>
      </c>
      <c r="O1056" s="36">
        <v>1.8962204944700001</v>
      </c>
      <c r="P1056" s="36">
        <v>37895.426290367403</v>
      </c>
      <c r="Q1056" s="30">
        <f t="shared" si="372"/>
        <v>5.8496678949948601E-10</v>
      </c>
      <c r="R1056" s="30">
        <f t="shared" si="373"/>
        <v>5.8409798875020766E-10</v>
      </c>
      <c r="S1056" s="30">
        <f t="shared" si="374"/>
        <v>5.8409802571729005E-10</v>
      </c>
      <c r="T1056" s="30">
        <f t="shared" si="375"/>
        <v>5.8409802571572327E-10</v>
      </c>
      <c r="V1056" s="36"/>
      <c r="W1056" s="36"/>
      <c r="X1056" s="36"/>
      <c r="AD1056" s="36"/>
      <c r="AE1056" s="36"/>
      <c r="AF1056" s="36"/>
      <c r="AL1056" s="36"/>
      <c r="AM1056" s="36"/>
      <c r="AN1056" s="36"/>
      <c r="AT1056" s="36"/>
      <c r="AU1056" s="36"/>
      <c r="AV1056" s="36"/>
      <c r="BB1056" s="36"/>
      <c r="BC1056" s="36"/>
      <c r="BD1056" s="36"/>
      <c r="BJ1056" s="36"/>
      <c r="BK1056" s="36"/>
      <c r="BL1056" s="36"/>
      <c r="BR1056" s="36"/>
      <c r="BS1056" s="36"/>
      <c r="BT1056" s="36"/>
      <c r="BZ1056" s="36"/>
      <c r="CA1056" s="36"/>
      <c r="CB1056" s="36"/>
      <c r="CH1056" s="36"/>
      <c r="CI1056" s="36"/>
      <c r="CJ1056" s="36"/>
      <c r="CP1056" s="36"/>
      <c r="CQ1056" s="36"/>
      <c r="CR1056" s="36"/>
      <c r="CX1056" s="36"/>
      <c r="CY1056" s="36"/>
      <c r="CZ1056" s="36"/>
      <c r="DF1056" s="36">
        <v>7.1000000000000003E-10</v>
      </c>
      <c r="DG1056" s="36">
        <v>2.7641014821800001</v>
      </c>
      <c r="DH1056" s="36">
        <v>15650.7937503106</v>
      </c>
      <c r="DI1056" s="30">
        <f t="shared" si="376"/>
        <v>-4.8947456370369862E-10</v>
      </c>
      <c r="DJ1056" s="30">
        <f t="shared" si="377"/>
        <v>-4.8973909788950608E-10</v>
      </c>
      <c r="DK1056" s="30">
        <f t="shared" si="378"/>
        <v>-4.8973908664232716E-10</v>
      </c>
      <c r="DL1056" s="30">
        <f t="shared" si="379"/>
        <v>-4.8973908664280196E-10</v>
      </c>
      <c r="DN1056" s="36"/>
      <c r="DO1056" s="36"/>
      <c r="DP1056" s="36"/>
      <c r="DV1056" s="36"/>
      <c r="DW1056" s="36"/>
      <c r="DX1056" s="36"/>
      <c r="ED1056" s="36"/>
      <c r="EE1056" s="36"/>
      <c r="EF1056" s="36"/>
      <c r="EL1056" s="36"/>
      <c r="EM1056" s="36"/>
      <c r="EN1056" s="36"/>
      <c r="ET1056" s="36"/>
      <c r="EU1056" s="36"/>
      <c r="EV1056" s="36"/>
    </row>
    <row r="1057" spans="14:152" s="30" customFormat="1" ht="12.75">
      <c r="N1057" s="36">
        <v>1.1800000000000001E-9</v>
      </c>
      <c r="O1057" s="36">
        <v>3.8826832367200002</v>
      </c>
      <c r="P1057" s="36">
        <v>1236.075660323</v>
      </c>
      <c r="Q1057" s="30">
        <f t="shared" si="372"/>
        <v>-1.162837130579946E-9</v>
      </c>
      <c r="R1057" s="30">
        <f t="shared" si="373"/>
        <v>-1.1628452773753123E-9</v>
      </c>
      <c r="S1057" s="30">
        <f t="shared" si="374"/>
        <v>-1.1628452770288916E-9</v>
      </c>
      <c r="T1057" s="30">
        <f t="shared" si="375"/>
        <v>-1.1628452770289062E-9</v>
      </c>
      <c r="V1057" s="36"/>
      <c r="W1057" s="36"/>
      <c r="X1057" s="36"/>
      <c r="AD1057" s="36"/>
      <c r="AE1057" s="36"/>
      <c r="AF1057" s="36"/>
      <c r="AL1057" s="36"/>
      <c r="AM1057" s="36"/>
      <c r="AN1057" s="36"/>
      <c r="AT1057" s="36"/>
      <c r="AU1057" s="36"/>
      <c r="AV1057" s="36"/>
      <c r="BB1057" s="36"/>
      <c r="BC1057" s="36"/>
      <c r="BD1057" s="36"/>
      <c r="BJ1057" s="36"/>
      <c r="BK1057" s="36"/>
      <c r="BL1057" s="36"/>
      <c r="BR1057" s="36"/>
      <c r="BS1057" s="36"/>
      <c r="BT1057" s="36"/>
      <c r="BZ1057" s="36"/>
      <c r="CA1057" s="36"/>
      <c r="CB1057" s="36"/>
      <c r="CH1057" s="36"/>
      <c r="CI1057" s="36"/>
      <c r="CJ1057" s="36"/>
      <c r="CP1057" s="36"/>
      <c r="CQ1057" s="36"/>
      <c r="CR1057" s="36"/>
      <c r="CX1057" s="36"/>
      <c r="CY1057" s="36"/>
      <c r="CZ1057" s="36"/>
      <c r="DF1057" s="36">
        <v>8.9999999999999999E-10</v>
      </c>
      <c r="DG1057" s="36">
        <v>0.71593793107000003</v>
      </c>
      <c r="DH1057" s="36">
        <v>3451.7990689874</v>
      </c>
      <c r="DI1057" s="30">
        <f t="shared" si="376"/>
        <v>8.1928719391055338E-10</v>
      </c>
      <c r="DJ1057" s="30">
        <f t="shared" si="377"/>
        <v>8.1932945723677657E-10</v>
      </c>
      <c r="DK1057" s="30">
        <f t="shared" si="378"/>
        <v>8.1932945543965172E-10</v>
      </c>
      <c r="DL1057" s="30">
        <f t="shared" si="379"/>
        <v>8.1932945543972844E-10</v>
      </c>
      <c r="DN1057" s="36"/>
      <c r="DO1057" s="36"/>
      <c r="DP1057" s="36"/>
      <c r="DV1057" s="36"/>
      <c r="DW1057" s="36"/>
      <c r="DX1057" s="36"/>
      <c r="ED1057" s="36"/>
      <c r="EE1057" s="36"/>
      <c r="EF1057" s="36"/>
      <c r="EL1057" s="36"/>
      <c r="EM1057" s="36"/>
      <c r="EN1057" s="36"/>
      <c r="ET1057" s="36"/>
      <c r="EU1057" s="36"/>
      <c r="EV1057" s="36"/>
    </row>
    <row r="1058" spans="14:152" s="30" customFormat="1" ht="12.75">
      <c r="N1058" s="36">
        <v>9.4000000000000006E-10</v>
      </c>
      <c r="O1058" s="36">
        <v>2.2781906199000002</v>
      </c>
      <c r="P1058" s="36">
        <v>4845.9002357928002</v>
      </c>
      <c r="Q1058" s="30">
        <f t="shared" si="372"/>
        <v>8.0504305172962348E-10</v>
      </c>
      <c r="R1058" s="30">
        <f t="shared" si="373"/>
        <v>8.0512034553735544E-10</v>
      </c>
      <c r="S1058" s="30">
        <f t="shared" si="374"/>
        <v>8.0512034225068759E-10</v>
      </c>
      <c r="T1058" s="30">
        <f t="shared" si="375"/>
        <v>8.0512034225082893E-10</v>
      </c>
      <c r="V1058" s="36"/>
      <c r="W1058" s="36"/>
      <c r="X1058" s="36"/>
      <c r="AD1058" s="36"/>
      <c r="AE1058" s="36"/>
      <c r="AF1058" s="36"/>
      <c r="AL1058" s="36"/>
      <c r="AM1058" s="36"/>
      <c r="AN1058" s="36"/>
      <c r="AT1058" s="36"/>
      <c r="AU1058" s="36"/>
      <c r="AV1058" s="36"/>
      <c r="BB1058" s="36"/>
      <c r="BC1058" s="36"/>
      <c r="BD1058" s="36"/>
      <c r="BJ1058" s="36"/>
      <c r="BK1058" s="36"/>
      <c r="BL1058" s="36"/>
      <c r="BR1058" s="36"/>
      <c r="BS1058" s="36"/>
      <c r="BT1058" s="36"/>
      <c r="BZ1058" s="36"/>
      <c r="CA1058" s="36"/>
      <c r="CB1058" s="36"/>
      <c r="CH1058" s="36"/>
      <c r="CI1058" s="36"/>
      <c r="CJ1058" s="36"/>
      <c r="CP1058" s="36"/>
      <c r="CQ1058" s="36"/>
      <c r="CR1058" s="36"/>
      <c r="CX1058" s="36"/>
      <c r="CY1058" s="36"/>
      <c r="CZ1058" s="36"/>
      <c r="DF1058" s="36">
        <v>6.6999999999999996E-10</v>
      </c>
      <c r="DG1058" s="36">
        <v>6.18148420146</v>
      </c>
      <c r="DH1058" s="36">
        <v>3966.2826190122</v>
      </c>
      <c r="DI1058" s="30">
        <f t="shared" si="376"/>
        <v>-6.6652477092230953E-10</v>
      </c>
      <c r="DJ1058" s="30">
        <f t="shared" si="377"/>
        <v>-6.6651587957444932E-10</v>
      </c>
      <c r="DK1058" s="30">
        <f t="shared" si="378"/>
        <v>-6.665158799528158E-10</v>
      </c>
      <c r="DL1058" s="30">
        <f t="shared" si="379"/>
        <v>-6.6651587995279987E-10</v>
      </c>
      <c r="DN1058" s="36"/>
      <c r="DO1058" s="36"/>
      <c r="DP1058" s="36"/>
      <c r="DV1058" s="36"/>
      <c r="DW1058" s="36"/>
      <c r="DX1058" s="36"/>
      <c r="ED1058" s="36"/>
      <c r="EE1058" s="36"/>
      <c r="EF1058" s="36"/>
      <c r="EL1058" s="36"/>
      <c r="EM1058" s="36"/>
      <c r="EN1058" s="36"/>
      <c r="ET1058" s="36"/>
      <c r="EU1058" s="36"/>
      <c r="EV1058" s="36"/>
    </row>
    <row r="1059" spans="14:152" s="30" customFormat="1" ht="12.75">
      <c r="N1059" s="36">
        <v>8.4999999999999996E-10</v>
      </c>
      <c r="O1059" s="36">
        <v>3.0743863661200002</v>
      </c>
      <c r="P1059" s="36">
        <v>9983.7042444616</v>
      </c>
      <c r="Q1059" s="30">
        <f t="shared" si="372"/>
        <v>-3.6566804230345781E-10</v>
      </c>
      <c r="R1059" s="30">
        <f t="shared" si="373"/>
        <v>-3.6591984694048718E-10</v>
      </c>
      <c r="S1059" s="30">
        <f t="shared" si="374"/>
        <v>-3.6591983623274076E-10</v>
      </c>
      <c r="T1059" s="30">
        <f t="shared" si="375"/>
        <v>-3.6591983623319322E-10</v>
      </c>
      <c r="V1059" s="36"/>
      <c r="W1059" s="36"/>
      <c r="X1059" s="36"/>
      <c r="AD1059" s="36"/>
      <c r="AE1059" s="36"/>
      <c r="AF1059" s="36"/>
      <c r="AL1059" s="36"/>
      <c r="AM1059" s="36"/>
      <c r="AN1059" s="36"/>
      <c r="AT1059" s="36"/>
      <c r="AU1059" s="36"/>
      <c r="AV1059" s="36"/>
      <c r="BB1059" s="36"/>
      <c r="BC1059" s="36"/>
      <c r="BD1059" s="36"/>
      <c r="BJ1059" s="36"/>
      <c r="BK1059" s="36"/>
      <c r="BL1059" s="36"/>
      <c r="BR1059" s="36"/>
      <c r="BS1059" s="36"/>
      <c r="BT1059" s="36"/>
      <c r="BZ1059" s="36"/>
      <c r="CA1059" s="36"/>
      <c r="CB1059" s="36"/>
      <c r="CH1059" s="36"/>
      <c r="CI1059" s="36"/>
      <c r="CJ1059" s="36"/>
      <c r="CP1059" s="36"/>
      <c r="CQ1059" s="36"/>
      <c r="CR1059" s="36"/>
      <c r="CX1059" s="36"/>
      <c r="CY1059" s="36"/>
      <c r="CZ1059" s="36"/>
      <c r="DF1059" s="36">
        <v>7.4000000000000003E-10</v>
      </c>
      <c r="DG1059" s="36">
        <v>3.6195912076500001</v>
      </c>
      <c r="DH1059" s="36">
        <v>7064.1041319706001</v>
      </c>
      <c r="DI1059" s="30">
        <f t="shared" si="376"/>
        <v>-4.0582595494882027E-10</v>
      </c>
      <c r="DJ1059" s="30">
        <f t="shared" si="377"/>
        <v>-4.0568225296409841E-10</v>
      </c>
      <c r="DK1059" s="30">
        <f t="shared" si="378"/>
        <v>-4.0568225907583063E-10</v>
      </c>
      <c r="DL1059" s="30">
        <f t="shared" si="379"/>
        <v>-4.0568225907557554E-10</v>
      </c>
      <c r="DN1059" s="36"/>
      <c r="DO1059" s="36"/>
      <c r="DP1059" s="36"/>
      <c r="DV1059" s="36"/>
      <c r="DW1059" s="36"/>
      <c r="DX1059" s="36"/>
      <c r="ED1059" s="36"/>
      <c r="EE1059" s="36"/>
      <c r="EF1059" s="36"/>
      <c r="EL1059" s="36"/>
      <c r="EM1059" s="36"/>
      <c r="EN1059" s="36"/>
      <c r="ET1059" s="36"/>
      <c r="EU1059" s="36"/>
      <c r="EV1059" s="36"/>
    </row>
    <row r="1060" spans="14:152" s="30" customFormat="1" ht="12.75">
      <c r="N1060" s="36">
        <v>8.6000000000000003E-10</v>
      </c>
      <c r="O1060" s="36">
        <v>3.9446342580799998</v>
      </c>
      <c r="P1060" s="36">
        <v>16.764890746999999</v>
      </c>
      <c r="Q1060" s="30">
        <f t="shared" si="372"/>
        <v>-6.5214219173636328E-10</v>
      </c>
      <c r="R1060" s="30">
        <f t="shared" si="373"/>
        <v>-6.5214250069973747E-10</v>
      </c>
      <c r="S1060" s="30">
        <f t="shared" si="374"/>
        <v>-6.5214250068659791E-10</v>
      </c>
      <c r="T1060" s="30">
        <f t="shared" si="375"/>
        <v>-6.5214250068659874E-10</v>
      </c>
      <c r="V1060" s="36"/>
      <c r="W1060" s="36"/>
      <c r="X1060" s="36"/>
      <c r="AD1060" s="36"/>
      <c r="AE1060" s="36"/>
      <c r="AF1060" s="36"/>
      <c r="AL1060" s="36"/>
      <c r="AM1060" s="36"/>
      <c r="AN1060" s="36"/>
      <c r="AT1060" s="36"/>
      <c r="AU1060" s="36"/>
      <c r="AV1060" s="36"/>
      <c r="BB1060" s="36"/>
      <c r="BC1060" s="36"/>
      <c r="BD1060" s="36"/>
      <c r="BJ1060" s="36"/>
      <c r="BK1060" s="36"/>
      <c r="BL1060" s="36"/>
      <c r="BR1060" s="36"/>
      <c r="BS1060" s="36"/>
      <c r="BT1060" s="36"/>
      <c r="BZ1060" s="36"/>
      <c r="CA1060" s="36"/>
      <c r="CB1060" s="36"/>
      <c r="CH1060" s="36"/>
      <c r="CI1060" s="36"/>
      <c r="CJ1060" s="36"/>
      <c r="CP1060" s="36"/>
      <c r="CQ1060" s="36"/>
      <c r="CR1060" s="36"/>
      <c r="CX1060" s="36"/>
      <c r="CY1060" s="36"/>
      <c r="CZ1060" s="36"/>
      <c r="DF1060" s="36">
        <v>6.8000000000000003E-10</v>
      </c>
      <c r="DG1060" s="36">
        <v>2.6955040503099998</v>
      </c>
      <c r="DH1060" s="36">
        <v>12725.453434775</v>
      </c>
      <c r="DI1060" s="30">
        <f t="shared" si="376"/>
        <v>2.1226461582085943E-10</v>
      </c>
      <c r="DJ1060" s="30">
        <f t="shared" si="377"/>
        <v>2.1253483568923058E-10</v>
      </c>
      <c r="DK1060" s="30">
        <f t="shared" si="378"/>
        <v>2.1253482419828174E-10</v>
      </c>
      <c r="DL1060" s="30">
        <f t="shared" si="379"/>
        <v>2.1253482419876823E-10</v>
      </c>
      <c r="DN1060" s="36"/>
      <c r="DO1060" s="36"/>
      <c r="DP1060" s="36"/>
      <c r="DV1060" s="36"/>
      <c r="DW1060" s="36"/>
      <c r="DX1060" s="36"/>
      <c r="ED1060" s="36"/>
      <c r="EE1060" s="36"/>
      <c r="EF1060" s="36"/>
      <c r="EL1060" s="36"/>
      <c r="EM1060" s="36"/>
      <c r="EN1060" s="36"/>
      <c r="ET1060" s="36"/>
      <c r="EU1060" s="36"/>
      <c r="EV1060" s="36"/>
    </row>
    <row r="1061" spans="14:152" s="30" customFormat="1" ht="12.75">
      <c r="N1061" s="36">
        <v>9.900000000000001E-10</v>
      </c>
      <c r="O1061" s="36">
        <v>4.5889022558199999</v>
      </c>
      <c r="P1061" s="36">
        <v>3774.3241645766002</v>
      </c>
      <c r="Q1061" s="30">
        <f t="shared" si="372"/>
        <v>-7.9985956002667748E-10</v>
      </c>
      <c r="R1061" s="30">
        <f t="shared" si="373"/>
        <v>-7.9978717482600599E-10</v>
      </c>
      <c r="S1061" s="30">
        <f t="shared" si="374"/>
        <v>-7.9978717790461982E-10</v>
      </c>
      <c r="T1061" s="30">
        <f t="shared" si="375"/>
        <v>-7.9978717790448923E-10</v>
      </c>
      <c r="V1061" s="36"/>
      <c r="W1061" s="36"/>
      <c r="X1061" s="36"/>
      <c r="AD1061" s="36"/>
      <c r="AE1061" s="36"/>
      <c r="AF1061" s="36"/>
      <c r="AL1061" s="36"/>
      <c r="AM1061" s="36"/>
      <c r="AN1061" s="36"/>
      <c r="AT1061" s="36"/>
      <c r="AU1061" s="36"/>
      <c r="AV1061" s="36"/>
      <c r="BB1061" s="36"/>
      <c r="BC1061" s="36"/>
      <c r="BD1061" s="36"/>
      <c r="BJ1061" s="36"/>
      <c r="BK1061" s="36"/>
      <c r="BL1061" s="36"/>
      <c r="BR1061" s="36"/>
      <c r="BS1061" s="36"/>
      <c r="BT1061" s="36"/>
      <c r="BZ1061" s="36"/>
      <c r="CA1061" s="36"/>
      <c r="CB1061" s="36"/>
      <c r="CH1061" s="36"/>
      <c r="CI1061" s="36"/>
      <c r="CJ1061" s="36"/>
      <c r="CP1061" s="36"/>
      <c r="CQ1061" s="36"/>
      <c r="CR1061" s="36"/>
      <c r="CX1061" s="36"/>
      <c r="CY1061" s="36"/>
      <c r="CZ1061" s="36"/>
      <c r="DF1061" s="36">
        <v>7.4000000000000003E-10</v>
      </c>
      <c r="DG1061" s="36">
        <v>1.2485430978300001</v>
      </c>
      <c r="DH1061" s="36">
        <v>8027.5691447093996</v>
      </c>
      <c r="DI1061" s="30">
        <f t="shared" si="376"/>
        <v>5.55653951607124E-10</v>
      </c>
      <c r="DJ1061" s="30">
        <f t="shared" si="377"/>
        <v>5.5578289742102695E-10</v>
      </c>
      <c r="DK1061" s="30">
        <f t="shared" si="378"/>
        <v>5.5578289193812581E-10</v>
      </c>
      <c r="DL1061" s="30">
        <f t="shared" si="379"/>
        <v>5.5578289193835494E-10</v>
      </c>
      <c r="DN1061" s="36"/>
      <c r="DO1061" s="36"/>
      <c r="DP1061" s="36"/>
      <c r="DV1061" s="36"/>
      <c r="DW1061" s="36"/>
      <c r="DX1061" s="36"/>
      <c r="ED1061" s="36"/>
      <c r="EE1061" s="36"/>
      <c r="EF1061" s="36"/>
      <c r="EL1061" s="36"/>
      <c r="EM1061" s="36"/>
      <c r="EN1061" s="36"/>
      <c r="ET1061" s="36"/>
      <c r="EU1061" s="36"/>
      <c r="EV1061" s="36"/>
    </row>
    <row r="1062" spans="14:152" s="30" customFormat="1" ht="12.75">
      <c r="N1062" s="36">
        <v>8.6000000000000003E-10</v>
      </c>
      <c r="O1062" s="36">
        <v>1.27758598252</v>
      </c>
      <c r="P1062" s="36">
        <v>34513.263072682799</v>
      </c>
      <c r="Q1062" s="30">
        <f t="shared" si="372"/>
        <v>-1.493295388625704E-11</v>
      </c>
      <c r="R1062" s="30">
        <f t="shared" si="373"/>
        <v>-1.5908485940530068E-11</v>
      </c>
      <c r="S1062" s="30">
        <f t="shared" si="374"/>
        <v>-1.590844445416862E-11</v>
      </c>
      <c r="T1062" s="30">
        <f t="shared" si="375"/>
        <v>-1.5908444455928189E-11</v>
      </c>
      <c r="V1062" s="36"/>
      <c r="W1062" s="36"/>
      <c r="X1062" s="36"/>
      <c r="AD1062" s="36"/>
      <c r="AE1062" s="36"/>
      <c r="AF1062" s="36"/>
      <c r="AL1062" s="36"/>
      <c r="AM1062" s="36"/>
      <c r="AN1062" s="36"/>
      <c r="AT1062" s="36"/>
      <c r="AU1062" s="36"/>
      <c r="AV1062" s="36"/>
      <c r="BB1062" s="36"/>
      <c r="BC1062" s="36"/>
      <c r="BD1062" s="36"/>
      <c r="BJ1062" s="36"/>
      <c r="BK1062" s="36"/>
      <c r="BL1062" s="36"/>
      <c r="BR1062" s="36"/>
      <c r="BS1062" s="36"/>
      <c r="BT1062" s="36"/>
      <c r="BZ1062" s="36"/>
      <c r="CA1062" s="36"/>
      <c r="CB1062" s="36"/>
      <c r="CH1062" s="36"/>
      <c r="CI1062" s="36"/>
      <c r="CJ1062" s="36"/>
      <c r="CP1062" s="36"/>
      <c r="CQ1062" s="36"/>
      <c r="CR1062" s="36"/>
      <c r="CX1062" s="36"/>
      <c r="CY1062" s="36"/>
      <c r="CZ1062" s="36"/>
      <c r="DF1062" s="36">
        <v>8.3999999999999999E-10</v>
      </c>
      <c r="DG1062" s="36">
        <v>2.4700602869899999</v>
      </c>
      <c r="DH1062" s="36">
        <v>3738.7441764557998</v>
      </c>
      <c r="DI1062" s="30">
        <f t="shared" si="376"/>
        <v>6.9804801102283479E-10</v>
      </c>
      <c r="DJ1062" s="30">
        <f t="shared" si="377"/>
        <v>6.9810543172359272E-10</v>
      </c>
      <c r="DK1062" s="30">
        <f t="shared" si="378"/>
        <v>6.9810542928186495E-10</v>
      </c>
      <c r="DL1062" s="30">
        <f t="shared" si="379"/>
        <v>6.9810542928196783E-10</v>
      </c>
      <c r="DN1062" s="36"/>
      <c r="DO1062" s="36"/>
      <c r="DP1062" s="36"/>
      <c r="DV1062" s="36"/>
      <c r="DW1062" s="36"/>
      <c r="DX1062" s="36"/>
      <c r="ED1062" s="36"/>
      <c r="EE1062" s="36"/>
      <c r="EF1062" s="36"/>
      <c r="EL1062" s="36"/>
      <c r="EM1062" s="36"/>
      <c r="EN1062" s="36"/>
      <c r="ET1062" s="36"/>
      <c r="EU1062" s="36"/>
      <c r="EV1062" s="36"/>
    </row>
    <row r="1063" spans="14:152" s="30" customFormat="1" ht="12.75">
      <c r="N1063" s="36">
        <v>1.1800000000000001E-9</v>
      </c>
      <c r="O1063" s="36">
        <v>6.1062530912900002</v>
      </c>
      <c r="P1063" s="36">
        <v>454.90936652729999</v>
      </c>
      <c r="Q1063" s="30">
        <f t="shared" si="372"/>
        <v>-1.0664065949415488E-9</v>
      </c>
      <c r="R1063" s="30">
        <f t="shared" si="373"/>
        <v>-1.0664141487451533E-9</v>
      </c>
      <c r="S1063" s="30">
        <f t="shared" si="374"/>
        <v>-1.066414148423915E-9</v>
      </c>
      <c r="T1063" s="30">
        <f t="shared" si="375"/>
        <v>-1.0664141484239284E-9</v>
      </c>
      <c r="V1063" s="36"/>
      <c r="W1063" s="36"/>
      <c r="X1063" s="36"/>
      <c r="AD1063" s="36"/>
      <c r="AE1063" s="36"/>
      <c r="AF1063" s="36"/>
      <c r="AL1063" s="36"/>
      <c r="AM1063" s="36"/>
      <c r="AN1063" s="36"/>
      <c r="AT1063" s="36"/>
      <c r="AU1063" s="36"/>
      <c r="AV1063" s="36"/>
      <c r="BB1063" s="36"/>
      <c r="BC1063" s="36"/>
      <c r="BD1063" s="36"/>
      <c r="BJ1063" s="36"/>
      <c r="BK1063" s="36"/>
      <c r="BL1063" s="36"/>
      <c r="BR1063" s="36"/>
      <c r="BS1063" s="36"/>
      <c r="BT1063" s="36"/>
      <c r="BZ1063" s="36"/>
      <c r="CA1063" s="36"/>
      <c r="CB1063" s="36"/>
      <c r="CH1063" s="36"/>
      <c r="CI1063" s="36"/>
      <c r="CJ1063" s="36"/>
      <c r="CP1063" s="36"/>
      <c r="CQ1063" s="36"/>
      <c r="CR1063" s="36"/>
      <c r="CX1063" s="36"/>
      <c r="CY1063" s="36"/>
      <c r="CZ1063" s="36"/>
      <c r="DF1063" s="36">
        <v>7.7000000000000003E-10</v>
      </c>
      <c r="DG1063" s="36">
        <v>5.8987418057200003</v>
      </c>
      <c r="DH1063" s="36">
        <v>4307.5833041353999</v>
      </c>
      <c r="DI1063" s="30">
        <f t="shared" si="376"/>
        <v>4.9969448487413111E-10</v>
      </c>
      <c r="DJ1063" s="30">
        <f t="shared" si="377"/>
        <v>4.9977743393046038E-10</v>
      </c>
      <c r="DK1063" s="30">
        <f t="shared" si="378"/>
        <v>4.9977743040307026E-10</v>
      </c>
      <c r="DL1063" s="30">
        <f t="shared" si="379"/>
        <v>4.9977743040321801E-10</v>
      </c>
      <c r="DN1063" s="36"/>
      <c r="DO1063" s="36"/>
      <c r="DP1063" s="36"/>
      <c r="DV1063" s="36"/>
      <c r="DW1063" s="36"/>
      <c r="DX1063" s="36"/>
      <c r="ED1063" s="36"/>
      <c r="EE1063" s="36"/>
      <c r="EF1063" s="36"/>
      <c r="EL1063" s="36"/>
      <c r="EM1063" s="36"/>
      <c r="EN1063" s="36"/>
      <c r="ET1063" s="36"/>
      <c r="EU1063" s="36"/>
      <c r="EV1063" s="36"/>
    </row>
    <row r="1064" spans="14:152" s="30" customFormat="1" ht="12.75">
      <c r="N1064" s="36">
        <v>9.5999999999999999E-10</v>
      </c>
      <c r="O1064" s="36">
        <v>6.0877270019700003</v>
      </c>
      <c r="P1064" s="36">
        <v>1755.4716846791</v>
      </c>
      <c r="Q1064" s="30">
        <f t="shared" si="372"/>
        <v>-8.4062168516698005E-10</v>
      </c>
      <c r="R1064" s="30">
        <f t="shared" si="373"/>
        <v>-8.4059492939838485E-10</v>
      </c>
      <c r="S1064" s="30">
        <f t="shared" si="374"/>
        <v>-8.4059493053629679E-10</v>
      </c>
      <c r="T1064" s="30">
        <f t="shared" si="375"/>
        <v>-8.4059493053624819E-10</v>
      </c>
      <c r="V1064" s="36"/>
      <c r="W1064" s="36"/>
      <c r="X1064" s="36"/>
      <c r="AD1064" s="36"/>
      <c r="AE1064" s="36"/>
      <c r="AF1064" s="36"/>
      <c r="AL1064" s="36"/>
      <c r="AM1064" s="36"/>
      <c r="AN1064" s="36"/>
      <c r="AT1064" s="36"/>
      <c r="AU1064" s="36"/>
      <c r="AV1064" s="36"/>
      <c r="BB1064" s="36"/>
      <c r="BC1064" s="36"/>
      <c r="BD1064" s="36"/>
      <c r="BJ1064" s="36"/>
      <c r="BK1064" s="36"/>
      <c r="BL1064" s="36"/>
      <c r="BR1064" s="36"/>
      <c r="BS1064" s="36"/>
      <c r="BT1064" s="36"/>
      <c r="BZ1064" s="36"/>
      <c r="CA1064" s="36"/>
      <c r="CB1064" s="36"/>
      <c r="CH1064" s="36"/>
      <c r="CI1064" s="36"/>
      <c r="CJ1064" s="36"/>
      <c r="CP1064" s="36"/>
      <c r="CQ1064" s="36"/>
      <c r="CR1064" s="36"/>
      <c r="CX1064" s="36"/>
      <c r="CY1064" s="36"/>
      <c r="CZ1064" s="36"/>
      <c r="DF1064" s="36">
        <v>6.6999999999999996E-10</v>
      </c>
      <c r="DG1064" s="36">
        <v>0.33285041428000001</v>
      </c>
      <c r="DH1064" s="36">
        <v>19645.525556790599</v>
      </c>
      <c r="DI1064" s="30">
        <f t="shared" si="376"/>
        <v>-1.3852344119132537E-10</v>
      </c>
      <c r="DJ1064" s="30">
        <f t="shared" si="377"/>
        <v>-1.3894674217298196E-10</v>
      </c>
      <c r="DK1064" s="30">
        <f t="shared" si="378"/>
        <v>-1.3894672417233834E-10</v>
      </c>
      <c r="DL1064" s="30">
        <f t="shared" si="379"/>
        <v>-1.3894672417310209E-10</v>
      </c>
      <c r="DN1064" s="36"/>
      <c r="DO1064" s="36"/>
      <c r="DP1064" s="36"/>
      <c r="DV1064" s="36"/>
      <c r="DW1064" s="36"/>
      <c r="DX1064" s="36"/>
      <c r="ED1064" s="36"/>
      <c r="EE1064" s="36"/>
      <c r="EF1064" s="36"/>
      <c r="EL1064" s="36"/>
      <c r="EM1064" s="36"/>
      <c r="EN1064" s="36"/>
      <c r="ET1064" s="36"/>
      <c r="EU1064" s="36"/>
      <c r="EV1064" s="36"/>
    </row>
    <row r="1065" spans="14:152" s="30" customFormat="1" ht="12.75">
      <c r="N1065" s="36">
        <v>8.4999999999999996E-10</v>
      </c>
      <c r="O1065" s="36">
        <v>4.7319363180199998</v>
      </c>
      <c r="P1065" s="36">
        <v>4576.6880870227997</v>
      </c>
      <c r="Q1065" s="30">
        <f t="shared" si="372"/>
        <v>-1.8839119356849726E-10</v>
      </c>
      <c r="R1065" s="30">
        <f t="shared" si="373"/>
        <v>-1.8851588940371668E-10</v>
      </c>
      <c r="S1065" s="30">
        <f t="shared" si="374"/>
        <v>-1.8851588410082555E-10</v>
      </c>
      <c r="T1065" s="30">
        <f t="shared" si="375"/>
        <v>-1.8851588410104935E-10</v>
      </c>
      <c r="V1065" s="36"/>
      <c r="W1065" s="36"/>
      <c r="X1065" s="36"/>
      <c r="AD1065" s="36"/>
      <c r="AE1065" s="36"/>
      <c r="AF1065" s="36"/>
      <c r="AL1065" s="36"/>
      <c r="AM1065" s="36"/>
      <c r="AN1065" s="36"/>
      <c r="AT1065" s="36"/>
      <c r="AU1065" s="36"/>
      <c r="AV1065" s="36"/>
      <c r="BB1065" s="36"/>
      <c r="BC1065" s="36"/>
      <c r="BD1065" s="36"/>
      <c r="BJ1065" s="36"/>
      <c r="BK1065" s="36"/>
      <c r="BL1065" s="36"/>
      <c r="BR1065" s="36"/>
      <c r="BS1065" s="36"/>
      <c r="BT1065" s="36"/>
      <c r="BZ1065" s="36"/>
      <c r="CA1065" s="36"/>
      <c r="CB1065" s="36"/>
      <c r="CH1065" s="36"/>
      <c r="CI1065" s="36"/>
      <c r="CJ1065" s="36"/>
      <c r="CP1065" s="36"/>
      <c r="CQ1065" s="36"/>
      <c r="CR1065" s="36"/>
      <c r="CX1065" s="36"/>
      <c r="CY1065" s="36"/>
      <c r="CZ1065" s="36"/>
      <c r="DF1065" s="36">
        <v>8.3000000000000003E-10</v>
      </c>
      <c r="DG1065" s="36">
        <v>3.7913449369599999</v>
      </c>
      <c r="DH1065" s="36">
        <v>2472.6787626221999</v>
      </c>
      <c r="DI1065" s="30">
        <f t="shared" si="376"/>
        <v>-7.3083680448509399E-10</v>
      </c>
      <c r="DJ1065" s="30">
        <f t="shared" si="377"/>
        <v>-7.3080482426753693E-10</v>
      </c>
      <c r="DK1065" s="30">
        <f t="shared" si="378"/>
        <v>-7.3080482562767373E-10</v>
      </c>
      <c r="DL1065" s="30">
        <f t="shared" si="379"/>
        <v>-7.3080482562761645E-10</v>
      </c>
      <c r="DN1065" s="36"/>
      <c r="DO1065" s="36"/>
      <c r="DP1065" s="36"/>
      <c r="DV1065" s="36"/>
      <c r="DW1065" s="36"/>
      <c r="DX1065" s="36"/>
      <c r="ED1065" s="36"/>
      <c r="EE1065" s="36"/>
      <c r="EF1065" s="36"/>
      <c r="EL1065" s="36"/>
      <c r="EM1065" s="36"/>
      <c r="EN1065" s="36"/>
      <c r="ET1065" s="36"/>
      <c r="EU1065" s="36"/>
      <c r="EV1065" s="36"/>
    </row>
    <row r="1066" spans="14:152" s="30" customFormat="1" ht="12.75">
      <c r="N1066" s="36">
        <v>1.1599999999999999E-9</v>
      </c>
      <c r="O1066" s="36">
        <v>0.88573303871999998</v>
      </c>
      <c r="P1066" s="36">
        <v>16511.613867387401</v>
      </c>
      <c r="Q1066" s="30">
        <f t="shared" si="372"/>
        <v>-1.0484860770029272E-9</v>
      </c>
      <c r="R1066" s="30">
        <f t="shared" si="373"/>
        <v>-1.0487552795854637E-9</v>
      </c>
      <c r="S1066" s="30">
        <f t="shared" si="374"/>
        <v>-1.0487552681435582E-9</v>
      </c>
      <c r="T1066" s="30">
        <f t="shared" si="375"/>
        <v>-1.0487552681440441E-9</v>
      </c>
      <c r="V1066" s="36"/>
      <c r="W1066" s="36"/>
      <c r="X1066" s="36"/>
      <c r="AD1066" s="36"/>
      <c r="AE1066" s="36"/>
      <c r="AF1066" s="36"/>
      <c r="AL1066" s="36"/>
      <c r="AM1066" s="36"/>
      <c r="AN1066" s="36"/>
      <c r="AT1066" s="36"/>
      <c r="AU1066" s="36"/>
      <c r="AV1066" s="36"/>
      <c r="BB1066" s="36"/>
      <c r="BC1066" s="36"/>
      <c r="BD1066" s="36"/>
      <c r="BJ1066" s="36"/>
      <c r="BK1066" s="36"/>
      <c r="BL1066" s="36"/>
      <c r="BR1066" s="36"/>
      <c r="BS1066" s="36"/>
      <c r="BT1066" s="36"/>
      <c r="BZ1066" s="36"/>
      <c r="CA1066" s="36"/>
      <c r="CB1066" s="36"/>
      <c r="CH1066" s="36"/>
      <c r="CI1066" s="36"/>
      <c r="CJ1066" s="36"/>
      <c r="CP1066" s="36"/>
      <c r="CQ1066" s="36"/>
      <c r="CR1066" s="36"/>
      <c r="CX1066" s="36"/>
      <c r="CY1066" s="36"/>
      <c r="CZ1066" s="36"/>
      <c r="DF1066" s="36">
        <v>6.3999999999999996E-10</v>
      </c>
      <c r="DG1066" s="36">
        <v>0.43216125634000002</v>
      </c>
      <c r="DH1066" s="36">
        <v>1994.26813539</v>
      </c>
      <c r="DI1066" s="30">
        <f t="shared" si="376"/>
        <v>-2.3165481571729276E-10</v>
      </c>
      <c r="DJ1066" s="30">
        <f t="shared" si="377"/>
        <v>-2.3161570444113819E-10</v>
      </c>
      <c r="DK1066" s="30">
        <f t="shared" si="378"/>
        <v>-2.3161570610445835E-10</v>
      </c>
      <c r="DL1066" s="30">
        <f t="shared" si="379"/>
        <v>-2.3161570610438731E-10</v>
      </c>
      <c r="DN1066" s="36"/>
      <c r="DO1066" s="36"/>
      <c r="DP1066" s="36"/>
      <c r="DV1066" s="36"/>
      <c r="DW1066" s="36"/>
      <c r="DX1066" s="36"/>
      <c r="ED1066" s="36"/>
      <c r="EE1066" s="36"/>
      <c r="EF1066" s="36"/>
      <c r="EL1066" s="36"/>
      <c r="EM1066" s="36"/>
      <c r="EN1066" s="36"/>
      <c r="ET1066" s="36"/>
      <c r="EU1066" s="36"/>
      <c r="EV1066" s="36"/>
    </row>
    <row r="1067" spans="14:152" s="30" customFormat="1" ht="12.75">
      <c r="N1067" s="36">
        <v>8.3000000000000003E-10</v>
      </c>
      <c r="O1067" s="36">
        <v>3.13948373813</v>
      </c>
      <c r="P1067" s="36">
        <v>10191.417463232399</v>
      </c>
      <c r="Q1067" s="30">
        <f t="shared" si="372"/>
        <v>-8.2935255314070875E-10</v>
      </c>
      <c r="R1067" s="30">
        <f t="shared" si="373"/>
        <v>-8.2936348737286843E-10</v>
      </c>
      <c r="S1067" s="30">
        <f t="shared" si="374"/>
        <v>-8.2936348690984385E-10</v>
      </c>
      <c r="T1067" s="30">
        <f t="shared" si="375"/>
        <v>-8.2936348690986318E-10</v>
      </c>
      <c r="V1067" s="36"/>
      <c r="W1067" s="36"/>
      <c r="X1067" s="36"/>
      <c r="AD1067" s="36"/>
      <c r="AE1067" s="36"/>
      <c r="AF1067" s="36"/>
      <c r="AL1067" s="36"/>
      <c r="AM1067" s="36"/>
      <c r="AN1067" s="36"/>
      <c r="AT1067" s="36"/>
      <c r="AU1067" s="36"/>
      <c r="AV1067" s="36"/>
      <c r="BB1067" s="36"/>
      <c r="BC1067" s="36"/>
      <c r="BD1067" s="36"/>
      <c r="BJ1067" s="36"/>
      <c r="BK1067" s="36"/>
      <c r="BL1067" s="36"/>
      <c r="BR1067" s="36"/>
      <c r="BS1067" s="36"/>
      <c r="BT1067" s="36"/>
      <c r="BZ1067" s="36"/>
      <c r="CA1067" s="36"/>
      <c r="CB1067" s="36"/>
      <c r="CH1067" s="36"/>
      <c r="CI1067" s="36"/>
      <c r="CJ1067" s="36"/>
      <c r="CP1067" s="36"/>
      <c r="CQ1067" s="36"/>
      <c r="CR1067" s="36"/>
      <c r="CX1067" s="36"/>
      <c r="CY1067" s="36"/>
      <c r="CZ1067" s="36"/>
      <c r="DF1067" s="36">
        <v>7.1000000000000003E-10</v>
      </c>
      <c r="DG1067" s="36">
        <v>0.65707804543000004</v>
      </c>
      <c r="DH1067" s="36">
        <v>860.30992875280003</v>
      </c>
      <c r="DI1067" s="30">
        <f t="shared" si="376"/>
        <v>-4.0055377102852653E-10</v>
      </c>
      <c r="DJ1067" s="30">
        <f t="shared" si="377"/>
        <v>-4.0053719240584653E-10</v>
      </c>
      <c r="DK1067" s="30">
        <f t="shared" si="378"/>
        <v>-4.0053719311089744E-10</v>
      </c>
      <c r="DL1067" s="30">
        <f t="shared" si="379"/>
        <v>-4.0053719311086828E-10</v>
      </c>
      <c r="DN1067" s="36"/>
      <c r="DO1067" s="36"/>
      <c r="DP1067" s="36"/>
      <c r="DV1067" s="36"/>
      <c r="DW1067" s="36"/>
      <c r="DX1067" s="36"/>
      <c r="ED1067" s="36"/>
      <c r="EE1067" s="36"/>
      <c r="EF1067" s="36"/>
      <c r="EL1067" s="36"/>
      <c r="EM1067" s="36"/>
      <c r="EN1067" s="36"/>
      <c r="ET1067" s="36"/>
      <c r="EU1067" s="36"/>
      <c r="EV1067" s="36"/>
    </row>
    <row r="1068" spans="14:152" s="30" customFormat="1" ht="12.75">
      <c r="N1068" s="36">
        <v>8.3000000000000003E-10</v>
      </c>
      <c r="O1068" s="36">
        <v>0.36972674663999999</v>
      </c>
      <c r="P1068" s="36">
        <v>9755.2302383776005</v>
      </c>
      <c r="Q1068" s="30">
        <f t="shared" si="372"/>
        <v>-7.8998383471280901E-10</v>
      </c>
      <c r="R1068" s="30">
        <f t="shared" si="373"/>
        <v>-7.8990214760580233E-10</v>
      </c>
      <c r="S1068" s="30">
        <f t="shared" si="374"/>
        <v>-7.8990215108146451E-10</v>
      </c>
      <c r="T1068" s="30">
        <f t="shared" si="375"/>
        <v>-7.8990215108131965E-10</v>
      </c>
      <c r="V1068" s="36"/>
      <c r="W1068" s="36"/>
      <c r="X1068" s="36"/>
      <c r="AD1068" s="36"/>
      <c r="AE1068" s="36"/>
      <c r="AF1068" s="36"/>
      <c r="AL1068" s="36"/>
      <c r="AM1068" s="36"/>
      <c r="AN1068" s="36"/>
      <c r="AT1068" s="36"/>
      <c r="AU1068" s="36"/>
      <c r="AV1068" s="36"/>
      <c r="BB1068" s="36"/>
      <c r="BC1068" s="36"/>
      <c r="BD1068" s="36"/>
      <c r="BJ1068" s="36"/>
      <c r="BK1068" s="36"/>
      <c r="BL1068" s="36"/>
      <c r="BR1068" s="36"/>
      <c r="BS1068" s="36"/>
      <c r="BT1068" s="36"/>
      <c r="BZ1068" s="36"/>
      <c r="CA1068" s="36"/>
      <c r="CB1068" s="36"/>
      <c r="CH1068" s="36"/>
      <c r="CI1068" s="36"/>
      <c r="CJ1068" s="36"/>
      <c r="CP1068" s="36"/>
      <c r="CQ1068" s="36"/>
      <c r="CR1068" s="36"/>
      <c r="CX1068" s="36"/>
      <c r="CY1068" s="36"/>
      <c r="CZ1068" s="36"/>
      <c r="DF1068" s="36">
        <v>6.3999999999999996E-10</v>
      </c>
      <c r="DG1068" s="36">
        <v>0.98960038205</v>
      </c>
      <c r="DH1068" s="36">
        <v>3376.1751611683999</v>
      </c>
      <c r="DI1068" s="30">
        <f t="shared" si="376"/>
        <v>2.7900571970042254E-10</v>
      </c>
      <c r="DJ1068" s="30">
        <f t="shared" si="377"/>
        <v>2.7906964157265837E-10</v>
      </c>
      <c r="DK1068" s="30">
        <f t="shared" si="378"/>
        <v>2.7906963885430207E-10</v>
      </c>
      <c r="DL1068" s="30">
        <f t="shared" si="379"/>
        <v>2.7906963885441668E-10</v>
      </c>
      <c r="DN1068" s="36"/>
      <c r="DO1068" s="36"/>
      <c r="DP1068" s="36"/>
      <c r="DV1068" s="36"/>
      <c r="DW1068" s="36"/>
      <c r="DX1068" s="36"/>
      <c r="ED1068" s="36"/>
      <c r="EE1068" s="36"/>
      <c r="EF1068" s="36"/>
      <c r="EL1068" s="36"/>
      <c r="EM1068" s="36"/>
      <c r="EN1068" s="36"/>
      <c r="ET1068" s="36"/>
      <c r="EU1068" s="36"/>
      <c r="EV1068" s="36"/>
    </row>
    <row r="1069" spans="14:152" s="30" customFormat="1" ht="12.75">
      <c r="N1069" s="36">
        <v>1.1200000000000001E-9</v>
      </c>
      <c r="O1069" s="36">
        <v>2.2652463584200002</v>
      </c>
      <c r="P1069" s="36">
        <v>10006.5848089144</v>
      </c>
      <c r="Q1069" s="30">
        <f t="shared" si="372"/>
        <v>-1.0998274802873159E-9</v>
      </c>
      <c r="R1069" s="30">
        <f t="shared" si="373"/>
        <v>-1.0998970277172682E-9</v>
      </c>
      <c r="S1069" s="30">
        <f t="shared" si="374"/>
        <v>-1.0998970247621301E-9</v>
      </c>
      <c r="T1069" s="30">
        <f t="shared" si="375"/>
        <v>-1.0998970247622548E-9</v>
      </c>
      <c r="V1069" s="36"/>
      <c r="W1069" s="36"/>
      <c r="X1069" s="36"/>
      <c r="AD1069" s="36"/>
      <c r="AE1069" s="36"/>
      <c r="AF1069" s="36"/>
      <c r="AL1069" s="36"/>
      <c r="AM1069" s="36"/>
      <c r="AN1069" s="36"/>
      <c r="AT1069" s="36"/>
      <c r="AU1069" s="36"/>
      <c r="AV1069" s="36"/>
      <c r="BB1069" s="36"/>
      <c r="BC1069" s="36"/>
      <c r="BD1069" s="36"/>
      <c r="BJ1069" s="36"/>
      <c r="BK1069" s="36"/>
      <c r="BL1069" s="36"/>
      <c r="BR1069" s="36"/>
      <c r="BS1069" s="36"/>
      <c r="BT1069" s="36"/>
      <c r="BZ1069" s="36"/>
      <c r="CA1069" s="36"/>
      <c r="CB1069" s="36"/>
      <c r="CH1069" s="36"/>
      <c r="CI1069" s="36"/>
      <c r="CJ1069" s="36"/>
      <c r="CP1069" s="36"/>
      <c r="CQ1069" s="36"/>
      <c r="CR1069" s="36"/>
      <c r="CX1069" s="36"/>
      <c r="CY1069" s="36"/>
      <c r="CZ1069" s="36"/>
      <c r="DF1069" s="36">
        <v>6.9999999999999996E-10</v>
      </c>
      <c r="DG1069" s="36">
        <v>0.96227192684999996</v>
      </c>
      <c r="DH1069" s="36">
        <v>8428.8322315525002</v>
      </c>
      <c r="DI1069" s="30">
        <f t="shared" si="376"/>
        <v>-1.520161321018796E-10</v>
      </c>
      <c r="DJ1069" s="30">
        <f t="shared" si="377"/>
        <v>-1.5220544871994455E-10</v>
      </c>
      <c r="DK1069" s="30">
        <f t="shared" si="378"/>
        <v>-1.5220544066906224E-10</v>
      </c>
      <c r="DL1069" s="30">
        <f t="shared" si="379"/>
        <v>-1.5220544066940205E-10</v>
      </c>
      <c r="DN1069" s="36"/>
      <c r="DO1069" s="36"/>
      <c r="DP1069" s="36"/>
      <c r="DV1069" s="36"/>
      <c r="DW1069" s="36"/>
      <c r="DX1069" s="36"/>
      <c r="ED1069" s="36"/>
      <c r="EE1069" s="36"/>
      <c r="EF1069" s="36"/>
      <c r="EL1069" s="36"/>
      <c r="EM1069" s="36"/>
      <c r="EN1069" s="36"/>
      <c r="ET1069" s="36"/>
      <c r="EU1069" s="36"/>
      <c r="EV1069" s="36"/>
    </row>
    <row r="1070" spans="14:152" s="30" customFormat="1" ht="12.75">
      <c r="N1070" s="36">
        <v>8.6999999999999999E-10</v>
      </c>
      <c r="O1070" s="36">
        <v>4.2546150845200001</v>
      </c>
      <c r="P1070" s="36">
        <v>8.1681365824000007</v>
      </c>
      <c r="Q1070" s="30">
        <f t="shared" si="372"/>
        <v>-4.1943663976709936E-10</v>
      </c>
      <c r="R1070" s="30">
        <f t="shared" si="373"/>
        <v>-4.194368444246733E-10</v>
      </c>
      <c r="S1070" s="30">
        <f t="shared" si="374"/>
        <v>-4.1943684441597002E-10</v>
      </c>
      <c r="T1070" s="30">
        <f t="shared" si="375"/>
        <v>-4.1943684441597002E-10</v>
      </c>
      <c r="V1070" s="36"/>
      <c r="W1070" s="36"/>
      <c r="X1070" s="36"/>
      <c r="AD1070" s="36"/>
      <c r="AE1070" s="36"/>
      <c r="AF1070" s="36"/>
      <c r="AL1070" s="36"/>
      <c r="AM1070" s="36"/>
      <c r="AN1070" s="36"/>
      <c r="AT1070" s="36"/>
      <c r="AU1070" s="36"/>
      <c r="AV1070" s="36"/>
      <c r="BB1070" s="36"/>
      <c r="BC1070" s="36"/>
      <c r="BD1070" s="36"/>
      <c r="BJ1070" s="36"/>
      <c r="BK1070" s="36"/>
      <c r="BL1070" s="36"/>
      <c r="BR1070" s="36"/>
      <c r="BS1070" s="36"/>
      <c r="BT1070" s="36"/>
      <c r="BZ1070" s="36"/>
      <c r="CA1070" s="36"/>
      <c r="CB1070" s="36"/>
      <c r="CH1070" s="36"/>
      <c r="CI1070" s="36"/>
      <c r="CJ1070" s="36"/>
      <c r="CP1070" s="36"/>
      <c r="CQ1070" s="36"/>
      <c r="CR1070" s="36"/>
      <c r="CX1070" s="36"/>
      <c r="CY1070" s="36"/>
      <c r="CZ1070" s="36"/>
      <c r="DF1070" s="36">
        <v>6.6E-10</v>
      </c>
      <c r="DG1070" s="36">
        <v>0.65425879867000003</v>
      </c>
      <c r="DH1070" s="36">
        <v>8219.4652893776001</v>
      </c>
      <c r="DI1070" s="30">
        <f t="shared" si="376"/>
        <v>3.9092681123715611E-10</v>
      </c>
      <c r="DJ1070" s="30">
        <f t="shared" si="377"/>
        <v>3.9078311841896618E-10</v>
      </c>
      <c r="DK1070" s="30">
        <f t="shared" si="378"/>
        <v>3.9078312453044884E-10</v>
      </c>
      <c r="DL1070" s="30">
        <f t="shared" si="379"/>
        <v>3.9078312453019179E-10</v>
      </c>
      <c r="DN1070" s="36"/>
      <c r="DO1070" s="36"/>
      <c r="DP1070" s="36"/>
      <c r="DV1070" s="36"/>
      <c r="DW1070" s="36"/>
      <c r="DX1070" s="36"/>
      <c r="ED1070" s="36"/>
      <c r="EE1070" s="36"/>
      <c r="EF1070" s="36"/>
      <c r="EL1070" s="36"/>
      <c r="EM1070" s="36"/>
      <c r="EN1070" s="36"/>
      <c r="ET1070" s="36"/>
      <c r="EU1070" s="36"/>
      <c r="EV1070" s="36"/>
    </row>
    <row r="1071" spans="14:152" s="30" customFormat="1" ht="12.75">
      <c r="N1071" s="36">
        <v>8.6999999999999999E-10</v>
      </c>
      <c r="O1071" s="36">
        <v>5.3171692755400004</v>
      </c>
      <c r="P1071" s="36">
        <v>1868.8593996361999</v>
      </c>
      <c r="Q1071" s="30">
        <f t="shared" si="372"/>
        <v>2.8394878052238149E-10</v>
      </c>
      <c r="R1071" s="30">
        <f t="shared" si="373"/>
        <v>2.8399930013357962E-10</v>
      </c>
      <c r="S1071" s="30">
        <f t="shared" si="374"/>
        <v>2.8399929798513794E-10</v>
      </c>
      <c r="T1071" s="30">
        <f t="shared" si="375"/>
        <v>2.8399929798522846E-10</v>
      </c>
      <c r="V1071" s="36"/>
      <c r="W1071" s="36"/>
      <c r="X1071" s="36"/>
      <c r="AD1071" s="36"/>
      <c r="AE1071" s="36"/>
      <c r="AF1071" s="36"/>
      <c r="AL1071" s="36"/>
      <c r="AM1071" s="36"/>
      <c r="AN1071" s="36"/>
      <c r="AT1071" s="36"/>
      <c r="AU1071" s="36"/>
      <c r="AV1071" s="36"/>
      <c r="BB1071" s="36"/>
      <c r="BC1071" s="36"/>
      <c r="BD1071" s="36"/>
      <c r="BJ1071" s="36"/>
      <c r="BK1071" s="36"/>
      <c r="BL1071" s="36"/>
      <c r="BR1071" s="36"/>
      <c r="BS1071" s="36"/>
      <c r="BT1071" s="36"/>
      <c r="BZ1071" s="36"/>
      <c r="CA1071" s="36"/>
      <c r="CB1071" s="36"/>
      <c r="CH1071" s="36"/>
      <c r="CI1071" s="36"/>
      <c r="CJ1071" s="36"/>
      <c r="CP1071" s="36"/>
      <c r="CQ1071" s="36"/>
      <c r="CR1071" s="36"/>
      <c r="CX1071" s="36"/>
      <c r="CY1071" s="36"/>
      <c r="CZ1071" s="36"/>
      <c r="DF1071" s="36">
        <v>6.9999999999999996E-10</v>
      </c>
      <c r="DG1071" s="36">
        <v>4.3606045530599999</v>
      </c>
      <c r="DH1071" s="36">
        <v>8436.6965380787005</v>
      </c>
      <c r="DI1071" s="30">
        <f t="shared" si="376"/>
        <v>4.0420504525675387E-12</v>
      </c>
      <c r="DJ1071" s="30">
        <f t="shared" si="377"/>
        <v>4.2361791756158927E-12</v>
      </c>
      <c r="DK1071" s="30">
        <f t="shared" si="378"/>
        <v>4.2361709198424168E-12</v>
      </c>
      <c r="DL1071" s="30">
        <f t="shared" si="379"/>
        <v>4.2361709201905759E-12</v>
      </c>
      <c r="DN1071" s="36"/>
      <c r="DO1071" s="36"/>
      <c r="DP1071" s="36"/>
      <c r="DV1071" s="36"/>
      <c r="DW1071" s="36"/>
      <c r="DX1071" s="36"/>
      <c r="ED1071" s="36"/>
      <c r="EE1071" s="36"/>
      <c r="EF1071" s="36"/>
      <c r="EL1071" s="36"/>
      <c r="EM1071" s="36"/>
      <c r="EN1071" s="36"/>
      <c r="ET1071" s="36"/>
      <c r="EU1071" s="36"/>
      <c r="EV1071" s="36"/>
    </row>
    <row r="1072" spans="14:152" s="30" customFormat="1" ht="12.75">
      <c r="N1072" s="36">
        <v>1.15E-9</v>
      </c>
      <c r="O1072" s="36">
        <v>3.3050783005</v>
      </c>
      <c r="P1072" s="36">
        <v>14157.700082244601</v>
      </c>
      <c r="Q1072" s="30">
        <f t="shared" si="372"/>
        <v>1.1259434239240973E-9</v>
      </c>
      <c r="R1072" s="30">
        <f t="shared" si="373"/>
        <v>1.1260521993255185E-9</v>
      </c>
      <c r="S1072" s="30">
        <f t="shared" si="374"/>
        <v>1.1260521947047735E-9</v>
      </c>
      <c r="T1072" s="30">
        <f t="shared" si="375"/>
        <v>1.1260521947049691E-9</v>
      </c>
      <c r="V1072" s="36"/>
      <c r="W1072" s="36"/>
      <c r="X1072" s="36"/>
      <c r="AD1072" s="36"/>
      <c r="AE1072" s="36"/>
      <c r="AF1072" s="36"/>
      <c r="AL1072" s="36"/>
      <c r="AM1072" s="36"/>
      <c r="AN1072" s="36"/>
      <c r="AT1072" s="36"/>
      <c r="AU1072" s="36"/>
      <c r="AV1072" s="36"/>
      <c r="BB1072" s="36"/>
      <c r="BC1072" s="36"/>
      <c r="BD1072" s="36"/>
      <c r="BJ1072" s="36"/>
      <c r="BK1072" s="36"/>
      <c r="BL1072" s="36"/>
      <c r="BR1072" s="36"/>
      <c r="BS1072" s="36"/>
      <c r="BT1072" s="36"/>
      <c r="BZ1072" s="36"/>
      <c r="CA1072" s="36"/>
      <c r="CB1072" s="36"/>
      <c r="CH1072" s="36"/>
      <c r="CI1072" s="36"/>
      <c r="CJ1072" s="36"/>
      <c r="CP1072" s="36"/>
      <c r="CQ1072" s="36"/>
      <c r="CR1072" s="36"/>
      <c r="CX1072" s="36"/>
      <c r="CY1072" s="36"/>
      <c r="CZ1072" s="36"/>
      <c r="DF1072" s="36">
        <v>8.3999999999999999E-10</v>
      </c>
      <c r="DG1072" s="36">
        <v>4.5008325388700001</v>
      </c>
      <c r="DH1072" s="36">
        <v>3738.7786837601998</v>
      </c>
      <c r="DI1072" s="30">
        <f t="shared" si="376"/>
        <v>-7.2849370432533567E-10</v>
      </c>
      <c r="DJ1072" s="30">
        <f t="shared" si="377"/>
        <v>-7.2844230064069774E-10</v>
      </c>
      <c r="DK1072" s="30">
        <f t="shared" si="378"/>
        <v>-7.2844230282699338E-10</v>
      </c>
      <c r="DL1072" s="30">
        <f t="shared" si="379"/>
        <v>-7.2844230282690125E-10</v>
      </c>
      <c r="DN1072" s="36"/>
      <c r="DO1072" s="36"/>
      <c r="DP1072" s="36"/>
      <c r="DV1072" s="36"/>
      <c r="DW1072" s="36"/>
      <c r="DX1072" s="36"/>
      <c r="ED1072" s="36"/>
      <c r="EE1072" s="36"/>
      <c r="EF1072" s="36"/>
      <c r="EL1072" s="36"/>
      <c r="EM1072" s="36"/>
      <c r="EN1072" s="36"/>
      <c r="ET1072" s="36"/>
      <c r="EU1072" s="36"/>
      <c r="EV1072" s="36"/>
    </row>
    <row r="1073" spans="14:152" s="30" customFormat="1" ht="12.75">
      <c r="N1073" s="36">
        <v>8.6999999999999999E-10</v>
      </c>
      <c r="O1073" s="36">
        <v>2.90507350729</v>
      </c>
      <c r="P1073" s="36">
        <v>36.995590610999997</v>
      </c>
      <c r="Q1073" s="30">
        <f t="shared" si="372"/>
        <v>-7.8652370849400393E-10</v>
      </c>
      <c r="R1073" s="30">
        <f t="shared" si="373"/>
        <v>-7.8652325626558738E-10</v>
      </c>
      <c r="S1073" s="30">
        <f t="shared" si="374"/>
        <v>-7.8652325628481944E-10</v>
      </c>
      <c r="T1073" s="30">
        <f t="shared" si="375"/>
        <v>-7.8652325628481871E-10</v>
      </c>
      <c r="V1073" s="36"/>
      <c r="W1073" s="36"/>
      <c r="X1073" s="36"/>
      <c r="AD1073" s="36"/>
      <c r="AE1073" s="36"/>
      <c r="AF1073" s="36"/>
      <c r="AL1073" s="36"/>
      <c r="AM1073" s="36"/>
      <c r="AN1073" s="36"/>
      <c r="AT1073" s="36"/>
      <c r="AU1073" s="36"/>
      <c r="AV1073" s="36"/>
      <c r="BB1073" s="36"/>
      <c r="BC1073" s="36"/>
      <c r="BD1073" s="36"/>
      <c r="BJ1073" s="36"/>
      <c r="BK1073" s="36"/>
      <c r="BL1073" s="36"/>
      <c r="BR1073" s="36"/>
      <c r="BS1073" s="36"/>
      <c r="BT1073" s="36"/>
      <c r="BZ1073" s="36"/>
      <c r="CA1073" s="36"/>
      <c r="CB1073" s="36"/>
      <c r="CH1073" s="36"/>
      <c r="CI1073" s="36"/>
      <c r="CJ1073" s="36"/>
      <c r="CP1073" s="36"/>
      <c r="CQ1073" s="36"/>
      <c r="CR1073" s="36"/>
      <c r="CX1073" s="36"/>
      <c r="CY1073" s="36"/>
      <c r="CZ1073" s="36"/>
      <c r="DF1073" s="36">
        <v>7.2999999999999996E-10</v>
      </c>
      <c r="DG1073" s="36">
        <v>5.6967087154399998</v>
      </c>
      <c r="DH1073" s="36">
        <v>14687.391047339201</v>
      </c>
      <c r="DI1073" s="30">
        <f t="shared" si="376"/>
        <v>6.8811851209941477E-10</v>
      </c>
      <c r="DJ1073" s="30">
        <f t="shared" si="377"/>
        <v>6.8800076918034675E-10</v>
      </c>
      <c r="DK1073" s="30">
        <f t="shared" si="378"/>
        <v>6.8800077419105183E-10</v>
      </c>
      <c r="DL1073" s="30">
        <f t="shared" si="379"/>
        <v>6.8800077419084028E-10</v>
      </c>
      <c r="DN1073" s="36"/>
      <c r="DO1073" s="36"/>
      <c r="DP1073" s="36"/>
      <c r="DV1073" s="36"/>
      <c r="DW1073" s="36"/>
      <c r="DX1073" s="36"/>
      <c r="ED1073" s="36"/>
      <c r="EE1073" s="36"/>
      <c r="EF1073" s="36"/>
      <c r="EL1073" s="36"/>
      <c r="EM1073" s="36"/>
      <c r="EN1073" s="36"/>
      <c r="ET1073" s="36"/>
      <c r="EU1073" s="36"/>
      <c r="EV1073" s="36"/>
    </row>
    <row r="1074" spans="14:152" s="30" customFormat="1" ht="12.75">
      <c r="N1074" s="36">
        <v>8.3000000000000003E-10</v>
      </c>
      <c r="O1074" s="36">
        <v>3.58400049244</v>
      </c>
      <c r="P1074" s="36">
        <v>12928.7379689224</v>
      </c>
      <c r="Q1074" s="30">
        <f t="shared" si="372"/>
        <v>4.3813075089412005E-10</v>
      </c>
      <c r="R1074" s="30">
        <f t="shared" si="373"/>
        <v>4.3843030707997059E-10</v>
      </c>
      <c r="S1074" s="30">
        <f t="shared" si="374"/>
        <v>4.3843029434231508E-10</v>
      </c>
      <c r="T1074" s="30">
        <f t="shared" si="375"/>
        <v>4.384302943428559E-10</v>
      </c>
      <c r="V1074" s="36"/>
      <c r="W1074" s="36"/>
      <c r="X1074" s="36"/>
      <c r="AD1074" s="36"/>
      <c r="AE1074" s="36"/>
      <c r="AF1074" s="36"/>
      <c r="AL1074" s="36"/>
      <c r="AM1074" s="36"/>
      <c r="AN1074" s="36"/>
      <c r="AT1074" s="36"/>
      <c r="AU1074" s="36"/>
      <c r="AV1074" s="36"/>
      <c r="BB1074" s="36"/>
      <c r="BC1074" s="36"/>
      <c r="BD1074" s="36"/>
      <c r="BJ1074" s="36"/>
      <c r="BK1074" s="36"/>
      <c r="BL1074" s="36"/>
      <c r="BR1074" s="36"/>
      <c r="BS1074" s="36"/>
      <c r="BT1074" s="36"/>
      <c r="BZ1074" s="36"/>
      <c r="CA1074" s="36"/>
      <c r="CB1074" s="36"/>
      <c r="CH1074" s="36"/>
      <c r="CI1074" s="36"/>
      <c r="CJ1074" s="36"/>
      <c r="CP1074" s="36"/>
      <c r="CQ1074" s="36"/>
      <c r="CR1074" s="36"/>
      <c r="CX1074" s="36"/>
      <c r="CY1074" s="36"/>
      <c r="CZ1074" s="36"/>
      <c r="DF1074" s="36">
        <v>7.1000000000000003E-10</v>
      </c>
      <c r="DG1074" s="36">
        <v>0.36334330253000002</v>
      </c>
      <c r="DH1074" s="36">
        <v>2619.4731954936001</v>
      </c>
      <c r="DI1074" s="30">
        <f t="shared" si="376"/>
        <v>-1.6577056871466395E-11</v>
      </c>
      <c r="DJ1074" s="30">
        <f t="shared" si="377"/>
        <v>-1.6638176455313727E-11</v>
      </c>
      <c r="DK1074" s="30">
        <f t="shared" si="378"/>
        <v>-1.663817385606287E-11</v>
      </c>
      <c r="DL1074" s="30">
        <f t="shared" si="379"/>
        <v>-1.6638173856172565E-11</v>
      </c>
      <c r="DN1074" s="36"/>
      <c r="DO1074" s="36"/>
      <c r="DP1074" s="36"/>
      <c r="DV1074" s="36"/>
      <c r="DW1074" s="36"/>
      <c r="DX1074" s="36"/>
      <c r="ED1074" s="36"/>
      <c r="EE1074" s="36"/>
      <c r="EF1074" s="36"/>
      <c r="EL1074" s="36"/>
      <c r="EM1074" s="36"/>
      <c r="EN1074" s="36"/>
      <c r="ET1074" s="36"/>
      <c r="EU1074" s="36"/>
      <c r="EV1074" s="36"/>
    </row>
    <row r="1075" spans="14:152" s="30" customFormat="1" ht="12.75">
      <c r="N1075" s="36">
        <v>8.6000000000000003E-10</v>
      </c>
      <c r="O1075" s="36">
        <v>2.4683961127099998</v>
      </c>
      <c r="P1075" s="36">
        <v>113.7294395684</v>
      </c>
      <c r="Q1075" s="30">
        <f t="shared" si="372"/>
        <v>-2.2691691300835258E-10</v>
      </c>
      <c r="R1075" s="30">
        <f t="shared" si="373"/>
        <v>-2.269138118169335E-10</v>
      </c>
      <c r="S1075" s="30">
        <f t="shared" si="374"/>
        <v>-2.2691381194881895E-10</v>
      </c>
      <c r="T1075" s="30">
        <f t="shared" si="375"/>
        <v>-2.2691381194881342E-10</v>
      </c>
      <c r="V1075" s="36"/>
      <c r="W1075" s="36"/>
      <c r="X1075" s="36"/>
      <c r="AD1075" s="36"/>
      <c r="AE1075" s="36"/>
      <c r="AF1075" s="36"/>
      <c r="AL1075" s="36"/>
      <c r="AM1075" s="36"/>
      <c r="AN1075" s="36"/>
      <c r="AT1075" s="36"/>
      <c r="AU1075" s="36"/>
      <c r="AV1075" s="36"/>
      <c r="BB1075" s="36"/>
      <c r="BC1075" s="36"/>
      <c r="BD1075" s="36"/>
      <c r="BJ1075" s="36"/>
      <c r="BK1075" s="36"/>
      <c r="BL1075" s="36"/>
      <c r="BR1075" s="36"/>
      <c r="BS1075" s="36"/>
      <c r="BT1075" s="36"/>
      <c r="BZ1075" s="36"/>
      <c r="CA1075" s="36"/>
      <c r="CB1075" s="36"/>
      <c r="CH1075" s="36"/>
      <c r="CI1075" s="36"/>
      <c r="CJ1075" s="36"/>
      <c r="CP1075" s="36"/>
      <c r="CQ1075" s="36"/>
      <c r="CR1075" s="36"/>
      <c r="CX1075" s="36"/>
      <c r="CY1075" s="36"/>
      <c r="CZ1075" s="36"/>
      <c r="DF1075" s="36">
        <v>8.0000000000000003E-10</v>
      </c>
      <c r="DG1075" s="36">
        <v>5.8577186174399998</v>
      </c>
      <c r="DH1075" s="36">
        <v>7747.7203305896001</v>
      </c>
      <c r="DI1075" s="30">
        <f t="shared" si="376"/>
        <v>6.6070653944181137E-10</v>
      </c>
      <c r="DJ1075" s="30">
        <f t="shared" si="377"/>
        <v>6.6082139888105162E-10</v>
      </c>
      <c r="DK1075" s="30">
        <f t="shared" si="378"/>
        <v>6.6082139399729839E-10</v>
      </c>
      <c r="DL1075" s="30">
        <f t="shared" si="379"/>
        <v>6.6082139399750343E-10</v>
      </c>
      <c r="DN1075" s="36"/>
      <c r="DO1075" s="36"/>
      <c r="DP1075" s="36"/>
      <c r="DV1075" s="36"/>
      <c r="DW1075" s="36"/>
      <c r="DX1075" s="36"/>
      <c r="ED1075" s="36"/>
      <c r="EE1075" s="36"/>
      <c r="EF1075" s="36"/>
      <c r="EL1075" s="36"/>
      <c r="EM1075" s="36"/>
      <c r="EN1075" s="36"/>
      <c r="ET1075" s="36"/>
      <c r="EU1075" s="36"/>
      <c r="EV1075" s="36"/>
    </row>
    <row r="1076" spans="14:152" s="30" customFormat="1" ht="12.75">
      <c r="N1076" s="36">
        <v>9.5999999999999999E-10</v>
      </c>
      <c r="O1076" s="36">
        <v>2.9982969598500002</v>
      </c>
      <c r="P1076" s="36">
        <v>6510.5519827804001</v>
      </c>
      <c r="Q1076" s="30">
        <f t="shared" si="372"/>
        <v>-1.0845041976762769E-10</v>
      </c>
      <c r="R1076" s="30">
        <f t="shared" si="373"/>
        <v>-1.0865455670919567E-10</v>
      </c>
      <c r="S1076" s="30">
        <f t="shared" si="374"/>
        <v>-1.0865454802789483E-10</v>
      </c>
      <c r="T1076" s="30">
        <f t="shared" si="375"/>
        <v>-1.0865454802826079E-10</v>
      </c>
      <c r="V1076" s="36"/>
      <c r="W1076" s="36"/>
      <c r="X1076" s="36"/>
      <c r="AD1076" s="36"/>
      <c r="AE1076" s="36"/>
      <c r="AF1076" s="36"/>
      <c r="AL1076" s="36"/>
      <c r="AM1076" s="36"/>
      <c r="AN1076" s="36"/>
      <c r="AT1076" s="36"/>
      <c r="AU1076" s="36"/>
      <c r="AV1076" s="36"/>
      <c r="BB1076" s="36"/>
      <c r="BC1076" s="36"/>
      <c r="BD1076" s="36"/>
      <c r="BJ1076" s="36"/>
      <c r="BK1076" s="36"/>
      <c r="BL1076" s="36"/>
      <c r="BR1076" s="36"/>
      <c r="BS1076" s="36"/>
      <c r="BT1076" s="36"/>
      <c r="BZ1076" s="36"/>
      <c r="CA1076" s="36"/>
      <c r="CB1076" s="36"/>
      <c r="CH1076" s="36"/>
      <c r="CI1076" s="36"/>
      <c r="CJ1076" s="36"/>
      <c r="CP1076" s="36"/>
      <c r="CQ1076" s="36"/>
      <c r="CR1076" s="36"/>
      <c r="CX1076" s="36"/>
      <c r="CY1076" s="36"/>
      <c r="CZ1076" s="36"/>
      <c r="DF1076" s="36">
        <v>6.8000000000000003E-10</v>
      </c>
      <c r="DG1076" s="36">
        <v>3.06409889136</v>
      </c>
      <c r="DH1076" s="36">
        <v>8446.9914788171991</v>
      </c>
      <c r="DI1076" s="30">
        <f t="shared" si="376"/>
        <v>6.6485689007022993E-10</v>
      </c>
      <c r="DJ1076" s="30">
        <f t="shared" si="377"/>
        <v>6.6489648992084784E-10</v>
      </c>
      <c r="DK1076" s="30">
        <f t="shared" si="378"/>
        <v>6.6489648823786162E-10</v>
      </c>
      <c r="DL1076" s="30">
        <f t="shared" si="379"/>
        <v>6.6489648823793255E-10</v>
      </c>
      <c r="DN1076" s="36"/>
      <c r="DO1076" s="36"/>
      <c r="DP1076" s="36"/>
      <c r="DV1076" s="36"/>
      <c r="DW1076" s="36"/>
      <c r="DX1076" s="36"/>
      <c r="ED1076" s="36"/>
      <c r="EE1076" s="36"/>
      <c r="EF1076" s="36"/>
      <c r="EL1076" s="36"/>
      <c r="EM1076" s="36"/>
      <c r="EN1076" s="36"/>
      <c r="ET1076" s="36"/>
      <c r="EU1076" s="36"/>
      <c r="EV1076" s="36"/>
    </row>
    <row r="1077" spans="14:152" s="30" customFormat="1" ht="12.75">
      <c r="N1077" s="36">
        <v>8.3999999999999999E-10</v>
      </c>
      <c r="O1077" s="36">
        <v>1.3433326078800001</v>
      </c>
      <c r="P1077" s="36">
        <v>4133.3873151671996</v>
      </c>
      <c r="Q1077" s="30">
        <f t="shared" si="372"/>
        <v>-7.6815024600004775E-10</v>
      </c>
      <c r="R1077" s="30">
        <f t="shared" si="373"/>
        <v>-7.6819642476342406E-10</v>
      </c>
      <c r="S1077" s="30">
        <f t="shared" si="374"/>
        <v>-7.6819642279986583E-10</v>
      </c>
      <c r="T1077" s="30">
        <f t="shared" si="375"/>
        <v>-7.6819642279994792E-10</v>
      </c>
      <c r="V1077" s="36"/>
      <c r="W1077" s="36"/>
      <c r="X1077" s="36"/>
      <c r="AD1077" s="36"/>
      <c r="AE1077" s="36"/>
      <c r="AF1077" s="36"/>
      <c r="AL1077" s="36"/>
      <c r="AM1077" s="36"/>
      <c r="AN1077" s="36"/>
      <c r="AT1077" s="36"/>
      <c r="AU1077" s="36"/>
      <c r="AV1077" s="36"/>
      <c r="BB1077" s="36"/>
      <c r="BC1077" s="36"/>
      <c r="BD1077" s="36"/>
      <c r="BJ1077" s="36"/>
      <c r="BK1077" s="36"/>
      <c r="BL1077" s="36"/>
      <c r="BR1077" s="36"/>
      <c r="BS1077" s="36"/>
      <c r="BT1077" s="36"/>
      <c r="BZ1077" s="36"/>
      <c r="CA1077" s="36"/>
      <c r="CB1077" s="36"/>
      <c r="CH1077" s="36"/>
      <c r="CI1077" s="36"/>
      <c r="CJ1077" s="36"/>
      <c r="CP1077" s="36"/>
      <c r="CQ1077" s="36"/>
      <c r="CR1077" s="36"/>
      <c r="CX1077" s="36"/>
      <c r="CY1077" s="36"/>
      <c r="CZ1077" s="36"/>
      <c r="DF1077" s="36">
        <v>6.6E-10</v>
      </c>
      <c r="DG1077" s="36">
        <v>1.07137364271</v>
      </c>
      <c r="DH1077" s="36">
        <v>1987.221898692</v>
      </c>
      <c r="DI1077" s="30">
        <f t="shared" si="376"/>
        <v>-5.7205582102955881E-10</v>
      </c>
      <c r="DJ1077" s="30">
        <f t="shared" si="377"/>
        <v>-5.72034317156859E-10</v>
      </c>
      <c r="DK1077" s="30">
        <f t="shared" si="378"/>
        <v>-5.7203431807141387E-10</v>
      </c>
      <c r="DL1077" s="30">
        <f t="shared" si="379"/>
        <v>-5.720343180713752E-10</v>
      </c>
      <c r="DN1077" s="36"/>
      <c r="DO1077" s="36"/>
      <c r="DP1077" s="36"/>
      <c r="DV1077" s="36"/>
      <c r="DW1077" s="36"/>
      <c r="DX1077" s="36"/>
      <c r="ED1077" s="36"/>
      <c r="EE1077" s="36"/>
      <c r="EF1077" s="36"/>
      <c r="EL1077" s="36"/>
      <c r="EM1077" s="36"/>
      <c r="EN1077" s="36"/>
      <c r="ET1077" s="36"/>
      <c r="EU1077" s="36"/>
      <c r="EV1077" s="36"/>
    </row>
    <row r="1078" spans="14:152" s="30" customFormat="1" ht="12.75">
      <c r="N1078" s="36">
        <v>9.2999999999999999E-10</v>
      </c>
      <c r="O1078" s="36">
        <v>2.41895388985</v>
      </c>
      <c r="P1078" s="36">
        <v>20040.151441849699</v>
      </c>
      <c r="Q1078" s="30">
        <f t="shared" si="372"/>
        <v>-2.8386571969413232E-10</v>
      </c>
      <c r="R1078" s="30">
        <f t="shared" si="373"/>
        <v>-2.8444906909038642E-10</v>
      </c>
      <c r="S1078" s="30">
        <f t="shared" si="374"/>
        <v>-2.844490442847037E-10</v>
      </c>
      <c r="T1078" s="30">
        <f t="shared" si="375"/>
        <v>-2.8444904428574807E-10</v>
      </c>
      <c r="V1078" s="36"/>
      <c r="W1078" s="36"/>
      <c r="X1078" s="36"/>
      <c r="AD1078" s="36"/>
      <c r="AE1078" s="36"/>
      <c r="AF1078" s="36"/>
      <c r="AL1078" s="36"/>
      <c r="AM1078" s="36"/>
      <c r="AN1078" s="36"/>
      <c r="AT1078" s="36"/>
      <c r="AU1078" s="36"/>
      <c r="AV1078" s="36"/>
      <c r="BB1078" s="36"/>
      <c r="BC1078" s="36"/>
      <c r="BD1078" s="36"/>
      <c r="BJ1078" s="36"/>
      <c r="BK1078" s="36"/>
      <c r="BL1078" s="36"/>
      <c r="BR1078" s="36"/>
      <c r="BS1078" s="36"/>
      <c r="BT1078" s="36"/>
      <c r="BZ1078" s="36"/>
      <c r="CA1078" s="36"/>
      <c r="CB1078" s="36"/>
      <c r="CH1078" s="36"/>
      <c r="CI1078" s="36"/>
      <c r="CJ1078" s="36"/>
      <c r="CP1078" s="36"/>
      <c r="CQ1078" s="36"/>
      <c r="CR1078" s="36"/>
      <c r="CX1078" s="36"/>
      <c r="CY1078" s="36"/>
      <c r="CZ1078" s="36"/>
      <c r="DF1078" s="36">
        <v>6.0999999999999996E-10</v>
      </c>
      <c r="DG1078" s="36">
        <v>3.7117142990500001</v>
      </c>
      <c r="DH1078" s="36">
        <v>1055.8588118401999</v>
      </c>
      <c r="DI1078" s="30">
        <f t="shared" si="376"/>
        <v>-3.3008691989668708E-10</v>
      </c>
      <c r="DJ1078" s="30">
        <f t="shared" si="377"/>
        <v>-3.3010472414013431E-10</v>
      </c>
      <c r="DK1078" s="30">
        <f t="shared" si="378"/>
        <v>-3.3010472338297537E-10</v>
      </c>
      <c r="DL1078" s="30">
        <f t="shared" si="379"/>
        <v>-3.3010472338300716E-10</v>
      </c>
      <c r="DN1078" s="36"/>
      <c r="DO1078" s="36"/>
      <c r="DP1078" s="36"/>
      <c r="DV1078" s="36"/>
      <c r="DW1078" s="36"/>
      <c r="DX1078" s="36"/>
      <c r="ED1078" s="36"/>
      <c r="EE1078" s="36"/>
      <c r="EF1078" s="36"/>
      <c r="EL1078" s="36"/>
      <c r="EM1078" s="36"/>
      <c r="EN1078" s="36"/>
      <c r="ET1078" s="36"/>
      <c r="EU1078" s="36"/>
      <c r="EV1078" s="36"/>
    </row>
    <row r="1079" spans="14:152" s="30" customFormat="1" ht="12.75">
      <c r="N1079" s="36">
        <v>8.4999999999999996E-10</v>
      </c>
      <c r="O1079" s="36">
        <v>5.9209326881799997</v>
      </c>
      <c r="P1079" s="36">
        <v>12299.544658261</v>
      </c>
      <c r="Q1079" s="30">
        <f t="shared" si="372"/>
        <v>7.214899804857623E-10</v>
      </c>
      <c r="R1079" s="30">
        <f t="shared" si="373"/>
        <v>7.2167161537433563E-10</v>
      </c>
      <c r="S1079" s="30">
        <f t="shared" si="374"/>
        <v>7.216716076523913E-10</v>
      </c>
      <c r="T1079" s="30">
        <f t="shared" si="375"/>
        <v>7.216716076527168E-10</v>
      </c>
      <c r="V1079" s="36"/>
      <c r="W1079" s="36"/>
      <c r="X1079" s="36"/>
      <c r="AD1079" s="36"/>
      <c r="AE1079" s="36"/>
      <c r="AF1079" s="36"/>
      <c r="AL1079" s="36"/>
      <c r="AM1079" s="36"/>
      <c r="AN1079" s="36"/>
      <c r="AT1079" s="36"/>
      <c r="AU1079" s="36"/>
      <c r="AV1079" s="36"/>
      <c r="BB1079" s="36"/>
      <c r="BC1079" s="36"/>
      <c r="BD1079" s="36"/>
      <c r="BJ1079" s="36"/>
      <c r="BK1079" s="36"/>
      <c r="BL1079" s="36"/>
      <c r="BR1079" s="36"/>
      <c r="BS1079" s="36"/>
      <c r="BT1079" s="36"/>
      <c r="BZ1079" s="36"/>
      <c r="CA1079" s="36"/>
      <c r="CB1079" s="36"/>
      <c r="CH1079" s="36"/>
      <c r="CI1079" s="36"/>
      <c r="CJ1079" s="36"/>
      <c r="CP1079" s="36"/>
      <c r="CQ1079" s="36"/>
      <c r="CR1079" s="36"/>
      <c r="CX1079" s="36"/>
      <c r="CY1079" s="36"/>
      <c r="CZ1079" s="36"/>
      <c r="DF1079" s="36">
        <v>7.8999999999999996E-10</v>
      </c>
      <c r="DG1079" s="36">
        <v>6.487001849E-2</v>
      </c>
      <c r="DH1079" s="36">
        <v>6286.5989683403996</v>
      </c>
      <c r="DI1079" s="30">
        <f t="shared" si="376"/>
        <v>-7.6844833652825857E-10</v>
      </c>
      <c r="DJ1079" s="30">
        <f t="shared" si="377"/>
        <v>-7.6841044715696811E-10</v>
      </c>
      <c r="DK1079" s="30">
        <f t="shared" si="378"/>
        <v>-7.6841044876900075E-10</v>
      </c>
      <c r="DL1079" s="30">
        <f t="shared" si="379"/>
        <v>-7.6841044876893302E-10</v>
      </c>
      <c r="DN1079" s="36"/>
      <c r="DO1079" s="36"/>
      <c r="DP1079" s="36"/>
      <c r="DV1079" s="36"/>
      <c r="DW1079" s="36"/>
      <c r="DX1079" s="36"/>
      <c r="ED1079" s="36"/>
      <c r="EE1079" s="36"/>
      <c r="EF1079" s="36"/>
      <c r="EL1079" s="36"/>
      <c r="EM1079" s="36"/>
      <c r="EN1079" s="36"/>
      <c r="ET1079" s="36"/>
      <c r="EU1079" s="36"/>
      <c r="EV1079" s="36"/>
    </row>
    <row r="1080" spans="14:152" s="30" customFormat="1" ht="12.75">
      <c r="N1080" s="36">
        <v>8.1999999999999996E-10</v>
      </c>
      <c r="O1080" s="36">
        <v>4.7132123654899996</v>
      </c>
      <c r="P1080" s="36">
        <v>7733.4932365880004</v>
      </c>
      <c r="Q1080" s="30">
        <f t="shared" si="372"/>
        <v>7.3234680382687425E-10</v>
      </c>
      <c r="R1080" s="30">
        <f t="shared" si="373"/>
        <v>7.3225300649915379E-10</v>
      </c>
      <c r="S1080" s="30">
        <f t="shared" si="374"/>
        <v>7.3225301048911231E-10</v>
      </c>
      <c r="T1080" s="30">
        <f t="shared" si="375"/>
        <v>7.3225301048894439E-10</v>
      </c>
      <c r="V1080" s="36"/>
      <c r="W1080" s="36"/>
      <c r="X1080" s="36"/>
      <c r="AD1080" s="36"/>
      <c r="AE1080" s="36"/>
      <c r="AF1080" s="36"/>
      <c r="AL1080" s="36"/>
      <c r="AM1080" s="36"/>
      <c r="AN1080" s="36"/>
      <c r="AT1080" s="36"/>
      <c r="AU1080" s="36"/>
      <c r="AV1080" s="36"/>
      <c r="BB1080" s="36"/>
      <c r="BC1080" s="36"/>
      <c r="BD1080" s="36"/>
      <c r="BJ1080" s="36"/>
      <c r="BK1080" s="36"/>
      <c r="BL1080" s="36"/>
      <c r="BR1080" s="36"/>
      <c r="BS1080" s="36"/>
      <c r="BT1080" s="36"/>
      <c r="BZ1080" s="36"/>
      <c r="CA1080" s="36"/>
      <c r="CB1080" s="36"/>
      <c r="CH1080" s="36"/>
      <c r="CI1080" s="36"/>
      <c r="CJ1080" s="36"/>
      <c r="CP1080" s="36"/>
      <c r="CQ1080" s="36"/>
      <c r="CR1080" s="36"/>
      <c r="CX1080" s="36"/>
      <c r="CY1080" s="36"/>
      <c r="CZ1080" s="36"/>
      <c r="DF1080" s="36">
        <v>7.5E-10</v>
      </c>
      <c r="DG1080" s="36">
        <v>1.54177744365</v>
      </c>
      <c r="DH1080" s="36">
        <v>1059.3991838413999</v>
      </c>
      <c r="DI1080" s="30">
        <f t="shared" si="376"/>
        <v>-2.7836469195671664E-10</v>
      </c>
      <c r="DJ1080" s="30">
        <f t="shared" si="377"/>
        <v>-2.7834043890942175E-10</v>
      </c>
      <c r="DK1080" s="30">
        <f t="shared" si="378"/>
        <v>-2.783404399408467E-10</v>
      </c>
      <c r="DL1080" s="30">
        <f t="shared" si="379"/>
        <v>-2.7834043994080343E-10</v>
      </c>
      <c r="DN1080" s="36"/>
      <c r="DO1080" s="36"/>
      <c r="DP1080" s="36"/>
      <c r="DV1080" s="36"/>
      <c r="DW1080" s="36"/>
      <c r="DX1080" s="36"/>
      <c r="ED1080" s="36"/>
      <c r="EE1080" s="36"/>
      <c r="EF1080" s="36"/>
      <c r="EL1080" s="36"/>
      <c r="EM1080" s="36"/>
      <c r="EN1080" s="36"/>
      <c r="ET1080" s="36"/>
      <c r="EU1080" s="36"/>
      <c r="EV1080" s="36"/>
    </row>
    <row r="1081" spans="14:152" s="30" customFormat="1" ht="12.75">
      <c r="N1081" s="36">
        <v>8.0999999999999999E-10</v>
      </c>
      <c r="O1081" s="36">
        <v>5.2697111010500004</v>
      </c>
      <c r="P1081" s="36">
        <v>12199.9750023914</v>
      </c>
      <c r="Q1081" s="30">
        <f t="shared" si="372"/>
        <v>7.265516834544063E-10</v>
      </c>
      <c r="R1081" s="30">
        <f t="shared" si="373"/>
        <v>7.2669522958756664E-10</v>
      </c>
      <c r="S1081" s="30">
        <f t="shared" si="374"/>
        <v>7.266952234854137E-10</v>
      </c>
      <c r="T1081" s="30">
        <f t="shared" si="375"/>
        <v>7.2669522348567292E-10</v>
      </c>
      <c r="V1081" s="36"/>
      <c r="W1081" s="36"/>
      <c r="X1081" s="36"/>
      <c r="AD1081" s="36"/>
      <c r="AE1081" s="36"/>
      <c r="AF1081" s="36"/>
      <c r="AL1081" s="36"/>
      <c r="AM1081" s="36"/>
      <c r="AN1081" s="36"/>
      <c r="AT1081" s="36"/>
      <c r="AU1081" s="36"/>
      <c r="AV1081" s="36"/>
      <c r="BB1081" s="36"/>
      <c r="BC1081" s="36"/>
      <c r="BD1081" s="36"/>
      <c r="BJ1081" s="36"/>
      <c r="BK1081" s="36"/>
      <c r="BL1081" s="36"/>
      <c r="BR1081" s="36"/>
      <c r="BS1081" s="36"/>
      <c r="BT1081" s="36"/>
      <c r="BZ1081" s="36"/>
      <c r="CA1081" s="36"/>
      <c r="CB1081" s="36"/>
      <c r="CH1081" s="36"/>
      <c r="CI1081" s="36"/>
      <c r="CJ1081" s="36"/>
      <c r="CP1081" s="36"/>
      <c r="CQ1081" s="36"/>
      <c r="CR1081" s="36"/>
      <c r="CX1081" s="36"/>
      <c r="CY1081" s="36"/>
      <c r="CZ1081" s="36"/>
      <c r="DF1081" s="36">
        <v>6.0999999999999996E-10</v>
      </c>
      <c r="DG1081" s="36">
        <v>1.47350010728</v>
      </c>
      <c r="DH1081" s="36">
        <v>1685.0521225016</v>
      </c>
      <c r="DI1081" s="30">
        <f t="shared" si="376"/>
        <v>-9.4014035688253338E-12</v>
      </c>
      <c r="DJ1081" s="30">
        <f t="shared" si="377"/>
        <v>-9.4351881334052977E-12</v>
      </c>
      <c r="DK1081" s="30">
        <f t="shared" si="378"/>
        <v>-9.4351866966383449E-12</v>
      </c>
      <c r="DL1081" s="30">
        <f t="shared" si="379"/>
        <v>-9.4351866966990183E-12</v>
      </c>
      <c r="DN1081" s="36"/>
      <c r="DO1081" s="36"/>
      <c r="DP1081" s="36"/>
      <c r="DV1081" s="36"/>
      <c r="DW1081" s="36"/>
      <c r="DX1081" s="36"/>
      <c r="ED1081" s="36"/>
      <c r="EE1081" s="36"/>
      <c r="EF1081" s="36"/>
      <c r="EL1081" s="36"/>
      <c r="EM1081" s="36"/>
      <c r="EN1081" s="36"/>
      <c r="ET1081" s="36"/>
      <c r="EU1081" s="36"/>
      <c r="EV1081" s="36"/>
    </row>
    <row r="1082" spans="14:152" s="30" customFormat="1" ht="12.75">
      <c r="N1082" s="36">
        <v>8.0000000000000003E-10</v>
      </c>
      <c r="O1082" s="36">
        <v>4.34410099751</v>
      </c>
      <c r="P1082" s="36">
        <v>7218.0293654950001</v>
      </c>
      <c r="Q1082" s="30">
        <f t="shared" si="372"/>
        <v>-3.4907117141107645E-10</v>
      </c>
      <c r="R1082" s="30">
        <f t="shared" si="373"/>
        <v>-3.4890036742021578E-10</v>
      </c>
      <c r="S1082" s="30">
        <f t="shared" si="374"/>
        <v>-3.4890037468447172E-10</v>
      </c>
      <c r="T1082" s="30">
        <f t="shared" si="375"/>
        <v>-3.4890037468416478E-10</v>
      </c>
      <c r="V1082" s="36"/>
      <c r="W1082" s="36"/>
      <c r="X1082" s="36"/>
      <c r="AD1082" s="36"/>
      <c r="AE1082" s="36"/>
      <c r="AF1082" s="36"/>
      <c r="AL1082" s="36"/>
      <c r="AM1082" s="36"/>
      <c r="AN1082" s="36"/>
      <c r="AT1082" s="36"/>
      <c r="AU1082" s="36"/>
      <c r="AV1082" s="36"/>
      <c r="BB1082" s="36"/>
      <c r="BC1082" s="36"/>
      <c r="BD1082" s="36"/>
      <c r="BJ1082" s="36"/>
      <c r="BK1082" s="36"/>
      <c r="BL1082" s="36"/>
      <c r="BR1082" s="36"/>
      <c r="BS1082" s="36"/>
      <c r="BT1082" s="36"/>
      <c r="BZ1082" s="36"/>
      <c r="CA1082" s="36"/>
      <c r="CB1082" s="36"/>
      <c r="CH1082" s="36"/>
      <c r="CI1082" s="36"/>
      <c r="CJ1082" s="36"/>
      <c r="CP1082" s="36"/>
      <c r="CQ1082" s="36"/>
      <c r="CR1082" s="36"/>
      <c r="CX1082" s="36"/>
      <c r="CY1082" s="36"/>
      <c r="CZ1082" s="36"/>
      <c r="DF1082" s="36">
        <v>6.0999999999999996E-10</v>
      </c>
      <c r="DG1082" s="36">
        <v>0.46897959302999997</v>
      </c>
      <c r="DH1082" s="36">
        <v>1727.6610936682</v>
      </c>
      <c r="DI1082" s="30">
        <f t="shared" si="376"/>
        <v>-5.8005860017901081E-10</v>
      </c>
      <c r="DJ1082" s="30">
        <f t="shared" si="377"/>
        <v>-5.8006931951300415E-10</v>
      </c>
      <c r="DK1082" s="30">
        <f t="shared" si="378"/>
        <v>-5.8006931905717914E-10</v>
      </c>
      <c r="DL1082" s="30">
        <f t="shared" si="379"/>
        <v>-5.8006931905719816E-10</v>
      </c>
      <c r="DN1082" s="36"/>
      <c r="DO1082" s="36"/>
      <c r="DP1082" s="36"/>
      <c r="DV1082" s="36"/>
      <c r="DW1082" s="36"/>
      <c r="DX1082" s="36"/>
      <c r="ED1082" s="36"/>
      <c r="EE1082" s="36"/>
      <c r="EF1082" s="36"/>
      <c r="EL1082" s="36"/>
      <c r="EM1082" s="36"/>
      <c r="EN1082" s="36"/>
      <c r="ET1082" s="36"/>
      <c r="EU1082" s="36"/>
      <c r="EV1082" s="36"/>
    </row>
    <row r="1083" spans="14:152" s="30" customFormat="1" ht="12.75">
      <c r="N1083" s="36">
        <v>9.5000000000000003E-10</v>
      </c>
      <c r="O1083" s="36">
        <v>2.6135000450000001E-2</v>
      </c>
      <c r="P1083" s="36">
        <v>2.9010142898</v>
      </c>
      <c r="Q1083" s="30">
        <f t="shared" si="372"/>
        <v>9.4995202311864929E-10</v>
      </c>
      <c r="R1083" s="30">
        <f t="shared" si="373"/>
        <v>9.4995202402911168E-10</v>
      </c>
      <c r="S1083" s="30">
        <f t="shared" si="374"/>
        <v>9.4995202402907301E-10</v>
      </c>
      <c r="T1083" s="30">
        <f t="shared" si="375"/>
        <v>9.4995202402907301E-10</v>
      </c>
      <c r="V1083" s="36"/>
      <c r="W1083" s="36"/>
      <c r="X1083" s="36"/>
      <c r="AD1083" s="36"/>
      <c r="AE1083" s="36"/>
      <c r="AF1083" s="36"/>
      <c r="AL1083" s="36"/>
      <c r="AM1083" s="36"/>
      <c r="AN1083" s="36"/>
      <c r="AT1083" s="36"/>
      <c r="AU1083" s="36"/>
      <c r="AV1083" s="36"/>
      <c r="BB1083" s="36"/>
      <c r="BC1083" s="36"/>
      <c r="BD1083" s="36"/>
      <c r="BJ1083" s="36"/>
      <c r="BK1083" s="36"/>
      <c r="BL1083" s="36"/>
      <c r="BR1083" s="36"/>
      <c r="BS1083" s="36"/>
      <c r="BT1083" s="36"/>
      <c r="BZ1083" s="36"/>
      <c r="CA1083" s="36"/>
      <c r="CB1083" s="36"/>
      <c r="CH1083" s="36"/>
      <c r="CI1083" s="36"/>
      <c r="CJ1083" s="36"/>
      <c r="CP1083" s="36"/>
      <c r="CQ1083" s="36"/>
      <c r="CR1083" s="36"/>
      <c r="CX1083" s="36"/>
      <c r="CY1083" s="36"/>
      <c r="CZ1083" s="36"/>
      <c r="DF1083" s="36">
        <v>6.3999999999999996E-10</v>
      </c>
      <c r="DG1083" s="36">
        <v>2.1186987789799998</v>
      </c>
      <c r="DH1083" s="36">
        <v>3305.0496922312</v>
      </c>
      <c r="DI1083" s="30">
        <f t="shared" si="376"/>
        <v>-5.621347264495129E-10</v>
      </c>
      <c r="DJ1083" s="30">
        <f t="shared" si="377"/>
        <v>-5.6210148371519914E-10</v>
      </c>
      <c r="DK1083" s="30">
        <f t="shared" si="378"/>
        <v>-5.6210148512906556E-10</v>
      </c>
      <c r="DL1083" s="30">
        <f t="shared" si="379"/>
        <v>-5.621014851290058E-10</v>
      </c>
      <c r="DN1083" s="36"/>
      <c r="DO1083" s="36"/>
      <c r="DP1083" s="36"/>
      <c r="DV1083" s="36"/>
      <c r="DW1083" s="36"/>
      <c r="DX1083" s="36"/>
      <c r="ED1083" s="36"/>
      <c r="EE1083" s="36"/>
      <c r="EF1083" s="36"/>
      <c r="EL1083" s="36"/>
      <c r="EM1083" s="36"/>
      <c r="EN1083" s="36"/>
      <c r="ET1083" s="36"/>
      <c r="EU1083" s="36"/>
      <c r="EV1083" s="36"/>
    </row>
    <row r="1084" spans="14:152" s="30" customFormat="1" ht="12.75">
      <c r="N1084" s="36">
        <v>9.4000000000000006E-10</v>
      </c>
      <c r="O1084" s="36">
        <v>6.2201844162100004</v>
      </c>
      <c r="P1084" s="36">
        <v>20043.691813850899</v>
      </c>
      <c r="Q1084" s="30">
        <f t="shared" si="372"/>
        <v>-3.0444572625104512E-10</v>
      </c>
      <c r="R1084" s="30">
        <f t="shared" si="373"/>
        <v>-3.0385969889948265E-10</v>
      </c>
      <c r="S1084" s="30">
        <f t="shared" si="374"/>
        <v>-3.038597238244778E-10</v>
      </c>
      <c r="T1084" s="30">
        <f t="shared" si="375"/>
        <v>-3.0385972382342857E-10</v>
      </c>
      <c r="V1084" s="36"/>
      <c r="W1084" s="36"/>
      <c r="X1084" s="36"/>
      <c r="AD1084" s="36"/>
      <c r="AE1084" s="36"/>
      <c r="AF1084" s="36"/>
      <c r="AL1084" s="36"/>
      <c r="AM1084" s="36"/>
      <c r="AN1084" s="36"/>
      <c r="AT1084" s="36"/>
      <c r="AU1084" s="36"/>
      <c r="AV1084" s="36"/>
      <c r="BB1084" s="36"/>
      <c r="BC1084" s="36"/>
      <c r="BD1084" s="36"/>
      <c r="BJ1084" s="36"/>
      <c r="BK1084" s="36"/>
      <c r="BL1084" s="36"/>
      <c r="BR1084" s="36"/>
      <c r="BS1084" s="36"/>
      <c r="BT1084" s="36"/>
      <c r="BZ1084" s="36"/>
      <c r="CA1084" s="36"/>
      <c r="CB1084" s="36"/>
      <c r="CH1084" s="36"/>
      <c r="CI1084" s="36"/>
      <c r="CJ1084" s="36"/>
      <c r="CP1084" s="36"/>
      <c r="CQ1084" s="36"/>
      <c r="CR1084" s="36"/>
      <c r="CX1084" s="36"/>
      <c r="CY1084" s="36"/>
      <c r="CZ1084" s="36"/>
      <c r="DF1084" s="36">
        <v>6E-10</v>
      </c>
      <c r="DG1084" s="36">
        <v>1.17940250396</v>
      </c>
      <c r="DH1084" s="36">
        <v>97670.387712897107</v>
      </c>
      <c r="DI1084" s="30">
        <f t="shared" si="376"/>
        <v>5.9998420997147506E-10</v>
      </c>
      <c r="DJ1084" s="30">
        <f t="shared" si="377"/>
        <v>5.9996714208724358E-10</v>
      </c>
      <c r="DK1084" s="30">
        <f t="shared" si="378"/>
        <v>5.9996714294459664E-10</v>
      </c>
      <c r="DL1084" s="30">
        <f t="shared" si="379"/>
        <v>5.9996714294456097E-10</v>
      </c>
      <c r="DN1084" s="36"/>
      <c r="DO1084" s="36"/>
      <c r="DP1084" s="36"/>
      <c r="DV1084" s="36"/>
      <c r="DW1084" s="36"/>
      <c r="DX1084" s="36"/>
      <c r="ED1084" s="36"/>
      <c r="EE1084" s="36"/>
      <c r="EF1084" s="36"/>
      <c r="EL1084" s="36"/>
      <c r="EM1084" s="36"/>
      <c r="EN1084" s="36"/>
      <c r="ET1084" s="36"/>
      <c r="EU1084" s="36"/>
      <c r="EV1084" s="36"/>
    </row>
    <row r="1085" spans="14:152" s="30" customFormat="1" ht="12.75">
      <c r="N1085" s="36">
        <v>8.4999999999999996E-10</v>
      </c>
      <c r="O1085" s="36">
        <v>4.6657380999900004</v>
      </c>
      <c r="P1085" s="36">
        <v>8638.9499332527994</v>
      </c>
      <c r="Q1085" s="30">
        <f t="shared" si="372"/>
        <v>6.2266116174500326E-10</v>
      </c>
      <c r="R1085" s="30">
        <f t="shared" si="373"/>
        <v>6.2282545122107596E-10</v>
      </c>
      <c r="S1085" s="30">
        <f t="shared" si="374"/>
        <v>6.2282544423534957E-10</v>
      </c>
      <c r="T1085" s="30">
        <f t="shared" si="375"/>
        <v>6.2282544423564136E-10</v>
      </c>
      <c r="V1085" s="36"/>
      <c r="W1085" s="36"/>
      <c r="X1085" s="36"/>
      <c r="AD1085" s="36"/>
      <c r="AE1085" s="36"/>
      <c r="AF1085" s="36"/>
      <c r="AL1085" s="36"/>
      <c r="AM1085" s="36"/>
      <c r="AN1085" s="36"/>
      <c r="AT1085" s="36"/>
      <c r="AU1085" s="36"/>
      <c r="AV1085" s="36"/>
      <c r="BB1085" s="36"/>
      <c r="BC1085" s="36"/>
      <c r="BD1085" s="36"/>
      <c r="BJ1085" s="36"/>
      <c r="BK1085" s="36"/>
      <c r="BL1085" s="36"/>
      <c r="BR1085" s="36"/>
      <c r="BS1085" s="36"/>
      <c r="BT1085" s="36"/>
      <c r="BZ1085" s="36"/>
      <c r="CA1085" s="36"/>
      <c r="CB1085" s="36"/>
      <c r="CH1085" s="36"/>
      <c r="CI1085" s="36"/>
      <c r="CJ1085" s="36"/>
      <c r="CP1085" s="36"/>
      <c r="CQ1085" s="36"/>
      <c r="CR1085" s="36"/>
      <c r="CX1085" s="36"/>
      <c r="CY1085" s="36"/>
      <c r="CZ1085" s="36"/>
      <c r="DF1085" s="36">
        <v>6E-10</v>
      </c>
      <c r="DG1085" s="36">
        <v>5.1395382135199998</v>
      </c>
      <c r="DH1085" s="36">
        <v>1898.3339642874</v>
      </c>
      <c r="DI1085" s="30">
        <f t="shared" si="376"/>
        <v>3.7424660383743989E-10</v>
      </c>
      <c r="DJ1085" s="30">
        <f t="shared" si="377"/>
        <v>3.7427586828460534E-10</v>
      </c>
      <c r="DK1085" s="30">
        <f t="shared" si="378"/>
        <v>3.7427586704009649E-10</v>
      </c>
      <c r="DL1085" s="30">
        <f t="shared" si="379"/>
        <v>3.7427586704014897E-10</v>
      </c>
      <c r="DN1085" s="36"/>
      <c r="DO1085" s="36"/>
      <c r="DP1085" s="36"/>
      <c r="DV1085" s="36"/>
      <c r="DW1085" s="36"/>
      <c r="DX1085" s="36"/>
      <c r="ED1085" s="36"/>
      <c r="EE1085" s="36"/>
      <c r="EF1085" s="36"/>
      <c r="EL1085" s="36"/>
      <c r="EM1085" s="36"/>
      <c r="EN1085" s="36"/>
      <c r="ET1085" s="36"/>
      <c r="EU1085" s="36"/>
      <c r="EV1085" s="36"/>
    </row>
    <row r="1086" spans="14:152" s="30" customFormat="1" ht="12.75">
      <c r="N1086" s="36">
        <v>7.8999999999999996E-10</v>
      </c>
      <c r="O1086" s="36">
        <v>2.89839604813</v>
      </c>
      <c r="P1086" s="36">
        <v>22854.596021804002</v>
      </c>
      <c r="Q1086" s="30">
        <f t="shared" si="372"/>
        <v>-2.1249128989687109E-10</v>
      </c>
      <c r="R1086" s="30">
        <f t="shared" si="373"/>
        <v>-2.1191959335933863E-10</v>
      </c>
      <c r="S1086" s="30">
        <f t="shared" si="374"/>
        <v>-2.1191961767462654E-10</v>
      </c>
      <c r="T1086" s="30">
        <f t="shared" si="375"/>
        <v>-2.1191961767359908E-10</v>
      </c>
      <c r="V1086" s="36"/>
      <c r="W1086" s="36"/>
      <c r="X1086" s="36"/>
      <c r="AD1086" s="36"/>
      <c r="AE1086" s="36"/>
      <c r="AF1086" s="36"/>
      <c r="AL1086" s="36"/>
      <c r="AM1086" s="36"/>
      <c r="AN1086" s="36"/>
      <c r="AT1086" s="36"/>
      <c r="AU1086" s="36"/>
      <c r="AV1086" s="36"/>
      <c r="BB1086" s="36"/>
      <c r="BC1086" s="36"/>
      <c r="BD1086" s="36"/>
      <c r="BJ1086" s="36"/>
      <c r="BK1086" s="36"/>
      <c r="BL1086" s="36"/>
      <c r="BR1086" s="36"/>
      <c r="BS1086" s="36"/>
      <c r="BT1086" s="36"/>
      <c r="BZ1086" s="36"/>
      <c r="CA1086" s="36"/>
      <c r="CB1086" s="36"/>
      <c r="CH1086" s="36"/>
      <c r="CI1086" s="36"/>
      <c r="CJ1086" s="36"/>
      <c r="CP1086" s="36"/>
      <c r="CQ1086" s="36"/>
      <c r="CR1086" s="36"/>
      <c r="CX1086" s="36"/>
      <c r="CY1086" s="36"/>
      <c r="CZ1086" s="36"/>
      <c r="DF1086" s="36">
        <v>6.3999999999999996E-10</v>
      </c>
      <c r="DG1086" s="36">
        <v>4.0405840672200002</v>
      </c>
      <c r="DH1086" s="36">
        <v>3945.4621674046002</v>
      </c>
      <c r="DI1086" s="30">
        <f t="shared" si="376"/>
        <v>3.3809146828728889E-10</v>
      </c>
      <c r="DJ1086" s="30">
        <f t="shared" si="377"/>
        <v>3.3816194322675698E-10</v>
      </c>
      <c r="DK1086" s="30">
        <f t="shared" si="378"/>
        <v>3.3816194022976684E-10</v>
      </c>
      <c r="DL1086" s="30">
        <f t="shared" si="379"/>
        <v>3.3816194022989237E-10</v>
      </c>
      <c r="DN1086" s="36"/>
      <c r="DO1086" s="36"/>
      <c r="DP1086" s="36"/>
      <c r="DV1086" s="36"/>
      <c r="DW1086" s="36"/>
      <c r="DX1086" s="36"/>
      <c r="ED1086" s="36"/>
      <c r="EE1086" s="36"/>
      <c r="EF1086" s="36"/>
      <c r="EL1086" s="36"/>
      <c r="EM1086" s="36"/>
      <c r="EN1086" s="36"/>
      <c r="ET1086" s="36"/>
      <c r="EU1086" s="36"/>
      <c r="EV1086" s="36"/>
    </row>
    <row r="1087" spans="14:152" s="30" customFormat="1" ht="12.75">
      <c r="N1087" s="36">
        <v>1.0399999999999999E-9</v>
      </c>
      <c r="O1087" s="36">
        <v>0.94882888783999997</v>
      </c>
      <c r="P1087" s="36">
        <v>2735.7626859950001</v>
      </c>
      <c r="Q1087" s="30">
        <f t="shared" si="372"/>
        <v>-8.5847882507233121E-11</v>
      </c>
      <c r="R1087" s="30">
        <f t="shared" si="373"/>
        <v>-8.594109033657334E-11</v>
      </c>
      <c r="S1087" s="30">
        <f t="shared" si="374"/>
        <v>-8.5941086372706397E-11</v>
      </c>
      <c r="T1087" s="30">
        <f t="shared" si="375"/>
        <v>-8.5941086372873939E-11</v>
      </c>
      <c r="V1087" s="36"/>
      <c r="W1087" s="36"/>
      <c r="X1087" s="36"/>
      <c r="AD1087" s="36"/>
      <c r="AE1087" s="36"/>
      <c r="AF1087" s="36"/>
      <c r="AL1087" s="36"/>
      <c r="AM1087" s="36"/>
      <c r="AN1087" s="36"/>
      <c r="AT1087" s="36"/>
      <c r="AU1087" s="36"/>
      <c r="AV1087" s="36"/>
      <c r="BB1087" s="36"/>
      <c r="BC1087" s="36"/>
      <c r="BD1087" s="36"/>
      <c r="BJ1087" s="36"/>
      <c r="BK1087" s="36"/>
      <c r="BL1087" s="36"/>
      <c r="BR1087" s="36"/>
      <c r="BS1087" s="36"/>
      <c r="BT1087" s="36"/>
      <c r="BZ1087" s="36"/>
      <c r="CA1087" s="36"/>
      <c r="CB1087" s="36"/>
      <c r="CH1087" s="36"/>
      <c r="CI1087" s="36"/>
      <c r="CJ1087" s="36"/>
      <c r="CP1087" s="36"/>
      <c r="CQ1087" s="36"/>
      <c r="CR1087" s="36"/>
      <c r="CX1087" s="36"/>
      <c r="CY1087" s="36"/>
      <c r="CZ1087" s="36"/>
      <c r="DF1087" s="36">
        <v>6.3E-10</v>
      </c>
      <c r="DG1087" s="36">
        <v>5.2056238481400001</v>
      </c>
      <c r="DH1087" s="36">
        <v>24606.13555322</v>
      </c>
      <c r="DI1087" s="30">
        <f t="shared" si="376"/>
        <v>4.7280555732581102E-10</v>
      </c>
      <c r="DJ1087" s="30">
        <f t="shared" si="377"/>
        <v>4.7314217650545336E-10</v>
      </c>
      <c r="DK1087" s="30">
        <f t="shared" si="378"/>
        <v>4.7314216219651513E-10</v>
      </c>
      <c r="DL1087" s="30">
        <f t="shared" si="379"/>
        <v>4.7314216219711815E-10</v>
      </c>
      <c r="DN1087" s="36"/>
      <c r="DO1087" s="36"/>
      <c r="DP1087" s="36"/>
      <c r="DV1087" s="36"/>
      <c r="DW1087" s="36"/>
      <c r="DX1087" s="36"/>
      <c r="ED1087" s="36"/>
      <c r="EE1087" s="36"/>
      <c r="EF1087" s="36"/>
      <c r="EL1087" s="36"/>
      <c r="EM1087" s="36"/>
      <c r="EN1087" s="36"/>
      <c r="ET1087" s="36"/>
      <c r="EU1087" s="36"/>
      <c r="EV1087" s="36"/>
    </row>
    <row r="1088" spans="14:152" s="30" customFormat="1" ht="12.75">
      <c r="N1088" s="36">
        <v>8.0000000000000003E-10</v>
      </c>
      <c r="O1088" s="36">
        <v>1.68097745917</v>
      </c>
      <c r="P1088" s="36">
        <v>12839.872288705399</v>
      </c>
      <c r="Q1088" s="30">
        <f t="shared" si="372"/>
        <v>7.3821448418646259E-10</v>
      </c>
      <c r="R1088" s="30">
        <f t="shared" si="373"/>
        <v>7.380842998258023E-10</v>
      </c>
      <c r="S1088" s="30">
        <f t="shared" si="374"/>
        <v>7.3808430536499308E-10</v>
      </c>
      <c r="T1088" s="30">
        <f t="shared" si="375"/>
        <v>7.3808430536476064E-10</v>
      </c>
      <c r="V1088" s="36"/>
      <c r="W1088" s="36"/>
      <c r="X1088" s="36"/>
      <c r="AD1088" s="36"/>
      <c r="AE1088" s="36"/>
      <c r="AF1088" s="36"/>
      <c r="AL1088" s="36"/>
      <c r="AM1088" s="36"/>
      <c r="AN1088" s="36"/>
      <c r="AT1088" s="36"/>
      <c r="AU1088" s="36"/>
      <c r="AV1088" s="36"/>
      <c r="BB1088" s="36"/>
      <c r="BC1088" s="36"/>
      <c r="BD1088" s="36"/>
      <c r="BJ1088" s="36"/>
      <c r="BK1088" s="36"/>
      <c r="BL1088" s="36"/>
      <c r="BR1088" s="36"/>
      <c r="BS1088" s="36"/>
      <c r="BT1088" s="36"/>
      <c r="BZ1088" s="36"/>
      <c r="CA1088" s="36"/>
      <c r="CB1088" s="36"/>
      <c r="CH1088" s="36"/>
      <c r="CI1088" s="36"/>
      <c r="CJ1088" s="36"/>
      <c r="CP1088" s="36"/>
      <c r="CQ1088" s="36"/>
      <c r="CR1088" s="36"/>
      <c r="CX1088" s="36"/>
      <c r="CY1088" s="36"/>
      <c r="CZ1088" s="36"/>
      <c r="DF1088" s="36">
        <v>6.0999999999999996E-10</v>
      </c>
      <c r="DG1088" s="36">
        <v>0.55428968912999999</v>
      </c>
      <c r="DH1088" s="36">
        <v>7082.8969751568002</v>
      </c>
      <c r="DI1088" s="30">
        <f t="shared" si="376"/>
        <v>3.2016873138272258E-10</v>
      </c>
      <c r="DJ1088" s="30">
        <f t="shared" si="377"/>
        <v>3.2004783243914025E-10</v>
      </c>
      <c r="DK1088" s="30">
        <f t="shared" si="378"/>
        <v>3.2004783758102139E-10</v>
      </c>
      <c r="DL1088" s="30">
        <f t="shared" si="379"/>
        <v>3.2004783758080363E-10</v>
      </c>
      <c r="DN1088" s="36"/>
      <c r="DO1088" s="36"/>
      <c r="DP1088" s="36"/>
      <c r="DV1088" s="36"/>
      <c r="DW1088" s="36"/>
      <c r="DX1088" s="36"/>
      <c r="ED1088" s="36"/>
      <c r="EE1088" s="36"/>
      <c r="EF1088" s="36"/>
      <c r="EL1088" s="36"/>
      <c r="EM1088" s="36"/>
      <c r="EN1088" s="36"/>
      <c r="ET1088" s="36"/>
      <c r="EU1088" s="36"/>
      <c r="EV1088" s="36"/>
    </row>
    <row r="1089" spans="14:152" s="30" customFormat="1" ht="12.75">
      <c r="N1089" s="36">
        <v>8.4999999999999996E-10</v>
      </c>
      <c r="O1089" s="36">
        <v>1.95515305721</v>
      </c>
      <c r="P1089" s="36">
        <v>4686.9567180095901</v>
      </c>
      <c r="Q1089" s="30">
        <f t="shared" ref="Q1089:Q1152" si="380">N1089*COS(O1089+P1089*$C$23)</f>
        <v>3.8501068975225157E-10</v>
      </c>
      <c r="R1089" s="30">
        <f t="shared" ref="R1089:R1152" si="381">N1089*COS(O1089+P1089*$C$44)</f>
        <v>3.8512743997280123E-10</v>
      </c>
      <c r="S1089" s="30">
        <f t="shared" ref="S1089:S1152" si="382">N1089*COS(O1089+P1089*$C$65)</f>
        <v>3.8512743500791616E-10</v>
      </c>
      <c r="T1089" s="30">
        <f t="shared" ref="T1089:T1152" si="383">N1089*COS(O1089+P1089*$C$86)</f>
        <v>3.8512743500812616E-10</v>
      </c>
      <c r="V1089" s="36"/>
      <c r="W1089" s="36"/>
      <c r="X1089" s="36"/>
      <c r="AD1089" s="36"/>
      <c r="AE1089" s="36"/>
      <c r="AF1089" s="36"/>
      <c r="AL1089" s="36"/>
      <c r="AM1089" s="36"/>
      <c r="AN1089" s="36"/>
      <c r="AT1089" s="36"/>
      <c r="AU1089" s="36"/>
      <c r="AV1089" s="36"/>
      <c r="BB1089" s="36"/>
      <c r="BC1089" s="36"/>
      <c r="BD1089" s="36"/>
      <c r="BJ1089" s="36"/>
      <c r="BK1089" s="36"/>
      <c r="BL1089" s="36"/>
      <c r="BR1089" s="36"/>
      <c r="BS1089" s="36"/>
      <c r="BT1089" s="36"/>
      <c r="BZ1089" s="36"/>
      <c r="CA1089" s="36"/>
      <c r="CB1089" s="36"/>
      <c r="CH1089" s="36"/>
      <c r="CI1089" s="36"/>
      <c r="CJ1089" s="36"/>
      <c r="CP1089" s="36"/>
      <c r="CQ1089" s="36"/>
      <c r="CR1089" s="36"/>
      <c r="CX1089" s="36"/>
      <c r="CY1089" s="36"/>
      <c r="CZ1089" s="36"/>
      <c r="DF1089" s="36">
        <v>7.5E-10</v>
      </c>
      <c r="DG1089" s="36">
        <v>4.8120881907599999</v>
      </c>
      <c r="DH1089" s="36">
        <v>27299.244211933201</v>
      </c>
      <c r="DI1089" s="30">
        <f t="shared" ref="DI1089:DI1118" si="384">DF1089*COS(DG1089+DH1089*$C$23)</f>
        <v>-3.3732600658026756E-10</v>
      </c>
      <c r="DJ1089" s="30">
        <f t="shared" ref="DJ1089:DJ1118" si="385">DF1089*COS(DG1089+DH1089*$C$44)</f>
        <v>-3.3792699040966717E-10</v>
      </c>
      <c r="DK1089" s="30">
        <f t="shared" ref="DK1089:DK1118" si="386">DF1089*COS(DG1089+DH1089*$C$65)</f>
        <v>-3.3792696485721148E-10</v>
      </c>
      <c r="DL1089" s="30">
        <f t="shared" ref="DL1089:DL1118" si="387">DF1089*COS(DG1089+DH1089*$C$86)</f>
        <v>-3.3792696485829617E-10</v>
      </c>
      <c r="DN1089" s="36"/>
      <c r="DO1089" s="36"/>
      <c r="DP1089" s="36"/>
      <c r="DV1089" s="36"/>
      <c r="DW1089" s="36"/>
      <c r="DX1089" s="36"/>
      <c r="ED1089" s="36"/>
      <c r="EE1089" s="36"/>
      <c r="EF1089" s="36"/>
      <c r="EL1089" s="36"/>
      <c r="EM1089" s="36"/>
      <c r="EN1089" s="36"/>
      <c r="ET1089" s="36"/>
      <c r="EU1089" s="36"/>
      <c r="EV1089" s="36"/>
    </row>
    <row r="1090" spans="14:152" s="30" customFormat="1" ht="12.75">
      <c r="N1090" s="36">
        <v>9.4000000000000006E-10</v>
      </c>
      <c r="O1090" s="36">
        <v>0.58147434179000002</v>
      </c>
      <c r="P1090" s="36">
        <v>14128.242771245599</v>
      </c>
      <c r="Q1090" s="30">
        <f t="shared" si="380"/>
        <v>-6.6413562867173252E-10</v>
      </c>
      <c r="R1090" s="30">
        <f t="shared" si="381"/>
        <v>-6.6444450363805285E-10</v>
      </c>
      <c r="S1090" s="30">
        <f t="shared" si="382"/>
        <v>-6.644444905054643E-10</v>
      </c>
      <c r="T1090" s="30">
        <f t="shared" si="383"/>
        <v>-6.6444449050602172E-10</v>
      </c>
      <c r="V1090" s="36"/>
      <c r="W1090" s="36"/>
      <c r="X1090" s="36"/>
      <c r="AD1090" s="36"/>
      <c r="AE1090" s="36"/>
      <c r="AF1090" s="36"/>
      <c r="AL1090" s="36"/>
      <c r="AM1090" s="36"/>
      <c r="AN1090" s="36"/>
      <c r="AT1090" s="36"/>
      <c r="AU1090" s="36"/>
      <c r="AV1090" s="36"/>
      <c r="BB1090" s="36"/>
      <c r="BC1090" s="36"/>
      <c r="BD1090" s="36"/>
      <c r="BJ1090" s="36"/>
      <c r="BK1090" s="36"/>
      <c r="BL1090" s="36"/>
      <c r="BR1090" s="36"/>
      <c r="BS1090" s="36"/>
      <c r="BT1090" s="36"/>
      <c r="BZ1090" s="36"/>
      <c r="CA1090" s="36"/>
      <c r="CB1090" s="36"/>
      <c r="CH1090" s="36"/>
      <c r="CI1090" s="36"/>
      <c r="CJ1090" s="36"/>
      <c r="CP1090" s="36"/>
      <c r="CQ1090" s="36"/>
      <c r="CR1090" s="36"/>
      <c r="CX1090" s="36"/>
      <c r="CY1090" s="36"/>
      <c r="CZ1090" s="36"/>
      <c r="DF1090" s="36">
        <v>5.9000000000000003E-10</v>
      </c>
      <c r="DG1090" s="36">
        <v>1.75511446129</v>
      </c>
      <c r="DH1090" s="36">
        <v>12082.6551341712</v>
      </c>
      <c r="DI1090" s="30">
        <f t="shared" si="384"/>
        <v>-4.3752309437087785E-10</v>
      </c>
      <c r="DJ1090" s="30">
        <f t="shared" si="385"/>
        <v>-4.3768027237819957E-10</v>
      </c>
      <c r="DK1090" s="30">
        <f t="shared" si="386"/>
        <v>-4.3768026569530142E-10</v>
      </c>
      <c r="DL1090" s="30">
        <f t="shared" si="387"/>
        <v>-4.3768026569558256E-10</v>
      </c>
      <c r="DN1090" s="36"/>
      <c r="DO1090" s="36"/>
      <c r="DP1090" s="36"/>
      <c r="DV1090" s="36"/>
      <c r="DW1090" s="36"/>
      <c r="DX1090" s="36"/>
      <c r="ED1090" s="36"/>
      <c r="EE1090" s="36"/>
      <c r="EF1090" s="36"/>
      <c r="EL1090" s="36"/>
      <c r="EM1090" s="36"/>
      <c r="EN1090" s="36"/>
      <c r="ET1090" s="36"/>
      <c r="EU1090" s="36"/>
      <c r="EV1090" s="36"/>
    </row>
    <row r="1091" spans="14:152" s="30" customFormat="1" ht="12.75">
      <c r="N1091" s="36">
        <v>9.0999999999999996E-10</v>
      </c>
      <c r="O1091" s="36">
        <v>1.1631799995400001</v>
      </c>
      <c r="P1091" s="36">
        <v>3495.9655158311998</v>
      </c>
      <c r="Q1091" s="30">
        <f t="shared" si="380"/>
        <v>7.3578727575591245E-10</v>
      </c>
      <c r="R1091" s="30">
        <f t="shared" si="381"/>
        <v>7.3584880570517535E-10</v>
      </c>
      <c r="S1091" s="30">
        <f t="shared" si="382"/>
        <v>7.3584880308867569E-10</v>
      </c>
      <c r="T1091" s="30">
        <f t="shared" si="383"/>
        <v>7.3584880308878787E-10</v>
      </c>
      <c r="V1091" s="36"/>
      <c r="W1091" s="36"/>
      <c r="X1091" s="36"/>
      <c r="AD1091" s="36"/>
      <c r="AE1091" s="36"/>
      <c r="AF1091" s="36"/>
      <c r="AL1091" s="36"/>
      <c r="AM1091" s="36"/>
      <c r="AN1091" s="36"/>
      <c r="AT1091" s="36"/>
      <c r="AU1091" s="36"/>
      <c r="AV1091" s="36"/>
      <c r="BB1091" s="36"/>
      <c r="BC1091" s="36"/>
      <c r="BD1091" s="36"/>
      <c r="BJ1091" s="36"/>
      <c r="BK1091" s="36"/>
      <c r="BL1091" s="36"/>
      <c r="BR1091" s="36"/>
      <c r="BS1091" s="36"/>
      <c r="BT1091" s="36"/>
      <c r="BZ1091" s="36"/>
      <c r="CA1091" s="36"/>
      <c r="CB1091" s="36"/>
      <c r="CH1091" s="36"/>
      <c r="CI1091" s="36"/>
      <c r="CJ1091" s="36"/>
      <c r="CP1091" s="36"/>
      <c r="CQ1091" s="36"/>
      <c r="CR1091" s="36"/>
      <c r="CX1091" s="36"/>
      <c r="CY1091" s="36"/>
      <c r="CZ1091" s="36"/>
      <c r="DF1091" s="36">
        <v>6.0999999999999996E-10</v>
      </c>
      <c r="DG1091" s="36">
        <v>5.8833385561</v>
      </c>
      <c r="DH1091" s="36">
        <v>6901.6374958384004</v>
      </c>
      <c r="DI1091" s="30">
        <f t="shared" si="384"/>
        <v>3.4615600524993041E-10</v>
      </c>
      <c r="DJ1091" s="30">
        <f t="shared" si="385"/>
        <v>3.4604204562780184E-10</v>
      </c>
      <c r="DK1091" s="30">
        <f t="shared" si="386"/>
        <v>3.4604205047458186E-10</v>
      </c>
      <c r="DL1091" s="30">
        <f t="shared" si="387"/>
        <v>3.4604205047437486E-10</v>
      </c>
      <c r="DN1091" s="36"/>
      <c r="DO1091" s="36"/>
      <c r="DP1091" s="36"/>
      <c r="DV1091" s="36"/>
      <c r="DW1091" s="36"/>
      <c r="DX1091" s="36"/>
      <c r="ED1091" s="36"/>
      <c r="EE1091" s="36"/>
      <c r="EF1091" s="36"/>
      <c r="EL1091" s="36"/>
      <c r="EM1091" s="36"/>
      <c r="EN1091" s="36"/>
      <c r="ET1091" s="36"/>
      <c r="EU1091" s="36"/>
      <c r="EV1091" s="36"/>
    </row>
    <row r="1092" spans="14:152" s="30" customFormat="1" ht="12.75">
      <c r="N1092" s="36">
        <v>8.3999999999999999E-10</v>
      </c>
      <c r="O1092" s="36">
        <v>4.0410464477400003</v>
      </c>
      <c r="P1092" s="36">
        <v>9815.6517316621994</v>
      </c>
      <c r="Q1092" s="30">
        <f t="shared" si="380"/>
        <v>8.3425044851557675E-10</v>
      </c>
      <c r="R1092" s="30">
        <f t="shared" si="381"/>
        <v>8.3421874783385567E-10</v>
      </c>
      <c r="S1092" s="30">
        <f t="shared" si="382"/>
        <v>8.3421874918384886E-10</v>
      </c>
      <c r="T1092" s="30">
        <f t="shared" si="383"/>
        <v>8.3421874918379158E-10</v>
      </c>
      <c r="V1092" s="36"/>
      <c r="W1092" s="36"/>
      <c r="X1092" s="36"/>
      <c r="AD1092" s="36"/>
      <c r="AE1092" s="36"/>
      <c r="AF1092" s="36"/>
      <c r="AL1092" s="36"/>
      <c r="AM1092" s="36"/>
      <c r="AN1092" s="36"/>
      <c r="AT1092" s="36"/>
      <c r="AU1092" s="36"/>
      <c r="AV1092" s="36"/>
      <c r="BB1092" s="36"/>
      <c r="BC1092" s="36"/>
      <c r="BD1092" s="36"/>
      <c r="BJ1092" s="36"/>
      <c r="BK1092" s="36"/>
      <c r="BL1092" s="36"/>
      <c r="BR1092" s="36"/>
      <c r="BS1092" s="36"/>
      <c r="BT1092" s="36"/>
      <c r="BZ1092" s="36"/>
      <c r="CA1092" s="36"/>
      <c r="CB1092" s="36"/>
      <c r="CH1092" s="36"/>
      <c r="CI1092" s="36"/>
      <c r="CJ1092" s="36"/>
      <c r="CP1092" s="36"/>
      <c r="CQ1092" s="36"/>
      <c r="CR1092" s="36"/>
      <c r="CX1092" s="36"/>
      <c r="CY1092" s="36"/>
      <c r="CZ1092" s="36"/>
      <c r="DF1092" s="36">
        <v>7.4000000000000003E-10</v>
      </c>
      <c r="DG1092" s="36">
        <v>3.4640858078600001</v>
      </c>
      <c r="DH1092" s="36">
        <v>14556.896717023799</v>
      </c>
      <c r="DI1092" s="30">
        <f t="shared" si="384"/>
        <v>-2.0355752924599411E-10</v>
      </c>
      <c r="DJ1092" s="30">
        <f t="shared" si="385"/>
        <v>-2.0389794664263541E-10</v>
      </c>
      <c r="DK1092" s="30">
        <f t="shared" si="386"/>
        <v>-2.0389793216657511E-10</v>
      </c>
      <c r="DL1092" s="30">
        <f t="shared" si="387"/>
        <v>-2.0389793216719172E-10</v>
      </c>
      <c r="DN1092" s="36"/>
      <c r="DO1092" s="36"/>
      <c r="DP1092" s="36"/>
      <c r="DV1092" s="36"/>
      <c r="DW1092" s="36"/>
      <c r="DX1092" s="36"/>
      <c r="ED1092" s="36"/>
      <c r="EE1092" s="36"/>
      <c r="EF1092" s="36"/>
      <c r="EL1092" s="36"/>
      <c r="EM1092" s="36"/>
      <c r="EN1092" s="36"/>
      <c r="ET1092" s="36"/>
      <c r="EU1092" s="36"/>
      <c r="EV1092" s="36"/>
    </row>
    <row r="1093" spans="14:152" s="30" customFormat="1" ht="12.75">
      <c r="N1093" s="36">
        <v>8.1999999999999996E-10</v>
      </c>
      <c r="O1093" s="36">
        <v>1.8366295162699999</v>
      </c>
      <c r="P1093" s="36">
        <v>19190.4781784468</v>
      </c>
      <c r="Q1093" s="30">
        <f t="shared" si="380"/>
        <v>-5.1368004958139971E-10</v>
      </c>
      <c r="R1093" s="30">
        <f t="shared" si="381"/>
        <v>-5.1327674213966061E-10</v>
      </c>
      <c r="S1093" s="30">
        <f t="shared" si="382"/>
        <v>-5.1327675929560034E-10</v>
      </c>
      <c r="T1093" s="30">
        <f t="shared" si="383"/>
        <v>-5.1327675929488245E-10</v>
      </c>
      <c r="V1093" s="36"/>
      <c r="W1093" s="36"/>
      <c r="X1093" s="36"/>
      <c r="AD1093" s="36"/>
      <c r="AE1093" s="36"/>
      <c r="AF1093" s="36"/>
      <c r="AL1093" s="36"/>
      <c r="AM1093" s="36"/>
      <c r="AN1093" s="36"/>
      <c r="AT1093" s="36"/>
      <c r="AU1093" s="36"/>
      <c r="AV1093" s="36"/>
      <c r="BB1093" s="36"/>
      <c r="BC1093" s="36"/>
      <c r="BD1093" s="36"/>
      <c r="BJ1093" s="36"/>
      <c r="BK1093" s="36"/>
      <c r="BL1093" s="36"/>
      <c r="BR1093" s="36"/>
      <c r="BS1093" s="36"/>
      <c r="BT1093" s="36"/>
      <c r="BZ1093" s="36"/>
      <c r="CA1093" s="36"/>
      <c r="CB1093" s="36"/>
      <c r="CH1093" s="36"/>
      <c r="CI1093" s="36"/>
      <c r="CJ1093" s="36"/>
      <c r="CP1093" s="36"/>
      <c r="CQ1093" s="36"/>
      <c r="CR1093" s="36"/>
      <c r="CX1093" s="36"/>
      <c r="CY1093" s="36"/>
      <c r="CZ1093" s="36"/>
      <c r="DF1093" s="36">
        <v>7.4000000000000003E-10</v>
      </c>
      <c r="DG1093" s="36">
        <v>4.4064982204899996</v>
      </c>
      <c r="DH1093" s="36">
        <v>9360.6043533184002</v>
      </c>
      <c r="DI1093" s="30">
        <f t="shared" si="384"/>
        <v>-6.8987778893799923E-10</v>
      </c>
      <c r="DJ1093" s="30">
        <f t="shared" si="385"/>
        <v>-6.8979538128864641E-10</v>
      </c>
      <c r="DK1093" s="30">
        <f t="shared" si="386"/>
        <v>-6.8979538479461256E-10</v>
      </c>
      <c r="DL1093" s="30">
        <f t="shared" si="387"/>
        <v>-6.8979538479446604E-10</v>
      </c>
      <c r="DN1093" s="36"/>
      <c r="DO1093" s="36"/>
      <c r="DP1093" s="36"/>
      <c r="DV1093" s="36"/>
      <c r="DW1093" s="36"/>
      <c r="DX1093" s="36"/>
      <c r="ED1093" s="36"/>
      <c r="EE1093" s="36"/>
      <c r="EF1093" s="36"/>
      <c r="EL1093" s="36"/>
      <c r="EM1093" s="36"/>
      <c r="EN1093" s="36"/>
      <c r="ET1093" s="36"/>
      <c r="EU1093" s="36"/>
      <c r="EV1093" s="36"/>
    </row>
    <row r="1094" spans="14:152" s="30" customFormat="1" ht="12.75">
      <c r="N1094" s="36">
        <v>8.0000000000000003E-10</v>
      </c>
      <c r="O1094" s="36">
        <v>4.0473327469899996</v>
      </c>
      <c r="P1094" s="36">
        <v>3188.7151456145998</v>
      </c>
      <c r="Q1094" s="30">
        <f t="shared" si="380"/>
        <v>3.8665088083019082E-10</v>
      </c>
      <c r="R1094" s="30">
        <f t="shared" si="381"/>
        <v>3.8657746745280383E-10</v>
      </c>
      <c r="S1094" s="30">
        <f t="shared" si="382"/>
        <v>3.865774705749696E-10</v>
      </c>
      <c r="T1094" s="30">
        <f t="shared" si="383"/>
        <v>3.8657747057483766E-10</v>
      </c>
      <c r="V1094" s="36"/>
      <c r="W1094" s="36"/>
      <c r="X1094" s="36"/>
      <c r="AD1094" s="36"/>
      <c r="AE1094" s="36"/>
      <c r="AF1094" s="36"/>
      <c r="AL1094" s="36"/>
      <c r="AM1094" s="36"/>
      <c r="AN1094" s="36"/>
      <c r="AT1094" s="36"/>
      <c r="AU1094" s="36"/>
      <c r="AV1094" s="36"/>
      <c r="BB1094" s="36"/>
      <c r="BC1094" s="36"/>
      <c r="BD1094" s="36"/>
      <c r="BJ1094" s="36"/>
      <c r="BK1094" s="36"/>
      <c r="BL1094" s="36"/>
      <c r="BR1094" s="36"/>
      <c r="BS1094" s="36"/>
      <c r="BT1094" s="36"/>
      <c r="BZ1094" s="36"/>
      <c r="CA1094" s="36"/>
      <c r="CB1094" s="36"/>
      <c r="CH1094" s="36"/>
      <c r="CI1094" s="36"/>
      <c r="CJ1094" s="36"/>
      <c r="CP1094" s="36"/>
      <c r="CQ1094" s="36"/>
      <c r="CR1094" s="36"/>
      <c r="CX1094" s="36"/>
      <c r="CY1094" s="36"/>
      <c r="CZ1094" s="36"/>
      <c r="DF1094" s="36">
        <v>5.7999999999999996E-10</v>
      </c>
      <c r="DG1094" s="36">
        <v>4.2282761319200004</v>
      </c>
      <c r="DH1094" s="36">
        <v>4531.5363185754004</v>
      </c>
      <c r="DI1094" s="30">
        <f t="shared" si="384"/>
        <v>-2.6618712692093672E-10</v>
      </c>
      <c r="DJ1094" s="30">
        <f t="shared" si="385"/>
        <v>-2.6626388502912581E-10</v>
      </c>
      <c r="DK1094" s="30">
        <f t="shared" si="386"/>
        <v>-2.662638817649338E-10</v>
      </c>
      <c r="DL1094" s="30">
        <f t="shared" si="387"/>
        <v>-2.6626388176507106E-10</v>
      </c>
      <c r="DN1094" s="36"/>
      <c r="DO1094" s="36"/>
      <c r="DP1094" s="36"/>
      <c r="DV1094" s="36"/>
      <c r="DW1094" s="36"/>
      <c r="DX1094" s="36"/>
      <c r="ED1094" s="36"/>
      <c r="EE1094" s="36"/>
      <c r="EF1094" s="36"/>
      <c r="EL1094" s="36"/>
      <c r="EM1094" s="36"/>
      <c r="EN1094" s="36"/>
      <c r="ET1094" s="36"/>
      <c r="EU1094" s="36"/>
      <c r="EV1094" s="36"/>
    </row>
    <row r="1095" spans="14:152" s="30" customFormat="1" ht="12.75">
      <c r="N1095" s="36">
        <v>8.3999999999999999E-10</v>
      </c>
      <c r="O1095" s="36">
        <v>2.7162095217500002</v>
      </c>
      <c r="P1095" s="36">
        <v>12089.768681172</v>
      </c>
      <c r="Q1095" s="30">
        <f t="shared" si="380"/>
        <v>7.2363563992844602E-11</v>
      </c>
      <c r="R1095" s="30">
        <f t="shared" si="381"/>
        <v>7.2030970213491335E-11</v>
      </c>
      <c r="S1095" s="30">
        <f t="shared" si="382"/>
        <v>7.2030984358060542E-11</v>
      </c>
      <c r="T1095" s="30">
        <f t="shared" si="383"/>
        <v>7.2030984357465877E-11</v>
      </c>
      <c r="V1095" s="36"/>
      <c r="W1095" s="36"/>
      <c r="X1095" s="36"/>
      <c r="AD1095" s="36"/>
      <c r="AE1095" s="36"/>
      <c r="AF1095" s="36"/>
      <c r="AL1095" s="36"/>
      <c r="AM1095" s="36"/>
      <c r="AN1095" s="36"/>
      <c r="AT1095" s="36"/>
      <c r="AU1095" s="36"/>
      <c r="AV1095" s="36"/>
      <c r="BB1095" s="36"/>
      <c r="BC1095" s="36"/>
      <c r="BD1095" s="36"/>
      <c r="BJ1095" s="36"/>
      <c r="BK1095" s="36"/>
      <c r="BL1095" s="36"/>
      <c r="BR1095" s="36"/>
      <c r="BS1095" s="36"/>
      <c r="BT1095" s="36"/>
      <c r="BZ1095" s="36"/>
      <c r="CA1095" s="36"/>
      <c r="CB1095" s="36"/>
      <c r="CH1095" s="36"/>
      <c r="CI1095" s="36"/>
      <c r="CJ1095" s="36"/>
      <c r="CP1095" s="36"/>
      <c r="CQ1095" s="36"/>
      <c r="CR1095" s="36"/>
      <c r="CX1095" s="36"/>
      <c r="CY1095" s="36"/>
      <c r="CZ1095" s="36"/>
      <c r="DF1095" s="36">
        <v>8.0000000000000003E-10</v>
      </c>
      <c r="DG1095" s="36">
        <v>2.1410335785600001</v>
      </c>
      <c r="DH1095" s="36">
        <v>7917.3005137226</v>
      </c>
      <c r="DI1095" s="30">
        <f t="shared" si="384"/>
        <v>-4.8699983546956144E-10</v>
      </c>
      <c r="DJ1095" s="30">
        <f t="shared" si="385"/>
        <v>-4.8683463588978209E-10</v>
      </c>
      <c r="DK1095" s="30">
        <f t="shared" si="386"/>
        <v>-4.8683464291598325E-10</v>
      </c>
      <c r="DL1095" s="30">
        <f t="shared" si="387"/>
        <v>-4.8683464291568547E-10</v>
      </c>
      <c r="DN1095" s="36"/>
      <c r="DO1095" s="36"/>
      <c r="DP1095" s="36"/>
      <c r="DV1095" s="36"/>
      <c r="DW1095" s="36"/>
      <c r="DX1095" s="36"/>
      <c r="ED1095" s="36"/>
      <c r="EE1095" s="36"/>
      <c r="EF1095" s="36"/>
      <c r="EL1095" s="36"/>
      <c r="EM1095" s="36"/>
      <c r="EN1095" s="36"/>
      <c r="ET1095" s="36"/>
      <c r="EU1095" s="36"/>
      <c r="EV1095" s="36"/>
    </row>
    <row r="1096" spans="14:152" s="30" customFormat="1" ht="12.75">
      <c r="N1096" s="36">
        <v>8.0000000000000003E-10</v>
      </c>
      <c r="O1096" s="36">
        <v>2.7736315821000002</v>
      </c>
      <c r="P1096" s="36">
        <v>9495.6694333537998</v>
      </c>
      <c r="Q1096" s="30">
        <f t="shared" si="380"/>
        <v>7.4002400371699008E-10</v>
      </c>
      <c r="R1096" s="30">
        <f t="shared" si="381"/>
        <v>7.4011883244142749E-10</v>
      </c>
      <c r="S1096" s="30">
        <f t="shared" si="382"/>
        <v>7.4011882841014685E-10</v>
      </c>
      <c r="T1096" s="30">
        <f t="shared" si="383"/>
        <v>7.4011882841031725E-10</v>
      </c>
      <c r="V1096" s="36"/>
      <c r="W1096" s="36"/>
      <c r="X1096" s="36"/>
      <c r="AD1096" s="36"/>
      <c r="AE1096" s="36"/>
      <c r="AF1096" s="36"/>
      <c r="AL1096" s="36"/>
      <c r="AM1096" s="36"/>
      <c r="AN1096" s="36"/>
      <c r="AT1096" s="36"/>
      <c r="AU1096" s="36"/>
      <c r="AV1096" s="36"/>
      <c r="BB1096" s="36"/>
      <c r="BC1096" s="36"/>
      <c r="BD1096" s="36"/>
      <c r="BJ1096" s="36"/>
      <c r="BK1096" s="36"/>
      <c r="BL1096" s="36"/>
      <c r="BR1096" s="36"/>
      <c r="BS1096" s="36"/>
      <c r="BT1096" s="36"/>
      <c r="BZ1096" s="36"/>
      <c r="CA1096" s="36"/>
      <c r="CB1096" s="36"/>
      <c r="CH1096" s="36"/>
      <c r="CI1096" s="36"/>
      <c r="CJ1096" s="36"/>
      <c r="CP1096" s="36"/>
      <c r="CQ1096" s="36"/>
      <c r="CR1096" s="36"/>
      <c r="CX1096" s="36"/>
      <c r="CY1096" s="36"/>
      <c r="CZ1096" s="36"/>
      <c r="DF1096" s="36">
        <v>7.5E-10</v>
      </c>
      <c r="DG1096" s="36">
        <v>1.8561801142000001</v>
      </c>
      <c r="DH1096" s="36">
        <v>52566.192615840497</v>
      </c>
      <c r="DI1096" s="30">
        <f t="shared" si="384"/>
        <v>6.296438825033692E-10</v>
      </c>
      <c r="DJ1096" s="30">
        <f t="shared" si="385"/>
        <v>6.289388157928126E-10</v>
      </c>
      <c r="DK1096" s="30">
        <f t="shared" si="386"/>
        <v>6.2893884581737772E-10</v>
      </c>
      <c r="DL1096" s="30">
        <f t="shared" si="387"/>
        <v>6.2893884581610035E-10</v>
      </c>
      <c r="DN1096" s="36"/>
      <c r="DO1096" s="36"/>
      <c r="DP1096" s="36"/>
      <c r="DV1096" s="36"/>
      <c r="DW1096" s="36"/>
      <c r="DX1096" s="36"/>
      <c r="ED1096" s="36"/>
      <c r="EE1096" s="36"/>
      <c r="EF1096" s="36"/>
      <c r="EL1096" s="36"/>
      <c r="EM1096" s="36"/>
      <c r="EN1096" s="36"/>
      <c r="ET1096" s="36"/>
      <c r="EU1096" s="36"/>
      <c r="EV1096" s="36"/>
    </row>
    <row r="1097" spans="14:152" s="30" customFormat="1" ht="12.75">
      <c r="N1097" s="36">
        <v>7.7999999999999999E-10</v>
      </c>
      <c r="O1097" s="36">
        <v>5.7728543020599998</v>
      </c>
      <c r="P1097" s="36">
        <v>10397.6030116696</v>
      </c>
      <c r="Q1097" s="30">
        <f t="shared" si="380"/>
        <v>-3.2076839349729098E-11</v>
      </c>
      <c r="R1097" s="30">
        <f t="shared" si="381"/>
        <v>-3.2343208634906233E-11</v>
      </c>
      <c r="S1097" s="30">
        <f t="shared" si="382"/>
        <v>-3.2343197307010416E-11</v>
      </c>
      <c r="T1097" s="30">
        <f t="shared" si="383"/>
        <v>-3.2343197307486639E-11</v>
      </c>
      <c r="V1097" s="36"/>
      <c r="W1097" s="36"/>
      <c r="X1097" s="36"/>
      <c r="AD1097" s="36"/>
      <c r="AE1097" s="36"/>
      <c r="AF1097" s="36"/>
      <c r="AL1097" s="36"/>
      <c r="AM1097" s="36"/>
      <c r="AN1097" s="36"/>
      <c r="AT1097" s="36"/>
      <c r="AU1097" s="36"/>
      <c r="AV1097" s="36"/>
      <c r="BB1097" s="36"/>
      <c r="BC1097" s="36"/>
      <c r="BD1097" s="36"/>
      <c r="BJ1097" s="36"/>
      <c r="BK1097" s="36"/>
      <c r="BL1097" s="36"/>
      <c r="BR1097" s="36"/>
      <c r="BS1097" s="36"/>
      <c r="BT1097" s="36"/>
      <c r="BZ1097" s="36"/>
      <c r="CA1097" s="36"/>
      <c r="CB1097" s="36"/>
      <c r="CH1097" s="36"/>
      <c r="CI1097" s="36"/>
      <c r="CJ1097" s="36"/>
      <c r="CP1097" s="36"/>
      <c r="CQ1097" s="36"/>
      <c r="CR1097" s="36"/>
      <c r="CX1097" s="36"/>
      <c r="CY1097" s="36"/>
      <c r="CZ1097" s="36"/>
      <c r="DF1097" s="36">
        <v>7.5E-10</v>
      </c>
      <c r="DG1097" s="36">
        <v>5.1583065968000001</v>
      </c>
      <c r="DH1097" s="36">
        <v>45884.967762441003</v>
      </c>
      <c r="DI1097" s="30">
        <f t="shared" si="384"/>
        <v>-3.6112775943653762E-10</v>
      </c>
      <c r="DJ1097" s="30">
        <f t="shared" si="385"/>
        <v>-3.6013587160514642E-10</v>
      </c>
      <c r="DK1097" s="30">
        <f t="shared" si="386"/>
        <v>-3.601359138049364E-10</v>
      </c>
      <c r="DL1097" s="30">
        <f t="shared" si="387"/>
        <v>-3.6013591380316008E-10</v>
      </c>
      <c r="DN1097" s="36"/>
      <c r="DO1097" s="36"/>
      <c r="DP1097" s="36"/>
      <c r="DV1097" s="36"/>
      <c r="DW1097" s="36"/>
      <c r="DX1097" s="36"/>
      <c r="ED1097" s="36"/>
      <c r="EE1097" s="36"/>
      <c r="EF1097" s="36"/>
      <c r="EL1097" s="36"/>
      <c r="EM1097" s="36"/>
      <c r="EN1097" s="36"/>
      <c r="ET1097" s="36"/>
      <c r="EU1097" s="36"/>
      <c r="EV1097" s="36"/>
    </row>
    <row r="1098" spans="14:152" s="30" customFormat="1" ht="12.75">
      <c r="N1098" s="36">
        <v>8.3999999999999999E-10</v>
      </c>
      <c r="O1098" s="36">
        <v>0.78188080030999996</v>
      </c>
      <c r="P1098" s="36">
        <v>7214.4389368432003</v>
      </c>
      <c r="Q1098" s="30">
        <f t="shared" si="380"/>
        <v>4.2658421291781845E-11</v>
      </c>
      <c r="R1098" s="30">
        <f t="shared" si="381"/>
        <v>4.2459468223950799E-11</v>
      </c>
      <c r="S1098" s="30">
        <f t="shared" si="382"/>
        <v>4.2459476684947452E-11</v>
      </c>
      <c r="T1098" s="30">
        <f t="shared" si="383"/>
        <v>4.2459476684589799E-11</v>
      </c>
      <c r="V1098" s="36"/>
      <c r="W1098" s="36"/>
      <c r="X1098" s="36"/>
      <c r="AD1098" s="36"/>
      <c r="AE1098" s="36"/>
      <c r="AF1098" s="36"/>
      <c r="AL1098" s="36"/>
      <c r="AM1098" s="36"/>
      <c r="AN1098" s="36"/>
      <c r="AT1098" s="36"/>
      <c r="AU1098" s="36"/>
      <c r="AV1098" s="36"/>
      <c r="BB1098" s="36"/>
      <c r="BC1098" s="36"/>
      <c r="BD1098" s="36"/>
      <c r="BJ1098" s="36"/>
      <c r="BK1098" s="36"/>
      <c r="BL1098" s="36"/>
      <c r="BR1098" s="36"/>
      <c r="BS1098" s="36"/>
      <c r="BT1098" s="36"/>
      <c r="BZ1098" s="36"/>
      <c r="CA1098" s="36"/>
      <c r="CB1098" s="36"/>
      <c r="CH1098" s="36"/>
      <c r="CI1098" s="36"/>
      <c r="CJ1098" s="36"/>
      <c r="CP1098" s="36"/>
      <c r="CQ1098" s="36"/>
      <c r="CR1098" s="36"/>
      <c r="CX1098" s="36"/>
      <c r="CY1098" s="36"/>
      <c r="CZ1098" s="36"/>
      <c r="DF1098" s="36">
        <v>6.8000000000000003E-10</v>
      </c>
      <c r="DG1098" s="36">
        <v>2.0691525475399999</v>
      </c>
      <c r="DH1098" s="36">
        <v>8958.5231966471001</v>
      </c>
      <c r="DI1098" s="30">
        <f t="shared" si="384"/>
        <v>-6.0373849435195563E-10</v>
      </c>
      <c r="DJ1098" s="30">
        <f t="shared" si="385"/>
        <v>-6.0364632687886688E-10</v>
      </c>
      <c r="DK1098" s="30">
        <f t="shared" si="386"/>
        <v>-6.036463307996182E-10</v>
      </c>
      <c r="DL1098" s="30">
        <f t="shared" si="387"/>
        <v>-6.0364633079945142E-10</v>
      </c>
      <c r="DN1098" s="36"/>
      <c r="DO1098" s="36"/>
      <c r="DP1098" s="36"/>
      <c r="DV1098" s="36"/>
      <c r="DW1098" s="36"/>
      <c r="DX1098" s="36"/>
      <c r="ED1098" s="36"/>
      <c r="EE1098" s="36"/>
      <c r="EF1098" s="36"/>
      <c r="EL1098" s="36"/>
      <c r="EM1098" s="36"/>
      <c r="EN1098" s="36"/>
      <c r="ET1098" s="36"/>
      <c r="EU1098" s="36"/>
      <c r="EV1098" s="36"/>
    </row>
    <row r="1099" spans="14:152" s="30" customFormat="1" ht="12.75">
      <c r="N1099" s="36">
        <v>9.4000000000000006E-10</v>
      </c>
      <c r="O1099" s="36">
        <v>2.1476231594300002</v>
      </c>
      <c r="P1099" s="36">
        <v>13532.029889932201</v>
      </c>
      <c r="Q1099" s="30">
        <f t="shared" si="380"/>
        <v>-7.6226503674464458E-10</v>
      </c>
      <c r="R1099" s="30">
        <f t="shared" si="381"/>
        <v>-7.6202028616969031E-10</v>
      </c>
      <c r="S1099" s="30">
        <f t="shared" si="382"/>
        <v>-7.6202029658149229E-10</v>
      </c>
      <c r="T1099" s="30">
        <f t="shared" si="383"/>
        <v>-7.620202965810543E-10</v>
      </c>
      <c r="V1099" s="36"/>
      <c r="W1099" s="36"/>
      <c r="X1099" s="36"/>
      <c r="AD1099" s="36"/>
      <c r="AE1099" s="36"/>
      <c r="AF1099" s="36"/>
      <c r="AL1099" s="36"/>
      <c r="AM1099" s="36"/>
      <c r="AN1099" s="36"/>
      <c r="AT1099" s="36"/>
      <c r="AU1099" s="36"/>
      <c r="AV1099" s="36"/>
      <c r="BB1099" s="36"/>
      <c r="BC1099" s="36"/>
      <c r="BD1099" s="36"/>
      <c r="BJ1099" s="36"/>
      <c r="BK1099" s="36"/>
      <c r="BL1099" s="36"/>
      <c r="BR1099" s="36"/>
      <c r="BS1099" s="36"/>
      <c r="BT1099" s="36"/>
      <c r="BZ1099" s="36"/>
      <c r="CA1099" s="36"/>
      <c r="CB1099" s="36"/>
      <c r="CH1099" s="36"/>
      <c r="CI1099" s="36"/>
      <c r="CJ1099" s="36"/>
      <c r="CP1099" s="36"/>
      <c r="CQ1099" s="36"/>
      <c r="CR1099" s="36"/>
      <c r="CX1099" s="36"/>
      <c r="CY1099" s="36"/>
      <c r="CZ1099" s="36"/>
      <c r="DF1099" s="36">
        <v>5.6000000000000003E-10</v>
      </c>
      <c r="DG1099" s="36">
        <v>3.77847713307</v>
      </c>
      <c r="DH1099" s="36">
        <v>299.12639426919998</v>
      </c>
      <c r="DI1099" s="30">
        <f t="shared" si="384"/>
        <v>-2.9230022069849857E-10</v>
      </c>
      <c r="DJ1099" s="30">
        <f t="shared" si="385"/>
        <v>-2.922955238854592E-10</v>
      </c>
      <c r="DK1099" s="30">
        <f t="shared" si="386"/>
        <v>-2.922955240852028E-10</v>
      </c>
      <c r="DL1099" s="30">
        <f t="shared" si="387"/>
        <v>-2.9229552408519437E-10</v>
      </c>
      <c r="DN1099" s="36"/>
      <c r="DO1099" s="36"/>
      <c r="DP1099" s="36"/>
      <c r="DV1099" s="36"/>
      <c r="DW1099" s="36"/>
      <c r="DX1099" s="36"/>
      <c r="ED1099" s="36"/>
      <c r="EE1099" s="36"/>
      <c r="EF1099" s="36"/>
      <c r="EL1099" s="36"/>
      <c r="EM1099" s="36"/>
      <c r="EN1099" s="36"/>
      <c r="ET1099" s="36"/>
      <c r="EU1099" s="36"/>
      <c r="EV1099" s="36"/>
    </row>
    <row r="1100" spans="14:152" s="30" customFormat="1" ht="12.75">
      <c r="N1100" s="36">
        <v>1.01E-9</v>
      </c>
      <c r="O1100" s="36">
        <v>5.7634908752599996</v>
      </c>
      <c r="P1100" s="36">
        <v>1484.9324896942001</v>
      </c>
      <c r="Q1100" s="30">
        <f t="shared" si="380"/>
        <v>-7.9055042257987359E-10</v>
      </c>
      <c r="R1100" s="30">
        <f t="shared" si="381"/>
        <v>-7.9058110505003154E-10</v>
      </c>
      <c r="S1100" s="30">
        <f t="shared" si="382"/>
        <v>-7.9058110374522712E-10</v>
      </c>
      <c r="T1100" s="30">
        <f t="shared" si="383"/>
        <v>-7.9058110374528182E-10</v>
      </c>
      <c r="V1100" s="36"/>
      <c r="W1100" s="36"/>
      <c r="X1100" s="36"/>
      <c r="AD1100" s="36"/>
      <c r="AE1100" s="36"/>
      <c r="AF1100" s="36"/>
      <c r="AL1100" s="36"/>
      <c r="AM1100" s="36"/>
      <c r="AN1100" s="36"/>
      <c r="AT1100" s="36"/>
      <c r="AU1100" s="36"/>
      <c r="AV1100" s="36"/>
      <c r="BB1100" s="36"/>
      <c r="BC1100" s="36"/>
      <c r="BD1100" s="36"/>
      <c r="BJ1100" s="36"/>
      <c r="BK1100" s="36"/>
      <c r="BL1100" s="36"/>
      <c r="BR1100" s="36"/>
      <c r="BS1100" s="36"/>
      <c r="BT1100" s="36"/>
      <c r="BZ1100" s="36"/>
      <c r="CA1100" s="36"/>
      <c r="CB1100" s="36"/>
      <c r="CH1100" s="36"/>
      <c r="CI1100" s="36"/>
      <c r="CJ1100" s="36"/>
      <c r="CP1100" s="36"/>
      <c r="CQ1100" s="36"/>
      <c r="CR1100" s="36"/>
      <c r="CX1100" s="36"/>
      <c r="CY1100" s="36"/>
      <c r="CZ1100" s="36"/>
      <c r="DF1100" s="36">
        <v>6.2000000000000003E-10</v>
      </c>
      <c r="DG1100" s="36">
        <v>2.25564130818</v>
      </c>
      <c r="DH1100" s="36">
        <v>9758.7533567266</v>
      </c>
      <c r="DI1100" s="30">
        <f t="shared" si="384"/>
        <v>-1.0043687456220595E-11</v>
      </c>
      <c r="DJ1100" s="30">
        <f t="shared" si="385"/>
        <v>-1.0242550840799539E-11</v>
      </c>
      <c r="DK1100" s="30">
        <f t="shared" si="386"/>
        <v>-1.024254238368834E-11</v>
      </c>
      <c r="DL1100" s="30">
        <f t="shared" si="387"/>
        <v>-1.0242542384045126E-11</v>
      </c>
      <c r="DN1100" s="36"/>
      <c r="DO1100" s="36"/>
      <c r="DP1100" s="36"/>
      <c r="DV1100" s="36"/>
      <c r="DW1100" s="36"/>
      <c r="DX1100" s="36"/>
      <c r="ED1100" s="36"/>
      <c r="EE1100" s="36"/>
      <c r="EF1100" s="36"/>
      <c r="EL1100" s="36"/>
      <c r="EM1100" s="36"/>
      <c r="EN1100" s="36"/>
      <c r="ET1100" s="36"/>
      <c r="EU1100" s="36"/>
      <c r="EV1100" s="36"/>
    </row>
    <row r="1101" spans="14:152" s="30" customFormat="1" ht="12.75">
      <c r="N1101" s="36">
        <v>8.1999999999999996E-10</v>
      </c>
      <c r="O1101" s="36">
        <v>3.1142178924100001</v>
      </c>
      <c r="P1101" s="36">
        <v>8446.9914788171991</v>
      </c>
      <c r="Q1101" s="30">
        <f t="shared" si="380"/>
        <v>7.9211118486112307E-10</v>
      </c>
      <c r="R1101" s="30">
        <f t="shared" si="381"/>
        <v>7.9217003075944155E-10</v>
      </c>
      <c r="S1101" s="30">
        <f t="shared" si="382"/>
        <v>7.9217002825818076E-10</v>
      </c>
      <c r="T1101" s="30">
        <f t="shared" si="383"/>
        <v>7.9217002825828612E-10</v>
      </c>
      <c r="V1101" s="36"/>
      <c r="W1101" s="36"/>
      <c r="X1101" s="36"/>
      <c r="AD1101" s="36"/>
      <c r="AE1101" s="36"/>
      <c r="AF1101" s="36"/>
      <c r="AL1101" s="36"/>
      <c r="AM1101" s="36"/>
      <c r="AN1101" s="36"/>
      <c r="AT1101" s="36"/>
      <c r="AU1101" s="36"/>
      <c r="AV1101" s="36"/>
      <c r="BB1101" s="36"/>
      <c r="BC1101" s="36"/>
      <c r="BD1101" s="36"/>
      <c r="BJ1101" s="36"/>
      <c r="BK1101" s="36"/>
      <c r="BL1101" s="36"/>
      <c r="BR1101" s="36"/>
      <c r="BS1101" s="36"/>
      <c r="BT1101" s="36"/>
      <c r="BZ1101" s="36"/>
      <c r="CA1101" s="36"/>
      <c r="CB1101" s="36"/>
      <c r="CH1101" s="36"/>
      <c r="CI1101" s="36"/>
      <c r="CJ1101" s="36"/>
      <c r="CP1101" s="36"/>
      <c r="CQ1101" s="36"/>
      <c r="CR1101" s="36"/>
      <c r="CX1101" s="36"/>
      <c r="CY1101" s="36"/>
      <c r="CZ1101" s="36"/>
      <c r="DF1101" s="36">
        <v>5.9000000000000003E-10</v>
      </c>
      <c r="DG1101" s="36">
        <v>2.6865763767300002</v>
      </c>
      <c r="DH1101" s="36">
        <v>6283.0585963392004</v>
      </c>
      <c r="DI1101" s="30">
        <f t="shared" si="384"/>
        <v>4.3792769878129614E-10</v>
      </c>
      <c r="DJ1101" s="30">
        <f t="shared" si="385"/>
        <v>4.3784603038131138E-10</v>
      </c>
      <c r="DK1101" s="30">
        <f t="shared" si="386"/>
        <v>4.3784603385484869E-10</v>
      </c>
      <c r="DL1101" s="30">
        <f t="shared" si="387"/>
        <v>4.3784603385470254E-10</v>
      </c>
      <c r="DN1101" s="36"/>
      <c r="DO1101" s="36"/>
      <c r="DP1101" s="36"/>
      <c r="DV1101" s="36"/>
      <c r="DW1101" s="36"/>
      <c r="DX1101" s="36"/>
      <c r="ED1101" s="36"/>
      <c r="EE1101" s="36"/>
      <c r="EF1101" s="36"/>
      <c r="EL1101" s="36"/>
      <c r="EM1101" s="36"/>
      <c r="EN1101" s="36"/>
      <c r="ET1101" s="36"/>
      <c r="EU1101" s="36"/>
      <c r="EV1101" s="36"/>
    </row>
    <row r="1102" spans="14:152" s="30" customFormat="1" ht="12.75">
      <c r="N1102" s="36">
        <v>9.5999999999999999E-10</v>
      </c>
      <c r="O1102" s="36">
        <v>5.8515267053600004</v>
      </c>
      <c r="P1102" s="36">
        <v>3492.509707785</v>
      </c>
      <c r="Q1102" s="30">
        <f t="shared" si="380"/>
        <v>5.6108490776018799E-10</v>
      </c>
      <c r="R1102" s="30">
        <f t="shared" si="381"/>
        <v>5.6099547441751289E-10</v>
      </c>
      <c r="S1102" s="30">
        <f t="shared" si="382"/>
        <v>5.6099547822103348E-10</v>
      </c>
      <c r="T1102" s="30">
        <f t="shared" si="383"/>
        <v>5.609954782208729E-10</v>
      </c>
      <c r="V1102" s="36"/>
      <c r="W1102" s="36"/>
      <c r="X1102" s="36"/>
      <c r="AD1102" s="36"/>
      <c r="AE1102" s="36"/>
      <c r="AF1102" s="36"/>
      <c r="AL1102" s="36"/>
      <c r="AM1102" s="36"/>
      <c r="AN1102" s="36"/>
      <c r="AT1102" s="36"/>
      <c r="AU1102" s="36"/>
      <c r="AV1102" s="36"/>
      <c r="BB1102" s="36"/>
      <c r="BC1102" s="36"/>
      <c r="BD1102" s="36"/>
      <c r="BJ1102" s="36"/>
      <c r="BK1102" s="36"/>
      <c r="BL1102" s="36"/>
      <c r="BR1102" s="36"/>
      <c r="BS1102" s="36"/>
      <c r="BT1102" s="36"/>
      <c r="BZ1102" s="36"/>
      <c r="CA1102" s="36"/>
      <c r="CB1102" s="36"/>
      <c r="CH1102" s="36"/>
      <c r="CI1102" s="36"/>
      <c r="CJ1102" s="36"/>
      <c r="CP1102" s="36"/>
      <c r="CQ1102" s="36"/>
      <c r="CR1102" s="36"/>
      <c r="CX1102" s="36"/>
      <c r="CY1102" s="36"/>
      <c r="CZ1102" s="36"/>
      <c r="DF1102" s="36">
        <v>5.6000000000000003E-10</v>
      </c>
      <c r="DG1102" s="36">
        <v>5.54148283448</v>
      </c>
      <c r="DH1102" s="36">
        <v>13286.183635523599</v>
      </c>
      <c r="DI1102" s="30">
        <f t="shared" si="384"/>
        <v>3.07122923585595E-10</v>
      </c>
      <c r="DJ1102" s="30">
        <f t="shared" si="385"/>
        <v>3.0732740790932143E-10</v>
      </c>
      <c r="DK1102" s="30">
        <f t="shared" si="386"/>
        <v>3.0732739921438538E-10</v>
      </c>
      <c r="DL1102" s="30">
        <f t="shared" si="387"/>
        <v>3.0732739921475792E-10</v>
      </c>
      <c r="DN1102" s="36"/>
      <c r="DO1102" s="36"/>
      <c r="DP1102" s="36"/>
      <c r="DV1102" s="36"/>
      <c r="DW1102" s="36"/>
      <c r="DX1102" s="36"/>
      <c r="ED1102" s="36"/>
      <c r="EE1102" s="36"/>
      <c r="EF1102" s="36"/>
      <c r="EL1102" s="36"/>
      <c r="EM1102" s="36"/>
      <c r="EN1102" s="36"/>
      <c r="ET1102" s="36"/>
      <c r="EU1102" s="36"/>
      <c r="EV1102" s="36"/>
    </row>
    <row r="1103" spans="14:152" s="30" customFormat="1" ht="12.75">
      <c r="N1103" s="36">
        <v>7.8999999999999996E-10</v>
      </c>
      <c r="O1103" s="36">
        <v>4.6962530952300003</v>
      </c>
      <c r="P1103" s="36">
        <v>5298.3375065529999</v>
      </c>
      <c r="Q1103" s="30">
        <f t="shared" si="380"/>
        <v>7.1067307138368096E-10</v>
      </c>
      <c r="R1103" s="30">
        <f t="shared" si="381"/>
        <v>7.1073315305407702E-10</v>
      </c>
      <c r="S1103" s="30">
        <f t="shared" si="382"/>
        <v>7.1073315049942028E-10</v>
      </c>
      <c r="T1103" s="30">
        <f t="shared" si="383"/>
        <v>7.1073315049952812E-10</v>
      </c>
      <c r="V1103" s="36"/>
      <c r="W1103" s="36"/>
      <c r="X1103" s="36"/>
      <c r="AD1103" s="36"/>
      <c r="AE1103" s="36"/>
      <c r="AF1103" s="36"/>
      <c r="AL1103" s="36"/>
      <c r="AM1103" s="36"/>
      <c r="AN1103" s="36"/>
      <c r="AT1103" s="36"/>
      <c r="AU1103" s="36"/>
      <c r="AV1103" s="36"/>
      <c r="BB1103" s="36"/>
      <c r="BC1103" s="36"/>
      <c r="BD1103" s="36"/>
      <c r="BJ1103" s="36"/>
      <c r="BK1103" s="36"/>
      <c r="BL1103" s="36"/>
      <c r="BR1103" s="36"/>
      <c r="BS1103" s="36"/>
      <c r="BT1103" s="36"/>
      <c r="BZ1103" s="36"/>
      <c r="CA1103" s="36"/>
      <c r="CB1103" s="36"/>
      <c r="CH1103" s="36"/>
      <c r="CI1103" s="36"/>
      <c r="CJ1103" s="36"/>
      <c r="CP1103" s="36"/>
      <c r="CQ1103" s="36"/>
      <c r="CR1103" s="36"/>
      <c r="CX1103" s="36"/>
      <c r="CY1103" s="36"/>
      <c r="CZ1103" s="36"/>
      <c r="DF1103" s="36">
        <v>5.6000000000000003E-10</v>
      </c>
      <c r="DG1103" s="36">
        <v>3.892008116</v>
      </c>
      <c r="DH1103" s="36">
        <v>8962.3880396074001</v>
      </c>
      <c r="DI1103" s="30">
        <f t="shared" si="384"/>
        <v>-1.3719640702703151E-10</v>
      </c>
      <c r="DJ1103" s="30">
        <f t="shared" si="385"/>
        <v>-1.3735635597913628E-10</v>
      </c>
      <c r="DK1103" s="30">
        <f t="shared" si="386"/>
        <v>-1.3735634917718639E-10</v>
      </c>
      <c r="DL1103" s="30">
        <f t="shared" si="387"/>
        <v>-1.3735634917747184E-10</v>
      </c>
      <c r="DN1103" s="36"/>
      <c r="DO1103" s="36"/>
      <c r="DP1103" s="36"/>
      <c r="DV1103" s="36"/>
      <c r="DW1103" s="36"/>
      <c r="DX1103" s="36"/>
      <c r="ED1103" s="36"/>
      <c r="EE1103" s="36"/>
      <c r="EF1103" s="36"/>
      <c r="EL1103" s="36"/>
      <c r="EM1103" s="36"/>
      <c r="EN1103" s="36"/>
      <c r="ET1103" s="36"/>
      <c r="EU1103" s="36"/>
      <c r="EV1103" s="36"/>
    </row>
    <row r="1104" spans="14:152" s="30" customFormat="1" ht="12.75">
      <c r="N1104" s="36">
        <v>9.6999999999999996E-10</v>
      </c>
      <c r="O1104" s="36">
        <v>3.9796039589799999</v>
      </c>
      <c r="P1104" s="36">
        <v>18208.349942592002</v>
      </c>
      <c r="Q1104" s="30">
        <f t="shared" si="380"/>
        <v>-8.8904526980930609E-10</v>
      </c>
      <c r="R1104" s="30">
        <f t="shared" si="381"/>
        <v>-8.8927731128893844E-10</v>
      </c>
      <c r="S1104" s="30">
        <f t="shared" si="382"/>
        <v>-8.8927730142760509E-10</v>
      </c>
      <c r="T1104" s="30">
        <f t="shared" si="383"/>
        <v>-8.8927730142801796E-10</v>
      </c>
      <c r="V1104" s="36"/>
      <c r="W1104" s="36"/>
      <c r="X1104" s="36"/>
      <c r="AD1104" s="36"/>
      <c r="AE1104" s="36"/>
      <c r="AF1104" s="36"/>
      <c r="AL1104" s="36"/>
      <c r="AM1104" s="36"/>
      <c r="AN1104" s="36"/>
      <c r="AT1104" s="36"/>
      <c r="AU1104" s="36"/>
      <c r="AV1104" s="36"/>
      <c r="BB1104" s="36"/>
      <c r="BC1104" s="36"/>
      <c r="BD1104" s="36"/>
      <c r="BJ1104" s="36"/>
      <c r="BK1104" s="36"/>
      <c r="BL1104" s="36"/>
      <c r="BR1104" s="36"/>
      <c r="BS1104" s="36"/>
      <c r="BT1104" s="36"/>
      <c r="BZ1104" s="36"/>
      <c r="CA1104" s="36"/>
      <c r="CB1104" s="36"/>
      <c r="CH1104" s="36"/>
      <c r="CI1104" s="36"/>
      <c r="CJ1104" s="36"/>
      <c r="CP1104" s="36"/>
      <c r="CQ1104" s="36"/>
      <c r="CR1104" s="36"/>
      <c r="CX1104" s="36"/>
      <c r="CY1104" s="36"/>
      <c r="CZ1104" s="36"/>
      <c r="DF1104" s="36">
        <v>6.3E-10</v>
      </c>
      <c r="DG1104" s="36">
        <v>2.07254352069</v>
      </c>
      <c r="DH1104" s="36">
        <v>7593.7950970652</v>
      </c>
      <c r="DI1104" s="30">
        <f t="shared" si="384"/>
        <v>-4.3488713234944913E-10</v>
      </c>
      <c r="DJ1104" s="30">
        <f t="shared" si="385"/>
        <v>-4.3500090262770768E-10</v>
      </c>
      <c r="DK1104" s="30">
        <f t="shared" si="386"/>
        <v>-4.3500089778993499E-10</v>
      </c>
      <c r="DL1104" s="30">
        <f t="shared" si="387"/>
        <v>-4.3500089779013899E-10</v>
      </c>
      <c r="DN1104" s="36"/>
      <c r="DO1104" s="36"/>
      <c r="DP1104" s="36"/>
      <c r="DV1104" s="36"/>
      <c r="DW1104" s="36"/>
      <c r="DX1104" s="36"/>
      <c r="ED1104" s="36"/>
      <c r="EE1104" s="36"/>
      <c r="EF1104" s="36"/>
      <c r="EL1104" s="36"/>
      <c r="EM1104" s="36"/>
      <c r="EN1104" s="36"/>
      <c r="ET1104" s="36"/>
      <c r="EU1104" s="36"/>
      <c r="EV1104" s="36"/>
    </row>
    <row r="1105" spans="14:152" s="30" customFormat="1" ht="12.75">
      <c r="N1105" s="36">
        <v>1.0500000000000001E-9</v>
      </c>
      <c r="O1105" s="36">
        <v>1.7437690453600001</v>
      </c>
      <c r="P1105" s="36">
        <v>36.648562929500002</v>
      </c>
      <c r="Q1105" s="30">
        <f t="shared" si="380"/>
        <v>3.1734476041803461E-11</v>
      </c>
      <c r="R1105" s="30">
        <f t="shared" si="381"/>
        <v>3.1735740413370433E-11</v>
      </c>
      <c r="S1105" s="30">
        <f t="shared" si="382"/>
        <v>3.1735740359600106E-11</v>
      </c>
      <c r="T1105" s="30">
        <f t="shared" si="383"/>
        <v>3.1735740359602207E-11</v>
      </c>
      <c r="V1105" s="36"/>
      <c r="W1105" s="36"/>
      <c r="X1105" s="36"/>
      <c r="AD1105" s="36"/>
      <c r="AE1105" s="36"/>
      <c r="AF1105" s="36"/>
      <c r="AL1105" s="36"/>
      <c r="AM1105" s="36"/>
      <c r="AN1105" s="36"/>
      <c r="AT1105" s="36"/>
      <c r="AU1105" s="36"/>
      <c r="AV1105" s="36"/>
      <c r="BB1105" s="36"/>
      <c r="BC1105" s="36"/>
      <c r="BD1105" s="36"/>
      <c r="BJ1105" s="36"/>
      <c r="BK1105" s="36"/>
      <c r="BL1105" s="36"/>
      <c r="BR1105" s="36"/>
      <c r="BS1105" s="36"/>
      <c r="BT1105" s="36"/>
      <c r="BZ1105" s="36"/>
      <c r="CA1105" s="36"/>
      <c r="CB1105" s="36"/>
      <c r="CH1105" s="36"/>
      <c r="CI1105" s="36"/>
      <c r="CJ1105" s="36"/>
      <c r="CP1105" s="36"/>
      <c r="CQ1105" s="36"/>
      <c r="CR1105" s="36"/>
      <c r="CX1105" s="36"/>
      <c r="CY1105" s="36"/>
      <c r="CZ1105" s="36"/>
      <c r="DF1105" s="36">
        <v>6.0999999999999996E-10</v>
      </c>
      <c r="DG1105" s="36">
        <v>4.3199440289100002</v>
      </c>
      <c r="DH1105" s="36">
        <v>4709.2726795447998</v>
      </c>
      <c r="DI1105" s="30">
        <f t="shared" si="384"/>
        <v>-5.9781800128791276E-10</v>
      </c>
      <c r="DJ1105" s="30">
        <f t="shared" si="385"/>
        <v>-5.9783677175508283E-10</v>
      </c>
      <c r="DK1105" s="30">
        <f t="shared" si="386"/>
        <v>-5.9783677095712899E-10</v>
      </c>
      <c r="DL1105" s="30">
        <f t="shared" si="387"/>
        <v>-5.9783677095716311E-10</v>
      </c>
      <c r="DN1105" s="36"/>
      <c r="DO1105" s="36"/>
      <c r="DP1105" s="36"/>
      <c r="DV1105" s="36"/>
      <c r="DW1105" s="36"/>
      <c r="DX1105" s="36"/>
      <c r="ED1105" s="36"/>
      <c r="EE1105" s="36"/>
      <c r="EF1105" s="36"/>
      <c r="EL1105" s="36"/>
      <c r="EM1105" s="36"/>
      <c r="EN1105" s="36"/>
      <c r="ET1105" s="36"/>
      <c r="EU1105" s="36"/>
      <c r="EV1105" s="36"/>
    </row>
    <row r="1106" spans="14:152" s="30" customFormat="1" ht="12.75">
      <c r="N1106" s="36">
        <v>9.4000000000000006E-10</v>
      </c>
      <c r="O1106" s="36">
        <v>4.1894123860699999</v>
      </c>
      <c r="P1106" s="36">
        <v>20043.6573065466</v>
      </c>
      <c r="Q1106" s="30">
        <f t="shared" si="380"/>
        <v>9.3207325411768345E-10</v>
      </c>
      <c r="R1106" s="30">
        <f t="shared" si="381"/>
        <v>9.3199278929076213E-10</v>
      </c>
      <c r="S1106" s="30">
        <f t="shared" si="382"/>
        <v>9.3199279272131981E-10</v>
      </c>
      <c r="T1106" s="30">
        <f t="shared" si="383"/>
        <v>9.3199279272117526E-10</v>
      </c>
      <c r="V1106" s="36"/>
      <c r="W1106" s="36"/>
      <c r="X1106" s="36"/>
      <c r="AD1106" s="36"/>
      <c r="AE1106" s="36"/>
      <c r="AF1106" s="36"/>
      <c r="AL1106" s="36"/>
      <c r="AM1106" s="36"/>
      <c r="AN1106" s="36"/>
      <c r="AT1106" s="36"/>
      <c r="AU1106" s="36"/>
      <c r="AV1106" s="36"/>
      <c r="BB1106" s="36"/>
      <c r="BC1106" s="36"/>
      <c r="BD1106" s="36"/>
      <c r="BJ1106" s="36"/>
      <c r="BK1106" s="36"/>
      <c r="BL1106" s="36"/>
      <c r="BR1106" s="36"/>
      <c r="BS1106" s="36"/>
      <c r="BT1106" s="36"/>
      <c r="BZ1106" s="36"/>
      <c r="CA1106" s="36"/>
      <c r="CB1106" s="36"/>
      <c r="CH1106" s="36"/>
      <c r="CI1106" s="36"/>
      <c r="CJ1106" s="36"/>
      <c r="CP1106" s="36"/>
      <c r="CQ1106" s="36"/>
      <c r="CR1106" s="36"/>
      <c r="CX1106" s="36"/>
      <c r="CY1106" s="36"/>
      <c r="CZ1106" s="36"/>
      <c r="DF1106" s="36">
        <v>7.5E-10</v>
      </c>
      <c r="DG1106" s="36">
        <v>5.7941910889799999</v>
      </c>
      <c r="DH1106" s="36">
        <v>1059.3646765369999</v>
      </c>
      <c r="DI1106" s="30">
        <f t="shared" si="384"/>
        <v>7.4762914749752074E-10</v>
      </c>
      <c r="DJ1106" s="30">
        <f t="shared" si="385"/>
        <v>7.4762707200254099E-10</v>
      </c>
      <c r="DK1106" s="30">
        <f t="shared" si="386"/>
        <v>7.4762707209082546E-10</v>
      </c>
      <c r="DL1106" s="30">
        <f t="shared" si="387"/>
        <v>7.4762707209082174E-10</v>
      </c>
      <c r="DN1106" s="36"/>
      <c r="DO1106" s="36"/>
      <c r="DP1106" s="36"/>
      <c r="DV1106" s="36"/>
      <c r="DW1106" s="36"/>
      <c r="DX1106" s="36"/>
      <c r="ED1106" s="36"/>
      <c r="EE1106" s="36"/>
      <c r="EF1106" s="36"/>
      <c r="EL1106" s="36"/>
      <c r="EM1106" s="36"/>
      <c r="EN1106" s="36"/>
      <c r="ET1106" s="36"/>
      <c r="EU1106" s="36"/>
      <c r="EV1106" s="36"/>
    </row>
    <row r="1107" spans="14:152" s="30" customFormat="1" ht="12.75">
      <c r="N1107" s="36">
        <v>7.5E-10</v>
      </c>
      <c r="O1107" s="36">
        <v>3.46629875063</v>
      </c>
      <c r="P1107" s="36">
        <v>13341.674311306801</v>
      </c>
      <c r="Q1107" s="30">
        <f t="shared" si="380"/>
        <v>1.3297802482078737E-10</v>
      </c>
      <c r="R1107" s="30">
        <f t="shared" si="381"/>
        <v>1.3265429726774799E-10</v>
      </c>
      <c r="S1107" s="30">
        <f t="shared" si="382"/>
        <v>1.32654311035567E-10</v>
      </c>
      <c r="T1107" s="30">
        <f t="shared" si="383"/>
        <v>1.3265431103499007E-10</v>
      </c>
      <c r="V1107" s="36"/>
      <c r="W1107" s="36"/>
      <c r="X1107" s="36"/>
      <c r="AD1107" s="36"/>
      <c r="AE1107" s="36"/>
      <c r="AF1107" s="36"/>
      <c r="AL1107" s="36"/>
      <c r="AM1107" s="36"/>
      <c r="AN1107" s="36"/>
      <c r="AT1107" s="36"/>
      <c r="AU1107" s="36"/>
      <c r="AV1107" s="36"/>
      <c r="BB1107" s="36"/>
      <c r="BC1107" s="36"/>
      <c r="BD1107" s="36"/>
      <c r="BJ1107" s="36"/>
      <c r="BK1107" s="36"/>
      <c r="BL1107" s="36"/>
      <c r="BR1107" s="36"/>
      <c r="BS1107" s="36"/>
      <c r="BT1107" s="36"/>
      <c r="BZ1107" s="36"/>
      <c r="CA1107" s="36"/>
      <c r="CB1107" s="36"/>
      <c r="CH1107" s="36"/>
      <c r="CI1107" s="36"/>
      <c r="CJ1107" s="36"/>
      <c r="CP1107" s="36"/>
      <c r="CQ1107" s="36"/>
      <c r="CR1107" s="36"/>
      <c r="CX1107" s="36"/>
      <c r="CY1107" s="36"/>
      <c r="CZ1107" s="36"/>
      <c r="DF1107" s="36">
        <v>5.6000000000000003E-10</v>
      </c>
      <c r="DG1107" s="36">
        <v>0.18569912415000001</v>
      </c>
      <c r="DH1107" s="36">
        <v>7768.0083396855998</v>
      </c>
      <c r="DI1107" s="30">
        <f t="shared" si="384"/>
        <v>2.5515752437947853E-10</v>
      </c>
      <c r="DJ1107" s="30">
        <f t="shared" si="385"/>
        <v>2.5528480630302119E-10</v>
      </c>
      <c r="DK1107" s="30">
        <f t="shared" si="386"/>
        <v>2.552848008904104E-10</v>
      </c>
      <c r="DL1107" s="30">
        <f t="shared" si="387"/>
        <v>2.5528480089064062E-10</v>
      </c>
      <c r="DN1107" s="36"/>
      <c r="DO1107" s="36"/>
      <c r="DP1107" s="36"/>
      <c r="DV1107" s="36"/>
      <c r="DW1107" s="36"/>
      <c r="DX1107" s="36"/>
      <c r="ED1107" s="36"/>
      <c r="EE1107" s="36"/>
      <c r="EF1107" s="36"/>
      <c r="EL1107" s="36"/>
      <c r="EM1107" s="36"/>
      <c r="EN1107" s="36"/>
      <c r="ET1107" s="36"/>
      <c r="EU1107" s="36"/>
      <c r="EV1107" s="36"/>
    </row>
    <row r="1108" spans="14:152" s="30" customFormat="1" ht="12.75">
      <c r="N1108" s="36">
        <v>9.2000000000000003E-10</v>
      </c>
      <c r="O1108" s="36">
        <v>2.6727883328800002</v>
      </c>
      <c r="P1108" s="36">
        <v>6680.7949702729002</v>
      </c>
      <c r="Q1108" s="30">
        <f t="shared" si="380"/>
        <v>-9.0376341533107139E-10</v>
      </c>
      <c r="R1108" s="30">
        <f t="shared" si="381"/>
        <v>-9.0380118438665305E-10</v>
      </c>
      <c r="S1108" s="30">
        <f t="shared" si="382"/>
        <v>-9.0380118278136214E-10</v>
      </c>
      <c r="T1108" s="30">
        <f t="shared" si="383"/>
        <v>-9.0380118278142935E-10</v>
      </c>
      <c r="V1108" s="36"/>
      <c r="W1108" s="36"/>
      <c r="X1108" s="36"/>
      <c r="AD1108" s="36"/>
      <c r="AE1108" s="36"/>
      <c r="AF1108" s="36"/>
      <c r="AL1108" s="36"/>
      <c r="AM1108" s="36"/>
      <c r="AN1108" s="36"/>
      <c r="AT1108" s="36"/>
      <c r="AU1108" s="36"/>
      <c r="AV1108" s="36"/>
      <c r="BB1108" s="36"/>
      <c r="BC1108" s="36"/>
      <c r="BD1108" s="36"/>
      <c r="BJ1108" s="36"/>
      <c r="BK1108" s="36"/>
      <c r="BL1108" s="36"/>
      <c r="BR1108" s="36"/>
      <c r="BS1108" s="36"/>
      <c r="BT1108" s="36"/>
      <c r="BZ1108" s="36"/>
      <c r="CA1108" s="36"/>
      <c r="CB1108" s="36"/>
      <c r="CH1108" s="36"/>
      <c r="CI1108" s="36"/>
      <c r="CJ1108" s="36"/>
      <c r="CP1108" s="36"/>
      <c r="CQ1108" s="36"/>
      <c r="CR1108" s="36"/>
      <c r="CX1108" s="36"/>
      <c r="CY1108" s="36"/>
      <c r="CZ1108" s="36"/>
      <c r="DF1108" s="36">
        <v>5.9000000000000003E-10</v>
      </c>
      <c r="DG1108" s="36">
        <v>5.4962706857199999</v>
      </c>
      <c r="DH1108" s="36">
        <v>7322.1024607817999</v>
      </c>
      <c r="DI1108" s="30">
        <f t="shared" si="384"/>
        <v>-5.0478744923903187E-10</v>
      </c>
      <c r="DJ1108" s="30">
        <f t="shared" si="385"/>
        <v>-5.0471391903356384E-10</v>
      </c>
      <c r="DK1108" s="30">
        <f t="shared" si="386"/>
        <v>-5.0471392216123144E-10</v>
      </c>
      <c r="DL1108" s="30">
        <f t="shared" si="387"/>
        <v>-5.0471392216109899E-10</v>
      </c>
      <c r="DN1108" s="36"/>
      <c r="DO1108" s="36"/>
      <c r="DP1108" s="36"/>
      <c r="DV1108" s="36"/>
      <c r="DW1108" s="36"/>
      <c r="DX1108" s="36"/>
      <c r="ED1108" s="36"/>
      <c r="EE1108" s="36"/>
      <c r="EF1108" s="36"/>
      <c r="EL1108" s="36"/>
      <c r="EM1108" s="36"/>
      <c r="EN1108" s="36"/>
      <c r="ET1108" s="36"/>
      <c r="EU1108" s="36"/>
      <c r="EV1108" s="36"/>
    </row>
    <row r="1109" spans="14:152" s="30" customFormat="1" ht="12.75">
      <c r="N1109" s="36">
        <v>7.5E-10</v>
      </c>
      <c r="O1109" s="36">
        <v>4.5972316002099998</v>
      </c>
      <c r="P1109" s="36">
        <v>9993.3880926315996</v>
      </c>
      <c r="Q1109" s="30">
        <f t="shared" si="380"/>
        <v>6.4081778032082242E-10</v>
      </c>
      <c r="R1109" s="30">
        <f t="shared" si="381"/>
        <v>6.4068973372550074E-10</v>
      </c>
      <c r="S1109" s="30">
        <f t="shared" si="382"/>
        <v>6.406897391724556E-10</v>
      </c>
      <c r="T1109" s="30">
        <f t="shared" si="383"/>
        <v>6.4068973917222564E-10</v>
      </c>
      <c r="V1109" s="36"/>
      <c r="W1109" s="36"/>
      <c r="X1109" s="36"/>
      <c r="AD1109" s="36"/>
      <c r="AE1109" s="36"/>
      <c r="AF1109" s="36"/>
      <c r="AL1109" s="36"/>
      <c r="AM1109" s="36"/>
      <c r="AN1109" s="36"/>
      <c r="AT1109" s="36"/>
      <c r="AU1109" s="36"/>
      <c r="AV1109" s="36"/>
      <c r="BB1109" s="36"/>
      <c r="BC1109" s="36"/>
      <c r="BD1109" s="36"/>
      <c r="BJ1109" s="36"/>
      <c r="BK1109" s="36"/>
      <c r="BL1109" s="36"/>
      <c r="BR1109" s="36"/>
      <c r="BS1109" s="36"/>
      <c r="BT1109" s="36"/>
      <c r="BZ1109" s="36"/>
      <c r="CA1109" s="36"/>
      <c r="CB1109" s="36"/>
      <c r="CH1109" s="36"/>
      <c r="CI1109" s="36"/>
      <c r="CJ1109" s="36"/>
      <c r="CP1109" s="36"/>
      <c r="CQ1109" s="36"/>
      <c r="CR1109" s="36"/>
      <c r="CX1109" s="36"/>
      <c r="CY1109" s="36"/>
      <c r="CZ1109" s="36"/>
      <c r="DF1109" s="36">
        <v>6.3999999999999996E-10</v>
      </c>
      <c r="DG1109" s="36">
        <v>3.9599211221999999</v>
      </c>
      <c r="DH1109" s="36">
        <v>3050.1269472302001</v>
      </c>
      <c r="DI1109" s="30">
        <f t="shared" si="384"/>
        <v>5.9306448808483655E-10</v>
      </c>
      <c r="DJ1109" s="30">
        <f t="shared" si="385"/>
        <v>5.9304036448129212E-10</v>
      </c>
      <c r="DK1109" s="30">
        <f t="shared" si="386"/>
        <v>5.9304036550733171E-10</v>
      </c>
      <c r="DL1109" s="30">
        <f t="shared" si="387"/>
        <v>5.9304036550728901E-10</v>
      </c>
      <c r="DN1109" s="36"/>
      <c r="DO1109" s="36"/>
      <c r="DP1109" s="36"/>
      <c r="DV1109" s="36"/>
      <c r="DW1109" s="36"/>
      <c r="DX1109" s="36"/>
      <c r="ED1109" s="36"/>
      <c r="EE1109" s="36"/>
      <c r="EF1109" s="36"/>
      <c r="EL1109" s="36"/>
      <c r="EM1109" s="36"/>
      <c r="EN1109" s="36"/>
      <c r="ET1109" s="36"/>
      <c r="EU1109" s="36"/>
      <c r="EV1109" s="36"/>
    </row>
    <row r="1110" spans="14:152" s="30" customFormat="1" ht="12.75">
      <c r="N1110" s="36">
        <v>8.6999999999999999E-10</v>
      </c>
      <c r="O1110" s="36">
        <v>0.91979096638000002</v>
      </c>
      <c r="P1110" s="36">
        <v>8425.7181481175994</v>
      </c>
      <c r="Q1110" s="30">
        <f t="shared" si="380"/>
        <v>-2.1028526849657799E-10</v>
      </c>
      <c r="R1110" s="30">
        <f t="shared" si="381"/>
        <v>-2.105190801653534E-10</v>
      </c>
      <c r="S1110" s="30">
        <f t="shared" si="382"/>
        <v>-2.1051907022230611E-10</v>
      </c>
      <c r="T1110" s="30">
        <f t="shared" si="383"/>
        <v>-2.1051907022272599E-10</v>
      </c>
      <c r="V1110" s="36"/>
      <c r="W1110" s="36"/>
      <c r="X1110" s="36"/>
      <c r="AD1110" s="36"/>
      <c r="AE1110" s="36"/>
      <c r="AF1110" s="36"/>
      <c r="AL1110" s="36"/>
      <c r="AM1110" s="36"/>
      <c r="AN1110" s="36"/>
      <c r="AT1110" s="36"/>
      <c r="AU1110" s="36"/>
      <c r="AV1110" s="36"/>
      <c r="BB1110" s="36"/>
      <c r="BC1110" s="36"/>
      <c r="BD1110" s="36"/>
      <c r="BJ1110" s="36"/>
      <c r="BK1110" s="36"/>
      <c r="BL1110" s="36"/>
      <c r="BR1110" s="36"/>
      <c r="BS1110" s="36"/>
      <c r="BT1110" s="36"/>
      <c r="BZ1110" s="36"/>
      <c r="CA1110" s="36"/>
      <c r="CB1110" s="36"/>
      <c r="CH1110" s="36"/>
      <c r="CI1110" s="36"/>
      <c r="CJ1110" s="36"/>
      <c r="CP1110" s="36"/>
      <c r="CQ1110" s="36"/>
      <c r="CR1110" s="36"/>
      <c r="CX1110" s="36"/>
      <c r="CY1110" s="36"/>
      <c r="CZ1110" s="36"/>
      <c r="DF1110" s="36">
        <v>5.4999999999999996E-10</v>
      </c>
      <c r="DG1110" s="36">
        <v>2.1950674126599998</v>
      </c>
      <c r="DH1110" s="36">
        <v>7.0462366980000004</v>
      </c>
      <c r="DI1110" s="30">
        <f t="shared" si="384"/>
        <v>-3.0380260601530407E-10</v>
      </c>
      <c r="DJ1110" s="30">
        <f t="shared" si="385"/>
        <v>-3.0380249982016256E-10</v>
      </c>
      <c r="DK1110" s="30">
        <f t="shared" si="386"/>
        <v>-3.0380249982467875E-10</v>
      </c>
      <c r="DL1110" s="30">
        <f t="shared" si="387"/>
        <v>-3.0380249982467855E-10</v>
      </c>
      <c r="DN1110" s="36"/>
      <c r="DO1110" s="36"/>
      <c r="DP1110" s="36"/>
      <c r="DV1110" s="36"/>
      <c r="DW1110" s="36"/>
      <c r="DX1110" s="36"/>
      <c r="ED1110" s="36"/>
      <c r="EE1110" s="36"/>
      <c r="EF1110" s="36"/>
      <c r="EL1110" s="36"/>
      <c r="EM1110" s="36"/>
      <c r="EN1110" s="36"/>
      <c r="ET1110" s="36"/>
      <c r="EU1110" s="36"/>
      <c r="EV1110" s="36"/>
    </row>
    <row r="1111" spans="14:152" s="30" customFormat="1" ht="12.75">
      <c r="N1111" s="36">
        <v>7.4000000000000003E-10</v>
      </c>
      <c r="O1111" s="36">
        <v>0.42228487062999998</v>
      </c>
      <c r="P1111" s="36">
        <v>48429.282182324401</v>
      </c>
      <c r="Q1111" s="30">
        <f t="shared" si="380"/>
        <v>-3.6045441355207452E-10</v>
      </c>
      <c r="R1111" s="30">
        <f t="shared" si="381"/>
        <v>-3.5942510510499164E-10</v>
      </c>
      <c r="S1111" s="30">
        <f t="shared" si="382"/>
        <v>-3.5942514889813724E-10</v>
      </c>
      <c r="T1111" s="30">
        <f t="shared" si="383"/>
        <v>-3.5942514889629877E-10</v>
      </c>
      <c r="V1111" s="36"/>
      <c r="W1111" s="36"/>
      <c r="X1111" s="36"/>
      <c r="AD1111" s="36"/>
      <c r="AE1111" s="36"/>
      <c r="AF1111" s="36"/>
      <c r="AL1111" s="36"/>
      <c r="AM1111" s="36"/>
      <c r="AN1111" s="36"/>
      <c r="AT1111" s="36"/>
      <c r="AU1111" s="36"/>
      <c r="AV1111" s="36"/>
      <c r="BB1111" s="36"/>
      <c r="BC1111" s="36"/>
      <c r="BD1111" s="36"/>
      <c r="BJ1111" s="36"/>
      <c r="BK1111" s="36"/>
      <c r="BL1111" s="36"/>
      <c r="BR1111" s="36"/>
      <c r="BS1111" s="36"/>
      <c r="BT1111" s="36"/>
      <c r="BZ1111" s="36"/>
      <c r="CA1111" s="36"/>
      <c r="CB1111" s="36"/>
      <c r="CH1111" s="36"/>
      <c r="CI1111" s="36"/>
      <c r="CJ1111" s="36"/>
      <c r="CP1111" s="36"/>
      <c r="CQ1111" s="36"/>
      <c r="CR1111" s="36"/>
      <c r="CX1111" s="36"/>
      <c r="CY1111" s="36"/>
      <c r="CZ1111" s="36"/>
      <c r="DF1111" s="36">
        <v>5.7E-10</v>
      </c>
      <c r="DG1111" s="36">
        <v>4.0525269530000001</v>
      </c>
      <c r="DH1111" s="36">
        <v>3930.2096962196001</v>
      </c>
      <c r="DI1111" s="30">
        <f t="shared" si="384"/>
        <v>2.5307492986102148E-10</v>
      </c>
      <c r="DJ1111" s="30">
        <f t="shared" si="385"/>
        <v>2.5314091205134664E-10</v>
      </c>
      <c r="DK1111" s="30">
        <f t="shared" si="386"/>
        <v>2.531409092453887E-10</v>
      </c>
      <c r="DL1111" s="30">
        <f t="shared" si="387"/>
        <v>2.5314090924550663E-10</v>
      </c>
      <c r="DN1111" s="36"/>
      <c r="DO1111" s="36"/>
      <c r="DP1111" s="36"/>
      <c r="DV1111" s="36"/>
      <c r="DW1111" s="36"/>
      <c r="DX1111" s="36"/>
      <c r="ED1111" s="36"/>
      <c r="EE1111" s="36"/>
      <c r="EF1111" s="36"/>
      <c r="EL1111" s="36"/>
      <c r="EM1111" s="36"/>
      <c r="EN1111" s="36"/>
      <c r="ET1111" s="36"/>
      <c r="EU1111" s="36"/>
      <c r="EV1111" s="36"/>
    </row>
    <row r="1112" spans="14:152" s="30" customFormat="1" ht="12.75">
      <c r="N1112" s="36">
        <v>7.4000000000000003E-10</v>
      </c>
      <c r="O1112" s="36">
        <v>0.48470953224000002</v>
      </c>
      <c r="P1112" s="36">
        <v>11456.9849418588</v>
      </c>
      <c r="Q1112" s="30">
        <f t="shared" si="380"/>
        <v>7.2412219890726159E-10</v>
      </c>
      <c r="R1112" s="30">
        <f t="shared" si="381"/>
        <v>7.2406472518518654E-10</v>
      </c>
      <c r="S1112" s="30">
        <f t="shared" si="382"/>
        <v>7.2406472763157486E-10</v>
      </c>
      <c r="T1112" s="30">
        <f t="shared" si="383"/>
        <v>7.2406472763147177E-10</v>
      </c>
      <c r="V1112" s="36"/>
      <c r="W1112" s="36"/>
      <c r="X1112" s="36"/>
      <c r="AD1112" s="36"/>
      <c r="AE1112" s="36"/>
      <c r="AF1112" s="36"/>
      <c r="AL1112" s="36"/>
      <c r="AM1112" s="36"/>
      <c r="AN1112" s="36"/>
      <c r="AT1112" s="36"/>
      <c r="AU1112" s="36"/>
      <c r="AV1112" s="36"/>
      <c r="BB1112" s="36"/>
      <c r="BC1112" s="36"/>
      <c r="BD1112" s="36"/>
      <c r="BJ1112" s="36"/>
      <c r="BK1112" s="36"/>
      <c r="BL1112" s="36"/>
      <c r="BR1112" s="36"/>
      <c r="BS1112" s="36"/>
      <c r="BT1112" s="36"/>
      <c r="BZ1112" s="36"/>
      <c r="CA1112" s="36"/>
      <c r="CB1112" s="36"/>
      <c r="CH1112" s="36"/>
      <c r="CI1112" s="36"/>
      <c r="CJ1112" s="36"/>
      <c r="CP1112" s="36"/>
      <c r="CQ1112" s="36"/>
      <c r="CR1112" s="36"/>
      <c r="CX1112" s="36"/>
      <c r="CY1112" s="36"/>
      <c r="CZ1112" s="36"/>
      <c r="DF1112" s="36">
        <v>7.5E-10</v>
      </c>
      <c r="DG1112" s="36">
        <v>3.9978810083699998</v>
      </c>
      <c r="DH1112" s="36">
        <v>5483.2547248259998</v>
      </c>
      <c r="DI1112" s="30">
        <f t="shared" si="384"/>
        <v>2.2100417808354822E-10</v>
      </c>
      <c r="DJ1112" s="30">
        <f t="shared" si="385"/>
        <v>2.2087499249083881E-10</v>
      </c>
      <c r="DK1112" s="30">
        <f t="shared" si="386"/>
        <v>2.2087499798491094E-10</v>
      </c>
      <c r="DL1112" s="30">
        <f t="shared" si="387"/>
        <v>2.208749979846792E-10</v>
      </c>
      <c r="DN1112" s="36"/>
      <c r="DO1112" s="36"/>
      <c r="DP1112" s="36"/>
      <c r="DV1112" s="36"/>
      <c r="DW1112" s="36"/>
      <c r="DX1112" s="36"/>
      <c r="ED1112" s="36"/>
      <c r="EE1112" s="36"/>
      <c r="EF1112" s="36"/>
      <c r="EL1112" s="36"/>
      <c r="EM1112" s="36"/>
      <c r="EN1112" s="36"/>
      <c r="ET1112" s="36"/>
      <c r="EU1112" s="36"/>
      <c r="EV1112" s="36"/>
    </row>
    <row r="1113" spans="14:152" s="30" customFormat="1" ht="12.75">
      <c r="N1113" s="36">
        <v>7.7000000000000003E-10</v>
      </c>
      <c r="O1113" s="36">
        <v>0.10707484151</v>
      </c>
      <c r="P1113" s="36">
        <v>1371.411763456</v>
      </c>
      <c r="Q1113" s="30">
        <f t="shared" si="380"/>
        <v>2.6920622741580128E-10</v>
      </c>
      <c r="R1113" s="30">
        <f t="shared" si="381"/>
        <v>2.6917370530112189E-10</v>
      </c>
      <c r="S1113" s="30">
        <f t="shared" si="382"/>
        <v>2.6917370668421296E-10</v>
      </c>
      <c r="T1113" s="30">
        <f t="shared" si="383"/>
        <v>2.6917370668415402E-10</v>
      </c>
      <c r="V1113" s="36"/>
      <c r="W1113" s="36"/>
      <c r="X1113" s="36"/>
      <c r="AD1113" s="36"/>
      <c r="AE1113" s="36"/>
      <c r="AF1113" s="36"/>
      <c r="AL1113" s="36"/>
      <c r="AM1113" s="36"/>
      <c r="AN1113" s="36"/>
      <c r="AT1113" s="36"/>
      <c r="AU1113" s="36"/>
      <c r="AV1113" s="36"/>
      <c r="BB1113" s="36"/>
      <c r="BC1113" s="36"/>
      <c r="BD1113" s="36"/>
      <c r="BJ1113" s="36"/>
      <c r="BK1113" s="36"/>
      <c r="BL1113" s="36"/>
      <c r="BR1113" s="36"/>
      <c r="BS1113" s="36"/>
      <c r="BT1113" s="36"/>
      <c r="BZ1113" s="36"/>
      <c r="CA1113" s="36"/>
      <c r="CB1113" s="36"/>
      <c r="CH1113" s="36"/>
      <c r="CI1113" s="36"/>
      <c r="CJ1113" s="36"/>
      <c r="CP1113" s="36"/>
      <c r="CQ1113" s="36"/>
      <c r="CR1113" s="36"/>
      <c r="CX1113" s="36"/>
      <c r="CY1113" s="36"/>
      <c r="CZ1113" s="36"/>
      <c r="DF1113" s="36">
        <v>6E-10</v>
      </c>
      <c r="DG1113" s="36">
        <v>4.6170390373899997</v>
      </c>
      <c r="DH1113" s="36">
        <v>6990.5031760554002</v>
      </c>
      <c r="DI1113" s="30">
        <f t="shared" si="384"/>
        <v>-5.4902064420496529E-10</v>
      </c>
      <c r="DJ1113" s="30">
        <f t="shared" si="385"/>
        <v>-5.4907624528622647E-10</v>
      </c>
      <c r="DK1113" s="30">
        <f t="shared" si="386"/>
        <v>-5.490762429222759E-10</v>
      </c>
      <c r="DL1113" s="30">
        <f t="shared" si="387"/>
        <v>-5.4907624292237568E-10</v>
      </c>
      <c r="DN1113" s="36"/>
      <c r="DO1113" s="36"/>
      <c r="DP1113" s="36"/>
      <c r="DV1113" s="36"/>
      <c r="DW1113" s="36"/>
      <c r="DX1113" s="36"/>
      <c r="ED1113" s="36"/>
      <c r="EE1113" s="36"/>
      <c r="EF1113" s="36"/>
      <c r="EL1113" s="36"/>
      <c r="EM1113" s="36"/>
      <c r="EN1113" s="36"/>
      <c r="ET1113" s="36"/>
      <c r="EU1113" s="36"/>
      <c r="EV1113" s="36"/>
    </row>
    <row r="1114" spans="14:152" s="30" customFormat="1" ht="12.75">
      <c r="N1114" s="36">
        <v>9.2999999999999999E-10</v>
      </c>
      <c r="O1114" s="36">
        <v>1.38010528069</v>
      </c>
      <c r="P1114" s="36">
        <v>3145.6410422392</v>
      </c>
      <c r="Q1114" s="30">
        <f t="shared" si="380"/>
        <v>-8.7260204050338816E-10</v>
      </c>
      <c r="R1114" s="30">
        <f t="shared" si="381"/>
        <v>-8.7256877491957782E-10</v>
      </c>
      <c r="S1114" s="30">
        <f t="shared" si="382"/>
        <v>-8.7256877633447315E-10</v>
      </c>
      <c r="T1114" s="30">
        <f t="shared" si="383"/>
        <v>-8.7256877633441266E-10</v>
      </c>
      <c r="V1114" s="36"/>
      <c r="W1114" s="36"/>
      <c r="X1114" s="36"/>
      <c r="AD1114" s="36"/>
      <c r="AE1114" s="36"/>
      <c r="AF1114" s="36"/>
      <c r="AL1114" s="36"/>
      <c r="AM1114" s="36"/>
      <c r="AN1114" s="36"/>
      <c r="AT1114" s="36"/>
      <c r="AU1114" s="36"/>
      <c r="AV1114" s="36"/>
      <c r="BB1114" s="36"/>
      <c r="BC1114" s="36"/>
      <c r="BD1114" s="36"/>
      <c r="BJ1114" s="36"/>
      <c r="BK1114" s="36"/>
      <c r="BL1114" s="36"/>
      <c r="BR1114" s="36"/>
      <c r="BS1114" s="36"/>
      <c r="BT1114" s="36"/>
      <c r="BZ1114" s="36"/>
      <c r="CA1114" s="36"/>
      <c r="CB1114" s="36"/>
      <c r="CH1114" s="36"/>
      <c r="CI1114" s="36"/>
      <c r="CJ1114" s="36"/>
      <c r="CP1114" s="36"/>
      <c r="CQ1114" s="36"/>
      <c r="CR1114" s="36"/>
      <c r="CX1114" s="36"/>
      <c r="CY1114" s="36"/>
      <c r="CZ1114" s="36"/>
      <c r="DF1114" s="36">
        <v>7.2999999999999996E-10</v>
      </c>
      <c r="DG1114" s="36">
        <v>4.2036252553400004</v>
      </c>
      <c r="DH1114" s="36">
        <v>21150.813365883601</v>
      </c>
      <c r="DI1114" s="30">
        <f t="shared" si="384"/>
        <v>7.2969869807942773E-10</v>
      </c>
      <c r="DJ1114" s="30">
        <f t="shared" si="385"/>
        <v>7.2971310268425414E-10</v>
      </c>
      <c r="DK1114" s="30">
        <f t="shared" si="386"/>
        <v>7.297131020791647E-10</v>
      </c>
      <c r="DL1114" s="30">
        <f t="shared" si="387"/>
        <v>7.2971310207919034E-10</v>
      </c>
      <c r="DN1114" s="36"/>
      <c r="DO1114" s="36"/>
      <c r="DP1114" s="36"/>
      <c r="DV1114" s="36"/>
      <c r="DW1114" s="36"/>
      <c r="DX1114" s="36"/>
      <c r="ED1114" s="36"/>
      <c r="EE1114" s="36"/>
      <c r="EF1114" s="36"/>
      <c r="EL1114" s="36"/>
      <c r="EM1114" s="36"/>
      <c r="EN1114" s="36"/>
      <c r="ET1114" s="36"/>
      <c r="EU1114" s="36"/>
      <c r="EV1114" s="36"/>
    </row>
    <row r="1115" spans="14:152" s="30" customFormat="1" ht="12.75">
      <c r="N1115" s="36">
        <v>7.5E-10</v>
      </c>
      <c r="O1115" s="36">
        <v>5.2806125706999998</v>
      </c>
      <c r="P1115" s="36">
        <v>12306.590894958999</v>
      </c>
      <c r="Q1115" s="30">
        <f t="shared" si="380"/>
        <v>7.4439563797524906E-10</v>
      </c>
      <c r="R1115" s="30">
        <f t="shared" si="381"/>
        <v>7.4435855500478325E-10</v>
      </c>
      <c r="S1115" s="30">
        <f t="shared" si="382"/>
        <v>7.4435855658441408E-10</v>
      </c>
      <c r="T1115" s="30">
        <f t="shared" si="383"/>
        <v>7.443585565843475E-10</v>
      </c>
      <c r="V1115" s="36"/>
      <c r="W1115" s="36"/>
      <c r="X1115" s="36"/>
      <c r="AD1115" s="36"/>
      <c r="AE1115" s="36"/>
      <c r="AF1115" s="36"/>
      <c r="AL1115" s="36"/>
      <c r="AM1115" s="36"/>
      <c r="AN1115" s="36"/>
      <c r="AT1115" s="36"/>
      <c r="AU1115" s="36"/>
      <c r="AV1115" s="36"/>
      <c r="BB1115" s="36"/>
      <c r="BC1115" s="36"/>
      <c r="BD1115" s="36"/>
      <c r="BJ1115" s="36"/>
      <c r="BK1115" s="36"/>
      <c r="BL1115" s="36"/>
      <c r="BR1115" s="36"/>
      <c r="BS1115" s="36"/>
      <c r="BT1115" s="36"/>
      <c r="BZ1115" s="36"/>
      <c r="CA1115" s="36"/>
      <c r="CB1115" s="36"/>
      <c r="CH1115" s="36"/>
      <c r="CI1115" s="36"/>
      <c r="CJ1115" s="36"/>
      <c r="CP1115" s="36"/>
      <c r="CQ1115" s="36"/>
      <c r="CR1115" s="36"/>
      <c r="CX1115" s="36"/>
      <c r="CY1115" s="36"/>
      <c r="CZ1115" s="36"/>
      <c r="DF1115" s="36">
        <v>6.6E-10</v>
      </c>
      <c r="DG1115" s="36">
        <v>2.82009591985</v>
      </c>
      <c r="DH1115" s="36">
        <v>8771.0070837986004</v>
      </c>
      <c r="DI1115" s="30">
        <f t="shared" si="384"/>
        <v>-1.6858836983510562E-10</v>
      </c>
      <c r="DJ1115" s="30">
        <f t="shared" si="385"/>
        <v>-1.6877234193677344E-10</v>
      </c>
      <c r="DK1115" s="30">
        <f t="shared" si="386"/>
        <v>-1.6877233411322161E-10</v>
      </c>
      <c r="DL1115" s="30">
        <f t="shared" si="387"/>
        <v>-1.6877233411355256E-10</v>
      </c>
      <c r="DN1115" s="36"/>
      <c r="DO1115" s="36"/>
      <c r="DP1115" s="36"/>
      <c r="DV1115" s="36"/>
      <c r="DW1115" s="36"/>
      <c r="DX1115" s="36"/>
      <c r="ED1115" s="36"/>
      <c r="EE1115" s="36"/>
      <c r="EF1115" s="36"/>
      <c r="EL1115" s="36"/>
      <c r="EM1115" s="36"/>
      <c r="EN1115" s="36"/>
      <c r="ET1115" s="36"/>
      <c r="EU1115" s="36"/>
      <c r="EV1115" s="36"/>
    </row>
    <row r="1116" spans="14:152" s="30" customFormat="1" ht="12.75">
      <c r="N1116" s="36">
        <v>7.8999999999999996E-10</v>
      </c>
      <c r="O1116" s="36">
        <v>3.7866638604</v>
      </c>
      <c r="P1116" s="36">
        <v>7.5786792095999997</v>
      </c>
      <c r="Q1116" s="30">
        <f t="shared" si="380"/>
        <v>-6.5065130042510541E-10</v>
      </c>
      <c r="R1116" s="30">
        <f t="shared" si="381"/>
        <v>-6.5065141204748263E-10</v>
      </c>
      <c r="S1116" s="30">
        <f t="shared" si="382"/>
        <v>-6.5065141204273555E-10</v>
      </c>
      <c r="T1116" s="30">
        <f t="shared" si="383"/>
        <v>-6.5065141204273575E-10</v>
      </c>
      <c r="V1116" s="36"/>
      <c r="W1116" s="36"/>
      <c r="X1116" s="36"/>
      <c r="AD1116" s="36"/>
      <c r="AE1116" s="36"/>
      <c r="AF1116" s="36"/>
      <c r="AL1116" s="36"/>
      <c r="AM1116" s="36"/>
      <c r="AN1116" s="36"/>
      <c r="AT1116" s="36"/>
      <c r="AU1116" s="36"/>
      <c r="AV1116" s="36"/>
      <c r="BB1116" s="36"/>
      <c r="BC1116" s="36"/>
      <c r="BD1116" s="36"/>
      <c r="BJ1116" s="36"/>
      <c r="BK1116" s="36"/>
      <c r="BL1116" s="36"/>
      <c r="BR1116" s="36"/>
      <c r="BS1116" s="36"/>
      <c r="BT1116" s="36"/>
      <c r="BZ1116" s="36"/>
      <c r="CA1116" s="36"/>
      <c r="CB1116" s="36"/>
      <c r="CH1116" s="36"/>
      <c r="CI1116" s="36"/>
      <c r="CJ1116" s="36"/>
      <c r="CP1116" s="36"/>
      <c r="CQ1116" s="36"/>
      <c r="CR1116" s="36"/>
      <c r="CX1116" s="36"/>
      <c r="CY1116" s="36"/>
      <c r="CZ1116" s="36"/>
      <c r="DF1116" s="36">
        <v>5.4E-10</v>
      </c>
      <c r="DG1116" s="36">
        <v>0.38782719266999999</v>
      </c>
      <c r="DH1116" s="36">
        <v>360.11078196160003</v>
      </c>
      <c r="DI1116" s="30">
        <f t="shared" si="384"/>
        <v>-2.0535025449306367E-11</v>
      </c>
      <c r="DJ1116" s="30">
        <f t="shared" si="385"/>
        <v>-2.0541413119179309E-11</v>
      </c>
      <c r="DK1116" s="30">
        <f t="shared" si="386"/>
        <v>-2.0541412847528559E-11</v>
      </c>
      <c r="DL1116" s="30">
        <f t="shared" si="387"/>
        <v>-2.0541412847540062E-11</v>
      </c>
      <c r="DN1116" s="36"/>
      <c r="DO1116" s="36"/>
      <c r="DP1116" s="36"/>
      <c r="DV1116" s="36"/>
      <c r="DW1116" s="36"/>
      <c r="DX1116" s="36"/>
      <c r="ED1116" s="36"/>
      <c r="EE1116" s="36"/>
      <c r="EF1116" s="36"/>
      <c r="EL1116" s="36"/>
      <c r="EM1116" s="36"/>
      <c r="EN1116" s="36"/>
      <c r="ET1116" s="36"/>
      <c r="EU1116" s="36"/>
      <c r="EV1116" s="36"/>
    </row>
    <row r="1117" spans="14:152" s="30" customFormat="1" ht="12.75">
      <c r="N1117" s="36">
        <v>7.2999999999999996E-10</v>
      </c>
      <c r="O1117" s="36">
        <v>4.4290216252299999</v>
      </c>
      <c r="P1117" s="36">
        <v>14.737282325600001</v>
      </c>
      <c r="Q1117" s="30">
        <f t="shared" si="380"/>
        <v>-2.6062705466965971E-10</v>
      </c>
      <c r="R1117" s="30">
        <f t="shared" si="381"/>
        <v>-2.6062738500756141E-10</v>
      </c>
      <c r="S1117" s="30">
        <f t="shared" si="382"/>
        <v>-2.6062738499351303E-10</v>
      </c>
      <c r="T1117" s="30">
        <f t="shared" si="383"/>
        <v>-2.606273849935136E-10</v>
      </c>
      <c r="V1117" s="36"/>
      <c r="W1117" s="36"/>
      <c r="X1117" s="36"/>
      <c r="AD1117" s="36"/>
      <c r="AE1117" s="36"/>
      <c r="AF1117" s="36"/>
      <c r="AL1117" s="36"/>
      <c r="AM1117" s="36"/>
      <c r="AN1117" s="36"/>
      <c r="AT1117" s="36"/>
      <c r="AU1117" s="36"/>
      <c r="AV1117" s="36"/>
      <c r="BB1117" s="36"/>
      <c r="BC1117" s="36"/>
      <c r="BD1117" s="36"/>
      <c r="BJ1117" s="36"/>
      <c r="BK1117" s="36"/>
      <c r="BL1117" s="36"/>
      <c r="BR1117" s="36"/>
      <c r="BS1117" s="36"/>
      <c r="BT1117" s="36"/>
      <c r="BZ1117" s="36"/>
      <c r="CA1117" s="36"/>
      <c r="CB1117" s="36"/>
      <c r="CH1117" s="36"/>
      <c r="CI1117" s="36"/>
      <c r="CJ1117" s="36"/>
      <c r="CP1117" s="36"/>
      <c r="CQ1117" s="36"/>
      <c r="CR1117" s="36"/>
      <c r="CX1117" s="36"/>
      <c r="CY1117" s="36"/>
      <c r="CZ1117" s="36"/>
      <c r="DF1117" s="36">
        <v>5.9000000000000003E-10</v>
      </c>
      <c r="DG1117" s="36">
        <v>4.7173479980300002</v>
      </c>
      <c r="DH1117" s="36">
        <v>6283.0931036436004</v>
      </c>
      <c r="DI1117" s="30">
        <f t="shared" si="384"/>
        <v>1.5997993757822779E-10</v>
      </c>
      <c r="DJ1117" s="30">
        <f t="shared" si="385"/>
        <v>1.6009722649167327E-10</v>
      </c>
      <c r="DK1117" s="30">
        <f t="shared" si="386"/>
        <v>1.6009722150383161E-10</v>
      </c>
      <c r="DL1117" s="30">
        <f t="shared" si="387"/>
        <v>1.6009722150404143E-10</v>
      </c>
      <c r="DN1117" s="36"/>
      <c r="DO1117" s="36"/>
      <c r="DP1117" s="36"/>
      <c r="DV1117" s="36"/>
      <c r="DW1117" s="36"/>
      <c r="DX1117" s="36"/>
      <c r="ED1117" s="36"/>
      <c r="EE1117" s="36"/>
      <c r="EF1117" s="36"/>
      <c r="EL1117" s="36"/>
      <c r="EM1117" s="36"/>
      <c r="EN1117" s="36"/>
      <c r="ET1117" s="36"/>
      <c r="EU1117" s="36"/>
      <c r="EV1117" s="36"/>
    </row>
    <row r="1118" spans="14:152" s="30" customFormat="1" ht="12.75">
      <c r="N1118" s="36">
        <v>8.3999999999999999E-10</v>
      </c>
      <c r="O1118" s="36">
        <v>3.4153843289800001</v>
      </c>
      <c r="P1118" s="36">
        <v>6637.5059410945996</v>
      </c>
      <c r="Q1118" s="30">
        <f t="shared" si="380"/>
        <v>-3.2713383152737482E-10</v>
      </c>
      <c r="R1118" s="30">
        <f t="shared" si="381"/>
        <v>-3.2730263219657396E-10</v>
      </c>
      <c r="S1118" s="30">
        <f t="shared" si="382"/>
        <v>-3.2730262501826079E-10</v>
      </c>
      <c r="T1118" s="30">
        <f t="shared" si="383"/>
        <v>-3.2730262501856861E-10</v>
      </c>
      <c r="V1118" s="36"/>
      <c r="W1118" s="36"/>
      <c r="X1118" s="36"/>
      <c r="AD1118" s="36"/>
      <c r="AE1118" s="36"/>
      <c r="AF1118" s="36"/>
      <c r="AL1118" s="36"/>
      <c r="AM1118" s="36"/>
      <c r="AN1118" s="36"/>
      <c r="AT1118" s="36"/>
      <c r="AU1118" s="36"/>
      <c r="AV1118" s="36"/>
      <c r="BB1118" s="36"/>
      <c r="BC1118" s="36"/>
      <c r="BD1118" s="36"/>
      <c r="BJ1118" s="36"/>
      <c r="BK1118" s="36"/>
      <c r="BL1118" s="36"/>
      <c r="BR1118" s="36"/>
      <c r="BS1118" s="36"/>
      <c r="BT1118" s="36"/>
      <c r="BZ1118" s="36"/>
      <c r="CA1118" s="36"/>
      <c r="CB1118" s="36"/>
      <c r="CH1118" s="36"/>
      <c r="CI1118" s="36"/>
      <c r="CJ1118" s="36"/>
      <c r="CP1118" s="36"/>
      <c r="CQ1118" s="36"/>
      <c r="CR1118" s="36"/>
      <c r="CX1118" s="36"/>
      <c r="CY1118" s="36"/>
      <c r="CZ1118" s="36"/>
      <c r="DF1118" s="36">
        <v>6.8000000000000003E-10</v>
      </c>
      <c r="DG1118" s="36">
        <v>5.7465533586299999</v>
      </c>
      <c r="DH1118" s="36">
        <v>987.74627292800005</v>
      </c>
      <c r="DI1118" s="30">
        <f t="shared" si="384"/>
        <v>6.5537834575133956E-10</v>
      </c>
      <c r="DJ1118" s="30">
        <f t="shared" si="385"/>
        <v>6.5538423293545109E-10</v>
      </c>
      <c r="DK1118" s="30">
        <f t="shared" si="386"/>
        <v>6.5538423268509939E-10</v>
      </c>
      <c r="DL1118" s="30">
        <f t="shared" si="387"/>
        <v>6.5538423268510984E-10</v>
      </c>
      <c r="DN1118" s="36"/>
      <c r="DO1118" s="36"/>
      <c r="DP1118" s="36"/>
      <c r="DV1118" s="36"/>
      <c r="DW1118" s="36"/>
      <c r="DX1118" s="36"/>
      <c r="ED1118" s="36"/>
      <c r="EE1118" s="36"/>
      <c r="EF1118" s="36"/>
      <c r="EL1118" s="36"/>
      <c r="EM1118" s="36"/>
      <c r="EN1118" s="36"/>
      <c r="ET1118" s="36"/>
      <c r="EU1118" s="36"/>
      <c r="EV1118" s="36"/>
    </row>
    <row r="1119" spans="14:152" s="30" customFormat="1" ht="12.75">
      <c r="N1119" s="36">
        <v>9.2999999999999999E-10</v>
      </c>
      <c r="O1119" s="36">
        <v>3.4130234268300002</v>
      </c>
      <c r="P1119" s="36">
        <v>1596.1191319817999</v>
      </c>
      <c r="Q1119" s="30">
        <f t="shared" si="380"/>
        <v>6.1628887186624652E-10</v>
      </c>
      <c r="R1119" s="30">
        <f t="shared" si="381"/>
        <v>6.1632541387544364E-10</v>
      </c>
      <c r="S1119" s="30">
        <f t="shared" si="382"/>
        <v>6.1632541232144445E-10</v>
      </c>
      <c r="T1119" s="30">
        <f t="shared" si="383"/>
        <v>6.1632541232151011E-10</v>
      </c>
      <c r="V1119" s="36"/>
      <c r="W1119" s="36"/>
      <c r="X1119" s="36"/>
      <c r="AD1119" s="36"/>
      <c r="AE1119" s="36"/>
      <c r="AF1119" s="36"/>
      <c r="AL1119" s="36"/>
      <c r="AM1119" s="36"/>
      <c r="AN1119" s="36"/>
      <c r="AT1119" s="36"/>
      <c r="AU1119" s="36"/>
      <c r="AV1119" s="36"/>
      <c r="BB1119" s="36"/>
      <c r="BC1119" s="36"/>
      <c r="BD1119" s="36"/>
      <c r="BJ1119" s="36"/>
      <c r="BK1119" s="36"/>
      <c r="BL1119" s="36"/>
      <c r="BR1119" s="36"/>
      <c r="BS1119" s="36"/>
      <c r="BT1119" s="36"/>
      <c r="BZ1119" s="36"/>
      <c r="CA1119" s="36"/>
      <c r="CB1119" s="36"/>
      <c r="CH1119" s="36"/>
      <c r="CI1119" s="36"/>
      <c r="CJ1119" s="36"/>
      <c r="CP1119" s="36"/>
      <c r="CQ1119" s="36"/>
      <c r="CR1119" s="36"/>
      <c r="CX1119" s="36"/>
      <c r="CY1119" s="36"/>
      <c r="CZ1119" s="36"/>
      <c r="DF1119" s="36"/>
      <c r="DG1119" s="36"/>
      <c r="DH1119" s="36"/>
      <c r="DN1119" s="36"/>
      <c r="DO1119" s="36"/>
      <c r="DP1119" s="36"/>
      <c r="DV1119" s="36"/>
      <c r="DW1119" s="36"/>
      <c r="DX1119" s="36"/>
      <c r="ED1119" s="36"/>
      <c r="EE1119" s="36"/>
      <c r="EF1119" s="36"/>
      <c r="EL1119" s="36"/>
      <c r="EM1119" s="36"/>
      <c r="EN1119" s="36"/>
      <c r="ET1119" s="36"/>
      <c r="EU1119" s="36"/>
      <c r="EV1119" s="36"/>
    </row>
    <row r="1120" spans="14:152" s="30" customFormat="1" ht="12.75">
      <c r="N1120" s="36">
        <v>7.1000000000000003E-10</v>
      </c>
      <c r="O1120" s="36">
        <v>3.1353721324200001</v>
      </c>
      <c r="P1120" s="36">
        <v>9488.6231966558007</v>
      </c>
      <c r="Q1120" s="30">
        <f t="shared" si="380"/>
        <v>4.9948263769641665E-10</v>
      </c>
      <c r="R1120" s="30">
        <f t="shared" si="381"/>
        <v>4.9964000222566493E-10</v>
      </c>
      <c r="S1120" s="30">
        <f t="shared" si="382"/>
        <v>4.9963999553440161E-10</v>
      </c>
      <c r="T1120" s="30">
        <f t="shared" si="383"/>
        <v>4.9963999553468481E-10</v>
      </c>
      <c r="V1120" s="36"/>
      <c r="W1120" s="36"/>
      <c r="X1120" s="36"/>
      <c r="AD1120" s="36"/>
      <c r="AE1120" s="36"/>
      <c r="AF1120" s="36"/>
      <c r="AL1120" s="36"/>
      <c r="AM1120" s="36"/>
      <c r="AN1120" s="36"/>
      <c r="AT1120" s="36"/>
      <c r="AU1120" s="36"/>
      <c r="AV1120" s="36"/>
      <c r="BB1120" s="36"/>
      <c r="BC1120" s="36"/>
      <c r="BD1120" s="36"/>
      <c r="BJ1120" s="36"/>
      <c r="BK1120" s="36"/>
      <c r="BL1120" s="36"/>
      <c r="BR1120" s="36"/>
      <c r="BS1120" s="36"/>
      <c r="BT1120" s="36"/>
      <c r="BZ1120" s="36"/>
      <c r="CA1120" s="36"/>
      <c r="CB1120" s="36"/>
      <c r="CH1120" s="36"/>
      <c r="CI1120" s="36"/>
      <c r="CJ1120" s="36"/>
      <c r="CP1120" s="36"/>
      <c r="CQ1120" s="36"/>
      <c r="CR1120" s="36"/>
      <c r="CX1120" s="36"/>
      <c r="CY1120" s="36"/>
      <c r="CZ1120" s="36"/>
      <c r="DF1120" s="36"/>
      <c r="DG1120" s="36"/>
      <c r="DH1120" s="36"/>
      <c r="DN1120" s="36"/>
      <c r="DO1120" s="36"/>
      <c r="DP1120" s="36"/>
      <c r="DV1120" s="36"/>
      <c r="DW1120" s="36"/>
      <c r="DX1120" s="36"/>
      <c r="ED1120" s="36"/>
      <c r="EE1120" s="36"/>
      <c r="EF1120" s="36"/>
      <c r="EL1120" s="36"/>
      <c r="EM1120" s="36"/>
      <c r="EN1120" s="36"/>
      <c r="ET1120" s="36"/>
      <c r="EU1120" s="36"/>
      <c r="EV1120" s="36"/>
    </row>
    <row r="1121" spans="14:152" s="30" customFormat="1" ht="12.75">
      <c r="N1121" s="36">
        <v>7.8999999999999996E-10</v>
      </c>
      <c r="O1121" s="36">
        <v>2.33442828498</v>
      </c>
      <c r="P1121" s="36">
        <v>12465.534412742199</v>
      </c>
      <c r="Q1121" s="30">
        <f t="shared" si="380"/>
        <v>-5.4573771355087022E-10</v>
      </c>
      <c r="R1121" s="30">
        <f t="shared" si="381"/>
        <v>-5.4550360804845344E-10</v>
      </c>
      <c r="S1121" s="30">
        <f t="shared" si="382"/>
        <v>-5.4550361800629157E-10</v>
      </c>
      <c r="T1121" s="30">
        <f t="shared" si="383"/>
        <v>-5.455036180058693E-10</v>
      </c>
      <c r="V1121" s="36"/>
      <c r="W1121" s="36"/>
      <c r="X1121" s="36"/>
      <c r="AD1121" s="36"/>
      <c r="AE1121" s="36"/>
      <c r="AF1121" s="36"/>
      <c r="AL1121" s="36"/>
      <c r="AM1121" s="36"/>
      <c r="AN1121" s="36"/>
      <c r="AT1121" s="36"/>
      <c r="AU1121" s="36"/>
      <c r="AV1121" s="36"/>
      <c r="BB1121" s="36"/>
      <c r="BC1121" s="36"/>
      <c r="BD1121" s="36"/>
      <c r="BJ1121" s="36"/>
      <c r="BK1121" s="36"/>
      <c r="BL1121" s="36"/>
      <c r="BR1121" s="36"/>
      <c r="BS1121" s="36"/>
      <c r="BT1121" s="36"/>
      <c r="BZ1121" s="36"/>
      <c r="CA1121" s="36"/>
      <c r="CB1121" s="36"/>
      <c r="CH1121" s="36"/>
      <c r="CI1121" s="36"/>
      <c r="CJ1121" s="36"/>
      <c r="CP1121" s="36"/>
      <c r="CQ1121" s="36"/>
      <c r="CR1121" s="36"/>
      <c r="CX1121" s="36"/>
      <c r="CY1121" s="36"/>
      <c r="CZ1121" s="36"/>
      <c r="DF1121" s="36"/>
      <c r="DG1121" s="36"/>
      <c r="DH1121" s="36"/>
      <c r="DN1121" s="36"/>
      <c r="DO1121" s="36"/>
      <c r="DP1121" s="36"/>
      <c r="DV1121" s="36"/>
      <c r="DW1121" s="36"/>
      <c r="DX1121" s="36"/>
      <c r="ED1121" s="36"/>
      <c r="EE1121" s="36"/>
      <c r="EF1121" s="36"/>
      <c r="EL1121" s="36"/>
      <c r="EM1121" s="36"/>
      <c r="EN1121" s="36"/>
      <c r="ET1121" s="36"/>
      <c r="EU1121" s="36"/>
      <c r="EV1121" s="36"/>
    </row>
    <row r="1122" spans="14:152" s="30" customFormat="1" ht="12.75">
      <c r="N1122" s="36">
        <v>7.7999999999999999E-10</v>
      </c>
      <c r="O1122" s="36">
        <v>2.21525134547</v>
      </c>
      <c r="P1122" s="36">
        <v>2810.9887719080002</v>
      </c>
      <c r="Q1122" s="30">
        <f t="shared" si="380"/>
        <v>5.4112668821108948E-10</v>
      </c>
      <c r="R1122" s="30">
        <f t="shared" si="381"/>
        <v>5.4107477697031015E-10</v>
      </c>
      <c r="S1122" s="30">
        <f t="shared" si="382"/>
        <v>5.410747791780552E-10</v>
      </c>
      <c r="T1122" s="30">
        <f t="shared" si="383"/>
        <v>5.4107477917796235E-10</v>
      </c>
      <c r="V1122" s="36"/>
      <c r="W1122" s="36"/>
      <c r="X1122" s="36"/>
      <c r="AD1122" s="36"/>
      <c r="AE1122" s="36"/>
      <c r="AF1122" s="36"/>
      <c r="AL1122" s="36"/>
      <c r="AM1122" s="36"/>
      <c r="AN1122" s="36"/>
      <c r="AT1122" s="36"/>
      <c r="AU1122" s="36"/>
      <c r="AV1122" s="36"/>
      <c r="BB1122" s="36"/>
      <c r="BC1122" s="36"/>
      <c r="BD1122" s="36"/>
      <c r="BJ1122" s="36"/>
      <c r="BK1122" s="36"/>
      <c r="BL1122" s="36"/>
      <c r="BR1122" s="36"/>
      <c r="BS1122" s="36"/>
      <c r="BT1122" s="36"/>
      <c r="BZ1122" s="36"/>
      <c r="CA1122" s="36"/>
      <c r="CB1122" s="36"/>
      <c r="CH1122" s="36"/>
      <c r="CI1122" s="36"/>
      <c r="CJ1122" s="36"/>
      <c r="CP1122" s="36"/>
      <c r="CQ1122" s="36"/>
      <c r="CR1122" s="36"/>
      <c r="CX1122" s="36"/>
      <c r="CY1122" s="36"/>
      <c r="CZ1122" s="36"/>
      <c r="DF1122" s="36"/>
      <c r="DG1122" s="36"/>
      <c r="DH1122" s="36"/>
      <c r="DN1122" s="36"/>
      <c r="DO1122" s="36"/>
      <c r="DP1122" s="36"/>
      <c r="DV1122" s="36"/>
      <c r="DW1122" s="36"/>
      <c r="DX1122" s="36"/>
      <c r="ED1122" s="36"/>
      <c r="EE1122" s="36"/>
      <c r="EF1122" s="36"/>
      <c r="EL1122" s="36"/>
      <c r="EM1122" s="36"/>
      <c r="EN1122" s="36"/>
      <c r="ET1122" s="36"/>
      <c r="EU1122" s="36"/>
      <c r="EV1122" s="36"/>
    </row>
    <row r="1123" spans="14:152" s="30" customFormat="1" ht="12.75">
      <c r="N1123" s="36">
        <v>9.900000000000001E-10</v>
      </c>
      <c r="O1123" s="36">
        <v>0.48801369293000002</v>
      </c>
      <c r="P1123" s="36">
        <v>17499.360140315399</v>
      </c>
      <c r="Q1123" s="30">
        <f t="shared" si="380"/>
        <v>-6.5270893713217934E-10</v>
      </c>
      <c r="R1123" s="30">
        <f t="shared" si="381"/>
        <v>-6.5313701448264828E-10</v>
      </c>
      <c r="S1123" s="30">
        <f t="shared" si="382"/>
        <v>-6.5313699628224848E-10</v>
      </c>
      <c r="T1123" s="30">
        <f t="shared" si="383"/>
        <v>-6.5313699628300979E-10</v>
      </c>
      <c r="V1123" s="36"/>
      <c r="W1123" s="36"/>
      <c r="X1123" s="36"/>
      <c r="AD1123" s="36"/>
      <c r="AE1123" s="36"/>
      <c r="AF1123" s="36"/>
      <c r="AL1123" s="36"/>
      <c r="AM1123" s="36"/>
      <c r="AN1123" s="36"/>
      <c r="AT1123" s="36"/>
      <c r="AU1123" s="36"/>
      <c r="AV1123" s="36"/>
      <c r="BB1123" s="36"/>
      <c r="BC1123" s="36"/>
      <c r="BD1123" s="36"/>
      <c r="BJ1123" s="36"/>
      <c r="BK1123" s="36"/>
      <c r="BL1123" s="36"/>
      <c r="BR1123" s="36"/>
      <c r="BS1123" s="36"/>
      <c r="BT1123" s="36"/>
      <c r="BZ1123" s="36"/>
      <c r="CA1123" s="36"/>
      <c r="CB1123" s="36"/>
      <c r="CH1123" s="36"/>
      <c r="CI1123" s="36"/>
      <c r="CJ1123" s="36"/>
      <c r="CP1123" s="36"/>
      <c r="CQ1123" s="36"/>
      <c r="CR1123" s="36"/>
      <c r="CX1123" s="36"/>
      <c r="CY1123" s="36"/>
      <c r="CZ1123" s="36"/>
      <c r="DF1123" s="36"/>
      <c r="DG1123" s="36"/>
      <c r="DH1123" s="36"/>
      <c r="DN1123" s="36"/>
      <c r="DO1123" s="36"/>
      <c r="DP1123" s="36"/>
      <c r="DV1123" s="36"/>
      <c r="DW1123" s="36"/>
      <c r="DX1123" s="36"/>
      <c r="ED1123" s="36"/>
      <c r="EE1123" s="36"/>
      <c r="EF1123" s="36"/>
      <c r="EL1123" s="36"/>
      <c r="EM1123" s="36"/>
      <c r="EN1123" s="36"/>
      <c r="ET1123" s="36"/>
      <c r="EU1123" s="36"/>
      <c r="EV1123" s="36"/>
    </row>
    <row r="1124" spans="14:152" s="30" customFormat="1" ht="12.75">
      <c r="N1124" s="36">
        <v>7.5E-10</v>
      </c>
      <c r="O1124" s="36">
        <v>4.1029989526800001</v>
      </c>
      <c r="P1124" s="36">
        <v>5525.8636959925998</v>
      </c>
      <c r="Q1124" s="30">
        <f t="shared" si="380"/>
        <v>1.2539474954069717E-10</v>
      </c>
      <c r="R1124" s="30">
        <f t="shared" si="381"/>
        <v>1.2526043019666753E-10</v>
      </c>
      <c r="S1124" s="30">
        <f t="shared" si="382"/>
        <v>1.2526043590900171E-10</v>
      </c>
      <c r="T1124" s="30">
        <f t="shared" si="383"/>
        <v>1.2526043590876002E-10</v>
      </c>
      <c r="V1124" s="36"/>
      <c r="W1124" s="36"/>
      <c r="X1124" s="36"/>
      <c r="AD1124" s="36"/>
      <c r="AE1124" s="36"/>
      <c r="AF1124" s="36"/>
      <c r="AL1124" s="36"/>
      <c r="AM1124" s="36"/>
      <c r="AN1124" s="36"/>
      <c r="AT1124" s="36"/>
      <c r="AU1124" s="36"/>
      <c r="AV1124" s="36"/>
      <c r="BB1124" s="36"/>
      <c r="BC1124" s="36"/>
      <c r="BD1124" s="36"/>
      <c r="BJ1124" s="36"/>
      <c r="BK1124" s="36"/>
      <c r="BL1124" s="36"/>
      <c r="BR1124" s="36"/>
      <c r="BS1124" s="36"/>
      <c r="BT1124" s="36"/>
      <c r="BZ1124" s="36"/>
      <c r="CA1124" s="36"/>
      <c r="CB1124" s="36"/>
      <c r="CH1124" s="36"/>
      <c r="CI1124" s="36"/>
      <c r="CJ1124" s="36"/>
      <c r="CP1124" s="36"/>
      <c r="CQ1124" s="36"/>
      <c r="CR1124" s="36"/>
      <c r="CX1124" s="36"/>
      <c r="CY1124" s="36"/>
      <c r="CZ1124" s="36"/>
      <c r="DF1124" s="36"/>
      <c r="DG1124" s="36"/>
      <c r="DH1124" s="36"/>
      <c r="DN1124" s="36"/>
      <c r="DO1124" s="36"/>
      <c r="DP1124" s="36"/>
      <c r="DV1124" s="36"/>
      <c r="DW1124" s="36"/>
      <c r="DX1124" s="36"/>
      <c r="ED1124" s="36"/>
      <c r="EE1124" s="36"/>
      <c r="EF1124" s="36"/>
      <c r="EL1124" s="36"/>
      <c r="EM1124" s="36"/>
      <c r="EN1124" s="36"/>
      <c r="ET1124" s="36"/>
      <c r="EU1124" s="36"/>
      <c r="EV1124" s="36"/>
    </row>
    <row r="1125" spans="14:152" s="30" customFormat="1" ht="12.75">
      <c r="N1125" s="36">
        <v>7.1000000000000003E-10</v>
      </c>
      <c r="O1125" s="36">
        <v>4.0418602141399997</v>
      </c>
      <c r="P1125" s="36">
        <v>259.49349472099999</v>
      </c>
      <c r="Q1125" s="30">
        <f t="shared" si="380"/>
        <v>-6.0951527712447105E-10</v>
      </c>
      <c r="R1125" s="30">
        <f t="shared" si="381"/>
        <v>-6.0951217103665609E-10</v>
      </c>
      <c r="S1125" s="30">
        <f t="shared" si="382"/>
        <v>-6.0951217116875083E-10</v>
      </c>
      <c r="T1125" s="30">
        <f t="shared" si="383"/>
        <v>-6.0951217116874515E-10</v>
      </c>
      <c r="V1125" s="36"/>
      <c r="W1125" s="36"/>
      <c r="X1125" s="36"/>
      <c r="AD1125" s="36"/>
      <c r="AE1125" s="36"/>
      <c r="AF1125" s="36"/>
      <c r="AL1125" s="36"/>
      <c r="AM1125" s="36"/>
      <c r="AN1125" s="36"/>
      <c r="AT1125" s="36"/>
      <c r="AU1125" s="36"/>
      <c r="AV1125" s="36"/>
      <c r="BB1125" s="36"/>
      <c r="BC1125" s="36"/>
      <c r="BD1125" s="36"/>
      <c r="BJ1125" s="36"/>
      <c r="BK1125" s="36"/>
      <c r="BL1125" s="36"/>
      <c r="BR1125" s="36"/>
      <c r="BS1125" s="36"/>
      <c r="BT1125" s="36"/>
      <c r="BZ1125" s="36"/>
      <c r="CA1125" s="36"/>
      <c r="CB1125" s="36"/>
      <c r="CH1125" s="36"/>
      <c r="CI1125" s="36"/>
      <c r="CJ1125" s="36"/>
      <c r="CP1125" s="36"/>
      <c r="CQ1125" s="36"/>
      <c r="CR1125" s="36"/>
      <c r="CX1125" s="36"/>
      <c r="CY1125" s="36"/>
      <c r="CZ1125" s="36"/>
      <c r="DF1125" s="36"/>
      <c r="DG1125" s="36"/>
      <c r="DH1125" s="36"/>
      <c r="DN1125" s="36"/>
      <c r="DO1125" s="36"/>
      <c r="DP1125" s="36"/>
      <c r="DV1125" s="36"/>
      <c r="DW1125" s="36"/>
      <c r="DX1125" s="36"/>
      <c r="ED1125" s="36"/>
      <c r="EE1125" s="36"/>
      <c r="EF1125" s="36"/>
      <c r="EL1125" s="36"/>
      <c r="EM1125" s="36"/>
      <c r="EN1125" s="36"/>
      <c r="ET1125" s="36"/>
      <c r="EU1125" s="36"/>
      <c r="EV1125" s="36"/>
    </row>
    <row r="1126" spans="14:152" s="30" customFormat="1" ht="12.75">
      <c r="N1126" s="36">
        <v>7.2999999999999996E-10</v>
      </c>
      <c r="O1126" s="36">
        <v>2.20102876718</v>
      </c>
      <c r="P1126" s="36">
        <v>30774.5016425748</v>
      </c>
      <c r="Q1126" s="30">
        <f t="shared" si="380"/>
        <v>2.5390175417552254E-10</v>
      </c>
      <c r="R1126" s="30">
        <f t="shared" si="381"/>
        <v>2.5459400030608612E-10</v>
      </c>
      <c r="S1126" s="30">
        <f t="shared" si="382"/>
        <v>2.5459397087222737E-10</v>
      </c>
      <c r="T1126" s="30">
        <f t="shared" si="383"/>
        <v>2.5459397087347186E-10</v>
      </c>
      <c r="V1126" s="36"/>
      <c r="W1126" s="36"/>
      <c r="X1126" s="36"/>
      <c r="AD1126" s="36"/>
      <c r="AE1126" s="36"/>
      <c r="AF1126" s="36"/>
      <c r="AL1126" s="36"/>
      <c r="AM1126" s="36"/>
      <c r="AN1126" s="36"/>
      <c r="AT1126" s="36"/>
      <c r="AU1126" s="36"/>
      <c r="AV1126" s="36"/>
      <c r="BB1126" s="36"/>
      <c r="BC1126" s="36"/>
      <c r="BD1126" s="36"/>
      <c r="BJ1126" s="36"/>
      <c r="BK1126" s="36"/>
      <c r="BL1126" s="36"/>
      <c r="BR1126" s="36"/>
      <c r="BS1126" s="36"/>
      <c r="BT1126" s="36"/>
      <c r="BZ1126" s="36"/>
      <c r="CA1126" s="36"/>
      <c r="CB1126" s="36"/>
      <c r="CH1126" s="36"/>
      <c r="CI1126" s="36"/>
      <c r="CJ1126" s="36"/>
      <c r="CP1126" s="36"/>
      <c r="CQ1126" s="36"/>
      <c r="CR1126" s="36"/>
      <c r="CX1126" s="36"/>
      <c r="CY1126" s="36"/>
      <c r="CZ1126" s="36"/>
      <c r="DF1126" s="36"/>
      <c r="DG1126" s="36"/>
      <c r="DH1126" s="36"/>
      <c r="DN1126" s="36"/>
      <c r="DO1126" s="36"/>
      <c r="DP1126" s="36"/>
      <c r="DV1126" s="36"/>
      <c r="DW1126" s="36"/>
      <c r="DX1126" s="36"/>
      <c r="ED1126" s="36"/>
      <c r="EE1126" s="36"/>
      <c r="EF1126" s="36"/>
      <c r="EL1126" s="36"/>
      <c r="EM1126" s="36"/>
      <c r="EN1126" s="36"/>
      <c r="ET1126" s="36"/>
      <c r="EU1126" s="36"/>
      <c r="EV1126" s="36"/>
    </row>
    <row r="1127" spans="14:152" s="30" customFormat="1" ht="12.75">
      <c r="N1127" s="36">
        <v>7.4000000000000003E-10</v>
      </c>
      <c r="O1127" s="36">
        <v>4.9343996829599996</v>
      </c>
      <c r="P1127" s="36">
        <v>13517.8027959306</v>
      </c>
      <c r="Q1127" s="30">
        <f t="shared" si="380"/>
        <v>4.5940786994102977E-10</v>
      </c>
      <c r="R1127" s="30">
        <f t="shared" si="381"/>
        <v>4.5915004162533606E-10</v>
      </c>
      <c r="S1127" s="30">
        <f t="shared" si="382"/>
        <v>4.5915005259201789E-10</v>
      </c>
      <c r="T1127" s="30">
        <f t="shared" si="383"/>
        <v>4.5915005259155601E-10</v>
      </c>
      <c r="V1127" s="36"/>
      <c r="W1127" s="36"/>
      <c r="X1127" s="36"/>
      <c r="AD1127" s="36"/>
      <c r="AE1127" s="36"/>
      <c r="AF1127" s="36"/>
      <c r="AL1127" s="36"/>
      <c r="AM1127" s="36"/>
      <c r="AN1127" s="36"/>
      <c r="AT1127" s="36"/>
      <c r="AU1127" s="36"/>
      <c r="AV1127" s="36"/>
      <c r="BB1127" s="36"/>
      <c r="BC1127" s="36"/>
      <c r="BD1127" s="36"/>
      <c r="BJ1127" s="36"/>
      <c r="BK1127" s="36"/>
      <c r="BL1127" s="36"/>
      <c r="BR1127" s="36"/>
      <c r="BS1127" s="36"/>
      <c r="BT1127" s="36"/>
      <c r="BZ1127" s="36"/>
      <c r="CA1127" s="36"/>
      <c r="CB1127" s="36"/>
      <c r="CH1127" s="36"/>
      <c r="CI1127" s="36"/>
      <c r="CJ1127" s="36"/>
      <c r="CP1127" s="36"/>
      <c r="CQ1127" s="36"/>
      <c r="CR1127" s="36"/>
      <c r="CX1127" s="36"/>
      <c r="CY1127" s="36"/>
      <c r="CZ1127" s="36"/>
      <c r="DF1127" s="36"/>
      <c r="DG1127" s="36"/>
      <c r="DH1127" s="36"/>
      <c r="DN1127" s="36"/>
      <c r="DO1127" s="36"/>
      <c r="DP1127" s="36"/>
      <c r="DV1127" s="36"/>
      <c r="DW1127" s="36"/>
      <c r="DX1127" s="36"/>
      <c r="ED1127" s="36"/>
      <c r="EE1127" s="36"/>
      <c r="EF1127" s="36"/>
      <c r="EL1127" s="36"/>
      <c r="EM1127" s="36"/>
      <c r="EN1127" s="36"/>
      <c r="ET1127" s="36"/>
      <c r="EU1127" s="36"/>
      <c r="EV1127" s="36"/>
    </row>
    <row r="1128" spans="14:152" s="30" customFormat="1" ht="12.75">
      <c r="N1128" s="36">
        <v>7.1000000000000003E-10</v>
      </c>
      <c r="O1128" s="36">
        <v>5.3262565267599999</v>
      </c>
      <c r="P1128" s="36">
        <v>6670.1791531357003</v>
      </c>
      <c r="Q1128" s="30">
        <f t="shared" si="380"/>
        <v>6.8946184424009819E-10</v>
      </c>
      <c r="R1128" s="30">
        <f t="shared" si="381"/>
        <v>6.8942465483287357E-10</v>
      </c>
      <c r="S1128" s="30">
        <f t="shared" si="382"/>
        <v>6.8942465641514601E-10</v>
      </c>
      <c r="T1128" s="30">
        <f t="shared" si="383"/>
        <v>6.8942465641507839E-10</v>
      </c>
      <c r="V1128" s="36"/>
      <c r="W1128" s="36"/>
      <c r="X1128" s="36"/>
      <c r="AD1128" s="36"/>
      <c r="AE1128" s="36"/>
      <c r="AF1128" s="36"/>
      <c r="AL1128" s="36"/>
      <c r="AM1128" s="36"/>
      <c r="AN1128" s="36"/>
      <c r="AT1128" s="36"/>
      <c r="AU1128" s="36"/>
      <c r="AV1128" s="36"/>
      <c r="BB1128" s="36"/>
      <c r="BC1128" s="36"/>
      <c r="BD1128" s="36"/>
      <c r="BJ1128" s="36"/>
      <c r="BK1128" s="36"/>
      <c r="BL1128" s="36"/>
      <c r="BR1128" s="36"/>
      <c r="BS1128" s="36"/>
      <c r="BT1128" s="36"/>
      <c r="BZ1128" s="36"/>
      <c r="CA1128" s="36"/>
      <c r="CB1128" s="36"/>
      <c r="CH1128" s="36"/>
      <c r="CI1128" s="36"/>
      <c r="CJ1128" s="36"/>
      <c r="CP1128" s="36"/>
      <c r="CQ1128" s="36"/>
      <c r="CR1128" s="36"/>
      <c r="CX1128" s="36"/>
      <c r="CY1128" s="36"/>
      <c r="CZ1128" s="36"/>
      <c r="DF1128" s="36"/>
      <c r="DG1128" s="36"/>
      <c r="DH1128" s="36"/>
      <c r="DN1128" s="36"/>
      <c r="DO1128" s="36"/>
      <c r="DP1128" s="36"/>
      <c r="DV1128" s="36"/>
      <c r="DW1128" s="36"/>
      <c r="DX1128" s="36"/>
      <c r="ED1128" s="36"/>
      <c r="EE1128" s="36"/>
      <c r="EF1128" s="36"/>
      <c r="EL1128" s="36"/>
      <c r="EM1128" s="36"/>
      <c r="EN1128" s="36"/>
      <c r="ET1128" s="36"/>
      <c r="EU1128" s="36"/>
      <c r="EV1128" s="36"/>
    </row>
    <row r="1129" spans="14:152" s="30" customFormat="1" ht="12.75">
      <c r="N1129" s="36">
        <v>7.7999999999999999E-10</v>
      </c>
      <c r="O1129" s="36">
        <v>2.17664185326</v>
      </c>
      <c r="P1129" s="36">
        <v>13421.8235687128</v>
      </c>
      <c r="Q1129" s="30">
        <f t="shared" si="380"/>
        <v>-7.7991234026024739E-10</v>
      </c>
      <c r="R1129" s="30">
        <f t="shared" si="381"/>
        <v>-7.7991742362567378E-10</v>
      </c>
      <c r="S1129" s="30">
        <f t="shared" si="382"/>
        <v>-7.7991742341271996E-10</v>
      </c>
      <c r="T1129" s="30">
        <f t="shared" si="383"/>
        <v>-7.7991742341272885E-10</v>
      </c>
      <c r="V1129" s="36"/>
      <c r="W1129" s="36"/>
      <c r="X1129" s="36"/>
      <c r="AD1129" s="36"/>
      <c r="AE1129" s="36"/>
      <c r="AF1129" s="36"/>
      <c r="AL1129" s="36"/>
      <c r="AM1129" s="36"/>
      <c r="AN1129" s="36"/>
      <c r="AT1129" s="36"/>
      <c r="AU1129" s="36"/>
      <c r="AV1129" s="36"/>
      <c r="BB1129" s="36"/>
      <c r="BC1129" s="36"/>
      <c r="BD1129" s="36"/>
      <c r="BJ1129" s="36"/>
      <c r="BK1129" s="36"/>
      <c r="BL1129" s="36"/>
      <c r="BR1129" s="36"/>
      <c r="BS1129" s="36"/>
      <c r="BT1129" s="36"/>
      <c r="BZ1129" s="36"/>
      <c r="CA1129" s="36"/>
      <c r="CB1129" s="36"/>
      <c r="CH1129" s="36"/>
      <c r="CI1129" s="36"/>
      <c r="CJ1129" s="36"/>
      <c r="CP1129" s="36"/>
      <c r="CQ1129" s="36"/>
      <c r="CR1129" s="36"/>
      <c r="CX1129" s="36"/>
      <c r="CY1129" s="36"/>
      <c r="CZ1129" s="36"/>
      <c r="DF1129" s="36"/>
      <c r="DG1129" s="36"/>
      <c r="DH1129" s="36"/>
      <c r="DN1129" s="36"/>
      <c r="DO1129" s="36"/>
      <c r="DP1129" s="36"/>
      <c r="DV1129" s="36"/>
      <c r="DW1129" s="36"/>
      <c r="DX1129" s="36"/>
      <c r="ED1129" s="36"/>
      <c r="EE1129" s="36"/>
      <c r="EF1129" s="36"/>
      <c r="EL1129" s="36"/>
      <c r="EM1129" s="36"/>
      <c r="EN1129" s="36"/>
      <c r="ET1129" s="36"/>
      <c r="EU1129" s="36"/>
      <c r="EV1129" s="36"/>
    </row>
    <row r="1130" spans="14:152" s="30" customFormat="1" ht="12.75">
      <c r="N1130" s="36">
        <v>8.7999999999999996E-10</v>
      </c>
      <c r="O1130" s="36">
        <v>5.3846920450300004</v>
      </c>
      <c r="P1130" s="36">
        <v>17762.444063688199</v>
      </c>
      <c r="Q1130" s="30">
        <f t="shared" si="380"/>
        <v>3.6163313231953588E-10</v>
      </c>
      <c r="R1130" s="30">
        <f t="shared" si="381"/>
        <v>3.6210150087415174E-10</v>
      </c>
      <c r="S1130" s="30">
        <f t="shared" si="382"/>
        <v>3.621014809582953E-10</v>
      </c>
      <c r="T1130" s="30">
        <f t="shared" si="383"/>
        <v>3.6210148095913872E-10</v>
      </c>
      <c r="V1130" s="36"/>
      <c r="W1130" s="36"/>
      <c r="X1130" s="36"/>
      <c r="AD1130" s="36"/>
      <c r="AE1130" s="36"/>
      <c r="AF1130" s="36"/>
      <c r="AL1130" s="36"/>
      <c r="AM1130" s="36"/>
      <c r="AN1130" s="36"/>
      <c r="AT1130" s="36"/>
      <c r="AU1130" s="36"/>
      <c r="AV1130" s="36"/>
      <c r="BB1130" s="36"/>
      <c r="BC1130" s="36"/>
      <c r="BD1130" s="36"/>
      <c r="BJ1130" s="36"/>
      <c r="BK1130" s="36"/>
      <c r="BL1130" s="36"/>
      <c r="BR1130" s="36"/>
      <c r="BS1130" s="36"/>
      <c r="BT1130" s="36"/>
      <c r="BZ1130" s="36"/>
      <c r="CA1130" s="36"/>
      <c r="CB1130" s="36"/>
      <c r="CH1130" s="36"/>
      <c r="CI1130" s="36"/>
      <c r="CJ1130" s="36"/>
      <c r="CP1130" s="36"/>
      <c r="CQ1130" s="36"/>
      <c r="CR1130" s="36"/>
      <c r="CX1130" s="36"/>
      <c r="CY1130" s="36"/>
      <c r="CZ1130" s="36"/>
      <c r="DF1130" s="36"/>
      <c r="DG1130" s="36"/>
      <c r="DH1130" s="36"/>
      <c r="DN1130" s="36"/>
      <c r="DO1130" s="36"/>
      <c r="DP1130" s="36"/>
      <c r="DV1130" s="36"/>
      <c r="DW1130" s="36"/>
      <c r="DX1130" s="36"/>
      <c r="ED1130" s="36"/>
      <c r="EE1130" s="36"/>
      <c r="EF1130" s="36"/>
      <c r="EL1130" s="36"/>
      <c r="EM1130" s="36"/>
      <c r="EN1130" s="36"/>
      <c r="ET1130" s="36"/>
      <c r="EU1130" s="36"/>
      <c r="EV1130" s="36"/>
    </row>
    <row r="1131" spans="14:152" s="30" customFormat="1" ht="12.75">
      <c r="N1131" s="36">
        <v>8.0999999999999999E-10</v>
      </c>
      <c r="O1131" s="36">
        <v>2.4835317423799999</v>
      </c>
      <c r="P1131" s="36">
        <v>73.600955915200004</v>
      </c>
      <c r="Q1131" s="30">
        <f t="shared" si="380"/>
        <v>-3.9163556684178773E-10</v>
      </c>
      <c r="R1131" s="30">
        <f t="shared" si="381"/>
        <v>-3.9163385140612723E-10</v>
      </c>
      <c r="S1131" s="30">
        <f t="shared" si="382"/>
        <v>-3.9163385147908027E-10</v>
      </c>
      <c r="T1131" s="30">
        <f t="shared" si="383"/>
        <v>-3.9163385147907711E-10</v>
      </c>
      <c r="V1131" s="36"/>
      <c r="W1131" s="36"/>
      <c r="X1131" s="36"/>
      <c r="AD1131" s="36"/>
      <c r="AE1131" s="36"/>
      <c r="AF1131" s="36"/>
      <c r="AL1131" s="36"/>
      <c r="AM1131" s="36"/>
      <c r="AN1131" s="36"/>
      <c r="AT1131" s="36"/>
      <c r="AU1131" s="36"/>
      <c r="AV1131" s="36"/>
      <c r="BB1131" s="36"/>
      <c r="BC1131" s="36"/>
      <c r="BD1131" s="36"/>
      <c r="BJ1131" s="36"/>
      <c r="BK1131" s="36"/>
      <c r="BL1131" s="36"/>
      <c r="BR1131" s="36"/>
      <c r="BS1131" s="36"/>
      <c r="BT1131" s="36"/>
      <c r="BZ1131" s="36"/>
      <c r="CA1131" s="36"/>
      <c r="CB1131" s="36"/>
      <c r="CH1131" s="36"/>
      <c r="CI1131" s="36"/>
      <c r="CJ1131" s="36"/>
      <c r="CP1131" s="36"/>
      <c r="CQ1131" s="36"/>
      <c r="CR1131" s="36"/>
      <c r="CX1131" s="36"/>
      <c r="CY1131" s="36"/>
      <c r="CZ1131" s="36"/>
      <c r="DF1131" s="36"/>
      <c r="DG1131" s="36"/>
      <c r="DH1131" s="36"/>
      <c r="DN1131" s="36"/>
      <c r="DO1131" s="36"/>
      <c r="DP1131" s="36"/>
      <c r="DV1131" s="36"/>
      <c r="DW1131" s="36"/>
      <c r="DX1131" s="36"/>
      <c r="ED1131" s="36"/>
      <c r="EE1131" s="36"/>
      <c r="EF1131" s="36"/>
      <c r="EL1131" s="36"/>
      <c r="EM1131" s="36"/>
      <c r="EN1131" s="36"/>
      <c r="ET1131" s="36"/>
      <c r="EU1131" s="36"/>
      <c r="EV1131" s="36"/>
    </row>
    <row r="1132" spans="14:152" s="30" customFormat="1" ht="12.75">
      <c r="N1132" s="36">
        <v>9.2000000000000003E-10</v>
      </c>
      <c r="O1132" s="36">
        <v>1.1308844818999999</v>
      </c>
      <c r="P1132" s="36">
        <v>7747.7203305896001</v>
      </c>
      <c r="Q1132" s="30">
        <f t="shared" si="380"/>
        <v>-5.0770462491856773E-10</v>
      </c>
      <c r="R1132" s="30">
        <f t="shared" si="381"/>
        <v>-5.0750920858334767E-10</v>
      </c>
      <c r="S1132" s="30">
        <f t="shared" si="382"/>
        <v>-5.0750921689458156E-10</v>
      </c>
      <c r="T1132" s="30">
        <f t="shared" si="383"/>
        <v>-5.075092168942326E-10</v>
      </c>
      <c r="V1132" s="36"/>
      <c r="W1132" s="36"/>
      <c r="X1132" s="36"/>
      <c r="AD1132" s="36"/>
      <c r="AE1132" s="36"/>
      <c r="AF1132" s="36"/>
      <c r="AL1132" s="36"/>
      <c r="AM1132" s="36"/>
      <c r="AN1132" s="36"/>
      <c r="AT1132" s="36"/>
      <c r="AU1132" s="36"/>
      <c r="AV1132" s="36"/>
      <c r="BB1132" s="36"/>
      <c r="BC1132" s="36"/>
      <c r="BD1132" s="36"/>
      <c r="BJ1132" s="36"/>
      <c r="BK1132" s="36"/>
      <c r="BL1132" s="36"/>
      <c r="BR1132" s="36"/>
      <c r="BS1132" s="36"/>
      <c r="BT1132" s="36"/>
      <c r="BZ1132" s="36"/>
      <c r="CA1132" s="36"/>
      <c r="CB1132" s="36"/>
      <c r="CH1132" s="36"/>
      <c r="CI1132" s="36"/>
      <c r="CJ1132" s="36"/>
      <c r="CP1132" s="36"/>
      <c r="CQ1132" s="36"/>
      <c r="CR1132" s="36"/>
      <c r="CX1132" s="36"/>
      <c r="CY1132" s="36"/>
      <c r="CZ1132" s="36"/>
      <c r="DF1132" s="36"/>
      <c r="DG1132" s="36"/>
      <c r="DH1132" s="36"/>
      <c r="DN1132" s="36"/>
      <c r="DO1132" s="36"/>
      <c r="DP1132" s="36"/>
      <c r="DV1132" s="36"/>
      <c r="DW1132" s="36"/>
      <c r="DX1132" s="36"/>
      <c r="ED1132" s="36"/>
      <c r="EE1132" s="36"/>
      <c r="EF1132" s="36"/>
      <c r="EL1132" s="36"/>
      <c r="EM1132" s="36"/>
      <c r="EN1132" s="36"/>
      <c r="ET1132" s="36"/>
      <c r="EU1132" s="36"/>
      <c r="EV1132" s="36"/>
    </row>
    <row r="1133" spans="14:152" s="30" customFormat="1" ht="12.75">
      <c r="N1133" s="36">
        <v>6.9999999999999996E-10</v>
      </c>
      <c r="O1133" s="36">
        <v>1.16361323015</v>
      </c>
      <c r="P1133" s="36">
        <v>5220.1708014531996</v>
      </c>
      <c r="Q1133" s="30">
        <f t="shared" si="380"/>
        <v>-6.162010562230845E-10</v>
      </c>
      <c r="R1133" s="30">
        <f t="shared" si="381"/>
        <v>-6.1625803628046477E-10</v>
      </c>
      <c r="S1133" s="30">
        <f t="shared" si="382"/>
        <v>-6.1625803385764014E-10</v>
      </c>
      <c r="T1133" s="30">
        <f t="shared" si="383"/>
        <v>-6.1625803385774157E-10</v>
      </c>
      <c r="V1133" s="36"/>
      <c r="W1133" s="36"/>
      <c r="X1133" s="36"/>
      <c r="AD1133" s="36"/>
      <c r="AE1133" s="36"/>
      <c r="AF1133" s="36"/>
      <c r="AL1133" s="36"/>
      <c r="AM1133" s="36"/>
      <c r="AN1133" s="36"/>
      <c r="AT1133" s="36"/>
      <c r="AU1133" s="36"/>
      <c r="AV1133" s="36"/>
      <c r="BB1133" s="36"/>
      <c r="BC1133" s="36"/>
      <c r="BD1133" s="36"/>
      <c r="BJ1133" s="36"/>
      <c r="BK1133" s="36"/>
      <c r="BL1133" s="36"/>
      <c r="BR1133" s="36"/>
      <c r="BS1133" s="36"/>
      <c r="BT1133" s="36"/>
      <c r="BZ1133" s="36"/>
      <c r="CA1133" s="36"/>
      <c r="CB1133" s="36"/>
      <c r="CH1133" s="36"/>
      <c r="CI1133" s="36"/>
      <c r="CJ1133" s="36"/>
      <c r="CP1133" s="36"/>
      <c r="CQ1133" s="36"/>
      <c r="CR1133" s="36"/>
      <c r="CX1133" s="36"/>
      <c r="CY1133" s="36"/>
      <c r="CZ1133" s="36"/>
      <c r="DF1133" s="36"/>
      <c r="DG1133" s="36"/>
      <c r="DH1133" s="36"/>
      <c r="DN1133" s="36"/>
      <c r="DO1133" s="36"/>
      <c r="DP1133" s="36"/>
      <c r="DV1133" s="36"/>
      <c r="DW1133" s="36"/>
      <c r="DX1133" s="36"/>
      <c r="ED1133" s="36"/>
      <c r="EE1133" s="36"/>
      <c r="EF1133" s="36"/>
      <c r="EL1133" s="36"/>
      <c r="EM1133" s="36"/>
      <c r="EN1133" s="36"/>
      <c r="ET1133" s="36"/>
      <c r="EU1133" s="36"/>
      <c r="EV1133" s="36"/>
    </row>
    <row r="1134" spans="14:152" s="30" customFormat="1" ht="12.75">
      <c r="N1134" s="36">
        <v>8.3999999999999999E-10</v>
      </c>
      <c r="O1134" s="36">
        <v>5.8322038790999997</v>
      </c>
      <c r="P1134" s="36">
        <v>22.378271302600002</v>
      </c>
      <c r="Q1134" s="30">
        <f t="shared" si="380"/>
        <v>7.0489440366213132E-10</v>
      </c>
      <c r="R1134" s="30">
        <f t="shared" si="381"/>
        <v>7.0489406758437119E-10</v>
      </c>
      <c r="S1134" s="30">
        <f t="shared" si="382"/>
        <v>7.0489406759866384E-10</v>
      </c>
      <c r="T1134" s="30">
        <f t="shared" si="383"/>
        <v>7.0489406759866301E-10</v>
      </c>
      <c r="V1134" s="36"/>
      <c r="W1134" s="36"/>
      <c r="X1134" s="36"/>
      <c r="AD1134" s="36"/>
      <c r="AE1134" s="36"/>
      <c r="AF1134" s="36"/>
      <c r="AL1134" s="36"/>
      <c r="AM1134" s="36"/>
      <c r="AN1134" s="36"/>
      <c r="AT1134" s="36"/>
      <c r="AU1134" s="36"/>
      <c r="AV1134" s="36"/>
      <c r="BB1134" s="36"/>
      <c r="BC1134" s="36"/>
      <c r="BD1134" s="36"/>
      <c r="BJ1134" s="36"/>
      <c r="BK1134" s="36"/>
      <c r="BL1134" s="36"/>
      <c r="BR1134" s="36"/>
      <c r="BS1134" s="36"/>
      <c r="BT1134" s="36"/>
      <c r="BZ1134" s="36"/>
      <c r="CA1134" s="36"/>
      <c r="CB1134" s="36"/>
      <c r="CH1134" s="36"/>
      <c r="CI1134" s="36"/>
      <c r="CJ1134" s="36"/>
      <c r="CP1134" s="36"/>
      <c r="CQ1134" s="36"/>
      <c r="CR1134" s="36"/>
      <c r="CX1134" s="36"/>
      <c r="CY1134" s="36"/>
      <c r="CZ1134" s="36"/>
      <c r="DF1134" s="36"/>
      <c r="DG1134" s="36"/>
      <c r="DH1134" s="36"/>
      <c r="DN1134" s="36"/>
      <c r="DO1134" s="36"/>
      <c r="DP1134" s="36"/>
      <c r="DV1134" s="36"/>
      <c r="DW1134" s="36"/>
      <c r="DX1134" s="36"/>
      <c r="ED1134" s="36"/>
      <c r="EE1134" s="36"/>
      <c r="EF1134" s="36"/>
      <c r="EL1134" s="36"/>
      <c r="EM1134" s="36"/>
      <c r="EN1134" s="36"/>
      <c r="ET1134" s="36"/>
      <c r="EU1134" s="36"/>
      <c r="EV1134" s="36"/>
    </row>
    <row r="1135" spans="14:152" s="30" customFormat="1" ht="12.75">
      <c r="N1135" s="36">
        <v>7.5999999999999996E-10</v>
      </c>
      <c r="O1135" s="36">
        <v>5.2106560463899996</v>
      </c>
      <c r="P1135" s="36">
        <v>4271.9755135515998</v>
      </c>
      <c r="Q1135" s="30">
        <f t="shared" si="380"/>
        <v>7.074827094711581E-10</v>
      </c>
      <c r="R1135" s="30">
        <f t="shared" si="381"/>
        <v>7.0752168711744838E-10</v>
      </c>
      <c r="S1135" s="30">
        <f t="shared" si="382"/>
        <v>7.0752168546012895E-10</v>
      </c>
      <c r="T1135" s="30">
        <f t="shared" si="383"/>
        <v>7.0752168546019884E-10</v>
      </c>
      <c r="V1135" s="36"/>
      <c r="W1135" s="36"/>
      <c r="X1135" s="36"/>
      <c r="AD1135" s="36"/>
      <c r="AE1135" s="36"/>
      <c r="AF1135" s="36"/>
      <c r="AL1135" s="36"/>
      <c r="AM1135" s="36"/>
      <c r="AN1135" s="36"/>
      <c r="AT1135" s="36"/>
      <c r="AU1135" s="36"/>
      <c r="AV1135" s="36"/>
      <c r="BB1135" s="36"/>
      <c r="BC1135" s="36"/>
      <c r="BD1135" s="36"/>
      <c r="BJ1135" s="36"/>
      <c r="BK1135" s="36"/>
      <c r="BL1135" s="36"/>
      <c r="BR1135" s="36"/>
      <c r="BS1135" s="36"/>
      <c r="BT1135" s="36"/>
      <c r="BZ1135" s="36"/>
      <c r="CA1135" s="36"/>
      <c r="CB1135" s="36"/>
      <c r="CH1135" s="36"/>
      <c r="CI1135" s="36"/>
      <c r="CJ1135" s="36"/>
      <c r="CP1135" s="36"/>
      <c r="CQ1135" s="36"/>
      <c r="CR1135" s="36"/>
      <c r="CX1135" s="36"/>
      <c r="CY1135" s="36"/>
      <c r="CZ1135" s="36"/>
      <c r="DF1135" s="36"/>
      <c r="DG1135" s="36"/>
      <c r="DH1135" s="36"/>
      <c r="DN1135" s="36"/>
      <c r="DO1135" s="36"/>
      <c r="DP1135" s="36"/>
      <c r="DV1135" s="36"/>
      <c r="DW1135" s="36"/>
      <c r="DX1135" s="36"/>
      <c r="ED1135" s="36"/>
      <c r="EE1135" s="36"/>
      <c r="EF1135" s="36"/>
      <c r="EL1135" s="36"/>
      <c r="EM1135" s="36"/>
      <c r="EN1135" s="36"/>
      <c r="ET1135" s="36"/>
      <c r="EU1135" s="36"/>
      <c r="EV1135" s="36"/>
    </row>
    <row r="1136" spans="14:152" s="30" customFormat="1" ht="12.75">
      <c r="N1136" s="36">
        <v>8.0000000000000003E-10</v>
      </c>
      <c r="O1136" s="36">
        <v>4.0181762362700004</v>
      </c>
      <c r="P1136" s="36">
        <v>3311.18291816379</v>
      </c>
      <c r="Q1136" s="30">
        <f t="shared" si="380"/>
        <v>-1.6187626517938337E-10</v>
      </c>
      <c r="R1136" s="30">
        <f t="shared" si="381"/>
        <v>-1.6196153930312953E-10</v>
      </c>
      <c r="S1136" s="30">
        <f t="shared" si="382"/>
        <v>-1.6196153567668608E-10</v>
      </c>
      <c r="T1136" s="30">
        <f t="shared" si="383"/>
        <v>-1.6196153567683918E-10</v>
      </c>
      <c r="V1136" s="36"/>
      <c r="W1136" s="36"/>
      <c r="X1136" s="36"/>
      <c r="AD1136" s="36"/>
      <c r="AE1136" s="36"/>
      <c r="AF1136" s="36"/>
      <c r="AL1136" s="36"/>
      <c r="AM1136" s="36"/>
      <c r="AN1136" s="36"/>
      <c r="AT1136" s="36"/>
      <c r="AU1136" s="36"/>
      <c r="AV1136" s="36"/>
      <c r="BB1136" s="36"/>
      <c r="BC1136" s="36"/>
      <c r="BD1136" s="36"/>
      <c r="BJ1136" s="36"/>
      <c r="BK1136" s="36"/>
      <c r="BL1136" s="36"/>
      <c r="BR1136" s="36"/>
      <c r="BS1136" s="36"/>
      <c r="BT1136" s="36"/>
      <c r="BZ1136" s="36"/>
      <c r="CA1136" s="36"/>
      <c r="CB1136" s="36"/>
      <c r="CH1136" s="36"/>
      <c r="CI1136" s="36"/>
      <c r="CJ1136" s="36"/>
      <c r="CP1136" s="36"/>
      <c r="CQ1136" s="36"/>
      <c r="CR1136" s="36"/>
      <c r="CX1136" s="36"/>
      <c r="CY1136" s="36"/>
      <c r="CZ1136" s="36"/>
      <c r="DF1136" s="36"/>
      <c r="DG1136" s="36"/>
      <c r="DH1136" s="36"/>
      <c r="DN1136" s="36"/>
      <c r="DO1136" s="36"/>
      <c r="DP1136" s="36"/>
      <c r="DV1136" s="36"/>
      <c r="DW1136" s="36"/>
      <c r="DX1136" s="36"/>
      <c r="ED1136" s="36"/>
      <c r="EE1136" s="36"/>
      <c r="EF1136" s="36"/>
      <c r="EL1136" s="36"/>
      <c r="EM1136" s="36"/>
      <c r="EN1136" s="36"/>
      <c r="ET1136" s="36"/>
      <c r="EU1136" s="36"/>
      <c r="EV1136" s="36"/>
    </row>
    <row r="1137" spans="14:152" s="30" customFormat="1" ht="12.75">
      <c r="N1137" s="36">
        <v>6.8000000000000003E-10</v>
      </c>
      <c r="O1137" s="36">
        <v>2.4593769794</v>
      </c>
      <c r="P1137" s="36">
        <v>6279.5527316424004</v>
      </c>
      <c r="Q1137" s="30">
        <f t="shared" si="380"/>
        <v>3.9988255182187787E-10</v>
      </c>
      <c r="R1137" s="30">
        <f t="shared" si="381"/>
        <v>3.9976901243004415E-10</v>
      </c>
      <c r="S1137" s="30">
        <f t="shared" si="382"/>
        <v>3.9976901725893426E-10</v>
      </c>
      <c r="T1137" s="30">
        <f t="shared" si="383"/>
        <v>3.9976901725873103E-10</v>
      </c>
      <c r="V1137" s="36"/>
      <c r="W1137" s="36"/>
      <c r="X1137" s="36"/>
      <c r="AD1137" s="36"/>
      <c r="AE1137" s="36"/>
      <c r="AF1137" s="36"/>
      <c r="AL1137" s="36"/>
      <c r="AM1137" s="36"/>
      <c r="AN1137" s="36"/>
      <c r="AT1137" s="36"/>
      <c r="AU1137" s="36"/>
      <c r="AV1137" s="36"/>
      <c r="BB1137" s="36"/>
      <c r="BC1137" s="36"/>
      <c r="BD1137" s="36"/>
      <c r="BJ1137" s="36"/>
      <c r="BK1137" s="36"/>
      <c r="BL1137" s="36"/>
      <c r="BR1137" s="36"/>
      <c r="BS1137" s="36"/>
      <c r="BT1137" s="36"/>
      <c r="BZ1137" s="36"/>
      <c r="CA1137" s="36"/>
      <c r="CB1137" s="36"/>
      <c r="CH1137" s="36"/>
      <c r="CI1137" s="36"/>
      <c r="CJ1137" s="36"/>
      <c r="CP1137" s="36"/>
      <c r="CQ1137" s="36"/>
      <c r="CR1137" s="36"/>
      <c r="CX1137" s="36"/>
      <c r="CY1137" s="36"/>
      <c r="CZ1137" s="36"/>
      <c r="DF1137" s="36"/>
      <c r="DG1137" s="36"/>
      <c r="DH1137" s="36"/>
      <c r="DN1137" s="36"/>
      <c r="DO1137" s="36"/>
      <c r="DP1137" s="36"/>
      <c r="DV1137" s="36"/>
      <c r="DW1137" s="36"/>
      <c r="DX1137" s="36"/>
      <c r="ED1137" s="36"/>
      <c r="EE1137" s="36"/>
      <c r="EF1137" s="36"/>
      <c r="EL1137" s="36"/>
      <c r="EM1137" s="36"/>
      <c r="EN1137" s="36"/>
      <c r="ET1137" s="36"/>
      <c r="EU1137" s="36"/>
      <c r="EV1137" s="36"/>
    </row>
    <row r="1138" spans="14:152" s="30" customFormat="1" ht="12.75">
      <c r="N1138" s="36">
        <v>6.6999999999999996E-10</v>
      </c>
      <c r="O1138" s="36">
        <v>4.3172356304799999</v>
      </c>
      <c r="P1138" s="36">
        <v>2281.2978068133998</v>
      </c>
      <c r="Q1138" s="30">
        <f t="shared" si="380"/>
        <v>-3.0796781061385754E-10</v>
      </c>
      <c r="R1138" s="30">
        <f t="shared" si="381"/>
        <v>-3.080124313110054E-10</v>
      </c>
      <c r="S1138" s="30">
        <f t="shared" si="382"/>
        <v>-3.0801242941344362E-10</v>
      </c>
      <c r="T1138" s="30">
        <f t="shared" si="383"/>
        <v>-3.0801242941352184E-10</v>
      </c>
      <c r="V1138" s="36"/>
      <c r="W1138" s="36"/>
      <c r="X1138" s="36"/>
      <c r="AD1138" s="36"/>
      <c r="AE1138" s="36"/>
      <c r="AF1138" s="36"/>
      <c r="AL1138" s="36"/>
      <c r="AM1138" s="36"/>
      <c r="AN1138" s="36"/>
      <c r="AT1138" s="36"/>
      <c r="AU1138" s="36"/>
      <c r="AV1138" s="36"/>
      <c r="BB1138" s="36"/>
      <c r="BC1138" s="36"/>
      <c r="BD1138" s="36"/>
      <c r="BJ1138" s="36"/>
      <c r="BK1138" s="36"/>
      <c r="BL1138" s="36"/>
      <c r="BR1138" s="36"/>
      <c r="BS1138" s="36"/>
      <c r="BT1138" s="36"/>
      <c r="BZ1138" s="36"/>
      <c r="CA1138" s="36"/>
      <c r="CB1138" s="36"/>
      <c r="CH1138" s="36"/>
      <c r="CI1138" s="36"/>
      <c r="CJ1138" s="36"/>
      <c r="CP1138" s="36"/>
      <c r="CQ1138" s="36"/>
      <c r="CR1138" s="36"/>
      <c r="CX1138" s="36"/>
      <c r="CY1138" s="36"/>
      <c r="CZ1138" s="36"/>
      <c r="DF1138" s="36"/>
      <c r="DG1138" s="36"/>
      <c r="DH1138" s="36"/>
      <c r="DN1138" s="36"/>
      <c r="DO1138" s="36"/>
      <c r="DP1138" s="36"/>
      <c r="DV1138" s="36"/>
      <c r="DW1138" s="36"/>
      <c r="DX1138" s="36"/>
      <c r="ED1138" s="36"/>
      <c r="EE1138" s="36"/>
      <c r="EF1138" s="36"/>
      <c r="EL1138" s="36"/>
      <c r="EM1138" s="36"/>
      <c r="EN1138" s="36"/>
      <c r="ET1138" s="36"/>
      <c r="EU1138" s="36"/>
      <c r="EV1138" s="36"/>
    </row>
    <row r="1139" spans="14:152" s="30" customFormat="1" ht="12.75">
      <c r="N1139" s="36">
        <v>6.6999999999999996E-10</v>
      </c>
      <c r="O1139" s="36">
        <v>4.8877632179699999</v>
      </c>
      <c r="P1139" s="36">
        <v>4379.6390374902003</v>
      </c>
      <c r="Q1139" s="30">
        <f t="shared" si="380"/>
        <v>5.7261925257999712E-10</v>
      </c>
      <c r="R1139" s="30">
        <f t="shared" si="381"/>
        <v>5.7256916589495413E-10</v>
      </c>
      <c r="S1139" s="30">
        <f t="shared" si="382"/>
        <v>5.7256916802526112E-10</v>
      </c>
      <c r="T1139" s="30">
        <f t="shared" si="383"/>
        <v>5.7256916802517085E-10</v>
      </c>
      <c r="V1139" s="36"/>
      <c r="W1139" s="36"/>
      <c r="X1139" s="36"/>
      <c r="AD1139" s="36"/>
      <c r="AE1139" s="36"/>
      <c r="AF1139" s="36"/>
      <c r="AL1139" s="36"/>
      <c r="AM1139" s="36"/>
      <c r="AN1139" s="36"/>
      <c r="AT1139" s="36"/>
      <c r="AU1139" s="36"/>
      <c r="AV1139" s="36"/>
      <c r="BB1139" s="36"/>
      <c r="BC1139" s="36"/>
      <c r="BD1139" s="36"/>
      <c r="BJ1139" s="36"/>
      <c r="BK1139" s="36"/>
      <c r="BL1139" s="36"/>
      <c r="BR1139" s="36"/>
      <c r="BS1139" s="36"/>
      <c r="BT1139" s="36"/>
      <c r="BZ1139" s="36"/>
      <c r="CA1139" s="36"/>
      <c r="CB1139" s="36"/>
      <c r="CH1139" s="36"/>
      <c r="CI1139" s="36"/>
      <c r="CJ1139" s="36"/>
      <c r="CP1139" s="36"/>
      <c r="CQ1139" s="36"/>
      <c r="CR1139" s="36"/>
      <c r="CX1139" s="36"/>
      <c r="CY1139" s="36"/>
      <c r="CZ1139" s="36"/>
      <c r="DF1139" s="36"/>
      <c r="DG1139" s="36"/>
      <c r="DH1139" s="36"/>
      <c r="DN1139" s="36"/>
      <c r="DO1139" s="36"/>
      <c r="DP1139" s="36"/>
      <c r="DV1139" s="36"/>
      <c r="DW1139" s="36"/>
      <c r="DX1139" s="36"/>
      <c r="ED1139" s="36"/>
      <c r="EE1139" s="36"/>
      <c r="EF1139" s="36"/>
      <c r="EL1139" s="36"/>
      <c r="EM1139" s="36"/>
      <c r="EN1139" s="36"/>
      <c r="ET1139" s="36"/>
      <c r="EU1139" s="36"/>
      <c r="EV1139" s="36"/>
    </row>
    <row r="1140" spans="14:152" s="30" customFormat="1" ht="12.75">
      <c r="N1140" s="36">
        <v>6.9E-10</v>
      </c>
      <c r="O1140" s="36">
        <v>3.57006764536</v>
      </c>
      <c r="P1140" s="36">
        <v>14955.045720431999</v>
      </c>
      <c r="Q1140" s="30">
        <f t="shared" si="380"/>
        <v>-4.7602441309440396E-10</v>
      </c>
      <c r="R1140" s="30">
        <f t="shared" si="381"/>
        <v>-4.7577879955299244E-10</v>
      </c>
      <c r="S1140" s="30">
        <f t="shared" si="382"/>
        <v>-4.7577881000072539E-10</v>
      </c>
      <c r="T1140" s="30">
        <f t="shared" si="383"/>
        <v>-4.7577881000028513E-10</v>
      </c>
      <c r="V1140" s="36"/>
      <c r="W1140" s="36"/>
      <c r="X1140" s="36"/>
      <c r="AD1140" s="36"/>
      <c r="AE1140" s="36"/>
      <c r="AF1140" s="36"/>
      <c r="AL1140" s="36"/>
      <c r="AM1140" s="36"/>
      <c r="AN1140" s="36"/>
      <c r="AT1140" s="36"/>
      <c r="AU1140" s="36"/>
      <c r="AV1140" s="36"/>
      <c r="BB1140" s="36"/>
      <c r="BC1140" s="36"/>
      <c r="BD1140" s="36"/>
      <c r="BJ1140" s="36"/>
      <c r="BK1140" s="36"/>
      <c r="BL1140" s="36"/>
      <c r="BR1140" s="36"/>
      <c r="BS1140" s="36"/>
      <c r="BT1140" s="36"/>
      <c r="BZ1140" s="36"/>
      <c r="CA1140" s="36"/>
      <c r="CB1140" s="36"/>
      <c r="CH1140" s="36"/>
      <c r="CI1140" s="36"/>
      <c r="CJ1140" s="36"/>
      <c r="CP1140" s="36"/>
      <c r="CQ1140" s="36"/>
      <c r="CR1140" s="36"/>
      <c r="CX1140" s="36"/>
      <c r="CY1140" s="36"/>
      <c r="CZ1140" s="36"/>
      <c r="DF1140" s="36"/>
      <c r="DG1140" s="36"/>
      <c r="DH1140" s="36"/>
      <c r="DN1140" s="36"/>
      <c r="DO1140" s="36"/>
      <c r="DP1140" s="36"/>
      <c r="DV1140" s="36"/>
      <c r="DW1140" s="36"/>
      <c r="DX1140" s="36"/>
      <c r="ED1140" s="36"/>
      <c r="EE1140" s="36"/>
      <c r="EF1140" s="36"/>
      <c r="EL1140" s="36"/>
      <c r="EM1140" s="36"/>
      <c r="EN1140" s="36"/>
      <c r="ET1140" s="36"/>
      <c r="EU1140" s="36"/>
      <c r="EV1140" s="36"/>
    </row>
    <row r="1141" spans="14:152" s="30" customFormat="1" ht="12.75">
      <c r="N1141" s="36">
        <v>7.7999999999999999E-10</v>
      </c>
      <c r="O1141" s="36">
        <v>2.62374773232</v>
      </c>
      <c r="P1141" s="36">
        <v>2810.8541513024002</v>
      </c>
      <c r="Q1141" s="30">
        <f t="shared" si="380"/>
        <v>7.1997703430864354E-10</v>
      </c>
      <c r="R1141" s="30">
        <f t="shared" si="381"/>
        <v>7.1994930657298267E-10</v>
      </c>
      <c r="S1141" s="30">
        <f t="shared" si="382"/>
        <v>7.1994930775230048E-10</v>
      </c>
      <c r="T1141" s="30">
        <f t="shared" si="383"/>
        <v>7.1994930775225043E-10</v>
      </c>
      <c r="V1141" s="36"/>
      <c r="W1141" s="36"/>
      <c r="X1141" s="36"/>
      <c r="AD1141" s="36"/>
      <c r="AE1141" s="36"/>
      <c r="AF1141" s="36"/>
      <c r="AL1141" s="36"/>
      <c r="AM1141" s="36"/>
      <c r="AN1141" s="36"/>
      <c r="AT1141" s="36"/>
      <c r="AU1141" s="36"/>
      <c r="AV1141" s="36"/>
      <c r="BB1141" s="36"/>
      <c r="BC1141" s="36"/>
      <c r="BD1141" s="36"/>
      <c r="BJ1141" s="36"/>
      <c r="BK1141" s="36"/>
      <c r="BL1141" s="36"/>
      <c r="BR1141" s="36"/>
      <c r="BS1141" s="36"/>
      <c r="BT1141" s="36"/>
      <c r="BZ1141" s="36"/>
      <c r="CA1141" s="36"/>
      <c r="CB1141" s="36"/>
      <c r="CH1141" s="36"/>
      <c r="CI1141" s="36"/>
      <c r="CJ1141" s="36"/>
      <c r="CP1141" s="36"/>
      <c r="CQ1141" s="36"/>
      <c r="CR1141" s="36"/>
      <c r="CX1141" s="36"/>
      <c r="CY1141" s="36"/>
      <c r="CZ1141" s="36"/>
      <c r="DF1141" s="36"/>
      <c r="DG1141" s="36"/>
      <c r="DH1141" s="36"/>
      <c r="DN1141" s="36"/>
      <c r="DO1141" s="36"/>
      <c r="DP1141" s="36"/>
      <c r="DV1141" s="36"/>
      <c r="DW1141" s="36"/>
      <c r="DX1141" s="36"/>
      <c r="ED1141" s="36"/>
      <c r="EE1141" s="36"/>
      <c r="EF1141" s="36"/>
      <c r="EL1141" s="36"/>
      <c r="EM1141" s="36"/>
      <c r="EN1141" s="36"/>
      <c r="ET1141" s="36"/>
      <c r="EU1141" s="36"/>
      <c r="EV1141" s="36"/>
    </row>
    <row r="1142" spans="14:152" s="30" customFormat="1" ht="12.75">
      <c r="N1142" s="36">
        <v>6.6999999999999996E-10</v>
      </c>
      <c r="O1142" s="36">
        <v>4.7630130145600003</v>
      </c>
      <c r="P1142" s="36">
        <v>6812.766815086</v>
      </c>
      <c r="Q1142" s="30">
        <f t="shared" si="380"/>
        <v>-1.6176921979820673E-11</v>
      </c>
      <c r="R1142" s="30">
        <f t="shared" si="381"/>
        <v>-1.6326924116842035E-11</v>
      </c>
      <c r="S1142" s="30">
        <f t="shared" si="382"/>
        <v>-1.6326917737665696E-11</v>
      </c>
      <c r="T1142" s="30">
        <f t="shared" si="383"/>
        <v>-1.6326917737936969E-11</v>
      </c>
      <c r="V1142" s="36"/>
      <c r="W1142" s="36"/>
      <c r="X1142" s="36"/>
      <c r="AD1142" s="36"/>
      <c r="AE1142" s="36"/>
      <c r="AF1142" s="36"/>
      <c r="AL1142" s="36"/>
      <c r="AM1142" s="36"/>
      <c r="AN1142" s="36"/>
      <c r="AT1142" s="36"/>
      <c r="AU1142" s="36"/>
      <c r="AV1142" s="36"/>
      <c r="BB1142" s="36"/>
      <c r="BC1142" s="36"/>
      <c r="BD1142" s="36"/>
      <c r="BJ1142" s="36"/>
      <c r="BK1142" s="36"/>
      <c r="BL1142" s="36"/>
      <c r="BR1142" s="36"/>
      <c r="BS1142" s="36"/>
      <c r="BT1142" s="36"/>
      <c r="BZ1142" s="36"/>
      <c r="CA1142" s="36"/>
      <c r="CB1142" s="36"/>
      <c r="CH1142" s="36"/>
      <c r="CI1142" s="36"/>
      <c r="CJ1142" s="36"/>
      <c r="CP1142" s="36"/>
      <c r="CQ1142" s="36"/>
      <c r="CR1142" s="36"/>
      <c r="CX1142" s="36"/>
      <c r="CY1142" s="36"/>
      <c r="CZ1142" s="36"/>
      <c r="DF1142" s="36"/>
      <c r="DG1142" s="36"/>
      <c r="DH1142" s="36"/>
      <c r="DN1142" s="36"/>
      <c r="DO1142" s="36"/>
      <c r="DP1142" s="36"/>
      <c r="DV1142" s="36"/>
      <c r="DW1142" s="36"/>
      <c r="DX1142" s="36"/>
      <c r="ED1142" s="36"/>
      <c r="EE1142" s="36"/>
      <c r="EF1142" s="36"/>
      <c r="EL1142" s="36"/>
      <c r="EM1142" s="36"/>
      <c r="EN1142" s="36"/>
      <c r="ET1142" s="36"/>
      <c r="EU1142" s="36"/>
      <c r="EV1142" s="36"/>
    </row>
    <row r="1143" spans="14:152" s="30" customFormat="1" ht="12.75">
      <c r="N1143" s="36">
        <v>6.9999999999999996E-10</v>
      </c>
      <c r="O1143" s="36">
        <v>5.6031985127699997</v>
      </c>
      <c r="P1143" s="36">
        <v>13383.225102291601</v>
      </c>
      <c r="Q1143" s="30">
        <f t="shared" si="380"/>
        <v>6.0956023542619212E-10</v>
      </c>
      <c r="R1143" s="30">
        <f t="shared" si="381"/>
        <v>6.0971157792640468E-10</v>
      </c>
      <c r="S1143" s="30">
        <f t="shared" si="382"/>
        <v>6.0971157149271506E-10</v>
      </c>
      <c r="T1143" s="30">
        <f t="shared" si="383"/>
        <v>6.0971157149298875E-10</v>
      </c>
      <c r="V1143" s="36"/>
      <c r="W1143" s="36"/>
      <c r="X1143" s="36"/>
      <c r="AD1143" s="36"/>
      <c r="AE1143" s="36"/>
      <c r="AF1143" s="36"/>
      <c r="AL1143" s="36"/>
      <c r="AM1143" s="36"/>
      <c r="AN1143" s="36"/>
      <c r="AT1143" s="36"/>
      <c r="AU1143" s="36"/>
      <c r="AV1143" s="36"/>
      <c r="BB1143" s="36"/>
      <c r="BC1143" s="36"/>
      <c r="BD1143" s="36"/>
      <c r="BJ1143" s="36"/>
      <c r="BK1143" s="36"/>
      <c r="BL1143" s="36"/>
      <c r="BR1143" s="36"/>
      <c r="BS1143" s="36"/>
      <c r="BT1143" s="36"/>
      <c r="BZ1143" s="36"/>
      <c r="CA1143" s="36"/>
      <c r="CB1143" s="36"/>
      <c r="CH1143" s="36"/>
      <c r="CI1143" s="36"/>
      <c r="CJ1143" s="36"/>
      <c r="CP1143" s="36"/>
      <c r="CQ1143" s="36"/>
      <c r="CR1143" s="36"/>
      <c r="CX1143" s="36"/>
      <c r="CY1143" s="36"/>
      <c r="CZ1143" s="36"/>
      <c r="DF1143" s="36"/>
      <c r="DG1143" s="36"/>
      <c r="DH1143" s="36"/>
      <c r="DN1143" s="36"/>
      <c r="DO1143" s="36"/>
      <c r="DP1143" s="36"/>
      <c r="DV1143" s="36"/>
      <c r="DW1143" s="36"/>
      <c r="DX1143" s="36"/>
      <c r="ED1143" s="36"/>
      <c r="EE1143" s="36"/>
      <c r="EF1143" s="36"/>
      <c r="EL1143" s="36"/>
      <c r="EM1143" s="36"/>
      <c r="EN1143" s="36"/>
      <c r="ET1143" s="36"/>
      <c r="EU1143" s="36"/>
      <c r="EV1143" s="36"/>
    </row>
    <row r="1144" spans="14:152" s="30" customFormat="1" ht="12.75">
      <c r="N1144" s="36">
        <v>6.9999999999999996E-10</v>
      </c>
      <c r="O1144" s="36">
        <v>3.0564757019600002</v>
      </c>
      <c r="P1144" s="36">
        <v>10081.211142013</v>
      </c>
      <c r="Q1144" s="30">
        <f t="shared" si="380"/>
        <v>-5.9025822436909977E-10</v>
      </c>
      <c r="R1144" s="30">
        <f t="shared" si="381"/>
        <v>-5.9038289123526224E-10</v>
      </c>
      <c r="S1144" s="30">
        <f t="shared" si="382"/>
        <v>-5.9038288593488926E-10</v>
      </c>
      <c r="T1144" s="30">
        <f t="shared" si="383"/>
        <v>-5.9038288593511384E-10</v>
      </c>
      <c r="V1144" s="36"/>
      <c r="W1144" s="36"/>
      <c r="X1144" s="36"/>
      <c r="AD1144" s="36"/>
      <c r="AE1144" s="36"/>
      <c r="AF1144" s="36"/>
      <c r="AL1144" s="36"/>
      <c r="AM1144" s="36"/>
      <c r="AN1144" s="36"/>
      <c r="AT1144" s="36"/>
      <c r="AU1144" s="36"/>
      <c r="AV1144" s="36"/>
      <c r="BB1144" s="36"/>
      <c r="BC1144" s="36"/>
      <c r="BD1144" s="36"/>
      <c r="BJ1144" s="36"/>
      <c r="BK1144" s="36"/>
      <c r="BL1144" s="36"/>
      <c r="BR1144" s="36"/>
      <c r="BS1144" s="36"/>
      <c r="BT1144" s="36"/>
      <c r="BZ1144" s="36"/>
      <c r="CA1144" s="36"/>
      <c r="CB1144" s="36"/>
      <c r="CH1144" s="36"/>
      <c r="CI1144" s="36"/>
      <c r="CJ1144" s="36"/>
      <c r="CP1144" s="36"/>
      <c r="CQ1144" s="36"/>
      <c r="CR1144" s="36"/>
      <c r="CX1144" s="36"/>
      <c r="CY1144" s="36"/>
      <c r="CZ1144" s="36"/>
      <c r="DF1144" s="36"/>
      <c r="DG1144" s="36"/>
      <c r="DH1144" s="36"/>
      <c r="DN1144" s="36"/>
      <c r="DO1144" s="36"/>
      <c r="DP1144" s="36"/>
      <c r="DV1144" s="36"/>
      <c r="DW1144" s="36"/>
      <c r="DX1144" s="36"/>
      <c r="ED1144" s="36"/>
      <c r="EE1144" s="36"/>
      <c r="EF1144" s="36"/>
      <c r="EL1144" s="36"/>
      <c r="EM1144" s="36"/>
      <c r="EN1144" s="36"/>
      <c r="ET1144" s="36"/>
      <c r="EU1144" s="36"/>
      <c r="EV1144" s="36"/>
    </row>
    <row r="1145" spans="14:152" s="30" customFormat="1" ht="12.75">
      <c r="N1145" s="36">
        <v>8.0999999999999999E-10</v>
      </c>
      <c r="O1145" s="36">
        <v>4.9153762376500003</v>
      </c>
      <c r="P1145" s="36">
        <v>3333.9287628256998</v>
      </c>
      <c r="Q1145" s="30">
        <f t="shared" si="380"/>
        <v>4.3528085622622138E-10</v>
      </c>
      <c r="R1145" s="30">
        <f t="shared" si="381"/>
        <v>4.3520599016261974E-10</v>
      </c>
      <c r="S1145" s="30">
        <f t="shared" si="382"/>
        <v>4.3520599334658697E-10</v>
      </c>
      <c r="T1145" s="30">
        <f t="shared" si="383"/>
        <v>4.3520599334645343E-10</v>
      </c>
      <c r="V1145" s="36"/>
      <c r="W1145" s="36"/>
      <c r="X1145" s="36"/>
      <c r="AD1145" s="36"/>
      <c r="AE1145" s="36"/>
      <c r="AF1145" s="36"/>
      <c r="AL1145" s="36"/>
      <c r="AM1145" s="36"/>
      <c r="AN1145" s="36"/>
      <c r="AT1145" s="36"/>
      <c r="AU1145" s="36"/>
      <c r="AV1145" s="36"/>
      <c r="BB1145" s="36"/>
      <c r="BC1145" s="36"/>
      <c r="BD1145" s="36"/>
      <c r="BJ1145" s="36"/>
      <c r="BK1145" s="36"/>
      <c r="BL1145" s="36"/>
      <c r="BR1145" s="36"/>
      <c r="BS1145" s="36"/>
      <c r="BT1145" s="36"/>
      <c r="BZ1145" s="36"/>
      <c r="CA1145" s="36"/>
      <c r="CB1145" s="36"/>
      <c r="CH1145" s="36"/>
      <c r="CI1145" s="36"/>
      <c r="CJ1145" s="36"/>
      <c r="CP1145" s="36"/>
      <c r="CQ1145" s="36"/>
      <c r="CR1145" s="36"/>
      <c r="CX1145" s="36"/>
      <c r="CY1145" s="36"/>
      <c r="CZ1145" s="36"/>
      <c r="DF1145" s="36"/>
      <c r="DG1145" s="36"/>
      <c r="DH1145" s="36"/>
      <c r="DN1145" s="36"/>
      <c r="DO1145" s="36"/>
      <c r="DP1145" s="36"/>
      <c r="DV1145" s="36"/>
      <c r="DW1145" s="36"/>
      <c r="DX1145" s="36"/>
      <c r="ED1145" s="36"/>
      <c r="EE1145" s="36"/>
      <c r="EF1145" s="36"/>
      <c r="EL1145" s="36"/>
      <c r="EM1145" s="36"/>
      <c r="EN1145" s="36"/>
      <c r="ET1145" s="36"/>
      <c r="EU1145" s="36"/>
      <c r="EV1145" s="36"/>
    </row>
    <row r="1146" spans="14:152" s="30" customFormat="1" ht="12.75">
      <c r="N1146" s="36">
        <v>8.1999999999999996E-10</v>
      </c>
      <c r="O1146" s="36">
        <v>5.4920498710999999</v>
      </c>
      <c r="P1146" s="36">
        <v>5483.2547248259998</v>
      </c>
      <c r="Q1146" s="30">
        <f t="shared" si="380"/>
        <v>7.9978874353594013E-10</v>
      </c>
      <c r="R1146" s="30">
        <f t="shared" si="381"/>
        <v>7.9982134357675493E-10</v>
      </c>
      <c r="S1146" s="30">
        <f t="shared" si="382"/>
        <v>7.9982134219091442E-10</v>
      </c>
      <c r="T1146" s="30">
        <f t="shared" si="383"/>
        <v>7.9982134219097294E-10</v>
      </c>
      <c r="V1146" s="36"/>
      <c r="W1146" s="36"/>
      <c r="X1146" s="36"/>
      <c r="AD1146" s="36"/>
      <c r="AE1146" s="36"/>
      <c r="AF1146" s="36"/>
      <c r="AL1146" s="36"/>
      <c r="AM1146" s="36"/>
      <c r="AN1146" s="36"/>
      <c r="AT1146" s="36"/>
      <c r="AU1146" s="36"/>
      <c r="AV1146" s="36"/>
      <c r="BB1146" s="36"/>
      <c r="BC1146" s="36"/>
      <c r="BD1146" s="36"/>
      <c r="BJ1146" s="36"/>
      <c r="BK1146" s="36"/>
      <c r="BL1146" s="36"/>
      <c r="BR1146" s="36"/>
      <c r="BS1146" s="36"/>
      <c r="BT1146" s="36"/>
      <c r="BZ1146" s="36"/>
      <c r="CA1146" s="36"/>
      <c r="CB1146" s="36"/>
      <c r="CH1146" s="36"/>
      <c r="CI1146" s="36"/>
      <c r="CJ1146" s="36"/>
      <c r="CP1146" s="36"/>
      <c r="CQ1146" s="36"/>
      <c r="CR1146" s="36"/>
      <c r="CX1146" s="36"/>
      <c r="CY1146" s="36"/>
      <c r="CZ1146" s="36"/>
      <c r="DF1146" s="36"/>
      <c r="DG1146" s="36"/>
      <c r="DH1146" s="36"/>
      <c r="DN1146" s="36"/>
      <c r="DO1146" s="36"/>
      <c r="DP1146" s="36"/>
      <c r="DV1146" s="36"/>
      <c r="DW1146" s="36"/>
      <c r="DX1146" s="36"/>
      <c r="ED1146" s="36"/>
      <c r="EE1146" s="36"/>
      <c r="EF1146" s="36"/>
      <c r="EL1146" s="36"/>
      <c r="EM1146" s="36"/>
      <c r="EN1146" s="36"/>
      <c r="ET1146" s="36"/>
      <c r="EU1146" s="36"/>
      <c r="EV1146" s="36"/>
    </row>
    <row r="1147" spans="14:152" s="30" customFormat="1" ht="12.75">
      <c r="N1147" s="36">
        <v>6.5000000000000003E-10</v>
      </c>
      <c r="O1147" s="36">
        <v>3.5046679706699999</v>
      </c>
      <c r="P1147" s="36">
        <v>9161.5273513466</v>
      </c>
      <c r="Q1147" s="30">
        <f t="shared" si="380"/>
        <v>-6.4082707541778096E-10</v>
      </c>
      <c r="R1147" s="30">
        <f t="shared" si="381"/>
        <v>-6.4079427588188479E-10</v>
      </c>
      <c r="S1147" s="30">
        <f t="shared" si="382"/>
        <v>-6.4079427727799764E-10</v>
      </c>
      <c r="T1147" s="30">
        <f t="shared" si="383"/>
        <v>-6.4079427727793891E-10</v>
      </c>
      <c r="V1147" s="36"/>
      <c r="W1147" s="36"/>
      <c r="X1147" s="36"/>
      <c r="AD1147" s="36"/>
      <c r="AE1147" s="36"/>
      <c r="AF1147" s="36"/>
      <c r="AL1147" s="36"/>
      <c r="AM1147" s="36"/>
      <c r="AN1147" s="36"/>
      <c r="AT1147" s="36"/>
      <c r="AU1147" s="36"/>
      <c r="AV1147" s="36"/>
      <c r="BB1147" s="36"/>
      <c r="BC1147" s="36"/>
      <c r="BD1147" s="36"/>
      <c r="BJ1147" s="36"/>
      <c r="BK1147" s="36"/>
      <c r="BL1147" s="36"/>
      <c r="BR1147" s="36"/>
      <c r="BS1147" s="36"/>
      <c r="BT1147" s="36"/>
      <c r="BZ1147" s="36"/>
      <c r="CA1147" s="36"/>
      <c r="CB1147" s="36"/>
      <c r="CH1147" s="36"/>
      <c r="CI1147" s="36"/>
      <c r="CJ1147" s="36"/>
      <c r="CP1147" s="36"/>
      <c r="CQ1147" s="36"/>
      <c r="CR1147" s="36"/>
      <c r="CX1147" s="36"/>
      <c r="CY1147" s="36"/>
      <c r="CZ1147" s="36"/>
      <c r="DF1147" s="36"/>
      <c r="DG1147" s="36"/>
      <c r="DH1147" s="36"/>
      <c r="DN1147" s="36"/>
      <c r="DO1147" s="36"/>
      <c r="DP1147" s="36"/>
      <c r="DV1147" s="36"/>
      <c r="DW1147" s="36"/>
      <c r="DX1147" s="36"/>
      <c r="ED1147" s="36"/>
      <c r="EE1147" s="36"/>
      <c r="EF1147" s="36"/>
      <c r="EL1147" s="36"/>
      <c r="EM1147" s="36"/>
      <c r="EN1147" s="36"/>
      <c r="ET1147" s="36"/>
      <c r="EU1147" s="36"/>
      <c r="EV1147" s="36"/>
    </row>
    <row r="1148" spans="14:152" s="30" customFormat="1" ht="12.75">
      <c r="N1148" s="36">
        <v>6.5000000000000003E-10</v>
      </c>
      <c r="O1148" s="36">
        <v>2.7921246002600002</v>
      </c>
      <c r="P1148" s="36">
        <v>13497.514786834599</v>
      </c>
      <c r="Q1148" s="30">
        <f t="shared" si="380"/>
        <v>-6.356115345539609E-10</v>
      </c>
      <c r="R1148" s="30">
        <f t="shared" si="381"/>
        <v>-6.356718172053465E-10</v>
      </c>
      <c r="S1148" s="30">
        <f t="shared" si="382"/>
        <v>-6.3567181464434652E-10</v>
      </c>
      <c r="T1148" s="30">
        <f t="shared" si="383"/>
        <v>-6.3567181464445457E-10</v>
      </c>
      <c r="V1148" s="36"/>
      <c r="W1148" s="36"/>
      <c r="X1148" s="36"/>
      <c r="AD1148" s="36"/>
      <c r="AE1148" s="36"/>
      <c r="AF1148" s="36"/>
      <c r="AL1148" s="36"/>
      <c r="AM1148" s="36"/>
      <c r="AN1148" s="36"/>
      <c r="AT1148" s="36"/>
      <c r="AU1148" s="36"/>
      <c r="AV1148" s="36"/>
      <c r="BB1148" s="36"/>
      <c r="BC1148" s="36"/>
      <c r="BD1148" s="36"/>
      <c r="BJ1148" s="36"/>
      <c r="BK1148" s="36"/>
      <c r="BL1148" s="36"/>
      <c r="BR1148" s="36"/>
      <c r="BS1148" s="36"/>
      <c r="BT1148" s="36"/>
      <c r="BZ1148" s="36"/>
      <c r="CA1148" s="36"/>
      <c r="CB1148" s="36"/>
      <c r="CH1148" s="36"/>
      <c r="CI1148" s="36"/>
      <c r="CJ1148" s="36"/>
      <c r="CP1148" s="36"/>
      <c r="CQ1148" s="36"/>
      <c r="CR1148" s="36"/>
      <c r="CX1148" s="36"/>
      <c r="CY1148" s="36"/>
      <c r="CZ1148" s="36"/>
      <c r="DF1148" s="36"/>
      <c r="DG1148" s="36"/>
      <c r="DH1148" s="36"/>
      <c r="DN1148" s="36"/>
      <c r="DO1148" s="36"/>
      <c r="DP1148" s="36"/>
      <c r="DV1148" s="36"/>
      <c r="DW1148" s="36"/>
      <c r="DX1148" s="36"/>
      <c r="ED1148" s="36"/>
      <c r="EE1148" s="36"/>
      <c r="EF1148" s="36"/>
      <c r="EL1148" s="36"/>
      <c r="EM1148" s="36"/>
      <c r="EN1148" s="36"/>
      <c r="ET1148" s="36"/>
      <c r="EU1148" s="36"/>
      <c r="EV1148" s="36"/>
    </row>
    <row r="1149" spans="14:152" s="30" customFormat="1" ht="12.75">
      <c r="N1149" s="36">
        <v>6.9999999999999996E-10</v>
      </c>
      <c r="O1149" s="36">
        <v>0.93640431668000002</v>
      </c>
      <c r="P1149" s="36">
        <v>6106.8800550648002</v>
      </c>
      <c r="Q1149" s="30">
        <f t="shared" si="380"/>
        <v>4.41301881361215E-11</v>
      </c>
      <c r="R1149" s="30">
        <f t="shared" si="381"/>
        <v>4.3989944763596765E-11</v>
      </c>
      <c r="S1149" s="30">
        <f t="shared" si="382"/>
        <v>4.3989950727814402E-11</v>
      </c>
      <c r="T1149" s="30">
        <f t="shared" si="383"/>
        <v>4.3989950727561233E-11</v>
      </c>
      <c r="V1149" s="36"/>
      <c r="W1149" s="36"/>
      <c r="X1149" s="36"/>
      <c r="AD1149" s="36"/>
      <c r="AE1149" s="36"/>
      <c r="AF1149" s="36"/>
      <c r="AL1149" s="36"/>
      <c r="AM1149" s="36"/>
      <c r="AN1149" s="36"/>
      <c r="AT1149" s="36"/>
      <c r="AU1149" s="36"/>
      <c r="AV1149" s="36"/>
      <c r="BB1149" s="36"/>
      <c r="BC1149" s="36"/>
      <c r="BD1149" s="36"/>
      <c r="BJ1149" s="36"/>
      <c r="BK1149" s="36"/>
      <c r="BL1149" s="36"/>
      <c r="BR1149" s="36"/>
      <c r="BS1149" s="36"/>
      <c r="BT1149" s="36"/>
      <c r="BZ1149" s="36"/>
      <c r="CA1149" s="36"/>
      <c r="CB1149" s="36"/>
      <c r="CH1149" s="36"/>
      <c r="CI1149" s="36"/>
      <c r="CJ1149" s="36"/>
      <c r="CP1149" s="36"/>
      <c r="CQ1149" s="36"/>
      <c r="CR1149" s="36"/>
      <c r="CX1149" s="36"/>
      <c r="CY1149" s="36"/>
      <c r="CZ1149" s="36"/>
      <c r="DF1149" s="36"/>
      <c r="DG1149" s="36"/>
      <c r="DH1149" s="36"/>
      <c r="DN1149" s="36"/>
      <c r="DO1149" s="36"/>
      <c r="DP1149" s="36"/>
      <c r="DV1149" s="36"/>
      <c r="DW1149" s="36"/>
      <c r="DX1149" s="36"/>
      <c r="ED1149" s="36"/>
      <c r="EE1149" s="36"/>
      <c r="EF1149" s="36"/>
      <c r="EL1149" s="36"/>
      <c r="EM1149" s="36"/>
      <c r="EN1149" s="36"/>
      <c r="ET1149" s="36"/>
      <c r="EU1149" s="36"/>
      <c r="EV1149" s="36"/>
    </row>
    <row r="1150" spans="14:152" s="30" customFormat="1" ht="12.75">
      <c r="N1150" s="36">
        <v>7.2999999999999996E-10</v>
      </c>
      <c r="O1150" s="36">
        <v>2.5758349697799998</v>
      </c>
      <c r="P1150" s="36">
        <v>6614.7374444852003</v>
      </c>
      <c r="Q1150" s="30">
        <f t="shared" si="380"/>
        <v>-6.5493951764936647E-10</v>
      </c>
      <c r="R1150" s="30">
        <f t="shared" si="381"/>
        <v>-6.550096090416968E-10</v>
      </c>
      <c r="S1150" s="30">
        <f t="shared" si="382"/>
        <v>-6.550096060615553E-10</v>
      </c>
      <c r="T1150" s="30">
        <f t="shared" si="383"/>
        <v>-6.5500960606168124E-10</v>
      </c>
      <c r="V1150" s="36"/>
      <c r="W1150" s="36"/>
      <c r="X1150" s="36"/>
      <c r="AD1150" s="36"/>
      <c r="AE1150" s="36"/>
      <c r="AF1150" s="36"/>
      <c r="AL1150" s="36"/>
      <c r="AM1150" s="36"/>
      <c r="AN1150" s="36"/>
      <c r="AT1150" s="36"/>
      <c r="AU1150" s="36"/>
      <c r="AV1150" s="36"/>
      <c r="BB1150" s="36"/>
      <c r="BC1150" s="36"/>
      <c r="BD1150" s="36"/>
      <c r="BJ1150" s="36"/>
      <c r="BK1150" s="36"/>
      <c r="BL1150" s="36"/>
      <c r="BR1150" s="36"/>
      <c r="BS1150" s="36"/>
      <c r="BT1150" s="36"/>
      <c r="BZ1150" s="36"/>
      <c r="CA1150" s="36"/>
      <c r="CB1150" s="36"/>
      <c r="CH1150" s="36"/>
      <c r="CI1150" s="36"/>
      <c r="CJ1150" s="36"/>
      <c r="CP1150" s="36"/>
      <c r="CQ1150" s="36"/>
      <c r="CR1150" s="36"/>
      <c r="CX1150" s="36"/>
      <c r="CY1150" s="36"/>
      <c r="CZ1150" s="36"/>
      <c r="DF1150" s="36"/>
      <c r="DG1150" s="36"/>
      <c r="DH1150" s="36"/>
      <c r="DN1150" s="36"/>
      <c r="DO1150" s="36"/>
      <c r="DP1150" s="36"/>
      <c r="DV1150" s="36"/>
      <c r="DW1150" s="36"/>
      <c r="DX1150" s="36"/>
      <c r="ED1150" s="36"/>
      <c r="EE1150" s="36"/>
      <c r="EF1150" s="36"/>
      <c r="EL1150" s="36"/>
      <c r="EM1150" s="36"/>
      <c r="EN1150" s="36"/>
      <c r="ET1150" s="36"/>
      <c r="EU1150" s="36"/>
      <c r="EV1150" s="36"/>
    </row>
    <row r="1151" spans="14:152" s="30" customFormat="1" ht="12.75">
      <c r="N1151" s="36">
        <v>6.9999999999999996E-10</v>
      </c>
      <c r="O1151" s="36">
        <v>0.8417007058</v>
      </c>
      <c r="P1151" s="36">
        <v>16695.9485864981</v>
      </c>
      <c r="Q1151" s="30">
        <f t="shared" si="380"/>
        <v>-5.6807612702784865E-10</v>
      </c>
      <c r="R1151" s="30">
        <f t="shared" si="381"/>
        <v>-5.6785156420764183E-10</v>
      </c>
      <c r="S1151" s="30">
        <f t="shared" si="382"/>
        <v>-5.6785157376133937E-10</v>
      </c>
      <c r="T1151" s="30">
        <f t="shared" si="383"/>
        <v>-5.6785157376093798E-10</v>
      </c>
      <c r="V1151" s="36"/>
      <c r="W1151" s="36"/>
      <c r="X1151" s="36"/>
      <c r="AD1151" s="36"/>
      <c r="AE1151" s="36"/>
      <c r="AF1151" s="36"/>
      <c r="AL1151" s="36"/>
      <c r="AM1151" s="36"/>
      <c r="AN1151" s="36"/>
      <c r="AT1151" s="36"/>
      <c r="AU1151" s="36"/>
      <c r="AV1151" s="36"/>
      <c r="BB1151" s="36"/>
      <c r="BC1151" s="36"/>
      <c r="BD1151" s="36"/>
      <c r="BJ1151" s="36"/>
      <c r="BK1151" s="36"/>
      <c r="BL1151" s="36"/>
      <c r="BR1151" s="36"/>
      <c r="BS1151" s="36"/>
      <c r="BT1151" s="36"/>
      <c r="BZ1151" s="36"/>
      <c r="CA1151" s="36"/>
      <c r="CB1151" s="36"/>
      <c r="CH1151" s="36"/>
      <c r="CI1151" s="36"/>
      <c r="CJ1151" s="36"/>
      <c r="CP1151" s="36"/>
      <c r="CQ1151" s="36"/>
      <c r="CR1151" s="36"/>
      <c r="CX1151" s="36"/>
      <c r="CY1151" s="36"/>
      <c r="CZ1151" s="36"/>
      <c r="DF1151" s="36"/>
      <c r="DG1151" s="36"/>
      <c r="DH1151" s="36"/>
      <c r="DN1151" s="36"/>
      <c r="DO1151" s="36"/>
      <c r="DP1151" s="36"/>
      <c r="DV1151" s="36"/>
      <c r="DW1151" s="36"/>
      <c r="DX1151" s="36"/>
      <c r="ED1151" s="36"/>
      <c r="EE1151" s="36"/>
      <c r="EF1151" s="36"/>
      <c r="EL1151" s="36"/>
      <c r="EM1151" s="36"/>
      <c r="EN1151" s="36"/>
      <c r="ET1151" s="36"/>
      <c r="EU1151" s="36"/>
      <c r="EV1151" s="36"/>
    </row>
    <row r="1152" spans="14:152" s="30" customFormat="1" ht="12.75">
      <c r="N1152" s="36">
        <v>6.9E-10</v>
      </c>
      <c r="O1152" s="36">
        <v>1.1004062700499999</v>
      </c>
      <c r="P1152" s="36">
        <v>2544.3316735356002</v>
      </c>
      <c r="Q1152" s="30">
        <f t="shared" si="380"/>
        <v>6.2414462535704683E-10</v>
      </c>
      <c r="R1152" s="30">
        <f t="shared" si="381"/>
        <v>6.2412001848722314E-10</v>
      </c>
      <c r="S1152" s="30">
        <f t="shared" si="382"/>
        <v>6.2412001953378074E-10</v>
      </c>
      <c r="T1152" s="30">
        <f t="shared" si="383"/>
        <v>6.2412001953373679E-10</v>
      </c>
      <c r="V1152" s="36"/>
      <c r="W1152" s="36"/>
      <c r="X1152" s="36"/>
      <c r="AD1152" s="36"/>
      <c r="AE1152" s="36"/>
      <c r="AF1152" s="36"/>
      <c r="AL1152" s="36"/>
      <c r="AM1152" s="36"/>
      <c r="AN1152" s="36"/>
      <c r="AT1152" s="36"/>
      <c r="AU1152" s="36"/>
      <c r="AV1152" s="36"/>
      <c r="BB1152" s="36"/>
      <c r="BC1152" s="36"/>
      <c r="BD1152" s="36"/>
      <c r="BJ1152" s="36"/>
      <c r="BK1152" s="36"/>
      <c r="BL1152" s="36"/>
      <c r="BR1152" s="36"/>
      <c r="BS1152" s="36"/>
      <c r="BT1152" s="36"/>
      <c r="BZ1152" s="36"/>
      <c r="CA1152" s="36"/>
      <c r="CB1152" s="36"/>
      <c r="CH1152" s="36"/>
      <c r="CI1152" s="36"/>
      <c r="CJ1152" s="36"/>
      <c r="CP1152" s="36"/>
      <c r="CQ1152" s="36"/>
      <c r="CR1152" s="36"/>
      <c r="CX1152" s="36"/>
      <c r="CY1152" s="36"/>
      <c r="CZ1152" s="36"/>
      <c r="DF1152" s="36"/>
      <c r="DG1152" s="36"/>
      <c r="DH1152" s="36"/>
      <c r="DN1152" s="36"/>
      <c r="DO1152" s="36"/>
      <c r="DP1152" s="36"/>
      <c r="DV1152" s="36"/>
      <c r="DW1152" s="36"/>
      <c r="DX1152" s="36"/>
      <c r="ED1152" s="36"/>
      <c r="EE1152" s="36"/>
      <c r="EF1152" s="36"/>
      <c r="EL1152" s="36"/>
      <c r="EM1152" s="36"/>
      <c r="EN1152" s="36"/>
      <c r="ET1152" s="36"/>
      <c r="EU1152" s="36"/>
      <c r="EV1152" s="36"/>
    </row>
    <row r="1153" spans="14:152" s="30" customFormat="1" ht="12.75">
      <c r="N1153" s="36">
        <v>6.3E-10</v>
      </c>
      <c r="O1153" s="36">
        <v>6.0584130917600003</v>
      </c>
      <c r="P1153" s="36">
        <v>6453.7487206105998</v>
      </c>
      <c r="Q1153" s="30">
        <f t="shared" ref="Q1153:Q1216" si="388">N1153*COS(O1153+P1153*$C$23)</f>
        <v>-7.5582840985831253E-11</v>
      </c>
      <c r="R1153" s="30">
        <f t="shared" ref="R1153:R1217" si="389">N1153*COS(O1153+P1153*$C$44)</f>
        <v>-7.5450151388523941E-11</v>
      </c>
      <c r="S1153" s="30">
        <f t="shared" ref="S1153:S1217" si="390">N1153*COS(O1153+P1153*$C$65)</f>
        <v>-7.545015703153002E-11</v>
      </c>
      <c r="T1153" s="30">
        <f t="shared" ref="T1153:T1217" si="391">N1153*COS(O1153+P1153*$C$86)</f>
        <v>-7.5450157031294481E-11</v>
      </c>
      <c r="V1153" s="36"/>
      <c r="W1153" s="36"/>
      <c r="X1153" s="36"/>
      <c r="AD1153" s="36"/>
      <c r="AE1153" s="36"/>
      <c r="AF1153" s="36"/>
      <c r="AL1153" s="36"/>
      <c r="AM1153" s="36"/>
      <c r="AN1153" s="36"/>
      <c r="AT1153" s="36"/>
      <c r="AU1153" s="36"/>
      <c r="AV1153" s="36"/>
      <c r="BB1153" s="36"/>
      <c r="BC1153" s="36"/>
      <c r="BD1153" s="36"/>
      <c r="BJ1153" s="36"/>
      <c r="BK1153" s="36"/>
      <c r="BL1153" s="36"/>
      <c r="BR1153" s="36"/>
      <c r="BS1153" s="36"/>
      <c r="BT1153" s="36"/>
      <c r="BZ1153" s="36"/>
      <c r="CA1153" s="36"/>
      <c r="CB1153" s="36"/>
      <c r="CH1153" s="36"/>
      <c r="CI1153" s="36"/>
      <c r="CJ1153" s="36"/>
      <c r="CP1153" s="36"/>
      <c r="CQ1153" s="36"/>
      <c r="CR1153" s="36"/>
      <c r="CX1153" s="36"/>
      <c r="CY1153" s="36"/>
      <c r="CZ1153" s="36"/>
      <c r="DF1153" s="36"/>
      <c r="DG1153" s="36"/>
      <c r="DH1153" s="36"/>
      <c r="DN1153" s="36"/>
      <c r="DO1153" s="36"/>
      <c r="DP1153" s="36"/>
      <c r="DV1153" s="36"/>
      <c r="DW1153" s="36"/>
      <c r="DX1153" s="36"/>
      <c r="ED1153" s="36"/>
      <c r="EE1153" s="36"/>
      <c r="EF1153" s="36"/>
      <c r="EL1153" s="36"/>
      <c r="EM1153" s="36"/>
      <c r="EN1153" s="36"/>
      <c r="ET1153" s="36"/>
      <c r="EU1153" s="36"/>
      <c r="EV1153" s="36"/>
    </row>
    <row r="1154" spans="14:152" s="30" customFormat="1" ht="12.75">
      <c r="N1154" s="36">
        <v>6.9E-10</v>
      </c>
      <c r="O1154" s="36">
        <v>2.6705354019200001</v>
      </c>
      <c r="P1154" s="36">
        <v>2641.3412784722</v>
      </c>
      <c r="Q1154" s="30">
        <f t="shared" si="388"/>
        <v>5.7265848652731253E-10</v>
      </c>
      <c r="R1154" s="30">
        <f t="shared" si="389"/>
        <v>5.7269190542989427E-10</v>
      </c>
      <c r="S1154" s="30">
        <f t="shared" si="390"/>
        <v>5.7269190400876871E-10</v>
      </c>
      <c r="T1154" s="30">
        <f t="shared" si="391"/>
        <v>5.7269190400882827E-10</v>
      </c>
      <c r="V1154" s="36"/>
      <c r="W1154" s="36"/>
      <c r="X1154" s="36"/>
      <c r="AD1154" s="36"/>
      <c r="AE1154" s="36"/>
      <c r="AF1154" s="36"/>
      <c r="AL1154" s="36"/>
      <c r="AM1154" s="36"/>
      <c r="AN1154" s="36"/>
      <c r="AT1154" s="36"/>
      <c r="AU1154" s="36"/>
      <c r="AV1154" s="36"/>
      <c r="BB1154" s="36"/>
      <c r="BC1154" s="36"/>
      <c r="BD1154" s="36"/>
      <c r="BJ1154" s="36"/>
      <c r="BK1154" s="36"/>
      <c r="BL1154" s="36"/>
      <c r="BR1154" s="36"/>
      <c r="BS1154" s="36"/>
      <c r="BT1154" s="36"/>
      <c r="BZ1154" s="36"/>
      <c r="CA1154" s="36"/>
      <c r="CB1154" s="36"/>
      <c r="CH1154" s="36"/>
      <c r="CI1154" s="36"/>
      <c r="CJ1154" s="36"/>
      <c r="CP1154" s="36"/>
      <c r="CQ1154" s="36"/>
      <c r="CR1154" s="36"/>
      <c r="CX1154" s="36"/>
      <c r="CY1154" s="36"/>
      <c r="CZ1154" s="36"/>
      <c r="DF1154" s="36"/>
      <c r="DG1154" s="36"/>
      <c r="DH1154" s="36"/>
      <c r="DN1154" s="36"/>
      <c r="DO1154" s="36"/>
      <c r="DP1154" s="36"/>
      <c r="DV1154" s="36"/>
      <c r="DW1154" s="36"/>
      <c r="DX1154" s="36"/>
      <c r="ED1154" s="36"/>
      <c r="EE1154" s="36"/>
      <c r="EF1154" s="36"/>
      <c r="EL1154" s="36"/>
      <c r="EM1154" s="36"/>
      <c r="EN1154" s="36"/>
      <c r="ET1154" s="36"/>
      <c r="EU1154" s="36"/>
      <c r="EV1154" s="36"/>
    </row>
    <row r="1155" spans="14:152" s="30" customFormat="1" ht="12.75">
      <c r="N1155" s="36">
        <v>8.6000000000000003E-10</v>
      </c>
      <c r="O1155" s="36">
        <v>1.7311226473900001</v>
      </c>
      <c r="P1155" s="36">
        <v>6286.5989683403996</v>
      </c>
      <c r="Q1155" s="30">
        <f t="shared" si="388"/>
        <v>-1.1886698852701351E-10</v>
      </c>
      <c r="R1155" s="30">
        <f t="shared" si="389"/>
        <v>-1.1904300217135667E-10</v>
      </c>
      <c r="S1155" s="30">
        <f t="shared" si="390"/>
        <v>-1.1904299468606918E-10</v>
      </c>
      <c r="T1155" s="30">
        <f t="shared" si="391"/>
        <v>-1.1904299468638389E-10</v>
      </c>
      <c r="V1155" s="36"/>
      <c r="W1155" s="36"/>
      <c r="X1155" s="36"/>
      <c r="AD1155" s="36"/>
      <c r="AE1155" s="36"/>
      <c r="AF1155" s="36"/>
      <c r="AL1155" s="36"/>
      <c r="AM1155" s="36"/>
      <c r="AN1155" s="36"/>
      <c r="AT1155" s="36"/>
      <c r="AU1155" s="36"/>
      <c r="AV1155" s="36"/>
      <c r="BB1155" s="36"/>
      <c r="BC1155" s="36"/>
      <c r="BD1155" s="36"/>
      <c r="BJ1155" s="36"/>
      <c r="BK1155" s="36"/>
      <c r="BL1155" s="36"/>
      <c r="BR1155" s="36"/>
      <c r="BS1155" s="36"/>
      <c r="BT1155" s="36"/>
      <c r="BZ1155" s="36"/>
      <c r="CA1155" s="36"/>
      <c r="CB1155" s="36"/>
      <c r="CH1155" s="36"/>
      <c r="CI1155" s="36"/>
      <c r="CJ1155" s="36"/>
      <c r="CP1155" s="36"/>
      <c r="CQ1155" s="36"/>
      <c r="CR1155" s="36"/>
      <c r="CX1155" s="36"/>
      <c r="CY1155" s="36"/>
      <c r="CZ1155" s="36"/>
      <c r="DF1155" s="36"/>
      <c r="DG1155" s="36"/>
      <c r="DH1155" s="36"/>
      <c r="DN1155" s="36"/>
      <c r="DO1155" s="36"/>
      <c r="DP1155" s="36"/>
      <c r="DV1155" s="36"/>
      <c r="DW1155" s="36"/>
      <c r="DX1155" s="36"/>
      <c r="ED1155" s="36"/>
      <c r="EE1155" s="36"/>
      <c r="EF1155" s="36"/>
      <c r="EL1155" s="36"/>
      <c r="EM1155" s="36"/>
      <c r="EN1155" s="36"/>
      <c r="ET1155" s="36"/>
      <c r="EU1155" s="36"/>
      <c r="EV1155" s="36"/>
    </row>
    <row r="1156" spans="14:152" s="30" customFormat="1" ht="12.75">
      <c r="N1156" s="36">
        <v>6.2000000000000003E-10</v>
      </c>
      <c r="O1156" s="36">
        <v>5.49002783256</v>
      </c>
      <c r="P1156" s="36">
        <v>4957.0868780804003</v>
      </c>
      <c r="Q1156" s="30">
        <f t="shared" si="388"/>
        <v>-6.1999563222045779E-10</v>
      </c>
      <c r="R1156" s="30">
        <f t="shared" si="389"/>
        <v>-6.1999524476689796E-10</v>
      </c>
      <c r="S1156" s="30">
        <f t="shared" si="390"/>
        <v>-6.199952447837254E-10</v>
      </c>
      <c r="T1156" s="30">
        <f t="shared" si="391"/>
        <v>-6.1999524478372468E-10</v>
      </c>
      <c r="V1156" s="36"/>
      <c r="W1156" s="36"/>
      <c r="X1156" s="36"/>
      <c r="AD1156" s="36"/>
      <c r="AE1156" s="36"/>
      <c r="AF1156" s="36"/>
      <c r="AL1156" s="36"/>
      <c r="AM1156" s="36"/>
      <c r="AN1156" s="36"/>
      <c r="AT1156" s="36"/>
      <c r="AU1156" s="36"/>
      <c r="AV1156" s="36"/>
      <c r="BB1156" s="36"/>
      <c r="BC1156" s="36"/>
      <c r="BD1156" s="36"/>
      <c r="BJ1156" s="36"/>
      <c r="BK1156" s="36"/>
      <c r="BL1156" s="36"/>
      <c r="BR1156" s="36"/>
      <c r="BS1156" s="36"/>
      <c r="BT1156" s="36"/>
      <c r="BZ1156" s="36"/>
      <c r="CA1156" s="36"/>
      <c r="CB1156" s="36"/>
      <c r="CH1156" s="36"/>
      <c r="CI1156" s="36"/>
      <c r="CJ1156" s="36"/>
      <c r="CP1156" s="36"/>
      <c r="CQ1156" s="36"/>
      <c r="CR1156" s="36"/>
      <c r="CX1156" s="36"/>
      <c r="CY1156" s="36"/>
      <c r="CZ1156" s="36"/>
      <c r="DF1156" s="36"/>
      <c r="DG1156" s="36"/>
      <c r="DH1156" s="36"/>
      <c r="DN1156" s="36"/>
      <c r="DO1156" s="36"/>
      <c r="DP1156" s="36"/>
      <c r="DV1156" s="36"/>
      <c r="DW1156" s="36"/>
      <c r="DX1156" s="36"/>
      <c r="ED1156" s="36"/>
      <c r="EE1156" s="36"/>
      <c r="EF1156" s="36"/>
      <c r="EL1156" s="36"/>
      <c r="EM1156" s="36"/>
      <c r="EN1156" s="36"/>
      <c r="ET1156" s="36"/>
      <c r="EU1156" s="36"/>
      <c r="EV1156" s="36"/>
    </row>
    <row r="1157" spans="14:152" s="30" customFormat="1" ht="12.75">
      <c r="N1157" s="36">
        <v>7.2E-10</v>
      </c>
      <c r="O1157" s="36">
        <v>3.3885791028300001</v>
      </c>
      <c r="P1157" s="36">
        <v>3184.2117061974</v>
      </c>
      <c r="Q1157" s="30">
        <f t="shared" si="388"/>
        <v>-9.2871214641255408E-11</v>
      </c>
      <c r="R1157" s="30">
        <f t="shared" si="389"/>
        <v>-9.2945948110072937E-11</v>
      </c>
      <c r="S1157" s="30">
        <f t="shared" si="390"/>
        <v>-9.2945944931876472E-11</v>
      </c>
      <c r="T1157" s="30">
        <f t="shared" si="391"/>
        <v>-9.2945944932010902E-11</v>
      </c>
      <c r="V1157" s="36"/>
      <c r="W1157" s="36"/>
      <c r="X1157" s="36"/>
      <c r="AD1157" s="36"/>
      <c r="AE1157" s="36"/>
      <c r="AF1157" s="36"/>
      <c r="AL1157" s="36"/>
      <c r="AM1157" s="36"/>
      <c r="AN1157" s="36"/>
      <c r="AT1157" s="36"/>
      <c r="AU1157" s="36"/>
      <c r="AV1157" s="36"/>
      <c r="BB1157" s="36"/>
      <c r="BC1157" s="36"/>
      <c r="BD1157" s="36"/>
      <c r="BJ1157" s="36"/>
      <c r="BK1157" s="36"/>
      <c r="BL1157" s="36"/>
      <c r="BR1157" s="36"/>
      <c r="BS1157" s="36"/>
      <c r="BT1157" s="36"/>
      <c r="BZ1157" s="36"/>
      <c r="CA1157" s="36"/>
      <c r="CB1157" s="36"/>
      <c r="CH1157" s="36"/>
      <c r="CI1157" s="36"/>
      <c r="CJ1157" s="36"/>
      <c r="CP1157" s="36"/>
      <c r="CQ1157" s="36"/>
      <c r="CR1157" s="36"/>
      <c r="CX1157" s="36"/>
      <c r="CY1157" s="36"/>
      <c r="CZ1157" s="36"/>
      <c r="DF1157" s="36"/>
      <c r="DG1157" s="36"/>
      <c r="DH1157" s="36"/>
      <c r="DN1157" s="36"/>
      <c r="DO1157" s="36"/>
      <c r="DP1157" s="36"/>
      <c r="DV1157" s="36"/>
      <c r="DW1157" s="36"/>
      <c r="DX1157" s="36"/>
      <c r="ED1157" s="36"/>
      <c r="EE1157" s="36"/>
      <c r="EF1157" s="36"/>
      <c r="EL1157" s="36"/>
      <c r="EM1157" s="36"/>
      <c r="EN1157" s="36"/>
      <c r="ET1157" s="36"/>
      <c r="EU1157" s="36"/>
      <c r="EV1157" s="36"/>
    </row>
    <row r="1158" spans="14:152" s="30" customFormat="1" ht="12.75">
      <c r="N1158" s="36">
        <v>6.9E-10</v>
      </c>
      <c r="O1158" s="36">
        <v>5.3528199089199999</v>
      </c>
      <c r="P1158" s="36">
        <v>2544.2971662312002</v>
      </c>
      <c r="Q1158" s="30">
        <f t="shared" si="388"/>
        <v>-5.4059840858073604E-10</v>
      </c>
      <c r="R1158" s="30">
        <f t="shared" si="389"/>
        <v>-5.406342683627696E-10</v>
      </c>
      <c r="S1158" s="30">
        <f t="shared" si="390"/>
        <v>-5.4063426683782792E-10</v>
      </c>
      <c r="T1158" s="30">
        <f t="shared" si="391"/>
        <v>-5.4063426683789347E-10</v>
      </c>
      <c r="V1158" s="36"/>
      <c r="W1158" s="36"/>
      <c r="X1158" s="36"/>
      <c r="AD1158" s="36"/>
      <c r="AE1158" s="36"/>
      <c r="AF1158" s="36"/>
      <c r="AL1158" s="36"/>
      <c r="AM1158" s="36"/>
      <c r="AN1158" s="36"/>
      <c r="AT1158" s="36"/>
      <c r="AU1158" s="36"/>
      <c r="AV1158" s="36"/>
      <c r="BB1158" s="36"/>
      <c r="BC1158" s="36"/>
      <c r="BD1158" s="36"/>
      <c r="BJ1158" s="36"/>
      <c r="BK1158" s="36"/>
      <c r="BL1158" s="36"/>
      <c r="BR1158" s="36"/>
      <c r="BS1158" s="36"/>
      <c r="BT1158" s="36"/>
      <c r="BZ1158" s="36"/>
      <c r="CA1158" s="36"/>
      <c r="CB1158" s="36"/>
      <c r="CH1158" s="36"/>
      <c r="CI1158" s="36"/>
      <c r="CJ1158" s="36"/>
      <c r="CP1158" s="36"/>
      <c r="CQ1158" s="36"/>
      <c r="CR1158" s="36"/>
      <c r="CX1158" s="36"/>
      <c r="CY1158" s="36"/>
      <c r="CZ1158" s="36"/>
      <c r="DF1158" s="36"/>
      <c r="DG1158" s="36"/>
      <c r="DH1158" s="36"/>
      <c r="DN1158" s="36"/>
      <c r="DO1158" s="36"/>
      <c r="DP1158" s="36"/>
      <c r="DV1158" s="36"/>
      <c r="DW1158" s="36"/>
      <c r="DX1158" s="36"/>
      <c r="ED1158" s="36"/>
      <c r="EE1158" s="36"/>
      <c r="EF1158" s="36"/>
      <c r="EL1158" s="36"/>
      <c r="EM1158" s="36"/>
      <c r="EN1158" s="36"/>
      <c r="ET1158" s="36"/>
      <c r="EU1158" s="36"/>
      <c r="EV1158" s="36"/>
    </row>
    <row r="1159" spans="14:152" s="30" customFormat="1" ht="12.75">
      <c r="N1159" s="36">
        <v>6.3999999999999996E-10</v>
      </c>
      <c r="O1159" s="36">
        <v>4.7917526850499996</v>
      </c>
      <c r="P1159" s="36">
        <v>3181.6689089165998</v>
      </c>
      <c r="Q1159" s="30">
        <f t="shared" si="388"/>
        <v>6.1456494459587688E-10</v>
      </c>
      <c r="R1159" s="30">
        <f t="shared" si="389"/>
        <v>6.1454625831157868E-10</v>
      </c>
      <c r="S1159" s="30">
        <f t="shared" si="390"/>
        <v>6.1454625910639989E-10</v>
      </c>
      <c r="T1159" s="30">
        <f t="shared" si="391"/>
        <v>6.1454625910636628E-10</v>
      </c>
      <c r="V1159" s="36"/>
      <c r="W1159" s="36"/>
      <c r="X1159" s="36"/>
      <c r="AD1159" s="36"/>
      <c r="AE1159" s="36"/>
      <c r="AF1159" s="36"/>
      <c r="AL1159" s="36"/>
      <c r="AM1159" s="36"/>
      <c r="AN1159" s="36"/>
      <c r="AT1159" s="36"/>
      <c r="AU1159" s="36"/>
      <c r="AV1159" s="36"/>
      <c r="BB1159" s="36"/>
      <c r="BC1159" s="36"/>
      <c r="BD1159" s="36"/>
      <c r="BJ1159" s="36"/>
      <c r="BK1159" s="36"/>
      <c r="BL1159" s="36"/>
      <c r="BR1159" s="36"/>
      <c r="BS1159" s="36"/>
      <c r="BT1159" s="36"/>
      <c r="BZ1159" s="36"/>
      <c r="CA1159" s="36"/>
      <c r="CB1159" s="36"/>
      <c r="CH1159" s="36"/>
      <c r="CI1159" s="36"/>
      <c r="CJ1159" s="36"/>
      <c r="CP1159" s="36"/>
      <c r="CQ1159" s="36"/>
      <c r="CR1159" s="36"/>
      <c r="CX1159" s="36"/>
      <c r="CY1159" s="36"/>
      <c r="CZ1159" s="36"/>
      <c r="DF1159" s="36"/>
      <c r="DG1159" s="36"/>
      <c r="DH1159" s="36"/>
      <c r="DN1159" s="36"/>
      <c r="DO1159" s="36"/>
      <c r="DP1159" s="36"/>
      <c r="DV1159" s="36"/>
      <c r="DW1159" s="36"/>
      <c r="DX1159" s="36"/>
      <c r="ED1159" s="36"/>
      <c r="EE1159" s="36"/>
      <c r="EF1159" s="36"/>
      <c r="EL1159" s="36"/>
      <c r="EM1159" s="36"/>
      <c r="EN1159" s="36"/>
      <c r="ET1159" s="36"/>
      <c r="EU1159" s="36"/>
      <c r="EV1159" s="36"/>
    </row>
    <row r="1160" spans="14:152" s="30" customFormat="1" ht="12.75">
      <c r="N1160" s="36">
        <v>6E-10</v>
      </c>
      <c r="O1160" s="36">
        <v>6.1844990435299998</v>
      </c>
      <c r="P1160" s="36">
        <v>3361.9480671667998</v>
      </c>
      <c r="Q1160" s="30">
        <f t="shared" si="388"/>
        <v>5.9635366020938276E-10</v>
      </c>
      <c r="R1160" s="30">
        <f t="shared" si="389"/>
        <v>5.9636095578476549E-10</v>
      </c>
      <c r="S1160" s="30">
        <f t="shared" si="390"/>
        <v>5.9636095547465889E-10</v>
      </c>
      <c r="T1160" s="30">
        <f t="shared" si="391"/>
        <v>5.9636095547467202E-10</v>
      </c>
      <c r="V1160" s="36"/>
      <c r="W1160" s="36"/>
      <c r="X1160" s="36"/>
      <c r="AD1160" s="36"/>
      <c r="AE1160" s="36"/>
      <c r="AF1160" s="36"/>
      <c r="AL1160" s="36"/>
      <c r="AM1160" s="36"/>
      <c r="AN1160" s="36"/>
      <c r="AT1160" s="36"/>
      <c r="AU1160" s="36"/>
      <c r="AV1160" s="36"/>
      <c r="BB1160" s="36"/>
      <c r="BC1160" s="36"/>
      <c r="BD1160" s="36"/>
      <c r="BJ1160" s="36"/>
      <c r="BK1160" s="36"/>
      <c r="BL1160" s="36"/>
      <c r="BR1160" s="36"/>
      <c r="BS1160" s="36"/>
      <c r="BT1160" s="36"/>
      <c r="BZ1160" s="36"/>
      <c r="CA1160" s="36"/>
      <c r="CB1160" s="36"/>
      <c r="CH1160" s="36"/>
      <c r="CI1160" s="36"/>
      <c r="CJ1160" s="36"/>
      <c r="CP1160" s="36"/>
      <c r="CQ1160" s="36"/>
      <c r="CR1160" s="36"/>
      <c r="CX1160" s="36"/>
      <c r="CY1160" s="36"/>
      <c r="CZ1160" s="36"/>
      <c r="DF1160" s="36"/>
      <c r="DG1160" s="36"/>
      <c r="DH1160" s="36"/>
      <c r="DN1160" s="36"/>
      <c r="DO1160" s="36"/>
      <c r="DP1160" s="36"/>
      <c r="DV1160" s="36"/>
      <c r="DW1160" s="36"/>
      <c r="DX1160" s="36"/>
      <c r="ED1160" s="36"/>
      <c r="EE1160" s="36"/>
      <c r="EF1160" s="36"/>
      <c r="EL1160" s="36"/>
      <c r="EM1160" s="36"/>
      <c r="EN1160" s="36"/>
      <c r="ET1160" s="36"/>
      <c r="EU1160" s="36"/>
      <c r="EV1160" s="36"/>
    </row>
    <row r="1161" spans="14:152" s="30" customFormat="1" ht="12.75">
      <c r="N1161" s="36">
        <v>6.5000000000000003E-10</v>
      </c>
      <c r="O1161" s="36">
        <v>1.48236627574</v>
      </c>
      <c r="P1161" s="36">
        <v>4819.4790007641996</v>
      </c>
      <c r="Q1161" s="30">
        <f t="shared" si="388"/>
        <v>6.4629333415915759E-10</v>
      </c>
      <c r="R1161" s="30">
        <f t="shared" si="389"/>
        <v>6.4628234432830532E-10</v>
      </c>
      <c r="S1161" s="30">
        <f t="shared" si="390"/>
        <v>6.4628234479601857E-10</v>
      </c>
      <c r="T1161" s="30">
        <f t="shared" si="391"/>
        <v>6.4628234479599893E-10</v>
      </c>
      <c r="V1161" s="36"/>
      <c r="W1161" s="36"/>
      <c r="X1161" s="36"/>
      <c r="AD1161" s="36"/>
      <c r="AE1161" s="36"/>
      <c r="AF1161" s="36"/>
      <c r="AL1161" s="36"/>
      <c r="AM1161" s="36"/>
      <c r="AN1161" s="36"/>
      <c r="AT1161" s="36"/>
      <c r="AU1161" s="36"/>
      <c r="AV1161" s="36"/>
      <c r="BB1161" s="36"/>
      <c r="BC1161" s="36"/>
      <c r="BD1161" s="36"/>
      <c r="BJ1161" s="36"/>
      <c r="BK1161" s="36"/>
      <c r="BL1161" s="36"/>
      <c r="BR1161" s="36"/>
      <c r="BS1161" s="36"/>
      <c r="BT1161" s="36"/>
      <c r="BZ1161" s="36"/>
      <c r="CA1161" s="36"/>
      <c r="CB1161" s="36"/>
      <c r="CH1161" s="36"/>
      <c r="CI1161" s="36"/>
      <c r="CJ1161" s="36"/>
      <c r="CP1161" s="36"/>
      <c r="CQ1161" s="36"/>
      <c r="CR1161" s="36"/>
      <c r="CX1161" s="36"/>
      <c r="CY1161" s="36"/>
      <c r="CZ1161" s="36"/>
      <c r="DF1161" s="36"/>
      <c r="DG1161" s="36"/>
      <c r="DH1161" s="36"/>
      <c r="DN1161" s="36"/>
      <c r="DO1161" s="36"/>
      <c r="DP1161" s="36"/>
      <c r="DV1161" s="36"/>
      <c r="DW1161" s="36"/>
      <c r="DX1161" s="36"/>
      <c r="ED1161" s="36"/>
      <c r="EE1161" s="36"/>
      <c r="EF1161" s="36"/>
      <c r="EL1161" s="36"/>
      <c r="EM1161" s="36"/>
      <c r="EN1161" s="36"/>
      <c r="ET1161" s="36"/>
      <c r="EU1161" s="36"/>
      <c r="EV1161" s="36"/>
    </row>
    <row r="1162" spans="14:152" s="30" customFormat="1" ht="12.75">
      <c r="N1162" s="36">
        <v>5.4E-10</v>
      </c>
      <c r="O1162" s="36">
        <v>3.66018290396</v>
      </c>
      <c r="P1162" s="36">
        <v>2917.5373541728</v>
      </c>
      <c r="Q1162" s="30">
        <f t="shared" si="388"/>
        <v>5.3932366348564162E-10</v>
      </c>
      <c r="R1162" s="30">
        <f t="shared" si="389"/>
        <v>5.3932625220342043E-10</v>
      </c>
      <c r="S1162" s="30">
        <f t="shared" si="390"/>
        <v>5.3932625209343457E-10</v>
      </c>
      <c r="T1162" s="30">
        <f t="shared" si="391"/>
        <v>5.3932625209343933E-10</v>
      </c>
      <c r="V1162" s="36"/>
      <c r="W1162" s="36"/>
      <c r="X1162" s="36"/>
      <c r="AD1162" s="36"/>
      <c r="AE1162" s="36"/>
      <c r="AF1162" s="36"/>
      <c r="AL1162" s="36"/>
      <c r="AM1162" s="36"/>
      <c r="AN1162" s="36"/>
      <c r="AT1162" s="36"/>
      <c r="AU1162" s="36"/>
      <c r="AV1162" s="36"/>
      <c r="BB1162" s="36"/>
      <c r="BC1162" s="36"/>
      <c r="BD1162" s="36"/>
      <c r="BJ1162" s="36"/>
      <c r="BK1162" s="36"/>
      <c r="BL1162" s="36"/>
      <c r="BR1162" s="36"/>
      <c r="BS1162" s="36"/>
      <c r="BT1162" s="36"/>
      <c r="BZ1162" s="36"/>
      <c r="CA1162" s="36"/>
      <c r="CB1162" s="36"/>
      <c r="CH1162" s="36"/>
      <c r="CI1162" s="36"/>
      <c r="CJ1162" s="36"/>
      <c r="CP1162" s="36"/>
      <c r="CQ1162" s="36"/>
      <c r="CR1162" s="36"/>
      <c r="CX1162" s="36"/>
      <c r="CY1162" s="36"/>
      <c r="CZ1162" s="36"/>
      <c r="DF1162" s="36"/>
      <c r="DG1162" s="36"/>
      <c r="DH1162" s="36"/>
      <c r="DN1162" s="36"/>
      <c r="DO1162" s="36"/>
      <c r="DP1162" s="36"/>
      <c r="DV1162" s="36"/>
      <c r="DW1162" s="36"/>
      <c r="DX1162" s="36"/>
      <c r="ED1162" s="36"/>
      <c r="EE1162" s="36"/>
      <c r="EF1162" s="36"/>
      <c r="EL1162" s="36"/>
      <c r="EM1162" s="36"/>
      <c r="EN1162" s="36"/>
      <c r="ET1162" s="36"/>
      <c r="EU1162" s="36"/>
      <c r="EV1162" s="36"/>
    </row>
    <row r="1163" spans="14:152" s="30" customFormat="1" ht="12.75">
      <c r="N1163" s="36">
        <v>6.3999999999999996E-10</v>
      </c>
      <c r="O1163" s="36">
        <v>4.7228691468299999</v>
      </c>
      <c r="P1163" s="36">
        <v>2281.1631862078002</v>
      </c>
      <c r="Q1163" s="30">
        <f t="shared" si="388"/>
        <v>-4.5545475966315622E-11</v>
      </c>
      <c r="R1163" s="30">
        <f t="shared" si="389"/>
        <v>-4.559334554096189E-11</v>
      </c>
      <c r="S1163" s="30">
        <f t="shared" si="390"/>
        <v>-4.5593343505201553E-11</v>
      </c>
      <c r="T1163" s="30">
        <f t="shared" si="391"/>
        <v>-4.5593343505286604E-11</v>
      </c>
      <c r="V1163" s="36"/>
      <c r="W1163" s="36"/>
      <c r="X1163" s="36"/>
      <c r="AD1163" s="36"/>
      <c r="AE1163" s="36"/>
      <c r="AF1163" s="36"/>
      <c r="AL1163" s="36"/>
      <c r="AM1163" s="36"/>
      <c r="AN1163" s="36"/>
      <c r="AT1163" s="36"/>
      <c r="AU1163" s="36"/>
      <c r="AV1163" s="36"/>
      <c r="BB1163" s="36"/>
      <c r="BC1163" s="36"/>
      <c r="BD1163" s="36"/>
      <c r="BJ1163" s="36"/>
      <c r="BK1163" s="36"/>
      <c r="BL1163" s="36"/>
      <c r="BR1163" s="36"/>
      <c r="BS1163" s="36"/>
      <c r="BT1163" s="36"/>
      <c r="BZ1163" s="36"/>
      <c r="CA1163" s="36"/>
      <c r="CB1163" s="36"/>
      <c r="CH1163" s="36"/>
      <c r="CI1163" s="36"/>
      <c r="CJ1163" s="36"/>
      <c r="CP1163" s="36"/>
      <c r="CQ1163" s="36"/>
      <c r="CR1163" s="36"/>
      <c r="CX1163" s="36"/>
      <c r="CY1163" s="36"/>
      <c r="CZ1163" s="36"/>
      <c r="DF1163" s="36"/>
      <c r="DG1163" s="36"/>
      <c r="DH1163" s="36"/>
      <c r="DN1163" s="36"/>
      <c r="DO1163" s="36"/>
      <c r="DP1163" s="36"/>
      <c r="DV1163" s="36"/>
      <c r="DW1163" s="36"/>
      <c r="DX1163" s="36"/>
      <c r="ED1163" s="36"/>
      <c r="EE1163" s="36"/>
      <c r="EF1163" s="36"/>
      <c r="EL1163" s="36"/>
      <c r="EM1163" s="36"/>
      <c r="EN1163" s="36"/>
      <c r="ET1163" s="36"/>
      <c r="EU1163" s="36"/>
      <c r="EV1163" s="36"/>
    </row>
    <row r="1164" spans="14:152" s="30" customFormat="1" ht="12.75">
      <c r="N1164" s="36">
        <v>5.3000000000000003E-10</v>
      </c>
      <c r="O1164" s="36">
        <v>4.6552166367099996</v>
      </c>
      <c r="P1164" s="36">
        <v>3448.2759506384</v>
      </c>
      <c r="Q1164" s="30">
        <f t="shared" si="388"/>
        <v>-1.7015457051713961E-10</v>
      </c>
      <c r="R1164" s="30">
        <f t="shared" si="389"/>
        <v>-1.7021146570704326E-10</v>
      </c>
      <c r="S1164" s="30">
        <f t="shared" si="390"/>
        <v>-1.7021146328748864E-10</v>
      </c>
      <c r="T1164" s="30">
        <f t="shared" si="391"/>
        <v>-1.7021146328759025E-10</v>
      </c>
      <c r="V1164" s="36"/>
      <c r="W1164" s="36"/>
      <c r="X1164" s="36"/>
      <c r="AD1164" s="36"/>
      <c r="AE1164" s="36"/>
      <c r="AF1164" s="36"/>
      <c r="AL1164" s="36"/>
      <c r="AM1164" s="36"/>
      <c r="AN1164" s="36"/>
      <c r="AT1164" s="36"/>
      <c r="AU1164" s="36"/>
      <c r="AV1164" s="36"/>
      <c r="BB1164" s="36"/>
      <c r="BC1164" s="36"/>
      <c r="BD1164" s="36"/>
      <c r="BJ1164" s="36"/>
      <c r="BK1164" s="36"/>
      <c r="BL1164" s="36"/>
      <c r="BR1164" s="36"/>
      <c r="BS1164" s="36"/>
      <c r="BT1164" s="36"/>
      <c r="BZ1164" s="36"/>
      <c r="CA1164" s="36"/>
      <c r="CB1164" s="36"/>
      <c r="CH1164" s="36"/>
      <c r="CI1164" s="36"/>
      <c r="CJ1164" s="36"/>
      <c r="CP1164" s="36"/>
      <c r="CQ1164" s="36"/>
      <c r="CR1164" s="36"/>
      <c r="CX1164" s="36"/>
      <c r="CY1164" s="36"/>
      <c r="CZ1164" s="36"/>
      <c r="DF1164" s="36"/>
      <c r="DG1164" s="36"/>
      <c r="DH1164" s="36"/>
      <c r="DN1164" s="36"/>
      <c r="DO1164" s="36"/>
      <c r="DP1164" s="36"/>
      <c r="DV1164" s="36"/>
      <c r="DW1164" s="36"/>
      <c r="DX1164" s="36"/>
      <c r="ED1164" s="36"/>
      <c r="EE1164" s="36"/>
      <c r="EF1164" s="36"/>
      <c r="EL1164" s="36"/>
      <c r="EM1164" s="36"/>
      <c r="EN1164" s="36"/>
      <c r="ET1164" s="36"/>
      <c r="EU1164" s="36"/>
      <c r="EV1164" s="36"/>
    </row>
    <row r="1165" spans="14:152" s="30" customFormat="1" ht="12.75">
      <c r="N1165" s="36">
        <v>6E-10</v>
      </c>
      <c r="O1165" s="36">
        <v>0.77450276963999998</v>
      </c>
      <c r="P1165" s="36">
        <v>3319.2767862328001</v>
      </c>
      <c r="Q1165" s="30">
        <f t="shared" si="388"/>
        <v>2.0613883770550823E-10</v>
      </c>
      <c r="R1165" s="30">
        <f t="shared" si="389"/>
        <v>2.062003183235924E-10</v>
      </c>
      <c r="S1165" s="30">
        <f t="shared" si="390"/>
        <v>2.0620031570903531E-10</v>
      </c>
      <c r="T1165" s="30">
        <f t="shared" si="391"/>
        <v>2.062003157091474E-10</v>
      </c>
      <c r="V1165" s="36"/>
      <c r="W1165" s="36"/>
      <c r="X1165" s="36"/>
      <c r="AD1165" s="36"/>
      <c r="AE1165" s="36"/>
      <c r="AF1165" s="36"/>
      <c r="AL1165" s="36"/>
      <c r="AM1165" s="36"/>
      <c r="AN1165" s="36"/>
      <c r="AT1165" s="36"/>
      <c r="AU1165" s="36"/>
      <c r="AV1165" s="36"/>
      <c r="BB1165" s="36"/>
      <c r="BC1165" s="36"/>
      <c r="BD1165" s="36"/>
      <c r="BJ1165" s="36"/>
      <c r="BK1165" s="36"/>
      <c r="BL1165" s="36"/>
      <c r="BR1165" s="36"/>
      <c r="BS1165" s="36"/>
      <c r="BT1165" s="36"/>
      <c r="BZ1165" s="36"/>
      <c r="CA1165" s="36"/>
      <c r="CB1165" s="36"/>
      <c r="CH1165" s="36"/>
      <c r="CI1165" s="36"/>
      <c r="CJ1165" s="36"/>
      <c r="CP1165" s="36"/>
      <c r="CQ1165" s="36"/>
      <c r="CR1165" s="36"/>
      <c r="CX1165" s="36"/>
      <c r="CY1165" s="36"/>
      <c r="CZ1165" s="36"/>
      <c r="DF1165" s="36"/>
      <c r="DG1165" s="36"/>
      <c r="DH1165" s="36"/>
      <c r="DN1165" s="36"/>
      <c r="DO1165" s="36"/>
      <c r="DP1165" s="36"/>
      <c r="DV1165" s="36"/>
      <c r="DW1165" s="36"/>
      <c r="DX1165" s="36"/>
      <c r="ED1165" s="36"/>
      <c r="EE1165" s="36"/>
      <c r="EF1165" s="36"/>
      <c r="EL1165" s="36"/>
      <c r="EM1165" s="36"/>
      <c r="EN1165" s="36"/>
      <c r="ET1165" s="36"/>
      <c r="EU1165" s="36"/>
      <c r="EV1165" s="36"/>
    </row>
    <row r="1166" spans="14:152" s="30" customFormat="1" ht="12.75">
      <c r="N1166" s="36">
        <v>5.1E-10</v>
      </c>
      <c r="O1166" s="36">
        <v>1.4514298588100001</v>
      </c>
      <c r="P1166" s="36">
        <v>3547.3131639963999</v>
      </c>
      <c r="Q1166" s="30">
        <f t="shared" si="388"/>
        <v>4.1129665042621379E-10</v>
      </c>
      <c r="R1166" s="30">
        <f t="shared" si="389"/>
        <v>4.1133181113388679E-10</v>
      </c>
      <c r="S1166" s="30">
        <f t="shared" si="390"/>
        <v>4.1133180963871456E-10</v>
      </c>
      <c r="T1166" s="30">
        <f t="shared" si="391"/>
        <v>4.1133180963877882E-10</v>
      </c>
      <c r="V1166" s="36"/>
      <c r="W1166" s="36"/>
      <c r="X1166" s="36"/>
      <c r="AD1166" s="36"/>
      <c r="AE1166" s="36"/>
      <c r="AF1166" s="36"/>
      <c r="AL1166" s="36"/>
      <c r="AM1166" s="36"/>
      <c r="AN1166" s="36"/>
      <c r="AT1166" s="36"/>
      <c r="AU1166" s="36"/>
      <c r="AV1166" s="36"/>
      <c r="BB1166" s="36"/>
      <c r="BC1166" s="36"/>
      <c r="BD1166" s="36"/>
      <c r="BJ1166" s="36"/>
      <c r="BK1166" s="36"/>
      <c r="BL1166" s="36"/>
      <c r="BR1166" s="36"/>
      <c r="BS1166" s="36"/>
      <c r="BT1166" s="36"/>
      <c r="BZ1166" s="36"/>
      <c r="CA1166" s="36"/>
      <c r="CB1166" s="36"/>
      <c r="CH1166" s="36"/>
      <c r="CI1166" s="36"/>
      <c r="CJ1166" s="36"/>
      <c r="CP1166" s="36"/>
      <c r="CQ1166" s="36"/>
      <c r="CR1166" s="36"/>
      <c r="CX1166" s="36"/>
      <c r="CY1166" s="36"/>
      <c r="CZ1166" s="36"/>
      <c r="DF1166" s="36"/>
      <c r="DG1166" s="36"/>
      <c r="DH1166" s="36"/>
      <c r="DN1166" s="36"/>
      <c r="DO1166" s="36"/>
      <c r="DP1166" s="36"/>
      <c r="DV1166" s="36"/>
      <c r="DW1166" s="36"/>
      <c r="DX1166" s="36"/>
      <c r="ED1166" s="36"/>
      <c r="EE1166" s="36"/>
      <c r="EF1166" s="36"/>
      <c r="EL1166" s="36"/>
      <c r="EM1166" s="36"/>
      <c r="EN1166" s="36"/>
      <c r="ET1166" s="36"/>
      <c r="EU1166" s="36"/>
      <c r="EV1166" s="36"/>
    </row>
    <row r="1167" spans="14:152" s="30" customFormat="1" ht="12.75">
      <c r="N1167" s="36">
        <v>5.1E-10</v>
      </c>
      <c r="O1167" s="36">
        <v>4.8125815851300002</v>
      </c>
      <c r="P1167" s="36">
        <v>4403.5174752379999</v>
      </c>
      <c r="Q1167" s="30">
        <f t="shared" si="388"/>
        <v>3.7194700586694969E-10</v>
      </c>
      <c r="R1167" s="30">
        <f t="shared" si="389"/>
        <v>3.7189649273338324E-10</v>
      </c>
      <c r="S1167" s="30">
        <f t="shared" si="390"/>
        <v>3.7189649488173817E-10</v>
      </c>
      <c r="T1167" s="30">
        <f t="shared" si="391"/>
        <v>3.7189649488164759E-10</v>
      </c>
      <c r="V1167" s="36"/>
      <c r="W1167" s="36"/>
      <c r="X1167" s="36"/>
      <c r="AD1167" s="36"/>
      <c r="AE1167" s="36"/>
      <c r="AF1167" s="36"/>
      <c r="AL1167" s="36"/>
      <c r="AM1167" s="36"/>
      <c r="AN1167" s="36"/>
      <c r="AT1167" s="36"/>
      <c r="AU1167" s="36"/>
      <c r="AV1167" s="36"/>
      <c r="BB1167" s="36"/>
      <c r="BC1167" s="36"/>
      <c r="BD1167" s="36"/>
      <c r="BJ1167" s="36"/>
      <c r="BK1167" s="36"/>
      <c r="BL1167" s="36"/>
      <c r="BR1167" s="36"/>
      <c r="BS1167" s="36"/>
      <c r="BT1167" s="36"/>
      <c r="BZ1167" s="36"/>
      <c r="CA1167" s="36"/>
      <c r="CB1167" s="36"/>
      <c r="CH1167" s="36"/>
      <c r="CI1167" s="36"/>
      <c r="CJ1167" s="36"/>
      <c r="CP1167" s="36"/>
      <c r="CQ1167" s="36"/>
      <c r="CR1167" s="36"/>
      <c r="CX1167" s="36"/>
      <c r="CY1167" s="36"/>
      <c r="CZ1167" s="36"/>
      <c r="DF1167" s="36"/>
      <c r="DG1167" s="36"/>
      <c r="DH1167" s="36"/>
      <c r="DN1167" s="36"/>
      <c r="DO1167" s="36"/>
      <c r="DP1167" s="36"/>
      <c r="DV1167" s="36"/>
      <c r="DW1167" s="36"/>
      <c r="DX1167" s="36"/>
      <c r="ED1167" s="36"/>
      <c r="EE1167" s="36"/>
      <c r="EF1167" s="36"/>
      <c r="EL1167" s="36"/>
      <c r="EM1167" s="36"/>
      <c r="EN1167" s="36"/>
      <c r="ET1167" s="36"/>
      <c r="EU1167" s="36"/>
      <c r="EV1167" s="36"/>
    </row>
    <row r="1168" spans="14:152" s="30" customFormat="1" ht="12.75">
      <c r="N1168" s="36">
        <v>5.0000000000000003E-10</v>
      </c>
      <c r="O1168" s="36">
        <v>0.37366902834999999</v>
      </c>
      <c r="P1168" s="36">
        <v>3322.7999045818001</v>
      </c>
      <c r="Q1168" s="30">
        <f t="shared" si="388"/>
        <v>3.4845436566295293E-10</v>
      </c>
      <c r="R1168" s="30">
        <f t="shared" si="389"/>
        <v>3.4849353029241099E-10</v>
      </c>
      <c r="S1168" s="30">
        <f t="shared" si="390"/>
        <v>3.4849352862693226E-10</v>
      </c>
      <c r="T1168" s="30">
        <f t="shared" si="391"/>
        <v>3.4849352862700231E-10</v>
      </c>
      <c r="V1168" s="36"/>
      <c r="W1168" s="36"/>
      <c r="X1168" s="36"/>
      <c r="AD1168" s="36"/>
      <c r="AE1168" s="36"/>
      <c r="AF1168" s="36"/>
      <c r="AL1168" s="36"/>
      <c r="AM1168" s="36"/>
      <c r="AN1168" s="36"/>
      <c r="AT1168" s="36"/>
      <c r="AU1168" s="36"/>
      <c r="AV1168" s="36"/>
      <c r="BB1168" s="36"/>
      <c r="BC1168" s="36"/>
      <c r="BD1168" s="36"/>
      <c r="BJ1168" s="36"/>
      <c r="BK1168" s="36"/>
      <c r="BL1168" s="36"/>
      <c r="BR1168" s="36"/>
      <c r="BS1168" s="36"/>
      <c r="BT1168" s="36"/>
      <c r="BZ1168" s="36"/>
      <c r="CA1168" s="36"/>
      <c r="CB1168" s="36"/>
      <c r="CH1168" s="36"/>
      <c r="CI1168" s="36"/>
      <c r="CJ1168" s="36"/>
      <c r="CP1168" s="36"/>
      <c r="CQ1168" s="36"/>
      <c r="CR1168" s="36"/>
      <c r="CX1168" s="36"/>
      <c r="CY1168" s="36"/>
      <c r="CZ1168" s="36"/>
      <c r="DF1168" s="36"/>
      <c r="DG1168" s="36"/>
      <c r="DH1168" s="36"/>
      <c r="DN1168" s="36"/>
      <c r="DO1168" s="36"/>
      <c r="DP1168" s="36"/>
      <c r="DV1168" s="36"/>
      <c r="DW1168" s="36"/>
      <c r="DX1168" s="36"/>
      <c r="ED1168" s="36"/>
      <c r="EE1168" s="36"/>
      <c r="EF1168" s="36"/>
      <c r="EL1168" s="36"/>
      <c r="EM1168" s="36"/>
      <c r="EN1168" s="36"/>
      <c r="ET1168" s="36"/>
      <c r="EU1168" s="36"/>
      <c r="EV1168" s="36"/>
    </row>
    <row r="1169" spans="14:152" s="30" customFormat="1" ht="12.75">
      <c r="N1169" s="36">
        <v>5.0000000000000003E-10</v>
      </c>
      <c r="O1169" s="36">
        <v>4.6878771177400003</v>
      </c>
      <c r="P1169" s="36">
        <v>3253.3042221599999</v>
      </c>
      <c r="Q1169" s="30">
        <f t="shared" si="388"/>
        <v>3.540703209065829E-10</v>
      </c>
      <c r="R1169" s="30">
        <f t="shared" si="389"/>
        <v>3.5403256425101424E-10</v>
      </c>
      <c r="S1169" s="30">
        <f t="shared" si="390"/>
        <v>3.5403256585679008E-10</v>
      </c>
      <c r="T1169" s="30">
        <f t="shared" si="391"/>
        <v>3.540325658567223E-10</v>
      </c>
      <c r="V1169" s="36"/>
      <c r="W1169" s="36"/>
      <c r="X1169" s="36"/>
      <c r="AD1169" s="36"/>
      <c r="AE1169" s="36"/>
      <c r="AF1169" s="36"/>
      <c r="AL1169" s="36"/>
      <c r="AM1169" s="36"/>
      <c r="AN1169" s="36"/>
      <c r="AT1169" s="36"/>
      <c r="AU1169" s="36"/>
      <c r="AV1169" s="36"/>
      <c r="BB1169" s="36"/>
      <c r="BC1169" s="36"/>
      <c r="BD1169" s="36"/>
      <c r="BJ1169" s="36"/>
      <c r="BK1169" s="36"/>
      <c r="BL1169" s="36"/>
      <c r="BR1169" s="36"/>
      <c r="BS1169" s="36"/>
      <c r="BT1169" s="36"/>
      <c r="BZ1169" s="36"/>
      <c r="CA1169" s="36"/>
      <c r="CB1169" s="36"/>
      <c r="CH1169" s="36"/>
      <c r="CI1169" s="36"/>
      <c r="CJ1169" s="36"/>
      <c r="CP1169" s="36"/>
      <c r="CQ1169" s="36"/>
      <c r="CR1169" s="36"/>
      <c r="CX1169" s="36"/>
      <c r="CY1169" s="36"/>
      <c r="CZ1169" s="36"/>
      <c r="DF1169" s="36"/>
      <c r="DG1169" s="36"/>
      <c r="DH1169" s="36"/>
      <c r="DN1169" s="36"/>
      <c r="DO1169" s="36"/>
      <c r="DP1169" s="36"/>
      <c r="DV1169" s="36"/>
      <c r="DW1169" s="36"/>
      <c r="DX1169" s="36"/>
      <c r="ED1169" s="36"/>
      <c r="EE1169" s="36"/>
      <c r="EF1169" s="36"/>
      <c r="EL1169" s="36"/>
      <c r="EM1169" s="36"/>
      <c r="EN1169" s="36"/>
      <c r="ET1169" s="36"/>
      <c r="EU1169" s="36"/>
      <c r="EV1169" s="36"/>
    </row>
    <row r="1170" spans="14:152" s="30" customFormat="1" ht="12.75">
      <c r="N1170" s="36">
        <v>6.6999999999999996E-10</v>
      </c>
      <c r="O1170" s="36">
        <v>4.6357843153499996</v>
      </c>
      <c r="P1170" s="36">
        <v>4694.0029547076001</v>
      </c>
      <c r="Q1170" s="30">
        <f t="shared" si="388"/>
        <v>-5.5271336153834369E-10</v>
      </c>
      <c r="R1170" s="30">
        <f t="shared" si="389"/>
        <v>-5.5277178778300909E-10</v>
      </c>
      <c r="S1170" s="30">
        <f t="shared" si="390"/>
        <v>-5.5277178529857677E-10</v>
      </c>
      <c r="T1170" s="30">
        <f t="shared" si="391"/>
        <v>-5.5277178529868172E-10</v>
      </c>
      <c r="V1170" s="36"/>
      <c r="W1170" s="36"/>
      <c r="X1170" s="36"/>
      <c r="AD1170" s="36"/>
      <c r="AE1170" s="36"/>
      <c r="AF1170" s="36"/>
      <c r="AL1170" s="36"/>
      <c r="AM1170" s="36"/>
      <c r="AN1170" s="36"/>
      <c r="AT1170" s="36"/>
      <c r="AU1170" s="36"/>
      <c r="AV1170" s="36"/>
      <c r="BB1170" s="36"/>
      <c r="BC1170" s="36"/>
      <c r="BD1170" s="36"/>
      <c r="BJ1170" s="36"/>
      <c r="BK1170" s="36"/>
      <c r="BL1170" s="36"/>
      <c r="BR1170" s="36"/>
      <c r="BS1170" s="36"/>
      <c r="BT1170" s="36"/>
      <c r="BZ1170" s="36"/>
      <c r="CA1170" s="36"/>
      <c r="CB1170" s="36"/>
      <c r="CH1170" s="36"/>
      <c r="CI1170" s="36"/>
      <c r="CJ1170" s="36"/>
      <c r="CP1170" s="36"/>
      <c r="CQ1170" s="36"/>
      <c r="CR1170" s="36"/>
      <c r="CX1170" s="36"/>
      <c r="CY1170" s="36"/>
      <c r="CZ1170" s="36"/>
      <c r="DF1170" s="36"/>
      <c r="DG1170" s="36"/>
      <c r="DH1170" s="36"/>
      <c r="DN1170" s="36"/>
      <c r="DO1170" s="36"/>
      <c r="DP1170" s="36"/>
      <c r="DV1170" s="36"/>
      <c r="DW1170" s="36"/>
      <c r="DX1170" s="36"/>
      <c r="ED1170" s="36"/>
      <c r="EE1170" s="36"/>
      <c r="EF1170" s="36"/>
      <c r="EL1170" s="36"/>
      <c r="EM1170" s="36"/>
      <c r="EN1170" s="36"/>
      <c r="ET1170" s="36"/>
      <c r="EU1170" s="36"/>
      <c r="EV1170" s="36"/>
    </row>
    <row r="1171" spans="14:152" s="30" customFormat="1" ht="12.75">
      <c r="N1171" s="36">
        <v>4.8999999999999996E-10</v>
      </c>
      <c r="O1171" s="36">
        <v>3.17471347671</v>
      </c>
      <c r="P1171" s="36">
        <v>5452.2627400773999</v>
      </c>
      <c r="Q1171" s="30">
        <f t="shared" si="388"/>
        <v>-1.6904030328621234E-10</v>
      </c>
      <c r="R1171" s="30">
        <f t="shared" si="389"/>
        <v>-1.6912273050195071E-10</v>
      </c>
      <c r="S1171" s="30">
        <f t="shared" si="390"/>
        <v>-1.691227269966543E-10</v>
      </c>
      <c r="T1171" s="30">
        <f t="shared" si="391"/>
        <v>-1.6912272699680298E-10</v>
      </c>
      <c r="V1171" s="36"/>
      <c r="W1171" s="36"/>
      <c r="X1171" s="36"/>
      <c r="AD1171" s="36"/>
      <c r="AE1171" s="36"/>
      <c r="AF1171" s="36"/>
      <c r="AL1171" s="36"/>
      <c r="AM1171" s="36"/>
      <c r="AN1171" s="36"/>
      <c r="AT1171" s="36"/>
      <c r="AU1171" s="36"/>
      <c r="AV1171" s="36"/>
      <c r="BB1171" s="36"/>
      <c r="BC1171" s="36"/>
      <c r="BD1171" s="36"/>
      <c r="BJ1171" s="36"/>
      <c r="BK1171" s="36"/>
      <c r="BL1171" s="36"/>
      <c r="BR1171" s="36"/>
      <c r="BS1171" s="36"/>
      <c r="BT1171" s="36"/>
      <c r="BZ1171" s="36"/>
      <c r="CA1171" s="36"/>
      <c r="CB1171" s="36"/>
      <c r="CH1171" s="36"/>
      <c r="CI1171" s="36"/>
      <c r="CJ1171" s="36"/>
      <c r="CP1171" s="36"/>
      <c r="CQ1171" s="36"/>
      <c r="CR1171" s="36"/>
      <c r="CX1171" s="36"/>
      <c r="CY1171" s="36"/>
      <c r="CZ1171" s="36"/>
      <c r="DF1171" s="36"/>
      <c r="DG1171" s="36"/>
      <c r="DH1171" s="36"/>
      <c r="DN1171" s="36"/>
      <c r="DO1171" s="36"/>
      <c r="DP1171" s="36"/>
      <c r="DV1171" s="36"/>
      <c r="DW1171" s="36"/>
      <c r="DX1171" s="36"/>
      <c r="ED1171" s="36"/>
      <c r="EE1171" s="36"/>
      <c r="EF1171" s="36"/>
      <c r="EL1171" s="36"/>
      <c r="EM1171" s="36"/>
      <c r="EN1171" s="36"/>
      <c r="ET1171" s="36"/>
      <c r="EU1171" s="36"/>
      <c r="EV1171" s="36"/>
    </row>
    <row r="1172" spans="14:152" s="30" customFormat="1" ht="12.75">
      <c r="N1172" s="36">
        <v>5.1E-10</v>
      </c>
      <c r="O1172" s="36">
        <v>2.5479177344299999</v>
      </c>
      <c r="P1172" s="36">
        <v>4001.8453534808</v>
      </c>
      <c r="Q1172" s="30">
        <f t="shared" si="388"/>
        <v>3.5858051575383418E-10</v>
      </c>
      <c r="R1172" s="30">
        <f t="shared" si="389"/>
        <v>3.5853280553700342E-10</v>
      </c>
      <c r="S1172" s="30">
        <f t="shared" si="390"/>
        <v>3.585328075661244E-10</v>
      </c>
      <c r="T1172" s="30">
        <f t="shared" si="391"/>
        <v>3.5853280756603936E-10</v>
      </c>
      <c r="V1172" s="36"/>
      <c r="W1172" s="36"/>
      <c r="X1172" s="36"/>
      <c r="AD1172" s="36"/>
      <c r="AE1172" s="36"/>
      <c r="AF1172" s="36"/>
      <c r="AL1172" s="36"/>
      <c r="AM1172" s="36"/>
      <c r="AN1172" s="36"/>
      <c r="AT1172" s="36"/>
      <c r="AU1172" s="36"/>
      <c r="AV1172" s="36"/>
      <c r="BB1172" s="36"/>
      <c r="BC1172" s="36"/>
      <c r="BD1172" s="36"/>
      <c r="BJ1172" s="36"/>
      <c r="BK1172" s="36"/>
      <c r="BL1172" s="36"/>
      <c r="BR1172" s="36"/>
      <c r="BS1172" s="36"/>
      <c r="BT1172" s="36"/>
      <c r="BZ1172" s="36"/>
      <c r="CA1172" s="36"/>
      <c r="CB1172" s="36"/>
      <c r="CH1172" s="36"/>
      <c r="CI1172" s="36"/>
      <c r="CJ1172" s="36"/>
      <c r="CP1172" s="36"/>
      <c r="CQ1172" s="36"/>
      <c r="CR1172" s="36"/>
      <c r="CX1172" s="36"/>
      <c r="CY1172" s="36"/>
      <c r="CZ1172" s="36"/>
      <c r="DF1172" s="36"/>
      <c r="DG1172" s="36"/>
      <c r="DH1172" s="36"/>
      <c r="DN1172" s="36"/>
      <c r="DO1172" s="36"/>
      <c r="DP1172" s="36"/>
      <c r="DV1172" s="36"/>
      <c r="DW1172" s="36"/>
      <c r="DX1172" s="36"/>
      <c r="ED1172" s="36"/>
      <c r="EE1172" s="36"/>
      <c r="EF1172" s="36"/>
      <c r="EL1172" s="36"/>
      <c r="EM1172" s="36"/>
      <c r="EN1172" s="36"/>
      <c r="ET1172" s="36"/>
      <c r="EU1172" s="36"/>
      <c r="EV1172" s="36"/>
    </row>
    <row r="1173" spans="14:152" s="30" customFormat="1" ht="12.75">
      <c r="N1173" s="36">
        <v>4.8E-10</v>
      </c>
      <c r="O1173" s="36">
        <v>2.8117155346399998</v>
      </c>
      <c r="P1173" s="36">
        <v>3372.5847325166001</v>
      </c>
      <c r="Q1173" s="30">
        <f t="shared" si="388"/>
        <v>-4.7225670516147215E-10</v>
      </c>
      <c r="R1173" s="30">
        <f t="shared" si="389"/>
        <v>-4.7224718241793863E-10</v>
      </c>
      <c r="S1173" s="30">
        <f t="shared" si="390"/>
        <v>-4.7224718282303927E-10</v>
      </c>
      <c r="T1173" s="30">
        <f t="shared" si="391"/>
        <v>-4.722471828230221E-10</v>
      </c>
      <c r="V1173" s="36"/>
      <c r="W1173" s="36"/>
      <c r="X1173" s="36"/>
      <c r="AD1173" s="36"/>
      <c r="AE1173" s="36"/>
      <c r="AF1173" s="36"/>
      <c r="AL1173" s="36"/>
      <c r="AM1173" s="36"/>
      <c r="AN1173" s="36"/>
      <c r="AT1173" s="36"/>
      <c r="AU1173" s="36"/>
      <c r="AV1173" s="36"/>
      <c r="BB1173" s="36"/>
      <c r="BC1173" s="36"/>
      <c r="BD1173" s="36"/>
      <c r="BJ1173" s="36"/>
      <c r="BK1173" s="36"/>
      <c r="BL1173" s="36"/>
      <c r="BR1173" s="36"/>
      <c r="BS1173" s="36"/>
      <c r="BT1173" s="36"/>
      <c r="BZ1173" s="36"/>
      <c r="CA1173" s="36"/>
      <c r="CB1173" s="36"/>
      <c r="CH1173" s="36"/>
      <c r="CI1173" s="36"/>
      <c r="CJ1173" s="36"/>
      <c r="CP1173" s="36"/>
      <c r="CQ1173" s="36"/>
      <c r="CR1173" s="36"/>
      <c r="CX1173" s="36"/>
      <c r="CY1173" s="36"/>
      <c r="CZ1173" s="36"/>
      <c r="DF1173" s="36"/>
      <c r="DG1173" s="36"/>
      <c r="DH1173" s="36"/>
      <c r="DN1173" s="36"/>
      <c r="DO1173" s="36"/>
      <c r="DP1173" s="36"/>
      <c r="DV1173" s="36"/>
      <c r="DW1173" s="36"/>
      <c r="DX1173" s="36"/>
      <c r="ED1173" s="36"/>
      <c r="EE1173" s="36"/>
      <c r="EF1173" s="36"/>
      <c r="EL1173" s="36"/>
      <c r="EM1173" s="36"/>
      <c r="EN1173" s="36"/>
      <c r="ET1173" s="36"/>
      <c r="EU1173" s="36"/>
      <c r="EV1173" s="36"/>
    </row>
    <row r="1174" spans="14:152" s="30" customFormat="1" ht="12.75">
      <c r="N1174" s="36">
        <v>5.4E-10</v>
      </c>
      <c r="O1174" s="36">
        <v>4.4594518802299996</v>
      </c>
      <c r="P1174" s="36">
        <v>10284.9212034722</v>
      </c>
      <c r="Q1174" s="30">
        <f t="shared" si="388"/>
        <v>-3.6001529787801922E-10</v>
      </c>
      <c r="R1174" s="30">
        <f t="shared" si="389"/>
        <v>-3.6015134988494291E-10</v>
      </c>
      <c r="S1174" s="30">
        <f t="shared" si="390"/>
        <v>-3.6015134409988691E-10</v>
      </c>
      <c r="T1174" s="30">
        <f t="shared" si="391"/>
        <v>-3.6015134410013279E-10</v>
      </c>
      <c r="V1174" s="36"/>
      <c r="W1174" s="36"/>
      <c r="X1174" s="36"/>
      <c r="AD1174" s="36"/>
      <c r="AE1174" s="36"/>
      <c r="AF1174" s="36"/>
      <c r="AL1174" s="36"/>
      <c r="AM1174" s="36"/>
      <c r="AN1174" s="36"/>
      <c r="AT1174" s="36"/>
      <c r="AU1174" s="36"/>
      <c r="AV1174" s="36"/>
      <c r="BB1174" s="36"/>
      <c r="BC1174" s="36"/>
      <c r="BD1174" s="36"/>
      <c r="BJ1174" s="36"/>
      <c r="BK1174" s="36"/>
      <c r="BL1174" s="36"/>
      <c r="BR1174" s="36"/>
      <c r="BS1174" s="36"/>
      <c r="BT1174" s="36"/>
      <c r="BZ1174" s="36"/>
      <c r="CA1174" s="36"/>
      <c r="CB1174" s="36"/>
      <c r="CH1174" s="36"/>
      <c r="CI1174" s="36"/>
      <c r="CJ1174" s="36"/>
      <c r="CP1174" s="36"/>
      <c r="CQ1174" s="36"/>
      <c r="CR1174" s="36"/>
      <c r="CX1174" s="36"/>
      <c r="CY1174" s="36"/>
      <c r="CZ1174" s="36"/>
      <c r="DF1174" s="36"/>
      <c r="DG1174" s="36"/>
      <c r="DH1174" s="36"/>
      <c r="DN1174" s="36"/>
      <c r="DO1174" s="36"/>
      <c r="DP1174" s="36"/>
      <c r="DV1174" s="36"/>
      <c r="DW1174" s="36"/>
      <c r="DX1174" s="36"/>
      <c r="ED1174" s="36"/>
      <c r="EE1174" s="36"/>
      <c r="EF1174" s="36"/>
      <c r="EL1174" s="36"/>
      <c r="EM1174" s="36"/>
      <c r="EN1174" s="36"/>
      <c r="ET1174" s="36"/>
      <c r="EU1174" s="36"/>
      <c r="EV1174" s="36"/>
    </row>
    <row r="1175" spans="14:152" s="30" customFormat="1" ht="12.75">
      <c r="N1175" s="36">
        <v>5.3000000000000003E-10</v>
      </c>
      <c r="O1175" s="36">
        <v>3.8513121352000002</v>
      </c>
      <c r="P1175" s="36">
        <v>9758.7533567266</v>
      </c>
      <c r="Q1175" s="30">
        <f t="shared" si="388"/>
        <v>5.2998006062236182E-10</v>
      </c>
      <c r="R1175" s="30">
        <f t="shared" si="389"/>
        <v>5.2998150812865179E-10</v>
      </c>
      <c r="S1175" s="30">
        <f t="shared" si="390"/>
        <v>5.2998150806825282E-10</v>
      </c>
      <c r="T1175" s="30">
        <f t="shared" si="391"/>
        <v>5.2998150806825541E-10</v>
      </c>
      <c r="V1175" s="36"/>
      <c r="W1175" s="36"/>
      <c r="X1175" s="36"/>
      <c r="AD1175" s="36"/>
      <c r="AE1175" s="36"/>
      <c r="AF1175" s="36"/>
      <c r="AL1175" s="36"/>
      <c r="AM1175" s="36"/>
      <c r="AN1175" s="36"/>
      <c r="AT1175" s="36"/>
      <c r="AU1175" s="36"/>
      <c r="AV1175" s="36"/>
      <c r="BB1175" s="36"/>
      <c r="BC1175" s="36"/>
      <c r="BD1175" s="36"/>
      <c r="BJ1175" s="36"/>
      <c r="BK1175" s="36"/>
      <c r="BL1175" s="36"/>
      <c r="BR1175" s="36"/>
      <c r="BS1175" s="36"/>
      <c r="BT1175" s="36"/>
      <c r="BZ1175" s="36"/>
      <c r="CA1175" s="36"/>
      <c r="CB1175" s="36"/>
      <c r="CH1175" s="36"/>
      <c r="CI1175" s="36"/>
      <c r="CJ1175" s="36"/>
      <c r="CP1175" s="36"/>
      <c r="CQ1175" s="36"/>
      <c r="CR1175" s="36"/>
      <c r="CX1175" s="36"/>
      <c r="CY1175" s="36"/>
      <c r="CZ1175" s="36"/>
      <c r="DF1175" s="36"/>
      <c r="DG1175" s="36"/>
      <c r="DH1175" s="36"/>
      <c r="DN1175" s="36"/>
      <c r="DO1175" s="36"/>
      <c r="DP1175" s="36"/>
      <c r="DV1175" s="36"/>
      <c r="DW1175" s="36"/>
      <c r="DX1175" s="36"/>
      <c r="ED1175" s="36"/>
      <c r="EE1175" s="36"/>
      <c r="EF1175" s="36"/>
      <c r="EL1175" s="36"/>
      <c r="EM1175" s="36"/>
      <c r="EN1175" s="36"/>
      <c r="ET1175" s="36"/>
      <c r="EU1175" s="36"/>
      <c r="EV1175" s="36"/>
    </row>
    <row r="1176" spans="14:152" s="30" customFormat="1" ht="12.75">
      <c r="N1176" s="36">
        <v>5.1E-10</v>
      </c>
      <c r="O1176" s="36">
        <v>1.1124486307200001</v>
      </c>
      <c r="P1176" s="36">
        <v>6901.6374958384004</v>
      </c>
      <c r="Q1176" s="30">
        <f t="shared" si="388"/>
        <v>4.3613405550580967E-10</v>
      </c>
      <c r="R1176" s="30">
        <f t="shared" si="389"/>
        <v>4.3619402028615826E-10</v>
      </c>
      <c r="S1176" s="30">
        <f t="shared" si="390"/>
        <v>4.361940177364921E-10</v>
      </c>
      <c r="T1176" s="30">
        <f t="shared" si="391"/>
        <v>4.3619401773660103E-10</v>
      </c>
      <c r="V1176" s="36"/>
      <c r="W1176" s="36"/>
      <c r="X1176" s="36"/>
      <c r="AD1176" s="36"/>
      <c r="AE1176" s="36"/>
      <c r="AF1176" s="36"/>
      <c r="AL1176" s="36"/>
      <c r="AM1176" s="36"/>
      <c r="AN1176" s="36"/>
      <c r="AT1176" s="36"/>
      <c r="AU1176" s="36"/>
      <c r="AV1176" s="36"/>
      <c r="BB1176" s="36"/>
      <c r="BC1176" s="36"/>
      <c r="BD1176" s="36"/>
      <c r="BJ1176" s="36"/>
      <c r="BK1176" s="36"/>
      <c r="BL1176" s="36"/>
      <c r="BR1176" s="36"/>
      <c r="BS1176" s="36"/>
      <c r="BT1176" s="36"/>
      <c r="BZ1176" s="36"/>
      <c r="CA1176" s="36"/>
      <c r="CB1176" s="36"/>
      <c r="CH1176" s="36"/>
      <c r="CI1176" s="36"/>
      <c r="CJ1176" s="36"/>
      <c r="CP1176" s="36"/>
      <c r="CQ1176" s="36"/>
      <c r="CR1176" s="36"/>
      <c r="CX1176" s="36"/>
      <c r="CY1176" s="36"/>
      <c r="CZ1176" s="36"/>
      <c r="DF1176" s="36"/>
      <c r="DG1176" s="36"/>
      <c r="DH1176" s="36"/>
      <c r="DN1176" s="36"/>
      <c r="DO1176" s="36"/>
      <c r="DP1176" s="36"/>
      <c r="DV1176" s="36"/>
      <c r="DW1176" s="36"/>
      <c r="DX1176" s="36"/>
      <c r="ED1176" s="36"/>
      <c r="EE1176" s="36"/>
      <c r="EF1176" s="36"/>
      <c r="EL1176" s="36"/>
      <c r="EM1176" s="36"/>
      <c r="EN1176" s="36"/>
      <c r="ET1176" s="36"/>
      <c r="EU1176" s="36"/>
      <c r="EV1176" s="36"/>
    </row>
    <row r="1177" spans="14:152" s="30" customFormat="1" ht="12.75">
      <c r="N1177" s="36">
        <v>6.2000000000000003E-10</v>
      </c>
      <c r="O1177" s="36">
        <v>1.4219800963</v>
      </c>
      <c r="P1177" s="36">
        <v>6830.7880505342</v>
      </c>
      <c r="Q1177" s="30">
        <f t="shared" si="388"/>
        <v>1.9709421630567267E-10</v>
      </c>
      <c r="R1177" s="30">
        <f t="shared" si="389"/>
        <v>1.9722620576867852E-10</v>
      </c>
      <c r="S1177" s="30">
        <f t="shared" si="390"/>
        <v>1.9722620015572588E-10</v>
      </c>
      <c r="T1177" s="30">
        <f t="shared" si="391"/>
        <v>1.9722620015596393E-10</v>
      </c>
      <c r="V1177" s="36"/>
      <c r="W1177" s="36"/>
      <c r="X1177" s="36"/>
      <c r="AD1177" s="36"/>
      <c r="AE1177" s="36"/>
      <c r="AF1177" s="36"/>
      <c r="AL1177" s="36"/>
      <c r="AM1177" s="36"/>
      <c r="AN1177" s="36"/>
      <c r="AT1177" s="36"/>
      <c r="AU1177" s="36"/>
      <c r="AV1177" s="36"/>
      <c r="BB1177" s="36"/>
      <c r="BC1177" s="36"/>
      <c r="BD1177" s="36"/>
      <c r="BJ1177" s="36"/>
      <c r="BK1177" s="36"/>
      <c r="BL1177" s="36"/>
      <c r="BR1177" s="36"/>
      <c r="BS1177" s="36"/>
      <c r="BT1177" s="36"/>
      <c r="BZ1177" s="36"/>
      <c r="CA1177" s="36"/>
      <c r="CB1177" s="36"/>
      <c r="CH1177" s="36"/>
      <c r="CI1177" s="36"/>
      <c r="CJ1177" s="36"/>
      <c r="CP1177" s="36"/>
      <c r="CQ1177" s="36"/>
      <c r="CR1177" s="36"/>
      <c r="CX1177" s="36"/>
      <c r="CY1177" s="36"/>
      <c r="CZ1177" s="36"/>
      <c r="DF1177" s="36"/>
      <c r="DG1177" s="36"/>
      <c r="DH1177" s="36"/>
      <c r="DN1177" s="36"/>
      <c r="DO1177" s="36"/>
      <c r="DP1177" s="36"/>
      <c r="DV1177" s="36"/>
      <c r="DW1177" s="36"/>
      <c r="DX1177" s="36"/>
      <c r="ED1177" s="36"/>
      <c r="EE1177" s="36"/>
      <c r="EF1177" s="36"/>
      <c r="EL1177" s="36"/>
      <c r="EM1177" s="36"/>
      <c r="EN1177" s="36"/>
      <c r="ET1177" s="36"/>
      <c r="EU1177" s="36"/>
      <c r="EV1177" s="36"/>
    </row>
    <row r="1178" spans="14:152" s="30" customFormat="1" ht="12.75">
      <c r="N1178" s="36">
        <v>5.4999999999999996E-10</v>
      </c>
      <c r="O1178" s="36">
        <v>5.6167298818000004</v>
      </c>
      <c r="P1178" s="36">
        <v>45494.581429748701</v>
      </c>
      <c r="Q1178" s="30">
        <f t="shared" si="388"/>
        <v>-8.9504629397431877E-12</v>
      </c>
      <c r="R1178" s="30">
        <f t="shared" si="389"/>
        <v>-9.7728690432789952E-12</v>
      </c>
      <c r="S1178" s="30">
        <f t="shared" si="390"/>
        <v>-9.772834068990133E-12</v>
      </c>
      <c r="T1178" s="30">
        <f t="shared" si="391"/>
        <v>-9.7728340704593027E-12</v>
      </c>
      <c r="V1178" s="36"/>
      <c r="W1178" s="36"/>
      <c r="X1178" s="36"/>
      <c r="AD1178" s="36"/>
      <c r="AE1178" s="36"/>
      <c r="AF1178" s="36"/>
      <c r="AL1178" s="36"/>
      <c r="AM1178" s="36"/>
      <c r="AN1178" s="36"/>
      <c r="AT1178" s="36"/>
      <c r="AU1178" s="36"/>
      <c r="AV1178" s="36"/>
      <c r="BB1178" s="36"/>
      <c r="BC1178" s="36"/>
      <c r="BD1178" s="36"/>
      <c r="BJ1178" s="36"/>
      <c r="BK1178" s="36"/>
      <c r="BL1178" s="36"/>
      <c r="BR1178" s="36"/>
      <c r="BS1178" s="36"/>
      <c r="BT1178" s="36"/>
      <c r="BZ1178" s="36"/>
      <c r="CA1178" s="36"/>
      <c r="CB1178" s="36"/>
      <c r="CH1178" s="36"/>
      <c r="CI1178" s="36"/>
      <c r="CJ1178" s="36"/>
      <c r="CP1178" s="36"/>
      <c r="CQ1178" s="36"/>
      <c r="CR1178" s="36"/>
      <c r="CX1178" s="36"/>
      <c r="CY1178" s="36"/>
      <c r="CZ1178" s="36"/>
      <c r="DF1178" s="36"/>
      <c r="DG1178" s="36"/>
      <c r="DH1178" s="36"/>
      <c r="DN1178" s="36"/>
      <c r="DO1178" s="36"/>
      <c r="DP1178" s="36"/>
      <c r="DV1178" s="36"/>
      <c r="DW1178" s="36"/>
      <c r="DX1178" s="36"/>
      <c r="ED1178" s="36"/>
      <c r="EE1178" s="36"/>
      <c r="EF1178" s="36"/>
      <c r="EL1178" s="36"/>
      <c r="EM1178" s="36"/>
      <c r="EN1178" s="36"/>
      <c r="ET1178" s="36"/>
      <c r="EU1178" s="36"/>
      <c r="EV1178" s="36"/>
    </row>
    <row r="1179" spans="14:152" s="30" customFormat="1" ht="12.75">
      <c r="N1179" s="36">
        <v>5.4E-10</v>
      </c>
      <c r="O1179" s="36">
        <v>0.61701959452999999</v>
      </c>
      <c r="P1179" s="36">
        <v>4716.3862265456</v>
      </c>
      <c r="Q1179" s="30">
        <f t="shared" si="388"/>
        <v>4.9724944102536027E-10</v>
      </c>
      <c r="R1179" s="30">
        <f t="shared" si="389"/>
        <v>4.9721678763518496E-10</v>
      </c>
      <c r="S1179" s="30">
        <f t="shared" si="390"/>
        <v>4.9721678902410166E-10</v>
      </c>
      <c r="T1179" s="30">
        <f t="shared" si="391"/>
        <v>4.9721678902404251E-10</v>
      </c>
      <c r="V1179" s="36"/>
      <c r="W1179" s="36"/>
      <c r="X1179" s="36"/>
      <c r="AD1179" s="36"/>
      <c r="AE1179" s="36"/>
      <c r="AF1179" s="36"/>
      <c r="AL1179" s="36"/>
      <c r="AM1179" s="36"/>
      <c r="AN1179" s="36"/>
      <c r="AT1179" s="36"/>
      <c r="AU1179" s="36"/>
      <c r="AV1179" s="36"/>
      <c r="BB1179" s="36"/>
      <c r="BC1179" s="36"/>
      <c r="BD1179" s="36"/>
      <c r="BJ1179" s="36"/>
      <c r="BK1179" s="36"/>
      <c r="BL1179" s="36"/>
      <c r="BR1179" s="36"/>
      <c r="BS1179" s="36"/>
      <c r="BT1179" s="36"/>
      <c r="BZ1179" s="36"/>
      <c r="CA1179" s="36"/>
      <c r="CB1179" s="36"/>
      <c r="CH1179" s="36"/>
      <c r="CI1179" s="36"/>
      <c r="CJ1179" s="36"/>
      <c r="CP1179" s="36"/>
      <c r="CQ1179" s="36"/>
      <c r="CR1179" s="36"/>
      <c r="CX1179" s="36"/>
      <c r="CY1179" s="36"/>
      <c r="CZ1179" s="36"/>
      <c r="DF1179" s="36"/>
      <c r="DG1179" s="36"/>
      <c r="DH1179" s="36"/>
      <c r="DN1179" s="36"/>
      <c r="DO1179" s="36"/>
      <c r="DP1179" s="36"/>
      <c r="DV1179" s="36"/>
      <c r="DW1179" s="36"/>
      <c r="DX1179" s="36"/>
      <c r="ED1179" s="36"/>
      <c r="EE1179" s="36"/>
      <c r="EF1179" s="36"/>
      <c r="EL1179" s="36"/>
      <c r="EM1179" s="36"/>
      <c r="EN1179" s="36"/>
      <c r="ET1179" s="36"/>
      <c r="EU1179" s="36"/>
      <c r="EV1179" s="36"/>
    </row>
    <row r="1180" spans="14:152" s="30" customFormat="1" ht="12.75">
      <c r="N1180" s="36">
        <v>5.4E-10</v>
      </c>
      <c r="O1180" s="36">
        <v>4.2855632652600004</v>
      </c>
      <c r="P1180" s="36">
        <v>2910.4911174747999</v>
      </c>
      <c r="Q1180" s="30">
        <f t="shared" si="388"/>
        <v>4.0792610010462212E-10</v>
      </c>
      <c r="R1180" s="30">
        <f t="shared" si="389"/>
        <v>4.0795995059702147E-10</v>
      </c>
      <c r="S1180" s="30">
        <f t="shared" si="390"/>
        <v>4.0795994915752874E-10</v>
      </c>
      <c r="T1180" s="30">
        <f t="shared" si="391"/>
        <v>4.0795994915758902E-10</v>
      </c>
      <c r="V1180" s="36"/>
      <c r="W1180" s="36"/>
      <c r="X1180" s="36"/>
      <c r="AD1180" s="36"/>
      <c r="AE1180" s="36"/>
      <c r="AF1180" s="36"/>
      <c r="AL1180" s="36"/>
      <c r="AM1180" s="36"/>
      <c r="AN1180" s="36"/>
      <c r="AT1180" s="36"/>
      <c r="AU1180" s="36"/>
      <c r="AV1180" s="36"/>
      <c r="BB1180" s="36"/>
      <c r="BC1180" s="36"/>
      <c r="BD1180" s="36"/>
      <c r="BJ1180" s="36"/>
      <c r="BK1180" s="36"/>
      <c r="BL1180" s="36"/>
      <c r="BR1180" s="36"/>
      <c r="BS1180" s="36"/>
      <c r="BT1180" s="36"/>
      <c r="BZ1180" s="36"/>
      <c r="CA1180" s="36"/>
      <c r="CB1180" s="36"/>
      <c r="CH1180" s="36"/>
      <c r="CI1180" s="36"/>
      <c r="CJ1180" s="36"/>
      <c r="CP1180" s="36"/>
      <c r="CQ1180" s="36"/>
      <c r="CR1180" s="36"/>
      <c r="CX1180" s="36"/>
      <c r="CY1180" s="36"/>
      <c r="CZ1180" s="36"/>
      <c r="DF1180" s="36"/>
      <c r="DG1180" s="36"/>
      <c r="DH1180" s="36"/>
      <c r="DN1180" s="36"/>
      <c r="DO1180" s="36"/>
      <c r="DP1180" s="36"/>
      <c r="DV1180" s="36"/>
      <c r="DW1180" s="36"/>
      <c r="DX1180" s="36"/>
      <c r="ED1180" s="36"/>
      <c r="EE1180" s="36"/>
      <c r="EF1180" s="36"/>
      <c r="EL1180" s="36"/>
      <c r="EM1180" s="36"/>
      <c r="EN1180" s="36"/>
      <c r="ET1180" s="36"/>
      <c r="EU1180" s="36"/>
      <c r="EV1180" s="36"/>
    </row>
    <row r="1181" spans="14:152" s="30" customFormat="1" ht="12.75">
      <c r="N1181" s="36">
        <v>4.5E-10</v>
      </c>
      <c r="O1181" s="36">
        <v>3.1462608131200001</v>
      </c>
      <c r="P1181" s="36">
        <v>13951.5145338074</v>
      </c>
      <c r="Q1181" s="30">
        <f t="shared" si="388"/>
        <v>1.6754191957096245E-10</v>
      </c>
      <c r="R1181" s="30">
        <f t="shared" si="389"/>
        <v>1.6773344151252231E-10</v>
      </c>
      <c r="S1181" s="30">
        <f t="shared" si="390"/>
        <v>1.6773343336834907E-10</v>
      </c>
      <c r="T1181" s="30">
        <f t="shared" si="391"/>
        <v>1.6773343336869323E-10</v>
      </c>
      <c r="V1181" s="36"/>
      <c r="W1181" s="36"/>
      <c r="X1181" s="36"/>
      <c r="AD1181" s="36"/>
      <c r="AE1181" s="36"/>
      <c r="AF1181" s="36"/>
      <c r="AL1181" s="36"/>
      <c r="AM1181" s="36"/>
      <c r="AN1181" s="36"/>
      <c r="AT1181" s="36"/>
      <c r="AU1181" s="36"/>
      <c r="AV1181" s="36"/>
      <c r="BB1181" s="36"/>
      <c r="BC1181" s="36"/>
      <c r="BD1181" s="36"/>
      <c r="BJ1181" s="36"/>
      <c r="BK1181" s="36"/>
      <c r="BL1181" s="36"/>
      <c r="BR1181" s="36"/>
      <c r="BS1181" s="36"/>
      <c r="BT1181" s="36"/>
      <c r="BZ1181" s="36"/>
      <c r="CA1181" s="36"/>
      <c r="CB1181" s="36"/>
      <c r="CH1181" s="36"/>
      <c r="CI1181" s="36"/>
      <c r="CJ1181" s="36"/>
      <c r="CP1181" s="36"/>
      <c r="CQ1181" s="36"/>
      <c r="CR1181" s="36"/>
      <c r="CX1181" s="36"/>
      <c r="CY1181" s="36"/>
      <c r="CZ1181" s="36"/>
      <c r="DF1181" s="36"/>
      <c r="DG1181" s="36"/>
      <c r="DH1181" s="36"/>
      <c r="DN1181" s="36"/>
      <c r="DO1181" s="36"/>
      <c r="DP1181" s="36"/>
      <c r="DV1181" s="36"/>
      <c r="DW1181" s="36"/>
      <c r="DX1181" s="36"/>
      <c r="ED1181" s="36"/>
      <c r="EE1181" s="36"/>
      <c r="EF1181" s="36"/>
      <c r="EL1181" s="36"/>
      <c r="EM1181" s="36"/>
      <c r="EN1181" s="36"/>
      <c r="ET1181" s="36"/>
      <c r="EU1181" s="36"/>
      <c r="EV1181" s="36"/>
    </row>
    <row r="1182" spans="14:152" s="30" customFormat="1" ht="12.75">
      <c r="N1182" s="36">
        <v>5.0000000000000003E-10</v>
      </c>
      <c r="O1182" s="36">
        <v>4.1623548051899997</v>
      </c>
      <c r="P1182" s="36">
        <v>12979.553174576</v>
      </c>
      <c r="Q1182" s="30">
        <f t="shared" si="388"/>
        <v>1.2829050597736467E-10</v>
      </c>
      <c r="R1182" s="30">
        <f t="shared" si="389"/>
        <v>1.2849668483628631E-10</v>
      </c>
      <c r="S1182" s="30">
        <f t="shared" si="390"/>
        <v>1.2849667606854312E-10</v>
      </c>
      <c r="T1182" s="30">
        <f t="shared" si="391"/>
        <v>1.2849667606891393E-10</v>
      </c>
      <c r="V1182" s="36"/>
      <c r="W1182" s="36"/>
      <c r="X1182" s="36"/>
      <c r="AD1182" s="36"/>
      <c r="AE1182" s="36"/>
      <c r="AF1182" s="36"/>
      <c r="AL1182" s="36"/>
      <c r="AM1182" s="36"/>
      <c r="AN1182" s="36"/>
      <c r="AT1182" s="36"/>
      <c r="AU1182" s="36"/>
      <c r="AV1182" s="36"/>
      <c r="BB1182" s="36"/>
      <c r="BC1182" s="36"/>
      <c r="BD1182" s="36"/>
      <c r="BJ1182" s="36"/>
      <c r="BK1182" s="36"/>
      <c r="BL1182" s="36"/>
      <c r="BR1182" s="36"/>
      <c r="BS1182" s="36"/>
      <c r="BT1182" s="36"/>
      <c r="BZ1182" s="36"/>
      <c r="CA1182" s="36"/>
      <c r="CB1182" s="36"/>
      <c r="CH1182" s="36"/>
      <c r="CI1182" s="36"/>
      <c r="CJ1182" s="36"/>
      <c r="CP1182" s="36"/>
      <c r="CQ1182" s="36"/>
      <c r="CR1182" s="36"/>
      <c r="CX1182" s="36"/>
      <c r="CY1182" s="36"/>
      <c r="CZ1182" s="36"/>
      <c r="DF1182" s="36"/>
      <c r="DG1182" s="36"/>
      <c r="DH1182" s="36"/>
      <c r="DN1182" s="36"/>
      <c r="DO1182" s="36"/>
      <c r="DP1182" s="36"/>
      <c r="DV1182" s="36"/>
      <c r="DW1182" s="36"/>
      <c r="DX1182" s="36"/>
      <c r="ED1182" s="36"/>
      <c r="EE1182" s="36"/>
      <c r="EF1182" s="36"/>
      <c r="EL1182" s="36"/>
      <c r="EM1182" s="36"/>
      <c r="EN1182" s="36"/>
      <c r="ET1182" s="36"/>
      <c r="EU1182" s="36"/>
      <c r="EV1182" s="36"/>
    </row>
    <row r="1183" spans="14:152" s="30" customFormat="1" ht="12.75">
      <c r="N1183" s="36">
        <v>4.6000000000000001E-10</v>
      </c>
      <c r="O1183" s="36">
        <v>1.66182208107</v>
      </c>
      <c r="P1183" s="36">
        <v>7768.0083396855998</v>
      </c>
      <c r="Q1183" s="30">
        <f t="shared" si="388"/>
        <v>-3.8782885445036496E-10</v>
      </c>
      <c r="R1183" s="30">
        <f t="shared" si="389"/>
        <v>-3.8776567738855315E-10</v>
      </c>
      <c r="S1183" s="30">
        <f t="shared" si="390"/>
        <v>-3.8776568007584464E-10</v>
      </c>
      <c r="T1183" s="30">
        <f t="shared" si="391"/>
        <v>-3.8776568007573033E-10</v>
      </c>
      <c r="V1183" s="36"/>
      <c r="W1183" s="36"/>
      <c r="X1183" s="36"/>
      <c r="AD1183" s="36"/>
      <c r="AE1183" s="36"/>
      <c r="AF1183" s="36"/>
      <c r="AL1183" s="36"/>
      <c r="AM1183" s="36"/>
      <c r="AN1183" s="36"/>
      <c r="AT1183" s="36"/>
      <c r="AU1183" s="36"/>
      <c r="AV1183" s="36"/>
      <c r="BB1183" s="36"/>
      <c r="BC1183" s="36"/>
      <c r="BD1183" s="36"/>
      <c r="BJ1183" s="36"/>
      <c r="BK1183" s="36"/>
      <c r="BL1183" s="36"/>
      <c r="BR1183" s="36"/>
      <c r="BS1183" s="36"/>
      <c r="BT1183" s="36"/>
      <c r="BZ1183" s="36"/>
      <c r="CA1183" s="36"/>
      <c r="CB1183" s="36"/>
      <c r="CH1183" s="36"/>
      <c r="CI1183" s="36"/>
      <c r="CJ1183" s="36"/>
      <c r="CP1183" s="36"/>
      <c r="CQ1183" s="36"/>
      <c r="CR1183" s="36"/>
      <c r="CX1183" s="36"/>
      <c r="CY1183" s="36"/>
      <c r="CZ1183" s="36"/>
      <c r="DF1183" s="36"/>
      <c r="DG1183" s="36"/>
      <c r="DH1183" s="36"/>
      <c r="DN1183" s="36"/>
      <c r="DO1183" s="36"/>
      <c r="DP1183" s="36"/>
      <c r="DV1183" s="36"/>
      <c r="DW1183" s="36"/>
      <c r="DX1183" s="36"/>
      <c r="ED1183" s="36"/>
      <c r="EE1183" s="36"/>
      <c r="EF1183" s="36"/>
      <c r="EL1183" s="36"/>
      <c r="EM1183" s="36"/>
      <c r="EN1183" s="36"/>
      <c r="ET1183" s="36"/>
      <c r="EU1183" s="36"/>
      <c r="EV1183" s="36"/>
    </row>
    <row r="1184" spans="14:152" s="30" customFormat="1" ht="12.75">
      <c r="N1184" s="36">
        <v>4.5E-10</v>
      </c>
      <c r="O1184" s="36">
        <v>5.0770142588800002</v>
      </c>
      <c r="P1184" s="36">
        <v>14951.522602083</v>
      </c>
      <c r="Q1184" s="30">
        <f t="shared" si="388"/>
        <v>-3.3919466173691273E-10</v>
      </c>
      <c r="R1184" s="30">
        <f t="shared" si="389"/>
        <v>-3.3933996062954609E-10</v>
      </c>
      <c r="S1184" s="30">
        <f t="shared" si="390"/>
        <v>-3.3933995445211268E-10</v>
      </c>
      <c r="T1184" s="30">
        <f t="shared" si="391"/>
        <v>-3.3933995445237308E-10</v>
      </c>
      <c r="V1184" s="36"/>
      <c r="W1184" s="36"/>
      <c r="X1184" s="36"/>
      <c r="AD1184" s="36"/>
      <c r="AE1184" s="36"/>
      <c r="AF1184" s="36"/>
      <c r="AL1184" s="36"/>
      <c r="AM1184" s="36"/>
      <c r="AN1184" s="36"/>
      <c r="AT1184" s="36"/>
      <c r="AU1184" s="36"/>
      <c r="AV1184" s="36"/>
      <c r="BB1184" s="36"/>
      <c r="BC1184" s="36"/>
      <c r="BD1184" s="36"/>
      <c r="BJ1184" s="36"/>
      <c r="BK1184" s="36"/>
      <c r="BL1184" s="36"/>
      <c r="BR1184" s="36"/>
      <c r="BS1184" s="36"/>
      <c r="BT1184" s="36"/>
      <c r="BZ1184" s="36"/>
      <c r="CA1184" s="36"/>
      <c r="CB1184" s="36"/>
      <c r="CH1184" s="36"/>
      <c r="CI1184" s="36"/>
      <c r="CJ1184" s="36"/>
      <c r="CP1184" s="36"/>
      <c r="CQ1184" s="36"/>
      <c r="CR1184" s="36"/>
      <c r="CX1184" s="36"/>
      <c r="CY1184" s="36"/>
      <c r="CZ1184" s="36"/>
      <c r="DF1184" s="36"/>
      <c r="DG1184" s="36"/>
      <c r="DH1184" s="36"/>
      <c r="DN1184" s="36"/>
      <c r="DO1184" s="36"/>
      <c r="DP1184" s="36"/>
      <c r="DV1184" s="36"/>
      <c r="DW1184" s="36"/>
      <c r="DX1184" s="36"/>
      <c r="ED1184" s="36"/>
      <c r="EE1184" s="36"/>
      <c r="EF1184" s="36"/>
      <c r="EL1184" s="36"/>
      <c r="EM1184" s="36"/>
      <c r="EN1184" s="36"/>
      <c r="ET1184" s="36"/>
      <c r="EU1184" s="36"/>
      <c r="EV1184" s="36"/>
    </row>
    <row r="1185" spans="14:152" s="30" customFormat="1" ht="12.75">
      <c r="N1185" s="36">
        <v>4.3000000000000001E-10</v>
      </c>
      <c r="O1185" s="36">
        <v>4.3172345953000004</v>
      </c>
      <c r="P1185" s="36">
        <v>5881.4037282341997</v>
      </c>
      <c r="Q1185" s="30">
        <f t="shared" si="388"/>
        <v>-4.2992797084404376E-10</v>
      </c>
      <c r="R1185" s="30">
        <f t="shared" si="389"/>
        <v>-4.2992644123500055E-10</v>
      </c>
      <c r="S1185" s="30">
        <f t="shared" si="390"/>
        <v>-4.2992644130039239E-10</v>
      </c>
      <c r="T1185" s="30">
        <f t="shared" si="391"/>
        <v>-4.299264413003897E-10</v>
      </c>
      <c r="V1185" s="36"/>
      <c r="W1185" s="36"/>
      <c r="X1185" s="36"/>
      <c r="AD1185" s="36"/>
      <c r="AE1185" s="36"/>
      <c r="AF1185" s="36"/>
      <c r="AL1185" s="36"/>
      <c r="AM1185" s="36"/>
      <c r="AN1185" s="36"/>
      <c r="AT1185" s="36"/>
      <c r="AU1185" s="36"/>
      <c r="AV1185" s="36"/>
      <c r="BB1185" s="36"/>
      <c r="BC1185" s="36"/>
      <c r="BD1185" s="36"/>
      <c r="BJ1185" s="36"/>
      <c r="BK1185" s="36"/>
      <c r="BL1185" s="36"/>
      <c r="BR1185" s="36"/>
      <c r="BS1185" s="36"/>
      <c r="BT1185" s="36"/>
      <c r="BZ1185" s="36"/>
      <c r="CA1185" s="36"/>
      <c r="CB1185" s="36"/>
      <c r="CH1185" s="36"/>
      <c r="CI1185" s="36"/>
      <c r="CJ1185" s="36"/>
      <c r="CP1185" s="36"/>
      <c r="CQ1185" s="36"/>
      <c r="CR1185" s="36"/>
      <c r="CX1185" s="36"/>
      <c r="CY1185" s="36"/>
      <c r="CZ1185" s="36"/>
      <c r="DF1185" s="36"/>
      <c r="DG1185" s="36"/>
      <c r="DH1185" s="36"/>
      <c r="DN1185" s="36"/>
      <c r="DO1185" s="36"/>
      <c r="DP1185" s="36"/>
      <c r="DV1185" s="36"/>
      <c r="DW1185" s="36"/>
      <c r="DX1185" s="36"/>
      <c r="ED1185" s="36"/>
      <c r="EE1185" s="36"/>
      <c r="EF1185" s="36"/>
      <c r="EL1185" s="36"/>
      <c r="EM1185" s="36"/>
      <c r="EN1185" s="36"/>
      <c r="ET1185" s="36"/>
      <c r="EU1185" s="36"/>
      <c r="EV1185" s="36"/>
    </row>
    <row r="1186" spans="14:152" s="30" customFormat="1" ht="12.75">
      <c r="N1186" s="36">
        <v>4.5E-10</v>
      </c>
      <c r="O1186" s="36">
        <v>2.3971358167600001</v>
      </c>
      <c r="P1186" s="36">
        <v>8852.2490286907996</v>
      </c>
      <c r="Q1186" s="30">
        <f t="shared" si="388"/>
        <v>-4.0731350868374051E-10</v>
      </c>
      <c r="R1186" s="30">
        <f t="shared" si="389"/>
        <v>-4.0736915815509926E-10</v>
      </c>
      <c r="S1186" s="30">
        <f t="shared" si="390"/>
        <v>-4.0736915578920824E-10</v>
      </c>
      <c r="T1186" s="30">
        <f t="shared" si="391"/>
        <v>-4.0736915578930739E-10</v>
      </c>
      <c r="V1186" s="36"/>
      <c r="W1186" s="36"/>
      <c r="X1186" s="36"/>
      <c r="AD1186" s="36"/>
      <c r="AE1186" s="36"/>
      <c r="AF1186" s="36"/>
      <c r="AL1186" s="36"/>
      <c r="AM1186" s="36"/>
      <c r="AN1186" s="36"/>
      <c r="AT1186" s="36"/>
      <c r="AU1186" s="36"/>
      <c r="AV1186" s="36"/>
      <c r="BB1186" s="36"/>
      <c r="BC1186" s="36"/>
      <c r="BD1186" s="36"/>
      <c r="BJ1186" s="36"/>
      <c r="BK1186" s="36"/>
      <c r="BL1186" s="36"/>
      <c r="BR1186" s="36"/>
      <c r="BS1186" s="36"/>
      <c r="BT1186" s="36"/>
      <c r="BZ1186" s="36"/>
      <c r="CA1186" s="36"/>
      <c r="CB1186" s="36"/>
      <c r="CH1186" s="36"/>
      <c r="CI1186" s="36"/>
      <c r="CJ1186" s="36"/>
      <c r="CP1186" s="36"/>
      <c r="CQ1186" s="36"/>
      <c r="CR1186" s="36"/>
      <c r="CX1186" s="36"/>
      <c r="CY1186" s="36"/>
      <c r="CZ1186" s="36"/>
      <c r="DF1186" s="36"/>
      <c r="DG1186" s="36"/>
      <c r="DH1186" s="36"/>
      <c r="DN1186" s="36"/>
      <c r="DO1186" s="36"/>
      <c r="DP1186" s="36"/>
      <c r="DV1186" s="36"/>
      <c r="DW1186" s="36"/>
      <c r="DX1186" s="36"/>
      <c r="ED1186" s="36"/>
      <c r="EE1186" s="36"/>
      <c r="EF1186" s="36"/>
      <c r="EL1186" s="36"/>
      <c r="EM1186" s="36"/>
      <c r="EN1186" s="36"/>
      <c r="ET1186" s="36"/>
      <c r="EU1186" s="36"/>
      <c r="EV1186" s="36"/>
    </row>
    <row r="1187" spans="14:152" s="30" customFormat="1" ht="12.75">
      <c r="N1187" s="36">
        <v>4.3000000000000001E-10</v>
      </c>
      <c r="O1187" s="36">
        <v>2.1020266049499998</v>
      </c>
      <c r="P1187" s="36">
        <v>3337.1566186536002</v>
      </c>
      <c r="Q1187" s="30">
        <f t="shared" si="388"/>
        <v>-3.3078058422344593E-10</v>
      </c>
      <c r="R1187" s="30">
        <f t="shared" si="389"/>
        <v>-3.3075044304463596E-10</v>
      </c>
      <c r="S1187" s="30">
        <f t="shared" si="390"/>
        <v>-3.3075044432654526E-10</v>
      </c>
      <c r="T1187" s="30">
        <f t="shared" si="391"/>
        <v>-3.3075044432649061E-10</v>
      </c>
      <c r="V1187" s="36"/>
      <c r="W1187" s="36"/>
      <c r="X1187" s="36"/>
      <c r="AD1187" s="36"/>
      <c r="AE1187" s="36"/>
      <c r="AF1187" s="36"/>
      <c r="AL1187" s="36"/>
      <c r="AM1187" s="36"/>
      <c r="AN1187" s="36"/>
      <c r="AT1187" s="36"/>
      <c r="AU1187" s="36"/>
      <c r="AV1187" s="36"/>
      <c r="BB1187" s="36"/>
      <c r="BC1187" s="36"/>
      <c r="BD1187" s="36"/>
      <c r="BJ1187" s="36"/>
      <c r="BK1187" s="36"/>
      <c r="BL1187" s="36"/>
      <c r="BR1187" s="36"/>
      <c r="BS1187" s="36"/>
      <c r="BT1187" s="36"/>
      <c r="BZ1187" s="36"/>
      <c r="CA1187" s="36"/>
      <c r="CB1187" s="36"/>
      <c r="CH1187" s="36"/>
      <c r="CI1187" s="36"/>
      <c r="CJ1187" s="36"/>
      <c r="CP1187" s="36"/>
      <c r="CQ1187" s="36"/>
      <c r="CR1187" s="36"/>
      <c r="CX1187" s="36"/>
      <c r="CY1187" s="36"/>
      <c r="CZ1187" s="36"/>
      <c r="DF1187" s="36"/>
      <c r="DG1187" s="36"/>
      <c r="DH1187" s="36"/>
      <c r="DN1187" s="36"/>
      <c r="DO1187" s="36"/>
      <c r="DP1187" s="36"/>
      <c r="DV1187" s="36"/>
      <c r="DW1187" s="36"/>
      <c r="DX1187" s="36"/>
      <c r="ED1187" s="36"/>
      <c r="EE1187" s="36"/>
      <c r="EF1187" s="36"/>
      <c r="EL1187" s="36"/>
      <c r="EM1187" s="36"/>
      <c r="EN1187" s="36"/>
      <c r="ET1187" s="36"/>
      <c r="EU1187" s="36"/>
      <c r="EV1187" s="36"/>
    </row>
    <row r="1188" spans="14:152" s="30" customFormat="1" ht="12.75">
      <c r="N1188" s="36">
        <v>4.8E-10</v>
      </c>
      <c r="O1188" s="36">
        <v>0.19934255780999999</v>
      </c>
      <c r="P1188" s="36">
        <v>1905.4647649404001</v>
      </c>
      <c r="Q1188" s="30">
        <f t="shared" si="388"/>
        <v>-2.8276170215191144E-10</v>
      </c>
      <c r="R1188" s="30">
        <f t="shared" si="389"/>
        <v>-2.8273740654101703E-10</v>
      </c>
      <c r="S1188" s="30">
        <f t="shared" si="390"/>
        <v>-2.8273740757426839E-10</v>
      </c>
      <c r="T1188" s="30">
        <f t="shared" si="391"/>
        <v>-2.8273740757422496E-10</v>
      </c>
      <c r="V1188" s="36"/>
      <c r="W1188" s="36"/>
      <c r="X1188" s="36"/>
      <c r="AD1188" s="36"/>
      <c r="AE1188" s="36"/>
      <c r="AF1188" s="36"/>
      <c r="AL1188" s="36"/>
      <c r="AM1188" s="36"/>
      <c r="AN1188" s="36"/>
      <c r="AT1188" s="36"/>
      <c r="AU1188" s="36"/>
      <c r="AV1188" s="36"/>
      <c r="BB1188" s="36"/>
      <c r="BC1188" s="36"/>
      <c r="BD1188" s="36"/>
      <c r="BJ1188" s="36"/>
      <c r="BK1188" s="36"/>
      <c r="BL1188" s="36"/>
      <c r="BR1188" s="36"/>
      <c r="BS1188" s="36"/>
      <c r="BT1188" s="36"/>
      <c r="BZ1188" s="36"/>
      <c r="CA1188" s="36"/>
      <c r="CB1188" s="36"/>
      <c r="CH1188" s="36"/>
      <c r="CI1188" s="36"/>
      <c r="CJ1188" s="36"/>
      <c r="CP1188" s="36"/>
      <c r="CQ1188" s="36"/>
      <c r="CR1188" s="36"/>
      <c r="CX1188" s="36"/>
      <c r="CY1188" s="36"/>
      <c r="CZ1188" s="36"/>
      <c r="DF1188" s="36"/>
      <c r="DG1188" s="36"/>
      <c r="DH1188" s="36"/>
      <c r="DN1188" s="36"/>
      <c r="DO1188" s="36"/>
      <c r="DP1188" s="36"/>
      <c r="DV1188" s="36"/>
      <c r="DW1188" s="36"/>
      <c r="DX1188" s="36"/>
      <c r="ED1188" s="36"/>
      <c r="EE1188" s="36"/>
      <c r="EF1188" s="36"/>
      <c r="EL1188" s="36"/>
      <c r="EM1188" s="36"/>
      <c r="EN1188" s="36"/>
      <c r="ET1188" s="36"/>
      <c r="EU1188" s="36"/>
      <c r="EV1188" s="36"/>
    </row>
    <row r="1189" spans="14:152" s="30" customFormat="1" ht="12.75">
      <c r="N1189" s="36">
        <v>5.6000000000000003E-10</v>
      </c>
      <c r="O1189" s="36">
        <v>5.2568769585500004</v>
      </c>
      <c r="P1189" s="36">
        <v>12808.880303956799</v>
      </c>
      <c r="Q1189" s="30">
        <f t="shared" si="388"/>
        <v>-5.4763291920282121E-10</v>
      </c>
      <c r="R1189" s="30">
        <f t="shared" si="389"/>
        <v>-5.4768215053457248E-10</v>
      </c>
      <c r="S1189" s="30">
        <f t="shared" si="390"/>
        <v>-5.4768214844295965E-10</v>
      </c>
      <c r="T1189" s="30">
        <f t="shared" si="391"/>
        <v>-5.4768214844304764E-10</v>
      </c>
      <c r="V1189" s="36"/>
      <c r="W1189" s="36"/>
      <c r="X1189" s="36"/>
      <c r="AD1189" s="36"/>
      <c r="AE1189" s="36"/>
      <c r="AF1189" s="36"/>
      <c r="AL1189" s="36"/>
      <c r="AM1189" s="36"/>
      <c r="AN1189" s="36"/>
      <c r="AT1189" s="36"/>
      <c r="AU1189" s="36"/>
      <c r="AV1189" s="36"/>
      <c r="BB1189" s="36"/>
      <c r="BC1189" s="36"/>
      <c r="BD1189" s="36"/>
      <c r="BJ1189" s="36"/>
      <c r="BK1189" s="36"/>
      <c r="BL1189" s="36"/>
      <c r="BR1189" s="36"/>
      <c r="BS1189" s="36"/>
      <c r="BT1189" s="36"/>
      <c r="BZ1189" s="36"/>
      <c r="CA1189" s="36"/>
      <c r="CB1189" s="36"/>
      <c r="CH1189" s="36"/>
      <c r="CI1189" s="36"/>
      <c r="CJ1189" s="36"/>
      <c r="CP1189" s="36"/>
      <c r="CQ1189" s="36"/>
      <c r="CR1189" s="36"/>
      <c r="CX1189" s="36"/>
      <c r="CY1189" s="36"/>
      <c r="CZ1189" s="36"/>
      <c r="DF1189" s="36"/>
      <c r="DG1189" s="36"/>
      <c r="DH1189" s="36"/>
      <c r="DN1189" s="36"/>
      <c r="DO1189" s="36"/>
      <c r="DP1189" s="36"/>
      <c r="DV1189" s="36"/>
      <c r="DW1189" s="36"/>
      <c r="DX1189" s="36"/>
      <c r="ED1189" s="36"/>
      <c r="EE1189" s="36"/>
      <c r="EF1189" s="36"/>
      <c r="EL1189" s="36"/>
      <c r="EM1189" s="36"/>
      <c r="EN1189" s="36"/>
      <c r="ET1189" s="36"/>
      <c r="EU1189" s="36"/>
      <c r="EV1189" s="36"/>
    </row>
    <row r="1190" spans="14:152" s="30" customFormat="1" ht="12.75">
      <c r="N1190" s="36">
        <v>4.8999999999999996E-10</v>
      </c>
      <c r="O1190" s="36">
        <v>2.0632096665900002</v>
      </c>
      <c r="P1190" s="36">
        <v>4296.9015826703999</v>
      </c>
      <c r="Q1190" s="30">
        <f t="shared" si="388"/>
        <v>-4.7711062995853492E-10</v>
      </c>
      <c r="R1190" s="30">
        <f t="shared" si="389"/>
        <v>-4.7712639536469272E-10</v>
      </c>
      <c r="S1190" s="30">
        <f t="shared" si="390"/>
        <v>-4.7712639469443416E-10</v>
      </c>
      <c r="T1190" s="30">
        <f t="shared" si="391"/>
        <v>-4.7712639469446229E-10</v>
      </c>
      <c r="V1190" s="36"/>
      <c r="W1190" s="36"/>
      <c r="X1190" s="36"/>
      <c r="AD1190" s="36"/>
      <c r="AE1190" s="36"/>
      <c r="AF1190" s="36"/>
      <c r="AL1190" s="36"/>
      <c r="AM1190" s="36"/>
      <c r="AN1190" s="36"/>
      <c r="AT1190" s="36"/>
      <c r="AU1190" s="36"/>
      <c r="AV1190" s="36"/>
      <c r="BB1190" s="36"/>
      <c r="BC1190" s="36"/>
      <c r="BD1190" s="36"/>
      <c r="BJ1190" s="36"/>
      <c r="BK1190" s="36"/>
      <c r="BL1190" s="36"/>
      <c r="BR1190" s="36"/>
      <c r="BS1190" s="36"/>
      <c r="BT1190" s="36"/>
      <c r="BZ1190" s="36"/>
      <c r="CA1190" s="36"/>
      <c r="CB1190" s="36"/>
      <c r="CH1190" s="36"/>
      <c r="CI1190" s="36"/>
      <c r="CJ1190" s="36"/>
      <c r="CP1190" s="36"/>
      <c r="CQ1190" s="36"/>
      <c r="CR1190" s="36"/>
      <c r="CX1190" s="36"/>
      <c r="CY1190" s="36"/>
      <c r="CZ1190" s="36"/>
      <c r="DF1190" s="36"/>
      <c r="DG1190" s="36"/>
      <c r="DH1190" s="36"/>
      <c r="DN1190" s="36"/>
      <c r="DO1190" s="36"/>
      <c r="DP1190" s="36"/>
      <c r="DV1190" s="36"/>
      <c r="DW1190" s="36"/>
      <c r="DX1190" s="36"/>
      <c r="ED1190" s="36"/>
      <c r="EE1190" s="36"/>
      <c r="EF1190" s="36"/>
      <c r="EL1190" s="36"/>
      <c r="EM1190" s="36"/>
      <c r="EN1190" s="36"/>
      <c r="ET1190" s="36"/>
      <c r="EU1190" s="36"/>
      <c r="EV1190" s="36"/>
    </row>
    <row r="1191" spans="14:152" s="30" customFormat="1" ht="12.75">
      <c r="N1191" s="36">
        <v>4.2E-10</v>
      </c>
      <c r="O1191" s="36">
        <v>6.0728212695300003</v>
      </c>
      <c r="P1191" s="36">
        <v>4295.8539512994003</v>
      </c>
      <c r="Q1191" s="30">
        <f t="shared" si="388"/>
        <v>1.8912361063377676E-10</v>
      </c>
      <c r="R1191" s="30">
        <f t="shared" si="389"/>
        <v>1.8917656520345524E-10</v>
      </c>
      <c r="S1191" s="30">
        <f t="shared" si="390"/>
        <v>1.8917656295151763E-10</v>
      </c>
      <c r="T1191" s="30">
        <f t="shared" si="391"/>
        <v>1.8917656295161221E-10</v>
      </c>
      <c r="V1191" s="36"/>
      <c r="W1191" s="36"/>
      <c r="X1191" s="36"/>
      <c r="AD1191" s="36"/>
      <c r="AE1191" s="36"/>
      <c r="AF1191" s="36"/>
      <c r="AL1191" s="36"/>
      <c r="AM1191" s="36"/>
      <c r="AN1191" s="36"/>
      <c r="AT1191" s="36"/>
      <c r="AU1191" s="36"/>
      <c r="AV1191" s="36"/>
      <c r="BB1191" s="36"/>
      <c r="BC1191" s="36"/>
      <c r="BD1191" s="36"/>
      <c r="BJ1191" s="36"/>
      <c r="BK1191" s="36"/>
      <c r="BL1191" s="36"/>
      <c r="BR1191" s="36"/>
      <c r="BS1191" s="36"/>
      <c r="BT1191" s="36"/>
      <c r="BZ1191" s="36"/>
      <c r="CA1191" s="36"/>
      <c r="CB1191" s="36"/>
      <c r="CH1191" s="36"/>
      <c r="CI1191" s="36"/>
      <c r="CJ1191" s="36"/>
      <c r="CP1191" s="36"/>
      <c r="CQ1191" s="36"/>
      <c r="CR1191" s="36"/>
      <c r="CX1191" s="36"/>
      <c r="CY1191" s="36"/>
      <c r="CZ1191" s="36"/>
      <c r="DF1191" s="36"/>
      <c r="DG1191" s="36"/>
      <c r="DH1191" s="36"/>
      <c r="DN1191" s="36"/>
      <c r="DO1191" s="36"/>
      <c r="DP1191" s="36"/>
      <c r="DV1191" s="36"/>
      <c r="DW1191" s="36"/>
      <c r="DX1191" s="36"/>
      <c r="ED1191" s="36"/>
      <c r="EE1191" s="36"/>
      <c r="EF1191" s="36"/>
      <c r="EL1191" s="36"/>
      <c r="EM1191" s="36"/>
      <c r="EN1191" s="36"/>
      <c r="ET1191" s="36"/>
      <c r="EU1191" s="36"/>
      <c r="EV1191" s="36"/>
    </row>
    <row r="1192" spans="14:152" s="30" customFormat="1" ht="12.75">
      <c r="N1192" s="36">
        <v>4.3000000000000001E-10</v>
      </c>
      <c r="O1192" s="36">
        <v>1.7457161377999999</v>
      </c>
      <c r="P1192" s="36">
        <v>3130.8364496108002</v>
      </c>
      <c r="Q1192" s="30">
        <f t="shared" si="388"/>
        <v>-4.2808028090429265E-10</v>
      </c>
      <c r="R1192" s="30">
        <f t="shared" si="389"/>
        <v>-4.2808445569136627E-10</v>
      </c>
      <c r="S1192" s="30">
        <f t="shared" si="390"/>
        <v>-4.2808445551392021E-10</v>
      </c>
      <c r="T1192" s="30">
        <f t="shared" si="391"/>
        <v>-4.2808445551392771E-10</v>
      </c>
      <c r="V1192" s="36"/>
      <c r="W1192" s="36"/>
      <c r="X1192" s="36"/>
      <c r="AD1192" s="36"/>
      <c r="AE1192" s="36"/>
      <c r="AF1192" s="36"/>
      <c r="AL1192" s="36"/>
      <c r="AM1192" s="36"/>
      <c r="AN1192" s="36"/>
      <c r="AT1192" s="36"/>
      <c r="AU1192" s="36"/>
      <c r="AV1192" s="36"/>
      <c r="BB1192" s="36"/>
      <c r="BC1192" s="36"/>
      <c r="BD1192" s="36"/>
      <c r="BJ1192" s="36"/>
      <c r="BK1192" s="36"/>
      <c r="BL1192" s="36"/>
      <c r="BR1192" s="36"/>
      <c r="BS1192" s="36"/>
      <c r="BT1192" s="36"/>
      <c r="BZ1192" s="36"/>
      <c r="CA1192" s="36"/>
      <c r="CB1192" s="36"/>
      <c r="CH1192" s="36"/>
      <c r="CI1192" s="36"/>
      <c r="CJ1192" s="36"/>
      <c r="CP1192" s="36"/>
      <c r="CQ1192" s="36"/>
      <c r="CR1192" s="36"/>
      <c r="CX1192" s="36"/>
      <c r="CY1192" s="36"/>
      <c r="CZ1192" s="36"/>
      <c r="DF1192" s="36"/>
      <c r="DG1192" s="36"/>
      <c r="DH1192" s="36"/>
      <c r="DN1192" s="36"/>
      <c r="DO1192" s="36"/>
      <c r="DP1192" s="36"/>
      <c r="DV1192" s="36"/>
      <c r="DW1192" s="36"/>
      <c r="DX1192" s="36"/>
      <c r="ED1192" s="36"/>
      <c r="EE1192" s="36"/>
      <c r="EF1192" s="36"/>
      <c r="EL1192" s="36"/>
      <c r="EM1192" s="36"/>
      <c r="EN1192" s="36"/>
      <c r="ET1192" s="36"/>
      <c r="EU1192" s="36"/>
      <c r="EV1192" s="36"/>
    </row>
    <row r="1193" spans="14:152" s="30" customFormat="1" ht="12.75">
      <c r="N1193" s="36">
        <v>5.0000000000000003E-10</v>
      </c>
      <c r="O1193" s="36">
        <v>2.2711246954400002</v>
      </c>
      <c r="P1193" s="36">
        <v>3427.9206312396</v>
      </c>
      <c r="Q1193" s="30">
        <f t="shared" si="388"/>
        <v>-2.5857945072127873E-10</v>
      </c>
      <c r="R1193" s="30">
        <f t="shared" si="389"/>
        <v>-2.5853122706680709E-10</v>
      </c>
      <c r="S1193" s="30">
        <f t="shared" si="390"/>
        <v>-2.5853122911770014E-10</v>
      </c>
      <c r="T1193" s="30">
        <f t="shared" si="391"/>
        <v>-2.5853122911761344E-10</v>
      </c>
      <c r="V1193" s="36"/>
      <c r="W1193" s="36"/>
      <c r="X1193" s="36"/>
      <c r="AD1193" s="36"/>
      <c r="AE1193" s="36"/>
      <c r="AF1193" s="36"/>
      <c r="AL1193" s="36"/>
      <c r="AM1193" s="36"/>
      <c r="AN1193" s="36"/>
      <c r="AT1193" s="36"/>
      <c r="AU1193" s="36"/>
      <c r="AV1193" s="36"/>
      <c r="BB1193" s="36"/>
      <c r="BC1193" s="36"/>
      <c r="BD1193" s="36"/>
      <c r="BJ1193" s="36"/>
      <c r="BK1193" s="36"/>
      <c r="BL1193" s="36"/>
      <c r="BR1193" s="36"/>
      <c r="BS1193" s="36"/>
      <c r="BT1193" s="36"/>
      <c r="BZ1193" s="36"/>
      <c r="CA1193" s="36"/>
      <c r="CB1193" s="36"/>
      <c r="CH1193" s="36"/>
      <c r="CI1193" s="36"/>
      <c r="CJ1193" s="36"/>
      <c r="CP1193" s="36"/>
      <c r="CQ1193" s="36"/>
      <c r="CR1193" s="36"/>
      <c r="CX1193" s="36"/>
      <c r="CY1193" s="36"/>
      <c r="CZ1193" s="36"/>
      <c r="DF1193" s="36"/>
      <c r="DG1193" s="36"/>
      <c r="DH1193" s="36"/>
      <c r="DN1193" s="36"/>
      <c r="DO1193" s="36"/>
      <c r="DP1193" s="36"/>
      <c r="DV1193" s="36"/>
      <c r="DW1193" s="36"/>
      <c r="DX1193" s="36"/>
      <c r="ED1193" s="36"/>
      <c r="EE1193" s="36"/>
      <c r="EF1193" s="36"/>
      <c r="EL1193" s="36"/>
      <c r="EM1193" s="36"/>
      <c r="EN1193" s="36"/>
      <c r="ET1193" s="36"/>
      <c r="EU1193" s="36"/>
      <c r="EV1193" s="36"/>
    </row>
    <row r="1194" spans="14:152" s="30" customFormat="1" ht="12.75">
      <c r="N1194" s="36">
        <v>5.0000000000000003E-10</v>
      </c>
      <c r="O1194" s="36">
        <v>0.30214747765</v>
      </c>
      <c r="P1194" s="36">
        <v>3358.4249488178002</v>
      </c>
      <c r="Q1194" s="30">
        <f t="shared" si="388"/>
        <v>4.3123379820012456E-10</v>
      </c>
      <c r="R1194" s="30">
        <f t="shared" si="389"/>
        <v>4.3126173255202794E-10</v>
      </c>
      <c r="S1194" s="30">
        <f t="shared" si="390"/>
        <v>4.3126173136416638E-10</v>
      </c>
      <c r="T1194" s="30">
        <f t="shared" si="391"/>
        <v>4.3126173136421581E-10</v>
      </c>
      <c r="V1194" s="36"/>
      <c r="W1194" s="36"/>
      <c r="X1194" s="36"/>
      <c r="AD1194" s="36"/>
      <c r="AE1194" s="36"/>
      <c r="AF1194" s="36"/>
      <c r="AL1194" s="36"/>
      <c r="AM1194" s="36"/>
      <c r="AN1194" s="36"/>
      <c r="AT1194" s="36"/>
      <c r="AU1194" s="36"/>
      <c r="AV1194" s="36"/>
      <c r="BB1194" s="36"/>
      <c r="BC1194" s="36"/>
      <c r="BD1194" s="36"/>
      <c r="BJ1194" s="36"/>
      <c r="BK1194" s="36"/>
      <c r="BL1194" s="36"/>
      <c r="BR1194" s="36"/>
      <c r="BS1194" s="36"/>
      <c r="BT1194" s="36"/>
      <c r="BZ1194" s="36"/>
      <c r="CA1194" s="36"/>
      <c r="CB1194" s="36"/>
      <c r="CH1194" s="36"/>
      <c r="CI1194" s="36"/>
      <c r="CJ1194" s="36"/>
      <c r="CP1194" s="36"/>
      <c r="CQ1194" s="36"/>
      <c r="CR1194" s="36"/>
      <c r="CX1194" s="36"/>
      <c r="CY1194" s="36"/>
      <c r="CZ1194" s="36"/>
      <c r="DF1194" s="36"/>
      <c r="DG1194" s="36"/>
      <c r="DH1194" s="36"/>
      <c r="DN1194" s="36"/>
      <c r="DO1194" s="36"/>
      <c r="DP1194" s="36"/>
      <c r="DV1194" s="36"/>
      <c r="DW1194" s="36"/>
      <c r="DX1194" s="36"/>
      <c r="ED1194" s="36"/>
      <c r="EE1194" s="36"/>
      <c r="EF1194" s="36"/>
      <c r="EL1194" s="36"/>
      <c r="EM1194" s="36"/>
      <c r="EN1194" s="36"/>
      <c r="ET1194" s="36"/>
      <c r="EU1194" s="36"/>
      <c r="EV1194" s="36"/>
    </row>
    <row r="1195" spans="14:152" s="30" customFormat="1" ht="12.75">
      <c r="N1195" s="36">
        <v>4.3000000000000001E-10</v>
      </c>
      <c r="O1195" s="36">
        <v>5.0529717728300003</v>
      </c>
      <c r="P1195" s="36">
        <v>3229.4257844121998</v>
      </c>
      <c r="Q1195" s="30">
        <f t="shared" si="388"/>
        <v>4.1247943171471713E-10</v>
      </c>
      <c r="R1195" s="30">
        <f t="shared" si="389"/>
        <v>4.1246653187736547E-10</v>
      </c>
      <c r="S1195" s="30">
        <f t="shared" si="390"/>
        <v>4.1246653242606038E-10</v>
      </c>
      <c r="T1195" s="30">
        <f t="shared" si="391"/>
        <v>4.1246653242603701E-10</v>
      </c>
      <c r="V1195" s="36"/>
      <c r="W1195" s="36"/>
      <c r="X1195" s="36"/>
      <c r="AD1195" s="36"/>
      <c r="AE1195" s="36"/>
      <c r="AF1195" s="36"/>
      <c r="AL1195" s="36"/>
      <c r="AM1195" s="36"/>
      <c r="AN1195" s="36"/>
      <c r="AT1195" s="36"/>
      <c r="AU1195" s="36"/>
      <c r="AV1195" s="36"/>
      <c r="BB1195" s="36"/>
      <c r="BC1195" s="36"/>
      <c r="BD1195" s="36"/>
      <c r="BJ1195" s="36"/>
      <c r="BK1195" s="36"/>
      <c r="BL1195" s="36"/>
      <c r="BR1195" s="36"/>
      <c r="BS1195" s="36"/>
      <c r="BT1195" s="36"/>
      <c r="BZ1195" s="36"/>
      <c r="CA1195" s="36"/>
      <c r="CB1195" s="36"/>
      <c r="CH1195" s="36"/>
      <c r="CI1195" s="36"/>
      <c r="CJ1195" s="36"/>
      <c r="CP1195" s="36"/>
      <c r="CQ1195" s="36"/>
      <c r="CR1195" s="36"/>
      <c r="CX1195" s="36"/>
      <c r="CY1195" s="36"/>
      <c r="CZ1195" s="36"/>
      <c r="DF1195" s="36"/>
      <c r="DG1195" s="36"/>
      <c r="DH1195" s="36"/>
      <c r="DN1195" s="36"/>
      <c r="DO1195" s="36"/>
      <c r="DP1195" s="36"/>
      <c r="DV1195" s="36"/>
      <c r="DW1195" s="36"/>
      <c r="DX1195" s="36"/>
      <c r="ED1195" s="36"/>
      <c r="EE1195" s="36"/>
      <c r="EF1195" s="36"/>
      <c r="EL1195" s="36"/>
      <c r="EM1195" s="36"/>
      <c r="EN1195" s="36"/>
      <c r="ET1195" s="36"/>
      <c r="EU1195" s="36"/>
      <c r="EV1195" s="36"/>
    </row>
    <row r="1196" spans="14:152" s="30" customFormat="1" ht="12.75">
      <c r="N1196" s="36">
        <v>5.4E-10</v>
      </c>
      <c r="O1196" s="36">
        <v>6.1199801642800002</v>
      </c>
      <c r="P1196" s="36">
        <v>16894.510399610601</v>
      </c>
      <c r="Q1196" s="30">
        <f t="shared" si="388"/>
        <v>4.948724703386248E-10</v>
      </c>
      <c r="R1196" s="30">
        <f t="shared" si="389"/>
        <v>4.9499240934981551E-10</v>
      </c>
      <c r="S1196" s="30">
        <f t="shared" si="390"/>
        <v>4.9499240425237413E-10</v>
      </c>
      <c r="T1196" s="30">
        <f t="shared" si="391"/>
        <v>4.9499240425258878E-10</v>
      </c>
      <c r="V1196" s="36"/>
      <c r="W1196" s="36"/>
      <c r="X1196" s="36"/>
      <c r="AD1196" s="36"/>
      <c r="AE1196" s="36"/>
      <c r="AF1196" s="36"/>
      <c r="AL1196" s="36"/>
      <c r="AM1196" s="36"/>
      <c r="AN1196" s="36"/>
      <c r="AT1196" s="36"/>
      <c r="AU1196" s="36"/>
      <c r="AV1196" s="36"/>
      <c r="BB1196" s="36"/>
      <c r="BC1196" s="36"/>
      <c r="BD1196" s="36"/>
      <c r="BJ1196" s="36"/>
      <c r="BK1196" s="36"/>
      <c r="BL1196" s="36"/>
      <c r="BR1196" s="36"/>
      <c r="BS1196" s="36"/>
      <c r="BT1196" s="36"/>
      <c r="BZ1196" s="36"/>
      <c r="CA1196" s="36"/>
      <c r="CB1196" s="36"/>
      <c r="CH1196" s="36"/>
      <c r="CI1196" s="36"/>
      <c r="CJ1196" s="36"/>
      <c r="CP1196" s="36"/>
      <c r="CQ1196" s="36"/>
      <c r="CR1196" s="36"/>
      <c r="CX1196" s="36"/>
      <c r="CY1196" s="36"/>
      <c r="CZ1196" s="36"/>
      <c r="DF1196" s="36"/>
      <c r="DG1196" s="36"/>
      <c r="DH1196" s="36"/>
      <c r="DN1196" s="36"/>
      <c r="DO1196" s="36"/>
      <c r="DP1196" s="36"/>
      <c r="DV1196" s="36"/>
      <c r="DW1196" s="36"/>
      <c r="DX1196" s="36"/>
      <c r="ED1196" s="36"/>
      <c r="EE1196" s="36"/>
      <c r="EF1196" s="36"/>
      <c r="EL1196" s="36"/>
      <c r="EM1196" s="36"/>
      <c r="EN1196" s="36"/>
      <c r="ET1196" s="36"/>
      <c r="EU1196" s="36"/>
      <c r="EV1196" s="36"/>
    </row>
    <row r="1197" spans="14:152" s="30" customFormat="1" ht="12.75">
      <c r="N1197" s="36">
        <v>4.3000000000000001E-10</v>
      </c>
      <c r="O1197" s="36">
        <v>1.9060300403499999</v>
      </c>
      <c r="P1197" s="36">
        <v>3451.7990689874</v>
      </c>
      <c r="Q1197" s="30">
        <f t="shared" si="388"/>
        <v>-1.9789237518745395E-11</v>
      </c>
      <c r="R1197" s="30">
        <f t="shared" si="389"/>
        <v>-1.9740497956976525E-11</v>
      </c>
      <c r="S1197" s="30">
        <f t="shared" si="390"/>
        <v>-1.9740500029746952E-11</v>
      </c>
      <c r="T1197" s="30">
        <f t="shared" si="391"/>
        <v>-1.9740500029659965E-11</v>
      </c>
      <c r="V1197" s="36"/>
      <c r="W1197" s="36"/>
      <c r="X1197" s="36"/>
      <c r="AD1197" s="36"/>
      <c r="AE1197" s="36"/>
      <c r="AF1197" s="36"/>
      <c r="AL1197" s="36"/>
      <c r="AM1197" s="36"/>
      <c r="AN1197" s="36"/>
      <c r="AT1197" s="36"/>
      <c r="AU1197" s="36"/>
      <c r="AV1197" s="36"/>
      <c r="BB1197" s="36"/>
      <c r="BC1197" s="36"/>
      <c r="BD1197" s="36"/>
      <c r="BJ1197" s="36"/>
      <c r="BK1197" s="36"/>
      <c r="BL1197" s="36"/>
      <c r="BR1197" s="36"/>
      <c r="BS1197" s="36"/>
      <c r="BT1197" s="36"/>
      <c r="BZ1197" s="36"/>
      <c r="CA1197" s="36"/>
      <c r="CB1197" s="36"/>
      <c r="CH1197" s="36"/>
      <c r="CI1197" s="36"/>
      <c r="CJ1197" s="36"/>
      <c r="CP1197" s="36"/>
      <c r="CQ1197" s="36"/>
      <c r="CR1197" s="36"/>
      <c r="CX1197" s="36"/>
      <c r="CY1197" s="36"/>
      <c r="CZ1197" s="36"/>
      <c r="DF1197" s="36"/>
      <c r="DG1197" s="36"/>
      <c r="DH1197" s="36"/>
      <c r="DN1197" s="36"/>
      <c r="DO1197" s="36"/>
      <c r="DP1197" s="36"/>
      <c r="DV1197" s="36"/>
      <c r="DW1197" s="36"/>
      <c r="DX1197" s="36"/>
      <c r="ED1197" s="36"/>
      <c r="EE1197" s="36"/>
      <c r="EF1197" s="36"/>
      <c r="EL1197" s="36"/>
      <c r="EM1197" s="36"/>
      <c r="EN1197" s="36"/>
      <c r="ET1197" s="36"/>
      <c r="EU1197" s="36"/>
      <c r="EV1197" s="36"/>
    </row>
    <row r="1198" spans="14:152" s="30" customFormat="1" ht="12.75">
      <c r="N1198" s="36">
        <v>3.9E-10</v>
      </c>
      <c r="O1198" s="36">
        <v>0.50727886431000002</v>
      </c>
      <c r="P1198" s="36">
        <v>10011.200614749599</v>
      </c>
      <c r="Q1198" s="30">
        <f t="shared" si="388"/>
        <v>8.8453164615173136E-12</v>
      </c>
      <c r="R1198" s="30">
        <f t="shared" si="389"/>
        <v>8.973627593799523E-12</v>
      </c>
      <c r="S1198" s="30">
        <f t="shared" si="390"/>
        <v>8.973622137086904E-12</v>
      </c>
      <c r="T1198" s="30">
        <f t="shared" si="391"/>
        <v>8.9736221373168456E-12</v>
      </c>
      <c r="V1198" s="36"/>
      <c r="W1198" s="36"/>
      <c r="X1198" s="36"/>
      <c r="AD1198" s="36"/>
      <c r="AE1198" s="36"/>
      <c r="AF1198" s="36"/>
      <c r="AL1198" s="36"/>
      <c r="AM1198" s="36"/>
      <c r="AN1198" s="36"/>
      <c r="AT1198" s="36"/>
      <c r="AU1198" s="36"/>
      <c r="AV1198" s="36"/>
      <c r="BB1198" s="36"/>
      <c r="BC1198" s="36"/>
      <c r="BD1198" s="36"/>
      <c r="BJ1198" s="36"/>
      <c r="BK1198" s="36"/>
      <c r="BL1198" s="36"/>
      <c r="BR1198" s="36"/>
      <c r="BS1198" s="36"/>
      <c r="BT1198" s="36"/>
      <c r="BZ1198" s="36"/>
      <c r="CA1198" s="36"/>
      <c r="CB1198" s="36"/>
      <c r="CH1198" s="36"/>
      <c r="CI1198" s="36"/>
      <c r="CJ1198" s="36"/>
      <c r="CP1198" s="36"/>
      <c r="CQ1198" s="36"/>
      <c r="CR1198" s="36"/>
      <c r="CX1198" s="36"/>
      <c r="CY1198" s="36"/>
      <c r="CZ1198" s="36"/>
      <c r="DF1198" s="36"/>
      <c r="DG1198" s="36"/>
      <c r="DH1198" s="36"/>
      <c r="DN1198" s="36"/>
      <c r="DO1198" s="36"/>
      <c r="DP1198" s="36"/>
      <c r="DV1198" s="36"/>
      <c r="DW1198" s="36"/>
      <c r="DX1198" s="36"/>
      <c r="ED1198" s="36"/>
      <c r="EE1198" s="36"/>
      <c r="EF1198" s="36"/>
      <c r="EL1198" s="36"/>
      <c r="EM1198" s="36"/>
      <c r="EN1198" s="36"/>
      <c r="ET1198" s="36"/>
      <c r="EU1198" s="36"/>
      <c r="EV1198" s="36"/>
    </row>
    <row r="1199" spans="14:152" s="30" customFormat="1" ht="12.75">
      <c r="N1199" s="36">
        <v>5.1999999999999996E-10</v>
      </c>
      <c r="O1199" s="36">
        <v>3.1785118415400002</v>
      </c>
      <c r="P1199" s="36">
        <v>2324.9494088155998</v>
      </c>
      <c r="Q1199" s="30">
        <f t="shared" si="388"/>
        <v>-4.9864786795044471E-10</v>
      </c>
      <c r="R1199" s="30">
        <f t="shared" si="389"/>
        <v>-4.9863659521792629E-10</v>
      </c>
      <c r="S1199" s="30">
        <f t="shared" si="390"/>
        <v>-4.9863659569738778E-10</v>
      </c>
      <c r="T1199" s="30">
        <f t="shared" si="391"/>
        <v>-4.9863659569736731E-10</v>
      </c>
      <c r="V1199" s="36"/>
      <c r="W1199" s="36"/>
      <c r="X1199" s="36"/>
      <c r="AD1199" s="36"/>
      <c r="AE1199" s="36"/>
      <c r="AF1199" s="36"/>
      <c r="AL1199" s="36"/>
      <c r="AM1199" s="36"/>
      <c r="AN1199" s="36"/>
      <c r="AT1199" s="36"/>
      <c r="AU1199" s="36"/>
      <c r="AV1199" s="36"/>
      <c r="BB1199" s="36"/>
      <c r="BC1199" s="36"/>
      <c r="BD1199" s="36"/>
      <c r="BJ1199" s="36"/>
      <c r="BK1199" s="36"/>
      <c r="BL1199" s="36"/>
      <c r="BR1199" s="36"/>
      <c r="BS1199" s="36"/>
      <c r="BT1199" s="36"/>
      <c r="BZ1199" s="36"/>
      <c r="CA1199" s="36"/>
      <c r="CB1199" s="36"/>
      <c r="CH1199" s="36"/>
      <c r="CI1199" s="36"/>
      <c r="CJ1199" s="36"/>
      <c r="CP1199" s="36"/>
      <c r="CQ1199" s="36"/>
      <c r="CR1199" s="36"/>
      <c r="CX1199" s="36"/>
      <c r="CY1199" s="36"/>
      <c r="CZ1199" s="36"/>
      <c r="DF1199" s="36"/>
      <c r="DG1199" s="36"/>
      <c r="DH1199" s="36"/>
      <c r="DN1199" s="36"/>
      <c r="DO1199" s="36"/>
      <c r="DP1199" s="36"/>
      <c r="DV1199" s="36"/>
      <c r="DW1199" s="36"/>
      <c r="DX1199" s="36"/>
      <c r="ED1199" s="36"/>
      <c r="EE1199" s="36"/>
      <c r="EF1199" s="36"/>
      <c r="EL1199" s="36"/>
      <c r="EM1199" s="36"/>
      <c r="EN1199" s="36"/>
      <c r="ET1199" s="36"/>
      <c r="EU1199" s="36"/>
      <c r="EV1199" s="36"/>
    </row>
    <row r="1200" spans="14:152" s="30" customFormat="1" ht="12.75">
      <c r="N1200" s="36">
        <v>3.7999999999999998E-10</v>
      </c>
      <c r="O1200" s="36">
        <v>4.88249540246</v>
      </c>
      <c r="P1200" s="36">
        <v>3499.5559444830001</v>
      </c>
      <c r="Q1200" s="30">
        <f t="shared" si="388"/>
        <v>-1.4231830004553651E-10</v>
      </c>
      <c r="R1200" s="30">
        <f t="shared" si="389"/>
        <v>-1.4235883178726462E-10</v>
      </c>
      <c r="S1200" s="30">
        <f t="shared" si="390"/>
        <v>-1.4235883006359649E-10</v>
      </c>
      <c r="T1200" s="30">
        <f t="shared" si="391"/>
        <v>-1.4235883006367034E-10</v>
      </c>
      <c r="V1200" s="36"/>
      <c r="W1200" s="36"/>
      <c r="X1200" s="36"/>
      <c r="AD1200" s="36"/>
      <c r="AE1200" s="36"/>
      <c r="AF1200" s="36"/>
      <c r="AL1200" s="36"/>
      <c r="AM1200" s="36"/>
      <c r="AN1200" s="36"/>
      <c r="AT1200" s="36"/>
      <c r="AU1200" s="36"/>
      <c r="AV1200" s="36"/>
      <c r="BB1200" s="36"/>
      <c r="BC1200" s="36"/>
      <c r="BD1200" s="36"/>
      <c r="BJ1200" s="36"/>
      <c r="BK1200" s="36"/>
      <c r="BL1200" s="36"/>
      <c r="BR1200" s="36"/>
      <c r="BS1200" s="36"/>
      <c r="BT1200" s="36"/>
      <c r="BZ1200" s="36"/>
      <c r="CA1200" s="36"/>
      <c r="CB1200" s="36"/>
      <c r="CH1200" s="36"/>
      <c r="CI1200" s="36"/>
      <c r="CJ1200" s="36"/>
      <c r="CP1200" s="36"/>
      <c r="CQ1200" s="36"/>
      <c r="CR1200" s="36"/>
      <c r="CX1200" s="36"/>
      <c r="CY1200" s="36"/>
      <c r="CZ1200" s="36"/>
      <c r="DF1200" s="36"/>
      <c r="DG1200" s="36"/>
      <c r="DH1200" s="36"/>
      <c r="DN1200" s="36"/>
      <c r="DO1200" s="36"/>
      <c r="DP1200" s="36"/>
      <c r="DV1200" s="36"/>
      <c r="DW1200" s="36"/>
      <c r="DX1200" s="36"/>
      <c r="ED1200" s="36"/>
      <c r="EE1200" s="36"/>
      <c r="EF1200" s="36"/>
      <c r="EL1200" s="36"/>
      <c r="EM1200" s="36"/>
      <c r="EN1200" s="36"/>
      <c r="ET1200" s="36"/>
      <c r="EU1200" s="36"/>
      <c r="EV1200" s="36"/>
    </row>
    <row r="1201" spans="14:152" s="30" customFormat="1" ht="12.75">
      <c r="N1201" s="36">
        <v>3.9E-10</v>
      </c>
      <c r="O1201" s="36">
        <v>5.2811308321099997</v>
      </c>
      <c r="P1201" s="36">
        <v>3343.1552239806001</v>
      </c>
      <c r="Q1201" s="30">
        <f t="shared" si="388"/>
        <v>3.010670897356814E-10</v>
      </c>
      <c r="R1201" s="30">
        <f t="shared" si="389"/>
        <v>3.0103984366983527E-10</v>
      </c>
      <c r="S1201" s="30">
        <f t="shared" si="390"/>
        <v>3.0103984482861537E-10</v>
      </c>
      <c r="T1201" s="30">
        <f t="shared" si="391"/>
        <v>3.0103984482856688E-10</v>
      </c>
      <c r="V1201" s="36"/>
      <c r="W1201" s="36"/>
      <c r="X1201" s="36"/>
      <c r="AD1201" s="36"/>
      <c r="AE1201" s="36"/>
      <c r="AF1201" s="36"/>
      <c r="AL1201" s="36"/>
      <c r="AM1201" s="36"/>
      <c r="AN1201" s="36"/>
      <c r="AT1201" s="36"/>
      <c r="AU1201" s="36"/>
      <c r="AV1201" s="36"/>
      <c r="BB1201" s="36"/>
      <c r="BC1201" s="36"/>
      <c r="BD1201" s="36"/>
      <c r="BJ1201" s="36"/>
      <c r="BK1201" s="36"/>
      <c r="BL1201" s="36"/>
      <c r="BR1201" s="36"/>
      <c r="BS1201" s="36"/>
      <c r="BT1201" s="36"/>
      <c r="BZ1201" s="36"/>
      <c r="CA1201" s="36"/>
      <c r="CB1201" s="36"/>
      <c r="CH1201" s="36"/>
      <c r="CI1201" s="36"/>
      <c r="CJ1201" s="36"/>
      <c r="CP1201" s="36"/>
      <c r="CQ1201" s="36"/>
      <c r="CR1201" s="36"/>
      <c r="CX1201" s="36"/>
      <c r="CY1201" s="36"/>
      <c r="CZ1201" s="36"/>
      <c r="DF1201" s="36"/>
      <c r="DG1201" s="36"/>
      <c r="DH1201" s="36"/>
      <c r="DN1201" s="36"/>
      <c r="DO1201" s="36"/>
      <c r="DP1201" s="36"/>
      <c r="DV1201" s="36"/>
      <c r="DW1201" s="36"/>
      <c r="DX1201" s="36"/>
      <c r="ED1201" s="36"/>
      <c r="EE1201" s="36"/>
      <c r="EF1201" s="36"/>
      <c r="EL1201" s="36"/>
      <c r="EM1201" s="36"/>
      <c r="EN1201" s="36"/>
      <c r="ET1201" s="36"/>
      <c r="EU1201" s="36"/>
      <c r="EV1201" s="36"/>
    </row>
    <row r="1202" spans="14:152" s="30" customFormat="1" ht="12.75">
      <c r="N1202" s="36">
        <v>3.9E-10</v>
      </c>
      <c r="O1202" s="36">
        <v>4.9818558026700002</v>
      </c>
      <c r="P1202" s="36">
        <v>3468.5639597344002</v>
      </c>
      <c r="Q1202" s="30">
        <f t="shared" si="388"/>
        <v>-4.3853547263545709E-11</v>
      </c>
      <c r="R1202" s="30">
        <f t="shared" si="389"/>
        <v>-4.3897732313163136E-11</v>
      </c>
      <c r="S1202" s="30">
        <f t="shared" si="390"/>
        <v>-4.3897730434102802E-11</v>
      </c>
      <c r="T1202" s="30">
        <f t="shared" si="391"/>
        <v>-4.3897730434182651E-11</v>
      </c>
      <c r="V1202" s="36"/>
      <c r="W1202" s="36"/>
      <c r="X1202" s="36"/>
      <c r="AD1202" s="36"/>
      <c r="AE1202" s="36"/>
      <c r="AF1202" s="36"/>
      <c r="AL1202" s="36"/>
      <c r="AM1202" s="36"/>
      <c r="AN1202" s="36"/>
      <c r="AT1202" s="36"/>
      <c r="AU1202" s="36"/>
      <c r="AV1202" s="36"/>
      <c r="BB1202" s="36"/>
      <c r="BC1202" s="36"/>
      <c r="BD1202" s="36"/>
      <c r="BJ1202" s="36"/>
      <c r="BK1202" s="36"/>
      <c r="BL1202" s="36"/>
      <c r="BR1202" s="36"/>
      <c r="BS1202" s="36"/>
      <c r="BT1202" s="36"/>
      <c r="BZ1202" s="36"/>
      <c r="CA1202" s="36"/>
      <c r="CB1202" s="36"/>
      <c r="CH1202" s="36"/>
      <c r="CI1202" s="36"/>
      <c r="CJ1202" s="36"/>
      <c r="CP1202" s="36"/>
      <c r="CQ1202" s="36"/>
      <c r="CR1202" s="36"/>
      <c r="CX1202" s="36"/>
      <c r="CY1202" s="36"/>
      <c r="CZ1202" s="36"/>
      <c r="DF1202" s="36"/>
      <c r="DG1202" s="36"/>
      <c r="DH1202" s="36"/>
      <c r="DN1202" s="36"/>
      <c r="DO1202" s="36"/>
      <c r="DP1202" s="36"/>
      <c r="DV1202" s="36"/>
      <c r="DW1202" s="36"/>
      <c r="DX1202" s="36"/>
      <c r="ED1202" s="36"/>
      <c r="EE1202" s="36"/>
      <c r="EF1202" s="36"/>
      <c r="EL1202" s="36"/>
      <c r="EM1202" s="36"/>
      <c r="EN1202" s="36"/>
      <c r="ET1202" s="36"/>
      <c r="EU1202" s="36"/>
      <c r="EV1202" s="36"/>
    </row>
    <row r="1203" spans="14:152" s="30" customFormat="1" ht="12.75">
      <c r="N1203" s="36">
        <v>4.7000000000000003E-10</v>
      </c>
      <c r="O1203" s="36">
        <v>2.1624421898500001</v>
      </c>
      <c r="P1203" s="36">
        <v>10027.360204406799</v>
      </c>
      <c r="Q1203" s="30">
        <f t="shared" si="388"/>
        <v>-4.6981691149863147E-10</v>
      </c>
      <c r="R1203" s="30">
        <f t="shared" si="389"/>
        <v>-4.6981256217501588E-10</v>
      </c>
      <c r="S1203" s="30">
        <f t="shared" si="390"/>
        <v>-4.6981256236106638E-10</v>
      </c>
      <c r="T1203" s="30">
        <f t="shared" si="391"/>
        <v>-4.6981256236105852E-10</v>
      </c>
      <c r="V1203" s="36"/>
      <c r="W1203" s="36"/>
      <c r="X1203" s="36"/>
      <c r="AD1203" s="36"/>
      <c r="AE1203" s="36"/>
      <c r="AF1203" s="36"/>
      <c r="AL1203" s="36"/>
      <c r="AM1203" s="36"/>
      <c r="AN1203" s="36"/>
      <c r="AT1203" s="36"/>
      <c r="AU1203" s="36"/>
      <c r="AV1203" s="36"/>
      <c r="BB1203" s="36"/>
      <c r="BC1203" s="36"/>
      <c r="BD1203" s="36"/>
      <c r="BJ1203" s="36"/>
      <c r="BK1203" s="36"/>
      <c r="BL1203" s="36"/>
      <c r="BR1203" s="36"/>
      <c r="BS1203" s="36"/>
      <c r="BT1203" s="36"/>
      <c r="BZ1203" s="36"/>
      <c r="CA1203" s="36"/>
      <c r="CB1203" s="36"/>
      <c r="CH1203" s="36"/>
      <c r="CI1203" s="36"/>
      <c r="CJ1203" s="36"/>
      <c r="CP1203" s="36"/>
      <c r="CQ1203" s="36"/>
      <c r="CR1203" s="36"/>
      <c r="CX1203" s="36"/>
      <c r="CY1203" s="36"/>
      <c r="CZ1203" s="36"/>
      <c r="DF1203" s="36"/>
      <c r="DG1203" s="36"/>
      <c r="DH1203" s="36"/>
      <c r="DN1203" s="36"/>
      <c r="DO1203" s="36"/>
      <c r="DP1203" s="36"/>
      <c r="DV1203" s="36"/>
      <c r="DW1203" s="36"/>
      <c r="DX1203" s="36"/>
      <c r="ED1203" s="36"/>
      <c r="EE1203" s="36"/>
      <c r="EF1203" s="36"/>
      <c r="EL1203" s="36"/>
      <c r="EM1203" s="36"/>
      <c r="EN1203" s="36"/>
      <c r="ET1203" s="36"/>
      <c r="EU1203" s="36"/>
      <c r="EV1203" s="36"/>
    </row>
    <row r="1204" spans="14:152" s="30" customFormat="1" ht="12.75">
      <c r="N1204" s="36">
        <v>3.7000000000000001E-10</v>
      </c>
      <c r="O1204" s="36">
        <v>5.8495309093500003</v>
      </c>
      <c r="P1204" s="36">
        <v>6791.4311746189996</v>
      </c>
      <c r="Q1204" s="30">
        <f t="shared" si="388"/>
        <v>3.4219828419628808E-10</v>
      </c>
      <c r="R1204" s="30">
        <f t="shared" si="389"/>
        <v>3.4216686157863567E-10</v>
      </c>
      <c r="S1204" s="30">
        <f t="shared" si="390"/>
        <v>3.4216686291531974E-10</v>
      </c>
      <c r="T1204" s="30">
        <f t="shared" si="391"/>
        <v>3.4216686291526271E-10</v>
      </c>
      <c r="V1204" s="36"/>
      <c r="W1204" s="36"/>
      <c r="X1204" s="36"/>
      <c r="AD1204" s="36"/>
      <c r="AE1204" s="36"/>
      <c r="AF1204" s="36"/>
      <c r="AL1204" s="36"/>
      <c r="AM1204" s="36"/>
      <c r="AN1204" s="36"/>
      <c r="AT1204" s="36"/>
      <c r="AU1204" s="36"/>
      <c r="AV1204" s="36"/>
      <c r="BB1204" s="36"/>
      <c r="BC1204" s="36"/>
      <c r="BD1204" s="36"/>
      <c r="BJ1204" s="36"/>
      <c r="BK1204" s="36"/>
      <c r="BL1204" s="36"/>
      <c r="BR1204" s="36"/>
      <c r="BS1204" s="36"/>
      <c r="BT1204" s="36"/>
      <c r="BZ1204" s="36"/>
      <c r="CA1204" s="36"/>
      <c r="CB1204" s="36"/>
      <c r="CH1204" s="36"/>
      <c r="CI1204" s="36"/>
      <c r="CJ1204" s="36"/>
      <c r="CP1204" s="36"/>
      <c r="CQ1204" s="36"/>
      <c r="CR1204" s="36"/>
      <c r="CX1204" s="36"/>
      <c r="CY1204" s="36"/>
      <c r="CZ1204" s="36"/>
      <c r="DF1204" s="36"/>
      <c r="DG1204" s="36"/>
      <c r="DH1204" s="36"/>
      <c r="DN1204" s="36"/>
      <c r="DO1204" s="36"/>
      <c r="DP1204" s="36"/>
      <c r="DV1204" s="36"/>
      <c r="DW1204" s="36"/>
      <c r="DX1204" s="36"/>
      <c r="ED1204" s="36"/>
      <c r="EE1204" s="36"/>
      <c r="EF1204" s="36"/>
      <c r="EL1204" s="36"/>
      <c r="EM1204" s="36"/>
      <c r="EN1204" s="36"/>
      <c r="ET1204" s="36"/>
      <c r="EU1204" s="36"/>
      <c r="EV1204" s="36"/>
    </row>
    <row r="1205" spans="14:152" s="30" customFormat="1" ht="12.75">
      <c r="N1205" s="36">
        <v>4.8E-10</v>
      </c>
      <c r="O1205" s="36">
        <v>5.0377954689799997</v>
      </c>
      <c r="P1205" s="36">
        <v>7064.1041319706001</v>
      </c>
      <c r="Q1205" s="30">
        <f t="shared" si="388"/>
        <v>-4.3672804636351225E-10</v>
      </c>
      <c r="R1205" s="30">
        <f t="shared" si="389"/>
        <v>-4.3677428414004535E-10</v>
      </c>
      <c r="S1205" s="30">
        <f t="shared" si="390"/>
        <v>-4.3677428217417664E-10</v>
      </c>
      <c r="T1205" s="30">
        <f t="shared" si="391"/>
        <v>-4.3677428217425869E-10</v>
      </c>
      <c r="V1205" s="36"/>
      <c r="W1205" s="36"/>
      <c r="X1205" s="36"/>
      <c r="AD1205" s="36"/>
      <c r="AE1205" s="36"/>
      <c r="AF1205" s="36"/>
      <c r="AL1205" s="36"/>
      <c r="AM1205" s="36"/>
      <c r="AN1205" s="36"/>
      <c r="AT1205" s="36"/>
      <c r="AU1205" s="36"/>
      <c r="AV1205" s="36"/>
      <c r="BB1205" s="36"/>
      <c r="BC1205" s="36"/>
      <c r="BD1205" s="36"/>
      <c r="BJ1205" s="36"/>
      <c r="BK1205" s="36"/>
      <c r="BL1205" s="36"/>
      <c r="BR1205" s="36"/>
      <c r="BS1205" s="36"/>
      <c r="BT1205" s="36"/>
      <c r="BZ1205" s="36"/>
      <c r="CA1205" s="36"/>
      <c r="CB1205" s="36"/>
      <c r="CH1205" s="36"/>
      <c r="CI1205" s="36"/>
      <c r="CJ1205" s="36"/>
      <c r="CP1205" s="36"/>
      <c r="CQ1205" s="36"/>
      <c r="CR1205" s="36"/>
      <c r="CX1205" s="36"/>
      <c r="CY1205" s="36"/>
      <c r="CZ1205" s="36"/>
      <c r="DF1205" s="36"/>
      <c r="DG1205" s="36"/>
      <c r="DH1205" s="36"/>
      <c r="DN1205" s="36"/>
      <c r="DO1205" s="36"/>
      <c r="DP1205" s="36"/>
      <c r="DV1205" s="36"/>
      <c r="DW1205" s="36"/>
      <c r="DX1205" s="36"/>
      <c r="ED1205" s="36"/>
      <c r="EE1205" s="36"/>
      <c r="EF1205" s="36"/>
      <c r="EL1205" s="36"/>
      <c r="EM1205" s="36"/>
      <c r="EN1205" s="36"/>
      <c r="ET1205" s="36"/>
      <c r="EU1205" s="36"/>
      <c r="EV1205" s="36"/>
    </row>
    <row r="1206" spans="14:152" s="30" customFormat="1" ht="12.75">
      <c r="N1206" s="36">
        <v>3.7999999999999998E-10</v>
      </c>
      <c r="O1206" s="36">
        <v>0.58076516432000003</v>
      </c>
      <c r="P1206" s="36">
        <v>8966.3875031733005</v>
      </c>
      <c r="Q1206" s="30">
        <f t="shared" si="388"/>
        <v>1.6162959944909424E-10</v>
      </c>
      <c r="R1206" s="30">
        <f t="shared" si="389"/>
        <v>1.6173095847331372E-10</v>
      </c>
      <c r="S1206" s="30">
        <f t="shared" si="390"/>
        <v>1.6173095416308255E-10</v>
      </c>
      <c r="T1206" s="30">
        <f t="shared" si="391"/>
        <v>1.6173095416326334E-10</v>
      </c>
      <c r="V1206" s="36"/>
      <c r="W1206" s="36"/>
      <c r="X1206" s="36"/>
      <c r="AD1206" s="36"/>
      <c r="AE1206" s="36"/>
      <c r="AF1206" s="36"/>
      <c r="AL1206" s="36"/>
      <c r="AM1206" s="36"/>
      <c r="AN1206" s="36"/>
      <c r="AT1206" s="36"/>
      <c r="AU1206" s="36"/>
      <c r="AV1206" s="36"/>
      <c r="BB1206" s="36"/>
      <c r="BC1206" s="36"/>
      <c r="BD1206" s="36"/>
      <c r="BJ1206" s="36"/>
      <c r="BK1206" s="36"/>
      <c r="BL1206" s="36"/>
      <c r="BR1206" s="36"/>
      <c r="BS1206" s="36"/>
      <c r="BT1206" s="36"/>
      <c r="BZ1206" s="36"/>
      <c r="CA1206" s="36"/>
      <c r="CB1206" s="36"/>
      <c r="CH1206" s="36"/>
      <c r="CI1206" s="36"/>
      <c r="CJ1206" s="36"/>
      <c r="CP1206" s="36"/>
      <c r="CQ1206" s="36"/>
      <c r="CR1206" s="36"/>
      <c r="CX1206" s="36"/>
      <c r="CY1206" s="36"/>
      <c r="CZ1206" s="36"/>
      <c r="DF1206" s="36"/>
      <c r="DG1206" s="36"/>
      <c r="DH1206" s="36"/>
      <c r="DN1206" s="36"/>
      <c r="DO1206" s="36"/>
      <c r="DP1206" s="36"/>
      <c r="DV1206" s="36"/>
      <c r="DW1206" s="36"/>
      <c r="DX1206" s="36"/>
      <c r="ED1206" s="36"/>
      <c r="EE1206" s="36"/>
      <c r="EF1206" s="36"/>
      <c r="EL1206" s="36"/>
      <c r="EM1206" s="36"/>
      <c r="EN1206" s="36"/>
      <c r="ET1206" s="36"/>
      <c r="EU1206" s="36"/>
      <c r="EV1206" s="36"/>
    </row>
    <row r="1207" spans="14:152" s="30" customFormat="1" ht="12.75">
      <c r="N1207" s="36">
        <v>5.1E-10</v>
      </c>
      <c r="O1207" s="36">
        <v>3.3618111703700002</v>
      </c>
      <c r="P1207" s="36">
        <v>8976.6824439118009</v>
      </c>
      <c r="Q1207" s="30">
        <f t="shared" si="388"/>
        <v>-3.8548851686575869E-10</v>
      </c>
      <c r="R1207" s="30">
        <f t="shared" si="389"/>
        <v>-3.8558703212704357E-10</v>
      </c>
      <c r="S1207" s="30">
        <f t="shared" si="390"/>
        <v>-3.8558702793816155E-10</v>
      </c>
      <c r="T1207" s="30">
        <f t="shared" si="391"/>
        <v>-3.8558702793833712E-10</v>
      </c>
      <c r="V1207" s="36"/>
      <c r="W1207" s="36"/>
      <c r="X1207" s="36"/>
      <c r="AD1207" s="36"/>
      <c r="AE1207" s="36"/>
      <c r="AF1207" s="36"/>
      <c r="AL1207" s="36"/>
      <c r="AM1207" s="36"/>
      <c r="AN1207" s="36"/>
      <c r="AT1207" s="36"/>
      <c r="AU1207" s="36"/>
      <c r="AV1207" s="36"/>
      <c r="BB1207" s="36"/>
      <c r="BC1207" s="36"/>
      <c r="BD1207" s="36"/>
      <c r="BJ1207" s="36"/>
      <c r="BK1207" s="36"/>
      <c r="BL1207" s="36"/>
      <c r="BR1207" s="36"/>
      <c r="BS1207" s="36"/>
      <c r="BT1207" s="36"/>
      <c r="BZ1207" s="36"/>
      <c r="CA1207" s="36"/>
      <c r="CB1207" s="36"/>
      <c r="CH1207" s="36"/>
      <c r="CI1207" s="36"/>
      <c r="CJ1207" s="36"/>
      <c r="CP1207" s="36"/>
      <c r="CQ1207" s="36"/>
      <c r="CR1207" s="36"/>
      <c r="CX1207" s="36"/>
      <c r="CY1207" s="36"/>
      <c r="CZ1207" s="36"/>
      <c r="DF1207" s="36"/>
      <c r="DG1207" s="36"/>
      <c r="DH1207" s="36"/>
      <c r="DN1207" s="36"/>
      <c r="DO1207" s="36"/>
      <c r="DP1207" s="36"/>
      <c r="DV1207" s="36"/>
      <c r="DW1207" s="36"/>
      <c r="DX1207" s="36"/>
      <c r="ED1207" s="36"/>
      <c r="EE1207" s="36"/>
      <c r="EF1207" s="36"/>
      <c r="EL1207" s="36"/>
      <c r="EM1207" s="36"/>
      <c r="EN1207" s="36"/>
      <c r="ET1207" s="36"/>
      <c r="EU1207" s="36"/>
      <c r="EV1207" s="36"/>
    </row>
    <row r="1208" spans="14:152" s="30" customFormat="1" ht="12.75">
      <c r="N1208" s="36">
        <v>4.2E-10</v>
      </c>
      <c r="O1208" s="36">
        <v>4.1372576715799996</v>
      </c>
      <c r="P1208" s="36">
        <v>8336.7851575978002</v>
      </c>
      <c r="Q1208" s="30">
        <f t="shared" si="388"/>
        <v>-1.3404786521269486E-10</v>
      </c>
      <c r="R1208" s="30">
        <f t="shared" si="389"/>
        <v>-1.3393877999999255E-10</v>
      </c>
      <c r="S1208" s="30">
        <f t="shared" si="390"/>
        <v>-1.3393878463931195E-10</v>
      </c>
      <c r="T1208" s="30">
        <f t="shared" si="391"/>
        <v>-1.3393878463911678E-10</v>
      </c>
      <c r="V1208" s="36"/>
      <c r="W1208" s="36"/>
      <c r="X1208" s="36"/>
      <c r="AD1208" s="36"/>
      <c r="AE1208" s="36"/>
      <c r="AF1208" s="36"/>
      <c r="AL1208" s="36"/>
      <c r="AM1208" s="36"/>
      <c r="AN1208" s="36"/>
      <c r="AT1208" s="36"/>
      <c r="AU1208" s="36"/>
      <c r="AV1208" s="36"/>
      <c r="BB1208" s="36"/>
      <c r="BC1208" s="36"/>
      <c r="BD1208" s="36"/>
      <c r="BJ1208" s="36"/>
      <c r="BK1208" s="36"/>
      <c r="BL1208" s="36"/>
      <c r="BR1208" s="36"/>
      <c r="BS1208" s="36"/>
      <c r="BT1208" s="36"/>
      <c r="BZ1208" s="36"/>
      <c r="CA1208" s="36"/>
      <c r="CB1208" s="36"/>
      <c r="CH1208" s="36"/>
      <c r="CI1208" s="36"/>
      <c r="CJ1208" s="36"/>
      <c r="CP1208" s="36"/>
      <c r="CQ1208" s="36"/>
      <c r="CR1208" s="36"/>
      <c r="CX1208" s="36"/>
      <c r="CY1208" s="36"/>
      <c r="CZ1208" s="36"/>
      <c r="DF1208" s="36"/>
      <c r="DG1208" s="36"/>
      <c r="DH1208" s="36"/>
      <c r="DN1208" s="36"/>
      <c r="DO1208" s="36"/>
      <c r="DP1208" s="36"/>
      <c r="DV1208" s="36"/>
      <c r="DW1208" s="36"/>
      <c r="DX1208" s="36"/>
      <c r="ED1208" s="36"/>
      <c r="EE1208" s="36"/>
      <c r="EF1208" s="36"/>
      <c r="EL1208" s="36"/>
      <c r="EM1208" s="36"/>
      <c r="EN1208" s="36"/>
      <c r="ET1208" s="36"/>
      <c r="EU1208" s="36"/>
      <c r="EV1208" s="36"/>
    </row>
    <row r="1209" spans="14:152" s="30" customFormat="1" ht="12.75">
      <c r="N1209" s="36">
        <v>3.7999999999999998E-10</v>
      </c>
      <c r="O1209" s="36">
        <v>5.7542564889300003</v>
      </c>
      <c r="P1209" s="36">
        <v>4531.5363185754004</v>
      </c>
      <c r="Q1209" s="30">
        <f t="shared" si="388"/>
        <v>3.2946469724950061E-10</v>
      </c>
      <c r="R1209" s="30">
        <f t="shared" si="389"/>
        <v>3.2943648800229898E-10</v>
      </c>
      <c r="S1209" s="30">
        <f t="shared" si="390"/>
        <v>3.2943648920211841E-10</v>
      </c>
      <c r="T1209" s="30">
        <f t="shared" si="391"/>
        <v>3.2943648920206796E-10</v>
      </c>
      <c r="V1209" s="36"/>
      <c r="W1209" s="36"/>
      <c r="X1209" s="36"/>
      <c r="AD1209" s="36"/>
      <c r="AE1209" s="36"/>
      <c r="AF1209" s="36"/>
      <c r="AL1209" s="36"/>
      <c r="AM1209" s="36"/>
      <c r="AN1209" s="36"/>
      <c r="AT1209" s="36"/>
      <c r="AU1209" s="36"/>
      <c r="AV1209" s="36"/>
      <c r="BB1209" s="36"/>
      <c r="BC1209" s="36"/>
      <c r="BD1209" s="36"/>
      <c r="BJ1209" s="36"/>
      <c r="BK1209" s="36"/>
      <c r="BL1209" s="36"/>
      <c r="BR1209" s="36"/>
      <c r="BS1209" s="36"/>
      <c r="BT1209" s="36"/>
      <c r="BZ1209" s="36"/>
      <c r="CA1209" s="36"/>
      <c r="CB1209" s="36"/>
      <c r="CH1209" s="36"/>
      <c r="CI1209" s="36"/>
      <c r="CJ1209" s="36"/>
      <c r="CP1209" s="36"/>
      <c r="CQ1209" s="36"/>
      <c r="CR1209" s="36"/>
      <c r="CX1209" s="36"/>
      <c r="CY1209" s="36"/>
      <c r="CZ1209" s="36"/>
      <c r="DF1209" s="36"/>
      <c r="DG1209" s="36"/>
      <c r="DH1209" s="36"/>
      <c r="DN1209" s="36"/>
      <c r="DO1209" s="36"/>
      <c r="DP1209" s="36"/>
      <c r="DV1209" s="36"/>
      <c r="DW1209" s="36"/>
      <c r="DX1209" s="36"/>
      <c r="ED1209" s="36"/>
      <c r="EE1209" s="36"/>
      <c r="EF1209" s="36"/>
      <c r="EL1209" s="36"/>
      <c r="EM1209" s="36"/>
      <c r="EN1209" s="36"/>
      <c r="ET1209" s="36"/>
      <c r="EU1209" s="36"/>
      <c r="EV1209" s="36"/>
    </row>
    <row r="1210" spans="14:152" s="30" customFormat="1" ht="12.75">
      <c r="N1210" s="36">
        <v>3.7999999999999998E-10</v>
      </c>
      <c r="O1210" s="36">
        <v>3.5568132321500001</v>
      </c>
      <c r="P1210" s="36">
        <v>5351.7127631395997</v>
      </c>
      <c r="Q1210" s="30">
        <f t="shared" si="388"/>
        <v>2.1059194416644151E-10</v>
      </c>
      <c r="R1210" s="30">
        <f t="shared" si="389"/>
        <v>2.1053629534917237E-10</v>
      </c>
      <c r="S1210" s="30">
        <f t="shared" si="390"/>
        <v>2.1053629771590771E-10</v>
      </c>
      <c r="T1210" s="30">
        <f t="shared" si="391"/>
        <v>2.1053629771580773E-10</v>
      </c>
      <c r="V1210" s="36"/>
      <c r="W1210" s="36"/>
      <c r="X1210" s="36"/>
      <c r="AD1210" s="36"/>
      <c r="AE1210" s="36"/>
      <c r="AF1210" s="36"/>
      <c r="AL1210" s="36"/>
      <c r="AM1210" s="36"/>
      <c r="AN1210" s="36"/>
      <c r="AT1210" s="36"/>
      <c r="AU1210" s="36"/>
      <c r="AV1210" s="36"/>
      <c r="BB1210" s="36"/>
      <c r="BC1210" s="36"/>
      <c r="BD1210" s="36"/>
      <c r="BJ1210" s="36"/>
      <c r="BK1210" s="36"/>
      <c r="BL1210" s="36"/>
      <c r="BR1210" s="36"/>
      <c r="BS1210" s="36"/>
      <c r="BT1210" s="36"/>
      <c r="BZ1210" s="36"/>
      <c r="CA1210" s="36"/>
      <c r="CB1210" s="36"/>
      <c r="CH1210" s="36"/>
      <c r="CI1210" s="36"/>
      <c r="CJ1210" s="36"/>
      <c r="CP1210" s="36"/>
      <c r="CQ1210" s="36"/>
      <c r="CR1210" s="36"/>
      <c r="CX1210" s="36"/>
      <c r="CY1210" s="36"/>
      <c r="CZ1210" s="36"/>
      <c r="DF1210" s="36"/>
      <c r="DG1210" s="36"/>
      <c r="DH1210" s="36"/>
      <c r="DN1210" s="36"/>
      <c r="DO1210" s="36"/>
      <c r="DP1210" s="36"/>
      <c r="DV1210" s="36"/>
      <c r="DW1210" s="36"/>
      <c r="DX1210" s="36"/>
      <c r="ED1210" s="36"/>
      <c r="EE1210" s="36"/>
      <c r="EF1210" s="36"/>
      <c r="EL1210" s="36"/>
      <c r="EM1210" s="36"/>
      <c r="EN1210" s="36"/>
      <c r="ET1210" s="36"/>
      <c r="EU1210" s="36"/>
      <c r="EV1210" s="36"/>
    </row>
    <row r="1211" spans="14:152" s="30" customFormat="1" ht="12.75">
      <c r="N1211" s="36">
        <v>4.0000000000000001E-10</v>
      </c>
      <c r="O1211" s="36">
        <v>2.79414141035</v>
      </c>
      <c r="P1211" s="36">
        <v>3067.9394693482</v>
      </c>
      <c r="Q1211" s="30">
        <f t="shared" si="388"/>
        <v>-3.1609397092793427E-11</v>
      </c>
      <c r="R1211" s="30">
        <f t="shared" si="389"/>
        <v>-3.1649610575875752E-11</v>
      </c>
      <c r="S1211" s="30">
        <f t="shared" si="390"/>
        <v>-3.1649608865708619E-11</v>
      </c>
      <c r="T1211" s="30">
        <f t="shared" si="391"/>
        <v>-3.1649608865780868E-11</v>
      </c>
      <c r="V1211" s="36"/>
      <c r="W1211" s="36"/>
      <c r="X1211" s="36"/>
      <c r="AD1211" s="36"/>
      <c r="AE1211" s="36"/>
      <c r="AF1211" s="36"/>
      <c r="AL1211" s="36"/>
      <c r="AM1211" s="36"/>
      <c r="AN1211" s="36"/>
      <c r="AT1211" s="36"/>
      <c r="AU1211" s="36"/>
      <c r="AV1211" s="36"/>
      <c r="BB1211" s="36"/>
      <c r="BC1211" s="36"/>
      <c r="BD1211" s="36"/>
      <c r="BJ1211" s="36"/>
      <c r="BK1211" s="36"/>
      <c r="BL1211" s="36"/>
      <c r="BR1211" s="36"/>
      <c r="BS1211" s="36"/>
      <c r="BT1211" s="36"/>
      <c r="BZ1211" s="36"/>
      <c r="CA1211" s="36"/>
      <c r="CB1211" s="36"/>
      <c r="CH1211" s="36"/>
      <c r="CI1211" s="36"/>
      <c r="CJ1211" s="36"/>
      <c r="CP1211" s="36"/>
      <c r="CQ1211" s="36"/>
      <c r="CR1211" s="36"/>
      <c r="CX1211" s="36"/>
      <c r="CY1211" s="36"/>
      <c r="CZ1211" s="36"/>
      <c r="DF1211" s="36"/>
      <c r="DG1211" s="36"/>
      <c r="DH1211" s="36"/>
      <c r="DN1211" s="36"/>
      <c r="DO1211" s="36"/>
      <c r="DP1211" s="36"/>
      <c r="DV1211" s="36"/>
      <c r="DW1211" s="36"/>
      <c r="DX1211" s="36"/>
      <c r="ED1211" s="36"/>
      <c r="EE1211" s="36"/>
      <c r="EF1211" s="36"/>
      <c r="EL1211" s="36"/>
      <c r="EM1211" s="36"/>
      <c r="EN1211" s="36"/>
      <c r="ET1211" s="36"/>
      <c r="EU1211" s="36"/>
      <c r="EV1211" s="36"/>
    </row>
    <row r="1212" spans="14:152" s="30" customFormat="1" ht="12.75">
      <c r="N1212" s="36">
        <v>4.0000000000000001E-10</v>
      </c>
      <c r="O1212" s="36">
        <v>4.9979846849399996</v>
      </c>
      <c r="P1212" s="36">
        <v>10042.192599498199</v>
      </c>
      <c r="Q1212" s="30">
        <f t="shared" si="388"/>
        <v>3.6585229287009794E-10</v>
      </c>
      <c r="R1212" s="30">
        <f t="shared" si="389"/>
        <v>3.6579888922744333E-10</v>
      </c>
      <c r="S1212" s="30">
        <f t="shared" si="390"/>
        <v>3.6579889149940604E-10</v>
      </c>
      <c r="T1212" s="30">
        <f t="shared" si="391"/>
        <v>3.6579889149931055E-10</v>
      </c>
      <c r="V1212" s="36"/>
      <c r="W1212" s="36"/>
      <c r="X1212" s="36"/>
      <c r="AD1212" s="36"/>
      <c r="AE1212" s="36"/>
      <c r="AF1212" s="36"/>
      <c r="AL1212" s="36"/>
      <c r="AM1212" s="36"/>
      <c r="AN1212" s="36"/>
      <c r="AT1212" s="36"/>
      <c r="AU1212" s="36"/>
      <c r="AV1212" s="36"/>
      <c r="BB1212" s="36"/>
      <c r="BC1212" s="36"/>
      <c r="BD1212" s="36"/>
      <c r="BJ1212" s="36"/>
      <c r="BK1212" s="36"/>
      <c r="BL1212" s="36"/>
      <c r="BR1212" s="36"/>
      <c r="BS1212" s="36"/>
      <c r="BT1212" s="36"/>
      <c r="BZ1212" s="36"/>
      <c r="CA1212" s="36"/>
      <c r="CB1212" s="36"/>
      <c r="CH1212" s="36"/>
      <c r="CI1212" s="36"/>
      <c r="CJ1212" s="36"/>
      <c r="CP1212" s="36"/>
      <c r="CQ1212" s="36"/>
      <c r="CR1212" s="36"/>
      <c r="CX1212" s="36"/>
      <c r="CY1212" s="36"/>
      <c r="CZ1212" s="36"/>
      <c r="DF1212" s="36"/>
      <c r="DG1212" s="36"/>
      <c r="DH1212" s="36"/>
      <c r="DN1212" s="36"/>
      <c r="DO1212" s="36"/>
      <c r="DP1212" s="36"/>
      <c r="DV1212" s="36"/>
      <c r="DW1212" s="36"/>
      <c r="DX1212" s="36"/>
      <c r="ED1212" s="36"/>
      <c r="EE1212" s="36"/>
      <c r="EF1212" s="36"/>
      <c r="EL1212" s="36"/>
      <c r="EM1212" s="36"/>
      <c r="EN1212" s="36"/>
      <c r="ET1212" s="36"/>
      <c r="EU1212" s="36"/>
      <c r="EV1212" s="36"/>
    </row>
    <row r="1213" spans="14:152" s="30" customFormat="1" ht="12.75">
      <c r="N1213" s="36">
        <v>3.7000000000000001E-10</v>
      </c>
      <c r="O1213" s="36">
        <v>1.82286411009</v>
      </c>
      <c r="P1213" s="36">
        <v>10017.955944741399</v>
      </c>
      <c r="Q1213" s="30">
        <f t="shared" si="388"/>
        <v>-3.5175466146466449E-10</v>
      </c>
      <c r="R1213" s="30">
        <f t="shared" si="389"/>
        <v>-3.5171685239998238E-10</v>
      </c>
      <c r="S1213" s="30">
        <f t="shared" si="390"/>
        <v>-3.5171685400871286E-10</v>
      </c>
      <c r="T1213" s="30">
        <f t="shared" si="391"/>
        <v>-3.517168540086443E-10</v>
      </c>
      <c r="V1213" s="36"/>
      <c r="W1213" s="36"/>
      <c r="X1213" s="36"/>
      <c r="AD1213" s="36"/>
      <c r="AE1213" s="36"/>
      <c r="AF1213" s="36"/>
      <c r="AL1213" s="36"/>
      <c r="AM1213" s="36"/>
      <c r="AN1213" s="36"/>
      <c r="AT1213" s="36"/>
      <c r="AU1213" s="36"/>
      <c r="AV1213" s="36"/>
      <c r="BB1213" s="36"/>
      <c r="BC1213" s="36"/>
      <c r="BD1213" s="36"/>
      <c r="BJ1213" s="36"/>
      <c r="BK1213" s="36"/>
      <c r="BL1213" s="36"/>
      <c r="BR1213" s="36"/>
      <c r="BS1213" s="36"/>
      <c r="BT1213" s="36"/>
      <c r="BZ1213" s="36"/>
      <c r="CA1213" s="36"/>
      <c r="CB1213" s="36"/>
      <c r="CH1213" s="36"/>
      <c r="CI1213" s="36"/>
      <c r="CJ1213" s="36"/>
      <c r="CP1213" s="36"/>
      <c r="CQ1213" s="36"/>
      <c r="CR1213" s="36"/>
      <c r="CX1213" s="36"/>
      <c r="CY1213" s="36"/>
      <c r="CZ1213" s="36"/>
      <c r="DF1213" s="36"/>
      <c r="DG1213" s="36"/>
      <c r="DH1213" s="36"/>
      <c r="DN1213" s="36"/>
      <c r="DO1213" s="36"/>
      <c r="DP1213" s="36"/>
      <c r="DV1213" s="36"/>
      <c r="DW1213" s="36"/>
      <c r="DX1213" s="36"/>
      <c r="ED1213" s="36"/>
      <c r="EE1213" s="36"/>
      <c r="EF1213" s="36"/>
      <c r="EL1213" s="36"/>
      <c r="EM1213" s="36"/>
      <c r="EN1213" s="36"/>
      <c r="ET1213" s="36"/>
      <c r="EU1213" s="36"/>
      <c r="EV1213" s="36"/>
    </row>
    <row r="1214" spans="14:152" s="30" customFormat="1" ht="12.75">
      <c r="N1214" s="36">
        <v>3.6E-10</v>
      </c>
      <c r="O1214" s="36">
        <v>6.02115369796</v>
      </c>
      <c r="P1214" s="36">
        <v>6474.5241161029999</v>
      </c>
      <c r="Q1214" s="30">
        <f t="shared" si="388"/>
        <v>1.1585550671370491E-11</v>
      </c>
      <c r="R1214" s="30">
        <f t="shared" si="389"/>
        <v>1.1662129862137472E-11</v>
      </c>
      <c r="S1214" s="30">
        <f t="shared" si="390"/>
        <v>1.1662126605439061E-11</v>
      </c>
      <c r="T1214" s="30">
        <f t="shared" si="391"/>
        <v>1.1662126605577118E-11</v>
      </c>
      <c r="V1214" s="36"/>
      <c r="W1214" s="36"/>
      <c r="X1214" s="36"/>
      <c r="AD1214" s="36"/>
      <c r="AE1214" s="36"/>
      <c r="AF1214" s="36"/>
      <c r="AL1214" s="36"/>
      <c r="AM1214" s="36"/>
      <c r="AN1214" s="36"/>
      <c r="AT1214" s="36"/>
      <c r="AU1214" s="36"/>
      <c r="AV1214" s="36"/>
      <c r="BB1214" s="36"/>
      <c r="BC1214" s="36"/>
      <c r="BD1214" s="36"/>
      <c r="BJ1214" s="36"/>
      <c r="BK1214" s="36"/>
      <c r="BL1214" s="36"/>
      <c r="BR1214" s="36"/>
      <c r="BS1214" s="36"/>
      <c r="BT1214" s="36"/>
      <c r="BZ1214" s="36"/>
      <c r="CA1214" s="36"/>
      <c r="CB1214" s="36"/>
      <c r="CH1214" s="36"/>
      <c r="CI1214" s="36"/>
      <c r="CJ1214" s="36"/>
      <c r="CP1214" s="36"/>
      <c r="CQ1214" s="36"/>
      <c r="CR1214" s="36"/>
      <c r="CX1214" s="36"/>
      <c r="CY1214" s="36"/>
      <c r="CZ1214" s="36"/>
      <c r="DF1214" s="36"/>
      <c r="DG1214" s="36"/>
      <c r="DH1214" s="36"/>
      <c r="DN1214" s="36"/>
      <c r="DO1214" s="36"/>
      <c r="DP1214" s="36"/>
      <c r="DV1214" s="36"/>
      <c r="DW1214" s="36"/>
      <c r="DX1214" s="36"/>
      <c r="ED1214" s="36"/>
      <c r="EE1214" s="36"/>
      <c r="EF1214" s="36"/>
      <c r="EL1214" s="36"/>
      <c r="EM1214" s="36"/>
      <c r="EN1214" s="36"/>
      <c r="ET1214" s="36"/>
      <c r="EU1214" s="36"/>
      <c r="EV1214" s="36"/>
    </row>
    <row r="1215" spans="14:152" s="30" customFormat="1" ht="12.75">
      <c r="N1215" s="36">
        <v>4.3999999999999998E-10</v>
      </c>
      <c r="O1215" s="36">
        <v>3.0129925385899998</v>
      </c>
      <c r="P1215" s="36">
        <v>7417.1013669313998</v>
      </c>
      <c r="Q1215" s="30">
        <f t="shared" si="388"/>
        <v>4.0308363421335742E-10</v>
      </c>
      <c r="R1215" s="30">
        <f t="shared" si="389"/>
        <v>4.0304060861852464E-10</v>
      </c>
      <c r="S1215" s="30">
        <f t="shared" si="390"/>
        <v>4.0304061044879849E-10</v>
      </c>
      <c r="T1215" s="30">
        <f t="shared" si="391"/>
        <v>4.0304061044872073E-10</v>
      </c>
      <c r="V1215" s="36"/>
      <c r="W1215" s="36"/>
      <c r="X1215" s="36"/>
      <c r="AD1215" s="36"/>
      <c r="AE1215" s="36"/>
      <c r="AF1215" s="36"/>
      <c r="AL1215" s="36"/>
      <c r="AM1215" s="36"/>
      <c r="AN1215" s="36"/>
      <c r="AT1215" s="36"/>
      <c r="AU1215" s="36"/>
      <c r="AV1215" s="36"/>
      <c r="BB1215" s="36"/>
      <c r="BC1215" s="36"/>
      <c r="BD1215" s="36"/>
      <c r="BJ1215" s="36"/>
      <c r="BK1215" s="36"/>
      <c r="BL1215" s="36"/>
      <c r="BR1215" s="36"/>
      <c r="BS1215" s="36"/>
      <c r="BT1215" s="36"/>
      <c r="BZ1215" s="36"/>
      <c r="CA1215" s="36"/>
      <c r="CB1215" s="36"/>
      <c r="CH1215" s="36"/>
      <c r="CI1215" s="36"/>
      <c r="CJ1215" s="36"/>
      <c r="CP1215" s="36"/>
      <c r="CQ1215" s="36"/>
      <c r="CR1215" s="36"/>
      <c r="CX1215" s="36"/>
      <c r="CY1215" s="36"/>
      <c r="CZ1215" s="36"/>
      <c r="DF1215" s="36"/>
      <c r="DG1215" s="36"/>
      <c r="DH1215" s="36"/>
      <c r="DN1215" s="36"/>
      <c r="DO1215" s="36"/>
      <c r="DP1215" s="36"/>
      <c r="DV1215" s="36"/>
      <c r="DW1215" s="36"/>
      <c r="DX1215" s="36"/>
      <c r="ED1215" s="36"/>
      <c r="EE1215" s="36"/>
      <c r="EF1215" s="36"/>
      <c r="EL1215" s="36"/>
      <c r="EM1215" s="36"/>
      <c r="EN1215" s="36"/>
      <c r="ET1215" s="36"/>
      <c r="EU1215" s="36"/>
      <c r="EV1215" s="36"/>
    </row>
    <row r="1216" spans="14:152" s="30" customFormat="1" ht="12.75">
      <c r="N1216" s="36">
        <v>4.5E-10</v>
      </c>
      <c r="O1216" s="36">
        <v>2.3347015989400002</v>
      </c>
      <c r="P1216" s="36">
        <v>3123.7902129128001</v>
      </c>
      <c r="Q1216" s="30">
        <f t="shared" si="388"/>
        <v>-3.375453062980597E-10</v>
      </c>
      <c r="R1216" s="30">
        <f t="shared" si="389"/>
        <v>-3.3757586325188889E-10</v>
      </c>
      <c r="S1216" s="30">
        <f t="shared" si="390"/>
        <v>-3.375758619524583E-10</v>
      </c>
      <c r="T1216" s="30">
        <f t="shared" si="391"/>
        <v>-3.3757586195251326E-10</v>
      </c>
      <c r="V1216" s="36"/>
      <c r="W1216" s="36"/>
      <c r="X1216" s="36"/>
      <c r="AD1216" s="36"/>
      <c r="AE1216" s="36"/>
      <c r="AF1216" s="36"/>
      <c r="AL1216" s="36"/>
      <c r="AM1216" s="36"/>
      <c r="AN1216" s="36"/>
      <c r="AT1216" s="36"/>
      <c r="AU1216" s="36"/>
      <c r="AV1216" s="36"/>
      <c r="BB1216" s="36"/>
      <c r="BC1216" s="36"/>
      <c r="BD1216" s="36"/>
      <c r="BJ1216" s="36"/>
      <c r="BK1216" s="36"/>
      <c r="BL1216" s="36"/>
      <c r="BR1216" s="36"/>
      <c r="BS1216" s="36"/>
      <c r="BT1216" s="36"/>
      <c r="BZ1216" s="36"/>
      <c r="CA1216" s="36"/>
      <c r="CB1216" s="36"/>
      <c r="CH1216" s="36"/>
      <c r="CI1216" s="36"/>
      <c r="CJ1216" s="36"/>
      <c r="CP1216" s="36"/>
      <c r="CQ1216" s="36"/>
      <c r="CR1216" s="36"/>
      <c r="CX1216" s="36"/>
      <c r="CY1216" s="36"/>
      <c r="CZ1216" s="36"/>
      <c r="DF1216" s="36"/>
      <c r="DG1216" s="36"/>
      <c r="DH1216" s="36"/>
      <c r="DN1216" s="36"/>
      <c r="DO1216" s="36"/>
      <c r="DP1216" s="36"/>
      <c r="DV1216" s="36"/>
      <c r="DW1216" s="36"/>
      <c r="DX1216" s="36"/>
      <c r="ED1216" s="36"/>
      <c r="EE1216" s="36"/>
      <c r="EF1216" s="36"/>
      <c r="EL1216" s="36"/>
      <c r="EM1216" s="36"/>
      <c r="EN1216" s="36"/>
      <c r="ET1216" s="36"/>
      <c r="EU1216" s="36"/>
      <c r="EV1216" s="36"/>
    </row>
    <row r="1217" spans="14:152" s="30" customFormat="1" ht="12.75">
      <c r="N1217" s="36">
        <v>3.9E-10</v>
      </c>
      <c r="O1217" s="36">
        <v>4.9176793397800003</v>
      </c>
      <c r="P1217" s="36">
        <v>8034.6153814073996</v>
      </c>
      <c r="Q1217" s="30">
        <f>N1217*COS(O1217+P1217*$C$23)</f>
        <v>-1.3772412830400978E-10</v>
      </c>
      <c r="R1217" s="30">
        <f t="shared" si="389"/>
        <v>-1.3782049161089899E-10</v>
      </c>
      <c r="S1217" s="30">
        <f t="shared" si="390"/>
        <v>-1.3782048751302796E-10</v>
      </c>
      <c r="T1217" s="30">
        <f t="shared" si="391"/>
        <v>-1.3782048751320164E-10</v>
      </c>
      <c r="V1217" s="36"/>
      <c r="W1217" s="36"/>
      <c r="X1217" s="36"/>
      <c r="AD1217" s="36"/>
      <c r="AE1217" s="36"/>
      <c r="AF1217" s="36"/>
      <c r="AL1217" s="36"/>
      <c r="AM1217" s="36"/>
      <c r="AN1217" s="36"/>
      <c r="AT1217" s="36"/>
      <c r="AU1217" s="36"/>
      <c r="AV1217" s="36"/>
      <c r="BB1217" s="36"/>
      <c r="BC1217" s="36"/>
      <c r="BD1217" s="36"/>
      <c r="BJ1217" s="36"/>
      <c r="BK1217" s="36"/>
      <c r="BL1217" s="36"/>
      <c r="BR1217" s="36"/>
      <c r="BS1217" s="36"/>
      <c r="BT1217" s="36"/>
      <c r="BZ1217" s="36"/>
      <c r="CA1217" s="36"/>
      <c r="CB1217" s="36"/>
      <c r="CH1217" s="36"/>
      <c r="CI1217" s="36"/>
      <c r="CJ1217" s="36"/>
      <c r="CP1217" s="36"/>
      <c r="CQ1217" s="36"/>
      <c r="CR1217" s="36"/>
      <c r="CX1217" s="36"/>
      <c r="CY1217" s="36"/>
      <c r="CZ1217" s="36"/>
      <c r="DF1217" s="36"/>
      <c r="DG1217" s="36"/>
      <c r="DH1217" s="36"/>
      <c r="DN1217" s="36"/>
      <c r="DO1217" s="36"/>
      <c r="DP1217" s="36"/>
      <c r="DV1217" s="36"/>
      <c r="DW1217" s="36"/>
      <c r="DX1217" s="36"/>
      <c r="ED1217" s="36"/>
      <c r="EE1217" s="36"/>
      <c r="EF1217" s="36"/>
      <c r="EL1217" s="36"/>
      <c r="EM1217" s="36"/>
      <c r="EN1217" s="36"/>
      <c r="ET1217" s="36"/>
      <c r="EU1217" s="36"/>
      <c r="EV1217" s="36"/>
    </row>
  </sheetData>
  <sheetProtection sheet="1" objects="1" scenarios="1"/>
  <customSheetViews>
    <customSheetView guid="{CF7DD578-E3A2-43CE-B6A7-FBD754B1EE99}" scale="115">
      <pageMargins left="0.7" right="0.7" top="0.75" bottom="0.75" header="0.3" footer="0.3"/>
      <pageSetup paperSize="9" orientation="portrait" horizontalDpi="0" verticalDpi="0" r:id="rId1"/>
    </customSheetView>
  </customSheetViews>
  <pageMargins left="0.7" right="0.7" top="0.75" bottom="0.75" header="0.3" footer="0.3"/>
  <pageSetup paperSize="9" orientation="portrait" horizontalDpi="0" verticalDpi="0" r:id="rId2"/>
  <ignoredErrors>
    <ignoredError sqref="C35:C36 B36 C56:C57 B57 C77:C78 B78 C98:C99 B99 B117 C125 C131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Z760"/>
  <sheetViews>
    <sheetView topLeftCell="K1" zoomScale="115" zoomScaleNormal="115" workbookViewId="0">
      <selection activeCell="Z1" sqref="Z1"/>
    </sheetView>
  </sheetViews>
  <sheetFormatPr defaultRowHeight="12.6" customHeight="1"/>
  <cols>
    <col min="1" max="1" width="12.85546875" customWidth="1"/>
    <col min="2" max="2" width="12.28515625" customWidth="1"/>
    <col min="3" max="3" width="11.42578125" customWidth="1"/>
    <col min="4" max="4" width="11.7109375" customWidth="1"/>
    <col min="5" max="11" width="12.28515625" customWidth="1"/>
    <col min="12" max="12" width="14.42578125" bestFit="1" customWidth="1"/>
    <col min="13" max="13" width="12.28515625" customWidth="1"/>
    <col min="14" max="16" width="12.85546875" customWidth="1"/>
    <col min="17" max="21" width="12.28515625" customWidth="1"/>
    <col min="22" max="24" width="12.85546875" customWidth="1"/>
    <col min="25" max="29" width="12.28515625" customWidth="1"/>
    <col min="30" max="32" width="12.85546875" customWidth="1"/>
    <col min="33" max="33" width="14.42578125" bestFit="1" customWidth="1"/>
    <col min="34" max="37" width="12.28515625" customWidth="1"/>
    <col min="38" max="40" width="12.85546875" customWidth="1"/>
    <col min="41" max="42" width="14.42578125" bestFit="1" customWidth="1"/>
    <col min="43" max="44" width="13.28515625" bestFit="1" customWidth="1"/>
    <col min="45" max="45" width="12.28515625" customWidth="1"/>
    <col min="46" max="48" width="12.85546875" customWidth="1"/>
    <col min="49" max="51" width="14.42578125" bestFit="1" customWidth="1"/>
    <col min="52" max="53" width="12.28515625" customWidth="1"/>
    <col min="54" max="54" width="12" customWidth="1"/>
    <col min="55" max="56" width="12.85546875" customWidth="1"/>
    <col min="57" max="58" width="12.28515625" customWidth="1"/>
    <col min="59" max="59" width="13.5703125" bestFit="1" customWidth="1"/>
    <col min="60" max="61" width="12.28515625" customWidth="1"/>
    <col min="62" max="64" width="12.85546875" customWidth="1"/>
    <col min="65" max="69" width="12.28515625" customWidth="1"/>
    <col min="70" max="72" width="12.85546875" customWidth="1"/>
    <col min="73" max="77" width="12.28515625" customWidth="1"/>
    <col min="78" max="80" width="12.85546875" customWidth="1"/>
    <col min="81" max="85" width="12.28515625" customWidth="1"/>
    <col min="86" max="88" width="12.85546875" customWidth="1"/>
    <col min="89" max="89" width="14.42578125" bestFit="1" customWidth="1"/>
    <col min="90" max="90" width="13.28515625" bestFit="1" customWidth="1"/>
    <col min="91" max="92" width="14.42578125" bestFit="1" customWidth="1"/>
    <col min="93" max="93" width="12.28515625" customWidth="1"/>
    <col min="94" max="94" width="10.85546875" customWidth="1"/>
    <col min="95" max="96" width="12.85546875" customWidth="1"/>
    <col min="97" max="97" width="13.5703125" bestFit="1" customWidth="1"/>
    <col min="98" max="100" width="14.42578125" bestFit="1" customWidth="1"/>
    <col min="101" max="101" width="12.28515625" customWidth="1"/>
    <col min="102" max="102" width="10.85546875" customWidth="1"/>
    <col min="103" max="104" width="12.85546875" customWidth="1"/>
    <col min="105" max="105" width="13.5703125" bestFit="1" customWidth="1"/>
    <col min="106" max="106" width="12.42578125" bestFit="1" customWidth="1"/>
    <col min="107" max="108" width="13.5703125" bestFit="1" customWidth="1"/>
    <col min="109" max="109" width="12.28515625" customWidth="1"/>
    <col min="110" max="112" width="12.85546875" customWidth="1"/>
    <col min="113" max="117" width="12.28515625" customWidth="1"/>
    <col min="118" max="120" width="12.85546875" customWidth="1"/>
    <col min="121" max="121" width="12.28515625" customWidth="1"/>
    <col min="122" max="122" width="13.28515625" bestFit="1" customWidth="1"/>
    <col min="123" max="124" width="14.42578125" bestFit="1" customWidth="1"/>
    <col min="125" max="125" width="12.28515625" customWidth="1"/>
    <col min="126" max="128" width="12.85546875" customWidth="1"/>
    <col min="129" max="132" width="14.42578125" bestFit="1" customWidth="1"/>
    <col min="133" max="133" width="12.28515625" customWidth="1"/>
    <col min="134" max="134" width="12.85546875" bestFit="1" customWidth="1"/>
    <col min="135" max="136" width="12.85546875" customWidth="1"/>
    <col min="137" max="137" width="14.42578125" bestFit="1" customWidth="1"/>
    <col min="138" max="140" width="13.5703125" bestFit="1" customWidth="1"/>
    <col min="141" max="141" width="12.28515625" customWidth="1"/>
    <col min="142" max="144" width="12.85546875" customWidth="1"/>
    <col min="145" max="145" width="13.5703125" bestFit="1" customWidth="1"/>
    <col min="146" max="148" width="14.42578125" bestFit="1" customWidth="1"/>
    <col min="149" max="149" width="12.28515625" customWidth="1"/>
    <col min="150" max="150" width="12" customWidth="1"/>
    <col min="151" max="152" width="12.85546875" customWidth="1"/>
    <col min="153" max="153" width="13.5703125" bestFit="1" customWidth="1"/>
    <col min="154" max="156" width="14.42578125" bestFit="1" customWidth="1"/>
    <col min="157" max="256" width="9.28515625" customWidth="1"/>
    <col min="257" max="257" width="13.5703125" customWidth="1"/>
    <col min="258" max="258" width="12.42578125" bestFit="1" customWidth="1"/>
    <col min="259" max="259" width="12.28515625" customWidth="1"/>
    <col min="260" max="260" width="11.28515625" customWidth="1"/>
    <col min="261" max="262" width="13.5703125" customWidth="1"/>
    <col min="263" max="263" width="13.5703125" bestFit="1" customWidth="1"/>
    <col min="264" max="264" width="12.28515625" customWidth="1"/>
    <col min="265" max="265" width="9.140625" customWidth="1"/>
    <col min="266" max="267" width="13.5703125" customWidth="1"/>
    <col min="268" max="268" width="14.42578125" bestFit="1" customWidth="1"/>
    <col min="269" max="269" width="12.28515625" customWidth="1"/>
    <col min="270" max="272" width="12.85546875" customWidth="1"/>
    <col min="273" max="277" width="12.28515625" customWidth="1"/>
    <col min="278" max="280" width="12.85546875" customWidth="1"/>
    <col min="281" max="285" width="12.28515625" customWidth="1"/>
    <col min="286" max="288" width="12.85546875" customWidth="1"/>
    <col min="289" max="289" width="14.42578125" bestFit="1" customWidth="1"/>
    <col min="290" max="293" width="12.28515625" customWidth="1"/>
    <col min="294" max="296" width="12.85546875" customWidth="1"/>
    <col min="297" max="298" width="14.42578125" bestFit="1" customWidth="1"/>
    <col min="299" max="300" width="13.28515625" bestFit="1" customWidth="1"/>
    <col min="301" max="301" width="12.28515625" customWidth="1"/>
    <col min="302" max="304" width="12.85546875" customWidth="1"/>
    <col min="305" max="307" width="14.42578125" bestFit="1" customWidth="1"/>
    <col min="308" max="309" width="12.28515625" customWidth="1"/>
    <col min="310" max="310" width="12" customWidth="1"/>
    <col min="311" max="312" width="12.85546875" customWidth="1"/>
    <col min="313" max="314" width="12.28515625" customWidth="1"/>
    <col min="315" max="315" width="13.5703125" bestFit="1" customWidth="1"/>
    <col min="316" max="317" width="12.28515625" customWidth="1"/>
    <col min="318" max="320" width="12.85546875" customWidth="1"/>
    <col min="321" max="325" width="12.28515625" customWidth="1"/>
    <col min="326" max="328" width="12.85546875" customWidth="1"/>
    <col min="329" max="333" width="12.28515625" customWidth="1"/>
    <col min="334" max="336" width="12.85546875" customWidth="1"/>
    <col min="337" max="341" width="12.28515625" customWidth="1"/>
    <col min="342" max="344" width="12.85546875" customWidth="1"/>
    <col min="345" max="345" width="14.42578125" bestFit="1" customWidth="1"/>
    <col min="346" max="346" width="13.28515625" bestFit="1" customWidth="1"/>
    <col min="347" max="348" width="14.42578125" bestFit="1" customWidth="1"/>
    <col min="349" max="349" width="12.28515625" customWidth="1"/>
    <col min="350" max="350" width="10.85546875" customWidth="1"/>
    <col min="351" max="352" width="12.85546875" customWidth="1"/>
    <col min="353" max="353" width="13.5703125" bestFit="1" customWidth="1"/>
    <col min="354" max="356" width="14.42578125" bestFit="1" customWidth="1"/>
    <col min="357" max="357" width="12.28515625" customWidth="1"/>
    <col min="358" max="358" width="10.85546875" customWidth="1"/>
    <col min="359" max="360" width="12.85546875" customWidth="1"/>
    <col min="361" max="361" width="13.5703125" bestFit="1" customWidth="1"/>
    <col min="362" max="362" width="12.42578125" bestFit="1" customWidth="1"/>
    <col min="363" max="364" width="13.5703125" bestFit="1" customWidth="1"/>
    <col min="365" max="365" width="12.28515625" customWidth="1"/>
    <col min="366" max="368" width="12.85546875" customWidth="1"/>
    <col min="369" max="373" width="12.28515625" customWidth="1"/>
    <col min="374" max="376" width="12.85546875" customWidth="1"/>
    <col min="377" max="377" width="12.28515625" customWidth="1"/>
    <col min="378" max="378" width="13.28515625" bestFit="1" customWidth="1"/>
    <col min="379" max="380" width="14.42578125" bestFit="1" customWidth="1"/>
    <col min="381" max="381" width="12.28515625" customWidth="1"/>
    <col min="382" max="384" width="12.85546875" customWidth="1"/>
    <col min="385" max="388" width="14.42578125" bestFit="1" customWidth="1"/>
    <col min="389" max="389" width="12.28515625" customWidth="1"/>
    <col min="390" max="390" width="12.85546875" bestFit="1" customWidth="1"/>
    <col min="391" max="392" width="12.85546875" customWidth="1"/>
    <col min="393" max="393" width="14.42578125" bestFit="1" customWidth="1"/>
    <col min="394" max="396" width="13.5703125" bestFit="1" customWidth="1"/>
    <col min="397" max="397" width="12.28515625" customWidth="1"/>
    <col min="398" max="400" width="12.85546875" customWidth="1"/>
    <col min="401" max="401" width="13.5703125" bestFit="1" customWidth="1"/>
    <col min="402" max="404" width="14.42578125" bestFit="1" customWidth="1"/>
    <col min="405" max="405" width="12.28515625" customWidth="1"/>
    <col min="406" max="406" width="12" customWidth="1"/>
    <col min="407" max="408" width="12.85546875" customWidth="1"/>
    <col min="409" max="409" width="13.5703125" bestFit="1" customWidth="1"/>
    <col min="410" max="412" width="14.42578125" bestFit="1" customWidth="1"/>
    <col min="413" max="428" width="12.28515625" customWidth="1"/>
    <col min="429" max="429" width="12.85546875" customWidth="1"/>
    <col min="430" max="430" width="12.28515625" customWidth="1"/>
    <col min="431" max="431" width="11.42578125" customWidth="1"/>
    <col min="432" max="432" width="11.7109375" customWidth="1"/>
    <col min="433" max="440" width="12.28515625" customWidth="1"/>
    <col min="441" max="443" width="13.5703125" customWidth="1"/>
    <col min="444" max="445" width="12.28515625" customWidth="1"/>
    <col min="446" max="448" width="13.5703125" customWidth="1"/>
    <col min="449" max="450" width="12.28515625" customWidth="1"/>
    <col min="451" max="453" width="13.5703125" customWidth="1"/>
    <col min="454" max="455" width="12.28515625" customWidth="1"/>
    <col min="456" max="458" width="13.5703125" customWidth="1"/>
    <col min="459" max="459" width="14.42578125" customWidth="1"/>
    <col min="460" max="460" width="12.28515625" customWidth="1"/>
    <col min="461" max="463" width="13.5703125" customWidth="1"/>
    <col min="464" max="464" width="14.42578125" customWidth="1"/>
    <col min="465" max="465" width="12.28515625" customWidth="1"/>
    <col min="466" max="466" width="10.28515625" customWidth="1"/>
    <col min="467" max="468" width="13.5703125" customWidth="1"/>
    <col min="469" max="470" width="12.28515625" customWidth="1"/>
    <col min="471" max="473" width="13.5703125" customWidth="1"/>
    <col min="474" max="474" width="14.42578125" customWidth="1"/>
    <col min="475" max="475" width="12.28515625" customWidth="1"/>
    <col min="476" max="478" width="13.5703125" customWidth="1"/>
    <col min="479" max="479" width="12.42578125" customWidth="1"/>
    <col min="480" max="480" width="12.28515625" customWidth="1"/>
    <col min="481" max="481" width="11.28515625" customWidth="1"/>
    <col min="482" max="484" width="13.5703125" customWidth="1"/>
    <col min="485" max="485" width="12.28515625" customWidth="1"/>
    <col min="486" max="486" width="9.140625" customWidth="1"/>
    <col min="487" max="489" width="13.5703125" customWidth="1"/>
    <col min="490" max="490" width="12.28515625" customWidth="1"/>
    <col min="491" max="491" width="6.7109375" customWidth="1"/>
    <col min="492" max="494" width="13.5703125" customWidth="1"/>
    <col min="495" max="495" width="12.28515625" customWidth="1"/>
    <col min="496" max="498" width="13.5703125" customWidth="1"/>
    <col min="499" max="500" width="12.28515625" customWidth="1"/>
    <col min="501" max="503" width="13.5703125" customWidth="1"/>
    <col min="504" max="505" width="12.28515625" customWidth="1"/>
    <col min="506" max="508" width="13.5703125" customWidth="1"/>
    <col min="509" max="510" width="12.28515625" customWidth="1"/>
    <col min="511" max="513" width="13.5703125" customWidth="1"/>
    <col min="514" max="514" width="12.42578125" bestFit="1" customWidth="1"/>
    <col min="515" max="515" width="12.28515625" customWidth="1"/>
    <col min="516" max="516" width="11.28515625" customWidth="1"/>
    <col min="517" max="518" width="13.5703125" customWidth="1"/>
    <col min="519" max="519" width="13.5703125" bestFit="1" customWidth="1"/>
    <col min="520" max="520" width="12.28515625" customWidth="1"/>
    <col min="521" max="521" width="9.140625" customWidth="1"/>
    <col min="522" max="523" width="13.5703125" customWidth="1"/>
    <col min="524" max="524" width="14.42578125" bestFit="1" customWidth="1"/>
    <col min="525" max="525" width="12.28515625" customWidth="1"/>
    <col min="526" max="528" width="12.85546875" customWidth="1"/>
    <col min="529" max="533" width="12.28515625" customWidth="1"/>
    <col min="534" max="536" width="12.85546875" customWidth="1"/>
    <col min="537" max="541" width="12.28515625" customWidth="1"/>
    <col min="542" max="544" width="12.85546875" customWidth="1"/>
    <col min="545" max="545" width="14.42578125" bestFit="1" customWidth="1"/>
    <col min="546" max="549" width="12.28515625" customWidth="1"/>
    <col min="550" max="552" width="12.85546875" customWidth="1"/>
    <col min="553" max="554" width="14.42578125" bestFit="1" customWidth="1"/>
    <col min="555" max="556" width="13.28515625" bestFit="1" customWidth="1"/>
    <col min="557" max="557" width="12.28515625" customWidth="1"/>
    <col min="558" max="560" width="12.85546875" customWidth="1"/>
    <col min="561" max="563" width="14.42578125" bestFit="1" customWidth="1"/>
    <col min="564" max="565" width="12.28515625" customWidth="1"/>
    <col min="566" max="566" width="12" customWidth="1"/>
    <col min="567" max="568" width="12.85546875" customWidth="1"/>
    <col min="569" max="570" width="12.28515625" customWidth="1"/>
    <col min="571" max="571" width="13.5703125" bestFit="1" customWidth="1"/>
    <col min="572" max="573" width="12.28515625" customWidth="1"/>
    <col min="574" max="576" width="12.85546875" customWidth="1"/>
    <col min="577" max="581" width="12.28515625" customWidth="1"/>
    <col min="582" max="584" width="12.85546875" customWidth="1"/>
    <col min="585" max="589" width="12.28515625" customWidth="1"/>
    <col min="590" max="592" width="12.85546875" customWidth="1"/>
    <col min="593" max="597" width="12.28515625" customWidth="1"/>
    <col min="598" max="600" width="12.85546875" customWidth="1"/>
    <col min="601" max="601" width="14.42578125" bestFit="1" customWidth="1"/>
    <col min="602" max="602" width="13.28515625" bestFit="1" customWidth="1"/>
    <col min="603" max="604" width="14.42578125" bestFit="1" customWidth="1"/>
    <col min="605" max="605" width="12.28515625" customWidth="1"/>
    <col min="606" max="606" width="10.85546875" customWidth="1"/>
    <col min="607" max="608" width="12.85546875" customWidth="1"/>
    <col min="609" max="609" width="13.5703125" bestFit="1" customWidth="1"/>
    <col min="610" max="612" width="14.42578125" bestFit="1" customWidth="1"/>
    <col min="613" max="613" width="12.28515625" customWidth="1"/>
    <col min="614" max="614" width="10.85546875" customWidth="1"/>
    <col min="615" max="616" width="12.85546875" customWidth="1"/>
    <col min="617" max="617" width="13.5703125" bestFit="1" customWidth="1"/>
    <col min="618" max="618" width="12.42578125" bestFit="1" customWidth="1"/>
    <col min="619" max="620" width="13.5703125" bestFit="1" customWidth="1"/>
    <col min="621" max="621" width="12.28515625" customWidth="1"/>
    <col min="622" max="624" width="12.85546875" customWidth="1"/>
    <col min="625" max="629" width="12.28515625" customWidth="1"/>
    <col min="630" max="632" width="12.85546875" customWidth="1"/>
    <col min="633" max="633" width="12.28515625" customWidth="1"/>
    <col min="634" max="634" width="13.28515625" bestFit="1" customWidth="1"/>
    <col min="635" max="636" width="14.42578125" bestFit="1" customWidth="1"/>
    <col min="637" max="637" width="12.28515625" customWidth="1"/>
    <col min="638" max="640" width="12.85546875" customWidth="1"/>
    <col min="641" max="644" width="14.42578125" bestFit="1" customWidth="1"/>
    <col min="645" max="645" width="12.28515625" customWidth="1"/>
    <col min="646" max="646" width="12.85546875" bestFit="1" customWidth="1"/>
    <col min="647" max="648" width="12.85546875" customWidth="1"/>
    <col min="649" max="649" width="14.42578125" bestFit="1" customWidth="1"/>
    <col min="650" max="652" width="13.5703125" bestFit="1" customWidth="1"/>
    <col min="653" max="653" width="12.28515625" customWidth="1"/>
    <col min="654" max="656" width="12.85546875" customWidth="1"/>
    <col min="657" max="657" width="13.5703125" bestFit="1" customWidth="1"/>
    <col min="658" max="660" width="14.42578125" bestFit="1" customWidth="1"/>
    <col min="661" max="661" width="12.28515625" customWidth="1"/>
    <col min="662" max="662" width="12" customWidth="1"/>
    <col min="663" max="664" width="12.85546875" customWidth="1"/>
    <col min="665" max="665" width="13.5703125" bestFit="1" customWidth="1"/>
    <col min="666" max="668" width="14.42578125" bestFit="1" customWidth="1"/>
    <col min="669" max="684" width="12.28515625" customWidth="1"/>
    <col min="685" max="685" width="12.85546875" customWidth="1"/>
    <col min="686" max="686" width="12.28515625" customWidth="1"/>
    <col min="687" max="687" width="11.42578125" customWidth="1"/>
    <col min="688" max="688" width="11.7109375" customWidth="1"/>
    <col min="689" max="696" width="12.28515625" customWidth="1"/>
    <col min="697" max="699" width="13.5703125" customWidth="1"/>
    <col min="700" max="701" width="12.28515625" customWidth="1"/>
    <col min="702" max="704" width="13.5703125" customWidth="1"/>
    <col min="705" max="706" width="12.28515625" customWidth="1"/>
    <col min="707" max="709" width="13.5703125" customWidth="1"/>
    <col min="710" max="711" width="12.28515625" customWidth="1"/>
    <col min="712" max="714" width="13.5703125" customWidth="1"/>
    <col min="715" max="715" width="14.42578125" customWidth="1"/>
    <col min="716" max="716" width="12.28515625" customWidth="1"/>
    <col min="717" max="719" width="13.5703125" customWidth="1"/>
    <col min="720" max="720" width="14.42578125" customWidth="1"/>
    <col min="721" max="721" width="12.28515625" customWidth="1"/>
    <col min="722" max="722" width="10.28515625" customWidth="1"/>
    <col min="723" max="724" width="13.5703125" customWidth="1"/>
    <col min="725" max="726" width="12.28515625" customWidth="1"/>
    <col min="727" max="729" width="13.5703125" customWidth="1"/>
    <col min="730" max="730" width="14.42578125" customWidth="1"/>
    <col min="731" max="731" width="12.28515625" customWidth="1"/>
    <col min="732" max="734" width="13.5703125" customWidth="1"/>
    <col min="735" max="735" width="12.42578125" customWidth="1"/>
    <col min="736" max="736" width="12.28515625" customWidth="1"/>
    <col min="737" max="737" width="11.28515625" customWidth="1"/>
    <col min="738" max="740" width="13.5703125" customWidth="1"/>
    <col min="741" max="741" width="12.28515625" customWidth="1"/>
    <col min="742" max="742" width="9.140625" customWidth="1"/>
    <col min="743" max="745" width="13.5703125" customWidth="1"/>
    <col min="746" max="746" width="12.28515625" customWidth="1"/>
    <col min="747" max="747" width="6.7109375" customWidth="1"/>
    <col min="748" max="750" width="13.5703125" customWidth="1"/>
    <col min="751" max="751" width="12.28515625" customWidth="1"/>
    <col min="752" max="754" width="13.5703125" customWidth="1"/>
    <col min="755" max="756" width="12.28515625" customWidth="1"/>
    <col min="757" max="759" width="13.5703125" customWidth="1"/>
    <col min="760" max="761" width="12.28515625" customWidth="1"/>
    <col min="762" max="764" width="13.5703125" customWidth="1"/>
    <col min="765" max="766" width="12.28515625" customWidth="1"/>
    <col min="767" max="769" width="13.5703125" customWidth="1"/>
    <col min="770" max="770" width="12.42578125" bestFit="1" customWidth="1"/>
    <col min="771" max="771" width="12.28515625" customWidth="1"/>
    <col min="772" max="772" width="11.28515625" customWidth="1"/>
    <col min="773" max="774" width="13.5703125" customWidth="1"/>
    <col min="775" max="775" width="13.5703125" bestFit="1" customWidth="1"/>
    <col min="776" max="776" width="12.28515625" customWidth="1"/>
    <col min="777" max="777" width="9.140625" customWidth="1"/>
    <col min="778" max="779" width="13.5703125" customWidth="1"/>
    <col min="780" max="780" width="14.42578125" bestFit="1" customWidth="1"/>
    <col min="781" max="781" width="12.28515625" customWidth="1"/>
    <col min="782" max="784" width="12.85546875" customWidth="1"/>
    <col min="785" max="789" width="12.28515625" customWidth="1"/>
    <col min="790" max="792" width="12.85546875" customWidth="1"/>
    <col min="793" max="797" width="12.28515625" customWidth="1"/>
    <col min="798" max="800" width="12.85546875" customWidth="1"/>
    <col min="801" max="801" width="14.42578125" bestFit="1" customWidth="1"/>
    <col min="802" max="805" width="12.28515625" customWidth="1"/>
    <col min="806" max="808" width="12.85546875" customWidth="1"/>
    <col min="809" max="810" width="14.42578125" bestFit="1" customWidth="1"/>
    <col min="811" max="812" width="13.28515625" bestFit="1" customWidth="1"/>
    <col min="813" max="813" width="12.28515625" customWidth="1"/>
    <col min="814" max="816" width="12.85546875" customWidth="1"/>
    <col min="817" max="819" width="14.42578125" bestFit="1" customWidth="1"/>
    <col min="820" max="821" width="12.28515625" customWidth="1"/>
    <col min="822" max="822" width="12" customWidth="1"/>
    <col min="823" max="824" width="12.85546875" customWidth="1"/>
    <col min="825" max="826" width="12.28515625" customWidth="1"/>
    <col min="827" max="827" width="13.5703125" bestFit="1" customWidth="1"/>
    <col min="828" max="829" width="12.28515625" customWidth="1"/>
    <col min="830" max="832" width="12.85546875" customWidth="1"/>
    <col min="833" max="837" width="12.28515625" customWidth="1"/>
    <col min="838" max="840" width="12.85546875" customWidth="1"/>
    <col min="841" max="845" width="12.28515625" customWidth="1"/>
    <col min="846" max="848" width="12.85546875" customWidth="1"/>
    <col min="849" max="853" width="12.28515625" customWidth="1"/>
    <col min="854" max="856" width="12.85546875" customWidth="1"/>
    <col min="857" max="857" width="14.42578125" bestFit="1" customWidth="1"/>
    <col min="858" max="858" width="13.28515625" bestFit="1" customWidth="1"/>
    <col min="859" max="860" width="14.42578125" bestFit="1" customWidth="1"/>
    <col min="861" max="861" width="12.28515625" customWidth="1"/>
    <col min="862" max="862" width="10.85546875" customWidth="1"/>
    <col min="863" max="864" width="12.85546875" customWidth="1"/>
    <col min="865" max="865" width="13.5703125" bestFit="1" customWidth="1"/>
    <col min="866" max="868" width="14.42578125" bestFit="1" customWidth="1"/>
    <col min="869" max="869" width="12.28515625" customWidth="1"/>
    <col min="870" max="870" width="10.85546875" customWidth="1"/>
    <col min="871" max="872" width="12.85546875" customWidth="1"/>
    <col min="873" max="873" width="13.5703125" bestFit="1" customWidth="1"/>
    <col min="874" max="874" width="12.42578125" bestFit="1" customWidth="1"/>
    <col min="875" max="876" width="13.5703125" bestFit="1" customWidth="1"/>
    <col min="877" max="877" width="12.28515625" customWidth="1"/>
    <col min="878" max="880" width="12.85546875" customWidth="1"/>
    <col min="881" max="885" width="12.28515625" customWidth="1"/>
    <col min="886" max="888" width="12.85546875" customWidth="1"/>
    <col min="889" max="889" width="12.28515625" customWidth="1"/>
    <col min="890" max="890" width="13.28515625" bestFit="1" customWidth="1"/>
    <col min="891" max="892" width="14.42578125" bestFit="1" customWidth="1"/>
    <col min="893" max="893" width="12.28515625" customWidth="1"/>
    <col min="894" max="896" width="12.85546875" customWidth="1"/>
    <col min="897" max="900" width="14.42578125" bestFit="1" customWidth="1"/>
    <col min="901" max="901" width="12.28515625" customWidth="1"/>
    <col min="902" max="902" width="12.85546875" bestFit="1" customWidth="1"/>
    <col min="903" max="904" width="12.85546875" customWidth="1"/>
    <col min="905" max="905" width="14.42578125" bestFit="1" customWidth="1"/>
    <col min="906" max="908" width="13.5703125" bestFit="1" customWidth="1"/>
    <col min="909" max="909" width="12.28515625" customWidth="1"/>
    <col min="910" max="912" width="12.85546875" customWidth="1"/>
    <col min="913" max="913" width="13.5703125" bestFit="1" customWidth="1"/>
    <col min="914" max="916" width="14.42578125" bestFit="1" customWidth="1"/>
    <col min="917" max="917" width="12.28515625" customWidth="1"/>
    <col min="918" max="918" width="12" customWidth="1"/>
    <col min="919" max="920" width="12.85546875" customWidth="1"/>
    <col min="921" max="921" width="13.5703125" bestFit="1" customWidth="1"/>
    <col min="922" max="924" width="14.42578125" bestFit="1" customWidth="1"/>
    <col min="925" max="940" width="12.28515625" customWidth="1"/>
    <col min="941" max="941" width="12.85546875" customWidth="1"/>
    <col min="942" max="942" width="12.28515625" customWidth="1"/>
    <col min="943" max="943" width="11.42578125" customWidth="1"/>
    <col min="944" max="944" width="11.7109375" customWidth="1"/>
    <col min="945" max="952" width="12.28515625" customWidth="1"/>
    <col min="953" max="955" width="13.5703125" customWidth="1"/>
    <col min="956" max="957" width="12.28515625" customWidth="1"/>
    <col min="958" max="960" width="13.5703125" customWidth="1"/>
    <col min="961" max="962" width="12.28515625" customWidth="1"/>
    <col min="963" max="965" width="13.5703125" customWidth="1"/>
    <col min="966" max="967" width="12.28515625" customWidth="1"/>
    <col min="968" max="970" width="13.5703125" customWidth="1"/>
    <col min="971" max="971" width="14.42578125" customWidth="1"/>
    <col min="972" max="972" width="12.28515625" customWidth="1"/>
    <col min="973" max="975" width="13.5703125" customWidth="1"/>
    <col min="976" max="976" width="14.42578125" customWidth="1"/>
    <col min="977" max="977" width="12.28515625" customWidth="1"/>
    <col min="978" max="978" width="10.28515625" customWidth="1"/>
    <col min="979" max="980" width="13.5703125" customWidth="1"/>
    <col min="981" max="982" width="12.28515625" customWidth="1"/>
    <col min="983" max="985" width="13.5703125" customWidth="1"/>
    <col min="986" max="986" width="14.42578125" customWidth="1"/>
    <col min="987" max="987" width="12.28515625" customWidth="1"/>
    <col min="988" max="990" width="13.5703125" customWidth="1"/>
    <col min="991" max="991" width="12.42578125" customWidth="1"/>
    <col min="992" max="992" width="12.28515625" customWidth="1"/>
    <col min="993" max="993" width="11.28515625" customWidth="1"/>
    <col min="994" max="996" width="13.5703125" customWidth="1"/>
    <col min="997" max="997" width="12.28515625" customWidth="1"/>
    <col min="998" max="998" width="9.140625" customWidth="1"/>
    <col min="999" max="1001" width="13.5703125" customWidth="1"/>
    <col min="1002" max="1002" width="12.28515625" customWidth="1"/>
    <col min="1003" max="1003" width="6.7109375" customWidth="1"/>
    <col min="1004" max="1006" width="13.5703125" customWidth="1"/>
    <col min="1007" max="1007" width="12.28515625" customWidth="1"/>
    <col min="1008" max="1010" width="13.5703125" customWidth="1"/>
    <col min="1011" max="1012" width="12.28515625" customWidth="1"/>
    <col min="1013" max="1015" width="13.5703125" customWidth="1"/>
    <col min="1016" max="1017" width="12.28515625" customWidth="1"/>
    <col min="1018" max="1020" width="13.5703125" customWidth="1"/>
    <col min="1021" max="1022" width="12.28515625" customWidth="1"/>
    <col min="1023" max="1025" width="13.5703125" customWidth="1"/>
    <col min="1026" max="1026" width="12.42578125" bestFit="1" customWidth="1"/>
    <col min="1027" max="1027" width="12.28515625" customWidth="1"/>
    <col min="1028" max="1028" width="11.28515625" customWidth="1"/>
    <col min="1029" max="1030" width="13.5703125" customWidth="1"/>
    <col min="1031" max="1031" width="13.5703125" bestFit="1" customWidth="1"/>
    <col min="1032" max="1032" width="12.28515625" customWidth="1"/>
    <col min="1033" max="1033" width="9.140625" customWidth="1"/>
    <col min="1034" max="1035" width="13.5703125" customWidth="1"/>
    <col min="1036" max="1036" width="14.42578125" bestFit="1" customWidth="1"/>
    <col min="1037" max="1037" width="12.28515625" customWidth="1"/>
    <col min="1038" max="1040" width="12.85546875" customWidth="1"/>
    <col min="1041" max="1045" width="12.28515625" customWidth="1"/>
    <col min="1046" max="1048" width="12.85546875" customWidth="1"/>
    <col min="1049" max="1053" width="12.28515625" customWidth="1"/>
    <col min="1054" max="1056" width="12.85546875" customWidth="1"/>
    <col min="1057" max="1057" width="14.42578125" bestFit="1" customWidth="1"/>
    <col min="1058" max="1061" width="12.28515625" customWidth="1"/>
    <col min="1062" max="1064" width="12.85546875" customWidth="1"/>
    <col min="1065" max="1066" width="14.42578125" bestFit="1" customWidth="1"/>
    <col min="1067" max="1068" width="13.28515625" bestFit="1" customWidth="1"/>
    <col min="1069" max="1069" width="12.28515625" customWidth="1"/>
    <col min="1070" max="1072" width="12.85546875" customWidth="1"/>
    <col min="1073" max="1075" width="14.42578125" bestFit="1" customWidth="1"/>
    <col min="1076" max="1077" width="12.28515625" customWidth="1"/>
    <col min="1078" max="1078" width="12" customWidth="1"/>
    <col min="1079" max="1080" width="12.85546875" customWidth="1"/>
    <col min="1081" max="1082" width="12.28515625" customWidth="1"/>
    <col min="1083" max="1083" width="13.5703125" bestFit="1" customWidth="1"/>
    <col min="1084" max="1085" width="12.28515625" customWidth="1"/>
    <col min="1086" max="1088" width="12.85546875" customWidth="1"/>
    <col min="1089" max="1093" width="12.28515625" customWidth="1"/>
    <col min="1094" max="1096" width="12.85546875" customWidth="1"/>
    <col min="1097" max="1101" width="12.28515625" customWidth="1"/>
    <col min="1102" max="1104" width="12.85546875" customWidth="1"/>
    <col min="1105" max="1109" width="12.28515625" customWidth="1"/>
    <col min="1110" max="1112" width="12.85546875" customWidth="1"/>
    <col min="1113" max="1113" width="14.42578125" bestFit="1" customWidth="1"/>
    <col min="1114" max="1114" width="13.28515625" bestFit="1" customWidth="1"/>
    <col min="1115" max="1116" width="14.42578125" bestFit="1" customWidth="1"/>
    <col min="1117" max="1117" width="12.28515625" customWidth="1"/>
    <col min="1118" max="1118" width="10.85546875" customWidth="1"/>
    <col min="1119" max="1120" width="12.85546875" customWidth="1"/>
    <col min="1121" max="1121" width="13.5703125" bestFit="1" customWidth="1"/>
    <col min="1122" max="1124" width="14.42578125" bestFit="1" customWidth="1"/>
    <col min="1125" max="1125" width="12.28515625" customWidth="1"/>
    <col min="1126" max="1126" width="10.85546875" customWidth="1"/>
    <col min="1127" max="1128" width="12.85546875" customWidth="1"/>
    <col min="1129" max="1129" width="13.5703125" bestFit="1" customWidth="1"/>
    <col min="1130" max="1130" width="12.42578125" bestFit="1" customWidth="1"/>
    <col min="1131" max="1132" width="13.5703125" bestFit="1" customWidth="1"/>
    <col min="1133" max="1133" width="12.28515625" customWidth="1"/>
    <col min="1134" max="1136" width="12.85546875" customWidth="1"/>
    <col min="1137" max="1141" width="12.28515625" customWidth="1"/>
    <col min="1142" max="1144" width="12.85546875" customWidth="1"/>
    <col min="1145" max="1145" width="12.28515625" customWidth="1"/>
    <col min="1146" max="1146" width="13.28515625" bestFit="1" customWidth="1"/>
    <col min="1147" max="1148" width="14.42578125" bestFit="1" customWidth="1"/>
    <col min="1149" max="1149" width="12.28515625" customWidth="1"/>
    <col min="1150" max="1152" width="12.85546875" customWidth="1"/>
    <col min="1153" max="1156" width="14.42578125" bestFit="1" customWidth="1"/>
    <col min="1157" max="1157" width="12.28515625" customWidth="1"/>
    <col min="1158" max="1158" width="12.85546875" bestFit="1" customWidth="1"/>
    <col min="1159" max="1160" width="12.85546875" customWidth="1"/>
    <col min="1161" max="1161" width="14.42578125" bestFit="1" customWidth="1"/>
    <col min="1162" max="1164" width="13.5703125" bestFit="1" customWidth="1"/>
    <col min="1165" max="1165" width="12.28515625" customWidth="1"/>
    <col min="1166" max="1168" width="12.85546875" customWidth="1"/>
    <col min="1169" max="1169" width="13.5703125" bestFit="1" customWidth="1"/>
    <col min="1170" max="1172" width="14.42578125" bestFit="1" customWidth="1"/>
    <col min="1173" max="1173" width="12.28515625" customWidth="1"/>
    <col min="1174" max="1174" width="12" customWidth="1"/>
    <col min="1175" max="1176" width="12.85546875" customWidth="1"/>
    <col min="1177" max="1177" width="13.5703125" bestFit="1" customWidth="1"/>
    <col min="1178" max="1180" width="14.42578125" bestFit="1" customWidth="1"/>
    <col min="1181" max="1196" width="12.28515625" customWidth="1"/>
    <col min="1197" max="1197" width="12.85546875" customWidth="1"/>
    <col min="1198" max="1198" width="12.28515625" customWidth="1"/>
    <col min="1199" max="1199" width="11.42578125" customWidth="1"/>
    <col min="1200" max="1200" width="11.7109375" customWidth="1"/>
    <col min="1201" max="1208" width="12.28515625" customWidth="1"/>
    <col min="1209" max="1211" width="13.5703125" customWidth="1"/>
    <col min="1212" max="1213" width="12.28515625" customWidth="1"/>
    <col min="1214" max="1216" width="13.5703125" customWidth="1"/>
    <col min="1217" max="1218" width="12.28515625" customWidth="1"/>
    <col min="1219" max="1221" width="13.5703125" customWidth="1"/>
    <col min="1222" max="1223" width="12.28515625" customWidth="1"/>
    <col min="1224" max="1226" width="13.5703125" customWidth="1"/>
    <col min="1227" max="1227" width="14.42578125" customWidth="1"/>
    <col min="1228" max="1228" width="12.28515625" customWidth="1"/>
    <col min="1229" max="1231" width="13.5703125" customWidth="1"/>
    <col min="1232" max="1232" width="14.42578125" customWidth="1"/>
    <col min="1233" max="1233" width="12.28515625" customWidth="1"/>
    <col min="1234" max="1234" width="10.28515625" customWidth="1"/>
    <col min="1235" max="1236" width="13.5703125" customWidth="1"/>
    <col min="1237" max="1238" width="12.28515625" customWidth="1"/>
    <col min="1239" max="1241" width="13.5703125" customWidth="1"/>
    <col min="1242" max="1242" width="14.42578125" customWidth="1"/>
    <col min="1243" max="1243" width="12.28515625" customWidth="1"/>
    <col min="1244" max="1246" width="13.5703125" customWidth="1"/>
    <col min="1247" max="1247" width="12.42578125" customWidth="1"/>
    <col min="1248" max="1248" width="12.28515625" customWidth="1"/>
    <col min="1249" max="1249" width="11.28515625" customWidth="1"/>
    <col min="1250" max="1252" width="13.5703125" customWidth="1"/>
    <col min="1253" max="1253" width="12.28515625" customWidth="1"/>
    <col min="1254" max="1254" width="9.140625" customWidth="1"/>
    <col min="1255" max="1257" width="13.5703125" customWidth="1"/>
    <col min="1258" max="1258" width="12.28515625" customWidth="1"/>
    <col min="1259" max="1259" width="6.7109375" customWidth="1"/>
    <col min="1260" max="1262" width="13.5703125" customWidth="1"/>
    <col min="1263" max="1263" width="12.28515625" customWidth="1"/>
    <col min="1264" max="1266" width="13.5703125" customWidth="1"/>
    <col min="1267" max="1268" width="12.28515625" customWidth="1"/>
    <col min="1269" max="1271" width="13.5703125" customWidth="1"/>
    <col min="1272" max="1273" width="12.28515625" customWidth="1"/>
    <col min="1274" max="1276" width="13.5703125" customWidth="1"/>
    <col min="1277" max="1278" width="12.28515625" customWidth="1"/>
    <col min="1279" max="1281" width="13.5703125" customWidth="1"/>
    <col min="1282" max="1282" width="12.42578125" bestFit="1" customWidth="1"/>
    <col min="1283" max="1283" width="12.28515625" customWidth="1"/>
    <col min="1284" max="1284" width="11.28515625" customWidth="1"/>
    <col min="1285" max="1286" width="13.5703125" customWidth="1"/>
    <col min="1287" max="1287" width="13.5703125" bestFit="1" customWidth="1"/>
    <col min="1288" max="1288" width="12.28515625" customWidth="1"/>
    <col min="1289" max="1289" width="9.140625" customWidth="1"/>
    <col min="1290" max="1291" width="13.5703125" customWidth="1"/>
    <col min="1292" max="1292" width="14.42578125" bestFit="1" customWidth="1"/>
    <col min="1293" max="1293" width="12.28515625" customWidth="1"/>
    <col min="1294" max="1296" width="12.85546875" customWidth="1"/>
    <col min="1297" max="1301" width="12.28515625" customWidth="1"/>
    <col min="1302" max="1304" width="12.85546875" customWidth="1"/>
    <col min="1305" max="1309" width="12.28515625" customWidth="1"/>
    <col min="1310" max="1312" width="12.85546875" customWidth="1"/>
    <col min="1313" max="1313" width="14.42578125" bestFit="1" customWidth="1"/>
    <col min="1314" max="1317" width="12.28515625" customWidth="1"/>
    <col min="1318" max="1320" width="12.85546875" customWidth="1"/>
    <col min="1321" max="1322" width="14.42578125" bestFit="1" customWidth="1"/>
    <col min="1323" max="1324" width="13.28515625" bestFit="1" customWidth="1"/>
    <col min="1325" max="1325" width="12.28515625" customWidth="1"/>
    <col min="1326" max="1328" width="12.85546875" customWidth="1"/>
    <col min="1329" max="1331" width="14.42578125" bestFit="1" customWidth="1"/>
    <col min="1332" max="1333" width="12.28515625" customWidth="1"/>
    <col min="1334" max="1334" width="12" customWidth="1"/>
    <col min="1335" max="1336" width="12.85546875" customWidth="1"/>
    <col min="1337" max="1338" width="12.28515625" customWidth="1"/>
    <col min="1339" max="1339" width="13.5703125" bestFit="1" customWidth="1"/>
    <col min="1340" max="1341" width="12.28515625" customWidth="1"/>
    <col min="1342" max="1344" width="12.85546875" customWidth="1"/>
    <col min="1345" max="1349" width="12.28515625" customWidth="1"/>
    <col min="1350" max="1352" width="12.85546875" customWidth="1"/>
    <col min="1353" max="1357" width="12.28515625" customWidth="1"/>
    <col min="1358" max="1360" width="12.85546875" customWidth="1"/>
    <col min="1361" max="1365" width="12.28515625" customWidth="1"/>
    <col min="1366" max="1368" width="12.85546875" customWidth="1"/>
    <col min="1369" max="1369" width="14.42578125" bestFit="1" customWidth="1"/>
    <col min="1370" max="1370" width="13.28515625" bestFit="1" customWidth="1"/>
    <col min="1371" max="1372" width="14.42578125" bestFit="1" customWidth="1"/>
    <col min="1373" max="1373" width="12.28515625" customWidth="1"/>
    <col min="1374" max="1374" width="10.85546875" customWidth="1"/>
    <col min="1375" max="1376" width="12.85546875" customWidth="1"/>
    <col min="1377" max="1377" width="13.5703125" bestFit="1" customWidth="1"/>
    <col min="1378" max="1380" width="14.42578125" bestFit="1" customWidth="1"/>
    <col min="1381" max="1381" width="12.28515625" customWidth="1"/>
    <col min="1382" max="1382" width="10.85546875" customWidth="1"/>
    <col min="1383" max="1384" width="12.85546875" customWidth="1"/>
    <col min="1385" max="1385" width="13.5703125" bestFit="1" customWidth="1"/>
    <col min="1386" max="1386" width="12.42578125" bestFit="1" customWidth="1"/>
    <col min="1387" max="1388" width="13.5703125" bestFit="1" customWidth="1"/>
    <col min="1389" max="1389" width="12.28515625" customWidth="1"/>
    <col min="1390" max="1392" width="12.85546875" customWidth="1"/>
    <col min="1393" max="1397" width="12.28515625" customWidth="1"/>
    <col min="1398" max="1400" width="12.85546875" customWidth="1"/>
    <col min="1401" max="1401" width="12.28515625" customWidth="1"/>
    <col min="1402" max="1402" width="13.28515625" bestFit="1" customWidth="1"/>
    <col min="1403" max="1404" width="14.42578125" bestFit="1" customWidth="1"/>
    <col min="1405" max="1405" width="12.28515625" customWidth="1"/>
    <col min="1406" max="1408" width="12.85546875" customWidth="1"/>
    <col min="1409" max="1412" width="14.42578125" bestFit="1" customWidth="1"/>
    <col min="1413" max="1413" width="12.28515625" customWidth="1"/>
    <col min="1414" max="1414" width="12.85546875" bestFit="1" customWidth="1"/>
    <col min="1415" max="1416" width="12.85546875" customWidth="1"/>
    <col min="1417" max="1417" width="14.42578125" bestFit="1" customWidth="1"/>
    <col min="1418" max="1420" width="13.5703125" bestFit="1" customWidth="1"/>
    <col min="1421" max="1421" width="12.28515625" customWidth="1"/>
    <col min="1422" max="1424" width="12.85546875" customWidth="1"/>
    <col min="1425" max="1425" width="13.5703125" bestFit="1" customWidth="1"/>
    <col min="1426" max="1428" width="14.42578125" bestFit="1" customWidth="1"/>
    <col min="1429" max="1429" width="12.28515625" customWidth="1"/>
    <col min="1430" max="1430" width="12" customWidth="1"/>
    <col min="1431" max="1432" width="12.85546875" customWidth="1"/>
    <col min="1433" max="1433" width="13.5703125" bestFit="1" customWidth="1"/>
    <col min="1434" max="1436" width="14.42578125" bestFit="1" customWidth="1"/>
    <col min="1437" max="1452" width="12.28515625" customWidth="1"/>
    <col min="1453" max="1453" width="12.85546875" customWidth="1"/>
    <col min="1454" max="1454" width="12.28515625" customWidth="1"/>
    <col min="1455" max="1455" width="11.42578125" customWidth="1"/>
    <col min="1456" max="1456" width="11.7109375" customWidth="1"/>
    <col min="1457" max="1464" width="12.28515625" customWidth="1"/>
    <col min="1465" max="1467" width="13.5703125" customWidth="1"/>
    <col min="1468" max="1469" width="12.28515625" customWidth="1"/>
    <col min="1470" max="1472" width="13.5703125" customWidth="1"/>
    <col min="1473" max="1474" width="12.28515625" customWidth="1"/>
    <col min="1475" max="1477" width="13.5703125" customWidth="1"/>
    <col min="1478" max="1479" width="12.28515625" customWidth="1"/>
    <col min="1480" max="1482" width="13.5703125" customWidth="1"/>
    <col min="1483" max="1483" width="14.42578125" customWidth="1"/>
    <col min="1484" max="1484" width="12.28515625" customWidth="1"/>
    <col min="1485" max="1487" width="13.5703125" customWidth="1"/>
    <col min="1488" max="1488" width="14.42578125" customWidth="1"/>
    <col min="1489" max="1489" width="12.28515625" customWidth="1"/>
    <col min="1490" max="1490" width="10.28515625" customWidth="1"/>
    <col min="1491" max="1492" width="13.5703125" customWidth="1"/>
    <col min="1493" max="1494" width="12.28515625" customWidth="1"/>
    <col min="1495" max="1497" width="13.5703125" customWidth="1"/>
    <col min="1498" max="1498" width="14.42578125" customWidth="1"/>
    <col min="1499" max="1499" width="12.28515625" customWidth="1"/>
    <col min="1500" max="1502" width="13.5703125" customWidth="1"/>
    <col min="1503" max="1503" width="12.42578125" customWidth="1"/>
    <col min="1504" max="1504" width="12.28515625" customWidth="1"/>
    <col min="1505" max="1505" width="11.28515625" customWidth="1"/>
    <col min="1506" max="1508" width="13.5703125" customWidth="1"/>
    <col min="1509" max="1509" width="12.28515625" customWidth="1"/>
    <col min="1510" max="1510" width="9.140625" customWidth="1"/>
    <col min="1511" max="1513" width="13.5703125" customWidth="1"/>
    <col min="1514" max="1514" width="12.28515625" customWidth="1"/>
    <col min="1515" max="1515" width="6.7109375" customWidth="1"/>
    <col min="1516" max="1518" width="13.5703125" customWidth="1"/>
    <col min="1519" max="1519" width="12.28515625" customWidth="1"/>
    <col min="1520" max="1522" width="13.5703125" customWidth="1"/>
    <col min="1523" max="1524" width="12.28515625" customWidth="1"/>
    <col min="1525" max="1527" width="13.5703125" customWidth="1"/>
    <col min="1528" max="1529" width="12.28515625" customWidth="1"/>
    <col min="1530" max="1532" width="13.5703125" customWidth="1"/>
    <col min="1533" max="1534" width="12.28515625" customWidth="1"/>
    <col min="1535" max="1537" width="13.5703125" customWidth="1"/>
    <col min="1538" max="1538" width="12.42578125" bestFit="1" customWidth="1"/>
    <col min="1539" max="1539" width="12.28515625" customWidth="1"/>
    <col min="1540" max="1540" width="11.28515625" customWidth="1"/>
    <col min="1541" max="1542" width="13.5703125" customWidth="1"/>
    <col min="1543" max="1543" width="13.5703125" bestFit="1" customWidth="1"/>
    <col min="1544" max="1544" width="12.28515625" customWidth="1"/>
    <col min="1545" max="1545" width="9.140625" customWidth="1"/>
    <col min="1546" max="1547" width="13.5703125" customWidth="1"/>
    <col min="1548" max="1548" width="14.42578125" bestFit="1" customWidth="1"/>
    <col min="1549" max="1549" width="12.28515625" customWidth="1"/>
    <col min="1550" max="1552" width="12.85546875" customWidth="1"/>
    <col min="1553" max="1557" width="12.28515625" customWidth="1"/>
    <col min="1558" max="1560" width="12.85546875" customWidth="1"/>
    <col min="1561" max="1565" width="12.28515625" customWidth="1"/>
    <col min="1566" max="1568" width="12.85546875" customWidth="1"/>
    <col min="1569" max="1569" width="14.42578125" bestFit="1" customWidth="1"/>
    <col min="1570" max="1573" width="12.28515625" customWidth="1"/>
    <col min="1574" max="1576" width="12.85546875" customWidth="1"/>
    <col min="1577" max="1578" width="14.42578125" bestFit="1" customWidth="1"/>
    <col min="1579" max="1580" width="13.28515625" bestFit="1" customWidth="1"/>
    <col min="1581" max="1581" width="12.28515625" customWidth="1"/>
    <col min="1582" max="1584" width="12.85546875" customWidth="1"/>
    <col min="1585" max="1587" width="14.42578125" bestFit="1" customWidth="1"/>
    <col min="1588" max="1589" width="12.28515625" customWidth="1"/>
    <col min="1590" max="1590" width="12" customWidth="1"/>
    <col min="1591" max="1592" width="12.85546875" customWidth="1"/>
    <col min="1593" max="1594" width="12.28515625" customWidth="1"/>
    <col min="1595" max="1595" width="13.5703125" bestFit="1" customWidth="1"/>
    <col min="1596" max="1597" width="12.28515625" customWidth="1"/>
    <col min="1598" max="1600" width="12.85546875" customWidth="1"/>
    <col min="1601" max="1605" width="12.28515625" customWidth="1"/>
    <col min="1606" max="1608" width="12.85546875" customWidth="1"/>
    <col min="1609" max="1613" width="12.28515625" customWidth="1"/>
    <col min="1614" max="1616" width="12.85546875" customWidth="1"/>
    <col min="1617" max="1621" width="12.28515625" customWidth="1"/>
    <col min="1622" max="1624" width="12.85546875" customWidth="1"/>
    <col min="1625" max="1625" width="14.42578125" bestFit="1" customWidth="1"/>
    <col min="1626" max="1626" width="13.28515625" bestFit="1" customWidth="1"/>
    <col min="1627" max="1628" width="14.42578125" bestFit="1" customWidth="1"/>
    <col min="1629" max="1629" width="12.28515625" customWidth="1"/>
    <col min="1630" max="1630" width="10.85546875" customWidth="1"/>
    <col min="1631" max="1632" width="12.85546875" customWidth="1"/>
    <col min="1633" max="1633" width="13.5703125" bestFit="1" customWidth="1"/>
    <col min="1634" max="1636" width="14.42578125" bestFit="1" customWidth="1"/>
    <col min="1637" max="1637" width="12.28515625" customWidth="1"/>
    <col min="1638" max="1638" width="10.85546875" customWidth="1"/>
    <col min="1639" max="1640" width="12.85546875" customWidth="1"/>
    <col min="1641" max="1641" width="13.5703125" bestFit="1" customWidth="1"/>
    <col min="1642" max="1642" width="12.42578125" bestFit="1" customWidth="1"/>
    <col min="1643" max="1644" width="13.5703125" bestFit="1" customWidth="1"/>
    <col min="1645" max="1645" width="12.28515625" customWidth="1"/>
    <col min="1646" max="1648" width="12.85546875" customWidth="1"/>
    <col min="1649" max="1653" width="12.28515625" customWidth="1"/>
    <col min="1654" max="1656" width="12.85546875" customWidth="1"/>
    <col min="1657" max="1657" width="12.28515625" customWidth="1"/>
    <col min="1658" max="1658" width="13.28515625" bestFit="1" customWidth="1"/>
    <col min="1659" max="1660" width="14.42578125" bestFit="1" customWidth="1"/>
    <col min="1661" max="1661" width="12.28515625" customWidth="1"/>
    <col min="1662" max="1664" width="12.85546875" customWidth="1"/>
    <col min="1665" max="1668" width="14.42578125" bestFit="1" customWidth="1"/>
    <col min="1669" max="1669" width="12.28515625" customWidth="1"/>
    <col min="1670" max="1670" width="12.85546875" bestFit="1" customWidth="1"/>
    <col min="1671" max="1672" width="12.85546875" customWidth="1"/>
    <col min="1673" max="1673" width="14.42578125" bestFit="1" customWidth="1"/>
    <col min="1674" max="1676" width="13.5703125" bestFit="1" customWidth="1"/>
    <col min="1677" max="1677" width="12.28515625" customWidth="1"/>
    <col min="1678" max="1680" width="12.85546875" customWidth="1"/>
    <col min="1681" max="1681" width="13.5703125" bestFit="1" customWidth="1"/>
    <col min="1682" max="1684" width="14.42578125" bestFit="1" customWidth="1"/>
    <col min="1685" max="1685" width="12.28515625" customWidth="1"/>
    <col min="1686" max="1686" width="12" customWidth="1"/>
    <col min="1687" max="1688" width="12.85546875" customWidth="1"/>
    <col min="1689" max="1689" width="13.5703125" bestFit="1" customWidth="1"/>
    <col min="1690" max="1692" width="14.42578125" bestFit="1" customWidth="1"/>
    <col min="1693" max="1708" width="12.28515625" customWidth="1"/>
    <col min="1709" max="1709" width="12.85546875" customWidth="1"/>
    <col min="1710" max="1710" width="12.28515625" customWidth="1"/>
    <col min="1711" max="1711" width="11.42578125" customWidth="1"/>
    <col min="1712" max="1712" width="11.7109375" customWidth="1"/>
    <col min="1713" max="1720" width="12.28515625" customWidth="1"/>
    <col min="1721" max="1723" width="13.5703125" customWidth="1"/>
    <col min="1724" max="1725" width="12.28515625" customWidth="1"/>
    <col min="1726" max="1728" width="13.5703125" customWidth="1"/>
    <col min="1729" max="1730" width="12.28515625" customWidth="1"/>
    <col min="1731" max="1733" width="13.5703125" customWidth="1"/>
    <col min="1734" max="1735" width="12.28515625" customWidth="1"/>
    <col min="1736" max="1738" width="13.5703125" customWidth="1"/>
    <col min="1739" max="1739" width="14.42578125" customWidth="1"/>
    <col min="1740" max="1740" width="12.28515625" customWidth="1"/>
    <col min="1741" max="1743" width="13.5703125" customWidth="1"/>
    <col min="1744" max="1744" width="14.42578125" customWidth="1"/>
    <col min="1745" max="1745" width="12.28515625" customWidth="1"/>
    <col min="1746" max="1746" width="10.28515625" customWidth="1"/>
    <col min="1747" max="1748" width="13.5703125" customWidth="1"/>
    <col min="1749" max="1750" width="12.28515625" customWidth="1"/>
    <col min="1751" max="1753" width="13.5703125" customWidth="1"/>
    <col min="1754" max="1754" width="14.42578125" customWidth="1"/>
    <col min="1755" max="1755" width="12.28515625" customWidth="1"/>
    <col min="1756" max="1758" width="13.5703125" customWidth="1"/>
    <col min="1759" max="1759" width="12.42578125" customWidth="1"/>
    <col min="1760" max="1760" width="12.28515625" customWidth="1"/>
    <col min="1761" max="1761" width="11.28515625" customWidth="1"/>
    <col min="1762" max="1764" width="13.5703125" customWidth="1"/>
    <col min="1765" max="1765" width="12.28515625" customWidth="1"/>
    <col min="1766" max="1766" width="9.140625" customWidth="1"/>
    <col min="1767" max="1769" width="13.5703125" customWidth="1"/>
    <col min="1770" max="1770" width="12.28515625" customWidth="1"/>
    <col min="1771" max="1771" width="6.7109375" customWidth="1"/>
    <col min="1772" max="1774" width="13.5703125" customWidth="1"/>
    <col min="1775" max="1775" width="12.28515625" customWidth="1"/>
    <col min="1776" max="1778" width="13.5703125" customWidth="1"/>
    <col min="1779" max="1780" width="12.28515625" customWidth="1"/>
    <col min="1781" max="1783" width="13.5703125" customWidth="1"/>
    <col min="1784" max="1785" width="12.28515625" customWidth="1"/>
    <col min="1786" max="1788" width="13.5703125" customWidth="1"/>
    <col min="1789" max="1790" width="12.28515625" customWidth="1"/>
    <col min="1791" max="1793" width="13.5703125" customWidth="1"/>
    <col min="1794" max="1794" width="12.42578125" bestFit="1" customWidth="1"/>
    <col min="1795" max="1795" width="12.28515625" customWidth="1"/>
    <col min="1796" max="1796" width="11.28515625" customWidth="1"/>
    <col min="1797" max="1798" width="13.5703125" customWidth="1"/>
    <col min="1799" max="1799" width="13.5703125" bestFit="1" customWidth="1"/>
    <col min="1800" max="1800" width="12.28515625" customWidth="1"/>
    <col min="1801" max="1801" width="9.140625" customWidth="1"/>
    <col min="1802" max="1803" width="13.5703125" customWidth="1"/>
    <col min="1804" max="1804" width="14.42578125" bestFit="1" customWidth="1"/>
    <col min="1805" max="1805" width="12.28515625" customWidth="1"/>
    <col min="1806" max="1808" width="12.85546875" customWidth="1"/>
    <col min="1809" max="1813" width="12.28515625" customWidth="1"/>
    <col min="1814" max="1816" width="12.85546875" customWidth="1"/>
    <col min="1817" max="1821" width="12.28515625" customWidth="1"/>
    <col min="1822" max="1824" width="12.85546875" customWidth="1"/>
    <col min="1825" max="1825" width="14.42578125" bestFit="1" customWidth="1"/>
    <col min="1826" max="1829" width="12.28515625" customWidth="1"/>
    <col min="1830" max="1832" width="12.85546875" customWidth="1"/>
    <col min="1833" max="1834" width="14.42578125" bestFit="1" customWidth="1"/>
    <col min="1835" max="1836" width="13.28515625" bestFit="1" customWidth="1"/>
    <col min="1837" max="1837" width="12.28515625" customWidth="1"/>
    <col min="1838" max="1840" width="12.85546875" customWidth="1"/>
    <col min="1841" max="1843" width="14.42578125" bestFit="1" customWidth="1"/>
    <col min="1844" max="1845" width="12.28515625" customWidth="1"/>
    <col min="1846" max="1846" width="12" customWidth="1"/>
    <col min="1847" max="1848" width="12.85546875" customWidth="1"/>
    <col min="1849" max="1850" width="12.28515625" customWidth="1"/>
    <col min="1851" max="1851" width="13.5703125" bestFit="1" customWidth="1"/>
    <col min="1852" max="1853" width="12.28515625" customWidth="1"/>
    <col min="1854" max="1856" width="12.85546875" customWidth="1"/>
    <col min="1857" max="1861" width="12.28515625" customWidth="1"/>
    <col min="1862" max="1864" width="12.85546875" customWidth="1"/>
    <col min="1865" max="1869" width="12.28515625" customWidth="1"/>
    <col min="1870" max="1872" width="12.85546875" customWidth="1"/>
    <col min="1873" max="1877" width="12.28515625" customWidth="1"/>
    <col min="1878" max="1880" width="12.85546875" customWidth="1"/>
    <col min="1881" max="1881" width="14.42578125" bestFit="1" customWidth="1"/>
    <col min="1882" max="1882" width="13.28515625" bestFit="1" customWidth="1"/>
    <col min="1883" max="1884" width="14.42578125" bestFit="1" customWidth="1"/>
    <col min="1885" max="1885" width="12.28515625" customWidth="1"/>
    <col min="1886" max="1886" width="10.85546875" customWidth="1"/>
    <col min="1887" max="1888" width="12.85546875" customWidth="1"/>
    <col min="1889" max="1889" width="13.5703125" bestFit="1" customWidth="1"/>
    <col min="1890" max="1892" width="14.42578125" bestFit="1" customWidth="1"/>
    <col min="1893" max="1893" width="12.28515625" customWidth="1"/>
    <col min="1894" max="1894" width="10.85546875" customWidth="1"/>
    <col min="1895" max="1896" width="12.85546875" customWidth="1"/>
    <col min="1897" max="1897" width="13.5703125" bestFit="1" customWidth="1"/>
    <col min="1898" max="1898" width="12.42578125" bestFit="1" customWidth="1"/>
    <col min="1899" max="1900" width="13.5703125" bestFit="1" customWidth="1"/>
    <col min="1901" max="1901" width="12.28515625" customWidth="1"/>
    <col min="1902" max="1904" width="12.85546875" customWidth="1"/>
    <col min="1905" max="1909" width="12.28515625" customWidth="1"/>
    <col min="1910" max="1912" width="12.85546875" customWidth="1"/>
    <col min="1913" max="1913" width="12.28515625" customWidth="1"/>
    <col min="1914" max="1914" width="13.28515625" bestFit="1" customWidth="1"/>
    <col min="1915" max="1916" width="14.42578125" bestFit="1" customWidth="1"/>
    <col min="1917" max="1917" width="12.28515625" customWidth="1"/>
    <col min="1918" max="1920" width="12.85546875" customWidth="1"/>
    <col min="1921" max="1924" width="14.42578125" bestFit="1" customWidth="1"/>
    <col min="1925" max="1925" width="12.28515625" customWidth="1"/>
    <col min="1926" max="1926" width="12.85546875" bestFit="1" customWidth="1"/>
    <col min="1927" max="1928" width="12.85546875" customWidth="1"/>
    <col min="1929" max="1929" width="14.42578125" bestFit="1" customWidth="1"/>
    <col min="1930" max="1932" width="13.5703125" bestFit="1" customWidth="1"/>
    <col min="1933" max="1933" width="12.28515625" customWidth="1"/>
    <col min="1934" max="1936" width="12.85546875" customWidth="1"/>
    <col min="1937" max="1937" width="13.5703125" bestFit="1" customWidth="1"/>
    <col min="1938" max="1940" width="14.42578125" bestFit="1" customWidth="1"/>
    <col min="1941" max="1941" width="12.28515625" customWidth="1"/>
    <col min="1942" max="1942" width="12" customWidth="1"/>
    <col min="1943" max="1944" width="12.85546875" customWidth="1"/>
    <col min="1945" max="1945" width="13.5703125" bestFit="1" customWidth="1"/>
    <col min="1946" max="1948" width="14.42578125" bestFit="1" customWidth="1"/>
    <col min="1949" max="1964" width="12.28515625" customWidth="1"/>
    <col min="1965" max="1965" width="12.85546875" customWidth="1"/>
    <col min="1966" max="1966" width="12.28515625" customWidth="1"/>
    <col min="1967" max="1967" width="11.42578125" customWidth="1"/>
    <col min="1968" max="1968" width="11.7109375" customWidth="1"/>
    <col min="1969" max="1976" width="12.28515625" customWidth="1"/>
    <col min="1977" max="1979" width="13.5703125" customWidth="1"/>
    <col min="1980" max="1981" width="12.28515625" customWidth="1"/>
    <col min="1982" max="1984" width="13.5703125" customWidth="1"/>
    <col min="1985" max="1986" width="12.28515625" customWidth="1"/>
    <col min="1987" max="1989" width="13.5703125" customWidth="1"/>
    <col min="1990" max="1991" width="12.28515625" customWidth="1"/>
    <col min="1992" max="1994" width="13.5703125" customWidth="1"/>
    <col min="1995" max="1995" width="14.42578125" customWidth="1"/>
    <col min="1996" max="1996" width="12.28515625" customWidth="1"/>
    <col min="1997" max="1999" width="13.5703125" customWidth="1"/>
    <col min="2000" max="2000" width="14.42578125" customWidth="1"/>
    <col min="2001" max="2001" width="12.28515625" customWidth="1"/>
    <col min="2002" max="2002" width="10.28515625" customWidth="1"/>
    <col min="2003" max="2004" width="13.5703125" customWidth="1"/>
    <col min="2005" max="2006" width="12.28515625" customWidth="1"/>
    <col min="2007" max="2009" width="13.5703125" customWidth="1"/>
    <col min="2010" max="2010" width="14.42578125" customWidth="1"/>
    <col min="2011" max="2011" width="12.28515625" customWidth="1"/>
    <col min="2012" max="2014" width="13.5703125" customWidth="1"/>
    <col min="2015" max="2015" width="12.42578125" customWidth="1"/>
    <col min="2016" max="2016" width="12.28515625" customWidth="1"/>
    <col min="2017" max="2017" width="11.28515625" customWidth="1"/>
    <col min="2018" max="2020" width="13.5703125" customWidth="1"/>
    <col min="2021" max="2021" width="12.28515625" customWidth="1"/>
    <col min="2022" max="2022" width="9.140625" customWidth="1"/>
    <col min="2023" max="2025" width="13.5703125" customWidth="1"/>
    <col min="2026" max="2026" width="12.28515625" customWidth="1"/>
    <col min="2027" max="2027" width="6.7109375" customWidth="1"/>
    <col min="2028" max="2030" width="13.5703125" customWidth="1"/>
    <col min="2031" max="2031" width="12.28515625" customWidth="1"/>
    <col min="2032" max="2034" width="13.5703125" customWidth="1"/>
    <col min="2035" max="2036" width="12.28515625" customWidth="1"/>
    <col min="2037" max="2039" width="13.5703125" customWidth="1"/>
    <col min="2040" max="2041" width="12.28515625" customWidth="1"/>
    <col min="2042" max="2044" width="13.5703125" customWidth="1"/>
    <col min="2045" max="2046" width="12.28515625" customWidth="1"/>
    <col min="2047" max="2049" width="13.5703125" customWidth="1"/>
    <col min="2050" max="2050" width="12.42578125" bestFit="1" customWidth="1"/>
    <col min="2051" max="2051" width="12.28515625" customWidth="1"/>
    <col min="2052" max="2052" width="11.28515625" customWidth="1"/>
    <col min="2053" max="2054" width="13.5703125" customWidth="1"/>
    <col min="2055" max="2055" width="13.5703125" bestFit="1" customWidth="1"/>
    <col min="2056" max="2056" width="12.28515625" customWidth="1"/>
    <col min="2057" max="2057" width="9.140625" customWidth="1"/>
    <col min="2058" max="2059" width="13.5703125" customWidth="1"/>
    <col min="2060" max="2060" width="14.42578125" bestFit="1" customWidth="1"/>
    <col min="2061" max="2061" width="12.28515625" customWidth="1"/>
    <col min="2062" max="2064" width="12.85546875" customWidth="1"/>
    <col min="2065" max="2069" width="12.28515625" customWidth="1"/>
    <col min="2070" max="2072" width="12.85546875" customWidth="1"/>
    <col min="2073" max="2077" width="12.28515625" customWidth="1"/>
    <col min="2078" max="2080" width="12.85546875" customWidth="1"/>
    <col min="2081" max="2081" width="14.42578125" bestFit="1" customWidth="1"/>
    <col min="2082" max="2085" width="12.28515625" customWidth="1"/>
    <col min="2086" max="2088" width="12.85546875" customWidth="1"/>
    <col min="2089" max="2090" width="14.42578125" bestFit="1" customWidth="1"/>
    <col min="2091" max="2092" width="13.28515625" bestFit="1" customWidth="1"/>
    <col min="2093" max="2093" width="12.28515625" customWidth="1"/>
    <col min="2094" max="2096" width="12.85546875" customWidth="1"/>
    <col min="2097" max="2099" width="14.42578125" bestFit="1" customWidth="1"/>
    <col min="2100" max="2101" width="12.28515625" customWidth="1"/>
    <col min="2102" max="2102" width="12" customWidth="1"/>
    <col min="2103" max="2104" width="12.85546875" customWidth="1"/>
    <col min="2105" max="2106" width="12.28515625" customWidth="1"/>
    <col min="2107" max="2107" width="13.5703125" bestFit="1" customWidth="1"/>
    <col min="2108" max="2109" width="12.28515625" customWidth="1"/>
    <col min="2110" max="2112" width="12.85546875" customWidth="1"/>
    <col min="2113" max="2117" width="12.28515625" customWidth="1"/>
    <col min="2118" max="2120" width="12.85546875" customWidth="1"/>
    <col min="2121" max="2125" width="12.28515625" customWidth="1"/>
    <col min="2126" max="2128" width="12.85546875" customWidth="1"/>
    <col min="2129" max="2133" width="12.28515625" customWidth="1"/>
    <col min="2134" max="2136" width="12.85546875" customWidth="1"/>
    <col min="2137" max="2137" width="14.42578125" bestFit="1" customWidth="1"/>
    <col min="2138" max="2138" width="13.28515625" bestFit="1" customWidth="1"/>
    <col min="2139" max="2140" width="14.42578125" bestFit="1" customWidth="1"/>
    <col min="2141" max="2141" width="12.28515625" customWidth="1"/>
    <col min="2142" max="2142" width="10.85546875" customWidth="1"/>
    <col min="2143" max="2144" width="12.85546875" customWidth="1"/>
    <col min="2145" max="2145" width="13.5703125" bestFit="1" customWidth="1"/>
    <col min="2146" max="2148" width="14.42578125" bestFit="1" customWidth="1"/>
    <col min="2149" max="2149" width="12.28515625" customWidth="1"/>
    <col min="2150" max="2150" width="10.85546875" customWidth="1"/>
    <col min="2151" max="2152" width="12.85546875" customWidth="1"/>
    <col min="2153" max="2153" width="13.5703125" bestFit="1" customWidth="1"/>
    <col min="2154" max="2154" width="12.42578125" bestFit="1" customWidth="1"/>
    <col min="2155" max="2156" width="13.5703125" bestFit="1" customWidth="1"/>
    <col min="2157" max="2157" width="12.28515625" customWidth="1"/>
    <col min="2158" max="2160" width="12.85546875" customWidth="1"/>
    <col min="2161" max="2165" width="12.28515625" customWidth="1"/>
    <col min="2166" max="2168" width="12.85546875" customWidth="1"/>
    <col min="2169" max="2169" width="12.28515625" customWidth="1"/>
    <col min="2170" max="2170" width="13.28515625" bestFit="1" customWidth="1"/>
    <col min="2171" max="2172" width="14.42578125" bestFit="1" customWidth="1"/>
    <col min="2173" max="2173" width="12.28515625" customWidth="1"/>
    <col min="2174" max="2176" width="12.85546875" customWidth="1"/>
    <col min="2177" max="2180" width="14.42578125" bestFit="1" customWidth="1"/>
    <col min="2181" max="2181" width="12.28515625" customWidth="1"/>
    <col min="2182" max="2182" width="12.85546875" bestFit="1" customWidth="1"/>
    <col min="2183" max="2184" width="12.85546875" customWidth="1"/>
    <col min="2185" max="2185" width="14.42578125" bestFit="1" customWidth="1"/>
    <col min="2186" max="2188" width="13.5703125" bestFit="1" customWidth="1"/>
    <col min="2189" max="2189" width="12.28515625" customWidth="1"/>
    <col min="2190" max="2192" width="12.85546875" customWidth="1"/>
    <col min="2193" max="2193" width="13.5703125" bestFit="1" customWidth="1"/>
    <col min="2194" max="2196" width="14.42578125" bestFit="1" customWidth="1"/>
    <col min="2197" max="2197" width="12.28515625" customWidth="1"/>
    <col min="2198" max="2198" width="12" customWidth="1"/>
    <col min="2199" max="2200" width="12.85546875" customWidth="1"/>
    <col min="2201" max="2201" width="13.5703125" bestFit="1" customWidth="1"/>
    <col min="2202" max="2204" width="14.42578125" bestFit="1" customWidth="1"/>
    <col min="2205" max="2220" width="12.28515625" customWidth="1"/>
    <col min="2221" max="2221" width="12.85546875" customWidth="1"/>
    <col min="2222" max="2222" width="12.28515625" customWidth="1"/>
    <col min="2223" max="2223" width="11.42578125" customWidth="1"/>
    <col min="2224" max="2224" width="11.7109375" customWidth="1"/>
    <col min="2225" max="2232" width="12.28515625" customWidth="1"/>
    <col min="2233" max="2235" width="13.5703125" customWidth="1"/>
    <col min="2236" max="2237" width="12.28515625" customWidth="1"/>
    <col min="2238" max="2240" width="13.5703125" customWidth="1"/>
    <col min="2241" max="2242" width="12.28515625" customWidth="1"/>
    <col min="2243" max="2245" width="13.5703125" customWidth="1"/>
    <col min="2246" max="2247" width="12.28515625" customWidth="1"/>
    <col min="2248" max="2250" width="13.5703125" customWidth="1"/>
    <col min="2251" max="2251" width="14.42578125" customWidth="1"/>
    <col min="2252" max="2252" width="12.28515625" customWidth="1"/>
    <col min="2253" max="2255" width="13.5703125" customWidth="1"/>
    <col min="2256" max="2256" width="14.42578125" customWidth="1"/>
    <col min="2257" max="2257" width="12.28515625" customWidth="1"/>
    <col min="2258" max="2258" width="10.28515625" customWidth="1"/>
    <col min="2259" max="2260" width="13.5703125" customWidth="1"/>
    <col min="2261" max="2262" width="12.28515625" customWidth="1"/>
    <col min="2263" max="2265" width="13.5703125" customWidth="1"/>
    <col min="2266" max="2266" width="14.42578125" customWidth="1"/>
    <col min="2267" max="2267" width="12.28515625" customWidth="1"/>
    <col min="2268" max="2270" width="13.5703125" customWidth="1"/>
    <col min="2271" max="2271" width="12.42578125" customWidth="1"/>
    <col min="2272" max="2272" width="12.28515625" customWidth="1"/>
    <col min="2273" max="2273" width="11.28515625" customWidth="1"/>
    <col min="2274" max="2276" width="13.5703125" customWidth="1"/>
    <col min="2277" max="2277" width="12.28515625" customWidth="1"/>
    <col min="2278" max="2278" width="9.140625" customWidth="1"/>
    <col min="2279" max="2281" width="13.5703125" customWidth="1"/>
    <col min="2282" max="2282" width="12.28515625" customWidth="1"/>
    <col min="2283" max="2283" width="6.7109375" customWidth="1"/>
    <col min="2284" max="2286" width="13.5703125" customWidth="1"/>
    <col min="2287" max="2287" width="12.28515625" customWidth="1"/>
    <col min="2288" max="2290" width="13.5703125" customWidth="1"/>
    <col min="2291" max="2292" width="12.28515625" customWidth="1"/>
    <col min="2293" max="2295" width="13.5703125" customWidth="1"/>
    <col min="2296" max="2297" width="12.28515625" customWidth="1"/>
    <col min="2298" max="2300" width="13.5703125" customWidth="1"/>
    <col min="2301" max="2302" width="12.28515625" customWidth="1"/>
    <col min="2303" max="2305" width="13.5703125" customWidth="1"/>
    <col min="2306" max="2306" width="12.42578125" bestFit="1" customWidth="1"/>
    <col min="2307" max="2307" width="12.28515625" customWidth="1"/>
    <col min="2308" max="2308" width="11.28515625" customWidth="1"/>
    <col min="2309" max="2310" width="13.5703125" customWidth="1"/>
    <col min="2311" max="2311" width="13.5703125" bestFit="1" customWidth="1"/>
    <col min="2312" max="2312" width="12.28515625" customWidth="1"/>
    <col min="2313" max="2313" width="9.140625" customWidth="1"/>
    <col min="2314" max="2315" width="13.5703125" customWidth="1"/>
    <col min="2316" max="2316" width="14.42578125" bestFit="1" customWidth="1"/>
    <col min="2317" max="2317" width="12.28515625" customWidth="1"/>
    <col min="2318" max="2320" width="12.85546875" customWidth="1"/>
    <col min="2321" max="2325" width="12.28515625" customWidth="1"/>
    <col min="2326" max="2328" width="12.85546875" customWidth="1"/>
    <col min="2329" max="2333" width="12.28515625" customWidth="1"/>
    <col min="2334" max="2336" width="12.85546875" customWidth="1"/>
    <col min="2337" max="2337" width="14.42578125" bestFit="1" customWidth="1"/>
    <col min="2338" max="2341" width="12.28515625" customWidth="1"/>
    <col min="2342" max="2344" width="12.85546875" customWidth="1"/>
    <col min="2345" max="2346" width="14.42578125" bestFit="1" customWidth="1"/>
    <col min="2347" max="2348" width="13.28515625" bestFit="1" customWidth="1"/>
    <col min="2349" max="2349" width="12.28515625" customWidth="1"/>
    <col min="2350" max="2352" width="12.85546875" customWidth="1"/>
    <col min="2353" max="2355" width="14.42578125" bestFit="1" customWidth="1"/>
    <col min="2356" max="2357" width="12.28515625" customWidth="1"/>
    <col min="2358" max="2358" width="12" customWidth="1"/>
    <col min="2359" max="2360" width="12.85546875" customWidth="1"/>
    <col min="2361" max="2362" width="12.28515625" customWidth="1"/>
    <col min="2363" max="2363" width="13.5703125" bestFit="1" customWidth="1"/>
    <col min="2364" max="2365" width="12.28515625" customWidth="1"/>
    <col min="2366" max="2368" width="12.85546875" customWidth="1"/>
    <col min="2369" max="2373" width="12.28515625" customWidth="1"/>
    <col min="2374" max="2376" width="12.85546875" customWidth="1"/>
    <col min="2377" max="2381" width="12.28515625" customWidth="1"/>
    <col min="2382" max="2384" width="12.85546875" customWidth="1"/>
    <col min="2385" max="2389" width="12.28515625" customWidth="1"/>
    <col min="2390" max="2392" width="12.85546875" customWidth="1"/>
    <col min="2393" max="2393" width="14.42578125" bestFit="1" customWidth="1"/>
    <col min="2394" max="2394" width="13.28515625" bestFit="1" customWidth="1"/>
    <col min="2395" max="2396" width="14.42578125" bestFit="1" customWidth="1"/>
    <col min="2397" max="2397" width="12.28515625" customWidth="1"/>
    <col min="2398" max="2398" width="10.85546875" customWidth="1"/>
    <col min="2399" max="2400" width="12.85546875" customWidth="1"/>
    <col min="2401" max="2401" width="13.5703125" bestFit="1" customWidth="1"/>
    <col min="2402" max="2404" width="14.42578125" bestFit="1" customWidth="1"/>
    <col min="2405" max="2405" width="12.28515625" customWidth="1"/>
    <col min="2406" max="2406" width="10.85546875" customWidth="1"/>
    <col min="2407" max="2408" width="12.85546875" customWidth="1"/>
    <col min="2409" max="2409" width="13.5703125" bestFit="1" customWidth="1"/>
    <col min="2410" max="2410" width="12.42578125" bestFit="1" customWidth="1"/>
    <col min="2411" max="2412" width="13.5703125" bestFit="1" customWidth="1"/>
    <col min="2413" max="2413" width="12.28515625" customWidth="1"/>
    <col min="2414" max="2416" width="12.85546875" customWidth="1"/>
    <col min="2417" max="2421" width="12.28515625" customWidth="1"/>
    <col min="2422" max="2424" width="12.85546875" customWidth="1"/>
    <col min="2425" max="2425" width="12.28515625" customWidth="1"/>
    <col min="2426" max="2426" width="13.28515625" bestFit="1" customWidth="1"/>
    <col min="2427" max="2428" width="14.42578125" bestFit="1" customWidth="1"/>
    <col min="2429" max="2429" width="12.28515625" customWidth="1"/>
    <col min="2430" max="2432" width="12.85546875" customWidth="1"/>
    <col min="2433" max="2436" width="14.42578125" bestFit="1" customWidth="1"/>
    <col min="2437" max="2437" width="12.28515625" customWidth="1"/>
    <col min="2438" max="2438" width="12.85546875" bestFit="1" customWidth="1"/>
    <col min="2439" max="2440" width="12.85546875" customWidth="1"/>
    <col min="2441" max="2441" width="14.42578125" bestFit="1" customWidth="1"/>
    <col min="2442" max="2444" width="13.5703125" bestFit="1" customWidth="1"/>
    <col min="2445" max="2445" width="12.28515625" customWidth="1"/>
    <col min="2446" max="2448" width="12.85546875" customWidth="1"/>
    <col min="2449" max="2449" width="13.5703125" bestFit="1" customWidth="1"/>
    <col min="2450" max="2452" width="14.42578125" bestFit="1" customWidth="1"/>
    <col min="2453" max="2453" width="12.28515625" customWidth="1"/>
    <col min="2454" max="2454" width="12" customWidth="1"/>
    <col min="2455" max="2456" width="12.85546875" customWidth="1"/>
    <col min="2457" max="2457" width="13.5703125" bestFit="1" customWidth="1"/>
    <col min="2458" max="2460" width="14.42578125" bestFit="1" customWidth="1"/>
    <col min="2461" max="2476" width="12.28515625" customWidth="1"/>
    <col min="2477" max="2477" width="12.85546875" customWidth="1"/>
    <col min="2478" max="2478" width="12.28515625" customWidth="1"/>
    <col min="2479" max="2479" width="11.42578125" customWidth="1"/>
    <col min="2480" max="2480" width="11.7109375" customWidth="1"/>
    <col min="2481" max="2488" width="12.28515625" customWidth="1"/>
    <col min="2489" max="2491" width="13.5703125" customWidth="1"/>
    <col min="2492" max="2493" width="12.28515625" customWidth="1"/>
    <col min="2494" max="2496" width="13.5703125" customWidth="1"/>
    <col min="2497" max="2498" width="12.28515625" customWidth="1"/>
    <col min="2499" max="2501" width="13.5703125" customWidth="1"/>
    <col min="2502" max="2503" width="12.28515625" customWidth="1"/>
    <col min="2504" max="2506" width="13.5703125" customWidth="1"/>
    <col min="2507" max="2507" width="14.42578125" customWidth="1"/>
    <col min="2508" max="2508" width="12.28515625" customWidth="1"/>
    <col min="2509" max="2511" width="13.5703125" customWidth="1"/>
    <col min="2512" max="2512" width="14.42578125" customWidth="1"/>
    <col min="2513" max="2513" width="12.28515625" customWidth="1"/>
    <col min="2514" max="2514" width="10.28515625" customWidth="1"/>
    <col min="2515" max="2516" width="13.5703125" customWidth="1"/>
    <col min="2517" max="2518" width="12.28515625" customWidth="1"/>
    <col min="2519" max="2521" width="13.5703125" customWidth="1"/>
    <col min="2522" max="2522" width="14.42578125" customWidth="1"/>
    <col min="2523" max="2523" width="12.28515625" customWidth="1"/>
    <col min="2524" max="2526" width="13.5703125" customWidth="1"/>
    <col min="2527" max="2527" width="12.42578125" customWidth="1"/>
    <col min="2528" max="2528" width="12.28515625" customWidth="1"/>
    <col min="2529" max="2529" width="11.28515625" customWidth="1"/>
    <col min="2530" max="2532" width="13.5703125" customWidth="1"/>
    <col min="2533" max="2533" width="12.28515625" customWidth="1"/>
    <col min="2534" max="2534" width="9.140625" customWidth="1"/>
    <col min="2535" max="2537" width="13.5703125" customWidth="1"/>
    <col min="2538" max="2538" width="12.28515625" customWidth="1"/>
    <col min="2539" max="2539" width="6.7109375" customWidth="1"/>
    <col min="2540" max="2542" width="13.5703125" customWidth="1"/>
    <col min="2543" max="2543" width="12.28515625" customWidth="1"/>
    <col min="2544" max="2546" width="13.5703125" customWidth="1"/>
    <col min="2547" max="2548" width="12.28515625" customWidth="1"/>
    <col min="2549" max="2551" width="13.5703125" customWidth="1"/>
    <col min="2552" max="2553" width="12.28515625" customWidth="1"/>
    <col min="2554" max="2556" width="13.5703125" customWidth="1"/>
    <col min="2557" max="2558" width="12.28515625" customWidth="1"/>
    <col min="2559" max="2561" width="13.5703125" customWidth="1"/>
    <col min="2562" max="2562" width="12.42578125" bestFit="1" customWidth="1"/>
    <col min="2563" max="2563" width="12.28515625" customWidth="1"/>
    <col min="2564" max="2564" width="11.28515625" customWidth="1"/>
    <col min="2565" max="2566" width="13.5703125" customWidth="1"/>
    <col min="2567" max="2567" width="13.5703125" bestFit="1" customWidth="1"/>
    <col min="2568" max="2568" width="12.28515625" customWidth="1"/>
    <col min="2569" max="2569" width="9.140625" customWidth="1"/>
    <col min="2570" max="2571" width="13.5703125" customWidth="1"/>
    <col min="2572" max="2572" width="14.42578125" bestFit="1" customWidth="1"/>
    <col min="2573" max="2573" width="12.28515625" customWidth="1"/>
    <col min="2574" max="2576" width="12.85546875" customWidth="1"/>
    <col min="2577" max="2581" width="12.28515625" customWidth="1"/>
    <col min="2582" max="2584" width="12.85546875" customWidth="1"/>
    <col min="2585" max="2589" width="12.28515625" customWidth="1"/>
    <col min="2590" max="2592" width="12.85546875" customWidth="1"/>
    <col min="2593" max="2593" width="14.42578125" bestFit="1" customWidth="1"/>
    <col min="2594" max="2597" width="12.28515625" customWidth="1"/>
    <col min="2598" max="2600" width="12.85546875" customWidth="1"/>
    <col min="2601" max="2602" width="14.42578125" bestFit="1" customWidth="1"/>
    <col min="2603" max="2604" width="13.28515625" bestFit="1" customWidth="1"/>
    <col min="2605" max="2605" width="12.28515625" customWidth="1"/>
    <col min="2606" max="2608" width="12.85546875" customWidth="1"/>
    <col min="2609" max="2611" width="14.42578125" bestFit="1" customWidth="1"/>
    <col min="2612" max="2613" width="12.28515625" customWidth="1"/>
    <col min="2614" max="2614" width="12" customWidth="1"/>
    <col min="2615" max="2616" width="12.85546875" customWidth="1"/>
    <col min="2617" max="2618" width="12.28515625" customWidth="1"/>
    <col min="2619" max="2619" width="13.5703125" bestFit="1" customWidth="1"/>
    <col min="2620" max="2621" width="12.28515625" customWidth="1"/>
    <col min="2622" max="2624" width="12.85546875" customWidth="1"/>
    <col min="2625" max="2629" width="12.28515625" customWidth="1"/>
    <col min="2630" max="2632" width="12.85546875" customWidth="1"/>
    <col min="2633" max="2637" width="12.28515625" customWidth="1"/>
    <col min="2638" max="2640" width="12.85546875" customWidth="1"/>
    <col min="2641" max="2645" width="12.28515625" customWidth="1"/>
    <col min="2646" max="2648" width="12.85546875" customWidth="1"/>
    <col min="2649" max="2649" width="14.42578125" bestFit="1" customWidth="1"/>
    <col min="2650" max="2650" width="13.28515625" bestFit="1" customWidth="1"/>
    <col min="2651" max="2652" width="14.42578125" bestFit="1" customWidth="1"/>
    <col min="2653" max="2653" width="12.28515625" customWidth="1"/>
    <col min="2654" max="2654" width="10.85546875" customWidth="1"/>
    <col min="2655" max="2656" width="12.85546875" customWidth="1"/>
    <col min="2657" max="2657" width="13.5703125" bestFit="1" customWidth="1"/>
    <col min="2658" max="2660" width="14.42578125" bestFit="1" customWidth="1"/>
    <col min="2661" max="2661" width="12.28515625" customWidth="1"/>
    <col min="2662" max="2662" width="10.85546875" customWidth="1"/>
    <col min="2663" max="2664" width="12.85546875" customWidth="1"/>
    <col min="2665" max="2665" width="13.5703125" bestFit="1" customWidth="1"/>
    <col min="2666" max="2666" width="12.42578125" bestFit="1" customWidth="1"/>
    <col min="2667" max="2668" width="13.5703125" bestFit="1" customWidth="1"/>
    <col min="2669" max="2669" width="12.28515625" customWidth="1"/>
    <col min="2670" max="2672" width="12.85546875" customWidth="1"/>
    <col min="2673" max="2677" width="12.28515625" customWidth="1"/>
    <col min="2678" max="2680" width="12.85546875" customWidth="1"/>
    <col min="2681" max="2681" width="12.28515625" customWidth="1"/>
    <col min="2682" max="2682" width="13.28515625" bestFit="1" customWidth="1"/>
    <col min="2683" max="2684" width="14.42578125" bestFit="1" customWidth="1"/>
    <col min="2685" max="2685" width="12.28515625" customWidth="1"/>
    <col min="2686" max="2688" width="12.85546875" customWidth="1"/>
    <col min="2689" max="2692" width="14.42578125" bestFit="1" customWidth="1"/>
    <col min="2693" max="2693" width="12.28515625" customWidth="1"/>
    <col min="2694" max="2694" width="12.85546875" bestFit="1" customWidth="1"/>
    <col min="2695" max="2696" width="12.85546875" customWidth="1"/>
    <col min="2697" max="2697" width="14.42578125" bestFit="1" customWidth="1"/>
    <col min="2698" max="2700" width="13.5703125" bestFit="1" customWidth="1"/>
    <col min="2701" max="2701" width="12.28515625" customWidth="1"/>
    <col min="2702" max="2704" width="12.85546875" customWidth="1"/>
    <col min="2705" max="2705" width="13.5703125" bestFit="1" customWidth="1"/>
    <col min="2706" max="2708" width="14.42578125" bestFit="1" customWidth="1"/>
    <col min="2709" max="2709" width="12.28515625" customWidth="1"/>
    <col min="2710" max="2710" width="12" customWidth="1"/>
    <col min="2711" max="2712" width="12.85546875" customWidth="1"/>
    <col min="2713" max="2713" width="13.5703125" bestFit="1" customWidth="1"/>
    <col min="2714" max="2716" width="14.42578125" bestFit="1" customWidth="1"/>
    <col min="2717" max="2732" width="12.28515625" customWidth="1"/>
    <col min="2733" max="2733" width="12.85546875" customWidth="1"/>
    <col min="2734" max="2734" width="12.28515625" customWidth="1"/>
    <col min="2735" max="2735" width="11.42578125" customWidth="1"/>
    <col min="2736" max="2736" width="11.7109375" customWidth="1"/>
    <col min="2737" max="2744" width="12.28515625" customWidth="1"/>
    <col min="2745" max="2747" width="13.5703125" customWidth="1"/>
    <col min="2748" max="2749" width="12.28515625" customWidth="1"/>
    <col min="2750" max="2752" width="13.5703125" customWidth="1"/>
    <col min="2753" max="2754" width="12.28515625" customWidth="1"/>
    <col min="2755" max="2757" width="13.5703125" customWidth="1"/>
    <col min="2758" max="2759" width="12.28515625" customWidth="1"/>
    <col min="2760" max="2762" width="13.5703125" customWidth="1"/>
    <col min="2763" max="2763" width="14.42578125" customWidth="1"/>
    <col min="2764" max="2764" width="12.28515625" customWidth="1"/>
    <col min="2765" max="2767" width="13.5703125" customWidth="1"/>
    <col min="2768" max="2768" width="14.42578125" customWidth="1"/>
    <col min="2769" max="2769" width="12.28515625" customWidth="1"/>
    <col min="2770" max="2770" width="10.28515625" customWidth="1"/>
    <col min="2771" max="2772" width="13.5703125" customWidth="1"/>
    <col min="2773" max="2774" width="12.28515625" customWidth="1"/>
    <col min="2775" max="2777" width="13.5703125" customWidth="1"/>
    <col min="2778" max="2778" width="14.42578125" customWidth="1"/>
    <col min="2779" max="2779" width="12.28515625" customWidth="1"/>
    <col min="2780" max="2782" width="13.5703125" customWidth="1"/>
    <col min="2783" max="2783" width="12.42578125" customWidth="1"/>
    <col min="2784" max="2784" width="12.28515625" customWidth="1"/>
    <col min="2785" max="2785" width="11.28515625" customWidth="1"/>
    <col min="2786" max="2788" width="13.5703125" customWidth="1"/>
    <col min="2789" max="2789" width="12.28515625" customWidth="1"/>
    <col min="2790" max="2790" width="9.140625" customWidth="1"/>
    <col min="2791" max="2793" width="13.5703125" customWidth="1"/>
    <col min="2794" max="2794" width="12.28515625" customWidth="1"/>
    <col min="2795" max="2795" width="6.7109375" customWidth="1"/>
    <col min="2796" max="2798" width="13.5703125" customWidth="1"/>
    <col min="2799" max="2799" width="12.28515625" customWidth="1"/>
    <col min="2800" max="2802" width="13.5703125" customWidth="1"/>
    <col min="2803" max="2804" width="12.28515625" customWidth="1"/>
    <col min="2805" max="2807" width="13.5703125" customWidth="1"/>
    <col min="2808" max="2809" width="12.28515625" customWidth="1"/>
    <col min="2810" max="2812" width="13.5703125" customWidth="1"/>
    <col min="2813" max="2814" width="12.28515625" customWidth="1"/>
    <col min="2815" max="2817" width="13.5703125" customWidth="1"/>
    <col min="2818" max="2818" width="12.42578125" bestFit="1" customWidth="1"/>
    <col min="2819" max="2819" width="12.28515625" customWidth="1"/>
    <col min="2820" max="2820" width="11.28515625" customWidth="1"/>
    <col min="2821" max="2822" width="13.5703125" customWidth="1"/>
    <col min="2823" max="2823" width="13.5703125" bestFit="1" customWidth="1"/>
    <col min="2824" max="2824" width="12.28515625" customWidth="1"/>
    <col min="2825" max="2825" width="9.140625" customWidth="1"/>
    <col min="2826" max="2827" width="13.5703125" customWidth="1"/>
    <col min="2828" max="2828" width="14.42578125" bestFit="1" customWidth="1"/>
    <col min="2829" max="2829" width="12.28515625" customWidth="1"/>
    <col min="2830" max="2832" width="12.85546875" customWidth="1"/>
    <col min="2833" max="2837" width="12.28515625" customWidth="1"/>
    <col min="2838" max="2840" width="12.85546875" customWidth="1"/>
    <col min="2841" max="2845" width="12.28515625" customWidth="1"/>
    <col min="2846" max="2848" width="12.85546875" customWidth="1"/>
    <col min="2849" max="2849" width="14.42578125" bestFit="1" customWidth="1"/>
    <col min="2850" max="2853" width="12.28515625" customWidth="1"/>
    <col min="2854" max="2856" width="12.85546875" customWidth="1"/>
    <col min="2857" max="2858" width="14.42578125" bestFit="1" customWidth="1"/>
    <col min="2859" max="2860" width="13.28515625" bestFit="1" customWidth="1"/>
    <col min="2861" max="2861" width="12.28515625" customWidth="1"/>
    <col min="2862" max="2864" width="12.85546875" customWidth="1"/>
    <col min="2865" max="2867" width="14.42578125" bestFit="1" customWidth="1"/>
    <col min="2868" max="2869" width="12.28515625" customWidth="1"/>
    <col min="2870" max="2870" width="12" customWidth="1"/>
    <col min="2871" max="2872" width="12.85546875" customWidth="1"/>
    <col min="2873" max="2874" width="12.28515625" customWidth="1"/>
    <col min="2875" max="2875" width="13.5703125" bestFit="1" customWidth="1"/>
    <col min="2876" max="2877" width="12.28515625" customWidth="1"/>
    <col min="2878" max="2880" width="12.85546875" customWidth="1"/>
    <col min="2881" max="2885" width="12.28515625" customWidth="1"/>
    <col min="2886" max="2888" width="12.85546875" customWidth="1"/>
    <col min="2889" max="2893" width="12.28515625" customWidth="1"/>
    <col min="2894" max="2896" width="12.85546875" customWidth="1"/>
    <col min="2897" max="2901" width="12.28515625" customWidth="1"/>
    <col min="2902" max="2904" width="12.85546875" customWidth="1"/>
    <col min="2905" max="2905" width="14.42578125" bestFit="1" customWidth="1"/>
    <col min="2906" max="2906" width="13.28515625" bestFit="1" customWidth="1"/>
    <col min="2907" max="2908" width="14.42578125" bestFit="1" customWidth="1"/>
    <col min="2909" max="2909" width="12.28515625" customWidth="1"/>
    <col min="2910" max="2910" width="10.85546875" customWidth="1"/>
    <col min="2911" max="2912" width="12.85546875" customWidth="1"/>
    <col min="2913" max="2913" width="13.5703125" bestFit="1" customWidth="1"/>
    <col min="2914" max="2916" width="14.42578125" bestFit="1" customWidth="1"/>
    <col min="2917" max="2917" width="12.28515625" customWidth="1"/>
    <col min="2918" max="2918" width="10.85546875" customWidth="1"/>
    <col min="2919" max="2920" width="12.85546875" customWidth="1"/>
    <col min="2921" max="2921" width="13.5703125" bestFit="1" customWidth="1"/>
    <col min="2922" max="2922" width="12.42578125" bestFit="1" customWidth="1"/>
    <col min="2923" max="2924" width="13.5703125" bestFit="1" customWidth="1"/>
    <col min="2925" max="2925" width="12.28515625" customWidth="1"/>
    <col min="2926" max="2928" width="12.85546875" customWidth="1"/>
    <col min="2929" max="2933" width="12.28515625" customWidth="1"/>
    <col min="2934" max="2936" width="12.85546875" customWidth="1"/>
    <col min="2937" max="2937" width="12.28515625" customWidth="1"/>
    <col min="2938" max="2938" width="13.28515625" bestFit="1" customWidth="1"/>
    <col min="2939" max="2940" width="14.42578125" bestFit="1" customWidth="1"/>
    <col min="2941" max="2941" width="12.28515625" customWidth="1"/>
    <col min="2942" max="2944" width="12.85546875" customWidth="1"/>
    <col min="2945" max="2948" width="14.42578125" bestFit="1" customWidth="1"/>
    <col min="2949" max="2949" width="12.28515625" customWidth="1"/>
    <col min="2950" max="2950" width="12.85546875" bestFit="1" customWidth="1"/>
    <col min="2951" max="2952" width="12.85546875" customWidth="1"/>
    <col min="2953" max="2953" width="14.42578125" bestFit="1" customWidth="1"/>
    <col min="2954" max="2956" width="13.5703125" bestFit="1" customWidth="1"/>
    <col min="2957" max="2957" width="12.28515625" customWidth="1"/>
    <col min="2958" max="2960" width="12.85546875" customWidth="1"/>
    <col min="2961" max="2961" width="13.5703125" bestFit="1" customWidth="1"/>
    <col min="2962" max="2964" width="14.42578125" bestFit="1" customWidth="1"/>
    <col min="2965" max="2965" width="12.28515625" customWidth="1"/>
    <col min="2966" max="2966" width="12" customWidth="1"/>
    <col min="2967" max="2968" width="12.85546875" customWidth="1"/>
    <col min="2969" max="2969" width="13.5703125" bestFit="1" customWidth="1"/>
    <col min="2970" max="2972" width="14.42578125" bestFit="1" customWidth="1"/>
    <col min="2973" max="2988" width="12.28515625" customWidth="1"/>
    <col min="2989" max="2989" width="12.85546875" customWidth="1"/>
    <col min="2990" max="2990" width="12.28515625" customWidth="1"/>
    <col min="2991" max="2991" width="11.42578125" customWidth="1"/>
    <col min="2992" max="2992" width="11.7109375" customWidth="1"/>
    <col min="2993" max="3000" width="12.28515625" customWidth="1"/>
    <col min="3001" max="3003" width="13.5703125" customWidth="1"/>
    <col min="3004" max="3005" width="12.28515625" customWidth="1"/>
    <col min="3006" max="3008" width="13.5703125" customWidth="1"/>
    <col min="3009" max="3010" width="12.28515625" customWidth="1"/>
    <col min="3011" max="3013" width="13.5703125" customWidth="1"/>
    <col min="3014" max="3015" width="12.28515625" customWidth="1"/>
    <col min="3016" max="3018" width="13.5703125" customWidth="1"/>
    <col min="3019" max="3019" width="14.42578125" customWidth="1"/>
    <col min="3020" max="3020" width="12.28515625" customWidth="1"/>
    <col min="3021" max="3023" width="13.5703125" customWidth="1"/>
    <col min="3024" max="3024" width="14.42578125" customWidth="1"/>
    <col min="3025" max="3025" width="12.28515625" customWidth="1"/>
    <col min="3026" max="3026" width="10.28515625" customWidth="1"/>
    <col min="3027" max="3028" width="13.5703125" customWidth="1"/>
    <col min="3029" max="3030" width="12.28515625" customWidth="1"/>
    <col min="3031" max="3033" width="13.5703125" customWidth="1"/>
    <col min="3034" max="3034" width="14.42578125" customWidth="1"/>
    <col min="3035" max="3035" width="12.28515625" customWidth="1"/>
    <col min="3036" max="3038" width="13.5703125" customWidth="1"/>
    <col min="3039" max="3039" width="12.42578125" customWidth="1"/>
    <col min="3040" max="3040" width="12.28515625" customWidth="1"/>
    <col min="3041" max="3041" width="11.28515625" customWidth="1"/>
    <col min="3042" max="3044" width="13.5703125" customWidth="1"/>
    <col min="3045" max="3045" width="12.28515625" customWidth="1"/>
    <col min="3046" max="3046" width="9.140625" customWidth="1"/>
    <col min="3047" max="3049" width="13.5703125" customWidth="1"/>
    <col min="3050" max="3050" width="12.28515625" customWidth="1"/>
    <col min="3051" max="3051" width="6.7109375" customWidth="1"/>
    <col min="3052" max="3054" width="13.5703125" customWidth="1"/>
    <col min="3055" max="3055" width="12.28515625" customWidth="1"/>
    <col min="3056" max="3058" width="13.5703125" customWidth="1"/>
    <col min="3059" max="3060" width="12.28515625" customWidth="1"/>
    <col min="3061" max="3063" width="13.5703125" customWidth="1"/>
    <col min="3064" max="3065" width="12.28515625" customWidth="1"/>
    <col min="3066" max="3068" width="13.5703125" customWidth="1"/>
    <col min="3069" max="3070" width="12.28515625" customWidth="1"/>
    <col min="3071" max="3073" width="13.5703125" customWidth="1"/>
    <col min="3074" max="3074" width="12.42578125" bestFit="1" customWidth="1"/>
    <col min="3075" max="3075" width="12.28515625" customWidth="1"/>
    <col min="3076" max="3076" width="11.28515625" customWidth="1"/>
    <col min="3077" max="3078" width="13.5703125" customWidth="1"/>
    <col min="3079" max="3079" width="13.5703125" bestFit="1" customWidth="1"/>
    <col min="3080" max="3080" width="12.28515625" customWidth="1"/>
    <col min="3081" max="3081" width="9.140625" customWidth="1"/>
    <col min="3082" max="3083" width="13.5703125" customWidth="1"/>
    <col min="3084" max="3084" width="14.42578125" bestFit="1" customWidth="1"/>
    <col min="3085" max="3085" width="12.28515625" customWidth="1"/>
    <col min="3086" max="3088" width="12.85546875" customWidth="1"/>
    <col min="3089" max="3093" width="12.28515625" customWidth="1"/>
    <col min="3094" max="3096" width="12.85546875" customWidth="1"/>
    <col min="3097" max="3101" width="12.28515625" customWidth="1"/>
    <col min="3102" max="3104" width="12.85546875" customWidth="1"/>
    <col min="3105" max="3105" width="14.42578125" bestFit="1" customWidth="1"/>
    <col min="3106" max="3109" width="12.28515625" customWidth="1"/>
    <col min="3110" max="3112" width="12.85546875" customWidth="1"/>
    <col min="3113" max="3114" width="14.42578125" bestFit="1" customWidth="1"/>
    <col min="3115" max="3116" width="13.28515625" bestFit="1" customWidth="1"/>
    <col min="3117" max="3117" width="12.28515625" customWidth="1"/>
    <col min="3118" max="3120" width="12.85546875" customWidth="1"/>
    <col min="3121" max="3123" width="14.42578125" bestFit="1" customWidth="1"/>
    <col min="3124" max="3125" width="12.28515625" customWidth="1"/>
    <col min="3126" max="3126" width="12" customWidth="1"/>
    <col min="3127" max="3128" width="12.85546875" customWidth="1"/>
    <col min="3129" max="3130" width="12.28515625" customWidth="1"/>
    <col min="3131" max="3131" width="13.5703125" bestFit="1" customWidth="1"/>
    <col min="3132" max="3133" width="12.28515625" customWidth="1"/>
    <col min="3134" max="3136" width="12.85546875" customWidth="1"/>
    <col min="3137" max="3141" width="12.28515625" customWidth="1"/>
    <col min="3142" max="3144" width="12.85546875" customWidth="1"/>
    <col min="3145" max="3149" width="12.28515625" customWidth="1"/>
    <col min="3150" max="3152" width="12.85546875" customWidth="1"/>
    <col min="3153" max="3157" width="12.28515625" customWidth="1"/>
    <col min="3158" max="3160" width="12.85546875" customWidth="1"/>
    <col min="3161" max="3161" width="14.42578125" bestFit="1" customWidth="1"/>
    <col min="3162" max="3162" width="13.28515625" bestFit="1" customWidth="1"/>
    <col min="3163" max="3164" width="14.42578125" bestFit="1" customWidth="1"/>
    <col min="3165" max="3165" width="12.28515625" customWidth="1"/>
    <col min="3166" max="3166" width="10.85546875" customWidth="1"/>
    <col min="3167" max="3168" width="12.85546875" customWidth="1"/>
    <col min="3169" max="3169" width="13.5703125" bestFit="1" customWidth="1"/>
    <col min="3170" max="3172" width="14.42578125" bestFit="1" customWidth="1"/>
    <col min="3173" max="3173" width="12.28515625" customWidth="1"/>
    <col min="3174" max="3174" width="10.85546875" customWidth="1"/>
    <col min="3175" max="3176" width="12.85546875" customWidth="1"/>
    <col min="3177" max="3177" width="13.5703125" bestFit="1" customWidth="1"/>
    <col min="3178" max="3178" width="12.42578125" bestFit="1" customWidth="1"/>
    <col min="3179" max="3180" width="13.5703125" bestFit="1" customWidth="1"/>
    <col min="3181" max="3181" width="12.28515625" customWidth="1"/>
    <col min="3182" max="3184" width="12.85546875" customWidth="1"/>
    <col min="3185" max="3189" width="12.28515625" customWidth="1"/>
    <col min="3190" max="3192" width="12.85546875" customWidth="1"/>
    <col min="3193" max="3193" width="12.28515625" customWidth="1"/>
    <col min="3194" max="3194" width="13.28515625" bestFit="1" customWidth="1"/>
    <col min="3195" max="3196" width="14.42578125" bestFit="1" customWidth="1"/>
    <col min="3197" max="3197" width="12.28515625" customWidth="1"/>
    <col min="3198" max="3200" width="12.85546875" customWidth="1"/>
    <col min="3201" max="3204" width="14.42578125" bestFit="1" customWidth="1"/>
    <col min="3205" max="3205" width="12.28515625" customWidth="1"/>
    <col min="3206" max="3206" width="12.85546875" bestFit="1" customWidth="1"/>
    <col min="3207" max="3208" width="12.85546875" customWidth="1"/>
    <col min="3209" max="3209" width="14.42578125" bestFit="1" customWidth="1"/>
    <col min="3210" max="3212" width="13.5703125" bestFit="1" customWidth="1"/>
    <col min="3213" max="3213" width="12.28515625" customWidth="1"/>
    <col min="3214" max="3216" width="12.85546875" customWidth="1"/>
    <col min="3217" max="3217" width="13.5703125" bestFit="1" customWidth="1"/>
    <col min="3218" max="3220" width="14.42578125" bestFit="1" customWidth="1"/>
    <col min="3221" max="3221" width="12.28515625" customWidth="1"/>
    <col min="3222" max="3222" width="12" customWidth="1"/>
    <col min="3223" max="3224" width="12.85546875" customWidth="1"/>
    <col min="3225" max="3225" width="13.5703125" bestFit="1" customWidth="1"/>
    <col min="3226" max="3228" width="14.42578125" bestFit="1" customWidth="1"/>
    <col min="3229" max="3244" width="12.28515625" customWidth="1"/>
    <col min="3245" max="3245" width="12.85546875" customWidth="1"/>
    <col min="3246" max="3246" width="12.28515625" customWidth="1"/>
    <col min="3247" max="3247" width="11.42578125" customWidth="1"/>
    <col min="3248" max="3248" width="11.7109375" customWidth="1"/>
    <col min="3249" max="3256" width="12.28515625" customWidth="1"/>
    <col min="3257" max="3259" width="13.5703125" customWidth="1"/>
    <col min="3260" max="3261" width="12.28515625" customWidth="1"/>
    <col min="3262" max="3264" width="13.5703125" customWidth="1"/>
    <col min="3265" max="3266" width="12.28515625" customWidth="1"/>
    <col min="3267" max="3269" width="13.5703125" customWidth="1"/>
    <col min="3270" max="3271" width="12.28515625" customWidth="1"/>
    <col min="3272" max="3274" width="13.5703125" customWidth="1"/>
    <col min="3275" max="3275" width="14.42578125" customWidth="1"/>
    <col min="3276" max="3276" width="12.28515625" customWidth="1"/>
    <col min="3277" max="3279" width="13.5703125" customWidth="1"/>
    <col min="3280" max="3280" width="14.42578125" customWidth="1"/>
    <col min="3281" max="3281" width="12.28515625" customWidth="1"/>
    <col min="3282" max="3282" width="10.28515625" customWidth="1"/>
    <col min="3283" max="3284" width="13.5703125" customWidth="1"/>
    <col min="3285" max="3286" width="12.28515625" customWidth="1"/>
    <col min="3287" max="3289" width="13.5703125" customWidth="1"/>
    <col min="3290" max="3290" width="14.42578125" customWidth="1"/>
    <col min="3291" max="3291" width="12.28515625" customWidth="1"/>
    <col min="3292" max="3294" width="13.5703125" customWidth="1"/>
    <col min="3295" max="3295" width="12.42578125" customWidth="1"/>
    <col min="3296" max="3296" width="12.28515625" customWidth="1"/>
    <col min="3297" max="3297" width="11.28515625" customWidth="1"/>
    <col min="3298" max="3300" width="13.5703125" customWidth="1"/>
    <col min="3301" max="3301" width="12.28515625" customWidth="1"/>
    <col min="3302" max="3302" width="9.140625" customWidth="1"/>
    <col min="3303" max="3305" width="13.5703125" customWidth="1"/>
    <col min="3306" max="3306" width="12.28515625" customWidth="1"/>
    <col min="3307" max="3307" width="6.7109375" customWidth="1"/>
    <col min="3308" max="3310" width="13.5703125" customWidth="1"/>
    <col min="3311" max="3311" width="12.28515625" customWidth="1"/>
    <col min="3312" max="3314" width="13.5703125" customWidth="1"/>
    <col min="3315" max="3316" width="12.28515625" customWidth="1"/>
    <col min="3317" max="3319" width="13.5703125" customWidth="1"/>
    <col min="3320" max="3321" width="12.28515625" customWidth="1"/>
    <col min="3322" max="3324" width="13.5703125" customWidth="1"/>
    <col min="3325" max="3326" width="12.28515625" customWidth="1"/>
    <col min="3327" max="3329" width="13.5703125" customWidth="1"/>
    <col min="3330" max="3330" width="12.42578125" bestFit="1" customWidth="1"/>
    <col min="3331" max="3331" width="12.28515625" customWidth="1"/>
    <col min="3332" max="3332" width="11.28515625" customWidth="1"/>
    <col min="3333" max="3334" width="13.5703125" customWidth="1"/>
    <col min="3335" max="3335" width="13.5703125" bestFit="1" customWidth="1"/>
    <col min="3336" max="3336" width="12.28515625" customWidth="1"/>
    <col min="3337" max="3337" width="9.140625" customWidth="1"/>
    <col min="3338" max="3339" width="13.5703125" customWidth="1"/>
    <col min="3340" max="3340" width="14.42578125" bestFit="1" customWidth="1"/>
    <col min="3341" max="3341" width="12.28515625" customWidth="1"/>
    <col min="3342" max="3344" width="12.85546875" customWidth="1"/>
    <col min="3345" max="3349" width="12.28515625" customWidth="1"/>
    <col min="3350" max="3352" width="12.85546875" customWidth="1"/>
    <col min="3353" max="3357" width="12.28515625" customWidth="1"/>
    <col min="3358" max="3360" width="12.85546875" customWidth="1"/>
    <col min="3361" max="3361" width="14.42578125" bestFit="1" customWidth="1"/>
    <col min="3362" max="3365" width="12.28515625" customWidth="1"/>
    <col min="3366" max="3368" width="12.85546875" customWidth="1"/>
    <col min="3369" max="3370" width="14.42578125" bestFit="1" customWidth="1"/>
    <col min="3371" max="3372" width="13.28515625" bestFit="1" customWidth="1"/>
    <col min="3373" max="3373" width="12.28515625" customWidth="1"/>
    <col min="3374" max="3376" width="12.85546875" customWidth="1"/>
    <col min="3377" max="3379" width="14.42578125" bestFit="1" customWidth="1"/>
    <col min="3380" max="3381" width="12.28515625" customWidth="1"/>
    <col min="3382" max="3382" width="12" customWidth="1"/>
    <col min="3383" max="3384" width="12.85546875" customWidth="1"/>
    <col min="3385" max="3386" width="12.28515625" customWidth="1"/>
    <col min="3387" max="3387" width="13.5703125" bestFit="1" customWidth="1"/>
    <col min="3388" max="3389" width="12.28515625" customWidth="1"/>
    <col min="3390" max="3392" width="12.85546875" customWidth="1"/>
    <col min="3393" max="3397" width="12.28515625" customWidth="1"/>
    <col min="3398" max="3400" width="12.85546875" customWidth="1"/>
    <col min="3401" max="3405" width="12.28515625" customWidth="1"/>
    <col min="3406" max="3408" width="12.85546875" customWidth="1"/>
    <col min="3409" max="3413" width="12.28515625" customWidth="1"/>
    <col min="3414" max="3416" width="12.85546875" customWidth="1"/>
    <col min="3417" max="3417" width="14.42578125" bestFit="1" customWidth="1"/>
    <col min="3418" max="3418" width="13.28515625" bestFit="1" customWidth="1"/>
    <col min="3419" max="3420" width="14.42578125" bestFit="1" customWidth="1"/>
    <col min="3421" max="3421" width="12.28515625" customWidth="1"/>
    <col min="3422" max="3422" width="10.85546875" customWidth="1"/>
    <col min="3423" max="3424" width="12.85546875" customWidth="1"/>
    <col min="3425" max="3425" width="13.5703125" bestFit="1" customWidth="1"/>
    <col min="3426" max="3428" width="14.42578125" bestFit="1" customWidth="1"/>
    <col min="3429" max="3429" width="12.28515625" customWidth="1"/>
    <col min="3430" max="3430" width="10.85546875" customWidth="1"/>
    <col min="3431" max="3432" width="12.85546875" customWidth="1"/>
    <col min="3433" max="3433" width="13.5703125" bestFit="1" customWidth="1"/>
    <col min="3434" max="3434" width="12.42578125" bestFit="1" customWidth="1"/>
    <col min="3435" max="3436" width="13.5703125" bestFit="1" customWidth="1"/>
    <col min="3437" max="3437" width="12.28515625" customWidth="1"/>
    <col min="3438" max="3440" width="12.85546875" customWidth="1"/>
    <col min="3441" max="3445" width="12.28515625" customWidth="1"/>
    <col min="3446" max="3448" width="12.85546875" customWidth="1"/>
    <col min="3449" max="3449" width="12.28515625" customWidth="1"/>
    <col min="3450" max="3450" width="13.28515625" bestFit="1" customWidth="1"/>
    <col min="3451" max="3452" width="14.42578125" bestFit="1" customWidth="1"/>
    <col min="3453" max="3453" width="12.28515625" customWidth="1"/>
    <col min="3454" max="3456" width="12.85546875" customWidth="1"/>
    <col min="3457" max="3460" width="14.42578125" bestFit="1" customWidth="1"/>
    <col min="3461" max="3461" width="12.28515625" customWidth="1"/>
    <col min="3462" max="3462" width="12.85546875" bestFit="1" customWidth="1"/>
    <col min="3463" max="3464" width="12.85546875" customWidth="1"/>
    <col min="3465" max="3465" width="14.42578125" bestFit="1" customWidth="1"/>
    <col min="3466" max="3468" width="13.5703125" bestFit="1" customWidth="1"/>
    <col min="3469" max="3469" width="12.28515625" customWidth="1"/>
    <col min="3470" max="3472" width="12.85546875" customWidth="1"/>
    <col min="3473" max="3473" width="13.5703125" bestFit="1" customWidth="1"/>
    <col min="3474" max="3476" width="14.42578125" bestFit="1" customWidth="1"/>
    <col min="3477" max="3477" width="12.28515625" customWidth="1"/>
    <col min="3478" max="3478" width="12" customWidth="1"/>
    <col min="3479" max="3480" width="12.85546875" customWidth="1"/>
    <col min="3481" max="3481" width="13.5703125" bestFit="1" customWidth="1"/>
    <col min="3482" max="3484" width="14.42578125" bestFit="1" customWidth="1"/>
    <col min="3485" max="3500" width="12.28515625" customWidth="1"/>
    <col min="3501" max="3501" width="12.85546875" customWidth="1"/>
    <col min="3502" max="3502" width="12.28515625" customWidth="1"/>
    <col min="3503" max="3503" width="11.42578125" customWidth="1"/>
    <col min="3504" max="3504" width="11.7109375" customWidth="1"/>
    <col min="3505" max="3512" width="12.28515625" customWidth="1"/>
    <col min="3513" max="3515" width="13.5703125" customWidth="1"/>
    <col min="3516" max="3517" width="12.28515625" customWidth="1"/>
    <col min="3518" max="3520" width="13.5703125" customWidth="1"/>
    <col min="3521" max="3522" width="12.28515625" customWidth="1"/>
    <col min="3523" max="3525" width="13.5703125" customWidth="1"/>
    <col min="3526" max="3527" width="12.28515625" customWidth="1"/>
    <col min="3528" max="3530" width="13.5703125" customWidth="1"/>
    <col min="3531" max="3531" width="14.42578125" customWidth="1"/>
    <col min="3532" max="3532" width="12.28515625" customWidth="1"/>
    <col min="3533" max="3535" width="13.5703125" customWidth="1"/>
    <col min="3536" max="3536" width="14.42578125" customWidth="1"/>
    <col min="3537" max="3537" width="12.28515625" customWidth="1"/>
    <col min="3538" max="3538" width="10.28515625" customWidth="1"/>
    <col min="3539" max="3540" width="13.5703125" customWidth="1"/>
    <col min="3541" max="3542" width="12.28515625" customWidth="1"/>
    <col min="3543" max="3545" width="13.5703125" customWidth="1"/>
    <col min="3546" max="3546" width="14.42578125" customWidth="1"/>
    <col min="3547" max="3547" width="12.28515625" customWidth="1"/>
    <col min="3548" max="3550" width="13.5703125" customWidth="1"/>
    <col min="3551" max="3551" width="12.42578125" customWidth="1"/>
    <col min="3552" max="3552" width="12.28515625" customWidth="1"/>
    <col min="3553" max="3553" width="11.28515625" customWidth="1"/>
    <col min="3554" max="3556" width="13.5703125" customWidth="1"/>
    <col min="3557" max="3557" width="12.28515625" customWidth="1"/>
    <col min="3558" max="3558" width="9.140625" customWidth="1"/>
    <col min="3559" max="3561" width="13.5703125" customWidth="1"/>
    <col min="3562" max="3562" width="12.28515625" customWidth="1"/>
    <col min="3563" max="3563" width="6.7109375" customWidth="1"/>
    <col min="3564" max="3566" width="13.5703125" customWidth="1"/>
    <col min="3567" max="3567" width="12.28515625" customWidth="1"/>
    <col min="3568" max="3570" width="13.5703125" customWidth="1"/>
    <col min="3571" max="3572" width="12.28515625" customWidth="1"/>
    <col min="3573" max="3575" width="13.5703125" customWidth="1"/>
    <col min="3576" max="3577" width="12.28515625" customWidth="1"/>
    <col min="3578" max="3580" width="13.5703125" customWidth="1"/>
    <col min="3581" max="3582" width="12.28515625" customWidth="1"/>
    <col min="3583" max="3585" width="13.5703125" customWidth="1"/>
    <col min="3586" max="3586" width="12.42578125" bestFit="1" customWidth="1"/>
    <col min="3587" max="3587" width="12.28515625" customWidth="1"/>
    <col min="3588" max="3588" width="11.28515625" customWidth="1"/>
    <col min="3589" max="3590" width="13.5703125" customWidth="1"/>
    <col min="3591" max="3591" width="13.5703125" bestFit="1" customWidth="1"/>
    <col min="3592" max="3592" width="12.28515625" customWidth="1"/>
    <col min="3593" max="3593" width="9.140625" customWidth="1"/>
    <col min="3594" max="3595" width="13.5703125" customWidth="1"/>
    <col min="3596" max="3596" width="14.42578125" bestFit="1" customWidth="1"/>
    <col min="3597" max="3597" width="12.28515625" customWidth="1"/>
    <col min="3598" max="3600" width="12.85546875" customWidth="1"/>
    <col min="3601" max="3605" width="12.28515625" customWidth="1"/>
    <col min="3606" max="3608" width="12.85546875" customWidth="1"/>
    <col min="3609" max="3613" width="12.28515625" customWidth="1"/>
    <col min="3614" max="3616" width="12.85546875" customWidth="1"/>
    <col min="3617" max="3617" width="14.42578125" bestFit="1" customWidth="1"/>
    <col min="3618" max="3621" width="12.28515625" customWidth="1"/>
    <col min="3622" max="3624" width="12.85546875" customWidth="1"/>
    <col min="3625" max="3626" width="14.42578125" bestFit="1" customWidth="1"/>
    <col min="3627" max="3628" width="13.28515625" bestFit="1" customWidth="1"/>
    <col min="3629" max="3629" width="12.28515625" customWidth="1"/>
    <col min="3630" max="3632" width="12.85546875" customWidth="1"/>
    <col min="3633" max="3635" width="14.42578125" bestFit="1" customWidth="1"/>
    <col min="3636" max="3637" width="12.28515625" customWidth="1"/>
    <col min="3638" max="3638" width="12" customWidth="1"/>
    <col min="3639" max="3640" width="12.85546875" customWidth="1"/>
    <col min="3641" max="3642" width="12.28515625" customWidth="1"/>
    <col min="3643" max="3643" width="13.5703125" bestFit="1" customWidth="1"/>
    <col min="3644" max="3645" width="12.28515625" customWidth="1"/>
    <col min="3646" max="3648" width="12.85546875" customWidth="1"/>
    <col min="3649" max="3653" width="12.28515625" customWidth="1"/>
    <col min="3654" max="3656" width="12.85546875" customWidth="1"/>
    <col min="3657" max="3661" width="12.28515625" customWidth="1"/>
    <col min="3662" max="3664" width="12.85546875" customWidth="1"/>
    <col min="3665" max="3669" width="12.28515625" customWidth="1"/>
    <col min="3670" max="3672" width="12.85546875" customWidth="1"/>
    <col min="3673" max="3673" width="14.42578125" bestFit="1" customWidth="1"/>
    <col min="3674" max="3674" width="13.28515625" bestFit="1" customWidth="1"/>
    <col min="3675" max="3676" width="14.42578125" bestFit="1" customWidth="1"/>
    <col min="3677" max="3677" width="12.28515625" customWidth="1"/>
    <col min="3678" max="3678" width="10.85546875" customWidth="1"/>
    <col min="3679" max="3680" width="12.85546875" customWidth="1"/>
    <col min="3681" max="3681" width="13.5703125" bestFit="1" customWidth="1"/>
    <col min="3682" max="3684" width="14.42578125" bestFit="1" customWidth="1"/>
    <col min="3685" max="3685" width="12.28515625" customWidth="1"/>
    <col min="3686" max="3686" width="10.85546875" customWidth="1"/>
    <col min="3687" max="3688" width="12.85546875" customWidth="1"/>
    <col min="3689" max="3689" width="13.5703125" bestFit="1" customWidth="1"/>
    <col min="3690" max="3690" width="12.42578125" bestFit="1" customWidth="1"/>
    <col min="3691" max="3692" width="13.5703125" bestFit="1" customWidth="1"/>
    <col min="3693" max="3693" width="12.28515625" customWidth="1"/>
    <col min="3694" max="3696" width="12.85546875" customWidth="1"/>
    <col min="3697" max="3701" width="12.28515625" customWidth="1"/>
    <col min="3702" max="3704" width="12.85546875" customWidth="1"/>
    <col min="3705" max="3705" width="12.28515625" customWidth="1"/>
    <col min="3706" max="3706" width="13.28515625" bestFit="1" customWidth="1"/>
    <col min="3707" max="3708" width="14.42578125" bestFit="1" customWidth="1"/>
    <col min="3709" max="3709" width="12.28515625" customWidth="1"/>
    <col min="3710" max="3712" width="12.85546875" customWidth="1"/>
    <col min="3713" max="3716" width="14.42578125" bestFit="1" customWidth="1"/>
    <col min="3717" max="3717" width="12.28515625" customWidth="1"/>
    <col min="3718" max="3718" width="12.85546875" bestFit="1" customWidth="1"/>
    <col min="3719" max="3720" width="12.85546875" customWidth="1"/>
    <col min="3721" max="3721" width="14.42578125" bestFit="1" customWidth="1"/>
    <col min="3722" max="3724" width="13.5703125" bestFit="1" customWidth="1"/>
    <col min="3725" max="3725" width="12.28515625" customWidth="1"/>
    <col min="3726" max="3728" width="12.85546875" customWidth="1"/>
    <col min="3729" max="3729" width="13.5703125" bestFit="1" customWidth="1"/>
    <col min="3730" max="3732" width="14.42578125" bestFit="1" customWidth="1"/>
    <col min="3733" max="3733" width="12.28515625" customWidth="1"/>
    <col min="3734" max="3734" width="12" customWidth="1"/>
    <col min="3735" max="3736" width="12.85546875" customWidth="1"/>
    <col min="3737" max="3737" width="13.5703125" bestFit="1" customWidth="1"/>
    <col min="3738" max="3740" width="14.42578125" bestFit="1" customWidth="1"/>
    <col min="3741" max="3756" width="12.28515625" customWidth="1"/>
    <col min="3757" max="3757" width="12.85546875" customWidth="1"/>
    <col min="3758" max="3758" width="12.28515625" customWidth="1"/>
    <col min="3759" max="3759" width="11.42578125" customWidth="1"/>
    <col min="3760" max="3760" width="11.7109375" customWidth="1"/>
    <col min="3761" max="3768" width="12.28515625" customWidth="1"/>
    <col min="3769" max="3771" width="13.5703125" customWidth="1"/>
    <col min="3772" max="3773" width="12.28515625" customWidth="1"/>
    <col min="3774" max="3776" width="13.5703125" customWidth="1"/>
    <col min="3777" max="3778" width="12.28515625" customWidth="1"/>
    <col min="3779" max="3781" width="13.5703125" customWidth="1"/>
    <col min="3782" max="3783" width="12.28515625" customWidth="1"/>
    <col min="3784" max="3786" width="13.5703125" customWidth="1"/>
    <col min="3787" max="3787" width="14.42578125" customWidth="1"/>
    <col min="3788" max="3788" width="12.28515625" customWidth="1"/>
    <col min="3789" max="3791" width="13.5703125" customWidth="1"/>
    <col min="3792" max="3792" width="14.42578125" customWidth="1"/>
    <col min="3793" max="3793" width="12.28515625" customWidth="1"/>
    <col min="3794" max="3794" width="10.28515625" customWidth="1"/>
    <col min="3795" max="3796" width="13.5703125" customWidth="1"/>
    <col min="3797" max="3798" width="12.28515625" customWidth="1"/>
    <col min="3799" max="3801" width="13.5703125" customWidth="1"/>
    <col min="3802" max="3802" width="14.42578125" customWidth="1"/>
    <col min="3803" max="3803" width="12.28515625" customWidth="1"/>
    <col min="3804" max="3806" width="13.5703125" customWidth="1"/>
    <col min="3807" max="3807" width="12.42578125" customWidth="1"/>
    <col min="3808" max="3808" width="12.28515625" customWidth="1"/>
    <col min="3809" max="3809" width="11.28515625" customWidth="1"/>
    <col min="3810" max="3812" width="13.5703125" customWidth="1"/>
    <col min="3813" max="3813" width="12.28515625" customWidth="1"/>
    <col min="3814" max="3814" width="9.140625" customWidth="1"/>
    <col min="3815" max="3817" width="13.5703125" customWidth="1"/>
    <col min="3818" max="3818" width="12.28515625" customWidth="1"/>
    <col min="3819" max="3819" width="6.7109375" customWidth="1"/>
    <col min="3820" max="3822" width="13.5703125" customWidth="1"/>
    <col min="3823" max="3823" width="12.28515625" customWidth="1"/>
    <col min="3824" max="3826" width="13.5703125" customWidth="1"/>
    <col min="3827" max="3828" width="12.28515625" customWidth="1"/>
    <col min="3829" max="3831" width="13.5703125" customWidth="1"/>
    <col min="3832" max="3833" width="12.28515625" customWidth="1"/>
    <col min="3834" max="3836" width="13.5703125" customWidth="1"/>
    <col min="3837" max="3838" width="12.28515625" customWidth="1"/>
    <col min="3839" max="3841" width="13.5703125" customWidth="1"/>
    <col min="3842" max="3842" width="12.42578125" bestFit="1" customWidth="1"/>
    <col min="3843" max="3843" width="12.28515625" customWidth="1"/>
    <col min="3844" max="3844" width="11.28515625" customWidth="1"/>
    <col min="3845" max="3846" width="13.5703125" customWidth="1"/>
    <col min="3847" max="3847" width="13.5703125" bestFit="1" customWidth="1"/>
    <col min="3848" max="3848" width="12.28515625" customWidth="1"/>
    <col min="3849" max="3849" width="9.140625" customWidth="1"/>
    <col min="3850" max="3851" width="13.5703125" customWidth="1"/>
    <col min="3852" max="3852" width="14.42578125" bestFit="1" customWidth="1"/>
    <col min="3853" max="3853" width="12.28515625" customWidth="1"/>
    <col min="3854" max="3856" width="12.85546875" customWidth="1"/>
    <col min="3857" max="3861" width="12.28515625" customWidth="1"/>
    <col min="3862" max="3864" width="12.85546875" customWidth="1"/>
    <col min="3865" max="3869" width="12.28515625" customWidth="1"/>
    <col min="3870" max="3872" width="12.85546875" customWidth="1"/>
    <col min="3873" max="3873" width="14.42578125" bestFit="1" customWidth="1"/>
    <col min="3874" max="3877" width="12.28515625" customWidth="1"/>
    <col min="3878" max="3880" width="12.85546875" customWidth="1"/>
    <col min="3881" max="3882" width="14.42578125" bestFit="1" customWidth="1"/>
    <col min="3883" max="3884" width="13.28515625" bestFit="1" customWidth="1"/>
    <col min="3885" max="3885" width="12.28515625" customWidth="1"/>
    <col min="3886" max="3888" width="12.85546875" customWidth="1"/>
    <col min="3889" max="3891" width="14.42578125" bestFit="1" customWidth="1"/>
    <col min="3892" max="3893" width="12.28515625" customWidth="1"/>
    <col min="3894" max="3894" width="12" customWidth="1"/>
    <col min="3895" max="3896" width="12.85546875" customWidth="1"/>
    <col min="3897" max="3898" width="12.28515625" customWidth="1"/>
    <col min="3899" max="3899" width="13.5703125" bestFit="1" customWidth="1"/>
    <col min="3900" max="3901" width="12.28515625" customWidth="1"/>
    <col min="3902" max="3904" width="12.85546875" customWidth="1"/>
    <col min="3905" max="3909" width="12.28515625" customWidth="1"/>
    <col min="3910" max="3912" width="12.85546875" customWidth="1"/>
    <col min="3913" max="3917" width="12.28515625" customWidth="1"/>
    <col min="3918" max="3920" width="12.85546875" customWidth="1"/>
    <col min="3921" max="3925" width="12.28515625" customWidth="1"/>
    <col min="3926" max="3928" width="12.85546875" customWidth="1"/>
    <col min="3929" max="3929" width="14.42578125" bestFit="1" customWidth="1"/>
    <col min="3930" max="3930" width="13.28515625" bestFit="1" customWidth="1"/>
    <col min="3931" max="3932" width="14.42578125" bestFit="1" customWidth="1"/>
    <col min="3933" max="3933" width="12.28515625" customWidth="1"/>
    <col min="3934" max="3934" width="10.85546875" customWidth="1"/>
    <col min="3935" max="3936" width="12.85546875" customWidth="1"/>
    <col min="3937" max="3937" width="13.5703125" bestFit="1" customWidth="1"/>
    <col min="3938" max="3940" width="14.42578125" bestFit="1" customWidth="1"/>
    <col min="3941" max="3941" width="12.28515625" customWidth="1"/>
    <col min="3942" max="3942" width="10.85546875" customWidth="1"/>
    <col min="3943" max="3944" width="12.85546875" customWidth="1"/>
    <col min="3945" max="3945" width="13.5703125" bestFit="1" customWidth="1"/>
    <col min="3946" max="3946" width="12.42578125" bestFit="1" customWidth="1"/>
    <col min="3947" max="3948" width="13.5703125" bestFit="1" customWidth="1"/>
    <col min="3949" max="3949" width="12.28515625" customWidth="1"/>
    <col min="3950" max="3952" width="12.85546875" customWidth="1"/>
    <col min="3953" max="3957" width="12.28515625" customWidth="1"/>
    <col min="3958" max="3960" width="12.85546875" customWidth="1"/>
    <col min="3961" max="3961" width="12.28515625" customWidth="1"/>
    <col min="3962" max="3962" width="13.28515625" bestFit="1" customWidth="1"/>
    <col min="3963" max="3964" width="14.42578125" bestFit="1" customWidth="1"/>
    <col min="3965" max="3965" width="12.28515625" customWidth="1"/>
    <col min="3966" max="3968" width="12.85546875" customWidth="1"/>
    <col min="3969" max="3972" width="14.42578125" bestFit="1" customWidth="1"/>
    <col min="3973" max="3973" width="12.28515625" customWidth="1"/>
    <col min="3974" max="3974" width="12.85546875" bestFit="1" customWidth="1"/>
    <col min="3975" max="3976" width="12.85546875" customWidth="1"/>
    <col min="3977" max="3977" width="14.42578125" bestFit="1" customWidth="1"/>
    <col min="3978" max="3980" width="13.5703125" bestFit="1" customWidth="1"/>
    <col min="3981" max="3981" width="12.28515625" customWidth="1"/>
    <col min="3982" max="3984" width="12.85546875" customWidth="1"/>
    <col min="3985" max="3985" width="13.5703125" bestFit="1" customWidth="1"/>
    <col min="3986" max="3988" width="14.42578125" bestFit="1" customWidth="1"/>
    <col min="3989" max="3989" width="12.28515625" customWidth="1"/>
    <col min="3990" max="3990" width="12" customWidth="1"/>
    <col min="3991" max="3992" width="12.85546875" customWidth="1"/>
    <col min="3993" max="3993" width="13.5703125" bestFit="1" customWidth="1"/>
    <col min="3994" max="3996" width="14.42578125" bestFit="1" customWidth="1"/>
    <col min="3997" max="4012" width="12.28515625" customWidth="1"/>
    <col min="4013" max="4013" width="12.85546875" customWidth="1"/>
    <col min="4014" max="4014" width="12.28515625" customWidth="1"/>
    <col min="4015" max="4015" width="11.42578125" customWidth="1"/>
    <col min="4016" max="4016" width="11.7109375" customWidth="1"/>
    <col min="4017" max="4024" width="12.28515625" customWidth="1"/>
    <col min="4025" max="4027" width="13.5703125" customWidth="1"/>
    <col min="4028" max="4029" width="12.28515625" customWidth="1"/>
    <col min="4030" max="4032" width="13.5703125" customWidth="1"/>
    <col min="4033" max="4034" width="12.28515625" customWidth="1"/>
    <col min="4035" max="4037" width="13.5703125" customWidth="1"/>
    <col min="4038" max="4039" width="12.28515625" customWidth="1"/>
    <col min="4040" max="4042" width="13.5703125" customWidth="1"/>
    <col min="4043" max="4043" width="14.42578125" customWidth="1"/>
    <col min="4044" max="4044" width="12.28515625" customWidth="1"/>
    <col min="4045" max="4047" width="13.5703125" customWidth="1"/>
    <col min="4048" max="4048" width="14.42578125" customWidth="1"/>
    <col min="4049" max="4049" width="12.28515625" customWidth="1"/>
    <col min="4050" max="4050" width="10.28515625" customWidth="1"/>
    <col min="4051" max="4052" width="13.5703125" customWidth="1"/>
    <col min="4053" max="4054" width="12.28515625" customWidth="1"/>
    <col min="4055" max="4057" width="13.5703125" customWidth="1"/>
    <col min="4058" max="4058" width="14.42578125" customWidth="1"/>
    <col min="4059" max="4059" width="12.28515625" customWidth="1"/>
    <col min="4060" max="4062" width="13.5703125" customWidth="1"/>
    <col min="4063" max="4063" width="12.42578125" customWidth="1"/>
    <col min="4064" max="4064" width="12.28515625" customWidth="1"/>
    <col min="4065" max="4065" width="11.28515625" customWidth="1"/>
    <col min="4066" max="4068" width="13.5703125" customWidth="1"/>
    <col min="4069" max="4069" width="12.28515625" customWidth="1"/>
    <col min="4070" max="4070" width="9.140625" customWidth="1"/>
    <col min="4071" max="4073" width="13.5703125" customWidth="1"/>
    <col min="4074" max="4074" width="12.28515625" customWidth="1"/>
    <col min="4075" max="4075" width="6.7109375" customWidth="1"/>
    <col min="4076" max="4078" width="13.5703125" customWidth="1"/>
    <col min="4079" max="4079" width="12.28515625" customWidth="1"/>
    <col min="4080" max="4082" width="13.5703125" customWidth="1"/>
    <col min="4083" max="4084" width="12.28515625" customWidth="1"/>
    <col min="4085" max="4087" width="13.5703125" customWidth="1"/>
    <col min="4088" max="4089" width="12.28515625" customWidth="1"/>
    <col min="4090" max="4092" width="13.5703125" customWidth="1"/>
    <col min="4093" max="4094" width="12.28515625" customWidth="1"/>
    <col min="4095" max="4097" width="13.5703125" customWidth="1"/>
    <col min="4098" max="4098" width="12.42578125" bestFit="1" customWidth="1"/>
    <col min="4099" max="4099" width="12.28515625" customWidth="1"/>
    <col min="4100" max="4100" width="11.28515625" customWidth="1"/>
    <col min="4101" max="4102" width="13.5703125" customWidth="1"/>
    <col min="4103" max="4103" width="13.5703125" bestFit="1" customWidth="1"/>
    <col min="4104" max="4104" width="12.28515625" customWidth="1"/>
    <col min="4105" max="4105" width="9.140625" customWidth="1"/>
    <col min="4106" max="4107" width="13.5703125" customWidth="1"/>
    <col min="4108" max="4108" width="14.42578125" bestFit="1" customWidth="1"/>
    <col min="4109" max="4109" width="12.28515625" customWidth="1"/>
    <col min="4110" max="4112" width="12.85546875" customWidth="1"/>
    <col min="4113" max="4117" width="12.28515625" customWidth="1"/>
    <col min="4118" max="4120" width="12.85546875" customWidth="1"/>
    <col min="4121" max="4125" width="12.28515625" customWidth="1"/>
    <col min="4126" max="4128" width="12.85546875" customWidth="1"/>
    <col min="4129" max="4129" width="14.42578125" bestFit="1" customWidth="1"/>
    <col min="4130" max="4133" width="12.28515625" customWidth="1"/>
    <col min="4134" max="4136" width="12.85546875" customWidth="1"/>
    <col min="4137" max="4138" width="14.42578125" bestFit="1" customWidth="1"/>
    <col min="4139" max="4140" width="13.28515625" bestFit="1" customWidth="1"/>
    <col min="4141" max="4141" width="12.28515625" customWidth="1"/>
    <col min="4142" max="4144" width="12.85546875" customWidth="1"/>
    <col min="4145" max="4147" width="14.42578125" bestFit="1" customWidth="1"/>
    <col min="4148" max="4149" width="12.28515625" customWidth="1"/>
    <col min="4150" max="4150" width="12" customWidth="1"/>
    <col min="4151" max="4152" width="12.85546875" customWidth="1"/>
    <col min="4153" max="4154" width="12.28515625" customWidth="1"/>
    <col min="4155" max="4155" width="13.5703125" bestFit="1" customWidth="1"/>
    <col min="4156" max="4157" width="12.28515625" customWidth="1"/>
    <col min="4158" max="4160" width="12.85546875" customWidth="1"/>
    <col min="4161" max="4165" width="12.28515625" customWidth="1"/>
    <col min="4166" max="4168" width="12.85546875" customWidth="1"/>
    <col min="4169" max="4173" width="12.28515625" customWidth="1"/>
    <col min="4174" max="4176" width="12.85546875" customWidth="1"/>
    <col min="4177" max="4181" width="12.28515625" customWidth="1"/>
    <col min="4182" max="4184" width="12.85546875" customWidth="1"/>
    <col min="4185" max="4185" width="14.42578125" bestFit="1" customWidth="1"/>
    <col min="4186" max="4186" width="13.28515625" bestFit="1" customWidth="1"/>
    <col min="4187" max="4188" width="14.42578125" bestFit="1" customWidth="1"/>
    <col min="4189" max="4189" width="12.28515625" customWidth="1"/>
    <col min="4190" max="4190" width="10.85546875" customWidth="1"/>
    <col min="4191" max="4192" width="12.85546875" customWidth="1"/>
    <col min="4193" max="4193" width="13.5703125" bestFit="1" customWidth="1"/>
    <col min="4194" max="4196" width="14.42578125" bestFit="1" customWidth="1"/>
    <col min="4197" max="4197" width="12.28515625" customWidth="1"/>
    <col min="4198" max="4198" width="10.85546875" customWidth="1"/>
    <col min="4199" max="4200" width="12.85546875" customWidth="1"/>
    <col min="4201" max="4201" width="13.5703125" bestFit="1" customWidth="1"/>
    <col min="4202" max="4202" width="12.42578125" bestFit="1" customWidth="1"/>
    <col min="4203" max="4204" width="13.5703125" bestFit="1" customWidth="1"/>
    <col min="4205" max="4205" width="12.28515625" customWidth="1"/>
    <col min="4206" max="4208" width="12.85546875" customWidth="1"/>
    <col min="4209" max="4213" width="12.28515625" customWidth="1"/>
    <col min="4214" max="4216" width="12.85546875" customWidth="1"/>
    <col min="4217" max="4217" width="12.28515625" customWidth="1"/>
    <col min="4218" max="4218" width="13.28515625" bestFit="1" customWidth="1"/>
    <col min="4219" max="4220" width="14.42578125" bestFit="1" customWidth="1"/>
    <col min="4221" max="4221" width="12.28515625" customWidth="1"/>
    <col min="4222" max="4224" width="12.85546875" customWidth="1"/>
    <col min="4225" max="4228" width="14.42578125" bestFit="1" customWidth="1"/>
    <col min="4229" max="4229" width="12.28515625" customWidth="1"/>
    <col min="4230" max="4230" width="12.85546875" bestFit="1" customWidth="1"/>
    <col min="4231" max="4232" width="12.85546875" customWidth="1"/>
    <col min="4233" max="4233" width="14.42578125" bestFit="1" customWidth="1"/>
    <col min="4234" max="4236" width="13.5703125" bestFit="1" customWidth="1"/>
    <col min="4237" max="4237" width="12.28515625" customWidth="1"/>
    <col min="4238" max="4240" width="12.85546875" customWidth="1"/>
    <col min="4241" max="4241" width="13.5703125" bestFit="1" customWidth="1"/>
    <col min="4242" max="4244" width="14.42578125" bestFit="1" customWidth="1"/>
    <col min="4245" max="4245" width="12.28515625" customWidth="1"/>
    <col min="4246" max="4246" width="12" customWidth="1"/>
    <col min="4247" max="4248" width="12.85546875" customWidth="1"/>
    <col min="4249" max="4249" width="13.5703125" bestFit="1" customWidth="1"/>
    <col min="4250" max="4252" width="14.42578125" bestFit="1" customWidth="1"/>
    <col min="4253" max="4268" width="12.28515625" customWidth="1"/>
    <col min="4269" max="4269" width="12.85546875" customWidth="1"/>
    <col min="4270" max="4270" width="12.28515625" customWidth="1"/>
    <col min="4271" max="4271" width="11.42578125" customWidth="1"/>
    <col min="4272" max="4272" width="11.7109375" customWidth="1"/>
    <col min="4273" max="4280" width="12.28515625" customWidth="1"/>
    <col min="4281" max="4283" width="13.5703125" customWidth="1"/>
    <col min="4284" max="4285" width="12.28515625" customWidth="1"/>
    <col min="4286" max="4288" width="13.5703125" customWidth="1"/>
    <col min="4289" max="4290" width="12.28515625" customWidth="1"/>
    <col min="4291" max="4293" width="13.5703125" customWidth="1"/>
    <col min="4294" max="4295" width="12.28515625" customWidth="1"/>
    <col min="4296" max="4298" width="13.5703125" customWidth="1"/>
    <col min="4299" max="4299" width="14.42578125" customWidth="1"/>
    <col min="4300" max="4300" width="12.28515625" customWidth="1"/>
    <col min="4301" max="4303" width="13.5703125" customWidth="1"/>
    <col min="4304" max="4304" width="14.42578125" customWidth="1"/>
    <col min="4305" max="4305" width="12.28515625" customWidth="1"/>
    <col min="4306" max="4306" width="10.28515625" customWidth="1"/>
    <col min="4307" max="4308" width="13.5703125" customWidth="1"/>
    <col min="4309" max="4310" width="12.28515625" customWidth="1"/>
    <col min="4311" max="4313" width="13.5703125" customWidth="1"/>
    <col min="4314" max="4314" width="14.42578125" customWidth="1"/>
    <col min="4315" max="4315" width="12.28515625" customWidth="1"/>
    <col min="4316" max="4318" width="13.5703125" customWidth="1"/>
    <col min="4319" max="4319" width="12.42578125" customWidth="1"/>
    <col min="4320" max="4320" width="12.28515625" customWidth="1"/>
    <col min="4321" max="4321" width="11.28515625" customWidth="1"/>
    <col min="4322" max="4324" width="13.5703125" customWidth="1"/>
    <col min="4325" max="4325" width="12.28515625" customWidth="1"/>
    <col min="4326" max="4326" width="9.140625" customWidth="1"/>
    <col min="4327" max="4329" width="13.5703125" customWidth="1"/>
    <col min="4330" max="4330" width="12.28515625" customWidth="1"/>
    <col min="4331" max="4331" width="6.7109375" customWidth="1"/>
    <col min="4332" max="4334" width="13.5703125" customWidth="1"/>
    <col min="4335" max="4335" width="12.28515625" customWidth="1"/>
    <col min="4336" max="4338" width="13.5703125" customWidth="1"/>
    <col min="4339" max="4340" width="12.28515625" customWidth="1"/>
    <col min="4341" max="4343" width="13.5703125" customWidth="1"/>
    <col min="4344" max="4345" width="12.28515625" customWidth="1"/>
    <col min="4346" max="4348" width="13.5703125" customWidth="1"/>
    <col min="4349" max="4350" width="12.28515625" customWidth="1"/>
    <col min="4351" max="4353" width="13.5703125" customWidth="1"/>
    <col min="4354" max="4354" width="12.42578125" bestFit="1" customWidth="1"/>
    <col min="4355" max="4355" width="12.28515625" customWidth="1"/>
    <col min="4356" max="4356" width="11.28515625" customWidth="1"/>
    <col min="4357" max="4358" width="13.5703125" customWidth="1"/>
    <col min="4359" max="4359" width="13.5703125" bestFit="1" customWidth="1"/>
    <col min="4360" max="4360" width="12.28515625" customWidth="1"/>
    <col min="4361" max="4361" width="9.140625" customWidth="1"/>
    <col min="4362" max="4363" width="13.5703125" customWidth="1"/>
    <col min="4364" max="4364" width="14.42578125" bestFit="1" customWidth="1"/>
    <col min="4365" max="4365" width="12.28515625" customWidth="1"/>
    <col min="4366" max="4368" width="12.85546875" customWidth="1"/>
    <col min="4369" max="4373" width="12.28515625" customWidth="1"/>
    <col min="4374" max="4376" width="12.85546875" customWidth="1"/>
    <col min="4377" max="4381" width="12.28515625" customWidth="1"/>
    <col min="4382" max="4384" width="12.85546875" customWidth="1"/>
    <col min="4385" max="4385" width="14.42578125" bestFit="1" customWidth="1"/>
    <col min="4386" max="4389" width="12.28515625" customWidth="1"/>
    <col min="4390" max="4392" width="12.85546875" customWidth="1"/>
    <col min="4393" max="4394" width="14.42578125" bestFit="1" customWidth="1"/>
    <col min="4395" max="4396" width="13.28515625" bestFit="1" customWidth="1"/>
    <col min="4397" max="4397" width="12.28515625" customWidth="1"/>
    <col min="4398" max="4400" width="12.85546875" customWidth="1"/>
    <col min="4401" max="4403" width="14.42578125" bestFit="1" customWidth="1"/>
    <col min="4404" max="4405" width="12.28515625" customWidth="1"/>
    <col min="4406" max="4406" width="12" customWidth="1"/>
    <col min="4407" max="4408" width="12.85546875" customWidth="1"/>
    <col min="4409" max="4410" width="12.28515625" customWidth="1"/>
    <col min="4411" max="4411" width="13.5703125" bestFit="1" customWidth="1"/>
    <col min="4412" max="4413" width="12.28515625" customWidth="1"/>
    <col min="4414" max="4416" width="12.85546875" customWidth="1"/>
    <col min="4417" max="4421" width="12.28515625" customWidth="1"/>
    <col min="4422" max="4424" width="12.85546875" customWidth="1"/>
    <col min="4425" max="4429" width="12.28515625" customWidth="1"/>
    <col min="4430" max="4432" width="12.85546875" customWidth="1"/>
    <col min="4433" max="4437" width="12.28515625" customWidth="1"/>
    <col min="4438" max="4440" width="12.85546875" customWidth="1"/>
    <col min="4441" max="4441" width="14.42578125" bestFit="1" customWidth="1"/>
    <col min="4442" max="4442" width="13.28515625" bestFit="1" customWidth="1"/>
    <col min="4443" max="4444" width="14.42578125" bestFit="1" customWidth="1"/>
    <col min="4445" max="4445" width="12.28515625" customWidth="1"/>
    <col min="4446" max="4446" width="10.85546875" customWidth="1"/>
    <col min="4447" max="4448" width="12.85546875" customWidth="1"/>
    <col min="4449" max="4449" width="13.5703125" bestFit="1" customWidth="1"/>
    <col min="4450" max="4452" width="14.42578125" bestFit="1" customWidth="1"/>
    <col min="4453" max="4453" width="12.28515625" customWidth="1"/>
    <col min="4454" max="4454" width="10.85546875" customWidth="1"/>
    <col min="4455" max="4456" width="12.85546875" customWidth="1"/>
    <col min="4457" max="4457" width="13.5703125" bestFit="1" customWidth="1"/>
    <col min="4458" max="4458" width="12.42578125" bestFit="1" customWidth="1"/>
    <col min="4459" max="4460" width="13.5703125" bestFit="1" customWidth="1"/>
    <col min="4461" max="4461" width="12.28515625" customWidth="1"/>
    <col min="4462" max="4464" width="12.85546875" customWidth="1"/>
    <col min="4465" max="4469" width="12.28515625" customWidth="1"/>
    <col min="4470" max="4472" width="12.85546875" customWidth="1"/>
    <col min="4473" max="4473" width="12.28515625" customWidth="1"/>
    <col min="4474" max="4474" width="13.28515625" bestFit="1" customWidth="1"/>
    <col min="4475" max="4476" width="14.42578125" bestFit="1" customWidth="1"/>
    <col min="4477" max="4477" width="12.28515625" customWidth="1"/>
    <col min="4478" max="4480" width="12.85546875" customWidth="1"/>
    <col min="4481" max="4484" width="14.42578125" bestFit="1" customWidth="1"/>
    <col min="4485" max="4485" width="12.28515625" customWidth="1"/>
    <col min="4486" max="4486" width="12.85546875" bestFit="1" customWidth="1"/>
    <col min="4487" max="4488" width="12.85546875" customWidth="1"/>
    <col min="4489" max="4489" width="14.42578125" bestFit="1" customWidth="1"/>
    <col min="4490" max="4492" width="13.5703125" bestFit="1" customWidth="1"/>
    <col min="4493" max="4493" width="12.28515625" customWidth="1"/>
    <col min="4494" max="4496" width="12.85546875" customWidth="1"/>
    <col min="4497" max="4497" width="13.5703125" bestFit="1" customWidth="1"/>
    <col min="4498" max="4500" width="14.42578125" bestFit="1" customWidth="1"/>
    <col min="4501" max="4501" width="12.28515625" customWidth="1"/>
    <col min="4502" max="4502" width="12" customWidth="1"/>
    <col min="4503" max="4504" width="12.85546875" customWidth="1"/>
    <col min="4505" max="4505" width="13.5703125" bestFit="1" customWidth="1"/>
    <col min="4506" max="4508" width="14.42578125" bestFit="1" customWidth="1"/>
    <col min="4509" max="4524" width="12.28515625" customWidth="1"/>
    <col min="4525" max="4525" width="12.85546875" customWidth="1"/>
    <col min="4526" max="4526" width="12.28515625" customWidth="1"/>
    <col min="4527" max="4527" width="11.42578125" customWidth="1"/>
    <col min="4528" max="4528" width="11.7109375" customWidth="1"/>
    <col min="4529" max="4536" width="12.28515625" customWidth="1"/>
    <col min="4537" max="4539" width="13.5703125" customWidth="1"/>
    <col min="4540" max="4541" width="12.28515625" customWidth="1"/>
    <col min="4542" max="4544" width="13.5703125" customWidth="1"/>
    <col min="4545" max="4546" width="12.28515625" customWidth="1"/>
    <col min="4547" max="4549" width="13.5703125" customWidth="1"/>
    <col min="4550" max="4551" width="12.28515625" customWidth="1"/>
    <col min="4552" max="4554" width="13.5703125" customWidth="1"/>
    <col min="4555" max="4555" width="14.42578125" customWidth="1"/>
    <col min="4556" max="4556" width="12.28515625" customWidth="1"/>
    <col min="4557" max="4559" width="13.5703125" customWidth="1"/>
    <col min="4560" max="4560" width="14.42578125" customWidth="1"/>
    <col min="4561" max="4561" width="12.28515625" customWidth="1"/>
    <col min="4562" max="4562" width="10.28515625" customWidth="1"/>
    <col min="4563" max="4564" width="13.5703125" customWidth="1"/>
    <col min="4565" max="4566" width="12.28515625" customWidth="1"/>
    <col min="4567" max="4569" width="13.5703125" customWidth="1"/>
    <col min="4570" max="4570" width="14.42578125" customWidth="1"/>
    <col min="4571" max="4571" width="12.28515625" customWidth="1"/>
    <col min="4572" max="4574" width="13.5703125" customWidth="1"/>
    <col min="4575" max="4575" width="12.42578125" customWidth="1"/>
    <col min="4576" max="4576" width="12.28515625" customWidth="1"/>
    <col min="4577" max="4577" width="11.28515625" customWidth="1"/>
    <col min="4578" max="4580" width="13.5703125" customWidth="1"/>
    <col min="4581" max="4581" width="12.28515625" customWidth="1"/>
    <col min="4582" max="4582" width="9.140625" customWidth="1"/>
    <col min="4583" max="4585" width="13.5703125" customWidth="1"/>
    <col min="4586" max="4586" width="12.28515625" customWidth="1"/>
    <col min="4587" max="4587" width="6.7109375" customWidth="1"/>
    <col min="4588" max="4590" width="13.5703125" customWidth="1"/>
    <col min="4591" max="4591" width="12.28515625" customWidth="1"/>
    <col min="4592" max="4594" width="13.5703125" customWidth="1"/>
    <col min="4595" max="4596" width="12.28515625" customWidth="1"/>
    <col min="4597" max="4599" width="13.5703125" customWidth="1"/>
    <col min="4600" max="4601" width="12.28515625" customWidth="1"/>
    <col min="4602" max="4604" width="13.5703125" customWidth="1"/>
    <col min="4605" max="4606" width="12.28515625" customWidth="1"/>
    <col min="4607" max="4609" width="13.5703125" customWidth="1"/>
    <col min="4610" max="4610" width="12.42578125" bestFit="1" customWidth="1"/>
    <col min="4611" max="4611" width="12.28515625" customWidth="1"/>
    <col min="4612" max="4612" width="11.28515625" customWidth="1"/>
    <col min="4613" max="4614" width="13.5703125" customWidth="1"/>
    <col min="4615" max="4615" width="13.5703125" bestFit="1" customWidth="1"/>
    <col min="4616" max="4616" width="12.28515625" customWidth="1"/>
    <col min="4617" max="4617" width="9.140625" customWidth="1"/>
    <col min="4618" max="4619" width="13.5703125" customWidth="1"/>
    <col min="4620" max="4620" width="14.42578125" bestFit="1" customWidth="1"/>
    <col min="4621" max="4621" width="12.28515625" customWidth="1"/>
    <col min="4622" max="4624" width="12.85546875" customWidth="1"/>
    <col min="4625" max="4629" width="12.28515625" customWidth="1"/>
    <col min="4630" max="4632" width="12.85546875" customWidth="1"/>
    <col min="4633" max="4637" width="12.28515625" customWidth="1"/>
    <col min="4638" max="4640" width="12.85546875" customWidth="1"/>
    <col min="4641" max="4641" width="14.42578125" bestFit="1" customWidth="1"/>
    <col min="4642" max="4645" width="12.28515625" customWidth="1"/>
    <col min="4646" max="4648" width="12.85546875" customWidth="1"/>
    <col min="4649" max="4650" width="14.42578125" bestFit="1" customWidth="1"/>
    <col min="4651" max="4652" width="13.28515625" bestFit="1" customWidth="1"/>
    <col min="4653" max="4653" width="12.28515625" customWidth="1"/>
    <col min="4654" max="4656" width="12.85546875" customWidth="1"/>
    <col min="4657" max="4659" width="14.42578125" bestFit="1" customWidth="1"/>
    <col min="4660" max="4661" width="12.28515625" customWidth="1"/>
    <col min="4662" max="4662" width="12" customWidth="1"/>
    <col min="4663" max="4664" width="12.85546875" customWidth="1"/>
    <col min="4665" max="4666" width="12.28515625" customWidth="1"/>
    <col min="4667" max="4667" width="13.5703125" bestFit="1" customWidth="1"/>
    <col min="4668" max="4669" width="12.28515625" customWidth="1"/>
    <col min="4670" max="4672" width="12.85546875" customWidth="1"/>
    <col min="4673" max="4677" width="12.28515625" customWidth="1"/>
    <col min="4678" max="4680" width="12.85546875" customWidth="1"/>
    <col min="4681" max="4685" width="12.28515625" customWidth="1"/>
    <col min="4686" max="4688" width="12.85546875" customWidth="1"/>
    <col min="4689" max="4693" width="12.28515625" customWidth="1"/>
    <col min="4694" max="4696" width="12.85546875" customWidth="1"/>
    <col min="4697" max="4697" width="14.42578125" bestFit="1" customWidth="1"/>
    <col min="4698" max="4698" width="13.28515625" bestFit="1" customWidth="1"/>
    <col min="4699" max="4700" width="14.42578125" bestFit="1" customWidth="1"/>
    <col min="4701" max="4701" width="12.28515625" customWidth="1"/>
    <col min="4702" max="4702" width="10.85546875" customWidth="1"/>
    <col min="4703" max="4704" width="12.85546875" customWidth="1"/>
    <col min="4705" max="4705" width="13.5703125" bestFit="1" customWidth="1"/>
    <col min="4706" max="4708" width="14.42578125" bestFit="1" customWidth="1"/>
    <col min="4709" max="4709" width="12.28515625" customWidth="1"/>
    <col min="4710" max="4710" width="10.85546875" customWidth="1"/>
    <col min="4711" max="4712" width="12.85546875" customWidth="1"/>
    <col min="4713" max="4713" width="13.5703125" bestFit="1" customWidth="1"/>
    <col min="4714" max="4714" width="12.42578125" bestFit="1" customWidth="1"/>
    <col min="4715" max="4716" width="13.5703125" bestFit="1" customWidth="1"/>
    <col min="4717" max="4717" width="12.28515625" customWidth="1"/>
    <col min="4718" max="4720" width="12.85546875" customWidth="1"/>
    <col min="4721" max="4725" width="12.28515625" customWidth="1"/>
    <col min="4726" max="4728" width="12.85546875" customWidth="1"/>
    <col min="4729" max="4729" width="12.28515625" customWidth="1"/>
    <col min="4730" max="4730" width="13.28515625" bestFit="1" customWidth="1"/>
    <col min="4731" max="4732" width="14.42578125" bestFit="1" customWidth="1"/>
    <col min="4733" max="4733" width="12.28515625" customWidth="1"/>
    <col min="4734" max="4736" width="12.85546875" customWidth="1"/>
    <col min="4737" max="4740" width="14.42578125" bestFit="1" customWidth="1"/>
    <col min="4741" max="4741" width="12.28515625" customWidth="1"/>
    <col min="4742" max="4742" width="12.85546875" bestFit="1" customWidth="1"/>
    <col min="4743" max="4744" width="12.85546875" customWidth="1"/>
    <col min="4745" max="4745" width="14.42578125" bestFit="1" customWidth="1"/>
    <col min="4746" max="4748" width="13.5703125" bestFit="1" customWidth="1"/>
    <col min="4749" max="4749" width="12.28515625" customWidth="1"/>
    <col min="4750" max="4752" width="12.85546875" customWidth="1"/>
    <col min="4753" max="4753" width="13.5703125" bestFit="1" customWidth="1"/>
    <col min="4754" max="4756" width="14.42578125" bestFit="1" customWidth="1"/>
    <col min="4757" max="4757" width="12.28515625" customWidth="1"/>
    <col min="4758" max="4758" width="12" customWidth="1"/>
    <col min="4759" max="4760" width="12.85546875" customWidth="1"/>
    <col min="4761" max="4761" width="13.5703125" bestFit="1" customWidth="1"/>
    <col min="4762" max="4764" width="14.42578125" bestFit="1" customWidth="1"/>
    <col min="4765" max="4780" width="12.28515625" customWidth="1"/>
    <col min="4781" max="4781" width="12.85546875" customWidth="1"/>
    <col min="4782" max="4782" width="12.28515625" customWidth="1"/>
    <col min="4783" max="4783" width="11.42578125" customWidth="1"/>
    <col min="4784" max="4784" width="11.7109375" customWidth="1"/>
    <col min="4785" max="4792" width="12.28515625" customWidth="1"/>
    <col min="4793" max="4795" width="13.5703125" customWidth="1"/>
    <col min="4796" max="4797" width="12.28515625" customWidth="1"/>
    <col min="4798" max="4800" width="13.5703125" customWidth="1"/>
    <col min="4801" max="4802" width="12.28515625" customWidth="1"/>
    <col min="4803" max="4805" width="13.5703125" customWidth="1"/>
    <col min="4806" max="4807" width="12.28515625" customWidth="1"/>
    <col min="4808" max="4810" width="13.5703125" customWidth="1"/>
    <col min="4811" max="4811" width="14.42578125" customWidth="1"/>
    <col min="4812" max="4812" width="12.28515625" customWidth="1"/>
    <col min="4813" max="4815" width="13.5703125" customWidth="1"/>
    <col min="4816" max="4816" width="14.42578125" customWidth="1"/>
    <col min="4817" max="4817" width="12.28515625" customWidth="1"/>
    <col min="4818" max="4818" width="10.28515625" customWidth="1"/>
    <col min="4819" max="4820" width="13.5703125" customWidth="1"/>
    <col min="4821" max="4822" width="12.28515625" customWidth="1"/>
    <col min="4823" max="4825" width="13.5703125" customWidth="1"/>
    <col min="4826" max="4826" width="14.42578125" customWidth="1"/>
    <col min="4827" max="4827" width="12.28515625" customWidth="1"/>
    <col min="4828" max="4830" width="13.5703125" customWidth="1"/>
    <col min="4831" max="4831" width="12.42578125" customWidth="1"/>
    <col min="4832" max="4832" width="12.28515625" customWidth="1"/>
    <col min="4833" max="4833" width="11.28515625" customWidth="1"/>
    <col min="4834" max="4836" width="13.5703125" customWidth="1"/>
    <col min="4837" max="4837" width="12.28515625" customWidth="1"/>
    <col min="4838" max="4838" width="9.140625" customWidth="1"/>
    <col min="4839" max="4841" width="13.5703125" customWidth="1"/>
    <col min="4842" max="4842" width="12.28515625" customWidth="1"/>
    <col min="4843" max="4843" width="6.7109375" customWidth="1"/>
    <col min="4844" max="4846" width="13.5703125" customWidth="1"/>
    <col min="4847" max="4847" width="12.28515625" customWidth="1"/>
    <col min="4848" max="4850" width="13.5703125" customWidth="1"/>
    <col min="4851" max="4852" width="12.28515625" customWidth="1"/>
    <col min="4853" max="4855" width="13.5703125" customWidth="1"/>
    <col min="4856" max="4857" width="12.28515625" customWidth="1"/>
    <col min="4858" max="4860" width="13.5703125" customWidth="1"/>
    <col min="4861" max="4862" width="12.28515625" customWidth="1"/>
    <col min="4863" max="4865" width="13.5703125" customWidth="1"/>
    <col min="4866" max="4866" width="12.42578125" bestFit="1" customWidth="1"/>
    <col min="4867" max="4867" width="12.28515625" customWidth="1"/>
    <col min="4868" max="4868" width="11.28515625" customWidth="1"/>
    <col min="4869" max="4870" width="13.5703125" customWidth="1"/>
    <col min="4871" max="4871" width="13.5703125" bestFit="1" customWidth="1"/>
    <col min="4872" max="4872" width="12.28515625" customWidth="1"/>
    <col min="4873" max="4873" width="9.140625" customWidth="1"/>
    <col min="4874" max="4875" width="13.5703125" customWidth="1"/>
    <col min="4876" max="4876" width="14.42578125" bestFit="1" customWidth="1"/>
    <col min="4877" max="4877" width="12.28515625" customWidth="1"/>
    <col min="4878" max="4880" width="12.85546875" customWidth="1"/>
    <col min="4881" max="4885" width="12.28515625" customWidth="1"/>
    <col min="4886" max="4888" width="12.85546875" customWidth="1"/>
    <col min="4889" max="4893" width="12.28515625" customWidth="1"/>
    <col min="4894" max="4896" width="12.85546875" customWidth="1"/>
    <col min="4897" max="4897" width="14.42578125" bestFit="1" customWidth="1"/>
    <col min="4898" max="4901" width="12.28515625" customWidth="1"/>
    <col min="4902" max="4904" width="12.85546875" customWidth="1"/>
    <col min="4905" max="4906" width="14.42578125" bestFit="1" customWidth="1"/>
    <col min="4907" max="4908" width="13.28515625" bestFit="1" customWidth="1"/>
    <col min="4909" max="4909" width="12.28515625" customWidth="1"/>
    <col min="4910" max="4912" width="12.85546875" customWidth="1"/>
    <col min="4913" max="4915" width="14.42578125" bestFit="1" customWidth="1"/>
    <col min="4916" max="4917" width="12.28515625" customWidth="1"/>
    <col min="4918" max="4918" width="12" customWidth="1"/>
    <col min="4919" max="4920" width="12.85546875" customWidth="1"/>
    <col min="4921" max="4922" width="12.28515625" customWidth="1"/>
    <col min="4923" max="4923" width="13.5703125" bestFit="1" customWidth="1"/>
    <col min="4924" max="4925" width="12.28515625" customWidth="1"/>
    <col min="4926" max="4928" width="12.85546875" customWidth="1"/>
    <col min="4929" max="4933" width="12.28515625" customWidth="1"/>
    <col min="4934" max="4936" width="12.85546875" customWidth="1"/>
    <col min="4937" max="4941" width="12.28515625" customWidth="1"/>
    <col min="4942" max="4944" width="12.85546875" customWidth="1"/>
    <col min="4945" max="4949" width="12.28515625" customWidth="1"/>
    <col min="4950" max="4952" width="12.85546875" customWidth="1"/>
    <col min="4953" max="4953" width="14.42578125" bestFit="1" customWidth="1"/>
    <col min="4954" max="4954" width="13.28515625" bestFit="1" customWidth="1"/>
    <col min="4955" max="4956" width="14.42578125" bestFit="1" customWidth="1"/>
    <col min="4957" max="4957" width="12.28515625" customWidth="1"/>
    <col min="4958" max="4958" width="10.85546875" customWidth="1"/>
    <col min="4959" max="4960" width="12.85546875" customWidth="1"/>
    <col min="4961" max="4961" width="13.5703125" bestFit="1" customWidth="1"/>
    <col min="4962" max="4964" width="14.42578125" bestFit="1" customWidth="1"/>
    <col min="4965" max="4965" width="12.28515625" customWidth="1"/>
    <col min="4966" max="4966" width="10.85546875" customWidth="1"/>
    <col min="4967" max="4968" width="12.85546875" customWidth="1"/>
    <col min="4969" max="4969" width="13.5703125" bestFit="1" customWidth="1"/>
    <col min="4970" max="4970" width="12.42578125" bestFit="1" customWidth="1"/>
    <col min="4971" max="4972" width="13.5703125" bestFit="1" customWidth="1"/>
    <col min="4973" max="4973" width="12.28515625" customWidth="1"/>
    <col min="4974" max="4976" width="12.85546875" customWidth="1"/>
    <col min="4977" max="4981" width="12.28515625" customWidth="1"/>
    <col min="4982" max="4984" width="12.85546875" customWidth="1"/>
    <col min="4985" max="4985" width="12.28515625" customWidth="1"/>
    <col min="4986" max="4986" width="13.28515625" bestFit="1" customWidth="1"/>
    <col min="4987" max="4988" width="14.42578125" bestFit="1" customWidth="1"/>
    <col min="4989" max="4989" width="12.28515625" customWidth="1"/>
    <col min="4990" max="4992" width="12.85546875" customWidth="1"/>
    <col min="4993" max="4996" width="14.42578125" bestFit="1" customWidth="1"/>
    <col min="4997" max="4997" width="12.28515625" customWidth="1"/>
    <col min="4998" max="4998" width="12.85546875" bestFit="1" customWidth="1"/>
    <col min="4999" max="5000" width="12.85546875" customWidth="1"/>
    <col min="5001" max="5001" width="14.42578125" bestFit="1" customWidth="1"/>
    <col min="5002" max="5004" width="13.5703125" bestFit="1" customWidth="1"/>
    <col min="5005" max="5005" width="12.28515625" customWidth="1"/>
    <col min="5006" max="5008" width="12.85546875" customWidth="1"/>
    <col min="5009" max="5009" width="13.5703125" bestFit="1" customWidth="1"/>
    <col min="5010" max="5012" width="14.42578125" bestFit="1" customWidth="1"/>
    <col min="5013" max="5013" width="12.28515625" customWidth="1"/>
    <col min="5014" max="5014" width="12" customWidth="1"/>
    <col min="5015" max="5016" width="12.85546875" customWidth="1"/>
    <col min="5017" max="5017" width="13.5703125" bestFit="1" customWidth="1"/>
    <col min="5018" max="5020" width="14.42578125" bestFit="1" customWidth="1"/>
    <col min="5021" max="5036" width="12.28515625" customWidth="1"/>
    <col min="5037" max="5037" width="12.85546875" customWidth="1"/>
    <col min="5038" max="5038" width="12.28515625" customWidth="1"/>
    <col min="5039" max="5039" width="11.42578125" customWidth="1"/>
    <col min="5040" max="5040" width="11.7109375" customWidth="1"/>
    <col min="5041" max="5048" width="12.28515625" customWidth="1"/>
    <col min="5049" max="5051" width="13.5703125" customWidth="1"/>
    <col min="5052" max="5053" width="12.28515625" customWidth="1"/>
    <col min="5054" max="5056" width="13.5703125" customWidth="1"/>
    <col min="5057" max="5058" width="12.28515625" customWidth="1"/>
    <col min="5059" max="5061" width="13.5703125" customWidth="1"/>
    <col min="5062" max="5063" width="12.28515625" customWidth="1"/>
    <col min="5064" max="5066" width="13.5703125" customWidth="1"/>
    <col min="5067" max="5067" width="14.42578125" customWidth="1"/>
    <col min="5068" max="5068" width="12.28515625" customWidth="1"/>
    <col min="5069" max="5071" width="13.5703125" customWidth="1"/>
    <col min="5072" max="5072" width="14.42578125" customWidth="1"/>
    <col min="5073" max="5073" width="12.28515625" customWidth="1"/>
    <col min="5074" max="5074" width="10.28515625" customWidth="1"/>
    <col min="5075" max="5076" width="13.5703125" customWidth="1"/>
    <col min="5077" max="5078" width="12.28515625" customWidth="1"/>
    <col min="5079" max="5081" width="13.5703125" customWidth="1"/>
    <col min="5082" max="5082" width="14.42578125" customWidth="1"/>
    <col min="5083" max="5083" width="12.28515625" customWidth="1"/>
    <col min="5084" max="5086" width="13.5703125" customWidth="1"/>
    <col min="5087" max="5087" width="12.42578125" customWidth="1"/>
    <col min="5088" max="5088" width="12.28515625" customWidth="1"/>
    <col min="5089" max="5089" width="11.28515625" customWidth="1"/>
    <col min="5090" max="5092" width="13.5703125" customWidth="1"/>
    <col min="5093" max="5093" width="12.28515625" customWidth="1"/>
    <col min="5094" max="5094" width="9.140625" customWidth="1"/>
    <col min="5095" max="5097" width="13.5703125" customWidth="1"/>
    <col min="5098" max="5098" width="12.28515625" customWidth="1"/>
    <col min="5099" max="5099" width="6.7109375" customWidth="1"/>
    <col min="5100" max="5102" width="13.5703125" customWidth="1"/>
    <col min="5103" max="5103" width="12.28515625" customWidth="1"/>
    <col min="5104" max="5106" width="13.5703125" customWidth="1"/>
    <col min="5107" max="5108" width="12.28515625" customWidth="1"/>
    <col min="5109" max="5111" width="13.5703125" customWidth="1"/>
    <col min="5112" max="5113" width="12.28515625" customWidth="1"/>
    <col min="5114" max="5116" width="13.5703125" customWidth="1"/>
    <col min="5117" max="5118" width="12.28515625" customWidth="1"/>
    <col min="5119" max="5121" width="13.5703125" customWidth="1"/>
    <col min="5122" max="5122" width="12.42578125" bestFit="1" customWidth="1"/>
    <col min="5123" max="5123" width="12.28515625" customWidth="1"/>
    <col min="5124" max="5124" width="11.28515625" customWidth="1"/>
    <col min="5125" max="5126" width="13.5703125" customWidth="1"/>
    <col min="5127" max="5127" width="13.5703125" bestFit="1" customWidth="1"/>
    <col min="5128" max="5128" width="12.28515625" customWidth="1"/>
    <col min="5129" max="5129" width="9.140625" customWidth="1"/>
    <col min="5130" max="5131" width="13.5703125" customWidth="1"/>
    <col min="5132" max="5132" width="14.42578125" bestFit="1" customWidth="1"/>
    <col min="5133" max="5133" width="12.28515625" customWidth="1"/>
    <col min="5134" max="5136" width="12.85546875" customWidth="1"/>
    <col min="5137" max="5141" width="12.28515625" customWidth="1"/>
    <col min="5142" max="5144" width="12.85546875" customWidth="1"/>
    <col min="5145" max="5149" width="12.28515625" customWidth="1"/>
    <col min="5150" max="5152" width="12.85546875" customWidth="1"/>
    <col min="5153" max="5153" width="14.42578125" bestFit="1" customWidth="1"/>
    <col min="5154" max="5157" width="12.28515625" customWidth="1"/>
    <col min="5158" max="5160" width="12.85546875" customWidth="1"/>
    <col min="5161" max="5162" width="14.42578125" bestFit="1" customWidth="1"/>
    <col min="5163" max="5164" width="13.28515625" bestFit="1" customWidth="1"/>
    <col min="5165" max="5165" width="12.28515625" customWidth="1"/>
    <col min="5166" max="5168" width="12.85546875" customWidth="1"/>
    <col min="5169" max="5171" width="14.42578125" bestFit="1" customWidth="1"/>
    <col min="5172" max="5173" width="12.28515625" customWidth="1"/>
    <col min="5174" max="5174" width="12" customWidth="1"/>
    <col min="5175" max="5176" width="12.85546875" customWidth="1"/>
    <col min="5177" max="5178" width="12.28515625" customWidth="1"/>
    <col min="5179" max="5179" width="13.5703125" bestFit="1" customWidth="1"/>
    <col min="5180" max="5181" width="12.28515625" customWidth="1"/>
    <col min="5182" max="5184" width="12.85546875" customWidth="1"/>
    <col min="5185" max="5189" width="12.28515625" customWidth="1"/>
    <col min="5190" max="5192" width="12.85546875" customWidth="1"/>
    <col min="5193" max="5197" width="12.28515625" customWidth="1"/>
    <col min="5198" max="5200" width="12.85546875" customWidth="1"/>
    <col min="5201" max="5205" width="12.28515625" customWidth="1"/>
    <col min="5206" max="5208" width="12.85546875" customWidth="1"/>
    <col min="5209" max="5209" width="14.42578125" bestFit="1" customWidth="1"/>
    <col min="5210" max="5210" width="13.28515625" bestFit="1" customWidth="1"/>
    <col min="5211" max="5212" width="14.42578125" bestFit="1" customWidth="1"/>
    <col min="5213" max="5213" width="12.28515625" customWidth="1"/>
    <col min="5214" max="5214" width="10.85546875" customWidth="1"/>
    <col min="5215" max="5216" width="12.85546875" customWidth="1"/>
    <col min="5217" max="5217" width="13.5703125" bestFit="1" customWidth="1"/>
    <col min="5218" max="5220" width="14.42578125" bestFit="1" customWidth="1"/>
    <col min="5221" max="5221" width="12.28515625" customWidth="1"/>
    <col min="5222" max="5222" width="10.85546875" customWidth="1"/>
    <col min="5223" max="5224" width="12.85546875" customWidth="1"/>
    <col min="5225" max="5225" width="13.5703125" bestFit="1" customWidth="1"/>
    <col min="5226" max="5226" width="12.42578125" bestFit="1" customWidth="1"/>
    <col min="5227" max="5228" width="13.5703125" bestFit="1" customWidth="1"/>
    <col min="5229" max="5229" width="12.28515625" customWidth="1"/>
    <col min="5230" max="5232" width="12.85546875" customWidth="1"/>
    <col min="5233" max="5237" width="12.28515625" customWidth="1"/>
    <col min="5238" max="5240" width="12.85546875" customWidth="1"/>
    <col min="5241" max="5241" width="12.28515625" customWidth="1"/>
    <col min="5242" max="5242" width="13.28515625" bestFit="1" customWidth="1"/>
    <col min="5243" max="5244" width="14.42578125" bestFit="1" customWidth="1"/>
    <col min="5245" max="5245" width="12.28515625" customWidth="1"/>
    <col min="5246" max="5248" width="12.85546875" customWidth="1"/>
    <col min="5249" max="5252" width="14.42578125" bestFit="1" customWidth="1"/>
    <col min="5253" max="5253" width="12.28515625" customWidth="1"/>
    <col min="5254" max="5254" width="12.85546875" bestFit="1" customWidth="1"/>
    <col min="5255" max="5256" width="12.85546875" customWidth="1"/>
    <col min="5257" max="5257" width="14.42578125" bestFit="1" customWidth="1"/>
    <col min="5258" max="5260" width="13.5703125" bestFit="1" customWidth="1"/>
    <col min="5261" max="5261" width="12.28515625" customWidth="1"/>
    <col min="5262" max="5264" width="12.85546875" customWidth="1"/>
    <col min="5265" max="5265" width="13.5703125" bestFit="1" customWidth="1"/>
    <col min="5266" max="5268" width="14.42578125" bestFit="1" customWidth="1"/>
    <col min="5269" max="5269" width="12.28515625" customWidth="1"/>
    <col min="5270" max="5270" width="12" customWidth="1"/>
    <col min="5271" max="5272" width="12.85546875" customWidth="1"/>
    <col min="5273" max="5273" width="13.5703125" bestFit="1" customWidth="1"/>
    <col min="5274" max="5276" width="14.42578125" bestFit="1" customWidth="1"/>
    <col min="5277" max="5292" width="12.28515625" customWidth="1"/>
    <col min="5293" max="5293" width="12.85546875" customWidth="1"/>
    <col min="5294" max="5294" width="12.28515625" customWidth="1"/>
    <col min="5295" max="5295" width="11.42578125" customWidth="1"/>
    <col min="5296" max="5296" width="11.7109375" customWidth="1"/>
    <col min="5297" max="5304" width="12.28515625" customWidth="1"/>
    <col min="5305" max="5307" width="13.5703125" customWidth="1"/>
    <col min="5308" max="5309" width="12.28515625" customWidth="1"/>
    <col min="5310" max="5312" width="13.5703125" customWidth="1"/>
    <col min="5313" max="5314" width="12.28515625" customWidth="1"/>
    <col min="5315" max="5317" width="13.5703125" customWidth="1"/>
    <col min="5318" max="5319" width="12.28515625" customWidth="1"/>
    <col min="5320" max="5322" width="13.5703125" customWidth="1"/>
    <col min="5323" max="5323" width="14.42578125" customWidth="1"/>
    <col min="5324" max="5324" width="12.28515625" customWidth="1"/>
    <col min="5325" max="5327" width="13.5703125" customWidth="1"/>
    <col min="5328" max="5328" width="14.42578125" customWidth="1"/>
    <col min="5329" max="5329" width="12.28515625" customWidth="1"/>
    <col min="5330" max="5330" width="10.28515625" customWidth="1"/>
    <col min="5331" max="5332" width="13.5703125" customWidth="1"/>
    <col min="5333" max="5334" width="12.28515625" customWidth="1"/>
    <col min="5335" max="5337" width="13.5703125" customWidth="1"/>
    <col min="5338" max="5338" width="14.42578125" customWidth="1"/>
    <col min="5339" max="5339" width="12.28515625" customWidth="1"/>
    <col min="5340" max="5342" width="13.5703125" customWidth="1"/>
    <col min="5343" max="5343" width="12.42578125" customWidth="1"/>
    <col min="5344" max="5344" width="12.28515625" customWidth="1"/>
    <col min="5345" max="5345" width="11.28515625" customWidth="1"/>
    <col min="5346" max="5348" width="13.5703125" customWidth="1"/>
    <col min="5349" max="5349" width="12.28515625" customWidth="1"/>
    <col min="5350" max="5350" width="9.140625" customWidth="1"/>
    <col min="5351" max="5353" width="13.5703125" customWidth="1"/>
    <col min="5354" max="5354" width="12.28515625" customWidth="1"/>
    <col min="5355" max="5355" width="6.7109375" customWidth="1"/>
    <col min="5356" max="5358" width="13.5703125" customWidth="1"/>
    <col min="5359" max="5359" width="12.28515625" customWidth="1"/>
    <col min="5360" max="5362" width="13.5703125" customWidth="1"/>
    <col min="5363" max="5364" width="12.28515625" customWidth="1"/>
    <col min="5365" max="5367" width="13.5703125" customWidth="1"/>
    <col min="5368" max="5369" width="12.28515625" customWidth="1"/>
    <col min="5370" max="5372" width="13.5703125" customWidth="1"/>
    <col min="5373" max="5374" width="12.28515625" customWidth="1"/>
    <col min="5375" max="5377" width="13.5703125" customWidth="1"/>
    <col min="5378" max="5378" width="12.42578125" bestFit="1" customWidth="1"/>
    <col min="5379" max="5379" width="12.28515625" customWidth="1"/>
    <col min="5380" max="5380" width="11.28515625" customWidth="1"/>
    <col min="5381" max="5382" width="13.5703125" customWidth="1"/>
    <col min="5383" max="5383" width="13.5703125" bestFit="1" customWidth="1"/>
    <col min="5384" max="5384" width="12.28515625" customWidth="1"/>
    <col min="5385" max="5385" width="9.140625" customWidth="1"/>
    <col min="5386" max="5387" width="13.5703125" customWidth="1"/>
    <col min="5388" max="5388" width="14.42578125" bestFit="1" customWidth="1"/>
    <col min="5389" max="5389" width="12.28515625" customWidth="1"/>
    <col min="5390" max="5392" width="12.85546875" customWidth="1"/>
    <col min="5393" max="5397" width="12.28515625" customWidth="1"/>
    <col min="5398" max="5400" width="12.85546875" customWidth="1"/>
    <col min="5401" max="5405" width="12.28515625" customWidth="1"/>
    <col min="5406" max="5408" width="12.85546875" customWidth="1"/>
    <col min="5409" max="5409" width="14.42578125" bestFit="1" customWidth="1"/>
    <col min="5410" max="5413" width="12.28515625" customWidth="1"/>
    <col min="5414" max="5416" width="12.85546875" customWidth="1"/>
    <col min="5417" max="5418" width="14.42578125" bestFit="1" customWidth="1"/>
    <col min="5419" max="5420" width="13.28515625" bestFit="1" customWidth="1"/>
    <col min="5421" max="5421" width="12.28515625" customWidth="1"/>
    <col min="5422" max="5424" width="12.85546875" customWidth="1"/>
    <col min="5425" max="5427" width="14.42578125" bestFit="1" customWidth="1"/>
    <col min="5428" max="5429" width="12.28515625" customWidth="1"/>
    <col min="5430" max="5430" width="12" customWidth="1"/>
    <col min="5431" max="5432" width="12.85546875" customWidth="1"/>
    <col min="5433" max="5434" width="12.28515625" customWidth="1"/>
    <col min="5435" max="5435" width="13.5703125" bestFit="1" customWidth="1"/>
    <col min="5436" max="5437" width="12.28515625" customWidth="1"/>
    <col min="5438" max="5440" width="12.85546875" customWidth="1"/>
    <col min="5441" max="5445" width="12.28515625" customWidth="1"/>
    <col min="5446" max="5448" width="12.85546875" customWidth="1"/>
    <col min="5449" max="5453" width="12.28515625" customWidth="1"/>
    <col min="5454" max="5456" width="12.85546875" customWidth="1"/>
    <col min="5457" max="5461" width="12.28515625" customWidth="1"/>
    <col min="5462" max="5464" width="12.85546875" customWidth="1"/>
    <col min="5465" max="5465" width="14.42578125" bestFit="1" customWidth="1"/>
    <col min="5466" max="5466" width="13.28515625" bestFit="1" customWidth="1"/>
    <col min="5467" max="5468" width="14.42578125" bestFit="1" customWidth="1"/>
    <col min="5469" max="5469" width="12.28515625" customWidth="1"/>
    <col min="5470" max="5470" width="10.85546875" customWidth="1"/>
    <col min="5471" max="5472" width="12.85546875" customWidth="1"/>
    <col min="5473" max="5473" width="13.5703125" bestFit="1" customWidth="1"/>
    <col min="5474" max="5476" width="14.42578125" bestFit="1" customWidth="1"/>
    <col min="5477" max="5477" width="12.28515625" customWidth="1"/>
    <col min="5478" max="5478" width="10.85546875" customWidth="1"/>
    <col min="5479" max="5480" width="12.85546875" customWidth="1"/>
    <col min="5481" max="5481" width="13.5703125" bestFit="1" customWidth="1"/>
    <col min="5482" max="5482" width="12.42578125" bestFit="1" customWidth="1"/>
    <col min="5483" max="5484" width="13.5703125" bestFit="1" customWidth="1"/>
    <col min="5485" max="5485" width="12.28515625" customWidth="1"/>
    <col min="5486" max="5488" width="12.85546875" customWidth="1"/>
    <col min="5489" max="5493" width="12.28515625" customWidth="1"/>
    <col min="5494" max="5496" width="12.85546875" customWidth="1"/>
    <col min="5497" max="5497" width="12.28515625" customWidth="1"/>
    <col min="5498" max="5498" width="13.28515625" bestFit="1" customWidth="1"/>
    <col min="5499" max="5500" width="14.42578125" bestFit="1" customWidth="1"/>
    <col min="5501" max="5501" width="12.28515625" customWidth="1"/>
    <col min="5502" max="5504" width="12.85546875" customWidth="1"/>
    <col min="5505" max="5508" width="14.42578125" bestFit="1" customWidth="1"/>
    <col min="5509" max="5509" width="12.28515625" customWidth="1"/>
    <col min="5510" max="5510" width="12.85546875" bestFit="1" customWidth="1"/>
    <col min="5511" max="5512" width="12.85546875" customWidth="1"/>
    <col min="5513" max="5513" width="14.42578125" bestFit="1" customWidth="1"/>
    <col min="5514" max="5516" width="13.5703125" bestFit="1" customWidth="1"/>
    <col min="5517" max="5517" width="12.28515625" customWidth="1"/>
    <col min="5518" max="5520" width="12.85546875" customWidth="1"/>
    <col min="5521" max="5521" width="13.5703125" bestFit="1" customWidth="1"/>
    <col min="5522" max="5524" width="14.42578125" bestFit="1" customWidth="1"/>
    <col min="5525" max="5525" width="12.28515625" customWidth="1"/>
    <col min="5526" max="5526" width="12" customWidth="1"/>
    <col min="5527" max="5528" width="12.85546875" customWidth="1"/>
    <col min="5529" max="5529" width="13.5703125" bestFit="1" customWidth="1"/>
    <col min="5530" max="5532" width="14.42578125" bestFit="1" customWidth="1"/>
    <col min="5533" max="5548" width="12.28515625" customWidth="1"/>
    <col min="5549" max="5549" width="12.85546875" customWidth="1"/>
    <col min="5550" max="5550" width="12.28515625" customWidth="1"/>
    <col min="5551" max="5551" width="11.42578125" customWidth="1"/>
    <col min="5552" max="5552" width="11.7109375" customWidth="1"/>
    <col min="5553" max="5560" width="12.28515625" customWidth="1"/>
    <col min="5561" max="5563" width="13.5703125" customWidth="1"/>
    <col min="5564" max="5565" width="12.28515625" customWidth="1"/>
    <col min="5566" max="5568" width="13.5703125" customWidth="1"/>
    <col min="5569" max="5570" width="12.28515625" customWidth="1"/>
    <col min="5571" max="5573" width="13.5703125" customWidth="1"/>
    <col min="5574" max="5575" width="12.28515625" customWidth="1"/>
    <col min="5576" max="5578" width="13.5703125" customWidth="1"/>
    <col min="5579" max="5579" width="14.42578125" customWidth="1"/>
    <col min="5580" max="5580" width="12.28515625" customWidth="1"/>
    <col min="5581" max="5583" width="13.5703125" customWidth="1"/>
    <col min="5584" max="5584" width="14.42578125" customWidth="1"/>
    <col min="5585" max="5585" width="12.28515625" customWidth="1"/>
    <col min="5586" max="5586" width="10.28515625" customWidth="1"/>
    <col min="5587" max="5588" width="13.5703125" customWidth="1"/>
    <col min="5589" max="5590" width="12.28515625" customWidth="1"/>
    <col min="5591" max="5593" width="13.5703125" customWidth="1"/>
    <col min="5594" max="5594" width="14.42578125" customWidth="1"/>
    <col min="5595" max="5595" width="12.28515625" customWidth="1"/>
    <col min="5596" max="5598" width="13.5703125" customWidth="1"/>
    <col min="5599" max="5599" width="12.42578125" customWidth="1"/>
    <col min="5600" max="5600" width="12.28515625" customWidth="1"/>
    <col min="5601" max="5601" width="11.28515625" customWidth="1"/>
    <col min="5602" max="5604" width="13.5703125" customWidth="1"/>
    <col min="5605" max="5605" width="12.28515625" customWidth="1"/>
    <col min="5606" max="5606" width="9.140625" customWidth="1"/>
    <col min="5607" max="5609" width="13.5703125" customWidth="1"/>
    <col min="5610" max="5610" width="12.28515625" customWidth="1"/>
    <col min="5611" max="5611" width="6.7109375" customWidth="1"/>
    <col min="5612" max="5614" width="13.5703125" customWidth="1"/>
    <col min="5615" max="5615" width="12.28515625" customWidth="1"/>
    <col min="5616" max="5618" width="13.5703125" customWidth="1"/>
    <col min="5619" max="5620" width="12.28515625" customWidth="1"/>
    <col min="5621" max="5623" width="13.5703125" customWidth="1"/>
    <col min="5624" max="5625" width="12.28515625" customWidth="1"/>
    <col min="5626" max="5628" width="13.5703125" customWidth="1"/>
    <col min="5629" max="5630" width="12.28515625" customWidth="1"/>
    <col min="5631" max="5633" width="13.5703125" customWidth="1"/>
    <col min="5634" max="5634" width="12.42578125" bestFit="1" customWidth="1"/>
    <col min="5635" max="5635" width="12.28515625" customWidth="1"/>
    <col min="5636" max="5636" width="11.28515625" customWidth="1"/>
    <col min="5637" max="5638" width="13.5703125" customWidth="1"/>
    <col min="5639" max="5639" width="13.5703125" bestFit="1" customWidth="1"/>
    <col min="5640" max="5640" width="12.28515625" customWidth="1"/>
    <col min="5641" max="5641" width="9.140625" customWidth="1"/>
    <col min="5642" max="5643" width="13.5703125" customWidth="1"/>
    <col min="5644" max="5644" width="14.42578125" bestFit="1" customWidth="1"/>
    <col min="5645" max="5645" width="12.28515625" customWidth="1"/>
    <col min="5646" max="5648" width="12.85546875" customWidth="1"/>
    <col min="5649" max="5653" width="12.28515625" customWidth="1"/>
    <col min="5654" max="5656" width="12.85546875" customWidth="1"/>
    <col min="5657" max="5661" width="12.28515625" customWidth="1"/>
    <col min="5662" max="5664" width="12.85546875" customWidth="1"/>
    <col min="5665" max="5665" width="14.42578125" bestFit="1" customWidth="1"/>
    <col min="5666" max="5669" width="12.28515625" customWidth="1"/>
    <col min="5670" max="5672" width="12.85546875" customWidth="1"/>
    <col min="5673" max="5674" width="14.42578125" bestFit="1" customWidth="1"/>
    <col min="5675" max="5676" width="13.28515625" bestFit="1" customWidth="1"/>
    <col min="5677" max="5677" width="12.28515625" customWidth="1"/>
    <col min="5678" max="5680" width="12.85546875" customWidth="1"/>
    <col min="5681" max="5683" width="14.42578125" bestFit="1" customWidth="1"/>
    <col min="5684" max="5685" width="12.28515625" customWidth="1"/>
    <col min="5686" max="5686" width="12" customWidth="1"/>
    <col min="5687" max="5688" width="12.85546875" customWidth="1"/>
    <col min="5689" max="5690" width="12.28515625" customWidth="1"/>
    <col min="5691" max="5691" width="13.5703125" bestFit="1" customWidth="1"/>
    <col min="5692" max="5693" width="12.28515625" customWidth="1"/>
    <col min="5694" max="5696" width="12.85546875" customWidth="1"/>
    <col min="5697" max="5701" width="12.28515625" customWidth="1"/>
    <col min="5702" max="5704" width="12.85546875" customWidth="1"/>
    <col min="5705" max="5709" width="12.28515625" customWidth="1"/>
    <col min="5710" max="5712" width="12.85546875" customWidth="1"/>
    <col min="5713" max="5717" width="12.28515625" customWidth="1"/>
    <col min="5718" max="5720" width="12.85546875" customWidth="1"/>
    <col min="5721" max="5721" width="14.42578125" bestFit="1" customWidth="1"/>
    <col min="5722" max="5722" width="13.28515625" bestFit="1" customWidth="1"/>
    <col min="5723" max="5724" width="14.42578125" bestFit="1" customWidth="1"/>
    <col min="5725" max="5725" width="12.28515625" customWidth="1"/>
    <col min="5726" max="5726" width="10.85546875" customWidth="1"/>
    <col min="5727" max="5728" width="12.85546875" customWidth="1"/>
    <col min="5729" max="5729" width="13.5703125" bestFit="1" customWidth="1"/>
    <col min="5730" max="5732" width="14.42578125" bestFit="1" customWidth="1"/>
    <col min="5733" max="5733" width="12.28515625" customWidth="1"/>
    <col min="5734" max="5734" width="10.85546875" customWidth="1"/>
    <col min="5735" max="5736" width="12.85546875" customWidth="1"/>
    <col min="5737" max="5737" width="13.5703125" bestFit="1" customWidth="1"/>
    <col min="5738" max="5738" width="12.42578125" bestFit="1" customWidth="1"/>
    <col min="5739" max="5740" width="13.5703125" bestFit="1" customWidth="1"/>
    <col min="5741" max="5741" width="12.28515625" customWidth="1"/>
    <col min="5742" max="5744" width="12.85546875" customWidth="1"/>
    <col min="5745" max="5749" width="12.28515625" customWidth="1"/>
    <col min="5750" max="5752" width="12.85546875" customWidth="1"/>
    <col min="5753" max="5753" width="12.28515625" customWidth="1"/>
    <col min="5754" max="5754" width="13.28515625" bestFit="1" customWidth="1"/>
    <col min="5755" max="5756" width="14.42578125" bestFit="1" customWidth="1"/>
    <col min="5757" max="5757" width="12.28515625" customWidth="1"/>
    <col min="5758" max="5760" width="12.85546875" customWidth="1"/>
    <col min="5761" max="5764" width="14.42578125" bestFit="1" customWidth="1"/>
    <col min="5765" max="5765" width="12.28515625" customWidth="1"/>
    <col min="5766" max="5766" width="12.85546875" bestFit="1" customWidth="1"/>
    <col min="5767" max="5768" width="12.85546875" customWidth="1"/>
    <col min="5769" max="5769" width="14.42578125" bestFit="1" customWidth="1"/>
    <col min="5770" max="5772" width="13.5703125" bestFit="1" customWidth="1"/>
    <col min="5773" max="5773" width="12.28515625" customWidth="1"/>
    <col min="5774" max="5776" width="12.85546875" customWidth="1"/>
    <col min="5777" max="5777" width="13.5703125" bestFit="1" customWidth="1"/>
    <col min="5778" max="5780" width="14.42578125" bestFit="1" customWidth="1"/>
    <col min="5781" max="5781" width="12.28515625" customWidth="1"/>
    <col min="5782" max="5782" width="12" customWidth="1"/>
    <col min="5783" max="5784" width="12.85546875" customWidth="1"/>
    <col min="5785" max="5785" width="13.5703125" bestFit="1" customWidth="1"/>
    <col min="5786" max="5788" width="14.42578125" bestFit="1" customWidth="1"/>
    <col min="5789" max="5804" width="12.28515625" customWidth="1"/>
    <col min="5805" max="5805" width="12.85546875" customWidth="1"/>
    <col min="5806" max="5806" width="12.28515625" customWidth="1"/>
    <col min="5807" max="5807" width="11.42578125" customWidth="1"/>
    <col min="5808" max="5808" width="11.7109375" customWidth="1"/>
    <col min="5809" max="5816" width="12.28515625" customWidth="1"/>
    <col min="5817" max="5819" width="13.5703125" customWidth="1"/>
    <col min="5820" max="5821" width="12.28515625" customWidth="1"/>
    <col min="5822" max="5824" width="13.5703125" customWidth="1"/>
    <col min="5825" max="5826" width="12.28515625" customWidth="1"/>
    <col min="5827" max="5829" width="13.5703125" customWidth="1"/>
    <col min="5830" max="5831" width="12.28515625" customWidth="1"/>
    <col min="5832" max="5834" width="13.5703125" customWidth="1"/>
    <col min="5835" max="5835" width="14.42578125" customWidth="1"/>
    <col min="5836" max="5836" width="12.28515625" customWidth="1"/>
    <col min="5837" max="5839" width="13.5703125" customWidth="1"/>
    <col min="5840" max="5840" width="14.42578125" customWidth="1"/>
    <col min="5841" max="5841" width="12.28515625" customWidth="1"/>
    <col min="5842" max="5842" width="10.28515625" customWidth="1"/>
    <col min="5843" max="5844" width="13.5703125" customWidth="1"/>
    <col min="5845" max="5846" width="12.28515625" customWidth="1"/>
    <col min="5847" max="5849" width="13.5703125" customWidth="1"/>
    <col min="5850" max="5850" width="14.42578125" customWidth="1"/>
    <col min="5851" max="5851" width="12.28515625" customWidth="1"/>
    <col min="5852" max="5854" width="13.5703125" customWidth="1"/>
    <col min="5855" max="5855" width="12.42578125" customWidth="1"/>
    <col min="5856" max="5856" width="12.28515625" customWidth="1"/>
    <col min="5857" max="5857" width="11.28515625" customWidth="1"/>
    <col min="5858" max="5860" width="13.5703125" customWidth="1"/>
    <col min="5861" max="5861" width="12.28515625" customWidth="1"/>
    <col min="5862" max="5862" width="9.140625" customWidth="1"/>
    <col min="5863" max="5865" width="13.5703125" customWidth="1"/>
    <col min="5866" max="5866" width="12.28515625" customWidth="1"/>
    <col min="5867" max="5867" width="6.7109375" customWidth="1"/>
    <col min="5868" max="5870" width="13.5703125" customWidth="1"/>
    <col min="5871" max="5871" width="12.28515625" customWidth="1"/>
    <col min="5872" max="5874" width="13.5703125" customWidth="1"/>
    <col min="5875" max="5876" width="12.28515625" customWidth="1"/>
    <col min="5877" max="5879" width="13.5703125" customWidth="1"/>
    <col min="5880" max="5881" width="12.28515625" customWidth="1"/>
    <col min="5882" max="5884" width="13.5703125" customWidth="1"/>
    <col min="5885" max="5886" width="12.28515625" customWidth="1"/>
    <col min="5887" max="5889" width="13.5703125" customWidth="1"/>
    <col min="5890" max="5890" width="12.42578125" bestFit="1" customWidth="1"/>
    <col min="5891" max="5891" width="12.28515625" customWidth="1"/>
    <col min="5892" max="5892" width="11.28515625" customWidth="1"/>
    <col min="5893" max="5894" width="13.5703125" customWidth="1"/>
    <col min="5895" max="5895" width="13.5703125" bestFit="1" customWidth="1"/>
    <col min="5896" max="5896" width="12.28515625" customWidth="1"/>
    <col min="5897" max="5897" width="9.140625" customWidth="1"/>
    <col min="5898" max="5899" width="13.5703125" customWidth="1"/>
    <col min="5900" max="5900" width="14.42578125" bestFit="1" customWidth="1"/>
    <col min="5901" max="5901" width="12.28515625" customWidth="1"/>
    <col min="5902" max="5904" width="12.85546875" customWidth="1"/>
    <col min="5905" max="5909" width="12.28515625" customWidth="1"/>
    <col min="5910" max="5912" width="12.85546875" customWidth="1"/>
    <col min="5913" max="5917" width="12.28515625" customWidth="1"/>
    <col min="5918" max="5920" width="12.85546875" customWidth="1"/>
    <col min="5921" max="5921" width="14.42578125" bestFit="1" customWidth="1"/>
    <col min="5922" max="5925" width="12.28515625" customWidth="1"/>
    <col min="5926" max="5928" width="12.85546875" customWidth="1"/>
    <col min="5929" max="5930" width="14.42578125" bestFit="1" customWidth="1"/>
    <col min="5931" max="5932" width="13.28515625" bestFit="1" customWidth="1"/>
    <col min="5933" max="5933" width="12.28515625" customWidth="1"/>
    <col min="5934" max="5936" width="12.85546875" customWidth="1"/>
    <col min="5937" max="5939" width="14.42578125" bestFit="1" customWidth="1"/>
    <col min="5940" max="5941" width="12.28515625" customWidth="1"/>
    <col min="5942" max="5942" width="12" customWidth="1"/>
    <col min="5943" max="5944" width="12.85546875" customWidth="1"/>
    <col min="5945" max="5946" width="12.28515625" customWidth="1"/>
    <col min="5947" max="5947" width="13.5703125" bestFit="1" customWidth="1"/>
    <col min="5948" max="5949" width="12.28515625" customWidth="1"/>
    <col min="5950" max="5952" width="12.85546875" customWidth="1"/>
    <col min="5953" max="5957" width="12.28515625" customWidth="1"/>
    <col min="5958" max="5960" width="12.85546875" customWidth="1"/>
    <col min="5961" max="5965" width="12.28515625" customWidth="1"/>
    <col min="5966" max="5968" width="12.85546875" customWidth="1"/>
    <col min="5969" max="5973" width="12.28515625" customWidth="1"/>
    <col min="5974" max="5976" width="12.85546875" customWidth="1"/>
    <col min="5977" max="5977" width="14.42578125" bestFit="1" customWidth="1"/>
    <col min="5978" max="5978" width="13.28515625" bestFit="1" customWidth="1"/>
    <col min="5979" max="5980" width="14.42578125" bestFit="1" customWidth="1"/>
    <col min="5981" max="5981" width="12.28515625" customWidth="1"/>
    <col min="5982" max="5982" width="10.85546875" customWidth="1"/>
    <col min="5983" max="5984" width="12.85546875" customWidth="1"/>
    <col min="5985" max="5985" width="13.5703125" bestFit="1" customWidth="1"/>
    <col min="5986" max="5988" width="14.42578125" bestFit="1" customWidth="1"/>
    <col min="5989" max="5989" width="12.28515625" customWidth="1"/>
    <col min="5990" max="5990" width="10.85546875" customWidth="1"/>
    <col min="5991" max="5992" width="12.85546875" customWidth="1"/>
    <col min="5993" max="5993" width="13.5703125" bestFit="1" customWidth="1"/>
    <col min="5994" max="5994" width="12.42578125" bestFit="1" customWidth="1"/>
    <col min="5995" max="5996" width="13.5703125" bestFit="1" customWidth="1"/>
    <col min="5997" max="5997" width="12.28515625" customWidth="1"/>
    <col min="5998" max="6000" width="12.85546875" customWidth="1"/>
    <col min="6001" max="6005" width="12.28515625" customWidth="1"/>
    <col min="6006" max="6008" width="12.85546875" customWidth="1"/>
    <col min="6009" max="6009" width="12.28515625" customWidth="1"/>
    <col min="6010" max="6010" width="13.28515625" bestFit="1" customWidth="1"/>
    <col min="6011" max="6012" width="14.42578125" bestFit="1" customWidth="1"/>
    <col min="6013" max="6013" width="12.28515625" customWidth="1"/>
    <col min="6014" max="6016" width="12.85546875" customWidth="1"/>
    <col min="6017" max="6020" width="14.42578125" bestFit="1" customWidth="1"/>
    <col min="6021" max="6021" width="12.28515625" customWidth="1"/>
    <col min="6022" max="6022" width="12.85546875" bestFit="1" customWidth="1"/>
    <col min="6023" max="6024" width="12.85546875" customWidth="1"/>
    <col min="6025" max="6025" width="14.42578125" bestFit="1" customWidth="1"/>
    <col min="6026" max="6028" width="13.5703125" bestFit="1" customWidth="1"/>
    <col min="6029" max="6029" width="12.28515625" customWidth="1"/>
    <col min="6030" max="6032" width="12.85546875" customWidth="1"/>
    <col min="6033" max="6033" width="13.5703125" bestFit="1" customWidth="1"/>
    <col min="6034" max="6036" width="14.42578125" bestFit="1" customWidth="1"/>
    <col min="6037" max="6037" width="12.28515625" customWidth="1"/>
    <col min="6038" max="6038" width="12" customWidth="1"/>
    <col min="6039" max="6040" width="12.85546875" customWidth="1"/>
    <col min="6041" max="6041" width="13.5703125" bestFit="1" customWidth="1"/>
    <col min="6042" max="6044" width="14.42578125" bestFit="1" customWidth="1"/>
    <col min="6045" max="6060" width="12.28515625" customWidth="1"/>
    <col min="6061" max="6061" width="12.85546875" customWidth="1"/>
    <col min="6062" max="6062" width="12.28515625" customWidth="1"/>
    <col min="6063" max="6063" width="11.42578125" customWidth="1"/>
    <col min="6064" max="6064" width="11.7109375" customWidth="1"/>
    <col min="6065" max="6072" width="12.28515625" customWidth="1"/>
    <col min="6073" max="6075" width="13.5703125" customWidth="1"/>
    <col min="6076" max="6077" width="12.28515625" customWidth="1"/>
    <col min="6078" max="6080" width="13.5703125" customWidth="1"/>
    <col min="6081" max="6082" width="12.28515625" customWidth="1"/>
    <col min="6083" max="6085" width="13.5703125" customWidth="1"/>
    <col min="6086" max="6087" width="12.28515625" customWidth="1"/>
    <col min="6088" max="6090" width="13.5703125" customWidth="1"/>
    <col min="6091" max="6091" width="14.42578125" customWidth="1"/>
    <col min="6092" max="6092" width="12.28515625" customWidth="1"/>
    <col min="6093" max="6095" width="13.5703125" customWidth="1"/>
    <col min="6096" max="6096" width="14.42578125" customWidth="1"/>
    <col min="6097" max="6097" width="12.28515625" customWidth="1"/>
    <col min="6098" max="6098" width="10.28515625" customWidth="1"/>
    <col min="6099" max="6100" width="13.5703125" customWidth="1"/>
    <col min="6101" max="6102" width="12.28515625" customWidth="1"/>
    <col min="6103" max="6105" width="13.5703125" customWidth="1"/>
    <col min="6106" max="6106" width="14.42578125" customWidth="1"/>
    <col min="6107" max="6107" width="12.28515625" customWidth="1"/>
    <col min="6108" max="6110" width="13.5703125" customWidth="1"/>
    <col min="6111" max="6111" width="12.42578125" customWidth="1"/>
    <col min="6112" max="6112" width="12.28515625" customWidth="1"/>
    <col min="6113" max="6113" width="11.28515625" customWidth="1"/>
    <col min="6114" max="6116" width="13.5703125" customWidth="1"/>
    <col min="6117" max="6117" width="12.28515625" customWidth="1"/>
    <col min="6118" max="6118" width="9.140625" customWidth="1"/>
    <col min="6119" max="6121" width="13.5703125" customWidth="1"/>
    <col min="6122" max="6122" width="12.28515625" customWidth="1"/>
    <col min="6123" max="6123" width="6.7109375" customWidth="1"/>
    <col min="6124" max="6126" width="13.5703125" customWidth="1"/>
    <col min="6127" max="6127" width="12.28515625" customWidth="1"/>
    <col min="6128" max="6130" width="13.5703125" customWidth="1"/>
    <col min="6131" max="6132" width="12.28515625" customWidth="1"/>
    <col min="6133" max="6135" width="13.5703125" customWidth="1"/>
    <col min="6136" max="6137" width="12.28515625" customWidth="1"/>
    <col min="6138" max="6140" width="13.5703125" customWidth="1"/>
    <col min="6141" max="6142" width="12.28515625" customWidth="1"/>
    <col min="6143" max="6145" width="13.5703125" customWidth="1"/>
    <col min="6146" max="6146" width="12.42578125" bestFit="1" customWidth="1"/>
    <col min="6147" max="6147" width="12.28515625" customWidth="1"/>
    <col min="6148" max="6148" width="11.28515625" customWidth="1"/>
    <col min="6149" max="6150" width="13.5703125" customWidth="1"/>
    <col min="6151" max="6151" width="13.5703125" bestFit="1" customWidth="1"/>
    <col min="6152" max="6152" width="12.28515625" customWidth="1"/>
    <col min="6153" max="6153" width="9.140625" customWidth="1"/>
    <col min="6154" max="6155" width="13.5703125" customWidth="1"/>
    <col min="6156" max="6156" width="14.42578125" bestFit="1" customWidth="1"/>
    <col min="6157" max="6157" width="12.28515625" customWidth="1"/>
    <col min="6158" max="6160" width="12.85546875" customWidth="1"/>
    <col min="6161" max="6165" width="12.28515625" customWidth="1"/>
    <col min="6166" max="6168" width="12.85546875" customWidth="1"/>
    <col min="6169" max="6173" width="12.28515625" customWidth="1"/>
    <col min="6174" max="6176" width="12.85546875" customWidth="1"/>
    <col min="6177" max="6177" width="14.42578125" bestFit="1" customWidth="1"/>
    <col min="6178" max="6181" width="12.28515625" customWidth="1"/>
    <col min="6182" max="6184" width="12.85546875" customWidth="1"/>
    <col min="6185" max="6186" width="14.42578125" bestFit="1" customWidth="1"/>
    <col min="6187" max="6188" width="13.28515625" bestFit="1" customWidth="1"/>
    <col min="6189" max="6189" width="12.28515625" customWidth="1"/>
    <col min="6190" max="6192" width="12.85546875" customWidth="1"/>
    <col min="6193" max="6195" width="14.42578125" bestFit="1" customWidth="1"/>
    <col min="6196" max="6197" width="12.28515625" customWidth="1"/>
    <col min="6198" max="6198" width="12" customWidth="1"/>
    <col min="6199" max="6200" width="12.85546875" customWidth="1"/>
    <col min="6201" max="6202" width="12.28515625" customWidth="1"/>
    <col min="6203" max="6203" width="13.5703125" bestFit="1" customWidth="1"/>
    <col min="6204" max="6205" width="12.28515625" customWidth="1"/>
    <col min="6206" max="6208" width="12.85546875" customWidth="1"/>
    <col min="6209" max="6213" width="12.28515625" customWidth="1"/>
    <col min="6214" max="6216" width="12.85546875" customWidth="1"/>
    <col min="6217" max="6221" width="12.28515625" customWidth="1"/>
    <col min="6222" max="6224" width="12.85546875" customWidth="1"/>
    <col min="6225" max="6229" width="12.28515625" customWidth="1"/>
    <col min="6230" max="6232" width="12.85546875" customWidth="1"/>
    <col min="6233" max="6233" width="14.42578125" bestFit="1" customWidth="1"/>
    <col min="6234" max="6234" width="13.28515625" bestFit="1" customWidth="1"/>
    <col min="6235" max="6236" width="14.42578125" bestFit="1" customWidth="1"/>
    <col min="6237" max="6237" width="12.28515625" customWidth="1"/>
    <col min="6238" max="6238" width="10.85546875" customWidth="1"/>
    <col min="6239" max="6240" width="12.85546875" customWidth="1"/>
    <col min="6241" max="6241" width="13.5703125" bestFit="1" customWidth="1"/>
    <col min="6242" max="6244" width="14.42578125" bestFit="1" customWidth="1"/>
    <col min="6245" max="6245" width="12.28515625" customWidth="1"/>
    <col min="6246" max="6246" width="10.85546875" customWidth="1"/>
    <col min="6247" max="6248" width="12.85546875" customWidth="1"/>
    <col min="6249" max="6249" width="13.5703125" bestFit="1" customWidth="1"/>
    <col min="6250" max="6250" width="12.42578125" bestFit="1" customWidth="1"/>
    <col min="6251" max="6252" width="13.5703125" bestFit="1" customWidth="1"/>
    <col min="6253" max="6253" width="12.28515625" customWidth="1"/>
    <col min="6254" max="6256" width="12.85546875" customWidth="1"/>
    <col min="6257" max="6261" width="12.28515625" customWidth="1"/>
    <col min="6262" max="6264" width="12.85546875" customWidth="1"/>
    <col min="6265" max="6265" width="12.28515625" customWidth="1"/>
    <col min="6266" max="6266" width="13.28515625" bestFit="1" customWidth="1"/>
    <col min="6267" max="6268" width="14.42578125" bestFit="1" customWidth="1"/>
    <col min="6269" max="6269" width="12.28515625" customWidth="1"/>
    <col min="6270" max="6272" width="12.85546875" customWidth="1"/>
    <col min="6273" max="6276" width="14.42578125" bestFit="1" customWidth="1"/>
    <col min="6277" max="6277" width="12.28515625" customWidth="1"/>
    <col min="6278" max="6278" width="12.85546875" bestFit="1" customWidth="1"/>
    <col min="6279" max="6280" width="12.85546875" customWidth="1"/>
    <col min="6281" max="6281" width="14.42578125" bestFit="1" customWidth="1"/>
    <col min="6282" max="6284" width="13.5703125" bestFit="1" customWidth="1"/>
    <col min="6285" max="6285" width="12.28515625" customWidth="1"/>
    <col min="6286" max="6288" width="12.85546875" customWidth="1"/>
    <col min="6289" max="6289" width="13.5703125" bestFit="1" customWidth="1"/>
    <col min="6290" max="6292" width="14.42578125" bestFit="1" customWidth="1"/>
    <col min="6293" max="6293" width="12.28515625" customWidth="1"/>
    <col min="6294" max="6294" width="12" customWidth="1"/>
    <col min="6295" max="6296" width="12.85546875" customWidth="1"/>
    <col min="6297" max="6297" width="13.5703125" bestFit="1" customWidth="1"/>
    <col min="6298" max="6300" width="14.42578125" bestFit="1" customWidth="1"/>
    <col min="6301" max="6316" width="12.28515625" customWidth="1"/>
    <col min="6317" max="6317" width="12.85546875" customWidth="1"/>
    <col min="6318" max="6318" width="12.28515625" customWidth="1"/>
    <col min="6319" max="6319" width="11.42578125" customWidth="1"/>
    <col min="6320" max="6320" width="11.7109375" customWidth="1"/>
    <col min="6321" max="6328" width="12.28515625" customWidth="1"/>
    <col min="6329" max="6331" width="13.5703125" customWidth="1"/>
    <col min="6332" max="6333" width="12.28515625" customWidth="1"/>
    <col min="6334" max="6336" width="13.5703125" customWidth="1"/>
    <col min="6337" max="6338" width="12.28515625" customWidth="1"/>
    <col min="6339" max="6341" width="13.5703125" customWidth="1"/>
    <col min="6342" max="6343" width="12.28515625" customWidth="1"/>
    <col min="6344" max="6346" width="13.5703125" customWidth="1"/>
    <col min="6347" max="6347" width="14.42578125" customWidth="1"/>
    <col min="6348" max="6348" width="12.28515625" customWidth="1"/>
    <col min="6349" max="6351" width="13.5703125" customWidth="1"/>
    <col min="6352" max="6352" width="14.42578125" customWidth="1"/>
    <col min="6353" max="6353" width="12.28515625" customWidth="1"/>
    <col min="6354" max="6354" width="10.28515625" customWidth="1"/>
    <col min="6355" max="6356" width="13.5703125" customWidth="1"/>
    <col min="6357" max="6358" width="12.28515625" customWidth="1"/>
    <col min="6359" max="6361" width="13.5703125" customWidth="1"/>
    <col min="6362" max="6362" width="14.42578125" customWidth="1"/>
    <col min="6363" max="6363" width="12.28515625" customWidth="1"/>
    <col min="6364" max="6366" width="13.5703125" customWidth="1"/>
    <col min="6367" max="6367" width="12.42578125" customWidth="1"/>
    <col min="6368" max="6368" width="12.28515625" customWidth="1"/>
    <col min="6369" max="6369" width="11.28515625" customWidth="1"/>
    <col min="6370" max="6372" width="13.5703125" customWidth="1"/>
    <col min="6373" max="6373" width="12.28515625" customWidth="1"/>
    <col min="6374" max="6374" width="9.140625" customWidth="1"/>
    <col min="6375" max="6377" width="13.5703125" customWidth="1"/>
    <col min="6378" max="6378" width="12.28515625" customWidth="1"/>
    <col min="6379" max="6379" width="6.7109375" customWidth="1"/>
    <col min="6380" max="6382" width="13.5703125" customWidth="1"/>
    <col min="6383" max="6383" width="12.28515625" customWidth="1"/>
    <col min="6384" max="6386" width="13.5703125" customWidth="1"/>
    <col min="6387" max="6388" width="12.28515625" customWidth="1"/>
    <col min="6389" max="6391" width="13.5703125" customWidth="1"/>
    <col min="6392" max="6393" width="12.28515625" customWidth="1"/>
    <col min="6394" max="6396" width="13.5703125" customWidth="1"/>
    <col min="6397" max="6398" width="12.28515625" customWidth="1"/>
    <col min="6399" max="6401" width="13.5703125" customWidth="1"/>
    <col min="6402" max="6402" width="12.42578125" bestFit="1" customWidth="1"/>
    <col min="6403" max="6403" width="12.28515625" customWidth="1"/>
    <col min="6404" max="6404" width="11.28515625" customWidth="1"/>
    <col min="6405" max="6406" width="13.5703125" customWidth="1"/>
    <col min="6407" max="6407" width="13.5703125" bestFit="1" customWidth="1"/>
    <col min="6408" max="6408" width="12.28515625" customWidth="1"/>
    <col min="6409" max="6409" width="9.140625" customWidth="1"/>
    <col min="6410" max="6411" width="13.5703125" customWidth="1"/>
    <col min="6412" max="6412" width="14.42578125" bestFit="1" customWidth="1"/>
    <col min="6413" max="6413" width="12.28515625" customWidth="1"/>
    <col min="6414" max="6416" width="12.85546875" customWidth="1"/>
    <col min="6417" max="6421" width="12.28515625" customWidth="1"/>
    <col min="6422" max="6424" width="12.85546875" customWidth="1"/>
    <col min="6425" max="6429" width="12.28515625" customWidth="1"/>
    <col min="6430" max="6432" width="12.85546875" customWidth="1"/>
    <col min="6433" max="6433" width="14.42578125" bestFit="1" customWidth="1"/>
    <col min="6434" max="6437" width="12.28515625" customWidth="1"/>
    <col min="6438" max="6440" width="12.85546875" customWidth="1"/>
    <col min="6441" max="6442" width="14.42578125" bestFit="1" customWidth="1"/>
    <col min="6443" max="6444" width="13.28515625" bestFit="1" customWidth="1"/>
    <col min="6445" max="6445" width="12.28515625" customWidth="1"/>
    <col min="6446" max="6448" width="12.85546875" customWidth="1"/>
    <col min="6449" max="6451" width="14.42578125" bestFit="1" customWidth="1"/>
    <col min="6452" max="6453" width="12.28515625" customWidth="1"/>
    <col min="6454" max="6454" width="12" customWidth="1"/>
    <col min="6455" max="6456" width="12.85546875" customWidth="1"/>
    <col min="6457" max="6458" width="12.28515625" customWidth="1"/>
    <col min="6459" max="6459" width="13.5703125" bestFit="1" customWidth="1"/>
    <col min="6460" max="6461" width="12.28515625" customWidth="1"/>
    <col min="6462" max="6464" width="12.85546875" customWidth="1"/>
    <col min="6465" max="6469" width="12.28515625" customWidth="1"/>
    <col min="6470" max="6472" width="12.85546875" customWidth="1"/>
    <col min="6473" max="6477" width="12.28515625" customWidth="1"/>
    <col min="6478" max="6480" width="12.85546875" customWidth="1"/>
    <col min="6481" max="6485" width="12.28515625" customWidth="1"/>
    <col min="6486" max="6488" width="12.85546875" customWidth="1"/>
    <col min="6489" max="6489" width="14.42578125" bestFit="1" customWidth="1"/>
    <col min="6490" max="6490" width="13.28515625" bestFit="1" customWidth="1"/>
    <col min="6491" max="6492" width="14.42578125" bestFit="1" customWidth="1"/>
    <col min="6493" max="6493" width="12.28515625" customWidth="1"/>
    <col min="6494" max="6494" width="10.85546875" customWidth="1"/>
    <col min="6495" max="6496" width="12.85546875" customWidth="1"/>
    <col min="6497" max="6497" width="13.5703125" bestFit="1" customWidth="1"/>
    <col min="6498" max="6500" width="14.42578125" bestFit="1" customWidth="1"/>
    <col min="6501" max="6501" width="12.28515625" customWidth="1"/>
    <col min="6502" max="6502" width="10.85546875" customWidth="1"/>
    <col min="6503" max="6504" width="12.85546875" customWidth="1"/>
    <col min="6505" max="6505" width="13.5703125" bestFit="1" customWidth="1"/>
    <col min="6506" max="6506" width="12.42578125" bestFit="1" customWidth="1"/>
    <col min="6507" max="6508" width="13.5703125" bestFit="1" customWidth="1"/>
    <col min="6509" max="6509" width="12.28515625" customWidth="1"/>
    <col min="6510" max="6512" width="12.85546875" customWidth="1"/>
    <col min="6513" max="6517" width="12.28515625" customWidth="1"/>
    <col min="6518" max="6520" width="12.85546875" customWidth="1"/>
    <col min="6521" max="6521" width="12.28515625" customWidth="1"/>
    <col min="6522" max="6522" width="13.28515625" bestFit="1" customWidth="1"/>
    <col min="6523" max="6524" width="14.42578125" bestFit="1" customWidth="1"/>
    <col min="6525" max="6525" width="12.28515625" customWidth="1"/>
    <col min="6526" max="6528" width="12.85546875" customWidth="1"/>
    <col min="6529" max="6532" width="14.42578125" bestFit="1" customWidth="1"/>
    <col min="6533" max="6533" width="12.28515625" customWidth="1"/>
    <col min="6534" max="6534" width="12.85546875" bestFit="1" customWidth="1"/>
    <col min="6535" max="6536" width="12.85546875" customWidth="1"/>
    <col min="6537" max="6537" width="14.42578125" bestFit="1" customWidth="1"/>
    <col min="6538" max="6540" width="13.5703125" bestFit="1" customWidth="1"/>
    <col min="6541" max="6541" width="12.28515625" customWidth="1"/>
    <col min="6542" max="6544" width="12.85546875" customWidth="1"/>
    <col min="6545" max="6545" width="13.5703125" bestFit="1" customWidth="1"/>
    <col min="6546" max="6548" width="14.42578125" bestFit="1" customWidth="1"/>
    <col min="6549" max="6549" width="12.28515625" customWidth="1"/>
    <col min="6550" max="6550" width="12" customWidth="1"/>
    <col min="6551" max="6552" width="12.85546875" customWidth="1"/>
    <col min="6553" max="6553" width="13.5703125" bestFit="1" customWidth="1"/>
    <col min="6554" max="6556" width="14.42578125" bestFit="1" customWidth="1"/>
    <col min="6557" max="6572" width="12.28515625" customWidth="1"/>
    <col min="6573" max="6573" width="12.85546875" customWidth="1"/>
    <col min="6574" max="6574" width="12.28515625" customWidth="1"/>
    <col min="6575" max="6575" width="11.42578125" customWidth="1"/>
    <col min="6576" max="6576" width="11.7109375" customWidth="1"/>
    <col min="6577" max="6584" width="12.28515625" customWidth="1"/>
    <col min="6585" max="6587" width="13.5703125" customWidth="1"/>
    <col min="6588" max="6589" width="12.28515625" customWidth="1"/>
    <col min="6590" max="6592" width="13.5703125" customWidth="1"/>
    <col min="6593" max="6594" width="12.28515625" customWidth="1"/>
    <col min="6595" max="6597" width="13.5703125" customWidth="1"/>
    <col min="6598" max="6599" width="12.28515625" customWidth="1"/>
    <col min="6600" max="6602" width="13.5703125" customWidth="1"/>
    <col min="6603" max="6603" width="14.42578125" customWidth="1"/>
    <col min="6604" max="6604" width="12.28515625" customWidth="1"/>
    <col min="6605" max="6607" width="13.5703125" customWidth="1"/>
    <col min="6608" max="6608" width="14.42578125" customWidth="1"/>
    <col min="6609" max="6609" width="12.28515625" customWidth="1"/>
    <col min="6610" max="6610" width="10.28515625" customWidth="1"/>
    <col min="6611" max="6612" width="13.5703125" customWidth="1"/>
    <col min="6613" max="6614" width="12.28515625" customWidth="1"/>
    <col min="6615" max="6617" width="13.5703125" customWidth="1"/>
    <col min="6618" max="6618" width="14.42578125" customWidth="1"/>
    <col min="6619" max="6619" width="12.28515625" customWidth="1"/>
    <col min="6620" max="6622" width="13.5703125" customWidth="1"/>
    <col min="6623" max="6623" width="12.42578125" customWidth="1"/>
    <col min="6624" max="6624" width="12.28515625" customWidth="1"/>
    <col min="6625" max="6625" width="11.28515625" customWidth="1"/>
    <col min="6626" max="6628" width="13.5703125" customWidth="1"/>
    <col min="6629" max="6629" width="12.28515625" customWidth="1"/>
    <col min="6630" max="6630" width="9.140625" customWidth="1"/>
    <col min="6631" max="6633" width="13.5703125" customWidth="1"/>
    <col min="6634" max="6634" width="12.28515625" customWidth="1"/>
    <col min="6635" max="6635" width="6.7109375" customWidth="1"/>
    <col min="6636" max="6638" width="13.5703125" customWidth="1"/>
    <col min="6639" max="6639" width="12.28515625" customWidth="1"/>
    <col min="6640" max="6642" width="13.5703125" customWidth="1"/>
    <col min="6643" max="6644" width="12.28515625" customWidth="1"/>
    <col min="6645" max="6647" width="13.5703125" customWidth="1"/>
    <col min="6648" max="6649" width="12.28515625" customWidth="1"/>
    <col min="6650" max="6652" width="13.5703125" customWidth="1"/>
    <col min="6653" max="6654" width="12.28515625" customWidth="1"/>
    <col min="6655" max="6657" width="13.5703125" customWidth="1"/>
    <col min="6658" max="6658" width="12.42578125" bestFit="1" customWidth="1"/>
    <col min="6659" max="6659" width="12.28515625" customWidth="1"/>
    <col min="6660" max="6660" width="11.28515625" customWidth="1"/>
    <col min="6661" max="6662" width="13.5703125" customWidth="1"/>
    <col min="6663" max="6663" width="13.5703125" bestFit="1" customWidth="1"/>
    <col min="6664" max="6664" width="12.28515625" customWidth="1"/>
    <col min="6665" max="6665" width="9.140625" customWidth="1"/>
    <col min="6666" max="6667" width="13.5703125" customWidth="1"/>
    <col min="6668" max="6668" width="14.42578125" bestFit="1" customWidth="1"/>
    <col min="6669" max="6669" width="12.28515625" customWidth="1"/>
    <col min="6670" max="6672" width="12.85546875" customWidth="1"/>
    <col min="6673" max="6677" width="12.28515625" customWidth="1"/>
    <col min="6678" max="6680" width="12.85546875" customWidth="1"/>
    <col min="6681" max="6685" width="12.28515625" customWidth="1"/>
    <col min="6686" max="6688" width="12.85546875" customWidth="1"/>
    <col min="6689" max="6689" width="14.42578125" bestFit="1" customWidth="1"/>
    <col min="6690" max="6693" width="12.28515625" customWidth="1"/>
    <col min="6694" max="6696" width="12.85546875" customWidth="1"/>
    <col min="6697" max="6698" width="14.42578125" bestFit="1" customWidth="1"/>
    <col min="6699" max="6700" width="13.28515625" bestFit="1" customWidth="1"/>
    <col min="6701" max="6701" width="12.28515625" customWidth="1"/>
    <col min="6702" max="6704" width="12.85546875" customWidth="1"/>
    <col min="6705" max="6707" width="14.42578125" bestFit="1" customWidth="1"/>
    <col min="6708" max="6709" width="12.28515625" customWidth="1"/>
    <col min="6710" max="6710" width="12" customWidth="1"/>
    <col min="6711" max="6712" width="12.85546875" customWidth="1"/>
    <col min="6713" max="6714" width="12.28515625" customWidth="1"/>
    <col min="6715" max="6715" width="13.5703125" bestFit="1" customWidth="1"/>
    <col min="6716" max="6717" width="12.28515625" customWidth="1"/>
    <col min="6718" max="6720" width="12.85546875" customWidth="1"/>
    <col min="6721" max="6725" width="12.28515625" customWidth="1"/>
    <col min="6726" max="6728" width="12.85546875" customWidth="1"/>
    <col min="6729" max="6733" width="12.28515625" customWidth="1"/>
    <col min="6734" max="6736" width="12.85546875" customWidth="1"/>
    <col min="6737" max="6741" width="12.28515625" customWidth="1"/>
    <col min="6742" max="6744" width="12.85546875" customWidth="1"/>
    <col min="6745" max="6745" width="14.42578125" bestFit="1" customWidth="1"/>
    <col min="6746" max="6746" width="13.28515625" bestFit="1" customWidth="1"/>
    <col min="6747" max="6748" width="14.42578125" bestFit="1" customWidth="1"/>
    <col min="6749" max="6749" width="12.28515625" customWidth="1"/>
    <col min="6750" max="6750" width="10.85546875" customWidth="1"/>
    <col min="6751" max="6752" width="12.85546875" customWidth="1"/>
    <col min="6753" max="6753" width="13.5703125" bestFit="1" customWidth="1"/>
    <col min="6754" max="6756" width="14.42578125" bestFit="1" customWidth="1"/>
    <col min="6757" max="6757" width="12.28515625" customWidth="1"/>
    <col min="6758" max="6758" width="10.85546875" customWidth="1"/>
    <col min="6759" max="6760" width="12.85546875" customWidth="1"/>
    <col min="6761" max="6761" width="13.5703125" bestFit="1" customWidth="1"/>
    <col min="6762" max="6762" width="12.42578125" bestFit="1" customWidth="1"/>
    <col min="6763" max="6764" width="13.5703125" bestFit="1" customWidth="1"/>
    <col min="6765" max="6765" width="12.28515625" customWidth="1"/>
    <col min="6766" max="6768" width="12.85546875" customWidth="1"/>
    <col min="6769" max="6773" width="12.28515625" customWidth="1"/>
    <col min="6774" max="6776" width="12.85546875" customWidth="1"/>
    <col min="6777" max="6777" width="12.28515625" customWidth="1"/>
    <col min="6778" max="6778" width="13.28515625" bestFit="1" customWidth="1"/>
    <col min="6779" max="6780" width="14.42578125" bestFit="1" customWidth="1"/>
    <col min="6781" max="6781" width="12.28515625" customWidth="1"/>
    <col min="6782" max="6784" width="12.85546875" customWidth="1"/>
    <col min="6785" max="6788" width="14.42578125" bestFit="1" customWidth="1"/>
    <col min="6789" max="6789" width="12.28515625" customWidth="1"/>
    <col min="6790" max="6790" width="12.85546875" bestFit="1" customWidth="1"/>
    <col min="6791" max="6792" width="12.85546875" customWidth="1"/>
    <col min="6793" max="6793" width="14.42578125" bestFit="1" customWidth="1"/>
    <col min="6794" max="6796" width="13.5703125" bestFit="1" customWidth="1"/>
    <col min="6797" max="6797" width="12.28515625" customWidth="1"/>
    <col min="6798" max="6800" width="12.85546875" customWidth="1"/>
    <col min="6801" max="6801" width="13.5703125" bestFit="1" customWidth="1"/>
    <col min="6802" max="6804" width="14.42578125" bestFit="1" customWidth="1"/>
    <col min="6805" max="6805" width="12.28515625" customWidth="1"/>
    <col min="6806" max="6806" width="12" customWidth="1"/>
    <col min="6807" max="6808" width="12.85546875" customWidth="1"/>
    <col min="6809" max="6809" width="13.5703125" bestFit="1" customWidth="1"/>
    <col min="6810" max="6812" width="14.42578125" bestFit="1" customWidth="1"/>
    <col min="6813" max="6828" width="12.28515625" customWidth="1"/>
    <col min="6829" max="6829" width="12.85546875" customWidth="1"/>
    <col min="6830" max="6830" width="12.28515625" customWidth="1"/>
    <col min="6831" max="6831" width="11.42578125" customWidth="1"/>
    <col min="6832" max="6832" width="11.7109375" customWidth="1"/>
    <col min="6833" max="6840" width="12.28515625" customWidth="1"/>
    <col min="6841" max="6843" width="13.5703125" customWidth="1"/>
    <col min="6844" max="6845" width="12.28515625" customWidth="1"/>
    <col min="6846" max="6848" width="13.5703125" customWidth="1"/>
    <col min="6849" max="6850" width="12.28515625" customWidth="1"/>
    <col min="6851" max="6853" width="13.5703125" customWidth="1"/>
    <col min="6854" max="6855" width="12.28515625" customWidth="1"/>
    <col min="6856" max="6858" width="13.5703125" customWidth="1"/>
    <col min="6859" max="6859" width="14.42578125" customWidth="1"/>
    <col min="6860" max="6860" width="12.28515625" customWidth="1"/>
    <col min="6861" max="6863" width="13.5703125" customWidth="1"/>
    <col min="6864" max="6864" width="14.42578125" customWidth="1"/>
    <col min="6865" max="6865" width="12.28515625" customWidth="1"/>
    <col min="6866" max="6866" width="10.28515625" customWidth="1"/>
    <col min="6867" max="6868" width="13.5703125" customWidth="1"/>
    <col min="6869" max="6870" width="12.28515625" customWidth="1"/>
    <col min="6871" max="6873" width="13.5703125" customWidth="1"/>
    <col min="6874" max="6874" width="14.42578125" customWidth="1"/>
    <col min="6875" max="6875" width="12.28515625" customWidth="1"/>
    <col min="6876" max="6878" width="13.5703125" customWidth="1"/>
    <col min="6879" max="6879" width="12.42578125" customWidth="1"/>
    <col min="6880" max="6880" width="12.28515625" customWidth="1"/>
    <col min="6881" max="6881" width="11.28515625" customWidth="1"/>
    <col min="6882" max="6884" width="13.5703125" customWidth="1"/>
    <col min="6885" max="6885" width="12.28515625" customWidth="1"/>
    <col min="6886" max="6886" width="9.140625" customWidth="1"/>
    <col min="6887" max="6889" width="13.5703125" customWidth="1"/>
    <col min="6890" max="6890" width="12.28515625" customWidth="1"/>
    <col min="6891" max="6891" width="6.7109375" customWidth="1"/>
    <col min="6892" max="6894" width="13.5703125" customWidth="1"/>
    <col min="6895" max="6895" width="12.28515625" customWidth="1"/>
    <col min="6896" max="6898" width="13.5703125" customWidth="1"/>
    <col min="6899" max="6900" width="12.28515625" customWidth="1"/>
    <col min="6901" max="6903" width="13.5703125" customWidth="1"/>
    <col min="6904" max="6905" width="12.28515625" customWidth="1"/>
    <col min="6906" max="6908" width="13.5703125" customWidth="1"/>
    <col min="6909" max="6910" width="12.28515625" customWidth="1"/>
    <col min="6911" max="6913" width="13.5703125" customWidth="1"/>
    <col min="6914" max="6914" width="12.42578125" bestFit="1" customWidth="1"/>
    <col min="6915" max="6915" width="12.28515625" customWidth="1"/>
    <col min="6916" max="6916" width="11.28515625" customWidth="1"/>
    <col min="6917" max="6918" width="13.5703125" customWidth="1"/>
    <col min="6919" max="6919" width="13.5703125" bestFit="1" customWidth="1"/>
    <col min="6920" max="6920" width="12.28515625" customWidth="1"/>
    <col min="6921" max="6921" width="9.140625" customWidth="1"/>
    <col min="6922" max="6923" width="13.5703125" customWidth="1"/>
    <col min="6924" max="6924" width="14.42578125" bestFit="1" customWidth="1"/>
    <col min="6925" max="6925" width="12.28515625" customWidth="1"/>
    <col min="6926" max="6928" width="12.85546875" customWidth="1"/>
    <col min="6929" max="6933" width="12.28515625" customWidth="1"/>
    <col min="6934" max="6936" width="12.85546875" customWidth="1"/>
    <col min="6937" max="6941" width="12.28515625" customWidth="1"/>
    <col min="6942" max="6944" width="12.85546875" customWidth="1"/>
    <col min="6945" max="6945" width="14.42578125" bestFit="1" customWidth="1"/>
    <col min="6946" max="6949" width="12.28515625" customWidth="1"/>
    <col min="6950" max="6952" width="12.85546875" customWidth="1"/>
    <col min="6953" max="6954" width="14.42578125" bestFit="1" customWidth="1"/>
    <col min="6955" max="6956" width="13.28515625" bestFit="1" customWidth="1"/>
    <col min="6957" max="6957" width="12.28515625" customWidth="1"/>
    <col min="6958" max="6960" width="12.85546875" customWidth="1"/>
    <col min="6961" max="6963" width="14.42578125" bestFit="1" customWidth="1"/>
    <col min="6964" max="6965" width="12.28515625" customWidth="1"/>
    <col min="6966" max="6966" width="12" customWidth="1"/>
    <col min="6967" max="6968" width="12.85546875" customWidth="1"/>
    <col min="6969" max="6970" width="12.28515625" customWidth="1"/>
    <col min="6971" max="6971" width="13.5703125" bestFit="1" customWidth="1"/>
    <col min="6972" max="6973" width="12.28515625" customWidth="1"/>
    <col min="6974" max="6976" width="12.85546875" customWidth="1"/>
    <col min="6977" max="6981" width="12.28515625" customWidth="1"/>
    <col min="6982" max="6984" width="12.85546875" customWidth="1"/>
    <col min="6985" max="6989" width="12.28515625" customWidth="1"/>
    <col min="6990" max="6992" width="12.85546875" customWidth="1"/>
    <col min="6993" max="6997" width="12.28515625" customWidth="1"/>
    <col min="6998" max="7000" width="12.85546875" customWidth="1"/>
    <col min="7001" max="7001" width="14.42578125" bestFit="1" customWidth="1"/>
    <col min="7002" max="7002" width="13.28515625" bestFit="1" customWidth="1"/>
    <col min="7003" max="7004" width="14.42578125" bestFit="1" customWidth="1"/>
    <col min="7005" max="7005" width="12.28515625" customWidth="1"/>
    <col min="7006" max="7006" width="10.85546875" customWidth="1"/>
    <col min="7007" max="7008" width="12.85546875" customWidth="1"/>
    <col min="7009" max="7009" width="13.5703125" bestFit="1" customWidth="1"/>
    <col min="7010" max="7012" width="14.42578125" bestFit="1" customWidth="1"/>
    <col min="7013" max="7013" width="12.28515625" customWidth="1"/>
    <col min="7014" max="7014" width="10.85546875" customWidth="1"/>
    <col min="7015" max="7016" width="12.85546875" customWidth="1"/>
    <col min="7017" max="7017" width="13.5703125" bestFit="1" customWidth="1"/>
    <col min="7018" max="7018" width="12.42578125" bestFit="1" customWidth="1"/>
    <col min="7019" max="7020" width="13.5703125" bestFit="1" customWidth="1"/>
    <col min="7021" max="7021" width="12.28515625" customWidth="1"/>
    <col min="7022" max="7024" width="12.85546875" customWidth="1"/>
    <col min="7025" max="7029" width="12.28515625" customWidth="1"/>
    <col min="7030" max="7032" width="12.85546875" customWidth="1"/>
    <col min="7033" max="7033" width="12.28515625" customWidth="1"/>
    <col min="7034" max="7034" width="13.28515625" bestFit="1" customWidth="1"/>
    <col min="7035" max="7036" width="14.42578125" bestFit="1" customWidth="1"/>
    <col min="7037" max="7037" width="12.28515625" customWidth="1"/>
    <col min="7038" max="7040" width="12.85546875" customWidth="1"/>
    <col min="7041" max="7044" width="14.42578125" bestFit="1" customWidth="1"/>
    <col min="7045" max="7045" width="12.28515625" customWidth="1"/>
    <col min="7046" max="7046" width="12.85546875" bestFit="1" customWidth="1"/>
    <col min="7047" max="7048" width="12.85546875" customWidth="1"/>
    <col min="7049" max="7049" width="14.42578125" bestFit="1" customWidth="1"/>
    <col min="7050" max="7052" width="13.5703125" bestFit="1" customWidth="1"/>
    <col min="7053" max="7053" width="12.28515625" customWidth="1"/>
    <col min="7054" max="7056" width="12.85546875" customWidth="1"/>
    <col min="7057" max="7057" width="13.5703125" bestFit="1" customWidth="1"/>
    <col min="7058" max="7060" width="14.42578125" bestFit="1" customWidth="1"/>
    <col min="7061" max="7061" width="12.28515625" customWidth="1"/>
    <col min="7062" max="7062" width="12" customWidth="1"/>
    <col min="7063" max="7064" width="12.85546875" customWidth="1"/>
    <col min="7065" max="7065" width="13.5703125" bestFit="1" customWidth="1"/>
    <col min="7066" max="7068" width="14.42578125" bestFit="1" customWidth="1"/>
    <col min="7069" max="7084" width="12.28515625" customWidth="1"/>
    <col min="7085" max="7085" width="12.85546875" customWidth="1"/>
    <col min="7086" max="7086" width="12.28515625" customWidth="1"/>
    <col min="7087" max="7087" width="11.42578125" customWidth="1"/>
    <col min="7088" max="7088" width="11.7109375" customWidth="1"/>
    <col min="7089" max="7096" width="12.28515625" customWidth="1"/>
    <col min="7097" max="7099" width="13.5703125" customWidth="1"/>
    <col min="7100" max="7101" width="12.28515625" customWidth="1"/>
    <col min="7102" max="7104" width="13.5703125" customWidth="1"/>
    <col min="7105" max="7106" width="12.28515625" customWidth="1"/>
    <col min="7107" max="7109" width="13.5703125" customWidth="1"/>
    <col min="7110" max="7111" width="12.28515625" customWidth="1"/>
    <col min="7112" max="7114" width="13.5703125" customWidth="1"/>
    <col min="7115" max="7115" width="14.42578125" customWidth="1"/>
    <col min="7116" max="7116" width="12.28515625" customWidth="1"/>
    <col min="7117" max="7119" width="13.5703125" customWidth="1"/>
    <col min="7120" max="7120" width="14.42578125" customWidth="1"/>
    <col min="7121" max="7121" width="12.28515625" customWidth="1"/>
    <col min="7122" max="7122" width="10.28515625" customWidth="1"/>
    <col min="7123" max="7124" width="13.5703125" customWidth="1"/>
    <col min="7125" max="7126" width="12.28515625" customWidth="1"/>
    <col min="7127" max="7129" width="13.5703125" customWidth="1"/>
    <col min="7130" max="7130" width="14.42578125" customWidth="1"/>
    <col min="7131" max="7131" width="12.28515625" customWidth="1"/>
    <col min="7132" max="7134" width="13.5703125" customWidth="1"/>
    <col min="7135" max="7135" width="12.42578125" customWidth="1"/>
    <col min="7136" max="7136" width="12.28515625" customWidth="1"/>
    <col min="7137" max="7137" width="11.28515625" customWidth="1"/>
    <col min="7138" max="7140" width="13.5703125" customWidth="1"/>
    <col min="7141" max="7141" width="12.28515625" customWidth="1"/>
    <col min="7142" max="7142" width="9.140625" customWidth="1"/>
    <col min="7143" max="7145" width="13.5703125" customWidth="1"/>
    <col min="7146" max="7146" width="12.28515625" customWidth="1"/>
    <col min="7147" max="7147" width="6.7109375" customWidth="1"/>
    <col min="7148" max="7150" width="13.5703125" customWidth="1"/>
    <col min="7151" max="7151" width="12.28515625" customWidth="1"/>
    <col min="7152" max="7154" width="13.5703125" customWidth="1"/>
    <col min="7155" max="7156" width="12.28515625" customWidth="1"/>
    <col min="7157" max="7159" width="13.5703125" customWidth="1"/>
    <col min="7160" max="7161" width="12.28515625" customWidth="1"/>
    <col min="7162" max="7164" width="13.5703125" customWidth="1"/>
    <col min="7165" max="7166" width="12.28515625" customWidth="1"/>
    <col min="7167" max="7169" width="13.5703125" customWidth="1"/>
    <col min="7170" max="7170" width="12.42578125" bestFit="1" customWidth="1"/>
    <col min="7171" max="7171" width="12.28515625" customWidth="1"/>
    <col min="7172" max="7172" width="11.28515625" customWidth="1"/>
    <col min="7173" max="7174" width="13.5703125" customWidth="1"/>
    <col min="7175" max="7175" width="13.5703125" bestFit="1" customWidth="1"/>
    <col min="7176" max="7176" width="12.28515625" customWidth="1"/>
    <col min="7177" max="7177" width="9.140625" customWidth="1"/>
    <col min="7178" max="7179" width="13.5703125" customWidth="1"/>
    <col min="7180" max="7180" width="14.42578125" bestFit="1" customWidth="1"/>
    <col min="7181" max="7181" width="12.28515625" customWidth="1"/>
    <col min="7182" max="7184" width="12.85546875" customWidth="1"/>
    <col min="7185" max="7189" width="12.28515625" customWidth="1"/>
    <col min="7190" max="7192" width="12.85546875" customWidth="1"/>
    <col min="7193" max="7197" width="12.28515625" customWidth="1"/>
    <col min="7198" max="7200" width="12.85546875" customWidth="1"/>
    <col min="7201" max="7201" width="14.42578125" bestFit="1" customWidth="1"/>
    <col min="7202" max="7205" width="12.28515625" customWidth="1"/>
    <col min="7206" max="7208" width="12.85546875" customWidth="1"/>
    <col min="7209" max="7210" width="14.42578125" bestFit="1" customWidth="1"/>
    <col min="7211" max="7212" width="13.28515625" bestFit="1" customWidth="1"/>
    <col min="7213" max="7213" width="12.28515625" customWidth="1"/>
    <col min="7214" max="7216" width="12.85546875" customWidth="1"/>
    <col min="7217" max="7219" width="14.42578125" bestFit="1" customWidth="1"/>
    <col min="7220" max="7221" width="12.28515625" customWidth="1"/>
    <col min="7222" max="7222" width="12" customWidth="1"/>
    <col min="7223" max="7224" width="12.85546875" customWidth="1"/>
    <col min="7225" max="7226" width="12.28515625" customWidth="1"/>
    <col min="7227" max="7227" width="13.5703125" bestFit="1" customWidth="1"/>
    <col min="7228" max="7229" width="12.28515625" customWidth="1"/>
    <col min="7230" max="7232" width="12.85546875" customWidth="1"/>
    <col min="7233" max="7237" width="12.28515625" customWidth="1"/>
    <col min="7238" max="7240" width="12.85546875" customWidth="1"/>
    <col min="7241" max="7245" width="12.28515625" customWidth="1"/>
    <col min="7246" max="7248" width="12.85546875" customWidth="1"/>
    <col min="7249" max="7253" width="12.28515625" customWidth="1"/>
    <col min="7254" max="7256" width="12.85546875" customWidth="1"/>
    <col min="7257" max="7257" width="14.42578125" bestFit="1" customWidth="1"/>
    <col min="7258" max="7258" width="13.28515625" bestFit="1" customWidth="1"/>
    <col min="7259" max="7260" width="14.42578125" bestFit="1" customWidth="1"/>
    <col min="7261" max="7261" width="12.28515625" customWidth="1"/>
    <col min="7262" max="7262" width="10.85546875" customWidth="1"/>
    <col min="7263" max="7264" width="12.85546875" customWidth="1"/>
    <col min="7265" max="7265" width="13.5703125" bestFit="1" customWidth="1"/>
    <col min="7266" max="7268" width="14.42578125" bestFit="1" customWidth="1"/>
    <col min="7269" max="7269" width="12.28515625" customWidth="1"/>
    <col min="7270" max="7270" width="10.85546875" customWidth="1"/>
    <col min="7271" max="7272" width="12.85546875" customWidth="1"/>
    <col min="7273" max="7273" width="13.5703125" bestFit="1" customWidth="1"/>
    <col min="7274" max="7274" width="12.42578125" bestFit="1" customWidth="1"/>
    <col min="7275" max="7276" width="13.5703125" bestFit="1" customWidth="1"/>
    <col min="7277" max="7277" width="12.28515625" customWidth="1"/>
    <col min="7278" max="7280" width="12.85546875" customWidth="1"/>
    <col min="7281" max="7285" width="12.28515625" customWidth="1"/>
    <col min="7286" max="7288" width="12.85546875" customWidth="1"/>
    <col min="7289" max="7289" width="12.28515625" customWidth="1"/>
    <col min="7290" max="7290" width="13.28515625" bestFit="1" customWidth="1"/>
    <col min="7291" max="7292" width="14.42578125" bestFit="1" customWidth="1"/>
    <col min="7293" max="7293" width="12.28515625" customWidth="1"/>
    <col min="7294" max="7296" width="12.85546875" customWidth="1"/>
    <col min="7297" max="7300" width="14.42578125" bestFit="1" customWidth="1"/>
    <col min="7301" max="7301" width="12.28515625" customWidth="1"/>
    <col min="7302" max="7302" width="12.85546875" bestFit="1" customWidth="1"/>
    <col min="7303" max="7304" width="12.85546875" customWidth="1"/>
    <col min="7305" max="7305" width="14.42578125" bestFit="1" customWidth="1"/>
    <col min="7306" max="7308" width="13.5703125" bestFit="1" customWidth="1"/>
    <col min="7309" max="7309" width="12.28515625" customWidth="1"/>
    <col min="7310" max="7312" width="12.85546875" customWidth="1"/>
    <col min="7313" max="7313" width="13.5703125" bestFit="1" customWidth="1"/>
    <col min="7314" max="7316" width="14.42578125" bestFit="1" customWidth="1"/>
    <col min="7317" max="7317" width="12.28515625" customWidth="1"/>
    <col min="7318" max="7318" width="12" customWidth="1"/>
    <col min="7319" max="7320" width="12.85546875" customWidth="1"/>
    <col min="7321" max="7321" width="13.5703125" bestFit="1" customWidth="1"/>
    <col min="7322" max="7324" width="14.42578125" bestFit="1" customWidth="1"/>
    <col min="7325" max="7340" width="12.28515625" customWidth="1"/>
    <col min="7341" max="7341" width="12.85546875" customWidth="1"/>
    <col min="7342" max="7342" width="12.28515625" customWidth="1"/>
    <col min="7343" max="7343" width="11.42578125" customWidth="1"/>
    <col min="7344" max="7344" width="11.7109375" customWidth="1"/>
    <col min="7345" max="7352" width="12.28515625" customWidth="1"/>
    <col min="7353" max="7355" width="13.5703125" customWidth="1"/>
    <col min="7356" max="7357" width="12.28515625" customWidth="1"/>
    <col min="7358" max="7360" width="13.5703125" customWidth="1"/>
    <col min="7361" max="7362" width="12.28515625" customWidth="1"/>
    <col min="7363" max="7365" width="13.5703125" customWidth="1"/>
    <col min="7366" max="7367" width="12.28515625" customWidth="1"/>
    <col min="7368" max="7370" width="13.5703125" customWidth="1"/>
    <col min="7371" max="7371" width="14.42578125" customWidth="1"/>
    <col min="7372" max="7372" width="12.28515625" customWidth="1"/>
    <col min="7373" max="7375" width="13.5703125" customWidth="1"/>
    <col min="7376" max="7376" width="14.42578125" customWidth="1"/>
    <col min="7377" max="7377" width="12.28515625" customWidth="1"/>
    <col min="7378" max="7378" width="10.28515625" customWidth="1"/>
    <col min="7379" max="7380" width="13.5703125" customWidth="1"/>
    <col min="7381" max="7382" width="12.28515625" customWidth="1"/>
    <col min="7383" max="7385" width="13.5703125" customWidth="1"/>
    <col min="7386" max="7386" width="14.42578125" customWidth="1"/>
    <col min="7387" max="7387" width="12.28515625" customWidth="1"/>
    <col min="7388" max="7390" width="13.5703125" customWidth="1"/>
    <col min="7391" max="7391" width="12.42578125" customWidth="1"/>
    <col min="7392" max="7392" width="12.28515625" customWidth="1"/>
    <col min="7393" max="7393" width="11.28515625" customWidth="1"/>
    <col min="7394" max="7396" width="13.5703125" customWidth="1"/>
    <col min="7397" max="7397" width="12.28515625" customWidth="1"/>
    <col min="7398" max="7398" width="9.140625" customWidth="1"/>
    <col min="7399" max="7401" width="13.5703125" customWidth="1"/>
    <col min="7402" max="7402" width="12.28515625" customWidth="1"/>
    <col min="7403" max="7403" width="6.7109375" customWidth="1"/>
    <col min="7404" max="7406" width="13.5703125" customWidth="1"/>
    <col min="7407" max="7407" width="12.28515625" customWidth="1"/>
    <col min="7408" max="7410" width="13.5703125" customWidth="1"/>
    <col min="7411" max="7412" width="12.28515625" customWidth="1"/>
    <col min="7413" max="7415" width="13.5703125" customWidth="1"/>
    <col min="7416" max="7417" width="12.28515625" customWidth="1"/>
    <col min="7418" max="7420" width="13.5703125" customWidth="1"/>
    <col min="7421" max="7422" width="12.28515625" customWidth="1"/>
    <col min="7423" max="7425" width="13.5703125" customWidth="1"/>
    <col min="7426" max="7426" width="12.42578125" bestFit="1" customWidth="1"/>
    <col min="7427" max="7427" width="12.28515625" customWidth="1"/>
    <col min="7428" max="7428" width="11.28515625" customWidth="1"/>
    <col min="7429" max="7430" width="13.5703125" customWidth="1"/>
    <col min="7431" max="7431" width="13.5703125" bestFit="1" customWidth="1"/>
    <col min="7432" max="7432" width="12.28515625" customWidth="1"/>
    <col min="7433" max="7433" width="9.140625" customWidth="1"/>
    <col min="7434" max="7435" width="13.5703125" customWidth="1"/>
    <col min="7436" max="7436" width="14.42578125" bestFit="1" customWidth="1"/>
    <col min="7437" max="7437" width="12.28515625" customWidth="1"/>
    <col min="7438" max="7440" width="12.85546875" customWidth="1"/>
    <col min="7441" max="7445" width="12.28515625" customWidth="1"/>
    <col min="7446" max="7448" width="12.85546875" customWidth="1"/>
    <col min="7449" max="7453" width="12.28515625" customWidth="1"/>
    <col min="7454" max="7456" width="12.85546875" customWidth="1"/>
    <col min="7457" max="7457" width="14.42578125" bestFit="1" customWidth="1"/>
    <col min="7458" max="7461" width="12.28515625" customWidth="1"/>
    <col min="7462" max="7464" width="12.85546875" customWidth="1"/>
    <col min="7465" max="7466" width="14.42578125" bestFit="1" customWidth="1"/>
    <col min="7467" max="7468" width="13.28515625" bestFit="1" customWidth="1"/>
    <col min="7469" max="7469" width="12.28515625" customWidth="1"/>
    <col min="7470" max="7472" width="12.85546875" customWidth="1"/>
    <col min="7473" max="7475" width="14.42578125" bestFit="1" customWidth="1"/>
    <col min="7476" max="7477" width="12.28515625" customWidth="1"/>
    <col min="7478" max="7478" width="12" customWidth="1"/>
    <col min="7479" max="7480" width="12.85546875" customWidth="1"/>
    <col min="7481" max="7482" width="12.28515625" customWidth="1"/>
    <col min="7483" max="7483" width="13.5703125" bestFit="1" customWidth="1"/>
    <col min="7484" max="7485" width="12.28515625" customWidth="1"/>
    <col min="7486" max="7488" width="12.85546875" customWidth="1"/>
    <col min="7489" max="7493" width="12.28515625" customWidth="1"/>
    <col min="7494" max="7496" width="12.85546875" customWidth="1"/>
    <col min="7497" max="7501" width="12.28515625" customWidth="1"/>
    <col min="7502" max="7504" width="12.85546875" customWidth="1"/>
    <col min="7505" max="7509" width="12.28515625" customWidth="1"/>
    <col min="7510" max="7512" width="12.85546875" customWidth="1"/>
    <col min="7513" max="7513" width="14.42578125" bestFit="1" customWidth="1"/>
    <col min="7514" max="7514" width="13.28515625" bestFit="1" customWidth="1"/>
    <col min="7515" max="7516" width="14.42578125" bestFit="1" customWidth="1"/>
    <col min="7517" max="7517" width="12.28515625" customWidth="1"/>
    <col min="7518" max="7518" width="10.85546875" customWidth="1"/>
    <col min="7519" max="7520" width="12.85546875" customWidth="1"/>
    <col min="7521" max="7521" width="13.5703125" bestFit="1" customWidth="1"/>
    <col min="7522" max="7524" width="14.42578125" bestFit="1" customWidth="1"/>
    <col min="7525" max="7525" width="12.28515625" customWidth="1"/>
    <col min="7526" max="7526" width="10.85546875" customWidth="1"/>
    <col min="7527" max="7528" width="12.85546875" customWidth="1"/>
    <col min="7529" max="7529" width="13.5703125" bestFit="1" customWidth="1"/>
    <col min="7530" max="7530" width="12.42578125" bestFit="1" customWidth="1"/>
    <col min="7531" max="7532" width="13.5703125" bestFit="1" customWidth="1"/>
    <col min="7533" max="7533" width="12.28515625" customWidth="1"/>
    <col min="7534" max="7536" width="12.85546875" customWidth="1"/>
    <col min="7537" max="7541" width="12.28515625" customWidth="1"/>
    <col min="7542" max="7544" width="12.85546875" customWidth="1"/>
    <col min="7545" max="7545" width="12.28515625" customWidth="1"/>
    <col min="7546" max="7546" width="13.28515625" bestFit="1" customWidth="1"/>
    <col min="7547" max="7548" width="14.42578125" bestFit="1" customWidth="1"/>
    <col min="7549" max="7549" width="12.28515625" customWidth="1"/>
    <col min="7550" max="7552" width="12.85546875" customWidth="1"/>
    <col min="7553" max="7556" width="14.42578125" bestFit="1" customWidth="1"/>
    <col min="7557" max="7557" width="12.28515625" customWidth="1"/>
    <col min="7558" max="7558" width="12.85546875" bestFit="1" customWidth="1"/>
    <col min="7559" max="7560" width="12.85546875" customWidth="1"/>
    <col min="7561" max="7561" width="14.42578125" bestFit="1" customWidth="1"/>
    <col min="7562" max="7564" width="13.5703125" bestFit="1" customWidth="1"/>
    <col min="7565" max="7565" width="12.28515625" customWidth="1"/>
    <col min="7566" max="7568" width="12.85546875" customWidth="1"/>
    <col min="7569" max="7569" width="13.5703125" bestFit="1" customWidth="1"/>
    <col min="7570" max="7572" width="14.42578125" bestFit="1" customWidth="1"/>
    <col min="7573" max="7573" width="12.28515625" customWidth="1"/>
    <col min="7574" max="7574" width="12" customWidth="1"/>
    <col min="7575" max="7576" width="12.85546875" customWidth="1"/>
    <col min="7577" max="7577" width="13.5703125" bestFit="1" customWidth="1"/>
    <col min="7578" max="7580" width="14.42578125" bestFit="1" customWidth="1"/>
    <col min="7581" max="7596" width="12.28515625" customWidth="1"/>
    <col min="7597" max="7597" width="12.85546875" customWidth="1"/>
    <col min="7598" max="7598" width="12.28515625" customWidth="1"/>
    <col min="7599" max="7599" width="11.42578125" customWidth="1"/>
    <col min="7600" max="7600" width="11.7109375" customWidth="1"/>
    <col min="7601" max="7608" width="12.28515625" customWidth="1"/>
    <col min="7609" max="7611" width="13.5703125" customWidth="1"/>
    <col min="7612" max="7613" width="12.28515625" customWidth="1"/>
    <col min="7614" max="7616" width="13.5703125" customWidth="1"/>
    <col min="7617" max="7618" width="12.28515625" customWidth="1"/>
    <col min="7619" max="7621" width="13.5703125" customWidth="1"/>
    <col min="7622" max="7623" width="12.28515625" customWidth="1"/>
    <col min="7624" max="7626" width="13.5703125" customWidth="1"/>
    <col min="7627" max="7627" width="14.42578125" customWidth="1"/>
    <col min="7628" max="7628" width="12.28515625" customWidth="1"/>
    <col min="7629" max="7631" width="13.5703125" customWidth="1"/>
    <col min="7632" max="7632" width="14.42578125" customWidth="1"/>
    <col min="7633" max="7633" width="12.28515625" customWidth="1"/>
    <col min="7634" max="7634" width="10.28515625" customWidth="1"/>
    <col min="7635" max="7636" width="13.5703125" customWidth="1"/>
    <col min="7637" max="7638" width="12.28515625" customWidth="1"/>
    <col min="7639" max="7641" width="13.5703125" customWidth="1"/>
    <col min="7642" max="7642" width="14.42578125" customWidth="1"/>
    <col min="7643" max="7643" width="12.28515625" customWidth="1"/>
    <col min="7644" max="7646" width="13.5703125" customWidth="1"/>
    <col min="7647" max="7647" width="12.42578125" customWidth="1"/>
    <col min="7648" max="7648" width="12.28515625" customWidth="1"/>
    <col min="7649" max="7649" width="11.28515625" customWidth="1"/>
    <col min="7650" max="7652" width="13.5703125" customWidth="1"/>
    <col min="7653" max="7653" width="12.28515625" customWidth="1"/>
    <col min="7654" max="7654" width="9.140625" customWidth="1"/>
    <col min="7655" max="7657" width="13.5703125" customWidth="1"/>
    <col min="7658" max="7658" width="12.28515625" customWidth="1"/>
    <col min="7659" max="7659" width="6.7109375" customWidth="1"/>
    <col min="7660" max="7662" width="13.5703125" customWidth="1"/>
    <col min="7663" max="7663" width="12.28515625" customWidth="1"/>
    <col min="7664" max="7666" width="13.5703125" customWidth="1"/>
    <col min="7667" max="7668" width="12.28515625" customWidth="1"/>
    <col min="7669" max="7671" width="13.5703125" customWidth="1"/>
    <col min="7672" max="7673" width="12.28515625" customWidth="1"/>
    <col min="7674" max="7676" width="13.5703125" customWidth="1"/>
    <col min="7677" max="7678" width="12.28515625" customWidth="1"/>
    <col min="7679" max="7681" width="13.5703125" customWidth="1"/>
    <col min="7682" max="7682" width="12.42578125" bestFit="1" customWidth="1"/>
    <col min="7683" max="7683" width="12.28515625" customWidth="1"/>
    <col min="7684" max="7684" width="11.28515625" customWidth="1"/>
    <col min="7685" max="7686" width="13.5703125" customWidth="1"/>
    <col min="7687" max="7687" width="13.5703125" bestFit="1" customWidth="1"/>
    <col min="7688" max="7688" width="12.28515625" customWidth="1"/>
    <col min="7689" max="7689" width="9.140625" customWidth="1"/>
    <col min="7690" max="7691" width="13.5703125" customWidth="1"/>
    <col min="7692" max="7692" width="14.42578125" bestFit="1" customWidth="1"/>
    <col min="7693" max="7693" width="12.28515625" customWidth="1"/>
    <col min="7694" max="7696" width="12.85546875" customWidth="1"/>
    <col min="7697" max="7701" width="12.28515625" customWidth="1"/>
    <col min="7702" max="7704" width="12.85546875" customWidth="1"/>
    <col min="7705" max="7709" width="12.28515625" customWidth="1"/>
    <col min="7710" max="7712" width="12.85546875" customWidth="1"/>
    <col min="7713" max="7713" width="14.42578125" bestFit="1" customWidth="1"/>
    <col min="7714" max="7717" width="12.28515625" customWidth="1"/>
    <col min="7718" max="7720" width="12.85546875" customWidth="1"/>
    <col min="7721" max="7722" width="14.42578125" bestFit="1" customWidth="1"/>
    <col min="7723" max="7724" width="13.28515625" bestFit="1" customWidth="1"/>
    <col min="7725" max="7725" width="12.28515625" customWidth="1"/>
    <col min="7726" max="7728" width="12.85546875" customWidth="1"/>
    <col min="7729" max="7731" width="14.42578125" bestFit="1" customWidth="1"/>
    <col min="7732" max="7733" width="12.28515625" customWidth="1"/>
    <col min="7734" max="7734" width="12" customWidth="1"/>
    <col min="7735" max="7736" width="12.85546875" customWidth="1"/>
    <col min="7737" max="7738" width="12.28515625" customWidth="1"/>
    <col min="7739" max="7739" width="13.5703125" bestFit="1" customWidth="1"/>
    <col min="7740" max="7741" width="12.28515625" customWidth="1"/>
    <col min="7742" max="7744" width="12.85546875" customWidth="1"/>
    <col min="7745" max="7749" width="12.28515625" customWidth="1"/>
    <col min="7750" max="7752" width="12.85546875" customWidth="1"/>
    <col min="7753" max="7757" width="12.28515625" customWidth="1"/>
    <col min="7758" max="7760" width="12.85546875" customWidth="1"/>
    <col min="7761" max="7765" width="12.28515625" customWidth="1"/>
    <col min="7766" max="7768" width="12.85546875" customWidth="1"/>
    <col min="7769" max="7769" width="14.42578125" bestFit="1" customWidth="1"/>
    <col min="7770" max="7770" width="13.28515625" bestFit="1" customWidth="1"/>
    <col min="7771" max="7772" width="14.42578125" bestFit="1" customWidth="1"/>
    <col min="7773" max="7773" width="12.28515625" customWidth="1"/>
    <col min="7774" max="7774" width="10.85546875" customWidth="1"/>
    <col min="7775" max="7776" width="12.85546875" customWidth="1"/>
    <col min="7777" max="7777" width="13.5703125" bestFit="1" customWidth="1"/>
    <col min="7778" max="7780" width="14.42578125" bestFit="1" customWidth="1"/>
    <col min="7781" max="7781" width="12.28515625" customWidth="1"/>
    <col min="7782" max="7782" width="10.85546875" customWidth="1"/>
    <col min="7783" max="7784" width="12.85546875" customWidth="1"/>
    <col min="7785" max="7785" width="13.5703125" bestFit="1" customWidth="1"/>
    <col min="7786" max="7786" width="12.42578125" bestFit="1" customWidth="1"/>
    <col min="7787" max="7788" width="13.5703125" bestFit="1" customWidth="1"/>
    <col min="7789" max="7789" width="12.28515625" customWidth="1"/>
    <col min="7790" max="7792" width="12.85546875" customWidth="1"/>
    <col min="7793" max="7797" width="12.28515625" customWidth="1"/>
    <col min="7798" max="7800" width="12.85546875" customWidth="1"/>
    <col min="7801" max="7801" width="12.28515625" customWidth="1"/>
    <col min="7802" max="7802" width="13.28515625" bestFit="1" customWidth="1"/>
    <col min="7803" max="7804" width="14.42578125" bestFit="1" customWidth="1"/>
    <col min="7805" max="7805" width="12.28515625" customWidth="1"/>
    <col min="7806" max="7808" width="12.85546875" customWidth="1"/>
    <col min="7809" max="7812" width="14.42578125" bestFit="1" customWidth="1"/>
    <col min="7813" max="7813" width="12.28515625" customWidth="1"/>
    <col min="7814" max="7814" width="12.85546875" bestFit="1" customWidth="1"/>
    <col min="7815" max="7816" width="12.85546875" customWidth="1"/>
    <col min="7817" max="7817" width="14.42578125" bestFit="1" customWidth="1"/>
    <col min="7818" max="7820" width="13.5703125" bestFit="1" customWidth="1"/>
    <col min="7821" max="7821" width="12.28515625" customWidth="1"/>
    <col min="7822" max="7824" width="12.85546875" customWidth="1"/>
    <col min="7825" max="7825" width="13.5703125" bestFit="1" customWidth="1"/>
    <col min="7826" max="7828" width="14.42578125" bestFit="1" customWidth="1"/>
    <col min="7829" max="7829" width="12.28515625" customWidth="1"/>
    <col min="7830" max="7830" width="12" customWidth="1"/>
    <col min="7831" max="7832" width="12.85546875" customWidth="1"/>
    <col min="7833" max="7833" width="13.5703125" bestFit="1" customWidth="1"/>
    <col min="7834" max="7836" width="14.42578125" bestFit="1" customWidth="1"/>
    <col min="7837" max="7852" width="12.28515625" customWidth="1"/>
    <col min="7853" max="7853" width="12.85546875" customWidth="1"/>
    <col min="7854" max="7854" width="12.28515625" customWidth="1"/>
    <col min="7855" max="7855" width="11.42578125" customWidth="1"/>
    <col min="7856" max="7856" width="11.7109375" customWidth="1"/>
    <col min="7857" max="7864" width="12.28515625" customWidth="1"/>
    <col min="7865" max="7867" width="13.5703125" customWidth="1"/>
    <col min="7868" max="7869" width="12.28515625" customWidth="1"/>
    <col min="7870" max="7872" width="13.5703125" customWidth="1"/>
    <col min="7873" max="7874" width="12.28515625" customWidth="1"/>
    <col min="7875" max="7877" width="13.5703125" customWidth="1"/>
    <col min="7878" max="7879" width="12.28515625" customWidth="1"/>
    <col min="7880" max="7882" width="13.5703125" customWidth="1"/>
    <col min="7883" max="7883" width="14.42578125" customWidth="1"/>
    <col min="7884" max="7884" width="12.28515625" customWidth="1"/>
    <col min="7885" max="7887" width="13.5703125" customWidth="1"/>
    <col min="7888" max="7888" width="14.42578125" customWidth="1"/>
    <col min="7889" max="7889" width="12.28515625" customWidth="1"/>
    <col min="7890" max="7890" width="10.28515625" customWidth="1"/>
    <col min="7891" max="7892" width="13.5703125" customWidth="1"/>
    <col min="7893" max="7894" width="12.28515625" customWidth="1"/>
    <col min="7895" max="7897" width="13.5703125" customWidth="1"/>
    <col min="7898" max="7898" width="14.42578125" customWidth="1"/>
    <col min="7899" max="7899" width="12.28515625" customWidth="1"/>
    <col min="7900" max="7902" width="13.5703125" customWidth="1"/>
    <col min="7903" max="7903" width="12.42578125" customWidth="1"/>
    <col min="7904" max="7904" width="12.28515625" customWidth="1"/>
    <col min="7905" max="7905" width="11.28515625" customWidth="1"/>
    <col min="7906" max="7908" width="13.5703125" customWidth="1"/>
    <col min="7909" max="7909" width="12.28515625" customWidth="1"/>
    <col min="7910" max="7910" width="9.140625" customWidth="1"/>
    <col min="7911" max="7913" width="13.5703125" customWidth="1"/>
    <col min="7914" max="7914" width="12.28515625" customWidth="1"/>
    <col min="7915" max="7915" width="6.7109375" customWidth="1"/>
    <col min="7916" max="7918" width="13.5703125" customWidth="1"/>
    <col min="7919" max="7919" width="12.28515625" customWidth="1"/>
    <col min="7920" max="7922" width="13.5703125" customWidth="1"/>
    <col min="7923" max="7924" width="12.28515625" customWidth="1"/>
    <col min="7925" max="7927" width="13.5703125" customWidth="1"/>
    <col min="7928" max="7929" width="12.28515625" customWidth="1"/>
    <col min="7930" max="7932" width="13.5703125" customWidth="1"/>
    <col min="7933" max="7934" width="12.28515625" customWidth="1"/>
    <col min="7935" max="7937" width="13.5703125" customWidth="1"/>
    <col min="7938" max="7938" width="12.42578125" bestFit="1" customWidth="1"/>
    <col min="7939" max="7939" width="12.28515625" customWidth="1"/>
    <col min="7940" max="7940" width="11.28515625" customWidth="1"/>
    <col min="7941" max="7942" width="13.5703125" customWidth="1"/>
    <col min="7943" max="7943" width="13.5703125" bestFit="1" customWidth="1"/>
    <col min="7944" max="7944" width="12.28515625" customWidth="1"/>
    <col min="7945" max="7945" width="9.140625" customWidth="1"/>
    <col min="7946" max="7947" width="13.5703125" customWidth="1"/>
    <col min="7948" max="7948" width="14.42578125" bestFit="1" customWidth="1"/>
    <col min="7949" max="7949" width="12.28515625" customWidth="1"/>
    <col min="7950" max="7952" width="12.85546875" customWidth="1"/>
    <col min="7953" max="7957" width="12.28515625" customWidth="1"/>
    <col min="7958" max="7960" width="12.85546875" customWidth="1"/>
    <col min="7961" max="7965" width="12.28515625" customWidth="1"/>
    <col min="7966" max="7968" width="12.85546875" customWidth="1"/>
    <col min="7969" max="7969" width="14.42578125" bestFit="1" customWidth="1"/>
    <col min="7970" max="7973" width="12.28515625" customWidth="1"/>
    <col min="7974" max="7976" width="12.85546875" customWidth="1"/>
    <col min="7977" max="7978" width="14.42578125" bestFit="1" customWidth="1"/>
    <col min="7979" max="7980" width="13.28515625" bestFit="1" customWidth="1"/>
    <col min="7981" max="7981" width="12.28515625" customWidth="1"/>
    <col min="7982" max="7984" width="12.85546875" customWidth="1"/>
    <col min="7985" max="7987" width="14.42578125" bestFit="1" customWidth="1"/>
    <col min="7988" max="7989" width="12.28515625" customWidth="1"/>
    <col min="7990" max="7990" width="12" customWidth="1"/>
    <col min="7991" max="7992" width="12.85546875" customWidth="1"/>
    <col min="7993" max="7994" width="12.28515625" customWidth="1"/>
    <col min="7995" max="7995" width="13.5703125" bestFit="1" customWidth="1"/>
    <col min="7996" max="7997" width="12.28515625" customWidth="1"/>
    <col min="7998" max="8000" width="12.85546875" customWidth="1"/>
    <col min="8001" max="8005" width="12.28515625" customWidth="1"/>
    <col min="8006" max="8008" width="12.85546875" customWidth="1"/>
    <col min="8009" max="8013" width="12.28515625" customWidth="1"/>
    <col min="8014" max="8016" width="12.85546875" customWidth="1"/>
    <col min="8017" max="8021" width="12.28515625" customWidth="1"/>
    <col min="8022" max="8024" width="12.85546875" customWidth="1"/>
    <col min="8025" max="8025" width="14.42578125" bestFit="1" customWidth="1"/>
    <col min="8026" max="8026" width="13.28515625" bestFit="1" customWidth="1"/>
    <col min="8027" max="8028" width="14.42578125" bestFit="1" customWidth="1"/>
    <col min="8029" max="8029" width="12.28515625" customWidth="1"/>
    <col min="8030" max="8030" width="10.85546875" customWidth="1"/>
    <col min="8031" max="8032" width="12.85546875" customWidth="1"/>
    <col min="8033" max="8033" width="13.5703125" bestFit="1" customWidth="1"/>
    <col min="8034" max="8036" width="14.42578125" bestFit="1" customWidth="1"/>
    <col min="8037" max="8037" width="12.28515625" customWidth="1"/>
    <col min="8038" max="8038" width="10.85546875" customWidth="1"/>
    <col min="8039" max="8040" width="12.85546875" customWidth="1"/>
    <col min="8041" max="8041" width="13.5703125" bestFit="1" customWidth="1"/>
    <col min="8042" max="8042" width="12.42578125" bestFit="1" customWidth="1"/>
    <col min="8043" max="8044" width="13.5703125" bestFit="1" customWidth="1"/>
    <col min="8045" max="8045" width="12.28515625" customWidth="1"/>
    <col min="8046" max="8048" width="12.85546875" customWidth="1"/>
    <col min="8049" max="8053" width="12.28515625" customWidth="1"/>
    <col min="8054" max="8056" width="12.85546875" customWidth="1"/>
    <col min="8057" max="8057" width="12.28515625" customWidth="1"/>
    <col min="8058" max="8058" width="13.28515625" bestFit="1" customWidth="1"/>
    <col min="8059" max="8060" width="14.42578125" bestFit="1" customWidth="1"/>
    <col min="8061" max="8061" width="12.28515625" customWidth="1"/>
    <col min="8062" max="8064" width="12.85546875" customWidth="1"/>
    <col min="8065" max="8068" width="14.42578125" bestFit="1" customWidth="1"/>
    <col min="8069" max="8069" width="12.28515625" customWidth="1"/>
    <col min="8070" max="8070" width="12.85546875" bestFit="1" customWidth="1"/>
    <col min="8071" max="8072" width="12.85546875" customWidth="1"/>
    <col min="8073" max="8073" width="14.42578125" bestFit="1" customWidth="1"/>
    <col min="8074" max="8076" width="13.5703125" bestFit="1" customWidth="1"/>
    <col min="8077" max="8077" width="12.28515625" customWidth="1"/>
    <col min="8078" max="8080" width="12.85546875" customWidth="1"/>
    <col min="8081" max="8081" width="13.5703125" bestFit="1" customWidth="1"/>
    <col min="8082" max="8084" width="14.42578125" bestFit="1" customWidth="1"/>
    <col min="8085" max="8085" width="12.28515625" customWidth="1"/>
    <col min="8086" max="8086" width="12" customWidth="1"/>
    <col min="8087" max="8088" width="12.85546875" customWidth="1"/>
    <col min="8089" max="8089" width="13.5703125" bestFit="1" customWidth="1"/>
    <col min="8090" max="8092" width="14.42578125" bestFit="1" customWidth="1"/>
    <col min="8093" max="8108" width="12.28515625" customWidth="1"/>
    <col min="8109" max="8109" width="12.85546875" customWidth="1"/>
    <col min="8110" max="8110" width="12.28515625" customWidth="1"/>
    <col min="8111" max="8111" width="11.42578125" customWidth="1"/>
    <col min="8112" max="8112" width="11.7109375" customWidth="1"/>
    <col min="8113" max="8120" width="12.28515625" customWidth="1"/>
    <col min="8121" max="8123" width="13.5703125" customWidth="1"/>
    <col min="8124" max="8125" width="12.28515625" customWidth="1"/>
    <col min="8126" max="8128" width="13.5703125" customWidth="1"/>
    <col min="8129" max="8130" width="12.28515625" customWidth="1"/>
    <col min="8131" max="8133" width="13.5703125" customWidth="1"/>
    <col min="8134" max="8135" width="12.28515625" customWidth="1"/>
    <col min="8136" max="8138" width="13.5703125" customWidth="1"/>
    <col min="8139" max="8139" width="14.42578125" customWidth="1"/>
    <col min="8140" max="8140" width="12.28515625" customWidth="1"/>
    <col min="8141" max="8143" width="13.5703125" customWidth="1"/>
    <col min="8144" max="8144" width="14.42578125" customWidth="1"/>
    <col min="8145" max="8145" width="12.28515625" customWidth="1"/>
    <col min="8146" max="8146" width="10.28515625" customWidth="1"/>
    <col min="8147" max="8148" width="13.5703125" customWidth="1"/>
    <col min="8149" max="8150" width="12.28515625" customWidth="1"/>
    <col min="8151" max="8153" width="13.5703125" customWidth="1"/>
    <col min="8154" max="8154" width="14.42578125" customWidth="1"/>
    <col min="8155" max="8155" width="12.28515625" customWidth="1"/>
    <col min="8156" max="8158" width="13.5703125" customWidth="1"/>
    <col min="8159" max="8159" width="12.42578125" customWidth="1"/>
    <col min="8160" max="8160" width="12.28515625" customWidth="1"/>
    <col min="8161" max="8161" width="11.28515625" customWidth="1"/>
    <col min="8162" max="8164" width="13.5703125" customWidth="1"/>
    <col min="8165" max="8165" width="12.28515625" customWidth="1"/>
    <col min="8166" max="8166" width="9.140625" customWidth="1"/>
    <col min="8167" max="8169" width="13.5703125" customWidth="1"/>
    <col min="8170" max="8170" width="12.28515625" customWidth="1"/>
    <col min="8171" max="8171" width="6.7109375" customWidth="1"/>
    <col min="8172" max="8174" width="13.5703125" customWidth="1"/>
    <col min="8175" max="8175" width="12.28515625" customWidth="1"/>
    <col min="8176" max="8178" width="13.5703125" customWidth="1"/>
    <col min="8179" max="8180" width="12.28515625" customWidth="1"/>
    <col min="8181" max="8183" width="13.5703125" customWidth="1"/>
    <col min="8184" max="8185" width="12.28515625" customWidth="1"/>
    <col min="8186" max="8188" width="13.5703125" customWidth="1"/>
    <col min="8189" max="8190" width="12.28515625" customWidth="1"/>
    <col min="8191" max="8193" width="13.5703125" customWidth="1"/>
    <col min="8194" max="8194" width="12.42578125" bestFit="1" customWidth="1"/>
    <col min="8195" max="8195" width="12.28515625" customWidth="1"/>
    <col min="8196" max="8196" width="11.28515625" customWidth="1"/>
    <col min="8197" max="8198" width="13.5703125" customWidth="1"/>
    <col min="8199" max="8199" width="13.5703125" bestFit="1" customWidth="1"/>
    <col min="8200" max="8200" width="12.28515625" customWidth="1"/>
    <col min="8201" max="8201" width="9.140625" customWidth="1"/>
    <col min="8202" max="8203" width="13.5703125" customWidth="1"/>
    <col min="8204" max="8204" width="14.42578125" bestFit="1" customWidth="1"/>
    <col min="8205" max="8205" width="12.28515625" customWidth="1"/>
    <col min="8206" max="8208" width="12.85546875" customWidth="1"/>
    <col min="8209" max="8213" width="12.28515625" customWidth="1"/>
    <col min="8214" max="8216" width="12.85546875" customWidth="1"/>
    <col min="8217" max="8221" width="12.28515625" customWidth="1"/>
    <col min="8222" max="8224" width="12.85546875" customWidth="1"/>
    <col min="8225" max="8225" width="14.42578125" bestFit="1" customWidth="1"/>
    <col min="8226" max="8229" width="12.28515625" customWidth="1"/>
    <col min="8230" max="8232" width="12.85546875" customWidth="1"/>
    <col min="8233" max="8234" width="14.42578125" bestFit="1" customWidth="1"/>
    <col min="8235" max="8236" width="13.28515625" bestFit="1" customWidth="1"/>
    <col min="8237" max="8237" width="12.28515625" customWidth="1"/>
    <col min="8238" max="8240" width="12.85546875" customWidth="1"/>
    <col min="8241" max="8243" width="14.42578125" bestFit="1" customWidth="1"/>
    <col min="8244" max="8245" width="12.28515625" customWidth="1"/>
    <col min="8246" max="8246" width="12" customWidth="1"/>
    <col min="8247" max="8248" width="12.85546875" customWidth="1"/>
    <col min="8249" max="8250" width="12.28515625" customWidth="1"/>
    <col min="8251" max="8251" width="13.5703125" bestFit="1" customWidth="1"/>
    <col min="8252" max="8253" width="12.28515625" customWidth="1"/>
    <col min="8254" max="8256" width="12.85546875" customWidth="1"/>
    <col min="8257" max="8261" width="12.28515625" customWidth="1"/>
    <col min="8262" max="8264" width="12.85546875" customWidth="1"/>
    <col min="8265" max="8269" width="12.28515625" customWidth="1"/>
    <col min="8270" max="8272" width="12.85546875" customWidth="1"/>
    <col min="8273" max="8277" width="12.28515625" customWidth="1"/>
    <col min="8278" max="8280" width="12.85546875" customWidth="1"/>
    <col min="8281" max="8281" width="14.42578125" bestFit="1" customWidth="1"/>
    <col min="8282" max="8282" width="13.28515625" bestFit="1" customWidth="1"/>
    <col min="8283" max="8284" width="14.42578125" bestFit="1" customWidth="1"/>
    <col min="8285" max="8285" width="12.28515625" customWidth="1"/>
    <col min="8286" max="8286" width="10.85546875" customWidth="1"/>
    <col min="8287" max="8288" width="12.85546875" customWidth="1"/>
    <col min="8289" max="8289" width="13.5703125" bestFit="1" customWidth="1"/>
    <col min="8290" max="8292" width="14.42578125" bestFit="1" customWidth="1"/>
    <col min="8293" max="8293" width="12.28515625" customWidth="1"/>
    <col min="8294" max="8294" width="10.85546875" customWidth="1"/>
    <col min="8295" max="8296" width="12.85546875" customWidth="1"/>
    <col min="8297" max="8297" width="13.5703125" bestFit="1" customWidth="1"/>
    <col min="8298" max="8298" width="12.42578125" bestFit="1" customWidth="1"/>
    <col min="8299" max="8300" width="13.5703125" bestFit="1" customWidth="1"/>
    <col min="8301" max="8301" width="12.28515625" customWidth="1"/>
    <col min="8302" max="8304" width="12.85546875" customWidth="1"/>
    <col min="8305" max="8309" width="12.28515625" customWidth="1"/>
    <col min="8310" max="8312" width="12.85546875" customWidth="1"/>
    <col min="8313" max="8313" width="12.28515625" customWidth="1"/>
    <col min="8314" max="8314" width="13.28515625" bestFit="1" customWidth="1"/>
    <col min="8315" max="8316" width="14.42578125" bestFit="1" customWidth="1"/>
    <col min="8317" max="8317" width="12.28515625" customWidth="1"/>
    <col min="8318" max="8320" width="12.85546875" customWidth="1"/>
    <col min="8321" max="8324" width="14.42578125" bestFit="1" customWidth="1"/>
    <col min="8325" max="8325" width="12.28515625" customWidth="1"/>
    <col min="8326" max="8326" width="12.85546875" bestFit="1" customWidth="1"/>
    <col min="8327" max="8328" width="12.85546875" customWidth="1"/>
    <col min="8329" max="8329" width="14.42578125" bestFit="1" customWidth="1"/>
    <col min="8330" max="8332" width="13.5703125" bestFit="1" customWidth="1"/>
    <col min="8333" max="8333" width="12.28515625" customWidth="1"/>
    <col min="8334" max="8336" width="12.85546875" customWidth="1"/>
    <col min="8337" max="8337" width="13.5703125" bestFit="1" customWidth="1"/>
    <col min="8338" max="8340" width="14.42578125" bestFit="1" customWidth="1"/>
    <col min="8341" max="8341" width="12.28515625" customWidth="1"/>
    <col min="8342" max="8342" width="12" customWidth="1"/>
    <col min="8343" max="8344" width="12.85546875" customWidth="1"/>
    <col min="8345" max="8345" width="13.5703125" bestFit="1" customWidth="1"/>
    <col min="8346" max="8348" width="14.42578125" bestFit="1" customWidth="1"/>
    <col min="8349" max="8364" width="12.28515625" customWidth="1"/>
    <col min="8365" max="8365" width="12.85546875" customWidth="1"/>
    <col min="8366" max="8366" width="12.28515625" customWidth="1"/>
    <col min="8367" max="8367" width="11.42578125" customWidth="1"/>
    <col min="8368" max="8368" width="11.7109375" customWidth="1"/>
    <col min="8369" max="8376" width="12.28515625" customWidth="1"/>
    <col min="8377" max="8379" width="13.5703125" customWidth="1"/>
    <col min="8380" max="8381" width="12.28515625" customWidth="1"/>
    <col min="8382" max="8384" width="13.5703125" customWidth="1"/>
    <col min="8385" max="8386" width="12.28515625" customWidth="1"/>
    <col min="8387" max="8389" width="13.5703125" customWidth="1"/>
    <col min="8390" max="8391" width="12.28515625" customWidth="1"/>
    <col min="8392" max="8394" width="13.5703125" customWidth="1"/>
    <col min="8395" max="8395" width="14.42578125" customWidth="1"/>
    <col min="8396" max="8396" width="12.28515625" customWidth="1"/>
    <col min="8397" max="8399" width="13.5703125" customWidth="1"/>
    <col min="8400" max="8400" width="14.42578125" customWidth="1"/>
    <col min="8401" max="8401" width="12.28515625" customWidth="1"/>
    <col min="8402" max="8402" width="10.28515625" customWidth="1"/>
    <col min="8403" max="8404" width="13.5703125" customWidth="1"/>
    <col min="8405" max="8406" width="12.28515625" customWidth="1"/>
    <col min="8407" max="8409" width="13.5703125" customWidth="1"/>
    <col min="8410" max="8410" width="14.42578125" customWidth="1"/>
    <col min="8411" max="8411" width="12.28515625" customWidth="1"/>
    <col min="8412" max="8414" width="13.5703125" customWidth="1"/>
    <col min="8415" max="8415" width="12.42578125" customWidth="1"/>
    <col min="8416" max="8416" width="12.28515625" customWidth="1"/>
    <col min="8417" max="8417" width="11.28515625" customWidth="1"/>
    <col min="8418" max="8420" width="13.5703125" customWidth="1"/>
    <col min="8421" max="8421" width="12.28515625" customWidth="1"/>
    <col min="8422" max="8422" width="9.140625" customWidth="1"/>
    <col min="8423" max="8425" width="13.5703125" customWidth="1"/>
    <col min="8426" max="8426" width="12.28515625" customWidth="1"/>
    <col min="8427" max="8427" width="6.7109375" customWidth="1"/>
    <col min="8428" max="8430" width="13.5703125" customWidth="1"/>
    <col min="8431" max="8431" width="12.28515625" customWidth="1"/>
    <col min="8432" max="8434" width="13.5703125" customWidth="1"/>
    <col min="8435" max="8436" width="12.28515625" customWidth="1"/>
    <col min="8437" max="8439" width="13.5703125" customWidth="1"/>
    <col min="8440" max="8441" width="12.28515625" customWidth="1"/>
    <col min="8442" max="8444" width="13.5703125" customWidth="1"/>
    <col min="8445" max="8446" width="12.28515625" customWidth="1"/>
    <col min="8447" max="8449" width="13.5703125" customWidth="1"/>
    <col min="8450" max="8450" width="12.42578125" bestFit="1" customWidth="1"/>
    <col min="8451" max="8451" width="12.28515625" customWidth="1"/>
    <col min="8452" max="8452" width="11.28515625" customWidth="1"/>
    <col min="8453" max="8454" width="13.5703125" customWidth="1"/>
    <col min="8455" max="8455" width="13.5703125" bestFit="1" customWidth="1"/>
    <col min="8456" max="8456" width="12.28515625" customWidth="1"/>
    <col min="8457" max="8457" width="9.140625" customWidth="1"/>
    <col min="8458" max="8459" width="13.5703125" customWidth="1"/>
    <col min="8460" max="8460" width="14.42578125" bestFit="1" customWidth="1"/>
    <col min="8461" max="8461" width="12.28515625" customWidth="1"/>
    <col min="8462" max="8464" width="12.85546875" customWidth="1"/>
    <col min="8465" max="8469" width="12.28515625" customWidth="1"/>
    <col min="8470" max="8472" width="12.85546875" customWidth="1"/>
    <col min="8473" max="8477" width="12.28515625" customWidth="1"/>
    <col min="8478" max="8480" width="12.85546875" customWidth="1"/>
    <col min="8481" max="8481" width="14.42578125" bestFit="1" customWidth="1"/>
    <col min="8482" max="8485" width="12.28515625" customWidth="1"/>
    <col min="8486" max="8488" width="12.85546875" customWidth="1"/>
    <col min="8489" max="8490" width="14.42578125" bestFit="1" customWidth="1"/>
    <col min="8491" max="8492" width="13.28515625" bestFit="1" customWidth="1"/>
    <col min="8493" max="8493" width="12.28515625" customWidth="1"/>
    <col min="8494" max="8496" width="12.85546875" customWidth="1"/>
    <col min="8497" max="8499" width="14.42578125" bestFit="1" customWidth="1"/>
    <col min="8500" max="8501" width="12.28515625" customWidth="1"/>
    <col min="8502" max="8502" width="12" customWidth="1"/>
    <col min="8503" max="8504" width="12.85546875" customWidth="1"/>
    <col min="8505" max="8506" width="12.28515625" customWidth="1"/>
    <col min="8507" max="8507" width="13.5703125" bestFit="1" customWidth="1"/>
    <col min="8508" max="8509" width="12.28515625" customWidth="1"/>
    <col min="8510" max="8512" width="12.85546875" customWidth="1"/>
    <col min="8513" max="8517" width="12.28515625" customWidth="1"/>
    <col min="8518" max="8520" width="12.85546875" customWidth="1"/>
    <col min="8521" max="8525" width="12.28515625" customWidth="1"/>
    <col min="8526" max="8528" width="12.85546875" customWidth="1"/>
    <col min="8529" max="8533" width="12.28515625" customWidth="1"/>
    <col min="8534" max="8536" width="12.85546875" customWidth="1"/>
    <col min="8537" max="8537" width="14.42578125" bestFit="1" customWidth="1"/>
    <col min="8538" max="8538" width="13.28515625" bestFit="1" customWidth="1"/>
    <col min="8539" max="8540" width="14.42578125" bestFit="1" customWidth="1"/>
    <col min="8541" max="8541" width="12.28515625" customWidth="1"/>
    <col min="8542" max="8542" width="10.85546875" customWidth="1"/>
    <col min="8543" max="8544" width="12.85546875" customWidth="1"/>
    <col min="8545" max="8545" width="13.5703125" bestFit="1" customWidth="1"/>
    <col min="8546" max="8548" width="14.42578125" bestFit="1" customWidth="1"/>
    <col min="8549" max="8549" width="12.28515625" customWidth="1"/>
    <col min="8550" max="8550" width="10.85546875" customWidth="1"/>
    <col min="8551" max="8552" width="12.85546875" customWidth="1"/>
    <col min="8553" max="8553" width="13.5703125" bestFit="1" customWidth="1"/>
    <col min="8554" max="8554" width="12.42578125" bestFit="1" customWidth="1"/>
    <col min="8555" max="8556" width="13.5703125" bestFit="1" customWidth="1"/>
    <col min="8557" max="8557" width="12.28515625" customWidth="1"/>
    <col min="8558" max="8560" width="12.85546875" customWidth="1"/>
    <col min="8561" max="8565" width="12.28515625" customWidth="1"/>
    <col min="8566" max="8568" width="12.85546875" customWidth="1"/>
    <col min="8569" max="8569" width="12.28515625" customWidth="1"/>
    <col min="8570" max="8570" width="13.28515625" bestFit="1" customWidth="1"/>
    <col min="8571" max="8572" width="14.42578125" bestFit="1" customWidth="1"/>
    <col min="8573" max="8573" width="12.28515625" customWidth="1"/>
    <col min="8574" max="8576" width="12.85546875" customWidth="1"/>
    <col min="8577" max="8580" width="14.42578125" bestFit="1" customWidth="1"/>
    <col min="8581" max="8581" width="12.28515625" customWidth="1"/>
    <col min="8582" max="8582" width="12.85546875" bestFit="1" customWidth="1"/>
    <col min="8583" max="8584" width="12.85546875" customWidth="1"/>
    <col min="8585" max="8585" width="14.42578125" bestFit="1" customWidth="1"/>
    <col min="8586" max="8588" width="13.5703125" bestFit="1" customWidth="1"/>
    <col min="8589" max="8589" width="12.28515625" customWidth="1"/>
    <col min="8590" max="8592" width="12.85546875" customWidth="1"/>
    <col min="8593" max="8593" width="13.5703125" bestFit="1" customWidth="1"/>
    <col min="8594" max="8596" width="14.42578125" bestFit="1" customWidth="1"/>
    <col min="8597" max="8597" width="12.28515625" customWidth="1"/>
    <col min="8598" max="8598" width="12" customWidth="1"/>
    <col min="8599" max="8600" width="12.85546875" customWidth="1"/>
    <col min="8601" max="8601" width="13.5703125" bestFit="1" customWidth="1"/>
    <col min="8602" max="8604" width="14.42578125" bestFit="1" customWidth="1"/>
    <col min="8605" max="8620" width="12.28515625" customWidth="1"/>
    <col min="8621" max="8621" width="12.85546875" customWidth="1"/>
    <col min="8622" max="8622" width="12.28515625" customWidth="1"/>
    <col min="8623" max="8623" width="11.42578125" customWidth="1"/>
    <col min="8624" max="8624" width="11.7109375" customWidth="1"/>
    <col min="8625" max="8632" width="12.28515625" customWidth="1"/>
    <col min="8633" max="8635" width="13.5703125" customWidth="1"/>
    <col min="8636" max="8637" width="12.28515625" customWidth="1"/>
    <col min="8638" max="8640" width="13.5703125" customWidth="1"/>
    <col min="8641" max="8642" width="12.28515625" customWidth="1"/>
    <col min="8643" max="8645" width="13.5703125" customWidth="1"/>
    <col min="8646" max="8647" width="12.28515625" customWidth="1"/>
    <col min="8648" max="8650" width="13.5703125" customWidth="1"/>
    <col min="8651" max="8651" width="14.42578125" customWidth="1"/>
    <col min="8652" max="8652" width="12.28515625" customWidth="1"/>
    <col min="8653" max="8655" width="13.5703125" customWidth="1"/>
    <col min="8656" max="8656" width="14.42578125" customWidth="1"/>
    <col min="8657" max="8657" width="12.28515625" customWidth="1"/>
    <col min="8658" max="8658" width="10.28515625" customWidth="1"/>
    <col min="8659" max="8660" width="13.5703125" customWidth="1"/>
    <col min="8661" max="8662" width="12.28515625" customWidth="1"/>
    <col min="8663" max="8665" width="13.5703125" customWidth="1"/>
    <col min="8666" max="8666" width="14.42578125" customWidth="1"/>
    <col min="8667" max="8667" width="12.28515625" customWidth="1"/>
    <col min="8668" max="8670" width="13.5703125" customWidth="1"/>
    <col min="8671" max="8671" width="12.42578125" customWidth="1"/>
    <col min="8672" max="8672" width="12.28515625" customWidth="1"/>
    <col min="8673" max="8673" width="11.28515625" customWidth="1"/>
    <col min="8674" max="8676" width="13.5703125" customWidth="1"/>
    <col min="8677" max="8677" width="12.28515625" customWidth="1"/>
    <col min="8678" max="8678" width="9.140625" customWidth="1"/>
    <col min="8679" max="8681" width="13.5703125" customWidth="1"/>
    <col min="8682" max="8682" width="12.28515625" customWidth="1"/>
    <col min="8683" max="8683" width="6.7109375" customWidth="1"/>
    <col min="8684" max="8686" width="13.5703125" customWidth="1"/>
    <col min="8687" max="8687" width="12.28515625" customWidth="1"/>
    <col min="8688" max="8690" width="13.5703125" customWidth="1"/>
    <col min="8691" max="8692" width="12.28515625" customWidth="1"/>
    <col min="8693" max="8695" width="13.5703125" customWidth="1"/>
    <col min="8696" max="8697" width="12.28515625" customWidth="1"/>
    <col min="8698" max="8700" width="13.5703125" customWidth="1"/>
    <col min="8701" max="8702" width="12.28515625" customWidth="1"/>
    <col min="8703" max="8705" width="13.5703125" customWidth="1"/>
    <col min="8706" max="8706" width="12.42578125" bestFit="1" customWidth="1"/>
    <col min="8707" max="8707" width="12.28515625" customWidth="1"/>
    <col min="8708" max="8708" width="11.28515625" customWidth="1"/>
    <col min="8709" max="8710" width="13.5703125" customWidth="1"/>
    <col min="8711" max="8711" width="13.5703125" bestFit="1" customWidth="1"/>
    <col min="8712" max="8712" width="12.28515625" customWidth="1"/>
    <col min="8713" max="8713" width="9.140625" customWidth="1"/>
    <col min="8714" max="8715" width="13.5703125" customWidth="1"/>
    <col min="8716" max="8716" width="14.42578125" bestFit="1" customWidth="1"/>
    <col min="8717" max="8717" width="12.28515625" customWidth="1"/>
    <col min="8718" max="8720" width="12.85546875" customWidth="1"/>
    <col min="8721" max="8725" width="12.28515625" customWidth="1"/>
    <col min="8726" max="8728" width="12.85546875" customWidth="1"/>
    <col min="8729" max="8733" width="12.28515625" customWidth="1"/>
    <col min="8734" max="8736" width="12.85546875" customWidth="1"/>
    <col min="8737" max="8737" width="14.42578125" bestFit="1" customWidth="1"/>
    <col min="8738" max="8741" width="12.28515625" customWidth="1"/>
    <col min="8742" max="8744" width="12.85546875" customWidth="1"/>
    <col min="8745" max="8746" width="14.42578125" bestFit="1" customWidth="1"/>
    <col min="8747" max="8748" width="13.28515625" bestFit="1" customWidth="1"/>
    <col min="8749" max="8749" width="12.28515625" customWidth="1"/>
    <col min="8750" max="8752" width="12.85546875" customWidth="1"/>
    <col min="8753" max="8755" width="14.42578125" bestFit="1" customWidth="1"/>
    <col min="8756" max="8757" width="12.28515625" customWidth="1"/>
    <col min="8758" max="8758" width="12" customWidth="1"/>
    <col min="8759" max="8760" width="12.85546875" customWidth="1"/>
    <col min="8761" max="8762" width="12.28515625" customWidth="1"/>
    <col min="8763" max="8763" width="13.5703125" bestFit="1" customWidth="1"/>
    <col min="8764" max="8765" width="12.28515625" customWidth="1"/>
    <col min="8766" max="8768" width="12.85546875" customWidth="1"/>
    <col min="8769" max="8773" width="12.28515625" customWidth="1"/>
    <col min="8774" max="8776" width="12.85546875" customWidth="1"/>
    <col min="8777" max="8781" width="12.28515625" customWidth="1"/>
    <col min="8782" max="8784" width="12.85546875" customWidth="1"/>
    <col min="8785" max="8789" width="12.28515625" customWidth="1"/>
    <col min="8790" max="8792" width="12.85546875" customWidth="1"/>
    <col min="8793" max="8793" width="14.42578125" bestFit="1" customWidth="1"/>
    <col min="8794" max="8794" width="13.28515625" bestFit="1" customWidth="1"/>
    <col min="8795" max="8796" width="14.42578125" bestFit="1" customWidth="1"/>
    <col min="8797" max="8797" width="12.28515625" customWidth="1"/>
    <col min="8798" max="8798" width="10.85546875" customWidth="1"/>
    <col min="8799" max="8800" width="12.85546875" customWidth="1"/>
    <col min="8801" max="8801" width="13.5703125" bestFit="1" customWidth="1"/>
    <col min="8802" max="8804" width="14.42578125" bestFit="1" customWidth="1"/>
    <col min="8805" max="8805" width="12.28515625" customWidth="1"/>
    <col min="8806" max="8806" width="10.85546875" customWidth="1"/>
    <col min="8807" max="8808" width="12.85546875" customWidth="1"/>
    <col min="8809" max="8809" width="13.5703125" bestFit="1" customWidth="1"/>
    <col min="8810" max="8810" width="12.42578125" bestFit="1" customWidth="1"/>
    <col min="8811" max="8812" width="13.5703125" bestFit="1" customWidth="1"/>
    <col min="8813" max="8813" width="12.28515625" customWidth="1"/>
    <col min="8814" max="8816" width="12.85546875" customWidth="1"/>
    <col min="8817" max="8821" width="12.28515625" customWidth="1"/>
    <col min="8822" max="8824" width="12.85546875" customWidth="1"/>
    <col min="8825" max="8825" width="12.28515625" customWidth="1"/>
    <col min="8826" max="8826" width="13.28515625" bestFit="1" customWidth="1"/>
    <col min="8827" max="8828" width="14.42578125" bestFit="1" customWidth="1"/>
    <col min="8829" max="8829" width="12.28515625" customWidth="1"/>
    <col min="8830" max="8832" width="12.85546875" customWidth="1"/>
    <col min="8833" max="8836" width="14.42578125" bestFit="1" customWidth="1"/>
    <col min="8837" max="8837" width="12.28515625" customWidth="1"/>
    <col min="8838" max="8838" width="12.85546875" bestFit="1" customWidth="1"/>
    <col min="8839" max="8840" width="12.85546875" customWidth="1"/>
    <col min="8841" max="8841" width="14.42578125" bestFit="1" customWidth="1"/>
    <col min="8842" max="8844" width="13.5703125" bestFit="1" customWidth="1"/>
    <col min="8845" max="8845" width="12.28515625" customWidth="1"/>
    <col min="8846" max="8848" width="12.85546875" customWidth="1"/>
    <col min="8849" max="8849" width="13.5703125" bestFit="1" customWidth="1"/>
    <col min="8850" max="8852" width="14.42578125" bestFit="1" customWidth="1"/>
    <col min="8853" max="8853" width="12.28515625" customWidth="1"/>
    <col min="8854" max="8854" width="12" customWidth="1"/>
    <col min="8855" max="8856" width="12.85546875" customWidth="1"/>
    <col min="8857" max="8857" width="13.5703125" bestFit="1" customWidth="1"/>
    <col min="8858" max="8860" width="14.42578125" bestFit="1" customWidth="1"/>
    <col min="8861" max="8876" width="12.28515625" customWidth="1"/>
    <col min="8877" max="8877" width="12.85546875" customWidth="1"/>
    <col min="8878" max="8878" width="12.28515625" customWidth="1"/>
    <col min="8879" max="8879" width="11.42578125" customWidth="1"/>
    <col min="8880" max="8880" width="11.7109375" customWidth="1"/>
    <col min="8881" max="8888" width="12.28515625" customWidth="1"/>
    <col min="8889" max="8891" width="13.5703125" customWidth="1"/>
    <col min="8892" max="8893" width="12.28515625" customWidth="1"/>
    <col min="8894" max="8896" width="13.5703125" customWidth="1"/>
    <col min="8897" max="8898" width="12.28515625" customWidth="1"/>
    <col min="8899" max="8901" width="13.5703125" customWidth="1"/>
    <col min="8902" max="8903" width="12.28515625" customWidth="1"/>
    <col min="8904" max="8906" width="13.5703125" customWidth="1"/>
    <col min="8907" max="8907" width="14.42578125" customWidth="1"/>
    <col min="8908" max="8908" width="12.28515625" customWidth="1"/>
    <col min="8909" max="8911" width="13.5703125" customWidth="1"/>
    <col min="8912" max="8912" width="14.42578125" customWidth="1"/>
    <col min="8913" max="8913" width="12.28515625" customWidth="1"/>
    <col min="8914" max="8914" width="10.28515625" customWidth="1"/>
    <col min="8915" max="8916" width="13.5703125" customWidth="1"/>
    <col min="8917" max="8918" width="12.28515625" customWidth="1"/>
    <col min="8919" max="8921" width="13.5703125" customWidth="1"/>
    <col min="8922" max="8922" width="14.42578125" customWidth="1"/>
    <col min="8923" max="8923" width="12.28515625" customWidth="1"/>
    <col min="8924" max="8926" width="13.5703125" customWidth="1"/>
    <col min="8927" max="8927" width="12.42578125" customWidth="1"/>
    <col min="8928" max="8928" width="12.28515625" customWidth="1"/>
    <col min="8929" max="8929" width="11.28515625" customWidth="1"/>
    <col min="8930" max="8932" width="13.5703125" customWidth="1"/>
    <col min="8933" max="8933" width="12.28515625" customWidth="1"/>
    <col min="8934" max="8934" width="9.140625" customWidth="1"/>
    <col min="8935" max="8937" width="13.5703125" customWidth="1"/>
    <col min="8938" max="8938" width="12.28515625" customWidth="1"/>
    <col min="8939" max="8939" width="6.7109375" customWidth="1"/>
    <col min="8940" max="8942" width="13.5703125" customWidth="1"/>
    <col min="8943" max="8943" width="12.28515625" customWidth="1"/>
    <col min="8944" max="8946" width="13.5703125" customWidth="1"/>
    <col min="8947" max="8948" width="12.28515625" customWidth="1"/>
    <col min="8949" max="8951" width="13.5703125" customWidth="1"/>
    <col min="8952" max="8953" width="12.28515625" customWidth="1"/>
    <col min="8954" max="8956" width="13.5703125" customWidth="1"/>
    <col min="8957" max="8958" width="12.28515625" customWidth="1"/>
    <col min="8959" max="8961" width="13.5703125" customWidth="1"/>
    <col min="8962" max="8962" width="12.42578125" bestFit="1" customWidth="1"/>
    <col min="8963" max="8963" width="12.28515625" customWidth="1"/>
    <col min="8964" max="8964" width="11.28515625" customWidth="1"/>
    <col min="8965" max="8966" width="13.5703125" customWidth="1"/>
    <col min="8967" max="8967" width="13.5703125" bestFit="1" customWidth="1"/>
    <col min="8968" max="8968" width="12.28515625" customWidth="1"/>
    <col min="8969" max="8969" width="9.140625" customWidth="1"/>
    <col min="8970" max="8971" width="13.5703125" customWidth="1"/>
    <col min="8972" max="8972" width="14.42578125" bestFit="1" customWidth="1"/>
    <col min="8973" max="8973" width="12.28515625" customWidth="1"/>
    <col min="8974" max="8976" width="12.85546875" customWidth="1"/>
    <col min="8977" max="8981" width="12.28515625" customWidth="1"/>
    <col min="8982" max="8984" width="12.85546875" customWidth="1"/>
    <col min="8985" max="8989" width="12.28515625" customWidth="1"/>
    <col min="8990" max="8992" width="12.85546875" customWidth="1"/>
    <col min="8993" max="8993" width="14.42578125" bestFit="1" customWidth="1"/>
    <col min="8994" max="8997" width="12.28515625" customWidth="1"/>
    <col min="8998" max="9000" width="12.85546875" customWidth="1"/>
    <col min="9001" max="9002" width="14.42578125" bestFit="1" customWidth="1"/>
    <col min="9003" max="9004" width="13.28515625" bestFit="1" customWidth="1"/>
    <col min="9005" max="9005" width="12.28515625" customWidth="1"/>
    <col min="9006" max="9008" width="12.85546875" customWidth="1"/>
    <col min="9009" max="9011" width="14.42578125" bestFit="1" customWidth="1"/>
    <col min="9012" max="9013" width="12.28515625" customWidth="1"/>
    <col min="9014" max="9014" width="12" customWidth="1"/>
    <col min="9015" max="9016" width="12.85546875" customWidth="1"/>
    <col min="9017" max="9018" width="12.28515625" customWidth="1"/>
    <col min="9019" max="9019" width="13.5703125" bestFit="1" customWidth="1"/>
    <col min="9020" max="9021" width="12.28515625" customWidth="1"/>
    <col min="9022" max="9024" width="12.85546875" customWidth="1"/>
    <col min="9025" max="9029" width="12.28515625" customWidth="1"/>
    <col min="9030" max="9032" width="12.85546875" customWidth="1"/>
    <col min="9033" max="9037" width="12.28515625" customWidth="1"/>
    <col min="9038" max="9040" width="12.85546875" customWidth="1"/>
    <col min="9041" max="9045" width="12.28515625" customWidth="1"/>
    <col min="9046" max="9048" width="12.85546875" customWidth="1"/>
    <col min="9049" max="9049" width="14.42578125" bestFit="1" customWidth="1"/>
    <col min="9050" max="9050" width="13.28515625" bestFit="1" customWidth="1"/>
    <col min="9051" max="9052" width="14.42578125" bestFit="1" customWidth="1"/>
    <col min="9053" max="9053" width="12.28515625" customWidth="1"/>
    <col min="9054" max="9054" width="10.85546875" customWidth="1"/>
    <col min="9055" max="9056" width="12.85546875" customWidth="1"/>
    <col min="9057" max="9057" width="13.5703125" bestFit="1" customWidth="1"/>
    <col min="9058" max="9060" width="14.42578125" bestFit="1" customWidth="1"/>
    <col min="9061" max="9061" width="12.28515625" customWidth="1"/>
    <col min="9062" max="9062" width="10.85546875" customWidth="1"/>
    <col min="9063" max="9064" width="12.85546875" customWidth="1"/>
    <col min="9065" max="9065" width="13.5703125" bestFit="1" customWidth="1"/>
    <col min="9066" max="9066" width="12.42578125" bestFit="1" customWidth="1"/>
    <col min="9067" max="9068" width="13.5703125" bestFit="1" customWidth="1"/>
    <col min="9069" max="9069" width="12.28515625" customWidth="1"/>
    <col min="9070" max="9072" width="12.85546875" customWidth="1"/>
    <col min="9073" max="9077" width="12.28515625" customWidth="1"/>
    <col min="9078" max="9080" width="12.85546875" customWidth="1"/>
    <col min="9081" max="9081" width="12.28515625" customWidth="1"/>
    <col min="9082" max="9082" width="13.28515625" bestFit="1" customWidth="1"/>
    <col min="9083" max="9084" width="14.42578125" bestFit="1" customWidth="1"/>
    <col min="9085" max="9085" width="12.28515625" customWidth="1"/>
    <col min="9086" max="9088" width="12.85546875" customWidth="1"/>
    <col min="9089" max="9092" width="14.42578125" bestFit="1" customWidth="1"/>
    <col min="9093" max="9093" width="12.28515625" customWidth="1"/>
    <col min="9094" max="9094" width="12.85546875" bestFit="1" customWidth="1"/>
    <col min="9095" max="9096" width="12.85546875" customWidth="1"/>
    <col min="9097" max="9097" width="14.42578125" bestFit="1" customWidth="1"/>
    <col min="9098" max="9100" width="13.5703125" bestFit="1" customWidth="1"/>
    <col min="9101" max="9101" width="12.28515625" customWidth="1"/>
    <col min="9102" max="9104" width="12.85546875" customWidth="1"/>
    <col min="9105" max="9105" width="13.5703125" bestFit="1" customWidth="1"/>
    <col min="9106" max="9108" width="14.42578125" bestFit="1" customWidth="1"/>
    <col min="9109" max="9109" width="12.28515625" customWidth="1"/>
    <col min="9110" max="9110" width="12" customWidth="1"/>
    <col min="9111" max="9112" width="12.85546875" customWidth="1"/>
    <col min="9113" max="9113" width="13.5703125" bestFit="1" customWidth="1"/>
    <col min="9114" max="9116" width="14.42578125" bestFit="1" customWidth="1"/>
    <col min="9117" max="9132" width="12.28515625" customWidth="1"/>
    <col min="9133" max="9133" width="12.85546875" customWidth="1"/>
    <col min="9134" max="9134" width="12.28515625" customWidth="1"/>
    <col min="9135" max="9135" width="11.42578125" customWidth="1"/>
    <col min="9136" max="9136" width="11.7109375" customWidth="1"/>
    <col min="9137" max="9144" width="12.28515625" customWidth="1"/>
    <col min="9145" max="9147" width="13.5703125" customWidth="1"/>
    <col min="9148" max="9149" width="12.28515625" customWidth="1"/>
    <col min="9150" max="9152" width="13.5703125" customWidth="1"/>
    <col min="9153" max="9154" width="12.28515625" customWidth="1"/>
    <col min="9155" max="9157" width="13.5703125" customWidth="1"/>
    <col min="9158" max="9159" width="12.28515625" customWidth="1"/>
    <col min="9160" max="9162" width="13.5703125" customWidth="1"/>
    <col min="9163" max="9163" width="14.42578125" customWidth="1"/>
    <col min="9164" max="9164" width="12.28515625" customWidth="1"/>
    <col min="9165" max="9167" width="13.5703125" customWidth="1"/>
    <col min="9168" max="9168" width="14.42578125" customWidth="1"/>
    <col min="9169" max="9169" width="12.28515625" customWidth="1"/>
    <col min="9170" max="9170" width="10.28515625" customWidth="1"/>
    <col min="9171" max="9172" width="13.5703125" customWidth="1"/>
    <col min="9173" max="9174" width="12.28515625" customWidth="1"/>
    <col min="9175" max="9177" width="13.5703125" customWidth="1"/>
    <col min="9178" max="9178" width="14.42578125" customWidth="1"/>
    <col min="9179" max="9179" width="12.28515625" customWidth="1"/>
    <col min="9180" max="9182" width="13.5703125" customWidth="1"/>
    <col min="9183" max="9183" width="12.42578125" customWidth="1"/>
    <col min="9184" max="9184" width="12.28515625" customWidth="1"/>
    <col min="9185" max="9185" width="11.28515625" customWidth="1"/>
    <col min="9186" max="9188" width="13.5703125" customWidth="1"/>
    <col min="9189" max="9189" width="12.28515625" customWidth="1"/>
    <col min="9190" max="9190" width="9.140625" customWidth="1"/>
    <col min="9191" max="9193" width="13.5703125" customWidth="1"/>
    <col min="9194" max="9194" width="12.28515625" customWidth="1"/>
    <col min="9195" max="9195" width="6.7109375" customWidth="1"/>
    <col min="9196" max="9198" width="13.5703125" customWidth="1"/>
    <col min="9199" max="9199" width="12.28515625" customWidth="1"/>
    <col min="9200" max="9202" width="13.5703125" customWidth="1"/>
    <col min="9203" max="9204" width="12.28515625" customWidth="1"/>
    <col min="9205" max="9207" width="13.5703125" customWidth="1"/>
    <col min="9208" max="9209" width="12.28515625" customWidth="1"/>
    <col min="9210" max="9212" width="13.5703125" customWidth="1"/>
    <col min="9213" max="9214" width="12.28515625" customWidth="1"/>
    <col min="9215" max="9217" width="13.5703125" customWidth="1"/>
    <col min="9218" max="9218" width="12.42578125" bestFit="1" customWidth="1"/>
    <col min="9219" max="9219" width="12.28515625" customWidth="1"/>
    <col min="9220" max="9220" width="11.28515625" customWidth="1"/>
    <col min="9221" max="9222" width="13.5703125" customWidth="1"/>
    <col min="9223" max="9223" width="13.5703125" bestFit="1" customWidth="1"/>
    <col min="9224" max="9224" width="12.28515625" customWidth="1"/>
    <col min="9225" max="9225" width="9.140625" customWidth="1"/>
    <col min="9226" max="9227" width="13.5703125" customWidth="1"/>
    <col min="9228" max="9228" width="14.42578125" bestFit="1" customWidth="1"/>
    <col min="9229" max="9229" width="12.28515625" customWidth="1"/>
    <col min="9230" max="9232" width="12.85546875" customWidth="1"/>
    <col min="9233" max="9237" width="12.28515625" customWidth="1"/>
    <col min="9238" max="9240" width="12.85546875" customWidth="1"/>
    <col min="9241" max="9245" width="12.28515625" customWidth="1"/>
    <col min="9246" max="9248" width="12.85546875" customWidth="1"/>
    <col min="9249" max="9249" width="14.42578125" bestFit="1" customWidth="1"/>
    <col min="9250" max="9253" width="12.28515625" customWidth="1"/>
    <col min="9254" max="9256" width="12.85546875" customWidth="1"/>
    <col min="9257" max="9258" width="14.42578125" bestFit="1" customWidth="1"/>
    <col min="9259" max="9260" width="13.28515625" bestFit="1" customWidth="1"/>
    <col min="9261" max="9261" width="12.28515625" customWidth="1"/>
    <col min="9262" max="9264" width="12.85546875" customWidth="1"/>
    <col min="9265" max="9267" width="14.42578125" bestFit="1" customWidth="1"/>
    <col min="9268" max="9269" width="12.28515625" customWidth="1"/>
    <col min="9270" max="9270" width="12" customWidth="1"/>
    <col min="9271" max="9272" width="12.85546875" customWidth="1"/>
    <col min="9273" max="9274" width="12.28515625" customWidth="1"/>
    <col min="9275" max="9275" width="13.5703125" bestFit="1" customWidth="1"/>
    <col min="9276" max="9277" width="12.28515625" customWidth="1"/>
    <col min="9278" max="9280" width="12.85546875" customWidth="1"/>
    <col min="9281" max="9285" width="12.28515625" customWidth="1"/>
    <col min="9286" max="9288" width="12.85546875" customWidth="1"/>
    <col min="9289" max="9293" width="12.28515625" customWidth="1"/>
    <col min="9294" max="9296" width="12.85546875" customWidth="1"/>
    <col min="9297" max="9301" width="12.28515625" customWidth="1"/>
    <col min="9302" max="9304" width="12.85546875" customWidth="1"/>
    <col min="9305" max="9305" width="14.42578125" bestFit="1" customWidth="1"/>
    <col min="9306" max="9306" width="13.28515625" bestFit="1" customWidth="1"/>
    <col min="9307" max="9308" width="14.42578125" bestFit="1" customWidth="1"/>
    <col min="9309" max="9309" width="12.28515625" customWidth="1"/>
    <col min="9310" max="9310" width="10.85546875" customWidth="1"/>
    <col min="9311" max="9312" width="12.85546875" customWidth="1"/>
    <col min="9313" max="9313" width="13.5703125" bestFit="1" customWidth="1"/>
    <col min="9314" max="9316" width="14.42578125" bestFit="1" customWidth="1"/>
    <col min="9317" max="9317" width="12.28515625" customWidth="1"/>
    <col min="9318" max="9318" width="10.85546875" customWidth="1"/>
    <col min="9319" max="9320" width="12.85546875" customWidth="1"/>
    <col min="9321" max="9321" width="13.5703125" bestFit="1" customWidth="1"/>
    <col min="9322" max="9322" width="12.42578125" bestFit="1" customWidth="1"/>
    <col min="9323" max="9324" width="13.5703125" bestFit="1" customWidth="1"/>
    <col min="9325" max="9325" width="12.28515625" customWidth="1"/>
    <col min="9326" max="9328" width="12.85546875" customWidth="1"/>
    <col min="9329" max="9333" width="12.28515625" customWidth="1"/>
    <col min="9334" max="9336" width="12.85546875" customWidth="1"/>
    <col min="9337" max="9337" width="12.28515625" customWidth="1"/>
    <col min="9338" max="9338" width="13.28515625" bestFit="1" customWidth="1"/>
    <col min="9339" max="9340" width="14.42578125" bestFit="1" customWidth="1"/>
    <col min="9341" max="9341" width="12.28515625" customWidth="1"/>
    <col min="9342" max="9344" width="12.85546875" customWidth="1"/>
    <col min="9345" max="9348" width="14.42578125" bestFit="1" customWidth="1"/>
    <col min="9349" max="9349" width="12.28515625" customWidth="1"/>
    <col min="9350" max="9350" width="12.85546875" bestFit="1" customWidth="1"/>
    <col min="9351" max="9352" width="12.85546875" customWidth="1"/>
    <col min="9353" max="9353" width="14.42578125" bestFit="1" customWidth="1"/>
    <col min="9354" max="9356" width="13.5703125" bestFit="1" customWidth="1"/>
    <col min="9357" max="9357" width="12.28515625" customWidth="1"/>
    <col min="9358" max="9360" width="12.85546875" customWidth="1"/>
    <col min="9361" max="9361" width="13.5703125" bestFit="1" customWidth="1"/>
    <col min="9362" max="9364" width="14.42578125" bestFit="1" customWidth="1"/>
    <col min="9365" max="9365" width="12.28515625" customWidth="1"/>
    <col min="9366" max="9366" width="12" customWidth="1"/>
    <col min="9367" max="9368" width="12.85546875" customWidth="1"/>
    <col min="9369" max="9369" width="13.5703125" bestFit="1" customWidth="1"/>
    <col min="9370" max="9372" width="14.42578125" bestFit="1" customWidth="1"/>
    <col min="9373" max="9388" width="12.28515625" customWidth="1"/>
    <col min="9389" max="9389" width="12.85546875" customWidth="1"/>
    <col min="9390" max="9390" width="12.28515625" customWidth="1"/>
    <col min="9391" max="9391" width="11.42578125" customWidth="1"/>
    <col min="9392" max="9392" width="11.7109375" customWidth="1"/>
    <col min="9393" max="9400" width="12.28515625" customWidth="1"/>
    <col min="9401" max="9403" width="13.5703125" customWidth="1"/>
    <col min="9404" max="9405" width="12.28515625" customWidth="1"/>
    <col min="9406" max="9408" width="13.5703125" customWidth="1"/>
    <col min="9409" max="9410" width="12.28515625" customWidth="1"/>
    <col min="9411" max="9413" width="13.5703125" customWidth="1"/>
    <col min="9414" max="9415" width="12.28515625" customWidth="1"/>
    <col min="9416" max="9418" width="13.5703125" customWidth="1"/>
    <col min="9419" max="9419" width="14.42578125" customWidth="1"/>
    <col min="9420" max="9420" width="12.28515625" customWidth="1"/>
    <col min="9421" max="9423" width="13.5703125" customWidth="1"/>
    <col min="9424" max="9424" width="14.42578125" customWidth="1"/>
    <col min="9425" max="9425" width="12.28515625" customWidth="1"/>
    <col min="9426" max="9426" width="10.28515625" customWidth="1"/>
    <col min="9427" max="9428" width="13.5703125" customWidth="1"/>
    <col min="9429" max="9430" width="12.28515625" customWidth="1"/>
    <col min="9431" max="9433" width="13.5703125" customWidth="1"/>
    <col min="9434" max="9434" width="14.42578125" customWidth="1"/>
    <col min="9435" max="9435" width="12.28515625" customWidth="1"/>
    <col min="9436" max="9438" width="13.5703125" customWidth="1"/>
    <col min="9439" max="9439" width="12.42578125" customWidth="1"/>
    <col min="9440" max="9440" width="12.28515625" customWidth="1"/>
    <col min="9441" max="9441" width="11.28515625" customWidth="1"/>
    <col min="9442" max="9444" width="13.5703125" customWidth="1"/>
    <col min="9445" max="9445" width="12.28515625" customWidth="1"/>
    <col min="9446" max="9446" width="9.140625" customWidth="1"/>
    <col min="9447" max="9449" width="13.5703125" customWidth="1"/>
    <col min="9450" max="9450" width="12.28515625" customWidth="1"/>
    <col min="9451" max="9451" width="6.7109375" customWidth="1"/>
    <col min="9452" max="9454" width="13.5703125" customWidth="1"/>
    <col min="9455" max="9455" width="12.28515625" customWidth="1"/>
    <col min="9456" max="9458" width="13.5703125" customWidth="1"/>
    <col min="9459" max="9460" width="12.28515625" customWidth="1"/>
    <col min="9461" max="9463" width="13.5703125" customWidth="1"/>
    <col min="9464" max="9465" width="12.28515625" customWidth="1"/>
    <col min="9466" max="9468" width="13.5703125" customWidth="1"/>
    <col min="9469" max="9470" width="12.28515625" customWidth="1"/>
    <col min="9471" max="9473" width="13.5703125" customWidth="1"/>
    <col min="9474" max="9474" width="12.42578125" bestFit="1" customWidth="1"/>
    <col min="9475" max="9475" width="12.28515625" customWidth="1"/>
    <col min="9476" max="9476" width="11.28515625" customWidth="1"/>
    <col min="9477" max="9478" width="13.5703125" customWidth="1"/>
    <col min="9479" max="9479" width="13.5703125" bestFit="1" customWidth="1"/>
    <col min="9480" max="9480" width="12.28515625" customWidth="1"/>
    <col min="9481" max="9481" width="9.140625" customWidth="1"/>
    <col min="9482" max="9483" width="13.5703125" customWidth="1"/>
    <col min="9484" max="9484" width="14.42578125" bestFit="1" customWidth="1"/>
    <col min="9485" max="9485" width="12.28515625" customWidth="1"/>
    <col min="9486" max="9488" width="12.85546875" customWidth="1"/>
    <col min="9489" max="9493" width="12.28515625" customWidth="1"/>
    <col min="9494" max="9496" width="12.85546875" customWidth="1"/>
    <col min="9497" max="9501" width="12.28515625" customWidth="1"/>
    <col min="9502" max="9504" width="12.85546875" customWidth="1"/>
    <col min="9505" max="9505" width="14.42578125" bestFit="1" customWidth="1"/>
    <col min="9506" max="9509" width="12.28515625" customWidth="1"/>
    <col min="9510" max="9512" width="12.85546875" customWidth="1"/>
    <col min="9513" max="9514" width="14.42578125" bestFit="1" customWidth="1"/>
    <col min="9515" max="9516" width="13.28515625" bestFit="1" customWidth="1"/>
    <col min="9517" max="9517" width="12.28515625" customWidth="1"/>
    <col min="9518" max="9520" width="12.85546875" customWidth="1"/>
    <col min="9521" max="9523" width="14.42578125" bestFit="1" customWidth="1"/>
    <col min="9524" max="9525" width="12.28515625" customWidth="1"/>
    <col min="9526" max="9526" width="12" customWidth="1"/>
    <col min="9527" max="9528" width="12.85546875" customWidth="1"/>
    <col min="9529" max="9530" width="12.28515625" customWidth="1"/>
    <col min="9531" max="9531" width="13.5703125" bestFit="1" customWidth="1"/>
    <col min="9532" max="9533" width="12.28515625" customWidth="1"/>
    <col min="9534" max="9536" width="12.85546875" customWidth="1"/>
    <col min="9537" max="9541" width="12.28515625" customWidth="1"/>
    <col min="9542" max="9544" width="12.85546875" customWidth="1"/>
    <col min="9545" max="9549" width="12.28515625" customWidth="1"/>
    <col min="9550" max="9552" width="12.85546875" customWidth="1"/>
    <col min="9553" max="9557" width="12.28515625" customWidth="1"/>
    <col min="9558" max="9560" width="12.85546875" customWidth="1"/>
    <col min="9561" max="9561" width="14.42578125" bestFit="1" customWidth="1"/>
    <col min="9562" max="9562" width="13.28515625" bestFit="1" customWidth="1"/>
    <col min="9563" max="9564" width="14.42578125" bestFit="1" customWidth="1"/>
    <col min="9565" max="9565" width="12.28515625" customWidth="1"/>
    <col min="9566" max="9566" width="10.85546875" customWidth="1"/>
    <col min="9567" max="9568" width="12.85546875" customWidth="1"/>
    <col min="9569" max="9569" width="13.5703125" bestFit="1" customWidth="1"/>
    <col min="9570" max="9572" width="14.42578125" bestFit="1" customWidth="1"/>
    <col min="9573" max="9573" width="12.28515625" customWidth="1"/>
    <col min="9574" max="9574" width="10.85546875" customWidth="1"/>
    <col min="9575" max="9576" width="12.85546875" customWidth="1"/>
    <col min="9577" max="9577" width="13.5703125" bestFit="1" customWidth="1"/>
    <col min="9578" max="9578" width="12.42578125" bestFit="1" customWidth="1"/>
    <col min="9579" max="9580" width="13.5703125" bestFit="1" customWidth="1"/>
    <col min="9581" max="9581" width="12.28515625" customWidth="1"/>
    <col min="9582" max="9584" width="12.85546875" customWidth="1"/>
    <col min="9585" max="9589" width="12.28515625" customWidth="1"/>
    <col min="9590" max="9592" width="12.85546875" customWidth="1"/>
    <col min="9593" max="9593" width="12.28515625" customWidth="1"/>
    <col min="9594" max="9594" width="13.28515625" bestFit="1" customWidth="1"/>
    <col min="9595" max="9596" width="14.42578125" bestFit="1" customWidth="1"/>
    <col min="9597" max="9597" width="12.28515625" customWidth="1"/>
    <col min="9598" max="9600" width="12.85546875" customWidth="1"/>
    <col min="9601" max="9604" width="14.42578125" bestFit="1" customWidth="1"/>
    <col min="9605" max="9605" width="12.28515625" customWidth="1"/>
    <col min="9606" max="9606" width="12.85546875" bestFit="1" customWidth="1"/>
    <col min="9607" max="9608" width="12.85546875" customWidth="1"/>
    <col min="9609" max="9609" width="14.42578125" bestFit="1" customWidth="1"/>
    <col min="9610" max="9612" width="13.5703125" bestFit="1" customWidth="1"/>
    <col min="9613" max="9613" width="12.28515625" customWidth="1"/>
    <col min="9614" max="9616" width="12.85546875" customWidth="1"/>
    <col min="9617" max="9617" width="13.5703125" bestFit="1" customWidth="1"/>
    <col min="9618" max="9620" width="14.42578125" bestFit="1" customWidth="1"/>
    <col min="9621" max="9621" width="12.28515625" customWidth="1"/>
    <col min="9622" max="9622" width="12" customWidth="1"/>
    <col min="9623" max="9624" width="12.85546875" customWidth="1"/>
    <col min="9625" max="9625" width="13.5703125" bestFit="1" customWidth="1"/>
    <col min="9626" max="9628" width="14.42578125" bestFit="1" customWidth="1"/>
    <col min="9629" max="9644" width="12.28515625" customWidth="1"/>
    <col min="9645" max="9645" width="12.85546875" customWidth="1"/>
    <col min="9646" max="9646" width="12.28515625" customWidth="1"/>
    <col min="9647" max="9647" width="11.42578125" customWidth="1"/>
    <col min="9648" max="9648" width="11.7109375" customWidth="1"/>
    <col min="9649" max="9656" width="12.28515625" customWidth="1"/>
    <col min="9657" max="9659" width="13.5703125" customWidth="1"/>
    <col min="9660" max="9661" width="12.28515625" customWidth="1"/>
    <col min="9662" max="9664" width="13.5703125" customWidth="1"/>
    <col min="9665" max="9666" width="12.28515625" customWidth="1"/>
    <col min="9667" max="9669" width="13.5703125" customWidth="1"/>
    <col min="9670" max="9671" width="12.28515625" customWidth="1"/>
    <col min="9672" max="9674" width="13.5703125" customWidth="1"/>
    <col min="9675" max="9675" width="14.42578125" customWidth="1"/>
    <col min="9676" max="9676" width="12.28515625" customWidth="1"/>
    <col min="9677" max="9679" width="13.5703125" customWidth="1"/>
    <col min="9680" max="9680" width="14.42578125" customWidth="1"/>
    <col min="9681" max="9681" width="12.28515625" customWidth="1"/>
    <col min="9682" max="9682" width="10.28515625" customWidth="1"/>
    <col min="9683" max="9684" width="13.5703125" customWidth="1"/>
    <col min="9685" max="9686" width="12.28515625" customWidth="1"/>
    <col min="9687" max="9689" width="13.5703125" customWidth="1"/>
    <col min="9690" max="9690" width="14.42578125" customWidth="1"/>
    <col min="9691" max="9691" width="12.28515625" customWidth="1"/>
    <col min="9692" max="9694" width="13.5703125" customWidth="1"/>
    <col min="9695" max="9695" width="12.42578125" customWidth="1"/>
    <col min="9696" max="9696" width="12.28515625" customWidth="1"/>
    <col min="9697" max="9697" width="11.28515625" customWidth="1"/>
    <col min="9698" max="9700" width="13.5703125" customWidth="1"/>
    <col min="9701" max="9701" width="12.28515625" customWidth="1"/>
    <col min="9702" max="9702" width="9.140625" customWidth="1"/>
    <col min="9703" max="9705" width="13.5703125" customWidth="1"/>
    <col min="9706" max="9706" width="12.28515625" customWidth="1"/>
    <col min="9707" max="9707" width="6.7109375" customWidth="1"/>
    <col min="9708" max="9710" width="13.5703125" customWidth="1"/>
    <col min="9711" max="9711" width="12.28515625" customWidth="1"/>
    <col min="9712" max="9714" width="13.5703125" customWidth="1"/>
    <col min="9715" max="9716" width="12.28515625" customWidth="1"/>
    <col min="9717" max="9719" width="13.5703125" customWidth="1"/>
    <col min="9720" max="9721" width="12.28515625" customWidth="1"/>
    <col min="9722" max="9724" width="13.5703125" customWidth="1"/>
    <col min="9725" max="9726" width="12.28515625" customWidth="1"/>
    <col min="9727" max="9729" width="13.5703125" customWidth="1"/>
    <col min="9730" max="9730" width="12.42578125" bestFit="1" customWidth="1"/>
    <col min="9731" max="9731" width="12.28515625" customWidth="1"/>
    <col min="9732" max="9732" width="11.28515625" customWidth="1"/>
    <col min="9733" max="9734" width="13.5703125" customWidth="1"/>
    <col min="9735" max="9735" width="13.5703125" bestFit="1" customWidth="1"/>
    <col min="9736" max="9736" width="12.28515625" customWidth="1"/>
    <col min="9737" max="9737" width="9.140625" customWidth="1"/>
    <col min="9738" max="9739" width="13.5703125" customWidth="1"/>
    <col min="9740" max="9740" width="14.42578125" bestFit="1" customWidth="1"/>
    <col min="9741" max="9741" width="12.28515625" customWidth="1"/>
    <col min="9742" max="9744" width="12.85546875" customWidth="1"/>
    <col min="9745" max="9749" width="12.28515625" customWidth="1"/>
    <col min="9750" max="9752" width="12.85546875" customWidth="1"/>
    <col min="9753" max="9757" width="12.28515625" customWidth="1"/>
    <col min="9758" max="9760" width="12.85546875" customWidth="1"/>
    <col min="9761" max="9761" width="14.42578125" bestFit="1" customWidth="1"/>
    <col min="9762" max="9765" width="12.28515625" customWidth="1"/>
    <col min="9766" max="9768" width="12.85546875" customWidth="1"/>
    <col min="9769" max="9770" width="14.42578125" bestFit="1" customWidth="1"/>
    <col min="9771" max="9772" width="13.28515625" bestFit="1" customWidth="1"/>
    <col min="9773" max="9773" width="12.28515625" customWidth="1"/>
    <col min="9774" max="9776" width="12.85546875" customWidth="1"/>
    <col min="9777" max="9779" width="14.42578125" bestFit="1" customWidth="1"/>
    <col min="9780" max="9781" width="12.28515625" customWidth="1"/>
    <col min="9782" max="9782" width="12" customWidth="1"/>
    <col min="9783" max="9784" width="12.85546875" customWidth="1"/>
    <col min="9785" max="9786" width="12.28515625" customWidth="1"/>
    <col min="9787" max="9787" width="13.5703125" bestFit="1" customWidth="1"/>
    <col min="9788" max="9789" width="12.28515625" customWidth="1"/>
    <col min="9790" max="9792" width="12.85546875" customWidth="1"/>
    <col min="9793" max="9797" width="12.28515625" customWidth="1"/>
    <col min="9798" max="9800" width="12.85546875" customWidth="1"/>
    <col min="9801" max="9805" width="12.28515625" customWidth="1"/>
    <col min="9806" max="9808" width="12.85546875" customWidth="1"/>
    <col min="9809" max="9813" width="12.28515625" customWidth="1"/>
    <col min="9814" max="9816" width="12.85546875" customWidth="1"/>
    <col min="9817" max="9817" width="14.42578125" bestFit="1" customWidth="1"/>
    <col min="9818" max="9818" width="13.28515625" bestFit="1" customWidth="1"/>
    <col min="9819" max="9820" width="14.42578125" bestFit="1" customWidth="1"/>
    <col min="9821" max="9821" width="12.28515625" customWidth="1"/>
    <col min="9822" max="9822" width="10.85546875" customWidth="1"/>
    <col min="9823" max="9824" width="12.85546875" customWidth="1"/>
    <col min="9825" max="9825" width="13.5703125" bestFit="1" customWidth="1"/>
    <col min="9826" max="9828" width="14.42578125" bestFit="1" customWidth="1"/>
    <col min="9829" max="9829" width="12.28515625" customWidth="1"/>
    <col min="9830" max="9830" width="10.85546875" customWidth="1"/>
    <col min="9831" max="9832" width="12.85546875" customWidth="1"/>
    <col min="9833" max="9833" width="13.5703125" bestFit="1" customWidth="1"/>
    <col min="9834" max="9834" width="12.42578125" bestFit="1" customWidth="1"/>
    <col min="9835" max="9836" width="13.5703125" bestFit="1" customWidth="1"/>
    <col min="9837" max="9837" width="12.28515625" customWidth="1"/>
    <col min="9838" max="9840" width="12.85546875" customWidth="1"/>
    <col min="9841" max="9845" width="12.28515625" customWidth="1"/>
    <col min="9846" max="9848" width="12.85546875" customWidth="1"/>
    <col min="9849" max="9849" width="12.28515625" customWidth="1"/>
    <col min="9850" max="9850" width="13.28515625" bestFit="1" customWidth="1"/>
    <col min="9851" max="9852" width="14.42578125" bestFit="1" customWidth="1"/>
    <col min="9853" max="9853" width="12.28515625" customWidth="1"/>
    <col min="9854" max="9856" width="12.85546875" customWidth="1"/>
    <col min="9857" max="9860" width="14.42578125" bestFit="1" customWidth="1"/>
    <col min="9861" max="9861" width="12.28515625" customWidth="1"/>
    <col min="9862" max="9862" width="12.85546875" bestFit="1" customWidth="1"/>
    <col min="9863" max="9864" width="12.85546875" customWidth="1"/>
    <col min="9865" max="9865" width="14.42578125" bestFit="1" customWidth="1"/>
    <col min="9866" max="9868" width="13.5703125" bestFit="1" customWidth="1"/>
    <col min="9869" max="9869" width="12.28515625" customWidth="1"/>
    <col min="9870" max="9872" width="12.85546875" customWidth="1"/>
    <col min="9873" max="9873" width="13.5703125" bestFit="1" customWidth="1"/>
    <col min="9874" max="9876" width="14.42578125" bestFit="1" customWidth="1"/>
    <col min="9877" max="9877" width="12.28515625" customWidth="1"/>
    <col min="9878" max="9878" width="12" customWidth="1"/>
    <col min="9879" max="9880" width="12.85546875" customWidth="1"/>
    <col min="9881" max="9881" width="13.5703125" bestFit="1" customWidth="1"/>
    <col min="9882" max="9884" width="14.42578125" bestFit="1" customWidth="1"/>
    <col min="9885" max="9900" width="12.28515625" customWidth="1"/>
    <col min="9901" max="9901" width="12.85546875" customWidth="1"/>
    <col min="9902" max="9902" width="12.28515625" customWidth="1"/>
    <col min="9903" max="9903" width="11.42578125" customWidth="1"/>
    <col min="9904" max="9904" width="11.7109375" customWidth="1"/>
    <col min="9905" max="9912" width="12.28515625" customWidth="1"/>
    <col min="9913" max="9915" width="13.5703125" customWidth="1"/>
    <col min="9916" max="9917" width="12.28515625" customWidth="1"/>
    <col min="9918" max="9920" width="13.5703125" customWidth="1"/>
    <col min="9921" max="9922" width="12.28515625" customWidth="1"/>
    <col min="9923" max="9925" width="13.5703125" customWidth="1"/>
    <col min="9926" max="9927" width="12.28515625" customWidth="1"/>
    <col min="9928" max="9930" width="13.5703125" customWidth="1"/>
    <col min="9931" max="9931" width="14.42578125" customWidth="1"/>
    <col min="9932" max="9932" width="12.28515625" customWidth="1"/>
    <col min="9933" max="9935" width="13.5703125" customWidth="1"/>
    <col min="9936" max="9936" width="14.42578125" customWidth="1"/>
    <col min="9937" max="9937" width="12.28515625" customWidth="1"/>
    <col min="9938" max="9938" width="10.28515625" customWidth="1"/>
    <col min="9939" max="9940" width="13.5703125" customWidth="1"/>
    <col min="9941" max="9942" width="12.28515625" customWidth="1"/>
    <col min="9943" max="9945" width="13.5703125" customWidth="1"/>
    <col min="9946" max="9946" width="14.42578125" customWidth="1"/>
    <col min="9947" max="9947" width="12.28515625" customWidth="1"/>
    <col min="9948" max="9950" width="13.5703125" customWidth="1"/>
    <col min="9951" max="9951" width="12.42578125" customWidth="1"/>
    <col min="9952" max="9952" width="12.28515625" customWidth="1"/>
    <col min="9953" max="9953" width="11.28515625" customWidth="1"/>
    <col min="9954" max="9956" width="13.5703125" customWidth="1"/>
    <col min="9957" max="9957" width="12.28515625" customWidth="1"/>
    <col min="9958" max="9958" width="9.140625" customWidth="1"/>
    <col min="9959" max="9961" width="13.5703125" customWidth="1"/>
    <col min="9962" max="9962" width="12.28515625" customWidth="1"/>
    <col min="9963" max="9963" width="6.7109375" customWidth="1"/>
    <col min="9964" max="9966" width="13.5703125" customWidth="1"/>
    <col min="9967" max="9967" width="12.28515625" customWidth="1"/>
    <col min="9968" max="9970" width="13.5703125" customWidth="1"/>
    <col min="9971" max="9972" width="12.28515625" customWidth="1"/>
    <col min="9973" max="9975" width="13.5703125" customWidth="1"/>
    <col min="9976" max="9977" width="12.28515625" customWidth="1"/>
    <col min="9978" max="9980" width="13.5703125" customWidth="1"/>
    <col min="9981" max="9982" width="12.28515625" customWidth="1"/>
    <col min="9983" max="9985" width="13.5703125" customWidth="1"/>
    <col min="9986" max="9986" width="12.42578125" bestFit="1" customWidth="1"/>
    <col min="9987" max="9987" width="12.28515625" customWidth="1"/>
    <col min="9988" max="9988" width="11.28515625" customWidth="1"/>
    <col min="9989" max="9990" width="13.5703125" customWidth="1"/>
    <col min="9991" max="9991" width="13.5703125" bestFit="1" customWidth="1"/>
    <col min="9992" max="9992" width="12.28515625" customWidth="1"/>
    <col min="9993" max="9993" width="9.140625" customWidth="1"/>
    <col min="9994" max="9995" width="13.5703125" customWidth="1"/>
    <col min="9996" max="9996" width="14.42578125" bestFit="1" customWidth="1"/>
    <col min="9997" max="9997" width="12.28515625" customWidth="1"/>
    <col min="9998" max="10000" width="12.85546875" customWidth="1"/>
    <col min="10001" max="10005" width="12.28515625" customWidth="1"/>
    <col min="10006" max="10008" width="12.85546875" customWidth="1"/>
    <col min="10009" max="10013" width="12.28515625" customWidth="1"/>
    <col min="10014" max="10016" width="12.85546875" customWidth="1"/>
    <col min="10017" max="10017" width="14.42578125" bestFit="1" customWidth="1"/>
    <col min="10018" max="10021" width="12.28515625" customWidth="1"/>
    <col min="10022" max="10024" width="12.85546875" customWidth="1"/>
    <col min="10025" max="10026" width="14.42578125" bestFit="1" customWidth="1"/>
    <col min="10027" max="10028" width="13.28515625" bestFit="1" customWidth="1"/>
    <col min="10029" max="10029" width="12.28515625" customWidth="1"/>
    <col min="10030" max="10032" width="12.85546875" customWidth="1"/>
    <col min="10033" max="10035" width="14.42578125" bestFit="1" customWidth="1"/>
    <col min="10036" max="10037" width="12.28515625" customWidth="1"/>
    <col min="10038" max="10038" width="12" customWidth="1"/>
    <col min="10039" max="10040" width="12.85546875" customWidth="1"/>
    <col min="10041" max="10042" width="12.28515625" customWidth="1"/>
    <col min="10043" max="10043" width="13.5703125" bestFit="1" customWidth="1"/>
    <col min="10044" max="10045" width="12.28515625" customWidth="1"/>
    <col min="10046" max="10048" width="12.85546875" customWidth="1"/>
    <col min="10049" max="10053" width="12.28515625" customWidth="1"/>
    <col min="10054" max="10056" width="12.85546875" customWidth="1"/>
    <col min="10057" max="10061" width="12.28515625" customWidth="1"/>
    <col min="10062" max="10064" width="12.85546875" customWidth="1"/>
    <col min="10065" max="10069" width="12.28515625" customWidth="1"/>
    <col min="10070" max="10072" width="12.85546875" customWidth="1"/>
    <col min="10073" max="10073" width="14.42578125" bestFit="1" customWidth="1"/>
    <col min="10074" max="10074" width="13.28515625" bestFit="1" customWidth="1"/>
    <col min="10075" max="10076" width="14.42578125" bestFit="1" customWidth="1"/>
    <col min="10077" max="10077" width="12.28515625" customWidth="1"/>
    <col min="10078" max="10078" width="10.85546875" customWidth="1"/>
    <col min="10079" max="10080" width="12.85546875" customWidth="1"/>
    <col min="10081" max="10081" width="13.5703125" bestFit="1" customWidth="1"/>
    <col min="10082" max="10084" width="14.42578125" bestFit="1" customWidth="1"/>
    <col min="10085" max="10085" width="12.28515625" customWidth="1"/>
    <col min="10086" max="10086" width="10.85546875" customWidth="1"/>
    <col min="10087" max="10088" width="12.85546875" customWidth="1"/>
    <col min="10089" max="10089" width="13.5703125" bestFit="1" customWidth="1"/>
    <col min="10090" max="10090" width="12.42578125" bestFit="1" customWidth="1"/>
    <col min="10091" max="10092" width="13.5703125" bestFit="1" customWidth="1"/>
    <col min="10093" max="10093" width="12.28515625" customWidth="1"/>
    <col min="10094" max="10096" width="12.85546875" customWidth="1"/>
    <col min="10097" max="10101" width="12.28515625" customWidth="1"/>
    <col min="10102" max="10104" width="12.85546875" customWidth="1"/>
    <col min="10105" max="10105" width="12.28515625" customWidth="1"/>
    <col min="10106" max="10106" width="13.28515625" bestFit="1" customWidth="1"/>
    <col min="10107" max="10108" width="14.42578125" bestFit="1" customWidth="1"/>
    <col min="10109" max="10109" width="12.28515625" customWidth="1"/>
    <col min="10110" max="10112" width="12.85546875" customWidth="1"/>
    <col min="10113" max="10116" width="14.42578125" bestFit="1" customWidth="1"/>
    <col min="10117" max="10117" width="12.28515625" customWidth="1"/>
    <col min="10118" max="10118" width="12.85546875" bestFit="1" customWidth="1"/>
    <col min="10119" max="10120" width="12.85546875" customWidth="1"/>
    <col min="10121" max="10121" width="14.42578125" bestFit="1" customWidth="1"/>
    <col min="10122" max="10124" width="13.5703125" bestFit="1" customWidth="1"/>
    <col min="10125" max="10125" width="12.28515625" customWidth="1"/>
    <col min="10126" max="10128" width="12.85546875" customWidth="1"/>
    <col min="10129" max="10129" width="13.5703125" bestFit="1" customWidth="1"/>
    <col min="10130" max="10132" width="14.42578125" bestFit="1" customWidth="1"/>
    <col min="10133" max="10133" width="12.28515625" customWidth="1"/>
    <col min="10134" max="10134" width="12" customWidth="1"/>
    <col min="10135" max="10136" width="12.85546875" customWidth="1"/>
    <col min="10137" max="10137" width="13.5703125" bestFit="1" customWidth="1"/>
    <col min="10138" max="10140" width="14.42578125" bestFit="1" customWidth="1"/>
    <col min="10141" max="10156" width="12.28515625" customWidth="1"/>
    <col min="10157" max="10157" width="12.85546875" customWidth="1"/>
    <col min="10158" max="10158" width="12.28515625" customWidth="1"/>
    <col min="10159" max="10159" width="11.42578125" customWidth="1"/>
    <col min="10160" max="10160" width="11.7109375" customWidth="1"/>
    <col min="10161" max="10168" width="12.28515625" customWidth="1"/>
    <col min="10169" max="10171" width="13.5703125" customWidth="1"/>
    <col min="10172" max="10173" width="12.28515625" customWidth="1"/>
    <col min="10174" max="10176" width="13.5703125" customWidth="1"/>
    <col min="10177" max="10178" width="12.28515625" customWidth="1"/>
    <col min="10179" max="10181" width="13.5703125" customWidth="1"/>
    <col min="10182" max="10183" width="12.28515625" customWidth="1"/>
    <col min="10184" max="10186" width="13.5703125" customWidth="1"/>
    <col min="10187" max="10187" width="14.42578125" customWidth="1"/>
    <col min="10188" max="10188" width="12.28515625" customWidth="1"/>
    <col min="10189" max="10191" width="13.5703125" customWidth="1"/>
    <col min="10192" max="10192" width="14.42578125" customWidth="1"/>
    <col min="10193" max="10193" width="12.28515625" customWidth="1"/>
    <col min="10194" max="10194" width="10.28515625" customWidth="1"/>
    <col min="10195" max="10196" width="13.5703125" customWidth="1"/>
    <col min="10197" max="10198" width="12.28515625" customWidth="1"/>
    <col min="10199" max="10201" width="13.5703125" customWidth="1"/>
    <col min="10202" max="10202" width="14.42578125" customWidth="1"/>
    <col min="10203" max="10203" width="12.28515625" customWidth="1"/>
    <col min="10204" max="10206" width="13.5703125" customWidth="1"/>
    <col min="10207" max="10207" width="12.42578125" customWidth="1"/>
    <col min="10208" max="10208" width="12.28515625" customWidth="1"/>
    <col min="10209" max="10209" width="11.28515625" customWidth="1"/>
    <col min="10210" max="10212" width="13.5703125" customWidth="1"/>
    <col min="10213" max="10213" width="12.28515625" customWidth="1"/>
    <col min="10214" max="10214" width="9.140625" customWidth="1"/>
    <col min="10215" max="10217" width="13.5703125" customWidth="1"/>
    <col min="10218" max="10218" width="12.28515625" customWidth="1"/>
    <col min="10219" max="10219" width="6.7109375" customWidth="1"/>
    <col min="10220" max="10222" width="13.5703125" customWidth="1"/>
    <col min="10223" max="10223" width="12.28515625" customWidth="1"/>
    <col min="10224" max="10226" width="13.5703125" customWidth="1"/>
    <col min="10227" max="10228" width="12.28515625" customWidth="1"/>
    <col min="10229" max="10231" width="13.5703125" customWidth="1"/>
    <col min="10232" max="10233" width="12.28515625" customWidth="1"/>
    <col min="10234" max="10236" width="13.5703125" customWidth="1"/>
    <col min="10237" max="10238" width="12.28515625" customWidth="1"/>
    <col min="10239" max="10241" width="13.5703125" customWidth="1"/>
    <col min="10242" max="10242" width="12.42578125" bestFit="1" customWidth="1"/>
    <col min="10243" max="10243" width="12.28515625" customWidth="1"/>
    <col min="10244" max="10244" width="11.28515625" customWidth="1"/>
    <col min="10245" max="10246" width="13.5703125" customWidth="1"/>
    <col min="10247" max="10247" width="13.5703125" bestFit="1" customWidth="1"/>
    <col min="10248" max="10248" width="12.28515625" customWidth="1"/>
    <col min="10249" max="10249" width="9.140625" customWidth="1"/>
    <col min="10250" max="10251" width="13.5703125" customWidth="1"/>
    <col min="10252" max="10252" width="14.42578125" bestFit="1" customWidth="1"/>
    <col min="10253" max="10253" width="12.28515625" customWidth="1"/>
    <col min="10254" max="10256" width="12.85546875" customWidth="1"/>
    <col min="10257" max="10261" width="12.28515625" customWidth="1"/>
    <col min="10262" max="10264" width="12.85546875" customWidth="1"/>
    <col min="10265" max="10269" width="12.28515625" customWidth="1"/>
    <col min="10270" max="10272" width="12.85546875" customWidth="1"/>
    <col min="10273" max="10273" width="14.42578125" bestFit="1" customWidth="1"/>
    <col min="10274" max="10277" width="12.28515625" customWidth="1"/>
    <col min="10278" max="10280" width="12.85546875" customWidth="1"/>
    <col min="10281" max="10282" width="14.42578125" bestFit="1" customWidth="1"/>
    <col min="10283" max="10284" width="13.28515625" bestFit="1" customWidth="1"/>
    <col min="10285" max="10285" width="12.28515625" customWidth="1"/>
    <col min="10286" max="10288" width="12.85546875" customWidth="1"/>
    <col min="10289" max="10291" width="14.42578125" bestFit="1" customWidth="1"/>
    <col min="10292" max="10293" width="12.28515625" customWidth="1"/>
    <col min="10294" max="10294" width="12" customWidth="1"/>
    <col min="10295" max="10296" width="12.85546875" customWidth="1"/>
    <col min="10297" max="10298" width="12.28515625" customWidth="1"/>
    <col min="10299" max="10299" width="13.5703125" bestFit="1" customWidth="1"/>
    <col min="10300" max="10301" width="12.28515625" customWidth="1"/>
    <col min="10302" max="10304" width="12.85546875" customWidth="1"/>
    <col min="10305" max="10309" width="12.28515625" customWidth="1"/>
    <col min="10310" max="10312" width="12.85546875" customWidth="1"/>
    <col min="10313" max="10317" width="12.28515625" customWidth="1"/>
    <col min="10318" max="10320" width="12.85546875" customWidth="1"/>
    <col min="10321" max="10325" width="12.28515625" customWidth="1"/>
    <col min="10326" max="10328" width="12.85546875" customWidth="1"/>
    <col min="10329" max="10329" width="14.42578125" bestFit="1" customWidth="1"/>
    <col min="10330" max="10330" width="13.28515625" bestFit="1" customWidth="1"/>
    <col min="10331" max="10332" width="14.42578125" bestFit="1" customWidth="1"/>
    <col min="10333" max="10333" width="12.28515625" customWidth="1"/>
    <col min="10334" max="10334" width="10.85546875" customWidth="1"/>
    <col min="10335" max="10336" width="12.85546875" customWidth="1"/>
    <col min="10337" max="10337" width="13.5703125" bestFit="1" customWidth="1"/>
    <col min="10338" max="10340" width="14.42578125" bestFit="1" customWidth="1"/>
    <col min="10341" max="10341" width="12.28515625" customWidth="1"/>
    <col min="10342" max="10342" width="10.85546875" customWidth="1"/>
    <col min="10343" max="10344" width="12.85546875" customWidth="1"/>
    <col min="10345" max="10345" width="13.5703125" bestFit="1" customWidth="1"/>
    <col min="10346" max="10346" width="12.42578125" bestFit="1" customWidth="1"/>
    <col min="10347" max="10348" width="13.5703125" bestFit="1" customWidth="1"/>
    <col min="10349" max="10349" width="12.28515625" customWidth="1"/>
    <col min="10350" max="10352" width="12.85546875" customWidth="1"/>
    <col min="10353" max="10357" width="12.28515625" customWidth="1"/>
    <col min="10358" max="10360" width="12.85546875" customWidth="1"/>
    <col min="10361" max="10361" width="12.28515625" customWidth="1"/>
    <col min="10362" max="10362" width="13.28515625" bestFit="1" customWidth="1"/>
    <col min="10363" max="10364" width="14.42578125" bestFit="1" customWidth="1"/>
    <col min="10365" max="10365" width="12.28515625" customWidth="1"/>
    <col min="10366" max="10368" width="12.85546875" customWidth="1"/>
    <col min="10369" max="10372" width="14.42578125" bestFit="1" customWidth="1"/>
    <col min="10373" max="10373" width="12.28515625" customWidth="1"/>
    <col min="10374" max="10374" width="12.85546875" bestFit="1" customWidth="1"/>
    <col min="10375" max="10376" width="12.85546875" customWidth="1"/>
    <col min="10377" max="10377" width="14.42578125" bestFit="1" customWidth="1"/>
    <col min="10378" max="10380" width="13.5703125" bestFit="1" customWidth="1"/>
    <col min="10381" max="10381" width="12.28515625" customWidth="1"/>
    <col min="10382" max="10384" width="12.85546875" customWidth="1"/>
    <col min="10385" max="10385" width="13.5703125" bestFit="1" customWidth="1"/>
    <col min="10386" max="10388" width="14.42578125" bestFit="1" customWidth="1"/>
    <col min="10389" max="10389" width="12.28515625" customWidth="1"/>
    <col min="10390" max="10390" width="12" customWidth="1"/>
    <col min="10391" max="10392" width="12.85546875" customWidth="1"/>
    <col min="10393" max="10393" width="13.5703125" bestFit="1" customWidth="1"/>
    <col min="10394" max="10396" width="14.42578125" bestFit="1" customWidth="1"/>
    <col min="10397" max="10412" width="12.28515625" customWidth="1"/>
    <col min="10413" max="10413" width="12.85546875" customWidth="1"/>
    <col min="10414" max="10414" width="12.28515625" customWidth="1"/>
    <col min="10415" max="10415" width="11.42578125" customWidth="1"/>
    <col min="10416" max="10416" width="11.7109375" customWidth="1"/>
    <col min="10417" max="10424" width="12.28515625" customWidth="1"/>
    <col min="10425" max="10427" width="13.5703125" customWidth="1"/>
    <col min="10428" max="10429" width="12.28515625" customWidth="1"/>
    <col min="10430" max="10432" width="13.5703125" customWidth="1"/>
    <col min="10433" max="10434" width="12.28515625" customWidth="1"/>
    <col min="10435" max="10437" width="13.5703125" customWidth="1"/>
    <col min="10438" max="10439" width="12.28515625" customWidth="1"/>
    <col min="10440" max="10442" width="13.5703125" customWidth="1"/>
    <col min="10443" max="10443" width="14.42578125" customWidth="1"/>
    <col min="10444" max="10444" width="12.28515625" customWidth="1"/>
    <col min="10445" max="10447" width="13.5703125" customWidth="1"/>
    <col min="10448" max="10448" width="14.42578125" customWidth="1"/>
    <col min="10449" max="10449" width="12.28515625" customWidth="1"/>
    <col min="10450" max="10450" width="10.28515625" customWidth="1"/>
    <col min="10451" max="10452" width="13.5703125" customWidth="1"/>
    <col min="10453" max="10454" width="12.28515625" customWidth="1"/>
    <col min="10455" max="10457" width="13.5703125" customWidth="1"/>
    <col min="10458" max="10458" width="14.42578125" customWidth="1"/>
    <col min="10459" max="10459" width="12.28515625" customWidth="1"/>
    <col min="10460" max="10462" width="13.5703125" customWidth="1"/>
    <col min="10463" max="10463" width="12.42578125" customWidth="1"/>
    <col min="10464" max="10464" width="12.28515625" customWidth="1"/>
    <col min="10465" max="10465" width="11.28515625" customWidth="1"/>
    <col min="10466" max="10468" width="13.5703125" customWidth="1"/>
    <col min="10469" max="10469" width="12.28515625" customWidth="1"/>
    <col min="10470" max="10470" width="9.140625" customWidth="1"/>
    <col min="10471" max="10473" width="13.5703125" customWidth="1"/>
    <col min="10474" max="10474" width="12.28515625" customWidth="1"/>
    <col min="10475" max="10475" width="6.7109375" customWidth="1"/>
    <col min="10476" max="10478" width="13.5703125" customWidth="1"/>
    <col min="10479" max="10479" width="12.28515625" customWidth="1"/>
    <col min="10480" max="10482" width="13.5703125" customWidth="1"/>
    <col min="10483" max="10484" width="12.28515625" customWidth="1"/>
    <col min="10485" max="10487" width="13.5703125" customWidth="1"/>
    <col min="10488" max="10489" width="12.28515625" customWidth="1"/>
    <col min="10490" max="10492" width="13.5703125" customWidth="1"/>
    <col min="10493" max="10494" width="12.28515625" customWidth="1"/>
    <col min="10495" max="10497" width="13.5703125" customWidth="1"/>
    <col min="10498" max="10498" width="12.42578125" bestFit="1" customWidth="1"/>
    <col min="10499" max="10499" width="12.28515625" customWidth="1"/>
    <col min="10500" max="10500" width="11.28515625" customWidth="1"/>
    <col min="10501" max="10502" width="13.5703125" customWidth="1"/>
    <col min="10503" max="10503" width="13.5703125" bestFit="1" customWidth="1"/>
    <col min="10504" max="10504" width="12.28515625" customWidth="1"/>
    <col min="10505" max="10505" width="9.140625" customWidth="1"/>
    <col min="10506" max="10507" width="13.5703125" customWidth="1"/>
    <col min="10508" max="10508" width="14.42578125" bestFit="1" customWidth="1"/>
    <col min="10509" max="10509" width="12.28515625" customWidth="1"/>
    <col min="10510" max="10512" width="12.85546875" customWidth="1"/>
    <col min="10513" max="10517" width="12.28515625" customWidth="1"/>
    <col min="10518" max="10520" width="12.85546875" customWidth="1"/>
    <col min="10521" max="10525" width="12.28515625" customWidth="1"/>
    <col min="10526" max="10528" width="12.85546875" customWidth="1"/>
    <col min="10529" max="10529" width="14.42578125" bestFit="1" customWidth="1"/>
    <col min="10530" max="10533" width="12.28515625" customWidth="1"/>
    <col min="10534" max="10536" width="12.85546875" customWidth="1"/>
    <col min="10537" max="10538" width="14.42578125" bestFit="1" customWidth="1"/>
    <col min="10539" max="10540" width="13.28515625" bestFit="1" customWidth="1"/>
    <col min="10541" max="10541" width="12.28515625" customWidth="1"/>
    <col min="10542" max="10544" width="12.85546875" customWidth="1"/>
    <col min="10545" max="10547" width="14.42578125" bestFit="1" customWidth="1"/>
    <col min="10548" max="10549" width="12.28515625" customWidth="1"/>
    <col min="10550" max="10550" width="12" customWidth="1"/>
    <col min="10551" max="10552" width="12.85546875" customWidth="1"/>
    <col min="10553" max="10554" width="12.28515625" customWidth="1"/>
    <col min="10555" max="10555" width="13.5703125" bestFit="1" customWidth="1"/>
    <col min="10556" max="10557" width="12.28515625" customWidth="1"/>
    <col min="10558" max="10560" width="12.85546875" customWidth="1"/>
    <col min="10561" max="10565" width="12.28515625" customWidth="1"/>
    <col min="10566" max="10568" width="12.85546875" customWidth="1"/>
    <col min="10569" max="10573" width="12.28515625" customWidth="1"/>
    <col min="10574" max="10576" width="12.85546875" customWidth="1"/>
    <col min="10577" max="10581" width="12.28515625" customWidth="1"/>
    <col min="10582" max="10584" width="12.85546875" customWidth="1"/>
    <col min="10585" max="10585" width="14.42578125" bestFit="1" customWidth="1"/>
    <col min="10586" max="10586" width="13.28515625" bestFit="1" customWidth="1"/>
    <col min="10587" max="10588" width="14.42578125" bestFit="1" customWidth="1"/>
    <col min="10589" max="10589" width="12.28515625" customWidth="1"/>
    <col min="10590" max="10590" width="10.85546875" customWidth="1"/>
    <col min="10591" max="10592" width="12.85546875" customWidth="1"/>
    <col min="10593" max="10593" width="13.5703125" bestFit="1" customWidth="1"/>
    <col min="10594" max="10596" width="14.42578125" bestFit="1" customWidth="1"/>
    <col min="10597" max="10597" width="12.28515625" customWidth="1"/>
    <col min="10598" max="10598" width="10.85546875" customWidth="1"/>
    <col min="10599" max="10600" width="12.85546875" customWidth="1"/>
    <col min="10601" max="10601" width="13.5703125" bestFit="1" customWidth="1"/>
    <col min="10602" max="10602" width="12.42578125" bestFit="1" customWidth="1"/>
    <col min="10603" max="10604" width="13.5703125" bestFit="1" customWidth="1"/>
    <col min="10605" max="10605" width="12.28515625" customWidth="1"/>
    <col min="10606" max="10608" width="12.85546875" customWidth="1"/>
    <col min="10609" max="10613" width="12.28515625" customWidth="1"/>
    <col min="10614" max="10616" width="12.85546875" customWidth="1"/>
    <col min="10617" max="10617" width="12.28515625" customWidth="1"/>
    <col min="10618" max="10618" width="13.28515625" bestFit="1" customWidth="1"/>
    <col min="10619" max="10620" width="14.42578125" bestFit="1" customWidth="1"/>
    <col min="10621" max="10621" width="12.28515625" customWidth="1"/>
    <col min="10622" max="10624" width="12.85546875" customWidth="1"/>
    <col min="10625" max="10628" width="14.42578125" bestFit="1" customWidth="1"/>
    <col min="10629" max="10629" width="12.28515625" customWidth="1"/>
    <col min="10630" max="10630" width="12.85546875" bestFit="1" customWidth="1"/>
    <col min="10631" max="10632" width="12.85546875" customWidth="1"/>
    <col min="10633" max="10633" width="14.42578125" bestFit="1" customWidth="1"/>
    <col min="10634" max="10636" width="13.5703125" bestFit="1" customWidth="1"/>
    <col min="10637" max="10637" width="12.28515625" customWidth="1"/>
    <col min="10638" max="10640" width="12.85546875" customWidth="1"/>
    <col min="10641" max="10641" width="13.5703125" bestFit="1" customWidth="1"/>
    <col min="10642" max="10644" width="14.42578125" bestFit="1" customWidth="1"/>
    <col min="10645" max="10645" width="12.28515625" customWidth="1"/>
    <col min="10646" max="10646" width="12" customWidth="1"/>
    <col min="10647" max="10648" width="12.85546875" customWidth="1"/>
    <col min="10649" max="10649" width="13.5703125" bestFit="1" customWidth="1"/>
    <col min="10650" max="10652" width="14.42578125" bestFit="1" customWidth="1"/>
    <col min="10653" max="10668" width="12.28515625" customWidth="1"/>
    <col min="10669" max="10669" width="12.85546875" customWidth="1"/>
    <col min="10670" max="10670" width="12.28515625" customWidth="1"/>
    <col min="10671" max="10671" width="11.42578125" customWidth="1"/>
    <col min="10672" max="10672" width="11.7109375" customWidth="1"/>
    <col min="10673" max="10680" width="12.28515625" customWidth="1"/>
    <col min="10681" max="10683" width="13.5703125" customWidth="1"/>
    <col min="10684" max="10685" width="12.28515625" customWidth="1"/>
    <col min="10686" max="10688" width="13.5703125" customWidth="1"/>
    <col min="10689" max="10690" width="12.28515625" customWidth="1"/>
    <col min="10691" max="10693" width="13.5703125" customWidth="1"/>
    <col min="10694" max="10695" width="12.28515625" customWidth="1"/>
    <col min="10696" max="10698" width="13.5703125" customWidth="1"/>
    <col min="10699" max="10699" width="14.42578125" customWidth="1"/>
    <col min="10700" max="10700" width="12.28515625" customWidth="1"/>
    <col min="10701" max="10703" width="13.5703125" customWidth="1"/>
    <col min="10704" max="10704" width="14.42578125" customWidth="1"/>
    <col min="10705" max="10705" width="12.28515625" customWidth="1"/>
    <col min="10706" max="10706" width="10.28515625" customWidth="1"/>
    <col min="10707" max="10708" width="13.5703125" customWidth="1"/>
    <col min="10709" max="10710" width="12.28515625" customWidth="1"/>
    <col min="10711" max="10713" width="13.5703125" customWidth="1"/>
    <col min="10714" max="10714" width="14.42578125" customWidth="1"/>
    <col min="10715" max="10715" width="12.28515625" customWidth="1"/>
    <col min="10716" max="10718" width="13.5703125" customWidth="1"/>
    <col min="10719" max="10719" width="12.42578125" customWidth="1"/>
    <col min="10720" max="10720" width="12.28515625" customWidth="1"/>
    <col min="10721" max="10721" width="11.28515625" customWidth="1"/>
    <col min="10722" max="10724" width="13.5703125" customWidth="1"/>
    <col min="10725" max="10725" width="12.28515625" customWidth="1"/>
    <col min="10726" max="10726" width="9.140625" customWidth="1"/>
    <col min="10727" max="10729" width="13.5703125" customWidth="1"/>
    <col min="10730" max="10730" width="12.28515625" customWidth="1"/>
    <col min="10731" max="10731" width="6.7109375" customWidth="1"/>
    <col min="10732" max="10734" width="13.5703125" customWidth="1"/>
    <col min="10735" max="10735" width="12.28515625" customWidth="1"/>
    <col min="10736" max="10738" width="13.5703125" customWidth="1"/>
    <col min="10739" max="10740" width="12.28515625" customWidth="1"/>
    <col min="10741" max="10743" width="13.5703125" customWidth="1"/>
    <col min="10744" max="10745" width="12.28515625" customWidth="1"/>
    <col min="10746" max="10748" width="13.5703125" customWidth="1"/>
    <col min="10749" max="10750" width="12.28515625" customWidth="1"/>
    <col min="10751" max="10753" width="13.5703125" customWidth="1"/>
    <col min="10754" max="10754" width="12.42578125" bestFit="1" customWidth="1"/>
    <col min="10755" max="10755" width="12.28515625" customWidth="1"/>
    <col min="10756" max="10756" width="11.28515625" customWidth="1"/>
    <col min="10757" max="10758" width="13.5703125" customWidth="1"/>
    <col min="10759" max="10759" width="13.5703125" bestFit="1" customWidth="1"/>
    <col min="10760" max="10760" width="12.28515625" customWidth="1"/>
    <col min="10761" max="10761" width="9.140625" customWidth="1"/>
    <col min="10762" max="10763" width="13.5703125" customWidth="1"/>
    <col min="10764" max="10764" width="14.42578125" bestFit="1" customWidth="1"/>
    <col min="10765" max="10765" width="12.28515625" customWidth="1"/>
    <col min="10766" max="10768" width="12.85546875" customWidth="1"/>
    <col min="10769" max="10773" width="12.28515625" customWidth="1"/>
    <col min="10774" max="10776" width="12.85546875" customWidth="1"/>
    <col min="10777" max="10781" width="12.28515625" customWidth="1"/>
    <col min="10782" max="10784" width="12.85546875" customWidth="1"/>
    <col min="10785" max="10785" width="14.42578125" bestFit="1" customWidth="1"/>
    <col min="10786" max="10789" width="12.28515625" customWidth="1"/>
    <col min="10790" max="10792" width="12.85546875" customWidth="1"/>
    <col min="10793" max="10794" width="14.42578125" bestFit="1" customWidth="1"/>
    <col min="10795" max="10796" width="13.28515625" bestFit="1" customWidth="1"/>
    <col min="10797" max="10797" width="12.28515625" customWidth="1"/>
    <col min="10798" max="10800" width="12.85546875" customWidth="1"/>
    <col min="10801" max="10803" width="14.42578125" bestFit="1" customWidth="1"/>
    <col min="10804" max="10805" width="12.28515625" customWidth="1"/>
    <col min="10806" max="10806" width="12" customWidth="1"/>
    <col min="10807" max="10808" width="12.85546875" customWidth="1"/>
    <col min="10809" max="10810" width="12.28515625" customWidth="1"/>
    <col min="10811" max="10811" width="13.5703125" bestFit="1" customWidth="1"/>
    <col min="10812" max="10813" width="12.28515625" customWidth="1"/>
    <col min="10814" max="10816" width="12.85546875" customWidth="1"/>
    <col min="10817" max="10821" width="12.28515625" customWidth="1"/>
    <col min="10822" max="10824" width="12.85546875" customWidth="1"/>
    <col min="10825" max="10829" width="12.28515625" customWidth="1"/>
    <col min="10830" max="10832" width="12.85546875" customWidth="1"/>
    <col min="10833" max="10837" width="12.28515625" customWidth="1"/>
    <col min="10838" max="10840" width="12.85546875" customWidth="1"/>
    <col min="10841" max="10841" width="14.42578125" bestFit="1" customWidth="1"/>
    <col min="10842" max="10842" width="13.28515625" bestFit="1" customWidth="1"/>
    <col min="10843" max="10844" width="14.42578125" bestFit="1" customWidth="1"/>
    <col min="10845" max="10845" width="12.28515625" customWidth="1"/>
    <col min="10846" max="10846" width="10.85546875" customWidth="1"/>
    <col min="10847" max="10848" width="12.85546875" customWidth="1"/>
    <col min="10849" max="10849" width="13.5703125" bestFit="1" customWidth="1"/>
    <col min="10850" max="10852" width="14.42578125" bestFit="1" customWidth="1"/>
    <col min="10853" max="10853" width="12.28515625" customWidth="1"/>
    <col min="10854" max="10854" width="10.85546875" customWidth="1"/>
    <col min="10855" max="10856" width="12.85546875" customWidth="1"/>
    <col min="10857" max="10857" width="13.5703125" bestFit="1" customWidth="1"/>
    <col min="10858" max="10858" width="12.42578125" bestFit="1" customWidth="1"/>
    <col min="10859" max="10860" width="13.5703125" bestFit="1" customWidth="1"/>
    <col min="10861" max="10861" width="12.28515625" customWidth="1"/>
    <col min="10862" max="10864" width="12.85546875" customWidth="1"/>
    <col min="10865" max="10869" width="12.28515625" customWidth="1"/>
    <col min="10870" max="10872" width="12.85546875" customWidth="1"/>
    <col min="10873" max="10873" width="12.28515625" customWidth="1"/>
    <col min="10874" max="10874" width="13.28515625" bestFit="1" customWidth="1"/>
    <col min="10875" max="10876" width="14.42578125" bestFit="1" customWidth="1"/>
    <col min="10877" max="10877" width="12.28515625" customWidth="1"/>
    <col min="10878" max="10880" width="12.85546875" customWidth="1"/>
    <col min="10881" max="10884" width="14.42578125" bestFit="1" customWidth="1"/>
    <col min="10885" max="10885" width="12.28515625" customWidth="1"/>
    <col min="10886" max="10886" width="12.85546875" bestFit="1" customWidth="1"/>
    <col min="10887" max="10888" width="12.85546875" customWidth="1"/>
    <col min="10889" max="10889" width="14.42578125" bestFit="1" customWidth="1"/>
    <col min="10890" max="10892" width="13.5703125" bestFit="1" customWidth="1"/>
    <col min="10893" max="10893" width="12.28515625" customWidth="1"/>
    <col min="10894" max="10896" width="12.85546875" customWidth="1"/>
    <col min="10897" max="10897" width="13.5703125" bestFit="1" customWidth="1"/>
    <col min="10898" max="10900" width="14.42578125" bestFit="1" customWidth="1"/>
    <col min="10901" max="10901" width="12.28515625" customWidth="1"/>
    <col min="10902" max="10902" width="12" customWidth="1"/>
    <col min="10903" max="10904" width="12.85546875" customWidth="1"/>
    <col min="10905" max="10905" width="13.5703125" bestFit="1" customWidth="1"/>
    <col min="10906" max="10908" width="14.42578125" bestFit="1" customWidth="1"/>
    <col min="10909" max="10924" width="12.28515625" customWidth="1"/>
    <col min="10925" max="10925" width="12.85546875" customWidth="1"/>
    <col min="10926" max="10926" width="12.28515625" customWidth="1"/>
    <col min="10927" max="10927" width="11.42578125" customWidth="1"/>
    <col min="10928" max="10928" width="11.7109375" customWidth="1"/>
    <col min="10929" max="10936" width="12.28515625" customWidth="1"/>
    <col min="10937" max="10939" width="13.5703125" customWidth="1"/>
    <col min="10940" max="10941" width="12.28515625" customWidth="1"/>
    <col min="10942" max="10944" width="13.5703125" customWidth="1"/>
    <col min="10945" max="10946" width="12.28515625" customWidth="1"/>
    <col min="10947" max="10949" width="13.5703125" customWidth="1"/>
    <col min="10950" max="10951" width="12.28515625" customWidth="1"/>
    <col min="10952" max="10954" width="13.5703125" customWidth="1"/>
    <col min="10955" max="10955" width="14.42578125" customWidth="1"/>
    <col min="10956" max="10956" width="12.28515625" customWidth="1"/>
    <col min="10957" max="10959" width="13.5703125" customWidth="1"/>
    <col min="10960" max="10960" width="14.42578125" customWidth="1"/>
    <col min="10961" max="10961" width="12.28515625" customWidth="1"/>
    <col min="10962" max="10962" width="10.28515625" customWidth="1"/>
    <col min="10963" max="10964" width="13.5703125" customWidth="1"/>
    <col min="10965" max="10966" width="12.28515625" customWidth="1"/>
    <col min="10967" max="10969" width="13.5703125" customWidth="1"/>
    <col min="10970" max="10970" width="14.42578125" customWidth="1"/>
    <col min="10971" max="10971" width="12.28515625" customWidth="1"/>
    <col min="10972" max="10974" width="13.5703125" customWidth="1"/>
    <col min="10975" max="10975" width="12.42578125" customWidth="1"/>
    <col min="10976" max="10976" width="12.28515625" customWidth="1"/>
    <col min="10977" max="10977" width="11.28515625" customWidth="1"/>
    <col min="10978" max="10980" width="13.5703125" customWidth="1"/>
    <col min="10981" max="10981" width="12.28515625" customWidth="1"/>
    <col min="10982" max="10982" width="9.140625" customWidth="1"/>
    <col min="10983" max="10985" width="13.5703125" customWidth="1"/>
    <col min="10986" max="10986" width="12.28515625" customWidth="1"/>
    <col min="10987" max="10987" width="6.7109375" customWidth="1"/>
    <col min="10988" max="10990" width="13.5703125" customWidth="1"/>
    <col min="10991" max="10991" width="12.28515625" customWidth="1"/>
    <col min="10992" max="10994" width="13.5703125" customWidth="1"/>
    <col min="10995" max="10996" width="12.28515625" customWidth="1"/>
    <col min="10997" max="10999" width="13.5703125" customWidth="1"/>
    <col min="11000" max="11001" width="12.28515625" customWidth="1"/>
    <col min="11002" max="11004" width="13.5703125" customWidth="1"/>
    <col min="11005" max="11006" width="12.28515625" customWidth="1"/>
    <col min="11007" max="11009" width="13.5703125" customWidth="1"/>
    <col min="11010" max="11010" width="12.42578125" bestFit="1" customWidth="1"/>
    <col min="11011" max="11011" width="12.28515625" customWidth="1"/>
    <col min="11012" max="11012" width="11.28515625" customWidth="1"/>
    <col min="11013" max="11014" width="13.5703125" customWidth="1"/>
    <col min="11015" max="11015" width="13.5703125" bestFit="1" customWidth="1"/>
    <col min="11016" max="11016" width="12.28515625" customWidth="1"/>
    <col min="11017" max="11017" width="9.140625" customWidth="1"/>
    <col min="11018" max="11019" width="13.5703125" customWidth="1"/>
    <col min="11020" max="11020" width="14.42578125" bestFit="1" customWidth="1"/>
    <col min="11021" max="11021" width="12.28515625" customWidth="1"/>
    <col min="11022" max="11024" width="12.85546875" customWidth="1"/>
    <col min="11025" max="11029" width="12.28515625" customWidth="1"/>
    <col min="11030" max="11032" width="12.85546875" customWidth="1"/>
    <col min="11033" max="11037" width="12.28515625" customWidth="1"/>
    <col min="11038" max="11040" width="12.85546875" customWidth="1"/>
    <col min="11041" max="11041" width="14.42578125" bestFit="1" customWidth="1"/>
    <col min="11042" max="11045" width="12.28515625" customWidth="1"/>
    <col min="11046" max="11048" width="12.85546875" customWidth="1"/>
    <col min="11049" max="11050" width="14.42578125" bestFit="1" customWidth="1"/>
    <col min="11051" max="11052" width="13.28515625" bestFit="1" customWidth="1"/>
    <col min="11053" max="11053" width="12.28515625" customWidth="1"/>
    <col min="11054" max="11056" width="12.85546875" customWidth="1"/>
    <col min="11057" max="11059" width="14.42578125" bestFit="1" customWidth="1"/>
    <col min="11060" max="11061" width="12.28515625" customWidth="1"/>
    <col min="11062" max="11062" width="12" customWidth="1"/>
    <col min="11063" max="11064" width="12.85546875" customWidth="1"/>
    <col min="11065" max="11066" width="12.28515625" customWidth="1"/>
    <col min="11067" max="11067" width="13.5703125" bestFit="1" customWidth="1"/>
    <col min="11068" max="11069" width="12.28515625" customWidth="1"/>
    <col min="11070" max="11072" width="12.85546875" customWidth="1"/>
    <col min="11073" max="11077" width="12.28515625" customWidth="1"/>
    <col min="11078" max="11080" width="12.85546875" customWidth="1"/>
    <col min="11081" max="11085" width="12.28515625" customWidth="1"/>
    <col min="11086" max="11088" width="12.85546875" customWidth="1"/>
    <col min="11089" max="11093" width="12.28515625" customWidth="1"/>
    <col min="11094" max="11096" width="12.85546875" customWidth="1"/>
    <col min="11097" max="11097" width="14.42578125" bestFit="1" customWidth="1"/>
    <col min="11098" max="11098" width="13.28515625" bestFit="1" customWidth="1"/>
    <col min="11099" max="11100" width="14.42578125" bestFit="1" customWidth="1"/>
    <col min="11101" max="11101" width="12.28515625" customWidth="1"/>
    <col min="11102" max="11102" width="10.85546875" customWidth="1"/>
    <col min="11103" max="11104" width="12.85546875" customWidth="1"/>
    <col min="11105" max="11105" width="13.5703125" bestFit="1" customWidth="1"/>
    <col min="11106" max="11108" width="14.42578125" bestFit="1" customWidth="1"/>
    <col min="11109" max="11109" width="12.28515625" customWidth="1"/>
    <col min="11110" max="11110" width="10.85546875" customWidth="1"/>
    <col min="11111" max="11112" width="12.85546875" customWidth="1"/>
    <col min="11113" max="11113" width="13.5703125" bestFit="1" customWidth="1"/>
    <col min="11114" max="11114" width="12.42578125" bestFit="1" customWidth="1"/>
    <col min="11115" max="11116" width="13.5703125" bestFit="1" customWidth="1"/>
    <col min="11117" max="11117" width="12.28515625" customWidth="1"/>
    <col min="11118" max="11120" width="12.85546875" customWidth="1"/>
    <col min="11121" max="11125" width="12.28515625" customWidth="1"/>
    <col min="11126" max="11128" width="12.85546875" customWidth="1"/>
    <col min="11129" max="11129" width="12.28515625" customWidth="1"/>
    <col min="11130" max="11130" width="13.28515625" bestFit="1" customWidth="1"/>
    <col min="11131" max="11132" width="14.42578125" bestFit="1" customWidth="1"/>
    <col min="11133" max="11133" width="12.28515625" customWidth="1"/>
    <col min="11134" max="11136" width="12.85546875" customWidth="1"/>
    <col min="11137" max="11140" width="14.42578125" bestFit="1" customWidth="1"/>
    <col min="11141" max="11141" width="12.28515625" customWidth="1"/>
    <col min="11142" max="11142" width="12.85546875" bestFit="1" customWidth="1"/>
    <col min="11143" max="11144" width="12.85546875" customWidth="1"/>
    <col min="11145" max="11145" width="14.42578125" bestFit="1" customWidth="1"/>
    <col min="11146" max="11148" width="13.5703125" bestFit="1" customWidth="1"/>
    <col min="11149" max="11149" width="12.28515625" customWidth="1"/>
    <col min="11150" max="11152" width="12.85546875" customWidth="1"/>
    <col min="11153" max="11153" width="13.5703125" bestFit="1" customWidth="1"/>
    <col min="11154" max="11156" width="14.42578125" bestFit="1" customWidth="1"/>
    <col min="11157" max="11157" width="12.28515625" customWidth="1"/>
    <col min="11158" max="11158" width="12" customWidth="1"/>
    <col min="11159" max="11160" width="12.85546875" customWidth="1"/>
    <col min="11161" max="11161" width="13.5703125" bestFit="1" customWidth="1"/>
    <col min="11162" max="11164" width="14.42578125" bestFit="1" customWidth="1"/>
    <col min="11165" max="11180" width="12.28515625" customWidth="1"/>
    <col min="11181" max="11181" width="12.85546875" customWidth="1"/>
    <col min="11182" max="11182" width="12.28515625" customWidth="1"/>
    <col min="11183" max="11183" width="11.42578125" customWidth="1"/>
    <col min="11184" max="11184" width="11.7109375" customWidth="1"/>
    <col min="11185" max="11192" width="12.28515625" customWidth="1"/>
    <col min="11193" max="11195" width="13.5703125" customWidth="1"/>
    <col min="11196" max="11197" width="12.28515625" customWidth="1"/>
    <col min="11198" max="11200" width="13.5703125" customWidth="1"/>
    <col min="11201" max="11202" width="12.28515625" customWidth="1"/>
    <col min="11203" max="11205" width="13.5703125" customWidth="1"/>
    <col min="11206" max="11207" width="12.28515625" customWidth="1"/>
    <col min="11208" max="11210" width="13.5703125" customWidth="1"/>
    <col min="11211" max="11211" width="14.42578125" customWidth="1"/>
    <col min="11212" max="11212" width="12.28515625" customWidth="1"/>
    <col min="11213" max="11215" width="13.5703125" customWidth="1"/>
    <col min="11216" max="11216" width="14.42578125" customWidth="1"/>
    <col min="11217" max="11217" width="12.28515625" customWidth="1"/>
    <col min="11218" max="11218" width="10.28515625" customWidth="1"/>
    <col min="11219" max="11220" width="13.5703125" customWidth="1"/>
    <col min="11221" max="11222" width="12.28515625" customWidth="1"/>
    <col min="11223" max="11225" width="13.5703125" customWidth="1"/>
    <col min="11226" max="11226" width="14.42578125" customWidth="1"/>
    <col min="11227" max="11227" width="12.28515625" customWidth="1"/>
    <col min="11228" max="11230" width="13.5703125" customWidth="1"/>
    <col min="11231" max="11231" width="12.42578125" customWidth="1"/>
    <col min="11232" max="11232" width="12.28515625" customWidth="1"/>
    <col min="11233" max="11233" width="11.28515625" customWidth="1"/>
    <col min="11234" max="11236" width="13.5703125" customWidth="1"/>
    <col min="11237" max="11237" width="12.28515625" customWidth="1"/>
    <col min="11238" max="11238" width="9.140625" customWidth="1"/>
    <col min="11239" max="11241" width="13.5703125" customWidth="1"/>
    <col min="11242" max="11242" width="12.28515625" customWidth="1"/>
    <col min="11243" max="11243" width="6.7109375" customWidth="1"/>
    <col min="11244" max="11246" width="13.5703125" customWidth="1"/>
    <col min="11247" max="11247" width="12.28515625" customWidth="1"/>
    <col min="11248" max="11250" width="13.5703125" customWidth="1"/>
    <col min="11251" max="11252" width="12.28515625" customWidth="1"/>
    <col min="11253" max="11255" width="13.5703125" customWidth="1"/>
    <col min="11256" max="11257" width="12.28515625" customWidth="1"/>
    <col min="11258" max="11260" width="13.5703125" customWidth="1"/>
    <col min="11261" max="11262" width="12.28515625" customWidth="1"/>
    <col min="11263" max="11265" width="13.5703125" customWidth="1"/>
    <col min="11266" max="11266" width="12.42578125" bestFit="1" customWidth="1"/>
    <col min="11267" max="11267" width="12.28515625" customWidth="1"/>
    <col min="11268" max="11268" width="11.28515625" customWidth="1"/>
    <col min="11269" max="11270" width="13.5703125" customWidth="1"/>
    <col min="11271" max="11271" width="13.5703125" bestFit="1" customWidth="1"/>
    <col min="11272" max="11272" width="12.28515625" customWidth="1"/>
    <col min="11273" max="11273" width="9.140625" customWidth="1"/>
    <col min="11274" max="11275" width="13.5703125" customWidth="1"/>
    <col min="11276" max="11276" width="14.42578125" bestFit="1" customWidth="1"/>
    <col min="11277" max="11277" width="12.28515625" customWidth="1"/>
    <col min="11278" max="11280" width="12.85546875" customWidth="1"/>
    <col min="11281" max="11285" width="12.28515625" customWidth="1"/>
    <col min="11286" max="11288" width="12.85546875" customWidth="1"/>
    <col min="11289" max="11293" width="12.28515625" customWidth="1"/>
    <col min="11294" max="11296" width="12.85546875" customWidth="1"/>
    <col min="11297" max="11297" width="14.42578125" bestFit="1" customWidth="1"/>
    <col min="11298" max="11301" width="12.28515625" customWidth="1"/>
    <col min="11302" max="11304" width="12.85546875" customWidth="1"/>
    <col min="11305" max="11306" width="14.42578125" bestFit="1" customWidth="1"/>
    <col min="11307" max="11308" width="13.28515625" bestFit="1" customWidth="1"/>
    <col min="11309" max="11309" width="12.28515625" customWidth="1"/>
    <col min="11310" max="11312" width="12.85546875" customWidth="1"/>
    <col min="11313" max="11315" width="14.42578125" bestFit="1" customWidth="1"/>
    <col min="11316" max="11317" width="12.28515625" customWidth="1"/>
    <col min="11318" max="11318" width="12" customWidth="1"/>
    <col min="11319" max="11320" width="12.85546875" customWidth="1"/>
    <col min="11321" max="11322" width="12.28515625" customWidth="1"/>
    <col min="11323" max="11323" width="13.5703125" bestFit="1" customWidth="1"/>
    <col min="11324" max="11325" width="12.28515625" customWidth="1"/>
    <col min="11326" max="11328" width="12.85546875" customWidth="1"/>
    <col min="11329" max="11333" width="12.28515625" customWidth="1"/>
    <col min="11334" max="11336" width="12.85546875" customWidth="1"/>
    <col min="11337" max="11341" width="12.28515625" customWidth="1"/>
    <col min="11342" max="11344" width="12.85546875" customWidth="1"/>
    <col min="11345" max="11349" width="12.28515625" customWidth="1"/>
    <col min="11350" max="11352" width="12.85546875" customWidth="1"/>
    <col min="11353" max="11353" width="14.42578125" bestFit="1" customWidth="1"/>
    <col min="11354" max="11354" width="13.28515625" bestFit="1" customWidth="1"/>
    <col min="11355" max="11356" width="14.42578125" bestFit="1" customWidth="1"/>
    <col min="11357" max="11357" width="12.28515625" customWidth="1"/>
    <col min="11358" max="11358" width="10.85546875" customWidth="1"/>
    <col min="11359" max="11360" width="12.85546875" customWidth="1"/>
    <col min="11361" max="11361" width="13.5703125" bestFit="1" customWidth="1"/>
    <col min="11362" max="11364" width="14.42578125" bestFit="1" customWidth="1"/>
    <col min="11365" max="11365" width="12.28515625" customWidth="1"/>
    <col min="11366" max="11366" width="10.85546875" customWidth="1"/>
    <col min="11367" max="11368" width="12.85546875" customWidth="1"/>
    <col min="11369" max="11369" width="13.5703125" bestFit="1" customWidth="1"/>
    <col min="11370" max="11370" width="12.42578125" bestFit="1" customWidth="1"/>
    <col min="11371" max="11372" width="13.5703125" bestFit="1" customWidth="1"/>
    <col min="11373" max="11373" width="12.28515625" customWidth="1"/>
    <col min="11374" max="11376" width="12.85546875" customWidth="1"/>
    <col min="11377" max="11381" width="12.28515625" customWidth="1"/>
    <col min="11382" max="11384" width="12.85546875" customWidth="1"/>
    <col min="11385" max="11385" width="12.28515625" customWidth="1"/>
    <col min="11386" max="11386" width="13.28515625" bestFit="1" customWidth="1"/>
    <col min="11387" max="11388" width="14.42578125" bestFit="1" customWidth="1"/>
    <col min="11389" max="11389" width="12.28515625" customWidth="1"/>
    <col min="11390" max="11392" width="12.85546875" customWidth="1"/>
    <col min="11393" max="11396" width="14.42578125" bestFit="1" customWidth="1"/>
    <col min="11397" max="11397" width="12.28515625" customWidth="1"/>
    <col min="11398" max="11398" width="12.85546875" bestFit="1" customWidth="1"/>
    <col min="11399" max="11400" width="12.85546875" customWidth="1"/>
    <col min="11401" max="11401" width="14.42578125" bestFit="1" customWidth="1"/>
    <col min="11402" max="11404" width="13.5703125" bestFit="1" customWidth="1"/>
    <col min="11405" max="11405" width="12.28515625" customWidth="1"/>
    <col min="11406" max="11408" width="12.85546875" customWidth="1"/>
    <col min="11409" max="11409" width="13.5703125" bestFit="1" customWidth="1"/>
    <col min="11410" max="11412" width="14.42578125" bestFit="1" customWidth="1"/>
    <col min="11413" max="11413" width="12.28515625" customWidth="1"/>
    <col min="11414" max="11414" width="12" customWidth="1"/>
    <col min="11415" max="11416" width="12.85546875" customWidth="1"/>
    <col min="11417" max="11417" width="13.5703125" bestFit="1" customWidth="1"/>
    <col min="11418" max="11420" width="14.42578125" bestFit="1" customWidth="1"/>
    <col min="11421" max="11436" width="12.28515625" customWidth="1"/>
    <col min="11437" max="11437" width="12.85546875" customWidth="1"/>
    <col min="11438" max="11438" width="12.28515625" customWidth="1"/>
    <col min="11439" max="11439" width="11.42578125" customWidth="1"/>
    <col min="11440" max="11440" width="11.7109375" customWidth="1"/>
    <col min="11441" max="11448" width="12.28515625" customWidth="1"/>
    <col min="11449" max="11451" width="13.5703125" customWidth="1"/>
    <col min="11452" max="11453" width="12.28515625" customWidth="1"/>
    <col min="11454" max="11456" width="13.5703125" customWidth="1"/>
    <col min="11457" max="11458" width="12.28515625" customWidth="1"/>
    <col min="11459" max="11461" width="13.5703125" customWidth="1"/>
    <col min="11462" max="11463" width="12.28515625" customWidth="1"/>
    <col min="11464" max="11466" width="13.5703125" customWidth="1"/>
    <col min="11467" max="11467" width="14.42578125" customWidth="1"/>
    <col min="11468" max="11468" width="12.28515625" customWidth="1"/>
    <col min="11469" max="11471" width="13.5703125" customWidth="1"/>
    <col min="11472" max="11472" width="14.42578125" customWidth="1"/>
    <col min="11473" max="11473" width="12.28515625" customWidth="1"/>
    <col min="11474" max="11474" width="10.28515625" customWidth="1"/>
    <col min="11475" max="11476" width="13.5703125" customWidth="1"/>
    <col min="11477" max="11478" width="12.28515625" customWidth="1"/>
    <col min="11479" max="11481" width="13.5703125" customWidth="1"/>
    <col min="11482" max="11482" width="14.42578125" customWidth="1"/>
    <col min="11483" max="11483" width="12.28515625" customWidth="1"/>
    <col min="11484" max="11486" width="13.5703125" customWidth="1"/>
    <col min="11487" max="11487" width="12.42578125" customWidth="1"/>
    <col min="11488" max="11488" width="12.28515625" customWidth="1"/>
    <col min="11489" max="11489" width="11.28515625" customWidth="1"/>
    <col min="11490" max="11492" width="13.5703125" customWidth="1"/>
    <col min="11493" max="11493" width="12.28515625" customWidth="1"/>
    <col min="11494" max="11494" width="9.140625" customWidth="1"/>
    <col min="11495" max="11497" width="13.5703125" customWidth="1"/>
    <col min="11498" max="11498" width="12.28515625" customWidth="1"/>
    <col min="11499" max="11499" width="6.7109375" customWidth="1"/>
    <col min="11500" max="11502" width="13.5703125" customWidth="1"/>
    <col min="11503" max="11503" width="12.28515625" customWidth="1"/>
    <col min="11504" max="11506" width="13.5703125" customWidth="1"/>
    <col min="11507" max="11508" width="12.28515625" customWidth="1"/>
    <col min="11509" max="11511" width="13.5703125" customWidth="1"/>
    <col min="11512" max="11513" width="12.28515625" customWidth="1"/>
    <col min="11514" max="11516" width="13.5703125" customWidth="1"/>
    <col min="11517" max="11518" width="12.28515625" customWidth="1"/>
    <col min="11519" max="11521" width="13.5703125" customWidth="1"/>
    <col min="11522" max="11522" width="12.42578125" bestFit="1" customWidth="1"/>
    <col min="11523" max="11523" width="12.28515625" customWidth="1"/>
    <col min="11524" max="11524" width="11.28515625" customWidth="1"/>
    <col min="11525" max="11526" width="13.5703125" customWidth="1"/>
    <col min="11527" max="11527" width="13.5703125" bestFit="1" customWidth="1"/>
    <col min="11528" max="11528" width="12.28515625" customWidth="1"/>
    <col min="11529" max="11529" width="9.140625" customWidth="1"/>
    <col min="11530" max="11531" width="13.5703125" customWidth="1"/>
    <col min="11532" max="11532" width="14.42578125" bestFit="1" customWidth="1"/>
    <col min="11533" max="11533" width="12.28515625" customWidth="1"/>
    <col min="11534" max="11536" width="12.85546875" customWidth="1"/>
    <col min="11537" max="11541" width="12.28515625" customWidth="1"/>
    <col min="11542" max="11544" width="12.85546875" customWidth="1"/>
    <col min="11545" max="11549" width="12.28515625" customWidth="1"/>
    <col min="11550" max="11552" width="12.85546875" customWidth="1"/>
    <col min="11553" max="11553" width="14.42578125" bestFit="1" customWidth="1"/>
    <col min="11554" max="11557" width="12.28515625" customWidth="1"/>
    <col min="11558" max="11560" width="12.85546875" customWidth="1"/>
    <col min="11561" max="11562" width="14.42578125" bestFit="1" customWidth="1"/>
    <col min="11563" max="11564" width="13.28515625" bestFit="1" customWidth="1"/>
    <col min="11565" max="11565" width="12.28515625" customWidth="1"/>
    <col min="11566" max="11568" width="12.85546875" customWidth="1"/>
    <col min="11569" max="11571" width="14.42578125" bestFit="1" customWidth="1"/>
    <col min="11572" max="11573" width="12.28515625" customWidth="1"/>
    <col min="11574" max="11574" width="12" customWidth="1"/>
    <col min="11575" max="11576" width="12.85546875" customWidth="1"/>
    <col min="11577" max="11578" width="12.28515625" customWidth="1"/>
    <col min="11579" max="11579" width="13.5703125" bestFit="1" customWidth="1"/>
    <col min="11580" max="11581" width="12.28515625" customWidth="1"/>
    <col min="11582" max="11584" width="12.85546875" customWidth="1"/>
    <col min="11585" max="11589" width="12.28515625" customWidth="1"/>
    <col min="11590" max="11592" width="12.85546875" customWidth="1"/>
    <col min="11593" max="11597" width="12.28515625" customWidth="1"/>
    <col min="11598" max="11600" width="12.85546875" customWidth="1"/>
    <col min="11601" max="11605" width="12.28515625" customWidth="1"/>
    <col min="11606" max="11608" width="12.85546875" customWidth="1"/>
    <col min="11609" max="11609" width="14.42578125" bestFit="1" customWidth="1"/>
    <col min="11610" max="11610" width="13.28515625" bestFit="1" customWidth="1"/>
    <col min="11611" max="11612" width="14.42578125" bestFit="1" customWidth="1"/>
    <col min="11613" max="11613" width="12.28515625" customWidth="1"/>
    <col min="11614" max="11614" width="10.85546875" customWidth="1"/>
    <col min="11615" max="11616" width="12.85546875" customWidth="1"/>
    <col min="11617" max="11617" width="13.5703125" bestFit="1" customWidth="1"/>
    <col min="11618" max="11620" width="14.42578125" bestFit="1" customWidth="1"/>
    <col min="11621" max="11621" width="12.28515625" customWidth="1"/>
    <col min="11622" max="11622" width="10.85546875" customWidth="1"/>
    <col min="11623" max="11624" width="12.85546875" customWidth="1"/>
    <col min="11625" max="11625" width="13.5703125" bestFit="1" customWidth="1"/>
    <col min="11626" max="11626" width="12.42578125" bestFit="1" customWidth="1"/>
    <col min="11627" max="11628" width="13.5703125" bestFit="1" customWidth="1"/>
    <col min="11629" max="11629" width="12.28515625" customWidth="1"/>
    <col min="11630" max="11632" width="12.85546875" customWidth="1"/>
    <col min="11633" max="11637" width="12.28515625" customWidth="1"/>
    <col min="11638" max="11640" width="12.85546875" customWidth="1"/>
    <col min="11641" max="11641" width="12.28515625" customWidth="1"/>
    <col min="11642" max="11642" width="13.28515625" bestFit="1" customWidth="1"/>
    <col min="11643" max="11644" width="14.42578125" bestFit="1" customWidth="1"/>
    <col min="11645" max="11645" width="12.28515625" customWidth="1"/>
    <col min="11646" max="11648" width="12.85546875" customWidth="1"/>
    <col min="11649" max="11652" width="14.42578125" bestFit="1" customWidth="1"/>
    <col min="11653" max="11653" width="12.28515625" customWidth="1"/>
    <col min="11654" max="11654" width="12.85546875" bestFit="1" customWidth="1"/>
    <col min="11655" max="11656" width="12.85546875" customWidth="1"/>
    <col min="11657" max="11657" width="14.42578125" bestFit="1" customWidth="1"/>
    <col min="11658" max="11660" width="13.5703125" bestFit="1" customWidth="1"/>
    <col min="11661" max="11661" width="12.28515625" customWidth="1"/>
    <col min="11662" max="11664" width="12.85546875" customWidth="1"/>
    <col min="11665" max="11665" width="13.5703125" bestFit="1" customWidth="1"/>
    <col min="11666" max="11668" width="14.42578125" bestFit="1" customWidth="1"/>
    <col min="11669" max="11669" width="12.28515625" customWidth="1"/>
    <col min="11670" max="11670" width="12" customWidth="1"/>
    <col min="11671" max="11672" width="12.85546875" customWidth="1"/>
    <col min="11673" max="11673" width="13.5703125" bestFit="1" customWidth="1"/>
    <col min="11674" max="11676" width="14.42578125" bestFit="1" customWidth="1"/>
    <col min="11677" max="11692" width="12.28515625" customWidth="1"/>
    <col min="11693" max="11693" width="12.85546875" customWidth="1"/>
    <col min="11694" max="11694" width="12.28515625" customWidth="1"/>
    <col min="11695" max="11695" width="11.42578125" customWidth="1"/>
    <col min="11696" max="11696" width="11.7109375" customWidth="1"/>
    <col min="11697" max="11704" width="12.28515625" customWidth="1"/>
    <col min="11705" max="11707" width="13.5703125" customWidth="1"/>
    <col min="11708" max="11709" width="12.28515625" customWidth="1"/>
    <col min="11710" max="11712" width="13.5703125" customWidth="1"/>
    <col min="11713" max="11714" width="12.28515625" customWidth="1"/>
    <col min="11715" max="11717" width="13.5703125" customWidth="1"/>
    <col min="11718" max="11719" width="12.28515625" customWidth="1"/>
    <col min="11720" max="11722" width="13.5703125" customWidth="1"/>
    <col min="11723" max="11723" width="14.42578125" customWidth="1"/>
    <col min="11724" max="11724" width="12.28515625" customWidth="1"/>
    <col min="11725" max="11727" width="13.5703125" customWidth="1"/>
    <col min="11728" max="11728" width="14.42578125" customWidth="1"/>
    <col min="11729" max="11729" width="12.28515625" customWidth="1"/>
    <col min="11730" max="11730" width="10.28515625" customWidth="1"/>
    <col min="11731" max="11732" width="13.5703125" customWidth="1"/>
    <col min="11733" max="11734" width="12.28515625" customWidth="1"/>
    <col min="11735" max="11737" width="13.5703125" customWidth="1"/>
    <col min="11738" max="11738" width="14.42578125" customWidth="1"/>
    <col min="11739" max="11739" width="12.28515625" customWidth="1"/>
    <col min="11740" max="11742" width="13.5703125" customWidth="1"/>
    <col min="11743" max="11743" width="12.42578125" customWidth="1"/>
    <col min="11744" max="11744" width="12.28515625" customWidth="1"/>
    <col min="11745" max="11745" width="11.28515625" customWidth="1"/>
    <col min="11746" max="11748" width="13.5703125" customWidth="1"/>
    <col min="11749" max="11749" width="12.28515625" customWidth="1"/>
    <col min="11750" max="11750" width="9.140625" customWidth="1"/>
    <col min="11751" max="11753" width="13.5703125" customWidth="1"/>
    <col min="11754" max="11754" width="12.28515625" customWidth="1"/>
    <col min="11755" max="11755" width="6.7109375" customWidth="1"/>
    <col min="11756" max="11758" width="13.5703125" customWidth="1"/>
    <col min="11759" max="11759" width="12.28515625" customWidth="1"/>
    <col min="11760" max="11762" width="13.5703125" customWidth="1"/>
    <col min="11763" max="11764" width="12.28515625" customWidth="1"/>
    <col min="11765" max="11767" width="13.5703125" customWidth="1"/>
    <col min="11768" max="11769" width="12.28515625" customWidth="1"/>
    <col min="11770" max="11772" width="13.5703125" customWidth="1"/>
    <col min="11773" max="11774" width="12.28515625" customWidth="1"/>
    <col min="11775" max="11777" width="13.5703125" customWidth="1"/>
    <col min="11778" max="11778" width="12.42578125" bestFit="1" customWidth="1"/>
    <col min="11779" max="11779" width="12.28515625" customWidth="1"/>
    <col min="11780" max="11780" width="11.28515625" customWidth="1"/>
    <col min="11781" max="11782" width="13.5703125" customWidth="1"/>
    <col min="11783" max="11783" width="13.5703125" bestFit="1" customWidth="1"/>
    <col min="11784" max="11784" width="12.28515625" customWidth="1"/>
    <col min="11785" max="11785" width="9.140625" customWidth="1"/>
    <col min="11786" max="11787" width="13.5703125" customWidth="1"/>
    <col min="11788" max="11788" width="14.42578125" bestFit="1" customWidth="1"/>
    <col min="11789" max="11789" width="12.28515625" customWidth="1"/>
    <col min="11790" max="11792" width="12.85546875" customWidth="1"/>
    <col min="11793" max="11797" width="12.28515625" customWidth="1"/>
    <col min="11798" max="11800" width="12.85546875" customWidth="1"/>
    <col min="11801" max="11805" width="12.28515625" customWidth="1"/>
    <col min="11806" max="11808" width="12.85546875" customWidth="1"/>
    <col min="11809" max="11809" width="14.42578125" bestFit="1" customWidth="1"/>
    <col min="11810" max="11813" width="12.28515625" customWidth="1"/>
    <col min="11814" max="11816" width="12.85546875" customWidth="1"/>
    <col min="11817" max="11818" width="14.42578125" bestFit="1" customWidth="1"/>
    <col min="11819" max="11820" width="13.28515625" bestFit="1" customWidth="1"/>
    <col min="11821" max="11821" width="12.28515625" customWidth="1"/>
    <col min="11822" max="11824" width="12.85546875" customWidth="1"/>
    <col min="11825" max="11827" width="14.42578125" bestFit="1" customWidth="1"/>
    <col min="11828" max="11829" width="12.28515625" customWidth="1"/>
    <col min="11830" max="11830" width="12" customWidth="1"/>
    <col min="11831" max="11832" width="12.85546875" customWidth="1"/>
    <col min="11833" max="11834" width="12.28515625" customWidth="1"/>
    <col min="11835" max="11835" width="13.5703125" bestFit="1" customWidth="1"/>
    <col min="11836" max="11837" width="12.28515625" customWidth="1"/>
    <col min="11838" max="11840" width="12.85546875" customWidth="1"/>
    <col min="11841" max="11845" width="12.28515625" customWidth="1"/>
    <col min="11846" max="11848" width="12.85546875" customWidth="1"/>
    <col min="11849" max="11853" width="12.28515625" customWidth="1"/>
    <col min="11854" max="11856" width="12.85546875" customWidth="1"/>
    <col min="11857" max="11861" width="12.28515625" customWidth="1"/>
    <col min="11862" max="11864" width="12.85546875" customWidth="1"/>
    <col min="11865" max="11865" width="14.42578125" bestFit="1" customWidth="1"/>
    <col min="11866" max="11866" width="13.28515625" bestFit="1" customWidth="1"/>
    <col min="11867" max="11868" width="14.42578125" bestFit="1" customWidth="1"/>
    <col min="11869" max="11869" width="12.28515625" customWidth="1"/>
    <col min="11870" max="11870" width="10.85546875" customWidth="1"/>
    <col min="11871" max="11872" width="12.85546875" customWidth="1"/>
    <col min="11873" max="11873" width="13.5703125" bestFit="1" customWidth="1"/>
    <col min="11874" max="11876" width="14.42578125" bestFit="1" customWidth="1"/>
    <col min="11877" max="11877" width="12.28515625" customWidth="1"/>
    <col min="11878" max="11878" width="10.85546875" customWidth="1"/>
    <col min="11879" max="11880" width="12.85546875" customWidth="1"/>
    <col min="11881" max="11881" width="13.5703125" bestFit="1" customWidth="1"/>
    <col min="11882" max="11882" width="12.42578125" bestFit="1" customWidth="1"/>
    <col min="11883" max="11884" width="13.5703125" bestFit="1" customWidth="1"/>
    <col min="11885" max="11885" width="12.28515625" customWidth="1"/>
    <col min="11886" max="11888" width="12.85546875" customWidth="1"/>
    <col min="11889" max="11893" width="12.28515625" customWidth="1"/>
    <col min="11894" max="11896" width="12.85546875" customWidth="1"/>
    <col min="11897" max="11897" width="12.28515625" customWidth="1"/>
    <col min="11898" max="11898" width="13.28515625" bestFit="1" customWidth="1"/>
    <col min="11899" max="11900" width="14.42578125" bestFit="1" customWidth="1"/>
    <col min="11901" max="11901" width="12.28515625" customWidth="1"/>
    <col min="11902" max="11904" width="12.85546875" customWidth="1"/>
    <col min="11905" max="11908" width="14.42578125" bestFit="1" customWidth="1"/>
    <col min="11909" max="11909" width="12.28515625" customWidth="1"/>
    <col min="11910" max="11910" width="12.85546875" bestFit="1" customWidth="1"/>
    <col min="11911" max="11912" width="12.85546875" customWidth="1"/>
    <col min="11913" max="11913" width="14.42578125" bestFit="1" customWidth="1"/>
    <col min="11914" max="11916" width="13.5703125" bestFit="1" customWidth="1"/>
    <col min="11917" max="11917" width="12.28515625" customWidth="1"/>
    <col min="11918" max="11920" width="12.85546875" customWidth="1"/>
    <col min="11921" max="11921" width="13.5703125" bestFit="1" customWidth="1"/>
    <col min="11922" max="11924" width="14.42578125" bestFit="1" customWidth="1"/>
    <col min="11925" max="11925" width="12.28515625" customWidth="1"/>
    <col min="11926" max="11926" width="12" customWidth="1"/>
    <col min="11927" max="11928" width="12.85546875" customWidth="1"/>
    <col min="11929" max="11929" width="13.5703125" bestFit="1" customWidth="1"/>
    <col min="11930" max="11932" width="14.42578125" bestFit="1" customWidth="1"/>
    <col min="11933" max="11948" width="12.28515625" customWidth="1"/>
    <col min="11949" max="11949" width="12.85546875" customWidth="1"/>
    <col min="11950" max="11950" width="12.28515625" customWidth="1"/>
    <col min="11951" max="11951" width="11.42578125" customWidth="1"/>
    <col min="11952" max="11952" width="11.7109375" customWidth="1"/>
    <col min="11953" max="11960" width="12.28515625" customWidth="1"/>
    <col min="11961" max="11963" width="13.5703125" customWidth="1"/>
    <col min="11964" max="11965" width="12.28515625" customWidth="1"/>
    <col min="11966" max="11968" width="13.5703125" customWidth="1"/>
    <col min="11969" max="11970" width="12.28515625" customWidth="1"/>
    <col min="11971" max="11973" width="13.5703125" customWidth="1"/>
    <col min="11974" max="11975" width="12.28515625" customWidth="1"/>
    <col min="11976" max="11978" width="13.5703125" customWidth="1"/>
    <col min="11979" max="11979" width="14.42578125" customWidth="1"/>
    <col min="11980" max="11980" width="12.28515625" customWidth="1"/>
    <col min="11981" max="11983" width="13.5703125" customWidth="1"/>
    <col min="11984" max="11984" width="14.42578125" customWidth="1"/>
    <col min="11985" max="11985" width="12.28515625" customWidth="1"/>
    <col min="11986" max="11986" width="10.28515625" customWidth="1"/>
    <col min="11987" max="11988" width="13.5703125" customWidth="1"/>
    <col min="11989" max="11990" width="12.28515625" customWidth="1"/>
    <col min="11991" max="11993" width="13.5703125" customWidth="1"/>
    <col min="11994" max="11994" width="14.42578125" customWidth="1"/>
    <col min="11995" max="11995" width="12.28515625" customWidth="1"/>
    <col min="11996" max="11998" width="13.5703125" customWidth="1"/>
    <col min="11999" max="11999" width="12.42578125" customWidth="1"/>
    <col min="12000" max="12000" width="12.28515625" customWidth="1"/>
    <col min="12001" max="12001" width="11.28515625" customWidth="1"/>
    <col min="12002" max="12004" width="13.5703125" customWidth="1"/>
    <col min="12005" max="12005" width="12.28515625" customWidth="1"/>
    <col min="12006" max="12006" width="9.140625" customWidth="1"/>
    <col min="12007" max="12009" width="13.5703125" customWidth="1"/>
    <col min="12010" max="12010" width="12.28515625" customWidth="1"/>
    <col min="12011" max="12011" width="6.7109375" customWidth="1"/>
    <col min="12012" max="12014" width="13.5703125" customWidth="1"/>
    <col min="12015" max="12015" width="12.28515625" customWidth="1"/>
    <col min="12016" max="12018" width="13.5703125" customWidth="1"/>
    <col min="12019" max="12020" width="12.28515625" customWidth="1"/>
    <col min="12021" max="12023" width="13.5703125" customWidth="1"/>
    <col min="12024" max="12025" width="12.28515625" customWidth="1"/>
    <col min="12026" max="12028" width="13.5703125" customWidth="1"/>
    <col min="12029" max="12030" width="12.28515625" customWidth="1"/>
    <col min="12031" max="12033" width="13.5703125" customWidth="1"/>
    <col min="12034" max="12034" width="12.42578125" bestFit="1" customWidth="1"/>
    <col min="12035" max="12035" width="12.28515625" customWidth="1"/>
    <col min="12036" max="12036" width="11.28515625" customWidth="1"/>
    <col min="12037" max="12038" width="13.5703125" customWidth="1"/>
    <col min="12039" max="12039" width="13.5703125" bestFit="1" customWidth="1"/>
    <col min="12040" max="12040" width="12.28515625" customWidth="1"/>
    <col min="12041" max="12041" width="9.140625" customWidth="1"/>
    <col min="12042" max="12043" width="13.5703125" customWidth="1"/>
    <col min="12044" max="12044" width="14.42578125" bestFit="1" customWidth="1"/>
    <col min="12045" max="12045" width="12.28515625" customWidth="1"/>
    <col min="12046" max="12048" width="12.85546875" customWidth="1"/>
    <col min="12049" max="12053" width="12.28515625" customWidth="1"/>
    <col min="12054" max="12056" width="12.85546875" customWidth="1"/>
    <col min="12057" max="12061" width="12.28515625" customWidth="1"/>
    <col min="12062" max="12064" width="12.85546875" customWidth="1"/>
    <col min="12065" max="12065" width="14.42578125" bestFit="1" customWidth="1"/>
    <col min="12066" max="12069" width="12.28515625" customWidth="1"/>
    <col min="12070" max="12072" width="12.85546875" customWidth="1"/>
    <col min="12073" max="12074" width="14.42578125" bestFit="1" customWidth="1"/>
    <col min="12075" max="12076" width="13.28515625" bestFit="1" customWidth="1"/>
    <col min="12077" max="12077" width="12.28515625" customWidth="1"/>
    <col min="12078" max="12080" width="12.85546875" customWidth="1"/>
    <col min="12081" max="12083" width="14.42578125" bestFit="1" customWidth="1"/>
    <col min="12084" max="12085" width="12.28515625" customWidth="1"/>
    <col min="12086" max="12086" width="12" customWidth="1"/>
    <col min="12087" max="12088" width="12.85546875" customWidth="1"/>
    <col min="12089" max="12090" width="12.28515625" customWidth="1"/>
    <col min="12091" max="12091" width="13.5703125" bestFit="1" customWidth="1"/>
    <col min="12092" max="12093" width="12.28515625" customWidth="1"/>
    <col min="12094" max="12096" width="12.85546875" customWidth="1"/>
    <col min="12097" max="12101" width="12.28515625" customWidth="1"/>
    <col min="12102" max="12104" width="12.85546875" customWidth="1"/>
    <col min="12105" max="12109" width="12.28515625" customWidth="1"/>
    <col min="12110" max="12112" width="12.85546875" customWidth="1"/>
    <col min="12113" max="12117" width="12.28515625" customWidth="1"/>
    <col min="12118" max="12120" width="12.85546875" customWidth="1"/>
    <col min="12121" max="12121" width="14.42578125" bestFit="1" customWidth="1"/>
    <col min="12122" max="12122" width="13.28515625" bestFit="1" customWidth="1"/>
    <col min="12123" max="12124" width="14.42578125" bestFit="1" customWidth="1"/>
    <col min="12125" max="12125" width="12.28515625" customWidth="1"/>
    <col min="12126" max="12126" width="10.85546875" customWidth="1"/>
    <col min="12127" max="12128" width="12.85546875" customWidth="1"/>
    <col min="12129" max="12129" width="13.5703125" bestFit="1" customWidth="1"/>
    <col min="12130" max="12132" width="14.42578125" bestFit="1" customWidth="1"/>
    <col min="12133" max="12133" width="12.28515625" customWidth="1"/>
    <col min="12134" max="12134" width="10.85546875" customWidth="1"/>
    <col min="12135" max="12136" width="12.85546875" customWidth="1"/>
    <col min="12137" max="12137" width="13.5703125" bestFit="1" customWidth="1"/>
    <col min="12138" max="12138" width="12.42578125" bestFit="1" customWidth="1"/>
    <col min="12139" max="12140" width="13.5703125" bestFit="1" customWidth="1"/>
    <col min="12141" max="12141" width="12.28515625" customWidth="1"/>
    <col min="12142" max="12144" width="12.85546875" customWidth="1"/>
    <col min="12145" max="12149" width="12.28515625" customWidth="1"/>
    <col min="12150" max="12152" width="12.85546875" customWidth="1"/>
    <col min="12153" max="12153" width="12.28515625" customWidth="1"/>
    <col min="12154" max="12154" width="13.28515625" bestFit="1" customWidth="1"/>
    <col min="12155" max="12156" width="14.42578125" bestFit="1" customWidth="1"/>
    <col min="12157" max="12157" width="12.28515625" customWidth="1"/>
    <col min="12158" max="12160" width="12.85546875" customWidth="1"/>
    <col min="12161" max="12164" width="14.42578125" bestFit="1" customWidth="1"/>
    <col min="12165" max="12165" width="12.28515625" customWidth="1"/>
    <col min="12166" max="12166" width="12.85546875" bestFit="1" customWidth="1"/>
    <col min="12167" max="12168" width="12.85546875" customWidth="1"/>
    <col min="12169" max="12169" width="14.42578125" bestFit="1" customWidth="1"/>
    <col min="12170" max="12172" width="13.5703125" bestFit="1" customWidth="1"/>
    <col min="12173" max="12173" width="12.28515625" customWidth="1"/>
    <col min="12174" max="12176" width="12.85546875" customWidth="1"/>
    <col min="12177" max="12177" width="13.5703125" bestFit="1" customWidth="1"/>
    <col min="12178" max="12180" width="14.42578125" bestFit="1" customWidth="1"/>
    <col min="12181" max="12181" width="12.28515625" customWidth="1"/>
    <col min="12182" max="12182" width="12" customWidth="1"/>
    <col min="12183" max="12184" width="12.85546875" customWidth="1"/>
    <col min="12185" max="12185" width="13.5703125" bestFit="1" customWidth="1"/>
    <col min="12186" max="12188" width="14.42578125" bestFit="1" customWidth="1"/>
    <col min="12189" max="12204" width="12.28515625" customWidth="1"/>
    <col min="12205" max="12205" width="12.85546875" customWidth="1"/>
    <col min="12206" max="12206" width="12.28515625" customWidth="1"/>
    <col min="12207" max="12207" width="11.42578125" customWidth="1"/>
    <col min="12208" max="12208" width="11.7109375" customWidth="1"/>
    <col min="12209" max="12216" width="12.28515625" customWidth="1"/>
    <col min="12217" max="12219" width="13.5703125" customWidth="1"/>
    <col min="12220" max="12221" width="12.28515625" customWidth="1"/>
    <col min="12222" max="12224" width="13.5703125" customWidth="1"/>
    <col min="12225" max="12226" width="12.28515625" customWidth="1"/>
    <col min="12227" max="12229" width="13.5703125" customWidth="1"/>
    <col min="12230" max="12231" width="12.28515625" customWidth="1"/>
    <col min="12232" max="12234" width="13.5703125" customWidth="1"/>
    <col min="12235" max="12235" width="14.42578125" customWidth="1"/>
    <col min="12236" max="12236" width="12.28515625" customWidth="1"/>
    <col min="12237" max="12239" width="13.5703125" customWidth="1"/>
    <col min="12240" max="12240" width="14.42578125" customWidth="1"/>
    <col min="12241" max="12241" width="12.28515625" customWidth="1"/>
    <col min="12242" max="12242" width="10.28515625" customWidth="1"/>
    <col min="12243" max="12244" width="13.5703125" customWidth="1"/>
    <col min="12245" max="12246" width="12.28515625" customWidth="1"/>
    <col min="12247" max="12249" width="13.5703125" customWidth="1"/>
    <col min="12250" max="12250" width="14.42578125" customWidth="1"/>
    <col min="12251" max="12251" width="12.28515625" customWidth="1"/>
    <col min="12252" max="12254" width="13.5703125" customWidth="1"/>
    <col min="12255" max="12255" width="12.42578125" customWidth="1"/>
    <col min="12256" max="12256" width="12.28515625" customWidth="1"/>
    <col min="12257" max="12257" width="11.28515625" customWidth="1"/>
    <col min="12258" max="12260" width="13.5703125" customWidth="1"/>
    <col min="12261" max="12261" width="12.28515625" customWidth="1"/>
    <col min="12262" max="12262" width="9.140625" customWidth="1"/>
    <col min="12263" max="12265" width="13.5703125" customWidth="1"/>
    <col min="12266" max="12266" width="12.28515625" customWidth="1"/>
    <col min="12267" max="12267" width="6.7109375" customWidth="1"/>
    <col min="12268" max="12270" width="13.5703125" customWidth="1"/>
    <col min="12271" max="12271" width="12.28515625" customWidth="1"/>
    <col min="12272" max="12274" width="13.5703125" customWidth="1"/>
    <col min="12275" max="12276" width="12.28515625" customWidth="1"/>
    <col min="12277" max="12279" width="13.5703125" customWidth="1"/>
    <col min="12280" max="12281" width="12.28515625" customWidth="1"/>
    <col min="12282" max="12284" width="13.5703125" customWidth="1"/>
    <col min="12285" max="12286" width="12.28515625" customWidth="1"/>
    <col min="12287" max="12289" width="13.5703125" customWidth="1"/>
    <col min="12290" max="12290" width="12.42578125" bestFit="1" customWidth="1"/>
    <col min="12291" max="12291" width="12.28515625" customWidth="1"/>
    <col min="12292" max="12292" width="11.28515625" customWidth="1"/>
    <col min="12293" max="12294" width="13.5703125" customWidth="1"/>
    <col min="12295" max="12295" width="13.5703125" bestFit="1" customWidth="1"/>
    <col min="12296" max="12296" width="12.28515625" customWidth="1"/>
    <col min="12297" max="12297" width="9.140625" customWidth="1"/>
    <col min="12298" max="12299" width="13.5703125" customWidth="1"/>
    <col min="12300" max="12300" width="14.42578125" bestFit="1" customWidth="1"/>
    <col min="12301" max="12301" width="12.28515625" customWidth="1"/>
    <col min="12302" max="12304" width="12.85546875" customWidth="1"/>
    <col min="12305" max="12309" width="12.28515625" customWidth="1"/>
    <col min="12310" max="12312" width="12.85546875" customWidth="1"/>
    <col min="12313" max="12317" width="12.28515625" customWidth="1"/>
    <col min="12318" max="12320" width="12.85546875" customWidth="1"/>
    <col min="12321" max="12321" width="14.42578125" bestFit="1" customWidth="1"/>
    <col min="12322" max="12325" width="12.28515625" customWidth="1"/>
    <col min="12326" max="12328" width="12.85546875" customWidth="1"/>
    <col min="12329" max="12330" width="14.42578125" bestFit="1" customWidth="1"/>
    <col min="12331" max="12332" width="13.28515625" bestFit="1" customWidth="1"/>
    <col min="12333" max="12333" width="12.28515625" customWidth="1"/>
    <col min="12334" max="12336" width="12.85546875" customWidth="1"/>
    <col min="12337" max="12339" width="14.42578125" bestFit="1" customWidth="1"/>
    <col min="12340" max="12341" width="12.28515625" customWidth="1"/>
    <col min="12342" max="12342" width="12" customWidth="1"/>
    <col min="12343" max="12344" width="12.85546875" customWidth="1"/>
    <col min="12345" max="12346" width="12.28515625" customWidth="1"/>
    <col min="12347" max="12347" width="13.5703125" bestFit="1" customWidth="1"/>
    <col min="12348" max="12349" width="12.28515625" customWidth="1"/>
    <col min="12350" max="12352" width="12.85546875" customWidth="1"/>
    <col min="12353" max="12357" width="12.28515625" customWidth="1"/>
    <col min="12358" max="12360" width="12.85546875" customWidth="1"/>
    <col min="12361" max="12365" width="12.28515625" customWidth="1"/>
    <col min="12366" max="12368" width="12.85546875" customWidth="1"/>
    <col min="12369" max="12373" width="12.28515625" customWidth="1"/>
    <col min="12374" max="12376" width="12.85546875" customWidth="1"/>
    <col min="12377" max="12377" width="14.42578125" bestFit="1" customWidth="1"/>
    <col min="12378" max="12378" width="13.28515625" bestFit="1" customWidth="1"/>
    <col min="12379" max="12380" width="14.42578125" bestFit="1" customWidth="1"/>
    <col min="12381" max="12381" width="12.28515625" customWidth="1"/>
    <col min="12382" max="12382" width="10.85546875" customWidth="1"/>
    <col min="12383" max="12384" width="12.85546875" customWidth="1"/>
    <col min="12385" max="12385" width="13.5703125" bestFit="1" customWidth="1"/>
    <col min="12386" max="12388" width="14.42578125" bestFit="1" customWidth="1"/>
    <col min="12389" max="12389" width="12.28515625" customWidth="1"/>
    <col min="12390" max="12390" width="10.85546875" customWidth="1"/>
    <col min="12391" max="12392" width="12.85546875" customWidth="1"/>
    <col min="12393" max="12393" width="13.5703125" bestFit="1" customWidth="1"/>
    <col min="12394" max="12394" width="12.42578125" bestFit="1" customWidth="1"/>
    <col min="12395" max="12396" width="13.5703125" bestFit="1" customWidth="1"/>
    <col min="12397" max="12397" width="12.28515625" customWidth="1"/>
    <col min="12398" max="12400" width="12.85546875" customWidth="1"/>
    <col min="12401" max="12405" width="12.28515625" customWidth="1"/>
    <col min="12406" max="12408" width="12.85546875" customWidth="1"/>
    <col min="12409" max="12409" width="12.28515625" customWidth="1"/>
    <col min="12410" max="12410" width="13.28515625" bestFit="1" customWidth="1"/>
    <col min="12411" max="12412" width="14.42578125" bestFit="1" customWidth="1"/>
    <col min="12413" max="12413" width="12.28515625" customWidth="1"/>
    <col min="12414" max="12416" width="12.85546875" customWidth="1"/>
    <col min="12417" max="12420" width="14.42578125" bestFit="1" customWidth="1"/>
    <col min="12421" max="12421" width="12.28515625" customWidth="1"/>
    <col min="12422" max="12422" width="12.85546875" bestFit="1" customWidth="1"/>
    <col min="12423" max="12424" width="12.85546875" customWidth="1"/>
    <col min="12425" max="12425" width="14.42578125" bestFit="1" customWidth="1"/>
    <col min="12426" max="12428" width="13.5703125" bestFit="1" customWidth="1"/>
    <col min="12429" max="12429" width="12.28515625" customWidth="1"/>
    <col min="12430" max="12432" width="12.85546875" customWidth="1"/>
    <col min="12433" max="12433" width="13.5703125" bestFit="1" customWidth="1"/>
    <col min="12434" max="12436" width="14.42578125" bestFit="1" customWidth="1"/>
    <col min="12437" max="12437" width="12.28515625" customWidth="1"/>
    <col min="12438" max="12438" width="12" customWidth="1"/>
    <col min="12439" max="12440" width="12.85546875" customWidth="1"/>
    <col min="12441" max="12441" width="13.5703125" bestFit="1" customWidth="1"/>
    <col min="12442" max="12444" width="14.42578125" bestFit="1" customWidth="1"/>
    <col min="12445" max="12460" width="12.28515625" customWidth="1"/>
    <col min="12461" max="12461" width="12.85546875" customWidth="1"/>
    <col min="12462" max="12462" width="12.28515625" customWidth="1"/>
    <col min="12463" max="12463" width="11.42578125" customWidth="1"/>
    <col min="12464" max="12464" width="11.7109375" customWidth="1"/>
    <col min="12465" max="12472" width="12.28515625" customWidth="1"/>
    <col min="12473" max="12475" width="13.5703125" customWidth="1"/>
    <col min="12476" max="12477" width="12.28515625" customWidth="1"/>
    <col min="12478" max="12480" width="13.5703125" customWidth="1"/>
    <col min="12481" max="12482" width="12.28515625" customWidth="1"/>
    <col min="12483" max="12485" width="13.5703125" customWidth="1"/>
    <col min="12486" max="12487" width="12.28515625" customWidth="1"/>
    <col min="12488" max="12490" width="13.5703125" customWidth="1"/>
    <col min="12491" max="12491" width="14.42578125" customWidth="1"/>
    <col min="12492" max="12492" width="12.28515625" customWidth="1"/>
    <col min="12493" max="12495" width="13.5703125" customWidth="1"/>
    <col min="12496" max="12496" width="14.42578125" customWidth="1"/>
    <col min="12497" max="12497" width="12.28515625" customWidth="1"/>
    <col min="12498" max="12498" width="10.28515625" customWidth="1"/>
    <col min="12499" max="12500" width="13.5703125" customWidth="1"/>
    <col min="12501" max="12502" width="12.28515625" customWidth="1"/>
    <col min="12503" max="12505" width="13.5703125" customWidth="1"/>
    <col min="12506" max="12506" width="14.42578125" customWidth="1"/>
    <col min="12507" max="12507" width="12.28515625" customWidth="1"/>
    <col min="12508" max="12510" width="13.5703125" customWidth="1"/>
    <col min="12511" max="12511" width="12.42578125" customWidth="1"/>
    <col min="12512" max="12512" width="12.28515625" customWidth="1"/>
    <col min="12513" max="12513" width="11.28515625" customWidth="1"/>
    <col min="12514" max="12516" width="13.5703125" customWidth="1"/>
    <col min="12517" max="12517" width="12.28515625" customWidth="1"/>
    <col min="12518" max="12518" width="9.140625" customWidth="1"/>
    <col min="12519" max="12521" width="13.5703125" customWidth="1"/>
    <col min="12522" max="12522" width="12.28515625" customWidth="1"/>
    <col min="12523" max="12523" width="6.7109375" customWidth="1"/>
    <col min="12524" max="12526" width="13.5703125" customWidth="1"/>
    <col min="12527" max="12527" width="12.28515625" customWidth="1"/>
    <col min="12528" max="12530" width="13.5703125" customWidth="1"/>
    <col min="12531" max="12532" width="12.28515625" customWidth="1"/>
    <col min="12533" max="12535" width="13.5703125" customWidth="1"/>
    <col min="12536" max="12537" width="12.28515625" customWidth="1"/>
    <col min="12538" max="12540" width="13.5703125" customWidth="1"/>
    <col min="12541" max="12542" width="12.28515625" customWidth="1"/>
    <col min="12543" max="12545" width="13.5703125" customWidth="1"/>
    <col min="12546" max="12546" width="12.42578125" bestFit="1" customWidth="1"/>
    <col min="12547" max="12547" width="12.28515625" customWidth="1"/>
    <col min="12548" max="12548" width="11.28515625" customWidth="1"/>
    <col min="12549" max="12550" width="13.5703125" customWidth="1"/>
    <col min="12551" max="12551" width="13.5703125" bestFit="1" customWidth="1"/>
    <col min="12552" max="12552" width="12.28515625" customWidth="1"/>
    <col min="12553" max="12553" width="9.140625" customWidth="1"/>
    <col min="12554" max="12555" width="13.5703125" customWidth="1"/>
    <col min="12556" max="12556" width="14.42578125" bestFit="1" customWidth="1"/>
    <col min="12557" max="12557" width="12.28515625" customWidth="1"/>
    <col min="12558" max="12560" width="12.85546875" customWidth="1"/>
    <col min="12561" max="12565" width="12.28515625" customWidth="1"/>
    <col min="12566" max="12568" width="12.85546875" customWidth="1"/>
    <col min="12569" max="12573" width="12.28515625" customWidth="1"/>
    <col min="12574" max="12576" width="12.85546875" customWidth="1"/>
    <col min="12577" max="12577" width="14.42578125" bestFit="1" customWidth="1"/>
    <col min="12578" max="12581" width="12.28515625" customWidth="1"/>
    <col min="12582" max="12584" width="12.85546875" customWidth="1"/>
    <col min="12585" max="12586" width="14.42578125" bestFit="1" customWidth="1"/>
    <col min="12587" max="12588" width="13.28515625" bestFit="1" customWidth="1"/>
    <col min="12589" max="12589" width="12.28515625" customWidth="1"/>
    <col min="12590" max="12592" width="12.85546875" customWidth="1"/>
    <col min="12593" max="12595" width="14.42578125" bestFit="1" customWidth="1"/>
    <col min="12596" max="12597" width="12.28515625" customWidth="1"/>
    <col min="12598" max="12598" width="12" customWidth="1"/>
    <col min="12599" max="12600" width="12.85546875" customWidth="1"/>
    <col min="12601" max="12602" width="12.28515625" customWidth="1"/>
    <col min="12603" max="12603" width="13.5703125" bestFit="1" customWidth="1"/>
    <col min="12604" max="12605" width="12.28515625" customWidth="1"/>
    <col min="12606" max="12608" width="12.85546875" customWidth="1"/>
    <col min="12609" max="12613" width="12.28515625" customWidth="1"/>
    <col min="12614" max="12616" width="12.85546875" customWidth="1"/>
    <col min="12617" max="12621" width="12.28515625" customWidth="1"/>
    <col min="12622" max="12624" width="12.85546875" customWidth="1"/>
    <col min="12625" max="12629" width="12.28515625" customWidth="1"/>
    <col min="12630" max="12632" width="12.85546875" customWidth="1"/>
    <col min="12633" max="12633" width="14.42578125" bestFit="1" customWidth="1"/>
    <col min="12634" max="12634" width="13.28515625" bestFit="1" customWidth="1"/>
    <col min="12635" max="12636" width="14.42578125" bestFit="1" customWidth="1"/>
    <col min="12637" max="12637" width="12.28515625" customWidth="1"/>
    <col min="12638" max="12638" width="10.85546875" customWidth="1"/>
    <col min="12639" max="12640" width="12.85546875" customWidth="1"/>
    <col min="12641" max="12641" width="13.5703125" bestFit="1" customWidth="1"/>
    <col min="12642" max="12644" width="14.42578125" bestFit="1" customWidth="1"/>
    <col min="12645" max="12645" width="12.28515625" customWidth="1"/>
    <col min="12646" max="12646" width="10.85546875" customWidth="1"/>
    <col min="12647" max="12648" width="12.85546875" customWidth="1"/>
    <col min="12649" max="12649" width="13.5703125" bestFit="1" customWidth="1"/>
    <col min="12650" max="12650" width="12.42578125" bestFit="1" customWidth="1"/>
    <col min="12651" max="12652" width="13.5703125" bestFit="1" customWidth="1"/>
    <col min="12653" max="12653" width="12.28515625" customWidth="1"/>
    <col min="12654" max="12656" width="12.85546875" customWidth="1"/>
    <col min="12657" max="12661" width="12.28515625" customWidth="1"/>
    <col min="12662" max="12664" width="12.85546875" customWidth="1"/>
    <col min="12665" max="12665" width="12.28515625" customWidth="1"/>
    <col min="12666" max="12666" width="13.28515625" bestFit="1" customWidth="1"/>
    <col min="12667" max="12668" width="14.42578125" bestFit="1" customWidth="1"/>
    <col min="12669" max="12669" width="12.28515625" customWidth="1"/>
    <col min="12670" max="12672" width="12.85546875" customWidth="1"/>
    <col min="12673" max="12676" width="14.42578125" bestFit="1" customWidth="1"/>
    <col min="12677" max="12677" width="12.28515625" customWidth="1"/>
    <col min="12678" max="12678" width="12.85546875" bestFit="1" customWidth="1"/>
    <col min="12679" max="12680" width="12.85546875" customWidth="1"/>
    <col min="12681" max="12681" width="14.42578125" bestFit="1" customWidth="1"/>
    <col min="12682" max="12684" width="13.5703125" bestFit="1" customWidth="1"/>
    <col min="12685" max="12685" width="12.28515625" customWidth="1"/>
    <col min="12686" max="12688" width="12.85546875" customWidth="1"/>
    <col min="12689" max="12689" width="13.5703125" bestFit="1" customWidth="1"/>
    <col min="12690" max="12692" width="14.42578125" bestFit="1" customWidth="1"/>
    <col min="12693" max="12693" width="12.28515625" customWidth="1"/>
    <col min="12694" max="12694" width="12" customWidth="1"/>
    <col min="12695" max="12696" width="12.85546875" customWidth="1"/>
    <col min="12697" max="12697" width="13.5703125" bestFit="1" customWidth="1"/>
    <col min="12698" max="12700" width="14.42578125" bestFit="1" customWidth="1"/>
    <col min="12701" max="12716" width="12.28515625" customWidth="1"/>
    <col min="12717" max="12717" width="12.85546875" customWidth="1"/>
    <col min="12718" max="12718" width="12.28515625" customWidth="1"/>
    <col min="12719" max="12719" width="11.42578125" customWidth="1"/>
    <col min="12720" max="12720" width="11.7109375" customWidth="1"/>
    <col min="12721" max="12728" width="12.28515625" customWidth="1"/>
    <col min="12729" max="12731" width="13.5703125" customWidth="1"/>
    <col min="12732" max="12733" width="12.28515625" customWidth="1"/>
    <col min="12734" max="12736" width="13.5703125" customWidth="1"/>
    <col min="12737" max="12738" width="12.28515625" customWidth="1"/>
    <col min="12739" max="12741" width="13.5703125" customWidth="1"/>
    <col min="12742" max="12743" width="12.28515625" customWidth="1"/>
    <col min="12744" max="12746" width="13.5703125" customWidth="1"/>
    <col min="12747" max="12747" width="14.42578125" customWidth="1"/>
    <col min="12748" max="12748" width="12.28515625" customWidth="1"/>
    <col min="12749" max="12751" width="13.5703125" customWidth="1"/>
    <col min="12752" max="12752" width="14.42578125" customWidth="1"/>
    <col min="12753" max="12753" width="12.28515625" customWidth="1"/>
    <col min="12754" max="12754" width="10.28515625" customWidth="1"/>
    <col min="12755" max="12756" width="13.5703125" customWidth="1"/>
    <col min="12757" max="12758" width="12.28515625" customWidth="1"/>
    <col min="12759" max="12761" width="13.5703125" customWidth="1"/>
    <col min="12762" max="12762" width="14.42578125" customWidth="1"/>
    <col min="12763" max="12763" width="12.28515625" customWidth="1"/>
    <col min="12764" max="12766" width="13.5703125" customWidth="1"/>
    <col min="12767" max="12767" width="12.42578125" customWidth="1"/>
    <col min="12768" max="12768" width="12.28515625" customWidth="1"/>
    <col min="12769" max="12769" width="11.28515625" customWidth="1"/>
    <col min="12770" max="12772" width="13.5703125" customWidth="1"/>
    <col min="12773" max="12773" width="12.28515625" customWidth="1"/>
    <col min="12774" max="12774" width="9.140625" customWidth="1"/>
    <col min="12775" max="12777" width="13.5703125" customWidth="1"/>
    <col min="12778" max="12778" width="12.28515625" customWidth="1"/>
    <col min="12779" max="12779" width="6.7109375" customWidth="1"/>
    <col min="12780" max="12782" width="13.5703125" customWidth="1"/>
    <col min="12783" max="12783" width="12.28515625" customWidth="1"/>
    <col min="12784" max="12786" width="13.5703125" customWidth="1"/>
    <col min="12787" max="12788" width="12.28515625" customWidth="1"/>
    <col min="12789" max="12791" width="13.5703125" customWidth="1"/>
    <col min="12792" max="12793" width="12.28515625" customWidth="1"/>
    <col min="12794" max="12796" width="13.5703125" customWidth="1"/>
    <col min="12797" max="12798" width="12.28515625" customWidth="1"/>
    <col min="12799" max="12801" width="13.5703125" customWidth="1"/>
    <col min="12802" max="12802" width="12.42578125" bestFit="1" customWidth="1"/>
    <col min="12803" max="12803" width="12.28515625" customWidth="1"/>
    <col min="12804" max="12804" width="11.28515625" customWidth="1"/>
    <col min="12805" max="12806" width="13.5703125" customWidth="1"/>
    <col min="12807" max="12807" width="13.5703125" bestFit="1" customWidth="1"/>
    <col min="12808" max="12808" width="12.28515625" customWidth="1"/>
    <col min="12809" max="12809" width="9.140625" customWidth="1"/>
    <col min="12810" max="12811" width="13.5703125" customWidth="1"/>
    <col min="12812" max="12812" width="14.42578125" bestFit="1" customWidth="1"/>
    <col min="12813" max="12813" width="12.28515625" customWidth="1"/>
    <col min="12814" max="12816" width="12.85546875" customWidth="1"/>
    <col min="12817" max="12821" width="12.28515625" customWidth="1"/>
    <col min="12822" max="12824" width="12.85546875" customWidth="1"/>
    <col min="12825" max="12829" width="12.28515625" customWidth="1"/>
    <col min="12830" max="12832" width="12.85546875" customWidth="1"/>
    <col min="12833" max="12833" width="14.42578125" bestFit="1" customWidth="1"/>
    <col min="12834" max="12837" width="12.28515625" customWidth="1"/>
    <col min="12838" max="12840" width="12.85546875" customWidth="1"/>
    <col min="12841" max="12842" width="14.42578125" bestFit="1" customWidth="1"/>
    <col min="12843" max="12844" width="13.28515625" bestFit="1" customWidth="1"/>
    <col min="12845" max="12845" width="12.28515625" customWidth="1"/>
    <col min="12846" max="12848" width="12.85546875" customWidth="1"/>
    <col min="12849" max="12851" width="14.42578125" bestFit="1" customWidth="1"/>
    <col min="12852" max="12853" width="12.28515625" customWidth="1"/>
    <col min="12854" max="12854" width="12" customWidth="1"/>
    <col min="12855" max="12856" width="12.85546875" customWidth="1"/>
    <col min="12857" max="12858" width="12.28515625" customWidth="1"/>
    <col min="12859" max="12859" width="13.5703125" bestFit="1" customWidth="1"/>
    <col min="12860" max="12861" width="12.28515625" customWidth="1"/>
    <col min="12862" max="12864" width="12.85546875" customWidth="1"/>
    <col min="12865" max="12869" width="12.28515625" customWidth="1"/>
    <col min="12870" max="12872" width="12.85546875" customWidth="1"/>
    <col min="12873" max="12877" width="12.28515625" customWidth="1"/>
    <col min="12878" max="12880" width="12.85546875" customWidth="1"/>
    <col min="12881" max="12885" width="12.28515625" customWidth="1"/>
    <col min="12886" max="12888" width="12.85546875" customWidth="1"/>
    <col min="12889" max="12889" width="14.42578125" bestFit="1" customWidth="1"/>
    <col min="12890" max="12890" width="13.28515625" bestFit="1" customWidth="1"/>
    <col min="12891" max="12892" width="14.42578125" bestFit="1" customWidth="1"/>
    <col min="12893" max="12893" width="12.28515625" customWidth="1"/>
    <col min="12894" max="12894" width="10.85546875" customWidth="1"/>
    <col min="12895" max="12896" width="12.85546875" customWidth="1"/>
    <col min="12897" max="12897" width="13.5703125" bestFit="1" customWidth="1"/>
    <col min="12898" max="12900" width="14.42578125" bestFit="1" customWidth="1"/>
    <col min="12901" max="12901" width="12.28515625" customWidth="1"/>
    <col min="12902" max="12902" width="10.85546875" customWidth="1"/>
    <col min="12903" max="12904" width="12.85546875" customWidth="1"/>
    <col min="12905" max="12905" width="13.5703125" bestFit="1" customWidth="1"/>
    <col min="12906" max="12906" width="12.42578125" bestFit="1" customWidth="1"/>
    <col min="12907" max="12908" width="13.5703125" bestFit="1" customWidth="1"/>
    <col min="12909" max="12909" width="12.28515625" customWidth="1"/>
    <col min="12910" max="12912" width="12.85546875" customWidth="1"/>
    <col min="12913" max="12917" width="12.28515625" customWidth="1"/>
    <col min="12918" max="12920" width="12.85546875" customWidth="1"/>
    <col min="12921" max="12921" width="12.28515625" customWidth="1"/>
    <col min="12922" max="12922" width="13.28515625" bestFit="1" customWidth="1"/>
    <col min="12923" max="12924" width="14.42578125" bestFit="1" customWidth="1"/>
    <col min="12925" max="12925" width="12.28515625" customWidth="1"/>
    <col min="12926" max="12928" width="12.85546875" customWidth="1"/>
    <col min="12929" max="12932" width="14.42578125" bestFit="1" customWidth="1"/>
    <col min="12933" max="12933" width="12.28515625" customWidth="1"/>
    <col min="12934" max="12934" width="12.85546875" bestFit="1" customWidth="1"/>
    <col min="12935" max="12936" width="12.85546875" customWidth="1"/>
    <col min="12937" max="12937" width="14.42578125" bestFit="1" customWidth="1"/>
    <col min="12938" max="12940" width="13.5703125" bestFit="1" customWidth="1"/>
    <col min="12941" max="12941" width="12.28515625" customWidth="1"/>
    <col min="12942" max="12944" width="12.85546875" customWidth="1"/>
    <col min="12945" max="12945" width="13.5703125" bestFit="1" customWidth="1"/>
    <col min="12946" max="12948" width="14.42578125" bestFit="1" customWidth="1"/>
    <col min="12949" max="12949" width="12.28515625" customWidth="1"/>
    <col min="12950" max="12950" width="12" customWidth="1"/>
    <col min="12951" max="12952" width="12.85546875" customWidth="1"/>
    <col min="12953" max="12953" width="13.5703125" bestFit="1" customWidth="1"/>
    <col min="12954" max="12956" width="14.42578125" bestFit="1" customWidth="1"/>
    <col min="12957" max="12972" width="12.28515625" customWidth="1"/>
    <col min="12973" max="12973" width="12.85546875" customWidth="1"/>
    <col min="12974" max="12974" width="12.28515625" customWidth="1"/>
    <col min="12975" max="12975" width="11.42578125" customWidth="1"/>
    <col min="12976" max="12976" width="11.7109375" customWidth="1"/>
    <col min="12977" max="12984" width="12.28515625" customWidth="1"/>
    <col min="12985" max="12987" width="13.5703125" customWidth="1"/>
    <col min="12988" max="12989" width="12.28515625" customWidth="1"/>
    <col min="12990" max="12992" width="13.5703125" customWidth="1"/>
    <col min="12993" max="12994" width="12.28515625" customWidth="1"/>
    <col min="12995" max="12997" width="13.5703125" customWidth="1"/>
    <col min="12998" max="12999" width="12.28515625" customWidth="1"/>
    <col min="13000" max="13002" width="13.5703125" customWidth="1"/>
    <col min="13003" max="13003" width="14.42578125" customWidth="1"/>
    <col min="13004" max="13004" width="12.28515625" customWidth="1"/>
    <col min="13005" max="13007" width="13.5703125" customWidth="1"/>
    <col min="13008" max="13008" width="14.42578125" customWidth="1"/>
    <col min="13009" max="13009" width="12.28515625" customWidth="1"/>
    <col min="13010" max="13010" width="10.28515625" customWidth="1"/>
    <col min="13011" max="13012" width="13.5703125" customWidth="1"/>
    <col min="13013" max="13014" width="12.28515625" customWidth="1"/>
    <col min="13015" max="13017" width="13.5703125" customWidth="1"/>
    <col min="13018" max="13018" width="14.42578125" customWidth="1"/>
    <col min="13019" max="13019" width="12.28515625" customWidth="1"/>
    <col min="13020" max="13022" width="13.5703125" customWidth="1"/>
    <col min="13023" max="13023" width="12.42578125" customWidth="1"/>
    <col min="13024" max="13024" width="12.28515625" customWidth="1"/>
    <col min="13025" max="13025" width="11.28515625" customWidth="1"/>
    <col min="13026" max="13028" width="13.5703125" customWidth="1"/>
    <col min="13029" max="13029" width="12.28515625" customWidth="1"/>
    <col min="13030" max="13030" width="9.140625" customWidth="1"/>
    <col min="13031" max="13033" width="13.5703125" customWidth="1"/>
    <col min="13034" max="13034" width="12.28515625" customWidth="1"/>
    <col min="13035" max="13035" width="6.7109375" customWidth="1"/>
    <col min="13036" max="13038" width="13.5703125" customWidth="1"/>
    <col min="13039" max="13039" width="12.28515625" customWidth="1"/>
    <col min="13040" max="13042" width="13.5703125" customWidth="1"/>
    <col min="13043" max="13044" width="12.28515625" customWidth="1"/>
    <col min="13045" max="13047" width="13.5703125" customWidth="1"/>
    <col min="13048" max="13049" width="12.28515625" customWidth="1"/>
    <col min="13050" max="13052" width="13.5703125" customWidth="1"/>
    <col min="13053" max="13054" width="12.28515625" customWidth="1"/>
    <col min="13055" max="13057" width="13.5703125" customWidth="1"/>
    <col min="13058" max="13058" width="12.42578125" bestFit="1" customWidth="1"/>
    <col min="13059" max="13059" width="12.28515625" customWidth="1"/>
    <col min="13060" max="13060" width="11.28515625" customWidth="1"/>
    <col min="13061" max="13062" width="13.5703125" customWidth="1"/>
    <col min="13063" max="13063" width="13.5703125" bestFit="1" customWidth="1"/>
    <col min="13064" max="13064" width="12.28515625" customWidth="1"/>
    <col min="13065" max="13065" width="9.140625" customWidth="1"/>
    <col min="13066" max="13067" width="13.5703125" customWidth="1"/>
    <col min="13068" max="13068" width="14.42578125" bestFit="1" customWidth="1"/>
    <col min="13069" max="13069" width="12.28515625" customWidth="1"/>
    <col min="13070" max="13072" width="12.85546875" customWidth="1"/>
    <col min="13073" max="13077" width="12.28515625" customWidth="1"/>
    <col min="13078" max="13080" width="12.85546875" customWidth="1"/>
    <col min="13081" max="13085" width="12.28515625" customWidth="1"/>
    <col min="13086" max="13088" width="12.85546875" customWidth="1"/>
    <col min="13089" max="13089" width="14.42578125" bestFit="1" customWidth="1"/>
    <col min="13090" max="13093" width="12.28515625" customWidth="1"/>
    <col min="13094" max="13096" width="12.85546875" customWidth="1"/>
    <col min="13097" max="13098" width="14.42578125" bestFit="1" customWidth="1"/>
    <col min="13099" max="13100" width="13.28515625" bestFit="1" customWidth="1"/>
    <col min="13101" max="13101" width="12.28515625" customWidth="1"/>
    <col min="13102" max="13104" width="12.85546875" customWidth="1"/>
    <col min="13105" max="13107" width="14.42578125" bestFit="1" customWidth="1"/>
    <col min="13108" max="13109" width="12.28515625" customWidth="1"/>
    <col min="13110" max="13110" width="12" customWidth="1"/>
    <col min="13111" max="13112" width="12.85546875" customWidth="1"/>
    <col min="13113" max="13114" width="12.28515625" customWidth="1"/>
    <col min="13115" max="13115" width="13.5703125" bestFit="1" customWidth="1"/>
    <col min="13116" max="13117" width="12.28515625" customWidth="1"/>
    <col min="13118" max="13120" width="12.85546875" customWidth="1"/>
    <col min="13121" max="13125" width="12.28515625" customWidth="1"/>
    <col min="13126" max="13128" width="12.85546875" customWidth="1"/>
    <col min="13129" max="13133" width="12.28515625" customWidth="1"/>
    <col min="13134" max="13136" width="12.85546875" customWidth="1"/>
    <col min="13137" max="13141" width="12.28515625" customWidth="1"/>
    <col min="13142" max="13144" width="12.85546875" customWidth="1"/>
    <col min="13145" max="13145" width="14.42578125" bestFit="1" customWidth="1"/>
    <col min="13146" max="13146" width="13.28515625" bestFit="1" customWidth="1"/>
    <col min="13147" max="13148" width="14.42578125" bestFit="1" customWidth="1"/>
    <col min="13149" max="13149" width="12.28515625" customWidth="1"/>
    <col min="13150" max="13150" width="10.85546875" customWidth="1"/>
    <col min="13151" max="13152" width="12.85546875" customWidth="1"/>
    <col min="13153" max="13153" width="13.5703125" bestFit="1" customWidth="1"/>
    <col min="13154" max="13156" width="14.42578125" bestFit="1" customWidth="1"/>
    <col min="13157" max="13157" width="12.28515625" customWidth="1"/>
    <col min="13158" max="13158" width="10.85546875" customWidth="1"/>
    <col min="13159" max="13160" width="12.85546875" customWidth="1"/>
    <col min="13161" max="13161" width="13.5703125" bestFit="1" customWidth="1"/>
    <col min="13162" max="13162" width="12.42578125" bestFit="1" customWidth="1"/>
    <col min="13163" max="13164" width="13.5703125" bestFit="1" customWidth="1"/>
    <col min="13165" max="13165" width="12.28515625" customWidth="1"/>
    <col min="13166" max="13168" width="12.85546875" customWidth="1"/>
    <col min="13169" max="13173" width="12.28515625" customWidth="1"/>
    <col min="13174" max="13176" width="12.85546875" customWidth="1"/>
    <col min="13177" max="13177" width="12.28515625" customWidth="1"/>
    <col min="13178" max="13178" width="13.28515625" bestFit="1" customWidth="1"/>
    <col min="13179" max="13180" width="14.42578125" bestFit="1" customWidth="1"/>
    <col min="13181" max="13181" width="12.28515625" customWidth="1"/>
    <col min="13182" max="13184" width="12.85546875" customWidth="1"/>
    <col min="13185" max="13188" width="14.42578125" bestFit="1" customWidth="1"/>
    <col min="13189" max="13189" width="12.28515625" customWidth="1"/>
    <col min="13190" max="13190" width="12.85546875" bestFit="1" customWidth="1"/>
    <col min="13191" max="13192" width="12.85546875" customWidth="1"/>
    <col min="13193" max="13193" width="14.42578125" bestFit="1" customWidth="1"/>
    <col min="13194" max="13196" width="13.5703125" bestFit="1" customWidth="1"/>
    <col min="13197" max="13197" width="12.28515625" customWidth="1"/>
    <col min="13198" max="13200" width="12.85546875" customWidth="1"/>
    <col min="13201" max="13201" width="13.5703125" bestFit="1" customWidth="1"/>
    <col min="13202" max="13204" width="14.42578125" bestFit="1" customWidth="1"/>
    <col min="13205" max="13205" width="12.28515625" customWidth="1"/>
    <col min="13206" max="13206" width="12" customWidth="1"/>
    <col min="13207" max="13208" width="12.85546875" customWidth="1"/>
    <col min="13209" max="13209" width="13.5703125" bestFit="1" customWidth="1"/>
    <col min="13210" max="13212" width="14.42578125" bestFit="1" customWidth="1"/>
    <col min="13213" max="13228" width="12.28515625" customWidth="1"/>
    <col min="13229" max="13229" width="12.85546875" customWidth="1"/>
    <col min="13230" max="13230" width="12.28515625" customWidth="1"/>
    <col min="13231" max="13231" width="11.42578125" customWidth="1"/>
    <col min="13232" max="13232" width="11.7109375" customWidth="1"/>
    <col min="13233" max="13240" width="12.28515625" customWidth="1"/>
    <col min="13241" max="13243" width="13.5703125" customWidth="1"/>
    <col min="13244" max="13245" width="12.28515625" customWidth="1"/>
    <col min="13246" max="13248" width="13.5703125" customWidth="1"/>
    <col min="13249" max="13250" width="12.28515625" customWidth="1"/>
    <col min="13251" max="13253" width="13.5703125" customWidth="1"/>
    <col min="13254" max="13255" width="12.28515625" customWidth="1"/>
    <col min="13256" max="13258" width="13.5703125" customWidth="1"/>
    <col min="13259" max="13259" width="14.42578125" customWidth="1"/>
    <col min="13260" max="13260" width="12.28515625" customWidth="1"/>
    <col min="13261" max="13263" width="13.5703125" customWidth="1"/>
    <col min="13264" max="13264" width="14.42578125" customWidth="1"/>
    <col min="13265" max="13265" width="12.28515625" customWidth="1"/>
    <col min="13266" max="13266" width="10.28515625" customWidth="1"/>
    <col min="13267" max="13268" width="13.5703125" customWidth="1"/>
    <col min="13269" max="13270" width="12.28515625" customWidth="1"/>
    <col min="13271" max="13273" width="13.5703125" customWidth="1"/>
    <col min="13274" max="13274" width="14.42578125" customWidth="1"/>
    <col min="13275" max="13275" width="12.28515625" customWidth="1"/>
    <col min="13276" max="13278" width="13.5703125" customWidth="1"/>
    <col min="13279" max="13279" width="12.42578125" customWidth="1"/>
    <col min="13280" max="13280" width="12.28515625" customWidth="1"/>
    <col min="13281" max="13281" width="11.28515625" customWidth="1"/>
    <col min="13282" max="13284" width="13.5703125" customWidth="1"/>
    <col min="13285" max="13285" width="12.28515625" customWidth="1"/>
    <col min="13286" max="13286" width="9.140625" customWidth="1"/>
    <col min="13287" max="13289" width="13.5703125" customWidth="1"/>
    <col min="13290" max="13290" width="12.28515625" customWidth="1"/>
    <col min="13291" max="13291" width="6.7109375" customWidth="1"/>
    <col min="13292" max="13294" width="13.5703125" customWidth="1"/>
    <col min="13295" max="13295" width="12.28515625" customWidth="1"/>
    <col min="13296" max="13298" width="13.5703125" customWidth="1"/>
    <col min="13299" max="13300" width="12.28515625" customWidth="1"/>
    <col min="13301" max="13303" width="13.5703125" customWidth="1"/>
    <col min="13304" max="13305" width="12.28515625" customWidth="1"/>
    <col min="13306" max="13308" width="13.5703125" customWidth="1"/>
    <col min="13309" max="13310" width="12.28515625" customWidth="1"/>
    <col min="13311" max="13313" width="13.5703125" customWidth="1"/>
    <col min="13314" max="13314" width="12.42578125" bestFit="1" customWidth="1"/>
    <col min="13315" max="13315" width="12.28515625" customWidth="1"/>
    <col min="13316" max="13316" width="11.28515625" customWidth="1"/>
    <col min="13317" max="13318" width="13.5703125" customWidth="1"/>
    <col min="13319" max="13319" width="13.5703125" bestFit="1" customWidth="1"/>
    <col min="13320" max="13320" width="12.28515625" customWidth="1"/>
    <col min="13321" max="13321" width="9.140625" customWidth="1"/>
    <col min="13322" max="13323" width="13.5703125" customWidth="1"/>
    <col min="13324" max="13324" width="14.42578125" bestFit="1" customWidth="1"/>
    <col min="13325" max="13325" width="12.28515625" customWidth="1"/>
    <col min="13326" max="13328" width="12.85546875" customWidth="1"/>
    <col min="13329" max="13333" width="12.28515625" customWidth="1"/>
    <col min="13334" max="13336" width="12.85546875" customWidth="1"/>
    <col min="13337" max="13341" width="12.28515625" customWidth="1"/>
    <col min="13342" max="13344" width="12.85546875" customWidth="1"/>
    <col min="13345" max="13345" width="14.42578125" bestFit="1" customWidth="1"/>
    <col min="13346" max="13349" width="12.28515625" customWidth="1"/>
    <col min="13350" max="13352" width="12.85546875" customWidth="1"/>
    <col min="13353" max="13354" width="14.42578125" bestFit="1" customWidth="1"/>
    <col min="13355" max="13356" width="13.28515625" bestFit="1" customWidth="1"/>
    <col min="13357" max="13357" width="12.28515625" customWidth="1"/>
    <col min="13358" max="13360" width="12.85546875" customWidth="1"/>
    <col min="13361" max="13363" width="14.42578125" bestFit="1" customWidth="1"/>
    <col min="13364" max="13365" width="12.28515625" customWidth="1"/>
    <col min="13366" max="13366" width="12" customWidth="1"/>
    <col min="13367" max="13368" width="12.85546875" customWidth="1"/>
    <col min="13369" max="13370" width="12.28515625" customWidth="1"/>
    <col min="13371" max="13371" width="13.5703125" bestFit="1" customWidth="1"/>
    <col min="13372" max="13373" width="12.28515625" customWidth="1"/>
    <col min="13374" max="13376" width="12.85546875" customWidth="1"/>
    <col min="13377" max="13381" width="12.28515625" customWidth="1"/>
    <col min="13382" max="13384" width="12.85546875" customWidth="1"/>
    <col min="13385" max="13389" width="12.28515625" customWidth="1"/>
    <col min="13390" max="13392" width="12.85546875" customWidth="1"/>
    <col min="13393" max="13397" width="12.28515625" customWidth="1"/>
    <col min="13398" max="13400" width="12.85546875" customWidth="1"/>
    <col min="13401" max="13401" width="14.42578125" bestFit="1" customWidth="1"/>
    <col min="13402" max="13402" width="13.28515625" bestFit="1" customWidth="1"/>
    <col min="13403" max="13404" width="14.42578125" bestFit="1" customWidth="1"/>
    <col min="13405" max="13405" width="12.28515625" customWidth="1"/>
    <col min="13406" max="13406" width="10.85546875" customWidth="1"/>
    <col min="13407" max="13408" width="12.85546875" customWidth="1"/>
    <col min="13409" max="13409" width="13.5703125" bestFit="1" customWidth="1"/>
    <col min="13410" max="13412" width="14.42578125" bestFit="1" customWidth="1"/>
    <col min="13413" max="13413" width="12.28515625" customWidth="1"/>
    <col min="13414" max="13414" width="10.85546875" customWidth="1"/>
    <col min="13415" max="13416" width="12.85546875" customWidth="1"/>
    <col min="13417" max="13417" width="13.5703125" bestFit="1" customWidth="1"/>
    <col min="13418" max="13418" width="12.42578125" bestFit="1" customWidth="1"/>
    <col min="13419" max="13420" width="13.5703125" bestFit="1" customWidth="1"/>
    <col min="13421" max="13421" width="12.28515625" customWidth="1"/>
    <col min="13422" max="13424" width="12.85546875" customWidth="1"/>
    <col min="13425" max="13429" width="12.28515625" customWidth="1"/>
    <col min="13430" max="13432" width="12.85546875" customWidth="1"/>
    <col min="13433" max="13433" width="12.28515625" customWidth="1"/>
    <col min="13434" max="13434" width="13.28515625" bestFit="1" customWidth="1"/>
    <col min="13435" max="13436" width="14.42578125" bestFit="1" customWidth="1"/>
    <col min="13437" max="13437" width="12.28515625" customWidth="1"/>
    <col min="13438" max="13440" width="12.85546875" customWidth="1"/>
    <col min="13441" max="13444" width="14.42578125" bestFit="1" customWidth="1"/>
    <col min="13445" max="13445" width="12.28515625" customWidth="1"/>
    <col min="13446" max="13446" width="12.85546875" bestFit="1" customWidth="1"/>
    <col min="13447" max="13448" width="12.85546875" customWidth="1"/>
    <col min="13449" max="13449" width="14.42578125" bestFit="1" customWidth="1"/>
    <col min="13450" max="13452" width="13.5703125" bestFit="1" customWidth="1"/>
    <col min="13453" max="13453" width="12.28515625" customWidth="1"/>
    <col min="13454" max="13456" width="12.85546875" customWidth="1"/>
    <col min="13457" max="13457" width="13.5703125" bestFit="1" customWidth="1"/>
    <col min="13458" max="13460" width="14.42578125" bestFit="1" customWidth="1"/>
    <col min="13461" max="13461" width="12.28515625" customWidth="1"/>
    <col min="13462" max="13462" width="12" customWidth="1"/>
    <col min="13463" max="13464" width="12.85546875" customWidth="1"/>
    <col min="13465" max="13465" width="13.5703125" bestFit="1" customWidth="1"/>
    <col min="13466" max="13468" width="14.42578125" bestFit="1" customWidth="1"/>
    <col min="13469" max="13484" width="12.28515625" customWidth="1"/>
    <col min="13485" max="13485" width="12.85546875" customWidth="1"/>
    <col min="13486" max="13486" width="12.28515625" customWidth="1"/>
    <col min="13487" max="13487" width="11.42578125" customWidth="1"/>
    <col min="13488" max="13488" width="11.7109375" customWidth="1"/>
    <col min="13489" max="13496" width="12.28515625" customWidth="1"/>
    <col min="13497" max="13499" width="13.5703125" customWidth="1"/>
    <col min="13500" max="13501" width="12.28515625" customWidth="1"/>
    <col min="13502" max="13504" width="13.5703125" customWidth="1"/>
    <col min="13505" max="13506" width="12.28515625" customWidth="1"/>
    <col min="13507" max="13509" width="13.5703125" customWidth="1"/>
    <col min="13510" max="13511" width="12.28515625" customWidth="1"/>
    <col min="13512" max="13514" width="13.5703125" customWidth="1"/>
    <col min="13515" max="13515" width="14.42578125" customWidth="1"/>
    <col min="13516" max="13516" width="12.28515625" customWidth="1"/>
    <col min="13517" max="13519" width="13.5703125" customWidth="1"/>
    <col min="13520" max="13520" width="14.42578125" customWidth="1"/>
    <col min="13521" max="13521" width="12.28515625" customWidth="1"/>
    <col min="13522" max="13522" width="10.28515625" customWidth="1"/>
    <col min="13523" max="13524" width="13.5703125" customWidth="1"/>
    <col min="13525" max="13526" width="12.28515625" customWidth="1"/>
    <col min="13527" max="13529" width="13.5703125" customWidth="1"/>
    <col min="13530" max="13530" width="14.42578125" customWidth="1"/>
    <col min="13531" max="13531" width="12.28515625" customWidth="1"/>
    <col min="13532" max="13534" width="13.5703125" customWidth="1"/>
    <col min="13535" max="13535" width="12.42578125" customWidth="1"/>
    <col min="13536" max="13536" width="12.28515625" customWidth="1"/>
    <col min="13537" max="13537" width="11.28515625" customWidth="1"/>
    <col min="13538" max="13540" width="13.5703125" customWidth="1"/>
    <col min="13541" max="13541" width="12.28515625" customWidth="1"/>
    <col min="13542" max="13542" width="9.140625" customWidth="1"/>
    <col min="13543" max="13545" width="13.5703125" customWidth="1"/>
    <col min="13546" max="13546" width="12.28515625" customWidth="1"/>
    <col min="13547" max="13547" width="6.7109375" customWidth="1"/>
    <col min="13548" max="13550" width="13.5703125" customWidth="1"/>
    <col min="13551" max="13551" width="12.28515625" customWidth="1"/>
    <col min="13552" max="13554" width="13.5703125" customWidth="1"/>
    <col min="13555" max="13556" width="12.28515625" customWidth="1"/>
    <col min="13557" max="13559" width="13.5703125" customWidth="1"/>
    <col min="13560" max="13561" width="12.28515625" customWidth="1"/>
    <col min="13562" max="13564" width="13.5703125" customWidth="1"/>
    <col min="13565" max="13566" width="12.28515625" customWidth="1"/>
    <col min="13567" max="13569" width="13.5703125" customWidth="1"/>
    <col min="13570" max="13570" width="12.42578125" bestFit="1" customWidth="1"/>
    <col min="13571" max="13571" width="12.28515625" customWidth="1"/>
    <col min="13572" max="13572" width="11.28515625" customWidth="1"/>
    <col min="13573" max="13574" width="13.5703125" customWidth="1"/>
    <col min="13575" max="13575" width="13.5703125" bestFit="1" customWidth="1"/>
    <col min="13576" max="13576" width="12.28515625" customWidth="1"/>
    <col min="13577" max="13577" width="9.140625" customWidth="1"/>
    <col min="13578" max="13579" width="13.5703125" customWidth="1"/>
    <col min="13580" max="13580" width="14.42578125" bestFit="1" customWidth="1"/>
    <col min="13581" max="13581" width="12.28515625" customWidth="1"/>
    <col min="13582" max="13584" width="12.85546875" customWidth="1"/>
    <col min="13585" max="13589" width="12.28515625" customWidth="1"/>
    <col min="13590" max="13592" width="12.85546875" customWidth="1"/>
    <col min="13593" max="13597" width="12.28515625" customWidth="1"/>
    <col min="13598" max="13600" width="12.85546875" customWidth="1"/>
    <col min="13601" max="13601" width="14.42578125" bestFit="1" customWidth="1"/>
    <col min="13602" max="13605" width="12.28515625" customWidth="1"/>
    <col min="13606" max="13608" width="12.85546875" customWidth="1"/>
    <col min="13609" max="13610" width="14.42578125" bestFit="1" customWidth="1"/>
    <col min="13611" max="13612" width="13.28515625" bestFit="1" customWidth="1"/>
    <col min="13613" max="13613" width="12.28515625" customWidth="1"/>
    <col min="13614" max="13616" width="12.85546875" customWidth="1"/>
    <col min="13617" max="13619" width="14.42578125" bestFit="1" customWidth="1"/>
    <col min="13620" max="13621" width="12.28515625" customWidth="1"/>
    <col min="13622" max="13622" width="12" customWidth="1"/>
    <col min="13623" max="13624" width="12.85546875" customWidth="1"/>
    <col min="13625" max="13626" width="12.28515625" customWidth="1"/>
    <col min="13627" max="13627" width="13.5703125" bestFit="1" customWidth="1"/>
    <col min="13628" max="13629" width="12.28515625" customWidth="1"/>
    <col min="13630" max="13632" width="12.85546875" customWidth="1"/>
    <col min="13633" max="13637" width="12.28515625" customWidth="1"/>
    <col min="13638" max="13640" width="12.85546875" customWidth="1"/>
    <col min="13641" max="13645" width="12.28515625" customWidth="1"/>
    <col min="13646" max="13648" width="12.85546875" customWidth="1"/>
    <col min="13649" max="13653" width="12.28515625" customWidth="1"/>
    <col min="13654" max="13656" width="12.85546875" customWidth="1"/>
    <col min="13657" max="13657" width="14.42578125" bestFit="1" customWidth="1"/>
    <col min="13658" max="13658" width="13.28515625" bestFit="1" customWidth="1"/>
    <col min="13659" max="13660" width="14.42578125" bestFit="1" customWidth="1"/>
    <col min="13661" max="13661" width="12.28515625" customWidth="1"/>
    <col min="13662" max="13662" width="10.85546875" customWidth="1"/>
    <col min="13663" max="13664" width="12.85546875" customWidth="1"/>
    <col min="13665" max="13665" width="13.5703125" bestFit="1" customWidth="1"/>
    <col min="13666" max="13668" width="14.42578125" bestFit="1" customWidth="1"/>
    <col min="13669" max="13669" width="12.28515625" customWidth="1"/>
    <col min="13670" max="13670" width="10.85546875" customWidth="1"/>
    <col min="13671" max="13672" width="12.85546875" customWidth="1"/>
    <col min="13673" max="13673" width="13.5703125" bestFit="1" customWidth="1"/>
    <col min="13674" max="13674" width="12.42578125" bestFit="1" customWidth="1"/>
    <col min="13675" max="13676" width="13.5703125" bestFit="1" customWidth="1"/>
    <col min="13677" max="13677" width="12.28515625" customWidth="1"/>
    <col min="13678" max="13680" width="12.85546875" customWidth="1"/>
    <col min="13681" max="13685" width="12.28515625" customWidth="1"/>
    <col min="13686" max="13688" width="12.85546875" customWidth="1"/>
    <col min="13689" max="13689" width="12.28515625" customWidth="1"/>
    <col min="13690" max="13690" width="13.28515625" bestFit="1" customWidth="1"/>
    <col min="13691" max="13692" width="14.42578125" bestFit="1" customWidth="1"/>
    <col min="13693" max="13693" width="12.28515625" customWidth="1"/>
    <col min="13694" max="13696" width="12.85546875" customWidth="1"/>
    <col min="13697" max="13700" width="14.42578125" bestFit="1" customWidth="1"/>
    <col min="13701" max="13701" width="12.28515625" customWidth="1"/>
    <col min="13702" max="13702" width="12.85546875" bestFit="1" customWidth="1"/>
    <col min="13703" max="13704" width="12.85546875" customWidth="1"/>
    <col min="13705" max="13705" width="14.42578125" bestFit="1" customWidth="1"/>
    <col min="13706" max="13708" width="13.5703125" bestFit="1" customWidth="1"/>
    <col min="13709" max="13709" width="12.28515625" customWidth="1"/>
    <col min="13710" max="13712" width="12.85546875" customWidth="1"/>
    <col min="13713" max="13713" width="13.5703125" bestFit="1" customWidth="1"/>
    <col min="13714" max="13716" width="14.42578125" bestFit="1" customWidth="1"/>
    <col min="13717" max="13717" width="12.28515625" customWidth="1"/>
    <col min="13718" max="13718" width="12" customWidth="1"/>
    <col min="13719" max="13720" width="12.85546875" customWidth="1"/>
    <col min="13721" max="13721" width="13.5703125" bestFit="1" customWidth="1"/>
    <col min="13722" max="13724" width="14.42578125" bestFit="1" customWidth="1"/>
    <col min="13725" max="13740" width="12.28515625" customWidth="1"/>
    <col min="13741" max="13741" width="12.85546875" customWidth="1"/>
    <col min="13742" max="13742" width="12.28515625" customWidth="1"/>
    <col min="13743" max="13743" width="11.42578125" customWidth="1"/>
    <col min="13744" max="13744" width="11.7109375" customWidth="1"/>
    <col min="13745" max="13752" width="12.28515625" customWidth="1"/>
    <col min="13753" max="13755" width="13.5703125" customWidth="1"/>
    <col min="13756" max="13757" width="12.28515625" customWidth="1"/>
    <col min="13758" max="13760" width="13.5703125" customWidth="1"/>
    <col min="13761" max="13762" width="12.28515625" customWidth="1"/>
    <col min="13763" max="13765" width="13.5703125" customWidth="1"/>
    <col min="13766" max="13767" width="12.28515625" customWidth="1"/>
    <col min="13768" max="13770" width="13.5703125" customWidth="1"/>
    <col min="13771" max="13771" width="14.42578125" customWidth="1"/>
    <col min="13772" max="13772" width="12.28515625" customWidth="1"/>
    <col min="13773" max="13775" width="13.5703125" customWidth="1"/>
    <col min="13776" max="13776" width="14.42578125" customWidth="1"/>
    <col min="13777" max="13777" width="12.28515625" customWidth="1"/>
    <col min="13778" max="13778" width="10.28515625" customWidth="1"/>
    <col min="13779" max="13780" width="13.5703125" customWidth="1"/>
    <col min="13781" max="13782" width="12.28515625" customWidth="1"/>
    <col min="13783" max="13785" width="13.5703125" customWidth="1"/>
    <col min="13786" max="13786" width="14.42578125" customWidth="1"/>
    <col min="13787" max="13787" width="12.28515625" customWidth="1"/>
    <col min="13788" max="13790" width="13.5703125" customWidth="1"/>
    <col min="13791" max="13791" width="12.42578125" customWidth="1"/>
    <col min="13792" max="13792" width="12.28515625" customWidth="1"/>
    <col min="13793" max="13793" width="11.28515625" customWidth="1"/>
    <col min="13794" max="13796" width="13.5703125" customWidth="1"/>
    <col min="13797" max="13797" width="12.28515625" customWidth="1"/>
    <col min="13798" max="13798" width="9.140625" customWidth="1"/>
    <col min="13799" max="13801" width="13.5703125" customWidth="1"/>
    <col min="13802" max="13802" width="12.28515625" customWidth="1"/>
    <col min="13803" max="13803" width="6.7109375" customWidth="1"/>
    <col min="13804" max="13806" width="13.5703125" customWidth="1"/>
    <col min="13807" max="13807" width="12.28515625" customWidth="1"/>
    <col min="13808" max="13810" width="13.5703125" customWidth="1"/>
    <col min="13811" max="13812" width="12.28515625" customWidth="1"/>
    <col min="13813" max="13815" width="13.5703125" customWidth="1"/>
    <col min="13816" max="13817" width="12.28515625" customWidth="1"/>
    <col min="13818" max="13820" width="13.5703125" customWidth="1"/>
    <col min="13821" max="13822" width="12.28515625" customWidth="1"/>
    <col min="13823" max="13825" width="13.5703125" customWidth="1"/>
    <col min="13826" max="13826" width="12.42578125" bestFit="1" customWidth="1"/>
    <col min="13827" max="13827" width="12.28515625" customWidth="1"/>
    <col min="13828" max="13828" width="11.28515625" customWidth="1"/>
    <col min="13829" max="13830" width="13.5703125" customWidth="1"/>
    <col min="13831" max="13831" width="13.5703125" bestFit="1" customWidth="1"/>
    <col min="13832" max="13832" width="12.28515625" customWidth="1"/>
    <col min="13833" max="13833" width="9.140625" customWidth="1"/>
    <col min="13834" max="13835" width="13.5703125" customWidth="1"/>
    <col min="13836" max="13836" width="14.42578125" bestFit="1" customWidth="1"/>
    <col min="13837" max="13837" width="12.28515625" customWidth="1"/>
    <col min="13838" max="13840" width="12.85546875" customWidth="1"/>
    <col min="13841" max="13845" width="12.28515625" customWidth="1"/>
    <col min="13846" max="13848" width="12.85546875" customWidth="1"/>
    <col min="13849" max="13853" width="12.28515625" customWidth="1"/>
    <col min="13854" max="13856" width="12.85546875" customWidth="1"/>
    <col min="13857" max="13857" width="14.42578125" bestFit="1" customWidth="1"/>
    <col min="13858" max="13861" width="12.28515625" customWidth="1"/>
    <col min="13862" max="13864" width="12.85546875" customWidth="1"/>
    <col min="13865" max="13866" width="14.42578125" bestFit="1" customWidth="1"/>
    <col min="13867" max="13868" width="13.28515625" bestFit="1" customWidth="1"/>
    <col min="13869" max="13869" width="12.28515625" customWidth="1"/>
    <col min="13870" max="13872" width="12.85546875" customWidth="1"/>
    <col min="13873" max="13875" width="14.42578125" bestFit="1" customWidth="1"/>
    <col min="13876" max="13877" width="12.28515625" customWidth="1"/>
    <col min="13878" max="13878" width="12" customWidth="1"/>
    <col min="13879" max="13880" width="12.85546875" customWidth="1"/>
    <col min="13881" max="13882" width="12.28515625" customWidth="1"/>
    <col min="13883" max="13883" width="13.5703125" bestFit="1" customWidth="1"/>
    <col min="13884" max="13885" width="12.28515625" customWidth="1"/>
    <col min="13886" max="13888" width="12.85546875" customWidth="1"/>
    <col min="13889" max="13893" width="12.28515625" customWidth="1"/>
    <col min="13894" max="13896" width="12.85546875" customWidth="1"/>
    <col min="13897" max="13901" width="12.28515625" customWidth="1"/>
    <col min="13902" max="13904" width="12.85546875" customWidth="1"/>
    <col min="13905" max="13909" width="12.28515625" customWidth="1"/>
    <col min="13910" max="13912" width="12.85546875" customWidth="1"/>
    <col min="13913" max="13913" width="14.42578125" bestFit="1" customWidth="1"/>
    <col min="13914" max="13914" width="13.28515625" bestFit="1" customWidth="1"/>
    <col min="13915" max="13916" width="14.42578125" bestFit="1" customWidth="1"/>
    <col min="13917" max="13917" width="12.28515625" customWidth="1"/>
    <col min="13918" max="13918" width="10.85546875" customWidth="1"/>
    <col min="13919" max="13920" width="12.85546875" customWidth="1"/>
    <col min="13921" max="13921" width="13.5703125" bestFit="1" customWidth="1"/>
    <col min="13922" max="13924" width="14.42578125" bestFit="1" customWidth="1"/>
    <col min="13925" max="13925" width="12.28515625" customWidth="1"/>
    <col min="13926" max="13926" width="10.85546875" customWidth="1"/>
    <col min="13927" max="13928" width="12.85546875" customWidth="1"/>
    <col min="13929" max="13929" width="13.5703125" bestFit="1" customWidth="1"/>
    <col min="13930" max="13930" width="12.42578125" bestFit="1" customWidth="1"/>
    <col min="13931" max="13932" width="13.5703125" bestFit="1" customWidth="1"/>
    <col min="13933" max="13933" width="12.28515625" customWidth="1"/>
    <col min="13934" max="13936" width="12.85546875" customWidth="1"/>
    <col min="13937" max="13941" width="12.28515625" customWidth="1"/>
    <col min="13942" max="13944" width="12.85546875" customWidth="1"/>
    <col min="13945" max="13945" width="12.28515625" customWidth="1"/>
    <col min="13946" max="13946" width="13.28515625" bestFit="1" customWidth="1"/>
    <col min="13947" max="13948" width="14.42578125" bestFit="1" customWidth="1"/>
    <col min="13949" max="13949" width="12.28515625" customWidth="1"/>
    <col min="13950" max="13952" width="12.85546875" customWidth="1"/>
    <col min="13953" max="13956" width="14.42578125" bestFit="1" customWidth="1"/>
    <col min="13957" max="13957" width="12.28515625" customWidth="1"/>
    <col min="13958" max="13958" width="12.85546875" bestFit="1" customWidth="1"/>
    <col min="13959" max="13960" width="12.85546875" customWidth="1"/>
    <col min="13961" max="13961" width="14.42578125" bestFit="1" customWidth="1"/>
    <col min="13962" max="13964" width="13.5703125" bestFit="1" customWidth="1"/>
    <col min="13965" max="13965" width="12.28515625" customWidth="1"/>
    <col min="13966" max="13968" width="12.85546875" customWidth="1"/>
    <col min="13969" max="13969" width="13.5703125" bestFit="1" customWidth="1"/>
    <col min="13970" max="13972" width="14.42578125" bestFit="1" customWidth="1"/>
    <col min="13973" max="13973" width="12.28515625" customWidth="1"/>
    <col min="13974" max="13974" width="12" customWidth="1"/>
    <col min="13975" max="13976" width="12.85546875" customWidth="1"/>
    <col min="13977" max="13977" width="13.5703125" bestFit="1" customWidth="1"/>
    <col min="13978" max="13980" width="14.42578125" bestFit="1" customWidth="1"/>
    <col min="13981" max="13996" width="12.28515625" customWidth="1"/>
    <col min="13997" max="13997" width="12.85546875" customWidth="1"/>
    <col min="13998" max="13998" width="12.28515625" customWidth="1"/>
    <col min="13999" max="13999" width="11.42578125" customWidth="1"/>
    <col min="14000" max="14000" width="11.7109375" customWidth="1"/>
    <col min="14001" max="14008" width="12.28515625" customWidth="1"/>
    <col min="14009" max="14011" width="13.5703125" customWidth="1"/>
    <col min="14012" max="14013" width="12.28515625" customWidth="1"/>
    <col min="14014" max="14016" width="13.5703125" customWidth="1"/>
    <col min="14017" max="14018" width="12.28515625" customWidth="1"/>
    <col min="14019" max="14021" width="13.5703125" customWidth="1"/>
    <col min="14022" max="14023" width="12.28515625" customWidth="1"/>
    <col min="14024" max="14026" width="13.5703125" customWidth="1"/>
    <col min="14027" max="14027" width="14.42578125" customWidth="1"/>
    <col min="14028" max="14028" width="12.28515625" customWidth="1"/>
    <col min="14029" max="14031" width="13.5703125" customWidth="1"/>
    <col min="14032" max="14032" width="14.42578125" customWidth="1"/>
    <col min="14033" max="14033" width="12.28515625" customWidth="1"/>
    <col min="14034" max="14034" width="10.28515625" customWidth="1"/>
    <col min="14035" max="14036" width="13.5703125" customWidth="1"/>
    <col min="14037" max="14038" width="12.28515625" customWidth="1"/>
    <col min="14039" max="14041" width="13.5703125" customWidth="1"/>
    <col min="14042" max="14042" width="14.42578125" customWidth="1"/>
    <col min="14043" max="14043" width="12.28515625" customWidth="1"/>
    <col min="14044" max="14046" width="13.5703125" customWidth="1"/>
    <col min="14047" max="14047" width="12.42578125" customWidth="1"/>
    <col min="14048" max="14048" width="12.28515625" customWidth="1"/>
    <col min="14049" max="14049" width="11.28515625" customWidth="1"/>
    <col min="14050" max="14052" width="13.5703125" customWidth="1"/>
    <col min="14053" max="14053" width="12.28515625" customWidth="1"/>
    <col min="14054" max="14054" width="9.140625" customWidth="1"/>
    <col min="14055" max="14057" width="13.5703125" customWidth="1"/>
    <col min="14058" max="14058" width="12.28515625" customWidth="1"/>
    <col min="14059" max="14059" width="6.7109375" customWidth="1"/>
    <col min="14060" max="14062" width="13.5703125" customWidth="1"/>
    <col min="14063" max="14063" width="12.28515625" customWidth="1"/>
    <col min="14064" max="14066" width="13.5703125" customWidth="1"/>
    <col min="14067" max="14068" width="12.28515625" customWidth="1"/>
    <col min="14069" max="14071" width="13.5703125" customWidth="1"/>
    <col min="14072" max="14073" width="12.28515625" customWidth="1"/>
    <col min="14074" max="14076" width="13.5703125" customWidth="1"/>
    <col min="14077" max="14078" width="12.28515625" customWidth="1"/>
    <col min="14079" max="14081" width="13.5703125" customWidth="1"/>
    <col min="14082" max="14082" width="12.42578125" bestFit="1" customWidth="1"/>
    <col min="14083" max="14083" width="12.28515625" customWidth="1"/>
    <col min="14084" max="14084" width="11.28515625" customWidth="1"/>
    <col min="14085" max="14086" width="13.5703125" customWidth="1"/>
    <col min="14087" max="14087" width="13.5703125" bestFit="1" customWidth="1"/>
    <col min="14088" max="14088" width="12.28515625" customWidth="1"/>
    <col min="14089" max="14089" width="9.140625" customWidth="1"/>
    <col min="14090" max="14091" width="13.5703125" customWidth="1"/>
    <col min="14092" max="14092" width="14.42578125" bestFit="1" customWidth="1"/>
    <col min="14093" max="14093" width="12.28515625" customWidth="1"/>
    <col min="14094" max="14096" width="12.85546875" customWidth="1"/>
    <col min="14097" max="14101" width="12.28515625" customWidth="1"/>
    <col min="14102" max="14104" width="12.85546875" customWidth="1"/>
    <col min="14105" max="14109" width="12.28515625" customWidth="1"/>
    <col min="14110" max="14112" width="12.85546875" customWidth="1"/>
    <col min="14113" max="14113" width="14.42578125" bestFit="1" customWidth="1"/>
    <col min="14114" max="14117" width="12.28515625" customWidth="1"/>
    <col min="14118" max="14120" width="12.85546875" customWidth="1"/>
    <col min="14121" max="14122" width="14.42578125" bestFit="1" customWidth="1"/>
    <col min="14123" max="14124" width="13.28515625" bestFit="1" customWidth="1"/>
    <col min="14125" max="14125" width="12.28515625" customWidth="1"/>
    <col min="14126" max="14128" width="12.85546875" customWidth="1"/>
    <col min="14129" max="14131" width="14.42578125" bestFit="1" customWidth="1"/>
    <col min="14132" max="14133" width="12.28515625" customWidth="1"/>
    <col min="14134" max="14134" width="12" customWidth="1"/>
    <col min="14135" max="14136" width="12.85546875" customWidth="1"/>
    <col min="14137" max="14138" width="12.28515625" customWidth="1"/>
    <col min="14139" max="14139" width="13.5703125" bestFit="1" customWidth="1"/>
    <col min="14140" max="14141" width="12.28515625" customWidth="1"/>
    <col min="14142" max="14144" width="12.85546875" customWidth="1"/>
    <col min="14145" max="14149" width="12.28515625" customWidth="1"/>
    <col min="14150" max="14152" width="12.85546875" customWidth="1"/>
    <col min="14153" max="14157" width="12.28515625" customWidth="1"/>
    <col min="14158" max="14160" width="12.85546875" customWidth="1"/>
    <col min="14161" max="14165" width="12.28515625" customWidth="1"/>
    <col min="14166" max="14168" width="12.85546875" customWidth="1"/>
    <col min="14169" max="14169" width="14.42578125" bestFit="1" customWidth="1"/>
    <col min="14170" max="14170" width="13.28515625" bestFit="1" customWidth="1"/>
    <col min="14171" max="14172" width="14.42578125" bestFit="1" customWidth="1"/>
    <col min="14173" max="14173" width="12.28515625" customWidth="1"/>
    <col min="14174" max="14174" width="10.85546875" customWidth="1"/>
    <col min="14175" max="14176" width="12.85546875" customWidth="1"/>
    <col min="14177" max="14177" width="13.5703125" bestFit="1" customWidth="1"/>
    <col min="14178" max="14180" width="14.42578125" bestFit="1" customWidth="1"/>
    <col min="14181" max="14181" width="12.28515625" customWidth="1"/>
    <col min="14182" max="14182" width="10.85546875" customWidth="1"/>
    <col min="14183" max="14184" width="12.85546875" customWidth="1"/>
    <col min="14185" max="14185" width="13.5703125" bestFit="1" customWidth="1"/>
    <col min="14186" max="14186" width="12.42578125" bestFit="1" customWidth="1"/>
    <col min="14187" max="14188" width="13.5703125" bestFit="1" customWidth="1"/>
    <col min="14189" max="14189" width="12.28515625" customWidth="1"/>
    <col min="14190" max="14192" width="12.85546875" customWidth="1"/>
    <col min="14193" max="14197" width="12.28515625" customWidth="1"/>
    <col min="14198" max="14200" width="12.85546875" customWidth="1"/>
    <col min="14201" max="14201" width="12.28515625" customWidth="1"/>
    <col min="14202" max="14202" width="13.28515625" bestFit="1" customWidth="1"/>
    <col min="14203" max="14204" width="14.42578125" bestFit="1" customWidth="1"/>
    <col min="14205" max="14205" width="12.28515625" customWidth="1"/>
    <col min="14206" max="14208" width="12.85546875" customWidth="1"/>
    <col min="14209" max="14212" width="14.42578125" bestFit="1" customWidth="1"/>
    <col min="14213" max="14213" width="12.28515625" customWidth="1"/>
    <col min="14214" max="14214" width="12.85546875" bestFit="1" customWidth="1"/>
    <col min="14215" max="14216" width="12.85546875" customWidth="1"/>
    <col min="14217" max="14217" width="14.42578125" bestFit="1" customWidth="1"/>
    <col min="14218" max="14220" width="13.5703125" bestFit="1" customWidth="1"/>
    <col min="14221" max="14221" width="12.28515625" customWidth="1"/>
    <col min="14222" max="14224" width="12.85546875" customWidth="1"/>
    <col min="14225" max="14225" width="13.5703125" bestFit="1" customWidth="1"/>
    <col min="14226" max="14228" width="14.42578125" bestFit="1" customWidth="1"/>
    <col min="14229" max="14229" width="12.28515625" customWidth="1"/>
    <col min="14230" max="14230" width="12" customWidth="1"/>
    <col min="14231" max="14232" width="12.85546875" customWidth="1"/>
    <col min="14233" max="14233" width="13.5703125" bestFit="1" customWidth="1"/>
    <col min="14234" max="14236" width="14.42578125" bestFit="1" customWidth="1"/>
    <col min="14237" max="14252" width="12.28515625" customWidth="1"/>
    <col min="14253" max="14253" width="12.85546875" customWidth="1"/>
    <col min="14254" max="14254" width="12.28515625" customWidth="1"/>
    <col min="14255" max="14255" width="11.42578125" customWidth="1"/>
    <col min="14256" max="14256" width="11.7109375" customWidth="1"/>
    <col min="14257" max="14264" width="12.28515625" customWidth="1"/>
    <col min="14265" max="14267" width="13.5703125" customWidth="1"/>
    <col min="14268" max="14269" width="12.28515625" customWidth="1"/>
    <col min="14270" max="14272" width="13.5703125" customWidth="1"/>
    <col min="14273" max="14274" width="12.28515625" customWidth="1"/>
    <col min="14275" max="14277" width="13.5703125" customWidth="1"/>
    <col min="14278" max="14279" width="12.28515625" customWidth="1"/>
    <col min="14280" max="14282" width="13.5703125" customWidth="1"/>
    <col min="14283" max="14283" width="14.42578125" customWidth="1"/>
    <col min="14284" max="14284" width="12.28515625" customWidth="1"/>
    <col min="14285" max="14287" width="13.5703125" customWidth="1"/>
    <col min="14288" max="14288" width="14.42578125" customWidth="1"/>
    <col min="14289" max="14289" width="12.28515625" customWidth="1"/>
    <col min="14290" max="14290" width="10.28515625" customWidth="1"/>
    <col min="14291" max="14292" width="13.5703125" customWidth="1"/>
    <col min="14293" max="14294" width="12.28515625" customWidth="1"/>
    <col min="14295" max="14297" width="13.5703125" customWidth="1"/>
    <col min="14298" max="14298" width="14.42578125" customWidth="1"/>
    <col min="14299" max="14299" width="12.28515625" customWidth="1"/>
    <col min="14300" max="14302" width="13.5703125" customWidth="1"/>
    <col min="14303" max="14303" width="12.42578125" customWidth="1"/>
    <col min="14304" max="14304" width="12.28515625" customWidth="1"/>
    <col min="14305" max="14305" width="11.28515625" customWidth="1"/>
    <col min="14306" max="14308" width="13.5703125" customWidth="1"/>
    <col min="14309" max="14309" width="12.28515625" customWidth="1"/>
    <col min="14310" max="14310" width="9.140625" customWidth="1"/>
    <col min="14311" max="14313" width="13.5703125" customWidth="1"/>
    <col min="14314" max="14314" width="12.28515625" customWidth="1"/>
    <col min="14315" max="14315" width="6.7109375" customWidth="1"/>
    <col min="14316" max="14318" width="13.5703125" customWidth="1"/>
    <col min="14319" max="14319" width="12.28515625" customWidth="1"/>
    <col min="14320" max="14322" width="13.5703125" customWidth="1"/>
    <col min="14323" max="14324" width="12.28515625" customWidth="1"/>
    <col min="14325" max="14327" width="13.5703125" customWidth="1"/>
    <col min="14328" max="14329" width="12.28515625" customWidth="1"/>
    <col min="14330" max="14332" width="13.5703125" customWidth="1"/>
    <col min="14333" max="14334" width="12.28515625" customWidth="1"/>
    <col min="14335" max="14337" width="13.5703125" customWidth="1"/>
    <col min="14338" max="14338" width="12.42578125" bestFit="1" customWidth="1"/>
    <col min="14339" max="14339" width="12.28515625" customWidth="1"/>
    <col min="14340" max="14340" width="11.28515625" customWidth="1"/>
    <col min="14341" max="14342" width="13.5703125" customWidth="1"/>
    <col min="14343" max="14343" width="13.5703125" bestFit="1" customWidth="1"/>
    <col min="14344" max="14344" width="12.28515625" customWidth="1"/>
    <col min="14345" max="14345" width="9.140625" customWidth="1"/>
    <col min="14346" max="14347" width="13.5703125" customWidth="1"/>
    <col min="14348" max="14348" width="14.42578125" bestFit="1" customWidth="1"/>
    <col min="14349" max="14349" width="12.28515625" customWidth="1"/>
    <col min="14350" max="14352" width="12.85546875" customWidth="1"/>
    <col min="14353" max="14357" width="12.28515625" customWidth="1"/>
    <col min="14358" max="14360" width="12.85546875" customWidth="1"/>
    <col min="14361" max="14365" width="12.28515625" customWidth="1"/>
    <col min="14366" max="14368" width="12.85546875" customWidth="1"/>
    <col min="14369" max="14369" width="14.42578125" bestFit="1" customWidth="1"/>
    <col min="14370" max="14373" width="12.28515625" customWidth="1"/>
    <col min="14374" max="14376" width="12.85546875" customWidth="1"/>
    <col min="14377" max="14378" width="14.42578125" bestFit="1" customWidth="1"/>
    <col min="14379" max="14380" width="13.28515625" bestFit="1" customWidth="1"/>
    <col min="14381" max="14381" width="12.28515625" customWidth="1"/>
    <col min="14382" max="14384" width="12.85546875" customWidth="1"/>
    <col min="14385" max="14387" width="14.42578125" bestFit="1" customWidth="1"/>
    <col min="14388" max="14389" width="12.28515625" customWidth="1"/>
    <col min="14390" max="14390" width="12" customWidth="1"/>
    <col min="14391" max="14392" width="12.85546875" customWidth="1"/>
    <col min="14393" max="14394" width="12.28515625" customWidth="1"/>
    <col min="14395" max="14395" width="13.5703125" bestFit="1" customWidth="1"/>
    <col min="14396" max="14397" width="12.28515625" customWidth="1"/>
    <col min="14398" max="14400" width="12.85546875" customWidth="1"/>
    <col min="14401" max="14405" width="12.28515625" customWidth="1"/>
    <col min="14406" max="14408" width="12.85546875" customWidth="1"/>
    <col min="14409" max="14413" width="12.28515625" customWidth="1"/>
    <col min="14414" max="14416" width="12.85546875" customWidth="1"/>
    <col min="14417" max="14421" width="12.28515625" customWidth="1"/>
    <col min="14422" max="14424" width="12.85546875" customWidth="1"/>
    <col min="14425" max="14425" width="14.42578125" bestFit="1" customWidth="1"/>
    <col min="14426" max="14426" width="13.28515625" bestFit="1" customWidth="1"/>
    <col min="14427" max="14428" width="14.42578125" bestFit="1" customWidth="1"/>
    <col min="14429" max="14429" width="12.28515625" customWidth="1"/>
    <col min="14430" max="14430" width="10.85546875" customWidth="1"/>
    <col min="14431" max="14432" width="12.85546875" customWidth="1"/>
    <col min="14433" max="14433" width="13.5703125" bestFit="1" customWidth="1"/>
    <col min="14434" max="14436" width="14.42578125" bestFit="1" customWidth="1"/>
    <col min="14437" max="14437" width="12.28515625" customWidth="1"/>
    <col min="14438" max="14438" width="10.85546875" customWidth="1"/>
    <col min="14439" max="14440" width="12.85546875" customWidth="1"/>
    <col min="14441" max="14441" width="13.5703125" bestFit="1" customWidth="1"/>
    <col min="14442" max="14442" width="12.42578125" bestFit="1" customWidth="1"/>
    <col min="14443" max="14444" width="13.5703125" bestFit="1" customWidth="1"/>
    <col min="14445" max="14445" width="12.28515625" customWidth="1"/>
    <col min="14446" max="14448" width="12.85546875" customWidth="1"/>
    <col min="14449" max="14453" width="12.28515625" customWidth="1"/>
    <col min="14454" max="14456" width="12.85546875" customWidth="1"/>
    <col min="14457" max="14457" width="12.28515625" customWidth="1"/>
    <col min="14458" max="14458" width="13.28515625" bestFit="1" customWidth="1"/>
    <col min="14459" max="14460" width="14.42578125" bestFit="1" customWidth="1"/>
    <col min="14461" max="14461" width="12.28515625" customWidth="1"/>
    <col min="14462" max="14464" width="12.85546875" customWidth="1"/>
    <col min="14465" max="14468" width="14.42578125" bestFit="1" customWidth="1"/>
    <col min="14469" max="14469" width="12.28515625" customWidth="1"/>
    <col min="14470" max="14470" width="12.85546875" bestFit="1" customWidth="1"/>
    <col min="14471" max="14472" width="12.85546875" customWidth="1"/>
    <col min="14473" max="14473" width="14.42578125" bestFit="1" customWidth="1"/>
    <col min="14474" max="14476" width="13.5703125" bestFit="1" customWidth="1"/>
    <col min="14477" max="14477" width="12.28515625" customWidth="1"/>
    <col min="14478" max="14480" width="12.85546875" customWidth="1"/>
    <col min="14481" max="14481" width="13.5703125" bestFit="1" customWidth="1"/>
    <col min="14482" max="14484" width="14.42578125" bestFit="1" customWidth="1"/>
    <col min="14485" max="14485" width="12.28515625" customWidth="1"/>
    <col min="14486" max="14486" width="12" customWidth="1"/>
    <col min="14487" max="14488" width="12.85546875" customWidth="1"/>
    <col min="14489" max="14489" width="13.5703125" bestFit="1" customWidth="1"/>
    <col min="14490" max="14492" width="14.42578125" bestFit="1" customWidth="1"/>
    <col min="14493" max="14508" width="12.28515625" customWidth="1"/>
    <col min="14509" max="14509" width="12.85546875" customWidth="1"/>
    <col min="14510" max="14510" width="12.28515625" customWidth="1"/>
    <col min="14511" max="14511" width="11.42578125" customWidth="1"/>
    <col min="14512" max="14512" width="11.7109375" customWidth="1"/>
    <col min="14513" max="14520" width="12.28515625" customWidth="1"/>
    <col min="14521" max="14523" width="13.5703125" customWidth="1"/>
    <col min="14524" max="14525" width="12.28515625" customWidth="1"/>
    <col min="14526" max="14528" width="13.5703125" customWidth="1"/>
    <col min="14529" max="14530" width="12.28515625" customWidth="1"/>
    <col min="14531" max="14533" width="13.5703125" customWidth="1"/>
    <col min="14534" max="14535" width="12.28515625" customWidth="1"/>
    <col min="14536" max="14538" width="13.5703125" customWidth="1"/>
    <col min="14539" max="14539" width="14.42578125" customWidth="1"/>
    <col min="14540" max="14540" width="12.28515625" customWidth="1"/>
    <col min="14541" max="14543" width="13.5703125" customWidth="1"/>
    <col min="14544" max="14544" width="14.42578125" customWidth="1"/>
    <col min="14545" max="14545" width="12.28515625" customWidth="1"/>
    <col min="14546" max="14546" width="10.28515625" customWidth="1"/>
    <col min="14547" max="14548" width="13.5703125" customWidth="1"/>
    <col min="14549" max="14550" width="12.28515625" customWidth="1"/>
    <col min="14551" max="14553" width="13.5703125" customWidth="1"/>
    <col min="14554" max="14554" width="14.42578125" customWidth="1"/>
    <col min="14555" max="14555" width="12.28515625" customWidth="1"/>
    <col min="14556" max="14558" width="13.5703125" customWidth="1"/>
    <col min="14559" max="14559" width="12.42578125" customWidth="1"/>
    <col min="14560" max="14560" width="12.28515625" customWidth="1"/>
    <col min="14561" max="14561" width="11.28515625" customWidth="1"/>
    <col min="14562" max="14564" width="13.5703125" customWidth="1"/>
    <col min="14565" max="14565" width="12.28515625" customWidth="1"/>
    <col min="14566" max="14566" width="9.140625" customWidth="1"/>
    <col min="14567" max="14569" width="13.5703125" customWidth="1"/>
    <col min="14570" max="14570" width="12.28515625" customWidth="1"/>
    <col min="14571" max="14571" width="6.7109375" customWidth="1"/>
    <col min="14572" max="14574" width="13.5703125" customWidth="1"/>
    <col min="14575" max="14575" width="12.28515625" customWidth="1"/>
    <col min="14576" max="14578" width="13.5703125" customWidth="1"/>
    <col min="14579" max="14580" width="12.28515625" customWidth="1"/>
    <col min="14581" max="14583" width="13.5703125" customWidth="1"/>
    <col min="14584" max="14585" width="12.28515625" customWidth="1"/>
    <col min="14586" max="14588" width="13.5703125" customWidth="1"/>
    <col min="14589" max="14590" width="12.28515625" customWidth="1"/>
    <col min="14591" max="14593" width="13.5703125" customWidth="1"/>
    <col min="14594" max="14594" width="12.42578125" bestFit="1" customWidth="1"/>
    <col min="14595" max="14595" width="12.28515625" customWidth="1"/>
    <col min="14596" max="14596" width="11.28515625" customWidth="1"/>
    <col min="14597" max="14598" width="13.5703125" customWidth="1"/>
    <col min="14599" max="14599" width="13.5703125" bestFit="1" customWidth="1"/>
    <col min="14600" max="14600" width="12.28515625" customWidth="1"/>
    <col min="14601" max="14601" width="9.140625" customWidth="1"/>
    <col min="14602" max="14603" width="13.5703125" customWidth="1"/>
    <col min="14604" max="14604" width="14.42578125" bestFit="1" customWidth="1"/>
    <col min="14605" max="14605" width="12.28515625" customWidth="1"/>
    <col min="14606" max="14608" width="12.85546875" customWidth="1"/>
    <col min="14609" max="14613" width="12.28515625" customWidth="1"/>
    <col min="14614" max="14616" width="12.85546875" customWidth="1"/>
    <col min="14617" max="14621" width="12.28515625" customWidth="1"/>
    <col min="14622" max="14624" width="12.85546875" customWidth="1"/>
    <col min="14625" max="14625" width="14.42578125" bestFit="1" customWidth="1"/>
    <col min="14626" max="14629" width="12.28515625" customWidth="1"/>
    <col min="14630" max="14632" width="12.85546875" customWidth="1"/>
    <col min="14633" max="14634" width="14.42578125" bestFit="1" customWidth="1"/>
    <col min="14635" max="14636" width="13.28515625" bestFit="1" customWidth="1"/>
    <col min="14637" max="14637" width="12.28515625" customWidth="1"/>
    <col min="14638" max="14640" width="12.85546875" customWidth="1"/>
    <col min="14641" max="14643" width="14.42578125" bestFit="1" customWidth="1"/>
    <col min="14644" max="14645" width="12.28515625" customWidth="1"/>
    <col min="14646" max="14646" width="12" customWidth="1"/>
    <col min="14647" max="14648" width="12.85546875" customWidth="1"/>
    <col min="14649" max="14650" width="12.28515625" customWidth="1"/>
    <col min="14651" max="14651" width="13.5703125" bestFit="1" customWidth="1"/>
    <col min="14652" max="14653" width="12.28515625" customWidth="1"/>
    <col min="14654" max="14656" width="12.85546875" customWidth="1"/>
    <col min="14657" max="14661" width="12.28515625" customWidth="1"/>
    <col min="14662" max="14664" width="12.85546875" customWidth="1"/>
    <col min="14665" max="14669" width="12.28515625" customWidth="1"/>
    <col min="14670" max="14672" width="12.85546875" customWidth="1"/>
    <col min="14673" max="14677" width="12.28515625" customWidth="1"/>
    <col min="14678" max="14680" width="12.85546875" customWidth="1"/>
    <col min="14681" max="14681" width="14.42578125" bestFit="1" customWidth="1"/>
    <col min="14682" max="14682" width="13.28515625" bestFit="1" customWidth="1"/>
    <col min="14683" max="14684" width="14.42578125" bestFit="1" customWidth="1"/>
    <col min="14685" max="14685" width="12.28515625" customWidth="1"/>
    <col min="14686" max="14686" width="10.85546875" customWidth="1"/>
    <col min="14687" max="14688" width="12.85546875" customWidth="1"/>
    <col min="14689" max="14689" width="13.5703125" bestFit="1" customWidth="1"/>
    <col min="14690" max="14692" width="14.42578125" bestFit="1" customWidth="1"/>
    <col min="14693" max="14693" width="12.28515625" customWidth="1"/>
    <col min="14694" max="14694" width="10.85546875" customWidth="1"/>
    <col min="14695" max="14696" width="12.85546875" customWidth="1"/>
    <col min="14697" max="14697" width="13.5703125" bestFit="1" customWidth="1"/>
    <col min="14698" max="14698" width="12.42578125" bestFit="1" customWidth="1"/>
    <col min="14699" max="14700" width="13.5703125" bestFit="1" customWidth="1"/>
    <col min="14701" max="14701" width="12.28515625" customWidth="1"/>
    <col min="14702" max="14704" width="12.85546875" customWidth="1"/>
    <col min="14705" max="14709" width="12.28515625" customWidth="1"/>
    <col min="14710" max="14712" width="12.85546875" customWidth="1"/>
    <col min="14713" max="14713" width="12.28515625" customWidth="1"/>
    <col min="14714" max="14714" width="13.28515625" bestFit="1" customWidth="1"/>
    <col min="14715" max="14716" width="14.42578125" bestFit="1" customWidth="1"/>
    <col min="14717" max="14717" width="12.28515625" customWidth="1"/>
    <col min="14718" max="14720" width="12.85546875" customWidth="1"/>
    <col min="14721" max="14724" width="14.42578125" bestFit="1" customWidth="1"/>
    <col min="14725" max="14725" width="12.28515625" customWidth="1"/>
    <col min="14726" max="14726" width="12.85546875" bestFit="1" customWidth="1"/>
    <col min="14727" max="14728" width="12.85546875" customWidth="1"/>
    <col min="14729" max="14729" width="14.42578125" bestFit="1" customWidth="1"/>
    <col min="14730" max="14732" width="13.5703125" bestFit="1" customWidth="1"/>
    <col min="14733" max="14733" width="12.28515625" customWidth="1"/>
    <col min="14734" max="14736" width="12.85546875" customWidth="1"/>
    <col min="14737" max="14737" width="13.5703125" bestFit="1" customWidth="1"/>
    <col min="14738" max="14740" width="14.42578125" bestFit="1" customWidth="1"/>
    <col min="14741" max="14741" width="12.28515625" customWidth="1"/>
    <col min="14742" max="14742" width="12" customWidth="1"/>
    <col min="14743" max="14744" width="12.85546875" customWidth="1"/>
    <col min="14745" max="14745" width="13.5703125" bestFit="1" customWidth="1"/>
    <col min="14746" max="14748" width="14.42578125" bestFit="1" customWidth="1"/>
    <col min="14749" max="14764" width="12.28515625" customWidth="1"/>
    <col min="14765" max="14765" width="12.85546875" customWidth="1"/>
    <col min="14766" max="14766" width="12.28515625" customWidth="1"/>
    <col min="14767" max="14767" width="11.42578125" customWidth="1"/>
    <col min="14768" max="14768" width="11.7109375" customWidth="1"/>
    <col min="14769" max="14776" width="12.28515625" customWidth="1"/>
    <col min="14777" max="14779" width="13.5703125" customWidth="1"/>
    <col min="14780" max="14781" width="12.28515625" customWidth="1"/>
    <col min="14782" max="14784" width="13.5703125" customWidth="1"/>
    <col min="14785" max="14786" width="12.28515625" customWidth="1"/>
    <col min="14787" max="14789" width="13.5703125" customWidth="1"/>
    <col min="14790" max="14791" width="12.28515625" customWidth="1"/>
    <col min="14792" max="14794" width="13.5703125" customWidth="1"/>
    <col min="14795" max="14795" width="14.42578125" customWidth="1"/>
    <col min="14796" max="14796" width="12.28515625" customWidth="1"/>
    <col min="14797" max="14799" width="13.5703125" customWidth="1"/>
    <col min="14800" max="14800" width="14.42578125" customWidth="1"/>
    <col min="14801" max="14801" width="12.28515625" customWidth="1"/>
    <col min="14802" max="14802" width="10.28515625" customWidth="1"/>
    <col min="14803" max="14804" width="13.5703125" customWidth="1"/>
    <col min="14805" max="14806" width="12.28515625" customWidth="1"/>
    <col min="14807" max="14809" width="13.5703125" customWidth="1"/>
    <col min="14810" max="14810" width="14.42578125" customWidth="1"/>
    <col min="14811" max="14811" width="12.28515625" customWidth="1"/>
    <col min="14812" max="14814" width="13.5703125" customWidth="1"/>
    <col min="14815" max="14815" width="12.42578125" customWidth="1"/>
    <col min="14816" max="14816" width="12.28515625" customWidth="1"/>
    <col min="14817" max="14817" width="11.28515625" customWidth="1"/>
    <col min="14818" max="14820" width="13.5703125" customWidth="1"/>
    <col min="14821" max="14821" width="12.28515625" customWidth="1"/>
    <col min="14822" max="14822" width="9.140625" customWidth="1"/>
    <col min="14823" max="14825" width="13.5703125" customWidth="1"/>
    <col min="14826" max="14826" width="12.28515625" customWidth="1"/>
    <col min="14827" max="14827" width="6.7109375" customWidth="1"/>
    <col min="14828" max="14830" width="13.5703125" customWidth="1"/>
    <col min="14831" max="14831" width="12.28515625" customWidth="1"/>
    <col min="14832" max="14834" width="13.5703125" customWidth="1"/>
    <col min="14835" max="14836" width="12.28515625" customWidth="1"/>
    <col min="14837" max="14839" width="13.5703125" customWidth="1"/>
    <col min="14840" max="14841" width="12.28515625" customWidth="1"/>
    <col min="14842" max="14844" width="13.5703125" customWidth="1"/>
    <col min="14845" max="14846" width="12.28515625" customWidth="1"/>
    <col min="14847" max="14849" width="13.5703125" customWidth="1"/>
    <col min="14850" max="14850" width="12.42578125" bestFit="1" customWidth="1"/>
    <col min="14851" max="14851" width="12.28515625" customWidth="1"/>
    <col min="14852" max="14852" width="11.28515625" customWidth="1"/>
    <col min="14853" max="14854" width="13.5703125" customWidth="1"/>
    <col min="14855" max="14855" width="13.5703125" bestFit="1" customWidth="1"/>
    <col min="14856" max="14856" width="12.28515625" customWidth="1"/>
    <col min="14857" max="14857" width="9.140625" customWidth="1"/>
    <col min="14858" max="14859" width="13.5703125" customWidth="1"/>
    <col min="14860" max="14860" width="14.42578125" bestFit="1" customWidth="1"/>
    <col min="14861" max="14861" width="12.28515625" customWidth="1"/>
    <col min="14862" max="14864" width="12.85546875" customWidth="1"/>
    <col min="14865" max="14869" width="12.28515625" customWidth="1"/>
    <col min="14870" max="14872" width="12.85546875" customWidth="1"/>
    <col min="14873" max="14877" width="12.28515625" customWidth="1"/>
    <col min="14878" max="14880" width="12.85546875" customWidth="1"/>
    <col min="14881" max="14881" width="14.42578125" bestFit="1" customWidth="1"/>
    <col min="14882" max="14885" width="12.28515625" customWidth="1"/>
    <col min="14886" max="14888" width="12.85546875" customWidth="1"/>
    <col min="14889" max="14890" width="14.42578125" bestFit="1" customWidth="1"/>
    <col min="14891" max="14892" width="13.28515625" bestFit="1" customWidth="1"/>
    <col min="14893" max="14893" width="12.28515625" customWidth="1"/>
    <col min="14894" max="14896" width="12.85546875" customWidth="1"/>
    <col min="14897" max="14899" width="14.42578125" bestFit="1" customWidth="1"/>
    <col min="14900" max="14901" width="12.28515625" customWidth="1"/>
    <col min="14902" max="14902" width="12" customWidth="1"/>
    <col min="14903" max="14904" width="12.85546875" customWidth="1"/>
    <col min="14905" max="14906" width="12.28515625" customWidth="1"/>
    <col min="14907" max="14907" width="13.5703125" bestFit="1" customWidth="1"/>
    <col min="14908" max="14909" width="12.28515625" customWidth="1"/>
    <col min="14910" max="14912" width="12.85546875" customWidth="1"/>
    <col min="14913" max="14917" width="12.28515625" customWidth="1"/>
    <col min="14918" max="14920" width="12.85546875" customWidth="1"/>
    <col min="14921" max="14925" width="12.28515625" customWidth="1"/>
    <col min="14926" max="14928" width="12.85546875" customWidth="1"/>
    <col min="14929" max="14933" width="12.28515625" customWidth="1"/>
    <col min="14934" max="14936" width="12.85546875" customWidth="1"/>
    <col min="14937" max="14937" width="14.42578125" bestFit="1" customWidth="1"/>
    <col min="14938" max="14938" width="13.28515625" bestFit="1" customWidth="1"/>
    <col min="14939" max="14940" width="14.42578125" bestFit="1" customWidth="1"/>
    <col min="14941" max="14941" width="12.28515625" customWidth="1"/>
    <col min="14942" max="14942" width="10.85546875" customWidth="1"/>
    <col min="14943" max="14944" width="12.85546875" customWidth="1"/>
    <col min="14945" max="14945" width="13.5703125" bestFit="1" customWidth="1"/>
    <col min="14946" max="14948" width="14.42578125" bestFit="1" customWidth="1"/>
    <col min="14949" max="14949" width="12.28515625" customWidth="1"/>
    <col min="14950" max="14950" width="10.85546875" customWidth="1"/>
    <col min="14951" max="14952" width="12.85546875" customWidth="1"/>
    <col min="14953" max="14953" width="13.5703125" bestFit="1" customWidth="1"/>
    <col min="14954" max="14954" width="12.42578125" bestFit="1" customWidth="1"/>
    <col min="14955" max="14956" width="13.5703125" bestFit="1" customWidth="1"/>
    <col min="14957" max="14957" width="12.28515625" customWidth="1"/>
    <col min="14958" max="14960" width="12.85546875" customWidth="1"/>
    <col min="14961" max="14965" width="12.28515625" customWidth="1"/>
    <col min="14966" max="14968" width="12.85546875" customWidth="1"/>
    <col min="14969" max="14969" width="12.28515625" customWidth="1"/>
    <col min="14970" max="14970" width="13.28515625" bestFit="1" customWidth="1"/>
    <col min="14971" max="14972" width="14.42578125" bestFit="1" customWidth="1"/>
    <col min="14973" max="14973" width="12.28515625" customWidth="1"/>
    <col min="14974" max="14976" width="12.85546875" customWidth="1"/>
    <col min="14977" max="14980" width="14.42578125" bestFit="1" customWidth="1"/>
    <col min="14981" max="14981" width="12.28515625" customWidth="1"/>
    <col min="14982" max="14982" width="12.85546875" bestFit="1" customWidth="1"/>
    <col min="14983" max="14984" width="12.85546875" customWidth="1"/>
    <col min="14985" max="14985" width="14.42578125" bestFit="1" customWidth="1"/>
    <col min="14986" max="14988" width="13.5703125" bestFit="1" customWidth="1"/>
    <col min="14989" max="14989" width="12.28515625" customWidth="1"/>
    <col min="14990" max="14992" width="12.85546875" customWidth="1"/>
    <col min="14993" max="14993" width="13.5703125" bestFit="1" customWidth="1"/>
    <col min="14994" max="14996" width="14.42578125" bestFit="1" customWidth="1"/>
    <col min="14997" max="14997" width="12.28515625" customWidth="1"/>
    <col min="14998" max="14998" width="12" customWidth="1"/>
    <col min="14999" max="15000" width="12.85546875" customWidth="1"/>
    <col min="15001" max="15001" width="13.5703125" bestFit="1" customWidth="1"/>
    <col min="15002" max="15004" width="14.42578125" bestFit="1" customWidth="1"/>
    <col min="15005" max="15020" width="12.28515625" customWidth="1"/>
    <col min="15021" max="15021" width="12.85546875" customWidth="1"/>
    <col min="15022" max="15022" width="12.28515625" customWidth="1"/>
    <col min="15023" max="15023" width="11.42578125" customWidth="1"/>
    <col min="15024" max="15024" width="11.7109375" customWidth="1"/>
    <col min="15025" max="15032" width="12.28515625" customWidth="1"/>
    <col min="15033" max="15035" width="13.5703125" customWidth="1"/>
    <col min="15036" max="15037" width="12.28515625" customWidth="1"/>
    <col min="15038" max="15040" width="13.5703125" customWidth="1"/>
    <col min="15041" max="15042" width="12.28515625" customWidth="1"/>
    <col min="15043" max="15045" width="13.5703125" customWidth="1"/>
    <col min="15046" max="15047" width="12.28515625" customWidth="1"/>
    <col min="15048" max="15050" width="13.5703125" customWidth="1"/>
    <col min="15051" max="15051" width="14.42578125" customWidth="1"/>
    <col min="15052" max="15052" width="12.28515625" customWidth="1"/>
    <col min="15053" max="15055" width="13.5703125" customWidth="1"/>
    <col min="15056" max="15056" width="14.42578125" customWidth="1"/>
    <col min="15057" max="15057" width="12.28515625" customWidth="1"/>
    <col min="15058" max="15058" width="10.28515625" customWidth="1"/>
    <col min="15059" max="15060" width="13.5703125" customWidth="1"/>
    <col min="15061" max="15062" width="12.28515625" customWidth="1"/>
    <col min="15063" max="15065" width="13.5703125" customWidth="1"/>
    <col min="15066" max="15066" width="14.42578125" customWidth="1"/>
    <col min="15067" max="15067" width="12.28515625" customWidth="1"/>
    <col min="15068" max="15070" width="13.5703125" customWidth="1"/>
    <col min="15071" max="15071" width="12.42578125" customWidth="1"/>
    <col min="15072" max="15072" width="12.28515625" customWidth="1"/>
    <col min="15073" max="15073" width="11.28515625" customWidth="1"/>
    <col min="15074" max="15076" width="13.5703125" customWidth="1"/>
    <col min="15077" max="15077" width="12.28515625" customWidth="1"/>
    <col min="15078" max="15078" width="9.140625" customWidth="1"/>
    <col min="15079" max="15081" width="13.5703125" customWidth="1"/>
    <col min="15082" max="15082" width="12.28515625" customWidth="1"/>
    <col min="15083" max="15083" width="6.7109375" customWidth="1"/>
    <col min="15084" max="15086" width="13.5703125" customWidth="1"/>
    <col min="15087" max="15087" width="12.28515625" customWidth="1"/>
    <col min="15088" max="15090" width="13.5703125" customWidth="1"/>
    <col min="15091" max="15092" width="12.28515625" customWidth="1"/>
    <col min="15093" max="15095" width="13.5703125" customWidth="1"/>
    <col min="15096" max="15097" width="12.28515625" customWidth="1"/>
    <col min="15098" max="15100" width="13.5703125" customWidth="1"/>
    <col min="15101" max="15102" width="12.28515625" customWidth="1"/>
    <col min="15103" max="15105" width="13.5703125" customWidth="1"/>
    <col min="15106" max="15106" width="12.42578125" bestFit="1" customWidth="1"/>
    <col min="15107" max="15107" width="12.28515625" customWidth="1"/>
    <col min="15108" max="15108" width="11.28515625" customWidth="1"/>
    <col min="15109" max="15110" width="13.5703125" customWidth="1"/>
    <col min="15111" max="15111" width="13.5703125" bestFit="1" customWidth="1"/>
    <col min="15112" max="15112" width="12.28515625" customWidth="1"/>
    <col min="15113" max="15113" width="9.140625" customWidth="1"/>
    <col min="15114" max="15115" width="13.5703125" customWidth="1"/>
    <col min="15116" max="15116" width="14.42578125" bestFit="1" customWidth="1"/>
    <col min="15117" max="15117" width="12.28515625" customWidth="1"/>
    <col min="15118" max="15120" width="12.85546875" customWidth="1"/>
    <col min="15121" max="15125" width="12.28515625" customWidth="1"/>
    <col min="15126" max="15128" width="12.85546875" customWidth="1"/>
    <col min="15129" max="15133" width="12.28515625" customWidth="1"/>
    <col min="15134" max="15136" width="12.85546875" customWidth="1"/>
    <col min="15137" max="15137" width="14.42578125" bestFit="1" customWidth="1"/>
    <col min="15138" max="15141" width="12.28515625" customWidth="1"/>
    <col min="15142" max="15144" width="12.85546875" customWidth="1"/>
    <col min="15145" max="15146" width="14.42578125" bestFit="1" customWidth="1"/>
    <col min="15147" max="15148" width="13.28515625" bestFit="1" customWidth="1"/>
    <col min="15149" max="15149" width="12.28515625" customWidth="1"/>
    <col min="15150" max="15152" width="12.85546875" customWidth="1"/>
    <col min="15153" max="15155" width="14.42578125" bestFit="1" customWidth="1"/>
    <col min="15156" max="15157" width="12.28515625" customWidth="1"/>
    <col min="15158" max="15158" width="12" customWidth="1"/>
    <col min="15159" max="15160" width="12.85546875" customWidth="1"/>
    <col min="15161" max="15162" width="12.28515625" customWidth="1"/>
    <col min="15163" max="15163" width="13.5703125" bestFit="1" customWidth="1"/>
    <col min="15164" max="15165" width="12.28515625" customWidth="1"/>
    <col min="15166" max="15168" width="12.85546875" customWidth="1"/>
    <col min="15169" max="15173" width="12.28515625" customWidth="1"/>
    <col min="15174" max="15176" width="12.85546875" customWidth="1"/>
    <col min="15177" max="15181" width="12.28515625" customWidth="1"/>
    <col min="15182" max="15184" width="12.85546875" customWidth="1"/>
    <col min="15185" max="15189" width="12.28515625" customWidth="1"/>
    <col min="15190" max="15192" width="12.85546875" customWidth="1"/>
    <col min="15193" max="15193" width="14.42578125" bestFit="1" customWidth="1"/>
    <col min="15194" max="15194" width="13.28515625" bestFit="1" customWidth="1"/>
    <col min="15195" max="15196" width="14.42578125" bestFit="1" customWidth="1"/>
    <col min="15197" max="15197" width="12.28515625" customWidth="1"/>
    <col min="15198" max="15198" width="10.85546875" customWidth="1"/>
    <col min="15199" max="15200" width="12.85546875" customWidth="1"/>
    <col min="15201" max="15201" width="13.5703125" bestFit="1" customWidth="1"/>
    <col min="15202" max="15204" width="14.42578125" bestFit="1" customWidth="1"/>
    <col min="15205" max="15205" width="12.28515625" customWidth="1"/>
    <col min="15206" max="15206" width="10.85546875" customWidth="1"/>
    <col min="15207" max="15208" width="12.85546875" customWidth="1"/>
    <col min="15209" max="15209" width="13.5703125" bestFit="1" customWidth="1"/>
    <col min="15210" max="15210" width="12.42578125" bestFit="1" customWidth="1"/>
    <col min="15211" max="15212" width="13.5703125" bestFit="1" customWidth="1"/>
    <col min="15213" max="15213" width="12.28515625" customWidth="1"/>
    <col min="15214" max="15216" width="12.85546875" customWidth="1"/>
    <col min="15217" max="15221" width="12.28515625" customWidth="1"/>
    <col min="15222" max="15224" width="12.85546875" customWidth="1"/>
    <col min="15225" max="15225" width="12.28515625" customWidth="1"/>
    <col min="15226" max="15226" width="13.28515625" bestFit="1" customWidth="1"/>
    <col min="15227" max="15228" width="14.42578125" bestFit="1" customWidth="1"/>
    <col min="15229" max="15229" width="12.28515625" customWidth="1"/>
    <col min="15230" max="15232" width="12.85546875" customWidth="1"/>
    <col min="15233" max="15236" width="14.42578125" bestFit="1" customWidth="1"/>
    <col min="15237" max="15237" width="12.28515625" customWidth="1"/>
    <col min="15238" max="15238" width="12.85546875" bestFit="1" customWidth="1"/>
    <col min="15239" max="15240" width="12.85546875" customWidth="1"/>
    <col min="15241" max="15241" width="14.42578125" bestFit="1" customWidth="1"/>
    <col min="15242" max="15244" width="13.5703125" bestFit="1" customWidth="1"/>
    <col min="15245" max="15245" width="12.28515625" customWidth="1"/>
    <col min="15246" max="15248" width="12.85546875" customWidth="1"/>
    <col min="15249" max="15249" width="13.5703125" bestFit="1" customWidth="1"/>
    <col min="15250" max="15252" width="14.42578125" bestFit="1" customWidth="1"/>
    <col min="15253" max="15253" width="12.28515625" customWidth="1"/>
    <col min="15254" max="15254" width="12" customWidth="1"/>
    <col min="15255" max="15256" width="12.85546875" customWidth="1"/>
    <col min="15257" max="15257" width="13.5703125" bestFit="1" customWidth="1"/>
    <col min="15258" max="15260" width="14.42578125" bestFit="1" customWidth="1"/>
    <col min="15261" max="15276" width="12.28515625" customWidth="1"/>
    <col min="15277" max="15277" width="12.85546875" customWidth="1"/>
    <col min="15278" max="15278" width="12.28515625" customWidth="1"/>
    <col min="15279" max="15279" width="11.42578125" customWidth="1"/>
    <col min="15280" max="15280" width="11.7109375" customWidth="1"/>
    <col min="15281" max="15288" width="12.28515625" customWidth="1"/>
    <col min="15289" max="15291" width="13.5703125" customWidth="1"/>
    <col min="15292" max="15293" width="12.28515625" customWidth="1"/>
    <col min="15294" max="15296" width="13.5703125" customWidth="1"/>
    <col min="15297" max="15298" width="12.28515625" customWidth="1"/>
    <col min="15299" max="15301" width="13.5703125" customWidth="1"/>
    <col min="15302" max="15303" width="12.28515625" customWidth="1"/>
    <col min="15304" max="15306" width="13.5703125" customWidth="1"/>
    <col min="15307" max="15307" width="14.42578125" customWidth="1"/>
    <col min="15308" max="15308" width="12.28515625" customWidth="1"/>
    <col min="15309" max="15311" width="13.5703125" customWidth="1"/>
    <col min="15312" max="15312" width="14.42578125" customWidth="1"/>
    <col min="15313" max="15313" width="12.28515625" customWidth="1"/>
    <col min="15314" max="15314" width="10.28515625" customWidth="1"/>
    <col min="15315" max="15316" width="13.5703125" customWidth="1"/>
    <col min="15317" max="15318" width="12.28515625" customWidth="1"/>
    <col min="15319" max="15321" width="13.5703125" customWidth="1"/>
    <col min="15322" max="15322" width="14.42578125" customWidth="1"/>
    <col min="15323" max="15323" width="12.28515625" customWidth="1"/>
    <col min="15324" max="15326" width="13.5703125" customWidth="1"/>
    <col min="15327" max="15327" width="12.42578125" customWidth="1"/>
    <col min="15328" max="15328" width="12.28515625" customWidth="1"/>
    <col min="15329" max="15329" width="11.28515625" customWidth="1"/>
    <col min="15330" max="15332" width="13.5703125" customWidth="1"/>
    <col min="15333" max="15333" width="12.28515625" customWidth="1"/>
    <col min="15334" max="15334" width="9.140625" customWidth="1"/>
    <col min="15335" max="15337" width="13.5703125" customWidth="1"/>
    <col min="15338" max="15338" width="12.28515625" customWidth="1"/>
    <col min="15339" max="15339" width="6.7109375" customWidth="1"/>
    <col min="15340" max="15342" width="13.5703125" customWidth="1"/>
    <col min="15343" max="15343" width="12.28515625" customWidth="1"/>
    <col min="15344" max="15346" width="13.5703125" customWidth="1"/>
    <col min="15347" max="15348" width="12.28515625" customWidth="1"/>
    <col min="15349" max="15351" width="13.5703125" customWidth="1"/>
    <col min="15352" max="15353" width="12.28515625" customWidth="1"/>
    <col min="15354" max="15356" width="13.5703125" customWidth="1"/>
    <col min="15357" max="15358" width="12.28515625" customWidth="1"/>
    <col min="15359" max="15361" width="13.5703125" customWidth="1"/>
    <col min="15362" max="15362" width="12.42578125" bestFit="1" customWidth="1"/>
    <col min="15363" max="15363" width="12.28515625" customWidth="1"/>
    <col min="15364" max="15364" width="11.28515625" customWidth="1"/>
    <col min="15365" max="15366" width="13.5703125" customWidth="1"/>
    <col min="15367" max="15367" width="13.5703125" bestFit="1" customWidth="1"/>
    <col min="15368" max="15368" width="12.28515625" customWidth="1"/>
    <col min="15369" max="15369" width="9.140625" customWidth="1"/>
    <col min="15370" max="15371" width="13.5703125" customWidth="1"/>
    <col min="15372" max="15372" width="14.42578125" bestFit="1" customWidth="1"/>
    <col min="15373" max="15373" width="12.28515625" customWidth="1"/>
    <col min="15374" max="15376" width="12.85546875" customWidth="1"/>
    <col min="15377" max="15381" width="12.28515625" customWidth="1"/>
    <col min="15382" max="15384" width="12.85546875" customWidth="1"/>
    <col min="15385" max="15389" width="12.28515625" customWidth="1"/>
    <col min="15390" max="15392" width="12.85546875" customWidth="1"/>
    <col min="15393" max="15393" width="14.42578125" bestFit="1" customWidth="1"/>
    <col min="15394" max="15397" width="12.28515625" customWidth="1"/>
    <col min="15398" max="15400" width="12.85546875" customWidth="1"/>
    <col min="15401" max="15402" width="14.42578125" bestFit="1" customWidth="1"/>
    <col min="15403" max="15404" width="13.28515625" bestFit="1" customWidth="1"/>
    <col min="15405" max="15405" width="12.28515625" customWidth="1"/>
    <col min="15406" max="15408" width="12.85546875" customWidth="1"/>
    <col min="15409" max="15411" width="14.42578125" bestFit="1" customWidth="1"/>
    <col min="15412" max="15413" width="12.28515625" customWidth="1"/>
    <col min="15414" max="15414" width="12" customWidth="1"/>
    <col min="15415" max="15416" width="12.85546875" customWidth="1"/>
    <col min="15417" max="15418" width="12.28515625" customWidth="1"/>
    <col min="15419" max="15419" width="13.5703125" bestFit="1" customWidth="1"/>
    <col min="15420" max="15421" width="12.28515625" customWidth="1"/>
    <col min="15422" max="15424" width="12.85546875" customWidth="1"/>
    <col min="15425" max="15429" width="12.28515625" customWidth="1"/>
    <col min="15430" max="15432" width="12.85546875" customWidth="1"/>
    <col min="15433" max="15437" width="12.28515625" customWidth="1"/>
    <col min="15438" max="15440" width="12.85546875" customWidth="1"/>
    <col min="15441" max="15445" width="12.28515625" customWidth="1"/>
    <col min="15446" max="15448" width="12.85546875" customWidth="1"/>
    <col min="15449" max="15449" width="14.42578125" bestFit="1" customWidth="1"/>
    <col min="15450" max="15450" width="13.28515625" bestFit="1" customWidth="1"/>
    <col min="15451" max="15452" width="14.42578125" bestFit="1" customWidth="1"/>
    <col min="15453" max="15453" width="12.28515625" customWidth="1"/>
    <col min="15454" max="15454" width="10.85546875" customWidth="1"/>
    <col min="15455" max="15456" width="12.85546875" customWidth="1"/>
    <col min="15457" max="15457" width="13.5703125" bestFit="1" customWidth="1"/>
    <col min="15458" max="15460" width="14.42578125" bestFit="1" customWidth="1"/>
    <col min="15461" max="15461" width="12.28515625" customWidth="1"/>
    <col min="15462" max="15462" width="10.85546875" customWidth="1"/>
    <col min="15463" max="15464" width="12.85546875" customWidth="1"/>
    <col min="15465" max="15465" width="13.5703125" bestFit="1" customWidth="1"/>
    <col min="15466" max="15466" width="12.42578125" bestFit="1" customWidth="1"/>
    <col min="15467" max="15468" width="13.5703125" bestFit="1" customWidth="1"/>
    <col min="15469" max="15469" width="12.28515625" customWidth="1"/>
    <col min="15470" max="15472" width="12.85546875" customWidth="1"/>
    <col min="15473" max="15477" width="12.28515625" customWidth="1"/>
    <col min="15478" max="15480" width="12.85546875" customWidth="1"/>
    <col min="15481" max="15481" width="12.28515625" customWidth="1"/>
    <col min="15482" max="15482" width="13.28515625" bestFit="1" customWidth="1"/>
    <col min="15483" max="15484" width="14.42578125" bestFit="1" customWidth="1"/>
    <col min="15485" max="15485" width="12.28515625" customWidth="1"/>
    <col min="15486" max="15488" width="12.85546875" customWidth="1"/>
    <col min="15489" max="15492" width="14.42578125" bestFit="1" customWidth="1"/>
    <col min="15493" max="15493" width="12.28515625" customWidth="1"/>
    <col min="15494" max="15494" width="12.85546875" bestFit="1" customWidth="1"/>
    <col min="15495" max="15496" width="12.85546875" customWidth="1"/>
    <col min="15497" max="15497" width="14.42578125" bestFit="1" customWidth="1"/>
    <col min="15498" max="15500" width="13.5703125" bestFit="1" customWidth="1"/>
    <col min="15501" max="15501" width="12.28515625" customWidth="1"/>
    <col min="15502" max="15504" width="12.85546875" customWidth="1"/>
    <col min="15505" max="15505" width="13.5703125" bestFit="1" customWidth="1"/>
    <col min="15506" max="15508" width="14.42578125" bestFit="1" customWidth="1"/>
    <col min="15509" max="15509" width="12.28515625" customWidth="1"/>
    <col min="15510" max="15510" width="12" customWidth="1"/>
    <col min="15511" max="15512" width="12.85546875" customWidth="1"/>
    <col min="15513" max="15513" width="13.5703125" bestFit="1" customWidth="1"/>
    <col min="15514" max="15516" width="14.42578125" bestFit="1" customWidth="1"/>
    <col min="15517" max="15532" width="12.28515625" customWidth="1"/>
    <col min="15533" max="15533" width="12.85546875" customWidth="1"/>
    <col min="15534" max="15534" width="12.28515625" customWidth="1"/>
    <col min="15535" max="15535" width="11.42578125" customWidth="1"/>
    <col min="15536" max="15536" width="11.7109375" customWidth="1"/>
    <col min="15537" max="15544" width="12.28515625" customWidth="1"/>
    <col min="15545" max="15547" width="13.5703125" customWidth="1"/>
    <col min="15548" max="15549" width="12.28515625" customWidth="1"/>
    <col min="15550" max="15552" width="13.5703125" customWidth="1"/>
    <col min="15553" max="15554" width="12.28515625" customWidth="1"/>
    <col min="15555" max="15557" width="13.5703125" customWidth="1"/>
    <col min="15558" max="15559" width="12.28515625" customWidth="1"/>
    <col min="15560" max="15562" width="13.5703125" customWidth="1"/>
    <col min="15563" max="15563" width="14.42578125" customWidth="1"/>
    <col min="15564" max="15564" width="12.28515625" customWidth="1"/>
    <col min="15565" max="15567" width="13.5703125" customWidth="1"/>
    <col min="15568" max="15568" width="14.42578125" customWidth="1"/>
    <col min="15569" max="15569" width="12.28515625" customWidth="1"/>
    <col min="15570" max="15570" width="10.28515625" customWidth="1"/>
    <col min="15571" max="15572" width="13.5703125" customWidth="1"/>
    <col min="15573" max="15574" width="12.28515625" customWidth="1"/>
    <col min="15575" max="15577" width="13.5703125" customWidth="1"/>
    <col min="15578" max="15578" width="14.42578125" customWidth="1"/>
    <col min="15579" max="15579" width="12.28515625" customWidth="1"/>
    <col min="15580" max="15582" width="13.5703125" customWidth="1"/>
    <col min="15583" max="15583" width="12.42578125" customWidth="1"/>
    <col min="15584" max="15584" width="12.28515625" customWidth="1"/>
    <col min="15585" max="15585" width="11.28515625" customWidth="1"/>
    <col min="15586" max="15588" width="13.5703125" customWidth="1"/>
    <col min="15589" max="15589" width="12.28515625" customWidth="1"/>
    <col min="15590" max="15590" width="9.140625" customWidth="1"/>
    <col min="15591" max="15593" width="13.5703125" customWidth="1"/>
    <col min="15594" max="15594" width="12.28515625" customWidth="1"/>
    <col min="15595" max="15595" width="6.7109375" customWidth="1"/>
    <col min="15596" max="15598" width="13.5703125" customWidth="1"/>
    <col min="15599" max="15599" width="12.28515625" customWidth="1"/>
    <col min="15600" max="15602" width="13.5703125" customWidth="1"/>
    <col min="15603" max="15604" width="12.28515625" customWidth="1"/>
    <col min="15605" max="15607" width="13.5703125" customWidth="1"/>
    <col min="15608" max="15609" width="12.28515625" customWidth="1"/>
    <col min="15610" max="15612" width="13.5703125" customWidth="1"/>
    <col min="15613" max="15614" width="12.28515625" customWidth="1"/>
    <col min="15615" max="15617" width="13.5703125" customWidth="1"/>
    <col min="15618" max="15618" width="12.42578125" bestFit="1" customWidth="1"/>
    <col min="15619" max="15619" width="12.28515625" customWidth="1"/>
    <col min="15620" max="15620" width="11.28515625" customWidth="1"/>
    <col min="15621" max="15622" width="13.5703125" customWidth="1"/>
    <col min="15623" max="15623" width="13.5703125" bestFit="1" customWidth="1"/>
    <col min="15624" max="15624" width="12.28515625" customWidth="1"/>
    <col min="15625" max="15625" width="9.140625" customWidth="1"/>
    <col min="15626" max="15627" width="13.5703125" customWidth="1"/>
    <col min="15628" max="15628" width="14.42578125" bestFit="1" customWidth="1"/>
    <col min="15629" max="15629" width="12.28515625" customWidth="1"/>
    <col min="15630" max="15632" width="12.85546875" customWidth="1"/>
    <col min="15633" max="15637" width="12.28515625" customWidth="1"/>
    <col min="15638" max="15640" width="12.85546875" customWidth="1"/>
    <col min="15641" max="15645" width="12.28515625" customWidth="1"/>
    <col min="15646" max="15648" width="12.85546875" customWidth="1"/>
    <col min="15649" max="15649" width="14.42578125" bestFit="1" customWidth="1"/>
    <col min="15650" max="15653" width="12.28515625" customWidth="1"/>
    <col min="15654" max="15656" width="12.85546875" customWidth="1"/>
    <col min="15657" max="15658" width="14.42578125" bestFit="1" customWidth="1"/>
    <col min="15659" max="15660" width="13.28515625" bestFit="1" customWidth="1"/>
    <col min="15661" max="15661" width="12.28515625" customWidth="1"/>
    <col min="15662" max="15664" width="12.85546875" customWidth="1"/>
    <col min="15665" max="15667" width="14.42578125" bestFit="1" customWidth="1"/>
    <col min="15668" max="15669" width="12.28515625" customWidth="1"/>
    <col min="15670" max="15670" width="12" customWidth="1"/>
    <col min="15671" max="15672" width="12.85546875" customWidth="1"/>
    <col min="15673" max="15674" width="12.28515625" customWidth="1"/>
    <col min="15675" max="15675" width="13.5703125" bestFit="1" customWidth="1"/>
    <col min="15676" max="15677" width="12.28515625" customWidth="1"/>
    <col min="15678" max="15680" width="12.85546875" customWidth="1"/>
    <col min="15681" max="15685" width="12.28515625" customWidth="1"/>
    <col min="15686" max="15688" width="12.85546875" customWidth="1"/>
    <col min="15689" max="15693" width="12.28515625" customWidth="1"/>
    <col min="15694" max="15696" width="12.85546875" customWidth="1"/>
    <col min="15697" max="15701" width="12.28515625" customWidth="1"/>
    <col min="15702" max="15704" width="12.85546875" customWidth="1"/>
    <col min="15705" max="15705" width="14.42578125" bestFit="1" customWidth="1"/>
    <col min="15706" max="15706" width="13.28515625" bestFit="1" customWidth="1"/>
    <col min="15707" max="15708" width="14.42578125" bestFit="1" customWidth="1"/>
    <col min="15709" max="15709" width="12.28515625" customWidth="1"/>
    <col min="15710" max="15710" width="10.85546875" customWidth="1"/>
    <col min="15711" max="15712" width="12.85546875" customWidth="1"/>
    <col min="15713" max="15713" width="13.5703125" bestFit="1" customWidth="1"/>
    <col min="15714" max="15716" width="14.42578125" bestFit="1" customWidth="1"/>
    <col min="15717" max="15717" width="12.28515625" customWidth="1"/>
    <col min="15718" max="15718" width="10.85546875" customWidth="1"/>
    <col min="15719" max="15720" width="12.85546875" customWidth="1"/>
    <col min="15721" max="15721" width="13.5703125" bestFit="1" customWidth="1"/>
    <col min="15722" max="15722" width="12.42578125" bestFit="1" customWidth="1"/>
    <col min="15723" max="15724" width="13.5703125" bestFit="1" customWidth="1"/>
    <col min="15725" max="15725" width="12.28515625" customWidth="1"/>
    <col min="15726" max="15728" width="12.85546875" customWidth="1"/>
    <col min="15729" max="15733" width="12.28515625" customWidth="1"/>
    <col min="15734" max="15736" width="12.85546875" customWidth="1"/>
    <col min="15737" max="15737" width="12.28515625" customWidth="1"/>
    <col min="15738" max="15738" width="13.28515625" bestFit="1" customWidth="1"/>
    <col min="15739" max="15740" width="14.42578125" bestFit="1" customWidth="1"/>
    <col min="15741" max="15741" width="12.28515625" customWidth="1"/>
    <col min="15742" max="15744" width="12.85546875" customWidth="1"/>
    <col min="15745" max="15748" width="14.42578125" bestFit="1" customWidth="1"/>
    <col min="15749" max="15749" width="12.28515625" customWidth="1"/>
    <col min="15750" max="15750" width="12.85546875" bestFit="1" customWidth="1"/>
    <col min="15751" max="15752" width="12.85546875" customWidth="1"/>
    <col min="15753" max="15753" width="14.42578125" bestFit="1" customWidth="1"/>
    <col min="15754" max="15756" width="13.5703125" bestFit="1" customWidth="1"/>
    <col min="15757" max="15757" width="12.28515625" customWidth="1"/>
    <col min="15758" max="15760" width="12.85546875" customWidth="1"/>
    <col min="15761" max="15761" width="13.5703125" bestFit="1" customWidth="1"/>
    <col min="15762" max="15764" width="14.42578125" bestFit="1" customWidth="1"/>
    <col min="15765" max="15765" width="12.28515625" customWidth="1"/>
    <col min="15766" max="15766" width="12" customWidth="1"/>
    <col min="15767" max="15768" width="12.85546875" customWidth="1"/>
    <col min="15769" max="15769" width="13.5703125" bestFit="1" customWidth="1"/>
    <col min="15770" max="15772" width="14.42578125" bestFit="1" customWidth="1"/>
    <col min="15773" max="15788" width="12.28515625" customWidth="1"/>
    <col min="15789" max="15789" width="12.85546875" customWidth="1"/>
    <col min="15790" max="15790" width="12.28515625" customWidth="1"/>
    <col min="15791" max="15791" width="11.42578125" customWidth="1"/>
    <col min="15792" max="15792" width="11.7109375" customWidth="1"/>
    <col min="15793" max="15800" width="12.28515625" customWidth="1"/>
    <col min="15801" max="15803" width="13.5703125" customWidth="1"/>
    <col min="15804" max="15805" width="12.28515625" customWidth="1"/>
    <col min="15806" max="15808" width="13.5703125" customWidth="1"/>
    <col min="15809" max="15810" width="12.28515625" customWidth="1"/>
    <col min="15811" max="15813" width="13.5703125" customWidth="1"/>
    <col min="15814" max="15815" width="12.28515625" customWidth="1"/>
    <col min="15816" max="15818" width="13.5703125" customWidth="1"/>
    <col min="15819" max="15819" width="14.42578125" customWidth="1"/>
    <col min="15820" max="15820" width="12.28515625" customWidth="1"/>
    <col min="15821" max="15823" width="13.5703125" customWidth="1"/>
    <col min="15824" max="15824" width="14.42578125" customWidth="1"/>
    <col min="15825" max="15825" width="12.28515625" customWidth="1"/>
    <col min="15826" max="15826" width="10.28515625" customWidth="1"/>
    <col min="15827" max="15828" width="13.5703125" customWidth="1"/>
    <col min="15829" max="15830" width="12.28515625" customWidth="1"/>
    <col min="15831" max="15833" width="13.5703125" customWidth="1"/>
    <col min="15834" max="15834" width="14.42578125" customWidth="1"/>
    <col min="15835" max="15835" width="12.28515625" customWidth="1"/>
    <col min="15836" max="15838" width="13.5703125" customWidth="1"/>
    <col min="15839" max="15839" width="12.42578125" customWidth="1"/>
    <col min="15840" max="15840" width="12.28515625" customWidth="1"/>
    <col min="15841" max="15841" width="11.28515625" customWidth="1"/>
    <col min="15842" max="15844" width="13.5703125" customWidth="1"/>
    <col min="15845" max="15845" width="12.28515625" customWidth="1"/>
    <col min="15846" max="15846" width="9.140625" customWidth="1"/>
    <col min="15847" max="15849" width="13.5703125" customWidth="1"/>
    <col min="15850" max="15850" width="12.28515625" customWidth="1"/>
    <col min="15851" max="15851" width="6.7109375" customWidth="1"/>
    <col min="15852" max="15854" width="13.5703125" customWidth="1"/>
    <col min="15855" max="15855" width="12.28515625" customWidth="1"/>
    <col min="15856" max="15858" width="13.5703125" customWidth="1"/>
    <col min="15859" max="15860" width="12.28515625" customWidth="1"/>
    <col min="15861" max="15863" width="13.5703125" customWidth="1"/>
    <col min="15864" max="15865" width="12.28515625" customWidth="1"/>
    <col min="15866" max="15868" width="13.5703125" customWidth="1"/>
    <col min="15869" max="15870" width="12.28515625" customWidth="1"/>
    <col min="15871" max="15873" width="13.5703125" customWidth="1"/>
    <col min="15874" max="15874" width="12.42578125" bestFit="1" customWidth="1"/>
    <col min="15875" max="15875" width="12.28515625" customWidth="1"/>
    <col min="15876" max="15876" width="11.28515625" customWidth="1"/>
    <col min="15877" max="15878" width="13.5703125" customWidth="1"/>
    <col min="15879" max="15879" width="13.5703125" bestFit="1" customWidth="1"/>
    <col min="15880" max="15880" width="12.28515625" customWidth="1"/>
    <col min="15881" max="15881" width="9.140625" customWidth="1"/>
    <col min="15882" max="15883" width="13.5703125" customWidth="1"/>
    <col min="15884" max="15884" width="14.42578125" bestFit="1" customWidth="1"/>
    <col min="15885" max="15885" width="12.28515625" customWidth="1"/>
    <col min="15886" max="15888" width="12.85546875" customWidth="1"/>
    <col min="15889" max="15893" width="12.28515625" customWidth="1"/>
    <col min="15894" max="15896" width="12.85546875" customWidth="1"/>
    <col min="15897" max="15901" width="12.28515625" customWidth="1"/>
    <col min="15902" max="15904" width="12.85546875" customWidth="1"/>
    <col min="15905" max="15905" width="14.42578125" bestFit="1" customWidth="1"/>
    <col min="15906" max="15909" width="12.28515625" customWidth="1"/>
    <col min="15910" max="15912" width="12.85546875" customWidth="1"/>
    <col min="15913" max="15914" width="14.42578125" bestFit="1" customWidth="1"/>
    <col min="15915" max="15916" width="13.28515625" bestFit="1" customWidth="1"/>
    <col min="15917" max="15917" width="12.28515625" customWidth="1"/>
    <col min="15918" max="15920" width="12.85546875" customWidth="1"/>
    <col min="15921" max="15923" width="14.42578125" bestFit="1" customWidth="1"/>
    <col min="15924" max="15925" width="12.28515625" customWidth="1"/>
    <col min="15926" max="15926" width="12" customWidth="1"/>
    <col min="15927" max="15928" width="12.85546875" customWidth="1"/>
    <col min="15929" max="15930" width="12.28515625" customWidth="1"/>
    <col min="15931" max="15931" width="13.5703125" bestFit="1" customWidth="1"/>
    <col min="15932" max="15933" width="12.28515625" customWidth="1"/>
    <col min="15934" max="15936" width="12.85546875" customWidth="1"/>
    <col min="15937" max="15941" width="12.28515625" customWidth="1"/>
    <col min="15942" max="15944" width="12.85546875" customWidth="1"/>
    <col min="15945" max="15949" width="12.28515625" customWidth="1"/>
    <col min="15950" max="15952" width="12.85546875" customWidth="1"/>
    <col min="15953" max="15957" width="12.28515625" customWidth="1"/>
    <col min="15958" max="15960" width="12.85546875" customWidth="1"/>
    <col min="15961" max="15961" width="14.42578125" bestFit="1" customWidth="1"/>
    <col min="15962" max="15962" width="13.28515625" bestFit="1" customWidth="1"/>
    <col min="15963" max="15964" width="14.42578125" bestFit="1" customWidth="1"/>
    <col min="15965" max="15965" width="12.28515625" customWidth="1"/>
    <col min="15966" max="15966" width="10.85546875" customWidth="1"/>
    <col min="15967" max="15968" width="12.85546875" customWidth="1"/>
    <col min="15969" max="15969" width="13.5703125" bestFit="1" customWidth="1"/>
    <col min="15970" max="15972" width="14.42578125" bestFit="1" customWidth="1"/>
    <col min="15973" max="15973" width="12.28515625" customWidth="1"/>
    <col min="15974" max="15974" width="10.85546875" customWidth="1"/>
    <col min="15975" max="15976" width="12.85546875" customWidth="1"/>
    <col min="15977" max="15977" width="13.5703125" bestFit="1" customWidth="1"/>
    <col min="15978" max="15978" width="12.42578125" bestFit="1" customWidth="1"/>
    <col min="15979" max="15980" width="13.5703125" bestFit="1" customWidth="1"/>
    <col min="15981" max="15981" width="12.28515625" customWidth="1"/>
    <col min="15982" max="15984" width="12.85546875" customWidth="1"/>
    <col min="15985" max="15989" width="12.28515625" customWidth="1"/>
    <col min="15990" max="15992" width="12.85546875" customWidth="1"/>
    <col min="15993" max="15993" width="12.28515625" customWidth="1"/>
    <col min="15994" max="15994" width="13.28515625" bestFit="1" customWidth="1"/>
    <col min="15995" max="15996" width="14.42578125" bestFit="1" customWidth="1"/>
    <col min="15997" max="15997" width="12.28515625" customWidth="1"/>
    <col min="15998" max="16000" width="12.85546875" customWidth="1"/>
    <col min="16001" max="16004" width="14.42578125" bestFit="1" customWidth="1"/>
    <col min="16005" max="16005" width="12.28515625" customWidth="1"/>
    <col min="16006" max="16006" width="12.85546875" bestFit="1" customWidth="1"/>
    <col min="16007" max="16008" width="12.85546875" customWidth="1"/>
    <col min="16009" max="16009" width="14.42578125" bestFit="1" customWidth="1"/>
    <col min="16010" max="16012" width="13.5703125" bestFit="1" customWidth="1"/>
    <col min="16013" max="16013" width="12.28515625" customWidth="1"/>
    <col min="16014" max="16016" width="12.85546875" customWidth="1"/>
    <col min="16017" max="16017" width="13.5703125" bestFit="1" customWidth="1"/>
    <col min="16018" max="16020" width="14.42578125" bestFit="1" customWidth="1"/>
    <col min="16021" max="16021" width="12.28515625" customWidth="1"/>
    <col min="16022" max="16022" width="12" customWidth="1"/>
    <col min="16023" max="16024" width="12.85546875" customWidth="1"/>
    <col min="16025" max="16025" width="13.5703125" bestFit="1" customWidth="1"/>
    <col min="16026" max="16028" width="14.42578125" bestFit="1" customWidth="1"/>
    <col min="16029" max="16044" width="12.28515625" customWidth="1"/>
    <col min="16045" max="16045" width="12.85546875" customWidth="1"/>
    <col min="16046" max="16046" width="12.28515625" customWidth="1"/>
    <col min="16047" max="16047" width="11.42578125" customWidth="1"/>
    <col min="16048" max="16048" width="11.7109375" customWidth="1"/>
    <col min="16049" max="16056" width="12.28515625" customWidth="1"/>
    <col min="16057" max="16059" width="13.5703125" customWidth="1"/>
    <col min="16060" max="16061" width="12.28515625" customWidth="1"/>
    <col min="16062" max="16064" width="13.5703125" customWidth="1"/>
    <col min="16065" max="16066" width="12.28515625" customWidth="1"/>
    <col min="16067" max="16069" width="13.5703125" customWidth="1"/>
    <col min="16070" max="16071" width="12.28515625" customWidth="1"/>
    <col min="16072" max="16074" width="13.5703125" customWidth="1"/>
    <col min="16075" max="16075" width="14.42578125" customWidth="1"/>
    <col min="16076" max="16076" width="12.28515625" customWidth="1"/>
    <col min="16077" max="16079" width="13.5703125" customWidth="1"/>
    <col min="16080" max="16080" width="14.42578125" customWidth="1"/>
    <col min="16081" max="16081" width="12.28515625" customWidth="1"/>
    <col min="16082" max="16082" width="10.28515625" customWidth="1"/>
    <col min="16083" max="16084" width="13.5703125" customWidth="1"/>
    <col min="16085" max="16086" width="12.28515625" customWidth="1"/>
    <col min="16087" max="16089" width="13.5703125" customWidth="1"/>
    <col min="16090" max="16090" width="14.42578125" customWidth="1"/>
    <col min="16091" max="16091" width="12.28515625" customWidth="1"/>
    <col min="16092" max="16094" width="13.5703125" customWidth="1"/>
    <col min="16095" max="16095" width="12.42578125" customWidth="1"/>
    <col min="16096" max="16096" width="12.28515625" customWidth="1"/>
    <col min="16097" max="16097" width="11.28515625" customWidth="1"/>
    <col min="16098" max="16100" width="13.5703125" customWidth="1"/>
    <col min="16101" max="16101" width="12.28515625" customWidth="1"/>
    <col min="16102" max="16102" width="9.140625" customWidth="1"/>
    <col min="16103" max="16105" width="13.5703125" customWidth="1"/>
    <col min="16106" max="16106" width="12.28515625" customWidth="1"/>
    <col min="16107" max="16107" width="6.7109375" customWidth="1"/>
    <col min="16108" max="16110" width="13.5703125" customWidth="1"/>
    <col min="16111" max="16111" width="12.28515625" customWidth="1"/>
    <col min="16112" max="16114" width="13.5703125" customWidth="1"/>
    <col min="16115" max="16116" width="12.28515625" customWidth="1"/>
    <col min="16117" max="16119" width="13.5703125" customWidth="1"/>
    <col min="16120" max="16121" width="12.28515625" customWidth="1"/>
    <col min="16122" max="16124" width="13.5703125" customWidth="1"/>
    <col min="16125" max="16126" width="12.28515625" customWidth="1"/>
    <col min="16127" max="16129" width="13.5703125" customWidth="1"/>
    <col min="16130" max="16130" width="12.42578125" bestFit="1" customWidth="1"/>
    <col min="16131" max="16131" width="12.28515625" customWidth="1"/>
    <col min="16132" max="16132" width="11.28515625" customWidth="1"/>
    <col min="16133" max="16134" width="13.5703125" customWidth="1"/>
    <col min="16135" max="16135" width="13.5703125" bestFit="1" customWidth="1"/>
    <col min="16136" max="16136" width="12.28515625" customWidth="1"/>
    <col min="16137" max="16137" width="9.140625" customWidth="1"/>
    <col min="16138" max="16139" width="13.5703125" customWidth="1"/>
    <col min="16140" max="16140" width="14.42578125" bestFit="1" customWidth="1"/>
    <col min="16141" max="16141" width="12.28515625" customWidth="1"/>
    <col min="16142" max="16144" width="12.85546875" customWidth="1"/>
    <col min="16145" max="16149" width="12.28515625" customWidth="1"/>
    <col min="16150" max="16152" width="12.85546875" customWidth="1"/>
    <col min="16153" max="16157" width="12.28515625" customWidth="1"/>
    <col min="16158" max="16160" width="12.85546875" customWidth="1"/>
    <col min="16161" max="16161" width="14.42578125" bestFit="1" customWidth="1"/>
    <col min="16162" max="16165" width="12.28515625" customWidth="1"/>
    <col min="16166" max="16168" width="12.85546875" customWidth="1"/>
    <col min="16169" max="16170" width="14.42578125" bestFit="1" customWidth="1"/>
    <col min="16171" max="16172" width="13.28515625" bestFit="1" customWidth="1"/>
    <col min="16173" max="16173" width="12.28515625" customWidth="1"/>
    <col min="16174" max="16176" width="12.85546875" customWidth="1"/>
    <col min="16177" max="16179" width="14.42578125" bestFit="1" customWidth="1"/>
    <col min="16180" max="16181" width="12.28515625" customWidth="1"/>
    <col min="16182" max="16182" width="12" customWidth="1"/>
    <col min="16183" max="16184" width="12.85546875" customWidth="1"/>
    <col min="16185" max="16186" width="12.28515625" customWidth="1"/>
    <col min="16187" max="16187" width="13.5703125" bestFit="1" customWidth="1"/>
    <col min="16188" max="16189" width="12.28515625" customWidth="1"/>
    <col min="16190" max="16192" width="12.85546875" customWidth="1"/>
    <col min="16193" max="16197" width="12.28515625" customWidth="1"/>
    <col min="16198" max="16200" width="12.85546875" customWidth="1"/>
    <col min="16201" max="16205" width="12.28515625" customWidth="1"/>
    <col min="16206" max="16208" width="12.85546875" customWidth="1"/>
    <col min="16209" max="16213" width="12.28515625" customWidth="1"/>
    <col min="16214" max="16216" width="12.85546875" customWidth="1"/>
    <col min="16217" max="16217" width="14.42578125" bestFit="1" customWidth="1"/>
    <col min="16218" max="16218" width="13.28515625" bestFit="1" customWidth="1"/>
    <col min="16219" max="16220" width="14.42578125" bestFit="1" customWidth="1"/>
    <col min="16221" max="16221" width="12.28515625" customWidth="1"/>
    <col min="16222" max="16222" width="10.85546875" customWidth="1"/>
    <col min="16223" max="16224" width="12.85546875" customWidth="1"/>
    <col min="16225" max="16225" width="13.5703125" bestFit="1" customWidth="1"/>
    <col min="16226" max="16228" width="14.42578125" bestFit="1" customWidth="1"/>
    <col min="16229" max="16229" width="12.28515625" customWidth="1"/>
    <col min="16230" max="16230" width="10.85546875" customWidth="1"/>
    <col min="16231" max="16232" width="12.85546875" customWidth="1"/>
    <col min="16233" max="16233" width="13.5703125" bestFit="1" customWidth="1"/>
    <col min="16234" max="16234" width="12.42578125" bestFit="1" customWidth="1"/>
    <col min="16235" max="16236" width="13.5703125" bestFit="1" customWidth="1"/>
    <col min="16237" max="16237" width="12.28515625" customWidth="1"/>
    <col min="16238" max="16240" width="12.85546875" customWidth="1"/>
    <col min="16241" max="16245" width="12.28515625" customWidth="1"/>
    <col min="16246" max="16248" width="12.85546875" customWidth="1"/>
    <col min="16249" max="16249" width="12.28515625" customWidth="1"/>
    <col min="16250" max="16250" width="13.28515625" bestFit="1" customWidth="1"/>
    <col min="16251" max="16252" width="14.42578125" bestFit="1" customWidth="1"/>
    <col min="16253" max="16253" width="12.28515625" customWidth="1"/>
    <col min="16254" max="16256" width="12.85546875" customWidth="1"/>
    <col min="16257" max="16260" width="14.42578125" bestFit="1" customWidth="1"/>
    <col min="16261" max="16261" width="12.28515625" customWidth="1"/>
    <col min="16262" max="16262" width="12.85546875" bestFit="1" customWidth="1"/>
    <col min="16263" max="16264" width="12.85546875" customWidth="1"/>
    <col min="16265" max="16265" width="14.42578125" bestFit="1" customWidth="1"/>
    <col min="16266" max="16268" width="13.5703125" bestFit="1" customWidth="1"/>
    <col min="16269" max="16269" width="12.28515625" customWidth="1"/>
    <col min="16270" max="16272" width="12.85546875" customWidth="1"/>
    <col min="16273" max="16273" width="13.5703125" bestFit="1" customWidth="1"/>
    <col min="16274" max="16276" width="14.42578125" bestFit="1" customWidth="1"/>
    <col min="16277" max="16277" width="12.28515625" customWidth="1"/>
    <col min="16278" max="16278" width="12" customWidth="1"/>
    <col min="16279" max="16280" width="12.85546875" customWidth="1"/>
    <col min="16281" max="16281" width="13.5703125" bestFit="1" customWidth="1"/>
    <col min="16282" max="16284" width="14.42578125" bestFit="1" customWidth="1"/>
    <col min="16285" max="16384" width="12.28515625" customWidth="1"/>
  </cols>
  <sheetData>
    <row r="1" spans="1:156" s="30" customFormat="1" ht="18">
      <c r="A1" s="3" t="s">
        <v>564</v>
      </c>
      <c r="B1" s="2"/>
      <c r="C1" s="2"/>
      <c r="D1" s="2"/>
      <c r="E1" s="2"/>
      <c r="F1" s="2"/>
      <c r="G1" s="2"/>
      <c r="M1" s="30" t="s">
        <v>258</v>
      </c>
      <c r="N1" s="36">
        <v>0.59954691495000001</v>
      </c>
      <c r="O1" s="36">
        <v>0</v>
      </c>
      <c r="P1" s="36">
        <v>0</v>
      </c>
      <c r="Q1" s="30">
        <f t="shared" ref="Q1:Q64" si="0">N1*COS(O1+P1*$C$22)</f>
        <v>0.59954691495000001</v>
      </c>
      <c r="R1" s="30">
        <f t="shared" ref="R1:R64" si="1">N1*COS(O1+P1*$C$43)</f>
        <v>0.59954691495000001</v>
      </c>
      <c r="S1" s="30">
        <f t="shared" ref="S1:S64" si="2">N1*COS(O1+P1*$C$64)</f>
        <v>0.59954691495000001</v>
      </c>
      <c r="T1" s="30">
        <f t="shared" ref="T1:T64" si="3">N1*COS(O1+P1*$C$85)</f>
        <v>0.59954691495000001</v>
      </c>
      <c r="U1" s="30" t="s">
        <v>259</v>
      </c>
      <c r="V1" s="36">
        <v>529.93480757497002</v>
      </c>
      <c r="W1" s="36">
        <v>0</v>
      </c>
      <c r="X1" s="36">
        <v>0</v>
      </c>
      <c r="Y1" s="30">
        <f t="shared" ref="Y1:Y64" si="4">V1*COS(W1+X1*$C$22)</f>
        <v>529.93480757497002</v>
      </c>
      <c r="Z1" s="30">
        <f t="shared" ref="Z1:Z64" si="5">V1*COS(W1+X1*$C$43)</f>
        <v>529.93480757497002</v>
      </c>
      <c r="AA1" s="30">
        <f t="shared" ref="AA1:AA64" si="6">V1*COS(W1+X1*$C$64)</f>
        <v>529.93480757497002</v>
      </c>
      <c r="AB1" s="30">
        <f t="shared" ref="AB1:AB64" si="7">V1*COS(W1+X1*$C$85)</f>
        <v>529.93480757497002</v>
      </c>
      <c r="AC1" s="30" t="s">
        <v>260</v>
      </c>
      <c r="AD1" s="36">
        <v>4.7233597999999998E-4</v>
      </c>
      <c r="AE1" s="36">
        <v>4.3214832355399997</v>
      </c>
      <c r="AF1" s="36">
        <v>7.1135470007999997</v>
      </c>
      <c r="AG1" s="30">
        <f t="shared" ref="AG1:AG32" si="8">AD1*COS(AE1+AF1*$C$22)</f>
        <v>-1.9705218685320283E-4</v>
      </c>
      <c r="AH1" s="30">
        <f t="shared" ref="AH1:AH32" si="9">AD1*COS(AE1+AF1*$C$43)</f>
        <v>-1.9705241435645753E-4</v>
      </c>
      <c r="AI1" s="30">
        <f t="shared" ref="AI1:AI32" si="10">AD1*COS(AE1+AF1*$C$64)</f>
        <v>-1.9705241435803944E-4</v>
      </c>
      <c r="AJ1" s="30">
        <f t="shared" ref="AJ1:AJ32" si="11">AD1*COS(AE1+AF1*$C$85)</f>
        <v>-1.9705241435803982E-4</v>
      </c>
      <c r="AK1" s="30" t="s">
        <v>261</v>
      </c>
      <c r="AL1" s="36">
        <v>6.5016649999999994E-5</v>
      </c>
      <c r="AM1" s="36">
        <v>2.5986288048200001</v>
      </c>
      <c r="AN1" s="36">
        <v>7.1135470007999997</v>
      </c>
      <c r="AO1" s="30">
        <f t="shared" ref="AO1:AO32" si="12">AL1*COS(AM1+AN1*$C$22)</f>
        <v>-5.4298135010447626E-5</v>
      </c>
      <c r="AP1" s="30">
        <f t="shared" ref="AP1:AP32" si="13">AL1*COS(AM1+AN1*$C$43)</f>
        <v>-5.4298116057666591E-5</v>
      </c>
      <c r="AQ1" s="30">
        <f t="shared" ref="AQ1:AQ32" si="14">AL1*COS(AM1+AN1*$C$64)</f>
        <v>-5.4298116057534772E-5</v>
      </c>
      <c r="AR1" s="30">
        <f t="shared" ref="AR1:AR32" si="15">AL1*COS(AM1+AN1*$C$85)</f>
        <v>-5.4298116057534772E-5</v>
      </c>
      <c r="AS1" s="30" t="s">
        <v>262</v>
      </c>
      <c r="AT1" s="36">
        <v>6.6948300000000002E-6</v>
      </c>
      <c r="AU1" s="36">
        <v>0.85282421090000005</v>
      </c>
      <c r="AV1" s="36">
        <v>7.1135470007999997</v>
      </c>
      <c r="AW1" s="30">
        <f t="shared" ref="AW1:AW45" si="16">AT1*COS(AU1+AV1*$C$22)</f>
        <v>4.5996461110845026E-6</v>
      </c>
      <c r="AX1" s="30">
        <f t="shared" ref="AX1:AX45" si="17">AT1*COS(AU1+AV1*$C$43)</f>
        <v>4.5996486891998183E-6</v>
      </c>
      <c r="AY1" s="30">
        <f t="shared" ref="AY1:AY45" si="18">AT1*COS(AU1+AV1*$C$64)</f>
        <v>4.5996486892177483E-6</v>
      </c>
      <c r="AZ1" s="30">
        <f t="shared" ref="AZ1:AZ45" si="19">AT1*COS(AU1+AV1*$C$85)</f>
        <v>4.5996486892177483E-6</v>
      </c>
      <c r="BA1" s="30" t="s">
        <v>263</v>
      </c>
      <c r="BB1" s="36">
        <v>4.9577E-7</v>
      </c>
      <c r="BC1" s="36">
        <v>5.2565896618399996</v>
      </c>
      <c r="BD1" s="36">
        <v>7.1135470007999997</v>
      </c>
      <c r="BE1" s="30">
        <f t="shared" ref="BE1:BE10" si="20">BB1*COS(BC1+BD1*$C$22)</f>
        <v>2.3975268515493891E-7</v>
      </c>
      <c r="BF1" s="30">
        <f t="shared" ref="BF1:BF10" si="21">BB1*COS(BC1+BD1*$C$43)</f>
        <v>2.3975245517439416E-7</v>
      </c>
      <c r="BG1" s="30">
        <f t="shared" ref="BG1:BG10" si="22">BB1*COS(BC1+BD1*$C$64)</f>
        <v>2.3975245517279501E-7</v>
      </c>
      <c r="BH1" s="30">
        <f t="shared" ref="BH1:BH10" si="23">BB1*COS(BC1+BD1*$C$85)</f>
        <v>2.3975245517279501E-7</v>
      </c>
      <c r="BI1" s="30" t="s">
        <v>264</v>
      </c>
      <c r="BJ1" s="36">
        <v>2.2686157030000001E-2</v>
      </c>
      <c r="BK1" s="36">
        <v>3.5585260671799999</v>
      </c>
      <c r="BL1" s="36">
        <v>529.69096509459996</v>
      </c>
      <c r="BM1" s="30">
        <f t="shared" ref="BM1:BM64" si="24">BJ1*COS(BK1+BL1*$C$22)</f>
        <v>1.8442451148391249E-2</v>
      </c>
      <c r="BN1" s="30">
        <f t="shared" ref="BN1:BN64" si="25">BJ1*COS(BK1+BL1*$C$43)</f>
        <v>1.8442972495982316E-2</v>
      </c>
      <c r="BO1" s="30">
        <f t="shared" ref="BO1:BO64" si="26">BJ1*COS(BK1+BL1*$C$64)</f>
        <v>1.8442972499608076E-2</v>
      </c>
      <c r="BP1" s="30">
        <f t="shared" ref="BP1:BP64" si="27">BJ1*COS(BK1+BL1*$C$85)</f>
        <v>1.8442972499608103E-2</v>
      </c>
      <c r="BQ1" s="30" t="s">
        <v>265</v>
      </c>
      <c r="BR1" s="36">
        <v>1.7735178700000001E-3</v>
      </c>
      <c r="BS1" s="36">
        <v>5.7016648848599996</v>
      </c>
      <c r="BT1" s="36">
        <v>529.69096509459996</v>
      </c>
      <c r="BU1" s="30">
        <f t="shared" ref="BU1:BU32" si="28">BR1*COS(BS1+BT1*$C$22)</f>
        <v>-1.6490751686761829E-3</v>
      </c>
      <c r="BV1" s="30">
        <f t="shared" ref="BV1:BV32" si="29">BR1*COS(BS1+BT1*$C$43)</f>
        <v>-1.6490494126600577E-3</v>
      </c>
      <c r="BW1" s="30">
        <f t="shared" ref="BW1:BW32" si="30">BR1*COS(BS1+BT1*$C$64)</f>
        <v>-1.6490494124809213E-3</v>
      </c>
      <c r="BX1" s="30">
        <f t="shared" ref="BX1:BX32" si="31">BR1*COS(BS1+BT1*$C$85)</f>
        <v>-1.64904941248092E-3</v>
      </c>
      <c r="BY1" s="30" t="s">
        <v>266</v>
      </c>
      <c r="BZ1" s="36">
        <v>8.0940510000000003E-5</v>
      </c>
      <c r="CA1" s="36">
        <v>1.4632284365799999</v>
      </c>
      <c r="CB1" s="36">
        <v>529.69096509459996</v>
      </c>
      <c r="CC1" s="30">
        <f t="shared" ref="CC1:CC32" si="32">BZ1*COS(CA1+CB1*$C$22)</f>
        <v>7.8481508586585748E-6</v>
      </c>
      <c r="CD1" s="30">
        <f t="shared" ref="CD1:CD32" si="33">BZ1*COS(CA1+CB1*$C$43)</f>
        <v>7.8449717141697284E-6</v>
      </c>
      <c r="CE1" s="30">
        <f t="shared" ref="CE1:CE32" si="34">BZ1*COS(CA1+CB1*$C$64)</f>
        <v>7.8449716920594207E-6</v>
      </c>
      <c r="CF1" s="30">
        <f t="shared" ref="CF1:CF32" si="35">BZ1*COS(CA1+CB1*$C$85)</f>
        <v>7.8449716920592428E-6</v>
      </c>
      <c r="CG1" s="30" t="s">
        <v>267</v>
      </c>
      <c r="CH1" s="36">
        <v>2.51624E-6</v>
      </c>
      <c r="CI1" s="36">
        <v>3.3808792308400002</v>
      </c>
      <c r="CJ1" s="36">
        <v>529.69096509459996</v>
      </c>
      <c r="CK1" s="30">
        <f t="shared" ref="CK1:CK42" si="36">CH1*COS(CI1+CJ1*$C$22)</f>
        <v>2.2723005533049264E-6</v>
      </c>
      <c r="CL1" s="30">
        <f t="shared" ref="CL1:CL42" si="37">CH1*COS(CI1+CJ1*$C$43)</f>
        <v>2.2723432033283701E-6</v>
      </c>
      <c r="CM1" s="30">
        <f t="shared" ref="CM1:CM42" si="38">CH1*COS(CI1+CJ1*$C$64)</f>
        <v>2.2723432036249798E-6</v>
      </c>
      <c r="CN1" s="30">
        <f t="shared" ref="CN1:CN42" si="39">CH1*COS(CI1+CJ1*$C$85)</f>
        <v>2.2723432036249824E-6</v>
      </c>
      <c r="CO1" s="30" t="s">
        <v>268</v>
      </c>
      <c r="CP1" s="36">
        <v>1.505E-7</v>
      </c>
      <c r="CQ1" s="36">
        <v>4.5295699963700002</v>
      </c>
      <c r="CR1" s="36">
        <v>522.57741809380002</v>
      </c>
      <c r="CS1" s="30">
        <f t="shared" ref="CS1:CS12" si="40">CP1*COS(CQ1+CR1*$C$22)</f>
        <v>-9.2206289737798448E-9</v>
      </c>
      <c r="CT1" s="30">
        <f t="shared" ref="CT1:CT12" si="41">CP1*COS(CQ1+CR1*$C$43)</f>
        <v>-9.2147804916956903E-9</v>
      </c>
      <c r="CU1" s="30">
        <f t="shared" ref="CU1:CU12" si="42">CP1*COS(CQ1+CR1*$C$64)</f>
        <v>-9.2147804510206503E-9</v>
      </c>
      <c r="CV1" s="30">
        <f t="shared" ref="CV1:CV12" si="43">CP1*COS(CQ1+CR1*$C$85)</f>
        <v>-9.2147804510203162E-9</v>
      </c>
      <c r="CW1" s="30" t="s">
        <v>269</v>
      </c>
      <c r="CX1" s="36">
        <v>1.445E-8</v>
      </c>
      <c r="CY1" s="36">
        <v>9.1985540719999995E-2</v>
      </c>
      <c r="CZ1" s="36">
        <v>522.57741809380002</v>
      </c>
      <c r="DA1" s="30">
        <f>CX1*COS(CY1+CZ1*$C$22)</f>
        <v>-1.3641449392395603E-8</v>
      </c>
      <c r="DB1" s="30">
        <f>CX1*COS(CY1+CZ1*$C$43)</f>
        <v>-1.3641634933116909E-8</v>
      </c>
      <c r="DC1" s="30">
        <f>CX1*COS(CY1+CZ1*$C$64)</f>
        <v>-1.3641634934407234E-8</v>
      </c>
      <c r="DD1" s="30">
        <f>CX1*COS(CY1+CZ1*$C$85)</f>
        <v>-1.3641634934407244E-8</v>
      </c>
      <c r="DE1" s="30" t="s">
        <v>270</v>
      </c>
      <c r="DF1" s="36">
        <v>5.2088742947100002</v>
      </c>
      <c r="DG1" s="36">
        <v>0</v>
      </c>
      <c r="DH1" s="36">
        <v>0</v>
      </c>
      <c r="DI1" s="30">
        <f t="shared" ref="DI1:DI64" si="44">DF1*COS(DG1+DH1*$C$22)</f>
        <v>5.2088742947100002</v>
      </c>
      <c r="DJ1" s="30">
        <f t="shared" ref="DJ1:DJ64" si="45">DF1*COS(DG1+DH1*$C$43)</f>
        <v>5.2088742947100002</v>
      </c>
      <c r="DK1" s="30">
        <f t="shared" ref="DK1:DK64" si="46">DF1*COS(DG1+DH1*$C$64)</f>
        <v>5.2088742947100002</v>
      </c>
      <c r="DL1" s="30">
        <f t="shared" ref="DL1:DL64" si="47">DF1*COS(DG1+DH1*$C$85)</f>
        <v>5.2088742947100002</v>
      </c>
      <c r="DM1" s="30" t="s">
        <v>271</v>
      </c>
      <c r="DN1" s="36">
        <v>1.2718015960000001E-2</v>
      </c>
      <c r="DO1" s="36">
        <v>2.6493751112199999</v>
      </c>
      <c r="DP1" s="36">
        <v>529.69096509459996</v>
      </c>
      <c r="DQ1" s="30">
        <f t="shared" ref="DQ1:DQ64" si="48">DN1*COS(DO1+DP1*$C$22)</f>
        <v>1.2195888054990091E-2</v>
      </c>
      <c r="DR1" s="30">
        <f t="shared" ref="DR1:DR64" si="49">DN1*COS(DO1+DP1*$C$43)</f>
        <v>1.219574571300739E-2</v>
      </c>
      <c r="DS1" s="30">
        <f t="shared" ref="DS1:DS64" si="50">DN1*COS(DO1+DP1*$C$64)</f>
        <v>1.2195745712017368E-2</v>
      </c>
      <c r="DT1" s="30">
        <f t="shared" ref="DT1:DT64" si="51">DN1*COS(DO1+DP1*$C$85)</f>
        <v>1.2195745712017359E-2</v>
      </c>
      <c r="DU1" s="30" t="s">
        <v>272</v>
      </c>
      <c r="DV1" s="36">
        <v>7.9644833000000004E-4</v>
      </c>
      <c r="DW1" s="36">
        <v>1.3586589659599999</v>
      </c>
      <c r="DX1" s="36">
        <v>529.69096509459996</v>
      </c>
      <c r="DY1" s="30">
        <f t="shared" ref="DY1:DY32" si="52">DV1*COS(DW1+DX1*$C$22)</f>
        <v>-5.9374086805192272E-6</v>
      </c>
      <c r="DZ1" s="30">
        <f t="shared" ref="DZ1:DZ32" si="53">DV1*COS(DW1+DX1*$C$43)</f>
        <v>-5.9688383752554807E-6</v>
      </c>
      <c r="EA1" s="30">
        <f t="shared" ref="EA1:EA32" si="54">DV1*COS(DW1+DX1*$C$64)</f>
        <v>-5.9688385938422058E-6</v>
      </c>
      <c r="EB1" s="30">
        <f t="shared" ref="EB1:EB32" si="55">DV1*COS(DW1+DX1*$C$85)</f>
        <v>-5.9688385938439735E-6</v>
      </c>
      <c r="EC1" s="30" t="s">
        <v>273</v>
      </c>
      <c r="ED1" s="36">
        <v>3.5192569999999997E-5</v>
      </c>
      <c r="EE1" s="36">
        <v>6.0580063384600003</v>
      </c>
      <c r="EF1" s="36">
        <v>529.69096509459996</v>
      </c>
      <c r="EG1" s="30">
        <f t="shared" ref="EG1:EG32" si="56">ED1*COS(EE1+EF1*$C$22)</f>
        <v>-3.5185177920148479E-5</v>
      </c>
      <c r="EH1" s="30">
        <f t="shared" ref="EH1:EH32" si="57">ED1*COS(EE1+EF1*$C$43)</f>
        <v>-3.5185149428765805E-5</v>
      </c>
      <c r="EI1" s="30">
        <f t="shared" ref="EI1:EI32" si="58">ED1*COS(EE1+EF1*$C$64)</f>
        <v>-3.5185149428567464E-5</v>
      </c>
      <c r="EJ1" s="30">
        <f t="shared" ref="EJ1:EJ32" si="59">ED1*COS(EE1+EF1*$C$85)</f>
        <v>-3.5185149428567464E-5</v>
      </c>
      <c r="EK1" s="30" t="s">
        <v>274</v>
      </c>
      <c r="EL1" s="36">
        <v>1.2862799999999999E-6</v>
      </c>
      <c r="EM1" s="36">
        <v>8.4193095570000001E-2</v>
      </c>
      <c r="EN1" s="36">
        <v>536.80451209540001</v>
      </c>
      <c r="EO1" s="30">
        <f t="shared" ref="EO1:EO46" si="60">EL1*COS(EM1+EN1*$C$22)</f>
        <v>-1.2464726048288539E-6</v>
      </c>
      <c r="EP1" s="30">
        <f t="shared" ref="EP1:EP46" si="61">EL1*COS(EM1+EN1*$C$43)</f>
        <v>-1.2464853027449753E-6</v>
      </c>
      <c r="EQ1" s="30">
        <f t="shared" ref="EQ1:EQ46" si="62">EL1*COS(EM1+EN1*$C$64)</f>
        <v>-1.2464853028332798E-6</v>
      </c>
      <c r="ER1" s="30">
        <f t="shared" ref="ER1:ER46" si="63">EL1*COS(EM1+EN1*$C$85)</f>
        <v>-1.2464853028332806E-6</v>
      </c>
      <c r="ES1" s="30" t="s">
        <v>275</v>
      </c>
      <c r="ET1" s="36">
        <v>1.1188000000000001E-7</v>
      </c>
      <c r="EU1" s="36">
        <v>4.7524939994500004</v>
      </c>
      <c r="EV1" s="36">
        <v>536.80451209540001</v>
      </c>
      <c r="EW1" s="30">
        <f t="shared" ref="EW1:EW9" si="64">ET1*COS(EU1+EV1*$C$22)</f>
        <v>-2.2812978488672488E-8</v>
      </c>
      <c r="EX1" s="30">
        <f t="shared" ref="EX1:EX9" si="65">ET1*COS(EU1+EV1*$C$43)</f>
        <v>-2.2808598015415891E-8</v>
      </c>
      <c r="EY1" s="30">
        <f t="shared" ref="EY1:EY9" si="66">ET1*COS(EU1+EV1*$C$64)</f>
        <v>-2.2808597984950465E-8</v>
      </c>
      <c r="EZ1" s="30">
        <f t="shared" ref="EZ1:EZ9" si="67">ET1*COS(EU1+EV1*$C$85)</f>
        <v>-2.2808597984950217E-8</v>
      </c>
    </row>
    <row r="2" spans="1:156" s="30" customFormat="1" ht="12.75">
      <c r="A2" s="2"/>
      <c r="B2" s="2"/>
      <c r="C2" s="2"/>
      <c r="D2" s="2"/>
      <c r="E2" s="2"/>
      <c r="F2" s="2"/>
      <c r="G2" s="2"/>
      <c r="N2" s="36">
        <v>9.6958987110000006E-2</v>
      </c>
      <c r="O2" s="36">
        <v>5.06191793105</v>
      </c>
      <c r="P2" s="36">
        <v>529.69096509459996</v>
      </c>
      <c r="Q2" s="30">
        <f t="shared" si="0"/>
        <v>-5.1026886577997393E-2</v>
      </c>
      <c r="R2" s="30">
        <f t="shared" si="1"/>
        <v>-5.1023632947152786E-2</v>
      </c>
      <c r="S2" s="30">
        <f t="shared" si="2"/>
        <v>-5.1023632924524207E-2</v>
      </c>
      <c r="T2" s="30">
        <f t="shared" si="3"/>
        <v>-5.1023632924524026E-2</v>
      </c>
      <c r="V2" s="36">
        <v>4.8974119399999997E-3</v>
      </c>
      <c r="W2" s="36">
        <v>4.2206668992800003</v>
      </c>
      <c r="X2" s="36">
        <v>529.69096509459996</v>
      </c>
      <c r="Y2" s="30">
        <f t="shared" si="4"/>
        <v>1.3865270387766308E-3</v>
      </c>
      <c r="Z2" s="30">
        <f t="shared" si="5"/>
        <v>1.3867123989534469E-3</v>
      </c>
      <c r="AA2" s="30">
        <f t="shared" si="6"/>
        <v>1.3867124002425793E-3</v>
      </c>
      <c r="AB2" s="30">
        <f t="shared" si="7"/>
        <v>1.38671240024259E-3</v>
      </c>
      <c r="AD2" s="36">
        <v>3.0629053000000002E-4</v>
      </c>
      <c r="AE2" s="36">
        <v>2.9302144021599998</v>
      </c>
      <c r="AF2" s="36">
        <v>529.69096509459996</v>
      </c>
      <c r="AG2" s="30">
        <f t="shared" si="8"/>
        <v>3.0628366391617851E-4</v>
      </c>
      <c r="AH2" s="30">
        <f t="shared" si="9"/>
        <v>3.0628358274413173E-4</v>
      </c>
      <c r="AI2" s="30">
        <f t="shared" si="10"/>
        <v>3.0628358274356556E-4</v>
      </c>
      <c r="AJ2" s="30">
        <f t="shared" si="11"/>
        <v>3.0628358274356556E-4</v>
      </c>
      <c r="AL2" s="36">
        <v>1.356524E-5</v>
      </c>
      <c r="AM2" s="36">
        <v>1.3463588641099999</v>
      </c>
      <c r="AN2" s="36">
        <v>529.69096509459996</v>
      </c>
      <c r="AO2" s="30">
        <f t="shared" si="12"/>
        <v>-2.6796426920735488E-7</v>
      </c>
      <c r="AP2" s="30">
        <f t="shared" si="13"/>
        <v>-2.6849949526861868E-7</v>
      </c>
      <c r="AQ2" s="30">
        <f t="shared" si="14"/>
        <v>-2.684994989909992E-7</v>
      </c>
      <c r="AR2" s="30">
        <f t="shared" si="15"/>
        <v>-2.6849949899102927E-7</v>
      </c>
      <c r="AT2" s="36">
        <v>9.9960999999999999E-7</v>
      </c>
      <c r="AU2" s="36">
        <v>0.74258947751000004</v>
      </c>
      <c r="AV2" s="36">
        <v>14.227094001599999</v>
      </c>
      <c r="AW2" s="30">
        <f t="shared" si="16"/>
        <v>7.8740719709705127E-7</v>
      </c>
      <c r="AX2" s="30">
        <f t="shared" si="17"/>
        <v>7.8740784981860616E-7</v>
      </c>
      <c r="AY2" s="30">
        <f t="shared" si="18"/>
        <v>7.8740784982314563E-7</v>
      </c>
      <c r="AZ2" s="30">
        <f t="shared" si="19"/>
        <v>7.8740784982314573E-7</v>
      </c>
      <c r="BB2" s="36">
        <v>1.5760999999999999E-7</v>
      </c>
      <c r="BC2" s="36">
        <v>5.2512683747800004</v>
      </c>
      <c r="BD2" s="36">
        <v>14.227094001599999</v>
      </c>
      <c r="BE2" s="30">
        <f t="shared" si="20"/>
        <v>6.9970129170742389E-8</v>
      </c>
      <c r="BF2" s="30">
        <f t="shared" si="21"/>
        <v>6.9969979476025516E-8</v>
      </c>
      <c r="BG2" s="30">
        <f t="shared" si="22"/>
        <v>6.9969979474984406E-8</v>
      </c>
      <c r="BH2" s="30">
        <f t="shared" si="23"/>
        <v>6.9969979474984406E-8</v>
      </c>
      <c r="BJ2" s="36">
        <v>1.0997163400000001E-3</v>
      </c>
      <c r="BK2" s="36">
        <v>3.9080934738900002</v>
      </c>
      <c r="BL2" s="36">
        <v>1059.3819301891999</v>
      </c>
      <c r="BM2" s="30">
        <f t="shared" si="24"/>
        <v>-4.2310944677175557E-4</v>
      </c>
      <c r="BN2" s="30">
        <f t="shared" si="25"/>
        <v>-4.2318956122269189E-4</v>
      </c>
      <c r="BO2" s="30">
        <f t="shared" si="26"/>
        <v>-4.2318956177986143E-4</v>
      </c>
      <c r="BP2" s="30">
        <f t="shared" si="27"/>
        <v>-4.2318956177986598E-4</v>
      </c>
      <c r="BR2" s="36">
        <v>3.2301709999999997E-5</v>
      </c>
      <c r="BS2" s="36">
        <v>5.7794161934000003</v>
      </c>
      <c r="BT2" s="36">
        <v>1059.3819301891999</v>
      </c>
      <c r="BU2" s="30">
        <f t="shared" si="28"/>
        <v>3.215787784150831E-5</v>
      </c>
      <c r="BV2" s="30">
        <f t="shared" si="29"/>
        <v>3.2157637417731869E-5</v>
      </c>
      <c r="BW2" s="30">
        <f t="shared" si="30"/>
        <v>3.2157637416059073E-5</v>
      </c>
      <c r="BX2" s="30">
        <f t="shared" si="31"/>
        <v>3.215763741605906E-5</v>
      </c>
      <c r="BZ2" s="36">
        <v>7.4241499999999999E-6</v>
      </c>
      <c r="CA2" s="36">
        <v>0.95691639002999995</v>
      </c>
      <c r="CB2" s="36">
        <v>522.57741809380002</v>
      </c>
      <c r="CC2" s="30">
        <f t="shared" si="32"/>
        <v>-2.6829976835339159E-6</v>
      </c>
      <c r="CD2" s="30">
        <f t="shared" si="33"/>
        <v>-2.6832671940685932E-6</v>
      </c>
      <c r="CE2" s="30">
        <f t="shared" si="34"/>
        <v>-2.6832671959429695E-6</v>
      </c>
      <c r="CF2" s="30">
        <f t="shared" si="35"/>
        <v>-2.6832671959429847E-6</v>
      </c>
      <c r="CH2" s="36">
        <v>1.2173800000000001E-6</v>
      </c>
      <c r="CI2" s="36">
        <v>2.7331183719999999</v>
      </c>
      <c r="CJ2" s="36">
        <v>522.57741809380002</v>
      </c>
      <c r="CK2" s="30">
        <f t="shared" si="36"/>
        <v>1.2009756430254956E-6</v>
      </c>
      <c r="CL2" s="30">
        <f t="shared" si="37"/>
        <v>1.2009678874607769E-6</v>
      </c>
      <c r="CM2" s="30">
        <f t="shared" si="38"/>
        <v>1.2009678874068324E-6</v>
      </c>
      <c r="CN2" s="30">
        <f t="shared" si="39"/>
        <v>1.2009678874068319E-6</v>
      </c>
      <c r="CP2" s="36">
        <v>5.3699999999999998E-8</v>
      </c>
      <c r="CQ2" s="36">
        <v>4.47427159142</v>
      </c>
      <c r="CR2" s="36">
        <v>529.69096509459996</v>
      </c>
      <c r="CS2" s="30">
        <f t="shared" si="40"/>
        <v>1.7951225542110122E-9</v>
      </c>
      <c r="CT2" s="30">
        <f t="shared" si="41"/>
        <v>1.797240553913966E-9</v>
      </c>
      <c r="CU2" s="30">
        <f t="shared" si="42"/>
        <v>1.7972405686441878E-9</v>
      </c>
      <c r="CV2" s="30">
        <f t="shared" si="43"/>
        <v>1.7972405686443072E-9</v>
      </c>
      <c r="CX2" s="36">
        <v>3.6800000000000001E-9</v>
      </c>
      <c r="CY2" s="36">
        <v>8.7440800300000003E-3</v>
      </c>
      <c r="CZ2" s="36">
        <v>515.46387109299997</v>
      </c>
      <c r="DA2" s="30">
        <f>CX2*COS(CY2+CZ2*$C$22)</f>
        <v>-3.5238975769143266E-9</v>
      </c>
      <c r="DB2" s="30">
        <f>CX2*COS(CY2+CZ2*$C$43)</f>
        <v>-3.5239382991140329E-9</v>
      </c>
      <c r="DC2" s="30">
        <f>CX2*COS(CY2+CZ2*$C$64)</f>
        <v>-3.5239382993972285E-9</v>
      </c>
      <c r="DD2" s="30">
        <f>CX2*COS(CY2+CZ2*$C$85)</f>
        <v>-3.523938299397231E-9</v>
      </c>
      <c r="DF2" s="36">
        <v>0.2520932702</v>
      </c>
      <c r="DG2" s="36">
        <v>3.4910864001499999</v>
      </c>
      <c r="DH2" s="36">
        <v>529.69096509459996</v>
      </c>
      <c r="DI2" s="30">
        <f t="shared" si="44"/>
        <v>0.21436354379140019</v>
      </c>
      <c r="DJ2" s="30">
        <f t="shared" si="45"/>
        <v>0.21436877893249187</v>
      </c>
      <c r="DK2" s="30">
        <f t="shared" si="46"/>
        <v>0.21436877896889997</v>
      </c>
      <c r="DL2" s="30">
        <f t="shared" si="47"/>
        <v>0.21436877896890028</v>
      </c>
      <c r="DN2" s="36">
        <v>6.1661770999999995E-4</v>
      </c>
      <c r="DO2" s="36">
        <v>3.00076251018</v>
      </c>
      <c r="DP2" s="36">
        <v>1059.3819301891999</v>
      </c>
      <c r="DQ2" s="30">
        <f t="shared" si="48"/>
        <v>-5.9451856067639977E-4</v>
      </c>
      <c r="DR2" s="30">
        <f t="shared" si="49"/>
        <v>-5.9453147128400534E-4</v>
      </c>
      <c r="DS2" s="30">
        <f t="shared" si="50"/>
        <v>-5.9453147137378292E-4</v>
      </c>
      <c r="DT2" s="30">
        <f t="shared" si="51"/>
        <v>-5.9453147137378368E-4</v>
      </c>
      <c r="DV2" s="36">
        <v>8.2516180000000007E-5</v>
      </c>
      <c r="DW2" s="36">
        <v>5.7777393544400004</v>
      </c>
      <c r="DX2" s="36">
        <v>522.57741809380002</v>
      </c>
      <c r="DY2" s="30">
        <f t="shared" si="52"/>
        <v>-7.971469704987171E-5</v>
      </c>
      <c r="DZ2" s="30">
        <f t="shared" si="53"/>
        <v>-7.9713866979096669E-5</v>
      </c>
      <c r="EA2" s="30">
        <f t="shared" si="54"/>
        <v>-7.9713866973323279E-5</v>
      </c>
      <c r="EB2" s="30">
        <f t="shared" si="55"/>
        <v>-7.9713866973323238E-5</v>
      </c>
      <c r="ED2" s="36">
        <v>1.073239E-5</v>
      </c>
      <c r="EE2" s="36">
        <v>1.6732134576</v>
      </c>
      <c r="EF2" s="36">
        <v>536.80451209540001</v>
      </c>
      <c r="EG2" s="30">
        <f t="shared" si="56"/>
        <v>2.8384331869186154E-6</v>
      </c>
      <c r="EH2" s="30">
        <f t="shared" si="57"/>
        <v>2.8380192433568916E-6</v>
      </c>
      <c r="EI2" s="30">
        <f t="shared" si="58"/>
        <v>2.8380192404779821E-6</v>
      </c>
      <c r="EJ2" s="30">
        <f t="shared" si="59"/>
        <v>2.8380192404779592E-6</v>
      </c>
      <c r="EL2" s="36">
        <v>1.13458E-6</v>
      </c>
      <c r="EM2" s="36">
        <v>4.2485885577899998</v>
      </c>
      <c r="EN2" s="36">
        <v>529.69096509459996</v>
      </c>
      <c r="EO2" s="30">
        <f t="shared" si="60"/>
        <v>2.9071126022204175E-7</v>
      </c>
      <c r="EP2" s="30">
        <f t="shared" si="61"/>
        <v>2.9075453966657282E-7</v>
      </c>
      <c r="EQ2" s="30">
        <f t="shared" si="62"/>
        <v>2.9075453996757043E-7</v>
      </c>
      <c r="ER2" s="30">
        <f t="shared" si="63"/>
        <v>2.9075453996757286E-7</v>
      </c>
      <c r="ET2" s="36">
        <v>4.2550000000000001E-8</v>
      </c>
      <c r="EU2" s="36">
        <v>5.9151622916999997</v>
      </c>
      <c r="EV2" s="36">
        <v>522.57741809380002</v>
      </c>
      <c r="EW2" s="30">
        <f t="shared" si="64"/>
        <v>-4.222382585445315E-8</v>
      </c>
      <c r="EX2" s="30">
        <f t="shared" si="65"/>
        <v>-4.2223621093896497E-8</v>
      </c>
      <c r="EY2" s="30">
        <f t="shared" si="66"/>
        <v>-4.2223621092472205E-8</v>
      </c>
      <c r="EZ2" s="30">
        <f t="shared" si="67"/>
        <v>-4.2223621092472198E-8</v>
      </c>
    </row>
    <row r="3" spans="1:156" s="30" customFormat="1" ht="12.75">
      <c r="A3" s="2"/>
      <c r="B3" s="2"/>
      <c r="C3" s="2"/>
      <c r="D3" s="2"/>
      <c r="E3" s="2"/>
      <c r="F3" s="2"/>
      <c r="G3" s="2"/>
      <c r="N3" s="36">
        <v>5.7361014500000003E-3</v>
      </c>
      <c r="O3" s="36">
        <v>1.44406205976</v>
      </c>
      <c r="P3" s="36">
        <v>7.1135470007999997</v>
      </c>
      <c r="Q3" s="30">
        <f t="shared" si="0"/>
        <v>9.4882055707228052E-4</v>
      </c>
      <c r="R3" s="30">
        <f t="shared" si="1"/>
        <v>9.4882355520557672E-4</v>
      </c>
      <c r="S3" s="30">
        <f t="shared" si="2"/>
        <v>9.4882355522642842E-4</v>
      </c>
      <c r="T3" s="30">
        <f t="shared" si="3"/>
        <v>9.4882355522642842E-4</v>
      </c>
      <c r="V3" s="36">
        <v>2.2891853799999998E-3</v>
      </c>
      <c r="W3" s="36">
        <v>6.02647464016</v>
      </c>
      <c r="X3" s="36">
        <v>7.1135470007999997</v>
      </c>
      <c r="Y3" s="30">
        <f t="shared" si="4"/>
        <v>2.1895291349912655E-3</v>
      </c>
      <c r="Z3" s="30">
        <f t="shared" si="5"/>
        <v>2.1895287809224674E-3</v>
      </c>
      <c r="AA3" s="30">
        <f t="shared" si="6"/>
        <v>2.1895287809200058E-3</v>
      </c>
      <c r="AB3" s="30">
        <f t="shared" si="7"/>
        <v>2.1895287809200058E-3</v>
      </c>
      <c r="AD3" s="36">
        <v>3.8965549999999999E-4</v>
      </c>
      <c r="AE3" s="36">
        <v>0</v>
      </c>
      <c r="AF3" s="36">
        <v>0</v>
      </c>
      <c r="AG3" s="30">
        <f t="shared" si="8"/>
        <v>3.8965549999999999E-4</v>
      </c>
      <c r="AH3" s="30">
        <f t="shared" si="9"/>
        <v>3.8965549999999999E-4</v>
      </c>
      <c r="AI3" s="30">
        <f t="shared" si="10"/>
        <v>3.8965549999999999E-4</v>
      </c>
      <c r="AJ3" s="30">
        <f t="shared" si="11"/>
        <v>3.8965549999999999E-4</v>
      </c>
      <c r="AL3" s="36">
        <v>4.7071600000000002E-6</v>
      </c>
      <c r="AM3" s="36">
        <v>2.4750397788299998</v>
      </c>
      <c r="AN3" s="36">
        <v>14.227094001599999</v>
      </c>
      <c r="AO3" s="30">
        <f t="shared" si="12"/>
        <v>-3.4587845107643475E-6</v>
      </c>
      <c r="AP3" s="30">
        <f t="shared" si="13"/>
        <v>-3.4587811264990318E-6</v>
      </c>
      <c r="AQ3" s="30">
        <f t="shared" si="14"/>
        <v>-3.4587811264754944E-6</v>
      </c>
      <c r="AR3" s="30">
        <f t="shared" si="15"/>
        <v>-3.4587811264754944E-6</v>
      </c>
      <c r="AT3" s="36">
        <v>1.14019E-6</v>
      </c>
      <c r="AU3" s="36">
        <v>3.1415926535900001</v>
      </c>
      <c r="AV3" s="36">
        <v>0</v>
      </c>
      <c r="AW3" s="30">
        <f t="shared" si="16"/>
        <v>-1.14019E-6</v>
      </c>
      <c r="AX3" s="30">
        <f t="shared" si="17"/>
        <v>-1.14019E-6</v>
      </c>
      <c r="AY3" s="30">
        <f t="shared" si="18"/>
        <v>-1.14019E-6</v>
      </c>
      <c r="AZ3" s="30">
        <f t="shared" si="19"/>
        <v>-1.14019E-6</v>
      </c>
      <c r="BB3" s="36">
        <v>4.3429999999999999E-8</v>
      </c>
      <c r="BC3" s="36">
        <v>1.4618692629999999E-2</v>
      </c>
      <c r="BD3" s="36">
        <v>536.80451209540001</v>
      </c>
      <c r="BE3" s="30">
        <f t="shared" si="20"/>
        <v>-4.2729423218075174E-8</v>
      </c>
      <c r="BF3" s="30">
        <f t="shared" si="21"/>
        <v>-4.2729733902711517E-8</v>
      </c>
      <c r="BG3" s="30">
        <f t="shared" si="22"/>
        <v>-4.2729733904872027E-8</v>
      </c>
      <c r="BH3" s="30">
        <f t="shared" si="23"/>
        <v>-4.2729733904872047E-8</v>
      </c>
      <c r="BJ3" s="36">
        <v>1.1009035799999999E-3</v>
      </c>
      <c r="BK3" s="36">
        <v>0</v>
      </c>
      <c r="BL3" s="36">
        <v>0</v>
      </c>
      <c r="BM3" s="30">
        <f t="shared" si="24"/>
        <v>1.1009035799999999E-3</v>
      </c>
      <c r="BN3" s="30">
        <f t="shared" si="25"/>
        <v>1.1009035799999999E-3</v>
      </c>
      <c r="BO3" s="30">
        <f t="shared" si="26"/>
        <v>1.1009035799999999E-3</v>
      </c>
      <c r="BP3" s="30">
        <f t="shared" si="27"/>
        <v>1.1009035799999999E-3</v>
      </c>
      <c r="BR3" s="36">
        <v>3.0813640000000002E-5</v>
      </c>
      <c r="BS3" s="36">
        <v>5.4746429652700002</v>
      </c>
      <c r="BT3" s="36">
        <v>522.57741809380002</v>
      </c>
      <c r="BU3" s="30">
        <f t="shared" si="28"/>
        <v>-2.6034441185387189E-5</v>
      </c>
      <c r="BV3" s="30">
        <f t="shared" si="29"/>
        <v>-2.6033799426975565E-5</v>
      </c>
      <c r="BW3" s="30">
        <f t="shared" si="30"/>
        <v>-2.6033799422512132E-5</v>
      </c>
      <c r="BX3" s="30">
        <f t="shared" si="31"/>
        <v>-2.6033799422512094E-5</v>
      </c>
      <c r="BZ3" s="36">
        <v>8.1324399999999997E-6</v>
      </c>
      <c r="CA3" s="36">
        <v>3.1415926535900001</v>
      </c>
      <c r="CB3" s="36">
        <v>0</v>
      </c>
      <c r="CC3" s="30">
        <f t="shared" si="32"/>
        <v>-8.1324399999999997E-6</v>
      </c>
      <c r="CD3" s="30">
        <f t="shared" si="33"/>
        <v>-8.1324399999999997E-6</v>
      </c>
      <c r="CE3" s="30">
        <f t="shared" si="34"/>
        <v>-8.1324399999999997E-6</v>
      </c>
      <c r="CF3" s="30">
        <f t="shared" si="35"/>
        <v>-8.1324399999999997E-6</v>
      </c>
      <c r="CH3" s="36">
        <v>4.8693999999999999E-7</v>
      </c>
      <c r="CI3" s="36">
        <v>1.0368999668500001</v>
      </c>
      <c r="CJ3" s="36">
        <v>536.80451209540001</v>
      </c>
      <c r="CK3" s="30">
        <f t="shared" si="36"/>
        <v>-1.7547447607110472E-7</v>
      </c>
      <c r="CL3" s="30">
        <f t="shared" si="37"/>
        <v>-1.7549264188349667E-7</v>
      </c>
      <c r="CM3" s="30">
        <f t="shared" si="38"/>
        <v>-1.7549264200983524E-7</v>
      </c>
      <c r="CN3" s="30">
        <f t="shared" si="39"/>
        <v>-1.7549264200983624E-7</v>
      </c>
      <c r="CP3" s="36">
        <v>4.4560000000000003E-8</v>
      </c>
      <c r="CQ3" s="36">
        <v>5.4390858104699999</v>
      </c>
      <c r="CR3" s="36">
        <v>536.80451209540001</v>
      </c>
      <c r="CS3" s="30">
        <f t="shared" si="40"/>
        <v>-3.4680597477927996E-8</v>
      </c>
      <c r="CT3" s="30">
        <f t="shared" si="41"/>
        <v>-3.4679478456876558E-8</v>
      </c>
      <c r="CU3" s="30">
        <f t="shared" si="42"/>
        <v>-3.4679478449093807E-8</v>
      </c>
      <c r="CV3" s="30">
        <f t="shared" si="43"/>
        <v>-3.4679478449093741E-8</v>
      </c>
      <c r="CX3" s="36">
        <v>3.0399999999999998E-9</v>
      </c>
      <c r="CY3" s="36">
        <v>3.27902945138</v>
      </c>
      <c r="CZ3" s="36">
        <v>536.80451209540001</v>
      </c>
      <c r="DA3" s="30">
        <f>CX3*COS(CY3+CZ3*$C$22)</f>
        <v>2.901806965930713E-9</v>
      </c>
      <c r="DB3" s="30">
        <f>CX3*COS(CY3+CZ3*$C$43)</f>
        <v>2.9018432038134533E-9</v>
      </c>
      <c r="DC3" s="30">
        <f>CX3*COS(CY3+CZ3*$C$64)</f>
        <v>2.9018432040654643E-9</v>
      </c>
      <c r="DD3" s="30">
        <f>CX3*COS(CY3+CZ3*$C$85)</f>
        <v>2.9018432040654663E-9</v>
      </c>
      <c r="DF3" s="36">
        <v>6.1059990199999999E-3</v>
      </c>
      <c r="DG3" s="36">
        <v>3.8411536560199999</v>
      </c>
      <c r="DH3" s="36">
        <v>1059.3819301891999</v>
      </c>
      <c r="DI3" s="30">
        <f t="shared" si="44"/>
        <v>-2.720975773173573E-3</v>
      </c>
      <c r="DJ3" s="30">
        <f t="shared" si="45"/>
        <v>-2.7214071958055449E-3</v>
      </c>
      <c r="DK3" s="30">
        <f t="shared" si="46"/>
        <v>-2.7214071988059373E-3</v>
      </c>
      <c r="DL3" s="30">
        <f t="shared" si="47"/>
        <v>-2.7214071988059621E-3</v>
      </c>
      <c r="DN3" s="36">
        <v>5.3443592E-4</v>
      </c>
      <c r="DO3" s="36">
        <v>3.8971764422600002</v>
      </c>
      <c r="DP3" s="36">
        <v>522.57741809380002</v>
      </c>
      <c r="DQ3" s="30">
        <f t="shared" si="48"/>
        <v>2.8888835186718622E-4</v>
      </c>
      <c r="DR3" s="30">
        <f t="shared" si="49"/>
        <v>2.8890585720953952E-4</v>
      </c>
      <c r="DS3" s="30">
        <f t="shared" si="50"/>
        <v>2.8890585733128409E-4</v>
      </c>
      <c r="DT3" s="30">
        <f t="shared" si="51"/>
        <v>2.8890585733128512E-4</v>
      </c>
      <c r="DV3" s="36">
        <v>7.0298640000000001E-5</v>
      </c>
      <c r="DW3" s="36">
        <v>3.2747696583299999</v>
      </c>
      <c r="DX3" s="36">
        <v>536.80451209540001</v>
      </c>
      <c r="DY3" s="30">
        <f t="shared" si="52"/>
        <v>6.7191640322378292E-5</v>
      </c>
      <c r="DZ3" s="30">
        <f t="shared" si="53"/>
        <v>6.7192466867659322E-5</v>
      </c>
      <c r="EA3" s="30">
        <f t="shared" si="54"/>
        <v>6.719246687340741E-5</v>
      </c>
      <c r="EB3" s="30">
        <f t="shared" si="55"/>
        <v>6.719246687340745E-5</v>
      </c>
      <c r="ED3" s="36">
        <v>9.1566600000000005E-6</v>
      </c>
      <c r="EE3" s="36">
        <v>1.41329676116</v>
      </c>
      <c r="EF3" s="36">
        <v>522.57741809380002</v>
      </c>
      <c r="EG3" s="30">
        <f t="shared" si="56"/>
        <v>7.921990127965297E-7</v>
      </c>
      <c r="EH3" s="30">
        <f t="shared" si="57"/>
        <v>7.9184384865221602E-7</v>
      </c>
      <c r="EI3" s="30">
        <f t="shared" si="58"/>
        <v>7.9184384618211812E-7</v>
      </c>
      <c r="EJ3" s="30">
        <f t="shared" si="59"/>
        <v>7.9184384618209801E-7</v>
      </c>
      <c r="EL3" s="36">
        <v>8.2650000000000005E-7</v>
      </c>
      <c r="EM3" s="36">
        <v>3.2975490940799999</v>
      </c>
      <c r="EN3" s="36">
        <v>522.57741809380002</v>
      </c>
      <c r="EO3" s="30">
        <f t="shared" si="60"/>
        <v>7.6123101413144296E-7</v>
      </c>
      <c r="EP3" s="30">
        <f t="shared" si="61"/>
        <v>7.6124354683210643E-7</v>
      </c>
      <c r="EQ3" s="30">
        <f t="shared" si="62"/>
        <v>7.6124354691926475E-7</v>
      </c>
      <c r="ER3" s="30">
        <f t="shared" si="63"/>
        <v>7.6124354691926538E-7</v>
      </c>
      <c r="ET3" s="36">
        <v>2.079E-8</v>
      </c>
      <c r="EU3" s="36">
        <v>5.5678155586400004</v>
      </c>
      <c r="EV3" s="36">
        <v>515.46387109299997</v>
      </c>
      <c r="EW3" s="30">
        <f t="shared" si="64"/>
        <v>-1.8881731057352389E-8</v>
      </c>
      <c r="EX3" s="30">
        <f t="shared" si="65"/>
        <v>-1.8881396901695212E-8</v>
      </c>
      <c r="EY3" s="30">
        <f t="shared" si="66"/>
        <v>-1.8881396899371136E-8</v>
      </c>
      <c r="EZ3" s="30">
        <f t="shared" si="67"/>
        <v>-1.8881396899371116E-8</v>
      </c>
    </row>
    <row r="4" spans="1:156" s="30" customFormat="1" ht="12.75">
      <c r="A4" s="2"/>
      <c r="B4" s="2"/>
      <c r="C4" s="2"/>
      <c r="D4" s="2"/>
      <c r="E4" s="2"/>
      <c r="F4" s="2"/>
      <c r="G4" s="2"/>
      <c r="N4" s="36">
        <v>3.0638917999999998E-3</v>
      </c>
      <c r="O4" s="36">
        <v>5.4173472997600003</v>
      </c>
      <c r="P4" s="36">
        <v>1059.3819301891999</v>
      </c>
      <c r="Q4" s="30">
        <f t="shared" si="0"/>
        <v>2.7501880834633922E-3</v>
      </c>
      <c r="R4" s="30">
        <f t="shared" si="1"/>
        <v>2.7500814827984945E-3</v>
      </c>
      <c r="S4" s="30">
        <f t="shared" si="2"/>
        <v>2.7500814820570498E-3</v>
      </c>
      <c r="T4" s="30">
        <f t="shared" si="3"/>
        <v>2.7500814820570437E-3</v>
      </c>
      <c r="V4" s="36">
        <v>2.7655380000000002E-4</v>
      </c>
      <c r="W4" s="36">
        <v>4.5726595682399998</v>
      </c>
      <c r="X4" s="36">
        <v>1059.3819301891999</v>
      </c>
      <c r="Y4" s="30">
        <f t="shared" si="4"/>
        <v>7.3668424138647557E-5</v>
      </c>
      <c r="Z4" s="30">
        <f t="shared" si="5"/>
        <v>7.3647385063551569E-5</v>
      </c>
      <c r="AA4" s="30">
        <f t="shared" si="6"/>
        <v>7.3647384917227725E-5</v>
      </c>
      <c r="AB4" s="30">
        <f t="shared" si="7"/>
        <v>7.3647384917226532E-5</v>
      </c>
      <c r="AD4" s="36">
        <v>3.1893169999999999E-5</v>
      </c>
      <c r="AE4" s="36">
        <v>1.05504615595</v>
      </c>
      <c r="AF4" s="36">
        <v>522.57741809380002</v>
      </c>
      <c r="AG4" s="30">
        <f t="shared" si="8"/>
        <v>-8.5568840895210629E-6</v>
      </c>
      <c r="AH4" s="30">
        <f t="shared" si="9"/>
        <v>-8.5580802675740918E-6</v>
      </c>
      <c r="AI4" s="30">
        <f t="shared" si="10"/>
        <v>-8.5580802758932191E-6</v>
      </c>
      <c r="AJ4" s="30">
        <f t="shared" si="11"/>
        <v>-8.5580802758932869E-6</v>
      </c>
      <c r="AL4" s="36">
        <v>4.1695999999999999E-6</v>
      </c>
      <c r="AM4" s="36">
        <v>3.2445124321400001</v>
      </c>
      <c r="AN4" s="36">
        <v>536.80451209540001</v>
      </c>
      <c r="AO4" s="30">
        <f t="shared" si="12"/>
        <v>4.0205780077343111E-6</v>
      </c>
      <c r="AP4" s="30">
        <f t="shared" si="13"/>
        <v>4.0206221880208367E-6</v>
      </c>
      <c r="AQ4" s="30">
        <f t="shared" si="14"/>
        <v>4.0206221883280793E-6</v>
      </c>
      <c r="AR4" s="30">
        <f t="shared" si="15"/>
        <v>4.0206221883280818E-6</v>
      </c>
      <c r="AT4" s="36">
        <v>5.0024000000000004E-7</v>
      </c>
      <c r="AU4" s="36">
        <v>1.6534620824799999</v>
      </c>
      <c r="AV4" s="36">
        <v>536.80451209540001</v>
      </c>
      <c r="AW4" s="30">
        <f t="shared" si="16"/>
        <v>1.2274644333886863E-7</v>
      </c>
      <c r="AX4" s="30">
        <f t="shared" si="17"/>
        <v>1.2272704857264012E-7</v>
      </c>
      <c r="AY4" s="30">
        <f t="shared" si="18"/>
        <v>1.2272704843775274E-7</v>
      </c>
      <c r="AZ4" s="30">
        <f t="shared" si="19"/>
        <v>1.2272704843775168E-7</v>
      </c>
      <c r="BB4" s="36">
        <v>1.5259999999999999E-8</v>
      </c>
      <c r="BC4" s="36">
        <v>1.0973991143899999</v>
      </c>
      <c r="BD4" s="36">
        <v>522.57741809380002</v>
      </c>
      <c r="BE4" s="30">
        <f t="shared" si="20"/>
        <v>-3.4681371495782321E-9</v>
      </c>
      <c r="BF4" s="30">
        <f t="shared" si="21"/>
        <v>-3.4687157240797333E-9</v>
      </c>
      <c r="BG4" s="30">
        <f t="shared" si="22"/>
        <v>-3.4687157281035819E-9</v>
      </c>
      <c r="BH4" s="30">
        <f t="shared" si="23"/>
        <v>-3.468715728103615E-9</v>
      </c>
      <c r="BJ4" s="36">
        <v>8.1014269999999999E-5</v>
      </c>
      <c r="BK4" s="36">
        <v>3.6050957336799998</v>
      </c>
      <c r="BL4" s="36">
        <v>522.57741809380002</v>
      </c>
      <c r="BM4" s="30">
        <f t="shared" si="24"/>
        <v>6.1563268667541278E-5</v>
      </c>
      <c r="BN4" s="30">
        <f t="shared" si="25"/>
        <v>6.1565318929801674E-5</v>
      </c>
      <c r="BO4" s="30">
        <f t="shared" si="26"/>
        <v>6.1565318944060518E-5</v>
      </c>
      <c r="BP4" s="30">
        <f t="shared" si="27"/>
        <v>6.1565318944060626E-5</v>
      </c>
      <c r="BR4" s="36">
        <v>2.2119139999999999E-5</v>
      </c>
      <c r="BS4" s="36">
        <v>4.7347748020899996</v>
      </c>
      <c r="BT4" s="36">
        <v>536.80451209540001</v>
      </c>
      <c r="BU4" s="30">
        <f t="shared" si="28"/>
        <v>-4.1258334301038309E-6</v>
      </c>
      <c r="BV4" s="30">
        <f t="shared" si="29"/>
        <v>-4.1249643326276388E-6</v>
      </c>
      <c r="BW4" s="30">
        <f t="shared" si="30"/>
        <v>-4.1249643265832193E-6</v>
      </c>
      <c r="BX4" s="30">
        <f t="shared" si="31"/>
        <v>-4.124964326583171E-6</v>
      </c>
      <c r="BZ4" s="36">
        <v>3.9895100000000004E-6</v>
      </c>
      <c r="CA4" s="36">
        <v>2.89888666447</v>
      </c>
      <c r="CB4" s="36">
        <v>536.80451209540001</v>
      </c>
      <c r="CC4" s="30">
        <f t="shared" si="32"/>
        <v>3.9775457648405227E-6</v>
      </c>
      <c r="CD4" s="30">
        <f t="shared" si="33"/>
        <v>3.9775334141411867E-6</v>
      </c>
      <c r="CE4" s="30">
        <f t="shared" si="34"/>
        <v>3.977533414055268E-6</v>
      </c>
      <c r="CF4" s="30">
        <f t="shared" si="35"/>
        <v>3.977533414055268E-6</v>
      </c>
      <c r="CH4" s="36">
        <v>1.0988E-7</v>
      </c>
      <c r="CI4" s="36">
        <v>2.3146356134700001</v>
      </c>
      <c r="CJ4" s="36">
        <v>1052.2683831884001</v>
      </c>
      <c r="CK4" s="30">
        <f t="shared" si="36"/>
        <v>-1.0211687150467005E-7</v>
      </c>
      <c r="CL4" s="30">
        <f t="shared" si="37"/>
        <v>-1.0211369079076138E-7</v>
      </c>
      <c r="CM4" s="30">
        <f t="shared" si="38"/>
        <v>-1.0211369076863797E-7</v>
      </c>
      <c r="CN4" s="30">
        <f t="shared" si="39"/>
        <v>-1.0211369076863781E-7</v>
      </c>
      <c r="CP4" s="36">
        <v>3.4219999999999998E-8</v>
      </c>
      <c r="CQ4" s="36">
        <v>0</v>
      </c>
      <c r="CR4" s="36">
        <v>0</v>
      </c>
      <c r="CS4" s="30">
        <f t="shared" si="40"/>
        <v>3.4219999999999998E-8</v>
      </c>
      <c r="CT4" s="30">
        <f t="shared" si="41"/>
        <v>3.4219999999999998E-8</v>
      </c>
      <c r="CU4" s="30">
        <f t="shared" si="42"/>
        <v>3.4219999999999998E-8</v>
      </c>
      <c r="CV4" s="30">
        <f t="shared" si="43"/>
        <v>3.4219999999999998E-8</v>
      </c>
      <c r="CX4" s="36">
        <v>1.2900000000000001E-9</v>
      </c>
      <c r="CY4" s="36">
        <v>0.33959775247000001</v>
      </c>
      <c r="CZ4" s="36">
        <v>529.69096509459996</v>
      </c>
      <c r="DA4" s="30">
        <f>CX4*COS(CY4+CZ4*$C$22)</f>
        <v>-1.1035953010108362E-9</v>
      </c>
      <c r="DB4" s="30">
        <f>CX4*COS(CY4+CZ4*$C$43)</f>
        <v>-1.1036216603380089E-9</v>
      </c>
      <c r="DC4" s="30">
        <f>CX4*COS(CY4+CZ4*$C$64)</f>
        <v>-1.1036216605213264E-9</v>
      </c>
      <c r="DD4" s="30">
        <f>CX4*COS(CY4+CZ4*$C$85)</f>
        <v>-1.1036216605213278E-9</v>
      </c>
      <c r="DF4" s="36">
        <v>2.8202946500000001E-3</v>
      </c>
      <c r="DG4" s="36">
        <v>2.57419879933</v>
      </c>
      <c r="DH4" s="36">
        <v>632.78373931320004</v>
      </c>
      <c r="DI4" s="30">
        <f t="shared" si="44"/>
        <v>1.6762927906062279E-3</v>
      </c>
      <c r="DJ4" s="30">
        <f t="shared" si="45"/>
        <v>1.6761858629894828E-3</v>
      </c>
      <c r="DK4" s="30">
        <f t="shared" si="46"/>
        <v>1.676185862245811E-3</v>
      </c>
      <c r="DL4" s="30">
        <f t="shared" si="47"/>
        <v>1.6761858622458047E-3</v>
      </c>
      <c r="DN4" s="36">
        <v>3.1185167000000001E-4</v>
      </c>
      <c r="DO4" s="36">
        <v>4.8827666352600003</v>
      </c>
      <c r="DP4" s="36">
        <v>536.80451209540001</v>
      </c>
      <c r="DQ4" s="30">
        <f t="shared" si="48"/>
        <v>-1.027093557246439E-4</v>
      </c>
      <c r="DR4" s="30">
        <f t="shared" si="49"/>
        <v>-1.0269757948864344E-4</v>
      </c>
      <c r="DS4" s="30">
        <f t="shared" si="50"/>
        <v>-1.0269757940674155E-4</v>
      </c>
      <c r="DT4" s="30">
        <f t="shared" si="51"/>
        <v>-1.026975794067409E-4</v>
      </c>
      <c r="DV4" s="36">
        <v>5.314006E-5</v>
      </c>
      <c r="DW4" s="36">
        <v>1.8383510971200001</v>
      </c>
      <c r="DX4" s="36">
        <v>1059.3819301891999</v>
      </c>
      <c r="DY4" s="30">
        <f t="shared" si="52"/>
        <v>-3.3286659386694029E-5</v>
      </c>
      <c r="DZ4" s="30">
        <f t="shared" si="53"/>
        <v>-3.3283389897369009E-5</v>
      </c>
      <c r="EA4" s="30">
        <f t="shared" si="54"/>
        <v>-3.3283389874629691E-5</v>
      </c>
      <c r="EB4" s="30">
        <f t="shared" si="55"/>
        <v>-3.3283389874629508E-5</v>
      </c>
      <c r="ED4" s="36">
        <v>3.4159300000000002E-6</v>
      </c>
      <c r="EE4" s="36">
        <v>0.52296542656</v>
      </c>
      <c r="EF4" s="36">
        <v>1059.3819301891999</v>
      </c>
      <c r="EG4" s="30">
        <f t="shared" si="56"/>
        <v>2.0357725003291225E-6</v>
      </c>
      <c r="EH4" s="30">
        <f t="shared" si="57"/>
        <v>2.0359889925838331E-6</v>
      </c>
      <c r="EI4" s="30">
        <f t="shared" si="58"/>
        <v>2.035988994089446E-6</v>
      </c>
      <c r="EJ4" s="30">
        <f t="shared" si="59"/>
        <v>2.0359889940894583E-6</v>
      </c>
      <c r="EL4" s="36">
        <v>3.7883000000000001E-7</v>
      </c>
      <c r="EM4" s="36">
        <v>2.7332661114399999</v>
      </c>
      <c r="EN4" s="36">
        <v>515.46387109299997</v>
      </c>
      <c r="EO4" s="30">
        <f t="shared" si="60"/>
        <v>3.7588552215720039E-7</v>
      </c>
      <c r="EP4" s="30">
        <f t="shared" si="61"/>
        <v>3.7588371151503252E-7</v>
      </c>
      <c r="EQ4" s="30">
        <f t="shared" si="62"/>
        <v>3.7588371150243799E-7</v>
      </c>
      <c r="ER4" s="30">
        <f t="shared" si="63"/>
        <v>3.7588371150243788E-7</v>
      </c>
      <c r="ET4" s="36">
        <v>1.9079999999999999E-8</v>
      </c>
      <c r="EU4" s="36">
        <v>4.2965964728600001</v>
      </c>
      <c r="EV4" s="36">
        <v>543.91805909619995</v>
      </c>
      <c r="EW4" s="30">
        <f t="shared" si="64"/>
        <v>5.4558447544926201E-9</v>
      </c>
      <c r="EX4" s="30">
        <f t="shared" si="65"/>
        <v>5.4565856522425064E-9</v>
      </c>
      <c r="EY4" s="30">
        <f t="shared" si="66"/>
        <v>5.4565856573952618E-9</v>
      </c>
      <c r="EZ4" s="30">
        <f t="shared" si="67"/>
        <v>5.4565856573953015E-9</v>
      </c>
    </row>
    <row r="5" spans="1:156" s="30" customFormat="1" ht="12.75">
      <c r="A5" s="2"/>
      <c r="B5" s="2"/>
      <c r="C5" s="2"/>
      <c r="D5" s="2"/>
      <c r="E5" s="2"/>
      <c r="F5" s="2"/>
      <c r="G5" s="2"/>
      <c r="J5" s="27"/>
      <c r="K5" s="27"/>
      <c r="N5" s="36">
        <v>9.7178279999999998E-4</v>
      </c>
      <c r="O5" s="36">
        <v>4.1426470881900004</v>
      </c>
      <c r="P5" s="36">
        <v>632.78373931320004</v>
      </c>
      <c r="Q5" s="30">
        <f t="shared" si="0"/>
        <v>7.8285519466240409E-4</v>
      </c>
      <c r="R5" s="30">
        <f t="shared" si="1"/>
        <v>7.828823374838173E-4</v>
      </c>
      <c r="S5" s="30">
        <f t="shared" si="2"/>
        <v>7.8288233767258384E-4</v>
      </c>
      <c r="T5" s="30">
        <f t="shared" si="3"/>
        <v>7.8288233767258536E-4</v>
      </c>
      <c r="V5" s="36">
        <v>2.0720942999999999E-4</v>
      </c>
      <c r="W5" s="36">
        <v>5.4593893629499997</v>
      </c>
      <c r="X5" s="36">
        <v>522.57741809380002</v>
      </c>
      <c r="Y5" s="30">
        <f t="shared" si="4"/>
        <v>-1.7336019389423414E-4</v>
      </c>
      <c r="Z5" s="30">
        <f t="shared" si="5"/>
        <v>-1.7335577486197134E-4</v>
      </c>
      <c r="AA5" s="30">
        <f t="shared" si="6"/>
        <v>-1.7335577483123694E-4</v>
      </c>
      <c r="AB5" s="30">
        <f t="shared" si="7"/>
        <v>-1.7335577483123672E-4</v>
      </c>
      <c r="AD5" s="36">
        <v>2.7233580000000002E-5</v>
      </c>
      <c r="AE5" s="36">
        <v>3.4141152663800001</v>
      </c>
      <c r="AF5" s="36">
        <v>1059.3819301891999</v>
      </c>
      <c r="AG5" s="30">
        <f t="shared" si="8"/>
        <v>-2.1143729365989209E-5</v>
      </c>
      <c r="AH5" s="30">
        <f t="shared" si="9"/>
        <v>-2.114508401800347E-5</v>
      </c>
      <c r="AI5" s="30">
        <f t="shared" si="10"/>
        <v>-2.1145084027424323E-5</v>
      </c>
      <c r="AJ5" s="30">
        <f t="shared" si="11"/>
        <v>-2.1145084027424404E-5</v>
      </c>
      <c r="AL5" s="36">
        <v>3.52851E-6</v>
      </c>
      <c r="AM5" s="36">
        <v>2.9736015900299999</v>
      </c>
      <c r="AN5" s="36">
        <v>522.57741809380002</v>
      </c>
      <c r="AO5" s="30">
        <f t="shared" si="12"/>
        <v>3.5182889171798935E-6</v>
      </c>
      <c r="AP5" s="30">
        <f t="shared" si="13"/>
        <v>3.5182993633311481E-6</v>
      </c>
      <c r="AQ5" s="30">
        <f t="shared" si="14"/>
        <v>3.5182993634037808E-6</v>
      </c>
      <c r="AR5" s="30">
        <f t="shared" si="15"/>
        <v>3.5182993634037812E-6</v>
      </c>
      <c r="AT5" s="36">
        <v>4.3584999999999998E-7</v>
      </c>
      <c r="AU5" s="36">
        <v>5.8202638662100004</v>
      </c>
      <c r="AV5" s="36">
        <v>529.69096509459996</v>
      </c>
      <c r="AW5" s="30">
        <f t="shared" si="16"/>
        <v>-4.2139773555523623E-7</v>
      </c>
      <c r="AX5" s="30">
        <f t="shared" si="17"/>
        <v>-4.2139334268622029E-7</v>
      </c>
      <c r="AY5" s="30">
        <f t="shared" si="18"/>
        <v>-4.2139334265566654E-7</v>
      </c>
      <c r="AZ5" s="30">
        <f t="shared" si="19"/>
        <v>-4.2139334265566633E-7</v>
      </c>
      <c r="BB5" s="36">
        <v>7.2799999999999997E-9</v>
      </c>
      <c r="BC5" s="36">
        <v>5.8594904761900004</v>
      </c>
      <c r="BD5" s="36">
        <v>543.91805909619995</v>
      </c>
      <c r="BE5" s="30">
        <f t="shared" si="20"/>
        <v>-6.9593617071226223E-9</v>
      </c>
      <c r="BF5" s="30">
        <f t="shared" si="21"/>
        <v>-6.9592751132392859E-9</v>
      </c>
      <c r="BG5" s="30">
        <f t="shared" si="22"/>
        <v>-6.9592751126370041E-9</v>
      </c>
      <c r="BH5" s="30">
        <f t="shared" si="23"/>
        <v>-6.959275112637E-9</v>
      </c>
      <c r="BJ5" s="36">
        <v>6.0439960000000001E-5</v>
      </c>
      <c r="BK5" s="36">
        <v>4.25883108794</v>
      </c>
      <c r="BL5" s="36">
        <v>1589.0728952838001</v>
      </c>
      <c r="BM5" s="30">
        <f t="shared" si="24"/>
        <v>-9.6583870378707296E-6</v>
      </c>
      <c r="BN5" s="30">
        <f t="shared" si="25"/>
        <v>-9.6513234220976407E-6</v>
      </c>
      <c r="BO5" s="30">
        <f t="shared" si="26"/>
        <v>-9.6513233729712443E-6</v>
      </c>
      <c r="BP5" s="30">
        <f t="shared" si="27"/>
        <v>-9.6513233729708191E-6</v>
      </c>
      <c r="BR5" s="36">
        <v>1.694232E-5</v>
      </c>
      <c r="BS5" s="36">
        <v>3.1415926535900001</v>
      </c>
      <c r="BT5" s="36">
        <v>0</v>
      </c>
      <c r="BU5" s="30">
        <f t="shared" si="28"/>
        <v>-1.694232E-5</v>
      </c>
      <c r="BV5" s="30">
        <f t="shared" si="29"/>
        <v>-1.694232E-5</v>
      </c>
      <c r="BW5" s="30">
        <f t="shared" si="30"/>
        <v>-1.694232E-5</v>
      </c>
      <c r="BX5" s="30">
        <f t="shared" si="31"/>
        <v>-1.694232E-5</v>
      </c>
      <c r="BZ5" s="36">
        <v>3.42226E-6</v>
      </c>
      <c r="CA5" s="36">
        <v>1.44683789727</v>
      </c>
      <c r="CB5" s="36">
        <v>1059.3819301891999</v>
      </c>
      <c r="CC5" s="30">
        <f t="shared" si="32"/>
        <v>-9.6352865264320308E-7</v>
      </c>
      <c r="CD5" s="30">
        <f t="shared" si="33"/>
        <v>-9.6326946809771007E-7</v>
      </c>
      <c r="CE5" s="30">
        <f t="shared" si="34"/>
        <v>-9.6326946629511659E-7</v>
      </c>
      <c r="CF5" s="30">
        <f t="shared" si="35"/>
        <v>-9.6326946629510198E-7</v>
      </c>
      <c r="CH5" s="36">
        <v>8.0669999999999994E-8</v>
      </c>
      <c r="CI5" s="36">
        <v>2.7672975762099998</v>
      </c>
      <c r="CJ5" s="36">
        <v>515.46387109299997</v>
      </c>
      <c r="CK5" s="30">
        <f t="shared" si="36"/>
        <v>8.0338196485858943E-8</v>
      </c>
      <c r="CL5" s="30">
        <f t="shared" si="37"/>
        <v>8.0337915731512169E-8</v>
      </c>
      <c r="CM5" s="30">
        <f t="shared" si="38"/>
        <v>8.0337915729559163E-8</v>
      </c>
      <c r="CN5" s="30">
        <f t="shared" si="39"/>
        <v>8.0337915729559149E-8</v>
      </c>
      <c r="CP5" s="36">
        <v>1.8329999999999999E-8</v>
      </c>
      <c r="CQ5" s="36">
        <v>4.5180703622699996</v>
      </c>
      <c r="CR5" s="36">
        <v>515.46387109299997</v>
      </c>
      <c r="CS5" s="30">
        <f t="shared" si="40"/>
        <v>-1.6337263022682671E-9</v>
      </c>
      <c r="CT5" s="30">
        <f t="shared" si="41"/>
        <v>-1.6330251672116441E-9</v>
      </c>
      <c r="CU5" s="30">
        <f t="shared" si="42"/>
        <v>-1.6330251623353944E-9</v>
      </c>
      <c r="CV5" s="30">
        <f t="shared" si="43"/>
        <v>-1.6330251623353538E-9</v>
      </c>
      <c r="CX5" s="36">
        <v>9.5000000000000003E-10</v>
      </c>
      <c r="CY5" s="36">
        <v>1.29305954542</v>
      </c>
      <c r="CZ5" s="36">
        <v>543.91805909619995</v>
      </c>
      <c r="DA5" s="30">
        <f>CX5*COS(CY5+CZ5*$C$22)</f>
        <v>-1.4378592260939493E-10</v>
      </c>
      <c r="DB5" s="30">
        <f>CX5*COS(CY5+CZ5*$C$43)</f>
        <v>-1.4382397619708175E-10</v>
      </c>
      <c r="DC5" s="30">
        <f>CX5*COS(CY5+CZ5*$C$64)</f>
        <v>-1.4382397646173555E-10</v>
      </c>
      <c r="DD5" s="30">
        <f>CX5*COS(CY5+CZ5*$C$85)</f>
        <v>-1.4382397646173762E-10</v>
      </c>
      <c r="DF5" s="36">
        <v>1.8764739100000001E-3</v>
      </c>
      <c r="DG5" s="36">
        <v>2.0759038008199999</v>
      </c>
      <c r="DH5" s="36">
        <v>522.57741809380002</v>
      </c>
      <c r="DI5" s="30">
        <f t="shared" si="44"/>
        <v>1.2780218098582773E-3</v>
      </c>
      <c r="DJ5" s="30">
        <f t="shared" si="45"/>
        <v>1.2779683152150559E-3</v>
      </c>
      <c r="DK5" s="30">
        <f t="shared" si="46"/>
        <v>1.277968314843005E-3</v>
      </c>
      <c r="DL5" s="30">
        <f t="shared" si="47"/>
        <v>1.2779683148430019E-3</v>
      </c>
      <c r="DN5" s="36">
        <v>4.1390257000000001E-4</v>
      </c>
      <c r="DO5" s="36">
        <v>0</v>
      </c>
      <c r="DP5" s="36">
        <v>0</v>
      </c>
      <c r="DQ5" s="30">
        <f t="shared" si="48"/>
        <v>4.1390257000000001E-4</v>
      </c>
      <c r="DR5" s="30">
        <f t="shared" si="49"/>
        <v>4.1390257000000001E-4</v>
      </c>
      <c r="DS5" s="30">
        <f t="shared" si="50"/>
        <v>4.1390257000000001E-4</v>
      </c>
      <c r="DT5" s="30">
        <f t="shared" si="51"/>
        <v>4.1390257000000001E-4</v>
      </c>
      <c r="DV5" s="36">
        <v>1.8608330000000001E-5</v>
      </c>
      <c r="DW5" s="36">
        <v>2.9768213936699999</v>
      </c>
      <c r="DX5" s="36">
        <v>7.1135470007999997</v>
      </c>
      <c r="DY5" s="30">
        <f t="shared" si="52"/>
        <v>-1.8221666040953253E-5</v>
      </c>
      <c r="DZ5" s="30">
        <f t="shared" si="53"/>
        <v>-1.8221664040969039E-5</v>
      </c>
      <c r="EA5" s="30">
        <f t="shared" si="54"/>
        <v>-1.8221664040955127E-5</v>
      </c>
      <c r="EB5" s="30">
        <f t="shared" si="55"/>
        <v>-1.8221664040955127E-5</v>
      </c>
      <c r="ED5" s="36">
        <v>2.5489299999999998E-6</v>
      </c>
      <c r="EE5" s="36">
        <v>1.1962547353299999</v>
      </c>
      <c r="EF5" s="36">
        <v>7.1135470007999997</v>
      </c>
      <c r="EG5" s="30">
        <f t="shared" si="56"/>
        <v>1.0253305585870803E-6</v>
      </c>
      <c r="EH5" s="30">
        <f t="shared" si="57"/>
        <v>1.0253317953509387E-6</v>
      </c>
      <c r="EI5" s="30">
        <f t="shared" si="58"/>
        <v>1.0253317953595403E-6</v>
      </c>
      <c r="EJ5" s="30">
        <f t="shared" si="59"/>
        <v>1.0253317953595403E-6</v>
      </c>
      <c r="EL5" s="36">
        <v>2.6693999999999998E-7</v>
      </c>
      <c r="EM5" s="36">
        <v>5.6914258855800002</v>
      </c>
      <c r="EN5" s="36">
        <v>7.1135470007999997</v>
      </c>
      <c r="EO5" s="30">
        <f t="shared" si="60"/>
        <v>2.1550583038372918E-7</v>
      </c>
      <c r="EP5" s="30">
        <f t="shared" si="61"/>
        <v>2.1550574689869447E-7</v>
      </c>
      <c r="EQ5" s="30">
        <f t="shared" si="62"/>
        <v>2.1550574689811399E-7</v>
      </c>
      <c r="ER5" s="30">
        <f t="shared" si="63"/>
        <v>2.1550574689811383E-7</v>
      </c>
      <c r="ET5" s="36">
        <v>1.8749999999999999E-8</v>
      </c>
      <c r="EU5" s="36">
        <v>3.6935749583800002</v>
      </c>
      <c r="EV5" s="36">
        <v>7.1135470007999997</v>
      </c>
      <c r="EW5" s="30">
        <f t="shared" si="64"/>
        <v>-1.6340650656106323E-8</v>
      </c>
      <c r="EX5" s="30">
        <f t="shared" si="65"/>
        <v>-1.634065552918836E-8</v>
      </c>
      <c r="EY5" s="30">
        <f t="shared" si="66"/>
        <v>-1.6340655529222251E-8</v>
      </c>
      <c r="EZ5" s="30">
        <f t="shared" si="67"/>
        <v>-1.6340655529222251E-8</v>
      </c>
    </row>
    <row r="6" spans="1:156" s="30" customFormat="1" ht="12.75">
      <c r="A6" s="34" t="s">
        <v>26</v>
      </c>
      <c r="B6" s="33" t="s">
        <v>104</v>
      </c>
      <c r="C6" s="34" t="s">
        <v>26</v>
      </c>
      <c r="D6" s="34" t="s">
        <v>26</v>
      </c>
      <c r="E6" s="34" t="s">
        <v>26</v>
      </c>
      <c r="F6" s="34" t="s">
        <v>26</v>
      </c>
      <c r="I6" s="117" t="s">
        <v>477</v>
      </c>
      <c r="J6" s="117"/>
      <c r="K6" s="77" t="s">
        <v>542</v>
      </c>
      <c r="N6" s="36">
        <v>7.2903096000000004E-4</v>
      </c>
      <c r="O6" s="36">
        <v>3.6404290925499998</v>
      </c>
      <c r="P6" s="36">
        <v>522.57741809380002</v>
      </c>
      <c r="Q6" s="30">
        <f t="shared" si="0"/>
        <v>5.3690879484341743E-4</v>
      </c>
      <c r="R6" s="30">
        <f t="shared" si="1"/>
        <v>5.3692799517875557E-4</v>
      </c>
      <c r="S6" s="30">
        <f t="shared" si="2"/>
        <v>5.369279953122871E-4</v>
      </c>
      <c r="T6" s="30">
        <f t="shared" si="3"/>
        <v>5.3692799531228829E-4</v>
      </c>
      <c r="V6" s="36">
        <v>1.2105732E-4</v>
      </c>
      <c r="W6" s="36">
        <v>0.16985765041000001</v>
      </c>
      <c r="X6" s="36">
        <v>536.80451209540001</v>
      </c>
      <c r="Y6" s="30">
        <f t="shared" si="4"/>
        <v>-1.1432386004818909E-4</v>
      </c>
      <c r="Z6" s="30">
        <f t="shared" si="5"/>
        <v>-1.143254521408875E-4</v>
      </c>
      <c r="AA6" s="30">
        <f t="shared" si="6"/>
        <v>-1.1432545215195955E-4</v>
      </c>
      <c r="AB6" s="30">
        <f t="shared" si="7"/>
        <v>-1.1432545215195965E-4</v>
      </c>
      <c r="AD6" s="36">
        <v>2.7292919999999999E-5</v>
      </c>
      <c r="AE6" s="36">
        <v>4.84545481351</v>
      </c>
      <c r="AF6" s="36">
        <v>536.80451209540001</v>
      </c>
      <c r="AG6" s="30">
        <f t="shared" si="8"/>
        <v>-8.021446504577071E-6</v>
      </c>
      <c r="AH6" s="30">
        <f t="shared" si="9"/>
        <v>-8.020403168745433E-6</v>
      </c>
      <c r="AI6" s="30">
        <f t="shared" si="10"/>
        <v>-8.0204031614891999E-6</v>
      </c>
      <c r="AJ6" s="30">
        <f t="shared" si="11"/>
        <v>-8.0204031614891423E-6</v>
      </c>
      <c r="AL6" s="36">
        <v>1.5488000000000001E-6</v>
      </c>
      <c r="AM6" s="36">
        <v>2.0756558581700002</v>
      </c>
      <c r="AN6" s="36">
        <v>1059.3819301891999</v>
      </c>
      <c r="AO6" s="30">
        <f t="shared" si="12"/>
        <v>-1.2267880551668808E-6</v>
      </c>
      <c r="AP6" s="30">
        <f t="shared" si="13"/>
        <v>-1.2267134342777102E-6</v>
      </c>
      <c r="AQ6" s="30">
        <f t="shared" si="14"/>
        <v>-1.2267134337587113E-6</v>
      </c>
      <c r="AR6" s="30">
        <f t="shared" si="15"/>
        <v>-1.2267134337587073E-6</v>
      </c>
      <c r="AT6" s="36">
        <v>3.1813E-7</v>
      </c>
      <c r="AU6" s="36">
        <v>4.8582998665000003</v>
      </c>
      <c r="AV6" s="36">
        <v>522.57741809380002</v>
      </c>
      <c r="AW6" s="30">
        <f t="shared" si="16"/>
        <v>-1.2095960978504385E-7</v>
      </c>
      <c r="AX6" s="30">
        <f t="shared" si="17"/>
        <v>-1.2094815403137845E-7</v>
      </c>
      <c r="AY6" s="30">
        <f t="shared" si="18"/>
        <v>-1.2094815395170542E-7</v>
      </c>
      <c r="AZ6" s="30">
        <f t="shared" si="19"/>
        <v>-1.2094815395170476E-7</v>
      </c>
      <c r="BB6" s="36">
        <v>6.9399999999999996E-9</v>
      </c>
      <c r="BC6" s="36">
        <v>0.87382487754000004</v>
      </c>
      <c r="BD6" s="36">
        <v>515.46387109299997</v>
      </c>
      <c r="BE6" s="30">
        <f t="shared" si="20"/>
        <v>-2.7880102901299017E-9</v>
      </c>
      <c r="BF6" s="30">
        <f t="shared" si="21"/>
        <v>-2.7882543558814129E-9</v>
      </c>
      <c r="BG6" s="30">
        <f t="shared" si="22"/>
        <v>-2.7882543575788231E-9</v>
      </c>
      <c r="BH6" s="30">
        <f t="shared" si="23"/>
        <v>-2.7882543575788371E-9</v>
      </c>
      <c r="BJ6" s="36">
        <v>6.437782E-5</v>
      </c>
      <c r="BK6" s="36">
        <v>0.30627121409000002</v>
      </c>
      <c r="BL6" s="36">
        <v>536.80451209540001</v>
      </c>
      <c r="BM6" s="30">
        <f t="shared" si="24"/>
        <v>-5.7353071578058284E-5</v>
      </c>
      <c r="BN6" s="30">
        <f t="shared" si="25"/>
        <v>-5.7354241042543652E-5</v>
      </c>
      <c r="BO6" s="30">
        <f t="shared" si="26"/>
        <v>-5.735424105067672E-5</v>
      </c>
      <c r="BP6" s="30">
        <f t="shared" si="27"/>
        <v>-5.7354241050676795E-5</v>
      </c>
      <c r="BR6" s="36">
        <v>3.4644499999999999E-6</v>
      </c>
      <c r="BS6" s="36">
        <v>4.7459517410899998</v>
      </c>
      <c r="BT6" s="36">
        <v>1052.2683831884001</v>
      </c>
      <c r="BU6" s="30">
        <f t="shared" si="28"/>
        <v>1.6070868312329915E-6</v>
      </c>
      <c r="BV6" s="30">
        <f t="shared" si="29"/>
        <v>1.6068462145333325E-6</v>
      </c>
      <c r="BW6" s="30">
        <f t="shared" si="30"/>
        <v>1.6068462128598582E-6</v>
      </c>
      <c r="BX6" s="30">
        <f t="shared" si="31"/>
        <v>1.6068462128598447E-6</v>
      </c>
      <c r="BZ6" s="36">
        <v>7.3947999999999995E-7</v>
      </c>
      <c r="CA6" s="36">
        <v>0.40724675865999999</v>
      </c>
      <c r="CB6" s="36">
        <v>1052.2683831884001</v>
      </c>
      <c r="CC6" s="30">
        <f t="shared" si="32"/>
        <v>4.8467251484872916E-7</v>
      </c>
      <c r="CD6" s="30">
        <f t="shared" si="33"/>
        <v>4.8471629807162164E-7</v>
      </c>
      <c r="CE6" s="30">
        <f t="shared" si="34"/>
        <v>4.8471629837611464E-7</v>
      </c>
      <c r="CF6" s="30">
        <f t="shared" si="35"/>
        <v>4.8471629837611718E-7</v>
      </c>
      <c r="CH6" s="36">
        <v>6.2050000000000003E-8</v>
      </c>
      <c r="CI6" s="36">
        <v>1.7811582737</v>
      </c>
      <c r="CJ6" s="36">
        <v>1066.49547719</v>
      </c>
      <c r="CK6" s="30">
        <f t="shared" si="36"/>
        <v>-3.4019688316961154E-8</v>
      </c>
      <c r="CL6" s="30">
        <f t="shared" si="37"/>
        <v>-3.401556497259568E-8</v>
      </c>
      <c r="CM6" s="30">
        <f t="shared" si="38"/>
        <v>-3.4015564943917964E-8</v>
      </c>
      <c r="CN6" s="30">
        <f t="shared" si="39"/>
        <v>-3.4015564943917726E-8</v>
      </c>
      <c r="CP6" s="36">
        <v>1.322E-8</v>
      </c>
      <c r="CQ6" s="36">
        <v>4.2011761158100001</v>
      </c>
      <c r="CR6" s="36">
        <v>1052.2683831884001</v>
      </c>
      <c r="CS6" s="30">
        <f t="shared" si="40"/>
        <v>-8.2447740169873629E-10</v>
      </c>
      <c r="CT6" s="30">
        <f t="shared" si="41"/>
        <v>-8.2551178807982365E-10</v>
      </c>
      <c r="CU6" s="30">
        <f t="shared" si="42"/>
        <v>-8.255117952737515E-10</v>
      </c>
      <c r="CV6" s="30">
        <f t="shared" si="43"/>
        <v>-8.2551179527381013E-10</v>
      </c>
      <c r="CX6" s="36"/>
      <c r="CY6" s="36"/>
      <c r="CZ6" s="36"/>
      <c r="DF6" s="36">
        <v>8.6792941000000002E-4</v>
      </c>
      <c r="DG6" s="36">
        <v>0.71001090608999995</v>
      </c>
      <c r="DH6" s="36">
        <v>419.48464387519999</v>
      </c>
      <c r="DI6" s="30">
        <f t="shared" si="44"/>
        <v>-3.9092192762992557E-5</v>
      </c>
      <c r="DJ6" s="30">
        <f t="shared" si="45"/>
        <v>-3.9119290393867077E-5</v>
      </c>
      <c r="DK6" s="30">
        <f t="shared" si="46"/>
        <v>-3.9119290582325335E-5</v>
      </c>
      <c r="DL6" s="30">
        <f t="shared" si="47"/>
        <v>-3.9119290582326873E-5</v>
      </c>
      <c r="DN6" s="36">
        <v>1.1847190000000001E-4</v>
      </c>
      <c r="DO6" s="36">
        <v>2.4132958817599999</v>
      </c>
      <c r="DP6" s="36">
        <v>419.48464387519999</v>
      </c>
      <c r="DQ6" s="30">
        <f t="shared" si="48"/>
        <v>1.1801936100449929E-4</v>
      </c>
      <c r="DR6" s="30">
        <f t="shared" si="49"/>
        <v>1.1801968426029165E-4</v>
      </c>
      <c r="DS6" s="30">
        <f t="shared" si="50"/>
        <v>1.1801968426253942E-4</v>
      </c>
      <c r="DT6" s="30">
        <f t="shared" si="51"/>
        <v>1.1801968426253945E-4</v>
      </c>
      <c r="DV6" s="36">
        <v>8.36267E-6</v>
      </c>
      <c r="DW6" s="36">
        <v>4.1988988171799999</v>
      </c>
      <c r="DX6" s="36">
        <v>419.48464387519999</v>
      </c>
      <c r="DY6" s="30">
        <f t="shared" si="52"/>
        <v>-2.489221597863427E-6</v>
      </c>
      <c r="DZ6" s="30">
        <f t="shared" si="53"/>
        <v>-2.488972086913658E-6</v>
      </c>
      <c r="EA6" s="30">
        <f t="shared" si="54"/>
        <v>-2.488972085178353E-6</v>
      </c>
      <c r="EB6" s="30">
        <f t="shared" si="55"/>
        <v>-2.4889720851783391E-6</v>
      </c>
      <c r="ED6" s="36">
        <v>2.2151199999999999E-6</v>
      </c>
      <c r="EE6" s="36">
        <v>0.95225226237000005</v>
      </c>
      <c r="EF6" s="36">
        <v>515.46387109299997</v>
      </c>
      <c r="EG6" s="30">
        <f t="shared" si="56"/>
        <v>-7.282181205764982E-7</v>
      </c>
      <c r="EH6" s="30">
        <f t="shared" si="57"/>
        <v>-7.282984599951411E-7</v>
      </c>
      <c r="EI6" s="30">
        <f t="shared" si="58"/>
        <v>-7.2829846055388046E-7</v>
      </c>
      <c r="EJ6" s="30">
        <f t="shared" si="59"/>
        <v>-7.2829846055388501E-7</v>
      </c>
      <c r="EL6" s="36">
        <v>1.765E-7</v>
      </c>
      <c r="EM6" s="36">
        <v>5.4001253691800004</v>
      </c>
      <c r="EN6" s="36">
        <v>1059.3819301891999</v>
      </c>
      <c r="EO6" s="30">
        <f t="shared" si="60"/>
        <v>1.5706536602585416E-7</v>
      </c>
      <c r="EP6" s="30">
        <f t="shared" si="61"/>
        <v>1.5705901071533093E-7</v>
      </c>
      <c r="EQ6" s="30">
        <f t="shared" si="62"/>
        <v>1.570590106711277E-7</v>
      </c>
      <c r="ER6" s="30">
        <f t="shared" si="63"/>
        <v>1.5705901067112735E-7</v>
      </c>
      <c r="ET6" s="36">
        <v>1.59E-8</v>
      </c>
      <c r="EU6" s="36">
        <v>5.4931279616599999</v>
      </c>
      <c r="EV6" s="36">
        <v>1066.49547719</v>
      </c>
      <c r="EW6" s="30">
        <f t="shared" si="64"/>
        <v>1.4517244875137398E-8</v>
      </c>
      <c r="EX6" s="30">
        <f t="shared" si="65"/>
        <v>1.4516729525069705E-8</v>
      </c>
      <c r="EY6" s="30">
        <f t="shared" si="66"/>
        <v>1.4516729521485237E-8</v>
      </c>
      <c r="EZ6" s="30">
        <f t="shared" si="67"/>
        <v>1.4516729521485209E-8</v>
      </c>
    </row>
    <row r="7" spans="1:156" s="30" customFormat="1" ht="15">
      <c r="I7" s="121" t="s">
        <v>544</v>
      </c>
      <c r="J7" s="122">
        <v>92.06</v>
      </c>
      <c r="K7" s="77" t="s">
        <v>543</v>
      </c>
      <c r="N7" s="36">
        <v>6.4263986E-4</v>
      </c>
      <c r="O7" s="36">
        <v>3.4114518520299999</v>
      </c>
      <c r="P7" s="36">
        <v>103.0927742186</v>
      </c>
      <c r="Q7" s="30">
        <f t="shared" si="0"/>
        <v>-6.1360474307423432E-4</v>
      </c>
      <c r="R7" s="30">
        <f t="shared" si="1"/>
        <v>-6.1360327616040411E-4</v>
      </c>
      <c r="S7" s="30">
        <f t="shared" si="2"/>
        <v>-6.1360327615020188E-4</v>
      </c>
      <c r="T7" s="30">
        <f t="shared" si="3"/>
        <v>-6.1360327615020177E-4</v>
      </c>
      <c r="V7" s="36">
        <v>6.0680509999999997E-5</v>
      </c>
      <c r="W7" s="36">
        <v>4.42419502005</v>
      </c>
      <c r="X7" s="36">
        <v>103.0927742186</v>
      </c>
      <c r="Y7" s="30">
        <f t="shared" si="4"/>
        <v>-4.5978329377768664E-5</v>
      </c>
      <c r="Z7" s="30">
        <f t="shared" si="5"/>
        <v>-4.5978633527696509E-5</v>
      </c>
      <c r="AA7" s="30">
        <f t="shared" si="6"/>
        <v>-4.5978633529811808E-5</v>
      </c>
      <c r="AB7" s="30">
        <f t="shared" si="7"/>
        <v>-4.5978633529811828E-5</v>
      </c>
      <c r="AD7" s="36">
        <v>1.721069E-5</v>
      </c>
      <c r="AE7" s="36">
        <v>4.1873438515799997</v>
      </c>
      <c r="AF7" s="36">
        <v>14.227094001599999</v>
      </c>
      <c r="AG7" s="30">
        <f t="shared" si="8"/>
        <v>-9.773611215973077E-6</v>
      </c>
      <c r="AH7" s="30">
        <f t="shared" si="9"/>
        <v>-9.7736262316510328E-6</v>
      </c>
      <c r="AI7" s="30">
        <f t="shared" si="10"/>
        <v>-9.7736262317554669E-6</v>
      </c>
      <c r="AJ7" s="30">
        <f t="shared" si="11"/>
        <v>-9.7736262317554669E-6</v>
      </c>
      <c r="AL7" s="36">
        <v>8.6771000000000003E-7</v>
      </c>
      <c r="AM7" s="36">
        <v>2.5143158431599999</v>
      </c>
      <c r="AN7" s="36">
        <v>515.46387109299997</v>
      </c>
      <c r="AO7" s="30">
        <f t="shared" si="12"/>
        <v>8.1695810528281809E-7</v>
      </c>
      <c r="AP7" s="30">
        <f t="shared" si="13"/>
        <v>8.169468753551127E-7</v>
      </c>
      <c r="AQ7" s="30">
        <f t="shared" si="14"/>
        <v>8.1694687527700684E-7</v>
      </c>
      <c r="AR7" s="30">
        <f t="shared" si="15"/>
        <v>8.169468752770062E-7</v>
      </c>
      <c r="AT7" s="36">
        <v>1.4742000000000001E-7</v>
      </c>
      <c r="AU7" s="36">
        <v>4.2906163578400003</v>
      </c>
      <c r="AV7" s="36">
        <v>515.46387109299997</v>
      </c>
      <c r="AW7" s="30">
        <f t="shared" si="16"/>
        <v>2.0309679056566678E-8</v>
      </c>
      <c r="AX7" s="30">
        <f t="shared" si="17"/>
        <v>2.0315286495600693E-8</v>
      </c>
      <c r="AY7" s="30">
        <f t="shared" si="18"/>
        <v>2.0315286534599109E-8</v>
      </c>
      <c r="AZ7" s="30">
        <f t="shared" si="19"/>
        <v>2.031528653459943E-8</v>
      </c>
      <c r="BB7" s="36">
        <v>8.4499999999999996E-9</v>
      </c>
      <c r="BC7" s="36">
        <v>3.1415926535900001</v>
      </c>
      <c r="BD7" s="36">
        <v>0</v>
      </c>
      <c r="BE7" s="30">
        <f t="shared" si="20"/>
        <v>-8.4499999999999996E-9</v>
      </c>
      <c r="BF7" s="30">
        <f t="shared" si="21"/>
        <v>-8.4499999999999996E-9</v>
      </c>
      <c r="BG7" s="30">
        <f t="shared" si="22"/>
        <v>-8.4499999999999996E-9</v>
      </c>
      <c r="BH7" s="30">
        <f t="shared" si="23"/>
        <v>-8.4499999999999996E-9</v>
      </c>
      <c r="BJ7" s="36">
        <v>1.10688E-5</v>
      </c>
      <c r="BK7" s="36">
        <v>2.9853442192799999</v>
      </c>
      <c r="BL7" s="36">
        <v>1162.4747044077999</v>
      </c>
      <c r="BM7" s="30">
        <f t="shared" si="24"/>
        <v>-1.0512146191172429E-5</v>
      </c>
      <c r="BN7" s="30">
        <f t="shared" si="25"/>
        <v>-1.0511845970561979E-5</v>
      </c>
      <c r="BO7" s="30">
        <f t="shared" si="26"/>
        <v>-1.0511845968473734E-5</v>
      </c>
      <c r="BP7" s="30">
        <f t="shared" si="27"/>
        <v>-1.0511845968473719E-5</v>
      </c>
      <c r="BR7" s="36">
        <v>2.3426400000000001E-6</v>
      </c>
      <c r="BS7" s="36">
        <v>5.1885609992899999</v>
      </c>
      <c r="BT7" s="36">
        <v>1066.49547719</v>
      </c>
      <c r="BU7" s="30">
        <f t="shared" si="28"/>
        <v>1.7539290698669905E-6</v>
      </c>
      <c r="BV7" s="30">
        <f t="shared" si="29"/>
        <v>1.7538056708164776E-6</v>
      </c>
      <c r="BW7" s="30">
        <f t="shared" si="30"/>
        <v>1.7538056699582253E-6</v>
      </c>
      <c r="BX7" s="30">
        <f t="shared" si="31"/>
        <v>1.7538056699582183E-6</v>
      </c>
      <c r="BZ7" s="36">
        <v>4.6151000000000001E-7</v>
      </c>
      <c r="CA7" s="36">
        <v>3.4803689577200001</v>
      </c>
      <c r="CB7" s="36">
        <v>1066.49547719</v>
      </c>
      <c r="CC7" s="30">
        <f t="shared" si="32"/>
        <v>-3.5038249210185802E-7</v>
      </c>
      <c r="CD7" s="30">
        <f t="shared" si="33"/>
        <v>-3.5040635763082958E-7</v>
      </c>
      <c r="CE7" s="30">
        <f t="shared" si="34"/>
        <v>-3.5040635779680156E-7</v>
      </c>
      <c r="CF7" s="30">
        <f t="shared" si="35"/>
        <v>-3.5040635779680288E-7</v>
      </c>
      <c r="CH7" s="36">
        <v>7.2870000000000003E-8</v>
      </c>
      <c r="CI7" s="36">
        <v>4.2526831897499999</v>
      </c>
      <c r="CJ7" s="36">
        <v>1059.3819301891999</v>
      </c>
      <c r="CK7" s="30">
        <f t="shared" si="36"/>
        <v>-3.6667937735654487E-9</v>
      </c>
      <c r="CL7" s="30">
        <f t="shared" si="37"/>
        <v>-3.6725378744844977E-9</v>
      </c>
      <c r="CM7" s="30">
        <f t="shared" si="38"/>
        <v>-3.6725379144334025E-9</v>
      </c>
      <c r="CN7" s="30">
        <f t="shared" si="39"/>
        <v>-3.6725379144337259E-9</v>
      </c>
      <c r="CP7" s="36">
        <v>7.5499999999999998E-9</v>
      </c>
      <c r="CQ7" s="36">
        <v>5.5945155496599996</v>
      </c>
      <c r="CR7" s="36">
        <v>543.91805909619995</v>
      </c>
      <c r="CS7" s="30">
        <f t="shared" si="40"/>
        <v>-6.385237800155095E-9</v>
      </c>
      <c r="CT7" s="30">
        <f t="shared" si="41"/>
        <v>-6.3850745342972718E-9</v>
      </c>
      <c r="CU7" s="30">
        <f t="shared" si="42"/>
        <v>-6.3850745331617563E-9</v>
      </c>
      <c r="CV7" s="30">
        <f t="shared" si="43"/>
        <v>-6.3850745331617472E-9</v>
      </c>
      <c r="CX7" s="36"/>
      <c r="CY7" s="36"/>
      <c r="CZ7" s="36"/>
      <c r="DF7" s="36">
        <v>7.2062869000000002E-4</v>
      </c>
      <c r="DG7" s="36">
        <v>0.21465694745</v>
      </c>
      <c r="DH7" s="36">
        <v>536.80451209540001</v>
      </c>
      <c r="DI7" s="30">
        <f t="shared" si="44"/>
        <v>-6.6924969358322939E-4</v>
      </c>
      <c r="DJ7" s="30">
        <f t="shared" si="45"/>
        <v>-6.6926038038466504E-4</v>
      </c>
      <c r="DK7" s="30">
        <f t="shared" si="46"/>
        <v>-6.692603804589859E-4</v>
      </c>
      <c r="DL7" s="30">
        <f t="shared" si="47"/>
        <v>-6.6926038045898644E-4</v>
      </c>
      <c r="DN7" s="36">
        <v>9.1663599999999994E-5</v>
      </c>
      <c r="DO7" s="36">
        <v>4.7597940858700003</v>
      </c>
      <c r="DP7" s="36">
        <v>7.1135470007999997</v>
      </c>
      <c r="DQ7" s="30">
        <f t="shared" si="48"/>
        <v>7.2995764628994318E-7</v>
      </c>
      <c r="DR7" s="30">
        <f t="shared" si="49"/>
        <v>7.2990906808427931E-7</v>
      </c>
      <c r="DS7" s="30">
        <f t="shared" si="50"/>
        <v>7.2990906774650481E-7</v>
      </c>
      <c r="DT7" s="30">
        <f t="shared" si="51"/>
        <v>7.2990906774650481E-7</v>
      </c>
      <c r="DV7" s="36">
        <v>9.6446599999999999E-6</v>
      </c>
      <c r="DW7" s="36">
        <v>5.48031822015</v>
      </c>
      <c r="DX7" s="36">
        <v>515.46387109299997</v>
      </c>
      <c r="DY7" s="30">
        <f t="shared" si="52"/>
        <v>-8.3731663080055302E-6</v>
      </c>
      <c r="DZ7" s="30">
        <f t="shared" si="53"/>
        <v>-8.3729824878006331E-6</v>
      </c>
      <c r="EA7" s="30">
        <f t="shared" si="54"/>
        <v>-8.3729824865221606E-6</v>
      </c>
      <c r="EB7" s="30">
        <f t="shared" si="55"/>
        <v>-8.3729824865221504E-6</v>
      </c>
      <c r="ED7" s="36">
        <v>6.9078E-7</v>
      </c>
      <c r="EE7" s="36">
        <v>2.26885282314</v>
      </c>
      <c r="EF7" s="36">
        <v>1066.49547719</v>
      </c>
      <c r="EG7" s="30">
        <f t="shared" si="56"/>
        <v>-6.0528130321334737E-7</v>
      </c>
      <c r="EH7" s="30">
        <f t="shared" si="57"/>
        <v>-6.0525485142540109E-7</v>
      </c>
      <c r="EI7" s="30">
        <f t="shared" si="58"/>
        <v>-6.052548512414213E-7</v>
      </c>
      <c r="EJ7" s="30">
        <f t="shared" si="59"/>
        <v>-6.0525485124141981E-7</v>
      </c>
      <c r="EL7" s="36">
        <v>1.2611999999999999E-7</v>
      </c>
      <c r="EM7" s="36">
        <v>6.0156041605699997</v>
      </c>
      <c r="EN7" s="36">
        <v>543.91805909619995</v>
      </c>
      <c r="EO7" s="30">
        <f t="shared" si="60"/>
        <v>-1.2485448369273406E-7</v>
      </c>
      <c r="EP7" s="30">
        <f t="shared" si="61"/>
        <v>-1.2485376139558111E-7</v>
      </c>
      <c r="EQ7" s="30">
        <f t="shared" si="62"/>
        <v>-1.2485376139055699E-7</v>
      </c>
      <c r="ER7" s="30">
        <f t="shared" si="63"/>
        <v>-1.2485376139055693E-7</v>
      </c>
      <c r="ET7" s="36">
        <v>1.6120000000000001E-8</v>
      </c>
      <c r="EU7" s="36">
        <v>4.1322280852900004</v>
      </c>
      <c r="EV7" s="36">
        <v>1059.3819301891999</v>
      </c>
      <c r="EW7" s="30">
        <f t="shared" si="64"/>
        <v>-2.7398655686821907E-9</v>
      </c>
      <c r="EX7" s="30">
        <f t="shared" si="65"/>
        <v>-2.7411193484668674E-9</v>
      </c>
      <c r="EY7" s="30">
        <f t="shared" si="66"/>
        <v>-2.7411193571865765E-9</v>
      </c>
      <c r="EZ7" s="30">
        <f t="shared" si="67"/>
        <v>-2.7411193571866468E-9</v>
      </c>
    </row>
    <row r="8" spans="1:156" s="30" customFormat="1" ht="12.75">
      <c r="A8" s="38" t="s">
        <v>124</v>
      </c>
      <c r="B8" s="38" t="s">
        <v>196</v>
      </c>
      <c r="D8" s="30" t="s">
        <v>197</v>
      </c>
      <c r="E8" s="30" t="s">
        <v>198</v>
      </c>
      <c r="F8" s="30" t="s">
        <v>199</v>
      </c>
      <c r="N8" s="36">
        <v>3.9806051000000002E-4</v>
      </c>
      <c r="O8" s="36">
        <v>2.2937674485500001</v>
      </c>
      <c r="P8" s="36">
        <v>419.48464387519999</v>
      </c>
      <c r="Q8" s="30">
        <f t="shared" si="0"/>
        <v>3.9785549877370253E-4</v>
      </c>
      <c r="R8" s="30">
        <f t="shared" si="1"/>
        <v>3.9785509936092673E-4</v>
      </c>
      <c r="S8" s="30">
        <f t="shared" si="2"/>
        <v>3.9785509935814754E-4</v>
      </c>
      <c r="T8" s="30">
        <f t="shared" si="3"/>
        <v>3.9785509935814749E-4</v>
      </c>
      <c r="V8" s="36">
        <v>5.4339239999999999E-5</v>
      </c>
      <c r="W8" s="36">
        <v>3.9847838256500001</v>
      </c>
      <c r="X8" s="36">
        <v>419.48464387519999</v>
      </c>
      <c r="Y8" s="30">
        <f t="shared" si="4"/>
        <v>-4.7824104034642366E-6</v>
      </c>
      <c r="Z8" s="30">
        <f t="shared" si="5"/>
        <v>-4.7807187405735781E-6</v>
      </c>
      <c r="AA8" s="30">
        <f t="shared" si="6"/>
        <v>-4.7807187288083981E-6</v>
      </c>
      <c r="AB8" s="30">
        <f t="shared" si="7"/>
        <v>-4.7807187288083015E-6</v>
      </c>
      <c r="AD8" s="36">
        <v>3.8325799999999998E-6</v>
      </c>
      <c r="AE8" s="36">
        <v>5.7679071438699996</v>
      </c>
      <c r="AF8" s="36">
        <v>419.48464387519999</v>
      </c>
      <c r="AG8" s="30">
        <f t="shared" si="8"/>
        <v>-3.6608920457056342E-6</v>
      </c>
      <c r="AH8" s="30">
        <f t="shared" si="9"/>
        <v>-3.6609274925636362E-6</v>
      </c>
      <c r="AI8" s="30">
        <f t="shared" si="10"/>
        <v>-3.6609274928101495E-6</v>
      </c>
      <c r="AJ8" s="30">
        <f t="shared" si="11"/>
        <v>-3.6609274928101512E-6</v>
      </c>
      <c r="AL8" s="36">
        <v>3.3537999999999998E-7</v>
      </c>
      <c r="AM8" s="36">
        <v>3.8263379449700001</v>
      </c>
      <c r="AN8" s="36">
        <v>1066.49547719</v>
      </c>
      <c r="AO8" s="30">
        <f t="shared" si="12"/>
        <v>-1.655153980001734E-7</v>
      </c>
      <c r="AP8" s="30">
        <f t="shared" si="13"/>
        <v>-1.6553857441816108E-7</v>
      </c>
      <c r="AQ8" s="30">
        <f t="shared" si="14"/>
        <v>-1.6553857457934444E-7</v>
      </c>
      <c r="AR8" s="30">
        <f t="shared" si="15"/>
        <v>-1.6553857457934576E-7</v>
      </c>
      <c r="AT8" s="36">
        <v>8.8990000000000005E-8</v>
      </c>
      <c r="AU8" s="36">
        <v>0.71478520740999996</v>
      </c>
      <c r="AV8" s="36">
        <v>1059.3819301891999</v>
      </c>
      <c r="AW8" s="30">
        <f t="shared" si="16"/>
        <v>3.8438627111471542E-8</v>
      </c>
      <c r="AX8" s="30">
        <f t="shared" si="17"/>
        <v>3.8444961671494205E-8</v>
      </c>
      <c r="AY8" s="30">
        <f t="shared" si="18"/>
        <v>3.8444961715548872E-8</v>
      </c>
      <c r="AZ8" s="30">
        <f t="shared" si="19"/>
        <v>3.8444961715549229E-8</v>
      </c>
      <c r="BB8" s="36">
        <v>4.56E-9</v>
      </c>
      <c r="BC8" s="36">
        <v>0.81521692852000005</v>
      </c>
      <c r="BD8" s="36">
        <v>1066.49547719</v>
      </c>
      <c r="BE8" s="30">
        <f t="shared" si="20"/>
        <v>1.7153221472812553E-9</v>
      </c>
      <c r="BF8" s="30">
        <f t="shared" si="21"/>
        <v>1.7156578529657235E-9</v>
      </c>
      <c r="BG8" s="30">
        <f t="shared" si="22"/>
        <v>1.7156578553004468E-9</v>
      </c>
      <c r="BH8" s="30">
        <f t="shared" si="23"/>
        <v>1.7156578553004654E-9</v>
      </c>
      <c r="BJ8" s="36">
        <v>9.4165099999999994E-6</v>
      </c>
      <c r="BK8" s="36">
        <v>2.9361907240499998</v>
      </c>
      <c r="BL8" s="36">
        <v>1052.2683831884001</v>
      </c>
      <c r="BM8" s="30">
        <f t="shared" si="24"/>
        <v>-9.1389403240562566E-6</v>
      </c>
      <c r="BN8" s="30">
        <f t="shared" si="25"/>
        <v>-9.139118214183268E-6</v>
      </c>
      <c r="BO8" s="30">
        <f t="shared" si="26"/>
        <v>-9.1391182154202613E-6</v>
      </c>
      <c r="BP8" s="30">
        <f t="shared" si="27"/>
        <v>-9.1391182154202715E-6</v>
      </c>
      <c r="BR8" s="36">
        <v>1.96154E-6</v>
      </c>
      <c r="BS8" s="36">
        <v>6.1855428664199996</v>
      </c>
      <c r="BT8" s="36">
        <v>7.1135470007999997</v>
      </c>
      <c r="BU8" s="30">
        <f t="shared" si="28"/>
        <v>1.9431381861915844E-6</v>
      </c>
      <c r="BV8" s="30">
        <f t="shared" si="29"/>
        <v>1.9431380441282175E-6</v>
      </c>
      <c r="BW8" s="30">
        <f t="shared" si="30"/>
        <v>1.9431380441272295E-6</v>
      </c>
      <c r="BX8" s="30">
        <f t="shared" si="31"/>
        <v>1.9431380441272295E-6</v>
      </c>
      <c r="BZ8" s="36">
        <v>2.9313999999999999E-7</v>
      </c>
      <c r="CA8" s="36">
        <v>0.99088831804999999</v>
      </c>
      <c r="CB8" s="36">
        <v>515.46387109299997</v>
      </c>
      <c r="CC8" s="30">
        <f t="shared" si="32"/>
        <v>-8.5603918745035434E-8</v>
      </c>
      <c r="CD8" s="30">
        <f t="shared" si="33"/>
        <v>-8.5614685564940653E-8</v>
      </c>
      <c r="CE8" s="30">
        <f t="shared" si="34"/>
        <v>-8.5614685639821079E-8</v>
      </c>
      <c r="CF8" s="30">
        <f t="shared" si="35"/>
        <v>-8.5614685639821714E-8</v>
      </c>
      <c r="CH8" s="36">
        <v>3.627E-8</v>
      </c>
      <c r="CI8" s="36">
        <v>1.1302891722099999</v>
      </c>
      <c r="CJ8" s="36">
        <v>543.91805909619995</v>
      </c>
      <c r="CK8" s="30">
        <f t="shared" si="36"/>
        <v>-1.122696910637394E-8</v>
      </c>
      <c r="CL8" s="30">
        <f t="shared" si="37"/>
        <v>-1.1228366694270791E-8</v>
      </c>
      <c r="CM8" s="30">
        <f t="shared" si="38"/>
        <v>-1.1228366703990654E-8</v>
      </c>
      <c r="CN8" s="30">
        <f t="shared" si="39"/>
        <v>-1.122836670399073E-8</v>
      </c>
      <c r="CP8" s="36">
        <v>5.1199999999999997E-9</v>
      </c>
      <c r="CQ8" s="36">
        <v>5.8031774750000001E-2</v>
      </c>
      <c r="CR8" s="36">
        <v>1066.49547719</v>
      </c>
      <c r="CS8" s="30">
        <f t="shared" si="40"/>
        <v>4.6582595739939563E-9</v>
      </c>
      <c r="CT8" s="30">
        <f t="shared" si="41"/>
        <v>4.6584283936633386E-9</v>
      </c>
      <c r="CU8" s="30">
        <f t="shared" si="42"/>
        <v>4.6584283948373411E-9</v>
      </c>
      <c r="CV8" s="30">
        <f t="shared" si="43"/>
        <v>4.6584283948373511E-9</v>
      </c>
      <c r="CX8" s="36"/>
      <c r="CY8" s="36"/>
      <c r="CZ8" s="36"/>
      <c r="DF8" s="36">
        <v>6.5517226999999999E-4</v>
      </c>
      <c r="DG8" s="36">
        <v>5.9799585084300002</v>
      </c>
      <c r="DH8" s="36">
        <v>316.39186965660002</v>
      </c>
      <c r="DI8" s="30">
        <f t="shared" si="44"/>
        <v>-3.0642490918534877E-4</v>
      </c>
      <c r="DJ8" s="30">
        <f t="shared" si="45"/>
        <v>-3.0643855962959551E-4</v>
      </c>
      <c r="DK8" s="30">
        <f t="shared" si="46"/>
        <v>-3.0643855972453064E-4</v>
      </c>
      <c r="DL8" s="30">
        <f t="shared" si="47"/>
        <v>-3.0643855972453161E-4</v>
      </c>
      <c r="DN8" s="36">
        <v>3.1757629999999998E-5</v>
      </c>
      <c r="DO8" s="36">
        <v>2.79297987071</v>
      </c>
      <c r="DP8" s="36">
        <v>103.0927742186</v>
      </c>
      <c r="DQ8" s="30">
        <f t="shared" si="48"/>
        <v>-1.92338989295393E-5</v>
      </c>
      <c r="DR8" s="30">
        <f t="shared" si="49"/>
        <v>-1.9233704833128935E-5</v>
      </c>
      <c r="DS8" s="30">
        <f t="shared" si="50"/>
        <v>-1.9233704831779032E-5</v>
      </c>
      <c r="DT8" s="30">
        <f t="shared" si="51"/>
        <v>-1.9233704831779018E-5</v>
      </c>
      <c r="DV8" s="36">
        <v>4.0645300000000002E-6</v>
      </c>
      <c r="DW8" s="36">
        <v>3.7825073035400001</v>
      </c>
      <c r="DX8" s="36">
        <v>1066.49547719</v>
      </c>
      <c r="DY8" s="30">
        <f t="shared" si="52"/>
        <v>-2.1588789380430299E-6</v>
      </c>
      <c r="DZ8" s="30">
        <f t="shared" si="53"/>
        <v>-2.1591525633018326E-6</v>
      </c>
      <c r="EA8" s="30">
        <f t="shared" si="54"/>
        <v>-2.1591525652047899E-6</v>
      </c>
      <c r="EB8" s="30">
        <f t="shared" si="55"/>
        <v>-2.1591525652048056E-6</v>
      </c>
      <c r="ED8" s="36">
        <v>8.9729000000000001E-7</v>
      </c>
      <c r="EE8" s="36">
        <v>3.1415926535900001</v>
      </c>
      <c r="EF8" s="36">
        <v>0</v>
      </c>
      <c r="EG8" s="30">
        <f t="shared" si="56"/>
        <v>-8.9729000000000001E-7</v>
      </c>
      <c r="EH8" s="30">
        <f t="shared" si="57"/>
        <v>-8.9729000000000001E-7</v>
      </c>
      <c r="EI8" s="30">
        <f t="shared" si="58"/>
        <v>-8.9729000000000001E-7</v>
      </c>
      <c r="EJ8" s="30">
        <f t="shared" si="59"/>
        <v>-8.9729000000000001E-7</v>
      </c>
      <c r="EL8" s="36">
        <v>9.2869999999999997E-8</v>
      </c>
      <c r="EM8" s="36">
        <v>0.76813946493999996</v>
      </c>
      <c r="EN8" s="36">
        <v>1066.49547719</v>
      </c>
      <c r="EO8" s="30">
        <f t="shared" si="60"/>
        <v>3.8945402873537142E-8</v>
      </c>
      <c r="EP8" s="30">
        <f t="shared" si="61"/>
        <v>3.8952101715105097E-8</v>
      </c>
      <c r="EQ8" s="30">
        <f t="shared" si="62"/>
        <v>3.8952101761693246E-8</v>
      </c>
      <c r="ER8" s="30">
        <f t="shared" si="63"/>
        <v>3.8952101761693616E-8</v>
      </c>
      <c r="ET8" s="36">
        <v>1.24E-8</v>
      </c>
      <c r="EU8" s="36">
        <v>3.77981722506</v>
      </c>
      <c r="EV8" s="36">
        <v>14.227094001599999</v>
      </c>
      <c r="EW8" s="30">
        <f t="shared" si="64"/>
        <v>-1.0510299036333113E-8</v>
      </c>
      <c r="EX8" s="30">
        <f t="shared" si="65"/>
        <v>-1.0510306010621131E-8</v>
      </c>
      <c r="EY8" s="30">
        <f t="shared" si="66"/>
        <v>-1.0510306010669635E-8</v>
      </c>
      <c r="EZ8" s="30">
        <f t="shared" si="67"/>
        <v>-1.0510306010669635E-8</v>
      </c>
    </row>
    <row r="9" spans="1:156" s="30" customFormat="1" ht="15">
      <c r="A9" s="177">
        <f>Ear_L_Deg</f>
        <v>264.97000229851483</v>
      </c>
      <c r="B9" s="177">
        <f>Ear_R_AU</f>
        <v>1.0158699707851773</v>
      </c>
      <c r="C9" s="177"/>
      <c r="D9" s="177">
        <f>x_AU</f>
        <v>-8.9068733282363602E-2</v>
      </c>
      <c r="E9" s="177">
        <f>y_AU</f>
        <v>-1.0119577848327264</v>
      </c>
      <c r="F9" s="177">
        <f>z_AU</f>
        <v>3.3157071766230258E-6</v>
      </c>
      <c r="J9" s="31"/>
      <c r="N9" s="36">
        <v>3.8857779999999998E-4</v>
      </c>
      <c r="O9" s="36">
        <v>1.2723172486000001</v>
      </c>
      <c r="P9" s="36">
        <v>316.39186965660002</v>
      </c>
      <c r="Q9" s="30">
        <f t="shared" si="0"/>
        <v>3.4431767720660591E-4</v>
      </c>
      <c r="R9" s="30">
        <f t="shared" si="1"/>
        <v>3.443134316508159E-4</v>
      </c>
      <c r="S9" s="30">
        <f t="shared" si="2"/>
        <v>3.4431343162128831E-4</v>
      </c>
      <c r="T9" s="30">
        <f t="shared" si="3"/>
        <v>3.4431343162128804E-4</v>
      </c>
      <c r="V9" s="36">
        <v>4.2377950000000003E-5</v>
      </c>
      <c r="W9" s="36">
        <v>5.89009351271</v>
      </c>
      <c r="X9" s="36">
        <v>14.227094001599999</v>
      </c>
      <c r="Y9" s="30">
        <f t="shared" si="4"/>
        <v>3.7744858555122399E-5</v>
      </c>
      <c r="Z9" s="30">
        <f t="shared" si="5"/>
        <v>3.7744838132933258E-5</v>
      </c>
      <c r="AA9" s="30">
        <f t="shared" si="6"/>
        <v>3.7744838132791228E-5</v>
      </c>
      <c r="AB9" s="30">
        <f t="shared" si="7"/>
        <v>3.7744838132791228E-5</v>
      </c>
      <c r="AD9" s="36">
        <v>3.6749799999999998E-6</v>
      </c>
      <c r="AE9" s="36">
        <v>6.05509120409</v>
      </c>
      <c r="AF9" s="36">
        <v>103.0927742186</v>
      </c>
      <c r="AG9" s="30">
        <f t="shared" si="8"/>
        <v>2.5611752673126529E-6</v>
      </c>
      <c r="AH9" s="30">
        <f t="shared" si="9"/>
        <v>2.5611550247747726E-6</v>
      </c>
      <c r="AI9" s="30">
        <f t="shared" si="10"/>
        <v>2.5611550246339894E-6</v>
      </c>
      <c r="AJ9" s="30">
        <f t="shared" si="11"/>
        <v>2.5611550246339894E-6</v>
      </c>
      <c r="AL9" s="36">
        <v>4.4378000000000002E-7</v>
      </c>
      <c r="AM9" s="36">
        <v>0</v>
      </c>
      <c r="AN9" s="36">
        <v>0</v>
      </c>
      <c r="AO9" s="30">
        <f t="shared" si="12"/>
        <v>4.4378000000000002E-7</v>
      </c>
      <c r="AP9" s="30">
        <f t="shared" si="13"/>
        <v>4.4378000000000002E-7</v>
      </c>
      <c r="AQ9" s="30">
        <f t="shared" si="14"/>
        <v>4.4378000000000002E-7</v>
      </c>
      <c r="AR9" s="30">
        <f t="shared" si="15"/>
        <v>4.4378000000000002E-7</v>
      </c>
      <c r="AT9" s="36">
        <v>4.957E-8</v>
      </c>
      <c r="AU9" s="36">
        <v>1.29502259434</v>
      </c>
      <c r="AV9" s="36">
        <v>543.91805909619995</v>
      </c>
      <c r="AW9" s="30">
        <f t="shared" si="16"/>
        <v>-7.4063963818195215E-9</v>
      </c>
      <c r="AX9" s="30">
        <f t="shared" si="17"/>
        <v>-7.4083825710483216E-9</v>
      </c>
      <c r="AY9" s="30">
        <f t="shared" si="18"/>
        <v>-7.408382584861802E-9</v>
      </c>
      <c r="AZ9" s="30">
        <f t="shared" si="19"/>
        <v>-7.408382584861912E-9</v>
      </c>
      <c r="BB9" s="36">
        <v>2.93E-9</v>
      </c>
      <c r="BC9" s="36">
        <v>5.6290935704800003</v>
      </c>
      <c r="BD9" s="36">
        <v>1059.3819301891999</v>
      </c>
      <c r="BE9" s="30">
        <f t="shared" si="20"/>
        <v>2.8426963684591167E-9</v>
      </c>
      <c r="BF9" s="30">
        <f t="shared" si="21"/>
        <v>2.842640328369692E-9</v>
      </c>
      <c r="BG9" s="30">
        <f t="shared" si="22"/>
        <v>2.8426403279798835E-9</v>
      </c>
      <c r="BH9" s="30">
        <f t="shared" si="23"/>
        <v>2.8426403279798802E-9</v>
      </c>
      <c r="BJ9" s="36">
        <v>8.9408799999999997E-6</v>
      </c>
      <c r="BK9" s="36">
        <v>1.75447429921</v>
      </c>
      <c r="BL9" s="36">
        <v>7.1135470007999997</v>
      </c>
      <c r="BM9" s="30">
        <f t="shared" si="24"/>
        <v>-1.2851334166420995E-6</v>
      </c>
      <c r="BN9" s="30">
        <f t="shared" si="25"/>
        <v>-1.285128727371448E-6</v>
      </c>
      <c r="BO9" s="30">
        <f t="shared" si="26"/>
        <v>-1.2851287273388347E-6</v>
      </c>
      <c r="BP9" s="30">
        <f t="shared" si="27"/>
        <v>-1.2851287273388347E-6</v>
      </c>
      <c r="BR9" s="36">
        <v>1.5046800000000001E-6</v>
      </c>
      <c r="BS9" s="36">
        <v>3.9272122608700002</v>
      </c>
      <c r="BT9" s="36">
        <v>1589.0728952838001</v>
      </c>
      <c r="BU9" s="30">
        <f t="shared" si="28"/>
        <v>2.5624004684538762E-7</v>
      </c>
      <c r="BV9" s="30">
        <f t="shared" si="29"/>
        <v>2.5641558242118531E-7</v>
      </c>
      <c r="BW9" s="30">
        <f t="shared" si="30"/>
        <v>2.5641558364198494E-7</v>
      </c>
      <c r="BX9" s="30">
        <f t="shared" si="31"/>
        <v>2.5641558364199547E-7</v>
      </c>
      <c r="BZ9" s="36">
        <v>2.9717000000000001E-7</v>
      </c>
      <c r="CA9" s="36">
        <v>1.92504171329</v>
      </c>
      <c r="CB9" s="36">
        <v>1589.0728952838001</v>
      </c>
      <c r="CC9" s="30">
        <f t="shared" si="32"/>
        <v>2.4484411916165256E-7</v>
      </c>
      <c r="CD9" s="30">
        <f t="shared" si="33"/>
        <v>2.4482417954101091E-7</v>
      </c>
      <c r="CE9" s="30">
        <f t="shared" si="34"/>
        <v>2.4482417940232319E-7</v>
      </c>
      <c r="CF9" s="30">
        <f t="shared" si="35"/>
        <v>2.4482417940232197E-7</v>
      </c>
      <c r="CH9" s="36">
        <v>2.798E-8</v>
      </c>
      <c r="CI9" s="36">
        <v>3.1415926535900001</v>
      </c>
      <c r="CJ9" s="36">
        <v>0</v>
      </c>
      <c r="CK9" s="30">
        <f t="shared" si="36"/>
        <v>-2.798E-8</v>
      </c>
      <c r="CL9" s="30">
        <f t="shared" si="37"/>
        <v>-2.798E-8</v>
      </c>
      <c r="CM9" s="30">
        <f t="shared" si="38"/>
        <v>-2.798E-8</v>
      </c>
      <c r="CN9" s="30">
        <f t="shared" si="39"/>
        <v>-2.798E-8</v>
      </c>
      <c r="CP9" s="36">
        <v>2.8200000000000002E-9</v>
      </c>
      <c r="CQ9" s="36">
        <v>3.6680777122300001</v>
      </c>
      <c r="CR9" s="36">
        <v>1059.3819301891999</v>
      </c>
      <c r="CS9" s="30">
        <f t="shared" si="40"/>
        <v>-1.6726388982342126E-9</v>
      </c>
      <c r="CT9" s="30">
        <f t="shared" si="41"/>
        <v>-1.6728180878653277E-9</v>
      </c>
      <c r="CU9" s="30">
        <f t="shared" si="42"/>
        <v>-1.6728180891115166E-9</v>
      </c>
      <c r="CV9" s="30">
        <f t="shared" si="43"/>
        <v>-1.6728180891115269E-9</v>
      </c>
      <c r="CX9" s="36"/>
      <c r="CY9" s="36"/>
      <c r="CZ9" s="36"/>
      <c r="DF9" s="36">
        <v>2.9134620000000001E-4</v>
      </c>
      <c r="DG9" s="36">
        <v>1.6775924370999999</v>
      </c>
      <c r="DH9" s="36">
        <v>103.0927742186</v>
      </c>
      <c r="DI9" s="30">
        <f t="shared" si="44"/>
        <v>1.3059661667996794E-4</v>
      </c>
      <c r="DJ9" s="30">
        <f t="shared" si="45"/>
        <v>1.3059861700809162E-4</v>
      </c>
      <c r="DK9" s="30">
        <f t="shared" si="46"/>
        <v>1.305986170220035E-4</v>
      </c>
      <c r="DL9" s="30">
        <f t="shared" si="47"/>
        <v>1.3059861702200361E-4</v>
      </c>
      <c r="DN9" s="36">
        <v>3.2034459999999997E-5</v>
      </c>
      <c r="DO9" s="36">
        <v>5.2108328547599996</v>
      </c>
      <c r="DP9" s="36">
        <v>735.87651353180001</v>
      </c>
      <c r="DQ9" s="30">
        <f t="shared" si="48"/>
        <v>1.3647190207189307E-5</v>
      </c>
      <c r="DR9" s="30">
        <f t="shared" si="49"/>
        <v>1.3648779123327529E-5</v>
      </c>
      <c r="DS9" s="30">
        <f t="shared" si="50"/>
        <v>1.3648779134377965E-5</v>
      </c>
      <c r="DT9" s="30">
        <f t="shared" si="51"/>
        <v>1.3648779134378068E-5</v>
      </c>
      <c r="DV9" s="36">
        <v>4.2656999999999997E-6</v>
      </c>
      <c r="DW9" s="36">
        <v>2.2275310179500001</v>
      </c>
      <c r="DX9" s="36">
        <v>639.89728631399998</v>
      </c>
      <c r="DY9" s="30">
        <f t="shared" si="52"/>
        <v>1.0568807912951631E-6</v>
      </c>
      <c r="DZ9" s="30">
        <f t="shared" si="53"/>
        <v>1.0566837674479285E-6</v>
      </c>
      <c r="EA9" s="30">
        <f t="shared" si="54"/>
        <v>1.0566837660776608E-6</v>
      </c>
      <c r="EB9" s="30">
        <f t="shared" si="55"/>
        <v>1.0566837660776498E-6</v>
      </c>
      <c r="ED9" s="36">
        <v>5.7826999999999995E-7</v>
      </c>
      <c r="EE9" s="36">
        <v>1.4138974533899999</v>
      </c>
      <c r="EF9" s="36">
        <v>543.91805909619995</v>
      </c>
      <c r="EG9" s="30">
        <f t="shared" si="56"/>
        <v>-1.7981066930702225E-8</v>
      </c>
      <c r="EH9" s="30">
        <f t="shared" si="57"/>
        <v>-1.8004489036332655E-8</v>
      </c>
      <c r="EI9" s="30">
        <f t="shared" si="58"/>
        <v>-1.8004489199228314E-8</v>
      </c>
      <c r="EJ9" s="30">
        <f t="shared" si="59"/>
        <v>-1.8004489199229598E-8</v>
      </c>
      <c r="EL9" s="36">
        <v>8.1069999999999997E-8</v>
      </c>
      <c r="EM9" s="36">
        <v>5.6822806570699997</v>
      </c>
      <c r="EN9" s="36">
        <v>14.227094001599999</v>
      </c>
      <c r="EO9" s="30">
        <f t="shared" si="60"/>
        <v>6.3048635476049534E-8</v>
      </c>
      <c r="EP9" s="30">
        <f t="shared" si="61"/>
        <v>6.3048581457550059E-8</v>
      </c>
      <c r="EQ9" s="30">
        <f t="shared" si="62"/>
        <v>6.304858145717436E-8</v>
      </c>
      <c r="ER9" s="30">
        <f t="shared" si="63"/>
        <v>6.304858145717436E-8</v>
      </c>
      <c r="ET9" s="36">
        <v>1.0330000000000001E-8</v>
      </c>
      <c r="EU9" s="36">
        <v>4.5067182043600003</v>
      </c>
      <c r="EV9" s="36">
        <v>529.69096509459996</v>
      </c>
      <c r="EW9" s="30">
        <f t="shared" si="64"/>
        <v>1.0209566901898158E-11</v>
      </c>
      <c r="EX9" s="30">
        <f t="shared" si="65"/>
        <v>1.0617223794807698E-11</v>
      </c>
      <c r="EY9" s="30">
        <f t="shared" si="66"/>
        <v>1.0617226629973519E-11</v>
      </c>
      <c r="EZ9" s="30">
        <f t="shared" si="67"/>
        <v>1.0617226629996456E-11</v>
      </c>
    </row>
    <row r="10" spans="1:156" s="16" customFormat="1" ht="12.75">
      <c r="A10" s="30"/>
      <c r="B10" s="30"/>
      <c r="C10" s="30"/>
      <c r="D10" s="30"/>
      <c r="E10" s="30"/>
      <c r="F10" s="30"/>
      <c r="G10" s="30"/>
      <c r="H10" s="33"/>
      <c r="J10" s="27"/>
      <c r="N10" s="41">
        <v>2.7964621999999997E-4</v>
      </c>
      <c r="O10" s="41">
        <v>1.7845458948499999</v>
      </c>
      <c r="P10" s="41">
        <v>536.80451209540001</v>
      </c>
      <c r="Q10" s="30">
        <f t="shared" si="0"/>
        <v>1.0346426941552903E-4</v>
      </c>
      <c r="R10" s="30">
        <f t="shared" si="1"/>
        <v>1.0345387896285945E-4</v>
      </c>
      <c r="S10" s="30">
        <f t="shared" si="2"/>
        <v>1.0345387889059538E-4</v>
      </c>
      <c r="T10" s="30">
        <f t="shared" si="3"/>
        <v>1.034538788905948E-4</v>
      </c>
      <c r="V10" s="41">
        <v>2.2118540000000001E-5</v>
      </c>
      <c r="W10" s="41">
        <v>5.2677144661800002</v>
      </c>
      <c r="X10" s="41">
        <v>206.1855484372</v>
      </c>
      <c r="Y10" s="30">
        <f t="shared" si="4"/>
        <v>-1.2267000258480033E-5</v>
      </c>
      <c r="Z10" s="30">
        <f t="shared" si="5"/>
        <v>-1.2267282986014504E-5</v>
      </c>
      <c r="AA10" s="30">
        <f t="shared" si="6"/>
        <v>-1.2267282987980808E-5</v>
      </c>
      <c r="AB10" s="30">
        <f t="shared" si="7"/>
        <v>-1.2267282987980825E-5</v>
      </c>
      <c r="AD10" s="41">
        <v>3.7752400000000001E-6</v>
      </c>
      <c r="AE10" s="41">
        <v>0.76048964872000002</v>
      </c>
      <c r="AF10" s="41">
        <v>515.46387109299997</v>
      </c>
      <c r="AG10" s="30">
        <f t="shared" si="8"/>
        <v>-1.8978842908334496E-6</v>
      </c>
      <c r="AH10" s="30">
        <f t="shared" si="9"/>
        <v>-1.8980096193612682E-6</v>
      </c>
      <c r="AI10" s="30">
        <f t="shared" si="10"/>
        <v>-1.8980096202328913E-6</v>
      </c>
      <c r="AJ10" s="30">
        <f t="shared" si="11"/>
        <v>-1.8980096202328983E-6</v>
      </c>
      <c r="AL10" s="36">
        <v>2.2644000000000001E-7</v>
      </c>
      <c r="AM10" s="36">
        <v>2.9823132677399999</v>
      </c>
      <c r="AN10" s="36">
        <v>543.91805909619995</v>
      </c>
      <c r="AO10" s="30">
        <f t="shared" si="12"/>
        <v>2.2631310152536368E-7</v>
      </c>
      <c r="AP10" s="30">
        <f t="shared" si="13"/>
        <v>2.2631279417964247E-7</v>
      </c>
      <c r="AQ10" s="30">
        <f t="shared" si="14"/>
        <v>2.2631279417750366E-7</v>
      </c>
      <c r="AR10" s="30">
        <f t="shared" si="15"/>
        <v>2.2631279417750366E-7</v>
      </c>
      <c r="AT10" s="36">
        <v>4.4840000000000003E-8</v>
      </c>
      <c r="AU10" s="36">
        <v>2.3171551662700001</v>
      </c>
      <c r="AV10" s="36">
        <v>1066.49547719</v>
      </c>
      <c r="AW10" s="30">
        <f t="shared" si="16"/>
        <v>-4.0287592696789716E-8</v>
      </c>
      <c r="AX10" s="30">
        <f t="shared" si="17"/>
        <v>-4.0286028389092839E-8</v>
      </c>
      <c r="AY10" s="30">
        <f t="shared" si="18"/>
        <v>-4.0286028378212529E-8</v>
      </c>
      <c r="AZ10" s="30">
        <f t="shared" si="19"/>
        <v>-4.0286028378212443E-8</v>
      </c>
      <c r="BB10" s="36">
        <v>8.9999999999999999E-10</v>
      </c>
      <c r="BC10" s="36">
        <v>0.21178119710000001</v>
      </c>
      <c r="BD10" s="36">
        <v>529.69096509459996</v>
      </c>
      <c r="BE10" s="30">
        <f t="shared" si="20"/>
        <v>-8.2307269711579674E-10</v>
      </c>
      <c r="BF10" s="30">
        <f t="shared" si="21"/>
        <v>-8.2308706415805716E-10</v>
      </c>
      <c r="BG10" s="30">
        <f t="shared" si="22"/>
        <v>-8.2308706425797241E-10</v>
      </c>
      <c r="BH10" s="30">
        <f t="shared" si="23"/>
        <v>-8.2308706425797314E-10</v>
      </c>
      <c r="BJ10" s="41">
        <v>7.6728000000000005E-6</v>
      </c>
      <c r="BK10" s="41">
        <v>2.1547359406000002</v>
      </c>
      <c r="BL10" s="41">
        <v>632.78373931320004</v>
      </c>
      <c r="BM10" s="30">
        <f t="shared" si="24"/>
        <v>1.6520858086463672E-6</v>
      </c>
      <c r="BN10" s="30">
        <f t="shared" si="25"/>
        <v>1.6517325641059786E-6</v>
      </c>
      <c r="BO10" s="30">
        <f t="shared" si="26"/>
        <v>1.651732561649225E-6</v>
      </c>
      <c r="BP10" s="30">
        <f t="shared" si="27"/>
        <v>1.6517325616492049E-6</v>
      </c>
      <c r="BR10" s="41">
        <v>1.1412800000000001E-6</v>
      </c>
      <c r="BS10" s="41">
        <v>3.4389727183000001</v>
      </c>
      <c r="BT10" s="41">
        <v>632.78373931320004</v>
      </c>
      <c r="BU10" s="30">
        <f t="shared" si="28"/>
        <v>1.1385213733636674E-6</v>
      </c>
      <c r="BV10" s="30">
        <f t="shared" si="29"/>
        <v>1.1385176333830854E-6</v>
      </c>
      <c r="BW10" s="30">
        <f t="shared" si="30"/>
        <v>1.1385176333570658E-6</v>
      </c>
      <c r="BX10" s="30">
        <f t="shared" si="31"/>
        <v>1.1385176333570656E-6</v>
      </c>
      <c r="BZ10" s="41">
        <v>2.2753E-7</v>
      </c>
      <c r="CA10" s="41">
        <v>4.2712405243499996</v>
      </c>
      <c r="CB10" s="41">
        <v>7.1135470007999997</v>
      </c>
      <c r="CC10" s="30">
        <f t="shared" si="32"/>
        <v>-1.0518767749693631E-7</v>
      </c>
      <c r="CD10" s="30">
        <f t="shared" si="33"/>
        <v>-1.0518778442324341E-7</v>
      </c>
      <c r="CE10" s="30">
        <f t="shared" si="34"/>
        <v>-1.0518778442398688E-7</v>
      </c>
      <c r="CF10" s="30">
        <f t="shared" si="35"/>
        <v>-1.0518778442398707E-7</v>
      </c>
      <c r="CH10" s="41">
        <v>1.8979999999999999E-8</v>
      </c>
      <c r="CI10" s="41">
        <v>2.2893405408700001</v>
      </c>
      <c r="CJ10" s="41">
        <v>7.1135470007999997</v>
      </c>
      <c r="CK10" s="30">
        <f t="shared" si="36"/>
        <v>-1.1921243161267176E-8</v>
      </c>
      <c r="CL10" s="30">
        <f t="shared" si="37"/>
        <v>-1.1921235333993686E-8</v>
      </c>
      <c r="CM10" s="30">
        <f t="shared" si="38"/>
        <v>-1.1921235333939249E-8</v>
      </c>
      <c r="CN10" s="30">
        <f t="shared" si="39"/>
        <v>-1.1921235333939249E-8</v>
      </c>
      <c r="CP10" s="36">
        <v>1.4700000000000001E-9</v>
      </c>
      <c r="CQ10" s="36">
        <v>3.5649098618099999</v>
      </c>
      <c r="CR10" s="36">
        <v>1045.1548361876</v>
      </c>
      <c r="CS10" s="30">
        <f t="shared" si="40"/>
        <v>-9.0038857795902232E-10</v>
      </c>
      <c r="CT10" s="30">
        <f t="shared" si="41"/>
        <v>-9.0047905508013354E-10</v>
      </c>
      <c r="CU10" s="30">
        <f t="shared" si="42"/>
        <v>-9.0047905570936435E-10</v>
      </c>
      <c r="CV10" s="30">
        <f t="shared" si="43"/>
        <v>-9.0047905570936963E-10</v>
      </c>
      <c r="CX10" s="36"/>
      <c r="CY10" s="36"/>
      <c r="CZ10" s="36"/>
      <c r="DF10" s="41">
        <v>3.0135275E-4</v>
      </c>
      <c r="DG10" s="41">
        <v>2.1613205844899999</v>
      </c>
      <c r="DH10" s="41">
        <v>949.17560896980001</v>
      </c>
      <c r="DI10" s="30">
        <f t="shared" si="44"/>
        <v>-3.011100123821327E-4</v>
      </c>
      <c r="DJ10" s="30">
        <f t="shared" si="45"/>
        <v>-3.0111086679901104E-4</v>
      </c>
      <c r="DK10" s="30">
        <f t="shared" si="46"/>
        <v>-3.0111086680494807E-4</v>
      </c>
      <c r="DL10" s="30">
        <f t="shared" si="47"/>
        <v>-3.0111086680494813E-4</v>
      </c>
      <c r="DN10" s="41">
        <v>3.4036050000000001E-5</v>
      </c>
      <c r="DO10" s="41">
        <v>3.3468853799699998</v>
      </c>
      <c r="DP10" s="41">
        <v>1589.0728952838001</v>
      </c>
      <c r="DQ10" s="30">
        <f t="shared" si="48"/>
        <v>2.323653363365454E-5</v>
      </c>
      <c r="DR10" s="30">
        <f t="shared" si="49"/>
        <v>2.3239477834707334E-5</v>
      </c>
      <c r="DS10" s="30">
        <f t="shared" si="50"/>
        <v>2.3239477855182482E-5</v>
      </c>
      <c r="DT10" s="30">
        <f t="shared" si="51"/>
        <v>2.3239477855182662E-5</v>
      </c>
      <c r="DV10" s="41">
        <v>3.7731599999999999E-6</v>
      </c>
      <c r="DW10" s="41">
        <v>2.2424835287299998</v>
      </c>
      <c r="DX10" s="41">
        <v>1589.0728952838001</v>
      </c>
      <c r="DY10" s="30">
        <f t="shared" si="52"/>
        <v>3.620891370915996E-6</v>
      </c>
      <c r="DZ10" s="30">
        <f t="shared" si="53"/>
        <v>3.6207657244977347E-6</v>
      </c>
      <c r="EA10" s="30">
        <f t="shared" si="54"/>
        <v>3.6207657236237144E-6</v>
      </c>
      <c r="EB10" s="30">
        <f t="shared" si="55"/>
        <v>3.6207657236237068E-6</v>
      </c>
      <c r="ED10" s="36">
        <v>5.7652999999999999E-7</v>
      </c>
      <c r="EE10" s="36">
        <v>0.52580117592999998</v>
      </c>
      <c r="EF10" s="36">
        <v>639.89728631399998</v>
      </c>
      <c r="EG10" s="30">
        <f t="shared" si="56"/>
        <v>-5.7242275529426875E-7</v>
      </c>
      <c r="EH10" s="30">
        <f t="shared" si="57"/>
        <v>-5.724260296246276E-7</v>
      </c>
      <c r="EI10" s="30">
        <f t="shared" si="58"/>
        <v>-5.7242602964739543E-7</v>
      </c>
      <c r="EJ10" s="30">
        <f t="shared" si="59"/>
        <v>-5.7242602964739553E-7</v>
      </c>
      <c r="EL10" s="36">
        <v>6.2709999999999997E-8</v>
      </c>
      <c r="EM10" s="36">
        <v>5.1228693253399999</v>
      </c>
      <c r="EN10" s="36">
        <v>639.89728631399998</v>
      </c>
      <c r="EO10" s="30">
        <f t="shared" si="60"/>
        <v>-2.5810028783772741E-10</v>
      </c>
      <c r="EP10" s="30">
        <f t="shared" si="61"/>
        <v>-2.5511067081874962E-10</v>
      </c>
      <c r="EQ10" s="30">
        <f t="shared" si="62"/>
        <v>-2.5511065002659211E-10</v>
      </c>
      <c r="ER10" s="30">
        <f t="shared" si="63"/>
        <v>-2.5511065002642502E-10</v>
      </c>
      <c r="ET10" s="36"/>
      <c r="EU10" s="36"/>
      <c r="EV10" s="36"/>
    </row>
    <row r="11" spans="1:156" s="30" customFormat="1" ht="12.75">
      <c r="N11" s="36">
        <v>1.3589738E-4</v>
      </c>
      <c r="O11" s="36">
        <v>5.7748103158999999</v>
      </c>
      <c r="P11" s="36">
        <v>1589.0728952838001</v>
      </c>
      <c r="Q11" s="30">
        <f t="shared" si="0"/>
        <v>-1.3513932741020875E-4</v>
      </c>
      <c r="R11" s="30">
        <f t="shared" si="1"/>
        <v>-1.3514102345463621E-4</v>
      </c>
      <c r="S11" s="30">
        <f t="shared" si="2"/>
        <v>-1.3514102346642525E-4</v>
      </c>
      <c r="T11" s="30">
        <f t="shared" si="3"/>
        <v>-1.3514102346642534E-4</v>
      </c>
      <c r="V11" s="36">
        <v>1.2957690000000001E-5</v>
      </c>
      <c r="W11" s="36">
        <v>5.5513276508700002</v>
      </c>
      <c r="X11" s="36">
        <v>3.1813937377000001</v>
      </c>
      <c r="Y11" s="30">
        <f t="shared" si="4"/>
        <v>9.4854379557935026E-6</v>
      </c>
      <c r="Z11" s="30">
        <f t="shared" si="5"/>
        <v>9.4854358634310644E-6</v>
      </c>
      <c r="AA11" s="30">
        <f t="shared" si="6"/>
        <v>9.4854358634165124E-6</v>
      </c>
      <c r="AB11" s="30">
        <f t="shared" si="7"/>
        <v>9.4854358634165124E-6</v>
      </c>
      <c r="AD11" s="36">
        <v>3.3738600000000002E-6</v>
      </c>
      <c r="AE11" s="36">
        <v>3.7864438424400002</v>
      </c>
      <c r="AF11" s="36">
        <v>3.1813937377000001</v>
      </c>
      <c r="AG11" s="30">
        <f t="shared" si="8"/>
        <v>-2.7317033282348321E-6</v>
      </c>
      <c r="AH11" s="30">
        <f t="shared" si="9"/>
        <v>-2.7317037975589195E-6</v>
      </c>
      <c r="AI11" s="30">
        <f t="shared" si="10"/>
        <v>-2.731703797562184E-6</v>
      </c>
      <c r="AJ11" s="30">
        <f t="shared" si="11"/>
        <v>-2.731703797562184E-6</v>
      </c>
      <c r="AL11" s="36">
        <v>2.3736999999999999E-7</v>
      </c>
      <c r="AM11" s="36">
        <v>1.27667172313</v>
      </c>
      <c r="AN11" s="36">
        <v>412.3710968744</v>
      </c>
      <c r="AO11" s="30">
        <f t="shared" si="12"/>
        <v>1.2629804402785331E-7</v>
      </c>
      <c r="AP11" s="30">
        <f t="shared" si="13"/>
        <v>1.2629186927876874E-7</v>
      </c>
      <c r="AQ11" s="30">
        <f t="shared" si="14"/>
        <v>1.2629186923582425E-7</v>
      </c>
      <c r="AR11" s="30">
        <f t="shared" si="15"/>
        <v>1.2629186923582388E-7</v>
      </c>
      <c r="AT11" s="36">
        <v>4.2510000000000001E-8</v>
      </c>
      <c r="AU11" s="36">
        <v>0.48326797501000002</v>
      </c>
      <c r="AV11" s="36">
        <v>21.340641002400002</v>
      </c>
      <c r="AW11" s="30">
        <f t="shared" si="16"/>
        <v>3.9710462396530809E-8</v>
      </c>
      <c r="AX11" s="30">
        <f t="shared" si="17"/>
        <v>3.9710486518446228E-8</v>
      </c>
      <c r="AY11" s="30">
        <f t="shared" si="18"/>
        <v>3.9710486518613993E-8</v>
      </c>
      <c r="AZ11" s="30">
        <f t="shared" si="19"/>
        <v>3.9710486518613993E-8</v>
      </c>
      <c r="BB11" s="36"/>
      <c r="BC11" s="36"/>
      <c r="BD11" s="36"/>
      <c r="BJ11" s="36">
        <v>9.4432800000000002E-6</v>
      </c>
      <c r="BK11" s="36">
        <v>1.6752228839600001</v>
      </c>
      <c r="BL11" s="36">
        <v>426.59819087599999</v>
      </c>
      <c r="BM11" s="30">
        <f t="shared" si="24"/>
        <v>7.2825996014548966E-6</v>
      </c>
      <c r="BN11" s="30">
        <f t="shared" si="25"/>
        <v>7.2824085328894091E-6</v>
      </c>
      <c r="BO11" s="30">
        <f t="shared" si="26"/>
        <v>7.2824085315605415E-6</v>
      </c>
      <c r="BP11" s="30">
        <f t="shared" si="27"/>
        <v>7.2824085315605296E-6</v>
      </c>
      <c r="BR11" s="36">
        <v>9.6667000000000001E-7</v>
      </c>
      <c r="BS11" s="36">
        <v>2.9142630408999999</v>
      </c>
      <c r="BT11" s="36">
        <v>949.17560896980001</v>
      </c>
      <c r="BU11" s="30">
        <f t="shared" si="28"/>
        <v>-6.7826641304210618E-7</v>
      </c>
      <c r="BV11" s="30">
        <f t="shared" si="29"/>
        <v>-6.7831511859270741E-7</v>
      </c>
      <c r="BW11" s="30">
        <f t="shared" si="30"/>
        <v>-6.7831511893143208E-7</v>
      </c>
      <c r="BX11" s="30">
        <f t="shared" si="31"/>
        <v>-6.7831511893143504E-7</v>
      </c>
      <c r="BZ11" s="36">
        <v>1.3916000000000001E-7</v>
      </c>
      <c r="CA11" s="36">
        <v>2.9224238733800001</v>
      </c>
      <c r="CB11" s="36">
        <v>543.91805909619995</v>
      </c>
      <c r="CC11" s="30">
        <f t="shared" si="32"/>
        <v>1.3855385151765264E-7</v>
      </c>
      <c r="CD11" s="30">
        <f t="shared" si="33"/>
        <v>1.3855332563621179E-7</v>
      </c>
      <c r="CE11" s="30">
        <f t="shared" si="34"/>
        <v>1.3855332563255359E-7</v>
      </c>
      <c r="CF11" s="30">
        <f t="shared" si="35"/>
        <v>1.3855332563255356E-7</v>
      </c>
      <c r="CH11" s="36">
        <v>1.6429999999999999E-8</v>
      </c>
      <c r="CI11" s="36">
        <v>1.7750720848299999</v>
      </c>
      <c r="CJ11" s="36">
        <v>1045.1548361876</v>
      </c>
      <c r="CK11" s="30">
        <f t="shared" si="36"/>
        <v>-1.0490252925180923E-8</v>
      </c>
      <c r="CL11" s="30">
        <f t="shared" si="37"/>
        <v>-1.0489268256036611E-8</v>
      </c>
      <c r="CM11" s="30">
        <f t="shared" si="38"/>
        <v>-1.0489268249188219E-8</v>
      </c>
      <c r="CN11" s="30">
        <f t="shared" si="39"/>
        <v>-1.0489268249188163E-8</v>
      </c>
      <c r="CP11" s="36">
        <v>1.4200000000000001E-9</v>
      </c>
      <c r="CQ11" s="36">
        <v>5.6993647298800001</v>
      </c>
      <c r="CR11" s="36">
        <v>7.1135470007999997</v>
      </c>
      <c r="CS11" s="30">
        <f t="shared" si="40"/>
        <v>1.1530097555443917E-9</v>
      </c>
      <c r="CT11" s="30">
        <f t="shared" si="41"/>
        <v>1.1530093162790862E-9</v>
      </c>
      <c r="CU11" s="30">
        <f t="shared" si="42"/>
        <v>1.1530093162760321E-9</v>
      </c>
      <c r="CV11" s="30">
        <f t="shared" si="43"/>
        <v>1.1530093162760312E-9</v>
      </c>
      <c r="CX11" s="41"/>
      <c r="CY11" s="41"/>
      <c r="CZ11" s="41"/>
      <c r="DF11" s="36">
        <v>2.3453208999999999E-4</v>
      </c>
      <c r="DG11" s="36">
        <v>3.54023147303</v>
      </c>
      <c r="DH11" s="36">
        <v>735.87651353180001</v>
      </c>
      <c r="DI11" s="30">
        <f t="shared" si="44"/>
        <v>2.0117352430994064E-4</v>
      </c>
      <c r="DJ11" s="30">
        <f t="shared" si="45"/>
        <v>2.0116691437486813E-4</v>
      </c>
      <c r="DK11" s="30">
        <f t="shared" si="46"/>
        <v>2.011669143288953E-4</v>
      </c>
      <c r="DL11" s="30">
        <f t="shared" si="47"/>
        <v>2.011669143288949E-4</v>
      </c>
      <c r="DN11" s="36">
        <v>2.600003E-5</v>
      </c>
      <c r="DO11" s="36">
        <v>3.6343510162200001</v>
      </c>
      <c r="DP11" s="36">
        <v>206.1855484372</v>
      </c>
      <c r="DQ11" s="30">
        <f t="shared" si="48"/>
        <v>-2.0691081120547134E-5</v>
      </c>
      <c r="DR11" s="30">
        <f t="shared" si="49"/>
        <v>-2.06908392649702E-5</v>
      </c>
      <c r="DS11" s="30">
        <f t="shared" si="50"/>
        <v>-2.0690839263288125E-5</v>
      </c>
      <c r="DT11" s="30">
        <f t="shared" si="51"/>
        <v>-2.0690839263288115E-5</v>
      </c>
      <c r="DV11" s="36">
        <v>4.9791999999999997E-6</v>
      </c>
      <c r="DW11" s="36">
        <v>3.1415926535900001</v>
      </c>
      <c r="DX11" s="36">
        <v>0</v>
      </c>
      <c r="DY11" s="30">
        <f t="shared" si="52"/>
        <v>-4.9791999999999997E-6</v>
      </c>
      <c r="DZ11" s="30">
        <f t="shared" si="53"/>
        <v>-4.9791999999999997E-6</v>
      </c>
      <c r="EA11" s="30">
        <f t="shared" si="54"/>
        <v>-4.9791999999999997E-6</v>
      </c>
      <c r="EB11" s="30">
        <f t="shared" si="55"/>
        <v>-4.9791999999999997E-6</v>
      </c>
      <c r="ED11" s="36">
        <v>5.1078999999999998E-7</v>
      </c>
      <c r="EE11" s="36">
        <v>5.9801636467700003</v>
      </c>
      <c r="EF11" s="36">
        <v>412.3710968744</v>
      </c>
      <c r="EG11" s="30">
        <f t="shared" si="56"/>
        <v>-4.3488615528398328E-7</v>
      </c>
      <c r="EH11" s="30">
        <f t="shared" si="57"/>
        <v>-4.3489438628431733E-7</v>
      </c>
      <c r="EI11" s="30">
        <f t="shared" si="58"/>
        <v>-4.3489438634156077E-7</v>
      </c>
      <c r="EJ11" s="30">
        <f t="shared" si="59"/>
        <v>-4.348943863415613E-7</v>
      </c>
      <c r="EL11" s="36">
        <v>6.9779999999999994E-8</v>
      </c>
      <c r="EM11" s="36">
        <v>1.4275129205499999</v>
      </c>
      <c r="EN11" s="36">
        <v>412.3710968744</v>
      </c>
      <c r="EO11" s="30">
        <f t="shared" si="60"/>
        <v>4.5584768445489653E-8</v>
      </c>
      <c r="EP11" s="30">
        <f t="shared" si="61"/>
        <v>4.5583145262104282E-8</v>
      </c>
      <c r="EQ11" s="30">
        <f t="shared" si="62"/>
        <v>4.5583145250815232E-8</v>
      </c>
      <c r="ER11" s="30">
        <f t="shared" si="63"/>
        <v>4.558314525081514E-8</v>
      </c>
      <c r="ET11" s="36"/>
      <c r="EU11" s="36"/>
      <c r="EV11" s="36"/>
    </row>
    <row r="12" spans="1:156" s="30" customFormat="1" ht="12.75">
      <c r="H12" s="2"/>
      <c r="N12" s="36">
        <v>8.2463620000000002E-5</v>
      </c>
      <c r="O12" s="36">
        <v>3.5822796165500002</v>
      </c>
      <c r="P12" s="36">
        <v>206.1855484372</v>
      </c>
      <c r="Q12" s="30">
        <f t="shared" si="0"/>
        <v>-6.2937375885397837E-5</v>
      </c>
      <c r="R12" s="30">
        <f t="shared" si="1"/>
        <v>-6.2936557369094789E-5</v>
      </c>
      <c r="S12" s="30">
        <f t="shared" si="2"/>
        <v>-6.2936557363402117E-5</v>
      </c>
      <c r="T12" s="30">
        <f t="shared" si="3"/>
        <v>-6.2936557363402077E-5</v>
      </c>
      <c r="V12" s="36">
        <v>1.745919E-5</v>
      </c>
      <c r="W12" s="36">
        <v>4.9266937848600003</v>
      </c>
      <c r="X12" s="36">
        <v>1589.0728952838001</v>
      </c>
      <c r="Y12" s="30">
        <f t="shared" si="4"/>
        <v>-1.286424977274189E-5</v>
      </c>
      <c r="Z12" s="30">
        <f t="shared" si="5"/>
        <v>-1.2862852204173776E-5</v>
      </c>
      <c r="AA12" s="30">
        <f t="shared" si="6"/>
        <v>-1.2862852194453361E-5</v>
      </c>
      <c r="AB12" s="30">
        <f t="shared" si="7"/>
        <v>-1.2862852194453275E-5</v>
      </c>
      <c r="AD12" s="36">
        <v>3.0819999999999999E-6</v>
      </c>
      <c r="AE12" s="36">
        <v>0.69356654052</v>
      </c>
      <c r="AF12" s="36">
        <v>206.1855484372</v>
      </c>
      <c r="AG12" s="30">
        <f t="shared" si="8"/>
        <v>2.7756546556196024E-6</v>
      </c>
      <c r="AH12" s="30">
        <f t="shared" si="9"/>
        <v>2.7756340775428837E-6</v>
      </c>
      <c r="AI12" s="30">
        <f t="shared" si="10"/>
        <v>2.7756340773997648E-6</v>
      </c>
      <c r="AJ12" s="30">
        <f t="shared" si="11"/>
        <v>2.775634077399764E-6</v>
      </c>
      <c r="AL12" s="36">
        <v>2.8457000000000001E-7</v>
      </c>
      <c r="AM12" s="36">
        <v>2.4475475605799999</v>
      </c>
      <c r="AN12" s="36">
        <v>206.1855484372</v>
      </c>
      <c r="AO12" s="30">
        <f t="shared" si="12"/>
        <v>7.4932297246239152E-8</v>
      </c>
      <c r="AP12" s="30">
        <f t="shared" si="13"/>
        <v>7.4936514356601098E-8</v>
      </c>
      <c r="AQ12" s="30">
        <f t="shared" si="14"/>
        <v>7.4936514385930156E-8</v>
      </c>
      <c r="AR12" s="30">
        <f t="shared" si="15"/>
        <v>7.4936514385930394E-8</v>
      </c>
      <c r="AT12" s="36">
        <v>3.1E-8</v>
      </c>
      <c r="AU12" s="36">
        <v>3.0024554267800001</v>
      </c>
      <c r="AV12" s="36">
        <v>412.3710968744</v>
      </c>
      <c r="AW12" s="30">
        <f t="shared" si="16"/>
        <v>2.3386867276086445E-8</v>
      </c>
      <c r="AX12" s="30">
        <f t="shared" si="17"/>
        <v>2.3387492422000064E-8</v>
      </c>
      <c r="AY12" s="30">
        <f t="shared" si="18"/>
        <v>2.3387492426347745E-8</v>
      </c>
      <c r="AZ12" s="30">
        <f t="shared" si="19"/>
        <v>2.3387492426347778E-8</v>
      </c>
      <c r="BB12" s="36"/>
      <c r="BC12" s="36"/>
      <c r="BD12" s="36"/>
      <c r="BJ12" s="36">
        <v>6.8422000000000003E-6</v>
      </c>
      <c r="BK12" s="36">
        <v>3.6780877009799999</v>
      </c>
      <c r="BL12" s="36">
        <v>213.29909543799999</v>
      </c>
      <c r="BM12" s="30">
        <f t="shared" si="24"/>
        <v>-5.4628359560005387E-6</v>
      </c>
      <c r="BN12" s="30">
        <f t="shared" si="25"/>
        <v>-5.4627704853573818E-6</v>
      </c>
      <c r="BO12" s="30">
        <f t="shared" si="26"/>
        <v>-5.4627704849020432E-6</v>
      </c>
      <c r="BP12" s="30">
        <f t="shared" si="27"/>
        <v>-5.4627704849020398E-6</v>
      </c>
      <c r="BR12" s="36">
        <v>7.6598999999999999E-7</v>
      </c>
      <c r="BS12" s="36">
        <v>2.5052218866199998</v>
      </c>
      <c r="BT12" s="36">
        <v>103.0927742186</v>
      </c>
      <c r="BU12" s="30">
        <f t="shared" si="28"/>
        <v>-2.7185919353851007E-7</v>
      </c>
      <c r="BV12" s="30">
        <f t="shared" si="29"/>
        <v>-2.7185369320434616E-7</v>
      </c>
      <c r="BW12" s="30">
        <f t="shared" si="30"/>
        <v>-2.7185369316609235E-7</v>
      </c>
      <c r="BX12" s="30">
        <f t="shared" si="31"/>
        <v>-2.7185369316609209E-7</v>
      </c>
      <c r="BZ12" s="36">
        <v>1.2067000000000001E-7</v>
      </c>
      <c r="CA12" s="36">
        <v>5.2216893248199998</v>
      </c>
      <c r="CB12" s="36">
        <v>632.78373931320004</v>
      </c>
      <c r="CC12" s="30">
        <f t="shared" si="32"/>
        <v>-1.7122689896090406E-8</v>
      </c>
      <c r="CD12" s="30">
        <f t="shared" si="33"/>
        <v>-1.7117058560597651E-8</v>
      </c>
      <c r="CE12" s="30">
        <f t="shared" si="34"/>
        <v>-1.7117058521432777E-8</v>
      </c>
      <c r="CF12" s="30">
        <f t="shared" si="35"/>
        <v>-1.7117058521432459E-8</v>
      </c>
      <c r="CH12" s="36">
        <v>9.4500000000000002E-9</v>
      </c>
      <c r="CI12" s="36">
        <v>0.45261136388000001</v>
      </c>
      <c r="CJ12" s="36">
        <v>632.78373931320004</v>
      </c>
      <c r="CK12" s="30">
        <f t="shared" si="36"/>
        <v>-9.4153279120738282E-9</v>
      </c>
      <c r="CL12" s="30">
        <f t="shared" si="37"/>
        <v>-9.4153660301011599E-9</v>
      </c>
      <c r="CM12" s="30">
        <f t="shared" si="38"/>
        <v>-9.4153660303661885E-9</v>
      </c>
      <c r="CN12" s="30">
        <f t="shared" si="39"/>
        <v>-9.4153660303661902E-9</v>
      </c>
      <c r="CP12" s="36">
        <v>1.1200000000000001E-9</v>
      </c>
      <c r="CQ12" s="36">
        <v>1.16718383135</v>
      </c>
      <c r="CR12" s="36">
        <v>14.227094001599999</v>
      </c>
      <c r="CS12" s="30">
        <f t="shared" si="40"/>
        <v>5.1967033431907326E-10</v>
      </c>
      <c r="CT12" s="30">
        <f t="shared" si="41"/>
        <v>5.1967138594522228E-10</v>
      </c>
      <c r="CU12" s="30">
        <f t="shared" si="42"/>
        <v>5.1967138595253621E-10</v>
      </c>
      <c r="CV12" s="30">
        <f t="shared" si="43"/>
        <v>5.1967138595253621E-10</v>
      </c>
      <c r="CX12" s="36"/>
      <c r="CY12" s="36"/>
      <c r="CZ12" s="36"/>
      <c r="DF12" s="36">
        <v>2.2283709999999999E-4</v>
      </c>
      <c r="DG12" s="36">
        <v>4.1936277354599998</v>
      </c>
      <c r="DH12" s="36">
        <v>1589.0728952838001</v>
      </c>
      <c r="DI12" s="30">
        <f t="shared" si="44"/>
        <v>-2.1201152500201719E-5</v>
      </c>
      <c r="DJ12" s="30">
        <f t="shared" si="45"/>
        <v>-2.1174890286353927E-5</v>
      </c>
      <c r="DK12" s="30">
        <f t="shared" si="46"/>
        <v>-2.1174890103704855E-5</v>
      </c>
      <c r="DL12" s="30">
        <f t="shared" si="47"/>
        <v>-2.1174890103703276E-5</v>
      </c>
      <c r="DN12" s="36">
        <v>2.4122069999999999E-5</v>
      </c>
      <c r="DO12" s="36">
        <v>1.46947308304</v>
      </c>
      <c r="DP12" s="36">
        <v>426.59819087599999</v>
      </c>
      <c r="DQ12" s="30">
        <f t="shared" si="48"/>
        <v>1.5073150188217856E-5</v>
      </c>
      <c r="DR12" s="30">
        <f t="shared" si="49"/>
        <v>1.5072551622856221E-5</v>
      </c>
      <c r="DS12" s="30">
        <f t="shared" si="50"/>
        <v>1.5072551618693271E-5</v>
      </c>
      <c r="DT12" s="30">
        <f t="shared" si="51"/>
        <v>1.5072551618693235E-5</v>
      </c>
      <c r="DV12" s="36">
        <v>3.3904300000000002E-6</v>
      </c>
      <c r="DW12" s="36">
        <v>6.1269086403799999</v>
      </c>
      <c r="DX12" s="36">
        <v>625.67019231239999</v>
      </c>
      <c r="DY12" s="30">
        <f t="shared" si="52"/>
        <v>-3.0013892371866933E-6</v>
      </c>
      <c r="DZ12" s="30">
        <f t="shared" si="53"/>
        <v>-3.0013157271481443E-6</v>
      </c>
      <c r="EA12" s="30">
        <f t="shared" si="54"/>
        <v>-3.0013157266368752E-6</v>
      </c>
      <c r="EB12" s="30">
        <f t="shared" si="55"/>
        <v>-3.001315726636871E-6</v>
      </c>
      <c r="ED12" s="36">
        <v>4.6935E-7</v>
      </c>
      <c r="EE12" s="36">
        <v>1.57864237959</v>
      </c>
      <c r="EF12" s="36">
        <v>625.67019231239999</v>
      </c>
      <c r="EG12" s="30">
        <f t="shared" si="56"/>
        <v>-1.4747934244717097E-7</v>
      </c>
      <c r="EH12" s="30">
        <f t="shared" si="57"/>
        <v>-1.4750011249251641E-7</v>
      </c>
      <c r="EI12" s="30">
        <f t="shared" si="58"/>
        <v>-1.4750011263696653E-7</v>
      </c>
      <c r="EJ12" s="30">
        <f t="shared" si="59"/>
        <v>-1.4750011263696774E-7</v>
      </c>
      <c r="EL12" s="36">
        <v>5.3769999999999998E-8</v>
      </c>
      <c r="EM12" s="36">
        <v>3.33501947275</v>
      </c>
      <c r="EN12" s="36">
        <v>625.67019231239999</v>
      </c>
      <c r="EO12" s="30">
        <f t="shared" si="60"/>
        <v>5.3287582714584225E-8</v>
      </c>
      <c r="EP12" s="30">
        <f t="shared" si="61"/>
        <v>5.3287247662145033E-8</v>
      </c>
      <c r="EQ12" s="30">
        <f t="shared" si="62"/>
        <v>5.3287247659814408E-8</v>
      </c>
      <c r="ER12" s="30">
        <f t="shared" si="63"/>
        <v>5.3287247659814395E-8</v>
      </c>
      <c r="ET12" s="36"/>
      <c r="EU12" s="36"/>
      <c r="EV12" s="36"/>
    </row>
    <row r="13" spans="1:156" s="30" customFormat="1" ht="12.75">
      <c r="H13" s="2"/>
      <c r="N13" s="36">
        <v>8.7686860000000006E-5</v>
      </c>
      <c r="O13" s="36">
        <v>3.6300032441700001</v>
      </c>
      <c r="P13" s="36">
        <v>949.17560896980001</v>
      </c>
      <c r="Q13" s="30">
        <f t="shared" si="0"/>
        <v>-5.4308165446071655E-6</v>
      </c>
      <c r="R13" s="30">
        <f t="shared" si="1"/>
        <v>-5.4370055051483093E-6</v>
      </c>
      <c r="S13" s="30">
        <f t="shared" si="2"/>
        <v>-5.4370055481910839E-6</v>
      </c>
      <c r="T13" s="30">
        <f t="shared" si="3"/>
        <v>-5.4370055481914726E-6</v>
      </c>
      <c r="V13" s="36">
        <v>1.163411E-5</v>
      </c>
      <c r="W13" s="36">
        <v>0.51450895328000001</v>
      </c>
      <c r="X13" s="36">
        <v>3.9321532631</v>
      </c>
      <c r="Y13" s="30">
        <f t="shared" si="4"/>
        <v>1.0250299134554539E-5</v>
      </c>
      <c r="Z13" s="30">
        <f t="shared" si="5"/>
        <v>1.0250300746714845E-5</v>
      </c>
      <c r="AA13" s="30">
        <f t="shared" si="6"/>
        <v>1.0250300746726056E-5</v>
      </c>
      <c r="AB13" s="30">
        <f t="shared" si="7"/>
        <v>1.0250300746726056E-5</v>
      </c>
      <c r="AD13" s="36">
        <v>2.1840799999999998E-6</v>
      </c>
      <c r="AE13" s="36">
        <v>3.81389191353</v>
      </c>
      <c r="AF13" s="36">
        <v>1589.0728952838001</v>
      </c>
      <c r="AG13" s="30">
        <f t="shared" si="8"/>
        <v>6.1291698989334235E-7</v>
      </c>
      <c r="AH13" s="30">
        <f t="shared" si="9"/>
        <v>6.1316516890393172E-7</v>
      </c>
      <c r="AI13" s="30">
        <f t="shared" si="10"/>
        <v>6.1316517062993341E-7</v>
      </c>
      <c r="AJ13" s="30">
        <f t="shared" si="11"/>
        <v>6.1316517062994834E-7</v>
      </c>
      <c r="AL13" s="36">
        <v>1.9798E-7</v>
      </c>
      <c r="AM13" s="36">
        <v>2.10099934005</v>
      </c>
      <c r="AN13" s="36">
        <v>639.89728631399998</v>
      </c>
      <c r="AO13" s="30">
        <f t="shared" si="12"/>
        <v>2.4454918784110612E-8</v>
      </c>
      <c r="AP13" s="30">
        <f t="shared" si="13"/>
        <v>2.4445552522331088E-8</v>
      </c>
      <c r="AQ13" s="30">
        <f t="shared" si="14"/>
        <v>2.4445552457190522E-8</v>
      </c>
      <c r="AR13" s="30">
        <f t="shared" si="15"/>
        <v>2.4445552457189996E-8</v>
      </c>
      <c r="AT13" s="36">
        <v>2.0549999999999999E-8</v>
      </c>
      <c r="AU13" s="36">
        <v>0.39858940218</v>
      </c>
      <c r="AV13" s="36">
        <v>639.89728631399998</v>
      </c>
      <c r="AW13" s="30">
        <f t="shared" si="16"/>
        <v>-2.0549378848102957E-8</v>
      </c>
      <c r="AX13" s="30">
        <f t="shared" si="17"/>
        <v>-2.0549371207487828E-8</v>
      </c>
      <c r="AY13" s="30">
        <f t="shared" si="18"/>
        <v>-2.0549371207434527E-8</v>
      </c>
      <c r="AZ13" s="30">
        <f t="shared" si="19"/>
        <v>-2.0549371207434524E-8</v>
      </c>
      <c r="BB13" s="36"/>
      <c r="BC13" s="36"/>
      <c r="BD13" s="36"/>
      <c r="BJ13" s="36">
        <v>6.2922300000000001E-6</v>
      </c>
      <c r="BK13" s="36">
        <v>0.64343282327999995</v>
      </c>
      <c r="BL13" s="36">
        <v>1066.49547719</v>
      </c>
      <c r="BM13" s="30">
        <f t="shared" si="24"/>
        <v>3.3286882645051097E-6</v>
      </c>
      <c r="BN13" s="30">
        <f t="shared" si="25"/>
        <v>3.3291125265412819E-6</v>
      </c>
      <c r="BO13" s="30">
        <f t="shared" si="26"/>
        <v>3.3291125294918602E-6</v>
      </c>
      <c r="BP13" s="30">
        <f t="shared" si="27"/>
        <v>3.329112529491889E-6</v>
      </c>
      <c r="BR13" s="36">
        <v>8.1671000000000001E-7</v>
      </c>
      <c r="BS13" s="36">
        <v>5.0766609749700002</v>
      </c>
      <c r="BT13" s="36">
        <v>1162.4747044077999</v>
      </c>
      <c r="BU13" s="30">
        <f t="shared" si="28"/>
        <v>1.6388092861169648E-7</v>
      </c>
      <c r="BV13" s="30">
        <f t="shared" si="29"/>
        <v>1.6381163340964406E-7</v>
      </c>
      <c r="BW13" s="30">
        <f t="shared" si="30"/>
        <v>1.6381163292770648E-7</v>
      </c>
      <c r="BX13" s="30">
        <f t="shared" si="31"/>
        <v>1.6381163292770294E-7</v>
      </c>
      <c r="BZ13" s="36">
        <v>1.0703E-7</v>
      </c>
      <c r="CA13" s="36">
        <v>4.8802422247499999</v>
      </c>
      <c r="CB13" s="36">
        <v>949.17560896980001</v>
      </c>
      <c r="CC13" s="30">
        <f t="shared" si="32"/>
        <v>9.9294169116227287E-8</v>
      </c>
      <c r="CD13" s="30">
        <f t="shared" si="33"/>
        <v>9.9291343680759161E-8</v>
      </c>
      <c r="CE13" s="30">
        <f t="shared" si="34"/>
        <v>9.929134366110715E-8</v>
      </c>
      <c r="CF13" s="30">
        <f t="shared" si="35"/>
        <v>9.9291343661106964E-8</v>
      </c>
      <c r="CH13" s="36">
        <v>7.5800000000000007E-9</v>
      </c>
      <c r="CI13" s="36">
        <v>0.30577920141999998</v>
      </c>
      <c r="CJ13" s="36">
        <v>949.17560896980001</v>
      </c>
      <c r="CK13" s="30">
        <f t="shared" si="36"/>
        <v>1.8356740542626356E-9</v>
      </c>
      <c r="CL13" s="30">
        <f t="shared" si="37"/>
        <v>1.8361941222307642E-9</v>
      </c>
      <c r="CM13" s="30">
        <f t="shared" si="38"/>
        <v>1.8361941258476915E-9</v>
      </c>
      <c r="CN13" s="30">
        <f t="shared" si="39"/>
        <v>1.836194125847724E-9</v>
      </c>
      <c r="CP13" s="36"/>
      <c r="CQ13" s="36"/>
      <c r="CR13" s="36"/>
      <c r="CX13" s="36"/>
      <c r="CY13" s="36"/>
      <c r="CZ13" s="36"/>
      <c r="DF13" s="36">
        <v>2.394734E-4</v>
      </c>
      <c r="DG13" s="36">
        <v>0.27457854894</v>
      </c>
      <c r="DH13" s="36">
        <v>7.1135470007999997</v>
      </c>
      <c r="DI13" s="30">
        <f t="shared" si="44"/>
        <v>2.3288367636816807E-4</v>
      </c>
      <c r="DJ13" s="30">
        <f t="shared" si="45"/>
        <v>2.3288370593648892E-4</v>
      </c>
      <c r="DK13" s="30">
        <f t="shared" si="46"/>
        <v>2.3288370593669457E-4</v>
      </c>
      <c r="DL13" s="30">
        <f t="shared" si="47"/>
        <v>2.3288370593669457E-4</v>
      </c>
      <c r="DN13" s="36">
        <v>2.806064E-5</v>
      </c>
      <c r="DO13" s="36">
        <v>3.7422369357999998</v>
      </c>
      <c r="DP13" s="36">
        <v>515.46387109299997</v>
      </c>
      <c r="DQ13" s="30">
        <f t="shared" si="48"/>
        <v>1.7787661896264439E-5</v>
      </c>
      <c r="DR13" s="30">
        <f t="shared" si="49"/>
        <v>1.7788495334323339E-5</v>
      </c>
      <c r="DS13" s="30">
        <f t="shared" si="50"/>
        <v>1.7788495340119629E-5</v>
      </c>
      <c r="DT13" s="30">
        <f t="shared" si="51"/>
        <v>1.7788495340119677E-5</v>
      </c>
      <c r="DV13" s="36">
        <v>3.6294299999999999E-6</v>
      </c>
      <c r="DW13" s="36">
        <v>5.3676184726700003</v>
      </c>
      <c r="DX13" s="36">
        <v>206.1855484372</v>
      </c>
      <c r="DY13" s="30">
        <f t="shared" si="52"/>
        <v>-1.7016357254804016E-6</v>
      </c>
      <c r="DZ13" s="30">
        <f t="shared" si="53"/>
        <v>-1.7016849709107578E-6</v>
      </c>
      <c r="EA13" s="30">
        <f t="shared" si="54"/>
        <v>-1.701684971253249E-6</v>
      </c>
      <c r="EB13" s="30">
        <f t="shared" si="55"/>
        <v>-1.7016849712532518E-6</v>
      </c>
      <c r="ED13" s="36">
        <v>4.2823999999999998E-7</v>
      </c>
      <c r="EE13" s="36">
        <v>6.1168960909900001</v>
      </c>
      <c r="EF13" s="36">
        <v>419.48464387519999</v>
      </c>
      <c r="EG13" s="30">
        <f t="shared" si="56"/>
        <v>-3.4105995034712685E-7</v>
      </c>
      <c r="EH13" s="30">
        <f t="shared" si="57"/>
        <v>-3.4106804383390681E-7</v>
      </c>
      <c r="EI13" s="30">
        <f t="shared" si="58"/>
        <v>-3.4106804389019416E-7</v>
      </c>
      <c r="EJ13" s="30">
        <f t="shared" si="59"/>
        <v>-3.4106804389019464E-7</v>
      </c>
      <c r="EL13" s="36">
        <v>2.9110000000000001E-8</v>
      </c>
      <c r="EM13" s="36">
        <v>3.40334805052</v>
      </c>
      <c r="EN13" s="36">
        <v>1052.2683831884001</v>
      </c>
      <c r="EO13" s="30">
        <f t="shared" si="60"/>
        <v>-2.2065249757864164E-8</v>
      </c>
      <c r="EP13" s="30">
        <f t="shared" si="61"/>
        <v>-2.2066738233215074E-8</v>
      </c>
      <c r="EQ13" s="30">
        <f t="shared" si="62"/>
        <v>-2.2066738243566644E-8</v>
      </c>
      <c r="ER13" s="30">
        <f t="shared" si="63"/>
        <v>-2.2066738243566727E-8</v>
      </c>
      <c r="ET13" s="36"/>
      <c r="EU13" s="36"/>
      <c r="EV13" s="36"/>
    </row>
    <row r="14" spans="1:156" s="30" customFormat="1" ht="12.75">
      <c r="A14" s="34" t="s">
        <v>26</v>
      </c>
      <c r="B14" s="33" t="s">
        <v>127</v>
      </c>
      <c r="C14" s="34" t="s">
        <v>26</v>
      </c>
      <c r="D14" s="34" t="s">
        <v>26</v>
      </c>
      <c r="E14" s="34" t="s">
        <v>26</v>
      </c>
      <c r="F14" s="34" t="s">
        <v>26</v>
      </c>
      <c r="N14" s="36">
        <v>7.3680569999999999E-5</v>
      </c>
      <c r="O14" s="36">
        <v>5.08101125612</v>
      </c>
      <c r="P14" s="36">
        <v>735.87651353180001</v>
      </c>
      <c r="Q14" s="30">
        <f t="shared" si="0"/>
        <v>3.9754572792776723E-5</v>
      </c>
      <c r="R14" s="30">
        <f t="shared" si="1"/>
        <v>3.9757973815695602E-5</v>
      </c>
      <c r="S14" s="30">
        <f t="shared" si="2"/>
        <v>3.975797383934859E-5</v>
      </c>
      <c r="T14" s="30">
        <f t="shared" si="3"/>
        <v>3.9757973839348807E-5</v>
      </c>
      <c r="V14" s="36">
        <v>1.007216E-5</v>
      </c>
      <c r="W14" s="36">
        <v>0.46478398551</v>
      </c>
      <c r="X14" s="36">
        <v>735.87651353180001</v>
      </c>
      <c r="Y14" s="30">
        <f t="shared" si="4"/>
        <v>-8.9628752802908189E-6</v>
      </c>
      <c r="Z14" s="30">
        <f t="shared" si="5"/>
        <v>-8.962623339409335E-6</v>
      </c>
      <c r="AA14" s="30">
        <f t="shared" si="6"/>
        <v>-8.9626233376570458E-6</v>
      </c>
      <c r="AB14" s="30">
        <f t="shared" si="7"/>
        <v>-8.9626233376570289E-6</v>
      </c>
      <c r="AD14" s="36">
        <v>1.9888299999999999E-6</v>
      </c>
      <c r="AE14" s="36">
        <v>5.3399644344399997</v>
      </c>
      <c r="AF14" s="36">
        <v>1066.49547719</v>
      </c>
      <c r="AG14" s="30">
        <f t="shared" si="8"/>
        <v>1.6708497314263316E-6</v>
      </c>
      <c r="AH14" s="30">
        <f t="shared" si="9"/>
        <v>1.6707640119536045E-6</v>
      </c>
      <c r="AI14" s="30">
        <f t="shared" si="10"/>
        <v>1.6707640113574074E-6</v>
      </c>
      <c r="AJ14" s="30">
        <f t="shared" si="11"/>
        <v>1.6707640113574025E-6</v>
      </c>
      <c r="AL14" s="36">
        <v>1.9740000000000001E-7</v>
      </c>
      <c r="AM14" s="36">
        <v>1.4025593897299999</v>
      </c>
      <c r="AN14" s="36">
        <v>419.48464387519999</v>
      </c>
      <c r="AO14" s="30">
        <f t="shared" si="12"/>
        <v>1.1906937373612687E-7</v>
      </c>
      <c r="AP14" s="30">
        <f t="shared" si="13"/>
        <v>1.1906445305790046E-7</v>
      </c>
      <c r="AQ14" s="30">
        <f t="shared" si="14"/>
        <v>1.1906445302367776E-7</v>
      </c>
      <c r="AR14" s="30">
        <f t="shared" si="15"/>
        <v>1.190644530236775E-7</v>
      </c>
      <c r="AT14" s="36">
        <v>1.7620000000000002E-8</v>
      </c>
      <c r="AU14" s="36">
        <v>4.9053620730700001</v>
      </c>
      <c r="AV14" s="36">
        <v>625.67019231239999</v>
      </c>
      <c r="AW14" s="30">
        <f t="shared" si="16"/>
        <v>2.3628961362622727E-9</v>
      </c>
      <c r="AX14" s="30">
        <f t="shared" si="17"/>
        <v>2.363710055823308E-9</v>
      </c>
      <c r="AY14" s="30">
        <f t="shared" si="18"/>
        <v>2.3637100614839274E-9</v>
      </c>
      <c r="AZ14" s="30">
        <f t="shared" si="19"/>
        <v>2.3637100614839738E-9</v>
      </c>
      <c r="BB14" s="36"/>
      <c r="BC14" s="36"/>
      <c r="BD14" s="36"/>
      <c r="BJ14" s="36">
        <v>8.3586100000000006E-6</v>
      </c>
      <c r="BK14" s="36">
        <v>5.17881973234</v>
      </c>
      <c r="BL14" s="36">
        <v>103.0927742186</v>
      </c>
      <c r="BM14" s="30">
        <f t="shared" si="24"/>
        <v>-8.7749410754472781E-7</v>
      </c>
      <c r="BN14" s="30">
        <f t="shared" si="25"/>
        <v>-8.7755795267472062E-7</v>
      </c>
      <c r="BO14" s="30">
        <f t="shared" si="26"/>
        <v>-8.7755795311875097E-7</v>
      </c>
      <c r="BP14" s="30">
        <f t="shared" si="27"/>
        <v>-8.7755795311875097E-7</v>
      </c>
      <c r="BR14" s="36">
        <v>7.6571999999999995E-7</v>
      </c>
      <c r="BS14" s="36">
        <v>0.61288981445000001</v>
      </c>
      <c r="BT14" s="36">
        <v>419.48464387519999</v>
      </c>
      <c r="BU14" s="30">
        <f t="shared" si="28"/>
        <v>-1.0850142699726841E-7</v>
      </c>
      <c r="BV14" s="30">
        <f t="shared" si="29"/>
        <v>-1.0852511633158914E-7</v>
      </c>
      <c r="BW14" s="30">
        <f t="shared" si="30"/>
        <v>-1.0852511649634316E-7</v>
      </c>
      <c r="BX14" s="30">
        <f t="shared" si="31"/>
        <v>-1.0852511649634452E-7</v>
      </c>
      <c r="BZ14" s="36">
        <v>6.0780000000000006E-8</v>
      </c>
      <c r="CA14" s="36">
        <v>6.21089108431</v>
      </c>
      <c r="CB14" s="36">
        <v>1045.1548361876</v>
      </c>
      <c r="CC14" s="30">
        <f t="shared" si="32"/>
        <v>5.5597370775003903E-8</v>
      </c>
      <c r="CD14" s="30">
        <f t="shared" si="33"/>
        <v>5.5599282933196518E-8</v>
      </c>
      <c r="CE14" s="30">
        <f t="shared" si="34"/>
        <v>5.5599282946494015E-8</v>
      </c>
      <c r="CF14" s="30">
        <f t="shared" si="35"/>
        <v>5.5599282946494121E-8</v>
      </c>
      <c r="CH14" s="36">
        <v>7.3099999999999998E-9</v>
      </c>
      <c r="CI14" s="36">
        <v>2.6374822358299999</v>
      </c>
      <c r="CJ14" s="36">
        <v>14.227094001599999</v>
      </c>
      <c r="CK14" s="30">
        <f t="shared" si="36"/>
        <v>-6.1025221493183329E-9</v>
      </c>
      <c r="CL14" s="30">
        <f t="shared" si="37"/>
        <v>-6.1025178836853417E-9</v>
      </c>
      <c r="CM14" s="30">
        <f t="shared" si="38"/>
        <v>-6.1025178836556749E-9</v>
      </c>
      <c r="CN14" s="30">
        <f t="shared" si="39"/>
        <v>-6.1025178836556749E-9</v>
      </c>
      <c r="CP14" s="36"/>
      <c r="CQ14" s="36"/>
      <c r="CR14" s="36"/>
      <c r="CX14" s="36"/>
      <c r="CY14" s="36"/>
      <c r="CZ14" s="36"/>
      <c r="DF14" s="36">
        <v>1.30326E-4</v>
      </c>
      <c r="DG14" s="36">
        <v>2.9604305574100001</v>
      </c>
      <c r="DH14" s="36">
        <v>1162.4747044077999</v>
      </c>
      <c r="DI14" s="30">
        <f t="shared" si="44"/>
        <v>-1.2271684793694295E-4</v>
      </c>
      <c r="DJ14" s="30">
        <f t="shared" si="45"/>
        <v>-1.2271304715116664E-4</v>
      </c>
      <c r="DK14" s="30">
        <f t="shared" si="46"/>
        <v>-1.2271304712472978E-4</v>
      </c>
      <c r="DL14" s="30">
        <f t="shared" si="47"/>
        <v>-1.2271304712472959E-4</v>
      </c>
      <c r="DN14" s="36">
        <v>2.676575E-5</v>
      </c>
      <c r="DO14" s="36">
        <v>4.3305287869900004</v>
      </c>
      <c r="DP14" s="36">
        <v>1052.2683831884001</v>
      </c>
      <c r="DQ14" s="30">
        <f t="shared" si="48"/>
        <v>1.7905285880582661E-6</v>
      </c>
      <c r="DR14" s="30">
        <f t="shared" si="49"/>
        <v>1.788434932352055E-6</v>
      </c>
      <c r="DS14" s="30">
        <f t="shared" si="50"/>
        <v>1.7884349177910699E-6</v>
      </c>
      <c r="DT14" s="30">
        <f t="shared" si="51"/>
        <v>1.7884349177909513E-6</v>
      </c>
      <c r="DV14" s="36">
        <v>3.42048E-6</v>
      </c>
      <c r="DW14" s="36">
        <v>6.0992296932399999</v>
      </c>
      <c r="DX14" s="36">
        <v>1052.2683831884001</v>
      </c>
      <c r="DY14" s="30">
        <f t="shared" si="52"/>
        <v>3.3012131904971131E-6</v>
      </c>
      <c r="DZ14" s="30">
        <f t="shared" si="53"/>
        <v>3.3012833739963536E-6</v>
      </c>
      <c r="EA14" s="30">
        <f t="shared" si="54"/>
        <v>3.3012833744843949E-6</v>
      </c>
      <c r="EB14" s="30">
        <f t="shared" si="55"/>
        <v>3.3012833744843988E-6</v>
      </c>
      <c r="ED14" s="36">
        <v>3.7477000000000001E-7</v>
      </c>
      <c r="EE14" s="36">
        <v>1.1826276232999999</v>
      </c>
      <c r="EF14" s="36">
        <v>14.227094001599999</v>
      </c>
      <c r="EG14" s="30">
        <f t="shared" si="56"/>
        <v>1.6874238755407413E-7</v>
      </c>
      <c r="EH14" s="30">
        <f t="shared" si="57"/>
        <v>1.6874274224954838E-7</v>
      </c>
      <c r="EI14" s="30">
        <f t="shared" si="58"/>
        <v>1.6874274225201526E-7</v>
      </c>
      <c r="EJ14" s="30">
        <f t="shared" si="59"/>
        <v>1.6874274225201526E-7</v>
      </c>
      <c r="EL14" s="36">
        <v>2.5930000000000001E-8</v>
      </c>
      <c r="EM14" s="36">
        <v>4.1609041298399996</v>
      </c>
      <c r="EN14" s="36">
        <v>728.76296653099996</v>
      </c>
      <c r="EO14" s="30">
        <f t="shared" si="60"/>
        <v>2.5742829877392993E-8</v>
      </c>
      <c r="EP14" s="30">
        <f t="shared" si="61"/>
        <v>2.5742998692069246E-8</v>
      </c>
      <c r="EQ14" s="30">
        <f t="shared" si="62"/>
        <v>2.5742998693243055E-8</v>
      </c>
      <c r="ER14" s="30">
        <f t="shared" si="63"/>
        <v>2.5742998693243065E-8</v>
      </c>
      <c r="ET14" s="36"/>
      <c r="EU14" s="36"/>
      <c r="EV14" s="36"/>
    </row>
    <row r="15" spans="1:156" s="30" customFormat="1" ht="12.75">
      <c r="N15" s="36">
        <v>6.2631709999999999E-5</v>
      </c>
      <c r="O15" s="36">
        <v>2.4976437420000001E-2</v>
      </c>
      <c r="P15" s="36">
        <v>213.29909543799999</v>
      </c>
      <c r="Q15" s="30">
        <f t="shared" si="0"/>
        <v>2.5144698143924479E-5</v>
      </c>
      <c r="R15" s="30">
        <f t="shared" si="1"/>
        <v>2.5143786569851044E-5</v>
      </c>
      <c r="S15" s="30">
        <f t="shared" si="2"/>
        <v>2.5143786563511213E-5</v>
      </c>
      <c r="T15" s="30">
        <f t="shared" si="3"/>
        <v>2.5143786563511162E-5</v>
      </c>
      <c r="V15" s="36">
        <v>1.173129E-5</v>
      </c>
      <c r="W15" s="36">
        <v>5.8564730435000003</v>
      </c>
      <c r="X15" s="36">
        <v>1052.2683831884001</v>
      </c>
      <c r="Y15" s="30">
        <f t="shared" si="4"/>
        <v>1.1728426784007725E-5</v>
      </c>
      <c r="Z15" s="30">
        <f t="shared" si="5"/>
        <v>1.1728447066252528E-5</v>
      </c>
      <c r="AA15" s="30">
        <f t="shared" si="6"/>
        <v>1.1728447066393337E-5</v>
      </c>
      <c r="AB15" s="30">
        <f t="shared" si="7"/>
        <v>1.1728447066393339E-5</v>
      </c>
      <c r="AD15" s="36">
        <v>1.9744499999999998E-6</v>
      </c>
      <c r="AE15" s="36">
        <v>2.4835640205299998</v>
      </c>
      <c r="AF15" s="36">
        <v>3.9321532631</v>
      </c>
      <c r="AG15" s="30">
        <f t="shared" si="8"/>
        <v>-1.5354885675155871E-6</v>
      </c>
      <c r="AH15" s="30">
        <f t="shared" si="9"/>
        <v>-1.5354882038806699E-6</v>
      </c>
      <c r="AI15" s="30">
        <f t="shared" si="10"/>
        <v>-1.5354882038781409E-6</v>
      </c>
      <c r="AJ15" s="30">
        <f t="shared" si="11"/>
        <v>-1.5354882038781409E-6</v>
      </c>
      <c r="AL15" s="36">
        <v>1.8768E-7</v>
      </c>
      <c r="AM15" s="36">
        <v>1.5936840350000001</v>
      </c>
      <c r="AN15" s="36">
        <v>103.0927742186</v>
      </c>
      <c r="AO15" s="30">
        <f t="shared" si="12"/>
        <v>9.7892688763382761E-8</v>
      </c>
      <c r="AP15" s="30">
        <f t="shared" si="13"/>
        <v>9.7893918650208374E-8</v>
      </c>
      <c r="AQ15" s="30">
        <f t="shared" si="14"/>
        <v>9.7893918658761951E-8</v>
      </c>
      <c r="AR15" s="30">
        <f t="shared" si="15"/>
        <v>9.7893918658762018E-8</v>
      </c>
      <c r="AT15" s="36">
        <v>1.9020000000000001E-8</v>
      </c>
      <c r="AU15" s="36">
        <v>4.2592562027099996</v>
      </c>
      <c r="AV15" s="36">
        <v>199.0720014364</v>
      </c>
      <c r="AW15" s="30">
        <f t="shared" si="16"/>
        <v>-1.9018164107363254E-8</v>
      </c>
      <c r="AX15" s="30">
        <f t="shared" si="17"/>
        <v>-1.9018168024636631E-8</v>
      </c>
      <c r="AY15" s="30">
        <f t="shared" si="18"/>
        <v>-1.9018168024663862E-8</v>
      </c>
      <c r="AZ15" s="30">
        <f t="shared" si="19"/>
        <v>-1.9018168024663862E-8</v>
      </c>
      <c r="BB15" s="41"/>
      <c r="BC15" s="41"/>
      <c r="BD15" s="41"/>
      <c r="BJ15" s="36">
        <v>5.3167000000000003E-6</v>
      </c>
      <c r="BK15" s="36">
        <v>2.7030595435200002</v>
      </c>
      <c r="BL15" s="36">
        <v>110.2063212194</v>
      </c>
      <c r="BM15" s="30">
        <f t="shared" si="24"/>
        <v>-2.6473722537196387E-6</v>
      </c>
      <c r="BN15" s="30">
        <f t="shared" si="25"/>
        <v>-2.6473343965449334E-6</v>
      </c>
      <c r="BO15" s="30">
        <f t="shared" si="26"/>
        <v>-2.6473343962816434E-6</v>
      </c>
      <c r="BP15" s="30">
        <f t="shared" si="27"/>
        <v>-2.6473343962816413E-6</v>
      </c>
      <c r="BR15" s="36">
        <v>7.3875000000000002E-7</v>
      </c>
      <c r="BS15" s="36">
        <v>5.4995829215500001</v>
      </c>
      <c r="BT15" s="36">
        <v>515.46387109299997</v>
      </c>
      <c r="BU15" s="30">
        <f t="shared" si="28"/>
        <v>-6.4830108702490745E-7</v>
      </c>
      <c r="BV15" s="30">
        <f t="shared" si="29"/>
        <v>-6.4828748406173041E-7</v>
      </c>
      <c r="BW15" s="30">
        <f t="shared" si="30"/>
        <v>-6.4828748396712149E-7</v>
      </c>
      <c r="BX15" s="30">
        <f t="shared" si="31"/>
        <v>-6.4828748396712064E-7</v>
      </c>
      <c r="BZ15" s="36">
        <v>5.9349999999999999E-8</v>
      </c>
      <c r="CA15" s="36">
        <v>0.52977760072000002</v>
      </c>
      <c r="CB15" s="36">
        <v>1581.9593482830001</v>
      </c>
      <c r="CC15" s="30">
        <f t="shared" si="32"/>
        <v>-2.2428518491091727E-8</v>
      </c>
      <c r="CD15" s="30">
        <f t="shared" si="33"/>
        <v>-2.2434994630284985E-8</v>
      </c>
      <c r="CE15" s="30">
        <f t="shared" si="34"/>
        <v>-2.243499467532405E-8</v>
      </c>
      <c r="CF15" s="30">
        <f t="shared" si="35"/>
        <v>-2.243499467532444E-8</v>
      </c>
      <c r="CH15" s="36">
        <v>8.7600000000000004E-9</v>
      </c>
      <c r="CI15" s="36">
        <v>0.32927768725000001</v>
      </c>
      <c r="CJ15" s="36">
        <v>1589.0728952838001</v>
      </c>
      <c r="CK15" s="30">
        <f t="shared" si="36"/>
        <v>-5.1429929050274345E-9</v>
      </c>
      <c r="CL15" s="30">
        <f t="shared" si="37"/>
        <v>-5.1438324155202318E-9</v>
      </c>
      <c r="CM15" s="30">
        <f t="shared" si="38"/>
        <v>-5.1438324213585958E-9</v>
      </c>
      <c r="CN15" s="30">
        <f t="shared" si="39"/>
        <v>-5.1438324213586463E-9</v>
      </c>
      <c r="CP15" s="36"/>
      <c r="CQ15" s="36"/>
      <c r="CR15" s="36"/>
      <c r="CX15" s="36"/>
      <c r="CY15" s="36"/>
      <c r="CZ15" s="36"/>
      <c r="DF15" s="36">
        <v>9.7033459999999996E-5</v>
      </c>
      <c r="DG15" s="36">
        <v>1.90669572402</v>
      </c>
      <c r="DH15" s="36">
        <v>206.1855484372</v>
      </c>
      <c r="DI15" s="30">
        <f t="shared" si="44"/>
        <v>7.0099959290034433E-5</v>
      </c>
      <c r="DJ15" s="30">
        <f t="shared" si="45"/>
        <v>7.0100989925095573E-5</v>
      </c>
      <c r="DK15" s="30">
        <f t="shared" si="46"/>
        <v>7.0100989932263369E-5</v>
      </c>
      <c r="DL15" s="30">
        <f t="shared" si="47"/>
        <v>7.0100989932263424E-5</v>
      </c>
      <c r="DN15" s="36">
        <v>2.1005070000000001E-5</v>
      </c>
      <c r="DO15" s="36">
        <v>3.9276268230600002</v>
      </c>
      <c r="DP15" s="36">
        <v>639.89728631399998</v>
      </c>
      <c r="DQ15" s="30">
        <f t="shared" si="48"/>
        <v>1.9509238736623243E-5</v>
      </c>
      <c r="DR15" s="30">
        <f t="shared" si="49"/>
        <v>1.9509609846033833E-5</v>
      </c>
      <c r="DS15" s="30">
        <f t="shared" si="50"/>
        <v>1.9509609848614668E-5</v>
      </c>
      <c r="DT15" s="30">
        <f t="shared" si="51"/>
        <v>1.9509609848614688E-5</v>
      </c>
      <c r="DV15" s="36">
        <v>2.7991999999999998E-6</v>
      </c>
      <c r="DW15" s="36">
        <v>4.2616255582699996</v>
      </c>
      <c r="DX15" s="36">
        <v>412.3710968744</v>
      </c>
      <c r="DY15" s="30">
        <f t="shared" si="52"/>
        <v>-1.1014129842454645E-6</v>
      </c>
      <c r="DZ15" s="30">
        <f t="shared" si="53"/>
        <v>-1.1013339216199837E-6</v>
      </c>
      <c r="EA15" s="30">
        <f t="shared" si="54"/>
        <v>-1.1013339210701162E-6</v>
      </c>
      <c r="EB15" s="30">
        <f t="shared" si="55"/>
        <v>-1.1013339210701117E-6</v>
      </c>
      <c r="ED15" s="36">
        <v>3.3816000000000001E-7</v>
      </c>
      <c r="EE15" s="36">
        <v>1.66671706951</v>
      </c>
      <c r="EF15" s="36">
        <v>1052.2683831884001</v>
      </c>
      <c r="EG15" s="30">
        <f t="shared" si="56"/>
        <v>-1.7522936716571392E-7</v>
      </c>
      <c r="EH15" s="30">
        <f t="shared" si="57"/>
        <v>-1.7520669287209282E-7</v>
      </c>
      <c r="EI15" s="30">
        <f t="shared" si="58"/>
        <v>-1.7520669271439398E-7</v>
      </c>
      <c r="EJ15" s="30">
        <f t="shared" si="59"/>
        <v>-1.7520669271439271E-7</v>
      </c>
      <c r="EL15" s="36">
        <v>2.562E-8</v>
      </c>
      <c r="EM15" s="36">
        <v>2.89802035072</v>
      </c>
      <c r="EN15" s="36">
        <v>426.59819087599999</v>
      </c>
      <c r="EO15" s="30">
        <f t="shared" si="60"/>
        <v>2.2069864611555301E-8</v>
      </c>
      <c r="EP15" s="30">
        <f t="shared" si="61"/>
        <v>2.2070278149085479E-8</v>
      </c>
      <c r="EQ15" s="30">
        <f t="shared" si="62"/>
        <v>2.207027815196147E-8</v>
      </c>
      <c r="ER15" s="30">
        <f t="shared" si="63"/>
        <v>2.207027815196149E-8</v>
      </c>
      <c r="ET15" s="36"/>
      <c r="EU15" s="36"/>
      <c r="EV15" s="36"/>
    </row>
    <row r="16" spans="1:156" s="30" customFormat="1" ht="12.75">
      <c r="A16" s="30" t="s">
        <v>128</v>
      </c>
      <c r="B16" s="30" t="s">
        <v>129</v>
      </c>
      <c r="N16" s="36">
        <v>6.1140499999999995E-5</v>
      </c>
      <c r="O16" s="36">
        <v>4.5131953166600001</v>
      </c>
      <c r="P16" s="36">
        <v>1162.4747044077999</v>
      </c>
      <c r="Q16" s="30">
        <f t="shared" si="0"/>
        <v>-2.1620267593238695E-5</v>
      </c>
      <c r="R16" s="30">
        <f t="shared" si="1"/>
        <v>-2.1625220618295077E-5</v>
      </c>
      <c r="S16" s="30">
        <f t="shared" si="2"/>
        <v>-2.1625220652741742E-5</v>
      </c>
      <c r="T16" s="30">
        <f t="shared" si="3"/>
        <v>-2.1625220652741999E-5</v>
      </c>
      <c r="V16" s="36">
        <v>8.4767800000000002E-6</v>
      </c>
      <c r="W16" s="36">
        <v>5.7580585045000001</v>
      </c>
      <c r="X16" s="36">
        <v>110.2063212194</v>
      </c>
      <c r="Y16" s="30">
        <f t="shared" si="4"/>
        <v>3.5693012831693515E-6</v>
      </c>
      <c r="Z16" s="30">
        <f t="shared" si="5"/>
        <v>3.5692381537835206E-6</v>
      </c>
      <c r="AA16" s="30">
        <f t="shared" si="6"/>
        <v>3.5692381533444738E-6</v>
      </c>
      <c r="AB16" s="30">
        <f t="shared" si="7"/>
        <v>3.5692381533444666E-6</v>
      </c>
      <c r="AD16" s="36">
        <v>1.4623E-6</v>
      </c>
      <c r="AE16" s="36">
        <v>3.8137319683799999</v>
      </c>
      <c r="AF16" s="36">
        <v>639.89728631399998</v>
      </c>
      <c r="AG16" s="30">
        <f t="shared" si="8"/>
        <v>1.4109576163722707E-6</v>
      </c>
      <c r="AH16" s="30">
        <f t="shared" si="9"/>
        <v>1.4109759255844506E-6</v>
      </c>
      <c r="AI16" s="30">
        <f t="shared" si="10"/>
        <v>1.4109759257117759E-6</v>
      </c>
      <c r="AJ16" s="30">
        <f t="shared" si="11"/>
        <v>1.4109759257117772E-6</v>
      </c>
      <c r="AL16" s="36">
        <v>1.7032999999999999E-7</v>
      </c>
      <c r="AM16" s="36">
        <v>2.3021468120200002</v>
      </c>
      <c r="AN16" s="36">
        <v>21.340641002400002</v>
      </c>
      <c r="AO16" s="30">
        <f t="shared" si="12"/>
        <v>-9.7998493178385195E-8</v>
      </c>
      <c r="AP16" s="30">
        <f t="shared" si="13"/>
        <v>-9.7998271676728402E-8</v>
      </c>
      <c r="AQ16" s="30">
        <f t="shared" si="14"/>
        <v>-9.7998271675187874E-8</v>
      </c>
      <c r="AR16" s="30">
        <f t="shared" si="15"/>
        <v>-9.7998271675187874E-8</v>
      </c>
      <c r="AT16" s="36">
        <v>1.695E-8</v>
      </c>
      <c r="AU16" s="36">
        <v>4.2614758080300001</v>
      </c>
      <c r="AV16" s="36">
        <v>206.1855484372</v>
      </c>
      <c r="AW16" s="30">
        <f t="shared" si="16"/>
        <v>-1.6945388282540636E-8</v>
      </c>
      <c r="AX16" s="30">
        <f t="shared" si="17"/>
        <v>-1.6945382207139727E-8</v>
      </c>
      <c r="AY16" s="30">
        <f t="shared" si="18"/>
        <v>-1.6945382207097461E-8</v>
      </c>
      <c r="AZ16" s="30">
        <f t="shared" si="19"/>
        <v>-1.6945382207097461E-8</v>
      </c>
      <c r="BB16" s="36"/>
      <c r="BC16" s="36"/>
      <c r="BD16" s="36"/>
      <c r="BJ16" s="36">
        <v>5.5852399999999997E-6</v>
      </c>
      <c r="BK16" s="36">
        <v>1.354830508E-2</v>
      </c>
      <c r="BL16" s="36">
        <v>846.08283475120004</v>
      </c>
      <c r="BM16" s="30">
        <f t="shared" si="24"/>
        <v>-1.9415548648939337E-7</v>
      </c>
      <c r="BN16" s="30">
        <f t="shared" si="25"/>
        <v>-1.9380363065138132E-7</v>
      </c>
      <c r="BO16" s="30">
        <f t="shared" si="26"/>
        <v>-1.9380362820429416E-7</v>
      </c>
      <c r="BP16" s="30">
        <f t="shared" si="27"/>
        <v>-1.9380362820427436E-7</v>
      </c>
      <c r="BR16" s="36">
        <v>4.9915000000000002E-7</v>
      </c>
      <c r="BS16" s="36">
        <v>3.9479961657199998</v>
      </c>
      <c r="BT16" s="36">
        <v>735.87651353180001</v>
      </c>
      <c r="BU16" s="30">
        <f t="shared" si="28"/>
        <v>4.9479950786213737E-7</v>
      </c>
      <c r="BV16" s="30">
        <f t="shared" si="29"/>
        <v>4.9479590192632504E-7</v>
      </c>
      <c r="BW16" s="30">
        <f t="shared" si="30"/>
        <v>4.9479590190124133E-7</v>
      </c>
      <c r="BX16" s="30">
        <f t="shared" si="31"/>
        <v>4.9479590190124111E-7</v>
      </c>
      <c r="BZ16" s="36">
        <v>5.037E-8</v>
      </c>
      <c r="CA16" s="36">
        <v>1.43444929374</v>
      </c>
      <c r="CB16" s="36">
        <v>526.50957135689998</v>
      </c>
      <c r="CC16" s="30">
        <f t="shared" si="32"/>
        <v>4.3252212219634254E-9</v>
      </c>
      <c r="CD16" s="30">
        <f t="shared" si="33"/>
        <v>4.3232526829986131E-9</v>
      </c>
      <c r="CE16" s="30">
        <f t="shared" si="34"/>
        <v>4.3232526693078046E-9</v>
      </c>
      <c r="CF16" s="30">
        <f t="shared" si="35"/>
        <v>4.3232526693076929E-9</v>
      </c>
      <c r="CH16" s="36">
        <v>6.7800000000000002E-9</v>
      </c>
      <c r="CI16" s="36">
        <v>2.3690961534800001</v>
      </c>
      <c r="CJ16" s="36">
        <v>1581.9593482830001</v>
      </c>
      <c r="CK16" s="30">
        <f t="shared" si="36"/>
        <v>6.7320447034849596E-9</v>
      </c>
      <c r="CL16" s="30">
        <f t="shared" si="37"/>
        <v>6.7319497829332151E-9</v>
      </c>
      <c r="CM16" s="30">
        <f t="shared" si="38"/>
        <v>6.7319497822727378E-9</v>
      </c>
      <c r="CN16" s="30">
        <f t="shared" si="39"/>
        <v>6.731949782272732E-9</v>
      </c>
      <c r="CP16" s="36"/>
      <c r="CQ16" s="36"/>
      <c r="CR16" s="36"/>
      <c r="CX16" s="36"/>
      <c r="CY16" s="36"/>
      <c r="CZ16" s="36"/>
      <c r="DF16" s="36">
        <v>1.2749003999999999E-4</v>
      </c>
      <c r="DG16" s="36">
        <v>2.7155010286199999</v>
      </c>
      <c r="DH16" s="36">
        <v>1052.2683831884001</v>
      </c>
      <c r="DI16" s="30">
        <f t="shared" si="44"/>
        <v>-1.2745715132635835E-4</v>
      </c>
      <c r="DJ16" s="30">
        <f t="shared" si="45"/>
        <v>-1.2745737794569859E-4</v>
      </c>
      <c r="DK16" s="30">
        <f t="shared" si="46"/>
        <v>-1.2745737794727196E-4</v>
      </c>
      <c r="DL16" s="30">
        <f t="shared" si="47"/>
        <v>-1.2745737794727199E-4</v>
      </c>
      <c r="DN16" s="36">
        <v>1.646182E-5</v>
      </c>
      <c r="DO16" s="36">
        <v>5.3095351094699996</v>
      </c>
      <c r="DP16" s="36">
        <v>1066.49547719</v>
      </c>
      <c r="DQ16" s="30">
        <f t="shared" si="48"/>
        <v>1.3551790272806883E-5</v>
      </c>
      <c r="DR16" s="30">
        <f t="shared" si="49"/>
        <v>1.3551047657336627E-5</v>
      </c>
      <c r="DS16" s="30">
        <f t="shared" si="50"/>
        <v>1.35510476521716E-5</v>
      </c>
      <c r="DT16" s="30">
        <f t="shared" si="51"/>
        <v>1.3551047652171557E-5</v>
      </c>
      <c r="DV16" s="36">
        <v>3.3257799999999999E-6</v>
      </c>
      <c r="DW16" s="36">
        <v>3.2896116100000002E-3</v>
      </c>
      <c r="DX16" s="36">
        <v>426.59819087599999</v>
      </c>
      <c r="DY16" s="30">
        <f t="shared" si="52"/>
        <v>-2.3653301218948606E-6</v>
      </c>
      <c r="DZ16" s="30">
        <f t="shared" si="53"/>
        <v>-2.3654044272301688E-6</v>
      </c>
      <c r="EA16" s="30">
        <f t="shared" si="54"/>
        <v>-2.365404427746939E-6</v>
      </c>
      <c r="EB16" s="30">
        <f t="shared" si="55"/>
        <v>-2.3654044277469428E-6</v>
      </c>
      <c r="ED16" s="36">
        <v>3.1194999999999998E-7</v>
      </c>
      <c r="EE16" s="36">
        <v>1.04290245896</v>
      </c>
      <c r="EF16" s="36">
        <v>1589.0728952838001</v>
      </c>
      <c r="EG16" s="30">
        <f t="shared" si="56"/>
        <v>2.6842329607219009E-8</v>
      </c>
      <c r="EH16" s="30">
        <f t="shared" si="57"/>
        <v>2.6805534557119631E-8</v>
      </c>
      <c r="EI16" s="30">
        <f t="shared" si="58"/>
        <v>2.6805534301216678E-8</v>
      </c>
      <c r="EJ16" s="30">
        <f t="shared" si="59"/>
        <v>2.6805534301214467E-8</v>
      </c>
      <c r="EL16" s="36">
        <v>2.2679999999999999E-8</v>
      </c>
      <c r="EM16" s="36">
        <v>6.2219593885600002</v>
      </c>
      <c r="EN16" s="36">
        <v>1589.0728952838001</v>
      </c>
      <c r="EO16" s="30">
        <f t="shared" si="60"/>
        <v>-1.9301733012640022E-8</v>
      </c>
      <c r="EP16" s="30">
        <f t="shared" si="61"/>
        <v>-1.9303142792948057E-8</v>
      </c>
      <c r="EQ16" s="30">
        <f t="shared" si="62"/>
        <v>-1.9303142802751835E-8</v>
      </c>
      <c r="ER16" s="30">
        <f t="shared" si="63"/>
        <v>-1.9303142802751917E-8</v>
      </c>
      <c r="ET16" s="36"/>
      <c r="EU16" s="36"/>
      <c r="EV16" s="36"/>
    </row>
    <row r="17" spans="1:152" s="30" customFormat="1" ht="12.75">
      <c r="A17" s="30">
        <f>RADIANS(B17)</f>
        <v>7.7661916127158195</v>
      </c>
      <c r="B17" s="30">
        <f>A9+180</f>
        <v>444.97000229851483</v>
      </c>
      <c r="N17" s="36">
        <v>4.9054190000000001E-5</v>
      </c>
      <c r="O17" s="36">
        <v>1.32084631684</v>
      </c>
      <c r="P17" s="36">
        <v>110.2063212194</v>
      </c>
      <c r="Q17" s="30">
        <f t="shared" si="0"/>
        <v>3.720724343403565E-5</v>
      </c>
      <c r="R17" s="30">
        <f t="shared" si="1"/>
        <v>3.7207505909132388E-5</v>
      </c>
      <c r="S17" s="30">
        <f t="shared" si="2"/>
        <v>3.7207505910957839E-5</v>
      </c>
      <c r="T17" s="30">
        <f t="shared" si="3"/>
        <v>3.7207505910957852E-5</v>
      </c>
      <c r="V17" s="36">
        <v>8.2732900000000002E-6</v>
      </c>
      <c r="W17" s="36">
        <v>4.8031201573400004</v>
      </c>
      <c r="X17" s="36">
        <v>213.29909543799999</v>
      </c>
      <c r="Y17" s="30">
        <f t="shared" si="4"/>
        <v>-7.3426591860071049E-6</v>
      </c>
      <c r="Z17" s="30">
        <f t="shared" si="5"/>
        <v>-7.3427197657462212E-6</v>
      </c>
      <c r="AA17" s="30">
        <f t="shared" si="6"/>
        <v>-7.3427197661675337E-6</v>
      </c>
      <c r="AB17" s="30">
        <f t="shared" si="7"/>
        <v>-7.3427197661675371E-6</v>
      </c>
      <c r="AD17" s="36">
        <v>1.5586199999999999E-6</v>
      </c>
      <c r="AE17" s="36">
        <v>1.40642426467</v>
      </c>
      <c r="AF17" s="36">
        <v>1052.2683831884001</v>
      </c>
      <c r="AG17" s="30">
        <f t="shared" si="8"/>
        <v>-4.3737154275974381E-7</v>
      </c>
      <c r="AH17" s="30">
        <f t="shared" si="9"/>
        <v>-4.3725426007476339E-7</v>
      </c>
      <c r="AI17" s="30">
        <f t="shared" si="10"/>
        <v>-4.3725425925907701E-7</v>
      </c>
      <c r="AJ17" s="30">
        <f t="shared" si="11"/>
        <v>-4.3725425925907034E-7</v>
      </c>
      <c r="AL17" s="36">
        <v>1.6773999999999999E-7</v>
      </c>
      <c r="AM17" s="36">
        <v>2.59821460673</v>
      </c>
      <c r="AN17" s="36">
        <v>1589.0728952838001</v>
      </c>
      <c r="AO17" s="30">
        <f t="shared" si="12"/>
        <v>1.6732131544984022E-7</v>
      </c>
      <c r="AP17" s="30">
        <f t="shared" si="13"/>
        <v>1.673227165146601E-7</v>
      </c>
      <c r="AQ17" s="30">
        <f t="shared" si="14"/>
        <v>1.6732271652439606E-7</v>
      </c>
      <c r="AR17" s="30">
        <f t="shared" si="15"/>
        <v>1.6732271652439614E-7</v>
      </c>
      <c r="AT17" s="36">
        <v>1.3750000000000001E-8</v>
      </c>
      <c r="AU17" s="36">
        <v>5.2554695566699996</v>
      </c>
      <c r="AV17" s="36">
        <v>1052.2683831884001</v>
      </c>
      <c r="AW17" s="30">
        <f t="shared" si="16"/>
        <v>1.1509573369121066E-8</v>
      </c>
      <c r="AX17" s="30">
        <f t="shared" si="17"/>
        <v>1.1508983571442812E-8</v>
      </c>
      <c r="AY17" s="30">
        <f t="shared" si="18"/>
        <v>1.1508983567340645E-8</v>
      </c>
      <c r="AZ17" s="30">
        <f t="shared" si="19"/>
        <v>1.1508983567340612E-8</v>
      </c>
      <c r="BB17" s="36"/>
      <c r="BC17" s="36"/>
      <c r="BD17" s="36"/>
      <c r="BJ17" s="36">
        <v>4.6444900000000003E-6</v>
      </c>
      <c r="BK17" s="36">
        <v>1.1733724918499999</v>
      </c>
      <c r="BL17" s="36">
        <v>949.17560896980001</v>
      </c>
      <c r="BM17" s="30">
        <f t="shared" si="24"/>
        <v>-2.7098948181192836E-6</v>
      </c>
      <c r="BN17" s="30">
        <f t="shared" si="25"/>
        <v>-2.709628072097383E-6</v>
      </c>
      <c r="BO17" s="30">
        <f t="shared" si="26"/>
        <v>-2.7096280702421793E-6</v>
      </c>
      <c r="BP17" s="30">
        <f t="shared" si="27"/>
        <v>-2.7096280702421589E-6</v>
      </c>
      <c r="BR17" s="36">
        <v>6.0544E-7</v>
      </c>
      <c r="BS17" s="36">
        <v>5.4474008435899997</v>
      </c>
      <c r="BT17" s="36">
        <v>213.29909543799999</v>
      </c>
      <c r="BU17" s="30">
        <f t="shared" si="28"/>
        <v>-2.6205850244111276E-7</v>
      </c>
      <c r="BV17" s="30">
        <f t="shared" si="29"/>
        <v>-2.6206717569965974E-7</v>
      </c>
      <c r="BW17" s="30">
        <f t="shared" si="30"/>
        <v>-2.6206717575998034E-7</v>
      </c>
      <c r="BX17" s="30">
        <f t="shared" si="31"/>
        <v>-2.6206717575998082E-7</v>
      </c>
      <c r="BZ17" s="36">
        <v>4.5639999999999997E-8</v>
      </c>
      <c r="CA17" s="36">
        <v>0.91811732585000005</v>
      </c>
      <c r="CB17" s="36">
        <v>1162.4747044077999</v>
      </c>
      <c r="CC17" s="30">
        <f t="shared" si="32"/>
        <v>3.3210877685162664E-8</v>
      </c>
      <c r="CD17" s="30">
        <f t="shared" si="33"/>
        <v>3.3213588870331412E-8</v>
      </c>
      <c r="CE17" s="30">
        <f t="shared" si="34"/>
        <v>3.321358888918626E-8</v>
      </c>
      <c r="CF17" s="30">
        <f t="shared" si="35"/>
        <v>3.3213588889186399E-8</v>
      </c>
      <c r="CH17" s="36">
        <v>6.2300000000000002E-9</v>
      </c>
      <c r="CI17" s="36">
        <v>2.4805621360000001</v>
      </c>
      <c r="CJ17" s="36">
        <v>1596.1864422845999</v>
      </c>
      <c r="CK17" s="30">
        <f t="shared" si="36"/>
        <v>6.2067477797649135E-9</v>
      </c>
      <c r="CL17" s="30">
        <f t="shared" si="37"/>
        <v>6.2066837857563261E-9</v>
      </c>
      <c r="CM17" s="30">
        <f t="shared" si="38"/>
        <v>6.2066837853109563E-9</v>
      </c>
      <c r="CN17" s="30">
        <f t="shared" si="39"/>
        <v>6.206683785310953E-9</v>
      </c>
      <c r="CP17" s="41"/>
      <c r="CQ17" s="41"/>
      <c r="CR17" s="41"/>
      <c r="CX17" s="36"/>
      <c r="CY17" s="36"/>
      <c r="CZ17" s="36"/>
      <c r="DF17" s="36">
        <v>9.1614310000000002E-5</v>
      </c>
      <c r="DG17" s="36">
        <v>4.4135261893499997</v>
      </c>
      <c r="DH17" s="36">
        <v>213.29909543799999</v>
      </c>
      <c r="DI17" s="30">
        <f t="shared" si="44"/>
        <v>-9.1249418126152456E-5</v>
      </c>
      <c r="DJ17" s="30">
        <f t="shared" si="45"/>
        <v>-9.1249547924292357E-5</v>
      </c>
      <c r="DK17" s="30">
        <f t="shared" si="46"/>
        <v>-9.1249547925194996E-5</v>
      </c>
      <c r="DL17" s="30">
        <f t="shared" si="47"/>
        <v>-9.1249547925195009E-5</v>
      </c>
      <c r="DN17" s="36">
        <v>1.6412570000000001E-5</v>
      </c>
      <c r="DO17" s="36">
        <v>4.4162866982400004</v>
      </c>
      <c r="DP17" s="36">
        <v>625.67019231239999</v>
      </c>
      <c r="DQ17" s="30">
        <f t="shared" si="48"/>
        <v>9.5840891031131918E-6</v>
      </c>
      <c r="DR17" s="30">
        <f t="shared" si="49"/>
        <v>9.5847101596349808E-6</v>
      </c>
      <c r="DS17" s="30">
        <f t="shared" si="50"/>
        <v>9.5847101639542254E-6</v>
      </c>
      <c r="DT17" s="30">
        <f t="shared" si="51"/>
        <v>9.5847101639542593E-6</v>
      </c>
      <c r="DV17" s="36">
        <v>2.2977699999999999E-6</v>
      </c>
      <c r="DW17" s="36">
        <v>0.70530766212999996</v>
      </c>
      <c r="DX17" s="36">
        <v>735.87651353180001</v>
      </c>
      <c r="DY17" s="30">
        <f t="shared" si="52"/>
        <v>-2.2355626865723128E-6</v>
      </c>
      <c r="DZ17" s="30">
        <f t="shared" si="53"/>
        <v>-2.2355335688969967E-6</v>
      </c>
      <c r="EA17" s="30">
        <f t="shared" si="54"/>
        <v>-2.235533568694466E-6</v>
      </c>
      <c r="EB17" s="30">
        <f t="shared" si="55"/>
        <v>-2.2355335686944639E-6</v>
      </c>
      <c r="ED17" s="36">
        <v>3.0022999999999998E-7</v>
      </c>
      <c r="EE17" s="36">
        <v>4.6323624503199996</v>
      </c>
      <c r="EF17" s="36">
        <v>426.59819087599999</v>
      </c>
      <c r="EG17" s="30">
        <f t="shared" si="56"/>
        <v>-1.925536178315368E-7</v>
      </c>
      <c r="EH17" s="30">
        <f t="shared" si="57"/>
        <v>-1.9254629658113742E-7</v>
      </c>
      <c r="EI17" s="30">
        <f t="shared" si="58"/>
        <v>-1.9254629653021893E-7</v>
      </c>
      <c r="EJ17" s="30">
        <f t="shared" si="59"/>
        <v>-1.9254629653021853E-7</v>
      </c>
      <c r="EL17" s="36">
        <v>2.1139999999999999E-8</v>
      </c>
      <c r="EM17" s="36">
        <v>3.11758855774</v>
      </c>
      <c r="EN17" s="36">
        <v>1045.1548361876</v>
      </c>
      <c r="EO17" s="30">
        <f t="shared" si="60"/>
        <v>-1.8902549740958845E-8</v>
      </c>
      <c r="EP17" s="30">
        <f t="shared" si="61"/>
        <v>-1.8903286722391314E-8</v>
      </c>
      <c r="EQ17" s="30">
        <f t="shared" si="62"/>
        <v>-1.8903286727516472E-8</v>
      </c>
      <c r="ER17" s="30">
        <f t="shared" si="63"/>
        <v>-1.8903286727516511E-8</v>
      </c>
      <c r="ET17" s="41"/>
      <c r="EU17" s="41"/>
      <c r="EV17" s="41"/>
    </row>
    <row r="18" spans="1:152" s="30" customFormat="1" ht="12.75">
      <c r="N18" s="36">
        <v>5.3052829999999997E-5</v>
      </c>
      <c r="O18" s="36">
        <v>1.3067123684799999</v>
      </c>
      <c r="P18" s="36">
        <v>14.227094001599999</v>
      </c>
      <c r="Q18" s="30">
        <f t="shared" si="0"/>
        <v>1.7840758771447324E-5</v>
      </c>
      <c r="R18" s="30">
        <f t="shared" si="1"/>
        <v>1.7840811730170949E-5</v>
      </c>
      <c r="S18" s="30">
        <f t="shared" si="2"/>
        <v>1.7840811730539273E-5</v>
      </c>
      <c r="T18" s="30">
        <f t="shared" si="3"/>
        <v>1.7840811730539273E-5</v>
      </c>
      <c r="V18" s="36">
        <v>1.0035740000000001E-5</v>
      </c>
      <c r="W18" s="36">
        <v>3.15040301822</v>
      </c>
      <c r="X18" s="36">
        <v>426.59819087599999</v>
      </c>
      <c r="Y18" s="30">
        <f t="shared" si="4"/>
        <v>7.0984680554421331E-6</v>
      </c>
      <c r="Z18" s="30">
        <f t="shared" si="5"/>
        <v>7.0986935252133274E-6</v>
      </c>
      <c r="AA18" s="30">
        <f t="shared" si="6"/>
        <v>7.098693526781398E-6</v>
      </c>
      <c r="AB18" s="30">
        <f t="shared" si="7"/>
        <v>7.0986935267814107E-6</v>
      </c>
      <c r="AD18" s="36">
        <v>1.2956999999999999E-6</v>
      </c>
      <c r="AE18" s="36">
        <v>5.8373887252500003</v>
      </c>
      <c r="AF18" s="36">
        <v>412.3710968744</v>
      </c>
      <c r="AG18" s="30">
        <f t="shared" si="8"/>
        <v>-1.1886363132372953E-6</v>
      </c>
      <c r="AH18" s="30">
        <f t="shared" si="9"/>
        <v>-1.1886521574716186E-6</v>
      </c>
      <c r="AI18" s="30">
        <f t="shared" si="10"/>
        <v>-1.188652157581808E-6</v>
      </c>
      <c r="AJ18" s="30">
        <f t="shared" si="11"/>
        <v>-1.1886521575818091E-6</v>
      </c>
      <c r="AL18" s="36">
        <v>1.6213999999999999E-7</v>
      </c>
      <c r="AM18" s="36">
        <v>3.1452111729899999</v>
      </c>
      <c r="AN18" s="36">
        <v>625.67019231239999</v>
      </c>
      <c r="AO18" s="30">
        <f t="shared" si="12"/>
        <v>1.5371086137721894E-7</v>
      </c>
      <c r="AP18" s="30">
        <f t="shared" si="13"/>
        <v>1.5370845601562315E-7</v>
      </c>
      <c r="AQ18" s="30">
        <f t="shared" si="14"/>
        <v>1.5370845599889319E-7</v>
      </c>
      <c r="AR18" s="30">
        <f t="shared" si="15"/>
        <v>1.5370845599889306E-7</v>
      </c>
      <c r="AT18" s="36">
        <v>1.2029999999999999E-8</v>
      </c>
      <c r="AU18" s="36">
        <v>4.7161463384499998</v>
      </c>
      <c r="AV18" s="36">
        <v>95.979227217800002</v>
      </c>
      <c r="AW18" s="30">
        <f t="shared" si="16"/>
        <v>-6.0650182561475096E-9</v>
      </c>
      <c r="AX18" s="30">
        <f t="shared" si="17"/>
        <v>-6.065092546520448E-9</v>
      </c>
      <c r="AY18" s="30">
        <f t="shared" si="18"/>
        <v>-6.0650925470371215E-9</v>
      </c>
      <c r="AZ18" s="30">
        <f t="shared" si="19"/>
        <v>-6.0650925470371315E-9</v>
      </c>
      <c r="BB18" s="36"/>
      <c r="BC18" s="36"/>
      <c r="BD18" s="36"/>
      <c r="BJ18" s="36">
        <v>4.3107199999999998E-6</v>
      </c>
      <c r="BK18" s="36">
        <v>2.6082500049399999</v>
      </c>
      <c r="BL18" s="36">
        <v>419.48464387519999</v>
      </c>
      <c r="BM18" s="30">
        <f t="shared" si="24"/>
        <v>4.1399857523887798E-6</v>
      </c>
      <c r="BN18" s="30">
        <f t="shared" si="25"/>
        <v>4.1400232904305127E-6</v>
      </c>
      <c r="BO18" s="30">
        <f t="shared" si="26"/>
        <v>4.1400232906915674E-6</v>
      </c>
      <c r="BP18" s="30">
        <f t="shared" si="27"/>
        <v>4.1400232906915691E-6</v>
      </c>
      <c r="BR18" s="36">
        <v>3.6561E-7</v>
      </c>
      <c r="BS18" s="36">
        <v>4.6982839283900004</v>
      </c>
      <c r="BT18" s="36">
        <v>543.91805909619995</v>
      </c>
      <c r="BU18" s="30">
        <f t="shared" si="28"/>
        <v>-4.0751667178144948E-8</v>
      </c>
      <c r="BV18" s="30">
        <f t="shared" si="29"/>
        <v>-4.0736943715408125E-8</v>
      </c>
      <c r="BW18" s="30">
        <f t="shared" si="30"/>
        <v>-4.0736943613009339E-8</v>
      </c>
      <c r="BX18" s="30">
        <f t="shared" si="31"/>
        <v>-4.0736943613008531E-8</v>
      </c>
      <c r="BZ18" s="36">
        <v>4.5470000000000003E-8</v>
      </c>
      <c r="CA18" s="36">
        <v>4.0195374520199998</v>
      </c>
      <c r="CB18" s="36">
        <v>1596.1864422845999</v>
      </c>
      <c r="CC18" s="30">
        <f t="shared" si="32"/>
        <v>5.3641161188874962E-9</v>
      </c>
      <c r="CD18" s="30">
        <f t="shared" si="33"/>
        <v>5.369485625198212E-9</v>
      </c>
      <c r="CE18" s="30">
        <f t="shared" si="34"/>
        <v>5.3694856625417101E-9</v>
      </c>
      <c r="CF18" s="30">
        <f t="shared" si="35"/>
        <v>5.369485662542031E-9</v>
      </c>
      <c r="CH18" s="36">
        <v>7.3600000000000002E-9</v>
      </c>
      <c r="CI18" s="36">
        <v>1.52532370632</v>
      </c>
      <c r="CJ18" s="36">
        <v>735.87651353180001</v>
      </c>
      <c r="CK18" s="30">
        <f t="shared" si="36"/>
        <v>-6.1288145600698323E-9</v>
      </c>
      <c r="CL18" s="30">
        <f t="shared" si="37"/>
        <v>-6.1290379727345458E-9</v>
      </c>
      <c r="CM18" s="30">
        <f t="shared" si="38"/>
        <v>-6.1290379742882706E-9</v>
      </c>
      <c r="CN18" s="30">
        <f t="shared" si="39"/>
        <v>-6.1290379742882846E-9</v>
      </c>
      <c r="CP18" s="36"/>
      <c r="CQ18" s="36"/>
      <c r="CR18" s="36"/>
      <c r="CX18" s="36"/>
      <c r="CY18" s="36"/>
      <c r="CZ18" s="36"/>
      <c r="DF18" s="36">
        <v>7.8945389999999997E-5</v>
      </c>
      <c r="DG18" s="36">
        <v>2.4790755140399998</v>
      </c>
      <c r="DH18" s="36">
        <v>426.59819087599999</v>
      </c>
      <c r="DI18" s="30">
        <f t="shared" si="44"/>
        <v>7.8435015241444788E-5</v>
      </c>
      <c r="DJ18" s="30">
        <f t="shared" si="45"/>
        <v>7.8435300048440443E-5</v>
      </c>
      <c r="DK18" s="30">
        <f t="shared" si="46"/>
        <v>7.8435300050420942E-5</v>
      </c>
      <c r="DL18" s="30">
        <f t="shared" si="47"/>
        <v>7.8435300050420969E-5</v>
      </c>
      <c r="DN18" s="36">
        <v>1.0498660000000001E-5</v>
      </c>
      <c r="DO18" s="36">
        <v>3.1611362295499998</v>
      </c>
      <c r="DP18" s="36">
        <v>213.29909543799999</v>
      </c>
      <c r="DQ18" s="30">
        <f t="shared" si="48"/>
        <v>-4.1625866296974912E-6</v>
      </c>
      <c r="DR18" s="30">
        <f t="shared" si="49"/>
        <v>-4.1624334651766893E-6</v>
      </c>
      <c r="DS18" s="30">
        <f t="shared" si="50"/>
        <v>-4.1624334641114581E-6</v>
      </c>
      <c r="DT18" s="30">
        <f t="shared" si="51"/>
        <v>-4.1624334641114496E-6</v>
      </c>
      <c r="DV18" s="36">
        <v>2.0078300000000001E-6</v>
      </c>
      <c r="DW18" s="36">
        <v>3.06850623368</v>
      </c>
      <c r="DX18" s="36">
        <v>543.91805909619995</v>
      </c>
      <c r="DY18" s="30">
        <f t="shared" si="52"/>
        <v>2.0050411225589343E-6</v>
      </c>
      <c r="DZ18" s="30">
        <f t="shared" si="53"/>
        <v>2.0050454078577631E-6</v>
      </c>
      <c r="EA18" s="30">
        <f t="shared" si="54"/>
        <v>2.0050454078875549E-6</v>
      </c>
      <c r="EB18" s="30">
        <f t="shared" si="55"/>
        <v>2.0050454078875554E-6</v>
      </c>
      <c r="ED18" s="36">
        <v>3.3531E-7</v>
      </c>
      <c r="EE18" s="36">
        <v>0.84784977903000003</v>
      </c>
      <c r="EF18" s="36">
        <v>206.1855484372</v>
      </c>
      <c r="EG18" s="30">
        <f t="shared" si="56"/>
        <v>3.2079010796589329E-7</v>
      </c>
      <c r="EH18" s="30">
        <f t="shared" si="57"/>
        <v>3.2078860859851574E-7</v>
      </c>
      <c r="EI18" s="30">
        <f t="shared" si="58"/>
        <v>3.207886085880877E-7</v>
      </c>
      <c r="EJ18" s="30">
        <f t="shared" si="59"/>
        <v>3.2078860858808765E-7</v>
      </c>
      <c r="EL18" s="36">
        <v>1.6730000000000002E-8</v>
      </c>
      <c r="EM18" s="36">
        <v>2.81399290364</v>
      </c>
      <c r="EN18" s="36">
        <v>206.1855484372</v>
      </c>
      <c r="EO18" s="30">
        <f t="shared" si="60"/>
        <v>-1.6699759095701616E-9</v>
      </c>
      <c r="EP18" s="30">
        <f t="shared" si="61"/>
        <v>-1.6697201969623198E-9</v>
      </c>
      <c r="EQ18" s="30">
        <f t="shared" si="62"/>
        <v>-1.6697201951838908E-9</v>
      </c>
      <c r="ER18" s="30">
        <f t="shared" si="63"/>
        <v>-1.6697201951838761E-9</v>
      </c>
      <c r="ET18" s="36"/>
      <c r="EU18" s="36"/>
      <c r="EV18" s="36"/>
    </row>
    <row r="19" spans="1:152" s="30" customFormat="1" ht="12.75">
      <c r="A19" s="34" t="s">
        <v>26</v>
      </c>
      <c r="B19" s="33" t="s">
        <v>200</v>
      </c>
      <c r="C19" s="34" t="s">
        <v>201</v>
      </c>
      <c r="D19" s="34" t="s">
        <v>26</v>
      </c>
      <c r="E19" s="34" t="s">
        <v>26</v>
      </c>
      <c r="F19" s="34" t="s">
        <v>26</v>
      </c>
      <c r="N19" s="36">
        <v>5.3054570000000003E-5</v>
      </c>
      <c r="O19" s="36">
        <v>4.1862505349500001</v>
      </c>
      <c r="P19" s="36">
        <v>1052.2683831884001</v>
      </c>
      <c r="Q19" s="30">
        <f t="shared" si="0"/>
        <v>-4.098727714104638E-6</v>
      </c>
      <c r="R19" s="30">
        <f t="shared" si="1"/>
        <v>-4.1028745823442237E-6</v>
      </c>
      <c r="S19" s="30">
        <f t="shared" si="2"/>
        <v>-4.1028746111847561E-6</v>
      </c>
      <c r="T19" s="30">
        <f t="shared" si="3"/>
        <v>-4.1028746111849908E-6</v>
      </c>
      <c r="V19" s="36">
        <v>1.0987350000000001E-5</v>
      </c>
      <c r="W19" s="36">
        <v>5.3070498159400001</v>
      </c>
      <c r="X19" s="36">
        <v>515.46387109299997</v>
      </c>
      <c r="Y19" s="30">
        <f t="shared" si="4"/>
        <v>-8.4559484580084424E-6</v>
      </c>
      <c r="Z19" s="30">
        <f t="shared" si="5"/>
        <v>-8.4556790280417189E-6</v>
      </c>
      <c r="AA19" s="30">
        <f t="shared" si="6"/>
        <v>-8.4556790261678482E-6</v>
      </c>
      <c r="AB19" s="30">
        <f t="shared" si="7"/>
        <v>-8.4556790261678329E-6</v>
      </c>
      <c r="AD19" s="36">
        <v>1.41932E-6</v>
      </c>
      <c r="AE19" s="36">
        <v>1.6343516901599999</v>
      </c>
      <c r="AF19" s="36">
        <v>426.59819087599999</v>
      </c>
      <c r="AG19" s="30">
        <f t="shared" si="8"/>
        <v>1.0567383255206078E-6</v>
      </c>
      <c r="AH19" s="30">
        <f t="shared" si="9"/>
        <v>1.0567082105675351E-6</v>
      </c>
      <c r="AI19" s="30">
        <f t="shared" si="10"/>
        <v>1.056708210358088E-6</v>
      </c>
      <c r="AJ19" s="30">
        <f t="shared" si="11"/>
        <v>1.0567082103580863E-6</v>
      </c>
      <c r="AL19" s="36">
        <v>1.6054999999999999E-7</v>
      </c>
      <c r="AM19" s="36">
        <v>3.3603012629700002</v>
      </c>
      <c r="AN19" s="36">
        <v>1052.2683831884001</v>
      </c>
      <c r="AO19" s="30">
        <f t="shared" si="12"/>
        <v>-1.2608992656254831E-7</v>
      </c>
      <c r="AP19" s="30">
        <f t="shared" si="13"/>
        <v>-1.2609771774703684E-7</v>
      </c>
      <c r="AQ19" s="30">
        <f t="shared" si="14"/>
        <v>-1.2609771780122022E-7</v>
      </c>
      <c r="AR19" s="30">
        <f t="shared" si="15"/>
        <v>-1.2609771780122067E-7</v>
      </c>
      <c r="AT19" s="36">
        <v>1.0859999999999999E-8</v>
      </c>
      <c r="AU19" s="36">
        <v>1.2860457117199999</v>
      </c>
      <c r="AV19" s="36">
        <v>1589.0728952838001</v>
      </c>
      <c r="AW19" s="30">
        <f t="shared" si="16"/>
        <v>3.5118805796915693E-9</v>
      </c>
      <c r="AX19" s="30">
        <f t="shared" si="17"/>
        <v>3.5106639185679552E-9</v>
      </c>
      <c r="AY19" s="30">
        <f t="shared" si="18"/>
        <v>3.5106639101061676E-9</v>
      </c>
      <c r="AZ19" s="30">
        <f t="shared" si="19"/>
        <v>3.5106639101060948E-9</v>
      </c>
      <c r="BB19" s="36"/>
      <c r="BC19" s="36"/>
      <c r="BD19" s="36"/>
      <c r="BJ19" s="36">
        <v>3.5143299999999999E-6</v>
      </c>
      <c r="BK19" s="36">
        <v>4.6106299071399999</v>
      </c>
      <c r="BL19" s="36">
        <v>2118.7638603783998</v>
      </c>
      <c r="BM19" s="30">
        <f t="shared" si="24"/>
        <v>2.3092809263665693E-6</v>
      </c>
      <c r="BN19" s="30">
        <f t="shared" si="25"/>
        <v>2.308862727259813E-6</v>
      </c>
      <c r="BO19" s="30">
        <f t="shared" si="26"/>
        <v>2.3088627243511281E-6</v>
      </c>
      <c r="BP19" s="30">
        <f t="shared" si="27"/>
        <v>2.3088627243511044E-6</v>
      </c>
      <c r="BR19" s="36">
        <v>4.6031999999999998E-7</v>
      </c>
      <c r="BS19" s="36">
        <v>0.53850360901000005</v>
      </c>
      <c r="BT19" s="36">
        <v>110.2063212194</v>
      </c>
      <c r="BU19" s="30">
        <f t="shared" si="28"/>
        <v>4.5910930431624542E-7</v>
      </c>
      <c r="BV19" s="30">
        <f t="shared" si="29"/>
        <v>4.5910903036086718E-7</v>
      </c>
      <c r="BW19" s="30">
        <f t="shared" si="30"/>
        <v>4.5910903035896178E-7</v>
      </c>
      <c r="BX19" s="30">
        <f t="shared" si="31"/>
        <v>4.5910903035896178E-7</v>
      </c>
      <c r="BZ19" s="36">
        <v>5.0979999999999997E-8</v>
      </c>
      <c r="CA19" s="36">
        <v>6.0316979523100001</v>
      </c>
      <c r="CB19" s="36">
        <v>735.87651353180001</v>
      </c>
      <c r="CC19" s="30">
        <f t="shared" si="32"/>
        <v>-1.894647516720021E-8</v>
      </c>
      <c r="CD19" s="30">
        <f t="shared" si="33"/>
        <v>-1.8943880360476062E-8</v>
      </c>
      <c r="CE19" s="30">
        <f t="shared" si="34"/>
        <v>-1.8943880342429532E-8</v>
      </c>
      <c r="CF19" s="30">
        <f t="shared" si="35"/>
        <v>-1.894388034242936E-8</v>
      </c>
      <c r="CH19" s="36">
        <v>4.9900000000000003E-9</v>
      </c>
      <c r="CI19" s="36">
        <v>3.67985494258</v>
      </c>
      <c r="CJ19" s="36">
        <v>419.48464387519999</v>
      </c>
      <c r="CK19" s="30">
        <f t="shared" si="36"/>
        <v>1.0733996109707256E-9</v>
      </c>
      <c r="CL19" s="30">
        <f t="shared" si="37"/>
        <v>1.073551910802405E-9</v>
      </c>
      <c r="CM19" s="30">
        <f t="shared" si="38"/>
        <v>1.0735519118616152E-9</v>
      </c>
      <c r="CN19" s="30">
        <f t="shared" si="39"/>
        <v>1.0735519118616236E-9</v>
      </c>
      <c r="CP19" s="36"/>
      <c r="CQ19" s="36"/>
      <c r="CR19" s="36"/>
      <c r="CX19" s="36"/>
      <c r="CY19" s="36"/>
      <c r="CZ19" s="36"/>
      <c r="DF19" s="36">
        <v>7.0579780000000003E-5</v>
      </c>
      <c r="DG19" s="36">
        <v>2.1818475311099998</v>
      </c>
      <c r="DH19" s="36">
        <v>1265.5674786264001</v>
      </c>
      <c r="DI19" s="30">
        <f t="shared" si="44"/>
        <v>8.6450623250853725E-6</v>
      </c>
      <c r="DJ19" s="30">
        <f t="shared" si="45"/>
        <v>8.6516670186938209E-6</v>
      </c>
      <c r="DK19" s="30">
        <f t="shared" si="46"/>
        <v>8.6516670646277959E-6</v>
      </c>
      <c r="DL19" s="30">
        <f t="shared" si="47"/>
        <v>8.6516670646281703E-6</v>
      </c>
      <c r="DN19" s="36">
        <v>1.0248020000000001E-5</v>
      </c>
      <c r="DO19" s="36">
        <v>2.5543264301800002</v>
      </c>
      <c r="DP19" s="36">
        <v>412.3710968744</v>
      </c>
      <c r="DQ19" s="30">
        <f t="shared" si="48"/>
        <v>9.8824489468593733E-6</v>
      </c>
      <c r="DR19" s="30">
        <f t="shared" si="49"/>
        <v>9.8825322859742725E-6</v>
      </c>
      <c r="DS19" s="30">
        <f t="shared" si="50"/>
        <v>9.8825322865538446E-6</v>
      </c>
      <c r="DT19" s="30">
        <f t="shared" si="51"/>
        <v>9.8825322865538514E-6</v>
      </c>
      <c r="DV19" s="36">
        <v>1.99807E-6</v>
      </c>
      <c r="DW19" s="36">
        <v>4.4288416531700001</v>
      </c>
      <c r="DX19" s="36">
        <v>103.0927742186</v>
      </c>
      <c r="DY19" s="30">
        <f t="shared" si="52"/>
        <v>-1.5078857594428781E-6</v>
      </c>
      <c r="DZ19" s="30">
        <f t="shared" si="53"/>
        <v>-1.507895828326476E-6</v>
      </c>
      <c r="EA19" s="30">
        <f t="shared" si="54"/>
        <v>-1.5078958283965028E-6</v>
      </c>
      <c r="EB19" s="30">
        <f t="shared" si="55"/>
        <v>-1.5078958283965034E-6</v>
      </c>
      <c r="ED19" s="36">
        <v>2.0804E-7</v>
      </c>
      <c r="EE19" s="36">
        <v>2.5007124381399999</v>
      </c>
      <c r="EF19" s="36">
        <v>728.76296653099996</v>
      </c>
      <c r="EG19" s="30">
        <f t="shared" si="56"/>
        <v>6.4127122952401002E-9</v>
      </c>
      <c r="EH19" s="30">
        <f t="shared" si="57"/>
        <v>6.4014221583404301E-9</v>
      </c>
      <c r="EI19" s="30">
        <f t="shared" si="58"/>
        <v>6.4014220798198415E-9</v>
      </c>
      <c r="EJ19" s="30">
        <f t="shared" si="59"/>
        <v>6.401422079819102E-9</v>
      </c>
      <c r="EL19" s="36">
        <v>1.805E-8</v>
      </c>
      <c r="EM19" s="36">
        <v>2.6003000691899998</v>
      </c>
      <c r="EN19" s="36">
        <v>199.0720014364</v>
      </c>
      <c r="EO19" s="30">
        <f t="shared" si="60"/>
        <v>1.3392604015587459E-9</v>
      </c>
      <c r="EP19" s="30">
        <f t="shared" si="61"/>
        <v>1.3395273703681155E-9</v>
      </c>
      <c r="EQ19" s="30">
        <f t="shared" si="62"/>
        <v>1.3395273722248256E-9</v>
      </c>
      <c r="ER19" s="30">
        <f t="shared" si="63"/>
        <v>1.3395273722248417E-9</v>
      </c>
      <c r="ET19" s="36"/>
      <c r="EU19" s="36"/>
      <c r="EV19" s="36"/>
    </row>
    <row r="20" spans="1:152" s="30" customFormat="1" ht="12.75">
      <c r="N20" s="36">
        <v>4.6472489999999999E-5</v>
      </c>
      <c r="O20" s="36">
        <v>4.6995810949700001</v>
      </c>
      <c r="P20" s="36">
        <v>3.9321532631</v>
      </c>
      <c r="Q20" s="30">
        <f t="shared" si="0"/>
        <v>-1.6080916147359517E-6</v>
      </c>
      <c r="R20" s="30">
        <f t="shared" si="1"/>
        <v>-1.6081052209825739E-6</v>
      </c>
      <c r="S20" s="30">
        <f t="shared" si="2"/>
        <v>-1.608105221077204E-6</v>
      </c>
      <c r="T20" s="30">
        <f t="shared" si="3"/>
        <v>-1.608105221077204E-6</v>
      </c>
      <c r="V20" s="36">
        <v>8.1639699999999997E-6</v>
      </c>
      <c r="W20" s="36">
        <v>0.58643054886000001</v>
      </c>
      <c r="X20" s="36">
        <v>1066.49547719</v>
      </c>
      <c r="Y20" s="30">
        <f t="shared" si="4"/>
        <v>4.7065537927091555E-6</v>
      </c>
      <c r="Z20" s="30">
        <f t="shared" si="5"/>
        <v>4.707083813505781E-6</v>
      </c>
      <c r="AA20" s="30">
        <f t="shared" si="6"/>
        <v>4.7070838171918583E-6</v>
      </c>
      <c r="AB20" s="30">
        <f t="shared" si="7"/>
        <v>4.707083817191888E-6</v>
      </c>
      <c r="AD20" s="36">
        <v>1.1732700000000001E-6</v>
      </c>
      <c r="AE20" s="36">
        <v>1.4143546258799999</v>
      </c>
      <c r="AF20" s="36">
        <v>625.67019231239999</v>
      </c>
      <c r="AG20" s="30">
        <f t="shared" si="8"/>
        <v>-5.4587018043067165E-7</v>
      </c>
      <c r="AH20" s="30">
        <f t="shared" si="9"/>
        <v>-5.4591859099093614E-7</v>
      </c>
      <c r="AI20" s="30">
        <f t="shared" si="10"/>
        <v>-5.4591859132761713E-7</v>
      </c>
      <c r="AJ20" s="30">
        <f t="shared" si="11"/>
        <v>-5.4591859132761988E-7</v>
      </c>
      <c r="AL20" s="36">
        <v>1.3392E-7</v>
      </c>
      <c r="AM20" s="36">
        <v>2.7597389220199999</v>
      </c>
      <c r="AN20" s="36">
        <v>95.979227217800002</v>
      </c>
      <c r="AO20" s="30">
        <f t="shared" si="12"/>
        <v>-8.1767390323748081E-8</v>
      </c>
      <c r="AP20" s="30">
        <f t="shared" si="13"/>
        <v>-8.1766631919127354E-8</v>
      </c>
      <c r="AQ20" s="30">
        <f t="shared" si="14"/>
        <v>-8.1766631913852787E-8</v>
      </c>
      <c r="AR20" s="30">
        <f t="shared" si="15"/>
        <v>-8.1766631913852748E-8</v>
      </c>
      <c r="AT20" s="36">
        <v>9.8199999999999996E-9</v>
      </c>
      <c r="AU20" s="36">
        <v>4.7799007366200001</v>
      </c>
      <c r="AV20" s="36">
        <v>1045.1548361876</v>
      </c>
      <c r="AW20" s="30">
        <f t="shared" si="16"/>
        <v>5.1809229069925908E-9</v>
      </c>
      <c r="AX20" s="30">
        <f t="shared" si="17"/>
        <v>5.1802733189177432E-9</v>
      </c>
      <c r="AY20" s="30">
        <f t="shared" si="18"/>
        <v>5.1802733143998829E-9</v>
      </c>
      <c r="AZ20" s="30">
        <f t="shared" si="19"/>
        <v>5.1802733143998456E-9</v>
      </c>
      <c r="BB20" s="36"/>
      <c r="BC20" s="36"/>
      <c r="BD20" s="36"/>
      <c r="BJ20" s="36">
        <v>1.2314800000000001E-6</v>
      </c>
      <c r="BK20" s="36">
        <v>3.3496818138400002</v>
      </c>
      <c r="BL20" s="36">
        <v>1692.1656695024001</v>
      </c>
      <c r="BM20" s="30">
        <f t="shared" si="24"/>
        <v>1.1930343036329584E-6</v>
      </c>
      <c r="BN20" s="30">
        <f t="shared" si="25"/>
        <v>1.1930727844473543E-6</v>
      </c>
      <c r="BO20" s="30">
        <f t="shared" si="26"/>
        <v>1.1930727847149145E-6</v>
      </c>
      <c r="BP20" s="30">
        <f t="shared" si="27"/>
        <v>1.1930727847149166E-6</v>
      </c>
      <c r="BR20" s="36">
        <v>4.5123E-7</v>
      </c>
      <c r="BS20" s="36">
        <v>1.89516645239</v>
      </c>
      <c r="BT20" s="36">
        <v>846.08283475120004</v>
      </c>
      <c r="BU20" s="30">
        <f t="shared" si="28"/>
        <v>-4.2455120215114153E-7</v>
      </c>
      <c r="BV20" s="30">
        <f t="shared" si="29"/>
        <v>-4.2456083662329968E-7</v>
      </c>
      <c r="BW20" s="30">
        <f t="shared" si="30"/>
        <v>-4.2456083669029956E-7</v>
      </c>
      <c r="BX20" s="30">
        <f t="shared" si="31"/>
        <v>-4.2456083669030009E-7</v>
      </c>
      <c r="BZ20" s="36">
        <v>3.5929999999999998E-8</v>
      </c>
      <c r="CA20" s="36">
        <v>4.5408016440800001</v>
      </c>
      <c r="CB20" s="36">
        <v>110.2063212194</v>
      </c>
      <c r="CC20" s="30">
        <f t="shared" si="32"/>
        <v>-2.5336030752740643E-8</v>
      </c>
      <c r="CD20" s="30">
        <f t="shared" si="33"/>
        <v>-2.5336239930777394E-8</v>
      </c>
      <c r="CE20" s="30">
        <f t="shared" si="34"/>
        <v>-2.5336239932232183E-8</v>
      </c>
      <c r="CF20" s="30">
        <f t="shared" si="35"/>
        <v>-2.5336239932232192E-8</v>
      </c>
      <c r="CH20" s="36">
        <v>4.5399999999999996E-9</v>
      </c>
      <c r="CI20" s="36">
        <v>0.26977404624000001</v>
      </c>
      <c r="CJ20" s="36">
        <v>942.06206196899996</v>
      </c>
      <c r="CK20" s="30">
        <f t="shared" si="36"/>
        <v>1.0843236184693133E-9</v>
      </c>
      <c r="CL20" s="30">
        <f t="shared" si="37"/>
        <v>1.084633039317846E-9</v>
      </c>
      <c r="CM20" s="30">
        <f t="shared" si="38"/>
        <v>1.0846330414697816E-9</v>
      </c>
      <c r="CN20" s="30">
        <f t="shared" si="39"/>
        <v>1.084633041469801E-9</v>
      </c>
      <c r="CP20" s="36"/>
      <c r="CQ20" s="36"/>
      <c r="CR20" s="36"/>
      <c r="CX20" s="36"/>
      <c r="CY20" s="36"/>
      <c r="CZ20" s="36"/>
      <c r="DF20" s="36">
        <v>6.1377550000000003E-5</v>
      </c>
      <c r="DG20" s="36">
        <v>6.2641754251400004</v>
      </c>
      <c r="DH20" s="36">
        <v>846.08283475120004</v>
      </c>
      <c r="DI20" s="30">
        <f t="shared" si="44"/>
        <v>-1.3570956970358198E-7</v>
      </c>
      <c r="DJ20" s="30">
        <f t="shared" si="45"/>
        <v>-1.3184061606784809E-7</v>
      </c>
      <c r="DK20" s="30">
        <f t="shared" si="46"/>
        <v>-1.3184058916007505E-7</v>
      </c>
      <c r="DL20" s="30">
        <f t="shared" si="47"/>
        <v>-1.3184058915985699E-7</v>
      </c>
      <c r="DN20" s="36">
        <v>7.4099599999999999E-6</v>
      </c>
      <c r="DO20" s="36">
        <v>2.1709463055799998</v>
      </c>
      <c r="DP20" s="36">
        <v>1162.4747044077999</v>
      </c>
      <c r="DQ20" s="30">
        <f t="shared" si="48"/>
        <v>-3.1421720081675485E-6</v>
      </c>
      <c r="DR20" s="30">
        <f t="shared" si="49"/>
        <v>-3.1415907943013497E-6</v>
      </c>
      <c r="DS20" s="30">
        <f t="shared" si="50"/>
        <v>-3.1415907902590552E-6</v>
      </c>
      <c r="DT20" s="30">
        <f t="shared" si="51"/>
        <v>-3.1415907902590197E-6</v>
      </c>
      <c r="DV20" s="36">
        <v>2.5729E-6</v>
      </c>
      <c r="DW20" s="36">
        <v>0.96295364982999998</v>
      </c>
      <c r="DX20" s="36">
        <v>632.78373931320004</v>
      </c>
      <c r="DY20" s="30">
        <f t="shared" si="52"/>
        <v>-2.129255774152252E-6</v>
      </c>
      <c r="DZ20" s="30">
        <f t="shared" si="53"/>
        <v>-2.1293238633575118E-6</v>
      </c>
      <c r="EA20" s="30">
        <f t="shared" si="54"/>
        <v>-2.1293238638310413E-6</v>
      </c>
      <c r="EB20" s="30">
        <f t="shared" si="55"/>
        <v>-2.1293238638310451E-6</v>
      </c>
      <c r="ED20" s="36">
        <v>1.4466E-7</v>
      </c>
      <c r="EE20" s="36">
        <v>0.96040197071</v>
      </c>
      <c r="EF20" s="36">
        <v>508.35032409220003</v>
      </c>
      <c r="EG20" s="30">
        <f t="shared" si="56"/>
        <v>-4.1003520128535013E-8</v>
      </c>
      <c r="EH20" s="30">
        <f t="shared" si="57"/>
        <v>-4.1008774179922458E-8</v>
      </c>
      <c r="EI20" s="30">
        <f t="shared" si="58"/>
        <v>-4.1008774216463089E-8</v>
      </c>
      <c r="EJ20" s="30">
        <f t="shared" si="59"/>
        <v>-4.1008774216463393E-8</v>
      </c>
      <c r="EL20" s="36">
        <v>1.8229999999999998E-8</v>
      </c>
      <c r="EM20" s="36">
        <v>1.8943242603799999</v>
      </c>
      <c r="EN20" s="36">
        <v>419.48464387519999</v>
      </c>
      <c r="EO20" s="30">
        <f t="shared" si="60"/>
        <v>1.6558730537474559E-8</v>
      </c>
      <c r="EP20" s="30">
        <f t="shared" si="61"/>
        <v>1.6558492225723371E-8</v>
      </c>
      <c r="EQ20" s="30">
        <f t="shared" si="62"/>
        <v>1.6558492224065907E-8</v>
      </c>
      <c r="ER20" s="30">
        <f t="shared" si="63"/>
        <v>1.6558492224065893E-8</v>
      </c>
      <c r="ET20" s="36"/>
      <c r="EU20" s="36"/>
      <c r="EV20" s="36"/>
    </row>
    <row r="21" spans="1:152" s="30" customFormat="1" ht="12.75">
      <c r="A21" s="30" t="s">
        <v>202</v>
      </c>
      <c r="B21" s="30" t="s">
        <v>203</v>
      </c>
      <c r="C21" s="30" t="s">
        <v>204</v>
      </c>
      <c r="G21" s="16"/>
      <c r="N21" s="36">
        <v>3.0450090000000001E-5</v>
      </c>
      <c r="O21" s="36">
        <v>4.3167596031800004</v>
      </c>
      <c r="P21" s="36">
        <v>426.59819087599999</v>
      </c>
      <c r="Q21" s="30">
        <f t="shared" si="0"/>
        <v>-1.1313179356737075E-5</v>
      </c>
      <c r="R21" s="30">
        <f t="shared" si="1"/>
        <v>-1.1312280838173469E-5</v>
      </c>
      <c r="S21" s="30">
        <f t="shared" si="2"/>
        <v>-1.1312280831924419E-5</v>
      </c>
      <c r="T21" s="30">
        <f t="shared" si="3"/>
        <v>-1.1312280831924368E-5</v>
      </c>
      <c r="V21" s="36">
        <v>7.2544700000000002E-6</v>
      </c>
      <c r="W21" s="36">
        <v>5.5182747147300004</v>
      </c>
      <c r="X21" s="36">
        <v>639.89728631399998</v>
      </c>
      <c r="Y21" s="30">
        <f t="shared" si="4"/>
        <v>-2.8218239513931126E-6</v>
      </c>
      <c r="Z21" s="30">
        <f t="shared" si="5"/>
        <v>-2.8215053345690093E-6</v>
      </c>
      <c r="AA21" s="30">
        <f t="shared" si="6"/>
        <v>-2.8215053323530741E-6</v>
      </c>
      <c r="AB21" s="30">
        <f t="shared" si="7"/>
        <v>-2.8215053323530568E-6</v>
      </c>
      <c r="AD21" s="36">
        <v>9.6733000000000002E-7</v>
      </c>
      <c r="AE21" s="36">
        <v>4.0338342788699997</v>
      </c>
      <c r="AF21" s="36">
        <v>110.2063212194</v>
      </c>
      <c r="AG21" s="30">
        <f t="shared" si="8"/>
        <v>-9.2933773602290761E-7</v>
      </c>
      <c r="AH21" s="30">
        <f t="shared" si="9"/>
        <v>-9.2933994004362355E-7</v>
      </c>
      <c r="AI21" s="30">
        <f t="shared" si="10"/>
        <v>-9.2933994005895188E-7</v>
      </c>
      <c r="AJ21" s="30">
        <f t="shared" si="11"/>
        <v>-9.2933994005895199E-7</v>
      </c>
      <c r="AL21" s="36">
        <v>1.3234000000000001E-7</v>
      </c>
      <c r="AM21" s="36">
        <v>2.5386224434</v>
      </c>
      <c r="AN21" s="36">
        <v>199.0720014364</v>
      </c>
      <c r="AO21" s="30">
        <f t="shared" si="12"/>
        <v>1.7935351480696529E-8</v>
      </c>
      <c r="AP21" s="30">
        <f t="shared" si="13"/>
        <v>1.7937296158145315E-8</v>
      </c>
      <c r="AQ21" s="30">
        <f t="shared" si="14"/>
        <v>1.7937296171670122E-8</v>
      </c>
      <c r="AR21" s="30">
        <f t="shared" si="15"/>
        <v>1.7937296171670234E-8</v>
      </c>
      <c r="AT21" s="36">
        <v>9.3499999999999994E-9</v>
      </c>
      <c r="AU21" s="36">
        <v>6.0584706218799997</v>
      </c>
      <c r="AV21" s="36">
        <v>88.865680217000005</v>
      </c>
      <c r="AW21" s="30">
        <f t="shared" si="16"/>
        <v>7.045162384528303E-9</v>
      </c>
      <c r="AX21" s="30">
        <f t="shared" si="17"/>
        <v>7.0451216853286526E-9</v>
      </c>
      <c r="AY21" s="30">
        <f t="shared" si="18"/>
        <v>7.045121685045598E-9</v>
      </c>
      <c r="AZ21" s="30">
        <f t="shared" si="19"/>
        <v>7.045121685045598E-9</v>
      </c>
      <c r="BB21" s="36"/>
      <c r="BC21" s="36"/>
      <c r="BD21" s="36"/>
      <c r="BJ21" s="36">
        <v>1.1503799999999999E-6</v>
      </c>
      <c r="BK21" s="36">
        <v>5.0489229544200001</v>
      </c>
      <c r="BL21" s="36">
        <v>316.39186965660002</v>
      </c>
      <c r="BM21" s="30">
        <f t="shared" si="24"/>
        <v>-1.1369289116159588E-6</v>
      </c>
      <c r="BN21" s="30">
        <f t="shared" si="25"/>
        <v>-1.1369330459482945E-6</v>
      </c>
      <c r="BO21" s="30">
        <f t="shared" si="26"/>
        <v>-1.1369330459770457E-6</v>
      </c>
      <c r="BP21" s="30">
        <f t="shared" si="27"/>
        <v>-1.1369330459770459E-6</v>
      </c>
      <c r="BR21" s="36">
        <v>3.6019E-7</v>
      </c>
      <c r="BS21" s="36">
        <v>6.10952578764</v>
      </c>
      <c r="BT21" s="36">
        <v>316.39186965660002</v>
      </c>
      <c r="BU21" s="30">
        <f t="shared" si="28"/>
        <v>-1.259146214605144E-7</v>
      </c>
      <c r="BV21" s="30">
        <f t="shared" si="29"/>
        <v>-1.2592257615909587E-7</v>
      </c>
      <c r="BW21" s="30">
        <f t="shared" si="30"/>
        <v>-1.2592257621441872E-7</v>
      </c>
      <c r="BX21" s="30">
        <f t="shared" si="31"/>
        <v>-1.259225762144193E-7</v>
      </c>
      <c r="BZ21" s="36">
        <v>3.4429999999999998E-8</v>
      </c>
      <c r="CA21" s="36">
        <v>1.38618954572</v>
      </c>
      <c r="CB21" s="36">
        <v>533.62311835770004</v>
      </c>
      <c r="CC21" s="30">
        <f t="shared" si="32"/>
        <v>-5.9441899343904251E-11</v>
      </c>
      <c r="CD21" s="30">
        <f t="shared" si="33"/>
        <v>-6.0810709190964218E-11</v>
      </c>
      <c r="CE21" s="30">
        <f t="shared" si="34"/>
        <v>-6.0810718710742723E-11</v>
      </c>
      <c r="CF21" s="30">
        <f t="shared" si="35"/>
        <v>-6.0810718710834463E-11</v>
      </c>
      <c r="CH21" s="36">
        <v>4.5299999999999999E-9</v>
      </c>
      <c r="CI21" s="36">
        <v>3.1823233488599998</v>
      </c>
      <c r="CJ21" s="36">
        <v>526.50957135689998</v>
      </c>
      <c r="CK21" s="30">
        <f t="shared" si="36"/>
        <v>4.374171229004476E-9</v>
      </c>
      <c r="CL21" s="30">
        <f t="shared" si="37"/>
        <v>4.3742174317024743E-9</v>
      </c>
      <c r="CM21" s="30">
        <f t="shared" si="38"/>
        <v>4.3742174320237811E-9</v>
      </c>
      <c r="CN21" s="30">
        <f t="shared" si="39"/>
        <v>4.3742174320237835E-9</v>
      </c>
      <c r="CP21" s="36"/>
      <c r="CQ21" s="36"/>
      <c r="CR21" s="36"/>
      <c r="CX21" s="36"/>
      <c r="CY21" s="36"/>
      <c r="CZ21" s="36"/>
      <c r="DF21" s="36">
        <v>5.4770930000000003E-5</v>
      </c>
      <c r="DG21" s="36">
        <v>5.6572932516899996</v>
      </c>
      <c r="DH21" s="36">
        <v>639.89728631399998</v>
      </c>
      <c r="DI21" s="30">
        <f t="shared" si="44"/>
        <v>-2.80910758003788E-5</v>
      </c>
      <c r="DJ21" s="30">
        <f t="shared" si="45"/>
        <v>-2.8088834200863835E-5</v>
      </c>
      <c r="DK21" s="30">
        <f t="shared" si="46"/>
        <v>-2.8088834185273767E-5</v>
      </c>
      <c r="DL21" s="30">
        <f t="shared" si="47"/>
        <v>-2.8088834185273638E-5</v>
      </c>
      <c r="DN21" s="36">
        <v>8.0640400000000005E-6</v>
      </c>
      <c r="DO21" s="36">
        <v>2.6775080137999998</v>
      </c>
      <c r="DP21" s="36">
        <v>632.78373931320004</v>
      </c>
      <c r="DQ21" s="30">
        <f t="shared" si="48"/>
        <v>5.4362263282083307E-6</v>
      </c>
      <c r="DR21" s="30">
        <f t="shared" si="49"/>
        <v>5.4359455229540993E-6</v>
      </c>
      <c r="DS21" s="30">
        <f t="shared" si="50"/>
        <v>5.4359455210011166E-6</v>
      </c>
      <c r="DT21" s="30">
        <f t="shared" si="51"/>
        <v>5.4359455210011005E-6</v>
      </c>
      <c r="DV21" s="36">
        <v>1.3860599999999999E-6</v>
      </c>
      <c r="DW21" s="36">
        <v>2.9323567160600001</v>
      </c>
      <c r="DX21" s="36">
        <v>14.227094001599999</v>
      </c>
      <c r="DY21" s="30">
        <f t="shared" si="52"/>
        <v>-1.3289266457199609E-6</v>
      </c>
      <c r="DZ21" s="30">
        <f t="shared" si="53"/>
        <v>-1.3289262282571323E-6</v>
      </c>
      <c r="EA21" s="30">
        <f t="shared" si="54"/>
        <v>-1.3289262282542288E-6</v>
      </c>
      <c r="EB21" s="30">
        <f t="shared" si="55"/>
        <v>-1.3289262282542288E-6</v>
      </c>
      <c r="ED21" s="36">
        <v>1.2968999999999999E-7</v>
      </c>
      <c r="EE21" s="36">
        <v>1.5023378855</v>
      </c>
      <c r="EF21" s="36">
        <v>1045.1548361876</v>
      </c>
      <c r="EG21" s="30">
        <f t="shared" si="56"/>
        <v>-5.2857535400262769E-8</v>
      </c>
      <c r="EH21" s="30">
        <f t="shared" si="57"/>
        <v>-5.2848313494630867E-8</v>
      </c>
      <c r="EI21" s="30">
        <f t="shared" si="58"/>
        <v>-5.2848313430493294E-8</v>
      </c>
      <c r="EJ21" s="30">
        <f t="shared" si="59"/>
        <v>-5.2848313430492771E-8</v>
      </c>
      <c r="EL21" s="36">
        <v>1.522E-8</v>
      </c>
      <c r="EM21" s="36">
        <v>1.3343264823200001</v>
      </c>
      <c r="EN21" s="36">
        <v>1596.1864422845999</v>
      </c>
      <c r="EO21" s="30">
        <f t="shared" si="60"/>
        <v>5.048916967056821E-9</v>
      </c>
      <c r="EP21" s="30">
        <f t="shared" si="61"/>
        <v>5.04720945533926E-9</v>
      </c>
      <c r="EQ21" s="30">
        <f t="shared" si="62"/>
        <v>5.0472094434636339E-9</v>
      </c>
      <c r="ER21" s="30">
        <f t="shared" si="63"/>
        <v>5.047209443463533E-9</v>
      </c>
      <c r="ET21" s="36"/>
      <c r="EU21" s="36"/>
      <c r="EV21" s="36"/>
    </row>
    <row r="22" spans="1:152" s="30" customFormat="1" ht="12.75">
      <c r="A22" s="30">
        <v>0</v>
      </c>
      <c r="B22" s="30">
        <f xml:space="preserve"> 0.0057755183 * A22</f>
        <v>0</v>
      </c>
      <c r="C22" s="30">
        <f xml:space="preserve"> Tau - B22/DAYSinMILLENNIUM</f>
        <v>-5.5445729919609181E-3</v>
      </c>
      <c r="N22" s="36">
        <v>2.6100010000000002E-5</v>
      </c>
      <c r="O22" s="36">
        <v>1.5666759484999999</v>
      </c>
      <c r="P22" s="36">
        <v>846.08283475120004</v>
      </c>
      <c r="Q22" s="30">
        <f t="shared" si="0"/>
        <v>-2.6096193887719667E-5</v>
      </c>
      <c r="R22" s="30">
        <f t="shared" si="1"/>
        <v>-2.6096221968808225E-5</v>
      </c>
      <c r="S22" s="30">
        <f t="shared" si="2"/>
        <v>-2.6096221969003161E-5</v>
      </c>
      <c r="T22" s="30">
        <f t="shared" si="3"/>
        <v>-2.6096221969003161E-5</v>
      </c>
      <c r="V22" s="36">
        <v>5.6784499999999998E-6</v>
      </c>
      <c r="W22" s="36">
        <v>5.98867049451</v>
      </c>
      <c r="X22" s="36">
        <v>625.67019231239999</v>
      </c>
      <c r="Y22" s="30">
        <f t="shared" si="4"/>
        <v>-4.6149726673878453E-6</v>
      </c>
      <c r="Z22" s="30">
        <f t="shared" si="5"/>
        <v>-4.6148184349478316E-6</v>
      </c>
      <c r="AA22" s="30">
        <f t="shared" si="6"/>
        <v>-4.6148184338751431E-6</v>
      </c>
      <c r="AB22" s="30">
        <f t="shared" si="7"/>
        <v>-4.6148184338751346E-6</v>
      </c>
      <c r="AD22" s="36">
        <v>9.0823000000000003E-7</v>
      </c>
      <c r="AE22" s="36">
        <v>1.1063062904200001</v>
      </c>
      <c r="AF22" s="36">
        <v>95.979227217800002</v>
      </c>
      <c r="AG22" s="30">
        <f t="shared" si="8"/>
        <v>7.626029070495281E-7</v>
      </c>
      <c r="AH22" s="30">
        <f t="shared" si="9"/>
        <v>7.6260643428596632E-7</v>
      </c>
      <c r="AI22" s="30">
        <f t="shared" si="10"/>
        <v>7.6260643431049735E-7</v>
      </c>
      <c r="AJ22" s="30">
        <f t="shared" si="11"/>
        <v>7.6260643431049756E-7</v>
      </c>
      <c r="AL22" s="36">
        <v>1.2611000000000001E-7</v>
      </c>
      <c r="AM22" s="36">
        <v>6.2657811040000002</v>
      </c>
      <c r="AN22" s="36">
        <v>426.59819087599999</v>
      </c>
      <c r="AO22" s="30">
        <f t="shared" si="12"/>
        <v>-9.1506001313196139E-8</v>
      </c>
      <c r="AP22" s="30">
        <f t="shared" si="13"/>
        <v>-9.1508759301448519E-8</v>
      </c>
      <c r="AQ22" s="30">
        <f t="shared" si="14"/>
        <v>-9.1508759320629421E-8</v>
      </c>
      <c r="AR22" s="30">
        <f t="shared" si="15"/>
        <v>-9.150875932062958E-8</v>
      </c>
      <c r="AT22" s="36">
        <v>9.1600000000000006E-9</v>
      </c>
      <c r="AU22" s="36">
        <v>5.7753749943099999</v>
      </c>
      <c r="AV22" s="36">
        <v>728.76296653099996</v>
      </c>
      <c r="AW22" s="30">
        <f t="shared" si="16"/>
        <v>-1.4946041144094545E-9</v>
      </c>
      <c r="AX22" s="30">
        <f t="shared" si="17"/>
        <v>-1.4941134367081758E-9</v>
      </c>
      <c r="AY22" s="30">
        <f t="shared" si="18"/>
        <v>-1.4941134332956004E-9</v>
      </c>
      <c r="AZ22" s="30">
        <f t="shared" si="19"/>
        <v>-1.4941134332955683E-9</v>
      </c>
      <c r="BB22" s="36"/>
      <c r="BC22" s="36"/>
      <c r="BD22" s="36"/>
      <c r="BJ22" s="36">
        <v>1.3216E-6</v>
      </c>
      <c r="BK22" s="36">
        <v>4.7781699066999996</v>
      </c>
      <c r="BL22" s="36">
        <v>742.99006053259995</v>
      </c>
      <c r="BM22" s="30">
        <f t="shared" si="24"/>
        <v>1.0451812315440297E-6</v>
      </c>
      <c r="BN22" s="30">
        <f t="shared" si="25"/>
        <v>1.0452260031236371E-6</v>
      </c>
      <c r="BO22" s="30">
        <f t="shared" si="26"/>
        <v>1.045226003435003E-6</v>
      </c>
      <c r="BP22" s="30">
        <f t="shared" si="27"/>
        <v>1.045226003435006E-6</v>
      </c>
      <c r="BR22" s="36">
        <v>3.1974999999999999E-7</v>
      </c>
      <c r="BS22" s="36">
        <v>4.92452714629</v>
      </c>
      <c r="BT22" s="36">
        <v>1581.9593482830001</v>
      </c>
      <c r="BU22" s="30">
        <f t="shared" si="28"/>
        <v>-2.4349021450212606E-7</v>
      </c>
      <c r="BV22" s="30">
        <f t="shared" si="29"/>
        <v>-2.4346578626502116E-7</v>
      </c>
      <c r="BW22" s="30">
        <f t="shared" si="30"/>
        <v>-2.4346578609511625E-7</v>
      </c>
      <c r="BX22" s="30">
        <f t="shared" si="31"/>
        <v>-2.4346578609511482E-7</v>
      </c>
      <c r="BZ22" s="36">
        <v>3.2770000000000002E-8</v>
      </c>
      <c r="CA22" s="36">
        <v>4.3965028655299996</v>
      </c>
      <c r="CB22" s="36">
        <v>14.227094001599999</v>
      </c>
      <c r="CC22" s="30">
        <f t="shared" si="32"/>
        <v>-1.260318539602835E-8</v>
      </c>
      <c r="CD22" s="30">
        <f t="shared" si="33"/>
        <v>-1.2603217459202718E-8</v>
      </c>
      <c r="CE22" s="30">
        <f t="shared" si="34"/>
        <v>-1.2603217459425714E-8</v>
      </c>
      <c r="CF22" s="30">
        <f t="shared" si="35"/>
        <v>-1.2603217459425714E-8</v>
      </c>
      <c r="CH22" s="36">
        <v>4.0899999999999997E-9</v>
      </c>
      <c r="CI22" s="36">
        <v>2.8814733710599998</v>
      </c>
      <c r="CJ22" s="36">
        <v>110.2063212194</v>
      </c>
      <c r="CK22" s="30">
        <f t="shared" si="36"/>
        <v>-2.6336928877857567E-9</v>
      </c>
      <c r="CL22" s="30">
        <f t="shared" si="37"/>
        <v>-2.6336671950382179E-9</v>
      </c>
      <c r="CM22" s="30">
        <f t="shared" si="38"/>
        <v>-2.6336671948595287E-9</v>
      </c>
      <c r="CN22" s="30">
        <f t="shared" si="39"/>
        <v>-2.6336671948595274E-9</v>
      </c>
      <c r="CP22" s="36"/>
      <c r="CQ22" s="36"/>
      <c r="CR22" s="36"/>
      <c r="CX22" s="36"/>
      <c r="CY22" s="36"/>
      <c r="CZ22" s="36"/>
      <c r="DF22" s="36">
        <v>3.5025189999999997E-5</v>
      </c>
      <c r="DG22" s="36">
        <v>0.56531297394000002</v>
      </c>
      <c r="DH22" s="36">
        <v>1066.49547719</v>
      </c>
      <c r="DI22" s="30">
        <f t="shared" si="44"/>
        <v>2.0791944466884927E-5</v>
      </c>
      <c r="DJ22" s="30">
        <f t="shared" si="45"/>
        <v>2.0794183982799032E-5</v>
      </c>
      <c r="DK22" s="30">
        <f t="shared" si="46"/>
        <v>2.0794183998373928E-5</v>
      </c>
      <c r="DL22" s="30">
        <f t="shared" si="47"/>
        <v>2.0794183998374057E-5</v>
      </c>
      <c r="DN22" s="36">
        <v>6.76928E-6</v>
      </c>
      <c r="DO22" s="36">
        <v>6.2495347979</v>
      </c>
      <c r="DP22" s="36">
        <v>838.96928775039999</v>
      </c>
      <c r="DQ22" s="30">
        <f t="shared" si="48"/>
        <v>-1.8282967204159284E-7</v>
      </c>
      <c r="DR22" s="30">
        <f t="shared" si="49"/>
        <v>-1.824067088534016E-7</v>
      </c>
      <c r="DS22" s="30">
        <f t="shared" si="50"/>
        <v>-1.824067059117781E-7</v>
      </c>
      <c r="DT22" s="30">
        <f t="shared" si="51"/>
        <v>-1.8240670591175404E-7</v>
      </c>
      <c r="DV22" s="36">
        <v>1.1353500000000001E-6</v>
      </c>
      <c r="DW22" s="36">
        <v>0.78713911289000005</v>
      </c>
      <c r="DX22" s="36">
        <v>728.76296653099996</v>
      </c>
      <c r="DY22" s="30">
        <f t="shared" si="52"/>
        <v>-1.1282431610037498E-6</v>
      </c>
      <c r="DZ22" s="30">
        <f t="shared" si="53"/>
        <v>-1.1282362728837024E-6</v>
      </c>
      <c r="EA22" s="30">
        <f t="shared" si="54"/>
        <v>-1.1282362728357853E-6</v>
      </c>
      <c r="EB22" s="30">
        <f t="shared" si="55"/>
        <v>-1.1282362728357849E-6</v>
      </c>
      <c r="ED22" s="36">
        <v>1.1654E-7</v>
      </c>
      <c r="EE22" s="36">
        <v>3.5551351012099999</v>
      </c>
      <c r="EF22" s="36">
        <v>323.50541665740002</v>
      </c>
      <c r="EG22" s="30">
        <f t="shared" si="56"/>
        <v>-2.2082783361466146E-8</v>
      </c>
      <c r="EH22" s="30">
        <f t="shared" si="57"/>
        <v>-2.208002539126142E-8</v>
      </c>
      <c r="EI22" s="30">
        <f t="shared" si="58"/>
        <v>-2.208002537208027E-8</v>
      </c>
      <c r="EJ22" s="30">
        <f t="shared" si="59"/>
        <v>-2.2080025372080121E-8</v>
      </c>
      <c r="EL22" s="36">
        <v>1.6969999999999999E-8</v>
      </c>
      <c r="EM22" s="36">
        <v>0</v>
      </c>
      <c r="EN22" s="36">
        <v>0</v>
      </c>
      <c r="EO22" s="30">
        <f t="shared" si="60"/>
        <v>1.6969999999999999E-8</v>
      </c>
      <c r="EP22" s="30">
        <f t="shared" si="61"/>
        <v>1.6969999999999999E-8</v>
      </c>
      <c r="EQ22" s="30">
        <f t="shared" si="62"/>
        <v>1.6969999999999999E-8</v>
      </c>
      <c r="ER22" s="30">
        <f t="shared" si="63"/>
        <v>1.6969999999999999E-8</v>
      </c>
      <c r="ET22" s="36"/>
      <c r="EU22" s="36"/>
      <c r="EV22" s="36"/>
    </row>
    <row r="23" spans="1:152" s="30" customFormat="1" ht="12.75">
      <c r="N23" s="36">
        <v>2.028191E-5</v>
      </c>
      <c r="O23" s="36">
        <v>1.06376547379</v>
      </c>
      <c r="P23" s="36">
        <v>3.1813937377000001</v>
      </c>
      <c r="Q23" s="30">
        <f t="shared" si="0"/>
        <v>1.0159770525207314E-5</v>
      </c>
      <c r="R23" s="30">
        <f t="shared" si="1"/>
        <v>1.0159774685845845E-5</v>
      </c>
      <c r="S23" s="30">
        <f t="shared" si="2"/>
        <v>1.0159774685874779E-5</v>
      </c>
      <c r="T23" s="30">
        <f t="shared" si="3"/>
        <v>1.0159774685874779E-5</v>
      </c>
      <c r="V23" s="36">
        <v>4.7418099999999999E-6</v>
      </c>
      <c r="W23" s="36">
        <v>4.1324526916800002</v>
      </c>
      <c r="X23" s="36">
        <v>412.3710968744</v>
      </c>
      <c r="Y23" s="30">
        <f t="shared" si="4"/>
        <v>-1.2886951157342952E-6</v>
      </c>
      <c r="Z23" s="30">
        <f t="shared" si="5"/>
        <v>-1.2885549168412411E-6</v>
      </c>
      <c r="AA23" s="30">
        <f t="shared" si="6"/>
        <v>-1.288554915866183E-6</v>
      </c>
      <c r="AB23" s="30">
        <f t="shared" si="7"/>
        <v>-1.2885549158661749E-6</v>
      </c>
      <c r="AD23" s="36">
        <v>7.8769000000000003E-7</v>
      </c>
      <c r="AE23" s="36">
        <v>4.6372613132899998</v>
      </c>
      <c r="AF23" s="36">
        <v>543.91805909619995</v>
      </c>
      <c r="AG23" s="30">
        <f t="shared" si="8"/>
        <v>-3.989643927062293E-8</v>
      </c>
      <c r="AH23" s="30">
        <f t="shared" si="9"/>
        <v>-3.9864560351201987E-8</v>
      </c>
      <c r="AI23" s="30">
        <f t="shared" si="10"/>
        <v>-3.9864560129490663E-8</v>
      </c>
      <c r="AJ23" s="30">
        <f t="shared" si="11"/>
        <v>-3.986456012948891E-8</v>
      </c>
      <c r="AL23" s="36">
        <v>8.6369999999999998E-8</v>
      </c>
      <c r="AM23" s="36">
        <v>2.26563256289</v>
      </c>
      <c r="AN23" s="36">
        <v>110.2063212194</v>
      </c>
      <c r="AO23" s="30">
        <f t="shared" si="12"/>
        <v>-7.2284120543847671E-9</v>
      </c>
      <c r="AP23" s="30">
        <f t="shared" si="13"/>
        <v>-7.2277053864271935E-9</v>
      </c>
      <c r="AQ23" s="30">
        <f t="shared" si="14"/>
        <v>-7.2277053815124503E-9</v>
      </c>
      <c r="AR23" s="30">
        <f t="shared" si="15"/>
        <v>-7.2277053815124122E-9</v>
      </c>
      <c r="AT23" s="36">
        <v>8.9000000000000003E-9</v>
      </c>
      <c r="AU23" s="36">
        <v>4.55299189579</v>
      </c>
      <c r="AV23" s="36">
        <v>426.59819087599999</v>
      </c>
      <c r="AW23" s="30">
        <f t="shared" si="16"/>
        <v>-5.14866614282628E-9</v>
      </c>
      <c r="AX23" s="30">
        <f t="shared" si="17"/>
        <v>-5.1484354115691778E-9</v>
      </c>
      <c r="AY23" s="30">
        <f t="shared" si="18"/>
        <v>-5.1484354099644714E-9</v>
      </c>
      <c r="AZ23" s="30">
        <f t="shared" si="19"/>
        <v>-5.148435409964459E-9</v>
      </c>
      <c r="BB23" s="36"/>
      <c r="BC23" s="36"/>
      <c r="BD23" s="36"/>
      <c r="BJ23" s="36">
        <v>1.0340200000000001E-6</v>
      </c>
      <c r="BK23" s="36">
        <v>2.31878999565</v>
      </c>
      <c r="BL23" s="36">
        <v>1478.8665740644001</v>
      </c>
      <c r="BM23" s="30">
        <f t="shared" si="24"/>
        <v>9.5147022368523599E-7</v>
      </c>
      <c r="BN23" s="30">
        <f t="shared" si="25"/>
        <v>9.51514823875404E-7</v>
      </c>
      <c r="BO23" s="30">
        <f t="shared" si="26"/>
        <v>9.5151482418554892E-7</v>
      </c>
      <c r="BP23" s="30">
        <f t="shared" si="27"/>
        <v>9.5151482418555104E-7</v>
      </c>
      <c r="BR23" s="36">
        <v>2.1015000000000001E-7</v>
      </c>
      <c r="BS23" s="36">
        <v>5.6295773140999996</v>
      </c>
      <c r="BT23" s="36">
        <v>1596.1864422845999</v>
      </c>
      <c r="BU23" s="30">
        <f t="shared" si="28"/>
        <v>-2.0949453025758627E-7</v>
      </c>
      <c r="BV23" s="30">
        <f t="shared" si="29"/>
        <v>-2.0949255647682212E-7</v>
      </c>
      <c r="BW23" s="30">
        <f t="shared" si="30"/>
        <v>-2.094925564630846E-7</v>
      </c>
      <c r="BX23" s="30">
        <f t="shared" si="31"/>
        <v>-2.0949255646308449E-7</v>
      </c>
      <c r="BZ23" s="36">
        <v>3.407E-8</v>
      </c>
      <c r="CA23" s="36">
        <v>0.42275631534000002</v>
      </c>
      <c r="CB23" s="36">
        <v>419.48464387519999</v>
      </c>
      <c r="CC23" s="30">
        <f t="shared" si="32"/>
        <v>-1.1114590431585939E-8</v>
      </c>
      <c r="CD23" s="30">
        <f t="shared" si="33"/>
        <v>-1.1115596954223331E-8</v>
      </c>
      <c r="CE23" s="30">
        <f t="shared" si="34"/>
        <v>-1.1115596961223448E-8</v>
      </c>
      <c r="CF23" s="30">
        <f t="shared" si="35"/>
        <v>-1.1115596961223506E-8</v>
      </c>
      <c r="CH23" s="36">
        <v>3.4699999999999998E-9</v>
      </c>
      <c r="CI23" s="36">
        <v>5.7624428587000001</v>
      </c>
      <c r="CJ23" s="36">
        <v>103.0927742186</v>
      </c>
      <c r="CK23" s="30">
        <f t="shared" si="36"/>
        <v>1.5975963909407562E-9</v>
      </c>
      <c r="CL23" s="30">
        <f t="shared" si="37"/>
        <v>1.5975727316370372E-9</v>
      </c>
      <c r="CM23" s="30">
        <f t="shared" si="38"/>
        <v>1.5975727314724912E-9</v>
      </c>
      <c r="CN23" s="30">
        <f t="shared" si="39"/>
        <v>1.5975727314724912E-9</v>
      </c>
      <c r="CP23" s="36"/>
      <c r="CQ23" s="36"/>
      <c r="CR23" s="36"/>
      <c r="CX23" s="36"/>
      <c r="CY23" s="36"/>
      <c r="CZ23" s="36"/>
      <c r="DF23" s="36">
        <v>4.1368900000000003E-5</v>
      </c>
      <c r="DG23" s="36">
        <v>2.72219979684</v>
      </c>
      <c r="DH23" s="36">
        <v>625.67019231239999</v>
      </c>
      <c r="DI23" s="30">
        <f t="shared" si="44"/>
        <v>3.0357157457743324E-5</v>
      </c>
      <c r="DJ23" s="30">
        <f t="shared" si="45"/>
        <v>3.0355847386158984E-5</v>
      </c>
      <c r="DK23" s="30">
        <f t="shared" si="46"/>
        <v>3.0355847377047487E-5</v>
      </c>
      <c r="DL23" s="30">
        <f t="shared" si="47"/>
        <v>3.0355847377047409E-5</v>
      </c>
      <c r="DN23" s="36">
        <v>4.6889500000000002E-6</v>
      </c>
      <c r="DO23" s="36">
        <v>4.7097346348100002</v>
      </c>
      <c r="DP23" s="36">
        <v>543.91805909619995</v>
      </c>
      <c r="DQ23" s="30">
        <f t="shared" si="48"/>
        <v>-5.7596211631886235E-7</v>
      </c>
      <c r="DR23" s="30">
        <f t="shared" si="49"/>
        <v>-5.7577354268523929E-7</v>
      </c>
      <c r="DS23" s="30">
        <f t="shared" si="50"/>
        <v>-5.7577354137374662E-7</v>
      </c>
      <c r="DT23" s="30">
        <f t="shared" si="51"/>
        <v>-5.7577354137373625E-7</v>
      </c>
      <c r="DV23" s="36">
        <v>8.6025000000000004E-7</v>
      </c>
      <c r="DW23" s="36">
        <v>5.1443475199400002</v>
      </c>
      <c r="DX23" s="36">
        <v>323.50541665740002</v>
      </c>
      <c r="DY23" s="30">
        <f t="shared" si="52"/>
        <v>-8.4152009932022522E-7</v>
      </c>
      <c r="DZ23" s="30">
        <f t="shared" si="53"/>
        <v>-8.4152440208091601E-7</v>
      </c>
      <c r="EA23" s="30">
        <f t="shared" si="54"/>
        <v>-8.4152440211083915E-7</v>
      </c>
      <c r="EB23" s="30">
        <f t="shared" si="55"/>
        <v>-8.4152440211083925E-7</v>
      </c>
      <c r="ED23" s="36">
        <v>1.2319000000000001E-7</v>
      </c>
      <c r="EE23" s="36">
        <v>2.6095261450299998</v>
      </c>
      <c r="EF23" s="36">
        <v>735.87651353180001</v>
      </c>
      <c r="EG23" s="30">
        <f t="shared" si="56"/>
        <v>1.2323168477337152E-8</v>
      </c>
      <c r="EH23" s="30">
        <f t="shared" si="57"/>
        <v>1.2316448468710523E-8</v>
      </c>
      <c r="EI23" s="30">
        <f t="shared" si="58"/>
        <v>1.2316448421974144E-8</v>
      </c>
      <c r="EJ23" s="30">
        <f t="shared" si="59"/>
        <v>1.2316448421973709E-8</v>
      </c>
      <c r="EL23" s="36">
        <v>1.0390000000000001E-8</v>
      </c>
      <c r="EM23" s="36">
        <v>4.4190494230199997</v>
      </c>
      <c r="EN23" s="36">
        <v>956.28915597059995</v>
      </c>
      <c r="EO23" s="30">
        <f t="shared" si="60"/>
        <v>6.5946171796182325E-9</v>
      </c>
      <c r="EP23" s="30">
        <f t="shared" si="61"/>
        <v>6.5940451352205875E-9</v>
      </c>
      <c r="EQ23" s="30">
        <f t="shared" si="62"/>
        <v>6.5940451312420266E-9</v>
      </c>
      <c r="ER23" s="30">
        <f t="shared" si="63"/>
        <v>6.594045131241991E-9</v>
      </c>
      <c r="ET23" s="36"/>
      <c r="EU23" s="36"/>
      <c r="EV23" s="36"/>
    </row>
    <row r="24" spans="1:152" s="30" customFormat="1" ht="12.75">
      <c r="A24" s="30" t="s">
        <v>205</v>
      </c>
      <c r="B24" s="30" t="s">
        <v>206</v>
      </c>
      <c r="C24" s="30" t="s">
        <v>207</v>
      </c>
      <c r="D24" s="30" t="s">
        <v>208</v>
      </c>
      <c r="E24" s="30" t="s">
        <v>209</v>
      </c>
      <c r="F24" s="30" t="s">
        <v>210</v>
      </c>
      <c r="N24" s="36">
        <v>1.7647679999999999E-5</v>
      </c>
      <c r="O24" s="36">
        <v>2.14148077766</v>
      </c>
      <c r="P24" s="36">
        <v>1066.49547719</v>
      </c>
      <c r="Q24" s="30">
        <f t="shared" si="0"/>
        <v>-1.4257849891576607E-5</v>
      </c>
      <c r="R24" s="30">
        <f t="shared" si="1"/>
        <v>-1.4257023517389649E-5</v>
      </c>
      <c r="S24" s="30">
        <f t="shared" si="2"/>
        <v>-1.4257023511642082E-5</v>
      </c>
      <c r="T24" s="30">
        <f t="shared" si="3"/>
        <v>-1.4257023511642034E-5</v>
      </c>
      <c r="V24" s="36">
        <v>4.1292999999999996E-6</v>
      </c>
      <c r="W24" s="36">
        <v>5.7365289126099999</v>
      </c>
      <c r="X24" s="36">
        <v>95.979227217800002</v>
      </c>
      <c r="Y24" s="30">
        <f t="shared" si="4"/>
        <v>1.9505514418278895E-6</v>
      </c>
      <c r="Z24" s="30">
        <f t="shared" si="5"/>
        <v>1.95052541625818E-6</v>
      </c>
      <c r="AA24" s="30">
        <f t="shared" si="6"/>
        <v>1.95052541607718E-6</v>
      </c>
      <c r="AB24" s="30">
        <f t="shared" si="7"/>
        <v>1.9505254160771771E-6</v>
      </c>
      <c r="AD24" s="36">
        <v>7.2391999999999999E-7</v>
      </c>
      <c r="AE24" s="36">
        <v>2.21716670026</v>
      </c>
      <c r="AF24" s="36">
        <v>735.87651353180001</v>
      </c>
      <c r="AG24" s="30">
        <f t="shared" si="8"/>
        <v>-2.0850304936011531E-7</v>
      </c>
      <c r="AH24" s="30">
        <f t="shared" si="9"/>
        <v>-2.0854105598758891E-7</v>
      </c>
      <c r="AI24" s="30">
        <f t="shared" si="10"/>
        <v>-2.0854105625191486E-7</v>
      </c>
      <c r="AJ24" s="30">
        <f t="shared" si="11"/>
        <v>-2.0854105625191732E-7</v>
      </c>
      <c r="AL24" s="36">
        <v>6.7249999999999997E-8</v>
      </c>
      <c r="AM24" s="36">
        <v>3.4256643331599999</v>
      </c>
      <c r="AN24" s="36">
        <v>309.27832265580003</v>
      </c>
      <c r="AO24" s="30">
        <f t="shared" si="12"/>
        <v>-9.3877220208881106E-9</v>
      </c>
      <c r="AP24" s="30">
        <f t="shared" si="13"/>
        <v>-9.3861876110727397E-9</v>
      </c>
      <c r="AQ24" s="30">
        <f t="shared" si="14"/>
        <v>-9.3861876004012313E-9</v>
      </c>
      <c r="AR24" s="30">
        <f t="shared" si="15"/>
        <v>-9.386187600401142E-9</v>
      </c>
      <c r="AT24" s="36">
        <v>7.8399999999999994E-9</v>
      </c>
      <c r="AU24" s="36">
        <v>3.4016156794999999</v>
      </c>
      <c r="AV24" s="36">
        <v>419.48464387519999</v>
      </c>
      <c r="AW24" s="30">
        <f t="shared" si="16"/>
        <v>3.7245508289641888E-9</v>
      </c>
      <c r="AX24" s="30">
        <f t="shared" si="17"/>
        <v>3.7247664333211498E-9</v>
      </c>
      <c r="AY24" s="30">
        <f t="shared" si="18"/>
        <v>3.7247664348206206E-9</v>
      </c>
      <c r="AZ24" s="30">
        <f t="shared" si="19"/>
        <v>3.7247664348206326E-9</v>
      </c>
      <c r="BB24" s="36"/>
      <c r="BC24" s="36"/>
      <c r="BD24" s="36"/>
      <c r="BJ24" s="36">
        <v>1.1637899999999999E-6</v>
      </c>
      <c r="BK24" s="36">
        <v>1.38688232033</v>
      </c>
      <c r="BL24" s="36">
        <v>323.50541665740002</v>
      </c>
      <c r="BM24" s="30">
        <f t="shared" si="24"/>
        <v>1.0688071841227144E-6</v>
      </c>
      <c r="BN24" s="30">
        <f t="shared" si="25"/>
        <v>1.0687960848752491E-6</v>
      </c>
      <c r="BO24" s="30">
        <f t="shared" si="26"/>
        <v>1.0687960847980539E-6</v>
      </c>
      <c r="BP24" s="30">
        <f t="shared" si="27"/>
        <v>1.0687960847980533E-6</v>
      </c>
      <c r="BR24" s="36">
        <v>2.3155999999999999E-7</v>
      </c>
      <c r="BS24" s="36">
        <v>5.8482949018300001</v>
      </c>
      <c r="BT24" s="36">
        <v>323.50541665740002</v>
      </c>
      <c r="BU24" s="30">
        <f t="shared" si="28"/>
        <v>-1.4156935191901607E-7</v>
      </c>
      <c r="BV24" s="30">
        <f t="shared" si="29"/>
        <v>-1.4157376841697256E-7</v>
      </c>
      <c r="BW24" s="30">
        <f t="shared" si="30"/>
        <v>-1.4157376844768817E-7</v>
      </c>
      <c r="BX24" s="30">
        <f t="shared" si="31"/>
        <v>-1.4157376844768836E-7</v>
      </c>
      <c r="BZ24" s="36">
        <v>2.9040000000000001E-8</v>
      </c>
      <c r="CA24" s="36">
        <v>2.0604164172299999</v>
      </c>
      <c r="CB24" s="36">
        <v>316.39186965660002</v>
      </c>
      <c r="CC24" s="30">
        <f t="shared" si="32"/>
        <v>2.7689593309875074E-8</v>
      </c>
      <c r="CD24" s="30">
        <f t="shared" si="33"/>
        <v>2.7689799618968582E-8</v>
      </c>
      <c r="CE24" s="30">
        <f t="shared" si="34"/>
        <v>2.768979962040336E-8</v>
      </c>
      <c r="CF24" s="30">
        <f t="shared" si="35"/>
        <v>2.7689799620403373E-8</v>
      </c>
      <c r="CH24" s="36">
        <v>3.1E-9</v>
      </c>
      <c r="CI24" s="36">
        <v>2.9801732638399998</v>
      </c>
      <c r="CJ24" s="36">
        <v>508.35032409220003</v>
      </c>
      <c r="CK24" s="30">
        <f t="shared" si="36"/>
        <v>3.0596165348690687E-9</v>
      </c>
      <c r="CL24" s="30">
        <f t="shared" si="37"/>
        <v>3.0596354218874229E-9</v>
      </c>
      <c r="CM24" s="30">
        <f t="shared" si="38"/>
        <v>3.0596354220187631E-9</v>
      </c>
      <c r="CN24" s="30">
        <f t="shared" si="39"/>
        <v>3.0596354220187639E-9</v>
      </c>
      <c r="CP24" s="36"/>
      <c r="CQ24" s="36"/>
      <c r="CR24" s="36"/>
      <c r="CX24" s="36"/>
      <c r="CY24" s="36"/>
      <c r="CZ24" s="36"/>
      <c r="DF24" s="36">
        <v>4.1700119999999999E-5</v>
      </c>
      <c r="DG24" s="36">
        <v>2.01605033912</v>
      </c>
      <c r="DH24" s="36">
        <v>515.46387109299997</v>
      </c>
      <c r="DI24" s="30">
        <f t="shared" si="44"/>
        <v>2.7771845098787867E-5</v>
      </c>
      <c r="DJ24" s="30">
        <f t="shared" si="45"/>
        <v>2.7770650474729683E-5</v>
      </c>
      <c r="DK24" s="30">
        <f t="shared" si="46"/>
        <v>2.7770650466421191E-5</v>
      </c>
      <c r="DL24" s="30">
        <f t="shared" si="47"/>
        <v>2.7770650466421123E-5</v>
      </c>
      <c r="DN24" s="36">
        <v>4.4468299999999999E-6</v>
      </c>
      <c r="DO24" s="36">
        <v>0.40281181401999999</v>
      </c>
      <c r="DP24" s="36">
        <v>323.50541665740002</v>
      </c>
      <c r="DQ24" s="30">
        <f t="shared" si="48"/>
        <v>7.9571483476910442E-7</v>
      </c>
      <c r="DR24" s="30">
        <f t="shared" si="49"/>
        <v>7.9560938673800605E-7</v>
      </c>
      <c r="DS24" s="30">
        <f t="shared" si="50"/>
        <v>7.9560938600463551E-7</v>
      </c>
      <c r="DT24" s="30">
        <f t="shared" si="51"/>
        <v>7.9560938600462968E-7</v>
      </c>
      <c r="DV24" s="36">
        <v>9.4565E-7</v>
      </c>
      <c r="DW24" s="36">
        <v>1.70498041073</v>
      </c>
      <c r="DX24" s="36">
        <v>838.96928775039999</v>
      </c>
      <c r="DY24" s="30">
        <f t="shared" si="52"/>
        <v>-9.2775582419322567E-7</v>
      </c>
      <c r="DZ24" s="30">
        <f t="shared" si="53"/>
        <v>-9.2776726670026933E-7</v>
      </c>
      <c r="EA24" s="30">
        <f t="shared" si="54"/>
        <v>-9.2776726677983696E-7</v>
      </c>
      <c r="EB24" s="30">
        <f t="shared" si="55"/>
        <v>-9.277672667798376E-7</v>
      </c>
      <c r="ED24" s="36">
        <v>1.5022999999999999E-7</v>
      </c>
      <c r="EE24" s="36">
        <v>0.89136998434000003</v>
      </c>
      <c r="EF24" s="36">
        <v>199.0720014364</v>
      </c>
      <c r="EG24" s="30">
        <f t="shared" si="56"/>
        <v>1.468540240901979E-7</v>
      </c>
      <c r="EH24" s="30">
        <f t="shared" si="57"/>
        <v>1.4685355437289431E-7</v>
      </c>
      <c r="EI24" s="30">
        <f t="shared" si="58"/>
        <v>1.4685355436962741E-7</v>
      </c>
      <c r="EJ24" s="30">
        <f t="shared" si="59"/>
        <v>1.4685355436962739E-7</v>
      </c>
      <c r="EL24" s="36">
        <v>1.1609999999999999E-8</v>
      </c>
      <c r="EM24" s="36">
        <v>5.1618131153800002</v>
      </c>
      <c r="EN24" s="36">
        <v>831.85574074960005</v>
      </c>
      <c r="EO24" s="30">
        <f t="shared" si="60"/>
        <v>9.9006714151717E-9</v>
      </c>
      <c r="EP24" s="30">
        <f t="shared" si="61"/>
        <v>9.9010471988632956E-9</v>
      </c>
      <c r="EQ24" s="30">
        <f t="shared" si="62"/>
        <v>9.9010472014766603E-9</v>
      </c>
      <c r="ER24" s="30">
        <f t="shared" si="63"/>
        <v>9.9010472014766834E-9</v>
      </c>
      <c r="ET24" s="36"/>
      <c r="EU24" s="36"/>
      <c r="EV24" s="36"/>
    </row>
    <row r="25" spans="1:152" s="30" customFormat="1" ht="12.75">
      <c r="A25" s="30">
        <f>SUM(Q1:Q760)</f>
        <v>0.55360260692685059</v>
      </c>
      <c r="B25" s="30">
        <f>SUM(Y1:Y369)</f>
        <v>529.93814474001533</v>
      </c>
      <c r="C25" s="30">
        <f>SUM(AG1:AG191)</f>
        <v>4.4976762767484011E-4</v>
      </c>
      <c r="D25" s="30">
        <f>SUM(AO1:AO109)</f>
        <v>-4.9994197523841924E-5</v>
      </c>
      <c r="E25" s="30">
        <f>SUM(AW1:AW45)</f>
        <v>3.8634186124104462E-6</v>
      </c>
      <c r="F25" s="30">
        <f>SUM(BE1:BE10)</f>
        <v>2.4906282777939998E-7</v>
      </c>
      <c r="N25" s="36">
        <v>1.7229830000000001E-5</v>
      </c>
      <c r="O25" s="36">
        <v>3.8803600887199998</v>
      </c>
      <c r="P25" s="36">
        <v>1265.5674786264001</v>
      </c>
      <c r="Q25" s="30">
        <f t="shared" si="0"/>
        <v>-1.7229621338794103E-5</v>
      </c>
      <c r="R25" s="30">
        <f t="shared" si="1"/>
        <v>-1.7229629257463807E-5</v>
      </c>
      <c r="S25" s="30">
        <f t="shared" si="2"/>
        <v>-1.7229629257518346E-5</v>
      </c>
      <c r="T25" s="30">
        <f t="shared" si="3"/>
        <v>-1.7229629257518346E-5</v>
      </c>
      <c r="V25" s="36">
        <v>3.3581699999999999E-6</v>
      </c>
      <c r="W25" s="36">
        <v>3.7324874904600001</v>
      </c>
      <c r="X25" s="36">
        <v>1162.4747044077999</v>
      </c>
      <c r="Y25" s="30">
        <f t="shared" si="4"/>
        <v>-3.0543426317267558E-6</v>
      </c>
      <c r="Z25" s="30">
        <f t="shared" si="5"/>
        <v>-3.0544635082730219E-6</v>
      </c>
      <c r="AA25" s="30">
        <f t="shared" si="6"/>
        <v>-3.0544635091136123E-6</v>
      </c>
      <c r="AB25" s="30">
        <f t="shared" si="7"/>
        <v>-3.0544635091136187E-6</v>
      </c>
      <c r="AD25" s="36">
        <v>8.7291999999999996E-7</v>
      </c>
      <c r="AE25" s="36">
        <v>2.5223517482500002</v>
      </c>
      <c r="AF25" s="36">
        <v>632.78373931320004</v>
      </c>
      <c r="AG25" s="30">
        <f t="shared" si="8"/>
        <v>4.8175835847773772E-7</v>
      </c>
      <c r="AH25" s="30">
        <f t="shared" si="9"/>
        <v>4.8172403980875748E-7</v>
      </c>
      <c r="AI25" s="30">
        <f t="shared" si="10"/>
        <v>4.8172403957007471E-7</v>
      </c>
      <c r="AJ25" s="30">
        <f t="shared" si="11"/>
        <v>4.817240395700728E-7</v>
      </c>
      <c r="AL25" s="36">
        <v>8.7009999999999996E-8</v>
      </c>
      <c r="AM25" s="36">
        <v>1.7633496073699999</v>
      </c>
      <c r="AN25" s="36">
        <v>10.294940738499999</v>
      </c>
      <c r="AO25" s="30">
        <f t="shared" si="12"/>
        <v>-1.1751416550484308E-8</v>
      </c>
      <c r="AP25" s="30">
        <f t="shared" si="13"/>
        <v>-1.175135042518167E-8</v>
      </c>
      <c r="AQ25" s="30">
        <f t="shared" si="14"/>
        <v>-1.1751350424721778E-8</v>
      </c>
      <c r="AR25" s="30">
        <f t="shared" si="15"/>
        <v>-1.1751350424721778E-8</v>
      </c>
      <c r="AT25" s="36">
        <v>7.6799999999999999E-9</v>
      </c>
      <c r="AU25" s="36">
        <v>3.54672049322</v>
      </c>
      <c r="AV25" s="36">
        <v>103.0927742186</v>
      </c>
      <c r="AW25" s="30">
        <f t="shared" si="16"/>
        <v>-7.5738208052060163E-9</v>
      </c>
      <c r="AX25" s="30">
        <f t="shared" si="17"/>
        <v>-7.5738110301487579E-9</v>
      </c>
      <c r="AY25" s="30">
        <f t="shared" si="18"/>
        <v>-7.5738110300807735E-9</v>
      </c>
      <c r="AZ25" s="30">
        <f t="shared" si="19"/>
        <v>-7.5738110300807719E-9</v>
      </c>
      <c r="BB25" s="36"/>
      <c r="BC25" s="36"/>
      <c r="BD25" s="36"/>
      <c r="BJ25" s="36">
        <v>1.0242000000000001E-6</v>
      </c>
      <c r="BK25" s="36">
        <v>3.1529378543600002</v>
      </c>
      <c r="BL25" s="36">
        <v>1581.9593482830001</v>
      </c>
      <c r="BM25" s="30">
        <f t="shared" si="24"/>
        <v>8.0606501739035486E-7</v>
      </c>
      <c r="BN25" s="30">
        <f t="shared" si="25"/>
        <v>8.061394827756599E-7</v>
      </c>
      <c r="BO25" s="30">
        <f t="shared" si="26"/>
        <v>8.0613948329351171E-7</v>
      </c>
      <c r="BP25" s="30">
        <f t="shared" si="27"/>
        <v>8.0613948329351615E-7</v>
      </c>
      <c r="BR25" s="36">
        <v>2.4718999999999998E-7</v>
      </c>
      <c r="BS25" s="36">
        <v>3.94107395247</v>
      </c>
      <c r="BT25" s="36">
        <v>2118.7638603783998</v>
      </c>
      <c r="BU25" s="30">
        <f t="shared" si="28"/>
        <v>1.1716051059640831E-8</v>
      </c>
      <c r="BV25" s="30">
        <f t="shared" si="29"/>
        <v>1.167707491851679E-8</v>
      </c>
      <c r="BW25" s="30">
        <f t="shared" si="30"/>
        <v>1.1677074647445113E-8</v>
      </c>
      <c r="BX25" s="30">
        <f t="shared" si="31"/>
        <v>1.1677074647442919E-8</v>
      </c>
      <c r="BZ25" s="36">
        <v>2.5410000000000001E-8</v>
      </c>
      <c r="CA25" s="36">
        <v>3.9832384201700002</v>
      </c>
      <c r="CB25" s="36">
        <v>323.50541665740002</v>
      </c>
      <c r="CC25" s="30">
        <f t="shared" si="32"/>
        <v>-1.4738089929963984E-8</v>
      </c>
      <c r="CD25" s="30">
        <f t="shared" si="33"/>
        <v>-1.4737591032921217E-8</v>
      </c>
      <c r="CE25" s="30">
        <f t="shared" si="34"/>
        <v>-1.4737591029451454E-8</v>
      </c>
      <c r="CF25" s="30">
        <f t="shared" si="35"/>
        <v>-1.4737591029451438E-8</v>
      </c>
      <c r="CH25" s="36">
        <v>3.2099999999999999E-9</v>
      </c>
      <c r="CI25" s="36">
        <v>4.4064202593299999</v>
      </c>
      <c r="CJ25" s="36">
        <v>532.87235883230005</v>
      </c>
      <c r="CK25" s="30">
        <f t="shared" si="36"/>
        <v>3.8085244054016656E-10</v>
      </c>
      <c r="CL25" s="30">
        <f t="shared" si="37"/>
        <v>3.8097897851106576E-10</v>
      </c>
      <c r="CM25" s="30">
        <f t="shared" si="38"/>
        <v>3.8097897939110803E-10</v>
      </c>
      <c r="CN25" s="30">
        <f t="shared" si="39"/>
        <v>3.8097897939111511E-10</v>
      </c>
      <c r="CP25" s="36"/>
      <c r="CQ25" s="36"/>
      <c r="CR25" s="36"/>
      <c r="CX25" s="36"/>
      <c r="CY25" s="36"/>
      <c r="CZ25" s="36"/>
      <c r="DF25" s="36">
        <v>2.4999660000000001E-5</v>
      </c>
      <c r="DG25" s="36">
        <v>4.5518205594100003</v>
      </c>
      <c r="DH25" s="36">
        <v>838.96928775039999</v>
      </c>
      <c r="DI25" s="30">
        <f t="shared" si="44"/>
        <v>2.487500058894741E-5</v>
      </c>
      <c r="DJ25" s="30">
        <f t="shared" si="45"/>
        <v>2.4874844685369592E-5</v>
      </c>
      <c r="DK25" s="30">
        <f t="shared" si="46"/>
        <v>2.4874844684284977E-5</v>
      </c>
      <c r="DL25" s="30">
        <f t="shared" si="47"/>
        <v>2.487484468428497E-5</v>
      </c>
      <c r="DN25" s="36">
        <v>5.6707599999999997E-6</v>
      </c>
      <c r="DO25" s="36">
        <v>4.5765541471200004</v>
      </c>
      <c r="DP25" s="36">
        <v>742.99006053259995</v>
      </c>
      <c r="DQ25" s="30">
        <f t="shared" si="48"/>
        <v>5.0888495617645328E-6</v>
      </c>
      <c r="DR25" s="30">
        <f t="shared" si="49"/>
        <v>5.0889880640727337E-6</v>
      </c>
      <c r="DS25" s="30">
        <f t="shared" si="50"/>
        <v>5.0889880650359338E-6</v>
      </c>
      <c r="DT25" s="30">
        <f t="shared" si="51"/>
        <v>5.0889880650359431E-6</v>
      </c>
      <c r="DV25" s="36">
        <v>8.3468999999999997E-7</v>
      </c>
      <c r="DW25" s="36">
        <v>5.8348734839999999E-2</v>
      </c>
      <c r="DX25" s="36">
        <v>309.27832265580003</v>
      </c>
      <c r="DY25" s="30">
        <f t="shared" si="52"/>
        <v>-7.1421429799487144E-8</v>
      </c>
      <c r="DZ25" s="30">
        <f t="shared" si="53"/>
        <v>-7.1440592233377985E-8</v>
      </c>
      <c r="EA25" s="30">
        <f t="shared" si="54"/>
        <v>-7.1440592366648481E-8</v>
      </c>
      <c r="EB25" s="30">
        <f t="shared" si="55"/>
        <v>-7.144059236664958E-8</v>
      </c>
      <c r="ED25" s="36">
        <v>1.1159999999999999E-7</v>
      </c>
      <c r="EE25" s="36">
        <v>1.7904143755499999</v>
      </c>
      <c r="EF25" s="36">
        <v>309.27832265580003</v>
      </c>
      <c r="EG25" s="30">
        <f t="shared" si="56"/>
        <v>1.1128125044815259E-7</v>
      </c>
      <c r="EH25" s="30">
        <f t="shared" si="57"/>
        <v>1.1128144463378769E-7</v>
      </c>
      <c r="EI25" s="30">
        <f t="shared" si="58"/>
        <v>1.1128144463513801E-7</v>
      </c>
      <c r="EJ25" s="30">
        <f t="shared" si="59"/>
        <v>1.1128144463513802E-7</v>
      </c>
      <c r="EL25" s="36">
        <v>9.1600000000000006E-9</v>
      </c>
      <c r="EM25" s="36">
        <v>3.1724571610800001</v>
      </c>
      <c r="EN25" s="36">
        <v>508.35032409220003</v>
      </c>
      <c r="EO25" s="30">
        <f t="shared" si="60"/>
        <v>8.5924288472944993E-9</v>
      </c>
      <c r="EP25" s="30">
        <f t="shared" si="61"/>
        <v>8.5925490604544369E-9</v>
      </c>
      <c r="EQ25" s="30">
        <f t="shared" si="62"/>
        <v>8.5925490612904518E-9</v>
      </c>
      <c r="ER25" s="30">
        <f t="shared" si="63"/>
        <v>8.5925490612904601E-9</v>
      </c>
      <c r="ET25" s="36"/>
      <c r="EU25" s="36"/>
      <c r="EV25" s="36"/>
    </row>
    <row r="26" spans="1:152" s="30" customFormat="1" ht="12.75">
      <c r="G26" s="16"/>
      <c r="N26" s="36">
        <v>1.9209589999999999E-5</v>
      </c>
      <c r="O26" s="36">
        <v>0.97168928754999995</v>
      </c>
      <c r="P26" s="36">
        <v>639.89728631399998</v>
      </c>
      <c r="Q26" s="30">
        <f t="shared" si="0"/>
        <v>-1.6220859992893336E-5</v>
      </c>
      <c r="R26" s="30">
        <f t="shared" si="1"/>
        <v>-1.6221350559237362E-5</v>
      </c>
      <c r="S26" s="30">
        <f t="shared" si="2"/>
        <v>-1.6221350562649018E-5</v>
      </c>
      <c r="T26" s="30">
        <f t="shared" si="3"/>
        <v>-1.6221350562649045E-5</v>
      </c>
      <c r="V26" s="36">
        <v>3.4524900000000001E-6</v>
      </c>
      <c r="W26" s="36">
        <v>4.2415956541000002</v>
      </c>
      <c r="X26" s="36">
        <v>632.78373931320004</v>
      </c>
      <c r="Y26" s="30">
        <f t="shared" si="4"/>
        <v>2.5656036556607444E-6</v>
      </c>
      <c r="Z26" s="30">
        <f t="shared" si="5"/>
        <v>2.5657125686105322E-6</v>
      </c>
      <c r="AA26" s="30">
        <f t="shared" si="6"/>
        <v>2.5657125693679791E-6</v>
      </c>
      <c r="AB26" s="30">
        <f t="shared" si="7"/>
        <v>2.5657125693679854E-6</v>
      </c>
      <c r="AD26" s="36">
        <v>5.6909999999999998E-7</v>
      </c>
      <c r="AE26" s="36">
        <v>3.1229205985399999</v>
      </c>
      <c r="AF26" s="36">
        <v>213.29909543799999</v>
      </c>
      <c r="AG26" s="30">
        <f t="shared" si="8"/>
        <v>-2.0551509339420235E-7</v>
      </c>
      <c r="AH26" s="30">
        <f t="shared" si="9"/>
        <v>-2.0550665988400252E-7</v>
      </c>
      <c r="AI26" s="30">
        <f t="shared" si="10"/>
        <v>-2.0550665982534901E-7</v>
      </c>
      <c r="AJ26" s="30">
        <f t="shared" si="11"/>
        <v>-2.0550665982534853E-7</v>
      </c>
      <c r="AL26" s="36">
        <v>6.5270000000000001E-8</v>
      </c>
      <c r="AM26" s="36">
        <v>4.0386956290700002</v>
      </c>
      <c r="AN26" s="36">
        <v>728.76296653099996</v>
      </c>
      <c r="AO26" s="30">
        <f t="shared" si="12"/>
        <v>6.5269871561991402E-8</v>
      </c>
      <c r="AP26" s="30">
        <f t="shared" si="13"/>
        <v>6.5269864435438487E-8</v>
      </c>
      <c r="AQ26" s="30">
        <f t="shared" si="14"/>
        <v>6.5269864435388247E-8</v>
      </c>
      <c r="AR26" s="30">
        <f t="shared" si="15"/>
        <v>6.5269864435388247E-8</v>
      </c>
      <c r="AT26" s="36">
        <v>6.6999999999999996E-9</v>
      </c>
      <c r="AU26" s="36">
        <v>0.52223307699999999</v>
      </c>
      <c r="AV26" s="36">
        <v>110.2063212194</v>
      </c>
      <c r="AW26" s="30">
        <f t="shared" si="16"/>
        <v>6.6735928613238495E-9</v>
      </c>
      <c r="AX26" s="30">
        <f t="shared" si="17"/>
        <v>6.6735879817333979E-9</v>
      </c>
      <c r="AY26" s="30">
        <f t="shared" si="18"/>
        <v>6.6735879816994595E-9</v>
      </c>
      <c r="AZ26" s="30">
        <f t="shared" si="19"/>
        <v>6.6735879816994587E-9</v>
      </c>
      <c r="BB26" s="36"/>
      <c r="BC26" s="36"/>
      <c r="BD26" s="36"/>
      <c r="BJ26" s="36">
        <v>1.0376199999999999E-6</v>
      </c>
      <c r="BK26" s="36">
        <v>3.7010383811000001</v>
      </c>
      <c r="BL26" s="36">
        <v>515.46387109299997</v>
      </c>
      <c r="BM26" s="30">
        <f t="shared" si="24"/>
        <v>6.9024292206513263E-7</v>
      </c>
      <c r="BN26" s="30">
        <f t="shared" si="25"/>
        <v>6.9027267420085349E-7</v>
      </c>
      <c r="BO26" s="30">
        <f t="shared" si="26"/>
        <v>6.9027267440776956E-7</v>
      </c>
      <c r="BP26" s="30">
        <f t="shared" si="27"/>
        <v>6.9027267440777125E-7</v>
      </c>
      <c r="BR26" s="36">
        <v>1.7274E-7</v>
      </c>
      <c r="BS26" s="36">
        <v>5.6531065642899998</v>
      </c>
      <c r="BT26" s="36">
        <v>533.62311835770004</v>
      </c>
      <c r="BU26" s="30">
        <f t="shared" si="28"/>
        <v>-1.5575312118963887E-7</v>
      </c>
      <c r="BV26" s="30">
        <f t="shared" si="29"/>
        <v>-1.5575015127002772E-7</v>
      </c>
      <c r="BW26" s="30">
        <f t="shared" si="30"/>
        <v>-1.5575015124937173E-7</v>
      </c>
      <c r="BX26" s="30">
        <f t="shared" si="31"/>
        <v>-1.5575015124937152E-7</v>
      </c>
      <c r="BZ26" s="36">
        <v>3.1130000000000001E-8</v>
      </c>
      <c r="CA26" s="36">
        <v>2.4807928019299998</v>
      </c>
      <c r="CB26" s="36">
        <v>2118.7638603783998</v>
      </c>
      <c r="CC26" s="30">
        <f t="shared" si="32"/>
        <v>-3.0742586361060373E-8</v>
      </c>
      <c r="CD26" s="30">
        <f t="shared" si="33"/>
        <v>-3.0743358821022896E-8</v>
      </c>
      <c r="CE26" s="30">
        <f t="shared" si="34"/>
        <v>-3.0743358826392529E-8</v>
      </c>
      <c r="CF26" s="30">
        <f t="shared" si="35"/>
        <v>-3.0743358826392575E-8</v>
      </c>
      <c r="CH26" s="36">
        <v>3E-9</v>
      </c>
      <c r="CI26" s="36">
        <v>1.6693657153599999</v>
      </c>
      <c r="CJ26" s="36">
        <v>625.67019231239999</v>
      </c>
      <c r="CK26" s="30">
        <f t="shared" si="36"/>
        <v>-6.8075414273778325E-10</v>
      </c>
      <c r="CL26" s="30">
        <f t="shared" si="37"/>
        <v>-6.8089033644137634E-10</v>
      </c>
      <c r="CM26" s="30">
        <f t="shared" si="38"/>
        <v>-6.8089033738856938E-10</v>
      </c>
      <c r="CN26" s="30">
        <f t="shared" si="39"/>
        <v>-6.8089033738857724E-10</v>
      </c>
      <c r="CP26" s="36"/>
      <c r="CQ26" s="36"/>
      <c r="CR26" s="36"/>
      <c r="CX26" s="36"/>
      <c r="CY26" s="36"/>
      <c r="CZ26" s="36"/>
      <c r="DF26" s="36">
        <v>2.6169550000000001E-5</v>
      </c>
      <c r="DG26" s="36">
        <v>2.0099396712900002</v>
      </c>
      <c r="DH26" s="36">
        <v>1581.9593482830001</v>
      </c>
      <c r="DI26" s="30">
        <f t="shared" si="44"/>
        <v>2.3234404900698888E-5</v>
      </c>
      <c r="DJ26" s="30">
        <f t="shared" si="45"/>
        <v>2.3232985475646386E-5</v>
      </c>
      <c r="DK26" s="30">
        <f t="shared" si="46"/>
        <v>2.3232985465773468E-5</v>
      </c>
      <c r="DL26" s="30">
        <f t="shared" si="47"/>
        <v>2.3232985465773384E-5</v>
      </c>
      <c r="DN26" s="36">
        <v>4.1589400000000004E-6</v>
      </c>
      <c r="DO26" s="36">
        <v>5.36836018215</v>
      </c>
      <c r="DP26" s="36">
        <v>728.76296653099996</v>
      </c>
      <c r="DQ26" s="30">
        <f t="shared" si="48"/>
        <v>1.0011723711715944E-6</v>
      </c>
      <c r="DR26" s="30">
        <f t="shared" si="49"/>
        <v>1.0013915381692959E-6</v>
      </c>
      <c r="DS26" s="30">
        <f t="shared" si="50"/>
        <v>1.0013915396935459E-6</v>
      </c>
      <c r="DT26" s="30">
        <f t="shared" si="51"/>
        <v>1.0013915396935603E-6</v>
      </c>
      <c r="DV26" s="36">
        <v>7.5198000000000004E-7</v>
      </c>
      <c r="DW26" s="36">
        <v>1.6049519591100001</v>
      </c>
      <c r="DX26" s="36">
        <v>956.28915597059995</v>
      </c>
      <c r="DY26" s="30">
        <f t="shared" si="52"/>
        <v>-6.3884233736972785E-7</v>
      </c>
      <c r="DZ26" s="30">
        <f t="shared" si="53"/>
        <v>-6.3881407388550915E-7</v>
      </c>
      <c r="EA26" s="30">
        <f t="shared" si="54"/>
        <v>-6.3881407368893143E-7</v>
      </c>
      <c r="EB26" s="30">
        <f t="shared" si="55"/>
        <v>-6.3881407368892963E-7</v>
      </c>
      <c r="ED26" s="36">
        <v>1.0554E-7</v>
      </c>
      <c r="EE26" s="36">
        <v>6.2784511267800003</v>
      </c>
      <c r="EF26" s="36">
        <v>956.28915597059995</v>
      </c>
      <c r="EG26" s="30">
        <f t="shared" si="56"/>
        <v>5.9117650817384519E-8</v>
      </c>
      <c r="EH26" s="30">
        <f t="shared" si="57"/>
        <v>5.9123879632034828E-8</v>
      </c>
      <c r="EI26" s="30">
        <f t="shared" si="58"/>
        <v>5.9123879675353833E-8</v>
      </c>
      <c r="EJ26" s="30">
        <f t="shared" si="59"/>
        <v>5.9123879675354223E-8</v>
      </c>
      <c r="EL26" s="36">
        <v>8.7000000000000001E-9</v>
      </c>
      <c r="EM26" s="36">
        <v>5.7938781349999999</v>
      </c>
      <c r="EN26" s="36">
        <v>1169.5882514085999</v>
      </c>
      <c r="EO26" s="30">
        <f t="shared" si="60"/>
        <v>6.7043584547100956E-9</v>
      </c>
      <c r="EP26" s="30">
        <f t="shared" si="61"/>
        <v>6.7038752945950331E-9</v>
      </c>
      <c r="EQ26" s="30">
        <f t="shared" si="62"/>
        <v>6.7038752912345746E-9</v>
      </c>
      <c r="ER26" s="30">
        <f t="shared" si="63"/>
        <v>6.7038752912345506E-9</v>
      </c>
      <c r="ET26" s="36"/>
      <c r="EU26" s="36"/>
      <c r="EV26" s="36"/>
    </row>
    <row r="27" spans="1:152" s="30" customFormat="1" ht="12.75">
      <c r="A27" s="30" t="s">
        <v>211</v>
      </c>
      <c r="B27" s="30" t="s">
        <v>212</v>
      </c>
      <c r="C27" s="30" t="s">
        <v>213</v>
      </c>
      <c r="D27" s="30" t="s">
        <v>214</v>
      </c>
      <c r="E27" s="30" t="s">
        <v>215</v>
      </c>
      <c r="F27" s="30" t="s">
        <v>216</v>
      </c>
      <c r="N27" s="36">
        <v>1.6332170000000001E-5</v>
      </c>
      <c r="O27" s="36">
        <v>3.58201089758</v>
      </c>
      <c r="P27" s="36">
        <v>515.46387109299997</v>
      </c>
      <c r="Q27" s="30">
        <f t="shared" si="0"/>
        <v>1.2235618956286641E-5</v>
      </c>
      <c r="R27" s="30">
        <f t="shared" si="1"/>
        <v>1.223603439639459E-5</v>
      </c>
      <c r="S27" s="30">
        <f t="shared" si="2"/>
        <v>1.2236034399283822E-5</v>
      </c>
      <c r="T27" s="30">
        <f t="shared" si="3"/>
        <v>1.2236034399283846E-5</v>
      </c>
      <c r="V27" s="36">
        <v>2.34066E-6</v>
      </c>
      <c r="W27" s="36">
        <v>6.2430222664599997</v>
      </c>
      <c r="X27" s="36">
        <v>309.27832265580003</v>
      </c>
      <c r="Y27" s="30">
        <f t="shared" si="4"/>
        <v>-4.2867634380038887E-7</v>
      </c>
      <c r="Z27" s="30">
        <f t="shared" si="5"/>
        <v>-4.2872936512990423E-7</v>
      </c>
      <c r="AA27" s="30">
        <f t="shared" si="6"/>
        <v>-4.2872936549865642E-7</v>
      </c>
      <c r="AB27" s="30">
        <f t="shared" si="7"/>
        <v>-4.2872936549865843E-7</v>
      </c>
      <c r="AD27" s="36">
        <v>4.8622000000000002E-7</v>
      </c>
      <c r="AE27" s="36">
        <v>1.67283791618</v>
      </c>
      <c r="AF27" s="36">
        <v>309.27832265580003</v>
      </c>
      <c r="AG27" s="30">
        <f t="shared" si="8"/>
        <v>4.8579165951305971E-7</v>
      </c>
      <c r="AH27" s="30">
        <f t="shared" si="9"/>
        <v>4.857911892173551E-7</v>
      </c>
      <c r="AI27" s="30">
        <f t="shared" si="10"/>
        <v>4.8579118921408343E-7</v>
      </c>
      <c r="AJ27" s="30">
        <f t="shared" si="11"/>
        <v>4.8579118921408333E-7</v>
      </c>
      <c r="AL27" s="36">
        <v>5.3680000000000002E-8</v>
      </c>
      <c r="AM27" s="36">
        <v>5.2519615353900004</v>
      </c>
      <c r="AN27" s="36">
        <v>323.50541665740002</v>
      </c>
      <c r="AO27" s="30">
        <f t="shared" si="12"/>
        <v>-5.1010913373226534E-8</v>
      </c>
      <c r="AP27" s="30">
        <f t="shared" si="13"/>
        <v>-5.1011316251213363E-8</v>
      </c>
      <c r="AQ27" s="30">
        <f t="shared" si="14"/>
        <v>-5.1011316254015196E-8</v>
      </c>
      <c r="AR27" s="30">
        <f t="shared" si="15"/>
        <v>-5.1011316254015216E-8</v>
      </c>
      <c r="AT27" s="36">
        <v>4.1499999999999999E-9</v>
      </c>
      <c r="AU27" s="36">
        <v>5.2280948063299997</v>
      </c>
      <c r="AV27" s="36">
        <v>302.16477565500003</v>
      </c>
      <c r="AW27" s="30">
        <f t="shared" si="16"/>
        <v>-3.8041838554312327E-9</v>
      </c>
      <c r="AX27" s="30">
        <f t="shared" si="17"/>
        <v>-3.804221191208046E-9</v>
      </c>
      <c r="AY27" s="30">
        <f t="shared" si="18"/>
        <v>-3.8042211914677014E-9</v>
      </c>
      <c r="AZ27" s="30">
        <f t="shared" si="19"/>
        <v>-3.8042211914677038E-9</v>
      </c>
      <c r="BB27" s="36"/>
      <c r="BC27" s="36"/>
      <c r="BD27" s="36"/>
      <c r="BJ27" s="36">
        <v>7.8650000000000001E-7</v>
      </c>
      <c r="BK27" s="36">
        <v>3.98318653238</v>
      </c>
      <c r="BL27" s="36">
        <v>1265.5674786264001</v>
      </c>
      <c r="BM27" s="30">
        <f t="shared" si="24"/>
        <v>-7.8193893405913865E-7</v>
      </c>
      <c r="BN27" s="30">
        <f t="shared" si="25"/>
        <v>-7.8194690546800517E-7</v>
      </c>
      <c r="BO27" s="30">
        <f t="shared" si="26"/>
        <v>-7.8194690552342039E-7</v>
      </c>
      <c r="BP27" s="30">
        <f t="shared" si="27"/>
        <v>-7.8194690552342081E-7</v>
      </c>
      <c r="BR27" s="36">
        <v>1.6521000000000001E-7</v>
      </c>
      <c r="BS27" s="36">
        <v>5.8984010062100003</v>
      </c>
      <c r="BT27" s="36">
        <v>526.50957135689998</v>
      </c>
      <c r="BU27" s="30">
        <f t="shared" si="28"/>
        <v>-1.6303451243450443E-7</v>
      </c>
      <c r="BV27" s="30">
        <f t="shared" si="29"/>
        <v>-1.6303346408185032E-7</v>
      </c>
      <c r="BW27" s="30">
        <f t="shared" si="30"/>
        <v>-1.6303346407455837E-7</v>
      </c>
      <c r="BX27" s="30">
        <f t="shared" si="31"/>
        <v>-1.6303346407455832E-7</v>
      </c>
      <c r="BZ27" s="36">
        <v>3.0610000000000001E-8</v>
      </c>
      <c r="CA27" s="36">
        <v>2.3988086691100001</v>
      </c>
      <c r="CB27" s="36">
        <v>532.87235883230005</v>
      </c>
      <c r="CC27" s="30">
        <f t="shared" si="32"/>
        <v>2.6003492881953001E-8</v>
      </c>
      <c r="CD27" s="30">
        <f t="shared" si="33"/>
        <v>2.6002851738743891E-8</v>
      </c>
      <c r="CE27" s="30">
        <f t="shared" si="34"/>
        <v>2.6002851734284736E-8</v>
      </c>
      <c r="CF27" s="30">
        <f t="shared" si="35"/>
        <v>2.6002851734284699E-8</v>
      </c>
      <c r="CH27" s="36">
        <v>2.9499999999999999E-9</v>
      </c>
      <c r="CI27" s="36">
        <v>1.75924202728</v>
      </c>
      <c r="CJ27" s="36">
        <v>1073.6090241908</v>
      </c>
      <c r="CK27" s="30">
        <f t="shared" si="36"/>
        <v>-1.4630496576071646E-9</v>
      </c>
      <c r="CL27" s="30">
        <f t="shared" si="37"/>
        <v>-1.4628447557774686E-9</v>
      </c>
      <c r="CM27" s="30">
        <f t="shared" si="38"/>
        <v>-1.4628447543523855E-9</v>
      </c>
      <c r="CN27" s="30">
        <f t="shared" si="39"/>
        <v>-1.4628447543523741E-9</v>
      </c>
      <c r="CP27" s="36"/>
      <c r="CQ27" s="36"/>
      <c r="CR27" s="36"/>
      <c r="CX27" s="36"/>
      <c r="CY27" s="36"/>
      <c r="CZ27" s="36"/>
      <c r="DF27" s="36">
        <v>1.9118760000000001E-5</v>
      </c>
      <c r="DG27" s="36">
        <v>0.85621927418999999</v>
      </c>
      <c r="DH27" s="36">
        <v>412.3710968744</v>
      </c>
      <c r="DI27" s="30">
        <f t="shared" si="44"/>
        <v>2.6791354185659949E-6</v>
      </c>
      <c r="DJ27" s="30">
        <f t="shared" si="45"/>
        <v>2.6785538317992692E-6</v>
      </c>
      <c r="DK27" s="30">
        <f t="shared" si="46"/>
        <v>2.6785538277544463E-6</v>
      </c>
      <c r="DL27" s="30">
        <f t="shared" si="47"/>
        <v>2.6785538277544128E-6</v>
      </c>
      <c r="DN27" s="36">
        <v>4.8468900000000003E-6</v>
      </c>
      <c r="DO27" s="36">
        <v>2.4688279318599999</v>
      </c>
      <c r="DP27" s="36">
        <v>949.17560896980001</v>
      </c>
      <c r="DQ27" s="30">
        <f t="shared" si="48"/>
        <v>-4.5569340279672636E-6</v>
      </c>
      <c r="DR27" s="30">
        <f t="shared" si="49"/>
        <v>-4.5570507881027414E-6</v>
      </c>
      <c r="DS27" s="30">
        <f t="shared" si="50"/>
        <v>-4.557050788914703E-6</v>
      </c>
      <c r="DT27" s="30">
        <f t="shared" si="51"/>
        <v>-4.5570507889147106E-6</v>
      </c>
      <c r="DV27" s="36">
        <v>7.0450999999999995E-7</v>
      </c>
      <c r="DW27" s="36">
        <v>1.5098835748399999</v>
      </c>
      <c r="DX27" s="36">
        <v>213.29909543799999</v>
      </c>
      <c r="DY27" s="30">
        <f t="shared" si="52"/>
        <v>6.6712583607522082E-7</v>
      </c>
      <c r="DZ27" s="30">
        <f t="shared" si="53"/>
        <v>6.6712943451483412E-7</v>
      </c>
      <c r="EA27" s="30">
        <f t="shared" si="54"/>
        <v>6.6712943453986003E-7</v>
      </c>
      <c r="EB27" s="30">
        <f t="shared" si="55"/>
        <v>6.6712943453986013E-7</v>
      </c>
      <c r="ED27" s="36">
        <v>9.8119999999999995E-8</v>
      </c>
      <c r="EE27" s="36">
        <v>6.2601685951899997</v>
      </c>
      <c r="EF27" s="36">
        <v>103.0927742186</v>
      </c>
      <c r="EG27" s="30">
        <f t="shared" si="56"/>
        <v>8.1278707018187364E-8</v>
      </c>
      <c r="EH27" s="30">
        <f t="shared" si="57"/>
        <v>8.127828483572685E-8</v>
      </c>
      <c r="EI27" s="30">
        <f t="shared" si="58"/>
        <v>8.1278284832790637E-8</v>
      </c>
      <c r="EJ27" s="30">
        <f t="shared" si="59"/>
        <v>8.1278284832790637E-8</v>
      </c>
      <c r="EL27" s="36">
        <v>9.1600000000000006E-9</v>
      </c>
      <c r="EM27" s="36">
        <v>1.87129662931</v>
      </c>
      <c r="EN27" s="36">
        <v>1148.2476104062</v>
      </c>
      <c r="EO27" s="30">
        <f t="shared" si="60"/>
        <v>-1.9734351634449162E-9</v>
      </c>
      <c r="EP27" s="30">
        <f t="shared" si="61"/>
        <v>-1.9726699421658923E-9</v>
      </c>
      <c r="EQ27" s="30">
        <f t="shared" si="62"/>
        <v>-1.9726699368438846E-9</v>
      </c>
      <c r="ER27" s="30">
        <f t="shared" si="63"/>
        <v>-1.9726699368438449E-9</v>
      </c>
      <c r="ET27" s="36"/>
      <c r="EU27" s="36"/>
      <c r="EV27" s="36"/>
    </row>
    <row r="28" spans="1:152" s="30" customFormat="1" ht="12.75">
      <c r="A28" s="30">
        <f>SUM(BM1:BM249)</f>
        <v>1.9103255666741651E-2</v>
      </c>
      <c r="B28" s="30">
        <f>SUM(BU1:BU141)</f>
        <v>-1.6593225393229545E-3</v>
      </c>
      <c r="C28" s="30">
        <f>SUM(CC1:CC81)</f>
        <v>5.5171105221562337E-7</v>
      </c>
      <c r="D28" s="30">
        <f>SUM(CK1:CK42)</f>
        <v>3.1688939535717577E-6</v>
      </c>
      <c r="E28" s="30">
        <f>SUM(CS1:CS12)</f>
        <v>-1.2971633213954745E-8</v>
      </c>
      <c r="F28" s="30">
        <f>SUM(DA1:DA5)</f>
        <v>-1.5510921226999447E-8</v>
      </c>
      <c r="N28" s="36">
        <v>1.431997E-5</v>
      </c>
      <c r="O28" s="36">
        <v>4.29683690269</v>
      </c>
      <c r="P28" s="36">
        <v>625.67019231239999</v>
      </c>
      <c r="Q28" s="30">
        <f t="shared" si="0"/>
        <v>9.6878167188015215E-6</v>
      </c>
      <c r="R28" s="30">
        <f t="shared" si="1"/>
        <v>9.6883082779838316E-6</v>
      </c>
      <c r="S28" s="30">
        <f t="shared" si="2"/>
        <v>9.6883082814024465E-6</v>
      </c>
      <c r="T28" s="30">
        <f t="shared" si="3"/>
        <v>9.6883082814024753E-6</v>
      </c>
      <c r="V28" s="36">
        <v>1.9478400000000001E-6</v>
      </c>
      <c r="W28" s="36">
        <v>2.21879010911</v>
      </c>
      <c r="X28" s="36">
        <v>323.50541665740002</v>
      </c>
      <c r="Y28" s="30">
        <f t="shared" si="4"/>
        <v>1.7744848233915992E-6</v>
      </c>
      <c r="Z28" s="30">
        <f t="shared" si="5"/>
        <v>1.7745041839402703E-6</v>
      </c>
      <c r="AA28" s="30">
        <f t="shared" si="6"/>
        <v>1.7745041840749152E-6</v>
      </c>
      <c r="AB28" s="30">
        <f t="shared" si="7"/>
        <v>1.7745041840749163E-6</v>
      </c>
      <c r="AD28" s="36">
        <v>5.8474999999999999E-7</v>
      </c>
      <c r="AE28" s="36">
        <v>0.83216317443999999</v>
      </c>
      <c r="AF28" s="36">
        <v>199.0720014364</v>
      </c>
      <c r="AG28" s="30">
        <f t="shared" si="8"/>
        <v>5.633138045189761E-7</v>
      </c>
      <c r="AH28" s="30">
        <f t="shared" si="9"/>
        <v>5.6331147776353571E-7</v>
      </c>
      <c r="AI28" s="30">
        <f t="shared" si="10"/>
        <v>5.6331147774735315E-7</v>
      </c>
      <c r="AJ28" s="30">
        <f t="shared" si="11"/>
        <v>5.6331147774735304E-7</v>
      </c>
      <c r="AL28" s="36">
        <v>5.6750000000000002E-8</v>
      </c>
      <c r="AM28" s="36">
        <v>2.5209641768500002</v>
      </c>
      <c r="AN28" s="36">
        <v>508.35032409220003</v>
      </c>
      <c r="AO28" s="30">
        <f t="shared" si="12"/>
        <v>5.4255084964611555E-8</v>
      </c>
      <c r="AP28" s="30">
        <f t="shared" si="13"/>
        <v>5.4254454644220665E-8</v>
      </c>
      <c r="AQ28" s="30">
        <f t="shared" si="14"/>
        <v>5.4254454639836648E-8</v>
      </c>
      <c r="AR28" s="30">
        <f t="shared" si="15"/>
        <v>5.4254454639836608E-8</v>
      </c>
      <c r="AT28" s="36">
        <v>3.9300000000000003E-9</v>
      </c>
      <c r="AU28" s="36">
        <v>6.2418462180700001</v>
      </c>
      <c r="AV28" s="36">
        <v>956.28915597059995</v>
      </c>
      <c r="AW28" s="30">
        <f t="shared" si="16"/>
        <v>2.3190372698856542E-9</v>
      </c>
      <c r="AX28" s="30">
        <f t="shared" si="17"/>
        <v>2.3192633171995577E-9</v>
      </c>
      <c r="AY28" s="30">
        <f t="shared" si="18"/>
        <v>2.3192633187716269E-9</v>
      </c>
      <c r="AZ28" s="30">
        <f t="shared" si="19"/>
        <v>2.3192633187716409E-9</v>
      </c>
      <c r="BB28" s="36"/>
      <c r="BC28" s="36"/>
      <c r="BD28" s="36"/>
      <c r="BJ28" s="36">
        <v>6.9935000000000003E-7</v>
      </c>
      <c r="BK28" s="36">
        <v>2.5600621642400001</v>
      </c>
      <c r="BL28" s="36">
        <v>956.28915597059995</v>
      </c>
      <c r="BM28" s="30">
        <f t="shared" si="24"/>
        <v>-6.4429647219627969E-7</v>
      </c>
      <c r="BN28" s="30">
        <f t="shared" si="25"/>
        <v>-6.4431584800277722E-7</v>
      </c>
      <c r="BO28" s="30">
        <f t="shared" si="26"/>
        <v>-6.4431584813752037E-7</v>
      </c>
      <c r="BP28" s="30">
        <f t="shared" si="27"/>
        <v>-6.4431584813752153E-7</v>
      </c>
      <c r="BR28" s="36">
        <v>1.6698E-7</v>
      </c>
      <c r="BS28" s="36">
        <v>5.6666303494800001</v>
      </c>
      <c r="BT28" s="36">
        <v>1265.5674786264001</v>
      </c>
      <c r="BU28" s="30">
        <f t="shared" si="28"/>
        <v>3.6504414567712696E-8</v>
      </c>
      <c r="BV28" s="30">
        <f t="shared" si="29"/>
        <v>3.648905099503991E-8</v>
      </c>
      <c r="BW28" s="30">
        <f t="shared" si="30"/>
        <v>3.6489050888188398E-8</v>
      </c>
      <c r="BX28" s="30">
        <f t="shared" si="31"/>
        <v>3.6489050888187525E-8</v>
      </c>
      <c r="BZ28" s="36">
        <v>2.1550000000000001E-8</v>
      </c>
      <c r="CA28" s="36">
        <v>4.7799063714000001</v>
      </c>
      <c r="CB28" s="36">
        <v>942.06206196899996</v>
      </c>
      <c r="CC28" s="30">
        <f t="shared" si="32"/>
        <v>1.9465841417417703E-8</v>
      </c>
      <c r="CD28" s="30">
        <f t="shared" si="33"/>
        <v>1.9465192446974291E-8</v>
      </c>
      <c r="CE28" s="30">
        <f t="shared" si="34"/>
        <v>1.9465192442460512E-8</v>
      </c>
      <c r="CF28" s="30">
        <f t="shared" si="35"/>
        <v>1.9465192442460472E-8</v>
      </c>
      <c r="CH28" s="36">
        <v>2.8200000000000002E-9</v>
      </c>
      <c r="CI28" s="36">
        <v>3.1108780139899999</v>
      </c>
      <c r="CJ28" s="36">
        <v>533.62311835770004</v>
      </c>
      <c r="CK28" s="30">
        <f t="shared" si="36"/>
        <v>2.7874152486872023E-9</v>
      </c>
      <c r="CL28" s="30">
        <f t="shared" si="37"/>
        <v>2.7874322404730379E-9</v>
      </c>
      <c r="CM28" s="30">
        <f t="shared" si="38"/>
        <v>2.787432240591197E-9</v>
      </c>
      <c r="CN28" s="30">
        <f t="shared" si="39"/>
        <v>2.7874322405911978E-9</v>
      </c>
      <c r="CP28" s="36"/>
      <c r="CQ28" s="36"/>
      <c r="CR28" s="36"/>
      <c r="CX28" s="36"/>
      <c r="CY28" s="36"/>
      <c r="CZ28" s="36"/>
      <c r="DF28" s="36">
        <v>2.1276440000000001E-5</v>
      </c>
      <c r="DG28" s="36">
        <v>6.1275146175000001</v>
      </c>
      <c r="DH28" s="36">
        <v>742.99006053259995</v>
      </c>
      <c r="DI28" s="30">
        <f t="shared" si="44"/>
        <v>-9.007685792143375E-6</v>
      </c>
      <c r="DJ28" s="30">
        <f t="shared" si="45"/>
        <v>-9.0066187821217348E-6</v>
      </c>
      <c r="DK28" s="30">
        <f t="shared" si="46"/>
        <v>-9.006618774700808E-6</v>
      </c>
      <c r="DL28" s="30">
        <f t="shared" si="47"/>
        <v>-9.0066187747007385E-6</v>
      </c>
      <c r="DN28" s="36">
        <v>3.3755499999999998E-6</v>
      </c>
      <c r="DO28" s="36">
        <v>3.1678195111999998</v>
      </c>
      <c r="DP28" s="36">
        <v>956.28915597059995</v>
      </c>
      <c r="DQ28" s="30">
        <f t="shared" si="48"/>
        <v>-1.803327441380025E-6</v>
      </c>
      <c r="DR28" s="30">
        <f t="shared" si="49"/>
        <v>-1.8035307362434928E-6</v>
      </c>
      <c r="DS28" s="30">
        <f t="shared" si="50"/>
        <v>-1.8035307376573325E-6</v>
      </c>
      <c r="DT28" s="30">
        <f t="shared" si="51"/>
        <v>-1.8035307376573452E-6</v>
      </c>
      <c r="DV28" s="36">
        <v>8.0327999999999998E-7</v>
      </c>
      <c r="DW28" s="36">
        <v>2.98122361797</v>
      </c>
      <c r="DX28" s="36">
        <v>742.99006053259995</v>
      </c>
      <c r="DY28" s="30">
        <f t="shared" si="52"/>
        <v>3.3665718873294159E-7</v>
      </c>
      <c r="DZ28" s="30">
        <f t="shared" si="53"/>
        <v>3.366168163745324E-7</v>
      </c>
      <c r="EA28" s="30">
        <f t="shared" si="54"/>
        <v>3.3661681609374743E-7</v>
      </c>
      <c r="EB28" s="30">
        <f t="shared" si="55"/>
        <v>3.3661681609374489E-7</v>
      </c>
      <c r="ED28" s="36">
        <v>9.3009999999999997E-8</v>
      </c>
      <c r="EE28" s="36">
        <v>3.4512681247599999</v>
      </c>
      <c r="EF28" s="36">
        <v>838.96928775039999</v>
      </c>
      <c r="EG28" s="30">
        <f t="shared" si="56"/>
        <v>3.366315912703774E-8</v>
      </c>
      <c r="EH28" s="30">
        <f t="shared" si="57"/>
        <v>3.3657739560409732E-8</v>
      </c>
      <c r="EI28" s="30">
        <f t="shared" si="58"/>
        <v>3.3657739522717309E-8</v>
      </c>
      <c r="EJ28" s="30">
        <f t="shared" si="59"/>
        <v>3.3657739522717004E-8</v>
      </c>
      <c r="EL28" s="36">
        <v>9.5499999999999995E-9</v>
      </c>
      <c r="EM28" s="36">
        <v>0.66801367802</v>
      </c>
      <c r="EN28" s="36">
        <v>1361.5467058442</v>
      </c>
      <c r="EO28" s="30">
        <f t="shared" si="60"/>
        <v>7.892744951719259E-9</v>
      </c>
      <c r="EP28" s="30">
        <f t="shared" si="61"/>
        <v>7.8921995216304351E-9</v>
      </c>
      <c r="EQ28" s="30">
        <f t="shared" si="62"/>
        <v>7.8921995178368011E-9</v>
      </c>
      <c r="ER28" s="30">
        <f t="shared" si="63"/>
        <v>7.892199517836773E-9</v>
      </c>
      <c r="ET28" s="36"/>
      <c r="EU28" s="36"/>
      <c r="EV28" s="36"/>
    </row>
    <row r="29" spans="1:152" s="30" customFormat="1" ht="12.75">
      <c r="N29" s="36">
        <v>9.7327799999999997E-6</v>
      </c>
      <c r="O29" s="36">
        <v>4.0976495706499998</v>
      </c>
      <c r="P29" s="36">
        <v>95.979227217800002</v>
      </c>
      <c r="Q29" s="30">
        <f t="shared" si="0"/>
        <v>-8.8713762023860295E-6</v>
      </c>
      <c r="R29" s="30">
        <f t="shared" si="1"/>
        <v>-8.8714048279671169E-6</v>
      </c>
      <c r="S29" s="30">
        <f t="shared" si="2"/>
        <v>-8.8714048281662002E-6</v>
      </c>
      <c r="T29" s="30">
        <f t="shared" si="3"/>
        <v>-8.8714048281662019E-6</v>
      </c>
      <c r="V29" s="36">
        <v>2.3433999999999999E-6</v>
      </c>
      <c r="W29" s="36">
        <v>4.0346997033200003</v>
      </c>
      <c r="X29" s="36">
        <v>949.17560896980001</v>
      </c>
      <c r="Y29" s="30">
        <f t="shared" si="4"/>
        <v>7.8750562007701799E-7</v>
      </c>
      <c r="Z29" s="30">
        <f t="shared" si="5"/>
        <v>7.87349539372657E-7</v>
      </c>
      <c r="AA29" s="30">
        <f t="shared" si="6"/>
        <v>7.87349538287136E-7</v>
      </c>
      <c r="AB29" s="30">
        <f t="shared" si="7"/>
        <v>7.8734953828712626E-7</v>
      </c>
      <c r="AD29" s="36">
        <v>4.0149999999999999E-7</v>
      </c>
      <c r="AE29" s="36">
        <v>4.0248544474000001</v>
      </c>
      <c r="AF29" s="36">
        <v>21.340641002400002</v>
      </c>
      <c r="AG29" s="30">
        <f t="shared" si="8"/>
        <v>-2.8965251883382138E-7</v>
      </c>
      <c r="AH29" s="30">
        <f t="shared" si="9"/>
        <v>-2.8965296089184326E-7</v>
      </c>
      <c r="AI29" s="30">
        <f t="shared" si="10"/>
        <v>-2.8965296089491773E-7</v>
      </c>
      <c r="AJ29" s="30">
        <f t="shared" si="11"/>
        <v>-2.8965296089491773E-7</v>
      </c>
      <c r="AL29" s="36">
        <v>5.3990000000000002E-8</v>
      </c>
      <c r="AM29" s="36">
        <v>2.9118468710499998</v>
      </c>
      <c r="AN29" s="36">
        <v>1045.1548361876</v>
      </c>
      <c r="AO29" s="30">
        <f t="shared" si="12"/>
        <v>-5.219612486390362E-8</v>
      </c>
      <c r="AP29" s="30">
        <f t="shared" si="13"/>
        <v>-5.2197199394529737E-8</v>
      </c>
      <c r="AQ29" s="30">
        <f t="shared" si="14"/>
        <v>-5.2197199402001779E-8</v>
      </c>
      <c r="AR29" s="30">
        <f t="shared" si="15"/>
        <v>-5.2197199402001845E-8</v>
      </c>
      <c r="AT29" s="36">
        <v>3.8099999999999999E-9</v>
      </c>
      <c r="AU29" s="36">
        <v>5.2546696604000003</v>
      </c>
      <c r="AV29" s="36">
        <v>309.27832265580003</v>
      </c>
      <c r="AW29" s="30">
        <f t="shared" si="16"/>
        <v>-3.5118175428071348E-9</v>
      </c>
      <c r="AX29" s="30">
        <f t="shared" si="17"/>
        <v>-3.5118515883457061E-9</v>
      </c>
      <c r="AY29" s="30">
        <f t="shared" si="18"/>
        <v>-3.5118515885824799E-9</v>
      </c>
      <c r="AZ29" s="30">
        <f t="shared" si="19"/>
        <v>-3.5118515885824811E-9</v>
      </c>
      <c r="BB29" s="36"/>
      <c r="BC29" s="36"/>
      <c r="BD29" s="36"/>
      <c r="BJ29" s="36">
        <v>5.5596999999999997E-7</v>
      </c>
      <c r="BK29" s="36">
        <v>0.37500753016999999</v>
      </c>
      <c r="BL29" s="36">
        <v>1375.7737998458001</v>
      </c>
      <c r="BM29" s="30">
        <f t="shared" si="24"/>
        <v>3.1434212769199318E-7</v>
      </c>
      <c r="BN29" s="30">
        <f t="shared" si="25"/>
        <v>3.1429512254157067E-7</v>
      </c>
      <c r="BO29" s="30">
        <f t="shared" si="26"/>
        <v>3.1429512221464867E-7</v>
      </c>
      <c r="BP29" s="30">
        <f t="shared" si="27"/>
        <v>3.1429512221464539E-7</v>
      </c>
      <c r="BR29" s="36">
        <v>1.5815E-7</v>
      </c>
      <c r="BS29" s="36">
        <v>4.4331478639300004</v>
      </c>
      <c r="BT29" s="36">
        <v>1045.1548361876</v>
      </c>
      <c r="BU29" s="30">
        <f t="shared" si="28"/>
        <v>3.2814310702255579E-8</v>
      </c>
      <c r="BV29" s="30">
        <f t="shared" si="29"/>
        <v>3.2802263954243985E-8</v>
      </c>
      <c r="BW29" s="30">
        <f t="shared" si="30"/>
        <v>3.2802263870460634E-8</v>
      </c>
      <c r="BX29" s="30">
        <f t="shared" si="31"/>
        <v>3.2802263870459946E-8</v>
      </c>
      <c r="BZ29" s="36">
        <v>2.1430000000000001E-8</v>
      </c>
      <c r="CA29" s="36">
        <v>3.8872733878600001</v>
      </c>
      <c r="CB29" s="36">
        <v>426.59819087599999</v>
      </c>
      <c r="CC29" s="30">
        <f t="shared" si="32"/>
        <v>1.0459628696884579E-9</v>
      </c>
      <c r="CD29" s="30">
        <f t="shared" si="33"/>
        <v>1.0466431611965809E-9</v>
      </c>
      <c r="CE29" s="30">
        <f t="shared" si="34"/>
        <v>1.0466431659278644E-9</v>
      </c>
      <c r="CF29" s="30">
        <f t="shared" si="35"/>
        <v>1.0466431659279022E-9</v>
      </c>
      <c r="CH29" s="36">
        <v>2.6299999999999998E-9</v>
      </c>
      <c r="CI29" s="36">
        <v>0.55255030186999998</v>
      </c>
      <c r="CJ29" s="36">
        <v>426.59819087599999</v>
      </c>
      <c r="CK29" s="30">
        <f t="shared" si="36"/>
        <v>-6.3015910647336084E-10</v>
      </c>
      <c r="CL29" s="30">
        <f t="shared" si="37"/>
        <v>-6.3024025984167112E-10</v>
      </c>
      <c r="CM29" s="30">
        <f t="shared" si="38"/>
        <v>-6.3024026040607393E-10</v>
      </c>
      <c r="CN29" s="30">
        <f t="shared" si="39"/>
        <v>-6.3024026040607848E-10</v>
      </c>
      <c r="CP29" s="36"/>
      <c r="CQ29" s="36"/>
      <c r="CR29" s="36"/>
      <c r="CX29" s="36"/>
      <c r="CY29" s="36"/>
      <c r="CZ29" s="36"/>
      <c r="DF29" s="36">
        <v>1.610549E-5</v>
      </c>
      <c r="DG29" s="36">
        <v>3.0886778927499998</v>
      </c>
      <c r="DH29" s="36">
        <v>1368.6602528450001</v>
      </c>
      <c r="DI29" s="30">
        <f t="shared" si="44"/>
        <v>-3.3956185827171557E-6</v>
      </c>
      <c r="DJ29" s="30">
        <f t="shared" si="45"/>
        <v>-3.394013221441618E-6</v>
      </c>
      <c r="DK29" s="30">
        <f t="shared" si="46"/>
        <v>-3.394013210276546E-6</v>
      </c>
      <c r="DL29" s="30">
        <f t="shared" si="47"/>
        <v>-3.3940132102764625E-6</v>
      </c>
      <c r="DN29" s="36">
        <v>4.0173800000000002E-6</v>
      </c>
      <c r="DO29" s="36">
        <v>4.6052884154099996</v>
      </c>
      <c r="DP29" s="36">
        <v>309.27832265580003</v>
      </c>
      <c r="DQ29" s="30">
        <f t="shared" si="48"/>
        <v>-3.8913732858310656E-6</v>
      </c>
      <c r="DR29" s="30">
        <f t="shared" si="49"/>
        <v>-3.8913502824345088E-6</v>
      </c>
      <c r="DS29" s="30">
        <f t="shared" si="50"/>
        <v>-3.8913502822745179E-6</v>
      </c>
      <c r="DT29" s="30">
        <f t="shared" si="51"/>
        <v>-3.8913502822745162E-6</v>
      </c>
      <c r="DV29" s="36">
        <v>5.6202999999999996E-7</v>
      </c>
      <c r="DW29" s="36">
        <v>0.95534810533000003</v>
      </c>
      <c r="DX29" s="36">
        <v>1162.4747044077999</v>
      </c>
      <c r="DY29" s="30">
        <f t="shared" si="52"/>
        <v>3.9433961186635286E-7</v>
      </c>
      <c r="DZ29" s="30">
        <f t="shared" si="53"/>
        <v>3.9437429386241682E-7</v>
      </c>
      <c r="EA29" s="30">
        <f t="shared" si="54"/>
        <v>3.9437429410361242E-7</v>
      </c>
      <c r="EB29" s="30">
        <f t="shared" si="55"/>
        <v>3.9437429410361417E-7</v>
      </c>
      <c r="ED29" s="36">
        <v>6.6720000000000005E-8</v>
      </c>
      <c r="EE29" s="36">
        <v>1.8700490536400001</v>
      </c>
      <c r="EF29" s="36">
        <v>302.16477565500003</v>
      </c>
      <c r="EG29" s="30">
        <f t="shared" si="56"/>
        <v>6.5459706440503704E-8</v>
      </c>
      <c r="EH29" s="30">
        <f t="shared" si="57"/>
        <v>6.5459996982834448E-8</v>
      </c>
      <c r="EI29" s="30">
        <f t="shared" si="58"/>
        <v>6.5459996984854979E-8</v>
      </c>
      <c r="EJ29" s="30">
        <f t="shared" si="59"/>
        <v>6.5459996984855005E-8</v>
      </c>
      <c r="EL29" s="36">
        <v>7.8800000000000001E-9</v>
      </c>
      <c r="EM29" s="36">
        <v>1.4751545055299999</v>
      </c>
      <c r="EN29" s="36">
        <v>1272.6810256271999</v>
      </c>
      <c r="EO29" s="30">
        <f t="shared" si="60"/>
        <v>6.0174683818122106E-9</v>
      </c>
      <c r="EP29" s="30">
        <f t="shared" si="61"/>
        <v>6.0179507592805815E-9</v>
      </c>
      <c r="EQ29" s="30">
        <f t="shared" si="62"/>
        <v>6.0179507626352266E-9</v>
      </c>
      <c r="ER29" s="30">
        <f t="shared" si="63"/>
        <v>6.017950762635253E-9</v>
      </c>
      <c r="ET29" s="36"/>
      <c r="EU29" s="36"/>
      <c r="EV29" s="36"/>
    </row>
    <row r="30" spans="1:152" s="30" customFormat="1" ht="12.75">
      <c r="A30" s="30" t="s">
        <v>217</v>
      </c>
      <c r="B30" s="30" t="s">
        <v>218</v>
      </c>
      <c r="C30" s="30" t="s">
        <v>219</v>
      </c>
      <c r="D30" s="30" t="s">
        <v>220</v>
      </c>
      <c r="E30" s="30" t="s">
        <v>221</v>
      </c>
      <c r="F30" s="30" t="s">
        <v>222</v>
      </c>
      <c r="N30" s="36">
        <v>8.8443900000000005E-6</v>
      </c>
      <c r="O30" s="36">
        <v>2.4370142612299999</v>
      </c>
      <c r="P30" s="36">
        <v>412.3710968744</v>
      </c>
      <c r="Q30" s="30">
        <f t="shared" si="0"/>
        <v>8.7442922458483111E-6</v>
      </c>
      <c r="R30" s="30">
        <f t="shared" si="1"/>
        <v>8.7443330068823262E-6</v>
      </c>
      <c r="S30" s="30">
        <f t="shared" si="2"/>
        <v>8.7443330071657824E-6</v>
      </c>
      <c r="T30" s="30">
        <f t="shared" si="3"/>
        <v>8.7443330071657841E-6</v>
      </c>
      <c r="V30" s="36">
        <v>1.83938E-6</v>
      </c>
      <c r="W30" s="36">
        <v>6.2796358882199996</v>
      </c>
      <c r="X30" s="36">
        <v>543.91805909619995</v>
      </c>
      <c r="Y30" s="30">
        <f t="shared" si="4"/>
        <v>-1.8256523177244881E-6</v>
      </c>
      <c r="Z30" s="30">
        <f t="shared" si="5"/>
        <v>-1.8256614057908389E-6</v>
      </c>
      <c r="AA30" s="30">
        <f t="shared" si="6"/>
        <v>-1.8256614058540339E-6</v>
      </c>
      <c r="AB30" s="30">
        <f t="shared" si="7"/>
        <v>-1.8256614058540343E-6</v>
      </c>
      <c r="AD30" s="36">
        <v>3.9784000000000002E-7</v>
      </c>
      <c r="AE30" s="36">
        <v>0.62416945827000003</v>
      </c>
      <c r="AF30" s="36">
        <v>323.50541665740002</v>
      </c>
      <c r="AG30" s="30">
        <f t="shared" si="8"/>
        <v>1.5539011812475519E-7</v>
      </c>
      <c r="AH30" s="30">
        <f t="shared" si="9"/>
        <v>1.5538129098917262E-7</v>
      </c>
      <c r="AI30" s="30">
        <f t="shared" si="10"/>
        <v>1.5538129092778139E-7</v>
      </c>
      <c r="AJ30" s="30">
        <f t="shared" si="11"/>
        <v>1.5538129092778092E-7</v>
      </c>
      <c r="AL30" s="36">
        <v>3.9960000000000002E-8</v>
      </c>
      <c r="AM30" s="36">
        <v>4.3029026117700004</v>
      </c>
      <c r="AN30" s="36">
        <v>88.865680217000005</v>
      </c>
      <c r="AO30" s="30">
        <f t="shared" si="12"/>
        <v>-3.1356527988140655E-8</v>
      </c>
      <c r="AP30" s="30">
        <f t="shared" si="13"/>
        <v>-3.135669198530713E-8</v>
      </c>
      <c r="AQ30" s="30">
        <f t="shared" si="14"/>
        <v>-3.1356691986447693E-8</v>
      </c>
      <c r="AR30" s="30">
        <f t="shared" si="15"/>
        <v>-3.13566919864477E-8</v>
      </c>
      <c r="AT30" s="36">
        <v>4.2100000000000001E-9</v>
      </c>
      <c r="AU30" s="36">
        <v>0.59561318532999996</v>
      </c>
      <c r="AV30" s="36">
        <v>117.31986822019999</v>
      </c>
      <c r="AW30" s="30">
        <f t="shared" si="16"/>
        <v>4.2036627868694781E-9</v>
      </c>
      <c r="AX30" s="30">
        <f t="shared" si="17"/>
        <v>4.2036607684103978E-9</v>
      </c>
      <c r="AY30" s="30">
        <f t="shared" si="18"/>
        <v>4.2036607683963589E-9</v>
      </c>
      <c r="AZ30" s="30">
        <f t="shared" si="19"/>
        <v>4.203660768396358E-9</v>
      </c>
      <c r="BB30" s="36"/>
      <c r="BC30" s="36"/>
      <c r="BD30" s="36"/>
      <c r="BJ30" s="36">
        <v>5.1986000000000005E-7</v>
      </c>
      <c r="BK30" s="36">
        <v>0.99007119033000002</v>
      </c>
      <c r="BL30" s="36">
        <v>1596.1864422845999</v>
      </c>
      <c r="BM30" s="30">
        <f t="shared" si="24"/>
        <v>-3.1812185622233342E-9</v>
      </c>
      <c r="BN30" s="30">
        <f t="shared" si="25"/>
        <v>-3.2430392529862281E-9</v>
      </c>
      <c r="BO30" s="30">
        <f t="shared" si="26"/>
        <v>-3.2430396829356849E-9</v>
      </c>
      <c r="BP30" s="30">
        <f t="shared" si="27"/>
        <v>-3.2430396829393787E-9</v>
      </c>
      <c r="BR30" s="36">
        <v>1.3398000000000001E-7</v>
      </c>
      <c r="BS30" s="36">
        <v>4.3017903360499998</v>
      </c>
      <c r="BT30" s="36">
        <v>532.87235883230005</v>
      </c>
      <c r="BU30" s="30">
        <f t="shared" si="28"/>
        <v>2.9703126843907275E-8</v>
      </c>
      <c r="BV30" s="30">
        <f t="shared" si="29"/>
        <v>2.9708313522222362E-8</v>
      </c>
      <c r="BW30" s="30">
        <f t="shared" si="30"/>
        <v>2.9708313558294431E-8</v>
      </c>
      <c r="BX30" s="30">
        <f t="shared" si="31"/>
        <v>2.9708313558294723E-8</v>
      </c>
      <c r="BZ30" s="36">
        <v>2.2519999999999999E-8</v>
      </c>
      <c r="CA30" s="36">
        <v>0.37196434119999999</v>
      </c>
      <c r="CB30" s="36">
        <v>1155.3611574070001</v>
      </c>
      <c r="CC30" s="30">
        <f t="shared" si="32"/>
        <v>2.1824550258180054E-8</v>
      </c>
      <c r="CD30" s="30">
        <f t="shared" si="33"/>
        <v>2.1825028193828208E-8</v>
      </c>
      <c r="CE30" s="30">
        <f t="shared" si="34"/>
        <v>2.1825028197151588E-8</v>
      </c>
      <c r="CF30" s="30">
        <f t="shared" si="35"/>
        <v>2.1825028197151618E-8</v>
      </c>
      <c r="CH30" s="36">
        <v>2.0799999999999998E-9</v>
      </c>
      <c r="CI30" s="36">
        <v>2.1754049688600001</v>
      </c>
      <c r="CJ30" s="36">
        <v>1155.3611574070001</v>
      </c>
      <c r="CK30" s="30">
        <f t="shared" si="36"/>
        <v>-9.638378784759186E-10</v>
      </c>
      <c r="CL30" s="30">
        <f t="shared" si="37"/>
        <v>-9.6367921606154326E-10</v>
      </c>
      <c r="CM30" s="30">
        <f t="shared" si="38"/>
        <v>-9.6367921495805351E-10</v>
      </c>
      <c r="CN30" s="30">
        <f t="shared" si="39"/>
        <v>-9.6367921495804379E-10</v>
      </c>
      <c r="CP30" s="36"/>
      <c r="CQ30" s="36"/>
      <c r="CR30" s="36"/>
      <c r="CX30" s="36"/>
      <c r="CY30" s="36"/>
      <c r="CZ30" s="36"/>
      <c r="DF30" s="36">
        <v>1.479484E-5</v>
      </c>
      <c r="DG30" s="36">
        <v>2.6802619137199999</v>
      </c>
      <c r="DH30" s="36">
        <v>1478.8665740644001</v>
      </c>
      <c r="DI30" s="30">
        <f t="shared" si="44"/>
        <v>1.068539697265207E-5</v>
      </c>
      <c r="DJ30" s="30">
        <f t="shared" si="45"/>
        <v>1.0686524350105643E-5</v>
      </c>
      <c r="DK30" s="30">
        <f t="shared" si="46"/>
        <v>1.0686524357945865E-5</v>
      </c>
      <c r="DL30" s="30">
        <f t="shared" si="47"/>
        <v>1.0686524357945921E-5</v>
      </c>
      <c r="DN30" s="36">
        <v>3.47378E-6</v>
      </c>
      <c r="DO30" s="36">
        <v>4.68148808722</v>
      </c>
      <c r="DP30" s="36">
        <v>14.227094001599999</v>
      </c>
      <c r="DQ30" s="30">
        <f t="shared" si="48"/>
        <v>-3.806000430320277E-7</v>
      </c>
      <c r="DR30" s="30">
        <f t="shared" si="49"/>
        <v>-3.8060370292310354E-7</v>
      </c>
      <c r="DS30" s="30">
        <f t="shared" si="50"/>
        <v>-3.8060370294855767E-7</v>
      </c>
      <c r="DT30" s="30">
        <f t="shared" si="51"/>
        <v>-3.8060370294855767E-7</v>
      </c>
      <c r="DV30" s="36">
        <v>6.1648999999999998E-7</v>
      </c>
      <c r="DW30" s="36">
        <v>6.1013788985400002</v>
      </c>
      <c r="DX30" s="36">
        <v>1045.1548361876</v>
      </c>
      <c r="DY30" s="30">
        <f t="shared" si="52"/>
        <v>5.8776961271988049E-7</v>
      </c>
      <c r="DZ30" s="30">
        <f t="shared" si="53"/>
        <v>5.8778409225179135E-7</v>
      </c>
      <c r="EA30" s="30">
        <f t="shared" si="54"/>
        <v>5.8778409235248112E-7</v>
      </c>
      <c r="EB30" s="30">
        <f t="shared" si="55"/>
        <v>5.8778409235248197E-7</v>
      </c>
      <c r="ED30" s="36">
        <v>7.4420000000000001E-8</v>
      </c>
      <c r="EE30" s="36">
        <v>1.2804700762300001</v>
      </c>
      <c r="EF30" s="36">
        <v>742.99006053259995</v>
      </c>
      <c r="EG30" s="30">
        <f t="shared" si="56"/>
        <v>-7.1040935498323733E-8</v>
      </c>
      <c r="EH30" s="30">
        <f t="shared" si="57"/>
        <v>-7.1042162621161038E-8</v>
      </c>
      <c r="EI30" s="30">
        <f t="shared" si="58"/>
        <v>-7.104216262969467E-8</v>
      </c>
      <c r="EJ30" s="30">
        <f t="shared" si="59"/>
        <v>-7.1042162629694749E-8</v>
      </c>
      <c r="EL30" s="36">
        <v>9.6600000000000001E-9</v>
      </c>
      <c r="EM30" s="36">
        <v>5.4745796804299998</v>
      </c>
      <c r="EN30" s="36">
        <v>220.41264243879999</v>
      </c>
      <c r="EO30" s="30">
        <f t="shared" si="60"/>
        <v>-4.2877015350484648E-9</v>
      </c>
      <c r="EP30" s="30">
        <f t="shared" si="61"/>
        <v>-4.2878436822282784E-9</v>
      </c>
      <c r="EQ30" s="30">
        <f t="shared" si="62"/>
        <v>-4.2878436832168816E-9</v>
      </c>
      <c r="ER30" s="30">
        <f t="shared" si="63"/>
        <v>-4.2878436832168891E-9</v>
      </c>
      <c r="ET30" s="36"/>
      <c r="EU30" s="36"/>
      <c r="EV30" s="36"/>
    </row>
    <row r="31" spans="1:152" s="30" customFormat="1" ht="12.75">
      <c r="A31" s="30">
        <f>SUM(DI1:DI745)</f>
        <v>5.4226540176294238</v>
      </c>
      <c r="B31" s="30">
        <f>SUM(DQ1:DQ381)</f>
        <v>1.2392259098322114E-2</v>
      </c>
      <c r="C31" s="30">
        <f>SUM(DY1:DY190)</f>
        <v>-9.4807813338784006E-5</v>
      </c>
      <c r="D31" s="30">
        <f>SUM(EG1:EG98)</f>
        <v>-3.1597108769880739E-5</v>
      </c>
      <c r="E31" s="30">
        <f>SUM(EO1:EO46)</f>
        <v>6.8103234942479565E-7</v>
      </c>
      <c r="F31" s="30">
        <f>SUM(EW1:EW9)</f>
        <v>-9.3526051465067741E-8</v>
      </c>
      <c r="N31" s="36">
        <v>7.3287499999999999E-6</v>
      </c>
      <c r="O31" s="36">
        <v>6.08534113239</v>
      </c>
      <c r="P31" s="36">
        <v>838.96928775039999</v>
      </c>
      <c r="Q31" s="30">
        <f t="shared" si="0"/>
        <v>1.0022196608081692E-6</v>
      </c>
      <c r="R31" s="30">
        <f t="shared" si="1"/>
        <v>1.0026734424130666E-6</v>
      </c>
      <c r="S31" s="30">
        <f t="shared" si="2"/>
        <v>1.0026734455690095E-6</v>
      </c>
      <c r="T31" s="30">
        <f t="shared" si="3"/>
        <v>1.0026734455690353E-6</v>
      </c>
      <c r="V31" s="36">
        <v>1.9852500000000002E-6</v>
      </c>
      <c r="W31" s="36">
        <v>1.50458442825</v>
      </c>
      <c r="X31" s="36">
        <v>838.96928775039999</v>
      </c>
      <c r="Y31" s="30">
        <f t="shared" si="4"/>
        <v>-1.9852194316647188E-6</v>
      </c>
      <c r="Z31" s="30">
        <f t="shared" si="5"/>
        <v>-1.985218739173986E-6</v>
      </c>
      <c r="AA31" s="30">
        <f t="shared" si="6"/>
        <v>-1.9852187391691427E-6</v>
      </c>
      <c r="AB31" s="30">
        <f t="shared" si="7"/>
        <v>-1.9852187391691427E-6</v>
      </c>
      <c r="AD31" s="36">
        <v>3.5718000000000003E-7</v>
      </c>
      <c r="AE31" s="36">
        <v>2.3258124700199998</v>
      </c>
      <c r="AF31" s="36">
        <v>728.76296653099996</v>
      </c>
      <c r="AG31" s="30">
        <f t="shared" si="8"/>
        <v>-5.1281327321341182E-8</v>
      </c>
      <c r="AH31" s="30">
        <f t="shared" si="9"/>
        <v>-5.1300519354120831E-8</v>
      </c>
      <c r="AI31" s="30">
        <f t="shared" si="10"/>
        <v>-5.1300519487596852E-8</v>
      </c>
      <c r="AJ31" s="30">
        <f t="shared" si="11"/>
        <v>-5.1300519487598109E-8</v>
      </c>
      <c r="AL31" s="36">
        <v>3.8570000000000001E-8</v>
      </c>
      <c r="AM31" s="36">
        <v>3.5238136155199999</v>
      </c>
      <c r="AN31" s="36">
        <v>302.16477565500003</v>
      </c>
      <c r="AO31" s="30">
        <f t="shared" si="12"/>
        <v>-1.0571625221172993E-8</v>
      </c>
      <c r="AP31" s="30">
        <f t="shared" si="13"/>
        <v>-1.0570790178784066E-8</v>
      </c>
      <c r="AQ31" s="30">
        <f t="shared" si="14"/>
        <v>-1.0570790172976509E-8</v>
      </c>
      <c r="AR31" s="30">
        <f t="shared" si="15"/>
        <v>-1.0570790172976459E-8</v>
      </c>
      <c r="AT31" s="36">
        <v>3.46E-9</v>
      </c>
      <c r="AU31" s="36">
        <v>4.7834831210599997</v>
      </c>
      <c r="AV31" s="36">
        <v>508.35032409220003</v>
      </c>
      <c r="AW31" s="30">
        <f t="shared" si="16"/>
        <v>-1.3285657901532478E-9</v>
      </c>
      <c r="AX31" s="30">
        <f t="shared" si="17"/>
        <v>-1.3284447923894786E-9</v>
      </c>
      <c r="AY31" s="30">
        <f t="shared" si="18"/>
        <v>-1.3284447915479577E-9</v>
      </c>
      <c r="AZ31" s="30">
        <f t="shared" si="19"/>
        <v>-1.3284447915479505E-9</v>
      </c>
      <c r="BB31" s="36"/>
      <c r="BC31" s="36"/>
      <c r="BD31" s="36"/>
      <c r="BJ31" s="36">
        <v>5.5194E-7</v>
      </c>
      <c r="BK31" s="36">
        <v>0.40176412034999998</v>
      </c>
      <c r="BL31" s="36">
        <v>525.7588118315</v>
      </c>
      <c r="BM31" s="30">
        <f t="shared" si="24"/>
        <v>-4.4655150458885952E-7</v>
      </c>
      <c r="BN31" s="30">
        <f t="shared" si="25"/>
        <v>-4.4656421079112091E-7</v>
      </c>
      <c r="BO31" s="30">
        <f t="shared" si="26"/>
        <v>-4.4656421087948746E-7</v>
      </c>
      <c r="BP31" s="30">
        <f t="shared" si="27"/>
        <v>-4.4656421087948831E-7</v>
      </c>
      <c r="BR31" s="36">
        <v>1.1744E-7</v>
      </c>
      <c r="BS31" s="36">
        <v>1.80990486955</v>
      </c>
      <c r="BT31" s="36">
        <v>956.28915597059995</v>
      </c>
      <c r="BU31" s="30">
        <f t="shared" si="28"/>
        <v>-1.1029100919241371E-7</v>
      </c>
      <c r="BV31" s="30">
        <f t="shared" si="29"/>
        <v>-1.1028813419740039E-7</v>
      </c>
      <c r="BW31" s="30">
        <f t="shared" si="30"/>
        <v>-1.1028813417740348E-7</v>
      </c>
      <c r="BX31" s="30">
        <f t="shared" si="31"/>
        <v>-1.1028813417740329E-7</v>
      </c>
      <c r="BZ31" s="36">
        <v>2.0190000000000001E-8</v>
      </c>
      <c r="CA31" s="36">
        <v>3.8998500046400002</v>
      </c>
      <c r="CB31" s="36">
        <v>846.08283475120004</v>
      </c>
      <c r="CC31" s="30">
        <f t="shared" si="32"/>
        <v>1.4191721357600872E-8</v>
      </c>
      <c r="CD31" s="30">
        <f t="shared" si="33"/>
        <v>1.41908160927442E-8</v>
      </c>
      <c r="CE31" s="30">
        <f t="shared" si="34"/>
        <v>1.4190816086448075E-8</v>
      </c>
      <c r="CF31" s="30">
        <f t="shared" si="35"/>
        <v>1.4190816086448023E-8</v>
      </c>
      <c r="CH31" s="36">
        <v>1.8300000000000001E-9</v>
      </c>
      <c r="CI31" s="36">
        <v>4.3467086803799999</v>
      </c>
      <c r="CJ31" s="36">
        <v>525.7588118315</v>
      </c>
      <c r="CK31" s="30">
        <f t="shared" si="36"/>
        <v>2.5390644841084895E-10</v>
      </c>
      <c r="CL31" s="30">
        <f t="shared" si="37"/>
        <v>2.5397743684518118E-10</v>
      </c>
      <c r="CM31" s="30">
        <f t="shared" si="38"/>
        <v>2.5397743733888905E-10</v>
      </c>
      <c r="CN31" s="30">
        <f t="shared" si="39"/>
        <v>2.5397743733889308E-10</v>
      </c>
      <c r="CP31" s="36"/>
      <c r="CQ31" s="36"/>
      <c r="CR31" s="36"/>
      <c r="CX31" s="36"/>
      <c r="CY31" s="36"/>
      <c r="CZ31" s="36"/>
      <c r="DF31" s="36">
        <v>1.230708E-5</v>
      </c>
      <c r="DG31" s="36">
        <v>1.8904297970099999</v>
      </c>
      <c r="DH31" s="36">
        <v>323.50541665740002</v>
      </c>
      <c r="DI31" s="30">
        <f t="shared" si="44"/>
        <v>1.2249547619294138E-5</v>
      </c>
      <c r="DJ31" s="30">
        <f t="shared" si="45"/>
        <v>1.2249576263730122E-5</v>
      </c>
      <c r="DK31" s="30">
        <f t="shared" si="46"/>
        <v>1.2249576263929313E-5</v>
      </c>
      <c r="DL31" s="30">
        <f t="shared" si="47"/>
        <v>1.2249576263929315E-5</v>
      </c>
      <c r="DN31" s="36">
        <v>2.60753E-6</v>
      </c>
      <c r="DO31" s="36">
        <v>5.3429030610100003</v>
      </c>
      <c r="DP31" s="36">
        <v>846.08283475120004</v>
      </c>
      <c r="DQ31" s="30">
        <f t="shared" si="48"/>
        <v>2.0730713200169663E-6</v>
      </c>
      <c r="DR31" s="30">
        <f t="shared" si="49"/>
        <v>2.0731710153800284E-6</v>
      </c>
      <c r="DS31" s="30">
        <f t="shared" si="50"/>
        <v>2.0731710160733605E-6</v>
      </c>
      <c r="DT31" s="30">
        <f t="shared" si="51"/>
        <v>2.073171016073366E-6</v>
      </c>
      <c r="DV31" s="36">
        <v>6.6571999999999996E-7</v>
      </c>
      <c r="DW31" s="36">
        <v>5.4730717807699998</v>
      </c>
      <c r="DX31" s="36">
        <v>199.0720014364</v>
      </c>
      <c r="DY31" s="30">
        <f t="shared" si="52"/>
        <v>-2.2394505043600429E-7</v>
      </c>
      <c r="DZ31" s="30">
        <f t="shared" si="53"/>
        <v>-2.2395434855209654E-7</v>
      </c>
      <c r="EA31" s="30">
        <f t="shared" si="54"/>
        <v>-2.2395434861676295E-7</v>
      </c>
      <c r="EB31" s="30">
        <f t="shared" si="55"/>
        <v>-2.2395434861676351E-7</v>
      </c>
      <c r="ED31" s="36">
        <v>7.1779999999999998E-8</v>
      </c>
      <c r="EE31" s="36">
        <v>0.92022189636999996</v>
      </c>
      <c r="EF31" s="36">
        <v>942.06206196899996</v>
      </c>
      <c r="EG31" s="30">
        <f t="shared" si="56"/>
        <v>-2.8564706765713358E-8</v>
      </c>
      <c r="EH31" s="30">
        <f t="shared" si="57"/>
        <v>-2.8560084826650197E-8</v>
      </c>
      <c r="EI31" s="30">
        <f t="shared" si="58"/>
        <v>-2.8560084794505135E-8</v>
      </c>
      <c r="EJ31" s="30">
        <f t="shared" si="59"/>
        <v>-2.8560084794504847E-8</v>
      </c>
      <c r="EL31" s="36">
        <v>7.8800000000000001E-9</v>
      </c>
      <c r="EM31" s="36">
        <v>2.4225286688500001</v>
      </c>
      <c r="EN31" s="36">
        <v>117.31986822019999</v>
      </c>
      <c r="EO31" s="30">
        <f t="shared" si="60"/>
        <v>-1.5751186498657296E-9</v>
      </c>
      <c r="EP31" s="30">
        <f t="shared" si="61"/>
        <v>-1.5750511635020143E-9</v>
      </c>
      <c r="EQ31" s="30">
        <f t="shared" si="62"/>
        <v>-1.5750511630326605E-9</v>
      </c>
      <c r="ER31" s="30">
        <f t="shared" si="63"/>
        <v>-1.5750511630326555E-9</v>
      </c>
      <c r="ET31" s="36"/>
      <c r="EU31" s="36"/>
      <c r="EV31" s="36"/>
    </row>
    <row r="32" spans="1:152" s="30" customFormat="1" ht="12.75">
      <c r="N32" s="36">
        <v>7.3107199999999999E-6</v>
      </c>
      <c r="O32" s="36">
        <v>3.8059123395599999</v>
      </c>
      <c r="P32" s="36">
        <v>1581.9593482830001</v>
      </c>
      <c r="Q32" s="30">
        <f t="shared" si="0"/>
        <v>1.829856587745447E-6</v>
      </c>
      <c r="R32" s="30">
        <f t="shared" si="1"/>
        <v>1.8306907914443084E-6</v>
      </c>
      <c r="S32" s="30">
        <f t="shared" si="2"/>
        <v>1.8306907972459268E-6</v>
      </c>
      <c r="T32" s="30">
        <f t="shared" si="3"/>
        <v>1.8306907972459772E-6</v>
      </c>
      <c r="V32" s="36">
        <v>1.86899E-6</v>
      </c>
      <c r="W32" s="36">
        <v>6.08620565908</v>
      </c>
      <c r="X32" s="36">
        <v>742.99006053259995</v>
      </c>
      <c r="Y32" s="30">
        <f t="shared" si="4"/>
        <v>-7.2066303288082785E-7</v>
      </c>
      <c r="Z32" s="30">
        <f t="shared" si="5"/>
        <v>-7.2056757457485367E-7</v>
      </c>
      <c r="AA32" s="30">
        <f t="shared" si="6"/>
        <v>-7.2056757391095337E-7</v>
      </c>
      <c r="AB32" s="30">
        <f t="shared" si="7"/>
        <v>-7.2056757391094723E-7</v>
      </c>
      <c r="AD32" s="36">
        <v>2.5619999999999998E-7</v>
      </c>
      <c r="AE32" s="36">
        <v>2.5124062386200001</v>
      </c>
      <c r="AF32" s="36">
        <v>1162.4747044077999</v>
      </c>
      <c r="AG32" s="30">
        <f t="shared" si="8"/>
        <v>-1.8006529075955841E-7</v>
      </c>
      <c r="AH32" s="30">
        <f t="shared" si="9"/>
        <v>-1.8004950589378367E-7</v>
      </c>
      <c r="AI32" s="30">
        <f t="shared" si="10"/>
        <v>-1.8004950578399861E-7</v>
      </c>
      <c r="AJ32" s="30">
        <f t="shared" si="11"/>
        <v>-1.8004950578399782E-7</v>
      </c>
      <c r="AL32" s="36">
        <v>3.7739999999999999E-8</v>
      </c>
      <c r="AM32" s="36">
        <v>4.0912531514600001</v>
      </c>
      <c r="AN32" s="36">
        <v>735.87651353180001</v>
      </c>
      <c r="AO32" s="30">
        <f t="shared" si="12"/>
        <v>3.7737661581037038E-8</v>
      </c>
      <c r="AP32" s="30">
        <f t="shared" si="13"/>
        <v>3.7737684557159521E-8</v>
      </c>
      <c r="AQ32" s="30">
        <f t="shared" si="14"/>
        <v>3.7737684557318922E-8</v>
      </c>
      <c r="AR32" s="30">
        <f t="shared" si="15"/>
        <v>3.7737684557318922E-8</v>
      </c>
      <c r="AT32" s="36">
        <v>3.1899999999999999E-9</v>
      </c>
      <c r="AU32" s="36">
        <v>3.47979828725</v>
      </c>
      <c r="AV32" s="36">
        <v>323.50541665740002</v>
      </c>
      <c r="AW32" s="30">
        <f t="shared" si="16"/>
        <v>-3.6700072474522682E-10</v>
      </c>
      <c r="AX32" s="30">
        <f t="shared" si="17"/>
        <v>-3.6692434967071548E-10</v>
      </c>
      <c r="AY32" s="30">
        <f t="shared" si="18"/>
        <v>-3.6692434913954212E-10</v>
      </c>
      <c r="AZ32" s="30">
        <f t="shared" si="19"/>
        <v>-3.6692434913953788E-10</v>
      </c>
      <c r="BB32" s="36"/>
      <c r="BC32" s="36"/>
      <c r="BD32" s="36"/>
      <c r="BJ32" s="36">
        <v>6.3455999999999999E-7</v>
      </c>
      <c r="BK32" s="36">
        <v>4.5007357433299999</v>
      </c>
      <c r="BL32" s="36">
        <v>735.87651353180001</v>
      </c>
      <c r="BM32" s="30">
        <f t="shared" si="24"/>
        <v>5.7925055556668601E-7</v>
      </c>
      <c r="BN32" s="30">
        <f t="shared" si="25"/>
        <v>5.7926476005367211E-7</v>
      </c>
      <c r="BO32" s="30">
        <f t="shared" si="26"/>
        <v>5.7926476015245521E-7</v>
      </c>
      <c r="BP32" s="30">
        <f t="shared" si="27"/>
        <v>5.7926476015245616E-7</v>
      </c>
      <c r="BR32" s="36">
        <v>1.1925000000000001E-7</v>
      </c>
      <c r="BS32" s="36">
        <v>4.3009456415400003</v>
      </c>
      <c r="BT32" s="36">
        <v>525.7588118315</v>
      </c>
      <c r="BU32" s="30">
        <f t="shared" si="28"/>
        <v>2.1930794092823327E-8</v>
      </c>
      <c r="BV32" s="30">
        <f t="shared" si="29"/>
        <v>2.1935385482793362E-8</v>
      </c>
      <c r="BW32" s="30">
        <f t="shared" si="30"/>
        <v>2.1935385514725373E-8</v>
      </c>
      <c r="BX32" s="30">
        <f t="shared" si="31"/>
        <v>2.1935385514725631E-8</v>
      </c>
      <c r="BZ32" s="36">
        <v>1.857E-8</v>
      </c>
      <c r="CA32" s="36">
        <v>1.19658907851</v>
      </c>
      <c r="CB32" s="36">
        <v>103.0927742186</v>
      </c>
      <c r="CC32" s="30">
        <f t="shared" si="32"/>
        <v>1.5059762590399829E-8</v>
      </c>
      <c r="CD32" s="30">
        <f t="shared" si="33"/>
        <v>1.5059846040754085E-8</v>
      </c>
      <c r="CE32" s="30">
        <f t="shared" si="34"/>
        <v>1.5059846041334461E-8</v>
      </c>
      <c r="CF32" s="30">
        <f t="shared" si="35"/>
        <v>1.5059846041334464E-8</v>
      </c>
      <c r="CH32" s="36">
        <v>1.8E-9</v>
      </c>
      <c r="CI32" s="36">
        <v>6.0777774454099998</v>
      </c>
      <c r="CJ32" s="36">
        <v>639.89728631399998</v>
      </c>
      <c r="CK32" s="30">
        <f t="shared" si="36"/>
        <v>-1.4735364650404222E-9</v>
      </c>
      <c r="CL32" s="30">
        <f t="shared" si="37"/>
        <v>-1.4734871790964498E-9</v>
      </c>
      <c r="CM32" s="30">
        <f t="shared" si="38"/>
        <v>-1.4734871787536649E-9</v>
      </c>
      <c r="CN32" s="30">
        <f t="shared" si="39"/>
        <v>-1.473487178753662E-9</v>
      </c>
      <c r="CP32" s="36"/>
      <c r="CQ32" s="36"/>
      <c r="CR32" s="36"/>
      <c r="CX32" s="36"/>
      <c r="CY32" s="36"/>
      <c r="CZ32" s="36"/>
      <c r="DF32" s="36">
        <v>1.21681E-5</v>
      </c>
      <c r="DG32" s="36">
        <v>1.80171561024</v>
      </c>
      <c r="DH32" s="36">
        <v>110.2063212194</v>
      </c>
      <c r="DI32" s="30">
        <f t="shared" si="44"/>
        <v>4.5148404464657545E-6</v>
      </c>
      <c r="DJ32" s="30">
        <f t="shared" si="45"/>
        <v>4.5149332228489542E-6</v>
      </c>
      <c r="DK32" s="30">
        <f t="shared" si="46"/>
        <v>4.5149332234941951E-6</v>
      </c>
      <c r="DL32" s="30">
        <f t="shared" si="47"/>
        <v>4.514933223494201E-6</v>
      </c>
      <c r="DN32" s="36">
        <v>2.20084E-6</v>
      </c>
      <c r="DO32" s="36">
        <v>4.8421096496300002</v>
      </c>
      <c r="DP32" s="36">
        <v>1368.6602528450001</v>
      </c>
      <c r="DQ32" s="30">
        <f t="shared" si="48"/>
        <v>-2.0313121721029107E-6</v>
      </c>
      <c r="DR32" s="30">
        <f t="shared" si="49"/>
        <v>-2.0313985327347163E-6</v>
      </c>
      <c r="DS32" s="30">
        <f t="shared" si="50"/>
        <v>-2.0313985333352631E-6</v>
      </c>
      <c r="DT32" s="30">
        <f t="shared" si="51"/>
        <v>-2.0313985333352673E-6</v>
      </c>
      <c r="DV32" s="36">
        <v>5.0057000000000004E-7</v>
      </c>
      <c r="DW32" s="36">
        <v>2.7206316231700001</v>
      </c>
      <c r="DX32" s="36">
        <v>532.87235883230005</v>
      </c>
      <c r="DY32" s="30">
        <f t="shared" si="52"/>
        <v>4.8693732288249432E-7</v>
      </c>
      <c r="DZ32" s="30">
        <f t="shared" si="53"/>
        <v>4.8693271615808815E-7</v>
      </c>
      <c r="EA32" s="30">
        <f t="shared" si="54"/>
        <v>4.8693271612604669E-7</v>
      </c>
      <c r="EB32" s="30">
        <f t="shared" si="55"/>
        <v>4.8693271612604638E-7</v>
      </c>
      <c r="ED32" s="36">
        <v>5.5770000000000002E-8</v>
      </c>
      <c r="EE32" s="36">
        <v>1.37980792905</v>
      </c>
      <c r="EF32" s="36">
        <v>95.979227217800002</v>
      </c>
      <c r="EG32" s="30">
        <f t="shared" si="56"/>
        <v>3.6905867529953231E-8</v>
      </c>
      <c r="EH32" s="30">
        <f t="shared" si="57"/>
        <v>3.6906166515194621E-8</v>
      </c>
      <c r="EI32" s="30">
        <f t="shared" si="58"/>
        <v>3.6906166517273994E-8</v>
      </c>
      <c r="EJ32" s="30">
        <f t="shared" si="59"/>
        <v>3.6906166517274014E-8</v>
      </c>
      <c r="EL32" s="36">
        <v>7.1200000000000002E-9</v>
      </c>
      <c r="EM32" s="36">
        <v>0.49655897030000001</v>
      </c>
      <c r="EN32" s="36">
        <v>1073.6090241908</v>
      </c>
      <c r="EO32" s="30">
        <f t="shared" si="60"/>
        <v>4.8206428372578899E-9</v>
      </c>
      <c r="EP32" s="30">
        <f t="shared" si="61"/>
        <v>4.8210619389065043E-9</v>
      </c>
      <c r="EQ32" s="30">
        <f t="shared" si="62"/>
        <v>4.8210619418211637E-9</v>
      </c>
      <c r="ER32" s="30">
        <f t="shared" si="63"/>
        <v>4.8210619418211877E-9</v>
      </c>
      <c r="ET32" s="36"/>
      <c r="EU32" s="36"/>
      <c r="EV32" s="36"/>
    </row>
    <row r="33" spans="1:152" s="30" customFormat="1" ht="12.75">
      <c r="A33" s="38" t="s">
        <v>223</v>
      </c>
      <c r="B33" s="38" t="s">
        <v>224</v>
      </c>
      <c r="C33" s="38" t="s">
        <v>225</v>
      </c>
      <c r="D33" s="38" t="s">
        <v>226</v>
      </c>
      <c r="E33" s="38" t="s">
        <v>227</v>
      </c>
      <c r="F33" s="38" t="s">
        <v>228</v>
      </c>
      <c r="N33" s="36">
        <v>6.9192800000000003E-6</v>
      </c>
      <c r="O33" s="36">
        <v>6.1336822293899997</v>
      </c>
      <c r="P33" s="36">
        <v>2118.7638603783998</v>
      </c>
      <c r="Q33" s="30">
        <f t="shared" si="0"/>
        <v>5.426802823003079E-6</v>
      </c>
      <c r="R33" s="30">
        <f t="shared" si="1"/>
        <v>5.4274803549601379E-6</v>
      </c>
      <c r="S33" s="30">
        <f t="shared" si="2"/>
        <v>5.4274803596717561E-6</v>
      </c>
      <c r="T33" s="30">
        <f t="shared" si="3"/>
        <v>5.4274803596717942E-6</v>
      </c>
      <c r="V33" s="36">
        <v>1.7138E-6</v>
      </c>
      <c r="W33" s="36">
        <v>5.4165598384500004</v>
      </c>
      <c r="X33" s="36">
        <v>199.0720014364</v>
      </c>
      <c r="Y33" s="30">
        <f t="shared" si="4"/>
        <v>-6.6675114550628486E-7</v>
      </c>
      <c r="Z33" s="30">
        <f t="shared" si="5"/>
        <v>-6.6677456099237655E-7</v>
      </c>
      <c r="AA33" s="30">
        <f t="shared" si="6"/>
        <v>-6.6677456115522467E-7</v>
      </c>
      <c r="AB33" s="30">
        <f t="shared" si="7"/>
        <v>-6.6677456115522616E-7</v>
      </c>
      <c r="AD33" s="36">
        <v>2.9255000000000001E-7</v>
      </c>
      <c r="AE33" s="36">
        <v>3.6083832779899998</v>
      </c>
      <c r="AF33" s="36">
        <v>10.294940738499999</v>
      </c>
      <c r="AG33" s="30">
        <f t="shared" ref="AG33:AG64" si="68">AD33*COS(AE33+AF33*$C$22)</f>
        <v>-2.6833755288924218E-7</v>
      </c>
      <c r="AH33" s="30">
        <f t="shared" ref="AH33:AH64" si="69">AD33*COS(AE33+AF33*$C$43)</f>
        <v>-2.6833764227181166E-7</v>
      </c>
      <c r="AI33" s="30">
        <f t="shared" ref="AI33:AI64" si="70">AD33*COS(AE33+AF33*$C$64)</f>
        <v>-2.6833764227243322E-7</v>
      </c>
      <c r="AJ33" s="30">
        <f t="shared" ref="AJ33:AJ64" si="71">AD33*COS(AE33+AF33*$C$85)</f>
        <v>-2.6833764227243327E-7</v>
      </c>
      <c r="AL33" s="36">
        <v>3.2689999999999997E-8</v>
      </c>
      <c r="AM33" s="36">
        <v>1.43175991274</v>
      </c>
      <c r="AN33" s="36">
        <v>956.28915597059995</v>
      </c>
      <c r="AO33" s="30">
        <f t="shared" ref="AO33:AO64" si="72">AL33*COS(AM33+AN33*$C$22)</f>
        <v>-2.4384533774545932E-8</v>
      </c>
      <c r="AP33" s="30">
        <f t="shared" ref="AP33:AP64" si="73">AL33*COS(AM33+AN33*$C$43)</f>
        <v>-2.4382982524255096E-8</v>
      </c>
      <c r="AQ33" s="30">
        <f t="shared" ref="AQ33:AQ64" si="74">AL33*COS(AM33+AN33*$C$64)</f>
        <v>-2.438298251346606E-8</v>
      </c>
      <c r="AR33" s="30">
        <f t="shared" ref="AR33:AR64" si="75">AL33*COS(AM33+AN33*$C$85)</f>
        <v>-2.4382982513465961E-8</v>
      </c>
      <c r="AT33" s="36">
        <v>3.3099999999999999E-9</v>
      </c>
      <c r="AU33" s="36">
        <v>2.9589348588300002</v>
      </c>
      <c r="AV33" s="36">
        <v>1596.1864422845999</v>
      </c>
      <c r="AW33" s="30">
        <f t="shared" si="16"/>
        <v>3.0589918628111489E-9</v>
      </c>
      <c r="AX33" s="30">
        <f t="shared" si="17"/>
        <v>3.0591422021056984E-9</v>
      </c>
      <c r="AY33" s="30">
        <f t="shared" si="18"/>
        <v>3.0591422031511252E-9</v>
      </c>
      <c r="AZ33" s="30">
        <f t="shared" si="19"/>
        <v>3.0591422031511343E-9</v>
      </c>
      <c r="BB33" s="36"/>
      <c r="BC33" s="36"/>
      <c r="BD33" s="36"/>
      <c r="BJ33" s="36">
        <v>4.9691000000000002E-7</v>
      </c>
      <c r="BK33" s="36">
        <v>0.18649893084999999</v>
      </c>
      <c r="BL33" s="36">
        <v>543.91805909619995</v>
      </c>
      <c r="BM33" s="30">
        <f t="shared" si="24"/>
        <v>-4.7287444764435491E-7</v>
      </c>
      <c r="BN33" s="30">
        <f t="shared" si="25"/>
        <v>-4.7288063411573007E-7</v>
      </c>
      <c r="BO33" s="30">
        <f t="shared" si="26"/>
        <v>-4.7288063415875293E-7</v>
      </c>
      <c r="BP33" s="30">
        <f t="shared" si="27"/>
        <v>-4.728806341587533E-7</v>
      </c>
      <c r="BR33" s="36">
        <v>9.5140000000000004E-8</v>
      </c>
      <c r="BS33" s="36">
        <v>2.02589667166</v>
      </c>
      <c r="BT33" s="36">
        <v>206.1855484372</v>
      </c>
      <c r="BU33" s="30">
        <f t="shared" ref="BU33:BU64" si="76">BR33*COS(BS33+BT33*$C$22)</f>
        <v>6.0421393295020972E-8</v>
      </c>
      <c r="BV33" s="30">
        <f t="shared" ref="BV33:BV64" si="77">BR33*COS(BS33+BT33*$C$43)</f>
        <v>6.042252220590439E-8</v>
      </c>
      <c r="BW33" s="30">
        <f t="shared" ref="BW33:BW64" si="78">BR33*COS(BS33+BT33*$C$64)</f>
        <v>6.0422522213755671E-8</v>
      </c>
      <c r="BX33" s="30">
        <f t="shared" ref="BX33:BX64" si="79">BR33*COS(BS33+BT33*$C$85)</f>
        <v>6.0422522213755737E-8</v>
      </c>
      <c r="BZ33" s="36">
        <v>1.6829999999999999E-8</v>
      </c>
      <c r="CA33" s="36">
        <v>1.42264195434</v>
      </c>
      <c r="CB33" s="36">
        <v>1265.5674786264001</v>
      </c>
      <c r="CC33" s="30">
        <f t="shared" ref="CC33:CC64" si="80">BZ33*COS(CA33+CB33*$C$22)</f>
        <v>1.2992959377590375E-8</v>
      </c>
      <c r="CD33" s="30">
        <f t="shared" ref="CD33:CD64" si="81">BZ33*COS(CA33+CB33*$C$43)</f>
        <v>1.299396794777988E-8</v>
      </c>
      <c r="CE33" s="30">
        <f t="shared" ref="CE33:CE64" si="82">BZ33*COS(CA33+CB33*$C$64)</f>
        <v>1.299396795479387E-8</v>
      </c>
      <c r="CF33" s="30">
        <f t="shared" ref="CF33:CF64" si="83">BZ33*COS(CA33+CB33*$C$85)</f>
        <v>1.2993967954793926E-8</v>
      </c>
      <c r="CH33" s="36">
        <v>1.5900000000000001E-9</v>
      </c>
      <c r="CI33" s="36">
        <v>2.60843864402</v>
      </c>
      <c r="CJ33" s="36">
        <v>1162.4747044077999</v>
      </c>
      <c r="CK33" s="30">
        <f t="shared" si="36"/>
        <v>-1.2208035525977496E-9</v>
      </c>
      <c r="CL33" s="30">
        <f t="shared" si="37"/>
        <v>-1.2207153213998586E-9</v>
      </c>
      <c r="CM33" s="30">
        <f t="shared" si="38"/>
        <v>-1.2207153207861977E-9</v>
      </c>
      <c r="CN33" s="30">
        <f t="shared" si="39"/>
        <v>-1.2207153207861931E-9</v>
      </c>
      <c r="CP33" s="36"/>
      <c r="CQ33" s="36"/>
      <c r="CR33" s="36"/>
      <c r="CX33" s="36"/>
      <c r="CY33" s="36"/>
      <c r="CZ33" s="36"/>
      <c r="DF33" s="36">
        <v>9.6107200000000007E-6</v>
      </c>
      <c r="DG33" s="36">
        <v>4.5487698980499998</v>
      </c>
      <c r="DH33" s="36">
        <v>2118.7638603783998</v>
      </c>
      <c r="DI33" s="30">
        <f t="shared" si="44"/>
        <v>5.855302276493073E-6</v>
      </c>
      <c r="DJ33" s="30">
        <f t="shared" si="45"/>
        <v>5.8540991827869938E-6</v>
      </c>
      <c r="DK33" s="30">
        <f t="shared" si="46"/>
        <v>5.854099174419229E-6</v>
      </c>
      <c r="DL33" s="30">
        <f t="shared" si="47"/>
        <v>5.8540991744191612E-6</v>
      </c>
      <c r="DN33" s="36">
        <v>2.0321699999999998E-6</v>
      </c>
      <c r="DO33" s="36">
        <v>5.59995425432</v>
      </c>
      <c r="DP33" s="36">
        <v>1155.3611574070001</v>
      </c>
      <c r="DQ33" s="30">
        <f t="shared" si="48"/>
        <v>1.407010293677951E-6</v>
      </c>
      <c r="DR33" s="30">
        <f t="shared" si="49"/>
        <v>1.4068840729203636E-6</v>
      </c>
      <c r="DS33" s="30">
        <f t="shared" si="50"/>
        <v>1.4068840720424889E-6</v>
      </c>
      <c r="DT33" s="30">
        <f t="shared" si="51"/>
        <v>1.4068840720424811E-6</v>
      </c>
      <c r="DV33" s="36">
        <v>5.1903999999999997E-7</v>
      </c>
      <c r="DW33" s="36">
        <v>5.5843562560700004</v>
      </c>
      <c r="DX33" s="36">
        <v>942.06206196899996</v>
      </c>
      <c r="DY33" s="30">
        <f t="shared" ref="DY33:DY64" si="84">DV33*COS(DW33+DX33*$C$22)</f>
        <v>4.8558032842849645E-7</v>
      </c>
      <c r="DZ33" s="30">
        <f t="shared" ref="DZ33:DZ64" si="85">DV33*COS(DW33+DX33*$C$43)</f>
        <v>4.8559319530370911E-7</v>
      </c>
      <c r="EA33" s="30">
        <f t="shared" ref="EA33:EA64" si="86">DV33*COS(DW33+DX33*$C$64)</f>
        <v>4.8559319539318702E-7</v>
      </c>
      <c r="EB33" s="30">
        <f t="shared" ref="EB33:EB64" si="87">DV33*COS(DW33+DX33*$C$85)</f>
        <v>4.8559319539318787E-7</v>
      </c>
      <c r="ED33" s="36">
        <v>6.8340000000000002E-8</v>
      </c>
      <c r="EE33" s="36">
        <v>3.45228722967</v>
      </c>
      <c r="EF33" s="36">
        <v>831.85574074960005</v>
      </c>
      <c r="EG33" s="30">
        <f t="shared" ref="EG33:EG64" si="88">ED33*COS(EE33+EF33*$C$22)</f>
        <v>2.7291011072066757E-8</v>
      </c>
      <c r="EH33" s="30">
        <f t="shared" ref="EH33:EH64" si="89">ED33*COS(EE33+EF33*$C$43)</f>
        <v>2.7287127989638275E-8</v>
      </c>
      <c r="EI33" s="30">
        <f t="shared" ref="EI33:EI64" si="90">ED33*COS(EE33+EF33*$C$64)</f>
        <v>2.7287127962631883E-8</v>
      </c>
      <c r="EJ33" s="30">
        <f t="shared" ref="EJ33:EJ64" si="91">ED33*COS(EE33+EF33*$C$85)</f>
        <v>2.7287127962631662E-8</v>
      </c>
      <c r="EL33" s="36">
        <v>6.5599999999999997E-9</v>
      </c>
      <c r="EM33" s="36">
        <v>3.53022740783</v>
      </c>
      <c r="EN33" s="36">
        <v>302.16477565500003</v>
      </c>
      <c r="EO33" s="30">
        <f t="shared" si="60"/>
        <v>-1.8384519081544408E-9</v>
      </c>
      <c r="EP33" s="30">
        <f t="shared" si="61"/>
        <v>-1.8383101463555606E-9</v>
      </c>
      <c r="EQ33" s="30">
        <f t="shared" si="62"/>
        <v>-1.8383101453696349E-9</v>
      </c>
      <c r="ER33" s="30">
        <f t="shared" si="63"/>
        <v>-1.8383101453696266E-9</v>
      </c>
      <c r="ET33" s="36"/>
      <c r="EU33" s="36"/>
      <c r="EV33" s="36"/>
    </row>
    <row r="34" spans="1:152" s="30" customFormat="1" ht="12.75">
      <c r="A34" s="30">
        <f>((((F25*C22+E25)*C22+D25)*C22+C25)*C22+B25)*C22 + A25</f>
        <v>-2.3846781039731022</v>
      </c>
      <c r="B34" s="30">
        <f>DEGREES(A34)</f>
        <v>-136.63199085491806</v>
      </c>
      <c r="C34" s="30">
        <f>((((F28*C22+E28)*C22+D28)*C22+C28)*C22+B28)*C22 + A28</f>
        <v>1.9112455918098833E-2</v>
      </c>
      <c r="D34" s="30">
        <f>DEGREES(C34)</f>
        <v>1.095063060236896</v>
      </c>
      <c r="E34" s="30">
        <f>((((F31*C22+E31)*C22+D31)*C22+C31)*C22+B31)*C22 + A31</f>
        <v>5.4225853049350947</v>
      </c>
      <c r="F34" s="30">
        <f>SQRT(D38*D38+E38*E38+F38*F38)</f>
        <v>4.7116322338510424</v>
      </c>
      <c r="N34" s="36">
        <v>7.0918999999999998E-6</v>
      </c>
      <c r="O34" s="36">
        <v>1.29272573658</v>
      </c>
      <c r="P34" s="36">
        <v>742.99006053259995</v>
      </c>
      <c r="Q34" s="30">
        <f t="shared" si="0"/>
        <v>-6.743489263647004E-6</v>
      </c>
      <c r="R34" s="30">
        <f t="shared" si="1"/>
        <v>-6.7436107869773685E-6</v>
      </c>
      <c r="S34" s="30">
        <f t="shared" si="2"/>
        <v>-6.7436107878224668E-6</v>
      </c>
      <c r="T34" s="30">
        <f t="shared" si="3"/>
        <v>-6.7436107878224745E-6</v>
      </c>
      <c r="V34" s="36">
        <v>1.3077100000000001E-6</v>
      </c>
      <c r="W34" s="36">
        <v>0.62643377350999996</v>
      </c>
      <c r="X34" s="36">
        <v>728.76296653099996</v>
      </c>
      <c r="Y34" s="30">
        <f t="shared" si="4"/>
        <v>-1.2594030064521492E-6</v>
      </c>
      <c r="Z34" s="30">
        <f t="shared" si="5"/>
        <v>-1.2593838846826054E-6</v>
      </c>
      <c r="AA34" s="30">
        <f t="shared" si="6"/>
        <v>-1.2593838845496045E-6</v>
      </c>
      <c r="AB34" s="30">
        <f t="shared" si="7"/>
        <v>-1.2593838845496032E-6</v>
      </c>
      <c r="AD34" s="36">
        <v>2.3591E-7</v>
      </c>
      <c r="AE34" s="36">
        <v>3.00532139306</v>
      </c>
      <c r="AF34" s="36">
        <v>956.28915597059995</v>
      </c>
      <c r="AG34" s="30">
        <f t="shared" si="68"/>
        <v>-1.5663394885154472E-7</v>
      </c>
      <c r="AH34" s="30">
        <f t="shared" si="69"/>
        <v>-1.5664651675296875E-7</v>
      </c>
      <c r="AI34" s="30">
        <f t="shared" si="70"/>
        <v>-1.5664651684037302E-7</v>
      </c>
      <c r="AJ34" s="30">
        <f t="shared" si="71"/>
        <v>-1.5664651684037379E-7</v>
      </c>
      <c r="AL34" s="36">
        <v>2.7829999999999998E-8</v>
      </c>
      <c r="AM34" s="36">
        <v>4.3581750767000003</v>
      </c>
      <c r="AN34" s="36">
        <v>1596.1864422845999</v>
      </c>
      <c r="AO34" s="30">
        <f t="shared" si="72"/>
        <v>-6.0839714462616648E-9</v>
      </c>
      <c r="AP34" s="30">
        <f t="shared" si="73"/>
        <v>-6.0807419050727989E-9</v>
      </c>
      <c r="AQ34" s="30">
        <f t="shared" si="74"/>
        <v>-6.080741882611735E-9</v>
      </c>
      <c r="AR34" s="30">
        <f t="shared" si="75"/>
        <v>-6.0807418826115423E-9</v>
      </c>
      <c r="AT34" s="36">
        <v>2.9499999999999999E-9</v>
      </c>
      <c r="AU34" s="36">
        <v>4.3271345945900004</v>
      </c>
      <c r="AV34" s="36">
        <v>942.06206196899996</v>
      </c>
      <c r="AW34" s="30">
        <f t="shared" si="16"/>
        <v>1.8425235275164231E-9</v>
      </c>
      <c r="AX34" s="30">
        <f t="shared" si="17"/>
        <v>1.8423618263293349E-9</v>
      </c>
      <c r="AY34" s="30">
        <f t="shared" si="18"/>
        <v>1.8423618252047071E-9</v>
      </c>
      <c r="AZ34" s="30">
        <f t="shared" si="19"/>
        <v>1.842361825204697E-9</v>
      </c>
      <c r="BB34" s="36"/>
      <c r="BC34" s="36"/>
      <c r="BD34" s="36"/>
      <c r="BJ34" s="36">
        <v>4.8831000000000001E-7</v>
      </c>
      <c r="BK34" s="36">
        <v>3.57260550671</v>
      </c>
      <c r="BL34" s="36">
        <v>533.62311835770004</v>
      </c>
      <c r="BM34" s="30">
        <f t="shared" si="24"/>
        <v>3.99150227907802E-7</v>
      </c>
      <c r="BN34" s="30">
        <f t="shared" si="25"/>
        <v>3.9916141078187167E-7</v>
      </c>
      <c r="BO34" s="30">
        <f t="shared" si="26"/>
        <v>3.9916141085964396E-7</v>
      </c>
      <c r="BP34" s="30">
        <f t="shared" si="27"/>
        <v>3.9916141085964475E-7</v>
      </c>
      <c r="BR34" s="36">
        <v>1.0542E-7</v>
      </c>
      <c r="BS34" s="36">
        <v>6.1553391093299998</v>
      </c>
      <c r="BT34" s="36">
        <v>14.227094001599999</v>
      </c>
      <c r="BU34" s="30">
        <f t="shared" si="76"/>
        <v>1.0317534253779867E-7</v>
      </c>
      <c r="BV34" s="30">
        <f t="shared" si="77"/>
        <v>1.0317531960184702E-7</v>
      </c>
      <c r="BW34" s="30">
        <f t="shared" si="78"/>
        <v>1.0317531960168751E-7</v>
      </c>
      <c r="BX34" s="30">
        <f t="shared" si="79"/>
        <v>1.0317531960168751E-7</v>
      </c>
      <c r="BZ34" s="36">
        <v>2.3129999999999999E-8</v>
      </c>
      <c r="CA34" s="36">
        <v>0.87671613054999997</v>
      </c>
      <c r="CB34" s="36">
        <v>213.29909543799999</v>
      </c>
      <c r="CC34" s="30">
        <f t="shared" si="80"/>
        <v>2.2055967194861943E-8</v>
      </c>
      <c r="CD34" s="30">
        <f t="shared" si="81"/>
        <v>2.2055856485938563E-8</v>
      </c>
      <c r="CE34" s="30">
        <f t="shared" si="82"/>
        <v>2.2055856485168587E-8</v>
      </c>
      <c r="CF34" s="30">
        <f t="shared" si="83"/>
        <v>2.205585648516858E-8</v>
      </c>
      <c r="CH34" s="36">
        <v>1.1700000000000001E-9</v>
      </c>
      <c r="CI34" s="36">
        <v>4.70141431381</v>
      </c>
      <c r="CJ34" s="36">
        <v>95.979227217800002</v>
      </c>
      <c r="CK34" s="30">
        <f t="shared" si="36"/>
        <v>-6.0468568489777797E-10</v>
      </c>
      <c r="CL34" s="30">
        <f t="shared" si="37"/>
        <v>-6.0469284722485887E-10</v>
      </c>
      <c r="CM34" s="30">
        <f t="shared" si="38"/>
        <v>-6.0469284727467044E-10</v>
      </c>
      <c r="CN34" s="30">
        <f t="shared" si="39"/>
        <v>-6.0469284727467137E-10</v>
      </c>
      <c r="CP34" s="36"/>
      <c r="CQ34" s="36"/>
      <c r="CR34" s="36"/>
      <c r="CX34" s="36"/>
      <c r="CY34" s="36"/>
      <c r="CZ34" s="36"/>
      <c r="DF34" s="36">
        <v>8.8570800000000006E-6</v>
      </c>
      <c r="DG34" s="36">
        <v>4.1478594847099997</v>
      </c>
      <c r="DH34" s="36">
        <v>533.62311835770004</v>
      </c>
      <c r="DI34" s="30">
        <f t="shared" si="44"/>
        <v>3.2988326611187645E-6</v>
      </c>
      <c r="DJ34" s="30">
        <f t="shared" si="45"/>
        <v>3.2991594490548707E-6</v>
      </c>
      <c r="DK34" s="30">
        <f t="shared" si="46"/>
        <v>3.2991594513275922E-6</v>
      </c>
      <c r="DL34" s="30">
        <f t="shared" si="47"/>
        <v>3.2991594513276142E-6</v>
      </c>
      <c r="DN34" s="36">
        <v>2.4660300000000002E-6</v>
      </c>
      <c r="DO34" s="36">
        <v>3.9231382353700002</v>
      </c>
      <c r="DP34" s="36">
        <v>942.06206196899996</v>
      </c>
      <c r="DQ34" s="30">
        <f t="shared" si="48"/>
        <v>6.5920002705793797E-7</v>
      </c>
      <c r="DR34" s="30">
        <f t="shared" si="49"/>
        <v>6.5903324262859337E-7</v>
      </c>
      <c r="DS34" s="30">
        <f t="shared" si="50"/>
        <v>6.5903324146863299E-7</v>
      </c>
      <c r="DT34" s="30">
        <f t="shared" si="51"/>
        <v>6.5903324146862251E-7</v>
      </c>
      <c r="DV34" s="36">
        <v>3.9832999999999999E-7</v>
      </c>
      <c r="DW34" s="36">
        <v>5.9456650622699998</v>
      </c>
      <c r="DX34" s="36">
        <v>95.979227217800002</v>
      </c>
      <c r="DY34" s="30">
        <f t="shared" si="84"/>
        <v>2.5694993045096441E-7</v>
      </c>
      <c r="DZ34" s="30">
        <f t="shared" si="85"/>
        <v>2.5694775395326473E-7</v>
      </c>
      <c r="EA34" s="30">
        <f t="shared" si="86"/>
        <v>2.5694775393812757E-7</v>
      </c>
      <c r="EB34" s="30">
        <f t="shared" si="87"/>
        <v>2.569477539381273E-7</v>
      </c>
      <c r="ED34" s="36">
        <v>4.6320000000000001E-8</v>
      </c>
      <c r="EE34" s="36">
        <v>2.8293454541399998</v>
      </c>
      <c r="EF34" s="36">
        <v>1596.1864422845999</v>
      </c>
      <c r="EG34" s="30">
        <f t="shared" si="88"/>
        <v>4.4734974085347928E-8</v>
      </c>
      <c r="EH34" s="30">
        <f t="shared" si="89"/>
        <v>4.4736402418750815E-8</v>
      </c>
      <c r="EI34" s="30">
        <f t="shared" si="90"/>
        <v>4.4736402428682369E-8</v>
      </c>
      <c r="EJ34" s="30">
        <f t="shared" si="91"/>
        <v>4.4736402428682455E-8</v>
      </c>
      <c r="EL34" s="36">
        <v>6.8100000000000003E-9</v>
      </c>
      <c r="EM34" s="36">
        <v>2.8450717434000001</v>
      </c>
      <c r="EN34" s="36">
        <v>191.9584544356</v>
      </c>
      <c r="EO34" s="30">
        <f t="shared" si="60"/>
        <v>-1.4192639410002637E-9</v>
      </c>
      <c r="EP34" s="30">
        <f t="shared" si="61"/>
        <v>-1.4191686867067307E-9</v>
      </c>
      <c r="EQ34" s="30">
        <f t="shared" si="62"/>
        <v>-1.4191686860442568E-9</v>
      </c>
      <c r="ER34" s="30">
        <f t="shared" si="63"/>
        <v>-1.4191686860442508E-9</v>
      </c>
      <c r="ET34" s="36"/>
      <c r="EU34" s="36"/>
      <c r="EV34" s="36"/>
    </row>
    <row r="35" spans="1:152" s="30" customFormat="1" ht="12.75">
      <c r="A35" s="30">
        <f>RADIANS(B35)</f>
        <v>3.8985072032064845</v>
      </c>
      <c r="B35" s="30">
        <f>B34 - INT( B34 / 360 ) * 360</f>
        <v>223.36800914508194</v>
      </c>
      <c r="C35" s="30">
        <f>RADIANS(D35)</f>
        <v>1.9112455918098833E-2</v>
      </c>
      <c r="D35" s="30">
        <f>D34 - INT( D34 / 360 ) * 360</f>
        <v>1.095063060236896</v>
      </c>
      <c r="N35" s="36">
        <v>6.1446399999999998E-6</v>
      </c>
      <c r="O35" s="36">
        <v>4.1085349675599998</v>
      </c>
      <c r="P35" s="36">
        <v>1478.8665740644001</v>
      </c>
      <c r="Q35" s="30">
        <f t="shared" si="0"/>
        <v>-3.5764517825886707E-6</v>
      </c>
      <c r="R35" s="30">
        <f t="shared" si="1"/>
        <v>-3.5759012421972524E-6</v>
      </c>
      <c r="S35" s="30">
        <f t="shared" si="2"/>
        <v>-3.5759012383682086E-6</v>
      </c>
      <c r="T35" s="30">
        <f t="shared" si="3"/>
        <v>-3.5759012383681819E-6</v>
      </c>
      <c r="V35" s="36">
        <v>1.07575E-6</v>
      </c>
      <c r="W35" s="36">
        <v>4.4928276011700001</v>
      </c>
      <c r="X35" s="36">
        <v>956.28915597059995</v>
      </c>
      <c r="Y35" s="30">
        <f t="shared" si="4"/>
        <v>7.4220508863170552E-7</v>
      </c>
      <c r="Z35" s="30">
        <f t="shared" si="5"/>
        <v>7.4214960756084573E-7</v>
      </c>
      <c r="AA35" s="30">
        <f t="shared" si="6"/>
        <v>7.4214960717497383E-7</v>
      </c>
      <c r="AB35" s="30">
        <f t="shared" si="7"/>
        <v>7.4214960717497034E-7</v>
      </c>
      <c r="AD35" s="36">
        <v>2.7813999999999997E-7</v>
      </c>
      <c r="AE35" s="36">
        <v>3.23992013743</v>
      </c>
      <c r="AF35" s="36">
        <v>838.96928775039999</v>
      </c>
      <c r="AG35" s="30">
        <f t="shared" si="68"/>
        <v>4.4035412985585233E-8</v>
      </c>
      <c r="AH35" s="30">
        <f t="shared" si="69"/>
        <v>4.4018246890199132E-8</v>
      </c>
      <c r="AI35" s="30">
        <f t="shared" si="70"/>
        <v>4.4018246770811903E-8</v>
      </c>
      <c r="AJ35" s="30">
        <f t="shared" si="71"/>
        <v>4.4018246770810924E-8</v>
      </c>
      <c r="AL35" s="36">
        <v>2.6610000000000001E-8</v>
      </c>
      <c r="AM35" s="36">
        <v>1.2527659075899999</v>
      </c>
      <c r="AN35" s="36">
        <v>213.29909543799999</v>
      </c>
      <c r="AO35" s="30">
        <f t="shared" si="72"/>
        <v>2.654462069481465E-8</v>
      </c>
      <c r="AP35" s="30">
        <f t="shared" si="73"/>
        <v>2.654465031601549E-8</v>
      </c>
      <c r="AQ35" s="30">
        <f t="shared" si="74"/>
        <v>2.6544650316221475E-8</v>
      </c>
      <c r="AR35" s="30">
        <f t="shared" si="75"/>
        <v>2.6544650316221478E-8</v>
      </c>
      <c r="AT35" s="36">
        <v>3.1899999999999999E-9</v>
      </c>
      <c r="AU35" s="36">
        <v>0.47990052824000001</v>
      </c>
      <c r="AV35" s="36">
        <v>831.85574074960005</v>
      </c>
      <c r="AW35" s="30">
        <f t="shared" si="16"/>
        <v>-1.7482087266765372E-9</v>
      </c>
      <c r="AX35" s="30">
        <f t="shared" si="17"/>
        <v>-1.7480433535731375E-9</v>
      </c>
      <c r="AY35" s="30">
        <f t="shared" si="18"/>
        <v>-1.748043352422979E-9</v>
      </c>
      <c r="AZ35" s="30">
        <f t="shared" si="19"/>
        <v>-1.7480433524229695E-9</v>
      </c>
      <c r="BB35" s="36"/>
      <c r="BC35" s="36"/>
      <c r="BD35" s="36"/>
      <c r="BJ35" s="36">
        <v>2.8353E-7</v>
      </c>
      <c r="BK35" s="36">
        <v>1.5353274474900001</v>
      </c>
      <c r="BL35" s="36">
        <v>625.67019231239999</v>
      </c>
      <c r="BM35" s="30">
        <f t="shared" si="24"/>
        <v>-1.0066274748505764E-7</v>
      </c>
      <c r="BN35" s="30">
        <f t="shared" si="25"/>
        <v>-1.0067510287043057E-7</v>
      </c>
      <c r="BO35" s="30">
        <f t="shared" si="26"/>
        <v>-1.0067510295635889E-7</v>
      </c>
      <c r="BP35" s="30">
        <f t="shared" si="27"/>
        <v>-1.0067510295635959E-7</v>
      </c>
      <c r="BR35" s="36">
        <v>8.4139999999999998E-8</v>
      </c>
      <c r="BS35" s="36">
        <v>3.9291045034000001</v>
      </c>
      <c r="BT35" s="36">
        <v>1478.8665740644001</v>
      </c>
      <c r="BU35" s="30">
        <f t="shared" si="76"/>
        <v>-3.5976261713035741E-8</v>
      </c>
      <c r="BV35" s="30">
        <f t="shared" si="77"/>
        <v>-3.5967881145504239E-8</v>
      </c>
      <c r="BW35" s="30">
        <f t="shared" si="78"/>
        <v>-3.5967881087217633E-8</v>
      </c>
      <c r="BX35" s="30">
        <f t="shared" si="79"/>
        <v>-3.5967881087217229E-8</v>
      </c>
      <c r="BZ35" s="36">
        <v>1.4429999999999999E-8</v>
      </c>
      <c r="CA35" s="36">
        <v>2.3856550590899999</v>
      </c>
      <c r="CB35" s="36">
        <v>1169.5882514085999</v>
      </c>
      <c r="CC35" s="30">
        <f t="shared" si="80"/>
        <v>-8.3040070875549486E-9</v>
      </c>
      <c r="CD35" s="30">
        <f t="shared" si="81"/>
        <v>-8.3029787287397863E-9</v>
      </c>
      <c r="CE35" s="30">
        <f t="shared" si="82"/>
        <v>-8.3029787215875394E-9</v>
      </c>
      <c r="CF35" s="30">
        <f t="shared" si="83"/>
        <v>-8.3029787215874782E-9</v>
      </c>
      <c r="CH35" s="36">
        <v>1.07E-9</v>
      </c>
      <c r="CI35" s="36">
        <v>5.48942805114</v>
      </c>
      <c r="CJ35" s="36">
        <v>433.71173787679999</v>
      </c>
      <c r="CK35" s="30">
        <f t="shared" si="36"/>
        <v>-1.068267677084487E-9</v>
      </c>
      <c r="CL35" s="30">
        <f t="shared" si="37"/>
        <v>-1.0682657099144492E-9</v>
      </c>
      <c r="CM35" s="30">
        <f t="shared" si="38"/>
        <v>-1.0682657099007642E-9</v>
      </c>
      <c r="CN35" s="30">
        <f t="shared" si="39"/>
        <v>-1.068265709900764E-9</v>
      </c>
      <c r="CP35" s="36"/>
      <c r="CQ35" s="36"/>
      <c r="CR35" s="36"/>
      <c r="CX35" s="36"/>
      <c r="CY35" s="36"/>
      <c r="CZ35" s="36"/>
      <c r="DF35" s="36">
        <v>7.7670000000000003E-6</v>
      </c>
      <c r="DG35" s="36">
        <v>3.6769695469000001</v>
      </c>
      <c r="DH35" s="36">
        <v>728.76296653099996</v>
      </c>
      <c r="DI35" s="30">
        <f t="shared" si="44"/>
        <v>7.2589098788615186E-6</v>
      </c>
      <c r="DJ35" s="30">
        <f t="shared" si="45"/>
        <v>7.2587598481542116E-6</v>
      </c>
      <c r="DK35" s="30">
        <f t="shared" si="46"/>
        <v>7.2587598471107051E-6</v>
      </c>
      <c r="DL35" s="30">
        <f t="shared" si="47"/>
        <v>7.2587598471106958E-6</v>
      </c>
      <c r="DN35" s="36">
        <v>1.8350400000000001E-6</v>
      </c>
      <c r="DO35" s="36">
        <v>4.2652676970299996</v>
      </c>
      <c r="DP35" s="36">
        <v>95.979227217800002</v>
      </c>
      <c r="DQ35" s="30">
        <f t="shared" si="48"/>
        <v>-1.5232647788544951E-6</v>
      </c>
      <c r="DR35" s="30">
        <f t="shared" si="49"/>
        <v>-1.523272095767862E-6</v>
      </c>
      <c r="DS35" s="30">
        <f t="shared" si="50"/>
        <v>-1.5232720958187494E-6</v>
      </c>
      <c r="DT35" s="30">
        <f t="shared" si="51"/>
        <v>-1.5232720958187499E-6</v>
      </c>
      <c r="DV35" s="36">
        <v>4.4547999999999999E-7</v>
      </c>
      <c r="DW35" s="36">
        <v>5.5244562141099998</v>
      </c>
      <c r="DX35" s="36">
        <v>508.35032409220003</v>
      </c>
      <c r="DY35" s="30">
        <f t="shared" si="84"/>
        <v>-4.0385683579138402E-7</v>
      </c>
      <c r="DZ35" s="30">
        <f t="shared" si="85"/>
        <v>-4.0384971447273266E-7</v>
      </c>
      <c r="EA35" s="30">
        <f t="shared" si="86"/>
        <v>-4.0384971442320336E-7</v>
      </c>
      <c r="EB35" s="30">
        <f t="shared" si="87"/>
        <v>-4.0384971442320299E-7</v>
      </c>
      <c r="ED35" s="36">
        <v>3.969E-8</v>
      </c>
      <c r="EE35" s="36">
        <v>1.2129000505400001</v>
      </c>
      <c r="EF35" s="36">
        <v>1169.5882514085999</v>
      </c>
      <c r="EG35" s="30">
        <f t="shared" si="88"/>
        <v>2.1068600929737234E-8</v>
      </c>
      <c r="EH35" s="30">
        <f t="shared" si="89"/>
        <v>2.107153184528494E-8</v>
      </c>
      <c r="EI35" s="30">
        <f t="shared" si="90"/>
        <v>2.1071531865668308E-8</v>
      </c>
      <c r="EJ35" s="30">
        <f t="shared" si="91"/>
        <v>2.1071531865668457E-8</v>
      </c>
      <c r="EL35" s="36">
        <v>7.7099999999999992E-9</v>
      </c>
      <c r="EM35" s="36">
        <v>2.1989322201800001</v>
      </c>
      <c r="EN35" s="36">
        <v>942.06206196899996</v>
      </c>
      <c r="EO35" s="30">
        <f t="shared" si="60"/>
        <v>-7.6571152235636681E-9</v>
      </c>
      <c r="EP35" s="30">
        <f t="shared" si="61"/>
        <v>-7.6571784769348455E-9</v>
      </c>
      <c r="EQ35" s="30">
        <f t="shared" si="62"/>
        <v>-7.6571784773746277E-9</v>
      </c>
      <c r="ER35" s="30">
        <f t="shared" si="63"/>
        <v>-7.657178477374631E-9</v>
      </c>
      <c r="ET35" s="36"/>
      <c r="EU35" s="36"/>
      <c r="EV35" s="36"/>
    </row>
    <row r="36" spans="1:152" s="30" customFormat="1" ht="12.75">
      <c r="N36" s="36">
        <v>4.95224E-6</v>
      </c>
      <c r="O36" s="36">
        <v>3.7556746137900001</v>
      </c>
      <c r="P36" s="36">
        <v>323.50541665740002</v>
      </c>
      <c r="Q36" s="30">
        <f t="shared" si="0"/>
        <v>-1.8881827264320882E-6</v>
      </c>
      <c r="R36" s="30">
        <f t="shared" si="1"/>
        <v>-1.8880723831877E-6</v>
      </c>
      <c r="S36" s="30">
        <f t="shared" si="2"/>
        <v>-1.888072382420282E-6</v>
      </c>
      <c r="T36" s="30">
        <f t="shared" si="3"/>
        <v>-1.8880723824202759E-6</v>
      </c>
      <c r="V36" s="36">
        <v>1.1539300000000001E-6</v>
      </c>
      <c r="W36" s="36">
        <v>0.68019050173999995</v>
      </c>
      <c r="X36" s="36">
        <v>846.08283475120004</v>
      </c>
      <c r="Y36" s="30">
        <f t="shared" si="4"/>
        <v>-7.4462708238619654E-7</v>
      </c>
      <c r="Z36" s="30">
        <f t="shared" si="5"/>
        <v>-7.44571513611597E-7</v>
      </c>
      <c r="AA36" s="30">
        <f t="shared" si="6"/>
        <v>-7.4457151322511736E-7</v>
      </c>
      <c r="AB36" s="30">
        <f t="shared" si="7"/>
        <v>-7.4457151322511429E-7</v>
      </c>
      <c r="AD36" s="36">
        <v>2.5993000000000003E-7</v>
      </c>
      <c r="AE36" s="36">
        <v>4.5011829828999996</v>
      </c>
      <c r="AF36" s="36">
        <v>742.99006053259995</v>
      </c>
      <c r="AG36" s="30">
        <f t="shared" si="68"/>
        <v>2.4123125755819583E-7</v>
      </c>
      <c r="AH36" s="30">
        <f t="shared" si="69"/>
        <v>2.4123661577297719E-7</v>
      </c>
      <c r="AI36" s="30">
        <f t="shared" si="70"/>
        <v>2.4123661581023986E-7</v>
      </c>
      <c r="AJ36" s="30">
        <f t="shared" si="71"/>
        <v>2.4123661581024023E-7</v>
      </c>
      <c r="AL36" s="36">
        <v>2.5530000000000001E-8</v>
      </c>
      <c r="AM36" s="36">
        <v>2.2378567328500001</v>
      </c>
      <c r="AN36" s="36">
        <v>117.31986822019999</v>
      </c>
      <c r="AO36" s="30">
        <f t="shared" si="72"/>
        <v>-4.2305953971915176E-10</v>
      </c>
      <c r="AP36" s="30">
        <f t="shared" si="73"/>
        <v>-4.2283642156942956E-10</v>
      </c>
      <c r="AQ36" s="30">
        <f t="shared" si="74"/>
        <v>-4.2283642001768971E-10</v>
      </c>
      <c r="AR36" s="30">
        <f t="shared" si="75"/>
        <v>-4.228364200176727E-10</v>
      </c>
      <c r="AT36" s="36">
        <v>2.5099999999999998E-9</v>
      </c>
      <c r="AU36" s="36">
        <v>1.7989800122199999</v>
      </c>
      <c r="AV36" s="36">
        <v>1073.6090241908</v>
      </c>
      <c r="AW36" s="30">
        <f t="shared" si="16"/>
        <v>-1.3304379815136525E-9</v>
      </c>
      <c r="AX36" s="30">
        <f t="shared" si="17"/>
        <v>-1.3302677343434766E-9</v>
      </c>
      <c r="AY36" s="30">
        <f t="shared" si="18"/>
        <v>-1.3302677331594106E-9</v>
      </c>
      <c r="AZ36" s="30">
        <f t="shared" si="19"/>
        <v>-1.3302677331594031E-9</v>
      </c>
      <c r="BB36" s="36"/>
      <c r="BC36" s="36"/>
      <c r="BD36" s="36"/>
      <c r="BJ36" s="36">
        <v>2.9209000000000002E-7</v>
      </c>
      <c r="BK36" s="36">
        <v>5.4314586301099999</v>
      </c>
      <c r="BL36" s="36">
        <v>206.1855484372</v>
      </c>
      <c r="BM36" s="30">
        <f t="shared" si="24"/>
        <v>-1.2020619445838059E-7</v>
      </c>
      <c r="BN36" s="30">
        <f t="shared" si="25"/>
        <v>-1.2021028377731434E-7</v>
      </c>
      <c r="BO36" s="30">
        <f t="shared" si="26"/>
        <v>-1.2021028380575466E-7</v>
      </c>
      <c r="BP36" s="30">
        <f t="shared" si="27"/>
        <v>-1.202102838057549E-7</v>
      </c>
      <c r="BR36" s="36">
        <v>8.0989999999999999E-8</v>
      </c>
      <c r="BS36" s="36">
        <v>4.2015280907100001</v>
      </c>
      <c r="BT36" s="36">
        <v>1169.5882514085999</v>
      </c>
      <c r="BU36" s="30">
        <f t="shared" si="76"/>
        <v>-5.2948037411812596E-8</v>
      </c>
      <c r="BV36" s="30">
        <f t="shared" si="77"/>
        <v>-5.2953377457108889E-8</v>
      </c>
      <c r="BW36" s="30">
        <f t="shared" si="78"/>
        <v>-5.295337749424642E-8</v>
      </c>
      <c r="BX36" s="30">
        <f t="shared" si="79"/>
        <v>-5.2953377494246691E-8</v>
      </c>
      <c r="BZ36" s="36">
        <v>1.8229999999999998E-8</v>
      </c>
      <c r="CA36" s="36">
        <v>5.8010646377599997</v>
      </c>
      <c r="CB36" s="36">
        <v>625.67019231239999</v>
      </c>
      <c r="CC36" s="30">
        <f t="shared" si="80"/>
        <v>-1.2574809660483535E-8</v>
      </c>
      <c r="CD36" s="30">
        <f t="shared" si="81"/>
        <v>-1.2574194398458317E-8</v>
      </c>
      <c r="CE36" s="30">
        <f t="shared" si="82"/>
        <v>-1.2574194394179206E-8</v>
      </c>
      <c r="CF36" s="30">
        <f t="shared" si="83"/>
        <v>-1.2574194394179171E-8</v>
      </c>
      <c r="CH36" s="36">
        <v>1.0500000000000001E-9</v>
      </c>
      <c r="CI36" s="36">
        <v>3.75192101775</v>
      </c>
      <c r="CJ36" s="36">
        <v>316.39186965660002</v>
      </c>
      <c r="CK36" s="30">
        <f t="shared" si="36"/>
        <v>-4.3472190111466947E-10</v>
      </c>
      <c r="CL36" s="30">
        <f t="shared" si="37"/>
        <v>-4.3469937127752115E-10</v>
      </c>
      <c r="CM36" s="30">
        <f t="shared" si="38"/>
        <v>-4.3469937112083003E-10</v>
      </c>
      <c r="CN36" s="30">
        <f t="shared" si="39"/>
        <v>-4.3469937112082874E-10</v>
      </c>
      <c r="CP36" s="36"/>
      <c r="CQ36" s="36"/>
      <c r="CR36" s="36"/>
      <c r="CX36" s="36"/>
      <c r="CY36" s="36"/>
      <c r="CZ36" s="36"/>
      <c r="DF36" s="36">
        <v>9.9857899999999995E-6</v>
      </c>
      <c r="DG36" s="36">
        <v>2.8720894011000002</v>
      </c>
      <c r="DH36" s="36">
        <v>309.27832265580003</v>
      </c>
      <c r="DI36" s="30">
        <f t="shared" si="44"/>
        <v>4.0126699943606581E-6</v>
      </c>
      <c r="DJ36" s="30">
        <f t="shared" si="45"/>
        <v>4.0128806922377765E-6</v>
      </c>
      <c r="DK36" s="30">
        <f t="shared" si="46"/>
        <v>4.0128806937031283E-6</v>
      </c>
      <c r="DL36" s="30">
        <f t="shared" si="47"/>
        <v>4.012880693703141E-6</v>
      </c>
      <c r="DN36" s="36">
        <v>1.8013400000000001E-6</v>
      </c>
      <c r="DO36" s="36">
        <v>4.4016549115899997</v>
      </c>
      <c r="DP36" s="36">
        <v>532.87235883230005</v>
      </c>
      <c r="DQ36" s="30">
        <f t="shared" si="48"/>
        <v>2.2224202215279298E-7</v>
      </c>
      <c r="DR36" s="30">
        <f t="shared" si="49"/>
        <v>2.2231298960108944E-7</v>
      </c>
      <c r="DS36" s="30">
        <f t="shared" si="50"/>
        <v>2.2231299009465157E-7</v>
      </c>
      <c r="DT36" s="30">
        <f t="shared" si="51"/>
        <v>2.2231299009465554E-7</v>
      </c>
      <c r="DV36" s="36">
        <v>4.4281999999999999E-7</v>
      </c>
      <c r="DW36" s="36">
        <v>0.27118152557000003</v>
      </c>
      <c r="DX36" s="36">
        <v>526.50957135689998</v>
      </c>
      <c r="DY36" s="30">
        <f t="shared" si="84"/>
        <v>-3.8998211640055622E-7</v>
      </c>
      <c r="DZ36" s="30">
        <f t="shared" si="85"/>
        <v>-3.8999034462587094E-7</v>
      </c>
      <c r="EA36" s="30">
        <f t="shared" si="86"/>
        <v>-3.8999034468309448E-7</v>
      </c>
      <c r="EB36" s="30">
        <f t="shared" si="87"/>
        <v>-3.8999034468309495E-7</v>
      </c>
      <c r="ED36" s="36">
        <v>3.8689999999999998E-8</v>
      </c>
      <c r="EE36" s="36">
        <v>5.9949531369800004</v>
      </c>
      <c r="EF36" s="36">
        <v>213.29909543799999</v>
      </c>
      <c r="EG36" s="30">
        <f t="shared" si="88"/>
        <v>3.8591576488347025E-9</v>
      </c>
      <c r="EH36" s="30">
        <f t="shared" si="89"/>
        <v>3.8585458777366861E-9</v>
      </c>
      <c r="EI36" s="30">
        <f t="shared" si="90"/>
        <v>3.8585458734819668E-9</v>
      </c>
      <c r="EJ36" s="30">
        <f t="shared" si="91"/>
        <v>3.8585458734819329E-9</v>
      </c>
      <c r="EL36" s="36">
        <v>7.6500000000000007E-9</v>
      </c>
      <c r="EM36" s="36">
        <v>5.311472577</v>
      </c>
      <c r="EN36" s="36">
        <v>551.03160609700001</v>
      </c>
      <c r="EO36" s="30">
        <f t="shared" si="60"/>
        <v>-4.8425623996138748E-9</v>
      </c>
      <c r="EP36" s="30">
        <f t="shared" si="61"/>
        <v>-4.8423192706255869E-9</v>
      </c>
      <c r="EQ36" s="30">
        <f t="shared" si="62"/>
        <v>-4.8423192689346494E-9</v>
      </c>
      <c r="ER36" s="30">
        <f t="shared" si="63"/>
        <v>-4.8423192689346345E-9</v>
      </c>
      <c r="ET36" s="36"/>
      <c r="EU36" s="36"/>
      <c r="EV36" s="36"/>
    </row>
    <row r="37" spans="1:152" s="30" customFormat="1" ht="12.75">
      <c r="A37" s="30" t="s">
        <v>197</v>
      </c>
      <c r="B37" s="30" t="s">
        <v>198</v>
      </c>
      <c r="C37" s="30" t="s">
        <v>199</v>
      </c>
      <c r="D37" s="30" t="s">
        <v>229</v>
      </c>
      <c r="E37" s="30" t="s">
        <v>230</v>
      </c>
      <c r="F37" s="30" t="s">
        <v>231</v>
      </c>
      <c r="N37" s="36">
        <v>5.8190200000000002E-6</v>
      </c>
      <c r="O37" s="36">
        <v>4.5396771755199996</v>
      </c>
      <c r="P37" s="36">
        <v>309.27832265580003</v>
      </c>
      <c r="Q37" s="30">
        <f t="shared" si="0"/>
        <v>-5.5295728697115739E-6</v>
      </c>
      <c r="R37" s="30">
        <f t="shared" si="1"/>
        <v>-5.5295311066332623E-6</v>
      </c>
      <c r="S37" s="30">
        <f t="shared" si="2"/>
        <v>-5.5295311063427978E-6</v>
      </c>
      <c r="T37" s="30">
        <f t="shared" si="3"/>
        <v>-5.5295311063427961E-6</v>
      </c>
      <c r="V37" s="36">
        <v>1.1504700000000001E-6</v>
      </c>
      <c r="W37" s="36">
        <v>5.2864169914400003</v>
      </c>
      <c r="X37" s="36">
        <v>2118.7638603783998</v>
      </c>
      <c r="Y37" s="30">
        <f t="shared" si="4"/>
        <v>1.1322844661794489E-6</v>
      </c>
      <c r="Z37" s="30">
        <f t="shared" si="5"/>
        <v>1.1322522897570607E-6</v>
      </c>
      <c r="AA37" s="30">
        <f t="shared" si="6"/>
        <v>1.1322522895331824E-6</v>
      </c>
      <c r="AB37" s="30">
        <f t="shared" si="7"/>
        <v>1.1322522895331808E-6</v>
      </c>
      <c r="AD37" s="36">
        <v>2.5194000000000002E-7</v>
      </c>
      <c r="AE37" s="36">
        <v>1.2186811068700001</v>
      </c>
      <c r="AF37" s="36">
        <v>1045.1548361876</v>
      </c>
      <c r="AG37" s="30">
        <f t="shared" si="68"/>
        <v>-3.4191464555706818E-8</v>
      </c>
      <c r="AH37" s="30">
        <f t="shared" si="69"/>
        <v>-3.4172028170202184E-8</v>
      </c>
      <c r="AI37" s="30">
        <f t="shared" si="70"/>
        <v>-3.4172028035025394E-8</v>
      </c>
      <c r="AJ37" s="30">
        <f t="shared" si="71"/>
        <v>-3.4172028035024288E-8</v>
      </c>
      <c r="AL37" s="36">
        <v>2.3709999999999999E-8</v>
      </c>
      <c r="AM37" s="36">
        <v>2.8966240924400002</v>
      </c>
      <c r="AN37" s="36">
        <v>742.99006053259995</v>
      </c>
      <c r="AO37" s="30">
        <f t="shared" si="72"/>
        <v>8.0823761070269721E-9</v>
      </c>
      <c r="AP37" s="30">
        <f t="shared" si="73"/>
        <v>8.0811422425664434E-9</v>
      </c>
      <c r="AQ37" s="30">
        <f t="shared" si="74"/>
        <v>8.0811422339850881E-9</v>
      </c>
      <c r="AR37" s="30">
        <f t="shared" si="75"/>
        <v>8.0811422339850087E-9</v>
      </c>
      <c r="AT37" s="36">
        <v>2.1200000000000001E-9</v>
      </c>
      <c r="AU37" s="36">
        <v>0.43917684084000003</v>
      </c>
      <c r="AV37" s="36">
        <v>220.41264243879999</v>
      </c>
      <c r="AW37" s="30">
        <f t="shared" si="16"/>
        <v>1.5027809720683486E-9</v>
      </c>
      <c r="AX37" s="30">
        <f t="shared" si="17"/>
        <v>1.5027564163354471E-9</v>
      </c>
      <c r="AY37" s="30">
        <f t="shared" si="18"/>
        <v>1.5027564161646655E-9</v>
      </c>
      <c r="AZ37" s="30">
        <f t="shared" si="19"/>
        <v>1.502756416164664E-9</v>
      </c>
      <c r="BB37" s="36"/>
      <c r="BC37" s="36"/>
      <c r="BD37" s="36"/>
      <c r="BJ37" s="36">
        <v>2.3255E-7</v>
      </c>
      <c r="BK37" s="36">
        <v>5.9519799284800001</v>
      </c>
      <c r="BL37" s="36">
        <v>838.96928775039999</v>
      </c>
      <c r="BM37" s="30">
        <f t="shared" si="24"/>
        <v>6.2150053176986665E-8</v>
      </c>
      <c r="BN37" s="30">
        <f t="shared" si="25"/>
        <v>6.2164059987604261E-8</v>
      </c>
      <c r="BO37" s="30">
        <f t="shared" si="26"/>
        <v>6.2164060085017867E-8</v>
      </c>
      <c r="BP37" s="30">
        <f t="shared" si="27"/>
        <v>6.2164060085018662E-8</v>
      </c>
      <c r="BR37" s="36">
        <v>7.7120000000000005E-8</v>
      </c>
      <c r="BS37" s="36">
        <v>2.99160389601</v>
      </c>
      <c r="BT37" s="36">
        <v>942.06206196899996</v>
      </c>
      <c r="BU37" s="30">
        <f t="shared" si="76"/>
        <v>-4.7340310685318005E-8</v>
      </c>
      <c r="BV37" s="30">
        <f t="shared" si="77"/>
        <v>-4.7344583512309893E-8</v>
      </c>
      <c r="BW37" s="30">
        <f t="shared" si="78"/>
        <v>-4.7344583542025648E-8</v>
      </c>
      <c r="BX37" s="30">
        <f t="shared" si="79"/>
        <v>-4.7344583542025926E-8</v>
      </c>
      <c r="BZ37" s="36">
        <v>1.728E-8</v>
      </c>
      <c r="CA37" s="36">
        <v>2.24114678267</v>
      </c>
      <c r="CB37" s="36">
        <v>525.7588118315</v>
      </c>
      <c r="CC37" s="30">
        <f t="shared" si="80"/>
        <v>1.3501824675904994E-8</v>
      </c>
      <c r="CD37" s="30">
        <f t="shared" si="81"/>
        <v>1.3501402243168121E-8</v>
      </c>
      <c r="CE37" s="30">
        <f t="shared" si="82"/>
        <v>1.350140224023012E-8</v>
      </c>
      <c r="CF37" s="30">
        <f t="shared" si="83"/>
        <v>1.3501402240230098E-8</v>
      </c>
      <c r="CH37" s="36">
        <v>1.3000000000000001E-9</v>
      </c>
      <c r="CI37" s="36">
        <v>1.3789771693899999</v>
      </c>
      <c r="CJ37" s="36">
        <v>323.50541665740002</v>
      </c>
      <c r="CK37" s="30">
        <f t="shared" si="36"/>
        <v>1.1897967648347807E-9</v>
      </c>
      <c r="CL37" s="30">
        <f t="shared" si="37"/>
        <v>1.189784139448065E-9</v>
      </c>
      <c r="CM37" s="30">
        <f t="shared" si="38"/>
        <v>1.1897841393602559E-9</v>
      </c>
      <c r="CN37" s="30">
        <f t="shared" si="39"/>
        <v>1.189784139360255E-9</v>
      </c>
      <c r="CP37" s="36"/>
      <c r="CQ37" s="36"/>
      <c r="CR37" s="36"/>
      <c r="CX37" s="36"/>
      <c r="CY37" s="36"/>
      <c r="CZ37" s="36"/>
      <c r="DF37" s="36">
        <v>1.0149589999999999E-5</v>
      </c>
      <c r="DG37" s="36">
        <v>1.3867323766599999</v>
      </c>
      <c r="DH37" s="36">
        <v>454.90936652729999</v>
      </c>
      <c r="DI37" s="30">
        <f t="shared" si="44"/>
        <v>4.279448500759007E-6</v>
      </c>
      <c r="DJ37" s="30">
        <f t="shared" si="45"/>
        <v>4.27913658062692E-6</v>
      </c>
      <c r="DK37" s="30">
        <f t="shared" si="46"/>
        <v>4.2791365784575661E-6</v>
      </c>
      <c r="DL37" s="30">
        <f t="shared" si="47"/>
        <v>4.2791365784575491E-6</v>
      </c>
      <c r="DN37" s="36">
        <v>1.9713399999999999E-6</v>
      </c>
      <c r="DO37" s="36">
        <v>3.7055146139400001</v>
      </c>
      <c r="DP37" s="36">
        <v>2118.7638603783998</v>
      </c>
      <c r="DQ37" s="30">
        <f t="shared" si="48"/>
        <v>-3.6871270830693038E-7</v>
      </c>
      <c r="DR37" s="30">
        <f t="shared" si="49"/>
        <v>-3.690183954966573E-7</v>
      </c>
      <c r="DS37" s="30">
        <f t="shared" si="50"/>
        <v>-3.6901839762261391E-7</v>
      </c>
      <c r="DT37" s="30">
        <f t="shared" si="51"/>
        <v>-3.6901839762263112E-7</v>
      </c>
      <c r="DV37" s="36">
        <v>2.9943999999999999E-7</v>
      </c>
      <c r="DW37" s="36">
        <v>0.93641735919000002</v>
      </c>
      <c r="DX37" s="36">
        <v>1155.3611574070001</v>
      </c>
      <c r="DY37" s="30">
        <f t="shared" si="84"/>
        <v>2.0567730093747889E-7</v>
      </c>
      <c r="DZ37" s="30">
        <f t="shared" si="85"/>
        <v>2.0569603290485523E-7</v>
      </c>
      <c r="EA37" s="30">
        <f t="shared" si="86"/>
        <v>2.0569603303512678E-7</v>
      </c>
      <c r="EB37" s="30">
        <f t="shared" si="87"/>
        <v>2.0569603303512794E-7</v>
      </c>
      <c r="ED37" s="36">
        <v>3.5509999999999998E-8</v>
      </c>
      <c r="EE37" s="36">
        <v>6.1071479153499997</v>
      </c>
      <c r="EF37" s="36">
        <v>405.2575498736</v>
      </c>
      <c r="EG37" s="30">
        <f t="shared" si="88"/>
        <v>-2.6729955762923903E-8</v>
      </c>
      <c r="EH37" s="30">
        <f t="shared" si="89"/>
        <v>-2.6730661558173792E-8</v>
      </c>
      <c r="EI37" s="30">
        <f t="shared" si="90"/>
        <v>-2.6730661563082364E-8</v>
      </c>
      <c r="EJ37" s="30">
        <f t="shared" si="91"/>
        <v>-2.6730661563082407E-8</v>
      </c>
      <c r="EL37" s="36">
        <v>6.6700000000000003E-9</v>
      </c>
      <c r="EM37" s="36">
        <v>3.72432305249</v>
      </c>
      <c r="EN37" s="36">
        <v>88.865680217000005</v>
      </c>
      <c r="EO37" s="30">
        <f t="shared" si="60"/>
        <v>-6.6429998440517271E-9</v>
      </c>
      <c r="EP37" s="30">
        <f t="shared" si="61"/>
        <v>-6.6430038133283214E-9</v>
      </c>
      <c r="EQ37" s="30">
        <f t="shared" si="62"/>
        <v>-6.6430038133559269E-9</v>
      </c>
      <c r="ER37" s="30">
        <f t="shared" si="63"/>
        <v>-6.6430038133559269E-9</v>
      </c>
      <c r="ET37" s="36"/>
      <c r="EU37" s="36"/>
      <c r="EV37" s="36"/>
    </row>
    <row r="38" spans="1:152" s="38" customFormat="1" ht="12.75">
      <c r="A38" s="30">
        <f>E34*COS(C35)*COS(A35)</f>
        <v>-3.9412728434499891</v>
      </c>
      <c r="B38" s="30">
        <f>E34*COS(C35)*SIN(A35)</f>
        <v>-3.7229101579662736</v>
      </c>
      <c r="C38" s="30">
        <f>E34*SIN(C35)</f>
        <v>0.10363261307719279</v>
      </c>
      <c r="D38" s="30">
        <f>A38-$D$9</f>
        <v>-3.8522041101676257</v>
      </c>
      <c r="E38" s="30">
        <f>B38-$E$9</f>
        <v>-2.710952373133547</v>
      </c>
      <c r="F38" s="30">
        <f>C38-$F$9</f>
        <v>0.10362929737001617</v>
      </c>
      <c r="G38" s="30"/>
      <c r="N38" s="36">
        <v>3.7565700000000002E-6</v>
      </c>
      <c r="O38" s="36">
        <v>4.70299124833</v>
      </c>
      <c r="P38" s="36">
        <v>1368.6602528450001</v>
      </c>
      <c r="Q38" s="30">
        <f t="shared" si="0"/>
        <v>-3.634195703283646E-6</v>
      </c>
      <c r="R38" s="30">
        <f t="shared" si="1"/>
        <v>-3.6342926589015001E-6</v>
      </c>
      <c r="S38" s="30">
        <f t="shared" si="2"/>
        <v>-3.6342926595756748E-6</v>
      </c>
      <c r="T38" s="30">
        <f t="shared" si="3"/>
        <v>-3.6342926595756794E-6</v>
      </c>
      <c r="V38" s="36">
        <v>6.6823999999999995E-7</v>
      </c>
      <c r="W38" s="36">
        <v>5.7336512653299998</v>
      </c>
      <c r="X38" s="36">
        <v>21.340641002400002</v>
      </c>
      <c r="Y38" s="30">
        <f t="shared" si="4"/>
        <v>5.2466832421262825E-7</v>
      </c>
      <c r="Z38" s="30">
        <f t="shared" si="5"/>
        <v>5.2466766622467682E-7</v>
      </c>
      <c r="AA38" s="30">
        <f t="shared" si="6"/>
        <v>5.2466766622010104E-7</v>
      </c>
      <c r="AB38" s="30">
        <f t="shared" si="7"/>
        <v>5.2466766622010061E-7</v>
      </c>
      <c r="AD38" s="36">
        <v>1.9458000000000001E-7</v>
      </c>
      <c r="AE38" s="36">
        <v>4.2902864467399997</v>
      </c>
      <c r="AF38" s="36">
        <v>532.87235883230005</v>
      </c>
      <c r="AG38" s="30">
        <f t="shared" si="68"/>
        <v>4.5317860391929871E-8</v>
      </c>
      <c r="AH38" s="30">
        <f t="shared" si="69"/>
        <v>4.5325372836333786E-8</v>
      </c>
      <c r="AI38" s="30">
        <f t="shared" si="70"/>
        <v>4.5325372888580975E-8</v>
      </c>
      <c r="AJ38" s="30">
        <f t="shared" si="71"/>
        <v>4.5325372888581399E-8</v>
      </c>
      <c r="AL38" s="36">
        <v>2.6560000000000001E-8</v>
      </c>
      <c r="AM38" s="36">
        <v>5.0150583984799999</v>
      </c>
      <c r="AN38" s="36">
        <v>838.96928775039999</v>
      </c>
      <c r="AO38" s="30">
        <f t="shared" si="72"/>
        <v>2.4826106695014138E-8</v>
      </c>
      <c r="AP38" s="30">
        <f t="shared" si="73"/>
        <v>2.482669664681173E-8</v>
      </c>
      <c r="AQ38" s="30">
        <f t="shared" si="74"/>
        <v>2.4826696650914383E-8</v>
      </c>
      <c r="AR38" s="30">
        <f t="shared" si="75"/>
        <v>2.4826696650914416E-8</v>
      </c>
      <c r="AT38" s="36">
        <v>1.8800000000000001E-9</v>
      </c>
      <c r="AU38" s="36">
        <v>1.1265497477599999</v>
      </c>
      <c r="AV38" s="36">
        <v>1169.5882514085999</v>
      </c>
      <c r="AW38" s="30">
        <f t="shared" si="16"/>
        <v>1.131647773324426E-9</v>
      </c>
      <c r="AX38" s="30">
        <f t="shared" si="17"/>
        <v>1.131778584838846E-9</v>
      </c>
      <c r="AY38" s="30">
        <f t="shared" si="18"/>
        <v>1.1317785857485838E-9</v>
      </c>
      <c r="AZ38" s="30">
        <f t="shared" si="19"/>
        <v>1.1317785857485916E-9</v>
      </c>
      <c r="BB38" s="36"/>
      <c r="BC38" s="36"/>
      <c r="BD38" s="36"/>
      <c r="BJ38" s="36">
        <v>2.2840999999999999E-7</v>
      </c>
      <c r="BK38" s="36">
        <v>6.1926278768499996</v>
      </c>
      <c r="BL38" s="36">
        <v>532.87235883230005</v>
      </c>
      <c r="BM38" s="30">
        <f t="shared" si="24"/>
        <v>-2.2734763786293696E-7</v>
      </c>
      <c r="BN38" s="30">
        <f t="shared" si="25"/>
        <v>-2.2734851125553386E-7</v>
      </c>
      <c r="BO38" s="30">
        <f t="shared" si="26"/>
        <v>-2.273485112616069E-7</v>
      </c>
      <c r="BP38" s="30">
        <f t="shared" si="27"/>
        <v>-2.2734851126160693E-7</v>
      </c>
      <c r="BR38" s="36">
        <v>8.8249999999999999E-8</v>
      </c>
      <c r="BS38" s="36">
        <v>1.55897920307</v>
      </c>
      <c r="BT38" s="36">
        <v>426.59819087599999</v>
      </c>
      <c r="BU38" s="30">
        <f t="shared" si="76"/>
        <v>6.1082686692041155E-8</v>
      </c>
      <c r="BV38" s="30">
        <f t="shared" si="77"/>
        <v>6.1080662281748458E-8</v>
      </c>
      <c r="BW38" s="30">
        <f t="shared" si="78"/>
        <v>6.1080662267668878E-8</v>
      </c>
      <c r="BX38" s="30">
        <f t="shared" si="79"/>
        <v>6.1080662267668772E-8</v>
      </c>
      <c r="BZ38" s="36">
        <v>1.198E-8</v>
      </c>
      <c r="CA38" s="36">
        <v>3.2520597310000003E-2</v>
      </c>
      <c r="CB38" s="36">
        <v>956.28915597059995</v>
      </c>
      <c r="CC38" s="30">
        <f t="shared" si="80"/>
        <v>6.336237576583814E-9</v>
      </c>
      <c r="CD38" s="30">
        <f t="shared" si="81"/>
        <v>6.3369619361648321E-9</v>
      </c>
      <c r="CE38" s="30">
        <f t="shared" si="82"/>
        <v>6.3369619412024844E-9</v>
      </c>
      <c r="CF38" s="30">
        <f t="shared" si="83"/>
        <v>6.3369619412025299E-9</v>
      </c>
      <c r="CH38" s="36">
        <v>9.4000000000000006E-10</v>
      </c>
      <c r="CI38" s="36">
        <v>3.0579783202400002</v>
      </c>
      <c r="CJ38" s="36">
        <v>1265.5674786264001</v>
      </c>
      <c r="CK38" s="30">
        <f t="shared" si="36"/>
        <v>-6.4303135085361122E-10</v>
      </c>
      <c r="CL38" s="30">
        <f t="shared" si="37"/>
        <v>-6.4296669963867643E-10</v>
      </c>
      <c r="CM38" s="30">
        <f t="shared" si="38"/>
        <v>-6.4296669918902105E-10</v>
      </c>
      <c r="CN38" s="30">
        <f t="shared" si="39"/>
        <v>-6.4296669918901743E-10</v>
      </c>
      <c r="CP38" s="36"/>
      <c r="CQ38" s="36"/>
      <c r="CR38" s="36"/>
      <c r="CX38" s="36"/>
      <c r="CY38" s="36"/>
      <c r="CZ38" s="36"/>
      <c r="DF38" s="36">
        <v>7.2716199999999997E-6</v>
      </c>
      <c r="DG38" s="36">
        <v>3.9882468640200002</v>
      </c>
      <c r="DH38" s="36">
        <v>1155.3611574070001</v>
      </c>
      <c r="DI38" s="30">
        <f t="shared" si="44"/>
        <v>-5.4483198709462496E-6</v>
      </c>
      <c r="DJ38" s="30">
        <f t="shared" si="45"/>
        <v>-5.4487343860406127E-6</v>
      </c>
      <c r="DK38" s="30">
        <f t="shared" si="46"/>
        <v>-5.448734388923336E-6</v>
      </c>
      <c r="DL38" s="30">
        <f t="shared" si="47"/>
        <v>-5.4487343889233615E-6</v>
      </c>
      <c r="DN38" s="36">
        <v>1.96005E-6</v>
      </c>
      <c r="DO38" s="36">
        <v>3.7587758713900001</v>
      </c>
      <c r="DP38" s="36">
        <v>199.0720014364</v>
      </c>
      <c r="DQ38" s="30">
        <f t="shared" si="48"/>
        <v>-1.7325556573745052E-6</v>
      </c>
      <c r="DR38" s="30">
        <f t="shared" si="49"/>
        <v>-1.7325420635969022E-6</v>
      </c>
      <c r="DS38" s="30">
        <f t="shared" si="50"/>
        <v>-1.7325420635023591E-6</v>
      </c>
      <c r="DT38" s="30">
        <f t="shared" si="51"/>
        <v>-1.7325420635023582E-6</v>
      </c>
      <c r="DV38" s="36">
        <v>2.8411999999999998E-7</v>
      </c>
      <c r="DW38" s="36">
        <v>2.8783572021100001</v>
      </c>
      <c r="DX38" s="36">
        <v>525.7588118315</v>
      </c>
      <c r="DY38" s="30">
        <f t="shared" si="84"/>
        <v>2.8392815122304224E-7</v>
      </c>
      <c r="DZ38" s="30">
        <f t="shared" si="85"/>
        <v>2.8392774209235575E-7</v>
      </c>
      <c r="EA38" s="30">
        <f t="shared" si="86"/>
        <v>2.8392774208950882E-7</v>
      </c>
      <c r="EB38" s="30">
        <f t="shared" si="87"/>
        <v>2.8392774208950877E-7</v>
      </c>
      <c r="ED38" s="36">
        <v>2.9429999999999999E-8</v>
      </c>
      <c r="EE38" s="36">
        <v>2.3283107545799999</v>
      </c>
      <c r="EF38" s="36">
        <v>1155.3611574070001</v>
      </c>
      <c r="EG38" s="30">
        <f t="shared" si="88"/>
        <v>-1.7450471994459646E-8</v>
      </c>
      <c r="EH38" s="30">
        <f t="shared" si="89"/>
        <v>-1.7448432044609368E-8</v>
      </c>
      <c r="EI38" s="30">
        <f t="shared" si="90"/>
        <v>-1.7448432030421483E-8</v>
      </c>
      <c r="EJ38" s="30">
        <f t="shared" si="91"/>
        <v>-1.7448432030421358E-8</v>
      </c>
      <c r="EL38" s="36">
        <v>5.3400000000000002E-9</v>
      </c>
      <c r="EM38" s="36">
        <v>1.83172084748</v>
      </c>
      <c r="EN38" s="36">
        <v>647.01083331480004</v>
      </c>
      <c r="EO38" s="30">
        <f t="shared" si="60"/>
        <v>-9.8165310734584771E-10</v>
      </c>
      <c r="EP38" s="30">
        <f t="shared" si="61"/>
        <v>-9.819061291487535E-10</v>
      </c>
      <c r="EQ38" s="30">
        <f t="shared" si="62"/>
        <v>-9.8190613090845907E-10</v>
      </c>
      <c r="ER38" s="30">
        <f t="shared" si="63"/>
        <v>-9.8190613090847313E-10</v>
      </c>
      <c r="ET38" s="36"/>
      <c r="EU38" s="36"/>
      <c r="EV38" s="36"/>
    </row>
    <row r="39" spans="1:152" s="30" customFormat="1" ht="12.75">
      <c r="N39" s="36">
        <v>3.8986399999999997E-6</v>
      </c>
      <c r="O39" s="36">
        <v>4.8971610585200001</v>
      </c>
      <c r="P39" s="36">
        <v>1692.1656695024001</v>
      </c>
      <c r="Q39" s="30">
        <f t="shared" si="0"/>
        <v>-8.7822315653043178E-7</v>
      </c>
      <c r="R39" s="30">
        <f t="shared" si="1"/>
        <v>-8.7774427710993987E-7</v>
      </c>
      <c r="S39" s="30">
        <f t="shared" si="2"/>
        <v>-8.7774427377938409E-7</v>
      </c>
      <c r="T39" s="30">
        <f t="shared" si="3"/>
        <v>-8.777442737793572E-7</v>
      </c>
      <c r="V39" s="36">
        <v>6.9617999999999998E-7</v>
      </c>
      <c r="W39" s="36">
        <v>5.9726345027800001</v>
      </c>
      <c r="X39" s="36">
        <v>532.87235883230005</v>
      </c>
      <c r="Y39" s="30">
        <f t="shared" si="4"/>
        <v>-6.9087691655793545E-7</v>
      </c>
      <c r="Z39" s="30">
        <f t="shared" si="5"/>
        <v>-6.9087351109523792E-7</v>
      </c>
      <c r="AA39" s="30">
        <f t="shared" si="6"/>
        <v>-6.908735110715498E-7</v>
      </c>
      <c r="AB39" s="30">
        <f t="shared" si="7"/>
        <v>-6.9087351107154969E-7</v>
      </c>
      <c r="AD39" s="36">
        <v>1.7660000000000001E-7</v>
      </c>
      <c r="AE39" s="36">
        <v>0.80953941559999998</v>
      </c>
      <c r="AF39" s="36">
        <v>508.35032409220003</v>
      </c>
      <c r="AG39" s="30">
        <f t="shared" si="68"/>
        <v>-7.4941138616979216E-8</v>
      </c>
      <c r="AH39" s="30">
        <f t="shared" si="69"/>
        <v>-7.4947194932685784E-8</v>
      </c>
      <c r="AI39" s="30">
        <f t="shared" si="70"/>
        <v>-7.4947194974805914E-8</v>
      </c>
      <c r="AJ39" s="30">
        <f t="shared" si="71"/>
        <v>-7.4947194974806191E-8</v>
      </c>
      <c r="AL39" s="36">
        <v>1.948E-8</v>
      </c>
      <c r="AM39" s="36">
        <v>2.7724829466599998</v>
      </c>
      <c r="AN39" s="36">
        <v>1169.5882514085999</v>
      </c>
      <c r="AO39" s="30">
        <f t="shared" si="72"/>
        <v>-1.6391902110688771E-8</v>
      </c>
      <c r="AP39" s="30">
        <f t="shared" si="73"/>
        <v>-1.6390984924892106E-8</v>
      </c>
      <c r="AQ39" s="30">
        <f t="shared" si="74"/>
        <v>-1.6390984918512829E-8</v>
      </c>
      <c r="AR39" s="30">
        <f t="shared" si="75"/>
        <v>-1.6390984918512783E-8</v>
      </c>
      <c r="AT39" s="36">
        <v>1.8800000000000001E-9</v>
      </c>
      <c r="AU39" s="36">
        <v>2.1613540754799998</v>
      </c>
      <c r="AV39" s="36">
        <v>1361.5467058442</v>
      </c>
      <c r="AW39" s="30">
        <f t="shared" si="16"/>
        <v>1.1754703027317519E-9</v>
      </c>
      <c r="AX39" s="30">
        <f t="shared" si="17"/>
        <v>1.1756191276678478E-9</v>
      </c>
      <c r="AY39" s="30">
        <f t="shared" si="18"/>
        <v>1.1756191287028532E-9</v>
      </c>
      <c r="AZ39" s="30">
        <f t="shared" si="19"/>
        <v>1.1756191287028608E-9</v>
      </c>
      <c r="BB39" s="36"/>
      <c r="BC39" s="36"/>
      <c r="BD39" s="36"/>
      <c r="BJ39" s="36">
        <v>2.3202000000000001E-7</v>
      </c>
      <c r="BK39" s="36">
        <v>4.0647336857500003</v>
      </c>
      <c r="BL39" s="36">
        <v>526.50957135689998</v>
      </c>
      <c r="BM39" s="30">
        <f t="shared" si="24"/>
        <v>9.5737134260331198E-8</v>
      </c>
      <c r="BN39" s="30">
        <f t="shared" si="25"/>
        <v>9.5745424579321492E-8</v>
      </c>
      <c r="BO39" s="30">
        <f t="shared" si="26"/>
        <v>9.5745424636978455E-8</v>
      </c>
      <c r="BP39" s="30">
        <f t="shared" si="27"/>
        <v>9.5745424636978932E-8</v>
      </c>
      <c r="BR39" s="36">
        <v>8.8839999999999993E-8</v>
      </c>
      <c r="BS39" s="36">
        <v>4.8743012426399996</v>
      </c>
      <c r="BT39" s="36">
        <v>1155.3611574070001</v>
      </c>
      <c r="BU39" s="30">
        <f t="shared" si="76"/>
        <v>3.4739396562206753E-9</v>
      </c>
      <c r="BV39" s="30">
        <f t="shared" si="77"/>
        <v>3.4662983627413883E-9</v>
      </c>
      <c r="BW39" s="30">
        <f t="shared" si="78"/>
        <v>3.4662983095977396E-9</v>
      </c>
      <c r="BX39" s="30">
        <f t="shared" si="79"/>
        <v>3.4662983095972665E-9</v>
      </c>
      <c r="BZ39" s="36">
        <v>1.138E-8</v>
      </c>
      <c r="CA39" s="36">
        <v>3.4642090474499998</v>
      </c>
      <c r="CB39" s="36">
        <v>1073.6090241908</v>
      </c>
      <c r="CC39" s="30">
        <f t="shared" si="80"/>
        <v>-9.0380534927723755E-9</v>
      </c>
      <c r="CD39" s="30">
        <f t="shared" si="81"/>
        <v>-9.0386065769429139E-9</v>
      </c>
      <c r="CE39" s="30">
        <f t="shared" si="82"/>
        <v>-9.0386065807893004E-9</v>
      </c>
      <c r="CF39" s="30">
        <f t="shared" si="83"/>
        <v>-9.0386065807893319E-9</v>
      </c>
      <c r="CH39" s="36">
        <v>1.14E-9</v>
      </c>
      <c r="CI39" s="36">
        <v>3.7517098147799999</v>
      </c>
      <c r="CJ39" s="36">
        <v>117.31986822019999</v>
      </c>
      <c r="CK39" s="30">
        <f t="shared" si="36"/>
        <v>-1.1390711111759552E-9</v>
      </c>
      <c r="CL39" s="30">
        <f t="shared" si="37"/>
        <v>-1.1390707089672341E-9</v>
      </c>
      <c r="CM39" s="30">
        <f t="shared" si="38"/>
        <v>-1.1390707089644366E-9</v>
      </c>
      <c r="CN39" s="30">
        <f t="shared" si="39"/>
        <v>-1.1390707089644366E-9</v>
      </c>
      <c r="CP39" s="36"/>
      <c r="CQ39" s="36"/>
      <c r="CR39" s="36"/>
      <c r="CX39" s="36"/>
      <c r="CY39" s="36"/>
      <c r="CZ39" s="36"/>
      <c r="DF39" s="36">
        <v>6.5528899999999997E-6</v>
      </c>
      <c r="DG39" s="36">
        <v>2.7906560421900002</v>
      </c>
      <c r="DH39" s="36">
        <v>1685.0521225016</v>
      </c>
      <c r="DI39" s="30">
        <f t="shared" si="44"/>
        <v>6.317136819744591E-6</v>
      </c>
      <c r="DJ39" s="30">
        <f t="shared" si="45"/>
        <v>6.3169180925305039E-6</v>
      </c>
      <c r="DK39" s="30">
        <f t="shared" si="46"/>
        <v>6.3169180910089592E-6</v>
      </c>
      <c r="DL39" s="30">
        <f t="shared" si="47"/>
        <v>6.3169180910089465E-6</v>
      </c>
      <c r="DN39" s="36">
        <v>2.0018999999999998E-6</v>
      </c>
      <c r="DO39" s="36">
        <v>4.4388881444099999</v>
      </c>
      <c r="DP39" s="36">
        <v>1045.1548361876</v>
      </c>
      <c r="DQ39" s="30">
        <f t="shared" si="48"/>
        <v>4.2660576293222113E-7</v>
      </c>
      <c r="DR39" s="30">
        <f t="shared" si="49"/>
        <v>4.2645346049358671E-7</v>
      </c>
      <c r="DS39" s="30">
        <f t="shared" si="50"/>
        <v>4.2645345943434554E-7</v>
      </c>
      <c r="DT39" s="30">
        <f t="shared" si="51"/>
        <v>4.264534594343368E-7</v>
      </c>
      <c r="DV39" s="36">
        <v>2.6329999999999998E-7</v>
      </c>
      <c r="DW39" s="36">
        <v>4.2689187726900002</v>
      </c>
      <c r="DX39" s="36">
        <v>1596.1864422845999</v>
      </c>
      <c r="DY39" s="30">
        <f t="shared" si="84"/>
        <v>-3.442910596090185E-8</v>
      </c>
      <c r="DZ39" s="30">
        <f t="shared" si="85"/>
        <v>-3.4398062861455015E-8</v>
      </c>
      <c r="EA39" s="30">
        <f t="shared" si="86"/>
        <v>-3.4398062645555237E-8</v>
      </c>
      <c r="EB39" s="30">
        <f t="shared" si="87"/>
        <v>-3.4398062645553384E-8</v>
      </c>
      <c r="ED39" s="36">
        <v>2.442E-8</v>
      </c>
      <c r="EE39" s="36">
        <v>1.8696521340500001</v>
      </c>
      <c r="EF39" s="36">
        <v>532.87235883230005</v>
      </c>
      <c r="EG39" s="30">
        <f t="shared" si="88"/>
        <v>1.1404220391319164E-8</v>
      </c>
      <c r="EH39" s="30">
        <f t="shared" si="89"/>
        <v>1.1403363110045863E-8</v>
      </c>
      <c r="EI39" s="30">
        <f t="shared" si="90"/>
        <v>1.1403363104083593E-8</v>
      </c>
      <c r="EJ39" s="30">
        <f t="shared" si="91"/>
        <v>1.1403363104083545E-8</v>
      </c>
      <c r="EL39" s="36">
        <v>5.5299999999999997E-9</v>
      </c>
      <c r="EM39" s="36">
        <v>0.85896003801999998</v>
      </c>
      <c r="EN39" s="36">
        <v>330.61896365820002</v>
      </c>
      <c r="EO39" s="30">
        <f t="shared" si="60"/>
        <v>3.1070072960248375E-9</v>
      </c>
      <c r="EP39" s="30">
        <f t="shared" si="61"/>
        <v>3.1068946122951006E-9</v>
      </c>
      <c r="EQ39" s="30">
        <f t="shared" si="62"/>
        <v>3.1068946115114032E-9</v>
      </c>
      <c r="ER39" s="30">
        <f t="shared" si="63"/>
        <v>3.1068946115113957E-9</v>
      </c>
      <c r="ET39" s="36"/>
      <c r="EU39" s="36"/>
      <c r="EV39" s="36"/>
    </row>
    <row r="40" spans="1:152" s="30" customFormat="1" ht="12.75">
      <c r="A40" s="34" t="s">
        <v>26</v>
      </c>
      <c r="B40" s="33" t="s">
        <v>200</v>
      </c>
      <c r="C40" s="34" t="s">
        <v>232</v>
      </c>
      <c r="D40" s="34" t="s">
        <v>26</v>
      </c>
      <c r="E40" s="34" t="s">
        <v>26</v>
      </c>
      <c r="F40" s="34" t="s">
        <v>26</v>
      </c>
      <c r="N40" s="36">
        <v>3.4100599999999999E-6</v>
      </c>
      <c r="O40" s="36">
        <v>5.7145252578300001</v>
      </c>
      <c r="P40" s="36">
        <v>533.62311835770004</v>
      </c>
      <c r="Q40" s="30">
        <f t="shared" si="0"/>
        <v>-3.15943872422616E-6</v>
      </c>
      <c r="R40" s="30">
        <f t="shared" si="1"/>
        <v>-3.1593877086141604E-6</v>
      </c>
      <c r="S40" s="30">
        <f t="shared" si="2"/>
        <v>-3.1593877082593404E-6</v>
      </c>
      <c r="T40" s="30">
        <f t="shared" si="3"/>
        <v>-3.159387708259337E-6</v>
      </c>
      <c r="V40" s="36">
        <v>6.4850000000000002E-7</v>
      </c>
      <c r="W40" s="36">
        <v>6.0880349028799996</v>
      </c>
      <c r="X40" s="36">
        <v>1581.9593482830001</v>
      </c>
      <c r="Y40" s="30">
        <f t="shared" si="4"/>
        <v>-5.8156759463264842E-7</v>
      </c>
      <c r="Z40" s="30">
        <f t="shared" si="5"/>
        <v>-5.816014087668023E-7</v>
      </c>
      <c r="AA40" s="30">
        <f t="shared" si="6"/>
        <v>-5.8160140900194436E-7</v>
      </c>
      <c r="AB40" s="30">
        <f t="shared" si="7"/>
        <v>-5.8160140900194637E-7</v>
      </c>
      <c r="AD40" s="36">
        <v>1.5355E-7</v>
      </c>
      <c r="AE40" s="36">
        <v>5.8103798694100002</v>
      </c>
      <c r="AF40" s="36">
        <v>1596.1864422845999</v>
      </c>
      <c r="AG40" s="30">
        <f t="shared" si="68"/>
        <v>-1.5275504468023723E-7</v>
      </c>
      <c r="AH40" s="30">
        <f t="shared" si="69"/>
        <v>-1.5275689928475456E-7</v>
      </c>
      <c r="AI40" s="30">
        <f t="shared" si="70"/>
        <v>-1.5275689929764542E-7</v>
      </c>
      <c r="AJ40" s="30">
        <f t="shared" si="71"/>
        <v>-1.5275689929764552E-7</v>
      </c>
      <c r="AL40" s="36">
        <v>2.2790000000000001E-8</v>
      </c>
      <c r="AM40" s="36">
        <v>2.3558187123000001</v>
      </c>
      <c r="AN40" s="36">
        <v>942.06206196899996</v>
      </c>
      <c r="AO40" s="30">
        <f t="shared" si="72"/>
        <v>-2.1939357523186427E-8</v>
      </c>
      <c r="AP40" s="30">
        <f t="shared" si="73"/>
        <v>-2.1939790402956224E-8</v>
      </c>
      <c r="AQ40" s="30">
        <f t="shared" si="74"/>
        <v>-2.193979040596643E-8</v>
      </c>
      <c r="AR40" s="30">
        <f t="shared" si="75"/>
        <v>-2.193979040596646E-8</v>
      </c>
      <c r="AT40" s="36">
        <v>1.8E-9</v>
      </c>
      <c r="AU40" s="36">
        <v>3.4326642806900001</v>
      </c>
      <c r="AV40" s="36">
        <v>1148.2476104062</v>
      </c>
      <c r="AW40" s="30">
        <f t="shared" si="16"/>
        <v>-1.7613087255189038E-9</v>
      </c>
      <c r="AX40" s="30">
        <f t="shared" si="17"/>
        <v>-1.7613404745774526E-9</v>
      </c>
      <c r="AY40" s="30">
        <f t="shared" si="18"/>
        <v>-1.7613404747982161E-9</v>
      </c>
      <c r="AZ40" s="30">
        <f t="shared" si="19"/>
        <v>-1.7613404747982178E-9</v>
      </c>
      <c r="BB40" s="36"/>
      <c r="BC40" s="36"/>
      <c r="BD40" s="36"/>
      <c r="BJ40" s="36">
        <v>2.4436E-7</v>
      </c>
      <c r="BK40" s="36">
        <v>6.10947656959</v>
      </c>
      <c r="BL40" s="36">
        <v>1169.5882514085999</v>
      </c>
      <c r="BM40" s="30">
        <f t="shared" si="24"/>
        <v>2.2734384215303877E-7</v>
      </c>
      <c r="BN40" s="30">
        <f t="shared" si="25"/>
        <v>2.2733603453439373E-7</v>
      </c>
      <c r="BO40" s="30">
        <f t="shared" si="26"/>
        <v>2.273360344800873E-7</v>
      </c>
      <c r="BP40" s="30">
        <f t="shared" si="27"/>
        <v>2.2733603448008693E-7</v>
      </c>
      <c r="BR40" s="36">
        <v>7.7929999999999997E-8</v>
      </c>
      <c r="BS40" s="36">
        <v>3.8468493019599999</v>
      </c>
      <c r="BT40" s="36">
        <v>625.67019231239999</v>
      </c>
      <c r="BU40" s="30">
        <f t="shared" si="76"/>
        <v>7.2434964096025374E-8</v>
      </c>
      <c r="BV40" s="30">
        <f t="shared" si="77"/>
        <v>7.2436303929042321E-8</v>
      </c>
      <c r="BW40" s="30">
        <f t="shared" si="78"/>
        <v>7.2436303938360041E-8</v>
      </c>
      <c r="BX40" s="30">
        <f t="shared" si="79"/>
        <v>7.2436303938360107E-8</v>
      </c>
      <c r="BZ40" s="36">
        <v>1.0859999999999999E-8</v>
      </c>
      <c r="CA40" s="36">
        <v>5.3527914670000003</v>
      </c>
      <c r="CB40" s="36">
        <v>117.31986822019999</v>
      </c>
      <c r="CC40" s="30">
        <f t="shared" si="80"/>
        <v>-1.0953303832874474E-10</v>
      </c>
      <c r="CD40" s="30">
        <f t="shared" si="81"/>
        <v>-1.096279569466623E-10</v>
      </c>
      <c r="CE40" s="30">
        <f t="shared" si="82"/>
        <v>-1.0962795760680367E-10</v>
      </c>
      <c r="CF40" s="30">
        <f t="shared" si="83"/>
        <v>-1.0962795760680367E-10</v>
      </c>
      <c r="CH40" s="36">
        <v>9.5000000000000003E-10</v>
      </c>
      <c r="CI40" s="36">
        <v>0.54905691533000001</v>
      </c>
      <c r="CJ40" s="36">
        <v>1169.5882514085999</v>
      </c>
      <c r="CK40" s="30">
        <f t="shared" si="36"/>
        <v>8.9325617027905514E-10</v>
      </c>
      <c r="CL40" s="30">
        <f t="shared" si="37"/>
        <v>8.9328434794562011E-10</v>
      </c>
      <c r="CM40" s="30">
        <f t="shared" si="38"/>
        <v>8.9328434814156647E-10</v>
      </c>
      <c r="CN40" s="30">
        <f t="shared" si="39"/>
        <v>8.9328434814156823E-10</v>
      </c>
      <c r="CP40" s="36"/>
      <c r="CQ40" s="36"/>
      <c r="CR40" s="36"/>
      <c r="CX40" s="36"/>
      <c r="CY40" s="36"/>
      <c r="CZ40" s="36"/>
      <c r="DF40" s="36">
        <v>8.2146499999999994E-6</v>
      </c>
      <c r="DG40" s="36">
        <v>1.5934253439599999</v>
      </c>
      <c r="DH40" s="36">
        <v>1898.3512179396</v>
      </c>
      <c r="DI40" s="30">
        <f t="shared" si="44"/>
        <v>-7.2377602937589426E-6</v>
      </c>
      <c r="DJ40" s="30">
        <f t="shared" si="45"/>
        <v>-7.2383097237402115E-6</v>
      </c>
      <c r="DK40" s="30">
        <f t="shared" si="46"/>
        <v>-7.2383097275608731E-6</v>
      </c>
      <c r="DL40" s="30">
        <f t="shared" si="47"/>
        <v>-7.2383097275609078E-6</v>
      </c>
      <c r="DN40" s="36">
        <v>1.7022500000000001E-6</v>
      </c>
      <c r="DO40" s="36">
        <v>4.8464748886700004</v>
      </c>
      <c r="DP40" s="36">
        <v>526.50957135689998</v>
      </c>
      <c r="DQ40" s="30">
        <f t="shared" si="48"/>
        <v>-5.9393213400123893E-7</v>
      </c>
      <c r="DR40" s="30">
        <f t="shared" si="49"/>
        <v>-5.9386955668991399E-7</v>
      </c>
      <c r="DS40" s="30">
        <f t="shared" si="50"/>
        <v>-5.9386955625469829E-7</v>
      </c>
      <c r="DT40" s="30">
        <f t="shared" si="51"/>
        <v>-5.938695562546948E-7</v>
      </c>
      <c r="DV40" s="36">
        <v>2.7038999999999997E-7</v>
      </c>
      <c r="DW40" s="36">
        <v>2.8060774139800002</v>
      </c>
      <c r="DX40" s="36">
        <v>1169.5882514085999</v>
      </c>
      <c r="DY40" s="30">
        <f t="shared" si="84"/>
        <v>-2.3230455386894874E-7</v>
      </c>
      <c r="DZ40" s="30">
        <f t="shared" si="85"/>
        <v>-2.3229249605715725E-7</v>
      </c>
      <c r="EA40" s="30">
        <f t="shared" si="86"/>
        <v>-2.3229249597329149E-7</v>
      </c>
      <c r="EB40" s="30">
        <f t="shared" si="87"/>
        <v>-2.3229249597329085E-7</v>
      </c>
      <c r="ED40" s="36">
        <v>2.4100000000000001E-8</v>
      </c>
      <c r="EE40" s="36">
        <v>0.42627205128000001</v>
      </c>
      <c r="EF40" s="36">
        <v>220.41264243879999</v>
      </c>
      <c r="EG40" s="30">
        <f t="shared" si="88"/>
        <v>1.6862716533031616E-8</v>
      </c>
      <c r="EH40" s="30">
        <f t="shared" si="89"/>
        <v>1.6862433788454575E-8</v>
      </c>
      <c r="EI40" s="30">
        <f t="shared" si="90"/>
        <v>1.6862433786488125E-8</v>
      </c>
      <c r="EJ40" s="30">
        <f t="shared" si="91"/>
        <v>1.6862433786488112E-8</v>
      </c>
      <c r="EL40" s="36">
        <v>5.4299999999999997E-9</v>
      </c>
      <c r="EM40" s="36">
        <v>5.2605758443899999</v>
      </c>
      <c r="EN40" s="36">
        <v>21.340641002400002</v>
      </c>
      <c r="EO40" s="30">
        <f t="shared" si="60"/>
        <v>2.2629279147792938E-9</v>
      </c>
      <c r="EP40" s="30">
        <f t="shared" si="61"/>
        <v>2.2629200668596406E-9</v>
      </c>
      <c r="EQ40" s="30">
        <f t="shared" si="62"/>
        <v>2.2629200668050637E-9</v>
      </c>
      <c r="ER40" s="30">
        <f t="shared" si="63"/>
        <v>2.2629200668050591E-9</v>
      </c>
      <c r="ET40" s="36"/>
      <c r="EU40" s="36"/>
      <c r="EV40" s="36"/>
    </row>
    <row r="41" spans="1:152" s="30" customFormat="1" ht="12.75">
      <c r="N41" s="36">
        <v>3.30458E-6</v>
      </c>
      <c r="O41" s="36">
        <v>4.7404981949099998</v>
      </c>
      <c r="P41" s="36">
        <v>4.81841098E-2</v>
      </c>
      <c r="Q41" s="30">
        <f t="shared" si="0"/>
        <v>9.1994409060433152E-8</v>
      </c>
      <c r="R41" s="30">
        <f t="shared" si="1"/>
        <v>9.199439720209246E-8</v>
      </c>
      <c r="S41" s="30">
        <f t="shared" si="2"/>
        <v>9.1994397202010298E-8</v>
      </c>
      <c r="T41" s="30">
        <f t="shared" si="3"/>
        <v>9.1994397202010298E-8</v>
      </c>
      <c r="V41" s="36">
        <v>7.9686E-7</v>
      </c>
      <c r="W41" s="36">
        <v>5.8241240027299996</v>
      </c>
      <c r="X41" s="36">
        <v>1045.1548361876</v>
      </c>
      <c r="Y41" s="30">
        <f t="shared" si="4"/>
        <v>7.9652061554128174E-7</v>
      </c>
      <c r="Z41" s="30">
        <f t="shared" si="5"/>
        <v>7.9652242387654764E-7</v>
      </c>
      <c r="AA41" s="30">
        <f t="shared" si="6"/>
        <v>7.9652242388910745E-7</v>
      </c>
      <c r="AB41" s="30">
        <f t="shared" si="7"/>
        <v>7.9652242388910745E-7</v>
      </c>
      <c r="AD41" s="36">
        <v>1.7058000000000001E-7</v>
      </c>
      <c r="AE41" s="36">
        <v>4.2000197772299996</v>
      </c>
      <c r="AF41" s="36">
        <v>2118.7638603783998</v>
      </c>
      <c r="AG41" s="30">
        <f t="shared" si="68"/>
        <v>5.1445331144109082E-8</v>
      </c>
      <c r="AH41" s="30">
        <f t="shared" si="69"/>
        <v>5.1419657597611939E-8</v>
      </c>
      <c r="AI41" s="30">
        <f t="shared" si="70"/>
        <v>5.1419657419053496E-8</v>
      </c>
      <c r="AJ41" s="30">
        <f t="shared" si="71"/>
        <v>5.141965741905206E-8</v>
      </c>
      <c r="AL41" s="36">
        <v>1.474E-8</v>
      </c>
      <c r="AM41" s="36">
        <v>1.6101146858099999</v>
      </c>
      <c r="AN41" s="36">
        <v>220.41264243879999</v>
      </c>
      <c r="AO41" s="30">
        <f t="shared" si="72"/>
        <v>1.3644224774258857E-8</v>
      </c>
      <c r="AP41" s="30">
        <f t="shared" si="73"/>
        <v>1.36443163539466E-8</v>
      </c>
      <c r="AQ41" s="30">
        <f t="shared" si="74"/>
        <v>1.3644316354583506E-8</v>
      </c>
      <c r="AR41" s="30">
        <f t="shared" si="75"/>
        <v>1.3644316354583511E-8</v>
      </c>
      <c r="AT41" s="36">
        <v>1.6399999999999999E-9</v>
      </c>
      <c r="AU41" s="36">
        <v>1.9286412721099999</v>
      </c>
      <c r="AV41" s="36">
        <v>2118.7638603783998</v>
      </c>
      <c r="AW41" s="30">
        <f t="shared" si="16"/>
        <v>-1.5142051162816414E-9</v>
      </c>
      <c r="AX41" s="30">
        <f t="shared" si="17"/>
        <v>-1.5141056642810321E-9</v>
      </c>
      <c r="AY41" s="30">
        <f t="shared" si="18"/>
        <v>-1.5141056635892336E-9</v>
      </c>
      <c r="AZ41" s="30">
        <f t="shared" si="19"/>
        <v>-1.5141056635892278E-9</v>
      </c>
      <c r="BB41" s="36"/>
      <c r="BC41" s="36"/>
      <c r="BD41" s="36"/>
      <c r="BJ41" s="36">
        <v>2.1115999999999999E-7</v>
      </c>
      <c r="BK41" s="36">
        <v>4.9632297273499999</v>
      </c>
      <c r="BL41" s="36">
        <v>2648.4548254729998</v>
      </c>
      <c r="BM41" s="30">
        <f t="shared" si="24"/>
        <v>-2.0194334592333191E-7</v>
      </c>
      <c r="BN41" s="30">
        <f t="shared" si="25"/>
        <v>-2.019311666635081E-7</v>
      </c>
      <c r="BO41" s="30">
        <f t="shared" si="26"/>
        <v>-2.0193116657877653E-7</v>
      </c>
      <c r="BP41" s="30">
        <f t="shared" si="27"/>
        <v>-2.019311665787759E-7</v>
      </c>
      <c r="BR41" s="36">
        <v>5.6459999999999997E-8</v>
      </c>
      <c r="BS41" s="36">
        <v>3.4091596449299999</v>
      </c>
      <c r="BT41" s="36">
        <v>639.89728631399998</v>
      </c>
      <c r="BU41" s="30">
        <f t="shared" si="76"/>
        <v>5.5917028225493736E-8</v>
      </c>
      <c r="BV41" s="30">
        <f t="shared" si="77"/>
        <v>5.5916655761847502E-8</v>
      </c>
      <c r="BW41" s="30">
        <f t="shared" si="78"/>
        <v>5.5916655759256653E-8</v>
      </c>
      <c r="BX41" s="30">
        <f t="shared" si="79"/>
        <v>5.5916655759256626E-8</v>
      </c>
      <c r="BZ41" s="36">
        <v>8.4000000000000008E-9</v>
      </c>
      <c r="CA41" s="36">
        <v>2.8994633422299998</v>
      </c>
      <c r="CB41" s="36">
        <v>95.979227217800002</v>
      </c>
      <c r="CC41" s="30">
        <f t="shared" si="80"/>
        <v>-6.0052898234650803E-9</v>
      </c>
      <c r="CD41" s="30">
        <f t="shared" si="81"/>
        <v>-6.0052478245143447E-9</v>
      </c>
      <c r="CE41" s="30">
        <f t="shared" si="82"/>
        <v>-6.0052478242222507E-9</v>
      </c>
      <c r="CF41" s="30">
        <f t="shared" si="83"/>
        <v>-6.0052478242222474E-9</v>
      </c>
      <c r="CH41" s="36">
        <v>8.7999999999999996E-10</v>
      </c>
      <c r="CI41" s="36">
        <v>3.2687450241099998</v>
      </c>
      <c r="CJ41" s="36">
        <v>213.29909543799999</v>
      </c>
      <c r="CK41" s="30">
        <f t="shared" si="36"/>
        <v>-4.3365756678109293E-10</v>
      </c>
      <c r="CL41" s="30">
        <f t="shared" si="37"/>
        <v>-4.3364539824691955E-10</v>
      </c>
      <c r="CM41" s="30">
        <f t="shared" si="38"/>
        <v>-4.3364539816228936E-10</v>
      </c>
      <c r="CN41" s="30">
        <f t="shared" si="39"/>
        <v>-4.3364539816228869E-10</v>
      </c>
      <c r="CP41" s="36"/>
      <c r="CQ41" s="36"/>
      <c r="CR41" s="36"/>
      <c r="CX41" s="36"/>
      <c r="CY41" s="36"/>
      <c r="CZ41" s="36"/>
      <c r="DF41" s="36">
        <v>6.20798E-6</v>
      </c>
      <c r="DG41" s="36">
        <v>4.82284338962</v>
      </c>
      <c r="DH41" s="36">
        <v>956.28915597059995</v>
      </c>
      <c r="DI41" s="30">
        <f t="shared" si="44"/>
        <v>5.5082469914801677E-6</v>
      </c>
      <c r="DJ41" s="30">
        <f t="shared" si="45"/>
        <v>5.5080429816072426E-6</v>
      </c>
      <c r="DK41" s="30">
        <f t="shared" si="46"/>
        <v>5.5080429801883006E-6</v>
      </c>
      <c r="DL41" s="30">
        <f t="shared" si="47"/>
        <v>5.5080429801882879E-6</v>
      </c>
      <c r="DN41" s="36">
        <v>1.4633499999999999E-6</v>
      </c>
      <c r="DO41" s="36">
        <v>6.1295836553500003</v>
      </c>
      <c r="DP41" s="36">
        <v>533.62311835770004</v>
      </c>
      <c r="DQ41" s="30">
        <f t="shared" si="48"/>
        <v>-1.4627228232717882E-6</v>
      </c>
      <c r="DR41" s="30">
        <f t="shared" si="49"/>
        <v>-1.4627245252320723E-6</v>
      </c>
      <c r="DS41" s="30">
        <f t="shared" si="50"/>
        <v>-1.4627245252439009E-6</v>
      </c>
      <c r="DT41" s="30">
        <f t="shared" si="51"/>
        <v>-1.4627245252439011E-6</v>
      </c>
      <c r="DV41" s="36">
        <v>2.7477000000000002E-7</v>
      </c>
      <c r="DW41" s="36">
        <v>2.6484126623800002</v>
      </c>
      <c r="DX41" s="36">
        <v>2118.7638603783998</v>
      </c>
      <c r="DY41" s="30">
        <f t="shared" si="84"/>
        <v>-2.6033771792763199E-7</v>
      </c>
      <c r="DZ41" s="30">
        <f t="shared" si="85"/>
        <v>-2.6035158680262392E-7</v>
      </c>
      <c r="EA41" s="30">
        <f t="shared" si="86"/>
        <v>-2.603515868990564E-7</v>
      </c>
      <c r="EB41" s="30">
        <f t="shared" si="87"/>
        <v>-2.6035158689905714E-7</v>
      </c>
      <c r="ED41" s="36">
        <v>2.2889999999999999E-8</v>
      </c>
      <c r="EE41" s="36">
        <v>1.94941487274</v>
      </c>
      <c r="EF41" s="36">
        <v>1073.6090241908</v>
      </c>
      <c r="EG41" s="30">
        <f t="shared" si="88"/>
        <v>-1.4904850371844978E-8</v>
      </c>
      <c r="EH41" s="30">
        <f t="shared" si="89"/>
        <v>-1.4903460767949659E-8</v>
      </c>
      <c r="EI41" s="30">
        <f t="shared" si="90"/>
        <v>-1.490346075828491E-8</v>
      </c>
      <c r="EJ41" s="30">
        <f t="shared" si="91"/>
        <v>-1.4903460758284834E-8</v>
      </c>
      <c r="EL41" s="36">
        <v>5.8399999999999997E-9</v>
      </c>
      <c r="EM41" s="36">
        <v>3.8224306180199998</v>
      </c>
      <c r="EN41" s="36">
        <v>618.55664531160005</v>
      </c>
      <c r="EO41" s="30">
        <f t="shared" si="60"/>
        <v>5.3952350420070366E-9</v>
      </c>
      <c r="EP41" s="30">
        <f t="shared" si="61"/>
        <v>5.3953380530561676E-9</v>
      </c>
      <c r="EQ41" s="30">
        <f t="shared" si="62"/>
        <v>5.3953380537725482E-9</v>
      </c>
      <c r="ER41" s="30">
        <f t="shared" si="63"/>
        <v>5.395338053772554E-9</v>
      </c>
      <c r="ET41" s="36"/>
      <c r="EU41" s="36"/>
      <c r="EV41" s="36"/>
    </row>
    <row r="42" spans="1:152" s="30" customFormat="1" ht="12.75">
      <c r="A42" s="30" t="s">
        <v>202</v>
      </c>
      <c r="B42" s="30" t="s">
        <v>203</v>
      </c>
      <c r="C42" s="30" t="s">
        <v>204</v>
      </c>
      <c r="N42" s="36">
        <v>4.4085399999999996E-6</v>
      </c>
      <c r="O42" s="36">
        <v>2.9581846094299999</v>
      </c>
      <c r="P42" s="36">
        <v>454.90936652729999</v>
      </c>
      <c r="Q42" s="30">
        <f t="shared" si="0"/>
        <v>3.9962872591827404E-6</v>
      </c>
      <c r="R42" s="30">
        <f t="shared" si="1"/>
        <v>3.99635034436676E-6</v>
      </c>
      <c r="S42" s="30">
        <f t="shared" si="2"/>
        <v>3.9963503448054884E-6</v>
      </c>
      <c r="T42" s="30">
        <f t="shared" si="3"/>
        <v>3.9963503448054918E-6</v>
      </c>
      <c r="V42" s="36">
        <v>5.7938999999999995E-7</v>
      </c>
      <c r="W42" s="36">
        <v>0.99453087342000002</v>
      </c>
      <c r="X42" s="36">
        <v>1596.1864422845999</v>
      </c>
      <c r="Y42" s="30">
        <f t="shared" si="4"/>
        <v>-9.6163088873196929E-10</v>
      </c>
      <c r="Z42" s="30">
        <f t="shared" si="5"/>
        <v>-1.0305319791070524E-9</v>
      </c>
      <c r="AA42" s="30">
        <f t="shared" si="6"/>
        <v>-1.0305324582992755E-9</v>
      </c>
      <c r="AB42" s="30">
        <f t="shared" si="7"/>
        <v>-1.0305324583033923E-9</v>
      </c>
      <c r="AD42" s="36">
        <v>1.7039999999999999E-7</v>
      </c>
      <c r="AE42" s="36">
        <v>1.8340214664000001</v>
      </c>
      <c r="AF42" s="36">
        <v>526.50957135689998</v>
      </c>
      <c r="AG42" s="30">
        <f t="shared" si="68"/>
        <v>7.9524358658461833E-8</v>
      </c>
      <c r="AH42" s="30">
        <f t="shared" si="69"/>
        <v>7.9518446978337825E-8</v>
      </c>
      <c r="AI42" s="30">
        <f t="shared" si="70"/>
        <v>7.9518446937222886E-8</v>
      </c>
      <c r="AJ42" s="30">
        <f t="shared" si="71"/>
        <v>7.9518446937222542E-8</v>
      </c>
      <c r="AL42" s="36">
        <v>1.4570000000000001E-8</v>
      </c>
      <c r="AM42" s="36">
        <v>3.0938195939600002</v>
      </c>
      <c r="AN42" s="36">
        <v>2118.7638603783998</v>
      </c>
      <c r="AO42" s="30">
        <f t="shared" si="72"/>
        <v>-1.0450250380926573E-8</v>
      </c>
      <c r="AP42" s="30">
        <f t="shared" si="73"/>
        <v>-1.0451852890497625E-8</v>
      </c>
      <c r="AQ42" s="30">
        <f t="shared" si="74"/>
        <v>-1.0451852901641829E-8</v>
      </c>
      <c r="AR42" s="30">
        <f t="shared" si="75"/>
        <v>-1.0451852901641902E-8</v>
      </c>
      <c r="AT42" s="36">
        <v>1.57E-9</v>
      </c>
      <c r="AU42" s="36">
        <v>3.0296390739199999</v>
      </c>
      <c r="AV42" s="36">
        <v>1272.6810256271999</v>
      </c>
      <c r="AW42" s="30">
        <f t="shared" si="16"/>
        <v>-9.9397152302410406E-10</v>
      </c>
      <c r="AX42" s="30">
        <f t="shared" si="17"/>
        <v>-9.9385628730722202E-10</v>
      </c>
      <c r="AY42" s="30">
        <f t="shared" si="18"/>
        <v>-9.938562865057508E-10</v>
      </c>
      <c r="AZ42" s="30">
        <f t="shared" si="19"/>
        <v>-9.9385628650574418E-10</v>
      </c>
      <c r="BB42" s="36"/>
      <c r="BC42" s="36"/>
      <c r="BD42" s="36"/>
      <c r="BJ42" s="36">
        <v>1.7879E-7</v>
      </c>
      <c r="BK42" s="36">
        <v>3.0870439596899999</v>
      </c>
      <c r="BL42" s="36">
        <v>1795.258443721</v>
      </c>
      <c r="BM42" s="30">
        <f t="shared" si="24"/>
        <v>1.4918640040859386E-7</v>
      </c>
      <c r="BN42" s="30">
        <f t="shared" si="25"/>
        <v>1.4917321976459833E-7</v>
      </c>
      <c r="BO42" s="30">
        <f t="shared" si="26"/>
        <v>1.4917321967292049E-7</v>
      </c>
      <c r="BP42" s="30">
        <f t="shared" si="27"/>
        <v>1.4917321967291977E-7</v>
      </c>
      <c r="BR42" s="36">
        <v>4.615E-8</v>
      </c>
      <c r="BS42" s="36">
        <v>0.83374662294000002</v>
      </c>
      <c r="BT42" s="36">
        <v>117.31986822019999</v>
      </c>
      <c r="BU42" s="30">
        <f t="shared" si="76"/>
        <v>4.5377226778192326E-8</v>
      </c>
      <c r="BV42" s="30">
        <f t="shared" si="77"/>
        <v>4.5377300286196875E-8</v>
      </c>
      <c r="BW42" s="30">
        <f t="shared" si="78"/>
        <v>4.5377300286708099E-8</v>
      </c>
      <c r="BX42" s="30">
        <f t="shared" si="79"/>
        <v>4.5377300286708106E-8</v>
      </c>
      <c r="BZ42" s="36">
        <v>7.4600000000000003E-9</v>
      </c>
      <c r="CA42" s="36">
        <v>5.5301789023100003</v>
      </c>
      <c r="CB42" s="36">
        <v>1478.8665740644001</v>
      </c>
      <c r="CC42" s="30">
        <f t="shared" si="80"/>
        <v>-6.6440309333893561E-9</v>
      </c>
      <c r="CD42" s="30">
        <f t="shared" si="81"/>
        <v>-6.6444046674929407E-9</v>
      </c>
      <c r="CE42" s="30">
        <f t="shared" si="82"/>
        <v>-6.6444046700919025E-9</v>
      </c>
      <c r="CF42" s="30">
        <f t="shared" si="83"/>
        <v>-6.6444046700919215E-9</v>
      </c>
      <c r="CH42" s="36">
        <v>9.7999999999999992E-10</v>
      </c>
      <c r="CI42" s="36">
        <v>2.0070466868799999</v>
      </c>
      <c r="CJ42" s="36">
        <v>1574.8458012822</v>
      </c>
      <c r="CK42" s="30">
        <f t="shared" si="36"/>
        <v>8.8598112919616547E-10</v>
      </c>
      <c r="CL42" s="30">
        <f t="shared" si="37"/>
        <v>8.8593197900763213E-10</v>
      </c>
      <c r="CM42" s="30">
        <f t="shared" si="38"/>
        <v>8.8593197866576076E-10</v>
      </c>
      <c r="CN42" s="30">
        <f t="shared" si="39"/>
        <v>8.8593197866575787E-10</v>
      </c>
      <c r="CP42" s="36"/>
      <c r="CQ42" s="36"/>
      <c r="CR42" s="36"/>
      <c r="CX42" s="36"/>
      <c r="CY42" s="36"/>
      <c r="CZ42" s="36"/>
      <c r="DF42" s="36">
        <v>6.5398100000000003E-6</v>
      </c>
      <c r="DG42" s="36">
        <v>3.3815077526900001</v>
      </c>
      <c r="DH42" s="36">
        <v>1692.1656695024001</v>
      </c>
      <c r="DI42" s="30">
        <f t="shared" si="44"/>
        <v>6.2808426905971334E-6</v>
      </c>
      <c r="DJ42" s="30">
        <f t="shared" si="45"/>
        <v>6.2810723573698301E-6</v>
      </c>
      <c r="DK42" s="30">
        <f t="shared" si="46"/>
        <v>6.2810723589667685E-6</v>
      </c>
      <c r="DL42" s="30">
        <f t="shared" si="47"/>
        <v>6.2810723589667803E-6</v>
      </c>
      <c r="DN42" s="36">
        <v>1.3348300000000001E-6</v>
      </c>
      <c r="DO42" s="36">
        <v>1.3224573585499999</v>
      </c>
      <c r="DP42" s="36">
        <v>110.2063212194</v>
      </c>
      <c r="DQ42" s="30">
        <f t="shared" si="48"/>
        <v>1.0110560347200228E-6</v>
      </c>
      <c r="DR42" s="30">
        <f t="shared" si="49"/>
        <v>1.0110631904011311E-6</v>
      </c>
      <c r="DS42" s="30">
        <f t="shared" si="50"/>
        <v>1.0110631904508971E-6</v>
      </c>
      <c r="DT42" s="30">
        <f t="shared" si="51"/>
        <v>1.0110631904508975E-6</v>
      </c>
      <c r="DV42" s="36">
        <v>2.2705000000000001E-7</v>
      </c>
      <c r="DW42" s="36">
        <v>0.17830004132999999</v>
      </c>
      <c r="DX42" s="36">
        <v>302.16477565500003</v>
      </c>
      <c r="DY42" s="30">
        <f t="shared" si="84"/>
        <v>1.6723357260906971E-8</v>
      </c>
      <c r="DZ42" s="30">
        <f t="shared" si="85"/>
        <v>1.6718259768531966E-8</v>
      </c>
      <c r="EA42" s="30">
        <f t="shared" si="86"/>
        <v>1.6718259733079981E-8</v>
      </c>
      <c r="EB42" s="30">
        <f t="shared" si="87"/>
        <v>1.671825973307968E-8</v>
      </c>
      <c r="ED42" s="36">
        <v>2.274E-8</v>
      </c>
      <c r="EE42" s="36">
        <v>9.2115175049999998E-2</v>
      </c>
      <c r="EF42" s="36">
        <v>632.78373931320004</v>
      </c>
      <c r="EG42" s="30">
        <f t="shared" si="88"/>
        <v>-2.1886735407460211E-8</v>
      </c>
      <c r="EH42" s="30">
        <f t="shared" si="89"/>
        <v>-2.1886444467641633E-8</v>
      </c>
      <c r="EI42" s="30">
        <f t="shared" si="90"/>
        <v>-2.1886444465618039E-8</v>
      </c>
      <c r="EJ42" s="30">
        <f t="shared" si="91"/>
        <v>-2.1886444465618022E-8</v>
      </c>
      <c r="EL42" s="36">
        <v>5.1199999999999997E-9</v>
      </c>
      <c r="EM42" s="36">
        <v>4.4448552170699998</v>
      </c>
      <c r="EN42" s="36">
        <v>110.2063212194</v>
      </c>
      <c r="EO42" s="30">
        <f t="shared" si="60"/>
        <v>-3.9415492081031515E-9</v>
      </c>
      <c r="EP42" s="30">
        <f t="shared" si="61"/>
        <v>-3.9415760388914015E-9</v>
      </c>
      <c r="EQ42" s="30">
        <f t="shared" si="62"/>
        <v>-3.9415760390780043E-9</v>
      </c>
      <c r="ER42" s="30">
        <f t="shared" si="63"/>
        <v>-3.9415760390780051E-9</v>
      </c>
      <c r="ET42" s="36"/>
      <c r="EU42" s="36"/>
      <c r="EV42" s="36"/>
    </row>
    <row r="43" spans="1:152" s="30" customFormat="1" ht="12.75">
      <c r="A43" s="30">
        <f>F34</f>
        <v>4.7116322338510424</v>
      </c>
      <c r="B43" s="30">
        <f xml:space="preserve"> 0.0057755183 * A43</f>
        <v>2.7212118189476574E-2</v>
      </c>
      <c r="C43" s="30">
        <f xml:space="preserve"> Tau- B43/DAYSinMILLENNIUM</f>
        <v>-5.544647494680123E-3</v>
      </c>
      <c r="N43" s="36">
        <v>4.1726599999999996E-6</v>
      </c>
      <c r="O43" s="36">
        <v>1.0355443016100001</v>
      </c>
      <c r="P43" s="36">
        <v>2.4476805547999998</v>
      </c>
      <c r="Q43" s="30">
        <f t="shared" si="0"/>
        <v>2.1768089592117714E-6</v>
      </c>
      <c r="R43" s="30">
        <f t="shared" si="1"/>
        <v>2.1768096083835058E-6</v>
      </c>
      <c r="S43" s="30">
        <f t="shared" si="2"/>
        <v>2.1768096083880205E-6</v>
      </c>
      <c r="T43" s="30">
        <f t="shared" si="3"/>
        <v>2.1768096083880205E-6</v>
      </c>
      <c r="V43" s="36">
        <v>6.5634999999999997E-7</v>
      </c>
      <c r="W43" s="36">
        <v>0.12924191430000001</v>
      </c>
      <c r="X43" s="36">
        <v>526.50957135689998</v>
      </c>
      <c r="Y43" s="30">
        <f t="shared" si="4"/>
        <v>-6.1620457179106481E-7</v>
      </c>
      <c r="Z43" s="30">
        <f t="shared" si="5"/>
        <v>-6.1621343745830767E-7</v>
      </c>
      <c r="AA43" s="30">
        <f t="shared" si="6"/>
        <v>-6.1621343751996331E-7</v>
      </c>
      <c r="AB43" s="30">
        <f t="shared" si="7"/>
        <v>-6.1621343751996384E-7</v>
      </c>
      <c r="AD43" s="36">
        <v>1.4660999999999999E-7</v>
      </c>
      <c r="AE43" s="36">
        <v>3.9998962258600002</v>
      </c>
      <c r="AF43" s="36">
        <v>117.31986822019999</v>
      </c>
      <c r="AG43" s="30">
        <f t="shared" si="68"/>
        <v>-1.4345554872183064E-7</v>
      </c>
      <c r="AH43" s="30">
        <f t="shared" si="69"/>
        <v>-1.434558131116184E-7</v>
      </c>
      <c r="AI43" s="30">
        <f t="shared" si="70"/>
        <v>-1.4345581311345712E-7</v>
      </c>
      <c r="AJ43" s="30">
        <f t="shared" si="71"/>
        <v>-1.4345581311345715E-7</v>
      </c>
      <c r="AL43" s="36">
        <v>1.9370000000000001E-8</v>
      </c>
      <c r="AM43" s="36">
        <v>5.0138825669299996</v>
      </c>
      <c r="AN43" s="36">
        <v>831.85574074960005</v>
      </c>
      <c r="AO43" s="30">
        <f t="shared" si="72"/>
        <v>1.782887723261388E-8</v>
      </c>
      <c r="AP43" s="30">
        <f t="shared" si="73"/>
        <v>1.7829346447719707E-8</v>
      </c>
      <c r="AQ43" s="30">
        <f t="shared" si="74"/>
        <v>1.7829346450982759E-8</v>
      </c>
      <c r="AR43" s="30">
        <f t="shared" si="75"/>
        <v>1.7829346450982789E-8</v>
      </c>
      <c r="AT43" s="36">
        <v>9.2999999999999999E-10</v>
      </c>
      <c r="AU43" s="36">
        <v>5.6043600001199998</v>
      </c>
      <c r="AV43" s="36">
        <v>1581.9593482830001</v>
      </c>
      <c r="AW43" s="30">
        <f t="shared" si="16"/>
        <v>-9.2970151650031893E-10</v>
      </c>
      <c r="AX43" s="30">
        <f t="shared" si="17"/>
        <v>-9.2969873321346478E-10</v>
      </c>
      <c r="AY43" s="30">
        <f t="shared" si="18"/>
        <v>-9.2969873319406274E-10</v>
      </c>
      <c r="AZ43" s="30">
        <f t="shared" si="19"/>
        <v>-9.2969873319406253E-10</v>
      </c>
      <c r="BB43" s="36"/>
      <c r="BC43" s="36"/>
      <c r="BD43" s="36"/>
      <c r="BJ43" s="36">
        <v>1.6234000000000001E-7</v>
      </c>
      <c r="BK43" s="36">
        <v>4.8351572786899997</v>
      </c>
      <c r="BL43" s="36">
        <v>1368.6602528450001</v>
      </c>
      <c r="BM43" s="30">
        <f t="shared" si="24"/>
        <v>-1.5026591869920553E-7</v>
      </c>
      <c r="BN43" s="30">
        <f t="shared" si="25"/>
        <v>-1.5027218251912837E-7</v>
      </c>
      <c r="BO43" s="30">
        <f t="shared" si="26"/>
        <v>-1.5027218256268648E-7</v>
      </c>
      <c r="BP43" s="30">
        <f t="shared" si="27"/>
        <v>-1.5027218256268683E-7</v>
      </c>
      <c r="BR43" s="36">
        <v>4.0200000000000003E-8</v>
      </c>
      <c r="BS43" s="36">
        <v>5.5050212788500001</v>
      </c>
      <c r="BT43" s="36">
        <v>433.71173787679999</v>
      </c>
      <c r="BU43" s="30">
        <f t="shared" si="76"/>
        <v>-4.0165691014999108E-8</v>
      </c>
      <c r="BV43" s="30">
        <f t="shared" si="77"/>
        <v>-4.0165637338736685E-8</v>
      </c>
      <c r="BW43" s="30">
        <f t="shared" si="78"/>
        <v>-4.016563733836323E-8</v>
      </c>
      <c r="BX43" s="30">
        <f t="shared" si="79"/>
        <v>-4.016563733836323E-8</v>
      </c>
      <c r="BZ43" s="36">
        <v>9.4400000000000005E-9</v>
      </c>
      <c r="CA43" s="36">
        <v>4.0558705350000004</v>
      </c>
      <c r="CB43" s="36">
        <v>206.1855484372</v>
      </c>
      <c r="CC43" s="30">
        <f t="shared" si="80"/>
        <v>-9.1937019600106717E-9</v>
      </c>
      <c r="CD43" s="30">
        <f t="shared" si="81"/>
        <v>-9.1936690502509557E-9</v>
      </c>
      <c r="CE43" s="30">
        <f t="shared" si="82"/>
        <v>-9.1936690500220682E-9</v>
      </c>
      <c r="CF43" s="30">
        <f t="shared" si="83"/>
        <v>-9.1936690500220666E-9</v>
      </c>
      <c r="CH43" s="36"/>
      <c r="CI43" s="36"/>
      <c r="CJ43" s="36"/>
      <c r="CP43" s="36"/>
      <c r="CQ43" s="36"/>
      <c r="CR43" s="36"/>
      <c r="CX43" s="36"/>
      <c r="CY43" s="36"/>
      <c r="CZ43" s="36"/>
      <c r="DF43" s="36">
        <v>8.12036E-6</v>
      </c>
      <c r="DG43" s="36">
        <v>5.9409189914100002</v>
      </c>
      <c r="DH43" s="36">
        <v>909.81873305459999</v>
      </c>
      <c r="DI43" s="30">
        <f t="shared" si="44"/>
        <v>5.0708002988040399E-6</v>
      </c>
      <c r="DJ43" s="30">
        <f t="shared" si="45"/>
        <v>5.0712302065786966E-6</v>
      </c>
      <c r="DK43" s="30">
        <f t="shared" si="46"/>
        <v>5.0712302095685315E-6</v>
      </c>
      <c r="DL43" s="30">
        <f t="shared" si="47"/>
        <v>5.0712302095685544E-6</v>
      </c>
      <c r="DN43" s="36">
        <v>1.3207600000000001E-6</v>
      </c>
      <c r="DO43" s="36">
        <v>4.5118795081099998</v>
      </c>
      <c r="DP43" s="36">
        <v>525.7588118315</v>
      </c>
      <c r="DQ43" s="30">
        <f t="shared" si="48"/>
        <v>-3.4302979648773447E-8</v>
      </c>
      <c r="DR43" s="30">
        <f t="shared" si="49"/>
        <v>-3.4251262296092243E-8</v>
      </c>
      <c r="DS43" s="30">
        <f t="shared" si="50"/>
        <v>-3.4251261936409059E-8</v>
      </c>
      <c r="DT43" s="30">
        <f t="shared" si="51"/>
        <v>-3.4251261936406127E-8</v>
      </c>
      <c r="DV43" s="36">
        <v>2.9346999999999999E-7</v>
      </c>
      <c r="DW43" s="36">
        <v>1.7858969235</v>
      </c>
      <c r="DX43" s="36">
        <v>831.85574074960005</v>
      </c>
      <c r="DY43" s="30">
        <f t="shared" si="84"/>
        <v>-2.7901159543483709E-7</v>
      </c>
      <c r="DZ43" s="30">
        <f t="shared" si="85"/>
        <v>-2.7901723336664572E-7</v>
      </c>
      <c r="EA43" s="30">
        <f t="shared" si="86"/>
        <v>-2.7901723340585265E-7</v>
      </c>
      <c r="EB43" s="30">
        <f t="shared" si="87"/>
        <v>-2.7901723340585297E-7</v>
      </c>
      <c r="ED43" s="36">
        <v>2.1889999999999999E-8</v>
      </c>
      <c r="EE43" s="36">
        <v>1.5890774520399999</v>
      </c>
      <c r="EF43" s="36">
        <v>2118.7638603783998</v>
      </c>
      <c r="EG43" s="30">
        <f t="shared" si="88"/>
        <v>-1.6256491573463501E-8</v>
      </c>
      <c r="EH43" s="30">
        <f t="shared" si="89"/>
        <v>-1.6254177327773624E-8</v>
      </c>
      <c r="EI43" s="30">
        <f t="shared" si="90"/>
        <v>-1.6254177311677136E-8</v>
      </c>
      <c r="EJ43" s="30">
        <f t="shared" si="91"/>
        <v>-1.6254177311677007E-8</v>
      </c>
      <c r="EL43" s="36">
        <v>6.1200000000000004E-9</v>
      </c>
      <c r="EM43" s="36">
        <v>1.5932094186400001</v>
      </c>
      <c r="EN43" s="36">
        <v>3.1813937377000001</v>
      </c>
      <c r="EO43" s="30">
        <f t="shared" si="60"/>
        <v>-2.9214455993376017E-11</v>
      </c>
      <c r="EP43" s="30">
        <f t="shared" si="61"/>
        <v>-2.9213005432298706E-11</v>
      </c>
      <c r="EQ43" s="30">
        <f t="shared" si="62"/>
        <v>-2.921300542221025E-11</v>
      </c>
      <c r="ER43" s="30">
        <f t="shared" si="63"/>
        <v>-2.921300542221025E-11</v>
      </c>
      <c r="ET43" s="36"/>
      <c r="EU43" s="36"/>
      <c r="EV43" s="36"/>
    </row>
    <row r="44" spans="1:152" s="30" customFormat="1" ht="12.75">
      <c r="N44" s="36">
        <v>2.4416999999999998E-6</v>
      </c>
      <c r="O44" s="36">
        <v>5.220208789</v>
      </c>
      <c r="P44" s="36">
        <v>728.76296653099996</v>
      </c>
      <c r="Q44" s="30">
        <f t="shared" si="0"/>
        <v>9.3116663637889093E-7</v>
      </c>
      <c r="R44" s="30">
        <f t="shared" si="1"/>
        <v>9.3128918778561283E-7</v>
      </c>
      <c r="S44" s="30">
        <f t="shared" si="2"/>
        <v>9.3128918863792247E-7</v>
      </c>
      <c r="T44" s="30">
        <f t="shared" si="3"/>
        <v>9.3128918863793052E-7</v>
      </c>
      <c r="V44" s="36">
        <v>5.8508999999999995E-7</v>
      </c>
      <c r="W44" s="36">
        <v>0.58626971027999997</v>
      </c>
      <c r="X44" s="36">
        <v>1155.3611574070001</v>
      </c>
      <c r="Y44" s="30">
        <f t="shared" si="4"/>
        <v>5.2336667444589208E-7</v>
      </c>
      <c r="Z44" s="30">
        <f t="shared" si="5"/>
        <v>5.2338918760833101E-7</v>
      </c>
      <c r="AA44" s="30">
        <f t="shared" si="6"/>
        <v>5.2338918776489181E-7</v>
      </c>
      <c r="AB44" s="30">
        <f t="shared" si="7"/>
        <v>5.2338918776489319E-7</v>
      </c>
      <c r="AD44" s="36">
        <v>1.3638999999999999E-7</v>
      </c>
      <c r="AE44" s="36">
        <v>1.8033667796299999</v>
      </c>
      <c r="AF44" s="36">
        <v>302.16477565500003</v>
      </c>
      <c r="AG44" s="30">
        <f t="shared" si="68"/>
        <v>1.3527435487810247E-7</v>
      </c>
      <c r="AH44" s="30">
        <f t="shared" si="69"/>
        <v>1.3527474676192729E-7</v>
      </c>
      <c r="AI44" s="30">
        <f t="shared" si="70"/>
        <v>1.3527474676465251E-7</v>
      </c>
      <c r="AJ44" s="30">
        <f t="shared" si="71"/>
        <v>1.3527474676465254E-7</v>
      </c>
      <c r="AL44" s="36">
        <v>1.585E-8</v>
      </c>
      <c r="AM44" s="36">
        <v>1.40097680805</v>
      </c>
      <c r="AN44" s="36">
        <v>405.2575498736</v>
      </c>
      <c r="AO44" s="30">
        <f t="shared" si="72"/>
        <v>1.0508241570939247E-8</v>
      </c>
      <c r="AP44" s="30">
        <f t="shared" si="73"/>
        <v>1.0507883301813994E-8</v>
      </c>
      <c r="AQ44" s="30">
        <f t="shared" si="74"/>
        <v>1.0507883299322274E-8</v>
      </c>
      <c r="AR44" s="30">
        <f t="shared" si="75"/>
        <v>1.0507883299322253E-8</v>
      </c>
      <c r="AT44" s="36">
        <v>8.4999999999999996E-10</v>
      </c>
      <c r="AU44" s="36">
        <v>5.0231725620000001</v>
      </c>
      <c r="AV44" s="36">
        <v>1155.3611574070001</v>
      </c>
      <c r="AW44" s="30">
        <f t="shared" si="16"/>
        <v>1.5884749047276281E-10</v>
      </c>
      <c r="AX44" s="30">
        <f t="shared" si="17"/>
        <v>1.5877561294262273E-10</v>
      </c>
      <c r="AY44" s="30">
        <f t="shared" si="18"/>
        <v>1.5877561244272582E-10</v>
      </c>
      <c r="AZ44" s="30">
        <f t="shared" si="19"/>
        <v>1.5877561244272135E-10</v>
      </c>
      <c r="BB44" s="36"/>
      <c r="BC44" s="36"/>
      <c r="BD44" s="36"/>
      <c r="BJ44" s="36">
        <v>2.1313999999999999E-7</v>
      </c>
      <c r="BK44" s="36">
        <v>2.69476951059</v>
      </c>
      <c r="BL44" s="36">
        <v>1045.1548361876</v>
      </c>
      <c r="BM44" s="30">
        <f t="shared" si="24"/>
        <v>-2.1295714976383362E-7</v>
      </c>
      <c r="BN44" s="30">
        <f t="shared" si="25"/>
        <v>-2.1295783643166573E-7</v>
      </c>
      <c r="BO44" s="30">
        <f t="shared" si="26"/>
        <v>-2.1295783643643688E-7</v>
      </c>
      <c r="BP44" s="30">
        <f t="shared" si="27"/>
        <v>-2.1295783643643691E-7</v>
      </c>
      <c r="BR44" s="36">
        <v>3.7039999999999999E-8</v>
      </c>
      <c r="BS44" s="36">
        <v>0.90226777963000004</v>
      </c>
      <c r="BT44" s="36">
        <v>95.979227217800002</v>
      </c>
      <c r="BU44" s="30">
        <f t="shared" si="76"/>
        <v>3.4532012382519912E-8</v>
      </c>
      <c r="BV44" s="30">
        <f t="shared" si="77"/>
        <v>3.4532108185645643E-8</v>
      </c>
      <c r="BW44" s="30">
        <f t="shared" si="78"/>
        <v>3.453210818631192E-8</v>
      </c>
      <c r="BX44" s="30">
        <f t="shared" si="79"/>
        <v>3.4532108186311934E-8</v>
      </c>
      <c r="BZ44" s="36">
        <v>7.5800000000000007E-9</v>
      </c>
      <c r="CA44" s="36">
        <v>3.7477061728900001</v>
      </c>
      <c r="CB44" s="36">
        <v>433.71173787679999</v>
      </c>
      <c r="CC44" s="30">
        <f t="shared" si="80"/>
        <v>1.712098430394324E-9</v>
      </c>
      <c r="CD44" s="30">
        <f t="shared" si="81"/>
        <v>1.7123370301440753E-9</v>
      </c>
      <c r="CE44" s="30">
        <f t="shared" si="82"/>
        <v>1.7123370318034815E-9</v>
      </c>
      <c r="CF44" s="30">
        <f t="shared" si="83"/>
        <v>1.7123370318034946E-9</v>
      </c>
      <c r="CH44" s="36"/>
      <c r="CI44" s="36"/>
      <c r="CJ44" s="36"/>
      <c r="CP44" s="36"/>
      <c r="CQ44" s="36"/>
      <c r="CR44" s="36"/>
      <c r="CX44" s="36"/>
      <c r="CY44" s="36"/>
      <c r="CZ44" s="36"/>
      <c r="DF44" s="36">
        <v>5.6211999999999996E-6</v>
      </c>
      <c r="DG44" s="36">
        <v>8.0959872409999994E-2</v>
      </c>
      <c r="DH44" s="36">
        <v>543.91805909619995</v>
      </c>
      <c r="DI44" s="30">
        <f t="shared" si="44"/>
        <v>-5.5014761158253053E-6</v>
      </c>
      <c r="DJ44" s="30">
        <f t="shared" si="45"/>
        <v>-5.5015228741232182E-6</v>
      </c>
      <c r="DK44" s="30">
        <f t="shared" si="46"/>
        <v>-5.5015228744483806E-6</v>
      </c>
      <c r="DL44" s="30">
        <f t="shared" si="47"/>
        <v>-5.5015228744483832E-6</v>
      </c>
      <c r="DN44" s="36">
        <v>1.2385099999999999E-6</v>
      </c>
      <c r="DO44" s="36">
        <v>2.0429037069599998</v>
      </c>
      <c r="DP44" s="36">
        <v>1478.8665740644001</v>
      </c>
      <c r="DQ44" s="30">
        <f t="shared" si="48"/>
        <v>1.2286285182330741E-6</v>
      </c>
      <c r="DR44" s="30">
        <f t="shared" si="49"/>
        <v>1.2286457139629597E-6</v>
      </c>
      <c r="DS44" s="30">
        <f t="shared" si="50"/>
        <v>1.2286457140825004E-6</v>
      </c>
      <c r="DT44" s="30">
        <f t="shared" si="51"/>
        <v>1.2286457140825012E-6</v>
      </c>
      <c r="DV44" s="36">
        <v>1.9990999999999999E-7</v>
      </c>
      <c r="DW44" s="36">
        <v>4.3289518950000001E-2</v>
      </c>
      <c r="DX44" s="36">
        <v>949.17560896980001</v>
      </c>
      <c r="DY44" s="30">
        <f t="shared" si="84"/>
        <v>9.7084256669935431E-8</v>
      </c>
      <c r="DZ44" s="30">
        <f t="shared" si="85"/>
        <v>9.7096614297904454E-8</v>
      </c>
      <c r="EA44" s="30">
        <f t="shared" si="86"/>
        <v>9.7096614383847381E-8</v>
      </c>
      <c r="EB44" s="30">
        <f t="shared" si="87"/>
        <v>9.7096614383848149E-8</v>
      </c>
      <c r="ED44" s="36">
        <v>2.3870000000000001E-8</v>
      </c>
      <c r="EE44" s="36">
        <v>5.9708067147700001</v>
      </c>
      <c r="EF44" s="36">
        <v>1162.4747044077999</v>
      </c>
      <c r="EG44" s="30">
        <f t="shared" si="88"/>
        <v>2.1231573501089045E-8</v>
      </c>
      <c r="EH44" s="30">
        <f t="shared" si="89"/>
        <v>2.1230628656057276E-8</v>
      </c>
      <c r="EI44" s="30">
        <f t="shared" si="90"/>
        <v>2.1230628649485525E-8</v>
      </c>
      <c r="EJ44" s="30">
        <f t="shared" si="91"/>
        <v>2.1230628649485475E-8</v>
      </c>
      <c r="EL44" s="36">
        <v>6.3099999999999999E-9</v>
      </c>
      <c r="EM44" s="36">
        <v>1.8386315853299999</v>
      </c>
      <c r="EN44" s="36">
        <v>10.294940738499999</v>
      </c>
      <c r="EO44" s="30">
        <f t="shared" si="60"/>
        <v>-1.32003609492687E-9</v>
      </c>
      <c r="EP44" s="30">
        <f t="shared" si="61"/>
        <v>-1.3200313622374085E-9</v>
      </c>
      <c r="EQ44" s="30">
        <f t="shared" si="62"/>
        <v>-1.3200313622044931E-9</v>
      </c>
      <c r="ER44" s="30">
        <f t="shared" si="63"/>
        <v>-1.3200313622044931E-9</v>
      </c>
      <c r="ET44" s="36"/>
      <c r="EU44" s="36"/>
      <c r="EV44" s="36"/>
    </row>
    <row r="45" spans="1:152" s="30" customFormat="1" ht="12.75">
      <c r="A45" s="30" t="s">
        <v>205</v>
      </c>
      <c r="B45" s="30" t="s">
        <v>206</v>
      </c>
      <c r="C45" s="30" t="s">
        <v>207</v>
      </c>
      <c r="D45" s="30" t="s">
        <v>208</v>
      </c>
      <c r="E45" s="30" t="s">
        <v>209</v>
      </c>
      <c r="F45" s="30" t="s">
        <v>210</v>
      </c>
      <c r="N45" s="36">
        <v>2.6154E-6</v>
      </c>
      <c r="O45" s="36">
        <v>1.87652461032</v>
      </c>
      <c r="P45" s="36">
        <v>0.96320784650000002</v>
      </c>
      <c r="Q45" s="30">
        <f t="shared" si="0"/>
        <v>-7.7387221086229881E-7</v>
      </c>
      <c r="R45" s="30">
        <f t="shared" si="1"/>
        <v>-7.7387203158120033E-7</v>
      </c>
      <c r="S45" s="30">
        <f t="shared" si="2"/>
        <v>-7.7387203157995381E-7</v>
      </c>
      <c r="T45" s="30">
        <f t="shared" si="3"/>
        <v>-7.7387203157995381E-7</v>
      </c>
      <c r="V45" s="36">
        <v>5.6599999999999996E-7</v>
      </c>
      <c r="W45" s="36">
        <v>1.4119843884100001</v>
      </c>
      <c r="X45" s="36">
        <v>533.62311835770004</v>
      </c>
      <c r="Y45" s="30">
        <f t="shared" si="4"/>
        <v>1.3621390859375799E-8</v>
      </c>
      <c r="Z45" s="30">
        <f t="shared" si="5"/>
        <v>1.3598895258578341E-8</v>
      </c>
      <c r="AA45" s="30">
        <f t="shared" si="6"/>
        <v>1.359889510212619E-8</v>
      </c>
      <c r="AB45" s="30">
        <f t="shared" si="7"/>
        <v>1.3598895102124682E-8</v>
      </c>
      <c r="AD45" s="36">
        <v>1.3229999999999999E-7</v>
      </c>
      <c r="AE45" s="36">
        <v>2.51856643603</v>
      </c>
      <c r="AF45" s="36">
        <v>88.865680217000005</v>
      </c>
      <c r="AG45" s="30">
        <f t="shared" si="68"/>
        <v>-5.8146551585574493E-8</v>
      </c>
      <c r="AH45" s="30">
        <f t="shared" si="69"/>
        <v>-5.8145764795034264E-8</v>
      </c>
      <c r="AI45" s="30">
        <f t="shared" si="70"/>
        <v>-5.8145764789562292E-8</v>
      </c>
      <c r="AJ45" s="30">
        <f t="shared" si="71"/>
        <v>-5.8145764789562239E-8</v>
      </c>
      <c r="AL45" s="36">
        <v>1.2569999999999999E-8</v>
      </c>
      <c r="AM45" s="36">
        <v>3.9781126035800001</v>
      </c>
      <c r="AN45" s="36">
        <v>1155.3611574070001</v>
      </c>
      <c r="AO45" s="30">
        <f t="shared" si="72"/>
        <v>-9.502054756702851E-9</v>
      </c>
      <c r="AP45" s="30">
        <f t="shared" si="73"/>
        <v>-9.5027630505787987E-9</v>
      </c>
      <c r="AQ45" s="30">
        <f t="shared" si="74"/>
        <v>-9.5027630555045848E-9</v>
      </c>
      <c r="AR45" s="30">
        <f t="shared" si="75"/>
        <v>-9.5027630555046294E-9</v>
      </c>
      <c r="AT45" s="36">
        <v>7.5E-10</v>
      </c>
      <c r="AU45" s="36">
        <v>3.1319887960799999</v>
      </c>
      <c r="AV45" s="36">
        <v>632.78373931320004</v>
      </c>
      <c r="AW45" s="30">
        <f t="shared" si="16"/>
        <v>6.9746047494267301E-10</v>
      </c>
      <c r="AX45" s="30">
        <f t="shared" si="17"/>
        <v>6.974474732542887E-10</v>
      </c>
      <c r="AY45" s="30">
        <f t="shared" si="18"/>
        <v>6.9744747316385935E-10</v>
      </c>
      <c r="AZ45" s="30">
        <f t="shared" si="19"/>
        <v>6.9744747316385863E-10</v>
      </c>
      <c r="BB45" s="36"/>
      <c r="BC45" s="36"/>
      <c r="BD45" s="36"/>
      <c r="BJ45" s="36">
        <v>1.5739999999999999E-7</v>
      </c>
      <c r="BK45" s="36">
        <v>1.15130330106</v>
      </c>
      <c r="BL45" s="36">
        <v>942.06206196899996</v>
      </c>
      <c r="BM45" s="30">
        <f t="shared" si="24"/>
        <v>-9.4044058825658591E-8</v>
      </c>
      <c r="BN45" s="30">
        <f t="shared" si="25"/>
        <v>-9.4035199975486435E-8</v>
      </c>
      <c r="BO45" s="30">
        <f t="shared" si="26"/>
        <v>-9.4035199913873563E-8</v>
      </c>
      <c r="BP45" s="30">
        <f t="shared" si="27"/>
        <v>-9.4035199913872901E-8</v>
      </c>
      <c r="BR45" s="36">
        <v>3.8589999999999997E-8</v>
      </c>
      <c r="BS45" s="36">
        <v>0.69640284661999996</v>
      </c>
      <c r="BT45" s="36">
        <v>853.19638175199998</v>
      </c>
      <c r="BU45" s="30">
        <f t="shared" si="76"/>
        <v>-2.4210537221396276E-8</v>
      </c>
      <c r="BV45" s="30">
        <f t="shared" si="77"/>
        <v>-2.4208626993165876E-8</v>
      </c>
      <c r="BW45" s="30">
        <f t="shared" si="78"/>
        <v>-2.4208626979880293E-8</v>
      </c>
      <c r="BX45" s="30">
        <f t="shared" si="79"/>
        <v>-2.4208626979880187E-8</v>
      </c>
      <c r="BZ45" s="36">
        <v>6.7299999999999997E-9</v>
      </c>
      <c r="CA45" s="36">
        <v>1.26396626349</v>
      </c>
      <c r="CB45" s="36">
        <v>508.35032409220003</v>
      </c>
      <c r="CC45" s="30">
        <f t="shared" si="80"/>
        <v>1.0886722105460328E-10</v>
      </c>
      <c r="CD45" s="30">
        <f t="shared" si="81"/>
        <v>1.0861236579771127E-10</v>
      </c>
      <c r="CE45" s="30">
        <f t="shared" si="82"/>
        <v>1.0861236402524542E-10</v>
      </c>
      <c r="CF45" s="30">
        <f t="shared" si="83"/>
        <v>1.0861236402523046E-10</v>
      </c>
      <c r="CH45" s="36"/>
      <c r="CI45" s="36"/>
      <c r="CJ45" s="36"/>
      <c r="CP45" s="36"/>
      <c r="CQ45" s="36"/>
      <c r="CR45" s="36"/>
      <c r="CX45" s="36"/>
      <c r="CY45" s="36"/>
      <c r="CZ45" s="36"/>
      <c r="DF45" s="36">
        <v>5.4222100000000002E-6</v>
      </c>
      <c r="DG45" s="36">
        <v>0.28360266385999999</v>
      </c>
      <c r="DH45" s="36">
        <v>525.7588118315</v>
      </c>
      <c r="DI45" s="30">
        <f t="shared" si="44"/>
        <v>-4.7319731364024632E-6</v>
      </c>
      <c r="DJ45" s="30">
        <f t="shared" si="45"/>
        <v>-4.7320768331301247E-6</v>
      </c>
      <c r="DK45" s="30">
        <f t="shared" si="46"/>
        <v>-4.7320768338512869E-6</v>
      </c>
      <c r="DL45" s="30">
        <f t="shared" si="47"/>
        <v>-4.7320768338512928E-6</v>
      </c>
      <c r="DN45" s="36">
        <v>1.2186099999999999E-6</v>
      </c>
      <c r="DO45" s="36">
        <v>4.4058178849100003</v>
      </c>
      <c r="DP45" s="36">
        <v>1169.5882514085999</v>
      </c>
      <c r="DQ45" s="30">
        <f t="shared" si="48"/>
        <v>-5.930390048821411E-7</v>
      </c>
      <c r="DR45" s="30">
        <f t="shared" si="49"/>
        <v>-5.9313176684114429E-7</v>
      </c>
      <c r="DS45" s="30">
        <f t="shared" si="50"/>
        <v>-5.9313176748626925E-7</v>
      </c>
      <c r="DT45" s="30">
        <f t="shared" si="51"/>
        <v>-5.9313176748627401E-7</v>
      </c>
      <c r="DV45" s="36">
        <v>1.9906000000000001E-7</v>
      </c>
      <c r="DW45" s="36">
        <v>1.1607262734699999</v>
      </c>
      <c r="DX45" s="36">
        <v>533.62311835770004</v>
      </c>
      <c r="DY45" s="30">
        <f t="shared" si="84"/>
        <v>-4.4836346283280828E-8</v>
      </c>
      <c r="DZ45" s="30">
        <f t="shared" si="85"/>
        <v>-4.4844056789744045E-8</v>
      </c>
      <c r="EA45" s="30">
        <f t="shared" si="86"/>
        <v>-4.4844056843368715E-8</v>
      </c>
      <c r="EB45" s="30">
        <f t="shared" si="87"/>
        <v>-4.4844056843369238E-8</v>
      </c>
      <c r="ED45" s="36">
        <v>2.1039999999999998E-8</v>
      </c>
      <c r="EE45" s="36">
        <v>1.06751462671</v>
      </c>
      <c r="EF45" s="36">
        <v>21.340641002400002</v>
      </c>
      <c r="EG45" s="30">
        <f t="shared" si="88"/>
        <v>1.2252472705720048E-8</v>
      </c>
      <c r="EH45" s="30">
        <f t="shared" si="89"/>
        <v>1.2252499900509849E-8</v>
      </c>
      <c r="EI45" s="30">
        <f t="shared" si="90"/>
        <v>1.2252499900698984E-8</v>
      </c>
      <c r="EJ45" s="30">
        <f t="shared" si="91"/>
        <v>1.2252499900698984E-8</v>
      </c>
      <c r="EL45" s="36">
        <v>4.9099999999999998E-9</v>
      </c>
      <c r="EM45" s="36">
        <v>1.5291202318099999</v>
      </c>
      <c r="EN45" s="36">
        <v>405.2575498736</v>
      </c>
      <c r="EO45" s="30">
        <f t="shared" si="60"/>
        <v>3.6982866269104115E-9</v>
      </c>
      <c r="EP45" s="30">
        <f t="shared" si="61"/>
        <v>3.6981891124423876E-9</v>
      </c>
      <c r="EQ45" s="30">
        <f t="shared" si="62"/>
        <v>3.6981891117641839E-9</v>
      </c>
      <c r="ER45" s="30">
        <f t="shared" si="63"/>
        <v>3.6981891117641777E-9</v>
      </c>
      <c r="ET45" s="36"/>
      <c r="EU45" s="36"/>
      <c r="EV45" s="36"/>
    </row>
    <row r="46" spans="1:152" s="30" customFormat="1" ht="12.75">
      <c r="A46" s="30">
        <f>SUM(R1:R760)</f>
        <v>0.55360578094814938</v>
      </c>
      <c r="B46" s="30">
        <f>SUM(Z1:Z369)</f>
        <v>529.93814491073499</v>
      </c>
      <c r="C46" s="30">
        <f>SUM(AH1:AH191)</f>
        <v>4.4976573019505332E-4</v>
      </c>
      <c r="D46" s="30">
        <f>SUM(AP1:AP109)</f>
        <v>-4.9994633770695954E-5</v>
      </c>
      <c r="E46" s="30">
        <f>SUM(AX1:AX45)</f>
        <v>3.8634306912819635E-6</v>
      </c>
      <c r="F46" s="30">
        <f>SUM(BF1:BF10)</f>
        <v>2.4906166667168515E-7</v>
      </c>
      <c r="N46" s="36">
        <v>2.5656800000000001E-6</v>
      </c>
      <c r="O46" s="36">
        <v>3.7241072415900001</v>
      </c>
      <c r="P46" s="36">
        <v>199.0720014364</v>
      </c>
      <c r="Q46" s="30">
        <f t="shared" si="0"/>
        <v>-2.2249450827029907E-6</v>
      </c>
      <c r="R46" s="30">
        <f t="shared" si="1"/>
        <v>-2.2249261334398082E-6</v>
      </c>
      <c r="S46" s="30">
        <f t="shared" si="2"/>
        <v>-2.2249261333080179E-6</v>
      </c>
      <c r="T46" s="30">
        <f t="shared" si="3"/>
        <v>-2.2249261333080167E-6</v>
      </c>
      <c r="V46" s="36">
        <v>7.1643000000000002E-7</v>
      </c>
      <c r="W46" s="36">
        <v>5.3416265032099997</v>
      </c>
      <c r="X46" s="36">
        <v>942.06206196899996</v>
      </c>
      <c r="Y46" s="30">
        <f t="shared" si="4"/>
        <v>7.1142311773455013E-7</v>
      </c>
      <c r="Z46" s="30">
        <f t="shared" si="5"/>
        <v>7.1142905038609001E-7</v>
      </c>
      <c r="AA46" s="30">
        <f t="shared" si="6"/>
        <v>7.1142905042733808E-7</v>
      </c>
      <c r="AB46" s="30">
        <f t="shared" si="7"/>
        <v>7.114290504273385E-7</v>
      </c>
      <c r="AD46" s="36">
        <v>1.2756000000000001E-7</v>
      </c>
      <c r="AE46" s="36">
        <v>4.36856232414</v>
      </c>
      <c r="AF46" s="36">
        <v>1169.5882514085999</v>
      </c>
      <c r="AG46" s="30">
        <f t="shared" si="68"/>
        <v>-6.6184900754502408E-8</v>
      </c>
      <c r="AH46" s="30">
        <f t="shared" si="69"/>
        <v>-6.6194402532521057E-8</v>
      </c>
      <c r="AI46" s="30">
        <f t="shared" si="70"/>
        <v>-6.619440259860224E-8</v>
      </c>
      <c r="AJ46" s="30">
        <f t="shared" si="71"/>
        <v>-6.6194402598602729E-8</v>
      </c>
      <c r="AL46" s="36">
        <v>1.227E-8</v>
      </c>
      <c r="AM46" s="36">
        <v>3.45959919972</v>
      </c>
      <c r="AN46" s="36">
        <v>1073.6090241908</v>
      </c>
      <c r="AO46" s="30">
        <f t="shared" si="72"/>
        <v>-9.7791627206056861E-9</v>
      </c>
      <c r="AP46" s="30">
        <f t="shared" si="73"/>
        <v>-9.7797554604017792E-9</v>
      </c>
      <c r="AQ46" s="30">
        <f t="shared" si="74"/>
        <v>-9.7797554645239461E-9</v>
      </c>
      <c r="AR46" s="30">
        <f t="shared" si="75"/>
        <v>-9.7797554645239792E-9</v>
      </c>
      <c r="AT46" s="36"/>
      <c r="AU46" s="36"/>
      <c r="AV46" s="36"/>
      <c r="BB46" s="36"/>
      <c r="BC46" s="36"/>
      <c r="BD46" s="36"/>
      <c r="BJ46" s="36">
        <v>1.7324999999999999E-7</v>
      </c>
      <c r="BK46" s="36">
        <v>1.61550009206</v>
      </c>
      <c r="BL46" s="36">
        <v>14.227094001599999</v>
      </c>
      <c r="BM46" s="30">
        <f t="shared" si="24"/>
        <v>5.9204274429427754E-9</v>
      </c>
      <c r="BN46" s="30">
        <f t="shared" si="25"/>
        <v>5.9206109732674183E-9</v>
      </c>
      <c r="BO46" s="30">
        <f t="shared" si="26"/>
        <v>5.9206109745438498E-9</v>
      </c>
      <c r="BP46" s="30">
        <f t="shared" si="27"/>
        <v>5.9206109745438498E-9</v>
      </c>
      <c r="BR46" s="36">
        <v>3.0909999999999997E-8</v>
      </c>
      <c r="BS46" s="36">
        <v>5.0911586088199998</v>
      </c>
      <c r="BT46" s="36">
        <v>1073.6090241908</v>
      </c>
      <c r="BU46" s="30">
        <f t="shared" si="76"/>
        <v>2.0130626814127666E-8</v>
      </c>
      <c r="BV46" s="30">
        <f t="shared" si="77"/>
        <v>2.0128750576089704E-8</v>
      </c>
      <c r="BW46" s="30">
        <f t="shared" si="78"/>
        <v>2.01287505630404E-8</v>
      </c>
      <c r="BX46" s="30">
        <f t="shared" si="79"/>
        <v>2.0128750563040297E-8</v>
      </c>
      <c r="BZ46" s="36">
        <v>8.8900000000000005E-9</v>
      </c>
      <c r="CA46" s="36">
        <v>6.0787845317600002</v>
      </c>
      <c r="CB46" s="36">
        <v>728.76296653099996</v>
      </c>
      <c r="CC46" s="30">
        <f t="shared" si="80"/>
        <v>-4.0048135076365292E-9</v>
      </c>
      <c r="CD46" s="30">
        <f t="shared" si="81"/>
        <v>-4.0043825719360599E-9</v>
      </c>
      <c r="CE46" s="30">
        <f t="shared" si="82"/>
        <v>-4.0043825689389513E-9</v>
      </c>
      <c r="CF46" s="30">
        <f t="shared" si="83"/>
        <v>-4.0043825689389232E-9</v>
      </c>
      <c r="CH46" s="36"/>
      <c r="CI46" s="36"/>
      <c r="CJ46" s="36"/>
      <c r="CP46" s="36"/>
      <c r="CQ46" s="36"/>
      <c r="CR46" s="36"/>
      <c r="CX46" s="36"/>
      <c r="CY46" s="36"/>
      <c r="CZ46" s="36"/>
      <c r="DF46" s="36">
        <v>4.5785899999999998E-6</v>
      </c>
      <c r="DG46" s="36">
        <v>0.12722694509999999</v>
      </c>
      <c r="DH46" s="36">
        <v>1375.7737998458001</v>
      </c>
      <c r="DI46" s="30">
        <f t="shared" si="44"/>
        <v>1.5834442955555647E-6</v>
      </c>
      <c r="DJ46" s="30">
        <f t="shared" si="45"/>
        <v>1.5830039451568181E-6</v>
      </c>
      <c r="DK46" s="30">
        <f t="shared" si="46"/>
        <v>1.5830039420942195E-6</v>
      </c>
      <c r="DL46" s="30">
        <f t="shared" si="47"/>
        <v>1.5830039420941928E-6</v>
      </c>
      <c r="DN46" s="36">
        <v>1.15313E-6</v>
      </c>
      <c r="DO46" s="36">
        <v>4.4674127815200002</v>
      </c>
      <c r="DP46" s="36">
        <v>1581.9593482830001</v>
      </c>
      <c r="DQ46" s="30">
        <f t="shared" si="48"/>
        <v>-4.5807494244100554E-7</v>
      </c>
      <c r="DR46" s="30">
        <f t="shared" si="49"/>
        <v>-4.5795021456782927E-7</v>
      </c>
      <c r="DS46" s="30">
        <f t="shared" si="50"/>
        <v>-4.579502137003517E-7</v>
      </c>
      <c r="DT46" s="30">
        <f t="shared" si="51"/>
        <v>-4.5795021370034423E-7</v>
      </c>
      <c r="DV46" s="36">
        <v>2.1714E-7</v>
      </c>
      <c r="DW46" s="36">
        <v>1.8882023181800001</v>
      </c>
      <c r="DX46" s="36">
        <v>1272.6810256271999</v>
      </c>
      <c r="DY46" s="30">
        <f t="shared" si="84"/>
        <v>9.5596753369967153E-8</v>
      </c>
      <c r="DZ46" s="30">
        <f t="shared" si="85"/>
        <v>9.5615239094408181E-8</v>
      </c>
      <c r="EA46" s="30">
        <f t="shared" si="86"/>
        <v>9.5615239222969492E-8</v>
      </c>
      <c r="EB46" s="30">
        <f t="shared" si="87"/>
        <v>9.5615239222970537E-8</v>
      </c>
      <c r="ED46" s="36">
        <v>2.1279999999999999E-8</v>
      </c>
      <c r="EE46" s="36">
        <v>1.5111939992500001</v>
      </c>
      <c r="EF46" s="36">
        <v>1258.4539316256</v>
      </c>
      <c r="EG46" s="30">
        <f t="shared" si="88"/>
        <v>1.4567541912986199E-8</v>
      </c>
      <c r="EH46" s="30">
        <f t="shared" si="89"/>
        <v>1.4568996235774309E-8</v>
      </c>
      <c r="EI46" s="30">
        <f t="shared" si="90"/>
        <v>1.4568996245888367E-8</v>
      </c>
      <c r="EJ46" s="30">
        <f t="shared" si="91"/>
        <v>1.456899624588845E-8</v>
      </c>
      <c r="EL46" s="36">
        <v>5.21E-9</v>
      </c>
      <c r="EM46" s="36">
        <v>0.24011424450999999</v>
      </c>
      <c r="EN46" s="36">
        <v>433.71173787679999</v>
      </c>
      <c r="EO46" s="30">
        <f t="shared" si="60"/>
        <v>-2.9152255859061116E-9</v>
      </c>
      <c r="EP46" s="30">
        <f t="shared" si="61"/>
        <v>-2.915365112269815E-9</v>
      </c>
      <c r="EQ46" s="30">
        <f t="shared" si="62"/>
        <v>-2.9153651132401818E-9</v>
      </c>
      <c r="ER46" s="30">
        <f t="shared" si="63"/>
        <v>-2.9153651132401893E-9</v>
      </c>
      <c r="ET46" s="36"/>
      <c r="EU46" s="36"/>
      <c r="EV46" s="36"/>
    </row>
    <row r="47" spans="1:152" s="30" customFormat="1" ht="12.75">
      <c r="N47" s="36">
        <v>2.6100899999999999E-6</v>
      </c>
      <c r="O47" s="36">
        <v>0.82047246448</v>
      </c>
      <c r="P47" s="36">
        <v>380.12776796000003</v>
      </c>
      <c r="Q47" s="30">
        <f t="shared" si="0"/>
        <v>7.3039553004290022E-7</v>
      </c>
      <c r="R47" s="30">
        <f t="shared" si="1"/>
        <v>7.3032456377910564E-7</v>
      </c>
      <c r="S47" s="30">
        <f t="shared" si="2"/>
        <v>7.3032456328554865E-7</v>
      </c>
      <c r="T47" s="30">
        <f t="shared" si="3"/>
        <v>7.3032456328554526E-7</v>
      </c>
      <c r="V47" s="36">
        <v>5.7367999999999999E-7</v>
      </c>
      <c r="W47" s="36">
        <v>5.9685130479900002</v>
      </c>
      <c r="X47" s="36">
        <v>1169.5882514085999</v>
      </c>
      <c r="Y47" s="30">
        <f t="shared" si="4"/>
        <v>4.9888638034404068E-7</v>
      </c>
      <c r="Z47" s="30">
        <f t="shared" si="5"/>
        <v>4.9886169820391903E-7</v>
      </c>
      <c r="AA47" s="30">
        <f t="shared" si="6"/>
        <v>4.9886169803224652E-7</v>
      </c>
      <c r="AB47" s="30">
        <f t="shared" si="7"/>
        <v>4.9886169803224525E-7</v>
      </c>
      <c r="AD47" s="36">
        <v>1.5292E-7</v>
      </c>
      <c r="AE47" s="36">
        <v>0.68174165476000004</v>
      </c>
      <c r="AF47" s="36">
        <v>942.06206196899996</v>
      </c>
      <c r="AG47" s="30">
        <f t="shared" si="68"/>
        <v>-2.5991743610729809E-8</v>
      </c>
      <c r="AH47" s="30">
        <f t="shared" si="69"/>
        <v>-2.5981166845901016E-8</v>
      </c>
      <c r="AI47" s="30">
        <f t="shared" si="70"/>
        <v>-2.5981166772341492E-8</v>
      </c>
      <c r="AJ47" s="30">
        <f t="shared" si="71"/>
        <v>-2.598116677234082E-8</v>
      </c>
      <c r="AL47" s="36">
        <v>9.8600000000000003E-9</v>
      </c>
      <c r="AM47" s="36">
        <v>3.3920944616700002</v>
      </c>
      <c r="AN47" s="36">
        <v>532.87235883230005</v>
      </c>
      <c r="AO47" s="30">
        <f t="shared" si="72"/>
        <v>8.9311358738982407E-9</v>
      </c>
      <c r="AP47" s="30">
        <f t="shared" si="73"/>
        <v>8.9313017292535262E-9</v>
      </c>
      <c r="AQ47" s="30">
        <f t="shared" si="74"/>
        <v>8.9313017304069667E-9</v>
      </c>
      <c r="AR47" s="30">
        <f t="shared" si="75"/>
        <v>8.9313017304069749E-9</v>
      </c>
      <c r="AT47" s="36"/>
      <c r="AU47" s="36"/>
      <c r="AV47" s="36"/>
      <c r="BB47" s="36"/>
      <c r="BC47" s="36"/>
      <c r="BD47" s="36"/>
      <c r="BJ47" s="36">
        <v>1.3395999999999999E-7</v>
      </c>
      <c r="BK47" s="36">
        <v>2.30539585502</v>
      </c>
      <c r="BL47" s="36">
        <v>853.19638175199998</v>
      </c>
      <c r="BM47" s="30">
        <f t="shared" si="24"/>
        <v>-1.010310910649122E-7</v>
      </c>
      <c r="BN47" s="30">
        <f t="shared" si="25"/>
        <v>-1.0103668245309932E-7</v>
      </c>
      <c r="BO47" s="30">
        <f t="shared" si="26"/>
        <v>-1.0103668249198486E-7</v>
      </c>
      <c r="BP47" s="30">
        <f t="shared" si="27"/>
        <v>-1.0103668249198517E-7</v>
      </c>
      <c r="BR47" s="36">
        <v>3.3600000000000003E-8</v>
      </c>
      <c r="BS47" s="36">
        <v>5.1013328408099996</v>
      </c>
      <c r="BT47" s="36">
        <v>1692.1656695024001</v>
      </c>
      <c r="BU47" s="30">
        <f t="shared" si="76"/>
        <v>-1.4049168101002452E-8</v>
      </c>
      <c r="BV47" s="30">
        <f t="shared" si="77"/>
        <v>-1.4045320075994541E-8</v>
      </c>
      <c r="BW47" s="30">
        <f t="shared" si="78"/>
        <v>-1.4045320049231547E-8</v>
      </c>
      <c r="BX47" s="30">
        <f t="shared" si="79"/>
        <v>-1.404532004923133E-8</v>
      </c>
      <c r="BZ47" s="36">
        <v>6E-9</v>
      </c>
      <c r="CA47" s="36">
        <v>1.82954494089</v>
      </c>
      <c r="CB47" s="36">
        <v>639.89728631399998</v>
      </c>
      <c r="CC47" s="30">
        <f t="shared" si="80"/>
        <v>-8.8248254428840258E-10</v>
      </c>
      <c r="CD47" s="30">
        <f t="shared" si="81"/>
        <v>-8.8276547694569708E-10</v>
      </c>
      <c r="CE47" s="30">
        <f t="shared" si="82"/>
        <v>-8.8276547891342699E-10</v>
      </c>
      <c r="CF47" s="30">
        <f t="shared" si="83"/>
        <v>-8.8276547891344281E-10</v>
      </c>
      <c r="CH47" s="36"/>
      <c r="CI47" s="36"/>
      <c r="CJ47" s="36"/>
      <c r="CP47" s="36"/>
      <c r="CQ47" s="36"/>
      <c r="CR47" s="36"/>
      <c r="CX47" s="36"/>
      <c r="CY47" s="36"/>
      <c r="CZ47" s="36"/>
      <c r="DF47" s="36">
        <v>6.1478400000000001E-6</v>
      </c>
      <c r="DG47" s="36">
        <v>2.27624915604</v>
      </c>
      <c r="DH47" s="36">
        <v>942.06206196899996</v>
      </c>
      <c r="DI47" s="30">
        <f t="shared" si="44"/>
        <v>-6.031907157493164E-6</v>
      </c>
      <c r="DJ47" s="30">
        <f t="shared" si="45"/>
        <v>-6.0319905441660477E-6</v>
      </c>
      <c r="DK47" s="30">
        <f t="shared" si="46"/>
        <v>-6.0319905447458799E-6</v>
      </c>
      <c r="DL47" s="30">
        <f t="shared" si="47"/>
        <v>-6.0319905447458849E-6</v>
      </c>
      <c r="DN47" s="36">
        <v>9.8526999999999993E-7</v>
      </c>
      <c r="DO47" s="36">
        <v>5.7283399164700004</v>
      </c>
      <c r="DP47" s="36">
        <v>1596.1864422845999</v>
      </c>
      <c r="DQ47" s="30">
        <f t="shared" si="48"/>
        <v>-9.8507764671496242E-7</v>
      </c>
      <c r="DR47" s="30">
        <f t="shared" si="49"/>
        <v>-9.8507995488795186E-7</v>
      </c>
      <c r="DS47" s="30">
        <f t="shared" si="50"/>
        <v>-9.8507995490395634E-7</v>
      </c>
      <c r="DT47" s="30">
        <f t="shared" si="51"/>
        <v>-9.8507995490395634E-7</v>
      </c>
      <c r="DV47" s="36">
        <v>1.7581000000000001E-7</v>
      </c>
      <c r="DW47" s="36">
        <v>4.1497475791899996</v>
      </c>
      <c r="DX47" s="36">
        <v>846.08283475120004</v>
      </c>
      <c r="DY47" s="30">
        <f t="shared" si="84"/>
        <v>1.5066521587516174E-7</v>
      </c>
      <c r="DZ47" s="30">
        <f t="shared" si="85"/>
        <v>1.5065950428767465E-7</v>
      </c>
      <c r="EA47" s="30">
        <f t="shared" si="86"/>
        <v>1.5065950424794965E-7</v>
      </c>
      <c r="EB47" s="30">
        <f t="shared" si="87"/>
        <v>1.5065950424794934E-7</v>
      </c>
      <c r="ED47" s="36">
        <v>2.4909999999999999E-8</v>
      </c>
      <c r="EE47" s="36">
        <v>0.35125020737000001</v>
      </c>
      <c r="EF47" s="36">
        <v>1272.6810256271999</v>
      </c>
      <c r="EG47" s="30">
        <f t="shared" si="88"/>
        <v>2.2724304540429192E-8</v>
      </c>
      <c r="EH47" s="30">
        <f t="shared" si="89"/>
        <v>2.2723336948395427E-8</v>
      </c>
      <c r="EI47" s="30">
        <f t="shared" si="90"/>
        <v>2.2723336941665317E-8</v>
      </c>
      <c r="EJ47" s="30">
        <f t="shared" si="91"/>
        <v>2.2723336941665264E-8</v>
      </c>
      <c r="EL47" s="36"/>
      <c r="EM47" s="36"/>
      <c r="EN47" s="36"/>
      <c r="ET47" s="36"/>
      <c r="EU47" s="36"/>
      <c r="EV47" s="36"/>
    </row>
    <row r="48" spans="1:152" s="30" customFormat="1" ht="12.75">
      <c r="A48" s="30" t="s">
        <v>211</v>
      </c>
      <c r="B48" s="30" t="s">
        <v>212</v>
      </c>
      <c r="C48" s="30" t="s">
        <v>213</v>
      </c>
      <c r="D48" s="30" t="s">
        <v>214</v>
      </c>
      <c r="E48" s="30" t="s">
        <v>215</v>
      </c>
      <c r="F48" s="30" t="s">
        <v>216</v>
      </c>
      <c r="N48" s="36">
        <v>2.2038200000000001E-6</v>
      </c>
      <c r="O48" s="36">
        <v>1.65115015995</v>
      </c>
      <c r="P48" s="36">
        <v>543.91805909619995</v>
      </c>
      <c r="Q48" s="30">
        <f t="shared" si="0"/>
        <v>4.5111310752341471E-7</v>
      </c>
      <c r="R48" s="30">
        <f t="shared" si="1"/>
        <v>4.5102569193578397E-7</v>
      </c>
      <c r="S48" s="30">
        <f t="shared" si="2"/>
        <v>4.5102569132782459E-7</v>
      </c>
      <c r="T48" s="30">
        <f t="shared" si="3"/>
        <v>4.5102569132781977E-7</v>
      </c>
      <c r="V48" s="36">
        <v>5.4934999999999998E-7</v>
      </c>
      <c r="W48" s="36">
        <v>5.4280638372299999</v>
      </c>
      <c r="X48" s="36">
        <v>10.294940738499999</v>
      </c>
      <c r="Y48" s="30">
        <f t="shared" si="4"/>
        <v>3.3620514682029533E-7</v>
      </c>
      <c r="Z48" s="30">
        <f t="shared" si="5"/>
        <v>3.3620481359241172E-7</v>
      </c>
      <c r="AA48" s="30">
        <f t="shared" si="6"/>
        <v>3.3620481359009418E-7</v>
      </c>
      <c r="AB48" s="30">
        <f t="shared" si="7"/>
        <v>3.3620481359009418E-7</v>
      </c>
      <c r="AD48" s="36">
        <v>1.0986000000000001E-7</v>
      </c>
      <c r="AE48" s="36">
        <v>4.4358663463900001</v>
      </c>
      <c r="AF48" s="36">
        <v>525.7588118315</v>
      </c>
      <c r="AG48" s="30">
        <f t="shared" si="68"/>
        <v>5.4948907350562912E-9</v>
      </c>
      <c r="AH48" s="30">
        <f t="shared" si="69"/>
        <v>5.4991886115411555E-9</v>
      </c>
      <c r="AI48" s="30">
        <f t="shared" si="70"/>
        <v>5.4991886414319274E-9</v>
      </c>
      <c r="AJ48" s="30">
        <f t="shared" si="71"/>
        <v>5.4991886414321715E-9</v>
      </c>
      <c r="AL48" s="36">
        <v>9.4199999999999993E-9</v>
      </c>
      <c r="AM48" s="36">
        <v>2.7020038582499999</v>
      </c>
      <c r="AN48" s="36">
        <v>191.9584544356</v>
      </c>
      <c r="AO48" s="30">
        <f t="shared" si="72"/>
        <v>-6.2953881237899135E-10</v>
      </c>
      <c r="AP48" s="30">
        <f t="shared" si="73"/>
        <v>-6.294043940560234E-10</v>
      </c>
      <c r="AQ48" s="30">
        <f t="shared" si="74"/>
        <v>-6.2940439312117262E-10</v>
      </c>
      <c r="AR48" s="30">
        <f t="shared" si="75"/>
        <v>-6.2940439312116424E-10</v>
      </c>
      <c r="AT48" s="36"/>
      <c r="AU48" s="36"/>
      <c r="AV48" s="36"/>
      <c r="BB48" s="36"/>
      <c r="BC48" s="36"/>
      <c r="BD48" s="36"/>
      <c r="BJ48" s="36">
        <v>1.1904E-7</v>
      </c>
      <c r="BK48" s="36">
        <v>3.09811974536</v>
      </c>
      <c r="BL48" s="36">
        <v>2111.6503133776</v>
      </c>
      <c r="BM48" s="30">
        <f t="shared" si="24"/>
        <v>-8.1671896109869357E-8</v>
      </c>
      <c r="BN48" s="30">
        <f t="shared" si="25"/>
        <v>-8.1685519932878105E-8</v>
      </c>
      <c r="BO48" s="30">
        <f t="shared" si="26"/>
        <v>-8.1685520027621811E-8</v>
      </c>
      <c r="BP48" s="30">
        <f t="shared" si="27"/>
        <v>-8.1685520027622737E-8</v>
      </c>
      <c r="BR48" s="36">
        <v>2.892E-8</v>
      </c>
      <c r="BS48" s="36">
        <v>4.9041891666000001</v>
      </c>
      <c r="BT48" s="36">
        <v>220.41264243879999</v>
      </c>
      <c r="BU48" s="30">
        <f t="shared" si="76"/>
        <v>-2.4797459928727082E-8</v>
      </c>
      <c r="BV48" s="30">
        <f t="shared" si="77"/>
        <v>-2.4797704295897583E-8</v>
      </c>
      <c r="BW48" s="30">
        <f t="shared" si="78"/>
        <v>-2.4797704297597085E-8</v>
      </c>
      <c r="BX48" s="30">
        <f t="shared" si="79"/>
        <v>-2.4797704297597098E-8</v>
      </c>
      <c r="BZ48" s="36">
        <v>5.8900000000000001E-9</v>
      </c>
      <c r="CA48" s="36">
        <v>1.2362594341699999</v>
      </c>
      <c r="CB48" s="36">
        <v>1258.4539316256</v>
      </c>
      <c r="CC48" s="30">
        <f t="shared" si="80"/>
        <v>5.0462778368872039E-9</v>
      </c>
      <c r="CD48" s="30">
        <f t="shared" si="81"/>
        <v>5.0465626173018349E-9</v>
      </c>
      <c r="CE48" s="30">
        <f t="shared" si="82"/>
        <v>5.0465626192822675E-9</v>
      </c>
      <c r="CF48" s="30">
        <f t="shared" si="83"/>
        <v>5.046562619282284E-9</v>
      </c>
      <c r="CH48" s="36"/>
      <c r="CI48" s="36"/>
      <c r="CJ48" s="36"/>
      <c r="CP48" s="36"/>
      <c r="CQ48" s="36"/>
      <c r="CR48" s="36"/>
      <c r="CX48" s="36"/>
      <c r="CY48" s="36"/>
      <c r="CZ48" s="36"/>
      <c r="DF48" s="36">
        <v>4.3580499999999997E-6</v>
      </c>
      <c r="DG48" s="36">
        <v>2.60272129748</v>
      </c>
      <c r="DH48" s="36">
        <v>95.979227217800002</v>
      </c>
      <c r="DI48" s="30">
        <f t="shared" si="44"/>
        <v>-2.0884468759356403E-6</v>
      </c>
      <c r="DJ48" s="30">
        <f t="shared" si="45"/>
        <v>-2.0884195240627731E-6</v>
      </c>
      <c r="DK48" s="30">
        <f t="shared" si="46"/>
        <v>-2.088419523872546E-6</v>
      </c>
      <c r="DL48" s="30">
        <f t="shared" si="47"/>
        <v>-2.0884195238725443E-6</v>
      </c>
      <c r="DN48" s="36">
        <v>9.1607999999999998E-7</v>
      </c>
      <c r="DO48" s="36">
        <v>4.5296559212099998</v>
      </c>
      <c r="DP48" s="36">
        <v>1685.0521225016</v>
      </c>
      <c r="DQ48" s="30">
        <f t="shared" si="48"/>
        <v>9.2229764560215339E-8</v>
      </c>
      <c r="DR48" s="30">
        <f t="shared" si="49"/>
        <v>9.2344185055906245E-8</v>
      </c>
      <c r="DS48" s="30">
        <f t="shared" si="50"/>
        <v>9.2344185851670366E-8</v>
      </c>
      <c r="DT48" s="30">
        <f t="shared" si="51"/>
        <v>9.2344185851676837E-8</v>
      </c>
      <c r="DV48" s="36">
        <v>1.7085E-7</v>
      </c>
      <c r="DW48" s="36">
        <v>5.8918899697500002</v>
      </c>
      <c r="DX48" s="36">
        <v>1258.4539316256</v>
      </c>
      <c r="DY48" s="30">
        <f t="shared" si="84"/>
        <v>7.9666300974603411E-8</v>
      </c>
      <c r="DZ48" s="30">
        <f t="shared" si="85"/>
        <v>7.965213009608829E-8</v>
      </c>
      <c r="EA48" s="30">
        <f t="shared" si="86"/>
        <v>7.9652129997530409E-8</v>
      </c>
      <c r="EB48" s="30">
        <f t="shared" si="87"/>
        <v>7.9652129997529601E-8</v>
      </c>
      <c r="ED48" s="36">
        <v>2.0059999999999999E-8</v>
      </c>
      <c r="EE48" s="36">
        <v>5.9448738835999997</v>
      </c>
      <c r="EF48" s="36">
        <v>110.2063212194</v>
      </c>
      <c r="EG48" s="30">
        <f t="shared" si="88"/>
        <v>1.1679029176267716E-8</v>
      </c>
      <c r="EH48" s="30">
        <f t="shared" si="89"/>
        <v>1.1678895262913016E-8</v>
      </c>
      <c r="EI48" s="30">
        <f t="shared" si="90"/>
        <v>1.1678895261981674E-8</v>
      </c>
      <c r="EJ48" s="30">
        <f t="shared" si="91"/>
        <v>1.1678895261981657E-8</v>
      </c>
      <c r="EL48" s="36"/>
      <c r="EM48" s="36"/>
      <c r="EN48" s="36"/>
      <c r="ET48" s="36"/>
      <c r="EU48" s="36"/>
      <c r="EV48" s="36"/>
    </row>
    <row r="49" spans="1:152" s="30" customFormat="1" ht="12.75">
      <c r="A49" s="30">
        <f>SUM(BN1:BN249)</f>
        <v>1.9103705182809308E-2</v>
      </c>
      <c r="B49" s="30">
        <f>SUM(BV1:BV141)</f>
        <v>-1.6592958664679849E-3</v>
      </c>
      <c r="C49" s="30">
        <f>SUM(CD1:CD81)</f>
        <v>5.4850381967481315E-7</v>
      </c>
      <c r="D49" s="30">
        <f>SUM(CL1:CL42)</f>
        <v>3.1689119087625506E-6</v>
      </c>
      <c r="E49" s="30">
        <f>SUM(CT1:CT12)</f>
        <v>-1.2962817931304835E-8</v>
      </c>
      <c r="F49" s="30">
        <f>SUM(DB1:DB5)</f>
        <v>-1.551117566495258E-8</v>
      </c>
      <c r="N49" s="36">
        <v>2.0199599999999999E-6</v>
      </c>
      <c r="O49" s="36">
        <v>1.8068457418599999</v>
      </c>
      <c r="P49" s="36">
        <v>1375.7737998458001</v>
      </c>
      <c r="Q49" s="30">
        <f t="shared" si="0"/>
        <v>1.8082355691670295E-6</v>
      </c>
      <c r="R49" s="30">
        <f t="shared" si="1"/>
        <v>1.8083278384183234E-6</v>
      </c>
      <c r="S49" s="30">
        <f t="shared" si="2"/>
        <v>1.8083278390599697E-6</v>
      </c>
      <c r="T49" s="30">
        <f t="shared" si="3"/>
        <v>1.8083278390599754E-6</v>
      </c>
      <c r="V49" s="36">
        <v>5.2015999999999997E-7</v>
      </c>
      <c r="W49" s="36">
        <v>0.22981299128999999</v>
      </c>
      <c r="X49" s="36">
        <v>1368.6602528450001</v>
      </c>
      <c r="Y49" s="30">
        <f t="shared" si="4"/>
        <v>2.4716475922416129E-7</v>
      </c>
      <c r="Z49" s="30">
        <f t="shared" si="5"/>
        <v>2.4711808824854568E-7</v>
      </c>
      <c r="AA49" s="30">
        <f t="shared" si="6"/>
        <v>2.4711808792394995E-7</v>
      </c>
      <c r="AB49" s="30">
        <f t="shared" si="7"/>
        <v>2.4711808792394746E-7</v>
      </c>
      <c r="AD49" s="36">
        <v>1.392E-7</v>
      </c>
      <c r="AE49" s="36">
        <v>5.9516956848199998</v>
      </c>
      <c r="AF49" s="36">
        <v>316.39186965660002</v>
      </c>
      <c r="AG49" s="30">
        <f t="shared" si="68"/>
        <v>-6.8554928250933402E-8</v>
      </c>
      <c r="AH49" s="30">
        <f t="shared" si="69"/>
        <v>-6.8557783941486681E-8</v>
      </c>
      <c r="AI49" s="30">
        <f t="shared" si="70"/>
        <v>-6.8557783961347221E-8</v>
      </c>
      <c r="AJ49" s="30">
        <f t="shared" si="71"/>
        <v>-6.8557783961347433E-8</v>
      </c>
      <c r="AL49" s="36">
        <v>8.2800000000000004E-9</v>
      </c>
      <c r="AM49" s="36">
        <v>1.4834876828600001</v>
      </c>
      <c r="AN49" s="36">
        <v>632.78373931320004</v>
      </c>
      <c r="AO49" s="30">
        <f t="shared" si="72"/>
        <v>-3.6330319887382834E-9</v>
      </c>
      <c r="AP49" s="30">
        <f t="shared" si="73"/>
        <v>-3.6333827554981249E-9</v>
      </c>
      <c r="AQ49" s="30">
        <f t="shared" si="74"/>
        <v>-3.6333827579376055E-9</v>
      </c>
      <c r="AR49" s="30">
        <f t="shared" si="75"/>
        <v>-3.6333827579376253E-9</v>
      </c>
      <c r="AT49" s="36"/>
      <c r="AU49" s="36"/>
      <c r="AV49" s="36"/>
      <c r="BB49" s="36"/>
      <c r="BC49" s="36"/>
      <c r="BD49" s="36"/>
      <c r="BJ49" s="36">
        <v>1.1734E-7</v>
      </c>
      <c r="BK49" s="36">
        <v>2.8300643172300002</v>
      </c>
      <c r="BL49" s="36">
        <v>2008.557539159</v>
      </c>
      <c r="BM49" s="30">
        <f t="shared" si="24"/>
        <v>-5.1307900517621391E-8</v>
      </c>
      <c r="BN49" s="30">
        <f t="shared" si="25"/>
        <v>-5.1323691480880471E-8</v>
      </c>
      <c r="BO49" s="30">
        <f t="shared" si="26"/>
        <v>-5.1323691590699292E-8</v>
      </c>
      <c r="BP49" s="30">
        <f t="shared" si="27"/>
        <v>-5.1323691590700225E-8</v>
      </c>
      <c r="BR49" s="36">
        <v>2.7719999999999999E-8</v>
      </c>
      <c r="BS49" s="36">
        <v>5.0906612572399998</v>
      </c>
      <c r="BT49" s="36">
        <v>2111.6503133776</v>
      </c>
      <c r="BU49" s="30">
        <f t="shared" si="76"/>
        <v>2.6184947167184417E-8</v>
      </c>
      <c r="BV49" s="30">
        <f t="shared" si="77"/>
        <v>2.618351574274808E-8</v>
      </c>
      <c r="BW49" s="30">
        <f t="shared" si="78"/>
        <v>2.6183515732790579E-8</v>
      </c>
      <c r="BX49" s="30">
        <f t="shared" si="79"/>
        <v>2.6183515732790483E-8</v>
      </c>
      <c r="BZ49" s="36">
        <v>6.1900000000000003E-9</v>
      </c>
      <c r="CA49" s="36">
        <v>0.67923057477000004</v>
      </c>
      <c r="CB49" s="36">
        <v>838.96928775039999</v>
      </c>
      <c r="CC49" s="30">
        <f t="shared" si="80"/>
        <v>-4.1733535018897997E-9</v>
      </c>
      <c r="CD49" s="30">
        <f t="shared" si="81"/>
        <v>-4.173067745716444E-9</v>
      </c>
      <c r="CE49" s="30">
        <f t="shared" si="82"/>
        <v>-4.1730677437290135E-9</v>
      </c>
      <c r="CF49" s="30">
        <f t="shared" si="83"/>
        <v>-4.173067743728997E-9</v>
      </c>
      <c r="CH49" s="36"/>
      <c r="CI49" s="36"/>
      <c r="CJ49" s="36"/>
      <c r="CP49" s="36"/>
      <c r="CQ49" s="36"/>
      <c r="CR49" s="36"/>
      <c r="CX49" s="36"/>
      <c r="CY49" s="36"/>
      <c r="CZ49" s="36"/>
      <c r="DF49" s="36">
        <v>4.9606600000000004E-6</v>
      </c>
      <c r="DG49" s="36">
        <v>5.5300594776100001</v>
      </c>
      <c r="DH49" s="36">
        <v>380.12776796000003</v>
      </c>
      <c r="DI49" s="30">
        <f t="shared" si="44"/>
        <v>-4.766342605873124E-6</v>
      </c>
      <c r="DJ49" s="30">
        <f t="shared" si="45"/>
        <v>-4.7663815395798778E-6</v>
      </c>
      <c r="DK49" s="30">
        <f t="shared" si="46"/>
        <v>-4.7663815398506403E-6</v>
      </c>
      <c r="DL49" s="30">
        <f t="shared" si="47"/>
        <v>-4.766381539850642E-6</v>
      </c>
      <c r="DN49" s="36">
        <v>1.10638E-6</v>
      </c>
      <c r="DO49" s="36">
        <v>3.6250414740300001</v>
      </c>
      <c r="DP49" s="36">
        <v>1272.6810256271999</v>
      </c>
      <c r="DQ49" s="30">
        <f t="shared" si="48"/>
        <v>-1.0602328714024594E-6</v>
      </c>
      <c r="DR49" s="30">
        <f t="shared" si="49"/>
        <v>-1.0602028850441931E-6</v>
      </c>
      <c r="DS49" s="30">
        <f t="shared" si="50"/>
        <v>-1.060202884835611E-6</v>
      </c>
      <c r="DT49" s="30">
        <f t="shared" si="51"/>
        <v>-1.0602028848356093E-6</v>
      </c>
      <c r="DV49" s="36">
        <v>2.1407000000000001E-7</v>
      </c>
      <c r="DW49" s="36">
        <v>4.3546849720400003</v>
      </c>
      <c r="DX49" s="36">
        <v>316.39186965660002</v>
      </c>
      <c r="DY49" s="30">
        <f t="shared" si="84"/>
        <v>-1.8348129687861141E-7</v>
      </c>
      <c r="DZ49" s="30">
        <f t="shared" si="85"/>
        <v>-1.8347869741899558E-7</v>
      </c>
      <c r="EA49" s="30">
        <f t="shared" si="86"/>
        <v>-1.8347869740091659E-7</v>
      </c>
      <c r="EB49" s="30">
        <f t="shared" si="87"/>
        <v>-1.834786974009164E-7</v>
      </c>
      <c r="ED49" s="36">
        <v>1.9799999999999999E-8</v>
      </c>
      <c r="EE49" s="36">
        <v>2.54989377864</v>
      </c>
      <c r="EF49" s="36">
        <v>88.865680217000005</v>
      </c>
      <c r="EG49" s="30">
        <f t="shared" si="88"/>
        <v>-9.2550055841816954E-9</v>
      </c>
      <c r="EH49" s="30">
        <f t="shared" si="89"/>
        <v>-9.2548896956094663E-9</v>
      </c>
      <c r="EI49" s="30">
        <f t="shared" si="90"/>
        <v>-9.254889694803483E-9</v>
      </c>
      <c r="EJ49" s="30">
        <f t="shared" si="91"/>
        <v>-9.2548896948034764E-9</v>
      </c>
      <c r="EL49" s="36"/>
      <c r="EM49" s="36"/>
      <c r="EN49" s="36"/>
      <c r="ET49" s="36"/>
      <c r="EU49" s="36"/>
      <c r="EV49" s="36"/>
    </row>
    <row r="50" spans="1:152" s="30" customFormat="1" ht="12.75">
      <c r="N50" s="36">
        <v>2.0732700000000001E-6</v>
      </c>
      <c r="O50" s="36">
        <v>1.8546166659400001</v>
      </c>
      <c r="P50" s="36">
        <v>525.7588118315</v>
      </c>
      <c r="Q50" s="30">
        <f t="shared" si="0"/>
        <v>1.0126748620446377E-6</v>
      </c>
      <c r="R50" s="30">
        <f t="shared" si="1"/>
        <v>1.0126039969547655E-6</v>
      </c>
      <c r="S50" s="30">
        <f t="shared" si="2"/>
        <v>1.0126039964619088E-6</v>
      </c>
      <c r="T50" s="30">
        <f t="shared" si="3"/>
        <v>1.0126039964619048E-6</v>
      </c>
      <c r="V50" s="36">
        <v>5.2308999999999995E-7</v>
      </c>
      <c r="W50" s="36">
        <v>5.7266144838799997</v>
      </c>
      <c r="X50" s="36">
        <v>117.31986822019999</v>
      </c>
      <c r="Y50" s="30">
        <f t="shared" si="4"/>
        <v>1.8609928313328733E-7</v>
      </c>
      <c r="Z50" s="30">
        <f t="shared" si="5"/>
        <v>1.8609501011783087E-7</v>
      </c>
      <c r="AA50" s="30">
        <f t="shared" si="6"/>
        <v>1.860950100881128E-7</v>
      </c>
      <c r="AB50" s="30">
        <f t="shared" si="7"/>
        <v>1.860950100881128E-7</v>
      </c>
      <c r="AD50" s="36">
        <v>9.4370000000000004E-8</v>
      </c>
      <c r="AE50" s="36">
        <v>2.1768456345599998</v>
      </c>
      <c r="AF50" s="36">
        <v>1155.3611574070001</v>
      </c>
      <c r="AG50" s="30">
        <f t="shared" si="68"/>
        <v>-4.3849942612292867E-8</v>
      </c>
      <c r="AH50" s="30">
        <f t="shared" si="69"/>
        <v>-4.3842749497914164E-8</v>
      </c>
      <c r="AI50" s="30">
        <f t="shared" si="70"/>
        <v>-4.3842749447886538E-8</v>
      </c>
      <c r="AJ50" s="30">
        <f t="shared" si="71"/>
        <v>-4.3842749447886095E-8</v>
      </c>
      <c r="AL50" s="36">
        <v>7.9699999999999996E-9</v>
      </c>
      <c r="AM50" s="36">
        <v>1.1070668884999999</v>
      </c>
      <c r="AN50" s="36">
        <v>1162.4747044077999</v>
      </c>
      <c r="AO50" s="30">
        <f t="shared" si="72"/>
        <v>4.6694924226816598E-9</v>
      </c>
      <c r="AP50" s="30">
        <f t="shared" si="73"/>
        <v>4.6700517901719625E-9</v>
      </c>
      <c r="AQ50" s="30">
        <f t="shared" si="74"/>
        <v>4.6700517940621276E-9</v>
      </c>
      <c r="AR50" s="30">
        <f t="shared" si="75"/>
        <v>4.6700517940621507E-9</v>
      </c>
      <c r="AT50" s="41"/>
      <c r="AU50" s="41"/>
      <c r="AV50" s="41"/>
      <c r="BB50" s="36"/>
      <c r="BC50" s="36"/>
      <c r="BD50" s="36"/>
      <c r="BJ50" s="36">
        <v>1.1291E-7</v>
      </c>
      <c r="BK50" s="36">
        <v>0.98957560201000005</v>
      </c>
      <c r="BL50" s="36">
        <v>433.71173787679999</v>
      </c>
      <c r="BM50" s="30">
        <f t="shared" si="24"/>
        <v>1.7500836650671129E-8</v>
      </c>
      <c r="BN50" s="30">
        <f t="shared" si="25"/>
        <v>1.7497232306243815E-8</v>
      </c>
      <c r="BO50" s="30">
        <f t="shared" si="26"/>
        <v>1.7497232281176275E-8</v>
      </c>
      <c r="BP50" s="30">
        <f t="shared" si="27"/>
        <v>1.7497232281176073E-8</v>
      </c>
      <c r="BR50" s="36">
        <v>2.4249999999999999E-8</v>
      </c>
      <c r="BS50" s="36">
        <v>3.7443865323200001</v>
      </c>
      <c r="BT50" s="36">
        <v>742.99006053259995</v>
      </c>
      <c r="BU50" s="30">
        <f t="shared" si="76"/>
        <v>2.2563245425625182E-8</v>
      </c>
      <c r="BV50" s="30">
        <f t="shared" si="77"/>
        <v>2.2562753503936031E-8</v>
      </c>
      <c r="BW50" s="30">
        <f t="shared" si="78"/>
        <v>2.2562753500514577E-8</v>
      </c>
      <c r="BX50" s="30">
        <f t="shared" si="79"/>
        <v>2.2562753500514547E-8</v>
      </c>
      <c r="BZ50" s="36">
        <v>5.6599999999999999E-9</v>
      </c>
      <c r="CA50" s="36">
        <v>5.3633609873400001</v>
      </c>
      <c r="CB50" s="36">
        <v>742.99006053259995</v>
      </c>
      <c r="CC50" s="30">
        <f t="shared" si="80"/>
        <v>1.818000590638823E-9</v>
      </c>
      <c r="CD50" s="30">
        <f t="shared" si="81"/>
        <v>1.8182972939856308E-9</v>
      </c>
      <c r="CE50" s="30">
        <f t="shared" si="82"/>
        <v>1.8182972960491211E-9</v>
      </c>
      <c r="CF50" s="30">
        <f t="shared" si="83"/>
        <v>1.8182972960491401E-9</v>
      </c>
      <c r="CH50" s="36"/>
      <c r="CI50" s="36"/>
      <c r="CJ50" s="36"/>
      <c r="CP50" s="36"/>
      <c r="CQ50" s="36"/>
      <c r="CR50" s="36"/>
      <c r="CX50" s="36"/>
      <c r="CY50" s="36"/>
      <c r="CZ50" s="36"/>
      <c r="DF50" s="36">
        <v>4.69965E-6</v>
      </c>
      <c r="DG50" s="36">
        <v>2.8189627610099999</v>
      </c>
      <c r="DH50" s="36">
        <v>1795.258443721</v>
      </c>
      <c r="DI50" s="30">
        <f t="shared" si="44"/>
        <v>3.0953527070118103E-6</v>
      </c>
      <c r="DJ50" s="30">
        <f t="shared" si="45"/>
        <v>3.0948796918271022E-6</v>
      </c>
      <c r="DK50" s="30">
        <f t="shared" si="46"/>
        <v>3.0948796885371898E-6</v>
      </c>
      <c r="DL50" s="30">
        <f t="shared" si="47"/>
        <v>3.0948796885371648E-6</v>
      </c>
      <c r="DN50" s="36">
        <v>8.0536000000000001E-7</v>
      </c>
      <c r="DO50" s="36">
        <v>4.1131169958299996</v>
      </c>
      <c r="DP50" s="36">
        <v>1258.4539316256</v>
      </c>
      <c r="DQ50" s="30">
        <f t="shared" si="48"/>
        <v>-7.7463339340091517E-7</v>
      </c>
      <c r="DR50" s="30">
        <f t="shared" si="49"/>
        <v>-7.7465404828668967E-7</v>
      </c>
      <c r="DS50" s="30">
        <f t="shared" si="50"/>
        <v>-7.7465404843031628E-7</v>
      </c>
      <c r="DT50" s="30">
        <f t="shared" si="51"/>
        <v>-7.7465404843031755E-7</v>
      </c>
      <c r="DV50" s="36">
        <v>2.1295000000000001E-7</v>
      </c>
      <c r="DW50" s="36">
        <v>0.54429472455000005</v>
      </c>
      <c r="DX50" s="36">
        <v>1265.5674786264001</v>
      </c>
      <c r="DY50" s="30">
        <f t="shared" si="84"/>
        <v>2.0913582922763141E-7</v>
      </c>
      <c r="DZ50" s="30">
        <f t="shared" si="85"/>
        <v>2.0913204511035307E-7</v>
      </c>
      <c r="EA50" s="30">
        <f t="shared" si="86"/>
        <v>2.0913204508402887E-7</v>
      </c>
      <c r="EB50" s="30">
        <f t="shared" si="87"/>
        <v>2.0913204508402866E-7</v>
      </c>
      <c r="ED50" s="36">
        <v>2.0400000000000001E-8</v>
      </c>
      <c r="EE50" s="36">
        <v>2.1646396696400001</v>
      </c>
      <c r="EF50" s="36">
        <v>433.71173787679999</v>
      </c>
      <c r="EG50" s="30">
        <f t="shared" si="88"/>
        <v>1.9814777081941475E-8</v>
      </c>
      <c r="EH50" s="30">
        <f t="shared" si="89"/>
        <v>1.9814620314650519E-8</v>
      </c>
      <c r="EI50" s="30">
        <f t="shared" si="90"/>
        <v>1.9814620313560159E-8</v>
      </c>
      <c r="EJ50" s="30">
        <f t="shared" si="91"/>
        <v>1.9814620313560153E-8</v>
      </c>
      <c r="EL50" s="36"/>
      <c r="EM50" s="36"/>
      <c r="EN50" s="36"/>
      <c r="ET50" s="36"/>
      <c r="EU50" s="36"/>
      <c r="EV50" s="36"/>
    </row>
    <row r="51" spans="1:152" s="30" customFormat="1" ht="12.75">
      <c r="A51" s="30" t="s">
        <v>217</v>
      </c>
      <c r="B51" s="30" t="s">
        <v>218</v>
      </c>
      <c r="C51" s="30" t="s">
        <v>219</v>
      </c>
      <c r="D51" s="30" t="s">
        <v>220</v>
      </c>
      <c r="E51" s="30" t="s">
        <v>221</v>
      </c>
      <c r="F51" s="30" t="s">
        <v>222</v>
      </c>
      <c r="N51" s="36">
        <v>1.9704600000000002E-6</v>
      </c>
      <c r="O51" s="36">
        <v>5.2925214901600004</v>
      </c>
      <c r="P51" s="36">
        <v>1155.3611574070001</v>
      </c>
      <c r="Q51" s="30">
        <f t="shared" si="0"/>
        <v>8.7007089936384463E-7</v>
      </c>
      <c r="R51" s="30">
        <f t="shared" si="1"/>
        <v>8.6991871431651879E-7</v>
      </c>
      <c r="S51" s="30">
        <f t="shared" si="2"/>
        <v>8.6991871325808198E-7</v>
      </c>
      <c r="T51" s="30">
        <f t="shared" si="3"/>
        <v>8.6991871325807256E-7</v>
      </c>
      <c r="V51" s="36">
        <v>5.0417999999999995E-7</v>
      </c>
      <c r="W51" s="36">
        <v>6.0807514781099998</v>
      </c>
      <c r="X51" s="36">
        <v>525.7588118315</v>
      </c>
      <c r="Y51" s="30">
        <f t="shared" si="4"/>
        <v>-5.0403418885865106E-7</v>
      </c>
      <c r="Z51" s="30">
        <f t="shared" si="5"/>
        <v>-5.0403466340289114E-7</v>
      </c>
      <c r="AA51" s="30">
        <f t="shared" si="6"/>
        <v>-5.0403466340618874E-7</v>
      </c>
      <c r="AB51" s="30">
        <f t="shared" si="7"/>
        <v>-5.0403466340618885E-7</v>
      </c>
      <c r="AD51" s="36">
        <v>8.8119999999999998E-8</v>
      </c>
      <c r="AE51" s="36">
        <v>3.2945278333800001</v>
      </c>
      <c r="AF51" s="36">
        <v>220.41264243879999</v>
      </c>
      <c r="AG51" s="30">
        <f t="shared" si="68"/>
        <v>-4.2373555574441281E-8</v>
      </c>
      <c r="AH51" s="30">
        <f t="shared" si="69"/>
        <v>-4.2372286801858181E-8</v>
      </c>
      <c r="AI51" s="30">
        <f t="shared" si="70"/>
        <v>-4.2372286793034063E-8</v>
      </c>
      <c r="AJ51" s="30">
        <f t="shared" si="71"/>
        <v>-4.2372286793033997E-8</v>
      </c>
      <c r="AL51" s="36">
        <v>8.2200000000000002E-9</v>
      </c>
      <c r="AM51" s="36">
        <v>3.3029582415299998</v>
      </c>
      <c r="AN51" s="36">
        <v>1258.4539316256</v>
      </c>
      <c r="AO51" s="30">
        <f t="shared" si="72"/>
        <v>-7.0796137673223429E-9</v>
      </c>
      <c r="AP51" s="30">
        <f t="shared" si="73"/>
        <v>-7.079222106467624E-9</v>
      </c>
      <c r="AQ51" s="30">
        <f t="shared" si="74"/>
        <v>-7.07922210374349E-9</v>
      </c>
      <c r="AR51" s="30">
        <f t="shared" si="75"/>
        <v>-7.0792221037434668E-9</v>
      </c>
      <c r="AT51" s="36"/>
      <c r="AU51" s="36"/>
      <c r="AV51" s="36"/>
      <c r="BB51" s="36"/>
      <c r="BC51" s="36"/>
      <c r="BD51" s="36"/>
      <c r="BJ51" s="36">
        <v>1.1829999999999999E-7</v>
      </c>
      <c r="BK51" s="36">
        <v>4.7652783680299997</v>
      </c>
      <c r="BL51" s="36">
        <v>309.27832265580003</v>
      </c>
      <c r="BM51" s="30">
        <f t="shared" si="24"/>
        <v>-1.1780911261830834E-7</v>
      </c>
      <c r="BN51" s="30">
        <f t="shared" si="25"/>
        <v>-1.1780886452007969E-7</v>
      </c>
      <c r="BO51" s="30">
        <f t="shared" si="26"/>
        <v>-1.1780886451835399E-7</v>
      </c>
      <c r="BP51" s="30">
        <f t="shared" si="27"/>
        <v>-1.1780886451835399E-7</v>
      </c>
      <c r="BR51" s="36">
        <v>2.5580000000000001E-8</v>
      </c>
      <c r="BS51" s="36">
        <v>5.4695594879099998</v>
      </c>
      <c r="BT51" s="36">
        <v>1795.258443721</v>
      </c>
      <c r="BU51" s="30">
        <f t="shared" si="76"/>
        <v>-5.7820147672508581E-9</v>
      </c>
      <c r="BV51" s="30">
        <f t="shared" si="77"/>
        <v>-5.7786818977009685E-9</v>
      </c>
      <c r="BW51" s="30">
        <f t="shared" si="78"/>
        <v>-5.7786818745212112E-9</v>
      </c>
      <c r="BX51" s="30">
        <f t="shared" si="79"/>
        <v>-5.7786818745210342E-9</v>
      </c>
      <c r="BZ51" s="36">
        <v>6.48E-9</v>
      </c>
      <c r="CA51" s="36">
        <v>5.3299037500799997</v>
      </c>
      <c r="CB51" s="36">
        <v>853.19638175199998</v>
      </c>
      <c r="CC51" s="30">
        <f t="shared" si="80"/>
        <v>5.3507561297344665E-9</v>
      </c>
      <c r="CD51" s="30">
        <f t="shared" si="81"/>
        <v>5.3509884574616115E-9</v>
      </c>
      <c r="CE51" s="30">
        <f t="shared" si="82"/>
        <v>5.3509884590773269E-9</v>
      </c>
      <c r="CF51" s="30">
        <f t="shared" si="83"/>
        <v>5.3509884590773401E-9</v>
      </c>
      <c r="CH51" s="36"/>
      <c r="CI51" s="36"/>
      <c r="CJ51" s="36"/>
      <c r="CP51" s="36"/>
      <c r="CQ51" s="36"/>
      <c r="CR51" s="36"/>
      <c r="CX51" s="36"/>
      <c r="CY51" s="36"/>
      <c r="CZ51" s="36"/>
      <c r="DF51" s="36">
        <v>4.4500300000000002E-6</v>
      </c>
      <c r="DG51" s="36">
        <v>0.14623567024</v>
      </c>
      <c r="DH51" s="36">
        <v>14.227094001599999</v>
      </c>
      <c r="DI51" s="30">
        <f t="shared" si="44"/>
        <v>4.4399403449445886E-6</v>
      </c>
      <c r="DJ51" s="30">
        <f t="shared" si="45"/>
        <v>4.4399406623930512E-6</v>
      </c>
      <c r="DK51" s="30">
        <f t="shared" si="46"/>
        <v>4.4399406623952586E-6</v>
      </c>
      <c r="DL51" s="30">
        <f t="shared" si="47"/>
        <v>4.4399406623952586E-6</v>
      </c>
      <c r="DN51" s="36">
        <v>7.9551999999999997E-7</v>
      </c>
      <c r="DO51" s="36">
        <v>2.7189847395400002</v>
      </c>
      <c r="DP51" s="36">
        <v>1692.1656695024001</v>
      </c>
      <c r="DQ51" s="30">
        <f t="shared" si="48"/>
        <v>7.3872229173221995E-7</v>
      </c>
      <c r="DR51" s="30">
        <f t="shared" si="49"/>
        <v>7.386850700595036E-7</v>
      </c>
      <c r="DS51" s="30">
        <f t="shared" si="50"/>
        <v>7.386850698005938E-7</v>
      </c>
      <c r="DT51" s="30">
        <f t="shared" si="51"/>
        <v>7.3868506980059168E-7</v>
      </c>
      <c r="DV51" s="36">
        <v>1.9859000000000001E-7</v>
      </c>
      <c r="DW51" s="36">
        <v>6.4538258000000001E-2</v>
      </c>
      <c r="DX51" s="36">
        <v>1581.9593482830001</v>
      </c>
      <c r="DY51" s="30">
        <f t="shared" si="84"/>
        <v>-1.4955914927827307E-7</v>
      </c>
      <c r="DZ51" s="30">
        <f t="shared" si="85"/>
        <v>-1.4957454696672178E-7</v>
      </c>
      <c r="EA51" s="30">
        <f t="shared" si="86"/>
        <v>-1.4957454707380215E-7</v>
      </c>
      <c r="EB51" s="30">
        <f t="shared" si="87"/>
        <v>-1.4957454707380308E-7</v>
      </c>
      <c r="ED51" s="36">
        <v>1.955E-8</v>
      </c>
      <c r="EE51" s="36">
        <v>2.7034158977699998</v>
      </c>
      <c r="EF51" s="36">
        <v>721.64941953020002</v>
      </c>
      <c r="EG51" s="30">
        <f t="shared" si="88"/>
        <v>5.2706181866779034E-9</v>
      </c>
      <c r="EH51" s="30">
        <f t="shared" si="89"/>
        <v>5.2696059952407795E-9</v>
      </c>
      <c r="EI51" s="30">
        <f t="shared" si="90"/>
        <v>5.269605988201149E-9</v>
      </c>
      <c r="EJ51" s="30">
        <f t="shared" si="91"/>
        <v>5.269605988201082E-9</v>
      </c>
      <c r="EL51" s="36"/>
      <c r="EM51" s="36"/>
      <c r="EN51" s="36"/>
      <c r="ET51" s="36"/>
      <c r="EU51" s="36"/>
      <c r="EV51" s="36"/>
    </row>
    <row r="52" spans="1:152" s="16" customFormat="1" ht="12.75">
      <c r="A52" s="30">
        <f>SUM(DJ1:DJ745)</f>
        <v>5.422658645952076</v>
      </c>
      <c r="B52" s="30">
        <f>SUM(DR1:DR381)</f>
        <v>1.2392137323420401E-2</v>
      </c>
      <c r="C52" s="30">
        <f>SUM(DZ1:DZ190)</f>
        <v>-9.4834424556690904E-5</v>
      </c>
      <c r="D52" s="30">
        <f>SUM(EH1:EH98)</f>
        <v>-3.1597760626805846E-5</v>
      </c>
      <c r="E52" s="30">
        <f>SUM(EP1:EP46)</f>
        <v>6.8107150878411239E-7</v>
      </c>
      <c r="F52" s="30">
        <f>SUM(EX1:EX9)</f>
        <v>-9.3521764498176935E-8</v>
      </c>
      <c r="G52" s="30"/>
      <c r="N52" s="41">
        <v>2.3514099999999999E-6</v>
      </c>
      <c r="O52" s="41">
        <v>1.2269390812400001</v>
      </c>
      <c r="P52" s="41">
        <v>909.81873305459999</v>
      </c>
      <c r="Q52" s="30">
        <f t="shared" si="0"/>
        <v>-1.8342555729242029E-6</v>
      </c>
      <c r="R52" s="30">
        <f t="shared" si="1"/>
        <v>-1.8341558401878593E-6</v>
      </c>
      <c r="S52" s="30">
        <f t="shared" si="2"/>
        <v>-1.8341558394942102E-6</v>
      </c>
      <c r="T52" s="30">
        <f t="shared" si="3"/>
        <v>-1.8341558394942049E-6</v>
      </c>
      <c r="V52" s="41">
        <v>4.7417999999999998E-7</v>
      </c>
      <c r="W52" s="41">
        <v>3.6261184324100002</v>
      </c>
      <c r="X52" s="41">
        <v>1478.8665740644001</v>
      </c>
      <c r="Y52" s="30">
        <f t="shared" si="4"/>
        <v>-6.5616210136564731E-8</v>
      </c>
      <c r="Z52" s="30">
        <f t="shared" si="5"/>
        <v>-6.5564467409860652E-8</v>
      </c>
      <c r="AA52" s="30">
        <f t="shared" si="6"/>
        <v>-6.5564467049998056E-8</v>
      </c>
      <c r="AB52" s="30">
        <f t="shared" si="7"/>
        <v>-6.5564467049995541E-8</v>
      </c>
      <c r="AD52" s="41">
        <v>7.8230000000000006E-8</v>
      </c>
      <c r="AE52" s="41">
        <v>5.7567222835400003</v>
      </c>
      <c r="AF52" s="41">
        <v>846.08283475120004</v>
      </c>
      <c r="AG52" s="30">
        <f t="shared" si="68"/>
        <v>3.7864828778058902E-8</v>
      </c>
      <c r="AH52" s="30">
        <f t="shared" si="69"/>
        <v>3.7869143842380138E-8</v>
      </c>
      <c r="AI52" s="30">
        <f t="shared" si="70"/>
        <v>3.7869143872389993E-8</v>
      </c>
      <c r="AJ52" s="30">
        <f t="shared" si="71"/>
        <v>3.7869143872390237E-8</v>
      </c>
      <c r="AL52" s="36">
        <v>7.0999999999999999E-9</v>
      </c>
      <c r="AM52" s="36">
        <v>5.8979877197999997</v>
      </c>
      <c r="AN52" s="36">
        <v>853.19638175199998</v>
      </c>
      <c r="AO52" s="30">
        <f t="shared" si="72"/>
        <v>2.7872076105627349E-9</v>
      </c>
      <c r="AP52" s="30">
        <f t="shared" si="73"/>
        <v>2.7876226901154539E-9</v>
      </c>
      <c r="AQ52" s="30">
        <f t="shared" si="74"/>
        <v>2.7876226930022079E-9</v>
      </c>
      <c r="AR52" s="30">
        <f t="shared" si="75"/>
        <v>2.7876226930022307E-9</v>
      </c>
      <c r="AT52" s="36"/>
      <c r="AU52" s="36"/>
      <c r="AV52" s="36"/>
      <c r="BB52" s="36"/>
      <c r="BC52" s="36"/>
      <c r="BD52" s="36"/>
      <c r="BJ52" s="41">
        <v>1.0702E-7</v>
      </c>
      <c r="BK52" s="41">
        <v>3.70181397065</v>
      </c>
      <c r="BL52" s="41">
        <v>2221.8566345969998</v>
      </c>
      <c r="BM52" s="30">
        <f t="shared" si="24"/>
        <v>-7.3995609828083464E-8</v>
      </c>
      <c r="BN52" s="30">
        <f t="shared" si="25"/>
        <v>-7.400840744686915E-8</v>
      </c>
      <c r="BO52" s="30">
        <f t="shared" si="26"/>
        <v>-7.400840753586657E-8</v>
      </c>
      <c r="BP52" s="30">
        <f t="shared" si="27"/>
        <v>-7.4008407535867404E-8</v>
      </c>
      <c r="BR52" s="41">
        <v>2.466E-8</v>
      </c>
      <c r="BS52" s="41">
        <v>4.2227835543000003</v>
      </c>
      <c r="BT52" s="41">
        <v>2648.4548254729998</v>
      </c>
      <c r="BU52" s="30">
        <f t="shared" si="76"/>
        <v>-1.2547357131870378E-8</v>
      </c>
      <c r="BV52" s="30">
        <f t="shared" si="77"/>
        <v>-1.2543168001445047E-8</v>
      </c>
      <c r="BW52" s="30">
        <f t="shared" si="78"/>
        <v>-1.254316797230881E-8</v>
      </c>
      <c r="BX52" s="30">
        <f t="shared" si="79"/>
        <v>-1.2543167972308586E-8</v>
      </c>
      <c r="BZ52" s="41">
        <v>5.5299999999999997E-9</v>
      </c>
      <c r="CA52" s="41">
        <v>3.15511946637</v>
      </c>
      <c r="CB52" s="41">
        <v>220.41264243879999</v>
      </c>
      <c r="CC52" s="30">
        <f t="shared" si="80"/>
        <v>-1.9596086742171964E-9</v>
      </c>
      <c r="CD52" s="30">
        <f t="shared" si="81"/>
        <v>-1.9595237566684665E-9</v>
      </c>
      <c r="CE52" s="30">
        <f t="shared" si="82"/>
        <v>-1.9595237560778802E-9</v>
      </c>
      <c r="CF52" s="30">
        <f t="shared" si="83"/>
        <v>-1.9595237560778756E-9</v>
      </c>
      <c r="CH52" s="36"/>
      <c r="CI52" s="36"/>
      <c r="CJ52" s="36"/>
      <c r="CP52" s="36"/>
      <c r="CQ52" s="36"/>
      <c r="CR52" s="36"/>
      <c r="CX52" s="36"/>
      <c r="CY52" s="36"/>
      <c r="CZ52" s="36"/>
      <c r="DF52" s="41">
        <v>2.9086899999999999E-6</v>
      </c>
      <c r="DG52" s="41">
        <v>3.8933914356399999</v>
      </c>
      <c r="DH52" s="41">
        <v>1471.7530270636</v>
      </c>
      <c r="DI52" s="30">
        <f t="shared" si="44"/>
        <v>-1.2534816933042408E-6</v>
      </c>
      <c r="DJ52" s="30">
        <f t="shared" si="45"/>
        <v>-1.2531938840489557E-6</v>
      </c>
      <c r="DK52" s="30">
        <f t="shared" si="46"/>
        <v>-1.2531938820472504E-6</v>
      </c>
      <c r="DL52" s="30">
        <f t="shared" si="47"/>
        <v>-1.2531938820472318E-6</v>
      </c>
      <c r="DN52" s="41">
        <v>1.0016399999999999E-6</v>
      </c>
      <c r="DO52" s="41">
        <v>5.2469388585800001</v>
      </c>
      <c r="DP52" s="41">
        <v>1265.5674786264001</v>
      </c>
      <c r="DQ52" s="30">
        <f t="shared" si="48"/>
        <v>-1.9830407556235402E-7</v>
      </c>
      <c r="DR52" s="30">
        <f t="shared" si="49"/>
        <v>-1.9839664814739842E-7</v>
      </c>
      <c r="DS52" s="30">
        <f t="shared" si="50"/>
        <v>-1.98396648791215E-7</v>
      </c>
      <c r="DT52" s="30">
        <f t="shared" si="51"/>
        <v>-1.9839664879122025E-7</v>
      </c>
      <c r="DV52" s="41">
        <v>1.7025000000000001E-7</v>
      </c>
      <c r="DW52" s="41">
        <v>0.53383755278</v>
      </c>
      <c r="DX52" s="41">
        <v>1368.6602528450001</v>
      </c>
      <c r="DY52" s="30">
        <f t="shared" si="84"/>
        <v>1.220328680936007E-7</v>
      </c>
      <c r="DZ52" s="30">
        <f t="shared" si="85"/>
        <v>1.2202076231000883E-7</v>
      </c>
      <c r="EA52" s="30">
        <f t="shared" si="86"/>
        <v>1.2202076222581124E-7</v>
      </c>
      <c r="EB52" s="30">
        <f t="shared" si="87"/>
        <v>1.2202076222581063E-7</v>
      </c>
      <c r="ED52" s="36">
        <v>1.6700000000000001E-8</v>
      </c>
      <c r="EE52" s="36">
        <v>4.4625571732799996</v>
      </c>
      <c r="EF52" s="36">
        <v>853.19638175199998</v>
      </c>
      <c r="EG52" s="30">
        <f t="shared" si="88"/>
        <v>1.610361867220772E-8</v>
      </c>
      <c r="EH52" s="30">
        <f t="shared" si="89"/>
        <v>1.6103337485830372E-8</v>
      </c>
      <c r="EI52" s="30">
        <f t="shared" si="90"/>
        <v>1.6103337483874553E-8</v>
      </c>
      <c r="EJ52" s="30">
        <f t="shared" si="91"/>
        <v>1.6103337483874536E-8</v>
      </c>
      <c r="EL52" s="36"/>
      <c r="EM52" s="36"/>
      <c r="EN52" s="36"/>
      <c r="ET52" s="36"/>
      <c r="EU52" s="36"/>
      <c r="EV52" s="36"/>
    </row>
    <row r="53" spans="1:152" s="30" customFormat="1" ht="12.75">
      <c r="N53" s="36">
        <v>1.74809E-6</v>
      </c>
      <c r="O53" s="36">
        <v>5.9097350527600003</v>
      </c>
      <c r="P53" s="36">
        <v>956.28915597059995</v>
      </c>
      <c r="Q53" s="30">
        <f t="shared" si="0"/>
        <v>1.4352975999820332E-6</v>
      </c>
      <c r="R53" s="30">
        <f t="shared" si="1"/>
        <v>1.4353686905456766E-6</v>
      </c>
      <c r="S53" s="30">
        <f t="shared" si="2"/>
        <v>1.4353686910400707E-6</v>
      </c>
      <c r="T53" s="30">
        <f t="shared" si="3"/>
        <v>1.4353686910400751E-6</v>
      </c>
      <c r="V53" s="36">
        <v>3.9887999999999998E-7</v>
      </c>
      <c r="W53" s="36">
        <v>4.1615801360000004</v>
      </c>
      <c r="X53" s="36">
        <v>1692.1656695024001</v>
      </c>
      <c r="Y53" s="30">
        <f t="shared" si="4"/>
        <v>1.9415538386298384E-7</v>
      </c>
      <c r="Z53" s="30">
        <f t="shared" si="5"/>
        <v>1.941993102095908E-7</v>
      </c>
      <c r="AA53" s="30">
        <f t="shared" si="6"/>
        <v>1.9419931051507871E-7</v>
      </c>
      <c r="AB53" s="30">
        <f t="shared" si="7"/>
        <v>1.941993105150812E-7</v>
      </c>
      <c r="AD53" s="36">
        <v>7.5489999999999996E-8</v>
      </c>
      <c r="AE53" s="36">
        <v>2.7095551677900001</v>
      </c>
      <c r="AF53" s="36">
        <v>533.62311835770004</v>
      </c>
      <c r="AG53" s="30">
        <f t="shared" si="68"/>
        <v>7.3158914015727515E-8</v>
      </c>
      <c r="AH53" s="30">
        <f t="shared" si="69"/>
        <v>7.3158173898173863E-8</v>
      </c>
      <c r="AI53" s="30">
        <f t="shared" si="70"/>
        <v>7.3158173893026113E-8</v>
      </c>
      <c r="AJ53" s="30">
        <f t="shared" si="71"/>
        <v>7.315817389302606E-8</v>
      </c>
      <c r="AL53" s="36">
        <v>7.6600000000000004E-9</v>
      </c>
      <c r="AM53" s="36">
        <v>3.6635153948300001</v>
      </c>
      <c r="AN53" s="36">
        <v>1581.9593482830001</v>
      </c>
      <c r="AO53" s="30">
        <f t="shared" si="72"/>
        <v>2.9503504079115081E-9</v>
      </c>
      <c r="AP53" s="30">
        <f t="shared" si="73"/>
        <v>2.9511835439516277E-9</v>
      </c>
      <c r="AQ53" s="30">
        <f t="shared" si="74"/>
        <v>2.9511835497457665E-9</v>
      </c>
      <c r="AR53" s="30">
        <f t="shared" si="75"/>
        <v>2.9511835497458169E-9</v>
      </c>
      <c r="AT53" s="36"/>
      <c r="AU53" s="36"/>
      <c r="AV53" s="36"/>
      <c r="BB53" s="36"/>
      <c r="BC53" s="36"/>
      <c r="BD53" s="36"/>
      <c r="BJ53" s="36">
        <v>1.0815E-7</v>
      </c>
      <c r="BK53" s="36">
        <v>5.8195887861699998</v>
      </c>
      <c r="BL53" s="36">
        <v>1272.6810256271999</v>
      </c>
      <c r="BM53" s="30">
        <f t="shared" si="24"/>
        <v>3.5445266260914824E-8</v>
      </c>
      <c r="BN53" s="30">
        <f t="shared" si="25"/>
        <v>3.5435577901519799E-8</v>
      </c>
      <c r="BO53" s="30">
        <f t="shared" si="26"/>
        <v>3.5435577834138202E-8</v>
      </c>
      <c r="BP53" s="30">
        <f t="shared" si="27"/>
        <v>3.5435577834137659E-8</v>
      </c>
      <c r="BR53" s="36">
        <v>1.9680000000000002E-8</v>
      </c>
      <c r="BS53" s="36">
        <v>0.57192251840999997</v>
      </c>
      <c r="BT53" s="36">
        <v>309.27832265580003</v>
      </c>
      <c r="BU53" s="30">
        <f t="shared" si="76"/>
        <v>8.1664803340585275E-9</v>
      </c>
      <c r="BV53" s="30">
        <f t="shared" si="77"/>
        <v>8.1660677493803419E-9</v>
      </c>
      <c r="BW53" s="30">
        <f t="shared" si="78"/>
        <v>8.1660677465108871E-9</v>
      </c>
      <c r="BX53" s="30">
        <f t="shared" si="79"/>
        <v>8.1660677465108655E-9</v>
      </c>
      <c r="BZ53" s="36">
        <v>4.32E-9</v>
      </c>
      <c r="CA53" s="36">
        <v>1.03719283016</v>
      </c>
      <c r="CB53" s="36">
        <v>1692.1656695024001</v>
      </c>
      <c r="CC53" s="30">
        <f t="shared" si="80"/>
        <v>-2.0375301280726295E-9</v>
      </c>
      <c r="CD53" s="30">
        <f t="shared" si="81"/>
        <v>-2.0380103556541796E-9</v>
      </c>
      <c r="CE53" s="30">
        <f t="shared" si="82"/>
        <v>-2.0380103589939503E-9</v>
      </c>
      <c r="CF53" s="30">
        <f t="shared" si="83"/>
        <v>-2.0380103589939772E-9</v>
      </c>
      <c r="CH53" s="36"/>
      <c r="CI53" s="36"/>
      <c r="CJ53" s="36"/>
      <c r="CP53" s="36"/>
      <c r="CQ53" s="36"/>
      <c r="CR53" s="36"/>
      <c r="CX53" s="41"/>
      <c r="CY53" s="41"/>
      <c r="CZ53" s="41"/>
      <c r="DF53" s="36">
        <v>2.7662700000000001E-6</v>
      </c>
      <c r="DG53" s="36">
        <v>2.5223845068699999</v>
      </c>
      <c r="DH53" s="36">
        <v>2001.4439921582</v>
      </c>
      <c r="DI53" s="30">
        <f t="shared" si="44"/>
        <v>-1.8256704540191482E-6</v>
      </c>
      <c r="DJ53" s="30">
        <f t="shared" si="45"/>
        <v>-1.8259803297934832E-6</v>
      </c>
      <c r="DK53" s="30">
        <f t="shared" si="46"/>
        <v>-1.8259803319484591E-6</v>
      </c>
      <c r="DL53" s="30">
        <f t="shared" si="47"/>
        <v>-1.8259803319484811E-6</v>
      </c>
      <c r="DN53" s="36">
        <v>7.7853999999999998E-7</v>
      </c>
      <c r="DO53" s="36">
        <v>5.56722651753</v>
      </c>
      <c r="DP53" s="36">
        <v>1471.7530270636</v>
      </c>
      <c r="DQ53" s="30">
        <f t="shared" si="48"/>
        <v>-6.6430279966178772E-7</v>
      </c>
      <c r="DR53" s="30">
        <f t="shared" si="49"/>
        <v>-6.643473120999441E-7</v>
      </c>
      <c r="DS53" s="30">
        <f t="shared" si="50"/>
        <v>-6.6434731240949091E-7</v>
      </c>
      <c r="DT53" s="30">
        <f t="shared" si="51"/>
        <v>-6.6434731240949388E-7</v>
      </c>
      <c r="DV53" s="36">
        <v>1.2804E-7</v>
      </c>
      <c r="DW53" s="36">
        <v>3.9004424214200002</v>
      </c>
      <c r="DX53" s="36">
        <v>433.71173787679999</v>
      </c>
      <c r="DY53" s="30">
        <f t="shared" si="84"/>
        <v>9.606805151039567E-9</v>
      </c>
      <c r="DZ53" s="30">
        <f t="shared" si="85"/>
        <v>9.6109308027533934E-9</v>
      </c>
      <c r="EA53" s="30">
        <f t="shared" si="86"/>
        <v>9.610930831446421E-9</v>
      </c>
      <c r="EB53" s="30">
        <f t="shared" si="87"/>
        <v>9.6109308314466477E-9</v>
      </c>
      <c r="ED53" s="36">
        <v>1.9099999999999999E-8</v>
      </c>
      <c r="EE53" s="36">
        <v>2.2596476075799998</v>
      </c>
      <c r="EF53" s="36">
        <v>1361.5467058442</v>
      </c>
      <c r="EG53" s="30">
        <f t="shared" si="88"/>
        <v>1.0421818025115917E-8</v>
      </c>
      <c r="EH53" s="30">
        <f t="shared" si="89"/>
        <v>1.0423441614676825E-8</v>
      </c>
      <c r="EI53" s="30">
        <f t="shared" si="90"/>
        <v>1.0423441625968174E-8</v>
      </c>
      <c r="EJ53" s="30">
        <f t="shared" si="91"/>
        <v>1.0423441625968259E-8</v>
      </c>
      <c r="EL53" s="41"/>
      <c r="EM53" s="41"/>
      <c r="EN53" s="41"/>
      <c r="ET53" s="36"/>
      <c r="EU53" s="36"/>
      <c r="EV53" s="36"/>
    </row>
    <row r="54" spans="1:152" s="30" customFormat="1" ht="12.75">
      <c r="A54" s="38" t="s">
        <v>223</v>
      </c>
      <c r="B54" s="38" t="s">
        <v>224</v>
      </c>
      <c r="C54" s="38" t="s">
        <v>225</v>
      </c>
      <c r="D54" s="38" t="s">
        <v>226</v>
      </c>
      <c r="E54" s="38" t="s">
        <v>227</v>
      </c>
      <c r="F54" s="38" t="s">
        <v>228</v>
      </c>
      <c r="N54" s="36">
        <v>1.4936800000000001E-6</v>
      </c>
      <c r="O54" s="36">
        <v>4.3774510427499997</v>
      </c>
      <c r="P54" s="36">
        <v>1685.0521225016</v>
      </c>
      <c r="Q54" s="30">
        <f t="shared" si="0"/>
        <v>3.7396117512284124E-7</v>
      </c>
      <c r="R54" s="30">
        <f t="shared" si="1"/>
        <v>3.7414271817060747E-7</v>
      </c>
      <c r="S54" s="30">
        <f t="shared" si="2"/>
        <v>3.7414271943317869E-7</v>
      </c>
      <c r="T54" s="30">
        <f t="shared" si="3"/>
        <v>3.7414271943318891E-7</v>
      </c>
      <c r="V54" s="36">
        <v>4.6678E-7</v>
      </c>
      <c r="W54" s="36">
        <v>0.51144073175000004</v>
      </c>
      <c r="X54" s="36">
        <v>1265.5674786264001</v>
      </c>
      <c r="Y54" s="30">
        <f t="shared" si="4"/>
        <v>4.5528308546060848E-7</v>
      </c>
      <c r="Z54" s="30">
        <f t="shared" si="5"/>
        <v>4.5527337546741257E-7</v>
      </c>
      <c r="AA54" s="30">
        <f t="shared" si="6"/>
        <v>4.5527337539986757E-7</v>
      </c>
      <c r="AB54" s="30">
        <f t="shared" si="7"/>
        <v>4.5527337539986698E-7</v>
      </c>
      <c r="AD54" s="36">
        <v>9.6810000000000005E-8</v>
      </c>
      <c r="AE54" s="36">
        <v>1.71563161051</v>
      </c>
      <c r="AF54" s="36">
        <v>1581.9593482830001</v>
      </c>
      <c r="AG54" s="30">
        <f t="shared" si="68"/>
        <v>6.9334113856023557E-8</v>
      </c>
      <c r="AH54" s="30">
        <f t="shared" si="69"/>
        <v>6.9326150208334857E-8</v>
      </c>
      <c r="AI54" s="30">
        <f t="shared" si="70"/>
        <v>6.9326150152946062E-8</v>
      </c>
      <c r="AJ54" s="30">
        <f t="shared" si="71"/>
        <v>6.9326150152945586E-8</v>
      </c>
      <c r="AL54" s="36">
        <v>7.2200000000000003E-9</v>
      </c>
      <c r="AM54" s="36">
        <v>3.7467324579699999</v>
      </c>
      <c r="AN54" s="36">
        <v>433.71173787679999</v>
      </c>
      <c r="AO54" s="30">
        <f t="shared" si="72"/>
        <v>1.637632816366069E-9</v>
      </c>
      <c r="AP54" s="30">
        <f t="shared" si="73"/>
        <v>1.6378600327802981E-9</v>
      </c>
      <c r="AQ54" s="30">
        <f t="shared" si="74"/>
        <v>1.6378600343605358E-9</v>
      </c>
      <c r="AR54" s="30">
        <f t="shared" si="75"/>
        <v>1.6378600343605483E-9</v>
      </c>
      <c r="AT54" s="36"/>
      <c r="AU54" s="36"/>
      <c r="AV54" s="36"/>
      <c r="BB54" s="36"/>
      <c r="BC54" s="36"/>
      <c r="BD54" s="36"/>
      <c r="BJ54" s="36">
        <v>1.3505000000000001E-7</v>
      </c>
      <c r="BK54" s="36">
        <v>3.2812697576000001</v>
      </c>
      <c r="BL54" s="36">
        <v>1155.3611574070001</v>
      </c>
      <c r="BM54" s="30">
        <f t="shared" si="24"/>
        <v>-1.3503076449692525E-7</v>
      </c>
      <c r="BN54" s="30">
        <f t="shared" si="25"/>
        <v>-1.3503096019193015E-7</v>
      </c>
      <c r="BO54" s="30">
        <f t="shared" si="26"/>
        <v>-1.3503096019328768E-7</v>
      </c>
      <c r="BP54" s="30">
        <f t="shared" si="27"/>
        <v>-1.350309601932877E-7</v>
      </c>
      <c r="BR54" s="36">
        <v>1.7940000000000001E-8</v>
      </c>
      <c r="BS54" s="36">
        <v>4.6076521941699999</v>
      </c>
      <c r="BT54" s="36">
        <v>1272.6810256271999</v>
      </c>
      <c r="BU54" s="30">
        <f t="shared" si="76"/>
        <v>-1.3804445535700057E-8</v>
      </c>
      <c r="BV54" s="30">
        <f t="shared" si="77"/>
        <v>-1.3805531880352165E-8</v>
      </c>
      <c r="BW54" s="30">
        <f t="shared" si="78"/>
        <v>-1.3805531887907032E-8</v>
      </c>
      <c r="BX54" s="30">
        <f t="shared" si="79"/>
        <v>-1.3805531887907092E-8</v>
      </c>
      <c r="BZ54" s="36">
        <v>4.3500000000000001E-9</v>
      </c>
      <c r="CA54" s="36">
        <v>1.65056479007</v>
      </c>
      <c r="CB54" s="36">
        <v>519.39602435610004</v>
      </c>
      <c r="CC54" s="30">
        <f t="shared" si="80"/>
        <v>1.4569496388461491E-9</v>
      </c>
      <c r="CD54" s="30">
        <f t="shared" si="81"/>
        <v>1.4567910306016038E-9</v>
      </c>
      <c r="CE54" s="30">
        <f t="shared" si="82"/>
        <v>1.4567910294985084E-9</v>
      </c>
      <c r="CF54" s="30">
        <f t="shared" si="83"/>
        <v>1.4567910294984991E-9</v>
      </c>
      <c r="CH54" s="36"/>
      <c r="CI54" s="36"/>
      <c r="CJ54" s="36"/>
      <c r="CP54" s="36"/>
      <c r="CQ54" s="36"/>
      <c r="CR54" s="36"/>
      <c r="CX54" s="36"/>
      <c r="CY54" s="36"/>
      <c r="CZ54" s="36"/>
      <c r="DF54" s="36">
        <v>2.7508399999999998E-6</v>
      </c>
      <c r="DG54" s="36">
        <v>2.98863518924</v>
      </c>
      <c r="DH54" s="36">
        <v>526.50957135689998</v>
      </c>
      <c r="DI54" s="30">
        <f t="shared" si="44"/>
        <v>2.7442249220781518E-6</v>
      </c>
      <c r="DJ54" s="30">
        <f t="shared" si="45"/>
        <v>2.7442323987732597E-6</v>
      </c>
      <c r="DK54" s="30">
        <f t="shared" si="46"/>
        <v>2.7442323988252438E-6</v>
      </c>
      <c r="DL54" s="30">
        <f t="shared" si="47"/>
        <v>2.7442323988252438E-6</v>
      </c>
      <c r="DN54" s="36">
        <v>8.5766000000000002E-7</v>
      </c>
      <c r="DO54" s="36">
        <v>7.9067073720000006E-2</v>
      </c>
      <c r="DP54" s="36">
        <v>831.85574074960005</v>
      </c>
      <c r="DQ54" s="30">
        <f t="shared" si="48"/>
        <v>-1.5284709078876701E-7</v>
      </c>
      <c r="DR54" s="30">
        <f t="shared" si="49"/>
        <v>-1.5279478747722242E-7</v>
      </c>
      <c r="DS54" s="30">
        <f t="shared" si="50"/>
        <v>-1.5279478711346174E-7</v>
      </c>
      <c r="DT54" s="30">
        <f t="shared" si="51"/>
        <v>-1.5279478711345875E-7</v>
      </c>
      <c r="DV54" s="36">
        <v>1.3072E-7</v>
      </c>
      <c r="DW54" s="36">
        <v>0.79468040716999999</v>
      </c>
      <c r="DX54" s="36">
        <v>110.2063212194</v>
      </c>
      <c r="DY54" s="30">
        <f t="shared" si="84"/>
        <v>1.2852216689895179E-7</v>
      </c>
      <c r="DZ54" s="30">
        <f t="shared" si="85"/>
        <v>1.2852236288231489E-7</v>
      </c>
      <c r="EA54" s="30">
        <f t="shared" si="86"/>
        <v>1.2852236288367788E-7</v>
      </c>
      <c r="EB54" s="30">
        <f t="shared" si="87"/>
        <v>1.285223628836779E-7</v>
      </c>
      <c r="ED54" s="36">
        <v>1.7100000000000001E-8</v>
      </c>
      <c r="EE54" s="36">
        <v>1.98372066321</v>
      </c>
      <c r="EF54" s="36">
        <v>525.7588118315</v>
      </c>
      <c r="EG54" s="30">
        <f t="shared" si="88"/>
        <v>1.0203932580252714E-8</v>
      </c>
      <c r="EH54" s="30">
        <f t="shared" si="89"/>
        <v>1.0203395080387113E-8</v>
      </c>
      <c r="EI54" s="30">
        <f t="shared" si="90"/>
        <v>1.0203395076648864E-8</v>
      </c>
      <c r="EJ54" s="30">
        <f t="shared" si="91"/>
        <v>1.0203395076648833E-8</v>
      </c>
      <c r="EL54" s="36"/>
      <c r="EM54" s="36"/>
      <c r="EN54" s="36"/>
      <c r="ET54" s="36"/>
      <c r="EU54" s="36"/>
      <c r="EV54" s="36"/>
    </row>
    <row r="55" spans="1:152" s="30" customFormat="1" ht="12.75">
      <c r="A55" s="30">
        <f>((((F46*C43+E46)*C43+D46)*C43+C46)*C43+B46)*C43 + A46</f>
        <v>-2.3847144127308639</v>
      </c>
      <c r="B55" s="30">
        <f>DEGREES(A55)</f>
        <v>-136.63407119349716</v>
      </c>
      <c r="C55" s="30">
        <f>((((F49*C43+E49)*C43+D49)*C43+C49)*C43+B49)*C43 + A49</f>
        <v>1.9112905409800787E-2</v>
      </c>
      <c r="D55" s="30">
        <f>DEGREES(C55)</f>
        <v>1.0950888142143442</v>
      </c>
      <c r="E55" s="30">
        <f>((((F52*C43+E52)*C43+D52)*C43+C52)*C43+B52)*C43 + A52</f>
        <v>5.4225899330087932</v>
      </c>
      <c r="F55" s="30">
        <f>SQRT(D59*D59+E59*E59+F59*F59)</f>
        <v>4.7116650022996991</v>
      </c>
      <c r="N55" s="36">
        <v>1.7518399999999999E-6</v>
      </c>
      <c r="O55" s="36">
        <v>3.2263490343300001</v>
      </c>
      <c r="P55" s="36">
        <v>1898.3512179396</v>
      </c>
      <c r="Q55" s="30">
        <f t="shared" si="0"/>
        <v>9.2279839587933379E-7</v>
      </c>
      <c r="R55" s="30">
        <f t="shared" si="1"/>
        <v>9.225877813054674E-7</v>
      </c>
      <c r="S55" s="30">
        <f t="shared" si="2"/>
        <v>9.2258777984062493E-7</v>
      </c>
      <c r="T55" s="30">
        <f t="shared" si="3"/>
        <v>9.2258777984061169E-7</v>
      </c>
      <c r="V55" s="36">
        <v>3.2827000000000001E-7</v>
      </c>
      <c r="W55" s="36">
        <v>5.0359668945499996</v>
      </c>
      <c r="X55" s="36">
        <v>220.41264243879999</v>
      </c>
      <c r="Y55" s="30">
        <f t="shared" si="4"/>
        <v>-2.5683963697456288E-7</v>
      </c>
      <c r="Z55" s="30">
        <f t="shared" si="5"/>
        <v>-2.5684299407395537E-7</v>
      </c>
      <c r="AA55" s="30">
        <f t="shared" si="6"/>
        <v>-2.5684299409730315E-7</v>
      </c>
      <c r="AB55" s="30">
        <f t="shared" si="7"/>
        <v>-2.568429940973033E-7</v>
      </c>
      <c r="AD55" s="36">
        <v>8.6900000000000004E-8</v>
      </c>
      <c r="AE55" s="36">
        <v>3.31924493607</v>
      </c>
      <c r="AF55" s="36">
        <v>831.85574074960005</v>
      </c>
      <c r="AG55" s="30">
        <f t="shared" si="68"/>
        <v>2.3827868832322004E-8</v>
      </c>
      <c r="AH55" s="30">
        <f t="shared" si="69"/>
        <v>2.382268953071133E-8</v>
      </c>
      <c r="AI55" s="30">
        <f t="shared" si="70"/>
        <v>2.3822689494690049E-8</v>
      </c>
      <c r="AJ55" s="30">
        <f t="shared" si="71"/>
        <v>2.3822689494689755E-8</v>
      </c>
      <c r="AL55" s="36">
        <v>6.6299999999999996E-9</v>
      </c>
      <c r="AM55" s="36">
        <v>2.93063953915</v>
      </c>
      <c r="AN55" s="36">
        <v>1574.8458012822</v>
      </c>
      <c r="AO55" s="30">
        <f t="shared" si="72"/>
        <v>5.8747109984791525E-9</v>
      </c>
      <c r="AP55" s="30">
        <f t="shared" si="73"/>
        <v>5.8750715396491252E-9</v>
      </c>
      <c r="AQ55" s="30">
        <f t="shared" si="74"/>
        <v>5.8750715421563303E-9</v>
      </c>
      <c r="AR55" s="30">
        <f t="shared" si="75"/>
        <v>5.875071542156351E-9</v>
      </c>
      <c r="AT55" s="36"/>
      <c r="AU55" s="36"/>
      <c r="AV55" s="36"/>
      <c r="BB55" s="36"/>
      <c r="BC55" s="36"/>
      <c r="BD55" s="36"/>
      <c r="BJ55" s="36">
        <v>1.0179E-7</v>
      </c>
      <c r="BK55" s="36">
        <v>2.5869112882700001</v>
      </c>
      <c r="BL55" s="36">
        <v>117.31986822019999</v>
      </c>
      <c r="BM55" s="30">
        <f t="shared" si="24"/>
        <v>-3.6393421384691142E-8</v>
      </c>
      <c r="BN55" s="30">
        <f t="shared" si="25"/>
        <v>-3.6392590482504916E-8</v>
      </c>
      <c r="BO55" s="30">
        <f t="shared" si="26"/>
        <v>-3.6392590476726152E-8</v>
      </c>
      <c r="BP55" s="30">
        <f t="shared" si="27"/>
        <v>-3.6392590476726093E-8</v>
      </c>
      <c r="BR55" s="36">
        <v>1.822E-8</v>
      </c>
      <c r="BS55" s="36">
        <v>1.9884296432299999</v>
      </c>
      <c r="BT55" s="36">
        <v>1375.7737998458001</v>
      </c>
      <c r="BU55" s="30">
        <f t="shared" si="76"/>
        <v>1.4575610943367836E-8</v>
      </c>
      <c r="BV55" s="30">
        <f t="shared" si="77"/>
        <v>1.4576731437824193E-8</v>
      </c>
      <c r="BW55" s="30">
        <f t="shared" si="78"/>
        <v>1.4576731445616454E-8</v>
      </c>
      <c r="BX55" s="30">
        <f t="shared" si="79"/>
        <v>1.4576731445616522E-8</v>
      </c>
      <c r="BZ55" s="36">
        <v>4.2999999999999996E-9</v>
      </c>
      <c r="CA55" s="36">
        <v>1.4183038450100001</v>
      </c>
      <c r="CB55" s="36">
        <v>412.3710968744</v>
      </c>
      <c r="CC55" s="30">
        <f t="shared" si="80"/>
        <v>2.7789352991285694E-9</v>
      </c>
      <c r="CD55" s="30">
        <f t="shared" si="81"/>
        <v>2.7788344844413628E-9</v>
      </c>
      <c r="CE55" s="30">
        <f t="shared" si="82"/>
        <v>2.7788344837402085E-9</v>
      </c>
      <c r="CF55" s="30">
        <f t="shared" si="83"/>
        <v>2.7788344837402023E-9</v>
      </c>
      <c r="CH55" s="36"/>
      <c r="CI55" s="36"/>
      <c r="CJ55" s="36"/>
      <c r="CP55" s="36"/>
      <c r="CQ55" s="36"/>
      <c r="CR55" s="36"/>
      <c r="CX55" s="36"/>
      <c r="CY55" s="36"/>
      <c r="CZ55" s="36"/>
      <c r="DF55" s="36">
        <v>2.93875E-6</v>
      </c>
      <c r="DG55" s="36">
        <v>2.0493843886100001</v>
      </c>
      <c r="DH55" s="36">
        <v>199.0720014364</v>
      </c>
      <c r="DI55" s="30">
        <f t="shared" si="44"/>
        <v>1.719886375960751E-6</v>
      </c>
      <c r="DJ55" s="30">
        <f t="shared" si="45"/>
        <v>1.7199217176209543E-6</v>
      </c>
      <c r="DK55" s="30">
        <f t="shared" si="46"/>
        <v>1.7199217178667467E-6</v>
      </c>
      <c r="DL55" s="30">
        <f t="shared" si="47"/>
        <v>1.7199217178667486E-6</v>
      </c>
      <c r="DN55" s="36">
        <v>8.2132E-7</v>
      </c>
      <c r="DO55" s="36">
        <v>3.80763015979</v>
      </c>
      <c r="DP55" s="36">
        <v>508.35032409220003</v>
      </c>
      <c r="DQ55" s="30">
        <f t="shared" si="48"/>
        <v>4.513057144889585E-7</v>
      </c>
      <c r="DR55" s="30">
        <f t="shared" si="49"/>
        <v>4.5133170347960005E-7</v>
      </c>
      <c r="DS55" s="30">
        <f t="shared" si="50"/>
        <v>4.5133170366034582E-7</v>
      </c>
      <c r="DT55" s="30">
        <f t="shared" si="51"/>
        <v>4.5133170366034735E-7</v>
      </c>
      <c r="DV55" s="36">
        <v>1.1945E-7</v>
      </c>
      <c r="DW55" s="36">
        <v>0.40671403645999998</v>
      </c>
      <c r="DX55" s="36">
        <v>1361.5467058442</v>
      </c>
      <c r="DY55" s="30">
        <f t="shared" si="84"/>
        <v>7.7997388076321465E-8</v>
      </c>
      <c r="DZ55" s="30">
        <f t="shared" si="85"/>
        <v>7.7988210557075693E-8</v>
      </c>
      <c r="EA55" s="30">
        <f t="shared" si="86"/>
        <v>7.7988210493245196E-8</v>
      </c>
      <c r="EB55" s="30">
        <f t="shared" si="87"/>
        <v>7.7988210493244706E-8</v>
      </c>
      <c r="ED55" s="36">
        <v>1.52E-8</v>
      </c>
      <c r="EE55" s="36">
        <v>0.11641358424999999</v>
      </c>
      <c r="EF55" s="36">
        <v>949.17560896980001</v>
      </c>
      <c r="EG55" s="30">
        <f t="shared" si="88"/>
        <v>6.3912489047392253E-9</v>
      </c>
      <c r="EH55" s="30">
        <f t="shared" si="89"/>
        <v>6.3922241360312287E-9</v>
      </c>
      <c r="EI55" s="30">
        <f t="shared" si="90"/>
        <v>6.3922241428136382E-9</v>
      </c>
      <c r="EJ55" s="30">
        <f t="shared" si="91"/>
        <v>6.3922241428137003E-9</v>
      </c>
      <c r="EL55" s="36"/>
      <c r="EM55" s="36"/>
      <c r="EN55" s="36"/>
      <c r="ET55" s="36"/>
      <c r="EU55" s="36"/>
      <c r="EV55" s="36"/>
    </row>
    <row r="56" spans="1:152" s="30" customFormat="1" ht="12.75">
      <c r="A56" s="30">
        <f>RADIANS(B56)</f>
        <v>3.8984708944487227</v>
      </c>
      <c r="B56" s="30">
        <f>B55 - INT( B55 / 360 ) * 360</f>
        <v>223.36592880650284</v>
      </c>
      <c r="C56" s="30">
        <f>RADIANS(D56)</f>
        <v>1.9112905409800787E-2</v>
      </c>
      <c r="D56" s="30">
        <f>D55 - INT( D55 / 360 ) * 360</f>
        <v>1.0950888142143442</v>
      </c>
      <c r="N56" s="36">
        <v>1.75191E-6</v>
      </c>
      <c r="O56" s="36">
        <v>3.7296655476099998</v>
      </c>
      <c r="P56" s="36">
        <v>942.06206196899996</v>
      </c>
      <c r="Q56" s="30">
        <f t="shared" si="0"/>
        <v>1.3499089653448969E-7</v>
      </c>
      <c r="R56" s="30">
        <f t="shared" si="1"/>
        <v>1.3486830188748512E-7</v>
      </c>
      <c r="S56" s="30">
        <f t="shared" si="2"/>
        <v>1.348683010348639E-7</v>
      </c>
      <c r="T56" s="30">
        <f t="shared" si="3"/>
        <v>1.3486830103485614E-7</v>
      </c>
      <c r="V56" s="36">
        <v>3.3557999999999999E-7</v>
      </c>
      <c r="W56" s="36">
        <v>9.9139048719999998E-2</v>
      </c>
      <c r="X56" s="36">
        <v>302.16477565500003</v>
      </c>
      <c r="Y56" s="30">
        <f t="shared" si="4"/>
        <v>-1.8253041468726859E-9</v>
      </c>
      <c r="Z56" s="30">
        <f t="shared" si="5"/>
        <v>-1.8328586443123586E-9</v>
      </c>
      <c r="AA56" s="30">
        <f t="shared" si="6"/>
        <v>-1.8328586968522482E-9</v>
      </c>
      <c r="AB56" s="30">
        <f t="shared" si="7"/>
        <v>-1.8328586968526952E-9</v>
      </c>
      <c r="AD56" s="36">
        <v>6.2849999999999997E-8</v>
      </c>
      <c r="AE56" s="36">
        <v>0.49939863541000001</v>
      </c>
      <c r="AF56" s="36">
        <v>949.17560896980001</v>
      </c>
      <c r="AG56" s="30">
        <f t="shared" si="68"/>
        <v>3.2030712551486271E-9</v>
      </c>
      <c r="AH56" s="30">
        <f t="shared" si="69"/>
        <v>3.2075099824116233E-9</v>
      </c>
      <c r="AI56" s="30">
        <f t="shared" si="70"/>
        <v>3.2075100132819463E-9</v>
      </c>
      <c r="AJ56" s="30">
        <f t="shared" si="71"/>
        <v>3.207510013282225E-9</v>
      </c>
      <c r="AL56" s="36">
        <v>6.58E-9</v>
      </c>
      <c r="AM56" s="36">
        <v>3.5279731186299998</v>
      </c>
      <c r="AN56" s="36">
        <v>525.7588118315</v>
      </c>
      <c r="AO56" s="30">
        <f t="shared" si="72"/>
        <v>5.3824622732241106E-9</v>
      </c>
      <c r="AP56" s="30">
        <f t="shared" si="73"/>
        <v>5.3826105255380715E-9</v>
      </c>
      <c r="AQ56" s="30">
        <f t="shared" si="74"/>
        <v>5.382610526569105E-9</v>
      </c>
      <c r="AR56" s="30">
        <f t="shared" si="75"/>
        <v>5.3826105265691141E-9</v>
      </c>
      <c r="AT56" s="36"/>
      <c r="AU56" s="36"/>
      <c r="AV56" s="36"/>
      <c r="BB56" s="36"/>
      <c r="BC56" s="36"/>
      <c r="BD56" s="36"/>
      <c r="BJ56" s="36">
        <v>1.0632E-7</v>
      </c>
      <c r="BK56" s="36">
        <v>5.2348793608599999</v>
      </c>
      <c r="BL56" s="36">
        <v>95.979227217800002</v>
      </c>
      <c r="BM56" s="30">
        <f t="shared" si="24"/>
        <v>-1.0284652219698387E-9</v>
      </c>
      <c r="BN56" s="30">
        <f t="shared" si="25"/>
        <v>-1.0292254502229318E-9</v>
      </c>
      <c r="BO56" s="30">
        <f t="shared" si="26"/>
        <v>-1.0292254555101664E-9</v>
      </c>
      <c r="BP56" s="30">
        <f t="shared" si="27"/>
        <v>-1.0292254555102607E-9</v>
      </c>
      <c r="BR56" s="36">
        <v>1.7030000000000001E-8</v>
      </c>
      <c r="BS56" s="36">
        <v>6.1266056293700002</v>
      </c>
      <c r="BT56" s="36">
        <v>2125.8774073792001</v>
      </c>
      <c r="BU56" s="30">
        <f t="shared" si="76"/>
        <v>1.383349882958769E-8</v>
      </c>
      <c r="BV56" s="30">
        <f t="shared" si="77"/>
        <v>1.3835071806864475E-8</v>
      </c>
      <c r="BW56" s="30">
        <f t="shared" si="78"/>
        <v>1.3835071817802986E-8</v>
      </c>
      <c r="BX56" s="30">
        <f t="shared" si="79"/>
        <v>1.3835071817803075E-8</v>
      </c>
      <c r="BZ56" s="36">
        <v>4.3100000000000002E-9</v>
      </c>
      <c r="CA56" s="36">
        <v>2.2098625465100001</v>
      </c>
      <c r="CB56" s="36">
        <v>1368.6602528450001</v>
      </c>
      <c r="CC56" s="30">
        <f t="shared" si="80"/>
        <v>2.6642201867993466E-9</v>
      </c>
      <c r="CD56" s="30">
        <f t="shared" si="81"/>
        <v>2.6645656358936579E-9</v>
      </c>
      <c r="CE56" s="30">
        <f t="shared" si="82"/>
        <v>2.664565638296087E-9</v>
      </c>
      <c r="CF56" s="30">
        <f t="shared" si="83"/>
        <v>2.6645656382961052E-9</v>
      </c>
      <c r="CH56" s="36"/>
      <c r="CI56" s="36"/>
      <c r="CJ56" s="36"/>
      <c r="CP56" s="36"/>
      <c r="CQ56" s="36"/>
      <c r="CR56" s="36"/>
      <c r="CX56" s="36"/>
      <c r="CY56" s="36"/>
      <c r="CZ56" s="36"/>
      <c r="DF56" s="36">
        <v>2.9098500000000002E-6</v>
      </c>
      <c r="DG56" s="36">
        <v>6.0313122622600002</v>
      </c>
      <c r="DH56" s="36">
        <v>1169.5882514085999</v>
      </c>
      <c r="DI56" s="30">
        <f t="shared" si="44"/>
        <v>2.6156497306882869E-6</v>
      </c>
      <c r="DJ56" s="30">
        <f t="shared" si="45"/>
        <v>2.6155386211735973E-6</v>
      </c>
      <c r="DK56" s="30">
        <f t="shared" si="46"/>
        <v>2.6155386204007843E-6</v>
      </c>
      <c r="DL56" s="30">
        <f t="shared" si="47"/>
        <v>2.6155386204007784E-6</v>
      </c>
      <c r="DN56" s="36">
        <v>5.5318999999999999E-7</v>
      </c>
      <c r="DO56" s="36">
        <v>0.35180851191000001</v>
      </c>
      <c r="DP56" s="36">
        <v>316.39186965660002</v>
      </c>
      <c r="DQ56" s="30">
        <f t="shared" si="48"/>
        <v>9.2688627503427468E-8</v>
      </c>
      <c r="DR56" s="30">
        <f t="shared" si="49"/>
        <v>9.2675771995809869E-8</v>
      </c>
      <c r="DS56" s="30">
        <f t="shared" si="50"/>
        <v>9.2675771906402365E-8</v>
      </c>
      <c r="DT56" s="30">
        <f t="shared" si="51"/>
        <v>9.2675771906401651E-8</v>
      </c>
      <c r="DV56" s="36">
        <v>1.1695E-7</v>
      </c>
      <c r="DW56" s="36">
        <v>4.4439461806500002</v>
      </c>
      <c r="DX56" s="36">
        <v>405.2575498736</v>
      </c>
      <c r="DY56" s="30">
        <f t="shared" si="84"/>
        <v>-6.8538024424238883E-8</v>
      </c>
      <c r="DZ56" s="30">
        <f t="shared" si="85"/>
        <v>-6.8535163263079533E-8</v>
      </c>
      <c r="EA56" s="30">
        <f t="shared" si="86"/>
        <v>-6.8535163243180532E-8</v>
      </c>
      <c r="EB56" s="30">
        <f t="shared" si="87"/>
        <v>-6.8535163243180373E-8</v>
      </c>
      <c r="ED56" s="36">
        <v>2.0030000000000001E-8</v>
      </c>
      <c r="EE56" s="36">
        <v>3.1652059920800002</v>
      </c>
      <c r="EF56" s="36">
        <v>1148.2476104062</v>
      </c>
      <c r="EG56" s="30">
        <f t="shared" si="88"/>
        <v>-1.9994263584461017E-8</v>
      </c>
      <c r="EH56" s="30">
        <f t="shared" si="89"/>
        <v>-1.9994161199705926E-8</v>
      </c>
      <c r="EI56" s="30">
        <f t="shared" si="90"/>
        <v>-1.999416119899335E-8</v>
      </c>
      <c r="EJ56" s="30">
        <f t="shared" si="91"/>
        <v>-1.9994161198993346E-8</v>
      </c>
      <c r="EL56" s="36"/>
      <c r="EM56" s="36"/>
      <c r="EN56" s="36"/>
      <c r="ET56" s="36"/>
      <c r="EU56" s="36"/>
      <c r="EV56" s="36"/>
    </row>
    <row r="57" spans="1:152" s="16" customFormat="1" ht="12.75">
      <c r="A57" s="30"/>
      <c r="B57" s="30"/>
      <c r="C57" s="30"/>
      <c r="D57" s="30"/>
      <c r="E57" s="30"/>
      <c r="F57" s="30"/>
      <c r="G57" s="30"/>
      <c r="N57" s="41">
        <v>1.57909E-6</v>
      </c>
      <c r="O57" s="41">
        <v>4.3648392176600002</v>
      </c>
      <c r="P57" s="41">
        <v>1795.258443721</v>
      </c>
      <c r="Q57" s="30">
        <f t="shared" si="0"/>
        <v>1.2137526597311009E-6</v>
      </c>
      <c r="R57" s="30">
        <f t="shared" si="1"/>
        <v>1.213887753235103E-6</v>
      </c>
      <c r="S57" s="30">
        <f t="shared" si="2"/>
        <v>1.2138877541745741E-6</v>
      </c>
      <c r="T57" s="30">
        <f t="shared" si="3"/>
        <v>1.2138877541745813E-6</v>
      </c>
      <c r="V57" s="41">
        <v>2.9378999999999999E-7</v>
      </c>
      <c r="W57" s="41">
        <v>3.35927241533</v>
      </c>
      <c r="X57" s="41">
        <v>4.6658664459999999</v>
      </c>
      <c r="Y57" s="30">
        <f t="shared" si="4"/>
        <v>-2.8840215074291564E-7</v>
      </c>
      <c r="Z57" s="30">
        <f t="shared" si="5"/>
        <v>-2.8840217021197322E-7</v>
      </c>
      <c r="AA57" s="30">
        <f t="shared" si="6"/>
        <v>-2.8840217021210864E-7</v>
      </c>
      <c r="AB57" s="30">
        <f t="shared" si="7"/>
        <v>-2.8840217021210864E-7</v>
      </c>
      <c r="AD57" s="41">
        <v>6.6850000000000006E-8</v>
      </c>
      <c r="AE57" s="41">
        <v>2.1756009328100001</v>
      </c>
      <c r="AF57" s="41">
        <v>1265.5674786264001</v>
      </c>
      <c r="AG57" s="30">
        <f t="shared" si="68"/>
        <v>8.6024933590495685E-9</v>
      </c>
      <c r="AH57" s="30">
        <f t="shared" si="69"/>
        <v>8.608744081858704E-9</v>
      </c>
      <c r="AI57" s="30">
        <f t="shared" si="70"/>
        <v>8.6087441253308882E-9</v>
      </c>
      <c r="AJ57" s="30">
        <f t="shared" si="71"/>
        <v>8.6087441253312406E-9</v>
      </c>
      <c r="AL57" s="36">
        <v>6.0900000000000003E-9</v>
      </c>
      <c r="AM57" s="36">
        <v>4.1488131352300002</v>
      </c>
      <c r="AN57" s="36">
        <v>721.64941953020002</v>
      </c>
      <c r="AO57" s="30">
        <f t="shared" si="72"/>
        <v>6.0238048692587297E-9</v>
      </c>
      <c r="AP57" s="30">
        <f t="shared" si="73"/>
        <v>6.0238530056086991E-9</v>
      </c>
      <c r="AQ57" s="30">
        <f t="shared" si="74"/>
        <v>6.0238530059434169E-9</v>
      </c>
      <c r="AR57" s="30">
        <f t="shared" si="75"/>
        <v>6.0238530059434203E-9</v>
      </c>
      <c r="AT57" s="36"/>
      <c r="AU57" s="36"/>
      <c r="AV57" s="36"/>
      <c r="BB57" s="41"/>
      <c r="BC57" s="41"/>
      <c r="BD57" s="41"/>
      <c r="BJ57" s="41">
        <v>8.7709999999999996E-8</v>
      </c>
      <c r="BK57" s="41">
        <v>0.40456546654999997</v>
      </c>
      <c r="BL57" s="41">
        <v>220.41264243879999</v>
      </c>
      <c r="BM57" s="30">
        <f t="shared" si="24"/>
        <v>5.9995932368443961E-8</v>
      </c>
      <c r="BN57" s="30">
        <f t="shared" si="25"/>
        <v>5.9994881711163496E-8</v>
      </c>
      <c r="BO57" s="30">
        <f t="shared" si="26"/>
        <v>5.9994881703856342E-8</v>
      </c>
      <c r="BP57" s="30">
        <f t="shared" si="27"/>
        <v>5.9994881703856289E-8</v>
      </c>
      <c r="BR57" s="41">
        <v>2.0109999999999999E-8</v>
      </c>
      <c r="BS57" s="41">
        <v>5.0093686525600001</v>
      </c>
      <c r="BT57" s="41">
        <v>412.3710968744</v>
      </c>
      <c r="BU57" s="30">
        <f t="shared" si="76"/>
        <v>-1.8373307521695074E-8</v>
      </c>
      <c r="BV57" s="30">
        <f t="shared" si="77"/>
        <v>-1.8373056348672186E-8</v>
      </c>
      <c r="BW57" s="30">
        <f t="shared" si="78"/>
        <v>-1.8373056346925269E-8</v>
      </c>
      <c r="BX57" s="30">
        <f t="shared" si="79"/>
        <v>-1.8373056346925256E-8</v>
      </c>
      <c r="BZ57" s="41">
        <v>4.1499999999999999E-9</v>
      </c>
      <c r="CA57" s="41">
        <v>4.3537256190500004</v>
      </c>
      <c r="CB57" s="41">
        <v>330.61896365820002</v>
      </c>
      <c r="CC57" s="30">
        <f t="shared" si="80"/>
        <v>-3.3751632666223751E-9</v>
      </c>
      <c r="CD57" s="30">
        <f t="shared" si="81"/>
        <v>-3.3751037866956887E-9</v>
      </c>
      <c r="CE57" s="30">
        <f t="shared" si="82"/>
        <v>-3.3751037862820124E-9</v>
      </c>
      <c r="CF57" s="30">
        <f t="shared" si="83"/>
        <v>-3.3751037862820074E-9</v>
      </c>
      <c r="CH57" s="36"/>
      <c r="CI57" s="36"/>
      <c r="CJ57" s="36"/>
      <c r="CP57" s="36"/>
      <c r="CQ57" s="36"/>
      <c r="CR57" s="36"/>
      <c r="CX57" s="36"/>
      <c r="CY57" s="36"/>
      <c r="CZ57" s="36"/>
      <c r="DF57" s="41">
        <v>3.3834200000000002E-6</v>
      </c>
      <c r="DG57" s="41">
        <v>2.7987319258299999</v>
      </c>
      <c r="DH57" s="41">
        <v>1045.1548361876</v>
      </c>
      <c r="DI57" s="30">
        <f t="shared" si="44"/>
        <v>-3.3477244771671335E-6</v>
      </c>
      <c r="DJ57" s="30">
        <f t="shared" si="45"/>
        <v>-3.3477626354297731E-6</v>
      </c>
      <c r="DK57" s="30">
        <f t="shared" si="46"/>
        <v>-3.3477626356950854E-6</v>
      </c>
      <c r="DL57" s="30">
        <f t="shared" si="47"/>
        <v>-3.3477626356950876E-6</v>
      </c>
      <c r="DN57" s="41">
        <v>5.2338000000000002E-7</v>
      </c>
      <c r="DO57" s="41">
        <v>5.5307427211700002</v>
      </c>
      <c r="DP57" s="41">
        <v>433.71173787679999</v>
      </c>
      <c r="DQ57" s="30">
        <f t="shared" si="48"/>
        <v>-5.2331634645008328E-7</v>
      </c>
      <c r="DR57" s="30">
        <f t="shared" si="49"/>
        <v>-5.2331608242536484E-7</v>
      </c>
      <c r="DS57" s="30">
        <f t="shared" si="50"/>
        <v>-5.2331608242352667E-7</v>
      </c>
      <c r="DT57" s="30">
        <f t="shared" si="51"/>
        <v>-5.2331608242352667E-7</v>
      </c>
      <c r="DV57" s="41">
        <v>1.1978999999999999E-7</v>
      </c>
      <c r="DW57" s="41">
        <v>2.2287277868199999</v>
      </c>
      <c r="DX57" s="41">
        <v>220.41264243879999</v>
      </c>
      <c r="DY57" s="30">
        <f t="shared" si="84"/>
        <v>6.4052707966985512E-8</v>
      </c>
      <c r="DZ57" s="30">
        <f t="shared" si="85"/>
        <v>6.4054370240577558E-8</v>
      </c>
      <c r="EA57" s="30">
        <f t="shared" si="86"/>
        <v>6.4054370252138274E-8</v>
      </c>
      <c r="EB57" s="30">
        <f t="shared" si="87"/>
        <v>6.4054370252138367E-8</v>
      </c>
      <c r="ED57" s="36">
        <v>1.7100000000000001E-8</v>
      </c>
      <c r="EE57" s="36">
        <v>2.7085041728700001</v>
      </c>
      <c r="EF57" s="36">
        <v>330.61896365820002</v>
      </c>
      <c r="EG57" s="30">
        <f t="shared" si="88"/>
        <v>1.0956278602002116E-8</v>
      </c>
      <c r="EH57" s="30">
        <f t="shared" si="89"/>
        <v>1.095660199172181E-8</v>
      </c>
      <c r="EI57" s="30">
        <f t="shared" si="90"/>
        <v>1.0956601993970893E-8</v>
      </c>
      <c r="EJ57" s="30">
        <f t="shared" si="91"/>
        <v>1.0956601993970913E-8</v>
      </c>
      <c r="EL57" s="36"/>
      <c r="EM57" s="36"/>
      <c r="EN57" s="36"/>
      <c r="ET57" s="36"/>
      <c r="EU57" s="36"/>
      <c r="EV57" s="36"/>
    </row>
    <row r="58" spans="1:152" s="30" customFormat="1" ht="12.75">
      <c r="A58" s="30" t="s">
        <v>197</v>
      </c>
      <c r="B58" s="30" t="s">
        <v>198</v>
      </c>
      <c r="C58" s="30" t="s">
        <v>199</v>
      </c>
      <c r="D58" s="30" t="s">
        <v>229</v>
      </c>
      <c r="E58" s="30" t="s">
        <v>230</v>
      </c>
      <c r="F58" s="30" t="s">
        <v>231</v>
      </c>
      <c r="N58" s="36">
        <v>1.3787100000000001E-6</v>
      </c>
      <c r="O58" s="36">
        <v>1.3179792078499999</v>
      </c>
      <c r="P58" s="36">
        <v>1169.5882514085999</v>
      </c>
      <c r="Q58" s="30">
        <f t="shared" si="0"/>
        <v>6.052708515548702E-7</v>
      </c>
      <c r="R58" s="30">
        <f t="shared" si="1"/>
        <v>6.0537879038043372E-7</v>
      </c>
      <c r="S58" s="30">
        <f t="shared" si="2"/>
        <v>6.0537879113111042E-7</v>
      </c>
      <c r="T58" s="30">
        <f t="shared" si="3"/>
        <v>6.0537879113111593E-7</v>
      </c>
      <c r="V58" s="36">
        <v>2.9307000000000002E-7</v>
      </c>
      <c r="W58" s="36">
        <v>0.75907909735000001</v>
      </c>
      <c r="X58" s="36">
        <v>88.865680217000005</v>
      </c>
      <c r="Y58" s="30">
        <f t="shared" si="4"/>
        <v>2.8273525039205939E-7</v>
      </c>
      <c r="Z58" s="30">
        <f t="shared" si="5"/>
        <v>2.8273576111893717E-7</v>
      </c>
      <c r="AA58" s="30">
        <f t="shared" si="6"/>
        <v>2.8273576112248915E-7</v>
      </c>
      <c r="AB58" s="30">
        <f t="shared" si="7"/>
        <v>2.827357611224892E-7</v>
      </c>
      <c r="AD58" s="36">
        <v>5.3809999999999997E-8</v>
      </c>
      <c r="AE58" s="36">
        <v>6.0051087594799997</v>
      </c>
      <c r="AF58" s="36">
        <v>405.2575498736</v>
      </c>
      <c r="AG58" s="30">
        <f t="shared" si="68"/>
        <v>-4.3902839235375439E-8</v>
      </c>
      <c r="AH58" s="30">
        <f t="shared" si="69"/>
        <v>-4.3903778622078588E-8</v>
      </c>
      <c r="AI58" s="30">
        <f t="shared" si="70"/>
        <v>-4.3903778628611687E-8</v>
      </c>
      <c r="AJ58" s="30">
        <f t="shared" si="71"/>
        <v>-4.390377862861174E-8</v>
      </c>
      <c r="AL58" s="36">
        <v>5.9799999999999996E-9</v>
      </c>
      <c r="AM58" s="36">
        <v>4.6945460935699996</v>
      </c>
      <c r="AN58" s="36">
        <v>81.752133216199994</v>
      </c>
      <c r="AO58" s="30">
        <f t="shared" si="72"/>
        <v>-2.7142486063679765E-9</v>
      </c>
      <c r="AP58" s="30">
        <f t="shared" si="73"/>
        <v>-2.7142810611077797E-9</v>
      </c>
      <c r="AQ58" s="30">
        <f t="shared" si="74"/>
        <v>-2.714281061333495E-9</v>
      </c>
      <c r="AR58" s="30">
        <f t="shared" si="75"/>
        <v>-2.7142810613335E-9</v>
      </c>
      <c r="AT58" s="36"/>
      <c r="AU58" s="36"/>
      <c r="AV58" s="36"/>
      <c r="BB58" s="36"/>
      <c r="BC58" s="36"/>
      <c r="BD58" s="36"/>
      <c r="BJ58" s="36">
        <v>7.4390000000000006E-8</v>
      </c>
      <c r="BK58" s="36">
        <v>2.9463829208600001</v>
      </c>
      <c r="BL58" s="36">
        <v>412.3710968744</v>
      </c>
      <c r="BM58" s="30">
        <f t="shared" si="24"/>
        <v>5.8769288319485761E-8</v>
      </c>
      <c r="BN58" s="30">
        <f t="shared" si="25"/>
        <v>5.877068947998689E-8</v>
      </c>
      <c r="BO58" s="30">
        <f t="shared" si="26"/>
        <v>5.8770689489731475E-8</v>
      </c>
      <c r="BP58" s="30">
        <f t="shared" si="27"/>
        <v>5.8770689489731555E-8</v>
      </c>
      <c r="BR58" s="36">
        <v>1.6449999999999998E-8</v>
      </c>
      <c r="BS58" s="36">
        <v>8.8303729580000004E-2</v>
      </c>
      <c r="BT58" s="36">
        <v>1063.3140834523001</v>
      </c>
      <c r="BU58" s="30">
        <f t="shared" si="76"/>
        <v>1.4622341004607827E-8</v>
      </c>
      <c r="BV58" s="30">
        <f t="shared" si="77"/>
        <v>1.4622937950380282E-8</v>
      </c>
      <c r="BW58" s="30">
        <f t="shared" si="78"/>
        <v>1.4622937954531592E-8</v>
      </c>
      <c r="BX58" s="30">
        <f t="shared" si="79"/>
        <v>1.4622937954531633E-8</v>
      </c>
      <c r="BZ58" s="36">
        <v>4.3800000000000002E-9</v>
      </c>
      <c r="CA58" s="36">
        <v>0.1655227729</v>
      </c>
      <c r="CB58" s="36">
        <v>1574.8458012822</v>
      </c>
      <c r="CC58" s="30">
        <f t="shared" si="80"/>
        <v>-2.8628069372238325E-9</v>
      </c>
      <c r="CD58" s="30">
        <f t="shared" si="81"/>
        <v>-2.8631958587979378E-9</v>
      </c>
      <c r="CE58" s="30">
        <f t="shared" si="82"/>
        <v>-2.8631958615026658E-9</v>
      </c>
      <c r="CF58" s="30">
        <f t="shared" si="83"/>
        <v>-2.8631958615026893E-9</v>
      </c>
      <c r="CH58" s="36"/>
      <c r="CI58" s="36"/>
      <c r="CJ58" s="36"/>
      <c r="CP58" s="36"/>
      <c r="CQ58" s="36"/>
      <c r="CR58" s="36"/>
      <c r="CX58" s="41"/>
      <c r="CY58" s="41"/>
      <c r="CZ58" s="41"/>
      <c r="DF58" s="36">
        <v>2.57482E-6</v>
      </c>
      <c r="DG58" s="36">
        <v>6.1339547830300001</v>
      </c>
      <c r="DH58" s="36">
        <v>532.87235883230005</v>
      </c>
      <c r="DI58" s="30">
        <f t="shared" si="44"/>
        <v>-2.5729795053929507E-6</v>
      </c>
      <c r="DJ58" s="30">
        <f t="shared" si="45"/>
        <v>-2.5729833676881364E-6</v>
      </c>
      <c r="DK58" s="30">
        <f t="shared" si="46"/>
        <v>-2.5729833677149836E-6</v>
      </c>
      <c r="DL58" s="30">
        <f t="shared" si="47"/>
        <v>-2.572983367714984E-6</v>
      </c>
      <c r="DN58" s="36">
        <v>5.5769000000000001E-7</v>
      </c>
      <c r="DO58" s="36">
        <v>4.7514124114099996</v>
      </c>
      <c r="DP58" s="36">
        <v>302.16477565500003</v>
      </c>
      <c r="DQ58" s="30">
        <f t="shared" si="48"/>
        <v>-5.5649210818627689E-7</v>
      </c>
      <c r="DR58" s="30">
        <f t="shared" si="49"/>
        <v>-5.5649128560786931E-7</v>
      </c>
      <c r="DS58" s="30">
        <f t="shared" si="50"/>
        <v>-5.5649128560214749E-7</v>
      </c>
      <c r="DT58" s="30">
        <f t="shared" si="51"/>
        <v>-5.5649128560214739E-7</v>
      </c>
      <c r="DV58" s="36">
        <v>9.6330000000000003E-8</v>
      </c>
      <c r="DW58" s="36">
        <v>6.0100227212300004</v>
      </c>
      <c r="DX58" s="36">
        <v>853.19638175199998</v>
      </c>
      <c r="DY58" s="30">
        <f t="shared" si="84"/>
        <v>2.7673433276902318E-8</v>
      </c>
      <c r="DZ58" s="30">
        <f t="shared" si="85"/>
        <v>2.7679298369656195E-8</v>
      </c>
      <c r="EA58" s="30">
        <f t="shared" si="86"/>
        <v>2.7679298410446317E-8</v>
      </c>
      <c r="EB58" s="30">
        <f t="shared" si="87"/>
        <v>2.7679298410446641E-8</v>
      </c>
      <c r="ED58" s="36">
        <v>1.6289999999999999E-8</v>
      </c>
      <c r="EE58" s="36">
        <v>0.47376028854000002</v>
      </c>
      <c r="EF58" s="36">
        <v>526.50957135689998</v>
      </c>
      <c r="EG58" s="30">
        <f t="shared" si="88"/>
        <v>-1.250029817409293E-8</v>
      </c>
      <c r="EH58" s="30">
        <f t="shared" si="89"/>
        <v>-1.250070790035587E-8</v>
      </c>
      <c r="EI58" s="30">
        <f t="shared" si="90"/>
        <v>-1.2500707903205366E-8</v>
      </c>
      <c r="EJ58" s="30">
        <f t="shared" si="91"/>
        <v>-1.2500707903205388E-8</v>
      </c>
      <c r="EL58" s="36"/>
      <c r="EM58" s="36"/>
      <c r="EN58" s="36"/>
      <c r="ET58" s="36"/>
      <c r="EU58" s="36"/>
      <c r="EV58" s="36"/>
    </row>
    <row r="59" spans="1:152" s="30" customFormat="1" ht="12.75">
      <c r="A59" s="30">
        <f>E55*COS(C56)*COS(A56)</f>
        <v>-3.9414113451473352</v>
      </c>
      <c r="B59" s="30">
        <f>E55*COS(C56)*SIN(A56)</f>
        <v>-3.7227701981162369</v>
      </c>
      <c r="C59" s="30">
        <f>E55*SIN(C56)</f>
        <v>0.10363513848966766</v>
      </c>
      <c r="D59" s="30">
        <f>A59-$D$9</f>
        <v>-3.8523426118649717</v>
      </c>
      <c r="E59" s="30">
        <f>B59-$E$9</f>
        <v>-2.7108124132835103</v>
      </c>
      <c r="F59" s="30">
        <f>C59-$F$9</f>
        <v>0.10363182278249103</v>
      </c>
      <c r="N59" s="36">
        <v>1.1749500000000001E-6</v>
      </c>
      <c r="O59" s="36">
        <v>2.5002214088999999</v>
      </c>
      <c r="P59" s="36">
        <v>1596.1864422845999</v>
      </c>
      <c r="Q59" s="30">
        <f t="shared" si="0"/>
        <v>1.1723322235660432E-6</v>
      </c>
      <c r="R59" s="30">
        <f t="shared" si="1"/>
        <v>1.1723228933714772E-6</v>
      </c>
      <c r="S59" s="30">
        <f t="shared" si="2"/>
        <v>1.1723228933065301E-6</v>
      </c>
      <c r="T59" s="30">
        <f t="shared" si="3"/>
        <v>1.1723228933065295E-6</v>
      </c>
      <c r="V59" s="36">
        <v>3.2449000000000002E-7</v>
      </c>
      <c r="W59" s="36">
        <v>5.3749253069699998</v>
      </c>
      <c r="X59" s="36">
        <v>508.35032409220003</v>
      </c>
      <c r="Y59" s="30">
        <f t="shared" si="4"/>
        <v>-2.7048592428965564E-7</v>
      </c>
      <c r="Z59" s="30">
        <f t="shared" si="5"/>
        <v>-2.7047913521470417E-7</v>
      </c>
      <c r="AA59" s="30">
        <f t="shared" si="6"/>
        <v>-2.7047913516748622E-7</v>
      </c>
      <c r="AB59" s="30">
        <f t="shared" si="7"/>
        <v>-2.7047913516748585E-7</v>
      </c>
      <c r="AD59" s="36">
        <v>4.6760000000000003E-8</v>
      </c>
      <c r="AE59" s="36">
        <v>1.4084619279899999</v>
      </c>
      <c r="AF59" s="36">
        <v>1258.4539316256</v>
      </c>
      <c r="AG59" s="30">
        <f t="shared" si="68"/>
        <v>3.5337036523045815E-8</v>
      </c>
      <c r="AH59" s="30">
        <f t="shared" si="69"/>
        <v>3.5339907562005326E-8</v>
      </c>
      <c r="AI59" s="30">
        <f t="shared" si="70"/>
        <v>3.5339907581971712E-8</v>
      </c>
      <c r="AJ59" s="30">
        <f t="shared" si="71"/>
        <v>3.5339907581971871E-8</v>
      </c>
      <c r="AL59" s="36">
        <v>6.6800000000000001E-9</v>
      </c>
      <c r="AM59" s="36">
        <v>1.9644297128899999</v>
      </c>
      <c r="AN59" s="36">
        <v>1272.6810256271999</v>
      </c>
      <c r="AO59" s="30">
        <f t="shared" si="72"/>
        <v>2.4756031066086435E-9</v>
      </c>
      <c r="AP59" s="30">
        <f t="shared" si="73"/>
        <v>2.4761913794639818E-9</v>
      </c>
      <c r="AQ59" s="30">
        <f t="shared" si="74"/>
        <v>2.476191383555218E-9</v>
      </c>
      <c r="AR59" s="30">
        <f t="shared" si="75"/>
        <v>2.4761913835552507E-9</v>
      </c>
      <c r="AT59" s="36"/>
      <c r="AU59" s="36"/>
      <c r="AV59" s="36"/>
      <c r="BB59" s="36"/>
      <c r="BC59" s="36"/>
      <c r="BD59" s="36"/>
      <c r="BJ59" s="36">
        <v>6.151E-8</v>
      </c>
      <c r="BK59" s="36">
        <v>2.6910038224699999</v>
      </c>
      <c r="BL59" s="36">
        <v>380.12776796000003</v>
      </c>
      <c r="BM59" s="30">
        <f t="shared" si="24"/>
        <v>5.1337344354563752E-8</v>
      </c>
      <c r="BN59" s="30">
        <f t="shared" si="25"/>
        <v>5.1338303877243966E-8</v>
      </c>
      <c r="BO59" s="30">
        <f t="shared" si="26"/>
        <v>5.1338303883917096E-8</v>
      </c>
      <c r="BP59" s="30">
        <f t="shared" si="27"/>
        <v>5.1338303883917136E-8</v>
      </c>
      <c r="BR59" s="36">
        <v>1.8749999999999999E-8</v>
      </c>
      <c r="BS59" s="36">
        <v>5.8100615840299996</v>
      </c>
      <c r="BT59" s="36">
        <v>330.61896365820002</v>
      </c>
      <c r="BU59" s="30">
        <f t="shared" si="76"/>
        <v>-1.2580022540254529E-8</v>
      </c>
      <c r="BV59" s="30">
        <f t="shared" si="77"/>
        <v>-1.2580365006038165E-8</v>
      </c>
      <c r="BW59" s="30">
        <f t="shared" si="78"/>
        <v>-1.2580365008419911E-8</v>
      </c>
      <c r="BX59" s="30">
        <f t="shared" si="79"/>
        <v>-1.2580365008419936E-8</v>
      </c>
      <c r="BZ59" s="36">
        <v>3.12E-9</v>
      </c>
      <c r="CA59" s="36">
        <v>4.5063945581900002</v>
      </c>
      <c r="CB59" s="36">
        <v>2125.8774073792001</v>
      </c>
      <c r="CC59" s="30">
        <f t="shared" si="80"/>
        <v>1.6922945996491468E-9</v>
      </c>
      <c r="CD59" s="30">
        <f t="shared" si="81"/>
        <v>1.6918794277534952E-9</v>
      </c>
      <c r="CE59" s="30">
        <f t="shared" si="82"/>
        <v>1.6918794248659165E-9</v>
      </c>
      <c r="CF59" s="30">
        <f t="shared" si="83"/>
        <v>1.6918794248658933E-9</v>
      </c>
      <c r="CH59" s="36"/>
      <c r="CI59" s="36"/>
      <c r="CJ59" s="36"/>
      <c r="CP59" s="41"/>
      <c r="CQ59" s="41"/>
      <c r="CR59" s="41"/>
      <c r="CX59" s="36"/>
      <c r="CY59" s="36"/>
      <c r="CZ59" s="36"/>
      <c r="DF59" s="36">
        <v>3.1901300000000002E-6</v>
      </c>
      <c r="DG59" s="36">
        <v>1.3480313080299999</v>
      </c>
      <c r="DH59" s="36">
        <v>2214.7430875962</v>
      </c>
      <c r="DI59" s="30">
        <f t="shared" si="44"/>
        <v>-2.0339507278679072E-7</v>
      </c>
      <c r="DJ59" s="30">
        <f t="shared" si="45"/>
        <v>-2.0286975556661022E-7</v>
      </c>
      <c r="DK59" s="30">
        <f t="shared" si="46"/>
        <v>-2.0286975191311971E-7</v>
      </c>
      <c r="DL59" s="30">
        <f t="shared" si="47"/>
        <v>-2.0286975191309147E-7</v>
      </c>
      <c r="DN59" s="36">
        <v>5.0597000000000002E-7</v>
      </c>
      <c r="DO59" s="36">
        <v>4.8560316177000002</v>
      </c>
      <c r="DP59" s="36">
        <v>1375.7737998458001</v>
      </c>
      <c r="DQ59" s="30">
        <f t="shared" si="48"/>
        <v>-4.718126820365991E-7</v>
      </c>
      <c r="DR59" s="30">
        <f t="shared" si="49"/>
        <v>-4.7183141147450076E-7</v>
      </c>
      <c r="DS59" s="30">
        <f t="shared" si="50"/>
        <v>-4.7183141160474261E-7</v>
      </c>
      <c r="DT59" s="30">
        <f t="shared" si="51"/>
        <v>-4.7183141160474377E-7</v>
      </c>
      <c r="DV59" s="36">
        <v>1.0163E-7</v>
      </c>
      <c r="DW59" s="36">
        <v>0.99504635157999999</v>
      </c>
      <c r="DX59" s="36">
        <v>1471.7530270636</v>
      </c>
      <c r="DY59" s="30">
        <f t="shared" si="84"/>
        <v>6.4596062979994096E-8</v>
      </c>
      <c r="DZ59" s="30">
        <f t="shared" si="85"/>
        <v>6.4587459460156543E-8</v>
      </c>
      <c r="EA59" s="30">
        <f t="shared" si="86"/>
        <v>6.4587459400318179E-8</v>
      </c>
      <c r="EB59" s="30">
        <f t="shared" si="87"/>
        <v>6.458745940031761E-8</v>
      </c>
      <c r="ED59" s="36">
        <v>1.229E-8</v>
      </c>
      <c r="EE59" s="36">
        <v>3.01987279595</v>
      </c>
      <c r="EF59" s="36">
        <v>963.4027029714</v>
      </c>
      <c r="EG59" s="30">
        <f t="shared" si="88"/>
        <v>-8.386216186168919E-9</v>
      </c>
      <c r="EH59" s="30">
        <f t="shared" si="89"/>
        <v>-8.3868610141088686E-9</v>
      </c>
      <c r="EI59" s="30">
        <f t="shared" si="90"/>
        <v>-8.3868610185933555E-9</v>
      </c>
      <c r="EJ59" s="30">
        <f t="shared" si="91"/>
        <v>-8.3868610185933969E-9</v>
      </c>
      <c r="EL59" s="36"/>
      <c r="EM59" s="36"/>
      <c r="EN59" s="36"/>
      <c r="ET59" s="41"/>
      <c r="EU59" s="41"/>
      <c r="EV59" s="41"/>
    </row>
    <row r="60" spans="1:152" s="30" customFormat="1" ht="12.75">
      <c r="N60" s="36">
        <v>1.5050199999999999E-6</v>
      </c>
      <c r="O60" s="36">
        <v>3.9062502262200001</v>
      </c>
      <c r="P60" s="36">
        <v>74.781598567299994</v>
      </c>
      <c r="Q60" s="30">
        <f t="shared" si="0"/>
        <v>-1.4137615389763268E-6</v>
      </c>
      <c r="R60" s="30">
        <f t="shared" si="1"/>
        <v>-1.4137644143938837E-6</v>
      </c>
      <c r="S60" s="30">
        <f t="shared" si="2"/>
        <v>-1.4137644144138813E-6</v>
      </c>
      <c r="T60" s="30">
        <f t="shared" si="3"/>
        <v>-1.4137644144138815E-6</v>
      </c>
      <c r="V60" s="36">
        <v>2.9483E-7</v>
      </c>
      <c r="W60" s="36">
        <v>5.42208897099</v>
      </c>
      <c r="X60" s="36">
        <v>1272.6810256271999</v>
      </c>
      <c r="Y60" s="30">
        <f t="shared" si="4"/>
        <v>-1.8734884361427236E-8</v>
      </c>
      <c r="Z60" s="30">
        <f t="shared" si="5"/>
        <v>-1.8762783028467485E-8</v>
      </c>
      <c r="AA60" s="30">
        <f t="shared" si="6"/>
        <v>-1.876278322249622E-8</v>
      </c>
      <c r="AB60" s="30">
        <f t="shared" si="7"/>
        <v>-1.8762783222497792E-8</v>
      </c>
      <c r="AD60" s="36">
        <v>4.4209999999999997E-8</v>
      </c>
      <c r="AE60" s="36">
        <v>3.02360159274</v>
      </c>
      <c r="AF60" s="36">
        <v>1692.1656695024001</v>
      </c>
      <c r="AG60" s="30">
        <f t="shared" si="68"/>
        <v>4.4083891800086869E-8</v>
      </c>
      <c r="AH60" s="30">
        <f t="shared" si="69"/>
        <v>4.4083470769628168E-8</v>
      </c>
      <c r="AI60" s="30">
        <f t="shared" si="70"/>
        <v>4.4083470766697553E-8</v>
      </c>
      <c r="AJ60" s="30">
        <f t="shared" si="71"/>
        <v>4.4083470766697526E-8</v>
      </c>
      <c r="AL60" s="36">
        <v>5.1499999999999998E-9</v>
      </c>
      <c r="AM60" s="36">
        <v>1.57251270902</v>
      </c>
      <c r="AN60" s="36">
        <v>949.17560896980001</v>
      </c>
      <c r="AO60" s="30">
        <f t="shared" si="72"/>
        <v>-4.3940826982205263E-9</v>
      </c>
      <c r="AP60" s="30">
        <f t="shared" si="73"/>
        <v>-4.3938927443911084E-9</v>
      </c>
      <c r="AQ60" s="30">
        <f t="shared" si="74"/>
        <v>-4.3938927430699446E-9</v>
      </c>
      <c r="AR60" s="30">
        <f t="shared" si="75"/>
        <v>-4.393892743069933E-9</v>
      </c>
      <c r="AT60" s="36"/>
      <c r="AU60" s="36"/>
      <c r="AV60" s="36"/>
      <c r="BB60" s="36"/>
      <c r="BC60" s="36"/>
      <c r="BD60" s="36"/>
      <c r="BJ60" s="36">
        <v>5.0279999999999998E-8</v>
      </c>
      <c r="BK60" s="36">
        <v>0.72750312027999997</v>
      </c>
      <c r="BL60" s="36">
        <v>1055.4497769261</v>
      </c>
      <c r="BM60" s="30">
        <f t="shared" si="24"/>
        <v>2.0140077981569386E-8</v>
      </c>
      <c r="BN60" s="30">
        <f t="shared" si="25"/>
        <v>2.0143700591257811E-8</v>
      </c>
      <c r="BO60" s="30">
        <f t="shared" si="26"/>
        <v>2.0143700616451847E-8</v>
      </c>
      <c r="BP60" s="30">
        <f t="shared" si="27"/>
        <v>2.0143700616452052E-8</v>
      </c>
      <c r="BR60" s="36">
        <v>1.7409999999999998E-8</v>
      </c>
      <c r="BS60" s="36">
        <v>4.5865029043099996</v>
      </c>
      <c r="BT60" s="36">
        <v>1574.8458012822</v>
      </c>
      <c r="BU60" s="30">
        <f t="shared" si="76"/>
        <v>-9.351631130816329E-9</v>
      </c>
      <c r="BV60" s="30">
        <f t="shared" si="77"/>
        <v>-9.3499080476253719E-9</v>
      </c>
      <c r="BW60" s="30">
        <f t="shared" si="78"/>
        <v>-9.3499080356412536E-9</v>
      </c>
      <c r="BX60" s="30">
        <f t="shared" si="79"/>
        <v>-9.3499080356411494E-9</v>
      </c>
      <c r="BZ60" s="36">
        <v>2.7999999999999998E-9</v>
      </c>
      <c r="CA60" s="36">
        <v>3.01441283033</v>
      </c>
      <c r="CB60" s="36">
        <v>551.03160609700001</v>
      </c>
      <c r="CC60" s="30">
        <f t="shared" si="80"/>
        <v>2.7976672990904441E-9</v>
      </c>
      <c r="CD60" s="30">
        <f t="shared" si="81"/>
        <v>2.7976626055571247E-9</v>
      </c>
      <c r="CE60" s="30">
        <f t="shared" si="82"/>
        <v>2.797662605524466E-9</v>
      </c>
      <c r="CF60" s="30">
        <f t="shared" si="83"/>
        <v>2.7976626055244656E-9</v>
      </c>
      <c r="CH60" s="36"/>
      <c r="CI60" s="36"/>
      <c r="CJ60" s="36"/>
      <c r="CP60" s="36"/>
      <c r="CQ60" s="36"/>
      <c r="CR60" s="36"/>
      <c r="CX60" s="36"/>
      <c r="CY60" s="36"/>
      <c r="CZ60" s="36"/>
      <c r="DF60" s="36">
        <v>3.0935199999999998E-6</v>
      </c>
      <c r="DG60" s="36">
        <v>5.3685580494499998</v>
      </c>
      <c r="DH60" s="36">
        <v>1272.6810256271999</v>
      </c>
      <c r="DI60" s="30">
        <f t="shared" si="44"/>
        <v>-3.6148060309451405E-7</v>
      </c>
      <c r="DJ60" s="30">
        <f t="shared" si="45"/>
        <v>-3.6177191404664795E-7</v>
      </c>
      <c r="DK60" s="30">
        <f t="shared" si="46"/>
        <v>-3.6177191607264272E-7</v>
      </c>
      <c r="DL60" s="30">
        <f t="shared" si="47"/>
        <v>-3.6177191607265913E-7</v>
      </c>
      <c r="DN60" s="36">
        <v>4.3553999999999999E-7</v>
      </c>
      <c r="DO60" s="36">
        <v>4.9444164271200002</v>
      </c>
      <c r="DP60" s="36">
        <v>1361.5467058442</v>
      </c>
      <c r="DQ60" s="30">
        <f t="shared" si="48"/>
        <v>-3.742779752970705E-7</v>
      </c>
      <c r="DR60" s="30">
        <f t="shared" si="49"/>
        <v>-3.7430056741939407E-7</v>
      </c>
      <c r="DS60" s="30">
        <f t="shared" si="50"/>
        <v>-3.7430056757650413E-7</v>
      </c>
      <c r="DT60" s="30">
        <f t="shared" si="51"/>
        <v>-3.7430056757650529E-7</v>
      </c>
      <c r="DV60" s="36">
        <v>8.9770000000000002E-8</v>
      </c>
      <c r="DW60" s="36">
        <v>1.6032870940899999</v>
      </c>
      <c r="DX60" s="36">
        <v>1692.1656695024001</v>
      </c>
      <c r="DY60" s="30">
        <f t="shared" si="84"/>
        <v>6.7204116008305163E-9</v>
      </c>
      <c r="DZ60" s="30">
        <f t="shared" si="85"/>
        <v>6.7091259169933804E-9</v>
      </c>
      <c r="EA60" s="30">
        <f t="shared" si="86"/>
        <v>6.7091258385034165E-9</v>
      </c>
      <c r="EB60" s="30">
        <f t="shared" si="87"/>
        <v>6.7091258385027796E-9</v>
      </c>
      <c r="ED60" s="36">
        <v>1.6709999999999999E-8</v>
      </c>
      <c r="EE60" s="36">
        <v>0.44352103086</v>
      </c>
      <c r="EF60" s="36">
        <v>533.62311835770004</v>
      </c>
      <c r="EG60" s="30">
        <f t="shared" si="88"/>
        <v>-1.3537479416849257E-8</v>
      </c>
      <c r="EH60" s="30">
        <f t="shared" si="89"/>
        <v>-1.3537868857828815E-8</v>
      </c>
      <c r="EI60" s="30">
        <f t="shared" si="90"/>
        <v>-1.3537868860537218E-8</v>
      </c>
      <c r="EJ60" s="30">
        <f t="shared" si="91"/>
        <v>-1.3537868860537244E-8</v>
      </c>
      <c r="EL60" s="36"/>
      <c r="EM60" s="36"/>
      <c r="EN60" s="36"/>
      <c r="ET60" s="36"/>
      <c r="EU60" s="36"/>
      <c r="EV60" s="36"/>
    </row>
    <row r="61" spans="1:152" s="30" customFormat="1" ht="12.75">
      <c r="A61" s="34" t="s">
        <v>26</v>
      </c>
      <c r="B61" s="33" t="s">
        <v>200</v>
      </c>
      <c r="C61" s="34" t="s">
        <v>233</v>
      </c>
      <c r="D61" s="34" t="s">
        <v>26</v>
      </c>
      <c r="E61" s="34" t="s">
        <v>26</v>
      </c>
      <c r="F61" s="34" t="s">
        <v>26</v>
      </c>
      <c r="N61" s="36">
        <v>1.1675700000000001E-6</v>
      </c>
      <c r="O61" s="36">
        <v>3.3892092104099998</v>
      </c>
      <c r="P61" s="36">
        <v>0.52126486179999998</v>
      </c>
      <c r="Q61" s="30">
        <f t="shared" si="0"/>
        <v>-1.1327806877393466E-6</v>
      </c>
      <c r="R61" s="30">
        <f t="shared" si="1"/>
        <v>-1.1327806987256223E-6</v>
      </c>
      <c r="S61" s="30">
        <f t="shared" si="2"/>
        <v>-1.1327806987256987E-6</v>
      </c>
      <c r="T61" s="30">
        <f t="shared" si="3"/>
        <v>-1.1327806987256987E-6</v>
      </c>
      <c r="V61" s="36">
        <v>2.1801999999999999E-7</v>
      </c>
      <c r="W61" s="36">
        <v>6.1505405406999998</v>
      </c>
      <c r="X61" s="36">
        <v>1685.0521225016</v>
      </c>
      <c r="Y61" s="30">
        <f t="shared" si="4"/>
        <v>-2.177391732618582E-7</v>
      </c>
      <c r="Z61" s="30">
        <f t="shared" si="5"/>
        <v>-2.1773778278358604E-7</v>
      </c>
      <c r="AA61" s="30">
        <f t="shared" si="6"/>
        <v>-2.1773778277390366E-7</v>
      </c>
      <c r="AB61" s="30">
        <f t="shared" si="7"/>
        <v>-2.1773778277390355E-7</v>
      </c>
      <c r="AD61" s="36">
        <v>4.4029999999999998E-8</v>
      </c>
      <c r="AE61" s="36">
        <v>5.4773726615999996</v>
      </c>
      <c r="AF61" s="36">
        <v>433.71173787679999</v>
      </c>
      <c r="AG61" s="30">
        <f t="shared" si="68"/>
        <v>-4.3925330196825851E-8</v>
      </c>
      <c r="AH61" s="30">
        <f t="shared" si="69"/>
        <v>-4.3925232131234473E-8</v>
      </c>
      <c r="AI61" s="30">
        <f t="shared" si="70"/>
        <v>-4.3925232130552287E-8</v>
      </c>
      <c r="AJ61" s="30">
        <f t="shared" si="71"/>
        <v>-4.3925232130552281E-8</v>
      </c>
      <c r="AL61" s="36">
        <v>6.58E-9</v>
      </c>
      <c r="AM61" s="36">
        <v>2.02329201466</v>
      </c>
      <c r="AN61" s="36">
        <v>526.50957135689998</v>
      </c>
      <c r="AO61" s="30">
        <f t="shared" si="72"/>
        <v>4.1108872368506456E-9</v>
      </c>
      <c r="AP61" s="30">
        <f t="shared" si="73"/>
        <v>4.1106856962510143E-9</v>
      </c>
      <c r="AQ61" s="30">
        <f t="shared" si="74"/>
        <v>4.1106856948493187E-9</v>
      </c>
      <c r="AR61" s="30">
        <f t="shared" si="75"/>
        <v>4.1106856948493071E-9</v>
      </c>
      <c r="AT61" s="36"/>
      <c r="AU61" s="36"/>
      <c r="AV61" s="36"/>
      <c r="BB61" s="36"/>
      <c r="BC61" s="36"/>
      <c r="BD61" s="36"/>
      <c r="BJ61" s="36">
        <v>4.9390000000000001E-8</v>
      </c>
      <c r="BK61" s="36">
        <v>0.73756716761999996</v>
      </c>
      <c r="BL61" s="36">
        <v>1905.4647649404001</v>
      </c>
      <c r="BM61" s="30">
        <f t="shared" si="24"/>
        <v>-4.5440203196851559E-8</v>
      </c>
      <c r="BN61" s="30">
        <f t="shared" si="25"/>
        <v>-4.5437455263883885E-8</v>
      </c>
      <c r="BO61" s="30">
        <f t="shared" si="26"/>
        <v>-4.5437455244769388E-8</v>
      </c>
      <c r="BP61" s="30">
        <f t="shared" si="27"/>
        <v>-4.5437455244769256E-8</v>
      </c>
      <c r="BR61" s="36">
        <v>1.529E-8</v>
      </c>
      <c r="BS61" s="36">
        <v>5.8166029138899997</v>
      </c>
      <c r="BT61" s="36">
        <v>1258.4539316256</v>
      </c>
      <c r="BU61" s="30">
        <f t="shared" si="76"/>
        <v>6.0920660133797329E-9</v>
      </c>
      <c r="BV61" s="30">
        <f t="shared" si="77"/>
        <v>6.0907511268796813E-9</v>
      </c>
      <c r="BW61" s="30">
        <f t="shared" si="78"/>
        <v>6.0907511177347389E-9</v>
      </c>
      <c r="BX61" s="30">
        <f t="shared" si="79"/>
        <v>6.0907511177346636E-9</v>
      </c>
      <c r="BZ61" s="36">
        <v>3.0899999999999999E-9</v>
      </c>
      <c r="CA61" s="36">
        <v>0.67399908948999998</v>
      </c>
      <c r="CB61" s="36">
        <v>2111.6503133776</v>
      </c>
      <c r="CC61" s="30">
        <f t="shared" si="80"/>
        <v>1.1932441319559641E-10</v>
      </c>
      <c r="CD61" s="30">
        <f t="shared" si="81"/>
        <v>1.1981017932139229E-10</v>
      </c>
      <c r="CE61" s="30">
        <f t="shared" si="82"/>
        <v>1.1981018269978062E-10</v>
      </c>
      <c r="CF61" s="30">
        <f t="shared" si="83"/>
        <v>1.1981018269981353E-10</v>
      </c>
      <c r="CH61" s="36"/>
      <c r="CI61" s="36"/>
      <c r="CJ61" s="36"/>
      <c r="CP61" s="36"/>
      <c r="CQ61" s="36"/>
      <c r="CR61" s="36"/>
      <c r="CX61" s="36"/>
      <c r="CY61" s="36"/>
      <c r="CZ61" s="36"/>
      <c r="DF61" s="36">
        <v>3.45804E-6</v>
      </c>
      <c r="DG61" s="36">
        <v>1.56404293688</v>
      </c>
      <c r="DH61" s="36">
        <v>491.55792945680003</v>
      </c>
      <c r="DI61" s="30">
        <f t="shared" si="44"/>
        <v>1.3763784050589276E-6</v>
      </c>
      <c r="DJ61" s="30">
        <f t="shared" si="45"/>
        <v>1.3762622261047668E-6</v>
      </c>
      <c r="DK61" s="30">
        <f t="shared" si="46"/>
        <v>1.37626222529676E-6</v>
      </c>
      <c r="DL61" s="30">
        <f t="shared" si="47"/>
        <v>1.3762622252967543E-6</v>
      </c>
      <c r="DN61" s="36">
        <v>4.2171999999999999E-7</v>
      </c>
      <c r="DO61" s="36">
        <v>1.2240427844699999</v>
      </c>
      <c r="DP61" s="36">
        <v>853.19638175199998</v>
      </c>
      <c r="DQ61" s="30">
        <f t="shared" si="48"/>
        <v>-3.9394255962561897E-7</v>
      </c>
      <c r="DR61" s="30">
        <f t="shared" si="49"/>
        <v>-3.9393299080026622E-7</v>
      </c>
      <c r="DS61" s="30">
        <f t="shared" si="50"/>
        <v>-3.9393299073371145E-7</v>
      </c>
      <c r="DT61" s="30">
        <f t="shared" si="51"/>
        <v>-3.9393299073371093E-7</v>
      </c>
      <c r="DV61" s="36">
        <v>8.7009999999999996E-8</v>
      </c>
      <c r="DW61" s="36">
        <v>3.5216787679900001</v>
      </c>
      <c r="DX61" s="36">
        <v>1073.6090241908</v>
      </c>
      <c r="DY61" s="30">
        <f t="shared" si="84"/>
        <v>-6.5952851562416507E-8</v>
      </c>
      <c r="DZ61" s="30">
        <f t="shared" si="85"/>
        <v>-6.5957390883016956E-8</v>
      </c>
      <c r="EA61" s="30">
        <f t="shared" si="86"/>
        <v>-6.595739091458553E-8</v>
      </c>
      <c r="EB61" s="30">
        <f t="shared" si="87"/>
        <v>-6.5957390914585782E-8</v>
      </c>
      <c r="ED61" s="36">
        <v>1.207E-8</v>
      </c>
      <c r="EE61" s="36">
        <v>1.1577408926899999</v>
      </c>
      <c r="EF61" s="36">
        <v>1574.8458012822</v>
      </c>
      <c r="EG61" s="30">
        <f t="shared" si="88"/>
        <v>3.3341630120483039E-9</v>
      </c>
      <c r="EH61" s="30">
        <f t="shared" si="89"/>
        <v>3.332801915927381E-9</v>
      </c>
      <c r="EI61" s="30">
        <f t="shared" si="90"/>
        <v>3.3328019064610921E-9</v>
      </c>
      <c r="EJ61" s="30">
        <f t="shared" si="91"/>
        <v>3.3328019064610098E-9</v>
      </c>
      <c r="EL61" s="36"/>
      <c r="EM61" s="36"/>
      <c r="EN61" s="36"/>
      <c r="ET61" s="36"/>
      <c r="EU61" s="36"/>
      <c r="EV61" s="36"/>
    </row>
    <row r="62" spans="1:152" s="30" customFormat="1" ht="12.75">
      <c r="N62" s="36">
        <v>1.05895E-6</v>
      </c>
      <c r="O62" s="36">
        <v>4.5543979823600003</v>
      </c>
      <c r="P62" s="36">
        <v>526.50957135689998</v>
      </c>
      <c r="Q62" s="30">
        <f t="shared" si="0"/>
        <v>-6.8076235259226981E-8</v>
      </c>
      <c r="R62" s="30">
        <f t="shared" si="1"/>
        <v>-6.8034782339925998E-8</v>
      </c>
      <c r="S62" s="30">
        <f t="shared" si="2"/>
        <v>-6.803478205162907E-8</v>
      </c>
      <c r="T62" s="30">
        <f t="shared" si="3"/>
        <v>-6.8034782051626714E-8</v>
      </c>
      <c r="V62" s="36">
        <v>2.5194999999999998E-7</v>
      </c>
      <c r="W62" s="36">
        <v>1.60723063387</v>
      </c>
      <c r="X62" s="36">
        <v>831.85574074960005</v>
      </c>
      <c r="Y62" s="30">
        <f t="shared" si="4"/>
        <v>-2.4960512731682254E-7</v>
      </c>
      <c r="Z62" s="30">
        <f t="shared" si="5"/>
        <v>-2.4960725222980825E-7</v>
      </c>
      <c r="AA62" s="30">
        <f t="shared" si="6"/>
        <v>-2.4960725224458326E-7</v>
      </c>
      <c r="AB62" s="30">
        <f t="shared" si="7"/>
        <v>-2.4960725224458336E-7</v>
      </c>
      <c r="AD62" s="36">
        <v>4.2860000000000001E-8</v>
      </c>
      <c r="AE62" s="36">
        <v>5.0713995164499996</v>
      </c>
      <c r="AF62" s="36">
        <v>1073.6090241908</v>
      </c>
      <c r="AG62" s="30">
        <f t="shared" si="68"/>
        <v>2.7265195925609989E-8</v>
      </c>
      <c r="AH62" s="30">
        <f t="shared" si="69"/>
        <v>2.7262550718982397E-8</v>
      </c>
      <c r="AI62" s="30">
        <f t="shared" si="70"/>
        <v>2.7262550700584914E-8</v>
      </c>
      <c r="AJ62" s="30">
        <f t="shared" si="71"/>
        <v>2.7262550700584768E-8</v>
      </c>
      <c r="AL62" s="36">
        <v>5.1700000000000001E-9</v>
      </c>
      <c r="AM62" s="36">
        <v>4.3582747851599999</v>
      </c>
      <c r="AN62" s="36">
        <v>1368.6602528450001</v>
      </c>
      <c r="AO62" s="30">
        <f t="shared" si="72"/>
        <v>-5.1496436321199008E-9</v>
      </c>
      <c r="AP62" s="30">
        <f t="shared" si="73"/>
        <v>-5.1495968694840047E-9</v>
      </c>
      <c r="AQ62" s="30">
        <f t="shared" si="74"/>
        <v>-5.1495968691585944E-9</v>
      </c>
      <c r="AR62" s="30">
        <f t="shared" si="75"/>
        <v>-5.1495968691585919E-9</v>
      </c>
      <c r="AT62" s="36"/>
      <c r="AU62" s="36"/>
      <c r="AV62" s="36"/>
      <c r="BB62" s="41"/>
      <c r="BC62" s="41"/>
      <c r="BD62" s="41"/>
      <c r="BJ62" s="36">
        <v>5.421E-8</v>
      </c>
      <c r="BK62" s="36">
        <v>4.0861243855799998</v>
      </c>
      <c r="BL62" s="36">
        <v>1685.0521225016</v>
      </c>
      <c r="BM62" s="30">
        <f t="shared" si="24"/>
        <v>2.8074750342177469E-8</v>
      </c>
      <c r="BN62" s="30">
        <f t="shared" si="25"/>
        <v>2.8080571936820846E-8</v>
      </c>
      <c r="BO62" s="30">
        <f t="shared" si="26"/>
        <v>2.8080571977307207E-8</v>
      </c>
      <c r="BP62" s="30">
        <f t="shared" si="27"/>
        <v>2.8080571977307532E-8</v>
      </c>
      <c r="BR62" s="36">
        <v>1.9160000000000001E-8</v>
      </c>
      <c r="BS62" s="36">
        <v>0.85150399516999997</v>
      </c>
      <c r="BT62" s="36">
        <v>1368.6602528450001</v>
      </c>
      <c r="BU62" s="30">
        <f t="shared" si="76"/>
        <v>1.721953500471597E-8</v>
      </c>
      <c r="BV62" s="30">
        <f t="shared" si="77"/>
        <v>1.7218678174775204E-8</v>
      </c>
      <c r="BW62" s="30">
        <f t="shared" si="78"/>
        <v>1.7218678168815509E-8</v>
      </c>
      <c r="BX62" s="30">
        <f t="shared" si="79"/>
        <v>1.7218678168815463E-8</v>
      </c>
      <c r="BZ62" s="36">
        <v>3.0100000000000002E-9</v>
      </c>
      <c r="CA62" s="36">
        <v>3.0686808087099999</v>
      </c>
      <c r="CB62" s="36">
        <v>1062.5633239269</v>
      </c>
      <c r="CC62" s="30">
        <f t="shared" si="80"/>
        <v>-2.858319977871443E-9</v>
      </c>
      <c r="CD62" s="30">
        <f t="shared" si="81"/>
        <v>-2.8583946564334443E-9</v>
      </c>
      <c r="CE62" s="30">
        <f t="shared" si="82"/>
        <v>-2.8583946569527557E-9</v>
      </c>
      <c r="CF62" s="30">
        <f t="shared" si="83"/>
        <v>-2.8583946569527599E-9</v>
      </c>
      <c r="CH62" s="36"/>
      <c r="CI62" s="36"/>
      <c r="CJ62" s="36"/>
      <c r="CP62" s="36"/>
      <c r="CQ62" s="36"/>
      <c r="CR62" s="36"/>
      <c r="CX62" s="36"/>
      <c r="CY62" s="36"/>
      <c r="CZ62" s="36"/>
      <c r="DF62" s="36">
        <v>3.0336399999999999E-6</v>
      </c>
      <c r="DG62" s="36">
        <v>1.15407454372</v>
      </c>
      <c r="DH62" s="36">
        <v>5753.3848848968</v>
      </c>
      <c r="DI62" s="30">
        <f t="shared" si="44"/>
        <v>2.3779483573454786E-6</v>
      </c>
      <c r="DJ62" s="30">
        <f t="shared" si="45"/>
        <v>2.3787555742035234E-6</v>
      </c>
      <c r="DK62" s="30">
        <f t="shared" si="46"/>
        <v>2.3787555798160217E-6</v>
      </c>
      <c r="DL62" s="30">
        <f t="shared" si="47"/>
        <v>2.3787555798160683E-6</v>
      </c>
      <c r="DN62" s="36">
        <v>3.7695E-7</v>
      </c>
      <c r="DO62" s="36">
        <v>4.2676753920900001</v>
      </c>
      <c r="DP62" s="36">
        <v>2001.4439921582</v>
      </c>
      <c r="DQ62" s="30">
        <f t="shared" si="48"/>
        <v>3.2208756106512645E-7</v>
      </c>
      <c r="DR62" s="30">
        <f t="shared" si="49"/>
        <v>3.2205835610441982E-7</v>
      </c>
      <c r="DS62" s="30">
        <f t="shared" si="50"/>
        <v>3.2205835590128057E-7</v>
      </c>
      <c r="DT62" s="30">
        <f t="shared" si="51"/>
        <v>3.2205835590127887E-7</v>
      </c>
      <c r="DV62" s="36">
        <v>8.3140000000000002E-8</v>
      </c>
      <c r="DW62" s="36">
        <v>5.60169732564</v>
      </c>
      <c r="DX62" s="36">
        <v>1574.8458012822</v>
      </c>
      <c r="DY62" s="30">
        <f t="shared" si="84"/>
        <v>-8.3134557282001439E-8</v>
      </c>
      <c r="DZ62" s="30">
        <f t="shared" si="85"/>
        <v>-8.3134668326931884E-8</v>
      </c>
      <c r="EA62" s="30">
        <f t="shared" si="86"/>
        <v>-8.3134668327700196E-8</v>
      </c>
      <c r="EB62" s="30">
        <f t="shared" si="87"/>
        <v>-8.3134668327700209E-8</v>
      </c>
      <c r="ED62" s="36">
        <v>1.146E-8</v>
      </c>
      <c r="EE62" s="36">
        <v>2.5450585113800002</v>
      </c>
      <c r="EF62" s="36">
        <v>846.08283475120004</v>
      </c>
      <c r="EG62" s="30">
        <f t="shared" si="88"/>
        <v>-6.2353584498289227E-9</v>
      </c>
      <c r="EH62" s="30">
        <f t="shared" si="89"/>
        <v>-6.2359645355653028E-9</v>
      </c>
      <c r="EI62" s="30">
        <f t="shared" si="90"/>
        <v>-6.2359645397804175E-9</v>
      </c>
      <c r="EJ62" s="30">
        <f t="shared" si="91"/>
        <v>-6.2359645397804514E-9</v>
      </c>
      <c r="EL62" s="36"/>
      <c r="EM62" s="36"/>
      <c r="EN62" s="36"/>
      <c r="ET62" s="36"/>
      <c r="EU62" s="36"/>
      <c r="EV62" s="36"/>
    </row>
    <row r="63" spans="1:152" s="30" customFormat="1" ht="12.75">
      <c r="A63" s="30" t="s">
        <v>202</v>
      </c>
      <c r="B63" s="30" t="s">
        <v>203</v>
      </c>
      <c r="C63" s="30" t="s">
        <v>204</v>
      </c>
      <c r="J63" s="16"/>
      <c r="K63" s="16"/>
      <c r="N63" s="36">
        <v>1.3053100000000001E-6</v>
      </c>
      <c r="O63" s="36">
        <v>4.1686794548900004</v>
      </c>
      <c r="P63" s="36">
        <v>1045.1548361876</v>
      </c>
      <c r="Q63" s="30">
        <f t="shared" si="0"/>
        <v>-7.2357336397340673E-8</v>
      </c>
      <c r="R63" s="30">
        <f t="shared" si="1"/>
        <v>-7.2458820309722E-8</v>
      </c>
      <c r="S63" s="30">
        <f t="shared" si="2"/>
        <v>-7.2458821015520251E-8</v>
      </c>
      <c r="T63" s="30">
        <f t="shared" si="3"/>
        <v>-7.2458821015526034E-8</v>
      </c>
      <c r="V63" s="36">
        <v>2.1133E-7</v>
      </c>
      <c r="W63" s="36">
        <v>5.8634682419999997</v>
      </c>
      <c r="X63" s="36">
        <v>1258.4539316256</v>
      </c>
      <c r="Y63" s="30">
        <f t="shared" si="4"/>
        <v>9.318938349734159E-8</v>
      </c>
      <c r="Z63" s="30">
        <f t="shared" si="5"/>
        <v>9.3171599616683207E-8</v>
      </c>
      <c r="AA63" s="30">
        <f t="shared" si="6"/>
        <v>9.3171599492997259E-8</v>
      </c>
      <c r="AB63" s="30">
        <f t="shared" si="7"/>
        <v>9.3171599492996254E-8</v>
      </c>
      <c r="AD63" s="36">
        <v>4.2009999999999997E-8</v>
      </c>
      <c r="AE63" s="36">
        <v>5.28560721767</v>
      </c>
      <c r="AF63" s="36">
        <v>18.159247264699999</v>
      </c>
      <c r="AG63" s="30">
        <f t="shared" si="68"/>
        <v>1.9120563382983799E-8</v>
      </c>
      <c r="AH63" s="30">
        <f t="shared" si="69"/>
        <v>1.9120512775252688E-8</v>
      </c>
      <c r="AI63" s="30">
        <f t="shared" si="70"/>
        <v>1.9120512774900716E-8</v>
      </c>
      <c r="AJ63" s="30">
        <f t="shared" si="71"/>
        <v>1.9120512774900716E-8</v>
      </c>
      <c r="AL63" s="36">
        <v>5.1000000000000002E-9</v>
      </c>
      <c r="AM63" s="36">
        <v>4.9584615530100002</v>
      </c>
      <c r="AN63" s="36">
        <v>1148.2476104062</v>
      </c>
      <c r="AO63" s="30">
        <f t="shared" si="72"/>
        <v>8.2619044642604152E-10</v>
      </c>
      <c r="AP63" s="30">
        <f t="shared" si="73"/>
        <v>8.2575991376039684E-10</v>
      </c>
      <c r="AQ63" s="30">
        <f t="shared" si="74"/>
        <v>8.2575991076610921E-10</v>
      </c>
      <c r="AR63" s="30">
        <f t="shared" si="75"/>
        <v>8.2575991076608687E-10</v>
      </c>
      <c r="AT63" s="36"/>
      <c r="AU63" s="36"/>
      <c r="AV63" s="36"/>
      <c r="BB63" s="36"/>
      <c r="BC63" s="36"/>
      <c r="BD63" s="36"/>
      <c r="BJ63" s="36">
        <v>5.9359999999999997E-8</v>
      </c>
      <c r="BK63" s="36">
        <v>4.3205991053700004</v>
      </c>
      <c r="BL63" s="36">
        <v>1063.3140834523001</v>
      </c>
      <c r="BM63" s="30">
        <f t="shared" si="24"/>
        <v>-2.5092091289205505E-10</v>
      </c>
      <c r="BN63" s="30">
        <f t="shared" si="25"/>
        <v>-2.5562335685579588E-10</v>
      </c>
      <c r="BO63" s="30">
        <f t="shared" si="26"/>
        <v>-2.5562338956027719E-10</v>
      </c>
      <c r="BP63" s="30">
        <f t="shared" si="27"/>
        <v>-2.5562338956059354E-10</v>
      </c>
      <c r="BR63" s="36">
        <v>1.6140000000000001E-8</v>
      </c>
      <c r="BS63" s="36">
        <v>4.3683910722099997</v>
      </c>
      <c r="BT63" s="36">
        <v>728.76296653099996</v>
      </c>
      <c r="BU63" s="30">
        <f t="shared" si="76"/>
        <v>1.5281051836067672E-8</v>
      </c>
      <c r="BV63" s="30">
        <f t="shared" si="77"/>
        <v>1.5281333880528809E-8</v>
      </c>
      <c r="BW63" s="30">
        <f t="shared" si="78"/>
        <v>1.5281333882490213E-8</v>
      </c>
      <c r="BX63" s="30">
        <f t="shared" si="79"/>
        <v>1.5281333882490229E-8</v>
      </c>
      <c r="BZ63" s="36">
        <v>2.3600000000000001E-9</v>
      </c>
      <c r="CA63" s="36">
        <v>1.9469684220000001</v>
      </c>
      <c r="CB63" s="36">
        <v>1485.9801210651999</v>
      </c>
      <c r="CC63" s="30">
        <f t="shared" si="80"/>
        <v>2.3599050246656437E-9</v>
      </c>
      <c r="CD63" s="30">
        <f t="shared" si="81"/>
        <v>2.3599026662058009E-9</v>
      </c>
      <c r="CE63" s="30">
        <f t="shared" si="82"/>
        <v>2.3599026661892978E-9</v>
      </c>
      <c r="CF63" s="30">
        <f t="shared" si="83"/>
        <v>2.3599026661892974E-9</v>
      </c>
      <c r="CH63" s="36"/>
      <c r="CI63" s="36"/>
      <c r="CJ63" s="36"/>
      <c r="CP63" s="36"/>
      <c r="CQ63" s="36"/>
      <c r="CR63" s="36"/>
      <c r="CX63" s="36"/>
      <c r="CY63" s="36"/>
      <c r="CZ63" s="36"/>
      <c r="DF63" s="36">
        <v>1.9232500000000002E-6</v>
      </c>
      <c r="DG63" s="36">
        <v>0.91996333386999996</v>
      </c>
      <c r="DH63" s="36">
        <v>1596.1864422845999</v>
      </c>
      <c r="DI63" s="30">
        <f t="shared" si="44"/>
        <v>-1.4646216240348633E-7</v>
      </c>
      <c r="DJ63" s="30">
        <f t="shared" si="45"/>
        <v>-1.4669021054147306E-7</v>
      </c>
      <c r="DK63" s="30">
        <f t="shared" si="46"/>
        <v>-1.4669021212749164E-7</v>
      </c>
      <c r="DL63" s="30">
        <f t="shared" si="47"/>
        <v>-1.4669021212750527E-7</v>
      </c>
      <c r="DN63" s="36">
        <v>4.9395000000000005E-7</v>
      </c>
      <c r="DO63" s="36">
        <v>4.0142282896700001</v>
      </c>
      <c r="DP63" s="36">
        <v>220.41264243879999</v>
      </c>
      <c r="DQ63" s="30">
        <f t="shared" si="48"/>
        <v>-4.6409482536147624E-7</v>
      </c>
      <c r="DR63" s="30">
        <f t="shared" si="49"/>
        <v>-4.6409204807210033E-7</v>
      </c>
      <c r="DS63" s="30">
        <f t="shared" si="50"/>
        <v>-4.6409204805278433E-7</v>
      </c>
      <c r="DT63" s="30">
        <f t="shared" si="51"/>
        <v>-4.6409204805278422E-7</v>
      </c>
      <c r="DV63" s="36">
        <v>8.9579999999999999E-8</v>
      </c>
      <c r="DW63" s="36">
        <v>6.2670874890099997</v>
      </c>
      <c r="DX63" s="36">
        <v>519.39602435610004</v>
      </c>
      <c r="DY63" s="30">
        <f t="shared" si="84"/>
        <v>-8.6890418582794309E-8</v>
      </c>
      <c r="DZ63" s="30">
        <f t="shared" si="85"/>
        <v>-8.6891261559426405E-8</v>
      </c>
      <c r="EA63" s="30">
        <f t="shared" si="86"/>
        <v>-8.689126156528868E-8</v>
      </c>
      <c r="EB63" s="30">
        <f t="shared" si="87"/>
        <v>-8.689126156528872E-8</v>
      </c>
      <c r="ED63" s="36">
        <v>1.3550000000000001E-8</v>
      </c>
      <c r="EE63" s="36">
        <v>1.1746211264699999</v>
      </c>
      <c r="EF63" s="36">
        <v>1038.0412891868</v>
      </c>
      <c r="EG63" s="30">
        <f t="shared" si="88"/>
        <v>-1.7768877177480784E-9</v>
      </c>
      <c r="EH63" s="30">
        <f t="shared" si="89"/>
        <v>-1.7758488467933711E-9</v>
      </c>
      <c r="EI63" s="30">
        <f t="shared" si="90"/>
        <v>-1.7758488395682128E-9</v>
      </c>
      <c r="EJ63" s="30">
        <f t="shared" si="91"/>
        <v>-1.7758488395681528E-9</v>
      </c>
      <c r="EL63" s="36"/>
      <c r="EM63" s="36"/>
      <c r="EN63" s="36"/>
      <c r="ET63" s="36"/>
      <c r="EU63" s="36"/>
      <c r="EV63" s="36"/>
    </row>
    <row r="64" spans="1:152" s="30" customFormat="1" ht="12.75">
      <c r="A64" s="30">
        <f>F55</f>
        <v>4.7116650022996991</v>
      </c>
      <c r="B64" s="30">
        <f xml:space="preserve"> 0.0057755183 * A64</f>
        <v>2.7212307444251453E-2</v>
      </c>
      <c r="C64" s="30">
        <f xml:space="preserve"> Tau- B64/DAYSinMILLENNIUM</f>
        <v>-5.5446474951982736E-3</v>
      </c>
      <c r="N64" s="36">
        <v>1.4144500000000001E-6</v>
      </c>
      <c r="O64" s="36">
        <v>3.1356835786100001</v>
      </c>
      <c r="P64" s="36">
        <v>491.55792945680003</v>
      </c>
      <c r="Q64" s="30">
        <f t="shared" si="0"/>
        <v>1.2971060748840397E-6</v>
      </c>
      <c r="R64" s="30">
        <f t="shared" si="1"/>
        <v>1.2971267319265616E-6</v>
      </c>
      <c r="S64" s="30">
        <f t="shared" si="2"/>
        <v>1.297126732070221E-6</v>
      </c>
      <c r="T64" s="30">
        <f t="shared" si="3"/>
        <v>1.2971267320702222E-6</v>
      </c>
      <c r="V64" s="36">
        <v>1.9747000000000001E-7</v>
      </c>
      <c r="W64" s="36">
        <v>2.1720595781399998</v>
      </c>
      <c r="X64" s="36">
        <v>316.39186965660002</v>
      </c>
      <c r="Y64" s="30">
        <f t="shared" si="4"/>
        <v>1.8048424032143433E-7</v>
      </c>
      <c r="Z64" s="30">
        <f t="shared" si="5"/>
        <v>1.8048612895631939E-7</v>
      </c>
      <c r="AA64" s="30">
        <f t="shared" si="6"/>
        <v>1.804861289694541E-7</v>
      </c>
      <c r="AB64" s="30">
        <f t="shared" si="7"/>
        <v>1.8048612896945423E-7</v>
      </c>
      <c r="AD64" s="36">
        <v>3.9330000000000002E-8</v>
      </c>
      <c r="AE64" s="36">
        <v>1.26665387164</v>
      </c>
      <c r="AF64" s="36">
        <v>853.19638175199998</v>
      </c>
      <c r="AG64" s="30">
        <f t="shared" si="68"/>
        <v>-3.7304088863628714E-8</v>
      </c>
      <c r="AH64" s="30">
        <f t="shared" si="69"/>
        <v>-3.7303296757002161E-8</v>
      </c>
      <c r="AI64" s="30">
        <f t="shared" si="70"/>
        <v>-3.7303296751492701E-8</v>
      </c>
      <c r="AJ64" s="30">
        <f t="shared" si="71"/>
        <v>-3.7303296751492655E-8</v>
      </c>
      <c r="AL64" s="36">
        <v>5.0700000000000001E-9</v>
      </c>
      <c r="AM64" s="36">
        <v>4.3139637009499996</v>
      </c>
      <c r="AN64" s="36">
        <v>330.61896365820002</v>
      </c>
      <c r="AO64" s="30">
        <f t="shared" si="72"/>
        <v>-4.0028661000865105E-9</v>
      </c>
      <c r="AP64" s="30">
        <f t="shared" si="73"/>
        <v>-4.0027894542666822E-9</v>
      </c>
      <c r="AQ64" s="30">
        <f t="shared" si="74"/>
        <v>-4.0027894537336197E-9</v>
      </c>
      <c r="AR64" s="30">
        <f t="shared" si="75"/>
        <v>-4.0027894537336139E-9</v>
      </c>
      <c r="AT64" s="36"/>
      <c r="AU64" s="36"/>
      <c r="AV64" s="36"/>
      <c r="BB64" s="36"/>
      <c r="BC64" s="36"/>
      <c r="BD64" s="36"/>
      <c r="BJ64" s="36">
        <v>4.737E-8</v>
      </c>
      <c r="BK64" s="36">
        <v>4.0930301685000003</v>
      </c>
      <c r="BL64" s="36">
        <v>527.24328453980002</v>
      </c>
      <c r="BM64" s="30">
        <f t="shared" si="24"/>
        <v>1.8494948962330716E-8</v>
      </c>
      <c r="BN64" s="30">
        <f t="shared" si="25"/>
        <v>1.8496662004773621E-8</v>
      </c>
      <c r="BO64" s="30">
        <f t="shared" si="26"/>
        <v>1.8496662016687361E-8</v>
      </c>
      <c r="BP64" s="30">
        <f t="shared" si="27"/>
        <v>1.8496662016687457E-8</v>
      </c>
      <c r="BR64" s="36">
        <v>1.51E-8</v>
      </c>
      <c r="BS64" s="36">
        <v>2.7937416545499998</v>
      </c>
      <c r="BT64" s="36">
        <v>1485.9801210651999</v>
      </c>
      <c r="BU64" s="30">
        <f t="shared" si="76"/>
        <v>1.010338204880327E-8</v>
      </c>
      <c r="BV64" s="30">
        <f t="shared" si="77"/>
        <v>1.0104624361607521E-8</v>
      </c>
      <c r="BW64" s="30">
        <f t="shared" si="78"/>
        <v>1.0104624370247117E-8</v>
      </c>
      <c r="BX64" s="30">
        <f t="shared" si="79"/>
        <v>1.0104624370247196E-8</v>
      </c>
      <c r="BZ64" s="36">
        <v>2.3499999999999999E-9</v>
      </c>
      <c r="CA64" s="36">
        <v>3.4185039594100002</v>
      </c>
      <c r="CB64" s="36">
        <v>199.0720014364</v>
      </c>
      <c r="CC64" s="30">
        <f t="shared" si="80"/>
        <v>-1.5913989719375331E-9</v>
      </c>
      <c r="CD64" s="30">
        <f t="shared" si="81"/>
        <v>-1.5913733260824598E-9</v>
      </c>
      <c r="CE64" s="30">
        <f t="shared" si="82"/>
        <v>-1.5913733259040969E-9</v>
      </c>
      <c r="CF64" s="30">
        <f t="shared" si="83"/>
        <v>-1.5913733259040953E-9</v>
      </c>
      <c r="CH64" s="36"/>
      <c r="CI64" s="36"/>
      <c r="CJ64" s="36"/>
      <c r="CP64" s="41"/>
      <c r="CQ64" s="41"/>
      <c r="CR64" s="41"/>
      <c r="CX64" s="36"/>
      <c r="CY64" s="36"/>
      <c r="CZ64" s="36"/>
      <c r="DF64" s="36">
        <v>2.1539799999999999E-6</v>
      </c>
      <c r="DG64" s="36">
        <v>2.6357281584800001</v>
      </c>
      <c r="DH64" s="36">
        <v>2111.6503133776</v>
      </c>
      <c r="DI64" s="30">
        <f t="shared" si="44"/>
        <v>-2.0216808457166402E-6</v>
      </c>
      <c r="DJ64" s="30">
        <f t="shared" si="45"/>
        <v>-2.0217977532059494E-6</v>
      </c>
      <c r="DK64" s="30">
        <f t="shared" si="46"/>
        <v>-2.0217977540188431E-6</v>
      </c>
      <c r="DL64" s="30">
        <f t="shared" si="47"/>
        <v>-2.0217977540188511E-6</v>
      </c>
      <c r="DN64" s="36">
        <v>3.8262999999999998E-7</v>
      </c>
      <c r="DO64" s="36">
        <v>5.33025236797</v>
      </c>
      <c r="DP64" s="36">
        <v>1788.1448967202</v>
      </c>
      <c r="DQ64" s="30">
        <f t="shared" si="48"/>
        <v>-4.8896689741834236E-8</v>
      </c>
      <c r="DR64" s="30">
        <f t="shared" si="49"/>
        <v>-4.8846132640421304E-8</v>
      </c>
      <c r="DS64" s="30">
        <f t="shared" si="50"/>
        <v>-4.884613228880376E-8</v>
      </c>
      <c r="DT64" s="30">
        <f t="shared" si="51"/>
        <v>-4.8846132288801067E-8</v>
      </c>
      <c r="DV64" s="36">
        <v>7.8279999999999997E-8</v>
      </c>
      <c r="DW64" s="36">
        <v>0.65241611798999999</v>
      </c>
      <c r="DX64" s="36">
        <v>1478.8665740644001</v>
      </c>
      <c r="DY64" s="30">
        <f t="shared" si="84"/>
        <v>2.3634901110060891E-8</v>
      </c>
      <c r="DZ64" s="30">
        <f t="shared" si="85"/>
        <v>2.3626678624015836E-8</v>
      </c>
      <c r="EA64" s="30">
        <f t="shared" si="86"/>
        <v>2.3626678566829168E-8</v>
      </c>
      <c r="EB64" s="30">
        <f t="shared" si="87"/>
        <v>2.3626678566828768E-8</v>
      </c>
      <c r="ED64" s="36">
        <v>1.001E-8</v>
      </c>
      <c r="EE64" s="36">
        <v>2.7027279928299999</v>
      </c>
      <c r="EF64" s="36">
        <v>519.39602435610004</v>
      </c>
      <c r="EG64" s="30">
        <f t="shared" si="88"/>
        <v>9.8534289212320306E-9</v>
      </c>
      <c r="EH64" s="30">
        <f t="shared" si="89"/>
        <v>9.8533606715591811E-9</v>
      </c>
      <c r="EI64" s="30">
        <f t="shared" si="90"/>
        <v>9.8533606710844671E-9</v>
      </c>
      <c r="EJ64" s="30">
        <f t="shared" si="91"/>
        <v>9.8533606710844622E-9</v>
      </c>
      <c r="EL64" s="36"/>
      <c r="EM64" s="36"/>
      <c r="EN64" s="36"/>
      <c r="ET64" s="41"/>
      <c r="EU64" s="41"/>
      <c r="EV64" s="41"/>
    </row>
    <row r="65" spans="1:152" s="30" customFormat="1" ht="12.75">
      <c r="N65" s="36">
        <v>9.9511000000000007E-7</v>
      </c>
      <c r="O65" s="36">
        <v>1.42117395747</v>
      </c>
      <c r="P65" s="36">
        <v>532.87235883230005</v>
      </c>
      <c r="Q65" s="30">
        <f t="shared" ref="Q65:Q128" si="92">N65*COS(O65+P65*$C$22)</f>
        <v>3.7228918575010919E-8</v>
      </c>
      <c r="R65" s="30">
        <f t="shared" ref="R65:R128" si="93">N65*COS(O65+P65*$C$43)</f>
        <v>3.7189439898240887E-8</v>
      </c>
      <c r="S65" s="30">
        <f t="shared" ref="S65:S128" si="94">N65*COS(O65+P65*$C$64)</f>
        <v>3.7189439623674972E-8</v>
      </c>
      <c r="T65" s="30">
        <f t="shared" ref="T65:T128" si="95">N65*COS(O65+P65*$C$85)</f>
        <v>3.7189439623672762E-8</v>
      </c>
      <c r="V65" s="36">
        <v>1.7870999999999999E-7</v>
      </c>
      <c r="W65" s="36">
        <v>0.82841413515999995</v>
      </c>
      <c r="X65" s="36">
        <v>433.71173787679999</v>
      </c>
      <c r="Y65" s="30">
        <f t="shared" ref="Y65:Y128" si="96">V65*COS(W65+X65*$C$22)</f>
        <v>-9.8932031320464947E-10</v>
      </c>
      <c r="Z65" s="30">
        <f t="shared" ref="Z65:Z128" si="97">V65*COS(W65+X65*$C$43)</f>
        <v>-9.9509482750194715E-10</v>
      </c>
      <c r="AA65" s="30">
        <f t="shared" ref="AA65:AA128" si="98">V65*COS(W65+X65*$C$64)</f>
        <v>-9.9509486766250743E-10</v>
      </c>
      <c r="AB65" s="30">
        <f t="shared" ref="AB65:AB128" si="99">V65*COS(W65+X65*$C$85)</f>
        <v>-9.9509486766282486E-10</v>
      </c>
      <c r="AD65" s="36">
        <v>5.3510000000000001E-8</v>
      </c>
      <c r="AE65" s="36">
        <v>3.6532012108899998</v>
      </c>
      <c r="AF65" s="36">
        <v>1272.6810256271999</v>
      </c>
      <c r="AG65" s="30">
        <f t="shared" ref="AG65:AG96" si="100">AD65*COS(AE65+AF65*$C$22)</f>
        <v>-5.1688358199983136E-8</v>
      </c>
      <c r="AH65" s="30">
        <f t="shared" ref="AH65:AH96" si="101">AD65*COS(AE65+AF65*$C$43)</f>
        <v>-5.1687045381941479E-8</v>
      </c>
      <c r="AI65" s="30">
        <f t="shared" ref="AI65:AI96" si="102">AD65*COS(AE65+AF65*$C$64)</f>
        <v>-5.1687045372809491E-8</v>
      </c>
      <c r="AJ65" s="30">
        <f t="shared" ref="AJ65:AJ96" si="103">AD65*COS(AE65+AF65*$C$85)</f>
        <v>-5.1687045372809418E-8</v>
      </c>
      <c r="AL65" s="36">
        <v>5.6699999999999997E-9</v>
      </c>
      <c r="AM65" s="36">
        <v>2.2781334374300002</v>
      </c>
      <c r="AN65" s="36">
        <v>551.03160609700001</v>
      </c>
      <c r="AO65" s="30">
        <f t="shared" ref="AO65:AO96" si="104">AL65*COS(AM65+AN65*$C$22)</f>
        <v>4.0424207608928032E-9</v>
      </c>
      <c r="AP65" s="30">
        <f t="shared" ref="AP65:AP96" si="105">AL65*COS(AM65+AN65*$C$43)</f>
        <v>4.0422575336997096E-9</v>
      </c>
      <c r="AQ65" s="30">
        <f t="shared" ref="AQ65:AQ96" si="106">AL65*COS(AM65+AN65*$C$64)</f>
        <v>4.0422575325644771E-9</v>
      </c>
      <c r="AR65" s="30">
        <f t="shared" ref="AR65:AR96" si="107">AL65*COS(AM65+AN65*$C$85)</f>
        <v>4.0422575325644671E-9</v>
      </c>
      <c r="AT65" s="36"/>
      <c r="AU65" s="36"/>
      <c r="AV65" s="36"/>
      <c r="BB65" s="36"/>
      <c r="BC65" s="36"/>
      <c r="BD65" s="36"/>
      <c r="BJ65" s="36">
        <v>4.0100000000000002E-8</v>
      </c>
      <c r="BK65" s="36">
        <v>0.51530008355000001</v>
      </c>
      <c r="BL65" s="36">
        <v>1073.6090241908</v>
      </c>
      <c r="BM65" s="30">
        <f t="shared" ref="BM65:BM128" si="108">BJ65*COS(BK65+BL65*$C$22)</f>
        <v>2.6592167529080765E-8</v>
      </c>
      <c r="BN65" s="30">
        <f t="shared" ref="BN65:BN128" si="109">BJ65*COS(BK65+BL65*$C$43)</f>
        <v>2.6594568202794023E-8</v>
      </c>
      <c r="BO65" s="30">
        <f t="shared" ref="BO65:BO128" si="110">BJ65*COS(BK65+BL65*$C$64)</f>
        <v>2.6594568219489628E-8</v>
      </c>
      <c r="BP65" s="30">
        <f t="shared" ref="BP65:BP128" si="111">BJ65*COS(BK65+BL65*$C$85)</f>
        <v>2.6594568219489761E-8</v>
      </c>
      <c r="BR65" s="36">
        <v>1.3329999999999999E-8</v>
      </c>
      <c r="BS65" s="36">
        <v>4.8426089869300002</v>
      </c>
      <c r="BT65" s="36">
        <v>1062.5633239269</v>
      </c>
      <c r="BU65" s="30">
        <f t="shared" ref="BU65:BU96" si="112">BR65*COS(BS65+BT65*$C$22)</f>
        <v>6.6459041998295649E-9</v>
      </c>
      <c r="BV65" s="30">
        <f t="shared" ref="BV65:BV96" si="113">BR65*COS(BS65+BT65*$C$43)</f>
        <v>6.644989430936392E-9</v>
      </c>
      <c r="BW65" s="30">
        <f t="shared" ref="BW65:BW96" si="114">BR65*COS(BS65+BT65*$C$64)</f>
        <v>6.6449894245742258E-9</v>
      </c>
      <c r="BX65" s="30">
        <f t="shared" ref="BX65:BX96" si="115">BR65*COS(BS65+BT65*$C$85)</f>
        <v>6.6449894245741745E-9</v>
      </c>
      <c r="BZ65" s="36">
        <v>2.4600000000000002E-9</v>
      </c>
      <c r="CA65" s="36">
        <v>2.6180344250499998</v>
      </c>
      <c r="CB65" s="36">
        <v>309.27832265580003</v>
      </c>
      <c r="CC65" s="30">
        <f t="shared" ref="CC65:CC81" si="116">BZ65*COS(CA65+CB65*$C$22)</f>
        <v>1.5229512123276048E-9</v>
      </c>
      <c r="CD65" s="30">
        <f t="shared" ref="CD65:CD81" si="117">BZ65*COS(CA65+CB65*$C$43)</f>
        <v>1.5229957268026103E-9</v>
      </c>
      <c r="CE65" s="30">
        <f t="shared" ref="CE65:CE81" si="118">BZ65*COS(CA65+CB65*$C$64)</f>
        <v>1.5229957271121961E-9</v>
      </c>
      <c r="CF65" s="30">
        <f t="shared" ref="CF65:CF81" si="119">BZ65*COS(CA65+CB65*$C$85)</f>
        <v>1.5229957271121988E-9</v>
      </c>
      <c r="CH65" s="36"/>
      <c r="CI65" s="36"/>
      <c r="CJ65" s="36"/>
      <c r="CP65" s="36"/>
      <c r="CQ65" s="36"/>
      <c r="CR65" s="36"/>
      <c r="CX65" s="36"/>
      <c r="CY65" s="36"/>
      <c r="CZ65" s="36"/>
      <c r="DF65" s="36">
        <v>2.0073799999999999E-6</v>
      </c>
      <c r="DG65" s="36">
        <v>2.3725956668300001</v>
      </c>
      <c r="DH65" s="36">
        <v>1258.4539316256</v>
      </c>
      <c r="DI65" s="30">
        <f t="shared" ref="DI65:DI128" si="120">DF65*COS(DG65+DH65*$C$22)</f>
        <v>-2.1516833646311279E-7</v>
      </c>
      <c r="DJ65" s="30">
        <f t="shared" ref="DJ65:DJ128" si="121">DF65*COS(DG65+DH65*$C$43)</f>
        <v>-2.1498121142696078E-7</v>
      </c>
      <c r="DK65" s="30">
        <f t="shared" ref="DK65:DK128" si="122">DF65*COS(DG65+DH65*$C$64)</f>
        <v>-2.1498121012553937E-7</v>
      </c>
      <c r="DL65" s="30">
        <f t="shared" ref="DL65:DL128" si="123">DF65*COS(DG65+DH65*$C$85)</f>
        <v>-2.1498121012552873E-7</v>
      </c>
      <c r="DN65" s="36">
        <v>3.5610999999999998E-7</v>
      </c>
      <c r="DO65" s="36">
        <v>1.7620557112799999</v>
      </c>
      <c r="DP65" s="36">
        <v>1795.258443721</v>
      </c>
      <c r="DQ65" s="30">
        <f t="shared" ref="DQ65:DQ128" si="124">DN65*COS(DO65+DP65*$C$22)</f>
        <v>-1.1805419525338588E-7</v>
      </c>
      <c r="DR65" s="30">
        <f t="shared" ref="DR65:DR128" si="125">DN65*COS(DO65+DP65*$C$43)</f>
        <v>-1.1809913107237097E-7</v>
      </c>
      <c r="DS65" s="30">
        <f t="shared" ref="DS65:DS128" si="126">DN65*COS(DO65+DP65*$C$64)</f>
        <v>-1.1809913138488267E-7</v>
      </c>
      <c r="DT65" s="30">
        <f t="shared" ref="DT65:DT128" si="127">DN65*COS(DO65+DP65*$C$85)</f>
        <v>-1.1809913138488505E-7</v>
      </c>
      <c r="DV65" s="36">
        <v>7.8330000000000001E-8</v>
      </c>
      <c r="DW65" s="36">
        <v>0.17920601344000001</v>
      </c>
      <c r="DX65" s="36">
        <v>1685.0521225016</v>
      </c>
      <c r="DY65" s="30">
        <f t="shared" ref="DY65:DY96" si="128">DV65*COS(DW65+DX65*$C$22)</f>
        <v>-7.5675342961352475E-8</v>
      </c>
      <c r="DZ65" s="30">
        <f t="shared" ref="DZ65:DZ96" si="129">DV65*COS(DW65+DX65*$C$43)</f>
        <v>-7.5677880750443543E-8</v>
      </c>
      <c r="EA65" s="30">
        <f t="shared" ref="EA65:EA96" si="130">DV65*COS(DW65+DX65*$C$64)</f>
        <v>-7.5677880768089158E-8</v>
      </c>
      <c r="EB65" s="30">
        <f t="shared" ref="EB65:EB96" si="131">DV65*COS(DW65+DX65*$C$85)</f>
        <v>-7.5677880768089304E-8</v>
      </c>
      <c r="ED65" s="36">
        <v>1.372E-8</v>
      </c>
      <c r="EE65" s="36">
        <v>0.67467128628999995</v>
      </c>
      <c r="EF65" s="36">
        <v>551.03160609700001</v>
      </c>
      <c r="EG65" s="30">
        <f t="shared" ref="EG65:EG96" si="132">ED65*COS(EE65+EF65*$C$22)</f>
        <v>-9.935018892566335E-9</v>
      </c>
      <c r="EH65" s="30">
        <f t="shared" ref="EH65:EH98" si="133">ED65*COS(EE65+EF65*$C$43)</f>
        <v>-9.9354073404692458E-9</v>
      </c>
      <c r="EI65" s="30">
        <f t="shared" ref="EI65:EI98" si="134">ED65*COS(EE65+EF65*$C$64)</f>
        <v>-9.9354073431707515E-9</v>
      </c>
      <c r="EJ65" s="30">
        <f t="shared" ref="EJ65:EJ98" si="135">ED65*COS(EE65+EF65*$C$85)</f>
        <v>-9.9354073431707763E-9</v>
      </c>
      <c r="EL65" s="36"/>
      <c r="EM65" s="36"/>
      <c r="EN65" s="36"/>
      <c r="ET65" s="36"/>
      <c r="EU65" s="36"/>
      <c r="EV65" s="36"/>
    </row>
    <row r="66" spans="1:152" s="30" customFormat="1" ht="12.75">
      <c r="A66" s="30" t="s">
        <v>205</v>
      </c>
      <c r="B66" s="30" t="s">
        <v>206</v>
      </c>
      <c r="C66" s="30" t="s">
        <v>207</v>
      </c>
      <c r="D66" s="30" t="s">
        <v>208</v>
      </c>
      <c r="E66" s="30" t="s">
        <v>209</v>
      </c>
      <c r="F66" s="30" t="s">
        <v>210</v>
      </c>
      <c r="N66" s="36">
        <v>9.6137000000000004E-7</v>
      </c>
      <c r="O66" s="36">
        <v>1.1815687000499999</v>
      </c>
      <c r="P66" s="36">
        <v>117.31986822019999</v>
      </c>
      <c r="Q66" s="30">
        <f t="shared" si="92"/>
        <v>8.2895140279629729E-7</v>
      </c>
      <c r="R66" s="30">
        <f t="shared" si="93"/>
        <v>8.2895565858886938E-7</v>
      </c>
      <c r="S66" s="30">
        <f t="shared" si="94"/>
        <v>8.2895565861846715E-7</v>
      </c>
      <c r="T66" s="30">
        <f t="shared" si="95"/>
        <v>8.2895565861846746E-7</v>
      </c>
      <c r="V66" s="36">
        <v>1.7702999999999999E-7</v>
      </c>
      <c r="W66" s="36">
        <v>5.9552704903900002</v>
      </c>
      <c r="X66" s="36">
        <v>5.4166259714000002</v>
      </c>
      <c r="Y66" s="30">
        <f t="shared" si="96"/>
        <v>1.6580945380990842E-7</v>
      </c>
      <c r="Z66" s="30">
        <f t="shared" si="97"/>
        <v>1.658094287803261E-7</v>
      </c>
      <c r="AA66" s="30">
        <f t="shared" si="98"/>
        <v>1.6580942878015201E-7</v>
      </c>
      <c r="AB66" s="30">
        <f t="shared" si="99"/>
        <v>1.6580942878015201E-7</v>
      </c>
      <c r="AD66" s="36">
        <v>4.3919999999999999E-8</v>
      </c>
      <c r="AE66" s="36">
        <v>2.2732530366699999</v>
      </c>
      <c r="AF66" s="36">
        <v>1368.6602528450001</v>
      </c>
      <c r="AG66" s="30">
        <f t="shared" si="100"/>
        <v>2.4907538579433926E-8</v>
      </c>
      <c r="AH66" s="30">
        <f t="shared" si="101"/>
        <v>2.4911227105223611E-8</v>
      </c>
      <c r="AI66" s="30">
        <f t="shared" si="102"/>
        <v>2.491122713087563E-8</v>
      </c>
      <c r="AJ66" s="30">
        <f t="shared" si="103"/>
        <v>2.4911227130875825E-8</v>
      </c>
      <c r="AL66" s="36">
        <v>4.8E-9</v>
      </c>
      <c r="AM66" s="36">
        <v>3.8675823598800001</v>
      </c>
      <c r="AN66" s="36">
        <v>1361.5467058442</v>
      </c>
      <c r="AO66" s="30">
        <f t="shared" si="104"/>
        <v>-4.1169521175841047E-9</v>
      </c>
      <c r="AP66" s="30">
        <f t="shared" si="105"/>
        <v>-4.1167017516695845E-9</v>
      </c>
      <c r="AQ66" s="30">
        <f t="shared" si="106"/>
        <v>-4.1167017499281947E-9</v>
      </c>
      <c r="AR66" s="30">
        <f t="shared" si="107"/>
        <v>-4.1167017499281815E-9</v>
      </c>
      <c r="AT66" s="36"/>
      <c r="AU66" s="36"/>
      <c r="AV66" s="36"/>
      <c r="BB66" s="36"/>
      <c r="BC66" s="36"/>
      <c r="BD66" s="36"/>
      <c r="BJ66" s="36">
        <v>4.709E-8</v>
      </c>
      <c r="BK66" s="36">
        <v>1.8406764520400001</v>
      </c>
      <c r="BL66" s="36">
        <v>984.60033162189995</v>
      </c>
      <c r="BM66" s="30">
        <f t="shared" si="108"/>
        <v>-4.1835382960609325E-8</v>
      </c>
      <c r="BN66" s="30">
        <f t="shared" si="109"/>
        <v>-4.1833797168197967E-8</v>
      </c>
      <c r="BO66" s="30">
        <f t="shared" si="110"/>
        <v>-4.1833797157168334E-8</v>
      </c>
      <c r="BP66" s="30">
        <f t="shared" si="111"/>
        <v>-4.1833797157168235E-8</v>
      </c>
      <c r="BR66" s="36">
        <v>1.359E-8</v>
      </c>
      <c r="BS66" s="36">
        <v>5.1651198086400001</v>
      </c>
      <c r="BT66" s="36">
        <v>838.96928775039999</v>
      </c>
      <c r="BU66" s="30">
        <f t="shared" si="112"/>
        <v>1.1838016984909976E-8</v>
      </c>
      <c r="BV66" s="30">
        <f t="shared" si="113"/>
        <v>1.1838434157057446E-8</v>
      </c>
      <c r="BW66" s="30">
        <f t="shared" si="114"/>
        <v>1.1838434159958631E-8</v>
      </c>
      <c r="BX66" s="30">
        <f t="shared" si="115"/>
        <v>1.1838434159958654E-8</v>
      </c>
      <c r="BZ66" s="36">
        <v>2.3800000000000001E-9</v>
      </c>
      <c r="CA66" s="36">
        <v>2.5664373768400002</v>
      </c>
      <c r="CB66" s="36">
        <v>539.98590583309999</v>
      </c>
      <c r="CC66" s="30">
        <f t="shared" si="116"/>
        <v>2.1657589212201252E-9</v>
      </c>
      <c r="CD66" s="30">
        <f t="shared" si="117"/>
        <v>2.1657192177658502E-9</v>
      </c>
      <c r="CE66" s="30">
        <f t="shared" si="118"/>
        <v>2.1657192174897088E-9</v>
      </c>
      <c r="CF66" s="30">
        <f t="shared" si="119"/>
        <v>2.1657192174897067E-9</v>
      </c>
      <c r="CH66" s="36"/>
      <c r="CI66" s="36"/>
      <c r="CJ66" s="36"/>
      <c r="CP66" s="36"/>
      <c r="CQ66" s="36"/>
      <c r="CR66" s="36"/>
      <c r="CX66" s="36"/>
      <c r="CY66" s="36"/>
      <c r="CZ66" s="36"/>
      <c r="DF66" s="36">
        <v>2.3903600000000002E-6</v>
      </c>
      <c r="DG66" s="36">
        <v>3.57397189838</v>
      </c>
      <c r="DH66" s="36">
        <v>835.03713448730002</v>
      </c>
      <c r="DI66" s="30">
        <f t="shared" si="120"/>
        <v>1.1770108131299599E-6</v>
      </c>
      <c r="DJ66" s="30">
        <f t="shared" si="121"/>
        <v>1.1768813778746873E-6</v>
      </c>
      <c r="DK66" s="30">
        <f t="shared" si="122"/>
        <v>1.1768813769744762E-6</v>
      </c>
      <c r="DL66" s="30">
        <f t="shared" si="123"/>
        <v>1.1768813769744687E-6</v>
      </c>
      <c r="DN66" s="36">
        <v>3.6296000000000002E-7</v>
      </c>
      <c r="DO66" s="36">
        <v>3.8499528439300001</v>
      </c>
      <c r="DP66" s="36">
        <v>1574.8458012822</v>
      </c>
      <c r="DQ66" s="30">
        <f t="shared" si="124"/>
        <v>6.1229583022769274E-8</v>
      </c>
      <c r="DR66" s="30">
        <f t="shared" si="125"/>
        <v>6.1271558471288079E-8</v>
      </c>
      <c r="DS66" s="30">
        <f t="shared" si="126"/>
        <v>6.1271558763215311E-8</v>
      </c>
      <c r="DT66" s="30">
        <f t="shared" si="127"/>
        <v>6.1271558763217865E-8</v>
      </c>
      <c r="DV66" s="36">
        <v>7.4509999999999997E-8</v>
      </c>
      <c r="DW66" s="36">
        <v>0.88421084941999994</v>
      </c>
      <c r="DX66" s="36">
        <v>88.865680217000005</v>
      </c>
      <c r="DY66" s="30">
        <f t="shared" si="128"/>
        <v>6.8872728918420768E-8</v>
      </c>
      <c r="DZ66" s="30">
        <f t="shared" si="129"/>
        <v>6.8872917147011754E-8</v>
      </c>
      <c r="EA66" s="30">
        <f t="shared" si="130"/>
        <v>6.8872917148320843E-8</v>
      </c>
      <c r="EB66" s="30">
        <f t="shared" si="131"/>
        <v>6.8872917148320843E-8</v>
      </c>
      <c r="ED66" s="36">
        <v>9.8299999999999993E-9</v>
      </c>
      <c r="EE66" s="36">
        <v>4.1719808135100003</v>
      </c>
      <c r="EF66" s="36">
        <v>2627.1141844705999</v>
      </c>
      <c r="EG66" s="30">
        <f t="shared" si="132"/>
        <v>-5.5612108006053791E-9</v>
      </c>
      <c r="EH66" s="30">
        <f t="shared" si="133"/>
        <v>-5.5596241950261555E-9</v>
      </c>
      <c r="EI66" s="30">
        <f t="shared" si="134"/>
        <v>-5.559624183990916E-9</v>
      </c>
      <c r="EJ66" s="30">
        <f t="shared" si="135"/>
        <v>-5.5596241839908151E-9</v>
      </c>
      <c r="EL66" s="36"/>
      <c r="EM66" s="36"/>
      <c r="EN66" s="36"/>
      <c r="ET66" s="36"/>
      <c r="EU66" s="36"/>
      <c r="EV66" s="36"/>
    </row>
    <row r="67" spans="1:152" s="30" customFormat="1" ht="12.75">
      <c r="A67" s="30">
        <f>SUM(S1:S760)</f>
        <v>0.55360578097022428</v>
      </c>
      <c r="B67" s="30">
        <f>SUM(AA1:AA369)</f>
        <v>529.93814491073647</v>
      </c>
      <c r="C67" s="30">
        <f>SUM(AI1:AI191)</f>
        <v>4.4976573018185593E-4</v>
      </c>
      <c r="D67" s="30">
        <f>SUM(AQ1:AQ109)</f>
        <v>-4.9994633773729972E-5</v>
      </c>
      <c r="E67" s="30">
        <f>SUM(AY1:AY45)</f>
        <v>3.8634306913659714E-6</v>
      </c>
      <c r="F67" s="30">
        <f>SUM(BG1:BG10)</f>
        <v>2.4906166666361028E-7</v>
      </c>
      <c r="N67" s="36">
        <v>9.1757999999999999E-7</v>
      </c>
      <c r="O67" s="36">
        <v>0.85756633460999998</v>
      </c>
      <c r="P67" s="36">
        <v>1272.6810256271999</v>
      </c>
      <c r="Q67" s="30">
        <f t="shared" si="92"/>
        <v>9.1432318155810799E-7</v>
      </c>
      <c r="R67" s="30">
        <f t="shared" si="93"/>
        <v>9.1433050130279699E-7</v>
      </c>
      <c r="S67" s="30">
        <f t="shared" si="94"/>
        <v>9.1433050135367583E-7</v>
      </c>
      <c r="T67" s="30">
        <f t="shared" si="95"/>
        <v>9.1433050135367615E-7</v>
      </c>
      <c r="V67" s="36">
        <v>1.723E-7</v>
      </c>
      <c r="W67" s="36">
        <v>2.76395560958</v>
      </c>
      <c r="X67" s="36">
        <v>853.19638175199998</v>
      </c>
      <c r="Y67" s="30">
        <f t="shared" si="96"/>
        <v>-6.6438825155829171E-8</v>
      </c>
      <c r="Z67" s="30">
        <f t="shared" si="97"/>
        <v>-6.6448930363451342E-8</v>
      </c>
      <c r="AA67" s="30">
        <f t="shared" si="98"/>
        <v>-6.6448930433730036E-8</v>
      </c>
      <c r="AB67" s="30">
        <f t="shared" si="99"/>
        <v>-6.6448930433730605E-8</v>
      </c>
      <c r="AD67" s="36">
        <v>3.4819999999999997E-8</v>
      </c>
      <c r="AE67" s="36">
        <v>1.53983001273</v>
      </c>
      <c r="AF67" s="36">
        <v>519.39602435610004</v>
      </c>
      <c r="AG67" s="30">
        <f t="shared" si="100"/>
        <v>7.9652013751460733E-9</v>
      </c>
      <c r="AH67" s="30">
        <f t="shared" si="101"/>
        <v>7.9638896874050343E-9</v>
      </c>
      <c r="AI67" s="30">
        <f t="shared" si="102"/>
        <v>7.9638896782824746E-9</v>
      </c>
      <c r="AJ67" s="30">
        <f t="shared" si="103"/>
        <v>7.9638896782824001E-9</v>
      </c>
      <c r="AL67" s="36">
        <v>3.8300000000000002E-9</v>
      </c>
      <c r="AM67" s="36">
        <v>0.24287136454</v>
      </c>
      <c r="AN67" s="36">
        <v>611.4430983108</v>
      </c>
      <c r="AO67" s="30">
        <f t="shared" si="104"/>
        <v>-3.8299371938206457E-9</v>
      </c>
      <c r="AP67" s="30">
        <f t="shared" si="105"/>
        <v>-3.829936190670807E-9</v>
      </c>
      <c r="AQ67" s="30">
        <f t="shared" si="106"/>
        <v>-3.8299361906638024E-9</v>
      </c>
      <c r="AR67" s="30">
        <f t="shared" si="107"/>
        <v>-3.8299361906638024E-9</v>
      </c>
      <c r="AT67" s="36"/>
      <c r="AU67" s="36"/>
      <c r="AV67" s="36"/>
      <c r="BB67" s="36"/>
      <c r="BC67" s="36"/>
      <c r="BD67" s="36"/>
      <c r="BJ67" s="36">
        <v>3.9739999999999997E-8</v>
      </c>
      <c r="BK67" s="36">
        <v>1.3360802924599999</v>
      </c>
      <c r="BL67" s="36">
        <v>2125.8774073792001</v>
      </c>
      <c r="BM67" s="30">
        <f t="shared" si="108"/>
        <v>-2.0587392585321148E-8</v>
      </c>
      <c r="BN67" s="30">
        <f t="shared" si="109"/>
        <v>-2.0582008618197303E-8</v>
      </c>
      <c r="BO67" s="30">
        <f t="shared" si="110"/>
        <v>-2.0582008580751174E-8</v>
      </c>
      <c r="BP67" s="30">
        <f t="shared" si="111"/>
        <v>-2.058200858075087E-8</v>
      </c>
      <c r="BR67" s="36">
        <v>1.165E-8</v>
      </c>
      <c r="BS67" s="36">
        <v>5.6627574088100001</v>
      </c>
      <c r="BT67" s="36">
        <v>508.35032409220003</v>
      </c>
      <c r="BU67" s="30">
        <f t="shared" si="112"/>
        <v>-1.1138513031922293E-8</v>
      </c>
      <c r="BV67" s="30">
        <f t="shared" si="113"/>
        <v>-1.1138383720365695E-8</v>
      </c>
      <c r="BW67" s="30">
        <f t="shared" si="114"/>
        <v>-1.1138383719466303E-8</v>
      </c>
      <c r="BX67" s="30">
        <f t="shared" si="115"/>
        <v>-1.1138383719466296E-8</v>
      </c>
      <c r="BZ67" s="36">
        <v>2.4800000000000001E-9</v>
      </c>
      <c r="CA67" s="36">
        <v>2.9699777816699999</v>
      </c>
      <c r="CB67" s="36">
        <v>2648.4548254729998</v>
      </c>
      <c r="CC67" s="30">
        <f t="shared" si="116"/>
        <v>1.6334068743156442E-9</v>
      </c>
      <c r="CD67" s="30">
        <f t="shared" si="117"/>
        <v>1.6337750587202666E-9</v>
      </c>
      <c r="CE67" s="30">
        <f t="shared" si="118"/>
        <v>1.6337750612806921E-9</v>
      </c>
      <c r="CF67" s="30">
        <f t="shared" si="119"/>
        <v>1.6337750612807118E-9</v>
      </c>
      <c r="CH67" s="36"/>
      <c r="CI67" s="36"/>
      <c r="CJ67" s="36"/>
      <c r="CP67" s="36"/>
      <c r="CQ67" s="36"/>
      <c r="CR67" s="36"/>
      <c r="CX67" s="36"/>
      <c r="CY67" s="36"/>
      <c r="CZ67" s="36"/>
      <c r="DF67" s="36">
        <v>1.97073E-6</v>
      </c>
      <c r="DG67" s="36">
        <v>5.92859096863</v>
      </c>
      <c r="DH67" s="36">
        <v>453.42489381899998</v>
      </c>
      <c r="DI67" s="30">
        <f t="shared" si="120"/>
        <v>-1.8977727968144455E-6</v>
      </c>
      <c r="DJ67" s="30">
        <f t="shared" si="121"/>
        <v>-1.8977907423665816E-6</v>
      </c>
      <c r="DK67" s="30">
        <f t="shared" si="122"/>
        <v>-1.8977907424913815E-6</v>
      </c>
      <c r="DL67" s="30">
        <f t="shared" si="123"/>
        <v>-1.8977907424913824E-6</v>
      </c>
      <c r="DN67" s="36">
        <v>2.9331999999999998E-7</v>
      </c>
      <c r="DO67" s="36">
        <v>5.1661925778600004</v>
      </c>
      <c r="DP67" s="36">
        <v>3.9321532631</v>
      </c>
      <c r="DQ67" s="30">
        <f t="shared" si="124"/>
        <v>1.2280993054165259E-7</v>
      </c>
      <c r="DR67" s="30">
        <f t="shared" si="125"/>
        <v>1.2280985250617688E-7</v>
      </c>
      <c r="DS67" s="30">
        <f t="shared" si="126"/>
        <v>1.2280985250563414E-7</v>
      </c>
      <c r="DT67" s="30">
        <f t="shared" si="127"/>
        <v>1.2280985250563414E-7</v>
      </c>
      <c r="DV67" s="36">
        <v>7.3199999999999994E-8</v>
      </c>
      <c r="DW67" s="36">
        <v>0.89341249264</v>
      </c>
      <c r="DX67" s="36">
        <v>721.64941953020002</v>
      </c>
      <c r="DY67" s="30">
        <f t="shared" si="128"/>
        <v>-7.315827161352918E-8</v>
      </c>
      <c r="DZ67" s="30">
        <f t="shared" si="129"/>
        <v>-7.3158404376533179E-8</v>
      </c>
      <c r="EA67" s="30">
        <f t="shared" si="130"/>
        <v>-7.315840437745577E-8</v>
      </c>
      <c r="EB67" s="30">
        <f t="shared" si="131"/>
        <v>-7.3158404377455797E-8</v>
      </c>
      <c r="ED67" s="36">
        <v>1.084E-8</v>
      </c>
      <c r="EE67" s="36">
        <v>1.07011164067</v>
      </c>
      <c r="EF67" s="36">
        <v>227.52618943959999</v>
      </c>
      <c r="EG67" s="30">
        <f t="shared" si="132"/>
        <v>1.0642000016979285E-8</v>
      </c>
      <c r="EH67" s="30">
        <f t="shared" si="133"/>
        <v>1.0641965055287206E-8</v>
      </c>
      <c r="EI67" s="30">
        <f t="shared" si="134"/>
        <v>1.0641965055044043E-8</v>
      </c>
      <c r="EJ67" s="30">
        <f t="shared" si="135"/>
        <v>1.0641965055044041E-8</v>
      </c>
      <c r="EL67" s="36"/>
      <c r="EM67" s="36"/>
      <c r="EN67" s="36"/>
      <c r="ET67" s="36"/>
      <c r="EU67" s="36"/>
      <c r="EV67" s="36"/>
    </row>
    <row r="68" spans="1:152" s="30" customFormat="1" ht="12.75">
      <c r="N68" s="36">
        <v>8.7695000000000003E-7</v>
      </c>
      <c r="O68" s="36">
        <v>1.2173814081300001</v>
      </c>
      <c r="P68" s="36">
        <v>453.42489381899998</v>
      </c>
      <c r="Q68" s="30">
        <f t="shared" si="92"/>
        <v>2.3739898313218975E-7</v>
      </c>
      <c r="R68" s="30">
        <f t="shared" si="93"/>
        <v>2.3737046456159193E-7</v>
      </c>
      <c r="S68" s="30">
        <f t="shared" si="94"/>
        <v>2.3737046436325048E-7</v>
      </c>
      <c r="T68" s="30">
        <f t="shared" si="95"/>
        <v>2.3737046436324897E-7</v>
      </c>
      <c r="V68" s="36">
        <v>1.7452999999999999E-7</v>
      </c>
      <c r="W68" s="36">
        <v>0.70749901224</v>
      </c>
      <c r="X68" s="36">
        <v>1471.7530270636</v>
      </c>
      <c r="Y68" s="30">
        <f t="shared" si="96"/>
        <v>6.8164233303604745E-8</v>
      </c>
      <c r="Z68" s="30">
        <f t="shared" si="97"/>
        <v>6.81466156596747E-8</v>
      </c>
      <c r="AA68" s="30">
        <f t="shared" si="98"/>
        <v>6.8146615537144833E-8</v>
      </c>
      <c r="AB68" s="30">
        <f t="shared" si="99"/>
        <v>6.8146615537143695E-8</v>
      </c>
      <c r="AD68" s="36">
        <v>2.7450000000000001E-8</v>
      </c>
      <c r="AE68" s="36">
        <v>2.0968531562699999</v>
      </c>
      <c r="AF68" s="36">
        <v>1478.8665740644001</v>
      </c>
      <c r="AG68" s="30">
        <f t="shared" si="100"/>
        <v>2.7004764060646236E-8</v>
      </c>
      <c r="AH68" s="30">
        <f t="shared" si="101"/>
        <v>2.7005306414747189E-8</v>
      </c>
      <c r="AI68" s="30">
        <f t="shared" si="102"/>
        <v>2.7005306418518007E-8</v>
      </c>
      <c r="AJ68" s="30">
        <f t="shared" si="103"/>
        <v>2.7005306418518037E-8</v>
      </c>
      <c r="AL68" s="36">
        <v>4.3400000000000003E-9</v>
      </c>
      <c r="AM68" s="36">
        <v>2.9546175554</v>
      </c>
      <c r="AN68" s="36">
        <v>1038.0412891868</v>
      </c>
      <c r="AO68" s="30">
        <f t="shared" si="104"/>
        <v>-4.0905200659434473E-9</v>
      </c>
      <c r="AP68" s="30">
        <f t="shared" si="105"/>
        <v>-4.0906322120953048E-9</v>
      </c>
      <c r="AQ68" s="30">
        <f t="shared" si="106"/>
        <v>-4.0906322128751715E-9</v>
      </c>
      <c r="AR68" s="30">
        <f t="shared" si="107"/>
        <v>-4.0906322128751782E-9</v>
      </c>
      <c r="AT68" s="36"/>
      <c r="AU68" s="36"/>
      <c r="AV68" s="36"/>
      <c r="BB68" s="36"/>
      <c r="BC68" s="36"/>
      <c r="BD68" s="36"/>
      <c r="BJ68" s="36">
        <v>3.7620000000000002E-8</v>
      </c>
      <c r="BK68" s="36">
        <v>3.58647039394</v>
      </c>
      <c r="BL68" s="36">
        <v>529.73914920439995</v>
      </c>
      <c r="BM68" s="30">
        <f t="shared" si="108"/>
        <v>2.9964761034473312E-8</v>
      </c>
      <c r="BN68" s="30">
        <f t="shared" si="109"/>
        <v>2.99656587250591E-8</v>
      </c>
      <c r="BO68" s="30">
        <f t="shared" si="110"/>
        <v>2.9965658731302196E-8</v>
      </c>
      <c r="BP68" s="30">
        <f t="shared" si="111"/>
        <v>2.9965658731302249E-8</v>
      </c>
      <c r="BR68" s="36">
        <v>1.092E-8</v>
      </c>
      <c r="BS68" s="36">
        <v>4.6879755740600002</v>
      </c>
      <c r="BT68" s="36">
        <v>1699.2792165031999</v>
      </c>
      <c r="BU68" s="30">
        <f t="shared" si="112"/>
        <v>2.3381313037928323E-10</v>
      </c>
      <c r="BV68" s="30">
        <f t="shared" si="113"/>
        <v>2.3519529363737375E-10</v>
      </c>
      <c r="BW68" s="30">
        <f t="shared" si="114"/>
        <v>2.3519530325000098E-10</v>
      </c>
      <c r="BX68" s="30">
        <f t="shared" si="115"/>
        <v>2.3519530325007858E-10</v>
      </c>
      <c r="BZ68" s="36">
        <v>2.09E-9</v>
      </c>
      <c r="CA68" s="36">
        <v>5.8248169085099999</v>
      </c>
      <c r="CB68" s="36">
        <v>1471.7530270636</v>
      </c>
      <c r="CC68" s="30">
        <f t="shared" si="116"/>
        <v>-1.4468426475773093E-9</v>
      </c>
      <c r="CD68" s="30">
        <f t="shared" si="117"/>
        <v>-1.4470080152855985E-9</v>
      </c>
      <c r="CE68" s="30">
        <f t="shared" si="118"/>
        <v>-1.4470080164356357E-9</v>
      </c>
      <c r="CF68" s="30">
        <f t="shared" si="119"/>
        <v>-1.4470080164356465E-9</v>
      </c>
      <c r="CH68" s="36"/>
      <c r="CI68" s="36"/>
      <c r="CJ68" s="36"/>
      <c r="CP68" s="36"/>
      <c r="CQ68" s="36"/>
      <c r="CR68" s="36"/>
      <c r="CX68" s="36"/>
      <c r="CY68" s="36"/>
      <c r="CZ68" s="36"/>
      <c r="DF68" s="36">
        <v>1.3943999999999999E-6</v>
      </c>
      <c r="DG68" s="36">
        <v>3.63960322318</v>
      </c>
      <c r="DH68" s="36">
        <v>1788.1448967202</v>
      </c>
      <c r="DI68" s="30">
        <f t="shared" si="120"/>
        <v>1.3943521016636399E-6</v>
      </c>
      <c r="DJ68" s="30">
        <f t="shared" si="121"/>
        <v>1.3943536290039452E-6</v>
      </c>
      <c r="DK68" s="30">
        <f t="shared" si="122"/>
        <v>1.3943536290144817E-6</v>
      </c>
      <c r="DL68" s="30">
        <f t="shared" si="123"/>
        <v>1.3943536290144817E-6</v>
      </c>
      <c r="DN68" s="36">
        <v>2.5180000000000002E-7</v>
      </c>
      <c r="DO68" s="36">
        <v>4.3377772736200004</v>
      </c>
      <c r="DP68" s="36">
        <v>519.39602435610004</v>
      </c>
      <c r="DQ68" s="30">
        <f t="shared" si="124"/>
        <v>2.8354910773227912E-8</v>
      </c>
      <c r="DR68" s="30">
        <f t="shared" si="125"/>
        <v>2.8364592533379259E-8</v>
      </c>
      <c r="DS68" s="30">
        <f t="shared" si="126"/>
        <v>2.836459260071376E-8</v>
      </c>
      <c r="DT68" s="30">
        <f t="shared" si="127"/>
        <v>2.8364592600714316E-8</v>
      </c>
      <c r="DV68" s="36">
        <v>9.1349999999999994E-8</v>
      </c>
      <c r="DW68" s="36">
        <v>1.5121084093899999</v>
      </c>
      <c r="DX68" s="36">
        <v>1148.2476104062</v>
      </c>
      <c r="DY68" s="30">
        <f t="shared" si="128"/>
        <v>1.2932246767648138E-8</v>
      </c>
      <c r="DZ68" s="30">
        <f t="shared" si="129"/>
        <v>1.2939982784451193E-8</v>
      </c>
      <c r="EA68" s="30">
        <f t="shared" si="130"/>
        <v>1.2939982838253278E-8</v>
      </c>
      <c r="EB68" s="30">
        <f t="shared" si="131"/>
        <v>1.2939982838253679E-8</v>
      </c>
      <c r="ED68" s="36">
        <v>8.9199999999999998E-9</v>
      </c>
      <c r="EE68" s="36">
        <v>2.9254328676100001</v>
      </c>
      <c r="EF68" s="36">
        <v>1368.6602528450001</v>
      </c>
      <c r="EG68" s="30">
        <f t="shared" si="132"/>
        <v>-4.3855488621517479E-10</v>
      </c>
      <c r="EH68" s="30">
        <f t="shared" si="133"/>
        <v>-4.3764642123186979E-10</v>
      </c>
      <c r="EI68" s="30">
        <f t="shared" si="134"/>
        <v>-4.376464149136795E-10</v>
      </c>
      <c r="EJ68" s="30">
        <f t="shared" si="135"/>
        <v>-4.3764641491363199E-10</v>
      </c>
      <c r="EL68" s="36"/>
      <c r="EM68" s="36"/>
      <c r="EN68" s="36"/>
      <c r="ET68" s="36"/>
      <c r="EU68" s="36"/>
      <c r="EV68" s="36"/>
    </row>
    <row r="69" spans="1:152" s="30" customFormat="1" ht="12.75">
      <c r="A69" s="30" t="s">
        <v>211</v>
      </c>
      <c r="B69" s="30" t="s">
        <v>212</v>
      </c>
      <c r="C69" s="30" t="s">
        <v>213</v>
      </c>
      <c r="D69" s="30" t="s">
        <v>214</v>
      </c>
      <c r="E69" s="30" t="s">
        <v>215</v>
      </c>
      <c r="F69" s="30" t="s">
        <v>216</v>
      </c>
      <c r="N69" s="36">
        <v>6.8507000000000003E-7</v>
      </c>
      <c r="O69" s="36">
        <v>2.3524295947799998</v>
      </c>
      <c r="P69" s="36">
        <v>2.9207613067999998</v>
      </c>
      <c r="Q69" s="30">
        <f t="shared" si="92"/>
        <v>-4.7465317604815691E-7</v>
      </c>
      <c r="R69" s="30">
        <f t="shared" si="93"/>
        <v>-4.7465306855380771E-7</v>
      </c>
      <c r="S69" s="30">
        <f t="shared" si="94"/>
        <v>-4.7465306855306004E-7</v>
      </c>
      <c r="T69" s="30">
        <f t="shared" si="95"/>
        <v>-4.7465306855306004E-7</v>
      </c>
      <c r="V69" s="36">
        <v>1.7508E-7</v>
      </c>
      <c r="W69" s="36">
        <v>0.49799925172999998</v>
      </c>
      <c r="X69" s="36">
        <v>1375.7737998458001</v>
      </c>
      <c r="Y69" s="30">
        <f t="shared" si="96"/>
        <v>1.1595787633850319E-7</v>
      </c>
      <c r="Z69" s="30">
        <f t="shared" si="97"/>
        <v>1.1594443047798381E-7</v>
      </c>
      <c r="AA69" s="30">
        <f t="shared" si="98"/>
        <v>1.1594443038446657E-7</v>
      </c>
      <c r="AB69" s="30">
        <f t="shared" si="99"/>
        <v>1.1594443038446575E-7</v>
      </c>
      <c r="AD69" s="36">
        <v>2.737E-8</v>
      </c>
      <c r="AE69" s="36">
        <v>1.0601723052400001</v>
      </c>
      <c r="AF69" s="36">
        <v>1574.8458012822</v>
      </c>
      <c r="AG69" s="30">
        <f t="shared" si="100"/>
        <v>4.9621337743227567E-9</v>
      </c>
      <c r="AH69" s="30">
        <f t="shared" si="101"/>
        <v>4.9589756276798634E-9</v>
      </c>
      <c r="AI69" s="30">
        <f t="shared" si="102"/>
        <v>4.9589756057153991E-9</v>
      </c>
      <c r="AJ69" s="30">
        <f t="shared" si="103"/>
        <v>4.958975605715208E-9</v>
      </c>
      <c r="AL69" s="36">
        <v>3.77E-9</v>
      </c>
      <c r="AM69" s="36">
        <v>1.4295764821500001</v>
      </c>
      <c r="AN69" s="36">
        <v>124.433415221</v>
      </c>
      <c r="AO69" s="30">
        <f t="shared" si="104"/>
        <v>2.7849253475579511E-9</v>
      </c>
      <c r="AP69" s="30">
        <f t="shared" si="105"/>
        <v>2.7849489048510649E-9</v>
      </c>
      <c r="AQ69" s="30">
        <f t="shared" si="106"/>
        <v>2.7849489050148996E-9</v>
      </c>
      <c r="AR69" s="30">
        <f t="shared" si="107"/>
        <v>2.7849489050149016E-9</v>
      </c>
      <c r="AT69" s="36"/>
      <c r="AU69" s="36"/>
      <c r="AV69" s="36"/>
      <c r="BB69" s="36"/>
      <c r="BC69" s="36"/>
      <c r="BD69" s="36"/>
      <c r="BJ69" s="36">
        <v>4.7309999999999998E-8</v>
      </c>
      <c r="BK69" s="36">
        <v>6.1637735084100003</v>
      </c>
      <c r="BL69" s="36">
        <v>532.13864564940002</v>
      </c>
      <c r="BM69" s="30">
        <f t="shared" si="108"/>
        <v>-4.7188446734764172E-8</v>
      </c>
      <c r="BN69" s="30">
        <f t="shared" si="109"/>
        <v>-4.7188581064664476E-8</v>
      </c>
      <c r="BO69" s="30">
        <f t="shared" si="110"/>
        <v>-4.7188581065598449E-8</v>
      </c>
      <c r="BP69" s="30">
        <f t="shared" si="111"/>
        <v>-4.7188581065598455E-8</v>
      </c>
      <c r="BR69" s="36">
        <v>1.438E-8</v>
      </c>
      <c r="BS69" s="36">
        <v>5.7810567927900003</v>
      </c>
      <c r="BT69" s="36">
        <v>1056.2005364515001</v>
      </c>
      <c r="BU69" s="30">
        <f t="shared" si="112"/>
        <v>1.4339441295909415E-8</v>
      </c>
      <c r="BV69" s="30">
        <f t="shared" si="113"/>
        <v>1.4339356323975595E-8</v>
      </c>
      <c r="BW69" s="30">
        <f t="shared" si="114"/>
        <v>1.4339356323384324E-8</v>
      </c>
      <c r="BX69" s="30">
        <f t="shared" si="115"/>
        <v>1.4339356323384319E-8</v>
      </c>
      <c r="BZ69" s="36">
        <v>2.0500000000000002E-9</v>
      </c>
      <c r="CA69" s="36">
        <v>1.2020200246899999</v>
      </c>
      <c r="CB69" s="36">
        <v>1056.2005364515001</v>
      </c>
      <c r="CC69" s="30">
        <f t="shared" si="116"/>
        <v>-1.1930003374963621E-10</v>
      </c>
      <c r="CD69" s="30">
        <f t="shared" si="117"/>
        <v>-1.191389926567005E-10</v>
      </c>
      <c r="CE69" s="30">
        <f t="shared" si="118"/>
        <v>-1.191389915366882E-10</v>
      </c>
      <c r="CF69" s="30">
        <f t="shared" si="119"/>
        <v>-1.1913899153668094E-10</v>
      </c>
      <c r="CH69" s="36"/>
      <c r="CI69" s="36"/>
      <c r="CJ69" s="36"/>
      <c r="CP69" s="36"/>
      <c r="CQ69" s="36"/>
      <c r="CR69" s="36"/>
      <c r="CX69" s="36"/>
      <c r="CY69" s="36"/>
      <c r="CZ69" s="36"/>
      <c r="DF69" s="36">
        <v>1.91373E-6</v>
      </c>
      <c r="DG69" s="36">
        <v>6.2825131186999998</v>
      </c>
      <c r="DH69" s="36">
        <v>983.11585891360005</v>
      </c>
      <c r="DI69" s="30">
        <f t="shared" si="120"/>
        <v>1.2893317765788472E-6</v>
      </c>
      <c r="DJ69" s="30">
        <f t="shared" si="121"/>
        <v>1.2894353565561468E-6</v>
      </c>
      <c r="DK69" s="30">
        <f t="shared" si="122"/>
        <v>1.2894353572764999E-6</v>
      </c>
      <c r="DL69" s="30">
        <f t="shared" si="123"/>
        <v>1.2894353572765049E-6</v>
      </c>
      <c r="DN69" s="36">
        <v>2.4778000000000001E-7</v>
      </c>
      <c r="DO69" s="36">
        <v>2.7290789741000001</v>
      </c>
      <c r="DP69" s="36">
        <v>405.2575498736</v>
      </c>
      <c r="DQ69" s="30">
        <f t="shared" si="124"/>
        <v>2.1953896169375049E-7</v>
      </c>
      <c r="DR69" s="30">
        <f t="shared" si="125"/>
        <v>2.1954243016213687E-7</v>
      </c>
      <c r="DS69" s="30">
        <f t="shared" si="126"/>
        <v>2.1954243018625862E-7</v>
      </c>
      <c r="DT69" s="30">
        <f t="shared" si="127"/>
        <v>2.1954243018625883E-7</v>
      </c>
      <c r="DV69" s="36">
        <v>6.1099999999999998E-8</v>
      </c>
      <c r="DW69" s="36">
        <v>2.5008000512800002</v>
      </c>
      <c r="DX69" s="36">
        <v>3.1813937377000001</v>
      </c>
      <c r="DY69" s="30">
        <f t="shared" si="128"/>
        <v>-4.8327202825050819E-8</v>
      </c>
      <c r="DZ69" s="30">
        <f t="shared" si="129"/>
        <v>-4.8327193963795114E-8</v>
      </c>
      <c r="EA69" s="30">
        <f t="shared" si="130"/>
        <v>-4.8327193963733486E-8</v>
      </c>
      <c r="EB69" s="30">
        <f t="shared" si="131"/>
        <v>-4.8327193963733486E-8</v>
      </c>
      <c r="ED69" s="36">
        <v>8.2299999999999999E-9</v>
      </c>
      <c r="EE69" s="36">
        <v>4.8655919695499996</v>
      </c>
      <c r="EF69" s="36">
        <v>611.4430983108</v>
      </c>
      <c r="EG69" s="30">
        <f t="shared" si="132"/>
        <v>7.8391264594845928E-10</v>
      </c>
      <c r="EH69" s="30">
        <f t="shared" si="133"/>
        <v>7.8428585138404492E-10</v>
      </c>
      <c r="EI69" s="30">
        <f t="shared" si="134"/>
        <v>7.8428585397960264E-10</v>
      </c>
      <c r="EJ69" s="30">
        <f t="shared" si="135"/>
        <v>7.8428585397962446E-10</v>
      </c>
      <c r="EL69" s="36"/>
      <c r="EM69" s="36"/>
      <c r="EN69" s="36"/>
      <c r="ET69" s="36"/>
      <c r="EU69" s="36"/>
      <c r="EV69" s="36"/>
    </row>
    <row r="70" spans="1:152" s="30" customFormat="1" ht="12.75">
      <c r="A70" s="30">
        <f>SUM(BO1:BO249)</f>
        <v>1.9103705185935464E-2</v>
      </c>
      <c r="B70" s="30">
        <f>SUM(BW1:BW141)</f>
        <v>-1.6592958662824716E-3</v>
      </c>
      <c r="C70" s="30">
        <f>SUM(CE1:CE81)</f>
        <v>5.485037973691534E-7</v>
      </c>
      <c r="D70" s="30">
        <f>SUM(CM1:CM42)</f>
        <v>3.16891190888741E-6</v>
      </c>
      <c r="E70" s="30">
        <f>SUM(CU1:CU12)</f>
        <v>-1.2962817869996149E-8</v>
      </c>
      <c r="F70" s="30">
        <f>SUM(DC1:DC5)</f>
        <v>-1.5511175666722061E-8</v>
      </c>
      <c r="N70" s="36">
        <v>6.6097999999999998E-7</v>
      </c>
      <c r="O70" s="36">
        <v>5.3438614946799996</v>
      </c>
      <c r="P70" s="36">
        <v>1471.7530270636</v>
      </c>
      <c r="Q70" s="30">
        <f t="shared" si="92"/>
        <v>-6.2633340561848513E-7</v>
      </c>
      <c r="R70" s="30">
        <f t="shared" si="93"/>
        <v>-6.2635655870327538E-7</v>
      </c>
      <c r="S70" s="30">
        <f t="shared" si="94"/>
        <v>-6.26356558864274E-7</v>
      </c>
      <c r="T70" s="30">
        <f t="shared" si="95"/>
        <v>-6.2635655886427548E-7</v>
      </c>
      <c r="V70" s="36">
        <v>1.4368E-7</v>
      </c>
      <c r="W70" s="36">
        <v>0.91459831140000003</v>
      </c>
      <c r="X70" s="36">
        <v>18.159247264699999</v>
      </c>
      <c r="Y70" s="30">
        <f t="shared" si="96"/>
        <v>9.8659164708835707E-8</v>
      </c>
      <c r="Z70" s="30">
        <f t="shared" si="97"/>
        <v>9.8659306023836786E-8</v>
      </c>
      <c r="AA70" s="30">
        <f t="shared" si="98"/>
        <v>9.8659306024819609E-8</v>
      </c>
      <c r="AB70" s="30">
        <f t="shared" si="99"/>
        <v>9.8659306024819622E-8</v>
      </c>
      <c r="AD70" s="36">
        <v>2.8970000000000001E-8</v>
      </c>
      <c r="AE70" s="36">
        <v>2.0512845366499999</v>
      </c>
      <c r="AF70" s="36">
        <v>1361.5467058442</v>
      </c>
      <c r="AG70" s="30">
        <f t="shared" si="100"/>
        <v>2.0487411377146967E-8</v>
      </c>
      <c r="AH70" s="30">
        <f t="shared" si="101"/>
        <v>2.0489488979972931E-8</v>
      </c>
      <c r="AI70" s="30">
        <f t="shared" si="102"/>
        <v>2.0489488994421487E-8</v>
      </c>
      <c r="AJ70" s="30">
        <f t="shared" si="103"/>
        <v>2.0489488994421596E-8</v>
      </c>
      <c r="AL70" s="36">
        <v>3.9099999999999999E-9</v>
      </c>
      <c r="AM70" s="36">
        <v>4.0777032459200004</v>
      </c>
      <c r="AN70" s="36">
        <v>1471.7530270636</v>
      </c>
      <c r="AO70" s="30">
        <f t="shared" si="104"/>
        <v>-2.3030825169607589E-9</v>
      </c>
      <c r="AP70" s="30">
        <f t="shared" si="105"/>
        <v>-2.302736039678623E-9</v>
      </c>
      <c r="AQ70" s="30">
        <f t="shared" si="106"/>
        <v>-2.3027360372688494E-9</v>
      </c>
      <c r="AR70" s="30">
        <f t="shared" si="107"/>
        <v>-2.3027360372688275E-9</v>
      </c>
      <c r="AT70" s="36"/>
      <c r="AU70" s="36"/>
      <c r="AV70" s="36"/>
      <c r="BB70" s="36"/>
      <c r="BC70" s="36"/>
      <c r="BD70" s="36"/>
      <c r="BJ70" s="36">
        <v>4.6660000000000002E-8</v>
      </c>
      <c r="BK70" s="36">
        <v>5.8876290580199999</v>
      </c>
      <c r="BL70" s="36">
        <v>639.89728631399998</v>
      </c>
      <c r="BM70" s="30">
        <f t="shared" si="108"/>
        <v>-3.2443982196095833E-8</v>
      </c>
      <c r="BN70" s="30">
        <f t="shared" si="109"/>
        <v>-3.2442383446084171E-8</v>
      </c>
      <c r="BO70" s="30">
        <f t="shared" si="110"/>
        <v>-3.2442383434964944E-8</v>
      </c>
      <c r="BP70" s="30">
        <f t="shared" si="111"/>
        <v>-3.2442383434964852E-8</v>
      </c>
      <c r="BR70" s="36">
        <v>1.083E-8</v>
      </c>
      <c r="BS70" s="36">
        <v>3.9988691792600002</v>
      </c>
      <c r="BT70" s="36">
        <v>1471.7530270636</v>
      </c>
      <c r="BU70" s="30">
        <f t="shared" si="112"/>
        <v>-5.6700810236617312E-9</v>
      </c>
      <c r="BV70" s="30">
        <f t="shared" si="113"/>
        <v>-5.6690692434728682E-9</v>
      </c>
      <c r="BW70" s="30">
        <f t="shared" si="114"/>
        <v>-5.6690692364359121E-9</v>
      </c>
      <c r="BX70" s="30">
        <f t="shared" si="115"/>
        <v>-5.6690692364358459E-9</v>
      </c>
      <c r="BZ70" s="36">
        <v>1.8800000000000001E-9</v>
      </c>
      <c r="CA70" s="36">
        <v>0.97113663101000003</v>
      </c>
      <c r="CB70" s="36">
        <v>1685.0521225016</v>
      </c>
      <c r="CC70" s="30">
        <f t="shared" si="116"/>
        <v>-9.3050426089062112E-10</v>
      </c>
      <c r="CD70" s="30">
        <f t="shared" si="117"/>
        <v>-9.3070933392976355E-10</v>
      </c>
      <c r="CE70" s="30">
        <f t="shared" si="118"/>
        <v>-9.3070933535595011E-10</v>
      </c>
      <c r="CF70" s="30">
        <f t="shared" si="119"/>
        <v>-9.3070933535596169E-10</v>
      </c>
      <c r="CH70" s="36"/>
      <c r="CI70" s="36"/>
      <c r="CJ70" s="36"/>
      <c r="CP70" s="36"/>
      <c r="CQ70" s="36"/>
      <c r="CR70" s="36"/>
      <c r="CX70" s="36"/>
      <c r="CY70" s="36"/>
      <c r="CZ70" s="36"/>
      <c r="DF70" s="36">
        <v>1.7655099999999999E-6</v>
      </c>
      <c r="DG70" s="36">
        <v>2.57669991654</v>
      </c>
      <c r="DH70" s="36">
        <v>9683.5945811164001</v>
      </c>
      <c r="DI70" s="30">
        <f t="shared" si="120"/>
        <v>1.1662482261225277E-6</v>
      </c>
      <c r="DJ70" s="30">
        <f t="shared" si="121"/>
        <v>1.1652916514690364E-6</v>
      </c>
      <c r="DK70" s="30">
        <f t="shared" si="122"/>
        <v>1.1652916448141514E-6</v>
      </c>
      <c r="DL70" s="30">
        <f t="shared" si="123"/>
        <v>1.1652916448140949E-6</v>
      </c>
      <c r="DN70" s="36">
        <v>2.7024999999999997E-7</v>
      </c>
      <c r="DO70" s="36">
        <v>6.0966994790299998</v>
      </c>
      <c r="DP70" s="36">
        <v>1148.2476104062</v>
      </c>
      <c r="DQ70" s="30">
        <f t="shared" si="124"/>
        <v>2.6047038363928061E-7</v>
      </c>
      <c r="DR70" s="30">
        <f t="shared" si="125"/>
        <v>2.6046421955420381E-7</v>
      </c>
      <c r="DS70" s="30">
        <f t="shared" si="126"/>
        <v>2.6046421951132721E-7</v>
      </c>
      <c r="DT70" s="30">
        <f t="shared" si="127"/>
        <v>2.6046421951132695E-7</v>
      </c>
      <c r="DV70" s="36">
        <v>7.0370000000000001E-8</v>
      </c>
      <c r="DW70" s="36">
        <v>4.44127496638</v>
      </c>
      <c r="DX70" s="36">
        <v>330.61896365820002</v>
      </c>
      <c r="DY70" s="30">
        <f t="shared" si="128"/>
        <v>-6.0592330823847482E-8</v>
      </c>
      <c r="DZ70" s="30">
        <f t="shared" si="129"/>
        <v>-6.0591449369531878E-8</v>
      </c>
      <c r="EA70" s="30">
        <f t="shared" si="130"/>
        <v>-6.0591449363401438E-8</v>
      </c>
      <c r="EB70" s="30">
        <f t="shared" si="131"/>
        <v>-6.0591449363401371E-8</v>
      </c>
      <c r="ED70" s="36">
        <v>1.136E-8</v>
      </c>
      <c r="EE70" s="36">
        <v>1.78981738432</v>
      </c>
      <c r="EF70" s="36">
        <v>1581.9593482830001</v>
      </c>
      <c r="EG70" s="30">
        <f t="shared" si="132"/>
        <v>8.7011352525733975E-9</v>
      </c>
      <c r="EH70" s="30">
        <f t="shared" si="133"/>
        <v>8.7002744098593675E-9</v>
      </c>
      <c r="EI70" s="30">
        <f t="shared" si="134"/>
        <v>8.7002744038719728E-9</v>
      </c>
      <c r="EJ70" s="30">
        <f t="shared" si="135"/>
        <v>8.7002744038719215E-9</v>
      </c>
      <c r="EL70" s="36"/>
      <c r="EM70" s="36"/>
      <c r="EN70" s="36"/>
      <c r="ET70" s="36"/>
      <c r="EU70" s="36"/>
      <c r="EV70" s="36"/>
    </row>
    <row r="71" spans="1:152" s="30" customFormat="1" ht="12.75">
      <c r="N71" s="36">
        <v>7.7400999999999998E-7</v>
      </c>
      <c r="O71" s="36">
        <v>4.4267633712399999</v>
      </c>
      <c r="P71" s="36">
        <v>39.3568759152</v>
      </c>
      <c r="Q71" s="30">
        <f t="shared" si="92"/>
        <v>-3.7368758515734953E-7</v>
      </c>
      <c r="R71" s="30">
        <f t="shared" si="93"/>
        <v>-3.7368957267538483E-7</v>
      </c>
      <c r="S71" s="30">
        <f t="shared" si="94"/>
        <v>-3.7368957268920746E-7</v>
      </c>
      <c r="T71" s="30">
        <f t="shared" si="95"/>
        <v>-3.7368957268920746E-7</v>
      </c>
      <c r="V71" s="36">
        <v>1.4107000000000001E-7</v>
      </c>
      <c r="W71" s="36">
        <v>0.63031082832999996</v>
      </c>
      <c r="X71" s="36">
        <v>2.9207613067999998</v>
      </c>
      <c r="Y71" s="30">
        <f t="shared" si="96"/>
        <v>1.1529409833322991E-7</v>
      </c>
      <c r="Z71" s="30">
        <f t="shared" si="97"/>
        <v>1.1529411602224528E-7</v>
      </c>
      <c r="AA71" s="30">
        <f t="shared" si="98"/>
        <v>1.1529411602236831E-7</v>
      </c>
      <c r="AB71" s="30">
        <f t="shared" si="99"/>
        <v>1.1529411602236831E-7</v>
      </c>
      <c r="AD71" s="36">
        <v>3.0750000000000001E-8</v>
      </c>
      <c r="AE71" s="36">
        <v>0.99085727534000001</v>
      </c>
      <c r="AF71" s="36">
        <v>191.9584544356</v>
      </c>
      <c r="AG71" s="30">
        <f t="shared" si="100"/>
        <v>3.0667044647970517E-8</v>
      </c>
      <c r="AH71" s="30">
        <f t="shared" si="101"/>
        <v>3.0667012363904859E-8</v>
      </c>
      <c r="AI71" s="30">
        <f t="shared" si="102"/>
        <v>3.0667012363680309E-8</v>
      </c>
      <c r="AJ71" s="30">
        <f t="shared" si="103"/>
        <v>3.0667012363680309E-8</v>
      </c>
      <c r="AL71" s="36">
        <v>3.8499999999999997E-9</v>
      </c>
      <c r="AM71" s="36">
        <v>4.702951798</v>
      </c>
      <c r="AN71" s="36">
        <v>519.39602435610004</v>
      </c>
      <c r="AO71" s="30">
        <f t="shared" si="104"/>
        <v>-9.6118049375610153E-10</v>
      </c>
      <c r="AP71" s="30">
        <f t="shared" si="105"/>
        <v>-9.6103622943369207E-10</v>
      </c>
      <c r="AQ71" s="30">
        <f t="shared" si="106"/>
        <v>-9.6103622843035839E-10</v>
      </c>
      <c r="AR71" s="30">
        <f t="shared" si="107"/>
        <v>-9.6103622843035011E-10</v>
      </c>
      <c r="AT71" s="36"/>
      <c r="AU71" s="36"/>
      <c r="AV71" s="36"/>
      <c r="BB71" s="36"/>
      <c r="BC71" s="36"/>
      <c r="BD71" s="36"/>
      <c r="BJ71" s="36">
        <v>3.763E-8</v>
      </c>
      <c r="BK71" s="36">
        <v>0.38865925413000002</v>
      </c>
      <c r="BL71" s="36">
        <v>529.64278098479997</v>
      </c>
      <c r="BM71" s="30">
        <f t="shared" si="108"/>
        <v>-3.1192539928780986E-8</v>
      </c>
      <c r="BN71" s="30">
        <f t="shared" si="109"/>
        <v>-3.1193370477485561E-8</v>
      </c>
      <c r="BO71" s="30">
        <f t="shared" si="110"/>
        <v>-3.1193370483261697E-8</v>
      </c>
      <c r="BP71" s="30">
        <f t="shared" si="111"/>
        <v>-3.1193370483261736E-8</v>
      </c>
      <c r="BR71" s="36">
        <v>1.002E-8</v>
      </c>
      <c r="BS71" s="36">
        <v>4.7994960852400004</v>
      </c>
      <c r="BT71" s="36">
        <v>1055.4497769261</v>
      </c>
      <c r="BU71" s="30">
        <f t="shared" si="112"/>
        <v>4.9637237921343225E-9</v>
      </c>
      <c r="BV71" s="30">
        <f t="shared" si="113"/>
        <v>4.9630393374380684E-9</v>
      </c>
      <c r="BW71" s="30">
        <f t="shared" si="114"/>
        <v>4.9630393326777267E-9</v>
      </c>
      <c r="BX71" s="30">
        <f t="shared" si="115"/>
        <v>4.9630393326776878E-9</v>
      </c>
      <c r="BZ71" s="36">
        <v>1.37E-9</v>
      </c>
      <c r="CA71" s="36">
        <v>2.91203499563</v>
      </c>
      <c r="CB71" s="36">
        <v>1699.2792165031999</v>
      </c>
      <c r="CC71" s="30">
        <f t="shared" si="116"/>
        <v>1.3349902954467269E-9</v>
      </c>
      <c r="CD71" s="30">
        <f t="shared" si="117"/>
        <v>1.3349513251968988E-9</v>
      </c>
      <c r="CE71" s="30">
        <f t="shared" si="118"/>
        <v>1.3349513249257949E-9</v>
      </c>
      <c r="CF71" s="30">
        <f t="shared" si="119"/>
        <v>1.3349513249257928E-9</v>
      </c>
      <c r="CH71" s="36"/>
      <c r="CI71" s="36"/>
      <c r="CJ71" s="36"/>
      <c r="CP71" s="36"/>
      <c r="CQ71" s="36"/>
      <c r="CR71" s="36"/>
      <c r="CX71" s="36"/>
      <c r="CY71" s="36"/>
      <c r="CZ71" s="36"/>
      <c r="DF71" s="36">
        <v>1.2356700000000001E-6</v>
      </c>
      <c r="DG71" s="36">
        <v>2.26158186345</v>
      </c>
      <c r="DH71" s="36">
        <v>2317.8358618148</v>
      </c>
      <c r="DI71" s="30">
        <f t="shared" si="120"/>
        <v>-4.8772429978768151E-7</v>
      </c>
      <c r="DJ71" s="30">
        <f t="shared" si="121"/>
        <v>-4.8752823560239536E-7</v>
      </c>
      <c r="DK71" s="30">
        <f t="shared" si="122"/>
        <v>-4.875282342387603E-7</v>
      </c>
      <c r="DL71" s="30">
        <f t="shared" si="123"/>
        <v>-4.8752823423874823E-7</v>
      </c>
      <c r="DN71" s="36">
        <v>2.2604E-7</v>
      </c>
      <c r="DO71" s="36">
        <v>0.19173890104999999</v>
      </c>
      <c r="DP71" s="36">
        <v>380.12776796000003</v>
      </c>
      <c r="DQ71" s="30">
        <f t="shared" si="124"/>
        <v>-7.6469573110578995E-8</v>
      </c>
      <c r="DR71" s="30">
        <f t="shared" si="125"/>
        <v>-7.6475597207305924E-8</v>
      </c>
      <c r="DS71" s="30">
        <f t="shared" si="126"/>
        <v>-7.6475597249202E-8</v>
      </c>
      <c r="DT71" s="30">
        <f t="shared" si="127"/>
        <v>-7.6475597249202278E-8</v>
      </c>
      <c r="DV71" s="36">
        <v>5.163E-8</v>
      </c>
      <c r="DW71" s="36">
        <v>2.7921916695200002</v>
      </c>
      <c r="DX71" s="36">
        <v>21.340641002400002</v>
      </c>
      <c r="DY71" s="30">
        <f t="shared" si="128"/>
        <v>-4.6084729887827326E-8</v>
      </c>
      <c r="DZ71" s="30">
        <f t="shared" si="129"/>
        <v>-4.6084692877609745E-8</v>
      </c>
      <c r="EA71" s="30">
        <f t="shared" si="130"/>
        <v>-4.6084692877352339E-8</v>
      </c>
      <c r="EB71" s="30">
        <f t="shared" si="131"/>
        <v>-4.6084692877352339E-8</v>
      </c>
      <c r="ED71" s="36">
        <v>8.9700000000000003E-9</v>
      </c>
      <c r="EE71" s="36">
        <v>4.9107363027000002</v>
      </c>
      <c r="EF71" s="36">
        <v>1670.8250284999999</v>
      </c>
      <c r="EG71" s="30">
        <f t="shared" si="132"/>
        <v>-3.1524602966382278E-9</v>
      </c>
      <c r="EH71" s="30">
        <f t="shared" si="133"/>
        <v>-3.1514149067253269E-9</v>
      </c>
      <c r="EI71" s="30">
        <f t="shared" si="134"/>
        <v>-3.1514148994547026E-9</v>
      </c>
      <c r="EJ71" s="30">
        <f t="shared" si="135"/>
        <v>-3.1514148994546434E-9</v>
      </c>
      <c r="EL71" s="36"/>
      <c r="EM71" s="36"/>
      <c r="EN71" s="36"/>
      <c r="ET71" s="36"/>
      <c r="EU71" s="36"/>
      <c r="EV71" s="36"/>
    </row>
    <row r="72" spans="1:152" s="30" customFormat="1" ht="12.75">
      <c r="A72" s="30" t="s">
        <v>217</v>
      </c>
      <c r="B72" s="30" t="s">
        <v>218</v>
      </c>
      <c r="C72" s="30" t="s">
        <v>219</v>
      </c>
      <c r="D72" s="30" t="s">
        <v>220</v>
      </c>
      <c r="E72" s="30" t="s">
        <v>221</v>
      </c>
      <c r="F72" s="30" t="s">
        <v>222</v>
      </c>
      <c r="N72" s="36">
        <v>7.2005999999999995E-7</v>
      </c>
      <c r="O72" s="36">
        <v>4.2383492369100004</v>
      </c>
      <c r="P72" s="36">
        <v>2111.6503133776</v>
      </c>
      <c r="Q72" s="30">
        <f t="shared" si="92"/>
        <v>2.6984546617702011E-7</v>
      </c>
      <c r="R72" s="30">
        <f t="shared" si="93"/>
        <v>2.6974043589090578E-7</v>
      </c>
      <c r="S72" s="30">
        <f t="shared" si="94"/>
        <v>2.6974043516041959E-7</v>
      </c>
      <c r="T72" s="30">
        <f t="shared" si="95"/>
        <v>2.6974043516041244E-7</v>
      </c>
      <c r="V72" s="36">
        <v>1.1559E-7</v>
      </c>
      <c r="W72" s="36">
        <v>4.3037900996399996</v>
      </c>
      <c r="X72" s="36">
        <v>405.2575498736</v>
      </c>
      <c r="Y72" s="30">
        <f t="shared" si="96"/>
        <v>-5.3992657814913351E-8</v>
      </c>
      <c r="Z72" s="30">
        <f t="shared" si="97"/>
        <v>-5.3989571939363987E-8</v>
      </c>
      <c r="AA72" s="30">
        <f t="shared" si="98"/>
        <v>-5.3989571917902203E-8</v>
      </c>
      <c r="AB72" s="30">
        <f t="shared" si="99"/>
        <v>-5.3989571917902025E-8</v>
      </c>
      <c r="AD72" s="36">
        <v>2.4620000000000001E-8</v>
      </c>
      <c r="AE72" s="36">
        <v>2.3717360563500001</v>
      </c>
      <c r="AF72" s="36">
        <v>1471.7530270636</v>
      </c>
      <c r="AG72" s="30">
        <f t="shared" si="100"/>
        <v>2.1668579445433953E-8</v>
      </c>
      <c r="AH72" s="30">
        <f t="shared" si="101"/>
        <v>2.166986093593998E-8</v>
      </c>
      <c r="AI72" s="30">
        <f t="shared" si="102"/>
        <v>2.1669860944851571E-8</v>
      </c>
      <c r="AJ72" s="30">
        <f t="shared" si="103"/>
        <v>2.1669860944851654E-8</v>
      </c>
      <c r="AL72" s="36">
        <v>4.2800000000000001E-9</v>
      </c>
      <c r="AM72" s="36">
        <v>2.2247252230500001</v>
      </c>
      <c r="AN72" s="36">
        <v>539.98590583309999</v>
      </c>
      <c r="AO72" s="30">
        <f t="shared" si="104"/>
        <v>3.0748436224511364E-9</v>
      </c>
      <c r="AP72" s="30">
        <f t="shared" si="105"/>
        <v>3.0747238458475623E-9</v>
      </c>
      <c r="AQ72" s="30">
        <f t="shared" si="106"/>
        <v>3.074723845014524E-9</v>
      </c>
      <c r="AR72" s="30">
        <f t="shared" si="107"/>
        <v>3.0747238450145174E-9</v>
      </c>
      <c r="AT72" s="36"/>
      <c r="AU72" s="36"/>
      <c r="AV72" s="36"/>
      <c r="BB72" s="36"/>
      <c r="BC72" s="36"/>
      <c r="BD72" s="36"/>
      <c r="BJ72" s="36">
        <v>3.4090000000000003E-8</v>
      </c>
      <c r="BK72" s="36">
        <v>4.0539824726899996</v>
      </c>
      <c r="BL72" s="36">
        <v>1898.3512179396</v>
      </c>
      <c r="BM72" s="30">
        <f t="shared" si="108"/>
        <v>3.3486915992814554E-8</v>
      </c>
      <c r="BN72" s="30">
        <f t="shared" si="109"/>
        <v>3.3486012763871282E-8</v>
      </c>
      <c r="BO72" s="30">
        <f t="shared" si="110"/>
        <v>3.3486012757587191E-8</v>
      </c>
      <c r="BP72" s="30">
        <f t="shared" si="111"/>
        <v>3.3486012757587138E-8</v>
      </c>
      <c r="BR72" s="36">
        <v>7.4899999999999996E-9</v>
      </c>
      <c r="BS72" s="36">
        <v>6.1440086203000002</v>
      </c>
      <c r="BT72" s="36">
        <v>519.39602435610004</v>
      </c>
      <c r="BU72" s="30">
        <f t="shared" si="112"/>
        <v>-7.4337923676389133E-9</v>
      </c>
      <c r="BV72" s="30">
        <f t="shared" si="113"/>
        <v>-7.4338278032382337E-9</v>
      </c>
      <c r="BW72" s="30">
        <f t="shared" si="114"/>
        <v>-7.4338278034846426E-9</v>
      </c>
      <c r="BX72" s="30">
        <f t="shared" si="115"/>
        <v>-7.4338278034846442E-9</v>
      </c>
      <c r="BZ72" s="36">
        <v>1.31E-9</v>
      </c>
      <c r="CA72" s="36">
        <v>1.7927450407200001</v>
      </c>
      <c r="CB72" s="36">
        <v>1063.3140834523001</v>
      </c>
      <c r="CC72" s="30">
        <f t="shared" si="116"/>
        <v>-7.4993173170681861E-10</v>
      </c>
      <c r="CD72" s="30">
        <f t="shared" si="117"/>
        <v>-7.4984663894931278E-10</v>
      </c>
      <c r="CE72" s="30">
        <f t="shared" si="118"/>
        <v>-7.4984663835749463E-10</v>
      </c>
      <c r="CF72" s="30">
        <f t="shared" si="119"/>
        <v>-7.4984663835748883E-10</v>
      </c>
      <c r="CH72" s="36"/>
      <c r="CI72" s="36"/>
      <c r="CJ72" s="36"/>
      <c r="CP72" s="36"/>
      <c r="CQ72" s="36"/>
      <c r="CR72" s="36"/>
      <c r="CX72" s="36"/>
      <c r="CY72" s="36"/>
      <c r="CZ72" s="36"/>
      <c r="DF72" s="36">
        <v>1.2817599999999999E-6</v>
      </c>
      <c r="DG72" s="36">
        <v>4.6658590767000003</v>
      </c>
      <c r="DH72" s="36">
        <v>831.85574074960005</v>
      </c>
      <c r="DI72" s="30">
        <f t="shared" si="120"/>
        <v>1.2799209891832014E-6</v>
      </c>
      <c r="DJ72" s="30">
        <f t="shared" si="121"/>
        <v>1.2799252405029932E-6</v>
      </c>
      <c r="DK72" s="30">
        <f t="shared" si="122"/>
        <v>1.2799252405325433E-6</v>
      </c>
      <c r="DL72" s="30">
        <f t="shared" si="123"/>
        <v>1.2799252405325435E-6</v>
      </c>
      <c r="DN72" s="36">
        <v>2.0499000000000001E-7</v>
      </c>
      <c r="DO72" s="36">
        <v>4.3288149537800003</v>
      </c>
      <c r="DP72" s="36">
        <v>3.1813937377000001</v>
      </c>
      <c r="DQ72" s="30">
        <f t="shared" si="124"/>
        <v>-8.0055925342113754E-8</v>
      </c>
      <c r="DR72" s="30">
        <f t="shared" si="125"/>
        <v>-8.0055970070928973E-8</v>
      </c>
      <c r="DS72" s="30">
        <f t="shared" si="126"/>
        <v>-8.0055970071240059E-8</v>
      </c>
      <c r="DT72" s="30">
        <f t="shared" si="127"/>
        <v>-8.0055970071240059E-8</v>
      </c>
      <c r="DV72" s="36">
        <v>5.079E-8</v>
      </c>
      <c r="DW72" s="36">
        <v>2.9799173684400002</v>
      </c>
      <c r="DX72" s="36">
        <v>1375.7737998458001</v>
      </c>
      <c r="DY72" s="30">
        <f t="shared" si="128"/>
        <v>-3.2599025557506269E-9</v>
      </c>
      <c r="DZ72" s="30">
        <f t="shared" si="129"/>
        <v>-3.2547073542203696E-9</v>
      </c>
      <c r="EA72" s="30">
        <f t="shared" si="130"/>
        <v>-3.2547073180887614E-9</v>
      </c>
      <c r="EB72" s="30">
        <f t="shared" si="131"/>
        <v>-3.2547073180884012E-9</v>
      </c>
      <c r="ED72" s="36">
        <v>9.0799999999999993E-9</v>
      </c>
      <c r="EE72" s="36">
        <v>3.6880404733000001</v>
      </c>
      <c r="EF72" s="36">
        <v>824.74219374879999</v>
      </c>
      <c r="EG72" s="30">
        <f t="shared" si="132"/>
        <v>5.7516541783616738E-9</v>
      </c>
      <c r="EH72" s="30">
        <f t="shared" si="133"/>
        <v>5.7512224503009005E-9</v>
      </c>
      <c r="EI72" s="30">
        <f t="shared" si="134"/>
        <v>5.7512224472982464E-9</v>
      </c>
      <c r="EJ72" s="30">
        <f t="shared" si="135"/>
        <v>5.7512224472982216E-9</v>
      </c>
      <c r="EL72" s="36"/>
      <c r="EM72" s="36"/>
      <c r="EN72" s="36"/>
      <c r="ET72" s="36"/>
      <c r="EU72" s="36"/>
      <c r="EV72" s="36"/>
    </row>
    <row r="73" spans="1:152" s="30" customFormat="1" ht="12.75">
      <c r="A73" s="30">
        <f>SUM(DK1:DK745)</f>
        <v>5.4226586459842698</v>
      </c>
      <c r="B73" s="30">
        <f>SUM(DS1:DS381)</f>
        <v>1.2392137322573406E-2</v>
      </c>
      <c r="C73" s="30">
        <f>SUM(EA1:EA190)</f>
        <v>-9.483442474176538E-5</v>
      </c>
      <c r="D73" s="30">
        <f>SUM(EI1:EI98)</f>
        <v>-3.15977606313392E-5</v>
      </c>
      <c r="E73" s="30">
        <f>SUM(EQ1:EQ46)</f>
        <v>6.8107150905645275E-7</v>
      </c>
      <c r="F73" s="30">
        <f>SUM(EY1:EY9)</f>
        <v>-9.3521764468361799E-8</v>
      </c>
      <c r="N73" s="36">
        <v>6.3405999999999995E-7</v>
      </c>
      <c r="O73" s="36">
        <v>4.9766552503300003</v>
      </c>
      <c r="P73" s="36">
        <v>0.75075952540000002</v>
      </c>
      <c r="Q73" s="30">
        <f t="shared" si="92"/>
        <v>1.6306799242113262E-7</v>
      </c>
      <c r="R73" s="30">
        <f t="shared" si="93"/>
        <v>1.6306795814879076E-7</v>
      </c>
      <c r="S73" s="30">
        <f t="shared" si="94"/>
        <v>1.6306795814855239E-7</v>
      </c>
      <c r="T73" s="30">
        <f t="shared" si="95"/>
        <v>1.6306795814855239E-7</v>
      </c>
      <c r="V73" s="36">
        <v>1.1728E-7</v>
      </c>
      <c r="W73" s="36">
        <v>1.7642658235699999</v>
      </c>
      <c r="X73" s="36">
        <v>380.12776796000003</v>
      </c>
      <c r="Y73" s="30">
        <f t="shared" si="96"/>
        <v>1.1043342631608865E-7</v>
      </c>
      <c r="Z73" s="30">
        <f t="shared" si="97"/>
        <v>1.1043230803783075E-7</v>
      </c>
      <c r="AA73" s="30">
        <f t="shared" si="98"/>
        <v>1.1043230803005307E-7</v>
      </c>
      <c r="AB73" s="30">
        <f t="shared" si="99"/>
        <v>1.1043230803005302E-7</v>
      </c>
      <c r="AD73" s="36">
        <v>2.2029999999999999E-8</v>
      </c>
      <c r="AE73" s="36">
        <v>2.4796056771399999</v>
      </c>
      <c r="AF73" s="36">
        <v>721.64941953020002</v>
      </c>
      <c r="AG73" s="30">
        <f t="shared" si="100"/>
        <v>1.0826493537447848E-9</v>
      </c>
      <c r="AH73" s="30">
        <f t="shared" si="101"/>
        <v>1.0814663438383224E-9</v>
      </c>
      <c r="AI73" s="30">
        <f t="shared" si="102"/>
        <v>1.0814663356107278E-9</v>
      </c>
      <c r="AJ73" s="30">
        <f t="shared" si="103"/>
        <v>1.0814663356106496E-9</v>
      </c>
      <c r="AL73" s="36">
        <v>3.4299999999999999E-9</v>
      </c>
      <c r="AM73" s="36">
        <v>4.8346372582299999</v>
      </c>
      <c r="AN73" s="36">
        <v>2125.8774073792001</v>
      </c>
      <c r="AO73" s="30">
        <f t="shared" si="104"/>
        <v>2.6900839946693436E-9</v>
      </c>
      <c r="AP73" s="30">
        <f t="shared" si="105"/>
        <v>2.6897469218638167E-9</v>
      </c>
      <c r="AQ73" s="30">
        <f t="shared" si="106"/>
        <v>2.6897469195193134E-9</v>
      </c>
      <c r="AR73" s="30">
        <f t="shared" si="107"/>
        <v>2.6897469195192944E-9</v>
      </c>
      <c r="AT73" s="36"/>
      <c r="AU73" s="36"/>
      <c r="AV73" s="36"/>
      <c r="BB73" s="36"/>
      <c r="BC73" s="36"/>
      <c r="BD73" s="36"/>
      <c r="BJ73" s="36">
        <v>3.4569999999999998E-8</v>
      </c>
      <c r="BK73" s="36">
        <v>3.4386556349699999</v>
      </c>
      <c r="BL73" s="36">
        <v>1485.9801210651999</v>
      </c>
      <c r="BM73" s="30">
        <f t="shared" si="108"/>
        <v>3.0410117059922996E-9</v>
      </c>
      <c r="BN73" s="30">
        <f t="shared" si="109"/>
        <v>3.044824080222001E-9</v>
      </c>
      <c r="BO73" s="30">
        <f t="shared" si="110"/>
        <v>3.0448241067361378E-9</v>
      </c>
      <c r="BP73" s="30">
        <f t="shared" si="111"/>
        <v>3.0448241067363822E-9</v>
      </c>
      <c r="BR73" s="36">
        <v>6.5700000000000003E-9</v>
      </c>
      <c r="BS73" s="36">
        <v>5.6376556887599998</v>
      </c>
      <c r="BT73" s="36">
        <v>1898.3512179396</v>
      </c>
      <c r="BU73" s="30">
        <f t="shared" si="112"/>
        <v>1.1471395289550765E-9</v>
      </c>
      <c r="BV73" s="30">
        <f t="shared" si="113"/>
        <v>1.1480544542467309E-9</v>
      </c>
      <c r="BW73" s="30">
        <f t="shared" si="114"/>
        <v>1.1480544606097568E-9</v>
      </c>
      <c r="BX73" s="30">
        <f t="shared" si="115"/>
        <v>1.1480544606098143E-9</v>
      </c>
      <c r="BZ73" s="36">
        <v>1.61E-9</v>
      </c>
      <c r="CA73" s="36">
        <v>1.0592656861400001</v>
      </c>
      <c r="CB73" s="36">
        <v>1795.258443721</v>
      </c>
      <c r="CC73" s="30">
        <f t="shared" si="116"/>
        <v>-1.3890362222700203E-9</v>
      </c>
      <c r="CD73" s="30">
        <f t="shared" si="117"/>
        <v>-1.3891450904439292E-9</v>
      </c>
      <c r="CE73" s="30">
        <f t="shared" si="118"/>
        <v>-1.3891450912009975E-9</v>
      </c>
      <c r="CF73" s="30">
        <f t="shared" si="119"/>
        <v>-1.3891450912010035E-9</v>
      </c>
      <c r="CH73" s="36"/>
      <c r="CI73" s="36"/>
      <c r="CJ73" s="36"/>
      <c r="CP73" s="36"/>
      <c r="CQ73" s="36"/>
      <c r="CR73" s="36"/>
      <c r="CX73" s="36"/>
      <c r="CY73" s="36"/>
      <c r="CZ73" s="36"/>
      <c r="DF73" s="36">
        <v>1.1243E-6</v>
      </c>
      <c r="DG73" s="36">
        <v>0.85604150812000002</v>
      </c>
      <c r="DH73" s="36">
        <v>433.71173787679999</v>
      </c>
      <c r="DI73" s="30">
        <f t="shared" si="120"/>
        <v>2.4835393429454072E-8</v>
      </c>
      <c r="DJ73" s="30">
        <f t="shared" si="121"/>
        <v>2.4799073108126207E-8</v>
      </c>
      <c r="DK73" s="30">
        <f t="shared" si="122"/>
        <v>2.4799072855525722E-8</v>
      </c>
      <c r="DL73" s="30">
        <f t="shared" si="123"/>
        <v>2.4799072855523724E-8</v>
      </c>
      <c r="DN73" s="36">
        <v>1.9924999999999999E-7</v>
      </c>
      <c r="DO73" s="36">
        <v>4.6296750011099999</v>
      </c>
      <c r="DP73" s="36">
        <v>1677.9385755008</v>
      </c>
      <c r="DQ73" s="30">
        <f t="shared" si="124"/>
        <v>-7.6913450209785725E-9</v>
      </c>
      <c r="DR73" s="30">
        <f t="shared" si="125"/>
        <v>-7.666455086508284E-9</v>
      </c>
      <c r="DS73" s="30">
        <f t="shared" si="126"/>
        <v>-7.666454913403547E-9</v>
      </c>
      <c r="DT73" s="30">
        <f t="shared" si="127"/>
        <v>-7.6664549134021325E-9</v>
      </c>
      <c r="DV73" s="36">
        <v>4.9299999999999998E-8</v>
      </c>
      <c r="DW73" s="36">
        <v>4.683167622E-2</v>
      </c>
      <c r="DX73" s="36">
        <v>1677.9385755008</v>
      </c>
      <c r="DY73" s="30">
        <f t="shared" si="128"/>
        <v>-4.8604620606075065E-8</v>
      </c>
      <c r="DZ73" s="30">
        <f t="shared" si="129"/>
        <v>-4.860565170598241E-8</v>
      </c>
      <c r="EA73" s="30">
        <f t="shared" si="130"/>
        <v>-4.8605651713150857E-8</v>
      </c>
      <c r="EB73" s="30">
        <f t="shared" si="131"/>
        <v>-4.860565171315091E-8</v>
      </c>
      <c r="ED73" s="36">
        <v>7.8899999999999998E-9</v>
      </c>
      <c r="EE73" s="36">
        <v>3.2338089325000001</v>
      </c>
      <c r="EF73" s="36">
        <v>2125.8774073792001</v>
      </c>
      <c r="EG73" s="30">
        <f t="shared" si="132"/>
        <v>-5.0786031185166344E-9</v>
      </c>
      <c r="EH73" s="30">
        <f t="shared" si="133"/>
        <v>-5.0795594073621093E-9</v>
      </c>
      <c r="EI73" s="30">
        <f t="shared" si="134"/>
        <v>-5.0795594140124503E-9</v>
      </c>
      <c r="EJ73" s="30">
        <f t="shared" si="135"/>
        <v>-5.0795594140125041E-9</v>
      </c>
      <c r="EL73" s="36"/>
      <c r="EM73" s="36"/>
      <c r="EN73" s="36"/>
      <c r="ET73" s="36"/>
      <c r="EU73" s="36"/>
      <c r="EV73" s="36"/>
    </row>
    <row r="74" spans="1:152" s="30" customFormat="1" ht="12.75">
      <c r="N74" s="36">
        <v>5.9426999999999999E-7</v>
      </c>
      <c r="O74" s="36">
        <v>4.1113049861200004</v>
      </c>
      <c r="P74" s="36">
        <v>2001.4439921582</v>
      </c>
      <c r="Q74" s="30">
        <f t="shared" si="92"/>
        <v>4.5350203529323693E-7</v>
      </c>
      <c r="R74" s="30">
        <f t="shared" si="93"/>
        <v>4.5344476371982473E-7</v>
      </c>
      <c r="S74" s="30">
        <f t="shared" si="94"/>
        <v>4.53444763321478E-7</v>
      </c>
      <c r="T74" s="30">
        <f t="shared" si="95"/>
        <v>4.5344476332147456E-7</v>
      </c>
      <c r="V74" s="36">
        <v>1.1054E-7</v>
      </c>
      <c r="W74" s="36">
        <v>5.5673560221300002</v>
      </c>
      <c r="X74" s="36">
        <v>1574.8458012822</v>
      </c>
      <c r="Y74" s="30">
        <f t="shared" si="96"/>
        <v>-1.1051102011113372E-7</v>
      </c>
      <c r="Z74" s="30">
        <f t="shared" si="97"/>
        <v>-1.1051072238579766E-7</v>
      </c>
      <c r="AA74" s="30">
        <f t="shared" si="98"/>
        <v>-1.1051072238372175E-7</v>
      </c>
      <c r="AB74" s="30">
        <f t="shared" si="99"/>
        <v>-1.1051072238372174E-7</v>
      </c>
      <c r="AD74" s="36">
        <v>2.096E-8</v>
      </c>
      <c r="AE74" s="36">
        <v>3.7148258050399998</v>
      </c>
      <c r="AF74" s="36">
        <v>1485.9801210651999</v>
      </c>
      <c r="AG74" s="30">
        <f t="shared" si="100"/>
        <v>-3.9191525971076241E-9</v>
      </c>
      <c r="AH74" s="30">
        <f t="shared" si="101"/>
        <v>-3.9168730263136588E-9</v>
      </c>
      <c r="AI74" s="30">
        <f t="shared" si="102"/>
        <v>-3.9168730104595529E-9</v>
      </c>
      <c r="AJ74" s="30">
        <f t="shared" si="103"/>
        <v>-3.9168730104594065E-9</v>
      </c>
      <c r="AL74" s="36">
        <v>3.94E-9</v>
      </c>
      <c r="AM74" s="36">
        <v>4.5289199632299999</v>
      </c>
      <c r="AN74" s="36">
        <v>1464.6394800628</v>
      </c>
      <c r="AO74" s="30">
        <f t="shared" si="104"/>
        <v>-3.5472680653157893E-9</v>
      </c>
      <c r="AP74" s="30">
        <f t="shared" si="105"/>
        <v>-3.5470809274496896E-9</v>
      </c>
      <c r="AQ74" s="30">
        <f t="shared" si="106"/>
        <v>-3.5470809261480382E-9</v>
      </c>
      <c r="AR74" s="30">
        <f t="shared" si="107"/>
        <v>-3.5470809261480287E-9</v>
      </c>
      <c r="AT74" s="36"/>
      <c r="AU74" s="36"/>
      <c r="AV74" s="36"/>
      <c r="BB74" s="36"/>
      <c r="BC74" s="36"/>
      <c r="BD74" s="36"/>
      <c r="BJ74" s="36">
        <v>4.2289999999999997E-8</v>
      </c>
      <c r="BK74" s="36">
        <v>2.2376715790100001</v>
      </c>
      <c r="BL74" s="36">
        <v>74.781598567299994</v>
      </c>
      <c r="BM74" s="30">
        <f t="shared" si="108"/>
        <v>-1.0554603682658164E-8</v>
      </c>
      <c r="BN74" s="30">
        <f t="shared" si="109"/>
        <v>-1.0554375522680282E-8</v>
      </c>
      <c r="BO74" s="30">
        <f t="shared" si="110"/>
        <v>-1.0554375521093477E-8</v>
      </c>
      <c r="BP74" s="30">
        <f t="shared" si="111"/>
        <v>-1.0554375521093467E-8</v>
      </c>
      <c r="BR74" s="36">
        <v>7.0200000000000002E-9</v>
      </c>
      <c r="BS74" s="36">
        <v>5.0412657449199996</v>
      </c>
      <c r="BT74" s="36">
        <v>1685.0521225016</v>
      </c>
      <c r="BU74" s="30">
        <f t="shared" si="112"/>
        <v>-2.8031312211524455E-9</v>
      </c>
      <c r="BV74" s="30">
        <f t="shared" si="113"/>
        <v>-2.8023232100075781E-9</v>
      </c>
      <c r="BW74" s="30">
        <f t="shared" si="114"/>
        <v>-2.8023232043878859E-9</v>
      </c>
      <c r="BX74" s="30">
        <f t="shared" si="115"/>
        <v>-2.8023232043878404E-9</v>
      </c>
      <c r="BZ74" s="36">
        <v>1.1200000000000001E-9</v>
      </c>
      <c r="CA74" s="36">
        <v>2.6266028882499999</v>
      </c>
      <c r="CB74" s="36">
        <v>440.82528487759998</v>
      </c>
      <c r="CC74" s="30">
        <f t="shared" si="116"/>
        <v>1.1014175002724943E-9</v>
      </c>
      <c r="CD74" s="30">
        <f t="shared" si="117"/>
        <v>1.1014241724427467E-9</v>
      </c>
      <c r="CE74" s="30">
        <f t="shared" si="118"/>
        <v>1.1014241724891462E-9</v>
      </c>
      <c r="CF74" s="30">
        <f t="shared" si="119"/>
        <v>1.1014241724891466E-9</v>
      </c>
      <c r="CH74" s="36"/>
      <c r="CI74" s="36"/>
      <c r="CJ74" s="36"/>
      <c r="CP74" s="36"/>
      <c r="CQ74" s="36"/>
      <c r="CR74" s="36"/>
      <c r="CX74" s="36"/>
      <c r="CY74" s="36"/>
      <c r="CZ74" s="36"/>
      <c r="DF74" s="36">
        <v>1.28817E-6</v>
      </c>
      <c r="DG74" s="36">
        <v>1.10567106595</v>
      </c>
      <c r="DH74" s="36">
        <v>2531.1349572528002</v>
      </c>
      <c r="DI74" s="30">
        <f t="shared" si="120"/>
        <v>1.204674713895854E-6</v>
      </c>
      <c r="DJ74" s="30">
        <f t="shared" si="121"/>
        <v>1.2045886592883628E-6</v>
      </c>
      <c r="DK74" s="30">
        <f t="shared" si="122"/>
        <v>1.2045886586897222E-6</v>
      </c>
      <c r="DL74" s="30">
        <f t="shared" si="123"/>
        <v>1.2045886586897173E-6</v>
      </c>
      <c r="DN74" s="36">
        <v>1.9528000000000001E-7</v>
      </c>
      <c r="DO74" s="36">
        <v>5.1059632623200004</v>
      </c>
      <c r="DP74" s="36">
        <v>1073.6090241908</v>
      </c>
      <c r="DQ74" s="30">
        <f t="shared" si="124"/>
        <v>1.2935904843460173E-7</v>
      </c>
      <c r="DR74" s="30">
        <f t="shared" si="125"/>
        <v>1.2934734682115279E-7</v>
      </c>
      <c r="DS74" s="30">
        <f t="shared" si="126"/>
        <v>1.2934734673976756E-7</v>
      </c>
      <c r="DT74" s="30">
        <f t="shared" si="127"/>
        <v>1.2934734673976693E-7</v>
      </c>
      <c r="DV74" s="36">
        <v>4.6639999999999999E-8</v>
      </c>
      <c r="DW74" s="36">
        <v>2.2800727387599999</v>
      </c>
      <c r="DX74" s="36">
        <v>1485.9801210651999</v>
      </c>
      <c r="DY74" s="30">
        <f t="shared" si="128"/>
        <v>4.4211328087189909E-8</v>
      </c>
      <c r="DZ74" s="30">
        <f t="shared" si="129"/>
        <v>4.4212972321210555E-8</v>
      </c>
      <c r="EA74" s="30">
        <f t="shared" si="130"/>
        <v>4.4212972332643971E-8</v>
      </c>
      <c r="EB74" s="30">
        <f t="shared" si="131"/>
        <v>4.4212972332644084E-8</v>
      </c>
      <c r="ED74" s="36">
        <v>7.7099999999999992E-9</v>
      </c>
      <c r="EE74" s="36">
        <v>2.3907070700399999</v>
      </c>
      <c r="EF74" s="36">
        <v>2317.8358618148</v>
      </c>
      <c r="EG74" s="30">
        <f t="shared" si="132"/>
        <v>-3.9300203479812874E-9</v>
      </c>
      <c r="EH74" s="30">
        <f t="shared" si="133"/>
        <v>-3.9288748386880981E-9</v>
      </c>
      <c r="EI74" s="30">
        <f t="shared" si="134"/>
        <v>-3.9288748307209186E-9</v>
      </c>
      <c r="EJ74" s="30">
        <f t="shared" si="135"/>
        <v>-3.9288748307208475E-9</v>
      </c>
      <c r="EL74" s="36"/>
      <c r="EM74" s="36"/>
      <c r="EN74" s="36"/>
      <c r="ET74" s="36"/>
      <c r="EU74" s="36"/>
      <c r="EV74" s="36"/>
    </row>
    <row r="75" spans="1:152" s="30" customFormat="1" ht="12.75">
      <c r="A75" s="38" t="s">
        <v>223</v>
      </c>
      <c r="B75" s="38" t="s">
        <v>224</v>
      </c>
      <c r="C75" s="38" t="s">
        <v>225</v>
      </c>
      <c r="D75" s="38" t="s">
        <v>226</v>
      </c>
      <c r="E75" s="38" t="s">
        <v>227</v>
      </c>
      <c r="F75" s="38" t="s">
        <v>228</v>
      </c>
      <c r="N75" s="36">
        <v>6.2480999999999999E-7</v>
      </c>
      <c r="O75" s="36">
        <v>0.51211384012000005</v>
      </c>
      <c r="P75" s="36">
        <v>220.41264243879999</v>
      </c>
      <c r="Q75" s="30">
        <f t="shared" si="92"/>
        <v>4.7384017034733115E-7</v>
      </c>
      <c r="R75" s="30">
        <f t="shared" si="93"/>
        <v>4.7383348248122041E-7</v>
      </c>
      <c r="S75" s="30">
        <f t="shared" si="94"/>
        <v>4.7383348243470719E-7</v>
      </c>
      <c r="T75" s="30">
        <f t="shared" si="95"/>
        <v>4.7383348243470682E-7</v>
      </c>
      <c r="V75" s="36">
        <v>1.0425E-7</v>
      </c>
      <c r="W75" s="36">
        <v>0.31355034389999997</v>
      </c>
      <c r="X75" s="36">
        <v>1361.5467058442</v>
      </c>
      <c r="Y75" s="30">
        <f t="shared" si="96"/>
        <v>6.0431721776378344E-8</v>
      </c>
      <c r="Z75" s="30">
        <f t="shared" si="97"/>
        <v>6.042310448673547E-8</v>
      </c>
      <c r="AA75" s="30">
        <f t="shared" si="98"/>
        <v>6.0423104426801867E-8</v>
      </c>
      <c r="AB75" s="30">
        <f t="shared" si="99"/>
        <v>6.0423104426801417E-8</v>
      </c>
      <c r="AD75" s="36">
        <v>1.9840000000000001E-8</v>
      </c>
      <c r="AE75" s="36">
        <v>1.88475229557</v>
      </c>
      <c r="AF75" s="36">
        <v>1685.0521225016</v>
      </c>
      <c r="AG75" s="30">
        <f t="shared" si="100"/>
        <v>7.6499638306290397E-9</v>
      </c>
      <c r="AH75" s="30">
        <f t="shared" si="101"/>
        <v>7.6476656379578651E-9</v>
      </c>
      <c r="AI75" s="30">
        <f t="shared" si="102"/>
        <v>7.6476656219740242E-9</v>
      </c>
      <c r="AJ75" s="30">
        <f t="shared" si="103"/>
        <v>7.6476656219738935E-9</v>
      </c>
      <c r="AL75" s="36">
        <v>3.05E-9</v>
      </c>
      <c r="AM75" s="36">
        <v>2.0279768364800002</v>
      </c>
      <c r="AN75" s="36">
        <v>1485.9801210651999</v>
      </c>
      <c r="AO75" s="30">
        <f t="shared" si="104"/>
        <v>3.042089716798025E-9</v>
      </c>
      <c r="AP75" s="30">
        <f t="shared" si="105"/>
        <v>3.042114001401241E-9</v>
      </c>
      <c r="AQ75" s="30">
        <f t="shared" si="106"/>
        <v>3.0421140015700057E-9</v>
      </c>
      <c r="AR75" s="30">
        <f t="shared" si="107"/>
        <v>3.0421140015700074E-9</v>
      </c>
      <c r="AT75" s="36"/>
      <c r="AU75" s="36"/>
      <c r="AV75" s="36"/>
      <c r="BB75" s="36"/>
      <c r="BC75" s="36"/>
      <c r="BD75" s="36"/>
      <c r="BJ75" s="36">
        <v>3.0909999999999997E-8</v>
      </c>
      <c r="BK75" s="36">
        <v>0.16470256024999999</v>
      </c>
      <c r="BL75" s="36">
        <v>1699.2792165031999</v>
      </c>
      <c r="BM75" s="30">
        <f t="shared" si="108"/>
        <v>-3.047635742230065E-8</v>
      </c>
      <c r="BN75" s="30">
        <f t="shared" si="109"/>
        <v>-3.0477010366910749E-8</v>
      </c>
      <c r="BO75" s="30">
        <f t="shared" si="110"/>
        <v>-3.0477010371450138E-8</v>
      </c>
      <c r="BP75" s="30">
        <f t="shared" si="111"/>
        <v>-3.0477010371450171E-8</v>
      </c>
      <c r="BR75" s="36">
        <v>6.0699999999999999E-9</v>
      </c>
      <c r="BS75" s="36">
        <v>3.15707515246</v>
      </c>
      <c r="BT75" s="36">
        <v>618.55664531160005</v>
      </c>
      <c r="BU75" s="30">
        <f t="shared" si="112"/>
        <v>5.8459297666315496E-9</v>
      </c>
      <c r="BV75" s="30">
        <f t="shared" si="113"/>
        <v>5.8458544582261853E-9</v>
      </c>
      <c r="BW75" s="30">
        <f t="shared" si="114"/>
        <v>5.845854457702388E-9</v>
      </c>
      <c r="BX75" s="30">
        <f t="shared" si="115"/>
        <v>5.8458544577023839E-9</v>
      </c>
      <c r="BZ75" s="36">
        <v>1.0999999999999999E-9</v>
      </c>
      <c r="CA75" s="36">
        <v>3.5626366814599999</v>
      </c>
      <c r="CB75" s="36">
        <v>227.52618943959999</v>
      </c>
      <c r="CC75" s="30">
        <f t="shared" si="116"/>
        <v>-7.3380639808675871E-10</v>
      </c>
      <c r="CD75" s="30">
        <f t="shared" si="117"/>
        <v>-7.3379250691339707E-10</v>
      </c>
      <c r="CE75" s="30">
        <f t="shared" si="118"/>
        <v>-7.337925068167862E-10</v>
      </c>
      <c r="CF75" s="30">
        <f t="shared" si="119"/>
        <v>-7.3379250681678548E-10</v>
      </c>
      <c r="CH75" s="36"/>
      <c r="CI75" s="36"/>
      <c r="CJ75" s="36"/>
      <c r="CP75" s="36"/>
      <c r="CQ75" s="36"/>
      <c r="CR75" s="36"/>
      <c r="CX75" s="36"/>
      <c r="CY75" s="36"/>
      <c r="CZ75" s="36"/>
      <c r="DF75" s="36">
        <v>9.9389999999999992E-7</v>
      </c>
      <c r="DG75" s="36">
        <v>4.5031205404900003</v>
      </c>
      <c r="DH75" s="36">
        <v>518.64526483069994</v>
      </c>
      <c r="DI75" s="30">
        <f t="shared" si="120"/>
        <v>-5.6281951021713956E-8</v>
      </c>
      <c r="DJ75" s="30">
        <f t="shared" si="121"/>
        <v>-5.6243607829087245E-8</v>
      </c>
      <c r="DK75" s="30">
        <f t="shared" si="122"/>
        <v>-5.6243607562417953E-8</v>
      </c>
      <c r="DL75" s="30">
        <f t="shared" si="123"/>
        <v>-5.624360756241575E-8</v>
      </c>
      <c r="DN75" s="36">
        <v>1.8427E-7</v>
      </c>
      <c r="DO75" s="36">
        <v>3.7652217829999999</v>
      </c>
      <c r="DP75" s="36">
        <v>1485.9801210651999</v>
      </c>
      <c r="DQ75" s="30">
        <f t="shared" si="124"/>
        <v>-4.353033797584967E-8</v>
      </c>
      <c r="DR75" s="30">
        <f t="shared" si="125"/>
        <v>-4.3510514655421855E-8</v>
      </c>
      <c r="DS75" s="30">
        <f t="shared" si="126"/>
        <v>-4.3510514517552942E-8</v>
      </c>
      <c r="DT75" s="30">
        <f t="shared" si="127"/>
        <v>-4.3510514517551672E-8</v>
      </c>
      <c r="DV75" s="36">
        <v>4.6919999999999999E-8</v>
      </c>
      <c r="DW75" s="36">
        <v>0.86220230504999995</v>
      </c>
      <c r="DX75" s="36">
        <v>3.9321532631</v>
      </c>
      <c r="DY75" s="30">
        <f t="shared" si="128"/>
        <v>3.1303371031515709E-8</v>
      </c>
      <c r="DZ75" s="30">
        <f t="shared" si="129"/>
        <v>3.1303381270677701E-8</v>
      </c>
      <c r="EA75" s="30">
        <f t="shared" si="130"/>
        <v>3.1303381270748912E-8</v>
      </c>
      <c r="EB75" s="30">
        <f t="shared" si="131"/>
        <v>3.1303381270748912E-8</v>
      </c>
      <c r="ED75" s="36">
        <v>8.91E-9</v>
      </c>
      <c r="EE75" s="36">
        <v>0.59692950777999998</v>
      </c>
      <c r="EF75" s="36">
        <v>539.98590583309999</v>
      </c>
      <c r="EG75" s="30">
        <f t="shared" si="132"/>
        <v>-6.5524662445881405E-9</v>
      </c>
      <c r="EH75" s="30">
        <f t="shared" si="133"/>
        <v>-6.5527091366992087E-9</v>
      </c>
      <c r="EI75" s="30">
        <f t="shared" si="134"/>
        <v>-6.5527091383884347E-9</v>
      </c>
      <c r="EJ75" s="30">
        <f t="shared" si="135"/>
        <v>-6.5527091383884471E-9</v>
      </c>
      <c r="EL75" s="36"/>
      <c r="EM75" s="36"/>
      <c r="EN75" s="36"/>
      <c r="ET75" s="36"/>
      <c r="EU75" s="36"/>
      <c r="EV75" s="36"/>
    </row>
    <row r="76" spans="1:152" s="30" customFormat="1" ht="12.75">
      <c r="A76" s="30">
        <f>((((F67*C64+E67)*C64+D67)*C64+C67)*C64+B67)*C64 + A67</f>
        <v>-2.384714412983385</v>
      </c>
      <c r="B76" s="30">
        <f>DEGREES(A76)</f>
        <v>-136.63407120796558</v>
      </c>
      <c r="C76" s="30">
        <f>((((F70*C64+E70)*C64+D70)*C64+C70)*C64+B70)*C64 + A70</f>
        <v>1.9112905412926772E-2</v>
      </c>
      <c r="D76" s="30">
        <f>DEGREES(C76)</f>
        <v>1.0950888143934501</v>
      </c>
      <c r="E76" s="30">
        <f>((((F73*C64+E73)*C64+D73)*C64+C73)*C64+B73)*C64 + A73</f>
        <v>5.4225899330409852</v>
      </c>
      <c r="F76" s="30">
        <f>SQRT(D80*D80+E80*E80+F80*F80)</f>
        <v>4.7116650025276066</v>
      </c>
      <c r="N76" s="36">
        <v>6.6532000000000003E-7</v>
      </c>
      <c r="O76" s="36">
        <v>2.9886435813499999</v>
      </c>
      <c r="P76" s="36">
        <v>2214.7430875962</v>
      </c>
      <c r="Q76" s="30">
        <f t="shared" si="92"/>
        <v>-6.5938969942089649E-7</v>
      </c>
      <c r="R76" s="30">
        <f t="shared" si="93"/>
        <v>-6.5940431538767859E-7</v>
      </c>
      <c r="S76" s="30">
        <f t="shared" si="94"/>
        <v>-6.5940431548926738E-7</v>
      </c>
      <c r="T76" s="30">
        <f t="shared" si="95"/>
        <v>-6.5940431548926791E-7</v>
      </c>
      <c r="V76" s="36">
        <v>9.8039999999999996E-8</v>
      </c>
      <c r="W76" s="36">
        <v>5.9036377727699998</v>
      </c>
      <c r="X76" s="36">
        <v>519.39602435610004</v>
      </c>
      <c r="Y76" s="30">
        <f t="shared" si="96"/>
        <v>-9.7360727349203199E-8</v>
      </c>
      <c r="Z76" s="30">
        <f t="shared" si="97"/>
        <v>-9.7360281460055536E-8</v>
      </c>
      <c r="AA76" s="30">
        <f t="shared" si="98"/>
        <v>-9.7360281456953966E-8</v>
      </c>
      <c r="AB76" s="30">
        <f t="shared" si="99"/>
        <v>-9.7360281456953926E-8</v>
      </c>
      <c r="AD76" s="36">
        <v>2.274E-8</v>
      </c>
      <c r="AE76" s="36">
        <v>3.0336023435100001</v>
      </c>
      <c r="AF76" s="36">
        <v>1148.2476104062</v>
      </c>
      <c r="AG76" s="30">
        <f t="shared" si="100"/>
        <v>-2.232496816330684E-8</v>
      </c>
      <c r="AH76" s="30">
        <f t="shared" si="101"/>
        <v>-2.2324598110418924E-8</v>
      </c>
      <c r="AI76" s="30">
        <f t="shared" si="102"/>
        <v>-2.2324598107844715E-8</v>
      </c>
      <c r="AJ76" s="30">
        <f t="shared" si="103"/>
        <v>-2.2324598107844692E-8</v>
      </c>
      <c r="AL76" s="36">
        <v>2.8299999999999999E-9</v>
      </c>
      <c r="AM76" s="36">
        <v>0.97461612169</v>
      </c>
      <c r="AN76" s="36">
        <v>1905.4647649404001</v>
      </c>
      <c r="AO76" s="30">
        <f t="shared" si="104"/>
        <v>-2.791287159609653E-9</v>
      </c>
      <c r="AP76" s="30">
        <f t="shared" si="105"/>
        <v>-2.7912209070192637E-9</v>
      </c>
      <c r="AQ76" s="30">
        <f t="shared" si="106"/>
        <v>-2.791220906558295E-9</v>
      </c>
      <c r="AR76" s="30">
        <f t="shared" si="107"/>
        <v>-2.7912209065582916E-9</v>
      </c>
      <c r="AT76" s="36"/>
      <c r="AU76" s="36"/>
      <c r="AV76" s="36"/>
      <c r="BB76" s="36"/>
      <c r="BC76" s="36"/>
      <c r="BD76" s="36"/>
      <c r="BJ76" s="36">
        <v>2.9749999999999998E-8</v>
      </c>
      <c r="BK76" s="36">
        <v>0.72268908074000004</v>
      </c>
      <c r="BL76" s="36">
        <v>530.6541729411</v>
      </c>
      <c r="BM76" s="30">
        <f t="shared" si="108"/>
        <v>-1.7975041927601828E-8</v>
      </c>
      <c r="BN76" s="30">
        <f t="shared" si="109"/>
        <v>-1.7975979122772305E-8</v>
      </c>
      <c r="BO76" s="30">
        <f t="shared" si="110"/>
        <v>-1.7975979129290197E-8</v>
      </c>
      <c r="BP76" s="30">
        <f t="shared" si="111"/>
        <v>-1.797597912929025E-8</v>
      </c>
      <c r="BR76" s="36">
        <v>5.8699999999999998E-9</v>
      </c>
      <c r="BS76" s="36">
        <v>1.37658820775</v>
      </c>
      <c r="BT76" s="36">
        <v>199.0720014364</v>
      </c>
      <c r="BU76" s="30">
        <f t="shared" si="112"/>
        <v>5.6528989974848369E-9</v>
      </c>
      <c r="BV76" s="30">
        <f t="shared" si="113"/>
        <v>5.6529224550314538E-9</v>
      </c>
      <c r="BW76" s="30">
        <f t="shared" si="114"/>
        <v>5.6529224551945912E-9</v>
      </c>
      <c r="BX76" s="30">
        <f t="shared" si="115"/>
        <v>5.6529224551945928E-9</v>
      </c>
      <c r="BZ76" s="36">
        <v>1.14E-9</v>
      </c>
      <c r="CA76" s="36">
        <v>6.1390748246399998</v>
      </c>
      <c r="CB76" s="36">
        <v>1038.0412891868</v>
      </c>
      <c r="CC76" s="30">
        <f t="shared" si="116"/>
        <v>1.0571574749549072E-9</v>
      </c>
      <c r="CD76" s="30">
        <f t="shared" si="117"/>
        <v>1.0571904664801268E-9</v>
      </c>
      <c r="CE76" s="30">
        <f t="shared" si="118"/>
        <v>1.0571904667095537E-9</v>
      </c>
      <c r="CF76" s="30">
        <f t="shared" si="119"/>
        <v>1.0571904667095557E-9</v>
      </c>
      <c r="CH76" s="36"/>
      <c r="CI76" s="36"/>
      <c r="CJ76" s="36"/>
      <c r="CP76" s="36"/>
      <c r="CQ76" s="36"/>
      <c r="CR76" s="36"/>
      <c r="CX76" s="36"/>
      <c r="CY76" s="36"/>
      <c r="CZ76" s="36"/>
      <c r="DF76" s="36">
        <v>9.3870000000000001E-7</v>
      </c>
      <c r="DG76" s="36">
        <v>2.7255387998999998</v>
      </c>
      <c r="DH76" s="36">
        <v>853.19638175199998</v>
      </c>
      <c r="DI76" s="30">
        <f t="shared" si="120"/>
        <v>-3.9496022698947944E-7</v>
      </c>
      <c r="DJ76" s="30">
        <f t="shared" si="121"/>
        <v>-3.9501435634761874E-7</v>
      </c>
      <c r="DK76" s="30">
        <f t="shared" si="122"/>
        <v>-3.9501435672407168E-7</v>
      </c>
      <c r="DL76" s="30">
        <f t="shared" si="123"/>
        <v>-3.9501435672407469E-7</v>
      </c>
      <c r="DN76" s="36">
        <v>1.8869E-7</v>
      </c>
      <c r="DO76" s="36">
        <v>5.0525940240700002</v>
      </c>
      <c r="DP76" s="36">
        <v>2104.5367663768002</v>
      </c>
      <c r="DQ76" s="30">
        <f t="shared" si="124"/>
        <v>1.7832582894798582E-7</v>
      </c>
      <c r="DR76" s="30">
        <f t="shared" si="125"/>
        <v>1.7831615649214679E-7</v>
      </c>
      <c r="DS76" s="30">
        <f t="shared" si="126"/>
        <v>1.7831615642486162E-7</v>
      </c>
      <c r="DT76" s="30">
        <f t="shared" si="127"/>
        <v>1.7831615642486106E-7</v>
      </c>
      <c r="DV76" s="36">
        <v>5.3069999999999998E-8</v>
      </c>
      <c r="DW76" s="36">
        <v>0.85008578244999999</v>
      </c>
      <c r="DX76" s="36">
        <v>1788.1448967202</v>
      </c>
      <c r="DY76" s="30">
        <f t="shared" si="128"/>
        <v>-4.9661239027015987E-8</v>
      </c>
      <c r="DZ76" s="30">
        <f t="shared" si="129"/>
        <v>-4.9663731598315074E-8</v>
      </c>
      <c r="EA76" s="30">
        <f t="shared" si="130"/>
        <v>-4.9663731615647347E-8</v>
      </c>
      <c r="EB76" s="30">
        <f t="shared" si="131"/>
        <v>-4.9663731615647479E-8</v>
      </c>
      <c r="ED76" s="36">
        <v>8.7600000000000004E-9</v>
      </c>
      <c r="EE76" s="36">
        <v>4.5212709146199996</v>
      </c>
      <c r="EF76" s="36">
        <v>750.10360753340001</v>
      </c>
      <c r="EG76" s="30">
        <f t="shared" si="132"/>
        <v>8.191440225319805E-9</v>
      </c>
      <c r="EH76" s="30">
        <f t="shared" si="133"/>
        <v>8.1916137066419997E-9</v>
      </c>
      <c r="EI76" s="30">
        <f t="shared" si="134"/>
        <v>8.1916137078484377E-9</v>
      </c>
      <c r="EJ76" s="30">
        <f t="shared" si="135"/>
        <v>8.1916137078484492E-9</v>
      </c>
      <c r="EL76" s="36"/>
      <c r="EM76" s="36"/>
      <c r="EN76" s="36"/>
      <c r="ET76" s="36"/>
      <c r="EU76" s="36"/>
      <c r="EV76" s="36"/>
    </row>
    <row r="77" spans="1:152" s="30" customFormat="1" ht="12.75">
      <c r="A77" s="30">
        <f>RADIANS(B77)</f>
        <v>3.8984708941962012</v>
      </c>
      <c r="B77" s="30">
        <f>B76 - INT( B76 / 360 ) * 360</f>
        <v>223.36592879203442</v>
      </c>
      <c r="C77" s="30">
        <f>RADIANS(D77)</f>
        <v>1.9112905412926776E-2</v>
      </c>
      <c r="D77" s="30">
        <f>D76 - INT( D76 / 360 ) * 360</f>
        <v>1.0950888143934501</v>
      </c>
      <c r="N77" s="36">
        <v>6.0193999999999995E-7</v>
      </c>
      <c r="O77" s="36">
        <v>4.1262817957099998</v>
      </c>
      <c r="P77" s="36">
        <v>4.1927856940000003</v>
      </c>
      <c r="Q77" s="30">
        <f t="shared" si="92"/>
        <v>-3.4451323721132259E-7</v>
      </c>
      <c r="R77" s="30">
        <f t="shared" si="93"/>
        <v>-3.445133913995334E-7</v>
      </c>
      <c r="S77" s="30">
        <f t="shared" si="94"/>
        <v>-3.4451339140060574E-7</v>
      </c>
      <c r="T77" s="30">
        <f t="shared" si="95"/>
        <v>-3.4451339140060574E-7</v>
      </c>
      <c r="V77" s="36">
        <v>9.8049999999999995E-8</v>
      </c>
      <c r="W77" s="36">
        <v>0.38648727979000003</v>
      </c>
      <c r="X77" s="36">
        <v>1073.6090241908</v>
      </c>
      <c r="Y77" s="30">
        <f t="shared" si="96"/>
        <v>7.391017587440498E-8</v>
      </c>
      <c r="Z77" s="30">
        <f t="shared" si="97"/>
        <v>7.3915329102223509E-8</v>
      </c>
      <c r="AA77" s="30">
        <f t="shared" si="98"/>
        <v>7.3915329138061526E-8</v>
      </c>
      <c r="AB77" s="30">
        <f t="shared" si="99"/>
        <v>7.3915329138061817E-8</v>
      </c>
      <c r="AD77" s="36">
        <v>2.0409999999999999E-8</v>
      </c>
      <c r="AE77" s="36">
        <v>6.1711455601900003</v>
      </c>
      <c r="AF77" s="36">
        <v>330.61896365820002</v>
      </c>
      <c r="AG77" s="30">
        <f t="shared" si="100"/>
        <v>-7.4639295744177792E-9</v>
      </c>
      <c r="AH77" s="30">
        <f t="shared" si="101"/>
        <v>-7.4643974882290669E-9</v>
      </c>
      <c r="AI77" s="30">
        <f t="shared" si="102"/>
        <v>-7.4643974914832864E-9</v>
      </c>
      <c r="AJ77" s="30">
        <f t="shared" si="103"/>
        <v>-7.4643974914833195E-9</v>
      </c>
      <c r="AL77" s="36">
        <v>2.76E-9</v>
      </c>
      <c r="AM77" s="36">
        <v>3.83552772064</v>
      </c>
      <c r="AN77" s="36">
        <v>1062.5633239269</v>
      </c>
      <c r="AO77" s="30">
        <f t="shared" si="104"/>
        <v>-1.2870667915601091E-9</v>
      </c>
      <c r="AP77" s="30">
        <f t="shared" si="105"/>
        <v>-1.2872600683019035E-9</v>
      </c>
      <c r="AQ77" s="30">
        <f t="shared" si="106"/>
        <v>-1.2872600696460737E-9</v>
      </c>
      <c r="AR77" s="30">
        <f t="shared" si="107"/>
        <v>-1.2872600696460846E-9</v>
      </c>
      <c r="AT77" s="36"/>
      <c r="AU77" s="36"/>
      <c r="AV77" s="36"/>
      <c r="BB77" s="36"/>
      <c r="BC77" s="36"/>
      <c r="BD77" s="36"/>
      <c r="BJ77" s="36">
        <v>3.1620000000000001E-8</v>
      </c>
      <c r="BK77" s="36">
        <v>1.2504841642</v>
      </c>
      <c r="BL77" s="36">
        <v>330.61896365820002</v>
      </c>
      <c r="BM77" s="30">
        <f t="shared" si="108"/>
        <v>2.6402817080274791E-8</v>
      </c>
      <c r="BN77" s="30">
        <f t="shared" si="109"/>
        <v>2.640238850665216E-8</v>
      </c>
      <c r="BO77" s="30">
        <f t="shared" si="110"/>
        <v>2.6402388503671468E-8</v>
      </c>
      <c r="BP77" s="30">
        <f t="shared" si="111"/>
        <v>2.6402388503671441E-8</v>
      </c>
      <c r="BR77" s="36">
        <v>5.52E-9</v>
      </c>
      <c r="BS77" s="36">
        <v>4.8065772945000003</v>
      </c>
      <c r="BT77" s="36">
        <v>551.03160609700001</v>
      </c>
      <c r="BU77" s="30">
        <f t="shared" si="112"/>
        <v>-9.9120836109008639E-10</v>
      </c>
      <c r="BV77" s="30">
        <f t="shared" si="113"/>
        <v>-9.9098542918491713E-10</v>
      </c>
      <c r="BW77" s="30">
        <f t="shared" si="114"/>
        <v>-9.9098542763446944E-10</v>
      </c>
      <c r="BX77" s="30">
        <f t="shared" si="115"/>
        <v>-9.9098542763445496E-10</v>
      </c>
      <c r="BZ77" s="36">
        <v>1.03E-9</v>
      </c>
      <c r="CA77" s="36">
        <v>4.6428710104000004</v>
      </c>
      <c r="CB77" s="36">
        <v>3.1813937377000001</v>
      </c>
      <c r="CC77" s="30">
        <f t="shared" si="116"/>
        <v>-8.9658548302705394E-11</v>
      </c>
      <c r="CD77" s="30">
        <f t="shared" si="117"/>
        <v>-8.9658791509179644E-11</v>
      </c>
      <c r="CE77" s="30">
        <f t="shared" si="118"/>
        <v>-8.9658791510871112E-11</v>
      </c>
      <c r="CF77" s="30">
        <f t="shared" si="119"/>
        <v>-8.9658791510871112E-11</v>
      </c>
      <c r="CH77" s="36"/>
      <c r="CI77" s="36"/>
      <c r="CJ77" s="36"/>
      <c r="CP77" s="36"/>
      <c r="CQ77" s="36"/>
      <c r="CR77" s="36"/>
      <c r="CX77" s="36"/>
      <c r="CY77" s="36"/>
      <c r="CZ77" s="36"/>
      <c r="DF77" s="36">
        <v>1.06481E-6</v>
      </c>
      <c r="DG77" s="36">
        <v>5.8146222228999997</v>
      </c>
      <c r="DH77" s="36">
        <v>220.41264243879999</v>
      </c>
      <c r="DI77" s="30">
        <f t="shared" si="120"/>
        <v>-1.2732353708440442E-7</v>
      </c>
      <c r="DJ77" s="30">
        <f t="shared" si="121"/>
        <v>-1.273408972215246E-7</v>
      </c>
      <c r="DK77" s="30">
        <f t="shared" si="122"/>
        <v>-1.2734089734226095E-7</v>
      </c>
      <c r="DL77" s="30">
        <f t="shared" si="123"/>
        <v>-1.2734089734226187E-7</v>
      </c>
      <c r="DN77" s="36">
        <v>1.7030999999999999E-7</v>
      </c>
      <c r="DO77" s="36">
        <v>4.0184335690299999</v>
      </c>
      <c r="DP77" s="36">
        <v>2317.8358618148</v>
      </c>
      <c r="DQ77" s="30">
        <f t="shared" si="124"/>
        <v>-1.4134658695151974E-7</v>
      </c>
      <c r="DR77" s="30">
        <f t="shared" si="125"/>
        <v>-1.4136299141509187E-7</v>
      </c>
      <c r="DS77" s="30">
        <f t="shared" si="126"/>
        <v>-1.4136299152916675E-7</v>
      </c>
      <c r="DT77" s="30">
        <f t="shared" si="127"/>
        <v>-1.4136299152916778E-7</v>
      </c>
      <c r="DV77" s="36">
        <v>4.2389999999999998E-8</v>
      </c>
      <c r="DW77" s="36">
        <v>0.40758287123999998</v>
      </c>
      <c r="DX77" s="36">
        <v>629.60234557549995</v>
      </c>
      <c r="DY77" s="30">
        <f t="shared" si="128"/>
        <v>-4.2317982499835158E-8</v>
      </c>
      <c r="DZ77" s="30">
        <f t="shared" si="129"/>
        <v>-4.2318098309578671E-8</v>
      </c>
      <c r="EA77" s="30">
        <f t="shared" si="130"/>
        <v>-4.2318098310383776E-8</v>
      </c>
      <c r="EB77" s="30">
        <f t="shared" si="131"/>
        <v>-4.2318098310383782E-8</v>
      </c>
      <c r="ED77" s="36">
        <v>8.02E-9</v>
      </c>
      <c r="EE77" s="36">
        <v>0.20759322884</v>
      </c>
      <c r="EF77" s="36">
        <v>1141.1340634054</v>
      </c>
      <c r="EG77" s="30">
        <f t="shared" si="132"/>
        <v>7.9128105195283779E-9</v>
      </c>
      <c r="EH77" s="30">
        <f t="shared" si="133"/>
        <v>7.9129215952837182E-9</v>
      </c>
      <c r="EI77" s="30">
        <f t="shared" si="134"/>
        <v>7.9129215960560286E-9</v>
      </c>
      <c r="EJ77" s="30">
        <f t="shared" si="135"/>
        <v>7.9129215960560352E-9</v>
      </c>
      <c r="EL77" s="36"/>
      <c r="EM77" s="36"/>
      <c r="EN77" s="36"/>
      <c r="ET77" s="36"/>
      <c r="EU77" s="36"/>
      <c r="EV77" s="36"/>
    </row>
    <row r="78" spans="1:152" s="30" customFormat="1" ht="12.75">
      <c r="N78" s="36">
        <v>5.6011999999999996E-7</v>
      </c>
      <c r="O78" s="36">
        <v>1.1549322260199999</v>
      </c>
      <c r="P78" s="36">
        <v>21.340641002400002</v>
      </c>
      <c r="Q78" s="30">
        <f t="shared" si="92"/>
        <v>2.8518120988764421E-7</v>
      </c>
      <c r="R78" s="30">
        <f t="shared" si="93"/>
        <v>2.8518197637171489E-7</v>
      </c>
      <c r="S78" s="30">
        <f t="shared" si="94"/>
        <v>2.8518197637704569E-7</v>
      </c>
      <c r="T78" s="30">
        <f t="shared" si="95"/>
        <v>2.8518197637704569E-7</v>
      </c>
      <c r="V78" s="36">
        <v>9.2850000000000001E-8</v>
      </c>
      <c r="W78" s="36">
        <v>3.2184228752999999</v>
      </c>
      <c r="X78" s="36">
        <v>1795.258443721</v>
      </c>
      <c r="Y78" s="30">
        <f t="shared" si="96"/>
        <v>8.3512052087742678E-8</v>
      </c>
      <c r="Z78" s="30">
        <f t="shared" si="97"/>
        <v>8.3506623496264206E-8</v>
      </c>
      <c r="AA78" s="30">
        <f t="shared" si="98"/>
        <v>8.3506623458504311E-8</v>
      </c>
      <c r="AB78" s="30">
        <f t="shared" si="99"/>
        <v>8.350662345850402E-8</v>
      </c>
      <c r="AD78" s="36">
        <v>1.4510000000000001E-8</v>
      </c>
      <c r="AE78" s="36">
        <v>4.7205507263699999</v>
      </c>
      <c r="AF78" s="36">
        <v>32.243328914400003</v>
      </c>
      <c r="AG78" s="30">
        <f t="shared" si="100"/>
        <v>-2.4636124835079826E-9</v>
      </c>
      <c r="AH78" s="30">
        <f t="shared" si="101"/>
        <v>-2.4636468335651166E-9</v>
      </c>
      <c r="AI78" s="30">
        <f t="shared" si="102"/>
        <v>-2.4636468338040229E-9</v>
      </c>
      <c r="AJ78" s="30">
        <f t="shared" si="103"/>
        <v>-2.4636468338040229E-9</v>
      </c>
      <c r="AL78" s="36">
        <v>3.5100000000000001E-9</v>
      </c>
      <c r="AM78" s="36">
        <v>2.0633433446199998</v>
      </c>
      <c r="AN78" s="36">
        <v>533.62311835770004</v>
      </c>
      <c r="AO78" s="30">
        <f t="shared" si="104"/>
        <v>2.1945604173155608E-9</v>
      </c>
      <c r="AP78" s="30">
        <f t="shared" si="105"/>
        <v>2.1944515092055484E-9</v>
      </c>
      <c r="AQ78" s="30">
        <f t="shared" si="106"/>
        <v>2.194451508448104E-9</v>
      </c>
      <c r="AR78" s="30">
        <f t="shared" si="107"/>
        <v>2.1944515084480966E-9</v>
      </c>
      <c r="AT78" s="36"/>
      <c r="AU78" s="36"/>
      <c r="AV78" s="36"/>
      <c r="BB78" s="36"/>
      <c r="BC78" s="36"/>
      <c r="BD78" s="36"/>
      <c r="BJ78" s="36">
        <v>2.7269999999999999E-8</v>
      </c>
      <c r="BK78" s="36">
        <v>4.3767921332100004</v>
      </c>
      <c r="BL78" s="36">
        <v>149.56319713459999</v>
      </c>
      <c r="BM78" s="30">
        <f t="shared" si="108"/>
        <v>-2.5053860461041263E-8</v>
      </c>
      <c r="BN78" s="30">
        <f t="shared" si="109"/>
        <v>-2.5053980449555333E-8</v>
      </c>
      <c r="BO78" s="30">
        <f t="shared" si="110"/>
        <v>-2.5053980450389819E-8</v>
      </c>
      <c r="BP78" s="30">
        <f t="shared" si="111"/>
        <v>-2.5053980450389819E-8</v>
      </c>
      <c r="BR78" s="36">
        <v>4.9399999999999999E-9</v>
      </c>
      <c r="BS78" s="36">
        <v>4.4341730748200003</v>
      </c>
      <c r="BT78" s="36">
        <v>539.98590583309999</v>
      </c>
      <c r="BU78" s="30">
        <f t="shared" si="112"/>
        <v>6.4340266376278053E-10</v>
      </c>
      <c r="BV78" s="30">
        <f t="shared" si="113"/>
        <v>6.4359970866464127E-10</v>
      </c>
      <c r="BW78" s="30">
        <f t="shared" si="114"/>
        <v>6.4359971003504297E-10</v>
      </c>
      <c r="BX78" s="30">
        <f t="shared" si="115"/>
        <v>6.4359971003505372E-10</v>
      </c>
      <c r="BZ78" s="36">
        <v>1.2300000000000001E-9</v>
      </c>
      <c r="CA78" s="36">
        <v>4.8126811053200003</v>
      </c>
      <c r="CB78" s="36">
        <v>21.340641002400002</v>
      </c>
      <c r="CC78" s="30">
        <f t="shared" si="116"/>
        <v>-2.2178916609745114E-11</v>
      </c>
      <c r="CD78" s="30">
        <f t="shared" si="117"/>
        <v>-2.2180871912781217E-11</v>
      </c>
      <c r="CE78" s="30">
        <f t="shared" si="118"/>
        <v>-2.2180871926379033E-11</v>
      </c>
      <c r="CF78" s="30">
        <f t="shared" si="119"/>
        <v>-2.2180871926380125E-11</v>
      </c>
      <c r="CH78" s="36"/>
      <c r="CI78" s="36"/>
      <c r="CJ78" s="36"/>
      <c r="CP78" s="36"/>
      <c r="CQ78" s="36"/>
      <c r="CR78" s="36"/>
      <c r="CX78" s="36"/>
      <c r="CY78" s="36"/>
      <c r="CZ78" s="36"/>
      <c r="DF78" s="36">
        <v>1.20188E-6</v>
      </c>
      <c r="DG78" s="36">
        <v>2.9515636355599999</v>
      </c>
      <c r="DH78" s="36">
        <v>3.9321532631</v>
      </c>
      <c r="DI78" s="30">
        <f t="shared" si="120"/>
        <v>-1.1750150473986961E-6</v>
      </c>
      <c r="DJ78" s="30">
        <f t="shared" si="121"/>
        <v>-1.1750149733698637E-6</v>
      </c>
      <c r="DK78" s="30">
        <f t="shared" si="122"/>
        <v>-1.1750149733693489E-6</v>
      </c>
      <c r="DL78" s="30">
        <f t="shared" si="123"/>
        <v>-1.1750149733693489E-6</v>
      </c>
      <c r="DN78" s="36">
        <v>1.6670999999999999E-7</v>
      </c>
      <c r="DO78" s="36">
        <v>5.4293167650700003</v>
      </c>
      <c r="DP78" s="36">
        <v>88.865680217000005</v>
      </c>
      <c r="DQ78" s="30">
        <f t="shared" si="124"/>
        <v>3.7064942924267578E-8</v>
      </c>
      <c r="DR78" s="30">
        <f t="shared" si="125"/>
        <v>3.706386680627454E-8</v>
      </c>
      <c r="DS78" s="30">
        <f t="shared" si="126"/>
        <v>3.7063866798790355E-8</v>
      </c>
      <c r="DT78" s="30">
        <f t="shared" si="127"/>
        <v>3.7063866798790355E-8</v>
      </c>
      <c r="DV78" s="36">
        <v>4.2300000000000002E-8</v>
      </c>
      <c r="DW78" s="36">
        <v>1.6104665809100001</v>
      </c>
      <c r="DX78" s="36">
        <v>635.96513305090002</v>
      </c>
      <c r="DY78" s="30">
        <f t="shared" si="128"/>
        <v>-1.4301427831754207E-8</v>
      </c>
      <c r="DZ78" s="30">
        <f t="shared" si="129"/>
        <v>-1.4303314012768927E-8</v>
      </c>
      <c r="EA78" s="30">
        <f t="shared" si="130"/>
        <v>-1.4303314025886806E-8</v>
      </c>
      <c r="EB78" s="30">
        <f t="shared" si="131"/>
        <v>-1.4303314025886912E-8</v>
      </c>
      <c r="ED78" s="36">
        <v>8.5E-9</v>
      </c>
      <c r="EE78" s="36">
        <v>0.94145487094000002</v>
      </c>
      <c r="EF78" s="36">
        <v>191.9584544356</v>
      </c>
      <c r="EG78" s="30">
        <f t="shared" si="132"/>
        <v>8.4359153666989887E-9</v>
      </c>
      <c r="EH78" s="30">
        <f t="shared" si="133"/>
        <v>8.4359004667149304E-9</v>
      </c>
      <c r="EI78" s="30">
        <f t="shared" si="134"/>
        <v>8.4359004666112979E-9</v>
      </c>
      <c r="EJ78" s="30">
        <f t="shared" si="135"/>
        <v>8.4359004666112962E-9</v>
      </c>
      <c r="EL78" s="36"/>
      <c r="EM78" s="36"/>
      <c r="EN78" s="36"/>
      <c r="ET78" s="36"/>
      <c r="EU78" s="36"/>
      <c r="EV78" s="36"/>
    </row>
    <row r="79" spans="1:152" s="30" customFormat="1" ht="12.75">
      <c r="A79" s="30" t="s">
        <v>197</v>
      </c>
      <c r="B79" s="30" t="s">
        <v>198</v>
      </c>
      <c r="C79" s="30" t="s">
        <v>199</v>
      </c>
      <c r="D79" s="30" t="s">
        <v>229</v>
      </c>
      <c r="E79" s="30" t="s">
        <v>230</v>
      </c>
      <c r="F79" s="30" t="s">
        <v>231</v>
      </c>
      <c r="N79" s="36">
        <v>5.2854000000000005E-7</v>
      </c>
      <c r="O79" s="36">
        <v>0.91207215542999998</v>
      </c>
      <c r="P79" s="36">
        <v>10.294940738499999</v>
      </c>
      <c r="Q79" s="30">
        <f t="shared" si="92"/>
        <v>3.4684127861271455E-7</v>
      </c>
      <c r="R79" s="30">
        <f t="shared" si="93"/>
        <v>3.4684158450631614E-7</v>
      </c>
      <c r="S79" s="30">
        <f t="shared" si="94"/>
        <v>3.4684158450844357E-7</v>
      </c>
      <c r="T79" s="30">
        <f t="shared" si="95"/>
        <v>3.4684158450844357E-7</v>
      </c>
      <c r="V79" s="36">
        <v>8.8640000000000005E-8</v>
      </c>
      <c r="W79" s="36">
        <v>0.53776257957999996</v>
      </c>
      <c r="X79" s="36">
        <v>1788.1448967202</v>
      </c>
      <c r="Y79" s="30">
        <f t="shared" si="96"/>
        <v>-8.8537733404499227E-8</v>
      </c>
      <c r="Z79" s="30">
        <f t="shared" si="97"/>
        <v>-8.8538299701386606E-8</v>
      </c>
      <c r="AA79" s="30">
        <f t="shared" si="98"/>
        <v>-8.8538299705319631E-8</v>
      </c>
      <c r="AB79" s="30">
        <f t="shared" si="99"/>
        <v>-8.8538299705319658E-8</v>
      </c>
      <c r="AD79" s="36">
        <v>1.454E-8</v>
      </c>
      <c r="AE79" s="36">
        <v>5.1470391858499998</v>
      </c>
      <c r="AF79" s="36">
        <v>1375.7737998458001</v>
      </c>
      <c r="AG79" s="30">
        <f t="shared" si="100"/>
        <v>-1.1481550224592037E-8</v>
      </c>
      <c r="AH79" s="30">
        <f t="shared" si="101"/>
        <v>-1.1482464564700053E-8</v>
      </c>
      <c r="AI79" s="30">
        <f t="shared" si="102"/>
        <v>-1.148246457105867E-8</v>
      </c>
      <c r="AJ79" s="30">
        <f t="shared" si="103"/>
        <v>-1.1482464571058725E-8</v>
      </c>
      <c r="AL79" s="36">
        <v>3.0399999999999998E-9</v>
      </c>
      <c r="AM79" s="36">
        <v>3.9322805229300002</v>
      </c>
      <c r="AN79" s="36">
        <v>1685.0521225016</v>
      </c>
      <c r="AO79" s="30">
        <f t="shared" si="104"/>
        <v>1.95429156323161E-9</v>
      </c>
      <c r="AP79" s="30">
        <f t="shared" si="105"/>
        <v>1.9545838816195626E-9</v>
      </c>
      <c r="AQ79" s="30">
        <f t="shared" si="106"/>
        <v>1.9545838836524648E-9</v>
      </c>
      <c r="AR79" s="30">
        <f t="shared" si="107"/>
        <v>1.9545838836524813E-9</v>
      </c>
      <c r="AT79" s="36"/>
      <c r="AU79" s="36"/>
      <c r="AV79" s="36"/>
      <c r="BB79" s="36"/>
      <c r="BC79" s="36"/>
      <c r="BD79" s="36"/>
      <c r="BJ79" s="36">
        <v>2.8369999999999999E-8</v>
      </c>
      <c r="BK79" s="36">
        <v>5.9871073949999999E-2</v>
      </c>
      <c r="BL79" s="36">
        <v>1439.5096981491999</v>
      </c>
      <c r="BM79" s="30">
        <f t="shared" si="108"/>
        <v>-1.9167447256175015E-9</v>
      </c>
      <c r="BN79" s="30">
        <f t="shared" si="109"/>
        <v>-1.9197803707507681E-9</v>
      </c>
      <c r="BO79" s="30">
        <f t="shared" si="110"/>
        <v>-1.9197803918629489E-9</v>
      </c>
      <c r="BP79" s="30">
        <f t="shared" si="111"/>
        <v>-1.9197803918631251E-9</v>
      </c>
      <c r="BR79" s="36">
        <v>5.1700000000000001E-9</v>
      </c>
      <c r="BS79" s="36">
        <v>5.161181997E-2</v>
      </c>
      <c r="BT79" s="36">
        <v>3.1813937377000001</v>
      </c>
      <c r="BU79" s="30">
        <f t="shared" si="112"/>
        <v>5.16701688523268E-9</v>
      </c>
      <c r="BV79" s="30">
        <f t="shared" si="113"/>
        <v>5.1670169268544588E-9</v>
      </c>
      <c r="BW79" s="30">
        <f t="shared" si="114"/>
        <v>5.1670169268547474E-9</v>
      </c>
      <c r="BX79" s="30">
        <f t="shared" si="115"/>
        <v>5.1670169268547474E-9</v>
      </c>
      <c r="BZ79" s="36">
        <v>1.02E-9</v>
      </c>
      <c r="CA79" s="36">
        <v>4.2760382796999998</v>
      </c>
      <c r="CB79" s="36">
        <v>1375.7737998458001</v>
      </c>
      <c r="CC79" s="30">
        <f t="shared" si="116"/>
        <v>-9.9749631988558899E-10</v>
      </c>
      <c r="CD79" s="30">
        <f t="shared" si="117"/>
        <v>-9.974744746622163E-10</v>
      </c>
      <c r="CE79" s="30">
        <f t="shared" si="118"/>
        <v>-9.9747447451025102E-10</v>
      </c>
      <c r="CF79" s="30">
        <f t="shared" si="119"/>
        <v>-9.9747447451024978E-10</v>
      </c>
      <c r="CH79" s="41"/>
      <c r="CI79" s="41"/>
      <c r="CJ79" s="41"/>
      <c r="CP79" s="36"/>
      <c r="CQ79" s="36"/>
      <c r="CR79" s="36"/>
      <c r="CX79" s="36"/>
      <c r="CY79" s="36"/>
      <c r="CZ79" s="36"/>
      <c r="DF79" s="36">
        <v>1.0400199999999999E-6</v>
      </c>
      <c r="DG79" s="36">
        <v>2.2222190618700002</v>
      </c>
      <c r="DH79" s="36">
        <v>74.781598567299994</v>
      </c>
      <c r="DI79" s="30">
        <f t="shared" si="120"/>
        <v>-2.4397215148475071E-7</v>
      </c>
      <c r="DJ79" s="30">
        <f t="shared" si="121"/>
        <v>-2.4396651876775564E-7</v>
      </c>
      <c r="DK79" s="30">
        <f t="shared" si="122"/>
        <v>-2.4396651872858121E-7</v>
      </c>
      <c r="DL79" s="30">
        <f t="shared" si="123"/>
        <v>-2.4396651872858106E-7</v>
      </c>
      <c r="DN79" s="36">
        <v>1.5337E-7</v>
      </c>
      <c r="DO79" s="36">
        <v>2.9270092609099998</v>
      </c>
      <c r="DP79" s="36">
        <v>2008.557539159</v>
      </c>
      <c r="DQ79" s="30">
        <f t="shared" si="124"/>
        <v>-5.3396638640232509E-8</v>
      </c>
      <c r="DR79" s="30">
        <f t="shared" si="125"/>
        <v>-5.3418152915078291E-8</v>
      </c>
      <c r="DS79" s="30">
        <f t="shared" si="126"/>
        <v>-5.3418153064701374E-8</v>
      </c>
      <c r="DT79" s="30">
        <f t="shared" si="127"/>
        <v>-5.3418153064702651E-8</v>
      </c>
      <c r="DV79" s="36">
        <v>3.627E-8</v>
      </c>
      <c r="DW79" s="36">
        <v>2.71151441113</v>
      </c>
      <c r="DX79" s="36">
        <v>551.03160609700001</v>
      </c>
      <c r="DY79" s="30">
        <f t="shared" si="128"/>
        <v>3.4148472964359975E-8</v>
      </c>
      <c r="DZ79" s="30">
        <f t="shared" si="129"/>
        <v>3.4147971152263599E-8</v>
      </c>
      <c r="EA79" s="30">
        <f t="shared" si="130"/>
        <v>3.4147971148773406E-8</v>
      </c>
      <c r="EB79" s="30">
        <f t="shared" si="131"/>
        <v>3.4147971148773373E-8</v>
      </c>
      <c r="ED79" s="36">
        <v>7.6199999999999997E-9</v>
      </c>
      <c r="EE79" s="36">
        <v>2.2514951604800002</v>
      </c>
      <c r="EF79" s="36">
        <v>2538.2485042536</v>
      </c>
      <c r="EG79" s="30">
        <f t="shared" si="132"/>
        <v>5.6046663736493666E-9</v>
      </c>
      <c r="EH79" s="30">
        <f t="shared" si="133"/>
        <v>5.6056425482771136E-9</v>
      </c>
      <c r="EI79" s="30">
        <f t="shared" si="134"/>
        <v>5.6056425550655127E-9</v>
      </c>
      <c r="EJ79" s="30">
        <f t="shared" si="135"/>
        <v>5.6056425550655673E-9</v>
      </c>
      <c r="EL79" s="36"/>
      <c r="EM79" s="36"/>
      <c r="EN79" s="36"/>
      <c r="ET79" s="36"/>
      <c r="EU79" s="36"/>
      <c r="EV79" s="36"/>
    </row>
    <row r="80" spans="1:152" s="30" customFormat="1" ht="12.75">
      <c r="A80" s="30">
        <f>E76*COS(C77)*COS(A77)</f>
        <v>-3.9414113461105784</v>
      </c>
      <c r="B80" s="30">
        <f>E76*COS(C77)*SIN(A77)</f>
        <v>-3.722770197142824</v>
      </c>
      <c r="C80" s="30">
        <f>E76*SIN(C77)</f>
        <v>0.10363513850723077</v>
      </c>
      <c r="D80" s="30">
        <f>A80-$D$9</f>
        <v>-3.852342612828215</v>
      </c>
      <c r="E80" s="30">
        <f>B80-$E$9</f>
        <v>-2.7108124123100978</v>
      </c>
      <c r="F80" s="30">
        <f>C80-$F$9</f>
        <v>0.10363182280005415</v>
      </c>
      <c r="N80" s="36">
        <v>7.0297E-7</v>
      </c>
      <c r="O80" s="36">
        <v>5.1418055528200002</v>
      </c>
      <c r="P80" s="36">
        <v>835.03713448730002</v>
      </c>
      <c r="Q80" s="30">
        <f t="shared" si="92"/>
        <v>6.1286653915837065E-7</v>
      </c>
      <c r="R80" s="30">
        <f t="shared" si="93"/>
        <v>6.1288795945961917E-7</v>
      </c>
      <c r="S80" s="30">
        <f t="shared" si="94"/>
        <v>6.1288795960858463E-7</v>
      </c>
      <c r="T80" s="30">
        <f t="shared" si="95"/>
        <v>6.1288795960858591E-7</v>
      </c>
      <c r="V80" s="36">
        <v>8.3700000000000002E-8</v>
      </c>
      <c r="W80" s="36">
        <v>5.88484552222</v>
      </c>
      <c r="X80" s="36">
        <v>2001.4439921582</v>
      </c>
      <c r="Y80" s="30">
        <f t="shared" si="96"/>
        <v>4.0121879645669755E-8</v>
      </c>
      <c r="Z80" s="30">
        <f t="shared" si="97"/>
        <v>4.0132832588506037E-8</v>
      </c>
      <c r="AA80" s="30">
        <f t="shared" si="98"/>
        <v>4.0132832664678333E-8</v>
      </c>
      <c r="AB80" s="30">
        <f t="shared" si="99"/>
        <v>4.0132832664678988E-8</v>
      </c>
      <c r="AD80" s="36">
        <v>1.447E-8</v>
      </c>
      <c r="AE80" s="36">
        <v>3.18833439444</v>
      </c>
      <c r="AF80" s="36">
        <v>635.96513305090002</v>
      </c>
      <c r="AG80" s="30">
        <f t="shared" si="100"/>
        <v>1.3652143917152839E-8</v>
      </c>
      <c r="AH80" s="30">
        <f t="shared" si="101"/>
        <v>1.3651916670563054E-8</v>
      </c>
      <c r="AI80" s="30">
        <f t="shared" si="102"/>
        <v>1.3651916668982496E-8</v>
      </c>
      <c r="AJ80" s="30">
        <f t="shared" si="103"/>
        <v>1.3651916668982483E-8</v>
      </c>
      <c r="AL80" s="36">
        <v>3.22E-9</v>
      </c>
      <c r="AM80" s="36">
        <v>3.54763044791</v>
      </c>
      <c r="AN80" s="36">
        <v>846.08283475120004</v>
      </c>
      <c r="AO80" s="30">
        <f t="shared" si="104"/>
        <v>1.3342956400829667E-9</v>
      </c>
      <c r="AP80" s="30">
        <f t="shared" si="105"/>
        <v>1.3341109095631616E-9</v>
      </c>
      <c r="AQ80" s="30">
        <f t="shared" si="106"/>
        <v>1.3341109082783807E-9</v>
      </c>
      <c r="AR80" s="30">
        <f t="shared" si="107"/>
        <v>1.3341109082783701E-9</v>
      </c>
      <c r="AT80" s="36"/>
      <c r="AU80" s="36"/>
      <c r="AV80" s="36"/>
      <c r="BB80" s="36"/>
      <c r="BC80" s="36"/>
      <c r="BD80" s="36"/>
      <c r="BJ80" s="36">
        <v>2.9830000000000003E-8</v>
      </c>
      <c r="BK80" s="36">
        <v>3.2525120722</v>
      </c>
      <c r="BL80" s="36">
        <v>528.72775724810003</v>
      </c>
      <c r="BM80" s="30">
        <f t="shared" si="108"/>
        <v>2.8306836643789774E-8</v>
      </c>
      <c r="BN80" s="30">
        <f t="shared" si="109"/>
        <v>2.8307207305259269E-8</v>
      </c>
      <c r="BO80" s="30">
        <f t="shared" si="110"/>
        <v>2.8307207307836989E-8</v>
      </c>
      <c r="BP80" s="30">
        <f t="shared" si="111"/>
        <v>2.8307207307837008E-8</v>
      </c>
      <c r="BR80" s="36">
        <v>4.6900000000000001E-9</v>
      </c>
      <c r="BS80" s="36">
        <v>3.8171595004199999</v>
      </c>
      <c r="BT80" s="36">
        <v>2008.557539159</v>
      </c>
      <c r="BU80" s="30">
        <f t="shared" si="112"/>
        <v>2.3893275375488768E-9</v>
      </c>
      <c r="BV80" s="30">
        <f t="shared" si="113"/>
        <v>2.38872359025763E-9</v>
      </c>
      <c r="BW80" s="30">
        <f t="shared" si="114"/>
        <v>2.3887235860571179E-9</v>
      </c>
      <c r="BX80" s="30">
        <f t="shared" si="115"/>
        <v>2.388723586057082E-9</v>
      </c>
      <c r="BZ80" s="36">
        <v>8.9000000000000003E-10</v>
      </c>
      <c r="CA80" s="36">
        <v>1.2292601412799999</v>
      </c>
      <c r="CB80" s="36">
        <v>1898.3512179396</v>
      </c>
      <c r="CC80" s="30">
        <f t="shared" si="116"/>
        <v>-8.8266315661269192E-10</v>
      </c>
      <c r="CD80" s="30">
        <f t="shared" si="117"/>
        <v>-8.8267927711817315E-10</v>
      </c>
      <c r="CE80" s="30">
        <f t="shared" si="118"/>
        <v>-8.8267927723022635E-10</v>
      </c>
      <c r="CF80" s="30">
        <f t="shared" si="119"/>
        <v>-8.8267927723022738E-10</v>
      </c>
      <c r="CH80" s="36"/>
      <c r="CI80" s="36"/>
      <c r="CJ80" s="36"/>
      <c r="CP80" s="36"/>
      <c r="CQ80" s="36"/>
      <c r="CR80" s="36"/>
      <c r="CX80" s="36"/>
      <c r="CY80" s="36"/>
      <c r="CZ80" s="36"/>
      <c r="DF80" s="36">
        <v>8.1655000000000004E-7</v>
      </c>
      <c r="DG80" s="36">
        <v>3.23481337678</v>
      </c>
      <c r="DH80" s="36">
        <v>1361.5467058442</v>
      </c>
      <c r="DI80" s="30">
        <f t="shared" si="120"/>
        <v>-3.164801960333721E-7</v>
      </c>
      <c r="DJ80" s="30">
        <f t="shared" si="121"/>
        <v>-3.1640383883491371E-7</v>
      </c>
      <c r="DK80" s="30">
        <f t="shared" si="122"/>
        <v>-3.1640383830385422E-7</v>
      </c>
      <c r="DL80" s="30">
        <f t="shared" si="123"/>
        <v>-3.164038383038502E-7</v>
      </c>
      <c r="DN80" s="36">
        <v>1.4499E-7</v>
      </c>
      <c r="DO80" s="36">
        <v>3.63339836845</v>
      </c>
      <c r="DP80" s="36">
        <v>628.85158605009997</v>
      </c>
      <c r="DQ80" s="30">
        <f t="shared" si="124"/>
        <v>1.4343296017223671E-7</v>
      </c>
      <c r="DR80" s="30">
        <f t="shared" si="125"/>
        <v>1.4343395286806303E-7</v>
      </c>
      <c r="DS80" s="30">
        <f t="shared" si="126"/>
        <v>1.4343395287496595E-7</v>
      </c>
      <c r="DT80" s="30">
        <f t="shared" si="127"/>
        <v>1.43433952874966E-7</v>
      </c>
      <c r="DV80" s="36">
        <v>3.3139999999999998E-8</v>
      </c>
      <c r="DW80" s="36">
        <v>0.55067236587000001</v>
      </c>
      <c r="DX80" s="36">
        <v>1795.258443721</v>
      </c>
      <c r="DY80" s="30">
        <f t="shared" si="128"/>
        <v>-3.3132334508875063E-8</v>
      </c>
      <c r="DZ80" s="30">
        <f t="shared" si="129"/>
        <v>-3.3132429543751513E-8</v>
      </c>
      <c r="EA80" s="30">
        <f t="shared" si="130"/>
        <v>-3.3132429544410399E-8</v>
      </c>
      <c r="EB80" s="30">
        <f t="shared" si="131"/>
        <v>-3.3132429544410405E-8</v>
      </c>
      <c r="ED80" s="36">
        <v>6.9399999999999996E-9</v>
      </c>
      <c r="EE80" s="36">
        <v>0.67080348659</v>
      </c>
      <c r="EF80" s="36">
        <v>440.82528487759998</v>
      </c>
      <c r="EG80" s="30">
        <f t="shared" si="132"/>
        <v>-1.3963642760311601E-9</v>
      </c>
      <c r="EH80" s="30">
        <f t="shared" si="133"/>
        <v>-1.396587542158868E-9</v>
      </c>
      <c r="EI80" s="30">
        <f t="shared" si="134"/>
        <v>-1.3965875437116335E-9</v>
      </c>
      <c r="EJ80" s="30">
        <f t="shared" si="135"/>
        <v>-1.3965875437116453E-9</v>
      </c>
      <c r="EL80" s="36"/>
      <c r="EM80" s="36"/>
      <c r="EN80" s="36"/>
      <c r="ET80" s="36"/>
      <c r="EU80" s="36"/>
      <c r="EV80" s="36"/>
    </row>
    <row r="81" spans="1:152" s="30" customFormat="1" ht="12.75">
      <c r="N81" s="36">
        <v>5.1916E-7</v>
      </c>
      <c r="O81" s="36">
        <v>4.1004818001999999</v>
      </c>
      <c r="P81" s="36">
        <v>1258.4539316256</v>
      </c>
      <c r="Q81" s="30">
        <f t="shared" si="92"/>
        <v>-5.0110741313537657E-7</v>
      </c>
      <c r="R81" s="30">
        <f t="shared" si="93"/>
        <v>-5.0112013529950846E-7</v>
      </c>
      <c r="S81" s="30">
        <f t="shared" si="94"/>
        <v>-5.0112013538797311E-7</v>
      </c>
      <c r="T81" s="30">
        <f t="shared" si="95"/>
        <v>-5.0112013538797385E-7</v>
      </c>
      <c r="V81" s="36">
        <v>8.1479999999999999E-8</v>
      </c>
      <c r="W81" s="36">
        <v>5.1016231140999997</v>
      </c>
      <c r="X81" s="36">
        <v>1485.9801210651999</v>
      </c>
      <c r="Y81" s="30">
        <f t="shared" si="96"/>
        <v>-8.1479318324240268E-8</v>
      </c>
      <c r="Z81" s="30">
        <f t="shared" si="97"/>
        <v>-8.1479354723829687E-8</v>
      </c>
      <c r="AA81" s="30">
        <f t="shared" si="98"/>
        <v>-8.1479354724079363E-8</v>
      </c>
      <c r="AB81" s="30">
        <f t="shared" si="99"/>
        <v>-8.1479354724079363E-8</v>
      </c>
      <c r="AD81" s="36">
        <v>1.4030000000000001E-8</v>
      </c>
      <c r="AE81" s="36">
        <v>4.2671207510400002</v>
      </c>
      <c r="AF81" s="36">
        <v>551.03160609700001</v>
      </c>
      <c r="AG81" s="30">
        <f t="shared" si="100"/>
        <v>4.9280992195627798E-9</v>
      </c>
      <c r="AH81" s="30">
        <f t="shared" si="101"/>
        <v>4.9286384926333607E-9</v>
      </c>
      <c r="AI81" s="30">
        <f t="shared" si="102"/>
        <v>4.9286384963838555E-9</v>
      </c>
      <c r="AJ81" s="30">
        <f t="shared" si="103"/>
        <v>4.9286384963838902E-9</v>
      </c>
      <c r="AL81" s="36">
        <v>3.4499999999999999E-9</v>
      </c>
      <c r="AM81" s="36">
        <v>4.1833214840900004</v>
      </c>
      <c r="AN81" s="36">
        <v>1788.1448967202</v>
      </c>
      <c r="AO81" s="30">
        <f t="shared" si="104"/>
        <v>2.9375847119266391E-9</v>
      </c>
      <c r="AP81" s="30">
        <f t="shared" si="105"/>
        <v>2.9378257064821726E-9</v>
      </c>
      <c r="AQ81" s="30">
        <f t="shared" si="106"/>
        <v>2.9378257081580604E-9</v>
      </c>
      <c r="AR81" s="30">
        <f t="shared" si="107"/>
        <v>2.9378257081580732E-9</v>
      </c>
      <c r="AT81" s="36"/>
      <c r="AU81" s="36"/>
      <c r="AV81" s="36"/>
      <c r="BB81" s="36"/>
      <c r="BC81" s="36"/>
      <c r="BD81" s="36"/>
      <c r="BJ81" s="36">
        <v>2.2320000000000001E-8</v>
      </c>
      <c r="BK81" s="36">
        <v>0.26149880533999997</v>
      </c>
      <c r="BL81" s="36">
        <v>1062.5633239269</v>
      </c>
      <c r="BM81" s="30">
        <f t="shared" si="108"/>
        <v>1.7724946321074656E-8</v>
      </c>
      <c r="BN81" s="30">
        <f t="shared" si="109"/>
        <v>1.7726020121656459E-8</v>
      </c>
      <c r="BO81" s="30">
        <f t="shared" si="110"/>
        <v>1.7726020129124124E-8</v>
      </c>
      <c r="BP81" s="30">
        <f t="shared" si="111"/>
        <v>1.7726020129124186E-8</v>
      </c>
      <c r="BR81" s="36">
        <v>4.1499999999999999E-9</v>
      </c>
      <c r="BS81" s="36">
        <v>1.34693184108</v>
      </c>
      <c r="BT81" s="36">
        <v>1382.8873468465999</v>
      </c>
      <c r="BU81" s="30">
        <f t="shared" si="112"/>
        <v>4.1470974944904191E-9</v>
      </c>
      <c r="BV81" s="30">
        <f t="shared" si="113"/>
        <v>4.1470814839493297E-9</v>
      </c>
      <c r="BW81" s="30">
        <f t="shared" si="114"/>
        <v>4.1470814838378266E-9</v>
      </c>
      <c r="BX81" s="30">
        <f t="shared" si="115"/>
        <v>4.1470814838378257E-9</v>
      </c>
      <c r="BZ81" s="36">
        <v>8.0000000000000003E-10</v>
      </c>
      <c r="CA81" s="36">
        <v>0.62129648755</v>
      </c>
      <c r="CB81" s="36">
        <v>831.85574074960005</v>
      </c>
      <c r="CC81" s="30">
        <f t="shared" si="116"/>
        <v>-5.2834959992070948E-10</v>
      </c>
      <c r="CD81" s="30">
        <f t="shared" si="117"/>
        <v>-5.2831236989402185E-10</v>
      </c>
      <c r="CE81" s="30">
        <f t="shared" si="118"/>
        <v>-5.2831236963508774E-10</v>
      </c>
      <c r="CF81" s="30">
        <f t="shared" si="119"/>
        <v>-5.2831236963508557E-10</v>
      </c>
      <c r="CH81" s="36"/>
      <c r="CI81" s="36"/>
      <c r="CJ81" s="36"/>
      <c r="CP81" s="36"/>
      <c r="CQ81" s="36"/>
      <c r="CR81" s="36"/>
      <c r="CX81" s="36"/>
      <c r="CY81" s="36"/>
      <c r="CZ81" s="36"/>
      <c r="DF81" s="36">
        <v>1.12513E-6</v>
      </c>
      <c r="DG81" s="36">
        <v>4.8621696401600003</v>
      </c>
      <c r="DH81" s="36">
        <v>528.20649238630006</v>
      </c>
      <c r="DI81" s="30">
        <f t="shared" si="120"/>
        <v>-3.9918951773360217E-7</v>
      </c>
      <c r="DJ81" s="30">
        <f t="shared" si="121"/>
        <v>-3.9914812085320107E-7</v>
      </c>
      <c r="DK81" s="30">
        <f t="shared" si="122"/>
        <v>-3.9914812056529251E-7</v>
      </c>
      <c r="DL81" s="30">
        <f t="shared" si="123"/>
        <v>-3.9914812056528971E-7</v>
      </c>
      <c r="DN81" s="36">
        <v>1.4574999999999999E-7</v>
      </c>
      <c r="DO81" s="36">
        <v>5.50832843322</v>
      </c>
      <c r="DP81" s="36">
        <v>721.64941953020002</v>
      </c>
      <c r="DQ81" s="30">
        <f t="shared" si="124"/>
        <v>9.2788374537652883E-9</v>
      </c>
      <c r="DR81" s="30">
        <f t="shared" si="125"/>
        <v>9.2866577703798393E-9</v>
      </c>
      <c r="DS81" s="30">
        <f t="shared" si="126"/>
        <v>9.286657824768394E-9</v>
      </c>
      <c r="DT81" s="30">
        <f t="shared" si="127"/>
        <v>9.2866578247689118E-9</v>
      </c>
      <c r="DV81" s="36">
        <v>4.409E-8</v>
      </c>
      <c r="DW81" s="36">
        <v>1.2812775105</v>
      </c>
      <c r="DX81" s="36">
        <v>1464.6394800628</v>
      </c>
      <c r="DY81" s="30">
        <f t="shared" si="128"/>
        <v>3.744099851890144E-8</v>
      </c>
      <c r="DZ81" s="30">
        <f t="shared" si="129"/>
        <v>3.7438457659950856E-8</v>
      </c>
      <c r="EA81" s="30">
        <f t="shared" si="130"/>
        <v>3.7438457642278168E-8</v>
      </c>
      <c r="EB81" s="30">
        <f t="shared" si="131"/>
        <v>3.7438457642278036E-8</v>
      </c>
      <c r="ED81" s="36">
        <v>7.4099999999999998E-9</v>
      </c>
      <c r="EE81" s="36">
        <v>5.7993420352499996</v>
      </c>
      <c r="EF81" s="36">
        <v>1485.9801210651999</v>
      </c>
      <c r="EG81" s="30">
        <f t="shared" si="132"/>
        <v>-5.6588336815157181E-9</v>
      </c>
      <c r="EH81" s="30">
        <f t="shared" si="133"/>
        <v>-5.6593632703231845E-9</v>
      </c>
      <c r="EI81" s="30">
        <f t="shared" si="134"/>
        <v>-5.6593632740061235E-9</v>
      </c>
      <c r="EJ81" s="30">
        <f t="shared" si="135"/>
        <v>-5.6593632740061566E-9</v>
      </c>
      <c r="EL81" s="36"/>
      <c r="EM81" s="36"/>
      <c r="EN81" s="36"/>
      <c r="ET81" s="36"/>
      <c r="EU81" s="36"/>
      <c r="EV81" s="36"/>
    </row>
    <row r="82" spans="1:152" s="30" customFormat="1" ht="12.75">
      <c r="A82" s="34" t="s">
        <v>26</v>
      </c>
      <c r="B82" s="33" t="s">
        <v>200</v>
      </c>
      <c r="C82" s="34" t="s">
        <v>234</v>
      </c>
      <c r="D82" s="34" t="s">
        <v>26</v>
      </c>
      <c r="E82" s="34" t="s">
        <v>26</v>
      </c>
      <c r="F82" s="34" t="s">
        <v>26</v>
      </c>
      <c r="N82" s="36">
        <v>4.6442000000000003E-7</v>
      </c>
      <c r="O82" s="36">
        <v>4.6653116352400001</v>
      </c>
      <c r="P82" s="36">
        <v>5.6290742925000004</v>
      </c>
      <c r="Q82" s="30">
        <f t="shared" si="92"/>
        <v>-3.6321457408456937E-8</v>
      </c>
      <c r="R82" s="30">
        <f t="shared" si="93"/>
        <v>-3.6321651580968097E-8</v>
      </c>
      <c r="S82" s="30">
        <f t="shared" si="94"/>
        <v>-3.6321651582318552E-8</v>
      </c>
      <c r="T82" s="30">
        <f t="shared" si="95"/>
        <v>-3.6321651582318552E-8</v>
      </c>
      <c r="V82" s="36">
        <v>7.6580000000000001E-8</v>
      </c>
      <c r="W82" s="36">
        <v>5.6489006013100003</v>
      </c>
      <c r="X82" s="36">
        <v>2648.4548254729998</v>
      </c>
      <c r="Y82" s="30">
        <f t="shared" si="96"/>
        <v>-7.0854912507214254E-8</v>
      </c>
      <c r="Z82" s="30">
        <f t="shared" si="97"/>
        <v>-7.0860643784423942E-8</v>
      </c>
      <c r="AA82" s="30">
        <f t="shared" si="98"/>
        <v>-7.0860643824274195E-8</v>
      </c>
      <c r="AB82" s="30">
        <f t="shared" si="99"/>
        <v>-7.0860643824274499E-8</v>
      </c>
      <c r="AD82" s="36">
        <v>1.42E-8</v>
      </c>
      <c r="AE82" s="36">
        <v>1.9928804013300001</v>
      </c>
      <c r="AF82" s="36">
        <v>629.60234557549995</v>
      </c>
      <c r="AG82" s="30">
        <f t="shared" si="100"/>
        <v>1.0328551473469811E-9</v>
      </c>
      <c r="AH82" s="30">
        <f t="shared" si="101"/>
        <v>1.0321908298873638E-9</v>
      </c>
      <c r="AI82" s="30">
        <f t="shared" si="102"/>
        <v>1.032190825267169E-9</v>
      </c>
      <c r="AJ82" s="30">
        <f t="shared" si="103"/>
        <v>1.0321908252671313E-9</v>
      </c>
      <c r="AL82" s="36">
        <v>2.5300000000000002E-9</v>
      </c>
      <c r="AM82" s="36">
        <v>3.1270353151600001</v>
      </c>
      <c r="AN82" s="36">
        <v>1994.3304451573999</v>
      </c>
      <c r="AO82" s="30">
        <f t="shared" si="104"/>
        <v>-1.9384508736526465E-10</v>
      </c>
      <c r="AP82" s="30">
        <f t="shared" si="105"/>
        <v>-1.9421989530597987E-10</v>
      </c>
      <c r="AQ82" s="30">
        <f t="shared" si="106"/>
        <v>-1.9421989791267491E-10</v>
      </c>
      <c r="AR82" s="30">
        <f t="shared" si="107"/>
        <v>-1.9421989791269732E-10</v>
      </c>
      <c r="AT82" s="36"/>
      <c r="AU82" s="36"/>
      <c r="AV82" s="36"/>
      <c r="BB82" s="36"/>
      <c r="BC82" s="36"/>
      <c r="BD82" s="36"/>
      <c r="BJ82" s="36">
        <v>2.4640000000000001E-8</v>
      </c>
      <c r="BK82" s="36">
        <v>1.1691330442000001</v>
      </c>
      <c r="BL82" s="36">
        <v>453.42489381899998</v>
      </c>
      <c r="BM82" s="30">
        <f t="shared" si="108"/>
        <v>5.518522134907162E-9</v>
      </c>
      <c r="BN82" s="30">
        <f t="shared" si="109"/>
        <v>5.5177109031846055E-9</v>
      </c>
      <c r="BO82" s="30">
        <f t="shared" si="110"/>
        <v>5.5177108975426415E-9</v>
      </c>
      <c r="BP82" s="30">
        <f t="shared" si="111"/>
        <v>5.5177108975425993E-9</v>
      </c>
      <c r="BR82" s="36">
        <v>3.8199999999999996E-9</v>
      </c>
      <c r="BS82" s="36">
        <v>4.8676407391899996</v>
      </c>
      <c r="BT82" s="36">
        <v>227.52618943959999</v>
      </c>
      <c r="BU82" s="30">
        <f t="shared" si="112"/>
        <v>-3.4152330148479078E-9</v>
      </c>
      <c r="BV82" s="30">
        <f t="shared" si="113"/>
        <v>-3.4152620233279386E-9</v>
      </c>
      <c r="BW82" s="30">
        <f t="shared" si="114"/>
        <v>-3.4152620235296826E-9</v>
      </c>
      <c r="BX82" s="30">
        <f t="shared" si="115"/>
        <v>-3.4152620235296847E-9</v>
      </c>
      <c r="BZ82" s="36"/>
      <c r="CA82" s="36"/>
      <c r="CB82" s="36"/>
      <c r="CH82" s="36"/>
      <c r="CI82" s="36"/>
      <c r="CJ82" s="36"/>
      <c r="CP82" s="36"/>
      <c r="CQ82" s="36"/>
      <c r="CR82" s="36"/>
      <c r="CX82" s="36"/>
      <c r="CY82" s="36"/>
      <c r="CZ82" s="36"/>
      <c r="DF82" s="36">
        <v>7.9538999999999998E-7</v>
      </c>
      <c r="DG82" s="36">
        <v>0.88542246830000004</v>
      </c>
      <c r="DH82" s="36">
        <v>430.53034413910001</v>
      </c>
      <c r="DI82" s="30">
        <f t="shared" si="120"/>
        <v>5.4927145137740126E-8</v>
      </c>
      <c r="DJ82" s="30">
        <f t="shared" si="121"/>
        <v>5.4901693339090472E-8</v>
      </c>
      <c r="DK82" s="30">
        <f t="shared" si="122"/>
        <v>5.4901693162078599E-8</v>
      </c>
      <c r="DL82" s="30">
        <f t="shared" si="123"/>
        <v>5.4901693162076845E-8</v>
      </c>
      <c r="DN82" s="36">
        <v>1.3728E-7</v>
      </c>
      <c r="DO82" s="36">
        <v>4.8762338973499997</v>
      </c>
      <c r="DP82" s="36">
        <v>629.60234557549995</v>
      </c>
      <c r="DQ82" s="30">
        <f t="shared" si="124"/>
        <v>2.5311359978846358E-8</v>
      </c>
      <c r="DR82" s="30">
        <f t="shared" si="125"/>
        <v>2.5317688955356304E-8</v>
      </c>
      <c r="DS82" s="30">
        <f t="shared" si="126"/>
        <v>2.5317688999372798E-8</v>
      </c>
      <c r="DT82" s="30">
        <f t="shared" si="127"/>
        <v>2.5317688999373158E-8</v>
      </c>
      <c r="DV82" s="36">
        <v>3.2700000000000002E-8</v>
      </c>
      <c r="DW82" s="36">
        <v>1.18744032691</v>
      </c>
      <c r="DX82" s="36">
        <v>1905.4647649404001</v>
      </c>
      <c r="DY82" s="30">
        <f t="shared" si="128"/>
        <v>-3.266353556307766E-8</v>
      </c>
      <c r="DZ82" s="30">
        <f t="shared" si="129"/>
        <v>-3.2663754401143331E-8</v>
      </c>
      <c r="EA82" s="30">
        <f t="shared" si="130"/>
        <v>-3.2663754402663014E-8</v>
      </c>
      <c r="EB82" s="30">
        <f t="shared" si="131"/>
        <v>-3.266375440266302E-8</v>
      </c>
      <c r="ED82" s="36">
        <v>6.4300000000000003E-9</v>
      </c>
      <c r="EE82" s="36">
        <v>2.48127580335</v>
      </c>
      <c r="EF82" s="36">
        <v>1265.5674786264001</v>
      </c>
      <c r="EG82" s="30">
        <f t="shared" si="132"/>
        <v>-1.1298569489357644E-9</v>
      </c>
      <c r="EH82" s="30">
        <f t="shared" si="133"/>
        <v>-1.1292601037865151E-9</v>
      </c>
      <c r="EI82" s="30">
        <f t="shared" si="134"/>
        <v>-1.1292600996355487E-9</v>
      </c>
      <c r="EJ82" s="30">
        <f t="shared" si="135"/>
        <v>-1.129260099635515E-9</v>
      </c>
      <c r="EL82" s="36"/>
      <c r="EM82" s="36"/>
      <c r="EN82" s="36"/>
      <c r="ET82" s="36"/>
      <c r="EU82" s="36"/>
      <c r="EV82" s="36"/>
    </row>
    <row r="83" spans="1:152" s="30" customFormat="1" ht="12.75">
      <c r="N83" s="36">
        <v>5.8189999999999999E-7</v>
      </c>
      <c r="O83" s="36">
        <v>5.8664638034400003</v>
      </c>
      <c r="P83" s="36">
        <v>5753.3848848968</v>
      </c>
      <c r="Q83" s="30">
        <f t="shared" si="92"/>
        <v>3.6132388340981298E-7</v>
      </c>
      <c r="R83" s="30">
        <f t="shared" si="93"/>
        <v>3.611283342732055E-7</v>
      </c>
      <c r="S83" s="30">
        <f t="shared" si="94"/>
        <v>3.6112833291297308E-7</v>
      </c>
      <c r="T83" s="30">
        <f t="shared" si="95"/>
        <v>3.6112833291296005E-7</v>
      </c>
      <c r="V83" s="36">
        <v>6.6899999999999997E-8</v>
      </c>
      <c r="W83" s="36">
        <v>2.4109345942</v>
      </c>
      <c r="X83" s="36">
        <v>4.1927856940000003</v>
      </c>
      <c r="Y83" s="30">
        <f t="shared" si="96"/>
        <v>-4.8771526016389852E-8</v>
      </c>
      <c r="Z83" s="30">
        <f t="shared" si="97"/>
        <v>-4.8771511712020436E-8</v>
      </c>
      <c r="AA83" s="30">
        <f t="shared" si="98"/>
        <v>-4.8771511711920956E-8</v>
      </c>
      <c r="AB83" s="30">
        <f t="shared" si="99"/>
        <v>-4.8771511711920956E-8</v>
      </c>
      <c r="AD83" s="36">
        <v>1.269E-8</v>
      </c>
      <c r="AE83" s="36">
        <v>3.3003877789999997E-2</v>
      </c>
      <c r="AF83" s="36">
        <v>2125.8774073792001</v>
      </c>
      <c r="AG83" s="30">
        <f t="shared" si="100"/>
        <v>8.7286455879946094E-9</v>
      </c>
      <c r="AH83" s="30">
        <f t="shared" si="101"/>
        <v>8.7301043874709099E-9</v>
      </c>
      <c r="AI83" s="30">
        <f t="shared" si="102"/>
        <v>8.7301043976157855E-9</v>
      </c>
      <c r="AJ83" s="30">
        <f t="shared" si="103"/>
        <v>8.7301043976158666E-9</v>
      </c>
      <c r="AL83" s="36">
        <v>2.57E-9</v>
      </c>
      <c r="AM83" s="36">
        <v>1.05361498985</v>
      </c>
      <c r="AN83" s="36">
        <v>1478.8665740644001</v>
      </c>
      <c r="AO83" s="30">
        <f t="shared" si="104"/>
        <v>1.6711415231284691E-9</v>
      </c>
      <c r="AP83" s="30">
        <f t="shared" si="105"/>
        <v>1.6709263893351817E-9</v>
      </c>
      <c r="AQ83" s="30">
        <f t="shared" si="106"/>
        <v>1.6709263878389005E-9</v>
      </c>
      <c r="AR83" s="30">
        <f t="shared" si="107"/>
        <v>1.6709263878388901E-9</v>
      </c>
      <c r="AT83" s="36"/>
      <c r="AU83" s="36"/>
      <c r="AV83" s="36"/>
      <c r="BB83" s="36"/>
      <c r="BC83" s="36"/>
      <c r="BD83" s="36"/>
      <c r="BJ83" s="36">
        <v>2.5959999999999999E-8</v>
      </c>
      <c r="BK83" s="36">
        <v>3.3051014908599998</v>
      </c>
      <c r="BL83" s="36">
        <v>2324.9494088155998</v>
      </c>
      <c r="BM83" s="30">
        <f t="shared" si="108"/>
        <v>-2.5624387042410363E-8</v>
      </c>
      <c r="BN83" s="30">
        <f t="shared" si="109"/>
        <v>-2.562366594206265E-8</v>
      </c>
      <c r="BO83" s="30">
        <f t="shared" si="110"/>
        <v>-2.5623665937044876E-8</v>
      </c>
      <c r="BP83" s="30">
        <f t="shared" si="111"/>
        <v>-2.562366593704484E-8</v>
      </c>
      <c r="BR83" s="36">
        <v>4.73E-9</v>
      </c>
      <c r="BS83" s="36">
        <v>1.7240583140700001</v>
      </c>
      <c r="BT83" s="36">
        <v>532.13864564940002</v>
      </c>
      <c r="BU83" s="30">
        <f t="shared" si="112"/>
        <v>1.5968793604976759E-9</v>
      </c>
      <c r="BV83" s="30">
        <f t="shared" si="113"/>
        <v>1.5967028447945331E-9</v>
      </c>
      <c r="BW83" s="30">
        <f t="shared" si="114"/>
        <v>1.5967028435668956E-9</v>
      </c>
      <c r="BX83" s="30">
        <f t="shared" si="115"/>
        <v>1.5967028435668836E-9</v>
      </c>
      <c r="BZ83" s="36"/>
      <c r="CA83" s="36"/>
      <c r="CB83" s="36"/>
      <c r="CH83" s="36"/>
      <c r="CI83" s="36"/>
      <c r="CJ83" s="36"/>
      <c r="CP83" s="36"/>
      <c r="CQ83" s="36"/>
      <c r="CR83" s="36"/>
      <c r="CX83" s="36"/>
      <c r="CY83" s="36"/>
      <c r="CZ83" s="36"/>
      <c r="DF83" s="36">
        <v>8.5801000000000004E-7</v>
      </c>
      <c r="DG83" s="36">
        <v>2.1145838676299999</v>
      </c>
      <c r="DH83" s="36">
        <v>1574.8458012822</v>
      </c>
      <c r="DI83" s="30">
        <f t="shared" si="120"/>
        <v>8.1057313929889092E-7</v>
      </c>
      <c r="DJ83" s="30">
        <f t="shared" si="121"/>
        <v>8.1054012398321867E-7</v>
      </c>
      <c r="DK83" s="30">
        <f t="shared" si="122"/>
        <v>8.1054012375356548E-7</v>
      </c>
      <c r="DL83" s="30">
        <f t="shared" si="123"/>
        <v>8.1054012375356347E-7</v>
      </c>
      <c r="DN83" s="36">
        <v>1.8481E-7</v>
      </c>
      <c r="DO83" s="36">
        <v>6.0303276226399998</v>
      </c>
      <c r="DP83" s="36">
        <v>330.61896365820002</v>
      </c>
      <c r="DQ83" s="30">
        <f t="shared" si="124"/>
        <v>-9.1057906788324972E-8</v>
      </c>
      <c r="DR83" s="30">
        <f t="shared" si="125"/>
        <v>-9.1061868090130654E-8</v>
      </c>
      <c r="DS83" s="30">
        <f t="shared" si="126"/>
        <v>-9.1061868117680414E-8</v>
      </c>
      <c r="DT83" s="30">
        <f t="shared" si="127"/>
        <v>-9.1061868117680705E-8</v>
      </c>
      <c r="DV83" s="36">
        <v>3.2259999999999999E-8</v>
      </c>
      <c r="DW83" s="36">
        <v>6.1871607125099999</v>
      </c>
      <c r="DX83" s="36">
        <v>1038.0412891868</v>
      </c>
      <c r="DY83" s="30">
        <f t="shared" si="128"/>
        <v>2.9300802894635479E-8</v>
      </c>
      <c r="DZ83" s="30">
        <f t="shared" si="129"/>
        <v>2.9301846627546223E-8</v>
      </c>
      <c r="EA83" s="30">
        <f t="shared" si="130"/>
        <v>2.9301846634804551E-8</v>
      </c>
      <c r="EB83" s="30">
        <f t="shared" si="131"/>
        <v>2.9301846634804611E-8</v>
      </c>
      <c r="ED83" s="36">
        <v>5.7500000000000002E-9</v>
      </c>
      <c r="EE83" s="36">
        <v>6.1375659087200001</v>
      </c>
      <c r="EF83" s="36">
        <v>1279.794572628</v>
      </c>
      <c r="EG83" s="30">
        <f t="shared" si="132"/>
        <v>3.3055144991531849E-9</v>
      </c>
      <c r="EH83" s="30">
        <f t="shared" si="133"/>
        <v>3.305065880598901E-9</v>
      </c>
      <c r="EI83" s="30">
        <f t="shared" si="134"/>
        <v>3.3050658774787488E-9</v>
      </c>
      <c r="EJ83" s="30">
        <f t="shared" si="135"/>
        <v>3.3050658774787236E-9</v>
      </c>
      <c r="EL83" s="36"/>
      <c r="EM83" s="36"/>
      <c r="EN83" s="36"/>
      <c r="ET83" s="36"/>
      <c r="EU83" s="36"/>
      <c r="EV83" s="36"/>
    </row>
    <row r="84" spans="1:152" s="30" customFormat="1" ht="12.75">
      <c r="A84" s="30" t="s">
        <v>202</v>
      </c>
      <c r="B84" s="30" t="s">
        <v>203</v>
      </c>
      <c r="C84" s="30" t="s">
        <v>204</v>
      </c>
      <c r="N84" s="36">
        <v>4.0102999999999999E-7</v>
      </c>
      <c r="O84" s="36">
        <v>4.6880111408699996</v>
      </c>
      <c r="P84" s="36">
        <v>0.16005869440000001</v>
      </c>
      <c r="Q84" s="30">
        <f t="shared" si="92"/>
        <v>-1.0131063990952582E-8</v>
      </c>
      <c r="R84" s="30">
        <f t="shared" si="93"/>
        <v>-1.0131068771632013E-8</v>
      </c>
      <c r="S84" s="30">
        <f t="shared" si="94"/>
        <v>-1.0131068771665127E-8</v>
      </c>
      <c r="T84" s="30">
        <f t="shared" si="95"/>
        <v>-1.0131068771665127E-8</v>
      </c>
      <c r="V84" s="36">
        <v>5.84E-8</v>
      </c>
      <c r="W84" s="36">
        <v>4.2234789605299996</v>
      </c>
      <c r="X84" s="36">
        <v>2008.557539159</v>
      </c>
      <c r="Y84" s="30">
        <f t="shared" si="96"/>
        <v>4.7191227979781776E-8</v>
      </c>
      <c r="Z84" s="30">
        <f t="shared" si="97"/>
        <v>4.7186079323384869E-8</v>
      </c>
      <c r="AA84" s="30">
        <f t="shared" si="98"/>
        <v>4.7186079287573375E-8</v>
      </c>
      <c r="AB84" s="30">
        <f t="shared" si="99"/>
        <v>4.7186079287573071E-8</v>
      </c>
      <c r="AD84" s="36">
        <v>1.276E-8</v>
      </c>
      <c r="AE84" s="36">
        <v>2.2635691923699999</v>
      </c>
      <c r="AF84" s="36">
        <v>1788.1448967202</v>
      </c>
      <c r="AG84" s="30">
        <f t="shared" si="100"/>
        <v>2.5731626183570865E-9</v>
      </c>
      <c r="AH84" s="30">
        <f t="shared" si="101"/>
        <v>2.5714976102833176E-9</v>
      </c>
      <c r="AI84" s="30">
        <f t="shared" si="102"/>
        <v>2.571497598703361E-9</v>
      </c>
      <c r="AJ84" s="30">
        <f t="shared" si="103"/>
        <v>2.5714975987032721E-9</v>
      </c>
      <c r="AL84" s="36">
        <v>2.3199999999999998E-9</v>
      </c>
      <c r="AM84" s="36">
        <v>1.6999908181700001</v>
      </c>
      <c r="AN84" s="36">
        <v>1692.1656695024001</v>
      </c>
      <c r="AO84" s="30">
        <f t="shared" si="104"/>
        <v>3.962442053230242E-10</v>
      </c>
      <c r="AP84" s="30">
        <f t="shared" si="105"/>
        <v>3.9595601517839145E-10</v>
      </c>
      <c r="AQ84" s="30">
        <f t="shared" si="106"/>
        <v>3.9595601317406681E-10</v>
      </c>
      <c r="AR84" s="30">
        <f t="shared" si="107"/>
        <v>3.9595601317405063E-10</v>
      </c>
      <c r="AT84" s="36"/>
      <c r="AU84" s="36"/>
      <c r="AV84" s="36"/>
      <c r="BB84" s="36"/>
      <c r="BC84" s="36"/>
      <c r="BD84" s="36"/>
      <c r="BJ84" s="36">
        <v>1.988E-8</v>
      </c>
      <c r="BK84" s="36">
        <v>2.85269577619</v>
      </c>
      <c r="BL84" s="36">
        <v>1574.8458012822</v>
      </c>
      <c r="BM84" s="30">
        <f t="shared" si="108"/>
        <v>1.8279317124246812E-8</v>
      </c>
      <c r="BN84" s="30">
        <f t="shared" si="109"/>
        <v>1.8280233985273777E-8</v>
      </c>
      <c r="BO84" s="30">
        <f t="shared" si="110"/>
        <v>1.8280233991649473E-8</v>
      </c>
      <c r="BP84" s="30">
        <f t="shared" si="111"/>
        <v>1.828023399164953E-8</v>
      </c>
      <c r="BR84" s="36">
        <v>4.5800000000000003E-9</v>
      </c>
      <c r="BS84" s="36">
        <v>4.4460499301500001</v>
      </c>
      <c r="BT84" s="36">
        <v>1038.0412891868</v>
      </c>
      <c r="BU84" s="30">
        <f t="shared" si="112"/>
        <v>1.1834055215373677E-9</v>
      </c>
      <c r="BV84" s="30">
        <f t="shared" si="113"/>
        <v>1.1830633430655833E-9</v>
      </c>
      <c r="BW84" s="30">
        <f t="shared" si="114"/>
        <v>1.183063340685782E-9</v>
      </c>
      <c r="BX84" s="30">
        <f t="shared" si="115"/>
        <v>1.1830633406857623E-9</v>
      </c>
      <c r="BZ84" s="36"/>
      <c r="CA84" s="36"/>
      <c r="CB84" s="36"/>
      <c r="CH84" s="41"/>
      <c r="CI84" s="41"/>
      <c r="CJ84" s="41"/>
      <c r="CP84" s="36"/>
      <c r="CQ84" s="36"/>
      <c r="CR84" s="36"/>
      <c r="CX84" s="36"/>
      <c r="CY84" s="36"/>
      <c r="CZ84" s="36"/>
      <c r="DF84" s="36">
        <v>8.5685E-7</v>
      </c>
      <c r="DG84" s="36">
        <v>2.3382388482700001</v>
      </c>
      <c r="DH84" s="36">
        <v>2428.0421830342002</v>
      </c>
      <c r="DI84" s="30">
        <f t="shared" si="120"/>
        <v>1.0992480810637035E-7</v>
      </c>
      <c r="DJ84" s="30">
        <f t="shared" si="121"/>
        <v>1.1007852602098773E-7</v>
      </c>
      <c r="DK84" s="30">
        <f t="shared" si="122"/>
        <v>1.1007852709005135E-7</v>
      </c>
      <c r="DL84" s="30">
        <f t="shared" si="123"/>
        <v>1.1007852709005888E-7</v>
      </c>
      <c r="DN84" s="36">
        <v>1.3498999999999999E-7</v>
      </c>
      <c r="DO84" s="36">
        <v>1.3853953482100001</v>
      </c>
      <c r="DP84" s="36">
        <v>518.64526483069994</v>
      </c>
      <c r="DQ84" s="30">
        <f t="shared" si="124"/>
        <v>1.085834594501773E-8</v>
      </c>
      <c r="DR84" s="30">
        <f t="shared" si="125"/>
        <v>1.085314676034745E-8</v>
      </c>
      <c r="DS84" s="30">
        <f t="shared" si="126"/>
        <v>1.0853146724188134E-8</v>
      </c>
      <c r="DT84" s="30">
        <f t="shared" si="127"/>
        <v>1.0853146724187837E-8</v>
      </c>
      <c r="DV84" s="36">
        <v>3.1030000000000001E-8</v>
      </c>
      <c r="DW84" s="36">
        <v>6.2297161442500002</v>
      </c>
      <c r="DX84" s="36">
        <v>2001.4439921582</v>
      </c>
      <c r="DY84" s="30">
        <f t="shared" si="128"/>
        <v>4.7918608957305109E-9</v>
      </c>
      <c r="DZ84" s="30">
        <f t="shared" si="129"/>
        <v>4.7964323153664781E-9</v>
      </c>
      <c r="EA84" s="30">
        <f t="shared" si="130"/>
        <v>4.7964323471593651E-9</v>
      </c>
      <c r="EB84" s="30">
        <f t="shared" si="131"/>
        <v>4.7964323471596372E-9</v>
      </c>
      <c r="ED84" s="36">
        <v>6.3600000000000004E-9</v>
      </c>
      <c r="EE84" s="36">
        <v>5.5100164550499997</v>
      </c>
      <c r="EF84" s="36">
        <v>2413.8150890326001</v>
      </c>
      <c r="EG84" s="30">
        <f t="shared" si="132"/>
        <v>-1.2449452561383072E-10</v>
      </c>
      <c r="EH84" s="30">
        <f t="shared" si="133"/>
        <v>-1.2563806006010109E-10</v>
      </c>
      <c r="EI84" s="30">
        <f t="shared" si="134"/>
        <v>-1.2563806801313071E-10</v>
      </c>
      <c r="EJ84" s="30">
        <f t="shared" si="135"/>
        <v>-1.2563806801319851E-10</v>
      </c>
      <c r="EL84" s="36"/>
      <c r="EM84" s="36"/>
      <c r="EN84" s="36"/>
      <c r="ET84" s="36"/>
      <c r="EU84" s="36"/>
      <c r="EV84" s="36"/>
    </row>
    <row r="85" spans="1:152" s="30" customFormat="1" ht="12.75">
      <c r="A85" s="30">
        <f>F76</f>
        <v>4.7116650025276066</v>
      </c>
      <c r="B85" s="30">
        <f xml:space="preserve"> 0.0057755183 * A85</f>
        <v>2.7212307445567737E-2</v>
      </c>
      <c r="C85" s="30">
        <f>Tau - B85/DAYSinMILLENNIUM</f>
        <v>-5.544647495198278E-3</v>
      </c>
      <c r="N85" s="36">
        <v>4.6653999999999999E-7</v>
      </c>
      <c r="O85" s="36">
        <v>4.7939483528200002</v>
      </c>
      <c r="P85" s="36">
        <v>305.34616939270001</v>
      </c>
      <c r="Q85" s="30">
        <f t="shared" si="92"/>
        <v>-4.6615443273184452E-7</v>
      </c>
      <c r="R85" s="30">
        <f t="shared" si="93"/>
        <v>-4.6615400120701934E-7</v>
      </c>
      <c r="S85" s="30">
        <f t="shared" si="94"/>
        <v>-4.661540012040174E-7</v>
      </c>
      <c r="T85" s="30">
        <f t="shared" si="95"/>
        <v>-4.6615400120401735E-7</v>
      </c>
      <c r="V85" s="36">
        <v>7.2559999999999996E-8</v>
      </c>
      <c r="W85" s="36">
        <v>6.1938452565100004</v>
      </c>
      <c r="X85" s="36">
        <v>11.045700263900001</v>
      </c>
      <c r="Y85" s="30">
        <f t="shared" si="96"/>
        <v>7.1738887542020994E-8</v>
      </c>
      <c r="Z85" s="30">
        <f t="shared" si="97"/>
        <v>7.173887858426211E-8</v>
      </c>
      <c r="AA85" s="30">
        <f t="shared" si="98"/>
        <v>7.1738878584199814E-8</v>
      </c>
      <c r="AB85" s="30">
        <f t="shared" si="99"/>
        <v>7.1738878584199814E-8</v>
      </c>
      <c r="AD85" s="36">
        <v>1.1889999999999999E-8</v>
      </c>
      <c r="AE85" s="36">
        <v>1.70223550488</v>
      </c>
      <c r="AF85" s="36">
        <v>1677.9385755008</v>
      </c>
      <c r="AG85" s="30">
        <f t="shared" si="100"/>
        <v>2.9734667563736453E-9</v>
      </c>
      <c r="AH85" s="30">
        <f t="shared" si="101"/>
        <v>2.972027582496772E-9</v>
      </c>
      <c r="AI85" s="30">
        <f t="shared" si="102"/>
        <v>2.9720275724874552E-9</v>
      </c>
      <c r="AJ85" s="30">
        <f t="shared" si="103"/>
        <v>2.9720275724873737E-9</v>
      </c>
      <c r="AL85" s="36">
        <v>2.2499999999999999E-9</v>
      </c>
      <c r="AM85" s="36">
        <v>2.5162414977999998</v>
      </c>
      <c r="AN85" s="36">
        <v>1891.2376709388</v>
      </c>
      <c r="AO85" s="30">
        <f t="shared" si="104"/>
        <v>-2.6015174219944639E-10</v>
      </c>
      <c r="AP85" s="30">
        <f t="shared" si="105"/>
        <v>-2.6046664363347243E-10</v>
      </c>
      <c r="AQ85" s="30">
        <f t="shared" si="106"/>
        <v>-2.60466645823529E-10</v>
      </c>
      <c r="AR85" s="30">
        <f t="shared" si="107"/>
        <v>-2.6046664582354885E-10</v>
      </c>
      <c r="AT85" s="36"/>
      <c r="AU85" s="36"/>
      <c r="AV85" s="36"/>
      <c r="BB85" s="36"/>
      <c r="BC85" s="36"/>
      <c r="BD85" s="36"/>
      <c r="BJ85" s="36">
        <v>2.5270000000000001E-8</v>
      </c>
      <c r="BK85" s="36">
        <v>5.9445820295000003</v>
      </c>
      <c r="BL85" s="36">
        <v>909.81873305459999</v>
      </c>
      <c r="BM85" s="30">
        <f t="shared" si="108"/>
        <v>1.5707576068161643E-8</v>
      </c>
      <c r="BN85" s="30">
        <f t="shared" si="109"/>
        <v>1.5708917820768224E-8</v>
      </c>
      <c r="BO85" s="30">
        <f t="shared" si="110"/>
        <v>1.5708917830099573E-8</v>
      </c>
      <c r="BP85" s="30">
        <f t="shared" si="111"/>
        <v>1.5708917830099642E-8</v>
      </c>
      <c r="BR85" s="36">
        <v>3.7600000000000003E-9</v>
      </c>
      <c r="BS85" s="36">
        <v>2.2319074478599998</v>
      </c>
      <c r="BT85" s="36">
        <v>529.64278098479997</v>
      </c>
      <c r="BU85" s="30">
        <f t="shared" si="112"/>
        <v>2.8643035467314285E-9</v>
      </c>
      <c r="BV85" s="30">
        <f t="shared" si="113"/>
        <v>2.8642074262811778E-9</v>
      </c>
      <c r="BW85" s="30">
        <f t="shared" si="114"/>
        <v>2.8642074256126637E-9</v>
      </c>
      <c r="BX85" s="30">
        <f t="shared" si="115"/>
        <v>2.8642074256126583E-9</v>
      </c>
      <c r="BZ85" s="36"/>
      <c r="CA85" s="36"/>
      <c r="CB85" s="36"/>
      <c r="CH85" s="36"/>
      <c r="CI85" s="36"/>
      <c r="CJ85" s="36"/>
      <c r="CP85" s="36"/>
      <c r="CQ85" s="36"/>
      <c r="CR85" s="36"/>
      <c r="CX85" s="36"/>
      <c r="CY85" s="36"/>
      <c r="CZ85" s="36"/>
      <c r="DF85" s="36">
        <v>6.8311000000000003E-7</v>
      </c>
      <c r="DG85" s="36">
        <v>3.3572704890499998</v>
      </c>
      <c r="DH85" s="36">
        <v>2104.5367663768002</v>
      </c>
      <c r="DI85" s="30">
        <f t="shared" si="120"/>
        <v>-3.0173761654200408E-7</v>
      </c>
      <c r="DJ85" s="30">
        <f t="shared" si="121"/>
        <v>-3.0183370495391494E-7</v>
      </c>
      <c r="DK85" s="30">
        <f t="shared" si="122"/>
        <v>-3.0183370562216438E-7</v>
      </c>
      <c r="DL85" s="30">
        <f t="shared" si="123"/>
        <v>-3.0183370562216978E-7</v>
      </c>
      <c r="DN85" s="36">
        <v>1.5739999999999999E-7</v>
      </c>
      <c r="DO85" s="36">
        <v>2.9303827168400001</v>
      </c>
      <c r="DP85" s="36">
        <v>1905.4647649404001</v>
      </c>
      <c r="DQ85" s="30">
        <f t="shared" si="124"/>
        <v>3.4253466942741204E-8</v>
      </c>
      <c r="DR85" s="30">
        <f t="shared" si="125"/>
        <v>3.4231657259760075E-8</v>
      </c>
      <c r="DS85" s="30">
        <f t="shared" si="126"/>
        <v>3.4231657108075811E-8</v>
      </c>
      <c r="DT85" s="30">
        <f t="shared" si="127"/>
        <v>3.4231657108074719E-8</v>
      </c>
      <c r="DV85" s="36">
        <v>3.4100000000000001E-8</v>
      </c>
      <c r="DW85" s="36">
        <v>2.4462406792500002</v>
      </c>
      <c r="DX85" s="36">
        <v>539.98590583309999</v>
      </c>
      <c r="DY85" s="30">
        <f t="shared" si="128"/>
        <v>2.9111105277719007E-8</v>
      </c>
      <c r="DZ85" s="30">
        <f t="shared" si="129"/>
        <v>2.9110390834480027E-8</v>
      </c>
      <c r="EA85" s="30">
        <f t="shared" si="130"/>
        <v>2.9110390829511064E-8</v>
      </c>
      <c r="EB85" s="30">
        <f t="shared" si="131"/>
        <v>2.9110390829511028E-8</v>
      </c>
      <c r="ED85" s="36">
        <v>6.3600000000000004E-9</v>
      </c>
      <c r="EE85" s="36">
        <v>4.4077723849100003</v>
      </c>
      <c r="EF85" s="36">
        <v>1382.8873468465999</v>
      </c>
      <c r="EG85" s="30">
        <f t="shared" si="132"/>
        <v>-6.3156570563946413E-9</v>
      </c>
      <c r="EH85" s="30">
        <f t="shared" si="133"/>
        <v>-6.3155797803558495E-9</v>
      </c>
      <c r="EI85" s="30">
        <f t="shared" si="134"/>
        <v>-6.3155797798181779E-9</v>
      </c>
      <c r="EJ85" s="30">
        <f t="shared" si="135"/>
        <v>-6.3155797798181738E-9</v>
      </c>
      <c r="EL85" s="36"/>
      <c r="EM85" s="36"/>
      <c r="EN85" s="36"/>
      <c r="ET85" s="36"/>
      <c r="EU85" s="36"/>
      <c r="EV85" s="36"/>
    </row>
    <row r="86" spans="1:152" s="30" customFormat="1" ht="12.75">
      <c r="N86" s="36">
        <v>3.9298000000000002E-7</v>
      </c>
      <c r="O86" s="36">
        <v>4.2544842369699998</v>
      </c>
      <c r="P86" s="36">
        <v>853.19638175199998</v>
      </c>
      <c r="Q86" s="30">
        <f t="shared" si="92"/>
        <v>3.4927177405545094E-7</v>
      </c>
      <c r="R86" s="30">
        <f t="shared" si="93"/>
        <v>3.4926032406549788E-7</v>
      </c>
      <c r="S86" s="30">
        <f t="shared" si="94"/>
        <v>3.4926032398586064E-7</v>
      </c>
      <c r="T86" s="30">
        <f t="shared" si="95"/>
        <v>3.4926032398586001E-7</v>
      </c>
      <c r="V86" s="36">
        <v>6.2660000000000007E-8</v>
      </c>
      <c r="W86" s="36">
        <v>1.3613778694500001</v>
      </c>
      <c r="X86" s="36">
        <v>1148.2476104062</v>
      </c>
      <c r="Y86" s="30">
        <f t="shared" si="96"/>
        <v>1.8084368433768762E-8</v>
      </c>
      <c r="Z86" s="30">
        <f t="shared" si="97"/>
        <v>1.8089500673655072E-8</v>
      </c>
      <c r="AA86" s="30">
        <f t="shared" si="98"/>
        <v>1.8089500709348289E-8</v>
      </c>
      <c r="AB86" s="30">
        <f t="shared" si="99"/>
        <v>1.8089500709348554E-8</v>
      </c>
      <c r="AD86" s="36">
        <v>1.1819999999999999E-8</v>
      </c>
      <c r="AE86" s="36">
        <v>2.1814231394600001</v>
      </c>
      <c r="AF86" s="36">
        <v>1795.258443721</v>
      </c>
      <c r="AG86" s="30">
        <f t="shared" si="100"/>
        <v>9.6183146796575268E-10</v>
      </c>
      <c r="AH86" s="30">
        <f t="shared" si="101"/>
        <v>9.6025575791755304E-10</v>
      </c>
      <c r="AI86" s="30">
        <f t="shared" si="102"/>
        <v>9.6025574695876567E-10</v>
      </c>
      <c r="AJ86" s="30">
        <f t="shared" si="103"/>
        <v>9.6025574695868192E-10</v>
      </c>
      <c r="AL86" s="36">
        <v>2.1700000000000002E-9</v>
      </c>
      <c r="AM86" s="36">
        <v>4.5851291121599997</v>
      </c>
      <c r="AN86" s="36">
        <v>963.4027029714</v>
      </c>
      <c r="AO86" s="30">
        <f t="shared" si="104"/>
        <v>1.5780759039650827E-9</v>
      </c>
      <c r="AP86" s="30">
        <f t="shared" si="105"/>
        <v>1.57796899018247E-9</v>
      </c>
      <c r="AQ86" s="30">
        <f t="shared" si="106"/>
        <v>1.5779689894388795E-9</v>
      </c>
      <c r="AR86" s="30">
        <f t="shared" si="107"/>
        <v>1.5779689894388729E-9</v>
      </c>
      <c r="AT86" s="36"/>
      <c r="AU86" s="36"/>
      <c r="AV86" s="36"/>
      <c r="BB86" s="36"/>
      <c r="BC86" s="36"/>
      <c r="BD86" s="36"/>
      <c r="BJ86" s="36">
        <v>2.269E-8</v>
      </c>
      <c r="BK86" s="36">
        <v>1.30379329597</v>
      </c>
      <c r="BL86" s="36">
        <v>3.9321532631</v>
      </c>
      <c r="BM86" s="30">
        <f t="shared" si="108"/>
        <v>6.4622720896518937E-9</v>
      </c>
      <c r="BN86" s="30">
        <f t="shared" si="109"/>
        <v>6.4622784615321398E-9</v>
      </c>
      <c r="BO86" s="30">
        <f t="shared" si="110"/>
        <v>6.4622784615764552E-9</v>
      </c>
      <c r="BP86" s="30">
        <f t="shared" si="111"/>
        <v>6.4622784615764552E-9</v>
      </c>
      <c r="BR86" s="36">
        <v>4.5100000000000003E-9</v>
      </c>
      <c r="BS86" s="36">
        <v>3.75869883836</v>
      </c>
      <c r="BT86" s="36">
        <v>984.60033162189995</v>
      </c>
      <c r="BU86" s="30">
        <f t="shared" si="112"/>
        <v>-5.8327814854600643E-10</v>
      </c>
      <c r="BV86" s="30">
        <f t="shared" si="113"/>
        <v>-5.8360620137730715E-10</v>
      </c>
      <c r="BW86" s="30">
        <f t="shared" si="114"/>
        <v>-5.8360620365883496E-10</v>
      </c>
      <c r="BX86" s="30">
        <f t="shared" si="115"/>
        <v>-5.8360620365885492E-10</v>
      </c>
      <c r="BZ86" s="36"/>
      <c r="CA86" s="36"/>
      <c r="CB86" s="36"/>
      <c r="CH86" s="36"/>
      <c r="CI86" s="36"/>
      <c r="CJ86" s="36"/>
      <c r="CP86" s="36"/>
      <c r="CQ86" s="36"/>
      <c r="CR86" s="36"/>
      <c r="CX86" s="36"/>
      <c r="CY86" s="36"/>
      <c r="CZ86" s="36"/>
      <c r="DF86" s="36">
        <v>6.9569999999999996E-7</v>
      </c>
      <c r="DG86" s="36">
        <v>3.0416469715600001</v>
      </c>
      <c r="DH86" s="36">
        <v>302.16477565500003</v>
      </c>
      <c r="DI86" s="30">
        <f t="shared" si="120"/>
        <v>1.4129744437569465E-7</v>
      </c>
      <c r="DJ86" s="30">
        <f t="shared" si="121"/>
        <v>1.4131277958201961E-7</v>
      </c>
      <c r="DK86" s="30">
        <f t="shared" si="122"/>
        <v>1.4131277968867242E-7</v>
      </c>
      <c r="DL86" s="30">
        <f t="shared" si="123"/>
        <v>1.4131277968867332E-7</v>
      </c>
      <c r="DN86" s="36">
        <v>1.2459000000000001E-7</v>
      </c>
      <c r="DO86" s="36">
        <v>1.5858705314599999</v>
      </c>
      <c r="DP86" s="36">
        <v>2111.6503133776</v>
      </c>
      <c r="DQ86" s="30">
        <f t="shared" si="124"/>
        <v>-9.5487982146228832E-8</v>
      </c>
      <c r="DR86" s="30">
        <f t="shared" si="125"/>
        <v>-9.5475390435680513E-8</v>
      </c>
      <c r="DS86" s="30">
        <f t="shared" si="126"/>
        <v>-9.5475390348099663E-8</v>
      </c>
      <c r="DT86" s="30">
        <f t="shared" si="127"/>
        <v>-9.5475390348098816E-8</v>
      </c>
      <c r="DV86" s="36">
        <v>3.1739999999999998E-8</v>
      </c>
      <c r="DW86" s="36">
        <v>5.5487059259900002</v>
      </c>
      <c r="DX86" s="36">
        <v>191.9584544356</v>
      </c>
      <c r="DY86" s="30">
        <f t="shared" si="128"/>
        <v>-7.1745151600649284E-9</v>
      </c>
      <c r="DZ86" s="30">
        <f t="shared" si="129"/>
        <v>-7.1749573380637252E-9</v>
      </c>
      <c r="EA86" s="30">
        <f t="shared" si="130"/>
        <v>-7.1749573411389793E-9</v>
      </c>
      <c r="EB86" s="30">
        <f t="shared" si="131"/>
        <v>-7.1749573411390066E-9</v>
      </c>
      <c r="ED86" s="36">
        <v>5.5500000000000001E-9</v>
      </c>
      <c r="EE86" s="36">
        <v>2.18233983981</v>
      </c>
      <c r="EF86" s="36">
        <v>1062.5633239269</v>
      </c>
      <c r="EG86" s="30">
        <f t="shared" si="132"/>
        <v>-4.6799414102017896E-9</v>
      </c>
      <c r="EH86" s="30">
        <f t="shared" si="133"/>
        <v>-4.6797052184471623E-9</v>
      </c>
      <c r="EI86" s="30">
        <f t="shared" si="134"/>
        <v>-4.6797052168043974E-9</v>
      </c>
      <c r="EJ86" s="30">
        <f t="shared" si="135"/>
        <v>-4.6797052168043833E-9</v>
      </c>
      <c r="EL86" s="36"/>
      <c r="EM86" s="36"/>
      <c r="EN86" s="36"/>
      <c r="ET86" s="36"/>
      <c r="EU86" s="36"/>
      <c r="EV86" s="36"/>
    </row>
    <row r="87" spans="1:152" s="30" customFormat="1" ht="12.75">
      <c r="A87" s="30" t="s">
        <v>205</v>
      </c>
      <c r="B87" s="30" t="s">
        <v>206</v>
      </c>
      <c r="C87" s="30" t="s">
        <v>207</v>
      </c>
      <c r="D87" s="30" t="s">
        <v>208</v>
      </c>
      <c r="E87" s="30" t="s">
        <v>209</v>
      </c>
      <c r="F87" s="30" t="s">
        <v>210</v>
      </c>
      <c r="N87" s="36">
        <v>4.6041999999999999E-7</v>
      </c>
      <c r="O87" s="36">
        <v>5.1098351514999996</v>
      </c>
      <c r="P87" s="36">
        <v>4.6658664459999999</v>
      </c>
      <c r="Q87" s="30">
        <f t="shared" si="92"/>
        <v>1.6717125899671676E-7</v>
      </c>
      <c r="R87" s="30">
        <f t="shared" si="93"/>
        <v>1.6717110986810404E-7</v>
      </c>
      <c r="S87" s="30">
        <f t="shared" si="94"/>
        <v>1.671711098670669E-7</v>
      </c>
      <c r="T87" s="30">
        <f t="shared" si="95"/>
        <v>1.671711098670669E-7</v>
      </c>
      <c r="V87" s="36">
        <v>5.1410000000000002E-8</v>
      </c>
      <c r="W87" s="36">
        <v>5.2308393201200003</v>
      </c>
      <c r="X87" s="36">
        <v>628.85158605009997</v>
      </c>
      <c r="Y87" s="30">
        <f t="shared" si="96"/>
        <v>-8.8663168409456834E-9</v>
      </c>
      <c r="Z87" s="30">
        <f t="shared" si="97"/>
        <v>-8.863944304120709E-9</v>
      </c>
      <c r="AA87" s="30">
        <f t="shared" si="98"/>
        <v>-8.86394428762013E-9</v>
      </c>
      <c r="AB87" s="30">
        <f t="shared" si="99"/>
        <v>-8.8639442876199944E-9</v>
      </c>
      <c r="AD87" s="36">
        <v>1.366E-8</v>
      </c>
      <c r="AE87" s="36">
        <v>1.2762991721500001</v>
      </c>
      <c r="AF87" s="36">
        <v>1038.0412891868</v>
      </c>
      <c r="AG87" s="30">
        <f t="shared" si="100"/>
        <v>-3.1566175976192152E-9</v>
      </c>
      <c r="AH87" s="30">
        <f t="shared" si="101"/>
        <v>-3.1555897596578132E-9</v>
      </c>
      <c r="AI87" s="30">
        <f t="shared" si="102"/>
        <v>-3.155589752509358E-9</v>
      </c>
      <c r="AJ87" s="30">
        <f t="shared" si="103"/>
        <v>-3.1555897525092993E-9</v>
      </c>
      <c r="AL87" s="36">
        <v>2.7700000000000002E-9</v>
      </c>
      <c r="AM87" s="36">
        <v>3.6335370770100002</v>
      </c>
      <c r="AN87" s="36">
        <v>1677.9385755008</v>
      </c>
      <c r="AO87" s="30">
        <f t="shared" si="104"/>
        <v>2.2652247387250667E-9</v>
      </c>
      <c r="AP87" s="30">
        <f t="shared" si="105"/>
        <v>2.2654240207235758E-9</v>
      </c>
      <c r="AQ87" s="30">
        <f t="shared" si="106"/>
        <v>2.2654240221094176E-9</v>
      </c>
      <c r="AR87" s="30">
        <f t="shared" si="107"/>
        <v>2.2654240221094288E-9</v>
      </c>
      <c r="AT87" s="36"/>
      <c r="AU87" s="36"/>
      <c r="AV87" s="36"/>
      <c r="BB87" s="36"/>
      <c r="BC87" s="36"/>
      <c r="BD87" s="36"/>
      <c r="BJ87" s="36">
        <v>1.742E-8</v>
      </c>
      <c r="BK87" s="36">
        <v>4.4990976704400003</v>
      </c>
      <c r="BL87" s="36">
        <v>1258.4539316256</v>
      </c>
      <c r="BM87" s="30">
        <f t="shared" si="108"/>
        <v>-1.3728482168573688E-8</v>
      </c>
      <c r="BN87" s="30">
        <f t="shared" si="109"/>
        <v>-1.372948748854151E-8</v>
      </c>
      <c r="BO87" s="30">
        <f t="shared" si="110"/>
        <v>-1.3729487495532877E-8</v>
      </c>
      <c r="BP87" s="30">
        <f t="shared" si="111"/>
        <v>-1.3729487495532935E-8</v>
      </c>
      <c r="BR87" s="36">
        <v>3.7600000000000003E-9</v>
      </c>
      <c r="BS87" s="36">
        <v>5.42971857629</v>
      </c>
      <c r="BT87" s="36">
        <v>529.73914920439995</v>
      </c>
      <c r="BU87" s="30">
        <f t="shared" si="112"/>
        <v>-2.995432146620897E-9</v>
      </c>
      <c r="BV87" s="30">
        <f t="shared" si="113"/>
        <v>-2.9953424491755558E-9</v>
      </c>
      <c r="BW87" s="30">
        <f t="shared" si="114"/>
        <v>-2.9953424485517119E-9</v>
      </c>
      <c r="BX87" s="30">
        <f t="shared" si="115"/>
        <v>-2.9953424485517069E-9</v>
      </c>
      <c r="BZ87" s="36"/>
      <c r="CA87" s="36"/>
      <c r="CB87" s="36"/>
      <c r="CH87" s="36"/>
      <c r="CI87" s="36"/>
      <c r="CJ87" s="36"/>
      <c r="CP87" s="36"/>
      <c r="CQ87" s="36"/>
      <c r="CR87" s="36"/>
      <c r="CX87" s="36"/>
      <c r="CY87" s="36"/>
      <c r="CZ87" s="36"/>
      <c r="DF87" s="36">
        <v>6.9775000000000001E-7</v>
      </c>
      <c r="DG87" s="36">
        <v>3.22402404312</v>
      </c>
      <c r="DH87" s="36">
        <v>305.34616939270001</v>
      </c>
      <c r="DI87" s="30">
        <f t="shared" si="120"/>
        <v>2.77536424692781E-8</v>
      </c>
      <c r="DJ87" s="30">
        <f t="shared" si="121"/>
        <v>2.7769503098870388E-8</v>
      </c>
      <c r="DK87" s="30">
        <f t="shared" si="122"/>
        <v>2.7769503209177748E-8</v>
      </c>
      <c r="DL87" s="30">
        <f t="shared" si="123"/>
        <v>2.7769503209178678E-8</v>
      </c>
      <c r="DN87" s="36">
        <v>1.2272E-7</v>
      </c>
      <c r="DO87" s="36">
        <v>3.3767105391699999</v>
      </c>
      <c r="DP87" s="36">
        <v>635.96513305090002</v>
      </c>
      <c r="DQ87" s="30">
        <f t="shared" si="124"/>
        <v>1.2135215418148585E-7</v>
      </c>
      <c r="DR87" s="30">
        <f t="shared" si="125"/>
        <v>1.2135128831396777E-7</v>
      </c>
      <c r="DS87" s="30">
        <f t="shared" si="126"/>
        <v>1.2135128830794489E-7</v>
      </c>
      <c r="DT87" s="30">
        <f t="shared" si="127"/>
        <v>1.2135128830794483E-7</v>
      </c>
      <c r="DV87" s="36">
        <v>2.59E-8</v>
      </c>
      <c r="DW87" s="36">
        <v>3.2443055905899998</v>
      </c>
      <c r="DX87" s="36">
        <v>1062.5633239269</v>
      </c>
      <c r="DY87" s="30">
        <f t="shared" si="128"/>
        <v>-2.2798096320197841E-8</v>
      </c>
      <c r="DZ87" s="30">
        <f t="shared" si="129"/>
        <v>-2.2799069213476973E-8</v>
      </c>
      <c r="EA87" s="30">
        <f t="shared" si="130"/>
        <v>-2.2799069220242741E-8</v>
      </c>
      <c r="EB87" s="30">
        <f t="shared" si="131"/>
        <v>-2.2799069220242794E-8</v>
      </c>
      <c r="ED87" s="36">
        <v>5.6400000000000004E-9</v>
      </c>
      <c r="EE87" s="36">
        <v>1.92775967119</v>
      </c>
      <c r="EF87" s="36">
        <v>2634.2277314714001</v>
      </c>
      <c r="EG87" s="30">
        <f t="shared" si="132"/>
        <v>5.6049537308271211E-9</v>
      </c>
      <c r="EH87" s="30">
        <f t="shared" si="133"/>
        <v>5.6048304187815263E-9</v>
      </c>
      <c r="EI87" s="30">
        <f t="shared" si="134"/>
        <v>5.6048304179231668E-9</v>
      </c>
      <c r="EJ87" s="30">
        <f t="shared" si="135"/>
        <v>5.6048304179231585E-9</v>
      </c>
      <c r="EL87" s="36"/>
      <c r="EM87" s="36"/>
      <c r="EN87" s="36"/>
      <c r="ET87" s="36"/>
      <c r="EU87" s="36"/>
      <c r="EV87" s="36"/>
    </row>
    <row r="88" spans="1:152" s="30" customFormat="1" ht="12.75">
      <c r="A88" s="30">
        <f>SUM(T1:T760)</f>
        <v>0.55360578097022439</v>
      </c>
      <c r="B88" s="30">
        <f>SUM(AB1:AB369)</f>
        <v>529.93814491073647</v>
      </c>
      <c r="C88" s="30">
        <f>SUM(AJ1:AJ191)</f>
        <v>4.4976573018185544E-4</v>
      </c>
      <c r="D88" s="30">
        <f>SUM(AR1:AR109)</f>
        <v>-4.9994633773729999E-5</v>
      </c>
      <c r="E88" s="30">
        <f>SUM(AZ1:AZ45)</f>
        <v>3.8634306913659705E-6</v>
      </c>
      <c r="F88" s="30">
        <f>SUM(BH1:BH10)</f>
        <v>2.4906166666361028E-7</v>
      </c>
      <c r="N88" s="36">
        <v>5.4458999999999998E-7</v>
      </c>
      <c r="O88" s="36">
        <v>1.5707270412700001</v>
      </c>
      <c r="P88" s="36">
        <v>983.11585891360005</v>
      </c>
      <c r="Q88" s="30">
        <f t="shared" si="92"/>
        <v>-4.0266238023877688E-7</v>
      </c>
      <c r="R88" s="30">
        <f t="shared" si="93"/>
        <v>-4.0263552304677864E-7</v>
      </c>
      <c r="S88" s="30">
        <f t="shared" si="94"/>
        <v>-4.0263552285998495E-7</v>
      </c>
      <c r="T88" s="30">
        <f t="shared" si="95"/>
        <v>-4.0263552285998368E-7</v>
      </c>
      <c r="V88" s="36">
        <v>5.1399999999999997E-8</v>
      </c>
      <c r="W88" s="36">
        <v>2.9295598195100001</v>
      </c>
      <c r="X88" s="36">
        <v>518.64526483069994</v>
      </c>
      <c r="Y88" s="30">
        <f t="shared" si="96"/>
        <v>5.1325372752306683E-8</v>
      </c>
      <c r="Z88" s="30">
        <f t="shared" si="97"/>
        <v>5.1325479700769986E-8</v>
      </c>
      <c r="AA88" s="30">
        <f t="shared" si="98"/>
        <v>5.1325479701513523E-8</v>
      </c>
      <c r="AB88" s="30">
        <f t="shared" si="99"/>
        <v>5.1325479701513529E-8</v>
      </c>
      <c r="AD88" s="36">
        <v>1.3060000000000001E-8</v>
      </c>
      <c r="AE88" s="36">
        <v>4.7630207984700004</v>
      </c>
      <c r="AF88" s="36">
        <v>1062.5633239269</v>
      </c>
      <c r="AG88" s="30">
        <f t="shared" si="100"/>
        <v>5.5906069450913058E-9</v>
      </c>
      <c r="AH88" s="30">
        <f t="shared" si="101"/>
        <v>5.5896725635964039E-9</v>
      </c>
      <c r="AI88" s="30">
        <f t="shared" si="102"/>
        <v>5.5896725570978596E-9</v>
      </c>
      <c r="AJ88" s="30">
        <f t="shared" si="103"/>
        <v>5.5896725570978075E-9</v>
      </c>
      <c r="AL88" s="36">
        <v>2.4199999999999999E-9</v>
      </c>
      <c r="AM88" s="36">
        <v>2.9016376238800001</v>
      </c>
      <c r="AN88" s="36">
        <v>2310.7223148140001</v>
      </c>
      <c r="AO88" s="30">
        <f t="shared" si="104"/>
        <v>-2.1402891934843951E-9</v>
      </c>
      <c r="AP88" s="30">
        <f t="shared" si="105"/>
        <v>-2.1400947284466437E-9</v>
      </c>
      <c r="AQ88" s="30">
        <f t="shared" si="106"/>
        <v>-2.1400947270939623E-9</v>
      </c>
      <c r="AR88" s="30">
        <f t="shared" si="107"/>
        <v>-2.1400947270939503E-9</v>
      </c>
      <c r="AT88" s="36"/>
      <c r="AU88" s="36"/>
      <c r="AV88" s="36"/>
      <c r="BB88" s="36"/>
      <c r="BC88" s="36"/>
      <c r="BD88" s="36"/>
      <c r="BJ88" s="36">
        <v>1.714E-8</v>
      </c>
      <c r="BK88" s="36">
        <v>4.1294587820800004</v>
      </c>
      <c r="BL88" s="36">
        <v>2001.4439921582</v>
      </c>
      <c r="BM88" s="30">
        <f t="shared" si="108"/>
        <v>1.3278873790460287E-8</v>
      </c>
      <c r="BN88" s="30">
        <f t="shared" si="109"/>
        <v>1.3277257632521027E-8</v>
      </c>
      <c r="BO88" s="30">
        <f t="shared" si="110"/>
        <v>1.3277257621279964E-8</v>
      </c>
      <c r="BP88" s="30">
        <f t="shared" si="111"/>
        <v>1.3277257621279866E-8</v>
      </c>
      <c r="BR88" s="36">
        <v>3.8899999999999996E-9</v>
      </c>
      <c r="BS88" s="36">
        <v>1.9269850663100001</v>
      </c>
      <c r="BT88" s="36">
        <v>525.02509864859996</v>
      </c>
      <c r="BU88" s="30">
        <f t="shared" si="112"/>
        <v>2.1536999772210392E-9</v>
      </c>
      <c r="BV88" s="30">
        <f t="shared" si="113"/>
        <v>2.1535732640760802E-9</v>
      </c>
      <c r="BW88" s="30">
        <f t="shared" si="114"/>
        <v>2.1535732631948045E-9</v>
      </c>
      <c r="BX88" s="30">
        <f t="shared" si="115"/>
        <v>2.153573263194797E-9</v>
      </c>
      <c r="BZ88" s="36"/>
      <c r="CA88" s="36"/>
      <c r="CB88" s="36"/>
      <c r="CH88" s="36"/>
      <c r="CI88" s="36"/>
      <c r="CJ88" s="36"/>
      <c r="CP88" s="36"/>
      <c r="CQ88" s="36"/>
      <c r="CR88" s="36"/>
      <c r="CX88" s="36"/>
      <c r="CY88" s="36"/>
      <c r="CZ88" s="36"/>
      <c r="DF88" s="36">
        <v>6.9569999999999996E-7</v>
      </c>
      <c r="DG88" s="36">
        <v>0.20494979940999999</v>
      </c>
      <c r="DH88" s="36">
        <v>532.13864564940002</v>
      </c>
      <c r="DI88" s="30">
        <f t="shared" si="120"/>
        <v>-6.4184433644870209E-7</v>
      </c>
      <c r="DJ88" s="30">
        <f t="shared" si="121"/>
        <v>-6.4185497655874104E-7</v>
      </c>
      <c r="DK88" s="30">
        <f t="shared" si="122"/>
        <v>-6.418549766327372E-7</v>
      </c>
      <c r="DL88" s="30">
        <f t="shared" si="123"/>
        <v>-6.4185497663273794E-7</v>
      </c>
      <c r="DN88" s="36">
        <v>1.1836E-7</v>
      </c>
      <c r="DO88" s="36">
        <v>4.0848632299299998</v>
      </c>
      <c r="DP88" s="36">
        <v>2648.4548254729998</v>
      </c>
      <c r="DQ88" s="30">
        <f t="shared" si="124"/>
        <v>-4.5642717239003084E-8</v>
      </c>
      <c r="DR88" s="30">
        <f t="shared" si="125"/>
        <v>-4.5621168247931655E-8</v>
      </c>
      <c r="DS88" s="30">
        <f t="shared" si="126"/>
        <v>-4.5621168098056686E-8</v>
      </c>
      <c r="DT88" s="30">
        <f t="shared" si="127"/>
        <v>-4.5621168098055521E-8</v>
      </c>
      <c r="DV88" s="36">
        <v>2.6140000000000001E-8</v>
      </c>
      <c r="DW88" s="36">
        <v>0.55149554149000002</v>
      </c>
      <c r="DX88" s="36">
        <v>2104.5367663768002</v>
      </c>
      <c r="DY88" s="30">
        <f t="shared" si="128"/>
        <v>3.1730766776089237E-9</v>
      </c>
      <c r="DZ88" s="30">
        <f t="shared" si="129"/>
        <v>3.1771449178186499E-9</v>
      </c>
      <c r="EA88" s="30">
        <f t="shared" si="130"/>
        <v>3.1771449461121556E-9</v>
      </c>
      <c r="EB88" s="30">
        <f t="shared" si="131"/>
        <v>3.1771449461123863E-9</v>
      </c>
      <c r="ED88" s="36">
        <v>5.3100000000000001E-9</v>
      </c>
      <c r="EE88" s="36">
        <v>2.0482437601900001</v>
      </c>
      <c r="EF88" s="36">
        <v>295.05122865419997</v>
      </c>
      <c r="EG88" s="30">
        <f t="shared" si="132"/>
        <v>4.8650077375838205E-9</v>
      </c>
      <c r="EH88" s="30">
        <f t="shared" si="133"/>
        <v>4.8650545113393666E-9</v>
      </c>
      <c r="EI88" s="30">
        <f t="shared" si="134"/>
        <v>4.8650545116646603E-9</v>
      </c>
      <c r="EJ88" s="30">
        <f t="shared" si="135"/>
        <v>4.8650545116646628E-9</v>
      </c>
      <c r="EL88" s="36"/>
      <c r="EM88" s="36"/>
      <c r="EN88" s="36"/>
      <c r="ET88" s="36"/>
      <c r="EU88" s="36"/>
      <c r="EV88" s="36"/>
    </row>
    <row r="89" spans="1:152" s="30" customFormat="1" ht="12.75">
      <c r="N89" s="36">
        <v>3.8920000000000002E-7</v>
      </c>
      <c r="O89" s="36">
        <v>6.0759290557999996</v>
      </c>
      <c r="P89" s="36">
        <v>518.64526483069994</v>
      </c>
      <c r="Q89" s="30">
        <f t="shared" si="92"/>
        <v>-3.8853034891948115E-7</v>
      </c>
      <c r="R89" s="30">
        <f t="shared" si="93"/>
        <v>-3.8853123045228263E-7</v>
      </c>
      <c r="S89" s="30">
        <f t="shared" si="94"/>
        <v>-3.8853123045841144E-7</v>
      </c>
      <c r="T89" s="30">
        <f t="shared" si="95"/>
        <v>-3.8853123045841149E-7</v>
      </c>
      <c r="V89" s="36">
        <v>4.765E-8</v>
      </c>
      <c r="W89" s="36">
        <v>0.16838181862000001</v>
      </c>
      <c r="X89" s="36">
        <v>629.60234557549995</v>
      </c>
      <c r="Y89" s="30">
        <f t="shared" si="96"/>
        <v>-4.6872440815098176E-8</v>
      </c>
      <c r="Z89" s="30">
        <f t="shared" si="97"/>
        <v>-4.687203862781064E-8</v>
      </c>
      <c r="AA89" s="30">
        <f t="shared" si="98"/>
        <v>-4.6872038625013154E-8</v>
      </c>
      <c r="AB89" s="30">
        <f t="shared" si="99"/>
        <v>-4.6872038625013128E-8</v>
      </c>
      <c r="AD89" s="36">
        <v>1.109E-8</v>
      </c>
      <c r="AE89" s="36">
        <v>2.9778713023500001</v>
      </c>
      <c r="AF89" s="36">
        <v>81.752133216199994</v>
      </c>
      <c r="AG89" s="30">
        <f t="shared" si="100"/>
        <v>-9.045189510018006E-9</v>
      </c>
      <c r="AH89" s="30">
        <f t="shared" si="101"/>
        <v>-9.0451504279554862E-9</v>
      </c>
      <c r="AI89" s="30">
        <f t="shared" si="102"/>
        <v>-9.045150427683678E-9</v>
      </c>
      <c r="AJ89" s="30">
        <f t="shared" si="103"/>
        <v>-9.0451504276836747E-9</v>
      </c>
      <c r="AL89" s="36">
        <v>2.11E-9</v>
      </c>
      <c r="AM89" s="36">
        <v>3.9641940399100002</v>
      </c>
      <c r="AN89" s="36">
        <v>295.05122865419997</v>
      </c>
      <c r="AO89" s="30">
        <f t="shared" si="104"/>
        <v>-1.4497419908673996E-9</v>
      </c>
      <c r="AP89" s="30">
        <f t="shared" si="105"/>
        <v>-1.4497082900709222E-9</v>
      </c>
      <c r="AQ89" s="30">
        <f t="shared" si="106"/>
        <v>-1.4497082898365375E-9</v>
      </c>
      <c r="AR89" s="30">
        <f t="shared" si="107"/>
        <v>-1.4497082898365354E-9</v>
      </c>
      <c r="AT89" s="36"/>
      <c r="AU89" s="36"/>
      <c r="AV89" s="36"/>
      <c r="BB89" s="36"/>
      <c r="BC89" s="36"/>
      <c r="BD89" s="36"/>
      <c r="BJ89" s="36">
        <v>2.0289999999999998E-8</v>
      </c>
      <c r="BK89" s="36">
        <v>3.9793808663900001</v>
      </c>
      <c r="BL89" s="36">
        <v>1056.2005364515001</v>
      </c>
      <c r="BM89" s="30">
        <f t="shared" si="108"/>
        <v>-6.1123720727183119E-9</v>
      </c>
      <c r="BN89" s="30">
        <f t="shared" si="109"/>
        <v>-6.1138944993405167E-9</v>
      </c>
      <c r="BO89" s="30">
        <f t="shared" si="110"/>
        <v>-6.1138945099285509E-9</v>
      </c>
      <c r="BP89" s="30">
        <f t="shared" si="111"/>
        <v>-6.1138945099286378E-9</v>
      </c>
      <c r="BR89" s="36">
        <v>3.6399999999999998E-9</v>
      </c>
      <c r="BS89" s="36">
        <v>3.3545668574600001</v>
      </c>
      <c r="BT89" s="36">
        <v>2221.8566345969998</v>
      </c>
      <c r="BU89" s="30">
        <f t="shared" si="112"/>
        <v>-3.2614718534731143E-9</v>
      </c>
      <c r="BV89" s="30">
        <f t="shared" si="113"/>
        <v>-3.261739360728249E-9</v>
      </c>
      <c r="BW89" s="30">
        <f t="shared" si="114"/>
        <v>-3.2617393625883921E-9</v>
      </c>
      <c r="BX89" s="30">
        <f t="shared" si="115"/>
        <v>-3.2617393625884094E-9</v>
      </c>
      <c r="BZ89" s="36"/>
      <c r="CA89" s="36"/>
      <c r="CB89" s="36"/>
      <c r="CH89" s="36"/>
      <c r="CI89" s="36"/>
      <c r="CJ89" s="36"/>
      <c r="CP89" s="36"/>
      <c r="CQ89" s="36"/>
      <c r="CR89" s="36"/>
      <c r="CX89" s="36"/>
      <c r="CY89" s="36"/>
      <c r="CZ89" s="36"/>
      <c r="DF89" s="36">
        <v>5.6991E-7</v>
      </c>
      <c r="DG89" s="36">
        <v>2.0020419190899998</v>
      </c>
      <c r="DH89" s="36">
        <v>2634.2277314714001</v>
      </c>
      <c r="DI89" s="30">
        <f t="shared" si="120"/>
        <v>5.6951453820163357E-7</v>
      </c>
      <c r="DJ89" s="30">
        <f t="shared" si="121"/>
        <v>5.6951036122192222E-7</v>
      </c>
      <c r="DK89" s="30">
        <f t="shared" si="122"/>
        <v>5.6951036119279593E-7</v>
      </c>
      <c r="DL89" s="30">
        <f t="shared" si="123"/>
        <v>5.6951036119279572E-7</v>
      </c>
      <c r="DN89" s="36">
        <v>1.1166E-7</v>
      </c>
      <c r="DO89" s="36">
        <v>4.6262326760799999</v>
      </c>
      <c r="DP89" s="36">
        <v>636.71589257630001</v>
      </c>
      <c r="DQ89" s="30">
        <f t="shared" si="124"/>
        <v>5.1054633089607697E-8</v>
      </c>
      <c r="DR89" s="30">
        <f t="shared" si="125"/>
        <v>5.1059343745340303E-8</v>
      </c>
      <c r="DS89" s="30">
        <f t="shared" si="126"/>
        <v>5.1059343778101513E-8</v>
      </c>
      <c r="DT89" s="30">
        <f t="shared" si="127"/>
        <v>5.1059343778101778E-8</v>
      </c>
      <c r="DV89" s="36">
        <v>2.1740000000000001E-8</v>
      </c>
      <c r="DW89" s="36">
        <v>5.32613824409</v>
      </c>
      <c r="DX89" s="36">
        <v>1891.2376709388</v>
      </c>
      <c r="DY89" s="30">
        <f t="shared" si="128"/>
        <v>9.4087123376374451E-9</v>
      </c>
      <c r="DZ89" s="30">
        <f t="shared" si="129"/>
        <v>9.411473728014519E-9</v>
      </c>
      <c r="EA89" s="30">
        <f t="shared" si="130"/>
        <v>9.411473747218771E-9</v>
      </c>
      <c r="EB89" s="30">
        <f t="shared" si="131"/>
        <v>9.4114737472189447E-9</v>
      </c>
      <c r="ED89" s="36">
        <v>5.4100000000000001E-9</v>
      </c>
      <c r="EE89" s="36">
        <v>2.32424368689</v>
      </c>
      <c r="EF89" s="36">
        <v>1471.7530270636</v>
      </c>
      <c r="EG89" s="30">
        <f t="shared" si="132"/>
        <v>4.8780192023647673E-9</v>
      </c>
      <c r="EH89" s="30">
        <f t="shared" si="133"/>
        <v>4.8782756928578365E-9</v>
      </c>
      <c r="EI89" s="30">
        <f t="shared" si="134"/>
        <v>4.8782756946414695E-9</v>
      </c>
      <c r="EJ89" s="30">
        <f t="shared" si="135"/>
        <v>4.8782756946414869E-9</v>
      </c>
      <c r="EL89" s="36"/>
      <c r="EM89" s="36"/>
      <c r="EN89" s="36"/>
      <c r="ET89" s="36"/>
      <c r="EU89" s="36"/>
      <c r="EV89" s="36"/>
    </row>
    <row r="90" spans="1:152" s="30" customFormat="1" ht="12.75">
      <c r="A90" s="30" t="s">
        <v>211</v>
      </c>
      <c r="B90" s="30" t="s">
        <v>212</v>
      </c>
      <c r="C90" s="30" t="s">
        <v>213</v>
      </c>
      <c r="D90" s="30" t="s">
        <v>214</v>
      </c>
      <c r="E90" s="30" t="s">
        <v>215</v>
      </c>
      <c r="F90" s="30" t="s">
        <v>216</v>
      </c>
      <c r="N90" s="36">
        <v>3.8449999999999998E-7</v>
      </c>
      <c r="O90" s="36">
        <v>2.4383687088800001</v>
      </c>
      <c r="P90" s="36">
        <v>433.71173787679999</v>
      </c>
      <c r="Q90" s="30">
        <f t="shared" si="92"/>
        <v>3.8428268945086617E-7</v>
      </c>
      <c r="R90" s="30">
        <f t="shared" si="93"/>
        <v>3.842831069031503E-7</v>
      </c>
      <c r="S90" s="30">
        <f t="shared" si="94"/>
        <v>3.8428310690605223E-7</v>
      </c>
      <c r="T90" s="30">
        <f t="shared" si="95"/>
        <v>3.8428310690605223E-7</v>
      </c>
      <c r="V90" s="36">
        <v>4.6030000000000003E-8</v>
      </c>
      <c r="W90" s="36">
        <v>0.78529559911000002</v>
      </c>
      <c r="X90" s="36">
        <v>721.64941953020002</v>
      </c>
      <c r="Y90" s="30">
        <f t="shared" si="96"/>
        <v>-4.590283473067231E-8</v>
      </c>
      <c r="Z90" s="30">
        <f t="shared" si="97"/>
        <v>-4.5902650833655966E-8</v>
      </c>
      <c r="AA90" s="30">
        <f t="shared" si="98"/>
        <v>-4.5902650832376543E-8</v>
      </c>
      <c r="AB90" s="30">
        <f t="shared" si="99"/>
        <v>-4.5902650832376529E-8</v>
      </c>
      <c r="AD90" s="36">
        <v>1.027E-8</v>
      </c>
      <c r="AE90" s="36">
        <v>1.9923602739799999</v>
      </c>
      <c r="AF90" s="36">
        <v>295.05122865419997</v>
      </c>
      <c r="AG90" s="30">
        <f t="shared" si="100"/>
        <v>9.6245248818413466E-9</v>
      </c>
      <c r="AH90" s="30">
        <f t="shared" si="101"/>
        <v>9.6246036522810452E-9</v>
      </c>
      <c r="AI90" s="30">
        <f t="shared" si="102"/>
        <v>9.6246036528288605E-9</v>
      </c>
      <c r="AJ90" s="30">
        <f t="shared" si="103"/>
        <v>9.6246036528288654E-9</v>
      </c>
      <c r="AL90" s="36">
        <v>1.99E-9</v>
      </c>
      <c r="AM90" s="36">
        <v>5.1704650074999998</v>
      </c>
      <c r="AN90" s="36">
        <v>618.55664531160005</v>
      </c>
      <c r="AO90" s="30">
        <f t="shared" si="104"/>
        <v>-3.3674389577302778E-10</v>
      </c>
      <c r="AP90" s="30">
        <f t="shared" si="105"/>
        <v>-3.36653510499219E-10</v>
      </c>
      <c r="AQ90" s="30">
        <f t="shared" si="106"/>
        <v>-3.3665350987060635E-10</v>
      </c>
      <c r="AR90" s="30">
        <f t="shared" si="107"/>
        <v>-3.3665350987060108E-10</v>
      </c>
      <c r="AT90" s="36"/>
      <c r="AU90" s="36"/>
      <c r="AV90" s="36"/>
      <c r="BB90" s="36"/>
      <c r="BC90" s="36"/>
      <c r="BD90" s="36"/>
      <c r="BJ90" s="36">
        <v>1.667E-8</v>
      </c>
      <c r="BK90" s="36">
        <v>0.36037092553</v>
      </c>
      <c r="BL90" s="36">
        <v>10213.285546211</v>
      </c>
      <c r="BM90" s="30">
        <f t="shared" si="108"/>
        <v>1.6017420000379092E-8</v>
      </c>
      <c r="BN90" s="30">
        <f t="shared" si="109"/>
        <v>1.6020929711317969E-8</v>
      </c>
      <c r="BO90" s="30">
        <f t="shared" si="110"/>
        <v>1.6020929735695021E-8</v>
      </c>
      <c r="BP90" s="30">
        <f t="shared" si="111"/>
        <v>1.6020929735695217E-8</v>
      </c>
      <c r="BR90" s="36">
        <v>4.7600000000000001E-9</v>
      </c>
      <c r="BS90" s="36">
        <v>5.9362541589199997</v>
      </c>
      <c r="BT90" s="36">
        <v>527.24328453980002</v>
      </c>
      <c r="BU90" s="30">
        <f t="shared" si="112"/>
        <v>-4.7206466254355941E-9</v>
      </c>
      <c r="BV90" s="30">
        <f t="shared" si="113"/>
        <v>-4.7206226283187162E-9</v>
      </c>
      <c r="BW90" s="30">
        <f t="shared" si="114"/>
        <v>-4.7206226281517961E-9</v>
      </c>
      <c r="BX90" s="30">
        <f t="shared" si="115"/>
        <v>-4.7206226281517945E-9</v>
      </c>
      <c r="BZ90" s="36"/>
      <c r="CA90" s="36"/>
      <c r="CB90" s="36"/>
      <c r="CH90" s="36"/>
      <c r="CI90" s="36"/>
      <c r="CJ90" s="36"/>
      <c r="CP90" s="36"/>
      <c r="CQ90" s="36"/>
      <c r="CR90" s="36"/>
      <c r="CX90" s="36"/>
      <c r="CY90" s="36"/>
      <c r="CZ90" s="36"/>
      <c r="DF90" s="36">
        <v>7.7062E-7</v>
      </c>
      <c r="DG90" s="36">
        <v>2.0981600023100002</v>
      </c>
      <c r="DH90" s="36">
        <v>508.35032409220003</v>
      </c>
      <c r="DI90" s="30">
        <f t="shared" si="120"/>
        <v>5.7914027975703844E-7</v>
      </c>
      <c r="DJ90" s="30">
        <f t="shared" si="121"/>
        <v>5.7912102516544409E-7</v>
      </c>
      <c r="DK90" s="30">
        <f t="shared" si="122"/>
        <v>5.7912102503152945E-7</v>
      </c>
      <c r="DL90" s="30">
        <f t="shared" si="123"/>
        <v>5.7912102503152829E-7</v>
      </c>
      <c r="DN90" s="36">
        <v>1.4348000000000001E-7</v>
      </c>
      <c r="DO90" s="36">
        <v>2.7417779772699999</v>
      </c>
      <c r="DP90" s="36">
        <v>2221.8566345969998</v>
      </c>
      <c r="DQ90" s="30">
        <f t="shared" si="124"/>
        <v>-1.4181067608107038E-7</v>
      </c>
      <c r="DR90" s="30">
        <f t="shared" si="125"/>
        <v>-1.4180706168476275E-7</v>
      </c>
      <c r="DS90" s="30">
        <f t="shared" si="126"/>
        <v>-1.4180706165961196E-7</v>
      </c>
      <c r="DT90" s="30">
        <f t="shared" si="127"/>
        <v>-1.4180706165961172E-7</v>
      </c>
      <c r="DV90" s="36">
        <v>2.6589999999999999E-8</v>
      </c>
      <c r="DW90" s="36">
        <v>4.8245997422000002</v>
      </c>
      <c r="DX90" s="36">
        <v>416.30325013750002</v>
      </c>
      <c r="DY90" s="30">
        <f t="shared" si="128"/>
        <v>-2.1560137969035946E-8</v>
      </c>
      <c r="DZ90" s="30">
        <f t="shared" si="129"/>
        <v>-2.1559655279304275E-8</v>
      </c>
      <c r="EA90" s="30">
        <f t="shared" si="130"/>
        <v>-2.1559655275947199E-8</v>
      </c>
      <c r="EB90" s="30">
        <f t="shared" si="131"/>
        <v>-2.1559655275947169E-8</v>
      </c>
      <c r="ED90" s="36">
        <v>6.9699999999999997E-9</v>
      </c>
      <c r="EE90" s="36">
        <v>2.27179476322</v>
      </c>
      <c r="EF90" s="36">
        <v>1699.2792165031999</v>
      </c>
      <c r="EG90" s="30">
        <f t="shared" si="132"/>
        <v>4.5114784477388689E-9</v>
      </c>
      <c r="EH90" s="30">
        <f t="shared" si="133"/>
        <v>4.510805786923856E-9</v>
      </c>
      <c r="EI90" s="30">
        <f t="shared" si="134"/>
        <v>4.5108057822453969E-9</v>
      </c>
      <c r="EJ90" s="30">
        <f t="shared" si="135"/>
        <v>4.5108057822453589E-9</v>
      </c>
      <c r="EL90" s="36"/>
      <c r="EM90" s="36"/>
      <c r="EN90" s="36"/>
      <c r="ET90" s="36"/>
      <c r="EU90" s="36"/>
      <c r="EV90" s="36"/>
    </row>
    <row r="91" spans="1:152" s="30" customFormat="1" ht="12.75">
      <c r="A91" s="30">
        <f>SUM(BP1:BP249)</f>
        <v>1.9103705185935484E-2</v>
      </c>
      <c r="B91" s="30">
        <f>SUM(BX1:BX141)</f>
        <v>-1.6592958662824701E-3</v>
      </c>
      <c r="C91" s="30">
        <f>SUM(CF1:CF81)</f>
        <v>5.4850379736897446E-7</v>
      </c>
      <c r="D91" s="30">
        <f>SUM(CN1:CN42)</f>
        <v>3.1689119088874121E-6</v>
      </c>
      <c r="E91" s="30">
        <f>SUM(CV1:CV12)</f>
        <v>-1.2962817869995639E-8</v>
      </c>
      <c r="F91" s="30">
        <f>SUM(DD1:DD5)</f>
        <v>-1.5511175666722074E-8</v>
      </c>
      <c r="N91" s="36">
        <v>4.6800000000000001E-7</v>
      </c>
      <c r="O91" s="36">
        <v>3.5464053828300002</v>
      </c>
      <c r="P91" s="36">
        <v>5.4166259714000002</v>
      </c>
      <c r="Q91" s="30">
        <f t="shared" si="92"/>
        <v>-4.3551529343292881E-7</v>
      </c>
      <c r="R91" s="30">
        <f t="shared" si="93"/>
        <v>-4.3551536256952222E-7</v>
      </c>
      <c r="S91" s="30">
        <f t="shared" si="94"/>
        <v>-4.3551536257000307E-7</v>
      </c>
      <c r="T91" s="30">
        <f t="shared" si="95"/>
        <v>-4.3551536257000307E-7</v>
      </c>
      <c r="V91" s="36">
        <v>4.5750000000000003E-8</v>
      </c>
      <c r="W91" s="36">
        <v>6.2479493573199996</v>
      </c>
      <c r="X91" s="36">
        <v>1677.9385755008</v>
      </c>
      <c r="Y91" s="30">
        <f t="shared" si="96"/>
        <v>-4.5580570422942448E-8</v>
      </c>
      <c r="Z91" s="30">
        <f t="shared" si="97"/>
        <v>-4.5581061824154262E-8</v>
      </c>
      <c r="AA91" s="30">
        <f t="shared" si="98"/>
        <v>-4.5581061827569373E-8</v>
      </c>
      <c r="AB91" s="30">
        <f t="shared" si="99"/>
        <v>-4.5581061827569407E-8</v>
      </c>
      <c r="AD91" s="36">
        <v>1.349E-8</v>
      </c>
      <c r="AE91" s="36">
        <v>4.0162153418199997</v>
      </c>
      <c r="AF91" s="36">
        <v>539.98590583309999</v>
      </c>
      <c r="AG91" s="30">
        <f t="shared" si="100"/>
        <v>7.0346236703886031E-9</v>
      </c>
      <c r="AH91" s="30">
        <f t="shared" si="101"/>
        <v>7.035086741398752E-9</v>
      </c>
      <c r="AI91" s="30">
        <f t="shared" si="102"/>
        <v>7.0350867446192722E-9</v>
      </c>
      <c r="AJ91" s="30">
        <f t="shared" si="103"/>
        <v>7.0350867446192978E-9</v>
      </c>
      <c r="AL91" s="36">
        <v>2.5599999999999998E-9</v>
      </c>
      <c r="AM91" s="36">
        <v>4.19052619061</v>
      </c>
      <c r="AN91" s="36">
        <v>1781.0313497193999</v>
      </c>
      <c r="AO91" s="30">
        <f t="shared" si="104"/>
        <v>2.1148040674969274E-9</v>
      </c>
      <c r="AP91" s="30">
        <f t="shared" si="105"/>
        <v>2.1149954749067826E-9</v>
      </c>
      <c r="AQ91" s="30">
        <f t="shared" si="106"/>
        <v>2.1149954762378506E-9</v>
      </c>
      <c r="AR91" s="30">
        <f t="shared" si="107"/>
        <v>2.1149954762378634E-9</v>
      </c>
      <c r="AT91" s="36"/>
      <c r="AU91" s="36"/>
      <c r="AV91" s="36"/>
      <c r="BB91" s="36"/>
      <c r="BC91" s="36"/>
      <c r="BD91" s="36"/>
      <c r="BJ91" s="36">
        <v>1.5790000000000001E-8</v>
      </c>
      <c r="BK91" s="36">
        <v>6.1164014479500004</v>
      </c>
      <c r="BL91" s="36">
        <v>1802.3719907218001</v>
      </c>
      <c r="BM91" s="30">
        <f t="shared" si="108"/>
        <v>-1.1709388182966545E-8</v>
      </c>
      <c r="BN91" s="30">
        <f t="shared" si="109"/>
        <v>-1.1707965615278615E-8</v>
      </c>
      <c r="BO91" s="30">
        <f t="shared" si="110"/>
        <v>-1.1707965605384226E-8</v>
      </c>
      <c r="BP91" s="30">
        <f t="shared" si="111"/>
        <v>-1.170796560538413E-8</v>
      </c>
      <c r="BR91" s="36">
        <v>3.8300000000000002E-9</v>
      </c>
      <c r="BS91" s="36">
        <v>6.1225586733900004</v>
      </c>
      <c r="BT91" s="36">
        <v>149.56319713459999</v>
      </c>
      <c r="BU91" s="30">
        <f t="shared" si="112"/>
        <v>2.1018321387551962E-9</v>
      </c>
      <c r="BV91" s="30">
        <f t="shared" si="113"/>
        <v>2.1017964619595254E-9</v>
      </c>
      <c r="BW91" s="30">
        <f t="shared" si="114"/>
        <v>2.1017964617113973E-9</v>
      </c>
      <c r="BX91" s="30">
        <f t="shared" si="115"/>
        <v>2.1017964617113973E-9</v>
      </c>
      <c r="BZ91" s="36"/>
      <c r="CA91" s="36"/>
      <c r="CB91" s="36"/>
      <c r="CH91" s="36"/>
      <c r="CI91" s="36"/>
      <c r="CJ91" s="36"/>
      <c r="CP91" s="36"/>
      <c r="CQ91" s="36"/>
      <c r="CR91" s="36"/>
      <c r="CX91" s="36"/>
      <c r="CY91" s="36"/>
      <c r="CZ91" s="36"/>
      <c r="DF91" s="36">
        <v>5.6716E-7</v>
      </c>
      <c r="DG91" s="36">
        <v>3.9174397671099999</v>
      </c>
      <c r="DH91" s="36">
        <v>2221.8566345969998</v>
      </c>
      <c r="DI91" s="30">
        <f t="shared" si="120"/>
        <v>-2.9539488251062622E-7</v>
      </c>
      <c r="DJ91" s="30">
        <f t="shared" si="121"/>
        <v>-2.954750238226412E-7</v>
      </c>
      <c r="DK91" s="30">
        <f t="shared" si="122"/>
        <v>-2.9547502437997824E-7</v>
      </c>
      <c r="DL91" s="30">
        <f t="shared" si="123"/>
        <v>-2.9547502437998343E-7</v>
      </c>
      <c r="DN91" s="36">
        <v>1.1221E-7</v>
      </c>
      <c r="DO91" s="36">
        <v>3.55311861205</v>
      </c>
      <c r="DP91" s="36">
        <v>1891.2376709388</v>
      </c>
      <c r="DQ91" s="30">
        <f t="shared" si="124"/>
        <v>8.9342048309088803E-8</v>
      </c>
      <c r="DR91" s="30">
        <f t="shared" si="125"/>
        <v>8.9332481530211093E-8</v>
      </c>
      <c r="DS91" s="30">
        <f t="shared" si="126"/>
        <v>8.9332481463669945E-8</v>
      </c>
      <c r="DT91" s="30">
        <f t="shared" si="127"/>
        <v>8.9332481463669349E-8</v>
      </c>
      <c r="DV91" s="36">
        <v>2.187E-8</v>
      </c>
      <c r="DW91" s="36">
        <v>1.71707514653</v>
      </c>
      <c r="DX91" s="36">
        <v>628.85158605009997</v>
      </c>
      <c r="DY91" s="30">
        <f t="shared" si="128"/>
        <v>-4.3200757198693053E-9</v>
      </c>
      <c r="DZ91" s="30">
        <f t="shared" si="129"/>
        <v>-4.3210801604140014E-9</v>
      </c>
      <c r="EA91" s="30">
        <f t="shared" si="130"/>
        <v>-4.3210801673996476E-9</v>
      </c>
      <c r="EB91" s="30">
        <f t="shared" si="131"/>
        <v>-4.3210801673997047E-9</v>
      </c>
      <c r="ED91" s="36">
        <v>5.4599999999999998E-9</v>
      </c>
      <c r="EE91" s="36">
        <v>1.9577490573</v>
      </c>
      <c r="EF91" s="36">
        <v>1677.9385755008</v>
      </c>
      <c r="EG91" s="30">
        <f t="shared" si="132"/>
        <v>2.6572371383308694E-9</v>
      </c>
      <c r="EH91" s="30">
        <f t="shared" si="133"/>
        <v>2.6566408441132549E-9</v>
      </c>
      <c r="EI91" s="30">
        <f t="shared" si="134"/>
        <v>2.6566408399660079E-9</v>
      </c>
      <c r="EJ91" s="30">
        <f t="shared" si="135"/>
        <v>2.656640839965974E-9</v>
      </c>
      <c r="EL91" s="36"/>
      <c r="EM91" s="36"/>
      <c r="EN91" s="36"/>
      <c r="ET91" s="36"/>
      <c r="EU91" s="36"/>
      <c r="EV91" s="36"/>
    </row>
    <row r="92" spans="1:152" s="30" customFormat="1" ht="12.75">
      <c r="N92" s="36">
        <v>4.1829999999999998E-7</v>
      </c>
      <c r="O92" s="36">
        <v>4.6798249364600002</v>
      </c>
      <c r="P92" s="36">
        <v>302.16477565500003</v>
      </c>
      <c r="Q92" s="30">
        <f t="shared" si="92"/>
        <v>-4.1437246208564679E-7</v>
      </c>
      <c r="R92" s="30">
        <f t="shared" si="93"/>
        <v>-4.1437117458138986E-7</v>
      </c>
      <c r="S92" s="30">
        <f t="shared" si="94"/>
        <v>-4.1437117457243487E-7</v>
      </c>
      <c r="T92" s="30">
        <f t="shared" si="95"/>
        <v>-4.1437117457243476E-7</v>
      </c>
      <c r="V92" s="36">
        <v>4.5370000000000002E-8</v>
      </c>
      <c r="W92" s="36">
        <v>4.9509670783299997</v>
      </c>
      <c r="X92" s="36">
        <v>635.96513305090002</v>
      </c>
      <c r="Y92" s="30">
        <f t="shared" si="96"/>
        <v>6.5998096019539429E-9</v>
      </c>
      <c r="Z92" s="30">
        <f t="shared" si="97"/>
        <v>6.6019364107450858E-9</v>
      </c>
      <c r="AA92" s="30">
        <f t="shared" si="98"/>
        <v>6.6019364255365376E-9</v>
      </c>
      <c r="AB92" s="30">
        <f t="shared" si="99"/>
        <v>6.6019364255366576E-9</v>
      </c>
      <c r="AD92" s="36">
        <v>1.0250000000000001E-8</v>
      </c>
      <c r="AE92" s="36">
        <v>3.7533675998599998</v>
      </c>
      <c r="AF92" s="36">
        <v>28.454188003199999</v>
      </c>
      <c r="AG92" s="30">
        <f t="shared" si="100"/>
        <v>-9.2116366557596049E-9</v>
      </c>
      <c r="AH92" s="30">
        <f t="shared" si="101"/>
        <v>-9.2116461855145187E-9</v>
      </c>
      <c r="AI92" s="30">
        <f t="shared" si="102"/>
        <v>-9.2116461855807974E-9</v>
      </c>
      <c r="AJ92" s="30">
        <f t="shared" si="103"/>
        <v>-9.2116461855807974E-9</v>
      </c>
      <c r="AL92" s="36">
        <v>1.92E-9</v>
      </c>
      <c r="AM92" s="36">
        <v>0.81556540966000002</v>
      </c>
      <c r="AN92" s="36">
        <v>2221.8566345969998</v>
      </c>
      <c r="AO92" s="30">
        <f t="shared" si="104"/>
        <v>9.3412590812723553E-10</v>
      </c>
      <c r="AP92" s="30">
        <f t="shared" si="105"/>
        <v>9.3440356947531808E-10</v>
      </c>
      <c r="AQ92" s="30">
        <f t="shared" si="106"/>
        <v>9.3440357140630277E-10</v>
      </c>
      <c r="AR92" s="30">
        <f t="shared" si="107"/>
        <v>9.3440357140632055E-10</v>
      </c>
      <c r="AT92" s="41"/>
      <c r="AU92" s="41"/>
      <c r="AV92" s="41"/>
      <c r="BB92" s="36"/>
      <c r="BC92" s="36"/>
      <c r="BD92" s="36"/>
      <c r="BJ92" s="36">
        <v>1.393E-8</v>
      </c>
      <c r="BK92" s="36">
        <v>3.69324470827</v>
      </c>
      <c r="BL92" s="36">
        <v>2214.7430875962</v>
      </c>
      <c r="BM92" s="30">
        <f t="shared" si="108"/>
        <v>-9.3162272608708681E-9</v>
      </c>
      <c r="BN92" s="30">
        <f t="shared" si="109"/>
        <v>-9.3179359678084869E-9</v>
      </c>
      <c r="BO92" s="30">
        <f t="shared" si="110"/>
        <v>-9.3179359796913219E-9</v>
      </c>
      <c r="BP92" s="30">
        <f t="shared" si="111"/>
        <v>-9.3179359796913963E-9</v>
      </c>
      <c r="BR92" s="36">
        <v>3.0100000000000002E-9</v>
      </c>
      <c r="BS92" s="36">
        <v>4.0937893404899999</v>
      </c>
      <c r="BT92" s="36">
        <v>440.82528487759998</v>
      </c>
      <c r="BU92" s="30">
        <f t="shared" si="112"/>
        <v>-2.3695774704970053E-10</v>
      </c>
      <c r="BV92" s="30">
        <f t="shared" si="113"/>
        <v>-2.3685919724999282E-10</v>
      </c>
      <c r="BW92" s="30">
        <f t="shared" si="114"/>
        <v>-2.368591965645981E-10</v>
      </c>
      <c r="BX92" s="30">
        <f t="shared" si="115"/>
        <v>-2.3685919656459277E-10</v>
      </c>
      <c r="BZ92" s="36"/>
      <c r="CA92" s="36"/>
      <c r="CB92" s="36"/>
      <c r="CH92" s="36"/>
      <c r="CI92" s="36"/>
      <c r="CJ92" s="36"/>
      <c r="CP92" s="36"/>
      <c r="CQ92" s="36"/>
      <c r="CR92" s="36"/>
      <c r="CX92" s="36"/>
      <c r="CY92" s="36"/>
      <c r="CZ92" s="36"/>
      <c r="DF92" s="36">
        <v>5.8324999999999998E-7</v>
      </c>
      <c r="DG92" s="36">
        <v>5.7236035525200002</v>
      </c>
      <c r="DH92" s="36">
        <v>628.85158605009997</v>
      </c>
      <c r="DI92" s="30">
        <f t="shared" si="120"/>
        <v>-3.6040150108295075E-7</v>
      </c>
      <c r="DJ92" s="30">
        <f t="shared" si="121"/>
        <v>-3.6038001590505412E-7</v>
      </c>
      <c r="DK92" s="30">
        <f t="shared" si="122"/>
        <v>-3.6038001575562634E-7</v>
      </c>
      <c r="DL92" s="30">
        <f t="shared" si="123"/>
        <v>-3.6038001575562513E-7</v>
      </c>
      <c r="DN92" s="36">
        <v>1.3121E-7</v>
      </c>
      <c r="DO92" s="36">
        <v>5.8384506564400001</v>
      </c>
      <c r="DP92" s="36">
        <v>1464.6394800628</v>
      </c>
      <c r="DQ92" s="30">
        <f t="shared" si="124"/>
        <v>-8.5681588396637061E-8</v>
      </c>
      <c r="DR92" s="30">
        <f t="shared" si="125"/>
        <v>-8.5692431286155442E-8</v>
      </c>
      <c r="DS92" s="30">
        <f t="shared" si="126"/>
        <v>-8.5692431361561902E-8</v>
      </c>
      <c r="DT92" s="30">
        <f t="shared" si="127"/>
        <v>-8.5692431361562432E-8</v>
      </c>
      <c r="DV92" s="36">
        <v>2.2630000000000001E-8</v>
      </c>
      <c r="DW92" s="36">
        <v>6.1923348637100002</v>
      </c>
      <c r="DX92" s="36">
        <v>1994.3304451573999</v>
      </c>
      <c r="DY92" s="30">
        <f t="shared" si="128"/>
        <v>3.4486038315532994E-9</v>
      </c>
      <c r="DZ92" s="30">
        <f t="shared" si="129"/>
        <v>3.451926955520344E-9</v>
      </c>
      <c r="EA92" s="30">
        <f t="shared" si="130"/>
        <v>3.4519269786317033E-9</v>
      </c>
      <c r="EB92" s="30">
        <f t="shared" si="131"/>
        <v>3.4519269786319019E-9</v>
      </c>
      <c r="ED92" s="36">
        <v>4.6500000000000003E-9</v>
      </c>
      <c r="EE92" s="36">
        <v>4.3555084406700004</v>
      </c>
      <c r="EF92" s="36">
        <v>1692.1656695024001</v>
      </c>
      <c r="EG92" s="30">
        <f t="shared" si="132"/>
        <v>1.4381645130795518E-9</v>
      </c>
      <c r="EH92" s="30">
        <f t="shared" si="133"/>
        <v>1.4387219887710759E-9</v>
      </c>
      <c r="EI92" s="30">
        <f t="shared" si="134"/>
        <v>1.4387219926481246E-9</v>
      </c>
      <c r="EJ92" s="30">
        <f t="shared" si="135"/>
        <v>1.438721992648156E-9</v>
      </c>
      <c r="EL92" s="36"/>
      <c r="EM92" s="36"/>
      <c r="EN92" s="36"/>
      <c r="ET92" s="36"/>
      <c r="EU92" s="36"/>
      <c r="EV92" s="36"/>
    </row>
    <row r="93" spans="1:152" s="30" customFormat="1" ht="12.75">
      <c r="A93" s="30" t="s">
        <v>217</v>
      </c>
      <c r="B93" s="30" t="s">
        <v>218</v>
      </c>
      <c r="C93" s="30" t="s">
        <v>219</v>
      </c>
      <c r="D93" s="30" t="s">
        <v>220</v>
      </c>
      <c r="E93" s="30" t="s">
        <v>221</v>
      </c>
      <c r="F93" s="30" t="s">
        <v>222</v>
      </c>
      <c r="N93" s="36">
        <v>3.5919999999999999E-7</v>
      </c>
      <c r="O93" s="36">
        <v>2.45088036239</v>
      </c>
      <c r="P93" s="36">
        <v>430.53034413910001</v>
      </c>
      <c r="Q93" s="30">
        <f t="shared" si="92"/>
        <v>3.5846980495960996E-7</v>
      </c>
      <c r="R93" s="30">
        <f t="shared" si="93"/>
        <v>3.5847053904838628E-7</v>
      </c>
      <c r="S93" s="30">
        <f t="shared" si="94"/>
        <v>3.584705390534905E-7</v>
      </c>
      <c r="T93" s="30">
        <f t="shared" si="95"/>
        <v>3.584705390534905E-7</v>
      </c>
      <c r="V93" s="36">
        <v>4.5179999999999998E-8</v>
      </c>
      <c r="W93" s="36">
        <v>2.06523915453</v>
      </c>
      <c r="X93" s="36">
        <v>453.42489381899998</v>
      </c>
      <c r="Y93" s="30">
        <f t="shared" si="96"/>
        <v>4.07055908472243E-8</v>
      </c>
      <c r="Z93" s="30">
        <f t="shared" si="97"/>
        <v>4.0704928599130646E-8</v>
      </c>
      <c r="AA93" s="30">
        <f t="shared" si="98"/>
        <v>4.0704928594524686E-8</v>
      </c>
      <c r="AB93" s="30">
        <f t="shared" si="99"/>
        <v>4.0704928594524653E-8</v>
      </c>
      <c r="AD93" s="36">
        <v>9.7700000000000008E-9</v>
      </c>
      <c r="AE93" s="36">
        <v>3.0135512576100001</v>
      </c>
      <c r="AF93" s="36">
        <v>124.433415221</v>
      </c>
      <c r="AG93" s="30">
        <f t="shared" si="100"/>
        <v>-6.6797772938692998E-9</v>
      </c>
      <c r="AH93" s="30">
        <f t="shared" si="101"/>
        <v>-6.679711196232566E-9</v>
      </c>
      <c r="AI93" s="30">
        <f t="shared" si="102"/>
        <v>-6.679711195772867E-9</v>
      </c>
      <c r="AJ93" s="30">
        <f t="shared" si="103"/>
        <v>-6.6797111957728637E-9</v>
      </c>
      <c r="AL93" s="36">
        <v>1.87E-9</v>
      </c>
      <c r="AM93" s="36">
        <v>3.4989519898100001</v>
      </c>
      <c r="AN93" s="36">
        <v>2648.4548254729998</v>
      </c>
      <c r="AO93" s="30">
        <f t="shared" si="104"/>
        <v>3.532117086628681E-10</v>
      </c>
      <c r="AP93" s="30">
        <f t="shared" si="105"/>
        <v>3.5357404287567531E-10</v>
      </c>
      <c r="AQ93" s="30">
        <f t="shared" si="106"/>
        <v>3.5357404539558716E-10</v>
      </c>
      <c r="AR93" s="30">
        <f t="shared" si="107"/>
        <v>3.535740453956067E-10</v>
      </c>
      <c r="AT93" s="36"/>
      <c r="AU93" s="36"/>
      <c r="AV93" s="36"/>
      <c r="BB93" s="36"/>
      <c r="BC93" s="36"/>
      <c r="BD93" s="36"/>
      <c r="BJ93" s="36">
        <v>1.604E-8</v>
      </c>
      <c r="BK93" s="36">
        <v>1.98841031703</v>
      </c>
      <c r="BL93" s="36">
        <v>38.133035637799999</v>
      </c>
      <c r="BM93" s="30">
        <f t="shared" si="108"/>
        <v>-3.2837865256535885E-9</v>
      </c>
      <c r="BN93" s="30">
        <f t="shared" si="109"/>
        <v>-3.2837419209521171E-9</v>
      </c>
      <c r="BO93" s="30">
        <f t="shared" si="110"/>
        <v>-3.2837419206419008E-9</v>
      </c>
      <c r="BP93" s="30">
        <f t="shared" si="111"/>
        <v>-3.2837419206418975E-9</v>
      </c>
      <c r="BR93" s="36">
        <v>3.1E-9</v>
      </c>
      <c r="BS93" s="36">
        <v>5.5815041898100004</v>
      </c>
      <c r="BT93" s="36">
        <v>2428.0421830342002</v>
      </c>
      <c r="BU93" s="30">
        <f t="shared" si="112"/>
        <v>-8.3600854814973911E-11</v>
      </c>
      <c r="BV93" s="30">
        <f t="shared" si="113"/>
        <v>-8.4161426297229936E-11</v>
      </c>
      <c r="BW93" s="30">
        <f t="shared" si="114"/>
        <v>-8.4161430195878484E-11</v>
      </c>
      <c r="BX93" s="30">
        <f t="shared" si="115"/>
        <v>-8.4161430195906013E-11</v>
      </c>
      <c r="BZ93" s="36"/>
      <c r="CA93" s="36"/>
      <c r="CB93" s="36"/>
      <c r="CH93" s="36"/>
      <c r="CI93" s="36"/>
      <c r="CJ93" s="36"/>
      <c r="CP93" s="36"/>
      <c r="CQ93" s="36"/>
      <c r="CR93" s="36"/>
      <c r="CX93" s="36"/>
      <c r="CY93" s="36"/>
      <c r="CZ93" s="36"/>
      <c r="DF93" s="36">
        <v>5.2485000000000004E-7</v>
      </c>
      <c r="DG93" s="36">
        <v>4.0248501049199996</v>
      </c>
      <c r="DH93" s="36">
        <v>527.24328453980002</v>
      </c>
      <c r="DI93" s="30">
        <f t="shared" si="120"/>
        <v>2.3736277497914024E-7</v>
      </c>
      <c r="DJ93" s="30">
        <f t="shared" si="121"/>
        <v>2.3738116262973663E-7</v>
      </c>
      <c r="DK93" s="30">
        <f t="shared" si="122"/>
        <v>2.3738116275761748E-7</v>
      </c>
      <c r="DL93" s="30">
        <f t="shared" si="123"/>
        <v>2.3738116275761849E-7</v>
      </c>
      <c r="DN93" s="36">
        <v>1.1351E-7</v>
      </c>
      <c r="DO93" s="36">
        <v>2.5760688623000001</v>
      </c>
      <c r="DP93" s="36">
        <v>511.5317178299</v>
      </c>
      <c r="DQ93" s="30">
        <f t="shared" si="124"/>
        <v>1.0969037033474124E-7</v>
      </c>
      <c r="DR93" s="30">
        <f t="shared" si="125"/>
        <v>1.0968925749182995E-7</v>
      </c>
      <c r="DS93" s="30">
        <f t="shared" si="126"/>
        <v>1.0968925748408981E-7</v>
      </c>
      <c r="DT93" s="30">
        <f t="shared" si="127"/>
        <v>1.0968925748408975E-7</v>
      </c>
      <c r="DV93" s="36">
        <v>2.3280000000000001E-8</v>
      </c>
      <c r="DW93" s="36">
        <v>4.2823679506600003</v>
      </c>
      <c r="DX93" s="36">
        <v>963.4027029714</v>
      </c>
      <c r="DY93" s="30">
        <f t="shared" si="128"/>
        <v>1.1395385456359236E-8</v>
      </c>
      <c r="DZ93" s="30">
        <f t="shared" si="129"/>
        <v>1.1393928347723624E-8</v>
      </c>
      <c r="EA93" s="30">
        <f t="shared" si="130"/>
        <v>1.1393928337589545E-8</v>
      </c>
      <c r="EB93" s="30">
        <f t="shared" si="131"/>
        <v>1.1393928337589454E-8</v>
      </c>
      <c r="ED93" s="36">
        <v>5.0799999999999998E-9</v>
      </c>
      <c r="EE93" s="36">
        <v>2.5029824883599998</v>
      </c>
      <c r="EF93" s="36">
        <v>2207.6295405954002</v>
      </c>
      <c r="EG93" s="30">
        <f t="shared" si="132"/>
        <v>-4.8338047895096527E-9</v>
      </c>
      <c r="EH93" s="30">
        <f t="shared" si="133"/>
        <v>-4.8335477684018506E-9</v>
      </c>
      <c r="EI93" s="30">
        <f t="shared" si="134"/>
        <v>-4.8335477666138674E-9</v>
      </c>
      <c r="EJ93" s="30">
        <f t="shared" si="135"/>
        <v>-4.8335477666138567E-9</v>
      </c>
      <c r="EL93" s="36"/>
      <c r="EM93" s="36"/>
      <c r="EN93" s="36"/>
      <c r="ET93" s="36"/>
      <c r="EU93" s="36"/>
      <c r="EV93" s="36"/>
    </row>
    <row r="94" spans="1:152" s="30" customFormat="1" ht="12.75">
      <c r="A94" s="30">
        <f>SUM(DL1:DL745)</f>
        <v>5.4226586459842698</v>
      </c>
      <c r="B94" s="30">
        <f>SUM(DT1:DT381)</f>
        <v>1.2392137322573396E-2</v>
      </c>
      <c r="C94" s="30">
        <f>SUM(EB1:EB190)</f>
        <v>-9.4834424741766912E-5</v>
      </c>
      <c r="D94" s="30">
        <f>SUM(EJ1:EJ98)</f>
        <v>-3.1597760631339241E-5</v>
      </c>
      <c r="E94" s="30">
        <f>SUM(ER1:ER46)</f>
        <v>6.8107150905645466E-7</v>
      </c>
      <c r="F94" s="30">
        <f>SUM(EZ1:EZ9)</f>
        <v>-9.3521764468361547E-8</v>
      </c>
      <c r="N94" s="36">
        <v>3.7888000000000002E-7</v>
      </c>
      <c r="O94" s="36">
        <v>0.21127448431000001</v>
      </c>
      <c r="P94" s="36">
        <v>2648.4548254729998</v>
      </c>
      <c r="Q94" s="30">
        <f t="shared" si="92"/>
        <v>-1.2496104650688067E-7</v>
      </c>
      <c r="R94" s="30">
        <f t="shared" si="93"/>
        <v>-1.2503162039646873E-7</v>
      </c>
      <c r="S94" s="30">
        <f t="shared" si="94"/>
        <v>-1.2503162088727863E-7</v>
      </c>
      <c r="T94" s="30">
        <f t="shared" si="95"/>
        <v>-1.2503162088728245E-7</v>
      </c>
      <c r="V94" s="36">
        <v>4.4139999999999997E-8</v>
      </c>
      <c r="W94" s="36">
        <v>0.15381186058999999</v>
      </c>
      <c r="X94" s="36">
        <v>1699.2792165031999</v>
      </c>
      <c r="Y94" s="30">
        <f t="shared" si="96"/>
        <v>-4.3598408616943199E-8</v>
      </c>
      <c r="Z94" s="30">
        <f t="shared" si="97"/>
        <v>-4.3599280972859005E-8</v>
      </c>
      <c r="AA94" s="30">
        <f t="shared" si="98"/>
        <v>-4.3599280978923622E-8</v>
      </c>
      <c r="AB94" s="30">
        <f t="shared" si="99"/>
        <v>-4.3599280978923669E-8</v>
      </c>
      <c r="AD94" s="36">
        <v>1.29E-8</v>
      </c>
      <c r="AE94" s="36">
        <v>4.6259423485699998</v>
      </c>
      <c r="AF94" s="36">
        <v>2648.4548254729998</v>
      </c>
      <c r="AG94" s="30">
        <f t="shared" si="100"/>
        <v>-1.0394364594365708E-8</v>
      </c>
      <c r="AH94" s="30">
        <f t="shared" si="101"/>
        <v>-1.0392856920680122E-8</v>
      </c>
      <c r="AI94" s="30">
        <f t="shared" si="102"/>
        <v>-1.0392856910193156E-8</v>
      </c>
      <c r="AJ94" s="30">
        <f t="shared" si="103"/>
        <v>-1.0392856910193075E-8</v>
      </c>
      <c r="AL94" s="36">
        <v>2.0799999999999998E-9</v>
      </c>
      <c r="AM94" s="36">
        <v>4.1183842982199996</v>
      </c>
      <c r="AN94" s="36">
        <v>2097.4232193759999</v>
      </c>
      <c r="AO94" s="30">
        <f t="shared" si="104"/>
        <v>6.9963035463665432E-10</v>
      </c>
      <c r="AP94" s="30">
        <f t="shared" si="105"/>
        <v>6.9932425590062634E-10</v>
      </c>
      <c r="AQ94" s="30">
        <f t="shared" si="106"/>
        <v>6.9932425377171315E-10</v>
      </c>
      <c r="AR94" s="30">
        <f t="shared" si="107"/>
        <v>6.9932425377169568E-10</v>
      </c>
      <c r="AT94" s="36"/>
      <c r="AU94" s="36"/>
      <c r="AV94" s="36"/>
      <c r="BB94" s="36"/>
      <c r="BC94" s="36"/>
      <c r="BD94" s="36"/>
      <c r="BJ94" s="36">
        <v>1.325E-8</v>
      </c>
      <c r="BK94" s="36">
        <v>1.74025919863</v>
      </c>
      <c r="BL94" s="36">
        <v>529.16970023279998</v>
      </c>
      <c r="BM94" s="30">
        <f t="shared" si="108"/>
        <v>4.8781970460705172E-9</v>
      </c>
      <c r="BN94" s="30">
        <f t="shared" si="109"/>
        <v>4.8777113581657935E-9</v>
      </c>
      <c r="BO94" s="30">
        <f t="shared" si="110"/>
        <v>4.8777113547879113E-9</v>
      </c>
      <c r="BP94" s="30">
        <f t="shared" si="111"/>
        <v>4.877711354787884E-9</v>
      </c>
      <c r="BR94" s="36">
        <v>2.8200000000000002E-9</v>
      </c>
      <c r="BS94" s="36">
        <v>4.85996662231</v>
      </c>
      <c r="BT94" s="36">
        <v>1788.1448967202</v>
      </c>
      <c r="BU94" s="30">
        <f t="shared" si="112"/>
        <v>9.4613219412132706E-10</v>
      </c>
      <c r="BV94" s="30">
        <f t="shared" si="113"/>
        <v>9.4648609511500125E-10</v>
      </c>
      <c r="BW94" s="30">
        <f t="shared" si="114"/>
        <v>9.4648609757625338E-10</v>
      </c>
      <c r="BX94" s="30">
        <f t="shared" si="115"/>
        <v>9.464860975762722E-10</v>
      </c>
      <c r="BZ94" s="36"/>
      <c r="CA94" s="36"/>
      <c r="CB94" s="36"/>
      <c r="CH94" s="36"/>
      <c r="CI94" s="36"/>
      <c r="CJ94" s="36"/>
      <c r="CP94" s="36"/>
      <c r="CQ94" s="36"/>
      <c r="CR94" s="36"/>
      <c r="CX94" s="36"/>
      <c r="CY94" s="36"/>
      <c r="CZ94" s="36"/>
      <c r="DF94" s="36">
        <v>6.3644999999999996E-7</v>
      </c>
      <c r="DG94" s="36">
        <v>1.09973563964</v>
      </c>
      <c r="DH94" s="36">
        <v>1364.7280995819001</v>
      </c>
      <c r="DI94" s="30">
        <f t="shared" si="120"/>
        <v>6.2571659356327855E-7</v>
      </c>
      <c r="DJ94" s="30">
        <f t="shared" si="121"/>
        <v>6.257047559523636E-7</v>
      </c>
      <c r="DK94" s="30">
        <f t="shared" si="122"/>
        <v>6.2570475587001315E-7</v>
      </c>
      <c r="DL94" s="30">
        <f t="shared" si="123"/>
        <v>6.2570475587001252E-7</v>
      </c>
      <c r="DN94" s="36">
        <v>1.0487E-7</v>
      </c>
      <c r="DO94" s="36">
        <v>0.49850799840999999</v>
      </c>
      <c r="DP94" s="36">
        <v>453.42489381899998</v>
      </c>
      <c r="DQ94" s="30">
        <f t="shared" si="124"/>
        <v>-4.511779861249269E-8</v>
      </c>
      <c r="DR94" s="30">
        <f t="shared" si="125"/>
        <v>-4.5120996615798706E-8</v>
      </c>
      <c r="DS94" s="30">
        <f t="shared" si="126"/>
        <v>-4.5120996638039952E-8</v>
      </c>
      <c r="DT94" s="30">
        <f t="shared" si="127"/>
        <v>-4.5120996638040117E-8</v>
      </c>
      <c r="DV94" s="36">
        <v>2.5790000000000001E-8</v>
      </c>
      <c r="DW94" s="36">
        <v>3.2565422509999997E-2</v>
      </c>
      <c r="DX94" s="36">
        <v>1898.3512179396</v>
      </c>
      <c r="DY94" s="30">
        <f t="shared" si="128"/>
        <v>-1.2423025881927357E-8</v>
      </c>
      <c r="DZ94" s="30">
        <f t="shared" si="129"/>
        <v>-1.2419829285302101E-8</v>
      </c>
      <c r="EA94" s="30">
        <f t="shared" si="130"/>
        <v>-1.2419829263069605E-8</v>
      </c>
      <c r="EB94" s="30">
        <f t="shared" si="131"/>
        <v>-1.2419829263069405E-8</v>
      </c>
      <c r="ED94" s="36">
        <v>4.9600000000000002E-9</v>
      </c>
      <c r="EE94" s="36">
        <v>5.7708704361600001</v>
      </c>
      <c r="EF94" s="36">
        <v>1478.8665740644001</v>
      </c>
      <c r="EG94" s="30">
        <f t="shared" si="132"/>
        <v>-3.7524742426324E-9</v>
      </c>
      <c r="EH94" s="30">
        <f t="shared" si="133"/>
        <v>-3.7528315914843185E-9</v>
      </c>
      <c r="EI94" s="30">
        <f t="shared" si="134"/>
        <v>-3.752831593969447E-9</v>
      </c>
      <c r="EJ94" s="30">
        <f t="shared" si="135"/>
        <v>-3.7528315939694644E-9</v>
      </c>
      <c r="EL94" s="36"/>
      <c r="EM94" s="36"/>
      <c r="EN94" s="36"/>
      <c r="ET94" s="36"/>
      <c r="EU94" s="36"/>
      <c r="EV94" s="36"/>
    </row>
    <row r="95" spans="1:152" s="30" customFormat="1" ht="12.75">
      <c r="N95" s="36">
        <v>3.9190000000000001E-7</v>
      </c>
      <c r="O95" s="36">
        <v>1.7183557162900001</v>
      </c>
      <c r="P95" s="36">
        <v>11.045700263900001</v>
      </c>
      <c r="Q95" s="30">
        <f t="shared" si="92"/>
        <v>-3.3785133479957065E-8</v>
      </c>
      <c r="R95" s="30">
        <f t="shared" si="93"/>
        <v>-3.3784812172496077E-8</v>
      </c>
      <c r="S95" s="30">
        <f t="shared" si="94"/>
        <v>-3.3784812170261418E-8</v>
      </c>
      <c r="T95" s="30">
        <f t="shared" si="95"/>
        <v>-3.3784812170261418E-8</v>
      </c>
      <c r="V95" s="36">
        <v>5.5929999999999999E-8</v>
      </c>
      <c r="W95" s="36">
        <v>5.57489981207</v>
      </c>
      <c r="X95" s="36">
        <v>191.9584544356</v>
      </c>
      <c r="Y95" s="30">
        <f t="shared" si="96"/>
        <v>-1.1211147058388159E-8</v>
      </c>
      <c r="Z95" s="30">
        <f t="shared" si="97"/>
        <v>-1.1211930701713687E-8</v>
      </c>
      <c r="AA95" s="30">
        <f t="shared" si="98"/>
        <v>-1.1211930707163762E-8</v>
      </c>
      <c r="AB95" s="30">
        <f t="shared" si="99"/>
        <v>-1.121193070716381E-8</v>
      </c>
      <c r="AD95" s="36">
        <v>1.0649999999999999E-8</v>
      </c>
      <c r="AE95" s="36">
        <v>5.0615305815499996</v>
      </c>
      <c r="AF95" s="36">
        <v>1699.2792165031999</v>
      </c>
      <c r="AG95" s="30">
        <f t="shared" si="100"/>
        <v>-3.6732816308986908E-9</v>
      </c>
      <c r="AH95" s="30">
        <f t="shared" si="101"/>
        <v>-3.6720160385754809E-9</v>
      </c>
      <c r="AI95" s="30">
        <f t="shared" si="102"/>
        <v>-3.6720160297733606E-9</v>
      </c>
      <c r="AJ95" s="30">
        <f t="shared" si="103"/>
        <v>-3.6720160297732899E-9</v>
      </c>
      <c r="AL95" s="36">
        <v>1.8300000000000001E-9</v>
      </c>
      <c r="AM95" s="36">
        <v>3.30680692414</v>
      </c>
      <c r="AN95" s="36">
        <v>1699.2792165031999</v>
      </c>
      <c r="AO95" s="30">
        <f t="shared" si="104"/>
        <v>1.8041700205459279E-9</v>
      </c>
      <c r="AP95" s="30">
        <f t="shared" si="105"/>
        <v>1.8042087944565914E-9</v>
      </c>
      <c r="AQ95" s="30">
        <f t="shared" si="106"/>
        <v>1.8042087947261551E-9</v>
      </c>
      <c r="AR95" s="30">
        <f t="shared" si="107"/>
        <v>1.8042087947261571E-9</v>
      </c>
      <c r="AT95" s="36"/>
      <c r="AU95" s="36"/>
      <c r="AV95" s="36"/>
      <c r="BB95" s="36"/>
      <c r="BC95" s="36"/>
      <c r="BD95" s="36"/>
      <c r="BJ95" s="36">
        <v>1.4510000000000001E-8</v>
      </c>
      <c r="BK95" s="36">
        <v>2.3980450117799998</v>
      </c>
      <c r="BL95" s="36">
        <v>2428.0421830342002</v>
      </c>
      <c r="BM95" s="30">
        <f t="shared" si="108"/>
        <v>9.9804798443494165E-10</v>
      </c>
      <c r="BN95" s="30">
        <f t="shared" si="109"/>
        <v>1.0006665488156942E-9</v>
      </c>
      <c r="BO95" s="30">
        <f t="shared" si="110"/>
        <v>1.0006665670271257E-9</v>
      </c>
      <c r="BP95" s="30">
        <f t="shared" si="111"/>
        <v>1.00066656702728E-9</v>
      </c>
      <c r="BR95" s="36">
        <v>2.98E-9</v>
      </c>
      <c r="BS95" s="36">
        <v>5.0958937463399998</v>
      </c>
      <c r="BT95" s="36">
        <v>528.72775724810003</v>
      </c>
      <c r="BU95" s="30">
        <f t="shared" si="112"/>
        <v>-1.6666810051764735E-9</v>
      </c>
      <c r="BV95" s="30">
        <f t="shared" si="113"/>
        <v>-1.6665836931429883E-9</v>
      </c>
      <c r="BW95" s="30">
        <f t="shared" si="114"/>
        <v>-1.6665836924661953E-9</v>
      </c>
      <c r="BX95" s="30">
        <f t="shared" si="115"/>
        <v>-1.6665836924661895E-9</v>
      </c>
      <c r="BZ95" s="36"/>
      <c r="CA95" s="36"/>
      <c r="CB95" s="36"/>
      <c r="CH95" s="36"/>
      <c r="CI95" s="36"/>
      <c r="CJ95" s="36"/>
      <c r="CP95" s="36"/>
      <c r="CQ95" s="36"/>
      <c r="CR95" s="36"/>
      <c r="CX95" s="36"/>
      <c r="CY95" s="36"/>
      <c r="CZ95" s="36"/>
      <c r="DF95" s="36">
        <v>5.3606999999999996E-7</v>
      </c>
      <c r="DG95" s="36">
        <v>0.87425992614000003</v>
      </c>
      <c r="DH95" s="36">
        <v>2847.5268269093999</v>
      </c>
      <c r="DI95" s="30">
        <f t="shared" si="120"/>
        <v>-3.7582128462557707E-7</v>
      </c>
      <c r="DJ95" s="30">
        <f t="shared" si="121"/>
        <v>-3.759023739090716E-7</v>
      </c>
      <c r="DK95" s="30">
        <f t="shared" si="122"/>
        <v>-3.7590237447297203E-7</v>
      </c>
      <c r="DL95" s="30">
        <f t="shared" si="123"/>
        <v>-3.759023744729768E-7</v>
      </c>
      <c r="DN95" s="36">
        <v>9.7279999999999995E-8</v>
      </c>
      <c r="DO95" s="36">
        <v>4.3883746800200001</v>
      </c>
      <c r="DP95" s="36">
        <v>1994.3304451573999</v>
      </c>
      <c r="DQ95" s="30">
        <f t="shared" si="124"/>
        <v>9.0116850402330642E-8</v>
      </c>
      <c r="DR95" s="30">
        <f t="shared" si="125"/>
        <v>9.0111405604639255E-8</v>
      </c>
      <c r="DS95" s="30">
        <f t="shared" si="126"/>
        <v>9.0111405566764918E-8</v>
      </c>
      <c r="DT95" s="30">
        <f t="shared" si="127"/>
        <v>9.01114055667646E-8</v>
      </c>
      <c r="DV95" s="36">
        <v>2.077E-8</v>
      </c>
      <c r="DW95" s="36">
        <v>3.3260215742599999</v>
      </c>
      <c r="DX95" s="36">
        <v>1699.2792165031999</v>
      </c>
      <c r="DY95" s="30">
        <f t="shared" si="128"/>
        <v>2.0406244647868723E-8</v>
      </c>
      <c r="DZ95" s="30">
        <f t="shared" si="129"/>
        <v>2.04067344491935E-8</v>
      </c>
      <c r="EA95" s="30">
        <f t="shared" si="130"/>
        <v>2.0406734452598824E-8</v>
      </c>
      <c r="EB95" s="30">
        <f t="shared" si="131"/>
        <v>2.040673445259885E-8</v>
      </c>
      <c r="ED95" s="36">
        <v>4.3999999999999997E-9</v>
      </c>
      <c r="EE95" s="36">
        <v>5.9866196387899997</v>
      </c>
      <c r="EF95" s="36">
        <v>934.94851496820002</v>
      </c>
      <c r="EG95" s="30">
        <f t="shared" si="132"/>
        <v>3.0568832719762683E-9</v>
      </c>
      <c r="EH95" s="30">
        <f t="shared" si="133"/>
        <v>3.0571037070823962E-9</v>
      </c>
      <c r="EI95" s="30">
        <f t="shared" si="134"/>
        <v>3.0571037086154224E-9</v>
      </c>
      <c r="EJ95" s="30">
        <f t="shared" si="135"/>
        <v>3.0571037086154369E-9</v>
      </c>
      <c r="EL95" s="41"/>
      <c r="EM95" s="41"/>
      <c r="EN95" s="41"/>
      <c r="ET95" s="36"/>
      <c r="EU95" s="36"/>
      <c r="EV95" s="36"/>
    </row>
    <row r="96" spans="1:152" s="30" customFormat="1" ht="12.75">
      <c r="A96" s="38" t="s">
        <v>223</v>
      </c>
      <c r="B96" s="38" t="s">
        <v>224</v>
      </c>
      <c r="C96" s="38" t="s">
        <v>225</v>
      </c>
      <c r="D96" s="38" t="s">
        <v>226</v>
      </c>
      <c r="E96" s="38" t="s">
        <v>227</v>
      </c>
      <c r="F96" s="38" t="s">
        <v>228</v>
      </c>
      <c r="N96" s="36">
        <v>3.7566999999999998E-7</v>
      </c>
      <c r="O96" s="36">
        <v>6.1948131023300004</v>
      </c>
      <c r="P96" s="36">
        <v>831.85574074960005</v>
      </c>
      <c r="Q96" s="30">
        <f t="shared" si="92"/>
        <v>-4.4072225856684565E-9</v>
      </c>
      <c r="R96" s="30">
        <f t="shared" si="93"/>
        <v>-4.3839418378660465E-9</v>
      </c>
      <c r="S96" s="30">
        <f t="shared" si="94"/>
        <v>-4.3839416759532452E-9</v>
      </c>
      <c r="T96" s="30">
        <f t="shared" si="95"/>
        <v>-4.3839416759519118E-9</v>
      </c>
      <c r="V96" s="36">
        <v>5.4030000000000001E-8</v>
      </c>
      <c r="W96" s="36">
        <v>1.4600488619800001</v>
      </c>
      <c r="X96" s="36">
        <v>330.61896365820002</v>
      </c>
      <c r="Y96" s="30">
        <f t="shared" si="96"/>
        <v>5.0312991777031771E-8</v>
      </c>
      <c r="Z96" s="30">
        <f t="shared" si="97"/>
        <v>5.0312506665104977E-8</v>
      </c>
      <c r="AA96" s="30">
        <f t="shared" si="98"/>
        <v>5.031250666173102E-8</v>
      </c>
      <c r="AB96" s="30">
        <f t="shared" si="99"/>
        <v>5.0312506661730994E-8</v>
      </c>
      <c r="AD96" s="36">
        <v>9.6500000000000004E-9</v>
      </c>
      <c r="AE96" s="36">
        <v>1.17716405513</v>
      </c>
      <c r="AF96" s="36">
        <v>99.911380480899993</v>
      </c>
      <c r="AG96" s="30">
        <f t="shared" si="100"/>
        <v>7.8359551854945116E-9</v>
      </c>
      <c r="AH96" s="30">
        <f t="shared" si="101"/>
        <v>7.8359971086072632E-9</v>
      </c>
      <c r="AI96" s="30">
        <f t="shared" si="102"/>
        <v>7.8359971088988278E-9</v>
      </c>
      <c r="AJ96" s="30">
        <f t="shared" si="103"/>
        <v>7.8359971088988311E-9</v>
      </c>
      <c r="AL96" s="36">
        <v>2.3100000000000001E-9</v>
      </c>
      <c r="AM96" s="36">
        <v>2.5451679276600001</v>
      </c>
      <c r="AN96" s="36">
        <v>1375.7737998458001</v>
      </c>
      <c r="AO96" s="30">
        <f t="shared" si="104"/>
        <v>8.3645434392012311E-10</v>
      </c>
      <c r="AP96" s="30">
        <f t="shared" si="105"/>
        <v>8.3667504427266567E-10</v>
      </c>
      <c r="AQ96" s="30">
        <f t="shared" si="106"/>
        <v>8.3667504580755772E-10</v>
      </c>
      <c r="AR96" s="30">
        <f t="shared" si="107"/>
        <v>8.3667504580756909E-10</v>
      </c>
      <c r="AT96" s="36"/>
      <c r="AU96" s="36"/>
      <c r="AV96" s="36"/>
      <c r="BB96" s="36"/>
      <c r="BC96" s="36"/>
      <c r="BD96" s="36"/>
      <c r="BJ96" s="36">
        <v>1.5939999999999999E-8</v>
      </c>
      <c r="BK96" s="36">
        <v>2.0755678075700001</v>
      </c>
      <c r="BL96" s="36">
        <v>1021.2488945514</v>
      </c>
      <c r="BM96" s="30">
        <f t="shared" si="108"/>
        <v>-1.4386045245409355E-8</v>
      </c>
      <c r="BN96" s="30">
        <f t="shared" si="109"/>
        <v>-1.4385522890814501E-8</v>
      </c>
      <c r="BO96" s="30">
        <f t="shared" si="110"/>
        <v>-1.4385522887181347E-8</v>
      </c>
      <c r="BP96" s="30">
        <f t="shared" si="111"/>
        <v>-1.4385522887181317E-8</v>
      </c>
      <c r="BR96" s="36">
        <v>3.3999999999999998E-9</v>
      </c>
      <c r="BS96" s="36">
        <v>4.5653707022000001</v>
      </c>
      <c r="BT96" s="36">
        <v>750.10360753340001</v>
      </c>
      <c r="BU96" s="30">
        <f t="shared" si="112"/>
        <v>3.12311458447865E-9</v>
      </c>
      <c r="BV96" s="30">
        <f t="shared" si="113"/>
        <v>3.123189684959962E-9</v>
      </c>
      <c r="BW96" s="30">
        <f t="shared" si="114"/>
        <v>3.1231896854822364E-9</v>
      </c>
      <c r="BX96" s="30">
        <f t="shared" si="115"/>
        <v>3.1231896854822409E-9</v>
      </c>
      <c r="BZ96" s="36"/>
      <c r="CA96" s="36"/>
      <c r="CB96" s="36"/>
      <c r="CH96" s="36"/>
      <c r="CI96" s="36"/>
      <c r="CJ96" s="36"/>
      <c r="CP96" s="36"/>
      <c r="CQ96" s="36"/>
      <c r="CR96" s="36"/>
      <c r="CX96" s="36"/>
      <c r="CY96" s="36"/>
      <c r="CZ96" s="36"/>
      <c r="DF96" s="36">
        <v>5.9597999999999997E-7</v>
      </c>
      <c r="DG96" s="36">
        <v>0.95822471774999995</v>
      </c>
      <c r="DH96" s="36">
        <v>494.26624244250002</v>
      </c>
      <c r="DI96" s="30">
        <f t="shared" si="120"/>
        <v>-1.2509709585307785E-7</v>
      </c>
      <c r="DJ96" s="30">
        <f t="shared" si="121"/>
        <v>-1.2511855333074343E-7</v>
      </c>
      <c r="DK96" s="30">
        <f t="shared" si="122"/>
        <v>-1.2511855347997513E-7</v>
      </c>
      <c r="DL96" s="30">
        <f t="shared" si="123"/>
        <v>-1.2511855347997616E-7</v>
      </c>
      <c r="DN96" s="36">
        <v>1.0131E-7</v>
      </c>
      <c r="DO96" s="36">
        <v>2.7643275621500001</v>
      </c>
      <c r="DP96" s="36">
        <v>423.41679713830001</v>
      </c>
      <c r="DQ96" s="30">
        <f t="shared" si="124"/>
        <v>9.2642409216122049E-8</v>
      </c>
      <c r="DR96" s="30">
        <f t="shared" si="125"/>
        <v>9.2643702582352538E-8</v>
      </c>
      <c r="DS96" s="30">
        <f t="shared" si="126"/>
        <v>9.26437025913473E-8</v>
      </c>
      <c r="DT96" s="30">
        <f t="shared" si="127"/>
        <v>9.2643702591347393E-8</v>
      </c>
      <c r="DV96" s="36">
        <v>2.529E-8</v>
      </c>
      <c r="DW96" s="36">
        <v>2.3969750583499998</v>
      </c>
      <c r="DX96" s="36">
        <v>227.52618943959999</v>
      </c>
      <c r="DY96" s="30">
        <f t="shared" si="128"/>
        <v>1.0665652253773325E-8</v>
      </c>
      <c r="DZ96" s="30">
        <f t="shared" si="129"/>
        <v>1.0666040961920796E-8</v>
      </c>
      <c r="EA96" s="30">
        <f t="shared" si="130"/>
        <v>1.0666040964624168E-8</v>
      </c>
      <c r="EB96" s="30">
        <f t="shared" si="131"/>
        <v>1.0666040964624193E-8</v>
      </c>
      <c r="ED96" s="36">
        <v>4.2400000000000002E-9</v>
      </c>
      <c r="EE96" s="36">
        <v>2.8019412952099998</v>
      </c>
      <c r="EF96" s="36">
        <v>81.752133216199994</v>
      </c>
      <c r="EG96" s="30">
        <f t="shared" si="132"/>
        <v>-2.975460353667934E-9</v>
      </c>
      <c r="EH96" s="30">
        <f t="shared" si="133"/>
        <v>-2.9754419556614326E-9</v>
      </c>
      <c r="EI96" s="30">
        <f t="shared" si="134"/>
        <v>-2.9754419555334781E-9</v>
      </c>
      <c r="EJ96" s="30">
        <f t="shared" si="135"/>
        <v>-2.9754419555334764E-9</v>
      </c>
      <c r="EL96" s="36"/>
      <c r="EM96" s="36"/>
      <c r="EN96" s="36"/>
      <c r="ET96" s="36"/>
      <c r="EU96" s="36"/>
      <c r="EV96" s="36"/>
    </row>
    <row r="97" spans="1:152" s="30" customFormat="1" ht="12.75">
      <c r="A97" s="30">
        <f>((((F88*C85+E88)*C85+D88)*C85+C88)*C85+B88)*C85 + A88</f>
        <v>-2.3847144129833877</v>
      </c>
      <c r="B97" s="30">
        <f>DEGREES(A97)</f>
        <v>-136.63407120796572</v>
      </c>
      <c r="C97" s="30">
        <f>((((F91*C85+E91)*C85+D91)*C85+C91)*C85+B91)*C85 + A91</f>
        <v>1.9112905412926793E-2</v>
      </c>
      <c r="D97" s="30">
        <f>DEGREES(C97)</f>
        <v>1.0950888143934512</v>
      </c>
      <c r="E97" s="30">
        <f>((((F94*C85+E94)*C85+D94)*C85+C94)*C85+B94)*C85 + A94</f>
        <v>5.4225899330409852</v>
      </c>
      <c r="F97" s="30">
        <f>SQRT(D101*D101+E101*E101+F101*F101)</f>
        <v>4.7116650025276092</v>
      </c>
      <c r="N97" s="36">
        <v>3.5828E-7</v>
      </c>
      <c r="O97" s="36">
        <v>4.6145990769800003</v>
      </c>
      <c r="P97" s="36">
        <v>2008.557539159</v>
      </c>
      <c r="Q97" s="30">
        <f t="shared" si="92"/>
        <v>3.4811211082515169E-7</v>
      </c>
      <c r="R97" s="30">
        <f t="shared" si="93"/>
        <v>3.480994247238846E-7</v>
      </c>
      <c r="S97" s="30">
        <f t="shared" si="94"/>
        <v>3.4809942463562832E-7</v>
      </c>
      <c r="T97" s="30">
        <f t="shared" si="95"/>
        <v>3.4809942463562758E-7</v>
      </c>
      <c r="V97" s="36">
        <v>4.2850000000000003E-8</v>
      </c>
      <c r="W97" s="36">
        <v>0.23949868127000001</v>
      </c>
      <c r="X97" s="36">
        <v>2104.5367663768002</v>
      </c>
      <c r="Y97" s="30">
        <f t="shared" si="96"/>
        <v>1.8006310161486996E-8</v>
      </c>
      <c r="Z97" s="30">
        <f t="shared" si="97"/>
        <v>1.8012406565354582E-8</v>
      </c>
      <c r="AA97" s="30">
        <f t="shared" si="98"/>
        <v>1.801240660775228E-8</v>
      </c>
      <c r="AB97" s="30">
        <f t="shared" si="99"/>
        <v>1.8012406607752628E-8</v>
      </c>
      <c r="AD97" s="36">
        <v>1.021E-8</v>
      </c>
      <c r="AE97" s="36">
        <v>1.9071210266</v>
      </c>
      <c r="AF97" s="36">
        <v>750.10360753340001</v>
      </c>
      <c r="AG97" s="30">
        <f t="shared" ref="AG97:AG128" si="136">AD97*COS(AE97+AF97*$C$22)</f>
        <v>-6.4286015037295278E-9</v>
      </c>
      <c r="AH97" s="30">
        <f t="shared" ref="AH97:AH128" si="137">AD97*COS(AE97+AF97*$C$43)</f>
        <v>-6.4290447735628662E-9</v>
      </c>
      <c r="AI97" s="30">
        <f t="shared" ref="AI97:AI128" si="138">AD97*COS(AE97+AF97*$C$64)</f>
        <v>-6.429044776645645E-9</v>
      </c>
      <c r="AJ97" s="30">
        <f t="shared" ref="AJ97:AJ128" si="139">AD97*COS(AE97+AF97*$C$85)</f>
        <v>-6.429044776645674E-9</v>
      </c>
      <c r="AL97" s="36">
        <v>1.8899999999999999E-9</v>
      </c>
      <c r="AM97" s="36">
        <v>5.7427727475500001</v>
      </c>
      <c r="AN97" s="36">
        <v>2627.1141844705999</v>
      </c>
      <c r="AO97" s="30">
        <f t="shared" ref="AO97:AO109" si="140">AL97*COS(AM97+AN97*$C$22)</f>
        <v>-1.5584696277946601E-9</v>
      </c>
      <c r="AP97" s="30">
        <f t="shared" ref="AP97:AP109" si="141">AL97*COS(AM97+AN97*$C$43)</f>
        <v>-1.5586788770788892E-9</v>
      </c>
      <c r="AQ97" s="30">
        <f t="shared" ref="AQ97:AQ109" si="142">AL97*COS(AM97+AN97*$C$64)</f>
        <v>-1.5586788785339653E-9</v>
      </c>
      <c r="AR97" s="30">
        <f t="shared" ref="AR97:AR109" si="143">AL97*COS(AM97+AN97*$C$85)</f>
        <v>-1.5586788785339766E-9</v>
      </c>
      <c r="AT97" s="41"/>
      <c r="AU97" s="41"/>
      <c r="AV97" s="41"/>
      <c r="BB97" s="36"/>
      <c r="BC97" s="36"/>
      <c r="BD97" s="36"/>
      <c r="BJ97" s="36">
        <v>1.3200000000000001E-8</v>
      </c>
      <c r="BK97" s="36">
        <v>1.3377097712599999</v>
      </c>
      <c r="BL97" s="36">
        <v>618.55664531160005</v>
      </c>
      <c r="BM97" s="30">
        <f t="shared" si="108"/>
        <v>-6.5717164822567573E-9</v>
      </c>
      <c r="BN97" s="30">
        <f t="shared" si="109"/>
        <v>-6.5722440382747786E-9</v>
      </c>
      <c r="BO97" s="30">
        <f t="shared" si="110"/>
        <v>-6.5722440419437688E-9</v>
      </c>
      <c r="BP97" s="30">
        <f t="shared" si="111"/>
        <v>-6.5722440419437994E-9</v>
      </c>
      <c r="BR97" s="36">
        <v>2.7200000000000001E-9</v>
      </c>
      <c r="BS97" s="36">
        <v>2.3534696034000002</v>
      </c>
      <c r="BT97" s="36">
        <v>534.35683154059996</v>
      </c>
      <c r="BU97" s="30">
        <f t="shared" ref="BU97:BU128" si="144">BR97*COS(BS97+BT97*$C$22)</f>
        <v>2.2305159078171494E-9</v>
      </c>
      <c r="BV97" s="30">
        <f t="shared" ref="BV97:BV128" si="145">BR97*COS(BS97+BT97*$C$43)</f>
        <v>2.2304539336929654E-9</v>
      </c>
      <c r="BW97" s="30">
        <f t="shared" ref="BW97:BW128" si="146">BR97*COS(BS97+BT97*$C$64)</f>
        <v>2.2304539332619361E-9</v>
      </c>
      <c r="BX97" s="30">
        <f t="shared" ref="BX97:BX128" si="147">BR97*COS(BS97+BT97*$C$85)</f>
        <v>2.230453933261932E-9</v>
      </c>
      <c r="BZ97" s="36"/>
      <c r="CA97" s="36"/>
      <c r="CB97" s="36"/>
      <c r="CH97" s="36"/>
      <c r="CI97" s="36"/>
      <c r="CJ97" s="36"/>
      <c r="CP97" s="36"/>
      <c r="CQ97" s="36"/>
      <c r="CR97" s="36"/>
      <c r="CX97" s="36"/>
      <c r="CY97" s="36"/>
      <c r="CZ97" s="36"/>
      <c r="DF97" s="36">
        <v>5.7960000000000003E-7</v>
      </c>
      <c r="DG97" s="36">
        <v>3.4577949797800001</v>
      </c>
      <c r="DH97" s="36">
        <v>2008.557539159</v>
      </c>
      <c r="DI97" s="30">
        <f t="shared" si="120"/>
        <v>1.0101736717484101E-7</v>
      </c>
      <c r="DJ97" s="30">
        <f t="shared" si="121"/>
        <v>1.0093196043743671E-7</v>
      </c>
      <c r="DK97" s="30">
        <f t="shared" si="122"/>
        <v>1.00931959843443E-7</v>
      </c>
      <c r="DL97" s="30">
        <f t="shared" si="123"/>
        <v>1.0093195984343793E-7</v>
      </c>
      <c r="DN97" s="36">
        <v>8.6200000000000004E-8</v>
      </c>
      <c r="DO97" s="36">
        <v>5.1637449315800001</v>
      </c>
      <c r="DP97" s="36">
        <v>1056.2005364515001</v>
      </c>
      <c r="DQ97" s="30">
        <f t="shared" si="124"/>
        <v>6.6347545225121396E-8</v>
      </c>
      <c r="DR97" s="30">
        <f t="shared" si="125"/>
        <v>6.6343214617587375E-8</v>
      </c>
      <c r="DS97" s="30">
        <f t="shared" si="126"/>
        <v>6.6343214587467452E-8</v>
      </c>
      <c r="DT97" s="30">
        <f t="shared" si="127"/>
        <v>6.6343214587467214E-8</v>
      </c>
      <c r="DV97" s="36">
        <v>2.468E-8</v>
      </c>
      <c r="DW97" s="36">
        <v>6.5513462179999996E-2</v>
      </c>
      <c r="DX97" s="36">
        <v>750.10360753340001</v>
      </c>
      <c r="DY97" s="30">
        <f t="shared" ref="DY97:DY128" si="148">DV97*COS(DW97+DX97*$C$22)</f>
        <v>-1.4317808519623945E-8</v>
      </c>
      <c r="DZ97" s="30">
        <f t="shared" ref="DZ97:DZ128" si="149">DV97*COS(DW97+DX97*$C$43)</f>
        <v>-1.4316685084678258E-8</v>
      </c>
      <c r="EA97" s="30">
        <f t="shared" ref="EA97:EA128" si="150">DV97*COS(DW97+DX97*$C$64)</f>
        <v>-1.4316685076864846E-8</v>
      </c>
      <c r="EB97" s="30">
        <f t="shared" ref="EB97:EB128" si="151">DV97*COS(DW97+DX97*$C$85)</f>
        <v>-1.4316685076864773E-8</v>
      </c>
      <c r="ED97" s="36">
        <v>4.0599999999999996E-9</v>
      </c>
      <c r="EE97" s="36">
        <v>3.9394019089699999</v>
      </c>
      <c r="EF97" s="36">
        <v>316.39186965660002</v>
      </c>
      <c r="EG97" s="30">
        <f>ED97*COS(EE97+EF97*$C$22)</f>
        <v>-2.340288231745403E-9</v>
      </c>
      <c r="EH97" s="30">
        <f t="shared" si="133"/>
        <v>-2.3402100278029707E-9</v>
      </c>
      <c r="EI97" s="30">
        <f t="shared" si="134"/>
        <v>-2.3402100272590755E-9</v>
      </c>
      <c r="EJ97" s="30">
        <f t="shared" si="135"/>
        <v>-2.3402100272590697E-9</v>
      </c>
      <c r="EL97" s="36"/>
      <c r="EM97" s="36"/>
      <c r="EN97" s="36"/>
      <c r="ET97" s="36"/>
      <c r="EU97" s="36"/>
      <c r="EV97" s="36"/>
    </row>
    <row r="98" spans="1:152" s="30" customFormat="1" ht="12.75">
      <c r="A98" s="30">
        <f>RADIANS(B98)</f>
        <v>3.8984708941961985</v>
      </c>
      <c r="B98" s="30">
        <f>B97 - INT( B97 / 360 ) * 360</f>
        <v>223.36592879203428</v>
      </c>
      <c r="C98" s="30">
        <f>RADIANS(D98)</f>
        <v>1.9112905412926793E-2</v>
      </c>
      <c r="D98" s="30">
        <f>D97 - INT( D97 / 360 ) * 360</f>
        <v>1.0950888143934512</v>
      </c>
      <c r="N98" s="36">
        <v>4.3402000000000002E-7</v>
      </c>
      <c r="O98" s="36">
        <v>0.14992289080999999</v>
      </c>
      <c r="P98" s="36">
        <v>528.20649238630006</v>
      </c>
      <c r="Q98" s="30">
        <f t="shared" si="92"/>
        <v>-4.0576268467445734E-7</v>
      </c>
      <c r="R98" s="30">
        <f t="shared" si="93"/>
        <v>-4.0576874648356991E-7</v>
      </c>
      <c r="S98" s="30">
        <f t="shared" si="94"/>
        <v>-4.0576874652572632E-7</v>
      </c>
      <c r="T98" s="30">
        <f t="shared" si="95"/>
        <v>-4.0576874652572674E-7</v>
      </c>
      <c r="V98" s="36">
        <v>4.2230000000000002E-8</v>
      </c>
      <c r="W98" s="36">
        <v>1.44087555881</v>
      </c>
      <c r="X98" s="36">
        <v>2125.8774073792001</v>
      </c>
      <c r="Y98" s="30">
        <f t="shared" si="96"/>
        <v>-2.553574930038397E-8</v>
      </c>
      <c r="Z98" s="30">
        <f t="shared" si="97"/>
        <v>-2.5530421781020767E-8</v>
      </c>
      <c r="AA98" s="30">
        <f t="shared" si="98"/>
        <v>-2.5530421743966785E-8</v>
      </c>
      <c r="AB98" s="30">
        <f t="shared" si="99"/>
        <v>-2.5530421743966491E-8</v>
      </c>
      <c r="AD98" s="36">
        <v>9.2300000000000006E-9</v>
      </c>
      <c r="AE98" s="36">
        <v>3.5345010921200002</v>
      </c>
      <c r="AF98" s="36">
        <v>227.52618943959999</v>
      </c>
      <c r="AG98" s="30">
        <f t="shared" si="136"/>
        <v>-5.9614287074951428E-9</v>
      </c>
      <c r="AH98" s="30">
        <f t="shared" si="137"/>
        <v>-5.961309257833927E-9</v>
      </c>
      <c r="AI98" s="30">
        <f t="shared" si="138"/>
        <v>-5.9613092570031738E-9</v>
      </c>
      <c r="AJ98" s="30">
        <f t="shared" si="139"/>
        <v>-5.961309257003168E-9</v>
      </c>
      <c r="AL98" s="36">
        <v>2.1400000000000001E-9</v>
      </c>
      <c r="AM98" s="36">
        <v>5.4803197453700001</v>
      </c>
      <c r="AN98" s="36">
        <v>1354.4331588434</v>
      </c>
      <c r="AO98" s="30">
        <f t="shared" si="140"/>
        <v>-9.4743528724330428E-10</v>
      </c>
      <c r="AP98" s="30">
        <f t="shared" si="141"/>
        <v>-9.4762891106618956E-10</v>
      </c>
      <c r="AQ98" s="30">
        <f t="shared" si="142"/>
        <v>-9.4762891241276866E-10</v>
      </c>
      <c r="AR98" s="30">
        <f t="shared" si="143"/>
        <v>-9.4762891241278066E-10</v>
      </c>
      <c r="AT98" s="36"/>
      <c r="AU98" s="36"/>
      <c r="AV98" s="36"/>
      <c r="BB98" s="36"/>
      <c r="BC98" s="36"/>
      <c r="BD98" s="36"/>
      <c r="BJ98" s="36">
        <v>1.3459999999999999E-8</v>
      </c>
      <c r="BK98" s="36">
        <v>3.2759149254</v>
      </c>
      <c r="BL98" s="36">
        <v>2641.3412784722</v>
      </c>
      <c r="BM98" s="30">
        <f t="shared" si="108"/>
        <v>4.9127433466853301E-9</v>
      </c>
      <c r="BN98" s="30">
        <f t="shared" si="109"/>
        <v>4.915209273956882E-9</v>
      </c>
      <c r="BO98" s="30">
        <f t="shared" si="110"/>
        <v>4.9152092911062345E-9</v>
      </c>
      <c r="BP98" s="30">
        <f t="shared" si="111"/>
        <v>4.9152092911063685E-9</v>
      </c>
      <c r="BR98" s="36">
        <v>3.6E-9</v>
      </c>
      <c r="BS98" s="36">
        <v>3.91050161665</v>
      </c>
      <c r="BT98" s="36">
        <v>74.781598567299994</v>
      </c>
      <c r="BU98" s="30">
        <f t="shared" si="144"/>
        <v>-3.3764312713685366E-9</v>
      </c>
      <c r="BV98" s="30">
        <f t="shared" si="145"/>
        <v>-3.3764382293903556E-9</v>
      </c>
      <c r="BW98" s="30">
        <f t="shared" si="146"/>
        <v>-3.3764382294387478E-9</v>
      </c>
      <c r="BX98" s="30">
        <f t="shared" si="147"/>
        <v>-3.3764382294387478E-9</v>
      </c>
      <c r="BZ98" s="36"/>
      <c r="CA98" s="36"/>
      <c r="CB98" s="36"/>
      <c r="CH98" s="36"/>
      <c r="CI98" s="36"/>
      <c r="CJ98" s="36"/>
      <c r="CP98" s="36"/>
      <c r="CQ98" s="36"/>
      <c r="CR98" s="36"/>
      <c r="CX98" s="36"/>
      <c r="CY98" s="36"/>
      <c r="CZ98" s="36"/>
      <c r="DF98" s="36">
        <v>4.1511999999999997E-7</v>
      </c>
      <c r="DG98" s="36">
        <v>3.5195552673499999</v>
      </c>
      <c r="DH98" s="36">
        <v>529.73914920439995</v>
      </c>
      <c r="DI98" s="30">
        <f t="shared" si="120"/>
        <v>3.4669043479484934E-7</v>
      </c>
      <c r="DJ98" s="30">
        <f t="shared" si="121"/>
        <v>3.4669944566079819E-7</v>
      </c>
      <c r="DK98" s="30">
        <f t="shared" si="122"/>
        <v>3.4669944572346497E-7</v>
      </c>
      <c r="DL98" s="30">
        <f t="shared" si="123"/>
        <v>3.466994457234655E-7</v>
      </c>
      <c r="DN98" s="36">
        <v>8.9519999999999997E-8</v>
      </c>
      <c r="DO98" s="36">
        <v>4.7940795275200001</v>
      </c>
      <c r="DP98" s="36">
        <v>2420.9286360333999</v>
      </c>
      <c r="DQ98" s="30">
        <f t="shared" si="124"/>
        <v>-6.2635664691072137E-8</v>
      </c>
      <c r="DR98" s="30">
        <f t="shared" si="125"/>
        <v>-6.2647199475053636E-8</v>
      </c>
      <c r="DS98" s="30">
        <f t="shared" si="126"/>
        <v>-6.2647199555268583E-8</v>
      </c>
      <c r="DT98" s="30">
        <f t="shared" si="127"/>
        <v>-6.2647199555269258E-8</v>
      </c>
      <c r="DV98" s="36">
        <v>1.9890000000000001E-8</v>
      </c>
      <c r="DW98" s="36">
        <v>0.29206371261000003</v>
      </c>
      <c r="DX98" s="36">
        <v>636.71589257630001</v>
      </c>
      <c r="DY98" s="30">
        <f t="shared" si="148"/>
        <v>-1.9797152000324573E-8</v>
      </c>
      <c r="DZ98" s="30">
        <f t="shared" si="149"/>
        <v>-1.9797060917754201E-8</v>
      </c>
      <c r="EA98" s="30">
        <f t="shared" si="150"/>
        <v>-1.9797060917120587E-8</v>
      </c>
      <c r="EB98" s="30">
        <f t="shared" si="151"/>
        <v>-1.979706091712058E-8</v>
      </c>
      <c r="ED98" s="36">
        <v>5.0600000000000003E-9</v>
      </c>
      <c r="EE98" s="36">
        <v>0.18719982992</v>
      </c>
      <c r="EF98" s="36">
        <v>10.294940738499999</v>
      </c>
      <c r="EG98" s="30">
        <f>ED98*COS(EE98+EF98*$C$22)</f>
        <v>5.0172252335064208E-9</v>
      </c>
      <c r="EH98" s="30">
        <f t="shared" si="133"/>
        <v>5.0172257370754464E-9</v>
      </c>
      <c r="EI98" s="30">
        <f t="shared" si="134"/>
        <v>5.0172257370789487E-9</v>
      </c>
      <c r="EJ98" s="30">
        <f t="shared" si="135"/>
        <v>5.0172257370789487E-9</v>
      </c>
      <c r="EL98" s="36"/>
      <c r="EM98" s="36"/>
      <c r="EN98" s="36"/>
      <c r="ET98" s="36"/>
      <c r="EU98" s="36"/>
      <c r="EV98" s="36"/>
    </row>
    <row r="99" spans="1:152" s="30" customFormat="1" ht="12.75">
      <c r="N99" s="36">
        <v>3.1598E-7</v>
      </c>
      <c r="O99" s="36">
        <v>5.1407345075500004</v>
      </c>
      <c r="P99" s="36">
        <v>1788.1448967202</v>
      </c>
      <c r="Q99" s="30">
        <f t="shared" si="92"/>
        <v>1.9381544769154175E-8</v>
      </c>
      <c r="R99" s="30">
        <f t="shared" si="93"/>
        <v>1.942356071315414E-8</v>
      </c>
      <c r="S99" s="30">
        <f t="shared" si="94"/>
        <v>1.9423561005365422E-8</v>
      </c>
      <c r="T99" s="30">
        <f t="shared" si="95"/>
        <v>1.9423561005367662E-8</v>
      </c>
      <c r="V99" s="36">
        <v>4.1010000000000001E-8</v>
      </c>
      <c r="W99" s="36">
        <v>6.19274358942</v>
      </c>
      <c r="X99" s="36">
        <v>636.71589257630001</v>
      </c>
      <c r="Y99" s="30">
        <f t="shared" si="96"/>
        <v>-3.6391427825489073E-8</v>
      </c>
      <c r="Z99" s="30">
        <f t="shared" si="97"/>
        <v>-3.6390530880117333E-8</v>
      </c>
      <c r="AA99" s="30">
        <f t="shared" si="98"/>
        <v>-3.6390530873878975E-8</v>
      </c>
      <c r="AB99" s="30">
        <f t="shared" si="99"/>
        <v>-3.6390530873878929E-8</v>
      </c>
      <c r="AD99" s="36">
        <v>1.0589999999999999E-8</v>
      </c>
      <c r="AE99" s="36">
        <v>0.13532061468000001</v>
      </c>
      <c r="AF99" s="36">
        <v>416.30325013750002</v>
      </c>
      <c r="AG99" s="30">
        <f t="shared" si="136"/>
        <v>-5.9979647190310822E-9</v>
      </c>
      <c r="AH99" s="30">
        <f t="shared" si="137"/>
        <v>-5.9982354116765162E-9</v>
      </c>
      <c r="AI99" s="30">
        <f t="shared" si="138"/>
        <v>-5.9982354135591073E-9</v>
      </c>
      <c r="AJ99" s="30">
        <f t="shared" si="139"/>
        <v>-5.998235413559123E-9</v>
      </c>
      <c r="AL99" s="36">
        <v>2.1999999999999998E-9</v>
      </c>
      <c r="AM99" s="36">
        <v>3.8747198941000001</v>
      </c>
      <c r="AN99" s="36">
        <v>2104.5367663768002</v>
      </c>
      <c r="AO99" s="30">
        <f t="shared" si="140"/>
        <v>1.3179742427424417E-10</v>
      </c>
      <c r="AP99" s="30">
        <f t="shared" si="141"/>
        <v>1.3145309604490179E-10</v>
      </c>
      <c r="AQ99" s="30">
        <f t="shared" si="142"/>
        <v>1.3145309365015821E-10</v>
      </c>
      <c r="AR99" s="30">
        <f t="shared" si="143"/>
        <v>1.3145309365013872E-10</v>
      </c>
      <c r="AT99" s="36"/>
      <c r="AU99" s="36"/>
      <c r="AV99" s="36"/>
      <c r="BB99" s="36"/>
      <c r="BC99" s="36"/>
      <c r="BD99" s="36"/>
      <c r="BJ99" s="36">
        <v>1.2299999999999999E-8</v>
      </c>
      <c r="BK99" s="36">
        <v>0.19552728220000001</v>
      </c>
      <c r="BL99" s="36">
        <v>305.34616939270001</v>
      </c>
      <c r="BM99" s="30">
        <f t="shared" si="108"/>
        <v>9.0089921150478315E-10</v>
      </c>
      <c r="BN99" s="30">
        <f t="shared" si="109"/>
        <v>9.0062014865995312E-10</v>
      </c>
      <c r="BO99" s="30">
        <f t="shared" si="110"/>
        <v>9.0062014671912695E-10</v>
      </c>
      <c r="BP99" s="30">
        <f t="shared" si="111"/>
        <v>9.0062014671911051E-10</v>
      </c>
      <c r="BR99" s="36">
        <v>2.9899999999999998E-9</v>
      </c>
      <c r="BS99" s="36">
        <v>1.43093538841</v>
      </c>
      <c r="BT99" s="36">
        <v>909.81873305459999</v>
      </c>
      <c r="BU99" s="30">
        <f t="shared" si="144"/>
        <v>-2.6630370734997688E-9</v>
      </c>
      <c r="BV99" s="30">
        <f t="shared" si="145"/>
        <v>-2.6629449127494942E-9</v>
      </c>
      <c r="BW99" s="30">
        <f t="shared" si="146"/>
        <v>-2.6629449121084934E-9</v>
      </c>
      <c r="BX99" s="30">
        <f t="shared" si="147"/>
        <v>-2.6629449121084888E-9</v>
      </c>
      <c r="BZ99" s="36"/>
      <c r="CA99" s="36"/>
      <c r="CB99" s="36"/>
      <c r="CH99" s="36"/>
      <c r="CI99" s="36"/>
      <c r="CJ99" s="36"/>
      <c r="CP99" s="36"/>
      <c r="CQ99" s="36"/>
      <c r="CR99" s="36"/>
      <c r="CX99" s="36"/>
      <c r="CY99" s="36"/>
      <c r="CZ99" s="36"/>
      <c r="DF99" s="36">
        <v>4.4666E-7</v>
      </c>
      <c r="DG99" s="36">
        <v>1.62313786651</v>
      </c>
      <c r="DH99" s="36">
        <v>984.60033162189995</v>
      </c>
      <c r="DI99" s="30">
        <f t="shared" si="120"/>
        <v>-3.4321387922502908E-7</v>
      </c>
      <c r="DJ99" s="30">
        <f t="shared" si="121"/>
        <v>-3.431929097669416E-7</v>
      </c>
      <c r="DK99" s="30">
        <f t="shared" si="122"/>
        <v>-3.4319290962109698E-7</v>
      </c>
      <c r="DL99" s="30">
        <f t="shared" si="123"/>
        <v>-3.4319290962109571E-7</v>
      </c>
      <c r="DN99" s="36">
        <v>8.1260000000000001E-8</v>
      </c>
      <c r="DO99" s="36">
        <v>3.7297710695399999</v>
      </c>
      <c r="DP99" s="36">
        <v>2634.2277314714001</v>
      </c>
      <c r="DQ99" s="30">
        <f t="shared" si="124"/>
        <v>-9.7017893167604928E-9</v>
      </c>
      <c r="DR99" s="30">
        <f t="shared" si="125"/>
        <v>-9.6859553475200808E-9</v>
      </c>
      <c r="DS99" s="30">
        <f t="shared" si="126"/>
        <v>-9.6859552373969468E-9</v>
      </c>
      <c r="DT99" s="30">
        <f t="shared" si="127"/>
        <v>-9.6859552373959426E-9</v>
      </c>
      <c r="DV99" s="36">
        <v>1.927E-8</v>
      </c>
      <c r="DW99" s="36">
        <v>0.32286661566000002</v>
      </c>
      <c r="DX99" s="36">
        <v>295.05122865419997</v>
      </c>
      <c r="DY99" s="30">
        <f t="shared" si="148"/>
        <v>4.9116543630529442E-9</v>
      </c>
      <c r="DZ99" s="30">
        <f t="shared" si="149"/>
        <v>4.9112447573298637E-9</v>
      </c>
      <c r="EA99" s="30">
        <f t="shared" si="150"/>
        <v>4.911244754481133E-9</v>
      </c>
      <c r="EB99" s="30">
        <f t="shared" si="151"/>
        <v>4.9112447544811091E-9</v>
      </c>
      <c r="ED99" s="36"/>
      <c r="EE99" s="36"/>
      <c r="EF99" s="36"/>
      <c r="EL99" s="36"/>
      <c r="EM99" s="36"/>
      <c r="EN99" s="36"/>
      <c r="ET99" s="36"/>
      <c r="EU99" s="36"/>
      <c r="EV99" s="36"/>
    </row>
    <row r="100" spans="1:152" s="30" customFormat="1" ht="12.75">
      <c r="A100" s="30" t="s">
        <v>197</v>
      </c>
      <c r="B100" s="30" t="s">
        <v>198</v>
      </c>
      <c r="C100" s="30" t="s">
        <v>199</v>
      </c>
      <c r="D100" s="30" t="s">
        <v>229</v>
      </c>
      <c r="E100" s="30" t="s">
        <v>230</v>
      </c>
      <c r="F100" s="30" t="s">
        <v>231</v>
      </c>
      <c r="N100" s="36">
        <v>2.9849000000000002E-7</v>
      </c>
      <c r="O100" s="36">
        <v>5.34441117167</v>
      </c>
      <c r="P100" s="36">
        <v>2221.8566345969998</v>
      </c>
      <c r="Q100" s="30">
        <f t="shared" si="92"/>
        <v>2.2989544611029294E-7</v>
      </c>
      <c r="R100" s="30">
        <f t="shared" si="93"/>
        <v>2.2986392860748947E-7</v>
      </c>
      <c r="S100" s="30">
        <f t="shared" si="94"/>
        <v>2.2986392838827027E-7</v>
      </c>
      <c r="T100" s="30">
        <f t="shared" si="95"/>
        <v>2.2986392838826826E-7</v>
      </c>
      <c r="V100" s="36">
        <v>4.4320000000000002E-8</v>
      </c>
      <c r="W100" s="36">
        <v>4.3581152405100001</v>
      </c>
      <c r="X100" s="36">
        <v>423.41679713830001</v>
      </c>
      <c r="Y100" s="30">
        <f t="shared" si="96"/>
        <v>-1.8863744842400836E-8</v>
      </c>
      <c r="Z100" s="30">
        <f t="shared" si="97"/>
        <v>-1.8862479688474856E-8</v>
      </c>
      <c r="AA100" s="30">
        <f t="shared" si="98"/>
        <v>-1.8862479679675924E-8</v>
      </c>
      <c r="AB100" s="30">
        <f t="shared" si="99"/>
        <v>-1.8862479679675834E-8</v>
      </c>
      <c r="AD100" s="36">
        <v>8.3600000000000001E-9</v>
      </c>
      <c r="AE100" s="36">
        <v>2.0749242275499999</v>
      </c>
      <c r="AF100" s="36">
        <v>1056.2005364515001</v>
      </c>
      <c r="AG100" s="30">
        <f t="shared" si="136"/>
        <v>-6.70719721950309E-9</v>
      </c>
      <c r="AH100" s="30">
        <f t="shared" si="137"/>
        <v>-6.7068045128793103E-9</v>
      </c>
      <c r="AI100" s="30">
        <f t="shared" si="138"/>
        <v>-6.7068045101479723E-9</v>
      </c>
      <c r="AJ100" s="30">
        <f t="shared" si="139"/>
        <v>-6.70680451014795E-9</v>
      </c>
      <c r="AL100" s="36">
        <v>1.7100000000000001E-9</v>
      </c>
      <c r="AM100" s="36">
        <v>6.1082720939900002</v>
      </c>
      <c r="AN100" s="36">
        <v>1382.8873468465999</v>
      </c>
      <c r="AO100" s="30">
        <f t="shared" si="140"/>
        <v>1.9747644010866316E-11</v>
      </c>
      <c r="AP100" s="30">
        <f t="shared" si="141"/>
        <v>1.957147629098797E-11</v>
      </c>
      <c r="AQ100" s="30">
        <f t="shared" si="142"/>
        <v>1.9571475065777717E-11</v>
      </c>
      <c r="AR100" s="30">
        <f t="shared" si="143"/>
        <v>1.9571475065767087E-11</v>
      </c>
      <c r="AT100" s="36"/>
      <c r="AU100" s="36"/>
      <c r="AV100" s="36"/>
      <c r="BB100" s="36"/>
      <c r="BC100" s="36"/>
      <c r="BD100" s="36"/>
      <c r="BJ100" s="36">
        <v>1.2229999999999999E-8</v>
      </c>
      <c r="BK100" s="36">
        <v>2.8668155633699999</v>
      </c>
      <c r="BL100" s="36">
        <v>1382.8873468465999</v>
      </c>
      <c r="BM100" s="30">
        <f t="shared" si="108"/>
        <v>1.0786924991155751E-9</v>
      </c>
      <c r="BN100" s="30">
        <f t="shared" si="109"/>
        <v>1.0799476257232462E-9</v>
      </c>
      <c r="BO100" s="30">
        <f t="shared" si="110"/>
        <v>1.0799476344523377E-9</v>
      </c>
      <c r="BP100" s="30">
        <f t="shared" si="111"/>
        <v>1.0799476344524241E-9</v>
      </c>
      <c r="BR100" s="36">
        <v>2.9699999999999999E-9</v>
      </c>
      <c r="BS100" s="36">
        <v>2.5658451221099998</v>
      </c>
      <c r="BT100" s="36">
        <v>530.6541729411</v>
      </c>
      <c r="BU100" s="30">
        <f t="shared" si="144"/>
        <v>2.7620757745487626E-9</v>
      </c>
      <c r="BV100" s="30">
        <f t="shared" si="145"/>
        <v>2.7620326113189131E-9</v>
      </c>
      <c r="BW100" s="30">
        <f t="shared" si="146"/>
        <v>2.7620326110187069E-9</v>
      </c>
      <c r="BX100" s="30">
        <f t="shared" si="147"/>
        <v>2.7620326110187048E-9</v>
      </c>
      <c r="BZ100" s="36"/>
      <c r="CA100" s="36"/>
      <c r="CB100" s="36"/>
      <c r="CH100" s="36"/>
      <c r="CI100" s="36"/>
      <c r="CJ100" s="36"/>
      <c r="CP100" s="36"/>
      <c r="CQ100" s="36"/>
      <c r="CR100" s="36"/>
      <c r="CX100" s="36"/>
      <c r="CY100" s="36"/>
      <c r="CZ100" s="36"/>
      <c r="DF100" s="36">
        <v>4.4882999999999998E-7</v>
      </c>
      <c r="DG100" s="36">
        <v>4.9009195955699996</v>
      </c>
      <c r="DH100" s="36">
        <v>2648.4548254729998</v>
      </c>
      <c r="DI100" s="30">
        <f t="shared" si="120"/>
        <v>-4.2023956358582817E-7</v>
      </c>
      <c r="DJ100" s="30">
        <f t="shared" si="121"/>
        <v>-4.2020845239979894E-7</v>
      </c>
      <c r="DK100" s="30">
        <f t="shared" si="122"/>
        <v>-4.2020845218337022E-7</v>
      </c>
      <c r="DL100" s="30">
        <f t="shared" si="123"/>
        <v>-4.2020845218336852E-7</v>
      </c>
      <c r="DN100" s="36">
        <v>8.0779999999999999E-8</v>
      </c>
      <c r="DO100" s="36">
        <v>1.2924627289399999</v>
      </c>
      <c r="DP100" s="36">
        <v>2428.0421830342002</v>
      </c>
      <c r="DQ100" s="30">
        <f t="shared" si="124"/>
        <v>7.4516811973128844E-8</v>
      </c>
      <c r="DR100" s="30">
        <f t="shared" si="125"/>
        <v>7.4522452419560415E-8</v>
      </c>
      <c r="DS100" s="30">
        <f t="shared" si="126"/>
        <v>7.4522452458780066E-8</v>
      </c>
      <c r="DT100" s="30">
        <f t="shared" si="127"/>
        <v>7.4522452458780344E-8</v>
      </c>
      <c r="DV100" s="36">
        <v>1.904E-8</v>
      </c>
      <c r="DW100" s="36">
        <v>3.43534792123</v>
      </c>
      <c r="DX100" s="36">
        <v>647.01083331480004</v>
      </c>
      <c r="DY100" s="30">
        <f t="shared" si="148"/>
        <v>1.8820326389326161E-8</v>
      </c>
      <c r="DZ100" s="30">
        <f t="shared" si="149"/>
        <v>1.8820187351457497E-8</v>
      </c>
      <c r="EA100" s="30">
        <f t="shared" si="150"/>
        <v>1.8820187350490368E-8</v>
      </c>
      <c r="EB100" s="30">
        <f t="shared" si="151"/>
        <v>1.8820187350490358E-8</v>
      </c>
      <c r="ED100" s="36"/>
      <c r="EE100" s="36"/>
      <c r="EF100" s="36"/>
      <c r="EL100" s="41"/>
      <c r="EM100" s="41"/>
      <c r="EN100" s="41"/>
      <c r="ET100" s="36"/>
      <c r="EU100" s="36"/>
      <c r="EV100" s="36"/>
    </row>
    <row r="101" spans="1:152" s="30" customFormat="1" ht="12.75">
      <c r="A101" s="30">
        <f>E97*COS(C98)*COS(A98)</f>
        <v>-3.9414113461105886</v>
      </c>
      <c r="B101" s="30">
        <f>E97*COS(C98)*SIN(A98)</f>
        <v>-3.7227701971428133</v>
      </c>
      <c r="C101" s="30">
        <f>E97*SIN(C98)</f>
        <v>0.10363513850723087</v>
      </c>
      <c r="D101" s="30">
        <f>A101-$D$9</f>
        <v>-3.8523426128282252</v>
      </c>
      <c r="E101" s="30">
        <f>B101-$E$9</f>
        <v>-2.7108124123100872</v>
      </c>
      <c r="F101" s="30">
        <f>C101-$F$9</f>
        <v>0.10363182280005424</v>
      </c>
      <c r="N101" s="36">
        <v>3.2810999999999999E-7</v>
      </c>
      <c r="O101" s="36">
        <v>5.2890711883600003</v>
      </c>
      <c r="P101" s="36">
        <v>88.865680217000005</v>
      </c>
      <c r="Q101" s="30">
        <f t="shared" si="92"/>
        <v>2.7515747383317804E-8</v>
      </c>
      <c r="R101" s="30">
        <f t="shared" si="93"/>
        <v>2.7513582705588953E-8</v>
      </c>
      <c r="S101" s="30">
        <f t="shared" si="94"/>
        <v>2.7513582690534068E-8</v>
      </c>
      <c r="T101" s="30">
        <f t="shared" si="95"/>
        <v>2.7513582690534068E-8</v>
      </c>
      <c r="V101" s="36">
        <v>4.1320000000000002E-8</v>
      </c>
      <c r="W101" s="36">
        <v>0.50170694172999997</v>
      </c>
      <c r="X101" s="36">
        <v>1056.2005364515001</v>
      </c>
      <c r="Y101" s="30">
        <f t="shared" si="96"/>
        <v>2.4745165799944818E-8</v>
      </c>
      <c r="Z101" s="30">
        <f t="shared" si="97"/>
        <v>2.4747769653711034E-8</v>
      </c>
      <c r="AA101" s="30">
        <f t="shared" si="98"/>
        <v>2.4747769671819772E-8</v>
      </c>
      <c r="AB101" s="30">
        <f t="shared" si="99"/>
        <v>2.4747769671819917E-8</v>
      </c>
      <c r="AD101" s="36">
        <v>8.8900000000000005E-9</v>
      </c>
      <c r="AE101" s="36">
        <v>1.7517780810600001</v>
      </c>
      <c r="AF101" s="36">
        <v>1898.3512179396</v>
      </c>
      <c r="AG101" s="30">
        <f t="shared" si="136"/>
        <v>-7.0717520334843406E-9</v>
      </c>
      <c r="AH101" s="30">
        <f t="shared" si="137"/>
        <v>-7.0725138935439401E-9</v>
      </c>
      <c r="AI101" s="30">
        <f t="shared" si="138"/>
        <v>-7.0725138988420195E-9</v>
      </c>
      <c r="AJ101" s="30">
        <f t="shared" si="139"/>
        <v>-7.0725138988420667E-9</v>
      </c>
      <c r="AL101" s="36">
        <v>1.8400000000000001E-9</v>
      </c>
      <c r="AM101" s="36">
        <v>5.9841584754400001</v>
      </c>
      <c r="AN101" s="36">
        <v>750.10360753340001</v>
      </c>
      <c r="AO101" s="30">
        <f t="shared" si="140"/>
        <v>-4.6298827732938381E-10</v>
      </c>
      <c r="AP101" s="30">
        <f t="shared" si="141"/>
        <v>-4.6288875713507504E-10</v>
      </c>
      <c r="AQ101" s="30">
        <f t="shared" si="142"/>
        <v>-4.6288875644292779E-10</v>
      </c>
      <c r="AR101" s="30">
        <f t="shared" si="143"/>
        <v>-4.6288875644292143E-10</v>
      </c>
      <c r="AT101" s="36"/>
      <c r="AU101" s="36"/>
      <c r="AV101" s="36"/>
      <c r="BB101" s="36"/>
      <c r="BC101" s="36"/>
      <c r="BD101" s="36"/>
      <c r="BJ101" s="36">
        <v>1.324E-8</v>
      </c>
      <c r="BK101" s="36">
        <v>2.23549334986</v>
      </c>
      <c r="BL101" s="36">
        <v>530.21222995640005</v>
      </c>
      <c r="BM101" s="30">
        <f t="shared" si="108"/>
        <v>1.0089679923762338E-8</v>
      </c>
      <c r="BN101" s="30">
        <f t="shared" si="109"/>
        <v>1.0089341263928665E-8</v>
      </c>
      <c r="BO101" s="30">
        <f t="shared" si="110"/>
        <v>1.0089341261573306E-8</v>
      </c>
      <c r="BP101" s="30">
        <f t="shared" si="111"/>
        <v>1.0089341261573283E-8</v>
      </c>
      <c r="BR101" s="36">
        <v>2.3499999999999999E-9</v>
      </c>
      <c r="BS101" s="36">
        <v>4.81644489422</v>
      </c>
      <c r="BT101" s="36">
        <v>535.10759106600005</v>
      </c>
      <c r="BU101" s="30">
        <f t="shared" si="144"/>
        <v>-6.4651156076895237E-10</v>
      </c>
      <c r="BV101" s="30">
        <f t="shared" si="145"/>
        <v>-6.464214880470077E-10</v>
      </c>
      <c r="BW101" s="30">
        <f t="shared" si="146"/>
        <v>-6.4642148742056769E-10</v>
      </c>
      <c r="BX101" s="30">
        <f t="shared" si="147"/>
        <v>-6.464214874205617E-10</v>
      </c>
      <c r="BZ101" s="36"/>
      <c r="CA101" s="36"/>
      <c r="CB101" s="36"/>
      <c r="CH101" s="36"/>
      <c r="CI101" s="36"/>
      <c r="CJ101" s="36"/>
      <c r="CP101" s="36"/>
      <c r="CQ101" s="36"/>
      <c r="CR101" s="36"/>
      <c r="CX101" s="36"/>
      <c r="CY101" s="36"/>
      <c r="CZ101" s="36"/>
      <c r="DF101" s="36">
        <v>5.3206000000000001E-7</v>
      </c>
      <c r="DG101" s="36">
        <v>1.1980036430800001</v>
      </c>
      <c r="DH101" s="36">
        <v>760.25553592000006</v>
      </c>
      <c r="DI101" s="30">
        <f t="shared" si="120"/>
        <v>-5.2795473270296225E-7</v>
      </c>
      <c r="DJ101" s="30">
        <f t="shared" si="121"/>
        <v>-5.279584682992727E-7</v>
      </c>
      <c r="DK101" s="30">
        <f t="shared" si="122"/>
        <v>-5.2795846832524707E-7</v>
      </c>
      <c r="DL101" s="30">
        <f t="shared" si="123"/>
        <v>-5.2795846832524728E-7</v>
      </c>
      <c r="DN101" s="36">
        <v>8.8669999999999999E-8</v>
      </c>
      <c r="DO101" s="36">
        <v>1.8568475362200001</v>
      </c>
      <c r="DP101" s="36">
        <v>750.10360753340001</v>
      </c>
      <c r="DQ101" s="30">
        <f t="shared" si="124"/>
        <v>-5.922115976897622E-8</v>
      </c>
      <c r="DR101" s="30">
        <f t="shared" si="125"/>
        <v>-5.922484774163954E-8</v>
      </c>
      <c r="DS101" s="30">
        <f t="shared" si="126"/>
        <v>-5.9224847767287982E-8</v>
      </c>
      <c r="DT101" s="30">
        <f t="shared" si="127"/>
        <v>-5.922484776728822E-8</v>
      </c>
      <c r="DV101" s="36">
        <v>1.9399999999999998E-8</v>
      </c>
      <c r="DW101" s="36">
        <v>0.29170673525000002</v>
      </c>
      <c r="DX101" s="36">
        <v>2111.6503133776</v>
      </c>
      <c r="DY101" s="30">
        <f t="shared" si="148"/>
        <v>7.9268156749675919E-9</v>
      </c>
      <c r="DZ101" s="30">
        <f t="shared" si="149"/>
        <v>7.9296012529983064E-9</v>
      </c>
      <c r="EA101" s="30">
        <f t="shared" si="150"/>
        <v>7.9296012723707489E-9</v>
      </c>
      <c r="EB101" s="30">
        <f t="shared" si="151"/>
        <v>7.9296012723709375E-9</v>
      </c>
      <c r="ED101" s="41"/>
      <c r="EE101" s="41"/>
      <c r="EF101" s="41"/>
      <c r="EL101" s="36"/>
      <c r="EM101" s="36"/>
      <c r="EN101" s="36"/>
      <c r="ET101" s="36"/>
      <c r="EU101" s="36"/>
      <c r="EV101" s="36"/>
    </row>
    <row r="102" spans="1:152" s="30" customFormat="1" ht="12.75">
      <c r="N102" s="36">
        <v>2.7686000000000001E-7</v>
      </c>
      <c r="O102" s="36">
        <v>1.8522703620700001</v>
      </c>
      <c r="P102" s="36">
        <v>0.2124483211</v>
      </c>
      <c r="Q102" s="30">
        <f t="shared" si="92"/>
        <v>-7.6590607159122621E-8</v>
      </c>
      <c r="R102" s="30">
        <f t="shared" si="93"/>
        <v>-7.6590602948007784E-8</v>
      </c>
      <c r="S102" s="30">
        <f t="shared" si="94"/>
        <v>-7.6590602947978482E-8</v>
      </c>
      <c r="T102" s="30">
        <f t="shared" si="95"/>
        <v>-7.6590602947978482E-8</v>
      </c>
      <c r="V102" s="36">
        <v>4.3980000000000001E-8</v>
      </c>
      <c r="W102" s="36">
        <v>4.1428028696899997</v>
      </c>
      <c r="X102" s="36">
        <v>511.5317178299</v>
      </c>
      <c r="Y102" s="30">
        <f t="shared" si="96"/>
        <v>1.1485591450605394E-8</v>
      </c>
      <c r="Z102" s="30">
        <f t="shared" si="97"/>
        <v>1.1487209376384842E-8</v>
      </c>
      <c r="AA102" s="30">
        <f t="shared" si="98"/>
        <v>1.1487209387637104E-8</v>
      </c>
      <c r="AB102" s="30">
        <f t="shared" si="99"/>
        <v>1.1487209387637196E-8</v>
      </c>
      <c r="AD102" s="36">
        <v>7.7200000000000006E-9</v>
      </c>
      <c r="AE102" s="36">
        <v>2.8921771556100002</v>
      </c>
      <c r="AF102" s="36">
        <v>2008.557539159</v>
      </c>
      <c r="AG102" s="30">
        <f t="shared" si="136"/>
        <v>-2.9381609936009043E-9</v>
      </c>
      <c r="AH102" s="30">
        <f t="shared" si="137"/>
        <v>-2.9392292650936082E-9</v>
      </c>
      <c r="AI102" s="30">
        <f t="shared" si="138"/>
        <v>-2.9392292725229826E-9</v>
      </c>
      <c r="AJ102" s="30">
        <f t="shared" si="139"/>
        <v>-2.9392292725230459E-9</v>
      </c>
      <c r="AL102" s="36">
        <v>1.7100000000000001E-9</v>
      </c>
      <c r="AM102" s="36">
        <v>5.2574496102800001</v>
      </c>
      <c r="AN102" s="36">
        <v>824.74219374879999</v>
      </c>
      <c r="AO102" s="30">
        <f t="shared" si="140"/>
        <v>1.3246823815274685E-9</v>
      </c>
      <c r="AP102" s="30">
        <f t="shared" si="141"/>
        <v>1.3247488231220866E-9</v>
      </c>
      <c r="AQ102" s="30">
        <f t="shared" si="142"/>
        <v>1.3247488235841568E-9</v>
      </c>
      <c r="AR102" s="30">
        <f t="shared" si="143"/>
        <v>1.3247488235841605E-9</v>
      </c>
      <c r="AT102" s="36"/>
      <c r="AU102" s="36"/>
      <c r="AV102" s="36"/>
      <c r="BB102" s="36"/>
      <c r="BC102" s="36"/>
      <c r="BD102" s="36"/>
      <c r="BJ102" s="36">
        <v>1.056E-8</v>
      </c>
      <c r="BK102" s="36">
        <v>3.8057975095700001</v>
      </c>
      <c r="BL102" s="36">
        <v>76.266071275599998</v>
      </c>
      <c r="BM102" s="30">
        <f t="shared" si="108"/>
        <v>-1.02539510275669E-8</v>
      </c>
      <c r="BN102" s="30">
        <f t="shared" si="109"/>
        <v>-1.0253965368295381E-8</v>
      </c>
      <c r="BO102" s="30">
        <f t="shared" si="110"/>
        <v>-1.0253965368395117E-8</v>
      </c>
      <c r="BP102" s="30">
        <f t="shared" si="111"/>
        <v>-1.0253965368395117E-8</v>
      </c>
      <c r="BR102" s="36">
        <v>3.0600000000000002E-9</v>
      </c>
      <c r="BS102" s="36">
        <v>0.68420442847999996</v>
      </c>
      <c r="BT102" s="36">
        <v>380.12776796000003</v>
      </c>
      <c r="BU102" s="30">
        <f t="shared" si="144"/>
        <v>4.4927506655540102E-10</v>
      </c>
      <c r="BV102" s="30">
        <f t="shared" si="145"/>
        <v>4.4918934463417018E-10</v>
      </c>
      <c r="BW102" s="30">
        <f t="shared" si="146"/>
        <v>4.4918934403799154E-10</v>
      </c>
      <c r="BX102" s="30">
        <f t="shared" si="147"/>
        <v>4.4918934403798745E-10</v>
      </c>
      <c r="BZ102" s="36"/>
      <c r="CA102" s="36"/>
      <c r="CB102" s="36"/>
      <c r="CH102" s="36"/>
      <c r="CI102" s="36"/>
      <c r="CJ102" s="36"/>
      <c r="CP102" s="36"/>
      <c r="CQ102" s="36"/>
      <c r="CR102" s="36"/>
      <c r="CX102" s="36"/>
      <c r="CY102" s="36"/>
      <c r="CZ102" s="36"/>
      <c r="DF102" s="36">
        <v>4.4392999999999998E-7</v>
      </c>
      <c r="DG102" s="36">
        <v>4.4262374766199999</v>
      </c>
      <c r="DH102" s="36">
        <v>1063.3140834523001</v>
      </c>
      <c r="DI102" s="30">
        <f t="shared" si="120"/>
        <v>4.4942372566515229E-8</v>
      </c>
      <c r="DJ102" s="30">
        <f t="shared" si="121"/>
        <v>4.4907385067298137E-8</v>
      </c>
      <c r="DK102" s="30">
        <f t="shared" si="122"/>
        <v>4.4907384823966615E-8</v>
      </c>
      <c r="DL102" s="30">
        <f t="shared" si="123"/>
        <v>4.4907384823964266E-8</v>
      </c>
      <c r="DN102" s="36">
        <v>8.9120000000000007E-8</v>
      </c>
      <c r="DO102" s="36">
        <v>4.8097351671100004</v>
      </c>
      <c r="DP102" s="36">
        <v>1062.5633239269</v>
      </c>
      <c r="DQ102" s="30">
        <f t="shared" si="124"/>
        <v>4.1869156627079203E-8</v>
      </c>
      <c r="DR102" s="30">
        <f t="shared" si="125"/>
        <v>4.1862928484464338E-8</v>
      </c>
      <c r="DS102" s="30">
        <f t="shared" si="126"/>
        <v>4.1862928441148033E-8</v>
      </c>
      <c r="DT102" s="30">
        <f t="shared" si="127"/>
        <v>4.1862928441147682E-8</v>
      </c>
      <c r="DV102" s="36">
        <v>1.88E-8</v>
      </c>
      <c r="DW102" s="36">
        <v>3.1440361558599998</v>
      </c>
      <c r="DX102" s="36">
        <v>611.4430983108</v>
      </c>
      <c r="DY102" s="30">
        <f t="shared" si="148"/>
        <v>1.8233303899708327E-8</v>
      </c>
      <c r="DZ102" s="30">
        <f t="shared" si="149"/>
        <v>1.8233095191811431E-8</v>
      </c>
      <c r="EA102" s="30">
        <f t="shared" si="150"/>
        <v>1.8233095190359778E-8</v>
      </c>
      <c r="EB102" s="30">
        <f t="shared" si="151"/>
        <v>1.8233095190359768E-8</v>
      </c>
      <c r="ED102" s="36"/>
      <c r="EE102" s="36"/>
      <c r="EF102" s="36"/>
      <c r="EL102" s="36"/>
      <c r="EM102" s="36"/>
      <c r="EN102" s="36"/>
      <c r="ET102" s="36"/>
      <c r="EU102" s="36"/>
      <c r="EV102" s="36"/>
    </row>
    <row r="103" spans="1:152" s="30" customFormat="1" ht="12.75">
      <c r="N103" s="36">
        <v>2.5820000000000002E-7</v>
      </c>
      <c r="O103" s="36">
        <v>3.8592088249400001</v>
      </c>
      <c r="P103" s="36">
        <v>2317.8358618148</v>
      </c>
      <c r="Q103" s="30">
        <f t="shared" si="92"/>
        <v>-2.3441683559807751E-7</v>
      </c>
      <c r="R103" s="30">
        <f t="shared" si="93"/>
        <v>-2.3443552360672826E-7</v>
      </c>
      <c r="S103" s="30">
        <f t="shared" si="94"/>
        <v>-2.3443552373667508E-7</v>
      </c>
      <c r="T103" s="30">
        <f t="shared" si="95"/>
        <v>-2.3443552373667621E-7</v>
      </c>
      <c r="V103" s="36">
        <v>5.4060000000000002E-8</v>
      </c>
      <c r="W103" s="36">
        <v>4.4042949369800004</v>
      </c>
      <c r="X103" s="36">
        <v>2221.8566345969998</v>
      </c>
      <c r="Y103" s="30">
        <f t="shared" si="96"/>
        <v>-3.2939812390504674E-9</v>
      </c>
      <c r="Z103" s="30">
        <f t="shared" si="97"/>
        <v>-3.3029133538920928E-9</v>
      </c>
      <c r="AA103" s="30">
        <f t="shared" si="98"/>
        <v>-3.3029134160126735E-9</v>
      </c>
      <c r="AB103" s="30">
        <f t="shared" si="99"/>
        <v>-3.3029134160132484E-9</v>
      </c>
      <c r="AD103" s="36">
        <v>1.014E-8</v>
      </c>
      <c r="AE103" s="36">
        <v>2.8084777292199998</v>
      </c>
      <c r="AF103" s="36">
        <v>1464.6394800628</v>
      </c>
      <c r="AG103" s="30">
        <f t="shared" si="136"/>
        <v>5.7249206003553629E-9</v>
      </c>
      <c r="AH103" s="30">
        <f t="shared" si="137"/>
        <v>5.7258338191933516E-9</v>
      </c>
      <c r="AI103" s="30">
        <f t="shared" si="138"/>
        <v>5.7258338255443608E-9</v>
      </c>
      <c r="AJ103" s="30">
        <f t="shared" si="139"/>
        <v>5.7258338255444046E-9</v>
      </c>
      <c r="AL103" s="36">
        <v>1.51E-9</v>
      </c>
      <c r="AM103" s="36">
        <v>4.3079909162599996</v>
      </c>
      <c r="AN103" s="36">
        <v>2001.4439921582</v>
      </c>
      <c r="AO103" s="30">
        <f t="shared" si="140"/>
        <v>1.3207997521803779E-9</v>
      </c>
      <c r="AP103" s="30">
        <f t="shared" si="141"/>
        <v>1.3206906108050361E-9</v>
      </c>
      <c r="AQ103" s="30">
        <f t="shared" si="142"/>
        <v>1.3206906100458787E-9</v>
      </c>
      <c r="AR103" s="30">
        <f t="shared" si="143"/>
        <v>1.3206906100458723E-9</v>
      </c>
      <c r="AT103" s="36"/>
      <c r="AU103" s="36"/>
      <c r="AV103" s="36"/>
      <c r="BB103" s="36"/>
      <c r="BC103" s="36"/>
      <c r="BD103" s="36"/>
      <c r="BJ103" s="36">
        <v>1.05E-8</v>
      </c>
      <c r="BK103" s="36">
        <v>4.68011652614</v>
      </c>
      <c r="BL103" s="36">
        <v>1788.1448967202</v>
      </c>
      <c r="BM103" s="30">
        <f t="shared" si="108"/>
        <v>5.235404175418189E-9</v>
      </c>
      <c r="BN103" s="30">
        <f t="shared" si="109"/>
        <v>5.2366166695866429E-9</v>
      </c>
      <c r="BO103" s="30">
        <f t="shared" si="110"/>
        <v>5.2366166780189741E-9</v>
      </c>
      <c r="BP103" s="30">
        <f t="shared" si="111"/>
        <v>5.2366166780190387E-9</v>
      </c>
      <c r="BR103" s="36">
        <v>2.3600000000000001E-9</v>
      </c>
      <c r="BS103" s="36">
        <v>4.6316295679200001</v>
      </c>
      <c r="BT103" s="36">
        <v>526.77020378780003</v>
      </c>
      <c r="BU103" s="30">
        <f t="shared" si="144"/>
        <v>-3.2959609269327943E-10</v>
      </c>
      <c r="BV103" s="30">
        <f t="shared" si="145"/>
        <v>-3.2950438003529318E-10</v>
      </c>
      <c r="BW103" s="30">
        <f t="shared" si="146"/>
        <v>-3.2950437939744873E-10</v>
      </c>
      <c r="BX103" s="30">
        <f t="shared" si="147"/>
        <v>-3.2950437939744356E-10</v>
      </c>
      <c r="BZ103" s="36"/>
      <c r="CA103" s="36"/>
      <c r="CB103" s="36"/>
      <c r="CH103" s="36"/>
      <c r="CI103" s="36"/>
      <c r="CJ103" s="36"/>
      <c r="CP103" s="36"/>
      <c r="CQ103" s="36"/>
      <c r="CR103" s="36"/>
      <c r="CX103" s="36"/>
      <c r="CY103" s="36"/>
      <c r="CZ103" s="36"/>
      <c r="DF103" s="36">
        <v>3.7566000000000002E-7</v>
      </c>
      <c r="DG103" s="36">
        <v>2.9302109521299999</v>
      </c>
      <c r="DH103" s="36">
        <v>1677.9385755008</v>
      </c>
      <c r="DI103" s="30">
        <f t="shared" si="120"/>
        <v>3.7413769041296273E-7</v>
      </c>
      <c r="DJ103" s="30">
        <f t="shared" si="121"/>
        <v>3.7413346399705258E-7</v>
      </c>
      <c r="DK103" s="30">
        <f t="shared" si="122"/>
        <v>3.7413346396763841E-7</v>
      </c>
      <c r="DL103" s="30">
        <f t="shared" si="123"/>
        <v>3.7413346396763815E-7</v>
      </c>
      <c r="DN103" s="36">
        <v>8.5520000000000001E-8</v>
      </c>
      <c r="DO103" s="36">
        <v>4.5381861798400003</v>
      </c>
      <c r="DP103" s="36">
        <v>21.340641002400002</v>
      </c>
      <c r="DQ103" s="30">
        <f t="shared" si="124"/>
        <v>-2.4661685559768081E-8</v>
      </c>
      <c r="DR103" s="30">
        <f t="shared" si="125"/>
        <v>-2.4661815754720143E-8</v>
      </c>
      <c r="DS103" s="30">
        <f t="shared" si="126"/>
        <v>-2.4661815755625562E-8</v>
      </c>
      <c r="DT103" s="30">
        <f t="shared" si="127"/>
        <v>-2.4661815755625632E-8</v>
      </c>
      <c r="DV103" s="36">
        <v>2.3240000000000002E-8</v>
      </c>
      <c r="DW103" s="36">
        <v>1.9496072076299999</v>
      </c>
      <c r="DX103" s="36">
        <v>824.74219374879999</v>
      </c>
      <c r="DY103" s="30">
        <f t="shared" si="148"/>
        <v>-2.0187068008328712E-8</v>
      </c>
      <c r="DZ103" s="30">
        <f t="shared" si="149"/>
        <v>-2.0187775474638819E-8</v>
      </c>
      <c r="EA103" s="30">
        <f t="shared" si="150"/>
        <v>-2.0187775479558833E-8</v>
      </c>
      <c r="EB103" s="30">
        <f t="shared" si="151"/>
        <v>-2.0187775479558873E-8</v>
      </c>
      <c r="ED103" s="36"/>
      <c r="EE103" s="36"/>
      <c r="EF103" s="36"/>
      <c r="EL103" s="36"/>
      <c r="EM103" s="36"/>
      <c r="EN103" s="36"/>
      <c r="ET103" s="36"/>
      <c r="EU103" s="36"/>
      <c r="EV103" s="36"/>
    </row>
    <row r="104" spans="1:152" s="30" customFormat="1" ht="12.75">
      <c r="A104" s="30" t="s">
        <v>131</v>
      </c>
      <c r="B104" s="18"/>
      <c r="C104" s="18" t="s">
        <v>195</v>
      </c>
      <c r="D104" s="18" t="s">
        <v>148</v>
      </c>
      <c r="N104" s="36">
        <v>2.4704999999999998E-7</v>
      </c>
      <c r="O104" s="36">
        <v>2.6349521499100002</v>
      </c>
      <c r="P104" s="36">
        <v>114.1384744825</v>
      </c>
      <c r="Q104" s="30">
        <f t="shared" si="92"/>
        <v>-1.0328128079289584E-7</v>
      </c>
      <c r="R104" s="30">
        <f t="shared" si="93"/>
        <v>-1.0327937236086223E-7</v>
      </c>
      <c r="S104" s="30">
        <f t="shared" si="94"/>
        <v>-1.0327937234758952E-7</v>
      </c>
      <c r="T104" s="30">
        <f t="shared" si="95"/>
        <v>-1.0327937234758943E-7</v>
      </c>
      <c r="V104" s="36">
        <v>4.4670000000000002E-8</v>
      </c>
      <c r="W104" s="36">
        <v>8.5346506840000003E-2</v>
      </c>
      <c r="X104" s="36">
        <v>1062.5633239269</v>
      </c>
      <c r="Y104" s="30">
        <f t="shared" si="96"/>
        <v>3.9682293035011328E-8</v>
      </c>
      <c r="Z104" s="30">
        <f t="shared" si="97"/>
        <v>3.9683916685690482E-8</v>
      </c>
      <c r="AA104" s="30">
        <f t="shared" si="98"/>
        <v>3.9683916696981762E-8</v>
      </c>
      <c r="AB104" s="30">
        <f t="shared" si="99"/>
        <v>3.9683916696981848E-8</v>
      </c>
      <c r="AD104" s="36">
        <v>8.2000000000000006E-9</v>
      </c>
      <c r="AE104" s="36">
        <v>1.99735697577</v>
      </c>
      <c r="AF104" s="36">
        <v>2111.6503133776</v>
      </c>
      <c r="AG104" s="30">
        <f t="shared" si="136"/>
        <v>-7.8667672235759549E-9</v>
      </c>
      <c r="AH104" s="30">
        <f t="shared" si="137"/>
        <v>-7.8664031003673098E-9</v>
      </c>
      <c r="AI104" s="30">
        <f t="shared" si="138"/>
        <v>-7.8664030978342329E-9</v>
      </c>
      <c r="AJ104" s="30">
        <f t="shared" si="139"/>
        <v>-7.8664030978342081E-9</v>
      </c>
      <c r="AL104" s="36">
        <v>1.3999999999999999E-9</v>
      </c>
      <c r="AM104" s="36">
        <v>4.2708946606999998</v>
      </c>
      <c r="AN104" s="36">
        <v>1265.5674786264001</v>
      </c>
      <c r="AO104" s="30">
        <f t="shared" si="140"/>
        <v>-1.2919493657494186E-9</v>
      </c>
      <c r="AP104" s="30">
        <f t="shared" si="141"/>
        <v>-1.2920002115961068E-9</v>
      </c>
      <c r="AQ104" s="30">
        <f t="shared" si="142"/>
        <v>-1.2920002119496891E-9</v>
      </c>
      <c r="AR104" s="30">
        <f t="shared" si="143"/>
        <v>-1.292000211949692E-9</v>
      </c>
      <c r="AT104" s="36"/>
      <c r="AU104" s="36"/>
      <c r="AV104" s="36"/>
      <c r="BB104" s="36"/>
      <c r="BC104" s="36"/>
      <c r="BD104" s="36"/>
      <c r="BJ104" s="36">
        <v>1.226E-8</v>
      </c>
      <c r="BK104" s="36">
        <v>5.3400325522100003</v>
      </c>
      <c r="BL104" s="36">
        <v>3178.1457905676002</v>
      </c>
      <c r="BM104" s="30">
        <f t="shared" si="108"/>
        <v>1.1765652278408307E-8</v>
      </c>
      <c r="BN104" s="30">
        <f t="shared" si="109"/>
        <v>1.1766467966698355E-8</v>
      </c>
      <c r="BO104" s="30">
        <f t="shared" si="110"/>
        <v>1.1766467972368997E-8</v>
      </c>
      <c r="BP104" s="30">
        <f t="shared" si="111"/>
        <v>1.1766467972369047E-8</v>
      </c>
      <c r="BR104" s="36">
        <v>2.7000000000000002E-9</v>
      </c>
      <c r="BS104" s="36">
        <v>0.18549916939</v>
      </c>
      <c r="BT104" s="36">
        <v>21.340641002400002</v>
      </c>
      <c r="BU104" s="30">
        <f t="shared" si="144"/>
        <v>2.6939105453196579E-9</v>
      </c>
      <c r="BV104" s="30">
        <f t="shared" si="145"/>
        <v>2.6939108334676007E-9</v>
      </c>
      <c r="BW104" s="30">
        <f t="shared" si="146"/>
        <v>2.6939108334696046E-9</v>
      </c>
      <c r="BX104" s="30">
        <f t="shared" si="147"/>
        <v>2.6939108334696046E-9</v>
      </c>
      <c r="BZ104" s="36"/>
      <c r="CA104" s="36"/>
      <c r="CB104" s="36"/>
      <c r="CH104" s="36"/>
      <c r="CI104" s="36"/>
      <c r="CJ104" s="36"/>
      <c r="CP104" s="36"/>
      <c r="CQ104" s="36"/>
      <c r="CR104" s="36"/>
      <c r="CX104" s="36"/>
      <c r="CY104" s="36"/>
      <c r="CZ104" s="36"/>
      <c r="DF104" s="36">
        <v>4.1516000000000002E-7</v>
      </c>
      <c r="DG104" s="36">
        <v>0.32174409277999999</v>
      </c>
      <c r="DH104" s="36">
        <v>529.64278098479997</v>
      </c>
      <c r="DI104" s="30">
        <f t="shared" si="120"/>
        <v>-3.5889494392337671E-7</v>
      </c>
      <c r="DJ104" s="30">
        <f t="shared" si="121"/>
        <v>-3.5890317858423378E-7</v>
      </c>
      <c r="DK104" s="30">
        <f t="shared" si="122"/>
        <v>-3.5890317864150221E-7</v>
      </c>
      <c r="DL104" s="30">
        <f t="shared" si="123"/>
        <v>-3.5890317864150268E-7</v>
      </c>
      <c r="DN104" s="36">
        <v>9.4679999999999998E-8</v>
      </c>
      <c r="DO104" s="36">
        <v>4.3347216198299998</v>
      </c>
      <c r="DP104" s="36">
        <v>1802.3719907218001</v>
      </c>
      <c r="DQ104" s="30">
        <f t="shared" si="124"/>
        <v>7.680835586205726E-8</v>
      </c>
      <c r="DR104" s="30">
        <f t="shared" si="125"/>
        <v>7.6815789059471474E-8</v>
      </c>
      <c r="DS104" s="30">
        <f t="shared" si="126"/>
        <v>7.6815789111162956E-8</v>
      </c>
      <c r="DT104" s="30">
        <f t="shared" si="127"/>
        <v>7.6815789111163446E-8</v>
      </c>
      <c r="DV104" s="36">
        <v>1.8539999999999999E-8</v>
      </c>
      <c r="DW104" s="36">
        <v>4.71794950485</v>
      </c>
      <c r="DX104" s="36">
        <v>2125.8774073792001</v>
      </c>
      <c r="DY104" s="30">
        <f t="shared" si="148"/>
        <v>1.3102554170762003E-8</v>
      </c>
      <c r="DZ104" s="30">
        <f t="shared" si="149"/>
        <v>1.3100476494251237E-8</v>
      </c>
      <c r="EA104" s="30">
        <f t="shared" si="150"/>
        <v>1.31004764798003E-8</v>
      </c>
      <c r="EB104" s="30">
        <f t="shared" si="151"/>
        <v>1.3100476479800186E-8</v>
      </c>
      <c r="ED104" s="36"/>
      <c r="EE104" s="36"/>
      <c r="EF104" s="36"/>
      <c r="EL104" s="36"/>
      <c r="EM104" s="36"/>
      <c r="EN104" s="36"/>
      <c r="ET104" s="36"/>
      <c r="EU104" s="36"/>
      <c r="EV104" s="36"/>
    </row>
    <row r="105" spans="1:152" s="30" customFormat="1" ht="15">
      <c r="A105" s="30">
        <f xml:space="preserve"> 0.0000993650849745 * ( e * COS( p - A17 )  -  1 )</f>
        <v>-9.7784727874041297E-5</v>
      </c>
      <c r="C105" s="177">
        <f xml:space="preserve"> SD_AT_1_AU / F97 / SECSinMINUTE</f>
        <v>0.3256456756815751</v>
      </c>
      <c r="D105" s="177">
        <f xml:space="preserve"> MINSinDEGREE * DEGREES( ASIN( EQ_EARTH_RADIUS / F97 / KMSinAU ) )</f>
        <v>3.11077153162054E-2</v>
      </c>
      <c r="N105" s="36">
        <v>3.3844000000000001E-7</v>
      </c>
      <c r="O105" s="36">
        <v>1.00563073268</v>
      </c>
      <c r="P105" s="36">
        <v>9683.5945811164001</v>
      </c>
      <c r="Q105" s="30">
        <f t="shared" si="92"/>
        <v>-2.5414882417357754E-7</v>
      </c>
      <c r="R105" s="30">
        <f t="shared" si="93"/>
        <v>-2.5430999939809887E-7</v>
      </c>
      <c r="S105" s="30">
        <f t="shared" si="94"/>
        <v>-2.543100005185784E-7</v>
      </c>
      <c r="T105" s="30">
        <f t="shared" si="95"/>
        <v>-2.5431000051858788E-7</v>
      </c>
      <c r="V105" s="36">
        <v>3.5689999999999997E-8</v>
      </c>
      <c r="W105" s="36">
        <v>5.6654047701000003</v>
      </c>
      <c r="X105" s="36">
        <v>2317.8358618148</v>
      </c>
      <c r="Y105" s="30">
        <f t="shared" si="96"/>
        <v>2.2106331920565157E-8</v>
      </c>
      <c r="Z105" s="30">
        <f t="shared" si="97"/>
        <v>2.2101493060619225E-8</v>
      </c>
      <c r="AA105" s="30">
        <f t="shared" si="98"/>
        <v>2.2101493026963695E-8</v>
      </c>
      <c r="AB105" s="30">
        <f t="shared" si="99"/>
        <v>2.2101493026963394E-8</v>
      </c>
      <c r="AD105" s="36">
        <v>7.8700000000000003E-9</v>
      </c>
      <c r="AE105" s="36">
        <v>4.9191223767099999</v>
      </c>
      <c r="AF105" s="36">
        <v>1055.4497769261</v>
      </c>
      <c r="AG105" s="30">
        <f t="shared" si="136"/>
        <v>4.6866639104723336E-9</v>
      </c>
      <c r="AH105" s="30">
        <f t="shared" si="137"/>
        <v>4.6861667452574178E-9</v>
      </c>
      <c r="AI105" s="30">
        <f t="shared" si="138"/>
        <v>4.6861667417996399E-9</v>
      </c>
      <c r="AJ105" s="30">
        <f t="shared" si="139"/>
        <v>4.6861667417996118E-9</v>
      </c>
      <c r="AL105" s="36">
        <v>9.6999999999999996E-10</v>
      </c>
      <c r="AM105" s="36">
        <v>4.6718805660799996</v>
      </c>
      <c r="AN105" s="36">
        <v>647.01083331480004</v>
      </c>
      <c r="AO105" s="30">
        <f t="shared" si="140"/>
        <v>4.5334978082703357E-10</v>
      </c>
      <c r="AP105" s="30">
        <f t="shared" si="141"/>
        <v>4.5339111719083772E-10</v>
      </c>
      <c r="AQ105" s="30">
        <f t="shared" si="142"/>
        <v>4.5339111747831979E-10</v>
      </c>
      <c r="AR105" s="30">
        <f t="shared" si="143"/>
        <v>4.5339111747832206E-10</v>
      </c>
      <c r="AT105" s="36"/>
      <c r="AU105" s="36"/>
      <c r="AV105" s="36"/>
      <c r="BB105" s="36"/>
      <c r="BC105" s="36"/>
      <c r="BD105" s="36"/>
      <c r="BJ105" s="36">
        <v>1.009E-8</v>
      </c>
      <c r="BK105" s="36">
        <v>3.1960802837600002</v>
      </c>
      <c r="BL105" s="36">
        <v>2538.2485042536</v>
      </c>
      <c r="BM105" s="30">
        <f t="shared" si="108"/>
        <v>-1.1893665394434192E-9</v>
      </c>
      <c r="BN105" s="30">
        <f t="shared" si="109"/>
        <v>-1.1874717369482819E-9</v>
      </c>
      <c r="BO105" s="30">
        <f t="shared" si="110"/>
        <v>-1.187471723770184E-9</v>
      </c>
      <c r="BP105" s="30">
        <f t="shared" si="111"/>
        <v>-1.1874717237700771E-9</v>
      </c>
      <c r="BR105" s="36">
        <v>2.88E-9</v>
      </c>
      <c r="BS105" s="36">
        <v>4.2665587439300001</v>
      </c>
      <c r="BT105" s="36">
        <v>1802.3719907218001</v>
      </c>
      <c r="BU105" s="30">
        <f t="shared" si="144"/>
        <v>2.4456455679064737E-9</v>
      </c>
      <c r="BV105" s="30">
        <f t="shared" si="145"/>
        <v>2.4458497783370721E-9</v>
      </c>
      <c r="BW105" s="30">
        <f t="shared" si="146"/>
        <v>2.4458497797571588E-9</v>
      </c>
      <c r="BX105" s="30">
        <f t="shared" si="147"/>
        <v>2.4458497797571721E-9</v>
      </c>
      <c r="BZ105" s="36"/>
      <c r="CA105" s="36"/>
      <c r="CB105" s="36"/>
      <c r="CH105" s="36"/>
      <c r="CI105" s="36"/>
      <c r="CJ105" s="36"/>
      <c r="CP105" s="36"/>
      <c r="CQ105" s="36"/>
      <c r="CR105" s="36"/>
      <c r="CX105" s="36"/>
      <c r="CY105" s="36"/>
      <c r="CZ105" s="36"/>
      <c r="DF105" s="36">
        <v>4.2855000000000001E-7</v>
      </c>
      <c r="DG105" s="36">
        <v>3.093594081E-2</v>
      </c>
      <c r="DH105" s="36">
        <v>1439.5096981491999</v>
      </c>
      <c r="DI105" s="30">
        <f t="shared" si="120"/>
        <v>-4.1311829488267373E-8</v>
      </c>
      <c r="DJ105" s="30">
        <f t="shared" si="121"/>
        <v>-4.1357576067566001E-8</v>
      </c>
      <c r="DK105" s="30">
        <f t="shared" si="122"/>
        <v>-4.1357576385721952E-8</v>
      </c>
      <c r="DL105" s="30">
        <f t="shared" si="123"/>
        <v>-4.1357576385724606E-8</v>
      </c>
      <c r="DN105" s="36">
        <v>6.9040000000000001E-8</v>
      </c>
      <c r="DO105" s="36">
        <v>5.9661655570900001</v>
      </c>
      <c r="DP105" s="36">
        <v>540.73666535849998</v>
      </c>
      <c r="DQ105" s="30">
        <f t="shared" si="124"/>
        <v>-6.8002508694444269E-8</v>
      </c>
      <c r="DR105" s="30">
        <f t="shared" si="125"/>
        <v>-6.8002028267105578E-8</v>
      </c>
      <c r="DS105" s="30">
        <f t="shared" si="126"/>
        <v>-6.8002028263763927E-8</v>
      </c>
      <c r="DT105" s="30">
        <f t="shared" si="127"/>
        <v>-6.8002028263763901E-8</v>
      </c>
      <c r="DV105" s="36">
        <v>2.5469999999999999E-8</v>
      </c>
      <c r="DW105" s="36">
        <v>1.2390835308999999</v>
      </c>
      <c r="DX105" s="36">
        <v>2221.8566345969998</v>
      </c>
      <c r="DY105" s="30">
        <f t="shared" si="148"/>
        <v>2.1518999644894552E-9</v>
      </c>
      <c r="DZ105" s="30">
        <f t="shared" si="149"/>
        <v>2.1561010203989356E-9</v>
      </c>
      <c r="EA105" s="30">
        <f t="shared" si="150"/>
        <v>2.1561010496161505E-9</v>
      </c>
      <c r="EB105" s="30">
        <f t="shared" si="151"/>
        <v>2.1561010496164214E-9</v>
      </c>
      <c r="ED105" s="36"/>
      <c r="EE105" s="36"/>
      <c r="EF105" s="36"/>
      <c r="EL105" s="36"/>
      <c r="EM105" s="36"/>
      <c r="EN105" s="36"/>
      <c r="ET105" s="36"/>
      <c r="EU105" s="36"/>
      <c r="EV105" s="36"/>
    </row>
    <row r="106" spans="1:152" s="30" customFormat="1" ht="12.75">
      <c r="N106" s="36">
        <v>2.4265999999999998E-7</v>
      </c>
      <c r="O106" s="36">
        <v>3.8235541726800002</v>
      </c>
      <c r="P106" s="36">
        <v>1574.8458012822</v>
      </c>
      <c r="Q106" s="30">
        <f t="shared" si="92"/>
        <v>4.7234656995527758E-8</v>
      </c>
      <c r="R106" s="30">
        <f t="shared" si="93"/>
        <v>4.726258344030793E-8</v>
      </c>
      <c r="S106" s="30">
        <f t="shared" si="94"/>
        <v>4.7262583634528051E-8</v>
      </c>
      <c r="T106" s="30">
        <f t="shared" si="95"/>
        <v>4.7262583634529745E-8</v>
      </c>
      <c r="V106" s="36">
        <v>4.0070000000000001E-8</v>
      </c>
      <c r="W106" s="36">
        <v>2.54845549248</v>
      </c>
      <c r="X106" s="36">
        <v>74.781598567299994</v>
      </c>
      <c r="Y106" s="30">
        <f t="shared" si="96"/>
        <v>-2.1387302994575454E-8</v>
      </c>
      <c r="Z106" s="30">
        <f t="shared" si="97"/>
        <v>-2.1387114206670833E-8</v>
      </c>
      <c r="AA106" s="30">
        <f t="shared" si="98"/>
        <v>-2.1387114205357836E-8</v>
      </c>
      <c r="AB106" s="30">
        <f t="shared" si="99"/>
        <v>-2.1387114205357836E-8</v>
      </c>
      <c r="AD106" s="36">
        <v>7.4300000000000002E-9</v>
      </c>
      <c r="AE106" s="36">
        <v>2.6520965069</v>
      </c>
      <c r="AF106" s="36">
        <v>106.2741679563</v>
      </c>
      <c r="AG106" s="30">
        <f t="shared" si="136"/>
        <v>-3.5102169439237274E-9</v>
      </c>
      <c r="AH106" s="30">
        <f t="shared" si="137"/>
        <v>-3.5101650944035505E-9</v>
      </c>
      <c r="AI106" s="30">
        <f t="shared" si="138"/>
        <v>-3.5101650940429494E-9</v>
      </c>
      <c r="AJ106" s="30">
        <f t="shared" si="139"/>
        <v>-3.5101650940429465E-9</v>
      </c>
      <c r="AL106" s="36">
        <v>8.7999999999999996E-10</v>
      </c>
      <c r="AM106" s="36">
        <v>2.4377521035499998</v>
      </c>
      <c r="AN106" s="36">
        <v>440.82528487759998</v>
      </c>
      <c r="AO106" s="30">
        <f t="shared" si="140"/>
        <v>8.7998177510437318E-10</v>
      </c>
      <c r="AP106" s="30">
        <f t="shared" si="141"/>
        <v>8.7998158862451832E-10</v>
      </c>
      <c r="AQ106" s="30">
        <f t="shared" si="142"/>
        <v>8.799815886232182E-10</v>
      </c>
      <c r="AR106" s="30">
        <f t="shared" si="143"/>
        <v>8.799815886232182E-10</v>
      </c>
      <c r="AT106" s="36"/>
      <c r="AU106" s="36"/>
      <c r="AV106" s="36"/>
      <c r="BB106" s="36"/>
      <c r="BC106" s="36"/>
      <c r="BD106" s="36"/>
      <c r="BJ106" s="36">
        <v>1.2660000000000001E-8</v>
      </c>
      <c r="BK106" s="36">
        <v>3.0470444673100001</v>
      </c>
      <c r="BL106" s="36">
        <v>604.47256366190004</v>
      </c>
      <c r="BM106" s="30">
        <f t="shared" si="108"/>
        <v>1.2077610178650527E-8</v>
      </c>
      <c r="BN106" s="30">
        <f t="shared" si="109"/>
        <v>1.2077439230033385E-8</v>
      </c>
      <c r="BO106" s="30">
        <f t="shared" si="110"/>
        <v>1.2077439228844387E-8</v>
      </c>
      <c r="BP106" s="30">
        <f t="shared" si="111"/>
        <v>1.2077439228844378E-8</v>
      </c>
      <c r="BR106" s="36">
        <v>1.9599999999999998E-9</v>
      </c>
      <c r="BS106" s="36">
        <v>5.3595044303300003</v>
      </c>
      <c r="BT106" s="36">
        <v>2214.7430875962</v>
      </c>
      <c r="BU106" s="30">
        <f t="shared" si="144"/>
        <v>1.5754780744654788E-9</v>
      </c>
      <c r="BV106" s="30">
        <f t="shared" si="145"/>
        <v>1.5752856640766438E-9</v>
      </c>
      <c r="BW106" s="30">
        <f t="shared" si="146"/>
        <v>1.5752856627383206E-9</v>
      </c>
      <c r="BX106" s="30">
        <f t="shared" si="147"/>
        <v>1.5752856627383102E-9</v>
      </c>
      <c r="BZ106" s="36"/>
      <c r="CA106" s="36"/>
      <c r="CB106" s="36"/>
      <c r="CH106" s="36"/>
      <c r="CI106" s="36"/>
      <c r="CJ106" s="36"/>
      <c r="CP106" s="36"/>
      <c r="CQ106" s="36"/>
      <c r="CR106" s="36"/>
      <c r="CX106" s="36"/>
      <c r="CY106" s="36"/>
      <c r="CZ106" s="36"/>
      <c r="DF106" s="36">
        <v>4.5962999999999999E-7</v>
      </c>
      <c r="DG106" s="36">
        <v>2.54342106514</v>
      </c>
      <c r="DH106" s="36">
        <v>636.71589257630001</v>
      </c>
      <c r="DI106" s="30">
        <f t="shared" si="120"/>
        <v>2.5338559557496186E-7</v>
      </c>
      <c r="DJ106" s="30">
        <f t="shared" si="121"/>
        <v>2.5336740421271761E-7</v>
      </c>
      <c r="DK106" s="30">
        <f t="shared" si="122"/>
        <v>2.5336740408619852E-7</v>
      </c>
      <c r="DL106" s="30">
        <f t="shared" si="123"/>
        <v>2.5336740408619752E-7</v>
      </c>
      <c r="DN106" s="36">
        <v>7.2930000000000005E-8</v>
      </c>
      <c r="DO106" s="36">
        <v>4.9776358046500002</v>
      </c>
      <c r="DP106" s="36">
        <v>1699.2792165031999</v>
      </c>
      <c r="DQ106" s="30">
        <f t="shared" si="124"/>
        <v>-1.9329488840435971E-8</v>
      </c>
      <c r="DR106" s="30">
        <f t="shared" si="125"/>
        <v>-1.9320585880630795E-8</v>
      </c>
      <c r="DS106" s="30">
        <f t="shared" si="126"/>
        <v>-1.9320585818711598E-8</v>
      </c>
      <c r="DT106" s="30">
        <f t="shared" si="127"/>
        <v>-1.9320585818711102E-8</v>
      </c>
      <c r="DV106" s="36">
        <v>1.8139999999999999E-8</v>
      </c>
      <c r="DW106" s="36">
        <v>1.60250861074</v>
      </c>
      <c r="DX106" s="36">
        <v>2008.557539159</v>
      </c>
      <c r="DY106" s="30">
        <f t="shared" si="148"/>
        <v>-1.8031738693292247E-8</v>
      </c>
      <c r="DZ106" s="30">
        <f t="shared" si="149"/>
        <v>-1.803144236459216E-8</v>
      </c>
      <c r="EA106" s="30">
        <f t="shared" si="150"/>
        <v>-1.8031442362529853E-8</v>
      </c>
      <c r="EB106" s="30">
        <f t="shared" si="151"/>
        <v>-1.8031442362529836E-8</v>
      </c>
      <c r="ED106" s="36"/>
      <c r="EE106" s="36"/>
      <c r="EF106" s="36"/>
      <c r="EL106" s="36"/>
      <c r="EM106" s="36"/>
      <c r="EN106" s="36"/>
      <c r="ET106" s="36"/>
      <c r="EU106" s="36"/>
      <c r="EV106" s="36"/>
    </row>
    <row r="107" spans="1:152" s="30" customFormat="1" ht="12.75">
      <c r="A107" s="33" t="s">
        <v>81</v>
      </c>
      <c r="B107" s="33" t="s">
        <v>83</v>
      </c>
      <c r="C107" s="33" t="s">
        <v>26</v>
      </c>
      <c r="D107" s="33" t="s">
        <v>26</v>
      </c>
      <c r="E107" s="33" t="s">
        <v>26</v>
      </c>
      <c r="F107" s="33" t="s">
        <v>26</v>
      </c>
      <c r="N107" s="36">
        <v>2.7111E-7</v>
      </c>
      <c r="O107" s="36">
        <v>2.80845435102</v>
      </c>
      <c r="P107" s="36">
        <v>18.159247264699999</v>
      </c>
      <c r="Q107" s="30">
        <f t="shared" si="92"/>
        <v>-2.4599577193822077E-7</v>
      </c>
      <c r="R107" s="30">
        <f t="shared" si="93"/>
        <v>-2.4599561776100096E-7</v>
      </c>
      <c r="S107" s="30">
        <f t="shared" si="94"/>
        <v>-2.4599561775992873E-7</v>
      </c>
      <c r="T107" s="30">
        <f t="shared" si="95"/>
        <v>-2.4599561775992873E-7</v>
      </c>
      <c r="V107" s="36">
        <v>3.515E-8</v>
      </c>
      <c r="W107" s="36">
        <v>0.25495124830999999</v>
      </c>
      <c r="X107" s="36">
        <v>1055.4497769261</v>
      </c>
      <c r="Y107" s="30">
        <f t="shared" si="96"/>
        <v>2.7195944827549763E-8</v>
      </c>
      <c r="Z107" s="30">
        <f t="shared" si="97"/>
        <v>2.7197695831989952E-8</v>
      </c>
      <c r="AA107" s="30">
        <f t="shared" si="98"/>
        <v>2.7197695844167228E-8</v>
      </c>
      <c r="AB107" s="30">
        <f t="shared" si="99"/>
        <v>2.7197695844167324E-8</v>
      </c>
      <c r="AD107" s="36">
        <v>7.0500000000000003E-9</v>
      </c>
      <c r="AE107" s="36">
        <v>8.006443278E-2</v>
      </c>
      <c r="AF107" s="36">
        <v>963.4027029714</v>
      </c>
      <c r="AG107" s="30">
        <f t="shared" si="136"/>
        <v>3.6801547539471465E-9</v>
      </c>
      <c r="AH107" s="30">
        <f t="shared" si="137"/>
        <v>3.6805863509463898E-9</v>
      </c>
      <c r="AI107" s="30">
        <f t="shared" si="138"/>
        <v>3.6805863539479876E-9</v>
      </c>
      <c r="AJ107" s="30">
        <f t="shared" si="139"/>
        <v>3.6805863539480144E-9</v>
      </c>
      <c r="AL107" s="36">
        <v>7.5E-10</v>
      </c>
      <c r="AM107" s="36">
        <v>3.9310518325300001</v>
      </c>
      <c r="AN107" s="36">
        <v>1055.4497769261</v>
      </c>
      <c r="AO107" s="30">
        <f t="shared" si="140"/>
        <v>-2.5729324038372506E-10</v>
      </c>
      <c r="AP107" s="30">
        <f t="shared" si="141"/>
        <v>-2.5734863603590539E-10</v>
      </c>
      <c r="AQ107" s="30">
        <f t="shared" si="142"/>
        <v>-2.573486364211646E-10</v>
      </c>
      <c r="AR107" s="30">
        <f t="shared" si="143"/>
        <v>-2.5734863642116776E-10</v>
      </c>
      <c r="AT107" s="36"/>
      <c r="AU107" s="36"/>
      <c r="AV107" s="36"/>
      <c r="BB107" s="36"/>
      <c r="BC107" s="36"/>
      <c r="BD107" s="36"/>
      <c r="BJ107" s="36">
        <v>9.5399999999999997E-9</v>
      </c>
      <c r="BK107" s="36">
        <v>3.8693254480800001</v>
      </c>
      <c r="BL107" s="36">
        <v>728.76296653099996</v>
      </c>
      <c r="BM107" s="30">
        <f t="shared" si="108"/>
        <v>9.400284680388434E-9</v>
      </c>
      <c r="BN107" s="30">
        <f t="shared" si="109"/>
        <v>9.4001963435587383E-9</v>
      </c>
      <c r="BO107" s="30">
        <f t="shared" si="110"/>
        <v>9.4001963429442788E-9</v>
      </c>
      <c r="BP107" s="30">
        <f t="shared" si="111"/>
        <v>9.4001963429442738E-9</v>
      </c>
      <c r="BR107" s="36">
        <v>1.9000000000000001E-9</v>
      </c>
      <c r="BS107" s="36">
        <v>4.5461519325999999</v>
      </c>
      <c r="BT107" s="36">
        <v>2104.5367663768002</v>
      </c>
      <c r="BU107" s="30">
        <f t="shared" si="144"/>
        <v>1.2689990798357564E-9</v>
      </c>
      <c r="BV107" s="30">
        <f t="shared" si="145"/>
        <v>1.2687773443277364E-9</v>
      </c>
      <c r="BW107" s="30">
        <f t="shared" si="146"/>
        <v>1.2687773427855026E-9</v>
      </c>
      <c r="BX107" s="30">
        <f t="shared" si="147"/>
        <v>1.2687773427854902E-9</v>
      </c>
      <c r="BZ107" s="36"/>
      <c r="CA107" s="36"/>
      <c r="CB107" s="36"/>
      <c r="CH107" s="36"/>
      <c r="CI107" s="36"/>
      <c r="CJ107" s="36"/>
      <c r="CP107" s="36"/>
      <c r="CQ107" s="36"/>
      <c r="CR107" s="36"/>
      <c r="CX107" s="36"/>
      <c r="CY107" s="36"/>
      <c r="CZ107" s="36"/>
      <c r="DF107" s="36">
        <v>4.0181000000000002E-7</v>
      </c>
      <c r="DG107" s="36">
        <v>4.3938164286400001</v>
      </c>
      <c r="DH107" s="36">
        <v>1148.2476104062</v>
      </c>
      <c r="DI107" s="30">
        <f t="shared" si="120"/>
        <v>-1.5718614422548216E-7</v>
      </c>
      <c r="DJ107" s="30">
        <f t="shared" si="121"/>
        <v>-1.5721777818737469E-7</v>
      </c>
      <c r="DK107" s="30">
        <f t="shared" si="122"/>
        <v>-1.5721777840737842E-7</v>
      </c>
      <c r="DL107" s="30">
        <f t="shared" si="123"/>
        <v>-1.5721777840738006E-7</v>
      </c>
      <c r="DN107" s="36">
        <v>7.0830000000000006E-8</v>
      </c>
      <c r="DO107" s="36">
        <v>4.9909672881600002</v>
      </c>
      <c r="DP107" s="36">
        <v>1055.4497769261</v>
      </c>
      <c r="DQ107" s="30">
        <f t="shared" si="124"/>
        <v>4.6155702676860518E-8</v>
      </c>
      <c r="DR107" s="30">
        <f t="shared" si="125"/>
        <v>4.6151477808754196E-8</v>
      </c>
      <c r="DS107" s="30">
        <f t="shared" si="126"/>
        <v>4.6151477779370153E-8</v>
      </c>
      <c r="DT107" s="30">
        <f t="shared" si="127"/>
        <v>4.6151477779369915E-8</v>
      </c>
      <c r="DV107" s="36">
        <v>1.611E-8</v>
      </c>
      <c r="DW107" s="36">
        <v>5.8346656032200004</v>
      </c>
      <c r="DX107" s="36">
        <v>422.66603761290003</v>
      </c>
      <c r="DY107" s="30">
        <f t="shared" si="148"/>
        <v>-1.5135666965617643E-8</v>
      </c>
      <c r="DZ107" s="30">
        <f t="shared" si="149"/>
        <v>-1.5135840705423464E-8</v>
      </c>
      <c r="EA107" s="30">
        <f t="shared" si="150"/>
        <v>-1.5135840706631736E-8</v>
      </c>
      <c r="EB107" s="30">
        <f t="shared" si="151"/>
        <v>-1.5135840706631746E-8</v>
      </c>
      <c r="ED107" s="36"/>
      <c r="EE107" s="36"/>
      <c r="EF107" s="36"/>
      <c r="EL107" s="36"/>
      <c r="EM107" s="36"/>
      <c r="EN107" s="36"/>
      <c r="ET107" s="36"/>
      <c r="EU107" s="36"/>
      <c r="EV107" s="36"/>
    </row>
    <row r="108" spans="1:152" s="30" customFormat="1" ht="12.75">
      <c r="N108" s="36">
        <v>2.6837000000000001E-7</v>
      </c>
      <c r="O108" s="36">
        <v>1.77586123775</v>
      </c>
      <c r="P108" s="36">
        <v>532.13864564940002</v>
      </c>
      <c r="Q108" s="30">
        <f t="shared" si="92"/>
        <v>1.0356220321821072E-7</v>
      </c>
      <c r="R108" s="30">
        <f t="shared" si="93"/>
        <v>1.0355238751783643E-7</v>
      </c>
      <c r="S108" s="30">
        <f t="shared" si="94"/>
        <v>1.0355238744956977E-7</v>
      </c>
      <c r="T108" s="30">
        <f t="shared" si="95"/>
        <v>1.0355238744956909E-7</v>
      </c>
      <c r="V108" s="36">
        <v>3.6869999999999999E-8</v>
      </c>
      <c r="W108" s="36">
        <v>2.9337800884699998</v>
      </c>
      <c r="X108" s="36">
        <v>32.243328914400003</v>
      </c>
      <c r="Y108" s="30">
        <f t="shared" si="96"/>
        <v>-3.4149025538834062E-8</v>
      </c>
      <c r="Z108" s="30">
        <f t="shared" si="97"/>
        <v>-3.4148992145262856E-8</v>
      </c>
      <c r="AA108" s="30">
        <f t="shared" si="98"/>
        <v>-3.414899214503061E-8</v>
      </c>
      <c r="AB108" s="30">
        <f t="shared" si="99"/>
        <v>-3.414899214503061E-8</v>
      </c>
      <c r="AD108" s="36">
        <v>7.2399999999999998E-9</v>
      </c>
      <c r="AE108" s="36">
        <v>3.2966424693800001</v>
      </c>
      <c r="AF108" s="36">
        <v>628.85158605009997</v>
      </c>
      <c r="AG108" s="30">
        <f t="shared" si="136"/>
        <v>7.1096134941101271E-9</v>
      </c>
      <c r="AH108" s="30">
        <f t="shared" si="137"/>
        <v>7.1095494012598349E-9</v>
      </c>
      <c r="AI108" s="30">
        <f t="shared" si="138"/>
        <v>7.1095494008140275E-9</v>
      </c>
      <c r="AJ108" s="30">
        <f t="shared" si="139"/>
        <v>7.1095494008140242E-9</v>
      </c>
      <c r="AL108" s="36">
        <v>7.8999999999999996E-10</v>
      </c>
      <c r="AM108" s="36">
        <v>1.8853315321999999</v>
      </c>
      <c r="AN108" s="36">
        <v>934.94851496820002</v>
      </c>
      <c r="AO108" s="30">
        <f t="shared" si="140"/>
        <v>-7.8028781487799147E-10</v>
      </c>
      <c r="AP108" s="30">
        <f t="shared" si="141"/>
        <v>-7.8027921081690115E-10</v>
      </c>
      <c r="AQ108" s="30">
        <f t="shared" si="142"/>
        <v>-7.8027921075704874E-10</v>
      </c>
      <c r="AR108" s="30">
        <f t="shared" si="143"/>
        <v>-7.8027921075704822E-10</v>
      </c>
      <c r="AT108" s="36"/>
      <c r="AU108" s="36"/>
      <c r="AV108" s="36"/>
      <c r="BB108" s="36"/>
      <c r="BC108" s="36"/>
      <c r="BD108" s="36"/>
      <c r="BJ108" s="36">
        <v>1.124E-8</v>
      </c>
      <c r="BK108" s="36">
        <v>1.5956036748</v>
      </c>
      <c r="BL108" s="36">
        <v>3.1813937377000001</v>
      </c>
      <c r="BM108" s="30">
        <f t="shared" si="108"/>
        <v>-8.0566261183855334E-11</v>
      </c>
      <c r="BN108" s="30">
        <f t="shared" si="109"/>
        <v>-8.0563597119568718E-11</v>
      </c>
      <c r="BO108" s="30">
        <f t="shared" si="110"/>
        <v>-8.0563597101040519E-11</v>
      </c>
      <c r="BP108" s="30">
        <f t="shared" si="111"/>
        <v>-8.0563597101040519E-11</v>
      </c>
      <c r="BR108" s="36">
        <v>1.9300000000000002E-9</v>
      </c>
      <c r="BS108" s="36">
        <v>4.3542621649699997</v>
      </c>
      <c r="BT108" s="36">
        <v>511.5317178299</v>
      </c>
      <c r="BU108" s="30">
        <f t="shared" si="144"/>
        <v>1.0177784826124595E-10</v>
      </c>
      <c r="BV108" s="30">
        <f t="shared" si="145"/>
        <v>1.0185129911502556E-10</v>
      </c>
      <c r="BW108" s="30">
        <f t="shared" si="146"/>
        <v>1.0185129962585965E-10</v>
      </c>
      <c r="BX108" s="30">
        <f t="shared" si="147"/>
        <v>1.0185129962586392E-10</v>
      </c>
      <c r="BZ108" s="36"/>
      <c r="CA108" s="36"/>
      <c r="CB108" s="36"/>
      <c r="CH108" s="36"/>
      <c r="CI108" s="36"/>
      <c r="CJ108" s="36"/>
      <c r="CP108" s="36"/>
      <c r="CQ108" s="36"/>
      <c r="CR108" s="36"/>
      <c r="CX108" s="36"/>
      <c r="CY108" s="36"/>
      <c r="CZ108" s="36"/>
      <c r="DF108" s="36">
        <v>3.8770000000000001E-7</v>
      </c>
      <c r="DG108" s="36">
        <v>4.3167556502500002</v>
      </c>
      <c r="DH108" s="36">
        <v>149.56319713459999</v>
      </c>
      <c r="DI108" s="30">
        <f t="shared" si="120"/>
        <v>-3.6473693848148765E-7</v>
      </c>
      <c r="DJ108" s="30">
        <f t="shared" si="121"/>
        <v>-3.6473840315254126E-7</v>
      </c>
      <c r="DK108" s="30">
        <f t="shared" si="122"/>
        <v>-3.6473840316272763E-7</v>
      </c>
      <c r="DL108" s="30">
        <f t="shared" si="123"/>
        <v>-3.6473840316272768E-7</v>
      </c>
      <c r="DN108" s="36">
        <v>7.226E-8</v>
      </c>
      <c r="DO108" s="36">
        <v>4.9782388438299998</v>
      </c>
      <c r="DP108" s="36">
        <v>1898.3512179396</v>
      </c>
      <c r="DQ108" s="30">
        <f t="shared" si="124"/>
        <v>5.3562160618132793E-8</v>
      </c>
      <c r="DR108" s="30">
        <f t="shared" si="125"/>
        <v>5.3569020064322247E-8</v>
      </c>
      <c r="DS108" s="30">
        <f t="shared" si="126"/>
        <v>5.3569020112024469E-8</v>
      </c>
      <c r="DT108" s="30">
        <f t="shared" si="127"/>
        <v>5.3569020112024906E-8</v>
      </c>
      <c r="DV108" s="36">
        <v>1.667E-8</v>
      </c>
      <c r="DW108" s="36">
        <v>2.3245594087599999</v>
      </c>
      <c r="DX108" s="36">
        <v>440.82528487759998</v>
      </c>
      <c r="DY108" s="30">
        <f t="shared" si="148"/>
        <v>1.6550860064674865E-8</v>
      </c>
      <c r="DZ108" s="30">
        <f t="shared" si="149"/>
        <v>1.6550794716710543E-8</v>
      </c>
      <c r="EA108" s="30">
        <f t="shared" si="150"/>
        <v>1.6550794716256001E-8</v>
      </c>
      <c r="EB108" s="30">
        <f t="shared" si="151"/>
        <v>1.6550794716255998E-8</v>
      </c>
      <c r="ED108" s="36"/>
      <c r="EE108" s="36"/>
      <c r="EF108" s="36"/>
      <c r="EL108" s="36"/>
      <c r="EM108" s="36"/>
      <c r="EN108" s="36"/>
      <c r="ET108" s="36"/>
      <c r="EU108" s="36"/>
      <c r="EV108" s="36"/>
    </row>
    <row r="109" spans="1:152" s="30" customFormat="1" ht="12.75">
      <c r="A109" s="30" t="s">
        <v>133</v>
      </c>
      <c r="B109" s="30" t="s">
        <v>134</v>
      </c>
      <c r="N109" s="36">
        <v>2.6063999999999998E-7</v>
      </c>
      <c r="O109" s="36">
        <v>2.7436131880399999</v>
      </c>
      <c r="P109" s="36">
        <v>2531.1349572528002</v>
      </c>
      <c r="Q109" s="30">
        <f t="shared" si="92"/>
        <v>7.5747273148541277E-8</v>
      </c>
      <c r="R109" s="30">
        <f t="shared" si="93"/>
        <v>7.5794300950176321E-8</v>
      </c>
      <c r="S109" s="30">
        <f t="shared" si="94"/>
        <v>7.579430127723533E-8</v>
      </c>
      <c r="T109" s="30">
        <f t="shared" si="95"/>
        <v>7.579430127723799E-8</v>
      </c>
      <c r="V109" s="36">
        <v>2.8830000000000001E-8</v>
      </c>
      <c r="W109" s="36">
        <v>5.7279301050500004</v>
      </c>
      <c r="X109" s="36">
        <v>99.911380480899993</v>
      </c>
      <c r="Y109" s="30">
        <f t="shared" si="96"/>
        <v>1.2839700032177635E-8</v>
      </c>
      <c r="Z109" s="30">
        <f t="shared" si="97"/>
        <v>1.2839507888375556E-8</v>
      </c>
      <c r="AA109" s="30">
        <f t="shared" si="98"/>
        <v>1.2839507887039233E-8</v>
      </c>
      <c r="AB109" s="30">
        <f t="shared" si="99"/>
        <v>1.2839507887039233E-8</v>
      </c>
      <c r="AD109" s="36">
        <v>7.9099999999999994E-9</v>
      </c>
      <c r="AE109" s="36">
        <v>1.6465520211</v>
      </c>
      <c r="AF109" s="36">
        <v>2001.4439921582</v>
      </c>
      <c r="AG109" s="30">
        <f t="shared" si="136"/>
        <v>-7.907362982939093E-9</v>
      </c>
      <c r="AH109" s="30">
        <f t="shared" si="137"/>
        <v>-7.9073324413996958E-9</v>
      </c>
      <c r="AI109" s="30">
        <f t="shared" si="138"/>
        <v>-7.9073324411866737E-9</v>
      </c>
      <c r="AJ109" s="30">
        <f t="shared" si="139"/>
        <v>-7.907332441186672E-9</v>
      </c>
      <c r="AL109" s="36">
        <v>7.7000000000000003E-10</v>
      </c>
      <c r="AM109" s="36">
        <v>3.8050314323599999</v>
      </c>
      <c r="AN109" s="36">
        <v>1603.2999892854</v>
      </c>
      <c r="AO109" s="30">
        <f t="shared" si="140"/>
        <v>2.8001784019142125E-10</v>
      </c>
      <c r="AP109" s="30">
        <f t="shared" si="141"/>
        <v>2.8010351739030018E-10</v>
      </c>
      <c r="AQ109" s="30">
        <f t="shared" si="142"/>
        <v>2.8010351798615281E-10</v>
      </c>
      <c r="AR109" s="30">
        <f t="shared" si="143"/>
        <v>2.8010351798615793E-10</v>
      </c>
      <c r="AT109" s="36"/>
      <c r="AU109" s="36"/>
      <c r="AV109" s="36"/>
      <c r="BB109" s="36"/>
      <c r="BC109" s="36"/>
      <c r="BD109" s="36"/>
      <c r="BJ109" s="36">
        <v>9.7800000000000006E-9</v>
      </c>
      <c r="BK109" s="36">
        <v>0.25223689838000002</v>
      </c>
      <c r="BL109" s="36">
        <v>983.11585891360005</v>
      </c>
      <c r="BM109" s="30">
        <f t="shared" si="108"/>
        <v>4.5710362619584203E-9</v>
      </c>
      <c r="BN109" s="30">
        <f t="shared" si="109"/>
        <v>4.5716695272923529E-9</v>
      </c>
      <c r="BO109" s="30">
        <f t="shared" si="110"/>
        <v>4.5716695316964957E-9</v>
      </c>
      <c r="BP109" s="30">
        <f t="shared" si="111"/>
        <v>4.5716695316965271E-9</v>
      </c>
      <c r="BR109" s="36">
        <v>1.7800000000000001E-9</v>
      </c>
      <c r="BS109" s="36">
        <v>4.5189520803600001</v>
      </c>
      <c r="BT109" s="36">
        <v>3178.1457905676002</v>
      </c>
      <c r="BU109" s="30">
        <f t="shared" si="144"/>
        <v>1.5302438504915364E-9</v>
      </c>
      <c r="BV109" s="30">
        <f t="shared" si="145"/>
        <v>1.5300285125550769E-9</v>
      </c>
      <c r="BW109" s="30">
        <f t="shared" si="146"/>
        <v>1.5300285110571496E-9</v>
      </c>
      <c r="BX109" s="30">
        <f t="shared" si="147"/>
        <v>1.5300285110571367E-9</v>
      </c>
      <c r="BZ109" s="36"/>
      <c r="CA109" s="36"/>
      <c r="CB109" s="36"/>
      <c r="CH109" s="36"/>
      <c r="CI109" s="36"/>
      <c r="CJ109" s="36"/>
      <c r="CP109" s="36"/>
      <c r="CQ109" s="36"/>
      <c r="CR109" s="36"/>
      <c r="CX109" s="36"/>
      <c r="CY109" s="36"/>
      <c r="CZ109" s="36"/>
      <c r="DF109" s="36">
        <v>4.0348000000000001E-7</v>
      </c>
      <c r="DG109" s="36">
        <v>2.10140891053</v>
      </c>
      <c r="DH109" s="36">
        <v>2744.4340526907999</v>
      </c>
      <c r="DI109" s="30">
        <f t="shared" si="120"/>
        <v>3.4420091638126468E-7</v>
      </c>
      <c r="DJ109" s="30">
        <f t="shared" si="121"/>
        <v>3.4415786308637514E-7</v>
      </c>
      <c r="DK109" s="30">
        <f t="shared" si="122"/>
        <v>3.4415786278689848E-7</v>
      </c>
      <c r="DL109" s="30">
        <f t="shared" si="123"/>
        <v>3.4415786278689626E-7</v>
      </c>
      <c r="DN109" s="36">
        <v>6.4640000000000002E-8</v>
      </c>
      <c r="DO109" s="36">
        <v>1.3917346687900001</v>
      </c>
      <c r="DP109" s="36">
        <v>422.66603761290003</v>
      </c>
      <c r="DQ109" s="30">
        <f t="shared" si="124"/>
        <v>3.7506974725899015E-8</v>
      </c>
      <c r="DR109" s="30">
        <f t="shared" si="125"/>
        <v>3.750531691033735E-8</v>
      </c>
      <c r="DS109" s="30">
        <f t="shared" si="126"/>
        <v>3.7505316898807458E-8</v>
      </c>
      <c r="DT109" s="30">
        <f t="shared" si="127"/>
        <v>3.7505316898807365E-8</v>
      </c>
      <c r="DV109" s="36">
        <v>1.6219999999999999E-8</v>
      </c>
      <c r="DW109" s="36">
        <v>0.36650974375000001</v>
      </c>
      <c r="DX109" s="36">
        <v>1056.2005364515001</v>
      </c>
      <c r="DY109" s="30">
        <f t="shared" si="148"/>
        <v>1.1375811602180698E-8</v>
      </c>
      <c r="DZ109" s="30">
        <f t="shared" si="149"/>
        <v>1.1376721376750147E-8</v>
      </c>
      <c r="EA109" s="30">
        <f t="shared" si="150"/>
        <v>1.13767213830772E-8</v>
      </c>
      <c r="EB109" s="30">
        <f t="shared" si="151"/>
        <v>1.137672138307725E-8</v>
      </c>
      <c r="ED109" s="36"/>
      <c r="EE109" s="36"/>
      <c r="EF109" s="36"/>
      <c r="EL109" s="36"/>
      <c r="EM109" s="36"/>
      <c r="EN109" s="36"/>
      <c r="ET109" s="36"/>
      <c r="EU109" s="36"/>
      <c r="EV109" s="36"/>
    </row>
    <row r="110" spans="1:152" s="30" customFormat="1" ht="12.75">
      <c r="A110" s="30">
        <f>A17+A105+Δ_Psi</f>
        <v>7.7661597590569551</v>
      </c>
      <c r="B110" s="35">
        <v>0</v>
      </c>
      <c r="N110" s="36">
        <v>3.0764999999999998E-7</v>
      </c>
      <c r="O110" s="36">
        <v>0.42330537728000001</v>
      </c>
      <c r="P110" s="36">
        <v>1.4844727083</v>
      </c>
      <c r="Q110" s="30">
        <f t="shared" si="92"/>
        <v>2.8152628048977214E-7</v>
      </c>
      <c r="R110" s="30">
        <f t="shared" si="93"/>
        <v>2.8152629421072968E-7</v>
      </c>
      <c r="S110" s="30">
        <f t="shared" si="94"/>
        <v>2.8152629421082508E-7</v>
      </c>
      <c r="T110" s="30">
        <f t="shared" si="95"/>
        <v>2.8152629421082508E-7</v>
      </c>
      <c r="V110" s="36">
        <v>2.969E-8</v>
      </c>
      <c r="W110" s="36">
        <v>5.5005472056900002</v>
      </c>
      <c r="X110" s="36">
        <v>107.0249274817</v>
      </c>
      <c r="Y110" s="30">
        <f t="shared" si="96"/>
        <v>5.7456668922860531E-9</v>
      </c>
      <c r="Z110" s="30">
        <f t="shared" si="97"/>
        <v>5.7454346297917037E-9</v>
      </c>
      <c r="AA110" s="30">
        <f t="shared" si="98"/>
        <v>5.7454346281763615E-9</v>
      </c>
      <c r="AB110" s="30">
        <f t="shared" si="99"/>
        <v>5.7454346281763358E-9</v>
      </c>
      <c r="AD110" s="36">
        <v>8.2200000000000002E-9</v>
      </c>
      <c r="AE110" s="36">
        <v>2.7406763997199999</v>
      </c>
      <c r="AF110" s="36">
        <v>618.55664531160005</v>
      </c>
      <c r="AG110" s="30">
        <f t="shared" si="136"/>
        <v>6.3451009806535018E-9</v>
      </c>
      <c r="AH110" s="30">
        <f t="shared" si="137"/>
        <v>6.3448601512875984E-9</v>
      </c>
      <c r="AI110" s="30">
        <f t="shared" si="138"/>
        <v>6.3448601496126354E-9</v>
      </c>
      <c r="AJ110" s="30">
        <f t="shared" si="139"/>
        <v>6.3448601496126222E-9</v>
      </c>
      <c r="AL110" s="41"/>
      <c r="AM110" s="41"/>
      <c r="AN110" s="41"/>
      <c r="AT110" s="36"/>
      <c r="AU110" s="36"/>
      <c r="AV110" s="36"/>
      <c r="BB110" s="36"/>
      <c r="BC110" s="36"/>
      <c r="BD110" s="36"/>
      <c r="BJ110" s="36">
        <v>9.4799999999999995E-9</v>
      </c>
      <c r="BK110" s="36">
        <v>0.21552742732999999</v>
      </c>
      <c r="BL110" s="36">
        <v>750.10360753340001</v>
      </c>
      <c r="BM110" s="30">
        <f t="shared" si="108"/>
        <v>-6.5919548460197236E-9</v>
      </c>
      <c r="BN110" s="30">
        <f t="shared" si="109"/>
        <v>-6.5915740946620615E-9</v>
      </c>
      <c r="BO110" s="30">
        <f t="shared" si="110"/>
        <v>-6.5915740920139437E-9</v>
      </c>
      <c r="BP110" s="30">
        <f t="shared" si="111"/>
        <v>-6.5915740920139197E-9</v>
      </c>
      <c r="BR110" s="36">
        <v>1.9399999999999999E-9</v>
      </c>
      <c r="BS110" s="36">
        <v>0.57050756837000005</v>
      </c>
      <c r="BT110" s="36">
        <v>1361.5467058442</v>
      </c>
      <c r="BU110" s="30">
        <f t="shared" si="144"/>
        <v>1.4894000654735297E-9</v>
      </c>
      <c r="BV110" s="30">
        <f t="shared" si="145"/>
        <v>1.4892739594893736E-9</v>
      </c>
      <c r="BW110" s="30">
        <f t="shared" si="146"/>
        <v>1.4892739586122801E-9</v>
      </c>
      <c r="BX110" s="30">
        <f t="shared" si="147"/>
        <v>1.4892739586122732E-9</v>
      </c>
      <c r="BZ110" s="36"/>
      <c r="CA110" s="36"/>
      <c r="CB110" s="36"/>
      <c r="CH110" s="36"/>
      <c r="CI110" s="36"/>
      <c r="CJ110" s="36"/>
      <c r="CP110" s="36"/>
      <c r="CQ110" s="36"/>
      <c r="CR110" s="36"/>
      <c r="CX110" s="36"/>
      <c r="CY110" s="36"/>
      <c r="CZ110" s="36"/>
      <c r="DF110" s="36">
        <v>4.8851000000000002E-7</v>
      </c>
      <c r="DG110" s="36">
        <v>5.6029777754400003</v>
      </c>
      <c r="DH110" s="36">
        <v>2810.9214616052</v>
      </c>
      <c r="DI110" s="30">
        <f t="shared" si="120"/>
        <v>-4.1451327695030283E-7</v>
      </c>
      <c r="DJ110" s="30">
        <f t="shared" si="121"/>
        <v>-4.1445913305911866E-7</v>
      </c>
      <c r="DK110" s="30">
        <f t="shared" si="122"/>
        <v>-4.1445913268249695E-7</v>
      </c>
      <c r="DL110" s="30">
        <f t="shared" si="123"/>
        <v>-4.144591326824933E-7</v>
      </c>
      <c r="DN110" s="36">
        <v>6.2139999999999999E-8</v>
      </c>
      <c r="DO110" s="36">
        <v>4.4649015825599996</v>
      </c>
      <c r="DP110" s="36">
        <v>551.03160609700001</v>
      </c>
      <c r="DQ110" s="30">
        <f t="shared" si="124"/>
        <v>9.9693302597488612E-9</v>
      </c>
      <c r="DR110" s="30">
        <f t="shared" si="125"/>
        <v>9.9718482620442182E-9</v>
      </c>
      <c r="DS110" s="30">
        <f t="shared" si="126"/>
        <v>9.9718482795563051E-9</v>
      </c>
      <c r="DT110" s="30">
        <f t="shared" si="127"/>
        <v>9.9718482795564689E-9</v>
      </c>
      <c r="DV110" s="36">
        <v>1.6239999999999999E-8</v>
      </c>
      <c r="DW110" s="36">
        <v>2.4213967788100001</v>
      </c>
      <c r="DX110" s="36">
        <v>10.294940738499999</v>
      </c>
      <c r="DY110" s="30">
        <f t="shared" si="148"/>
        <v>-1.1576293953915353E-8</v>
      </c>
      <c r="DZ110" s="30">
        <f t="shared" si="149"/>
        <v>-1.157628521794076E-8</v>
      </c>
      <c r="EA110" s="30">
        <f t="shared" si="150"/>
        <v>-1.1576285217880006E-8</v>
      </c>
      <c r="EB110" s="30">
        <f t="shared" si="151"/>
        <v>-1.1576285217880002E-8</v>
      </c>
      <c r="ED110" s="36"/>
      <c r="EE110" s="36"/>
      <c r="EF110" s="36"/>
      <c r="EL110" s="36"/>
      <c r="EM110" s="36"/>
      <c r="EN110" s="36"/>
      <c r="ET110" s="36"/>
      <c r="EU110" s="36"/>
      <c r="EV110" s="36"/>
    </row>
    <row r="111" spans="1:152" s="30" customFormat="1" ht="12.75">
      <c r="B111" s="35"/>
      <c r="N111" s="36">
        <v>3.0475999999999998E-7</v>
      </c>
      <c r="O111" s="36">
        <v>3.6667789440699998</v>
      </c>
      <c r="P111" s="36">
        <v>508.35032409220003</v>
      </c>
      <c r="Q111" s="30">
        <f t="shared" si="92"/>
        <v>2.0154975936992602E-7</v>
      </c>
      <c r="R111" s="30">
        <f t="shared" si="93"/>
        <v>2.0155841697003636E-7</v>
      </c>
      <c r="S111" s="30">
        <f t="shared" si="94"/>
        <v>2.0155841703024716E-7</v>
      </c>
      <c r="T111" s="30">
        <f t="shared" si="95"/>
        <v>2.0155841703024769E-7</v>
      </c>
      <c r="V111" s="36">
        <v>2.7199999999999999E-8</v>
      </c>
      <c r="W111" s="36">
        <v>1.2522259092500001</v>
      </c>
      <c r="X111" s="36">
        <v>540.73666535849998</v>
      </c>
      <c r="Y111" s="30">
        <f t="shared" si="96"/>
        <v>-4.7392681443300398E-9</v>
      </c>
      <c r="Z111" s="30">
        <f t="shared" si="97"/>
        <v>-4.7403471676385458E-9</v>
      </c>
      <c r="AA111" s="30">
        <f t="shared" si="98"/>
        <v>-4.7403471751429079E-9</v>
      </c>
      <c r="AB111" s="30">
        <f t="shared" si="99"/>
        <v>-4.7403471751429674E-9</v>
      </c>
      <c r="AD111" s="36">
        <v>7.61E-9</v>
      </c>
      <c r="AE111" s="36">
        <v>1.2639350035800001</v>
      </c>
      <c r="AF111" s="36">
        <v>1382.8873468465999</v>
      </c>
      <c r="AG111" s="30">
        <f t="shared" si="136"/>
        <v>7.5549091460207489E-9</v>
      </c>
      <c r="AH111" s="30">
        <f t="shared" si="137"/>
        <v>7.5548149346191392E-9</v>
      </c>
      <c r="AI111" s="30">
        <f t="shared" si="138"/>
        <v>7.5548149339636399E-9</v>
      </c>
      <c r="AJ111" s="30">
        <f t="shared" si="139"/>
        <v>7.554814933963635E-9</v>
      </c>
      <c r="AL111" s="36"/>
      <c r="AM111" s="36"/>
      <c r="AN111" s="36"/>
      <c r="AT111" s="36"/>
      <c r="AU111" s="36"/>
      <c r="AV111" s="36"/>
      <c r="BB111" s="36"/>
      <c r="BC111" s="36"/>
      <c r="BD111" s="36"/>
      <c r="BJ111" s="36">
        <v>9.46E-9</v>
      </c>
      <c r="BK111" s="36">
        <v>3.9392774812</v>
      </c>
      <c r="BL111" s="36">
        <v>508.35032409220003</v>
      </c>
      <c r="BM111" s="30">
        <f t="shared" si="108"/>
        <v>4.1156625776592771E-9</v>
      </c>
      <c r="BN111" s="30">
        <f t="shared" si="109"/>
        <v>4.1159851734582322E-9</v>
      </c>
      <c r="BO111" s="30">
        <f t="shared" si="110"/>
        <v>4.1159851757017983E-9</v>
      </c>
      <c r="BP111" s="30">
        <f t="shared" si="111"/>
        <v>4.1159851757018173E-9</v>
      </c>
      <c r="BR111" s="36">
        <v>2.0000000000000001E-9</v>
      </c>
      <c r="BS111" s="36">
        <v>1.48040474749</v>
      </c>
      <c r="BT111" s="36">
        <v>302.16477565500003</v>
      </c>
      <c r="BU111" s="30">
        <f t="shared" si="144"/>
        <v>1.9621070003485444E-9</v>
      </c>
      <c r="BV111" s="30">
        <f t="shared" si="145"/>
        <v>1.9620982769983736E-9</v>
      </c>
      <c r="BW111" s="30">
        <f t="shared" si="146"/>
        <v>1.9620982769377011E-9</v>
      </c>
      <c r="BX111" s="30">
        <f t="shared" si="147"/>
        <v>1.9620982769377007E-9</v>
      </c>
      <c r="BZ111" s="36"/>
      <c r="CA111" s="36"/>
      <c r="CB111" s="36"/>
      <c r="CH111" s="36"/>
      <c r="CI111" s="36"/>
      <c r="CJ111" s="36"/>
      <c r="CP111" s="36"/>
      <c r="CQ111" s="36"/>
      <c r="CR111" s="36"/>
      <c r="CX111" s="36"/>
      <c r="CY111" s="36"/>
      <c r="CZ111" s="36"/>
      <c r="DF111" s="36">
        <v>3.7085000000000002E-7</v>
      </c>
      <c r="DG111" s="36">
        <v>5.0782816430100004</v>
      </c>
      <c r="DH111" s="36">
        <v>1905.4647649404001</v>
      </c>
      <c r="DI111" s="30">
        <f t="shared" si="120"/>
        <v>2.5930891513533897E-7</v>
      </c>
      <c r="DJ111" s="30">
        <f t="shared" si="121"/>
        <v>2.5934654956746652E-7</v>
      </c>
      <c r="DK111" s="30">
        <f t="shared" si="122"/>
        <v>2.5934654982918811E-7</v>
      </c>
      <c r="DL111" s="30">
        <f t="shared" si="123"/>
        <v>2.5934654982918996E-7</v>
      </c>
      <c r="DN111" s="36">
        <v>6.7939999999999998E-8</v>
      </c>
      <c r="DO111" s="36">
        <v>2.9087883141500002</v>
      </c>
      <c r="DP111" s="36">
        <v>2324.9494088155998</v>
      </c>
      <c r="DQ111" s="30">
        <f t="shared" si="124"/>
        <v>-5.7660265767745624E-8</v>
      </c>
      <c r="DR111" s="30">
        <f t="shared" si="125"/>
        <v>-5.7654040870247573E-8</v>
      </c>
      <c r="DS111" s="30">
        <f t="shared" si="126"/>
        <v>-5.7654040826948725E-8</v>
      </c>
      <c r="DT111" s="30">
        <f t="shared" si="127"/>
        <v>-5.7654040826948407E-8</v>
      </c>
      <c r="DV111" s="36">
        <v>1.6219999999999999E-8</v>
      </c>
      <c r="DW111" s="36">
        <v>3.5189279117500001</v>
      </c>
      <c r="DX111" s="36">
        <v>1055.4497769261</v>
      </c>
      <c r="DY111" s="30">
        <f t="shared" si="148"/>
        <v>-1.1201247648923923E-8</v>
      </c>
      <c r="DZ111" s="30">
        <f t="shared" si="149"/>
        <v>-1.1202170082027875E-8</v>
      </c>
      <c r="EA111" s="30">
        <f t="shared" si="150"/>
        <v>-1.1202170088442958E-8</v>
      </c>
      <c r="EB111" s="30">
        <f t="shared" si="151"/>
        <v>-1.1202170088443008E-8</v>
      </c>
      <c r="ED111" s="36"/>
      <c r="EE111" s="36"/>
      <c r="EF111" s="36"/>
      <c r="EL111" s="36"/>
      <c r="EM111" s="36"/>
      <c r="EN111" s="36"/>
      <c r="ET111" s="36"/>
      <c r="EU111" s="36"/>
      <c r="EV111" s="36"/>
    </row>
    <row r="112" spans="1:152" s="30" customFormat="1" ht="12.75">
      <c r="A112" s="34" t="s">
        <v>26</v>
      </c>
      <c r="B112" s="33" t="s">
        <v>83</v>
      </c>
      <c r="C112" s="33" t="s">
        <v>81</v>
      </c>
      <c r="D112" s="34" t="s">
        <v>26</v>
      </c>
      <c r="E112" s="34" t="s">
        <v>26</v>
      </c>
      <c r="F112" s="34" t="s">
        <v>26</v>
      </c>
      <c r="N112" s="36">
        <v>2.3281999999999999E-7</v>
      </c>
      <c r="O112" s="36">
        <v>3.2437214241599999</v>
      </c>
      <c r="P112" s="36">
        <v>984.60033162189995</v>
      </c>
      <c r="Q112" s="30">
        <f t="shared" si="92"/>
        <v>-1.3990973952813846E-7</v>
      </c>
      <c r="R112" s="30">
        <f t="shared" si="93"/>
        <v>-1.3992339004158105E-7</v>
      </c>
      <c r="S112" s="30">
        <f t="shared" si="94"/>
        <v>-1.3992339013651488E-7</v>
      </c>
      <c r="T112" s="30">
        <f t="shared" si="95"/>
        <v>-1.3992339013651573E-7</v>
      </c>
      <c r="V112" s="36">
        <v>2.8080000000000001E-8</v>
      </c>
      <c r="W112" s="36">
        <v>3.3071481389600001</v>
      </c>
      <c r="X112" s="36">
        <v>0.75075952540000002</v>
      </c>
      <c r="Y112" s="30">
        <f t="shared" si="96"/>
        <v>-2.771508412371896E-8</v>
      </c>
      <c r="Z112" s="30">
        <f t="shared" si="97"/>
        <v>-2.7715084376106111E-8</v>
      </c>
      <c r="AA112" s="30">
        <f t="shared" si="98"/>
        <v>-2.7715084376107868E-8</v>
      </c>
      <c r="AB112" s="30">
        <f t="shared" si="99"/>
        <v>-2.7715084376107868E-8</v>
      </c>
      <c r="AD112" s="36">
        <v>6.5000000000000003E-9</v>
      </c>
      <c r="AE112" s="36">
        <v>1.19590511216</v>
      </c>
      <c r="AF112" s="36">
        <v>422.66603761290003</v>
      </c>
      <c r="AG112" s="30">
        <f t="shared" si="136"/>
        <v>2.6694141376633256E-9</v>
      </c>
      <c r="AH112" s="30">
        <f t="shared" si="137"/>
        <v>2.6692275100289982E-9</v>
      </c>
      <c r="AI112" s="30">
        <f t="shared" si="138"/>
        <v>2.6692275087310323E-9</v>
      </c>
      <c r="AJ112" s="30">
        <f t="shared" si="139"/>
        <v>2.669227508731022E-9</v>
      </c>
      <c r="AL112" s="36"/>
      <c r="AM112" s="36"/>
      <c r="AN112" s="36"/>
      <c r="AT112" s="36"/>
      <c r="AU112" s="36"/>
      <c r="AV112" s="36"/>
      <c r="BB112" s="36"/>
      <c r="BC112" s="36"/>
      <c r="BD112" s="36"/>
      <c r="BJ112" s="36">
        <v>9.1999999999999997E-9</v>
      </c>
      <c r="BK112" s="36">
        <v>1.14672086939</v>
      </c>
      <c r="BL112" s="36">
        <v>963.4027029714</v>
      </c>
      <c r="BM112" s="30">
        <f t="shared" si="108"/>
        <v>-4.5509493154306309E-9</v>
      </c>
      <c r="BN112" s="30">
        <f t="shared" si="109"/>
        <v>-4.5503754139616581E-9</v>
      </c>
      <c r="BO112" s="30">
        <f t="shared" si="110"/>
        <v>-4.5503754099702163E-9</v>
      </c>
      <c r="BP112" s="30">
        <f t="shared" si="111"/>
        <v>-4.5503754099701807E-9</v>
      </c>
      <c r="BR112" s="36">
        <v>1.68E-9</v>
      </c>
      <c r="BS112" s="36">
        <v>5.4014174941900004</v>
      </c>
      <c r="BT112" s="36">
        <v>524.27433912319998</v>
      </c>
      <c r="BU112" s="30">
        <f t="shared" si="144"/>
        <v>-1.3404117291918981E-9</v>
      </c>
      <c r="BV112" s="30">
        <f t="shared" si="145"/>
        <v>-1.3403721696398083E-9</v>
      </c>
      <c r="BW112" s="30">
        <f t="shared" si="146"/>
        <v>-1.3403721693646729E-9</v>
      </c>
      <c r="BX112" s="30">
        <f t="shared" si="147"/>
        <v>-1.3403721693646708E-9</v>
      </c>
      <c r="BZ112" s="36"/>
      <c r="CA112" s="36"/>
      <c r="CB112" s="36"/>
      <c r="CH112" s="36"/>
      <c r="CI112" s="36"/>
      <c r="CJ112" s="36"/>
      <c r="CP112" s="36"/>
      <c r="CQ112" s="36"/>
      <c r="CR112" s="36"/>
      <c r="CX112" s="36"/>
      <c r="CY112" s="36"/>
      <c r="CZ112" s="36"/>
      <c r="DF112" s="36">
        <v>4.3874999999999998E-7</v>
      </c>
      <c r="DG112" s="36">
        <v>1.2453697108299999</v>
      </c>
      <c r="DH112" s="36">
        <v>621.73803904930003</v>
      </c>
      <c r="DI112" s="30">
        <f t="shared" si="120"/>
        <v>-2.5887917098117708E-7</v>
      </c>
      <c r="DJ112" s="30">
        <f t="shared" si="121"/>
        <v>-2.588955793306081E-7</v>
      </c>
      <c r="DK112" s="30">
        <f t="shared" si="122"/>
        <v>-2.5889557944472271E-7</v>
      </c>
      <c r="DL112" s="30">
        <f t="shared" si="123"/>
        <v>-2.5889557944472366E-7</v>
      </c>
      <c r="DN112" s="36">
        <v>6.1729999999999998E-8</v>
      </c>
      <c r="DO112" s="36">
        <v>3.6561716298500002</v>
      </c>
      <c r="DP112" s="36">
        <v>621.73803904930003</v>
      </c>
      <c r="DQ112" s="30">
        <f t="shared" si="124"/>
        <v>6.0387970852109184E-8</v>
      </c>
      <c r="DR112" s="30">
        <f t="shared" si="125"/>
        <v>6.0388563781361188E-8</v>
      </c>
      <c r="DS112" s="30">
        <f t="shared" si="126"/>
        <v>6.0388563785484438E-8</v>
      </c>
      <c r="DT112" s="30">
        <f t="shared" si="127"/>
        <v>6.0388563785484478E-8</v>
      </c>
      <c r="DV112" s="36">
        <v>1.606E-8</v>
      </c>
      <c r="DW112" s="36">
        <v>5.7620576397500001</v>
      </c>
      <c r="DX112" s="36">
        <v>117.31986822019999</v>
      </c>
      <c r="DY112" s="30">
        <f t="shared" si="148"/>
        <v>6.2419281213966255E-9</v>
      </c>
      <c r="DZ112" s="30">
        <f t="shared" si="149"/>
        <v>6.2417987826045763E-9</v>
      </c>
      <c r="EA112" s="30">
        <f t="shared" si="150"/>
        <v>6.2417987817050472E-9</v>
      </c>
      <c r="EB112" s="30">
        <f t="shared" si="151"/>
        <v>6.2417987817050472E-9</v>
      </c>
      <c r="ED112" s="36"/>
      <c r="EE112" s="36"/>
      <c r="EF112" s="36"/>
      <c r="EL112" s="36"/>
      <c r="EM112" s="36"/>
      <c r="EN112" s="36"/>
      <c r="ET112" s="36"/>
      <c r="EU112" s="36"/>
      <c r="EV112" s="36"/>
    </row>
    <row r="113" spans="1:152" s="30" customFormat="1" ht="12.75">
      <c r="B113" s="35"/>
      <c r="N113" s="36">
        <v>1.9445E-7</v>
      </c>
      <c r="O113" s="36">
        <v>0.52370214470999998</v>
      </c>
      <c r="P113" s="36">
        <v>14.977853527000001</v>
      </c>
      <c r="Q113" s="30">
        <f t="shared" si="92"/>
        <v>1.7587456215306976E-7</v>
      </c>
      <c r="R113" s="30">
        <f t="shared" si="93"/>
        <v>1.7587465470425355E-7</v>
      </c>
      <c r="S113" s="30">
        <f t="shared" si="94"/>
        <v>1.7587465470489721E-7</v>
      </c>
      <c r="T113" s="30">
        <f t="shared" si="95"/>
        <v>1.7587465470489724E-7</v>
      </c>
      <c r="V113" s="36">
        <v>2.768E-8</v>
      </c>
      <c r="W113" s="36">
        <v>1.61339487804</v>
      </c>
      <c r="X113" s="36">
        <v>1063.3140834523001</v>
      </c>
      <c r="Y113" s="30">
        <f t="shared" si="96"/>
        <v>-1.1543042231913688E-8</v>
      </c>
      <c r="Z113" s="30">
        <f t="shared" si="97"/>
        <v>-1.1541049159623299E-8</v>
      </c>
      <c r="AA113" s="30">
        <f t="shared" si="98"/>
        <v>-1.1541049145761658E-8</v>
      </c>
      <c r="AB113" s="30">
        <f t="shared" si="99"/>
        <v>-1.1541049145761525E-8</v>
      </c>
      <c r="AD113" s="36">
        <v>6.7700000000000004E-9</v>
      </c>
      <c r="AE113" s="36">
        <v>1.8847605835700001</v>
      </c>
      <c r="AF113" s="36">
        <v>2104.5367663768002</v>
      </c>
      <c r="AG113" s="30">
        <f t="shared" si="136"/>
        <v>-6.3378817607458452E-9</v>
      </c>
      <c r="AH113" s="30">
        <f t="shared" si="137"/>
        <v>-6.3375085218846644E-9</v>
      </c>
      <c r="AI113" s="30">
        <f t="shared" si="138"/>
        <v>-6.3375085192883223E-9</v>
      </c>
      <c r="AJ113" s="30">
        <f t="shared" si="139"/>
        <v>-6.3375085192883016E-9</v>
      </c>
      <c r="AL113" s="36"/>
      <c r="AM113" s="36"/>
      <c r="AN113" s="36"/>
      <c r="AT113" s="36"/>
      <c r="AU113" s="36"/>
      <c r="AV113" s="36"/>
      <c r="BB113" s="36"/>
      <c r="BC113" s="36"/>
      <c r="BD113" s="36"/>
      <c r="BJ113" s="36">
        <v>8.1699999999999997E-9</v>
      </c>
      <c r="BK113" s="36">
        <v>5.9380961987600003</v>
      </c>
      <c r="BL113" s="36">
        <v>831.85574074960005</v>
      </c>
      <c r="BM113" s="30">
        <f t="shared" si="108"/>
        <v>1.981566294088966E-9</v>
      </c>
      <c r="BN113" s="30">
        <f t="shared" si="109"/>
        <v>1.9820575114144474E-9</v>
      </c>
      <c r="BO113" s="30">
        <f t="shared" si="110"/>
        <v>1.9820575148307347E-9</v>
      </c>
      <c r="BP113" s="30">
        <f t="shared" si="111"/>
        <v>1.9820575148307629E-9</v>
      </c>
      <c r="BR113" s="36">
        <v>1.5199999999999999E-9</v>
      </c>
      <c r="BS113" s="36">
        <v>0.68077486545999999</v>
      </c>
      <c r="BT113" s="36">
        <v>1905.4647649404001</v>
      </c>
      <c r="BU113" s="30">
        <f t="shared" si="144"/>
        <v>-1.3623804056367213E-9</v>
      </c>
      <c r="BV113" s="30">
        <f t="shared" si="145"/>
        <v>-1.3622847047195998E-9</v>
      </c>
      <c r="BW113" s="30">
        <f t="shared" si="146"/>
        <v>-1.3622847040539241E-9</v>
      </c>
      <c r="BX113" s="30">
        <f t="shared" si="147"/>
        <v>-1.3622847040539194E-9</v>
      </c>
      <c r="BZ113" s="36"/>
      <c r="CA113" s="36"/>
      <c r="CB113" s="36"/>
      <c r="CH113" s="36"/>
      <c r="CI113" s="36"/>
      <c r="CJ113" s="36"/>
      <c r="CP113" s="36"/>
      <c r="CQ113" s="36"/>
      <c r="CR113" s="36"/>
      <c r="CX113" s="36"/>
      <c r="CY113" s="36"/>
      <c r="CZ113" s="36"/>
      <c r="DF113" s="36">
        <v>3.4004999999999998E-7</v>
      </c>
      <c r="DG113" s="36">
        <v>3.0936016724800002</v>
      </c>
      <c r="DH113" s="36">
        <v>2420.9286360333999</v>
      </c>
      <c r="DI113" s="30">
        <f t="shared" si="120"/>
        <v>-2.1014133721473591E-7</v>
      </c>
      <c r="DJ113" s="30">
        <f t="shared" si="121"/>
        <v>-2.1009311348200917E-7</v>
      </c>
      <c r="DK113" s="30">
        <f t="shared" si="122"/>
        <v>-2.1009311314659987E-7</v>
      </c>
      <c r="DL113" s="30">
        <f t="shared" si="123"/>
        <v>-2.1009311314659701E-7</v>
      </c>
      <c r="DN113" s="36">
        <v>6.2429999999999997E-8</v>
      </c>
      <c r="DO113" s="36">
        <v>6.1369191969400001</v>
      </c>
      <c r="DP113" s="36">
        <v>2125.8774073792001</v>
      </c>
      <c r="DQ113" s="30">
        <f t="shared" si="124"/>
        <v>5.0333775346212525E-8</v>
      </c>
      <c r="DR113" s="30">
        <f t="shared" si="125"/>
        <v>5.0339624232659958E-8</v>
      </c>
      <c r="DS113" s="30">
        <f t="shared" si="126"/>
        <v>5.0339624273333315E-8</v>
      </c>
      <c r="DT113" s="30">
        <f t="shared" si="127"/>
        <v>5.033962427333364E-8</v>
      </c>
      <c r="DV113" s="36">
        <v>1.646E-8</v>
      </c>
      <c r="DW113" s="36">
        <v>5.8866263657299998</v>
      </c>
      <c r="DX113" s="36">
        <v>2317.8358618148</v>
      </c>
      <c r="DY113" s="30">
        <f t="shared" si="148"/>
        <v>1.2782286794501948E-8</v>
      </c>
      <c r="DZ113" s="30">
        <f t="shared" si="149"/>
        <v>1.2780495794392875E-8</v>
      </c>
      <c r="EA113" s="30">
        <f t="shared" si="150"/>
        <v>1.2780495781935529E-8</v>
      </c>
      <c r="EB113" s="30">
        <f t="shared" si="151"/>
        <v>1.2780495781935416E-8</v>
      </c>
      <c r="ED113" s="36"/>
      <c r="EE113" s="36"/>
      <c r="EF113" s="36"/>
      <c r="EL113" s="36"/>
      <c r="EM113" s="36"/>
      <c r="EN113" s="36"/>
      <c r="ET113" s="36"/>
      <c r="EU113" s="36"/>
      <c r="EV113" s="36"/>
    </row>
    <row r="114" spans="1:152" s="30" customFormat="1" ht="12.75">
      <c r="A114" s="30" t="s">
        <v>81</v>
      </c>
      <c r="B114" s="35"/>
      <c r="C114" s="30" t="s">
        <v>83</v>
      </c>
      <c r="N114" s="36">
        <v>1.9332000000000001E-7</v>
      </c>
      <c r="O114" s="36">
        <v>4.8631449438200001</v>
      </c>
      <c r="P114" s="36">
        <v>1361.5467058442</v>
      </c>
      <c r="Q114" s="30">
        <f t="shared" si="92"/>
        <v>-1.7360570690663558E-7</v>
      </c>
      <c r="R114" s="30">
        <f t="shared" si="93"/>
        <v>-1.7361433350099632E-7</v>
      </c>
      <c r="S114" s="30">
        <f t="shared" si="94"/>
        <v>-1.7361433356098627E-7</v>
      </c>
      <c r="T114" s="30">
        <f t="shared" si="95"/>
        <v>-1.7361433356098672E-7</v>
      </c>
      <c r="V114" s="36">
        <v>2.6659999999999999E-8</v>
      </c>
      <c r="W114" s="36">
        <v>4.2866228810200004</v>
      </c>
      <c r="X114" s="36">
        <v>106.2741679563</v>
      </c>
      <c r="Y114" s="30">
        <f t="shared" si="96"/>
        <v>-2.2647305967942701E-8</v>
      </c>
      <c r="Z114" s="30">
        <f t="shared" si="97"/>
        <v>-2.2647417338586305E-8</v>
      </c>
      <c r="AA114" s="30">
        <f t="shared" si="98"/>
        <v>-2.2647417339360857E-8</v>
      </c>
      <c r="AB114" s="30">
        <f t="shared" si="99"/>
        <v>-2.2647417339360867E-8</v>
      </c>
      <c r="AD114" s="36">
        <v>6.8100000000000003E-9</v>
      </c>
      <c r="AE114" s="36">
        <v>5.4748166560599998</v>
      </c>
      <c r="AF114" s="36">
        <v>5760.4984318976003</v>
      </c>
      <c r="AG114" s="30">
        <f t="shared" si="136"/>
        <v>1.6111480135394789E-9</v>
      </c>
      <c r="AH114" s="30">
        <f t="shared" si="137"/>
        <v>1.6083081711192994E-9</v>
      </c>
      <c r="AI114" s="30">
        <f t="shared" si="138"/>
        <v>1.6083081513677701E-9</v>
      </c>
      <c r="AJ114" s="30">
        <f t="shared" si="139"/>
        <v>1.6083081513676057E-9</v>
      </c>
      <c r="AL114" s="36"/>
      <c r="AM114" s="36"/>
      <c r="AN114" s="36"/>
      <c r="AT114" s="36"/>
      <c r="AU114" s="36"/>
      <c r="AV114" s="36"/>
      <c r="BB114" s="36"/>
      <c r="BC114" s="36"/>
      <c r="BD114" s="36"/>
      <c r="BJ114" s="36">
        <v>7.6999999999999995E-9</v>
      </c>
      <c r="BK114" s="36">
        <v>2.9606273759200001</v>
      </c>
      <c r="BL114" s="36">
        <v>526.77020378780003</v>
      </c>
      <c r="BM114" s="30">
        <f t="shared" si="108"/>
        <v>7.6938680323581527E-9</v>
      </c>
      <c r="BN114" s="30">
        <f t="shared" si="109"/>
        <v>7.6938800842067704E-9</v>
      </c>
      <c r="BO114" s="30">
        <f t="shared" si="110"/>
        <v>7.6938800842905472E-9</v>
      </c>
      <c r="BP114" s="30">
        <f t="shared" si="111"/>
        <v>7.6938800842905472E-9</v>
      </c>
      <c r="BR114" s="36">
        <v>1.49E-9</v>
      </c>
      <c r="BS114" s="36">
        <v>1.06678990744</v>
      </c>
      <c r="BT114" s="36">
        <v>831.85574074960005</v>
      </c>
      <c r="BU114" s="30">
        <f t="shared" si="144"/>
        <v>-1.3701061858048968E-9</v>
      </c>
      <c r="BV114" s="30">
        <f t="shared" si="145"/>
        <v>-1.3700698912817225E-9</v>
      </c>
      <c r="BW114" s="30">
        <f t="shared" si="146"/>
        <v>-1.3700698910292833E-9</v>
      </c>
      <c r="BX114" s="30">
        <f t="shared" si="147"/>
        <v>-1.370069891029281E-9</v>
      </c>
      <c r="BZ114" s="36"/>
      <c r="CA114" s="36"/>
      <c r="CB114" s="36"/>
      <c r="CH114" s="36"/>
      <c r="CI114" s="36"/>
      <c r="CJ114" s="36"/>
      <c r="CP114" s="36"/>
      <c r="CQ114" s="36"/>
      <c r="CR114" s="36"/>
      <c r="CX114" s="36"/>
      <c r="CY114" s="36"/>
      <c r="CZ114" s="36"/>
      <c r="DF114" s="36">
        <v>3.6782000000000002E-7</v>
      </c>
      <c r="DG114" s="36">
        <v>0.84232174637000001</v>
      </c>
      <c r="DH114" s="36">
        <v>530.6541729411</v>
      </c>
      <c r="DI114" s="30">
        <f t="shared" si="120"/>
        <v>-1.8566996637881746E-7</v>
      </c>
      <c r="DJ114" s="30">
        <f t="shared" si="121"/>
        <v>-1.8568251939797397E-7</v>
      </c>
      <c r="DK114" s="30">
        <f t="shared" si="122"/>
        <v>-1.8568251948527657E-7</v>
      </c>
      <c r="DL114" s="30">
        <f t="shared" si="123"/>
        <v>-1.8568251948527726E-7</v>
      </c>
      <c r="DN114" s="36">
        <v>5.9359999999999997E-8</v>
      </c>
      <c r="DO114" s="36">
        <v>2.5831223512000001</v>
      </c>
      <c r="DP114" s="36">
        <v>569.04784100979998</v>
      </c>
      <c r="DQ114" s="30">
        <f t="shared" si="124"/>
        <v>4.9910918151995215E-8</v>
      </c>
      <c r="DR114" s="30">
        <f t="shared" si="125"/>
        <v>4.9909555822044385E-8</v>
      </c>
      <c r="DS114" s="30">
        <f t="shared" si="126"/>
        <v>4.9909555812569362E-8</v>
      </c>
      <c r="DT114" s="30">
        <f t="shared" si="127"/>
        <v>4.990955581256929E-8</v>
      </c>
      <c r="DV114" s="36">
        <v>2.0260000000000001E-8</v>
      </c>
      <c r="DW114" s="36">
        <v>4.6178131414500001</v>
      </c>
      <c r="DX114" s="36">
        <v>423.41679713830001</v>
      </c>
      <c r="DY114" s="30">
        <f t="shared" si="148"/>
        <v>-1.3041798278283189E-8</v>
      </c>
      <c r="DZ114" s="30">
        <f t="shared" si="149"/>
        <v>-1.3041309182049019E-8</v>
      </c>
      <c r="EA114" s="30">
        <f t="shared" si="150"/>
        <v>-1.3041309178647418E-8</v>
      </c>
      <c r="EB114" s="30">
        <f t="shared" si="151"/>
        <v>-1.3041309178647383E-8</v>
      </c>
      <c r="ED114" s="36"/>
      <c r="EE114" s="36"/>
      <c r="EF114" s="36"/>
      <c r="EL114" s="36"/>
      <c r="EM114" s="36"/>
      <c r="EN114" s="36"/>
      <c r="ET114" s="36"/>
      <c r="EU114" s="36"/>
      <c r="EV114" s="36"/>
    </row>
    <row r="115" spans="1:152" s="30" customFormat="1" ht="12.75">
      <c r="A115" s="30">
        <f>ATAN2(D101,E101)</f>
        <v>-2.528401859069128</v>
      </c>
      <c r="B115" s="35"/>
      <c r="C115" s="30">
        <f>ATAN2(SQRT(D101*D101+E101*E101),F101)</f>
        <v>2.1996508706979546E-2</v>
      </c>
      <c r="N115" s="36">
        <v>2.2910000000000001E-7</v>
      </c>
      <c r="O115" s="36">
        <v>3.8491489506400001</v>
      </c>
      <c r="P115" s="36">
        <v>2428.0421830342002</v>
      </c>
      <c r="Q115" s="30">
        <f t="shared" si="92"/>
        <v>-2.2504052191131948E-7</v>
      </c>
      <c r="R115" s="30">
        <f t="shared" si="93"/>
        <v>-2.2503275113499945E-7</v>
      </c>
      <c r="S115" s="30">
        <f t="shared" si="94"/>
        <v>-2.2503275108092971E-7</v>
      </c>
      <c r="T115" s="30">
        <f t="shared" si="95"/>
        <v>-2.2503275108092934E-7</v>
      </c>
      <c r="V115" s="36">
        <v>2.7039999999999999E-8</v>
      </c>
      <c r="W115" s="36">
        <v>3.0361555615300002</v>
      </c>
      <c r="X115" s="36">
        <v>422.66603761290003</v>
      </c>
      <c r="Y115" s="30">
        <f t="shared" si="96"/>
        <v>2.0808757898861715E-8</v>
      </c>
      <c r="Z115" s="30">
        <f t="shared" si="97"/>
        <v>2.0809301629596696E-8</v>
      </c>
      <c r="AA115" s="30">
        <f t="shared" si="98"/>
        <v>2.0809301633378159E-8</v>
      </c>
      <c r="AB115" s="30">
        <f t="shared" si="99"/>
        <v>2.0809301633378188E-8</v>
      </c>
      <c r="AD115" s="36">
        <v>6.8100000000000003E-9</v>
      </c>
      <c r="AE115" s="36">
        <v>3.11621209674</v>
      </c>
      <c r="AF115" s="36">
        <v>5746.2713378959997</v>
      </c>
      <c r="AG115" s="30">
        <f t="shared" si="136"/>
        <v>-6.0713490669618197E-9</v>
      </c>
      <c r="AH115" s="30">
        <f t="shared" si="137"/>
        <v>-6.070027949359781E-9</v>
      </c>
      <c r="AI115" s="30">
        <f t="shared" si="138"/>
        <v>-6.0700279401678208E-9</v>
      </c>
      <c r="AJ115" s="30">
        <f t="shared" si="139"/>
        <v>-6.0700279401677439E-9</v>
      </c>
      <c r="AL115" s="36"/>
      <c r="AM115" s="36"/>
      <c r="AN115" s="36"/>
      <c r="AT115" s="36"/>
      <c r="AU115" s="36"/>
      <c r="AV115" s="36"/>
      <c r="BB115" s="36"/>
      <c r="BC115" s="36"/>
      <c r="BD115" s="36"/>
      <c r="BJ115" s="36">
        <v>1.0169999999999999E-8</v>
      </c>
      <c r="BK115" s="36">
        <v>5.5571111214500002</v>
      </c>
      <c r="BL115" s="36">
        <v>199.0720014364</v>
      </c>
      <c r="BM115" s="30">
        <f t="shared" si="108"/>
        <v>-2.6051427639183499E-9</v>
      </c>
      <c r="BN115" s="30">
        <f t="shared" si="109"/>
        <v>-2.6052885663283271E-9</v>
      </c>
      <c r="BO115" s="30">
        <f t="shared" si="110"/>
        <v>-2.6052885673423521E-9</v>
      </c>
      <c r="BP115" s="30">
        <f t="shared" si="111"/>
        <v>-2.6052885673423608E-9</v>
      </c>
      <c r="BR115" s="36">
        <v>1.8199999999999999E-9</v>
      </c>
      <c r="BS115" s="36">
        <v>3.6240100961300001</v>
      </c>
      <c r="BT115" s="36">
        <v>38.133035637799999</v>
      </c>
      <c r="BU115" s="30">
        <f t="shared" si="144"/>
        <v>-1.7535835029503282E-9</v>
      </c>
      <c r="BV115" s="30">
        <f t="shared" si="145"/>
        <v>-1.7535848870304556E-9</v>
      </c>
      <c r="BW115" s="30">
        <f t="shared" si="146"/>
        <v>-1.7535848870400815E-9</v>
      </c>
      <c r="BX115" s="30">
        <f t="shared" si="147"/>
        <v>-1.7535848870400818E-9</v>
      </c>
      <c r="BZ115" s="36"/>
      <c r="CA115" s="36"/>
      <c r="CB115" s="36"/>
      <c r="CH115" s="36"/>
      <c r="CI115" s="36"/>
      <c r="CJ115" s="36"/>
      <c r="CP115" s="36"/>
      <c r="CQ115" s="36"/>
      <c r="CR115" s="36"/>
      <c r="CX115" s="36"/>
      <c r="CY115" s="36"/>
      <c r="CZ115" s="36"/>
      <c r="DF115" s="36">
        <v>3.1138999999999998E-7</v>
      </c>
      <c r="DG115" s="36">
        <v>5.35811251334</v>
      </c>
      <c r="DH115" s="36">
        <v>1485.9801210651999</v>
      </c>
      <c r="DI115" s="30">
        <f t="shared" si="120"/>
        <v>-3.0087770066832435E-7</v>
      </c>
      <c r="DJ115" s="30">
        <f t="shared" si="121"/>
        <v>-3.0088658069945331E-7</v>
      </c>
      <c r="DK115" s="30">
        <f t="shared" si="122"/>
        <v>-3.0088658076119926E-7</v>
      </c>
      <c r="DL115" s="30">
        <f t="shared" si="123"/>
        <v>-3.0088658076119984E-7</v>
      </c>
      <c r="DN115" s="36">
        <v>6.5040000000000005E-8</v>
      </c>
      <c r="DO115" s="36">
        <v>4.5690843175699998</v>
      </c>
      <c r="DP115" s="36">
        <v>1038.0412891868</v>
      </c>
      <c r="DQ115" s="30">
        <f t="shared" si="124"/>
        <v>2.438928692309815E-8</v>
      </c>
      <c r="DR115" s="30">
        <f t="shared" si="125"/>
        <v>2.4384623900577482E-8</v>
      </c>
      <c r="DS115" s="30">
        <f t="shared" si="126"/>
        <v>2.4384623868146665E-8</v>
      </c>
      <c r="DT115" s="30">
        <f t="shared" si="127"/>
        <v>2.43846238681464E-8</v>
      </c>
      <c r="DV115" s="36">
        <v>2.098E-8</v>
      </c>
      <c r="DW115" s="36">
        <v>1.04559231028</v>
      </c>
      <c r="DX115" s="36">
        <v>1781.0313497193999</v>
      </c>
      <c r="DY115" s="30">
        <f t="shared" si="148"/>
        <v>-1.737088627417232E-8</v>
      </c>
      <c r="DZ115" s="30">
        <f t="shared" si="149"/>
        <v>-1.7372447224657975E-8</v>
      </c>
      <c r="EA115" s="30">
        <f t="shared" si="150"/>
        <v>-1.737244723551299E-8</v>
      </c>
      <c r="EB115" s="30">
        <f t="shared" si="151"/>
        <v>-1.7372447235513096E-8</v>
      </c>
      <c r="ED115" s="36"/>
      <c r="EE115" s="36"/>
      <c r="EF115" s="36"/>
      <c r="EL115" s="36"/>
      <c r="EM115" s="36"/>
      <c r="EN115" s="36"/>
      <c r="ET115" s="36"/>
      <c r="EU115" s="36"/>
      <c r="EV115" s="36"/>
    </row>
    <row r="116" spans="1:152" s="30" customFormat="1" ht="12.75">
      <c r="A116" s="30">
        <f>DEGREES(A115)</f>
        <v>-144.86675543769221</v>
      </c>
      <c r="B116" s="35">
        <f xml:space="preserve"> A116 - INT( A116 / 360 ) * 360</f>
        <v>215.13324456230779</v>
      </c>
      <c r="C116" s="30">
        <f>DEGREES(C115)</f>
        <v>1.2603071129326955</v>
      </c>
      <c r="N116" s="36">
        <v>2.1617000000000001E-7</v>
      </c>
      <c r="O116" s="36">
        <v>6.0169694002399998</v>
      </c>
      <c r="P116" s="36">
        <v>1063.3140834523001</v>
      </c>
      <c r="Q116" s="30">
        <f t="shared" si="92"/>
        <v>2.1458039409873718E-7</v>
      </c>
      <c r="R116" s="30">
        <f t="shared" si="93"/>
        <v>2.1458246638704287E-7</v>
      </c>
      <c r="S116" s="30">
        <f t="shared" si="94"/>
        <v>2.145824664014505E-7</v>
      </c>
      <c r="T116" s="30">
        <f t="shared" si="95"/>
        <v>2.1458246640145064E-7</v>
      </c>
      <c r="V116" s="36">
        <v>3.2899999999999997E-8</v>
      </c>
      <c r="W116" s="36">
        <v>5.8908168214999996</v>
      </c>
      <c r="X116" s="36">
        <v>1802.3719907218001</v>
      </c>
      <c r="Y116" s="30">
        <f t="shared" si="96"/>
        <v>-1.8842559091504841E-8</v>
      </c>
      <c r="Z116" s="30">
        <f t="shared" si="97"/>
        <v>-1.8838937378693674E-8</v>
      </c>
      <c r="AA116" s="30">
        <f t="shared" si="98"/>
        <v>-1.8838937353504251E-8</v>
      </c>
      <c r="AB116" s="30">
        <f t="shared" si="99"/>
        <v>-1.883893735350401E-8</v>
      </c>
      <c r="AD116" s="36">
        <v>6.4400000000000001E-9</v>
      </c>
      <c r="AE116" s="36">
        <v>4.6838564089399997</v>
      </c>
      <c r="AF116" s="36">
        <v>611.4430983108</v>
      </c>
      <c r="AG116" s="30">
        <f t="shared" si="136"/>
        <v>1.7619650739342284E-9</v>
      </c>
      <c r="AH116" s="30">
        <f t="shared" si="137"/>
        <v>1.7622472473172489E-9</v>
      </c>
      <c r="AI116" s="30">
        <f t="shared" si="138"/>
        <v>1.7622472492796913E-9</v>
      </c>
      <c r="AJ116" s="30">
        <f t="shared" si="139"/>
        <v>1.7622472492797078E-9</v>
      </c>
      <c r="AL116" s="36"/>
      <c r="AM116" s="36"/>
      <c r="AN116" s="36"/>
      <c r="AT116" s="36"/>
      <c r="AU116" s="36"/>
      <c r="AV116" s="36"/>
      <c r="BB116" s="36"/>
      <c r="BC116" s="36"/>
      <c r="BD116" s="36"/>
      <c r="BJ116" s="36">
        <v>7.61E-9</v>
      </c>
      <c r="BK116" s="36">
        <v>1.38163787157</v>
      </c>
      <c r="BL116" s="36">
        <v>532.61172640140001</v>
      </c>
      <c r="BM116" s="30">
        <f t="shared" si="108"/>
        <v>-5.1017058873529106E-12</v>
      </c>
      <c r="BN116" s="30">
        <f t="shared" si="109"/>
        <v>-5.4036783920372857E-12</v>
      </c>
      <c r="BO116" s="30">
        <f t="shared" si="110"/>
        <v>-5.4036804921948341E-12</v>
      </c>
      <c r="BP116" s="30">
        <f t="shared" si="111"/>
        <v>-5.4036804922117324E-12</v>
      </c>
      <c r="BR116" s="36">
        <v>1.7599999999999999E-9</v>
      </c>
      <c r="BS116" s="36">
        <v>5.6433138432299996</v>
      </c>
      <c r="BT116" s="36">
        <v>963.4027029714</v>
      </c>
      <c r="BU116" s="30">
        <f t="shared" si="144"/>
        <v>1.680527958130558E-9</v>
      </c>
      <c r="BV116" s="30">
        <f t="shared" si="145"/>
        <v>1.680565485629507E-9</v>
      </c>
      <c r="BW116" s="30">
        <f t="shared" si="146"/>
        <v>1.6805654858904723E-9</v>
      </c>
      <c r="BX116" s="30">
        <f t="shared" si="147"/>
        <v>1.6805654858904748E-9</v>
      </c>
      <c r="BZ116" s="36"/>
      <c r="CA116" s="36"/>
      <c r="CB116" s="36"/>
      <c r="CH116" s="36"/>
      <c r="CI116" s="36"/>
      <c r="CJ116" s="36"/>
      <c r="CP116" s="36"/>
      <c r="CQ116" s="36"/>
      <c r="CR116" s="36"/>
      <c r="CX116" s="36"/>
      <c r="CY116" s="36"/>
      <c r="CZ116" s="36"/>
      <c r="DF116" s="36">
        <v>3.9294999999999998E-7</v>
      </c>
      <c r="DG116" s="36">
        <v>4.7080048906699998</v>
      </c>
      <c r="DH116" s="36">
        <v>569.04784100979998</v>
      </c>
      <c r="DI116" s="30">
        <f t="shared" si="120"/>
        <v>7.0407867956480289E-9</v>
      </c>
      <c r="DJ116" s="30">
        <f t="shared" si="121"/>
        <v>7.0574434704318424E-9</v>
      </c>
      <c r="DK116" s="30">
        <f t="shared" si="122"/>
        <v>7.0574435862754779E-9</v>
      </c>
      <c r="DL116" s="30">
        <f t="shared" si="123"/>
        <v>7.0574435862763506E-9</v>
      </c>
      <c r="DN116" s="36">
        <v>7.3049999999999996E-8</v>
      </c>
      <c r="DO116" s="36">
        <v>3.0206212773400001</v>
      </c>
      <c r="DP116" s="36">
        <v>416.30325013750002</v>
      </c>
      <c r="DQ116" s="30">
        <f t="shared" si="124"/>
        <v>5.5284014517246273E-8</v>
      </c>
      <c r="DR116" s="30">
        <f t="shared" si="125"/>
        <v>5.528549546476687E-8</v>
      </c>
      <c r="DS116" s="30">
        <f t="shared" si="126"/>
        <v>5.5285495475066373E-8</v>
      </c>
      <c r="DT116" s="30">
        <f t="shared" si="127"/>
        <v>5.5285495475066459E-8</v>
      </c>
      <c r="DV116" s="36">
        <v>1.8679999999999999E-8</v>
      </c>
      <c r="DW116" s="36">
        <v>1.1248772946900001</v>
      </c>
      <c r="DX116" s="36">
        <v>618.55664531160005</v>
      </c>
      <c r="DY116" s="30">
        <f t="shared" si="148"/>
        <v>-1.2512133623898093E-8</v>
      </c>
      <c r="DZ116" s="30">
        <f t="shared" si="149"/>
        <v>-1.2512772817755979E-8</v>
      </c>
      <c r="EA116" s="30">
        <f t="shared" si="150"/>
        <v>-1.2512772822201344E-8</v>
      </c>
      <c r="EB116" s="30">
        <f t="shared" si="151"/>
        <v>-1.251277282220138E-8</v>
      </c>
      <c r="ED116" s="36"/>
      <c r="EE116" s="36"/>
      <c r="EF116" s="36"/>
      <c r="EL116" s="36"/>
      <c r="EM116" s="36"/>
      <c r="EN116" s="36"/>
      <c r="ET116" s="36"/>
      <c r="EU116" s="36"/>
      <c r="EV116" s="36"/>
    </row>
    <row r="117" spans="1:152" s="30" customFormat="1" ht="12.75">
      <c r="N117" s="36">
        <v>2.0155E-7</v>
      </c>
      <c r="O117" s="36">
        <v>5.59582008789</v>
      </c>
      <c r="P117" s="36">
        <v>527.24328453980002</v>
      </c>
      <c r="Q117" s="30">
        <f t="shared" si="92"/>
        <v>-1.7977662448692226E-7</v>
      </c>
      <c r="R117" s="30">
        <f t="shared" si="93"/>
        <v>-1.7977304507685464E-7</v>
      </c>
      <c r="S117" s="30">
        <f t="shared" si="94"/>
        <v>-1.7977304505195963E-7</v>
      </c>
      <c r="T117" s="30">
        <f t="shared" si="95"/>
        <v>-1.7977304505195942E-7</v>
      </c>
      <c r="V117" s="36">
        <v>2.578E-8</v>
      </c>
      <c r="W117" s="36">
        <v>3.6039036797900001</v>
      </c>
      <c r="X117" s="36">
        <v>750.10360753340001</v>
      </c>
      <c r="Y117" s="30">
        <f t="shared" si="96"/>
        <v>2.1909067665208927E-8</v>
      </c>
      <c r="Z117" s="30">
        <f t="shared" si="97"/>
        <v>2.1908308335920365E-8</v>
      </c>
      <c r="AA117" s="30">
        <f t="shared" si="98"/>
        <v>2.1908308330639148E-8</v>
      </c>
      <c r="AB117" s="30">
        <f t="shared" si="99"/>
        <v>2.1908308330639101E-8</v>
      </c>
      <c r="AD117" s="36">
        <v>7.5200000000000005E-9</v>
      </c>
      <c r="AE117" s="36">
        <v>3.0349713889399998</v>
      </c>
      <c r="AF117" s="36">
        <v>2221.8566345969998</v>
      </c>
      <c r="AG117" s="30">
        <f t="shared" si="136"/>
        <v>-7.445895454550739E-9</v>
      </c>
      <c r="AH117" s="30">
        <f t="shared" si="137"/>
        <v>-7.4460696784423324E-9</v>
      </c>
      <c r="AI117" s="30">
        <f t="shared" si="138"/>
        <v>-7.4460696796533099E-9</v>
      </c>
      <c r="AJ117" s="30">
        <f t="shared" si="139"/>
        <v>-7.4460696796533215E-9</v>
      </c>
      <c r="AL117" s="36"/>
      <c r="AM117" s="36"/>
      <c r="AN117" s="36"/>
      <c r="AT117" s="36"/>
      <c r="AU117" s="36"/>
      <c r="AV117" s="36"/>
      <c r="BB117" s="36"/>
      <c r="BC117" s="36"/>
      <c r="BD117" s="36"/>
      <c r="BJ117" s="36">
        <v>7.2600000000000002E-9</v>
      </c>
      <c r="BK117" s="36">
        <v>3.9833796439500002</v>
      </c>
      <c r="BL117" s="36">
        <v>2317.8358618148</v>
      </c>
      <c r="BM117" s="30">
        <f t="shared" si="108"/>
        <v>-6.1635825835121107E-9</v>
      </c>
      <c r="BN117" s="30">
        <f t="shared" si="109"/>
        <v>-6.1642449780354788E-9</v>
      </c>
      <c r="BO117" s="30">
        <f t="shared" si="110"/>
        <v>-6.1642449826416522E-9</v>
      </c>
      <c r="BP117" s="30">
        <f t="shared" si="111"/>
        <v>-6.1642449826416928E-9</v>
      </c>
      <c r="BR117" s="36">
        <v>1.8400000000000001E-9</v>
      </c>
      <c r="BS117" s="36">
        <v>4.4885035662900004</v>
      </c>
      <c r="BT117" s="36">
        <v>604.47256366190004</v>
      </c>
      <c r="BU117" s="30">
        <f t="shared" si="144"/>
        <v>7.7345066511501896E-10</v>
      </c>
      <c r="BV117" s="30">
        <f t="shared" si="145"/>
        <v>7.7352585195193029E-10</v>
      </c>
      <c r="BW117" s="30">
        <f t="shared" si="146"/>
        <v>7.7352585247483385E-10</v>
      </c>
      <c r="BX117" s="30">
        <f t="shared" si="147"/>
        <v>7.735258524748383E-10</v>
      </c>
      <c r="BZ117" s="36"/>
      <c r="CA117" s="36"/>
      <c r="CB117" s="36"/>
      <c r="CH117" s="36"/>
      <c r="CI117" s="36"/>
      <c r="CJ117" s="36"/>
      <c r="CP117" s="36"/>
      <c r="CQ117" s="36"/>
      <c r="CR117" s="36"/>
      <c r="CX117" s="36"/>
      <c r="CY117" s="36"/>
      <c r="CZ117" s="36"/>
      <c r="DF117" s="36">
        <v>3.9700000000000002E-7</v>
      </c>
      <c r="DG117" s="36">
        <v>2.4616387881400001</v>
      </c>
      <c r="DH117" s="36">
        <v>355.74874557179999</v>
      </c>
      <c r="DI117" s="30">
        <f t="shared" si="120"/>
        <v>3.5044223778177872E-7</v>
      </c>
      <c r="DJ117" s="30">
        <f t="shared" si="121"/>
        <v>3.5044718190807624E-7</v>
      </c>
      <c r="DK117" s="30">
        <f t="shared" si="122"/>
        <v>3.5044718194246069E-7</v>
      </c>
      <c r="DL117" s="30">
        <f t="shared" si="123"/>
        <v>3.5044718194246096E-7</v>
      </c>
      <c r="DN117" s="36">
        <v>6.5979999999999999E-8</v>
      </c>
      <c r="DO117" s="36">
        <v>5.5534800573099998</v>
      </c>
      <c r="DP117" s="36">
        <v>1781.0313497193999</v>
      </c>
      <c r="DQ117" s="30">
        <f t="shared" si="124"/>
        <v>-2.5134297864348796E-8</v>
      </c>
      <c r="DR117" s="30">
        <f t="shared" si="125"/>
        <v>-2.5126202768279054E-8</v>
      </c>
      <c r="DS117" s="30">
        <f t="shared" si="126"/>
        <v>-2.5126202711977853E-8</v>
      </c>
      <c r="DT117" s="30">
        <f t="shared" si="127"/>
        <v>-2.512620271197731E-8</v>
      </c>
      <c r="DV117" s="36">
        <v>1.885E-8</v>
      </c>
      <c r="DW117" s="36">
        <v>2.7877593056399999</v>
      </c>
      <c r="DX117" s="36">
        <v>1802.3719907218001</v>
      </c>
      <c r="DY117" s="30">
        <f t="shared" si="148"/>
        <v>1.1383106406537904E-8</v>
      </c>
      <c r="DZ117" s="30">
        <f t="shared" si="149"/>
        <v>1.1381088737123687E-8</v>
      </c>
      <c r="EA117" s="30">
        <f t="shared" si="150"/>
        <v>1.1381088723090513E-8</v>
      </c>
      <c r="EB117" s="30">
        <f t="shared" si="151"/>
        <v>1.1381088723090379E-8</v>
      </c>
      <c r="ED117" s="36"/>
      <c r="EE117" s="36"/>
      <c r="EF117" s="36"/>
      <c r="EL117" s="36"/>
      <c r="EM117" s="36"/>
      <c r="EN117" s="36"/>
      <c r="ET117" s="36"/>
      <c r="EU117" s="36"/>
      <c r="EV117" s="36"/>
    </row>
    <row r="118" spans="1:152" s="30" customFormat="1" ht="12.75">
      <c r="A118" s="42" t="s">
        <v>26</v>
      </c>
      <c r="B118" s="43" t="s">
        <v>80</v>
      </c>
      <c r="C118" s="42" t="s">
        <v>26</v>
      </c>
      <c r="D118" s="42" t="s">
        <v>26</v>
      </c>
      <c r="E118" s="42" t="s">
        <v>26</v>
      </c>
      <c r="F118" s="42" t="s">
        <v>26</v>
      </c>
      <c r="N118" s="36">
        <v>2.3732000000000001E-7</v>
      </c>
      <c r="O118" s="36">
        <v>2.5276603192099998</v>
      </c>
      <c r="P118" s="36">
        <v>494.26624244250002</v>
      </c>
      <c r="Q118" s="30">
        <f t="shared" si="92"/>
        <v>2.3196511488044375E-7</v>
      </c>
      <c r="R118" s="30">
        <f t="shared" si="93"/>
        <v>2.3196326874507759E-7</v>
      </c>
      <c r="S118" s="30">
        <f t="shared" si="94"/>
        <v>2.31963268732237E-7</v>
      </c>
      <c r="T118" s="30">
        <f t="shared" si="95"/>
        <v>2.3196326873223692E-7</v>
      </c>
      <c r="V118" s="36">
        <v>2.6610000000000001E-8</v>
      </c>
      <c r="W118" s="36">
        <v>0.35249312658999998</v>
      </c>
      <c r="X118" s="36">
        <v>1898.3512179396</v>
      </c>
      <c r="Y118" s="30">
        <f t="shared" si="96"/>
        <v>-1.9501485997649768E-8</v>
      </c>
      <c r="Z118" s="30">
        <f t="shared" si="97"/>
        <v>-1.9498925197196441E-8</v>
      </c>
      <c r="AA118" s="30">
        <f t="shared" si="98"/>
        <v>-1.9498925179385277E-8</v>
      </c>
      <c r="AB118" s="30">
        <f t="shared" si="99"/>
        <v>-1.9498925179385115E-8</v>
      </c>
      <c r="AD118" s="36">
        <v>6.41E-9</v>
      </c>
      <c r="AE118" s="36">
        <v>1.86274530783</v>
      </c>
      <c r="AF118" s="36">
        <v>636.71589257630001</v>
      </c>
      <c r="AG118" s="30">
        <f t="shared" si="136"/>
        <v>-6.1936699572861983E-10</v>
      </c>
      <c r="AH118" s="30">
        <f t="shared" si="137"/>
        <v>-6.1966964382284936E-10</v>
      </c>
      <c r="AI118" s="30">
        <f t="shared" si="138"/>
        <v>-6.1966964592769801E-10</v>
      </c>
      <c r="AJ118" s="30">
        <f t="shared" si="139"/>
        <v>-6.1966964592771497E-10</v>
      </c>
      <c r="AL118" s="36"/>
      <c r="AM118" s="36"/>
      <c r="AN118" s="36"/>
      <c r="AT118" s="36"/>
      <c r="AU118" s="36"/>
      <c r="AV118" s="36"/>
      <c r="BB118" s="36"/>
      <c r="BC118" s="36"/>
      <c r="BD118" s="36"/>
      <c r="BJ118" s="36">
        <v>8.6200000000000004E-9</v>
      </c>
      <c r="BK118" s="36">
        <v>0.87975657413999997</v>
      </c>
      <c r="BL118" s="36">
        <v>490.3340891794</v>
      </c>
      <c r="BM118" s="30">
        <f t="shared" si="108"/>
        <v>-2.283770737214929E-9</v>
      </c>
      <c r="BN118" s="30">
        <f t="shared" si="109"/>
        <v>-2.2840743820015099E-9</v>
      </c>
      <c r="BO118" s="30">
        <f t="shared" si="110"/>
        <v>-2.2840743841132851E-9</v>
      </c>
      <c r="BP118" s="30">
        <f t="shared" si="111"/>
        <v>-2.2840743841133037E-9</v>
      </c>
      <c r="BR118" s="36">
        <v>1.33E-9</v>
      </c>
      <c r="BS118" s="36">
        <v>5.4502636612500002</v>
      </c>
      <c r="BT118" s="36">
        <v>2641.3412784722</v>
      </c>
      <c r="BU118" s="30">
        <f t="shared" si="144"/>
        <v>-1.2949968882615056E-9</v>
      </c>
      <c r="BV118" s="30">
        <f t="shared" si="145"/>
        <v>-1.2950565137247848E-9</v>
      </c>
      <c r="BW118" s="30">
        <f t="shared" si="146"/>
        <v>-1.2950565141392931E-9</v>
      </c>
      <c r="BX118" s="30">
        <f t="shared" si="147"/>
        <v>-1.2950565141392962E-9</v>
      </c>
      <c r="BZ118" s="36"/>
      <c r="CA118" s="36"/>
      <c r="CB118" s="36"/>
      <c r="CH118" s="36"/>
      <c r="CI118" s="36"/>
      <c r="CJ118" s="36"/>
      <c r="CP118" s="36"/>
      <c r="CQ118" s="36"/>
      <c r="CR118" s="36"/>
      <c r="CX118" s="36"/>
      <c r="CY118" s="36"/>
      <c r="CZ118" s="36"/>
      <c r="DF118" s="36">
        <v>3.1526999999999999E-7</v>
      </c>
      <c r="DG118" s="36">
        <v>6.1928407086300004</v>
      </c>
      <c r="DH118" s="36">
        <v>3.1813937377000001</v>
      </c>
      <c r="DI118" s="30">
        <f t="shared" si="120"/>
        <v>3.1343367320338786E-7</v>
      </c>
      <c r="DJ118" s="30">
        <f t="shared" si="121"/>
        <v>3.1343366514982592E-7</v>
      </c>
      <c r="DK118" s="30">
        <f t="shared" si="122"/>
        <v>3.1343366514976985E-7</v>
      </c>
      <c r="DL118" s="30">
        <f t="shared" si="123"/>
        <v>3.1343366514976985E-7</v>
      </c>
      <c r="DN118" s="36">
        <v>5.1329999999999997E-8</v>
      </c>
      <c r="DO118" s="36">
        <v>6.2164691797999998</v>
      </c>
      <c r="DP118" s="36">
        <v>963.4027029714</v>
      </c>
      <c r="DQ118" s="30">
        <f t="shared" si="124"/>
        <v>3.2909752420812846E-8</v>
      </c>
      <c r="DR118" s="30">
        <f t="shared" si="125"/>
        <v>3.2912579729548366E-8</v>
      </c>
      <c r="DS118" s="30">
        <f t="shared" si="126"/>
        <v>3.2912579749211097E-8</v>
      </c>
      <c r="DT118" s="30">
        <f t="shared" si="127"/>
        <v>3.2912579749211269E-8</v>
      </c>
      <c r="DV118" s="36">
        <v>1.445E-8</v>
      </c>
      <c r="DW118" s="36">
        <v>8.3080503050000004E-2</v>
      </c>
      <c r="DX118" s="36">
        <v>1382.8873468465999</v>
      </c>
      <c r="DY118" s="30">
        <f t="shared" si="148"/>
        <v>3.847894741081329E-9</v>
      </c>
      <c r="DZ118" s="30">
        <f t="shared" si="149"/>
        <v>3.8464597086202918E-9</v>
      </c>
      <c r="EA118" s="30">
        <f t="shared" si="150"/>
        <v>3.8464596986398002E-9</v>
      </c>
      <c r="EB118" s="30">
        <f t="shared" si="151"/>
        <v>3.8464596986397142E-9</v>
      </c>
      <c r="ED118" s="36"/>
      <c r="EE118" s="36"/>
      <c r="EF118" s="36"/>
      <c r="EL118" s="36"/>
      <c r="EM118" s="36"/>
      <c r="EN118" s="36"/>
      <c r="ET118" s="36"/>
      <c r="EU118" s="36"/>
      <c r="EV118" s="36"/>
    </row>
    <row r="119" spans="1:152" s="30" customFormat="1" ht="12.75">
      <c r="N119" s="36">
        <v>2.0188999999999999E-7</v>
      </c>
      <c r="O119" s="36">
        <v>1.0156022768099999</v>
      </c>
      <c r="P119" s="36">
        <v>628.85158605009997</v>
      </c>
      <c r="Q119" s="30">
        <f t="shared" si="92"/>
        <v>-1.5818538294916833E-7</v>
      </c>
      <c r="R119" s="30">
        <f t="shared" si="93"/>
        <v>-1.5819126011345364E-7</v>
      </c>
      <c r="S119" s="30">
        <f t="shared" si="94"/>
        <v>-1.5819126015432682E-7</v>
      </c>
      <c r="T119" s="30">
        <f t="shared" si="95"/>
        <v>-1.5819126015432716E-7</v>
      </c>
      <c r="V119" s="36">
        <v>2.4859999999999999E-8</v>
      </c>
      <c r="W119" s="36">
        <v>5.28950877719</v>
      </c>
      <c r="X119" s="36">
        <v>1891.2376709388</v>
      </c>
      <c r="Y119" s="30">
        <f t="shared" si="96"/>
        <v>1.1572507900543129E-8</v>
      </c>
      <c r="Z119" s="30">
        <f t="shared" si="97"/>
        <v>1.157560794686111E-8</v>
      </c>
      <c r="AA119" s="30">
        <f t="shared" si="98"/>
        <v>1.1575607968420494E-8</v>
      </c>
      <c r="AB119" s="30">
        <f t="shared" si="99"/>
        <v>1.1575607968420689E-8</v>
      </c>
      <c r="AD119" s="36">
        <v>6.1399999999999999E-9</v>
      </c>
      <c r="AE119" s="36">
        <v>3.0767735667</v>
      </c>
      <c r="AF119" s="36">
        <v>380.12776796000003</v>
      </c>
      <c r="AG119" s="30">
        <f t="shared" si="136"/>
        <v>3.4753572867520695E-9</v>
      </c>
      <c r="AH119" s="30">
        <f t="shared" si="137"/>
        <v>3.4755006374140603E-9</v>
      </c>
      <c r="AI119" s="30">
        <f t="shared" si="138"/>
        <v>3.4755006384110235E-9</v>
      </c>
      <c r="AJ119" s="30">
        <f t="shared" si="139"/>
        <v>3.4755006384110297E-9</v>
      </c>
      <c r="AL119" s="36"/>
      <c r="AM119" s="36"/>
      <c r="AN119" s="36"/>
      <c r="AT119" s="36"/>
      <c r="AU119" s="36"/>
      <c r="AV119" s="36"/>
      <c r="BB119" s="36"/>
      <c r="BC119" s="36"/>
      <c r="BD119" s="36"/>
      <c r="BJ119" s="36">
        <v>8.6800000000000006E-9</v>
      </c>
      <c r="BK119" s="36">
        <v>3.44331872364</v>
      </c>
      <c r="BL119" s="36">
        <v>569.04784100979998</v>
      </c>
      <c r="BM119" s="30">
        <f t="shared" si="108"/>
        <v>8.3220322148158457E-9</v>
      </c>
      <c r="BN119" s="30">
        <f t="shared" si="109"/>
        <v>8.32213679809079E-9</v>
      </c>
      <c r="BO119" s="30">
        <f t="shared" si="110"/>
        <v>8.3221367988180935E-9</v>
      </c>
      <c r="BP119" s="30">
        <f t="shared" si="111"/>
        <v>8.3221367988180985E-9</v>
      </c>
      <c r="BR119" s="36">
        <v>1.43E-9</v>
      </c>
      <c r="BS119" s="36">
        <v>2.21577268292</v>
      </c>
      <c r="BT119" s="36">
        <v>1439.5096981491999</v>
      </c>
      <c r="BU119" s="30">
        <f t="shared" si="144"/>
        <v>1.2427599801784682E-9</v>
      </c>
      <c r="BV119" s="30">
        <f t="shared" si="145"/>
        <v>1.2428358423244159E-9</v>
      </c>
      <c r="BW119" s="30">
        <f t="shared" si="146"/>
        <v>1.242835842851971E-9</v>
      </c>
      <c r="BX119" s="30">
        <f t="shared" si="147"/>
        <v>1.2428358428519753E-9</v>
      </c>
      <c r="BZ119" s="36"/>
      <c r="CA119" s="36"/>
      <c r="CB119" s="36"/>
      <c r="CH119" s="36"/>
      <c r="CI119" s="36"/>
      <c r="CJ119" s="36"/>
      <c r="CP119" s="36"/>
      <c r="CQ119" s="36"/>
      <c r="CR119" s="36"/>
      <c r="CX119" s="36"/>
      <c r="CY119" s="36"/>
      <c r="CZ119" s="36"/>
      <c r="DF119" s="36">
        <v>2.8398999999999999E-7</v>
      </c>
      <c r="DG119" s="36">
        <v>2.4845666606700001</v>
      </c>
      <c r="DH119" s="36">
        <v>519.39602435610004</v>
      </c>
      <c r="DI119" s="30">
        <f t="shared" si="120"/>
        <v>2.620930979560697E-7</v>
      </c>
      <c r="DJ119" s="30">
        <f t="shared" si="121"/>
        <v>2.6208886628804769E-7</v>
      </c>
      <c r="DK119" s="30">
        <f t="shared" si="122"/>
        <v>2.62088866258616E-7</v>
      </c>
      <c r="DL119" s="30">
        <f t="shared" si="123"/>
        <v>2.6208886625861573E-7</v>
      </c>
      <c r="DN119" s="36">
        <v>5.8759999999999998E-8</v>
      </c>
      <c r="DO119" s="36">
        <v>4.2315307745300004</v>
      </c>
      <c r="DP119" s="36">
        <v>539.98590583309999</v>
      </c>
      <c r="DQ119" s="30">
        <f t="shared" si="124"/>
        <v>1.9221711972566733E-8</v>
      </c>
      <c r="DR119" s="30">
        <f t="shared" si="125"/>
        <v>1.922394583712191E-8</v>
      </c>
      <c r="DS119" s="30">
        <f t="shared" si="126"/>
        <v>1.9223945852657854E-8</v>
      </c>
      <c r="DT119" s="30">
        <f t="shared" si="127"/>
        <v>1.9223945852657977E-8</v>
      </c>
      <c r="DV119" s="36">
        <v>1.7970000000000001E-8</v>
      </c>
      <c r="DW119" s="36">
        <v>3.0077682270600001</v>
      </c>
      <c r="DX119" s="36">
        <v>2648.4548254729998</v>
      </c>
      <c r="DY119" s="30">
        <f t="shared" si="148"/>
        <v>1.1316289867122793E-8</v>
      </c>
      <c r="DZ119" s="30">
        <f t="shared" si="149"/>
        <v>1.1319044058230694E-8</v>
      </c>
      <c r="EA119" s="30">
        <f t="shared" si="150"/>
        <v>1.1319044077383991E-8</v>
      </c>
      <c r="EB119" s="30">
        <f t="shared" si="151"/>
        <v>1.1319044077384142E-8</v>
      </c>
      <c r="ED119" s="36"/>
      <c r="EE119" s="36"/>
      <c r="EF119" s="36"/>
      <c r="EL119" s="36"/>
      <c r="EM119" s="36"/>
      <c r="EN119" s="36"/>
      <c r="ET119" s="36"/>
      <c r="EU119" s="36"/>
      <c r="EV119" s="36"/>
    </row>
    <row r="120" spans="1:152" s="30" customFormat="1" ht="12.75">
      <c r="A120" s="30" t="s">
        <v>131</v>
      </c>
      <c r="B120" s="30" t="s">
        <v>132</v>
      </c>
      <c r="N120" s="36">
        <v>1.5993999999999999E-7</v>
      </c>
      <c r="O120" s="36">
        <v>5.0900353065299999</v>
      </c>
      <c r="P120" s="36">
        <v>529.73914920439995</v>
      </c>
      <c r="Q120" s="30">
        <f t="shared" si="92"/>
        <v>-8.7926570781503427E-8</v>
      </c>
      <c r="R120" s="30">
        <f t="shared" si="93"/>
        <v>-8.7921297808365221E-8</v>
      </c>
      <c r="S120" s="30">
        <f t="shared" si="94"/>
        <v>-8.7921297771692307E-8</v>
      </c>
      <c r="T120" s="30">
        <f t="shared" si="95"/>
        <v>-8.7921297771692003E-8</v>
      </c>
      <c r="V120" s="36">
        <v>2.936E-8</v>
      </c>
      <c r="W120" s="36">
        <v>1.0905202945000001</v>
      </c>
      <c r="X120" s="36">
        <v>1464.6394800628</v>
      </c>
      <c r="Y120" s="30">
        <f t="shared" si="96"/>
        <v>2.1540433924826159E-8</v>
      </c>
      <c r="Z120" s="30">
        <f t="shared" si="97"/>
        <v>2.153825681412938E-8</v>
      </c>
      <c r="AA120" s="30">
        <f t="shared" si="98"/>
        <v>2.153825679898714E-8</v>
      </c>
      <c r="AB120" s="30">
        <f t="shared" si="99"/>
        <v>2.1538256798987034E-8</v>
      </c>
      <c r="AD120" s="36">
        <v>6.3499999999999998E-9</v>
      </c>
      <c r="AE120" s="36">
        <v>4.5391668468899997</v>
      </c>
      <c r="AF120" s="36">
        <v>9676.4810341156008</v>
      </c>
      <c r="AG120" s="30">
        <f t="shared" si="136"/>
        <v>2.5782718435556027E-9</v>
      </c>
      <c r="AH120" s="30">
        <f t="shared" si="137"/>
        <v>2.5824547087799111E-9</v>
      </c>
      <c r="AI120" s="30">
        <f t="shared" si="138"/>
        <v>2.5824547378661821E-9</v>
      </c>
      <c r="AJ120" s="30">
        <f t="shared" si="139"/>
        <v>2.5824547378664294E-9</v>
      </c>
      <c r="AL120" s="36"/>
      <c r="AM120" s="36"/>
      <c r="AN120" s="36"/>
      <c r="AT120" s="36"/>
      <c r="AU120" s="36"/>
      <c r="AV120" s="36"/>
      <c r="BB120" s="36"/>
      <c r="BC120" s="36"/>
      <c r="BD120" s="36"/>
      <c r="BJ120" s="36">
        <v>7.1099999999999996E-9</v>
      </c>
      <c r="BK120" s="36">
        <v>4.11107052823</v>
      </c>
      <c r="BL120" s="36">
        <v>2751.5475996916002</v>
      </c>
      <c r="BM120" s="30">
        <f t="shared" si="108"/>
        <v>1.0590721076665066E-9</v>
      </c>
      <c r="BN120" s="30">
        <f t="shared" si="109"/>
        <v>1.0605133592553906E-9</v>
      </c>
      <c r="BO120" s="30">
        <f t="shared" si="110"/>
        <v>1.0605133692788249E-9</v>
      </c>
      <c r="BP120" s="30">
        <f t="shared" si="111"/>
        <v>1.0605133692789123E-9</v>
      </c>
      <c r="BR120" s="36">
        <v>1.3000000000000001E-9</v>
      </c>
      <c r="BS120" s="36">
        <v>4.88155705493</v>
      </c>
      <c r="BT120" s="36">
        <v>2531.1349572528002</v>
      </c>
      <c r="BU120" s="30">
        <f t="shared" si="144"/>
        <v>-1.252110942004014E-9</v>
      </c>
      <c r="BV120" s="30">
        <f t="shared" si="145"/>
        <v>-1.2521768455311807E-9</v>
      </c>
      <c r="BW120" s="30">
        <f t="shared" si="146"/>
        <v>-1.2521768459893707E-9</v>
      </c>
      <c r="BX120" s="30">
        <f t="shared" si="147"/>
        <v>-1.2521768459893744E-9</v>
      </c>
      <c r="BZ120" s="36"/>
      <c r="CA120" s="36"/>
      <c r="CB120" s="36"/>
      <c r="CH120" s="36"/>
      <c r="CI120" s="36"/>
      <c r="CJ120" s="36"/>
      <c r="CP120" s="36"/>
      <c r="CQ120" s="36"/>
      <c r="CR120" s="36"/>
      <c r="CX120" s="36"/>
      <c r="CY120" s="36"/>
      <c r="CZ120" s="36"/>
      <c r="DF120" s="36">
        <v>3.2431999999999998E-7</v>
      </c>
      <c r="DG120" s="36">
        <v>2.7328175027500001</v>
      </c>
      <c r="DH120" s="36">
        <v>604.47256366190004</v>
      </c>
      <c r="DI120" s="30">
        <f t="shared" si="120"/>
        <v>2.641971565207404E-7</v>
      </c>
      <c r="DJ120" s="30">
        <f t="shared" si="121"/>
        <v>2.641886849923185E-7</v>
      </c>
      <c r="DK120" s="30">
        <f t="shared" si="122"/>
        <v>2.6418868493339889E-7</v>
      </c>
      <c r="DL120" s="30">
        <f t="shared" si="123"/>
        <v>2.6418868493339841E-7</v>
      </c>
      <c r="DN120" s="36">
        <v>5.1189999999999997E-8</v>
      </c>
      <c r="DO120" s="36">
        <v>6.9428321710000004E-2</v>
      </c>
      <c r="DP120" s="36">
        <v>1063.3140834523001</v>
      </c>
      <c r="DQ120" s="30">
        <f t="shared" si="124"/>
        <v>4.5937099434250497E-8</v>
      </c>
      <c r="DR120" s="30">
        <f t="shared" si="125"/>
        <v>4.5938888673855727E-8</v>
      </c>
      <c r="DS120" s="30">
        <f t="shared" si="126"/>
        <v>4.5938888686298502E-8</v>
      </c>
      <c r="DT120" s="30">
        <f t="shared" si="127"/>
        <v>4.5938888686298621E-8</v>
      </c>
      <c r="DV120" s="36">
        <v>1.4219999999999999E-8</v>
      </c>
      <c r="DW120" s="36">
        <v>0.17649746278</v>
      </c>
      <c r="DX120" s="36">
        <v>2420.9286360333999</v>
      </c>
      <c r="DY120" s="30">
        <f t="shared" si="148"/>
        <v>1.1055765492709493E-8</v>
      </c>
      <c r="DZ120" s="30">
        <f t="shared" si="149"/>
        <v>1.1054152289732703E-8</v>
      </c>
      <c r="EA120" s="30">
        <f t="shared" si="150"/>
        <v>1.1054152278511978E-8</v>
      </c>
      <c r="EB120" s="30">
        <f t="shared" si="151"/>
        <v>1.1054152278511882E-8</v>
      </c>
      <c r="ED120" s="36"/>
      <c r="EE120" s="36"/>
      <c r="EF120" s="36"/>
      <c r="EL120" s="36"/>
      <c r="EM120" s="36"/>
      <c r="EN120" s="36"/>
      <c r="ET120" s="36"/>
      <c r="EU120" s="36"/>
      <c r="EV120" s="36"/>
    </row>
    <row r="121" spans="1:152" s="30" customFormat="1" ht="12.75">
      <c r="A121" s="30">
        <f xml:space="preserve"> 0.0000993650849745 * ( e * COS(p-A115) - COS(A17-A115) ) / COS(C115)</f>
        <v>6.347276389278291E-5</v>
      </c>
      <c r="B121" s="30">
        <f>0.0000993650849745 * SIN(C115) * ( e*SIN(p-A115) - SIN(A17-A115) )</f>
        <v>1.6363949652856171E-6</v>
      </c>
      <c r="N121" s="36">
        <v>1.6133999999999999E-7</v>
      </c>
      <c r="O121" s="36">
        <v>5.2709503730199998</v>
      </c>
      <c r="P121" s="36">
        <v>142.44965013379999</v>
      </c>
      <c r="Q121" s="30">
        <f t="shared" si="92"/>
        <v>-3.697997069289837E-8</v>
      </c>
      <c r="R121" s="30">
        <f t="shared" si="93"/>
        <v>-3.6981637389695454E-8</v>
      </c>
      <c r="S121" s="30">
        <f t="shared" si="94"/>
        <v>-3.6981637401286948E-8</v>
      </c>
      <c r="T121" s="30">
        <f t="shared" si="95"/>
        <v>-3.6981637401287087E-8</v>
      </c>
      <c r="V121" s="36">
        <v>3.1900000000000001E-8</v>
      </c>
      <c r="W121" s="36">
        <v>4.6074064354699997</v>
      </c>
      <c r="X121" s="36">
        <v>416.30325013750002</v>
      </c>
      <c r="Y121" s="30">
        <f t="shared" si="96"/>
        <v>-2.1234755536191492E-8</v>
      </c>
      <c r="Z121" s="30">
        <f t="shared" si="97"/>
        <v>-2.1234017185503758E-8</v>
      </c>
      <c r="AA121" s="30">
        <f t="shared" si="98"/>
        <v>-2.1234017180368611E-8</v>
      </c>
      <c r="AB121" s="30">
        <f t="shared" si="99"/>
        <v>-2.1234017180368568E-8</v>
      </c>
      <c r="AD121" s="36">
        <v>6.3499999999999998E-9</v>
      </c>
      <c r="AE121" s="36">
        <v>0.61458805483000001</v>
      </c>
      <c r="AF121" s="36">
        <v>9690.7081281171995</v>
      </c>
      <c r="AG121" s="30">
        <f t="shared" si="136"/>
        <v>-6.0833492246141077E-9</v>
      </c>
      <c r="AH121" s="30">
        <f t="shared" si="137"/>
        <v>-6.0846622374826872E-9</v>
      </c>
      <c r="AI121" s="30">
        <f t="shared" si="138"/>
        <v>-6.084662246603389E-9</v>
      </c>
      <c r="AJ121" s="30">
        <f t="shared" si="139"/>
        <v>-6.0846622466034668E-9</v>
      </c>
      <c r="AL121" s="36"/>
      <c r="AM121" s="36"/>
      <c r="AN121" s="36"/>
      <c r="AT121" s="36"/>
      <c r="AU121" s="36"/>
      <c r="AV121" s="36"/>
      <c r="BB121" s="36"/>
      <c r="BC121" s="36"/>
      <c r="BD121" s="36"/>
      <c r="BJ121" s="36">
        <v>7.0800000000000004E-9</v>
      </c>
      <c r="BK121" s="36">
        <v>0.33555577414999999</v>
      </c>
      <c r="BL121" s="36">
        <v>528.94020556919997</v>
      </c>
      <c r="BM121" s="30">
        <f t="shared" si="108"/>
        <v>-6.0564992536596556E-9</v>
      </c>
      <c r="BN121" s="30">
        <f t="shared" si="109"/>
        <v>-6.0566437472138082E-9</v>
      </c>
      <c r="BO121" s="30">
        <f t="shared" si="110"/>
        <v>-6.056643748218697E-9</v>
      </c>
      <c r="BP121" s="30">
        <f t="shared" si="111"/>
        <v>-6.0566437482187069E-9</v>
      </c>
      <c r="BR121" s="36">
        <v>1.2900000000000001E-9</v>
      </c>
      <c r="BS121" s="36">
        <v>6.1520633359800003</v>
      </c>
      <c r="BT121" s="36">
        <v>547.85021235930003</v>
      </c>
      <c r="BU121" s="30">
        <f t="shared" si="144"/>
        <v>-1.2895254669618596E-9</v>
      </c>
      <c r="BV121" s="30">
        <f t="shared" si="145"/>
        <v>-1.2895240378584779E-9</v>
      </c>
      <c r="BW121" s="30">
        <f t="shared" si="146"/>
        <v>-1.2895240378485315E-9</v>
      </c>
      <c r="BX121" s="30">
        <f t="shared" si="147"/>
        <v>-1.2895240378485313E-9</v>
      </c>
      <c r="BZ121" s="36"/>
      <c r="CA121" s="36"/>
      <c r="CB121" s="36"/>
      <c r="CH121" s="36"/>
      <c r="CI121" s="36"/>
      <c r="CJ121" s="36"/>
      <c r="CP121" s="36"/>
      <c r="CQ121" s="36"/>
      <c r="CR121" s="36"/>
      <c r="CX121" s="36"/>
      <c r="CY121" s="36"/>
      <c r="CZ121" s="36"/>
      <c r="DF121" s="36">
        <v>2.7118999999999998E-7</v>
      </c>
      <c r="DG121" s="36">
        <v>3.92341697086</v>
      </c>
      <c r="DH121" s="36">
        <v>2324.9494088155998</v>
      </c>
      <c r="DI121" s="30">
        <f t="shared" si="120"/>
        <v>-2.4331947853811087E-7</v>
      </c>
      <c r="DJ121" s="30">
        <f t="shared" si="121"/>
        <v>-2.4334021709021674E-7</v>
      </c>
      <c r="DK121" s="30">
        <f t="shared" si="122"/>
        <v>-2.4334021723442357E-7</v>
      </c>
      <c r="DL121" s="30">
        <f t="shared" si="123"/>
        <v>-2.4334021723442463E-7</v>
      </c>
      <c r="DN121" s="36">
        <v>5.4599999999999999E-8</v>
      </c>
      <c r="DO121" s="36">
        <v>4.9108438460199997</v>
      </c>
      <c r="DP121" s="36">
        <v>835.03713448730002</v>
      </c>
      <c r="DQ121" s="30">
        <f t="shared" si="124"/>
        <v>5.2459730355336278E-8</v>
      </c>
      <c r="DR121" s="30">
        <f t="shared" si="125"/>
        <v>5.2460671981270067E-8</v>
      </c>
      <c r="DS121" s="30">
        <f t="shared" si="126"/>
        <v>5.2460671987818174E-8</v>
      </c>
      <c r="DT121" s="30">
        <f t="shared" si="127"/>
        <v>5.2460671987818227E-8</v>
      </c>
      <c r="DV121" s="36">
        <v>1.1290000000000001E-8</v>
      </c>
      <c r="DW121" s="36">
        <v>1.5903029131999999</v>
      </c>
      <c r="DX121" s="36">
        <v>380.12776796000003</v>
      </c>
      <c r="DY121" s="30">
        <f t="shared" si="148"/>
        <v>9.8125477596037527E-9</v>
      </c>
      <c r="DZ121" s="30">
        <f t="shared" si="149"/>
        <v>9.8123896214377113E-9</v>
      </c>
      <c r="EA121" s="30">
        <f t="shared" si="150"/>
        <v>9.8123896203378655E-9</v>
      </c>
      <c r="EB121" s="30">
        <f t="shared" si="151"/>
        <v>9.8123896203378588E-9</v>
      </c>
      <c r="ED121" s="36"/>
      <c r="EE121" s="36"/>
      <c r="EF121" s="36"/>
      <c r="EL121" s="36"/>
      <c r="EM121" s="36"/>
      <c r="EN121" s="36"/>
      <c r="ET121" s="36"/>
      <c r="EU121" s="36"/>
      <c r="EV121" s="36"/>
    </row>
    <row r="122" spans="1:152" s="30" customFormat="1" ht="12.75">
      <c r="N122" s="36">
        <v>2.0697000000000001E-7</v>
      </c>
      <c r="O122" s="36">
        <v>4.0344328161199998</v>
      </c>
      <c r="P122" s="36">
        <v>355.74874557179999</v>
      </c>
      <c r="Q122" s="30">
        <f t="shared" si="92"/>
        <v>-9.7617502052353466E-8</v>
      </c>
      <c r="R122" s="30">
        <f t="shared" si="93"/>
        <v>-9.761266490883271E-8</v>
      </c>
      <c r="S122" s="30">
        <f t="shared" si="94"/>
        <v>-9.7612664875191195E-8</v>
      </c>
      <c r="T122" s="30">
        <f t="shared" si="95"/>
        <v>-9.7612664875190877E-8</v>
      </c>
      <c r="V122" s="36">
        <v>2.3899999999999999E-8</v>
      </c>
      <c r="W122" s="36">
        <v>6.0177973661099999</v>
      </c>
      <c r="X122" s="36">
        <v>551.03160609700001</v>
      </c>
      <c r="Y122" s="30">
        <f t="shared" si="96"/>
        <v>-2.3518002580460627E-8</v>
      </c>
      <c r="Z122" s="30">
        <f t="shared" si="97"/>
        <v>-2.3517827837482022E-8</v>
      </c>
      <c r="AA122" s="30">
        <f t="shared" si="98"/>
        <v>-2.3517827836266586E-8</v>
      </c>
      <c r="AB122" s="30">
        <f t="shared" si="99"/>
        <v>-2.3517827836266573E-8</v>
      </c>
      <c r="AD122" s="36">
        <v>8.2200000000000002E-9</v>
      </c>
      <c r="AE122" s="36">
        <v>6.2517036508399997</v>
      </c>
      <c r="AF122" s="36">
        <v>423.41679713830001</v>
      </c>
      <c r="AG122" s="30">
        <f t="shared" si="136"/>
        <v>-5.9442845945197902E-9</v>
      </c>
      <c r="AH122" s="30">
        <f t="shared" si="137"/>
        <v>-5.9444636919405079E-9</v>
      </c>
      <c r="AI122" s="30">
        <f t="shared" si="138"/>
        <v>-5.9444636931860707E-9</v>
      </c>
      <c r="AJ122" s="30">
        <f t="shared" si="139"/>
        <v>-5.9444636931860831E-9</v>
      </c>
      <c r="AL122" s="36"/>
      <c r="AM122" s="36"/>
      <c r="AN122" s="36"/>
      <c r="AT122" s="36"/>
      <c r="AU122" s="36"/>
      <c r="AV122" s="36"/>
      <c r="BB122" s="36"/>
      <c r="BC122" s="36"/>
      <c r="BD122" s="36"/>
      <c r="BJ122" s="36">
        <v>7.0800000000000004E-9</v>
      </c>
      <c r="BK122" s="36">
        <v>4.0053982060099997</v>
      </c>
      <c r="BL122" s="36">
        <v>530.44172461999995</v>
      </c>
      <c r="BM122" s="30">
        <f t="shared" si="108"/>
        <v>3.434467512224119E-9</v>
      </c>
      <c r="BN122" s="30">
        <f t="shared" si="109"/>
        <v>3.4347121813497286E-9</v>
      </c>
      <c r="BO122" s="30">
        <f t="shared" si="110"/>
        <v>3.4347121830513334E-9</v>
      </c>
      <c r="BP122" s="30">
        <f t="shared" si="111"/>
        <v>3.4347121830513471E-9</v>
      </c>
      <c r="BR122" s="36">
        <v>1.33E-9</v>
      </c>
      <c r="BS122" s="36">
        <v>5.4319397238500002</v>
      </c>
      <c r="BT122" s="36">
        <v>1603.2999892854</v>
      </c>
      <c r="BU122" s="30">
        <f t="shared" si="144"/>
        <v>-1.2641128303630542E-9</v>
      </c>
      <c r="BV122" s="30">
        <f t="shared" si="145"/>
        <v>-1.2640634378557451E-9</v>
      </c>
      <c r="BW122" s="30">
        <f t="shared" si="146"/>
        <v>-1.264063437512168E-9</v>
      </c>
      <c r="BX122" s="30">
        <f t="shared" si="147"/>
        <v>-1.2640634375121651E-9</v>
      </c>
      <c r="BZ122" s="36"/>
      <c r="CA122" s="36"/>
      <c r="CB122" s="36"/>
      <c r="CH122" s="36"/>
      <c r="CI122" s="36"/>
      <c r="CJ122" s="36"/>
      <c r="CP122" s="36"/>
      <c r="CQ122" s="36"/>
      <c r="CR122" s="36"/>
      <c r="CX122" s="36"/>
      <c r="CY122" s="36"/>
      <c r="CZ122" s="36"/>
      <c r="DF122" s="36">
        <v>2.6753000000000001E-7</v>
      </c>
      <c r="DG122" s="36">
        <v>1.74975198417</v>
      </c>
      <c r="DH122" s="36">
        <v>2950.6196011279999</v>
      </c>
      <c r="DI122" s="30">
        <f t="shared" si="120"/>
        <v>-1.218773107550846E-7</v>
      </c>
      <c r="DJ122" s="30">
        <f t="shared" si="121"/>
        <v>-1.2192966142195282E-7</v>
      </c>
      <c r="DK122" s="30">
        <f t="shared" si="122"/>
        <v>-1.2192966178601984E-7</v>
      </c>
      <c r="DL122" s="30">
        <f t="shared" si="123"/>
        <v>-1.219296617860232E-7</v>
      </c>
      <c r="DN122" s="36">
        <v>4.9889999999999999E-8</v>
      </c>
      <c r="DO122" s="36">
        <v>1.3515369468</v>
      </c>
      <c r="DP122" s="36">
        <v>1382.8873468465999</v>
      </c>
      <c r="DQ122" s="30">
        <f t="shared" si="124"/>
        <v>4.9863169535894842E-8</v>
      </c>
      <c r="DR122" s="30">
        <f t="shared" si="125"/>
        <v>4.9863000718292497E-8</v>
      </c>
      <c r="DS122" s="30">
        <f t="shared" si="126"/>
        <v>4.9863000717116557E-8</v>
      </c>
      <c r="DT122" s="30">
        <f t="shared" si="127"/>
        <v>4.986300071711655E-8</v>
      </c>
      <c r="DV122" s="36">
        <v>1.126E-8</v>
      </c>
      <c r="DW122" s="36">
        <v>4.1998967360000004</v>
      </c>
      <c r="DX122" s="36">
        <v>547.85021235930003</v>
      </c>
      <c r="DY122" s="30">
        <f t="shared" si="148"/>
        <v>4.4727949974035658E-9</v>
      </c>
      <c r="DZ122" s="30">
        <f t="shared" si="149"/>
        <v>4.4732167701825131E-9</v>
      </c>
      <c r="EA122" s="30">
        <f t="shared" si="150"/>
        <v>4.4732167731158279E-9</v>
      </c>
      <c r="EB122" s="30">
        <f t="shared" si="151"/>
        <v>4.4732167731158552E-9</v>
      </c>
      <c r="ED122" s="36"/>
      <c r="EE122" s="36"/>
      <c r="EF122" s="36"/>
      <c r="EL122" s="36"/>
      <c r="EM122" s="36"/>
      <c r="EN122" s="36"/>
      <c r="ET122" s="36"/>
      <c r="EU122" s="36"/>
      <c r="EV122" s="36"/>
    </row>
    <row r="123" spans="1:152" s="30" customFormat="1" ht="12.75">
      <c r="A123" s="30" t="s">
        <v>81</v>
      </c>
      <c r="C123" s="30" t="s">
        <v>83</v>
      </c>
      <c r="N123" s="36">
        <v>2.1479000000000001E-7</v>
      </c>
      <c r="O123" s="36">
        <v>1.2866813429499999</v>
      </c>
      <c r="P123" s="36">
        <v>35.424722652100002</v>
      </c>
      <c r="Q123" s="30">
        <f t="shared" si="92"/>
        <v>9.9286498921027773E-8</v>
      </c>
      <c r="R123" s="30">
        <f t="shared" si="93"/>
        <v>9.9287001603310703E-8</v>
      </c>
      <c r="S123" s="30">
        <f t="shared" si="94"/>
        <v>9.9287001606806738E-8</v>
      </c>
      <c r="T123" s="30">
        <f t="shared" si="95"/>
        <v>9.9287001606806778E-8</v>
      </c>
      <c r="V123" s="36">
        <v>2.2139999999999998E-8</v>
      </c>
      <c r="W123" s="36">
        <v>5.2445092318000004</v>
      </c>
      <c r="X123" s="36">
        <v>621.73803904930003</v>
      </c>
      <c r="Y123" s="30">
        <f t="shared" si="96"/>
        <v>-4.9706685543203913E-9</v>
      </c>
      <c r="Z123" s="30">
        <f t="shared" si="97"/>
        <v>-4.9696691788481476E-9</v>
      </c>
      <c r="AA123" s="30">
        <f t="shared" si="98"/>
        <v>-4.9696691718976682E-9</v>
      </c>
      <c r="AB123" s="30">
        <f t="shared" si="99"/>
        <v>-4.9696691718976103E-9</v>
      </c>
      <c r="AD123" s="36">
        <v>7.6199999999999997E-9</v>
      </c>
      <c r="AE123" s="36">
        <v>4.3236290650500004</v>
      </c>
      <c r="AF123" s="36">
        <v>1802.3719907218001</v>
      </c>
      <c r="AG123" s="30">
        <f t="shared" si="136"/>
        <v>6.2307026266676205E-9</v>
      </c>
      <c r="AH123" s="30">
        <f t="shared" si="137"/>
        <v>6.2312916176472862E-9</v>
      </c>
      <c r="AI123" s="30">
        <f t="shared" si="138"/>
        <v>6.2312916217432026E-9</v>
      </c>
      <c r="AJ123" s="30">
        <f t="shared" si="139"/>
        <v>6.2312916217432414E-9</v>
      </c>
      <c r="AL123" s="36"/>
      <c r="AM123" s="36"/>
      <c r="AN123" s="36"/>
      <c r="AT123" s="36"/>
      <c r="AU123" s="36"/>
      <c r="AV123" s="36"/>
      <c r="BB123" s="36"/>
      <c r="BC123" s="36"/>
      <c r="BD123" s="36"/>
      <c r="BJ123" s="36">
        <v>6.5599999999999997E-9</v>
      </c>
      <c r="BK123" s="36">
        <v>4.3956845143900001</v>
      </c>
      <c r="BL123" s="36">
        <v>519.39602435610004</v>
      </c>
      <c r="BM123" s="30">
        <f t="shared" si="108"/>
        <v>3.6023154553817106E-10</v>
      </c>
      <c r="BN123" s="30">
        <f t="shared" si="109"/>
        <v>3.6048501073247972E-10</v>
      </c>
      <c r="BO123" s="30">
        <f t="shared" si="110"/>
        <v>3.604850124952761E-10</v>
      </c>
      <c r="BP123" s="30">
        <f t="shared" si="111"/>
        <v>3.6048501249529068E-10</v>
      </c>
      <c r="BR123" s="36">
        <v>1.33E-9</v>
      </c>
      <c r="BS123" s="36">
        <v>3.4929749240899999</v>
      </c>
      <c r="BT123" s="36">
        <v>529.16970023279998</v>
      </c>
      <c r="BU123" s="30">
        <f t="shared" si="144"/>
        <v>1.1275870247173786E-9</v>
      </c>
      <c r="BV123" s="30">
        <f t="shared" si="145"/>
        <v>1.12761482998202E-9</v>
      </c>
      <c r="BW123" s="30">
        <f t="shared" si="146"/>
        <v>1.1276148301753935E-9</v>
      </c>
      <c r="BX123" s="30">
        <f t="shared" si="147"/>
        <v>1.1276148301753952E-9</v>
      </c>
      <c r="BZ123" s="36"/>
      <c r="CA123" s="36"/>
      <c r="CB123" s="36"/>
      <c r="CH123" s="36"/>
      <c r="CI123" s="36"/>
      <c r="CJ123" s="36"/>
      <c r="CP123" s="36"/>
      <c r="CQ123" s="36"/>
      <c r="CR123" s="36"/>
      <c r="CX123" s="36"/>
      <c r="CY123" s="36"/>
      <c r="CZ123" s="36"/>
      <c r="DF123" s="36">
        <v>2.8985999999999998E-7</v>
      </c>
      <c r="DG123" s="36">
        <v>1.8353586264299999</v>
      </c>
      <c r="DH123" s="36">
        <v>1891.2376709388</v>
      </c>
      <c r="DI123" s="30">
        <f t="shared" si="120"/>
        <v>-2.07278460142334E-7</v>
      </c>
      <c r="DJ123" s="30">
        <f t="shared" si="121"/>
        <v>-2.073070075778618E-7</v>
      </c>
      <c r="DK123" s="30">
        <f t="shared" si="122"/>
        <v>-2.0730700777638901E-7</v>
      </c>
      <c r="DL123" s="30">
        <f t="shared" si="123"/>
        <v>-2.0730700777639081E-7</v>
      </c>
      <c r="DN123" s="36">
        <v>5.2240000000000003E-8</v>
      </c>
      <c r="DO123" s="36">
        <v>0.18468411116</v>
      </c>
      <c r="DP123" s="36">
        <v>117.31986822019999</v>
      </c>
      <c r="DQ123" s="30">
        <f t="shared" si="124"/>
        <v>4.6674378479096942E-8</v>
      </c>
      <c r="DR123" s="30">
        <f t="shared" si="125"/>
        <v>4.6674173394041663E-8</v>
      </c>
      <c r="DS123" s="30">
        <f t="shared" si="126"/>
        <v>4.6674173392615326E-8</v>
      </c>
      <c r="DT123" s="30">
        <f t="shared" si="127"/>
        <v>4.6674173392615313E-8</v>
      </c>
      <c r="DV123" s="36">
        <v>1.186E-8</v>
      </c>
      <c r="DW123" s="36">
        <v>5.9894306217300004</v>
      </c>
      <c r="DX123" s="36">
        <v>2310.7223148140001</v>
      </c>
      <c r="DY123" s="30">
        <f t="shared" si="148"/>
        <v>1.0176370390130503E-8</v>
      </c>
      <c r="DZ123" s="30">
        <f t="shared" si="149"/>
        <v>1.0175321631275165E-8</v>
      </c>
      <c r="EA123" s="30">
        <f t="shared" si="150"/>
        <v>1.0175321623980222E-8</v>
      </c>
      <c r="EB123" s="30">
        <f t="shared" si="151"/>
        <v>1.0175321623980158E-8</v>
      </c>
      <c r="ED123" s="36"/>
      <c r="EE123" s="36"/>
      <c r="EF123" s="36"/>
      <c r="EL123" s="36"/>
      <c r="EM123" s="36"/>
      <c r="EN123" s="36"/>
      <c r="ET123" s="36"/>
      <c r="EU123" s="36"/>
      <c r="EV123" s="36"/>
    </row>
    <row r="124" spans="1:152" s="30" customFormat="1" ht="12.75">
      <c r="A124" s="30">
        <f>A115+A121+Δ_Psi</f>
        <v>-2.5282724552362255</v>
      </c>
      <c r="B124" s="30">
        <f>DEGREES(A124)</f>
        <v>-144.85934114421408</v>
      </c>
      <c r="C124" s="30">
        <f>C115+B121</f>
        <v>2.1998145101944831E-2</v>
      </c>
      <c r="D124" s="30">
        <f>DEGREES(C124)</f>
        <v>1.260400871457823</v>
      </c>
      <c r="N124" s="36">
        <v>1.4964000000000001E-7</v>
      </c>
      <c r="O124" s="36">
        <v>4.8603968439000003</v>
      </c>
      <c r="P124" s="36">
        <v>2104.5367663768002</v>
      </c>
      <c r="Q124" s="30">
        <f t="shared" si="92"/>
        <v>1.2947390503598795E-7</v>
      </c>
      <c r="R124" s="30">
        <f t="shared" si="93"/>
        <v>1.2946214011449503E-7</v>
      </c>
      <c r="S124" s="30">
        <f t="shared" si="94"/>
        <v>1.2946214003266133E-7</v>
      </c>
      <c r="T124" s="30">
        <f t="shared" si="95"/>
        <v>1.2946214003266067E-7</v>
      </c>
      <c r="V124" s="36">
        <v>2.3190000000000001E-8</v>
      </c>
      <c r="W124" s="36">
        <v>5.8292030012999998</v>
      </c>
      <c r="X124" s="36">
        <v>305.34616939270001</v>
      </c>
      <c r="Y124" s="30">
        <f t="shared" si="96"/>
        <v>-1.263487475825947E-8</v>
      </c>
      <c r="Z124" s="30">
        <f t="shared" si="97"/>
        <v>-1.2635317128014108E-8</v>
      </c>
      <c r="AA124" s="30">
        <f t="shared" si="98"/>
        <v>-1.2635317131090664E-8</v>
      </c>
      <c r="AB124" s="30">
        <f t="shared" si="99"/>
        <v>-1.2635317131090699E-8</v>
      </c>
      <c r="AD124" s="36">
        <v>5.8200000000000002E-9</v>
      </c>
      <c r="AE124" s="36">
        <v>0.84137872867999997</v>
      </c>
      <c r="AF124" s="36">
        <v>1891.2376709388</v>
      </c>
      <c r="AG124" s="30">
        <f t="shared" si="136"/>
        <v>-5.6797884023453827E-9</v>
      </c>
      <c r="AH124" s="30">
        <f t="shared" si="137"/>
        <v>-5.6796094275140941E-9</v>
      </c>
      <c r="AI124" s="30">
        <f t="shared" si="138"/>
        <v>-5.6796094262689689E-9</v>
      </c>
      <c r="AJ124" s="30">
        <f t="shared" si="139"/>
        <v>-5.6796094262689573E-9</v>
      </c>
      <c r="AL124" s="36"/>
      <c r="AM124" s="36"/>
      <c r="AN124" s="36"/>
      <c r="AT124" s="36"/>
      <c r="AU124" s="36"/>
      <c r="AV124" s="36"/>
      <c r="BB124" s="36"/>
      <c r="BC124" s="36"/>
      <c r="BD124" s="36"/>
      <c r="BJ124" s="36">
        <v>8.0100000000000003E-9</v>
      </c>
      <c r="BK124" s="36">
        <v>4.0398443086200002</v>
      </c>
      <c r="BL124" s="36">
        <v>1364.7280995819001</v>
      </c>
      <c r="BM124" s="30">
        <f t="shared" si="108"/>
        <v>-7.4224587869237081E-9</v>
      </c>
      <c r="BN124" s="30">
        <f t="shared" si="109"/>
        <v>-7.4221525839476702E-9</v>
      </c>
      <c r="BO124" s="30">
        <f t="shared" si="110"/>
        <v>-7.4221525818178274E-9</v>
      </c>
      <c r="BP124" s="30">
        <f t="shared" si="111"/>
        <v>-7.4221525818178108E-9</v>
      </c>
      <c r="BR124" s="36">
        <v>1.32E-9</v>
      </c>
      <c r="BS124" s="36">
        <v>3.9882079095499998</v>
      </c>
      <c r="BT124" s="36">
        <v>530.21222995640005</v>
      </c>
      <c r="BU124" s="30">
        <f t="shared" si="144"/>
        <v>6.5861636074667284E-10</v>
      </c>
      <c r="BV124" s="30">
        <f t="shared" si="145"/>
        <v>6.5866154888483352E-10</v>
      </c>
      <c r="BW124" s="30">
        <f t="shared" si="146"/>
        <v>6.5866154919910363E-10</v>
      </c>
      <c r="BX124" s="30">
        <f t="shared" si="147"/>
        <v>6.5866154919910673E-10</v>
      </c>
      <c r="BZ124" s="36"/>
      <c r="CA124" s="36"/>
      <c r="CB124" s="36"/>
      <c r="CH124" s="36"/>
      <c r="CI124" s="36"/>
      <c r="CJ124" s="36"/>
      <c r="CP124" s="36"/>
      <c r="CQ124" s="36"/>
      <c r="CR124" s="36"/>
      <c r="CX124" s="36"/>
      <c r="CY124" s="36"/>
      <c r="CZ124" s="36"/>
      <c r="DF124" s="36">
        <v>2.6492999999999998E-7</v>
      </c>
      <c r="DG124" s="36">
        <v>0.60380196895000005</v>
      </c>
      <c r="DH124" s="36">
        <v>1055.4497769261</v>
      </c>
      <c r="DI124" s="30">
        <f t="shared" si="120"/>
        <v>1.3526070888426762E-7</v>
      </c>
      <c r="DJ124" s="30">
        <f t="shared" si="121"/>
        <v>1.3527862119547991E-7</v>
      </c>
      <c r="DK124" s="30">
        <f t="shared" si="122"/>
        <v>1.3527862132005326E-7</v>
      </c>
      <c r="DL124" s="30">
        <f t="shared" si="123"/>
        <v>1.3527862132005426E-7</v>
      </c>
      <c r="DN124" s="36">
        <v>6.1869999999999997E-8</v>
      </c>
      <c r="DO124" s="36">
        <v>3.8719349709899999</v>
      </c>
      <c r="DP124" s="36">
        <v>191.9584544356</v>
      </c>
      <c r="DQ124" s="30">
        <f t="shared" si="124"/>
        <v>-5.8451274827926074E-8</v>
      </c>
      <c r="DR124" s="30">
        <f t="shared" si="125"/>
        <v>-5.8450984765399472E-8</v>
      </c>
      <c r="DS124" s="30">
        <f t="shared" si="126"/>
        <v>-5.8450984763382098E-8</v>
      </c>
      <c r="DT124" s="30">
        <f t="shared" si="127"/>
        <v>-5.8450984763382078E-8</v>
      </c>
      <c r="DV124" s="36">
        <v>1.1080000000000001E-8</v>
      </c>
      <c r="DW124" s="36">
        <v>4.2265511775700002</v>
      </c>
      <c r="DX124" s="36">
        <v>934.94851496820002</v>
      </c>
      <c r="DY124" s="30">
        <f t="shared" si="148"/>
        <v>6.3787308918917496E-9</v>
      </c>
      <c r="DZ124" s="30">
        <f t="shared" si="149"/>
        <v>6.3780998119737285E-9</v>
      </c>
      <c r="EA124" s="30">
        <f t="shared" si="150"/>
        <v>6.3780998075845982E-9</v>
      </c>
      <c r="EB124" s="30">
        <f t="shared" si="151"/>
        <v>6.3780998075845585E-9</v>
      </c>
      <c r="ED124" s="36"/>
      <c r="EE124" s="36"/>
      <c r="EF124" s="36"/>
      <c r="EL124" s="36"/>
      <c r="EM124" s="36"/>
      <c r="EN124" s="36"/>
      <c r="ET124" s="36"/>
      <c r="EU124" s="36"/>
      <c r="EV124" s="36"/>
    </row>
    <row r="125" spans="1:152" s="30" customFormat="1" ht="12.75">
      <c r="B125" s="30">
        <f xml:space="preserve"> B124 - INT( B124 / 360 ) * 360</f>
        <v>215.14065885578592</v>
      </c>
      <c r="N125" s="36">
        <v>1.7242E-7</v>
      </c>
      <c r="O125" s="36">
        <v>1.5918791320600001</v>
      </c>
      <c r="P125" s="36">
        <v>1439.5096981491999</v>
      </c>
      <c r="Q125" s="30">
        <f t="shared" si="92"/>
        <v>1.7144490098709693E-7</v>
      </c>
      <c r="R125" s="30">
        <f t="shared" si="93"/>
        <v>1.7144293616609396E-7</v>
      </c>
      <c r="S125" s="30">
        <f t="shared" si="94"/>
        <v>1.7144293615242219E-7</v>
      </c>
      <c r="T125" s="30">
        <f t="shared" si="95"/>
        <v>1.7144293615242208E-7</v>
      </c>
      <c r="V125" s="36">
        <v>2.089E-8</v>
      </c>
      <c r="W125" s="36">
        <v>5.9931037043400002</v>
      </c>
      <c r="X125" s="36">
        <v>1994.3304451573999</v>
      </c>
      <c r="Y125" s="30">
        <f t="shared" si="96"/>
        <v>7.2066432122050938E-9</v>
      </c>
      <c r="Z125" s="30">
        <f t="shared" si="97"/>
        <v>7.209556483479695E-9</v>
      </c>
      <c r="AA125" s="30">
        <f t="shared" si="98"/>
        <v>7.2095565037403269E-9</v>
      </c>
      <c r="AB125" s="30">
        <f t="shared" si="99"/>
        <v>7.2095565037405006E-9</v>
      </c>
      <c r="AD125" s="36">
        <v>5.5800000000000002E-9</v>
      </c>
      <c r="AE125" s="36">
        <v>3.9617184032499999</v>
      </c>
      <c r="AF125" s="36">
        <v>440.82528487759998</v>
      </c>
      <c r="AG125" s="30">
        <f t="shared" si="136"/>
        <v>2.9708314878792831E-10</v>
      </c>
      <c r="AH125" s="30">
        <f t="shared" si="137"/>
        <v>2.9726615087624981E-10</v>
      </c>
      <c r="AI125" s="30">
        <f t="shared" si="138"/>
        <v>2.97266152148991E-10</v>
      </c>
      <c r="AJ125" s="30">
        <f t="shared" si="139"/>
        <v>2.9726615214900087E-10</v>
      </c>
      <c r="AL125" s="36"/>
      <c r="AM125" s="36"/>
      <c r="AN125" s="36"/>
      <c r="AT125" s="36"/>
      <c r="AU125" s="36"/>
      <c r="AV125" s="36"/>
      <c r="BB125" s="36"/>
      <c r="BC125" s="36"/>
      <c r="BD125" s="36"/>
      <c r="BJ125" s="36">
        <v>6.7899999999999999E-9</v>
      </c>
      <c r="BK125" s="36">
        <v>1.18645749024</v>
      </c>
      <c r="BL125" s="36">
        <v>525.49817940059995</v>
      </c>
      <c r="BM125" s="30">
        <f t="shared" si="108"/>
        <v>-1.0576935587440799E-9</v>
      </c>
      <c r="BN125" s="30">
        <f t="shared" si="109"/>
        <v>-1.0579561484619273E-9</v>
      </c>
      <c r="BO125" s="30">
        <f t="shared" si="110"/>
        <v>-1.0579561502881766E-9</v>
      </c>
      <c r="BP125" s="30">
        <f t="shared" si="111"/>
        <v>-1.0579561502881915E-9</v>
      </c>
      <c r="BR125" s="36">
        <v>1.1800000000000001E-9</v>
      </c>
      <c r="BS125" s="36">
        <v>5.3835294381400001</v>
      </c>
      <c r="BT125" s="36">
        <v>1891.2376709388</v>
      </c>
      <c r="BU125" s="30">
        <f t="shared" si="144"/>
        <v>4.4882629581789513E-10</v>
      </c>
      <c r="BV125" s="30">
        <f t="shared" si="145"/>
        <v>4.4898005933939386E-10</v>
      </c>
      <c r="BW125" s="30">
        <f t="shared" si="146"/>
        <v>4.4898006040875646E-10</v>
      </c>
      <c r="BX125" s="30">
        <f t="shared" si="147"/>
        <v>4.4898006040876613E-10</v>
      </c>
      <c r="BZ125" s="36"/>
      <c r="CA125" s="36"/>
      <c r="CB125" s="36"/>
      <c r="CH125" s="36"/>
      <c r="CI125" s="36"/>
      <c r="CJ125" s="36"/>
      <c r="CP125" s="36"/>
      <c r="CQ125" s="36"/>
      <c r="CR125" s="36"/>
      <c r="CX125" s="36"/>
      <c r="CY125" s="36"/>
      <c r="CZ125" s="36"/>
      <c r="DF125" s="36">
        <v>3.3524999999999999E-7</v>
      </c>
      <c r="DG125" s="36">
        <v>0.76068430638999995</v>
      </c>
      <c r="DH125" s="36">
        <v>643.82943957709995</v>
      </c>
      <c r="DI125" s="30">
        <f t="shared" si="120"/>
        <v>-3.168861861349314E-7</v>
      </c>
      <c r="DJ125" s="30">
        <f t="shared" si="121"/>
        <v>-3.1689143497552328E-7</v>
      </c>
      <c r="DK125" s="30">
        <f t="shared" si="122"/>
        <v>-3.1689143501202532E-7</v>
      </c>
      <c r="DL125" s="30">
        <f t="shared" si="123"/>
        <v>-3.1689143501202558E-7</v>
      </c>
      <c r="DN125" s="36">
        <v>4.681E-8</v>
      </c>
      <c r="DO125" s="36">
        <v>4.6105711950800004</v>
      </c>
      <c r="DP125" s="36">
        <v>643.82943957709995</v>
      </c>
      <c r="DQ125" s="30">
        <f t="shared" si="124"/>
        <v>2.3663387819975541E-8</v>
      </c>
      <c r="DR125" s="30">
        <f t="shared" si="125"/>
        <v>2.3665325103319899E-8</v>
      </c>
      <c r="DS125" s="30">
        <f t="shared" si="126"/>
        <v>2.3665325116793106E-8</v>
      </c>
      <c r="DT125" s="30">
        <f t="shared" si="127"/>
        <v>2.3665325116793216E-8</v>
      </c>
      <c r="DV125" s="36">
        <v>1.2590000000000001E-8</v>
      </c>
      <c r="DW125" s="36">
        <v>1.1968722226599999</v>
      </c>
      <c r="DX125" s="36">
        <v>1063.3140834523001</v>
      </c>
      <c r="DY125" s="30">
        <f t="shared" si="148"/>
        <v>-1.7170533004965927E-10</v>
      </c>
      <c r="DZ125" s="30">
        <f t="shared" si="149"/>
        <v>-1.7070804510949356E-10</v>
      </c>
      <c r="EA125" s="30">
        <f t="shared" si="150"/>
        <v>-1.7070803817358743E-10</v>
      </c>
      <c r="EB125" s="30">
        <f t="shared" si="151"/>
        <v>-1.7070803817352036E-10</v>
      </c>
      <c r="ED125" s="36"/>
      <c r="EE125" s="36"/>
      <c r="EF125" s="36"/>
      <c r="EL125" s="36"/>
      <c r="EM125" s="36"/>
      <c r="EN125" s="36"/>
      <c r="ET125" s="36"/>
      <c r="EU125" s="36"/>
      <c r="EV125" s="36"/>
    </row>
    <row r="126" spans="1:152" s="30" customFormat="1" ht="12.75">
      <c r="N126" s="36">
        <v>1.5993999999999999E-7</v>
      </c>
      <c r="O126" s="36">
        <v>1.89222417794</v>
      </c>
      <c r="P126" s="36">
        <v>529.64278098479997</v>
      </c>
      <c r="Q126" s="30">
        <f t="shared" si="92"/>
        <v>8.0354570247581241E-8</v>
      </c>
      <c r="R126" s="30">
        <f t="shared" si="93"/>
        <v>8.0349113310812003E-8</v>
      </c>
      <c r="S126" s="30">
        <f t="shared" si="94"/>
        <v>8.0349113272859673E-8</v>
      </c>
      <c r="T126" s="30">
        <f t="shared" si="95"/>
        <v>8.0349113272859369E-8</v>
      </c>
      <c r="V126" s="36">
        <v>2.042E-8</v>
      </c>
      <c r="W126" s="36">
        <v>0.75008788531000004</v>
      </c>
      <c r="X126" s="36">
        <v>142.44965013379999</v>
      </c>
      <c r="Y126" s="30">
        <f t="shared" si="96"/>
        <v>2.0403882182342041E-8</v>
      </c>
      <c r="Z126" s="30">
        <f t="shared" si="97"/>
        <v>2.0403873572369916E-8</v>
      </c>
      <c r="AA126" s="30">
        <f t="shared" si="98"/>
        <v>2.0403873572310028E-8</v>
      </c>
      <c r="AB126" s="30">
        <f t="shared" si="99"/>
        <v>2.0403873572310028E-8</v>
      </c>
      <c r="AD126" s="36">
        <v>6.24E-9</v>
      </c>
      <c r="AE126" s="36">
        <v>2.8365777101399998</v>
      </c>
      <c r="AF126" s="36">
        <v>1905.4647649404001</v>
      </c>
      <c r="AG126" s="30">
        <f t="shared" si="136"/>
        <v>7.815046524734189E-10</v>
      </c>
      <c r="AH126" s="30">
        <f t="shared" si="137"/>
        <v>7.8062577465737519E-10</v>
      </c>
      <c r="AI126" s="30">
        <f t="shared" si="138"/>
        <v>7.8062576854490586E-10</v>
      </c>
      <c r="AJ126" s="30">
        <f t="shared" si="139"/>
        <v>7.8062576854486181E-10</v>
      </c>
      <c r="AL126" s="36"/>
      <c r="AM126" s="36"/>
      <c r="AN126" s="36"/>
      <c r="AT126" s="36"/>
      <c r="AU126" s="36"/>
      <c r="AV126" s="36"/>
      <c r="BB126" s="36"/>
      <c r="BC126" s="36"/>
      <c r="BD126" s="36"/>
      <c r="BJ126" s="36">
        <v>6.4499999999999999E-9</v>
      </c>
      <c r="BK126" s="36">
        <v>5.1051034999600002</v>
      </c>
      <c r="BL126" s="36">
        <v>1361.5467058442</v>
      </c>
      <c r="BM126" s="30">
        <f t="shared" si="108"/>
        <v>-4.9436002953179446E-9</v>
      </c>
      <c r="BN126" s="30">
        <f t="shared" si="109"/>
        <v>-4.9440205175084789E-9</v>
      </c>
      <c r="BO126" s="30">
        <f t="shared" si="110"/>
        <v>-4.9440205204308584E-9</v>
      </c>
      <c r="BP126" s="30">
        <f t="shared" si="111"/>
        <v>-4.9440205204308808E-9</v>
      </c>
      <c r="BR126" s="36">
        <v>1.33E-9</v>
      </c>
      <c r="BS126" s="36">
        <v>5.65694269884</v>
      </c>
      <c r="BT126" s="36">
        <v>76.266071275599998</v>
      </c>
      <c r="BU126" s="30">
        <f t="shared" si="144"/>
        <v>6.6280129605525479E-10</v>
      </c>
      <c r="BV126" s="30">
        <f t="shared" si="145"/>
        <v>6.6279474420740173E-10</v>
      </c>
      <c r="BW126" s="30">
        <f t="shared" si="146"/>
        <v>6.6279474416183545E-10</v>
      </c>
      <c r="BX126" s="30">
        <f t="shared" si="147"/>
        <v>6.6279474416183441E-10</v>
      </c>
      <c r="BZ126" s="36"/>
      <c r="CA126" s="36"/>
      <c r="CB126" s="36"/>
      <c r="CH126" s="36"/>
      <c r="CI126" s="36"/>
      <c r="CJ126" s="36"/>
      <c r="CP126" s="36"/>
      <c r="CQ126" s="36"/>
      <c r="CR126" s="36"/>
      <c r="CX126" s="36"/>
      <c r="CY126" s="36"/>
      <c r="CZ126" s="36"/>
      <c r="DF126" s="36">
        <v>2.6567999999999998E-7</v>
      </c>
      <c r="DG126" s="36">
        <v>1.0359461083499999</v>
      </c>
      <c r="DH126" s="36">
        <v>405.2575498736</v>
      </c>
      <c r="DI126" s="30">
        <f t="shared" si="120"/>
        <v>9.3533129009305741E-8</v>
      </c>
      <c r="DJ126" s="30">
        <f t="shared" si="121"/>
        <v>9.3525620886428103E-8</v>
      </c>
      <c r="DK126" s="30">
        <f t="shared" si="122"/>
        <v>9.3525620834210402E-8</v>
      </c>
      <c r="DL126" s="30">
        <f t="shared" si="123"/>
        <v>9.3525620834209952E-8</v>
      </c>
      <c r="DN126" s="36">
        <v>4.6269999999999997E-8</v>
      </c>
      <c r="DO126" s="36">
        <v>3.34644534691</v>
      </c>
      <c r="DP126" s="36">
        <v>2207.6295405954002</v>
      </c>
      <c r="DQ126" s="30">
        <f t="shared" si="124"/>
        <v>-3.9901947876658681E-8</v>
      </c>
      <c r="DR126" s="30">
        <f t="shared" si="125"/>
        <v>-3.990580020892553E-8</v>
      </c>
      <c r="DS126" s="30">
        <f t="shared" si="126"/>
        <v>-3.9905800235713939E-8</v>
      </c>
      <c r="DT126" s="30">
        <f t="shared" si="127"/>
        <v>-3.9905800235714144E-8</v>
      </c>
      <c r="DV126" s="36">
        <v>1.0719999999999999E-8</v>
      </c>
      <c r="DW126" s="36">
        <v>3.8616900416800002</v>
      </c>
      <c r="DX126" s="36">
        <v>1603.2999892854</v>
      </c>
      <c r="DY126" s="30">
        <f t="shared" si="148"/>
        <v>3.3266830299537345E-9</v>
      </c>
      <c r="DZ126" s="30">
        <f t="shared" si="149"/>
        <v>3.3279002945737226E-9</v>
      </c>
      <c r="EA126" s="30">
        <f t="shared" si="150"/>
        <v>3.3279003030393723E-9</v>
      </c>
      <c r="EB126" s="30">
        <f t="shared" si="151"/>
        <v>3.3279003030394443E-9</v>
      </c>
      <c r="ED126" s="36"/>
      <c r="EE126" s="36"/>
      <c r="EF126" s="36"/>
      <c r="EL126" s="36"/>
      <c r="EM126" s="36"/>
      <c r="EN126" s="36"/>
      <c r="ET126" s="36"/>
      <c r="EU126" s="36"/>
      <c r="EV126" s="36"/>
    </row>
    <row r="127" spans="1:152" s="30" customFormat="1" ht="12.75">
      <c r="A127" s="34" t="s">
        <v>26</v>
      </c>
      <c r="B127" s="34" t="s">
        <v>167</v>
      </c>
      <c r="C127" s="34" t="s">
        <v>168</v>
      </c>
      <c r="D127" s="34" t="s">
        <v>135</v>
      </c>
      <c r="E127" s="34" t="s">
        <v>26</v>
      </c>
      <c r="F127" s="34" t="s">
        <v>26</v>
      </c>
      <c r="H127" s="2"/>
      <c r="N127" s="36">
        <v>1.7958E-7</v>
      </c>
      <c r="O127" s="36">
        <v>4.3017801600299999</v>
      </c>
      <c r="P127" s="36">
        <v>6.1503391543000001</v>
      </c>
      <c r="Q127" s="30">
        <f t="shared" si="92"/>
        <v>-7.7254588140764925E-8</v>
      </c>
      <c r="R127" s="30">
        <f t="shared" si="93"/>
        <v>-7.7254662423801213E-8</v>
      </c>
      <c r="S127" s="30">
        <f t="shared" si="94"/>
        <v>-7.7254662424317824E-8</v>
      </c>
      <c r="T127" s="30">
        <f t="shared" si="95"/>
        <v>-7.7254662424317824E-8</v>
      </c>
      <c r="V127" s="36">
        <v>2.1209999999999999E-8</v>
      </c>
      <c r="W127" s="36">
        <v>1.5375990230000001E-2</v>
      </c>
      <c r="X127" s="36">
        <v>2420.9286360333999</v>
      </c>
      <c r="Y127" s="30">
        <f t="shared" si="96"/>
        <v>1.4136833874672619E-8</v>
      </c>
      <c r="Z127" s="30">
        <f t="shared" si="97"/>
        <v>1.4133981731561265E-8</v>
      </c>
      <c r="AA127" s="30">
        <f t="shared" si="98"/>
        <v>1.4133981711723631E-8</v>
      </c>
      <c r="AB127" s="30">
        <f t="shared" si="99"/>
        <v>1.4133981711723464E-8</v>
      </c>
      <c r="AD127" s="36">
        <v>7.1099999999999996E-9</v>
      </c>
      <c r="AE127" s="36">
        <v>3.43538032357</v>
      </c>
      <c r="AF127" s="36">
        <v>824.74219374879999</v>
      </c>
      <c r="AG127" s="30">
        <f t="shared" si="136"/>
        <v>2.9854775436895028E-9</v>
      </c>
      <c r="AH127" s="30">
        <f t="shared" si="137"/>
        <v>2.9850810404132448E-9</v>
      </c>
      <c r="AI127" s="30">
        <f t="shared" si="138"/>
        <v>2.9850810376556087E-9</v>
      </c>
      <c r="AJ127" s="30">
        <f t="shared" si="139"/>
        <v>2.985081037655586E-9</v>
      </c>
      <c r="AL127" s="36"/>
      <c r="AM127" s="36"/>
      <c r="AN127" s="36"/>
      <c r="AT127" s="36"/>
      <c r="AU127" s="36"/>
      <c r="AV127" s="36"/>
      <c r="BB127" s="36"/>
      <c r="BC127" s="36"/>
      <c r="BD127" s="36"/>
      <c r="BJ127" s="36">
        <v>6.6800000000000001E-9</v>
      </c>
      <c r="BK127" s="36">
        <v>3.1560750905499999</v>
      </c>
      <c r="BL127" s="36">
        <v>533.88375078859997</v>
      </c>
      <c r="BM127" s="30">
        <f t="shared" si="108"/>
        <v>6.5522078840294153E-9</v>
      </c>
      <c r="BN127" s="30">
        <f t="shared" si="109"/>
        <v>6.5522596022402679E-9</v>
      </c>
      <c r="BO127" s="30">
        <f t="shared" si="110"/>
        <v>6.5522596025999202E-9</v>
      </c>
      <c r="BP127" s="30">
        <f t="shared" si="111"/>
        <v>6.5522596025999235E-9</v>
      </c>
      <c r="BR127" s="36">
        <v>1.45E-9</v>
      </c>
      <c r="BS127" s="36">
        <v>2.9497668619100001</v>
      </c>
      <c r="BT127" s="36">
        <v>454.90936652729999</v>
      </c>
      <c r="BU127" s="30">
        <f t="shared" si="144"/>
        <v>1.3195141817991668E-9</v>
      </c>
      <c r="BV127" s="30">
        <f t="shared" si="145"/>
        <v>1.3195345552362157E-9</v>
      </c>
      <c r="BW127" s="30">
        <f t="shared" si="146"/>
        <v>1.3195345553779033E-9</v>
      </c>
      <c r="BX127" s="30">
        <f t="shared" si="147"/>
        <v>1.3195345553779045E-9</v>
      </c>
      <c r="BZ127" s="36"/>
      <c r="CA127" s="36"/>
      <c r="CB127" s="36"/>
      <c r="CH127" s="36"/>
      <c r="CI127" s="36"/>
      <c r="CJ127" s="36"/>
      <c r="CP127" s="36"/>
      <c r="CQ127" s="36"/>
      <c r="CR127" s="36"/>
      <c r="CX127" s="36"/>
      <c r="CY127" s="36"/>
      <c r="CZ127" s="36"/>
      <c r="DF127" s="36">
        <v>2.5534000000000001E-7</v>
      </c>
      <c r="DG127" s="36">
        <v>3.4632066537499999</v>
      </c>
      <c r="DH127" s="36">
        <v>458.84151979040001</v>
      </c>
      <c r="DI127" s="30">
        <f t="shared" si="120"/>
        <v>1.5486753966932282E-7</v>
      </c>
      <c r="DJ127" s="30">
        <f t="shared" si="121"/>
        <v>1.548744795900323E-7</v>
      </c>
      <c r="DK127" s="30">
        <f t="shared" si="122"/>
        <v>1.5487447963829743E-7</v>
      </c>
      <c r="DL127" s="30">
        <f t="shared" si="123"/>
        <v>1.548744796382978E-7</v>
      </c>
      <c r="DN127" s="36">
        <v>4.5260000000000003E-8</v>
      </c>
      <c r="DO127" s="36">
        <v>4.0772973712700002</v>
      </c>
      <c r="DP127" s="36">
        <v>2310.7223148140001</v>
      </c>
      <c r="DQ127" s="30">
        <f t="shared" si="124"/>
        <v>-3.4903517756797072E-8</v>
      </c>
      <c r="DR127" s="30">
        <f t="shared" si="125"/>
        <v>-3.4908477613270595E-8</v>
      </c>
      <c r="DS127" s="30">
        <f t="shared" si="126"/>
        <v>-3.4908477647761684E-8</v>
      </c>
      <c r="DT127" s="30">
        <f t="shared" si="127"/>
        <v>-3.4908477647761988E-8</v>
      </c>
      <c r="DV127" s="36">
        <v>9.46E-9</v>
      </c>
      <c r="DW127" s="36">
        <v>5.59968097387</v>
      </c>
      <c r="DX127" s="36">
        <v>99.911380480899993</v>
      </c>
      <c r="DY127" s="30">
        <f t="shared" si="148"/>
        <v>3.0951967387913057E-9</v>
      </c>
      <c r="DZ127" s="30">
        <f t="shared" si="149"/>
        <v>3.0951301973970503E-9</v>
      </c>
      <c r="EA127" s="30">
        <f t="shared" si="150"/>
        <v>3.0951301969342675E-9</v>
      </c>
      <c r="EB127" s="30">
        <f t="shared" si="151"/>
        <v>3.0951301969342675E-9</v>
      </c>
      <c r="ED127" s="36"/>
      <c r="EE127" s="36"/>
      <c r="EF127" s="36"/>
      <c r="EL127" s="36"/>
      <c r="EM127" s="36"/>
      <c r="EN127" s="36"/>
      <c r="ET127" s="36"/>
      <c r="EU127" s="36"/>
      <c r="EV127" s="36"/>
    </row>
    <row r="128" spans="1:152" s="30" customFormat="1" ht="12.75">
      <c r="N128" s="36">
        <v>1.3279000000000001E-7</v>
      </c>
      <c r="O128" s="36">
        <v>2.1894398164400002</v>
      </c>
      <c r="P128" s="36">
        <v>1055.4497769261</v>
      </c>
      <c r="Q128" s="30">
        <f t="shared" si="92"/>
        <v>-1.1517260529897955E-7</v>
      </c>
      <c r="R128" s="30">
        <f t="shared" si="93"/>
        <v>-1.1516740769260056E-7</v>
      </c>
      <c r="S128" s="30">
        <f t="shared" si="94"/>
        <v>-1.1516740765644984E-7</v>
      </c>
      <c r="T128" s="30">
        <f t="shared" si="95"/>
        <v>-1.1516740765644955E-7</v>
      </c>
      <c r="V128" s="36">
        <v>2.1139999999999999E-8</v>
      </c>
      <c r="W128" s="36">
        <v>6.2530837156699999</v>
      </c>
      <c r="X128" s="36">
        <v>647.01083331480004</v>
      </c>
      <c r="Y128" s="30">
        <f t="shared" si="96"/>
        <v>-1.8790864336846096E-8</v>
      </c>
      <c r="Z128" s="30">
        <f t="shared" si="97"/>
        <v>-1.8790397449193472E-8</v>
      </c>
      <c r="AA128" s="30">
        <f t="shared" si="98"/>
        <v>-1.8790397445946216E-8</v>
      </c>
      <c r="AB128" s="30">
        <f t="shared" si="99"/>
        <v>-1.879039744594619E-8</v>
      </c>
      <c r="AD128" s="36">
        <v>5.1700000000000001E-9</v>
      </c>
      <c r="AE128" s="36">
        <v>1.10660016329</v>
      </c>
      <c r="AF128" s="36">
        <v>107.0249274817</v>
      </c>
      <c r="AG128" s="30">
        <f t="shared" si="136"/>
        <v>4.5040082915390858E-9</v>
      </c>
      <c r="AH128" s="30">
        <f t="shared" si="137"/>
        <v>4.5040285306594214E-9</v>
      </c>
      <c r="AI128" s="30">
        <f t="shared" si="138"/>
        <v>4.5040285308001794E-9</v>
      </c>
      <c r="AJ128" s="30">
        <f t="shared" si="139"/>
        <v>4.5040285308001803E-9</v>
      </c>
      <c r="AL128" s="36"/>
      <c r="AM128" s="36"/>
      <c r="AN128" s="36"/>
      <c r="AT128" s="36"/>
      <c r="AU128" s="36"/>
      <c r="AV128" s="36"/>
      <c r="BB128" s="36"/>
      <c r="BC128" s="36"/>
      <c r="BD128" s="36"/>
      <c r="BJ128" s="36">
        <v>6.6299999999999996E-9</v>
      </c>
      <c r="BK128" s="36">
        <v>0.73722024843</v>
      </c>
      <c r="BL128" s="36">
        <v>5223.6939198022001</v>
      </c>
      <c r="BM128" s="30">
        <f t="shared" si="108"/>
        <v>-6.6222353184408422E-9</v>
      </c>
      <c r="BN128" s="30">
        <f t="shared" si="109"/>
        <v>-6.6223596576466546E-9</v>
      </c>
      <c r="BO128" s="30">
        <f t="shared" si="110"/>
        <v>-6.62235965850792E-9</v>
      </c>
      <c r="BP128" s="30">
        <f t="shared" si="111"/>
        <v>-6.6223596585079275E-9</v>
      </c>
      <c r="BR128" s="36">
        <v>1.15E-9</v>
      </c>
      <c r="BS128" s="36">
        <v>3.2920655380400001</v>
      </c>
      <c r="BT128" s="36">
        <v>3.9321532631</v>
      </c>
      <c r="BU128" s="30">
        <f t="shared" si="144"/>
        <v>-1.1404933304352196E-9</v>
      </c>
      <c r="BV128" s="30">
        <f t="shared" si="145"/>
        <v>-1.1404933736647765E-9</v>
      </c>
      <c r="BW128" s="30">
        <f t="shared" si="146"/>
        <v>-1.1404933736650772E-9</v>
      </c>
      <c r="BX128" s="30">
        <f t="shared" si="147"/>
        <v>-1.1404933736650772E-9</v>
      </c>
      <c r="BZ128" s="36"/>
      <c r="CA128" s="36"/>
      <c r="CB128" s="36"/>
      <c r="CH128" s="36"/>
      <c r="CI128" s="36"/>
      <c r="CJ128" s="36"/>
      <c r="CP128" s="36"/>
      <c r="CQ128" s="36"/>
      <c r="CR128" s="36"/>
      <c r="CX128" s="36"/>
      <c r="CY128" s="36"/>
      <c r="CZ128" s="36"/>
      <c r="DF128" s="36">
        <v>2.4420999999999999E-7</v>
      </c>
      <c r="DG128" s="36">
        <v>0.88181836930000002</v>
      </c>
      <c r="DH128" s="36">
        <v>423.41679713830001</v>
      </c>
      <c r="DI128" s="30">
        <f t="shared" si="120"/>
        <v>2.5582659578500632E-8</v>
      </c>
      <c r="DJ128" s="30">
        <f t="shared" si="121"/>
        <v>2.5574998176890273E-8</v>
      </c>
      <c r="DK128" s="30">
        <f t="shared" si="122"/>
        <v>2.5574998123606832E-8</v>
      </c>
      <c r="DL128" s="30">
        <f t="shared" si="123"/>
        <v>2.5574998123606292E-8</v>
      </c>
      <c r="DN128" s="36">
        <v>4.7180000000000003E-8</v>
      </c>
      <c r="DO128" s="36">
        <v>4.5557833694700003</v>
      </c>
      <c r="DP128" s="36">
        <v>2737.3205056900001</v>
      </c>
      <c r="DQ128" s="30">
        <f t="shared" si="124"/>
        <v>-1.7240530693330803E-8</v>
      </c>
      <c r="DR128" s="30">
        <f t="shared" si="125"/>
        <v>-1.7231573965979327E-8</v>
      </c>
      <c r="DS128" s="30">
        <f t="shared" si="126"/>
        <v>-1.7231573903684606E-8</v>
      </c>
      <c r="DT128" s="30">
        <f t="shared" si="127"/>
        <v>-1.7231573903684137E-8</v>
      </c>
      <c r="DV128" s="36">
        <v>9.3700000000000005E-9</v>
      </c>
      <c r="DW128" s="36">
        <v>1.0308327676</v>
      </c>
      <c r="DX128" s="36">
        <v>81.752133216199994</v>
      </c>
      <c r="DY128" s="30">
        <f t="shared" si="148"/>
        <v>7.85020147433767E-9</v>
      </c>
      <c r="DZ128" s="30">
        <f t="shared" si="149"/>
        <v>7.8502326331798742E-9</v>
      </c>
      <c r="EA128" s="30">
        <f t="shared" si="150"/>
        <v>7.8502326333965773E-9</v>
      </c>
      <c r="EB128" s="30">
        <f t="shared" si="151"/>
        <v>7.8502326333965773E-9</v>
      </c>
      <c r="ED128" s="36"/>
      <c r="EE128" s="36"/>
      <c r="EF128" s="36"/>
      <c r="EL128" s="36"/>
      <c r="EM128" s="36"/>
      <c r="EN128" s="36"/>
      <c r="ET128" s="36"/>
      <c r="EU128" s="36"/>
      <c r="EV128" s="36"/>
    </row>
    <row r="129" spans="1:152" s="30" customFormat="1" ht="12.75">
      <c r="A129" s="30" t="s">
        <v>169</v>
      </c>
      <c r="B129" s="30" t="s">
        <v>170</v>
      </c>
      <c r="C129" s="30" t="s">
        <v>36</v>
      </c>
      <c r="D129" s="30" t="s">
        <v>171</v>
      </c>
      <c r="E129" s="30" t="s">
        <v>172</v>
      </c>
      <c r="N129" s="36">
        <v>1.4147999999999999E-7</v>
      </c>
      <c r="O129" s="36">
        <v>2.7159773167100001</v>
      </c>
      <c r="P129" s="36">
        <v>0.26063243089999999</v>
      </c>
      <c r="Q129" s="30">
        <f t="shared" ref="Q129:Q192" si="152">N129*COS(O129+P129*$C$22)</f>
        <v>-1.2877329079971009E-7</v>
      </c>
      <c r="R129" s="30">
        <f t="shared" ref="R129:R192" si="153">N129*COS(O129+P129*$C$43)</f>
        <v>-1.2877328966181395E-7</v>
      </c>
      <c r="S129" s="30">
        <f t="shared" ref="S129:S192" si="154">N129*COS(O129+P129*$C$64)</f>
        <v>-1.2877328966180601E-7</v>
      </c>
      <c r="T129" s="30">
        <f t="shared" ref="T129:T192" si="155">N129*COS(O129+P129*$C$85)</f>
        <v>-1.2877328966180601E-7</v>
      </c>
      <c r="V129" s="36">
        <v>2.0199999999999999E-8</v>
      </c>
      <c r="W129" s="36">
        <v>4.1756039084100003</v>
      </c>
      <c r="X129" s="36">
        <v>569.04784100979998</v>
      </c>
      <c r="Y129" s="30">
        <f t="shared" ref="Y129:Y192" si="156">V129*COS(W129+X129*$C$22)</f>
        <v>1.0563787188143189E-8</v>
      </c>
      <c r="Z129" s="30">
        <f t="shared" ref="Z129:Z192" si="157">V129*COS(W129+X129*$C$43)</f>
        <v>1.0564517130131001E-8</v>
      </c>
      <c r="AA129" s="30">
        <f t="shared" ref="AA129:AA192" si="158">V129*COS(W129+X129*$C$64)</f>
        <v>1.0564517135207529E-8</v>
      </c>
      <c r="AB129" s="30">
        <f t="shared" ref="AB129:AB192" si="159">V129*COS(W129+X129*$C$85)</f>
        <v>1.0564517135207567E-8</v>
      </c>
      <c r="AD129" s="36">
        <v>5.3499999999999999E-9</v>
      </c>
      <c r="AE129" s="36">
        <v>1.5576105017599999</v>
      </c>
      <c r="AF129" s="36">
        <v>1994.3304451573999</v>
      </c>
      <c r="AG129" s="30">
        <f t="shared" ref="AG129:AG160" si="160">AD129*COS(AE129+AF129*$C$22)</f>
        <v>-5.3348307139505757E-9</v>
      </c>
      <c r="AH129" s="30">
        <f t="shared" ref="AH129:AH160" si="161">AD129*COS(AE129+AF129*$C$43)</f>
        <v>-5.3347708365462325E-9</v>
      </c>
      <c r="AI129" s="30">
        <f t="shared" ref="AI129:AI160" si="162">AD129*COS(AE129+AF129*$C$64)</f>
        <v>-5.3347708361293872E-9</v>
      </c>
      <c r="AJ129" s="30">
        <f t="shared" ref="AJ129:AJ160" si="163">AD129*COS(AE129+AF129*$C$85)</f>
        <v>-5.3347708361293839E-9</v>
      </c>
      <c r="AL129" s="36"/>
      <c r="AM129" s="36"/>
      <c r="AN129" s="36"/>
      <c r="AT129" s="36"/>
      <c r="AU129" s="36"/>
      <c r="AV129" s="36"/>
      <c r="BB129" s="36"/>
      <c r="BC129" s="36"/>
      <c r="BD129" s="36"/>
      <c r="BJ129" s="36">
        <v>6.6299999999999996E-9</v>
      </c>
      <c r="BK129" s="36">
        <v>1.5709278681100001</v>
      </c>
      <c r="BL129" s="36">
        <v>6283.0758499914</v>
      </c>
      <c r="BM129" s="30">
        <f t="shared" ref="BM129:BM192" si="164">BJ129*COS(BK129+BL129*$C$22)</f>
        <v>-1.8279170266446012E-9</v>
      </c>
      <c r="BN129" s="30">
        <f t="shared" ref="BN129:BN192" si="165">BJ129*COS(BK129+BL129*$C$43)</f>
        <v>-1.830900085314803E-9</v>
      </c>
      <c r="BO129" s="30">
        <f t="shared" ref="BO129:BO192" si="166">BJ129*COS(BK129+BL129*$C$64)</f>
        <v>-1.830900106059945E-9</v>
      </c>
      <c r="BP129" s="30">
        <f t="shared" ref="BP129:BP192" si="167">BJ129*COS(BK129+BL129*$C$85)</f>
        <v>-1.830900106060126E-9</v>
      </c>
      <c r="BR129" s="36">
        <v>1.02E-9</v>
      </c>
      <c r="BS129" s="36">
        <v>4.4885674955699999</v>
      </c>
      <c r="BT129" s="36">
        <v>2001.4439921582</v>
      </c>
      <c r="BU129" s="30">
        <f t="shared" ref="BU129:BU141" si="168">BR129*COS(BS129+BT129*$C$22)</f>
        <v>9.6647354831785106E-10</v>
      </c>
      <c r="BV129" s="30">
        <f t="shared" ref="BV129:BV141" si="169">BR129*COS(BS129+BT129*$C$43)</f>
        <v>9.6642491463667677E-10</v>
      </c>
      <c r="BW129" s="30">
        <f t="shared" ref="BW129:BW141" si="170">BR129*COS(BS129+BT129*$C$64)</f>
        <v>9.6642491429836486E-10</v>
      </c>
      <c r="BX129" s="30">
        <f t="shared" ref="BX129:BX141" si="171">BR129*COS(BS129+BT129*$C$85)</f>
        <v>9.6642491429836217E-10</v>
      </c>
      <c r="BZ129" s="36"/>
      <c r="CA129" s="36"/>
      <c r="CB129" s="36"/>
      <c r="CH129" s="36"/>
      <c r="CI129" s="36"/>
      <c r="CJ129" s="36"/>
      <c r="CP129" s="36"/>
      <c r="CQ129" s="36"/>
      <c r="CR129" s="36"/>
      <c r="CX129" s="36"/>
      <c r="CY129" s="36"/>
      <c r="CZ129" s="36"/>
      <c r="DF129" s="36">
        <v>3.2949000000000002E-7</v>
      </c>
      <c r="DG129" s="36">
        <v>3.1859713730800001</v>
      </c>
      <c r="DH129" s="36">
        <v>528.72775724810003</v>
      </c>
      <c r="DI129" s="30">
        <f t="shared" ref="DI129:DI192" si="172">DF129*COS(DG129+DH129*$C$22)</f>
        <v>3.1888504584125241E-7</v>
      </c>
      <c r="DJ129" s="30">
        <f t="shared" ref="DJ129:DJ192" si="173">DF129*COS(DG129+DH129*$C$43)</f>
        <v>3.1888831201198031E-7</v>
      </c>
      <c r="DK129" s="30">
        <f t="shared" ref="DK129:DK192" si="174">DF129*COS(DG129+DH129*$C$64)</f>
        <v>3.1888831203469408E-7</v>
      </c>
      <c r="DL129" s="30">
        <f t="shared" ref="DL129:DL192" si="175">DF129*COS(DG129+DH129*$C$85)</f>
        <v>3.1888831203469429E-7</v>
      </c>
      <c r="DN129" s="36">
        <v>4.4710000000000001E-8</v>
      </c>
      <c r="DO129" s="36">
        <v>1.47603161897</v>
      </c>
      <c r="DP129" s="36">
        <v>408.43894361129998</v>
      </c>
      <c r="DQ129" s="30">
        <f t="shared" ref="DQ129:DQ192" si="176">DN129*COS(DO129+DP129*$C$22)</f>
        <v>3.1513740292623589E-8</v>
      </c>
      <c r="DR129" s="30">
        <f t="shared" ref="DR129:DR192" si="177">DN129*COS(DO129+DP129*$C$43)</f>
        <v>3.1512775183572226E-8</v>
      </c>
      <c r="DS129" s="30">
        <f t="shared" ref="DS129:DS192" si="178">DN129*COS(DO129+DP129*$C$64)</f>
        <v>3.1512775176859993E-8</v>
      </c>
      <c r="DT129" s="30">
        <f t="shared" ref="DT129:DT192" si="179">DN129*COS(DO129+DP129*$C$85)</f>
        <v>3.151277517685994E-8</v>
      </c>
      <c r="DV129" s="36">
        <v>9.3800000000000003E-9</v>
      </c>
      <c r="DW129" s="36">
        <v>6.1813609277100001</v>
      </c>
      <c r="DX129" s="36">
        <v>945.99421523210003</v>
      </c>
      <c r="DY129" s="30">
        <f t="shared" ref="DY129:DY160" si="180">DV129*COS(DW129+DX129*$C$22)</f>
        <v>5.5607526760686837E-9</v>
      </c>
      <c r="DZ129" s="30">
        <f t="shared" ref="DZ129:DZ160" si="181">DV129*COS(DW129+DX129*$C$43)</f>
        <v>5.5612850594225715E-9</v>
      </c>
      <c r="EA129" s="30">
        <f t="shared" ref="EA129:EA160" si="182">DV129*COS(DW129+DX129*$C$64)</f>
        <v>5.5612850631250849E-9</v>
      </c>
      <c r="EB129" s="30">
        <f t="shared" ref="EB129:EB160" si="183">DV129*COS(DW129+DX129*$C$85)</f>
        <v>5.5612850631251196E-9</v>
      </c>
      <c r="ED129" s="36"/>
      <c r="EE129" s="36"/>
      <c r="EF129" s="36"/>
      <c r="EL129" s="36"/>
      <c r="EM129" s="36"/>
      <c r="EN129" s="36"/>
      <c r="ET129" s="36"/>
      <c r="EU129" s="36"/>
      <c r="EV129" s="36"/>
    </row>
    <row r="130" spans="1:152" s="30" customFormat="1" ht="15">
      <c r="A130" s="30">
        <f>ATAN2( COS(A124), SIN(A124)*COS(Eps) - TAN(C124)*SIN(Eps) )</f>
        <v>-2.5606636641517428</v>
      </c>
      <c r="B130" s="30">
        <f>DEGREES(A130)</f>
        <v>-146.71522070839976</v>
      </c>
      <c r="C130" s="2">
        <f>ASIN( SIN(C124)*COS(Eps) + COS(C124)*SIN(Eps)*SIN(A124) )</f>
        <v>-0.2102548420212052</v>
      </c>
      <c r="D130" s="177">
        <f>DEGREES(C130)</f>
        <v>-12.046715070004929</v>
      </c>
      <c r="E130" s="30">
        <f>GAST-B131</f>
        <v>-185.0645222880392</v>
      </c>
      <c r="N130" s="36">
        <v>1.4688999999999999E-7</v>
      </c>
      <c r="O130" s="36">
        <v>0.87944553412000004</v>
      </c>
      <c r="P130" s="36">
        <v>99.160620955499994</v>
      </c>
      <c r="Q130" s="30">
        <f t="shared" si="152"/>
        <v>1.3898118016965557E-7</v>
      </c>
      <c r="R130" s="30">
        <f t="shared" si="153"/>
        <v>1.3898153144502641E-7</v>
      </c>
      <c r="S130" s="30">
        <f t="shared" si="154"/>
        <v>1.3898153144746944E-7</v>
      </c>
      <c r="T130" s="30">
        <f t="shared" si="155"/>
        <v>1.3898153144746947E-7</v>
      </c>
      <c r="V130" s="36">
        <v>2.1089999999999999E-8</v>
      </c>
      <c r="W130" s="36">
        <v>5.1868232140300004</v>
      </c>
      <c r="X130" s="36">
        <v>227.52618943959999</v>
      </c>
      <c r="Y130" s="30">
        <f t="shared" si="156"/>
        <v>-1.4938259515211987E-8</v>
      </c>
      <c r="Z130" s="30">
        <f t="shared" si="157"/>
        <v>-1.4938511875182557E-8</v>
      </c>
      <c r="AA130" s="30">
        <f t="shared" si="158"/>
        <v>-1.4938511876937649E-8</v>
      </c>
      <c r="AB130" s="30">
        <f t="shared" si="159"/>
        <v>-1.4938511876937662E-8</v>
      </c>
      <c r="AD130" s="36">
        <v>5.0099999999999999E-9</v>
      </c>
      <c r="AE130" s="36">
        <v>4.4438980259900003</v>
      </c>
      <c r="AF130" s="36">
        <v>647.01083331480004</v>
      </c>
      <c r="AG130" s="30">
        <f t="shared" si="160"/>
        <v>3.2819833361042108E-9</v>
      </c>
      <c r="AH130" s="30">
        <f t="shared" si="161"/>
        <v>3.2821658003490301E-9</v>
      </c>
      <c r="AI130" s="30">
        <f t="shared" si="162"/>
        <v>3.2821658016180045E-9</v>
      </c>
      <c r="AJ130" s="30">
        <f t="shared" si="163"/>
        <v>3.2821658016180144E-9</v>
      </c>
      <c r="AL130" s="36"/>
      <c r="AM130" s="36"/>
      <c r="AN130" s="36"/>
      <c r="AT130" s="36"/>
      <c r="AU130" s="36"/>
      <c r="AV130" s="36"/>
      <c r="BB130" s="36"/>
      <c r="BC130" s="36"/>
      <c r="BD130" s="36"/>
      <c r="BJ130" s="36">
        <v>5.4299999999999997E-9</v>
      </c>
      <c r="BK130" s="36">
        <v>0.26376529934999998</v>
      </c>
      <c r="BL130" s="36">
        <v>227.52618943959999</v>
      </c>
      <c r="BM130" s="30">
        <f t="shared" si="164"/>
        <v>2.9440222938326305E-9</v>
      </c>
      <c r="BN130" s="30">
        <f t="shared" si="165"/>
        <v>2.9439449507346733E-9</v>
      </c>
      <c r="BO130" s="30">
        <f t="shared" si="166"/>
        <v>2.9439449501967652E-9</v>
      </c>
      <c r="BP130" s="30">
        <f t="shared" si="167"/>
        <v>2.9439449501967606E-9</v>
      </c>
      <c r="BR130" s="36">
        <v>1.0600000000000001E-9</v>
      </c>
      <c r="BS130" s="36">
        <v>6.0843427589800001</v>
      </c>
      <c r="BT130" s="36">
        <v>10.294940738499999</v>
      </c>
      <c r="BU130" s="30">
        <f t="shared" si="168"/>
        <v>1.0254757040673384E-9</v>
      </c>
      <c r="BV130" s="30">
        <f t="shared" si="169"/>
        <v>1.0254754982596503E-9</v>
      </c>
      <c r="BW130" s="30">
        <f t="shared" si="170"/>
        <v>1.0254754982582189E-9</v>
      </c>
      <c r="BX130" s="30">
        <f t="shared" si="171"/>
        <v>1.0254754982582189E-9</v>
      </c>
      <c r="BZ130" s="36"/>
      <c r="CA130" s="36"/>
      <c r="CB130" s="36"/>
      <c r="CH130" s="36"/>
      <c r="CI130" s="36"/>
      <c r="CJ130" s="36"/>
      <c r="CP130" s="36"/>
      <c r="CQ130" s="36"/>
      <c r="CR130" s="36"/>
      <c r="CX130" s="36"/>
      <c r="CY130" s="36"/>
      <c r="CZ130" s="36"/>
      <c r="DF130" s="36">
        <v>2.2455999999999999E-7</v>
      </c>
      <c r="DG130" s="36">
        <v>0.43129919683000001</v>
      </c>
      <c r="DH130" s="36">
        <v>1073.6090241908</v>
      </c>
      <c r="DI130" s="30">
        <f t="shared" si="172"/>
        <v>1.6249340318254802E-7</v>
      </c>
      <c r="DJ130" s="30">
        <f t="shared" si="173"/>
        <v>1.6250580012196465E-7</v>
      </c>
      <c r="DK130" s="30">
        <f t="shared" si="174"/>
        <v>1.6250580020817921E-7</v>
      </c>
      <c r="DL130" s="30">
        <f t="shared" si="175"/>
        <v>1.6250580020817992E-7</v>
      </c>
      <c r="DN130" s="36">
        <v>4.0730000000000001E-8</v>
      </c>
      <c r="DO130" s="36">
        <v>1.1301490318</v>
      </c>
      <c r="DP130" s="36">
        <v>415.55249061209997</v>
      </c>
      <c r="DQ130" s="30">
        <f t="shared" si="176"/>
        <v>1.574404521497321E-8</v>
      </c>
      <c r="DR130" s="30">
        <f t="shared" si="177"/>
        <v>1.5742882232272597E-8</v>
      </c>
      <c r="DS130" s="30">
        <f t="shared" si="178"/>
        <v>1.5742882224184243E-8</v>
      </c>
      <c r="DT130" s="30">
        <f t="shared" si="179"/>
        <v>1.5742882224184177E-8</v>
      </c>
      <c r="DV130" s="36">
        <v>9.0799999999999993E-9</v>
      </c>
      <c r="DW130" s="36">
        <v>2.5435596404099998</v>
      </c>
      <c r="DX130" s="36">
        <v>6283.0758499914</v>
      </c>
      <c r="DY130" s="30">
        <f t="shared" si="180"/>
        <v>5.8029044294190309E-9</v>
      </c>
      <c r="DZ130" s="30">
        <f t="shared" si="181"/>
        <v>5.7996346589788545E-9</v>
      </c>
      <c r="EA130" s="30">
        <f t="shared" si="182"/>
        <v>5.7996346362338791E-9</v>
      </c>
      <c r="EB130" s="30">
        <f t="shared" si="183"/>
        <v>5.7996346362336806E-9</v>
      </c>
      <c r="ED130" s="36"/>
      <c r="EE130" s="36"/>
      <c r="EF130" s="36"/>
      <c r="EL130" s="36"/>
      <c r="EM130" s="36"/>
      <c r="EN130" s="36"/>
      <c r="ET130" s="36"/>
      <c r="EU130" s="36"/>
      <c r="EV130" s="36"/>
    </row>
    <row r="131" spans="1:152" s="30" customFormat="1" ht="15">
      <c r="B131" s="30">
        <f xml:space="preserve"> B130 - INT( B130 / 360 ) * 360</f>
        <v>213.28477929160024</v>
      </c>
      <c r="E131" s="177">
        <f xml:space="preserve"> E130 - INT( E130 / 360 ) * 360</f>
        <v>174.9354777119608</v>
      </c>
      <c r="N131" s="36">
        <v>1.4202E-7</v>
      </c>
      <c r="O131" s="36">
        <v>2.4133569373500001</v>
      </c>
      <c r="P131" s="36">
        <v>530.6541729411</v>
      </c>
      <c r="Q131" s="30">
        <f t="shared" si="152"/>
        <v>1.2261520157288772E-7</v>
      </c>
      <c r="R131" s="30">
        <f t="shared" si="153"/>
        <v>1.2261236837590099E-7</v>
      </c>
      <c r="S131" s="30">
        <f t="shared" si="154"/>
        <v>1.2261236835619604E-7</v>
      </c>
      <c r="T131" s="30">
        <f t="shared" si="155"/>
        <v>1.2261236835619588E-7</v>
      </c>
      <c r="V131" s="36">
        <v>2.283E-8</v>
      </c>
      <c r="W131" s="36">
        <v>5.8004380922200003</v>
      </c>
      <c r="X131" s="36">
        <v>539.98590583309999</v>
      </c>
      <c r="Y131" s="30">
        <f t="shared" si="156"/>
        <v>-2.1559792562125794E-8</v>
      </c>
      <c r="Z131" s="30">
        <f t="shared" si="157"/>
        <v>-2.1559490456707975E-8</v>
      </c>
      <c r="AA131" s="30">
        <f t="shared" si="158"/>
        <v>-2.1559490454606774E-8</v>
      </c>
      <c r="AB131" s="30">
        <f t="shared" si="159"/>
        <v>-2.1559490454606754E-8</v>
      </c>
      <c r="AD131" s="36">
        <v>4.1400000000000002E-9</v>
      </c>
      <c r="AE131" s="36">
        <v>5.3713037039699998</v>
      </c>
      <c r="AF131" s="36">
        <v>2228.9701815978001</v>
      </c>
      <c r="AG131" s="30">
        <f t="shared" si="160"/>
        <v>3.1552201650773319E-9</v>
      </c>
      <c r="AH131" s="30">
        <f t="shared" si="161"/>
        <v>3.15477501382134E-9</v>
      </c>
      <c r="AI131" s="30">
        <f t="shared" si="162"/>
        <v>3.1547750107251037E-9</v>
      </c>
      <c r="AJ131" s="30">
        <f t="shared" si="163"/>
        <v>3.1547750107250797E-9</v>
      </c>
      <c r="AL131" s="36"/>
      <c r="AM131" s="36"/>
      <c r="AN131" s="36"/>
      <c r="AT131" s="36"/>
      <c r="AU131" s="36"/>
      <c r="AV131" s="36"/>
      <c r="BB131" s="36"/>
      <c r="BC131" s="36"/>
      <c r="BD131" s="36"/>
      <c r="BJ131" s="36">
        <v>5.2499999999999999E-9</v>
      </c>
      <c r="BK131" s="36">
        <v>6.2231869393899997</v>
      </c>
      <c r="BL131" s="36">
        <v>539.98590583309999</v>
      </c>
      <c r="BM131" s="30">
        <f t="shared" si="164"/>
        <v>-5.2298678727108256E-9</v>
      </c>
      <c r="BN131" s="30">
        <f t="shared" si="165"/>
        <v>-5.2298863474283919E-9</v>
      </c>
      <c r="BO131" s="30">
        <f t="shared" si="166"/>
        <v>-5.2298863475568506E-9</v>
      </c>
      <c r="BP131" s="30">
        <f t="shared" si="167"/>
        <v>-5.2298863475568514E-9</v>
      </c>
      <c r="BR131" s="36">
        <v>9.2999999999999999E-10</v>
      </c>
      <c r="BS131" s="36">
        <v>5.8473777183999998</v>
      </c>
      <c r="BT131" s="36">
        <v>2324.9494088155998</v>
      </c>
      <c r="BU131" s="30">
        <f t="shared" si="168"/>
        <v>6.7391250921711513E-10</v>
      </c>
      <c r="BV131" s="30">
        <f t="shared" si="169"/>
        <v>6.7380148705065031E-10</v>
      </c>
      <c r="BW131" s="30">
        <f t="shared" si="170"/>
        <v>6.7380148627844454E-10</v>
      </c>
      <c r="BX131" s="30">
        <f t="shared" si="171"/>
        <v>6.7380148627843885E-10</v>
      </c>
      <c r="BZ131" s="36"/>
      <c r="CA131" s="36"/>
      <c r="CB131" s="36"/>
      <c r="CH131" s="36"/>
      <c r="CI131" s="36"/>
      <c r="CJ131" s="36"/>
      <c r="CP131" s="36"/>
      <c r="CQ131" s="36"/>
      <c r="CR131" s="36"/>
      <c r="CX131" s="36"/>
      <c r="CY131" s="36"/>
      <c r="CZ131" s="36"/>
      <c r="DF131" s="36">
        <v>2.1598999999999999E-7</v>
      </c>
      <c r="DG131" s="36">
        <v>1.4182042509099999</v>
      </c>
      <c r="DH131" s="36">
        <v>540.73666535849998</v>
      </c>
      <c r="DI131" s="30">
        <f t="shared" si="172"/>
        <v>-1.9770007455758604E-9</v>
      </c>
      <c r="DJ131" s="30">
        <f t="shared" si="173"/>
        <v>-1.9857018286089254E-9</v>
      </c>
      <c r="DK131" s="30">
        <f t="shared" si="174"/>
        <v>-1.985701889123188E-9</v>
      </c>
      <c r="DL131" s="30">
        <f t="shared" si="175"/>
        <v>-1.9857018891236673E-9</v>
      </c>
      <c r="DN131" s="36">
        <v>5.4760000000000002E-8</v>
      </c>
      <c r="DO131" s="36">
        <v>5.6319856969800002</v>
      </c>
      <c r="DP131" s="36">
        <v>618.55664531160005</v>
      </c>
      <c r="DQ131" s="30">
        <f t="shared" si="176"/>
        <v>-3.2330416910464736E-8</v>
      </c>
      <c r="DR131" s="30">
        <f t="shared" si="177"/>
        <v>-3.2328380080824445E-8</v>
      </c>
      <c r="DS131" s="30">
        <f t="shared" si="178"/>
        <v>-3.2328380066658494E-8</v>
      </c>
      <c r="DT131" s="30">
        <f t="shared" si="179"/>
        <v>-3.2328380066658375E-8</v>
      </c>
      <c r="DV131" s="36">
        <v>8.7399999999999992E-9</v>
      </c>
      <c r="DW131" s="36">
        <v>5.2190319604699997</v>
      </c>
      <c r="DX131" s="36">
        <v>2207.6295405954002</v>
      </c>
      <c r="DY131" s="30">
        <f t="shared" si="180"/>
        <v>6.4651310657653427E-9</v>
      </c>
      <c r="DZ131" s="30">
        <f t="shared" si="181"/>
        <v>6.4641636551432577E-9</v>
      </c>
      <c r="EA131" s="30">
        <f t="shared" si="182"/>
        <v>6.4641636484145116E-9</v>
      </c>
      <c r="EB131" s="30">
        <f t="shared" si="183"/>
        <v>6.4641636484144594E-9</v>
      </c>
      <c r="ED131" s="36"/>
      <c r="EE131" s="36"/>
      <c r="EF131" s="36"/>
      <c r="EL131" s="36"/>
      <c r="EM131" s="36"/>
      <c r="EN131" s="36"/>
      <c r="ET131" s="36"/>
      <c r="EU131" s="36"/>
      <c r="EV131" s="36"/>
    </row>
    <row r="132" spans="1:152" s="30" customFormat="1" ht="12.75">
      <c r="N132" s="36">
        <v>1.532E-7</v>
      </c>
      <c r="O132" s="36">
        <v>6.07703092728</v>
      </c>
      <c r="P132" s="36">
        <v>149.56319713459999</v>
      </c>
      <c r="Q132" s="30">
        <f t="shared" si="152"/>
        <v>7.81574441171171E-8</v>
      </c>
      <c r="R132" s="30">
        <f t="shared" si="153"/>
        <v>7.8155975887951008E-8</v>
      </c>
      <c r="S132" s="30">
        <f t="shared" si="154"/>
        <v>7.8155975877739656E-8</v>
      </c>
      <c r="T132" s="30">
        <f t="shared" si="155"/>
        <v>7.8155975877739656E-8</v>
      </c>
      <c r="V132" s="36">
        <v>1.9770000000000001E-8</v>
      </c>
      <c r="W132" s="36">
        <v>3.9919700965099998</v>
      </c>
      <c r="X132" s="36">
        <v>24.379022388199999</v>
      </c>
      <c r="Y132" s="30">
        <f t="shared" si="156"/>
        <v>-1.4925520727958353E-8</v>
      </c>
      <c r="Z132" s="30">
        <f t="shared" si="157"/>
        <v>-1.4925544275643057E-8</v>
      </c>
      <c r="AA132" s="30">
        <f t="shared" si="158"/>
        <v>-1.4925544275806829E-8</v>
      </c>
      <c r="AB132" s="30">
        <f t="shared" si="159"/>
        <v>-1.4925544275806829E-8</v>
      </c>
      <c r="AD132" s="36">
        <v>5.3300000000000004E-9</v>
      </c>
      <c r="AE132" s="36">
        <v>2.5475631337100002</v>
      </c>
      <c r="AF132" s="36">
        <v>1781.0313497193999</v>
      </c>
      <c r="AG132" s="30">
        <f t="shared" si="160"/>
        <v>2.678318122641585E-9</v>
      </c>
      <c r="AH132" s="30">
        <f t="shared" si="161"/>
        <v>2.6777066292026164E-9</v>
      </c>
      <c r="AI132" s="30">
        <f t="shared" si="162"/>
        <v>2.6777066249496462E-9</v>
      </c>
      <c r="AJ132" s="30">
        <f t="shared" si="163"/>
        <v>2.6777066249496053E-9</v>
      </c>
      <c r="AL132" s="36"/>
      <c r="AM132" s="36"/>
      <c r="AN132" s="36"/>
      <c r="AT132" s="36"/>
      <c r="AU132" s="36"/>
      <c r="AV132" s="36"/>
      <c r="BB132" s="36"/>
      <c r="BC132" s="36"/>
      <c r="BD132" s="36"/>
      <c r="BJ132" s="36">
        <v>5.1300000000000003E-9</v>
      </c>
      <c r="BK132" s="36">
        <v>4.9833790015100004</v>
      </c>
      <c r="BL132" s="36">
        <v>302.16477565500003</v>
      </c>
      <c r="BM132" s="30">
        <f t="shared" si="164"/>
        <v>-5.0591316074903733E-9</v>
      </c>
      <c r="BN132" s="30">
        <f t="shared" si="165"/>
        <v>-5.0591507360263313E-9</v>
      </c>
      <c r="BO132" s="30">
        <f t="shared" si="166"/>
        <v>-5.0591507361593568E-9</v>
      </c>
      <c r="BP132" s="30">
        <f t="shared" si="167"/>
        <v>-5.0591507361593585E-9</v>
      </c>
      <c r="BR132" s="36">
        <v>1.01E-9</v>
      </c>
      <c r="BS132" s="36">
        <v>0.15815934254</v>
      </c>
      <c r="BT132" s="36">
        <v>2655.5683724738001</v>
      </c>
      <c r="BU132" s="30">
        <f t="shared" si="168"/>
        <v>-4.1981481094799266E-10</v>
      </c>
      <c r="BV132" s="30">
        <f t="shared" si="169"/>
        <v>-4.1999654822777203E-10</v>
      </c>
      <c r="BW132" s="30">
        <f t="shared" si="170"/>
        <v>-4.1999654949166017E-10</v>
      </c>
      <c r="BX132" s="30">
        <f t="shared" si="171"/>
        <v>-4.1999654949166994E-10</v>
      </c>
      <c r="BZ132" s="36"/>
      <c r="CA132" s="36"/>
      <c r="CB132" s="36"/>
      <c r="CH132" s="36"/>
      <c r="CI132" s="36"/>
      <c r="CJ132" s="36"/>
      <c r="CP132" s="36"/>
      <c r="CQ132" s="36"/>
      <c r="CR132" s="36"/>
      <c r="CX132" s="36"/>
      <c r="CY132" s="36"/>
      <c r="CZ132" s="36"/>
      <c r="DF132" s="36">
        <v>2.5673E-7</v>
      </c>
      <c r="DG132" s="36">
        <v>0.52358194759999999</v>
      </c>
      <c r="DH132" s="36">
        <v>511.5317178299</v>
      </c>
      <c r="DI132" s="30">
        <f t="shared" si="172"/>
        <v>-1.7345974540388232E-7</v>
      </c>
      <c r="DJ132" s="30">
        <f t="shared" si="173"/>
        <v>-1.7346695833990395E-7</v>
      </c>
      <c r="DK132" s="30">
        <f t="shared" si="174"/>
        <v>-1.7346695839006749E-7</v>
      </c>
      <c r="DL132" s="30">
        <f t="shared" si="175"/>
        <v>-1.7346695839006789E-7</v>
      </c>
      <c r="DN132" s="36">
        <v>4.0340000000000003E-8</v>
      </c>
      <c r="DO132" s="36">
        <v>4.0963170274699996</v>
      </c>
      <c r="DP132" s="36">
        <v>430.53034413910001</v>
      </c>
      <c r="DQ132" s="30">
        <f t="shared" si="176"/>
        <v>-5.5658002282842805E-9</v>
      </c>
      <c r="DR132" s="30">
        <f t="shared" si="177"/>
        <v>-5.564518667486791E-9</v>
      </c>
      <c r="DS132" s="30">
        <f t="shared" si="178"/>
        <v>-5.5645186585737967E-9</v>
      </c>
      <c r="DT132" s="30">
        <f t="shared" si="179"/>
        <v>-5.5645186585737081E-9</v>
      </c>
      <c r="DV132" s="36">
        <v>8.7399999999999992E-9</v>
      </c>
      <c r="DW132" s="36">
        <v>6.0124028446500004</v>
      </c>
      <c r="DX132" s="36">
        <v>511.5317178299</v>
      </c>
      <c r="DY132" s="30">
        <f t="shared" si="180"/>
        <v>-8.7347733931777144E-9</v>
      </c>
      <c r="DZ132" s="30">
        <f t="shared" si="181"/>
        <v>-8.7347849043918222E-9</v>
      </c>
      <c r="EA132" s="30">
        <f t="shared" si="182"/>
        <v>-8.7347849044718354E-9</v>
      </c>
      <c r="EB132" s="30">
        <f t="shared" si="183"/>
        <v>-8.734784904471837E-9</v>
      </c>
      <c r="ED132" s="36"/>
      <c r="EE132" s="36"/>
      <c r="EF132" s="36"/>
      <c r="EL132" s="36"/>
      <c r="EM132" s="36"/>
      <c r="EN132" s="36"/>
      <c r="ET132" s="36"/>
      <c r="EU132" s="36"/>
      <c r="EV132" s="36"/>
    </row>
    <row r="133" spans="1:152" s="30" customFormat="1" ht="12.75">
      <c r="A133" s="34" t="s">
        <v>26</v>
      </c>
      <c r="B133" s="33" t="s">
        <v>27</v>
      </c>
      <c r="C133" s="34" t="s">
        <v>26</v>
      </c>
      <c r="D133" s="34" t="s">
        <v>26</v>
      </c>
      <c r="E133" s="34" t="s">
        <v>26</v>
      </c>
      <c r="F133" s="34" t="s">
        <v>26</v>
      </c>
      <c r="N133" s="36">
        <v>1.5832E-7</v>
      </c>
      <c r="O133" s="36">
        <v>4.1168244067800002</v>
      </c>
      <c r="P133" s="36">
        <v>636.71589257630001</v>
      </c>
      <c r="Q133" s="30">
        <f t="shared" si="152"/>
        <v>1.3186142865902221E-7</v>
      </c>
      <c r="R133" s="30">
        <f t="shared" si="153"/>
        <v>1.3186558508752725E-7</v>
      </c>
      <c r="S133" s="30">
        <f t="shared" si="154"/>
        <v>1.3186558511643331E-7</v>
      </c>
      <c r="T133" s="30">
        <f t="shared" si="155"/>
        <v>1.3186558511643355E-7</v>
      </c>
      <c r="V133" s="36">
        <v>1.96E-8</v>
      </c>
      <c r="W133" s="36">
        <v>1.3528879307899999</v>
      </c>
      <c r="X133" s="36">
        <v>963.4027029714</v>
      </c>
      <c r="Y133" s="30">
        <f t="shared" si="156"/>
        <v>-1.2977201357886391E-8</v>
      </c>
      <c r="Z133" s="30">
        <f t="shared" si="157"/>
        <v>-1.2976147040385441E-8</v>
      </c>
      <c r="AA133" s="30">
        <f t="shared" si="158"/>
        <v>-1.2976147033052659E-8</v>
      </c>
      <c r="AB133" s="30">
        <f t="shared" si="159"/>
        <v>-1.2976147033052594E-8</v>
      </c>
      <c r="AD133" s="36">
        <v>3.9300000000000003E-9</v>
      </c>
      <c r="AE133" s="36">
        <v>1.26351262287</v>
      </c>
      <c r="AF133" s="36">
        <v>210.11770170029999</v>
      </c>
      <c r="AG133" s="30">
        <f t="shared" si="160"/>
        <v>3.9109506083892858E-9</v>
      </c>
      <c r="AH133" s="30">
        <f t="shared" si="161"/>
        <v>3.9109566579700536E-9</v>
      </c>
      <c r="AI133" s="30">
        <f t="shared" si="162"/>
        <v>3.910956658012124E-9</v>
      </c>
      <c r="AJ133" s="30">
        <f t="shared" si="163"/>
        <v>3.910956658012124E-9</v>
      </c>
      <c r="AL133" s="36"/>
      <c r="AM133" s="36"/>
      <c r="AN133" s="36"/>
      <c r="AT133" s="36"/>
      <c r="AU133" s="36"/>
      <c r="AV133" s="36"/>
      <c r="BB133" s="36"/>
      <c r="BC133" s="36"/>
      <c r="BD133" s="36"/>
      <c r="BJ133" s="36">
        <v>5.4400000000000002E-9</v>
      </c>
      <c r="BK133" s="36">
        <v>2.2222701927299999</v>
      </c>
      <c r="BL133" s="36">
        <v>2744.4340526907999</v>
      </c>
      <c r="BM133" s="30">
        <f t="shared" si="164"/>
        <v>4.9491319728314497E-9</v>
      </c>
      <c r="BN133" s="30">
        <f t="shared" si="165"/>
        <v>4.9486701299875373E-9</v>
      </c>
      <c r="BO133" s="30">
        <f t="shared" si="166"/>
        <v>4.9486701267747976E-9</v>
      </c>
      <c r="BP133" s="30">
        <f t="shared" si="167"/>
        <v>4.9486701267747736E-9</v>
      </c>
      <c r="BR133" s="36">
        <v>1.15E-9</v>
      </c>
      <c r="BS133" s="36">
        <v>3.5922102160399998</v>
      </c>
      <c r="BT133" s="36">
        <v>2015.6710861598001</v>
      </c>
      <c r="BU133" s="30">
        <f t="shared" si="168"/>
        <v>3.069144756670445E-10</v>
      </c>
      <c r="BV133" s="30">
        <f t="shared" si="169"/>
        <v>3.0674803721641751E-10</v>
      </c>
      <c r="BW133" s="30">
        <f t="shared" si="170"/>
        <v>3.0674803605885104E-10</v>
      </c>
      <c r="BX133" s="30">
        <f t="shared" si="171"/>
        <v>3.0674803605884121E-10</v>
      </c>
      <c r="BZ133" s="36"/>
      <c r="CA133" s="36"/>
      <c r="CB133" s="36"/>
      <c r="CH133" s="36"/>
      <c r="CI133" s="36"/>
      <c r="CJ133" s="36"/>
      <c r="CP133" s="36"/>
      <c r="CQ133" s="36"/>
      <c r="CR133" s="36"/>
      <c r="CX133" s="36"/>
      <c r="CY133" s="36"/>
      <c r="CZ133" s="36"/>
      <c r="DF133" s="36">
        <v>2.1115000000000001E-7</v>
      </c>
      <c r="DG133" s="36">
        <v>3.0802352276599998</v>
      </c>
      <c r="DH133" s="36">
        <v>629.60234557549995</v>
      </c>
      <c r="DI133" s="30">
        <f t="shared" si="172"/>
        <v>1.9359607694410093E-7</v>
      </c>
      <c r="DJ133" s="30">
        <f t="shared" si="173"/>
        <v>1.9359212291124273E-7</v>
      </c>
      <c r="DK133" s="30">
        <f t="shared" si="174"/>
        <v>1.9359212288374179E-7</v>
      </c>
      <c r="DL133" s="30">
        <f t="shared" si="175"/>
        <v>1.9359212288374155E-7</v>
      </c>
      <c r="DN133" s="36">
        <v>4.304E-8</v>
      </c>
      <c r="DO133" s="36">
        <v>4.6053637894300001</v>
      </c>
      <c r="DP133" s="36">
        <v>647.01083331480004</v>
      </c>
      <c r="DQ133" s="30">
        <f t="shared" si="176"/>
        <v>2.2600257013090232E-8</v>
      </c>
      <c r="DR133" s="30">
        <f t="shared" si="177"/>
        <v>2.2602022644594654E-8</v>
      </c>
      <c r="DS133" s="30">
        <f t="shared" si="178"/>
        <v>2.2602022656874067E-8</v>
      </c>
      <c r="DT133" s="30">
        <f t="shared" si="179"/>
        <v>2.2602022656874166E-8</v>
      </c>
      <c r="DV133" s="36">
        <v>1.188E-8</v>
      </c>
      <c r="DW133" s="36">
        <v>0.75698357967999996</v>
      </c>
      <c r="DX133" s="36">
        <v>2097.4232193759999</v>
      </c>
      <c r="DY133" s="30">
        <f t="shared" si="180"/>
        <v>-1.4604083113434979E-9</v>
      </c>
      <c r="DZ133" s="30">
        <f t="shared" si="181"/>
        <v>-1.4585659606239174E-9</v>
      </c>
      <c r="EA133" s="30">
        <f t="shared" si="182"/>
        <v>-1.4585659478106221E-9</v>
      </c>
      <c r="EB133" s="30">
        <f t="shared" si="183"/>
        <v>-1.4585659478105172E-9</v>
      </c>
      <c r="ED133" s="36"/>
      <c r="EE133" s="36"/>
      <c r="EF133" s="36"/>
      <c r="EL133" s="36"/>
      <c r="EM133" s="36"/>
      <c r="EN133" s="36"/>
      <c r="ET133" s="36"/>
      <c r="EU133" s="36"/>
      <c r="EV133" s="36"/>
    </row>
    <row r="134" spans="1:152" s="30" customFormat="1" ht="12.75">
      <c r="N134" s="36">
        <v>1.2398E-7</v>
      </c>
      <c r="O134" s="36">
        <v>2.61042299578</v>
      </c>
      <c r="P134" s="36">
        <v>405.2575498736</v>
      </c>
      <c r="Q134" s="30">
        <f t="shared" si="152"/>
        <v>1.1588143095984485E-7</v>
      </c>
      <c r="R134" s="30">
        <f t="shared" si="153"/>
        <v>1.1588276162981029E-7</v>
      </c>
      <c r="S134" s="30">
        <f t="shared" si="154"/>
        <v>1.1588276163906444E-7</v>
      </c>
      <c r="T134" s="30">
        <f t="shared" si="155"/>
        <v>1.1588276163906452E-7</v>
      </c>
      <c r="V134" s="36">
        <v>1.9029999999999999E-8</v>
      </c>
      <c r="W134" s="36">
        <v>2.7834962818400002</v>
      </c>
      <c r="X134" s="36">
        <v>2428.0421830342002</v>
      </c>
      <c r="Y134" s="30">
        <f t="shared" si="156"/>
        <v>-5.9249931134307103E-9</v>
      </c>
      <c r="Z134" s="30">
        <f t="shared" si="157"/>
        <v>-5.9217216763441588E-9</v>
      </c>
      <c r="AA134" s="30">
        <f t="shared" si="158"/>
        <v>-5.9217216535913202E-9</v>
      </c>
      <c r="AB134" s="30">
        <f t="shared" si="159"/>
        <v>-5.9217216535911598E-9</v>
      </c>
      <c r="AD134" s="36">
        <v>4.3299999999999997E-9</v>
      </c>
      <c r="AE134" s="36">
        <v>2.9010396963399998</v>
      </c>
      <c r="AF134" s="36">
        <v>1063.3140834523001</v>
      </c>
      <c r="AG134" s="30">
        <f t="shared" si="160"/>
        <v>-4.2832944836014088E-9</v>
      </c>
      <c r="AH134" s="30">
        <f t="shared" si="161"/>
        <v>-4.2833447162688039E-9</v>
      </c>
      <c r="AI134" s="30">
        <f t="shared" si="162"/>
        <v>-4.2833447166180685E-9</v>
      </c>
      <c r="AJ134" s="30">
        <f t="shared" si="163"/>
        <v>-4.2833447166180718E-9</v>
      </c>
      <c r="AL134" s="36"/>
      <c r="AM134" s="36"/>
      <c r="AN134" s="36"/>
      <c r="AT134" s="36"/>
      <c r="AU134" s="36"/>
      <c r="AV134" s="36"/>
      <c r="BB134" s="36"/>
      <c r="BC134" s="36"/>
      <c r="BD134" s="36"/>
      <c r="BJ134" s="36">
        <v>5.3199999999999998E-9</v>
      </c>
      <c r="BK134" s="36">
        <v>2.6242537268700001</v>
      </c>
      <c r="BL134" s="36">
        <v>99.160620955499994</v>
      </c>
      <c r="BM134" s="30">
        <f t="shared" si="164"/>
        <v>-2.5675868359929235E-9</v>
      </c>
      <c r="BN134" s="30">
        <f t="shared" si="165"/>
        <v>-2.5675524135938244E-9</v>
      </c>
      <c r="BO134" s="30">
        <f t="shared" si="166"/>
        <v>-2.5675524133544247E-9</v>
      </c>
      <c r="BP134" s="30">
        <f t="shared" si="167"/>
        <v>-2.5675524133544226E-9</v>
      </c>
      <c r="BR134" s="36">
        <v>1.03E-9</v>
      </c>
      <c r="BS134" s="36">
        <v>4.7039958332299996</v>
      </c>
      <c r="BT134" s="36">
        <v>305.34616939270001</v>
      </c>
      <c r="BU134" s="30">
        <f t="shared" si="168"/>
        <v>-1.0212269847005016E-9</v>
      </c>
      <c r="BV134" s="30">
        <f t="shared" si="169"/>
        <v>-1.0212239327076747E-9</v>
      </c>
      <c r="BW134" s="30">
        <f t="shared" si="170"/>
        <v>-1.0212239326864467E-9</v>
      </c>
      <c r="BX134" s="30">
        <f t="shared" si="171"/>
        <v>-1.0212239326864467E-9</v>
      </c>
      <c r="BZ134" s="36"/>
      <c r="CA134" s="36"/>
      <c r="CB134" s="36"/>
      <c r="CH134" s="36"/>
      <c r="CI134" s="36"/>
      <c r="CJ134" s="36"/>
      <c r="CP134" s="36"/>
      <c r="CQ134" s="36"/>
      <c r="CR134" s="36"/>
      <c r="CX134" s="36"/>
      <c r="CY134" s="36"/>
      <c r="CZ134" s="36"/>
      <c r="DF134" s="36">
        <v>2.2713E-7</v>
      </c>
      <c r="DG134" s="36">
        <v>0.65234613143999998</v>
      </c>
      <c r="DH134" s="36">
        <v>3163.9186965660001</v>
      </c>
      <c r="DI134" s="30">
        <f t="shared" si="172"/>
        <v>-8.6042781608894701E-8</v>
      </c>
      <c r="DJ134" s="30">
        <f t="shared" si="173"/>
        <v>-8.5993230403123621E-8</v>
      </c>
      <c r="DK134" s="30">
        <f t="shared" si="174"/>
        <v>-8.5993230058489049E-8</v>
      </c>
      <c r="DL134" s="30">
        <f t="shared" si="175"/>
        <v>-8.5993230058486072E-8</v>
      </c>
      <c r="DN134" s="36">
        <v>3.7650000000000003E-8</v>
      </c>
      <c r="DO134" s="36">
        <v>3.4275125982499999</v>
      </c>
      <c r="DP134" s="36">
        <v>2950.6196011279999</v>
      </c>
      <c r="DQ134" s="30">
        <f t="shared" si="176"/>
        <v>3.515572969120829E-8</v>
      </c>
      <c r="DR134" s="30">
        <f t="shared" si="177"/>
        <v>3.5152766467799993E-8</v>
      </c>
      <c r="DS134" s="30">
        <f t="shared" si="178"/>
        <v>3.5152766447185508E-8</v>
      </c>
      <c r="DT134" s="30">
        <f t="shared" si="179"/>
        <v>3.5152766447185316E-8</v>
      </c>
      <c r="DV134" s="36">
        <v>7.8899999999999998E-9</v>
      </c>
      <c r="DW134" s="36">
        <v>3.9103520817300002</v>
      </c>
      <c r="DX134" s="36">
        <v>10213.285546211</v>
      </c>
      <c r="DY134" s="30">
        <f t="shared" si="180"/>
        <v>-6.0895483364076485E-9</v>
      </c>
      <c r="DZ134" s="30">
        <f t="shared" si="181"/>
        <v>-6.0933640366999265E-9</v>
      </c>
      <c r="EA134" s="30">
        <f t="shared" si="182"/>
        <v>-6.093364063225061E-9</v>
      </c>
      <c r="EB134" s="30">
        <f t="shared" si="183"/>
        <v>-6.0933640632252736E-9</v>
      </c>
      <c r="ED134" s="36"/>
      <c r="EE134" s="36"/>
      <c r="EF134" s="36"/>
      <c r="EL134" s="36"/>
      <c r="EM134" s="36"/>
      <c r="EN134" s="36"/>
      <c r="ET134" s="36"/>
      <c r="EU134" s="36"/>
      <c r="EV134" s="36"/>
    </row>
    <row r="135" spans="1:152" s="30" customFormat="1" ht="12.75">
      <c r="A135" s="30" t="s">
        <v>235</v>
      </c>
      <c r="B135" s="30" t="s">
        <v>236</v>
      </c>
      <c r="C135" s="30" t="s">
        <v>237</v>
      </c>
      <c r="D135" s="30" t="s">
        <v>238</v>
      </c>
      <c r="E135" s="30" t="s">
        <v>239</v>
      </c>
      <c r="F135" s="30" t="s">
        <v>27</v>
      </c>
      <c r="G135" s="2"/>
      <c r="N135" s="36">
        <v>1.6199000000000001E-7</v>
      </c>
      <c r="O135" s="36">
        <v>2.7703504458200001</v>
      </c>
      <c r="P135" s="36">
        <v>760.25553592000006</v>
      </c>
      <c r="Q135" s="30">
        <f t="shared" si="152"/>
        <v>2.0333386882354732E-8</v>
      </c>
      <c r="R135" s="30">
        <f t="shared" si="153"/>
        <v>2.0324284126639901E-8</v>
      </c>
      <c r="S135" s="30">
        <f t="shared" si="154"/>
        <v>2.0324284063331974E-8</v>
      </c>
      <c r="T135" s="30">
        <f t="shared" si="155"/>
        <v>2.0324284063331543E-8</v>
      </c>
      <c r="V135" s="36">
        <v>1.9149999999999999E-8</v>
      </c>
      <c r="W135" s="36">
        <v>4.2213450968500004</v>
      </c>
      <c r="X135" s="36">
        <v>2324.9494088155998</v>
      </c>
      <c r="Y135" s="30">
        <f t="shared" si="156"/>
        <v>-1.3942838434345127E-8</v>
      </c>
      <c r="Z135" s="30">
        <f t="shared" si="157"/>
        <v>-1.3945112029904422E-8</v>
      </c>
      <c r="AA135" s="30">
        <f t="shared" si="158"/>
        <v>-1.3945112045715362E-8</v>
      </c>
      <c r="AB135" s="30">
        <f t="shared" si="159"/>
        <v>-1.3945112045715455E-8</v>
      </c>
      <c r="AD135" s="36">
        <v>3.84E-9</v>
      </c>
      <c r="AE135" s="36">
        <v>1.36194621083</v>
      </c>
      <c r="AF135" s="36">
        <v>203.00415469949999</v>
      </c>
      <c r="AG135" s="30">
        <f t="shared" si="160"/>
        <v>3.7332222581233553E-9</v>
      </c>
      <c r="AH135" s="30">
        <f t="shared" si="161"/>
        <v>3.7332358582869693E-9</v>
      </c>
      <c r="AI135" s="30">
        <f t="shared" si="162"/>
        <v>3.7332358583815525E-9</v>
      </c>
      <c r="AJ135" s="30">
        <f t="shared" si="163"/>
        <v>3.7332358583815533E-9</v>
      </c>
      <c r="AL135" s="36"/>
      <c r="AM135" s="36"/>
      <c r="AN135" s="36"/>
      <c r="AT135" s="36"/>
      <c r="AU135" s="36"/>
      <c r="AV135" s="36"/>
      <c r="BB135" s="36"/>
      <c r="BC135" s="36"/>
      <c r="BD135" s="36"/>
      <c r="BJ135" s="36">
        <v>6.0200000000000003E-9</v>
      </c>
      <c r="BK135" s="36">
        <v>1.5607408901299999</v>
      </c>
      <c r="BL135" s="36">
        <v>454.90936652729999</v>
      </c>
      <c r="BM135" s="30">
        <f t="shared" si="164"/>
        <v>3.4450050066464714E-9</v>
      </c>
      <c r="BN135" s="30">
        <f t="shared" si="165"/>
        <v>3.4448376855287928E-9</v>
      </c>
      <c r="BO135" s="30">
        <f t="shared" si="166"/>
        <v>3.4448376843650965E-9</v>
      </c>
      <c r="BP135" s="30">
        <f t="shared" si="167"/>
        <v>3.4448376843650878E-9</v>
      </c>
      <c r="BR135" s="36">
        <v>8.3999999999999999E-10</v>
      </c>
      <c r="BS135" s="36">
        <v>0.44180206331999999</v>
      </c>
      <c r="BT135" s="36">
        <v>1593.0050485469001</v>
      </c>
      <c r="BU135" s="30">
        <f t="shared" si="168"/>
        <v>-4.2952974090850352E-10</v>
      </c>
      <c r="BV135" s="30">
        <f t="shared" si="169"/>
        <v>-4.296154123802321E-10</v>
      </c>
      <c r="BW135" s="30">
        <f t="shared" si="170"/>
        <v>-4.2961541297603763E-10</v>
      </c>
      <c r="BX135" s="30">
        <f t="shared" si="171"/>
        <v>-4.2961541297604275E-10</v>
      </c>
      <c r="BZ135" s="36"/>
      <c r="CA135" s="36"/>
      <c r="CB135" s="36"/>
      <c r="CH135" s="36"/>
      <c r="CI135" s="36"/>
      <c r="CJ135" s="36"/>
      <c r="CP135" s="36"/>
      <c r="CQ135" s="36"/>
      <c r="CR135" s="36"/>
      <c r="CX135" s="36"/>
      <c r="CY135" s="36"/>
      <c r="CZ135" s="36"/>
      <c r="DF135" s="36">
        <v>1.9189000000000001E-7</v>
      </c>
      <c r="DG135" s="36">
        <v>5.16589014963</v>
      </c>
      <c r="DH135" s="36">
        <v>635.96513305090002</v>
      </c>
      <c r="DI135" s="30">
        <f t="shared" si="172"/>
        <v>-1.3218175611420912E-8</v>
      </c>
      <c r="DJ135" s="30">
        <f t="shared" si="173"/>
        <v>-1.3209105227662183E-8</v>
      </c>
      <c r="DK135" s="30">
        <f t="shared" si="174"/>
        <v>-1.3209105164579481E-8</v>
      </c>
      <c r="DL135" s="30">
        <f t="shared" si="175"/>
        <v>-1.3209105164578968E-8</v>
      </c>
      <c r="DN135" s="36">
        <v>4.559E-8</v>
      </c>
      <c r="DO135" s="36">
        <v>4.2372399874499997</v>
      </c>
      <c r="DP135" s="36">
        <v>227.52618943959999</v>
      </c>
      <c r="DQ135" s="30">
        <f t="shared" si="176"/>
        <v>-4.4964143772611045E-8</v>
      </c>
      <c r="DR135" s="30">
        <f t="shared" si="177"/>
        <v>-4.4964016153135579E-8</v>
      </c>
      <c r="DS135" s="30">
        <f t="shared" si="178"/>
        <v>-4.4964016152247968E-8</v>
      </c>
      <c r="DT135" s="30">
        <f t="shared" si="179"/>
        <v>-4.4964016152247962E-8</v>
      </c>
      <c r="DV135" s="36">
        <v>1E-8</v>
      </c>
      <c r="DW135" s="36">
        <v>1.34667100304</v>
      </c>
      <c r="DX135" s="36">
        <v>732.69511979410004</v>
      </c>
      <c r="DY135" s="30">
        <f t="shared" si="180"/>
        <v>-9.1071598484762231E-9</v>
      </c>
      <c r="DZ135" s="30">
        <f t="shared" si="181"/>
        <v>-9.1073853005373105E-9</v>
      </c>
      <c r="EA135" s="30">
        <f t="shared" si="182"/>
        <v>-9.1073853021051867E-9</v>
      </c>
      <c r="EB135" s="30">
        <f t="shared" si="183"/>
        <v>-9.1073853021052016E-9</v>
      </c>
      <c r="ED135" s="36"/>
      <c r="EE135" s="36"/>
      <c r="EF135" s="36"/>
      <c r="EL135" s="36"/>
      <c r="EM135" s="36"/>
      <c r="EN135" s="36"/>
      <c r="ET135" s="36"/>
      <c r="EU135" s="36"/>
      <c r="EV135" s="36"/>
    </row>
    <row r="136" spans="1:152" s="30" customFormat="1" ht="15">
      <c r="A136" s="30">
        <f>(E97*E97+F97*F97-B9*B9)/(2*E97*F97)</f>
        <v>0.98969492473592857</v>
      </c>
      <c r="B136" s="30">
        <f>ACOS(A136)</f>
        <v>0.14368592943828773</v>
      </c>
      <c r="C136" s="30">
        <f>DEGREES(B136)</f>
        <v>8.2325973322284387</v>
      </c>
      <c r="D136" s="30">
        <f>C136/100</f>
        <v>8.232597332228439E-2</v>
      </c>
      <c r="E136" s="30">
        <f>(1+A136)/2</f>
        <v>0.99484746236796429</v>
      </c>
      <c r="F136" s="177">
        <f>-9.4+5*LOG10(E97*F97)+0.005*C136</f>
        <v>-2.3219311724094966</v>
      </c>
      <c r="G136" s="2"/>
      <c r="N136" s="36">
        <v>1.3665E-7</v>
      </c>
      <c r="O136" s="36">
        <v>3.5603967830999999</v>
      </c>
      <c r="P136" s="36">
        <v>217.23124870109999</v>
      </c>
      <c r="Q136" s="30">
        <f t="shared" si="152"/>
        <v>-9.6601767371007944E-8</v>
      </c>
      <c r="R136" s="30">
        <f t="shared" si="153"/>
        <v>-9.6600203135701256E-8</v>
      </c>
      <c r="S136" s="30">
        <f t="shared" si="154"/>
        <v>-9.6600203124822296E-8</v>
      </c>
      <c r="T136" s="30">
        <f t="shared" si="155"/>
        <v>-9.6600203124822203E-8</v>
      </c>
      <c r="V136" s="36">
        <v>1.9709999999999999E-8</v>
      </c>
      <c r="W136" s="36">
        <v>5.8871568426699996</v>
      </c>
      <c r="X136" s="36">
        <v>217.23124870109999</v>
      </c>
      <c r="Y136" s="30">
        <f t="shared" si="156"/>
        <v>-5.8503797539287073E-10</v>
      </c>
      <c r="Z136" s="30">
        <f t="shared" si="157"/>
        <v>-5.853568276848114E-10</v>
      </c>
      <c r="AA136" s="30">
        <f t="shared" si="158"/>
        <v>-5.8535682990235027E-10</v>
      </c>
      <c r="AB136" s="30">
        <f t="shared" si="159"/>
        <v>-5.8535682990236774E-10</v>
      </c>
      <c r="AD136" s="36">
        <v>4.3999999999999997E-9</v>
      </c>
      <c r="AE136" s="36">
        <v>1.4693454586900001</v>
      </c>
      <c r="AF136" s="36">
        <v>2214.7430875962</v>
      </c>
      <c r="AG136" s="30">
        <f t="shared" si="160"/>
        <v>-8.0986227500825995E-10</v>
      </c>
      <c r="AH136" s="30">
        <f t="shared" si="161"/>
        <v>-8.0914864868331233E-10</v>
      </c>
      <c r="AI136" s="30">
        <f t="shared" si="162"/>
        <v>-8.0914864372011409E-10</v>
      </c>
      <c r="AJ136" s="30">
        <f t="shared" si="163"/>
        <v>-8.0914864372007563E-10</v>
      </c>
      <c r="AL136" s="36"/>
      <c r="AM136" s="36"/>
      <c r="AN136" s="36"/>
      <c r="AT136" s="36"/>
      <c r="AU136" s="36"/>
      <c r="AV136" s="36"/>
      <c r="BB136" s="36"/>
      <c r="BC136" s="36"/>
      <c r="BD136" s="36"/>
      <c r="BJ136" s="36">
        <v>5.1799999999999999E-9</v>
      </c>
      <c r="BK136" s="36">
        <v>0.26343805959</v>
      </c>
      <c r="BL136" s="36">
        <v>551.03160609700001</v>
      </c>
      <c r="BM136" s="30">
        <f t="shared" si="164"/>
        <v>-4.8663133379930434E-9</v>
      </c>
      <c r="BN136" s="30">
        <f t="shared" si="165"/>
        <v>-4.8663862124920132E-9</v>
      </c>
      <c r="BO136" s="30">
        <f t="shared" si="166"/>
        <v>-4.8663862129988102E-9</v>
      </c>
      <c r="BP136" s="30">
        <f t="shared" si="167"/>
        <v>-4.8663862129988152E-9</v>
      </c>
      <c r="BR136" s="36">
        <v>9.2000000000000003E-10</v>
      </c>
      <c r="BS136" s="36">
        <v>2.4486338863100001</v>
      </c>
      <c r="BT136" s="36">
        <v>490.3340891794</v>
      </c>
      <c r="BU136" s="30">
        <f t="shared" si="168"/>
        <v>8.866546807244912E-10</v>
      </c>
      <c r="BV136" s="30">
        <f t="shared" si="169"/>
        <v>8.8664571370978836E-10</v>
      </c>
      <c r="BW136" s="30">
        <f t="shared" si="170"/>
        <v>8.866457136474206E-10</v>
      </c>
      <c r="BX136" s="30">
        <f t="shared" si="171"/>
        <v>8.8664571364742008E-10</v>
      </c>
      <c r="BZ136" s="36"/>
      <c r="CA136" s="36"/>
      <c r="CB136" s="36"/>
      <c r="CH136" s="36"/>
      <c r="CI136" s="36"/>
      <c r="CJ136" s="36"/>
      <c r="CP136" s="36"/>
      <c r="CQ136" s="36"/>
      <c r="CR136" s="36"/>
      <c r="CX136" s="36"/>
      <c r="CY136" s="36"/>
      <c r="CZ136" s="36"/>
      <c r="DF136" s="36">
        <v>2.6042E-7</v>
      </c>
      <c r="DG136" s="36">
        <v>1.33629471285</v>
      </c>
      <c r="DH136" s="36">
        <v>330.61896365820002</v>
      </c>
      <c r="DI136" s="30">
        <f t="shared" si="172"/>
        <v>2.2893266386322321E-7</v>
      </c>
      <c r="DJ136" s="30">
        <f t="shared" si="173"/>
        <v>2.289296062067757E-7</v>
      </c>
      <c r="DK136" s="30">
        <f t="shared" si="174"/>
        <v>2.2892960618550988E-7</v>
      </c>
      <c r="DL136" s="30">
        <f t="shared" si="175"/>
        <v>2.2892960618550969E-7</v>
      </c>
      <c r="DN136" s="36">
        <v>3.6950000000000003E-8</v>
      </c>
      <c r="DO136" s="36">
        <v>1.0312782497799999</v>
      </c>
      <c r="DP136" s="36">
        <v>2744.4340526907999</v>
      </c>
      <c r="DQ136" s="30">
        <f t="shared" si="176"/>
        <v>-1.7828742109940649E-9</v>
      </c>
      <c r="DR136" s="30">
        <f t="shared" si="177"/>
        <v>-1.7904204590261692E-9</v>
      </c>
      <c r="DS136" s="30">
        <f t="shared" si="178"/>
        <v>-1.7904205115084756E-9</v>
      </c>
      <c r="DT136" s="30">
        <f t="shared" si="179"/>
        <v>-1.7904205115089345E-9</v>
      </c>
      <c r="DV136" s="36">
        <v>9.5200000000000002E-9</v>
      </c>
      <c r="DW136" s="36">
        <v>1.5535577742</v>
      </c>
      <c r="DX136" s="36">
        <v>2324.9494088155998</v>
      </c>
      <c r="DY136" s="30">
        <f t="shared" si="180"/>
        <v>3.1902262086989631E-9</v>
      </c>
      <c r="DZ136" s="30">
        <f t="shared" si="181"/>
        <v>3.1917798221958489E-9</v>
      </c>
      <c r="EA136" s="30">
        <f t="shared" si="182"/>
        <v>3.1917798330005656E-9</v>
      </c>
      <c r="EB136" s="30">
        <f t="shared" si="183"/>
        <v>3.1917798330006454E-9</v>
      </c>
      <c r="ED136" s="36"/>
      <c r="EE136" s="36"/>
      <c r="EF136" s="36"/>
      <c r="EL136" s="36"/>
      <c r="EM136" s="36"/>
      <c r="EN136" s="36"/>
      <c r="ET136" s="36"/>
      <c r="EU136" s="36"/>
      <c r="EV136" s="36"/>
    </row>
    <row r="137" spans="1:152" s="30" customFormat="1" ht="12.75">
      <c r="N137" s="36">
        <v>1.5260999999999999E-7</v>
      </c>
      <c r="O137" s="36">
        <v>2.81824770887</v>
      </c>
      <c r="P137" s="36">
        <v>621.73803904930003</v>
      </c>
      <c r="Q137" s="30">
        <f t="shared" si="152"/>
        <v>1.2340075015546959E-7</v>
      </c>
      <c r="R137" s="30">
        <f t="shared" si="153"/>
        <v>1.2339659089051321E-7</v>
      </c>
      <c r="S137" s="30">
        <f t="shared" si="154"/>
        <v>1.233965908615855E-7</v>
      </c>
      <c r="T137" s="30">
        <f t="shared" si="155"/>
        <v>1.2339659086158526E-7</v>
      </c>
      <c r="V137" s="36">
        <v>1.9169999999999999E-8</v>
      </c>
      <c r="W137" s="36">
        <v>3.0372815437399998</v>
      </c>
      <c r="X137" s="36">
        <v>1382.8873468465999</v>
      </c>
      <c r="Y137" s="30">
        <f t="shared" si="156"/>
        <v>-1.5730579720063592E-9</v>
      </c>
      <c r="Z137" s="30">
        <f t="shared" si="157"/>
        <v>-1.5710895611104553E-9</v>
      </c>
      <c r="AA137" s="30">
        <f t="shared" si="158"/>
        <v>-1.5710895474205126E-9</v>
      </c>
      <c r="AB137" s="30">
        <f t="shared" si="159"/>
        <v>-1.5710895474203937E-9</v>
      </c>
      <c r="AD137" s="36">
        <v>4.2400000000000002E-9</v>
      </c>
      <c r="AE137" s="36">
        <v>4.9897428248600004</v>
      </c>
      <c r="AF137" s="36">
        <v>3178.1457905676002</v>
      </c>
      <c r="AG137" s="30">
        <f t="shared" si="160"/>
        <v>4.2309500901139929E-9</v>
      </c>
      <c r="AH137" s="30">
        <f t="shared" si="161"/>
        <v>4.2308844122375585E-9</v>
      </c>
      <c r="AI137" s="30">
        <f t="shared" si="162"/>
        <v>4.2308844117799589E-9</v>
      </c>
      <c r="AJ137" s="30">
        <f t="shared" si="163"/>
        <v>4.2308844117799547E-9</v>
      </c>
      <c r="AL137" s="36"/>
      <c r="AM137" s="36"/>
      <c r="AN137" s="36"/>
      <c r="AT137" s="36"/>
      <c r="AU137" s="36"/>
      <c r="AV137" s="36"/>
      <c r="BB137" s="36"/>
      <c r="BC137" s="36"/>
      <c r="BD137" s="36"/>
      <c r="BJ137" s="36">
        <v>5.1600000000000004E-9</v>
      </c>
      <c r="BK137" s="36">
        <v>1.09376390349</v>
      </c>
      <c r="BL137" s="36">
        <v>934.94851496820002</v>
      </c>
      <c r="BM137" s="30">
        <f t="shared" si="164"/>
        <v>-3.0076357854127821E-9</v>
      </c>
      <c r="BN137" s="30">
        <f t="shared" si="165"/>
        <v>-3.0073437222844289E-9</v>
      </c>
      <c r="BO137" s="30">
        <f t="shared" si="166"/>
        <v>-3.0073437202531434E-9</v>
      </c>
      <c r="BP137" s="30">
        <f t="shared" si="167"/>
        <v>-3.0073437202531244E-9</v>
      </c>
      <c r="BR137" s="36">
        <v>8.6999999999999999E-10</v>
      </c>
      <c r="BS137" s="36">
        <v>6.23817512863</v>
      </c>
      <c r="BT137" s="36">
        <v>6283.0758499914</v>
      </c>
      <c r="BU137" s="30">
        <f t="shared" si="168"/>
        <v>-8.2460500975650213E-10</v>
      </c>
      <c r="BV137" s="30">
        <f t="shared" si="169"/>
        <v>-8.2447508715128001E-10</v>
      </c>
      <c r="BW137" s="30">
        <f t="shared" si="170"/>
        <v>-8.2447508624706778E-10</v>
      </c>
      <c r="BX137" s="30">
        <f t="shared" si="171"/>
        <v>-8.2447508624705982E-10</v>
      </c>
      <c r="BZ137" s="36"/>
      <c r="CA137" s="36"/>
      <c r="CB137" s="36"/>
      <c r="CH137" s="36"/>
      <c r="CI137" s="36"/>
      <c r="CJ137" s="36"/>
      <c r="CP137" s="36"/>
      <c r="CQ137" s="36"/>
      <c r="CR137" s="36"/>
      <c r="CX137" s="36"/>
      <c r="CY137" s="36"/>
      <c r="CZ137" s="36"/>
      <c r="DF137" s="36">
        <v>1.8262999999999999E-7</v>
      </c>
      <c r="DG137" s="36">
        <v>3.59973446951</v>
      </c>
      <c r="DH137" s="36">
        <v>746.92221379570003</v>
      </c>
      <c r="DI137" s="30">
        <f t="shared" si="172"/>
        <v>1.5649005202824868E-7</v>
      </c>
      <c r="DJ137" s="30">
        <f t="shared" si="173"/>
        <v>1.5648481244580908E-7</v>
      </c>
      <c r="DK137" s="30">
        <f t="shared" si="174"/>
        <v>1.5648481240936718E-7</v>
      </c>
      <c r="DL137" s="30">
        <f t="shared" si="175"/>
        <v>1.5648481240936686E-7</v>
      </c>
      <c r="DN137" s="36">
        <v>3.6669999999999997E-8</v>
      </c>
      <c r="DO137" s="36">
        <v>4.1226892554100001</v>
      </c>
      <c r="DP137" s="36">
        <v>440.82528487759998</v>
      </c>
      <c r="DQ137" s="30">
        <f t="shared" si="176"/>
        <v>-3.9419092927294206E-9</v>
      </c>
      <c r="DR137" s="30">
        <f t="shared" si="177"/>
        <v>-3.9407119280838442E-9</v>
      </c>
      <c r="DS137" s="30">
        <f t="shared" si="178"/>
        <v>-3.9407119197564019E-9</v>
      </c>
      <c r="DT137" s="30">
        <f t="shared" si="179"/>
        <v>-3.9407119197563374E-9</v>
      </c>
      <c r="DV137" s="36">
        <v>8.1099999999999995E-9</v>
      </c>
      <c r="DW137" s="36">
        <v>5.00475553271</v>
      </c>
      <c r="DX137" s="36">
        <v>319.5732633943</v>
      </c>
      <c r="DY137" s="30">
        <f t="shared" si="180"/>
        <v>-8.076247685796113E-9</v>
      </c>
      <c r="DZ137" s="30">
        <f t="shared" si="181"/>
        <v>-8.0762652816738243E-9</v>
      </c>
      <c r="EA137" s="30">
        <f t="shared" si="182"/>
        <v>-8.0762652817961842E-9</v>
      </c>
      <c r="EB137" s="30">
        <f t="shared" si="183"/>
        <v>-8.0762652817961842E-9</v>
      </c>
      <c r="ED137" s="36"/>
      <c r="EE137" s="36"/>
      <c r="EF137" s="36"/>
      <c r="EL137" s="36"/>
      <c r="EM137" s="36"/>
      <c r="EN137" s="36"/>
      <c r="ET137" s="36"/>
      <c r="EU137" s="36"/>
      <c r="EV137" s="36"/>
    </row>
    <row r="138" spans="1:152" s="30" customFormat="1" ht="12.75">
      <c r="N138" s="36">
        <v>1.4681E-7</v>
      </c>
      <c r="O138" s="36">
        <v>6.2642373274200001</v>
      </c>
      <c r="P138" s="36">
        <v>569.04784100979998</v>
      </c>
      <c r="Q138" s="30">
        <f t="shared" si="152"/>
        <v>-1.467325556983605E-7</v>
      </c>
      <c r="R138" s="30">
        <f t="shared" si="153"/>
        <v>-1.4673235342699934E-7</v>
      </c>
      <c r="S138" s="30">
        <f t="shared" si="154"/>
        <v>-1.4673235342559165E-7</v>
      </c>
      <c r="T138" s="30">
        <f t="shared" si="155"/>
        <v>-1.4673235342559165E-7</v>
      </c>
      <c r="V138" s="36">
        <v>2.0260000000000001E-8</v>
      </c>
      <c r="W138" s="36">
        <v>3.08606488714</v>
      </c>
      <c r="X138" s="36">
        <v>408.43894361129998</v>
      </c>
      <c r="Y138" s="30">
        <f t="shared" si="156"/>
        <v>1.3800377216795698E-8</v>
      </c>
      <c r="Z138" s="30">
        <f t="shared" si="157"/>
        <v>1.3800828575088207E-8</v>
      </c>
      <c r="AA138" s="30">
        <f t="shared" si="158"/>
        <v>1.3800828578227265E-8</v>
      </c>
      <c r="AB138" s="30">
        <f t="shared" si="159"/>
        <v>1.3800828578227293E-8</v>
      </c>
      <c r="AD138" s="36">
        <v>3.3799999999999999E-9</v>
      </c>
      <c r="AE138" s="36">
        <v>2.7221010634499998</v>
      </c>
      <c r="AF138" s="36">
        <v>2324.9494088155998</v>
      </c>
      <c r="AG138" s="30">
        <f t="shared" si="160"/>
        <v>-2.486949958379613E-9</v>
      </c>
      <c r="AH138" s="30">
        <f t="shared" si="161"/>
        <v>-2.4865534333717082E-9</v>
      </c>
      <c r="AI138" s="30">
        <f t="shared" si="162"/>
        <v>-2.4865534306137019E-9</v>
      </c>
      <c r="AJ138" s="30">
        <f t="shared" si="163"/>
        <v>-2.4865534306136816E-9</v>
      </c>
      <c r="AL138" s="36"/>
      <c r="AM138" s="36"/>
      <c r="AN138" s="36"/>
      <c r="AT138" s="36"/>
      <c r="AU138" s="36"/>
      <c r="AV138" s="36"/>
      <c r="BB138" s="36"/>
      <c r="BC138" s="36"/>
      <c r="BD138" s="36"/>
      <c r="BJ138" s="36">
        <v>6.5899999999999998E-9</v>
      </c>
      <c r="BK138" s="36">
        <v>0.62560671589000005</v>
      </c>
      <c r="BL138" s="36">
        <v>1512.8068240082</v>
      </c>
      <c r="BM138" s="30">
        <f t="shared" si="164"/>
        <v>6.0359090736638628E-10</v>
      </c>
      <c r="BN138" s="30">
        <f t="shared" si="165"/>
        <v>6.0285127839695453E-10</v>
      </c>
      <c r="BO138" s="30">
        <f t="shared" si="166"/>
        <v>6.028512732529648E-10</v>
      </c>
      <c r="BP138" s="30">
        <f t="shared" si="167"/>
        <v>6.0285127325291817E-10</v>
      </c>
      <c r="BR138" s="36">
        <v>9.5000000000000003E-10</v>
      </c>
      <c r="BS138" s="36">
        <v>3.3015460553199998</v>
      </c>
      <c r="BT138" s="36">
        <v>2317.8358618148</v>
      </c>
      <c r="BU138" s="30">
        <f t="shared" si="168"/>
        <v>-9.4257758223358891E-10</v>
      </c>
      <c r="BV138" s="30">
        <f t="shared" si="169"/>
        <v>-9.4255710117246545E-10</v>
      </c>
      <c r="BW138" s="30">
        <f t="shared" si="170"/>
        <v>-9.4255710102992631E-10</v>
      </c>
      <c r="BX138" s="30">
        <f t="shared" si="171"/>
        <v>-9.4255710102992507E-10</v>
      </c>
      <c r="BZ138" s="36"/>
      <c r="CA138" s="36"/>
      <c r="CB138" s="36"/>
      <c r="CH138" s="36"/>
      <c r="CI138" s="36"/>
      <c r="CJ138" s="36"/>
      <c r="CP138" s="36"/>
      <c r="CQ138" s="36"/>
      <c r="CR138" s="36"/>
      <c r="CX138" s="36"/>
      <c r="CY138" s="36"/>
      <c r="CZ138" s="36"/>
      <c r="DF138" s="36">
        <v>1.821E-7</v>
      </c>
      <c r="DG138" s="36">
        <v>2.6681943992699999</v>
      </c>
      <c r="DH138" s="36">
        <v>1994.3304451573999</v>
      </c>
      <c r="DI138" s="30">
        <f t="shared" si="172"/>
        <v>-9.2925801825520614E-8</v>
      </c>
      <c r="DJ138" s="30">
        <f t="shared" si="173"/>
        <v>-9.2949069684470695E-8</v>
      </c>
      <c r="DK138" s="30">
        <f t="shared" si="174"/>
        <v>-9.2949069846286598E-8</v>
      </c>
      <c r="DL138" s="30">
        <f t="shared" si="175"/>
        <v>-9.2949069846287988E-8</v>
      </c>
      <c r="DN138" s="36">
        <v>3.6769999999999998E-8</v>
      </c>
      <c r="DO138" s="36">
        <v>2.1948020052700001</v>
      </c>
      <c r="DP138" s="36">
        <v>534.35683154059996</v>
      </c>
      <c r="DQ138" s="30">
        <f t="shared" si="176"/>
        <v>2.6449266721322441E-8</v>
      </c>
      <c r="DR138" s="30">
        <f t="shared" si="177"/>
        <v>2.6448249788076721E-8</v>
      </c>
      <c r="DS138" s="30">
        <f t="shared" si="178"/>
        <v>2.6448249781004025E-8</v>
      </c>
      <c r="DT138" s="30">
        <f t="shared" si="179"/>
        <v>2.6448249781003956E-8</v>
      </c>
      <c r="DV138" s="36">
        <v>7.6299999999999995E-9</v>
      </c>
      <c r="DW138" s="36">
        <v>3.9852755963000002</v>
      </c>
      <c r="DX138" s="36">
        <v>337.73251065900001</v>
      </c>
      <c r="DY138" s="30">
        <f t="shared" si="180"/>
        <v>-3.9352632402412785E-9</v>
      </c>
      <c r="DZ138" s="30">
        <f t="shared" si="181"/>
        <v>-3.9350987584626485E-9</v>
      </c>
      <c r="EA138" s="30">
        <f t="shared" si="182"/>
        <v>-3.9350987573187024E-9</v>
      </c>
      <c r="EB138" s="30">
        <f t="shared" si="183"/>
        <v>-3.9350987573186933E-9</v>
      </c>
      <c r="ED138" s="36"/>
      <c r="EE138" s="36"/>
      <c r="EF138" s="36"/>
      <c r="EL138" s="36"/>
      <c r="EM138" s="36"/>
      <c r="EN138" s="36"/>
      <c r="ET138" s="36"/>
      <c r="EU138" s="36"/>
      <c r="EV138" s="36"/>
    </row>
    <row r="139" spans="1:152" s="30" customFormat="1" ht="12.75">
      <c r="N139" s="36">
        <v>1.2529000000000001E-7</v>
      </c>
      <c r="O139" s="36">
        <v>1.3907717908099999</v>
      </c>
      <c r="P139" s="36">
        <v>7.0653628910000004</v>
      </c>
      <c r="Q139" s="30">
        <f t="shared" si="152"/>
        <v>2.7244036941187208E-8</v>
      </c>
      <c r="R139" s="30">
        <f t="shared" si="153"/>
        <v>2.7244101314344734E-8</v>
      </c>
      <c r="S139" s="30">
        <f t="shared" si="154"/>
        <v>2.7244101314792457E-8</v>
      </c>
      <c r="T139" s="30">
        <f t="shared" si="155"/>
        <v>2.7244101314792457E-8</v>
      </c>
      <c r="V139" s="36">
        <v>1.8340000000000001E-8</v>
      </c>
      <c r="W139" s="36">
        <v>5.61474110217</v>
      </c>
      <c r="X139" s="36">
        <v>430.53034413910001</v>
      </c>
      <c r="Y139" s="30">
        <f t="shared" si="156"/>
        <v>-1.8272155032025845E-8</v>
      </c>
      <c r="Z139" s="30">
        <f t="shared" si="157"/>
        <v>-1.8272205575675565E-8</v>
      </c>
      <c r="AA139" s="30">
        <f t="shared" si="158"/>
        <v>-1.8272205576027018E-8</v>
      </c>
      <c r="AB139" s="30">
        <f t="shared" si="159"/>
        <v>-1.8272205576027021E-8</v>
      </c>
      <c r="AD139" s="36">
        <v>3.3200000000000001E-9</v>
      </c>
      <c r="AE139" s="36">
        <v>0.37505564413999998</v>
      </c>
      <c r="AF139" s="36">
        <v>2655.5683724738001</v>
      </c>
      <c r="AG139" s="30">
        <f t="shared" si="160"/>
        <v>-6.9783337670359605E-10</v>
      </c>
      <c r="AH139" s="30">
        <f t="shared" si="161"/>
        <v>-6.9847554147329132E-10</v>
      </c>
      <c r="AI139" s="30">
        <f t="shared" si="162"/>
        <v>-6.9847554593931989E-10</v>
      </c>
      <c r="AJ139" s="30">
        <f t="shared" si="163"/>
        <v>-6.9847554593935453E-10</v>
      </c>
      <c r="AL139" s="36"/>
      <c r="AM139" s="36"/>
      <c r="AN139" s="36"/>
      <c r="AT139" s="36"/>
      <c r="AU139" s="36"/>
      <c r="AV139" s="36"/>
      <c r="BB139" s="36"/>
      <c r="BC139" s="36"/>
      <c r="BD139" s="36"/>
      <c r="BJ139" s="36">
        <v>5.2400000000000001E-9</v>
      </c>
      <c r="BK139" s="36">
        <v>0.64710955845999996</v>
      </c>
      <c r="BL139" s="36">
        <v>524.06189080210004</v>
      </c>
      <c r="BM139" s="30">
        <f t="shared" si="164"/>
        <v>-3.32652961322635E-9</v>
      </c>
      <c r="BN139" s="30">
        <f t="shared" si="165"/>
        <v>-3.3266876874545755E-9</v>
      </c>
      <c r="BO139" s="30">
        <f t="shared" si="166"/>
        <v>-3.326687688553932E-9</v>
      </c>
      <c r="BP139" s="30">
        <f t="shared" si="167"/>
        <v>-3.3266876885539407E-9</v>
      </c>
      <c r="BR139" s="36">
        <v>7.2E-10</v>
      </c>
      <c r="BS139" s="36">
        <v>1.90578907085</v>
      </c>
      <c r="BT139" s="36">
        <v>528.94020556919997</v>
      </c>
      <c r="BU139" s="30">
        <f t="shared" si="168"/>
        <v>3.7254522841036118E-10</v>
      </c>
      <c r="BV139" s="30">
        <f t="shared" si="169"/>
        <v>3.7252094818406653E-10</v>
      </c>
      <c r="BW139" s="30">
        <f t="shared" si="170"/>
        <v>3.7252094801520081E-10</v>
      </c>
      <c r="BX139" s="30">
        <f t="shared" si="171"/>
        <v>3.7252094801519916E-10</v>
      </c>
      <c r="BZ139" s="36"/>
      <c r="CA139" s="36"/>
      <c r="CB139" s="36"/>
      <c r="CH139" s="36"/>
      <c r="CI139" s="36"/>
      <c r="CJ139" s="36"/>
      <c r="CP139" s="36"/>
      <c r="CQ139" s="36"/>
      <c r="CR139" s="36"/>
      <c r="CX139" s="36"/>
      <c r="CY139" s="36"/>
      <c r="CZ139" s="36"/>
      <c r="DF139" s="36">
        <v>1.9724000000000001E-7</v>
      </c>
      <c r="DG139" s="36">
        <v>4.1355213332099998</v>
      </c>
      <c r="DH139" s="36">
        <v>1464.6394800628</v>
      </c>
      <c r="DI139" s="30">
        <f t="shared" si="172"/>
        <v>-1.3110802303965503E-7</v>
      </c>
      <c r="DJ139" s="30">
        <f t="shared" si="173"/>
        <v>-1.3109194263782671E-7</v>
      </c>
      <c r="DK139" s="30">
        <f t="shared" si="174"/>
        <v>-1.3109194252598546E-7</v>
      </c>
      <c r="DL139" s="30">
        <f t="shared" si="175"/>
        <v>-1.3109194252598466E-7</v>
      </c>
      <c r="DN139" s="36">
        <v>3.8180000000000002E-8</v>
      </c>
      <c r="DO139" s="36">
        <v>1.1480059628899999</v>
      </c>
      <c r="DP139" s="36">
        <v>74.781598567299994</v>
      </c>
      <c r="DQ139" s="30">
        <f t="shared" si="176"/>
        <v>2.8364692970683175E-8</v>
      </c>
      <c r="DR139" s="30">
        <f t="shared" si="177"/>
        <v>2.8364835358943268E-8</v>
      </c>
      <c r="DS139" s="30">
        <f t="shared" si="178"/>
        <v>2.8364835359933542E-8</v>
      </c>
      <c r="DT139" s="30">
        <f t="shared" si="179"/>
        <v>2.8364835359933552E-8</v>
      </c>
      <c r="DV139" s="36">
        <v>8.7999999999999994E-9</v>
      </c>
      <c r="DW139" s="36">
        <v>1.14789972199</v>
      </c>
      <c r="DX139" s="36">
        <v>952.35700270749999</v>
      </c>
      <c r="DY139" s="30">
        <f t="shared" si="180"/>
        <v>-4.821696286666809E-9</v>
      </c>
      <c r="DZ139" s="30">
        <f t="shared" si="181"/>
        <v>-4.8211739547564182E-9</v>
      </c>
      <c r="EA139" s="30">
        <f t="shared" si="182"/>
        <v>-4.8211739511236296E-9</v>
      </c>
      <c r="EB139" s="30">
        <f t="shared" si="183"/>
        <v>-4.8211739511235965E-9</v>
      </c>
      <c r="ED139" s="36"/>
      <c r="EE139" s="36"/>
      <c r="EF139" s="36"/>
      <c r="EL139" s="36"/>
      <c r="EM139" s="36"/>
      <c r="EN139" s="36"/>
      <c r="ET139" s="36"/>
      <c r="EU139" s="36"/>
      <c r="EV139" s="36"/>
    </row>
    <row r="140" spans="1:152" s="30" customFormat="1" ht="12.75">
      <c r="N140" s="36">
        <v>1.1677000000000001E-7</v>
      </c>
      <c r="O140" s="36">
        <v>3.6044737427200002</v>
      </c>
      <c r="P140" s="36">
        <v>2634.2277314714001</v>
      </c>
      <c r="Q140" s="30">
        <f t="shared" si="152"/>
        <v>6.5623277152504224E-10</v>
      </c>
      <c r="R140" s="30">
        <f t="shared" si="153"/>
        <v>6.7914934179751448E-10</v>
      </c>
      <c r="S140" s="30">
        <f t="shared" si="154"/>
        <v>6.7914950117722186E-10</v>
      </c>
      <c r="T140" s="30">
        <f t="shared" si="155"/>
        <v>6.7914950117867377E-10</v>
      </c>
      <c r="V140" s="36">
        <v>1.838E-8</v>
      </c>
      <c r="W140" s="36">
        <v>1.2546741021800001</v>
      </c>
      <c r="X140" s="36">
        <v>81.752133216199994</v>
      </c>
      <c r="Y140" s="30">
        <f t="shared" si="156"/>
        <v>1.2787084479893378E-8</v>
      </c>
      <c r="Z140" s="30">
        <f t="shared" si="157"/>
        <v>1.2787164894909924E-8</v>
      </c>
      <c r="AA140" s="30">
        <f t="shared" si="158"/>
        <v>1.2787164895469193E-8</v>
      </c>
      <c r="AB140" s="30">
        <f t="shared" si="159"/>
        <v>1.2787164895469196E-8</v>
      </c>
      <c r="AD140" s="36">
        <v>3.1800000000000002E-9</v>
      </c>
      <c r="AE140" s="36">
        <v>6.1102472006499999</v>
      </c>
      <c r="AF140" s="36">
        <v>934.94851496820002</v>
      </c>
      <c r="AG140" s="30">
        <f t="shared" si="160"/>
        <v>1.9103862008351349E-9</v>
      </c>
      <c r="AH140" s="30">
        <f t="shared" si="161"/>
        <v>1.9105632768080459E-9</v>
      </c>
      <c r="AI140" s="30">
        <f t="shared" si="162"/>
        <v>1.9105632780395383E-9</v>
      </c>
      <c r="AJ140" s="30">
        <f t="shared" si="163"/>
        <v>1.9105632780395495E-9</v>
      </c>
      <c r="AL140" s="36"/>
      <c r="AM140" s="36"/>
      <c r="AN140" s="36"/>
      <c r="AT140" s="36"/>
      <c r="AU140" s="36"/>
      <c r="AV140" s="36"/>
      <c r="BB140" s="36"/>
      <c r="BC140" s="36"/>
      <c r="BD140" s="36"/>
      <c r="BJ140" s="36">
        <v>5.1600000000000004E-9</v>
      </c>
      <c r="BK140" s="36">
        <v>3.6947886679500002</v>
      </c>
      <c r="BL140" s="36">
        <v>535.3200393871</v>
      </c>
      <c r="BM140" s="30">
        <f t="shared" si="164"/>
        <v>3.8565453695367629E-9</v>
      </c>
      <c r="BN140" s="30">
        <f t="shared" si="165"/>
        <v>3.8566820932762829E-9</v>
      </c>
      <c r="BO140" s="30">
        <f t="shared" si="166"/>
        <v>3.8566820942271468E-9</v>
      </c>
      <c r="BP140" s="30">
        <f t="shared" si="167"/>
        <v>3.8566820942271551E-9</v>
      </c>
      <c r="BR140" s="36">
        <v>7.2E-10</v>
      </c>
      <c r="BS140" s="36">
        <v>5.57619428876</v>
      </c>
      <c r="BT140" s="36">
        <v>530.44172461999995</v>
      </c>
      <c r="BU140" s="30">
        <f t="shared" si="168"/>
        <v>-6.2961245131598823E-10</v>
      </c>
      <c r="BV140" s="30">
        <f t="shared" si="169"/>
        <v>-6.2959864797826384E-10</v>
      </c>
      <c r="BW140" s="30">
        <f t="shared" si="170"/>
        <v>-6.2959864788226105E-10</v>
      </c>
      <c r="BX140" s="30">
        <f t="shared" si="171"/>
        <v>-6.2959864788226022E-10</v>
      </c>
      <c r="BZ140" s="36"/>
      <c r="CA140" s="36"/>
      <c r="CB140" s="36"/>
      <c r="CH140" s="36"/>
      <c r="CI140" s="36"/>
      <c r="CJ140" s="36"/>
      <c r="CP140" s="36"/>
      <c r="CQ140" s="36"/>
      <c r="CR140" s="36"/>
      <c r="CX140" s="36"/>
      <c r="CY140" s="36"/>
      <c r="CZ140" s="36"/>
      <c r="DF140" s="36">
        <v>1.948E-7</v>
      </c>
      <c r="DG140" s="36">
        <v>1.85656428109</v>
      </c>
      <c r="DH140" s="36">
        <v>3060.8259223474001</v>
      </c>
      <c r="DI140" s="30">
        <f t="shared" si="172"/>
        <v>-1.6148095550201431E-7</v>
      </c>
      <c r="DJ140" s="30">
        <f t="shared" si="173"/>
        <v>-1.6150579712275092E-7</v>
      </c>
      <c r="DK140" s="30">
        <f t="shared" si="174"/>
        <v>-1.6150579729549011E-7</v>
      </c>
      <c r="DL140" s="30">
        <f t="shared" si="175"/>
        <v>-1.6150579729549128E-7</v>
      </c>
      <c r="DN140" s="36">
        <v>4.2209999999999999E-8</v>
      </c>
      <c r="DO140" s="36">
        <v>2.3772157994900001</v>
      </c>
      <c r="DP140" s="36">
        <v>2538.2485042536</v>
      </c>
      <c r="DQ140" s="30">
        <f t="shared" si="176"/>
        <v>2.7215472945862109E-8</v>
      </c>
      <c r="DR140" s="30">
        <f t="shared" si="177"/>
        <v>2.7221573895368499E-8</v>
      </c>
      <c r="DS140" s="30">
        <f t="shared" si="178"/>
        <v>2.7221573937795866E-8</v>
      </c>
      <c r="DT140" s="30">
        <f t="shared" si="179"/>
        <v>2.722157393779621E-8</v>
      </c>
      <c r="DV140" s="36">
        <v>7.8000000000000004E-9</v>
      </c>
      <c r="DW140" s="36">
        <v>4.6946331693000003</v>
      </c>
      <c r="DX140" s="36">
        <v>5746.2713378959997</v>
      </c>
      <c r="DY140" s="30">
        <f t="shared" si="180"/>
        <v>-3.479909363370588E-9</v>
      </c>
      <c r="DZ140" s="30">
        <f t="shared" si="181"/>
        <v>-3.4828975734700018E-9</v>
      </c>
      <c r="EA140" s="30">
        <f t="shared" si="182"/>
        <v>-3.4828975942501457E-9</v>
      </c>
      <c r="EB140" s="30">
        <f t="shared" si="183"/>
        <v>-3.4828975942503194E-9</v>
      </c>
      <c r="ED140" s="36"/>
      <c r="EE140" s="36"/>
      <c r="EF140" s="36"/>
      <c r="EL140" s="36"/>
      <c r="EM140" s="36"/>
      <c r="EN140" s="36"/>
      <c r="ET140" s="36"/>
      <c r="EU140" s="36"/>
      <c r="EV140" s="36"/>
    </row>
    <row r="141" spans="1:152" s="30" customFormat="1" ht="12.75">
      <c r="N141" s="36">
        <v>1.1603E-7</v>
      </c>
      <c r="O141" s="36">
        <v>4.6046175619099996</v>
      </c>
      <c r="P141" s="36">
        <v>7.1617311105999999</v>
      </c>
      <c r="Q141" s="30">
        <f t="shared" si="152"/>
        <v>-1.7050157739104989E-8</v>
      </c>
      <c r="R141" s="30">
        <f t="shared" si="153"/>
        <v>-1.7050218976985368E-8</v>
      </c>
      <c r="S141" s="30">
        <f t="shared" si="154"/>
        <v>-1.705021897741126E-8</v>
      </c>
      <c r="T141" s="30">
        <f t="shared" si="155"/>
        <v>-1.705021897741126E-8</v>
      </c>
      <c r="V141" s="36">
        <v>2.4599999999999999E-8</v>
      </c>
      <c r="W141" s="36">
        <v>4.6326867899800002</v>
      </c>
      <c r="X141" s="36">
        <v>1905.4647649404001</v>
      </c>
      <c r="Y141" s="30">
        <f t="shared" si="156"/>
        <v>2.3101106091460954E-8</v>
      </c>
      <c r="Z141" s="30">
        <f t="shared" si="157"/>
        <v>2.3102306249641536E-8</v>
      </c>
      <c r="AA141" s="30">
        <f t="shared" si="158"/>
        <v>2.3102306257986773E-8</v>
      </c>
      <c r="AB141" s="30">
        <f t="shared" si="159"/>
        <v>2.3102306257986832E-8</v>
      </c>
      <c r="AD141" s="36">
        <v>4.0499999999999999E-9</v>
      </c>
      <c r="AE141" s="36">
        <v>3.5100586001299998</v>
      </c>
      <c r="AF141" s="36">
        <v>2751.5475996916002</v>
      </c>
      <c r="AG141" s="30">
        <f t="shared" si="160"/>
        <v>2.7621882625844287E-9</v>
      </c>
      <c r="AH141" s="30">
        <f t="shared" si="161"/>
        <v>2.7627953862279608E-9</v>
      </c>
      <c r="AI141" s="30">
        <f t="shared" si="162"/>
        <v>2.7627953904499692E-9</v>
      </c>
      <c r="AJ141" s="30">
        <f t="shared" si="163"/>
        <v>2.7627953904500061E-9</v>
      </c>
      <c r="AL141" s="36"/>
      <c r="AM141" s="36"/>
      <c r="AN141" s="36"/>
      <c r="AT141" s="36"/>
      <c r="AU141" s="36"/>
      <c r="AV141" s="36"/>
      <c r="BB141" s="36"/>
      <c r="BC141" s="36"/>
      <c r="BD141" s="36"/>
      <c r="BJ141" s="36">
        <v>4.9099999999999998E-9</v>
      </c>
      <c r="BK141" s="36">
        <v>3.63039940597</v>
      </c>
      <c r="BL141" s="36">
        <v>2531.1349572528002</v>
      </c>
      <c r="BM141" s="30">
        <f t="shared" si="164"/>
        <v>-2.7395250493302319E-9</v>
      </c>
      <c r="BN141" s="30">
        <f t="shared" si="165"/>
        <v>-2.7387566100120911E-9</v>
      </c>
      <c r="BO141" s="30">
        <f t="shared" si="166"/>
        <v>-2.7387566046674203E-9</v>
      </c>
      <c r="BP141" s="30">
        <f t="shared" si="167"/>
        <v>-2.7387566046673764E-9</v>
      </c>
      <c r="BR141" s="36">
        <v>7.7999999999999999E-10</v>
      </c>
      <c r="BS141" s="36">
        <v>5.9732350783600001</v>
      </c>
      <c r="BT141" s="36">
        <v>1585.8915015461</v>
      </c>
      <c r="BU141" s="30">
        <f t="shared" si="168"/>
        <v>-7.3997642810515202E-10</v>
      </c>
      <c r="BV141" s="30">
        <f t="shared" si="169"/>
        <v>-7.4000556511381882E-10</v>
      </c>
      <c r="BW141" s="30">
        <f t="shared" si="170"/>
        <v>-7.4000556531642451E-10</v>
      </c>
      <c r="BX141" s="30">
        <f t="shared" si="171"/>
        <v>-7.4000556531642626E-10</v>
      </c>
      <c r="BZ141" s="36"/>
      <c r="CA141" s="36"/>
      <c r="CB141" s="36"/>
      <c r="CH141" s="36"/>
      <c r="CI141" s="36"/>
      <c r="CJ141" s="36"/>
      <c r="CP141" s="36"/>
      <c r="CQ141" s="36"/>
      <c r="CR141" s="36"/>
      <c r="CX141" s="36"/>
      <c r="CY141" s="36"/>
      <c r="CZ141" s="36"/>
      <c r="DF141" s="36">
        <v>2.3927E-7</v>
      </c>
      <c r="DG141" s="36">
        <v>4.9982636178400002</v>
      </c>
      <c r="DH141" s="36">
        <v>1289.9465010146</v>
      </c>
      <c r="DI141" s="30">
        <f t="shared" si="172"/>
        <v>-1.3175399730232696E-7</v>
      </c>
      <c r="DJ141" s="30">
        <f t="shared" si="173"/>
        <v>-1.3177319139600837E-7</v>
      </c>
      <c r="DK141" s="30">
        <f t="shared" si="174"/>
        <v>-1.3177319152949509E-7</v>
      </c>
      <c r="DL141" s="30">
        <f t="shared" si="175"/>
        <v>-1.3177319152949615E-7</v>
      </c>
      <c r="DN141" s="36">
        <v>3.4879999999999999E-8</v>
      </c>
      <c r="DO141" s="36">
        <v>5.3379256159599997</v>
      </c>
      <c r="DP141" s="36">
        <v>458.84151979040001</v>
      </c>
      <c r="DQ141" s="30">
        <f t="shared" si="176"/>
        <v>-3.2792179551523442E-8</v>
      </c>
      <c r="DR141" s="30">
        <f t="shared" si="177"/>
        <v>-3.2791773195251362E-8</v>
      </c>
      <c r="DS141" s="30">
        <f t="shared" si="178"/>
        <v>-3.2791773192425104E-8</v>
      </c>
      <c r="DT141" s="30">
        <f t="shared" si="179"/>
        <v>-3.2791773192425084E-8</v>
      </c>
      <c r="DV141" s="36">
        <v>9.1000000000000004E-9</v>
      </c>
      <c r="DW141" s="36">
        <v>8.7745415709999997E-2</v>
      </c>
      <c r="DX141" s="36">
        <v>2737.3205056900001</v>
      </c>
      <c r="DY141" s="30">
        <f t="shared" si="180"/>
        <v>-7.4145579142226736E-9</v>
      </c>
      <c r="DZ141" s="30">
        <f t="shared" si="181"/>
        <v>-7.4156337003107642E-9</v>
      </c>
      <c r="EA141" s="30">
        <f t="shared" si="182"/>
        <v>-7.4156337077915574E-9</v>
      </c>
      <c r="EB141" s="30">
        <f t="shared" si="183"/>
        <v>-7.4156337077916128E-9</v>
      </c>
      <c r="ED141" s="36"/>
      <c r="EE141" s="36"/>
      <c r="EF141" s="36"/>
      <c r="EL141" s="36"/>
      <c r="EM141" s="36"/>
      <c r="EN141" s="36"/>
      <c r="ET141" s="36"/>
      <c r="EU141" s="36"/>
      <c r="EV141" s="36"/>
    </row>
    <row r="142" spans="1:152" s="30" customFormat="1" ht="12.75">
      <c r="N142" s="36">
        <v>1.2151999999999999E-7</v>
      </c>
      <c r="O142" s="36">
        <v>0.24540531919</v>
      </c>
      <c r="P142" s="36">
        <v>1485.9801210651999</v>
      </c>
      <c r="Q142" s="30">
        <f t="shared" si="152"/>
        <v>-1.692578719570511E-8</v>
      </c>
      <c r="R142" s="30">
        <f t="shared" si="153"/>
        <v>-1.6939109380134217E-8</v>
      </c>
      <c r="S142" s="30">
        <f t="shared" si="154"/>
        <v>-1.6939109472786506E-8</v>
      </c>
      <c r="T142" s="30">
        <f t="shared" si="155"/>
        <v>-1.693910947278736E-8</v>
      </c>
      <c r="V142" s="36">
        <v>1.8200000000000001E-8</v>
      </c>
      <c r="W142" s="36">
        <v>5.9749792611999997</v>
      </c>
      <c r="X142" s="36">
        <v>114.1384744825</v>
      </c>
      <c r="Y142" s="30">
        <f t="shared" si="156"/>
        <v>1.0718627970949586E-8</v>
      </c>
      <c r="Z142" s="30">
        <f t="shared" si="157"/>
        <v>1.0718502891776574E-8</v>
      </c>
      <c r="AA142" s="30">
        <f t="shared" si="158"/>
        <v>1.0718502890906668E-8</v>
      </c>
      <c r="AB142" s="30">
        <f t="shared" si="159"/>
        <v>1.0718502890906668E-8</v>
      </c>
      <c r="AD142" s="36">
        <v>3.8799999999999998E-9</v>
      </c>
      <c r="AE142" s="36">
        <v>5.0060964726500004</v>
      </c>
      <c r="AF142" s="36">
        <v>2015.6710861598001</v>
      </c>
      <c r="AG142" s="30">
        <f t="shared" si="160"/>
        <v>3.8551466065649711E-9</v>
      </c>
      <c r="AH142" s="30">
        <f t="shared" si="161"/>
        <v>3.8552124075044939E-9</v>
      </c>
      <c r="AI142" s="30">
        <f t="shared" si="162"/>
        <v>3.8552124079618222E-9</v>
      </c>
      <c r="AJ142" s="30">
        <f t="shared" si="163"/>
        <v>3.8552124079618263E-9</v>
      </c>
      <c r="AL142" s="36"/>
      <c r="AM142" s="36"/>
      <c r="AN142" s="36"/>
      <c r="AT142" s="36"/>
      <c r="AU142" s="36"/>
      <c r="AV142" s="36"/>
      <c r="BB142" s="36"/>
      <c r="BC142" s="36"/>
      <c r="BD142" s="36"/>
      <c r="BJ142" s="36">
        <v>5.6999999999999998E-9</v>
      </c>
      <c r="BK142" s="36">
        <v>0.61976758790999997</v>
      </c>
      <c r="BL142" s="36">
        <v>540.73666535849998</v>
      </c>
      <c r="BM142" s="30">
        <f t="shared" si="164"/>
        <v>-4.1189532573944789E-9</v>
      </c>
      <c r="BN142" s="30">
        <f t="shared" si="165"/>
        <v>-4.1191119854690626E-9</v>
      </c>
      <c r="BO142" s="30">
        <f t="shared" si="166"/>
        <v>-4.1191119865729591E-9</v>
      </c>
      <c r="BP142" s="30">
        <f t="shared" si="167"/>
        <v>-4.1191119865729699E-9</v>
      </c>
      <c r="BR142" s="36"/>
      <c r="BS142" s="36"/>
      <c r="BT142" s="36"/>
      <c r="BZ142" s="36"/>
      <c r="CA142" s="36"/>
      <c r="CB142" s="36"/>
      <c r="CH142" s="36"/>
      <c r="CI142" s="36"/>
      <c r="CJ142" s="36"/>
      <c r="CP142" s="36"/>
      <c r="CQ142" s="36"/>
      <c r="CR142" s="36"/>
      <c r="CX142" s="36"/>
      <c r="CY142" s="36"/>
      <c r="CZ142" s="36"/>
      <c r="DF142" s="36">
        <v>2.1885999999999999E-7</v>
      </c>
      <c r="DG142" s="36">
        <v>5.9171868355099999</v>
      </c>
      <c r="DH142" s="36">
        <v>1802.3719907218001</v>
      </c>
      <c r="DI142" s="30">
        <f t="shared" si="172"/>
        <v>-1.3003289937248307E-7</v>
      </c>
      <c r="DJ142" s="30">
        <f t="shared" si="173"/>
        <v>-1.3000925885937E-7</v>
      </c>
      <c r="DK142" s="30">
        <f t="shared" si="174"/>
        <v>-1.3000925869494712E-7</v>
      </c>
      <c r="DL142" s="30">
        <f t="shared" si="175"/>
        <v>-1.3000925869494555E-7</v>
      </c>
      <c r="DN142" s="36">
        <v>3.4370000000000003E-8</v>
      </c>
      <c r="DO142" s="36">
        <v>4.2616444364300001</v>
      </c>
      <c r="DP142" s="36">
        <v>10.294940738499999</v>
      </c>
      <c r="DQ142" s="30">
        <f t="shared" si="176"/>
        <v>-1.6713388391801118E-8</v>
      </c>
      <c r="DR142" s="30">
        <f t="shared" si="177"/>
        <v>-1.6713411426864564E-8</v>
      </c>
      <c r="DS142" s="30">
        <f t="shared" si="178"/>
        <v>-1.6713411427024769E-8</v>
      </c>
      <c r="DT142" s="30">
        <f t="shared" si="179"/>
        <v>-1.6713411427024769E-8</v>
      </c>
      <c r="DV142" s="36">
        <v>7.7300000000000004E-9</v>
      </c>
      <c r="DW142" s="36">
        <v>0.77131695761999997</v>
      </c>
      <c r="DX142" s="36">
        <v>5760.4984318976003</v>
      </c>
      <c r="DY142" s="30">
        <f t="shared" si="180"/>
        <v>7.4939969954740116E-9</v>
      </c>
      <c r="DZ142" s="30">
        <f t="shared" si="181"/>
        <v>7.4948098010590667E-9</v>
      </c>
      <c r="EA142" s="30">
        <f t="shared" si="182"/>
        <v>7.4948098067071552E-9</v>
      </c>
      <c r="EB142" s="30">
        <f t="shared" si="183"/>
        <v>7.4948098067072031E-9</v>
      </c>
      <c r="ED142" s="36"/>
      <c r="EE142" s="36"/>
      <c r="EF142" s="36"/>
      <c r="EL142" s="36"/>
      <c r="EM142" s="36"/>
      <c r="EN142" s="36"/>
      <c r="ET142" s="36"/>
      <c r="EU142" s="36"/>
      <c r="EV142" s="36"/>
    </row>
    <row r="143" spans="1:152" s="30" customFormat="1" ht="12.75">
      <c r="N143" s="36">
        <v>1.1347E-7</v>
      </c>
      <c r="O143" s="36">
        <v>2.0081845826100002</v>
      </c>
      <c r="P143" s="36">
        <v>1073.6090241908</v>
      </c>
      <c r="Q143" s="30">
        <f t="shared" si="152"/>
        <v>-7.8816770876816912E-8</v>
      </c>
      <c r="R143" s="30">
        <f t="shared" si="153"/>
        <v>-7.8810241351575626E-8</v>
      </c>
      <c r="S143" s="30">
        <f t="shared" si="154"/>
        <v>-7.8810241306162351E-8</v>
      </c>
      <c r="T143" s="30">
        <f t="shared" si="155"/>
        <v>-7.8810241306161994E-8</v>
      </c>
      <c r="V143" s="36">
        <v>2.0430000000000002E-8</v>
      </c>
      <c r="W143" s="36">
        <v>4.3404751484500004</v>
      </c>
      <c r="X143" s="36">
        <v>70.849445304200003</v>
      </c>
      <c r="Y143" s="30">
        <f t="shared" si="156"/>
        <v>-1.4144753886482398E-8</v>
      </c>
      <c r="Z143" s="30">
        <f t="shared" si="157"/>
        <v>-1.4144831698767846E-8</v>
      </c>
      <c r="AA143" s="30">
        <f t="shared" si="158"/>
        <v>-1.4144831699309013E-8</v>
      </c>
      <c r="AB143" s="30">
        <f t="shared" si="159"/>
        <v>-1.4144831699309019E-8</v>
      </c>
      <c r="AD143" s="36">
        <v>4.2400000000000002E-9</v>
      </c>
      <c r="AE143" s="36">
        <v>4.2966865411699997</v>
      </c>
      <c r="AF143" s="36">
        <v>5753.3848848968</v>
      </c>
      <c r="AG143" s="30">
        <f t="shared" si="160"/>
        <v>-3.3208800004137378E-9</v>
      </c>
      <c r="AH143" s="30">
        <f t="shared" si="161"/>
        <v>-3.3220096676909329E-9</v>
      </c>
      <c r="AI143" s="30">
        <f t="shared" si="162"/>
        <v>-3.3220096755454008E-9</v>
      </c>
      <c r="AJ143" s="30">
        <f t="shared" si="163"/>
        <v>-3.3220096755454661E-9</v>
      </c>
      <c r="AL143" s="36"/>
      <c r="AM143" s="36"/>
      <c r="AN143" s="36"/>
      <c r="AT143" s="36"/>
      <c r="AU143" s="36"/>
      <c r="AV143" s="36"/>
      <c r="BB143" s="36"/>
      <c r="BC143" s="36"/>
      <c r="BD143" s="36"/>
      <c r="BJ143" s="36">
        <v>4.9600000000000002E-9</v>
      </c>
      <c r="BK143" s="36">
        <v>2.1939801503799998</v>
      </c>
      <c r="BL143" s="36">
        <v>1514.2912967165</v>
      </c>
      <c r="BM143" s="30">
        <f t="shared" si="164"/>
        <v>4.9437107823340789E-9</v>
      </c>
      <c r="BN143" s="30">
        <f t="shared" si="165"/>
        <v>4.943756064688129E-9</v>
      </c>
      <c r="BO143" s="30">
        <f t="shared" si="166"/>
        <v>4.9437560650028389E-9</v>
      </c>
      <c r="BP143" s="30">
        <f t="shared" si="167"/>
        <v>4.9437560650028422E-9</v>
      </c>
      <c r="BR143" s="36"/>
      <c r="BS143" s="36"/>
      <c r="BT143" s="36"/>
      <c r="BZ143" s="36"/>
      <c r="CA143" s="36"/>
      <c r="CB143" s="36"/>
      <c r="CH143" s="36"/>
      <c r="CI143" s="36"/>
      <c r="CJ143" s="36"/>
      <c r="CP143" s="36"/>
      <c r="CQ143" s="36"/>
      <c r="CR143" s="36"/>
      <c r="CX143" s="36"/>
      <c r="CY143" s="36"/>
      <c r="CZ143" s="36"/>
      <c r="DF143" s="36">
        <v>1.7482E-7</v>
      </c>
      <c r="DG143" s="36">
        <v>2.8216161254199998</v>
      </c>
      <c r="DH143" s="36">
        <v>2737.3205056900001</v>
      </c>
      <c r="DI143" s="30">
        <f t="shared" si="172"/>
        <v>1.7095332283215379E-7</v>
      </c>
      <c r="DJ143" s="30">
        <f t="shared" si="173"/>
        <v>1.7096077624840525E-7</v>
      </c>
      <c r="DK143" s="30">
        <f t="shared" si="174"/>
        <v>1.7096077630021746E-7</v>
      </c>
      <c r="DL143" s="30">
        <f t="shared" si="175"/>
        <v>1.7096077630021783E-7</v>
      </c>
      <c r="DN143" s="36">
        <v>4.3940000000000002E-8</v>
      </c>
      <c r="DO143" s="36">
        <v>0.18808423412</v>
      </c>
      <c r="DP143" s="36">
        <v>824.74219374879999</v>
      </c>
      <c r="DQ143" s="30">
        <f t="shared" si="176"/>
        <v>-1.4139888746688165E-8</v>
      </c>
      <c r="DR143" s="30">
        <f t="shared" si="177"/>
        <v>-1.4137332417947648E-8</v>
      </c>
      <c r="DS143" s="30">
        <f t="shared" si="178"/>
        <v>-1.4137332400168731E-8</v>
      </c>
      <c r="DT143" s="30">
        <f t="shared" si="179"/>
        <v>-1.4137332400168582E-8</v>
      </c>
      <c r="DV143" s="36">
        <v>7.6399999999999993E-9</v>
      </c>
      <c r="DW143" s="36">
        <v>6.1168653935300004</v>
      </c>
      <c r="DX143" s="36">
        <v>9676.4810341156008</v>
      </c>
      <c r="DY143" s="30">
        <f t="shared" si="180"/>
        <v>-7.0031429763292168E-9</v>
      </c>
      <c r="DZ143" s="30">
        <f t="shared" si="181"/>
        <v>-7.0009396109856119E-9</v>
      </c>
      <c r="EA143" s="30">
        <f t="shared" si="182"/>
        <v>-7.0009395956490216E-9</v>
      </c>
      <c r="EB143" s="30">
        <f t="shared" si="183"/>
        <v>-7.0009395956488909E-9</v>
      </c>
      <c r="ED143" s="41"/>
      <c r="EE143" s="41"/>
      <c r="EF143" s="41"/>
      <c r="EL143" s="36"/>
      <c r="EM143" s="36"/>
      <c r="EN143" s="36"/>
      <c r="ET143" s="36"/>
      <c r="EU143" s="36"/>
      <c r="EV143" s="36"/>
    </row>
    <row r="144" spans="1:152" s="30" customFormat="1" ht="12.75">
      <c r="N144" s="36">
        <v>1.1242E-7</v>
      </c>
      <c r="O144" s="36">
        <v>2.4800094787</v>
      </c>
      <c r="P144" s="36">
        <v>423.41679713830001</v>
      </c>
      <c r="Q144" s="30">
        <f t="shared" si="152"/>
        <v>1.114369195869218E-7</v>
      </c>
      <c r="R144" s="30">
        <f t="shared" si="153"/>
        <v>1.11437387503605E-7</v>
      </c>
      <c r="S144" s="30">
        <f t="shared" si="154"/>
        <v>1.1143738750685887E-7</v>
      </c>
      <c r="T144" s="30">
        <f t="shared" si="155"/>
        <v>1.114373875068589E-7</v>
      </c>
      <c r="V144" s="36">
        <v>1.9589999999999999E-8</v>
      </c>
      <c r="W144" s="36">
        <v>4.0311602630600003</v>
      </c>
      <c r="X144" s="36">
        <v>92.047073954699997</v>
      </c>
      <c r="Y144" s="30">
        <f t="shared" si="156"/>
        <v>-1.8198304746603489E-8</v>
      </c>
      <c r="Z144" s="30">
        <f t="shared" si="157"/>
        <v>-1.8198354477827904E-8</v>
      </c>
      <c r="AA144" s="30">
        <f t="shared" si="158"/>
        <v>-1.8198354478173772E-8</v>
      </c>
      <c r="AB144" s="30">
        <f t="shared" si="159"/>
        <v>-1.8198354478173778E-8</v>
      </c>
      <c r="AD144" s="36">
        <v>3.2799999999999998E-9</v>
      </c>
      <c r="AE144" s="36">
        <v>2.3557153198099998</v>
      </c>
      <c r="AF144" s="36">
        <v>1251.3403846248</v>
      </c>
      <c r="AG144" s="30">
        <f t="shared" si="160"/>
        <v>-4.2505753516216277E-10</v>
      </c>
      <c r="AH144" s="30">
        <f t="shared" si="161"/>
        <v>-4.2475432315987535E-10</v>
      </c>
      <c r="AI144" s="30">
        <f t="shared" si="162"/>
        <v>-4.2475432105108767E-10</v>
      </c>
      <c r="AJ144" s="30">
        <f t="shared" si="163"/>
        <v>-4.2475432105107035E-10</v>
      </c>
      <c r="AL144" s="36"/>
      <c r="AM144" s="36"/>
      <c r="AN144" s="36"/>
      <c r="AT144" s="36"/>
      <c r="AU144" s="36"/>
      <c r="AV144" s="36"/>
      <c r="BB144" s="36"/>
      <c r="BC144" s="36"/>
      <c r="BD144" s="36"/>
      <c r="BJ144" s="36">
        <v>5.3199999999999998E-9</v>
      </c>
      <c r="BK144" s="36">
        <v>0.20040217533999999</v>
      </c>
      <c r="BL144" s="36">
        <v>525.02509864859996</v>
      </c>
      <c r="BM144" s="30">
        <f t="shared" si="164"/>
        <v>-4.833577969986127E-9</v>
      </c>
      <c r="BN144" s="30">
        <f t="shared" si="165"/>
        <v>-4.8336648960243983E-9</v>
      </c>
      <c r="BO144" s="30">
        <f t="shared" si="166"/>
        <v>-4.833664896628925E-9</v>
      </c>
      <c r="BP144" s="30">
        <f t="shared" si="167"/>
        <v>-4.83366489662893E-9</v>
      </c>
      <c r="BR144" s="36"/>
      <c r="BS144" s="36"/>
      <c r="BT144" s="36"/>
      <c r="BZ144" s="36"/>
      <c r="CA144" s="36"/>
      <c r="CB144" s="36"/>
      <c r="CH144" s="36"/>
      <c r="CI144" s="36"/>
      <c r="CJ144" s="36"/>
      <c r="CP144" s="36"/>
      <c r="CQ144" s="36"/>
      <c r="CR144" s="36"/>
      <c r="CX144" s="36"/>
      <c r="CY144" s="36"/>
      <c r="CZ144" s="36"/>
      <c r="DF144" s="36">
        <v>1.6607999999999999E-7</v>
      </c>
      <c r="DG144" s="36">
        <v>5.6739488975499999</v>
      </c>
      <c r="DH144" s="36">
        <v>408.43894361129998</v>
      </c>
      <c r="DI144" s="30">
        <f t="shared" si="172"/>
        <v>-1.6016292142928388E-7</v>
      </c>
      <c r="DJ144" s="30">
        <f t="shared" si="173"/>
        <v>-1.6016425833074147E-7</v>
      </c>
      <c r="DK144" s="30">
        <f t="shared" si="174"/>
        <v>-1.6016425834003882E-7</v>
      </c>
      <c r="DL144" s="30">
        <f t="shared" si="175"/>
        <v>-1.601642583400389E-7</v>
      </c>
      <c r="DN144" s="36">
        <v>3.3390000000000003E-8</v>
      </c>
      <c r="DO144" s="36">
        <v>4.8570840259099999</v>
      </c>
      <c r="DP144" s="36">
        <v>295.05122865419997</v>
      </c>
      <c r="DQ144" s="30">
        <f t="shared" si="176"/>
        <v>-3.3284384341068145E-8</v>
      </c>
      <c r="DR144" s="30">
        <f t="shared" si="177"/>
        <v>-3.3284442665879021E-8</v>
      </c>
      <c r="DS144" s="30">
        <f t="shared" si="178"/>
        <v>-3.3284442666284604E-8</v>
      </c>
      <c r="DT144" s="30">
        <f t="shared" si="179"/>
        <v>-3.3284442666284604E-8</v>
      </c>
      <c r="DV144" s="36">
        <v>7.5800000000000007E-9</v>
      </c>
      <c r="DW144" s="36">
        <v>2.1935071985999999</v>
      </c>
      <c r="DX144" s="36">
        <v>9690.7081281171995</v>
      </c>
      <c r="DY144" s="30">
        <f t="shared" si="180"/>
        <v>2.2324197404767833E-9</v>
      </c>
      <c r="DZ144" s="30">
        <f t="shared" si="181"/>
        <v>2.2271892474507363E-9</v>
      </c>
      <c r="EA144" s="30">
        <f t="shared" si="182"/>
        <v>2.2271892110697059E-9</v>
      </c>
      <c r="EB144" s="30">
        <f t="shared" si="183"/>
        <v>2.2271892110693969E-9</v>
      </c>
      <c r="ED144" s="36"/>
      <c r="EE144" s="36"/>
      <c r="EF144" s="36"/>
      <c r="EL144" s="36"/>
      <c r="EM144" s="36"/>
      <c r="EN144" s="36"/>
      <c r="ET144" s="36"/>
      <c r="EU144" s="36"/>
      <c r="EV144" s="36"/>
    </row>
    <row r="145" spans="14:152" s="30" customFormat="1" ht="12.75">
      <c r="N145" s="36">
        <v>1.0942E-7</v>
      </c>
      <c r="O145" s="36">
        <v>5.0360244825200002</v>
      </c>
      <c r="P145" s="36">
        <v>458.84151979040001</v>
      </c>
      <c r="Q145" s="30">
        <f t="shared" si="152"/>
        <v>-8.7130762041284384E-8</v>
      </c>
      <c r="R145" s="30">
        <f t="shared" si="153"/>
        <v>-8.7128499327713985E-8</v>
      </c>
      <c r="S145" s="30">
        <f t="shared" si="154"/>
        <v>-8.712849931197692E-8</v>
      </c>
      <c r="T145" s="30">
        <f t="shared" si="155"/>
        <v>-8.7128499311976814E-8</v>
      </c>
      <c r="V145" s="36">
        <v>1.768E-8</v>
      </c>
      <c r="W145" s="36">
        <v>0.33097462499000002</v>
      </c>
      <c r="X145" s="36">
        <v>35.424722652100002</v>
      </c>
      <c r="Y145" s="30">
        <f t="shared" si="156"/>
        <v>1.7520181640451368E-8</v>
      </c>
      <c r="Z145" s="30">
        <f t="shared" si="157"/>
        <v>1.7520187900246728E-8</v>
      </c>
      <c r="AA145" s="30">
        <f t="shared" si="158"/>
        <v>1.7520187900290264E-8</v>
      </c>
      <c r="AB145" s="30">
        <f t="shared" si="159"/>
        <v>1.7520187900290264E-8</v>
      </c>
      <c r="AD145" s="36">
        <v>3.1599999999999998E-9</v>
      </c>
      <c r="AE145" s="36">
        <v>0.16949503061999999</v>
      </c>
      <c r="AF145" s="36">
        <v>1279.794572628</v>
      </c>
      <c r="AG145" s="30">
        <f t="shared" si="160"/>
        <v>2.5285061872616059E-9</v>
      </c>
      <c r="AH145" s="30">
        <f t="shared" si="161"/>
        <v>2.5283254599970545E-9</v>
      </c>
      <c r="AI145" s="30">
        <f t="shared" si="162"/>
        <v>2.5283254587400552E-9</v>
      </c>
      <c r="AJ145" s="30">
        <f t="shared" si="163"/>
        <v>2.5283254587400448E-9</v>
      </c>
      <c r="AL145" s="36"/>
      <c r="AM145" s="36"/>
      <c r="AN145" s="36"/>
      <c r="AT145" s="36"/>
      <c r="AU145" s="36"/>
      <c r="AV145" s="36"/>
      <c r="BB145" s="36"/>
      <c r="BC145" s="36"/>
      <c r="BD145" s="36"/>
      <c r="BJ145" s="36">
        <v>4.9300000000000001E-9</v>
      </c>
      <c r="BK145" s="36">
        <v>0.39160693598000001</v>
      </c>
      <c r="BL145" s="36">
        <v>224.34479570190001</v>
      </c>
      <c r="BM145" s="30">
        <f t="shared" si="164"/>
        <v>3.2452297754167273E-9</v>
      </c>
      <c r="BN145" s="30">
        <f t="shared" si="165"/>
        <v>3.2451677440114142E-9</v>
      </c>
      <c r="BO145" s="30">
        <f t="shared" si="166"/>
        <v>3.2451677435799956E-9</v>
      </c>
      <c r="BP145" s="30">
        <f t="shared" si="167"/>
        <v>3.2451677435799923E-9</v>
      </c>
      <c r="BR145" s="36"/>
      <c r="BS145" s="36"/>
      <c r="BT145" s="36"/>
      <c r="BZ145" s="36"/>
      <c r="CA145" s="36"/>
      <c r="CB145" s="36"/>
      <c r="CH145" s="36"/>
      <c r="CI145" s="36"/>
      <c r="CJ145" s="36"/>
      <c r="CP145" s="36"/>
      <c r="CQ145" s="36"/>
      <c r="CR145" s="36"/>
      <c r="CX145" s="36"/>
      <c r="CY145" s="36"/>
      <c r="CZ145" s="36"/>
      <c r="DF145" s="36">
        <v>2.2891999999999999E-7</v>
      </c>
      <c r="DG145" s="36">
        <v>5.2673135209300002</v>
      </c>
      <c r="DH145" s="36">
        <v>672.14061522839995</v>
      </c>
      <c r="DI145" s="30">
        <f t="shared" si="172"/>
        <v>6.9158816072325571E-9</v>
      </c>
      <c r="DJ145" s="30">
        <f t="shared" si="173"/>
        <v>6.9273398334164438E-9</v>
      </c>
      <c r="DK145" s="30">
        <f t="shared" si="174"/>
        <v>6.9273399131058676E-9</v>
      </c>
      <c r="DL145" s="30">
        <f t="shared" si="175"/>
        <v>6.9273399131065781E-9</v>
      </c>
      <c r="DN145" s="36">
        <v>3.3290000000000002E-8</v>
      </c>
      <c r="DO145" s="36">
        <v>5.5004358671900002</v>
      </c>
      <c r="DP145" s="36">
        <v>739.80866679489998</v>
      </c>
      <c r="DQ145" s="30">
        <f t="shared" si="176"/>
        <v>5.7069912507453252E-9</v>
      </c>
      <c r="DR145" s="30">
        <f t="shared" si="177"/>
        <v>5.7087989485262864E-9</v>
      </c>
      <c r="DS145" s="30">
        <f t="shared" si="178"/>
        <v>5.7087989610983861E-9</v>
      </c>
      <c r="DT145" s="30">
        <f t="shared" si="179"/>
        <v>5.7087989610985036E-9</v>
      </c>
      <c r="DV145" s="36">
        <v>6.7100000000000002E-9</v>
      </c>
      <c r="DW145" s="36">
        <v>1.1953238714300001</v>
      </c>
      <c r="DX145" s="36">
        <v>124.433415221</v>
      </c>
      <c r="DY145" s="30">
        <f t="shared" si="180"/>
        <v>5.8711421223483901E-9</v>
      </c>
      <c r="DZ145" s="30">
        <f t="shared" si="181"/>
        <v>5.8711722392114758E-9</v>
      </c>
      <c r="EA145" s="30">
        <f t="shared" si="182"/>
        <v>5.8711722394209303E-9</v>
      </c>
      <c r="EB145" s="30">
        <f t="shared" si="183"/>
        <v>5.871172239420932E-9</v>
      </c>
      <c r="ED145" s="36"/>
      <c r="EE145" s="36"/>
      <c r="EF145" s="36"/>
      <c r="EL145" s="36"/>
      <c r="EM145" s="36"/>
      <c r="EN145" s="36"/>
      <c r="ET145" s="36"/>
      <c r="EU145" s="36"/>
      <c r="EV145" s="36"/>
    </row>
    <row r="146" spans="14:152" s="30" customFormat="1" ht="12.75">
      <c r="N146" s="36">
        <v>1.1117E-7</v>
      </c>
      <c r="O146" s="36">
        <v>4.0497327102299998</v>
      </c>
      <c r="P146" s="36">
        <v>519.39602435610004</v>
      </c>
      <c r="Q146" s="30">
        <f t="shared" si="152"/>
        <v>4.338303602454193E-8</v>
      </c>
      <c r="R146" s="30">
        <f t="shared" si="153"/>
        <v>4.3386996789266116E-8</v>
      </c>
      <c r="S146" s="30">
        <f t="shared" si="154"/>
        <v>4.3386996816812197E-8</v>
      </c>
      <c r="T146" s="30">
        <f t="shared" si="155"/>
        <v>4.3386996816812422E-8</v>
      </c>
      <c r="V146" s="36">
        <v>2.3339999999999999E-8</v>
      </c>
      <c r="W146" s="36">
        <v>5.8704263847</v>
      </c>
      <c r="X146" s="36">
        <v>1038.0412891868</v>
      </c>
      <c r="Y146" s="30">
        <f t="shared" si="156"/>
        <v>2.3186019840385647E-8</v>
      </c>
      <c r="Z146" s="30">
        <f t="shared" si="157"/>
        <v>2.3186226769494055E-8</v>
      </c>
      <c r="AA146" s="30">
        <f t="shared" si="158"/>
        <v>2.3186226770932721E-8</v>
      </c>
      <c r="AB146" s="30">
        <f t="shared" si="159"/>
        <v>2.318622677093273E-8</v>
      </c>
      <c r="AD146" s="36">
        <v>3.4499999999999999E-9</v>
      </c>
      <c r="AE146" s="36">
        <v>2.8932820612099999</v>
      </c>
      <c r="AF146" s="36">
        <v>2957.7331481288002</v>
      </c>
      <c r="AG146" s="30">
        <f t="shared" si="160"/>
        <v>2.0355635962818577E-9</v>
      </c>
      <c r="AH146" s="30">
        <f t="shared" si="161"/>
        <v>2.0349497375819356E-9</v>
      </c>
      <c r="AI146" s="30">
        <f t="shared" si="162"/>
        <v>2.0349497333123332E-9</v>
      </c>
      <c r="AJ146" s="30">
        <f t="shared" si="163"/>
        <v>2.034949733312303E-9</v>
      </c>
      <c r="AL146" s="36"/>
      <c r="AM146" s="36"/>
      <c r="AN146" s="36"/>
      <c r="AT146" s="36"/>
      <c r="AU146" s="36"/>
      <c r="AV146" s="36"/>
      <c r="BB146" s="36"/>
      <c r="BC146" s="36"/>
      <c r="BD146" s="36"/>
      <c r="BJ146" s="36">
        <v>4.49E-9</v>
      </c>
      <c r="BK146" s="36">
        <v>0.62392433691000004</v>
      </c>
      <c r="BL146" s="36">
        <v>529.53090640020002</v>
      </c>
      <c r="BM146" s="30">
        <f t="shared" si="164"/>
        <v>-3.0318675539042477E-9</v>
      </c>
      <c r="BN146" s="30">
        <f t="shared" si="165"/>
        <v>-3.03199820616292E-9</v>
      </c>
      <c r="BO146" s="30">
        <f t="shared" si="166"/>
        <v>-3.0319982070715635E-9</v>
      </c>
      <c r="BP146" s="30">
        <f t="shared" si="167"/>
        <v>-3.0319982070715701E-9</v>
      </c>
      <c r="BR146" s="36"/>
      <c r="BS146" s="36"/>
      <c r="BT146" s="36"/>
      <c r="BZ146" s="36"/>
      <c r="CA146" s="36"/>
      <c r="CB146" s="36"/>
      <c r="CH146" s="36"/>
      <c r="CI146" s="36"/>
      <c r="CJ146" s="36"/>
      <c r="CP146" s="36"/>
      <c r="CQ146" s="36"/>
      <c r="CR146" s="36"/>
      <c r="CX146" s="36"/>
      <c r="CY146" s="36"/>
      <c r="CZ146" s="36"/>
      <c r="DF146" s="36">
        <v>1.8349000000000001E-7</v>
      </c>
      <c r="DG146" s="36">
        <v>1.8986973494899999</v>
      </c>
      <c r="DH146" s="36">
        <v>1021.2488945514</v>
      </c>
      <c r="DI146" s="30">
        <f t="shared" si="172"/>
        <v>-1.4911444229680702E-7</v>
      </c>
      <c r="DJ146" s="30">
        <f t="shared" si="173"/>
        <v>-1.4910630620834748E-7</v>
      </c>
      <c r="DK146" s="30">
        <f t="shared" si="174"/>
        <v>-1.4910630615175973E-7</v>
      </c>
      <c r="DL146" s="30">
        <f t="shared" si="175"/>
        <v>-1.4910630615175922E-7</v>
      </c>
      <c r="DN146" s="36">
        <v>3.6230000000000001E-8</v>
      </c>
      <c r="DO146" s="36">
        <v>4.6401153195199996</v>
      </c>
      <c r="DP146" s="36">
        <v>2214.7430875962</v>
      </c>
      <c r="DQ146" s="30">
        <f t="shared" si="176"/>
        <v>7.7045238313305945E-9</v>
      </c>
      <c r="DR146" s="30">
        <f t="shared" si="177"/>
        <v>7.6986823541036336E-9</v>
      </c>
      <c r="DS146" s="30">
        <f t="shared" si="178"/>
        <v>7.6986823134766528E-9</v>
      </c>
      <c r="DT146" s="30">
        <f t="shared" si="179"/>
        <v>7.6986823134763385E-9</v>
      </c>
      <c r="DV146" s="36">
        <v>6.6100000000000001E-9</v>
      </c>
      <c r="DW146" s="36">
        <v>5.9957830662699996</v>
      </c>
      <c r="DX146" s="36">
        <v>501.23677709139997</v>
      </c>
      <c r="DY146" s="30">
        <f t="shared" si="180"/>
        <v>-6.5913950419750604E-9</v>
      </c>
      <c r="DZ146" s="30">
        <f t="shared" si="181"/>
        <v>-6.5914135445192282E-9</v>
      </c>
      <c r="EA146" s="30">
        <f t="shared" si="182"/>
        <v>-6.591413544647878E-9</v>
      </c>
      <c r="EB146" s="30">
        <f t="shared" si="183"/>
        <v>-6.5914135446478788E-9</v>
      </c>
      <c r="ED146" s="36"/>
      <c r="EE146" s="36"/>
      <c r="EF146" s="36"/>
      <c r="EL146" s="36"/>
      <c r="EM146" s="36"/>
      <c r="EN146" s="36"/>
      <c r="ET146" s="36"/>
      <c r="EU146" s="36"/>
      <c r="EV146" s="36"/>
    </row>
    <row r="147" spans="14:152" s="30" customFormat="1" ht="12.75">
      <c r="N147" s="36">
        <v>1.2256000000000001E-7</v>
      </c>
      <c r="O147" s="36">
        <v>4.3015322278300001</v>
      </c>
      <c r="P147" s="36">
        <v>604.47256366190004</v>
      </c>
      <c r="Q147" s="30">
        <f t="shared" si="152"/>
        <v>7.1292078659181096E-8</v>
      </c>
      <c r="R147" s="30">
        <f t="shared" si="153"/>
        <v>7.1296568178137674E-8</v>
      </c>
      <c r="S147" s="30">
        <f t="shared" si="154"/>
        <v>7.1296568209360857E-8</v>
      </c>
      <c r="T147" s="30">
        <f t="shared" si="155"/>
        <v>7.1296568209361121E-8</v>
      </c>
      <c r="V147" s="36">
        <v>1.8349999999999999E-8</v>
      </c>
      <c r="W147" s="36">
        <v>4.8132612789199998</v>
      </c>
      <c r="X147" s="36">
        <v>124.433415221</v>
      </c>
      <c r="Y147" s="30">
        <f t="shared" si="156"/>
        <v>-1.0194854636204378E-8</v>
      </c>
      <c r="Z147" s="30">
        <f t="shared" si="157"/>
        <v>-1.0194996081194939E-8</v>
      </c>
      <c r="AA147" s="30">
        <f t="shared" si="158"/>
        <v>-1.0194996082178645E-8</v>
      </c>
      <c r="AB147" s="30">
        <f t="shared" si="159"/>
        <v>-1.019499608217866E-8</v>
      </c>
      <c r="AD147" s="36">
        <v>3.0300000000000001E-9</v>
      </c>
      <c r="AE147" s="36">
        <v>1.6396482668400001</v>
      </c>
      <c r="AF147" s="36">
        <v>2428.0421830342002</v>
      </c>
      <c r="AG147" s="30">
        <f t="shared" si="160"/>
        <v>2.2302685305600408E-9</v>
      </c>
      <c r="AH147" s="30">
        <f t="shared" si="161"/>
        <v>2.2306395201164244E-9</v>
      </c>
      <c r="AI147" s="30">
        <f t="shared" si="162"/>
        <v>2.2306395226963259E-9</v>
      </c>
      <c r="AJ147" s="30">
        <f t="shared" si="163"/>
        <v>2.2306395226963441E-9</v>
      </c>
      <c r="AL147" s="36"/>
      <c r="AM147" s="36"/>
      <c r="AN147" s="36"/>
      <c r="AT147" s="36"/>
      <c r="AU147" s="36"/>
      <c r="AV147" s="36"/>
      <c r="BB147" s="36"/>
      <c r="BC147" s="36"/>
      <c r="BD147" s="36"/>
      <c r="BJ147" s="36">
        <v>4.49E-9</v>
      </c>
      <c r="BK147" s="36">
        <v>3.71676131146</v>
      </c>
      <c r="BL147" s="36">
        <v>529.85102378900001</v>
      </c>
      <c r="BM147" s="30">
        <f t="shared" si="164"/>
        <v>3.195272625527483E-9</v>
      </c>
      <c r="BN147" s="30">
        <f t="shared" si="165"/>
        <v>3.1953971446417737E-9</v>
      </c>
      <c r="BO147" s="30">
        <f t="shared" si="166"/>
        <v>3.1953971455077602E-9</v>
      </c>
      <c r="BP147" s="30">
        <f t="shared" si="167"/>
        <v>3.1953971455077672E-9</v>
      </c>
      <c r="BR147" s="36"/>
      <c r="BS147" s="36"/>
      <c r="BT147" s="36"/>
      <c r="BZ147" s="36"/>
      <c r="CA147" s="36"/>
      <c r="CB147" s="36"/>
      <c r="CH147" s="36"/>
      <c r="CI147" s="36"/>
      <c r="CJ147" s="36"/>
      <c r="CP147" s="36"/>
      <c r="CQ147" s="36"/>
      <c r="CR147" s="36"/>
      <c r="CX147" s="36"/>
      <c r="CY147" s="36"/>
      <c r="CZ147" s="36"/>
      <c r="DF147" s="36">
        <v>1.9123E-7</v>
      </c>
      <c r="DG147" s="36">
        <v>3.6588240297699999</v>
      </c>
      <c r="DH147" s="36">
        <v>415.55249061209997</v>
      </c>
      <c r="DI147" s="30">
        <f t="shared" si="172"/>
        <v>4.099147658749779E-8</v>
      </c>
      <c r="DJ147" s="30">
        <f t="shared" si="173"/>
        <v>4.0997259390295715E-8</v>
      </c>
      <c r="DK147" s="30">
        <f t="shared" si="174"/>
        <v>4.0997259430513759E-8</v>
      </c>
      <c r="DL147" s="30">
        <f t="shared" si="175"/>
        <v>4.0997259430514097E-8</v>
      </c>
      <c r="DN147" s="36">
        <v>3.1849999999999997E-8</v>
      </c>
      <c r="DO147" s="36">
        <v>2.6970859044200002</v>
      </c>
      <c r="DP147" s="36">
        <v>561.93429400900004</v>
      </c>
      <c r="DQ147" s="30">
        <f t="shared" si="176"/>
        <v>2.9100038800760197E-8</v>
      </c>
      <c r="DR147" s="30">
        <f t="shared" si="177"/>
        <v>2.9099496764461579E-8</v>
      </c>
      <c r="DS147" s="30">
        <f t="shared" si="178"/>
        <v>2.9099496760691654E-8</v>
      </c>
      <c r="DT147" s="30">
        <f t="shared" si="179"/>
        <v>2.9099496760691627E-8</v>
      </c>
      <c r="DV147" s="36">
        <v>7.2900000000000003E-9</v>
      </c>
      <c r="DW147" s="36">
        <v>0.65312263577999996</v>
      </c>
      <c r="DX147" s="36">
        <v>2538.2485042536</v>
      </c>
      <c r="DY147" s="30">
        <f t="shared" si="180"/>
        <v>4.7892717140209154E-9</v>
      </c>
      <c r="DZ147" s="30">
        <f t="shared" si="181"/>
        <v>4.788232283008486E-9</v>
      </c>
      <c r="EA147" s="30">
        <f t="shared" si="182"/>
        <v>4.7882322757788588E-9</v>
      </c>
      <c r="EB147" s="30">
        <f t="shared" si="183"/>
        <v>4.7882322757788001E-9</v>
      </c>
      <c r="ED147" s="36"/>
      <c r="EE147" s="36"/>
      <c r="EF147" s="36"/>
      <c r="EL147" s="36"/>
      <c r="EM147" s="36"/>
      <c r="EN147" s="36"/>
      <c r="ET147" s="36"/>
      <c r="EU147" s="36"/>
      <c r="EV147" s="36"/>
    </row>
    <row r="148" spans="14:152" s="30" customFormat="1" ht="12.75">
      <c r="N148" s="36">
        <v>1.3148999999999999E-7</v>
      </c>
      <c r="O148" s="36">
        <v>2.72189077702</v>
      </c>
      <c r="P148" s="36">
        <v>1364.7280995819001</v>
      </c>
      <c r="Q148" s="30">
        <f t="shared" si="152"/>
        <v>1.7378634095470369E-8</v>
      </c>
      <c r="R148" s="30">
        <f t="shared" si="153"/>
        <v>1.7391886093625885E-8</v>
      </c>
      <c r="S148" s="30">
        <f t="shared" si="154"/>
        <v>1.7391886185789995E-8</v>
      </c>
      <c r="T148" s="30">
        <f t="shared" si="155"/>
        <v>1.7391886185790686E-8</v>
      </c>
      <c r="V148" s="36">
        <v>2.269E-8</v>
      </c>
      <c r="W148" s="36">
        <v>1.02549350754</v>
      </c>
      <c r="X148" s="36">
        <v>618.55664531160005</v>
      </c>
      <c r="Y148" s="30">
        <f t="shared" si="156"/>
        <v>-1.67947547180669E-8</v>
      </c>
      <c r="Z148" s="30">
        <f t="shared" si="157"/>
        <v>-1.6795457800499766E-8</v>
      </c>
      <c r="AA148" s="30">
        <f t="shared" si="158"/>
        <v>-1.6795457805389429E-8</v>
      </c>
      <c r="AB148" s="30">
        <f t="shared" si="159"/>
        <v>-1.6795457805389468E-8</v>
      </c>
      <c r="AD148" s="36">
        <v>3.2799999999999998E-9</v>
      </c>
      <c r="AE148" s="36">
        <v>3.3613237584500002</v>
      </c>
      <c r="AF148" s="36">
        <v>1141.1340634054</v>
      </c>
      <c r="AG148" s="30">
        <f t="shared" si="160"/>
        <v>-3.2294363747595085E-9</v>
      </c>
      <c r="AH148" s="30">
        <f t="shared" si="161"/>
        <v>-3.2294851383477676E-9</v>
      </c>
      <c r="AI148" s="30">
        <f t="shared" si="162"/>
        <v>-3.2294851386868277E-9</v>
      </c>
      <c r="AJ148" s="30">
        <f t="shared" si="163"/>
        <v>-3.2294851386868301E-9</v>
      </c>
      <c r="AL148" s="36"/>
      <c r="AM148" s="36"/>
      <c r="AN148" s="36"/>
      <c r="AT148" s="36"/>
      <c r="AU148" s="36"/>
      <c r="AV148" s="36"/>
      <c r="BB148" s="36"/>
      <c r="BC148" s="36"/>
      <c r="BD148" s="36"/>
      <c r="BJ148" s="36">
        <v>4.4999999999999998E-9</v>
      </c>
      <c r="BK148" s="36">
        <v>5.0246701503100004</v>
      </c>
      <c r="BL148" s="36">
        <v>1048.3362299252999</v>
      </c>
      <c r="BM148" s="30">
        <f t="shared" si="164"/>
        <v>3.1739887271635787E-9</v>
      </c>
      <c r="BN148" s="30">
        <f t="shared" si="165"/>
        <v>3.1737395697695311E-9</v>
      </c>
      <c r="BO148" s="30">
        <f t="shared" si="166"/>
        <v>3.1737395680366283E-9</v>
      </c>
      <c r="BP148" s="30">
        <f t="shared" si="167"/>
        <v>3.1737395680366142E-9</v>
      </c>
      <c r="BR148" s="36"/>
      <c r="BS148" s="36"/>
      <c r="BT148" s="36"/>
      <c r="BZ148" s="36"/>
      <c r="CA148" s="36"/>
      <c r="CB148" s="36"/>
      <c r="CH148" s="36"/>
      <c r="CI148" s="36"/>
      <c r="CJ148" s="36"/>
      <c r="CP148" s="36"/>
      <c r="CQ148" s="36"/>
      <c r="CR148" s="36"/>
      <c r="CX148" s="36"/>
      <c r="CY148" s="36"/>
      <c r="CZ148" s="36"/>
      <c r="DF148" s="36">
        <v>1.5734999999999999E-7</v>
      </c>
      <c r="DG148" s="36">
        <v>3.34772676006</v>
      </c>
      <c r="DH148" s="36">
        <v>1056.2005364515001</v>
      </c>
      <c r="DI148" s="30">
        <f t="shared" si="172"/>
        <v>-1.2685156282653216E-7</v>
      </c>
      <c r="DJ148" s="30">
        <f t="shared" si="173"/>
        <v>-1.2685888849480044E-7</v>
      </c>
      <c r="DK148" s="30">
        <f t="shared" si="174"/>
        <v>-1.2685888854574624E-7</v>
      </c>
      <c r="DL148" s="30">
        <f t="shared" si="175"/>
        <v>-1.2685888854574664E-7</v>
      </c>
      <c r="DN148" s="36">
        <v>3.421E-8</v>
      </c>
      <c r="DO148" s="36">
        <v>3.3851261538399999</v>
      </c>
      <c r="DP148" s="36">
        <v>149.56319713459999</v>
      </c>
      <c r="DQ148" s="30">
        <f t="shared" si="176"/>
        <v>-2.8507481968593868E-8</v>
      </c>
      <c r="DR148" s="30">
        <f t="shared" si="177"/>
        <v>-2.8507271237727816E-8</v>
      </c>
      <c r="DS148" s="30">
        <f t="shared" si="178"/>
        <v>-2.8507271236262217E-8</v>
      </c>
      <c r="DT148" s="30">
        <f t="shared" si="179"/>
        <v>-2.8507271236262207E-8</v>
      </c>
      <c r="DV148" s="36">
        <v>8.2499999999999994E-9</v>
      </c>
      <c r="DW148" s="36">
        <v>2.7077003020500001</v>
      </c>
      <c r="DX148" s="36">
        <v>3370.1042450032</v>
      </c>
      <c r="DY148" s="30">
        <f t="shared" si="180"/>
        <v>-7.9508338702196711E-9</v>
      </c>
      <c r="DZ148" s="30">
        <f t="shared" si="181"/>
        <v>-7.9502808548382731E-9</v>
      </c>
      <c r="EA148" s="30">
        <f t="shared" si="182"/>
        <v>-7.9502808509904307E-9</v>
      </c>
      <c r="EB148" s="30">
        <f t="shared" si="183"/>
        <v>-7.9502808509903993E-9</v>
      </c>
      <c r="ED148" s="41"/>
      <c r="EE148" s="41"/>
      <c r="EF148" s="41"/>
      <c r="EL148" s="36"/>
      <c r="EM148" s="36"/>
      <c r="EN148" s="36"/>
      <c r="ET148" s="36"/>
      <c r="EU148" s="36"/>
      <c r="EV148" s="36"/>
    </row>
    <row r="149" spans="14:152" s="30" customFormat="1" ht="12.75">
      <c r="N149" s="36">
        <v>1.0604E-7</v>
      </c>
      <c r="O149" s="36">
        <v>3.11518747072</v>
      </c>
      <c r="P149" s="36">
        <v>1.2720243872000001</v>
      </c>
      <c r="Q149" s="30">
        <f t="shared" si="152"/>
        <v>-1.0598065289337257E-7</v>
      </c>
      <c r="R149" s="30">
        <f t="shared" si="153"/>
        <v>-1.0598065255720405E-7</v>
      </c>
      <c r="S149" s="30">
        <f t="shared" si="154"/>
        <v>-1.0598065255720172E-7</v>
      </c>
      <c r="T149" s="30">
        <f t="shared" si="155"/>
        <v>-1.0598065255720172E-7</v>
      </c>
      <c r="V149" s="36">
        <v>1.9189999999999998E-8</v>
      </c>
      <c r="W149" s="36">
        <v>5.0129739554899997</v>
      </c>
      <c r="X149" s="36">
        <v>99.160620955499994</v>
      </c>
      <c r="Y149" s="30">
        <f t="shared" si="156"/>
        <v>-4.7331465234309096E-9</v>
      </c>
      <c r="Z149" s="30">
        <f t="shared" si="157"/>
        <v>-4.7332839140223753E-9</v>
      </c>
      <c r="AA149" s="30">
        <f t="shared" si="158"/>
        <v>-4.7332839149778988E-9</v>
      </c>
      <c r="AB149" s="30">
        <f t="shared" si="159"/>
        <v>-4.7332839149778988E-9</v>
      </c>
      <c r="AD149" s="36">
        <v>2.9400000000000002E-9</v>
      </c>
      <c r="AE149" s="36">
        <v>2.4894769337099998</v>
      </c>
      <c r="AF149" s="36">
        <v>2641.3412784722</v>
      </c>
      <c r="AG149" s="30">
        <f t="shared" si="160"/>
        <v>2.695469575634691E-9</v>
      </c>
      <c r="AH149" s="30">
        <f t="shared" si="161"/>
        <v>2.6957005320418591E-9</v>
      </c>
      <c r="AI149" s="30">
        <f t="shared" si="162"/>
        <v>2.6957005336477501E-9</v>
      </c>
      <c r="AJ149" s="30">
        <f t="shared" si="163"/>
        <v>2.6957005336477629E-9</v>
      </c>
      <c r="AL149" s="36"/>
      <c r="AM149" s="36"/>
      <c r="AN149" s="36"/>
      <c r="AT149" s="36"/>
      <c r="AU149" s="36"/>
      <c r="AV149" s="36"/>
      <c r="BB149" s="36"/>
      <c r="BC149" s="36"/>
      <c r="BD149" s="36"/>
      <c r="BJ149" s="36">
        <v>4.2800000000000001E-9</v>
      </c>
      <c r="BK149" s="36">
        <v>5.4480466028999999</v>
      </c>
      <c r="BL149" s="36">
        <v>11.045700263900001</v>
      </c>
      <c r="BM149" s="30">
        <f t="shared" si="164"/>
        <v>2.6726017508509362E-9</v>
      </c>
      <c r="BN149" s="30">
        <f t="shared" si="165"/>
        <v>2.6725989997853571E-9</v>
      </c>
      <c r="BO149" s="30">
        <f t="shared" si="166"/>
        <v>2.6725989997662236E-9</v>
      </c>
      <c r="BP149" s="30">
        <f t="shared" si="167"/>
        <v>2.6725989997662236E-9</v>
      </c>
      <c r="BR149" s="36"/>
      <c r="BS149" s="36"/>
      <c r="BT149" s="36"/>
      <c r="BZ149" s="36"/>
      <c r="CA149" s="36"/>
      <c r="CB149" s="36"/>
      <c r="CH149" s="36"/>
      <c r="CI149" s="36"/>
      <c r="CJ149" s="36"/>
      <c r="CP149" s="36"/>
      <c r="CQ149" s="36"/>
      <c r="CR149" s="36"/>
      <c r="CX149" s="36"/>
      <c r="CY149" s="36"/>
      <c r="CZ149" s="36"/>
      <c r="DF149" s="36">
        <v>1.6373E-7</v>
      </c>
      <c r="DG149" s="36">
        <v>0.18094878052999999</v>
      </c>
      <c r="DH149" s="36">
        <v>1699.2792165031999</v>
      </c>
      <c r="DI149" s="30">
        <f t="shared" si="172"/>
        <v>-1.609677142410208E-7</v>
      </c>
      <c r="DJ149" s="30">
        <f t="shared" si="173"/>
        <v>-1.6097150444865034E-7</v>
      </c>
      <c r="DK149" s="30">
        <f t="shared" si="174"/>
        <v>-1.6097150447500143E-7</v>
      </c>
      <c r="DL149" s="30">
        <f t="shared" si="175"/>
        <v>-1.6097150447500165E-7</v>
      </c>
      <c r="DN149" s="36">
        <v>3.442E-8</v>
      </c>
      <c r="DO149" s="36">
        <v>4.3421728008300002</v>
      </c>
      <c r="DP149" s="36">
        <v>305.34616939270001</v>
      </c>
      <c r="DQ149" s="30">
        <f t="shared" si="176"/>
        <v>-3.0330379221824839E-8</v>
      </c>
      <c r="DR149" s="30">
        <f t="shared" si="177"/>
        <v>-3.0330009021764916E-8</v>
      </c>
      <c r="DS149" s="30">
        <f t="shared" si="178"/>
        <v>-3.03300090191902E-8</v>
      </c>
      <c r="DT149" s="30">
        <f t="shared" si="179"/>
        <v>-3.033000901919018E-8</v>
      </c>
      <c r="DV149" s="36">
        <v>6.6999999999999996E-9</v>
      </c>
      <c r="DW149" s="36">
        <v>5.4416992327699996</v>
      </c>
      <c r="DX149" s="36">
        <v>107.0249274817</v>
      </c>
      <c r="DY149" s="30">
        <f t="shared" si="180"/>
        <v>9.0774797513344312E-10</v>
      </c>
      <c r="DZ149" s="30">
        <f t="shared" si="181"/>
        <v>9.0769504425684267E-10</v>
      </c>
      <c r="EA149" s="30">
        <f t="shared" si="182"/>
        <v>9.0769504388871824E-10</v>
      </c>
      <c r="EB149" s="30">
        <f t="shared" si="183"/>
        <v>9.0769504388871245E-10</v>
      </c>
      <c r="ED149" s="36"/>
      <c r="EE149" s="36"/>
      <c r="EF149" s="36"/>
      <c r="EL149" s="36"/>
      <c r="EM149" s="36"/>
      <c r="EN149" s="36"/>
      <c r="ET149" s="36"/>
      <c r="EU149" s="36"/>
      <c r="EV149" s="36"/>
    </row>
    <row r="150" spans="14:152" s="30" customFormat="1" ht="12.75">
      <c r="N150" s="36">
        <v>9.8739999999999996E-8</v>
      </c>
      <c r="O150" s="36">
        <v>1.70200068743</v>
      </c>
      <c r="P150" s="36">
        <v>1699.2792165031999</v>
      </c>
      <c r="Q150" s="30">
        <f t="shared" si="152"/>
        <v>1.3211626930465621E-8</v>
      </c>
      <c r="R150" s="30">
        <f t="shared" si="153"/>
        <v>1.319923865395754E-8</v>
      </c>
      <c r="S150" s="30">
        <f t="shared" si="154"/>
        <v>1.3199238567799076E-8</v>
      </c>
      <c r="T150" s="30">
        <f t="shared" si="155"/>
        <v>1.3199238567798379E-8</v>
      </c>
      <c r="V150" s="36">
        <v>1.9230000000000001E-8</v>
      </c>
      <c r="W150" s="36">
        <v>0.28688549585000001</v>
      </c>
      <c r="X150" s="36">
        <v>31.019488636999998</v>
      </c>
      <c r="Y150" s="30">
        <f t="shared" si="156"/>
        <v>1.9103211795489189E-8</v>
      </c>
      <c r="Z150" s="30">
        <f t="shared" si="157"/>
        <v>1.9103216890316164E-8</v>
      </c>
      <c r="AA150" s="30">
        <f t="shared" si="158"/>
        <v>1.91032168903516E-8</v>
      </c>
      <c r="AB150" s="30">
        <f t="shared" si="159"/>
        <v>1.91032168903516E-8</v>
      </c>
      <c r="AD150" s="36">
        <v>3.4999999999999999E-9</v>
      </c>
      <c r="AE150" s="36">
        <v>1.50537240918</v>
      </c>
      <c r="AF150" s="36">
        <v>2317.8358618148</v>
      </c>
      <c r="AG150" s="30">
        <f t="shared" si="160"/>
        <v>1.2016658396562553E-9</v>
      </c>
      <c r="AH150" s="30">
        <f t="shared" si="161"/>
        <v>1.2022334803965401E-9</v>
      </c>
      <c r="AI150" s="30">
        <f t="shared" si="162"/>
        <v>1.2022334843442352E-9</v>
      </c>
      <c r="AJ150" s="30">
        <f t="shared" si="163"/>
        <v>1.2022334843442704E-9</v>
      </c>
      <c r="AL150" s="36"/>
      <c r="AM150" s="36"/>
      <c r="AN150" s="36"/>
      <c r="AT150" s="36"/>
      <c r="AU150" s="36"/>
      <c r="AV150" s="36"/>
      <c r="BB150" s="36"/>
      <c r="BC150" s="36"/>
      <c r="BD150" s="36"/>
      <c r="BJ150" s="36">
        <v>4.9900000000000003E-9</v>
      </c>
      <c r="BK150" s="36">
        <v>4.1392406194099998</v>
      </c>
      <c r="BL150" s="36">
        <v>534.35683154059996</v>
      </c>
      <c r="BM150" s="30">
        <f t="shared" si="164"/>
        <v>1.9171349729560805E-9</v>
      </c>
      <c r="BN150" s="30">
        <f t="shared" si="165"/>
        <v>1.9173183819405181E-9</v>
      </c>
      <c r="BO150" s="30">
        <f t="shared" si="166"/>
        <v>1.9173183832160774E-9</v>
      </c>
      <c r="BP150" s="30">
        <f t="shared" si="167"/>
        <v>1.9173183832160898E-9</v>
      </c>
      <c r="BR150" s="36"/>
      <c r="BS150" s="36"/>
      <c r="BT150" s="36"/>
      <c r="BZ150" s="36"/>
      <c r="CA150" s="36"/>
      <c r="CB150" s="36"/>
      <c r="CH150" s="36"/>
      <c r="CI150" s="36"/>
      <c r="CJ150" s="36"/>
      <c r="CP150" s="36"/>
      <c r="CQ150" s="36"/>
      <c r="CR150" s="36"/>
      <c r="CX150" s="36"/>
      <c r="CY150" s="36"/>
      <c r="CZ150" s="36"/>
      <c r="DF150" s="36">
        <v>1.8899E-7</v>
      </c>
      <c r="DG150" s="36">
        <v>3.69120638874</v>
      </c>
      <c r="DH150" s="36">
        <v>88.865680217000005</v>
      </c>
      <c r="DI150" s="30">
        <f t="shared" si="172"/>
        <v>-1.8868423608968391E-7</v>
      </c>
      <c r="DJ150" s="30">
        <f t="shared" si="173"/>
        <v>-1.886843072327767E-7</v>
      </c>
      <c r="DK150" s="30">
        <f t="shared" si="174"/>
        <v>-1.8868430723327144E-7</v>
      </c>
      <c r="DL150" s="30">
        <f t="shared" si="175"/>
        <v>-1.8868430723327147E-7</v>
      </c>
      <c r="DN150" s="36">
        <v>3.5800000000000003E-8</v>
      </c>
      <c r="DO150" s="36">
        <v>5.2948166533499998</v>
      </c>
      <c r="DP150" s="36">
        <v>2097.4232193759999</v>
      </c>
      <c r="DQ150" s="30">
        <f t="shared" si="176"/>
        <v>3.5752877055160129E-8</v>
      </c>
      <c r="DR150" s="30">
        <f t="shared" si="177"/>
        <v>3.5752589680720457E-8</v>
      </c>
      <c r="DS150" s="30">
        <f t="shared" si="178"/>
        <v>3.5752589678718793E-8</v>
      </c>
      <c r="DT150" s="30">
        <f t="shared" si="179"/>
        <v>3.5752589678718773E-8</v>
      </c>
      <c r="DV150" s="36">
        <v>7.3900000000000003E-9</v>
      </c>
      <c r="DW150" s="36">
        <v>1.14609907817</v>
      </c>
      <c r="DX150" s="36">
        <v>2641.3412784722</v>
      </c>
      <c r="DY150" s="30">
        <f t="shared" si="180"/>
        <v>4.4023395198021085E-9</v>
      </c>
      <c r="DZ150" s="30">
        <f t="shared" si="181"/>
        <v>4.4011713823709275E-9</v>
      </c>
      <c r="EA150" s="30">
        <f t="shared" si="182"/>
        <v>4.40117137424618E-9</v>
      </c>
      <c r="EB150" s="30">
        <f t="shared" si="183"/>
        <v>4.4011713742461163E-9</v>
      </c>
      <c r="ED150" s="36"/>
      <c r="EE150" s="36"/>
      <c r="EF150" s="36"/>
      <c r="EL150" s="36"/>
      <c r="EM150" s="36"/>
      <c r="EN150" s="36"/>
      <c r="ET150" s="36"/>
      <c r="EU150" s="36"/>
      <c r="EV150" s="36"/>
    </row>
    <row r="151" spans="14:152" s="30" customFormat="1" ht="12.75">
      <c r="N151" s="36">
        <v>1.0851E-7</v>
      </c>
      <c r="O151" s="36">
        <v>5.0855455202800002</v>
      </c>
      <c r="P151" s="36">
        <v>2324.9494088155998</v>
      </c>
      <c r="Q151" s="30">
        <f t="shared" si="152"/>
        <v>5.279688126288334E-9</v>
      </c>
      <c r="R151" s="30">
        <f t="shared" si="153"/>
        <v>5.2609147435492428E-9</v>
      </c>
      <c r="S151" s="30">
        <f t="shared" si="154"/>
        <v>5.2609146129838264E-9</v>
      </c>
      <c r="T151" s="30">
        <f t="shared" si="155"/>
        <v>5.2609146129828636E-9</v>
      </c>
      <c r="V151" s="36">
        <v>1.878E-8</v>
      </c>
      <c r="W151" s="36">
        <v>5.6929911657399996</v>
      </c>
      <c r="X151" s="36">
        <v>210.11770170029999</v>
      </c>
      <c r="Y151" s="30">
        <f t="shared" si="156"/>
        <v>-3.4436379895848222E-9</v>
      </c>
      <c r="Z151" s="30">
        <f t="shared" si="157"/>
        <v>-3.4439269929397409E-9</v>
      </c>
      <c r="AA151" s="30">
        <f t="shared" si="158"/>
        <v>-3.4439269949497005E-9</v>
      </c>
      <c r="AB151" s="30">
        <f t="shared" si="159"/>
        <v>-3.4439269949497166E-9</v>
      </c>
      <c r="AD151" s="36">
        <v>2.8699999999999998E-9</v>
      </c>
      <c r="AE151" s="36">
        <v>1.69638214958</v>
      </c>
      <c r="AF151" s="36">
        <v>2420.9286360333999</v>
      </c>
      <c r="AG151" s="30">
        <f t="shared" si="160"/>
        <v>1.9161798098837229E-9</v>
      </c>
      <c r="AH151" s="30">
        <f t="shared" si="161"/>
        <v>1.9165651522353702E-9</v>
      </c>
      <c r="AI151" s="30">
        <f t="shared" si="162"/>
        <v>1.9165651549151252E-9</v>
      </c>
      <c r="AJ151" s="30">
        <f t="shared" si="163"/>
        <v>1.9165651549151484E-9</v>
      </c>
      <c r="AL151" s="36"/>
      <c r="AM151" s="36"/>
      <c r="AN151" s="36"/>
      <c r="AT151" s="36"/>
      <c r="AU151" s="36"/>
      <c r="AV151" s="36"/>
      <c r="BB151" s="36"/>
      <c r="BC151" s="36"/>
      <c r="BD151" s="36"/>
      <c r="BJ151" s="36">
        <v>5.28E-9</v>
      </c>
      <c r="BK151" s="36">
        <v>1.7647107493600001</v>
      </c>
      <c r="BL151" s="36">
        <v>524.27433912319998</v>
      </c>
      <c r="BM151" s="30">
        <f t="shared" si="164"/>
        <v>2.1944994063686882E-9</v>
      </c>
      <c r="BN151" s="30">
        <f t="shared" si="165"/>
        <v>2.1943118255296287E-9</v>
      </c>
      <c r="BO151" s="30">
        <f t="shared" si="166"/>
        <v>2.1943118242250325E-9</v>
      </c>
      <c r="BP151" s="30">
        <f t="shared" si="167"/>
        <v>2.1943118242250221E-9</v>
      </c>
      <c r="BR151" s="36"/>
      <c r="BS151" s="36"/>
      <c r="BT151" s="36"/>
      <c r="BZ151" s="36"/>
      <c r="CA151" s="36"/>
      <c r="CB151" s="36"/>
      <c r="CH151" s="36"/>
      <c r="CI151" s="36"/>
      <c r="CJ151" s="36"/>
      <c r="CP151" s="36"/>
      <c r="CQ151" s="36"/>
      <c r="CR151" s="36"/>
      <c r="CX151" s="36"/>
      <c r="CY151" s="36"/>
      <c r="CZ151" s="36"/>
      <c r="DF151" s="36">
        <v>1.8655000000000001E-7</v>
      </c>
      <c r="DG151" s="36">
        <v>1.9732730009699999</v>
      </c>
      <c r="DH151" s="36">
        <v>38.133035637799999</v>
      </c>
      <c r="DI151" s="30">
        <f t="shared" si="172"/>
        <v>-3.5423094464829833E-8</v>
      </c>
      <c r="DJ151" s="30">
        <f t="shared" si="173"/>
        <v>-3.5422574115876028E-8</v>
      </c>
      <c r="DK151" s="30">
        <f t="shared" si="174"/>
        <v>-3.5422574112257113E-8</v>
      </c>
      <c r="DL151" s="30">
        <f t="shared" si="175"/>
        <v>-3.5422574112257067E-8</v>
      </c>
      <c r="DN151" s="36">
        <v>3.4009999999999998E-8</v>
      </c>
      <c r="DO151" s="36">
        <v>2.7476186289300002</v>
      </c>
      <c r="DP151" s="36">
        <v>2641.3412784722</v>
      </c>
      <c r="DQ151" s="30">
        <f t="shared" si="176"/>
        <v>2.6681417967233669E-8</v>
      </c>
      <c r="DR151" s="30">
        <f t="shared" si="177"/>
        <v>2.6685567662390256E-8</v>
      </c>
      <c r="DS151" s="30">
        <f t="shared" si="178"/>
        <v>2.6685567691246935E-8</v>
      </c>
      <c r="DT151" s="30">
        <f t="shared" si="179"/>
        <v>2.668556769124716E-8</v>
      </c>
      <c r="DV151" s="36">
        <v>8.6599999999999995E-9</v>
      </c>
      <c r="DW151" s="36">
        <v>3.0283126821300002</v>
      </c>
      <c r="DX151" s="36">
        <v>3046.5988283458</v>
      </c>
      <c r="DY151" s="30">
        <f t="shared" si="180"/>
        <v>2.3381750751887452E-9</v>
      </c>
      <c r="DZ151" s="30">
        <f t="shared" si="181"/>
        <v>2.3362823709347494E-9</v>
      </c>
      <c r="EA151" s="30">
        <f t="shared" si="182"/>
        <v>2.3362823577709909E-9</v>
      </c>
      <c r="EB151" s="30">
        <f t="shared" si="183"/>
        <v>2.3362823577708726E-9</v>
      </c>
      <c r="ED151" s="36"/>
      <c r="EE151" s="36"/>
      <c r="EF151" s="36"/>
      <c r="EL151" s="36"/>
      <c r="EM151" s="36"/>
      <c r="EN151" s="36"/>
      <c r="ET151" s="36"/>
      <c r="EU151" s="36"/>
      <c r="EV151" s="36"/>
    </row>
    <row r="152" spans="14:152" s="30" customFormat="1" ht="12.75">
      <c r="N152" s="36">
        <v>1.0691999999999999E-7</v>
      </c>
      <c r="O152" s="36">
        <v>2.5140168152800002</v>
      </c>
      <c r="P152" s="36">
        <v>2847.5268269093999</v>
      </c>
      <c r="Q152" s="30">
        <f t="shared" si="152"/>
        <v>8.122794244498216E-8</v>
      </c>
      <c r="R152" s="30">
        <f t="shared" si="153"/>
        <v>8.1213190715411083E-8</v>
      </c>
      <c r="S152" s="30">
        <f t="shared" si="154"/>
        <v>8.121319061280314E-8</v>
      </c>
      <c r="T152" s="30">
        <f t="shared" si="155"/>
        <v>8.1213190612802266E-8</v>
      </c>
      <c r="V152" s="36">
        <v>1.679E-8</v>
      </c>
      <c r="W152" s="36">
        <v>0.25635730278000002</v>
      </c>
      <c r="X152" s="36">
        <v>295.05122865419997</v>
      </c>
      <c r="Y152" s="30">
        <f t="shared" si="156"/>
        <v>3.191062824200908E-9</v>
      </c>
      <c r="Z152" s="30">
        <f t="shared" si="157"/>
        <v>3.190700470875081E-9</v>
      </c>
      <c r="AA152" s="30">
        <f t="shared" si="158"/>
        <v>3.1907004683549871E-9</v>
      </c>
      <c r="AB152" s="30">
        <f t="shared" si="159"/>
        <v>3.1907004683549652E-9</v>
      </c>
      <c r="AD152" s="36">
        <v>2.7200000000000001E-9</v>
      </c>
      <c r="AE152" s="36">
        <v>0.27466529753000002</v>
      </c>
      <c r="AF152" s="36">
        <v>319.5732633943</v>
      </c>
      <c r="AG152" s="30">
        <f t="shared" si="160"/>
        <v>1.9991457524484127E-10</v>
      </c>
      <c r="AH152" s="30">
        <f t="shared" si="161"/>
        <v>1.9984998965254063E-10</v>
      </c>
      <c r="AI152" s="30">
        <f t="shared" si="162"/>
        <v>1.9984998920336114E-10</v>
      </c>
      <c r="AJ152" s="30">
        <f t="shared" si="163"/>
        <v>1.998499892033563E-10</v>
      </c>
      <c r="AL152" s="41"/>
      <c r="AM152" s="41"/>
      <c r="AN152" s="41"/>
      <c r="AT152" s="36"/>
      <c r="AU152" s="36"/>
      <c r="AV152" s="36"/>
      <c r="BB152" s="36"/>
      <c r="BC152" s="36"/>
      <c r="BD152" s="36"/>
      <c r="BJ152" s="36">
        <v>4.5399999999999996E-9</v>
      </c>
      <c r="BK152" s="36">
        <v>4.53321742354</v>
      </c>
      <c r="BL152" s="36">
        <v>1056.9342496344</v>
      </c>
      <c r="BM152" s="30">
        <f t="shared" si="164"/>
        <v>1.0957638955187171E-9</v>
      </c>
      <c r="BN152" s="30">
        <f t="shared" si="165"/>
        <v>1.0954169612496057E-9</v>
      </c>
      <c r="BO152" s="30">
        <f t="shared" si="166"/>
        <v>1.0954169588367291E-9</v>
      </c>
      <c r="BP152" s="30">
        <f t="shared" si="167"/>
        <v>1.0954169588367097E-9</v>
      </c>
      <c r="BR152" s="36"/>
      <c r="BS152" s="36"/>
      <c r="BT152" s="36"/>
      <c r="BZ152" s="36"/>
      <c r="CA152" s="36"/>
      <c r="CB152" s="36"/>
      <c r="CH152" s="36"/>
      <c r="CI152" s="36"/>
      <c r="CJ152" s="36"/>
      <c r="CP152" s="36"/>
      <c r="CQ152" s="36"/>
      <c r="CR152" s="36"/>
      <c r="CX152" s="36"/>
      <c r="CY152" s="36"/>
      <c r="CZ152" s="36"/>
      <c r="DF152" s="36">
        <v>1.5542E-7</v>
      </c>
      <c r="DG152" s="36">
        <v>3.8220488101000001</v>
      </c>
      <c r="DH152" s="36">
        <v>721.64941953020002</v>
      </c>
      <c r="DI152" s="30">
        <f t="shared" si="172"/>
        <v>1.5293150036922724E-7</v>
      </c>
      <c r="DJ152" s="30">
        <f t="shared" si="173"/>
        <v>1.5293001082067388E-7</v>
      </c>
      <c r="DK152" s="30">
        <f t="shared" si="174"/>
        <v>1.5293001081031284E-7</v>
      </c>
      <c r="DL152" s="30">
        <f t="shared" si="175"/>
        <v>1.5293001081031276E-7</v>
      </c>
      <c r="DN152" s="36">
        <v>2.901E-8</v>
      </c>
      <c r="DO152" s="36">
        <v>0.91012525424000001</v>
      </c>
      <c r="DP152" s="36">
        <v>984.60033162189995</v>
      </c>
      <c r="DQ152" s="30">
        <f t="shared" si="176"/>
        <v>-4.7170453676949696E-9</v>
      </c>
      <c r="DR152" s="30">
        <f t="shared" si="177"/>
        <v>-4.7149456348379601E-9</v>
      </c>
      <c r="DS152" s="30">
        <f t="shared" si="178"/>
        <v>-4.7149456202346696E-9</v>
      </c>
      <c r="DT152" s="30">
        <f t="shared" si="179"/>
        <v>-4.7149456202345165E-9</v>
      </c>
      <c r="DV152" s="36">
        <v>7.1799999999999996E-9</v>
      </c>
      <c r="DW152" s="36">
        <v>4.8368419645399996</v>
      </c>
      <c r="DX152" s="36">
        <v>860.30992875280003</v>
      </c>
      <c r="DY152" s="30">
        <f t="shared" si="180"/>
        <v>7.1639909382751665E-9</v>
      </c>
      <c r="DZ152" s="30">
        <f t="shared" si="181"/>
        <v>7.1640216381691136E-9</v>
      </c>
      <c r="EA152" s="30">
        <f t="shared" si="182"/>
        <v>7.164021638382522E-9</v>
      </c>
      <c r="EB152" s="30">
        <f t="shared" si="183"/>
        <v>7.1640216383825237E-9</v>
      </c>
      <c r="ED152" s="36"/>
      <c r="EE152" s="36"/>
      <c r="EF152" s="36"/>
      <c r="EL152" s="36"/>
      <c r="EM152" s="36"/>
      <c r="EN152" s="36"/>
      <c r="ET152" s="36"/>
      <c r="EU152" s="36"/>
      <c r="EV152" s="36"/>
    </row>
    <row r="153" spans="14:152" s="30" customFormat="1" ht="12.75">
      <c r="N153" s="36">
        <v>1.2639999999999999E-7</v>
      </c>
      <c r="O153" s="36">
        <v>4.7557279769100003</v>
      </c>
      <c r="P153" s="36">
        <v>528.72775724810003</v>
      </c>
      <c r="Q153" s="30">
        <f t="shared" si="152"/>
        <v>-3.1683429741116335E-8</v>
      </c>
      <c r="R153" s="30">
        <f t="shared" si="153"/>
        <v>-3.167860956833551E-8</v>
      </c>
      <c r="S153" s="30">
        <f t="shared" si="154"/>
        <v>-3.1678609534812083E-8</v>
      </c>
      <c r="T153" s="30">
        <f t="shared" si="155"/>
        <v>-3.1678609534811812E-8</v>
      </c>
      <c r="V153" s="36">
        <v>1.6560000000000001E-8</v>
      </c>
      <c r="W153" s="36">
        <v>5.4603928073199999</v>
      </c>
      <c r="X153" s="36">
        <v>2634.2277314714001</v>
      </c>
      <c r="Y153" s="30">
        <f t="shared" si="156"/>
        <v>-1.5917351348838561E-8</v>
      </c>
      <c r="Z153" s="30">
        <f t="shared" si="157"/>
        <v>-1.5918247650152963E-8</v>
      </c>
      <c r="AA153" s="30">
        <f t="shared" si="158"/>
        <v>-1.5918247656384413E-8</v>
      </c>
      <c r="AB153" s="30">
        <f t="shared" si="159"/>
        <v>-1.5918247656384469E-8</v>
      </c>
      <c r="AD153" s="36">
        <v>3.0300000000000001E-9</v>
      </c>
      <c r="AE153" s="36">
        <v>2.4303411761599998</v>
      </c>
      <c r="AF153" s="36">
        <v>70.849445304200003</v>
      </c>
      <c r="AG153" s="30">
        <f t="shared" si="160"/>
        <v>-1.3633635933780935E-9</v>
      </c>
      <c r="AH153" s="30">
        <f t="shared" si="161"/>
        <v>-1.3633493100911339E-9</v>
      </c>
      <c r="AI153" s="30">
        <f t="shared" si="162"/>
        <v>-1.3633493099917965E-9</v>
      </c>
      <c r="AJ153" s="30">
        <f t="shared" si="163"/>
        <v>-1.3633493099917953E-9</v>
      </c>
      <c r="AL153" s="36"/>
      <c r="AM153" s="36"/>
      <c r="AN153" s="36"/>
      <c r="AT153" s="36"/>
      <c r="AU153" s="36"/>
      <c r="AV153" s="36"/>
      <c r="BB153" s="36"/>
      <c r="BC153" s="36"/>
      <c r="BD153" s="36"/>
      <c r="BJ153" s="36">
        <v>5.2000000000000002E-9</v>
      </c>
      <c r="BK153" s="36">
        <v>2.5740609376800001</v>
      </c>
      <c r="BL153" s="36">
        <v>535.10759106600005</v>
      </c>
      <c r="BM153" s="30">
        <f t="shared" si="164"/>
        <v>4.8038091720983657E-9</v>
      </c>
      <c r="BN153" s="30">
        <f t="shared" si="165"/>
        <v>4.8037297997861153E-9</v>
      </c>
      <c r="BO153" s="30">
        <f t="shared" si="166"/>
        <v>4.8037297992340715E-9</v>
      </c>
      <c r="BP153" s="30">
        <f t="shared" si="167"/>
        <v>4.8037297992340658E-9</v>
      </c>
      <c r="BR153" s="36"/>
      <c r="BS153" s="36"/>
      <c r="BT153" s="36"/>
      <c r="BZ153" s="36"/>
      <c r="CA153" s="36"/>
      <c r="CB153" s="36"/>
      <c r="CH153" s="36"/>
      <c r="CI153" s="36"/>
      <c r="CJ153" s="36"/>
      <c r="CP153" s="36"/>
      <c r="CQ153" s="36"/>
      <c r="CR153" s="36"/>
      <c r="CX153" s="36"/>
      <c r="CY153" s="36"/>
      <c r="CZ153" s="36"/>
      <c r="DF153" s="36">
        <v>1.6780000000000001E-7</v>
      </c>
      <c r="DG153" s="36">
        <v>1.90976657921</v>
      </c>
      <c r="DH153" s="36">
        <v>217.23124870109999</v>
      </c>
      <c r="DI153" s="30">
        <f t="shared" si="172"/>
        <v>1.277644782292876E-7</v>
      </c>
      <c r="DJ153" s="30">
        <f t="shared" si="173"/>
        <v>1.2776623874197955E-7</v>
      </c>
      <c r="DK153" s="30">
        <f t="shared" si="174"/>
        <v>1.2776623875422341E-7</v>
      </c>
      <c r="DL153" s="30">
        <f t="shared" si="175"/>
        <v>1.2776623875422352E-7</v>
      </c>
      <c r="DN153" s="36">
        <v>3.5660000000000003E-8</v>
      </c>
      <c r="DO153" s="36">
        <v>1.6340034396800001</v>
      </c>
      <c r="DP153" s="36">
        <v>525.02509864859996</v>
      </c>
      <c r="DQ153" s="30">
        <f t="shared" si="176"/>
        <v>1.0325459476919688E-8</v>
      </c>
      <c r="DR153" s="30">
        <f t="shared" si="177"/>
        <v>1.0324124353113559E-8</v>
      </c>
      <c r="DS153" s="30">
        <f t="shared" si="178"/>
        <v>1.032412434382799E-8</v>
      </c>
      <c r="DT153" s="30">
        <f t="shared" si="179"/>
        <v>1.0324124343827915E-8</v>
      </c>
      <c r="DV153" s="36">
        <v>8.1300000000000007E-9</v>
      </c>
      <c r="DW153" s="36">
        <v>6.0122927024699999</v>
      </c>
      <c r="DX153" s="36">
        <v>2214.7430875962</v>
      </c>
      <c r="DY153" s="30">
        <f t="shared" si="180"/>
        <v>8.1290014434496684E-9</v>
      </c>
      <c r="DZ153" s="30">
        <f t="shared" si="181"/>
        <v>8.1290223574362735E-9</v>
      </c>
      <c r="EA153" s="30">
        <f t="shared" si="182"/>
        <v>8.1290223575809573E-9</v>
      </c>
      <c r="EB153" s="30">
        <f t="shared" si="183"/>
        <v>8.1290223575809573E-9</v>
      </c>
      <c r="ED153" s="36"/>
      <c r="EE153" s="36"/>
      <c r="EF153" s="36"/>
      <c r="EL153" s="36"/>
      <c r="EM153" s="36"/>
      <c r="EN153" s="36"/>
      <c r="ET153" s="36"/>
      <c r="EU153" s="36"/>
      <c r="EV153" s="36"/>
    </row>
    <row r="154" spans="14:152" s="30" customFormat="1" ht="12.75">
      <c r="N154" s="36">
        <v>1.0084E-7</v>
      </c>
      <c r="O154" s="36">
        <v>4.0559981020600002</v>
      </c>
      <c r="P154" s="36">
        <v>38.133035637799999</v>
      </c>
      <c r="Q154" s="30">
        <f t="shared" si="152"/>
        <v>-7.6933142478958E-8</v>
      </c>
      <c r="R154" s="30">
        <f t="shared" si="153"/>
        <v>-7.6933327690094497E-8</v>
      </c>
      <c r="S154" s="30">
        <f t="shared" si="154"/>
        <v>-7.6933327691382583E-8</v>
      </c>
      <c r="T154" s="30">
        <f t="shared" si="155"/>
        <v>-7.6933327691382609E-8</v>
      </c>
      <c r="V154" s="36">
        <v>1.6750000000000001E-8</v>
      </c>
      <c r="W154" s="36">
        <v>6.1560907331500001</v>
      </c>
      <c r="X154" s="36">
        <v>643.82943957709995</v>
      </c>
      <c r="Y154" s="30">
        <f t="shared" si="156"/>
        <v>-1.4233526083587792E-8</v>
      </c>
      <c r="Z154" s="30">
        <f t="shared" si="157"/>
        <v>-1.4233102517304816E-8</v>
      </c>
      <c r="AA154" s="30">
        <f t="shared" si="158"/>
        <v>-1.4233102514358886E-8</v>
      </c>
      <c r="AB154" s="30">
        <f t="shared" si="159"/>
        <v>-1.4233102514358865E-8</v>
      </c>
      <c r="AD154" s="36">
        <v>2.5099999999999998E-9</v>
      </c>
      <c r="AE154" s="36">
        <v>0.43544711316000001</v>
      </c>
      <c r="AF154" s="36">
        <v>3259.8979237837998</v>
      </c>
      <c r="AG154" s="30">
        <f t="shared" si="160"/>
        <v>8.854656182035346E-10</v>
      </c>
      <c r="AH154" s="30">
        <f t="shared" si="161"/>
        <v>8.8603600617648478E-10</v>
      </c>
      <c r="AI154" s="30">
        <f t="shared" si="162"/>
        <v>8.8603601014322651E-10</v>
      </c>
      <c r="AJ154" s="30">
        <f t="shared" si="163"/>
        <v>8.8603601014325981E-10</v>
      </c>
      <c r="AL154" s="36"/>
      <c r="AM154" s="36"/>
      <c r="AN154" s="36"/>
      <c r="AT154" s="36"/>
      <c r="AU154" s="36"/>
      <c r="AV154" s="36"/>
      <c r="BB154" s="36"/>
      <c r="BC154" s="36"/>
      <c r="BD154" s="36"/>
      <c r="BJ154" s="36">
        <v>3.9799999999999999E-9</v>
      </c>
      <c r="BK154" s="36">
        <v>1.4034587011299999</v>
      </c>
      <c r="BL154" s="36">
        <v>960.22130923370003</v>
      </c>
      <c r="BM154" s="30">
        <f t="shared" si="164"/>
        <v>-2.8323291955009957E-9</v>
      </c>
      <c r="BN154" s="30">
        <f t="shared" si="165"/>
        <v>-2.8321291560386215E-9</v>
      </c>
      <c r="BO154" s="30">
        <f t="shared" si="166"/>
        <v>-2.8321291546473397E-9</v>
      </c>
      <c r="BP154" s="30">
        <f t="shared" si="167"/>
        <v>-2.8321291546473273E-9</v>
      </c>
      <c r="BR154" s="36"/>
      <c r="BS154" s="36"/>
      <c r="BT154" s="36"/>
      <c r="BZ154" s="36"/>
      <c r="CA154" s="36"/>
      <c r="CB154" s="36"/>
      <c r="CH154" s="36"/>
      <c r="CI154" s="36"/>
      <c r="CJ154" s="36"/>
      <c r="CP154" s="36"/>
      <c r="CQ154" s="36"/>
      <c r="CR154" s="36"/>
      <c r="CX154" s="36"/>
      <c r="CY154" s="36"/>
      <c r="CZ154" s="36"/>
      <c r="DF154" s="36">
        <v>1.5313E-7</v>
      </c>
      <c r="DG154" s="36">
        <v>1.0590717461900001</v>
      </c>
      <c r="DH154" s="36">
        <v>114.1384744825</v>
      </c>
      <c r="DI154" s="30">
        <f t="shared" si="172"/>
        <v>1.3943006084345866E-7</v>
      </c>
      <c r="DJ154" s="30">
        <f t="shared" si="173"/>
        <v>1.3943059919623721E-7</v>
      </c>
      <c r="DK154" s="30">
        <f t="shared" si="174"/>
        <v>1.3943059919998128E-7</v>
      </c>
      <c r="DL154" s="30">
        <f t="shared" si="175"/>
        <v>1.3943059919998133E-7</v>
      </c>
      <c r="DN154" s="36">
        <v>2.8690000000000001E-8</v>
      </c>
      <c r="DO154" s="36">
        <v>1.3179924197399999</v>
      </c>
      <c r="DP154" s="36">
        <v>611.4430983108</v>
      </c>
      <c r="DQ154" s="30">
        <f t="shared" si="176"/>
        <v>-1.3790008094285609E-8</v>
      </c>
      <c r="DR154" s="30">
        <f t="shared" si="177"/>
        <v>-1.3791154156147791E-8</v>
      </c>
      <c r="DS154" s="30">
        <f t="shared" si="178"/>
        <v>-1.3791154164118305E-8</v>
      </c>
      <c r="DT154" s="30">
        <f t="shared" si="179"/>
        <v>-1.3791154164118371E-8</v>
      </c>
      <c r="DV154" s="36">
        <v>7.4600000000000003E-9</v>
      </c>
      <c r="DW154" s="36">
        <v>1.12371143332</v>
      </c>
      <c r="DX154" s="36">
        <v>739.80866679489998</v>
      </c>
      <c r="DY154" s="30">
        <f t="shared" si="180"/>
        <v>-7.3606551631751696E-9</v>
      </c>
      <c r="DZ154" s="30">
        <f t="shared" si="181"/>
        <v>-7.3607220322448035E-9</v>
      </c>
      <c r="EA154" s="30">
        <f t="shared" si="182"/>
        <v>-7.3607220327097857E-9</v>
      </c>
      <c r="EB154" s="30">
        <f t="shared" si="183"/>
        <v>-7.3607220327097899E-9</v>
      </c>
      <c r="ED154" s="36"/>
      <c r="EE154" s="36"/>
      <c r="EF154" s="36"/>
      <c r="EL154" s="36"/>
      <c r="EM154" s="36"/>
      <c r="EN154" s="36"/>
      <c r="ET154" s="36"/>
      <c r="EU154" s="36"/>
      <c r="EV154" s="36"/>
    </row>
    <row r="155" spans="14:152" s="30" customFormat="1" ht="12.75">
      <c r="N155" s="36">
        <v>1.1536E-7</v>
      </c>
      <c r="O155" s="36">
        <v>2.3503421574500001</v>
      </c>
      <c r="P155" s="36">
        <v>643.82943957709995</v>
      </c>
      <c r="Q155" s="30">
        <f t="shared" si="152"/>
        <v>3.9706107734462655E-8</v>
      </c>
      <c r="R155" s="30">
        <f t="shared" si="153"/>
        <v>3.9700912312155971E-8</v>
      </c>
      <c r="S155" s="30">
        <f t="shared" si="154"/>
        <v>3.9700912276022585E-8</v>
      </c>
      <c r="T155" s="30">
        <f t="shared" si="155"/>
        <v>3.97009122760223E-8</v>
      </c>
      <c r="V155" s="36">
        <v>1.953E-8</v>
      </c>
      <c r="W155" s="36">
        <v>5.09846435548</v>
      </c>
      <c r="X155" s="36">
        <v>17.4084877393</v>
      </c>
      <c r="Y155" s="30">
        <f t="shared" si="156"/>
        <v>5.5762762270178117E-9</v>
      </c>
      <c r="Z155" s="30">
        <f t="shared" si="157"/>
        <v>5.576251951446144E-9</v>
      </c>
      <c r="AA155" s="30">
        <f t="shared" si="158"/>
        <v>5.5762519512773098E-9</v>
      </c>
      <c r="AB155" s="30">
        <f t="shared" si="159"/>
        <v>5.5762519512773098E-9</v>
      </c>
      <c r="AD155" s="36">
        <v>2.2400000000000001E-9</v>
      </c>
      <c r="AE155" s="36">
        <v>4.4975226929299996</v>
      </c>
      <c r="AF155" s="36">
        <v>5223.6939198022001</v>
      </c>
      <c r="AG155" s="30">
        <f t="shared" si="160"/>
        <v>1.759770858681978E-9</v>
      </c>
      <c r="AH155" s="30">
        <f t="shared" si="161"/>
        <v>1.760310101448296E-9</v>
      </c>
      <c r="AI155" s="30">
        <f t="shared" si="162"/>
        <v>1.7603101051976925E-9</v>
      </c>
      <c r="AJ155" s="30">
        <f t="shared" si="163"/>
        <v>1.7603101051977219E-9</v>
      </c>
      <c r="AL155" s="36"/>
      <c r="AM155" s="36"/>
      <c r="AN155" s="36"/>
      <c r="AT155" s="36"/>
      <c r="AU155" s="36"/>
      <c r="AV155" s="36"/>
      <c r="BB155" s="36"/>
      <c r="BC155" s="36"/>
      <c r="BD155" s="36"/>
      <c r="BJ155" s="36">
        <v>4.5699999999999997E-9</v>
      </c>
      <c r="BK155" s="36">
        <v>4.1770865282700003</v>
      </c>
      <c r="BL155" s="36">
        <v>2104.5367663768002</v>
      </c>
      <c r="BM155" s="30">
        <f t="shared" si="164"/>
        <v>1.6197708333360261E-9</v>
      </c>
      <c r="BN155" s="30">
        <f t="shared" si="165"/>
        <v>1.6191007841161228E-9</v>
      </c>
      <c r="BO155" s="30">
        <f t="shared" si="166"/>
        <v>1.6191007794559295E-9</v>
      </c>
      <c r="BP155" s="30">
        <f t="shared" si="167"/>
        <v>1.6191007794558914E-9</v>
      </c>
      <c r="BR155" s="36"/>
      <c r="BS155" s="36"/>
      <c r="BT155" s="36"/>
      <c r="BZ155" s="36"/>
      <c r="CA155" s="36"/>
      <c r="CB155" s="36"/>
      <c r="CH155" s="36"/>
      <c r="CI155" s="36"/>
      <c r="CJ155" s="36"/>
      <c r="CP155" s="36"/>
      <c r="CQ155" s="36"/>
      <c r="CR155" s="36"/>
      <c r="CX155" s="36"/>
      <c r="CY155" s="36"/>
      <c r="CZ155" s="36"/>
      <c r="DF155" s="36">
        <v>1.519E-7</v>
      </c>
      <c r="DG155" s="36">
        <v>1.3231703904200001</v>
      </c>
      <c r="DH155" s="36">
        <v>117.31986822019999</v>
      </c>
      <c r="DI155" s="30">
        <f t="shared" si="172"/>
        <v>1.1880911330950442E-7</v>
      </c>
      <c r="DJ155" s="30">
        <f t="shared" si="173"/>
        <v>1.1880994057888131E-7</v>
      </c>
      <c r="DK155" s="30">
        <f t="shared" si="174"/>
        <v>1.1880994058463474E-7</v>
      </c>
      <c r="DL155" s="30">
        <f t="shared" si="175"/>
        <v>1.188099405846348E-7</v>
      </c>
      <c r="DN155" s="36">
        <v>2.6350000000000001E-8</v>
      </c>
      <c r="DO155" s="36">
        <v>5.2551791053499999</v>
      </c>
      <c r="DP155" s="36">
        <v>532.13864564940002</v>
      </c>
      <c r="DQ155" s="30">
        <f t="shared" si="176"/>
        <v>-1.7648482691943211E-8</v>
      </c>
      <c r="DR155" s="30">
        <f t="shared" si="177"/>
        <v>-1.7647706943285363E-8</v>
      </c>
      <c r="DS155" s="30">
        <f t="shared" si="178"/>
        <v>-1.7647706937890101E-8</v>
      </c>
      <c r="DT155" s="30">
        <f t="shared" si="179"/>
        <v>-1.7647706937890048E-8</v>
      </c>
      <c r="DV155" s="36">
        <v>7.4099999999999998E-9</v>
      </c>
      <c r="DW155" s="36">
        <v>5.9317166200999996</v>
      </c>
      <c r="DX155" s="36">
        <v>2634.2277314714001</v>
      </c>
      <c r="DY155" s="30">
        <f t="shared" si="180"/>
        <v>-5.4176373229389404E-9</v>
      </c>
      <c r="DZ155" s="30">
        <f t="shared" si="181"/>
        <v>-5.4186293814813705E-9</v>
      </c>
      <c r="EA155" s="30">
        <f t="shared" si="182"/>
        <v>-5.4186293883801975E-9</v>
      </c>
      <c r="EB155" s="30">
        <f t="shared" si="183"/>
        <v>-5.4186293883802603E-9</v>
      </c>
      <c r="ED155" s="36"/>
      <c r="EE155" s="36"/>
      <c r="EF155" s="36"/>
      <c r="EL155" s="36"/>
      <c r="EM155" s="36"/>
      <c r="EN155" s="36"/>
      <c r="ET155" s="36"/>
      <c r="EU155" s="36"/>
      <c r="EV155" s="36"/>
    </row>
    <row r="156" spans="14:152" s="30" customFormat="1" ht="12.75">
      <c r="N156" s="36">
        <v>1.0247E-7</v>
      </c>
      <c r="O156" s="36">
        <v>3.6347991149599999</v>
      </c>
      <c r="P156" s="36">
        <v>2744.4340526907999</v>
      </c>
      <c r="Q156" s="30">
        <f t="shared" si="152"/>
        <v>5.6698426812949592E-8</v>
      </c>
      <c r="R156" s="30">
        <f t="shared" si="153"/>
        <v>5.6715877872786495E-8</v>
      </c>
      <c r="S156" s="30">
        <f t="shared" si="154"/>
        <v>5.6715877994146702E-8</v>
      </c>
      <c r="T156" s="30">
        <f t="shared" si="155"/>
        <v>5.6715877994147761E-8</v>
      </c>
      <c r="V156" s="36">
        <v>1.5390000000000001E-8</v>
      </c>
      <c r="W156" s="36">
        <v>2.7531607834599998</v>
      </c>
      <c r="X156" s="36">
        <v>415.55249061209997</v>
      </c>
      <c r="Y156" s="30">
        <f t="shared" si="156"/>
        <v>1.3863902222748462E-8</v>
      </c>
      <c r="Z156" s="30">
        <f t="shared" si="157"/>
        <v>1.3864109078283636E-8</v>
      </c>
      <c r="AA156" s="30">
        <f t="shared" si="158"/>
        <v>1.3864109079722227E-8</v>
      </c>
      <c r="AB156" s="30">
        <f t="shared" si="159"/>
        <v>1.3864109079722239E-8</v>
      </c>
      <c r="AD156" s="36">
        <v>2.7200000000000001E-9</v>
      </c>
      <c r="AE156" s="36">
        <v>2.98590404673</v>
      </c>
      <c r="AF156" s="36">
        <v>1457.5259330619999</v>
      </c>
      <c r="AG156" s="30">
        <f t="shared" si="160"/>
        <v>1.0166432786389004E-9</v>
      </c>
      <c r="AH156" s="30">
        <f t="shared" si="161"/>
        <v>1.016917229415359E-9</v>
      </c>
      <c r="AI156" s="30">
        <f t="shared" si="162"/>
        <v>1.0169172313205871E-9</v>
      </c>
      <c r="AJ156" s="30">
        <f t="shared" si="163"/>
        <v>1.0169172313206051E-9</v>
      </c>
      <c r="AL156" s="36"/>
      <c r="AM156" s="36"/>
      <c r="AN156" s="36"/>
      <c r="AT156" s="36"/>
      <c r="AU156" s="36"/>
      <c r="AV156" s="36"/>
      <c r="BB156" s="36"/>
      <c r="BC156" s="36"/>
      <c r="BD156" s="36"/>
      <c r="BJ156" s="36">
        <v>5.0499999999999997E-9</v>
      </c>
      <c r="BK156" s="36">
        <v>5.3653625632099997</v>
      </c>
      <c r="BL156" s="36">
        <v>1057.8974574808999</v>
      </c>
      <c r="BM156" s="30">
        <f t="shared" si="164"/>
        <v>4.4312419727924906E-9</v>
      </c>
      <c r="BN156" s="30">
        <f t="shared" si="165"/>
        <v>4.4310510577953086E-9</v>
      </c>
      <c r="BO156" s="30">
        <f t="shared" si="166"/>
        <v>4.4310510564674405E-9</v>
      </c>
      <c r="BP156" s="30">
        <f t="shared" si="167"/>
        <v>4.4310510564674297E-9</v>
      </c>
      <c r="BR156" s="36"/>
      <c r="BS156" s="36"/>
      <c r="BT156" s="36"/>
      <c r="BZ156" s="36"/>
      <c r="CA156" s="36"/>
      <c r="CB156" s="36"/>
      <c r="CH156" s="36"/>
      <c r="CI156" s="36"/>
      <c r="CJ156" s="36"/>
      <c r="CP156" s="36"/>
      <c r="CQ156" s="36"/>
      <c r="CR156" s="36"/>
      <c r="CX156" s="36"/>
      <c r="CY156" s="36"/>
      <c r="CZ156" s="36"/>
      <c r="DF156" s="36">
        <v>1.508E-7</v>
      </c>
      <c r="DG156" s="36">
        <v>3.7446907721599998</v>
      </c>
      <c r="DH156" s="36">
        <v>2641.3412784722</v>
      </c>
      <c r="DI156" s="30">
        <f t="shared" si="172"/>
        <v>-1.432781120981291E-8</v>
      </c>
      <c r="DJ156" s="30">
        <f t="shared" si="173"/>
        <v>-1.4298269684953123E-8</v>
      </c>
      <c r="DK156" s="30">
        <f t="shared" si="174"/>
        <v>-1.4298269479495996E-8</v>
      </c>
      <c r="DL156" s="30">
        <f t="shared" si="175"/>
        <v>-1.4298269479494398E-8</v>
      </c>
      <c r="DN156" s="36">
        <v>2.6829999999999999E-8</v>
      </c>
      <c r="DO156" s="36">
        <v>4.2464194577300001</v>
      </c>
      <c r="DP156" s="36">
        <v>3053.7123753465999</v>
      </c>
      <c r="DQ156" s="30">
        <f t="shared" si="176"/>
        <v>2.6641078058626752E-8</v>
      </c>
      <c r="DR156" s="30">
        <f t="shared" si="177"/>
        <v>2.6640354264887087E-8</v>
      </c>
      <c r="DS156" s="30">
        <f t="shared" si="178"/>
        <v>2.6640354259848459E-8</v>
      </c>
      <c r="DT156" s="30">
        <f t="shared" si="179"/>
        <v>2.6640354259848416E-8</v>
      </c>
      <c r="DV156" s="36">
        <v>6.6700000000000003E-9</v>
      </c>
      <c r="DW156" s="36">
        <v>0.89885058002999996</v>
      </c>
      <c r="DX156" s="36">
        <v>106.2741679563</v>
      </c>
      <c r="DY156" s="30">
        <f t="shared" si="180"/>
        <v>6.3528667185201806E-9</v>
      </c>
      <c r="DZ156" s="30">
        <f t="shared" si="181"/>
        <v>6.3528828089880086E-9</v>
      </c>
      <c r="EA156" s="30">
        <f t="shared" si="182"/>
        <v>6.3528828090999129E-9</v>
      </c>
      <c r="EB156" s="30">
        <f t="shared" si="183"/>
        <v>6.3528828090999137E-9</v>
      </c>
      <c r="ED156" s="36"/>
      <c r="EE156" s="36"/>
      <c r="EF156" s="36"/>
      <c r="EL156" s="36"/>
      <c r="EM156" s="36"/>
      <c r="EN156" s="36"/>
      <c r="ET156" s="36"/>
      <c r="EU156" s="36"/>
      <c r="EV156" s="36"/>
    </row>
    <row r="157" spans="14:152" s="30" customFormat="1" ht="12.75">
      <c r="N157" s="36">
        <v>1.0104999999999999E-7</v>
      </c>
      <c r="O157" s="36">
        <v>3.6584533383700002</v>
      </c>
      <c r="P157" s="36">
        <v>107.0249274817</v>
      </c>
      <c r="Q157" s="30">
        <f t="shared" si="152"/>
        <v>-1.0075409741512173E-7</v>
      </c>
      <c r="R157" s="30">
        <f t="shared" si="153"/>
        <v>-1.0075403579550249E-7</v>
      </c>
      <c r="S157" s="30">
        <f t="shared" si="154"/>
        <v>-1.0075403579507392E-7</v>
      </c>
      <c r="T157" s="30">
        <f t="shared" si="155"/>
        <v>-1.0075403579507392E-7</v>
      </c>
      <c r="V157" s="36">
        <v>1.467E-8</v>
      </c>
      <c r="W157" s="36">
        <v>0.54812675158000002</v>
      </c>
      <c r="X157" s="36">
        <v>458.84151979040001</v>
      </c>
      <c r="Y157" s="30">
        <f t="shared" si="156"/>
        <v>-6.0508470269283172E-9</v>
      </c>
      <c r="Z157" s="30">
        <f t="shared" si="157"/>
        <v>-6.0513038705007814E-9</v>
      </c>
      <c r="AA157" s="30">
        <f t="shared" si="158"/>
        <v>-6.0513038736780111E-9</v>
      </c>
      <c r="AB157" s="30">
        <f t="shared" si="159"/>
        <v>-6.0513038736780359E-9</v>
      </c>
      <c r="AD157" s="36">
        <v>2.28E-9</v>
      </c>
      <c r="AE157" s="36">
        <v>5.4789691641499996</v>
      </c>
      <c r="AF157" s="36">
        <v>1603.2999892854</v>
      </c>
      <c r="AG157" s="30">
        <f t="shared" si="160"/>
        <v>-2.1979731796962466E-9</v>
      </c>
      <c r="AH157" s="30">
        <f t="shared" si="161"/>
        <v>-2.1979007695118372E-9</v>
      </c>
      <c r="AI157" s="30">
        <f t="shared" si="162"/>
        <v>-2.197900769008131E-9</v>
      </c>
      <c r="AJ157" s="30">
        <f t="shared" si="163"/>
        <v>-2.1979007690081268E-9</v>
      </c>
      <c r="AL157" s="41"/>
      <c r="AM157" s="41"/>
      <c r="AN157" s="41"/>
      <c r="AT157" s="36"/>
      <c r="AU157" s="36"/>
      <c r="AV157" s="36"/>
      <c r="BB157" s="36"/>
      <c r="BC157" s="36"/>
      <c r="BD157" s="36"/>
      <c r="BJ157" s="36">
        <v>5.3499999999999999E-9</v>
      </c>
      <c r="BK157" s="36">
        <v>4.8045538031300001</v>
      </c>
      <c r="BL157" s="36">
        <v>1593.0050485469001</v>
      </c>
      <c r="BM157" s="30">
        <f t="shared" si="164"/>
        <v>-3.3823556322627497E-9</v>
      </c>
      <c r="BN157" s="30">
        <f t="shared" si="165"/>
        <v>-3.3818636501486122E-9</v>
      </c>
      <c r="BO157" s="30">
        <f t="shared" si="166"/>
        <v>-3.3818636467268166E-9</v>
      </c>
      <c r="BP157" s="30">
        <f t="shared" si="167"/>
        <v>-3.3818636467267877E-9</v>
      </c>
      <c r="BR157" s="36"/>
      <c r="BS157" s="36"/>
      <c r="BT157" s="36"/>
      <c r="BZ157" s="36"/>
      <c r="CA157" s="36"/>
      <c r="CB157" s="36"/>
      <c r="CH157" s="36"/>
      <c r="CI157" s="36"/>
      <c r="CJ157" s="36"/>
      <c r="CP157" s="36"/>
      <c r="CQ157" s="36"/>
      <c r="CR157" s="36"/>
      <c r="CX157" s="36"/>
      <c r="CY157" s="36"/>
      <c r="CZ157" s="36"/>
      <c r="DF157" s="36">
        <v>1.9836000000000001E-7</v>
      </c>
      <c r="DG157" s="36">
        <v>2.7318457132399998</v>
      </c>
      <c r="DH157" s="36">
        <v>39.3568759152</v>
      </c>
      <c r="DI157" s="30">
        <f t="shared" si="172"/>
        <v>-1.6051793539584254E-7</v>
      </c>
      <c r="DJ157" s="30">
        <f t="shared" si="173"/>
        <v>-1.6051759368842302E-7</v>
      </c>
      <c r="DK157" s="30">
        <f t="shared" si="174"/>
        <v>-1.6051759368604649E-7</v>
      </c>
      <c r="DL157" s="30">
        <f t="shared" si="175"/>
        <v>-1.6051759368604649E-7</v>
      </c>
      <c r="DN157" s="36">
        <v>2.6140000000000001E-8</v>
      </c>
      <c r="DO157" s="36">
        <v>3.1786209992100001</v>
      </c>
      <c r="DP157" s="36">
        <v>527.24328453980002</v>
      </c>
      <c r="DQ157" s="30">
        <f t="shared" si="176"/>
        <v>2.5292857305986229E-8</v>
      </c>
      <c r="DR157" s="30">
        <f t="shared" si="177"/>
        <v>2.5293116574098815E-8</v>
      </c>
      <c r="DS157" s="30">
        <f t="shared" si="178"/>
        <v>2.5293116575901831E-8</v>
      </c>
      <c r="DT157" s="30">
        <f t="shared" si="179"/>
        <v>2.5293116575901847E-8</v>
      </c>
      <c r="DV157" s="36">
        <v>5.7299999999999999E-9</v>
      </c>
      <c r="DW157" s="36">
        <v>2.4270182258099999</v>
      </c>
      <c r="DX157" s="36">
        <v>739.05790726949999</v>
      </c>
      <c r="DY157" s="30">
        <f t="shared" si="180"/>
        <v>-5.7173737166612932E-10</v>
      </c>
      <c r="DZ157" s="30">
        <f t="shared" si="181"/>
        <v>-5.7205130054392451E-10</v>
      </c>
      <c r="EA157" s="30">
        <f t="shared" si="182"/>
        <v>-5.7205130272722813E-10</v>
      </c>
      <c r="EB157" s="30">
        <f t="shared" si="183"/>
        <v>-5.720513027272484E-10</v>
      </c>
      <c r="ED157" s="36"/>
      <c r="EE157" s="36"/>
      <c r="EF157" s="36"/>
      <c r="EL157" s="36"/>
      <c r="EM157" s="36"/>
      <c r="EN157" s="36"/>
      <c r="ET157" s="36"/>
      <c r="EU157" s="36"/>
      <c r="EV157" s="36"/>
    </row>
    <row r="158" spans="14:152" s="30" customFormat="1" ht="12.75">
      <c r="N158" s="36">
        <v>1.0121E-7</v>
      </c>
      <c r="O158" s="36">
        <v>1.31482648275</v>
      </c>
      <c r="P158" s="36">
        <v>1905.4647649404001</v>
      </c>
      <c r="Q158" s="30">
        <f t="shared" si="152"/>
        <v>-9.9670932819679512E-8</v>
      </c>
      <c r="R158" s="30">
        <f t="shared" si="153"/>
        <v>-9.9673427968273573E-8</v>
      </c>
      <c r="S158" s="30">
        <f t="shared" si="154"/>
        <v>-9.9673427985619828E-8</v>
      </c>
      <c r="T158" s="30">
        <f t="shared" si="155"/>
        <v>-9.9673427985619947E-8</v>
      </c>
      <c r="V158" s="36">
        <v>1.482E-8</v>
      </c>
      <c r="W158" s="36">
        <v>3.7673627842599999</v>
      </c>
      <c r="X158" s="36">
        <v>534.35683154059996</v>
      </c>
      <c r="Y158" s="30">
        <f t="shared" si="156"/>
        <v>1.0276369475510146E-8</v>
      </c>
      <c r="Z158" s="30">
        <f t="shared" si="157"/>
        <v>1.0276794586296468E-8</v>
      </c>
      <c r="AA158" s="30">
        <f t="shared" si="158"/>
        <v>1.0276794589252966E-8</v>
      </c>
      <c r="AB158" s="30">
        <f t="shared" si="159"/>
        <v>1.0276794589252994E-8</v>
      </c>
      <c r="AD158" s="36">
        <v>2.88E-9</v>
      </c>
      <c r="AE158" s="36">
        <v>2.3014699921699999</v>
      </c>
      <c r="AF158" s="36">
        <v>2854.6403739102002</v>
      </c>
      <c r="AG158" s="30">
        <f t="shared" si="160"/>
        <v>1.6519232001697548E-9</v>
      </c>
      <c r="AH158" s="30">
        <f t="shared" si="161"/>
        <v>1.6514214241576585E-9</v>
      </c>
      <c r="AI158" s="30">
        <f t="shared" si="162"/>
        <v>1.6514214206676497E-9</v>
      </c>
      <c r="AJ158" s="30">
        <f t="shared" si="163"/>
        <v>1.6514214206676206E-9</v>
      </c>
      <c r="AL158" s="36"/>
      <c r="AM158" s="36"/>
      <c r="AN158" s="36"/>
      <c r="AT158" s="36"/>
      <c r="AU158" s="36"/>
      <c r="AV158" s="36"/>
      <c r="BB158" s="36"/>
      <c r="BC158" s="36"/>
      <c r="BD158" s="36"/>
      <c r="BJ158" s="36">
        <v>4.1499999999999999E-9</v>
      </c>
      <c r="BK158" s="36">
        <v>0.96548127237000003</v>
      </c>
      <c r="BL158" s="36">
        <v>2435.155730035</v>
      </c>
      <c r="BM158" s="30">
        <f t="shared" si="164"/>
        <v>4.1481384618931264E-9</v>
      </c>
      <c r="BN158" s="30">
        <f t="shared" si="165"/>
        <v>4.1481609425143994E-9</v>
      </c>
      <c r="BO158" s="30">
        <f t="shared" si="166"/>
        <v>4.1481609426702725E-9</v>
      </c>
      <c r="BP158" s="30">
        <f t="shared" si="167"/>
        <v>4.1481609426702742E-9</v>
      </c>
      <c r="BR158" s="36"/>
      <c r="BS158" s="36"/>
      <c r="BT158" s="36"/>
      <c r="BZ158" s="36"/>
      <c r="CA158" s="36"/>
      <c r="CB158" s="36"/>
      <c r="CH158" s="36"/>
      <c r="CI158" s="36"/>
      <c r="CJ158" s="36"/>
      <c r="CP158" s="36"/>
      <c r="CQ158" s="36"/>
      <c r="CR158" s="36"/>
      <c r="CX158" s="36"/>
      <c r="CY158" s="36"/>
      <c r="CZ158" s="36"/>
      <c r="DF158" s="36">
        <v>1.4707999999999999E-7</v>
      </c>
      <c r="DG158" s="36">
        <v>1.67270454473</v>
      </c>
      <c r="DH158" s="36">
        <v>529.16970023279998</v>
      </c>
      <c r="DI158" s="30">
        <f t="shared" si="172"/>
        <v>4.479530035110883E-8</v>
      </c>
      <c r="DJ158" s="30">
        <f t="shared" si="173"/>
        <v>4.478977722825485E-8</v>
      </c>
      <c r="DK158" s="30">
        <f t="shared" si="174"/>
        <v>4.4789777189842461E-8</v>
      </c>
      <c r="DL158" s="30">
        <f t="shared" si="175"/>
        <v>4.478977718984215E-8</v>
      </c>
      <c r="DN158" s="36">
        <v>2.2510000000000001E-8</v>
      </c>
      <c r="DO158" s="36">
        <v>4.2159824735999996</v>
      </c>
      <c r="DP158" s="36">
        <v>739.05790726949999</v>
      </c>
      <c r="DQ158" s="30">
        <f t="shared" si="176"/>
        <v>2.2352878383837532E-8</v>
      </c>
      <c r="DR158" s="30">
        <f t="shared" si="177"/>
        <v>2.2353024538088429E-8</v>
      </c>
      <c r="DS158" s="30">
        <f t="shared" si="178"/>
        <v>2.2353024539104667E-8</v>
      </c>
      <c r="DT158" s="30">
        <f t="shared" si="179"/>
        <v>2.2353024539104677E-8</v>
      </c>
      <c r="DV158" s="36">
        <v>7.3399999999999999E-9</v>
      </c>
      <c r="DW158" s="36">
        <v>0.72837704618999999</v>
      </c>
      <c r="DX158" s="36">
        <v>1354.4331588434</v>
      </c>
      <c r="DY158" s="30">
        <f t="shared" si="180"/>
        <v>6.4478107459460549E-9</v>
      </c>
      <c r="DZ158" s="30">
        <f t="shared" si="181"/>
        <v>6.4474567925101176E-9</v>
      </c>
      <c r="EA158" s="30">
        <f t="shared" si="182"/>
        <v>6.447456790048218E-9</v>
      </c>
      <c r="EB158" s="30">
        <f t="shared" si="183"/>
        <v>6.4474567900481956E-9</v>
      </c>
      <c r="ED158" s="36"/>
      <c r="EE158" s="36"/>
      <c r="EF158" s="36"/>
      <c r="EL158" s="36"/>
      <c r="EM158" s="36"/>
      <c r="EN158" s="36"/>
      <c r="ET158" s="36"/>
      <c r="EU158" s="36"/>
      <c r="EV158" s="36"/>
    </row>
    <row r="159" spans="14:152" s="30" customFormat="1" ht="12.75">
      <c r="N159" s="36">
        <v>9.3410000000000001E-8</v>
      </c>
      <c r="O159" s="36">
        <v>5.9217669388700003</v>
      </c>
      <c r="P159" s="36">
        <v>1148.2476104062</v>
      </c>
      <c r="Q159" s="30">
        <f t="shared" si="152"/>
        <v>8.4321877023842902E-8</v>
      </c>
      <c r="R159" s="30">
        <f t="shared" si="153"/>
        <v>8.4318438544592609E-8</v>
      </c>
      <c r="S159" s="30">
        <f t="shared" si="154"/>
        <v>8.4318438520676554E-8</v>
      </c>
      <c r="T159" s="30">
        <f t="shared" si="155"/>
        <v>8.4318438520676382E-8</v>
      </c>
      <c r="V159" s="36">
        <v>1.446E-8</v>
      </c>
      <c r="W159" s="36">
        <v>3.1580277079100001</v>
      </c>
      <c r="X159" s="36">
        <v>25.129781913599999</v>
      </c>
      <c r="Y159" s="30">
        <f t="shared" si="156"/>
        <v>-1.4350934531113295E-8</v>
      </c>
      <c r="Z159" s="30">
        <f t="shared" si="157"/>
        <v>-1.4350931212272321E-8</v>
      </c>
      <c r="AA159" s="30">
        <f t="shared" si="158"/>
        <v>-1.435093121224924E-8</v>
      </c>
      <c r="AB159" s="30">
        <f t="shared" si="159"/>
        <v>-1.435093121224924E-8</v>
      </c>
      <c r="AD159" s="36">
        <v>2.0700000000000001E-9</v>
      </c>
      <c r="AE159" s="36">
        <v>5.94297320087</v>
      </c>
      <c r="AF159" s="36">
        <v>9153.9036160218002</v>
      </c>
      <c r="AG159" s="30">
        <f t="shared" si="160"/>
        <v>1.3981893432180447E-9</v>
      </c>
      <c r="AH159" s="30">
        <f t="shared" si="161"/>
        <v>1.3971480119725029E-9</v>
      </c>
      <c r="AI159" s="30">
        <f t="shared" si="162"/>
        <v>1.3971480047280052E-9</v>
      </c>
      <c r="AJ159" s="30">
        <f t="shared" si="163"/>
        <v>1.397148004727951E-9</v>
      </c>
      <c r="AL159" s="36"/>
      <c r="AM159" s="36"/>
      <c r="AN159" s="36"/>
      <c r="AT159" s="36"/>
      <c r="AU159" s="36"/>
      <c r="AV159" s="36"/>
      <c r="BB159" s="36"/>
      <c r="BC159" s="36"/>
      <c r="BD159" s="36"/>
      <c r="BJ159" s="36">
        <v>5.1899999999999997E-9</v>
      </c>
      <c r="BK159" s="36">
        <v>0.54543519483000003</v>
      </c>
      <c r="BL159" s="36">
        <v>1061.8296107440001</v>
      </c>
      <c r="BM159" s="30">
        <f t="shared" si="164"/>
        <v>3.0558476957574817E-9</v>
      </c>
      <c r="BN159" s="30">
        <f t="shared" si="165"/>
        <v>3.0561795480339281E-9</v>
      </c>
      <c r="BO159" s="30">
        <f t="shared" si="166"/>
        <v>3.0561795503418228E-9</v>
      </c>
      <c r="BP159" s="30">
        <f t="shared" si="167"/>
        <v>3.0561795503418456E-9</v>
      </c>
      <c r="BR159" s="36"/>
      <c r="BS159" s="36"/>
      <c r="BT159" s="36"/>
      <c r="BZ159" s="36"/>
      <c r="CA159" s="36"/>
      <c r="CB159" s="36"/>
      <c r="CH159" s="36"/>
      <c r="CI159" s="36"/>
      <c r="CJ159" s="36"/>
      <c r="CP159" s="36"/>
      <c r="CQ159" s="36"/>
      <c r="CR159" s="36"/>
      <c r="CX159" s="36"/>
      <c r="CY159" s="36"/>
      <c r="CZ159" s="36"/>
      <c r="DF159" s="36">
        <v>1.4035999999999999E-7</v>
      </c>
      <c r="DG159" s="36">
        <v>3.5430527002200001</v>
      </c>
      <c r="DH159" s="36">
        <v>142.44965013379999</v>
      </c>
      <c r="DI159" s="30">
        <f t="shared" si="172"/>
        <v>-1.2990744725756248E-7</v>
      </c>
      <c r="DJ159" s="30">
        <f t="shared" si="173"/>
        <v>-1.2990688316912582E-7</v>
      </c>
      <c r="DK159" s="30">
        <f t="shared" si="174"/>
        <v>-1.2990688316520266E-7</v>
      </c>
      <c r="DL159" s="30">
        <f t="shared" si="175"/>
        <v>-1.2990688316520266E-7</v>
      </c>
      <c r="DN159" s="36">
        <v>2.2679999999999999E-8</v>
      </c>
      <c r="DO159" s="36">
        <v>5.5224811055999998</v>
      </c>
      <c r="DP159" s="36">
        <v>524.27433912319998</v>
      </c>
      <c r="DQ159" s="30">
        <f t="shared" si="176"/>
        <v>-1.9614296194581687E-8</v>
      </c>
      <c r="DR159" s="30">
        <f t="shared" si="177"/>
        <v>-1.9613851408352511E-8</v>
      </c>
      <c r="DS159" s="30">
        <f t="shared" si="178"/>
        <v>-1.9613851405259014E-8</v>
      </c>
      <c r="DT159" s="30">
        <f t="shared" si="179"/>
        <v>-1.9613851405258991E-8</v>
      </c>
      <c r="DV159" s="36">
        <v>6.6199999999999999E-9</v>
      </c>
      <c r="DW159" s="36">
        <v>2.2176897639000002</v>
      </c>
      <c r="DX159" s="36">
        <v>2015.6710861598001</v>
      </c>
      <c r="DY159" s="30">
        <f t="shared" si="180"/>
        <v>-5.9128409494389527E-9</v>
      </c>
      <c r="DZ159" s="30">
        <f t="shared" si="181"/>
        <v>-5.9132879523299425E-9</v>
      </c>
      <c r="EA159" s="30">
        <f t="shared" si="182"/>
        <v>-5.9132879554382846E-9</v>
      </c>
      <c r="EB159" s="30">
        <f t="shared" si="183"/>
        <v>-5.913287955438316E-9</v>
      </c>
      <c r="ED159" s="36"/>
      <c r="EE159" s="36"/>
      <c r="EF159" s="36"/>
      <c r="EL159" s="36"/>
      <c r="EM159" s="36"/>
      <c r="EN159" s="36"/>
      <c r="ET159" s="36"/>
      <c r="EU159" s="36"/>
      <c r="EV159" s="36"/>
    </row>
    <row r="160" spans="14:152" s="30" customFormat="1" ht="12.75">
      <c r="N160" s="36">
        <v>8.7960000000000001E-8</v>
      </c>
      <c r="O160" s="36">
        <v>2.7742182280900001</v>
      </c>
      <c r="P160" s="36">
        <v>6.5922821389999999</v>
      </c>
      <c r="Q160" s="30">
        <f t="shared" si="152"/>
        <v>-8.0881429191170323E-8</v>
      </c>
      <c r="R160" s="30">
        <f t="shared" si="153"/>
        <v>-8.0881412211843821E-8</v>
      </c>
      <c r="S160" s="30">
        <f t="shared" si="154"/>
        <v>-8.0881412211725726E-8</v>
      </c>
      <c r="T160" s="30">
        <f t="shared" si="155"/>
        <v>-8.0881412211725726E-8</v>
      </c>
      <c r="V160" s="36">
        <v>1.667E-8</v>
      </c>
      <c r="W160" s="36">
        <v>0.26406950755000003</v>
      </c>
      <c r="X160" s="36">
        <v>835.03713448730002</v>
      </c>
      <c r="Y160" s="30">
        <f t="shared" si="156"/>
        <v>-5.661799211370606E-9</v>
      </c>
      <c r="Z160" s="30">
        <f t="shared" si="157"/>
        <v>-5.6608237662973948E-9</v>
      </c>
      <c r="AA160" s="30">
        <f t="shared" si="158"/>
        <v>-5.6608237595133019E-9</v>
      </c>
      <c r="AB160" s="30">
        <f t="shared" si="159"/>
        <v>-5.6608237595132465E-9</v>
      </c>
      <c r="AD160" s="36">
        <v>2.4300000000000001E-9</v>
      </c>
      <c r="AE160" s="36">
        <v>1.5860425144700001</v>
      </c>
      <c r="AF160" s="36">
        <v>2744.4340526907999</v>
      </c>
      <c r="AG160" s="30">
        <f t="shared" si="160"/>
        <v>1.1788291414477777E-9</v>
      </c>
      <c r="AH160" s="30">
        <f t="shared" si="161"/>
        <v>1.1783946402062144E-9</v>
      </c>
      <c r="AI160" s="30">
        <f t="shared" si="162"/>
        <v>1.1783946371841782E-9</v>
      </c>
      <c r="AJ160" s="30">
        <f t="shared" si="163"/>
        <v>1.1783946371841518E-9</v>
      </c>
      <c r="AL160" s="36"/>
      <c r="AM160" s="36"/>
      <c r="AN160" s="36"/>
      <c r="AT160" s="36"/>
      <c r="AU160" s="36"/>
      <c r="AV160" s="36"/>
      <c r="BB160" s="36"/>
      <c r="BC160" s="36"/>
      <c r="BD160" s="36"/>
      <c r="BJ160" s="36">
        <v>3.5899999999999998E-9</v>
      </c>
      <c r="BK160" s="36">
        <v>4.0270445407500004</v>
      </c>
      <c r="BL160" s="36">
        <v>1059.430114299</v>
      </c>
      <c r="BM160" s="30">
        <f t="shared" si="164"/>
        <v>-9.7916033349477851E-10</v>
      </c>
      <c r="BN160" s="30">
        <f t="shared" si="165"/>
        <v>-9.7943294732094243E-10</v>
      </c>
      <c r="BO160" s="30">
        <f t="shared" si="166"/>
        <v>-9.7943294921689437E-10</v>
      </c>
      <c r="BP160" s="30">
        <f t="shared" si="167"/>
        <v>-9.7943294921690967E-10</v>
      </c>
      <c r="BR160" s="36"/>
      <c r="BS160" s="36"/>
      <c r="BT160" s="36"/>
      <c r="BZ160" s="36"/>
      <c r="CA160" s="36"/>
      <c r="CB160" s="36"/>
      <c r="CH160" s="36"/>
      <c r="CI160" s="36"/>
      <c r="CJ160" s="36"/>
      <c r="CP160" s="36"/>
      <c r="CQ160" s="36"/>
      <c r="CR160" s="36"/>
      <c r="CX160" s="36"/>
      <c r="CY160" s="36"/>
      <c r="CZ160" s="36"/>
      <c r="DF160" s="36">
        <v>1.2931000000000001E-7</v>
      </c>
      <c r="DG160" s="36">
        <v>1.48829749349</v>
      </c>
      <c r="DH160" s="36">
        <v>3267.0114707846001</v>
      </c>
      <c r="DI160" s="30">
        <f t="shared" si="172"/>
        <v>-7.8552135663964657E-8</v>
      </c>
      <c r="DJ160" s="30">
        <f t="shared" si="173"/>
        <v>-7.8527132062966181E-8</v>
      </c>
      <c r="DK160" s="30">
        <f t="shared" si="174"/>
        <v>-7.8527131889055242E-8</v>
      </c>
      <c r="DL160" s="30">
        <f t="shared" si="175"/>
        <v>-7.8527131889053773E-8</v>
      </c>
      <c r="DN160" s="36">
        <v>2.372E-8</v>
      </c>
      <c r="DO160" s="36">
        <v>4.19741177512</v>
      </c>
      <c r="DP160" s="36">
        <v>217.23124870109999</v>
      </c>
      <c r="DQ160" s="30">
        <f t="shared" si="176"/>
        <v>-2.3458465214822838E-8</v>
      </c>
      <c r="DR160" s="30">
        <f t="shared" si="177"/>
        <v>-2.3458408361673627E-8</v>
      </c>
      <c r="DS160" s="30">
        <f t="shared" si="178"/>
        <v>-2.3458408361278208E-8</v>
      </c>
      <c r="DT160" s="30">
        <f t="shared" si="179"/>
        <v>-2.3458408361278205E-8</v>
      </c>
      <c r="DV160" s="36">
        <v>7.8199999999999999E-9</v>
      </c>
      <c r="DW160" s="36">
        <v>2.5240120286200001</v>
      </c>
      <c r="DX160" s="36">
        <v>3679.382567659</v>
      </c>
      <c r="DY160" s="30">
        <f t="shared" si="180"/>
        <v>4.4015115007642331E-9</v>
      </c>
      <c r="DZ160" s="30">
        <f t="shared" si="181"/>
        <v>4.4032831838973179E-9</v>
      </c>
      <c r="EA160" s="30">
        <f t="shared" si="182"/>
        <v>4.4032831962178522E-9</v>
      </c>
      <c r="EB160" s="30">
        <f t="shared" si="183"/>
        <v>4.4032831962179432E-9</v>
      </c>
      <c r="ED160" s="36"/>
      <c r="EE160" s="36"/>
      <c r="EF160" s="36"/>
      <c r="EL160" s="36"/>
      <c r="EM160" s="36"/>
      <c r="EN160" s="36"/>
      <c r="ET160" s="36"/>
      <c r="EU160" s="36"/>
      <c r="EV160" s="36"/>
    </row>
    <row r="161" spans="14:152" s="30" customFormat="1" ht="12.75">
      <c r="N161" s="36">
        <v>8.42E-8</v>
      </c>
      <c r="O161" s="36">
        <v>4.5253775680899997</v>
      </c>
      <c r="P161" s="36">
        <v>1677.9385755008</v>
      </c>
      <c r="Q161" s="30">
        <f t="shared" si="152"/>
        <v>5.5268150385079825E-9</v>
      </c>
      <c r="R161" s="30">
        <f t="shared" si="153"/>
        <v>5.5373182204316572E-9</v>
      </c>
      <c r="S161" s="30">
        <f t="shared" si="154"/>
        <v>5.5373182934788033E-9</v>
      </c>
      <c r="T161" s="30">
        <f t="shared" si="155"/>
        <v>5.5373182934794005E-9</v>
      </c>
      <c r="V161" s="36">
        <v>1.472E-8</v>
      </c>
      <c r="W161" s="36">
        <v>0.83054329617</v>
      </c>
      <c r="X161" s="36">
        <v>28.311175651300001</v>
      </c>
      <c r="Y161" s="30">
        <f t="shared" si="156"/>
        <v>1.1505149173436879E-8</v>
      </c>
      <c r="Z161" s="30">
        <f t="shared" si="157"/>
        <v>1.1505168540726666E-8</v>
      </c>
      <c r="AA161" s="30">
        <f t="shared" si="158"/>
        <v>1.1505168540861363E-8</v>
      </c>
      <c r="AB161" s="30">
        <f t="shared" si="159"/>
        <v>1.1505168540861364E-8</v>
      </c>
      <c r="AD161" s="36">
        <v>2.28E-9</v>
      </c>
      <c r="AE161" s="36">
        <v>1.28182702946</v>
      </c>
      <c r="AF161" s="36">
        <v>2310.7223148140001</v>
      </c>
      <c r="AG161" s="30">
        <f t="shared" ref="AG161:AG191" si="184">AD161*COS(AE161+AF161*$C$22)</f>
        <v>1.1615886041398668E-9</v>
      </c>
      <c r="AH161" s="30">
        <f t="shared" ref="AH161:AH191" si="185">AD161*COS(AE161+AF161*$C$43)</f>
        <v>1.1619263406532259E-9</v>
      </c>
      <c r="AI161" s="30">
        <f t="shared" ref="AI161:AI191" si="186">AD161*COS(AE161+AF161*$C$64)</f>
        <v>1.1619263430019912E-9</v>
      </c>
      <c r="AJ161" s="30">
        <f t="shared" ref="AJ161:AJ191" si="187">AD161*COS(AE161+AF161*$C$85)</f>
        <v>1.1619263430020121E-9</v>
      </c>
      <c r="AL161" s="36"/>
      <c r="AM161" s="36"/>
      <c r="AN161" s="36"/>
      <c r="AT161" s="36"/>
      <c r="AU161" s="36"/>
      <c r="AV161" s="36"/>
      <c r="BB161" s="36"/>
      <c r="BC161" s="36"/>
      <c r="BD161" s="36"/>
      <c r="BJ161" s="36">
        <v>3.5600000000000001E-9</v>
      </c>
      <c r="BK161" s="36">
        <v>2.6681810552199998</v>
      </c>
      <c r="BL161" s="36">
        <v>835.03713448730002</v>
      </c>
      <c r="BM161" s="30">
        <f t="shared" si="164"/>
        <v>-1.3565881870039508E-9</v>
      </c>
      <c r="BN161" s="30">
        <f t="shared" si="165"/>
        <v>-1.3567929502936278E-9</v>
      </c>
      <c r="BO161" s="30">
        <f t="shared" si="166"/>
        <v>-1.3567929517176955E-9</v>
      </c>
      <c r="BP161" s="30">
        <f t="shared" si="167"/>
        <v>-1.3567929517177071E-9</v>
      </c>
      <c r="BR161" s="36"/>
      <c r="BS161" s="36"/>
      <c r="BT161" s="36"/>
      <c r="BZ161" s="36"/>
      <c r="CA161" s="36"/>
      <c r="CB161" s="36"/>
      <c r="CH161" s="36"/>
      <c r="CI161" s="36"/>
      <c r="CJ161" s="36"/>
      <c r="CP161" s="36"/>
      <c r="CQ161" s="36"/>
      <c r="CR161" s="36"/>
      <c r="CX161" s="36"/>
      <c r="CY161" s="36"/>
      <c r="CZ161" s="36"/>
      <c r="DF161" s="36">
        <v>1.4924E-7</v>
      </c>
      <c r="DG161" s="36">
        <v>1.3254608593999999</v>
      </c>
      <c r="DH161" s="36">
        <v>490.3340891794</v>
      </c>
      <c r="DI161" s="30">
        <f t="shared" si="172"/>
        <v>2.6360625205670826E-8</v>
      </c>
      <c r="DJ161" s="30">
        <f t="shared" si="173"/>
        <v>2.6355258989541697E-8</v>
      </c>
      <c r="DK161" s="30">
        <f t="shared" si="174"/>
        <v>2.6355258952220668E-8</v>
      </c>
      <c r="DL161" s="30">
        <f t="shared" si="175"/>
        <v>2.635525895222034E-8</v>
      </c>
      <c r="DN161" s="36">
        <v>2.6230000000000001E-8</v>
      </c>
      <c r="DO161" s="36">
        <v>5.8264742795800002</v>
      </c>
      <c r="DP161" s="36">
        <v>732.69511979410004</v>
      </c>
      <c r="DQ161" s="30">
        <f t="shared" si="176"/>
        <v>-5.0360756387405512E-9</v>
      </c>
      <c r="DR161" s="30">
        <f t="shared" si="177"/>
        <v>-5.0346704323418364E-9</v>
      </c>
      <c r="DS161" s="30">
        <f t="shared" si="178"/>
        <v>-5.0346704225688687E-9</v>
      </c>
      <c r="DT161" s="30">
        <f t="shared" si="179"/>
        <v>-5.0346704225687777E-9</v>
      </c>
      <c r="DV161" s="36">
        <v>7.7900000000000006E-9</v>
      </c>
      <c r="DW161" s="36">
        <v>2.38608991574</v>
      </c>
      <c r="DX161" s="36">
        <v>3267.0114707846001</v>
      </c>
      <c r="DY161" s="30">
        <f t="shared" ref="DY161:DY190" si="188">DV161*COS(DW161+DX161*$C$22)</f>
        <v>-7.7884216736265361E-9</v>
      </c>
      <c r="DZ161" s="30">
        <f t="shared" ref="DZ161:DZ190" si="189">DV161*COS(DW161+DX161*$C$43)</f>
        <v>-7.7883832763664967E-9</v>
      </c>
      <c r="EA161" s="30">
        <f t="shared" ref="EA161:EA190" si="190">DV161*COS(DW161+DX161*$C$64)</f>
        <v>-7.7883832760978467E-9</v>
      </c>
      <c r="EB161" s="30">
        <f t="shared" ref="EB161:EB190" si="191">DV161*COS(DW161+DX161*$C$85)</f>
        <v>-7.788383276097845E-9</v>
      </c>
      <c r="ED161" s="36"/>
      <c r="EE161" s="36"/>
      <c r="EF161" s="36"/>
      <c r="EL161" s="36"/>
      <c r="EM161" s="36"/>
      <c r="EN161" s="36"/>
      <c r="ET161" s="36"/>
      <c r="EU161" s="36"/>
      <c r="EV161" s="36"/>
    </row>
    <row r="162" spans="14:152" s="30" customFormat="1" ht="12.75">
      <c r="N162" s="36">
        <v>1.0128E-7</v>
      </c>
      <c r="O162" s="36">
        <v>2.0903447254400001</v>
      </c>
      <c r="P162" s="36">
        <v>511.5317178299</v>
      </c>
      <c r="Q162" s="30">
        <f t="shared" si="152"/>
        <v>7.4389233504860346E-8</v>
      </c>
      <c r="R162" s="30">
        <f t="shared" si="153"/>
        <v>7.438661409720634E-8</v>
      </c>
      <c r="S162" s="30">
        <f t="shared" si="154"/>
        <v>7.4386614078988554E-8</v>
      </c>
      <c r="T162" s="30">
        <f t="shared" si="155"/>
        <v>7.4386614078988409E-8</v>
      </c>
      <c r="V162" s="36">
        <v>1.6549999999999999E-8</v>
      </c>
      <c r="W162" s="36">
        <v>0.88908548503999996</v>
      </c>
      <c r="X162" s="36">
        <v>1781.0313497193999</v>
      </c>
      <c r="Y162" s="30">
        <f t="shared" si="156"/>
        <v>-1.4982052356003105E-8</v>
      </c>
      <c r="Z162" s="30">
        <f t="shared" si="157"/>
        <v>-1.4982985232574195E-8</v>
      </c>
      <c r="AA162" s="30">
        <f t="shared" si="158"/>
        <v>-1.4982985239061237E-8</v>
      </c>
      <c r="AB162" s="30">
        <f t="shared" si="159"/>
        <v>-1.4982985239061296E-8</v>
      </c>
      <c r="AD162" s="36">
        <v>2.2400000000000001E-9</v>
      </c>
      <c r="AE162" s="36">
        <v>1.2862390513199999</v>
      </c>
      <c r="AF162" s="36">
        <v>3060.8259223474001</v>
      </c>
      <c r="AG162" s="30">
        <f t="shared" si="184"/>
        <v>-2.2393956603325854E-9</v>
      </c>
      <c r="AH162" s="30">
        <f t="shared" si="185"/>
        <v>-2.2394074669220398E-9</v>
      </c>
      <c r="AI162" s="30">
        <f t="shared" si="186"/>
        <v>-2.2394074670037474E-9</v>
      </c>
      <c r="AJ162" s="30">
        <f t="shared" si="187"/>
        <v>-2.2394074670037478E-9</v>
      </c>
      <c r="AL162" s="36"/>
      <c r="AM162" s="36"/>
      <c r="AN162" s="36"/>
      <c r="AT162" s="36"/>
      <c r="AU162" s="36"/>
      <c r="AV162" s="36"/>
      <c r="BB162" s="36"/>
      <c r="BC162" s="36"/>
      <c r="BD162" s="36"/>
      <c r="BJ162" s="36">
        <v>4.4299999999999998E-9</v>
      </c>
      <c r="BK162" s="36">
        <v>5.2751370037600003</v>
      </c>
      <c r="BL162" s="36">
        <v>1.4844727083</v>
      </c>
      <c r="BM162" s="30">
        <f t="shared" si="164"/>
        <v>2.3325409886890452E-9</v>
      </c>
      <c r="BN162" s="30">
        <f t="shared" si="165"/>
        <v>2.3325405721592699E-9</v>
      </c>
      <c r="BO162" s="30">
        <f t="shared" si="166"/>
        <v>2.3325405721563732E-9</v>
      </c>
      <c r="BP162" s="30">
        <f t="shared" si="167"/>
        <v>2.3325405721563732E-9</v>
      </c>
      <c r="BR162" s="36"/>
      <c r="BS162" s="36"/>
      <c r="BT162" s="36"/>
      <c r="BZ162" s="36"/>
      <c r="CA162" s="36"/>
      <c r="CB162" s="36"/>
      <c r="CH162" s="36"/>
      <c r="CI162" s="36"/>
      <c r="CJ162" s="36"/>
      <c r="CP162" s="36"/>
      <c r="CQ162" s="36"/>
      <c r="CR162" s="36"/>
      <c r="CX162" s="36"/>
      <c r="CY162" s="36"/>
      <c r="CZ162" s="36"/>
      <c r="DF162" s="36">
        <v>1.4753E-7</v>
      </c>
      <c r="DG162" s="36">
        <v>4.6453061802700004</v>
      </c>
      <c r="DH162" s="36">
        <v>6283.0758499914</v>
      </c>
      <c r="DI162" s="30">
        <f t="shared" si="172"/>
        <v>5.0107388421745524E-8</v>
      </c>
      <c r="DJ162" s="30">
        <f t="shared" si="173"/>
        <v>5.0172337372602394E-8</v>
      </c>
      <c r="DK162" s="30">
        <f t="shared" si="174"/>
        <v>5.0172337824270259E-8</v>
      </c>
      <c r="DL162" s="30">
        <f t="shared" si="175"/>
        <v>5.017233782427421E-8</v>
      </c>
      <c r="DN162" s="36">
        <v>2.6659999999999999E-8</v>
      </c>
      <c r="DO162" s="36">
        <v>3.9253805695100001</v>
      </c>
      <c r="DP162" s="36">
        <v>210.11770170029999</v>
      </c>
      <c r="DQ162" s="30">
        <f t="shared" si="176"/>
        <v>-2.4746066725825117E-8</v>
      </c>
      <c r="DR162" s="30">
        <f t="shared" si="177"/>
        <v>-2.4745911446430075E-8</v>
      </c>
      <c r="DS162" s="30">
        <f t="shared" si="178"/>
        <v>-2.4745911445350124E-8</v>
      </c>
      <c r="DT162" s="30">
        <f t="shared" si="179"/>
        <v>-2.4745911445350114E-8</v>
      </c>
      <c r="DV162" s="36">
        <v>5.5299999999999997E-9</v>
      </c>
      <c r="DW162" s="36">
        <v>1.8521112767600001</v>
      </c>
      <c r="DX162" s="36">
        <v>453.42489381899998</v>
      </c>
      <c r="DY162" s="30">
        <f t="shared" si="188"/>
        <v>4.3620842917576663E-9</v>
      </c>
      <c r="DZ162" s="30">
        <f t="shared" si="189"/>
        <v>4.361969466731832E-9</v>
      </c>
      <c r="EA162" s="30">
        <f t="shared" si="190"/>
        <v>4.3619694659332322E-9</v>
      </c>
      <c r="EB162" s="30">
        <f t="shared" si="191"/>
        <v>4.3619694659332256E-9</v>
      </c>
      <c r="ED162" s="36"/>
      <c r="EE162" s="36"/>
      <c r="EF162" s="36"/>
      <c r="EL162" s="36"/>
      <c r="EM162" s="36"/>
      <c r="EN162" s="36"/>
      <c r="ET162" s="36"/>
      <c r="EU162" s="36"/>
      <c r="EV162" s="36"/>
    </row>
    <row r="163" spans="14:152" s="30" customFormat="1" ht="12.75">
      <c r="N163" s="36">
        <v>8.2720000000000002E-8</v>
      </c>
      <c r="O163" s="36">
        <v>2.9868267335400001</v>
      </c>
      <c r="P163" s="36">
        <v>540.73666535849998</v>
      </c>
      <c r="Q163" s="30">
        <f t="shared" si="152"/>
        <v>8.2714693364499355E-8</v>
      </c>
      <c r="R163" s="30">
        <f t="shared" si="153"/>
        <v>8.2714655550513621E-8</v>
      </c>
      <c r="S163" s="30">
        <f t="shared" si="154"/>
        <v>8.2714655550250168E-8</v>
      </c>
      <c r="T163" s="30">
        <f t="shared" si="155"/>
        <v>8.2714655550250168E-8</v>
      </c>
      <c r="V163" s="36">
        <v>1.294E-8</v>
      </c>
      <c r="W163" s="36">
        <v>5.76241191046</v>
      </c>
      <c r="X163" s="36">
        <v>440.82528487759998</v>
      </c>
      <c r="Y163" s="30">
        <f t="shared" si="156"/>
        <v>-1.2738669234866104E-8</v>
      </c>
      <c r="Z163" s="30">
        <f t="shared" si="157"/>
        <v>-1.2738743903807125E-8</v>
      </c>
      <c r="AA163" s="30">
        <f t="shared" si="158"/>
        <v>-1.2738743904326385E-8</v>
      </c>
      <c r="AB163" s="30">
        <f t="shared" si="159"/>
        <v>-1.273874390432639E-8</v>
      </c>
      <c r="AD163" s="36">
        <v>2.2200000000000002E-9</v>
      </c>
      <c r="AE163" s="36">
        <v>0.63265553396999996</v>
      </c>
      <c r="AF163" s="36">
        <v>3163.9186965660001</v>
      </c>
      <c r="AG163" s="30">
        <f t="shared" si="184"/>
        <v>-8.0037852609081261E-10</v>
      </c>
      <c r="AH163" s="30">
        <f t="shared" si="185"/>
        <v>-7.9989039756737446E-10</v>
      </c>
      <c r="AI163" s="30">
        <f t="shared" si="186"/>
        <v>-7.9989039417239144E-10</v>
      </c>
      <c r="AJ163" s="30">
        <f t="shared" si="187"/>
        <v>-7.9989039417236197E-10</v>
      </c>
      <c r="AL163" s="36"/>
      <c r="AM163" s="36"/>
      <c r="AN163" s="36"/>
      <c r="AT163" s="36"/>
      <c r="AU163" s="36"/>
      <c r="AV163" s="36"/>
      <c r="BB163" s="36"/>
      <c r="BC163" s="36"/>
      <c r="BD163" s="36"/>
      <c r="BJ163" s="36">
        <v>3.58E-9</v>
      </c>
      <c r="BK163" s="36">
        <v>5.9442396051399999</v>
      </c>
      <c r="BL163" s="36">
        <v>440.82528487759998</v>
      </c>
      <c r="BM163" s="30">
        <f t="shared" si="164"/>
        <v>-3.3524500907933652E-9</v>
      </c>
      <c r="BN163" s="30">
        <f t="shared" si="165"/>
        <v>-3.3524913386411933E-9</v>
      </c>
      <c r="BO163" s="30">
        <f t="shared" si="166"/>
        <v>-3.3524913389280505E-9</v>
      </c>
      <c r="BP163" s="30">
        <f t="shared" si="167"/>
        <v>-3.352491338928053E-9</v>
      </c>
      <c r="BR163" s="36"/>
      <c r="BS163" s="36"/>
      <c r="BT163" s="36"/>
      <c r="BZ163" s="36"/>
      <c r="CA163" s="36"/>
      <c r="CB163" s="36"/>
      <c r="CH163" s="36"/>
      <c r="CI163" s="36"/>
      <c r="CJ163" s="36"/>
      <c r="CP163" s="36"/>
      <c r="CQ163" s="36"/>
      <c r="CR163" s="36"/>
      <c r="CX163" s="36"/>
      <c r="CY163" s="36"/>
      <c r="CZ163" s="36"/>
      <c r="DF163" s="36">
        <v>1.4672000000000001E-7</v>
      </c>
      <c r="DG163" s="36">
        <v>0.80451954753999999</v>
      </c>
      <c r="DH163" s="36">
        <v>5223.6939198022001</v>
      </c>
      <c r="DI163" s="30">
        <f t="shared" si="172"/>
        <v>-1.4573904171232101E-7</v>
      </c>
      <c r="DJ163" s="30">
        <f t="shared" si="173"/>
        <v>-1.4574562253024174E-7</v>
      </c>
      <c r="DK163" s="30">
        <f t="shared" si="174"/>
        <v>-1.4574562257593316E-7</v>
      </c>
      <c r="DL163" s="30">
        <f t="shared" si="175"/>
        <v>-1.4574562257593359E-7</v>
      </c>
      <c r="DN163" s="36">
        <v>2.0359999999999998E-8</v>
      </c>
      <c r="DO163" s="36">
        <v>4.8404342081299996</v>
      </c>
      <c r="DP163" s="36">
        <v>1049.0869894507</v>
      </c>
      <c r="DQ163" s="30">
        <f t="shared" si="176"/>
        <v>1.1403376941423197E-8</v>
      </c>
      <c r="DR163" s="30">
        <f t="shared" si="177"/>
        <v>1.1402058591853453E-8</v>
      </c>
      <c r="DS163" s="30">
        <f t="shared" si="178"/>
        <v>1.1402058582684361E-8</v>
      </c>
      <c r="DT163" s="30">
        <f t="shared" si="179"/>
        <v>1.1402058582684286E-8</v>
      </c>
      <c r="DV163" s="36">
        <v>7.0100000000000004E-9</v>
      </c>
      <c r="DW163" s="36">
        <v>4.2343108737400001</v>
      </c>
      <c r="DX163" s="36">
        <v>9683.5945811164001</v>
      </c>
      <c r="DY163" s="30">
        <f t="shared" si="188"/>
        <v>4.8415199252234951E-9</v>
      </c>
      <c r="DZ163" s="30">
        <f t="shared" si="189"/>
        <v>4.8451760733789088E-9</v>
      </c>
      <c r="EA163" s="30">
        <f t="shared" si="190"/>
        <v>4.845176098797882E-9</v>
      </c>
      <c r="EB163" s="30">
        <f t="shared" si="191"/>
        <v>4.8451760987980971E-9</v>
      </c>
      <c r="ED163" s="36"/>
      <c r="EE163" s="36"/>
      <c r="EF163" s="36"/>
      <c r="EL163" s="36"/>
      <c r="EM163" s="36"/>
      <c r="EN163" s="36"/>
      <c r="ET163" s="36"/>
      <c r="EU163" s="36"/>
      <c r="EV163" s="36"/>
    </row>
    <row r="164" spans="14:152" s="30" customFormat="1" ht="12.75">
      <c r="N164" s="36">
        <v>9.753E-8</v>
      </c>
      <c r="O164" s="36">
        <v>1.22438911827</v>
      </c>
      <c r="P164" s="36">
        <v>32.243328914400003</v>
      </c>
      <c r="Q164" s="30">
        <f t="shared" si="152"/>
        <v>4.889872243648307E-8</v>
      </c>
      <c r="R164" s="30">
        <f t="shared" si="153"/>
        <v>4.8898925149982661E-8</v>
      </c>
      <c r="S164" s="30">
        <f t="shared" si="154"/>
        <v>4.8898925151392488E-8</v>
      </c>
      <c r="T164" s="30">
        <f t="shared" si="155"/>
        <v>4.8898925151392507E-8</v>
      </c>
      <c r="V164" s="36">
        <v>1.3480000000000001E-8</v>
      </c>
      <c r="W164" s="36">
        <v>2.4982351092399999</v>
      </c>
      <c r="X164" s="36">
        <v>984.60033162189995</v>
      </c>
      <c r="Y164" s="30">
        <f t="shared" si="156"/>
        <v>-1.3260667297903544E-8</v>
      </c>
      <c r="Z164" s="30">
        <f t="shared" si="157"/>
        <v>-1.3260844914149923E-8</v>
      </c>
      <c r="AA164" s="30">
        <f t="shared" si="158"/>
        <v>-1.3260844915384959E-8</v>
      </c>
      <c r="AB164" s="30">
        <f t="shared" si="159"/>
        <v>-1.3260844915384969E-8</v>
      </c>
      <c r="AD164" s="36">
        <v>2.4199999999999999E-9</v>
      </c>
      <c r="AE164" s="36">
        <v>2.5238290536800001</v>
      </c>
      <c r="AF164" s="36">
        <v>3274.1250177853999</v>
      </c>
      <c r="AG164" s="30">
        <f t="shared" si="184"/>
        <v>-2.41261053378152E-9</v>
      </c>
      <c r="AH164" s="30">
        <f t="shared" si="185"/>
        <v>-2.412656558169964E-9</v>
      </c>
      <c r="AI164" s="30">
        <f t="shared" si="186"/>
        <v>-2.4126565584895552E-9</v>
      </c>
      <c r="AJ164" s="30">
        <f t="shared" si="187"/>
        <v>-2.4126565584895577E-9</v>
      </c>
      <c r="AL164" s="36"/>
      <c r="AM164" s="36"/>
      <c r="AN164" s="36"/>
      <c r="AT164" s="36"/>
      <c r="AU164" s="36"/>
      <c r="AV164" s="36"/>
      <c r="BB164" s="36"/>
      <c r="BC164" s="36"/>
      <c r="BD164" s="36"/>
      <c r="BJ164" s="36">
        <v>4.7099999999999997E-9</v>
      </c>
      <c r="BK164" s="36">
        <v>6.0579194045299998</v>
      </c>
      <c r="BL164" s="36">
        <v>1471.7530270636</v>
      </c>
      <c r="BM164" s="30">
        <f t="shared" si="164"/>
        <v>-2.3872620883558878E-9</v>
      </c>
      <c r="BN164" s="30">
        <f t="shared" si="165"/>
        <v>-2.3877072713713214E-9</v>
      </c>
      <c r="BO164" s="30">
        <f t="shared" si="166"/>
        <v>-2.3877072744673761E-9</v>
      </c>
      <c r="BP164" s="30">
        <f t="shared" si="167"/>
        <v>-2.3877072744674055E-9</v>
      </c>
      <c r="BR164" s="36"/>
      <c r="BS164" s="36"/>
      <c r="BT164" s="36"/>
      <c r="BZ164" s="36"/>
      <c r="CA164" s="36"/>
      <c r="CB164" s="36"/>
      <c r="CH164" s="36"/>
      <c r="CI164" s="36"/>
      <c r="CJ164" s="36"/>
      <c r="CP164" s="36"/>
      <c r="CQ164" s="36"/>
      <c r="CR164" s="36"/>
      <c r="CX164" s="36"/>
      <c r="CY164" s="36"/>
      <c r="CZ164" s="36"/>
      <c r="DF164" s="36">
        <v>1.2085E-7</v>
      </c>
      <c r="DG164" s="36">
        <v>3.6707251055299999</v>
      </c>
      <c r="DH164" s="36">
        <v>750.10360753340001</v>
      </c>
      <c r="DI164" s="30">
        <f t="shared" si="172"/>
        <v>1.0672764456362343E-7</v>
      </c>
      <c r="DJ164" s="30">
        <f t="shared" si="173"/>
        <v>1.0672447620311811E-7</v>
      </c>
      <c r="DK164" s="30">
        <f t="shared" si="174"/>
        <v>1.0672447618108166E-7</v>
      </c>
      <c r="DL164" s="30">
        <f t="shared" si="175"/>
        <v>1.0672447618108146E-7</v>
      </c>
      <c r="DN164" s="36">
        <v>2.4410000000000002E-8</v>
      </c>
      <c r="DO164" s="36">
        <v>2.63840901843</v>
      </c>
      <c r="DP164" s="36">
        <v>760.25553592000006</v>
      </c>
      <c r="DQ164" s="30">
        <f t="shared" si="176"/>
        <v>-1.4858192804841175E-10</v>
      </c>
      <c r="DR164" s="30">
        <f t="shared" si="177"/>
        <v>-1.49964511561906E-10</v>
      </c>
      <c r="DS164" s="30">
        <f t="shared" si="178"/>
        <v>-1.4996452117747453E-10</v>
      </c>
      <c r="DT164" s="30">
        <f t="shared" si="179"/>
        <v>-1.4996452117753957E-10</v>
      </c>
      <c r="DV164" s="36">
        <v>5.7100000000000003E-9</v>
      </c>
      <c r="DW164" s="36">
        <v>2.9843541901899999</v>
      </c>
      <c r="DX164" s="36">
        <v>1262.3860848887</v>
      </c>
      <c r="DY164" s="30">
        <f t="shared" si="188"/>
        <v>-3.6669029173503759E-9</v>
      </c>
      <c r="DZ164" s="30">
        <f t="shared" si="189"/>
        <v>-3.6664912412613032E-9</v>
      </c>
      <c r="EA164" s="30">
        <f t="shared" si="190"/>
        <v>-3.6664912383980704E-9</v>
      </c>
      <c r="EB164" s="30">
        <f t="shared" si="191"/>
        <v>-3.6664912383980477E-9</v>
      </c>
      <c r="ED164" s="36"/>
      <c r="EE164" s="36"/>
      <c r="EF164" s="36"/>
      <c r="EL164" s="36"/>
      <c r="EM164" s="36"/>
      <c r="EN164" s="36"/>
      <c r="ET164" s="36"/>
      <c r="EU164" s="36"/>
      <c r="EV164" s="36"/>
    </row>
    <row r="165" spans="14:152" s="30" customFormat="1" ht="12.75">
      <c r="N165" s="36">
        <v>1.0630000000000001E-7</v>
      </c>
      <c r="O165" s="36">
        <v>2.0777780028800001</v>
      </c>
      <c r="P165" s="36">
        <v>92.047073954699997</v>
      </c>
      <c r="Q165" s="30">
        <f t="shared" si="152"/>
        <v>3.5929800933426557E-10</v>
      </c>
      <c r="R165" s="30">
        <f t="shared" si="153"/>
        <v>3.6002698476309403E-10</v>
      </c>
      <c r="S165" s="30">
        <f t="shared" si="154"/>
        <v>3.6002698983296828E-10</v>
      </c>
      <c r="T165" s="30">
        <f t="shared" si="155"/>
        <v>3.600269898329919E-10</v>
      </c>
      <c r="V165" s="36">
        <v>1.352E-8</v>
      </c>
      <c r="W165" s="36">
        <v>5.1086956245500001</v>
      </c>
      <c r="X165" s="36">
        <v>149.56319713459999</v>
      </c>
      <c r="Y165" s="30">
        <f t="shared" si="156"/>
        <v>-5.6724129151564506E-9</v>
      </c>
      <c r="Z165" s="30">
        <f t="shared" si="157"/>
        <v>-5.6725496655569968E-9</v>
      </c>
      <c r="AA165" s="30">
        <f t="shared" si="158"/>
        <v>-5.6725496665080535E-9</v>
      </c>
      <c r="AB165" s="30">
        <f t="shared" si="159"/>
        <v>-5.6725496665080635E-9</v>
      </c>
      <c r="AD165" s="36">
        <v>1.8800000000000001E-9</v>
      </c>
      <c r="AE165" s="36">
        <v>6.0051362714499996</v>
      </c>
      <c r="AF165" s="36">
        <v>92.047073954699997</v>
      </c>
      <c r="AG165" s="30">
        <f t="shared" si="184"/>
        <v>1.325349899929361E-9</v>
      </c>
      <c r="AH165" s="30">
        <f t="shared" si="185"/>
        <v>1.3253407560421235E-9</v>
      </c>
      <c r="AI165" s="30">
        <f t="shared" si="186"/>
        <v>1.3253407559785293E-9</v>
      </c>
      <c r="AJ165" s="30">
        <f t="shared" si="187"/>
        <v>1.3253407559785282E-9</v>
      </c>
      <c r="AL165" s="36"/>
      <c r="AM165" s="36"/>
      <c r="AN165" s="36"/>
      <c r="AT165" s="36"/>
      <c r="AU165" s="36"/>
      <c r="AV165" s="36"/>
      <c r="BB165" s="36"/>
      <c r="BC165" s="36"/>
      <c r="BD165" s="36"/>
      <c r="BJ165" s="36">
        <v>3.8600000000000003E-9</v>
      </c>
      <c r="BK165" s="36">
        <v>2.1598490021400001</v>
      </c>
      <c r="BL165" s="36">
        <v>9153.9036160218002</v>
      </c>
      <c r="BM165" s="30">
        <f t="shared" si="164"/>
        <v>-3.8554277236014903E-10</v>
      </c>
      <c r="BN165" s="30">
        <f t="shared" si="165"/>
        <v>-3.8292336293108362E-10</v>
      </c>
      <c r="BO165" s="30">
        <f t="shared" si="166"/>
        <v>-3.8292334471302821E-10</v>
      </c>
      <c r="BP165" s="30">
        <f t="shared" si="167"/>
        <v>-3.8292334471289173E-10</v>
      </c>
      <c r="BR165" s="36"/>
      <c r="BS165" s="36"/>
      <c r="BT165" s="36"/>
      <c r="BZ165" s="36"/>
      <c r="CA165" s="36"/>
      <c r="CB165" s="36"/>
      <c r="CH165" s="36"/>
      <c r="CI165" s="36"/>
      <c r="CJ165" s="36"/>
      <c r="CP165" s="36"/>
      <c r="CQ165" s="36"/>
      <c r="CR165" s="36"/>
      <c r="CX165" s="36"/>
      <c r="CY165" s="36"/>
      <c r="CZ165" s="36"/>
      <c r="DF165" s="36">
        <v>1.1954E-7</v>
      </c>
      <c r="DG165" s="36">
        <v>2.9712739076500001</v>
      </c>
      <c r="DH165" s="36">
        <v>505.31194270639998</v>
      </c>
      <c r="DI165" s="30">
        <f t="shared" si="172"/>
        <v>1.1782619534061489E-7</v>
      </c>
      <c r="DJ165" s="30">
        <f t="shared" si="173"/>
        <v>1.1782695457176935E-7</v>
      </c>
      <c r="DK165" s="30">
        <f t="shared" si="174"/>
        <v>1.1782695457704906E-7</v>
      </c>
      <c r="DL165" s="30">
        <f t="shared" si="175"/>
        <v>1.178269545770491E-7</v>
      </c>
      <c r="DN165" s="36">
        <v>2.0949999999999999E-8</v>
      </c>
      <c r="DO165" s="36">
        <v>5.7626981234899999</v>
      </c>
      <c r="DP165" s="36">
        <v>529.64278098479997</v>
      </c>
      <c r="DQ165" s="30">
        <f t="shared" si="176"/>
        <v>-1.9915691955727949E-8</v>
      </c>
      <c r="DR165" s="30">
        <f t="shared" si="177"/>
        <v>-1.9915435397582128E-8</v>
      </c>
      <c r="DS165" s="30">
        <f t="shared" si="178"/>
        <v>-1.9915435395797711E-8</v>
      </c>
      <c r="DT165" s="30">
        <f t="shared" si="179"/>
        <v>-1.9915435395797697E-8</v>
      </c>
      <c r="DV165" s="36">
        <v>6.2099999999999999E-9</v>
      </c>
      <c r="DW165" s="36">
        <v>1.2446288744</v>
      </c>
      <c r="DX165" s="36">
        <v>3803.8159828799999</v>
      </c>
      <c r="DY165" s="30">
        <f t="shared" si="188"/>
        <v>3.374325161848088E-9</v>
      </c>
      <c r="DZ165" s="30">
        <f t="shared" si="189"/>
        <v>3.3728476178199561E-9</v>
      </c>
      <c r="EA165" s="30">
        <f t="shared" si="190"/>
        <v>3.3728476075430079E-9</v>
      </c>
      <c r="EB165" s="30">
        <f t="shared" si="191"/>
        <v>3.3728476075429157E-9</v>
      </c>
      <c r="ED165" s="36"/>
      <c r="EE165" s="36"/>
      <c r="EF165" s="36"/>
      <c r="EL165" s="36"/>
      <c r="EM165" s="36"/>
      <c r="EN165" s="36"/>
      <c r="ET165" s="36"/>
      <c r="EU165" s="36"/>
      <c r="EV165" s="36"/>
    </row>
    <row r="166" spans="14:152" s="30" customFormat="1" ht="12.75">
      <c r="N166" s="36">
        <v>7.8499999999999995E-8</v>
      </c>
      <c r="O166" s="36">
        <v>0.98996894617999998</v>
      </c>
      <c r="P166" s="36">
        <v>408.43894361129998</v>
      </c>
      <c r="Q166" s="30">
        <f t="shared" si="152"/>
        <v>2.2909118386895403E-8</v>
      </c>
      <c r="R166" s="30">
        <f t="shared" si="153"/>
        <v>2.290683362173038E-8</v>
      </c>
      <c r="S166" s="30">
        <f t="shared" si="154"/>
        <v>2.2906833605840247E-8</v>
      </c>
      <c r="T166" s="30">
        <f t="shared" si="155"/>
        <v>2.2906833605840111E-8</v>
      </c>
      <c r="V166" s="36">
        <v>1.344E-8</v>
      </c>
      <c r="W166" s="36">
        <v>1.9422490670000001E-2</v>
      </c>
      <c r="X166" s="36">
        <v>2214.7430875962</v>
      </c>
      <c r="Y166" s="30">
        <f t="shared" si="156"/>
        <v>1.2815707668268433E-8</v>
      </c>
      <c r="Z166" s="30">
        <f t="shared" si="157"/>
        <v>1.2816375532073135E-8</v>
      </c>
      <c r="AA166" s="30">
        <f t="shared" si="158"/>
        <v>1.2816375536716773E-8</v>
      </c>
      <c r="AB166" s="30">
        <f t="shared" si="159"/>
        <v>1.2816375536716811E-8</v>
      </c>
      <c r="AD166" s="36">
        <v>2.3899999999999998E-9</v>
      </c>
      <c r="AE166" s="36">
        <v>1.9389715724400001</v>
      </c>
      <c r="AF166" s="36">
        <v>2413.8150890326001</v>
      </c>
      <c r="AG166" s="30">
        <f t="shared" si="184"/>
        <v>1.0374755193973145E-9</v>
      </c>
      <c r="AH166" s="30">
        <f t="shared" si="185"/>
        <v>1.0378627030834053E-9</v>
      </c>
      <c r="AI166" s="30">
        <f t="shared" si="186"/>
        <v>1.0378627057760705E-9</v>
      </c>
      <c r="AJ166" s="30">
        <f t="shared" si="187"/>
        <v>1.0378627057760934E-9</v>
      </c>
      <c r="AL166" s="36"/>
      <c r="AM166" s="36"/>
      <c r="AN166" s="36"/>
      <c r="AT166" s="36"/>
      <c r="AU166" s="36"/>
      <c r="AV166" s="36"/>
      <c r="BB166" s="36"/>
      <c r="BC166" s="36"/>
      <c r="BD166" s="36"/>
      <c r="BJ166" s="36">
        <v>4.2400000000000002E-9</v>
      </c>
      <c r="BK166" s="36">
        <v>2.7092967002999999</v>
      </c>
      <c r="BL166" s="36">
        <v>1038.0412891868</v>
      </c>
      <c r="BM166" s="30">
        <f t="shared" si="164"/>
        <v>-4.2207227314701769E-9</v>
      </c>
      <c r="BN166" s="30">
        <f t="shared" si="165"/>
        <v>-4.2207539518143623E-9</v>
      </c>
      <c r="BO166" s="30">
        <f t="shared" si="166"/>
        <v>-4.2207539520314054E-9</v>
      </c>
      <c r="BP166" s="30">
        <f t="shared" si="167"/>
        <v>-4.2207539520314079E-9</v>
      </c>
      <c r="BR166" s="36"/>
      <c r="BS166" s="36"/>
      <c r="BT166" s="36"/>
      <c r="BZ166" s="36"/>
      <c r="CA166" s="36"/>
      <c r="CB166" s="36"/>
      <c r="CH166" s="36"/>
      <c r="CI166" s="36"/>
      <c r="CJ166" s="36"/>
      <c r="CP166" s="36"/>
      <c r="CQ166" s="36"/>
      <c r="CR166" s="36"/>
      <c r="CX166" s="36"/>
      <c r="CY166" s="36"/>
      <c r="CZ166" s="36"/>
      <c r="DF166" s="36">
        <v>1.4649999999999999E-7</v>
      </c>
      <c r="DG166" s="36">
        <v>2.1679293025000002</v>
      </c>
      <c r="DH166" s="36">
        <v>530.21222995640005</v>
      </c>
      <c r="DI166" s="30">
        <f t="shared" si="172"/>
        <v>1.0498290640097186E-7</v>
      </c>
      <c r="DJ166" s="30">
        <f t="shared" si="173"/>
        <v>1.0497886996205394E-7</v>
      </c>
      <c r="DK166" s="30">
        <f t="shared" si="174"/>
        <v>1.049788699339808E-7</v>
      </c>
      <c r="DL166" s="30">
        <f t="shared" si="175"/>
        <v>1.0497886993398054E-7</v>
      </c>
      <c r="DN166" s="36">
        <v>2.021E-8</v>
      </c>
      <c r="DO166" s="36">
        <v>3.8130814601699998</v>
      </c>
      <c r="DP166" s="36">
        <v>2627.1141844705999</v>
      </c>
      <c r="DQ166" s="30">
        <f t="shared" si="176"/>
        <v>-4.8516466544267547E-9</v>
      </c>
      <c r="DR166" s="30">
        <f t="shared" si="177"/>
        <v>-4.8478065882430869E-9</v>
      </c>
      <c r="DS166" s="30">
        <f t="shared" si="178"/>
        <v>-4.8478065615356112E-9</v>
      </c>
      <c r="DT166" s="30">
        <f t="shared" si="179"/>
        <v>-4.8478065615353672E-9</v>
      </c>
      <c r="DV166" s="36">
        <v>5.6299999999999998E-9</v>
      </c>
      <c r="DW166" s="36">
        <v>5.9984531644599999</v>
      </c>
      <c r="DX166" s="36">
        <v>1049.0869894507</v>
      </c>
      <c r="DY166" s="30">
        <f t="shared" si="188"/>
        <v>5.5373044791625789E-9</v>
      </c>
      <c r="DZ166" s="30">
        <f t="shared" si="189"/>
        <v>5.5373839842276834E-9</v>
      </c>
      <c r="EA166" s="30">
        <f t="shared" si="190"/>
        <v>5.5373839847805064E-9</v>
      </c>
      <c r="EB166" s="30">
        <f t="shared" si="191"/>
        <v>5.5373839847805114E-9</v>
      </c>
      <c r="ED166" s="36"/>
      <c r="EE166" s="36"/>
      <c r="EF166" s="36"/>
      <c r="EL166" s="36"/>
      <c r="EM166" s="36"/>
      <c r="EN166" s="36"/>
      <c r="ET166" s="36"/>
      <c r="EU166" s="36"/>
      <c r="EV166" s="36"/>
    </row>
    <row r="167" spans="14:152" s="30" customFormat="1" ht="12.75">
      <c r="N167" s="36">
        <v>8.811E-8</v>
      </c>
      <c r="O167" s="36">
        <v>3.4691175493899999</v>
      </c>
      <c r="P167" s="36">
        <v>1021.2488945514</v>
      </c>
      <c r="Q167" s="30">
        <f t="shared" si="152"/>
        <v>-5.1372346959979301E-8</v>
      </c>
      <c r="R167" s="30">
        <f t="shared" si="153"/>
        <v>-5.1377793330622439E-8</v>
      </c>
      <c r="S167" s="30">
        <f t="shared" si="154"/>
        <v>-5.1377793368499753E-8</v>
      </c>
      <c r="T167" s="30">
        <f t="shared" si="155"/>
        <v>-5.1377793368500064E-8</v>
      </c>
      <c r="V167" s="36">
        <v>1.188E-8</v>
      </c>
      <c r="W167" s="36">
        <v>2.2427945787799999</v>
      </c>
      <c r="X167" s="36">
        <v>31.492569389</v>
      </c>
      <c r="Y167" s="30">
        <f t="shared" si="156"/>
        <v>-5.6682970007676197E-9</v>
      </c>
      <c r="Z167" s="30">
        <f t="shared" si="157"/>
        <v>-5.6682725043078357E-9</v>
      </c>
      <c r="AA167" s="30">
        <f t="shared" si="158"/>
        <v>-5.6682725041374663E-9</v>
      </c>
      <c r="AB167" s="30">
        <f t="shared" si="159"/>
        <v>-5.6682725041374663E-9</v>
      </c>
      <c r="AD167" s="36">
        <v>2.1400000000000001E-9</v>
      </c>
      <c r="AE167" s="36">
        <v>1.14529237568</v>
      </c>
      <c r="AF167" s="36">
        <v>2531.1349572528002</v>
      </c>
      <c r="AG167" s="30">
        <f t="shared" si="184"/>
        <v>2.0297426487462867E-9</v>
      </c>
      <c r="AH167" s="30">
        <f t="shared" si="185"/>
        <v>2.029614749380588E-9</v>
      </c>
      <c r="AI167" s="30">
        <f t="shared" si="186"/>
        <v>2.0296147484908237E-9</v>
      </c>
      <c r="AJ167" s="30">
        <f t="shared" si="187"/>
        <v>2.0296147484908167E-9</v>
      </c>
      <c r="AL167" s="36"/>
      <c r="AM167" s="36"/>
      <c r="AN167" s="36"/>
      <c r="AT167" s="36"/>
      <c r="AU167" s="36"/>
      <c r="AV167" s="36"/>
      <c r="BB167" s="36"/>
      <c r="BC167" s="36"/>
      <c r="BD167" s="36"/>
      <c r="BJ167" s="36">
        <v>3.5899999999999998E-9</v>
      </c>
      <c r="BK167" s="36">
        <v>0.82922836987000004</v>
      </c>
      <c r="BL167" s="36">
        <v>1059.3337460794</v>
      </c>
      <c r="BM167" s="30">
        <f t="shared" si="164"/>
        <v>1.1698872637743407E-9</v>
      </c>
      <c r="BN167" s="30">
        <f t="shared" si="165"/>
        <v>1.1701551282712631E-9</v>
      </c>
      <c r="BO167" s="30">
        <f t="shared" si="166"/>
        <v>1.170155130134178E-9</v>
      </c>
      <c r="BP167" s="30">
        <f t="shared" si="167"/>
        <v>1.1701551301341931E-9</v>
      </c>
      <c r="BR167" s="36"/>
      <c r="BS167" s="36"/>
      <c r="BT167" s="36"/>
      <c r="BZ167" s="36"/>
      <c r="CA167" s="36"/>
      <c r="CB167" s="36"/>
      <c r="CH167" s="36"/>
      <c r="CI167" s="36"/>
      <c r="CJ167" s="36"/>
      <c r="CP167" s="36"/>
      <c r="CQ167" s="36"/>
      <c r="CR167" s="36"/>
      <c r="CX167" s="36"/>
      <c r="CY167" s="36"/>
      <c r="CZ167" s="36"/>
      <c r="DF167" s="36">
        <v>1.1869E-7</v>
      </c>
      <c r="DG167" s="36">
        <v>1.6655175496200001</v>
      </c>
      <c r="DH167" s="36">
        <v>2207.6295405954002</v>
      </c>
      <c r="DI167" s="30">
        <f t="shared" si="172"/>
        <v>-4.8476048933454937E-8</v>
      </c>
      <c r="DJ167" s="30">
        <f t="shared" si="173"/>
        <v>-4.8458229247575779E-8</v>
      </c>
      <c r="DK167" s="30">
        <f t="shared" si="174"/>
        <v>-4.845822912363905E-8</v>
      </c>
      <c r="DL167" s="30">
        <f t="shared" si="175"/>
        <v>-4.8458229123638084E-8</v>
      </c>
      <c r="DN167" s="36">
        <v>2.089E-8</v>
      </c>
      <c r="DO167" s="36">
        <v>4.1846319313200002</v>
      </c>
      <c r="DP167" s="36">
        <v>945.99421523210003</v>
      </c>
      <c r="DQ167" s="30">
        <f t="shared" si="176"/>
        <v>1.0203387483206347E-8</v>
      </c>
      <c r="DR167" s="30">
        <f t="shared" si="177"/>
        <v>1.0202102719612428E-8</v>
      </c>
      <c r="DS167" s="30">
        <f t="shared" si="178"/>
        <v>1.0202102710677001E-8</v>
      </c>
      <c r="DT167" s="30">
        <f t="shared" si="179"/>
        <v>1.020210271067692E-8</v>
      </c>
      <c r="DV167" s="36">
        <v>5.38E-9</v>
      </c>
      <c r="DW167" s="36">
        <v>4.9233419404200003</v>
      </c>
      <c r="DX167" s="36">
        <v>447.7958195265</v>
      </c>
      <c r="DY167" s="30">
        <f t="shared" si="188"/>
        <v>-4.1110800030363305E-9</v>
      </c>
      <c r="DZ167" s="30">
        <f t="shared" si="189"/>
        <v>-4.1109642224676289E-9</v>
      </c>
      <c r="EA167" s="30">
        <f t="shared" si="190"/>
        <v>-4.1109642216623843E-9</v>
      </c>
      <c r="EB167" s="30">
        <f t="shared" si="191"/>
        <v>-4.1109642216623777E-9</v>
      </c>
      <c r="ED167" s="36"/>
      <c r="EE167" s="36"/>
      <c r="EF167" s="36"/>
      <c r="EL167" s="36"/>
      <c r="EM167" s="36"/>
      <c r="EN167" s="36"/>
      <c r="ET167" s="36"/>
      <c r="EU167" s="36"/>
      <c r="EV167" s="36"/>
    </row>
    <row r="168" spans="14:152" s="30" customFormat="1" ht="12.75">
      <c r="N168" s="36">
        <v>7.9459999999999998E-8</v>
      </c>
      <c r="O168" s="36">
        <v>2.8668292606999999</v>
      </c>
      <c r="P168" s="36">
        <v>2125.8774073792001</v>
      </c>
      <c r="Q168" s="30">
        <f t="shared" si="152"/>
        <v>-6.9559625531715574E-8</v>
      </c>
      <c r="R168" s="30">
        <f t="shared" si="153"/>
        <v>-6.9565708220477437E-8</v>
      </c>
      <c r="S168" s="30">
        <f t="shared" si="154"/>
        <v>-6.9565708262775165E-8</v>
      </c>
      <c r="T168" s="30">
        <f t="shared" si="155"/>
        <v>-6.956570826277551E-8</v>
      </c>
      <c r="V168" s="36">
        <v>1.166E-8</v>
      </c>
      <c r="W168" s="36">
        <v>0.80686346228000005</v>
      </c>
      <c r="X168" s="36">
        <v>739.80866679489998</v>
      </c>
      <c r="Y168" s="30">
        <f t="shared" si="156"/>
        <v>-1.1522960354883754E-8</v>
      </c>
      <c r="Z168" s="30">
        <f t="shared" si="157"/>
        <v>-1.1522862094950276E-8</v>
      </c>
      <c r="AA168" s="30">
        <f t="shared" si="158"/>
        <v>-1.1522862094266777E-8</v>
      </c>
      <c r="AB168" s="30">
        <f t="shared" si="159"/>
        <v>-1.1522862094266771E-8</v>
      </c>
      <c r="AD168" s="36">
        <v>2.0000000000000001E-9</v>
      </c>
      <c r="AE168" s="36">
        <v>3.42280996072</v>
      </c>
      <c r="AF168" s="36">
        <v>99.160620955499994</v>
      </c>
      <c r="AG168" s="30">
        <f t="shared" si="184"/>
        <v>-1.9282941853752345E-9</v>
      </c>
      <c r="AH168" s="30">
        <f t="shared" si="185"/>
        <v>-1.9282902643794152E-9</v>
      </c>
      <c r="AI168" s="30">
        <f t="shared" si="186"/>
        <v>-1.9282902643521451E-9</v>
      </c>
      <c r="AJ168" s="30">
        <f t="shared" si="187"/>
        <v>-1.9282902643521447E-9</v>
      </c>
      <c r="AL168" s="36"/>
      <c r="AM168" s="36"/>
      <c r="AN168" s="36"/>
      <c r="AT168" s="36"/>
      <c r="AU168" s="36"/>
      <c r="AV168" s="36"/>
      <c r="BB168" s="36"/>
      <c r="BC168" s="36"/>
      <c r="BD168" s="36"/>
      <c r="BJ168" s="36">
        <v>3.1E-9</v>
      </c>
      <c r="BK168" s="36">
        <v>0.88102053266000002</v>
      </c>
      <c r="BL168" s="36">
        <v>529.90341341570002</v>
      </c>
      <c r="BM168" s="30">
        <f t="shared" si="164"/>
        <v>-1.4487312620318464E-9</v>
      </c>
      <c r="BN168" s="30">
        <f t="shared" si="165"/>
        <v>-1.4488394598064689E-9</v>
      </c>
      <c r="BO168" s="30">
        <f t="shared" si="166"/>
        <v>-1.4488394605589547E-9</v>
      </c>
      <c r="BP168" s="30">
        <f t="shared" si="167"/>
        <v>-1.4488394605589607E-9</v>
      </c>
      <c r="BR168" s="36"/>
      <c r="BS168" s="36"/>
      <c r="BT168" s="36"/>
      <c r="BZ168" s="36"/>
      <c r="CA168" s="36"/>
      <c r="CB168" s="36"/>
      <c r="CH168" s="36"/>
      <c r="CI168" s="36"/>
      <c r="CJ168" s="36"/>
      <c r="CP168" s="36"/>
      <c r="CQ168" s="36"/>
      <c r="CR168" s="36"/>
      <c r="CX168" s="36"/>
      <c r="CY168" s="36"/>
      <c r="CZ168" s="36"/>
      <c r="DF168" s="36">
        <v>1.2272999999999999E-7</v>
      </c>
      <c r="DG168" s="36">
        <v>0.20690014405000001</v>
      </c>
      <c r="DH168" s="36">
        <v>1062.5633239269</v>
      </c>
      <c r="DI168" s="30">
        <f t="shared" si="172"/>
        <v>1.0138859220579483E-7</v>
      </c>
      <c r="DJ168" s="30">
        <f t="shared" si="173"/>
        <v>1.013940668035906E-7</v>
      </c>
      <c r="DK168" s="30">
        <f t="shared" si="174"/>
        <v>1.0139406684166304E-7</v>
      </c>
      <c r="DL168" s="30">
        <f t="shared" si="175"/>
        <v>1.0139406684166341E-7</v>
      </c>
      <c r="DN168" s="36">
        <v>2.3050000000000001E-8</v>
      </c>
      <c r="DO168" s="36">
        <v>1.6122066569</v>
      </c>
      <c r="DP168" s="36">
        <v>604.47256366190004</v>
      </c>
      <c r="DQ168" s="30">
        <f t="shared" si="176"/>
        <v>-3.8664644648932104E-9</v>
      </c>
      <c r="DR168" s="30">
        <f t="shared" si="177"/>
        <v>-3.8674878059197379E-9</v>
      </c>
      <c r="DS168" s="30">
        <f t="shared" si="178"/>
        <v>-3.8674878130368371E-9</v>
      </c>
      <c r="DT168" s="30">
        <f t="shared" si="179"/>
        <v>-3.8674878130368975E-9</v>
      </c>
      <c r="DV168" s="36">
        <v>5.3400000000000002E-9</v>
      </c>
      <c r="DW168" s="36">
        <v>0.99911551571000001</v>
      </c>
      <c r="DX168" s="36">
        <v>462.02291352809999</v>
      </c>
      <c r="DY168" s="30">
        <f t="shared" si="188"/>
        <v>4.3745188481679431E-11</v>
      </c>
      <c r="DZ168" s="30">
        <f t="shared" si="189"/>
        <v>4.3561381339109017E-11</v>
      </c>
      <c r="EA168" s="30">
        <f t="shared" si="190"/>
        <v>4.3561380060769487E-11</v>
      </c>
      <c r="EB168" s="30">
        <f t="shared" si="191"/>
        <v>4.356138006076E-11</v>
      </c>
      <c r="ED168" s="36"/>
      <c r="EE168" s="36"/>
      <c r="EF168" s="36"/>
      <c r="EL168" s="36"/>
      <c r="EM168" s="36"/>
      <c r="EN168" s="36"/>
      <c r="ET168" s="36"/>
      <c r="EU168" s="36"/>
      <c r="EV168" s="36"/>
    </row>
    <row r="169" spans="14:152" s="30" customFormat="1" ht="12.75">
      <c r="N169" s="36">
        <v>8.5749999999999997E-8</v>
      </c>
      <c r="O169" s="36">
        <v>5.2959041170200001</v>
      </c>
      <c r="P169" s="36">
        <v>415.55249061209997</v>
      </c>
      <c r="Q169" s="30">
        <f t="shared" si="152"/>
        <v>-8.4790325305631862E-8</v>
      </c>
      <c r="R169" s="30">
        <f t="shared" si="153"/>
        <v>-8.4789929193509045E-8</v>
      </c>
      <c r="S169" s="30">
        <f t="shared" si="154"/>
        <v>-8.4789929190753885E-8</v>
      </c>
      <c r="T169" s="30">
        <f t="shared" si="155"/>
        <v>-8.4789929190753859E-8</v>
      </c>
      <c r="V169" s="36">
        <v>1.322E-8</v>
      </c>
      <c r="W169" s="36">
        <v>4.25691184168</v>
      </c>
      <c r="X169" s="36">
        <v>2538.2485042536</v>
      </c>
      <c r="Y169" s="30">
        <f t="shared" si="156"/>
        <v>-1.2218158809837585E-8</v>
      </c>
      <c r="Z169" s="30">
        <f t="shared" si="157"/>
        <v>-1.2217203931780284E-8</v>
      </c>
      <c r="AA169" s="30">
        <f t="shared" si="158"/>
        <v>-1.2217203925137784E-8</v>
      </c>
      <c r="AB169" s="30">
        <f t="shared" si="159"/>
        <v>-1.2217203925137729E-8</v>
      </c>
      <c r="AD169" s="36">
        <v>1.79E-9</v>
      </c>
      <c r="AE169" s="36">
        <v>0.53892926207000003</v>
      </c>
      <c r="AF169" s="36">
        <v>2207.6295405954002</v>
      </c>
      <c r="AG169" s="30">
        <f t="shared" si="184"/>
        <v>1.1611519748920648E-9</v>
      </c>
      <c r="AH169" s="30">
        <f t="shared" si="185"/>
        <v>1.1613760205408335E-9</v>
      </c>
      <c r="AI169" s="30">
        <f t="shared" si="186"/>
        <v>1.1613760220989148E-9</v>
      </c>
      <c r="AJ169" s="30">
        <f t="shared" si="187"/>
        <v>1.161376022098927E-9</v>
      </c>
      <c r="AL169" s="36"/>
      <c r="AM169" s="36"/>
      <c r="AN169" s="36"/>
      <c r="AT169" s="36"/>
      <c r="AU169" s="36"/>
      <c r="AV169" s="36"/>
      <c r="BB169" s="36"/>
      <c r="BC169" s="36"/>
      <c r="BD169" s="36"/>
      <c r="BJ169" s="36">
        <v>3.1E-9</v>
      </c>
      <c r="BK169" s="36">
        <v>3.45966511571</v>
      </c>
      <c r="BL169" s="36">
        <v>529.47851677350002</v>
      </c>
      <c r="BM169" s="30">
        <f t="shared" si="164"/>
        <v>2.6841608148569631E-9</v>
      </c>
      <c r="BN169" s="30">
        <f t="shared" si="165"/>
        <v>2.6842219919063817E-9</v>
      </c>
      <c r="BO169" s="30">
        <f t="shared" si="166"/>
        <v>2.6842219923318408E-9</v>
      </c>
      <c r="BP169" s="30">
        <f t="shared" si="167"/>
        <v>2.6842219923318441E-9</v>
      </c>
      <c r="BR169" s="36"/>
      <c r="BS169" s="36"/>
      <c r="BT169" s="36"/>
      <c r="BZ169" s="36"/>
      <c r="CA169" s="36"/>
      <c r="CB169" s="36"/>
      <c r="CH169" s="36"/>
      <c r="CI169" s="36"/>
      <c r="CJ169" s="36"/>
      <c r="CP169" s="36"/>
      <c r="CQ169" s="36"/>
      <c r="CR169" s="36"/>
      <c r="CX169" s="36"/>
      <c r="CY169" s="36"/>
      <c r="CZ169" s="36"/>
      <c r="DF169" s="36">
        <v>1.1459999999999999E-7</v>
      </c>
      <c r="DG169" s="36">
        <v>1.1190668321399999</v>
      </c>
      <c r="DH169" s="36">
        <v>561.93429400900004</v>
      </c>
      <c r="DI169" s="30">
        <f t="shared" si="172"/>
        <v>-4.7337824049971357E-8</v>
      </c>
      <c r="DJ169" s="30">
        <f t="shared" si="173"/>
        <v>-4.7342193362837879E-8</v>
      </c>
      <c r="DK169" s="30">
        <f t="shared" si="174"/>
        <v>-4.7342193393225239E-8</v>
      </c>
      <c r="DL169" s="30">
        <f t="shared" si="175"/>
        <v>-4.734219339322547E-8</v>
      </c>
      <c r="DN169" s="36">
        <v>1.969E-8</v>
      </c>
      <c r="DO169" s="36">
        <v>5.3742773538400002</v>
      </c>
      <c r="DP169" s="36">
        <v>142.44965013379999</v>
      </c>
      <c r="DQ169" s="30">
        <f t="shared" si="176"/>
        <v>-2.5121567039824697E-9</v>
      </c>
      <c r="DR169" s="30">
        <f t="shared" si="177"/>
        <v>-2.5123639638014417E-9</v>
      </c>
      <c r="DS169" s="30">
        <f t="shared" si="178"/>
        <v>-2.5123639652428875E-9</v>
      </c>
      <c r="DT169" s="30">
        <f t="shared" si="179"/>
        <v>-2.5123639652429045E-9</v>
      </c>
      <c r="DV169" s="36">
        <v>5.4100000000000001E-9</v>
      </c>
      <c r="DW169" s="36">
        <v>6.1927515039700003</v>
      </c>
      <c r="DX169" s="36">
        <v>1987.2168981566001</v>
      </c>
      <c r="DY169" s="30">
        <f t="shared" si="188"/>
        <v>6.1072141562889005E-10</v>
      </c>
      <c r="DZ169" s="30">
        <f t="shared" si="189"/>
        <v>6.1151725603935724E-10</v>
      </c>
      <c r="EA169" s="30">
        <f t="shared" si="190"/>
        <v>6.1151726157421204E-10</v>
      </c>
      <c r="EB169" s="30">
        <f t="shared" si="191"/>
        <v>6.115172615742503E-10</v>
      </c>
      <c r="ED169" s="36"/>
      <c r="EE169" s="36"/>
      <c r="EF169" s="36"/>
      <c r="EL169" s="36"/>
      <c r="EM169" s="36"/>
      <c r="EN169" s="36"/>
      <c r="ET169" s="36"/>
      <c r="EU169" s="36"/>
      <c r="EV169" s="36"/>
    </row>
    <row r="170" spans="14:152" s="30" customFormat="1" ht="12.75">
      <c r="N170" s="36">
        <v>7.8409999999999999E-8</v>
      </c>
      <c r="O170" s="36">
        <v>6.0802505672100002</v>
      </c>
      <c r="P170" s="36">
        <v>70.849445304200003</v>
      </c>
      <c r="Q170" s="30">
        <f t="shared" si="152"/>
        <v>6.4901498355679908E-8</v>
      </c>
      <c r="R170" s="30">
        <f t="shared" si="153"/>
        <v>6.4901266106399295E-8</v>
      </c>
      <c r="S170" s="30">
        <f t="shared" si="154"/>
        <v>6.4901266104784056E-8</v>
      </c>
      <c r="T170" s="30">
        <f t="shared" si="155"/>
        <v>6.4901266104784056E-8</v>
      </c>
      <c r="V170" s="36">
        <v>1.0940000000000001E-8</v>
      </c>
      <c r="W170" s="36">
        <v>6.02985819406</v>
      </c>
      <c r="X170" s="36">
        <v>2737.3205056900001</v>
      </c>
      <c r="Y170" s="30">
        <f t="shared" si="156"/>
        <v>-1.0521883026668224E-8</v>
      </c>
      <c r="Z170" s="30">
        <f t="shared" si="157"/>
        <v>-1.05224937225723E-8</v>
      </c>
      <c r="AA170" s="30">
        <f t="shared" si="158"/>
        <v>-1.0522493726818034E-8</v>
      </c>
      <c r="AB170" s="30">
        <f t="shared" si="159"/>
        <v>-1.0522493726818066E-8</v>
      </c>
      <c r="AD170" s="36">
        <v>1.7700000000000001E-9</v>
      </c>
      <c r="AE170" s="36">
        <v>5.56545270243</v>
      </c>
      <c r="AF170" s="36">
        <v>2332.0629558164001</v>
      </c>
      <c r="AG170" s="30">
        <f t="shared" si="184"/>
        <v>8.3166607709678412E-10</v>
      </c>
      <c r="AH170" s="30">
        <f t="shared" si="185"/>
        <v>8.3139459764742025E-10</v>
      </c>
      <c r="AI170" s="30">
        <f t="shared" si="186"/>
        <v>8.3139459575925126E-10</v>
      </c>
      <c r="AJ170" s="30">
        <f t="shared" si="187"/>
        <v>8.313945957592345E-10</v>
      </c>
      <c r="AL170" s="36"/>
      <c r="AM170" s="36"/>
      <c r="AN170" s="36"/>
      <c r="AT170" s="36"/>
      <c r="AU170" s="36"/>
      <c r="AV170" s="36"/>
      <c r="BB170" s="36"/>
      <c r="BC170" s="36"/>
      <c r="BD170" s="36"/>
      <c r="BJ170" s="36">
        <v>3E-9</v>
      </c>
      <c r="BK170" s="36">
        <v>3.7033179950299999</v>
      </c>
      <c r="BL170" s="36">
        <v>2634.2277314714001</v>
      </c>
      <c r="BM170" s="30">
        <f t="shared" si="164"/>
        <v>-2.7926812389824933E-10</v>
      </c>
      <c r="BN170" s="30">
        <f t="shared" si="165"/>
        <v>-2.7868190372540129E-10</v>
      </c>
      <c r="BO170" s="30">
        <f t="shared" si="166"/>
        <v>-2.7868189964832923E-10</v>
      </c>
      <c r="BP170" s="30">
        <f t="shared" si="167"/>
        <v>-2.7868189964829211E-10</v>
      </c>
      <c r="BR170" s="36"/>
      <c r="BS170" s="36"/>
      <c r="BT170" s="36"/>
      <c r="BZ170" s="36"/>
      <c r="CA170" s="36"/>
      <c r="CB170" s="36"/>
      <c r="CH170" s="36"/>
      <c r="CI170" s="36"/>
      <c r="CJ170" s="36"/>
      <c r="CP170" s="36"/>
      <c r="CQ170" s="36"/>
      <c r="CR170" s="36"/>
      <c r="CX170" s="36"/>
      <c r="CY170" s="36"/>
      <c r="CZ170" s="36"/>
      <c r="DF170" s="36">
        <v>1.1082999999999999E-7</v>
      </c>
      <c r="DG170" s="36">
        <v>3.2204909607399999</v>
      </c>
      <c r="DH170" s="36">
        <v>535.10759106600005</v>
      </c>
      <c r="DI170" s="30">
        <f t="shared" si="172"/>
        <v>1.0728660642011483E-7</v>
      </c>
      <c r="DJ170" s="30">
        <f t="shared" si="173"/>
        <v>1.0728771466028743E-7</v>
      </c>
      <c r="DK170" s="30">
        <f t="shared" si="174"/>
        <v>1.0728771466799441E-7</v>
      </c>
      <c r="DL170" s="30">
        <f t="shared" si="175"/>
        <v>1.0728771466799449E-7</v>
      </c>
      <c r="DN170" s="36">
        <v>1.9230000000000001E-8</v>
      </c>
      <c r="DO170" s="36">
        <v>4.7508827063099996</v>
      </c>
      <c r="DP170" s="36">
        <v>535.10759106600005</v>
      </c>
      <c r="DQ170" s="30">
        <f t="shared" si="176"/>
        <v>-4.0677813635800783E-9</v>
      </c>
      <c r="DR170" s="30">
        <f t="shared" si="177"/>
        <v>-4.0670320669670911E-9</v>
      </c>
      <c r="DS170" s="30">
        <f t="shared" si="178"/>
        <v>-4.0670320617558714E-9</v>
      </c>
      <c r="DT170" s="30">
        <f t="shared" si="179"/>
        <v>-4.067032061755821E-9</v>
      </c>
      <c r="DV170" s="36">
        <v>5.1099999999999999E-9</v>
      </c>
      <c r="DW170" s="36">
        <v>3.2855327836999999</v>
      </c>
      <c r="DX170" s="36">
        <v>4.6658664459999999</v>
      </c>
      <c r="DY170" s="30">
        <f t="shared" si="188"/>
        <v>-5.0744233818961346E-9</v>
      </c>
      <c r="DZ170" s="30">
        <f t="shared" si="189"/>
        <v>-5.0744235911407764E-9</v>
      </c>
      <c r="EA170" s="30">
        <f t="shared" si="190"/>
        <v>-5.0744235911422314E-9</v>
      </c>
      <c r="EB170" s="30">
        <f t="shared" si="191"/>
        <v>-5.0744235911422314E-9</v>
      </c>
      <c r="ED170" s="36"/>
      <c r="EE170" s="36"/>
      <c r="EF170" s="36"/>
      <c r="EL170" s="36"/>
      <c r="EM170" s="36"/>
      <c r="EN170" s="36"/>
      <c r="ET170" s="36"/>
      <c r="EU170" s="36"/>
      <c r="EV170" s="36"/>
    </row>
    <row r="171" spans="14:152" s="30" customFormat="1" ht="12.75">
      <c r="N171" s="36">
        <v>7.7060000000000003E-8</v>
      </c>
      <c r="O171" s="36">
        <v>1.69832954219</v>
      </c>
      <c r="P171" s="36">
        <v>8.0767548473000002</v>
      </c>
      <c r="Q171" s="30">
        <f t="shared" si="152"/>
        <v>-6.3695212958710053E-9</v>
      </c>
      <c r="R171" s="30">
        <f t="shared" si="153"/>
        <v>-6.369475084444713E-9</v>
      </c>
      <c r="S171" s="30">
        <f t="shared" si="154"/>
        <v>-6.3694750841233301E-9</v>
      </c>
      <c r="T171" s="30">
        <f t="shared" si="155"/>
        <v>-6.3694750841233301E-9</v>
      </c>
      <c r="V171" s="36">
        <v>1.112E-8</v>
      </c>
      <c r="W171" s="36">
        <v>4.3820436066999999</v>
      </c>
      <c r="X171" s="36">
        <v>561.93429400900004</v>
      </c>
      <c r="Y171" s="30">
        <f t="shared" si="156"/>
        <v>3.3333031328052219E-9</v>
      </c>
      <c r="Z171" s="30">
        <f t="shared" si="157"/>
        <v>3.3337472678004126E-9</v>
      </c>
      <c r="AA171" s="30">
        <f t="shared" si="158"/>
        <v>3.3337472708892577E-9</v>
      </c>
      <c r="AB171" s="30">
        <f t="shared" si="159"/>
        <v>3.3337472708892816E-9</v>
      </c>
      <c r="AD171" s="36">
        <v>1.7200000000000001E-9</v>
      </c>
      <c r="AE171" s="36">
        <v>1.3860406780800001</v>
      </c>
      <c r="AF171" s="36">
        <v>945.99421523210003</v>
      </c>
      <c r="AG171" s="30">
        <f t="shared" si="184"/>
        <v>-1.2959364352579061E-9</v>
      </c>
      <c r="AH171" s="30">
        <f t="shared" si="185"/>
        <v>-1.2958567267437611E-9</v>
      </c>
      <c r="AI171" s="30">
        <f t="shared" si="186"/>
        <v>-1.2958567261893835E-9</v>
      </c>
      <c r="AJ171" s="30">
        <f t="shared" si="187"/>
        <v>-1.2958567261893785E-9</v>
      </c>
      <c r="AL171" s="36"/>
      <c r="AM171" s="36"/>
      <c r="AN171" s="36"/>
      <c r="AT171" s="36"/>
      <c r="AU171" s="36"/>
      <c r="AV171" s="36"/>
      <c r="BB171" s="36"/>
      <c r="BC171" s="36"/>
      <c r="BD171" s="36"/>
      <c r="BJ171" s="36">
        <v>2.9199999999999998E-9</v>
      </c>
      <c r="BK171" s="36">
        <v>2.6359445636099998</v>
      </c>
      <c r="BL171" s="36">
        <v>415.55249061209997</v>
      </c>
      <c r="BM171" s="30">
        <f t="shared" si="164"/>
        <v>2.7606566158703638E-9</v>
      </c>
      <c r="BN171" s="30">
        <f t="shared" si="165"/>
        <v>2.7606860699049755E-9</v>
      </c>
      <c r="BO171" s="30">
        <f t="shared" si="166"/>
        <v>2.7606860701098132E-9</v>
      </c>
      <c r="BP171" s="30">
        <f t="shared" si="167"/>
        <v>2.7606860701098148E-9</v>
      </c>
      <c r="BR171" s="36"/>
      <c r="BS171" s="36"/>
      <c r="BT171" s="36"/>
      <c r="BZ171" s="36"/>
      <c r="CA171" s="36"/>
      <c r="CB171" s="36"/>
      <c r="CH171" s="36"/>
      <c r="CI171" s="36"/>
      <c r="CJ171" s="36"/>
      <c r="CP171" s="36"/>
      <c r="CQ171" s="36"/>
      <c r="CR171" s="36"/>
      <c r="CX171" s="36"/>
      <c r="CY171" s="36"/>
      <c r="CZ171" s="36"/>
      <c r="DF171" s="36">
        <v>1.1567E-7</v>
      </c>
      <c r="DG171" s="36">
        <v>5.2262562897100002</v>
      </c>
      <c r="DH171" s="36">
        <v>524.06189080210004</v>
      </c>
      <c r="DI171" s="30">
        <f t="shared" si="172"/>
        <v>-7.882488798981211E-8</v>
      </c>
      <c r="DJ171" s="30">
        <f t="shared" si="173"/>
        <v>-7.8821582722155854E-8</v>
      </c>
      <c r="DK171" s="30">
        <f t="shared" si="174"/>
        <v>-7.8821582699167976E-8</v>
      </c>
      <c r="DL171" s="30">
        <f t="shared" si="175"/>
        <v>-7.882158269916779E-8</v>
      </c>
      <c r="DN171" s="36">
        <v>1.955E-8</v>
      </c>
      <c r="DO171" s="36">
        <v>5.49000238006</v>
      </c>
      <c r="DP171" s="36">
        <v>1439.5096981491999</v>
      </c>
      <c r="DQ171" s="30">
        <f t="shared" si="176"/>
        <v>-1.5561918513415886E-8</v>
      </c>
      <c r="DR171" s="30">
        <f t="shared" si="177"/>
        <v>-1.5563187524403857E-8</v>
      </c>
      <c r="DS171" s="30">
        <f t="shared" si="178"/>
        <v>-1.5563187533228931E-8</v>
      </c>
      <c r="DT171" s="30">
        <f t="shared" si="179"/>
        <v>-1.5563187533229004E-8</v>
      </c>
      <c r="DV171" s="36">
        <v>5.3899999999999998E-9</v>
      </c>
      <c r="DW171" s="36">
        <v>5.3321456562199998</v>
      </c>
      <c r="DX171" s="36">
        <v>2751.5475996916002</v>
      </c>
      <c r="DY171" s="30">
        <f t="shared" si="188"/>
        <v>-4.7321509074779575E-9</v>
      </c>
      <c r="DZ171" s="30">
        <f t="shared" si="189"/>
        <v>-4.7316218165443087E-9</v>
      </c>
      <c r="EA171" s="30">
        <f t="shared" si="190"/>
        <v>-4.7316218128639059E-9</v>
      </c>
      <c r="EB171" s="30">
        <f t="shared" si="191"/>
        <v>-4.7316218128638737E-9</v>
      </c>
      <c r="ED171" s="36"/>
      <c r="EE171" s="36"/>
      <c r="EF171" s="36"/>
      <c r="EL171" s="36"/>
      <c r="EM171" s="36"/>
      <c r="EN171" s="36"/>
      <c r="ET171" s="36"/>
      <c r="EU171" s="36"/>
      <c r="EV171" s="36"/>
    </row>
    <row r="172" spans="14:152" s="30" customFormat="1" ht="12.75">
      <c r="N172" s="36">
        <v>7.2650000000000005E-8</v>
      </c>
      <c r="O172" s="36">
        <v>4.6550356391900003</v>
      </c>
      <c r="P172" s="36">
        <v>629.60234557549995</v>
      </c>
      <c r="Q172" s="30">
        <f t="shared" si="152"/>
        <v>2.8734721488066213E-8</v>
      </c>
      <c r="R172" s="30">
        <f t="shared" si="153"/>
        <v>2.8737851371415038E-8</v>
      </c>
      <c r="S172" s="30">
        <f t="shared" si="154"/>
        <v>2.8737851393182491E-8</v>
      </c>
      <c r="T172" s="30">
        <f t="shared" si="155"/>
        <v>2.873785139318267E-8</v>
      </c>
      <c r="V172" s="36">
        <v>1.3459999999999999E-8</v>
      </c>
      <c r="W172" s="36">
        <v>3.2057584886999999</v>
      </c>
      <c r="X172" s="36">
        <v>525.02509864859996</v>
      </c>
      <c r="Y172" s="30">
        <f t="shared" si="156"/>
        <v>1.287965790982128E-8</v>
      </c>
      <c r="Z172" s="30">
        <f t="shared" si="157"/>
        <v>1.287981083229229E-8</v>
      </c>
      <c r="AA172" s="30">
        <f t="shared" si="158"/>
        <v>1.2879810833355766E-8</v>
      </c>
      <c r="AB172" s="30">
        <f t="shared" si="159"/>
        <v>1.2879810833355775E-8</v>
      </c>
      <c r="AD172" s="36">
        <v>2.0299999999999998E-9</v>
      </c>
      <c r="AE172" s="36">
        <v>0.41899069603</v>
      </c>
      <c r="AF172" s="36">
        <v>2840.4132799086001</v>
      </c>
      <c r="AG172" s="30">
        <f t="shared" si="184"/>
        <v>-1.886635026381876E-9</v>
      </c>
      <c r="AH172" s="30">
        <f t="shared" si="185"/>
        <v>-1.8867935580484514E-9</v>
      </c>
      <c r="AI172" s="30">
        <f t="shared" si="186"/>
        <v>-1.8867935591507113E-9</v>
      </c>
      <c r="AJ172" s="30">
        <f t="shared" si="187"/>
        <v>-1.8867935591507204E-9</v>
      </c>
      <c r="AL172" s="36"/>
      <c r="AM172" s="36"/>
      <c r="AN172" s="36"/>
      <c r="AT172" s="36"/>
      <c r="AU172" s="36"/>
      <c r="AV172" s="36"/>
      <c r="BB172" s="36"/>
      <c r="BC172" s="36"/>
      <c r="BD172" s="36"/>
      <c r="BJ172" s="36">
        <v>2.7900000000000001E-9</v>
      </c>
      <c r="BK172" s="36">
        <v>1.60669121578</v>
      </c>
      <c r="BL172" s="36">
        <v>643.82943957709995</v>
      </c>
      <c r="BM172" s="30">
        <f t="shared" si="164"/>
        <v>-1.0665852545877375E-9</v>
      </c>
      <c r="BN172" s="30">
        <f t="shared" si="165"/>
        <v>-1.0667089162318388E-9</v>
      </c>
      <c r="BO172" s="30">
        <f t="shared" si="166"/>
        <v>-1.0667089170918709E-9</v>
      </c>
      <c r="BP172" s="30">
        <f t="shared" si="167"/>
        <v>-1.0667089170918777E-9</v>
      </c>
      <c r="BR172" s="36"/>
      <c r="BS172" s="36"/>
      <c r="BT172" s="36"/>
      <c r="BZ172" s="36"/>
      <c r="CA172" s="36"/>
      <c r="CB172" s="36"/>
      <c r="CH172" s="36"/>
      <c r="CI172" s="36"/>
      <c r="CJ172" s="36"/>
      <c r="CP172" s="36"/>
      <c r="CQ172" s="36"/>
      <c r="CR172" s="36"/>
      <c r="CX172" s="36"/>
      <c r="CY172" s="36"/>
      <c r="CZ172" s="36"/>
      <c r="DF172" s="36">
        <v>1.1161E-7</v>
      </c>
      <c r="DG172" s="36">
        <v>3.8294563403600002</v>
      </c>
      <c r="DH172" s="36">
        <v>76.266071275599998</v>
      </c>
      <c r="DI172" s="30">
        <f t="shared" si="172"/>
        <v>-1.0771394807222785E-7</v>
      </c>
      <c r="DJ172" s="30">
        <f t="shared" si="173"/>
        <v>-1.0771411416638237E-7</v>
      </c>
      <c r="DK172" s="30">
        <f t="shared" si="174"/>
        <v>-1.0771411416753753E-7</v>
      </c>
      <c r="DL172" s="30">
        <f t="shared" si="175"/>
        <v>-1.0771411416753754E-7</v>
      </c>
      <c r="DN172" s="36">
        <v>1.8769999999999999E-8</v>
      </c>
      <c r="DO172" s="36">
        <v>3.2697887718700001</v>
      </c>
      <c r="DP172" s="36">
        <v>3267.0114707846001</v>
      </c>
      <c r="DQ172" s="30">
        <f t="shared" si="176"/>
        <v>-1.2195412916865669E-8</v>
      </c>
      <c r="DR172" s="30">
        <f t="shared" si="177"/>
        <v>-1.2198885481038506E-8</v>
      </c>
      <c r="DS172" s="30">
        <f t="shared" si="178"/>
        <v>-1.2198885505186944E-8</v>
      </c>
      <c r="DT172" s="30">
        <f t="shared" si="179"/>
        <v>-1.2198885505187146E-8</v>
      </c>
      <c r="DV172" s="36">
        <v>6.5100000000000001E-9</v>
      </c>
      <c r="DW172" s="36">
        <v>5.1219930895900001</v>
      </c>
      <c r="DX172" s="36">
        <v>3156.8051495651998</v>
      </c>
      <c r="DY172" s="30">
        <f t="shared" si="188"/>
        <v>6.3986428392652605E-9</v>
      </c>
      <c r="DZ172" s="30">
        <f t="shared" si="189"/>
        <v>6.3989246429174925E-9</v>
      </c>
      <c r="EA172" s="30">
        <f t="shared" si="190"/>
        <v>6.3989246448761437E-9</v>
      </c>
      <c r="EB172" s="30">
        <f t="shared" si="191"/>
        <v>6.3989246448761603E-9</v>
      </c>
      <c r="ED172" s="36"/>
      <c r="EE172" s="36"/>
      <c r="EF172" s="36"/>
      <c r="EL172" s="36"/>
      <c r="EM172" s="36"/>
      <c r="EN172" s="36"/>
      <c r="ET172" s="36"/>
      <c r="EU172" s="36"/>
      <c r="EV172" s="36"/>
    </row>
    <row r="173" spans="14:152" s="30" customFormat="1" ht="12.75">
      <c r="N173" s="36">
        <v>7.1639999999999998E-8</v>
      </c>
      <c r="O173" s="36">
        <v>4.9340021796800002</v>
      </c>
      <c r="P173" s="36">
        <v>1056.2005364515001</v>
      </c>
      <c r="Q173" s="30">
        <f t="shared" si="152"/>
        <v>4.3276668896611683E-8</v>
      </c>
      <c r="R173" s="30">
        <f t="shared" si="153"/>
        <v>4.3272176256903553E-8</v>
      </c>
      <c r="S173" s="30">
        <f t="shared" si="154"/>
        <v>4.3272176225657235E-8</v>
      </c>
      <c r="T173" s="30">
        <f t="shared" si="155"/>
        <v>4.3272176225656977E-8</v>
      </c>
      <c r="V173" s="36">
        <v>1.056E-8</v>
      </c>
      <c r="W173" s="36">
        <v>5.7650711503199998</v>
      </c>
      <c r="X173" s="36">
        <v>2310.7223148140001</v>
      </c>
      <c r="Y173" s="30">
        <f t="shared" si="156"/>
        <v>7.6272101702127003E-9</v>
      </c>
      <c r="Z173" s="30">
        <f t="shared" si="157"/>
        <v>7.6259527442228934E-9</v>
      </c>
      <c r="AA173" s="30">
        <f t="shared" si="158"/>
        <v>7.6259527354769788E-9</v>
      </c>
      <c r="AB173" s="30">
        <f t="shared" si="159"/>
        <v>7.6259527354769011E-9</v>
      </c>
      <c r="AD173" s="36">
        <v>2.3100000000000001E-9</v>
      </c>
      <c r="AE173" s="36">
        <v>2.2635333046000001</v>
      </c>
      <c r="AF173" s="36">
        <v>2097.4232193759999</v>
      </c>
      <c r="AG173" s="30">
        <f t="shared" si="184"/>
        <v>-2.305981274411774E-9</v>
      </c>
      <c r="AH173" s="30">
        <f t="shared" si="185"/>
        <v>-2.3060025293333019E-9</v>
      </c>
      <c r="AI173" s="30">
        <f t="shared" si="186"/>
        <v>-2.3060025294809293E-9</v>
      </c>
      <c r="AJ173" s="30">
        <f t="shared" si="187"/>
        <v>-2.3060025294809305E-9</v>
      </c>
      <c r="AL173" s="36"/>
      <c r="AM173" s="36"/>
      <c r="AN173" s="36"/>
      <c r="AT173" s="36"/>
      <c r="AU173" s="36"/>
      <c r="AV173" s="36"/>
      <c r="BB173" s="36"/>
      <c r="BC173" s="36"/>
      <c r="BD173" s="36"/>
      <c r="BJ173" s="36">
        <v>2.9100000000000001E-9</v>
      </c>
      <c r="BK173" s="36">
        <v>5.8313407181999999</v>
      </c>
      <c r="BL173" s="36">
        <v>1148.2476104062</v>
      </c>
      <c r="BM173" s="30">
        <f t="shared" si="164"/>
        <v>2.5030820090778513E-9</v>
      </c>
      <c r="BN173" s="30">
        <f t="shared" si="165"/>
        <v>2.5029550350922808E-9</v>
      </c>
      <c r="BO173" s="30">
        <f t="shared" si="166"/>
        <v>2.5029550342091389E-9</v>
      </c>
      <c r="BP173" s="30">
        <f t="shared" si="167"/>
        <v>2.5029550342091323E-9</v>
      </c>
      <c r="BR173" s="36"/>
      <c r="BS173" s="36"/>
      <c r="BT173" s="36"/>
      <c r="BZ173" s="36"/>
      <c r="CA173" s="36"/>
      <c r="CB173" s="36"/>
      <c r="CH173" s="36"/>
      <c r="CI173" s="36"/>
      <c r="CJ173" s="36"/>
      <c r="CP173" s="36"/>
      <c r="CQ173" s="36"/>
      <c r="CR173" s="36"/>
      <c r="CX173" s="36"/>
      <c r="CY173" s="36"/>
      <c r="CZ173" s="36"/>
      <c r="DF173" s="36">
        <v>1.0918E-7</v>
      </c>
      <c r="DG173" s="36">
        <v>1.2779696281799999</v>
      </c>
      <c r="DH173" s="36">
        <v>2125.8774073792001</v>
      </c>
      <c r="DI173" s="30">
        <f t="shared" si="172"/>
        <v>-5.1041734821515553E-8</v>
      </c>
      <c r="DJ173" s="30">
        <f t="shared" si="173"/>
        <v>-5.1026447891548966E-8</v>
      </c>
      <c r="DK173" s="30">
        <f t="shared" si="174"/>
        <v>-5.1026447785227206E-8</v>
      </c>
      <c r="DL173" s="30">
        <f t="shared" si="175"/>
        <v>-5.1026447785226353E-8</v>
      </c>
      <c r="DN173" s="36">
        <v>2.2860000000000001E-8</v>
      </c>
      <c r="DO173" s="36">
        <v>2.9388517200400002</v>
      </c>
      <c r="DP173" s="36">
        <v>76.266071275599998</v>
      </c>
      <c r="DQ173" s="30">
        <f t="shared" si="176"/>
        <v>-1.8530538415556108E-8</v>
      </c>
      <c r="DR173" s="30">
        <f t="shared" si="177"/>
        <v>-1.8530462352689285E-8</v>
      </c>
      <c r="DS173" s="30">
        <f t="shared" si="178"/>
        <v>-1.8530462352160284E-8</v>
      </c>
      <c r="DT173" s="30">
        <f t="shared" si="179"/>
        <v>-1.853046235216028E-8</v>
      </c>
      <c r="DV173" s="36">
        <v>4.8300000000000001E-9</v>
      </c>
      <c r="DW173" s="36">
        <v>3.03782387056</v>
      </c>
      <c r="DX173" s="36">
        <v>3281.2385647862002</v>
      </c>
      <c r="DY173" s="30">
        <f t="shared" si="188"/>
        <v>-4.1108103173385662E-9</v>
      </c>
      <c r="DZ173" s="30">
        <f t="shared" si="189"/>
        <v>-4.111430092300153E-9</v>
      </c>
      <c r="EA173" s="30">
        <f t="shared" si="190"/>
        <v>-4.1114300966097028E-9</v>
      </c>
      <c r="EB173" s="30">
        <f t="shared" si="191"/>
        <v>-4.1114300966097392E-9</v>
      </c>
      <c r="ED173" s="36"/>
      <c r="EE173" s="36"/>
      <c r="EF173" s="36"/>
      <c r="EL173" s="36"/>
      <c r="EM173" s="36"/>
      <c r="EN173" s="36"/>
      <c r="ET173" s="36"/>
      <c r="EU173" s="36"/>
      <c r="EV173" s="36"/>
    </row>
    <row r="174" spans="14:152" s="30" customFormat="1" ht="12.75">
      <c r="N174" s="36">
        <v>7.247E-8</v>
      </c>
      <c r="O174" s="36">
        <v>4.6160767755999998</v>
      </c>
      <c r="P174" s="36">
        <v>2420.9286360333999</v>
      </c>
      <c r="Q174" s="30">
        <f t="shared" si="152"/>
        <v>-5.9072619896974635E-8</v>
      </c>
      <c r="R174" s="30">
        <f t="shared" si="153"/>
        <v>-5.9080190703994922E-8</v>
      </c>
      <c r="S174" s="30">
        <f t="shared" si="154"/>
        <v>-5.9080190756641546E-8</v>
      </c>
      <c r="T174" s="30">
        <f t="shared" si="155"/>
        <v>-5.9080190756641996E-8</v>
      </c>
      <c r="V174" s="36">
        <v>1.159E-8</v>
      </c>
      <c r="W174" s="36">
        <v>0.46189564970000002</v>
      </c>
      <c r="X174" s="36">
        <v>67.668051566499997</v>
      </c>
      <c r="Y174" s="30">
        <f t="shared" si="156"/>
        <v>1.154646168475268E-8</v>
      </c>
      <c r="Z174" s="30">
        <f t="shared" si="157"/>
        <v>1.1546466744484305E-8</v>
      </c>
      <c r="AA174" s="30">
        <f t="shared" si="158"/>
        <v>1.1546466744519492E-8</v>
      </c>
      <c r="AB174" s="30">
        <f t="shared" si="159"/>
        <v>1.1546466744519494E-8</v>
      </c>
      <c r="AD174" s="36">
        <v>2.28E-9</v>
      </c>
      <c r="AE174" s="36">
        <v>3.8270107682100001</v>
      </c>
      <c r="AF174" s="36">
        <v>113.3877149571</v>
      </c>
      <c r="AG174" s="30">
        <f t="shared" si="184"/>
        <v>-2.2763319162929731E-9</v>
      </c>
      <c r="AH174" s="30">
        <f t="shared" si="185"/>
        <v>-2.2763330083193337E-9</v>
      </c>
      <c r="AI174" s="30">
        <f t="shared" si="186"/>
        <v>-2.2763330083269281E-9</v>
      </c>
      <c r="AJ174" s="30">
        <f t="shared" si="187"/>
        <v>-2.2763330083269281E-9</v>
      </c>
      <c r="AL174" s="36"/>
      <c r="AM174" s="36"/>
      <c r="AN174" s="36"/>
      <c r="AT174" s="36"/>
      <c r="AU174" s="36"/>
      <c r="AV174" s="36"/>
      <c r="BB174" s="36"/>
      <c r="BC174" s="36"/>
      <c r="BD174" s="36"/>
      <c r="BJ174" s="36">
        <v>3.7E-9</v>
      </c>
      <c r="BK174" s="36">
        <v>5.7157299227399996</v>
      </c>
      <c r="BL174" s="36">
        <v>531.17543780289998</v>
      </c>
      <c r="BM174" s="30">
        <f t="shared" si="164"/>
        <v>-3.4482664905751958E-9</v>
      </c>
      <c r="BN174" s="30">
        <f t="shared" si="165"/>
        <v>-3.4482134017542312E-9</v>
      </c>
      <c r="BO174" s="30">
        <f t="shared" si="166"/>
        <v>-3.448213401384991E-9</v>
      </c>
      <c r="BP174" s="30">
        <f t="shared" si="167"/>
        <v>-3.4482134013849881E-9</v>
      </c>
      <c r="BR174" s="36"/>
      <c r="BS174" s="36"/>
      <c r="BT174" s="36"/>
      <c r="BZ174" s="36"/>
      <c r="CA174" s="36"/>
      <c r="CB174" s="36"/>
      <c r="CH174" s="36"/>
      <c r="CI174" s="36"/>
      <c r="CJ174" s="36"/>
      <c r="CP174" s="36"/>
      <c r="CQ174" s="36"/>
      <c r="CR174" s="36"/>
      <c r="CX174" s="36"/>
      <c r="CY174" s="36"/>
      <c r="CZ174" s="36"/>
      <c r="DF174" s="36">
        <v>1.2685E-7</v>
      </c>
      <c r="DG174" s="36">
        <v>3.96848605476</v>
      </c>
      <c r="DH174" s="36">
        <v>2538.2485042536</v>
      </c>
      <c r="DI174" s="30">
        <f t="shared" si="172"/>
        <v>-9.8615946533833043E-8</v>
      </c>
      <c r="DJ174" s="30">
        <f t="shared" si="173"/>
        <v>-9.8600856712159075E-8</v>
      </c>
      <c r="DK174" s="30">
        <f t="shared" si="174"/>
        <v>-9.8600856607200297E-8</v>
      </c>
      <c r="DL174" s="30">
        <f t="shared" si="175"/>
        <v>-9.8600856607199437E-8</v>
      </c>
      <c r="DN174" s="36">
        <v>2.0739999999999999E-8</v>
      </c>
      <c r="DO174" s="36">
        <v>5.8538685287899996</v>
      </c>
      <c r="DP174" s="36">
        <v>532.61172640140001</v>
      </c>
      <c r="DQ174" s="30">
        <f t="shared" si="176"/>
        <v>-2.0141457139808974E-8</v>
      </c>
      <c r="DR174" s="30">
        <f t="shared" si="177"/>
        <v>-2.0141260835993059E-8</v>
      </c>
      <c r="DS174" s="30">
        <f t="shared" si="178"/>
        <v>-2.0141260834627698E-8</v>
      </c>
      <c r="DT174" s="30">
        <f t="shared" si="179"/>
        <v>-2.0141260834627685E-8</v>
      </c>
      <c r="DV174" s="36">
        <v>4.7600000000000001E-9</v>
      </c>
      <c r="DW174" s="36">
        <v>2.1759205393599999</v>
      </c>
      <c r="DX174" s="36">
        <v>149.56319713459999</v>
      </c>
      <c r="DY174" s="30">
        <f t="shared" si="188"/>
        <v>1.0579947822053396E-9</v>
      </c>
      <c r="DZ174" s="30">
        <f t="shared" si="189"/>
        <v>1.0580464954145015E-9</v>
      </c>
      <c r="EA174" s="30">
        <f t="shared" si="190"/>
        <v>1.0580464957741555E-9</v>
      </c>
      <c r="EB174" s="30">
        <f t="shared" si="191"/>
        <v>1.0580464957741584E-9</v>
      </c>
      <c r="ED174" s="36"/>
      <c r="EE174" s="36"/>
      <c r="EF174" s="36"/>
      <c r="EL174" s="36"/>
      <c r="EM174" s="36"/>
      <c r="EN174" s="36"/>
      <c r="ET174" s="36"/>
      <c r="EU174" s="36"/>
      <c r="EV174" s="36"/>
    </row>
    <row r="175" spans="14:152" s="30" customFormat="1" ht="12.75">
      <c r="N175" s="36">
        <v>7.7529999999999993E-8</v>
      </c>
      <c r="O175" s="36">
        <v>2.12871653382</v>
      </c>
      <c r="P175" s="36">
        <v>33.940249943799998</v>
      </c>
      <c r="Q175" s="30">
        <f t="shared" si="152"/>
        <v>-2.8016961662901153E-8</v>
      </c>
      <c r="R175" s="30">
        <f t="shared" si="153"/>
        <v>-2.8016778865494703E-8</v>
      </c>
      <c r="S175" s="30">
        <f t="shared" si="154"/>
        <v>-2.8016778864223389E-8</v>
      </c>
      <c r="T175" s="30">
        <f t="shared" si="155"/>
        <v>-2.8016778864223372E-8</v>
      </c>
      <c r="V175" s="36">
        <v>1.027E-8</v>
      </c>
      <c r="W175" s="36">
        <v>0.20709586018000001</v>
      </c>
      <c r="X175" s="36">
        <v>7.8643065262</v>
      </c>
      <c r="Y175" s="30">
        <f t="shared" si="156"/>
        <v>1.0133049395943011E-8</v>
      </c>
      <c r="Z175" s="30">
        <f t="shared" si="157"/>
        <v>1.0133050375345721E-8</v>
      </c>
      <c r="AA175" s="30">
        <f t="shared" si="158"/>
        <v>1.0133050375352532E-8</v>
      </c>
      <c r="AB175" s="30">
        <f t="shared" si="159"/>
        <v>1.0133050375352532E-8</v>
      </c>
      <c r="AD175" s="36">
        <v>1.6500000000000001E-9</v>
      </c>
      <c r="AE175" s="36">
        <v>4.0877670373299999</v>
      </c>
      <c r="AF175" s="36">
        <v>6283.0758499914</v>
      </c>
      <c r="AG175" s="30">
        <f t="shared" si="184"/>
        <v>1.2966586344475841E-9</v>
      </c>
      <c r="AH175" s="30">
        <f t="shared" si="185"/>
        <v>1.2971361388457206E-9</v>
      </c>
      <c r="AI175" s="30">
        <f t="shared" si="186"/>
        <v>1.2971361421656733E-9</v>
      </c>
      <c r="AJ175" s="30">
        <f t="shared" si="187"/>
        <v>1.2971361421657023E-9</v>
      </c>
      <c r="AL175" s="36"/>
      <c r="AM175" s="36"/>
      <c r="AN175" s="36"/>
      <c r="AT175" s="36"/>
      <c r="AU175" s="36"/>
      <c r="AV175" s="36"/>
      <c r="BB175" s="36"/>
      <c r="BC175" s="36"/>
      <c r="BD175" s="36"/>
      <c r="BJ175" s="36">
        <v>2.6799999999999998E-9</v>
      </c>
      <c r="BK175" s="36">
        <v>5.3927589181300002</v>
      </c>
      <c r="BL175" s="36">
        <v>1891.2376709388</v>
      </c>
      <c r="BM175" s="30">
        <f t="shared" si="164"/>
        <v>9.9644923223343986E-10</v>
      </c>
      <c r="BN175" s="30">
        <f t="shared" si="165"/>
        <v>9.9679976883569213E-10</v>
      </c>
      <c r="BO175" s="30">
        <f t="shared" si="166"/>
        <v>9.9679977127353339E-10</v>
      </c>
      <c r="BP175" s="30">
        <f t="shared" si="167"/>
        <v>9.9679977127355531E-10</v>
      </c>
      <c r="BR175" s="36"/>
      <c r="BS175" s="36"/>
      <c r="BT175" s="36"/>
      <c r="BZ175" s="36"/>
      <c r="CA175" s="36"/>
      <c r="CB175" s="36"/>
      <c r="CH175" s="36"/>
      <c r="CI175" s="36"/>
      <c r="CJ175" s="36"/>
      <c r="CP175" s="36"/>
      <c r="CQ175" s="36"/>
      <c r="CR175" s="36"/>
      <c r="CX175" s="36"/>
      <c r="CY175" s="36"/>
      <c r="CZ175" s="36"/>
      <c r="DF175" s="36">
        <v>1.1230000000000001E-7</v>
      </c>
      <c r="DG175" s="36">
        <v>3.23092119889</v>
      </c>
      <c r="DH175" s="36">
        <v>422.66603761290003</v>
      </c>
      <c r="DI175" s="30">
        <f t="shared" si="172"/>
        <v>7.0908009632073093E-8</v>
      </c>
      <c r="DJ175" s="30">
        <f t="shared" si="173"/>
        <v>7.0910751801546724E-8</v>
      </c>
      <c r="DK175" s="30">
        <f t="shared" si="174"/>
        <v>7.0910751820617711E-8</v>
      </c>
      <c r="DL175" s="30">
        <f t="shared" si="175"/>
        <v>7.0910751820617856E-8</v>
      </c>
      <c r="DN175" s="36">
        <v>2.1209999999999999E-8</v>
      </c>
      <c r="DO175" s="36">
        <v>3.9243079709900002</v>
      </c>
      <c r="DP175" s="36">
        <v>2435.155730035</v>
      </c>
      <c r="DQ175" s="30">
        <f t="shared" si="176"/>
        <v>-2.0962836337882618E-8</v>
      </c>
      <c r="DR175" s="30">
        <f t="shared" si="177"/>
        <v>-2.0962250249249523E-8</v>
      </c>
      <c r="DS175" s="30">
        <f t="shared" si="178"/>
        <v>-2.0962250245171003E-8</v>
      </c>
      <c r="DT175" s="30">
        <f t="shared" si="179"/>
        <v>-2.096225024517097E-8</v>
      </c>
      <c r="DV175" s="36">
        <v>5.1000000000000002E-9</v>
      </c>
      <c r="DW175" s="36">
        <v>5.3566423091199997</v>
      </c>
      <c r="DX175" s="36">
        <v>9.5612275556000004</v>
      </c>
      <c r="DY175" s="30">
        <f t="shared" si="188"/>
        <v>2.8426956163827326E-9</v>
      </c>
      <c r="DZ175" s="30">
        <f t="shared" si="189"/>
        <v>2.8426926001496103E-9</v>
      </c>
      <c r="EA175" s="30">
        <f t="shared" si="190"/>
        <v>2.8426926001286326E-9</v>
      </c>
      <c r="EB175" s="30">
        <f t="shared" si="191"/>
        <v>2.8426926001286326E-9</v>
      </c>
      <c r="ED175" s="36"/>
      <c r="EE175" s="36"/>
      <c r="EF175" s="36"/>
      <c r="EL175" s="36"/>
      <c r="EM175" s="36"/>
      <c r="EN175" s="36"/>
      <c r="ET175" s="36"/>
      <c r="EU175" s="36"/>
      <c r="EV175" s="36"/>
    </row>
    <row r="176" spans="14:152" s="30" customFormat="1" ht="12.75">
      <c r="N176" s="36">
        <v>6.6450000000000003E-8</v>
      </c>
      <c r="O176" s="36">
        <v>0.45647460873000001</v>
      </c>
      <c r="P176" s="36">
        <v>635.96513305090002</v>
      </c>
      <c r="Q176" s="30">
        <f t="shared" si="152"/>
        <v>-6.6278255628636584E-8</v>
      </c>
      <c r="R176" s="30">
        <f t="shared" si="153"/>
        <v>-6.6278481772876196E-8</v>
      </c>
      <c r="S176" s="30">
        <f t="shared" si="154"/>
        <v>-6.6278481774448461E-8</v>
      </c>
      <c r="T176" s="30">
        <f t="shared" si="155"/>
        <v>-6.6278481774448475E-8</v>
      </c>
      <c r="V176" s="36">
        <v>1.143E-8</v>
      </c>
      <c r="W176" s="36">
        <v>5.5662641863599998</v>
      </c>
      <c r="X176" s="36">
        <v>46.470422915999997</v>
      </c>
      <c r="Y176" s="30">
        <f t="shared" si="156"/>
        <v>6.4181259022210606E-9</v>
      </c>
      <c r="Z176" s="30">
        <f t="shared" si="157"/>
        <v>6.4180931571719726E-9</v>
      </c>
      <c r="AA176" s="30">
        <f t="shared" si="158"/>
        <v>6.4180931569442399E-9</v>
      </c>
      <c r="AB176" s="30">
        <f t="shared" si="159"/>
        <v>6.4180931569442399E-9</v>
      </c>
      <c r="AD176" s="36">
        <v>2.0200000000000001E-9</v>
      </c>
      <c r="AE176" s="36">
        <v>3.3042976499200001</v>
      </c>
      <c r="AF176" s="36">
        <v>3067.9394693482</v>
      </c>
      <c r="AG176" s="30">
        <f t="shared" si="184"/>
        <v>8.440069652039727E-10</v>
      </c>
      <c r="AH176" s="30">
        <f t="shared" si="185"/>
        <v>8.4358746599915773E-10</v>
      </c>
      <c r="AI176" s="30">
        <f t="shared" si="186"/>
        <v>8.4358746308147653E-10</v>
      </c>
      <c r="AJ176" s="30">
        <f t="shared" si="187"/>
        <v>8.435874630814571E-10</v>
      </c>
      <c r="AL176" s="36"/>
      <c r="AM176" s="36"/>
      <c r="AN176" s="36"/>
      <c r="AT176" s="36"/>
      <c r="AU176" s="36"/>
      <c r="AV176" s="36"/>
      <c r="BB176" s="36"/>
      <c r="BC176" s="36"/>
      <c r="BD176" s="36"/>
      <c r="BJ176" s="36">
        <v>2.7499999999999998E-9</v>
      </c>
      <c r="BK176" s="36">
        <v>3.3410866603599998</v>
      </c>
      <c r="BL176" s="36">
        <v>518.64526483069994</v>
      </c>
      <c r="BM176" s="30">
        <f t="shared" si="164"/>
        <v>2.4574909966827901E-9</v>
      </c>
      <c r="BN176" s="30">
        <f t="shared" si="165"/>
        <v>2.457538684749502E-9</v>
      </c>
      <c r="BO176" s="30">
        <f t="shared" si="166"/>
        <v>2.4575386850811501E-9</v>
      </c>
      <c r="BP176" s="30">
        <f t="shared" si="167"/>
        <v>2.4575386850811526E-9</v>
      </c>
      <c r="BR176" s="36"/>
      <c r="BS176" s="36"/>
      <c r="BT176" s="36"/>
      <c r="BZ176" s="36"/>
      <c r="CA176" s="36"/>
      <c r="CB176" s="36"/>
      <c r="CH176" s="36"/>
      <c r="CI176" s="36"/>
      <c r="CJ176" s="36"/>
      <c r="CP176" s="36"/>
      <c r="CQ176" s="36"/>
      <c r="CR176" s="36"/>
      <c r="CX176" s="36"/>
      <c r="CY176" s="36"/>
      <c r="CZ176" s="36"/>
      <c r="DF176" s="36">
        <v>1.2645E-7</v>
      </c>
      <c r="DG176" s="36">
        <v>0.73670428580000002</v>
      </c>
      <c r="DH176" s="36">
        <v>908.33426034629997</v>
      </c>
      <c r="DI176" s="30">
        <f t="shared" si="172"/>
        <v>-5.0724921235968004E-8</v>
      </c>
      <c r="DJ176" s="30">
        <f t="shared" si="173"/>
        <v>-5.071708251428192E-8</v>
      </c>
      <c r="DK176" s="30">
        <f t="shared" si="174"/>
        <v>-5.0717082459764491E-8</v>
      </c>
      <c r="DL176" s="30">
        <f t="shared" si="175"/>
        <v>-5.071708245976408E-8</v>
      </c>
      <c r="DN176" s="36">
        <v>1.8069999999999999E-8</v>
      </c>
      <c r="DO176" s="36">
        <v>3.1720895947200001</v>
      </c>
      <c r="DP176" s="36">
        <v>2524.0214102519999</v>
      </c>
      <c r="DQ176" s="30">
        <f t="shared" si="176"/>
        <v>-3.1113040988655469E-9</v>
      </c>
      <c r="DR176" s="30">
        <f t="shared" si="177"/>
        <v>-3.1079567921591507E-9</v>
      </c>
      <c r="DS176" s="30">
        <f t="shared" si="178"/>
        <v>-3.1079567688789295E-9</v>
      </c>
      <c r="DT176" s="30">
        <f t="shared" si="179"/>
        <v>-3.1079567688787401E-9</v>
      </c>
      <c r="DV176" s="36">
        <v>4.9E-9</v>
      </c>
      <c r="DW176" s="36">
        <v>1.57324553106</v>
      </c>
      <c r="DX176" s="36">
        <v>1251.3403846248</v>
      </c>
      <c r="DY176" s="30">
        <f t="shared" si="188"/>
        <v>2.9752090440960693E-9</v>
      </c>
      <c r="DZ176" s="30">
        <f t="shared" si="189"/>
        <v>2.975572000901397E-9</v>
      </c>
      <c r="EA176" s="30">
        <f t="shared" si="190"/>
        <v>2.9755720034255941E-9</v>
      </c>
      <c r="EB176" s="30">
        <f t="shared" si="191"/>
        <v>2.9755720034256148E-9</v>
      </c>
      <c r="ED176" s="36"/>
      <c r="EE176" s="36"/>
      <c r="EF176" s="36"/>
      <c r="EL176" s="36"/>
      <c r="EM176" s="36"/>
      <c r="EN176" s="36"/>
      <c r="ET176" s="36"/>
      <c r="EU176" s="36"/>
      <c r="EV176" s="36"/>
    </row>
    <row r="177" spans="14:152" s="30" customFormat="1" ht="12.75">
      <c r="N177" s="36">
        <v>9.3769999999999999E-8</v>
      </c>
      <c r="O177" s="36">
        <v>4.0315838820199996</v>
      </c>
      <c r="P177" s="36">
        <v>2810.9214616052</v>
      </c>
      <c r="Q177" s="30">
        <f t="shared" si="152"/>
        <v>4.9666327794350328E-8</v>
      </c>
      <c r="R177" s="30">
        <f t="shared" si="153"/>
        <v>4.9682983360100487E-8</v>
      </c>
      <c r="S177" s="30">
        <f t="shared" si="154"/>
        <v>4.9682983475928735E-8</v>
      </c>
      <c r="T177" s="30">
        <f t="shared" si="155"/>
        <v>4.9682983475929721E-8</v>
      </c>
      <c r="V177" s="36">
        <v>1.0120000000000001E-8</v>
      </c>
      <c r="W177" s="36">
        <v>0.54293005596999999</v>
      </c>
      <c r="X177" s="36">
        <v>532.13864564940002</v>
      </c>
      <c r="Y177" s="30">
        <f t="shared" si="156"/>
        <v>-7.5138308773066384E-9</v>
      </c>
      <c r="Z177" s="30">
        <f t="shared" si="157"/>
        <v>-7.5140996356867874E-9</v>
      </c>
      <c r="AA177" s="30">
        <f t="shared" si="158"/>
        <v>-7.514099637555903E-9</v>
      </c>
      <c r="AB177" s="30">
        <f t="shared" si="159"/>
        <v>-7.5140996375559212E-9</v>
      </c>
      <c r="AD177" s="36">
        <v>2.2400000000000001E-9</v>
      </c>
      <c r="AE177" s="36">
        <v>3.6928520852500002</v>
      </c>
      <c r="AF177" s="36">
        <v>2435.155730035</v>
      </c>
      <c r="AG177" s="30">
        <f t="shared" si="184"/>
        <v>-2.0766431873183598E-9</v>
      </c>
      <c r="AH177" s="30">
        <f t="shared" si="185"/>
        <v>-2.0764908038067435E-9</v>
      </c>
      <c r="AI177" s="30">
        <f t="shared" si="186"/>
        <v>-2.0764908027467099E-9</v>
      </c>
      <c r="AJ177" s="30">
        <f t="shared" si="187"/>
        <v>-2.0764908027467008E-9</v>
      </c>
      <c r="AL177" s="36"/>
      <c r="AM177" s="36"/>
      <c r="AN177" s="36"/>
      <c r="AT177" s="36"/>
      <c r="AU177" s="36"/>
      <c r="AV177" s="36"/>
      <c r="BB177" s="36"/>
      <c r="BC177" s="36"/>
      <c r="BD177" s="36"/>
      <c r="BJ177" s="36">
        <v>2.69E-9</v>
      </c>
      <c r="BK177" s="36">
        <v>1.0605140695399999</v>
      </c>
      <c r="BL177" s="36">
        <v>1585.1407420206999</v>
      </c>
      <c r="BM177" s="30">
        <f t="shared" si="164"/>
        <v>3.3688872706705577E-10</v>
      </c>
      <c r="BN177" s="30">
        <f t="shared" si="165"/>
        <v>3.3657354416587182E-10</v>
      </c>
      <c r="BO177" s="30">
        <f t="shared" si="166"/>
        <v>3.3657354197382164E-10</v>
      </c>
      <c r="BP177" s="30">
        <f t="shared" si="167"/>
        <v>3.3657354197380743E-10</v>
      </c>
      <c r="BR177" s="36"/>
      <c r="BS177" s="36"/>
      <c r="BT177" s="36"/>
      <c r="BZ177" s="36"/>
      <c r="CA177" s="36"/>
      <c r="CB177" s="36"/>
      <c r="CH177" s="36"/>
      <c r="CI177" s="36"/>
      <c r="CJ177" s="36"/>
      <c r="CP177" s="36"/>
      <c r="CQ177" s="36"/>
      <c r="CR177" s="36"/>
      <c r="CX177" s="36"/>
      <c r="CY177" s="36"/>
      <c r="CZ177" s="36"/>
      <c r="DF177" s="36">
        <v>1.133E-7</v>
      </c>
      <c r="DG177" s="36">
        <v>5.5612724700699996</v>
      </c>
      <c r="DH177" s="36">
        <v>531.17543780289998</v>
      </c>
      <c r="DI177" s="30">
        <f t="shared" si="172"/>
        <v>-9.8015003503111477E-8</v>
      </c>
      <c r="DJ177" s="30">
        <f t="shared" si="173"/>
        <v>-9.8012754330600956E-8</v>
      </c>
      <c r="DK177" s="30">
        <f t="shared" si="174"/>
        <v>-9.8012754314957925E-8</v>
      </c>
      <c r="DL177" s="30">
        <f t="shared" si="175"/>
        <v>-9.8012754314957793E-8</v>
      </c>
      <c r="DN177" s="36">
        <v>1.712E-8</v>
      </c>
      <c r="DO177" s="36">
        <v>4.0298664125699997</v>
      </c>
      <c r="DP177" s="36">
        <v>731.94436026870005</v>
      </c>
      <c r="DQ177" s="30">
        <f t="shared" si="176"/>
        <v>1.7113070755115117E-8</v>
      </c>
      <c r="DR177" s="30">
        <f t="shared" si="177"/>
        <v>1.7113044170403881E-8</v>
      </c>
      <c r="DS177" s="30">
        <f t="shared" si="178"/>
        <v>1.7113044170218815E-8</v>
      </c>
      <c r="DT177" s="30">
        <f t="shared" si="179"/>
        <v>1.7113044170218811E-8</v>
      </c>
      <c r="DV177" s="36">
        <v>4.6699999999999998E-9</v>
      </c>
      <c r="DW177" s="36">
        <v>5.9234342383999996</v>
      </c>
      <c r="DX177" s="36">
        <v>203.00415469949999</v>
      </c>
      <c r="DY177" s="30">
        <f t="shared" si="188"/>
        <v>3.9867727848858437E-10</v>
      </c>
      <c r="DZ177" s="30">
        <f t="shared" si="189"/>
        <v>3.9860690552430047E-10</v>
      </c>
      <c r="EA177" s="30">
        <f t="shared" si="190"/>
        <v>3.9860690503487414E-10</v>
      </c>
      <c r="EB177" s="30">
        <f t="shared" si="191"/>
        <v>3.9860690503486587E-10</v>
      </c>
      <c r="ED177" s="36"/>
      <c r="EE177" s="36"/>
      <c r="EF177" s="36"/>
      <c r="EL177" s="36"/>
      <c r="EM177" s="36"/>
      <c r="EN177" s="36"/>
      <c r="ET177" s="36"/>
      <c r="EU177" s="36"/>
      <c r="EV177" s="36"/>
    </row>
    <row r="178" spans="14:152" s="30" customFormat="1" ht="12.75">
      <c r="N178" s="36">
        <v>8.2630000000000006E-8</v>
      </c>
      <c r="O178" s="36">
        <v>1.23558676139</v>
      </c>
      <c r="P178" s="36">
        <v>1802.3719907218001</v>
      </c>
      <c r="Q178" s="30">
        <f t="shared" si="152"/>
        <v>-6.4921766221942553E-8</v>
      </c>
      <c r="R178" s="30">
        <f t="shared" si="153"/>
        <v>-6.4928629622510747E-8</v>
      </c>
      <c r="S178" s="30">
        <f t="shared" si="154"/>
        <v>-6.4928629670240154E-8</v>
      </c>
      <c r="T178" s="30">
        <f t="shared" si="155"/>
        <v>-6.4928629670240617E-8</v>
      </c>
      <c r="V178" s="36">
        <v>9.7800000000000006E-9</v>
      </c>
      <c r="W178" s="36">
        <v>5.1393919410100004</v>
      </c>
      <c r="X178" s="36">
        <v>2207.6295405954002</v>
      </c>
      <c r="Y178" s="30">
        <f t="shared" si="156"/>
        <v>6.687939348310016E-9</v>
      </c>
      <c r="Z178" s="30">
        <f t="shared" si="157"/>
        <v>6.6867655988040493E-9</v>
      </c>
      <c r="AA178" s="30">
        <f t="shared" si="158"/>
        <v>6.6867655906402383E-9</v>
      </c>
      <c r="AB178" s="30">
        <f t="shared" si="159"/>
        <v>6.6867655906401754E-9</v>
      </c>
      <c r="AD178" s="36">
        <v>2.1400000000000001E-9</v>
      </c>
      <c r="AE178" s="36">
        <v>2.5575694491099998</v>
      </c>
      <c r="AF178" s="36">
        <v>2538.2485042536</v>
      </c>
      <c r="AG178" s="30">
        <f t="shared" si="184"/>
        <v>1.0639926751968876E-9</v>
      </c>
      <c r="AH178" s="30">
        <f t="shared" si="185"/>
        <v>1.064343779457415E-9</v>
      </c>
      <c r="AI178" s="30">
        <f t="shared" si="186"/>
        <v>1.0643437818991384E-9</v>
      </c>
      <c r="AJ178" s="30">
        <f t="shared" si="187"/>
        <v>1.064343781899158E-9</v>
      </c>
      <c r="AL178" s="36"/>
      <c r="AM178" s="36"/>
      <c r="AN178" s="36"/>
      <c r="AT178" s="36"/>
      <c r="AU178" s="36"/>
      <c r="AV178" s="36"/>
      <c r="BB178" s="36"/>
      <c r="BC178" s="36"/>
      <c r="BD178" s="36"/>
      <c r="BJ178" s="36">
        <v>3.0600000000000002E-9</v>
      </c>
      <c r="BK178" s="36">
        <v>2.5028901737</v>
      </c>
      <c r="BL178" s="36">
        <v>511.5317178299</v>
      </c>
      <c r="BM178" s="30">
        <f t="shared" si="164"/>
        <v>2.8915668137914674E-9</v>
      </c>
      <c r="BN178" s="30">
        <f t="shared" si="165"/>
        <v>2.8915286546952701E-9</v>
      </c>
      <c r="BO178" s="30">
        <f t="shared" si="166"/>
        <v>2.8915286544298676E-9</v>
      </c>
      <c r="BP178" s="30">
        <f t="shared" si="167"/>
        <v>2.8915286544298651E-9</v>
      </c>
      <c r="BR178" s="36"/>
      <c r="BS178" s="36"/>
      <c r="BT178" s="36"/>
      <c r="BZ178" s="36"/>
      <c r="CA178" s="36"/>
      <c r="CB178" s="36"/>
      <c r="CH178" s="36"/>
      <c r="CI178" s="36"/>
      <c r="CJ178" s="36"/>
      <c r="CP178" s="36"/>
      <c r="CQ178" s="36"/>
      <c r="CR178" s="36"/>
      <c r="CX178" s="36"/>
      <c r="CY178" s="36"/>
      <c r="CZ178" s="36"/>
      <c r="DF178" s="36">
        <v>9.509E-8</v>
      </c>
      <c r="DG178" s="36">
        <v>5.0050728420399997</v>
      </c>
      <c r="DH178" s="36">
        <v>597.35901666109999</v>
      </c>
      <c r="DI178" s="30">
        <f t="shared" si="172"/>
        <v>-1.1588819878998325E-8</v>
      </c>
      <c r="DJ178" s="30">
        <f t="shared" si="173"/>
        <v>-1.1584619445223412E-8</v>
      </c>
      <c r="DK178" s="30">
        <f t="shared" si="174"/>
        <v>-1.1584619416010225E-8</v>
      </c>
      <c r="DL178" s="30">
        <f t="shared" si="175"/>
        <v>-1.1584619416009974E-8</v>
      </c>
      <c r="DN178" s="36">
        <v>2.119E-8</v>
      </c>
      <c r="DO178" s="36">
        <v>0.41049593983999999</v>
      </c>
      <c r="DP178" s="36">
        <v>1279.794572628</v>
      </c>
      <c r="DQ178" s="30">
        <f t="shared" si="176"/>
        <v>1.9498806149078E-8</v>
      </c>
      <c r="DR178" s="30">
        <f t="shared" si="177"/>
        <v>1.9498015114948987E-8</v>
      </c>
      <c r="DS178" s="30">
        <f t="shared" si="178"/>
        <v>1.9498015109446896E-8</v>
      </c>
      <c r="DT178" s="30">
        <f t="shared" si="179"/>
        <v>1.9498015109446849E-8</v>
      </c>
      <c r="DV178" s="36">
        <v>5.28E-9</v>
      </c>
      <c r="DW178" s="36">
        <v>5.8178694576599996</v>
      </c>
      <c r="DX178" s="36">
        <v>2627.1141844705999</v>
      </c>
      <c r="DY178" s="30">
        <f t="shared" si="188"/>
        <v>-4.1174397992726495E-9</v>
      </c>
      <c r="DZ178" s="30">
        <f t="shared" si="189"/>
        <v>-4.1180866597613818E-9</v>
      </c>
      <c r="EA178" s="30">
        <f t="shared" si="190"/>
        <v>-4.1180866642596081E-9</v>
      </c>
      <c r="EB178" s="30">
        <f t="shared" si="191"/>
        <v>-4.1180866642596429E-9</v>
      </c>
      <c r="ED178" s="36"/>
      <c r="EE178" s="36"/>
      <c r="EF178" s="36"/>
      <c r="EL178" s="36"/>
      <c r="EM178" s="36"/>
      <c r="EN178" s="36"/>
      <c r="ET178" s="36"/>
      <c r="EU178" s="36"/>
      <c r="EV178" s="36"/>
    </row>
    <row r="179" spans="14:152" s="30" customFormat="1" ht="12.75">
      <c r="N179" s="36">
        <v>6.3409999999999997E-8</v>
      </c>
      <c r="O179" s="36">
        <v>7.27800158E-2</v>
      </c>
      <c r="P179" s="36">
        <v>202.25339517410001</v>
      </c>
      <c r="Q179" s="30">
        <f t="shared" si="152"/>
        <v>3.162637667852436E-8</v>
      </c>
      <c r="R179" s="30">
        <f t="shared" si="153"/>
        <v>3.1625548514300773E-8</v>
      </c>
      <c r="S179" s="30">
        <f t="shared" si="154"/>
        <v>3.1625548508541042E-8</v>
      </c>
      <c r="T179" s="30">
        <f t="shared" si="155"/>
        <v>3.1625548508540989E-8</v>
      </c>
      <c r="V179" s="36">
        <v>9.9300000000000002E-9</v>
      </c>
      <c r="W179" s="36">
        <v>2.0369818523299998</v>
      </c>
      <c r="X179" s="36">
        <v>319.5732633943</v>
      </c>
      <c r="Y179" s="30">
        <f t="shared" si="156"/>
        <v>9.5831485606754051E-9</v>
      </c>
      <c r="Z179" s="30">
        <f t="shared" si="157"/>
        <v>9.5832104989271035E-9</v>
      </c>
      <c r="AA179" s="30">
        <f t="shared" si="158"/>
        <v>9.5832104993578529E-9</v>
      </c>
      <c r="AB179" s="30">
        <f t="shared" si="159"/>
        <v>9.5832104993578562E-9</v>
      </c>
      <c r="AD179" s="36">
        <v>2.0299999999999998E-9</v>
      </c>
      <c r="AE179" s="36">
        <v>2.2420505992200002</v>
      </c>
      <c r="AF179" s="36">
        <v>67.668051566499997</v>
      </c>
      <c r="AG179" s="30">
        <f t="shared" si="184"/>
        <v>-5.9226783036590563E-10</v>
      </c>
      <c r="AH179" s="30">
        <f t="shared" si="185"/>
        <v>-5.9225804147139977E-10</v>
      </c>
      <c r="AI179" s="30">
        <f t="shared" si="186"/>
        <v>-5.9225804140332022E-10</v>
      </c>
      <c r="AJ179" s="30">
        <f t="shared" si="187"/>
        <v>-5.922580414033197E-10</v>
      </c>
      <c r="AL179" s="36"/>
      <c r="AM179" s="36"/>
      <c r="AN179" s="36"/>
      <c r="AT179" s="36"/>
      <c r="AU179" s="36"/>
      <c r="AV179" s="36"/>
      <c r="BB179" s="36"/>
      <c r="BC179" s="36"/>
      <c r="BD179" s="36"/>
      <c r="BJ179" s="36">
        <v>2.9499999999999999E-9</v>
      </c>
      <c r="BK179" s="36">
        <v>1.8439422350100001</v>
      </c>
      <c r="BL179" s="36">
        <v>547.85021235930003</v>
      </c>
      <c r="BM179" s="30">
        <f t="shared" si="164"/>
        <v>1.0863841987872501E-9</v>
      </c>
      <c r="BN179" s="30">
        <f t="shared" si="165"/>
        <v>1.086272251929043E-9</v>
      </c>
      <c r="BO179" s="30">
        <f t="shared" si="166"/>
        <v>1.08627225115047E-9</v>
      </c>
      <c r="BP179" s="30">
        <f t="shared" si="167"/>
        <v>1.0862722511504626E-9</v>
      </c>
      <c r="BR179" s="36"/>
      <c r="BS179" s="36"/>
      <c r="BT179" s="36"/>
      <c r="BZ179" s="36"/>
      <c r="CA179" s="36"/>
      <c r="CB179" s="36"/>
      <c r="CH179" s="36"/>
      <c r="CI179" s="36"/>
      <c r="CJ179" s="36"/>
      <c r="CP179" s="36"/>
      <c r="CQ179" s="36"/>
      <c r="CR179" s="36"/>
      <c r="CX179" s="36"/>
      <c r="CY179" s="36"/>
      <c r="CZ179" s="36"/>
      <c r="DF179" s="36">
        <v>1.0291E-7</v>
      </c>
      <c r="DG179" s="36">
        <v>3.8415902523900001</v>
      </c>
      <c r="DH179" s="36">
        <v>1781.0313497193999</v>
      </c>
      <c r="DI179" s="30">
        <f t="shared" si="172"/>
        <v>9.9717972496168367E-8</v>
      </c>
      <c r="DJ179" s="30">
        <f t="shared" si="173"/>
        <v>9.9721346252457834E-8</v>
      </c>
      <c r="DK179" s="30">
        <f t="shared" si="174"/>
        <v>9.9721346275915485E-8</v>
      </c>
      <c r="DL179" s="30">
        <f t="shared" si="175"/>
        <v>9.972134627591571E-8</v>
      </c>
      <c r="DN179" s="36">
        <v>1.66E-8</v>
      </c>
      <c r="DO179" s="36">
        <v>2.3437090342300002</v>
      </c>
      <c r="DP179" s="36">
        <v>528.72775724810003</v>
      </c>
      <c r="DQ179" s="30">
        <f t="shared" si="176"/>
        <v>1.3813342238547228E-8</v>
      </c>
      <c r="DR179" s="30">
        <f t="shared" si="177"/>
        <v>1.3812979585809053E-8</v>
      </c>
      <c r="DS179" s="30">
        <f t="shared" si="178"/>
        <v>1.3812979583286807E-8</v>
      </c>
      <c r="DT179" s="30">
        <f t="shared" si="179"/>
        <v>1.3812979583286787E-8</v>
      </c>
      <c r="DV179" s="36">
        <v>4.4699999999999997E-9</v>
      </c>
      <c r="DW179" s="36">
        <v>3.51498961805</v>
      </c>
      <c r="DX179" s="36">
        <v>18.159247264699999</v>
      </c>
      <c r="DY179" s="30">
        <f t="shared" si="188"/>
        <v>-4.3048069489839261E-9</v>
      </c>
      <c r="DZ179" s="30">
        <f t="shared" si="189"/>
        <v>-4.3048085778432879E-9</v>
      </c>
      <c r="EA179" s="30">
        <f t="shared" si="190"/>
        <v>-4.3048085778546161E-9</v>
      </c>
      <c r="EB179" s="30">
        <f t="shared" si="191"/>
        <v>-4.3048085778546161E-9</v>
      </c>
      <c r="ED179" s="36"/>
      <c r="EE179" s="36"/>
      <c r="EF179" s="36"/>
      <c r="EL179" s="36"/>
      <c r="EM179" s="36"/>
      <c r="EN179" s="36"/>
      <c r="ET179" s="36"/>
      <c r="EU179" s="36"/>
      <c r="EV179" s="36"/>
    </row>
    <row r="180" spans="14:152" s="30" customFormat="1" ht="12.75">
      <c r="N180" s="36">
        <v>6.3829999999999997E-8</v>
      </c>
      <c r="O180" s="36">
        <v>3.5431066980899999</v>
      </c>
      <c r="P180" s="36">
        <v>1891.2376709388</v>
      </c>
      <c r="Q180" s="30">
        <f t="shared" si="152"/>
        <v>5.0432509558248206E-8</v>
      </c>
      <c r="R180" s="30">
        <f t="shared" si="153"/>
        <v>5.0426996135725096E-8</v>
      </c>
      <c r="S180" s="30">
        <f t="shared" si="154"/>
        <v>5.0426996097376897E-8</v>
      </c>
      <c r="T180" s="30">
        <f t="shared" si="155"/>
        <v>5.0426996097376553E-8</v>
      </c>
      <c r="V180" s="36">
        <v>1.035E-8</v>
      </c>
      <c r="W180" s="36">
        <v>2.9023135353499998</v>
      </c>
      <c r="X180" s="36">
        <v>611.4430983108</v>
      </c>
      <c r="Y180" s="30">
        <f t="shared" si="156"/>
        <v>9.1424638693142403E-9</v>
      </c>
      <c r="Z180" s="30">
        <f t="shared" si="157"/>
        <v>9.1422428499896807E-9</v>
      </c>
      <c r="AA180" s="30">
        <f t="shared" si="158"/>
        <v>9.1422428484524747E-9</v>
      </c>
      <c r="AB180" s="30">
        <f t="shared" si="159"/>
        <v>9.1422428484524614E-9</v>
      </c>
      <c r="AD180" s="36">
        <v>1.5199999999999999E-9</v>
      </c>
      <c r="AE180" s="36">
        <v>5.48122906518</v>
      </c>
      <c r="AF180" s="36">
        <v>10213.285546211</v>
      </c>
      <c r="AG180" s="30">
        <f t="shared" si="184"/>
        <v>9.6659913563258092E-10</v>
      </c>
      <c r="AH180" s="30">
        <f t="shared" si="185"/>
        <v>9.6570624865293163E-10</v>
      </c>
      <c r="AI180" s="30">
        <f t="shared" si="186"/>
        <v>9.6570624244114375E-10</v>
      </c>
      <c r="AJ180" s="30">
        <f t="shared" si="187"/>
        <v>9.6570624244109391E-10</v>
      </c>
      <c r="AL180" s="36"/>
      <c r="AM180" s="36"/>
      <c r="AN180" s="36"/>
      <c r="AT180" s="36"/>
      <c r="AU180" s="36"/>
      <c r="AV180" s="36"/>
      <c r="BB180" s="36"/>
      <c r="BC180" s="36"/>
      <c r="BD180" s="36"/>
      <c r="BJ180" s="36">
        <v>2.5399999999999999E-9</v>
      </c>
      <c r="BK180" s="36">
        <v>2.9831299249600001</v>
      </c>
      <c r="BL180" s="36">
        <v>1134.1635287565</v>
      </c>
      <c r="BM180" s="30">
        <f t="shared" si="164"/>
        <v>-2.5060304919816032E-9</v>
      </c>
      <c r="BN180" s="30">
        <f t="shared" si="165"/>
        <v>-2.5059954992042544E-9</v>
      </c>
      <c r="BO180" s="30">
        <f t="shared" si="166"/>
        <v>-2.5059954989608246E-9</v>
      </c>
      <c r="BP180" s="30">
        <f t="shared" si="167"/>
        <v>-2.5059954989608226E-9</v>
      </c>
      <c r="BR180" s="36"/>
      <c r="BS180" s="36"/>
      <c r="BT180" s="36"/>
      <c r="BZ180" s="36"/>
      <c r="CA180" s="36"/>
      <c r="CB180" s="36"/>
      <c r="CH180" s="36"/>
      <c r="CI180" s="36"/>
      <c r="CJ180" s="36"/>
      <c r="CP180" s="36"/>
      <c r="CQ180" s="36"/>
      <c r="CR180" s="36"/>
      <c r="CX180" s="36"/>
      <c r="CY180" s="36"/>
      <c r="CZ180" s="36"/>
      <c r="DF180" s="36">
        <v>1.0761999999999999E-7</v>
      </c>
      <c r="DG180" s="36">
        <v>4.9138071945300004</v>
      </c>
      <c r="DH180" s="36">
        <v>525.02509864859996</v>
      </c>
      <c r="DI180" s="30">
        <f t="shared" si="172"/>
        <v>-4.5056346238303761E-8</v>
      </c>
      <c r="DJ180" s="30">
        <f t="shared" si="173"/>
        <v>-4.5052523249414929E-8</v>
      </c>
      <c r="DK180" s="30">
        <f t="shared" si="174"/>
        <v>-4.5052523222826578E-8</v>
      </c>
      <c r="DL180" s="30">
        <f t="shared" si="175"/>
        <v>-4.505252322282636E-8</v>
      </c>
      <c r="DN180" s="36">
        <v>1.6549999999999999E-8</v>
      </c>
      <c r="DO180" s="36">
        <v>0.78809717175000005</v>
      </c>
      <c r="DP180" s="36">
        <v>3060.8259223474001</v>
      </c>
      <c r="DQ180" s="30">
        <f t="shared" si="176"/>
        <v>-1.4718458264809797E-8</v>
      </c>
      <c r="DR180" s="30">
        <f t="shared" si="177"/>
        <v>-1.4716732153918548E-8</v>
      </c>
      <c r="DS180" s="30">
        <f t="shared" si="178"/>
        <v>-1.471673214191114E-8</v>
      </c>
      <c r="DT180" s="30">
        <f t="shared" si="179"/>
        <v>-1.4716732141911059E-8</v>
      </c>
      <c r="DV180" s="36">
        <v>4.2899999999999999E-9</v>
      </c>
      <c r="DW180" s="36">
        <v>0.16627197188000001</v>
      </c>
      <c r="DX180" s="36">
        <v>74.781598567299994</v>
      </c>
      <c r="DY180" s="30">
        <f t="shared" si="188"/>
        <v>4.1583692707181547E-9</v>
      </c>
      <c r="DZ180" s="30">
        <f t="shared" si="189"/>
        <v>4.1583633953277852E-9</v>
      </c>
      <c r="EA180" s="30">
        <f t="shared" si="190"/>
        <v>4.1583633952869225E-9</v>
      </c>
      <c r="EB180" s="30">
        <f t="shared" si="191"/>
        <v>4.1583633952869225E-9</v>
      </c>
      <c r="ED180" s="36"/>
      <c r="EE180" s="36"/>
      <c r="EF180" s="36"/>
      <c r="EL180" s="36"/>
      <c r="EM180" s="36"/>
      <c r="EN180" s="36"/>
      <c r="ET180" s="36"/>
      <c r="EU180" s="36"/>
      <c r="EV180" s="36"/>
    </row>
    <row r="181" spans="14:152" s="30" customFormat="1" ht="12.75">
      <c r="N181" s="36">
        <v>7.9020000000000002E-8</v>
      </c>
      <c r="O181" s="36">
        <v>2.3251000261399999</v>
      </c>
      <c r="P181" s="36">
        <v>230.56457082540001</v>
      </c>
      <c r="Q181" s="30">
        <f t="shared" si="152"/>
        <v>3.9542817266145399E-8</v>
      </c>
      <c r="R181" s="30">
        <f t="shared" si="153"/>
        <v>3.9543992460975762E-8</v>
      </c>
      <c r="S181" s="30">
        <f t="shared" si="154"/>
        <v>3.9543992469148948E-8</v>
      </c>
      <c r="T181" s="30">
        <f t="shared" si="155"/>
        <v>3.9543992469149008E-8</v>
      </c>
      <c r="V181" s="36">
        <v>1.021E-8</v>
      </c>
      <c r="W181" s="36">
        <v>4.7565121704799997</v>
      </c>
      <c r="X181" s="36">
        <v>527.24328453980002</v>
      </c>
      <c r="Y181" s="30">
        <f t="shared" si="156"/>
        <v>-2.6482381649808859E-9</v>
      </c>
      <c r="Z181" s="30">
        <f t="shared" si="157"/>
        <v>-2.6478508291250053E-9</v>
      </c>
      <c r="AA181" s="30">
        <f t="shared" si="158"/>
        <v>-2.6478508264311539E-9</v>
      </c>
      <c r="AB181" s="30">
        <f t="shared" si="159"/>
        <v>-2.6478508264311324E-9</v>
      </c>
      <c r="AD181" s="36">
        <v>1.9099999999999998E-9</v>
      </c>
      <c r="AE181" s="36">
        <v>2.6868572253099998</v>
      </c>
      <c r="AF181" s="36">
        <v>1773.9178027185999</v>
      </c>
      <c r="AG181" s="30">
        <f t="shared" si="184"/>
        <v>1.2380676975098567E-9</v>
      </c>
      <c r="AH181" s="30">
        <f t="shared" si="185"/>
        <v>1.2378754703118611E-9</v>
      </c>
      <c r="AI181" s="30">
        <f t="shared" si="186"/>
        <v>1.2378754689748868E-9</v>
      </c>
      <c r="AJ181" s="30">
        <f t="shared" si="187"/>
        <v>1.2378754689748765E-9</v>
      </c>
      <c r="AL181" s="36"/>
      <c r="AM181" s="36"/>
      <c r="AN181" s="36"/>
      <c r="AT181" s="36"/>
      <c r="AU181" s="36"/>
      <c r="AV181" s="36"/>
      <c r="BB181" s="36"/>
      <c r="BC181" s="36"/>
      <c r="BD181" s="36"/>
      <c r="BJ181" s="36">
        <v>2.8900000000000002E-9</v>
      </c>
      <c r="BK181" s="36">
        <v>1.8607091871100001</v>
      </c>
      <c r="BL181" s="36">
        <v>21.340641002400002</v>
      </c>
      <c r="BM181" s="30">
        <f t="shared" si="164"/>
        <v>-4.9345987196774843E-10</v>
      </c>
      <c r="BN181" s="30">
        <f t="shared" si="165"/>
        <v>-4.9345534452975042E-10</v>
      </c>
      <c r="BO181" s="30">
        <f t="shared" si="166"/>
        <v>-4.9345534449826265E-10</v>
      </c>
      <c r="BP181" s="30">
        <f t="shared" si="167"/>
        <v>-4.9345534449826265E-10</v>
      </c>
      <c r="BR181" s="36"/>
      <c r="BS181" s="36"/>
      <c r="BT181" s="36"/>
      <c r="BZ181" s="36"/>
      <c r="CA181" s="36"/>
      <c r="CB181" s="36"/>
      <c r="CH181" s="36"/>
      <c r="CI181" s="36"/>
      <c r="CJ181" s="36"/>
      <c r="CP181" s="36"/>
      <c r="CQ181" s="36"/>
      <c r="CR181" s="36"/>
      <c r="CX181" s="36"/>
      <c r="CY181" s="36"/>
      <c r="CZ181" s="36"/>
      <c r="DF181" s="36">
        <v>1.1786E-7</v>
      </c>
      <c r="DG181" s="36">
        <v>5.1186365353800003</v>
      </c>
      <c r="DH181" s="36">
        <v>685.47393735269998</v>
      </c>
      <c r="DI181" s="30">
        <f t="shared" si="172"/>
        <v>2.9480955159275483E-8</v>
      </c>
      <c r="DJ181" s="30">
        <f t="shared" si="173"/>
        <v>2.9486782851372503E-8</v>
      </c>
      <c r="DK181" s="30">
        <f t="shared" si="174"/>
        <v>2.9486782891902577E-8</v>
      </c>
      <c r="DL181" s="30">
        <f t="shared" si="175"/>
        <v>2.9486782891902931E-8</v>
      </c>
      <c r="DN181" s="36">
        <v>1.7290000000000001E-8</v>
      </c>
      <c r="DO181" s="36">
        <v>4.2612789626699996</v>
      </c>
      <c r="DP181" s="36">
        <v>724.8308132679</v>
      </c>
      <c r="DQ181" s="30">
        <f t="shared" si="176"/>
        <v>1.6784514829740622E-8</v>
      </c>
      <c r="DR181" s="30">
        <f t="shared" si="177"/>
        <v>1.6784738923825858E-8</v>
      </c>
      <c r="DS181" s="30">
        <f t="shared" si="178"/>
        <v>1.6784738925384216E-8</v>
      </c>
      <c r="DT181" s="30">
        <f t="shared" si="179"/>
        <v>1.678473892538423E-8</v>
      </c>
      <c r="DV181" s="36">
        <v>4.97E-9</v>
      </c>
      <c r="DW181" s="36">
        <v>0.30985248432000001</v>
      </c>
      <c r="DX181" s="36">
        <v>2428.0421830342002</v>
      </c>
      <c r="DY181" s="30">
        <f t="shared" si="188"/>
        <v>4.1401592501856339E-9</v>
      </c>
      <c r="DZ181" s="30">
        <f t="shared" si="189"/>
        <v>4.1396618019944225E-9</v>
      </c>
      <c r="EA181" s="30">
        <f t="shared" si="190"/>
        <v>4.1396617985343029E-9</v>
      </c>
      <c r="EB181" s="30">
        <f t="shared" si="191"/>
        <v>4.139661798534278E-9</v>
      </c>
      <c r="ED181" s="36"/>
      <c r="EE181" s="36"/>
      <c r="EF181" s="36"/>
      <c r="EL181" s="36"/>
      <c r="EM181" s="36"/>
      <c r="EN181" s="36"/>
      <c r="ET181" s="36"/>
      <c r="EU181" s="36"/>
      <c r="EV181" s="36"/>
    </row>
    <row r="182" spans="14:152" s="30" customFormat="1" ht="12.75">
      <c r="N182" s="36">
        <v>6.2139999999999999E-8</v>
      </c>
      <c r="O182" s="36">
        <v>4.54560345237</v>
      </c>
      <c r="P182" s="36">
        <v>2.7083129857000001</v>
      </c>
      <c r="Q182" s="30">
        <f t="shared" si="152"/>
        <v>-1.1235044713645468E-8</v>
      </c>
      <c r="R182" s="30">
        <f t="shared" si="153"/>
        <v>-1.1235057045409015E-8</v>
      </c>
      <c r="S182" s="30">
        <f t="shared" si="154"/>
        <v>-1.1235057045494781E-8</v>
      </c>
      <c r="T182" s="30">
        <f t="shared" si="155"/>
        <v>-1.1235057045494781E-8</v>
      </c>
      <c r="V182" s="36">
        <v>1.308E-8</v>
      </c>
      <c r="W182" s="36">
        <v>1.7880933643100001</v>
      </c>
      <c r="X182" s="36">
        <v>824.74219374879999</v>
      </c>
      <c r="Y182" s="30">
        <f t="shared" si="156"/>
        <v>-1.2256017339259174E-8</v>
      </c>
      <c r="Z182" s="30">
        <f t="shared" si="157"/>
        <v>-1.2256298065335525E-8</v>
      </c>
      <c r="AA182" s="30">
        <f t="shared" si="158"/>
        <v>-1.2256298067287756E-8</v>
      </c>
      <c r="AB182" s="30">
        <f t="shared" si="159"/>
        <v>-1.2256298067287771E-8</v>
      </c>
      <c r="AD182" s="36">
        <v>1.8899999999999999E-9</v>
      </c>
      <c r="AE182" s="36">
        <v>2.9518462035900002</v>
      </c>
      <c r="AF182" s="36">
        <v>732.69511979410004</v>
      </c>
      <c r="AG182" s="30">
        <f t="shared" si="184"/>
        <v>8.3933449969762529E-10</v>
      </c>
      <c r="AH182" s="30">
        <f t="shared" si="185"/>
        <v>8.3924205927630688E-10</v>
      </c>
      <c r="AI182" s="30">
        <f t="shared" si="186"/>
        <v>8.392420586333944E-10</v>
      </c>
      <c r="AJ182" s="30">
        <f t="shared" si="187"/>
        <v>8.392420586333884E-10</v>
      </c>
      <c r="AL182" s="36"/>
      <c r="AM182" s="36"/>
      <c r="AN182" s="36"/>
      <c r="AT182" s="36"/>
      <c r="AU182" s="36"/>
      <c r="AV182" s="36"/>
      <c r="BB182" s="36"/>
      <c r="BC182" s="36"/>
      <c r="BD182" s="36"/>
      <c r="BJ182" s="36">
        <v>2.6500000000000002E-9</v>
      </c>
      <c r="BK182" s="36">
        <v>4.9307547974399997</v>
      </c>
      <c r="BL182" s="36">
        <v>679.25416222920001</v>
      </c>
      <c r="BM182" s="30">
        <f t="shared" si="164"/>
        <v>1.0471102000151107E-9</v>
      </c>
      <c r="BN182" s="30">
        <f t="shared" si="165"/>
        <v>1.047233392080294E-9</v>
      </c>
      <c r="BO182" s="30">
        <f t="shared" si="166"/>
        <v>1.0472333929370602E-9</v>
      </c>
      <c r="BP182" s="30">
        <f t="shared" si="167"/>
        <v>1.0472333929370668E-9</v>
      </c>
      <c r="BR182" s="36"/>
      <c r="BS182" s="36"/>
      <c r="BT182" s="36"/>
      <c r="BZ182" s="36"/>
      <c r="CA182" s="36"/>
      <c r="CB182" s="36"/>
      <c r="CH182" s="36"/>
      <c r="CI182" s="36"/>
      <c r="CJ182" s="36"/>
      <c r="CP182" s="36"/>
      <c r="CQ182" s="36"/>
      <c r="CR182" s="36"/>
      <c r="CX182" s="36"/>
      <c r="CY182" s="36"/>
      <c r="CZ182" s="36"/>
      <c r="DF182" s="36">
        <v>1.198E-7</v>
      </c>
      <c r="DG182" s="36">
        <v>1.72470898635</v>
      </c>
      <c r="DH182" s="36">
        <v>911.30320576290001</v>
      </c>
      <c r="DI182" s="30">
        <f t="shared" si="172"/>
        <v>-1.1772289720326632E-7</v>
      </c>
      <c r="DJ182" s="30">
        <f t="shared" si="173"/>
        <v>-1.1772138887840328E-7</v>
      </c>
      <c r="DK182" s="30">
        <f t="shared" si="174"/>
        <v>-1.1772138886791132E-7</v>
      </c>
      <c r="DL182" s="30">
        <f t="shared" si="175"/>
        <v>-1.1772138886791124E-7</v>
      </c>
      <c r="DN182" s="36">
        <v>2.0599999999999999E-8</v>
      </c>
      <c r="DO182" s="36">
        <v>5.0478533087299997</v>
      </c>
      <c r="DP182" s="36">
        <v>2413.8150890326001</v>
      </c>
      <c r="DQ182" s="30">
        <f t="shared" si="176"/>
        <v>-9.5444119278820614E-9</v>
      </c>
      <c r="DR182" s="30">
        <f t="shared" si="177"/>
        <v>-9.5476947702858154E-9</v>
      </c>
      <c r="DS182" s="30">
        <f t="shared" si="178"/>
        <v>-9.547694793116227E-9</v>
      </c>
      <c r="DT182" s="30">
        <f t="shared" si="179"/>
        <v>-9.5476947931164205E-9</v>
      </c>
      <c r="DV182" s="36">
        <v>5.1600000000000004E-9</v>
      </c>
      <c r="DW182" s="36">
        <v>3.89424540015</v>
      </c>
      <c r="DX182" s="36">
        <v>2516.9078632512001</v>
      </c>
      <c r="DY182" s="30">
        <f t="shared" si="188"/>
        <v>-4.1506288959499337E-9</v>
      </c>
      <c r="DZ182" s="30">
        <f t="shared" si="189"/>
        <v>-4.1500539731812641E-9</v>
      </c>
      <c r="EA182" s="30">
        <f t="shared" si="190"/>
        <v>-4.1500539691822909E-9</v>
      </c>
      <c r="EB182" s="30">
        <f t="shared" si="191"/>
        <v>-4.1500539691822586E-9</v>
      </c>
      <c r="ED182" s="36"/>
      <c r="EE182" s="36"/>
      <c r="EF182" s="36"/>
      <c r="EL182" s="36"/>
      <c r="EM182" s="36"/>
      <c r="EN182" s="36"/>
      <c r="ET182" s="36"/>
      <c r="EU182" s="36"/>
      <c r="EV182" s="36"/>
    </row>
    <row r="183" spans="14:152" s="30" customFormat="1" ht="12.75">
      <c r="N183" s="36">
        <v>7.3469999999999995E-8</v>
      </c>
      <c r="O183" s="36">
        <v>1.24457237337</v>
      </c>
      <c r="P183" s="36">
        <v>24.379022388199999</v>
      </c>
      <c r="Q183" s="30">
        <f t="shared" si="152"/>
        <v>3.2708687294862593E-8</v>
      </c>
      <c r="R183" s="30">
        <f t="shared" si="153"/>
        <v>3.2708806784700186E-8</v>
      </c>
      <c r="S183" s="30">
        <f t="shared" si="154"/>
        <v>3.2708806785531218E-8</v>
      </c>
      <c r="T183" s="30">
        <f t="shared" si="155"/>
        <v>3.2708806785531218E-8</v>
      </c>
      <c r="V183" s="36">
        <v>9.6400000000000006E-9</v>
      </c>
      <c r="W183" s="36">
        <v>2.8226960195799999</v>
      </c>
      <c r="X183" s="36">
        <v>2111.6503133776</v>
      </c>
      <c r="Y183" s="30">
        <f t="shared" si="156"/>
        <v>-8.2719043741148672E-9</v>
      </c>
      <c r="Z183" s="30">
        <f t="shared" si="157"/>
        <v>-8.2726830668849282E-9</v>
      </c>
      <c r="AA183" s="30">
        <f t="shared" si="158"/>
        <v>-8.2726830722998577E-9</v>
      </c>
      <c r="AB183" s="30">
        <f t="shared" si="159"/>
        <v>-8.2726830722999089E-9</v>
      </c>
      <c r="AD183" s="36">
        <v>1.49E-9</v>
      </c>
      <c r="AE183" s="36">
        <v>1.9873754273499999</v>
      </c>
      <c r="AF183" s="36">
        <v>1049.0869894507</v>
      </c>
      <c r="AG183" s="30">
        <f t="shared" si="184"/>
        <v>-1.1512674891218807E-9</v>
      </c>
      <c r="AH183" s="30">
        <f t="shared" si="185"/>
        <v>-1.1511935560220967E-9</v>
      </c>
      <c r="AI183" s="30">
        <f t="shared" si="186"/>
        <v>-1.1511935555078827E-9</v>
      </c>
      <c r="AJ183" s="30">
        <f t="shared" si="187"/>
        <v>-1.1511935555078784E-9</v>
      </c>
      <c r="AL183" s="36"/>
      <c r="AM183" s="36"/>
      <c r="AN183" s="36"/>
      <c r="AT183" s="36"/>
      <c r="AU183" s="36"/>
      <c r="AV183" s="36"/>
      <c r="BB183" s="36"/>
      <c r="BC183" s="36"/>
      <c r="BD183" s="36"/>
      <c r="BJ183" s="36">
        <v>2.5000000000000001E-9</v>
      </c>
      <c r="BK183" s="36">
        <v>0.42860925123999999</v>
      </c>
      <c r="BL183" s="36">
        <v>1969.2006632437999</v>
      </c>
      <c r="BM183" s="30">
        <f t="shared" si="164"/>
        <v>-1.2112832712380146E-9</v>
      </c>
      <c r="BN183" s="30">
        <f t="shared" si="165"/>
        <v>-1.2109624075836393E-9</v>
      </c>
      <c r="BO183" s="30">
        <f t="shared" si="166"/>
        <v>-1.2109624053520092E-9</v>
      </c>
      <c r="BP183" s="30">
        <f t="shared" si="167"/>
        <v>-1.2109624053519897E-9</v>
      </c>
      <c r="BR183" s="36"/>
      <c r="BS183" s="36"/>
      <c r="BT183" s="36"/>
      <c r="BZ183" s="36"/>
      <c r="CA183" s="36"/>
      <c r="CB183" s="36"/>
      <c r="CH183" s="36"/>
      <c r="CI183" s="36"/>
      <c r="CJ183" s="36"/>
      <c r="CP183" s="36"/>
      <c r="CQ183" s="36"/>
      <c r="CR183" s="36"/>
      <c r="CX183" s="36"/>
      <c r="CY183" s="36"/>
      <c r="CZ183" s="36"/>
      <c r="DF183" s="36">
        <v>8.9369999999999999E-8</v>
      </c>
      <c r="DG183" s="36">
        <v>2.4033824199199998</v>
      </c>
      <c r="DH183" s="36">
        <v>2310.7223148140001</v>
      </c>
      <c r="DI183" s="30">
        <f t="shared" si="172"/>
        <v>-4.949809733795733E-8</v>
      </c>
      <c r="DJ183" s="30">
        <f t="shared" si="173"/>
        <v>-4.9485286443020408E-8</v>
      </c>
      <c r="DK183" s="30">
        <f t="shared" si="174"/>
        <v>-4.9485286353918272E-8</v>
      </c>
      <c r="DL183" s="30">
        <f t="shared" si="175"/>
        <v>-4.9485286353917478E-8</v>
      </c>
      <c r="DN183" s="36">
        <v>2.0949999999999999E-8</v>
      </c>
      <c r="DO183" s="36">
        <v>2.6773236755599998</v>
      </c>
      <c r="DP183" s="36">
        <v>529.73914920439995</v>
      </c>
      <c r="DQ183" s="30">
        <f t="shared" si="176"/>
        <v>2.0246657752272674E-8</v>
      </c>
      <c r="DR183" s="30">
        <f t="shared" si="177"/>
        <v>2.0246445290514233E-8</v>
      </c>
      <c r="DS183" s="30">
        <f t="shared" si="178"/>
        <v>2.0246445289036495E-8</v>
      </c>
      <c r="DT183" s="30">
        <f t="shared" si="179"/>
        <v>2.0246445289036481E-8</v>
      </c>
      <c r="DV183" s="36">
        <v>5.1899999999999997E-9</v>
      </c>
      <c r="DW183" s="36">
        <v>2.4312634883399999</v>
      </c>
      <c r="DX183" s="36">
        <v>3686.4961146597998</v>
      </c>
      <c r="DY183" s="30">
        <f t="shared" si="188"/>
        <v>3.4611450990712266E-9</v>
      </c>
      <c r="DZ183" s="30">
        <f t="shared" si="189"/>
        <v>3.4622071579421371E-9</v>
      </c>
      <c r="EA183" s="30">
        <f t="shared" si="190"/>
        <v>3.4622071653276333E-9</v>
      </c>
      <c r="EB183" s="30">
        <f t="shared" si="191"/>
        <v>3.4622071653276879E-9</v>
      </c>
      <c r="ED183" s="36"/>
      <c r="EE183" s="36"/>
      <c r="EF183" s="36"/>
      <c r="EL183" s="36"/>
      <c r="EM183" s="36"/>
      <c r="EN183" s="36"/>
      <c r="ET183" s="36"/>
      <c r="EU183" s="36"/>
      <c r="EV183" s="36"/>
    </row>
    <row r="184" spans="14:152" s="30" customFormat="1" ht="12.75">
      <c r="N184" s="36">
        <v>7.4509999999999997E-8</v>
      </c>
      <c r="O184" s="36">
        <v>3.0271919923900001</v>
      </c>
      <c r="P184" s="36">
        <v>330.61896365820002</v>
      </c>
      <c r="Q184" s="30">
        <f t="shared" si="152"/>
        <v>2.7411930627341048E-8</v>
      </c>
      <c r="R184" s="30">
        <f t="shared" si="153"/>
        <v>2.7413637232842227E-8</v>
      </c>
      <c r="S184" s="30">
        <f t="shared" si="154"/>
        <v>2.741363724471124E-8</v>
      </c>
      <c r="T184" s="30">
        <f t="shared" si="155"/>
        <v>2.7413637244711349E-8</v>
      </c>
      <c r="V184" s="36">
        <v>8.9600000000000005E-9</v>
      </c>
      <c r="W184" s="36">
        <v>2.5450599880599998</v>
      </c>
      <c r="X184" s="36">
        <v>2744.4340526907999</v>
      </c>
      <c r="Y184" s="30">
        <f t="shared" si="156"/>
        <v>8.9103860009596691E-9</v>
      </c>
      <c r="Z184" s="30">
        <f t="shared" si="157"/>
        <v>8.910193286654692E-9</v>
      </c>
      <c r="AA184" s="30">
        <f t="shared" si="158"/>
        <v>8.9101932853131092E-9</v>
      </c>
      <c r="AB184" s="30">
        <f t="shared" si="159"/>
        <v>8.9101932853130977E-9</v>
      </c>
      <c r="AD184" s="36">
        <v>1.63E-9</v>
      </c>
      <c r="AE184" s="36">
        <v>1.24084734609</v>
      </c>
      <c r="AF184" s="36">
        <v>3053.7123753465999</v>
      </c>
      <c r="AG184" s="30">
        <f t="shared" si="184"/>
        <v>-1.6297566637802435E-9</v>
      </c>
      <c r="AH184" s="30">
        <f t="shared" si="185"/>
        <v>-1.6297630292137216E-9</v>
      </c>
      <c r="AI184" s="30">
        <f t="shared" si="186"/>
        <v>-1.6297630292576985E-9</v>
      </c>
      <c r="AJ184" s="30">
        <f t="shared" si="187"/>
        <v>-1.6297630292576989E-9</v>
      </c>
      <c r="AL184" s="36"/>
      <c r="AM184" s="36"/>
      <c r="AN184" s="36"/>
      <c r="AT184" s="36"/>
      <c r="AU184" s="36"/>
      <c r="AV184" s="36"/>
      <c r="BB184" s="36"/>
      <c r="BC184" s="36"/>
      <c r="BD184" s="36"/>
      <c r="BJ184" s="36">
        <v>3.0800000000000001E-9</v>
      </c>
      <c r="BK184" s="36">
        <v>2.6723793327199998</v>
      </c>
      <c r="BL184" s="36">
        <v>2957.7331481288002</v>
      </c>
      <c r="BM184" s="30">
        <f t="shared" si="164"/>
        <v>1.2282221775120809E-9</v>
      </c>
      <c r="BN184" s="30">
        <f t="shared" si="165"/>
        <v>1.2275997405114566E-9</v>
      </c>
      <c r="BO184" s="30">
        <f t="shared" si="166"/>
        <v>1.2275997361823301E-9</v>
      </c>
      <c r="BP184" s="30">
        <f t="shared" si="167"/>
        <v>1.2275997361822999E-9</v>
      </c>
      <c r="BR184" s="36"/>
      <c r="BS184" s="36"/>
      <c r="BT184" s="36"/>
      <c r="BZ184" s="36"/>
      <c r="CA184" s="36"/>
      <c r="CB184" s="36"/>
      <c r="CH184" s="36"/>
      <c r="CI184" s="36"/>
      <c r="CJ184" s="36"/>
      <c r="CP184" s="36"/>
      <c r="CQ184" s="36"/>
      <c r="CR184" s="36"/>
      <c r="CX184" s="36"/>
      <c r="CY184" s="36"/>
      <c r="CZ184" s="36"/>
      <c r="DF184" s="36">
        <v>9.2529999999999995E-8</v>
      </c>
      <c r="DG184" s="36">
        <v>2.5767033814800002</v>
      </c>
      <c r="DH184" s="36">
        <v>3053.7123753465999</v>
      </c>
      <c r="DI184" s="30">
        <f t="shared" si="172"/>
        <v>-1.9981506216396256E-8</v>
      </c>
      <c r="DJ184" s="30">
        <f t="shared" si="173"/>
        <v>-2.000206048333473E-8</v>
      </c>
      <c r="DK184" s="30">
        <f t="shared" si="174"/>
        <v>-2.0002060626281678E-8</v>
      </c>
      <c r="DL184" s="30">
        <f t="shared" si="175"/>
        <v>-2.0002060626282965E-8</v>
      </c>
      <c r="DN184" s="36">
        <v>1.9329999999999998E-8</v>
      </c>
      <c r="DO184" s="36">
        <v>2.4916243704599998</v>
      </c>
      <c r="DP184" s="36">
        <v>2957.7331481288002</v>
      </c>
      <c r="DQ184" s="30">
        <f t="shared" si="176"/>
        <v>4.395963563664051E-9</v>
      </c>
      <c r="DR184" s="30">
        <f t="shared" si="177"/>
        <v>4.3918155248020127E-9</v>
      </c>
      <c r="DS184" s="30">
        <f t="shared" si="178"/>
        <v>4.3918154959525288E-9</v>
      </c>
      <c r="DT184" s="30">
        <f t="shared" si="179"/>
        <v>4.3918154959523278E-9</v>
      </c>
      <c r="DV184" s="36">
        <v>4.0400000000000001E-9</v>
      </c>
      <c r="DW184" s="36">
        <v>2.7784080284599999</v>
      </c>
      <c r="DX184" s="36">
        <v>7.1617311105999999</v>
      </c>
      <c r="DY184" s="30">
        <f t="shared" si="188"/>
        <v>-3.7165188580808998E-9</v>
      </c>
      <c r="DZ184" s="30">
        <f t="shared" si="189"/>
        <v>-3.7165180129026396E-9</v>
      </c>
      <c r="EA184" s="30">
        <f t="shared" si="190"/>
        <v>-3.716518012896762E-9</v>
      </c>
      <c r="EB184" s="30">
        <f t="shared" si="191"/>
        <v>-3.716518012896762E-9</v>
      </c>
      <c r="ED184" s="36"/>
      <c r="EE184" s="36"/>
      <c r="EF184" s="36"/>
      <c r="EL184" s="36"/>
      <c r="EM184" s="36"/>
      <c r="EN184" s="36"/>
      <c r="ET184" s="36"/>
      <c r="EU184" s="36"/>
      <c r="EV184" s="36"/>
    </row>
    <row r="185" spans="14:152" s="30" customFormat="1" ht="12.75">
      <c r="N185" s="36">
        <v>6.2200000000000001E-8</v>
      </c>
      <c r="O185" s="36">
        <v>1.77687561489</v>
      </c>
      <c r="P185" s="36">
        <v>1062.5633239269</v>
      </c>
      <c r="Q185" s="30">
        <f t="shared" si="152"/>
        <v>-3.500797900027127E-8</v>
      </c>
      <c r="R185" s="30">
        <f t="shared" si="153"/>
        <v>-3.5003908850875073E-8</v>
      </c>
      <c r="S185" s="30">
        <f t="shared" si="154"/>
        <v>-3.5003908822567298E-8</v>
      </c>
      <c r="T185" s="30">
        <f t="shared" si="155"/>
        <v>-3.5003908822567066E-8</v>
      </c>
      <c r="V185" s="36">
        <v>8.9000000000000003E-9</v>
      </c>
      <c r="W185" s="36">
        <v>5.4103678281700001</v>
      </c>
      <c r="X185" s="36">
        <v>28.454188003199999</v>
      </c>
      <c r="Y185" s="30">
        <f t="shared" si="156"/>
        <v>4.5774325583691446E-9</v>
      </c>
      <c r="Z185" s="30">
        <f t="shared" si="157"/>
        <v>4.5774163778269867E-9</v>
      </c>
      <c r="AA185" s="30">
        <f t="shared" si="158"/>
        <v>4.5774163777144529E-9</v>
      </c>
      <c r="AB185" s="30">
        <f t="shared" si="159"/>
        <v>4.5774163777144529E-9</v>
      </c>
      <c r="AD185" s="36">
        <v>1.7100000000000001E-9</v>
      </c>
      <c r="AE185" s="36">
        <v>2.34210749987</v>
      </c>
      <c r="AF185" s="36">
        <v>1354.4331588434</v>
      </c>
      <c r="AG185" s="30">
        <f t="shared" si="184"/>
        <v>7.5187533922291874E-10</v>
      </c>
      <c r="AH185" s="30">
        <f t="shared" si="185"/>
        <v>7.5203031471057581E-10</v>
      </c>
      <c r="AI185" s="30">
        <f t="shared" si="186"/>
        <v>7.5203031578837095E-10</v>
      </c>
      <c r="AJ185" s="30">
        <f t="shared" si="187"/>
        <v>7.5203031578838046E-10</v>
      </c>
      <c r="AL185" s="36"/>
      <c r="AM185" s="36"/>
      <c r="AN185" s="36"/>
      <c r="AT185" s="36"/>
      <c r="AU185" s="36"/>
      <c r="AV185" s="36"/>
      <c r="BB185" s="36"/>
      <c r="BC185" s="36"/>
      <c r="BD185" s="36"/>
      <c r="BJ185" s="36">
        <v>3.1300000000000002E-9</v>
      </c>
      <c r="BK185" s="36">
        <v>4.8808569781899998</v>
      </c>
      <c r="BL185" s="36">
        <v>528.20649238630006</v>
      </c>
      <c r="BM185" s="30">
        <f t="shared" si="164"/>
        <v>-1.1649947213072792E-9</v>
      </c>
      <c r="BN185" s="30">
        <f t="shared" si="165"/>
        <v>-1.1648803959773145E-9</v>
      </c>
      <c r="BO185" s="30">
        <f t="shared" si="166"/>
        <v>-1.1648803951822002E-9</v>
      </c>
      <c r="BP185" s="30">
        <f t="shared" si="167"/>
        <v>-1.1648803951821923E-9</v>
      </c>
      <c r="BR185" s="36"/>
      <c r="BS185" s="36"/>
      <c r="BT185" s="36"/>
      <c r="BZ185" s="36"/>
      <c r="CA185" s="36"/>
      <c r="CB185" s="36"/>
      <c r="CH185" s="36"/>
      <c r="CI185" s="36"/>
      <c r="CJ185" s="36"/>
      <c r="CP185" s="36"/>
      <c r="CQ185" s="36"/>
      <c r="CR185" s="36"/>
      <c r="CX185" s="36"/>
      <c r="CY185" s="36"/>
      <c r="CZ185" s="36"/>
      <c r="DF185" s="36">
        <v>9.488E-8</v>
      </c>
      <c r="DG185" s="36">
        <v>2.9508982850100001</v>
      </c>
      <c r="DH185" s="36">
        <v>1382.8873468465999</v>
      </c>
      <c r="DI185" s="30">
        <f t="shared" si="172"/>
        <v>4.0158493396187513E-10</v>
      </c>
      <c r="DJ185" s="30">
        <f t="shared" si="173"/>
        <v>4.1136022321894271E-10</v>
      </c>
      <c r="DK185" s="30">
        <f t="shared" si="174"/>
        <v>4.113602912040134E-10</v>
      </c>
      <c r="DL185" s="30">
        <f t="shared" si="175"/>
        <v>4.1136029120460329E-10</v>
      </c>
      <c r="DN185" s="36">
        <v>1.8979999999999999E-8</v>
      </c>
      <c r="DO185" s="36">
        <v>2.7194826297499999</v>
      </c>
      <c r="DP185" s="36">
        <v>952.35700270749999</v>
      </c>
      <c r="DQ185" s="30">
        <f t="shared" si="176"/>
        <v>-1.5869168002249583E-8</v>
      </c>
      <c r="DR185" s="30">
        <f t="shared" si="177"/>
        <v>-1.5869906727434888E-8</v>
      </c>
      <c r="DS185" s="30">
        <f t="shared" si="178"/>
        <v>-1.5869906732572282E-8</v>
      </c>
      <c r="DT185" s="30">
        <f t="shared" si="179"/>
        <v>-1.5869906732572329E-8</v>
      </c>
      <c r="DV185" s="36">
        <v>5.3300000000000004E-9</v>
      </c>
      <c r="DW185" s="36">
        <v>4.7708343896100001</v>
      </c>
      <c r="DX185" s="36">
        <v>3473.1970192218</v>
      </c>
      <c r="DY185" s="30">
        <f t="shared" si="188"/>
        <v>-1.8246061046171468E-9</v>
      </c>
      <c r="DZ185" s="30">
        <f t="shared" si="189"/>
        <v>-1.8259019176495402E-9</v>
      </c>
      <c r="EA185" s="30">
        <f t="shared" si="190"/>
        <v>-1.825901926661213E-9</v>
      </c>
      <c r="EB185" s="30">
        <f t="shared" si="191"/>
        <v>-1.8259019266613022E-9</v>
      </c>
      <c r="ED185" s="36"/>
      <c r="EE185" s="36"/>
      <c r="EF185" s="36"/>
      <c r="EL185" s="36"/>
      <c r="EM185" s="36"/>
      <c r="EN185" s="36"/>
      <c r="ET185" s="36"/>
      <c r="EU185" s="36"/>
      <c r="EV185" s="36"/>
    </row>
    <row r="186" spans="14:152" s="30" customFormat="1" ht="12.75">
      <c r="N186" s="36">
        <v>5.6739999999999997E-8</v>
      </c>
      <c r="O186" s="36">
        <v>5.1413219636700003</v>
      </c>
      <c r="P186" s="36">
        <v>746.92221379570003</v>
      </c>
      <c r="Q186" s="30">
        <f t="shared" si="152"/>
        <v>3.0658794865072033E-8</v>
      </c>
      <c r="R186" s="30">
        <f t="shared" si="153"/>
        <v>3.0661451649330415E-8</v>
      </c>
      <c r="S186" s="30">
        <f t="shared" si="154"/>
        <v>3.0661451667807466E-8</v>
      </c>
      <c r="T186" s="30">
        <f t="shared" si="155"/>
        <v>3.0661451667807632E-8</v>
      </c>
      <c r="V186" s="36">
        <v>9.0599999999999997E-9</v>
      </c>
      <c r="W186" s="36">
        <v>0.76565238554000004</v>
      </c>
      <c r="X186" s="36">
        <v>1439.5096981491999</v>
      </c>
      <c r="Y186" s="30">
        <f t="shared" si="156"/>
        <v>5.3972643247528109E-9</v>
      </c>
      <c r="Z186" s="30">
        <f t="shared" si="157"/>
        <v>5.3964838662061031E-9</v>
      </c>
      <c r="AA186" s="30">
        <f t="shared" si="158"/>
        <v>5.3964838607779652E-9</v>
      </c>
      <c r="AB186" s="30">
        <f t="shared" si="159"/>
        <v>5.3964838607779197E-9</v>
      </c>
      <c r="AD186" s="36">
        <v>1.1200000000000001E-9</v>
      </c>
      <c r="AE186" s="36">
        <v>5.7740728579000002</v>
      </c>
      <c r="AF186" s="36">
        <v>547.85021235930003</v>
      </c>
      <c r="AG186" s="30">
        <f t="shared" si="184"/>
        <v>-1.0293438018135032E-9</v>
      </c>
      <c r="AH186" s="30">
        <f t="shared" si="185"/>
        <v>-1.0293257838243395E-9</v>
      </c>
      <c r="AI186" s="30">
        <f t="shared" si="186"/>
        <v>-1.0293257836990223E-9</v>
      </c>
      <c r="AJ186" s="30">
        <f t="shared" si="187"/>
        <v>-1.029325783699021E-9</v>
      </c>
      <c r="AL186" s="36"/>
      <c r="AM186" s="36"/>
      <c r="AN186" s="36"/>
      <c r="AT186" s="36"/>
      <c r="AU186" s="36"/>
      <c r="AV186" s="36"/>
      <c r="BB186" s="36"/>
      <c r="BC186" s="36"/>
      <c r="BD186" s="36"/>
      <c r="BJ186" s="36">
        <v>2.2200000000000002E-9</v>
      </c>
      <c r="BK186" s="36">
        <v>4.7882876441300004</v>
      </c>
      <c r="BL186" s="36">
        <v>514.71311156759998</v>
      </c>
      <c r="BM186" s="30">
        <f t="shared" si="164"/>
        <v>-7.8957921564701426E-10</v>
      </c>
      <c r="BN186" s="30">
        <f t="shared" si="165"/>
        <v>-7.8949965005115441E-10</v>
      </c>
      <c r="BO186" s="30">
        <f t="shared" si="166"/>
        <v>-7.8949964949778805E-10</v>
      </c>
      <c r="BP186" s="30">
        <f t="shared" si="167"/>
        <v>-7.894996494977835E-10</v>
      </c>
      <c r="BR186" s="36"/>
      <c r="BS186" s="36"/>
      <c r="BT186" s="36"/>
      <c r="BZ186" s="36"/>
      <c r="CA186" s="36"/>
      <c r="CB186" s="36"/>
      <c r="CH186" s="36"/>
      <c r="CI186" s="36"/>
      <c r="CJ186" s="36"/>
      <c r="CP186" s="36"/>
      <c r="CQ186" s="36"/>
      <c r="CR186" s="36"/>
      <c r="CX186" s="36"/>
      <c r="CY186" s="36"/>
      <c r="CZ186" s="36"/>
      <c r="DF186" s="36">
        <v>9.8889999999999994E-8</v>
      </c>
      <c r="DG186" s="36">
        <v>0.43758517388000001</v>
      </c>
      <c r="DH186" s="36">
        <v>3480.3105662225998</v>
      </c>
      <c r="DI186" s="30">
        <f t="shared" si="172"/>
        <v>9.8885352672371876E-8</v>
      </c>
      <c r="DJ186" s="30">
        <f t="shared" si="173"/>
        <v>9.8885100761533012E-8</v>
      </c>
      <c r="DK186" s="30">
        <f t="shared" si="174"/>
        <v>9.8885100759757909E-8</v>
      </c>
      <c r="DL186" s="30">
        <f t="shared" si="175"/>
        <v>9.8885100759757896E-8</v>
      </c>
      <c r="DN186" s="36">
        <v>1.6339999999999999E-8</v>
      </c>
      <c r="DO186" s="36">
        <v>2.9811306881199999</v>
      </c>
      <c r="DP186" s="36">
        <v>945.24345570670005</v>
      </c>
      <c r="DQ186" s="30">
        <f t="shared" si="176"/>
        <v>-1.0388969182781858E-8</v>
      </c>
      <c r="DR186" s="30">
        <f t="shared" si="177"/>
        <v>-1.0389857341147395E-8</v>
      </c>
      <c r="DS186" s="30">
        <f t="shared" si="178"/>
        <v>-1.0389857347324162E-8</v>
      </c>
      <c r="DT186" s="30">
        <f t="shared" si="179"/>
        <v>-1.0389857347324219E-8</v>
      </c>
      <c r="DV186" s="36">
        <v>5.1499999999999998E-9</v>
      </c>
      <c r="DW186" s="36">
        <v>3.5454981661299998</v>
      </c>
      <c r="DX186" s="36">
        <v>3178.1457905676002</v>
      </c>
      <c r="DY186" s="30">
        <f t="shared" si="188"/>
        <v>3.1500278311399325E-10</v>
      </c>
      <c r="DZ186" s="30">
        <f t="shared" si="189"/>
        <v>3.1378563790402822E-10</v>
      </c>
      <c r="EA186" s="30">
        <f t="shared" si="190"/>
        <v>3.1378562943898422E-10</v>
      </c>
      <c r="EB186" s="30">
        <f t="shared" si="191"/>
        <v>3.1378562943891117E-10</v>
      </c>
      <c r="ED186" s="36"/>
      <c r="EE186" s="36"/>
      <c r="EF186" s="36"/>
      <c r="EL186" s="36"/>
      <c r="EM186" s="36"/>
      <c r="EN186" s="36"/>
      <c r="ET186" s="36"/>
      <c r="EU186" s="36"/>
      <c r="EV186" s="36"/>
    </row>
    <row r="187" spans="14:152" s="30" customFormat="1" ht="12.75">
      <c r="N187" s="36">
        <v>5.8549999999999998E-8</v>
      </c>
      <c r="O187" s="36">
        <v>5.4213017289599996</v>
      </c>
      <c r="P187" s="36">
        <v>28.311175651300001</v>
      </c>
      <c r="Q187" s="30">
        <f t="shared" si="152"/>
        <v>3.0700083832115718E-8</v>
      </c>
      <c r="R187" s="30">
        <f t="shared" si="153"/>
        <v>3.0699978673085417E-8</v>
      </c>
      <c r="S187" s="30">
        <f t="shared" si="154"/>
        <v>3.0699978672354031E-8</v>
      </c>
      <c r="T187" s="30">
        <f t="shared" si="155"/>
        <v>3.0699978672354031E-8</v>
      </c>
      <c r="V187" s="36">
        <v>9.8500000000000005E-9</v>
      </c>
      <c r="W187" s="36">
        <v>0.88687623770000001</v>
      </c>
      <c r="X187" s="36">
        <v>5760.4984318976003</v>
      </c>
      <c r="Y187" s="30">
        <f t="shared" si="156"/>
        <v>9.2070872477596771E-9</v>
      </c>
      <c r="Z187" s="30">
        <f t="shared" si="157"/>
        <v>9.208588629918669E-9</v>
      </c>
      <c r="AA187" s="30">
        <f t="shared" si="158"/>
        <v>9.2085886403545632E-9</v>
      </c>
      <c r="AB187" s="30">
        <f t="shared" si="159"/>
        <v>9.2085886403546509E-9</v>
      </c>
      <c r="AD187" s="36">
        <v>1.2400000000000001E-9</v>
      </c>
      <c r="AE187" s="36">
        <v>0.14001204498</v>
      </c>
      <c r="AF187" s="36">
        <v>860.30992875280003</v>
      </c>
      <c r="AG187" s="30">
        <f t="shared" si="184"/>
        <v>-1.019984139230759E-10</v>
      </c>
      <c r="AH187" s="30">
        <f t="shared" si="185"/>
        <v>-1.0191920472026245E-10</v>
      </c>
      <c r="AI187" s="30">
        <f t="shared" si="186"/>
        <v>-1.0191920416937726E-10</v>
      </c>
      <c r="AJ187" s="30">
        <f t="shared" si="187"/>
        <v>-1.0191920416937287E-10</v>
      </c>
      <c r="AL187" s="36"/>
      <c r="AM187" s="36"/>
      <c r="AN187" s="36"/>
      <c r="AT187" s="36"/>
      <c r="AU187" s="36"/>
      <c r="AV187" s="36"/>
      <c r="BB187" s="36"/>
      <c r="BC187" s="36"/>
      <c r="BD187" s="36"/>
      <c r="BJ187" s="36">
        <v>2.21E-9</v>
      </c>
      <c r="BK187" s="36">
        <v>4.32763468981</v>
      </c>
      <c r="BL187" s="36">
        <v>1677.9385755008</v>
      </c>
      <c r="BM187" s="30">
        <f t="shared" si="164"/>
        <v>5.754685625964038E-10</v>
      </c>
      <c r="BN187" s="30">
        <f t="shared" si="165"/>
        <v>5.7573530166460758E-10</v>
      </c>
      <c r="BO187" s="30">
        <f t="shared" si="166"/>
        <v>5.7573530351969101E-10</v>
      </c>
      <c r="BP187" s="30">
        <f t="shared" si="167"/>
        <v>5.7573530351970621E-10</v>
      </c>
      <c r="BR187" s="36"/>
      <c r="BS187" s="36"/>
      <c r="BT187" s="36"/>
      <c r="BZ187" s="36"/>
      <c r="CA187" s="36"/>
      <c r="CB187" s="36"/>
      <c r="CH187" s="36"/>
      <c r="CI187" s="36"/>
      <c r="CJ187" s="36"/>
      <c r="CP187" s="36"/>
      <c r="CQ187" s="36"/>
      <c r="CR187" s="36"/>
      <c r="CX187" s="36"/>
      <c r="CY187" s="36"/>
      <c r="CZ187" s="36"/>
      <c r="DF187" s="36">
        <v>8.7810000000000003E-8</v>
      </c>
      <c r="DG187" s="36">
        <v>3.6656238859400001</v>
      </c>
      <c r="DH187" s="36">
        <v>739.80866679489998</v>
      </c>
      <c r="DI187" s="30">
        <f t="shared" si="172"/>
        <v>7.9584113069826067E-8</v>
      </c>
      <c r="DJ187" s="30">
        <f t="shared" si="173"/>
        <v>7.9582067667879625E-8</v>
      </c>
      <c r="DK187" s="30">
        <f t="shared" si="174"/>
        <v>7.9582067653653429E-8</v>
      </c>
      <c r="DL187" s="30">
        <f t="shared" si="175"/>
        <v>7.9582067653653296E-8</v>
      </c>
      <c r="DN187" s="36">
        <v>1.5819999999999999E-8</v>
      </c>
      <c r="DO187" s="36">
        <v>5.8437309500500003</v>
      </c>
      <c r="DP187" s="36">
        <v>547.85021235930003</v>
      </c>
      <c r="DQ187" s="30">
        <f t="shared" si="176"/>
        <v>-1.4938191609081099E-8</v>
      </c>
      <c r="DR187" s="30">
        <f t="shared" si="177"/>
        <v>-1.4937979026883411E-8</v>
      </c>
      <c r="DS187" s="30">
        <f t="shared" si="178"/>
        <v>-1.4937979025404862E-8</v>
      </c>
      <c r="DT187" s="30">
        <f t="shared" si="179"/>
        <v>-1.4937979025404849E-8</v>
      </c>
      <c r="DV187" s="36">
        <v>5.3300000000000004E-9</v>
      </c>
      <c r="DW187" s="36">
        <v>5.6141568818899996</v>
      </c>
      <c r="DX187" s="36">
        <v>2524.0214102519999</v>
      </c>
      <c r="DY187" s="30">
        <f t="shared" si="188"/>
        <v>-2.6782995900745738E-9</v>
      </c>
      <c r="DZ187" s="30">
        <f t="shared" si="189"/>
        <v>-2.6791661005280485E-9</v>
      </c>
      <c r="EA187" s="30">
        <f t="shared" si="190"/>
        <v>-2.6791661065541072E-9</v>
      </c>
      <c r="EB187" s="30">
        <f t="shared" si="191"/>
        <v>-2.6791661065541564E-9</v>
      </c>
      <c r="ED187" s="36"/>
      <c r="EE187" s="36"/>
      <c r="EF187" s="36"/>
      <c r="EL187" s="36"/>
      <c r="EM187" s="36"/>
      <c r="EN187" s="36"/>
      <c r="ET187" s="36"/>
      <c r="EU187" s="36"/>
      <c r="EV187" s="36"/>
    </row>
    <row r="188" spans="14:152" s="30" customFormat="1" ht="12.75">
      <c r="N188" s="36">
        <v>5.6290000000000003E-8</v>
      </c>
      <c r="O188" s="36">
        <v>3.2434821727699998</v>
      </c>
      <c r="P188" s="36">
        <v>529.16970023279998</v>
      </c>
      <c r="Q188" s="30">
        <f t="shared" si="152"/>
        <v>5.3616084811680679E-8</v>
      </c>
      <c r="R188" s="30">
        <f t="shared" si="153"/>
        <v>5.3616760622280893E-8</v>
      </c>
      <c r="S188" s="30">
        <f t="shared" si="154"/>
        <v>5.3616760626980722E-8</v>
      </c>
      <c r="T188" s="30">
        <f t="shared" si="155"/>
        <v>5.3616760626980762E-8</v>
      </c>
      <c r="V188" s="36">
        <v>9.8299999999999993E-9</v>
      </c>
      <c r="W188" s="36">
        <v>1.4210234337200001</v>
      </c>
      <c r="X188" s="36">
        <v>5746.2713378959997</v>
      </c>
      <c r="Y188" s="30">
        <f t="shared" si="156"/>
        <v>5.5054630872135164E-9</v>
      </c>
      <c r="Z188" s="30">
        <f t="shared" si="157"/>
        <v>5.5089489769027063E-9</v>
      </c>
      <c r="AA188" s="30">
        <f t="shared" si="158"/>
        <v>5.5089490011428147E-9</v>
      </c>
      <c r="AB188" s="30">
        <f t="shared" si="159"/>
        <v>5.5089490011430166E-9</v>
      </c>
      <c r="AD188" s="36">
        <v>8.6000000000000003E-10</v>
      </c>
      <c r="AE188" s="36">
        <v>1.2692460163599999</v>
      </c>
      <c r="AF188" s="36">
        <v>511.5317178299</v>
      </c>
      <c r="AG188" s="30">
        <f t="shared" si="184"/>
        <v>3.2829525382283734E-12</v>
      </c>
      <c r="AH188" s="30">
        <f t="shared" si="185"/>
        <v>3.250177741272535E-12</v>
      </c>
      <c r="AI188" s="30">
        <f t="shared" si="186"/>
        <v>3.2501775133309877E-12</v>
      </c>
      <c r="AJ188" s="30">
        <f t="shared" si="187"/>
        <v>3.2501775133290781E-12</v>
      </c>
      <c r="AL188" s="36"/>
      <c r="AM188" s="36"/>
      <c r="AN188" s="36"/>
      <c r="AT188" s="36"/>
      <c r="AU188" s="36"/>
      <c r="AV188" s="36"/>
      <c r="BB188" s="36"/>
      <c r="BC188" s="36"/>
      <c r="BD188" s="36"/>
      <c r="BJ188" s="36">
        <v>2.1700000000000002E-9</v>
      </c>
      <c r="BK188" s="36">
        <v>3.4627852646099999</v>
      </c>
      <c r="BL188" s="36">
        <v>2950.6196011279999</v>
      </c>
      <c r="BM188" s="30">
        <f t="shared" si="164"/>
        <v>2.0523699243445747E-9</v>
      </c>
      <c r="BN188" s="30">
        <f t="shared" si="165"/>
        <v>2.0522149493381445E-9</v>
      </c>
      <c r="BO188" s="30">
        <f t="shared" si="166"/>
        <v>2.052214948259982E-9</v>
      </c>
      <c r="BP188" s="30">
        <f t="shared" si="167"/>
        <v>2.052214948259972E-9</v>
      </c>
      <c r="BR188" s="36"/>
      <c r="BS188" s="36"/>
      <c r="BT188" s="36"/>
      <c r="BZ188" s="36"/>
      <c r="CA188" s="36"/>
      <c r="CB188" s="36"/>
      <c r="CH188" s="36"/>
      <c r="CI188" s="36"/>
      <c r="CJ188" s="36"/>
      <c r="CP188" s="36"/>
      <c r="CQ188" s="36"/>
      <c r="CR188" s="36"/>
      <c r="CX188" s="36"/>
      <c r="CY188" s="36"/>
      <c r="CZ188" s="36"/>
      <c r="DF188" s="36">
        <v>8.664E-8</v>
      </c>
      <c r="DG188" s="36">
        <v>2.70398612383</v>
      </c>
      <c r="DH188" s="36">
        <v>526.77020378780003</v>
      </c>
      <c r="DI188" s="30">
        <f t="shared" si="172"/>
        <v>8.4613135290899336E-8</v>
      </c>
      <c r="DJ188" s="30">
        <f t="shared" si="173"/>
        <v>8.4612404044612815E-8</v>
      </c>
      <c r="DK188" s="30">
        <f t="shared" si="174"/>
        <v>8.46124040395267E-8</v>
      </c>
      <c r="DL188" s="30">
        <f t="shared" si="175"/>
        <v>8.461240403952666E-8</v>
      </c>
      <c r="DN188" s="36">
        <v>1.6619999999999999E-8</v>
      </c>
      <c r="DO188" s="36">
        <v>0.27359627181000001</v>
      </c>
      <c r="DP188" s="36">
        <v>454.90936652729999</v>
      </c>
      <c r="DQ188" s="30">
        <f t="shared" si="176"/>
        <v>-1.0423191636485746E-8</v>
      </c>
      <c r="DR188" s="30">
        <f t="shared" si="177"/>
        <v>-1.0423630373305494E-8</v>
      </c>
      <c r="DS188" s="30">
        <f t="shared" si="178"/>
        <v>-1.0423630376356778E-8</v>
      </c>
      <c r="DT188" s="30">
        <f t="shared" si="179"/>
        <v>-1.04236303763568E-8</v>
      </c>
      <c r="DV188" s="36">
        <v>4.5800000000000003E-9</v>
      </c>
      <c r="DW188" s="36">
        <v>4.9161640304700001</v>
      </c>
      <c r="DX188" s="36">
        <v>3067.9394693482</v>
      </c>
      <c r="DY188" s="30">
        <f t="shared" si="188"/>
        <v>4.0789755714633245E-9</v>
      </c>
      <c r="DZ188" s="30">
        <f t="shared" si="189"/>
        <v>4.0794515467508872E-9</v>
      </c>
      <c r="EA188" s="30">
        <f t="shared" si="190"/>
        <v>4.0794515500604525E-9</v>
      </c>
      <c r="EB188" s="30">
        <f t="shared" si="191"/>
        <v>4.0794515500604749E-9</v>
      </c>
      <c r="ED188" s="36"/>
      <c r="EE188" s="36"/>
      <c r="EF188" s="36"/>
      <c r="EL188" s="36"/>
      <c r="EM188" s="36"/>
      <c r="EN188" s="36"/>
      <c r="ET188" s="36"/>
      <c r="EU188" s="36"/>
      <c r="EV188" s="36"/>
    </row>
    <row r="189" spans="14:152" s="30" customFormat="1" ht="12.75">
      <c r="N189" s="36">
        <v>7.652E-8</v>
      </c>
      <c r="O189" s="36">
        <v>0.52813391052000003</v>
      </c>
      <c r="P189" s="36">
        <v>672.14061522839995</v>
      </c>
      <c r="Q189" s="30">
        <f t="shared" si="152"/>
        <v>-7.6395700154213043E-8</v>
      </c>
      <c r="R189" s="30">
        <f t="shared" si="153"/>
        <v>-7.6395481738389538E-8</v>
      </c>
      <c r="S189" s="30">
        <f t="shared" si="154"/>
        <v>-7.6395481736869842E-8</v>
      </c>
      <c r="T189" s="30">
        <f t="shared" si="155"/>
        <v>-7.6395481736869829E-8</v>
      </c>
      <c r="V189" s="36">
        <v>8.9199999999999998E-9</v>
      </c>
      <c r="W189" s="36">
        <v>5.8725006066300001</v>
      </c>
      <c r="X189" s="36">
        <v>203.00415469949999</v>
      </c>
      <c r="Y189" s="30">
        <f t="shared" si="156"/>
        <v>3.080379754491697E-10</v>
      </c>
      <c r="Z189" s="30">
        <f t="shared" si="157"/>
        <v>3.0790314657649969E-10</v>
      </c>
      <c r="AA189" s="30">
        <f t="shared" si="158"/>
        <v>3.0790314563879105E-10</v>
      </c>
      <c r="AB189" s="30">
        <f t="shared" si="159"/>
        <v>3.0790314563879105E-10</v>
      </c>
      <c r="AD189" s="36">
        <v>1.14E-9</v>
      </c>
      <c r="AE189" s="36">
        <v>5.1598283806999996</v>
      </c>
      <c r="AF189" s="36">
        <v>1592.2542890215</v>
      </c>
      <c r="AG189" s="30">
        <f t="shared" si="184"/>
        <v>-9.8535374213737352E-10</v>
      </c>
      <c r="AH189" s="30">
        <f t="shared" si="185"/>
        <v>-9.8528572565910051E-10</v>
      </c>
      <c r="AI189" s="30">
        <f t="shared" si="186"/>
        <v>-9.8528572518601234E-10</v>
      </c>
      <c r="AJ189" s="30">
        <f t="shared" si="187"/>
        <v>-9.8528572518600821E-10</v>
      </c>
      <c r="AL189" s="36"/>
      <c r="AM189" s="36"/>
      <c r="AN189" s="36"/>
      <c r="AT189" s="36"/>
      <c r="AU189" s="36"/>
      <c r="AV189" s="36"/>
      <c r="BB189" s="36"/>
      <c r="BC189" s="36"/>
      <c r="BD189" s="36"/>
      <c r="BJ189" s="36">
        <v>2.16E-9</v>
      </c>
      <c r="BK189" s="36">
        <v>0.52207667980000005</v>
      </c>
      <c r="BL189" s="36">
        <v>2228.9701815978001</v>
      </c>
      <c r="BM189" s="30">
        <f t="shared" si="164"/>
        <v>1.6099231953987E-9</v>
      </c>
      <c r="BN189" s="30">
        <f t="shared" si="165"/>
        <v>1.6101623143414737E-9</v>
      </c>
      <c r="BO189" s="30">
        <f t="shared" si="166"/>
        <v>1.6101623160043416E-9</v>
      </c>
      <c r="BP189" s="30">
        <f t="shared" si="167"/>
        <v>1.6101623160043545E-9</v>
      </c>
      <c r="BR189" s="36"/>
      <c r="BS189" s="36"/>
      <c r="BT189" s="36"/>
      <c r="BZ189" s="36"/>
      <c r="CA189" s="36"/>
      <c r="CB189" s="36"/>
      <c r="CH189" s="36"/>
      <c r="CI189" s="36"/>
      <c r="CJ189" s="36"/>
      <c r="CP189" s="36"/>
      <c r="CQ189" s="36"/>
      <c r="CR189" s="36"/>
      <c r="CX189" s="36"/>
      <c r="CY189" s="36"/>
      <c r="CZ189" s="36"/>
      <c r="DF189" s="36">
        <v>9.5049999999999994E-8</v>
      </c>
      <c r="DG189" s="36">
        <v>1.61249870019</v>
      </c>
      <c r="DH189" s="36">
        <v>3377.2177920039999</v>
      </c>
      <c r="DI189" s="30">
        <f t="shared" si="172"/>
        <v>-1.5708535497643175E-8</v>
      </c>
      <c r="DJ189" s="30">
        <f t="shared" si="173"/>
        <v>-1.5684948153042625E-8</v>
      </c>
      <c r="DK189" s="30">
        <f t="shared" si="174"/>
        <v>-1.5684947988994244E-8</v>
      </c>
      <c r="DL189" s="30">
        <f t="shared" si="175"/>
        <v>-1.5684947988992914E-8</v>
      </c>
      <c r="DN189" s="36">
        <v>1.5950000000000001E-8</v>
      </c>
      <c r="DO189" s="36">
        <v>1.1853016709499999</v>
      </c>
      <c r="DP189" s="36">
        <v>38.133035637799999</v>
      </c>
      <c r="DQ189" s="30">
        <f t="shared" si="176"/>
        <v>8.9655392404803127E-9</v>
      </c>
      <c r="DR189" s="30">
        <f t="shared" si="177"/>
        <v>8.9655767183304561E-9</v>
      </c>
      <c r="DS189" s="30">
        <f t="shared" si="178"/>
        <v>8.9655767185911057E-9</v>
      </c>
      <c r="DT189" s="30">
        <f t="shared" si="179"/>
        <v>8.9655767185911074E-9</v>
      </c>
      <c r="DV189" s="36">
        <v>4.0000000000000002E-9</v>
      </c>
      <c r="DW189" s="36">
        <v>3.1388772091199999</v>
      </c>
      <c r="DX189" s="36">
        <v>540.73666535849998</v>
      </c>
      <c r="DY189" s="30">
        <f t="shared" si="188"/>
        <v>3.9604592234376832E-9</v>
      </c>
      <c r="DZ189" s="30">
        <f t="shared" si="189"/>
        <v>3.9604818223658662E-9</v>
      </c>
      <c r="EA189" s="30">
        <f t="shared" si="190"/>
        <v>3.9604818225230148E-9</v>
      </c>
      <c r="EB189" s="30">
        <f t="shared" si="191"/>
        <v>3.9604818225230156E-9</v>
      </c>
      <c r="ED189" s="36"/>
      <c r="EE189" s="36"/>
      <c r="EF189" s="36"/>
      <c r="EL189" s="36"/>
      <c r="EM189" s="36"/>
      <c r="EN189" s="36"/>
      <c r="ET189" s="36"/>
      <c r="EU189" s="36"/>
      <c r="EV189" s="36"/>
    </row>
    <row r="190" spans="14:152" s="30" customFormat="1" ht="12.75">
      <c r="N190" s="36">
        <v>5.456E-8</v>
      </c>
      <c r="O190" s="36">
        <v>3.3471687136399999</v>
      </c>
      <c r="P190" s="36">
        <v>2950.6196011279999</v>
      </c>
      <c r="Q190" s="30">
        <f t="shared" si="152"/>
        <v>4.9213829380566452E-8</v>
      </c>
      <c r="R190" s="30">
        <f t="shared" si="153"/>
        <v>4.9208650327043479E-8</v>
      </c>
      <c r="S190" s="30">
        <f t="shared" si="154"/>
        <v>4.9208650291016018E-8</v>
      </c>
      <c r="T190" s="30">
        <f t="shared" si="155"/>
        <v>4.920865029101568E-8</v>
      </c>
      <c r="V190" s="36">
        <v>9.4199999999999993E-9</v>
      </c>
      <c r="W190" s="36">
        <v>2.3104943073399999</v>
      </c>
      <c r="X190" s="36">
        <v>9690.7081281171995</v>
      </c>
      <c r="Y190" s="30">
        <f t="shared" si="156"/>
        <v>3.8061035153648453E-9</v>
      </c>
      <c r="Z190" s="30">
        <f t="shared" si="157"/>
        <v>3.7998813005278656E-9</v>
      </c>
      <c r="AA190" s="30">
        <f t="shared" si="158"/>
        <v>3.799881257246765E-9</v>
      </c>
      <c r="AB190" s="30">
        <f t="shared" si="159"/>
        <v>3.7998812572463978E-9</v>
      </c>
      <c r="AD190" s="36">
        <v>9.0999999999999996E-10</v>
      </c>
      <c r="AE190" s="36">
        <v>1.48896790758</v>
      </c>
      <c r="AF190" s="36">
        <v>1567.7322542813999</v>
      </c>
      <c r="AG190" s="30">
        <f t="shared" si="184"/>
        <v>5.5111337009201308E-10</v>
      </c>
      <c r="AH190" s="30">
        <f t="shared" si="185"/>
        <v>5.510287869301368E-10</v>
      </c>
      <c r="AI190" s="30">
        <f t="shared" si="186"/>
        <v>5.5102878634185309E-10</v>
      </c>
      <c r="AJ190" s="30">
        <f t="shared" si="187"/>
        <v>5.5102878634184792E-10</v>
      </c>
      <c r="AL190" s="36"/>
      <c r="AM190" s="36"/>
      <c r="AN190" s="36"/>
      <c r="AT190" s="36"/>
      <c r="AU190" s="36"/>
      <c r="AV190" s="36"/>
      <c r="BB190" s="36"/>
      <c r="BC190" s="36"/>
      <c r="BD190" s="36"/>
      <c r="BJ190" s="36">
        <v>2.1400000000000001E-9</v>
      </c>
      <c r="BK190" s="36">
        <v>5.8356992657799998</v>
      </c>
      <c r="BL190" s="36">
        <v>544.66881862160005</v>
      </c>
      <c r="BM190" s="30">
        <f t="shared" si="164"/>
        <v>-2.0273914041018443E-9</v>
      </c>
      <c r="BN190" s="30">
        <f t="shared" si="165"/>
        <v>-2.0273636038562803E-9</v>
      </c>
      <c r="BO190" s="30">
        <f t="shared" si="166"/>
        <v>-2.0273636036629239E-9</v>
      </c>
      <c r="BP190" s="30">
        <f t="shared" si="167"/>
        <v>-2.0273636036629223E-9</v>
      </c>
      <c r="BR190" s="36"/>
      <c r="BS190" s="36"/>
      <c r="BT190" s="36"/>
      <c r="BZ190" s="36"/>
      <c r="CA190" s="36"/>
      <c r="CB190" s="36"/>
      <c r="CH190" s="36"/>
      <c r="CI190" s="36"/>
      <c r="CJ190" s="36"/>
      <c r="CP190" s="36"/>
      <c r="CQ190" s="36"/>
      <c r="CR190" s="36"/>
      <c r="CX190" s="36"/>
      <c r="CY190" s="36"/>
      <c r="CZ190" s="36"/>
      <c r="DF190" s="36">
        <v>1.154E-7</v>
      </c>
      <c r="DG190" s="36">
        <v>1.5952048102900001</v>
      </c>
      <c r="DH190" s="36">
        <v>1474.6737883704</v>
      </c>
      <c r="DI190" s="30">
        <f t="shared" si="172"/>
        <v>1.1031224608932328E-7</v>
      </c>
      <c r="DJ190" s="30">
        <f t="shared" si="173"/>
        <v>1.1030852228931845E-7</v>
      </c>
      <c r="DK190" s="30">
        <f t="shared" si="174"/>
        <v>1.1030852226341557E-7</v>
      </c>
      <c r="DL190" s="30">
        <f t="shared" si="175"/>
        <v>1.1030852226341533E-7</v>
      </c>
      <c r="DN190" s="36">
        <v>1.55E-8</v>
      </c>
      <c r="DO190" s="36">
        <v>0.64264572958999999</v>
      </c>
      <c r="DP190" s="36">
        <v>312.4597163935</v>
      </c>
      <c r="DQ190" s="30">
        <f t="shared" si="176"/>
        <v>7.1711345169404844E-9</v>
      </c>
      <c r="DR190" s="30">
        <f t="shared" si="177"/>
        <v>7.1708146286470329E-9</v>
      </c>
      <c r="DS190" s="30">
        <f t="shared" si="178"/>
        <v>7.1708146264222587E-9</v>
      </c>
      <c r="DT190" s="30">
        <f t="shared" si="179"/>
        <v>7.1708146264222405E-9</v>
      </c>
      <c r="DV190" s="36">
        <v>3.7799999999999998E-9</v>
      </c>
      <c r="DW190" s="36">
        <v>0.86122450939999995</v>
      </c>
      <c r="DX190" s="36">
        <v>525.02509864859996</v>
      </c>
      <c r="DY190" s="30">
        <f t="shared" si="188"/>
        <v>-1.7422357966699355E-9</v>
      </c>
      <c r="DZ190" s="30">
        <f t="shared" si="189"/>
        <v>-1.7423670112864327E-9</v>
      </c>
      <c r="EA190" s="30">
        <f t="shared" si="190"/>
        <v>-1.7423670121989945E-9</v>
      </c>
      <c r="EB190" s="30">
        <f t="shared" si="191"/>
        <v>-1.7423670121990019E-9</v>
      </c>
      <c r="ED190" s="36"/>
      <c r="EE190" s="36"/>
      <c r="EF190" s="36"/>
      <c r="EL190" s="36"/>
      <c r="EM190" s="36"/>
      <c r="EN190" s="36"/>
      <c r="ET190" s="36"/>
      <c r="EU190" s="36"/>
      <c r="EV190" s="36"/>
    </row>
    <row r="191" spans="14:152" s="30" customFormat="1" ht="12.75">
      <c r="N191" s="36">
        <v>7.1270000000000002E-8</v>
      </c>
      <c r="O191" s="36">
        <v>1.43497795005</v>
      </c>
      <c r="P191" s="36">
        <v>6.2197751234999998</v>
      </c>
      <c r="Q191" s="30">
        <f t="shared" si="152"/>
        <v>1.207900548202248E-8</v>
      </c>
      <c r="R191" s="30">
        <f t="shared" si="153"/>
        <v>1.2079038030060849E-8</v>
      </c>
      <c r="S191" s="30">
        <f t="shared" si="154"/>
        <v>1.2079038030287212E-8</v>
      </c>
      <c r="T191" s="30">
        <f t="shared" si="155"/>
        <v>1.2079038030287212E-8</v>
      </c>
      <c r="V191" s="36">
        <v>9.4099999999999996E-9</v>
      </c>
      <c r="W191" s="36">
        <v>2.84331157527</v>
      </c>
      <c r="X191" s="36">
        <v>9676.4810341156008</v>
      </c>
      <c r="Y191" s="30">
        <f t="shared" si="156"/>
        <v>8.0557036329603972E-9</v>
      </c>
      <c r="Z191" s="30">
        <f t="shared" si="157"/>
        <v>8.0521953173515106E-9</v>
      </c>
      <c r="AA191" s="30">
        <f t="shared" si="158"/>
        <v>8.0521952929373691E-9</v>
      </c>
      <c r="AB191" s="30">
        <f t="shared" si="159"/>
        <v>8.0521952929371606E-9</v>
      </c>
      <c r="AD191" s="36">
        <v>8.6000000000000003E-10</v>
      </c>
      <c r="AE191" s="36">
        <v>4.3444494990500004</v>
      </c>
      <c r="AF191" s="36">
        <v>1069.6768709277001</v>
      </c>
      <c r="AG191" s="30">
        <f t="shared" si="184"/>
        <v>-1.3463320038587399E-11</v>
      </c>
      <c r="AH191" s="30">
        <f t="shared" si="185"/>
        <v>-1.3531848295344395E-11</v>
      </c>
      <c r="AI191" s="30">
        <f t="shared" si="186"/>
        <v>-1.3531848771944186E-11</v>
      </c>
      <c r="AJ191" s="30">
        <f t="shared" si="187"/>
        <v>-1.3531848771948005E-11</v>
      </c>
      <c r="AL191" s="36"/>
      <c r="AM191" s="36"/>
      <c r="AN191" s="36"/>
      <c r="AT191" s="36"/>
      <c r="AU191" s="36"/>
      <c r="AV191" s="36"/>
      <c r="BB191" s="36"/>
      <c r="BC191" s="36"/>
      <c r="BD191" s="36"/>
      <c r="BJ191" s="36">
        <v>2.8299999999999999E-9</v>
      </c>
      <c r="BK191" s="36">
        <v>2.8870971608999998</v>
      </c>
      <c r="BL191" s="36">
        <v>35.424722652100002</v>
      </c>
      <c r="BM191" s="30">
        <f t="shared" si="164"/>
        <v>-2.5471435191012045E-9</v>
      </c>
      <c r="BN191" s="30">
        <f t="shared" si="165"/>
        <v>-2.5471402641937315E-9</v>
      </c>
      <c r="BO191" s="30">
        <f t="shared" si="166"/>
        <v>-2.5471402641710945E-9</v>
      </c>
      <c r="BP191" s="30">
        <f t="shared" si="167"/>
        <v>-2.5471402641710945E-9</v>
      </c>
      <c r="BR191" s="36"/>
      <c r="BS191" s="36"/>
      <c r="BT191" s="36"/>
      <c r="BZ191" s="36"/>
      <c r="CA191" s="36"/>
      <c r="CB191" s="36"/>
      <c r="CH191" s="36"/>
      <c r="CI191" s="36"/>
      <c r="CJ191" s="36"/>
      <c r="CP191" s="36"/>
      <c r="CQ191" s="36"/>
      <c r="CR191" s="36"/>
      <c r="CX191" s="36"/>
      <c r="CY191" s="36"/>
      <c r="CZ191" s="36"/>
      <c r="DF191" s="36">
        <v>9.5329999999999994E-8</v>
      </c>
      <c r="DG191" s="36">
        <v>0.35468711551999998</v>
      </c>
      <c r="DH191" s="36">
        <v>1512.8068240082</v>
      </c>
      <c r="DI191" s="30">
        <f t="shared" si="172"/>
        <v>-1.6991768342852934E-8</v>
      </c>
      <c r="DJ191" s="30">
        <f t="shared" si="173"/>
        <v>-1.700234065586204E-8</v>
      </c>
      <c r="DK191" s="30">
        <f t="shared" si="174"/>
        <v>-1.7002340729389658E-8</v>
      </c>
      <c r="DL191" s="30">
        <f t="shared" si="175"/>
        <v>-1.7002340729390326E-8</v>
      </c>
      <c r="DN191" s="36">
        <v>1.5250000000000001E-8</v>
      </c>
      <c r="DO191" s="36">
        <v>4.0878982498900003</v>
      </c>
      <c r="DP191" s="36">
        <v>1158.5425511446999</v>
      </c>
      <c r="DQ191" s="30">
        <f t="shared" si="176"/>
        <v>-1.0560409911747339E-8</v>
      </c>
      <c r="DR191" s="30">
        <f t="shared" si="177"/>
        <v>-1.0561359490555544E-8</v>
      </c>
      <c r="DS191" s="30">
        <f t="shared" si="178"/>
        <v>-1.0561359497159387E-8</v>
      </c>
      <c r="DT191" s="30">
        <f t="shared" si="179"/>
        <v>-1.0561359497159437E-8</v>
      </c>
      <c r="DV191" s="36"/>
      <c r="DW191" s="36"/>
      <c r="DX191" s="36"/>
      <c r="ED191" s="36"/>
      <c r="EE191" s="36"/>
      <c r="EF191" s="36"/>
      <c r="EL191" s="36"/>
      <c r="EM191" s="36"/>
      <c r="EN191" s="36"/>
      <c r="ET191" s="36"/>
      <c r="EU191" s="36"/>
      <c r="EV191" s="36"/>
    </row>
    <row r="192" spans="14:152" s="30" customFormat="1" ht="12.75">
      <c r="N192" s="36">
        <v>5.3879999999999997E-8</v>
      </c>
      <c r="O192" s="36">
        <v>4.9017509557999999</v>
      </c>
      <c r="P192" s="36">
        <v>69.152524274800001</v>
      </c>
      <c r="Q192" s="30">
        <f t="shared" si="152"/>
        <v>-1.0390408959793658E-8</v>
      </c>
      <c r="R192" s="30">
        <f t="shared" si="153"/>
        <v>-1.039068134162496E-8</v>
      </c>
      <c r="S192" s="30">
        <f t="shared" si="154"/>
        <v>-1.0390681343519338E-8</v>
      </c>
      <c r="T192" s="30">
        <f t="shared" si="155"/>
        <v>-1.0390681343519338E-8</v>
      </c>
      <c r="V192" s="36">
        <v>8.6699999999999992E-9</v>
      </c>
      <c r="W192" s="36">
        <v>0.81020362547000002</v>
      </c>
      <c r="X192" s="36">
        <v>524.27433912319998</v>
      </c>
      <c r="Y192" s="30">
        <f t="shared" si="156"/>
        <v>-4.3520975625683182E-9</v>
      </c>
      <c r="Z192" s="30">
        <f t="shared" si="157"/>
        <v>-4.3523904513163126E-9</v>
      </c>
      <c r="AA192" s="30">
        <f t="shared" si="158"/>
        <v>-4.3523904533532672E-9</v>
      </c>
      <c r="AB192" s="30">
        <f t="shared" si="159"/>
        <v>-4.3523904533532813E-9</v>
      </c>
      <c r="AD192" s="36"/>
      <c r="AE192" s="36"/>
      <c r="AF192" s="36"/>
      <c r="AL192" s="36"/>
      <c r="AM192" s="36"/>
      <c r="AN192" s="36"/>
      <c r="AT192" s="36"/>
      <c r="AU192" s="36"/>
      <c r="AV192" s="36"/>
      <c r="BB192" s="36"/>
      <c r="BC192" s="36"/>
      <c r="BD192" s="36"/>
      <c r="BJ192" s="36">
        <v>2.7200000000000001E-9</v>
      </c>
      <c r="BK192" s="36">
        <v>1.6570841545699999</v>
      </c>
      <c r="BL192" s="36">
        <v>3060.8259223474001</v>
      </c>
      <c r="BM192" s="30">
        <f t="shared" si="164"/>
        <v>-2.5115180920869721E-9</v>
      </c>
      <c r="BN192" s="30">
        <f t="shared" si="165"/>
        <v>-2.511756181290855E-9</v>
      </c>
      <c r="BO192" s="30">
        <f t="shared" si="166"/>
        <v>-2.5117561829462622E-9</v>
      </c>
      <c r="BP192" s="30">
        <f t="shared" si="167"/>
        <v>-2.5117561829462734E-9</v>
      </c>
      <c r="BR192" s="36"/>
      <c r="BS192" s="36"/>
      <c r="BT192" s="36"/>
      <c r="BZ192" s="36"/>
      <c r="CA192" s="36"/>
      <c r="CB192" s="36"/>
      <c r="CH192" s="36"/>
      <c r="CI192" s="36"/>
      <c r="CJ192" s="36"/>
      <c r="CP192" s="36"/>
      <c r="CQ192" s="36"/>
      <c r="CR192" s="36"/>
      <c r="CX192" s="36"/>
      <c r="CY192" s="36"/>
      <c r="CZ192" s="36"/>
      <c r="DF192" s="36">
        <v>9.9799999999999994E-8</v>
      </c>
      <c r="DG192" s="36">
        <v>4.8098468459600001</v>
      </c>
      <c r="DH192" s="36">
        <v>558.00214074589996</v>
      </c>
      <c r="DI192" s="30">
        <f t="shared" si="172"/>
        <v>-1.4436828095797709E-8</v>
      </c>
      <c r="DJ192" s="30">
        <f t="shared" si="173"/>
        <v>-1.4432722769807355E-8</v>
      </c>
      <c r="DK192" s="30">
        <f t="shared" si="174"/>
        <v>-1.4432722741255594E-8</v>
      </c>
      <c r="DL192" s="30">
        <f t="shared" si="175"/>
        <v>-1.4432722741255331E-8</v>
      </c>
      <c r="DN192" s="36">
        <v>1.5419999999999998E-8</v>
      </c>
      <c r="DO192" s="36">
        <v>1.12520322326</v>
      </c>
      <c r="DP192" s="36">
        <v>1021.2488945514</v>
      </c>
      <c r="DQ192" s="30">
        <f t="shared" si="176"/>
        <v>-2.6878323794469004E-9</v>
      </c>
      <c r="DR192" s="30">
        <f t="shared" si="177"/>
        <v>-2.6866770893403873E-9</v>
      </c>
      <c r="DS192" s="30">
        <f t="shared" si="178"/>
        <v>-2.6866770813055362E-9</v>
      </c>
      <c r="DT192" s="30">
        <f t="shared" si="179"/>
        <v>-2.6866770813054683E-9</v>
      </c>
      <c r="DV192" s="36"/>
      <c r="DW192" s="36"/>
      <c r="DX192" s="36"/>
      <c r="ED192" s="36"/>
      <c r="EE192" s="36"/>
      <c r="EF192" s="36"/>
      <c r="EL192" s="36"/>
      <c r="EM192" s="36"/>
      <c r="EN192" s="36"/>
      <c r="ET192" s="36"/>
      <c r="EU192" s="36"/>
      <c r="EV192" s="36"/>
    </row>
    <row r="193" spans="14:152" s="30" customFormat="1" ht="12.75">
      <c r="N193" s="36">
        <v>5.6179999999999997E-8</v>
      </c>
      <c r="O193" s="36">
        <v>4.9790378372099999</v>
      </c>
      <c r="P193" s="36">
        <v>2641.3412784722</v>
      </c>
      <c r="Q193" s="30">
        <f t="shared" ref="Q193:Q256" si="192">N193*COS(O193+P193*$C$22)</f>
        <v>-5.4552445293066502E-8</v>
      </c>
      <c r="R193" s="30">
        <f t="shared" ref="R193:R256" si="193">N193*COS(O193+P193*$C$43)</f>
        <v>-5.454980242494817E-8</v>
      </c>
      <c r="S193" s="30">
        <f t="shared" ref="S193:S256" si="194">N193*COS(O193+P193*$C$64)</f>
        <v>-5.4549802406560196E-8</v>
      </c>
      <c r="T193" s="30">
        <f t="shared" ref="T193:T256" si="195">N193*COS(O193+P193*$C$85)</f>
        <v>-5.4549802406560057E-8</v>
      </c>
      <c r="V193" s="36">
        <v>8.2900000000000001E-9</v>
      </c>
      <c r="W193" s="36">
        <v>2.3517849541200002</v>
      </c>
      <c r="X193" s="36">
        <v>312.4597163935</v>
      </c>
      <c r="Y193" s="30">
        <f t="shared" ref="Y193:Y256" si="196">V193*COS(W193+X193*$C$22)</f>
        <v>6.7502817461676587E-9</v>
      </c>
      <c r="Z193" s="30">
        <f t="shared" ref="Z193:Z256" si="197">V193*COS(W193+X193*$C$43)</f>
        <v>6.7503937692923755E-9</v>
      </c>
      <c r="AA193" s="30">
        <f t="shared" ref="AA193:AA256" si="198">V193*COS(W193+X193*$C$64)</f>
        <v>6.7503937700714613E-9</v>
      </c>
      <c r="AB193" s="30">
        <f t="shared" ref="AB193:AB256" si="199">V193*COS(W193+X193*$C$85)</f>
        <v>6.7503937700714671E-9</v>
      </c>
      <c r="AD193" s="36"/>
      <c r="AE193" s="36"/>
      <c r="AF193" s="36"/>
      <c r="AL193" s="36"/>
      <c r="AM193" s="36"/>
      <c r="AN193" s="36"/>
      <c r="AT193" s="36"/>
      <c r="AU193" s="36"/>
      <c r="AV193" s="36"/>
      <c r="BB193" s="36"/>
      <c r="BC193" s="36"/>
      <c r="BD193" s="36"/>
      <c r="BJ193" s="36">
        <v>2.3400000000000002E-9</v>
      </c>
      <c r="BK193" s="36">
        <v>1.6882153771099999</v>
      </c>
      <c r="BL193" s="36">
        <v>2655.5683724738001</v>
      </c>
      <c r="BM193" s="30">
        <f t="shared" ref="BM193:BM249" si="200">BJ193*COS(BK193+BL193*$C$22)</f>
        <v>2.0868981951766703E-9</v>
      </c>
      <c r="BN193" s="30">
        <f t="shared" ref="BN193:BN249" si="201">BJ193*COS(BK193+BL193*$C$43)</f>
        <v>2.0866887300688263E-9</v>
      </c>
      <c r="BO193" s="30">
        <f t="shared" ref="BO193:BO249" si="202">BJ193*COS(BK193+BL193*$C$64)</f>
        <v>2.0866887286117555E-9</v>
      </c>
      <c r="BP193" s="30">
        <f t="shared" ref="BP193:BP249" si="203">BJ193*COS(BK193+BL193*$C$85)</f>
        <v>2.0866887286117443E-9</v>
      </c>
      <c r="BR193" s="36"/>
      <c r="BS193" s="36"/>
      <c r="BT193" s="36"/>
      <c r="BZ193" s="36"/>
      <c r="CA193" s="36"/>
      <c r="CB193" s="36"/>
      <c r="CH193" s="36"/>
      <c r="CI193" s="36"/>
      <c r="CJ193" s="36"/>
      <c r="CP193" s="36"/>
      <c r="CQ193" s="36"/>
      <c r="CR193" s="36"/>
      <c r="CX193" s="36"/>
      <c r="CY193" s="36"/>
      <c r="CZ193" s="36"/>
      <c r="DF193" s="36">
        <v>9.0139999999999999E-8</v>
      </c>
      <c r="DG193" s="36">
        <v>1.2145836271799999</v>
      </c>
      <c r="DH193" s="36">
        <v>416.30325013750002</v>
      </c>
      <c r="DI193" s="30">
        <f t="shared" ref="DI193:DI256" si="204">DF193*COS(DG193+DH193*$C$22)</f>
        <v>4.1397234223921549E-8</v>
      </c>
      <c r="DJ193" s="30">
        <f t="shared" ref="DJ193:DJ256" si="205">DF193*COS(DG193+DH193*$C$43)</f>
        <v>4.1394750720031984E-8</v>
      </c>
      <c r="DK193" s="30">
        <f t="shared" ref="DK193:DK256" si="206">DF193*COS(DG193+DH193*$C$64)</f>
        <v>4.1394750702759593E-8</v>
      </c>
      <c r="DL193" s="30">
        <f t="shared" ref="DL193:DL256" si="207">DF193*COS(DG193+DH193*$C$85)</f>
        <v>4.1394750702759454E-8</v>
      </c>
      <c r="DN193" s="36">
        <v>1.5390000000000001E-8</v>
      </c>
      <c r="DO193" s="36">
        <v>0.37324921978999998</v>
      </c>
      <c r="DP193" s="36">
        <v>319.5732633943</v>
      </c>
      <c r="DQ193" s="30">
        <f t="shared" ref="DQ193:DQ256" si="208">DN193*COS(DO193+DP193*$C$22)</f>
        <v>2.6362954694275232E-9</v>
      </c>
      <c r="DR193" s="30">
        <f t="shared" ref="DR193:DR256" si="209">DN193*COS(DO193+DP193*$C$43)</f>
        <v>2.6359344630462457E-9</v>
      </c>
      <c r="DS193" s="30">
        <f t="shared" ref="DS193:DS256" si="210">DN193*COS(DO193+DP193*$C$64)</f>
        <v>2.6359344605355176E-9</v>
      </c>
      <c r="DT193" s="30">
        <f t="shared" ref="DT193:DT256" si="211">DN193*COS(DO193+DP193*$C$85)</f>
        <v>2.635934460535494E-9</v>
      </c>
      <c r="DV193" s="36"/>
      <c r="DW193" s="36"/>
      <c r="DX193" s="36"/>
      <c r="ED193" s="36"/>
      <c r="EE193" s="36"/>
      <c r="EF193" s="36"/>
      <c r="EL193" s="36"/>
      <c r="EM193" s="36"/>
      <c r="EN193" s="36"/>
      <c r="ET193" s="36"/>
      <c r="EU193" s="36"/>
      <c r="EV193" s="36"/>
    </row>
    <row r="194" spans="14:152" s="30" customFormat="1" ht="12.75">
      <c r="N194" s="36">
        <v>5.8439999999999999E-8</v>
      </c>
      <c r="O194" s="36">
        <v>2.9536411815200001</v>
      </c>
      <c r="P194" s="36">
        <v>490.3340891794</v>
      </c>
      <c r="Q194" s="30">
        <f t="shared" si="192"/>
        <v>5.6834445155177625E-8</v>
      </c>
      <c r="R194" s="30">
        <f t="shared" si="193"/>
        <v>5.6834942102280566E-8</v>
      </c>
      <c r="S194" s="30">
        <f t="shared" si="194"/>
        <v>5.683494210573646E-8</v>
      </c>
      <c r="T194" s="30">
        <f t="shared" si="195"/>
        <v>5.6834942105736493E-8</v>
      </c>
      <c r="V194" s="36">
        <v>9.1199999999999999E-9</v>
      </c>
      <c r="W194" s="36">
        <v>2.80494184378</v>
      </c>
      <c r="X194" s="36">
        <v>6.2197751234999998</v>
      </c>
      <c r="Y194" s="30">
        <f t="shared" si="196"/>
        <v>-8.499070785563129E-9</v>
      </c>
      <c r="Z194" s="30">
        <f t="shared" si="197"/>
        <v>-8.4990692528544633E-9</v>
      </c>
      <c r="AA194" s="30">
        <f t="shared" si="198"/>
        <v>-8.4990692528438042E-9</v>
      </c>
      <c r="AB194" s="30">
        <f t="shared" si="199"/>
        <v>-8.4990692528438042E-9</v>
      </c>
      <c r="AD194" s="36"/>
      <c r="AE194" s="36"/>
      <c r="AF194" s="36"/>
      <c r="AL194" s="36"/>
      <c r="AM194" s="36"/>
      <c r="AN194" s="36"/>
      <c r="AT194" s="36"/>
      <c r="AU194" s="36"/>
      <c r="AV194" s="36"/>
      <c r="BB194" s="36"/>
      <c r="BC194" s="36"/>
      <c r="BD194" s="36"/>
      <c r="BJ194" s="36">
        <v>2.0500000000000002E-9</v>
      </c>
      <c r="BK194" s="36">
        <v>3.3618688829000001</v>
      </c>
      <c r="BL194" s="36">
        <v>2847.5268269093999</v>
      </c>
      <c r="BM194" s="30">
        <f t="shared" si="200"/>
        <v>2.0299659112834311E-9</v>
      </c>
      <c r="BN194" s="30">
        <f t="shared" si="201"/>
        <v>2.0300265187029296E-9</v>
      </c>
      <c r="BO194" s="30">
        <f t="shared" si="202"/>
        <v>2.0300265191241238E-9</v>
      </c>
      <c r="BP194" s="30">
        <f t="shared" si="203"/>
        <v>2.0300265191241275E-9</v>
      </c>
      <c r="BR194" s="36"/>
      <c r="BS194" s="36"/>
      <c r="BT194" s="36"/>
      <c r="BZ194" s="36"/>
      <c r="CA194" s="36"/>
      <c r="CB194" s="36"/>
      <c r="CH194" s="36"/>
      <c r="CI194" s="36"/>
      <c r="CJ194" s="36"/>
      <c r="CP194" s="36"/>
      <c r="CQ194" s="36"/>
      <c r="CR194" s="36"/>
      <c r="CX194" s="36"/>
      <c r="CY194" s="36"/>
      <c r="CZ194" s="36"/>
      <c r="DF194" s="36">
        <v>7.9689999999999994E-8</v>
      </c>
      <c r="DG194" s="36">
        <v>8.4806027179999993E-2</v>
      </c>
      <c r="DH194" s="36">
        <v>528.94020556919997</v>
      </c>
      <c r="DI194" s="30">
        <f t="shared" si="204"/>
        <v>-7.6278746027736752E-8</v>
      </c>
      <c r="DJ194" s="30">
        <f t="shared" si="205"/>
        <v>-7.6279654948912728E-8</v>
      </c>
      <c r="DK194" s="30">
        <f t="shared" si="206"/>
        <v>-7.6279654955233658E-8</v>
      </c>
      <c r="DL194" s="30">
        <f t="shared" si="207"/>
        <v>-7.6279654955233724E-8</v>
      </c>
      <c r="DN194" s="36">
        <v>1.6280000000000001E-8</v>
      </c>
      <c r="DO194" s="36">
        <v>5.2428577338800002</v>
      </c>
      <c r="DP194" s="36">
        <v>1354.4331588434</v>
      </c>
      <c r="DQ194" s="30">
        <f t="shared" si="208"/>
        <v>-1.0439216096027498E-8</v>
      </c>
      <c r="DR194" s="30">
        <f t="shared" si="209"/>
        <v>-1.04404766423657E-8</v>
      </c>
      <c r="DS194" s="30">
        <f t="shared" si="210"/>
        <v>-1.0440476651132164E-8</v>
      </c>
      <c r="DT194" s="30">
        <f t="shared" si="211"/>
        <v>-1.0440476651132242E-8</v>
      </c>
      <c r="DV194" s="36"/>
      <c r="DW194" s="36"/>
      <c r="DX194" s="36"/>
      <c r="ED194" s="36"/>
      <c r="EE194" s="36"/>
      <c r="EF194" s="36"/>
      <c r="EL194" s="36"/>
      <c r="EM194" s="36"/>
      <c r="EN194" s="36"/>
      <c r="ET194" s="36"/>
      <c r="EU194" s="36"/>
      <c r="EV194" s="36"/>
    </row>
    <row r="195" spans="14:152" s="30" customFormat="1" ht="12.75">
      <c r="N195" s="36">
        <v>4.943E-8</v>
      </c>
      <c r="O195" s="36">
        <v>5.3759774057899996</v>
      </c>
      <c r="P195" s="36">
        <v>721.64941953020002</v>
      </c>
      <c r="Q195" s="30">
        <f t="shared" si="192"/>
        <v>9.629122171012318E-9</v>
      </c>
      <c r="R195" s="30">
        <f t="shared" si="193"/>
        <v>9.6317288400343747E-9</v>
      </c>
      <c r="S195" s="30">
        <f t="shared" si="194"/>
        <v>9.6317288581631099E-9</v>
      </c>
      <c r="T195" s="30">
        <f t="shared" si="195"/>
        <v>9.6317288581632819E-9</v>
      </c>
      <c r="V195" s="36">
        <v>8.09E-9</v>
      </c>
      <c r="W195" s="36">
        <v>1.05148218513</v>
      </c>
      <c r="X195" s="36">
        <v>529.64278098479997</v>
      </c>
      <c r="Y195" s="30">
        <f t="shared" si="196"/>
        <v>-2.5015268777578139E-9</v>
      </c>
      <c r="Z195" s="30">
        <f t="shared" si="197"/>
        <v>-2.5018304613284014E-9</v>
      </c>
      <c r="AA195" s="30">
        <f t="shared" si="198"/>
        <v>-2.5018304634397506E-9</v>
      </c>
      <c r="AB195" s="30">
        <f t="shared" si="199"/>
        <v>-2.5018304634397675E-9</v>
      </c>
      <c r="AD195" s="36"/>
      <c r="AE195" s="36"/>
      <c r="AF195" s="36"/>
      <c r="AL195" s="36"/>
      <c r="AM195" s="36"/>
      <c r="AN195" s="36"/>
      <c r="AT195" s="36"/>
      <c r="AU195" s="36"/>
      <c r="AV195" s="36"/>
      <c r="BB195" s="36"/>
      <c r="BC195" s="36"/>
      <c r="BD195" s="36"/>
      <c r="BJ195" s="36">
        <v>2.64E-9</v>
      </c>
      <c r="BK195" s="36">
        <v>3.6272262569399998</v>
      </c>
      <c r="BL195" s="36">
        <v>2420.9286360333999</v>
      </c>
      <c r="BM195" s="30">
        <f t="shared" si="200"/>
        <v>-2.4603774689255832E-9</v>
      </c>
      <c r="BN195" s="30">
        <f t="shared" si="201"/>
        <v>-2.4602047911922442E-9</v>
      </c>
      <c r="BO195" s="30">
        <f t="shared" si="202"/>
        <v>-2.4602047899910299E-9</v>
      </c>
      <c r="BP195" s="30">
        <f t="shared" si="203"/>
        <v>-2.4602047899910196E-9</v>
      </c>
      <c r="BR195" s="36"/>
      <c r="BS195" s="36"/>
      <c r="BT195" s="36"/>
      <c r="BZ195" s="36"/>
      <c r="CA195" s="36"/>
      <c r="CB195" s="36"/>
      <c r="CH195" s="36"/>
      <c r="CI195" s="36"/>
      <c r="CJ195" s="36"/>
      <c r="CP195" s="36"/>
      <c r="CQ195" s="36"/>
      <c r="CR195" s="36"/>
      <c r="CX195" s="36"/>
      <c r="CY195" s="36"/>
      <c r="CZ195" s="36"/>
      <c r="DF195" s="36">
        <v>8.6680000000000006E-8</v>
      </c>
      <c r="DG195" s="36">
        <v>5.2906000570599998</v>
      </c>
      <c r="DH195" s="36">
        <v>945.24345570670005</v>
      </c>
      <c r="DI195" s="30">
        <f t="shared" si="204"/>
        <v>8.6573275053830911E-8</v>
      </c>
      <c r="DJ195" s="30">
        <f t="shared" si="205"/>
        <v>8.6573577662602937E-8</v>
      </c>
      <c r="DK195" s="30">
        <f t="shared" si="206"/>
        <v>8.6573577664706027E-8</v>
      </c>
      <c r="DL195" s="30">
        <f t="shared" si="207"/>
        <v>8.6573577664706041E-8</v>
      </c>
      <c r="DN195" s="36">
        <v>1.897E-8</v>
      </c>
      <c r="DO195" s="36">
        <v>3.79973291113</v>
      </c>
      <c r="DP195" s="36">
        <v>953.10776223289997</v>
      </c>
      <c r="DQ195" s="30">
        <f t="shared" si="208"/>
        <v>1.6285343210085844E-9</v>
      </c>
      <c r="DR195" s="30">
        <f t="shared" si="209"/>
        <v>1.6271922468356823E-9</v>
      </c>
      <c r="DS195" s="30">
        <f t="shared" si="210"/>
        <v>1.6271922375018203E-9</v>
      </c>
      <c r="DT195" s="30">
        <f t="shared" si="211"/>
        <v>1.6271922375017366E-9</v>
      </c>
      <c r="DV195" s="36"/>
      <c r="DW195" s="36"/>
      <c r="DX195" s="36"/>
      <c r="ED195" s="36"/>
      <c r="EE195" s="36"/>
      <c r="EF195" s="36"/>
      <c r="EL195" s="36"/>
      <c r="EM195" s="36"/>
      <c r="EN195" s="36"/>
      <c r="ET195" s="36"/>
      <c r="EU195" s="36"/>
      <c r="EV195" s="36"/>
    </row>
    <row r="196" spans="14:152" s="30" customFormat="1" ht="12.75">
      <c r="N196" s="36">
        <v>5.0619999999999999E-8</v>
      </c>
      <c r="O196" s="36">
        <v>4.8428290646700001</v>
      </c>
      <c r="P196" s="36">
        <v>31.019488636999998</v>
      </c>
      <c r="Q196" s="30">
        <f t="shared" si="192"/>
        <v>-2.1026424519217867E-9</v>
      </c>
      <c r="R196" s="30">
        <f t="shared" si="193"/>
        <v>-2.1027593356057712E-9</v>
      </c>
      <c r="S196" s="30">
        <f t="shared" si="194"/>
        <v>-2.1027593364186577E-9</v>
      </c>
      <c r="T196" s="30">
        <f t="shared" si="195"/>
        <v>-2.1027593364186577E-9</v>
      </c>
      <c r="V196" s="36">
        <v>7.7900000000000006E-9</v>
      </c>
      <c r="W196" s="36">
        <v>4.8000924205900004</v>
      </c>
      <c r="X196" s="36">
        <v>945.24345570670005</v>
      </c>
      <c r="Y196" s="30">
        <f t="shared" si="196"/>
        <v>7.0450964353100099E-9</v>
      </c>
      <c r="Z196" s="30">
        <f t="shared" si="197"/>
        <v>7.0448623126641388E-9</v>
      </c>
      <c r="AA196" s="30">
        <f t="shared" si="198"/>
        <v>7.0448623110357453E-9</v>
      </c>
      <c r="AB196" s="30">
        <f t="shared" si="199"/>
        <v>7.0448623110357304E-9</v>
      </c>
      <c r="AD196" s="36"/>
      <c r="AE196" s="36"/>
      <c r="AF196" s="36"/>
      <c r="AL196" s="36"/>
      <c r="AM196" s="36"/>
      <c r="AN196" s="36"/>
      <c r="AT196" s="36"/>
      <c r="AU196" s="36"/>
      <c r="AV196" s="36"/>
      <c r="BB196" s="36"/>
      <c r="BC196" s="36"/>
      <c r="BD196" s="36"/>
      <c r="BJ196" s="36">
        <v>1.9099999999999998E-9</v>
      </c>
      <c r="BK196" s="36">
        <v>4.2682114704399998</v>
      </c>
      <c r="BL196" s="36">
        <v>430.53034413910001</v>
      </c>
      <c r="BM196" s="30">
        <f t="shared" si="200"/>
        <v>-5.8322261654583941E-10</v>
      </c>
      <c r="BN196" s="30">
        <f t="shared" si="201"/>
        <v>-5.8316427772020505E-10</v>
      </c>
      <c r="BO196" s="30">
        <f t="shared" si="202"/>
        <v>-5.8316427731446914E-10</v>
      </c>
      <c r="BP196" s="30">
        <f t="shared" si="203"/>
        <v>-5.831642773144651E-10</v>
      </c>
      <c r="BR196" s="36"/>
      <c r="BS196" s="36"/>
      <c r="BT196" s="36"/>
      <c r="BZ196" s="36"/>
      <c r="CA196" s="36"/>
      <c r="CB196" s="36"/>
      <c r="CH196" s="36"/>
      <c r="CI196" s="36"/>
      <c r="CJ196" s="36"/>
      <c r="CP196" s="36"/>
      <c r="CQ196" s="36"/>
      <c r="CR196" s="36"/>
      <c r="CX196" s="36"/>
      <c r="CY196" s="36"/>
      <c r="CZ196" s="36"/>
      <c r="DF196" s="36">
        <v>7.8510000000000006E-8</v>
      </c>
      <c r="DG196" s="36">
        <v>1.46751861875</v>
      </c>
      <c r="DH196" s="36">
        <v>963.4027029714</v>
      </c>
      <c r="DI196" s="30">
        <f t="shared" si="204"/>
        <v>-5.8370189566787183E-8</v>
      </c>
      <c r="DJ196" s="30">
        <f t="shared" si="205"/>
        <v>-5.8366420834406945E-8</v>
      </c>
      <c r="DK196" s="30">
        <f t="shared" si="206"/>
        <v>-5.8366420808195179E-8</v>
      </c>
      <c r="DL196" s="30">
        <f t="shared" si="207"/>
        <v>-5.8366420808194948E-8</v>
      </c>
      <c r="DN196" s="36">
        <v>1.44E-8</v>
      </c>
      <c r="DO196" s="36">
        <v>4.3787225668499996</v>
      </c>
      <c r="DP196" s="36">
        <v>3178.1457905676002</v>
      </c>
      <c r="DQ196" s="30">
        <f t="shared" si="208"/>
        <v>1.1229858398450598E-8</v>
      </c>
      <c r="DR196" s="30">
        <f t="shared" si="209"/>
        <v>1.1227723769371961E-8</v>
      </c>
      <c r="DS196" s="30">
        <f t="shared" si="210"/>
        <v>1.1227723754523886E-8</v>
      </c>
      <c r="DT196" s="30">
        <f t="shared" si="211"/>
        <v>1.1227723754523758E-8</v>
      </c>
      <c r="DV196" s="36"/>
      <c r="DW196" s="36"/>
      <c r="DX196" s="36"/>
      <c r="ED196" s="36"/>
      <c r="EE196" s="36"/>
      <c r="EF196" s="36"/>
      <c r="EL196" s="36"/>
      <c r="EM196" s="36"/>
      <c r="EN196" s="36"/>
      <c r="ET196" s="36"/>
      <c r="EU196" s="36"/>
      <c r="EV196" s="36"/>
    </row>
    <row r="197" spans="14:152" s="30" customFormat="1" ht="12.75">
      <c r="N197" s="36">
        <v>5.163E-8</v>
      </c>
      <c r="O197" s="36">
        <v>5.0741077707300004</v>
      </c>
      <c r="P197" s="36">
        <v>67.668051566499997</v>
      </c>
      <c r="Q197" s="30">
        <f t="shared" si="192"/>
        <v>-6.9552080824636002E-10</v>
      </c>
      <c r="R197" s="30">
        <f t="shared" si="193"/>
        <v>-6.9578107488040166E-10</v>
      </c>
      <c r="S197" s="30">
        <f t="shared" si="194"/>
        <v>-6.9578107669052037E-10</v>
      </c>
      <c r="T197" s="30">
        <f t="shared" si="195"/>
        <v>-6.9578107669052037E-10</v>
      </c>
      <c r="V197" s="36">
        <v>8.7799999999999999E-9</v>
      </c>
      <c r="W197" s="36">
        <v>5.7653252139899998</v>
      </c>
      <c r="X197" s="36">
        <v>1.6445314027</v>
      </c>
      <c r="Y197" s="30">
        <f t="shared" si="196"/>
        <v>7.5888234620667951E-9</v>
      </c>
      <c r="Z197" s="30">
        <f t="shared" si="197"/>
        <v>7.5888229210495107E-9</v>
      </c>
      <c r="AA197" s="30">
        <f t="shared" si="198"/>
        <v>7.5888229210457487E-9</v>
      </c>
      <c r="AB197" s="30">
        <f t="shared" si="199"/>
        <v>7.5888229210457487E-9</v>
      </c>
      <c r="AD197" s="36"/>
      <c r="AE197" s="36"/>
      <c r="AF197" s="36"/>
      <c r="AL197" s="36"/>
      <c r="AM197" s="36"/>
      <c r="AN197" s="36"/>
      <c r="AT197" s="36"/>
      <c r="AU197" s="36"/>
      <c r="AV197" s="36"/>
      <c r="BB197" s="36"/>
      <c r="BC197" s="36"/>
      <c r="BD197" s="36"/>
      <c r="BJ197" s="36">
        <v>1.79E-9</v>
      </c>
      <c r="BK197" s="36">
        <v>3.91470663005</v>
      </c>
      <c r="BL197" s="36">
        <v>3340.6124266997999</v>
      </c>
      <c r="BM197" s="30">
        <f t="shared" si="200"/>
        <v>-8.1129815347946629E-10</v>
      </c>
      <c r="BN197" s="30">
        <f t="shared" si="201"/>
        <v>-8.11695245354818E-10</v>
      </c>
      <c r="BO197" s="30">
        <f t="shared" si="202"/>
        <v>-8.1169524811633628E-10</v>
      </c>
      <c r="BP197" s="30">
        <f t="shared" si="203"/>
        <v>-8.1169524811635903E-10</v>
      </c>
      <c r="BR197" s="36"/>
      <c r="BS197" s="36"/>
      <c r="BT197" s="36"/>
      <c r="BZ197" s="36"/>
      <c r="CA197" s="36"/>
      <c r="CB197" s="36"/>
      <c r="CH197" s="36"/>
      <c r="CI197" s="36"/>
      <c r="CJ197" s="36"/>
      <c r="CP197" s="36"/>
      <c r="CQ197" s="36"/>
      <c r="CR197" s="36"/>
      <c r="CX197" s="36"/>
      <c r="CY197" s="36"/>
      <c r="CZ197" s="36"/>
      <c r="DF197" s="36">
        <v>8.6109999999999995E-8</v>
      </c>
      <c r="DG197" s="36">
        <v>1.1323264106199999</v>
      </c>
      <c r="DH197" s="36">
        <v>532.61172640140001</v>
      </c>
      <c r="DI197" s="30">
        <f t="shared" si="204"/>
        <v>-2.1302441117997135E-8</v>
      </c>
      <c r="DJ197" s="30">
        <f t="shared" si="205"/>
        <v>-2.1305751825192529E-8</v>
      </c>
      <c r="DK197" s="30">
        <f t="shared" si="206"/>
        <v>-2.130575184821771E-8</v>
      </c>
      <c r="DL197" s="30">
        <f t="shared" si="207"/>
        <v>-2.1305751848217896E-8</v>
      </c>
      <c r="DN197" s="36">
        <v>1.439E-8</v>
      </c>
      <c r="DO197" s="36">
        <v>4.2651352188700002</v>
      </c>
      <c r="DP197" s="36">
        <v>526.77020378780003</v>
      </c>
      <c r="DQ197" s="30">
        <f t="shared" si="208"/>
        <v>3.229812414038406E-9</v>
      </c>
      <c r="DR197" s="30">
        <f t="shared" si="209"/>
        <v>3.2303627498192896E-9</v>
      </c>
      <c r="DS197" s="30">
        <f t="shared" si="210"/>
        <v>3.2303627536467445E-9</v>
      </c>
      <c r="DT197" s="30">
        <f t="shared" si="211"/>
        <v>3.2303627536467755E-9</v>
      </c>
      <c r="DV197" s="36"/>
      <c r="DW197" s="36"/>
      <c r="DX197" s="36"/>
      <c r="ED197" s="36"/>
      <c r="EE197" s="36"/>
      <c r="EF197" s="36"/>
      <c r="EL197" s="36"/>
      <c r="EM197" s="36"/>
      <c r="EN197" s="36"/>
      <c r="ET197" s="36"/>
      <c r="EU197" s="36"/>
      <c r="EV197" s="36"/>
    </row>
    <row r="198" spans="14:152" s="30" customFormat="1" ht="12.75">
      <c r="N198" s="36">
        <v>4.7390000000000003E-8</v>
      </c>
      <c r="O198" s="36">
        <v>6.1024886283399997</v>
      </c>
      <c r="P198" s="36">
        <v>106.2741679563</v>
      </c>
      <c r="Q198" s="30">
        <f t="shared" si="192"/>
        <v>3.4023714493845502E-8</v>
      </c>
      <c r="R198" s="30">
        <f t="shared" si="193"/>
        <v>3.4023453304316427E-8</v>
      </c>
      <c r="S198" s="30">
        <f t="shared" si="194"/>
        <v>3.4023453302499899E-8</v>
      </c>
      <c r="T198" s="30">
        <f t="shared" si="195"/>
        <v>3.4023453302499872E-8</v>
      </c>
      <c r="V198" s="36">
        <v>9.53E-9</v>
      </c>
      <c r="W198" s="36">
        <v>4.3094573862900001</v>
      </c>
      <c r="X198" s="36">
        <v>209.3669421749</v>
      </c>
      <c r="Y198" s="30">
        <f t="shared" si="196"/>
        <v>-9.5297655516948522E-9</v>
      </c>
      <c r="Z198" s="30">
        <f t="shared" si="197"/>
        <v>-9.529766593243157E-9</v>
      </c>
      <c r="AA198" s="30">
        <f t="shared" si="198"/>
        <v>-9.5297665932503915E-9</v>
      </c>
      <c r="AB198" s="30">
        <f t="shared" si="199"/>
        <v>-9.5297665932503915E-9</v>
      </c>
      <c r="AD198" s="36"/>
      <c r="AE198" s="36"/>
      <c r="AF198" s="36"/>
      <c r="AL198" s="36"/>
      <c r="AM198" s="36"/>
      <c r="AN198" s="36"/>
      <c r="AT198" s="36"/>
      <c r="AU198" s="36"/>
      <c r="AV198" s="36"/>
      <c r="BB198" s="36"/>
      <c r="BC198" s="36"/>
      <c r="BD198" s="36"/>
      <c r="BJ198" s="36">
        <v>1.8E-9</v>
      </c>
      <c r="BK198" s="36">
        <v>4.5316710029999999E-2</v>
      </c>
      <c r="BL198" s="36">
        <v>387.24131496080003</v>
      </c>
      <c r="BM198" s="30">
        <f t="shared" si="200"/>
        <v>-9.1147334136281826E-10</v>
      </c>
      <c r="BN198" s="30">
        <f t="shared" si="201"/>
        <v>-9.1151812176934912E-10</v>
      </c>
      <c r="BO198" s="30">
        <f t="shared" si="202"/>
        <v>-9.115181220807848E-10</v>
      </c>
      <c r="BP198" s="30">
        <f t="shared" si="203"/>
        <v>-9.1151812208078676E-10</v>
      </c>
      <c r="BR198" s="36"/>
      <c r="BS198" s="36"/>
      <c r="BT198" s="36"/>
      <c r="BZ198" s="36"/>
      <c r="CA198" s="36"/>
      <c r="CB198" s="36"/>
      <c r="CH198" s="36"/>
      <c r="CI198" s="36"/>
      <c r="CJ198" s="36"/>
      <c r="CP198" s="36"/>
      <c r="CQ198" s="36"/>
      <c r="CR198" s="36"/>
      <c r="CX198" s="36"/>
      <c r="CY198" s="36"/>
      <c r="CZ198" s="36"/>
      <c r="DF198" s="36">
        <v>7.8380000000000004E-8</v>
      </c>
      <c r="DG198" s="36">
        <v>6.26933498027</v>
      </c>
      <c r="DH198" s="36">
        <v>647.01083331480004</v>
      </c>
      <c r="DI198" s="30">
        <f t="shared" si="204"/>
        <v>-7.0244544471819538E-8</v>
      </c>
      <c r="DJ198" s="30">
        <f t="shared" si="205"/>
        <v>-7.0242868213188862E-8</v>
      </c>
      <c r="DK198" s="30">
        <f t="shared" si="206"/>
        <v>-7.0242868201530274E-8</v>
      </c>
      <c r="DL198" s="30">
        <f t="shared" si="207"/>
        <v>-7.0242868201530182E-8</v>
      </c>
      <c r="DN198" s="36">
        <v>1.557E-8</v>
      </c>
      <c r="DO198" s="36">
        <v>5.4377980237100001</v>
      </c>
      <c r="DP198" s="36">
        <v>81.752133216199994</v>
      </c>
      <c r="DQ198" s="30">
        <f t="shared" si="208"/>
        <v>4.1849372252864512E-9</v>
      </c>
      <c r="DR198" s="30">
        <f t="shared" si="209"/>
        <v>4.1848458818957887E-9</v>
      </c>
      <c r="DS198" s="30">
        <f t="shared" si="210"/>
        <v>4.1848458812605148E-9</v>
      </c>
      <c r="DT198" s="30">
        <f t="shared" si="211"/>
        <v>4.1848458812605008E-9</v>
      </c>
      <c r="DV198" s="36"/>
      <c r="DW198" s="36"/>
      <c r="DX198" s="36"/>
      <c r="ED198" s="36"/>
      <c r="EE198" s="36"/>
      <c r="EF198" s="36"/>
      <c r="EL198" s="36"/>
      <c r="EM198" s="36"/>
      <c r="EN198" s="36"/>
      <c r="ET198" s="36"/>
      <c r="EU198" s="36"/>
      <c r="EV198" s="36"/>
    </row>
    <row r="199" spans="14:152" s="30" customFormat="1" ht="12.75">
      <c r="N199" s="36">
        <v>4.8790000000000002E-8</v>
      </c>
      <c r="O199" s="36">
        <v>7.0952923789999997E-2</v>
      </c>
      <c r="P199" s="36">
        <v>78.7137518304</v>
      </c>
      <c r="Q199" s="30">
        <f t="shared" si="192"/>
        <v>4.5567512339171584E-8</v>
      </c>
      <c r="R199" s="30">
        <f t="shared" si="193"/>
        <v>4.556741007819458E-8</v>
      </c>
      <c r="S199" s="30">
        <f t="shared" si="194"/>
        <v>4.556741007748337E-8</v>
      </c>
      <c r="T199" s="30">
        <f t="shared" si="195"/>
        <v>4.556741007748337E-8</v>
      </c>
      <c r="V199" s="36">
        <v>7.7200000000000006E-9</v>
      </c>
      <c r="W199" s="36">
        <v>5.2560711356600001</v>
      </c>
      <c r="X199" s="36">
        <v>2950.6196011279999</v>
      </c>
      <c r="Y199" s="30">
        <f t="shared" si="196"/>
        <v>8.3429159637883801E-10</v>
      </c>
      <c r="Z199" s="30">
        <f t="shared" si="197"/>
        <v>8.3597871839660502E-10</v>
      </c>
      <c r="AA199" s="30">
        <f t="shared" si="198"/>
        <v>8.3597873013003111E-10</v>
      </c>
      <c r="AB199" s="30">
        <f t="shared" si="199"/>
        <v>8.3597873013014019E-10</v>
      </c>
      <c r="AD199" s="36"/>
      <c r="AE199" s="36"/>
      <c r="AF199" s="36"/>
      <c r="AL199" s="36"/>
      <c r="AM199" s="36"/>
      <c r="AN199" s="36"/>
      <c r="AT199" s="36"/>
      <c r="AU199" s="36"/>
      <c r="AV199" s="36"/>
      <c r="BB199" s="36"/>
      <c r="BC199" s="36"/>
      <c r="BD199" s="36"/>
      <c r="BJ199" s="36">
        <v>2.4100000000000002E-9</v>
      </c>
      <c r="BK199" s="36">
        <v>4.0392763161099996</v>
      </c>
      <c r="BL199" s="36">
        <v>494.26624244250002</v>
      </c>
      <c r="BM199" s="30">
        <f t="shared" si="200"/>
        <v>6.4750229560053734E-10</v>
      </c>
      <c r="BN199" s="30">
        <f t="shared" si="201"/>
        <v>6.4758777835726094E-10</v>
      </c>
      <c r="BO199" s="30">
        <f t="shared" si="202"/>
        <v>6.475877789517726E-10</v>
      </c>
      <c r="BP199" s="30">
        <f t="shared" si="203"/>
        <v>6.4758777895177674E-10</v>
      </c>
      <c r="BR199" s="36"/>
      <c r="BS199" s="36"/>
      <c r="BT199" s="36"/>
      <c r="BZ199" s="36"/>
      <c r="CA199" s="36"/>
      <c r="CB199" s="36"/>
      <c r="CH199" s="36"/>
      <c r="CI199" s="36"/>
      <c r="CJ199" s="36"/>
      <c r="CP199" s="36"/>
      <c r="CQ199" s="36"/>
      <c r="CR199" s="36"/>
      <c r="CX199" s="36"/>
      <c r="CY199" s="36"/>
      <c r="CZ199" s="36"/>
      <c r="DF199" s="36">
        <v>7.5810000000000002E-8</v>
      </c>
      <c r="DG199" s="36">
        <v>2.9060870595399999</v>
      </c>
      <c r="DH199" s="36">
        <v>533.88375078859997</v>
      </c>
      <c r="DI199" s="30">
        <f t="shared" si="204"/>
        <v>7.5699207769167331E-8</v>
      </c>
      <c r="DJ199" s="30">
        <f t="shared" si="205"/>
        <v>7.5699044744790415E-8</v>
      </c>
      <c r="DK199" s="30">
        <f t="shared" si="206"/>
        <v>7.5699044743656185E-8</v>
      </c>
      <c r="DL199" s="30">
        <f t="shared" si="207"/>
        <v>7.5699044743656185E-8</v>
      </c>
      <c r="DN199" s="36">
        <v>1.6560000000000001E-8</v>
      </c>
      <c r="DO199" s="36">
        <v>6.0966708974000001</v>
      </c>
      <c r="DP199" s="36">
        <v>530.6541729411</v>
      </c>
      <c r="DQ199" s="30">
        <f t="shared" si="208"/>
        <v>-1.6558637599050066E-8</v>
      </c>
      <c r="DR199" s="30">
        <f t="shared" si="209"/>
        <v>-1.6558645984042286E-8</v>
      </c>
      <c r="DS199" s="30">
        <f t="shared" si="210"/>
        <v>-1.6558645984100513E-8</v>
      </c>
      <c r="DT199" s="30">
        <f t="shared" si="211"/>
        <v>-1.6558645984100516E-8</v>
      </c>
      <c r="DV199" s="36"/>
      <c r="DW199" s="36"/>
      <c r="DX199" s="36"/>
      <c r="ED199" s="36"/>
      <c r="EE199" s="36"/>
      <c r="EF199" s="36"/>
      <c r="EL199" s="36"/>
      <c r="EM199" s="36"/>
      <c r="EN199" s="36"/>
      <c r="ET199" s="36"/>
      <c r="EU199" s="36"/>
      <c r="EV199" s="36"/>
    </row>
    <row r="200" spans="14:152" s="30" customFormat="1" ht="12.75">
      <c r="N200" s="36">
        <v>4.8540000000000003E-8</v>
      </c>
      <c r="O200" s="36">
        <v>5.6387566109599998</v>
      </c>
      <c r="P200" s="36">
        <v>1.6969210293999999</v>
      </c>
      <c r="Q200" s="30">
        <f t="shared" si="192"/>
        <v>3.8528896886838599E-8</v>
      </c>
      <c r="R200" s="30">
        <f t="shared" si="193"/>
        <v>3.852889315428307E-8</v>
      </c>
      <c r="S200" s="30">
        <f t="shared" si="194"/>
        <v>3.852889315425711E-8</v>
      </c>
      <c r="T200" s="30">
        <f t="shared" si="195"/>
        <v>3.852889315425711E-8</v>
      </c>
      <c r="V200" s="36">
        <v>7.4499999999999997E-9</v>
      </c>
      <c r="W200" s="36">
        <v>3.8105585019999999E-2</v>
      </c>
      <c r="X200" s="36">
        <v>535.10759106600005</v>
      </c>
      <c r="Y200" s="30">
        <f t="shared" si="196"/>
        <v>-7.2820238586578576E-9</v>
      </c>
      <c r="Z200" s="30">
        <f t="shared" si="197"/>
        <v>-7.2820865674111714E-9</v>
      </c>
      <c r="AA200" s="30">
        <f t="shared" si="198"/>
        <v>-7.2820865678472569E-9</v>
      </c>
      <c r="AB200" s="30">
        <f t="shared" si="199"/>
        <v>-7.2820865678472611E-9</v>
      </c>
      <c r="AD200" s="36"/>
      <c r="AE200" s="36"/>
      <c r="AF200" s="36"/>
      <c r="AL200" s="36"/>
      <c r="AM200" s="36"/>
      <c r="AN200" s="36"/>
      <c r="AT200" s="36"/>
      <c r="AU200" s="36"/>
      <c r="AV200" s="36"/>
      <c r="BB200" s="36"/>
      <c r="BC200" s="36"/>
      <c r="BD200" s="36"/>
      <c r="BJ200" s="36">
        <v>1.7599999999999999E-9</v>
      </c>
      <c r="BK200" s="36">
        <v>4.26298906325</v>
      </c>
      <c r="BL200" s="36">
        <v>672.14061522839995</v>
      </c>
      <c r="BM200" s="30">
        <f t="shared" si="200"/>
        <v>1.5129442345118572E-9</v>
      </c>
      <c r="BN200" s="30">
        <f t="shared" si="201"/>
        <v>1.5129892623158228E-9</v>
      </c>
      <c r="BO200" s="30">
        <f t="shared" si="202"/>
        <v>1.5129892626289684E-9</v>
      </c>
      <c r="BP200" s="30">
        <f t="shared" si="203"/>
        <v>1.512989262628971E-9</v>
      </c>
      <c r="BR200" s="36"/>
      <c r="BS200" s="36"/>
      <c r="BT200" s="36"/>
      <c r="BZ200" s="36"/>
      <c r="CA200" s="36"/>
      <c r="CB200" s="36"/>
      <c r="CH200" s="36"/>
      <c r="CI200" s="36"/>
      <c r="CJ200" s="36"/>
      <c r="CP200" s="36"/>
      <c r="CQ200" s="36"/>
      <c r="CR200" s="36"/>
      <c r="CX200" s="36"/>
      <c r="CY200" s="36"/>
      <c r="CZ200" s="36"/>
      <c r="DF200" s="36">
        <v>8.5829999999999995E-8</v>
      </c>
      <c r="DG200" s="36">
        <v>6.0663453016600002</v>
      </c>
      <c r="DH200" s="36">
        <v>10213.285546211</v>
      </c>
      <c r="DI200" s="30">
        <f t="shared" si="204"/>
        <v>8.2085319782737101E-8</v>
      </c>
      <c r="DJ200" s="30">
        <f t="shared" si="205"/>
        <v>8.2066215504558178E-8</v>
      </c>
      <c r="DK200" s="30">
        <f t="shared" si="206"/>
        <v>8.2066215371526664E-8</v>
      </c>
      <c r="DL200" s="30">
        <f t="shared" si="207"/>
        <v>8.2066215371525592E-8</v>
      </c>
      <c r="DN200" s="36">
        <v>1.548E-8</v>
      </c>
      <c r="DO200" s="36">
        <v>3.4879971026700001</v>
      </c>
      <c r="DP200" s="36">
        <v>934.94851496820002</v>
      </c>
      <c r="DQ200" s="30">
        <f t="shared" si="208"/>
        <v>-1.9314524886973726E-9</v>
      </c>
      <c r="DR200" s="30">
        <f t="shared" si="209"/>
        <v>-1.9325223359801611E-9</v>
      </c>
      <c r="DS200" s="30">
        <f t="shared" si="210"/>
        <v>-1.9325223434206813E-9</v>
      </c>
      <c r="DT200" s="30">
        <f t="shared" si="211"/>
        <v>-1.9325223434207491E-9</v>
      </c>
      <c r="DV200" s="36"/>
      <c r="DW200" s="36"/>
      <c r="DX200" s="36"/>
      <c r="ED200" s="36"/>
      <c r="EE200" s="36"/>
      <c r="EF200" s="36"/>
      <c r="EL200" s="36"/>
      <c r="EM200" s="36"/>
      <c r="EN200" s="36"/>
      <c r="ET200" s="36"/>
      <c r="EU200" s="36"/>
      <c r="EV200" s="36"/>
    </row>
    <row r="201" spans="14:152" s="30" customFormat="1" ht="12.75">
      <c r="N201" s="36">
        <v>5.6290000000000003E-8</v>
      </c>
      <c r="O201" s="36">
        <v>3.7387160486500002</v>
      </c>
      <c r="P201" s="36">
        <v>530.21222995640005</v>
      </c>
      <c r="Q201" s="30">
        <f t="shared" si="192"/>
        <v>3.9261384096285736E-8</v>
      </c>
      <c r="R201" s="30">
        <f t="shared" si="193"/>
        <v>3.9262977484798204E-8</v>
      </c>
      <c r="S201" s="30">
        <f t="shared" si="194"/>
        <v>3.9262977495879658E-8</v>
      </c>
      <c r="T201" s="30">
        <f t="shared" si="195"/>
        <v>3.9262977495879764E-8</v>
      </c>
      <c r="V201" s="36">
        <v>7.44E-9</v>
      </c>
      <c r="W201" s="36">
        <v>0.58381523986999995</v>
      </c>
      <c r="X201" s="36">
        <v>25.2727942655</v>
      </c>
      <c r="Y201" s="30">
        <f t="shared" si="196"/>
        <v>6.7196181523340802E-9</v>
      </c>
      <c r="Z201" s="30">
        <f t="shared" si="197"/>
        <v>6.7196241658944757E-9</v>
      </c>
      <c r="AA201" s="30">
        <f t="shared" si="198"/>
        <v>6.7196241659362988E-9</v>
      </c>
      <c r="AB201" s="30">
        <f t="shared" si="199"/>
        <v>6.7196241659362988E-9</v>
      </c>
      <c r="AD201" s="36"/>
      <c r="AE201" s="36"/>
      <c r="AF201" s="36"/>
      <c r="AL201" s="36"/>
      <c r="AM201" s="36"/>
      <c r="AN201" s="36"/>
      <c r="AT201" s="36"/>
      <c r="AU201" s="36"/>
      <c r="AV201" s="36"/>
      <c r="BB201" s="36"/>
      <c r="BC201" s="36"/>
      <c r="BD201" s="36"/>
      <c r="BJ201" s="36">
        <v>1.87E-9</v>
      </c>
      <c r="BK201" s="36">
        <v>2.7258742058599998</v>
      </c>
      <c r="BL201" s="36">
        <v>299.12639426919998</v>
      </c>
      <c r="BM201" s="30">
        <f t="shared" si="200"/>
        <v>9.0218254027484195E-10</v>
      </c>
      <c r="BN201" s="30">
        <f t="shared" si="201"/>
        <v>9.0221904355004896E-10</v>
      </c>
      <c r="BO201" s="30">
        <f t="shared" si="202"/>
        <v>9.0221904380391989E-10</v>
      </c>
      <c r="BP201" s="30">
        <f t="shared" si="203"/>
        <v>9.0221904380392206E-10</v>
      </c>
      <c r="BR201" s="36"/>
      <c r="BS201" s="36"/>
      <c r="BT201" s="36"/>
      <c r="BZ201" s="36"/>
      <c r="CA201" s="36"/>
      <c r="CB201" s="36"/>
      <c r="CH201" s="36"/>
      <c r="CI201" s="36"/>
      <c r="CJ201" s="36"/>
      <c r="CP201" s="36"/>
      <c r="CQ201" s="36"/>
      <c r="CR201" s="36"/>
      <c r="CX201" s="36"/>
      <c r="CY201" s="36"/>
      <c r="CZ201" s="36"/>
      <c r="DF201" s="36">
        <v>1.0198E-7</v>
      </c>
      <c r="DG201" s="36">
        <v>2.48743123636</v>
      </c>
      <c r="DH201" s="36">
        <v>1819.6374661092</v>
      </c>
      <c r="DI201" s="30">
        <f t="shared" si="204"/>
        <v>2.5457463022529657E-8</v>
      </c>
      <c r="DJ201" s="30">
        <f t="shared" si="205"/>
        <v>2.5444075265547072E-8</v>
      </c>
      <c r="DK201" s="30">
        <f t="shared" si="206"/>
        <v>2.5444075172436479E-8</v>
      </c>
      <c r="DL201" s="30">
        <f t="shared" si="207"/>
        <v>2.5444075172435778E-8</v>
      </c>
      <c r="DN201" s="36">
        <v>1.7719999999999999E-8</v>
      </c>
      <c r="DO201" s="36">
        <v>5.8254927475900002</v>
      </c>
      <c r="DP201" s="36">
        <v>909.81873305459999</v>
      </c>
      <c r="DQ201" s="30">
        <f t="shared" si="208"/>
        <v>1.2585713191622143E-8</v>
      </c>
      <c r="DR201" s="30">
        <f t="shared" si="209"/>
        <v>1.2586558693281057E-8</v>
      </c>
      <c r="DS201" s="30">
        <f t="shared" si="210"/>
        <v>1.2586558699161135E-8</v>
      </c>
      <c r="DT201" s="30">
        <f t="shared" si="211"/>
        <v>1.2586558699161181E-8</v>
      </c>
      <c r="DV201" s="36"/>
      <c r="DW201" s="36"/>
      <c r="DX201" s="36"/>
      <c r="ED201" s="36"/>
      <c r="EE201" s="36"/>
      <c r="EF201" s="36"/>
      <c r="EL201" s="36"/>
      <c r="EM201" s="36"/>
      <c r="EN201" s="36"/>
      <c r="ET201" s="36"/>
      <c r="EU201" s="36"/>
      <c r="EV201" s="36"/>
    </row>
    <row r="202" spans="14:152" s="30" customFormat="1" ht="12.75">
      <c r="N202" s="36">
        <v>4.4710000000000001E-8</v>
      </c>
      <c r="O202" s="36">
        <v>4.4915288254699997</v>
      </c>
      <c r="P202" s="36">
        <v>505.31194270639998</v>
      </c>
      <c r="Q202" s="30">
        <f t="shared" si="192"/>
        <v>-5.3076552440384411E-9</v>
      </c>
      <c r="R202" s="30">
        <f t="shared" si="193"/>
        <v>-5.3059839403888871E-9</v>
      </c>
      <c r="S202" s="30">
        <f t="shared" si="194"/>
        <v>-5.3059839287653095E-9</v>
      </c>
      <c r="T202" s="30">
        <f t="shared" si="195"/>
        <v>-5.3059839287652111E-9</v>
      </c>
      <c r="V202" s="36">
        <v>7.3399999999999999E-9</v>
      </c>
      <c r="W202" s="36">
        <v>0.20800485099999999</v>
      </c>
      <c r="X202" s="36">
        <v>1049.0869894507</v>
      </c>
      <c r="Y202" s="30">
        <f t="shared" si="196"/>
        <v>5.7329073343996683E-9</v>
      </c>
      <c r="Z202" s="30">
        <f t="shared" si="197"/>
        <v>5.7332655701687572E-9</v>
      </c>
      <c r="AA202" s="30">
        <f t="shared" si="198"/>
        <v>5.7332655726600912E-9</v>
      </c>
      <c r="AB202" s="30">
        <f t="shared" si="199"/>
        <v>5.7332655726601118E-9</v>
      </c>
      <c r="AD202" s="36"/>
      <c r="AE202" s="36"/>
      <c r="AF202" s="36"/>
      <c r="AL202" s="36"/>
      <c r="AM202" s="36"/>
      <c r="AN202" s="36"/>
      <c r="AT202" s="36"/>
      <c r="AU202" s="36"/>
      <c r="AV202" s="36"/>
      <c r="BB202" s="36"/>
      <c r="BC202" s="36"/>
      <c r="BD202" s="36"/>
      <c r="BJ202" s="36">
        <v>2.3400000000000002E-9</v>
      </c>
      <c r="BK202" s="36">
        <v>1.3447482744999999</v>
      </c>
      <c r="BL202" s="36">
        <v>173.9422195228</v>
      </c>
      <c r="BM202" s="30">
        <f t="shared" si="200"/>
        <v>2.1728035216412241E-9</v>
      </c>
      <c r="BN202" s="30">
        <f t="shared" si="201"/>
        <v>2.1728147782317392E-9</v>
      </c>
      <c r="BO202" s="30">
        <f t="shared" si="202"/>
        <v>2.1728147783100252E-9</v>
      </c>
      <c r="BP202" s="30">
        <f t="shared" si="203"/>
        <v>2.1728147783100256E-9</v>
      </c>
      <c r="BR202" s="36"/>
      <c r="BS202" s="36"/>
      <c r="BT202" s="36"/>
      <c r="BZ202" s="36"/>
      <c r="CA202" s="36"/>
      <c r="CB202" s="36"/>
      <c r="CH202" s="36"/>
      <c r="CI202" s="36"/>
      <c r="CJ202" s="36"/>
      <c r="CP202" s="36"/>
      <c r="CQ202" s="36"/>
      <c r="CR202" s="36"/>
      <c r="CX202" s="36"/>
      <c r="CY202" s="36"/>
      <c r="CZ202" s="36"/>
      <c r="DF202" s="36">
        <v>8.5360000000000005E-8</v>
      </c>
      <c r="DG202" s="36">
        <v>2.2270070179000001</v>
      </c>
      <c r="DH202" s="36">
        <v>9153.9036160218002</v>
      </c>
      <c r="DI202" s="30">
        <f t="shared" si="204"/>
        <v>-1.4206324056446812E-8</v>
      </c>
      <c r="DJ202" s="30">
        <f t="shared" si="205"/>
        <v>-1.4148917918833791E-8</v>
      </c>
      <c r="DK202" s="30">
        <f t="shared" si="206"/>
        <v>-1.4148917519563415E-8</v>
      </c>
      <c r="DL202" s="30">
        <f t="shared" si="207"/>
        <v>-1.4148917519560424E-8</v>
      </c>
      <c r="DN202" s="36">
        <v>1.6149999999999999E-8</v>
      </c>
      <c r="DO202" s="36">
        <v>1.45018725033</v>
      </c>
      <c r="DP202" s="36">
        <v>902.70518605380005</v>
      </c>
      <c r="DQ202" s="30">
        <f t="shared" si="208"/>
        <v>-1.4789950472991924E-8</v>
      </c>
      <c r="DR202" s="30">
        <f t="shared" si="209"/>
        <v>-1.4789514169664045E-8</v>
      </c>
      <c r="DS202" s="30">
        <f t="shared" si="210"/>
        <v>-1.4789514166629418E-8</v>
      </c>
      <c r="DT202" s="30">
        <f t="shared" si="211"/>
        <v>-1.4789514166629394E-8</v>
      </c>
      <c r="DV202" s="36"/>
      <c r="DW202" s="36"/>
      <c r="DX202" s="36"/>
      <c r="ED202" s="36"/>
      <c r="EE202" s="36"/>
      <c r="EF202" s="36"/>
      <c r="EL202" s="36"/>
      <c r="EM202" s="36"/>
      <c r="EN202" s="36"/>
      <c r="ET202" s="36"/>
      <c r="EU202" s="36"/>
      <c r="EV202" s="36"/>
    </row>
    <row r="203" spans="14:152" s="30" customFormat="1" ht="12.75">
      <c r="N203" s="36">
        <v>4.3130000000000003E-8</v>
      </c>
      <c r="O203" s="36">
        <v>4.7936937045099999</v>
      </c>
      <c r="P203" s="36">
        <v>535.10759106600005</v>
      </c>
      <c r="Q203" s="30">
        <f t="shared" si="192"/>
        <v>-1.0919166714673236E-8</v>
      </c>
      <c r="R203" s="30">
        <f t="shared" si="193"/>
        <v>-1.0917503259957144E-8</v>
      </c>
      <c r="S203" s="30">
        <f t="shared" si="194"/>
        <v>-1.0917503248388115E-8</v>
      </c>
      <c r="T203" s="30">
        <f t="shared" si="195"/>
        <v>-1.0917503248388004E-8</v>
      </c>
      <c r="V203" s="36">
        <v>7.4700000000000001E-9</v>
      </c>
      <c r="W203" s="36">
        <v>2.7177284087100002</v>
      </c>
      <c r="X203" s="36">
        <v>38.133035637799999</v>
      </c>
      <c r="Y203" s="30">
        <f t="shared" si="196"/>
        <v>-6.0125752989578162E-9</v>
      </c>
      <c r="Z203" s="30">
        <f t="shared" si="197"/>
        <v>-6.0125627052437041E-9</v>
      </c>
      <c r="AA203" s="30">
        <f t="shared" si="198"/>
        <v>-6.0125627051561172E-9</v>
      </c>
      <c r="AB203" s="30">
        <f t="shared" si="199"/>
        <v>-6.0125627051561156E-9</v>
      </c>
      <c r="AD203" s="36"/>
      <c r="AE203" s="36"/>
      <c r="AF203" s="36"/>
      <c r="AL203" s="36"/>
      <c r="AM203" s="36"/>
      <c r="AN203" s="36"/>
      <c r="AT203" s="36"/>
      <c r="AU203" s="36"/>
      <c r="AV203" s="36"/>
      <c r="BB203" s="36"/>
      <c r="BC203" s="36"/>
      <c r="BD203" s="36"/>
      <c r="BJ203" s="36">
        <v>1.7100000000000001E-9</v>
      </c>
      <c r="BK203" s="36">
        <v>0.85473611717999998</v>
      </c>
      <c r="BL203" s="36">
        <v>1603.2999892854</v>
      </c>
      <c r="BM203" s="30">
        <f t="shared" si="200"/>
        <v>-3.0764796687663551E-10</v>
      </c>
      <c r="BN203" s="30">
        <f t="shared" si="201"/>
        <v>-3.0784889160499586E-10</v>
      </c>
      <c r="BO203" s="30">
        <f t="shared" si="202"/>
        <v>-3.0784889300236897E-10</v>
      </c>
      <c r="BP203" s="30">
        <f t="shared" si="203"/>
        <v>-3.0784889300238086E-10</v>
      </c>
      <c r="BR203" s="36"/>
      <c r="BS203" s="36"/>
      <c r="BT203" s="36"/>
      <c r="BZ203" s="36"/>
      <c r="CA203" s="36"/>
      <c r="CB203" s="36"/>
      <c r="CH203" s="36"/>
      <c r="CI203" s="36"/>
      <c r="CJ203" s="36"/>
      <c r="CP203" s="36"/>
      <c r="CQ203" s="36"/>
      <c r="CR203" s="36"/>
      <c r="CX203" s="36"/>
      <c r="CY203" s="36"/>
      <c r="CZ203" s="36"/>
      <c r="DF203" s="36">
        <v>9.7590000000000002E-8</v>
      </c>
      <c r="DG203" s="36">
        <v>6.1559333621799999</v>
      </c>
      <c r="DH203" s="36">
        <v>593.42686339800002</v>
      </c>
      <c r="DI203" s="30">
        <f t="shared" si="204"/>
        <v>-9.3897648650719766E-8</v>
      </c>
      <c r="DJ203" s="30">
        <f t="shared" si="205"/>
        <v>-9.3896472954505097E-8</v>
      </c>
      <c r="DK203" s="30">
        <f t="shared" si="206"/>
        <v>-9.3896472946327748E-8</v>
      </c>
      <c r="DL203" s="30">
        <f t="shared" si="207"/>
        <v>-9.3896472946327682E-8</v>
      </c>
      <c r="DN203" s="36">
        <v>1.3869999999999999E-8</v>
      </c>
      <c r="DO203" s="36">
        <v>2.5284049730899998</v>
      </c>
      <c r="DP203" s="36">
        <v>530.44172461999995</v>
      </c>
      <c r="DQ203" s="30">
        <f t="shared" si="208"/>
        <v>1.2705670582785179E-8</v>
      </c>
      <c r="DR203" s="30">
        <f t="shared" si="209"/>
        <v>1.2705450741398892E-8</v>
      </c>
      <c r="DS203" s="30">
        <f t="shared" si="210"/>
        <v>1.2705450739869871E-8</v>
      </c>
      <c r="DT203" s="30">
        <f t="shared" si="211"/>
        <v>1.2705450739869857E-8</v>
      </c>
      <c r="DV203" s="36"/>
      <c r="DW203" s="36"/>
      <c r="DX203" s="36"/>
      <c r="ED203" s="36"/>
      <c r="EE203" s="36"/>
      <c r="EF203" s="36"/>
      <c r="EL203" s="36"/>
      <c r="EM203" s="36"/>
      <c r="EN203" s="36"/>
      <c r="ET203" s="36"/>
      <c r="EU203" s="36"/>
      <c r="EV203" s="36"/>
    </row>
    <row r="204" spans="14:152" s="30" customFormat="1" ht="12.75">
      <c r="N204" s="36">
        <v>4.2799999999999999E-8</v>
      </c>
      <c r="O204" s="36">
        <v>0.54783823710000001</v>
      </c>
      <c r="P204" s="36">
        <v>1.4362885985</v>
      </c>
      <c r="Q204" s="30">
        <f t="shared" si="192"/>
        <v>3.6712690040462512E-8</v>
      </c>
      <c r="R204" s="30">
        <f t="shared" si="193"/>
        <v>3.671269239466996E-8</v>
      </c>
      <c r="S204" s="30">
        <f t="shared" si="194"/>
        <v>3.6712692394686331E-8</v>
      </c>
      <c r="T204" s="30">
        <f t="shared" si="195"/>
        <v>3.6712692394686331E-8</v>
      </c>
      <c r="V204" s="36">
        <v>7.2799999999999997E-9</v>
      </c>
      <c r="W204" s="36">
        <v>5.9721035893799996</v>
      </c>
      <c r="X204" s="36">
        <v>945.99421523210003</v>
      </c>
      <c r="Y204" s="30">
        <f t="shared" si="196"/>
        <v>5.4395566733309066E-9</v>
      </c>
      <c r="Z204" s="30">
        <f t="shared" si="197"/>
        <v>5.4398976625195679E-9</v>
      </c>
      <c r="AA204" s="30">
        <f t="shared" si="198"/>
        <v>5.4398976648909789E-9</v>
      </c>
      <c r="AB204" s="30">
        <f t="shared" si="199"/>
        <v>5.4398976648910004E-9</v>
      </c>
      <c r="AD204" s="36"/>
      <c r="AE204" s="36"/>
      <c r="AF204" s="36"/>
      <c r="AL204" s="36"/>
      <c r="AM204" s="36"/>
      <c r="AN204" s="36"/>
      <c r="AT204" s="36"/>
      <c r="AU204" s="36"/>
      <c r="AV204" s="36"/>
      <c r="BB204" s="36"/>
      <c r="BC204" s="36"/>
      <c r="BD204" s="36"/>
      <c r="BJ204" s="36">
        <v>2.2400000000000001E-9</v>
      </c>
      <c r="BK204" s="36">
        <v>0.33130232434000001</v>
      </c>
      <c r="BL204" s="36">
        <v>565.11568774670002</v>
      </c>
      <c r="BM204" s="30">
        <f t="shared" si="200"/>
        <v>-2.1120916207845416E-9</v>
      </c>
      <c r="BN204" s="30">
        <f t="shared" si="201"/>
        <v>-2.1121230318102695E-9</v>
      </c>
      <c r="BO204" s="30">
        <f t="shared" si="202"/>
        <v>-2.1121230320287138E-9</v>
      </c>
      <c r="BP204" s="30">
        <f t="shared" si="203"/>
        <v>-2.1121230320287155E-9</v>
      </c>
      <c r="BR204" s="36"/>
      <c r="BS204" s="36"/>
      <c r="BT204" s="36"/>
      <c r="BZ204" s="36"/>
      <c r="CA204" s="36"/>
      <c r="CB204" s="36"/>
      <c r="CH204" s="36"/>
      <c r="CI204" s="36"/>
      <c r="CJ204" s="36"/>
      <c r="CP204" s="36"/>
      <c r="CQ204" s="36"/>
      <c r="CR204" s="36"/>
      <c r="CX204" s="36"/>
      <c r="CY204" s="36"/>
      <c r="CZ204" s="36"/>
      <c r="DF204" s="36">
        <v>7.9679999999999996E-8</v>
      </c>
      <c r="DG204" s="36">
        <v>3.7553535521199999</v>
      </c>
      <c r="DH204" s="36">
        <v>530.44172461999995</v>
      </c>
      <c r="DI204" s="30">
        <f t="shared" si="204"/>
        <v>5.4691688650731895E-8</v>
      </c>
      <c r="DJ204" s="30">
        <f t="shared" si="205"/>
        <v>5.4693978590420941E-8</v>
      </c>
      <c r="DK204" s="30">
        <f t="shared" si="206"/>
        <v>5.4693978606346708E-8</v>
      </c>
      <c r="DL204" s="30">
        <f t="shared" si="207"/>
        <v>5.4693978606346841E-8</v>
      </c>
      <c r="DN204" s="36">
        <v>1.5740000000000001E-8</v>
      </c>
      <c r="DO204" s="36">
        <v>1.8956580913600001</v>
      </c>
      <c r="DP204" s="36">
        <v>437.64389113990001</v>
      </c>
      <c r="DQ204" s="30">
        <f t="shared" si="208"/>
        <v>1.3573492850036471E-8</v>
      </c>
      <c r="DR204" s="30">
        <f t="shared" si="209"/>
        <v>1.3573233002321512E-8</v>
      </c>
      <c r="DS204" s="30">
        <f t="shared" si="210"/>
        <v>1.3573233000514278E-8</v>
      </c>
      <c r="DT204" s="30">
        <f t="shared" si="211"/>
        <v>1.3573233000514263E-8</v>
      </c>
      <c r="DV204" s="36"/>
      <c r="DW204" s="36"/>
      <c r="DX204" s="36"/>
      <c r="ED204" s="36"/>
      <c r="EE204" s="36"/>
      <c r="EF204" s="36"/>
      <c r="EL204" s="36"/>
      <c r="EM204" s="36"/>
      <c r="EN204" s="36"/>
      <c r="ET204" s="36"/>
      <c r="EU204" s="36"/>
      <c r="EV204" s="36"/>
    </row>
    <row r="205" spans="14:152" s="30" customFormat="1" ht="12.75">
      <c r="N205" s="36">
        <v>4.4530000000000002E-8</v>
      </c>
      <c r="O205" s="36">
        <v>0.50551854591000001</v>
      </c>
      <c r="P205" s="36">
        <v>524.06189080210004</v>
      </c>
      <c r="Q205" s="30">
        <f t="shared" si="192"/>
        <v>-3.2841581589376635E-8</v>
      </c>
      <c r="R205" s="30">
        <f t="shared" si="193"/>
        <v>-3.2842755713622184E-8</v>
      </c>
      <c r="S205" s="30">
        <f t="shared" si="194"/>
        <v>-3.2842755721787787E-8</v>
      </c>
      <c r="T205" s="30">
        <f t="shared" si="195"/>
        <v>-3.2842755721787866E-8</v>
      </c>
      <c r="V205" s="36">
        <v>7.6899999999999997E-9</v>
      </c>
      <c r="W205" s="36">
        <v>4.5139401696699997</v>
      </c>
      <c r="X205" s="36">
        <v>952.35700270749999</v>
      </c>
      <c r="Y205" s="30">
        <f t="shared" si="196"/>
        <v>5.5395810439557523E-9</v>
      </c>
      <c r="Z205" s="30">
        <f t="shared" si="197"/>
        <v>5.5392025817728155E-9</v>
      </c>
      <c r="AA205" s="30">
        <f t="shared" si="198"/>
        <v>5.5392025791405961E-9</v>
      </c>
      <c r="AB205" s="30">
        <f t="shared" si="199"/>
        <v>5.5392025791405738E-9</v>
      </c>
      <c r="AD205" s="36"/>
      <c r="AE205" s="36"/>
      <c r="AF205" s="36"/>
      <c r="AL205" s="36"/>
      <c r="AM205" s="36"/>
      <c r="AN205" s="36"/>
      <c r="AT205" s="36"/>
      <c r="AU205" s="36"/>
      <c r="AV205" s="36"/>
      <c r="BB205" s="36"/>
      <c r="BC205" s="36"/>
      <c r="BD205" s="36"/>
      <c r="BJ205" s="36">
        <v>2.0000000000000001E-9</v>
      </c>
      <c r="BK205" s="36">
        <v>1.27632489123</v>
      </c>
      <c r="BL205" s="36">
        <v>39.3568759152</v>
      </c>
      <c r="BM205" s="30">
        <f t="shared" si="200"/>
        <v>9.8104371864426854E-10</v>
      </c>
      <c r="BN205" s="30">
        <f t="shared" si="201"/>
        <v>9.8104882903763988E-10</v>
      </c>
      <c r="BO205" s="30">
        <f t="shared" si="202"/>
        <v>9.8104882907318176E-10</v>
      </c>
      <c r="BP205" s="30">
        <f t="shared" si="203"/>
        <v>9.8104882907318217E-10</v>
      </c>
      <c r="BR205" s="36"/>
      <c r="BS205" s="36"/>
      <c r="BT205" s="36"/>
      <c r="BZ205" s="36"/>
      <c r="CA205" s="36"/>
      <c r="CB205" s="36"/>
      <c r="CH205" s="36"/>
      <c r="CI205" s="36"/>
      <c r="CJ205" s="36"/>
      <c r="CP205" s="36"/>
      <c r="CQ205" s="36"/>
      <c r="CR205" s="36"/>
      <c r="CX205" s="36"/>
      <c r="CY205" s="36"/>
      <c r="CZ205" s="36"/>
      <c r="DF205" s="36">
        <v>7.142E-8</v>
      </c>
      <c r="DG205" s="36">
        <v>3.5883612032699999</v>
      </c>
      <c r="DH205" s="36">
        <v>2957.7331481288002</v>
      </c>
      <c r="DI205" s="30">
        <f t="shared" si="204"/>
        <v>6.9293517292627126E-8</v>
      </c>
      <c r="DJ205" s="30">
        <f t="shared" si="205"/>
        <v>6.928970381164468E-8</v>
      </c>
      <c r="DK205" s="30">
        <f t="shared" si="206"/>
        <v>6.9289703785111029E-8</v>
      </c>
      <c r="DL205" s="30">
        <f t="shared" si="207"/>
        <v>6.928970378511083E-8</v>
      </c>
      <c r="DN205" s="36">
        <v>1.459E-8</v>
      </c>
      <c r="DO205" s="36">
        <v>3.3254606150599999</v>
      </c>
      <c r="DP205" s="36">
        <v>1041.2226829245001</v>
      </c>
      <c r="DQ205" s="30">
        <f t="shared" si="208"/>
        <v>-1.121600536108604E-8</v>
      </c>
      <c r="DR205" s="30">
        <f t="shared" si="209"/>
        <v>-1.1216729176923747E-8</v>
      </c>
      <c r="DS205" s="30">
        <f t="shared" si="210"/>
        <v>-1.1216729181957502E-8</v>
      </c>
      <c r="DT205" s="30">
        <f t="shared" si="211"/>
        <v>-1.1216729181957543E-8</v>
      </c>
      <c r="DV205" s="36"/>
      <c r="DW205" s="36"/>
      <c r="DX205" s="36"/>
      <c r="ED205" s="36"/>
      <c r="EE205" s="36"/>
      <c r="EF205" s="36"/>
      <c r="EL205" s="36"/>
      <c r="EM205" s="36"/>
      <c r="EN205" s="36"/>
      <c r="ET205" s="36"/>
      <c r="EU205" s="36"/>
      <c r="EV205" s="36"/>
    </row>
    <row r="206" spans="14:152" s="30" customFormat="1" ht="12.75">
      <c r="N206" s="36">
        <v>4.936E-8</v>
      </c>
      <c r="O206" s="36">
        <v>4.8299298825500001</v>
      </c>
      <c r="P206" s="36">
        <v>422.66603761290003</v>
      </c>
      <c r="Q206" s="30">
        <f t="shared" si="192"/>
        <v>-3.9139869892613941E-8</v>
      </c>
      <c r="R206" s="30">
        <f t="shared" si="193"/>
        <v>-3.9138922831720794E-8</v>
      </c>
      <c r="S206" s="30">
        <f t="shared" si="194"/>
        <v>-3.9138922825134048E-8</v>
      </c>
      <c r="T206" s="30">
        <f t="shared" si="195"/>
        <v>-3.9138922825133995E-8</v>
      </c>
      <c r="V206" s="36">
        <v>7.0999999999999999E-9</v>
      </c>
      <c r="W206" s="36">
        <v>0.38016353552999999</v>
      </c>
      <c r="X206" s="36">
        <v>69.152524274800001</v>
      </c>
      <c r="Y206" s="30">
        <f t="shared" si="196"/>
        <v>7.0999623256660871E-9</v>
      </c>
      <c r="Z206" s="30">
        <f t="shared" si="197"/>
        <v>7.0999622064074521E-9</v>
      </c>
      <c r="AA206" s="30">
        <f t="shared" si="198"/>
        <v>7.0999622064066216E-9</v>
      </c>
      <c r="AB206" s="30">
        <f t="shared" si="199"/>
        <v>7.0999622064066216E-9</v>
      </c>
      <c r="AD206" s="36"/>
      <c r="AE206" s="36"/>
      <c r="AF206" s="36"/>
      <c r="AL206" s="36"/>
      <c r="AM206" s="36"/>
      <c r="AN206" s="36"/>
      <c r="AT206" s="36"/>
      <c r="AU206" s="36"/>
      <c r="AV206" s="36"/>
      <c r="BB206" s="36"/>
      <c r="BC206" s="36"/>
      <c r="BD206" s="36"/>
      <c r="BJ206" s="36">
        <v>1.6999999999999999E-9</v>
      </c>
      <c r="BK206" s="36">
        <v>4.9647947027299999</v>
      </c>
      <c r="BL206" s="36">
        <v>1464.6394800628</v>
      </c>
      <c r="BM206" s="30">
        <f t="shared" si="200"/>
        <v>-1.6998234250518378E-9</v>
      </c>
      <c r="BN206" s="30">
        <f t="shared" si="201"/>
        <v>-1.6998207413370827E-9</v>
      </c>
      <c r="BO206" s="30">
        <f t="shared" si="202"/>
        <v>-1.6998207413183477E-9</v>
      </c>
      <c r="BP206" s="30">
        <f t="shared" si="203"/>
        <v>-1.6998207413183474E-9</v>
      </c>
      <c r="BR206" s="36"/>
      <c r="BS206" s="36"/>
      <c r="BT206" s="36"/>
      <c r="BZ206" s="36"/>
      <c r="CA206" s="36"/>
      <c r="CB206" s="36"/>
      <c r="CH206" s="36"/>
      <c r="CI206" s="36"/>
      <c r="CJ206" s="36"/>
      <c r="CP206" s="36"/>
      <c r="CQ206" s="36"/>
      <c r="CR206" s="36"/>
      <c r="CX206" s="36"/>
      <c r="CY206" s="36"/>
      <c r="CZ206" s="36"/>
      <c r="DF206" s="36">
        <v>7.1219999999999998E-8</v>
      </c>
      <c r="DG206" s="36">
        <v>0.11970048938</v>
      </c>
      <c r="DH206" s="36">
        <v>224.34479570190001</v>
      </c>
      <c r="DI206" s="30">
        <f t="shared" si="204"/>
        <v>3.0760071556264852E-8</v>
      </c>
      <c r="DJ206" s="30">
        <f t="shared" si="205"/>
        <v>3.0758997912830407E-8</v>
      </c>
      <c r="DK206" s="30">
        <f t="shared" si="206"/>
        <v>3.0758997905363415E-8</v>
      </c>
      <c r="DL206" s="30">
        <f t="shared" si="207"/>
        <v>3.0758997905363362E-8</v>
      </c>
      <c r="DN206" s="36">
        <v>1.377E-8</v>
      </c>
      <c r="DO206" s="36">
        <v>0.10015418633000001</v>
      </c>
      <c r="DP206" s="36">
        <v>490.3340891794</v>
      </c>
      <c r="DQ206" s="30">
        <f t="shared" si="208"/>
        <v>-1.1928920938796692E-8</v>
      </c>
      <c r="DR206" s="30">
        <f t="shared" si="209"/>
        <v>-1.1929172210808853E-8</v>
      </c>
      <c r="DS206" s="30">
        <f t="shared" si="210"/>
        <v>-1.1929172212556341E-8</v>
      </c>
      <c r="DT206" s="30">
        <f t="shared" si="211"/>
        <v>-1.1929172212556356E-8</v>
      </c>
      <c r="DV206" s="36"/>
      <c r="DW206" s="36"/>
      <c r="DX206" s="36"/>
      <c r="ED206" s="36"/>
      <c r="EE206" s="36"/>
      <c r="EF206" s="36"/>
      <c r="EL206" s="36"/>
      <c r="EM206" s="36"/>
      <c r="EN206" s="36"/>
      <c r="ET206" s="36"/>
      <c r="EU206" s="36"/>
      <c r="EV206" s="36"/>
    </row>
    <row r="207" spans="14:152" s="30" customFormat="1" ht="12.75">
      <c r="N207" s="36">
        <v>4.7010000000000002E-8</v>
      </c>
      <c r="O207" s="36">
        <v>3.41634869046</v>
      </c>
      <c r="P207" s="36">
        <v>3060.8259223474001</v>
      </c>
      <c r="Q207" s="30">
        <f t="shared" si="192"/>
        <v>2.5862513644133634E-8</v>
      </c>
      <c r="R207" s="30">
        <f t="shared" si="193"/>
        <v>2.5853560931912875E-8</v>
      </c>
      <c r="S207" s="30">
        <f t="shared" si="194"/>
        <v>2.5853560869643919E-8</v>
      </c>
      <c r="T207" s="30">
        <f t="shared" si="195"/>
        <v>2.5853560869643502E-8</v>
      </c>
      <c r="V207" s="36">
        <v>7.6000000000000002E-9</v>
      </c>
      <c r="W207" s="36">
        <v>3.0703377982400002</v>
      </c>
      <c r="X207" s="36">
        <v>39.3568759152</v>
      </c>
      <c r="Y207" s="30">
        <f t="shared" si="196"/>
        <v>-7.2838000670279265E-9</v>
      </c>
      <c r="Z207" s="30">
        <f t="shared" si="197"/>
        <v>-7.2837937059212356E-9</v>
      </c>
      <c r="AA207" s="30">
        <f t="shared" si="198"/>
        <v>-7.2837937058769955E-9</v>
      </c>
      <c r="AB207" s="30">
        <f t="shared" si="199"/>
        <v>-7.2837937058769955E-9</v>
      </c>
      <c r="AD207" s="36"/>
      <c r="AE207" s="36"/>
      <c r="AF207" s="36"/>
      <c r="AL207" s="36"/>
      <c r="AM207" s="36"/>
      <c r="AN207" s="36"/>
      <c r="AT207" s="36"/>
      <c r="AU207" s="36"/>
      <c r="AV207" s="36"/>
      <c r="BB207" s="36"/>
      <c r="BC207" s="36"/>
      <c r="BD207" s="36"/>
      <c r="BJ207" s="36">
        <v>2.11E-9</v>
      </c>
      <c r="BK207" s="36">
        <v>1.0093708025599999</v>
      </c>
      <c r="BL207" s="36">
        <v>523.54062594029995</v>
      </c>
      <c r="BM207" s="30">
        <f t="shared" si="200"/>
        <v>-6.690249179527276E-10</v>
      </c>
      <c r="BN207" s="30">
        <f t="shared" si="201"/>
        <v>-6.6910297176794066E-10</v>
      </c>
      <c r="BO207" s="30">
        <f t="shared" si="202"/>
        <v>-6.6910297231078549E-10</v>
      </c>
      <c r="BP207" s="30">
        <f t="shared" si="203"/>
        <v>-6.6910297231078993E-10</v>
      </c>
      <c r="BR207" s="36"/>
      <c r="BS207" s="36"/>
      <c r="BT207" s="36"/>
      <c r="BZ207" s="36"/>
      <c r="CA207" s="36"/>
      <c r="CB207" s="36"/>
      <c r="CH207" s="36"/>
      <c r="CI207" s="36"/>
      <c r="CJ207" s="36"/>
      <c r="CP207" s="36"/>
      <c r="CQ207" s="36"/>
      <c r="CR207" s="36"/>
      <c r="CX207" s="36"/>
      <c r="CY207" s="36"/>
      <c r="CZ207" s="36"/>
      <c r="DF207" s="36">
        <v>8.7310000000000006E-8</v>
      </c>
      <c r="DG207" s="36">
        <v>0.75302913969999996</v>
      </c>
      <c r="DH207" s="36">
        <v>960.22130923370003</v>
      </c>
      <c r="DI207" s="30">
        <f t="shared" si="204"/>
        <v>-1.2304620357059162E-8</v>
      </c>
      <c r="DJ207" s="30">
        <f t="shared" si="205"/>
        <v>-1.2298436585700779E-8</v>
      </c>
      <c r="DK207" s="30">
        <f t="shared" si="206"/>
        <v>-1.2298436542693771E-8</v>
      </c>
      <c r="DL207" s="30">
        <f t="shared" si="207"/>
        <v>-1.2298436542693389E-8</v>
      </c>
      <c r="DN207" s="36">
        <v>1.46E-8</v>
      </c>
      <c r="DO207" s="36">
        <v>4.0070682518499998</v>
      </c>
      <c r="DP207" s="36">
        <v>3370.1042450032</v>
      </c>
      <c r="DQ207" s="30">
        <f t="shared" si="208"/>
        <v>-7.525833741126754E-9</v>
      </c>
      <c r="DR207" s="30">
        <f t="shared" si="209"/>
        <v>-7.528974756842248E-9</v>
      </c>
      <c r="DS207" s="30">
        <f t="shared" si="210"/>
        <v>-7.5289747786856659E-9</v>
      </c>
      <c r="DT207" s="30">
        <f t="shared" si="211"/>
        <v>-7.5289747786858446E-9</v>
      </c>
      <c r="DV207" s="36"/>
      <c r="DW207" s="36"/>
      <c r="DX207" s="36"/>
      <c r="ED207" s="36"/>
      <c r="EE207" s="36"/>
      <c r="EF207" s="36"/>
      <c r="EL207" s="36"/>
      <c r="EM207" s="36"/>
      <c r="EN207" s="36"/>
      <c r="ET207" s="36"/>
      <c r="EU207" s="36"/>
      <c r="EV207" s="36"/>
    </row>
    <row r="208" spans="14:152" s="30" customFormat="1" ht="12.75">
      <c r="N208" s="36">
        <v>4.2610000000000002E-8</v>
      </c>
      <c r="O208" s="36">
        <v>2.6704468645800001</v>
      </c>
      <c r="P208" s="36">
        <v>561.93429400900004</v>
      </c>
      <c r="Q208" s="30">
        <f t="shared" si="192"/>
        <v>3.8455858501490652E-8</v>
      </c>
      <c r="R208" s="30">
        <f t="shared" si="193"/>
        <v>3.8455090191735574E-8</v>
      </c>
      <c r="S208" s="30">
        <f t="shared" si="194"/>
        <v>3.8455090186391908E-8</v>
      </c>
      <c r="T208" s="30">
        <f t="shared" si="195"/>
        <v>3.8455090186391861E-8</v>
      </c>
      <c r="V208" s="36">
        <v>8.02E-9</v>
      </c>
      <c r="W208" s="36">
        <v>1.1419146341199999</v>
      </c>
      <c r="X208" s="36">
        <v>532.61172640140001</v>
      </c>
      <c r="Y208" s="30">
        <f t="shared" si="196"/>
        <v>-1.9094413646778704E-9</v>
      </c>
      <c r="Z208" s="30">
        <f t="shared" si="197"/>
        <v>-1.9097504537147388E-9</v>
      </c>
      <c r="AA208" s="30">
        <f t="shared" si="198"/>
        <v>-1.9097504558643798E-9</v>
      </c>
      <c r="AB208" s="30">
        <f t="shared" si="199"/>
        <v>-1.9097504558643971E-9</v>
      </c>
      <c r="AD208" s="36"/>
      <c r="AE208" s="36"/>
      <c r="AF208" s="36"/>
      <c r="AL208" s="36"/>
      <c r="AM208" s="36"/>
      <c r="AN208" s="36"/>
      <c r="AT208" s="36"/>
      <c r="AU208" s="36"/>
      <c r="AV208" s="36"/>
      <c r="BB208" s="36"/>
      <c r="BC208" s="36"/>
      <c r="BD208" s="36"/>
      <c r="BJ208" s="36">
        <v>2.1000000000000002E-9</v>
      </c>
      <c r="BK208" s="36">
        <v>3.75793720248</v>
      </c>
      <c r="BL208" s="36">
        <v>2854.6403739102002</v>
      </c>
      <c r="BM208" s="30">
        <f t="shared" si="200"/>
        <v>1.8463899472707873E-9</v>
      </c>
      <c r="BN208" s="30">
        <f t="shared" si="201"/>
        <v>1.8466026737299829E-9</v>
      </c>
      <c r="BO208" s="30">
        <f t="shared" si="202"/>
        <v>1.846602675209163E-9</v>
      </c>
      <c r="BP208" s="30">
        <f t="shared" si="203"/>
        <v>1.8466026752091737E-9</v>
      </c>
      <c r="BR208" s="36"/>
      <c r="BS208" s="36"/>
      <c r="BT208" s="36"/>
      <c r="BZ208" s="36"/>
      <c r="CA208" s="36"/>
      <c r="CB208" s="36"/>
      <c r="CH208" s="36"/>
      <c r="CI208" s="36"/>
      <c r="CJ208" s="36"/>
      <c r="CP208" s="36"/>
      <c r="CQ208" s="36"/>
      <c r="CR208" s="36"/>
      <c r="CX208" s="36"/>
      <c r="CY208" s="36"/>
      <c r="CZ208" s="36"/>
      <c r="DF208" s="36">
        <v>7.0630000000000004E-8</v>
      </c>
      <c r="DG208" s="36">
        <v>2.1679303768999998</v>
      </c>
      <c r="DH208" s="36">
        <v>724.8308132679</v>
      </c>
      <c r="DI208" s="30">
        <f t="shared" si="204"/>
        <v>-1.9529225076112413E-8</v>
      </c>
      <c r="DJ208" s="30">
        <f t="shared" si="205"/>
        <v>-1.9532890500164956E-8</v>
      </c>
      <c r="DK208" s="30">
        <f t="shared" si="206"/>
        <v>-1.9532890525657005E-8</v>
      </c>
      <c r="DL208" s="30">
        <f t="shared" si="207"/>
        <v>-1.953289052565725E-8</v>
      </c>
      <c r="DN208" s="36">
        <v>1.6050000000000001E-8</v>
      </c>
      <c r="DO208" s="36">
        <v>4.2799302019200001</v>
      </c>
      <c r="DP208" s="36">
        <v>2531.1349572528002</v>
      </c>
      <c r="DQ208" s="30">
        <f t="shared" si="208"/>
        <v>-1.5187334350108432E-8</v>
      </c>
      <c r="DR208" s="30">
        <f t="shared" si="209"/>
        <v>-1.5186355163546437E-8</v>
      </c>
      <c r="DS208" s="30">
        <f t="shared" si="210"/>
        <v>-1.5186355156734525E-8</v>
      </c>
      <c r="DT208" s="30">
        <f t="shared" si="211"/>
        <v>-1.5186355156734469E-8</v>
      </c>
      <c r="DV208" s="36"/>
      <c r="DW208" s="36"/>
      <c r="DX208" s="36"/>
      <c r="ED208" s="36"/>
      <c r="EE208" s="36"/>
      <c r="EF208" s="36"/>
      <c r="EL208" s="36"/>
      <c r="EM208" s="36"/>
      <c r="EN208" s="36"/>
      <c r="ET208" s="36"/>
      <c r="EU208" s="36"/>
      <c r="EV208" s="36"/>
    </row>
    <row r="209" spans="14:152" s="30" customFormat="1" ht="12.75">
      <c r="N209" s="36">
        <v>4.1560000000000003E-8</v>
      </c>
      <c r="O209" s="36">
        <v>4.0066065868800003</v>
      </c>
      <c r="P209" s="36">
        <v>99.911380480899993</v>
      </c>
      <c r="Q209" s="30">
        <f t="shared" si="192"/>
        <v>-3.9565674747995447E-8</v>
      </c>
      <c r="R209" s="30">
        <f t="shared" si="193"/>
        <v>-3.956576942820508E-8</v>
      </c>
      <c r="S209" s="30">
        <f t="shared" si="194"/>
        <v>-3.9565769428863555E-8</v>
      </c>
      <c r="T209" s="30">
        <f t="shared" si="195"/>
        <v>-3.9565769428863562E-8</v>
      </c>
      <c r="V209" s="36">
        <v>7.0399999999999997E-9</v>
      </c>
      <c r="W209" s="36">
        <v>1.2544730812</v>
      </c>
      <c r="X209" s="36">
        <v>547.85021235930003</v>
      </c>
      <c r="Y209" s="30">
        <f t="shared" si="196"/>
        <v>-1.4835695777158421E-9</v>
      </c>
      <c r="Z209" s="30">
        <f t="shared" si="197"/>
        <v>-1.4838504706036485E-9</v>
      </c>
      <c r="AA209" s="30">
        <f t="shared" si="198"/>
        <v>-1.4838504725571904E-9</v>
      </c>
      <c r="AB209" s="30">
        <f t="shared" si="199"/>
        <v>-1.4838504725572088E-9</v>
      </c>
      <c r="AD209" s="36"/>
      <c r="AE209" s="36"/>
      <c r="AF209" s="36"/>
      <c r="AL209" s="36"/>
      <c r="AM209" s="36"/>
      <c r="AN209" s="36"/>
      <c r="AT209" s="36"/>
      <c r="AU209" s="36"/>
      <c r="AV209" s="36"/>
      <c r="BB209" s="36"/>
      <c r="BC209" s="36"/>
      <c r="BD209" s="36"/>
      <c r="BJ209" s="36">
        <v>1.62E-9</v>
      </c>
      <c r="BK209" s="36">
        <v>5.8778478729500003</v>
      </c>
      <c r="BL209" s="36">
        <v>3480.3105662225998</v>
      </c>
      <c r="BM209" s="30">
        <f t="shared" si="200"/>
        <v>1.065983367688401E-9</v>
      </c>
      <c r="BN209" s="30">
        <f t="shared" si="201"/>
        <v>1.0656670289492783E-9</v>
      </c>
      <c r="BO209" s="30">
        <f t="shared" si="202"/>
        <v>1.0656670267489597E-9</v>
      </c>
      <c r="BP209" s="30">
        <f t="shared" si="203"/>
        <v>1.0656670267489425E-9</v>
      </c>
      <c r="BR209" s="36"/>
      <c r="BS209" s="36"/>
      <c r="BT209" s="36"/>
      <c r="BZ209" s="36"/>
      <c r="CA209" s="36"/>
      <c r="CB209" s="36"/>
      <c r="CH209" s="36"/>
      <c r="CI209" s="36"/>
      <c r="CJ209" s="36"/>
      <c r="CP209" s="36"/>
      <c r="CQ209" s="36"/>
      <c r="CR209" s="36"/>
      <c r="CX209" s="36"/>
      <c r="CY209" s="36"/>
      <c r="CZ209" s="36"/>
      <c r="DF209" s="36">
        <v>7.2629999999999996E-8</v>
      </c>
      <c r="DG209" s="36">
        <v>2.29499675875</v>
      </c>
      <c r="DH209" s="36">
        <v>520.12973753899996</v>
      </c>
      <c r="DI209" s="30">
        <f t="shared" si="204"/>
        <v>6.039561271634065E-8</v>
      </c>
      <c r="DJ209" s="30">
        <f t="shared" si="205"/>
        <v>6.0394049370178819E-8</v>
      </c>
      <c r="DK209" s="30">
        <f t="shared" si="206"/>
        <v>6.0394049359305762E-8</v>
      </c>
      <c r="DL209" s="30">
        <f t="shared" si="207"/>
        <v>6.0394049359305669E-8</v>
      </c>
      <c r="DN209" s="36">
        <v>1.707E-8</v>
      </c>
      <c r="DO209" s="36">
        <v>6.2825368164400004</v>
      </c>
      <c r="DP209" s="36">
        <v>18.159247264699999</v>
      </c>
      <c r="DQ209" s="30">
        <f t="shared" si="208"/>
        <v>1.6982433054484562E-8</v>
      </c>
      <c r="DR209" s="30">
        <f t="shared" si="209"/>
        <v>1.6982430718246853E-8</v>
      </c>
      <c r="DS209" s="30">
        <f t="shared" si="210"/>
        <v>1.6982430718230604E-8</v>
      </c>
      <c r="DT209" s="30">
        <f t="shared" si="211"/>
        <v>1.6982430718230604E-8</v>
      </c>
      <c r="DV209" s="36"/>
      <c r="DW209" s="36"/>
      <c r="DX209" s="36"/>
      <c r="ED209" s="36"/>
      <c r="EE209" s="36"/>
      <c r="EF209" s="36"/>
      <c r="EL209" s="36"/>
      <c r="EM209" s="36"/>
      <c r="EN209" s="36"/>
      <c r="ET209" s="36"/>
      <c r="EU209" s="36"/>
      <c r="EV209" s="36"/>
    </row>
    <row r="210" spans="14:152" s="30" customFormat="1" ht="12.75">
      <c r="N210" s="36">
        <v>4.5610000000000003E-8</v>
      </c>
      <c r="O210" s="36">
        <v>2.2965016405399998</v>
      </c>
      <c r="P210" s="36">
        <v>3163.9186965660001</v>
      </c>
      <c r="Q210" s="30">
        <f t="shared" si="192"/>
        <v>-4.0830677788396135E-8</v>
      </c>
      <c r="R210" s="30">
        <f t="shared" si="193"/>
        <v>-4.0835467802976608E-8</v>
      </c>
      <c r="S210" s="30">
        <f t="shared" si="194"/>
        <v>-4.0835467836282234E-8</v>
      </c>
      <c r="T210" s="30">
        <f t="shared" si="195"/>
        <v>-4.0835467836282526E-8</v>
      </c>
      <c r="V210" s="36">
        <v>7.2099999999999997E-9</v>
      </c>
      <c r="W210" s="36">
        <v>0.73855379162000001</v>
      </c>
      <c r="X210" s="36">
        <v>2228.9701815978001</v>
      </c>
      <c r="Y210" s="30">
        <f t="shared" si="196"/>
        <v>4.2159769995553793E-9</v>
      </c>
      <c r="Z210" s="30">
        <f t="shared" si="197"/>
        <v>4.2169482352293053E-9</v>
      </c>
      <c r="AA210" s="30">
        <f t="shared" si="198"/>
        <v>4.2169482419836428E-9</v>
      </c>
      <c r="AB210" s="30">
        <f t="shared" si="199"/>
        <v>4.2169482419836949E-9</v>
      </c>
      <c r="AD210" s="36"/>
      <c r="AE210" s="36"/>
      <c r="AF210" s="36"/>
      <c r="AL210" s="36"/>
      <c r="AM210" s="36"/>
      <c r="AN210" s="36"/>
      <c r="AT210" s="36"/>
      <c r="AU210" s="36"/>
      <c r="AV210" s="36"/>
      <c r="BB210" s="36"/>
      <c r="BC210" s="36"/>
      <c r="BD210" s="36"/>
      <c r="BJ210" s="36">
        <v>1.63E-9</v>
      </c>
      <c r="BK210" s="36">
        <v>4.6285034349499998</v>
      </c>
      <c r="BL210" s="36">
        <v>2015.6710861598001</v>
      </c>
      <c r="BM210" s="30">
        <f t="shared" si="200"/>
        <v>1.5733793326565277E-9</v>
      </c>
      <c r="BN210" s="30">
        <f t="shared" si="201"/>
        <v>1.5733153585954367E-9</v>
      </c>
      <c r="BO210" s="30">
        <f t="shared" si="202"/>
        <v>1.5733153581503881E-9</v>
      </c>
      <c r="BP210" s="30">
        <f t="shared" si="203"/>
        <v>1.5733153581503841E-9</v>
      </c>
      <c r="BR210" s="36"/>
      <c r="BS210" s="36"/>
      <c r="BT210" s="36"/>
      <c r="BZ210" s="36"/>
      <c r="CA210" s="36"/>
      <c r="CB210" s="36"/>
      <c r="CH210" s="36"/>
      <c r="CI210" s="36"/>
      <c r="CJ210" s="36"/>
      <c r="CP210" s="36"/>
      <c r="CQ210" s="36"/>
      <c r="CR210" s="36"/>
      <c r="CX210" s="36"/>
      <c r="CY210" s="36"/>
      <c r="CZ210" s="36"/>
      <c r="DF210" s="36">
        <v>6.4179999999999996E-8</v>
      </c>
      <c r="DG210" s="36">
        <v>1.25058991868</v>
      </c>
      <c r="DH210" s="36">
        <v>3583.4033404411998</v>
      </c>
      <c r="DI210" s="30">
        <f t="shared" si="204"/>
        <v>6.2464879505877373E-8</v>
      </c>
      <c r="DJ210" s="30">
        <f t="shared" si="205"/>
        <v>6.2468811955543868E-8</v>
      </c>
      <c r="DK210" s="30">
        <f t="shared" si="206"/>
        <v>6.24688119828777E-8</v>
      </c>
      <c r="DL210" s="30">
        <f t="shared" si="207"/>
        <v>6.2468811982877965E-8</v>
      </c>
      <c r="DN210" s="36">
        <v>1.8019999999999999E-8</v>
      </c>
      <c r="DO210" s="36">
        <v>2.23019296374</v>
      </c>
      <c r="DP210" s="36">
        <v>2854.6403739102002</v>
      </c>
      <c r="DQ210" s="30">
        <f t="shared" si="208"/>
        <v>9.258516327949217E-9</v>
      </c>
      <c r="DR210" s="30">
        <f t="shared" si="209"/>
        <v>9.2552281873287915E-9</v>
      </c>
      <c r="DS210" s="30">
        <f t="shared" si="210"/>
        <v>9.2552281644589946E-9</v>
      </c>
      <c r="DT210" s="30">
        <f t="shared" si="211"/>
        <v>9.2552281644588011E-9</v>
      </c>
      <c r="DV210" s="36"/>
      <c r="DW210" s="36"/>
      <c r="DX210" s="36"/>
      <c r="ED210" s="36"/>
      <c r="EE210" s="36"/>
      <c r="EF210" s="36"/>
      <c r="EL210" s="36"/>
      <c r="EM210" s="36"/>
      <c r="EN210" s="36"/>
      <c r="ET210" s="36"/>
      <c r="EU210" s="36"/>
      <c r="EV210" s="36"/>
    </row>
    <row r="211" spans="14:152" s="30" customFormat="1" ht="12.75">
      <c r="N211" s="36">
        <v>4.4139999999999997E-8</v>
      </c>
      <c r="O211" s="36">
        <v>5.6722402032900003</v>
      </c>
      <c r="P211" s="36">
        <v>1464.6394800628</v>
      </c>
      <c r="Q211" s="30">
        <f t="shared" si="192"/>
        <v>-3.39574434568853E-8</v>
      </c>
      <c r="R211" s="30">
        <f t="shared" si="193"/>
        <v>-3.3960520411920164E-8</v>
      </c>
      <c r="S211" s="30">
        <f t="shared" si="194"/>
        <v>-3.3960520433318334E-8</v>
      </c>
      <c r="T211" s="30">
        <f t="shared" si="195"/>
        <v>-3.3960520433318479E-8</v>
      </c>
      <c r="V211" s="36">
        <v>7.9400000000000003E-9</v>
      </c>
      <c r="W211" s="36">
        <v>4.2505153908500004</v>
      </c>
      <c r="X211" s="36">
        <v>2641.3412784722</v>
      </c>
      <c r="Y211" s="30">
        <f t="shared" si="196"/>
        <v>-4.4896822554122672E-9</v>
      </c>
      <c r="Z211" s="30">
        <f t="shared" si="197"/>
        <v>-4.4883934555120271E-9</v>
      </c>
      <c r="AA211" s="30">
        <f t="shared" si="198"/>
        <v>-4.4883934465480735E-9</v>
      </c>
      <c r="AB211" s="30">
        <f t="shared" si="199"/>
        <v>-4.488393446548004E-9</v>
      </c>
      <c r="AD211" s="36"/>
      <c r="AE211" s="36"/>
      <c r="AF211" s="36"/>
      <c r="AL211" s="36"/>
      <c r="AM211" s="36"/>
      <c r="AN211" s="36"/>
      <c r="AT211" s="36"/>
      <c r="AU211" s="36"/>
      <c r="AV211" s="36"/>
      <c r="BB211" s="36"/>
      <c r="BC211" s="36"/>
      <c r="BD211" s="36"/>
      <c r="BJ211" s="36">
        <v>1.9099999999999998E-9</v>
      </c>
      <c r="BK211" s="36">
        <v>3.3315928375000001</v>
      </c>
      <c r="BL211" s="36">
        <v>535.84130424889997</v>
      </c>
      <c r="BM211" s="30">
        <f t="shared" si="200"/>
        <v>1.7871712955481362E-9</v>
      </c>
      <c r="BN211" s="30">
        <f t="shared" si="201"/>
        <v>1.7871981966483324E-9</v>
      </c>
      <c r="BO211" s="30">
        <f t="shared" si="202"/>
        <v>1.787198196835414E-9</v>
      </c>
      <c r="BP211" s="30">
        <f t="shared" si="203"/>
        <v>1.7871981968354157E-9</v>
      </c>
      <c r="BR211" s="36"/>
      <c r="BS211" s="36"/>
      <c r="BT211" s="36"/>
      <c r="BZ211" s="36"/>
      <c r="CA211" s="36"/>
      <c r="CB211" s="36"/>
      <c r="CH211" s="36"/>
      <c r="CI211" s="36"/>
      <c r="CJ211" s="36"/>
      <c r="CP211" s="36"/>
      <c r="CQ211" s="36"/>
      <c r="CR211" s="36"/>
      <c r="CX211" s="36"/>
      <c r="CY211" s="36"/>
      <c r="CZ211" s="36"/>
      <c r="DF211" s="36">
        <v>8.2700000000000006E-8</v>
      </c>
      <c r="DG211" s="36">
        <v>1.24806288317</v>
      </c>
      <c r="DH211" s="36">
        <v>495.75071515079998</v>
      </c>
      <c r="DI211" s="30">
        <f t="shared" si="204"/>
        <v>5.7952607657647865E-9</v>
      </c>
      <c r="DJ211" s="30">
        <f t="shared" si="205"/>
        <v>5.7922137647754047E-9</v>
      </c>
      <c r="DK211" s="30">
        <f t="shared" si="206"/>
        <v>5.7922137435841235E-9</v>
      </c>
      <c r="DL211" s="30">
        <f t="shared" si="207"/>
        <v>5.7922137435839398E-9</v>
      </c>
      <c r="DN211" s="36">
        <v>1.39E-8</v>
      </c>
      <c r="DO211" s="36">
        <v>3.7673732419200001</v>
      </c>
      <c r="DP211" s="36">
        <v>1165.6560981455</v>
      </c>
      <c r="DQ211" s="30">
        <f t="shared" si="208"/>
        <v>-1.2540894688574375E-8</v>
      </c>
      <c r="DR211" s="30">
        <f t="shared" si="209"/>
        <v>-1.2541415244912241E-8</v>
      </c>
      <c r="DS211" s="30">
        <f t="shared" si="210"/>
        <v>-1.2541415248532274E-8</v>
      </c>
      <c r="DT211" s="30">
        <f t="shared" si="211"/>
        <v>-1.2541415248532302E-8</v>
      </c>
      <c r="DV211" s="36"/>
      <c r="DW211" s="36"/>
      <c r="DX211" s="36"/>
      <c r="ED211" s="36"/>
      <c r="EE211" s="36"/>
      <c r="EF211" s="36"/>
      <c r="EL211" s="36"/>
      <c r="EM211" s="36"/>
      <c r="EN211" s="36"/>
      <c r="ET211" s="36"/>
      <c r="EU211" s="36"/>
      <c r="EV211" s="36"/>
    </row>
    <row r="212" spans="14:152" s="30" customFormat="1" ht="12.75">
      <c r="N212" s="36">
        <v>5.3449999999999999E-8</v>
      </c>
      <c r="O212" s="36">
        <v>0.3151385183</v>
      </c>
      <c r="P212" s="36">
        <v>1289.9465010146</v>
      </c>
      <c r="Q212" s="30">
        <f t="shared" si="192"/>
        <v>4.5458731372122128E-8</v>
      </c>
      <c r="R212" s="30">
        <f t="shared" si="193"/>
        <v>4.5456029263862641E-8</v>
      </c>
      <c r="S212" s="30">
        <f t="shared" si="194"/>
        <v>4.5456029245068575E-8</v>
      </c>
      <c r="T212" s="30">
        <f t="shared" si="195"/>
        <v>4.5456029245068422E-8</v>
      </c>
      <c r="V212" s="36">
        <v>7.9500000000000001E-9</v>
      </c>
      <c r="W212" s="36">
        <v>3.2058836382</v>
      </c>
      <c r="X212" s="36">
        <v>604.47256366190004</v>
      </c>
      <c r="Y212" s="30">
        <f t="shared" si="196"/>
        <v>7.8658136874743341E-9</v>
      </c>
      <c r="Z212" s="30">
        <f t="shared" si="197"/>
        <v>7.8657617139834097E-9</v>
      </c>
      <c r="AA212" s="30">
        <f t="shared" si="198"/>
        <v>7.8657617136218905E-9</v>
      </c>
      <c r="AB212" s="30">
        <f t="shared" si="199"/>
        <v>7.8657617136218871E-9</v>
      </c>
      <c r="AD212" s="36"/>
      <c r="AE212" s="36"/>
      <c r="AF212" s="36"/>
      <c r="AL212" s="36"/>
      <c r="AM212" s="36"/>
      <c r="AN212" s="36"/>
      <c r="AT212" s="36"/>
      <c r="AU212" s="36"/>
      <c r="AV212" s="36"/>
      <c r="BB212" s="36"/>
      <c r="BC212" s="36"/>
      <c r="BD212" s="36"/>
      <c r="BJ212" s="36">
        <v>1.51E-9</v>
      </c>
      <c r="BK212" s="36">
        <v>1.1709674103400001</v>
      </c>
      <c r="BL212" s="36">
        <v>1060.3451380357001</v>
      </c>
      <c r="BM212" s="30">
        <f t="shared" si="200"/>
        <v>-6.3349995005112482E-12</v>
      </c>
      <c r="BN212" s="30">
        <f t="shared" si="201"/>
        <v>-6.215712650590707E-12</v>
      </c>
      <c r="BO212" s="30">
        <f t="shared" si="202"/>
        <v>-6.2157118209761195E-12</v>
      </c>
      <c r="BP212" s="30">
        <f t="shared" si="203"/>
        <v>-6.2157118209680723E-12</v>
      </c>
      <c r="BR212" s="36"/>
      <c r="BS212" s="36"/>
      <c r="BT212" s="36"/>
      <c r="BZ212" s="36"/>
      <c r="CA212" s="36"/>
      <c r="CB212" s="36"/>
      <c r="CH212" s="36"/>
      <c r="CI212" s="36"/>
      <c r="CJ212" s="36"/>
      <c r="CP212" s="36"/>
      <c r="CQ212" s="36"/>
      <c r="CR212" s="36"/>
      <c r="CX212" s="36"/>
      <c r="CY212" s="36"/>
      <c r="CZ212" s="36"/>
      <c r="DF212" s="36">
        <v>6.4830000000000005E-8</v>
      </c>
      <c r="DG212" s="36">
        <v>4.7456777264000003</v>
      </c>
      <c r="DH212" s="36">
        <v>202.25339517410001</v>
      </c>
      <c r="DI212" s="30">
        <f t="shared" si="204"/>
        <v>-5.7423552405715879E-8</v>
      </c>
      <c r="DJ212" s="30">
        <f t="shared" si="205"/>
        <v>-5.7424005822321446E-8</v>
      </c>
      <c r="DK212" s="30">
        <f t="shared" si="206"/>
        <v>-5.7424005825474811E-8</v>
      </c>
      <c r="DL212" s="30">
        <f t="shared" si="207"/>
        <v>-5.7424005825474837E-8</v>
      </c>
      <c r="DN212" s="36">
        <v>1.4979999999999999E-8</v>
      </c>
      <c r="DO212" s="36">
        <v>0.17285954362</v>
      </c>
      <c r="DP212" s="36">
        <v>1141.1340634054</v>
      </c>
      <c r="DQ212" s="30">
        <f t="shared" si="208"/>
        <v>1.4855640048266414E-8</v>
      </c>
      <c r="DR212" s="30">
        <f t="shared" si="209"/>
        <v>1.4855803757939872E-8</v>
      </c>
      <c r="DS212" s="30">
        <f t="shared" si="210"/>
        <v>1.4855803759078066E-8</v>
      </c>
      <c r="DT212" s="30">
        <f t="shared" si="211"/>
        <v>1.4855803759078073E-8</v>
      </c>
      <c r="DV212" s="36"/>
      <c r="DW212" s="36"/>
      <c r="DX212" s="36"/>
      <c r="ED212" s="36"/>
      <c r="EE212" s="36"/>
      <c r="EF212" s="36"/>
      <c r="EL212" s="36"/>
      <c r="EM212" s="36"/>
      <c r="EN212" s="36"/>
      <c r="ET212" s="36"/>
      <c r="EU212" s="36"/>
      <c r="EV212" s="36"/>
    </row>
    <row r="213" spans="14:152" s="30" customFormat="1" ht="12.75">
      <c r="N213" s="36">
        <v>5.2689999999999997E-8</v>
      </c>
      <c r="O213" s="36">
        <v>3.8911646902200001</v>
      </c>
      <c r="P213" s="36">
        <v>191.9584544356</v>
      </c>
      <c r="Q213" s="30">
        <f t="shared" si="192"/>
        <v>-5.0101448936007098E-8</v>
      </c>
      <c r="R213" s="30">
        <f t="shared" si="193"/>
        <v>-5.0101215646197285E-8</v>
      </c>
      <c r="S213" s="30">
        <f t="shared" si="194"/>
        <v>-5.0101215644574767E-8</v>
      </c>
      <c r="T213" s="30">
        <f t="shared" si="195"/>
        <v>-5.0101215644574754E-8</v>
      </c>
      <c r="V213" s="36">
        <v>8.1799999999999995E-9</v>
      </c>
      <c r="W213" s="36">
        <v>1.05229815343</v>
      </c>
      <c r="X213" s="36">
        <v>909.81873305459999</v>
      </c>
      <c r="Y213" s="30">
        <f t="shared" si="196"/>
        <v>-5.3945707081331187E-9</v>
      </c>
      <c r="Z213" s="30">
        <f t="shared" si="197"/>
        <v>-5.3941538876694738E-9</v>
      </c>
      <c r="AA213" s="30">
        <f t="shared" si="198"/>
        <v>-5.3941538847704912E-9</v>
      </c>
      <c r="AB213" s="30">
        <f t="shared" si="199"/>
        <v>-5.3941538847704697E-9</v>
      </c>
      <c r="AD213" s="36"/>
      <c r="AE213" s="36"/>
      <c r="AF213" s="36"/>
      <c r="AL213" s="36"/>
      <c r="AM213" s="36"/>
      <c r="AN213" s="36"/>
      <c r="AT213" s="36"/>
      <c r="AU213" s="36"/>
      <c r="AV213" s="36"/>
      <c r="BB213" s="36"/>
      <c r="BC213" s="36"/>
      <c r="BD213" s="36"/>
      <c r="BJ213" s="36">
        <v>1.6000000000000001E-9</v>
      </c>
      <c r="BK213" s="36">
        <v>1.8185263600399999</v>
      </c>
      <c r="BL213" s="36">
        <v>312.4597163935</v>
      </c>
      <c r="BM213" s="30">
        <f t="shared" si="200"/>
        <v>1.5940771316331901E-9</v>
      </c>
      <c r="BN213" s="30">
        <f t="shared" si="201"/>
        <v>1.5940803330801323E-9</v>
      </c>
      <c r="BO213" s="30">
        <f t="shared" si="202"/>
        <v>1.5940803331023948E-9</v>
      </c>
      <c r="BP213" s="30">
        <f t="shared" si="203"/>
        <v>1.594080333102395E-9</v>
      </c>
      <c r="BR213" s="36"/>
      <c r="BS213" s="36"/>
      <c r="BT213" s="36"/>
      <c r="BZ213" s="36"/>
      <c r="CA213" s="36"/>
      <c r="CB213" s="36"/>
      <c r="CH213" s="36"/>
      <c r="CI213" s="36"/>
      <c r="CJ213" s="36"/>
      <c r="CP213" s="36"/>
      <c r="CQ213" s="36"/>
      <c r="CR213" s="36"/>
      <c r="CX213" s="36"/>
      <c r="CY213" s="36"/>
      <c r="CZ213" s="36"/>
      <c r="DF213" s="36">
        <v>7.1970000000000002E-8</v>
      </c>
      <c r="DG213" s="36">
        <v>3.8416927966599999</v>
      </c>
      <c r="DH213" s="36">
        <v>618.55664531160005</v>
      </c>
      <c r="DI213" s="30">
        <f t="shared" si="204"/>
        <v>6.5945939081349935E-8</v>
      </c>
      <c r="DJ213" s="30">
        <f t="shared" si="205"/>
        <v>6.5947267333761518E-8</v>
      </c>
      <c r="DK213" s="30">
        <f t="shared" si="206"/>
        <v>6.5947267342998743E-8</v>
      </c>
      <c r="DL213" s="30">
        <f t="shared" si="207"/>
        <v>6.5947267342998809E-8</v>
      </c>
      <c r="DN213" s="36">
        <v>1.4009999999999999E-8</v>
      </c>
      <c r="DO213" s="36">
        <v>4.8122531754900004</v>
      </c>
      <c r="DP213" s="36">
        <v>1251.3403846248</v>
      </c>
      <c r="DQ213" s="30">
        <f t="shared" si="208"/>
        <v>-7.3836496173809648E-9</v>
      </c>
      <c r="DR213" s="30">
        <f t="shared" si="209"/>
        <v>-7.3847595961378035E-9</v>
      </c>
      <c r="DS213" s="30">
        <f t="shared" si="210"/>
        <v>-7.3847596038572449E-9</v>
      </c>
      <c r="DT213" s="30">
        <f t="shared" si="211"/>
        <v>-7.3847596038573086E-9</v>
      </c>
      <c r="DV213" s="36"/>
      <c r="DW213" s="36"/>
      <c r="DX213" s="36"/>
      <c r="ED213" s="36"/>
      <c r="EE213" s="36"/>
      <c r="EF213" s="36"/>
      <c r="EL213" s="36"/>
      <c r="EM213" s="36"/>
      <c r="EN213" s="36"/>
      <c r="ET213" s="36"/>
      <c r="EU213" s="36"/>
      <c r="EV213" s="36"/>
    </row>
    <row r="214" spans="14:152" s="30" customFormat="1" ht="12.75">
      <c r="N214" s="36">
        <v>3.8549999999999998E-8</v>
      </c>
      <c r="O214" s="36">
        <v>4.2894230145299996</v>
      </c>
      <c r="P214" s="36">
        <v>1994.3304451573999</v>
      </c>
      <c r="Q214" s="30">
        <f t="shared" si="192"/>
        <v>3.4102378714547635E-8</v>
      </c>
      <c r="R214" s="30">
        <f t="shared" si="193"/>
        <v>3.409970743545006E-8</v>
      </c>
      <c r="S214" s="30">
        <f t="shared" si="194"/>
        <v>3.409970741686926E-8</v>
      </c>
      <c r="T214" s="30">
        <f t="shared" si="195"/>
        <v>3.4099707416869102E-8</v>
      </c>
      <c r="V214" s="36">
        <v>7.2399999999999998E-9</v>
      </c>
      <c r="W214" s="36">
        <v>5.6828183026400003</v>
      </c>
      <c r="X214" s="36">
        <v>953.10776223289997</v>
      </c>
      <c r="Y214" s="30">
        <f t="shared" si="196"/>
        <v>6.6734256810797858E-9</v>
      </c>
      <c r="Z214" s="30">
        <f t="shared" si="197"/>
        <v>6.6736250341633769E-9</v>
      </c>
      <c r="AA214" s="30">
        <f t="shared" si="198"/>
        <v>6.6736250355497175E-9</v>
      </c>
      <c r="AB214" s="30">
        <f t="shared" si="199"/>
        <v>6.6736250355497299E-9</v>
      </c>
      <c r="AD214" s="36"/>
      <c r="AE214" s="36"/>
      <c r="AF214" s="36"/>
      <c r="AL214" s="36"/>
      <c r="AM214" s="36"/>
      <c r="AN214" s="36"/>
      <c r="AT214" s="36"/>
      <c r="AU214" s="36"/>
      <c r="AV214" s="36"/>
      <c r="BB214" s="36"/>
      <c r="BC214" s="36"/>
      <c r="BD214" s="36"/>
      <c r="BJ214" s="36">
        <v>1.5799999999999999E-9</v>
      </c>
      <c r="BK214" s="36">
        <v>2.59595816107</v>
      </c>
      <c r="BL214" s="36">
        <v>529.43033266370003</v>
      </c>
      <c r="BM214" s="30">
        <f t="shared" si="200"/>
        <v>1.4898119766521635E-9</v>
      </c>
      <c r="BN214" s="30">
        <f t="shared" si="201"/>
        <v>1.4897912210414491E-9</v>
      </c>
      <c r="BO214" s="30">
        <f t="shared" si="202"/>
        <v>1.4897912208970903E-9</v>
      </c>
      <c r="BP214" s="30">
        <f t="shared" si="203"/>
        <v>1.4897912208970889E-9</v>
      </c>
      <c r="BR214" s="36"/>
      <c r="BS214" s="36"/>
      <c r="BT214" s="36"/>
      <c r="BZ214" s="36"/>
      <c r="CA214" s="36"/>
      <c r="CB214" s="36"/>
      <c r="CH214" s="36"/>
      <c r="CI214" s="36"/>
      <c r="CJ214" s="36"/>
      <c r="CP214" s="36"/>
      <c r="CQ214" s="36"/>
      <c r="CR214" s="36"/>
      <c r="CX214" s="36"/>
      <c r="CY214" s="36"/>
      <c r="CZ214" s="36"/>
      <c r="DF214" s="36">
        <v>8.1460000000000003E-8</v>
      </c>
      <c r="DG214" s="36">
        <v>0.73147060302</v>
      </c>
      <c r="DH214" s="36">
        <v>230.56457082540001</v>
      </c>
      <c r="DI214" s="30">
        <f t="shared" si="204"/>
        <v>6.9577819059279556E-8</v>
      </c>
      <c r="DJ214" s="30">
        <f t="shared" si="205"/>
        <v>6.9577091343558669E-8</v>
      </c>
      <c r="DK214" s="30">
        <f t="shared" si="206"/>
        <v>6.9577091338497488E-8</v>
      </c>
      <c r="DL214" s="30">
        <f t="shared" si="207"/>
        <v>6.9577091338497448E-8</v>
      </c>
      <c r="DN214" s="36">
        <v>1.2439999999999999E-8</v>
      </c>
      <c r="DO214" s="36">
        <v>2.83383980283</v>
      </c>
      <c r="DP214" s="36">
        <v>124.433415221</v>
      </c>
      <c r="DQ214" s="30">
        <f t="shared" si="208"/>
        <v>-6.7455967008654354E-9</v>
      </c>
      <c r="DR214" s="30">
        <f t="shared" si="209"/>
        <v>-6.745499801214909E-9</v>
      </c>
      <c r="DS214" s="30">
        <f t="shared" si="210"/>
        <v>-6.7454998005409917E-9</v>
      </c>
      <c r="DT214" s="30">
        <f t="shared" si="211"/>
        <v>-6.7454998005409834E-9</v>
      </c>
      <c r="DV214" s="36"/>
      <c r="DW214" s="36"/>
      <c r="DX214" s="36"/>
      <c r="ED214" s="36"/>
      <c r="EE214" s="36"/>
      <c r="EF214" s="36"/>
      <c r="EL214" s="36"/>
      <c r="EM214" s="36"/>
      <c r="EN214" s="36"/>
      <c r="ET214" s="36"/>
      <c r="EU214" s="36"/>
      <c r="EV214" s="36"/>
    </row>
    <row r="215" spans="14:152" s="30" customFormat="1" ht="12.75">
      <c r="N215" s="36">
        <v>4.21E-8</v>
      </c>
      <c r="O215" s="36">
        <v>5.3276358944700002</v>
      </c>
      <c r="P215" s="36">
        <v>2538.2485042536</v>
      </c>
      <c r="Q215" s="30">
        <f t="shared" si="192"/>
        <v>-3.276465325505354E-8</v>
      </c>
      <c r="R215" s="30">
        <f t="shared" si="193"/>
        <v>-3.2769651977224717E-8</v>
      </c>
      <c r="S215" s="30">
        <f t="shared" si="194"/>
        <v>-3.2769652011985652E-8</v>
      </c>
      <c r="T215" s="30">
        <f t="shared" si="195"/>
        <v>-3.276965201198593E-8</v>
      </c>
      <c r="V215" s="36">
        <v>8.3600000000000001E-9</v>
      </c>
      <c r="W215" s="36">
        <v>0.60410469174000003</v>
      </c>
      <c r="X215" s="36">
        <v>2097.4232193759999</v>
      </c>
      <c r="Y215" s="30">
        <f t="shared" si="196"/>
        <v>2.47730350648965E-10</v>
      </c>
      <c r="Z215" s="30">
        <f t="shared" si="197"/>
        <v>2.4903613874039668E-10</v>
      </c>
      <c r="AA215" s="30">
        <f t="shared" si="198"/>
        <v>2.4903614782186394E-10</v>
      </c>
      <c r="AB215" s="30">
        <f t="shared" si="199"/>
        <v>2.4903614782193818E-10</v>
      </c>
      <c r="AD215" s="36"/>
      <c r="AE215" s="36"/>
      <c r="AF215" s="36"/>
      <c r="AL215" s="36"/>
      <c r="AM215" s="36"/>
      <c r="AN215" s="36"/>
      <c r="AT215" s="36"/>
      <c r="AU215" s="36"/>
      <c r="AV215" s="36"/>
      <c r="BB215" s="36"/>
      <c r="BC215" s="36"/>
      <c r="BD215" s="36"/>
      <c r="BJ215" s="36">
        <v>1.5799999999999999E-9</v>
      </c>
      <c r="BK215" s="36">
        <v>1.7447274873</v>
      </c>
      <c r="BL215" s="36">
        <v>529.95159752550001</v>
      </c>
      <c r="BM215" s="30">
        <f t="shared" si="200"/>
        <v>5.8189736505623181E-10</v>
      </c>
      <c r="BN215" s="30">
        <f t="shared" si="201"/>
        <v>5.8183936654270941E-10</v>
      </c>
      <c r="BO215" s="30">
        <f t="shared" si="202"/>
        <v>5.8183936613933913E-10</v>
      </c>
      <c r="BP215" s="30">
        <f t="shared" si="203"/>
        <v>5.8183936613933582E-10</v>
      </c>
      <c r="BR215" s="36"/>
      <c r="BS215" s="36"/>
      <c r="BT215" s="36"/>
      <c r="BZ215" s="36"/>
      <c r="CA215" s="36"/>
      <c r="CB215" s="36"/>
      <c r="CH215" s="36"/>
      <c r="CI215" s="36"/>
      <c r="CJ215" s="36"/>
      <c r="CP215" s="36"/>
      <c r="CQ215" s="36"/>
      <c r="CR215" s="36"/>
      <c r="CX215" s="36"/>
      <c r="CY215" s="36"/>
      <c r="CZ215" s="36"/>
      <c r="DF215" s="36">
        <v>6.1649999999999999E-8</v>
      </c>
      <c r="DG215" s="36">
        <v>5.5012441838099999</v>
      </c>
      <c r="DH215" s="36">
        <v>11.045700263900001</v>
      </c>
      <c r="DI215" s="30">
        <f t="shared" si="204"/>
        <v>4.1002668691205342E-8</v>
      </c>
      <c r="DJ215" s="30">
        <f t="shared" si="205"/>
        <v>4.1002630804867939E-8</v>
      </c>
      <c r="DK215" s="30">
        <f t="shared" si="206"/>
        <v>4.1002630804604446E-8</v>
      </c>
      <c r="DL215" s="30">
        <f t="shared" si="207"/>
        <v>4.1002630804604446E-8</v>
      </c>
      <c r="DN215" s="36">
        <v>1.3200000000000001E-8</v>
      </c>
      <c r="DO215" s="36">
        <v>5.80675430384</v>
      </c>
      <c r="DP215" s="36">
        <v>387.24131496080003</v>
      </c>
      <c r="DQ215" s="30">
        <f t="shared" si="208"/>
        <v>-1.1467824763148441E-8</v>
      </c>
      <c r="DR215" s="30">
        <f t="shared" si="209"/>
        <v>-1.1468013346851473E-8</v>
      </c>
      <c r="DS215" s="30">
        <f t="shared" si="210"/>
        <v>-1.1468013348163E-8</v>
      </c>
      <c r="DT215" s="30">
        <f t="shared" si="211"/>
        <v>-1.1468013348163008E-8</v>
      </c>
      <c r="DV215" s="36"/>
      <c r="DW215" s="36"/>
      <c r="DX215" s="36"/>
      <c r="ED215" s="36"/>
      <c r="EE215" s="36"/>
      <c r="EF215" s="36"/>
      <c r="EL215" s="36"/>
      <c r="EM215" s="36"/>
      <c r="EN215" s="36"/>
      <c r="ET215" s="36"/>
      <c r="EU215" s="36"/>
      <c r="EV215" s="36"/>
    </row>
    <row r="216" spans="14:152" s="30" customFormat="1" ht="12.75">
      <c r="N216" s="36">
        <v>3.9489999999999998E-8</v>
      </c>
      <c r="O216" s="36">
        <v>4.5650710117199997</v>
      </c>
      <c r="P216" s="36">
        <v>1382.8873468465999</v>
      </c>
      <c r="Q216" s="30">
        <f t="shared" si="192"/>
        <v>-3.9459749793717239E-8</v>
      </c>
      <c r="R216" s="30">
        <f t="shared" si="193"/>
        <v>-3.9459908804599403E-8</v>
      </c>
      <c r="S216" s="30">
        <f t="shared" si="194"/>
        <v>-3.9459908805703835E-8</v>
      </c>
      <c r="T216" s="30">
        <f t="shared" si="195"/>
        <v>-3.9459908805703842E-8</v>
      </c>
      <c r="V216" s="36">
        <v>6.6899999999999999E-9</v>
      </c>
      <c r="W216" s="36">
        <v>5.7575714005099998</v>
      </c>
      <c r="X216" s="36">
        <v>2015.6710861598001</v>
      </c>
      <c r="Y216" s="30">
        <f t="shared" si="196"/>
        <v>4.3408215615287694E-9</v>
      </c>
      <c r="Z216" s="30">
        <f t="shared" si="197"/>
        <v>4.3415859707424717E-9</v>
      </c>
      <c r="AA216" s="30">
        <f t="shared" si="198"/>
        <v>4.3415859760584273E-9</v>
      </c>
      <c r="AB216" s="30">
        <f t="shared" si="199"/>
        <v>4.3415859760584728E-9</v>
      </c>
      <c r="AD216" s="36"/>
      <c r="AE216" s="36"/>
      <c r="AF216" s="36"/>
      <c r="AL216" s="36"/>
      <c r="AM216" s="36"/>
      <c r="AN216" s="36"/>
      <c r="AT216" s="36"/>
      <c r="AU216" s="36"/>
      <c r="AV216" s="36"/>
      <c r="BB216" s="36"/>
      <c r="BC216" s="36"/>
      <c r="BD216" s="36"/>
      <c r="BJ216" s="36">
        <v>1.73E-9</v>
      </c>
      <c r="BK216" s="36">
        <v>3.62399350412</v>
      </c>
      <c r="BL216" s="36">
        <v>230.56457082540001</v>
      </c>
      <c r="BM216" s="30">
        <f t="shared" si="200"/>
        <v>-1.2102802442878763E-9</v>
      </c>
      <c r="BN216" s="30">
        <f t="shared" si="201"/>
        <v>-1.2102590095294406E-9</v>
      </c>
      <c r="BO216" s="30">
        <f t="shared" si="202"/>
        <v>-1.2102590093817562E-9</v>
      </c>
      <c r="BP216" s="30">
        <f t="shared" si="203"/>
        <v>-1.2102590093817549E-9</v>
      </c>
      <c r="BR216" s="36"/>
      <c r="BS216" s="36"/>
      <c r="BT216" s="36"/>
      <c r="BZ216" s="36"/>
      <c r="CA216" s="36"/>
      <c r="CB216" s="36"/>
      <c r="CH216" s="36"/>
      <c r="CI216" s="36"/>
      <c r="CJ216" s="36"/>
      <c r="CP216" s="36"/>
      <c r="CQ216" s="36"/>
      <c r="CR216" s="36"/>
      <c r="CX216" s="36"/>
      <c r="CY216" s="36"/>
      <c r="CZ216" s="36"/>
      <c r="DF216" s="36">
        <v>7.9459999999999998E-8</v>
      </c>
      <c r="DG216" s="36">
        <v>2.07754951174</v>
      </c>
      <c r="DH216" s="36">
        <v>953.10776223289997</v>
      </c>
      <c r="DI216" s="30">
        <f t="shared" si="204"/>
        <v>-7.9289955547278614E-8</v>
      </c>
      <c r="DJ216" s="30">
        <f t="shared" si="205"/>
        <v>-7.9289586410412064E-8</v>
      </c>
      <c r="DK216" s="30">
        <f t="shared" si="206"/>
        <v>-7.928958640784341E-8</v>
      </c>
      <c r="DL216" s="30">
        <f t="shared" si="207"/>
        <v>-7.9289586407843384E-8</v>
      </c>
      <c r="DN216" s="36">
        <v>1.329E-8</v>
      </c>
      <c r="DO216" s="36">
        <v>0.88314574242999999</v>
      </c>
      <c r="DP216" s="36">
        <v>916.93228005540004</v>
      </c>
      <c r="DQ216" s="30">
        <f t="shared" si="208"/>
        <v>-6.5056925611062647E-9</v>
      </c>
      <c r="DR216" s="30">
        <f t="shared" si="209"/>
        <v>-6.5049008698954995E-9</v>
      </c>
      <c r="DS216" s="30">
        <f t="shared" si="210"/>
        <v>-6.504900864389351E-9</v>
      </c>
      <c r="DT216" s="30">
        <f t="shared" si="211"/>
        <v>-6.5049008643893105E-9</v>
      </c>
      <c r="DV216" s="36"/>
      <c r="DW216" s="36"/>
      <c r="DX216" s="36"/>
      <c r="ED216" s="36"/>
      <c r="EE216" s="36"/>
      <c r="EF216" s="36"/>
      <c r="EL216" s="36"/>
      <c r="EM216" s="36"/>
      <c r="EN216" s="36"/>
      <c r="ET216" s="36"/>
      <c r="EU216" s="36"/>
      <c r="EV216" s="36"/>
    </row>
    <row r="217" spans="14:152" s="30" customFormat="1" ht="12.75">
      <c r="N217" s="36">
        <v>3.885E-8</v>
      </c>
      <c r="O217" s="36">
        <v>1.5677878680999999</v>
      </c>
      <c r="P217" s="36">
        <v>647.01083331480004</v>
      </c>
      <c r="Q217" s="30">
        <f t="shared" si="192"/>
        <v>-1.6856930931316157E-8</v>
      </c>
      <c r="R217" s="30">
        <f t="shared" si="193"/>
        <v>-1.6858618168626147E-8</v>
      </c>
      <c r="S217" s="30">
        <f t="shared" si="194"/>
        <v>-1.6858618180360393E-8</v>
      </c>
      <c r="T217" s="30">
        <f t="shared" si="195"/>
        <v>-1.6858618180360485E-8</v>
      </c>
      <c r="V217" s="36">
        <v>6.82E-9</v>
      </c>
      <c r="W217" s="36">
        <v>1.1999489033899999</v>
      </c>
      <c r="X217" s="36">
        <v>387.24131496080003</v>
      </c>
      <c r="Y217" s="30">
        <f t="shared" si="196"/>
        <v>3.9829347172076719E-9</v>
      </c>
      <c r="Z217" s="30">
        <f t="shared" si="197"/>
        <v>3.9827749955320346E-9</v>
      </c>
      <c r="AA217" s="30">
        <f t="shared" si="198"/>
        <v>3.9827749944211939E-9</v>
      </c>
      <c r="AB217" s="30">
        <f t="shared" si="199"/>
        <v>3.9827749944211865E-9</v>
      </c>
      <c r="AD217" s="36"/>
      <c r="AE217" s="36"/>
      <c r="AF217" s="36"/>
      <c r="AL217" s="36"/>
      <c r="AM217" s="36"/>
      <c r="AN217" s="36"/>
      <c r="AT217" s="36"/>
      <c r="AU217" s="36"/>
      <c r="AV217" s="36"/>
      <c r="BB217" s="36"/>
      <c r="BC217" s="36"/>
      <c r="BD217" s="36"/>
      <c r="BJ217" s="36">
        <v>1.4200000000000001E-9</v>
      </c>
      <c r="BK217" s="36">
        <v>0.70435921398000001</v>
      </c>
      <c r="BL217" s="36">
        <v>522.52923398400003</v>
      </c>
      <c r="BM217" s="30">
        <f t="shared" si="200"/>
        <v>-8.2743270460645389E-10</v>
      </c>
      <c r="BN217" s="30">
        <f t="shared" si="201"/>
        <v>-8.2747762968478691E-10</v>
      </c>
      <c r="BO217" s="30">
        <f t="shared" si="202"/>
        <v>-8.2747762999722678E-10</v>
      </c>
      <c r="BP217" s="30">
        <f t="shared" si="203"/>
        <v>-8.2747762999722947E-10</v>
      </c>
      <c r="BR217" s="36"/>
      <c r="BS217" s="36"/>
      <c r="BT217" s="36"/>
      <c r="BZ217" s="36"/>
      <c r="CA217" s="36"/>
      <c r="CB217" s="36"/>
      <c r="CH217" s="36"/>
      <c r="CI217" s="36"/>
      <c r="CJ217" s="36"/>
      <c r="CP217" s="36"/>
      <c r="CQ217" s="36"/>
      <c r="CR217" s="36"/>
      <c r="CX217" s="36"/>
      <c r="CY217" s="36"/>
      <c r="CZ217" s="36"/>
      <c r="DF217" s="36">
        <v>7.6749999999999996E-8</v>
      </c>
      <c r="DG217" s="36">
        <v>0.92400307662000003</v>
      </c>
      <c r="DH217" s="36">
        <v>525.49817940059995</v>
      </c>
      <c r="DI217" s="30">
        <f t="shared" si="204"/>
        <v>-3.121595681153535E-8</v>
      </c>
      <c r="DJ217" s="30">
        <f t="shared" si="205"/>
        <v>-3.1218701866729385E-8</v>
      </c>
      <c r="DK217" s="30">
        <f t="shared" si="206"/>
        <v>-3.1218701885820489E-8</v>
      </c>
      <c r="DL217" s="30">
        <f t="shared" si="207"/>
        <v>-3.1218701885820641E-8</v>
      </c>
      <c r="DN217" s="36">
        <v>1.5580000000000001E-8</v>
      </c>
      <c r="DO217" s="36">
        <v>6.1780861963699998</v>
      </c>
      <c r="DP217" s="36">
        <v>983.11585891360005</v>
      </c>
      <c r="DQ217" s="30">
        <f t="shared" si="208"/>
        <v>1.1639603085811624E-8</v>
      </c>
      <c r="DR217" s="30">
        <f t="shared" si="209"/>
        <v>1.1640361610688659E-8</v>
      </c>
      <c r="DS217" s="30">
        <f t="shared" si="210"/>
        <v>1.1640361615963825E-8</v>
      </c>
      <c r="DT217" s="30">
        <f t="shared" si="211"/>
        <v>1.1640361615963861E-8</v>
      </c>
      <c r="DV217" s="36"/>
      <c r="DW217" s="36"/>
      <c r="DX217" s="36"/>
      <c r="ED217" s="36"/>
      <c r="EE217" s="36"/>
      <c r="EF217" s="36"/>
      <c r="EL217" s="36"/>
      <c r="EM217" s="36"/>
      <c r="EN217" s="36"/>
      <c r="ET217" s="36"/>
      <c r="EU217" s="36"/>
      <c r="EV217" s="36"/>
    </row>
    <row r="218" spans="14:152" s="30" customFormat="1" ht="12.75">
      <c r="N218" s="36">
        <v>4.2270000000000001E-8</v>
      </c>
      <c r="O218" s="36">
        <v>5.5169759902999997</v>
      </c>
      <c r="P218" s="36">
        <v>5223.6939198022001</v>
      </c>
      <c r="Q218" s="30">
        <f t="shared" si="192"/>
        <v>-4.8826179898330987E-9</v>
      </c>
      <c r="R218" s="30">
        <f t="shared" si="193"/>
        <v>-4.8662771228416556E-9</v>
      </c>
      <c r="S218" s="30">
        <f t="shared" si="194"/>
        <v>-4.866277009191842E-9</v>
      </c>
      <c r="T218" s="30">
        <f t="shared" si="195"/>
        <v>-4.8662770091907981E-9</v>
      </c>
      <c r="V218" s="36">
        <v>6.4000000000000002E-9</v>
      </c>
      <c r="W218" s="36">
        <v>3.9154667566399999</v>
      </c>
      <c r="X218" s="36">
        <v>528.72775724810003</v>
      </c>
      <c r="Y218" s="30">
        <f t="shared" si="196"/>
        <v>3.5442034073172191E-9</v>
      </c>
      <c r="Z218" s="30">
        <f t="shared" si="197"/>
        <v>3.5444133241091918E-9</v>
      </c>
      <c r="AA218" s="30">
        <f t="shared" si="198"/>
        <v>3.5444133255690986E-9</v>
      </c>
      <c r="AB218" s="30">
        <f t="shared" si="199"/>
        <v>3.5444133255691102E-9</v>
      </c>
      <c r="AD218" s="36"/>
      <c r="AE218" s="36"/>
      <c r="AF218" s="36"/>
      <c r="AL218" s="36"/>
      <c r="AM218" s="36"/>
      <c r="AN218" s="36"/>
      <c r="AT218" s="36"/>
      <c r="AU218" s="36"/>
      <c r="AV218" s="36"/>
      <c r="BB218" s="36"/>
      <c r="BC218" s="36"/>
      <c r="BD218" s="36"/>
      <c r="BJ218" s="36">
        <v>1.44E-9</v>
      </c>
      <c r="BK218" s="36">
        <v>5.3576312243000004</v>
      </c>
      <c r="BL218" s="36">
        <v>107.0249274817</v>
      </c>
      <c r="BM218" s="30">
        <f t="shared" si="200"/>
        <v>7.4608578334318843E-11</v>
      </c>
      <c r="BN218" s="30">
        <f t="shared" si="201"/>
        <v>7.4597111700412184E-11</v>
      </c>
      <c r="BO218" s="30">
        <f t="shared" si="202"/>
        <v>7.4597111620663934E-11</v>
      </c>
      <c r="BP218" s="30">
        <f t="shared" si="203"/>
        <v>7.4597111620662655E-11</v>
      </c>
      <c r="BR218" s="36"/>
      <c r="BS218" s="36"/>
      <c r="BT218" s="36"/>
      <c r="BZ218" s="36"/>
      <c r="CA218" s="36"/>
      <c r="CB218" s="36"/>
      <c r="CH218" s="36"/>
      <c r="CI218" s="36"/>
      <c r="CJ218" s="36"/>
      <c r="CP218" s="36"/>
      <c r="CQ218" s="36"/>
      <c r="CR218" s="36"/>
      <c r="CX218" s="36"/>
      <c r="CY218" s="36"/>
      <c r="CZ218" s="36"/>
      <c r="DF218" s="36">
        <v>6.2099999999999994E-8</v>
      </c>
      <c r="DG218" s="36">
        <v>1.4564136211500001</v>
      </c>
      <c r="DH218" s="36">
        <v>483.2205421786</v>
      </c>
      <c r="DI218" s="30">
        <f t="shared" si="204"/>
        <v>2.1174811587585778E-8</v>
      </c>
      <c r="DJ218" s="30">
        <f t="shared" si="205"/>
        <v>2.1172709878891438E-8</v>
      </c>
      <c r="DK218" s="30">
        <f t="shared" si="206"/>
        <v>2.1172709864274402E-8</v>
      </c>
      <c r="DL218" s="30">
        <f t="shared" si="207"/>
        <v>2.1172709864274273E-8</v>
      </c>
      <c r="DN218" s="36">
        <v>1.2429999999999999E-8</v>
      </c>
      <c r="DO218" s="36">
        <v>0.29239666059000002</v>
      </c>
      <c r="DP218" s="36">
        <v>597.35901666109999</v>
      </c>
      <c r="DQ218" s="30">
        <f t="shared" si="208"/>
        <v>-1.2337778990950954E-8</v>
      </c>
      <c r="DR218" s="30">
        <f t="shared" si="209"/>
        <v>-1.2337846240149582E-8</v>
      </c>
      <c r="DS218" s="30">
        <f t="shared" si="210"/>
        <v>-1.23378462406172E-8</v>
      </c>
      <c r="DT218" s="30">
        <f t="shared" si="211"/>
        <v>-1.2337846240617203E-8</v>
      </c>
      <c r="DV218" s="36"/>
      <c r="DW218" s="36"/>
      <c r="DX218" s="36"/>
      <c r="ED218" s="36"/>
      <c r="EE218" s="36"/>
      <c r="EF218" s="36"/>
      <c r="EL218" s="36"/>
      <c r="EM218" s="36"/>
      <c r="EN218" s="36"/>
      <c r="ET218" s="36"/>
      <c r="EU218" s="36"/>
      <c r="EV218" s="36"/>
    </row>
    <row r="219" spans="14:152" s="30" customFormat="1" ht="12.75">
      <c r="N219" s="36">
        <v>4.1290000000000001E-8</v>
      </c>
      <c r="O219" s="36">
        <v>2.8111945766600002</v>
      </c>
      <c r="P219" s="36">
        <v>416.30325013750002</v>
      </c>
      <c r="Q219" s="30">
        <f t="shared" si="192"/>
        <v>3.617641536542967E-8</v>
      </c>
      <c r="R219" s="30">
        <f t="shared" si="193"/>
        <v>3.6177032655282122E-8</v>
      </c>
      <c r="S219" s="30">
        <f t="shared" si="194"/>
        <v>3.6177032659575123E-8</v>
      </c>
      <c r="T219" s="30">
        <f t="shared" si="195"/>
        <v>3.6177032659575163E-8</v>
      </c>
      <c r="V219" s="36">
        <v>8.09E-9</v>
      </c>
      <c r="W219" s="36">
        <v>4.2492933127599999</v>
      </c>
      <c r="X219" s="36">
        <v>529.73914920439995</v>
      </c>
      <c r="Y219" s="30">
        <f t="shared" si="196"/>
        <v>2.0694630480823002E-9</v>
      </c>
      <c r="Z219" s="30">
        <f t="shared" si="197"/>
        <v>2.0697717113264535E-9</v>
      </c>
      <c r="AA219" s="30">
        <f t="shared" si="198"/>
        <v>2.0697717134731312E-9</v>
      </c>
      <c r="AB219" s="30">
        <f t="shared" si="199"/>
        <v>2.0697717134731485E-9</v>
      </c>
      <c r="AD219" s="36"/>
      <c r="AE219" s="36"/>
      <c r="AF219" s="36"/>
      <c r="AL219" s="36"/>
      <c r="AM219" s="36"/>
      <c r="AN219" s="36"/>
      <c r="AT219" s="36"/>
      <c r="AU219" s="36"/>
      <c r="AV219" s="36"/>
      <c r="BB219" s="36"/>
      <c r="BC219" s="36"/>
      <c r="BD219" s="36"/>
      <c r="BJ219" s="36">
        <v>1.44E-9</v>
      </c>
      <c r="BK219" s="36">
        <v>6.13954848857</v>
      </c>
      <c r="BL219" s="36">
        <v>1158.5425511446999</v>
      </c>
      <c r="BM219" s="30">
        <f t="shared" si="200"/>
        <v>1.3822865891820283E-9</v>
      </c>
      <c r="BN219" s="30">
        <f t="shared" si="201"/>
        <v>1.3822517484533737E-9</v>
      </c>
      <c r="BO219" s="30">
        <f t="shared" si="202"/>
        <v>1.3822517482110279E-9</v>
      </c>
      <c r="BP219" s="30">
        <f t="shared" si="203"/>
        <v>1.3822517482110263E-9</v>
      </c>
      <c r="BR219" s="36"/>
      <c r="BS219" s="36"/>
      <c r="BT219" s="36"/>
      <c r="BZ219" s="36"/>
      <c r="CA219" s="36"/>
      <c r="CB219" s="36"/>
      <c r="CH219" s="36"/>
      <c r="CI219" s="36"/>
      <c r="CJ219" s="36"/>
      <c r="CP219" s="36"/>
      <c r="CQ219" s="36"/>
      <c r="CR219" s="36"/>
      <c r="CX219" s="36"/>
      <c r="CY219" s="36"/>
      <c r="CZ219" s="36"/>
      <c r="DF219" s="36">
        <v>7.3589999999999999E-8</v>
      </c>
      <c r="DG219" s="36">
        <v>0.31355650763999998</v>
      </c>
      <c r="DH219" s="36">
        <v>378.64329525170001</v>
      </c>
      <c r="DI219" s="30">
        <f t="shared" si="204"/>
        <v>-1.5704734581447049E-8</v>
      </c>
      <c r="DJ219" s="30">
        <f t="shared" si="205"/>
        <v>-1.5706762721756079E-8</v>
      </c>
      <c r="DK219" s="30">
        <f t="shared" si="206"/>
        <v>-1.5706762735861315E-8</v>
      </c>
      <c r="DL219" s="30">
        <f t="shared" si="207"/>
        <v>-1.5706762735861411E-8</v>
      </c>
      <c r="DN219" s="36">
        <v>1.541E-8</v>
      </c>
      <c r="DO219" s="36">
        <v>3.5109524149800002</v>
      </c>
      <c r="DP219" s="36">
        <v>2751.5475996916002</v>
      </c>
      <c r="DQ219" s="30">
        <f t="shared" si="208"/>
        <v>1.0499878500933909E-8</v>
      </c>
      <c r="DR219" s="30">
        <f t="shared" si="209"/>
        <v>1.0502190493949225E-8</v>
      </c>
      <c r="DS219" s="30">
        <f t="shared" si="210"/>
        <v>1.0502190510027096E-8</v>
      </c>
      <c r="DT219" s="30">
        <f t="shared" si="211"/>
        <v>1.0502190510027235E-8</v>
      </c>
      <c r="DV219" s="36"/>
      <c r="DW219" s="36"/>
      <c r="DX219" s="36"/>
      <c r="ED219" s="36"/>
      <c r="EE219" s="36"/>
      <c r="EF219" s="36"/>
      <c r="EL219" s="36"/>
      <c r="EM219" s="36"/>
      <c r="EN219" s="36"/>
      <c r="ET219" s="36"/>
      <c r="EU219" s="36"/>
      <c r="EV219" s="36"/>
    </row>
    <row r="220" spans="14:152" s="30" customFormat="1" ht="12.75">
      <c r="N220" s="36">
        <v>3.6629999999999998E-8</v>
      </c>
      <c r="O220" s="36">
        <v>4.3518751047700004</v>
      </c>
      <c r="P220" s="36">
        <v>2737.3205056900001</v>
      </c>
      <c r="Q220" s="30">
        <f t="shared" si="192"/>
        <v>-6.203504962896074E-9</v>
      </c>
      <c r="R220" s="30">
        <f t="shared" si="193"/>
        <v>-6.1961424994519304E-9</v>
      </c>
      <c r="S220" s="30">
        <f t="shared" si="194"/>
        <v>-6.196142448246653E-9</v>
      </c>
      <c r="T220" s="30">
        <f t="shared" si="195"/>
        <v>-6.1961424482462684E-9</v>
      </c>
      <c r="V220" s="36">
        <v>8.1899999999999992E-9</v>
      </c>
      <c r="W220" s="36">
        <v>4.9154007237600004</v>
      </c>
      <c r="X220" s="36">
        <v>2751.5475996916002</v>
      </c>
      <c r="Y220" s="30">
        <f t="shared" si="196"/>
        <v>-4.9878352926999468E-9</v>
      </c>
      <c r="Z220" s="30">
        <f t="shared" si="197"/>
        <v>-4.9865035289157808E-9</v>
      </c>
      <c r="AA220" s="30">
        <f t="shared" si="198"/>
        <v>-4.9865035196529271E-9</v>
      </c>
      <c r="AB220" s="30">
        <f t="shared" si="199"/>
        <v>-4.9865035196528336E-9</v>
      </c>
      <c r="AD220" s="36"/>
      <c r="AE220" s="36"/>
      <c r="AF220" s="36"/>
      <c r="AL220" s="36"/>
      <c r="AM220" s="36"/>
      <c r="AN220" s="36"/>
      <c r="AT220" s="36"/>
      <c r="AU220" s="36"/>
      <c r="AV220" s="36"/>
      <c r="BB220" s="36"/>
      <c r="BC220" s="36"/>
      <c r="BD220" s="36"/>
      <c r="BJ220" s="36">
        <v>1.7800000000000001E-9</v>
      </c>
      <c r="BK220" s="36">
        <v>0.27566275049</v>
      </c>
      <c r="BL220" s="36">
        <v>3906.9087570985998</v>
      </c>
      <c r="BM220" s="30">
        <f t="shared" si="200"/>
        <v>-1.4643871894113105E-9</v>
      </c>
      <c r="BN220" s="30">
        <f t="shared" si="201"/>
        <v>-1.4646816706007659E-9</v>
      </c>
      <c r="BO220" s="30">
        <f t="shared" si="202"/>
        <v>-1.4646816726483862E-9</v>
      </c>
      <c r="BP220" s="30">
        <f t="shared" si="203"/>
        <v>-1.4646816726484042E-9</v>
      </c>
      <c r="BR220" s="36"/>
      <c r="BS220" s="36"/>
      <c r="BT220" s="36"/>
      <c r="BZ220" s="36"/>
      <c r="CA220" s="36"/>
      <c r="CB220" s="36"/>
      <c r="CH220" s="36"/>
      <c r="CI220" s="36"/>
      <c r="CJ220" s="36"/>
      <c r="CP220" s="36"/>
      <c r="CQ220" s="36"/>
      <c r="CR220" s="36"/>
      <c r="CX220" s="36"/>
      <c r="CY220" s="36"/>
      <c r="CZ220" s="36"/>
      <c r="DF220" s="36">
        <v>6.7070000000000004E-8</v>
      </c>
      <c r="DG220" s="36">
        <v>2.9207116709799998</v>
      </c>
      <c r="DH220" s="36">
        <v>1038.0412891868</v>
      </c>
      <c r="DI220" s="30">
        <f t="shared" si="204"/>
        <v>-6.3937983526358639E-8</v>
      </c>
      <c r="DJ220" s="30">
        <f t="shared" si="205"/>
        <v>-6.3939549897383333E-8</v>
      </c>
      <c r="DK220" s="30">
        <f t="shared" si="206"/>
        <v>-6.3939549908275779E-8</v>
      </c>
      <c r="DL220" s="30">
        <f t="shared" si="207"/>
        <v>-6.3939549908275872E-8</v>
      </c>
      <c r="DN220" s="36">
        <v>1.482E-8</v>
      </c>
      <c r="DO220" s="36">
        <v>0.83066678204</v>
      </c>
      <c r="DP220" s="36">
        <v>529.16970023279998</v>
      </c>
      <c r="DQ220" s="30">
        <f t="shared" si="208"/>
        <v>-7.5246744072410547E-9</v>
      </c>
      <c r="DR220" s="30">
        <f t="shared" si="209"/>
        <v>-7.5251777587818399E-9</v>
      </c>
      <c r="DS220" s="30">
        <f t="shared" si="210"/>
        <v>-7.5251777622825013E-9</v>
      </c>
      <c r="DT220" s="30">
        <f t="shared" si="211"/>
        <v>-7.525177762282536E-9</v>
      </c>
      <c r="DV220" s="36"/>
      <c r="DW220" s="36"/>
      <c r="DX220" s="36"/>
      <c r="ED220" s="36"/>
      <c r="EE220" s="36"/>
      <c r="EF220" s="36"/>
      <c r="EL220" s="36"/>
      <c r="EM220" s="36"/>
      <c r="EN220" s="36"/>
      <c r="ET220" s="36"/>
      <c r="EU220" s="36"/>
      <c r="EV220" s="36"/>
    </row>
    <row r="221" spans="14:152" s="30" customFormat="1" ht="12.75">
      <c r="N221" s="36">
        <v>3.5660000000000003E-8</v>
      </c>
      <c r="O221" s="36">
        <v>5.4824394337499998</v>
      </c>
      <c r="P221" s="36">
        <v>750.10360753340001</v>
      </c>
      <c r="Q221" s="30">
        <f t="shared" si="192"/>
        <v>8.7312167204899042E-9</v>
      </c>
      <c r="R221" s="30">
        <f t="shared" si="193"/>
        <v>8.7331488988032126E-9</v>
      </c>
      <c r="S221" s="30">
        <f t="shared" si="194"/>
        <v>8.7331489122410164E-9</v>
      </c>
      <c r="T221" s="30">
        <f t="shared" si="195"/>
        <v>8.7331489122411388E-9</v>
      </c>
      <c r="V221" s="36">
        <v>6.9200000000000001E-9</v>
      </c>
      <c r="W221" s="36">
        <v>2.5116238476600001</v>
      </c>
      <c r="X221" s="36">
        <v>916.93228005540004</v>
      </c>
      <c r="Y221" s="30">
        <f t="shared" si="196"/>
        <v>-5.8288711172636472E-9</v>
      </c>
      <c r="Z221" s="30">
        <f t="shared" si="197"/>
        <v>-5.8291258941895261E-9</v>
      </c>
      <c r="AA221" s="30">
        <f t="shared" si="198"/>
        <v>-5.8291258959613503E-9</v>
      </c>
      <c r="AB221" s="30">
        <f t="shared" si="199"/>
        <v>-5.8291258959613635E-9</v>
      </c>
      <c r="AD221" s="36"/>
      <c r="AE221" s="36"/>
      <c r="AF221" s="36"/>
      <c r="AL221" s="36"/>
      <c r="AM221" s="36"/>
      <c r="AN221" s="36"/>
      <c r="AT221" s="36"/>
      <c r="AU221" s="36"/>
      <c r="AV221" s="36"/>
      <c r="BB221" s="36"/>
      <c r="BC221" s="36"/>
      <c r="BD221" s="36"/>
      <c r="BJ221" s="36">
        <v>1.26E-9</v>
      </c>
      <c r="BK221" s="36">
        <v>5.1483291982599999</v>
      </c>
      <c r="BL221" s="36">
        <v>2207.6295405954002</v>
      </c>
      <c r="BM221" s="30">
        <f t="shared" si="200"/>
        <v>8.6981819948163481E-10</v>
      </c>
      <c r="BN221" s="30">
        <f t="shared" si="201"/>
        <v>8.6966825269379092E-10</v>
      </c>
      <c r="BO221" s="30">
        <f t="shared" si="202"/>
        <v>8.6966825165086072E-10</v>
      </c>
      <c r="BP221" s="30">
        <f t="shared" si="203"/>
        <v>8.6966825165085255E-10</v>
      </c>
      <c r="BR221" s="36"/>
      <c r="BS221" s="36"/>
      <c r="BT221" s="36"/>
      <c r="BZ221" s="36"/>
      <c r="CA221" s="36"/>
      <c r="CB221" s="36"/>
      <c r="CH221" s="36"/>
      <c r="CI221" s="36"/>
      <c r="CJ221" s="36"/>
      <c r="CP221" s="36"/>
      <c r="CQ221" s="36"/>
      <c r="CR221" s="36"/>
      <c r="CX221" s="36"/>
      <c r="CY221" s="36"/>
      <c r="CZ221" s="36"/>
      <c r="DF221" s="36">
        <v>7.1429999999999998E-8</v>
      </c>
      <c r="DG221" s="36">
        <v>0.18218134889000001</v>
      </c>
      <c r="DH221" s="36">
        <v>731.94436026870005</v>
      </c>
      <c r="DI221" s="30">
        <f t="shared" si="204"/>
        <v>-5.3010763143357102E-8</v>
      </c>
      <c r="DJ221" s="30">
        <f t="shared" si="205"/>
        <v>-5.3008152302183354E-8</v>
      </c>
      <c r="DK221" s="30">
        <f t="shared" si="206"/>
        <v>-5.300815228402496E-8</v>
      </c>
      <c r="DL221" s="30">
        <f t="shared" si="207"/>
        <v>-5.3008152284024788E-8</v>
      </c>
      <c r="DN221" s="36">
        <v>1.1490000000000001E-8</v>
      </c>
      <c r="DO221" s="36">
        <v>3.9114202385699999</v>
      </c>
      <c r="DP221" s="36">
        <v>99.911380480899993</v>
      </c>
      <c r="DQ221" s="30">
        <f t="shared" si="208"/>
        <v>-1.1223342403347792E-8</v>
      </c>
      <c r="DR221" s="30">
        <f t="shared" si="209"/>
        <v>-1.1223360722156029E-8</v>
      </c>
      <c r="DS221" s="30">
        <f t="shared" si="210"/>
        <v>-1.1223360722283432E-8</v>
      </c>
      <c r="DT221" s="30">
        <f t="shared" si="211"/>
        <v>-1.1223360722283432E-8</v>
      </c>
      <c r="DV221" s="36"/>
      <c r="DW221" s="36"/>
      <c r="DX221" s="36"/>
      <c r="ED221" s="36"/>
      <c r="EE221" s="36"/>
      <c r="EF221" s="36"/>
      <c r="EL221" s="36"/>
      <c r="EM221" s="36"/>
      <c r="EN221" s="36"/>
      <c r="ET221" s="36"/>
      <c r="EU221" s="36"/>
      <c r="EV221" s="36"/>
    </row>
    <row r="222" spans="14:152" s="30" customFormat="1" ht="12.75">
      <c r="N222" s="36">
        <v>4.3299999999999997E-8</v>
      </c>
      <c r="O222" s="36">
        <v>0.84941756639999999</v>
      </c>
      <c r="P222" s="36">
        <v>531.17543780289998</v>
      </c>
      <c r="Q222" s="30">
        <f t="shared" si="192"/>
        <v>-2.1699791335820431E-8</v>
      </c>
      <c r="R222" s="30">
        <f t="shared" si="193"/>
        <v>-2.1701274161457951E-8</v>
      </c>
      <c r="S222" s="30">
        <f t="shared" si="194"/>
        <v>-2.1701274171770567E-8</v>
      </c>
      <c r="T222" s="30">
        <f t="shared" si="195"/>
        <v>-2.1701274171770647E-8</v>
      </c>
      <c r="V222" s="36">
        <v>7.8399999999999994E-9</v>
      </c>
      <c r="W222" s="36">
        <v>4.2365151131200003</v>
      </c>
      <c r="X222" s="36">
        <v>195.13984817330001</v>
      </c>
      <c r="Y222" s="30">
        <f t="shared" si="196"/>
        <v>-7.839342074380992E-9</v>
      </c>
      <c r="Z222" s="30">
        <f t="shared" si="197"/>
        <v>-7.8393435501781377E-9</v>
      </c>
      <c r="AA222" s="30">
        <f t="shared" si="198"/>
        <v>-7.8393435501883964E-9</v>
      </c>
      <c r="AB222" s="30">
        <f t="shared" si="199"/>
        <v>-7.8393435501883964E-9</v>
      </c>
      <c r="AD222" s="36"/>
      <c r="AE222" s="36"/>
      <c r="AF222" s="36"/>
      <c r="AL222" s="36"/>
      <c r="AM222" s="36"/>
      <c r="AN222" s="36"/>
      <c r="AT222" s="36"/>
      <c r="AU222" s="36"/>
      <c r="AV222" s="36"/>
      <c r="BB222" s="36"/>
      <c r="BC222" s="36"/>
      <c r="BD222" s="36"/>
      <c r="BJ222" s="36">
        <v>1.26E-9</v>
      </c>
      <c r="BK222" s="36">
        <v>3.41994798109</v>
      </c>
      <c r="BL222" s="36">
        <v>2.4476805547999998</v>
      </c>
      <c r="BM222" s="30">
        <f t="shared" si="200"/>
        <v>-1.2160878092439683E-9</v>
      </c>
      <c r="BN222" s="30">
        <f t="shared" si="201"/>
        <v>-1.2160878693755032E-9</v>
      </c>
      <c r="BO222" s="30">
        <f t="shared" si="202"/>
        <v>-1.2160878693759215E-9</v>
      </c>
      <c r="BP222" s="30">
        <f t="shared" si="203"/>
        <v>-1.2160878693759215E-9</v>
      </c>
      <c r="BR222" s="36"/>
      <c r="BS222" s="36"/>
      <c r="BT222" s="36"/>
      <c r="BZ222" s="36"/>
      <c r="CA222" s="36"/>
      <c r="CB222" s="36"/>
      <c r="CH222" s="36"/>
      <c r="CI222" s="36"/>
      <c r="CJ222" s="36"/>
      <c r="CP222" s="36"/>
      <c r="CQ222" s="36"/>
      <c r="CR222" s="36"/>
      <c r="CX222" s="36"/>
      <c r="CY222" s="36"/>
      <c r="CZ222" s="36"/>
      <c r="DF222" s="36">
        <v>7.3090000000000001E-8</v>
      </c>
      <c r="DG222" s="36">
        <v>6.2708453347699997</v>
      </c>
      <c r="DH222" s="36">
        <v>21.340641002400002</v>
      </c>
      <c r="DI222" s="30">
        <f t="shared" si="204"/>
        <v>7.2466944661538772E-8</v>
      </c>
      <c r="DJ222" s="30">
        <f t="shared" si="205"/>
        <v>7.2466929520279814E-8</v>
      </c>
      <c r="DK222" s="30">
        <f t="shared" si="206"/>
        <v>7.2466929520174517E-8</v>
      </c>
      <c r="DL222" s="30">
        <f t="shared" si="207"/>
        <v>7.2466929520174504E-8</v>
      </c>
      <c r="DN222" s="36">
        <v>1.1140000000000001E-8</v>
      </c>
      <c r="DO222" s="36">
        <v>3.5333963729</v>
      </c>
      <c r="DP222" s="36">
        <v>483.2205421786</v>
      </c>
      <c r="DQ222" s="30">
        <f t="shared" si="208"/>
        <v>7.317460220321187E-9</v>
      </c>
      <c r="DR222" s="30">
        <f t="shared" si="209"/>
        <v>7.3177626139795221E-9</v>
      </c>
      <c r="DS222" s="30">
        <f t="shared" si="210"/>
        <v>7.3177626160825734E-9</v>
      </c>
      <c r="DT222" s="30">
        <f t="shared" si="211"/>
        <v>7.3177626160825916E-9</v>
      </c>
      <c r="DV222" s="36"/>
      <c r="DW222" s="36"/>
      <c r="DX222" s="36"/>
      <c r="ED222" s="36"/>
      <c r="EE222" s="36"/>
      <c r="EF222" s="36"/>
      <c r="EL222" s="36"/>
      <c r="EM222" s="36"/>
      <c r="EN222" s="36"/>
      <c r="ET222" s="36"/>
      <c r="EU222" s="36"/>
      <c r="EV222" s="36"/>
    </row>
    <row r="223" spans="14:152" s="30" customFormat="1" ht="12.75">
      <c r="N223" s="36">
        <v>4.0930000000000003E-8</v>
      </c>
      <c r="O223" s="36">
        <v>0.19980340452000001</v>
      </c>
      <c r="P223" s="36">
        <v>525.02509864859996</v>
      </c>
      <c r="Q223" s="30">
        <f t="shared" si="192"/>
        <v>-3.7197890220507529E-8</v>
      </c>
      <c r="R223" s="30">
        <f t="shared" si="193"/>
        <v>-3.719855812434523E-8</v>
      </c>
      <c r="S223" s="30">
        <f t="shared" si="194"/>
        <v>-3.7198558128990167E-8</v>
      </c>
      <c r="T223" s="30">
        <f t="shared" si="195"/>
        <v>-3.7198558128990206E-8</v>
      </c>
      <c r="V223" s="36">
        <v>7.6199999999999997E-9</v>
      </c>
      <c r="W223" s="36">
        <v>1.12201139619</v>
      </c>
      <c r="X223" s="36">
        <v>732.69511979410004</v>
      </c>
      <c r="Y223" s="30">
        <f t="shared" si="196"/>
        <v>-7.4664033450538893E-9</v>
      </c>
      <c r="Z223" s="30">
        <f t="shared" si="197"/>
        <v>-7.4664864297459492E-9</v>
      </c>
      <c r="AA223" s="30">
        <f t="shared" si="198"/>
        <v>-7.4664864303237084E-9</v>
      </c>
      <c r="AB223" s="30">
        <f t="shared" si="199"/>
        <v>-7.4664864303237134E-9</v>
      </c>
      <c r="AD223" s="36"/>
      <c r="AE223" s="36"/>
      <c r="AF223" s="36"/>
      <c r="AL223" s="36"/>
      <c r="AM223" s="36"/>
      <c r="AN223" s="36"/>
      <c r="AT223" s="36"/>
      <c r="AU223" s="36"/>
      <c r="AV223" s="36"/>
      <c r="BB223" s="36"/>
      <c r="BC223" s="36"/>
      <c r="BD223" s="36"/>
      <c r="BJ223" s="36">
        <v>1.27E-9</v>
      </c>
      <c r="BK223" s="36">
        <v>0.39825164051</v>
      </c>
      <c r="BL223" s="36">
        <v>70.849445304200003</v>
      </c>
      <c r="BM223" s="30">
        <f t="shared" si="200"/>
        <v>1.2699813341932826E-9</v>
      </c>
      <c r="BN223" s="30">
        <f t="shared" si="201"/>
        <v>1.2699813705208038E-9</v>
      </c>
      <c r="BO223" s="30">
        <f t="shared" si="202"/>
        <v>1.2699813705210563E-9</v>
      </c>
      <c r="BP223" s="30">
        <f t="shared" si="203"/>
        <v>1.2699813705210563E-9</v>
      </c>
      <c r="BR223" s="36"/>
      <c r="BS223" s="36"/>
      <c r="BT223" s="36"/>
      <c r="BZ223" s="36"/>
      <c r="CA223" s="36"/>
      <c r="CB223" s="36"/>
      <c r="CH223" s="36"/>
      <c r="CI223" s="36"/>
      <c r="CJ223" s="36"/>
      <c r="CP223" s="36"/>
      <c r="CQ223" s="36"/>
      <c r="CR223" s="36"/>
      <c r="CX223" s="36"/>
      <c r="CY223" s="36"/>
      <c r="CZ223" s="36"/>
      <c r="DF223" s="36">
        <v>6.1350000000000003E-8</v>
      </c>
      <c r="DG223" s="36">
        <v>2.67651237303</v>
      </c>
      <c r="DH223" s="36">
        <v>312.4597163935</v>
      </c>
      <c r="DI223" s="30">
        <f t="shared" si="204"/>
        <v>3.5982215838027184E-8</v>
      </c>
      <c r="DJ223" s="30">
        <f t="shared" si="205"/>
        <v>3.5983372568215262E-8</v>
      </c>
      <c r="DK223" s="30">
        <f t="shared" si="206"/>
        <v>3.5983372576260024E-8</v>
      </c>
      <c r="DL223" s="30">
        <f t="shared" si="207"/>
        <v>3.598337257626009E-8</v>
      </c>
      <c r="DN223" s="36">
        <v>1.1949999999999999E-8</v>
      </c>
      <c r="DO223" s="36">
        <v>4.1630107599899997</v>
      </c>
      <c r="DP223" s="36">
        <v>203.00415469949999</v>
      </c>
      <c r="DQ223" s="30">
        <f t="shared" si="208"/>
        <v>-1.1885242376416139E-8</v>
      </c>
      <c r="DR223" s="30">
        <f t="shared" si="209"/>
        <v>-1.188522358481848E-8</v>
      </c>
      <c r="DS223" s="30">
        <f t="shared" si="210"/>
        <v>-1.1885223584687779E-8</v>
      </c>
      <c r="DT223" s="30">
        <f t="shared" si="211"/>
        <v>-1.1885223584687777E-8</v>
      </c>
      <c r="DV223" s="36"/>
      <c r="DW223" s="36"/>
      <c r="DX223" s="36"/>
      <c r="ED223" s="36"/>
      <c r="EE223" s="36"/>
      <c r="EF223" s="36"/>
      <c r="EL223" s="36"/>
      <c r="EM223" s="36"/>
      <c r="EN223" s="36"/>
      <c r="ET223" s="36"/>
      <c r="EU223" s="36"/>
      <c r="EV223" s="36"/>
    </row>
    <row r="224" spans="14:152" s="30" customFormat="1" ht="12.75">
      <c r="N224" s="36">
        <v>4.0219999999999999E-8</v>
      </c>
      <c r="O224" s="36">
        <v>1.9229331133700001</v>
      </c>
      <c r="P224" s="36">
        <v>1512.8068240082</v>
      </c>
      <c r="Q224" s="30">
        <f t="shared" si="192"/>
        <v>3.9557535828349892E-8</v>
      </c>
      <c r="R224" s="30">
        <f t="shared" si="193"/>
        <v>3.9556716212671686E-8</v>
      </c>
      <c r="S224" s="30">
        <f t="shared" si="194"/>
        <v>3.9556716206969685E-8</v>
      </c>
      <c r="T224" s="30">
        <f t="shared" si="195"/>
        <v>3.9556716206969632E-8</v>
      </c>
      <c r="V224" s="36">
        <v>6.17E-9</v>
      </c>
      <c r="W224" s="36">
        <v>5.8092092508100004</v>
      </c>
      <c r="X224" s="36">
        <v>739.05790726949999</v>
      </c>
      <c r="Y224" s="30">
        <f t="shared" si="196"/>
        <v>-8.6496683075152906E-10</v>
      </c>
      <c r="Z224" s="30">
        <f t="shared" si="197"/>
        <v>-8.6463045292243012E-10</v>
      </c>
      <c r="AA224" s="30">
        <f t="shared" si="198"/>
        <v>-8.6463045058298354E-10</v>
      </c>
      <c r="AB224" s="30">
        <f t="shared" si="199"/>
        <v>-8.6463045058296182E-10</v>
      </c>
      <c r="AD224" s="36"/>
      <c r="AE224" s="36"/>
      <c r="AF224" s="36"/>
      <c r="AL224" s="36"/>
      <c r="AM224" s="36"/>
      <c r="AN224" s="36"/>
      <c r="AT224" s="36"/>
      <c r="AU224" s="36"/>
      <c r="AV224" s="36"/>
      <c r="BB224" s="36"/>
      <c r="BC224" s="36"/>
      <c r="BD224" s="36"/>
      <c r="BJ224" s="36">
        <v>1.2300000000000001E-9</v>
      </c>
      <c r="BK224" s="36">
        <v>4.7786555052299997</v>
      </c>
      <c r="BL224" s="36">
        <v>2524.0214102519999</v>
      </c>
      <c r="BM224" s="30">
        <f t="shared" si="200"/>
        <v>-1.2032816525733232E-9</v>
      </c>
      <c r="BN224" s="30">
        <f t="shared" si="201"/>
        <v>-1.2033295788177649E-9</v>
      </c>
      <c r="BO224" s="30">
        <f t="shared" si="202"/>
        <v>-1.2033295791509341E-9</v>
      </c>
      <c r="BP224" s="30">
        <f t="shared" si="203"/>
        <v>-1.203329579150937E-9</v>
      </c>
      <c r="BR224" s="36"/>
      <c r="BS224" s="36"/>
      <c r="BT224" s="36"/>
      <c r="BZ224" s="36"/>
      <c r="CA224" s="36"/>
      <c r="CB224" s="36"/>
      <c r="CH224" s="36"/>
      <c r="CI224" s="36"/>
      <c r="CJ224" s="36"/>
      <c r="CP224" s="36"/>
      <c r="CQ224" s="36"/>
      <c r="CR224" s="36"/>
      <c r="CX224" s="36"/>
      <c r="CY224" s="36"/>
      <c r="CZ224" s="36"/>
      <c r="DF224" s="36">
        <v>5.5579999999999999E-8</v>
      </c>
      <c r="DG224" s="36">
        <v>3.8341916028799998</v>
      </c>
      <c r="DH224" s="36">
        <v>534.35683154059996</v>
      </c>
      <c r="DI224" s="30">
        <f t="shared" si="204"/>
        <v>3.5779476342739817E-8</v>
      </c>
      <c r="DJ224" s="30">
        <f t="shared" si="205"/>
        <v>3.5781169554812118E-8</v>
      </c>
      <c r="DK224" s="30">
        <f t="shared" si="206"/>
        <v>3.5781169566587848E-8</v>
      </c>
      <c r="DL224" s="30">
        <f t="shared" si="207"/>
        <v>3.5781169566587961E-8</v>
      </c>
      <c r="DN224" s="36">
        <v>1.0999999999999999E-8</v>
      </c>
      <c r="DO224" s="36">
        <v>1.7476928522299999</v>
      </c>
      <c r="DP224" s="36">
        <v>497.44763618019999</v>
      </c>
      <c r="DQ224" s="30">
        <f t="shared" si="208"/>
        <v>5.8463512204120433E-9</v>
      </c>
      <c r="DR224" s="30">
        <f t="shared" si="209"/>
        <v>5.8460058899583062E-9</v>
      </c>
      <c r="DS224" s="30">
        <f t="shared" si="210"/>
        <v>5.8460058875565766E-9</v>
      </c>
      <c r="DT224" s="30">
        <f t="shared" si="211"/>
        <v>5.8460058875565559E-9</v>
      </c>
      <c r="DV224" s="36"/>
      <c r="DW224" s="36"/>
      <c r="DX224" s="36"/>
      <c r="ED224" s="36"/>
      <c r="EE224" s="36"/>
      <c r="EF224" s="36"/>
      <c r="EL224" s="36"/>
      <c r="EM224" s="36"/>
      <c r="EN224" s="36"/>
      <c r="ET224" s="36"/>
      <c r="EU224" s="36"/>
      <c r="EV224" s="36"/>
    </row>
    <row r="225" spans="14:152" s="30" customFormat="1" ht="12.75">
      <c r="N225" s="36">
        <v>3.4E-8</v>
      </c>
      <c r="O225" s="36">
        <v>6.0030235587499998</v>
      </c>
      <c r="P225" s="36">
        <v>1.2238402773999999</v>
      </c>
      <c r="Q225" s="30">
        <f t="shared" si="192"/>
        <v>3.2609818253651514E-8</v>
      </c>
      <c r="R225" s="30">
        <f t="shared" si="193"/>
        <v>3.2609817376242993E-8</v>
      </c>
      <c r="S225" s="30">
        <f t="shared" si="194"/>
        <v>3.2609817376236891E-8</v>
      </c>
      <c r="T225" s="30">
        <f t="shared" si="195"/>
        <v>3.2609817376236891E-8</v>
      </c>
      <c r="V225" s="36">
        <v>7.2699999999999999E-9</v>
      </c>
      <c r="W225" s="36">
        <v>4.2440182269799998</v>
      </c>
      <c r="X225" s="36">
        <v>760.25553592000006</v>
      </c>
      <c r="Y225" s="30">
        <f t="shared" si="196"/>
        <v>7.2670006834155003E-9</v>
      </c>
      <c r="Z225" s="30">
        <f t="shared" si="197"/>
        <v>7.2670124989130794E-9</v>
      </c>
      <c r="AA225" s="30">
        <f t="shared" si="198"/>
        <v>7.2670124989951729E-9</v>
      </c>
      <c r="AB225" s="30">
        <f t="shared" si="199"/>
        <v>7.2670124989951729E-9</v>
      </c>
      <c r="AD225" s="36"/>
      <c r="AE225" s="36"/>
      <c r="AF225" s="36"/>
      <c r="AL225" s="36"/>
      <c r="AM225" s="36"/>
      <c r="AN225" s="36"/>
      <c r="AT225" s="36"/>
      <c r="AU225" s="36"/>
      <c r="AV225" s="36"/>
      <c r="BB225" s="36"/>
      <c r="BC225" s="36"/>
      <c r="BD225" s="36"/>
      <c r="BJ225" s="36">
        <v>1.2300000000000001E-9</v>
      </c>
      <c r="BK225" s="36">
        <v>0.46184813516000001</v>
      </c>
      <c r="BL225" s="36">
        <v>647.01083331480004</v>
      </c>
      <c r="BM225" s="30">
        <f t="shared" si="200"/>
        <v>-1.2298417358114592E-9</v>
      </c>
      <c r="BN225" s="30">
        <f t="shared" si="201"/>
        <v>-1.2298426854878765E-9</v>
      </c>
      <c r="BO225" s="30">
        <f t="shared" si="202"/>
        <v>-1.2298426854944714E-9</v>
      </c>
      <c r="BP225" s="30">
        <f t="shared" si="203"/>
        <v>-1.2298426854944714E-9</v>
      </c>
      <c r="BR225" s="36"/>
      <c r="BS225" s="36"/>
      <c r="BT225" s="36"/>
      <c r="BZ225" s="36"/>
      <c r="CA225" s="36"/>
      <c r="CB225" s="36"/>
      <c r="CH225" s="36"/>
      <c r="CI225" s="36"/>
      <c r="CJ225" s="36"/>
      <c r="CP225" s="36"/>
      <c r="CQ225" s="36"/>
      <c r="CR225" s="36"/>
      <c r="CX225" s="36"/>
      <c r="CY225" s="36"/>
      <c r="CZ225" s="36"/>
      <c r="DF225" s="36">
        <v>5.3440000000000001E-8</v>
      </c>
      <c r="DG225" s="36">
        <v>5.2529475001900003</v>
      </c>
      <c r="DH225" s="36">
        <v>1048.3362299252999</v>
      </c>
      <c r="DI225" s="30">
        <f t="shared" si="204"/>
        <v>4.5287834441163738E-8</v>
      </c>
      <c r="DJ225" s="30">
        <f t="shared" si="205"/>
        <v>4.5285618510880329E-8</v>
      </c>
      <c r="DK225" s="30">
        <f t="shared" si="206"/>
        <v>4.5285618495468048E-8</v>
      </c>
      <c r="DL225" s="30">
        <f t="shared" si="207"/>
        <v>4.5285618495467922E-8</v>
      </c>
      <c r="DN225" s="36">
        <v>1.4580000000000001E-8</v>
      </c>
      <c r="DO225" s="36">
        <v>5.1931512087799998</v>
      </c>
      <c r="DP225" s="36">
        <v>1592.2542890215</v>
      </c>
      <c r="DQ225" s="30">
        <f t="shared" si="208"/>
        <v>-1.2839446116987489E-8</v>
      </c>
      <c r="DR225" s="30">
        <f t="shared" si="209"/>
        <v>-1.2838626510290977E-8</v>
      </c>
      <c r="DS225" s="30">
        <f t="shared" si="210"/>
        <v>-1.2838626504590161E-8</v>
      </c>
      <c r="DT225" s="30">
        <f t="shared" si="211"/>
        <v>-1.2838626504590111E-8</v>
      </c>
      <c r="DV225" s="36"/>
      <c r="DW225" s="36"/>
      <c r="DX225" s="36"/>
      <c r="ED225" s="36"/>
      <c r="EE225" s="36"/>
      <c r="EF225" s="36"/>
      <c r="EL225" s="36"/>
      <c r="EM225" s="36"/>
      <c r="EN225" s="36"/>
      <c r="ET225" s="36"/>
      <c r="EU225" s="36"/>
      <c r="EV225" s="36"/>
    </row>
    <row r="226" spans="14:152" s="30" customFormat="1" ht="12.75">
      <c r="N226" s="36">
        <v>3.4959999999999997E-8</v>
      </c>
      <c r="O226" s="36">
        <v>0.31252921473</v>
      </c>
      <c r="P226" s="36">
        <v>597.35901666109999</v>
      </c>
      <c r="Q226" s="30">
        <f t="shared" si="192"/>
        <v>-3.4608020255331135E-8</v>
      </c>
      <c r="R226" s="30">
        <f t="shared" si="193"/>
        <v>-3.4608240448383268E-8</v>
      </c>
      <c r="S226" s="30">
        <f t="shared" si="194"/>
        <v>-3.4608240449914426E-8</v>
      </c>
      <c r="T226" s="30">
        <f t="shared" si="195"/>
        <v>-3.4608240449914439E-8</v>
      </c>
      <c r="V226" s="36">
        <v>5.9099999999999997E-9</v>
      </c>
      <c r="W226" s="36">
        <v>3.2607500657199999</v>
      </c>
      <c r="X226" s="36">
        <v>202.25339517410001</v>
      </c>
      <c r="Y226" s="30">
        <f t="shared" si="196"/>
        <v>-3.1819826181862013E-9</v>
      </c>
      <c r="Z226" s="30">
        <f t="shared" si="197"/>
        <v>-3.1819075729895122E-9</v>
      </c>
      <c r="AA226" s="30">
        <f t="shared" si="198"/>
        <v>-3.1819075724675873E-9</v>
      </c>
      <c r="AB226" s="30">
        <f t="shared" si="199"/>
        <v>-3.1819075724675827E-9</v>
      </c>
      <c r="AD226" s="36"/>
      <c r="AE226" s="36"/>
      <c r="AF226" s="36"/>
      <c r="AL226" s="36"/>
      <c r="AM226" s="36"/>
      <c r="AN226" s="36"/>
      <c r="AT226" s="36"/>
      <c r="AU226" s="36"/>
      <c r="AV226" s="36"/>
      <c r="BB226" s="36"/>
      <c r="BC226" s="36"/>
      <c r="BD226" s="36"/>
      <c r="BJ226" s="36">
        <v>1.44E-9</v>
      </c>
      <c r="BK226" s="36">
        <v>3.6026185272700002</v>
      </c>
      <c r="BL226" s="36">
        <v>1058.4187223427</v>
      </c>
      <c r="BM226" s="30">
        <f t="shared" si="200"/>
        <v>-9.2222692967530835E-10</v>
      </c>
      <c r="BN226" s="30">
        <f t="shared" si="201"/>
        <v>-9.2231413558071068E-10</v>
      </c>
      <c r="BO226" s="30">
        <f t="shared" si="202"/>
        <v>-9.2231413618718906E-10</v>
      </c>
      <c r="BP226" s="30">
        <f t="shared" si="203"/>
        <v>-9.2231413618719392E-10</v>
      </c>
      <c r="BR226" s="36"/>
      <c r="BS226" s="36"/>
      <c r="BT226" s="36"/>
      <c r="BZ226" s="36"/>
      <c r="CA226" s="36"/>
      <c r="CB226" s="36"/>
      <c r="CH226" s="36"/>
      <c r="CI226" s="36"/>
      <c r="CJ226" s="36"/>
      <c r="CP226" s="36"/>
      <c r="CQ226" s="36"/>
      <c r="CR226" s="36"/>
      <c r="CX226" s="36"/>
      <c r="CY226" s="36"/>
      <c r="CZ226" s="36"/>
      <c r="DF226" s="36">
        <v>7.5040000000000002E-8</v>
      </c>
      <c r="DG226" s="36">
        <v>0.74281415471000001</v>
      </c>
      <c r="DH226" s="36">
        <v>457.61767951299998</v>
      </c>
      <c r="DI226" s="30">
        <f t="shared" si="204"/>
        <v>-1.6645634060632522E-8</v>
      </c>
      <c r="DJ226" s="30">
        <f t="shared" si="205"/>
        <v>-1.6648128709090431E-8</v>
      </c>
      <c r="DK226" s="30">
        <f t="shared" si="206"/>
        <v>-1.6648128726440105E-8</v>
      </c>
      <c r="DL226" s="30">
        <f t="shared" si="207"/>
        <v>-1.6648128726440237E-8</v>
      </c>
      <c r="DN226" s="36">
        <v>1.123E-8</v>
      </c>
      <c r="DO226" s="36">
        <v>1.45270581179</v>
      </c>
      <c r="DP226" s="36">
        <v>533.88375078859997</v>
      </c>
      <c r="DQ226" s="30">
        <f t="shared" si="208"/>
        <v>7.1088549472355242E-10</v>
      </c>
      <c r="DR226" s="30">
        <f t="shared" si="209"/>
        <v>7.1043970789462271E-10</v>
      </c>
      <c r="DS226" s="30">
        <f t="shared" si="210"/>
        <v>7.1043970479426768E-10</v>
      </c>
      <c r="DT226" s="30">
        <f t="shared" si="211"/>
        <v>7.1043970479424276E-10</v>
      </c>
      <c r="DV226" s="36"/>
      <c r="DW226" s="36"/>
      <c r="DX226" s="36"/>
      <c r="ED226" s="36"/>
      <c r="EE226" s="36"/>
      <c r="EF226" s="36"/>
      <c r="EL226" s="36"/>
      <c r="EM226" s="36"/>
      <c r="EN226" s="36"/>
      <c r="ET226" s="36"/>
      <c r="EU226" s="36"/>
      <c r="EV226" s="36"/>
    </row>
    <row r="227" spans="14:152" s="30" customFormat="1" ht="12.75">
      <c r="N227" s="36">
        <v>3.299E-8</v>
      </c>
      <c r="O227" s="36">
        <v>4.2759669448100004</v>
      </c>
      <c r="P227" s="36">
        <v>526.77020378780003</v>
      </c>
      <c r="Q227" s="30">
        <f t="shared" si="192"/>
        <v>7.0559035208813237E-9</v>
      </c>
      <c r="R227" s="30">
        <f t="shared" si="193"/>
        <v>7.0571682749026659E-9</v>
      </c>
      <c r="S227" s="30">
        <f t="shared" si="194"/>
        <v>7.0571682836987316E-9</v>
      </c>
      <c r="T227" s="30">
        <f t="shared" si="195"/>
        <v>7.0571682836988036E-9</v>
      </c>
      <c r="V227" s="36">
        <v>5.52E-9</v>
      </c>
      <c r="W227" s="36">
        <v>5.8353355003900003</v>
      </c>
      <c r="X227" s="36">
        <v>526.77020378780003</v>
      </c>
      <c r="Y227" s="30">
        <f t="shared" si="196"/>
        <v>-5.3784231593838714E-9</v>
      </c>
      <c r="Z227" s="30">
        <f t="shared" si="197"/>
        <v>-5.3783744056182476E-9</v>
      </c>
      <c r="AA227" s="30">
        <f t="shared" si="198"/>
        <v>-5.3783744052791457E-9</v>
      </c>
      <c r="AB227" s="30">
        <f t="shared" si="199"/>
        <v>-5.3783744052791433E-9</v>
      </c>
      <c r="AD227" s="36"/>
      <c r="AE227" s="36"/>
      <c r="AF227" s="36"/>
      <c r="AL227" s="36"/>
      <c r="AM227" s="36"/>
      <c r="AN227" s="36"/>
      <c r="AT227" s="36"/>
      <c r="AU227" s="36"/>
      <c r="AV227" s="36"/>
      <c r="BB227" s="36"/>
      <c r="BC227" s="36"/>
      <c r="BD227" s="36"/>
      <c r="BJ227" s="36">
        <v>1.5799999999999999E-9</v>
      </c>
      <c r="BK227" s="36">
        <v>3.7623191525199999</v>
      </c>
      <c r="BL227" s="36">
        <v>92.047073954699997</v>
      </c>
      <c r="BM227" s="30">
        <f t="shared" si="200"/>
        <v>-1.5703872595278869E-9</v>
      </c>
      <c r="BN227" s="30">
        <f t="shared" si="201"/>
        <v>-1.5703884528955152E-9</v>
      </c>
      <c r="BO227" s="30">
        <f t="shared" si="202"/>
        <v>-1.5703884529038148E-9</v>
      </c>
      <c r="BP227" s="30">
        <f t="shared" si="203"/>
        <v>-1.5703884529038148E-9</v>
      </c>
      <c r="BR227" s="36"/>
      <c r="BS227" s="36"/>
      <c r="BT227" s="36"/>
      <c r="BZ227" s="36"/>
      <c r="CA227" s="36"/>
      <c r="CB227" s="36"/>
      <c r="CH227" s="36"/>
      <c r="CI227" s="36"/>
      <c r="CJ227" s="36"/>
      <c r="CP227" s="36"/>
      <c r="CQ227" s="36"/>
      <c r="CR227" s="36"/>
      <c r="CX227" s="36"/>
      <c r="CY227" s="36"/>
      <c r="CZ227" s="36"/>
      <c r="DF227" s="36">
        <v>5.3349999999999998E-8</v>
      </c>
      <c r="DG227" s="36">
        <v>6.2305992442399996</v>
      </c>
      <c r="DH227" s="36">
        <v>551.03160609700001</v>
      </c>
      <c r="DI227" s="30">
        <f t="shared" si="204"/>
        <v>-5.3319579441027416E-8</v>
      </c>
      <c r="DJ227" s="30">
        <f t="shared" si="205"/>
        <v>-5.3319653348537688E-8</v>
      </c>
      <c r="DK227" s="30">
        <f t="shared" si="206"/>
        <v>-5.3319653349051387E-8</v>
      </c>
      <c r="DL227" s="30">
        <f t="shared" si="207"/>
        <v>-5.3319653349051394E-8</v>
      </c>
      <c r="DN227" s="36">
        <v>1.078E-8</v>
      </c>
      <c r="DO227" s="36">
        <v>5.2399179293999998</v>
      </c>
      <c r="DP227" s="36">
        <v>1159.2933106701</v>
      </c>
      <c r="DQ227" s="30">
        <f t="shared" si="208"/>
        <v>4.027816461354178E-9</v>
      </c>
      <c r="DR227" s="30">
        <f t="shared" si="209"/>
        <v>4.0269528056637107E-9</v>
      </c>
      <c r="DS227" s="30">
        <f t="shared" si="210"/>
        <v>4.0269527996570659E-9</v>
      </c>
      <c r="DT227" s="30">
        <f t="shared" si="211"/>
        <v>4.0269527996570121E-9</v>
      </c>
      <c r="DV227" s="36"/>
      <c r="DW227" s="36"/>
      <c r="DX227" s="36"/>
      <c r="ED227" s="36"/>
      <c r="EE227" s="36"/>
      <c r="EF227" s="36"/>
      <c r="EL227" s="36"/>
      <c r="EM227" s="36"/>
      <c r="EN227" s="36"/>
      <c r="ET227" s="36"/>
      <c r="EU227" s="36"/>
      <c r="EV227" s="36"/>
    </row>
    <row r="228" spans="14:152" s="30" customFormat="1" ht="12.75">
      <c r="N228" s="36">
        <v>3.2259999999999999E-8</v>
      </c>
      <c r="O228" s="36">
        <v>2.9045526449599999</v>
      </c>
      <c r="P228" s="36">
        <v>963.4027029714</v>
      </c>
      <c r="Q228" s="30">
        <f t="shared" si="192"/>
        <v>-2.4580274648764938E-8</v>
      </c>
      <c r="R228" s="30">
        <f t="shared" si="193"/>
        <v>-2.4581774204372545E-8</v>
      </c>
      <c r="S228" s="30">
        <f t="shared" si="194"/>
        <v>-2.4581774214801188E-8</v>
      </c>
      <c r="T228" s="30">
        <f t="shared" si="195"/>
        <v>-2.4581774214801281E-8</v>
      </c>
      <c r="V228" s="36">
        <v>6.4000000000000002E-9</v>
      </c>
      <c r="W228" s="36">
        <v>1.3853087294899999</v>
      </c>
      <c r="X228" s="36">
        <v>530.6541729411</v>
      </c>
      <c r="Y228" s="30">
        <f t="shared" si="196"/>
        <v>8.866443346880871E-11</v>
      </c>
      <c r="Z228" s="30">
        <f t="shared" si="197"/>
        <v>8.8411432537501052E-11</v>
      </c>
      <c r="AA228" s="30">
        <f t="shared" si="198"/>
        <v>8.8411430777933142E-11</v>
      </c>
      <c r="AB228" s="30">
        <f t="shared" si="199"/>
        <v>8.8411430777918937E-11</v>
      </c>
      <c r="AD228" s="36"/>
      <c r="AE228" s="36"/>
      <c r="AF228" s="36"/>
      <c r="AL228" s="36"/>
      <c r="AM228" s="36"/>
      <c r="AN228" s="36"/>
      <c r="AT228" s="36"/>
      <c r="AU228" s="36"/>
      <c r="AV228" s="36"/>
      <c r="BB228" s="36"/>
      <c r="BC228" s="36"/>
      <c r="BD228" s="36"/>
      <c r="BJ228" s="36">
        <v>1.19E-9</v>
      </c>
      <c r="BK228" s="36">
        <v>4.0826691141499998</v>
      </c>
      <c r="BL228" s="36">
        <v>1585.8915015461</v>
      </c>
      <c r="BM228" s="30">
        <f t="shared" si="200"/>
        <v>-2.3406176801860897E-12</v>
      </c>
      <c r="BN228" s="30">
        <f t="shared" si="201"/>
        <v>-2.2000155933666153E-12</v>
      </c>
      <c r="BO228" s="30">
        <f t="shared" si="202"/>
        <v>-2.2000146155093015E-12</v>
      </c>
      <c r="BP228" s="30">
        <f t="shared" si="203"/>
        <v>-2.2000146155008463E-12</v>
      </c>
      <c r="BR228" s="36"/>
      <c r="BS228" s="36"/>
      <c r="BT228" s="36"/>
      <c r="BZ228" s="36"/>
      <c r="CA228" s="36"/>
      <c r="CB228" s="36"/>
      <c r="CH228" s="36"/>
      <c r="CI228" s="36"/>
      <c r="CJ228" s="36"/>
      <c r="CP228" s="36"/>
      <c r="CQ228" s="36"/>
      <c r="CR228" s="36"/>
      <c r="CX228" s="36"/>
      <c r="CY228" s="36"/>
      <c r="CZ228" s="36"/>
      <c r="DF228" s="36">
        <v>5.613E-8</v>
      </c>
      <c r="DG228" s="36">
        <v>1.51210605952</v>
      </c>
      <c r="DH228" s="36">
        <v>524.27433912319998</v>
      </c>
      <c r="DI228" s="30">
        <f t="shared" si="204"/>
        <v>9.8293416374012191E-9</v>
      </c>
      <c r="DJ228" s="30">
        <f t="shared" si="205"/>
        <v>9.8271830781554303E-9</v>
      </c>
      <c r="DK228" s="30">
        <f t="shared" si="206"/>
        <v>9.827183063143065E-9</v>
      </c>
      <c r="DL228" s="30">
        <f t="shared" si="207"/>
        <v>9.8271830631429426E-9</v>
      </c>
      <c r="DN228" s="36">
        <v>1.083E-8</v>
      </c>
      <c r="DO228" s="36">
        <v>3.5702650685499999</v>
      </c>
      <c r="DP228" s="36">
        <v>2943.5060541272001</v>
      </c>
      <c r="DQ228" s="30">
        <f t="shared" si="208"/>
        <v>1.0647486513391381E-8</v>
      </c>
      <c r="DR228" s="30">
        <f t="shared" si="209"/>
        <v>1.0647052070914954E-8</v>
      </c>
      <c r="DS228" s="30">
        <f t="shared" si="210"/>
        <v>1.0647052067891718E-8</v>
      </c>
      <c r="DT228" s="30">
        <f t="shared" si="211"/>
        <v>1.064705206789169E-8</v>
      </c>
      <c r="DV228" s="36"/>
      <c r="DW228" s="36"/>
      <c r="DX228" s="36"/>
      <c r="ED228" s="36"/>
      <c r="EE228" s="36"/>
      <c r="EF228" s="36"/>
      <c r="EL228" s="36"/>
      <c r="EM228" s="36"/>
      <c r="EN228" s="36"/>
      <c r="ET228" s="36"/>
      <c r="EU228" s="36"/>
      <c r="EV228" s="36"/>
    </row>
    <row r="229" spans="14:152" s="30" customFormat="1" ht="12.75">
      <c r="N229" s="36">
        <v>3.1499999999999998E-8</v>
      </c>
      <c r="O229" s="36">
        <v>3.81061764181</v>
      </c>
      <c r="P229" s="36">
        <v>280.96714700450002</v>
      </c>
      <c r="Q229" s="30">
        <f t="shared" si="192"/>
        <v>-1.9855400952708725E-8</v>
      </c>
      <c r="R229" s="30">
        <f t="shared" si="193"/>
        <v>-1.9854889050871862E-8</v>
      </c>
      <c r="S229" s="30">
        <f t="shared" si="194"/>
        <v>-1.9854889047311656E-8</v>
      </c>
      <c r="T229" s="30">
        <f t="shared" si="195"/>
        <v>-1.9854889047311633E-8</v>
      </c>
      <c r="V229" s="36">
        <v>5.7699999999999997E-9</v>
      </c>
      <c r="W229" s="36">
        <v>6.0910092567799996</v>
      </c>
      <c r="X229" s="36">
        <v>2531.1349572528002</v>
      </c>
      <c r="Y229" s="30">
        <f t="shared" si="196"/>
        <v>-5.1326400409000155E-10</v>
      </c>
      <c r="Z229" s="30">
        <f t="shared" si="197"/>
        <v>-5.1434776754745651E-10</v>
      </c>
      <c r="AA229" s="30">
        <f t="shared" si="198"/>
        <v>-5.1434777508473804E-10</v>
      </c>
      <c r="AB229" s="30">
        <f t="shared" si="199"/>
        <v>-5.1434777508479935E-10</v>
      </c>
      <c r="AD229" s="36"/>
      <c r="AE229" s="36"/>
      <c r="AF229" s="36"/>
      <c r="AL229" s="36"/>
      <c r="AM229" s="36"/>
      <c r="AN229" s="36"/>
      <c r="AT229" s="36"/>
      <c r="AU229" s="36"/>
      <c r="AV229" s="36"/>
      <c r="BB229" s="36"/>
      <c r="BC229" s="36"/>
      <c r="BD229" s="36"/>
      <c r="BJ229" s="36">
        <v>1.25E-9</v>
      </c>
      <c r="BK229" s="36">
        <v>2.3549672179700001</v>
      </c>
      <c r="BL229" s="36">
        <v>3163.9186965660001</v>
      </c>
      <c r="BM229" s="30">
        <f t="shared" si="200"/>
        <v>-1.0845550736937316E-9</v>
      </c>
      <c r="BN229" s="30">
        <f t="shared" si="201"/>
        <v>-1.0847015397165428E-9</v>
      </c>
      <c r="BO229" s="30">
        <f t="shared" si="202"/>
        <v>-1.0847015407349727E-9</v>
      </c>
      <c r="BP229" s="30">
        <f t="shared" si="203"/>
        <v>-1.0847015407349816E-9</v>
      </c>
      <c r="BR229" s="36"/>
      <c r="BS229" s="36"/>
      <c r="BT229" s="36"/>
      <c r="BZ229" s="36"/>
      <c r="CA229" s="36"/>
      <c r="CB229" s="36"/>
      <c r="CH229" s="36"/>
      <c r="CI229" s="36"/>
      <c r="CJ229" s="36"/>
      <c r="CP229" s="36"/>
      <c r="CQ229" s="36"/>
      <c r="CR229" s="36"/>
      <c r="CX229" s="36"/>
      <c r="CY229" s="36"/>
      <c r="CZ229" s="36"/>
      <c r="DF229" s="36">
        <v>5.2840000000000002E-8</v>
      </c>
      <c r="DG229" s="36">
        <v>2.1857918567099999</v>
      </c>
      <c r="DH229" s="36">
        <v>280.96714700450002</v>
      </c>
      <c r="DI229" s="30">
        <f t="shared" si="204"/>
        <v>4.2759932104583468E-8</v>
      </c>
      <c r="DJ229" s="30">
        <f t="shared" si="205"/>
        <v>4.2760581907901837E-8</v>
      </c>
      <c r="DK229" s="30">
        <f t="shared" si="206"/>
        <v>4.2760581912421016E-8</v>
      </c>
      <c r="DL229" s="30">
        <f t="shared" si="207"/>
        <v>4.2760581912421049E-8</v>
      </c>
      <c r="DN229" s="36">
        <v>1.0719999999999999E-8</v>
      </c>
      <c r="DO229" s="36">
        <v>7.1326599919999997E-2</v>
      </c>
      <c r="DP229" s="36">
        <v>1070.4276304530999</v>
      </c>
      <c r="DQ229" s="30">
        <f t="shared" si="208"/>
        <v>9.7907258184186107E-9</v>
      </c>
      <c r="DR229" s="30">
        <f t="shared" si="209"/>
        <v>9.791073957714433E-9</v>
      </c>
      <c r="DS229" s="30">
        <f t="shared" si="210"/>
        <v>9.79107396013545E-9</v>
      </c>
      <c r="DT229" s="30">
        <f t="shared" si="211"/>
        <v>9.7910739601354715E-9</v>
      </c>
      <c r="DV229" s="36"/>
      <c r="DW229" s="36"/>
      <c r="DX229" s="36"/>
      <c r="ED229" s="36"/>
      <c r="EE229" s="36"/>
      <c r="EF229" s="36"/>
      <c r="EL229" s="36"/>
      <c r="EM229" s="36"/>
      <c r="EN229" s="36"/>
      <c r="ET229" s="36"/>
      <c r="EU229" s="36"/>
      <c r="EV229" s="36"/>
    </row>
    <row r="230" spans="14:152" s="30" customFormat="1" ht="12.75">
      <c r="N230" s="36">
        <v>4.1290000000000001E-8</v>
      </c>
      <c r="O230" s="36">
        <v>4.7494663133100001</v>
      </c>
      <c r="P230" s="36">
        <v>0.89377187729999996</v>
      </c>
      <c r="Q230" s="30">
        <f t="shared" si="192"/>
        <v>1.3260789670757002E-9</v>
      </c>
      <c r="R230" s="30">
        <f t="shared" si="193"/>
        <v>1.3260762190575292E-9</v>
      </c>
      <c r="S230" s="30">
        <f t="shared" si="194"/>
        <v>1.3260762190384323E-9</v>
      </c>
      <c r="T230" s="30">
        <f t="shared" si="195"/>
        <v>1.3260762190384323E-9</v>
      </c>
      <c r="V230" s="36">
        <v>6.2000000000000001E-9</v>
      </c>
      <c r="W230" s="36">
        <v>3.01917904435</v>
      </c>
      <c r="X230" s="36">
        <v>902.70518605380005</v>
      </c>
      <c r="Y230" s="30">
        <f t="shared" si="196"/>
        <v>-2.5005685921837675E-9</v>
      </c>
      <c r="Z230" s="30">
        <f t="shared" si="197"/>
        <v>-2.5009501434784516E-9</v>
      </c>
      <c r="AA230" s="30">
        <f t="shared" si="198"/>
        <v>-2.5009501461320189E-9</v>
      </c>
      <c r="AB230" s="30">
        <f t="shared" si="199"/>
        <v>-2.5009501461320391E-9</v>
      </c>
      <c r="AD230" s="36"/>
      <c r="AE230" s="36"/>
      <c r="AF230" s="36"/>
      <c r="AL230" s="36"/>
      <c r="AM230" s="36"/>
      <c r="AN230" s="36"/>
      <c r="AT230" s="36"/>
      <c r="AU230" s="36"/>
      <c r="AV230" s="36"/>
      <c r="BB230" s="36"/>
      <c r="BC230" s="36"/>
      <c r="BD230" s="36"/>
      <c r="BJ230" s="36">
        <v>1.2199999999999999E-9</v>
      </c>
      <c r="BK230" s="36">
        <v>3.2102742631700001</v>
      </c>
      <c r="BL230" s="36">
        <v>3377.2177920039999</v>
      </c>
      <c r="BM230" s="30">
        <f t="shared" si="200"/>
        <v>-1.1973469212661117E-9</v>
      </c>
      <c r="BN230" s="30">
        <f t="shared" si="201"/>
        <v>-1.1974057628897377E-9</v>
      </c>
      <c r="BO230" s="30">
        <f t="shared" si="202"/>
        <v>-1.1974057632987051E-9</v>
      </c>
      <c r="BP230" s="30">
        <f t="shared" si="203"/>
        <v>-1.1974057632987084E-9</v>
      </c>
      <c r="BR230" s="36"/>
      <c r="BS230" s="36"/>
      <c r="BT230" s="36"/>
      <c r="BZ230" s="36"/>
      <c r="CA230" s="36"/>
      <c r="CB230" s="36"/>
      <c r="CH230" s="36"/>
      <c r="CI230" s="36"/>
      <c r="CJ230" s="36"/>
      <c r="CP230" s="36"/>
      <c r="CQ230" s="36"/>
      <c r="CR230" s="36"/>
      <c r="CX230" s="36"/>
      <c r="CY230" s="36"/>
      <c r="CZ230" s="36"/>
      <c r="DF230" s="36">
        <v>5.4749999999999997E-8</v>
      </c>
      <c r="DG230" s="36">
        <v>5.95864753605</v>
      </c>
      <c r="DH230" s="36">
        <v>539.98590583309999</v>
      </c>
      <c r="DI230" s="30">
        <f t="shared" si="204"/>
        <v>-5.389521848341389E-8</v>
      </c>
      <c r="DJ230" s="30">
        <f t="shared" si="205"/>
        <v>-5.389483074728274E-8</v>
      </c>
      <c r="DK230" s="30">
        <f t="shared" si="206"/>
        <v>-5.3894830744585814E-8</v>
      </c>
      <c r="DL230" s="30">
        <f t="shared" si="207"/>
        <v>-5.3894830744585794E-8</v>
      </c>
      <c r="DN230" s="36">
        <v>1.037E-8</v>
      </c>
      <c r="DO230" s="36">
        <v>5.4895559897600004</v>
      </c>
      <c r="DP230" s="36">
        <v>1585.8915015461</v>
      </c>
      <c r="DQ230" s="30">
        <f t="shared" si="208"/>
        <v>-1.0234318279712838E-8</v>
      </c>
      <c r="DR230" s="30">
        <f t="shared" si="209"/>
        <v>-1.023412065447521E-8</v>
      </c>
      <c r="DS230" s="30">
        <f t="shared" si="210"/>
        <v>-1.0234120653100272E-8</v>
      </c>
      <c r="DT230" s="30">
        <f t="shared" si="211"/>
        <v>-1.023412065310026E-8</v>
      </c>
      <c r="DV230" s="36"/>
      <c r="DW230" s="36"/>
      <c r="DX230" s="36"/>
      <c r="ED230" s="36"/>
      <c r="EE230" s="36"/>
      <c r="EF230" s="36"/>
      <c r="EL230" s="36"/>
      <c r="EM230" s="36"/>
      <c r="EN230" s="36"/>
      <c r="ET230" s="36"/>
      <c r="EU230" s="36"/>
      <c r="EV230" s="36"/>
    </row>
    <row r="231" spans="14:152" s="30" customFormat="1" ht="12.75">
      <c r="N231" s="36">
        <v>3.84E-8</v>
      </c>
      <c r="O231" s="36">
        <v>1.9106440518600001</v>
      </c>
      <c r="P231" s="36">
        <v>378.64329525170001</v>
      </c>
      <c r="Q231" s="30">
        <f t="shared" si="192"/>
        <v>3.7717844653488828E-8</v>
      </c>
      <c r="R231" s="30">
        <f t="shared" si="193"/>
        <v>3.7717641361931569E-8</v>
      </c>
      <c r="S231" s="30">
        <f t="shared" si="194"/>
        <v>3.7717641360517613E-8</v>
      </c>
      <c r="T231" s="30">
        <f t="shared" si="195"/>
        <v>3.7717641360517606E-8</v>
      </c>
      <c r="V231" s="36">
        <v>7.2200000000000003E-9</v>
      </c>
      <c r="W231" s="36">
        <v>5.1817115955700004</v>
      </c>
      <c r="X231" s="36">
        <v>1.4844727083</v>
      </c>
      <c r="Y231" s="30">
        <f t="shared" si="196"/>
        <v>3.212367129243985E-9</v>
      </c>
      <c r="Z231" s="30">
        <f t="shared" si="197"/>
        <v>3.2123664141226277E-9</v>
      </c>
      <c r="AA231" s="30">
        <f t="shared" si="198"/>
        <v>3.2123664141176543E-9</v>
      </c>
      <c r="AB231" s="30">
        <f t="shared" si="199"/>
        <v>3.2123664141176543E-9</v>
      </c>
      <c r="AD231" s="36"/>
      <c r="AE231" s="36"/>
      <c r="AF231" s="36"/>
      <c r="AL231" s="36"/>
      <c r="AM231" s="36"/>
      <c r="AN231" s="36"/>
      <c r="AT231" s="36"/>
      <c r="AU231" s="36"/>
      <c r="AV231" s="36"/>
      <c r="BB231" s="36"/>
      <c r="BC231" s="36"/>
      <c r="BD231" s="36"/>
      <c r="BJ231" s="36">
        <v>1.21E-9</v>
      </c>
      <c r="BK231" s="36">
        <v>3.3977038191600002</v>
      </c>
      <c r="BL231" s="36">
        <v>18.159247264699999</v>
      </c>
      <c r="BM231" s="30">
        <f t="shared" si="200"/>
        <v>-1.1954142869202223E-9</v>
      </c>
      <c r="BN231" s="30">
        <f t="shared" si="201"/>
        <v>-1.195414540332042E-9</v>
      </c>
      <c r="BO231" s="30">
        <f t="shared" si="202"/>
        <v>-1.1954145403338043E-9</v>
      </c>
      <c r="BP231" s="30">
        <f t="shared" si="203"/>
        <v>-1.1954145403338043E-9</v>
      </c>
      <c r="BR231" s="36"/>
      <c r="BS231" s="36"/>
      <c r="BT231" s="36"/>
      <c r="BZ231" s="36"/>
      <c r="CA231" s="36"/>
      <c r="CB231" s="36"/>
      <c r="CH231" s="36"/>
      <c r="CI231" s="36"/>
      <c r="CJ231" s="36"/>
      <c r="CP231" s="36"/>
      <c r="CQ231" s="36"/>
      <c r="CR231" s="36"/>
      <c r="CX231" s="36"/>
      <c r="CY231" s="36"/>
      <c r="CZ231" s="36"/>
      <c r="DF231" s="36">
        <v>5.0559999999999997E-8</v>
      </c>
      <c r="DG231" s="36">
        <v>0.37387972537000003</v>
      </c>
      <c r="DH231" s="36">
        <v>529.53090640020002</v>
      </c>
      <c r="DI231" s="30">
        <f t="shared" si="204"/>
        <v>-4.2306795237351755E-8</v>
      </c>
      <c r="DJ231" s="30">
        <f t="shared" si="205"/>
        <v>-4.230788741148008E-8</v>
      </c>
      <c r="DK231" s="30">
        <f t="shared" si="206"/>
        <v>-4.2307887419075696E-8</v>
      </c>
      <c r="DL231" s="30">
        <f t="shared" si="207"/>
        <v>-4.2307887419075756E-8</v>
      </c>
      <c r="DN231" s="36">
        <v>1.343E-8</v>
      </c>
      <c r="DO231" s="36">
        <v>0.29600445633</v>
      </c>
      <c r="DP231" s="36">
        <v>860.30992875280003</v>
      </c>
      <c r="DQ231" s="30">
        <f t="shared" si="208"/>
        <v>-3.1707163162024536E-9</v>
      </c>
      <c r="DR231" s="30">
        <f t="shared" si="209"/>
        <v>-3.169879842342355E-9</v>
      </c>
      <c r="DS231" s="30">
        <f t="shared" si="210"/>
        <v>-3.1698798365248057E-9</v>
      </c>
      <c r="DT231" s="30">
        <f t="shared" si="211"/>
        <v>-3.1698798365247594E-9</v>
      </c>
      <c r="DV231" s="36"/>
      <c r="DW231" s="36"/>
      <c r="DX231" s="36"/>
      <c r="ED231" s="36"/>
      <c r="EE231" s="36"/>
      <c r="EF231" s="36"/>
      <c r="EL231" s="36"/>
      <c r="EM231" s="36"/>
      <c r="EN231" s="36"/>
      <c r="ET231" s="36"/>
      <c r="EU231" s="36"/>
      <c r="EV231" s="36"/>
    </row>
    <row r="232" spans="14:152" s="30" customFormat="1" ht="12.75">
      <c r="N232" s="36">
        <v>3.0570000000000002E-8</v>
      </c>
      <c r="O232" s="36">
        <v>1.6558965968499999</v>
      </c>
      <c r="P232" s="36">
        <v>528.94020556919997</v>
      </c>
      <c r="Q232" s="30">
        <f t="shared" si="192"/>
        <v>8.8570642254320618E-9</v>
      </c>
      <c r="R232" s="30">
        <f t="shared" si="193"/>
        <v>8.8559112029167578E-9</v>
      </c>
      <c r="S232" s="30">
        <f t="shared" si="194"/>
        <v>8.8559111948976884E-9</v>
      </c>
      <c r="T232" s="30">
        <f t="shared" si="195"/>
        <v>8.8559111948976107E-9</v>
      </c>
      <c r="V232" s="36">
        <v>5.4000000000000004E-9</v>
      </c>
      <c r="W232" s="36">
        <v>3.7880923082</v>
      </c>
      <c r="X232" s="36">
        <v>2957.7331481288002</v>
      </c>
      <c r="Y232" s="30">
        <f t="shared" si="196"/>
        <v>5.3945566189522478E-9</v>
      </c>
      <c r="Z232" s="30">
        <f t="shared" si="197"/>
        <v>5.3945030724055717E-9</v>
      </c>
      <c r="AA232" s="30">
        <f t="shared" si="198"/>
        <v>5.394503072032256E-9</v>
      </c>
      <c r="AB232" s="30">
        <f t="shared" si="199"/>
        <v>5.3945030720322535E-9</v>
      </c>
      <c r="AD232" s="36"/>
      <c r="AE232" s="36"/>
      <c r="AF232" s="36"/>
      <c r="AL232" s="36"/>
      <c r="AM232" s="36"/>
      <c r="AN232" s="36"/>
      <c r="AT232" s="36"/>
      <c r="AU232" s="36"/>
      <c r="AV232" s="36"/>
      <c r="BB232" s="36"/>
      <c r="BC232" s="36"/>
      <c r="BD232" s="36"/>
      <c r="BJ232" s="36">
        <v>1.31E-9</v>
      </c>
      <c r="BK232" s="36">
        <v>1.67926417552</v>
      </c>
      <c r="BL232" s="36">
        <v>1289.9465010146</v>
      </c>
      <c r="BM232" s="30">
        <f t="shared" si="200"/>
        <v>9.0300860747459513E-10</v>
      </c>
      <c r="BN232" s="30">
        <f t="shared" si="201"/>
        <v>9.0309981026557398E-10</v>
      </c>
      <c r="BO232" s="30">
        <f t="shared" si="202"/>
        <v>9.030998108998415E-10</v>
      </c>
      <c r="BP232" s="30">
        <f t="shared" si="203"/>
        <v>9.0309981089984667E-10</v>
      </c>
      <c r="BR232" s="36"/>
      <c r="BS232" s="36"/>
      <c r="BT232" s="36"/>
      <c r="BZ232" s="36"/>
      <c r="CA232" s="36"/>
      <c r="CB232" s="36"/>
      <c r="CH232" s="36"/>
      <c r="CI232" s="36"/>
      <c r="CJ232" s="36"/>
      <c r="CP232" s="36"/>
      <c r="CQ232" s="36"/>
      <c r="CR232" s="36"/>
      <c r="CX232" s="36"/>
      <c r="CY232" s="36"/>
      <c r="CZ232" s="36"/>
      <c r="DF232" s="36">
        <v>6.2019999999999996E-8</v>
      </c>
      <c r="DG232" s="36">
        <v>5.5381312274300001</v>
      </c>
      <c r="DH232" s="36">
        <v>2.4476805547999998</v>
      </c>
      <c r="DI232" s="30">
        <f t="shared" si="204"/>
        <v>4.5013018312444302E-8</v>
      </c>
      <c r="DJ232" s="30">
        <f t="shared" si="205"/>
        <v>4.5013010532089346E-8</v>
      </c>
      <c r="DK232" s="30">
        <f t="shared" si="206"/>
        <v>4.5013010532035235E-8</v>
      </c>
      <c r="DL232" s="30">
        <f t="shared" si="207"/>
        <v>4.5013010532035235E-8</v>
      </c>
      <c r="DN232" s="36">
        <v>1.3610000000000001E-8</v>
      </c>
      <c r="DO232" s="36">
        <v>3.4660337319400001</v>
      </c>
      <c r="DP232" s="36">
        <v>107.0249274817</v>
      </c>
      <c r="DQ232" s="30">
        <f t="shared" si="208"/>
        <v>-1.3120666923104525E-8</v>
      </c>
      <c r="DR232" s="30">
        <f t="shared" si="209"/>
        <v>-1.3120638084746352E-8</v>
      </c>
      <c r="DS232" s="30">
        <f t="shared" si="210"/>
        <v>-1.3120638084545786E-8</v>
      </c>
      <c r="DT232" s="30">
        <f t="shared" si="211"/>
        <v>-1.3120638084545784E-8</v>
      </c>
      <c r="DV232" s="36"/>
      <c r="DW232" s="36"/>
      <c r="DX232" s="36"/>
      <c r="ED232" s="36"/>
      <c r="EE232" s="36"/>
      <c r="EF232" s="36"/>
      <c r="EL232" s="36"/>
      <c r="EM232" s="36"/>
      <c r="EN232" s="36"/>
      <c r="ET232" s="36"/>
      <c r="EU232" s="36"/>
      <c r="EV232" s="36"/>
    </row>
    <row r="233" spans="14:152" s="30" customFormat="1" ht="12.75">
      <c r="N233" s="36">
        <v>3.0110000000000003E-8</v>
      </c>
      <c r="O233" s="36">
        <v>1.59276337369</v>
      </c>
      <c r="P233" s="36">
        <v>224.34479570190001</v>
      </c>
      <c r="Q233" s="30">
        <f t="shared" si="192"/>
        <v>2.8296189191855611E-8</v>
      </c>
      <c r="R233" s="30">
        <f t="shared" si="193"/>
        <v>2.8296361221611579E-8</v>
      </c>
      <c r="S233" s="30">
        <f t="shared" si="194"/>
        <v>2.8296361222807983E-8</v>
      </c>
      <c r="T233" s="30">
        <f t="shared" si="195"/>
        <v>2.8296361222807993E-8</v>
      </c>
      <c r="V233" s="36">
        <v>5.2300000000000003E-9</v>
      </c>
      <c r="W233" s="36">
        <v>3.6388237600000002</v>
      </c>
      <c r="X233" s="36">
        <v>437.64389113990001</v>
      </c>
      <c r="Y233" s="30">
        <f t="shared" si="196"/>
        <v>1.835153228362257E-9</v>
      </c>
      <c r="Z233" s="30">
        <f t="shared" si="197"/>
        <v>1.8353129122959546E-9</v>
      </c>
      <c r="AA233" s="30">
        <f t="shared" si="198"/>
        <v>1.8353129134065147E-9</v>
      </c>
      <c r="AB233" s="30">
        <f t="shared" si="199"/>
        <v>1.8353129134065236E-9</v>
      </c>
      <c r="AD233" s="36"/>
      <c r="AE233" s="36"/>
      <c r="AF233" s="36"/>
      <c r="AL233" s="36"/>
      <c r="AM233" s="36"/>
      <c r="AN233" s="36"/>
      <c r="AT233" s="36"/>
      <c r="AU233" s="36"/>
      <c r="AV233" s="36"/>
      <c r="BB233" s="36"/>
      <c r="BC233" s="36"/>
      <c r="BD233" s="36"/>
      <c r="BJ233" s="36">
        <v>1.15E-9</v>
      </c>
      <c r="BK233" s="36">
        <v>2.3573547156600001</v>
      </c>
      <c r="BL233" s="36">
        <v>1550.9398596460001</v>
      </c>
      <c r="BM233" s="30">
        <f t="shared" si="200"/>
        <v>1.1490221782057415E-9</v>
      </c>
      <c r="BN233" s="30">
        <f t="shared" si="201"/>
        <v>1.1490276491215139E-9</v>
      </c>
      <c r="BO233" s="30">
        <f t="shared" si="202"/>
        <v>1.1490276491595096E-9</v>
      </c>
      <c r="BP233" s="30">
        <f t="shared" si="203"/>
        <v>1.14902764915951E-9</v>
      </c>
      <c r="BR233" s="36"/>
      <c r="BS233" s="36"/>
      <c r="BT233" s="36"/>
      <c r="BZ233" s="36"/>
      <c r="CA233" s="36"/>
      <c r="CB233" s="36"/>
      <c r="CH233" s="36"/>
      <c r="CI233" s="36"/>
      <c r="CJ233" s="36"/>
      <c r="CP233" s="36"/>
      <c r="CQ233" s="36"/>
      <c r="CR233" s="36"/>
      <c r="CX233" s="36"/>
      <c r="CY233" s="36"/>
      <c r="CZ233" s="36"/>
      <c r="DF233" s="36">
        <v>5.4900000000000002E-8</v>
      </c>
      <c r="DG233" s="36">
        <v>5.9769244419899996</v>
      </c>
      <c r="DH233" s="36">
        <v>227.52618943959999</v>
      </c>
      <c r="DI233" s="30">
        <f t="shared" si="204"/>
        <v>1.6469408041776711E-10</v>
      </c>
      <c r="DJ233" s="30">
        <f t="shared" si="205"/>
        <v>1.6376345712449951E-10</v>
      </c>
      <c r="DK233" s="30">
        <f t="shared" si="206"/>
        <v>1.6376345065218885E-10</v>
      </c>
      <c r="DL233" s="30">
        <f t="shared" si="207"/>
        <v>1.637634506521401E-10</v>
      </c>
      <c r="DN233" s="36">
        <v>1.061E-8</v>
      </c>
      <c r="DO233" s="36">
        <v>2.4458070682600002</v>
      </c>
      <c r="DP233" s="36">
        <v>1048.3362299252999</v>
      </c>
      <c r="DQ233" s="30">
        <f t="shared" si="208"/>
        <v>-1.0342146267504097E-8</v>
      </c>
      <c r="DR233" s="30">
        <f t="shared" si="209"/>
        <v>-1.0341961208652177E-8</v>
      </c>
      <c r="DS233" s="30">
        <f t="shared" si="210"/>
        <v>-1.0341961207364914E-8</v>
      </c>
      <c r="DT233" s="30">
        <f t="shared" si="211"/>
        <v>-1.0341961207364904E-8</v>
      </c>
      <c r="DV233" s="36"/>
      <c r="DW233" s="36"/>
      <c r="DX233" s="36"/>
      <c r="ED233" s="36"/>
      <c r="EE233" s="36"/>
      <c r="EF233" s="36"/>
      <c r="EL233" s="36"/>
      <c r="EM233" s="36"/>
      <c r="EN233" s="36"/>
      <c r="ET233" s="36"/>
      <c r="EU233" s="36"/>
      <c r="EV233" s="36"/>
    </row>
    <row r="234" spans="14:152" s="30" customFormat="1" ht="12.75">
      <c r="N234" s="36">
        <v>3.1960000000000003E-8</v>
      </c>
      <c r="O234" s="36">
        <v>5.8658845287299997</v>
      </c>
      <c r="P234" s="36">
        <v>4.1446015842000001</v>
      </c>
      <c r="Q234" s="30">
        <f t="shared" si="192"/>
        <v>2.8912039145951079E-8</v>
      </c>
      <c r="R234" s="30">
        <f t="shared" si="193"/>
        <v>2.8912034939956848E-8</v>
      </c>
      <c r="S234" s="30">
        <f t="shared" si="194"/>
        <v>2.8912034939927595E-8</v>
      </c>
      <c r="T234" s="30">
        <f t="shared" si="195"/>
        <v>2.8912034939927595E-8</v>
      </c>
      <c r="V234" s="36">
        <v>5.2700000000000002E-9</v>
      </c>
      <c r="W234" s="36">
        <v>5.8079642755499998</v>
      </c>
      <c r="X234" s="36">
        <v>3053.7123753465999</v>
      </c>
      <c r="Y234" s="30">
        <f t="shared" si="196"/>
        <v>6.7268082278193695E-10</v>
      </c>
      <c r="Z234" s="30">
        <f t="shared" si="197"/>
        <v>6.7386997492286744E-10</v>
      </c>
      <c r="AA234" s="30">
        <f t="shared" si="198"/>
        <v>6.7386998319304629E-10</v>
      </c>
      <c r="AB234" s="30">
        <f t="shared" si="199"/>
        <v>6.7386998319312053E-10</v>
      </c>
      <c r="AD234" s="36"/>
      <c r="AE234" s="36"/>
      <c r="AF234" s="36"/>
      <c r="AL234" s="36"/>
      <c r="AM234" s="36"/>
      <c r="AN234" s="36"/>
      <c r="AT234" s="36"/>
      <c r="AU234" s="36"/>
      <c r="AV234" s="36"/>
      <c r="BB234" s="36"/>
      <c r="BC234" s="36"/>
      <c r="BD234" s="36"/>
      <c r="BJ234" s="36">
        <v>1.26E-9</v>
      </c>
      <c r="BK234" s="36">
        <v>2.4083381451300001</v>
      </c>
      <c r="BL234" s="36">
        <v>106.2741679563</v>
      </c>
      <c r="BM234" s="30">
        <f t="shared" si="200"/>
        <v>-3.0964938771282713E-10</v>
      </c>
      <c r="BN234" s="30">
        <f t="shared" si="201"/>
        <v>-3.0963971733304761E-10</v>
      </c>
      <c r="BO234" s="30">
        <f t="shared" si="202"/>
        <v>-3.0963971726579245E-10</v>
      </c>
      <c r="BP234" s="30">
        <f t="shared" si="203"/>
        <v>-3.0963971726579168E-10</v>
      </c>
      <c r="BR234" s="36"/>
      <c r="BS234" s="36"/>
      <c r="BT234" s="36"/>
      <c r="BZ234" s="36"/>
      <c r="CA234" s="36"/>
      <c r="CB234" s="36"/>
      <c r="CH234" s="36"/>
      <c r="CI234" s="36"/>
      <c r="CJ234" s="36"/>
      <c r="CP234" s="36"/>
      <c r="CQ234" s="36"/>
      <c r="CR234" s="36"/>
      <c r="CX234" s="36"/>
      <c r="CY234" s="36"/>
      <c r="CZ234" s="36"/>
      <c r="DF234" s="36">
        <v>6.2660000000000007E-8</v>
      </c>
      <c r="DG234" s="36">
        <v>0.76632858238000001</v>
      </c>
      <c r="DH234" s="36">
        <v>938.12990870589999</v>
      </c>
      <c r="DI234" s="30">
        <f t="shared" si="204"/>
        <v>-1.7147027236051658E-8</v>
      </c>
      <c r="DJ234" s="30">
        <f t="shared" si="205"/>
        <v>-1.7142814855565852E-8</v>
      </c>
      <c r="DK234" s="30">
        <f t="shared" si="206"/>
        <v>-1.7142814826269325E-8</v>
      </c>
      <c r="DL234" s="30">
        <f t="shared" si="207"/>
        <v>-1.7142814826269113E-8</v>
      </c>
      <c r="DN234" s="36">
        <v>1.002E-8</v>
      </c>
      <c r="DO234" s="36">
        <v>5.5521611741000001</v>
      </c>
      <c r="DP234" s="36">
        <v>337.73251065900001</v>
      </c>
      <c r="DQ234" s="30">
        <f t="shared" si="208"/>
        <v>-8.6045991464639704E-9</v>
      </c>
      <c r="DR234" s="30">
        <f t="shared" si="209"/>
        <v>-8.6047283335282435E-9</v>
      </c>
      <c r="DS234" s="30">
        <f t="shared" si="210"/>
        <v>-8.604728334426694E-9</v>
      </c>
      <c r="DT234" s="30">
        <f t="shared" si="211"/>
        <v>-8.6047283344267006E-9</v>
      </c>
      <c r="DV234" s="36"/>
      <c r="DW234" s="36"/>
      <c r="DX234" s="36"/>
      <c r="ED234" s="36"/>
      <c r="EE234" s="36"/>
      <c r="EF234" s="36"/>
      <c r="EL234" s="36"/>
      <c r="EM234" s="36"/>
      <c r="EN234" s="36"/>
      <c r="ET234" s="36"/>
      <c r="EU234" s="36"/>
      <c r="EV234" s="36"/>
    </row>
    <row r="235" spans="14:152" s="30" customFormat="1" ht="12.75">
      <c r="N235" s="36">
        <v>3.6279999999999998E-8</v>
      </c>
      <c r="O235" s="36">
        <v>7.9302258969999997E-2</v>
      </c>
      <c r="P235" s="36">
        <v>558.00214074589996</v>
      </c>
      <c r="Q235" s="30">
        <f t="shared" si="192"/>
        <v>-3.5987760990590501E-8</v>
      </c>
      <c r="R235" s="30">
        <f t="shared" si="193"/>
        <v>-3.5987952010521382E-8</v>
      </c>
      <c r="S235" s="30">
        <f t="shared" si="194"/>
        <v>-3.5987952011849669E-8</v>
      </c>
      <c r="T235" s="30">
        <f t="shared" si="195"/>
        <v>-3.5987952011849682E-8</v>
      </c>
      <c r="V235" s="36">
        <v>4.8799999999999997E-9</v>
      </c>
      <c r="W235" s="36">
        <v>4.9910319030899997</v>
      </c>
      <c r="X235" s="36">
        <v>483.2205421786</v>
      </c>
      <c r="Y235" s="30">
        <f t="shared" si="196"/>
        <v>-3.2940695143791707E-9</v>
      </c>
      <c r="Z235" s="30">
        <f t="shared" si="197"/>
        <v>-3.293939890235177E-9</v>
      </c>
      <c r="AA235" s="30">
        <f t="shared" si="198"/>
        <v>-3.2939398893336539E-9</v>
      </c>
      <c r="AB235" s="30">
        <f t="shared" si="199"/>
        <v>-3.2939398893336457E-9</v>
      </c>
      <c r="AD235" s="36"/>
      <c r="AE235" s="36"/>
      <c r="AF235" s="36"/>
      <c r="AL235" s="36"/>
      <c r="AM235" s="36"/>
      <c r="AN235" s="36"/>
      <c r="AT235" s="36"/>
      <c r="AU235" s="36"/>
      <c r="AV235" s="36"/>
      <c r="BB235" s="36"/>
      <c r="BC235" s="36"/>
      <c r="BD235" s="36"/>
      <c r="BJ235" s="36">
        <v>1.31E-9</v>
      </c>
      <c r="BK235" s="36">
        <v>1.3761047452899999</v>
      </c>
      <c r="BL235" s="36">
        <v>1023.9572075371</v>
      </c>
      <c r="BM235" s="30">
        <f t="shared" si="200"/>
        <v>-5.2348536192731679E-10</v>
      </c>
      <c r="BN235" s="30">
        <f t="shared" si="201"/>
        <v>-5.2339374973405817E-10</v>
      </c>
      <c r="BO235" s="30">
        <f t="shared" si="202"/>
        <v>-5.2339374909690421E-10</v>
      </c>
      <c r="BP235" s="30">
        <f t="shared" si="203"/>
        <v>-5.2339374909689883E-10</v>
      </c>
      <c r="BR235" s="36"/>
      <c r="BS235" s="36"/>
      <c r="BT235" s="36"/>
      <c r="BZ235" s="36"/>
      <c r="CA235" s="36"/>
      <c r="CB235" s="36"/>
      <c r="CH235" s="36"/>
      <c r="CI235" s="36"/>
      <c r="CJ235" s="36"/>
      <c r="CP235" s="36"/>
      <c r="CQ235" s="36"/>
      <c r="CR235" s="36"/>
      <c r="CX235" s="36"/>
      <c r="CY235" s="36"/>
      <c r="CZ235" s="36"/>
      <c r="DF235" s="36">
        <v>5.7499999999999999E-8</v>
      </c>
      <c r="DG235" s="36">
        <v>2.1349632351199999</v>
      </c>
      <c r="DH235" s="36">
        <v>191.9584544356</v>
      </c>
      <c r="DI235" s="30">
        <f t="shared" si="204"/>
        <v>2.7575079906402465E-8</v>
      </c>
      <c r="DJ235" s="30">
        <f t="shared" si="205"/>
        <v>2.7575801504457246E-8</v>
      </c>
      <c r="DK235" s="30">
        <f t="shared" si="206"/>
        <v>2.7575801509475784E-8</v>
      </c>
      <c r="DL235" s="30">
        <f t="shared" si="207"/>
        <v>2.757580150947583E-8</v>
      </c>
      <c r="DN235" s="36">
        <v>9.8099999999999998E-9</v>
      </c>
      <c r="DO235" s="36">
        <v>3.1550098702299998</v>
      </c>
      <c r="DP235" s="36">
        <v>70.849445304200003</v>
      </c>
      <c r="DQ235" s="30">
        <f t="shared" si="208"/>
        <v>-9.1123355141631207E-9</v>
      </c>
      <c r="DR235" s="30">
        <f t="shared" si="209"/>
        <v>-9.1123163353322033E-9</v>
      </c>
      <c r="DS235" s="30">
        <f t="shared" si="210"/>
        <v>-9.1123163351988188E-9</v>
      </c>
      <c r="DT235" s="30">
        <f t="shared" si="211"/>
        <v>-9.1123163351988171E-9</v>
      </c>
      <c r="DV235" s="36"/>
      <c r="DW235" s="36"/>
      <c r="DX235" s="36"/>
      <c r="ED235" s="36"/>
      <c r="EE235" s="36"/>
      <c r="EF235" s="36"/>
      <c r="EL235" s="36"/>
      <c r="EM235" s="36"/>
      <c r="EN235" s="36"/>
      <c r="ET235" s="36"/>
      <c r="EU235" s="36"/>
      <c r="EV235" s="36"/>
    </row>
    <row r="236" spans="14:152" s="30" customFormat="1" ht="12.75">
      <c r="N236" s="36">
        <v>2.932E-8</v>
      </c>
      <c r="O236" s="36">
        <v>0.41424445089</v>
      </c>
      <c r="P236" s="36">
        <v>7.8643065262</v>
      </c>
      <c r="Q236" s="30">
        <f t="shared" si="192"/>
        <v>2.732904409855682E-8</v>
      </c>
      <c r="R236" s="30">
        <f t="shared" si="193"/>
        <v>2.7329050320977119E-8</v>
      </c>
      <c r="S236" s="30">
        <f t="shared" si="194"/>
        <v>2.7329050321020394E-8</v>
      </c>
      <c r="T236" s="30">
        <f t="shared" si="195"/>
        <v>2.7329050321020394E-8</v>
      </c>
      <c r="V236" s="36">
        <v>5.5700000000000004E-9</v>
      </c>
      <c r="W236" s="36">
        <v>4.1138120216100003</v>
      </c>
      <c r="X236" s="36">
        <v>2854.6403739102002</v>
      </c>
      <c r="Y236" s="30">
        <f t="shared" si="196"/>
        <v>3.665965552143527E-9</v>
      </c>
      <c r="Z236" s="30">
        <f t="shared" si="197"/>
        <v>3.6668573403051685E-9</v>
      </c>
      <c r="AA236" s="30">
        <f t="shared" si="198"/>
        <v>3.6668573465067951E-9</v>
      </c>
      <c r="AB236" s="30">
        <f t="shared" si="199"/>
        <v>3.6668573465068467E-9</v>
      </c>
      <c r="AD236" s="36"/>
      <c r="AE236" s="36"/>
      <c r="AF236" s="36"/>
      <c r="AL236" s="36"/>
      <c r="AM236" s="36"/>
      <c r="AN236" s="36"/>
      <c r="AT236" s="36"/>
      <c r="AU236" s="36"/>
      <c r="AV236" s="36"/>
      <c r="BB236" s="36"/>
      <c r="BC236" s="36"/>
      <c r="BD236" s="36"/>
      <c r="BJ236" s="36">
        <v>1.21E-9</v>
      </c>
      <c r="BK236" s="36">
        <v>1.60252617273</v>
      </c>
      <c r="BL236" s="36">
        <v>10.294940738499999</v>
      </c>
      <c r="BM236" s="30">
        <f t="shared" si="200"/>
        <v>3.0671671759695552E-11</v>
      </c>
      <c r="BN236" s="30">
        <f t="shared" si="201"/>
        <v>3.0672599532780115E-11</v>
      </c>
      <c r="BO236" s="30">
        <f t="shared" si="202"/>
        <v>3.0672599539232666E-11</v>
      </c>
      <c r="BP236" s="30">
        <f t="shared" si="203"/>
        <v>3.0672599539232666E-11</v>
      </c>
      <c r="BR236" s="36"/>
      <c r="BS236" s="36"/>
      <c r="BT236" s="36"/>
      <c r="BZ236" s="36"/>
      <c r="CA236" s="36"/>
      <c r="CB236" s="36"/>
      <c r="CH236" s="36"/>
      <c r="CI236" s="36"/>
      <c r="CJ236" s="36"/>
      <c r="CP236" s="36"/>
      <c r="CQ236" s="36"/>
      <c r="CR236" s="36"/>
      <c r="CX236" s="36"/>
      <c r="CY236" s="36"/>
      <c r="CZ236" s="36"/>
      <c r="DF236" s="36">
        <v>5.2180000000000001E-8</v>
      </c>
      <c r="DG236" s="36">
        <v>4.6933526685400002</v>
      </c>
      <c r="DH236" s="36">
        <v>560.71045373159996</v>
      </c>
      <c r="DI236" s="30">
        <f t="shared" si="204"/>
        <v>-7.1256377704544088E-10</v>
      </c>
      <c r="DJ236" s="30">
        <f t="shared" si="205"/>
        <v>-7.103841886977516E-10</v>
      </c>
      <c r="DK236" s="30">
        <f t="shared" si="206"/>
        <v>-7.103841735391714E-10</v>
      </c>
      <c r="DL236" s="30">
        <f t="shared" si="207"/>
        <v>-7.1038417353903243E-10</v>
      </c>
      <c r="DN236" s="36">
        <v>1.007E-8</v>
      </c>
      <c r="DO236" s="36">
        <v>4.1150405043599996</v>
      </c>
      <c r="DP236" s="36">
        <v>501.23677709139997</v>
      </c>
      <c r="DQ236" s="30">
        <f t="shared" si="208"/>
        <v>2.3437467811632939E-9</v>
      </c>
      <c r="DR236" s="30">
        <f t="shared" si="209"/>
        <v>2.344112501425073E-9</v>
      </c>
      <c r="DS236" s="30">
        <f t="shared" si="210"/>
        <v>2.3441125039685653E-9</v>
      </c>
      <c r="DT236" s="30">
        <f t="shared" si="211"/>
        <v>2.3441125039685872E-9</v>
      </c>
      <c r="DV236" s="36"/>
      <c r="DW236" s="36"/>
      <c r="DX236" s="36"/>
      <c r="ED236" s="36"/>
      <c r="EE236" s="36"/>
      <c r="EF236" s="36"/>
      <c r="EL236" s="36"/>
      <c r="EM236" s="36"/>
      <c r="EN236" s="36"/>
      <c r="ET236" s="36"/>
      <c r="EU236" s="36"/>
      <c r="EV236" s="36"/>
    </row>
    <row r="237" spans="14:152" s="30" customFormat="1" ht="12.75">
      <c r="N237" s="36">
        <v>3.316E-8</v>
      </c>
      <c r="O237" s="36">
        <v>2.7021169779499998</v>
      </c>
      <c r="P237" s="36">
        <v>532.61172640140001</v>
      </c>
      <c r="Q237" s="30">
        <f t="shared" si="192"/>
        <v>3.2121017922569952E-8</v>
      </c>
      <c r="R237" s="30">
        <f t="shared" si="193"/>
        <v>3.2120691098570486E-8</v>
      </c>
      <c r="S237" s="30">
        <f t="shared" si="194"/>
        <v>3.2120691096297314E-8</v>
      </c>
      <c r="T237" s="30">
        <f t="shared" si="195"/>
        <v>3.2120691096297301E-8</v>
      </c>
      <c r="V237" s="36">
        <v>4.9200000000000004E-9</v>
      </c>
      <c r="W237" s="36">
        <v>0.76371083106000004</v>
      </c>
      <c r="X237" s="36">
        <v>1603.2999892854</v>
      </c>
      <c r="Y237" s="30">
        <f t="shared" si="196"/>
        <v>-1.3214268243098843E-9</v>
      </c>
      <c r="Z237" s="30">
        <f t="shared" si="197"/>
        <v>-1.321992916014579E-9</v>
      </c>
      <c r="AA237" s="30">
        <f t="shared" si="198"/>
        <v>-1.3219929199515682E-9</v>
      </c>
      <c r="AB237" s="30">
        <f t="shared" si="199"/>
        <v>-1.3219929199516017E-9</v>
      </c>
      <c r="AD237" s="36"/>
      <c r="AE237" s="36"/>
      <c r="AF237" s="36"/>
      <c r="AL237" s="36"/>
      <c r="AM237" s="36"/>
      <c r="AN237" s="36"/>
      <c r="AT237" s="36"/>
      <c r="AU237" s="36"/>
      <c r="AV237" s="36"/>
      <c r="BB237" s="36"/>
      <c r="BC237" s="36"/>
      <c r="BD237" s="36"/>
      <c r="BJ237" s="36">
        <v>1.21E-9</v>
      </c>
      <c r="BK237" s="36">
        <v>0.61420823557000004</v>
      </c>
      <c r="BL237" s="36">
        <v>1592.2542890215</v>
      </c>
      <c r="BM237" s="30">
        <f t="shared" si="200"/>
        <v>-4.2645594549122738E-10</v>
      </c>
      <c r="BN237" s="30">
        <f t="shared" si="201"/>
        <v>-4.2659027106918593E-10</v>
      </c>
      <c r="BO237" s="30">
        <f t="shared" si="202"/>
        <v>-4.2659027200337058E-10</v>
      </c>
      <c r="BP237" s="30">
        <f t="shared" si="203"/>
        <v>-4.2659027200337854E-10</v>
      </c>
      <c r="BR237" s="36"/>
      <c r="BS237" s="36"/>
      <c r="BT237" s="36"/>
      <c r="BZ237" s="36"/>
      <c r="CA237" s="36"/>
      <c r="CB237" s="36"/>
      <c r="CH237" s="36"/>
      <c r="CI237" s="36"/>
      <c r="CJ237" s="36"/>
      <c r="CP237" s="36"/>
      <c r="CQ237" s="36"/>
      <c r="CR237" s="36"/>
      <c r="CX237" s="36"/>
      <c r="CY237" s="36"/>
      <c r="CZ237" s="36"/>
      <c r="DF237" s="36">
        <v>5.4800000000000001E-8</v>
      </c>
      <c r="DG237" s="36">
        <v>5.2115759555799999</v>
      </c>
      <c r="DH237" s="36">
        <v>1057.8974574808999</v>
      </c>
      <c r="DI237" s="30">
        <f t="shared" si="204"/>
        <v>4.3491929396060255E-8</v>
      </c>
      <c r="DJ237" s="30">
        <f t="shared" si="205"/>
        <v>4.3489301602713308E-8</v>
      </c>
      <c r="DK237" s="30">
        <f t="shared" si="206"/>
        <v>4.3489301584436633E-8</v>
      </c>
      <c r="DL237" s="30">
        <f t="shared" si="207"/>
        <v>4.3489301584436481E-8</v>
      </c>
      <c r="DN237" s="36">
        <v>9.6500000000000004E-9</v>
      </c>
      <c r="DO237" s="36">
        <v>5.63719524421</v>
      </c>
      <c r="DP237" s="36">
        <v>1603.2999892854</v>
      </c>
      <c r="DQ237" s="30">
        <f t="shared" si="208"/>
        <v>-9.5907981259636805E-9</v>
      </c>
      <c r="DR237" s="30">
        <f t="shared" si="209"/>
        <v>-9.5906705704590896E-9</v>
      </c>
      <c r="DS237" s="30">
        <f t="shared" si="210"/>
        <v>-9.5906705695714917E-9</v>
      </c>
      <c r="DT237" s="30">
        <f t="shared" si="211"/>
        <v>-9.5906705695714834E-9</v>
      </c>
      <c r="DV237" s="36"/>
      <c r="DW237" s="36"/>
      <c r="DX237" s="36"/>
      <c r="ED237" s="36"/>
      <c r="EE237" s="36"/>
      <c r="EF237" s="36"/>
      <c r="EL237" s="36"/>
      <c r="EM237" s="36"/>
      <c r="EN237" s="36"/>
      <c r="ET237" s="36"/>
      <c r="EU237" s="36"/>
      <c r="EV237" s="36"/>
    </row>
    <row r="238" spans="14:152" s="30" customFormat="1" ht="12.75">
      <c r="N238" s="36">
        <v>2.9250000000000001E-8</v>
      </c>
      <c r="O238" s="36">
        <v>4.4758036342500001</v>
      </c>
      <c r="P238" s="36">
        <v>533.88375078859997</v>
      </c>
      <c r="Q238" s="30">
        <f t="shared" si="192"/>
        <v>1.6123233386809222E-9</v>
      </c>
      <c r="R238" s="30">
        <f t="shared" si="193"/>
        <v>1.6134850104204849E-9</v>
      </c>
      <c r="S238" s="30">
        <f t="shared" si="194"/>
        <v>1.6134850184996523E-9</v>
      </c>
      <c r="T238" s="30">
        <f t="shared" si="195"/>
        <v>1.6134850184997172E-9</v>
      </c>
      <c r="V238" s="36">
        <v>4.8699999999999999E-9</v>
      </c>
      <c r="W238" s="36">
        <v>5.5538395177900002</v>
      </c>
      <c r="X238" s="36">
        <v>2627.1141844705999</v>
      </c>
      <c r="Y238" s="30">
        <f t="shared" si="196"/>
        <v>-4.4617239267878473E-9</v>
      </c>
      <c r="Z238" s="30">
        <f t="shared" si="197"/>
        <v>-4.4621058814483129E-9</v>
      </c>
      <c r="AA238" s="30">
        <f t="shared" si="198"/>
        <v>-4.4621058841041301E-9</v>
      </c>
      <c r="AB238" s="30">
        <f t="shared" si="199"/>
        <v>-4.4621058841041508E-9</v>
      </c>
      <c r="AD238" s="36"/>
      <c r="AE238" s="36"/>
      <c r="AF238" s="36"/>
      <c r="AL238" s="36"/>
      <c r="AM238" s="36"/>
      <c r="AN238" s="36"/>
      <c r="AT238" s="36"/>
      <c r="AU238" s="36"/>
      <c r="AV238" s="36"/>
      <c r="BB238" s="36"/>
      <c r="BC238" s="36"/>
      <c r="BD238" s="36"/>
      <c r="BJ238" s="36">
        <v>1.3500000000000001E-9</v>
      </c>
      <c r="BK238" s="36">
        <v>3.60177675518</v>
      </c>
      <c r="BL238" s="36">
        <v>124.433415221</v>
      </c>
      <c r="BM238" s="30">
        <f t="shared" si="200"/>
        <v>-1.3145277484404965E-9</v>
      </c>
      <c r="BN238" s="30">
        <f t="shared" si="201"/>
        <v>-1.3145248982607219E-9</v>
      </c>
      <c r="BO238" s="30">
        <f t="shared" si="202"/>
        <v>-1.3145248982408989E-9</v>
      </c>
      <c r="BP238" s="30">
        <f t="shared" si="203"/>
        <v>-1.3145248982408987E-9</v>
      </c>
      <c r="BR238" s="36"/>
      <c r="BS238" s="36"/>
      <c r="BT238" s="36"/>
      <c r="BZ238" s="36"/>
      <c r="CA238" s="36"/>
      <c r="CB238" s="36"/>
      <c r="CH238" s="36"/>
      <c r="CI238" s="36"/>
      <c r="CJ238" s="36"/>
      <c r="CP238" s="36"/>
      <c r="CQ238" s="36"/>
      <c r="CR238" s="36"/>
      <c r="CX238" s="36"/>
      <c r="CY238" s="36"/>
      <c r="CZ238" s="36"/>
      <c r="DF238" s="36">
        <v>5.7380000000000002E-8</v>
      </c>
      <c r="DG238" s="36">
        <v>0.34249718209000002</v>
      </c>
      <c r="DH238" s="36">
        <v>535.91074021810005</v>
      </c>
      <c r="DI238" s="30">
        <f t="shared" si="204"/>
        <v>-5.0002445650894448E-8</v>
      </c>
      <c r="DJ238" s="30">
        <f t="shared" si="205"/>
        <v>-5.0003569406927307E-8</v>
      </c>
      <c r="DK238" s="30">
        <f t="shared" si="206"/>
        <v>-5.0003569414742523E-8</v>
      </c>
      <c r="DL238" s="30">
        <f t="shared" si="207"/>
        <v>-5.0003569414742576E-8</v>
      </c>
      <c r="DN238" s="36">
        <v>1.083E-8</v>
      </c>
      <c r="DO238" s="36">
        <v>4.8837390981000004</v>
      </c>
      <c r="DP238" s="36">
        <v>1166.4068576709001</v>
      </c>
      <c r="DQ238" s="30">
        <f t="shared" si="208"/>
        <v>-1.3745647176720071E-10</v>
      </c>
      <c r="DR238" s="30">
        <f t="shared" si="209"/>
        <v>-1.3839752766611059E-10</v>
      </c>
      <c r="DS238" s="30">
        <f t="shared" si="210"/>
        <v>-1.383975342109501E-10</v>
      </c>
      <c r="DT238" s="30">
        <f t="shared" si="211"/>
        <v>-1.383975342110078E-10</v>
      </c>
      <c r="DV238" s="36"/>
      <c r="DW238" s="36"/>
      <c r="DX238" s="36"/>
      <c r="ED238" s="36"/>
      <c r="EE238" s="36"/>
      <c r="EF238" s="36"/>
      <c r="EL238" s="36"/>
      <c r="EM238" s="36"/>
      <c r="EN238" s="36"/>
      <c r="ET238" s="36"/>
      <c r="EU238" s="36"/>
      <c r="EV238" s="36"/>
    </row>
    <row r="239" spans="14:152" s="30" customFormat="1" ht="12.75">
      <c r="N239" s="36">
        <v>3.69E-8</v>
      </c>
      <c r="O239" s="36">
        <v>0.39897023849000002</v>
      </c>
      <c r="P239" s="36">
        <v>685.47393735269998</v>
      </c>
      <c r="Q239" s="30">
        <f t="shared" si="192"/>
        <v>-3.5658866178200749E-8</v>
      </c>
      <c r="R239" s="30">
        <f t="shared" si="193"/>
        <v>-3.5658381493525355E-8</v>
      </c>
      <c r="S239" s="30">
        <f t="shared" si="194"/>
        <v>-3.565838149015415E-8</v>
      </c>
      <c r="T239" s="30">
        <f t="shared" si="195"/>
        <v>-3.5658381490154124E-8</v>
      </c>
      <c r="V239" s="36">
        <v>4.8699999999999999E-9</v>
      </c>
      <c r="W239" s="36">
        <v>5.8651085842899997</v>
      </c>
      <c r="X239" s="36">
        <v>724.8308132679</v>
      </c>
      <c r="Y239" s="30">
        <f t="shared" si="196"/>
        <v>-1.3244718693128765E-9</v>
      </c>
      <c r="Z239" s="30">
        <f t="shared" si="197"/>
        <v>-1.3242187911370631E-9</v>
      </c>
      <c r="AA239" s="30">
        <f t="shared" si="198"/>
        <v>-1.3242187893769446E-9</v>
      </c>
      <c r="AB239" s="30">
        <f t="shared" si="199"/>
        <v>-1.3242187893769278E-9</v>
      </c>
      <c r="AD239" s="36"/>
      <c r="AE239" s="36"/>
      <c r="AF239" s="36"/>
      <c r="AL239" s="36"/>
      <c r="AM239" s="36"/>
      <c r="AN239" s="36"/>
      <c r="AT239" s="36"/>
      <c r="AU239" s="36"/>
      <c r="AV239" s="36"/>
      <c r="BB239" s="36"/>
      <c r="BC239" s="36"/>
      <c r="BD239" s="36"/>
      <c r="BJ239" s="36">
        <v>1.37E-9</v>
      </c>
      <c r="BK239" s="36">
        <v>2.4172494706199998</v>
      </c>
      <c r="BL239" s="36">
        <v>3274.1250177853999</v>
      </c>
      <c r="BM239" s="30">
        <f t="shared" si="200"/>
        <v>-1.3694470607483439E-9</v>
      </c>
      <c r="BN239" s="30">
        <f t="shared" si="201"/>
        <v>-1.369437526261023E-9</v>
      </c>
      <c r="BO239" s="30">
        <f t="shared" si="202"/>
        <v>-1.3694375261944292E-9</v>
      </c>
      <c r="BP239" s="30">
        <f t="shared" si="203"/>
        <v>-1.3694375261944286E-9</v>
      </c>
      <c r="BR239" s="36"/>
      <c r="BS239" s="36"/>
      <c r="BT239" s="36"/>
      <c r="BZ239" s="36"/>
      <c r="CA239" s="36"/>
      <c r="CB239" s="36"/>
      <c r="CH239" s="36"/>
      <c r="CI239" s="36"/>
      <c r="CJ239" s="36"/>
      <c r="CP239" s="36"/>
      <c r="CQ239" s="36"/>
      <c r="CR239" s="36"/>
      <c r="CX239" s="36"/>
      <c r="CY239" s="36"/>
      <c r="CZ239" s="36"/>
      <c r="DF239" s="36">
        <v>4.8160000000000002E-8</v>
      </c>
      <c r="DG239" s="36">
        <v>1.5132623683499999</v>
      </c>
      <c r="DH239" s="36">
        <v>2524.0214102519999</v>
      </c>
      <c r="DI239" s="30">
        <f t="shared" si="204"/>
        <v>4.7986077491730881E-8</v>
      </c>
      <c r="DJ239" s="30">
        <f t="shared" si="205"/>
        <v>4.798684561230929E-8</v>
      </c>
      <c r="DK239" s="30">
        <f t="shared" si="206"/>
        <v>4.7986845617645505E-8</v>
      </c>
      <c r="DL239" s="30">
        <f t="shared" si="207"/>
        <v>4.7986845617645551E-8</v>
      </c>
      <c r="DN239" s="36">
        <v>9.53E-9</v>
      </c>
      <c r="DO239" s="36">
        <v>2.8335202634200001</v>
      </c>
      <c r="DP239" s="36">
        <v>3583.4033404411998</v>
      </c>
      <c r="DQ239" s="30">
        <f t="shared" si="208"/>
        <v>-2.3008214676584738E-9</v>
      </c>
      <c r="DR239" s="30">
        <f t="shared" si="209"/>
        <v>-2.2983523933464201E-9</v>
      </c>
      <c r="DS239" s="30">
        <f t="shared" si="210"/>
        <v>-2.2983523761739814E-9</v>
      </c>
      <c r="DT239" s="30">
        <f t="shared" si="211"/>
        <v>-2.2983523761738172E-9</v>
      </c>
      <c r="DV239" s="36"/>
      <c r="DW239" s="36"/>
      <c r="DX239" s="36"/>
      <c r="ED239" s="36"/>
      <c r="EE239" s="36"/>
      <c r="EF239" s="36"/>
      <c r="EL239" s="36"/>
      <c r="EM239" s="36"/>
      <c r="EN239" s="36"/>
      <c r="ET239" s="36"/>
      <c r="EU239" s="36"/>
      <c r="EV239" s="36"/>
    </row>
    <row r="240" spans="14:152" s="30" customFormat="1" ht="12.75">
      <c r="N240" s="36">
        <v>3.2229999999999998E-8</v>
      </c>
      <c r="O240" s="36">
        <v>2.4583303288299998</v>
      </c>
      <c r="P240" s="36">
        <v>960.22130923370003</v>
      </c>
      <c r="Q240" s="30">
        <f t="shared" si="192"/>
        <v>-3.1011023477614903E-8</v>
      </c>
      <c r="R240" s="30">
        <f t="shared" si="193"/>
        <v>-3.1011651515304846E-8</v>
      </c>
      <c r="S240" s="30">
        <f t="shared" si="194"/>
        <v>-3.1011651519672155E-8</v>
      </c>
      <c r="T240" s="30">
        <f t="shared" si="195"/>
        <v>-3.1011651519672194E-8</v>
      </c>
      <c r="V240" s="36">
        <v>4.5299999999999999E-9</v>
      </c>
      <c r="W240" s="36">
        <v>0.61375011100999999</v>
      </c>
      <c r="X240" s="36">
        <v>1159.2933106701</v>
      </c>
      <c r="Y240" s="30">
        <f t="shared" si="196"/>
        <v>4.0405486950700578E-9</v>
      </c>
      <c r="Z240" s="30">
        <f t="shared" si="197"/>
        <v>4.0407255786464216E-9</v>
      </c>
      <c r="AA240" s="30">
        <f t="shared" si="198"/>
        <v>4.0407255798765045E-9</v>
      </c>
      <c r="AB240" s="30">
        <f t="shared" si="199"/>
        <v>4.0407255798765153E-9</v>
      </c>
      <c r="AD240" s="36"/>
      <c r="AE240" s="36"/>
      <c r="AF240" s="36"/>
      <c r="AL240" s="36"/>
      <c r="AM240" s="36"/>
      <c r="AN240" s="36"/>
      <c r="AT240" s="36"/>
      <c r="AU240" s="36"/>
      <c r="AV240" s="36"/>
      <c r="BB240" s="36"/>
      <c r="BC240" s="36"/>
      <c r="BD240" s="36"/>
      <c r="BJ240" s="36">
        <v>1.2900000000000001E-9</v>
      </c>
      <c r="BK240" s="36">
        <v>9.7029143449999994E-2</v>
      </c>
      <c r="BL240" s="36">
        <v>2332.0629558164001</v>
      </c>
      <c r="BM240" s="30">
        <f t="shared" si="200"/>
        <v>1.2443273435159096E-9</v>
      </c>
      <c r="BN240" s="30">
        <f t="shared" si="201"/>
        <v>1.2442682132476542E-9</v>
      </c>
      <c r="BO240" s="30">
        <f t="shared" si="202"/>
        <v>1.244268212836285E-9</v>
      </c>
      <c r="BP240" s="30">
        <f t="shared" si="203"/>
        <v>1.2442682128362813E-9</v>
      </c>
      <c r="BR240" s="36"/>
      <c r="BS240" s="36"/>
      <c r="BT240" s="36"/>
      <c r="BZ240" s="36"/>
      <c r="CA240" s="36"/>
      <c r="CB240" s="36"/>
      <c r="CH240" s="36"/>
      <c r="CI240" s="36"/>
      <c r="CJ240" s="36"/>
      <c r="CP240" s="36"/>
      <c r="CQ240" s="36"/>
      <c r="CR240" s="36"/>
      <c r="CX240" s="36"/>
      <c r="CY240" s="36"/>
      <c r="CZ240" s="36"/>
      <c r="DF240" s="36">
        <v>5.0559999999999997E-8</v>
      </c>
      <c r="DG240" s="36">
        <v>3.4667166999200001</v>
      </c>
      <c r="DH240" s="36">
        <v>529.85102378900001</v>
      </c>
      <c r="DI240" s="30">
        <f t="shared" si="204"/>
        <v>4.3651129494684833E-8</v>
      </c>
      <c r="DJ240" s="30">
        <f t="shared" si="205"/>
        <v>4.3652136579080258E-8</v>
      </c>
      <c r="DK240" s="30">
        <f t="shared" si="206"/>
        <v>4.3652136586084076E-8</v>
      </c>
      <c r="DL240" s="30">
        <f t="shared" si="207"/>
        <v>4.3652136586084135E-8</v>
      </c>
      <c r="DN240" s="36">
        <v>1.0600000000000001E-8</v>
      </c>
      <c r="DO240" s="36">
        <v>3.1854217664600002</v>
      </c>
      <c r="DP240" s="36">
        <v>447.7958195265</v>
      </c>
      <c r="DQ240" s="30">
        <f t="shared" si="208"/>
        <v>8.0896468153443293E-9</v>
      </c>
      <c r="DR240" s="30">
        <f t="shared" si="209"/>
        <v>8.0898753286871629E-9</v>
      </c>
      <c r="DS240" s="30">
        <f t="shared" si="210"/>
        <v>8.0898753302763936E-9</v>
      </c>
      <c r="DT240" s="30">
        <f t="shared" si="211"/>
        <v>8.0898753302764052E-9</v>
      </c>
      <c r="DV240" s="36"/>
      <c r="DW240" s="36"/>
      <c r="DX240" s="36"/>
      <c r="ED240" s="36"/>
      <c r="EE240" s="36"/>
      <c r="EF240" s="36"/>
      <c r="EL240" s="36"/>
      <c r="EM240" s="36"/>
      <c r="EN240" s="36"/>
      <c r="ET240" s="36"/>
      <c r="EU240" s="36"/>
      <c r="EV240" s="36"/>
    </row>
    <row r="241" spans="14:152" s="30" customFormat="1" ht="12.75">
      <c r="N241" s="36">
        <v>3.0589999999999998E-8</v>
      </c>
      <c r="O241" s="36">
        <v>5.3261614081199999</v>
      </c>
      <c r="P241" s="36">
        <v>530.44172461999995</v>
      </c>
      <c r="Q241" s="30">
        <f t="shared" si="192"/>
        <v>-2.22462707815927E-8</v>
      </c>
      <c r="R241" s="30">
        <f t="shared" si="193"/>
        <v>-2.2245440997559622E-8</v>
      </c>
      <c r="S241" s="30">
        <f t="shared" si="194"/>
        <v>-2.2245440991788525E-8</v>
      </c>
      <c r="T241" s="30">
        <f t="shared" si="195"/>
        <v>-2.2245440991788475E-8</v>
      </c>
      <c r="V241" s="36">
        <v>4.4999999999999998E-9</v>
      </c>
      <c r="W241" s="36">
        <v>2.2812104235500001</v>
      </c>
      <c r="X241" s="36">
        <v>3060.8259223474001</v>
      </c>
      <c r="Y241" s="30">
        <f t="shared" si="196"/>
        <v>-2.36204140027682E-9</v>
      </c>
      <c r="Z241" s="30">
        <f t="shared" si="197"/>
        <v>-2.362914786878749E-9</v>
      </c>
      <c r="AA241" s="30">
        <f t="shared" si="198"/>
        <v>-2.3629147929525464E-9</v>
      </c>
      <c r="AB241" s="30">
        <f t="shared" si="199"/>
        <v>-2.3629147929525874E-9</v>
      </c>
      <c r="AD241" s="36"/>
      <c r="AE241" s="36"/>
      <c r="AF241" s="36"/>
      <c r="AL241" s="36"/>
      <c r="AM241" s="36"/>
      <c r="AN241" s="36"/>
      <c r="AT241" s="36"/>
      <c r="AU241" s="36"/>
      <c r="AV241" s="36"/>
      <c r="BB241" s="36"/>
      <c r="BC241" s="36"/>
      <c r="BD241" s="36"/>
      <c r="BJ241" s="36">
        <v>9.2999999999999999E-10</v>
      </c>
      <c r="BK241" s="36">
        <v>4.8894989039699999</v>
      </c>
      <c r="BL241" s="36">
        <v>1098.7388061044001</v>
      </c>
      <c r="BM241" s="30">
        <f t="shared" si="200"/>
        <v>3.347911741024228E-10</v>
      </c>
      <c r="BN241" s="30">
        <f t="shared" si="201"/>
        <v>3.347201480724704E-10</v>
      </c>
      <c r="BO241" s="30">
        <f t="shared" si="202"/>
        <v>3.3472014757849199E-10</v>
      </c>
      <c r="BP241" s="30">
        <f t="shared" si="203"/>
        <v>3.3472014757848744E-10</v>
      </c>
      <c r="BR241" s="36"/>
      <c r="BS241" s="36"/>
      <c r="BT241" s="36"/>
      <c r="BZ241" s="36"/>
      <c r="CA241" s="36"/>
      <c r="CB241" s="36"/>
      <c r="CH241" s="36"/>
      <c r="CI241" s="36"/>
      <c r="CJ241" s="36"/>
      <c r="CP241" s="36"/>
      <c r="CQ241" s="36"/>
      <c r="CR241" s="36"/>
      <c r="CX241" s="36"/>
      <c r="CY241" s="36"/>
      <c r="CZ241" s="36"/>
      <c r="DF241" s="36">
        <v>4.7099999999999998E-8</v>
      </c>
      <c r="DG241" s="36">
        <v>2.2781383055000002</v>
      </c>
      <c r="DH241" s="36">
        <v>3370.1042450032</v>
      </c>
      <c r="DI241" s="30">
        <f t="shared" si="204"/>
        <v>-3.603355026836609E-8</v>
      </c>
      <c r="DJ241" s="30">
        <f t="shared" si="205"/>
        <v>-3.6025933468533637E-8</v>
      </c>
      <c r="DK241" s="30">
        <f t="shared" si="206"/>
        <v>-3.6025933415552587E-8</v>
      </c>
      <c r="DL241" s="30">
        <f t="shared" si="207"/>
        <v>-3.6025933415552157E-8</v>
      </c>
      <c r="DN241" s="36">
        <v>1.136E-8</v>
      </c>
      <c r="DO241" s="36">
        <v>2.2656859095000002</v>
      </c>
      <c r="DP241" s="36">
        <v>525.49817940059995</v>
      </c>
      <c r="DQ241" s="30">
        <f t="shared" si="208"/>
        <v>9.0574006863741714E-9</v>
      </c>
      <c r="DR241" s="30">
        <f t="shared" si="209"/>
        <v>9.0571322360201212E-9</v>
      </c>
      <c r="DS241" s="30">
        <f t="shared" si="210"/>
        <v>9.0571322341530587E-9</v>
      </c>
      <c r="DT241" s="30">
        <f t="shared" si="211"/>
        <v>9.0571322341530438E-9</v>
      </c>
      <c r="DV241" s="36"/>
      <c r="DW241" s="36"/>
      <c r="DX241" s="36"/>
      <c r="ED241" s="36"/>
      <c r="EE241" s="36"/>
      <c r="EF241" s="36"/>
      <c r="EL241" s="36"/>
      <c r="EM241" s="36"/>
      <c r="EN241" s="36"/>
      <c r="ET241" s="36"/>
      <c r="EU241" s="36"/>
      <c r="EV241" s="36"/>
    </row>
    <row r="242" spans="14:152" s="30" customFormat="1" ht="12.75">
      <c r="N242" s="36">
        <v>3.3829999999999999E-8</v>
      </c>
      <c r="O242" s="36">
        <v>4.4217037002800001</v>
      </c>
      <c r="P242" s="36">
        <v>312.4597163935</v>
      </c>
      <c r="Q242" s="30">
        <f t="shared" si="192"/>
        <v>-3.0427540403604839E-8</v>
      </c>
      <c r="R242" s="30">
        <f t="shared" si="193"/>
        <v>-3.0427196184399511E-8</v>
      </c>
      <c r="S242" s="30">
        <f t="shared" si="194"/>
        <v>-3.0427196182005478E-8</v>
      </c>
      <c r="T242" s="30">
        <f t="shared" si="195"/>
        <v>-3.0427196182005458E-8</v>
      </c>
      <c r="V242" s="36">
        <v>5.1499999999999998E-9</v>
      </c>
      <c r="W242" s="36">
        <v>4.7812605927999998</v>
      </c>
      <c r="X242" s="36">
        <v>447.7958195265</v>
      </c>
      <c r="Y242" s="30">
        <f t="shared" si="196"/>
        <v>-3.4252647549260013E-9</v>
      </c>
      <c r="Z242" s="30">
        <f t="shared" si="197"/>
        <v>-3.4251364499207347E-9</v>
      </c>
      <c r="AA242" s="30">
        <f t="shared" si="198"/>
        <v>-3.4251364490283884E-9</v>
      </c>
      <c r="AB242" s="30">
        <f t="shared" si="199"/>
        <v>-3.4251364490283814E-9</v>
      </c>
      <c r="AD242" s="36"/>
      <c r="AE242" s="36"/>
      <c r="AF242" s="36"/>
      <c r="AL242" s="36"/>
      <c r="AM242" s="36"/>
      <c r="AN242" s="36"/>
      <c r="AT242" s="36"/>
      <c r="AU242" s="36"/>
      <c r="AV242" s="36"/>
      <c r="BB242" s="36"/>
      <c r="BC242" s="36"/>
      <c r="BD242" s="36"/>
      <c r="BJ242" s="36">
        <v>1.0600000000000001E-9</v>
      </c>
      <c r="BK242" s="36">
        <v>5.1859295079200001</v>
      </c>
      <c r="BL242" s="36">
        <v>2281.2304965106</v>
      </c>
      <c r="BM242" s="30">
        <f t="shared" si="200"/>
        <v>4.044327785211164E-10</v>
      </c>
      <c r="BN242" s="30">
        <f t="shared" si="201"/>
        <v>4.0426624569212421E-10</v>
      </c>
      <c r="BO242" s="30">
        <f t="shared" si="202"/>
        <v>4.0426624453388255E-10</v>
      </c>
      <c r="BP242" s="30">
        <f t="shared" si="203"/>
        <v>4.0426624453387386E-10</v>
      </c>
      <c r="BR242" s="36"/>
      <c r="BS242" s="36"/>
      <c r="BT242" s="36"/>
      <c r="BZ242" s="36"/>
      <c r="CA242" s="36"/>
      <c r="CB242" s="36"/>
      <c r="CH242" s="36"/>
      <c r="CI242" s="36"/>
      <c r="CJ242" s="36"/>
      <c r="CP242" s="36"/>
      <c r="CQ242" s="36"/>
      <c r="CR242" s="36"/>
      <c r="CX242" s="36"/>
      <c r="CY242" s="36"/>
      <c r="CZ242" s="36"/>
      <c r="DF242" s="36">
        <v>5.2280000000000002E-8</v>
      </c>
      <c r="DG242" s="36">
        <v>3.6177697758399998</v>
      </c>
      <c r="DH242" s="36">
        <v>2097.4232193759999</v>
      </c>
      <c r="DI242" s="30">
        <f t="shared" si="204"/>
        <v>-8.2034412667446005E-9</v>
      </c>
      <c r="DJ242" s="30">
        <f t="shared" si="205"/>
        <v>-8.2115094339265532E-9</v>
      </c>
      <c r="DK242" s="30">
        <f t="shared" si="206"/>
        <v>-8.2115094900383037E-9</v>
      </c>
      <c r="DL242" s="30">
        <f t="shared" si="207"/>
        <v>-8.211509490038762E-9</v>
      </c>
      <c r="DN242" s="36">
        <v>1.191E-8</v>
      </c>
      <c r="DO242" s="36">
        <v>2.25249961404</v>
      </c>
      <c r="DP242" s="36">
        <v>106.2741679563</v>
      </c>
      <c r="DQ242" s="30">
        <f t="shared" si="208"/>
        <v>-1.0996113680716937E-9</v>
      </c>
      <c r="DR242" s="30">
        <f t="shared" si="209"/>
        <v>-1.099517470834914E-9</v>
      </c>
      <c r="DS242" s="30">
        <f t="shared" si="210"/>
        <v>-1.099517470181882E-9</v>
      </c>
      <c r="DT242" s="30">
        <f t="shared" si="211"/>
        <v>-1.0995174701818741E-9</v>
      </c>
      <c r="DV242" s="36"/>
      <c r="DW242" s="36"/>
      <c r="DX242" s="36"/>
      <c r="ED242" s="36"/>
      <c r="EE242" s="36"/>
      <c r="EF242" s="36"/>
      <c r="EL242" s="36"/>
      <c r="EM242" s="36"/>
      <c r="EN242" s="36"/>
      <c r="ET242" s="36"/>
      <c r="EU242" s="36"/>
      <c r="EV242" s="36"/>
    </row>
    <row r="243" spans="14:152" s="30" customFormat="1" ht="12.75">
      <c r="N243" s="36">
        <v>3.32E-8</v>
      </c>
      <c r="O243" s="36">
        <v>2.7141781251400001</v>
      </c>
      <c r="P243" s="36">
        <v>495.75071515079998</v>
      </c>
      <c r="Q243" s="30">
        <f t="shared" si="192"/>
        <v>3.3180188916890048E-8</v>
      </c>
      <c r="R243" s="30">
        <f t="shared" si="193"/>
        <v>3.3180146538854538E-8</v>
      </c>
      <c r="S243" s="30">
        <f t="shared" si="194"/>
        <v>3.3180146538559645E-8</v>
      </c>
      <c r="T243" s="30">
        <f t="shared" si="195"/>
        <v>3.3180146538559645E-8</v>
      </c>
      <c r="V243" s="36">
        <v>4.49E-9</v>
      </c>
      <c r="W243" s="36">
        <v>4.7023157631199997</v>
      </c>
      <c r="X243" s="36">
        <v>934.94851496820002</v>
      </c>
      <c r="Y243" s="30">
        <f t="shared" si="196"/>
        <v>3.9793376724632274E-9</v>
      </c>
      <c r="Z243" s="30">
        <f t="shared" si="197"/>
        <v>3.9791928018176217E-9</v>
      </c>
      <c r="AA243" s="30">
        <f t="shared" si="198"/>
        <v>3.9791928008100115E-9</v>
      </c>
      <c r="AB243" s="30">
        <f t="shared" si="199"/>
        <v>3.9791928008100016E-9</v>
      </c>
      <c r="AD243" s="36"/>
      <c r="AE243" s="36"/>
      <c r="AF243" s="36"/>
      <c r="AL243" s="36"/>
      <c r="AM243" s="36"/>
      <c r="AN243" s="36"/>
      <c r="AT243" s="36"/>
      <c r="AU243" s="36"/>
      <c r="AV243" s="36"/>
      <c r="BB243" s="36"/>
      <c r="BC243" s="36"/>
      <c r="BD243" s="36"/>
      <c r="BJ243" s="36">
        <v>1.14E-9</v>
      </c>
      <c r="BK243" s="36">
        <v>2.9652331641899998</v>
      </c>
      <c r="BL243" s="36">
        <v>1166.4068576709001</v>
      </c>
      <c r="BM243" s="30">
        <f t="shared" si="200"/>
        <v>-1.0667607951031117E-9</v>
      </c>
      <c r="BN243" s="30">
        <f t="shared" si="201"/>
        <v>-1.0667258551999433E-9</v>
      </c>
      <c r="BO243" s="30">
        <f t="shared" si="202"/>
        <v>-1.0667258549569158E-9</v>
      </c>
      <c r="BP243" s="30">
        <f t="shared" si="203"/>
        <v>-1.0667258549569135E-9</v>
      </c>
      <c r="BR243" s="36"/>
      <c r="BS243" s="36"/>
      <c r="BT243" s="36"/>
      <c r="BZ243" s="36"/>
      <c r="CA243" s="36"/>
      <c r="CB243" s="36"/>
      <c r="CH243" s="36"/>
      <c r="CI243" s="36"/>
      <c r="CJ243" s="36"/>
      <c r="CP243" s="36"/>
      <c r="CQ243" s="36"/>
      <c r="CR243" s="36"/>
      <c r="CX243" s="36"/>
      <c r="CY243" s="36"/>
      <c r="CZ243" s="36"/>
      <c r="DF243" s="36">
        <v>4.8779999999999997E-8</v>
      </c>
      <c r="DG243" s="36">
        <v>1.3982979822299999</v>
      </c>
      <c r="DH243" s="36">
        <v>3693.6096616606001</v>
      </c>
      <c r="DI243" s="30">
        <f t="shared" si="204"/>
        <v>4.7477206802672252E-8</v>
      </c>
      <c r="DJ243" s="30">
        <f t="shared" si="205"/>
        <v>4.7474123396386381E-8</v>
      </c>
      <c r="DK243" s="30">
        <f t="shared" si="206"/>
        <v>4.7474123374929435E-8</v>
      </c>
      <c r="DL243" s="30">
        <f t="shared" si="207"/>
        <v>4.7474123374929196E-8</v>
      </c>
      <c r="DN243" s="36">
        <v>8.8400000000000001E-9</v>
      </c>
      <c r="DO243" s="36">
        <v>4.6977778132700001</v>
      </c>
      <c r="DP243" s="36">
        <v>960.22130923370003</v>
      </c>
      <c r="DQ243" s="30">
        <f t="shared" si="208"/>
        <v>7.1624983656937991E-9</v>
      </c>
      <c r="DR243" s="30">
        <f t="shared" si="209"/>
        <v>7.1621276932429395E-9</v>
      </c>
      <c r="DS243" s="30">
        <f t="shared" si="210"/>
        <v>7.1621276906648648E-9</v>
      </c>
      <c r="DT243" s="30">
        <f t="shared" si="211"/>
        <v>7.1621276906648425E-9</v>
      </c>
      <c r="DV243" s="36"/>
      <c r="DW243" s="36"/>
      <c r="DX243" s="36"/>
      <c r="ED243" s="36"/>
      <c r="EE243" s="36"/>
      <c r="EF243" s="36"/>
      <c r="EL243" s="36"/>
      <c r="EM243" s="36"/>
      <c r="EN243" s="36"/>
      <c r="ET243" s="36"/>
      <c r="EU243" s="36"/>
      <c r="EV243" s="36"/>
    </row>
    <row r="244" spans="14:152" s="30" customFormat="1" ht="12.75">
      <c r="N244" s="36">
        <v>2.6969999999999999E-8</v>
      </c>
      <c r="O244" s="36">
        <v>5.2314663343700003</v>
      </c>
      <c r="P244" s="36">
        <v>739.80866679489998</v>
      </c>
      <c r="Q244" s="30">
        <f t="shared" si="192"/>
        <v>1.1518156540526207E-8</v>
      </c>
      <c r="R244" s="30">
        <f t="shared" si="193"/>
        <v>1.1519500665314672E-8</v>
      </c>
      <c r="S244" s="30">
        <f t="shared" si="194"/>
        <v>1.1519500674662657E-8</v>
      </c>
      <c r="T244" s="30">
        <f t="shared" si="195"/>
        <v>1.1519500674662744E-8</v>
      </c>
      <c r="V244" s="36">
        <v>4.4999999999999998E-9</v>
      </c>
      <c r="W244" s="36">
        <v>1.91049508739</v>
      </c>
      <c r="X244" s="36">
        <v>597.35901666109999</v>
      </c>
      <c r="Y244" s="30">
        <f t="shared" si="196"/>
        <v>7.5773116472580839E-10</v>
      </c>
      <c r="Z244" s="30">
        <f t="shared" si="197"/>
        <v>7.5753375166703097E-10</v>
      </c>
      <c r="AA244" s="30">
        <f t="shared" si="198"/>
        <v>7.5753375029406056E-10</v>
      </c>
      <c r="AB244" s="30">
        <f t="shared" si="199"/>
        <v>7.5753375029404888E-10</v>
      </c>
      <c r="AD244" s="36"/>
      <c r="AE244" s="36"/>
      <c r="AF244" s="36"/>
      <c r="AL244" s="36"/>
      <c r="AM244" s="36"/>
      <c r="AN244" s="36"/>
      <c r="AT244" s="36"/>
      <c r="AU244" s="36"/>
      <c r="AV244" s="36"/>
      <c r="BB244" s="36"/>
      <c r="BC244" s="36"/>
      <c r="BD244" s="36"/>
      <c r="BJ244" s="36">
        <v>9.2000000000000003E-10</v>
      </c>
      <c r="BK244" s="36">
        <v>1.6516612402699999</v>
      </c>
      <c r="BL244" s="36">
        <v>860.30992875280003</v>
      </c>
      <c r="BM244" s="30">
        <f t="shared" si="200"/>
        <v>-9.1975236311689412E-10</v>
      </c>
      <c r="BN244" s="30">
        <f t="shared" si="201"/>
        <v>-9.197537293167993E-10</v>
      </c>
      <c r="BO244" s="30">
        <f t="shared" si="202"/>
        <v>-9.1975372932628788E-10</v>
      </c>
      <c r="BP244" s="30">
        <f t="shared" si="203"/>
        <v>-9.1975372932628788E-10</v>
      </c>
      <c r="BR244" s="36"/>
      <c r="BS244" s="36"/>
      <c r="BT244" s="36"/>
      <c r="BZ244" s="36"/>
      <c r="CA244" s="36"/>
      <c r="CB244" s="36"/>
      <c r="CH244" s="36"/>
      <c r="CI244" s="36"/>
      <c r="CJ244" s="36"/>
      <c r="CP244" s="36"/>
      <c r="CQ244" s="36"/>
      <c r="CR244" s="36"/>
      <c r="CX244" s="36"/>
      <c r="CY244" s="36"/>
      <c r="CZ244" s="36"/>
      <c r="DF244" s="36">
        <v>5.7270000000000003E-8</v>
      </c>
      <c r="DG244" s="36">
        <v>4.8012038110599997</v>
      </c>
      <c r="DH244" s="36">
        <v>598.8434893694</v>
      </c>
      <c r="DI244" s="30">
        <f t="shared" si="204"/>
        <v>5.1430069300507155E-9</v>
      </c>
      <c r="DJ244" s="30">
        <f t="shared" si="205"/>
        <v>5.1455517289749767E-9</v>
      </c>
      <c r="DK244" s="30">
        <f t="shared" si="206"/>
        <v>5.1455517466734663E-9</v>
      </c>
      <c r="DL244" s="30">
        <f t="shared" si="207"/>
        <v>5.1455517466736177E-9</v>
      </c>
      <c r="DN244" s="36">
        <v>1.165E-8</v>
      </c>
      <c r="DO244" s="36">
        <v>1.5603044073700001</v>
      </c>
      <c r="DP244" s="36">
        <v>630.33605875839999</v>
      </c>
      <c r="DQ244" s="30">
        <f t="shared" si="208"/>
        <v>-4.1458714208620417E-9</v>
      </c>
      <c r="DR244" s="30">
        <f t="shared" si="209"/>
        <v>-4.14638270500166E-9</v>
      </c>
      <c r="DS244" s="30">
        <f t="shared" si="210"/>
        <v>-4.1463827085575051E-9</v>
      </c>
      <c r="DT244" s="30">
        <f t="shared" si="211"/>
        <v>-4.1463827085575341E-9</v>
      </c>
      <c r="DV244" s="36"/>
      <c r="DW244" s="36"/>
      <c r="DX244" s="36"/>
      <c r="ED244" s="36"/>
      <c r="EE244" s="36"/>
      <c r="EF244" s="36"/>
      <c r="EL244" s="36"/>
      <c r="EM244" s="36"/>
      <c r="EN244" s="36"/>
      <c r="ET244" s="36"/>
      <c r="EU244" s="36"/>
      <c r="EV244" s="36"/>
    </row>
    <row r="245" spans="14:152" s="30" customFormat="1" ht="12.75">
      <c r="N245" s="36">
        <v>3.5899999999999997E-8</v>
      </c>
      <c r="O245" s="36">
        <v>2.3099959587300001</v>
      </c>
      <c r="P245" s="36">
        <v>908.33426034629997</v>
      </c>
      <c r="Q245" s="30">
        <f t="shared" si="192"/>
        <v>-3.2848867902723682E-8</v>
      </c>
      <c r="R245" s="30">
        <f t="shared" si="193"/>
        <v>-3.2849847951675934E-8</v>
      </c>
      <c r="S245" s="30">
        <f t="shared" si="194"/>
        <v>-3.2849847958491439E-8</v>
      </c>
      <c r="T245" s="30">
        <f t="shared" si="195"/>
        <v>-3.2849847958491492E-8</v>
      </c>
      <c r="V245" s="36">
        <v>4.3800000000000002E-9</v>
      </c>
      <c r="W245" s="36">
        <v>6.0117891764599998</v>
      </c>
      <c r="X245" s="36">
        <v>3178.1457905676002</v>
      </c>
      <c r="Y245" s="30">
        <f t="shared" si="196"/>
        <v>2.5238498903205882E-9</v>
      </c>
      <c r="Z245" s="30">
        <f t="shared" si="197"/>
        <v>2.5246974336330034E-9</v>
      </c>
      <c r="AA245" s="30">
        <f t="shared" si="198"/>
        <v>2.524697439526992E-9</v>
      </c>
      <c r="AB245" s="30">
        <f t="shared" si="199"/>
        <v>2.5246974395270433E-9</v>
      </c>
      <c r="AD245" s="36"/>
      <c r="AE245" s="36"/>
      <c r="AF245" s="36"/>
      <c r="AL245" s="36"/>
      <c r="AM245" s="36"/>
      <c r="AN245" s="36"/>
      <c r="AT245" s="36"/>
      <c r="AU245" s="36"/>
      <c r="AV245" s="36"/>
      <c r="BB245" s="36"/>
      <c r="BC245" s="36"/>
      <c r="BD245" s="36"/>
      <c r="BJ245" s="36">
        <v>1.02E-9</v>
      </c>
      <c r="BK245" s="36">
        <v>3.6409319314199999</v>
      </c>
      <c r="BL245" s="36">
        <v>3171.0322435667999</v>
      </c>
      <c r="BM245" s="30">
        <f t="shared" si="200"/>
        <v>1.9872161016417211E-10</v>
      </c>
      <c r="BN245" s="30">
        <f t="shared" si="201"/>
        <v>1.9848524665910363E-10</v>
      </c>
      <c r="BO245" s="30">
        <f t="shared" si="202"/>
        <v>1.9848524501520611E-10</v>
      </c>
      <c r="BP245" s="30">
        <f t="shared" si="203"/>
        <v>1.9848524501519189E-10</v>
      </c>
      <c r="BR245" s="36"/>
      <c r="BS245" s="36"/>
      <c r="BT245" s="36"/>
      <c r="BZ245" s="36"/>
      <c r="CA245" s="36"/>
      <c r="CB245" s="36"/>
      <c r="CH245" s="36"/>
      <c r="CI245" s="36"/>
      <c r="CJ245" s="36"/>
      <c r="CP245" s="36"/>
      <c r="CQ245" s="36"/>
      <c r="CR245" s="36"/>
      <c r="CX245" s="36"/>
      <c r="CY245" s="36"/>
      <c r="CZ245" s="36"/>
      <c r="DF245" s="36">
        <v>5.7070000000000001E-8</v>
      </c>
      <c r="DG245" s="36">
        <v>3.9417795032299998</v>
      </c>
      <c r="DH245" s="36">
        <v>2854.6403739102002</v>
      </c>
      <c r="DI245" s="30">
        <f t="shared" si="204"/>
        <v>4.4362141122794974E-8</v>
      </c>
      <c r="DJ245" s="30">
        <f t="shared" si="205"/>
        <v>4.4369775795862149E-8</v>
      </c>
      <c r="DK245" s="30">
        <f t="shared" si="206"/>
        <v>4.4369775848952751E-8</v>
      </c>
      <c r="DL245" s="30">
        <f t="shared" si="207"/>
        <v>4.4369775848953195E-8</v>
      </c>
      <c r="DN245" s="36">
        <v>9.4699999999999998E-9</v>
      </c>
      <c r="DO245" s="36">
        <v>0.50856414716999998</v>
      </c>
      <c r="DP245" s="36">
        <v>842.90144101349995</v>
      </c>
      <c r="DQ245" s="30">
        <f t="shared" si="208"/>
        <v>-4.929039112019514E-9</v>
      </c>
      <c r="DR245" s="30">
        <f t="shared" si="209"/>
        <v>-4.9285313059720539E-9</v>
      </c>
      <c r="DS245" s="30">
        <f t="shared" si="210"/>
        <v>-4.9285313024403079E-9</v>
      </c>
      <c r="DT245" s="30">
        <f t="shared" si="211"/>
        <v>-4.9285313024402797E-9</v>
      </c>
      <c r="DV245" s="36"/>
      <c r="DW245" s="36"/>
      <c r="DX245" s="36"/>
      <c r="ED245" s="36"/>
      <c r="EE245" s="36"/>
      <c r="EF245" s="36"/>
      <c r="EL245" s="36"/>
      <c r="EM245" s="36"/>
      <c r="EN245" s="36"/>
      <c r="ET245" s="36"/>
      <c r="EU245" s="36"/>
      <c r="EV245" s="36"/>
    </row>
    <row r="246" spans="14:152" s="30" customFormat="1" ht="12.75">
      <c r="N246" s="36">
        <v>3.6769999999999998E-8</v>
      </c>
      <c r="O246" s="36">
        <v>5.0733795597600002</v>
      </c>
      <c r="P246" s="36">
        <v>73.297125859000005</v>
      </c>
      <c r="Q246" s="30">
        <f t="shared" si="192"/>
        <v>-1.6691770744990118E-9</v>
      </c>
      <c r="R246" s="30">
        <f t="shared" si="193"/>
        <v>-1.6693776623868774E-9</v>
      </c>
      <c r="S246" s="30">
        <f t="shared" si="194"/>
        <v>-1.6693776637819072E-9</v>
      </c>
      <c r="T246" s="30">
        <f t="shared" si="195"/>
        <v>-1.6693776637819399E-9</v>
      </c>
      <c r="V246" s="36">
        <v>4.9399999999999999E-9</v>
      </c>
      <c r="W246" s="36">
        <v>0.53844942274999996</v>
      </c>
      <c r="X246" s="36">
        <v>1354.4331588434</v>
      </c>
      <c r="Y246" s="30">
        <f t="shared" si="196"/>
        <v>3.8158640469996833E-9</v>
      </c>
      <c r="Z246" s="30">
        <f t="shared" si="197"/>
        <v>3.8155474438179935E-9</v>
      </c>
      <c r="AA246" s="30">
        <f t="shared" si="198"/>
        <v>3.8155474416159502E-9</v>
      </c>
      <c r="AB246" s="30">
        <f t="shared" si="199"/>
        <v>3.8155474416159311E-9</v>
      </c>
      <c r="AD246" s="36"/>
      <c r="AE246" s="36"/>
      <c r="AF246" s="36"/>
      <c r="AL246" s="36"/>
      <c r="AM246" s="36"/>
      <c r="AN246" s="36"/>
      <c r="AT246" s="36"/>
      <c r="AU246" s="36"/>
      <c r="AV246" s="36"/>
      <c r="BB246" s="36"/>
      <c r="BC246" s="36"/>
      <c r="BD246" s="36"/>
      <c r="BJ246" s="36">
        <v>1.03E-9</v>
      </c>
      <c r="BK246" s="36">
        <v>1.63066232967</v>
      </c>
      <c r="BL246" s="36">
        <v>1894.4190646765001</v>
      </c>
      <c r="BM246" s="30">
        <f t="shared" si="200"/>
        <v>-8.7718618848315676E-10</v>
      </c>
      <c r="BN246" s="30">
        <f t="shared" si="201"/>
        <v>-8.772623746682203E-10</v>
      </c>
      <c r="BO246" s="30">
        <f t="shared" si="202"/>
        <v>-8.772623751980178E-10</v>
      </c>
      <c r="BP246" s="30">
        <f t="shared" si="203"/>
        <v>-8.7726237519802255E-10</v>
      </c>
      <c r="BR246" s="36"/>
      <c r="BS246" s="36"/>
      <c r="BT246" s="36"/>
      <c r="BZ246" s="36"/>
      <c r="CA246" s="36"/>
      <c r="CB246" s="36"/>
      <c r="CH246" s="36"/>
      <c r="CI246" s="36"/>
      <c r="CJ246" s="36"/>
      <c r="CP246" s="36"/>
      <c r="CQ246" s="36"/>
      <c r="CR246" s="36"/>
      <c r="CX246" s="36"/>
      <c r="CY246" s="36"/>
      <c r="CZ246" s="36"/>
      <c r="DF246" s="36">
        <v>4.9880000000000001E-8</v>
      </c>
      <c r="DG246" s="36">
        <v>4.87244187719</v>
      </c>
      <c r="DH246" s="36">
        <v>1.4844727083</v>
      </c>
      <c r="DI246" s="30">
        <f t="shared" si="204"/>
        <v>7.5438288720631441E-9</v>
      </c>
      <c r="DJ246" s="30">
        <f t="shared" si="205"/>
        <v>7.5438234189286812E-9</v>
      </c>
      <c r="DK246" s="30">
        <f t="shared" si="206"/>
        <v>7.5438234188907566E-9</v>
      </c>
      <c r="DL246" s="30">
        <f t="shared" si="207"/>
        <v>7.5438234188907566E-9</v>
      </c>
      <c r="DN246" s="36">
        <v>1.0109999999999999E-8</v>
      </c>
      <c r="DO246" s="36">
        <v>0.30814674948999998</v>
      </c>
      <c r="DP246" s="36">
        <v>1593.0050485469001</v>
      </c>
      <c r="DQ246" s="30">
        <f t="shared" si="208"/>
        <v>-6.2813723371464865E-9</v>
      </c>
      <c r="DR246" s="30">
        <f t="shared" si="209"/>
        <v>-6.2823124891245502E-9</v>
      </c>
      <c r="DS246" s="30">
        <f t="shared" si="210"/>
        <v>-6.2823124956627975E-9</v>
      </c>
      <c r="DT246" s="30">
        <f t="shared" si="211"/>
        <v>-6.282312495662853E-9</v>
      </c>
      <c r="DV246" s="36"/>
      <c r="DW246" s="36"/>
      <c r="DX246" s="36"/>
      <c r="ED246" s="36"/>
      <c r="EE246" s="36"/>
      <c r="EF246" s="36"/>
      <c r="EL246" s="36"/>
      <c r="EM246" s="36"/>
      <c r="EN246" s="36"/>
      <c r="ET246" s="36"/>
      <c r="EU246" s="36"/>
      <c r="EV246" s="36"/>
    </row>
    <row r="247" spans="14:152" s="30" customFormat="1" ht="12.75">
      <c r="N247" s="36">
        <v>2.618E-8</v>
      </c>
      <c r="O247" s="36">
        <v>3.09118499149</v>
      </c>
      <c r="P247" s="36">
        <v>3267.0114707846001</v>
      </c>
      <c r="Q247" s="30">
        <f t="shared" si="192"/>
        <v>-2.027487542524645E-8</v>
      </c>
      <c r="R247" s="30">
        <f t="shared" si="193"/>
        <v>-2.0278906197458632E-8</v>
      </c>
      <c r="S247" s="30">
        <f t="shared" si="194"/>
        <v>-2.0278906225487624E-8</v>
      </c>
      <c r="T247" s="30">
        <f t="shared" si="195"/>
        <v>-2.0278906225487859E-8</v>
      </c>
      <c r="V247" s="36">
        <v>5.0099999999999999E-9</v>
      </c>
      <c r="W247" s="36">
        <v>5.5175219546200003</v>
      </c>
      <c r="X247" s="36">
        <v>2435.155730035</v>
      </c>
      <c r="Y247" s="30">
        <f t="shared" si="196"/>
        <v>-6.5142976873588956E-10</v>
      </c>
      <c r="Z247" s="30">
        <f t="shared" si="197"/>
        <v>-6.5233098450307921E-10</v>
      </c>
      <c r="AA247" s="30">
        <f t="shared" si="198"/>
        <v>-6.5233099077076434E-10</v>
      </c>
      <c r="AB247" s="30">
        <f t="shared" si="199"/>
        <v>-6.5233099077081728E-10</v>
      </c>
      <c r="AD247" s="36"/>
      <c r="AE247" s="36"/>
      <c r="AF247" s="36"/>
      <c r="AL247" s="36"/>
      <c r="AM247" s="36"/>
      <c r="AN247" s="36"/>
      <c r="AT247" s="36"/>
      <c r="AU247" s="36"/>
      <c r="AV247" s="36"/>
      <c r="BB247" s="36"/>
      <c r="BC247" s="36"/>
      <c r="BD247" s="36"/>
      <c r="BJ247" s="36">
        <v>8.0000000000000003E-10</v>
      </c>
      <c r="BK247" s="36">
        <v>0.38766601876000001</v>
      </c>
      <c r="BL247" s="36">
        <v>4694.0029547076001</v>
      </c>
      <c r="BM247" s="30">
        <f t="shared" si="200"/>
        <v>6.9981624540331165E-10</v>
      </c>
      <c r="BN247" s="30">
        <f t="shared" si="201"/>
        <v>6.9968064211213752E-10</v>
      </c>
      <c r="BO247" s="30">
        <f t="shared" si="202"/>
        <v>6.9968064116874723E-10</v>
      </c>
      <c r="BP247" s="30">
        <f t="shared" si="203"/>
        <v>6.9968064116873896E-10</v>
      </c>
      <c r="BR247" s="36"/>
      <c r="BS247" s="36"/>
      <c r="BT247" s="36"/>
      <c r="BZ247" s="36"/>
      <c r="CA247" s="36"/>
      <c r="CB247" s="36"/>
      <c r="CH247" s="36"/>
      <c r="CI247" s="36"/>
      <c r="CJ247" s="36"/>
      <c r="CP247" s="36"/>
      <c r="CQ247" s="36"/>
      <c r="CR247" s="36"/>
      <c r="CX247" s="36"/>
      <c r="CY247" s="36"/>
      <c r="CZ247" s="36"/>
      <c r="DF247" s="36">
        <v>5.4240000000000001E-8</v>
      </c>
      <c r="DG247" s="36">
        <v>3.53268613904</v>
      </c>
      <c r="DH247" s="36">
        <v>456.39383923560001</v>
      </c>
      <c r="DI247" s="30">
        <f t="shared" si="204"/>
        <v>2.9206557981406114E-8</v>
      </c>
      <c r="DJ247" s="30">
        <f t="shared" si="205"/>
        <v>2.9208112055341442E-8</v>
      </c>
      <c r="DK247" s="30">
        <f t="shared" si="206"/>
        <v>2.9208112066149573E-8</v>
      </c>
      <c r="DL247" s="30">
        <f t="shared" si="207"/>
        <v>2.9208112066149655E-8</v>
      </c>
      <c r="DN247" s="36">
        <v>9.2400000000000004E-9</v>
      </c>
      <c r="DO247" s="36">
        <v>2.31939900786</v>
      </c>
      <c r="DP247" s="36">
        <v>327.43756992049998</v>
      </c>
      <c r="DQ247" s="30">
        <f t="shared" si="208"/>
        <v>8.0915358177903735E-9</v>
      </c>
      <c r="DR247" s="30">
        <f t="shared" si="209"/>
        <v>8.0916446527140282E-9</v>
      </c>
      <c r="DS247" s="30">
        <f t="shared" si="210"/>
        <v>8.0916446534709365E-9</v>
      </c>
      <c r="DT247" s="30">
        <f t="shared" si="211"/>
        <v>8.0916446534709431E-9</v>
      </c>
      <c r="DV247" s="36"/>
      <c r="DW247" s="36"/>
      <c r="DX247" s="36"/>
      <c r="ED247" s="36"/>
      <c r="EE247" s="36"/>
      <c r="EF247" s="36"/>
      <c r="EL247" s="36"/>
      <c r="EM247" s="36"/>
      <c r="EN247" s="36"/>
      <c r="ET247" s="36"/>
      <c r="EU247" s="36"/>
      <c r="EV247" s="36"/>
    </row>
    <row r="248" spans="14:152" s="30" customFormat="1" ht="12.75">
      <c r="N248" s="36">
        <v>2.796E-8</v>
      </c>
      <c r="O248" s="36">
        <v>2.98942316119</v>
      </c>
      <c r="P248" s="36">
        <v>483.2205421786</v>
      </c>
      <c r="Q248" s="30">
        <f t="shared" si="192"/>
        <v>2.6625782622506542E-8</v>
      </c>
      <c r="R248" s="30">
        <f t="shared" si="193"/>
        <v>2.6626089840174397E-8</v>
      </c>
      <c r="S248" s="30">
        <f t="shared" si="194"/>
        <v>2.6626089842310912E-8</v>
      </c>
      <c r="T248" s="30">
        <f t="shared" si="195"/>
        <v>2.6626089842310932E-8</v>
      </c>
      <c r="V248" s="36">
        <v>4.32E-9</v>
      </c>
      <c r="W248" s="36">
        <v>3.64903264921</v>
      </c>
      <c r="X248" s="36">
        <v>313.21047591889999</v>
      </c>
      <c r="Y248" s="30">
        <f t="shared" si="196"/>
        <v>-1.4472518839635877E-9</v>
      </c>
      <c r="Z248" s="30">
        <f t="shared" si="197"/>
        <v>-1.4471569014979822E-9</v>
      </c>
      <c r="AA248" s="30">
        <f t="shared" si="198"/>
        <v>-1.4471569008373963E-9</v>
      </c>
      <c r="AB248" s="30">
        <f t="shared" si="199"/>
        <v>-1.4471569008373912E-9</v>
      </c>
      <c r="AD248" s="36"/>
      <c r="AE248" s="36"/>
      <c r="AF248" s="36"/>
      <c r="AL248" s="36"/>
      <c r="AM248" s="36"/>
      <c r="AN248" s="36"/>
      <c r="AT248" s="36"/>
      <c r="AU248" s="36"/>
      <c r="AV248" s="36"/>
      <c r="BB248" s="36"/>
      <c r="BC248" s="36"/>
      <c r="BD248" s="36"/>
      <c r="BJ248" s="36">
        <v>7.4000000000000003E-10</v>
      </c>
      <c r="BK248" s="36">
        <v>3.8686523873600001</v>
      </c>
      <c r="BL248" s="36">
        <v>3067.9394693482</v>
      </c>
      <c r="BM248" s="30">
        <f t="shared" si="200"/>
        <v>6.2084477390684419E-10</v>
      </c>
      <c r="BN248" s="30">
        <f t="shared" si="201"/>
        <v>6.2075271702377042E-10</v>
      </c>
      <c r="BO248" s="30">
        <f t="shared" si="202"/>
        <v>6.2075271638342168E-10</v>
      </c>
      <c r="BP248" s="30">
        <f t="shared" si="203"/>
        <v>6.2075271638341723E-10</v>
      </c>
      <c r="BR248" s="36"/>
      <c r="BS248" s="36"/>
      <c r="BT248" s="36"/>
      <c r="BZ248" s="36"/>
      <c r="CA248" s="36"/>
      <c r="CB248" s="36"/>
      <c r="CH248" s="36"/>
      <c r="CI248" s="36"/>
      <c r="CJ248" s="36"/>
      <c r="CP248" s="36"/>
      <c r="CQ248" s="36"/>
      <c r="CR248" s="36"/>
      <c r="CX248" s="36"/>
      <c r="CY248" s="36"/>
      <c r="CZ248" s="36"/>
      <c r="DF248" s="36">
        <v>4.2879999999999998E-8</v>
      </c>
      <c r="DG248" s="36">
        <v>4.8443806784700003</v>
      </c>
      <c r="DH248" s="36">
        <v>70.849445304200003</v>
      </c>
      <c r="DI248" s="30">
        <f t="shared" si="204"/>
        <v>-1.1058345139050778E-8</v>
      </c>
      <c r="DJ248" s="30">
        <f t="shared" si="205"/>
        <v>-1.1058563823782346E-8</v>
      </c>
      <c r="DK248" s="30">
        <f t="shared" si="206"/>
        <v>-1.105856382530323E-8</v>
      </c>
      <c r="DL248" s="30">
        <f t="shared" si="207"/>
        <v>-1.105856382530323E-8</v>
      </c>
      <c r="DN248" s="36">
        <v>8.9600000000000005E-9</v>
      </c>
      <c r="DO248" s="36">
        <v>0.22222521202000001</v>
      </c>
      <c r="DP248" s="36">
        <v>746.92221379570003</v>
      </c>
      <c r="DQ248" s="30">
        <f t="shared" si="208"/>
        <v>-6.3852242439990339E-9</v>
      </c>
      <c r="DR248" s="30">
        <f t="shared" si="209"/>
        <v>-6.3848744469836944E-9</v>
      </c>
      <c r="DS248" s="30">
        <f t="shared" si="210"/>
        <v>-6.3848744445508603E-9</v>
      </c>
      <c r="DT248" s="30">
        <f t="shared" si="211"/>
        <v>-6.384874444550838E-9</v>
      </c>
      <c r="DV248" s="36"/>
      <c r="DW248" s="36"/>
      <c r="DX248" s="36"/>
      <c r="ED248" s="36"/>
      <c r="EE248" s="36"/>
      <c r="EF248" s="36"/>
      <c r="EL248" s="36"/>
      <c r="EM248" s="36"/>
      <c r="EN248" s="36"/>
      <c r="ET248" s="36"/>
      <c r="EU248" s="36"/>
      <c r="EV248" s="36"/>
    </row>
    <row r="249" spans="14:152" s="30" customFormat="1" ht="12.75">
      <c r="N249" s="36">
        <v>3.3979999999999997E-8</v>
      </c>
      <c r="O249" s="36">
        <v>3.2959827027799999</v>
      </c>
      <c r="P249" s="36">
        <v>911.30320576290001</v>
      </c>
      <c r="Q249" s="30">
        <f t="shared" si="192"/>
        <v>-6.2841711629762637E-9</v>
      </c>
      <c r="R249" s="30">
        <f t="shared" si="193"/>
        <v>-6.2864384098529114E-9</v>
      </c>
      <c r="S249" s="30">
        <f t="shared" si="194"/>
        <v>-6.2864384256210236E-9</v>
      </c>
      <c r="T249" s="30">
        <f t="shared" si="195"/>
        <v>-6.2864384256211427E-9</v>
      </c>
      <c r="V249" s="36">
        <v>4.3500000000000001E-9</v>
      </c>
      <c r="W249" s="36">
        <v>3.0244982896699999</v>
      </c>
      <c r="X249" s="36">
        <v>533.88375078859997</v>
      </c>
      <c r="Y249" s="30">
        <f t="shared" si="196"/>
        <v>4.3409991564406751E-9</v>
      </c>
      <c r="Z249" s="30">
        <f t="shared" si="197"/>
        <v>4.3410102778854758E-9</v>
      </c>
      <c r="AA249" s="30">
        <f t="shared" si="198"/>
        <v>4.341010277962799E-9</v>
      </c>
      <c r="AB249" s="30">
        <f t="shared" si="199"/>
        <v>4.3410102779627998E-9</v>
      </c>
      <c r="AD249" s="36"/>
      <c r="AE249" s="36"/>
      <c r="AF249" s="36"/>
      <c r="AL249" s="36"/>
      <c r="AM249" s="36"/>
      <c r="AN249" s="36"/>
      <c r="AT249" s="36"/>
      <c r="AU249" s="36"/>
      <c r="AV249" s="36"/>
      <c r="BB249" s="36"/>
      <c r="BC249" s="36"/>
      <c r="BD249" s="36"/>
      <c r="BJ249" s="36">
        <v>9.5000000000000003E-10</v>
      </c>
      <c r="BK249" s="36">
        <v>1.6636244704400001</v>
      </c>
      <c r="BL249" s="36">
        <v>1151.4290041439001</v>
      </c>
      <c r="BM249" s="30">
        <f t="shared" si="200"/>
        <v>7.7601860224222104E-12</v>
      </c>
      <c r="BN249" s="30">
        <f t="shared" si="201"/>
        <v>7.8416786369725663E-12</v>
      </c>
      <c r="BO249" s="30">
        <f t="shared" si="202"/>
        <v>7.8416792037360118E-12</v>
      </c>
      <c r="BP249" s="30">
        <f t="shared" si="203"/>
        <v>7.8416792037410735E-12</v>
      </c>
      <c r="BR249" s="36"/>
      <c r="BS249" s="36"/>
      <c r="BT249" s="36"/>
      <c r="BZ249" s="36"/>
      <c r="CA249" s="36"/>
      <c r="CB249" s="36"/>
      <c r="CH249" s="36"/>
      <c r="CI249" s="36"/>
      <c r="CJ249" s="36"/>
      <c r="CP249" s="36"/>
      <c r="CQ249" s="36"/>
      <c r="CR249" s="36"/>
      <c r="CX249" s="36"/>
      <c r="CY249" s="36"/>
      <c r="CZ249" s="36"/>
      <c r="DF249" s="36">
        <v>5.9440000000000002E-8</v>
      </c>
      <c r="DG249" s="36">
        <v>3.7918048354399998</v>
      </c>
      <c r="DH249" s="36">
        <v>25558.212176479599</v>
      </c>
      <c r="DI249" s="30">
        <f t="shared" si="204"/>
        <v>5.6561040998357209E-8</v>
      </c>
      <c r="DJ249" s="30">
        <f t="shared" si="205"/>
        <v>5.659573619673992E-8</v>
      </c>
      <c r="DK249" s="30">
        <f t="shared" si="206"/>
        <v>5.6595736437324356E-8</v>
      </c>
      <c r="DL249" s="30">
        <f t="shared" si="207"/>
        <v>5.6595736437326421E-8</v>
      </c>
      <c r="DN249" s="36">
        <v>1.078E-8</v>
      </c>
      <c r="DO249" s="36">
        <v>4.7832911608600002</v>
      </c>
      <c r="DP249" s="36">
        <v>2730.2069586891998</v>
      </c>
      <c r="DQ249" s="30">
        <f t="shared" si="208"/>
        <v>-6.4467012507329115E-9</v>
      </c>
      <c r="DR249" s="30">
        <f t="shared" si="209"/>
        <v>-6.4449436872408774E-9</v>
      </c>
      <c r="DS249" s="30">
        <f t="shared" si="210"/>
        <v>-6.4449436750164665E-9</v>
      </c>
      <c r="DT249" s="30">
        <f t="shared" si="211"/>
        <v>-6.4449436750163738E-9</v>
      </c>
      <c r="DV249" s="36"/>
      <c r="DW249" s="36"/>
      <c r="DX249" s="36"/>
      <c r="ED249" s="36"/>
      <c r="EE249" s="36"/>
      <c r="EF249" s="36"/>
      <c r="EL249" s="36"/>
      <c r="EM249" s="36"/>
      <c r="EN249" s="36"/>
      <c r="ET249" s="36"/>
      <c r="EU249" s="36"/>
      <c r="EV249" s="36"/>
    </row>
    <row r="250" spans="14:152" s="30" customFormat="1" ht="12.75">
      <c r="N250" s="36">
        <v>3.3519999999999998E-8</v>
      </c>
      <c r="O250" s="36">
        <v>1.4439197933600001</v>
      </c>
      <c r="P250" s="36">
        <v>593.42686339800002</v>
      </c>
      <c r="Q250" s="30">
        <f t="shared" si="192"/>
        <v>-9.1210415620197502E-9</v>
      </c>
      <c r="R250" s="30">
        <f t="shared" si="193"/>
        <v>-9.1224676166299127E-9</v>
      </c>
      <c r="S250" s="30">
        <f t="shared" si="194"/>
        <v>-9.1224676265477504E-9</v>
      </c>
      <c r="T250" s="30">
        <f t="shared" si="195"/>
        <v>-9.1224676265478364E-9</v>
      </c>
      <c r="V250" s="36">
        <v>4.2599999999999998E-9</v>
      </c>
      <c r="W250" s="36">
        <v>5.0794553433900003</v>
      </c>
      <c r="X250" s="36">
        <v>2524.0214102519999</v>
      </c>
      <c r="Y250" s="30">
        <f t="shared" si="196"/>
        <v>-3.7186974693293369E-9</v>
      </c>
      <c r="Z250" s="30">
        <f t="shared" si="197"/>
        <v>-3.7190882005463525E-9</v>
      </c>
      <c r="AA250" s="30">
        <f t="shared" si="198"/>
        <v>-3.7190882032633479E-9</v>
      </c>
      <c r="AB250" s="30">
        <f t="shared" si="199"/>
        <v>-3.7190882032633699E-9</v>
      </c>
      <c r="AD250" s="36"/>
      <c r="AE250" s="36"/>
      <c r="AF250" s="36"/>
      <c r="AL250" s="36"/>
      <c r="AM250" s="36"/>
      <c r="AN250" s="36"/>
      <c r="AT250" s="36"/>
      <c r="AU250" s="36"/>
      <c r="AV250" s="36"/>
      <c r="BB250" s="36"/>
      <c r="BC250" s="36"/>
      <c r="BD250" s="36"/>
      <c r="BJ250" s="36"/>
      <c r="BK250" s="36"/>
      <c r="BL250" s="36"/>
      <c r="BR250" s="36"/>
      <c r="BS250" s="36"/>
      <c r="BT250" s="36"/>
      <c r="BZ250" s="36"/>
      <c r="CA250" s="36"/>
      <c r="CB250" s="36"/>
      <c r="CH250" s="36"/>
      <c r="CI250" s="36"/>
      <c r="CJ250" s="36"/>
      <c r="CP250" s="36"/>
      <c r="CQ250" s="36"/>
      <c r="CR250" s="36"/>
      <c r="CX250" s="36"/>
      <c r="CY250" s="36"/>
      <c r="CZ250" s="36"/>
      <c r="DF250" s="36">
        <v>4.1950000000000002E-8</v>
      </c>
      <c r="DG250" s="36">
        <v>2.09136830994</v>
      </c>
      <c r="DH250" s="36">
        <v>2627.1141844705999</v>
      </c>
      <c r="DI250" s="30">
        <f t="shared" si="204"/>
        <v>4.1774466355428376E-8</v>
      </c>
      <c r="DJ250" s="30">
        <f t="shared" si="205"/>
        <v>4.1775215894134988E-8</v>
      </c>
      <c r="DK250" s="30">
        <f t="shared" si="206"/>
        <v>4.1775215899342302E-8</v>
      </c>
      <c r="DL250" s="30">
        <f t="shared" si="207"/>
        <v>4.1775215899342348E-8</v>
      </c>
      <c r="DN250" s="36">
        <v>9.3800000000000003E-9</v>
      </c>
      <c r="DO250" s="36">
        <v>5.4247150676300002</v>
      </c>
      <c r="DP250" s="36">
        <v>1585.1407420206999</v>
      </c>
      <c r="DQ250" s="30">
        <f t="shared" si="208"/>
        <v>-9.1485218293970671E-9</v>
      </c>
      <c r="DR250" s="30">
        <f t="shared" si="209"/>
        <v>-9.1482771887433897E-9</v>
      </c>
      <c r="DS250" s="30">
        <f t="shared" si="210"/>
        <v>-9.1482771870415202E-9</v>
      </c>
      <c r="DT250" s="30">
        <f t="shared" si="211"/>
        <v>-9.1482771870415086E-9</v>
      </c>
      <c r="DV250" s="36"/>
      <c r="DW250" s="36"/>
      <c r="DX250" s="36"/>
      <c r="ED250" s="36"/>
      <c r="EE250" s="36"/>
      <c r="EF250" s="36"/>
      <c r="EL250" s="36"/>
      <c r="EM250" s="36"/>
      <c r="EN250" s="36"/>
      <c r="ET250" s="36"/>
      <c r="EU250" s="36"/>
      <c r="EV250" s="36"/>
    </row>
    <row r="251" spans="14:152" s="30" customFormat="1" ht="12.75">
      <c r="N251" s="36">
        <v>2.5629999999999999E-8</v>
      </c>
      <c r="O251" s="36">
        <v>3.3508011027900002</v>
      </c>
      <c r="P251" s="36">
        <v>2207.6295405954002</v>
      </c>
      <c r="Q251" s="30">
        <f t="shared" si="192"/>
        <v>-2.2045862763023035E-8</v>
      </c>
      <c r="R251" s="30">
        <f t="shared" si="193"/>
        <v>-2.2048012472033598E-8</v>
      </c>
      <c r="S251" s="30">
        <f t="shared" si="194"/>
        <v>-2.20480124869823E-8</v>
      </c>
      <c r="T251" s="30">
        <f t="shared" si="195"/>
        <v>-2.2048012486982393E-8</v>
      </c>
      <c r="V251" s="36">
        <v>4.9099999999999998E-9</v>
      </c>
      <c r="W251" s="36">
        <v>3.5928636420000002</v>
      </c>
      <c r="X251" s="36">
        <v>230.56457082540001</v>
      </c>
      <c r="Y251" s="30">
        <f t="shared" si="196"/>
        <v>-3.3240933127394674E-9</v>
      </c>
      <c r="Z251" s="30">
        <f t="shared" si="197"/>
        <v>-3.3240312380099733E-9</v>
      </c>
      <c r="AA251" s="30">
        <f t="shared" si="198"/>
        <v>-3.3240312375782537E-9</v>
      </c>
      <c r="AB251" s="30">
        <f t="shared" si="199"/>
        <v>-3.3240312375782504E-9</v>
      </c>
      <c r="AD251" s="36"/>
      <c r="AE251" s="36"/>
      <c r="AF251" s="36"/>
      <c r="AL251" s="36"/>
      <c r="AM251" s="36"/>
      <c r="AN251" s="36"/>
      <c r="AT251" s="36"/>
      <c r="AU251" s="36"/>
      <c r="AV251" s="36"/>
      <c r="BB251" s="36"/>
      <c r="BC251" s="36"/>
      <c r="BD251" s="36"/>
      <c r="BJ251" s="36"/>
      <c r="BK251" s="36"/>
      <c r="BL251" s="36"/>
      <c r="BR251" s="36"/>
      <c r="BS251" s="36"/>
      <c r="BT251" s="36"/>
      <c r="BZ251" s="36"/>
      <c r="CA251" s="36"/>
      <c r="CB251" s="36"/>
      <c r="CH251" s="36"/>
      <c r="CI251" s="36"/>
      <c r="CJ251" s="36"/>
      <c r="CP251" s="36"/>
      <c r="CQ251" s="36"/>
      <c r="CR251" s="36"/>
      <c r="CX251" s="36"/>
      <c r="CY251" s="36"/>
      <c r="CZ251" s="36"/>
      <c r="DF251" s="36">
        <v>4.5820000000000003E-8</v>
      </c>
      <c r="DG251" s="36">
        <v>5.6170725451300001</v>
      </c>
      <c r="DH251" s="36">
        <v>2435.155730035</v>
      </c>
      <c r="DI251" s="30">
        <f t="shared" si="204"/>
        <v>-1.4130714924065678E-9</v>
      </c>
      <c r="DJ251" s="30">
        <f t="shared" si="205"/>
        <v>-1.4213804416802677E-9</v>
      </c>
      <c r="DK251" s="30">
        <f t="shared" si="206"/>
        <v>-1.4213804994670408E-9</v>
      </c>
      <c r="DL251" s="30">
        <f t="shared" si="207"/>
        <v>-1.421380499467529E-9</v>
      </c>
      <c r="DN251" s="36">
        <v>9.2300000000000006E-9</v>
      </c>
      <c r="DO251" s="36">
        <v>4.44469169065</v>
      </c>
      <c r="DP251" s="36">
        <v>9676.4810341156008</v>
      </c>
      <c r="DQ251" s="30">
        <f t="shared" si="208"/>
        <v>4.5266244987220506E-9</v>
      </c>
      <c r="DR251" s="30">
        <f t="shared" si="209"/>
        <v>4.5324222849546404E-9</v>
      </c>
      <c r="DS251" s="30">
        <f t="shared" si="210"/>
        <v>4.5324223252688195E-9</v>
      </c>
      <c r="DT251" s="30">
        <f t="shared" si="211"/>
        <v>4.5324223252691628E-9</v>
      </c>
      <c r="DV251" s="36"/>
      <c r="DW251" s="36"/>
      <c r="DX251" s="36"/>
      <c r="ED251" s="36"/>
      <c r="EE251" s="36"/>
      <c r="EF251" s="36"/>
      <c r="EL251" s="36"/>
      <c r="EM251" s="36"/>
      <c r="EN251" s="36"/>
      <c r="ET251" s="36"/>
      <c r="EU251" s="36"/>
      <c r="EV251" s="36"/>
    </row>
    <row r="252" spans="14:152" s="30" customFormat="1" ht="12.75">
      <c r="N252" s="36">
        <v>2.5530000000000001E-8</v>
      </c>
      <c r="O252" s="36">
        <v>0.36892288644999999</v>
      </c>
      <c r="P252" s="36">
        <v>1048.3362299252999</v>
      </c>
      <c r="Q252" s="30">
        <f t="shared" si="192"/>
        <v>1.7049231617451271E-8</v>
      </c>
      <c r="R252" s="30">
        <f t="shared" si="193"/>
        <v>1.705071575452165E-8</v>
      </c>
      <c r="S252" s="30">
        <f t="shared" si="194"/>
        <v>1.705071576484314E-8</v>
      </c>
      <c r="T252" s="30">
        <f t="shared" si="195"/>
        <v>1.7050715764843226E-8</v>
      </c>
      <c r="V252" s="36">
        <v>5.4700000000000003E-9</v>
      </c>
      <c r="W252" s="36">
        <v>0.34432090948999999</v>
      </c>
      <c r="X252" s="36">
        <v>1251.3403846248</v>
      </c>
      <c r="Y252" s="30">
        <f t="shared" si="196"/>
        <v>5.2081924617005214E-9</v>
      </c>
      <c r="Z252" s="30">
        <f t="shared" si="197"/>
        <v>5.20803656009614E-9</v>
      </c>
      <c r="AA252" s="30">
        <f t="shared" si="198"/>
        <v>5.2080365590117203E-9</v>
      </c>
      <c r="AB252" s="30">
        <f t="shared" si="199"/>
        <v>5.2080365590117112E-9</v>
      </c>
      <c r="AD252" s="36"/>
      <c r="AE252" s="36"/>
      <c r="AF252" s="36"/>
      <c r="AL252" s="36"/>
      <c r="AM252" s="36"/>
      <c r="AN252" s="36"/>
      <c r="AT252" s="36"/>
      <c r="AU252" s="36"/>
      <c r="AV252" s="36"/>
      <c r="BB252" s="36"/>
      <c r="BC252" s="36"/>
      <c r="BD252" s="36"/>
      <c r="BJ252" s="36"/>
      <c r="BK252" s="36"/>
      <c r="BL252" s="36"/>
      <c r="BR252" s="36"/>
      <c r="BS252" s="36"/>
      <c r="BT252" s="36"/>
      <c r="BZ252" s="36"/>
      <c r="CA252" s="36"/>
      <c r="CB252" s="36"/>
      <c r="CH252" s="36"/>
      <c r="CI252" s="36"/>
      <c r="CJ252" s="36"/>
      <c r="CP252" s="36"/>
      <c r="CQ252" s="36"/>
      <c r="CR252" s="36"/>
      <c r="CX252" s="36"/>
      <c r="CY252" s="36"/>
      <c r="CZ252" s="36"/>
      <c r="DF252" s="36">
        <v>4.2680000000000002E-8</v>
      </c>
      <c r="DG252" s="36">
        <v>6.2025052541500001</v>
      </c>
      <c r="DH252" s="36">
        <v>775.23338944700004</v>
      </c>
      <c r="DI252" s="30">
        <f t="shared" si="204"/>
        <v>-1.3966181263674075E-8</v>
      </c>
      <c r="DJ252" s="30">
        <f t="shared" si="205"/>
        <v>-1.3963851886944725E-8</v>
      </c>
      <c r="DK252" s="30">
        <f t="shared" si="206"/>
        <v>-1.3963851870744247E-8</v>
      </c>
      <c r="DL252" s="30">
        <f t="shared" si="207"/>
        <v>-1.3963851870744102E-8</v>
      </c>
      <c r="DN252" s="36">
        <v>8.9399999999999993E-9</v>
      </c>
      <c r="DO252" s="36">
        <v>0.26940821869999998</v>
      </c>
      <c r="DP252" s="36">
        <v>2655.5683724738001</v>
      </c>
      <c r="DQ252" s="30">
        <f t="shared" si="208"/>
        <v>-2.7903003181860673E-9</v>
      </c>
      <c r="DR252" s="30">
        <f t="shared" si="209"/>
        <v>-2.7919806575978718E-9</v>
      </c>
      <c r="DS252" s="30">
        <f t="shared" si="210"/>
        <v>-2.791980669283906E-9</v>
      </c>
      <c r="DT252" s="30">
        <f t="shared" si="211"/>
        <v>-2.7919806692839962E-9</v>
      </c>
      <c r="DV252" s="36"/>
      <c r="DW252" s="36"/>
      <c r="DX252" s="36"/>
      <c r="ED252" s="36"/>
      <c r="EE252" s="36"/>
      <c r="EF252" s="36"/>
      <c r="EL252" s="36"/>
      <c r="EM252" s="36"/>
      <c r="EN252" s="36"/>
      <c r="ET252" s="36"/>
      <c r="EU252" s="36"/>
      <c r="EV252" s="36"/>
    </row>
    <row r="253" spans="14:152" s="30" customFormat="1" ht="12.75">
      <c r="N253" s="36">
        <v>2.62E-8</v>
      </c>
      <c r="O253" s="36">
        <v>3.8276987434</v>
      </c>
      <c r="P253" s="36">
        <v>520.12973753899996</v>
      </c>
      <c r="Q253" s="30">
        <f t="shared" si="192"/>
        <v>1.5371903669764455E-8</v>
      </c>
      <c r="R253" s="30">
        <f t="shared" si="193"/>
        <v>1.5372725824803974E-8</v>
      </c>
      <c r="S253" s="30">
        <f t="shared" si="194"/>
        <v>1.537272583052181E-8</v>
      </c>
      <c r="T253" s="30">
        <f t="shared" si="195"/>
        <v>1.5372725830521856E-8</v>
      </c>
      <c r="V253" s="36">
        <v>5.0300000000000002E-9</v>
      </c>
      <c r="W253" s="36">
        <v>1.5745450920699999</v>
      </c>
      <c r="X253" s="36">
        <v>454.90936652729999</v>
      </c>
      <c r="Y253" s="30">
        <f t="shared" si="196"/>
        <v>2.935133409201772E-9</v>
      </c>
      <c r="Z253" s="30">
        <f t="shared" si="197"/>
        <v>2.934994964288547E-9</v>
      </c>
      <c r="AA253" s="30">
        <f t="shared" si="198"/>
        <v>2.9349949633256803E-9</v>
      </c>
      <c r="AB253" s="30">
        <f t="shared" si="199"/>
        <v>2.9349949633256732E-9</v>
      </c>
      <c r="AD253" s="36"/>
      <c r="AE253" s="36"/>
      <c r="AF253" s="36"/>
      <c r="AL253" s="36"/>
      <c r="AM253" s="36"/>
      <c r="AN253" s="36"/>
      <c r="AT253" s="36"/>
      <c r="AU253" s="36"/>
      <c r="AV253" s="36"/>
      <c r="BB253" s="36"/>
      <c r="BC253" s="36"/>
      <c r="BD253" s="36"/>
      <c r="BJ253" s="36"/>
      <c r="BK253" s="36"/>
      <c r="BL253" s="36"/>
      <c r="BR253" s="36"/>
      <c r="BS253" s="36"/>
      <c r="BT253" s="36"/>
      <c r="BZ253" s="36"/>
      <c r="CA253" s="36"/>
      <c r="CB253" s="36"/>
      <c r="CH253" s="36"/>
      <c r="CI253" s="36"/>
      <c r="CJ253" s="36"/>
      <c r="CP253" s="36"/>
      <c r="CQ253" s="36"/>
      <c r="CR253" s="36"/>
      <c r="CX253" s="36"/>
      <c r="CY253" s="36"/>
      <c r="CZ253" s="36"/>
      <c r="DF253" s="36">
        <v>4.5209999999999999E-8</v>
      </c>
      <c r="DG253" s="36">
        <v>0.20049967962000001</v>
      </c>
      <c r="DH253" s="36">
        <v>92.047073954699997</v>
      </c>
      <c r="DI253" s="30">
        <f t="shared" si="204"/>
        <v>4.3056902979335372E-8</v>
      </c>
      <c r="DJ253" s="30">
        <f t="shared" si="205"/>
        <v>4.3056808438919845E-8</v>
      </c>
      <c r="DK253" s="30">
        <f t="shared" si="206"/>
        <v>4.3056808438262329E-8</v>
      </c>
      <c r="DL253" s="30">
        <f t="shared" si="207"/>
        <v>4.3056808438262323E-8</v>
      </c>
      <c r="DN253" s="36">
        <v>1.131E-8</v>
      </c>
      <c r="DO253" s="36">
        <v>5.4638251030399996</v>
      </c>
      <c r="DP253" s="36">
        <v>224.34479570190001</v>
      </c>
      <c r="DQ253" s="30">
        <f t="shared" si="208"/>
        <v>-5.3473111847302539E-9</v>
      </c>
      <c r="DR253" s="30">
        <f t="shared" si="209"/>
        <v>-5.3474777596826238E-9</v>
      </c>
      <c r="DS253" s="30">
        <f t="shared" si="210"/>
        <v>-5.3474777608411076E-9</v>
      </c>
      <c r="DT253" s="30">
        <f t="shared" si="211"/>
        <v>-5.3474777608411159E-9</v>
      </c>
      <c r="DV253" s="36"/>
      <c r="DW253" s="36"/>
      <c r="DX253" s="36"/>
      <c r="ED253" s="36"/>
      <c r="EE253" s="36"/>
      <c r="EF253" s="36"/>
      <c r="EL253" s="36"/>
      <c r="EM253" s="36"/>
      <c r="EN253" s="36"/>
      <c r="ET253" s="36"/>
      <c r="EU253" s="36"/>
      <c r="EV253" s="36"/>
    </row>
    <row r="254" spans="14:152" s="30" customFormat="1" ht="12.75">
      <c r="N254" s="36">
        <v>3.3559999999999997E-8</v>
      </c>
      <c r="O254" s="36">
        <v>1.08315053878</v>
      </c>
      <c r="P254" s="36">
        <v>46.470422915999997</v>
      </c>
      <c r="Q254" s="30">
        <f t="shared" si="192"/>
        <v>2.276024329822983E-8</v>
      </c>
      <c r="R254" s="30">
        <f t="shared" si="193"/>
        <v>2.2760328684354286E-8</v>
      </c>
      <c r="S254" s="30">
        <f t="shared" si="194"/>
        <v>2.2760328684948129E-8</v>
      </c>
      <c r="T254" s="30">
        <f t="shared" si="195"/>
        <v>2.2760328684948132E-8</v>
      </c>
      <c r="V254" s="36">
        <v>4.8600000000000002E-9</v>
      </c>
      <c r="W254" s="36">
        <v>4.3935146995799998</v>
      </c>
      <c r="X254" s="36">
        <v>462.02291352809999</v>
      </c>
      <c r="Y254" s="30">
        <f t="shared" si="196"/>
        <v>-1.2541009608325436E-9</v>
      </c>
      <c r="Z254" s="30">
        <f t="shared" si="197"/>
        <v>-1.253939335020804E-9</v>
      </c>
      <c r="AA254" s="30">
        <f t="shared" si="198"/>
        <v>-1.2539393338967257E-9</v>
      </c>
      <c r="AB254" s="30">
        <f t="shared" si="199"/>
        <v>-1.2539393338967172E-9</v>
      </c>
      <c r="AD254" s="36"/>
      <c r="AE254" s="36"/>
      <c r="AF254" s="36"/>
      <c r="AL254" s="36"/>
      <c r="AM254" s="36"/>
      <c r="AN254" s="36"/>
      <c r="AT254" s="36"/>
      <c r="AU254" s="36"/>
      <c r="AV254" s="36"/>
      <c r="BB254" s="36"/>
      <c r="BC254" s="36"/>
      <c r="BD254" s="36"/>
      <c r="BJ254" s="36"/>
      <c r="BK254" s="36"/>
      <c r="BL254" s="36"/>
      <c r="BR254" s="36"/>
      <c r="BS254" s="36"/>
      <c r="BT254" s="36"/>
      <c r="BZ254" s="36"/>
      <c r="CA254" s="36"/>
      <c r="CB254" s="36"/>
      <c r="CH254" s="36"/>
      <c r="CI254" s="36"/>
      <c r="CJ254" s="36"/>
      <c r="CP254" s="36"/>
      <c r="CQ254" s="36"/>
      <c r="CR254" s="36"/>
      <c r="CX254" s="36"/>
      <c r="CY254" s="36"/>
      <c r="CZ254" s="36"/>
      <c r="DF254" s="36">
        <v>5.4049999999999998E-8</v>
      </c>
      <c r="DG254" s="36">
        <v>4.6649278158099996</v>
      </c>
      <c r="DH254" s="36">
        <v>833.552661779</v>
      </c>
      <c r="DI254" s="30">
        <f t="shared" si="204"/>
        <v>5.3999492751521589E-8</v>
      </c>
      <c r="DJ254" s="30">
        <f t="shared" si="205"/>
        <v>5.3999637722662961E-8</v>
      </c>
      <c r="DK254" s="30">
        <f t="shared" si="206"/>
        <v>5.399963772367048E-8</v>
      </c>
      <c r="DL254" s="30">
        <f t="shared" si="207"/>
        <v>5.3999637723670494E-8</v>
      </c>
      <c r="DN254" s="36">
        <v>8.0800000000000002E-9</v>
      </c>
      <c r="DO254" s="36">
        <v>0.48295590141</v>
      </c>
      <c r="DP254" s="36">
        <v>3377.2177920039999</v>
      </c>
      <c r="DQ254" s="30">
        <f t="shared" si="208"/>
        <v>6.6353158870864071E-9</v>
      </c>
      <c r="DR254" s="30">
        <f t="shared" si="209"/>
        <v>6.6364757957604447E-9</v>
      </c>
      <c r="DS254" s="30">
        <f t="shared" si="210"/>
        <v>6.6364758038258999E-9</v>
      </c>
      <c r="DT254" s="30">
        <f t="shared" si="211"/>
        <v>6.6364758038259661E-9</v>
      </c>
      <c r="DV254" s="36"/>
      <c r="DW254" s="36"/>
      <c r="DX254" s="36"/>
      <c r="ED254" s="36"/>
      <c r="EE254" s="36"/>
      <c r="EF254" s="36"/>
      <c r="EL254" s="36"/>
      <c r="EM254" s="36"/>
      <c r="EN254" s="36"/>
      <c r="ET254" s="36"/>
      <c r="EU254" s="36"/>
      <c r="EV254" s="36"/>
    </row>
    <row r="255" spans="14:152" s="30" customFormat="1" ht="12.75">
      <c r="N255" s="36">
        <v>3.0349999999999997E-8</v>
      </c>
      <c r="O255" s="36">
        <v>5.5223002811299997</v>
      </c>
      <c r="P255" s="36">
        <v>618.55664531160005</v>
      </c>
      <c r="Q255" s="30">
        <f t="shared" si="192"/>
        <v>-1.5129577494976185E-8</v>
      </c>
      <c r="R255" s="30">
        <f t="shared" si="193"/>
        <v>-1.5128365002869227E-8</v>
      </c>
      <c r="S255" s="30">
        <f t="shared" si="194"/>
        <v>-1.5128364994436491E-8</v>
      </c>
      <c r="T255" s="30">
        <f t="shared" si="195"/>
        <v>-1.5128364994436422E-8</v>
      </c>
      <c r="V255" s="36">
        <v>5.2400000000000001E-9</v>
      </c>
      <c r="W255" s="36">
        <v>2.0300374029600001</v>
      </c>
      <c r="X255" s="36">
        <v>1279.794572628</v>
      </c>
      <c r="Y255" s="30">
        <f t="shared" si="196"/>
        <v>1.8139427673243621E-9</v>
      </c>
      <c r="Z255" s="30">
        <f t="shared" si="197"/>
        <v>1.8144114922191109E-9</v>
      </c>
      <c r="AA255" s="30">
        <f t="shared" si="198"/>
        <v>1.8144114954789362E-9</v>
      </c>
      <c r="AB255" s="30">
        <f t="shared" si="199"/>
        <v>1.8144114954789625E-9</v>
      </c>
      <c r="AD255" s="36"/>
      <c r="AE255" s="36"/>
      <c r="AF255" s="36"/>
      <c r="AL255" s="36"/>
      <c r="AM255" s="36"/>
      <c r="AN255" s="36"/>
      <c r="AT255" s="36"/>
      <c r="AU255" s="36"/>
      <c r="AV255" s="36"/>
      <c r="BB255" s="36"/>
      <c r="BC255" s="36"/>
      <c r="BD255" s="36"/>
      <c r="BJ255" s="36"/>
      <c r="BK255" s="36"/>
      <c r="BL255" s="36"/>
      <c r="BR255" s="36"/>
      <c r="BS255" s="36"/>
      <c r="BT255" s="36"/>
      <c r="BZ255" s="36"/>
      <c r="CA255" s="36"/>
      <c r="CB255" s="36"/>
      <c r="CH255" s="36"/>
      <c r="CI255" s="36"/>
      <c r="CJ255" s="36"/>
      <c r="CP255" s="36"/>
      <c r="CQ255" s="36"/>
      <c r="CR255" s="36"/>
      <c r="CX255" s="36"/>
      <c r="CY255" s="36"/>
      <c r="CZ255" s="36"/>
      <c r="DF255" s="36">
        <v>5.6069999999999998E-8</v>
      </c>
      <c r="DG255" s="36">
        <v>3.3022664563799999</v>
      </c>
      <c r="DH255" s="36">
        <v>535.3200393871</v>
      </c>
      <c r="DI255" s="30">
        <f t="shared" si="204"/>
        <v>5.2968820053123132E-8</v>
      </c>
      <c r="DJ255" s="30">
        <f t="shared" si="205"/>
        <v>5.2969553408926613E-8</v>
      </c>
      <c r="DK255" s="30">
        <f t="shared" si="206"/>
        <v>5.2969553414026671E-8</v>
      </c>
      <c r="DL255" s="30">
        <f t="shared" si="207"/>
        <v>5.2969553414026704E-8</v>
      </c>
      <c r="DN255" s="36">
        <v>8.09E-9</v>
      </c>
      <c r="DO255" s="36">
        <v>4.1412274606699997</v>
      </c>
      <c r="DP255" s="36">
        <v>114.1384744825</v>
      </c>
      <c r="DQ255" s="30">
        <f t="shared" si="208"/>
        <v>-7.5518925686840133E-9</v>
      </c>
      <c r="DR255" s="30">
        <f t="shared" si="209"/>
        <v>-7.5519172392166068E-9</v>
      </c>
      <c r="DS255" s="30">
        <f t="shared" si="210"/>
        <v>-7.5519172393881839E-9</v>
      </c>
      <c r="DT255" s="30">
        <f t="shared" si="211"/>
        <v>-7.5519172393881856E-9</v>
      </c>
      <c r="DV255" s="36"/>
      <c r="DW255" s="36"/>
      <c r="DX255" s="36"/>
      <c r="ED255" s="36"/>
      <c r="EE255" s="36"/>
      <c r="EF255" s="36"/>
      <c r="EL255" s="36"/>
      <c r="EM255" s="36"/>
      <c r="EN255" s="36"/>
      <c r="ET255" s="36"/>
      <c r="EU255" s="36"/>
      <c r="EV255" s="36"/>
    </row>
    <row r="256" spans="14:152" s="30" customFormat="1" ht="12.75">
      <c r="N256" s="36">
        <v>3.3969999999999999E-8</v>
      </c>
      <c r="O256" s="36">
        <v>3.8308474652200002</v>
      </c>
      <c r="P256" s="36">
        <v>210.11770170029999</v>
      </c>
      <c r="Q256" s="30">
        <f t="shared" si="192"/>
        <v>-3.019748704589451E-8</v>
      </c>
      <c r="R256" s="30">
        <f t="shared" si="193"/>
        <v>-3.01972434812489E-8</v>
      </c>
      <c r="S256" s="30">
        <f t="shared" si="194"/>
        <v>-3.019724347955494E-8</v>
      </c>
      <c r="T256" s="30">
        <f t="shared" si="195"/>
        <v>-3.019724347955492E-8</v>
      </c>
      <c r="V256" s="36">
        <v>3.8799999999999998E-9</v>
      </c>
      <c r="W256" s="36">
        <v>5.5831801307399997</v>
      </c>
      <c r="X256" s="36">
        <v>731.94436026870005</v>
      </c>
      <c r="Y256" s="30">
        <f t="shared" si="196"/>
        <v>1.781656237550941E-10</v>
      </c>
      <c r="Z256" s="30">
        <f t="shared" si="197"/>
        <v>1.7837698386403898E-10</v>
      </c>
      <c r="AA256" s="30">
        <f t="shared" si="198"/>
        <v>1.7837698533400226E-10</v>
      </c>
      <c r="AB256" s="30">
        <f t="shared" si="199"/>
        <v>1.7837698533401602E-10</v>
      </c>
      <c r="AD256" s="36"/>
      <c r="AE256" s="36"/>
      <c r="AF256" s="36"/>
      <c r="AL256" s="36"/>
      <c r="AM256" s="36"/>
      <c r="AN256" s="36"/>
      <c r="AT256" s="36"/>
      <c r="AU256" s="36"/>
      <c r="AV256" s="36"/>
      <c r="BB256" s="36"/>
      <c r="BC256" s="36"/>
      <c r="BD256" s="36"/>
      <c r="BJ256" s="36"/>
      <c r="BK256" s="36"/>
      <c r="BL256" s="36"/>
      <c r="BR256" s="36"/>
      <c r="BS256" s="36"/>
      <c r="BT256" s="36"/>
      <c r="BZ256" s="36"/>
      <c r="CA256" s="36"/>
      <c r="CB256" s="36"/>
      <c r="CH256" s="36"/>
      <c r="CI256" s="36"/>
      <c r="CJ256" s="36"/>
      <c r="CP256" s="36"/>
      <c r="CQ256" s="36"/>
      <c r="CR256" s="36"/>
      <c r="CX256" s="36"/>
      <c r="CY256" s="36"/>
      <c r="CZ256" s="36"/>
      <c r="DF256" s="36">
        <v>4.1710000000000001E-8</v>
      </c>
      <c r="DG256" s="36">
        <v>3.1487301083200001</v>
      </c>
      <c r="DH256" s="36">
        <v>944.9828232758</v>
      </c>
      <c r="DI256" s="30">
        <f t="shared" si="204"/>
        <v>-2.0724863479771318E-8</v>
      </c>
      <c r="DJ256" s="30">
        <f t="shared" si="205"/>
        <v>-2.0727411816228205E-8</v>
      </c>
      <c r="DK256" s="30">
        <f t="shared" si="206"/>
        <v>-2.0727411833951003E-8</v>
      </c>
      <c r="DL256" s="30">
        <f t="shared" si="207"/>
        <v>-2.0727411833951132E-8</v>
      </c>
      <c r="DN256" s="36">
        <v>8.6399999999999999E-9</v>
      </c>
      <c r="DO256" s="36">
        <v>1.83217006136</v>
      </c>
      <c r="DP256" s="36">
        <v>4.6658664459999999</v>
      </c>
      <c r="DQ256" s="30">
        <f t="shared" si="208"/>
        <v>-2.0159937892995674E-9</v>
      </c>
      <c r="DR256" s="30">
        <f t="shared" si="209"/>
        <v>-2.0159908687687687E-9</v>
      </c>
      <c r="DS256" s="30">
        <f t="shared" si="210"/>
        <v>-2.0159908687484568E-9</v>
      </c>
      <c r="DT256" s="30">
        <f t="shared" si="211"/>
        <v>-2.0159908687484568E-9</v>
      </c>
      <c r="DV256" s="36"/>
      <c r="DW256" s="36"/>
      <c r="DX256" s="36"/>
      <c r="ED256" s="36"/>
      <c r="EE256" s="36"/>
      <c r="EF256" s="36"/>
      <c r="EL256" s="36"/>
      <c r="EM256" s="36"/>
      <c r="EN256" s="36"/>
      <c r="ET256" s="36"/>
      <c r="EU256" s="36"/>
      <c r="EV256" s="36"/>
    </row>
    <row r="257" spans="14:152" s="30" customFormat="1" ht="12.75">
      <c r="N257" s="36">
        <v>2.4970000000000001E-8</v>
      </c>
      <c r="O257" s="36">
        <v>0.47917884538</v>
      </c>
      <c r="P257" s="36">
        <v>945.24345570670005</v>
      </c>
      <c r="Q257" s="30">
        <f t="shared" ref="Q257:Q320" si="212">N257*COS(O257+P257*$C$22)</f>
        <v>1.2331038837087345E-9</v>
      </c>
      <c r="R257" s="30">
        <f t="shared" ref="R257:R320" si="213">N257*COS(O257+P257*$C$43)</f>
        <v>1.2348602026320185E-9</v>
      </c>
      <c r="S257" s="30">
        <f t="shared" ref="S257:S320" si="214">N257*COS(O257+P257*$C$64)</f>
        <v>1.2348602148468109E-9</v>
      </c>
      <c r="T257" s="30">
        <f t="shared" ref="T257:T320" si="215">N257*COS(O257+P257*$C$85)</f>
        <v>1.2348602148469216E-9</v>
      </c>
      <c r="V257" s="36">
        <v>4.49E-9</v>
      </c>
      <c r="W257" s="36">
        <v>1.11025492739</v>
      </c>
      <c r="X257" s="36">
        <v>56.622351302600002</v>
      </c>
      <c r="Y257" s="30">
        <f t="shared" ref="Y257:Y320" si="216">V257*COS(W257+X257*$C$22)</f>
        <v>3.1400829092202591E-9</v>
      </c>
      <c r="Z257" s="30">
        <f t="shared" ref="Z257:Z320" si="217">V257*COS(W257+X257*$C$43)</f>
        <v>3.1400964479308309E-9</v>
      </c>
      <c r="AA257" s="30">
        <f t="shared" ref="AA257:AA320" si="218">V257*COS(W257+X257*$C$64)</f>
        <v>3.1400964480249897E-9</v>
      </c>
      <c r="AB257" s="30">
        <f t="shared" ref="AB257:AB320" si="219">V257*COS(W257+X257*$C$85)</f>
        <v>3.1400964480249901E-9</v>
      </c>
      <c r="AD257" s="36"/>
      <c r="AE257" s="36"/>
      <c r="AF257" s="36"/>
      <c r="AL257" s="36"/>
      <c r="AM257" s="36"/>
      <c r="AN257" s="36"/>
      <c r="AT257" s="36"/>
      <c r="AU257" s="36"/>
      <c r="AV257" s="36"/>
      <c r="BB257" s="36"/>
      <c r="BC257" s="36"/>
      <c r="BD257" s="36"/>
      <c r="BJ257" s="36"/>
      <c r="BK257" s="36"/>
      <c r="BL257" s="36"/>
      <c r="BR257" s="36"/>
      <c r="BS257" s="36"/>
      <c r="BT257" s="36"/>
      <c r="BZ257" s="36"/>
      <c r="CA257" s="36"/>
      <c r="CB257" s="36"/>
      <c r="CH257" s="36"/>
      <c r="CI257" s="36"/>
      <c r="CJ257" s="36"/>
      <c r="CP257" s="36"/>
      <c r="CQ257" s="36"/>
      <c r="CR257" s="36"/>
      <c r="CX257" s="36"/>
      <c r="CY257" s="36"/>
      <c r="CZ257" s="36"/>
      <c r="DF257" s="36">
        <v>4.1080000000000001E-8</v>
      </c>
      <c r="DG257" s="36">
        <v>5.8448974377900003</v>
      </c>
      <c r="DH257" s="36">
        <v>440.82528487759998</v>
      </c>
      <c r="DI257" s="30">
        <f t="shared" ref="DI257:DI320" si="220">DF257*COS(DG257+DH257*$C$22)</f>
        <v>-3.9708612013461898E-8</v>
      </c>
      <c r="DJ257" s="30">
        <f t="shared" ref="DJ257:DJ320" si="221">DF257*COS(DG257+DH257*$C$43)</f>
        <v>-3.9708957687656212E-8</v>
      </c>
      <c r="DK257" s="30">
        <f t="shared" ref="DK257:DK320" si="222">DF257*COS(DG257+DH257*$C$64)</f>
        <v>-3.9708957690060158E-8</v>
      </c>
      <c r="DL257" s="30">
        <f t="shared" ref="DL257:DL320" si="223">DF257*COS(DG257+DH257*$C$85)</f>
        <v>-3.9708957690060177E-8</v>
      </c>
      <c r="DN257" s="36">
        <v>1.1059999999999999E-8</v>
      </c>
      <c r="DO257" s="36">
        <v>2.60444312553</v>
      </c>
      <c r="DP257" s="36">
        <v>209.3669421749</v>
      </c>
      <c r="DQ257" s="30">
        <f t="shared" ref="DQ257:DQ320" si="224">DN257*COS(DO257+DP257*$C$22)</f>
        <v>1.4030796827135589E-9</v>
      </c>
      <c r="DR257" s="30">
        <f t="shared" ref="DR257:DR320" si="225">DN257*COS(DO257+DP257*$C$43)</f>
        <v>1.4032508070632375E-9</v>
      </c>
      <c r="DS257" s="30">
        <f t="shared" ref="DS257:DS320" si="226">DN257*COS(DO257+DP257*$C$64)</f>
        <v>1.4032508082533705E-9</v>
      </c>
      <c r="DT257" s="30">
        <f t="shared" ref="DT257:DT320" si="227">DN257*COS(DO257+DP257*$C$85)</f>
        <v>1.4032508082533802E-9</v>
      </c>
      <c r="DV257" s="36"/>
      <c r="DW257" s="36"/>
      <c r="DX257" s="36"/>
      <c r="ED257" s="36"/>
      <c r="EE257" s="36"/>
      <c r="EF257" s="36"/>
      <c r="EL257" s="36"/>
      <c r="EM257" s="36"/>
      <c r="EN257" s="36"/>
      <c r="ET257" s="36"/>
      <c r="EU257" s="36"/>
      <c r="EV257" s="36"/>
    </row>
    <row r="258" spans="14:152" s="30" customFormat="1" ht="12.75">
      <c r="N258" s="36">
        <v>2.3409999999999999E-8</v>
      </c>
      <c r="O258" s="36">
        <v>5.8794129264899997</v>
      </c>
      <c r="P258" s="36">
        <v>2751.5475996916002</v>
      </c>
      <c r="Q258" s="30">
        <f t="shared" si="212"/>
        <v>-2.3382998226511404E-8</v>
      </c>
      <c r="R258" s="30">
        <f t="shared" si="213"/>
        <v>-2.3383228163442632E-8</v>
      </c>
      <c r="S258" s="30">
        <f t="shared" si="214"/>
        <v>-2.3383228165038373E-8</v>
      </c>
      <c r="T258" s="30">
        <f t="shared" si="215"/>
        <v>-2.3383228165038389E-8</v>
      </c>
      <c r="V258" s="36">
        <v>3.9799999999999999E-9</v>
      </c>
      <c r="W258" s="36">
        <v>5.1994328427300003</v>
      </c>
      <c r="X258" s="36">
        <v>3267.0114707846001</v>
      </c>
      <c r="Y258" s="30">
        <f t="shared" si="216"/>
        <v>3.740909211067288E-9</v>
      </c>
      <c r="Z258" s="30">
        <f t="shared" si="217"/>
        <v>3.7405783970331792E-9</v>
      </c>
      <c r="AA258" s="30">
        <f t="shared" si="218"/>
        <v>3.7405783947316666E-9</v>
      </c>
      <c r="AB258" s="30">
        <f t="shared" si="219"/>
        <v>3.7405783947316476E-9</v>
      </c>
      <c r="AD258" s="36"/>
      <c r="AE258" s="36"/>
      <c r="AF258" s="36"/>
      <c r="AL258" s="36"/>
      <c r="AM258" s="36"/>
      <c r="AN258" s="36"/>
      <c r="AT258" s="36"/>
      <c r="AU258" s="36"/>
      <c r="AV258" s="36"/>
      <c r="BB258" s="36"/>
      <c r="BC258" s="36"/>
      <c r="BD258" s="36"/>
      <c r="BJ258" s="36"/>
      <c r="BK258" s="36"/>
      <c r="BL258" s="36"/>
      <c r="BR258" s="36"/>
      <c r="BS258" s="36"/>
      <c r="BT258" s="36"/>
      <c r="BZ258" s="36"/>
      <c r="CA258" s="36"/>
      <c r="CB258" s="36"/>
      <c r="CH258" s="36"/>
      <c r="CI258" s="36"/>
      <c r="CJ258" s="36"/>
      <c r="CP258" s="36"/>
      <c r="CQ258" s="36"/>
      <c r="CR258" s="36"/>
      <c r="CX258" s="36"/>
      <c r="CY258" s="36"/>
      <c r="CZ258" s="36"/>
      <c r="DF258" s="36">
        <v>4.367E-8</v>
      </c>
      <c r="DG258" s="36">
        <v>4.6836358455699996</v>
      </c>
      <c r="DH258" s="36">
        <v>327.43756992049998</v>
      </c>
      <c r="DI258" s="30">
        <f t="shared" si="220"/>
        <v>-4.2047340430643808E-8</v>
      </c>
      <c r="DJ258" s="30">
        <f t="shared" si="221"/>
        <v>-4.2047052712288067E-8</v>
      </c>
      <c r="DK258" s="30">
        <f t="shared" si="222"/>
        <v>-4.2047052710286958E-8</v>
      </c>
      <c r="DL258" s="30">
        <f t="shared" si="223"/>
        <v>-4.2047052710286945E-8</v>
      </c>
      <c r="DN258" s="36">
        <v>7.8999999999999996E-9</v>
      </c>
      <c r="DO258" s="36">
        <v>0.11493626208</v>
      </c>
      <c r="DP258" s="36">
        <v>460.53844081979997</v>
      </c>
      <c r="DQ258" s="30">
        <f t="shared" si="224"/>
        <v>-6.0267542858337613E-9</v>
      </c>
      <c r="DR258" s="30">
        <f t="shared" si="225"/>
        <v>-6.0269295332199587E-9</v>
      </c>
      <c r="DS258" s="30">
        <f t="shared" si="226"/>
        <v>-6.0269295344387423E-9</v>
      </c>
      <c r="DT258" s="30">
        <f t="shared" si="227"/>
        <v>-6.0269295344387523E-9</v>
      </c>
      <c r="DV258" s="36"/>
      <c r="DW258" s="36"/>
      <c r="DX258" s="36"/>
      <c r="ED258" s="36"/>
      <c r="EE258" s="36"/>
      <c r="EF258" s="36"/>
      <c r="EL258" s="36"/>
      <c r="EM258" s="36"/>
      <c r="EN258" s="36"/>
      <c r="ET258" s="36"/>
      <c r="EU258" s="36"/>
      <c r="EV258" s="36"/>
    </row>
    <row r="259" spans="14:152" s="30" customFormat="1" ht="12.75">
      <c r="N259" s="36">
        <v>2.6560000000000001E-8</v>
      </c>
      <c r="O259" s="36">
        <v>0.49713061045000001</v>
      </c>
      <c r="P259" s="36">
        <v>1057.8974574808999</v>
      </c>
      <c r="Q259" s="30">
        <f t="shared" si="212"/>
        <v>1.6201799711814173E-8</v>
      </c>
      <c r="R259" s="30">
        <f t="shared" si="213"/>
        <v>1.6203458430209225E-8</v>
      </c>
      <c r="S259" s="30">
        <f t="shared" si="214"/>
        <v>1.6203458441744904E-8</v>
      </c>
      <c r="T259" s="30">
        <f t="shared" si="215"/>
        <v>1.6203458441745E-8</v>
      </c>
      <c r="V259" s="36">
        <v>4.1599999999999997E-9</v>
      </c>
      <c r="W259" s="36">
        <v>1.7082191733600001</v>
      </c>
      <c r="X259" s="36">
        <v>245.54242435239999</v>
      </c>
      <c r="Y259" s="30">
        <f t="shared" si="216"/>
        <v>3.9123474563626878E-9</v>
      </c>
      <c r="Z259" s="30">
        <f t="shared" si="217"/>
        <v>3.9123733211547575E-9</v>
      </c>
      <c r="AA259" s="30">
        <f t="shared" si="218"/>
        <v>3.912373321334637E-9</v>
      </c>
      <c r="AB259" s="30">
        <f t="shared" si="219"/>
        <v>3.9123733213346387E-9</v>
      </c>
      <c r="AD259" s="36"/>
      <c r="AE259" s="36"/>
      <c r="AF259" s="36"/>
      <c r="AL259" s="36"/>
      <c r="AM259" s="36"/>
      <c r="AN259" s="36"/>
      <c r="AT259" s="36"/>
      <c r="AU259" s="36"/>
      <c r="AV259" s="36"/>
      <c r="BB259" s="36"/>
      <c r="BC259" s="36"/>
      <c r="BD259" s="36"/>
      <c r="BJ259" s="36"/>
      <c r="BK259" s="36"/>
      <c r="BL259" s="36"/>
      <c r="BR259" s="36"/>
      <c r="BS259" s="36"/>
      <c r="BT259" s="36"/>
      <c r="BZ259" s="36"/>
      <c r="CA259" s="36"/>
      <c r="CB259" s="36"/>
      <c r="CH259" s="36"/>
      <c r="CI259" s="36"/>
      <c r="CJ259" s="36"/>
      <c r="CP259" s="36"/>
      <c r="CQ259" s="36"/>
      <c r="CR259" s="36"/>
      <c r="CX259" s="36"/>
      <c r="CY259" s="36"/>
      <c r="CZ259" s="36"/>
      <c r="DF259" s="36">
        <v>4.0329999999999998E-8</v>
      </c>
      <c r="DG259" s="36">
        <v>3.3088378281700002</v>
      </c>
      <c r="DH259" s="36">
        <v>3274.1250177853999</v>
      </c>
      <c r="DI259" s="30">
        <f t="shared" si="220"/>
        <v>-2.6215601473383864E-8</v>
      </c>
      <c r="DJ259" s="30">
        <f t="shared" si="221"/>
        <v>-2.6223076503233028E-8</v>
      </c>
      <c r="DK259" s="30">
        <f t="shared" si="222"/>
        <v>-2.622307655521491E-8</v>
      </c>
      <c r="DL259" s="30">
        <f t="shared" si="223"/>
        <v>-2.622307655521535E-8</v>
      </c>
      <c r="DN259" s="36">
        <v>7.9900000000000007E-9</v>
      </c>
      <c r="DO259" s="36">
        <v>1.6042649759000001</v>
      </c>
      <c r="DP259" s="36">
        <v>5223.6939198022001</v>
      </c>
      <c r="DQ259" s="30">
        <f t="shared" si="224"/>
        <v>-4.8693978798926421E-9</v>
      </c>
      <c r="DR259" s="30">
        <f t="shared" si="225"/>
        <v>-4.8718628654885217E-9</v>
      </c>
      <c r="DS259" s="30">
        <f t="shared" si="226"/>
        <v>-4.8718628826294047E-9</v>
      </c>
      <c r="DT259" s="30">
        <f t="shared" si="227"/>
        <v>-4.8718628826295627E-9</v>
      </c>
      <c r="DV259" s="36"/>
      <c r="DW259" s="36"/>
      <c r="DX259" s="36"/>
      <c r="ED259" s="36"/>
      <c r="EE259" s="36"/>
      <c r="EF259" s="36"/>
      <c r="EL259" s="36"/>
      <c r="EM259" s="36"/>
      <c r="EN259" s="36"/>
      <c r="ET259" s="36"/>
      <c r="EU259" s="36"/>
      <c r="EV259" s="36"/>
    </row>
    <row r="260" spans="14:152" s="30" customFormat="1" ht="12.75">
      <c r="N260" s="36">
        <v>2.5810000000000001E-8</v>
      </c>
      <c r="O260" s="36">
        <v>3.7598819140000003E-2</v>
      </c>
      <c r="P260" s="36">
        <v>1.6445314027</v>
      </c>
      <c r="Q260" s="30">
        <f t="shared" si="212"/>
        <v>2.5799532890665185E-8</v>
      </c>
      <c r="R260" s="30">
        <f t="shared" si="213"/>
        <v>2.5799532980716841E-8</v>
      </c>
      <c r="S260" s="30">
        <f t="shared" si="214"/>
        <v>2.5799532980717466E-8</v>
      </c>
      <c r="T260" s="30">
        <f t="shared" si="215"/>
        <v>2.5799532980717466E-8</v>
      </c>
      <c r="V260" s="36">
        <v>3.7900000000000004E-9</v>
      </c>
      <c r="W260" s="36">
        <v>1.8023494876899999</v>
      </c>
      <c r="X260" s="36">
        <v>2655.5683724738001</v>
      </c>
      <c r="Y260" s="30">
        <f t="shared" si="216"/>
        <v>3.5533209801298704E-9</v>
      </c>
      <c r="Z260" s="30">
        <f t="shared" si="217"/>
        <v>3.5530600816636807E-9</v>
      </c>
      <c r="AA260" s="30">
        <f t="shared" si="218"/>
        <v>3.5530600798487021E-9</v>
      </c>
      <c r="AB260" s="30">
        <f t="shared" si="219"/>
        <v>3.5530600798486885E-9</v>
      </c>
      <c r="AD260" s="36"/>
      <c r="AE260" s="36"/>
      <c r="AF260" s="36"/>
      <c r="AL260" s="36"/>
      <c r="AM260" s="36"/>
      <c r="AN260" s="36"/>
      <c r="AT260" s="36"/>
      <c r="AU260" s="36"/>
      <c r="AV260" s="36"/>
      <c r="BB260" s="36"/>
      <c r="BC260" s="36"/>
      <c r="BD260" s="36"/>
      <c r="BJ260" s="36"/>
      <c r="BK260" s="36"/>
      <c r="BL260" s="36"/>
      <c r="BR260" s="36"/>
      <c r="BS260" s="36"/>
      <c r="BT260" s="36"/>
      <c r="BZ260" s="36"/>
      <c r="CA260" s="36"/>
      <c r="CB260" s="36"/>
      <c r="CH260" s="36"/>
      <c r="CI260" s="36"/>
      <c r="CJ260" s="36"/>
      <c r="CP260" s="36"/>
      <c r="CQ260" s="36"/>
      <c r="CR260" s="36"/>
      <c r="CX260" s="36"/>
      <c r="CY260" s="36"/>
      <c r="CZ260" s="36"/>
      <c r="DF260" s="36">
        <v>4.2920000000000003E-8</v>
      </c>
      <c r="DG260" s="36">
        <v>0.20604269202</v>
      </c>
      <c r="DH260" s="36">
        <v>3796.7024358792</v>
      </c>
      <c r="DI260" s="30">
        <f t="shared" si="220"/>
        <v>-1.7685031418969881E-8</v>
      </c>
      <c r="DJ260" s="30">
        <f t="shared" si="221"/>
        <v>-1.7696092730548878E-8</v>
      </c>
      <c r="DK260" s="30">
        <f t="shared" si="222"/>
        <v>-1.7696092807472963E-8</v>
      </c>
      <c r="DL260" s="30">
        <f t="shared" si="223"/>
        <v>-1.7696092807473658E-8</v>
      </c>
      <c r="DN260" s="36">
        <v>9.3299999999999998E-9</v>
      </c>
      <c r="DO260" s="36">
        <v>0.30976125597999998</v>
      </c>
      <c r="DP260" s="36">
        <v>685.47393735269998</v>
      </c>
      <c r="DQ260" s="30">
        <f t="shared" si="224"/>
        <v>-8.7665643882292349E-9</v>
      </c>
      <c r="DR260" s="30">
        <f t="shared" si="225"/>
        <v>-8.7664013033380868E-9</v>
      </c>
      <c r="DS260" s="30">
        <f t="shared" si="226"/>
        <v>-8.7664013022037872E-9</v>
      </c>
      <c r="DT260" s="30">
        <f t="shared" si="227"/>
        <v>-8.7664013022037773E-9</v>
      </c>
      <c r="DV260" s="36"/>
      <c r="DW260" s="36"/>
      <c r="DX260" s="36"/>
      <c r="ED260" s="36"/>
      <c r="EE260" s="36"/>
      <c r="EF260" s="36"/>
      <c r="EL260" s="36"/>
      <c r="EM260" s="36"/>
      <c r="EN260" s="36"/>
      <c r="ET260" s="36"/>
      <c r="EU260" s="36"/>
      <c r="EV260" s="36"/>
    </row>
    <row r="261" spans="14:152" s="30" customFormat="1" ht="12.75">
      <c r="N261" s="36">
        <v>2.9000000000000002E-8</v>
      </c>
      <c r="O261" s="36">
        <v>2.5001905458699998</v>
      </c>
      <c r="P261" s="36">
        <v>525.49817940059995</v>
      </c>
      <c r="Q261" s="30">
        <f t="shared" si="212"/>
        <v>2.6556203017923447E-8</v>
      </c>
      <c r="R261" s="30">
        <f t="shared" si="213"/>
        <v>2.6555746811332469E-8</v>
      </c>
      <c r="S261" s="30">
        <f t="shared" si="214"/>
        <v>2.655574680815951E-8</v>
      </c>
      <c r="T261" s="30">
        <f t="shared" si="215"/>
        <v>2.6555746808159483E-8</v>
      </c>
      <c r="V261" s="36">
        <v>3.5499999999999999E-9</v>
      </c>
      <c r="W261" s="36">
        <v>1.6521451675100001</v>
      </c>
      <c r="X261" s="36">
        <v>78.7137518304</v>
      </c>
      <c r="Y261" s="30">
        <f t="shared" si="216"/>
        <v>1.2342297314426758E-9</v>
      </c>
      <c r="Z261" s="30">
        <f t="shared" si="217"/>
        <v>1.2342492512719419E-9</v>
      </c>
      <c r="AA261" s="30">
        <f t="shared" si="218"/>
        <v>1.2342492514076982E-9</v>
      </c>
      <c r="AB261" s="30">
        <f t="shared" si="219"/>
        <v>1.2342492514076996E-9</v>
      </c>
      <c r="AD261" s="36"/>
      <c r="AE261" s="36"/>
      <c r="AF261" s="36"/>
      <c r="AL261" s="36"/>
      <c r="AM261" s="36"/>
      <c r="AN261" s="36"/>
      <c r="AT261" s="36"/>
      <c r="AU261" s="36"/>
      <c r="AV261" s="36"/>
      <c r="BB261" s="36"/>
      <c r="BC261" s="36"/>
      <c r="BD261" s="36"/>
      <c r="BJ261" s="36"/>
      <c r="BK261" s="36"/>
      <c r="BL261" s="36"/>
      <c r="BR261" s="36"/>
      <c r="BS261" s="36"/>
      <c r="BT261" s="36"/>
      <c r="BZ261" s="36"/>
      <c r="CA261" s="36"/>
      <c r="CB261" s="36"/>
      <c r="CH261" s="36"/>
      <c r="CI261" s="36"/>
      <c r="CJ261" s="36"/>
      <c r="CP261" s="36"/>
      <c r="CQ261" s="36"/>
      <c r="CR261" s="36"/>
      <c r="CX261" s="36"/>
      <c r="CY261" s="36"/>
      <c r="CZ261" s="36"/>
      <c r="DF261" s="36">
        <v>4.2699999999999999E-8</v>
      </c>
      <c r="DG261" s="36">
        <v>0.98941708997</v>
      </c>
      <c r="DH261" s="36">
        <v>387.24131496080003</v>
      </c>
      <c r="DI261" s="30">
        <f t="shared" si="220"/>
        <v>1.7142939918403815E-8</v>
      </c>
      <c r="DJ261" s="30">
        <f t="shared" si="221"/>
        <v>1.7141811634314862E-8</v>
      </c>
      <c r="DK261" s="30">
        <f t="shared" si="222"/>
        <v>1.7141811626467836E-8</v>
      </c>
      <c r="DL261" s="30">
        <f t="shared" si="223"/>
        <v>1.7141811626467783E-8</v>
      </c>
      <c r="DN261" s="36">
        <v>1.0530000000000001E-8</v>
      </c>
      <c r="DO261" s="36">
        <v>5.2343310400799998</v>
      </c>
      <c r="DP261" s="36">
        <v>842.15068148809996</v>
      </c>
      <c r="DQ261" s="30">
        <f t="shared" si="224"/>
        <v>8.8937146286313879E-9</v>
      </c>
      <c r="DR261" s="30">
        <f t="shared" si="225"/>
        <v>8.8940683294805834E-9</v>
      </c>
      <c r="DS261" s="30">
        <f t="shared" si="226"/>
        <v>8.894068331940377E-9</v>
      </c>
      <c r="DT261" s="30">
        <f t="shared" si="227"/>
        <v>8.8940683319403969E-9</v>
      </c>
      <c r="DV261" s="36"/>
      <c r="DW261" s="36"/>
      <c r="DX261" s="36"/>
      <c r="ED261" s="36"/>
      <c r="EE261" s="36"/>
      <c r="EF261" s="36"/>
      <c r="EL261" s="36"/>
      <c r="EM261" s="36"/>
      <c r="EN261" s="36"/>
      <c r="ET261" s="36"/>
      <c r="EU261" s="36"/>
      <c r="EV261" s="36"/>
    </row>
    <row r="262" spans="14:152" s="30" customFormat="1" ht="12.75">
      <c r="N262" s="36">
        <v>3.1529999999999998E-8</v>
      </c>
      <c r="O262" s="36">
        <v>2.3090098617699999</v>
      </c>
      <c r="P262" s="36">
        <v>457.61767951299998</v>
      </c>
      <c r="Q262" s="30">
        <f t="shared" si="212"/>
        <v>3.0711985605295517E-8</v>
      </c>
      <c r="R262" s="30">
        <f t="shared" si="213"/>
        <v>3.0711742312653414E-8</v>
      </c>
      <c r="S262" s="30">
        <f t="shared" si="214"/>
        <v>3.0711742310961248E-8</v>
      </c>
      <c r="T262" s="30">
        <f t="shared" si="215"/>
        <v>3.0711742310961235E-8</v>
      </c>
      <c r="V262" s="36">
        <v>4.0400000000000001E-9</v>
      </c>
      <c r="W262" s="36">
        <v>1.7264726260300001</v>
      </c>
      <c r="X262" s="36">
        <v>1141.1340634054</v>
      </c>
      <c r="Y262" s="30">
        <f t="shared" si="216"/>
        <v>-4.5057307064703588E-10</v>
      </c>
      <c r="Z262" s="30">
        <f t="shared" si="217"/>
        <v>-4.5023174076791116E-10</v>
      </c>
      <c r="AA262" s="30">
        <f t="shared" si="218"/>
        <v>-4.5023173839402042E-10</v>
      </c>
      <c r="AB262" s="30">
        <f t="shared" si="219"/>
        <v>-4.5023173839399906E-10</v>
      </c>
      <c r="AD262" s="36"/>
      <c r="AE262" s="36"/>
      <c r="AF262" s="36"/>
      <c r="AL262" s="36"/>
      <c r="AM262" s="36"/>
      <c r="AN262" s="36"/>
      <c r="AT262" s="36"/>
      <c r="AU262" s="36"/>
      <c r="AV262" s="36"/>
      <c r="BB262" s="36"/>
      <c r="BC262" s="36"/>
      <c r="BD262" s="36"/>
      <c r="BJ262" s="36"/>
      <c r="BK262" s="36"/>
      <c r="BL262" s="36"/>
      <c r="BR262" s="36"/>
      <c r="BS262" s="36"/>
      <c r="BT262" s="36"/>
      <c r="BZ262" s="36"/>
      <c r="CA262" s="36"/>
      <c r="CB262" s="36"/>
      <c r="CH262" s="36"/>
      <c r="CI262" s="36"/>
      <c r="CJ262" s="36"/>
      <c r="CP262" s="36"/>
      <c r="CQ262" s="36"/>
      <c r="CR262" s="36"/>
      <c r="CX262" s="36"/>
      <c r="CY262" s="36"/>
      <c r="CZ262" s="36"/>
      <c r="DF262" s="36">
        <v>4.259E-8</v>
      </c>
      <c r="DG262" s="36">
        <v>3.2112058997099999</v>
      </c>
      <c r="DH262" s="36">
        <v>696.51963761659999</v>
      </c>
      <c r="DI262" s="30">
        <f t="shared" si="220"/>
        <v>3.3887208008009462E-8</v>
      </c>
      <c r="DJ262" s="30">
        <f t="shared" si="221"/>
        <v>3.3885869208316124E-8</v>
      </c>
      <c r="DK262" s="30">
        <f t="shared" si="222"/>
        <v>3.3885869199004731E-8</v>
      </c>
      <c r="DL262" s="30">
        <f t="shared" si="223"/>
        <v>3.3885869199004665E-8</v>
      </c>
      <c r="DN262" s="36">
        <v>8.4599999999999993E-9</v>
      </c>
      <c r="DO262" s="36">
        <v>3.0287839348999999</v>
      </c>
      <c r="DP262" s="36">
        <v>5746.2713378959997</v>
      </c>
      <c r="DQ262" s="30">
        <f t="shared" si="224"/>
        <v>-7.1789767765031912E-9</v>
      </c>
      <c r="DR262" s="30">
        <f t="shared" si="225"/>
        <v>-7.1770599182966193E-9</v>
      </c>
      <c r="DS262" s="30">
        <f t="shared" si="226"/>
        <v>-7.1770599049607208E-9</v>
      </c>
      <c r="DT262" s="30">
        <f t="shared" si="227"/>
        <v>-7.1770599049605934E-9</v>
      </c>
      <c r="DV262" s="36"/>
      <c r="DW262" s="36"/>
      <c r="DX262" s="36"/>
      <c r="ED262" s="36"/>
      <c r="EE262" s="36"/>
      <c r="EF262" s="36"/>
      <c r="EL262" s="36"/>
      <c r="EM262" s="36"/>
      <c r="EN262" s="36"/>
      <c r="ET262" s="36"/>
      <c r="EU262" s="36"/>
      <c r="EV262" s="36"/>
    </row>
    <row r="263" spans="14:152" s="30" customFormat="1" ht="12.75">
      <c r="N263" s="36">
        <v>2.201E-8</v>
      </c>
      <c r="O263" s="36">
        <v>3.9436710973900002</v>
      </c>
      <c r="P263" s="36">
        <v>31.492569389</v>
      </c>
      <c r="Q263" s="30">
        <f t="shared" si="212"/>
        <v>-1.7817492139376401E-8</v>
      </c>
      <c r="R263" s="30">
        <f t="shared" si="213"/>
        <v>-1.781752245789236E-8</v>
      </c>
      <c r="S263" s="30">
        <f t="shared" si="214"/>
        <v>-1.7817522458103222E-8</v>
      </c>
      <c r="T263" s="30">
        <f t="shared" si="215"/>
        <v>-1.7817522458103222E-8</v>
      </c>
      <c r="V263" s="36">
        <v>3.3499999999999998E-9</v>
      </c>
      <c r="W263" s="36">
        <v>6.0125428679399997</v>
      </c>
      <c r="X263" s="36">
        <v>960.22130923370003</v>
      </c>
      <c r="Y263" s="30">
        <f t="shared" si="216"/>
        <v>2.5868150730564619E-9</v>
      </c>
      <c r="Z263" s="30">
        <f t="shared" si="217"/>
        <v>2.586967343718829E-9</v>
      </c>
      <c r="AA263" s="30">
        <f t="shared" si="218"/>
        <v>2.5869673447777923E-9</v>
      </c>
      <c r="AB263" s="30">
        <f t="shared" si="219"/>
        <v>2.5869673447778018E-9</v>
      </c>
      <c r="AD263" s="36"/>
      <c r="AE263" s="36"/>
      <c r="AF263" s="36"/>
      <c r="AL263" s="36"/>
      <c r="AM263" s="36"/>
      <c r="AN263" s="36"/>
      <c r="AT263" s="36"/>
      <c r="AU263" s="36"/>
      <c r="AV263" s="36"/>
      <c r="BB263" s="36"/>
      <c r="BC263" s="36"/>
      <c r="BD263" s="36"/>
      <c r="BJ263" s="36"/>
      <c r="BK263" s="36"/>
      <c r="BL263" s="36"/>
      <c r="BR263" s="36"/>
      <c r="BS263" s="36"/>
      <c r="BT263" s="36"/>
      <c r="BZ263" s="36"/>
      <c r="CA263" s="36"/>
      <c r="CB263" s="36"/>
      <c r="CH263" s="36"/>
      <c r="CI263" s="36"/>
      <c r="CJ263" s="36"/>
      <c r="CP263" s="36"/>
      <c r="CQ263" s="36"/>
      <c r="CR263" s="36"/>
      <c r="CX263" s="36"/>
      <c r="CY263" s="36"/>
      <c r="CZ263" s="36"/>
      <c r="DF263" s="36">
        <v>4.6730000000000002E-8</v>
      </c>
      <c r="DG263" s="36">
        <v>1.9660672996899999</v>
      </c>
      <c r="DH263" s="36">
        <v>107.0249274817</v>
      </c>
      <c r="DI263" s="30">
        <f t="shared" si="220"/>
        <v>9.1984584994827537E-9</v>
      </c>
      <c r="DJ263" s="30">
        <f t="shared" si="221"/>
        <v>9.1988238177124038E-9</v>
      </c>
      <c r="DK263" s="30">
        <f t="shared" si="222"/>
        <v>9.1988238202531205E-9</v>
      </c>
      <c r="DL263" s="30">
        <f t="shared" si="223"/>
        <v>9.1988238202531404E-9</v>
      </c>
      <c r="DN263" s="36">
        <v>7.9900000000000007E-9</v>
      </c>
      <c r="DO263" s="36">
        <v>2.0845702642499999</v>
      </c>
      <c r="DP263" s="36">
        <v>77734.0184596279</v>
      </c>
      <c r="DQ263" s="30">
        <f t="shared" si="224"/>
        <v>-7.1790542921917807E-10</v>
      </c>
      <c r="DR263" s="30">
        <f t="shared" si="225"/>
        <v>-7.6397922124391743E-10</v>
      </c>
      <c r="DS263" s="30">
        <f t="shared" si="226"/>
        <v>-7.6397954158968242E-10</v>
      </c>
      <c r="DT263" s="30">
        <f t="shared" si="227"/>
        <v>-7.6397954159239516E-10</v>
      </c>
      <c r="DV263" s="36"/>
      <c r="DW263" s="36"/>
      <c r="DX263" s="36"/>
      <c r="ED263" s="36"/>
      <c r="EE263" s="36"/>
      <c r="EF263" s="36"/>
      <c r="EL263" s="36"/>
      <c r="EM263" s="36"/>
      <c r="EN263" s="36"/>
      <c r="ET263" s="36"/>
      <c r="EU263" s="36"/>
      <c r="EV263" s="36"/>
    </row>
    <row r="264" spans="14:152" s="30" customFormat="1" ht="12.75">
      <c r="N264" s="36">
        <v>2.3809999999999999E-8</v>
      </c>
      <c r="O264" s="36">
        <v>6.1925213488499997</v>
      </c>
      <c r="P264" s="36">
        <v>327.43756992049998</v>
      </c>
      <c r="Q264" s="30">
        <f t="shared" si="212"/>
        <v>-7.8362939954492618E-9</v>
      </c>
      <c r="R264" s="30">
        <f t="shared" si="213"/>
        <v>-7.8368424783071524E-9</v>
      </c>
      <c r="S264" s="30">
        <f t="shared" si="214"/>
        <v>-7.8368424821217107E-9</v>
      </c>
      <c r="T264" s="30">
        <f t="shared" si="215"/>
        <v>-7.8368424821217504E-9</v>
      </c>
      <c r="V264" s="36">
        <v>3.3099999999999999E-9</v>
      </c>
      <c r="W264" s="36">
        <v>1.7408693871600001</v>
      </c>
      <c r="X264" s="36">
        <v>490.3340891794</v>
      </c>
      <c r="Y264" s="30">
        <f t="shared" si="216"/>
        <v>1.8497226239211622E-9</v>
      </c>
      <c r="Z264" s="30">
        <f t="shared" si="217"/>
        <v>1.8496223471335053E-9</v>
      </c>
      <c r="AA264" s="30">
        <f t="shared" si="218"/>
        <v>1.8496223464360927E-9</v>
      </c>
      <c r="AB264" s="30">
        <f t="shared" si="219"/>
        <v>1.8496223464360867E-9</v>
      </c>
      <c r="AD264" s="36"/>
      <c r="AE264" s="36"/>
      <c r="AF264" s="36"/>
      <c r="AL264" s="36"/>
      <c r="AM264" s="36"/>
      <c r="AN264" s="36"/>
      <c r="AT264" s="36"/>
      <c r="AU264" s="36"/>
      <c r="AV264" s="36"/>
      <c r="BB264" s="36"/>
      <c r="BC264" s="36"/>
      <c r="BD264" s="36"/>
      <c r="BJ264" s="36"/>
      <c r="BK264" s="36"/>
      <c r="BL264" s="36"/>
      <c r="BR264" s="36"/>
      <c r="BS264" s="36"/>
      <c r="BT264" s="36"/>
      <c r="BZ264" s="36"/>
      <c r="CA264" s="36"/>
      <c r="CB264" s="36"/>
      <c r="CH264" s="36"/>
      <c r="CI264" s="36"/>
      <c r="CJ264" s="36"/>
      <c r="CP264" s="36"/>
      <c r="CQ264" s="36"/>
      <c r="CR264" s="36"/>
      <c r="CX264" s="36"/>
      <c r="CY264" s="36"/>
      <c r="CZ264" s="36"/>
      <c r="DF264" s="36">
        <v>4.0310000000000002E-8</v>
      </c>
      <c r="DG264" s="36">
        <v>4.6285460623599999</v>
      </c>
      <c r="DH264" s="36">
        <v>2751.5475996916002</v>
      </c>
      <c r="DI264" s="30">
        <f t="shared" si="220"/>
        <v>-1.4500164795361946E-8</v>
      </c>
      <c r="DJ264" s="30">
        <f t="shared" si="221"/>
        <v>-1.4492454172140829E-8</v>
      </c>
      <c r="DK264" s="30">
        <f t="shared" si="222"/>
        <v>-1.4492454118513016E-8</v>
      </c>
      <c r="DL264" s="30">
        <f t="shared" si="223"/>
        <v>-1.4492454118512548E-8</v>
      </c>
      <c r="DN264" s="36">
        <v>8.2000000000000006E-9</v>
      </c>
      <c r="DO264" s="36">
        <v>0.99821486742999999</v>
      </c>
      <c r="DP264" s="36">
        <v>373.01422095919997</v>
      </c>
      <c r="DQ264" s="30">
        <f t="shared" si="224"/>
        <v>3.9370927106661248E-9</v>
      </c>
      <c r="DR264" s="30">
        <f t="shared" si="225"/>
        <v>3.936892811448301E-9</v>
      </c>
      <c r="DS264" s="30">
        <f t="shared" si="226"/>
        <v>3.9368928100580345E-9</v>
      </c>
      <c r="DT264" s="30">
        <f t="shared" si="227"/>
        <v>3.9368928100580221E-9</v>
      </c>
      <c r="DV264" s="36"/>
      <c r="DW264" s="36"/>
      <c r="DX264" s="36"/>
      <c r="ED264" s="36"/>
      <c r="EE264" s="36"/>
      <c r="EF264" s="36"/>
      <c r="EL264" s="36"/>
      <c r="EM264" s="36"/>
      <c r="EN264" s="36"/>
      <c r="ET264" s="36"/>
      <c r="EU264" s="36"/>
      <c r="EV264" s="36"/>
    </row>
    <row r="265" spans="14:152" s="30" customFormat="1" ht="12.75">
      <c r="N265" s="36">
        <v>2.4579999999999999E-8</v>
      </c>
      <c r="O265" s="36">
        <v>0.65614291954000004</v>
      </c>
      <c r="P265" s="36">
        <v>9153.9036160218002</v>
      </c>
      <c r="Q265" s="30">
        <f t="shared" si="212"/>
        <v>2.4237473449554845E-8</v>
      </c>
      <c r="R265" s="30">
        <f t="shared" si="213"/>
        <v>2.4240256586187807E-8</v>
      </c>
      <c r="S265" s="30">
        <f t="shared" si="214"/>
        <v>2.4240256605504725E-8</v>
      </c>
      <c r="T265" s="30">
        <f t="shared" si="215"/>
        <v>2.424025660550487E-8</v>
      </c>
      <c r="V265" s="36">
        <v>4.01E-9</v>
      </c>
      <c r="W265" s="36">
        <v>0.30034336462</v>
      </c>
      <c r="X265" s="36">
        <v>2332.0629558164001</v>
      </c>
      <c r="Y265" s="30">
        <f t="shared" si="216"/>
        <v>4.0018978630736075E-9</v>
      </c>
      <c r="Z265" s="30">
        <f t="shared" si="217"/>
        <v>4.0018535356914013E-9</v>
      </c>
      <c r="AA265" s="30">
        <f t="shared" si="218"/>
        <v>4.0018535353826942E-9</v>
      </c>
      <c r="AB265" s="30">
        <f t="shared" si="219"/>
        <v>4.0018535353826917E-9</v>
      </c>
      <c r="AD265" s="36"/>
      <c r="AE265" s="36"/>
      <c r="AF265" s="36"/>
      <c r="AL265" s="36"/>
      <c r="AM265" s="36"/>
      <c r="AN265" s="36"/>
      <c r="AT265" s="36"/>
      <c r="AU265" s="36"/>
      <c r="AV265" s="36"/>
      <c r="BB265" s="36"/>
      <c r="BC265" s="36"/>
      <c r="BD265" s="36"/>
      <c r="BJ265" s="36"/>
      <c r="BK265" s="36"/>
      <c r="BL265" s="36"/>
      <c r="BR265" s="36"/>
      <c r="BS265" s="36"/>
      <c r="BT265" s="36"/>
      <c r="BZ265" s="36"/>
      <c r="CA265" s="36"/>
      <c r="CB265" s="36"/>
      <c r="CH265" s="36"/>
      <c r="CI265" s="36"/>
      <c r="CJ265" s="36"/>
      <c r="CP265" s="36"/>
      <c r="CQ265" s="36"/>
      <c r="CR265" s="36"/>
      <c r="CX265" s="36"/>
      <c r="CY265" s="36"/>
      <c r="CZ265" s="36"/>
      <c r="DF265" s="36">
        <v>5.1149999999999998E-8</v>
      </c>
      <c r="DG265" s="36">
        <v>2.6641645137699999</v>
      </c>
      <c r="DH265" s="36">
        <v>1215.1649024472999</v>
      </c>
      <c r="DI265" s="30">
        <f t="shared" si="220"/>
        <v>-3.050480618117308E-8</v>
      </c>
      <c r="DJ265" s="30">
        <f t="shared" si="221"/>
        <v>-3.0501088926597278E-8</v>
      </c>
      <c r="DK265" s="30">
        <f t="shared" si="222"/>
        <v>-3.0501088900743682E-8</v>
      </c>
      <c r="DL265" s="30">
        <f t="shared" si="223"/>
        <v>-3.0501088900743463E-8</v>
      </c>
      <c r="DN265" s="36">
        <v>8.9199999999999998E-9</v>
      </c>
      <c r="DO265" s="36">
        <v>5.3644642639100004</v>
      </c>
      <c r="DP265" s="36">
        <v>827.92358748649997</v>
      </c>
      <c r="DQ265" s="30">
        <f t="shared" si="224"/>
        <v>6.3789892436558054E-9</v>
      </c>
      <c r="DR265" s="30">
        <f t="shared" si="225"/>
        <v>6.3793738206467404E-9</v>
      </c>
      <c r="DS265" s="30">
        <f t="shared" si="226"/>
        <v>6.3793738233213081E-9</v>
      </c>
      <c r="DT265" s="30">
        <f t="shared" si="227"/>
        <v>6.3793738233213305E-9</v>
      </c>
      <c r="DV265" s="36"/>
      <c r="DW265" s="36"/>
      <c r="DX265" s="36"/>
      <c r="ED265" s="36"/>
      <c r="EE265" s="36"/>
      <c r="EF265" s="36"/>
      <c r="EL265" s="36"/>
      <c r="EM265" s="36"/>
      <c r="EN265" s="36"/>
      <c r="ET265" s="36"/>
      <c r="EU265" s="36"/>
      <c r="EV265" s="36"/>
    </row>
    <row r="266" spans="14:152" s="30" customFormat="1" ht="12.75">
      <c r="N266" s="36">
        <v>2.1109999999999998E-8</v>
      </c>
      <c r="O266" s="36">
        <v>5.61905648764</v>
      </c>
      <c r="P266" s="36">
        <v>16.462326235300001</v>
      </c>
      <c r="Q266" s="30">
        <f t="shared" si="212"/>
        <v>1.5367946476748691E-8</v>
      </c>
      <c r="R266" s="30">
        <f t="shared" si="213"/>
        <v>1.5367928726173938E-8</v>
      </c>
      <c r="S266" s="30">
        <f t="shared" si="214"/>
        <v>1.5367928726050486E-8</v>
      </c>
      <c r="T266" s="30">
        <f t="shared" si="215"/>
        <v>1.5367928726050486E-8</v>
      </c>
      <c r="V266" s="36">
        <v>3.36E-9</v>
      </c>
      <c r="W266" s="36">
        <v>2.6438557490900001</v>
      </c>
      <c r="X266" s="36">
        <v>1021.2488945514</v>
      </c>
      <c r="Y266" s="30">
        <f t="shared" si="216"/>
        <v>-3.334590830009625E-9</v>
      </c>
      <c r="Z266" s="30">
        <f t="shared" si="217"/>
        <v>-3.3346222009386627E-9</v>
      </c>
      <c r="AA266" s="30">
        <f t="shared" si="218"/>
        <v>-3.3346222011567737E-9</v>
      </c>
      <c r="AB266" s="30">
        <f t="shared" si="219"/>
        <v>-3.3346222011567758E-9</v>
      </c>
      <c r="AD266" s="36"/>
      <c r="AE266" s="36"/>
      <c r="AF266" s="36"/>
      <c r="AL266" s="36"/>
      <c r="AM266" s="36"/>
      <c r="AN266" s="36"/>
      <c r="AT266" s="36"/>
      <c r="AU266" s="36"/>
      <c r="AV266" s="36"/>
      <c r="BB266" s="36"/>
      <c r="BC266" s="36"/>
      <c r="BD266" s="36"/>
      <c r="BJ266" s="36"/>
      <c r="BK266" s="36"/>
      <c r="BL266" s="36"/>
      <c r="BR266" s="36"/>
      <c r="BS266" s="36"/>
      <c r="BT266" s="36"/>
      <c r="BZ266" s="36"/>
      <c r="CA266" s="36"/>
      <c r="CB266" s="36"/>
      <c r="CH266" s="36"/>
      <c r="CI266" s="36"/>
      <c r="CJ266" s="36"/>
      <c r="CP266" s="36"/>
      <c r="CQ266" s="36"/>
      <c r="CR266" s="36"/>
      <c r="CX266" s="36"/>
      <c r="CY266" s="36"/>
      <c r="CZ266" s="36"/>
      <c r="DF266" s="36">
        <v>4.1810000000000002E-8</v>
      </c>
      <c r="DG266" s="36">
        <v>4.7452769881599997</v>
      </c>
      <c r="DH266" s="36">
        <v>988.53248488500003</v>
      </c>
      <c r="DI266" s="30">
        <f t="shared" si="220"/>
        <v>3.09959305098735E-8</v>
      </c>
      <c r="DJ266" s="30">
        <f t="shared" si="221"/>
        <v>3.099386389908907E-8</v>
      </c>
      <c r="DK266" s="30">
        <f t="shared" si="222"/>
        <v>3.0993863884715642E-8</v>
      </c>
      <c r="DL266" s="30">
        <f t="shared" si="223"/>
        <v>3.0993863884715543E-8</v>
      </c>
      <c r="DN266" s="36">
        <v>8.2100000000000004E-9</v>
      </c>
      <c r="DO266" s="36">
        <v>3.53889274951</v>
      </c>
      <c r="DP266" s="36">
        <v>498.67147645760002</v>
      </c>
      <c r="DQ266" s="30">
        <f t="shared" si="224"/>
        <v>5.8712971046383893E-9</v>
      </c>
      <c r="DR266" s="30">
        <f t="shared" si="225"/>
        <v>5.871510304665224E-9</v>
      </c>
      <c r="DS266" s="30">
        <f t="shared" si="226"/>
        <v>5.8715103061479568E-9</v>
      </c>
      <c r="DT266" s="30">
        <f t="shared" si="227"/>
        <v>5.8715103061479668E-9</v>
      </c>
      <c r="DV266" s="36"/>
      <c r="DW266" s="36"/>
      <c r="DX266" s="36"/>
      <c r="ED266" s="36"/>
      <c r="EE266" s="36"/>
      <c r="EF266" s="36"/>
      <c r="EL266" s="36"/>
      <c r="EM266" s="36"/>
      <c r="EN266" s="36"/>
      <c r="ET266" s="36"/>
      <c r="EU266" s="36"/>
      <c r="EV266" s="36"/>
    </row>
    <row r="267" spans="14:152" s="30" customFormat="1" ht="12.75">
      <c r="N267" s="36">
        <v>2.1299999999999999E-8</v>
      </c>
      <c r="O267" s="36">
        <v>3.7588073410899998</v>
      </c>
      <c r="P267" s="36">
        <v>724.8308132679</v>
      </c>
      <c r="Q267" s="30">
        <f t="shared" si="212"/>
        <v>2.0583723122527123E-8</v>
      </c>
      <c r="R267" s="30">
        <f t="shared" si="213"/>
        <v>2.0583427310421555E-8</v>
      </c>
      <c r="S267" s="30">
        <f t="shared" si="214"/>
        <v>2.0583427308364035E-8</v>
      </c>
      <c r="T267" s="30">
        <f t="shared" si="215"/>
        <v>2.0583427308364016E-8</v>
      </c>
      <c r="V267" s="36">
        <v>3.8899999999999996E-9</v>
      </c>
      <c r="W267" s="36">
        <v>0.31259289220999997</v>
      </c>
      <c r="X267" s="36">
        <v>2413.8150890326001</v>
      </c>
      <c r="Y267" s="30">
        <f t="shared" si="216"/>
        <v>3.4051615964596446E-9</v>
      </c>
      <c r="Z267" s="30">
        <f t="shared" si="217"/>
        <v>3.4048233270048253E-9</v>
      </c>
      <c r="AA267" s="30">
        <f t="shared" si="218"/>
        <v>3.4048233246518488E-9</v>
      </c>
      <c r="AB267" s="30">
        <f t="shared" si="219"/>
        <v>3.404823324651829E-9</v>
      </c>
      <c r="AD267" s="36"/>
      <c r="AE267" s="36"/>
      <c r="AF267" s="36"/>
      <c r="AL267" s="36"/>
      <c r="AM267" s="36"/>
      <c r="AN267" s="36"/>
      <c r="AT267" s="36"/>
      <c r="AU267" s="36"/>
      <c r="AV267" s="36"/>
      <c r="BB267" s="36"/>
      <c r="BC267" s="36"/>
      <c r="BD267" s="36"/>
      <c r="BJ267" s="36"/>
      <c r="BK267" s="36"/>
      <c r="BL267" s="36"/>
      <c r="BR267" s="36"/>
      <c r="BS267" s="36"/>
      <c r="BT267" s="36"/>
      <c r="BZ267" s="36"/>
      <c r="CA267" s="36"/>
      <c r="CB267" s="36"/>
      <c r="CH267" s="36"/>
      <c r="CI267" s="36"/>
      <c r="CJ267" s="36"/>
      <c r="CP267" s="36"/>
      <c r="CQ267" s="36"/>
      <c r="CR267" s="36"/>
      <c r="CX267" s="36"/>
      <c r="CY267" s="36"/>
      <c r="CZ267" s="36"/>
      <c r="DF267" s="36">
        <v>4.374E-8</v>
      </c>
      <c r="DG267" s="36">
        <v>1.50010561403</v>
      </c>
      <c r="DH267" s="36">
        <v>1894.4190646765001</v>
      </c>
      <c r="DI267" s="30">
        <f t="shared" si="220"/>
        <v>-3.9918173473739101E-8</v>
      </c>
      <c r="DJ267" s="30">
        <f t="shared" si="221"/>
        <v>-3.9920696776872778E-8</v>
      </c>
      <c r="DK267" s="30">
        <f t="shared" si="222"/>
        <v>-3.9920696794419026E-8</v>
      </c>
      <c r="DL267" s="30">
        <f t="shared" si="223"/>
        <v>-3.9920696794419191E-8</v>
      </c>
      <c r="DN267" s="36">
        <v>7.4099999999999998E-9</v>
      </c>
      <c r="DO267" s="36">
        <v>1.32379374647</v>
      </c>
      <c r="DP267" s="36">
        <v>530.21222995640005</v>
      </c>
      <c r="DQ267" s="30">
        <f t="shared" si="224"/>
        <v>-3.3489448368503733E-10</v>
      </c>
      <c r="DR267" s="30">
        <f t="shared" si="225"/>
        <v>-3.3518689602088918E-10</v>
      </c>
      <c r="DS267" s="30">
        <f t="shared" si="226"/>
        <v>-3.3518689805455154E-10</v>
      </c>
      <c r="DT267" s="30">
        <f t="shared" si="227"/>
        <v>-3.3518689805457129E-10</v>
      </c>
      <c r="DV267" s="36"/>
      <c r="DW267" s="36"/>
      <c r="DX267" s="36"/>
      <c r="ED267" s="36"/>
      <c r="EE267" s="36"/>
      <c r="EF267" s="36"/>
      <c r="EL267" s="36"/>
      <c r="EM267" s="36"/>
      <c r="EN267" s="36"/>
      <c r="ET267" s="36"/>
      <c r="EU267" s="36"/>
      <c r="EV267" s="36"/>
    </row>
    <row r="268" spans="14:152" s="30" customFormat="1" ht="12.75">
      <c r="N268" s="36">
        <v>2.4059999999999998E-8</v>
      </c>
      <c r="O268" s="36">
        <v>2.2931564975500001</v>
      </c>
      <c r="P268" s="36">
        <v>195.13984817330001</v>
      </c>
      <c r="Q268" s="30">
        <f t="shared" si="212"/>
        <v>8.4668670745312227E-9</v>
      </c>
      <c r="R268" s="30">
        <f t="shared" si="213"/>
        <v>8.4671944941569978E-9</v>
      </c>
      <c r="S268" s="30">
        <f t="shared" si="214"/>
        <v>8.46719449643413E-9</v>
      </c>
      <c r="T268" s="30">
        <f t="shared" si="215"/>
        <v>8.4671944964341449E-9</v>
      </c>
      <c r="V268" s="36">
        <v>3.1399999999999999E-9</v>
      </c>
      <c r="W268" s="36">
        <v>5.7383352970799999</v>
      </c>
      <c r="X268" s="36">
        <v>1158.5425511446999</v>
      </c>
      <c r="Y268" s="30">
        <f t="shared" si="216"/>
        <v>2.431102689720031E-9</v>
      </c>
      <c r="Z268" s="30">
        <f t="shared" si="217"/>
        <v>2.4309311481870293E-9</v>
      </c>
      <c r="AA268" s="30">
        <f t="shared" si="218"/>
        <v>2.4309311469939317E-9</v>
      </c>
      <c r="AB268" s="30">
        <f t="shared" si="219"/>
        <v>2.430931146993923E-9</v>
      </c>
      <c r="AD268" s="36"/>
      <c r="AE268" s="36"/>
      <c r="AF268" s="36"/>
      <c r="AL268" s="36"/>
      <c r="AM268" s="36"/>
      <c r="AN268" s="36"/>
      <c r="AT268" s="36"/>
      <c r="AU268" s="36"/>
      <c r="AV268" s="36"/>
      <c r="BB268" s="36"/>
      <c r="BC268" s="36"/>
      <c r="BD268" s="36"/>
      <c r="BJ268" s="36"/>
      <c r="BK268" s="36"/>
      <c r="BL268" s="36"/>
      <c r="BR268" s="36"/>
      <c r="BS268" s="36"/>
      <c r="BT268" s="36"/>
      <c r="BZ268" s="36"/>
      <c r="CA268" s="36"/>
      <c r="CB268" s="36"/>
      <c r="CH268" s="36"/>
      <c r="CI268" s="36"/>
      <c r="CJ268" s="36"/>
      <c r="CP268" s="36"/>
      <c r="CQ268" s="36"/>
      <c r="CR268" s="36"/>
      <c r="CX268" s="36"/>
      <c r="CY268" s="36"/>
      <c r="CZ268" s="36"/>
      <c r="DF268" s="36">
        <v>3.8029999999999997E-8</v>
      </c>
      <c r="DG268" s="36">
        <v>3.5991168795399999</v>
      </c>
      <c r="DH268" s="36">
        <v>437.64389113990001</v>
      </c>
      <c r="DI268" s="30">
        <f t="shared" si="220"/>
        <v>1.4747484925761912E-8</v>
      </c>
      <c r="DJ268" s="30">
        <f t="shared" si="221"/>
        <v>1.4748627881224164E-8</v>
      </c>
      <c r="DK268" s="30">
        <f t="shared" si="222"/>
        <v>1.4748627889173118E-8</v>
      </c>
      <c r="DL268" s="30">
        <f t="shared" si="223"/>
        <v>1.4748627889173179E-8</v>
      </c>
      <c r="DN268" s="36">
        <v>7.8999999999999996E-9</v>
      </c>
      <c r="DO268" s="36">
        <v>2.8803456751300001</v>
      </c>
      <c r="DP268" s="36">
        <v>938.12990870589999</v>
      </c>
      <c r="DQ268" s="30">
        <f t="shared" si="224"/>
        <v>-5.3871871433406218E-9</v>
      </c>
      <c r="DR268" s="30">
        <f t="shared" si="225"/>
        <v>-5.3875909909850626E-9</v>
      </c>
      <c r="DS268" s="30">
        <f t="shared" si="226"/>
        <v>-5.3875909937936476E-9</v>
      </c>
      <c r="DT268" s="30">
        <f t="shared" si="227"/>
        <v>-5.3875909937936691E-9</v>
      </c>
      <c r="DV268" s="36"/>
      <c r="DW268" s="36"/>
      <c r="DX268" s="36"/>
      <c r="ED268" s="36"/>
      <c r="EE268" s="36"/>
      <c r="EF268" s="36"/>
      <c r="EL268" s="36"/>
      <c r="EM268" s="36"/>
      <c r="EN268" s="36"/>
      <c r="ET268" s="36"/>
      <c r="EU268" s="36"/>
      <c r="EV268" s="36"/>
    </row>
    <row r="269" spans="14:152" s="30" customFormat="1" ht="12.75">
      <c r="N269" s="36">
        <v>2.166E-8</v>
      </c>
      <c r="O269" s="36">
        <v>5.4326264104600002</v>
      </c>
      <c r="P269" s="36">
        <v>534.35683154059996</v>
      </c>
      <c r="Q269" s="30">
        <f t="shared" si="212"/>
        <v>-1.6954057317600512E-8</v>
      </c>
      <c r="R269" s="30">
        <f t="shared" si="213"/>
        <v>-1.6953520643796093E-8</v>
      </c>
      <c r="S269" s="30">
        <f t="shared" si="214"/>
        <v>-1.695352064006355E-8</v>
      </c>
      <c r="T269" s="30">
        <f t="shared" si="215"/>
        <v>-1.6953520640063514E-8</v>
      </c>
      <c r="V269" s="36">
        <v>3.1300000000000002E-9</v>
      </c>
      <c r="W269" s="36">
        <v>4.7436379110600004</v>
      </c>
      <c r="X269" s="36">
        <v>938.12990870589999</v>
      </c>
      <c r="Y269" s="30">
        <f t="shared" si="216"/>
        <v>2.8075674872681945E-9</v>
      </c>
      <c r="Z269" s="30">
        <f t="shared" si="217"/>
        <v>2.8074707732129018E-9</v>
      </c>
      <c r="AA269" s="30">
        <f t="shared" si="218"/>
        <v>2.8074707725402273E-9</v>
      </c>
      <c r="AB269" s="30">
        <f t="shared" si="219"/>
        <v>2.8074707725402228E-9</v>
      </c>
      <c r="AD269" s="36"/>
      <c r="AE269" s="36"/>
      <c r="AF269" s="36"/>
      <c r="AL269" s="36"/>
      <c r="AM269" s="36"/>
      <c r="AN269" s="36"/>
      <c r="AT269" s="36"/>
      <c r="AU269" s="36"/>
      <c r="AV269" s="36"/>
      <c r="BB269" s="36"/>
      <c r="BC269" s="36"/>
      <c r="BD269" s="36"/>
      <c r="BJ269" s="36"/>
      <c r="BK269" s="36"/>
      <c r="BL269" s="36"/>
      <c r="BR269" s="36"/>
      <c r="BS269" s="36"/>
      <c r="BT269" s="36"/>
      <c r="BZ269" s="36"/>
      <c r="CA269" s="36"/>
      <c r="CB269" s="36"/>
      <c r="CH269" s="36"/>
      <c r="CI269" s="36"/>
      <c r="CJ269" s="36"/>
      <c r="CP269" s="36"/>
      <c r="CQ269" s="36"/>
      <c r="CR269" s="36"/>
      <c r="CX269" s="36"/>
      <c r="CY269" s="36"/>
      <c r="CZ269" s="36"/>
      <c r="DF269" s="36">
        <v>3.7609999999999997E-8</v>
      </c>
      <c r="DG269" s="36">
        <v>3.9690319978200002</v>
      </c>
      <c r="DH269" s="36">
        <v>732.69511979410004</v>
      </c>
      <c r="DI269" s="30">
        <f t="shared" si="220"/>
        <v>3.744589873759063E-8</v>
      </c>
      <c r="DJ269" s="30">
        <f t="shared" si="221"/>
        <v>3.744570710460968E-8</v>
      </c>
      <c r="DK269" s="30">
        <f t="shared" si="222"/>
        <v>3.7445707103276529E-8</v>
      </c>
      <c r="DL269" s="30">
        <f t="shared" si="223"/>
        <v>3.7445707103276516E-8</v>
      </c>
      <c r="DN269" s="36">
        <v>8.4200000000000003E-9</v>
      </c>
      <c r="DO269" s="36">
        <v>3.3944977890399999</v>
      </c>
      <c r="DP269" s="36">
        <v>484.44438245600003</v>
      </c>
      <c r="DQ269" s="30">
        <f t="shared" si="224"/>
        <v>6.3938486057753045E-9</v>
      </c>
      <c r="DR269" s="30">
        <f t="shared" si="225"/>
        <v>6.3940463377022578E-9</v>
      </c>
      <c r="DS269" s="30">
        <f t="shared" si="226"/>
        <v>6.3940463390774125E-9</v>
      </c>
      <c r="DT269" s="30">
        <f t="shared" si="227"/>
        <v>6.3940463390774249E-9</v>
      </c>
      <c r="DV269" s="36"/>
      <c r="DW269" s="36"/>
      <c r="DX269" s="36"/>
      <c r="ED269" s="36"/>
      <c r="EE269" s="36"/>
      <c r="EF269" s="36"/>
      <c r="EL269" s="36"/>
      <c r="EM269" s="36"/>
      <c r="EN269" s="36"/>
      <c r="ET269" s="36"/>
      <c r="EU269" s="36"/>
      <c r="EV269" s="36"/>
    </row>
    <row r="270" spans="14:152" s="30" customFormat="1" ht="12.75">
      <c r="N270" s="36">
        <v>2.0570000000000002E-8</v>
      </c>
      <c r="O270" s="36">
        <v>1.49875151278</v>
      </c>
      <c r="P270" s="36">
        <v>551.03160609700001</v>
      </c>
      <c r="Q270" s="30">
        <f t="shared" si="212"/>
        <v>2.9440586254328754E-10</v>
      </c>
      <c r="R270" s="30">
        <f t="shared" si="213"/>
        <v>2.9356148132045301E-10</v>
      </c>
      <c r="S270" s="30">
        <f t="shared" si="214"/>
        <v>2.9356147544796759E-10</v>
      </c>
      <c r="T270" s="30">
        <f t="shared" si="215"/>
        <v>2.9356147544791279E-10</v>
      </c>
      <c r="V270" s="36">
        <v>3.3299999999999999E-9</v>
      </c>
      <c r="W270" s="36">
        <v>0.80112437148000004</v>
      </c>
      <c r="X270" s="36">
        <v>1585.1407420206999</v>
      </c>
      <c r="Y270" s="30">
        <f t="shared" si="216"/>
        <v>-4.4430016341254245E-10</v>
      </c>
      <c r="Z270" s="30">
        <f t="shared" si="217"/>
        <v>-4.4468990818102653E-10</v>
      </c>
      <c r="AA270" s="30">
        <f t="shared" si="218"/>
        <v>-4.446899108916016E-10</v>
      </c>
      <c r="AB270" s="30">
        <f t="shared" si="219"/>
        <v>-4.4468991089161928E-10</v>
      </c>
      <c r="AD270" s="36"/>
      <c r="AE270" s="36"/>
      <c r="AF270" s="36"/>
      <c r="AL270" s="36"/>
      <c r="AM270" s="36"/>
      <c r="AN270" s="36"/>
      <c r="AT270" s="36"/>
      <c r="AU270" s="36"/>
      <c r="AV270" s="36"/>
      <c r="BB270" s="36"/>
      <c r="BC270" s="36"/>
      <c r="BD270" s="36"/>
      <c r="BJ270" s="36"/>
      <c r="BK270" s="36"/>
      <c r="BL270" s="36"/>
      <c r="BR270" s="36"/>
      <c r="BS270" s="36"/>
      <c r="BT270" s="36"/>
      <c r="BZ270" s="36"/>
      <c r="CA270" s="36"/>
      <c r="CB270" s="36"/>
      <c r="CH270" s="36"/>
      <c r="CI270" s="36"/>
      <c r="CJ270" s="36"/>
      <c r="CP270" s="36"/>
      <c r="CQ270" s="36"/>
      <c r="CR270" s="36"/>
      <c r="CX270" s="36"/>
      <c r="CY270" s="36"/>
      <c r="CZ270" s="36"/>
      <c r="DF270" s="36">
        <v>3.62E-8</v>
      </c>
      <c r="DG270" s="36">
        <v>1.5784742780500001</v>
      </c>
      <c r="DH270" s="36">
        <v>381.61224066829999</v>
      </c>
      <c r="DI270" s="30">
        <f t="shared" si="220"/>
        <v>3.1097290730935267E-8</v>
      </c>
      <c r="DJ270" s="30">
        <f t="shared" si="221"/>
        <v>3.1096763860312906E-8</v>
      </c>
      <c r="DK270" s="30">
        <f t="shared" si="222"/>
        <v>3.1096763856648549E-8</v>
      </c>
      <c r="DL270" s="30">
        <f t="shared" si="223"/>
        <v>3.1096763856648509E-8</v>
      </c>
      <c r="DN270" s="36">
        <v>7.8500000000000008E-9</v>
      </c>
      <c r="DO270" s="36">
        <v>0.57841470897000002</v>
      </c>
      <c r="DP270" s="36">
        <v>850.0149880143</v>
      </c>
      <c r="DQ270" s="30">
        <f t="shared" si="224"/>
        <v>-4.2877523672252187E-9</v>
      </c>
      <c r="DR270" s="30">
        <f t="shared" si="225"/>
        <v>-4.2873359402408993E-9</v>
      </c>
      <c r="DS270" s="30">
        <f t="shared" si="226"/>
        <v>-4.2873359373446811E-9</v>
      </c>
      <c r="DT270" s="30">
        <f t="shared" si="227"/>
        <v>-4.2873359373446579E-9</v>
      </c>
      <c r="DV270" s="36"/>
      <c r="DW270" s="36"/>
      <c r="DX270" s="36"/>
      <c r="ED270" s="36"/>
      <c r="EE270" s="36"/>
      <c r="EF270" s="36"/>
      <c r="EL270" s="36"/>
      <c r="EM270" s="36"/>
      <c r="EN270" s="36"/>
      <c r="ET270" s="36"/>
      <c r="EU270" s="36"/>
      <c r="EV270" s="36"/>
    </row>
    <row r="271" spans="14:152" s="30" customFormat="1" ht="12.75">
      <c r="N271" s="36">
        <v>2.6759999999999999E-8</v>
      </c>
      <c r="O271" s="36">
        <v>5.0637498111200001</v>
      </c>
      <c r="P271" s="36">
        <v>456.39383923560001</v>
      </c>
      <c r="Q271" s="30">
        <f t="shared" si="212"/>
        <v>-2.1959017992745716E-8</v>
      </c>
      <c r="R271" s="30">
        <f t="shared" si="213"/>
        <v>-2.1958497952684661E-8</v>
      </c>
      <c r="S271" s="30">
        <f t="shared" si="214"/>
        <v>-2.1958497949067807E-8</v>
      </c>
      <c r="T271" s="30">
        <f t="shared" si="215"/>
        <v>-2.195849794906778E-8</v>
      </c>
      <c r="V271" s="36">
        <v>3.2299999999999998E-9</v>
      </c>
      <c r="W271" s="36">
        <v>3.5265624527999999</v>
      </c>
      <c r="X271" s="36">
        <v>3274.1250177853999</v>
      </c>
      <c r="Y271" s="30">
        <f t="shared" si="216"/>
        <v>-1.519824510388422E-9</v>
      </c>
      <c r="Z271" s="30">
        <f t="shared" si="217"/>
        <v>-1.5205196919618064E-9</v>
      </c>
      <c r="AA271" s="30">
        <f t="shared" si="218"/>
        <v>-1.5205196967963377E-9</v>
      </c>
      <c r="AB271" s="30">
        <f t="shared" si="219"/>
        <v>-1.5205196967963782E-9</v>
      </c>
      <c r="AD271" s="36"/>
      <c r="AE271" s="36"/>
      <c r="AF271" s="36"/>
      <c r="AL271" s="36"/>
      <c r="AM271" s="36"/>
      <c r="AN271" s="36"/>
      <c r="AT271" s="36"/>
      <c r="AU271" s="36"/>
      <c r="AV271" s="36"/>
      <c r="BB271" s="36"/>
      <c r="BC271" s="36"/>
      <c r="BD271" s="36"/>
      <c r="BJ271" s="36"/>
      <c r="BK271" s="36"/>
      <c r="BL271" s="36"/>
      <c r="BR271" s="36"/>
      <c r="BS271" s="36"/>
      <c r="BT271" s="36"/>
      <c r="BZ271" s="36"/>
      <c r="CA271" s="36"/>
      <c r="CB271" s="36"/>
      <c r="CH271" s="36"/>
      <c r="CI271" s="36"/>
      <c r="CJ271" s="36"/>
      <c r="CP271" s="36"/>
      <c r="CQ271" s="36"/>
      <c r="CR271" s="36"/>
      <c r="CX271" s="36"/>
      <c r="CY271" s="36"/>
      <c r="CZ271" s="36"/>
      <c r="DF271" s="36">
        <v>3.4900000000000001E-8</v>
      </c>
      <c r="DG271" s="36">
        <v>0.63097592112000001</v>
      </c>
      <c r="DH271" s="36">
        <v>529.90341341570002</v>
      </c>
      <c r="DI271" s="30">
        <f t="shared" si="220"/>
        <v>-2.3437540136849866E-8</v>
      </c>
      <c r="DJ271" s="30">
        <f t="shared" si="221"/>
        <v>-2.3438561015311283E-8</v>
      </c>
      <c r="DK271" s="30">
        <f t="shared" si="222"/>
        <v>-2.343856102241116E-8</v>
      </c>
      <c r="DL271" s="30">
        <f t="shared" si="223"/>
        <v>-2.3438561022411219E-8</v>
      </c>
      <c r="DN271" s="36">
        <v>7.5900000000000005E-9</v>
      </c>
      <c r="DO271" s="36">
        <v>3.8201411200900002</v>
      </c>
      <c r="DP271" s="36">
        <v>6283.0758499914</v>
      </c>
      <c r="DQ271" s="30">
        <f t="shared" si="224"/>
        <v>6.993525000925355E-9</v>
      </c>
      <c r="DR271" s="30">
        <f t="shared" si="225"/>
        <v>6.9949048471625457E-9</v>
      </c>
      <c r="DS271" s="30">
        <f t="shared" si="226"/>
        <v>6.9949048567537521E-9</v>
      </c>
      <c r="DT271" s="30">
        <f t="shared" si="227"/>
        <v>6.9949048567538356E-9</v>
      </c>
      <c r="DV271" s="36"/>
      <c r="DW271" s="36"/>
      <c r="DX271" s="36"/>
      <c r="ED271" s="36"/>
      <c r="EE271" s="36"/>
      <c r="EF271" s="36"/>
      <c r="EL271" s="36"/>
      <c r="EM271" s="36"/>
      <c r="EN271" s="36"/>
      <c r="ET271" s="36"/>
      <c r="EU271" s="36"/>
      <c r="EV271" s="36"/>
    </row>
    <row r="272" spans="14:152" s="30" customFormat="1" ht="12.75">
      <c r="N272" s="36">
        <v>2.0780000000000001E-8</v>
      </c>
      <c r="O272" s="36">
        <v>5.2892009788600003</v>
      </c>
      <c r="P272" s="36">
        <v>76.266071275599998</v>
      </c>
      <c r="Q272" s="30">
        <f t="shared" si="212"/>
        <v>3.1864428371047668E-9</v>
      </c>
      <c r="R272" s="30">
        <f t="shared" si="213"/>
        <v>3.1863261608961054E-9</v>
      </c>
      <c r="S272" s="30">
        <f t="shared" si="214"/>
        <v>3.1863261600846565E-9</v>
      </c>
      <c r="T272" s="30">
        <f t="shared" si="215"/>
        <v>3.1863261600846387E-9</v>
      </c>
      <c r="V272" s="36">
        <v>3.9499999999999998E-9</v>
      </c>
      <c r="W272" s="36">
        <v>1.7318140763100001</v>
      </c>
      <c r="X272" s="36">
        <v>1593.0050485469001</v>
      </c>
      <c r="Y272" s="30">
        <f t="shared" si="216"/>
        <v>2.7018892128754685E-9</v>
      </c>
      <c r="Z272" s="30">
        <f t="shared" si="217"/>
        <v>2.7015472235796965E-9</v>
      </c>
      <c r="AA272" s="30">
        <f t="shared" si="218"/>
        <v>2.7015472212011027E-9</v>
      </c>
      <c r="AB272" s="30">
        <f t="shared" si="219"/>
        <v>2.701547221201082E-9</v>
      </c>
      <c r="AD272" s="36"/>
      <c r="AE272" s="36"/>
      <c r="AF272" s="36"/>
      <c r="AL272" s="36"/>
      <c r="AM272" s="36"/>
      <c r="AN272" s="36"/>
      <c r="AT272" s="36"/>
      <c r="AU272" s="36"/>
      <c r="AV272" s="36"/>
      <c r="BB272" s="36"/>
      <c r="BC272" s="36"/>
      <c r="BD272" s="36"/>
      <c r="BJ272" s="36"/>
      <c r="BK272" s="36"/>
      <c r="BL272" s="36"/>
      <c r="BR272" s="36"/>
      <c r="BS272" s="36"/>
      <c r="BT272" s="36"/>
      <c r="BZ272" s="36"/>
      <c r="CA272" s="36"/>
      <c r="CB272" s="36"/>
      <c r="CH272" s="36"/>
      <c r="CI272" s="36"/>
      <c r="CJ272" s="36"/>
      <c r="CP272" s="36"/>
      <c r="CQ272" s="36"/>
      <c r="CR272" s="36"/>
      <c r="CX272" s="36"/>
      <c r="CY272" s="36"/>
      <c r="CZ272" s="36"/>
      <c r="DF272" s="36">
        <v>4.0189999999999998E-8</v>
      </c>
      <c r="DG272" s="36">
        <v>2.5766416572000002</v>
      </c>
      <c r="DH272" s="36">
        <v>916.93228005540004</v>
      </c>
      <c r="DI272" s="30">
        <f t="shared" si="220"/>
        <v>-3.2374027184607437E-8</v>
      </c>
      <c r="DJ272" s="30">
        <f t="shared" si="221"/>
        <v>-3.2375654011820484E-8</v>
      </c>
      <c r="DK272" s="30">
        <f t="shared" si="222"/>
        <v>-3.2375654023134197E-8</v>
      </c>
      <c r="DL272" s="30">
        <f t="shared" si="223"/>
        <v>-3.2375654023134277E-8</v>
      </c>
      <c r="DN272" s="36">
        <v>9.5399999999999997E-9</v>
      </c>
      <c r="DO272" s="36">
        <v>2.9453407298199998</v>
      </c>
      <c r="DP272" s="36">
        <v>462.02291352809999</v>
      </c>
      <c r="DQ272" s="30">
        <f t="shared" si="224"/>
        <v>8.8465895040022766E-9</v>
      </c>
      <c r="DR272" s="30">
        <f t="shared" si="225"/>
        <v>8.8467124071241301E-9</v>
      </c>
      <c r="DS272" s="30">
        <f t="shared" si="226"/>
        <v>8.8467124079788592E-9</v>
      </c>
      <c r="DT272" s="30">
        <f t="shared" si="227"/>
        <v>8.8467124079788641E-9</v>
      </c>
      <c r="DV272" s="36"/>
      <c r="DW272" s="36"/>
      <c r="DX272" s="36"/>
      <c r="ED272" s="36"/>
      <c r="EE272" s="36"/>
      <c r="EF272" s="36"/>
      <c r="EL272" s="36"/>
      <c r="EM272" s="36"/>
      <c r="EN272" s="36"/>
      <c r="ET272" s="36"/>
      <c r="EU272" s="36"/>
      <c r="EV272" s="36"/>
    </row>
    <row r="273" spans="14:152" s="30" customFormat="1" ht="12.75">
      <c r="N273" s="36">
        <v>2.2609999999999999E-8</v>
      </c>
      <c r="O273" s="36">
        <v>5.3811723069199999</v>
      </c>
      <c r="P273" s="36">
        <v>1781.0313497193999</v>
      </c>
      <c r="Q273" s="30">
        <f t="shared" si="212"/>
        <v>-4.9011341841603806E-9</v>
      </c>
      <c r="R273" s="30">
        <f t="shared" si="213"/>
        <v>-4.8982053167895011E-9</v>
      </c>
      <c r="S273" s="30">
        <f t="shared" si="214"/>
        <v>-4.8982052964195549E-9</v>
      </c>
      <c r="T273" s="30">
        <f t="shared" si="215"/>
        <v>-4.8982052964193588E-9</v>
      </c>
      <c r="V273" s="36">
        <v>3.0199999999999999E-9</v>
      </c>
      <c r="W273" s="36">
        <v>4.6418474916400001</v>
      </c>
      <c r="X273" s="36">
        <v>1261.6353253632999</v>
      </c>
      <c r="Y273" s="30">
        <f t="shared" si="216"/>
        <v>-2.1294473438847748E-9</v>
      </c>
      <c r="Z273" s="30">
        <f t="shared" si="217"/>
        <v>-2.1296486216396652E-9</v>
      </c>
      <c r="AA273" s="30">
        <f t="shared" si="218"/>
        <v>-2.1296486230394458E-9</v>
      </c>
      <c r="AB273" s="30">
        <f t="shared" si="219"/>
        <v>-2.1296486230394574E-9</v>
      </c>
      <c r="AD273" s="36"/>
      <c r="AE273" s="36"/>
      <c r="AF273" s="36"/>
      <c r="AL273" s="36"/>
      <c r="AM273" s="36"/>
      <c r="AN273" s="36"/>
      <c r="AT273" s="36"/>
      <c r="AU273" s="36"/>
      <c r="AV273" s="36"/>
      <c r="BB273" s="36"/>
      <c r="BC273" s="36"/>
      <c r="BD273" s="36"/>
      <c r="BJ273" s="36"/>
      <c r="BK273" s="36"/>
      <c r="BL273" s="36"/>
      <c r="BR273" s="36"/>
      <c r="BS273" s="36"/>
      <c r="BT273" s="36"/>
      <c r="BZ273" s="36"/>
      <c r="CA273" s="36"/>
      <c r="CB273" s="36"/>
      <c r="CH273" s="36"/>
      <c r="CI273" s="36"/>
      <c r="CJ273" s="36"/>
      <c r="CP273" s="36"/>
      <c r="CQ273" s="36"/>
      <c r="CR273" s="36"/>
      <c r="CX273" s="36"/>
      <c r="CY273" s="36"/>
      <c r="CZ273" s="36"/>
      <c r="DF273" s="36">
        <v>4.133E-8</v>
      </c>
      <c r="DG273" s="36">
        <v>4.7841793021700001</v>
      </c>
      <c r="DH273" s="36">
        <v>824.74219374879999</v>
      </c>
      <c r="DI273" s="30">
        <f t="shared" si="220"/>
        <v>4.0410471047835554E-8</v>
      </c>
      <c r="DJ273" s="30">
        <f t="shared" si="221"/>
        <v>4.0411003682481671E-8</v>
      </c>
      <c r="DK273" s="30">
        <f t="shared" si="222"/>
        <v>4.0411003686185501E-8</v>
      </c>
      <c r="DL273" s="30">
        <f t="shared" si="223"/>
        <v>4.0411003686185528E-8</v>
      </c>
      <c r="DN273" s="36">
        <v>7.6700000000000002E-9</v>
      </c>
      <c r="DO273" s="36">
        <v>3.3372513315700001</v>
      </c>
      <c r="DP273" s="36">
        <v>99.160620955499994</v>
      </c>
      <c r="DQ273" s="30">
        <f t="shared" si="224"/>
        <v>-7.1940263889762334E-9</v>
      </c>
      <c r="DR273" s="30">
        <f t="shared" si="225"/>
        <v>-7.1940067383962982E-9</v>
      </c>
      <c r="DS273" s="30">
        <f t="shared" si="226"/>
        <v>-7.1940067382596323E-9</v>
      </c>
      <c r="DT273" s="30">
        <f t="shared" si="227"/>
        <v>-7.1940067382596314E-9</v>
      </c>
      <c r="DV273" s="36"/>
      <c r="DW273" s="36"/>
      <c r="DX273" s="36"/>
      <c r="ED273" s="36"/>
      <c r="EE273" s="36"/>
      <c r="EF273" s="36"/>
      <c r="EL273" s="36"/>
      <c r="EM273" s="36"/>
      <c r="EN273" s="36"/>
      <c r="ET273" s="36"/>
      <c r="EU273" s="36"/>
      <c r="EV273" s="36"/>
    </row>
    <row r="274" spans="14:152" s="30" customFormat="1" ht="12.75">
      <c r="N274" s="36">
        <v>2.3560000000000001E-8</v>
      </c>
      <c r="O274" s="36">
        <v>0.67392574097000002</v>
      </c>
      <c r="P274" s="36">
        <v>227.52618943959999</v>
      </c>
      <c r="Q274" s="30">
        <f t="shared" si="212"/>
        <v>1.9608236555298377E-8</v>
      </c>
      <c r="R274" s="30">
        <f t="shared" si="213"/>
        <v>1.9608015150684429E-8</v>
      </c>
      <c r="S274" s="30">
        <f t="shared" si="214"/>
        <v>1.9608015149144586E-8</v>
      </c>
      <c r="T274" s="30">
        <f t="shared" si="215"/>
        <v>1.9608015149144573E-8</v>
      </c>
      <c r="V274" s="36">
        <v>3.2500000000000002E-9</v>
      </c>
      <c r="W274" s="36">
        <v>0.54991590409000002</v>
      </c>
      <c r="X274" s="36">
        <v>43.289029178299998</v>
      </c>
      <c r="Y274" s="30">
        <f t="shared" si="216"/>
        <v>3.0951864795615376E-9</v>
      </c>
      <c r="Z274" s="30">
        <f t="shared" si="217"/>
        <v>3.0951896760594226E-9</v>
      </c>
      <c r="AA274" s="30">
        <f t="shared" si="218"/>
        <v>3.0951896760816535E-9</v>
      </c>
      <c r="AB274" s="30">
        <f t="shared" si="219"/>
        <v>3.0951896760816535E-9</v>
      </c>
      <c r="AD274" s="36"/>
      <c r="AE274" s="36"/>
      <c r="AF274" s="36"/>
      <c r="AL274" s="36"/>
      <c r="AM274" s="36"/>
      <c r="AN274" s="36"/>
      <c r="AT274" s="36"/>
      <c r="AU274" s="36"/>
      <c r="AV274" s="36"/>
      <c r="BB274" s="36"/>
      <c r="BC274" s="36"/>
      <c r="BD274" s="36"/>
      <c r="BJ274" s="36"/>
      <c r="BK274" s="36"/>
      <c r="BL274" s="36"/>
      <c r="BR274" s="36"/>
      <c r="BS274" s="36"/>
      <c r="BT274" s="36"/>
      <c r="BZ274" s="36"/>
      <c r="CA274" s="36"/>
      <c r="CB274" s="36"/>
      <c r="CH274" s="36"/>
      <c r="CI274" s="36"/>
      <c r="CJ274" s="36"/>
      <c r="CP274" s="36"/>
      <c r="CQ274" s="36"/>
      <c r="CR274" s="36"/>
      <c r="CX274" s="36"/>
      <c r="CY274" s="36"/>
      <c r="CZ274" s="36"/>
      <c r="DF274" s="36">
        <v>4.4110000000000003E-8</v>
      </c>
      <c r="DG274" s="36">
        <v>3.1317938242299999</v>
      </c>
      <c r="DH274" s="36">
        <v>630.33605875839999</v>
      </c>
      <c r="DI274" s="30">
        <f t="shared" si="220"/>
        <v>4.1233249634468023E-8</v>
      </c>
      <c r="DJ274" s="30">
        <f t="shared" si="221"/>
        <v>4.1232513754828941E-8</v>
      </c>
      <c r="DK274" s="30">
        <f t="shared" si="222"/>
        <v>4.1232513749710731E-8</v>
      </c>
      <c r="DL274" s="30">
        <f t="shared" si="223"/>
        <v>4.1232513749710691E-8</v>
      </c>
      <c r="DN274" s="36">
        <v>8.0999999999999997E-9</v>
      </c>
      <c r="DO274" s="36">
        <v>4.6942530046600002</v>
      </c>
      <c r="DP274" s="36">
        <v>2228.9701815978001</v>
      </c>
      <c r="DQ274" s="30">
        <f t="shared" si="224"/>
        <v>1.5261517935949369E-9</v>
      </c>
      <c r="DR274" s="30">
        <f t="shared" si="225"/>
        <v>1.5248307428888968E-9</v>
      </c>
      <c r="DS274" s="30">
        <f t="shared" si="226"/>
        <v>1.5248307337011187E-9</v>
      </c>
      <c r="DT274" s="30">
        <f t="shared" si="227"/>
        <v>1.5248307337010482E-9</v>
      </c>
      <c r="DV274" s="36"/>
      <c r="DW274" s="36"/>
      <c r="DX274" s="36"/>
      <c r="ED274" s="36"/>
      <c r="EE274" s="36"/>
      <c r="EF274" s="36"/>
      <c r="EL274" s="36"/>
      <c r="EM274" s="36"/>
      <c r="EN274" s="36"/>
      <c r="ET274" s="36"/>
      <c r="EU274" s="36"/>
      <c r="EV274" s="36"/>
    </row>
    <row r="275" spans="14:152" s="30" customFormat="1" ht="12.75">
      <c r="N275" s="36">
        <v>2.2399999999999999E-8</v>
      </c>
      <c r="O275" s="36">
        <v>3.1800697851700002</v>
      </c>
      <c r="P275" s="36">
        <v>3377.2177920039999</v>
      </c>
      <c r="Q275" s="30">
        <f t="shared" si="212"/>
        <v>-2.2103802975666193E-8</v>
      </c>
      <c r="R275" s="30">
        <f t="shared" si="213"/>
        <v>-2.2104715800268348E-8</v>
      </c>
      <c r="S275" s="30">
        <f t="shared" si="214"/>
        <v>-2.2104715806611979E-8</v>
      </c>
      <c r="T275" s="30">
        <f t="shared" si="215"/>
        <v>-2.2104715806612032E-8</v>
      </c>
      <c r="V275" s="36">
        <v>2.93E-9</v>
      </c>
      <c r="W275" s="36">
        <v>0.97977818746000001</v>
      </c>
      <c r="X275" s="36">
        <v>1585.8915015461</v>
      </c>
      <c r="Y275" s="30">
        <f t="shared" si="216"/>
        <v>1.1912625274115154E-10</v>
      </c>
      <c r="Z275" s="30">
        <f t="shared" si="217"/>
        <v>1.1878034919684204E-10</v>
      </c>
      <c r="AA275" s="30">
        <f t="shared" si="218"/>
        <v>1.1878034679115168E-10</v>
      </c>
      <c r="AB275" s="30">
        <f t="shared" si="219"/>
        <v>1.1878034679113087E-10</v>
      </c>
      <c r="AD275" s="36"/>
      <c r="AE275" s="36"/>
      <c r="AF275" s="36"/>
      <c r="AL275" s="36"/>
      <c r="AM275" s="36"/>
      <c r="AN275" s="36"/>
      <c r="AT275" s="36"/>
      <c r="AU275" s="36"/>
      <c r="AV275" s="36"/>
      <c r="BB275" s="36"/>
      <c r="BC275" s="36"/>
      <c r="BD275" s="36"/>
      <c r="BJ275" s="36"/>
      <c r="BK275" s="36"/>
      <c r="BL275" s="36"/>
      <c r="BR275" s="36"/>
      <c r="BS275" s="36"/>
      <c r="BT275" s="36"/>
      <c r="BZ275" s="36"/>
      <c r="CA275" s="36"/>
      <c r="CB275" s="36"/>
      <c r="CH275" s="36"/>
      <c r="CI275" s="36"/>
      <c r="CJ275" s="36"/>
      <c r="CP275" s="36"/>
      <c r="CQ275" s="36"/>
      <c r="CR275" s="36"/>
      <c r="CX275" s="36"/>
      <c r="CY275" s="36"/>
      <c r="CZ275" s="36"/>
      <c r="DF275" s="36">
        <v>4.0989999999999998E-8</v>
      </c>
      <c r="DG275" s="36">
        <v>3.6370221225299999</v>
      </c>
      <c r="DH275" s="36">
        <v>810.65811209909998</v>
      </c>
      <c r="DI275" s="30">
        <f t="shared" si="220"/>
        <v>2.6813828560326803E-8</v>
      </c>
      <c r="DJ275" s="30">
        <f t="shared" si="221"/>
        <v>2.6811956034630692E-8</v>
      </c>
      <c r="DK275" s="30">
        <f t="shared" si="222"/>
        <v>2.6811956021607342E-8</v>
      </c>
      <c r="DL275" s="30">
        <f t="shared" si="223"/>
        <v>2.6811956021607233E-8</v>
      </c>
      <c r="DN275" s="36">
        <v>6.9999999999999998E-9</v>
      </c>
      <c r="DO275" s="36">
        <v>1.72050221502</v>
      </c>
      <c r="DP275" s="36">
        <v>775.23338944700004</v>
      </c>
      <c r="DQ275" s="30">
        <f t="shared" si="224"/>
        <v>-5.9167752039001306E-9</v>
      </c>
      <c r="DR275" s="30">
        <f t="shared" si="225"/>
        <v>-5.9169912374000158E-9</v>
      </c>
      <c r="DS275" s="30">
        <f t="shared" si="226"/>
        <v>-5.916991238902414E-9</v>
      </c>
      <c r="DT275" s="30">
        <f t="shared" si="227"/>
        <v>-5.9169912389024273E-9</v>
      </c>
      <c r="DV275" s="36"/>
      <c r="DW275" s="36"/>
      <c r="DX275" s="36"/>
      <c r="ED275" s="36"/>
      <c r="EE275" s="36"/>
      <c r="EF275" s="36"/>
      <c r="EL275" s="36"/>
      <c r="EM275" s="36"/>
      <c r="EN275" s="36"/>
      <c r="ET275" s="36"/>
      <c r="EU275" s="36"/>
      <c r="EV275" s="36"/>
    </row>
    <row r="276" spans="14:152" s="30" customFormat="1" ht="12.75">
      <c r="N276" s="36">
        <v>2.1830000000000001E-8</v>
      </c>
      <c r="O276" s="36">
        <v>3.0838425095000002</v>
      </c>
      <c r="P276" s="36">
        <v>524.27433912319998</v>
      </c>
      <c r="Q276" s="30">
        <f t="shared" si="212"/>
        <v>2.1489069666344587E-8</v>
      </c>
      <c r="R276" s="30">
        <f t="shared" si="213"/>
        <v>2.1489219757699279E-8</v>
      </c>
      <c r="S276" s="30">
        <f t="shared" si="214"/>
        <v>2.1489219758743016E-8</v>
      </c>
      <c r="T276" s="30">
        <f t="shared" si="215"/>
        <v>2.1489219758743022E-8</v>
      </c>
      <c r="V276" s="36">
        <v>3.41E-9</v>
      </c>
      <c r="W276" s="36">
        <v>2.8083360694400001</v>
      </c>
      <c r="X276" s="36">
        <v>1514.2912967165</v>
      </c>
      <c r="Y276" s="30">
        <f t="shared" si="216"/>
        <v>2.6181397219302584E-9</v>
      </c>
      <c r="Z276" s="30">
        <f t="shared" si="217"/>
        <v>2.6183861942344913E-9</v>
      </c>
      <c r="AA276" s="30">
        <f t="shared" si="218"/>
        <v>2.6183861959485381E-9</v>
      </c>
      <c r="AB276" s="30">
        <f t="shared" si="219"/>
        <v>2.6183861959485539E-9</v>
      </c>
      <c r="AD276" s="36"/>
      <c r="AE276" s="36"/>
      <c r="AF276" s="36"/>
      <c r="AL276" s="36"/>
      <c r="AM276" s="36"/>
      <c r="AN276" s="36"/>
      <c r="AT276" s="36"/>
      <c r="AU276" s="36"/>
      <c r="AV276" s="36"/>
      <c r="BB276" s="36"/>
      <c r="BC276" s="36"/>
      <c r="BD276" s="36"/>
      <c r="BJ276" s="36"/>
      <c r="BK276" s="36"/>
      <c r="BL276" s="36"/>
      <c r="BR276" s="36"/>
      <c r="BS276" s="36"/>
      <c r="BT276" s="36"/>
      <c r="BZ276" s="36"/>
      <c r="CA276" s="36"/>
      <c r="CB276" s="36"/>
      <c r="CH276" s="36"/>
      <c r="CI276" s="36"/>
      <c r="CJ276" s="36"/>
      <c r="CP276" s="36"/>
      <c r="CQ276" s="36"/>
      <c r="CR276" s="36"/>
      <c r="CX276" s="36"/>
      <c r="CY276" s="36"/>
      <c r="CZ276" s="36"/>
      <c r="DF276" s="36">
        <v>3.7039999999999999E-8</v>
      </c>
      <c r="DG276" s="36">
        <v>6.1724380127399998</v>
      </c>
      <c r="DH276" s="36">
        <v>537.76771994190005</v>
      </c>
      <c r="DI276" s="30">
        <f t="shared" si="220"/>
        <v>-3.6995264396065247E-8</v>
      </c>
      <c r="DJ276" s="30">
        <f t="shared" si="221"/>
        <v>-3.6995337280691167E-8</v>
      </c>
      <c r="DK276" s="30">
        <f t="shared" si="222"/>
        <v>-3.6995337281197852E-8</v>
      </c>
      <c r="DL276" s="30">
        <f t="shared" si="223"/>
        <v>-3.6995337281197858E-8</v>
      </c>
      <c r="DN276" s="36">
        <v>7.6399999999999993E-9</v>
      </c>
      <c r="DO276" s="36">
        <v>4.9174767429599999</v>
      </c>
      <c r="DP276" s="36">
        <v>1670.8250284999999</v>
      </c>
      <c r="DQ276" s="30">
        <f t="shared" si="224"/>
        <v>-2.7331891865687349E-9</v>
      </c>
      <c r="DR276" s="30">
        <f t="shared" si="225"/>
        <v>-2.7323010714636355E-9</v>
      </c>
      <c r="DS276" s="30">
        <f t="shared" si="226"/>
        <v>-2.7323010652868454E-9</v>
      </c>
      <c r="DT276" s="30">
        <f t="shared" si="227"/>
        <v>-2.7323010652867945E-9</v>
      </c>
      <c r="DV276" s="36"/>
      <c r="DW276" s="36"/>
      <c r="DX276" s="36"/>
      <c r="ED276" s="36"/>
      <c r="EE276" s="36"/>
      <c r="EF276" s="36"/>
      <c r="EL276" s="36"/>
      <c r="EM276" s="36"/>
      <c r="EN276" s="36"/>
      <c r="ET276" s="36"/>
      <c r="EU276" s="36"/>
      <c r="EV276" s="36"/>
    </row>
    <row r="277" spans="14:152" s="30" customFormat="1" ht="12.75">
      <c r="N277" s="36">
        <v>2.119E-8</v>
      </c>
      <c r="O277" s="36">
        <v>2.7010765992699999</v>
      </c>
      <c r="P277" s="36">
        <v>387.24131496080003</v>
      </c>
      <c r="Q277" s="30">
        <f t="shared" si="212"/>
        <v>1.8020671404858198E-8</v>
      </c>
      <c r="R277" s="30">
        <f t="shared" si="213"/>
        <v>1.8020993014793438E-8</v>
      </c>
      <c r="S277" s="30">
        <f t="shared" si="214"/>
        <v>1.8020993017030114E-8</v>
      </c>
      <c r="T277" s="30">
        <f t="shared" si="215"/>
        <v>1.8020993017030128E-8</v>
      </c>
      <c r="V277" s="36">
        <v>3.0399999999999998E-9</v>
      </c>
      <c r="W277" s="36">
        <v>6.1252282521400003</v>
      </c>
      <c r="X277" s="36">
        <v>1262.3860848887</v>
      </c>
      <c r="Y277" s="30">
        <f t="shared" si="216"/>
        <v>1.9505815070087499E-9</v>
      </c>
      <c r="Z277" s="30">
        <f t="shared" si="217"/>
        <v>1.950362199069228E-9</v>
      </c>
      <c r="AA277" s="30">
        <f t="shared" si="218"/>
        <v>1.950362197543928E-9</v>
      </c>
      <c r="AB277" s="30">
        <f t="shared" si="219"/>
        <v>1.9503621975439152E-9</v>
      </c>
      <c r="AD277" s="36"/>
      <c r="AE277" s="36"/>
      <c r="AF277" s="36"/>
      <c r="AL277" s="36"/>
      <c r="AM277" s="36"/>
      <c r="AN277" s="36"/>
      <c r="AT277" s="36"/>
      <c r="AU277" s="36"/>
      <c r="AV277" s="36"/>
      <c r="BB277" s="36"/>
      <c r="BC277" s="36"/>
      <c r="BD277" s="36"/>
      <c r="BJ277" s="36"/>
      <c r="BK277" s="36"/>
      <c r="BL277" s="36"/>
      <c r="BR277" s="36"/>
      <c r="BS277" s="36"/>
      <c r="BT277" s="36"/>
      <c r="BZ277" s="36"/>
      <c r="CA277" s="36"/>
      <c r="CB277" s="36"/>
      <c r="CH277" s="36"/>
      <c r="CI277" s="36"/>
      <c r="CJ277" s="36"/>
      <c r="CP277" s="36"/>
      <c r="CQ277" s="36"/>
      <c r="CR277" s="36"/>
      <c r="CX277" s="36"/>
      <c r="CY277" s="36"/>
      <c r="CZ277" s="36"/>
      <c r="DF277" s="36">
        <v>4.1239999999999997E-8</v>
      </c>
      <c r="DG277" s="36">
        <v>2.1424828544899999</v>
      </c>
      <c r="DH277" s="36">
        <v>210.11770170029999</v>
      </c>
      <c r="DI277" s="30">
        <f t="shared" si="220"/>
        <v>2.3058190704886427E-8</v>
      </c>
      <c r="DJ277" s="30">
        <f t="shared" si="221"/>
        <v>2.3058725947149886E-8</v>
      </c>
      <c r="DK277" s="30">
        <f t="shared" si="222"/>
        <v>2.3058725950872354E-8</v>
      </c>
      <c r="DL277" s="30">
        <f t="shared" si="223"/>
        <v>2.3058725950872397E-8</v>
      </c>
      <c r="DN277" s="36">
        <v>7.2399999999999998E-9</v>
      </c>
      <c r="DO277" s="36">
        <v>6.0869284199200004</v>
      </c>
      <c r="DP277" s="36">
        <v>2281.2304965106</v>
      </c>
      <c r="DQ277" s="30">
        <f t="shared" si="224"/>
        <v>6.9613625423578248E-9</v>
      </c>
      <c r="DR277" s="30">
        <f t="shared" si="225"/>
        <v>6.9610243567033126E-9</v>
      </c>
      <c r="DS277" s="30">
        <f t="shared" si="226"/>
        <v>6.9610243543506033E-9</v>
      </c>
      <c r="DT277" s="30">
        <f t="shared" si="227"/>
        <v>6.9610243543505851E-9</v>
      </c>
      <c r="DV277" s="36"/>
      <c r="DW277" s="36"/>
      <c r="DX277" s="36"/>
      <c r="ED277" s="36"/>
      <c r="EE277" s="36"/>
      <c r="EF277" s="36"/>
      <c r="EL277" s="36"/>
      <c r="EM277" s="36"/>
      <c r="EN277" s="36"/>
      <c r="ET277" s="36"/>
      <c r="EU277" s="36"/>
      <c r="EV277" s="36"/>
    </row>
    <row r="278" spans="14:152" s="30" customFormat="1" ht="12.75">
      <c r="N278" s="36">
        <v>2.056E-8</v>
      </c>
      <c r="O278" s="36">
        <v>4.8277919699399998</v>
      </c>
      <c r="P278" s="36">
        <v>2957.7331481288002</v>
      </c>
      <c r="Q278" s="30">
        <f t="shared" si="212"/>
        <v>1.1198509998662981E-8</v>
      </c>
      <c r="R278" s="30">
        <f t="shared" si="213"/>
        <v>1.1202309289837951E-8</v>
      </c>
      <c r="S278" s="30">
        <f t="shared" si="214"/>
        <v>1.1202309316259338E-8</v>
      </c>
      <c r="T278" s="30">
        <f t="shared" si="215"/>
        <v>1.120230931625952E-8</v>
      </c>
      <c r="V278" s="36">
        <v>2.86E-9</v>
      </c>
      <c r="W278" s="36">
        <v>2.8980042308099998</v>
      </c>
      <c r="X278" s="36">
        <v>530.21222995640005</v>
      </c>
      <c r="Y278" s="30">
        <f t="shared" si="216"/>
        <v>2.8575022671660963E-9</v>
      </c>
      <c r="Z278" s="30">
        <f t="shared" si="217"/>
        <v>2.8574975443276438E-9</v>
      </c>
      <c r="AA278" s="30">
        <f t="shared" si="218"/>
        <v>2.857497544294782E-9</v>
      </c>
      <c r="AB278" s="30">
        <f t="shared" si="219"/>
        <v>2.857497544294782E-9</v>
      </c>
      <c r="AD278" s="36"/>
      <c r="AE278" s="36"/>
      <c r="AF278" s="36"/>
      <c r="AL278" s="36"/>
      <c r="AM278" s="36"/>
      <c r="AN278" s="36"/>
      <c r="AT278" s="36"/>
      <c r="AU278" s="36"/>
      <c r="AV278" s="36"/>
      <c r="BB278" s="36"/>
      <c r="BC278" s="36"/>
      <c r="BD278" s="36"/>
      <c r="BJ278" s="36"/>
      <c r="BK278" s="36"/>
      <c r="BL278" s="36"/>
      <c r="BR278" s="36"/>
      <c r="BS278" s="36"/>
      <c r="BT278" s="36"/>
      <c r="BZ278" s="36"/>
      <c r="CA278" s="36"/>
      <c r="CB278" s="36"/>
      <c r="CH278" s="36"/>
      <c r="CI278" s="36"/>
      <c r="CJ278" s="36"/>
      <c r="CP278" s="36"/>
      <c r="CQ278" s="36"/>
      <c r="CR278" s="36"/>
      <c r="CX278" s="36"/>
      <c r="CY278" s="36"/>
      <c r="CZ278" s="36"/>
      <c r="DF278" s="36">
        <v>3.4900000000000001E-8</v>
      </c>
      <c r="DG278" s="36">
        <v>3.2096205041700001</v>
      </c>
      <c r="DH278" s="36">
        <v>529.47851677350002</v>
      </c>
      <c r="DI278" s="30">
        <f t="shared" si="220"/>
        <v>3.3599154959883218E-8</v>
      </c>
      <c r="DJ278" s="30">
        <f t="shared" si="221"/>
        <v>3.3599527304746329E-8</v>
      </c>
      <c r="DK278" s="30">
        <f t="shared" si="222"/>
        <v>3.3599527307335728E-8</v>
      </c>
      <c r="DL278" s="30">
        <f t="shared" si="223"/>
        <v>3.3599527307335748E-8</v>
      </c>
      <c r="DN278" s="36">
        <v>7.1099999999999996E-9</v>
      </c>
      <c r="DO278" s="36">
        <v>4.8225091814300001</v>
      </c>
      <c r="DP278" s="36">
        <v>11.7794134468</v>
      </c>
      <c r="DQ278" s="30">
        <f t="shared" si="224"/>
        <v>3.184810070174337E-10</v>
      </c>
      <c r="DR278" s="30">
        <f t="shared" si="225"/>
        <v>3.1847477355614937E-10</v>
      </c>
      <c r="DS278" s="30">
        <f t="shared" si="226"/>
        <v>3.1847477351279663E-10</v>
      </c>
      <c r="DT278" s="30">
        <f t="shared" si="227"/>
        <v>3.1847477351279663E-10</v>
      </c>
      <c r="DV278" s="36"/>
      <c r="DW278" s="36"/>
      <c r="DX278" s="36"/>
      <c r="ED278" s="36"/>
      <c r="EE278" s="36"/>
      <c r="EF278" s="36"/>
      <c r="EL278" s="36"/>
      <c r="EM278" s="36"/>
      <c r="EN278" s="36"/>
      <c r="ET278" s="36"/>
      <c r="EU278" s="36"/>
      <c r="EV278" s="36"/>
    </row>
    <row r="279" spans="14:152" s="30" customFormat="1" ht="12.75">
      <c r="N279" s="36">
        <v>2.1159999999999999E-8</v>
      </c>
      <c r="O279" s="36">
        <v>6.20263841494</v>
      </c>
      <c r="P279" s="36">
        <v>209.3669421749</v>
      </c>
      <c r="Q279" s="30">
        <f t="shared" si="212"/>
        <v>6.8447211058032112E-9</v>
      </c>
      <c r="R279" s="30">
        <f t="shared" si="213"/>
        <v>6.8444087878680509E-9</v>
      </c>
      <c r="S279" s="30">
        <f t="shared" si="214"/>
        <v>6.8444087856959341E-9</v>
      </c>
      <c r="T279" s="30">
        <f t="shared" si="215"/>
        <v>6.8444087856959168E-9</v>
      </c>
      <c r="V279" s="36">
        <v>3.8700000000000001E-9</v>
      </c>
      <c r="W279" s="36">
        <v>0.46648572639000002</v>
      </c>
      <c r="X279" s="36">
        <v>1592.2542890215</v>
      </c>
      <c r="Y279" s="30">
        <f t="shared" si="216"/>
        <v>-1.8821583463896097E-9</v>
      </c>
      <c r="Z279" s="30">
        <f t="shared" si="217"/>
        <v>-1.8825594684264027E-9</v>
      </c>
      <c r="AA279" s="30">
        <f t="shared" si="218"/>
        <v>-1.882559471216028E-9</v>
      </c>
      <c r="AB279" s="30">
        <f t="shared" si="219"/>
        <v>-1.8825594712160519E-9</v>
      </c>
      <c r="AD279" s="36"/>
      <c r="AE279" s="36"/>
      <c r="AF279" s="36"/>
      <c r="AL279" s="36"/>
      <c r="AM279" s="36"/>
      <c r="AN279" s="36"/>
      <c r="AT279" s="36"/>
      <c r="AU279" s="36"/>
      <c r="AV279" s="36"/>
      <c r="BB279" s="36"/>
      <c r="BC279" s="36"/>
      <c r="BD279" s="36"/>
      <c r="BJ279" s="36"/>
      <c r="BK279" s="36"/>
      <c r="BL279" s="36"/>
      <c r="BR279" s="36"/>
      <c r="BS279" s="36"/>
      <c r="BT279" s="36"/>
      <c r="BZ279" s="36"/>
      <c r="CA279" s="36"/>
      <c r="CB279" s="36"/>
      <c r="CH279" s="36"/>
      <c r="CI279" s="36"/>
      <c r="CJ279" s="36"/>
      <c r="CP279" s="36"/>
      <c r="CQ279" s="36"/>
      <c r="CR279" s="36"/>
      <c r="CX279" s="36"/>
      <c r="CY279" s="36"/>
      <c r="CZ279" s="36"/>
      <c r="DF279" s="36">
        <v>3.2810000000000001E-8</v>
      </c>
      <c r="DG279" s="36">
        <v>1.53106243317</v>
      </c>
      <c r="DH279" s="36">
        <v>547.85021235930003</v>
      </c>
      <c r="DI279" s="30">
        <f t="shared" si="220"/>
        <v>2.1070268975431265E-9</v>
      </c>
      <c r="DJ279" s="30">
        <f t="shared" si="221"/>
        <v>2.1056904762909358E-9</v>
      </c>
      <c r="DK279" s="30">
        <f t="shared" si="222"/>
        <v>2.105690466996397E-9</v>
      </c>
      <c r="DL279" s="30">
        <f t="shared" si="223"/>
        <v>2.1056904669963097E-9</v>
      </c>
      <c r="DN279" s="36">
        <v>6.9200000000000001E-9</v>
      </c>
      <c r="DO279" s="36">
        <v>2.6370535466199998</v>
      </c>
      <c r="DP279" s="36">
        <v>6.5922821389999999</v>
      </c>
      <c r="DQ279" s="30">
        <f t="shared" si="224"/>
        <v>-5.9314607553829324E-9</v>
      </c>
      <c r="DR279" s="30">
        <f t="shared" si="225"/>
        <v>-5.9314590048056334E-9</v>
      </c>
      <c r="DS279" s="30">
        <f t="shared" si="226"/>
        <v>-5.9314590047934581E-9</v>
      </c>
      <c r="DT279" s="30">
        <f t="shared" si="227"/>
        <v>-5.9314590047934581E-9</v>
      </c>
      <c r="DV279" s="36"/>
      <c r="DW279" s="36"/>
      <c r="DX279" s="36"/>
      <c r="ED279" s="36"/>
      <c r="EE279" s="36"/>
      <c r="EF279" s="36"/>
      <c r="EL279" s="36"/>
      <c r="EM279" s="36"/>
      <c r="EN279" s="36"/>
      <c r="ET279" s="36"/>
      <c r="EU279" s="36"/>
      <c r="EV279" s="36"/>
    </row>
    <row r="280" spans="14:152" s="30" customFormat="1" ht="12.75">
      <c r="N280" s="36">
        <v>2.7120000000000001E-8</v>
      </c>
      <c r="O280" s="36">
        <v>3.1815775463099998</v>
      </c>
      <c r="P280" s="36">
        <v>1474.6737883704</v>
      </c>
      <c r="Q280" s="30">
        <f t="shared" si="212"/>
        <v>7.559118140821884E-9</v>
      </c>
      <c r="R280" s="30">
        <f t="shared" si="213"/>
        <v>7.5619796121423565E-9</v>
      </c>
      <c r="S280" s="30">
        <f t="shared" si="214"/>
        <v>7.5619796320429721E-9</v>
      </c>
      <c r="T280" s="30">
        <f t="shared" si="215"/>
        <v>7.5619796320431574E-9</v>
      </c>
      <c r="V280" s="36">
        <v>2.8499999999999999E-9</v>
      </c>
      <c r="W280" s="36">
        <v>4.5639459805199998</v>
      </c>
      <c r="X280" s="36">
        <v>1268.7488723641</v>
      </c>
      <c r="Y280" s="30">
        <f t="shared" si="216"/>
        <v>-2.232354883465203E-9</v>
      </c>
      <c r="Z280" s="30">
        <f t="shared" si="217"/>
        <v>-2.2325223484171795E-9</v>
      </c>
      <c r="AA280" s="30">
        <f t="shared" si="218"/>
        <v>-2.2325223495817932E-9</v>
      </c>
      <c r="AB280" s="30">
        <f t="shared" si="219"/>
        <v>-2.2325223495818023E-9</v>
      </c>
      <c r="AD280" s="36"/>
      <c r="AE280" s="36"/>
      <c r="AF280" s="36"/>
      <c r="AL280" s="36"/>
      <c r="AM280" s="36"/>
      <c r="AN280" s="36"/>
      <c r="AT280" s="36"/>
      <c r="AU280" s="36"/>
      <c r="AV280" s="36"/>
      <c r="BB280" s="36"/>
      <c r="BC280" s="36"/>
      <c r="BD280" s="36"/>
      <c r="BJ280" s="36"/>
      <c r="BK280" s="36"/>
      <c r="BL280" s="36"/>
      <c r="BR280" s="36"/>
      <c r="BS280" s="36"/>
      <c r="BT280" s="36"/>
      <c r="BZ280" s="36"/>
      <c r="CA280" s="36"/>
      <c r="CB280" s="36"/>
      <c r="CH280" s="36"/>
      <c r="CI280" s="36"/>
      <c r="CJ280" s="36"/>
      <c r="CP280" s="36"/>
      <c r="CQ280" s="36"/>
      <c r="CR280" s="36"/>
      <c r="CX280" s="36"/>
      <c r="CY280" s="36"/>
      <c r="CZ280" s="36"/>
      <c r="DF280" s="36">
        <v>3.5539999999999999E-8</v>
      </c>
      <c r="DG280" s="36">
        <v>6.0378779917400003</v>
      </c>
      <c r="DH280" s="36">
        <v>739.05790726949999</v>
      </c>
      <c r="DI280" s="30">
        <f t="shared" si="220"/>
        <v>-1.2829315949106732E-8</v>
      </c>
      <c r="DJ280" s="30">
        <f t="shared" si="221"/>
        <v>-1.2827490980910987E-8</v>
      </c>
      <c r="DK280" s="30">
        <f t="shared" si="222"/>
        <v>-1.2827490968218578E-8</v>
      </c>
      <c r="DL280" s="30">
        <f t="shared" si="223"/>
        <v>-1.2827490968218461E-8</v>
      </c>
      <c r="DN280" s="36">
        <v>7.7099999999999992E-9</v>
      </c>
      <c r="DO280" s="36">
        <v>3.87410612014</v>
      </c>
      <c r="DP280" s="36">
        <v>9690.7081281171995</v>
      </c>
      <c r="DQ280" s="30">
        <f t="shared" si="224"/>
        <v>7.0748375626451613E-9</v>
      </c>
      <c r="DR280" s="30">
        <f t="shared" si="225"/>
        <v>7.0770481932656488E-9</v>
      </c>
      <c r="DS280" s="30">
        <f t="shared" si="226"/>
        <v>7.0770482086272977E-9</v>
      </c>
      <c r="DT280" s="30">
        <f t="shared" si="227"/>
        <v>7.0770482086274275E-9</v>
      </c>
      <c r="DV280" s="36"/>
      <c r="DW280" s="36"/>
      <c r="DX280" s="36"/>
      <c r="ED280" s="36"/>
      <c r="EE280" s="36"/>
      <c r="EF280" s="36"/>
      <c r="EL280" s="36"/>
      <c r="EM280" s="36"/>
      <c r="EN280" s="36"/>
      <c r="ET280" s="36"/>
      <c r="EU280" s="36"/>
      <c r="EV280" s="36"/>
    </row>
    <row r="281" spans="14:152" s="30" customFormat="1" ht="12.75">
      <c r="N281" s="36">
        <v>2.1270000000000001E-8</v>
      </c>
      <c r="O281" s="36">
        <v>1.2442401251399999</v>
      </c>
      <c r="P281" s="36">
        <v>539.98590583309999</v>
      </c>
      <c r="Q281" s="30">
        <f t="shared" si="212"/>
        <v>-3.7860850922521381E-9</v>
      </c>
      <c r="R281" s="30">
        <f t="shared" si="213"/>
        <v>-3.7869271248751286E-9</v>
      </c>
      <c r="S281" s="30">
        <f t="shared" si="214"/>
        <v>-3.7869271307312646E-9</v>
      </c>
      <c r="T281" s="30">
        <f t="shared" si="215"/>
        <v>-3.7869271307313109E-9</v>
      </c>
      <c r="V281" s="36">
        <v>3.1E-9</v>
      </c>
      <c r="W281" s="36">
        <v>4.6910228959099998</v>
      </c>
      <c r="X281" s="36">
        <v>76.266071275599998</v>
      </c>
      <c r="Y281" s="30">
        <f t="shared" si="216"/>
        <v>-1.3322613766033851E-9</v>
      </c>
      <c r="Z281" s="30">
        <f t="shared" si="217"/>
        <v>-1.3322772812717854E-9</v>
      </c>
      <c r="AA281" s="30">
        <f t="shared" si="218"/>
        <v>-1.3322772813823976E-9</v>
      </c>
      <c r="AB281" s="30">
        <f t="shared" si="219"/>
        <v>-1.3322772813823999E-9</v>
      </c>
      <c r="AD281" s="36"/>
      <c r="AE281" s="36"/>
      <c r="AF281" s="36"/>
      <c r="AL281" s="36"/>
      <c r="AM281" s="36"/>
      <c r="AN281" s="36"/>
      <c r="AT281" s="36"/>
      <c r="AU281" s="36"/>
      <c r="AV281" s="36"/>
      <c r="BB281" s="36"/>
      <c r="BC281" s="36"/>
      <c r="BD281" s="36"/>
      <c r="BJ281" s="36"/>
      <c r="BK281" s="36"/>
      <c r="BL281" s="36"/>
      <c r="BR281" s="36"/>
      <c r="BS281" s="36"/>
      <c r="BT281" s="36"/>
      <c r="BZ281" s="36"/>
      <c r="CA281" s="36"/>
      <c r="CB281" s="36"/>
      <c r="CH281" s="36"/>
      <c r="CI281" s="36"/>
      <c r="CJ281" s="36"/>
      <c r="CP281" s="36"/>
      <c r="CQ281" s="36"/>
      <c r="CR281" s="36"/>
      <c r="CX281" s="36"/>
      <c r="CY281" s="36"/>
      <c r="CZ281" s="36"/>
      <c r="DF281" s="36">
        <v>4.1010000000000001E-8</v>
      </c>
      <c r="DG281" s="36">
        <v>6.0040622699900004</v>
      </c>
      <c r="DH281" s="36">
        <v>902.70518605380005</v>
      </c>
      <c r="DI281" s="30">
        <f t="shared" si="220"/>
        <v>2.2194106555617202E-8</v>
      </c>
      <c r="DJ281" s="30">
        <f t="shared" si="221"/>
        <v>2.2196425785151574E-8</v>
      </c>
      <c r="DK281" s="30">
        <f t="shared" si="222"/>
        <v>2.2196425801280968E-8</v>
      </c>
      <c r="DL281" s="30">
        <f t="shared" si="223"/>
        <v>2.219642580128109E-8</v>
      </c>
      <c r="DN281" s="36">
        <v>9.0599999999999997E-9</v>
      </c>
      <c r="DO281" s="36">
        <v>2.4718994844200002</v>
      </c>
      <c r="DP281" s="36">
        <v>3274.1250177853999</v>
      </c>
      <c r="DQ281" s="30">
        <f t="shared" si="224"/>
        <v>-9.0568816725719565E-9</v>
      </c>
      <c r="DR281" s="30">
        <f t="shared" si="225"/>
        <v>-9.0569393820170424E-9</v>
      </c>
      <c r="DS281" s="30">
        <f t="shared" si="226"/>
        <v>-9.0569393824165259E-9</v>
      </c>
      <c r="DT281" s="30">
        <f t="shared" si="227"/>
        <v>-9.0569393824165309E-9</v>
      </c>
      <c r="DV281" s="36"/>
      <c r="DW281" s="36"/>
      <c r="DX281" s="36"/>
      <c r="ED281" s="36"/>
      <c r="EE281" s="36"/>
      <c r="EF281" s="36"/>
      <c r="EL281" s="36"/>
      <c r="EM281" s="36"/>
      <c r="EN281" s="36"/>
      <c r="ET281" s="36"/>
      <c r="EU281" s="36"/>
      <c r="EV281" s="36"/>
    </row>
    <row r="282" spans="14:152" s="30" customFormat="1" ht="12.75">
      <c r="N282" s="36">
        <v>2.4240000000000001E-8</v>
      </c>
      <c r="O282" s="36">
        <v>3.5759592585300002</v>
      </c>
      <c r="P282" s="36">
        <v>953.10776223289997</v>
      </c>
      <c r="Q282" s="30">
        <f t="shared" si="212"/>
        <v>-3.3301902385683074E-9</v>
      </c>
      <c r="R282" s="30">
        <f t="shared" si="213"/>
        <v>-3.3318951699852806E-9</v>
      </c>
      <c r="S282" s="30">
        <f t="shared" si="214"/>
        <v>-3.3318951818426483E-9</v>
      </c>
      <c r="T282" s="30">
        <f t="shared" si="215"/>
        <v>-3.3318951818427554E-9</v>
      </c>
      <c r="V282" s="36">
        <v>2.7799999999999999E-9</v>
      </c>
      <c r="W282" s="36">
        <v>5.4986718724800001</v>
      </c>
      <c r="X282" s="36">
        <v>280.96714700450002</v>
      </c>
      <c r="Y282" s="30">
        <f t="shared" si="216"/>
        <v>-1.9383669681913838E-9</v>
      </c>
      <c r="Z282" s="30">
        <f t="shared" si="217"/>
        <v>-1.9384086820617833E-9</v>
      </c>
      <c r="AA282" s="30">
        <f t="shared" si="218"/>
        <v>-1.9384086823518912E-9</v>
      </c>
      <c r="AB282" s="30">
        <f t="shared" si="219"/>
        <v>-1.9384086823518937E-9</v>
      </c>
      <c r="AD282" s="36"/>
      <c r="AE282" s="36"/>
      <c r="AF282" s="36"/>
      <c r="AL282" s="36"/>
      <c r="AM282" s="36"/>
      <c r="AN282" s="36"/>
      <c r="AT282" s="36"/>
      <c r="AU282" s="36"/>
      <c r="AV282" s="36"/>
      <c r="BB282" s="36"/>
      <c r="BC282" s="36"/>
      <c r="BD282" s="36"/>
      <c r="BJ282" s="36"/>
      <c r="BK282" s="36"/>
      <c r="BL282" s="36"/>
      <c r="BR282" s="36"/>
      <c r="BS282" s="36"/>
      <c r="BT282" s="36"/>
      <c r="BZ282" s="36"/>
      <c r="CA282" s="36"/>
      <c r="CB282" s="36"/>
      <c r="CH282" s="36"/>
      <c r="CI282" s="36"/>
      <c r="CJ282" s="36"/>
      <c r="CP282" s="36"/>
      <c r="CQ282" s="36"/>
      <c r="CR282" s="36"/>
      <c r="CX282" s="36"/>
      <c r="CY282" s="36"/>
      <c r="CZ282" s="36"/>
      <c r="DF282" s="36">
        <v>3.2670000000000001E-8</v>
      </c>
      <c r="DG282" s="36">
        <v>3.4935406578900001</v>
      </c>
      <c r="DH282" s="36">
        <v>1166.4068576709001</v>
      </c>
      <c r="DI282" s="30">
        <f t="shared" si="220"/>
        <v>-3.2210561207479667E-8</v>
      </c>
      <c r="DJ282" s="30">
        <f t="shared" si="221"/>
        <v>-3.2211035538989177E-8</v>
      </c>
      <c r="DK282" s="30">
        <f t="shared" si="222"/>
        <v>-3.2211035542287206E-8</v>
      </c>
      <c r="DL282" s="30">
        <f t="shared" si="223"/>
        <v>-3.2211035542287233E-8</v>
      </c>
      <c r="DN282" s="36">
        <v>7.8100000000000001E-9</v>
      </c>
      <c r="DO282" s="36">
        <v>1.25357484582</v>
      </c>
      <c r="DP282" s="36">
        <v>202.25339517410001</v>
      </c>
      <c r="DQ282" s="30">
        <f t="shared" si="224"/>
        <v>7.7418871376077743E-9</v>
      </c>
      <c r="DR282" s="30">
        <f t="shared" si="225"/>
        <v>7.7419026453811131E-9</v>
      </c>
      <c r="DS282" s="30">
        <f t="shared" si="226"/>
        <v>7.7419026454889593E-9</v>
      </c>
      <c r="DT282" s="30">
        <f t="shared" si="227"/>
        <v>7.7419026454889609E-9</v>
      </c>
      <c r="DV282" s="36"/>
      <c r="DW282" s="36"/>
      <c r="DX282" s="36"/>
      <c r="ED282" s="36"/>
      <c r="EE282" s="36"/>
      <c r="EF282" s="36"/>
      <c r="EL282" s="36"/>
      <c r="EM282" s="36"/>
      <c r="EN282" s="36"/>
      <c r="ET282" s="36"/>
      <c r="EU282" s="36"/>
      <c r="EV282" s="36"/>
    </row>
    <row r="283" spans="14:152" s="30" customFormat="1" ht="12.75">
      <c r="N283" s="36">
        <v>1.9470000000000002E-8</v>
      </c>
      <c r="O283" s="36">
        <v>1.9446808254600001</v>
      </c>
      <c r="P283" s="36">
        <v>529.53090640020002</v>
      </c>
      <c r="Q283" s="30">
        <f t="shared" si="212"/>
        <v>1.0661138700113922E-8</v>
      </c>
      <c r="R283" s="30">
        <f t="shared" si="213"/>
        <v>1.0660495958082467E-8</v>
      </c>
      <c r="S283" s="30">
        <f t="shared" si="214"/>
        <v>1.0660495953612271E-8</v>
      </c>
      <c r="T283" s="30">
        <f t="shared" si="215"/>
        <v>1.0660495953612234E-8</v>
      </c>
      <c r="V283" s="36">
        <v>3.58E-9</v>
      </c>
      <c r="W283" s="36">
        <v>5.45926487831</v>
      </c>
      <c r="X283" s="36">
        <v>113.3877149571</v>
      </c>
      <c r="Y283" s="30">
        <f t="shared" si="216"/>
        <v>4.2213379699240049E-10</v>
      </c>
      <c r="Z283" s="30">
        <f t="shared" si="217"/>
        <v>4.2210376521684994E-10</v>
      </c>
      <c r="AA283" s="30">
        <f t="shared" si="218"/>
        <v>4.2210376500798451E-10</v>
      </c>
      <c r="AB283" s="30">
        <f t="shared" si="219"/>
        <v>4.2210376500798451E-10</v>
      </c>
      <c r="AD283" s="36"/>
      <c r="AE283" s="36"/>
      <c r="AF283" s="36"/>
      <c r="AL283" s="36"/>
      <c r="AM283" s="36"/>
      <c r="AN283" s="36"/>
      <c r="AT283" s="36"/>
      <c r="AU283" s="36"/>
      <c r="AV283" s="36"/>
      <c r="BB283" s="36"/>
      <c r="BC283" s="36"/>
      <c r="BD283" s="36"/>
      <c r="BJ283" s="36"/>
      <c r="BK283" s="36"/>
      <c r="BL283" s="36"/>
      <c r="BR283" s="36"/>
      <c r="BS283" s="36"/>
      <c r="BT283" s="36"/>
      <c r="BZ283" s="36"/>
      <c r="CA283" s="36"/>
      <c r="CB283" s="36"/>
      <c r="CH283" s="36"/>
      <c r="CI283" s="36"/>
      <c r="CJ283" s="36"/>
      <c r="CP283" s="36"/>
      <c r="CQ283" s="36"/>
      <c r="CR283" s="36"/>
      <c r="CX283" s="36"/>
      <c r="CY283" s="36"/>
      <c r="CZ283" s="36"/>
      <c r="DF283" s="36">
        <v>3.2859999999999998E-8</v>
      </c>
      <c r="DG283" s="36">
        <v>2.5596687053</v>
      </c>
      <c r="DH283" s="36">
        <v>945.99421523210003</v>
      </c>
      <c r="DI283" s="30">
        <f t="shared" si="220"/>
        <v>-2.9500558402528485E-8</v>
      </c>
      <c r="DJ283" s="30">
        <f t="shared" si="221"/>
        <v>-2.9501578444297163E-8</v>
      </c>
      <c r="DK283" s="30">
        <f t="shared" si="222"/>
        <v>-2.9501578451390822E-8</v>
      </c>
      <c r="DL283" s="30">
        <f t="shared" si="223"/>
        <v>-2.9501578451390888E-8</v>
      </c>
      <c r="DN283" s="36">
        <v>7.5699999999999993E-9</v>
      </c>
      <c r="DO283" s="36">
        <v>3.7807981433200002</v>
      </c>
      <c r="DP283" s="36">
        <v>2818.0350086059998</v>
      </c>
      <c r="DQ283" s="30">
        <f t="shared" si="224"/>
        <v>5.6793336602707431E-9</v>
      </c>
      <c r="DR283" s="30">
        <f t="shared" si="225"/>
        <v>5.6803843421294976E-9</v>
      </c>
      <c r="DS283" s="30">
        <f t="shared" si="226"/>
        <v>5.6803843494358987E-9</v>
      </c>
      <c r="DT283" s="30">
        <f t="shared" si="227"/>
        <v>5.6803843494359608E-9</v>
      </c>
      <c r="DV283" s="36"/>
      <c r="DW283" s="36"/>
      <c r="DX283" s="36"/>
      <c r="ED283" s="36"/>
      <c r="EE283" s="36"/>
      <c r="EF283" s="36"/>
      <c r="EL283" s="36"/>
      <c r="EM283" s="36"/>
      <c r="EN283" s="36"/>
      <c r="ET283" s="36"/>
      <c r="EU283" s="36"/>
      <c r="EV283" s="36"/>
    </row>
    <row r="284" spans="14:152" s="30" customFormat="1" ht="12.75">
      <c r="N284" s="36">
        <v>1.8959999999999999E-8</v>
      </c>
      <c r="O284" s="36">
        <v>4.0140624279999999</v>
      </c>
      <c r="P284" s="36">
        <v>2310.7223148140001</v>
      </c>
      <c r="Q284" s="30">
        <f t="shared" si="212"/>
        <v>-1.5355068555657974E-8</v>
      </c>
      <c r="R284" s="30">
        <f t="shared" si="213"/>
        <v>-1.5356983072571666E-8</v>
      </c>
      <c r="S284" s="30">
        <f t="shared" si="214"/>
        <v>-1.5356983085885118E-8</v>
      </c>
      <c r="T284" s="30">
        <f t="shared" si="215"/>
        <v>-1.5356983085885238E-8</v>
      </c>
      <c r="V284" s="36">
        <v>2.8299999999999999E-9</v>
      </c>
      <c r="W284" s="36">
        <v>1.0923050635</v>
      </c>
      <c r="X284" s="36">
        <v>1061.8296107440001</v>
      </c>
      <c r="Y284" s="30">
        <f t="shared" si="216"/>
        <v>2.3376793233522707E-10</v>
      </c>
      <c r="Z284" s="30">
        <f t="shared" si="217"/>
        <v>2.3399104551194791E-10</v>
      </c>
      <c r="AA284" s="30">
        <f t="shared" si="218"/>
        <v>2.3399104706364703E-10</v>
      </c>
      <c r="AB284" s="30">
        <f t="shared" si="219"/>
        <v>2.3399104706366207E-10</v>
      </c>
      <c r="AD284" s="36"/>
      <c r="AE284" s="36"/>
      <c r="AF284" s="36"/>
      <c r="AL284" s="36"/>
      <c r="AM284" s="36"/>
      <c r="AN284" s="36"/>
      <c r="AT284" s="36"/>
      <c r="AU284" s="36"/>
      <c r="AV284" s="36"/>
      <c r="BB284" s="36"/>
      <c r="BC284" s="36"/>
      <c r="BD284" s="36"/>
      <c r="BJ284" s="36"/>
      <c r="BK284" s="36"/>
      <c r="BL284" s="36"/>
      <c r="BR284" s="36"/>
      <c r="BS284" s="36"/>
      <c r="BT284" s="36"/>
      <c r="BZ284" s="36"/>
      <c r="CA284" s="36"/>
      <c r="CB284" s="36"/>
      <c r="CH284" s="36"/>
      <c r="CI284" s="36"/>
      <c r="CJ284" s="36"/>
      <c r="CP284" s="36"/>
      <c r="CQ284" s="36"/>
      <c r="CR284" s="36"/>
      <c r="CX284" s="36"/>
      <c r="CY284" s="36"/>
      <c r="CZ284" s="36"/>
      <c r="DF284" s="36">
        <v>4.0410000000000003E-8</v>
      </c>
      <c r="DG284" s="36">
        <v>4.7873541370700003</v>
      </c>
      <c r="DH284" s="36">
        <v>850.0149880143</v>
      </c>
      <c r="DI284" s="30">
        <f t="shared" si="220"/>
        <v>4.0298257711408884E-8</v>
      </c>
      <c r="DJ284" s="30">
        <f t="shared" si="221"/>
        <v>4.029844781131529E-8</v>
      </c>
      <c r="DK284" s="30">
        <f t="shared" si="222"/>
        <v>4.0298447812636827E-8</v>
      </c>
      <c r="DL284" s="30">
        <f t="shared" si="223"/>
        <v>4.029844781263684E-8</v>
      </c>
      <c r="DN284" s="36">
        <v>7.5599999999999995E-9</v>
      </c>
      <c r="DO284" s="36">
        <v>4.2831205389699996</v>
      </c>
      <c r="DP284" s="36">
        <v>2803.8079146044001</v>
      </c>
      <c r="DQ284" s="30">
        <f t="shared" si="224"/>
        <v>1.9962470152067749E-9</v>
      </c>
      <c r="DR284" s="30">
        <f t="shared" si="225"/>
        <v>1.9977701402658149E-9</v>
      </c>
      <c r="DS284" s="30">
        <f t="shared" si="226"/>
        <v>1.9977701508585269E-9</v>
      </c>
      <c r="DT284" s="30">
        <f t="shared" si="227"/>
        <v>1.9977701508586051E-9</v>
      </c>
      <c r="DV284" s="36"/>
      <c r="DW284" s="36"/>
      <c r="DX284" s="36"/>
      <c r="ED284" s="36"/>
      <c r="EE284" s="36"/>
      <c r="EF284" s="36"/>
      <c r="EL284" s="36"/>
      <c r="EM284" s="36"/>
      <c r="EN284" s="36"/>
      <c r="ET284" s="36"/>
      <c r="EU284" s="36"/>
      <c r="EV284" s="36"/>
    </row>
    <row r="285" spans="14:152" s="30" customFormat="1" ht="12.75">
      <c r="N285" s="36">
        <v>1.9350000000000001E-8</v>
      </c>
      <c r="O285" s="36">
        <v>4.1005149395</v>
      </c>
      <c r="P285" s="36">
        <v>3053.7123753465999</v>
      </c>
      <c r="Q285" s="30">
        <f t="shared" si="212"/>
        <v>1.8676334759740146E-8</v>
      </c>
      <c r="R285" s="30">
        <f t="shared" si="213"/>
        <v>1.8675182774771844E-8</v>
      </c>
      <c r="S285" s="30">
        <f t="shared" si="214"/>
        <v>1.8675182766756669E-8</v>
      </c>
      <c r="T285" s="30">
        <f t="shared" si="215"/>
        <v>1.8675182766756599E-8</v>
      </c>
      <c r="V285" s="36">
        <v>3.2599999999999999E-9</v>
      </c>
      <c r="W285" s="36">
        <v>0.60265259639000002</v>
      </c>
      <c r="X285" s="36">
        <v>827.92358748649997</v>
      </c>
      <c r="Y285" s="30">
        <f t="shared" si="216"/>
        <v>-2.1607447916473299E-9</v>
      </c>
      <c r="Z285" s="30">
        <f t="shared" si="217"/>
        <v>-2.1605942166091394E-9</v>
      </c>
      <c r="AA285" s="30">
        <f t="shared" si="218"/>
        <v>-2.1605942155618932E-9</v>
      </c>
      <c r="AB285" s="30">
        <f t="shared" si="219"/>
        <v>-2.1605942155618845E-9</v>
      </c>
      <c r="AD285" s="36"/>
      <c r="AE285" s="36"/>
      <c r="AF285" s="36"/>
      <c r="AL285" s="36"/>
      <c r="AM285" s="36"/>
      <c r="AN285" s="36"/>
      <c r="AT285" s="36"/>
      <c r="AU285" s="36"/>
      <c r="AV285" s="36"/>
      <c r="BB285" s="36"/>
      <c r="BC285" s="36"/>
      <c r="BD285" s="36"/>
      <c r="BJ285" s="36"/>
      <c r="BK285" s="36"/>
      <c r="BL285" s="36"/>
      <c r="BR285" s="36"/>
      <c r="BS285" s="36"/>
      <c r="BT285" s="36"/>
      <c r="BZ285" s="36"/>
      <c r="CA285" s="36"/>
      <c r="CB285" s="36"/>
      <c r="CH285" s="36"/>
      <c r="CI285" s="36"/>
      <c r="CJ285" s="36"/>
      <c r="CP285" s="36"/>
      <c r="CQ285" s="36"/>
      <c r="CR285" s="36"/>
      <c r="CX285" s="36"/>
      <c r="CY285" s="36"/>
      <c r="CZ285" s="36"/>
      <c r="DF285" s="36">
        <v>4.304E-8</v>
      </c>
      <c r="DG285" s="36">
        <v>0.11406117717</v>
      </c>
      <c r="DH285" s="36">
        <v>1744.8558675418999</v>
      </c>
      <c r="DI285" s="30">
        <f t="shared" si="220"/>
        <v>-4.2644667993715838E-8</v>
      </c>
      <c r="DJ285" s="30">
        <f t="shared" si="221"/>
        <v>-4.2643911037061267E-8</v>
      </c>
      <c r="DK285" s="30">
        <f t="shared" si="222"/>
        <v>-4.2643911031794291E-8</v>
      </c>
      <c r="DL285" s="30">
        <f t="shared" si="223"/>
        <v>-4.2643911031794245E-8</v>
      </c>
      <c r="DN285" s="36">
        <v>6.6299999999999996E-9</v>
      </c>
      <c r="DO285" s="36">
        <v>5.2770440571200004</v>
      </c>
      <c r="DP285" s="36">
        <v>4532.5789494110004</v>
      </c>
      <c r="DQ285" s="30">
        <f t="shared" si="224"/>
        <v>3.5564202152059748E-9</v>
      </c>
      <c r="DR285" s="30">
        <f t="shared" si="225"/>
        <v>3.5545304966080126E-9</v>
      </c>
      <c r="DS285" s="30">
        <f t="shared" si="226"/>
        <v>3.5545304834639998E-9</v>
      </c>
      <c r="DT285" s="30">
        <f t="shared" si="227"/>
        <v>3.5545304834639005E-9</v>
      </c>
      <c r="DV285" s="36"/>
      <c r="DW285" s="36"/>
      <c r="DX285" s="36"/>
      <c r="ED285" s="36"/>
      <c r="EE285" s="36"/>
      <c r="EF285" s="36"/>
      <c r="EL285" s="36"/>
      <c r="EM285" s="36"/>
      <c r="EN285" s="36"/>
      <c r="ET285" s="36"/>
      <c r="EU285" s="36"/>
      <c r="EV285" s="36"/>
    </row>
    <row r="286" spans="14:152" s="30" customFormat="1" ht="12.75">
      <c r="N286" s="36">
        <v>2.056E-8</v>
      </c>
      <c r="O286" s="36">
        <v>6.2707414855000003</v>
      </c>
      <c r="P286" s="36">
        <v>245.54242435239999</v>
      </c>
      <c r="Q286" s="30">
        <f t="shared" si="212"/>
        <v>4.0226526082956165E-9</v>
      </c>
      <c r="R286" s="30">
        <f t="shared" si="213"/>
        <v>4.0222837608733601E-9</v>
      </c>
      <c r="S286" s="30">
        <f t="shared" si="214"/>
        <v>4.0222837583080993E-9</v>
      </c>
      <c r="T286" s="30">
        <f t="shared" si="215"/>
        <v>4.0222837583080811E-9</v>
      </c>
      <c r="V286" s="36">
        <v>2.8400000000000001E-9</v>
      </c>
      <c r="W286" s="36">
        <v>5.3658003453900003</v>
      </c>
      <c r="X286" s="36">
        <v>1165.6560981455</v>
      </c>
      <c r="Y286" s="30">
        <f t="shared" si="216"/>
        <v>1.2951305871599434E-9</v>
      </c>
      <c r="Z286" s="30">
        <f t="shared" si="217"/>
        <v>1.2949110830135777E-9</v>
      </c>
      <c r="AA286" s="30">
        <f t="shared" si="218"/>
        <v>1.2949110814869371E-9</v>
      </c>
      <c r="AB286" s="30">
        <f t="shared" si="219"/>
        <v>1.2949110814869257E-9</v>
      </c>
      <c r="AD286" s="36"/>
      <c r="AE286" s="36"/>
      <c r="AF286" s="36"/>
      <c r="AL286" s="36"/>
      <c r="AM286" s="36"/>
      <c r="AN286" s="36"/>
      <c r="AT286" s="36"/>
      <c r="AU286" s="36"/>
      <c r="AV286" s="36"/>
      <c r="BB286" s="36"/>
      <c r="BC286" s="36"/>
      <c r="BD286" s="36"/>
      <c r="BJ286" s="36"/>
      <c r="BK286" s="36"/>
      <c r="BL286" s="36"/>
      <c r="BR286" s="36"/>
      <c r="BS286" s="36"/>
      <c r="BT286" s="36"/>
      <c r="BZ286" s="36"/>
      <c r="CA286" s="36"/>
      <c r="CB286" s="36"/>
      <c r="CH286" s="36"/>
      <c r="CI286" s="36"/>
      <c r="CJ286" s="36"/>
      <c r="CP286" s="36"/>
      <c r="CQ286" s="36"/>
      <c r="CR286" s="36"/>
      <c r="CX286" s="36"/>
      <c r="CY286" s="36"/>
      <c r="CZ286" s="36"/>
      <c r="DF286" s="36">
        <v>4.0429999999999999E-8</v>
      </c>
      <c r="DG286" s="36">
        <v>5.2041709359999997</v>
      </c>
      <c r="DH286" s="36">
        <v>635.23141986799999</v>
      </c>
      <c r="DI286" s="30">
        <f t="shared" si="220"/>
        <v>-4.4900774506035183E-9</v>
      </c>
      <c r="DJ286" s="30">
        <f t="shared" si="221"/>
        <v>-4.4881758729728537E-9</v>
      </c>
      <c r="DK286" s="30">
        <f t="shared" si="222"/>
        <v>-4.488175859747747E-9</v>
      </c>
      <c r="DL286" s="30">
        <f t="shared" si="223"/>
        <v>-4.4881758597476403E-9</v>
      </c>
      <c r="DN286" s="36">
        <v>7.5900000000000005E-9</v>
      </c>
      <c r="DO286" s="36">
        <v>5.4535868657000002</v>
      </c>
      <c r="DP286" s="36">
        <v>9683.5945811164001</v>
      </c>
      <c r="DQ286" s="30">
        <f t="shared" si="224"/>
        <v>-3.3483033942012021E-9</v>
      </c>
      <c r="DR286" s="30">
        <f t="shared" si="225"/>
        <v>-3.3433883155605816E-9</v>
      </c>
      <c r="DS286" s="30">
        <f t="shared" si="226"/>
        <v>-3.343388281371239E-9</v>
      </c>
      <c r="DT286" s="30">
        <f t="shared" si="227"/>
        <v>-3.3433882813709486E-9</v>
      </c>
      <c r="DV286" s="36"/>
      <c r="DW286" s="36"/>
      <c r="DX286" s="36"/>
      <c r="ED286" s="36"/>
      <c r="EE286" s="36"/>
      <c r="EF286" s="36"/>
      <c r="EL286" s="36"/>
      <c r="EM286" s="36"/>
      <c r="EN286" s="36"/>
      <c r="ET286" s="36"/>
      <c r="EU286" s="36"/>
      <c r="EV286" s="36"/>
    </row>
    <row r="287" spans="14:152" s="30" customFormat="1" ht="12.75">
      <c r="N287" s="36">
        <v>2.1080000000000001E-8</v>
      </c>
      <c r="O287" s="36">
        <v>3.2288647422499999</v>
      </c>
      <c r="P287" s="36">
        <v>252.65597135319999</v>
      </c>
      <c r="Q287" s="30">
        <f t="shared" si="212"/>
        <v>-5.3621750618958091E-9</v>
      </c>
      <c r="R287" s="30">
        <f t="shared" si="213"/>
        <v>-5.3617913126121816E-9</v>
      </c>
      <c r="S287" s="30">
        <f t="shared" si="214"/>
        <v>-5.3617913099432825E-9</v>
      </c>
      <c r="T287" s="30">
        <f t="shared" si="215"/>
        <v>-5.3617913099432602E-9</v>
      </c>
      <c r="V287" s="36">
        <v>2.81E-9</v>
      </c>
      <c r="W287" s="36">
        <v>5.5463546104999999</v>
      </c>
      <c r="X287" s="36">
        <v>3370.1042450032</v>
      </c>
      <c r="Y287" s="30">
        <f t="shared" si="216"/>
        <v>2.3610848747157822E-9</v>
      </c>
      <c r="Z287" s="30">
        <f t="shared" si="217"/>
        <v>2.3607022501156372E-9</v>
      </c>
      <c r="AA287" s="30">
        <f t="shared" si="218"/>
        <v>2.3607022474540504E-9</v>
      </c>
      <c r="AB287" s="30">
        <f t="shared" si="219"/>
        <v>2.3607022474540285E-9</v>
      </c>
      <c r="AD287" s="36"/>
      <c r="AE287" s="36"/>
      <c r="AF287" s="36"/>
      <c r="AL287" s="36"/>
      <c r="AM287" s="36"/>
      <c r="AN287" s="36"/>
      <c r="AT287" s="36"/>
      <c r="AU287" s="36"/>
      <c r="AV287" s="36"/>
      <c r="BB287" s="36"/>
      <c r="BC287" s="36"/>
      <c r="BD287" s="36"/>
      <c r="BJ287" s="36"/>
      <c r="BK287" s="36"/>
      <c r="BL287" s="36"/>
      <c r="BR287" s="36"/>
      <c r="BS287" s="36"/>
      <c r="BT287" s="36"/>
      <c r="BZ287" s="36"/>
      <c r="CA287" s="36"/>
      <c r="CB287" s="36"/>
      <c r="CH287" s="36"/>
      <c r="CI287" s="36"/>
      <c r="CJ287" s="36"/>
      <c r="CP287" s="36"/>
      <c r="CQ287" s="36"/>
      <c r="CR287" s="36"/>
      <c r="CX287" s="36"/>
      <c r="CY287" s="36"/>
      <c r="CZ287" s="36"/>
      <c r="DF287" s="36">
        <v>3.1149999999999998E-8</v>
      </c>
      <c r="DG287" s="36">
        <v>4.6198626558500004</v>
      </c>
      <c r="DH287" s="36">
        <v>952.35700270749999</v>
      </c>
      <c r="DI287" s="30">
        <f t="shared" si="220"/>
        <v>2.4597745094776959E-8</v>
      </c>
      <c r="DJ287" s="30">
        <f t="shared" si="221"/>
        <v>2.4596388966482382E-8</v>
      </c>
      <c r="DK287" s="30">
        <f t="shared" si="222"/>
        <v>2.4596388957050376E-8</v>
      </c>
      <c r="DL287" s="30">
        <f t="shared" si="223"/>
        <v>2.4596388957050293E-8</v>
      </c>
      <c r="DN287" s="36">
        <v>6.9800000000000003E-9</v>
      </c>
      <c r="DO287" s="36">
        <v>5.4371252021599998</v>
      </c>
      <c r="DP287" s="36">
        <v>565.11568774670002</v>
      </c>
      <c r="DQ287" s="30">
        <f t="shared" si="224"/>
        <v>-4.6703522055941914E-9</v>
      </c>
      <c r="DR287" s="30">
        <f t="shared" si="225"/>
        <v>-4.6701338018270206E-9</v>
      </c>
      <c r="DS287" s="30">
        <f t="shared" si="226"/>
        <v>-4.670133800308039E-9</v>
      </c>
      <c r="DT287" s="30">
        <f t="shared" si="227"/>
        <v>-4.6701338003080283E-9</v>
      </c>
      <c r="DV287" s="36"/>
      <c r="DW287" s="36"/>
      <c r="DX287" s="36"/>
      <c r="ED287" s="36"/>
      <c r="EE287" s="36"/>
      <c r="EF287" s="36"/>
      <c r="EL287" s="36"/>
      <c r="EM287" s="36"/>
      <c r="EN287" s="36"/>
      <c r="ET287" s="36"/>
      <c r="EU287" s="36"/>
      <c r="EV287" s="36"/>
    </row>
    <row r="288" spans="14:152" s="30" customFormat="1" ht="12.75">
      <c r="N288" s="36">
        <v>2.5959999999999999E-8</v>
      </c>
      <c r="O288" s="36">
        <v>2.77467278614</v>
      </c>
      <c r="P288" s="36">
        <v>177.87437278589999</v>
      </c>
      <c r="Q288" s="30">
        <f t="shared" si="212"/>
        <v>-5.6054114101858409E-9</v>
      </c>
      <c r="R288" s="30">
        <f t="shared" si="213"/>
        <v>-5.605075500108089E-9</v>
      </c>
      <c r="S288" s="30">
        <f t="shared" si="214"/>
        <v>-5.6050754977719051E-9</v>
      </c>
      <c r="T288" s="30">
        <f t="shared" si="215"/>
        <v>-5.6050754977718828E-9</v>
      </c>
      <c r="V288" s="36">
        <v>2.69E-9</v>
      </c>
      <c r="W288" s="36">
        <v>3.9261656394600002</v>
      </c>
      <c r="X288" s="36">
        <v>42.538269652899999</v>
      </c>
      <c r="Y288" s="30">
        <f t="shared" si="216"/>
        <v>-2.2950937900707793E-9</v>
      </c>
      <c r="Z288" s="30">
        <f t="shared" si="217"/>
        <v>-2.2950982367363371E-9</v>
      </c>
      <c r="AA288" s="30">
        <f t="shared" si="218"/>
        <v>-2.2950982367672624E-9</v>
      </c>
      <c r="AB288" s="30">
        <f t="shared" si="219"/>
        <v>-2.2950982367672624E-9</v>
      </c>
      <c r="AD288" s="36"/>
      <c r="AE288" s="36"/>
      <c r="AF288" s="36"/>
      <c r="AL288" s="36"/>
      <c r="AM288" s="36"/>
      <c r="AN288" s="36"/>
      <c r="AT288" s="36"/>
      <c r="AU288" s="36"/>
      <c r="AV288" s="36"/>
      <c r="BB288" s="36"/>
      <c r="BC288" s="36"/>
      <c r="BD288" s="36"/>
      <c r="BJ288" s="36"/>
      <c r="BK288" s="36"/>
      <c r="BL288" s="36"/>
      <c r="BR288" s="36"/>
      <c r="BS288" s="36"/>
      <c r="BT288" s="36"/>
      <c r="BZ288" s="36"/>
      <c r="CA288" s="36"/>
      <c r="CB288" s="36"/>
      <c r="CH288" s="36"/>
      <c r="CI288" s="36"/>
      <c r="CJ288" s="36"/>
      <c r="CP288" s="36"/>
      <c r="CQ288" s="36"/>
      <c r="CR288" s="36"/>
      <c r="CX288" s="36"/>
      <c r="CY288" s="36"/>
      <c r="CZ288" s="36"/>
      <c r="DF288" s="36">
        <v>3.016E-8</v>
      </c>
      <c r="DG288" s="36">
        <v>0.95126220905000003</v>
      </c>
      <c r="DH288" s="36">
        <v>3899.7952100978</v>
      </c>
      <c r="DI288" s="30">
        <f t="shared" si="220"/>
        <v>-7.4933976817664055E-9</v>
      </c>
      <c r="DJ288" s="30">
        <f t="shared" si="221"/>
        <v>-7.5018854406621936E-9</v>
      </c>
      <c r="DK288" s="30">
        <f t="shared" si="222"/>
        <v>-7.5018854996905317E-9</v>
      </c>
      <c r="DL288" s="30">
        <f t="shared" si="223"/>
        <v>-7.5018854996910512E-9</v>
      </c>
      <c r="DN288" s="36">
        <v>7.0900000000000001E-9</v>
      </c>
      <c r="DO288" s="36">
        <v>3.7111764788700001</v>
      </c>
      <c r="DP288" s="36">
        <v>3686.4961146597998</v>
      </c>
      <c r="DQ288" s="30">
        <f t="shared" si="224"/>
        <v>-3.7051832024349492E-9</v>
      </c>
      <c r="DR288" s="30">
        <f t="shared" si="225"/>
        <v>-3.7035228317901293E-9</v>
      </c>
      <c r="DS288" s="30">
        <f t="shared" si="226"/>
        <v>-3.7035228202416168E-9</v>
      </c>
      <c r="DT288" s="30">
        <f t="shared" si="227"/>
        <v>-3.7035228202415312E-9</v>
      </c>
      <c r="DV288" s="36"/>
      <c r="DW288" s="36"/>
      <c r="DX288" s="36"/>
      <c r="ED288" s="36"/>
      <c r="EE288" s="36"/>
      <c r="EF288" s="36"/>
      <c r="EL288" s="36"/>
      <c r="EM288" s="36"/>
      <c r="EN288" s="36"/>
      <c r="ET288" s="36"/>
      <c r="EU288" s="36"/>
      <c r="EV288" s="36"/>
    </row>
    <row r="289" spans="14:152" s="30" customFormat="1" ht="12.75">
      <c r="N289" s="36">
        <v>1.9189999999999998E-8</v>
      </c>
      <c r="O289" s="36">
        <v>3.1483469411099998</v>
      </c>
      <c r="P289" s="36">
        <v>381.61224066829999</v>
      </c>
      <c r="Q289" s="30">
        <f t="shared" si="212"/>
        <v>9.8387078695986599E-9</v>
      </c>
      <c r="R289" s="30">
        <f t="shared" si="213"/>
        <v>9.8391762949579599E-9</v>
      </c>
      <c r="S289" s="30">
        <f t="shared" si="214"/>
        <v>9.839176298215728E-9</v>
      </c>
      <c r="T289" s="30">
        <f t="shared" si="215"/>
        <v>9.8391762982157578E-9</v>
      </c>
      <c r="V289" s="36">
        <v>2.7499999999999998E-9</v>
      </c>
      <c r="W289" s="36">
        <v>2.5846545336500002</v>
      </c>
      <c r="X289" s="36">
        <v>373.01422095919997</v>
      </c>
      <c r="Y289" s="30">
        <f t="shared" si="216"/>
        <v>2.3913385446873371E-9</v>
      </c>
      <c r="Z289" s="30">
        <f t="shared" si="217"/>
        <v>2.3913762816845943E-9</v>
      </c>
      <c r="AA289" s="30">
        <f t="shared" si="218"/>
        <v>2.3913762819470405E-9</v>
      </c>
      <c r="AB289" s="30">
        <f t="shared" si="219"/>
        <v>2.391376281947043E-9</v>
      </c>
      <c r="AD289" s="36"/>
      <c r="AE289" s="36"/>
      <c r="AF289" s="36"/>
      <c r="AL289" s="36"/>
      <c r="AM289" s="36"/>
      <c r="AN289" s="36"/>
      <c r="AT289" s="36"/>
      <c r="AU289" s="36"/>
      <c r="AV289" s="36"/>
      <c r="BB289" s="36"/>
      <c r="BC289" s="36"/>
      <c r="BD289" s="36"/>
      <c r="BJ289" s="36"/>
      <c r="BK289" s="36"/>
      <c r="BL289" s="36"/>
      <c r="BR289" s="36"/>
      <c r="BS289" s="36"/>
      <c r="BT289" s="36"/>
      <c r="BZ289" s="36"/>
      <c r="CA289" s="36"/>
      <c r="CB289" s="36"/>
      <c r="CH289" s="36"/>
      <c r="CI289" s="36"/>
      <c r="CJ289" s="36"/>
      <c r="CP289" s="36"/>
      <c r="CQ289" s="36"/>
      <c r="CR289" s="36"/>
      <c r="CX289" s="36"/>
      <c r="CY289" s="36"/>
      <c r="CZ289" s="36"/>
      <c r="DF289" s="36">
        <v>3.0169999999999998E-8</v>
      </c>
      <c r="DG289" s="36">
        <v>2.59699501992</v>
      </c>
      <c r="DH289" s="36">
        <v>632.83192342300003</v>
      </c>
      <c r="DI289" s="30">
        <f t="shared" si="220"/>
        <v>1.8474096186997976E-8</v>
      </c>
      <c r="DJ289" s="30">
        <f t="shared" si="221"/>
        <v>1.8472971580999423E-8</v>
      </c>
      <c r="DK289" s="30">
        <f t="shared" si="222"/>
        <v>1.8472971573177888E-8</v>
      </c>
      <c r="DL289" s="30">
        <f t="shared" si="223"/>
        <v>1.8472971573177812E-8</v>
      </c>
      <c r="DN289" s="36">
        <v>6.7700000000000004E-9</v>
      </c>
      <c r="DO289" s="36">
        <v>4.2789118341599996</v>
      </c>
      <c r="DP289" s="36">
        <v>25028.521211384999</v>
      </c>
      <c r="DQ289" s="30">
        <f t="shared" si="224"/>
        <v>-5.6068188024900811E-9</v>
      </c>
      <c r="DR289" s="30">
        <f t="shared" si="225"/>
        <v>-5.6138841985280505E-9</v>
      </c>
      <c r="DS289" s="30">
        <f t="shared" si="226"/>
        <v>-5.6138842475985253E-9</v>
      </c>
      <c r="DT289" s="30">
        <f t="shared" si="227"/>
        <v>-5.6138842475989554E-9</v>
      </c>
      <c r="DV289" s="36"/>
      <c r="DW289" s="36"/>
      <c r="DX289" s="36"/>
      <c r="ED289" s="36"/>
      <c r="EE289" s="36"/>
      <c r="EF289" s="36"/>
      <c r="EL289" s="36"/>
      <c r="EM289" s="36"/>
      <c r="EN289" s="36"/>
      <c r="ET289" s="36"/>
      <c r="EU289" s="36"/>
      <c r="EV289" s="36"/>
    </row>
    <row r="290" spans="14:152" s="30" customFormat="1" ht="12.75">
      <c r="N290" s="36">
        <v>2.2169999999999999E-8</v>
      </c>
      <c r="O290" s="36">
        <v>1.9236890692499999</v>
      </c>
      <c r="P290" s="36">
        <v>535.91074021810005</v>
      </c>
      <c r="Q290" s="30">
        <f t="shared" si="212"/>
        <v>1.1075214430907956E-8</v>
      </c>
      <c r="R290" s="30">
        <f t="shared" si="213"/>
        <v>1.1074447610592608E-8</v>
      </c>
      <c r="S290" s="30">
        <f t="shared" si="214"/>
        <v>1.1074447605259468E-8</v>
      </c>
      <c r="T290" s="30">
        <f t="shared" si="215"/>
        <v>1.1074447605259425E-8</v>
      </c>
      <c r="V290" s="36">
        <v>3.5699999999999999E-9</v>
      </c>
      <c r="W290" s="36">
        <v>1.3939198320699999</v>
      </c>
      <c r="X290" s="36">
        <v>1493.093668066</v>
      </c>
      <c r="Y290" s="30">
        <f t="shared" si="216"/>
        <v>2.9434985682239825E-9</v>
      </c>
      <c r="Z290" s="30">
        <f t="shared" si="217"/>
        <v>2.9432738374396399E-9</v>
      </c>
      <c r="AA290" s="30">
        <f t="shared" si="218"/>
        <v>2.9432738358765576E-9</v>
      </c>
      <c r="AB290" s="30">
        <f t="shared" si="219"/>
        <v>2.9432738358765469E-9</v>
      </c>
      <c r="AD290" s="36"/>
      <c r="AE290" s="36"/>
      <c r="AF290" s="36"/>
      <c r="AL290" s="36"/>
      <c r="AM290" s="36"/>
      <c r="AN290" s="36"/>
      <c r="AT290" s="36"/>
      <c r="AU290" s="36"/>
      <c r="AV290" s="36"/>
      <c r="BB290" s="36"/>
      <c r="BC290" s="36"/>
      <c r="BD290" s="36"/>
      <c r="BJ290" s="36"/>
      <c r="BK290" s="36"/>
      <c r="BL290" s="36"/>
      <c r="BR290" s="36"/>
      <c r="BS290" s="36"/>
      <c r="BT290" s="36"/>
      <c r="BZ290" s="36"/>
      <c r="CA290" s="36"/>
      <c r="CB290" s="36"/>
      <c r="CH290" s="36"/>
      <c r="CI290" s="36"/>
      <c r="CJ290" s="36"/>
      <c r="CP290" s="36"/>
      <c r="CQ290" s="36"/>
      <c r="CR290" s="36"/>
      <c r="CX290" s="36"/>
      <c r="CY290" s="36"/>
      <c r="CZ290" s="36"/>
      <c r="DF290" s="36">
        <v>3.2189999999999999E-8</v>
      </c>
      <c r="DG290" s="36">
        <v>1.8359479114199999</v>
      </c>
      <c r="DH290" s="36">
        <v>18.159247264699999</v>
      </c>
      <c r="DI290" s="30">
        <f t="shared" si="220"/>
        <v>-5.2703357122449388E-9</v>
      </c>
      <c r="DJ290" s="30">
        <f t="shared" si="221"/>
        <v>-5.2702927496339354E-9</v>
      </c>
      <c r="DK290" s="30">
        <f t="shared" si="222"/>
        <v>-5.2702927493351429E-9</v>
      </c>
      <c r="DL290" s="30">
        <f t="shared" si="223"/>
        <v>-5.2702927493351354E-9</v>
      </c>
      <c r="DN290" s="36">
        <v>6.4300000000000003E-9</v>
      </c>
      <c r="DO290" s="36">
        <v>1.40239510103</v>
      </c>
      <c r="DP290" s="36">
        <v>9161.0171630225996</v>
      </c>
      <c r="DQ290" s="30">
        <f t="shared" si="224"/>
        <v>4.1267934535351803E-9</v>
      </c>
      <c r="DR290" s="30">
        <f t="shared" si="225"/>
        <v>4.1301579818531218E-9</v>
      </c>
      <c r="DS290" s="30">
        <f t="shared" si="226"/>
        <v>4.1301580052460203E-9</v>
      </c>
      <c r="DT290" s="30">
        <f t="shared" si="227"/>
        <v>4.1301580052462304E-9</v>
      </c>
      <c r="DV290" s="36"/>
      <c r="DW290" s="36"/>
      <c r="DX290" s="36"/>
      <c r="ED290" s="36"/>
      <c r="EE290" s="36"/>
      <c r="EF290" s="36"/>
      <c r="EL290" s="36"/>
      <c r="EM290" s="36"/>
      <c r="EN290" s="36"/>
      <c r="ET290" s="36"/>
      <c r="EU290" s="36"/>
      <c r="EV290" s="36"/>
    </row>
    <row r="291" spans="14:152" s="30" customFormat="1" ht="12.75">
      <c r="N291" s="36">
        <v>1.9470000000000002E-8</v>
      </c>
      <c r="O291" s="36">
        <v>5.0375178000199998</v>
      </c>
      <c r="P291" s="36">
        <v>529.85102378900001</v>
      </c>
      <c r="Q291" s="30">
        <f t="shared" si="212"/>
        <v>-9.8246494794067938E-9</v>
      </c>
      <c r="R291" s="30">
        <f t="shared" si="213"/>
        <v>-9.8239859134882367E-9</v>
      </c>
      <c r="S291" s="30">
        <f t="shared" si="214"/>
        <v>-9.8239859088732223E-9</v>
      </c>
      <c r="T291" s="30">
        <f t="shared" si="215"/>
        <v>-9.8239859088731859E-9</v>
      </c>
      <c r="V291" s="36">
        <v>2.5800000000000002E-9</v>
      </c>
      <c r="W291" s="36">
        <v>5.9667069414</v>
      </c>
      <c r="X291" s="36">
        <v>1269.4996318895001</v>
      </c>
      <c r="Y291" s="30">
        <f t="shared" si="216"/>
        <v>1.2339052238578357E-9</v>
      </c>
      <c r="Z291" s="30">
        <f t="shared" si="217"/>
        <v>1.2336909157239279E-9</v>
      </c>
      <c r="AA291" s="30">
        <f t="shared" si="218"/>
        <v>1.2336909142334219E-9</v>
      </c>
      <c r="AB291" s="30">
        <f t="shared" si="219"/>
        <v>1.2336909142334097E-9</v>
      </c>
      <c r="AD291" s="36"/>
      <c r="AE291" s="36"/>
      <c r="AF291" s="36"/>
      <c r="AL291" s="36"/>
      <c r="AM291" s="36"/>
      <c r="AN291" s="36"/>
      <c r="AT291" s="36"/>
      <c r="AU291" s="36"/>
      <c r="AV291" s="36"/>
      <c r="BB291" s="36"/>
      <c r="BC291" s="36"/>
      <c r="BD291" s="36"/>
      <c r="BJ291" s="36"/>
      <c r="BK291" s="36"/>
      <c r="BL291" s="36"/>
      <c r="BR291" s="36"/>
      <c r="BS291" s="36"/>
      <c r="BT291" s="36"/>
      <c r="BZ291" s="36"/>
      <c r="CA291" s="36"/>
      <c r="CB291" s="36"/>
      <c r="CH291" s="36"/>
      <c r="CI291" s="36"/>
      <c r="CJ291" s="36"/>
      <c r="CP291" s="36"/>
      <c r="CQ291" s="36"/>
      <c r="CR291" s="36"/>
      <c r="CX291" s="36"/>
      <c r="CY291" s="36"/>
      <c r="CZ291" s="36"/>
      <c r="DF291" s="36">
        <v>3.2030000000000003E-8</v>
      </c>
      <c r="DG291" s="36">
        <v>6.1259754449599999</v>
      </c>
      <c r="DH291" s="36">
        <v>10.294940738499999</v>
      </c>
      <c r="DI291" s="30">
        <f t="shared" si="220"/>
        <v>3.129739160067102E-8</v>
      </c>
      <c r="DJ291" s="30">
        <f t="shared" si="221"/>
        <v>3.1297386376366454E-8</v>
      </c>
      <c r="DK291" s="30">
        <f t="shared" si="222"/>
        <v>3.1297386376330117E-8</v>
      </c>
      <c r="DL291" s="30">
        <f t="shared" si="223"/>
        <v>3.1297386376330117E-8</v>
      </c>
      <c r="DN291" s="36">
        <v>6.5599999999999997E-9</v>
      </c>
      <c r="DO291" s="36">
        <v>0.60909845504000004</v>
      </c>
      <c r="DP291" s="36">
        <v>835.78789401270001</v>
      </c>
      <c r="DQ291" s="30">
        <f t="shared" si="224"/>
        <v>-4.1625177324162279E-9</v>
      </c>
      <c r="DR291" s="30">
        <f t="shared" si="225"/>
        <v>-4.1622020100209475E-9</v>
      </c>
      <c r="DS291" s="30">
        <f t="shared" si="226"/>
        <v>-4.1622020078251073E-9</v>
      </c>
      <c r="DT291" s="30">
        <f t="shared" si="227"/>
        <v>-4.1622020078250891E-9</v>
      </c>
      <c r="DV291" s="36"/>
      <c r="DW291" s="36"/>
      <c r="DX291" s="36"/>
      <c r="ED291" s="36"/>
      <c r="EE291" s="36"/>
      <c r="EF291" s="36"/>
      <c r="EL291" s="36"/>
      <c r="EM291" s="36"/>
      <c r="EN291" s="36"/>
      <c r="ET291" s="36"/>
      <c r="EU291" s="36"/>
      <c r="EV291" s="36"/>
    </row>
    <row r="292" spans="14:152" s="30" customFormat="1" ht="12.75">
      <c r="N292" s="36">
        <v>2.0249999999999999E-8</v>
      </c>
      <c r="O292" s="36">
        <v>4.8281427295699997</v>
      </c>
      <c r="P292" s="36">
        <v>17.265475387399999</v>
      </c>
      <c r="Q292" s="30">
        <f t="shared" si="212"/>
        <v>4.0546013132436473E-10</v>
      </c>
      <c r="R292" s="30">
        <f t="shared" si="213"/>
        <v>4.0543408846750857E-10</v>
      </c>
      <c r="S292" s="30">
        <f t="shared" si="214"/>
        <v>4.0543408828637582E-10</v>
      </c>
      <c r="T292" s="30">
        <f t="shared" si="215"/>
        <v>4.0543408828637582E-10</v>
      </c>
      <c r="V292" s="36">
        <v>2.5899999999999999E-9</v>
      </c>
      <c r="W292" s="36">
        <v>2.5602621678399999</v>
      </c>
      <c r="X292" s="36">
        <v>9146.7900690210008</v>
      </c>
      <c r="Y292" s="30">
        <f t="shared" si="216"/>
        <v>-1.331396993561088E-9</v>
      </c>
      <c r="Z292" s="30">
        <f t="shared" si="217"/>
        <v>-1.3298827551327039E-9</v>
      </c>
      <c r="AA292" s="30">
        <f t="shared" si="218"/>
        <v>-1.3298827445993537E-9</v>
      </c>
      <c r="AB292" s="30">
        <f t="shared" si="219"/>
        <v>-1.3298827445992592E-9</v>
      </c>
      <c r="AD292" s="36"/>
      <c r="AE292" s="36"/>
      <c r="AF292" s="36"/>
      <c r="AL292" s="36"/>
      <c r="AM292" s="36"/>
      <c r="AN292" s="36"/>
      <c r="AT292" s="36"/>
      <c r="AU292" s="36"/>
      <c r="AV292" s="36"/>
      <c r="BB292" s="36"/>
      <c r="BC292" s="36"/>
      <c r="BD292" s="36"/>
      <c r="BJ292" s="36"/>
      <c r="BK292" s="36"/>
      <c r="BL292" s="36"/>
      <c r="BR292" s="36"/>
      <c r="BS292" s="36"/>
      <c r="BT292" s="36"/>
      <c r="BZ292" s="36"/>
      <c r="CA292" s="36"/>
      <c r="CB292" s="36"/>
      <c r="CH292" s="36"/>
      <c r="CI292" s="36"/>
      <c r="CJ292" s="36"/>
      <c r="CP292" s="36"/>
      <c r="CQ292" s="36"/>
      <c r="CR292" s="36"/>
      <c r="CX292" s="36"/>
      <c r="CY292" s="36"/>
      <c r="CZ292" s="36"/>
      <c r="DF292" s="36">
        <v>3.2199999999999997E-8</v>
      </c>
      <c r="DG292" s="36">
        <v>6.1421342314</v>
      </c>
      <c r="DH292" s="36">
        <v>1158.5425511446999</v>
      </c>
      <c r="DI292" s="30">
        <f t="shared" si="220"/>
        <v>3.0932696178990223E-8</v>
      </c>
      <c r="DJ292" s="30">
        <f t="shared" si="221"/>
        <v>3.0931924002694681E-8</v>
      </c>
      <c r="DK292" s="30">
        <f t="shared" si="222"/>
        <v>3.0931923997323559E-8</v>
      </c>
      <c r="DL292" s="30">
        <f t="shared" si="223"/>
        <v>3.0931923997323519E-8</v>
      </c>
      <c r="DN292" s="36">
        <v>6.3499999999999998E-9</v>
      </c>
      <c r="DO292" s="36">
        <v>5.7537387112799996</v>
      </c>
      <c r="DP292" s="36">
        <v>429.77958461370002</v>
      </c>
      <c r="DQ292" s="30">
        <f t="shared" si="224"/>
        <v>-6.1839351869579063E-9</v>
      </c>
      <c r="DR292" s="30">
        <f t="shared" si="225"/>
        <v>-6.183981379369338E-9</v>
      </c>
      <c r="DS292" s="30">
        <f t="shared" si="226"/>
        <v>-6.1839813796905744E-9</v>
      </c>
      <c r="DT292" s="30">
        <f t="shared" si="227"/>
        <v>-6.1839813796905761E-9</v>
      </c>
      <c r="DV292" s="36"/>
      <c r="DW292" s="36"/>
      <c r="DX292" s="36"/>
      <c r="ED292" s="36"/>
      <c r="EE292" s="36"/>
      <c r="EF292" s="36"/>
      <c r="EL292" s="36"/>
      <c r="EM292" s="36"/>
      <c r="EN292" s="36"/>
      <c r="ET292" s="36"/>
      <c r="EU292" s="36"/>
      <c r="EV292" s="36"/>
    </row>
    <row r="293" spans="14:152" s="30" customFormat="1" ht="12.75">
      <c r="N293" s="36">
        <v>1.9449999999999999E-8</v>
      </c>
      <c r="O293" s="36">
        <v>2.1061158256799999</v>
      </c>
      <c r="P293" s="36">
        <v>3480.3105662225998</v>
      </c>
      <c r="Q293" s="30">
        <f t="shared" si="212"/>
        <v>-1.7101561076096747E-9</v>
      </c>
      <c r="R293" s="30">
        <f t="shared" si="213"/>
        <v>-1.7051323414111531E-9</v>
      </c>
      <c r="S293" s="30">
        <f t="shared" si="214"/>
        <v>-1.705132306471517E-9</v>
      </c>
      <c r="T293" s="30">
        <f t="shared" si="215"/>
        <v>-1.7051323064712415E-9</v>
      </c>
      <c r="V293" s="36">
        <v>2.81E-9</v>
      </c>
      <c r="W293" s="36">
        <v>2.74823090198</v>
      </c>
      <c r="X293" s="36">
        <v>4694.0029547076001</v>
      </c>
      <c r="Y293" s="30">
        <f t="shared" si="216"/>
        <v>-7.8717681423592339E-10</v>
      </c>
      <c r="Z293" s="30">
        <f t="shared" si="217"/>
        <v>-7.862334107253651E-10</v>
      </c>
      <c r="AA293" s="30">
        <f t="shared" si="218"/>
        <v>-7.8623340416385518E-10</v>
      </c>
      <c r="AB293" s="30">
        <f t="shared" si="219"/>
        <v>-7.862334041637978E-10</v>
      </c>
      <c r="AD293" s="36"/>
      <c r="AE293" s="36"/>
      <c r="AF293" s="36"/>
      <c r="AL293" s="36"/>
      <c r="AM293" s="36"/>
      <c r="AN293" s="36"/>
      <c r="AT293" s="36"/>
      <c r="AU293" s="36"/>
      <c r="AV293" s="36"/>
      <c r="BB293" s="36"/>
      <c r="BC293" s="36"/>
      <c r="BD293" s="36"/>
      <c r="BJ293" s="36"/>
      <c r="BK293" s="36"/>
      <c r="BL293" s="36"/>
      <c r="BR293" s="36"/>
      <c r="BS293" s="36"/>
      <c r="BT293" s="36"/>
      <c r="BZ293" s="36"/>
      <c r="CA293" s="36"/>
      <c r="CB293" s="36"/>
      <c r="CH293" s="36"/>
      <c r="CI293" s="36"/>
      <c r="CJ293" s="36"/>
      <c r="CP293" s="36"/>
      <c r="CQ293" s="36"/>
      <c r="CR293" s="36"/>
      <c r="CX293" s="36"/>
      <c r="CY293" s="36"/>
      <c r="CZ293" s="36"/>
      <c r="DF293" s="36">
        <v>2.9999999999999997E-8</v>
      </c>
      <c r="DG293" s="36">
        <v>5.6950992435299996</v>
      </c>
      <c r="DH293" s="36">
        <v>632.73555520340005</v>
      </c>
      <c r="DI293" s="30">
        <f t="shared" si="220"/>
        <v>-1.7334583353537886E-8</v>
      </c>
      <c r="DJ293" s="30">
        <f t="shared" si="221"/>
        <v>-1.7333429101552883E-8</v>
      </c>
      <c r="DK293" s="30">
        <f t="shared" si="222"/>
        <v>-1.7333429093525168E-8</v>
      </c>
      <c r="DL293" s="30">
        <f t="shared" si="223"/>
        <v>-1.7333429093525098E-8</v>
      </c>
      <c r="DN293" s="36">
        <v>7.0200000000000002E-9</v>
      </c>
      <c r="DO293" s="36">
        <v>6.1041297984699998</v>
      </c>
      <c r="DP293" s="36">
        <v>4635.6717236295999</v>
      </c>
      <c r="DQ293" s="30">
        <f t="shared" si="224"/>
        <v>5.1405953546544911E-9</v>
      </c>
      <c r="DR293" s="30">
        <f t="shared" si="225"/>
        <v>5.1389439519521182E-9</v>
      </c>
      <c r="DS293" s="30">
        <f t="shared" si="226"/>
        <v>5.1389439404648344E-9</v>
      </c>
      <c r="DT293" s="30">
        <f t="shared" si="227"/>
        <v>5.1389439404647318E-9</v>
      </c>
      <c r="DV293" s="36"/>
      <c r="DW293" s="36"/>
      <c r="DX293" s="36"/>
      <c r="ED293" s="36"/>
      <c r="EE293" s="36"/>
      <c r="EF293" s="36"/>
      <c r="EL293" s="36"/>
      <c r="EM293" s="36"/>
      <c r="EN293" s="36"/>
      <c r="ET293" s="36"/>
      <c r="EU293" s="36"/>
      <c r="EV293" s="36"/>
    </row>
    <row r="294" spans="14:152" s="30" customFormat="1" ht="12.75">
      <c r="N294" s="36">
        <v>1.899E-8</v>
      </c>
      <c r="O294" s="36">
        <v>5.104263891E-2</v>
      </c>
      <c r="P294" s="36">
        <v>560.71045373159996</v>
      </c>
      <c r="Q294" s="30">
        <f t="shared" si="212"/>
        <v>-1.8923463816723222E-8</v>
      </c>
      <c r="R294" s="30">
        <f t="shared" si="213"/>
        <v>-1.8923530149527679E-8</v>
      </c>
      <c r="S294" s="30">
        <f t="shared" si="214"/>
        <v>-1.8923530149988892E-8</v>
      </c>
      <c r="T294" s="30">
        <f t="shared" si="215"/>
        <v>-1.8923530149988895E-8</v>
      </c>
      <c r="V294" s="36">
        <v>2.81E-9</v>
      </c>
      <c r="W294" s="36">
        <v>3.0132465594000002</v>
      </c>
      <c r="X294" s="36">
        <v>320.32402291969998</v>
      </c>
      <c r="Y294" s="30">
        <f t="shared" si="216"/>
        <v>9.2015089018527947E-10</v>
      </c>
      <c r="Z294" s="30">
        <f t="shared" si="217"/>
        <v>9.2021425331249954E-10</v>
      </c>
      <c r="AA294" s="30">
        <f t="shared" si="218"/>
        <v>9.2021425375317495E-10</v>
      </c>
      <c r="AB294" s="30">
        <f t="shared" si="219"/>
        <v>9.2021425375317857E-10</v>
      </c>
      <c r="AD294" s="36"/>
      <c r="AE294" s="36"/>
      <c r="AF294" s="36"/>
      <c r="AL294" s="36"/>
      <c r="AM294" s="36"/>
      <c r="AN294" s="36"/>
      <c r="AT294" s="36"/>
      <c r="AU294" s="36"/>
      <c r="AV294" s="36"/>
      <c r="BB294" s="36"/>
      <c r="BC294" s="36"/>
      <c r="BD294" s="36"/>
      <c r="BJ294" s="36"/>
      <c r="BK294" s="36"/>
      <c r="BL294" s="36"/>
      <c r="BR294" s="36"/>
      <c r="BS294" s="36"/>
      <c r="BT294" s="36"/>
      <c r="BZ294" s="36"/>
      <c r="CA294" s="36"/>
      <c r="CB294" s="36"/>
      <c r="CH294" s="36"/>
      <c r="CI294" s="36"/>
      <c r="CJ294" s="36"/>
      <c r="CP294" s="36"/>
      <c r="CQ294" s="36"/>
      <c r="CR294" s="36"/>
      <c r="CX294" s="36"/>
      <c r="CY294" s="36"/>
      <c r="CZ294" s="36"/>
      <c r="DF294" s="36">
        <v>3.2259999999999999E-8</v>
      </c>
      <c r="DG294" s="36">
        <v>5.5991026709899998</v>
      </c>
      <c r="DH294" s="36">
        <v>608.404716925</v>
      </c>
      <c r="DI294" s="30">
        <f t="shared" si="220"/>
        <v>-1.9650504547604301E-8</v>
      </c>
      <c r="DJ294" s="30">
        <f t="shared" si="221"/>
        <v>-1.9649344839383376E-8</v>
      </c>
      <c r="DK294" s="30">
        <f t="shared" si="222"/>
        <v>-1.9649344831317703E-8</v>
      </c>
      <c r="DL294" s="30">
        <f t="shared" si="223"/>
        <v>-1.9649344831317634E-8</v>
      </c>
      <c r="DN294" s="36">
        <v>6.2700000000000001E-9</v>
      </c>
      <c r="DO294" s="36">
        <v>3.0366695612900001</v>
      </c>
      <c r="DP294" s="36">
        <v>2840.4132799086001</v>
      </c>
      <c r="DQ294" s="30">
        <f t="shared" si="224"/>
        <v>6.2034401202566679E-9</v>
      </c>
      <c r="DR294" s="30">
        <f t="shared" si="225"/>
        <v>6.2032471609261249E-9</v>
      </c>
      <c r="DS294" s="30">
        <f t="shared" si="226"/>
        <v>6.2032471595831682E-9</v>
      </c>
      <c r="DT294" s="30">
        <f t="shared" si="227"/>
        <v>6.203247159583155E-9</v>
      </c>
      <c r="DV294" s="36"/>
      <c r="DW294" s="36"/>
      <c r="DX294" s="36"/>
      <c r="ED294" s="36"/>
      <c r="EE294" s="36"/>
      <c r="EF294" s="36"/>
      <c r="EL294" s="36"/>
      <c r="EM294" s="36"/>
      <c r="EN294" s="36"/>
      <c r="ET294" s="36"/>
      <c r="EU294" s="36"/>
      <c r="EV294" s="36"/>
    </row>
    <row r="295" spans="14:152" s="30" customFormat="1" ht="12.75">
      <c r="N295" s="36">
        <v>2.2209999999999998E-8</v>
      </c>
      <c r="O295" s="36">
        <v>0.58365090630000005</v>
      </c>
      <c r="P295" s="36">
        <v>3178.1457905676002</v>
      </c>
      <c r="Q295" s="30">
        <f t="shared" si="212"/>
        <v>-5.2998501396763274E-9</v>
      </c>
      <c r="R295" s="30">
        <f t="shared" si="213"/>
        <v>-5.2947430155891074E-9</v>
      </c>
      <c r="S295" s="30">
        <f t="shared" si="214"/>
        <v>-5.2947429800691274E-9</v>
      </c>
      <c r="T295" s="30">
        <f t="shared" si="215"/>
        <v>-5.2947429800688205E-9</v>
      </c>
      <c r="V295" s="36">
        <v>2.7200000000000001E-9</v>
      </c>
      <c r="W295" s="36">
        <v>4.1850495892000001</v>
      </c>
      <c r="X295" s="36">
        <v>8624.2126509272002</v>
      </c>
      <c r="Y295" s="30">
        <f t="shared" si="216"/>
        <v>2.5553080434893625E-9</v>
      </c>
      <c r="Z295" s="30">
        <f t="shared" si="217"/>
        <v>2.5559064123588057E-9</v>
      </c>
      <c r="AA295" s="30">
        <f t="shared" si="218"/>
        <v>2.5559064165166629E-9</v>
      </c>
      <c r="AB295" s="30">
        <f t="shared" si="219"/>
        <v>2.555906416516696E-9</v>
      </c>
      <c r="AD295" s="36"/>
      <c r="AE295" s="36"/>
      <c r="AF295" s="36"/>
      <c r="AL295" s="36"/>
      <c r="AM295" s="36"/>
      <c r="AN295" s="36"/>
      <c r="AT295" s="36"/>
      <c r="AU295" s="36"/>
      <c r="AV295" s="36"/>
      <c r="BB295" s="36"/>
      <c r="BC295" s="36"/>
      <c r="BD295" s="36"/>
      <c r="BJ295" s="36"/>
      <c r="BK295" s="36"/>
      <c r="BL295" s="36"/>
      <c r="BR295" s="36"/>
      <c r="BS295" s="36"/>
      <c r="BT295" s="36"/>
      <c r="BZ295" s="36"/>
      <c r="CA295" s="36"/>
      <c r="CB295" s="36"/>
      <c r="CH295" s="36"/>
      <c r="CI295" s="36"/>
      <c r="CJ295" s="36"/>
      <c r="CP295" s="36"/>
      <c r="CQ295" s="36"/>
      <c r="CR295" s="36"/>
      <c r="CX295" s="36"/>
      <c r="CY295" s="36"/>
      <c r="CZ295" s="36"/>
      <c r="DF295" s="36">
        <v>3.1179999999999999E-8</v>
      </c>
      <c r="DG295" s="36">
        <v>5.6499893450499998</v>
      </c>
      <c r="DH295" s="36">
        <v>99.160620955499994</v>
      </c>
      <c r="DI295" s="30">
        <f t="shared" si="220"/>
        <v>1.1790716334434015E-8</v>
      </c>
      <c r="DJ295" s="30">
        <f t="shared" si="221"/>
        <v>1.1790503089267566E-8</v>
      </c>
      <c r="DK295" s="30">
        <f t="shared" si="222"/>
        <v>1.1790503087784486E-8</v>
      </c>
      <c r="DL295" s="30">
        <f t="shared" si="223"/>
        <v>1.1790503087784486E-8</v>
      </c>
      <c r="DN295" s="36">
        <v>8.02E-9</v>
      </c>
      <c r="DO295" s="36">
        <v>4.1868805470100003</v>
      </c>
      <c r="DP295" s="36">
        <v>5753.3848848968</v>
      </c>
      <c r="DQ295" s="30">
        <f t="shared" si="224"/>
        <v>-6.7900738996476404E-9</v>
      </c>
      <c r="DR295" s="30">
        <f t="shared" si="225"/>
        <v>-6.7919026968630219E-9</v>
      </c>
      <c r="DS295" s="30">
        <f t="shared" si="226"/>
        <v>-6.7919027095775704E-9</v>
      </c>
      <c r="DT295" s="30">
        <f t="shared" si="227"/>
        <v>-6.7919027095776912E-9</v>
      </c>
      <c r="DV295" s="36"/>
      <c r="DW295" s="36"/>
      <c r="DX295" s="36"/>
      <c r="ED295" s="36"/>
      <c r="EE295" s="36"/>
      <c r="EF295" s="36"/>
      <c r="EL295" s="36"/>
      <c r="EM295" s="36"/>
      <c r="EN295" s="36"/>
      <c r="ET295" s="36"/>
      <c r="EU295" s="36"/>
      <c r="EV295" s="36"/>
    </row>
    <row r="296" spans="14:152" s="30" customFormat="1" ht="12.75">
      <c r="N296" s="36">
        <v>2.271E-8</v>
      </c>
      <c r="O296" s="36">
        <v>1.6736056561899999</v>
      </c>
      <c r="P296" s="36">
        <v>731.94436026870005</v>
      </c>
      <c r="Q296" s="30">
        <f t="shared" si="212"/>
        <v>-1.6509768968549712E-8</v>
      </c>
      <c r="R296" s="30">
        <f t="shared" si="213"/>
        <v>-1.6510619311483647E-8</v>
      </c>
      <c r="S296" s="30">
        <f t="shared" si="214"/>
        <v>-1.6510619317397432E-8</v>
      </c>
      <c r="T296" s="30">
        <f t="shared" si="215"/>
        <v>-1.6510619317397488E-8</v>
      </c>
      <c r="V296" s="36">
        <v>2.45E-9</v>
      </c>
      <c r="W296" s="36">
        <v>1.24462798353</v>
      </c>
      <c r="X296" s="36">
        <v>252.65597135319999</v>
      </c>
      <c r="Y296" s="30">
        <f t="shared" si="216"/>
        <v>2.4201568141884796E-9</v>
      </c>
      <c r="Z296" s="30">
        <f t="shared" si="217"/>
        <v>2.4201496375395407E-9</v>
      </c>
      <c r="AA296" s="30">
        <f t="shared" si="218"/>
        <v>2.4201496374896258E-9</v>
      </c>
      <c r="AB296" s="30">
        <f t="shared" si="219"/>
        <v>2.4201496374896253E-9</v>
      </c>
      <c r="AD296" s="36"/>
      <c r="AE296" s="36"/>
      <c r="AF296" s="36"/>
      <c r="AL296" s="36"/>
      <c r="AM296" s="36"/>
      <c r="AN296" s="36"/>
      <c r="AT296" s="36"/>
      <c r="AU296" s="36"/>
      <c r="AV296" s="36"/>
      <c r="BB296" s="36"/>
      <c r="BC296" s="36"/>
      <c r="BD296" s="36"/>
      <c r="BJ296" s="36"/>
      <c r="BK296" s="36"/>
      <c r="BL296" s="36"/>
      <c r="BR296" s="36"/>
      <c r="BS296" s="36"/>
      <c r="BT296" s="36"/>
      <c r="BZ296" s="36"/>
      <c r="CA296" s="36"/>
      <c r="CB296" s="36"/>
      <c r="CH296" s="36"/>
      <c r="CI296" s="36"/>
      <c r="CJ296" s="36"/>
      <c r="CP296" s="36"/>
      <c r="CQ296" s="36"/>
      <c r="CR296" s="36"/>
      <c r="CX296" s="36"/>
      <c r="CY296" s="36"/>
      <c r="CZ296" s="36"/>
      <c r="DF296" s="36">
        <v>3.7450000000000001E-8</v>
      </c>
      <c r="DG296" s="36">
        <v>2.0811152161500002</v>
      </c>
      <c r="DH296" s="36">
        <v>282.45161971279998</v>
      </c>
      <c r="DI296" s="30">
        <f t="shared" si="220"/>
        <v>3.2591695203483787E-8</v>
      </c>
      <c r="DJ296" s="30">
        <f t="shared" si="221"/>
        <v>3.2592083379611323E-8</v>
      </c>
      <c r="DK296" s="30">
        <f t="shared" si="222"/>
        <v>3.2592083382310956E-8</v>
      </c>
      <c r="DL296" s="30">
        <f t="shared" si="223"/>
        <v>3.2592083382310983E-8</v>
      </c>
      <c r="DN296" s="36">
        <v>8.3799999999999996E-9</v>
      </c>
      <c r="DO296" s="36">
        <v>4.5138650709699997</v>
      </c>
      <c r="DP296" s="36">
        <v>1069.6768709277001</v>
      </c>
      <c r="DQ296" s="30">
        <f t="shared" si="224"/>
        <v>1.283436861866139E-9</v>
      </c>
      <c r="DR296" s="30">
        <f t="shared" si="225"/>
        <v>1.2827769024143287E-9</v>
      </c>
      <c r="DS296" s="30">
        <f t="shared" si="226"/>
        <v>1.2827768978244166E-9</v>
      </c>
      <c r="DT296" s="30">
        <f t="shared" si="227"/>
        <v>1.2827768978243798E-9</v>
      </c>
      <c r="DV296" s="36"/>
      <c r="DW296" s="36"/>
      <c r="DX296" s="36"/>
      <c r="ED296" s="36"/>
      <c r="EE296" s="36"/>
      <c r="EF296" s="36"/>
      <c r="EL296" s="36"/>
      <c r="EM296" s="36"/>
      <c r="EN296" s="36"/>
      <c r="ET296" s="36"/>
      <c r="EU296" s="36"/>
      <c r="EV296" s="36"/>
    </row>
    <row r="297" spans="14:152" s="30" customFormat="1" ht="12.75">
      <c r="N297" s="36">
        <v>1.7059999999999999E-8</v>
      </c>
      <c r="O297" s="36">
        <v>5.40277333462</v>
      </c>
      <c r="P297" s="36">
        <v>20.446869125100001</v>
      </c>
      <c r="Q297" s="30">
        <f t="shared" si="212"/>
        <v>9.3066534663548014E-9</v>
      </c>
      <c r="R297" s="30">
        <f t="shared" si="213"/>
        <v>9.3066316856835602E-9</v>
      </c>
      <c r="S297" s="30">
        <f t="shared" si="214"/>
        <v>9.3066316855320836E-9</v>
      </c>
      <c r="T297" s="30">
        <f t="shared" si="215"/>
        <v>9.3066316855320836E-9</v>
      </c>
      <c r="V297" s="36">
        <v>2.4399999999999998E-9</v>
      </c>
      <c r="W297" s="36">
        <v>2.0289276469000002</v>
      </c>
      <c r="X297" s="36">
        <v>3377.2177920039999</v>
      </c>
      <c r="Y297" s="30">
        <f t="shared" si="216"/>
        <v>-1.3421883814159025E-9</v>
      </c>
      <c r="Z297" s="30">
        <f t="shared" si="217"/>
        <v>-1.341675634963312E-9</v>
      </c>
      <c r="AA297" s="30">
        <f t="shared" si="218"/>
        <v>-1.3416756313969751E-9</v>
      </c>
      <c r="AB297" s="30">
        <f t="shared" si="219"/>
        <v>-1.3416756313969462E-9</v>
      </c>
      <c r="AD297" s="36"/>
      <c r="AE297" s="36"/>
      <c r="AF297" s="36"/>
      <c r="AL297" s="36"/>
      <c r="AM297" s="36"/>
      <c r="AN297" s="36"/>
      <c r="AT297" s="36"/>
      <c r="AU297" s="36"/>
      <c r="AV297" s="36"/>
      <c r="BB297" s="36"/>
      <c r="BC297" s="36"/>
      <c r="BD297" s="36"/>
      <c r="BJ297" s="36"/>
      <c r="BK297" s="36"/>
      <c r="BL297" s="36"/>
      <c r="BR297" s="36"/>
      <c r="BS297" s="36"/>
      <c r="BT297" s="36"/>
      <c r="BZ297" s="36"/>
      <c r="CA297" s="36"/>
      <c r="CB297" s="36"/>
      <c r="CH297" s="36"/>
      <c r="CI297" s="36"/>
      <c r="CJ297" s="36"/>
      <c r="CP297" s="36"/>
      <c r="CQ297" s="36"/>
      <c r="CR297" s="36"/>
      <c r="CX297" s="36"/>
      <c r="CY297" s="36"/>
      <c r="CZ297" s="36"/>
      <c r="DF297" s="36">
        <v>2.8369999999999999E-8</v>
      </c>
      <c r="DG297" s="36">
        <v>4.6017559421999996</v>
      </c>
      <c r="DH297" s="36">
        <v>245.54242435239999</v>
      </c>
      <c r="DI297" s="30">
        <f t="shared" si="220"/>
        <v>-2.8231827306532878E-8</v>
      </c>
      <c r="DJ297" s="30">
        <f t="shared" si="221"/>
        <v>-2.8231878461156949E-8</v>
      </c>
      <c r="DK297" s="30">
        <f t="shared" si="222"/>
        <v>-2.8231878461512683E-8</v>
      </c>
      <c r="DL297" s="30">
        <f t="shared" si="223"/>
        <v>-2.8231878461512683E-8</v>
      </c>
      <c r="DN297" s="36">
        <v>6.3300000000000003E-9</v>
      </c>
      <c r="DO297" s="36">
        <v>4.3718336144399998</v>
      </c>
      <c r="DP297" s="36">
        <v>5.4166259714000002</v>
      </c>
      <c r="DQ297" s="30">
        <f t="shared" si="224"/>
        <v>-2.292496887851037E-9</v>
      </c>
      <c r="DR297" s="30">
        <f t="shared" si="225"/>
        <v>-2.2924992689305381E-9</v>
      </c>
      <c r="DS297" s="30">
        <f t="shared" si="226"/>
        <v>-2.2924992689470979E-9</v>
      </c>
      <c r="DT297" s="30">
        <f t="shared" si="227"/>
        <v>-2.2924992689470979E-9</v>
      </c>
      <c r="DV297" s="36"/>
      <c r="DW297" s="36"/>
      <c r="DX297" s="36"/>
      <c r="ED297" s="36"/>
      <c r="EE297" s="36"/>
      <c r="EF297" s="36"/>
      <c r="EL297" s="36"/>
      <c r="EM297" s="36"/>
      <c r="EN297" s="36"/>
      <c r="ET297" s="36"/>
      <c r="EU297" s="36"/>
      <c r="EV297" s="36"/>
    </row>
    <row r="298" spans="14:152" s="30" customFormat="1" ht="12.75">
      <c r="N298" s="36">
        <v>2.295E-8</v>
      </c>
      <c r="O298" s="36">
        <v>4.2086310300400003</v>
      </c>
      <c r="P298" s="36">
        <v>1038.0412891868</v>
      </c>
      <c r="Q298" s="30">
        <f t="shared" si="212"/>
        <v>5.4917917829897816E-10</v>
      </c>
      <c r="R298" s="30">
        <f t="shared" si="213"/>
        <v>5.4740480306821687E-10</v>
      </c>
      <c r="S298" s="30">
        <f t="shared" si="214"/>
        <v>5.4740479072781175E-10</v>
      </c>
      <c r="T298" s="30">
        <f t="shared" si="215"/>
        <v>5.474047907277098E-10</v>
      </c>
      <c r="V298" s="36">
        <v>3.24E-9</v>
      </c>
      <c r="W298" s="36">
        <v>1.84851618413</v>
      </c>
      <c r="X298" s="36">
        <v>1289.9465010146</v>
      </c>
      <c r="Y298" s="30">
        <f t="shared" si="216"/>
        <v>1.8061010272080789E-9</v>
      </c>
      <c r="Z298" s="30">
        <f t="shared" si="217"/>
        <v>1.8063595310828461E-9</v>
      </c>
      <c r="AA298" s="30">
        <f t="shared" si="218"/>
        <v>1.8063595328806289E-9</v>
      </c>
      <c r="AB298" s="30">
        <f t="shared" si="219"/>
        <v>1.8063595328806434E-9</v>
      </c>
      <c r="AD298" s="36"/>
      <c r="AE298" s="36"/>
      <c r="AF298" s="36"/>
      <c r="AL298" s="36"/>
      <c r="AM298" s="36"/>
      <c r="AN298" s="36"/>
      <c r="AT298" s="36"/>
      <c r="AU298" s="36"/>
      <c r="AV298" s="36"/>
      <c r="BB298" s="36"/>
      <c r="BC298" s="36"/>
      <c r="BD298" s="36"/>
      <c r="BJ298" s="36"/>
      <c r="BK298" s="36"/>
      <c r="BL298" s="36"/>
      <c r="BR298" s="36"/>
      <c r="BS298" s="36"/>
      <c r="BT298" s="36"/>
      <c r="BZ298" s="36"/>
      <c r="CA298" s="36"/>
      <c r="CB298" s="36"/>
      <c r="CH298" s="36"/>
      <c r="CI298" s="36"/>
      <c r="CJ298" s="36"/>
      <c r="CP298" s="36"/>
      <c r="CQ298" s="36"/>
      <c r="CR298" s="36"/>
      <c r="CX298" s="36"/>
      <c r="CY298" s="36"/>
      <c r="CZ298" s="36"/>
      <c r="DF298" s="36">
        <v>3.093E-8</v>
      </c>
      <c r="DG298" s="36">
        <v>6.0204941396100002</v>
      </c>
      <c r="DH298" s="36">
        <v>633.74694715969997</v>
      </c>
      <c r="DI298" s="30">
        <f t="shared" si="220"/>
        <v>-2.4901698280445485E-8</v>
      </c>
      <c r="DJ298" s="30">
        <f t="shared" si="221"/>
        <v>-2.4900832037262162E-8</v>
      </c>
      <c r="DK298" s="30">
        <f t="shared" si="222"/>
        <v>-2.4900832031237432E-8</v>
      </c>
      <c r="DL298" s="30">
        <f t="shared" si="223"/>
        <v>-2.4900832031237382E-8</v>
      </c>
      <c r="DN298" s="36">
        <v>6.5199999999999998E-9</v>
      </c>
      <c r="DO298" s="36">
        <v>5.79409889124</v>
      </c>
      <c r="DP298" s="36">
        <v>1061.8296107440001</v>
      </c>
      <c r="DQ298" s="30">
        <f t="shared" si="224"/>
        <v>6.4916469565522931E-9</v>
      </c>
      <c r="DR298" s="30">
        <f t="shared" si="225"/>
        <v>6.4915988862898683E-9</v>
      </c>
      <c r="DS298" s="30">
        <f t="shared" si="226"/>
        <v>6.4915988859554086E-9</v>
      </c>
      <c r="DT298" s="30">
        <f t="shared" si="227"/>
        <v>6.4915988859554053E-9</v>
      </c>
      <c r="DV298" s="36"/>
      <c r="DW298" s="36"/>
      <c r="DX298" s="36"/>
      <c r="ED298" s="36"/>
      <c r="EE298" s="36"/>
      <c r="EF298" s="36"/>
      <c r="EL298" s="36"/>
      <c r="EM298" s="36"/>
      <c r="EN298" s="36"/>
      <c r="ET298" s="36"/>
      <c r="EU298" s="36"/>
      <c r="EV298" s="36"/>
    </row>
    <row r="299" spans="14:152" s="30" customFormat="1" ht="12.75">
      <c r="N299" s="36">
        <v>2.2180000000000001E-8</v>
      </c>
      <c r="O299" s="36">
        <v>3.6598228055500002</v>
      </c>
      <c r="P299" s="36">
        <v>282.45161971279998</v>
      </c>
      <c r="Q299" s="30">
        <f t="shared" si="212"/>
        <v>-1.1077590588099315E-8</v>
      </c>
      <c r="R299" s="30">
        <f t="shared" si="213"/>
        <v>-1.1077186223769474E-8</v>
      </c>
      <c r="S299" s="30">
        <f t="shared" si="214"/>
        <v>-1.1077186220957185E-8</v>
      </c>
      <c r="T299" s="30">
        <f t="shared" si="215"/>
        <v>-1.1077186220957167E-8</v>
      </c>
      <c r="V299" s="36">
        <v>2.21E-9</v>
      </c>
      <c r="W299" s="36">
        <v>6.2216799749599998</v>
      </c>
      <c r="X299" s="36">
        <v>3281.2385647862002</v>
      </c>
      <c r="Y299" s="30">
        <f t="shared" si="216"/>
        <v>1.8302281717087588E-9</v>
      </c>
      <c r="Z299" s="30">
        <f t="shared" si="217"/>
        <v>1.8305309298320971E-9</v>
      </c>
      <c r="AA299" s="30">
        <f t="shared" si="218"/>
        <v>1.8305309319373357E-9</v>
      </c>
      <c r="AB299" s="30">
        <f t="shared" si="219"/>
        <v>1.8305309319373532E-9</v>
      </c>
      <c r="AD299" s="36"/>
      <c r="AE299" s="36"/>
      <c r="AF299" s="36"/>
      <c r="AL299" s="36"/>
      <c r="AM299" s="36"/>
      <c r="AN299" s="36"/>
      <c r="AT299" s="36"/>
      <c r="AU299" s="36"/>
      <c r="AV299" s="36"/>
      <c r="BB299" s="36"/>
      <c r="BC299" s="36"/>
      <c r="BD299" s="36"/>
      <c r="BJ299" s="36"/>
      <c r="BK299" s="36"/>
      <c r="BL299" s="36"/>
      <c r="BR299" s="36"/>
      <c r="BS299" s="36"/>
      <c r="BT299" s="36"/>
      <c r="BZ299" s="36"/>
      <c r="CA299" s="36"/>
      <c r="CB299" s="36"/>
      <c r="CH299" s="36"/>
      <c r="CI299" s="36"/>
      <c r="CJ299" s="36"/>
      <c r="CP299" s="36"/>
      <c r="CQ299" s="36"/>
      <c r="CR299" s="36"/>
      <c r="CX299" s="36"/>
      <c r="CY299" s="36"/>
      <c r="CZ299" s="36"/>
      <c r="DF299" s="36">
        <v>3.1200000000000001E-8</v>
      </c>
      <c r="DG299" s="36">
        <v>2.2904794534200001</v>
      </c>
      <c r="DH299" s="36">
        <v>631.8205314667</v>
      </c>
      <c r="DI299" s="30">
        <f t="shared" si="220"/>
        <v>1.0935477514089632E-8</v>
      </c>
      <c r="DJ299" s="30">
        <f t="shared" si="221"/>
        <v>1.0934102010174581E-8</v>
      </c>
      <c r="DK299" s="30">
        <f t="shared" si="222"/>
        <v>1.0934102000608148E-8</v>
      </c>
      <c r="DL299" s="30">
        <f t="shared" si="223"/>
        <v>1.093410200060807E-8</v>
      </c>
      <c r="DN299" s="36">
        <v>6.3799999999999999E-9</v>
      </c>
      <c r="DO299" s="36">
        <v>2.1889627034600001</v>
      </c>
      <c r="DP299" s="36">
        <v>313.21047591889999</v>
      </c>
      <c r="DQ299" s="30">
        <f t="shared" si="224"/>
        <v>5.738330951161773E-9</v>
      </c>
      <c r="DR299" s="30">
        <f t="shared" si="225"/>
        <v>5.7383960202806856E-9</v>
      </c>
      <c r="DS299" s="30">
        <f t="shared" si="226"/>
        <v>5.7383960207332162E-9</v>
      </c>
      <c r="DT299" s="30">
        <f t="shared" si="227"/>
        <v>5.7383960207332212E-9</v>
      </c>
      <c r="DV299" s="36"/>
      <c r="DW299" s="36"/>
      <c r="DX299" s="36"/>
      <c r="ED299" s="36"/>
      <c r="EE299" s="36"/>
      <c r="EF299" s="36"/>
      <c r="EL299" s="36"/>
      <c r="EM299" s="36"/>
      <c r="EN299" s="36"/>
      <c r="ET299" s="36"/>
      <c r="EU299" s="36"/>
      <c r="EV299" s="36"/>
    </row>
    <row r="300" spans="14:152" s="30" customFormat="1" ht="12.75">
      <c r="N300" s="36">
        <v>2.1810000000000001E-8</v>
      </c>
      <c r="O300" s="36">
        <v>4.8736950302200004</v>
      </c>
      <c r="P300" s="36">
        <v>535.3200393871</v>
      </c>
      <c r="Q300" s="30">
        <f t="shared" si="212"/>
        <v>-7.1658759761060199E-9</v>
      </c>
      <c r="R300" s="30">
        <f t="shared" si="213"/>
        <v>-7.1650544173587772E-9</v>
      </c>
      <c r="S300" s="30">
        <f t="shared" si="214"/>
        <v>-7.1650544116449634E-9</v>
      </c>
      <c r="T300" s="30">
        <f t="shared" si="215"/>
        <v>-7.1650544116449179E-9</v>
      </c>
      <c r="V300" s="36">
        <v>2.3800000000000001E-9</v>
      </c>
      <c r="W300" s="36">
        <v>3.9337150540099999</v>
      </c>
      <c r="X300" s="36">
        <v>3171.0322435667999</v>
      </c>
      <c r="Y300" s="30">
        <f t="shared" si="216"/>
        <v>1.1176996915699719E-9</v>
      </c>
      <c r="Z300" s="30">
        <f t="shared" si="217"/>
        <v>1.1172032448232004E-9</v>
      </c>
      <c r="AA300" s="30">
        <f t="shared" si="218"/>
        <v>1.1172032413702997E-9</v>
      </c>
      <c r="AB300" s="30">
        <f t="shared" si="219"/>
        <v>1.11720324137027E-9</v>
      </c>
      <c r="AD300" s="36"/>
      <c r="AE300" s="36"/>
      <c r="AF300" s="36"/>
      <c r="AL300" s="36"/>
      <c r="AM300" s="36"/>
      <c r="AN300" s="36"/>
      <c r="AT300" s="36"/>
      <c r="AU300" s="36"/>
      <c r="AV300" s="36"/>
      <c r="BB300" s="36"/>
      <c r="BC300" s="36"/>
      <c r="BD300" s="36"/>
      <c r="BJ300" s="36"/>
      <c r="BK300" s="36"/>
      <c r="BL300" s="36"/>
      <c r="BR300" s="36"/>
      <c r="BS300" s="36"/>
      <c r="BT300" s="36"/>
      <c r="BZ300" s="36"/>
      <c r="CA300" s="36"/>
      <c r="CB300" s="36"/>
      <c r="CH300" s="36"/>
      <c r="CI300" s="36"/>
      <c r="CJ300" s="36"/>
      <c r="CP300" s="36"/>
      <c r="CQ300" s="36"/>
      <c r="CR300" s="36"/>
      <c r="CX300" s="36"/>
      <c r="CY300" s="36"/>
      <c r="CZ300" s="36"/>
      <c r="DF300" s="36">
        <v>2.6619999999999999E-8</v>
      </c>
      <c r="DG300" s="36">
        <v>3.6901667972899999</v>
      </c>
      <c r="DH300" s="36">
        <v>885.43971066639995</v>
      </c>
      <c r="DI300" s="30">
        <f t="shared" si="220"/>
        <v>9.1673883394765098E-9</v>
      </c>
      <c r="DJ300" s="30">
        <f t="shared" si="221"/>
        <v>9.1657396776233472E-9</v>
      </c>
      <c r="DK300" s="30">
        <f t="shared" si="222"/>
        <v>9.1657396661571135E-9</v>
      </c>
      <c r="DL300" s="30">
        <f t="shared" si="223"/>
        <v>9.1657396661570026E-9</v>
      </c>
      <c r="DN300" s="36">
        <v>8.2700000000000006E-9</v>
      </c>
      <c r="DO300" s="36">
        <v>5.9423118603900003</v>
      </c>
      <c r="DP300" s="36">
        <v>1457.5259330619999</v>
      </c>
      <c r="DQ300" s="30">
        <f t="shared" si="224"/>
        <v>-4.450570936408167E-9</v>
      </c>
      <c r="DR300" s="30">
        <f t="shared" si="225"/>
        <v>-4.4513278144118122E-9</v>
      </c>
      <c r="DS300" s="30">
        <f t="shared" si="226"/>
        <v>-4.4513278196755562E-9</v>
      </c>
      <c r="DT300" s="30">
        <f t="shared" si="227"/>
        <v>-4.4513278196756058E-9</v>
      </c>
      <c r="DV300" s="36"/>
      <c r="DW300" s="36"/>
      <c r="DX300" s="36"/>
      <c r="ED300" s="36"/>
      <c r="EE300" s="36"/>
      <c r="EF300" s="36"/>
      <c r="EL300" s="36"/>
      <c r="EM300" s="36"/>
      <c r="EN300" s="36"/>
      <c r="ET300" s="36"/>
      <c r="EU300" s="36"/>
      <c r="EV300" s="36"/>
    </row>
    <row r="301" spans="14:152" s="30" customFormat="1" ht="12.75">
      <c r="N301" s="36">
        <v>1.7450000000000001E-8</v>
      </c>
      <c r="O301" s="36">
        <v>1.3402186787399999</v>
      </c>
      <c r="P301" s="36">
        <v>25.129781913599999</v>
      </c>
      <c r="Q301" s="30">
        <f t="shared" si="212"/>
        <v>6.3087503926820542E-9</v>
      </c>
      <c r="R301" s="30">
        <f t="shared" si="213"/>
        <v>6.3087808533509195E-9</v>
      </c>
      <c r="S301" s="30">
        <f t="shared" si="214"/>
        <v>6.3087808535627654E-9</v>
      </c>
      <c r="T301" s="30">
        <f t="shared" si="215"/>
        <v>6.3087808535627687E-9</v>
      </c>
      <c r="V301" s="36">
        <v>2.2600000000000001E-9</v>
      </c>
      <c r="W301" s="36">
        <v>5.94296271326</v>
      </c>
      <c r="X301" s="36">
        <v>224.34479570190001</v>
      </c>
      <c r="Y301" s="30">
        <f t="shared" si="216"/>
        <v>-3.0107648079133803E-11</v>
      </c>
      <c r="Z301" s="30">
        <f t="shared" si="217"/>
        <v>-3.0145419034724977E-11</v>
      </c>
      <c r="AA301" s="30">
        <f t="shared" si="218"/>
        <v>-3.0145419297412834E-11</v>
      </c>
      <c r="AB301" s="30">
        <f t="shared" si="219"/>
        <v>-3.0145419297414837E-11</v>
      </c>
      <c r="AD301" s="36"/>
      <c r="AE301" s="36"/>
      <c r="AF301" s="36"/>
      <c r="AL301" s="36"/>
      <c r="AM301" s="36"/>
      <c r="AN301" s="36"/>
      <c r="AT301" s="36"/>
      <c r="AU301" s="36"/>
      <c r="AV301" s="36"/>
      <c r="BB301" s="36"/>
      <c r="BC301" s="36"/>
      <c r="BD301" s="36"/>
      <c r="BJ301" s="36"/>
      <c r="BK301" s="36"/>
      <c r="BL301" s="36"/>
      <c r="BR301" s="36"/>
      <c r="BS301" s="36"/>
      <c r="BT301" s="36"/>
      <c r="BZ301" s="36"/>
      <c r="CA301" s="36"/>
      <c r="CB301" s="36"/>
      <c r="CH301" s="36"/>
      <c r="CI301" s="36"/>
      <c r="CJ301" s="36"/>
      <c r="CP301" s="36"/>
      <c r="CQ301" s="36"/>
      <c r="CR301" s="36"/>
      <c r="CX301" s="36"/>
      <c r="CY301" s="36"/>
      <c r="CZ301" s="36"/>
      <c r="DF301" s="36">
        <v>3.1499999999999998E-8</v>
      </c>
      <c r="DG301" s="36">
        <v>1.79784999553</v>
      </c>
      <c r="DH301" s="36">
        <v>521.61421024729998</v>
      </c>
      <c r="DI301" s="30">
        <f t="shared" si="220"/>
        <v>1.4448675058271952E-8</v>
      </c>
      <c r="DJ301" s="30">
        <f t="shared" si="221"/>
        <v>1.4447587277304302E-8</v>
      </c>
      <c r="DK301" s="30">
        <f t="shared" si="222"/>
        <v>1.4447587269738933E-8</v>
      </c>
      <c r="DL301" s="30">
        <f t="shared" si="223"/>
        <v>1.4447587269738872E-8</v>
      </c>
      <c r="DN301" s="36">
        <v>6.7800000000000002E-9</v>
      </c>
      <c r="DO301" s="36">
        <v>2.4501373097900001</v>
      </c>
      <c r="DP301" s="36">
        <v>5760.4984318976003</v>
      </c>
      <c r="DQ301" s="30">
        <f t="shared" si="224"/>
        <v>-2.3615157006497092E-9</v>
      </c>
      <c r="DR301" s="30">
        <f t="shared" si="225"/>
        <v>-2.3587879004106311E-9</v>
      </c>
      <c r="DS301" s="30">
        <f t="shared" si="226"/>
        <v>-2.3587878814378508E-9</v>
      </c>
      <c r="DT301" s="30">
        <f t="shared" si="227"/>
        <v>-2.3587878814376928E-9</v>
      </c>
      <c r="DV301" s="36"/>
      <c r="DW301" s="36"/>
      <c r="DX301" s="36"/>
      <c r="ED301" s="36"/>
      <c r="EE301" s="36"/>
      <c r="EF301" s="36"/>
      <c r="EL301" s="36"/>
      <c r="EM301" s="36"/>
      <c r="EN301" s="36"/>
      <c r="ET301" s="36"/>
      <c r="EU301" s="36"/>
      <c r="EV301" s="36"/>
    </row>
    <row r="302" spans="14:152" s="30" customFormat="1" ht="12.75">
      <c r="N302" s="36">
        <v>1.6009999999999999E-8</v>
      </c>
      <c r="O302" s="36">
        <v>3.9273001584</v>
      </c>
      <c r="P302" s="36">
        <v>17.526107818300002</v>
      </c>
      <c r="Q302" s="30">
        <f t="shared" si="212"/>
        <v>-1.236258838766353E-8</v>
      </c>
      <c r="R302" s="30">
        <f t="shared" si="213"/>
        <v>-1.2362601670753842E-8</v>
      </c>
      <c r="S302" s="30">
        <f t="shared" si="214"/>
        <v>-1.2362601670846224E-8</v>
      </c>
      <c r="T302" s="30">
        <f t="shared" si="215"/>
        <v>-1.2362601670846229E-8</v>
      </c>
      <c r="V302" s="36">
        <v>2.1299999999999999E-9</v>
      </c>
      <c r="W302" s="36">
        <v>3.6826423474999999</v>
      </c>
      <c r="X302" s="36">
        <v>1048.3362299252999</v>
      </c>
      <c r="Y302" s="30">
        <f t="shared" si="216"/>
        <v>-1.1298707013614811E-9</v>
      </c>
      <c r="Z302" s="30">
        <f t="shared" si="217"/>
        <v>-1.1300117244974704E-9</v>
      </c>
      <c r="AA302" s="30">
        <f t="shared" si="218"/>
        <v>-1.1300117254782318E-9</v>
      </c>
      <c r="AB302" s="30">
        <f t="shared" si="219"/>
        <v>-1.1300117254782399E-9</v>
      </c>
      <c r="AD302" s="36"/>
      <c r="AE302" s="36"/>
      <c r="AF302" s="36"/>
      <c r="AL302" s="36"/>
      <c r="AM302" s="36"/>
      <c r="AN302" s="36"/>
      <c r="AT302" s="36"/>
      <c r="AU302" s="36"/>
      <c r="AV302" s="36"/>
      <c r="BB302" s="36"/>
      <c r="BC302" s="36"/>
      <c r="BD302" s="36"/>
      <c r="BJ302" s="36"/>
      <c r="BK302" s="36"/>
      <c r="BL302" s="36"/>
      <c r="BR302" s="36"/>
      <c r="BS302" s="36"/>
      <c r="BT302" s="36"/>
      <c r="BZ302" s="36"/>
      <c r="CA302" s="36"/>
      <c r="CB302" s="36"/>
      <c r="CH302" s="36"/>
      <c r="CI302" s="36"/>
      <c r="CJ302" s="36"/>
      <c r="CP302" s="36"/>
      <c r="CQ302" s="36"/>
      <c r="CR302" s="36"/>
      <c r="CX302" s="36"/>
      <c r="CY302" s="36"/>
      <c r="CZ302" s="36"/>
      <c r="DF302" s="36">
        <v>2.8220000000000001E-8</v>
      </c>
      <c r="DG302" s="36">
        <v>3.1492741816100001</v>
      </c>
      <c r="DH302" s="36">
        <v>295.05122865419997</v>
      </c>
      <c r="DI302" s="30">
        <f t="shared" si="220"/>
        <v>1.620494362201243E-9</v>
      </c>
      <c r="DJ302" s="30">
        <f t="shared" si="221"/>
        <v>1.6211136735896963E-9</v>
      </c>
      <c r="DK302" s="30">
        <f t="shared" si="222"/>
        <v>1.6211136778968747E-9</v>
      </c>
      <c r="DL302" s="30">
        <f t="shared" si="223"/>
        <v>1.6211136778969124E-9</v>
      </c>
      <c r="DN302" s="36">
        <v>8.1400000000000004E-9</v>
      </c>
      <c r="DO302" s="36">
        <v>4.8957879117000003</v>
      </c>
      <c r="DP302" s="36">
        <v>1567.7322542813999</v>
      </c>
      <c r="DQ302" s="30">
        <f t="shared" si="224"/>
        <v>-6.4552844311658455E-9</v>
      </c>
      <c r="DR302" s="30">
        <f t="shared" si="225"/>
        <v>-6.4547052070853066E-9</v>
      </c>
      <c r="DS302" s="30">
        <f t="shared" si="226"/>
        <v>-6.4547052030566227E-9</v>
      </c>
      <c r="DT302" s="30">
        <f t="shared" si="227"/>
        <v>-6.4547052030565871E-9</v>
      </c>
      <c r="DV302" s="36"/>
      <c r="DW302" s="36"/>
      <c r="DX302" s="36"/>
      <c r="ED302" s="36"/>
      <c r="EE302" s="36"/>
      <c r="EF302" s="36"/>
      <c r="EL302" s="36"/>
      <c r="EM302" s="36"/>
      <c r="EN302" s="36"/>
      <c r="ET302" s="36"/>
      <c r="EU302" s="36"/>
      <c r="EV302" s="36"/>
    </row>
    <row r="303" spans="14:152" s="30" customFormat="1" ht="12.75">
      <c r="N303" s="36">
        <v>1.651E-8</v>
      </c>
      <c r="O303" s="36">
        <v>0.63598292839000004</v>
      </c>
      <c r="P303" s="36">
        <v>17.4084877393</v>
      </c>
      <c r="Q303" s="30">
        <f t="shared" si="212"/>
        <v>1.4165349469964339E-8</v>
      </c>
      <c r="R303" s="30">
        <f t="shared" si="213"/>
        <v>1.4165360469301619E-8</v>
      </c>
      <c r="S303" s="30">
        <f t="shared" si="214"/>
        <v>1.4165360469378117E-8</v>
      </c>
      <c r="T303" s="30">
        <f t="shared" si="215"/>
        <v>1.4165360469378117E-8</v>
      </c>
      <c r="V303" s="36">
        <v>2.16E-9</v>
      </c>
      <c r="W303" s="36">
        <v>5.8294133416399996</v>
      </c>
      <c r="X303" s="36">
        <v>1567.7322542813999</v>
      </c>
      <c r="Y303" s="30">
        <f t="shared" si="216"/>
        <v>-2.0767133643640106E-9</v>
      </c>
      <c r="Z303" s="30">
        <f t="shared" si="217"/>
        <v>-2.0767827321030144E-9</v>
      </c>
      <c r="AA303" s="30">
        <f t="shared" si="218"/>
        <v>-2.0767827325853533E-9</v>
      </c>
      <c r="AB303" s="30">
        <f t="shared" si="219"/>
        <v>-2.0767827325853575E-9</v>
      </c>
      <c r="AD303" s="36"/>
      <c r="AE303" s="36"/>
      <c r="AF303" s="36"/>
      <c r="AL303" s="36"/>
      <c r="AM303" s="36"/>
      <c r="AN303" s="36"/>
      <c r="AT303" s="36"/>
      <c r="AU303" s="36"/>
      <c r="AV303" s="36"/>
      <c r="BB303" s="36"/>
      <c r="BC303" s="36"/>
      <c r="BD303" s="36"/>
      <c r="BJ303" s="36"/>
      <c r="BK303" s="36"/>
      <c r="BL303" s="36"/>
      <c r="BR303" s="36"/>
      <c r="BS303" s="36"/>
      <c r="BT303" s="36"/>
      <c r="BZ303" s="36"/>
      <c r="CA303" s="36"/>
      <c r="CB303" s="36"/>
      <c r="CH303" s="36"/>
      <c r="CI303" s="36"/>
      <c r="CJ303" s="36"/>
      <c r="CP303" s="36"/>
      <c r="CQ303" s="36"/>
      <c r="CR303" s="36"/>
      <c r="CX303" s="36"/>
      <c r="CY303" s="36"/>
      <c r="CZ303" s="36"/>
      <c r="DF303" s="36">
        <v>2.6149999999999999E-8</v>
      </c>
      <c r="DG303" s="36">
        <v>0.20732170653000001</v>
      </c>
      <c r="DH303" s="36">
        <v>35.424722652100002</v>
      </c>
      <c r="DI303" s="30">
        <f t="shared" si="220"/>
        <v>2.6148444651208601E-8</v>
      </c>
      <c r="DJ303" s="30">
        <f t="shared" si="221"/>
        <v>2.6148445403843448E-8</v>
      </c>
      <c r="DK303" s="30">
        <f t="shared" si="222"/>
        <v>2.6148445403848683E-8</v>
      </c>
      <c r="DL303" s="30">
        <f t="shared" si="223"/>
        <v>2.6148445403848683E-8</v>
      </c>
      <c r="DN303" s="36">
        <v>6.24E-9</v>
      </c>
      <c r="DO303" s="36">
        <v>0.61631100565999997</v>
      </c>
      <c r="DP303" s="36">
        <v>1176.7017984094</v>
      </c>
      <c r="DQ303" s="30">
        <f t="shared" si="224"/>
        <v>5.8059393730508251E-9</v>
      </c>
      <c r="DR303" s="30">
        <f t="shared" si="225"/>
        <v>5.8061398136697998E-9</v>
      </c>
      <c r="DS303" s="30">
        <f t="shared" si="226"/>
        <v>5.8061398150636669E-9</v>
      </c>
      <c r="DT303" s="30">
        <f t="shared" si="227"/>
        <v>5.8061398150636793E-9</v>
      </c>
      <c r="DV303" s="36"/>
      <c r="DW303" s="36"/>
      <c r="DX303" s="36"/>
      <c r="ED303" s="36"/>
      <c r="EE303" s="36"/>
      <c r="EF303" s="36"/>
      <c r="EL303" s="36"/>
      <c r="EM303" s="36"/>
      <c r="EN303" s="36"/>
      <c r="ET303" s="36"/>
      <c r="EU303" s="36"/>
      <c r="EV303" s="36"/>
    </row>
    <row r="304" spans="14:152" s="30" customFormat="1" ht="12.75">
      <c r="N304" s="36">
        <v>1.8259999999999999E-8</v>
      </c>
      <c r="O304" s="36">
        <v>0.31592311030999998</v>
      </c>
      <c r="P304" s="36">
        <v>124.433415221</v>
      </c>
      <c r="Q304" s="30">
        <f t="shared" si="212"/>
        <v>1.6997701830431388E-8</v>
      </c>
      <c r="R304" s="30">
        <f t="shared" si="213"/>
        <v>1.6997639982916952E-8</v>
      </c>
      <c r="S304" s="30">
        <f t="shared" si="214"/>
        <v>1.6997639982486812E-8</v>
      </c>
      <c r="T304" s="30">
        <f t="shared" si="215"/>
        <v>1.6997639982486808E-8</v>
      </c>
      <c r="V304" s="36">
        <v>2.9499999999999999E-9</v>
      </c>
      <c r="W304" s="36">
        <v>4.7019474709500004</v>
      </c>
      <c r="X304" s="36">
        <v>3067.9394693482</v>
      </c>
      <c r="Y304" s="30">
        <f t="shared" si="216"/>
        <v>2.8524339312323396E-9</v>
      </c>
      <c r="Z304" s="30">
        <f t="shared" si="217"/>
        <v>2.8526058349259515E-9</v>
      </c>
      <c r="AA304" s="30">
        <f t="shared" si="218"/>
        <v>2.8526058361209868E-9</v>
      </c>
      <c r="AB304" s="30">
        <f t="shared" si="219"/>
        <v>2.8526058361209951E-9</v>
      </c>
      <c r="AD304" s="36"/>
      <c r="AE304" s="36"/>
      <c r="AF304" s="36"/>
      <c r="AL304" s="36"/>
      <c r="AM304" s="36"/>
      <c r="AN304" s="36"/>
      <c r="AT304" s="36"/>
      <c r="AU304" s="36"/>
      <c r="AV304" s="36"/>
      <c r="BB304" s="36"/>
      <c r="BC304" s="36"/>
      <c r="BD304" s="36"/>
      <c r="BJ304" s="36"/>
      <c r="BK304" s="36"/>
      <c r="BL304" s="36"/>
      <c r="BR304" s="36"/>
      <c r="BS304" s="36"/>
      <c r="BT304" s="36"/>
      <c r="BZ304" s="36"/>
      <c r="CA304" s="36"/>
      <c r="CB304" s="36"/>
      <c r="CH304" s="36"/>
      <c r="CI304" s="36"/>
      <c r="CJ304" s="36"/>
      <c r="CP304" s="36"/>
      <c r="CQ304" s="36"/>
      <c r="CR304" s="36"/>
      <c r="CX304" s="36"/>
      <c r="CY304" s="36"/>
      <c r="CZ304" s="36"/>
      <c r="DF304" s="36">
        <v>2.9709999999999999E-8</v>
      </c>
      <c r="DG304" s="36">
        <v>1.2879509465300001</v>
      </c>
      <c r="DH304" s="36">
        <v>1023.9572075371</v>
      </c>
      <c r="DI304" s="30">
        <f t="shared" si="220"/>
        <v>-9.4284888589114397E-9</v>
      </c>
      <c r="DJ304" s="30">
        <f t="shared" si="221"/>
        <v>-9.4263394865678741E-9</v>
      </c>
      <c r="DK304" s="30">
        <f t="shared" si="222"/>
        <v>-9.4263394716192564E-9</v>
      </c>
      <c r="DL304" s="30">
        <f t="shared" si="223"/>
        <v>-9.4263394716191058E-9</v>
      </c>
      <c r="DN304" s="36">
        <v>6E-9</v>
      </c>
      <c r="DO304" s="36">
        <v>3.2091832228500001</v>
      </c>
      <c r="DP304" s="36">
        <v>1098.7388061044001</v>
      </c>
      <c r="DQ304" s="30">
        <f t="shared" si="224"/>
        <v>-5.8002813016413167E-9</v>
      </c>
      <c r="DR304" s="30">
        <f t="shared" si="225"/>
        <v>-5.8004069494633224E-9</v>
      </c>
      <c r="DS304" s="30">
        <f t="shared" si="226"/>
        <v>-5.8004069503370402E-9</v>
      </c>
      <c r="DT304" s="30">
        <f t="shared" si="227"/>
        <v>-5.8004069503370493E-9</v>
      </c>
      <c r="DV304" s="36"/>
      <c r="DW304" s="36"/>
      <c r="DX304" s="36"/>
      <c r="ED304" s="36"/>
      <c r="EE304" s="36"/>
      <c r="EF304" s="36"/>
      <c r="EL304" s="36"/>
      <c r="EM304" s="36"/>
      <c r="EN304" s="36"/>
      <c r="ET304" s="36"/>
      <c r="EU304" s="36"/>
      <c r="EV304" s="36"/>
    </row>
    <row r="305" spans="14:152" s="30" customFormat="1" ht="12.75">
      <c r="N305" s="36">
        <v>2.0409999999999999E-8</v>
      </c>
      <c r="O305" s="36">
        <v>0.15617294873000001</v>
      </c>
      <c r="P305" s="36">
        <v>598.8434893694</v>
      </c>
      <c r="Q305" s="30">
        <f t="shared" si="212"/>
        <v>-2.0404803661837147E-8</v>
      </c>
      <c r="R305" s="30">
        <f t="shared" si="213"/>
        <v>-2.0404783094784621E-8</v>
      </c>
      <c r="S305" s="30">
        <f t="shared" si="214"/>
        <v>-2.0404783094641443E-8</v>
      </c>
      <c r="T305" s="30">
        <f t="shared" si="215"/>
        <v>-2.040478309464144E-8</v>
      </c>
      <c r="V305" s="36">
        <v>2.0599999999999999E-9</v>
      </c>
      <c r="W305" s="36">
        <v>4.9818423095900002</v>
      </c>
      <c r="X305" s="36">
        <v>1357.6145525811</v>
      </c>
      <c r="Y305" s="30">
        <f t="shared" si="216"/>
        <v>-1.7047818598834775E-9</v>
      </c>
      <c r="Z305" s="30">
        <f t="shared" si="217"/>
        <v>-1.7048988188992434E-9</v>
      </c>
      <c r="AA305" s="30">
        <f t="shared" si="218"/>
        <v>-1.7048988197126078E-9</v>
      </c>
      <c r="AB305" s="30">
        <f t="shared" si="219"/>
        <v>-1.7048988197126138E-9</v>
      </c>
      <c r="AD305" s="36"/>
      <c r="AE305" s="36"/>
      <c r="AF305" s="36"/>
      <c r="AL305" s="36"/>
      <c r="AM305" s="36"/>
      <c r="AN305" s="36"/>
      <c r="AT305" s="36"/>
      <c r="AU305" s="36"/>
      <c r="AV305" s="36"/>
      <c r="BB305" s="36"/>
      <c r="BC305" s="36"/>
      <c r="BD305" s="36"/>
      <c r="BJ305" s="36"/>
      <c r="BK305" s="36"/>
      <c r="BL305" s="36"/>
      <c r="BR305" s="36"/>
      <c r="BS305" s="36"/>
      <c r="BT305" s="36"/>
      <c r="BZ305" s="36"/>
      <c r="CA305" s="36"/>
      <c r="CB305" s="36"/>
      <c r="CH305" s="36"/>
      <c r="CI305" s="36"/>
      <c r="CJ305" s="36"/>
      <c r="CP305" s="36"/>
      <c r="CQ305" s="36"/>
      <c r="CR305" s="36"/>
      <c r="CX305" s="36"/>
      <c r="CY305" s="36"/>
      <c r="CZ305" s="36"/>
      <c r="DF305" s="36">
        <v>2.571E-8</v>
      </c>
      <c r="DG305" s="36">
        <v>2.0181713350199999</v>
      </c>
      <c r="DH305" s="36">
        <v>1514.2912967165</v>
      </c>
      <c r="DI305" s="30">
        <f t="shared" si="220"/>
        <v>2.5594699245625193E-8</v>
      </c>
      <c r="DJ305" s="30">
        <f t="shared" si="221"/>
        <v>2.5594424687737357E-8</v>
      </c>
      <c r="DK305" s="30">
        <f t="shared" si="222"/>
        <v>2.5594424685826735E-8</v>
      </c>
      <c r="DL305" s="30">
        <f t="shared" si="223"/>
        <v>2.5594424685826716E-8</v>
      </c>
      <c r="DN305" s="36">
        <v>7.1699999999999998E-9</v>
      </c>
      <c r="DO305" s="36">
        <v>1.8234906448999999</v>
      </c>
      <c r="DP305" s="36">
        <v>3171.0322435667999</v>
      </c>
      <c r="DQ305" s="30">
        <f t="shared" si="224"/>
        <v>-7.1608354582377644E-9</v>
      </c>
      <c r="DR305" s="30">
        <f t="shared" si="225"/>
        <v>-7.1607496406296079E-9</v>
      </c>
      <c r="DS305" s="30">
        <f t="shared" si="226"/>
        <v>-7.1607496400313735E-9</v>
      </c>
      <c r="DT305" s="30">
        <f t="shared" si="227"/>
        <v>-7.1607496400313693E-9</v>
      </c>
      <c r="DV305" s="36"/>
      <c r="DW305" s="36"/>
      <c r="DX305" s="36"/>
      <c r="ED305" s="36"/>
      <c r="EE305" s="36"/>
      <c r="EF305" s="36"/>
      <c r="EL305" s="36"/>
      <c r="EM305" s="36"/>
      <c r="EN305" s="36"/>
      <c r="ET305" s="36"/>
      <c r="EU305" s="36"/>
      <c r="EV305" s="36"/>
    </row>
    <row r="306" spans="14:152" s="30" customFormat="1" ht="12.75">
      <c r="N306" s="36">
        <v>1.494E-8</v>
      </c>
      <c r="O306" s="36">
        <v>3.8141802512999998</v>
      </c>
      <c r="P306" s="36">
        <v>319.5732633943</v>
      </c>
      <c r="Q306" s="30">
        <f t="shared" si="212"/>
        <v>-6.7859157002737678E-9</v>
      </c>
      <c r="R306" s="30">
        <f t="shared" si="213"/>
        <v>-6.7855988005643761E-9</v>
      </c>
      <c r="S306" s="30">
        <f t="shared" si="214"/>
        <v>-6.7855987983603972E-9</v>
      </c>
      <c r="T306" s="30">
        <f t="shared" si="215"/>
        <v>-6.785598798360374E-9</v>
      </c>
      <c r="V306" s="36">
        <v>2.0200000000000001E-9</v>
      </c>
      <c r="W306" s="36">
        <v>1.3243944404500001</v>
      </c>
      <c r="X306" s="36">
        <v>4326.3934009738005</v>
      </c>
      <c r="Y306" s="30">
        <f t="shared" si="216"/>
        <v>-1.5802279305602169E-9</v>
      </c>
      <c r="Z306" s="30">
        <f t="shared" si="217"/>
        <v>-1.5798222680852574E-9</v>
      </c>
      <c r="AA306" s="30">
        <f t="shared" si="218"/>
        <v>-1.5798222652633901E-9</v>
      </c>
      <c r="AB306" s="30">
        <f t="shared" si="219"/>
        <v>-1.5798222652633634E-9</v>
      </c>
      <c r="AD306" s="36"/>
      <c r="AE306" s="36"/>
      <c r="AF306" s="36"/>
      <c r="AL306" s="36"/>
      <c r="AM306" s="36"/>
      <c r="AN306" s="36"/>
      <c r="AT306" s="36"/>
      <c r="AU306" s="36"/>
      <c r="AV306" s="36"/>
      <c r="BB306" s="36"/>
      <c r="BC306" s="36"/>
      <c r="BD306" s="36"/>
      <c r="BJ306" s="36"/>
      <c r="BK306" s="36"/>
      <c r="BL306" s="36"/>
      <c r="BR306" s="36"/>
      <c r="BS306" s="36"/>
      <c r="BT306" s="36"/>
      <c r="BZ306" s="36"/>
      <c r="CA306" s="36"/>
      <c r="CB306" s="36"/>
      <c r="CH306" s="36"/>
      <c r="CI306" s="36"/>
      <c r="CJ306" s="36"/>
      <c r="CP306" s="36"/>
      <c r="CQ306" s="36"/>
      <c r="CR306" s="36"/>
      <c r="CX306" s="36"/>
      <c r="CY306" s="36"/>
      <c r="CZ306" s="36"/>
      <c r="DF306" s="36">
        <v>2.592E-8</v>
      </c>
      <c r="DG306" s="36">
        <v>0.487902212</v>
      </c>
      <c r="DH306" s="36">
        <v>195.13984817330001</v>
      </c>
      <c r="DI306" s="30">
        <f t="shared" si="220"/>
        <v>2.1479184909853697E-8</v>
      </c>
      <c r="DJ306" s="30">
        <f t="shared" si="221"/>
        <v>2.1478973979275918E-8</v>
      </c>
      <c r="DK306" s="30">
        <f t="shared" si="222"/>
        <v>2.1478973977808923E-8</v>
      </c>
      <c r="DL306" s="30">
        <f t="shared" si="223"/>
        <v>2.1478973977808913E-8</v>
      </c>
      <c r="DN306" s="36">
        <v>6.5100000000000001E-9</v>
      </c>
      <c r="DO306" s="36">
        <v>4.1441931749099998</v>
      </c>
      <c r="DP306" s="36">
        <v>2847.5268269093999</v>
      </c>
      <c r="DQ306" s="30">
        <f t="shared" si="224"/>
        <v>3.932259650004773E-9</v>
      </c>
      <c r="DR306" s="30">
        <f t="shared" si="225"/>
        <v>3.9333602306138248E-9</v>
      </c>
      <c r="DS306" s="30">
        <f t="shared" si="226"/>
        <v>3.9333602382675202E-9</v>
      </c>
      <c r="DT306" s="30">
        <f t="shared" si="227"/>
        <v>3.9333602382675939E-9</v>
      </c>
      <c r="DV306" s="36"/>
      <c r="DW306" s="36"/>
      <c r="DX306" s="36"/>
      <c r="ED306" s="36"/>
      <c r="EE306" s="36"/>
      <c r="EF306" s="36"/>
      <c r="EL306" s="36"/>
      <c r="EM306" s="36"/>
      <c r="EN306" s="36"/>
      <c r="ET306" s="36"/>
      <c r="EU306" s="36"/>
      <c r="EV306" s="36"/>
    </row>
    <row r="307" spans="14:152" s="30" customFormat="1" ht="12.75">
      <c r="N307" s="36">
        <v>1.5510000000000001E-8</v>
      </c>
      <c r="O307" s="36">
        <v>5.2520152860499998</v>
      </c>
      <c r="P307" s="36">
        <v>437.64389113990001</v>
      </c>
      <c r="Q307" s="30">
        <f t="shared" si="212"/>
        <v>-1.4741432418060701E-8</v>
      </c>
      <c r="R307" s="30">
        <f t="shared" si="213"/>
        <v>-1.4741275190512319E-8</v>
      </c>
      <c r="S307" s="30">
        <f t="shared" si="214"/>
        <v>-1.4741275189418781E-8</v>
      </c>
      <c r="T307" s="30">
        <f t="shared" si="215"/>
        <v>-1.4741275189418771E-8</v>
      </c>
      <c r="V307" s="36">
        <v>2.2699999999999998E-9</v>
      </c>
      <c r="W307" s="36">
        <v>0.78540105704999996</v>
      </c>
      <c r="X307" s="36">
        <v>59.803745040300001</v>
      </c>
      <c r="Y307" s="30">
        <f t="shared" si="216"/>
        <v>2.0402334053795587E-9</v>
      </c>
      <c r="Z307" s="30">
        <f t="shared" si="217"/>
        <v>2.0402378393455705E-9</v>
      </c>
      <c r="AA307" s="30">
        <f t="shared" si="218"/>
        <v>2.0402378393764078E-9</v>
      </c>
      <c r="AB307" s="30">
        <f t="shared" si="219"/>
        <v>2.0402378393764078E-9</v>
      </c>
      <c r="AD307" s="36"/>
      <c r="AE307" s="36"/>
      <c r="AF307" s="36"/>
      <c r="AL307" s="36"/>
      <c r="AM307" s="36"/>
      <c r="AN307" s="36"/>
      <c r="AT307" s="36"/>
      <c r="AU307" s="36"/>
      <c r="AV307" s="36"/>
      <c r="BB307" s="36"/>
      <c r="BC307" s="36"/>
      <c r="BD307" s="36"/>
      <c r="BJ307" s="36"/>
      <c r="BK307" s="36"/>
      <c r="BL307" s="36"/>
      <c r="BR307" s="36"/>
      <c r="BS307" s="36"/>
      <c r="BT307" s="36"/>
      <c r="BZ307" s="36"/>
      <c r="CA307" s="36"/>
      <c r="CB307" s="36"/>
      <c r="CH307" s="36"/>
      <c r="CI307" s="36"/>
      <c r="CJ307" s="36"/>
      <c r="CP307" s="36"/>
      <c r="CQ307" s="36"/>
      <c r="CR307" s="36"/>
      <c r="CX307" s="36"/>
      <c r="CY307" s="36"/>
      <c r="CZ307" s="36"/>
      <c r="DF307" s="36">
        <v>3.2630000000000002E-8</v>
      </c>
      <c r="DG307" s="36">
        <v>2.3882060734300001</v>
      </c>
      <c r="DH307" s="36">
        <v>836.52160719560004</v>
      </c>
      <c r="DI307" s="30">
        <f t="shared" si="220"/>
        <v>-2.049601140772066E-8</v>
      </c>
      <c r="DJ307" s="30">
        <f t="shared" si="221"/>
        <v>-2.0497593725684372E-8</v>
      </c>
      <c r="DK307" s="30">
        <f t="shared" si="222"/>
        <v>-2.0497593736688786E-8</v>
      </c>
      <c r="DL307" s="30">
        <f t="shared" si="223"/>
        <v>-2.0497593736688875E-8</v>
      </c>
      <c r="DN307" s="36">
        <v>6.2900000000000004E-9</v>
      </c>
      <c r="DO307" s="36">
        <v>1.75272560843</v>
      </c>
      <c r="DP307" s="36">
        <v>92.047073954699997</v>
      </c>
      <c r="DQ307" s="30">
        <f t="shared" si="224"/>
        <v>2.0289002074169273E-9</v>
      </c>
      <c r="DR307" s="30">
        <f t="shared" si="225"/>
        <v>2.0289410370440605E-9</v>
      </c>
      <c r="DS307" s="30">
        <f t="shared" si="226"/>
        <v>2.0289410373280221E-9</v>
      </c>
      <c r="DT307" s="30">
        <f t="shared" si="227"/>
        <v>2.0289410373280233E-9</v>
      </c>
      <c r="DV307" s="36"/>
      <c r="DW307" s="36"/>
      <c r="DX307" s="36"/>
      <c r="ED307" s="36"/>
      <c r="EE307" s="36"/>
      <c r="EF307" s="36"/>
      <c r="EL307" s="36"/>
      <c r="EM307" s="36"/>
      <c r="EN307" s="36"/>
      <c r="ET307" s="36"/>
      <c r="EU307" s="36"/>
      <c r="EV307" s="36"/>
    </row>
    <row r="308" spans="14:152" s="30" customFormat="1" ht="12.75">
      <c r="N308" s="36">
        <v>1.852E-8</v>
      </c>
      <c r="O308" s="36">
        <v>2.3613081246199998</v>
      </c>
      <c r="P308" s="36">
        <v>37.872403206900003</v>
      </c>
      <c r="Q308" s="30">
        <f t="shared" si="212"/>
        <v>-1.015754248459E-8</v>
      </c>
      <c r="R308" s="30">
        <f t="shared" si="213"/>
        <v>-1.0157498789431581E-8</v>
      </c>
      <c r="S308" s="30">
        <f t="shared" si="214"/>
        <v>-1.0157498789127683E-8</v>
      </c>
      <c r="T308" s="30">
        <f t="shared" si="215"/>
        <v>-1.0157498789127683E-8</v>
      </c>
      <c r="V308" s="36">
        <v>2.3699999999999999E-9</v>
      </c>
      <c r="W308" s="36">
        <v>5.5692689769300001</v>
      </c>
      <c r="X308" s="36">
        <v>2943.5060541272001</v>
      </c>
      <c r="Y308" s="30">
        <f t="shared" si="216"/>
        <v>-5.7338478693843547E-10</v>
      </c>
      <c r="Z308" s="30">
        <f t="shared" si="217"/>
        <v>-5.7288047414646628E-10</v>
      </c>
      <c r="AA308" s="30">
        <f t="shared" si="218"/>
        <v>-5.728804706389807E-10</v>
      </c>
      <c r="AB308" s="30">
        <f t="shared" si="219"/>
        <v>-5.7288047063894803E-10</v>
      </c>
      <c r="AD308" s="36"/>
      <c r="AE308" s="36"/>
      <c r="AF308" s="36"/>
      <c r="AL308" s="36"/>
      <c r="AM308" s="36"/>
      <c r="AN308" s="36"/>
      <c r="AT308" s="36"/>
      <c r="AU308" s="36"/>
      <c r="AV308" s="36"/>
      <c r="BB308" s="36"/>
      <c r="BC308" s="36"/>
      <c r="BD308" s="36"/>
      <c r="BJ308" s="36"/>
      <c r="BK308" s="36"/>
      <c r="BL308" s="36"/>
      <c r="BR308" s="36"/>
      <c r="BS308" s="36"/>
      <c r="BT308" s="36"/>
      <c r="BZ308" s="36"/>
      <c r="CA308" s="36"/>
      <c r="CB308" s="36"/>
      <c r="CH308" s="36"/>
      <c r="CI308" s="36"/>
      <c r="CJ308" s="36"/>
      <c r="CP308" s="36"/>
      <c r="CQ308" s="36"/>
      <c r="CR308" s="36"/>
      <c r="CX308" s="36"/>
      <c r="CY308" s="36"/>
      <c r="CZ308" s="36"/>
      <c r="DF308" s="36">
        <v>2.501E-8</v>
      </c>
      <c r="DG308" s="36">
        <v>0.21653750026999999</v>
      </c>
      <c r="DH308" s="36">
        <v>465.95506679120001</v>
      </c>
      <c r="DI308" s="30">
        <f t="shared" si="220"/>
        <v>-1.7874523837549497E-8</v>
      </c>
      <c r="DJ308" s="30">
        <f t="shared" si="221"/>
        <v>-1.7875131091341805E-8</v>
      </c>
      <c r="DK308" s="30">
        <f t="shared" si="222"/>
        <v>-1.7875131095565048E-8</v>
      </c>
      <c r="DL308" s="30">
        <f t="shared" si="223"/>
        <v>-1.7875131095565088E-8</v>
      </c>
      <c r="DN308" s="36">
        <v>6.2600000000000003E-9</v>
      </c>
      <c r="DO308" s="36">
        <v>3.5314608221700001</v>
      </c>
      <c r="DP308" s="36">
        <v>3067.9394693482</v>
      </c>
      <c r="DQ308" s="30">
        <f t="shared" si="224"/>
        <v>3.8292702088742749E-9</v>
      </c>
      <c r="DR308" s="30">
        <f t="shared" si="225"/>
        <v>3.8281381852180945E-9</v>
      </c>
      <c r="DS308" s="30">
        <f t="shared" si="226"/>
        <v>3.8281381773444145E-9</v>
      </c>
      <c r="DT308" s="30">
        <f t="shared" si="227"/>
        <v>3.8281381773443616E-9</v>
      </c>
      <c r="DV308" s="36"/>
      <c r="DW308" s="36"/>
      <c r="DX308" s="36"/>
      <c r="ED308" s="36"/>
      <c r="EE308" s="36"/>
      <c r="EF308" s="36"/>
      <c r="EL308" s="36"/>
      <c r="EM308" s="36"/>
      <c r="EN308" s="36"/>
      <c r="ET308" s="36"/>
      <c r="EU308" s="36"/>
      <c r="EV308" s="36"/>
    </row>
    <row r="309" spans="14:152" s="30" customFormat="1" ht="12.75">
      <c r="N309" s="36">
        <v>1.466E-8</v>
      </c>
      <c r="O309" s="36">
        <v>1.7292638088100001</v>
      </c>
      <c r="P309" s="36">
        <v>59.803745040300001</v>
      </c>
      <c r="Q309" s="30">
        <f t="shared" si="212"/>
        <v>2.5252628648589329E-9</v>
      </c>
      <c r="R309" s="30">
        <f t="shared" si="213"/>
        <v>2.5253272067190694E-9</v>
      </c>
      <c r="S309" s="30">
        <f t="shared" si="214"/>
        <v>2.5253272071665546E-9</v>
      </c>
      <c r="T309" s="30">
        <f t="shared" si="215"/>
        <v>2.5253272071665579E-9</v>
      </c>
      <c r="V309" s="36">
        <v>2.0700000000000001E-9</v>
      </c>
      <c r="W309" s="36">
        <v>7.9070153980000002E-2</v>
      </c>
      <c r="X309" s="36">
        <v>5223.6939198022001</v>
      </c>
      <c r="Y309" s="30">
        <f t="shared" si="216"/>
        <v>-1.6969699487533546E-9</v>
      </c>
      <c r="Z309" s="30">
        <f t="shared" si="217"/>
        <v>-1.6965084837349426E-9</v>
      </c>
      <c r="AA309" s="30">
        <f t="shared" si="218"/>
        <v>-1.6965084805246581E-9</v>
      </c>
      <c r="AB309" s="30">
        <f t="shared" si="219"/>
        <v>-1.6965084805246286E-9</v>
      </c>
      <c r="AD309" s="36"/>
      <c r="AE309" s="36"/>
      <c r="AF309" s="36"/>
      <c r="AL309" s="36"/>
      <c r="AM309" s="36"/>
      <c r="AN309" s="36"/>
      <c r="AT309" s="36"/>
      <c r="AU309" s="36"/>
      <c r="AV309" s="36"/>
      <c r="BB309" s="36"/>
      <c r="BC309" s="36"/>
      <c r="BD309" s="36"/>
      <c r="BJ309" s="36"/>
      <c r="BK309" s="36"/>
      <c r="BL309" s="36"/>
      <c r="BR309" s="36"/>
      <c r="BS309" s="36"/>
      <c r="BT309" s="36"/>
      <c r="BZ309" s="36"/>
      <c r="CA309" s="36"/>
      <c r="CB309" s="36"/>
      <c r="CH309" s="36"/>
      <c r="CI309" s="36"/>
      <c r="CJ309" s="36"/>
      <c r="CP309" s="36"/>
      <c r="CQ309" s="36"/>
      <c r="CR309" s="36"/>
      <c r="CX309" s="36"/>
      <c r="CY309" s="36"/>
      <c r="CZ309" s="36"/>
      <c r="DF309" s="36">
        <v>2.4509999999999999E-8</v>
      </c>
      <c r="DG309" s="36">
        <v>5.5855948976800001</v>
      </c>
      <c r="DH309" s="36">
        <v>544.66881862160005</v>
      </c>
      <c r="DI309" s="30">
        <f t="shared" si="220"/>
        <v>-2.0555880709732312E-8</v>
      </c>
      <c r="DJ309" s="30">
        <f t="shared" si="221"/>
        <v>-2.0555338999522565E-8</v>
      </c>
      <c r="DK309" s="30">
        <f t="shared" si="222"/>
        <v>-2.0555338995754965E-8</v>
      </c>
      <c r="DL309" s="30">
        <f t="shared" si="223"/>
        <v>-2.0555338995754936E-8</v>
      </c>
      <c r="DN309" s="36">
        <v>6.6700000000000003E-9</v>
      </c>
      <c r="DO309" s="36">
        <v>4.2297461115799999</v>
      </c>
      <c r="DP309" s="36">
        <v>4539.6924964117998</v>
      </c>
      <c r="DQ309" s="30">
        <f t="shared" si="224"/>
        <v>-3.3174201796346371E-9</v>
      </c>
      <c r="DR309" s="30">
        <f t="shared" si="225"/>
        <v>-3.3193770978172996E-9</v>
      </c>
      <c r="DS309" s="30">
        <f t="shared" si="226"/>
        <v>-3.3193771114259315E-9</v>
      </c>
      <c r="DT309" s="30">
        <f t="shared" si="227"/>
        <v>-3.3193771114260345E-9</v>
      </c>
      <c r="DV309" s="36"/>
      <c r="DW309" s="36"/>
      <c r="DX309" s="36"/>
      <c r="ED309" s="36"/>
      <c r="EE309" s="36"/>
      <c r="EF309" s="36"/>
      <c r="EL309" s="36"/>
      <c r="EM309" s="36"/>
      <c r="EN309" s="36"/>
      <c r="ET309" s="36"/>
      <c r="EU309" s="36"/>
      <c r="EV309" s="36"/>
    </row>
    <row r="310" spans="14:152" s="30" customFormat="1" ht="12.75">
      <c r="N310" s="36">
        <v>1.417E-8</v>
      </c>
      <c r="O310" s="36">
        <v>5.8227326708599998</v>
      </c>
      <c r="P310" s="36">
        <v>81.752133216199994</v>
      </c>
      <c r="Q310" s="30">
        <f t="shared" si="212"/>
        <v>8.6549512645628676E-9</v>
      </c>
      <c r="R310" s="30">
        <f t="shared" si="213"/>
        <v>8.6548829282024363E-9</v>
      </c>
      <c r="S310" s="30">
        <f t="shared" si="214"/>
        <v>8.6548829277271697E-9</v>
      </c>
      <c r="T310" s="30">
        <f t="shared" si="215"/>
        <v>8.6548829277271614E-9</v>
      </c>
      <c r="V310" s="36">
        <v>1.99E-9</v>
      </c>
      <c r="W310" s="36">
        <v>3.3050181865599999</v>
      </c>
      <c r="X310" s="36">
        <v>4120.2078525365996</v>
      </c>
      <c r="Y310" s="30">
        <f t="shared" si="216"/>
        <v>1.5345020321130258E-9</v>
      </c>
      <c r="Z310" s="30">
        <f t="shared" si="217"/>
        <v>1.5341130191557801E-9</v>
      </c>
      <c r="AA310" s="30">
        <f t="shared" si="218"/>
        <v>1.5341130164497729E-9</v>
      </c>
      <c r="AB310" s="30">
        <f t="shared" si="219"/>
        <v>1.5341130164497549E-9</v>
      </c>
      <c r="AD310" s="36"/>
      <c r="AE310" s="36"/>
      <c r="AF310" s="36"/>
      <c r="AL310" s="36"/>
      <c r="AM310" s="36"/>
      <c r="AN310" s="36"/>
      <c r="AT310" s="36"/>
      <c r="AU310" s="36"/>
      <c r="AV310" s="36"/>
      <c r="BB310" s="36"/>
      <c r="BC310" s="36"/>
      <c r="BD310" s="36"/>
      <c r="BJ310" s="36"/>
      <c r="BK310" s="36"/>
      <c r="BL310" s="36"/>
      <c r="BR310" s="36"/>
      <c r="BS310" s="36"/>
      <c r="BT310" s="36"/>
      <c r="BZ310" s="36"/>
      <c r="CA310" s="36"/>
      <c r="CB310" s="36"/>
      <c r="CH310" s="36"/>
      <c r="CI310" s="36"/>
      <c r="CJ310" s="36"/>
      <c r="CP310" s="36"/>
      <c r="CQ310" s="36"/>
      <c r="CR310" s="36"/>
      <c r="CX310" s="36"/>
      <c r="CY310" s="36"/>
      <c r="CZ310" s="36"/>
      <c r="DF310" s="36">
        <v>2.5349999999999999E-8</v>
      </c>
      <c r="DG310" s="36">
        <v>1.4441408661699999</v>
      </c>
      <c r="DH310" s="36">
        <v>460.53844081979997</v>
      </c>
      <c r="DI310" s="30">
        <f t="shared" si="220"/>
        <v>1.1286968285140155E-8</v>
      </c>
      <c r="DJ310" s="30">
        <f t="shared" si="221"/>
        <v>1.1286189458214874E-8</v>
      </c>
      <c r="DK310" s="30">
        <f t="shared" si="222"/>
        <v>1.1286189452798254E-8</v>
      </c>
      <c r="DL310" s="30">
        <f t="shared" si="223"/>
        <v>1.1286189452798214E-8</v>
      </c>
      <c r="DN310" s="36">
        <v>5.6500000000000001E-9</v>
      </c>
      <c r="DO310" s="36">
        <v>0.99416346033000003</v>
      </c>
      <c r="DP310" s="36">
        <v>1894.4190646765001</v>
      </c>
      <c r="DQ310" s="30">
        <f t="shared" si="224"/>
        <v>-5.6296958746074234E-9</v>
      </c>
      <c r="DR310" s="30">
        <f t="shared" si="225"/>
        <v>-5.6296282741863016E-9</v>
      </c>
      <c r="DS310" s="30">
        <f t="shared" si="226"/>
        <v>-5.6296282737157649E-9</v>
      </c>
      <c r="DT310" s="30">
        <f t="shared" si="227"/>
        <v>-5.6296282737157607E-9</v>
      </c>
      <c r="DV310" s="36"/>
      <c r="DW310" s="36"/>
      <c r="DX310" s="36"/>
      <c r="ED310" s="36"/>
      <c r="EE310" s="36"/>
      <c r="EF310" s="36"/>
      <c r="EL310" s="36"/>
      <c r="EM310" s="36"/>
      <c r="EN310" s="36"/>
      <c r="ET310" s="36"/>
      <c r="EU310" s="36"/>
      <c r="EV310" s="36"/>
    </row>
    <row r="311" spans="14:152" s="30" customFormat="1" ht="12.75">
      <c r="N311" s="36">
        <v>1.4300000000000001E-8</v>
      </c>
      <c r="O311" s="36">
        <v>1.1752880626</v>
      </c>
      <c r="P311" s="36">
        <v>440.82528487759998</v>
      </c>
      <c r="Q311" s="30">
        <f t="shared" si="212"/>
        <v>4.2518389349498224E-9</v>
      </c>
      <c r="R311" s="30">
        <f t="shared" si="213"/>
        <v>4.2513905225452211E-9</v>
      </c>
      <c r="S311" s="30">
        <f t="shared" si="214"/>
        <v>4.251390519426588E-9</v>
      </c>
      <c r="T311" s="30">
        <f t="shared" si="215"/>
        <v>4.251390519426564E-9</v>
      </c>
      <c r="V311" s="36">
        <v>1.9399999999999999E-9</v>
      </c>
      <c r="W311" s="36">
        <v>5.9552691680900001</v>
      </c>
      <c r="X311" s="36">
        <v>84.9335269539</v>
      </c>
      <c r="Y311" s="30">
        <f t="shared" si="216"/>
        <v>1.3532296174621411E-9</v>
      </c>
      <c r="Z311" s="30">
        <f t="shared" si="217"/>
        <v>1.3532208212090001E-9</v>
      </c>
      <c r="AA311" s="30">
        <f t="shared" si="218"/>
        <v>1.3532208211478237E-9</v>
      </c>
      <c r="AB311" s="30">
        <f t="shared" si="219"/>
        <v>1.3532208211478237E-9</v>
      </c>
      <c r="AD311" s="36"/>
      <c r="AE311" s="36"/>
      <c r="AF311" s="36"/>
      <c r="AL311" s="36"/>
      <c r="AM311" s="36"/>
      <c r="AN311" s="36"/>
      <c r="AT311" s="36"/>
      <c r="AU311" s="36"/>
      <c r="AV311" s="36"/>
      <c r="BB311" s="36"/>
      <c r="BC311" s="36"/>
      <c r="BD311" s="36"/>
      <c r="BJ311" s="36"/>
      <c r="BK311" s="36"/>
      <c r="BL311" s="36"/>
      <c r="BR311" s="36"/>
      <c r="BS311" s="36"/>
      <c r="BT311" s="36"/>
      <c r="BZ311" s="36"/>
      <c r="CA311" s="36"/>
      <c r="CB311" s="36"/>
      <c r="CH311" s="36"/>
      <c r="CI311" s="36"/>
      <c r="CJ311" s="36"/>
      <c r="CP311" s="36"/>
      <c r="CQ311" s="36"/>
      <c r="CR311" s="36"/>
      <c r="CX311" s="36"/>
      <c r="CY311" s="36"/>
      <c r="CZ311" s="36"/>
      <c r="DF311" s="36">
        <v>2.6659999999999999E-8</v>
      </c>
      <c r="DG311" s="36">
        <v>3.3035014548500001</v>
      </c>
      <c r="DH311" s="36">
        <v>2413.8150890326001</v>
      </c>
      <c r="DI311" s="30">
        <f t="shared" si="220"/>
        <v>-2.1137873549370455E-8</v>
      </c>
      <c r="DJ311" s="30">
        <f t="shared" si="221"/>
        <v>-2.1134951521282265E-8</v>
      </c>
      <c r="DK311" s="30">
        <f t="shared" si="222"/>
        <v>-2.1134951500957792E-8</v>
      </c>
      <c r="DL311" s="30">
        <f t="shared" si="223"/>
        <v>-2.113495150095762E-8</v>
      </c>
      <c r="DN311" s="36">
        <v>7.5200000000000005E-9</v>
      </c>
      <c r="DO311" s="36">
        <v>0.46063700149999998</v>
      </c>
      <c r="DP311" s="36">
        <v>635.23141986799999</v>
      </c>
      <c r="DQ311" s="30">
        <f t="shared" si="224"/>
        <v>-7.4958630098291746E-9</v>
      </c>
      <c r="DR311" s="30">
        <f t="shared" si="225"/>
        <v>-7.4958914932944934E-9</v>
      </c>
      <c r="DS311" s="30">
        <f t="shared" si="226"/>
        <v>-7.495891493492532E-9</v>
      </c>
      <c r="DT311" s="30">
        <f t="shared" si="227"/>
        <v>-7.4958914934925336E-9</v>
      </c>
      <c r="DV311" s="36"/>
      <c r="DW311" s="36"/>
      <c r="DX311" s="36"/>
      <c r="ED311" s="36"/>
      <c r="EE311" s="36"/>
      <c r="EF311" s="36"/>
      <c r="EL311" s="36"/>
      <c r="EM311" s="36"/>
      <c r="EN311" s="36"/>
      <c r="ET311" s="36"/>
      <c r="EU311" s="36"/>
      <c r="EV311" s="36"/>
    </row>
    <row r="312" spans="14:152" s="30" customFormat="1" ht="12.75">
      <c r="N312" s="36">
        <v>1.906E-8</v>
      </c>
      <c r="O312" s="36">
        <v>4.0689602269199998</v>
      </c>
      <c r="P312" s="36">
        <v>1819.6374661092</v>
      </c>
      <c r="Q312" s="30">
        <f t="shared" si="212"/>
        <v>1.8404447789509822E-8</v>
      </c>
      <c r="R312" s="30">
        <f t="shared" si="213"/>
        <v>1.8405119467263925E-8</v>
      </c>
      <c r="S312" s="30">
        <f t="shared" si="214"/>
        <v>1.8405119471934124E-8</v>
      </c>
      <c r="T312" s="30">
        <f t="shared" si="215"/>
        <v>1.8405119471934157E-8</v>
      </c>
      <c r="V312" s="36">
        <v>2.6599999999999999E-9</v>
      </c>
      <c r="W312" s="36">
        <v>1.58032565718</v>
      </c>
      <c r="X312" s="36">
        <v>983.11585891360005</v>
      </c>
      <c r="Y312" s="30">
        <f t="shared" si="216"/>
        <v>-1.9838671047168113E-9</v>
      </c>
      <c r="Z312" s="30">
        <f t="shared" si="217"/>
        <v>-1.983737311930325E-9</v>
      </c>
      <c r="AA312" s="30">
        <f t="shared" si="218"/>
        <v>-1.9837373110276067E-9</v>
      </c>
      <c r="AB312" s="30">
        <f t="shared" si="219"/>
        <v>-1.9837373110276005E-9</v>
      </c>
      <c r="AD312" s="36"/>
      <c r="AE312" s="36"/>
      <c r="AF312" s="36"/>
      <c r="AL312" s="36"/>
      <c r="AM312" s="36"/>
      <c r="AN312" s="36"/>
      <c r="AT312" s="36"/>
      <c r="AU312" s="36"/>
      <c r="AV312" s="36"/>
      <c r="BB312" s="36"/>
      <c r="BC312" s="36"/>
      <c r="BD312" s="36"/>
      <c r="BJ312" s="36"/>
      <c r="BK312" s="36"/>
      <c r="BL312" s="36"/>
      <c r="BR312" s="36"/>
      <c r="BS312" s="36"/>
      <c r="BT312" s="36"/>
      <c r="BZ312" s="36"/>
      <c r="CA312" s="36"/>
      <c r="CB312" s="36"/>
      <c r="CH312" s="36"/>
      <c r="CI312" s="36"/>
      <c r="CJ312" s="36"/>
      <c r="CP312" s="36"/>
      <c r="CQ312" s="36"/>
      <c r="CR312" s="36"/>
      <c r="CX312" s="36"/>
      <c r="CY312" s="36"/>
      <c r="CZ312" s="36"/>
      <c r="DF312" s="36">
        <v>2.412E-8</v>
      </c>
      <c r="DG312" s="36">
        <v>4.3675658030999998</v>
      </c>
      <c r="DH312" s="36">
        <v>1056.9342496344</v>
      </c>
      <c r="DI312" s="30">
        <f t="shared" si="220"/>
        <v>1.8821709861167836E-9</v>
      </c>
      <c r="DJ312" s="30">
        <f t="shared" si="221"/>
        <v>1.880277455065193E-9</v>
      </c>
      <c r="DK312" s="30">
        <f t="shared" si="222"/>
        <v>1.8802774418960529E-9</v>
      </c>
      <c r="DL312" s="30">
        <f t="shared" si="223"/>
        <v>1.8802774418959462E-9</v>
      </c>
      <c r="DN312" s="36">
        <v>6.2199999999999996E-9</v>
      </c>
      <c r="DO312" s="36">
        <v>1.9813681840699999</v>
      </c>
      <c r="DP312" s="36">
        <v>25565.3257234804</v>
      </c>
      <c r="DQ312" s="30">
        <f t="shared" si="224"/>
        <v>2.0787555476765759E-10</v>
      </c>
      <c r="DR312" s="30">
        <f t="shared" si="225"/>
        <v>1.9603465424167724E-10</v>
      </c>
      <c r="DS312" s="30">
        <f t="shared" si="226"/>
        <v>1.960345718881035E-10</v>
      </c>
      <c r="DT312" s="30">
        <f t="shared" si="227"/>
        <v>1.9603457188757341E-10</v>
      </c>
      <c r="DV312" s="36"/>
      <c r="DW312" s="36"/>
      <c r="DX312" s="36"/>
      <c r="ED312" s="36"/>
      <c r="EE312" s="36"/>
      <c r="EF312" s="36"/>
      <c r="EL312" s="36"/>
      <c r="EM312" s="36"/>
      <c r="EN312" s="36"/>
      <c r="ET312" s="36"/>
      <c r="EU312" s="36"/>
      <c r="EV312" s="36"/>
    </row>
    <row r="313" spans="14:152" s="30" customFormat="1" ht="12.75">
      <c r="N313" s="36">
        <v>1.397E-8</v>
      </c>
      <c r="O313" s="36">
        <v>0.26383366742999997</v>
      </c>
      <c r="P313" s="36">
        <v>50.402576179100002</v>
      </c>
      <c r="Q313" s="30">
        <f t="shared" si="212"/>
        <v>1.3968294255078864E-8</v>
      </c>
      <c r="R313" s="30">
        <f t="shared" si="213"/>
        <v>1.3968293435229587E-8</v>
      </c>
      <c r="S313" s="30">
        <f t="shared" si="214"/>
        <v>1.3968293435223886E-8</v>
      </c>
      <c r="T313" s="30">
        <f t="shared" si="215"/>
        <v>1.3968293435223886E-8</v>
      </c>
      <c r="V313" s="36">
        <v>1.9800000000000002E-9</v>
      </c>
      <c r="W313" s="36">
        <v>4.3107864170400001</v>
      </c>
      <c r="X313" s="36">
        <v>4017.1150783180001</v>
      </c>
      <c r="Y313" s="30">
        <f t="shared" si="216"/>
        <v>1.250608746517371E-9</v>
      </c>
      <c r="Z313" s="30">
        <f t="shared" si="217"/>
        <v>1.2510681093978294E-9</v>
      </c>
      <c r="AA313" s="30">
        <f t="shared" si="218"/>
        <v>1.2510681125922117E-9</v>
      </c>
      <c r="AB313" s="30">
        <f t="shared" si="219"/>
        <v>1.251068112592239E-9</v>
      </c>
      <c r="AD313" s="36"/>
      <c r="AE313" s="36"/>
      <c r="AF313" s="36"/>
      <c r="AL313" s="36"/>
      <c r="AM313" s="36"/>
      <c r="AN313" s="36"/>
      <c r="AT313" s="36"/>
      <c r="AU313" s="36"/>
      <c r="AV313" s="36"/>
      <c r="BB313" s="36"/>
      <c r="BC313" s="36"/>
      <c r="BD313" s="36"/>
      <c r="BJ313" s="36"/>
      <c r="BK313" s="36"/>
      <c r="BL313" s="36"/>
      <c r="BR313" s="36"/>
      <c r="BS313" s="36"/>
      <c r="BT313" s="36"/>
      <c r="BZ313" s="36"/>
      <c r="CA313" s="36"/>
      <c r="CB313" s="36"/>
      <c r="CH313" s="36"/>
      <c r="CI313" s="36"/>
      <c r="CJ313" s="36"/>
      <c r="CP313" s="36"/>
      <c r="CQ313" s="36"/>
      <c r="CR313" s="36"/>
      <c r="CX313" s="36"/>
      <c r="CY313" s="36"/>
      <c r="CZ313" s="36"/>
      <c r="DF313" s="36">
        <v>2.4520000000000001E-8</v>
      </c>
      <c r="DG313" s="36">
        <v>4.5381881656500003</v>
      </c>
      <c r="DH313" s="36">
        <v>514.71311156759998</v>
      </c>
      <c r="DI313" s="30">
        <f t="shared" si="220"/>
        <v>-2.7777166440984679E-9</v>
      </c>
      <c r="DJ313" s="30">
        <f t="shared" si="221"/>
        <v>-2.7767824135997868E-9</v>
      </c>
      <c r="DK313" s="30">
        <f t="shared" si="222"/>
        <v>-2.7767824071023931E-9</v>
      </c>
      <c r="DL313" s="30">
        <f t="shared" si="223"/>
        <v>-2.7767824071023389E-9</v>
      </c>
      <c r="DN313" s="36">
        <v>6.1399999999999999E-9</v>
      </c>
      <c r="DO313" s="36">
        <v>2.48275371627</v>
      </c>
      <c r="DP313" s="36">
        <v>25551.0986294787</v>
      </c>
      <c r="DQ313" s="30">
        <f t="shared" si="224"/>
        <v>3.5359798853150506E-9</v>
      </c>
      <c r="DR313" s="30">
        <f t="shared" si="225"/>
        <v>3.5264180297758225E-9</v>
      </c>
      <c r="DS313" s="30">
        <f t="shared" si="226"/>
        <v>3.526417963230677E-9</v>
      </c>
      <c r="DT313" s="30">
        <f t="shared" si="227"/>
        <v>3.5264179632301055E-9</v>
      </c>
      <c r="DV313" s="36"/>
      <c r="DW313" s="36"/>
      <c r="DX313" s="36"/>
      <c r="ED313" s="36"/>
      <c r="EE313" s="36"/>
      <c r="EF313" s="36"/>
      <c r="EL313" s="36"/>
      <c r="EM313" s="36"/>
      <c r="EN313" s="36"/>
      <c r="ET313" s="36"/>
      <c r="EU313" s="36"/>
      <c r="EV313" s="36"/>
    </row>
    <row r="314" spans="14:152" s="30" customFormat="1" ht="12.75">
      <c r="N314" s="36">
        <v>1.756E-8</v>
      </c>
      <c r="O314" s="36">
        <v>2.32977483716</v>
      </c>
      <c r="P314" s="36">
        <v>938.12990870589999</v>
      </c>
      <c r="Q314" s="30">
        <f t="shared" si="212"/>
        <v>-1.6924576730214605E-8</v>
      </c>
      <c r="R314" s="30">
        <f t="shared" si="213"/>
        <v>-1.6924903863123886E-8</v>
      </c>
      <c r="S314" s="30">
        <f t="shared" si="214"/>
        <v>-1.6924903865398742E-8</v>
      </c>
      <c r="T314" s="30">
        <f t="shared" si="215"/>
        <v>-1.6924903865398759E-8</v>
      </c>
      <c r="V314" s="36">
        <v>1.9800000000000002E-9</v>
      </c>
      <c r="W314" s="36">
        <v>0.30166351365999999</v>
      </c>
      <c r="X314" s="36">
        <v>1166.4068576709001</v>
      </c>
      <c r="Y314" s="30">
        <f t="shared" si="216"/>
        <v>1.9663194629781062E-9</v>
      </c>
      <c r="Z314" s="30">
        <f t="shared" si="217"/>
        <v>1.9663396471138849E-9</v>
      </c>
      <c r="AA314" s="30">
        <f t="shared" si="218"/>
        <v>1.9663396472542095E-9</v>
      </c>
      <c r="AB314" s="30">
        <f t="shared" si="219"/>
        <v>1.9663396472542107E-9</v>
      </c>
      <c r="AD314" s="36"/>
      <c r="AE314" s="36"/>
      <c r="AF314" s="36"/>
      <c r="AL314" s="36"/>
      <c r="AM314" s="36"/>
      <c r="AN314" s="36"/>
      <c r="AT314" s="36"/>
      <c r="AU314" s="36"/>
      <c r="AV314" s="36"/>
      <c r="BB314" s="36"/>
      <c r="BC314" s="36"/>
      <c r="BD314" s="36"/>
      <c r="BJ314" s="36"/>
      <c r="BK314" s="36"/>
      <c r="BL314" s="36"/>
      <c r="BR314" s="36"/>
      <c r="BS314" s="36"/>
      <c r="BT314" s="36"/>
      <c r="BZ314" s="36"/>
      <c r="CA314" s="36"/>
      <c r="CB314" s="36"/>
      <c r="CH314" s="36"/>
      <c r="CI314" s="36"/>
      <c r="CJ314" s="36"/>
      <c r="CP314" s="36"/>
      <c r="CQ314" s="36"/>
      <c r="CR314" s="36"/>
      <c r="CX314" s="36"/>
      <c r="CY314" s="36"/>
      <c r="CZ314" s="36"/>
      <c r="DF314" s="36">
        <v>3.2390000000000001E-8</v>
      </c>
      <c r="DG314" s="36">
        <v>1.1702248877400001</v>
      </c>
      <c r="DH314" s="36">
        <v>177.87437278589999</v>
      </c>
      <c r="DI314" s="30">
        <f t="shared" si="220"/>
        <v>3.1843321670651613E-8</v>
      </c>
      <c r="DJ314" s="30">
        <f t="shared" si="221"/>
        <v>3.1843400197137248E-8</v>
      </c>
      <c r="DK314" s="30">
        <f t="shared" si="222"/>
        <v>3.1843400197683366E-8</v>
      </c>
      <c r="DL314" s="30">
        <f t="shared" si="223"/>
        <v>3.1843400197683366E-8</v>
      </c>
      <c r="DN314" s="36">
        <v>5.5999999999999997E-9</v>
      </c>
      <c r="DO314" s="36">
        <v>1.40733893388</v>
      </c>
      <c r="DP314" s="36">
        <v>446.31134681819998</v>
      </c>
      <c r="DQ314" s="30">
        <f t="shared" si="224"/>
        <v>2.7021114653756377E-9</v>
      </c>
      <c r="DR314" s="30">
        <f t="shared" si="225"/>
        <v>2.7019483671831214E-9</v>
      </c>
      <c r="DS314" s="30">
        <f t="shared" si="226"/>
        <v>2.7019483660487982E-9</v>
      </c>
      <c r="DT314" s="30">
        <f t="shared" si="227"/>
        <v>2.7019483660487896E-9</v>
      </c>
      <c r="DV314" s="36"/>
      <c r="DW314" s="36"/>
      <c r="DX314" s="36"/>
      <c r="ED314" s="36"/>
      <c r="EE314" s="36"/>
      <c r="EF314" s="36"/>
      <c r="EL314" s="36"/>
      <c r="EM314" s="36"/>
      <c r="EN314" s="36"/>
      <c r="ET314" s="36"/>
      <c r="EU314" s="36"/>
      <c r="EV314" s="36"/>
    </row>
    <row r="315" spans="14:152" s="30" customFormat="1" ht="12.75">
      <c r="N315" s="36">
        <v>1.487E-8</v>
      </c>
      <c r="O315" s="36">
        <v>2.2486674654000001</v>
      </c>
      <c r="P315" s="36">
        <v>10.0343083076</v>
      </c>
      <c r="Q315" s="30">
        <f t="shared" si="212"/>
        <v>-8.6670222586954289E-9</v>
      </c>
      <c r="R315" s="30">
        <f t="shared" si="213"/>
        <v>-8.6670132256217756E-9</v>
      </c>
      <c r="S315" s="30">
        <f t="shared" si="214"/>
        <v>-8.6670132255589512E-9</v>
      </c>
      <c r="T315" s="30">
        <f t="shared" si="215"/>
        <v>-8.6670132255589512E-9</v>
      </c>
      <c r="V315" s="36">
        <v>1.8800000000000001E-9</v>
      </c>
      <c r="W315" s="36">
        <v>0.90738705875000003</v>
      </c>
      <c r="X315" s="36">
        <v>135.33610313299999</v>
      </c>
      <c r="Y315" s="30">
        <f t="shared" si="216"/>
        <v>1.8568756844207678E-9</v>
      </c>
      <c r="Z315" s="30">
        <f t="shared" si="217"/>
        <v>1.8568786483015415E-9</v>
      </c>
      <c r="AA315" s="30">
        <f t="shared" si="218"/>
        <v>1.856878648322154E-9</v>
      </c>
      <c r="AB315" s="30">
        <f t="shared" si="219"/>
        <v>1.8568786483221542E-9</v>
      </c>
      <c r="AD315" s="36"/>
      <c r="AE315" s="36"/>
      <c r="AF315" s="36"/>
      <c r="AL315" s="36"/>
      <c r="AM315" s="36"/>
      <c r="AN315" s="36"/>
      <c r="AT315" s="36"/>
      <c r="AU315" s="36"/>
      <c r="AV315" s="36"/>
      <c r="BB315" s="36"/>
      <c r="BC315" s="36"/>
      <c r="BD315" s="36"/>
      <c r="BJ315" s="36"/>
      <c r="BK315" s="36"/>
      <c r="BL315" s="36"/>
      <c r="BR315" s="36"/>
      <c r="BS315" s="36"/>
      <c r="BT315" s="36"/>
      <c r="BZ315" s="36"/>
      <c r="CA315" s="36"/>
      <c r="CB315" s="36"/>
      <c r="CH315" s="36"/>
      <c r="CI315" s="36"/>
      <c r="CJ315" s="36"/>
      <c r="CP315" s="36"/>
      <c r="CQ315" s="36"/>
      <c r="CR315" s="36"/>
      <c r="CX315" s="36"/>
      <c r="CY315" s="36"/>
      <c r="CZ315" s="36"/>
      <c r="DF315" s="36">
        <v>3.2180000000000001E-8</v>
      </c>
      <c r="DG315" s="36">
        <v>0.60551913257000001</v>
      </c>
      <c r="DH315" s="36">
        <v>1061.8296107440001</v>
      </c>
      <c r="DI315" s="30">
        <f t="shared" si="220"/>
        <v>1.7351368377545536E-8</v>
      </c>
      <c r="DJ315" s="30">
        <f t="shared" si="221"/>
        <v>1.7353512288081343E-8</v>
      </c>
      <c r="DK315" s="30">
        <f t="shared" si="222"/>
        <v>1.7353512302991402E-8</v>
      </c>
      <c r="DL315" s="30">
        <f t="shared" si="223"/>
        <v>1.7353512302991548E-8</v>
      </c>
      <c r="DN315" s="36">
        <v>5.5800000000000002E-9</v>
      </c>
      <c r="DO315" s="36">
        <v>4.3721779646899996</v>
      </c>
      <c r="DP315" s="36">
        <v>1057.8974574808999</v>
      </c>
      <c r="DQ315" s="30">
        <f t="shared" si="224"/>
        <v>4.3137534137631954E-10</v>
      </c>
      <c r="DR315" s="30">
        <f t="shared" si="225"/>
        <v>4.3093686160470618E-10</v>
      </c>
      <c r="DS315" s="30">
        <f t="shared" si="226"/>
        <v>4.3093685855516444E-10</v>
      </c>
      <c r="DT315" s="30">
        <f t="shared" si="227"/>
        <v>4.3093685855513972E-10</v>
      </c>
      <c r="DV315" s="36"/>
      <c r="DW315" s="36"/>
      <c r="DX315" s="36"/>
      <c r="ED315" s="36"/>
      <c r="EE315" s="36"/>
      <c r="EF315" s="36"/>
      <c r="EL315" s="36"/>
      <c r="EM315" s="36"/>
      <c r="EN315" s="36"/>
      <c r="ET315" s="36"/>
      <c r="EU315" s="36"/>
      <c r="EV315" s="36"/>
    </row>
    <row r="316" spans="14:152" s="30" customFormat="1" ht="12.75">
      <c r="N316" s="36">
        <v>1.3680000000000001E-8</v>
      </c>
      <c r="O316" s="36">
        <v>3.56691602771</v>
      </c>
      <c r="P316" s="36">
        <v>1514.2912967165</v>
      </c>
      <c r="Q316" s="30">
        <f t="shared" si="212"/>
        <v>1.5941067783931116E-9</v>
      </c>
      <c r="R316" s="30">
        <f t="shared" si="213"/>
        <v>1.5956396153495158E-9</v>
      </c>
      <c r="S316" s="30">
        <f t="shared" si="214"/>
        <v>1.595639626010002E-9</v>
      </c>
      <c r="T316" s="30">
        <f t="shared" si="215"/>
        <v>1.5956396260100985E-9</v>
      </c>
      <c r="V316" s="36">
        <v>1.86E-9</v>
      </c>
      <c r="W316" s="36">
        <v>0.69289672484999998</v>
      </c>
      <c r="X316" s="36">
        <v>92.797833480099996</v>
      </c>
      <c r="Y316" s="30">
        <f t="shared" si="216"/>
        <v>1.8304888391819785E-9</v>
      </c>
      <c r="Z316" s="30">
        <f t="shared" si="217"/>
        <v>1.830491120767374E-9</v>
      </c>
      <c r="AA316" s="30">
        <f t="shared" si="218"/>
        <v>1.8304911207832416E-9</v>
      </c>
      <c r="AB316" s="30">
        <f t="shared" si="219"/>
        <v>1.8304911207832418E-9</v>
      </c>
      <c r="AD316" s="36"/>
      <c r="AE316" s="36"/>
      <c r="AF316" s="36"/>
      <c r="AL316" s="36"/>
      <c r="AM316" s="36"/>
      <c r="AN316" s="36"/>
      <c r="AT316" s="36"/>
      <c r="AU316" s="36"/>
      <c r="AV316" s="36"/>
      <c r="BB316" s="36"/>
      <c r="BC316" s="36"/>
      <c r="BD316" s="36"/>
      <c r="BJ316" s="36"/>
      <c r="BK316" s="36"/>
      <c r="BL316" s="36"/>
      <c r="BR316" s="36"/>
      <c r="BS316" s="36"/>
      <c r="BT316" s="36"/>
      <c r="BZ316" s="36"/>
      <c r="CA316" s="36"/>
      <c r="CB316" s="36"/>
      <c r="CH316" s="36"/>
      <c r="CI316" s="36"/>
      <c r="CJ316" s="36"/>
      <c r="CP316" s="36"/>
      <c r="CQ316" s="36"/>
      <c r="CR316" s="36"/>
      <c r="CX316" s="36"/>
      <c r="CY316" s="36"/>
      <c r="CZ316" s="36"/>
      <c r="DF316" s="36">
        <v>2.4080000000000001E-8</v>
      </c>
      <c r="DG316" s="36">
        <v>0.65423523809999995</v>
      </c>
      <c r="DH316" s="36">
        <v>523.54062594029995</v>
      </c>
      <c r="DI316" s="30">
        <f t="shared" si="220"/>
        <v>-1.5099687487561865E-8</v>
      </c>
      <c r="DJ316" s="30">
        <f t="shared" si="221"/>
        <v>-1.5100419118231152E-8</v>
      </c>
      <c r="DK316" s="30">
        <f t="shared" si="222"/>
        <v>-1.5100419123319418E-8</v>
      </c>
      <c r="DL316" s="30">
        <f t="shared" si="223"/>
        <v>-1.5100419123319458E-8</v>
      </c>
      <c r="DN316" s="36">
        <v>6.2799999999999998E-9</v>
      </c>
      <c r="DO316" s="36">
        <v>4.6503781010200003</v>
      </c>
      <c r="DP316" s="36">
        <v>6275.9623029905997</v>
      </c>
      <c r="DQ316" s="30">
        <f t="shared" si="224"/>
        <v>1.8679987496512331E-9</v>
      </c>
      <c r="DR316" s="30">
        <f t="shared" si="225"/>
        <v>1.8708020142372247E-9</v>
      </c>
      <c r="DS316" s="30">
        <f t="shared" si="226"/>
        <v>1.8708020337318985E-9</v>
      </c>
      <c r="DT316" s="30">
        <f t="shared" si="227"/>
        <v>1.8708020337320689E-9</v>
      </c>
      <c r="DV316" s="36"/>
      <c r="DW316" s="36"/>
      <c r="DX316" s="36"/>
      <c r="ED316" s="36"/>
      <c r="EE316" s="36"/>
      <c r="EF316" s="36"/>
      <c r="EL316" s="36"/>
      <c r="EM316" s="36"/>
      <c r="EN316" s="36"/>
      <c r="ET316" s="36"/>
      <c r="EU316" s="36"/>
      <c r="EV316" s="36"/>
    </row>
    <row r="317" spans="14:152" s="30" customFormat="1" ht="12.75">
      <c r="N317" s="36">
        <v>1.4E-8</v>
      </c>
      <c r="O317" s="36">
        <v>4.8450220070299999</v>
      </c>
      <c r="P317" s="36">
        <v>295.05122865419997</v>
      </c>
      <c r="Q317" s="30">
        <f t="shared" si="212"/>
        <v>-1.3968121870643212E-8</v>
      </c>
      <c r="R317" s="30">
        <f t="shared" si="213"/>
        <v>-1.3968142623457455E-8</v>
      </c>
      <c r="S317" s="30">
        <f t="shared" si="214"/>
        <v>-1.3968142623601763E-8</v>
      </c>
      <c r="T317" s="30">
        <f t="shared" si="215"/>
        <v>-1.3968142623601763E-8</v>
      </c>
      <c r="V317" s="36">
        <v>1.8199999999999999E-9</v>
      </c>
      <c r="W317" s="36">
        <v>1.18931462257</v>
      </c>
      <c r="X317" s="36">
        <v>1512.8068240082</v>
      </c>
      <c r="Y317" s="30">
        <f t="shared" si="216"/>
        <v>1.1092880483089351E-9</v>
      </c>
      <c r="Z317" s="30">
        <f t="shared" si="217"/>
        <v>1.1091254177095294E-9</v>
      </c>
      <c r="AA317" s="30">
        <f t="shared" si="218"/>
        <v>1.1091254165784188E-9</v>
      </c>
      <c r="AB317" s="30">
        <f t="shared" si="219"/>
        <v>1.1091254165784087E-9</v>
      </c>
      <c r="AD317" s="36"/>
      <c r="AE317" s="36"/>
      <c r="AF317" s="36"/>
      <c r="AL317" s="36"/>
      <c r="AM317" s="36"/>
      <c r="AN317" s="36"/>
      <c r="AT317" s="36"/>
      <c r="AU317" s="36"/>
      <c r="AV317" s="36"/>
      <c r="BB317" s="36"/>
      <c r="BC317" s="36"/>
      <c r="BD317" s="36"/>
      <c r="BJ317" s="36"/>
      <c r="BK317" s="36"/>
      <c r="BL317" s="36"/>
      <c r="BR317" s="36"/>
      <c r="BS317" s="36"/>
      <c r="BT317" s="36"/>
      <c r="BZ317" s="36"/>
      <c r="CA317" s="36"/>
      <c r="CB317" s="36"/>
      <c r="CH317" s="36"/>
      <c r="CI317" s="36"/>
      <c r="CJ317" s="36"/>
      <c r="CP317" s="36"/>
      <c r="CQ317" s="36"/>
      <c r="CR317" s="36"/>
      <c r="CX317" s="36"/>
      <c r="CY317" s="36"/>
      <c r="CZ317" s="36"/>
      <c r="DF317" s="36">
        <v>2.2989999999999999E-8</v>
      </c>
      <c r="DG317" s="36">
        <v>2.1524775256000002</v>
      </c>
      <c r="DH317" s="36">
        <v>319.5732633943</v>
      </c>
      <c r="DI317" s="30">
        <f t="shared" si="220"/>
        <v>2.1345048400143187E-8</v>
      </c>
      <c r="DJ317" s="30">
        <f t="shared" si="221"/>
        <v>2.1345251719999612E-8</v>
      </c>
      <c r="DK317" s="30">
        <f t="shared" si="222"/>
        <v>2.1345251721413614E-8</v>
      </c>
      <c r="DL317" s="30">
        <f t="shared" si="223"/>
        <v>2.1345251721413631E-8</v>
      </c>
      <c r="DN317" s="36">
        <v>6.5899999999999998E-9</v>
      </c>
      <c r="DO317" s="36">
        <v>2.4147095046299998</v>
      </c>
      <c r="DP317" s="36">
        <v>195.13984817330001</v>
      </c>
      <c r="DQ317" s="30">
        <f t="shared" si="224"/>
        <v>1.5540004812354309E-9</v>
      </c>
      <c r="DR317" s="30">
        <f t="shared" si="225"/>
        <v>1.5540935875327684E-9</v>
      </c>
      <c r="DS317" s="30">
        <f t="shared" si="226"/>
        <v>1.554093588180303E-9</v>
      </c>
      <c r="DT317" s="30">
        <f t="shared" si="227"/>
        <v>1.5540935881803073E-9</v>
      </c>
      <c r="DV317" s="36"/>
      <c r="DW317" s="36"/>
      <c r="DX317" s="36"/>
      <c r="ED317" s="36"/>
      <c r="EE317" s="36"/>
      <c r="EF317" s="36"/>
      <c r="EL317" s="36"/>
      <c r="EM317" s="36"/>
      <c r="EN317" s="36"/>
      <c r="ET317" s="36"/>
      <c r="EU317" s="36"/>
      <c r="EV317" s="36"/>
    </row>
    <row r="318" spans="14:152" s="30" customFormat="1" ht="12.75">
      <c r="N318" s="36">
        <v>1.344E-8</v>
      </c>
      <c r="O318" s="36">
        <v>2.2017770212199999</v>
      </c>
      <c r="P318" s="36">
        <v>529.90341341570002</v>
      </c>
      <c r="Q318" s="30">
        <f t="shared" si="212"/>
        <v>9.9583799209214219E-9</v>
      </c>
      <c r="R318" s="30">
        <f t="shared" si="213"/>
        <v>9.9580235831309383E-9</v>
      </c>
      <c r="S318" s="30">
        <f t="shared" si="214"/>
        <v>9.9580235806526291E-9</v>
      </c>
      <c r="T318" s="30">
        <f t="shared" si="215"/>
        <v>9.9580235806526076E-9</v>
      </c>
      <c r="V318" s="36">
        <v>1.9099999999999998E-9</v>
      </c>
      <c r="W318" s="36">
        <v>1.04146023518</v>
      </c>
      <c r="X318" s="36">
        <v>1884.1241239379999</v>
      </c>
      <c r="Y318" s="30">
        <f t="shared" si="216"/>
        <v>-1.9096340941943586E-9</v>
      </c>
      <c r="Z318" s="30">
        <f t="shared" si="217"/>
        <v>-1.9096393231789096E-9</v>
      </c>
      <c r="AA318" s="30">
        <f t="shared" si="218"/>
        <v>-1.9096393232151451E-9</v>
      </c>
      <c r="AB318" s="30">
        <f t="shared" si="219"/>
        <v>-1.9096393232151455E-9</v>
      </c>
      <c r="AD318" s="36"/>
      <c r="AE318" s="36"/>
      <c r="AF318" s="36"/>
      <c r="AL318" s="36"/>
      <c r="AM318" s="36"/>
      <c r="AN318" s="36"/>
      <c r="AT318" s="36"/>
      <c r="AU318" s="36"/>
      <c r="AV318" s="36"/>
      <c r="BB318" s="36"/>
      <c r="BC318" s="36"/>
      <c r="BD318" s="36"/>
      <c r="BJ318" s="36"/>
      <c r="BK318" s="36"/>
      <c r="BL318" s="36"/>
      <c r="BR318" s="36"/>
      <c r="BS318" s="36"/>
      <c r="BT318" s="36"/>
      <c r="BZ318" s="36"/>
      <c r="CA318" s="36"/>
      <c r="CB318" s="36"/>
      <c r="CH318" s="36"/>
      <c r="CI318" s="36"/>
      <c r="CJ318" s="36"/>
      <c r="CP318" s="36"/>
      <c r="CQ318" s="36"/>
      <c r="CR318" s="36"/>
      <c r="CX318" s="36"/>
      <c r="CY318" s="36"/>
      <c r="CZ318" s="36"/>
      <c r="DF318" s="36">
        <v>2.791E-8</v>
      </c>
      <c r="DG318" s="36">
        <v>2.71505085086</v>
      </c>
      <c r="DH318" s="36">
        <v>610.69233878540001</v>
      </c>
      <c r="DI318" s="30">
        <f t="shared" si="220"/>
        <v>2.1859512275133035E-8</v>
      </c>
      <c r="DJ318" s="30">
        <f t="shared" si="221"/>
        <v>2.1858722717338298E-8</v>
      </c>
      <c r="DK318" s="30">
        <f t="shared" si="222"/>
        <v>2.185872271184693E-8</v>
      </c>
      <c r="DL318" s="30">
        <f t="shared" si="223"/>
        <v>2.1858722711846884E-8</v>
      </c>
      <c r="DN318" s="36">
        <v>6.1600000000000002E-9</v>
      </c>
      <c r="DO318" s="36">
        <v>2.0883762187700001</v>
      </c>
      <c r="DP318" s="36">
        <v>10.0343083076</v>
      </c>
      <c r="DQ318" s="30">
        <f t="shared" si="224"/>
        <v>-2.7454450825769313E-9</v>
      </c>
      <c r="DR318" s="30">
        <f t="shared" si="225"/>
        <v>-2.7454409601353385E-9</v>
      </c>
      <c r="DS318" s="30">
        <f t="shared" si="226"/>
        <v>-2.7454409601066671E-9</v>
      </c>
      <c r="DT318" s="30">
        <f t="shared" si="227"/>
        <v>-2.7454409601066671E-9</v>
      </c>
      <c r="DV318" s="36"/>
      <c r="DW318" s="36"/>
      <c r="DX318" s="36"/>
      <c r="ED318" s="36"/>
      <c r="EE318" s="36"/>
      <c r="EF318" s="36"/>
      <c r="EL318" s="36"/>
      <c r="EM318" s="36"/>
      <c r="EN318" s="36"/>
      <c r="ET318" s="36"/>
      <c r="EU318" s="36"/>
      <c r="EV318" s="36"/>
    </row>
    <row r="319" spans="14:152" s="30" customFormat="1" ht="12.75">
      <c r="N319" s="36">
        <v>1.4640000000000001E-8</v>
      </c>
      <c r="O319" s="36">
        <v>1.42648716568</v>
      </c>
      <c r="P319" s="36">
        <v>1158.5425511446999</v>
      </c>
      <c r="Q319" s="30">
        <f t="shared" si="212"/>
        <v>4.1125987779142302E-9</v>
      </c>
      <c r="R319" s="30">
        <f t="shared" si="213"/>
        <v>4.1138115241770682E-9</v>
      </c>
      <c r="S319" s="30">
        <f t="shared" si="214"/>
        <v>4.1138115326113524E-9</v>
      </c>
      <c r="T319" s="30">
        <f t="shared" si="215"/>
        <v>4.1138115326114144E-9</v>
      </c>
      <c r="V319" s="36">
        <v>1.74E-9</v>
      </c>
      <c r="W319" s="36">
        <v>6.1373459439599998</v>
      </c>
      <c r="X319" s="36">
        <v>3597.6304344427999</v>
      </c>
      <c r="Y319" s="30">
        <f t="shared" si="216"/>
        <v>5.5920434019265925E-10</v>
      </c>
      <c r="Z319" s="30">
        <f t="shared" si="217"/>
        <v>5.5876268374052861E-10</v>
      </c>
      <c r="AA319" s="30">
        <f t="shared" si="218"/>
        <v>5.5876268066875938E-10</v>
      </c>
      <c r="AB319" s="30">
        <f t="shared" si="219"/>
        <v>5.5876268066873602E-10</v>
      </c>
      <c r="AD319" s="36"/>
      <c r="AE319" s="36"/>
      <c r="AF319" s="36"/>
      <c r="AL319" s="36"/>
      <c r="AM319" s="36"/>
      <c r="AN319" s="36"/>
      <c r="AT319" s="36"/>
      <c r="AU319" s="36"/>
      <c r="AV319" s="36"/>
      <c r="BB319" s="36"/>
      <c r="BC319" s="36"/>
      <c r="BD319" s="36"/>
      <c r="BJ319" s="36"/>
      <c r="BK319" s="36"/>
      <c r="BL319" s="36"/>
      <c r="BR319" s="36"/>
      <c r="BS319" s="36"/>
      <c r="BT319" s="36"/>
      <c r="BZ319" s="36"/>
      <c r="CA319" s="36"/>
      <c r="CB319" s="36"/>
      <c r="CH319" s="36"/>
      <c r="CI319" s="36"/>
      <c r="CJ319" s="36"/>
      <c r="CP319" s="36"/>
      <c r="CQ319" s="36"/>
      <c r="CR319" s="36"/>
      <c r="CX319" s="36"/>
      <c r="CY319" s="36"/>
      <c r="CZ319" s="36"/>
      <c r="DF319" s="36">
        <v>2.7290000000000002E-8</v>
      </c>
      <c r="DG319" s="36">
        <v>1.77685979153</v>
      </c>
      <c r="DH319" s="36">
        <v>252.65597135319999</v>
      </c>
      <c r="DI319" s="30">
        <f t="shared" si="220"/>
        <v>2.5383641766317562E-8</v>
      </c>
      <c r="DJ319" s="30">
        <f t="shared" si="221"/>
        <v>2.5383830387414774E-8</v>
      </c>
      <c r="DK319" s="30">
        <f t="shared" si="222"/>
        <v>2.538383038872656E-8</v>
      </c>
      <c r="DL319" s="30">
        <f t="shared" si="223"/>
        <v>2.5383830388726574E-8</v>
      </c>
      <c r="DN319" s="36">
        <v>6.9200000000000001E-9</v>
      </c>
      <c r="DO319" s="36">
        <v>3.1322902553</v>
      </c>
      <c r="DP319" s="36">
        <v>7.6348118626000003</v>
      </c>
      <c r="DQ319" s="30">
        <f t="shared" si="224"/>
        <v>-6.9107773865283918E-9</v>
      </c>
      <c r="DR319" s="30">
        <f t="shared" si="225"/>
        <v>-6.9107771833754323E-9</v>
      </c>
      <c r="DS319" s="30">
        <f t="shared" si="226"/>
        <v>-6.9107771833740195E-9</v>
      </c>
      <c r="DT319" s="30">
        <f t="shared" si="227"/>
        <v>-6.9107771833740195E-9</v>
      </c>
      <c r="DV319" s="36"/>
      <c r="DW319" s="36"/>
      <c r="DX319" s="36"/>
      <c r="ED319" s="36"/>
      <c r="EE319" s="36"/>
      <c r="EF319" s="36"/>
      <c r="EL319" s="36"/>
      <c r="EM319" s="36"/>
      <c r="EN319" s="36"/>
      <c r="ET319" s="36"/>
      <c r="EU319" s="36"/>
      <c r="EV319" s="36"/>
    </row>
    <row r="320" spans="14:152" s="30" customFormat="1" ht="12.75">
      <c r="N320" s="36">
        <v>1.3410000000000001E-8</v>
      </c>
      <c r="O320" s="36">
        <v>1.15693423225</v>
      </c>
      <c r="P320" s="36">
        <v>2435.155730035</v>
      </c>
      <c r="Q320" s="30">
        <f t="shared" si="212"/>
        <v>1.3082656804580794E-8</v>
      </c>
      <c r="R320" s="30">
        <f t="shared" si="213"/>
        <v>1.3083190862332243E-8</v>
      </c>
      <c r="S320" s="30">
        <f t="shared" si="214"/>
        <v>1.3083190866045E-8</v>
      </c>
      <c r="T320" s="30">
        <f t="shared" si="215"/>
        <v>1.3083190866045033E-8</v>
      </c>
      <c r="V320" s="36">
        <v>1.8899999999999999E-9</v>
      </c>
      <c r="W320" s="36">
        <v>0.35191512844</v>
      </c>
      <c r="X320" s="36">
        <v>1372.5924061081</v>
      </c>
      <c r="Y320" s="30">
        <f t="shared" si="216"/>
        <v>1.0600782631894697E-9</v>
      </c>
      <c r="Z320" s="30">
        <f t="shared" si="217"/>
        <v>1.0599182469361107E-9</v>
      </c>
      <c r="AA320" s="30">
        <f t="shared" si="218"/>
        <v>1.0599182458231929E-9</v>
      </c>
      <c r="AB320" s="30">
        <f t="shared" si="219"/>
        <v>1.0599182458231844E-9</v>
      </c>
      <c r="AD320" s="36"/>
      <c r="AE320" s="36"/>
      <c r="AF320" s="36"/>
      <c r="AL320" s="36"/>
      <c r="AM320" s="36"/>
      <c r="AN320" s="36"/>
      <c r="AT320" s="36"/>
      <c r="AU320" s="36"/>
      <c r="AV320" s="36"/>
      <c r="BB320" s="36"/>
      <c r="BC320" s="36"/>
      <c r="BD320" s="36"/>
      <c r="BJ320" s="36"/>
      <c r="BK320" s="36"/>
      <c r="BL320" s="36"/>
      <c r="BR320" s="36"/>
      <c r="BS320" s="36"/>
      <c r="BT320" s="36"/>
      <c r="BZ320" s="36"/>
      <c r="CA320" s="36"/>
      <c r="CB320" s="36"/>
      <c r="CH320" s="36"/>
      <c r="CI320" s="36"/>
      <c r="CJ320" s="36"/>
      <c r="CP320" s="36"/>
      <c r="CQ320" s="36"/>
      <c r="CR320" s="36"/>
      <c r="CX320" s="36"/>
      <c r="CY320" s="36"/>
      <c r="CZ320" s="36"/>
      <c r="DF320" s="36">
        <v>2.6659999999999999E-8</v>
      </c>
      <c r="DG320" s="36">
        <v>3.7775045884199998</v>
      </c>
      <c r="DH320" s="36">
        <v>3171.0322435667999</v>
      </c>
      <c r="DI320" s="30">
        <f t="shared" si="220"/>
        <v>8.7058389084480736E-9</v>
      </c>
      <c r="DJ320" s="30">
        <f t="shared" si="221"/>
        <v>8.6998855087297284E-9</v>
      </c>
      <c r="DK320" s="30">
        <f t="shared" si="222"/>
        <v>8.699885467323383E-9</v>
      </c>
      <c r="DL320" s="30">
        <f t="shared" si="223"/>
        <v>8.699885467323024E-9</v>
      </c>
      <c r="DN320" s="36">
        <v>6.8500000000000001E-9</v>
      </c>
      <c r="DO320" s="36">
        <v>4.1853947290400004</v>
      </c>
      <c r="DP320" s="36">
        <v>46.470422915999997</v>
      </c>
      <c r="DQ320" s="30">
        <f t="shared" si="224"/>
        <v>-4.8400703031995221E-9</v>
      </c>
      <c r="DR320" s="30">
        <f t="shared" si="225"/>
        <v>-4.8400870853261281E-9</v>
      </c>
      <c r="DS320" s="30">
        <f t="shared" si="226"/>
        <v>-4.8400870854428433E-9</v>
      </c>
      <c r="DT320" s="30">
        <f t="shared" si="227"/>
        <v>-4.8400870854428449E-9</v>
      </c>
      <c r="DV320" s="36"/>
      <c r="DW320" s="36"/>
      <c r="DX320" s="36"/>
      <c r="ED320" s="36"/>
      <c r="EE320" s="36"/>
      <c r="EF320" s="36"/>
      <c r="EL320" s="36"/>
      <c r="EM320" s="36"/>
      <c r="EN320" s="36"/>
      <c r="ET320" s="36"/>
      <c r="EU320" s="36"/>
      <c r="EV320" s="36"/>
    </row>
    <row r="321" spans="14:152" s="30" customFormat="1" ht="12.75">
      <c r="N321" s="36">
        <v>1.7859999999999999E-8</v>
      </c>
      <c r="O321" s="36">
        <v>5.4471633014599998</v>
      </c>
      <c r="P321" s="36">
        <v>2854.6403739102002</v>
      </c>
      <c r="Q321" s="30">
        <f t="shared" ref="Q321:Q384" si="228">N321*COS(O321+P321*$C$22)</f>
        <v>-1.0304124290472981E-8</v>
      </c>
      <c r="R321" s="30">
        <f t="shared" ref="R321:R384" si="229">N321*COS(O321+P321*$C$43)</f>
        <v>-1.0301021541266857E-8</v>
      </c>
      <c r="S321" s="30">
        <f t="shared" ref="S321:S384" si="230">N321*COS(O321+P321*$C$64)</f>
        <v>-1.0301021519686253E-8</v>
      </c>
      <c r="T321" s="30">
        <f t="shared" ref="T321:T384" si="231">N321*COS(O321+P321*$C$85)</f>
        <v>-1.0301021519686072E-8</v>
      </c>
      <c r="V321" s="36">
        <v>1.7200000000000001E-9</v>
      </c>
      <c r="W321" s="36">
        <v>4.3525097269700002</v>
      </c>
      <c r="X321" s="36">
        <v>1578.0271950199001</v>
      </c>
      <c r="Y321" s="30">
        <f t="shared" ref="Y321:Y369" si="232">V321*COS(W321+X321*$C$22)</f>
        <v>-5.3355763454493556E-10</v>
      </c>
      <c r="Z321" s="30">
        <f t="shared" ref="Z321:Z369" si="233">V321*COS(W321+X321*$C$43)</f>
        <v>-5.3336539063335899E-10</v>
      </c>
      <c r="AA321" s="30">
        <f t="shared" ref="AA321:AA369" si="234">V321*COS(W321+X321*$C$64)</f>
        <v>-5.3336538929631852E-10</v>
      </c>
      <c r="AB321" s="30">
        <f t="shared" ref="AB321:AB369" si="235">V321*COS(W321+X321*$C$85)</f>
        <v>-5.3336538929630683E-10</v>
      </c>
      <c r="AD321" s="36"/>
      <c r="AE321" s="36"/>
      <c r="AF321" s="36"/>
      <c r="AL321" s="36"/>
      <c r="AM321" s="36"/>
      <c r="AN321" s="36"/>
      <c r="AT321" s="36"/>
      <c r="AU321" s="36"/>
      <c r="AV321" s="36"/>
      <c r="BB321" s="36"/>
      <c r="BC321" s="36"/>
      <c r="BD321" s="36"/>
      <c r="BJ321" s="36"/>
      <c r="BK321" s="36"/>
      <c r="BL321" s="36"/>
      <c r="BR321" s="36"/>
      <c r="BS321" s="36"/>
      <c r="BT321" s="36"/>
      <c r="BZ321" s="36"/>
      <c r="CA321" s="36"/>
      <c r="CB321" s="36"/>
      <c r="CH321" s="36"/>
      <c r="CI321" s="36"/>
      <c r="CJ321" s="36"/>
      <c r="CP321" s="36"/>
      <c r="CQ321" s="36"/>
      <c r="CR321" s="36"/>
      <c r="CX321" s="36"/>
      <c r="CY321" s="36"/>
      <c r="CZ321" s="36"/>
      <c r="DF321" s="36">
        <v>2.3029999999999998E-8</v>
      </c>
      <c r="DG321" s="36">
        <v>0.36676453766</v>
      </c>
      <c r="DH321" s="36">
        <v>1969.2006632437999</v>
      </c>
      <c r="DI321" s="30">
        <f t="shared" ref="DI321:DI384" si="236">DF321*COS(DG321+DH321*$C$22)</f>
        <v>-9.8918628629255361E-9</v>
      </c>
      <c r="DJ321" s="30">
        <f t="shared" ref="DJ321:DJ384" si="237">DF321*COS(DG321+DH321*$C$43)</f>
        <v>-9.8888115528424064E-9</v>
      </c>
      <c r="DK321" s="30">
        <f t="shared" ref="DK321:DK384" si="238">DF321*COS(DG321+DH321*$C$64)</f>
        <v>-9.8888115316204426E-9</v>
      </c>
      <c r="DL321" s="30">
        <f t="shared" ref="DL321:DL384" si="239">DF321*COS(DG321+DH321*$C$85)</f>
        <v>-9.8888115316202589E-9</v>
      </c>
      <c r="DN321" s="36">
        <v>6.24E-9</v>
      </c>
      <c r="DO321" s="36">
        <v>2.6933034710000001E-2</v>
      </c>
      <c r="DP321" s="36">
        <v>1493.093668066</v>
      </c>
      <c r="DQ321" s="30">
        <f t="shared" ref="DQ321:DQ381" si="240">DN321*COS(DO321+DP321*$C$22)</f>
        <v>-2.4164697340019084E-9</v>
      </c>
      <c r="DR321" s="30">
        <f t="shared" ref="DR321:DR381" si="241">DN321*COS(DO321+DP321*$C$43)</f>
        <v>-2.4171096923435303E-9</v>
      </c>
      <c r="DS321" s="30">
        <f t="shared" ref="DS321:DS381" si="242">DN321*COS(DO321+DP321*$C$64)</f>
        <v>-2.4171096967942029E-9</v>
      </c>
      <c r="DT321" s="30">
        <f t="shared" ref="DT321:DT381" si="243">DN321*COS(DO321+DP321*$C$85)</f>
        <v>-2.4171096967942335E-9</v>
      </c>
      <c r="DV321" s="36"/>
      <c r="DW321" s="36"/>
      <c r="DX321" s="36"/>
      <c r="ED321" s="36"/>
      <c r="EE321" s="36"/>
      <c r="EF321" s="36"/>
      <c r="EL321" s="36"/>
      <c r="EM321" s="36"/>
      <c r="EN321" s="36"/>
      <c r="ET321" s="36"/>
      <c r="EU321" s="36"/>
      <c r="EV321" s="36"/>
    </row>
    <row r="322" spans="14:152" s="30" customFormat="1" ht="12.75">
      <c r="N322" s="36">
        <v>1.6770000000000001E-8</v>
      </c>
      <c r="O322" s="36">
        <v>6.2287577704799997</v>
      </c>
      <c r="P322" s="36">
        <v>833.552661779</v>
      </c>
      <c r="Q322" s="30">
        <f t="shared" si="228"/>
        <v>-6.0807881576934035E-10</v>
      </c>
      <c r="R322" s="30">
        <f t="shared" si="229"/>
        <v>-6.0703804992980442E-10</v>
      </c>
      <c r="S322" s="30">
        <f t="shared" si="230"/>
        <v>-6.0703804269148644E-10</v>
      </c>
      <c r="T322" s="30">
        <f t="shared" si="231"/>
        <v>-6.0703804269142688E-10</v>
      </c>
      <c r="V322" s="36">
        <v>1.73E-9</v>
      </c>
      <c r="W322" s="36">
        <v>2.3024171927800001</v>
      </c>
      <c r="X322" s="36">
        <v>1176.7017984094</v>
      </c>
      <c r="Y322" s="30">
        <f t="shared" si="232"/>
        <v>-8.1494157195286222E-10</v>
      </c>
      <c r="Z322" s="30">
        <f t="shared" si="233"/>
        <v>-8.1480778553447878E-10</v>
      </c>
      <c r="AA322" s="30">
        <f t="shared" si="234"/>
        <v>-8.1480778460400089E-10</v>
      </c>
      <c r="AB322" s="30">
        <f t="shared" si="235"/>
        <v>-8.1480778460399272E-10</v>
      </c>
      <c r="AD322" s="36"/>
      <c r="AE322" s="36"/>
      <c r="AF322" s="36"/>
      <c r="AL322" s="36"/>
      <c r="AM322" s="36"/>
      <c r="AN322" s="36"/>
      <c r="AT322" s="36"/>
      <c r="AU322" s="36"/>
      <c r="AV322" s="36"/>
      <c r="BB322" s="36"/>
      <c r="BC322" s="36"/>
      <c r="BD322" s="36"/>
      <c r="BJ322" s="36"/>
      <c r="BK322" s="36"/>
      <c r="BL322" s="36"/>
      <c r="BR322" s="36"/>
      <c r="BS322" s="36"/>
      <c r="BT322" s="36"/>
      <c r="BZ322" s="36"/>
      <c r="CA322" s="36"/>
      <c r="CB322" s="36"/>
      <c r="CH322" s="36"/>
      <c r="CI322" s="36"/>
      <c r="CJ322" s="36"/>
      <c r="CP322" s="36"/>
      <c r="CQ322" s="36"/>
      <c r="CR322" s="36"/>
      <c r="CX322" s="36"/>
      <c r="CY322" s="36"/>
      <c r="CZ322" s="36"/>
      <c r="DF322" s="36">
        <v>2.6639999999999999E-8</v>
      </c>
      <c r="DG322" s="36">
        <v>9.6748412140000004E-2</v>
      </c>
      <c r="DH322" s="36">
        <v>565.11568774670002</v>
      </c>
      <c r="DI322" s="30">
        <f t="shared" si="236"/>
        <v>-2.6493237513240537E-8</v>
      </c>
      <c r="DJ322" s="30">
        <f t="shared" si="237"/>
        <v>-2.6493355060744463E-8</v>
      </c>
      <c r="DK322" s="30">
        <f t="shared" si="238"/>
        <v>-2.6493355061561817E-8</v>
      </c>
      <c r="DL322" s="30">
        <f t="shared" si="239"/>
        <v>-2.6493355061561824E-8</v>
      </c>
      <c r="DN322" s="36">
        <v>5.9399999999999998E-9</v>
      </c>
      <c r="DO322" s="36">
        <v>2.1337570443799998</v>
      </c>
      <c r="DP322" s="36">
        <v>121.2520214833</v>
      </c>
      <c r="DQ322" s="30">
        <f t="shared" si="240"/>
        <v>6.481270133916919E-10</v>
      </c>
      <c r="DR322" s="30">
        <f t="shared" si="241"/>
        <v>6.4818035260229567E-10</v>
      </c>
      <c r="DS322" s="30">
        <f t="shared" si="242"/>
        <v>6.4818035297325867E-10</v>
      </c>
      <c r="DT322" s="30">
        <f t="shared" si="243"/>
        <v>6.4818035297326115E-10</v>
      </c>
      <c r="DV322" s="36"/>
      <c r="DW322" s="36"/>
      <c r="DX322" s="36"/>
      <c r="ED322" s="36"/>
      <c r="EE322" s="36"/>
      <c r="EF322" s="36"/>
      <c r="EL322" s="36"/>
      <c r="EM322" s="36"/>
      <c r="EN322" s="36"/>
      <c r="ET322" s="36"/>
      <c r="EU322" s="36"/>
      <c r="EV322" s="36"/>
    </row>
    <row r="323" spans="14:152" s="30" customFormat="1" ht="12.75">
      <c r="N323" s="36">
        <v>1.4710000000000001E-8</v>
      </c>
      <c r="O323" s="36">
        <v>4.8057453580700003</v>
      </c>
      <c r="P323" s="36">
        <v>696.51963761659999</v>
      </c>
      <c r="Q323" s="30">
        <f t="shared" si="228"/>
        <v>8.6300854235383352E-9</v>
      </c>
      <c r="R323" s="30">
        <f t="shared" si="229"/>
        <v>8.63070357839385E-9</v>
      </c>
      <c r="S323" s="30">
        <f t="shared" si="230"/>
        <v>8.6307035826929094E-9</v>
      </c>
      <c r="T323" s="30">
        <f t="shared" si="231"/>
        <v>8.6307035826929409E-9</v>
      </c>
      <c r="V323" s="36">
        <v>2.1999999999999998E-9</v>
      </c>
      <c r="W323" s="36">
        <v>1.0699105682500001</v>
      </c>
      <c r="X323" s="36">
        <v>2200.5159935945999</v>
      </c>
      <c r="Y323" s="30">
        <f t="shared" si="232"/>
        <v>2.9705063411167291E-10</v>
      </c>
      <c r="Z323" s="30">
        <f t="shared" si="233"/>
        <v>2.9740800493350576E-10</v>
      </c>
      <c r="AA323" s="30">
        <f t="shared" si="234"/>
        <v>2.9740800741891704E-10</v>
      </c>
      <c r="AB323" s="30">
        <f t="shared" si="235"/>
        <v>2.9740800741893638E-10</v>
      </c>
      <c r="AD323" s="36"/>
      <c r="AE323" s="36"/>
      <c r="AF323" s="36"/>
      <c r="AL323" s="36"/>
      <c r="AM323" s="36"/>
      <c r="AN323" s="36"/>
      <c r="AT323" s="36"/>
      <c r="AU323" s="36"/>
      <c r="AV323" s="36"/>
      <c r="BB323" s="36"/>
      <c r="BC323" s="36"/>
      <c r="BD323" s="36"/>
      <c r="BJ323" s="36"/>
      <c r="BK323" s="36"/>
      <c r="BL323" s="36"/>
      <c r="BR323" s="36"/>
      <c r="BS323" s="36"/>
      <c r="BT323" s="36"/>
      <c r="BZ323" s="36"/>
      <c r="CA323" s="36"/>
      <c r="CB323" s="36"/>
      <c r="CH323" s="36"/>
      <c r="CI323" s="36"/>
      <c r="CJ323" s="36"/>
      <c r="CP323" s="36"/>
      <c r="CQ323" s="36"/>
      <c r="CR323" s="36"/>
      <c r="CX323" s="36"/>
      <c r="CY323" s="36"/>
      <c r="CZ323" s="36"/>
      <c r="DF323" s="36">
        <v>2.3120000000000001E-8</v>
      </c>
      <c r="DG323" s="36">
        <v>2.0721050283100002</v>
      </c>
      <c r="DH323" s="36">
        <v>3686.4961146597998</v>
      </c>
      <c r="DI323" s="30">
        <f t="shared" si="236"/>
        <v>2.049006262032044E-8</v>
      </c>
      <c r="DJ323" s="30">
        <f t="shared" si="237"/>
        <v>2.0493003233062152E-8</v>
      </c>
      <c r="DK323" s="30">
        <f t="shared" si="238"/>
        <v>2.0493003253508105E-8</v>
      </c>
      <c r="DL323" s="30">
        <f t="shared" si="239"/>
        <v>2.0493003253508257E-8</v>
      </c>
      <c r="DN323" s="36">
        <v>5.0799999999999998E-9</v>
      </c>
      <c r="DO323" s="36">
        <v>2.1358430071000001</v>
      </c>
      <c r="DP323" s="36">
        <v>1.6969210293999999</v>
      </c>
      <c r="DQ323" s="30">
        <f t="shared" si="240"/>
        <v>-2.67962588553882E-9</v>
      </c>
      <c r="DR323" s="30">
        <f t="shared" si="241"/>
        <v>-2.6796253399146094E-9</v>
      </c>
      <c r="DS323" s="30">
        <f t="shared" si="242"/>
        <v>-2.6796253399108143E-9</v>
      </c>
      <c r="DT323" s="30">
        <f t="shared" si="243"/>
        <v>-2.6796253399108143E-9</v>
      </c>
      <c r="DV323" s="36"/>
      <c r="DW323" s="36"/>
      <c r="DX323" s="36"/>
      <c r="ED323" s="36"/>
      <c r="EE323" s="36"/>
      <c r="EF323" s="36"/>
      <c r="EL323" s="36"/>
      <c r="EM323" s="36"/>
      <c r="EN323" s="36"/>
      <c r="ET323" s="36"/>
      <c r="EU323" s="36"/>
      <c r="EV323" s="36"/>
    </row>
    <row r="324" spans="14:152" s="30" customFormat="1" ht="12.75">
      <c r="N324" s="36">
        <v>1.4359999999999999E-8</v>
      </c>
      <c r="O324" s="36">
        <v>1.4581095733</v>
      </c>
      <c r="P324" s="36">
        <v>537.76771994190005</v>
      </c>
      <c r="Q324" s="30">
        <f t="shared" si="228"/>
        <v>6.7773434988070384E-10</v>
      </c>
      <c r="R324" s="30">
        <f t="shared" si="229"/>
        <v>6.7715965480222223E-10</v>
      </c>
      <c r="S324" s="30">
        <f t="shared" si="230"/>
        <v>6.7715965080533618E-10</v>
      </c>
      <c r="T324" s="30">
        <f t="shared" si="231"/>
        <v>6.7715965080530433E-10</v>
      </c>
      <c r="V324" s="36">
        <v>1.86E-9</v>
      </c>
      <c r="W324" s="36">
        <v>4.9051110380700003</v>
      </c>
      <c r="X324" s="36">
        <v>3583.4033404411998</v>
      </c>
      <c r="Y324" s="30">
        <f t="shared" si="232"/>
        <v>-1.3677262976119927E-9</v>
      </c>
      <c r="Z324" s="30">
        <f t="shared" si="233"/>
        <v>-1.3680627755345843E-9</v>
      </c>
      <c r="AA324" s="30">
        <f t="shared" si="234"/>
        <v>-1.3680627778743751E-9</v>
      </c>
      <c r="AB324" s="30">
        <f t="shared" si="235"/>
        <v>-1.3680627778743974E-9</v>
      </c>
      <c r="AD324" s="36"/>
      <c r="AE324" s="36"/>
      <c r="AF324" s="36"/>
      <c r="AL324" s="36"/>
      <c r="AM324" s="36"/>
      <c r="AN324" s="36"/>
      <c r="AT324" s="36"/>
      <c r="AU324" s="36"/>
      <c r="AV324" s="36"/>
      <c r="BB324" s="36"/>
      <c r="BC324" s="36"/>
      <c r="BD324" s="36"/>
      <c r="BJ324" s="36"/>
      <c r="BK324" s="36"/>
      <c r="BL324" s="36"/>
      <c r="BR324" s="36"/>
      <c r="BS324" s="36"/>
      <c r="BT324" s="36"/>
      <c r="BZ324" s="36"/>
      <c r="CA324" s="36"/>
      <c r="CB324" s="36"/>
      <c r="CH324" s="36"/>
      <c r="CI324" s="36"/>
      <c r="CJ324" s="36"/>
      <c r="CP324" s="36"/>
      <c r="CQ324" s="36"/>
      <c r="CR324" s="36"/>
      <c r="CX324" s="36"/>
      <c r="CY324" s="36"/>
      <c r="CZ324" s="36"/>
      <c r="DF324" s="36">
        <v>2.6799999999999998E-8</v>
      </c>
      <c r="DG324" s="36">
        <v>4.9444588805</v>
      </c>
      <c r="DH324" s="36">
        <v>1593.0050485469001</v>
      </c>
      <c r="DI324" s="30">
        <f t="shared" si="236"/>
        <v>-1.9673420684049136E-8</v>
      </c>
      <c r="DJ324" s="30">
        <f t="shared" si="237"/>
        <v>-1.9671260652891832E-8</v>
      </c>
      <c r="DK324" s="30">
        <f t="shared" si="238"/>
        <v>-1.9671260637868313E-8</v>
      </c>
      <c r="DL324" s="30">
        <f t="shared" si="239"/>
        <v>-1.9671260637868188E-8</v>
      </c>
      <c r="DN324" s="36">
        <v>6.7400000000000003E-9</v>
      </c>
      <c r="DO324" s="36">
        <v>1.47570122611</v>
      </c>
      <c r="DP324" s="36">
        <v>4694.0029547076001</v>
      </c>
      <c r="DQ324" s="30">
        <f t="shared" si="240"/>
        <v>5.629616864461181E-9</v>
      </c>
      <c r="DR324" s="30">
        <f t="shared" si="241"/>
        <v>5.630912594886345E-9</v>
      </c>
      <c r="DS324" s="30">
        <f t="shared" si="242"/>
        <v>5.6309126038954859E-9</v>
      </c>
      <c r="DT324" s="30">
        <f t="shared" si="243"/>
        <v>5.6309126038955653E-9</v>
      </c>
      <c r="DV324" s="36"/>
      <c r="DW324" s="36"/>
      <c r="DX324" s="36"/>
      <c r="ED324" s="36"/>
      <c r="EE324" s="36"/>
      <c r="EF324" s="36"/>
      <c r="EL324" s="36"/>
      <c r="EM324" s="36"/>
      <c r="EN324" s="36"/>
      <c r="ET324" s="36"/>
      <c r="EU324" s="36"/>
      <c r="EV324" s="36"/>
    </row>
    <row r="325" spans="14:152" s="30" customFormat="1" ht="12.75">
      <c r="N325" s="36">
        <v>1.6569999999999999E-8</v>
      </c>
      <c r="O325" s="36">
        <v>2.890651793E-2</v>
      </c>
      <c r="P325" s="36">
        <v>138.5174968707</v>
      </c>
      <c r="Q325" s="30">
        <f t="shared" si="228"/>
        <v>1.2246320076577968E-8</v>
      </c>
      <c r="R325" s="30">
        <f t="shared" si="229"/>
        <v>1.2246204883801734E-8</v>
      </c>
      <c r="S325" s="30">
        <f t="shared" si="230"/>
        <v>1.224620488300059E-8</v>
      </c>
      <c r="T325" s="30">
        <f t="shared" si="231"/>
        <v>1.2246204883000582E-8</v>
      </c>
      <c r="V325" s="36">
        <v>1.8899999999999999E-9</v>
      </c>
      <c r="W325" s="36">
        <v>0.24160744024</v>
      </c>
      <c r="X325" s="36">
        <v>1670.8250284999999</v>
      </c>
      <c r="Y325" s="30">
        <f t="shared" si="232"/>
        <v>-1.7390530546995893E-9</v>
      </c>
      <c r="Z325" s="30">
        <f t="shared" si="233"/>
        <v>-1.7391451735268908E-9</v>
      </c>
      <c r="AA325" s="30">
        <f t="shared" si="234"/>
        <v>-1.739145174167463E-9</v>
      </c>
      <c r="AB325" s="30">
        <f t="shared" si="235"/>
        <v>-1.7391451741674682E-9</v>
      </c>
      <c r="AD325" s="36"/>
      <c r="AE325" s="36"/>
      <c r="AF325" s="36"/>
      <c r="AL325" s="36"/>
      <c r="AM325" s="36"/>
      <c r="AN325" s="36"/>
      <c r="AT325" s="36"/>
      <c r="AU325" s="36"/>
      <c r="AV325" s="36"/>
      <c r="BB325" s="36"/>
      <c r="BC325" s="36"/>
      <c r="BD325" s="36"/>
      <c r="BJ325" s="36"/>
      <c r="BK325" s="36"/>
      <c r="BL325" s="36"/>
      <c r="BR325" s="36"/>
      <c r="BS325" s="36"/>
      <c r="BT325" s="36"/>
      <c r="BZ325" s="36"/>
      <c r="CA325" s="36"/>
      <c r="CB325" s="36"/>
      <c r="CH325" s="36"/>
      <c r="CI325" s="36"/>
      <c r="CJ325" s="36"/>
      <c r="CP325" s="36"/>
      <c r="CQ325" s="36"/>
      <c r="CR325" s="36"/>
      <c r="CX325" s="36"/>
      <c r="CY325" s="36"/>
      <c r="CZ325" s="36"/>
      <c r="DF325" s="36">
        <v>2.1929999999999999E-8</v>
      </c>
      <c r="DG325" s="36">
        <v>0.55645982205</v>
      </c>
      <c r="DH325" s="36">
        <v>2228.9701815978001</v>
      </c>
      <c r="DI325" s="30">
        <f t="shared" si="236"/>
        <v>1.5832931395402872E-8</v>
      </c>
      <c r="DJ325" s="30">
        <f t="shared" si="237"/>
        <v>1.5835450998553583E-8</v>
      </c>
      <c r="DK325" s="30">
        <f t="shared" si="238"/>
        <v>1.5835451016075376E-8</v>
      </c>
      <c r="DL325" s="30">
        <f t="shared" si="239"/>
        <v>1.5835451016075511E-8</v>
      </c>
      <c r="DN325" s="36">
        <v>5.5899999999999999E-9</v>
      </c>
      <c r="DO325" s="36">
        <v>4.4885201755699997</v>
      </c>
      <c r="DP325" s="36">
        <v>531.17543780289998</v>
      </c>
      <c r="DQ325" s="30">
        <f t="shared" si="240"/>
        <v>1.5324259910560252E-10</v>
      </c>
      <c r="DR325" s="30">
        <f t="shared" si="241"/>
        <v>1.5346373458676026E-10</v>
      </c>
      <c r="DS325" s="30">
        <f t="shared" si="242"/>
        <v>1.5346373612470895E-10</v>
      </c>
      <c r="DT325" s="30">
        <f t="shared" si="243"/>
        <v>1.5346373612472138E-10</v>
      </c>
      <c r="DV325" s="36"/>
      <c r="DW325" s="36"/>
      <c r="DX325" s="36"/>
      <c r="ED325" s="36"/>
      <c r="EE325" s="36"/>
      <c r="EF325" s="36"/>
      <c r="EL325" s="36"/>
      <c r="EM325" s="36"/>
      <c r="EN325" s="36"/>
      <c r="ET325" s="36"/>
      <c r="EU325" s="36"/>
      <c r="EV325" s="36"/>
    </row>
    <row r="326" spans="14:152" s="30" customFormat="1" ht="12.75">
      <c r="N326" s="36">
        <v>1.3000000000000001E-8</v>
      </c>
      <c r="O326" s="36">
        <v>3.1407442042099998</v>
      </c>
      <c r="P326" s="36">
        <v>547.85021235930003</v>
      </c>
      <c r="Q326" s="30">
        <f t="shared" si="228"/>
        <v>1.2930903525548237E-8</v>
      </c>
      <c r="R326" s="30">
        <f t="shared" si="229"/>
        <v>1.2930958149749266E-8</v>
      </c>
      <c r="S326" s="30">
        <f t="shared" si="230"/>
        <v>1.2930958150129092E-8</v>
      </c>
      <c r="T326" s="30">
        <f t="shared" si="231"/>
        <v>1.2930958150129096E-8</v>
      </c>
      <c r="V326" s="36">
        <v>2.0599999999999999E-9</v>
      </c>
      <c r="W326" s="36">
        <v>1.485146863E-2</v>
      </c>
      <c r="X326" s="36">
        <v>2730.2069586891998</v>
      </c>
      <c r="Y326" s="30">
        <f t="shared" si="232"/>
        <v>-1.7174662677264949E-9</v>
      </c>
      <c r="Z326" s="30">
        <f t="shared" si="233"/>
        <v>-1.7176976089170194E-9</v>
      </c>
      <c r="AA326" s="30">
        <f t="shared" si="234"/>
        <v>-1.7176976105256996E-9</v>
      </c>
      <c r="AB326" s="30">
        <f t="shared" si="235"/>
        <v>-1.7176976105257135E-9</v>
      </c>
      <c r="AD326" s="36"/>
      <c r="AE326" s="36"/>
      <c r="AF326" s="36"/>
      <c r="AL326" s="36"/>
      <c r="AM326" s="36"/>
      <c r="AN326" s="36"/>
      <c r="AT326" s="36"/>
      <c r="AU326" s="36"/>
      <c r="AV326" s="36"/>
      <c r="BB326" s="36"/>
      <c r="BC326" s="36"/>
      <c r="BD326" s="36"/>
      <c r="BJ326" s="36"/>
      <c r="BK326" s="36"/>
      <c r="BL326" s="36"/>
      <c r="BR326" s="36"/>
      <c r="BS326" s="36"/>
      <c r="BT326" s="36"/>
      <c r="BZ326" s="36"/>
      <c r="CA326" s="36"/>
      <c r="CB326" s="36"/>
      <c r="CH326" s="36"/>
      <c r="CI326" s="36"/>
      <c r="CJ326" s="36"/>
      <c r="CP326" s="36"/>
      <c r="CQ326" s="36"/>
      <c r="CR326" s="36"/>
      <c r="CX326" s="36"/>
      <c r="CY326" s="36"/>
      <c r="CZ326" s="36"/>
      <c r="DF326" s="36">
        <v>2.5259999999999999E-8</v>
      </c>
      <c r="DG326" s="36">
        <v>1.07528597373</v>
      </c>
      <c r="DH326" s="36">
        <v>12036.4607348882</v>
      </c>
      <c r="DI326" s="30">
        <f t="shared" si="236"/>
        <v>-2.4042837811472522E-8</v>
      </c>
      <c r="DJ326" s="30">
        <f t="shared" si="237"/>
        <v>-2.4049774884495118E-8</v>
      </c>
      <c r="DK326" s="30">
        <f t="shared" si="238"/>
        <v>-2.4049774932673776E-8</v>
      </c>
      <c r="DL326" s="30">
        <f t="shared" si="239"/>
        <v>-2.4049774932674104E-8</v>
      </c>
      <c r="DN326" s="36">
        <v>6.4000000000000002E-9</v>
      </c>
      <c r="DO326" s="36">
        <v>3.1023923346900002</v>
      </c>
      <c r="DP326" s="36">
        <v>11.045700263900001</v>
      </c>
      <c r="DQ326" s="30">
        <f t="shared" si="240"/>
        <v>-6.3677423368836329E-9</v>
      </c>
      <c r="DR326" s="30">
        <f t="shared" si="241"/>
        <v>-6.367741808753853E-9</v>
      </c>
      <c r="DS326" s="30">
        <f t="shared" si="242"/>
        <v>-6.3677418087501803E-9</v>
      </c>
      <c r="DT326" s="30">
        <f t="shared" si="243"/>
        <v>-6.3677418087501803E-9</v>
      </c>
      <c r="DV326" s="36"/>
      <c r="DW326" s="36"/>
      <c r="DX326" s="36"/>
      <c r="ED326" s="36"/>
      <c r="EE326" s="36"/>
      <c r="EF326" s="36"/>
      <c r="EL326" s="36"/>
      <c r="EM326" s="36"/>
      <c r="EN326" s="36"/>
      <c r="ET326" s="36"/>
      <c r="EU326" s="36"/>
      <c r="EV326" s="36"/>
    </row>
    <row r="327" spans="14:152" s="30" customFormat="1" ht="12.75">
      <c r="N327" s="36">
        <v>1.343E-8</v>
      </c>
      <c r="O327" s="36">
        <v>6.1482713802499998</v>
      </c>
      <c r="P327" s="36">
        <v>988.53248488500003</v>
      </c>
      <c r="Q327" s="30">
        <f t="shared" si="228"/>
        <v>1.0549363202524955E-8</v>
      </c>
      <c r="R327" s="30">
        <f t="shared" si="229"/>
        <v>1.0549975279220463E-8</v>
      </c>
      <c r="S327" s="30">
        <f t="shared" si="230"/>
        <v>1.0549975283477131E-8</v>
      </c>
      <c r="T327" s="30">
        <f t="shared" si="231"/>
        <v>1.0549975283477159E-8</v>
      </c>
      <c r="V327" s="36">
        <v>1.74E-9</v>
      </c>
      <c r="W327" s="36">
        <v>1.8399727702899999</v>
      </c>
      <c r="X327" s="36">
        <v>746.92221379570003</v>
      </c>
      <c r="Y327" s="30">
        <f t="shared" si="232"/>
        <v>-1.1611252635295477E-9</v>
      </c>
      <c r="Z327" s="30">
        <f t="shared" si="233"/>
        <v>-1.1611973763050287E-9</v>
      </c>
      <c r="AA327" s="30">
        <f t="shared" si="234"/>
        <v>-1.1611973768065456E-9</v>
      </c>
      <c r="AB327" s="30">
        <f t="shared" si="235"/>
        <v>-1.1611973768065499E-9</v>
      </c>
      <c r="AD327" s="36"/>
      <c r="AE327" s="36"/>
      <c r="AF327" s="36"/>
      <c r="AL327" s="36"/>
      <c r="AM327" s="36"/>
      <c r="AN327" s="36"/>
      <c r="AT327" s="36"/>
      <c r="AU327" s="36"/>
      <c r="AV327" s="36"/>
      <c r="BB327" s="36"/>
      <c r="BC327" s="36"/>
      <c r="BD327" s="36"/>
      <c r="BJ327" s="36"/>
      <c r="BK327" s="36"/>
      <c r="BL327" s="36"/>
      <c r="BR327" s="36"/>
      <c r="BS327" s="36"/>
      <c r="BT327" s="36"/>
      <c r="BZ327" s="36"/>
      <c r="CA327" s="36"/>
      <c r="CB327" s="36"/>
      <c r="CH327" s="36"/>
      <c r="CI327" s="36"/>
      <c r="CJ327" s="36"/>
      <c r="CP327" s="36"/>
      <c r="CQ327" s="36"/>
      <c r="CR327" s="36"/>
      <c r="CX327" s="36"/>
      <c r="CY327" s="36"/>
      <c r="CZ327" s="36"/>
      <c r="DF327" s="36">
        <v>2.7780000000000001E-8</v>
      </c>
      <c r="DG327" s="36">
        <v>1.48379350517</v>
      </c>
      <c r="DH327" s="36">
        <v>447.7958195265</v>
      </c>
      <c r="DI327" s="30">
        <f t="shared" si="236"/>
        <v>1.5031959697906033E-8</v>
      </c>
      <c r="DJ327" s="30">
        <f t="shared" si="237"/>
        <v>1.5031180296674033E-8</v>
      </c>
      <c r="DK327" s="30">
        <f t="shared" si="238"/>
        <v>1.5031180291253409E-8</v>
      </c>
      <c r="DL327" s="30">
        <f t="shared" si="239"/>
        <v>1.5031180291253366E-8</v>
      </c>
      <c r="DN327" s="36">
        <v>4.9600000000000002E-9</v>
      </c>
      <c r="DO327" s="36">
        <v>1.2900000143899999</v>
      </c>
      <c r="DP327" s="36">
        <v>927.83496796739996</v>
      </c>
      <c r="DQ327" s="30">
        <f t="shared" si="240"/>
        <v>-3.7522257379321085E-9</v>
      </c>
      <c r="DR327" s="30">
        <f t="shared" si="241"/>
        <v>-3.7520014955658627E-9</v>
      </c>
      <c r="DS327" s="30">
        <f t="shared" si="242"/>
        <v>-3.7520014940062418E-9</v>
      </c>
      <c r="DT327" s="30">
        <f t="shared" si="243"/>
        <v>-3.7520014940062302E-9</v>
      </c>
      <c r="DV327" s="36"/>
      <c r="DW327" s="36"/>
      <c r="DX327" s="36"/>
      <c r="ED327" s="36"/>
      <c r="EE327" s="36"/>
      <c r="EF327" s="36"/>
      <c r="EL327" s="36"/>
      <c r="EM327" s="36"/>
      <c r="EN327" s="36"/>
      <c r="ET327" s="36"/>
      <c r="EU327" s="36"/>
      <c r="EV327" s="36"/>
    </row>
    <row r="328" spans="14:152" s="30" customFormat="1" ht="12.75">
      <c r="N328" s="36">
        <v>1.344E-8</v>
      </c>
      <c r="O328" s="36">
        <v>4.7804216042599998</v>
      </c>
      <c r="P328" s="36">
        <v>529.47851677350002</v>
      </c>
      <c r="Q328" s="30">
        <f t="shared" si="228"/>
        <v>-3.6352694767407915E-9</v>
      </c>
      <c r="R328" s="30">
        <f t="shared" si="229"/>
        <v>-3.6347590604958674E-9</v>
      </c>
      <c r="S328" s="30">
        <f t="shared" si="230"/>
        <v>-3.6347590569460073E-9</v>
      </c>
      <c r="T328" s="30">
        <f t="shared" si="231"/>
        <v>-3.6347590569459792E-9</v>
      </c>
      <c r="V328" s="36">
        <v>2.2499999999999999E-9</v>
      </c>
      <c r="W328" s="36">
        <v>3.1310809966000002</v>
      </c>
      <c r="X328" s="36">
        <v>630.33605875839999</v>
      </c>
      <c r="Y328" s="30">
        <f t="shared" si="232"/>
        <v>2.102690036661933E-9</v>
      </c>
      <c r="Z328" s="30">
        <f t="shared" si="233"/>
        <v>2.1026524298962362E-9</v>
      </c>
      <c r="AA328" s="30">
        <f t="shared" si="234"/>
        <v>2.1026524296346726E-9</v>
      </c>
      <c r="AB328" s="30">
        <f t="shared" si="235"/>
        <v>2.1026524296346706E-9</v>
      </c>
      <c r="AD328" s="36"/>
      <c r="AE328" s="36"/>
      <c r="AF328" s="36"/>
      <c r="AL328" s="36"/>
      <c r="AM328" s="36"/>
      <c r="AN328" s="36"/>
      <c r="AT328" s="36"/>
      <c r="AU328" s="36"/>
      <c r="AV328" s="36"/>
      <c r="BB328" s="36"/>
      <c r="BC328" s="36"/>
      <c r="BD328" s="36"/>
      <c r="BJ328" s="36"/>
      <c r="BK328" s="36"/>
      <c r="BL328" s="36"/>
      <c r="BR328" s="36"/>
      <c r="BS328" s="36"/>
      <c r="BT328" s="36"/>
      <c r="BZ328" s="36"/>
      <c r="CA328" s="36"/>
      <c r="CB328" s="36"/>
      <c r="CH328" s="36"/>
      <c r="CI328" s="36"/>
      <c r="CJ328" s="36"/>
      <c r="CP328" s="36"/>
      <c r="CQ328" s="36"/>
      <c r="CR328" s="36"/>
      <c r="CX328" s="36"/>
      <c r="CY328" s="36"/>
      <c r="CZ328" s="36"/>
      <c r="DF328" s="36">
        <v>2.2350000000000002E-8</v>
      </c>
      <c r="DG328" s="36">
        <v>5.9547528269900001</v>
      </c>
      <c r="DH328" s="36">
        <v>6151.5338883049999</v>
      </c>
      <c r="DI328" s="30">
        <f t="shared" si="236"/>
        <v>-2.2185348306532007E-8</v>
      </c>
      <c r="DJ328" s="30">
        <f t="shared" si="237"/>
        <v>-2.218658703165956E-8</v>
      </c>
      <c r="DK328" s="30">
        <f t="shared" si="238"/>
        <v>-2.218658704025841E-8</v>
      </c>
      <c r="DL328" s="30">
        <f t="shared" si="239"/>
        <v>-2.2186587040258489E-8</v>
      </c>
      <c r="DN328" s="36">
        <v>5.8699999999999998E-9</v>
      </c>
      <c r="DO328" s="36">
        <v>3.3065143529799998</v>
      </c>
      <c r="DP328" s="36">
        <v>600.54041039879996</v>
      </c>
      <c r="DQ328" s="30">
        <f t="shared" si="240"/>
        <v>5.8684168230287336E-9</v>
      </c>
      <c r="DR328" s="30">
        <f t="shared" si="241"/>
        <v>5.868410717800707E-9</v>
      </c>
      <c r="DS328" s="30">
        <f t="shared" si="242"/>
        <v>5.8684107177582056E-9</v>
      </c>
      <c r="DT328" s="30">
        <f t="shared" si="243"/>
        <v>5.8684107177582056E-9</v>
      </c>
      <c r="DV328" s="36"/>
      <c r="DW328" s="36"/>
      <c r="DX328" s="36"/>
      <c r="ED328" s="36"/>
      <c r="EE328" s="36"/>
      <c r="EF328" s="36"/>
      <c r="EL328" s="36"/>
      <c r="EM328" s="36"/>
      <c r="EN328" s="36"/>
      <c r="ET328" s="36"/>
      <c r="EU328" s="36"/>
      <c r="EV328" s="36"/>
    </row>
    <row r="329" spans="14:152" s="30" customFormat="1" ht="12.75">
      <c r="N329" s="36">
        <v>1.234E-8</v>
      </c>
      <c r="O329" s="36">
        <v>2.8329433097900001</v>
      </c>
      <c r="P329" s="36">
        <v>3583.4033404411998</v>
      </c>
      <c r="Q329" s="30">
        <f t="shared" si="228"/>
        <v>-2.9723283771138395E-9</v>
      </c>
      <c r="R329" s="30">
        <f t="shared" si="229"/>
        <v>-2.9691308175264189E-9</v>
      </c>
      <c r="S329" s="30">
        <f t="shared" si="230"/>
        <v>-2.9691307952873588E-9</v>
      </c>
      <c r="T329" s="30">
        <f t="shared" si="231"/>
        <v>-2.9691307952871462E-9</v>
      </c>
      <c r="V329" s="36">
        <v>2.0599999999999999E-9</v>
      </c>
      <c r="W329" s="36">
        <v>5.2273092978099998</v>
      </c>
      <c r="X329" s="36">
        <v>3995.7744373156002</v>
      </c>
      <c r="Y329" s="30">
        <f t="shared" si="232"/>
        <v>-7.0870244883908386E-10</v>
      </c>
      <c r="Z329" s="30">
        <f t="shared" si="233"/>
        <v>-7.0812659747015884E-10</v>
      </c>
      <c r="AA329" s="30">
        <f t="shared" si="234"/>
        <v>-7.0812659346501256E-10</v>
      </c>
      <c r="AB329" s="30">
        <f t="shared" si="235"/>
        <v>-7.0812659346497824E-10</v>
      </c>
      <c r="AD329" s="36"/>
      <c r="AE329" s="36"/>
      <c r="AF329" s="36"/>
      <c r="AL329" s="36"/>
      <c r="AM329" s="36"/>
      <c r="AN329" s="36"/>
      <c r="AT329" s="36"/>
      <c r="AU329" s="36"/>
      <c r="AV329" s="36"/>
      <c r="BB329" s="36"/>
      <c r="BC329" s="36"/>
      <c r="BD329" s="36"/>
      <c r="BJ329" s="36"/>
      <c r="BK329" s="36"/>
      <c r="BL329" s="36"/>
      <c r="BR329" s="36"/>
      <c r="BS329" s="36"/>
      <c r="BT329" s="36"/>
      <c r="BZ329" s="36"/>
      <c r="CA329" s="36"/>
      <c r="CB329" s="36"/>
      <c r="CH329" s="36"/>
      <c r="CI329" s="36"/>
      <c r="CJ329" s="36"/>
      <c r="CP329" s="36"/>
      <c r="CQ329" s="36"/>
      <c r="CR329" s="36"/>
      <c r="CX329" s="36"/>
      <c r="CY329" s="36"/>
      <c r="CZ329" s="36"/>
      <c r="DF329" s="36">
        <v>2.7590000000000001E-8</v>
      </c>
      <c r="DG329" s="36">
        <v>4.6397615347999999</v>
      </c>
      <c r="DH329" s="36">
        <v>462.02291352809999</v>
      </c>
      <c r="DI329" s="30">
        <f t="shared" si="236"/>
        <v>-1.340243211920075E-8</v>
      </c>
      <c r="DJ329" s="30">
        <f t="shared" si="237"/>
        <v>-1.3401601990151618E-8</v>
      </c>
      <c r="DK329" s="30">
        <f t="shared" si="238"/>
        <v>-1.3401601984378193E-8</v>
      </c>
      <c r="DL329" s="30">
        <f t="shared" si="239"/>
        <v>-1.340160198437815E-8</v>
      </c>
      <c r="DN329" s="36">
        <v>5.8200000000000002E-9</v>
      </c>
      <c r="DO329" s="36">
        <v>0.44540948860000001</v>
      </c>
      <c r="DP329" s="36">
        <v>113.3877149571</v>
      </c>
      <c r="DQ329" s="30">
        <f t="shared" si="240"/>
        <v>5.7225251045007759E-9</v>
      </c>
      <c r="DR329" s="30">
        <f t="shared" si="241"/>
        <v>5.7225161437411658E-9</v>
      </c>
      <c r="DS329" s="30">
        <f t="shared" si="242"/>
        <v>5.7225161436788436E-9</v>
      </c>
      <c r="DT329" s="30">
        <f t="shared" si="243"/>
        <v>5.7225161436788436E-9</v>
      </c>
      <c r="DV329" s="36"/>
      <c r="DW329" s="36"/>
      <c r="DX329" s="36"/>
      <c r="ED329" s="36"/>
      <c r="EE329" s="36"/>
      <c r="EF329" s="36"/>
      <c r="EL329" s="36"/>
      <c r="EM329" s="36"/>
      <c r="EN329" s="36"/>
      <c r="ET329" s="36"/>
      <c r="EU329" s="36"/>
      <c r="EV329" s="36"/>
    </row>
    <row r="330" spans="14:152" s="30" customFormat="1" ht="12.75">
      <c r="N330" s="36">
        <v>1.651E-8</v>
      </c>
      <c r="O330" s="36">
        <v>2.1205644700500001</v>
      </c>
      <c r="P330" s="36">
        <v>1061.8296107440001</v>
      </c>
      <c r="Q330" s="30">
        <f t="shared" si="228"/>
        <v>-1.3386733946968815E-8</v>
      </c>
      <c r="R330" s="30">
        <f t="shared" si="229"/>
        <v>-1.3385969465228586E-8</v>
      </c>
      <c r="S330" s="30">
        <f t="shared" si="230"/>
        <v>-1.3385969459911489E-8</v>
      </c>
      <c r="T330" s="30">
        <f t="shared" si="231"/>
        <v>-1.3385969459911438E-8</v>
      </c>
      <c r="V330" s="36">
        <v>1.69E-9</v>
      </c>
      <c r="W330" s="36">
        <v>2.5795668268799998</v>
      </c>
      <c r="X330" s="36">
        <v>9161.0171630225996</v>
      </c>
      <c r="Y330" s="30">
        <f t="shared" si="232"/>
        <v>-7.8089337267949577E-10</v>
      </c>
      <c r="Z330" s="30">
        <f t="shared" si="233"/>
        <v>-7.7987025070172833E-10</v>
      </c>
      <c r="AA330" s="30">
        <f t="shared" si="234"/>
        <v>-7.7987024358486631E-10</v>
      </c>
      <c r="AB330" s="30">
        <f t="shared" si="235"/>
        <v>-7.7987024358480241E-10</v>
      </c>
      <c r="AD330" s="36"/>
      <c r="AE330" s="36"/>
      <c r="AF330" s="36"/>
      <c r="AL330" s="36"/>
      <c r="AM330" s="36"/>
      <c r="AN330" s="36"/>
      <c r="AT330" s="36"/>
      <c r="AU330" s="36"/>
      <c r="AV330" s="36"/>
      <c r="BB330" s="36"/>
      <c r="BC330" s="36"/>
      <c r="BD330" s="36"/>
      <c r="BJ330" s="36"/>
      <c r="BK330" s="36"/>
      <c r="BL330" s="36"/>
      <c r="BR330" s="36"/>
      <c r="BS330" s="36"/>
      <c r="BT330" s="36"/>
      <c r="BZ330" s="36"/>
      <c r="CA330" s="36"/>
      <c r="CB330" s="36"/>
      <c r="CH330" s="36"/>
      <c r="CI330" s="36"/>
      <c r="CJ330" s="36"/>
      <c r="CP330" s="36"/>
      <c r="CQ330" s="36"/>
      <c r="CR330" s="36"/>
      <c r="CX330" s="36"/>
      <c r="CY330" s="36"/>
      <c r="CZ330" s="36"/>
      <c r="DF330" s="36">
        <v>2.175E-8</v>
      </c>
      <c r="DG330" s="36">
        <v>4.5358857023999999</v>
      </c>
      <c r="DH330" s="36">
        <v>501.37978944330001</v>
      </c>
      <c r="DI330" s="30">
        <f t="shared" si="236"/>
        <v>-4.0040981113204147E-9</v>
      </c>
      <c r="DJ330" s="30">
        <f t="shared" si="237"/>
        <v>-4.0032995418964836E-9</v>
      </c>
      <c r="DK330" s="30">
        <f t="shared" si="238"/>
        <v>-4.0032995363425804E-9</v>
      </c>
      <c r="DL330" s="30">
        <f t="shared" si="239"/>
        <v>-4.0032995363425424E-9</v>
      </c>
      <c r="DN330" s="36">
        <v>4.9200000000000004E-9</v>
      </c>
      <c r="DO330" s="36">
        <v>4.83275232</v>
      </c>
      <c r="DP330" s="36">
        <v>9492.1463150048003</v>
      </c>
      <c r="DQ330" s="30">
        <f t="shared" si="240"/>
        <v>-3.8464343662132277E-9</v>
      </c>
      <c r="DR330" s="30">
        <f t="shared" si="241"/>
        <v>-3.8442638911363703E-9</v>
      </c>
      <c r="DS330" s="30">
        <f t="shared" si="242"/>
        <v>-3.8442638760344858E-9</v>
      </c>
      <c r="DT330" s="30">
        <f t="shared" si="243"/>
        <v>-3.8442638760343767E-9</v>
      </c>
      <c r="DV330" s="36"/>
      <c r="DW330" s="36"/>
      <c r="DX330" s="36"/>
      <c r="ED330" s="36"/>
      <c r="EE330" s="36"/>
      <c r="EF330" s="36"/>
      <c r="EL330" s="36"/>
      <c r="EM330" s="36"/>
      <c r="EN330" s="36"/>
      <c r="ET330" s="36"/>
      <c r="EU330" s="36"/>
      <c r="EV330" s="36"/>
    </row>
    <row r="331" spans="14:152" s="30" customFormat="1" ht="12.75">
      <c r="N331" s="36">
        <v>1.479E-8</v>
      </c>
      <c r="O331" s="36">
        <v>0.24646493075000001</v>
      </c>
      <c r="P331" s="36">
        <v>1593.0050485469001</v>
      </c>
      <c r="Q331" s="30">
        <f t="shared" si="228"/>
        <v>-9.8859727407509598E-9</v>
      </c>
      <c r="R331" s="30">
        <f t="shared" si="229"/>
        <v>-9.8872782492172221E-9</v>
      </c>
      <c r="S331" s="30">
        <f t="shared" si="230"/>
        <v>-9.8872782582962688E-9</v>
      </c>
      <c r="T331" s="30">
        <f t="shared" si="231"/>
        <v>-9.8872782582963466E-9</v>
      </c>
      <c r="V331" s="36">
        <v>1.6500000000000001E-9</v>
      </c>
      <c r="W331" s="36">
        <v>1.5179592830099999</v>
      </c>
      <c r="X331" s="36">
        <v>4010.0015313171998</v>
      </c>
      <c r="Y331" s="30">
        <f t="shared" si="232"/>
        <v>-4.8040691047496265E-10</v>
      </c>
      <c r="Z331" s="30">
        <f t="shared" si="233"/>
        <v>-4.8087847984614384E-10</v>
      </c>
      <c r="AA331" s="30">
        <f t="shared" si="234"/>
        <v>-4.808784831256573E-10</v>
      </c>
      <c r="AB331" s="30">
        <f t="shared" si="235"/>
        <v>-4.8087848312568532E-10</v>
      </c>
      <c r="AD331" s="36"/>
      <c r="AE331" s="36"/>
      <c r="AF331" s="36"/>
      <c r="AL331" s="36"/>
      <c r="AM331" s="36"/>
      <c r="AN331" s="36"/>
      <c r="AT331" s="36"/>
      <c r="AU331" s="36"/>
      <c r="AV331" s="36"/>
      <c r="BB331" s="36"/>
      <c r="BC331" s="36"/>
      <c r="BD331" s="36"/>
      <c r="BJ331" s="36"/>
      <c r="BK331" s="36"/>
      <c r="BL331" s="36"/>
      <c r="BR331" s="36"/>
      <c r="BS331" s="36"/>
      <c r="BT331" s="36"/>
      <c r="BZ331" s="36"/>
      <c r="CA331" s="36"/>
      <c r="CB331" s="36"/>
      <c r="CH331" s="36"/>
      <c r="CI331" s="36"/>
      <c r="CJ331" s="36"/>
      <c r="CP331" s="36"/>
      <c r="CQ331" s="36"/>
      <c r="CR331" s="36"/>
      <c r="CX331" s="36"/>
      <c r="CY331" s="36"/>
      <c r="CZ331" s="36"/>
      <c r="DF331" s="36">
        <v>2.323E-8</v>
      </c>
      <c r="DG331" s="36">
        <v>5.9367004100600003</v>
      </c>
      <c r="DH331" s="36">
        <v>611.4430983108</v>
      </c>
      <c r="DI331" s="30">
        <f t="shared" si="236"/>
        <v>-1.9236807124429018E-8</v>
      </c>
      <c r="DJ331" s="30">
        <f t="shared" si="237"/>
        <v>-1.9236213888109091E-8</v>
      </c>
      <c r="DK331" s="30">
        <f t="shared" si="238"/>
        <v>-1.9236213883983121E-8</v>
      </c>
      <c r="DL331" s="30">
        <f t="shared" si="239"/>
        <v>-1.9236213883983085E-8</v>
      </c>
      <c r="DN331" s="36">
        <v>5.4899999999999999E-9</v>
      </c>
      <c r="DO331" s="36">
        <v>4.3457916614599998</v>
      </c>
      <c r="DP331" s="36">
        <v>3046.5988283458</v>
      </c>
      <c r="DQ331" s="30">
        <f t="shared" si="240"/>
        <v>5.4888940407357828E-9</v>
      </c>
      <c r="DR331" s="30">
        <f t="shared" si="241"/>
        <v>5.4889189106415175E-9</v>
      </c>
      <c r="DS331" s="30">
        <f t="shared" si="242"/>
        <v>5.4889189108134982E-9</v>
      </c>
      <c r="DT331" s="30">
        <f t="shared" si="243"/>
        <v>5.4889189108134999E-9</v>
      </c>
      <c r="DV331" s="36"/>
      <c r="DW331" s="36"/>
      <c r="DX331" s="36"/>
      <c r="ED331" s="36"/>
      <c r="EE331" s="36"/>
      <c r="EF331" s="36"/>
      <c r="EL331" s="36"/>
      <c r="EM331" s="36"/>
      <c r="EN331" s="36"/>
      <c r="ET331" s="36"/>
      <c r="EU331" s="36"/>
      <c r="EV331" s="36"/>
    </row>
    <row r="332" spans="14:152" s="30" customFormat="1" ht="12.75">
      <c r="N332" s="36">
        <v>1.413E-8</v>
      </c>
      <c r="O332" s="36">
        <v>3.07444632745</v>
      </c>
      <c r="P332" s="36">
        <v>6283.0758499914</v>
      </c>
      <c r="Q332" s="30">
        <f t="shared" si="228"/>
        <v>1.3289734132857041E-8</v>
      </c>
      <c r="R332" s="30">
        <f t="shared" si="229"/>
        <v>1.3287485773462068E-8</v>
      </c>
      <c r="S332" s="30">
        <f t="shared" si="230"/>
        <v>1.3287485757815085E-8</v>
      </c>
      <c r="T332" s="30">
        <f t="shared" si="231"/>
        <v>1.3287485757814946E-8</v>
      </c>
      <c r="V332" s="36">
        <v>1.81E-9</v>
      </c>
      <c r="W332" s="36">
        <v>2.0505520082199999</v>
      </c>
      <c r="X332" s="36">
        <v>842.90144101349995</v>
      </c>
      <c r="Y332" s="30">
        <f t="shared" si="232"/>
        <v>-1.5719958279867392E-9</v>
      </c>
      <c r="Z332" s="30">
        <f t="shared" si="233"/>
        <v>-1.5720521663005779E-9</v>
      </c>
      <c r="AA332" s="30">
        <f t="shared" si="234"/>
        <v>-1.5720521666923776E-9</v>
      </c>
      <c r="AB332" s="30">
        <f t="shared" si="235"/>
        <v>-1.5720521666923809E-9</v>
      </c>
      <c r="AD332" s="36"/>
      <c r="AE332" s="36"/>
      <c r="AF332" s="36"/>
      <c r="AL332" s="36"/>
      <c r="AM332" s="36"/>
      <c r="AN332" s="36"/>
      <c r="AT332" s="36"/>
      <c r="AU332" s="36"/>
      <c r="AV332" s="36"/>
      <c r="BB332" s="36"/>
      <c r="BC332" s="36"/>
      <c r="BD332" s="36"/>
      <c r="BJ332" s="36"/>
      <c r="BK332" s="36"/>
      <c r="BL332" s="36"/>
      <c r="BR332" s="36"/>
      <c r="BS332" s="36"/>
      <c r="BT332" s="36"/>
      <c r="BZ332" s="36"/>
      <c r="CA332" s="36"/>
      <c r="CB332" s="36"/>
      <c r="CH332" s="36"/>
      <c r="CI332" s="36"/>
      <c r="CJ332" s="36"/>
      <c r="CP332" s="36"/>
      <c r="CQ332" s="36"/>
      <c r="CR332" s="36"/>
      <c r="CX332" s="36"/>
      <c r="CY332" s="36"/>
      <c r="CZ332" s="36"/>
      <c r="DF332" s="36">
        <v>2.384E-8</v>
      </c>
      <c r="DG332" s="36">
        <v>2.8174662297099999</v>
      </c>
      <c r="DH332" s="36">
        <v>3340.6124266997999</v>
      </c>
      <c r="DI332" s="30">
        <f t="shared" si="236"/>
        <v>-2.3839880967229191E-8</v>
      </c>
      <c r="DJ332" s="30">
        <f t="shared" si="237"/>
        <v>-2.3839898978769881E-8</v>
      </c>
      <c r="DK332" s="30">
        <f t="shared" si="238"/>
        <v>-2.3839898978890011E-8</v>
      </c>
      <c r="DL332" s="30">
        <f t="shared" si="239"/>
        <v>-2.3839898978890011E-8</v>
      </c>
      <c r="DN332" s="36">
        <v>5.76E-9</v>
      </c>
      <c r="DO332" s="36">
        <v>1.2284684636400001</v>
      </c>
      <c r="DP332" s="36">
        <v>1514.2912967165</v>
      </c>
      <c r="DQ332" s="30">
        <f t="shared" si="240"/>
        <v>3.650221664531928E-9</v>
      </c>
      <c r="DR332" s="30">
        <f t="shared" si="241"/>
        <v>3.6497189517133241E-9</v>
      </c>
      <c r="DS332" s="30">
        <f t="shared" si="242"/>
        <v>3.6497189482169011E-9</v>
      </c>
      <c r="DT332" s="30">
        <f t="shared" si="243"/>
        <v>3.6497189482168697E-9</v>
      </c>
      <c r="DV332" s="36"/>
      <c r="DW332" s="36"/>
      <c r="DX332" s="36"/>
      <c r="ED332" s="36"/>
      <c r="EE332" s="36"/>
      <c r="EF332" s="36"/>
      <c r="EL332" s="36"/>
      <c r="EM332" s="36"/>
      <c r="EN332" s="36"/>
      <c r="ET332" s="36"/>
      <c r="EU332" s="36"/>
      <c r="EV332" s="36"/>
    </row>
    <row r="333" spans="14:152" s="30" customFormat="1" ht="12.75">
      <c r="N333" s="36">
        <v>1.246E-8</v>
      </c>
      <c r="O333" s="36">
        <v>5.9488232166100001</v>
      </c>
      <c r="P333" s="36">
        <v>1056.9342496344</v>
      </c>
      <c r="Q333" s="30">
        <f t="shared" si="228"/>
        <v>1.2411155259718625E-8</v>
      </c>
      <c r="R333" s="30">
        <f t="shared" si="229"/>
        <v>1.2411242012696222E-8</v>
      </c>
      <c r="S333" s="30">
        <f t="shared" si="230"/>
        <v>1.2411242013299304E-8</v>
      </c>
      <c r="T333" s="30">
        <f t="shared" si="231"/>
        <v>1.2411242013299308E-8</v>
      </c>
      <c r="V333" s="36">
        <v>1.81E-9</v>
      </c>
      <c r="W333" s="36">
        <v>5.9655462535700003</v>
      </c>
      <c r="X333" s="36">
        <v>1578.7779545453</v>
      </c>
      <c r="Y333" s="30">
        <f t="shared" si="232"/>
        <v>-1.6980886473541543E-9</v>
      </c>
      <c r="Z333" s="30">
        <f t="shared" si="233"/>
        <v>-1.6981623352749249E-9</v>
      </c>
      <c r="AA333" s="30">
        <f t="shared" si="234"/>
        <v>-1.6981623357873267E-9</v>
      </c>
      <c r="AB333" s="30">
        <f t="shared" si="235"/>
        <v>-1.6981623357873314E-9</v>
      </c>
      <c r="AD333" s="36"/>
      <c r="AE333" s="36"/>
      <c r="AF333" s="36"/>
      <c r="AL333" s="36"/>
      <c r="AM333" s="36"/>
      <c r="AN333" s="36"/>
      <c r="AT333" s="36"/>
      <c r="AU333" s="36"/>
      <c r="AV333" s="36"/>
      <c r="BB333" s="36"/>
      <c r="BC333" s="36"/>
      <c r="BD333" s="36"/>
      <c r="BJ333" s="36"/>
      <c r="BK333" s="36"/>
      <c r="BL333" s="36"/>
      <c r="BR333" s="36"/>
      <c r="BS333" s="36"/>
      <c r="BT333" s="36"/>
      <c r="BZ333" s="36"/>
      <c r="CA333" s="36"/>
      <c r="CB333" s="36"/>
      <c r="CH333" s="36"/>
      <c r="CI333" s="36"/>
      <c r="CJ333" s="36"/>
      <c r="CP333" s="36"/>
      <c r="CQ333" s="36"/>
      <c r="CR333" s="36"/>
      <c r="CX333" s="36"/>
      <c r="CY333" s="36"/>
      <c r="CZ333" s="36"/>
      <c r="DF333" s="36">
        <v>2.0870000000000001E-8</v>
      </c>
      <c r="DG333" s="36">
        <v>3.1071607967500001</v>
      </c>
      <c r="DH333" s="36">
        <v>1049.0869894507</v>
      </c>
      <c r="DI333" s="30">
        <f t="shared" si="236"/>
        <v>-1.8952554200326274E-8</v>
      </c>
      <c r="DJ333" s="30">
        <f t="shared" si="237"/>
        <v>-1.8953237125176584E-8</v>
      </c>
      <c r="DK333" s="30">
        <f t="shared" si="238"/>
        <v>-1.8953237129925782E-8</v>
      </c>
      <c r="DL333" s="30">
        <f t="shared" si="239"/>
        <v>-1.8953237129925818E-8</v>
      </c>
      <c r="DN333" s="36">
        <v>5.93E-9</v>
      </c>
      <c r="DO333" s="36">
        <v>5.8607964061200004</v>
      </c>
      <c r="DP333" s="36">
        <v>524.06189080210004</v>
      </c>
      <c r="DQ333" s="30">
        <f t="shared" si="240"/>
        <v>-5.8271739843300053E-9</v>
      </c>
      <c r="DR333" s="30">
        <f t="shared" si="241"/>
        <v>-5.8271310502056067E-9</v>
      </c>
      <c r="DS333" s="30">
        <f t="shared" si="242"/>
        <v>-5.827131049906978E-9</v>
      </c>
      <c r="DT333" s="30">
        <f t="shared" si="243"/>
        <v>-5.8271310499069755E-9</v>
      </c>
      <c r="DV333" s="36"/>
      <c r="DW333" s="36"/>
      <c r="DX333" s="36"/>
      <c r="ED333" s="36"/>
      <c r="EE333" s="36"/>
      <c r="EF333" s="36"/>
      <c r="EL333" s="36"/>
      <c r="EM333" s="36"/>
      <c r="EN333" s="36"/>
      <c r="ET333" s="36"/>
      <c r="EU333" s="36"/>
      <c r="EV333" s="36"/>
    </row>
    <row r="334" spans="14:152" s="30" customFormat="1" ht="12.75">
      <c r="N334" s="36">
        <v>1.2250000000000001E-8</v>
      </c>
      <c r="O334" s="36">
        <v>1.95642397635</v>
      </c>
      <c r="P334" s="36">
        <v>1969.2006632437999</v>
      </c>
      <c r="Q334" s="30">
        <f t="shared" si="228"/>
        <v>-1.0961235257833019E-8</v>
      </c>
      <c r="R334" s="30">
        <f t="shared" si="229"/>
        <v>-1.096203755303311E-8</v>
      </c>
      <c r="S334" s="30">
        <f t="shared" si="230"/>
        <v>-1.0962037558612085E-8</v>
      </c>
      <c r="T334" s="30">
        <f t="shared" si="231"/>
        <v>-1.0962037558612123E-8</v>
      </c>
      <c r="V334" s="36">
        <v>1.6600000000000001E-9</v>
      </c>
      <c r="W334" s="36">
        <v>1.551148631</v>
      </c>
      <c r="X334" s="36">
        <v>1070.4276304530999</v>
      </c>
      <c r="Y334" s="30">
        <f t="shared" si="232"/>
        <v>-5.355135107938635E-10</v>
      </c>
      <c r="Z334" s="30">
        <f t="shared" si="233"/>
        <v>-5.3538820229878351E-10</v>
      </c>
      <c r="AA334" s="30">
        <f t="shared" si="234"/>
        <v>-5.3538820142727791E-10</v>
      </c>
      <c r="AB334" s="30">
        <f t="shared" si="235"/>
        <v>-5.3538820142727088E-10</v>
      </c>
      <c r="AD334" s="36"/>
      <c r="AE334" s="36"/>
      <c r="AF334" s="36"/>
      <c r="AL334" s="36"/>
      <c r="AM334" s="36"/>
      <c r="AN334" s="36"/>
      <c r="AT334" s="36"/>
      <c r="AU334" s="36"/>
      <c r="AV334" s="36"/>
      <c r="BB334" s="36"/>
      <c r="BC334" s="36"/>
      <c r="BD334" s="36"/>
      <c r="BJ334" s="36"/>
      <c r="BK334" s="36"/>
      <c r="BL334" s="36"/>
      <c r="BR334" s="36"/>
      <c r="BS334" s="36"/>
      <c r="BT334" s="36"/>
      <c r="BZ334" s="36"/>
      <c r="CA334" s="36"/>
      <c r="CB334" s="36"/>
      <c r="CH334" s="36"/>
      <c r="CI334" s="36"/>
      <c r="CJ334" s="36"/>
      <c r="CP334" s="36"/>
      <c r="CQ334" s="36"/>
      <c r="CR334" s="36"/>
      <c r="CX334" s="36"/>
      <c r="CY334" s="36"/>
      <c r="CZ334" s="36"/>
      <c r="DF334" s="36">
        <v>1.9939999999999999E-8</v>
      </c>
      <c r="DG334" s="36">
        <v>2.0250086006400001</v>
      </c>
      <c r="DH334" s="36">
        <v>1058.8606653274001</v>
      </c>
      <c r="DI334" s="30">
        <f t="shared" si="236"/>
        <v>-1.5195201537290279E-8</v>
      </c>
      <c r="DJ334" s="30">
        <f t="shared" si="237"/>
        <v>-1.5194182919614422E-8</v>
      </c>
      <c r="DK334" s="30">
        <f t="shared" si="238"/>
        <v>-1.5194182912529825E-8</v>
      </c>
      <c r="DL334" s="30">
        <f t="shared" si="239"/>
        <v>-1.5194182912529755E-8</v>
      </c>
      <c r="DN334" s="36">
        <v>5.1000000000000002E-9</v>
      </c>
      <c r="DO334" s="36">
        <v>2.6255703126999999</v>
      </c>
      <c r="DP334" s="36">
        <v>529.85102378900001</v>
      </c>
      <c r="DQ334" s="30">
        <f t="shared" si="240"/>
        <v>4.8534238312769074E-9</v>
      </c>
      <c r="DR334" s="30">
        <f t="shared" si="241"/>
        <v>4.8533619849009843E-9</v>
      </c>
      <c r="DS334" s="30">
        <f t="shared" si="242"/>
        <v>4.8533619844708297E-9</v>
      </c>
      <c r="DT334" s="30">
        <f t="shared" si="243"/>
        <v>4.8533619844708264E-9</v>
      </c>
      <c r="DV334" s="36"/>
      <c r="DW334" s="36"/>
      <c r="DX334" s="36"/>
      <c r="ED334" s="36"/>
      <c r="EE334" s="36"/>
      <c r="EF334" s="36"/>
      <c r="EL334" s="36"/>
      <c r="EM334" s="36"/>
      <c r="EN334" s="36"/>
      <c r="ET334" s="36"/>
      <c r="EU334" s="36"/>
      <c r="EV334" s="36"/>
    </row>
    <row r="335" spans="14:152" s="30" customFormat="1" ht="12.75">
      <c r="N335" s="36">
        <v>1.3879999999999999E-8</v>
      </c>
      <c r="O335" s="36">
        <v>2.87749576073</v>
      </c>
      <c r="P335" s="36">
        <v>1023.9572075371</v>
      </c>
      <c r="Q335" s="30">
        <f t="shared" si="228"/>
        <v>-1.3077626252621147E-8</v>
      </c>
      <c r="R335" s="30">
        <f t="shared" si="229"/>
        <v>-1.3077981014157235E-8</v>
      </c>
      <c r="S335" s="30">
        <f t="shared" si="230"/>
        <v>-1.3077981016624259E-8</v>
      </c>
      <c r="T335" s="30">
        <f t="shared" si="231"/>
        <v>-1.3077981016624281E-8</v>
      </c>
      <c r="V335" s="36">
        <v>1.57E-9</v>
      </c>
      <c r="W335" s="36">
        <v>5.8783995887999998</v>
      </c>
      <c r="X335" s="36">
        <v>3914.0223040994001</v>
      </c>
      <c r="Y335" s="30">
        <f t="shared" si="232"/>
        <v>-1.5595902302829168E-9</v>
      </c>
      <c r="Z335" s="30">
        <f t="shared" si="233"/>
        <v>-1.5595375307815255E-9</v>
      </c>
      <c r="AA335" s="30">
        <f t="shared" si="234"/>
        <v>-1.5595375304145508E-9</v>
      </c>
      <c r="AB335" s="30">
        <f t="shared" si="235"/>
        <v>-1.5595375304145475E-9</v>
      </c>
      <c r="AD335" s="36"/>
      <c r="AE335" s="36"/>
      <c r="AF335" s="36"/>
      <c r="AL335" s="36"/>
      <c r="AM335" s="36"/>
      <c r="AN335" s="36"/>
      <c r="AT335" s="36"/>
      <c r="AU335" s="36"/>
      <c r="AV335" s="36"/>
      <c r="BB335" s="36"/>
      <c r="BC335" s="36"/>
      <c r="BD335" s="36"/>
      <c r="BJ335" s="36"/>
      <c r="BK335" s="36"/>
      <c r="BL335" s="36"/>
      <c r="BR335" s="36"/>
      <c r="BS335" s="36"/>
      <c r="BT335" s="36"/>
      <c r="BZ335" s="36"/>
      <c r="CA335" s="36"/>
      <c r="CB335" s="36"/>
      <c r="CH335" s="36"/>
      <c r="CI335" s="36"/>
      <c r="CJ335" s="36"/>
      <c r="CP335" s="36"/>
      <c r="CQ335" s="36"/>
      <c r="CR335" s="36"/>
      <c r="CX335" s="36"/>
      <c r="CY335" s="36"/>
      <c r="CZ335" s="36"/>
      <c r="DF335" s="36">
        <v>2.199E-8</v>
      </c>
      <c r="DG335" s="36">
        <v>2.2093749099700002</v>
      </c>
      <c r="DH335" s="36">
        <v>1269.4996318895001</v>
      </c>
      <c r="DI335" s="30">
        <f t="shared" si="236"/>
        <v>2.5684815601828257E-9</v>
      </c>
      <c r="DJ335" s="30">
        <f t="shared" si="237"/>
        <v>2.5705471526133691E-9</v>
      </c>
      <c r="DK335" s="30">
        <f t="shared" si="238"/>
        <v>2.5705471669790471E-9</v>
      </c>
      <c r="DL335" s="30">
        <f t="shared" si="239"/>
        <v>2.5705471669791633E-9</v>
      </c>
      <c r="DN335" s="36">
        <v>4.8900000000000003E-9</v>
      </c>
      <c r="DO335" s="36">
        <v>6.2685570732300002</v>
      </c>
      <c r="DP335" s="36">
        <v>3693.6096616606001</v>
      </c>
      <c r="DQ335" s="30">
        <f t="shared" si="240"/>
        <v>-3.603806894385777E-10</v>
      </c>
      <c r="DR335" s="30">
        <f t="shared" si="241"/>
        <v>-3.6172266605640213E-10</v>
      </c>
      <c r="DS335" s="30">
        <f t="shared" si="242"/>
        <v>-3.6172267538947343E-10</v>
      </c>
      <c r="DT335" s="30">
        <f t="shared" si="243"/>
        <v>-3.6172267538956003E-10</v>
      </c>
      <c r="DV335" s="36"/>
      <c r="DW335" s="36"/>
      <c r="DX335" s="36"/>
      <c r="ED335" s="36"/>
      <c r="EE335" s="36"/>
      <c r="EF335" s="36"/>
      <c r="EL335" s="36"/>
      <c r="EM335" s="36"/>
      <c r="EN335" s="36"/>
      <c r="ET335" s="36"/>
      <c r="EU335" s="36"/>
      <c r="EV335" s="36"/>
    </row>
    <row r="336" spans="14:152" s="30" customFormat="1" ht="12.75">
      <c r="N336" s="36">
        <v>1.263E-8</v>
      </c>
      <c r="O336" s="36">
        <v>3.4618194503100002</v>
      </c>
      <c r="P336" s="36">
        <v>40.841348623499997</v>
      </c>
      <c r="Q336" s="30">
        <f t="shared" si="228"/>
        <v>-1.2574503466593749E-8</v>
      </c>
      <c r="R336" s="30">
        <f t="shared" si="229"/>
        <v>-1.2574507065223569E-8</v>
      </c>
      <c r="S336" s="30">
        <f t="shared" si="230"/>
        <v>-1.2574507065248596E-8</v>
      </c>
      <c r="T336" s="30">
        <f t="shared" si="231"/>
        <v>-1.2574507065248597E-8</v>
      </c>
      <c r="V336" s="36">
        <v>1.6000000000000001E-9</v>
      </c>
      <c r="W336" s="36">
        <v>0.43729819176000001</v>
      </c>
      <c r="X336" s="36">
        <v>2545.3620512543998</v>
      </c>
      <c r="Y336" s="30">
        <f t="shared" si="232"/>
        <v>7.1249455972324474E-10</v>
      </c>
      <c r="Z336" s="30">
        <f t="shared" si="233"/>
        <v>7.1222287323659893E-10</v>
      </c>
      <c r="AA336" s="30">
        <f t="shared" si="234"/>
        <v>7.1222287134698775E-10</v>
      </c>
      <c r="AB336" s="30">
        <f t="shared" si="235"/>
        <v>7.1222287134697255E-10</v>
      </c>
      <c r="AD336" s="36"/>
      <c r="AE336" s="36"/>
      <c r="AF336" s="36"/>
      <c r="AL336" s="36"/>
      <c r="AM336" s="36"/>
      <c r="AN336" s="36"/>
      <c r="AT336" s="36"/>
      <c r="AU336" s="36"/>
      <c r="AV336" s="36"/>
      <c r="BB336" s="36"/>
      <c r="BC336" s="36"/>
      <c r="BD336" s="36"/>
      <c r="BJ336" s="36"/>
      <c r="BK336" s="36"/>
      <c r="BL336" s="36"/>
      <c r="BR336" s="36"/>
      <c r="BS336" s="36"/>
      <c r="BT336" s="36"/>
      <c r="BZ336" s="36"/>
      <c r="CA336" s="36"/>
      <c r="CB336" s="36"/>
      <c r="CH336" s="36"/>
      <c r="CI336" s="36"/>
      <c r="CJ336" s="36"/>
      <c r="CP336" s="36"/>
      <c r="CQ336" s="36"/>
      <c r="CR336" s="36"/>
      <c r="CX336" s="36"/>
      <c r="CY336" s="36"/>
      <c r="CZ336" s="36"/>
      <c r="DF336" s="36">
        <v>2.7050000000000001E-8</v>
      </c>
      <c r="DG336" s="36">
        <v>1.97665276677</v>
      </c>
      <c r="DH336" s="36">
        <v>415.29185818119998</v>
      </c>
      <c r="DI336" s="30">
        <f t="shared" si="236"/>
        <v>2.5625620343152749E-8</v>
      </c>
      <c r="DJ336" s="30">
        <f t="shared" si="237"/>
        <v>2.5625352325667975E-8</v>
      </c>
      <c r="DK336" s="30">
        <f t="shared" si="238"/>
        <v>2.562535232380388E-8</v>
      </c>
      <c r="DL336" s="30">
        <f t="shared" si="239"/>
        <v>2.5625352323803867E-8</v>
      </c>
      <c r="DN336" s="36">
        <v>4.8E-9</v>
      </c>
      <c r="DO336" s="36">
        <v>0.30754294369000001</v>
      </c>
      <c r="DP336" s="36">
        <v>528.94020556919997</v>
      </c>
      <c r="DQ336" s="30">
        <f t="shared" si="240"/>
        <v>-4.174119534619191E-9</v>
      </c>
      <c r="DR336" s="30">
        <f t="shared" si="241"/>
        <v>-4.1742129256685335E-9</v>
      </c>
      <c r="DS336" s="30">
        <f t="shared" si="242"/>
        <v>-4.1742129263180258E-9</v>
      </c>
      <c r="DT336" s="30">
        <f t="shared" si="243"/>
        <v>-4.1742129263180316E-9</v>
      </c>
      <c r="DV336" s="36"/>
      <c r="DW336" s="36"/>
      <c r="DX336" s="36"/>
      <c r="ED336" s="36"/>
      <c r="EE336" s="36"/>
      <c r="EF336" s="36"/>
      <c r="EL336" s="36"/>
      <c r="EM336" s="36"/>
      <c r="EN336" s="36"/>
      <c r="ET336" s="36"/>
      <c r="EU336" s="36"/>
      <c r="EV336" s="36"/>
    </row>
    <row r="337" spans="14:152" s="30" customFormat="1" ht="12.75">
      <c r="N337" s="36">
        <v>1.325E-8</v>
      </c>
      <c r="O337" s="36">
        <v>4.1542978124600003</v>
      </c>
      <c r="P337" s="36">
        <v>916.93228005540004</v>
      </c>
      <c r="Q337" s="30">
        <f t="shared" si="228"/>
        <v>7.9244848296174411E-9</v>
      </c>
      <c r="R337" s="30">
        <f t="shared" si="229"/>
        <v>7.9237593792666399E-9</v>
      </c>
      <c r="S337" s="30">
        <f t="shared" si="230"/>
        <v>7.9237593742211592E-9</v>
      </c>
      <c r="T337" s="30">
        <f t="shared" si="231"/>
        <v>7.9237593742211211E-9</v>
      </c>
      <c r="V337" s="36">
        <v>1.68E-9</v>
      </c>
      <c r="W337" s="36">
        <v>5.7397566179200004</v>
      </c>
      <c r="X337" s="36">
        <v>2847.5268269093999</v>
      </c>
      <c r="Y337" s="30">
        <f t="shared" si="232"/>
        <v>-1.3636105899341092E-9</v>
      </c>
      <c r="Z337" s="30">
        <f t="shared" si="233"/>
        <v>-1.3634023761546306E-9</v>
      </c>
      <c r="AA337" s="30">
        <f t="shared" si="234"/>
        <v>-1.3634023747063333E-9</v>
      </c>
      <c r="AB337" s="30">
        <f t="shared" si="235"/>
        <v>-1.3634023747063192E-9</v>
      </c>
      <c r="AD337" s="36"/>
      <c r="AE337" s="36"/>
      <c r="AF337" s="36"/>
      <c r="AL337" s="36"/>
      <c r="AM337" s="36"/>
      <c r="AN337" s="36"/>
      <c r="AT337" s="36"/>
      <c r="AU337" s="36"/>
      <c r="AV337" s="36"/>
      <c r="BB337" s="36"/>
      <c r="BC337" s="36"/>
      <c r="BD337" s="36"/>
      <c r="BJ337" s="36"/>
      <c r="BK337" s="36"/>
      <c r="BL337" s="36"/>
      <c r="BR337" s="36"/>
      <c r="BS337" s="36"/>
      <c r="BT337" s="36"/>
      <c r="BZ337" s="36"/>
      <c r="CA337" s="36"/>
      <c r="CB337" s="36"/>
      <c r="CH337" s="36"/>
      <c r="CI337" s="36"/>
      <c r="CJ337" s="36"/>
      <c r="CP337" s="36"/>
      <c r="CQ337" s="36"/>
      <c r="CR337" s="36"/>
      <c r="CX337" s="36"/>
      <c r="CY337" s="36"/>
      <c r="CZ337" s="36"/>
      <c r="DF337" s="36">
        <v>2.7870000000000001E-8</v>
      </c>
      <c r="DG337" s="36">
        <v>1.31053438756</v>
      </c>
      <c r="DH337" s="36">
        <v>1041.2226829245001</v>
      </c>
      <c r="DI337" s="30">
        <f t="shared" si="236"/>
        <v>-6.8894288724070083E-9</v>
      </c>
      <c r="DJ337" s="30">
        <f t="shared" si="237"/>
        <v>-6.8873339641397506E-9</v>
      </c>
      <c r="DK337" s="30">
        <f t="shared" si="238"/>
        <v>-6.8873339495699509E-9</v>
      </c>
      <c r="DL337" s="30">
        <f t="shared" si="239"/>
        <v>-6.887333949569831E-9</v>
      </c>
      <c r="DN337" s="36">
        <v>5.8200000000000002E-9</v>
      </c>
      <c r="DO337" s="36">
        <v>3.5193466879500002</v>
      </c>
      <c r="DP337" s="36">
        <v>1056.9342496344</v>
      </c>
      <c r="DQ337" s="30">
        <f t="shared" si="240"/>
        <v>-4.0519502939601021E-9</v>
      </c>
      <c r="DR337" s="30">
        <f t="shared" si="241"/>
        <v>-4.052279260877795E-9</v>
      </c>
      <c r="DS337" s="30">
        <f t="shared" si="242"/>
        <v>-4.0522792631656012E-9</v>
      </c>
      <c r="DT337" s="30">
        <f t="shared" si="243"/>
        <v>-4.0522792631656194E-9</v>
      </c>
      <c r="DV337" s="36"/>
      <c r="DW337" s="36"/>
      <c r="DX337" s="36"/>
      <c r="ED337" s="36"/>
      <c r="EE337" s="36"/>
      <c r="EF337" s="36"/>
      <c r="EL337" s="36"/>
      <c r="EM337" s="36"/>
      <c r="EN337" s="36"/>
      <c r="ET337" s="36"/>
      <c r="EU337" s="36"/>
      <c r="EV337" s="36"/>
    </row>
    <row r="338" spans="14:152" s="30" customFormat="1" ht="12.75">
      <c r="N338" s="36">
        <v>1.4769999999999999E-8</v>
      </c>
      <c r="O338" s="36">
        <v>5.2669181847699997</v>
      </c>
      <c r="P338" s="36">
        <v>810.65811209909998</v>
      </c>
      <c r="Q338" s="30">
        <f t="shared" si="228"/>
        <v>1.0581254264767152E-8</v>
      </c>
      <c r="R338" s="30">
        <f t="shared" si="229"/>
        <v>1.0581876619669207E-8</v>
      </c>
      <c r="S338" s="30">
        <f t="shared" si="230"/>
        <v>1.0581876623997417E-8</v>
      </c>
      <c r="T338" s="30">
        <f t="shared" si="231"/>
        <v>1.0581876623997453E-8</v>
      </c>
      <c r="V338" s="36">
        <v>1.57E-9</v>
      </c>
      <c r="W338" s="36">
        <v>2.2576458106800001</v>
      </c>
      <c r="X338" s="36">
        <v>850.0149880143</v>
      </c>
      <c r="Y338" s="30">
        <f t="shared" si="232"/>
        <v>-1.2145771094037592E-9</v>
      </c>
      <c r="Z338" s="30">
        <f t="shared" si="233"/>
        <v>-1.2146401084884239E-9</v>
      </c>
      <c r="AA338" s="30">
        <f t="shared" si="234"/>
        <v>-1.2146401089265528E-9</v>
      </c>
      <c r="AB338" s="30">
        <f t="shared" si="235"/>
        <v>-1.2146401089265561E-9</v>
      </c>
      <c r="AD338" s="36"/>
      <c r="AE338" s="36"/>
      <c r="AF338" s="36"/>
      <c r="AL338" s="36"/>
      <c r="AM338" s="36"/>
      <c r="AN338" s="36"/>
      <c r="AT338" s="36"/>
      <c r="AU338" s="36"/>
      <c r="AV338" s="36"/>
      <c r="BB338" s="36"/>
      <c r="BC338" s="36"/>
      <c r="BD338" s="36"/>
      <c r="BJ338" s="36"/>
      <c r="BK338" s="36"/>
      <c r="BL338" s="36"/>
      <c r="BR338" s="36"/>
      <c r="BS338" s="36"/>
      <c r="BT338" s="36"/>
      <c r="BZ338" s="36"/>
      <c r="CA338" s="36"/>
      <c r="CB338" s="36"/>
      <c r="CH338" s="36"/>
      <c r="CI338" s="36"/>
      <c r="CJ338" s="36"/>
      <c r="CP338" s="36"/>
      <c r="CQ338" s="36"/>
      <c r="CR338" s="36"/>
      <c r="CX338" s="36"/>
      <c r="CY338" s="36"/>
      <c r="CZ338" s="36"/>
      <c r="DF338" s="36">
        <v>2.0030000000000001E-8</v>
      </c>
      <c r="DG338" s="36">
        <v>4.6690437444299997</v>
      </c>
      <c r="DH338" s="36">
        <v>679.25416222920001</v>
      </c>
      <c r="DI338" s="30">
        <f t="shared" si="236"/>
        <v>1.2405774501740449E-8</v>
      </c>
      <c r="DJ338" s="30">
        <f t="shared" si="237"/>
        <v>1.2406570305095036E-8</v>
      </c>
      <c r="DK338" s="30">
        <f t="shared" si="238"/>
        <v>1.2406570310629574E-8</v>
      </c>
      <c r="DL338" s="30">
        <f t="shared" si="239"/>
        <v>1.2406570310629614E-8</v>
      </c>
      <c r="DN338" s="36">
        <v>4.9300000000000001E-9</v>
      </c>
      <c r="DO338" s="36">
        <v>5.5269990692500004</v>
      </c>
      <c r="DP338" s="36">
        <v>512.28247735529999</v>
      </c>
      <c r="DQ338" s="30">
        <f t="shared" si="240"/>
        <v>-4.4284676587565151E-9</v>
      </c>
      <c r="DR338" s="30">
        <f t="shared" si="241"/>
        <v>-4.4283849692482524E-9</v>
      </c>
      <c r="DS338" s="30">
        <f t="shared" si="242"/>
        <v>-4.4283849686731419E-9</v>
      </c>
      <c r="DT338" s="30">
        <f t="shared" si="243"/>
        <v>-4.4283849686731369E-9</v>
      </c>
      <c r="DV338" s="36"/>
      <c r="DW338" s="36"/>
      <c r="DX338" s="36"/>
      <c r="ED338" s="36"/>
      <c r="EE338" s="36"/>
      <c r="EF338" s="36"/>
      <c r="EL338" s="36"/>
      <c r="EM338" s="36"/>
      <c r="EN338" s="36"/>
      <c r="ET338" s="36"/>
      <c r="EU338" s="36"/>
      <c r="EV338" s="36"/>
    </row>
    <row r="339" spans="14:152" s="30" customFormat="1" ht="12.75">
      <c r="N339" s="36">
        <v>1.165E-8</v>
      </c>
      <c r="O339" s="36">
        <v>4.6552812541800002</v>
      </c>
      <c r="P339" s="36">
        <v>944.9828232758</v>
      </c>
      <c r="Q339" s="30">
        <f t="shared" si="228"/>
        <v>9.7176001319759715E-9</v>
      </c>
      <c r="R339" s="30">
        <f t="shared" si="229"/>
        <v>9.7171477080847584E-9</v>
      </c>
      <c r="S339" s="30">
        <f t="shared" si="230"/>
        <v>9.7171477049380757E-9</v>
      </c>
      <c r="T339" s="30">
        <f t="shared" si="231"/>
        <v>9.7171477049380526E-9</v>
      </c>
      <c r="V339" s="36">
        <v>1.87E-9</v>
      </c>
      <c r="W339" s="36">
        <v>0.64918748618</v>
      </c>
      <c r="X339" s="36">
        <v>842.15068148809996</v>
      </c>
      <c r="Y339" s="30">
        <f t="shared" si="232"/>
        <v>-1.1935097311833344E-9</v>
      </c>
      <c r="Z339" s="30">
        <f t="shared" si="233"/>
        <v>-1.1934194050057242E-9</v>
      </c>
      <c r="AA339" s="30">
        <f t="shared" si="234"/>
        <v>-1.1934194043775081E-9</v>
      </c>
      <c r="AB339" s="30">
        <f t="shared" si="235"/>
        <v>-1.1934194043775029E-9</v>
      </c>
      <c r="AD339" s="36"/>
      <c r="AE339" s="36"/>
      <c r="AF339" s="36"/>
      <c r="AL339" s="36"/>
      <c r="AM339" s="36"/>
      <c r="AN339" s="36"/>
      <c r="AT339" s="36"/>
      <c r="AU339" s="36"/>
      <c r="AV339" s="36"/>
      <c r="BB339" s="36"/>
      <c r="BC339" s="36"/>
      <c r="BD339" s="36"/>
      <c r="BJ339" s="36"/>
      <c r="BK339" s="36"/>
      <c r="BL339" s="36"/>
      <c r="BR339" s="36"/>
      <c r="BS339" s="36"/>
      <c r="BT339" s="36"/>
      <c r="BZ339" s="36"/>
      <c r="CA339" s="36"/>
      <c r="CB339" s="36"/>
      <c r="CH339" s="36"/>
      <c r="CI339" s="36"/>
      <c r="CJ339" s="36"/>
      <c r="CP339" s="36"/>
      <c r="CQ339" s="36"/>
      <c r="CR339" s="36"/>
      <c r="CX339" s="36"/>
      <c r="CY339" s="36"/>
      <c r="CZ339" s="36"/>
      <c r="DF339" s="36">
        <v>1.962E-8</v>
      </c>
      <c r="DG339" s="36">
        <v>1.8299973067399999</v>
      </c>
      <c r="DH339" s="36">
        <v>2943.5060541272001</v>
      </c>
      <c r="DI339" s="30">
        <f t="shared" si="236"/>
        <v>-6.78880558280759E-9</v>
      </c>
      <c r="DJ339" s="30">
        <f t="shared" si="237"/>
        <v>-6.79284229153671E-9</v>
      </c>
      <c r="DK339" s="30">
        <f t="shared" si="238"/>
        <v>-6.7928423196100372E-9</v>
      </c>
      <c r="DL339" s="30">
        <f t="shared" si="239"/>
        <v>-6.7928423196102985E-9</v>
      </c>
      <c r="DN339" s="36">
        <v>4.8099999999999997E-9</v>
      </c>
      <c r="DO339" s="36">
        <v>2.9968104014899999</v>
      </c>
      <c r="DP339" s="36">
        <v>9153.9036160218002</v>
      </c>
      <c r="DQ339" s="30">
        <f t="shared" si="240"/>
        <v>-3.8758541897040632E-9</v>
      </c>
      <c r="DR339" s="30">
        <f t="shared" si="241"/>
        <v>-3.8739106496889628E-9</v>
      </c>
      <c r="DS339" s="30">
        <f t="shared" si="242"/>
        <v>-3.873910636165789E-9</v>
      </c>
      <c r="DT339" s="30">
        <f t="shared" si="243"/>
        <v>-3.8739106361656881E-9</v>
      </c>
      <c r="DV339" s="36"/>
      <c r="DW339" s="36"/>
      <c r="DX339" s="36"/>
      <c r="ED339" s="36"/>
      <c r="EE339" s="36"/>
      <c r="EF339" s="36"/>
      <c r="EL339" s="36"/>
      <c r="EM339" s="36"/>
      <c r="EN339" s="36"/>
      <c r="ET339" s="36"/>
      <c r="EU339" s="36"/>
      <c r="EV339" s="36"/>
    </row>
    <row r="340" spans="14:152" s="30" customFormat="1" ht="12.75">
      <c r="N340" s="36">
        <v>1.137E-8</v>
      </c>
      <c r="O340" s="36">
        <v>2.4856138215799999</v>
      </c>
      <c r="P340" s="36">
        <v>2.0057375701</v>
      </c>
      <c r="Q340" s="30">
        <f t="shared" si="228"/>
        <v>-8.9324920828537981E-9</v>
      </c>
      <c r="R340" s="30">
        <f t="shared" si="229"/>
        <v>-8.9324910316329462E-9</v>
      </c>
      <c r="S340" s="30">
        <f t="shared" si="230"/>
        <v>-8.9324910316256356E-9</v>
      </c>
      <c r="T340" s="30">
        <f t="shared" si="231"/>
        <v>-8.9324910316256356E-9</v>
      </c>
      <c r="V340" s="36">
        <v>1.8E-9</v>
      </c>
      <c r="W340" s="36">
        <v>1.88055488803</v>
      </c>
      <c r="X340" s="36">
        <v>685.47393735269998</v>
      </c>
      <c r="Y340" s="30">
        <f t="shared" si="232"/>
        <v>-6.1604762416693113E-10</v>
      </c>
      <c r="Z340" s="30">
        <f t="shared" si="233"/>
        <v>-6.1613399734376295E-10</v>
      </c>
      <c r="AA340" s="30">
        <f t="shared" si="234"/>
        <v>-6.161339979444642E-10</v>
      </c>
      <c r="AB340" s="30">
        <f t="shared" si="235"/>
        <v>-6.1613399794446937E-10</v>
      </c>
      <c r="AD340" s="36"/>
      <c r="AE340" s="36"/>
      <c r="AF340" s="36"/>
      <c r="AL340" s="36"/>
      <c r="AM340" s="36"/>
      <c r="AN340" s="36"/>
      <c r="AT340" s="36"/>
      <c r="AU340" s="36"/>
      <c r="AV340" s="36"/>
      <c r="BB340" s="36"/>
      <c r="BC340" s="36"/>
      <c r="BD340" s="36"/>
      <c r="BJ340" s="36"/>
      <c r="BK340" s="36"/>
      <c r="BL340" s="36"/>
      <c r="BR340" s="36"/>
      <c r="BS340" s="36"/>
      <c r="BT340" s="36"/>
      <c r="BZ340" s="36"/>
      <c r="CA340" s="36"/>
      <c r="CB340" s="36"/>
      <c r="CH340" s="36"/>
      <c r="CI340" s="36"/>
      <c r="CJ340" s="36"/>
      <c r="CP340" s="36"/>
      <c r="CQ340" s="36"/>
      <c r="CR340" s="36"/>
      <c r="CX340" s="36"/>
      <c r="CY340" s="36"/>
      <c r="CZ340" s="36"/>
      <c r="DF340" s="36">
        <v>2.2889999999999999E-8</v>
      </c>
      <c r="DG340" s="36">
        <v>2.96480800939</v>
      </c>
      <c r="DH340" s="36">
        <v>69.152524274800001</v>
      </c>
      <c r="DI340" s="30">
        <f t="shared" si="236"/>
        <v>-1.9391166027027936E-8</v>
      </c>
      <c r="DJ340" s="30">
        <f t="shared" si="237"/>
        <v>-1.9391103363175535E-8</v>
      </c>
      <c r="DK340" s="30">
        <f t="shared" si="238"/>
        <v>-1.9391103362739717E-8</v>
      </c>
      <c r="DL340" s="30">
        <f t="shared" si="239"/>
        <v>-1.9391103362739713E-8</v>
      </c>
      <c r="DN340" s="36">
        <v>5.62E-9</v>
      </c>
      <c r="DO340" s="36">
        <v>3.7343702586799998</v>
      </c>
      <c r="DP340" s="36">
        <v>2015.6710861598001</v>
      </c>
      <c r="DQ340" s="30">
        <f t="shared" si="240"/>
        <v>2.2521177778598525E-9</v>
      </c>
      <c r="DR340" s="30">
        <f t="shared" si="241"/>
        <v>2.2513445094106183E-9</v>
      </c>
      <c r="DS340" s="30">
        <f t="shared" si="242"/>
        <v>2.2513445040325315E-9</v>
      </c>
      <c r="DT340" s="30">
        <f t="shared" si="243"/>
        <v>2.251344504032486E-9</v>
      </c>
      <c r="DV340" s="36"/>
      <c r="DW340" s="36"/>
      <c r="DX340" s="36"/>
      <c r="ED340" s="36"/>
      <c r="EE340" s="36"/>
      <c r="EF340" s="36"/>
      <c r="EL340" s="36"/>
      <c r="EM340" s="36"/>
      <c r="EN340" s="36"/>
      <c r="ET340" s="36"/>
      <c r="EU340" s="36"/>
      <c r="EV340" s="36"/>
    </row>
    <row r="341" spans="14:152" s="30" customFormat="1" ht="12.75">
      <c r="N341" s="36">
        <v>1.118E-8</v>
      </c>
      <c r="O341" s="36">
        <v>3.8074795748199999</v>
      </c>
      <c r="P341" s="36">
        <v>7.0016724161999999</v>
      </c>
      <c r="Q341" s="30">
        <f t="shared" si="228"/>
        <v>-9.0530362077685792E-9</v>
      </c>
      <c r="R341" s="30">
        <f t="shared" si="229"/>
        <v>-9.0530396298026833E-9</v>
      </c>
      <c r="S341" s="30">
        <f t="shared" si="230"/>
        <v>-9.0530396298264813E-9</v>
      </c>
      <c r="T341" s="30">
        <f t="shared" si="231"/>
        <v>-9.0530396298264813E-9</v>
      </c>
      <c r="V341" s="36">
        <v>1.5300000000000001E-9</v>
      </c>
      <c r="W341" s="36">
        <v>4.1525968456199998</v>
      </c>
      <c r="X341" s="36">
        <v>4333.5069479745998</v>
      </c>
      <c r="Y341" s="30">
        <f t="shared" si="232"/>
        <v>7.9383834222547719E-10</v>
      </c>
      <c r="Z341" s="30">
        <f t="shared" si="233"/>
        <v>7.9341602021555519E-10</v>
      </c>
      <c r="AA341" s="30">
        <f t="shared" si="234"/>
        <v>7.9341601727811007E-10</v>
      </c>
      <c r="AB341" s="30">
        <f t="shared" si="235"/>
        <v>7.9341601727808205E-10</v>
      </c>
      <c r="AD341" s="36"/>
      <c r="AE341" s="36"/>
      <c r="AF341" s="36"/>
      <c r="AL341" s="36"/>
      <c r="AM341" s="36"/>
      <c r="AN341" s="36"/>
      <c r="AT341" s="36"/>
      <c r="AU341" s="36"/>
      <c r="AV341" s="36"/>
      <c r="BB341" s="36"/>
      <c r="BC341" s="36"/>
      <c r="BD341" s="36"/>
      <c r="BJ341" s="36"/>
      <c r="BK341" s="36"/>
      <c r="BL341" s="36"/>
      <c r="BR341" s="36"/>
      <c r="BS341" s="36"/>
      <c r="BT341" s="36"/>
      <c r="BZ341" s="36"/>
      <c r="CA341" s="36"/>
      <c r="CB341" s="36"/>
      <c r="CH341" s="36"/>
      <c r="CI341" s="36"/>
      <c r="CJ341" s="36"/>
      <c r="CP341" s="36"/>
      <c r="CQ341" s="36"/>
      <c r="CR341" s="36"/>
      <c r="CX341" s="36"/>
      <c r="CY341" s="36"/>
      <c r="CZ341" s="36"/>
      <c r="DF341" s="36">
        <v>2.192E-8</v>
      </c>
      <c r="DG341" s="36">
        <v>4.4783719620899998</v>
      </c>
      <c r="DH341" s="36">
        <v>209.3669421749</v>
      </c>
      <c r="DI341" s="30">
        <f t="shared" si="236"/>
        <v>-2.1581650876952926E-8</v>
      </c>
      <c r="DJ341" s="30">
        <f t="shared" si="237"/>
        <v>-2.1581710717640738E-8</v>
      </c>
      <c r="DK341" s="30">
        <f t="shared" si="238"/>
        <v>-2.1581710718056899E-8</v>
      </c>
      <c r="DL341" s="30">
        <f t="shared" si="239"/>
        <v>-2.1581710718056903E-8</v>
      </c>
      <c r="DN341" s="36">
        <v>4.5800000000000003E-9</v>
      </c>
      <c r="DO341" s="36">
        <v>3.8664699429199998</v>
      </c>
      <c r="DP341" s="36">
        <v>11.3063326948</v>
      </c>
      <c r="DQ341" s="30">
        <f t="shared" si="240"/>
        <v>-3.6120102811236966E-9</v>
      </c>
      <c r="DR341" s="30">
        <f t="shared" si="241"/>
        <v>-3.6120126531760313E-9</v>
      </c>
      <c r="DS341" s="30">
        <f t="shared" si="242"/>
        <v>-3.6120126531925282E-9</v>
      </c>
      <c r="DT341" s="30">
        <f t="shared" si="243"/>
        <v>-3.6120126531925282E-9</v>
      </c>
      <c r="DV341" s="36"/>
      <c r="DW341" s="36"/>
      <c r="DX341" s="36"/>
      <c r="ED341" s="36"/>
      <c r="EE341" s="36"/>
      <c r="EF341" s="36"/>
      <c r="EL341" s="36"/>
      <c r="EM341" s="36"/>
      <c r="EN341" s="36"/>
      <c r="ET341" s="36"/>
      <c r="EU341" s="36"/>
      <c r="EV341" s="36"/>
    </row>
    <row r="342" spans="14:152" s="30" customFormat="1" ht="12.75">
      <c r="N342" s="36">
        <v>1.138E-8</v>
      </c>
      <c r="O342" s="36">
        <v>5.1161153224099998</v>
      </c>
      <c r="P342" s="36">
        <v>885.43971066639995</v>
      </c>
      <c r="Q342" s="30">
        <f t="shared" si="228"/>
        <v>1.113768911867257E-8</v>
      </c>
      <c r="R342" s="30">
        <f t="shared" si="229"/>
        <v>1.1137843186223864E-8</v>
      </c>
      <c r="S342" s="30">
        <f t="shared" si="230"/>
        <v>1.1137843187295202E-8</v>
      </c>
      <c r="T342" s="30">
        <f t="shared" si="231"/>
        <v>1.1137843187295212E-8</v>
      </c>
      <c r="V342" s="36">
        <v>1.5400000000000001E-9</v>
      </c>
      <c r="W342" s="36">
        <v>3.65536637158</v>
      </c>
      <c r="X342" s="36">
        <v>77734.0184596279</v>
      </c>
      <c r="Y342" s="30">
        <f t="shared" si="232"/>
        <v>1.5337710771512601E-9</v>
      </c>
      <c r="Z342" s="30">
        <f t="shared" si="233"/>
        <v>1.5329440041848603E-9</v>
      </c>
      <c r="AA342" s="30">
        <f t="shared" si="234"/>
        <v>1.5329439982539246E-9</v>
      </c>
      <c r="AB342" s="30">
        <f t="shared" si="235"/>
        <v>1.5329439982538744E-9</v>
      </c>
      <c r="AD342" s="36"/>
      <c r="AE342" s="36"/>
      <c r="AF342" s="36"/>
      <c r="AL342" s="36"/>
      <c r="AM342" s="36"/>
      <c r="AN342" s="36"/>
      <c r="AT342" s="36"/>
      <c r="AU342" s="36"/>
      <c r="AV342" s="36"/>
      <c r="BB342" s="36"/>
      <c r="BC342" s="36"/>
      <c r="BD342" s="36"/>
      <c r="BJ342" s="36"/>
      <c r="BK342" s="36"/>
      <c r="BL342" s="36"/>
      <c r="BR342" s="36"/>
      <c r="BS342" s="36"/>
      <c r="BT342" s="36"/>
      <c r="BZ342" s="36"/>
      <c r="CA342" s="36"/>
      <c r="CB342" s="36"/>
      <c r="CH342" s="36"/>
      <c r="CI342" s="36"/>
      <c r="CJ342" s="36"/>
      <c r="CP342" s="36"/>
      <c r="CQ342" s="36"/>
      <c r="CR342" s="36"/>
      <c r="CX342" s="36"/>
      <c r="CY342" s="36"/>
      <c r="CZ342" s="36"/>
      <c r="DF342" s="36">
        <v>2.0199999999999999E-8</v>
      </c>
      <c r="DG342" s="36">
        <v>4.6213644900000003E-2</v>
      </c>
      <c r="DH342" s="36">
        <v>4113.0943055358002</v>
      </c>
      <c r="DI342" s="30">
        <f t="shared" si="236"/>
        <v>-1.4530039398367467E-8</v>
      </c>
      <c r="DJ342" s="30">
        <f t="shared" si="237"/>
        <v>-1.4525738567763263E-8</v>
      </c>
      <c r="DK342" s="30">
        <f t="shared" si="238"/>
        <v>-1.4525738537847159E-8</v>
      </c>
      <c r="DL342" s="30">
        <f t="shared" si="239"/>
        <v>-1.4525738537846911E-8</v>
      </c>
      <c r="DN342" s="36">
        <v>4.5699999999999997E-9</v>
      </c>
      <c r="DO342" s="36">
        <v>1.8023801993099999</v>
      </c>
      <c r="DP342" s="36">
        <v>3281.2385647862002</v>
      </c>
      <c r="DQ342" s="30">
        <f t="shared" si="240"/>
        <v>-3.5456686432246825E-9</v>
      </c>
      <c r="DR342" s="30">
        <f t="shared" si="241"/>
        <v>-3.5449636944028014E-9</v>
      </c>
      <c r="DS342" s="30">
        <f t="shared" si="242"/>
        <v>-3.5449636894992946E-9</v>
      </c>
      <c r="DT342" s="30">
        <f t="shared" si="243"/>
        <v>-3.5449636894992532E-9</v>
      </c>
      <c r="DV342" s="36"/>
      <c r="DW342" s="36"/>
      <c r="DX342" s="36"/>
      <c r="ED342" s="36"/>
      <c r="EE342" s="36"/>
      <c r="EF342" s="36"/>
      <c r="EL342" s="36"/>
      <c r="EM342" s="36"/>
      <c r="EN342" s="36"/>
      <c r="ET342" s="36"/>
      <c r="EU342" s="36"/>
      <c r="EV342" s="36"/>
    </row>
    <row r="343" spans="14:152" s="30" customFormat="1" ht="12.75">
      <c r="N343" s="36">
        <v>1.131E-8</v>
      </c>
      <c r="O343" s="36">
        <v>1.5459945900400001</v>
      </c>
      <c r="P343" s="36">
        <v>775.23338944700004</v>
      </c>
      <c r="Q343" s="30">
        <f t="shared" si="228"/>
        <v>-1.0463947206793739E-8</v>
      </c>
      <c r="R343" s="30">
        <f t="shared" si="229"/>
        <v>-1.0464195086704062E-8</v>
      </c>
      <c r="S343" s="30">
        <f t="shared" si="230"/>
        <v>-1.0464195088427892E-8</v>
      </c>
      <c r="T343" s="30">
        <f t="shared" si="231"/>
        <v>-1.0464195088427908E-8</v>
      </c>
      <c r="V343" s="36">
        <v>1.51E-9</v>
      </c>
      <c r="W343" s="36">
        <v>3.1779543712099998</v>
      </c>
      <c r="X343" s="36">
        <v>3590.5168874420001</v>
      </c>
      <c r="Y343" s="30">
        <f t="shared" si="232"/>
        <v>-7.8775231499011423E-10</v>
      </c>
      <c r="Z343" s="30">
        <f t="shared" si="233"/>
        <v>-7.8740768005677124E-10</v>
      </c>
      <c r="AA343" s="30">
        <f t="shared" si="234"/>
        <v>-7.8740767765971277E-10</v>
      </c>
      <c r="AB343" s="30">
        <f t="shared" si="235"/>
        <v>-7.8740767765969437E-10</v>
      </c>
      <c r="AD343" s="36"/>
      <c r="AE343" s="36"/>
      <c r="AF343" s="36"/>
      <c r="AL343" s="36"/>
      <c r="AM343" s="36"/>
      <c r="AN343" s="36"/>
      <c r="AT343" s="36"/>
      <c r="AU343" s="36"/>
      <c r="AV343" s="36"/>
      <c r="BB343" s="36"/>
      <c r="BC343" s="36"/>
      <c r="BD343" s="36"/>
      <c r="BJ343" s="36"/>
      <c r="BK343" s="36"/>
      <c r="BL343" s="36"/>
      <c r="BR343" s="36"/>
      <c r="BS343" s="36"/>
      <c r="BT343" s="36"/>
      <c r="BZ343" s="36"/>
      <c r="CA343" s="36"/>
      <c r="CB343" s="36"/>
      <c r="CH343" s="36"/>
      <c r="CI343" s="36"/>
      <c r="CJ343" s="36"/>
      <c r="CP343" s="36"/>
      <c r="CQ343" s="36"/>
      <c r="CR343" s="36"/>
      <c r="CX343" s="36"/>
      <c r="CY343" s="36"/>
      <c r="CZ343" s="36"/>
      <c r="DF343" s="36">
        <v>2.082E-8</v>
      </c>
      <c r="DG343" s="36">
        <v>1.1120305917</v>
      </c>
      <c r="DH343" s="36">
        <v>4010.0015313171998</v>
      </c>
      <c r="DI343" s="30">
        <f t="shared" si="236"/>
        <v>-1.3434309753188429E-8</v>
      </c>
      <c r="DJ343" s="30">
        <f t="shared" si="237"/>
        <v>-1.343906108120268E-8</v>
      </c>
      <c r="DK343" s="30">
        <f t="shared" si="238"/>
        <v>-1.3439061114242967E-8</v>
      </c>
      <c r="DL343" s="30">
        <f t="shared" si="239"/>
        <v>-1.3439061114243306E-8</v>
      </c>
      <c r="DN343" s="36">
        <v>4.5299999999999999E-9</v>
      </c>
      <c r="DO343" s="36">
        <v>6.1799593865500002</v>
      </c>
      <c r="DP343" s="36">
        <v>1059.3337460794</v>
      </c>
      <c r="DQ343" s="30">
        <f t="shared" si="240"/>
        <v>4.3190096552512976E-9</v>
      </c>
      <c r="DR343" s="30">
        <f t="shared" si="241"/>
        <v>4.3191174827130534E-9</v>
      </c>
      <c r="DS343" s="30">
        <f t="shared" si="242"/>
        <v>4.3191174834628769E-9</v>
      </c>
      <c r="DT343" s="30">
        <f t="shared" si="243"/>
        <v>4.3191174834628827E-9</v>
      </c>
      <c r="DV343" s="36"/>
      <c r="DW343" s="36"/>
      <c r="DX343" s="36"/>
      <c r="ED343" s="36"/>
      <c r="EE343" s="36"/>
      <c r="EF343" s="36"/>
      <c r="EL343" s="36"/>
      <c r="EM343" s="36"/>
      <c r="EN343" s="36"/>
      <c r="ET343" s="36"/>
      <c r="EU343" s="36"/>
      <c r="EV343" s="36"/>
    </row>
    <row r="344" spans="14:152" s="30" customFormat="1" ht="12.75">
      <c r="N344" s="36">
        <v>1.4769999999999999E-8</v>
      </c>
      <c r="O344" s="36">
        <v>4.6974295445500003</v>
      </c>
      <c r="P344" s="36">
        <v>630.33605875839999</v>
      </c>
      <c r="Q344" s="30">
        <f t="shared" si="228"/>
        <v>5.3177949484245295E-9</v>
      </c>
      <c r="R344" s="30">
        <f t="shared" si="229"/>
        <v>5.3184420508694441E-9</v>
      </c>
      <c r="S344" s="30">
        <f t="shared" si="230"/>
        <v>5.3184420553698691E-9</v>
      </c>
      <c r="T344" s="30">
        <f t="shared" si="231"/>
        <v>5.3184420553699055E-9</v>
      </c>
      <c r="V344" s="36">
        <v>1.55E-9</v>
      </c>
      <c r="W344" s="36">
        <v>3.8762354799000001</v>
      </c>
      <c r="X344" s="36">
        <v>327.43756992049998</v>
      </c>
      <c r="Y344" s="30">
        <f t="shared" si="232"/>
        <v>-7.293848494303352E-10</v>
      </c>
      <c r="Z344" s="30">
        <f t="shared" si="233"/>
        <v>-7.2935148512772131E-10</v>
      </c>
      <c r="AA344" s="30">
        <f t="shared" si="234"/>
        <v>-7.2935148489567791E-10</v>
      </c>
      <c r="AB344" s="30">
        <f t="shared" si="235"/>
        <v>-7.2935148489567615E-10</v>
      </c>
      <c r="AD344" s="36"/>
      <c r="AE344" s="36"/>
      <c r="AF344" s="36"/>
      <c r="AL344" s="36"/>
      <c r="AM344" s="36"/>
      <c r="AN344" s="36"/>
      <c r="AT344" s="36"/>
      <c r="AU344" s="36"/>
      <c r="AV344" s="36"/>
      <c r="BB344" s="36"/>
      <c r="BC344" s="36"/>
      <c r="BD344" s="36"/>
      <c r="BJ344" s="36"/>
      <c r="BK344" s="36"/>
      <c r="BL344" s="36"/>
      <c r="BR344" s="36"/>
      <c r="BS344" s="36"/>
      <c r="BT344" s="36"/>
      <c r="BZ344" s="36"/>
      <c r="CA344" s="36"/>
      <c r="CB344" s="36"/>
      <c r="CH344" s="36"/>
      <c r="CI344" s="36"/>
      <c r="CJ344" s="36"/>
      <c r="CP344" s="36"/>
      <c r="CQ344" s="36"/>
      <c r="CR344" s="36"/>
      <c r="CX344" s="36"/>
      <c r="CY344" s="36"/>
      <c r="CZ344" s="36"/>
      <c r="DF344" s="36">
        <v>1.9910000000000001E-8</v>
      </c>
      <c r="DG344" s="36">
        <v>3.2010864827500001</v>
      </c>
      <c r="DH344" s="36">
        <v>3590.5168874420001</v>
      </c>
      <c r="DI344" s="30">
        <f t="shared" si="236"/>
        <v>-1.0776959607741611E-8</v>
      </c>
      <c r="DJ344" s="30">
        <f t="shared" si="237"/>
        <v>-1.0772480916697615E-8</v>
      </c>
      <c r="DK344" s="30">
        <f t="shared" si="238"/>
        <v>-1.0772480885546592E-8</v>
      </c>
      <c r="DL344" s="30">
        <f t="shared" si="239"/>
        <v>-1.0772480885546355E-8</v>
      </c>
      <c r="DN344" s="36">
        <v>5.5100000000000002E-9</v>
      </c>
      <c r="DO344" s="36">
        <v>0.13794958618</v>
      </c>
      <c r="DP344" s="36">
        <v>1912.5783119411999</v>
      </c>
      <c r="DQ344" s="30">
        <f t="shared" si="240"/>
        <v>-2.7811795282034107E-9</v>
      </c>
      <c r="DR344" s="30">
        <f t="shared" si="241"/>
        <v>-2.7805017227132871E-9</v>
      </c>
      <c r="DS344" s="30">
        <f t="shared" si="242"/>
        <v>-2.7805017179991017E-9</v>
      </c>
      <c r="DT344" s="30">
        <f t="shared" si="243"/>
        <v>-2.7805017179990595E-9</v>
      </c>
      <c r="DV344" s="36"/>
      <c r="DW344" s="36"/>
      <c r="DX344" s="36"/>
      <c r="ED344" s="36"/>
      <c r="EE344" s="36"/>
      <c r="EF344" s="36"/>
      <c r="EL344" s="36"/>
      <c r="EM344" s="36"/>
      <c r="EN344" s="36"/>
      <c r="ET344" s="36"/>
      <c r="EU344" s="36"/>
      <c r="EV344" s="36"/>
    </row>
    <row r="345" spans="14:152" s="30" customFormat="1" ht="12.75">
      <c r="N345" s="36">
        <v>1.2520000000000001E-8</v>
      </c>
      <c r="O345" s="36">
        <v>1.34316620527</v>
      </c>
      <c r="P345" s="36">
        <v>739.05790726949999</v>
      </c>
      <c r="Q345" s="30">
        <f t="shared" si="228"/>
        <v>-1.1594096987596603E-8</v>
      </c>
      <c r="R345" s="30">
        <f t="shared" si="229"/>
        <v>-1.1594357146985226E-8</v>
      </c>
      <c r="S345" s="30">
        <f t="shared" si="230"/>
        <v>-1.1594357148794459E-8</v>
      </c>
      <c r="T345" s="30">
        <f t="shared" si="231"/>
        <v>-1.1594357148794475E-8</v>
      </c>
      <c r="V345" s="36">
        <v>1.7100000000000001E-9</v>
      </c>
      <c r="W345" s="36">
        <v>3.3364787849800002</v>
      </c>
      <c r="X345" s="36">
        <v>1912.5783119411999</v>
      </c>
      <c r="Y345" s="30">
        <f t="shared" si="232"/>
        <v>9.4572938053565231E-10</v>
      </c>
      <c r="Z345" s="30">
        <f t="shared" si="233"/>
        <v>9.4552636588510267E-10</v>
      </c>
      <c r="AA345" s="30">
        <f t="shared" si="234"/>
        <v>9.4552636447311323E-10</v>
      </c>
      <c r="AB345" s="30">
        <f t="shared" si="235"/>
        <v>9.4552636447310082E-10</v>
      </c>
      <c r="AD345" s="36"/>
      <c r="AE345" s="36"/>
      <c r="AF345" s="36"/>
      <c r="AL345" s="36"/>
      <c r="AM345" s="36"/>
      <c r="AN345" s="36"/>
      <c r="AT345" s="36"/>
      <c r="AU345" s="36"/>
      <c r="AV345" s="36"/>
      <c r="BB345" s="36"/>
      <c r="BC345" s="36"/>
      <c r="BD345" s="36"/>
      <c r="BJ345" s="36"/>
      <c r="BK345" s="36"/>
      <c r="BL345" s="36"/>
      <c r="BR345" s="36"/>
      <c r="BS345" s="36"/>
      <c r="BT345" s="36"/>
      <c r="BZ345" s="36"/>
      <c r="CA345" s="36"/>
      <c r="CB345" s="36"/>
      <c r="CH345" s="36"/>
      <c r="CI345" s="36"/>
      <c r="CJ345" s="36"/>
      <c r="CP345" s="36"/>
      <c r="CQ345" s="36"/>
      <c r="CR345" s="36"/>
      <c r="CX345" s="36"/>
      <c r="CY345" s="36"/>
      <c r="CZ345" s="36"/>
      <c r="DF345" s="36">
        <v>1.9000000000000001E-8</v>
      </c>
      <c r="DG345" s="36">
        <v>3.3222707796900002</v>
      </c>
      <c r="DH345" s="36">
        <v>421.93232442999999</v>
      </c>
      <c r="DI345" s="30">
        <f t="shared" si="236"/>
        <v>1.0538632059910213E-8</v>
      </c>
      <c r="DJ345" s="30">
        <f t="shared" si="237"/>
        <v>1.0539129024965246E-8</v>
      </c>
      <c r="DK345" s="30">
        <f t="shared" si="238"/>
        <v>1.0539129028421493E-8</v>
      </c>
      <c r="DL345" s="30">
        <f t="shared" si="239"/>
        <v>1.0539129028421521E-8</v>
      </c>
      <c r="DN345" s="36">
        <v>4.4599999999999999E-9</v>
      </c>
      <c r="DO345" s="36">
        <v>5.53828660924</v>
      </c>
      <c r="DP345" s="36">
        <v>2332.0629558164001</v>
      </c>
      <c r="DQ345" s="30">
        <f t="shared" si="240"/>
        <v>1.9878974203741679E-9</v>
      </c>
      <c r="DR345" s="30">
        <f t="shared" si="241"/>
        <v>1.9872037175209843E-9</v>
      </c>
      <c r="DS345" s="30">
        <f t="shared" si="242"/>
        <v>1.9872037126962205E-9</v>
      </c>
      <c r="DT345" s="30">
        <f t="shared" si="243"/>
        <v>1.9872037126961779E-9</v>
      </c>
      <c r="DV345" s="36"/>
      <c r="DW345" s="36"/>
      <c r="DX345" s="36"/>
      <c r="ED345" s="36"/>
      <c r="EE345" s="36"/>
      <c r="EF345" s="36"/>
      <c r="EL345" s="36"/>
      <c r="EM345" s="36"/>
      <c r="EN345" s="36"/>
      <c r="ET345" s="36"/>
      <c r="EU345" s="36"/>
      <c r="EV345" s="36"/>
    </row>
    <row r="346" spans="14:152" s="30" customFormat="1" ht="12.75">
      <c r="N346" s="36">
        <v>1.2730000000000001E-8</v>
      </c>
      <c r="O346" s="36">
        <v>5.1907093990500002</v>
      </c>
      <c r="P346" s="36">
        <v>2097.4232193759999</v>
      </c>
      <c r="Q346" s="30">
        <f t="shared" si="228"/>
        <v>1.2576557453620683E-8</v>
      </c>
      <c r="R346" s="30">
        <f t="shared" si="229"/>
        <v>1.2576249373172964E-8</v>
      </c>
      <c r="S346" s="30">
        <f t="shared" si="230"/>
        <v>1.2576249371029261E-8</v>
      </c>
      <c r="T346" s="30">
        <f t="shared" si="231"/>
        <v>1.2576249371029243E-8</v>
      </c>
      <c r="V346" s="36">
        <v>1.8800000000000001E-9</v>
      </c>
      <c r="W346" s="36">
        <v>4.53005359421</v>
      </c>
      <c r="X346" s="36">
        <v>1041.2226829245001</v>
      </c>
      <c r="Y346" s="30">
        <f t="shared" si="232"/>
        <v>6.0513486111318989E-10</v>
      </c>
      <c r="Z346" s="30">
        <f t="shared" si="233"/>
        <v>6.0499678181389408E-10</v>
      </c>
      <c r="AA346" s="30">
        <f t="shared" si="234"/>
        <v>6.049967808535682E-10</v>
      </c>
      <c r="AB346" s="30">
        <f t="shared" si="235"/>
        <v>6.0499678085356024E-10</v>
      </c>
      <c r="AD346" s="36"/>
      <c r="AE346" s="36"/>
      <c r="AF346" s="36"/>
      <c r="AL346" s="36"/>
      <c r="AM346" s="36"/>
      <c r="AN346" s="36"/>
      <c r="AT346" s="36"/>
      <c r="AU346" s="36"/>
      <c r="AV346" s="36"/>
      <c r="BB346" s="36"/>
      <c r="BC346" s="36"/>
      <c r="BD346" s="36"/>
      <c r="BJ346" s="36"/>
      <c r="BK346" s="36"/>
      <c r="BL346" s="36"/>
      <c r="BR346" s="36"/>
      <c r="BS346" s="36"/>
      <c r="BT346" s="36"/>
      <c r="BZ346" s="36"/>
      <c r="CA346" s="36"/>
      <c r="CB346" s="36"/>
      <c r="CH346" s="36"/>
      <c r="CI346" s="36"/>
      <c r="CJ346" s="36"/>
      <c r="CP346" s="36"/>
      <c r="CQ346" s="36"/>
      <c r="CR346" s="36"/>
      <c r="CX346" s="36"/>
      <c r="CY346" s="36"/>
      <c r="CZ346" s="36"/>
      <c r="DF346" s="36">
        <v>2.1929999999999999E-8</v>
      </c>
      <c r="DG346" s="36">
        <v>2.8221830536199999</v>
      </c>
      <c r="DH346" s="36">
        <v>292.01284726839998</v>
      </c>
      <c r="DI346" s="30">
        <f t="shared" si="236"/>
        <v>7.883176135125295E-9</v>
      </c>
      <c r="DJ346" s="30">
        <f t="shared" si="237"/>
        <v>7.8836213456826505E-9</v>
      </c>
      <c r="DK346" s="30">
        <f t="shared" si="238"/>
        <v>7.8836213487789827E-9</v>
      </c>
      <c r="DL346" s="30">
        <f t="shared" si="239"/>
        <v>7.8836213487790092E-9</v>
      </c>
      <c r="DN346" s="36">
        <v>4.4400000000000004E-9</v>
      </c>
      <c r="DO346" s="36">
        <v>5.0621934259800003</v>
      </c>
      <c r="DP346" s="36">
        <v>7.8643065262</v>
      </c>
      <c r="DQ346" s="30">
        <f t="shared" si="240"/>
        <v>1.3383837817199872E-9</v>
      </c>
      <c r="DR346" s="30">
        <f t="shared" si="241"/>
        <v>1.3383813012737569E-9</v>
      </c>
      <c r="DS346" s="30">
        <f t="shared" si="242"/>
        <v>1.3383813012565056E-9</v>
      </c>
      <c r="DT346" s="30">
        <f t="shared" si="243"/>
        <v>1.3383813012565056E-9</v>
      </c>
      <c r="DV346" s="36"/>
      <c r="DW346" s="36"/>
      <c r="DX346" s="36"/>
      <c r="ED346" s="36"/>
      <c r="EE346" s="36"/>
      <c r="EF346" s="36"/>
      <c r="EL346" s="36"/>
      <c r="EM346" s="36"/>
      <c r="EN346" s="36"/>
      <c r="ET346" s="36"/>
      <c r="EU346" s="36"/>
      <c r="EV346" s="36"/>
    </row>
    <row r="347" spans="14:152" s="30" customFormat="1" ht="12.75">
      <c r="N347" s="36">
        <v>1.446E-8</v>
      </c>
      <c r="O347" s="36">
        <v>5.5499964437399996</v>
      </c>
      <c r="P347" s="36">
        <v>43.289029178299998</v>
      </c>
      <c r="Q347" s="30">
        <f t="shared" si="228"/>
        <v>8.135924146607465E-9</v>
      </c>
      <c r="R347" s="30">
        <f t="shared" si="229"/>
        <v>8.1358855930874642E-9</v>
      </c>
      <c r="S347" s="30">
        <f t="shared" si="230"/>
        <v>8.1358855928193352E-9</v>
      </c>
      <c r="T347" s="30">
        <f t="shared" si="231"/>
        <v>8.1358855928193236E-9</v>
      </c>
      <c r="V347" s="36">
        <v>1.3399999999999999E-9</v>
      </c>
      <c r="W347" s="36">
        <v>4.0992161344499998</v>
      </c>
      <c r="X347" s="36">
        <v>530.44172461999995</v>
      </c>
      <c r="Y347" s="30">
        <f t="shared" si="232"/>
        <v>5.3739506323041341E-10</v>
      </c>
      <c r="Z347" s="30">
        <f t="shared" si="233"/>
        <v>5.3744357362357297E-10</v>
      </c>
      <c r="AA347" s="30">
        <f t="shared" si="234"/>
        <v>5.3744357396094996E-10</v>
      </c>
      <c r="AB347" s="30">
        <f t="shared" si="235"/>
        <v>5.3744357396095264E-10</v>
      </c>
      <c r="AD347" s="36"/>
      <c r="AE347" s="36"/>
      <c r="AF347" s="36"/>
      <c r="AL347" s="36"/>
      <c r="AM347" s="36"/>
      <c r="AN347" s="36"/>
      <c r="AT347" s="36"/>
      <c r="AU347" s="36"/>
      <c r="AV347" s="36"/>
      <c r="BB347" s="36"/>
      <c r="BC347" s="36"/>
      <c r="BD347" s="36"/>
      <c r="BJ347" s="36"/>
      <c r="BK347" s="36"/>
      <c r="BL347" s="36"/>
      <c r="BR347" s="36"/>
      <c r="BS347" s="36"/>
      <c r="BT347" s="36"/>
      <c r="BZ347" s="36"/>
      <c r="CA347" s="36"/>
      <c r="CB347" s="36"/>
      <c r="CH347" s="36"/>
      <c r="CI347" s="36"/>
      <c r="CJ347" s="36"/>
      <c r="CP347" s="36"/>
      <c r="CQ347" s="36"/>
      <c r="CR347" s="36"/>
      <c r="CX347" s="36"/>
      <c r="CY347" s="36"/>
      <c r="CZ347" s="36"/>
      <c r="DF347" s="36">
        <v>2.288E-8</v>
      </c>
      <c r="DG347" s="36">
        <v>1.9469563188500001</v>
      </c>
      <c r="DH347" s="36">
        <v>1279.794572628</v>
      </c>
      <c r="DI347" s="30">
        <f t="shared" si="236"/>
        <v>9.6744161345747134E-9</v>
      </c>
      <c r="DJ347" s="30">
        <f t="shared" si="237"/>
        <v>9.6763930426969254E-9</v>
      </c>
      <c r="DK347" s="30">
        <f t="shared" si="238"/>
        <v>9.6763930564455986E-9</v>
      </c>
      <c r="DL347" s="30">
        <f t="shared" si="239"/>
        <v>9.6763930564457094E-9</v>
      </c>
      <c r="DN347" s="36">
        <v>4.6099999999999996E-9</v>
      </c>
      <c r="DO347" s="36">
        <v>0.16951411708</v>
      </c>
      <c r="DP347" s="36">
        <v>26087.903141574199</v>
      </c>
      <c r="DQ347" s="30">
        <f t="shared" si="240"/>
        <v>4.6069306810413013E-9</v>
      </c>
      <c r="DR347" s="30">
        <f t="shared" si="241"/>
        <v>4.6072488870747936E-9</v>
      </c>
      <c r="DS347" s="30">
        <f t="shared" si="242"/>
        <v>4.607248889227326E-9</v>
      </c>
      <c r="DT347" s="30">
        <f t="shared" si="243"/>
        <v>4.6072488892273434E-9</v>
      </c>
      <c r="DV347" s="36"/>
      <c r="DW347" s="36"/>
      <c r="DX347" s="36"/>
      <c r="ED347" s="36"/>
      <c r="EE347" s="36"/>
      <c r="EF347" s="36"/>
      <c r="EL347" s="36"/>
      <c r="EM347" s="36"/>
      <c r="EN347" s="36"/>
      <c r="ET347" s="36"/>
      <c r="EU347" s="36"/>
      <c r="EV347" s="36"/>
    </row>
    <row r="348" spans="14:152" s="30" customFormat="1" ht="12.75">
      <c r="N348" s="36">
        <v>1.344E-8</v>
      </c>
      <c r="O348" s="36">
        <v>4.7589766531300004</v>
      </c>
      <c r="P348" s="36">
        <v>1166.4068576709001</v>
      </c>
      <c r="Q348" s="30">
        <f t="shared" si="228"/>
        <v>-1.8415830273678067E-9</v>
      </c>
      <c r="R348" s="30">
        <f t="shared" si="229"/>
        <v>-1.8427399467822932E-9</v>
      </c>
      <c r="S348" s="30">
        <f t="shared" si="230"/>
        <v>-1.8427399548283727E-9</v>
      </c>
      <c r="T348" s="30">
        <f t="shared" si="231"/>
        <v>-1.8427399548284439E-9</v>
      </c>
      <c r="V348" s="36">
        <v>1.2300000000000001E-9</v>
      </c>
      <c r="W348" s="36">
        <v>4.7954346021800003</v>
      </c>
      <c r="X348" s="36">
        <v>1098.7388061044001</v>
      </c>
      <c r="Y348" s="30">
        <f t="shared" si="232"/>
        <v>3.3304780755067102E-10</v>
      </c>
      <c r="Z348" s="30">
        <f t="shared" si="233"/>
        <v>3.3295088108754539E-10</v>
      </c>
      <c r="AA348" s="30">
        <f t="shared" si="234"/>
        <v>3.3295088041343522E-10</v>
      </c>
      <c r="AB348" s="30">
        <f t="shared" si="235"/>
        <v>3.3295088041342887E-10</v>
      </c>
      <c r="AD348" s="36"/>
      <c r="AE348" s="36"/>
      <c r="AF348" s="36"/>
      <c r="AL348" s="36"/>
      <c r="AM348" s="36"/>
      <c r="AN348" s="36"/>
      <c r="AT348" s="36"/>
      <c r="AU348" s="36"/>
      <c r="AV348" s="36"/>
      <c r="BB348" s="36"/>
      <c r="BC348" s="36"/>
      <c r="BD348" s="36"/>
      <c r="BJ348" s="36"/>
      <c r="BK348" s="36"/>
      <c r="BL348" s="36"/>
      <c r="BR348" s="36"/>
      <c r="BS348" s="36"/>
      <c r="BT348" s="36"/>
      <c r="BZ348" s="36"/>
      <c r="CA348" s="36"/>
      <c r="CB348" s="36"/>
      <c r="CH348" s="36"/>
      <c r="CI348" s="36"/>
      <c r="CJ348" s="36"/>
      <c r="CP348" s="36"/>
      <c r="CQ348" s="36"/>
      <c r="CR348" s="36"/>
      <c r="CX348" s="36"/>
      <c r="CY348" s="36"/>
      <c r="CZ348" s="36"/>
      <c r="DF348" s="36">
        <v>1.843E-8</v>
      </c>
      <c r="DG348" s="36">
        <v>5.2329363433699996</v>
      </c>
      <c r="DH348" s="36">
        <v>14.977853527000001</v>
      </c>
      <c r="DI348" s="30">
        <f t="shared" si="236"/>
        <v>7.8083794771828958E-9</v>
      </c>
      <c r="DJ348" s="30">
        <f t="shared" si="237"/>
        <v>7.8083608483472364E-9</v>
      </c>
      <c r="DK348" s="30">
        <f t="shared" si="238"/>
        <v>7.8083608482176751E-9</v>
      </c>
      <c r="DL348" s="30">
        <f t="shared" si="239"/>
        <v>7.8083608482176751E-9</v>
      </c>
      <c r="DN348" s="36">
        <v>4.3899999999999999E-9</v>
      </c>
      <c r="DO348" s="36">
        <v>4.1498637967900001</v>
      </c>
      <c r="DP348" s="36">
        <v>1151.4290041439001</v>
      </c>
      <c r="DQ348" s="30">
        <f t="shared" si="240"/>
        <v>-2.7037809100489828E-9</v>
      </c>
      <c r="DR348" s="30">
        <f t="shared" si="241"/>
        <v>-2.704077591648675E-9</v>
      </c>
      <c r="DS348" s="30">
        <f t="shared" si="242"/>
        <v>-2.7040775937119625E-9</v>
      </c>
      <c r="DT348" s="30">
        <f t="shared" si="243"/>
        <v>-2.7040775937119807E-9</v>
      </c>
      <c r="DV348" s="36"/>
      <c r="DW348" s="36"/>
      <c r="DX348" s="36"/>
      <c r="ED348" s="36"/>
      <c r="EE348" s="36"/>
      <c r="EF348" s="36"/>
      <c r="EL348" s="36"/>
      <c r="EM348" s="36"/>
      <c r="EN348" s="36"/>
      <c r="ET348" s="36"/>
      <c r="EU348" s="36"/>
      <c r="EV348" s="36"/>
    </row>
    <row r="349" spans="14:152" s="30" customFormat="1" ht="12.75">
      <c r="N349" s="36">
        <v>1.1010000000000001E-8</v>
      </c>
      <c r="O349" s="36">
        <v>4.5699761348800001</v>
      </c>
      <c r="P349" s="36">
        <v>3274.1250177853999</v>
      </c>
      <c r="Q349" s="30">
        <f t="shared" si="228"/>
        <v>5.7877710421489807E-9</v>
      </c>
      <c r="R349" s="30">
        <f t="shared" si="229"/>
        <v>5.7854862121500603E-9</v>
      </c>
      <c r="S349" s="30">
        <f t="shared" si="230"/>
        <v>5.7854861962583375E-9</v>
      </c>
      <c r="T349" s="30">
        <f t="shared" si="231"/>
        <v>5.7854861962582043E-9</v>
      </c>
      <c r="V349" s="36">
        <v>1.61E-9</v>
      </c>
      <c r="W349" s="36">
        <v>2.0200656421800001</v>
      </c>
      <c r="X349" s="36">
        <v>860.30992875280003</v>
      </c>
      <c r="Y349" s="30">
        <f t="shared" si="232"/>
        <v>-1.4881179524406272E-9</v>
      </c>
      <c r="Z349" s="30">
        <f t="shared" si="233"/>
        <v>-1.488157335749084E-9</v>
      </c>
      <c r="AA349" s="30">
        <f t="shared" si="234"/>
        <v>-1.4881573360229656E-9</v>
      </c>
      <c r="AB349" s="30">
        <f t="shared" si="235"/>
        <v>-1.4881573360229678E-9</v>
      </c>
      <c r="AD349" s="36"/>
      <c r="AE349" s="36"/>
      <c r="AF349" s="36"/>
      <c r="AL349" s="36"/>
      <c r="AM349" s="36"/>
      <c r="AN349" s="36"/>
      <c r="AT349" s="36"/>
      <c r="AU349" s="36"/>
      <c r="AV349" s="36"/>
      <c r="BB349" s="36"/>
      <c r="BC349" s="36"/>
      <c r="BD349" s="36"/>
      <c r="BJ349" s="36"/>
      <c r="BK349" s="36"/>
      <c r="BL349" s="36"/>
      <c r="BR349" s="36"/>
      <c r="BS349" s="36"/>
      <c r="BT349" s="36"/>
      <c r="BZ349" s="36"/>
      <c r="CA349" s="36"/>
      <c r="CB349" s="36"/>
      <c r="CH349" s="36"/>
      <c r="CI349" s="36"/>
      <c r="CJ349" s="36"/>
      <c r="CP349" s="36"/>
      <c r="CQ349" s="36"/>
      <c r="CR349" s="36"/>
      <c r="CX349" s="36"/>
      <c r="CY349" s="36"/>
      <c r="CZ349" s="36"/>
      <c r="DF349" s="36">
        <v>1.932E-8</v>
      </c>
      <c r="DG349" s="36">
        <v>5.4668425203000002</v>
      </c>
      <c r="DH349" s="36">
        <v>2281.2304965106</v>
      </c>
      <c r="DI349" s="30">
        <f t="shared" si="236"/>
        <v>1.2033383397392542E-8</v>
      </c>
      <c r="DJ349" s="30">
        <f t="shared" si="237"/>
        <v>1.20308143279854E-8</v>
      </c>
      <c r="DK349" s="30">
        <f t="shared" si="238"/>
        <v>1.2030814310116848E-8</v>
      </c>
      <c r="DL349" s="30">
        <f t="shared" si="239"/>
        <v>1.2030814310116716E-8</v>
      </c>
      <c r="DN349" s="36">
        <v>6.1399999999999999E-9</v>
      </c>
      <c r="DO349" s="36">
        <v>5.4228967376800004</v>
      </c>
      <c r="DP349" s="36">
        <v>2090.3096723752001</v>
      </c>
      <c r="DQ349" s="30">
        <f t="shared" si="240"/>
        <v>6.0985887982561719E-9</v>
      </c>
      <c r="DR349" s="30">
        <f t="shared" si="241"/>
        <v>6.0986995925895155E-9</v>
      </c>
      <c r="DS349" s="30">
        <f t="shared" si="242"/>
        <v>6.0986995933595528E-9</v>
      </c>
      <c r="DT349" s="30">
        <f t="shared" si="243"/>
        <v>6.0986995933595594E-9</v>
      </c>
      <c r="DV349" s="36"/>
      <c r="DW349" s="36"/>
      <c r="DX349" s="36"/>
      <c r="ED349" s="36"/>
      <c r="EE349" s="36"/>
      <c r="EF349" s="36"/>
      <c r="EL349" s="36"/>
      <c r="EM349" s="36"/>
      <c r="EN349" s="36"/>
      <c r="ET349" s="36"/>
      <c r="EU349" s="36"/>
      <c r="EV349" s="36"/>
    </row>
    <row r="350" spans="14:152" s="30" customFormat="1" ht="12.75">
      <c r="N350" s="36">
        <v>1.376E-8</v>
      </c>
      <c r="O350" s="36">
        <v>3.6099872900399999</v>
      </c>
      <c r="P350" s="36">
        <v>415.29185818119998</v>
      </c>
      <c r="Q350" s="30">
        <f t="shared" si="228"/>
        <v>3.582952346459221E-9</v>
      </c>
      <c r="R350" s="30">
        <f t="shared" si="229"/>
        <v>3.5833633978748032E-9</v>
      </c>
      <c r="S350" s="30">
        <f t="shared" si="230"/>
        <v>3.5833634007335692E-9</v>
      </c>
      <c r="T350" s="30">
        <f t="shared" si="231"/>
        <v>3.5833634007335919E-9</v>
      </c>
      <c r="V350" s="36">
        <v>1.43E-9</v>
      </c>
      <c r="W350" s="36">
        <v>2.4019727832900002</v>
      </c>
      <c r="X350" s="36">
        <v>529.16970023279998</v>
      </c>
      <c r="Y350" s="30">
        <f t="shared" si="232"/>
        <v>1.2323315470732924E-9</v>
      </c>
      <c r="Z350" s="30">
        <f t="shared" si="233"/>
        <v>1.2323029460622188E-9</v>
      </c>
      <c r="AA350" s="30">
        <f t="shared" si="234"/>
        <v>1.2323029458632982E-9</v>
      </c>
      <c r="AB350" s="30">
        <f t="shared" si="235"/>
        <v>1.2323029458632963E-9</v>
      </c>
      <c r="AD350" s="36"/>
      <c r="AE350" s="36"/>
      <c r="AF350" s="36"/>
      <c r="AL350" s="36"/>
      <c r="AM350" s="36"/>
      <c r="AN350" s="36"/>
      <c r="AT350" s="36"/>
      <c r="AU350" s="36"/>
      <c r="AV350" s="36"/>
      <c r="BB350" s="36"/>
      <c r="BC350" s="36"/>
      <c r="BD350" s="36"/>
      <c r="BJ350" s="36"/>
      <c r="BK350" s="36"/>
      <c r="BL350" s="36"/>
      <c r="BR350" s="36"/>
      <c r="BS350" s="36"/>
      <c r="BT350" s="36"/>
      <c r="BZ350" s="36"/>
      <c r="CA350" s="36"/>
      <c r="CB350" s="36"/>
      <c r="CH350" s="36"/>
      <c r="CI350" s="36"/>
      <c r="CJ350" s="36"/>
      <c r="CP350" s="36"/>
      <c r="CQ350" s="36"/>
      <c r="CR350" s="36"/>
      <c r="CX350" s="36"/>
      <c r="CY350" s="36"/>
      <c r="CZ350" s="36"/>
      <c r="DF350" s="36">
        <v>2.1769999999999999E-8</v>
      </c>
      <c r="DG350" s="36">
        <v>2.9303197661699998</v>
      </c>
      <c r="DH350" s="36">
        <v>429.04587143079999</v>
      </c>
      <c r="DI350" s="30">
        <f t="shared" si="236"/>
        <v>1.854301275823716E-8</v>
      </c>
      <c r="DJ350" s="30">
        <f t="shared" si="237"/>
        <v>1.8543377332342304E-8</v>
      </c>
      <c r="DK350" s="30">
        <f t="shared" si="238"/>
        <v>1.8543377334877772E-8</v>
      </c>
      <c r="DL350" s="30">
        <f t="shared" si="239"/>
        <v>1.8543377334877791E-8</v>
      </c>
      <c r="DN350" s="36">
        <v>4.8799999999999997E-9</v>
      </c>
      <c r="DO350" s="36">
        <v>3.7168195905600001</v>
      </c>
      <c r="DP350" s="36">
        <v>447.93883187839998</v>
      </c>
      <c r="DQ350" s="30">
        <f t="shared" si="240"/>
        <v>1.6163997325051404E-9</v>
      </c>
      <c r="DR350" s="30">
        <f t="shared" si="241"/>
        <v>1.6165533968621193E-9</v>
      </c>
      <c r="DS350" s="30">
        <f t="shared" si="242"/>
        <v>1.6165533979308154E-9</v>
      </c>
      <c r="DT350" s="30">
        <f t="shared" si="243"/>
        <v>1.6165533979308257E-9</v>
      </c>
      <c r="DV350" s="36"/>
      <c r="DW350" s="36"/>
      <c r="DX350" s="36"/>
      <c r="ED350" s="36"/>
      <c r="EE350" s="36"/>
      <c r="EF350" s="36"/>
      <c r="EL350" s="36"/>
      <c r="EM350" s="36"/>
      <c r="EN350" s="36"/>
      <c r="ET350" s="36"/>
      <c r="EU350" s="36"/>
      <c r="EV350" s="36"/>
    </row>
    <row r="351" spans="14:152" s="30" customFormat="1" ht="12.75">
      <c r="N351" s="36">
        <v>1.4370000000000001E-8</v>
      </c>
      <c r="O351" s="36">
        <v>6.2241009397199996</v>
      </c>
      <c r="P351" s="36">
        <v>155.78297225809999</v>
      </c>
      <c r="Q351" s="30">
        <f t="shared" si="228"/>
        <v>8.6731952882963956E-9</v>
      </c>
      <c r="R351" s="30">
        <f t="shared" si="229"/>
        <v>8.6730623099176963E-9</v>
      </c>
      <c r="S351" s="30">
        <f t="shared" si="230"/>
        <v>8.6730623089928505E-9</v>
      </c>
      <c r="T351" s="30">
        <f t="shared" si="231"/>
        <v>8.6730623089928505E-9</v>
      </c>
      <c r="V351" s="36">
        <v>1.15E-9</v>
      </c>
      <c r="W351" s="36">
        <v>1.5583121200700001</v>
      </c>
      <c r="X351" s="36">
        <v>9153.9036160218002</v>
      </c>
      <c r="Y351" s="30">
        <f t="shared" si="232"/>
        <v>5.5284099172494536E-10</v>
      </c>
      <c r="Z351" s="30">
        <f t="shared" si="233"/>
        <v>5.5352858127938581E-10</v>
      </c>
      <c r="AA351" s="30">
        <f t="shared" si="234"/>
        <v>5.5352858606052977E-10</v>
      </c>
      <c r="AB351" s="30">
        <f t="shared" si="235"/>
        <v>5.5352858606056565E-10</v>
      </c>
      <c r="AD351" s="36"/>
      <c r="AE351" s="36"/>
      <c r="AF351" s="36"/>
      <c r="AL351" s="36"/>
      <c r="AM351" s="36"/>
      <c r="AN351" s="36"/>
      <c r="AT351" s="36"/>
      <c r="AU351" s="36"/>
      <c r="AV351" s="36"/>
      <c r="BB351" s="36"/>
      <c r="BC351" s="36"/>
      <c r="BD351" s="36"/>
      <c r="BJ351" s="36"/>
      <c r="BK351" s="36"/>
      <c r="BL351" s="36"/>
      <c r="BR351" s="36"/>
      <c r="BS351" s="36"/>
      <c r="BT351" s="36"/>
      <c r="BZ351" s="36"/>
      <c r="CA351" s="36"/>
      <c r="CB351" s="36"/>
      <c r="CH351" s="36"/>
      <c r="CI351" s="36"/>
      <c r="CJ351" s="36"/>
      <c r="CP351" s="36"/>
      <c r="CQ351" s="36"/>
      <c r="CR351" s="36"/>
      <c r="CX351" s="36"/>
      <c r="CY351" s="36"/>
      <c r="CZ351" s="36"/>
      <c r="DF351" s="36">
        <v>2.1249999999999998E-8</v>
      </c>
      <c r="DG351" s="36">
        <v>6.2248478259999997E-2</v>
      </c>
      <c r="DH351" s="36">
        <v>24.379022388199999</v>
      </c>
      <c r="DI351" s="30">
        <f t="shared" si="236"/>
        <v>2.1193524115995297E-8</v>
      </c>
      <c r="DJ351" s="30">
        <f t="shared" si="237"/>
        <v>2.1193521303893449E-8</v>
      </c>
      <c r="DK351" s="30">
        <f t="shared" si="238"/>
        <v>2.1193521303873891E-8</v>
      </c>
      <c r="DL351" s="30">
        <f t="shared" si="239"/>
        <v>2.1193521303873891E-8</v>
      </c>
      <c r="DN351" s="36">
        <v>5.9200000000000002E-9</v>
      </c>
      <c r="DO351" s="36">
        <v>2.91424148255</v>
      </c>
      <c r="DP351" s="36">
        <v>8624.2126509272002</v>
      </c>
      <c r="DQ351" s="30">
        <f t="shared" si="240"/>
        <v>3.5815648875043331E-9</v>
      </c>
      <c r="DR351" s="30">
        <f t="shared" si="241"/>
        <v>3.5785354794094167E-9</v>
      </c>
      <c r="DS351" s="30">
        <f t="shared" si="242"/>
        <v>3.5785354583353978E-9</v>
      </c>
      <c r="DT351" s="30">
        <f t="shared" si="243"/>
        <v>3.5785354583352303E-9</v>
      </c>
      <c r="DV351" s="36"/>
      <c r="DW351" s="36"/>
      <c r="DX351" s="36"/>
      <c r="ED351" s="36"/>
      <c r="EE351" s="36"/>
      <c r="EF351" s="36"/>
      <c r="EL351" s="36"/>
      <c r="EM351" s="36"/>
      <c r="EN351" s="36"/>
      <c r="ET351" s="36"/>
      <c r="EU351" s="36"/>
      <c r="EV351" s="36"/>
    </row>
    <row r="352" spans="14:152" s="30" customFormat="1" ht="12.75">
      <c r="N352" s="36">
        <v>1.167E-8</v>
      </c>
      <c r="O352" s="36">
        <v>4.0949726427200002</v>
      </c>
      <c r="P352" s="36">
        <v>203.00415469949999</v>
      </c>
      <c r="Q352" s="30">
        <f t="shared" si="228"/>
        <v>-1.1497420079491306E-8</v>
      </c>
      <c r="R352" s="30">
        <f t="shared" si="229"/>
        <v>-1.1497389836140777E-8</v>
      </c>
      <c r="S352" s="30">
        <f t="shared" si="230"/>
        <v>-1.1497389835930433E-8</v>
      </c>
      <c r="T352" s="30">
        <f t="shared" si="231"/>
        <v>-1.149738983593043E-8</v>
      </c>
      <c r="V352" s="36">
        <v>1.0600000000000001E-9</v>
      </c>
      <c r="W352" s="36">
        <v>5.9431324435699997</v>
      </c>
      <c r="X352" s="36">
        <v>1057.8974574808999</v>
      </c>
      <c r="Y352" s="30">
        <f t="shared" si="232"/>
        <v>1.056814769279335E-9</v>
      </c>
      <c r="Z352" s="30">
        <f t="shared" si="233"/>
        <v>1.0568212378339076E-9</v>
      </c>
      <c r="AA352" s="30">
        <f t="shared" si="234"/>
        <v>1.0568212378788724E-9</v>
      </c>
      <c r="AB352" s="30">
        <f t="shared" si="235"/>
        <v>1.0568212378788728E-9</v>
      </c>
      <c r="AD352" s="36"/>
      <c r="AE352" s="36"/>
      <c r="AF352" s="36"/>
      <c r="AL352" s="36"/>
      <c r="AM352" s="36"/>
      <c r="AN352" s="36"/>
      <c r="AT352" s="36"/>
      <c r="AU352" s="36"/>
      <c r="AV352" s="36"/>
      <c r="BB352" s="36"/>
      <c r="BC352" s="36"/>
      <c r="BD352" s="36"/>
      <c r="BJ352" s="36"/>
      <c r="BK352" s="36"/>
      <c r="BL352" s="36"/>
      <c r="BR352" s="36"/>
      <c r="BS352" s="36"/>
      <c r="BT352" s="36"/>
      <c r="BZ352" s="36"/>
      <c r="CA352" s="36"/>
      <c r="CB352" s="36"/>
      <c r="CH352" s="36"/>
      <c r="CI352" s="36"/>
      <c r="CJ352" s="36"/>
      <c r="CP352" s="36"/>
      <c r="CQ352" s="36"/>
      <c r="CR352" s="36"/>
      <c r="CX352" s="36"/>
      <c r="CY352" s="36"/>
      <c r="CZ352" s="36"/>
      <c r="DF352" s="36">
        <v>2.4640000000000001E-8</v>
      </c>
      <c r="DG352" s="36">
        <v>5.3958107843000001</v>
      </c>
      <c r="DH352" s="36">
        <v>1261.6353253632999</v>
      </c>
      <c r="DI352" s="30">
        <f t="shared" si="236"/>
        <v>-7.0515076792098183E-10</v>
      </c>
      <c r="DJ352" s="30">
        <f t="shared" si="237"/>
        <v>-7.0746585945662413E-10</v>
      </c>
      <c r="DK352" s="30">
        <f t="shared" si="238"/>
        <v>-7.0746587555759414E-10</v>
      </c>
      <c r="DL352" s="30">
        <f t="shared" si="239"/>
        <v>-7.0746587555772536E-10</v>
      </c>
      <c r="DN352" s="36">
        <v>4.3299999999999997E-9</v>
      </c>
      <c r="DO352" s="36">
        <v>2.55336268329</v>
      </c>
      <c r="DP352" s="36">
        <v>1064.0477966352</v>
      </c>
      <c r="DQ352" s="30">
        <f t="shared" si="240"/>
        <v>-4.2395671992620321E-9</v>
      </c>
      <c r="DR352" s="30">
        <f t="shared" si="241"/>
        <v>-4.2394973987530249E-9</v>
      </c>
      <c r="DS352" s="30">
        <f t="shared" si="242"/>
        <v>-4.2394973982674848E-9</v>
      </c>
      <c r="DT352" s="30">
        <f t="shared" si="243"/>
        <v>-4.2394973982674806E-9</v>
      </c>
      <c r="DV352" s="36"/>
      <c r="DW352" s="36"/>
      <c r="DX352" s="36"/>
      <c r="ED352" s="36"/>
      <c r="EE352" s="36"/>
      <c r="EF352" s="36"/>
      <c r="EL352" s="36"/>
      <c r="EM352" s="36"/>
      <c r="EN352" s="36"/>
      <c r="ET352" s="36"/>
      <c r="EU352" s="36"/>
      <c r="EV352" s="36"/>
    </row>
    <row r="353" spans="14:152" s="30" customFormat="1" ht="12.75">
      <c r="N353" s="36">
        <v>1.2369999999999999E-8</v>
      </c>
      <c r="O353" s="36">
        <v>4.41132627005</v>
      </c>
      <c r="P353" s="36">
        <v>292.01284726839998</v>
      </c>
      <c r="Q353" s="30">
        <f t="shared" si="228"/>
        <v>-1.1622782667681444E-8</v>
      </c>
      <c r="R353" s="30">
        <f t="shared" si="229"/>
        <v>-1.1622690548338996E-8</v>
      </c>
      <c r="S353" s="30">
        <f t="shared" si="230"/>
        <v>-1.1622690547698306E-8</v>
      </c>
      <c r="T353" s="30">
        <f t="shared" si="231"/>
        <v>-1.1622690547698301E-8</v>
      </c>
      <c r="V353" s="36">
        <v>1.19E-9</v>
      </c>
      <c r="W353" s="36">
        <v>5.1057842867599996</v>
      </c>
      <c r="X353" s="36">
        <v>1056.9342496344</v>
      </c>
      <c r="Y353" s="30">
        <f t="shared" si="232"/>
        <v>8.670794578219973E-10</v>
      </c>
      <c r="Z353" s="30">
        <f t="shared" si="233"/>
        <v>8.6701527605704502E-10</v>
      </c>
      <c r="AA353" s="30">
        <f t="shared" si="234"/>
        <v>8.6701527561065597E-10</v>
      </c>
      <c r="AB353" s="30">
        <f t="shared" si="235"/>
        <v>8.6701527561065245E-10</v>
      </c>
      <c r="AD353" s="36"/>
      <c r="AE353" s="36"/>
      <c r="AF353" s="36"/>
      <c r="AL353" s="36"/>
      <c r="AM353" s="36"/>
      <c r="AN353" s="36"/>
      <c r="AT353" s="36"/>
      <c r="AU353" s="36"/>
      <c r="AV353" s="36"/>
      <c r="BB353" s="36"/>
      <c r="BC353" s="36"/>
      <c r="BD353" s="36"/>
      <c r="BJ353" s="36"/>
      <c r="BK353" s="36"/>
      <c r="BL353" s="36"/>
      <c r="BR353" s="36"/>
      <c r="BS353" s="36"/>
      <c r="BT353" s="36"/>
      <c r="BZ353" s="36"/>
      <c r="CA353" s="36"/>
      <c r="CB353" s="36"/>
      <c r="CH353" s="36"/>
      <c r="CI353" s="36"/>
      <c r="CJ353" s="36"/>
      <c r="CP353" s="36"/>
      <c r="CQ353" s="36"/>
      <c r="CR353" s="36"/>
      <c r="CX353" s="36"/>
      <c r="CY353" s="36"/>
      <c r="CZ353" s="36"/>
      <c r="DF353" s="36">
        <v>1.9379999999999999E-8</v>
      </c>
      <c r="DG353" s="36">
        <v>3.7990800467099999</v>
      </c>
      <c r="DH353" s="36">
        <v>1059.430114299</v>
      </c>
      <c r="DI353" s="30">
        <f t="shared" si="236"/>
        <v>-9.3628069607567689E-9</v>
      </c>
      <c r="DJ353" s="30">
        <f t="shared" si="237"/>
        <v>-9.3641462444785791E-9</v>
      </c>
      <c r="DK353" s="30">
        <f t="shared" si="238"/>
        <v>-9.3641462537928181E-9</v>
      </c>
      <c r="DL353" s="30">
        <f t="shared" si="239"/>
        <v>-9.3641462537928942E-9</v>
      </c>
      <c r="DN353" s="36">
        <v>4.49E-9</v>
      </c>
      <c r="DO353" s="36">
        <v>5.2495510693799998</v>
      </c>
      <c r="DP353" s="36">
        <v>10213.285546211</v>
      </c>
      <c r="DQ353" s="30">
        <f t="shared" si="240"/>
        <v>1.9833538513569226E-9</v>
      </c>
      <c r="DR353" s="30">
        <f t="shared" si="241"/>
        <v>1.9802881482626691E-9</v>
      </c>
      <c r="DS353" s="30">
        <f t="shared" si="242"/>
        <v>1.980288126937354E-9</v>
      </c>
      <c r="DT353" s="30">
        <f t="shared" si="243"/>
        <v>1.9802881269371824E-9</v>
      </c>
      <c r="DV353" s="36"/>
      <c r="DW353" s="36"/>
      <c r="DX353" s="36"/>
      <c r="ED353" s="36"/>
      <c r="EE353" s="36"/>
      <c r="EF353" s="36"/>
      <c r="EL353" s="36"/>
      <c r="EM353" s="36"/>
      <c r="EN353" s="36"/>
      <c r="ET353" s="36"/>
      <c r="EU353" s="36"/>
      <c r="EV353" s="36"/>
    </row>
    <row r="354" spans="14:152" s="30" customFormat="1" ht="12.75">
      <c r="N354" s="36">
        <v>1.077E-8</v>
      </c>
      <c r="O354" s="36">
        <v>2.5704522982300002</v>
      </c>
      <c r="P354" s="36">
        <v>25.2727942655</v>
      </c>
      <c r="Q354" s="30">
        <f t="shared" si="228"/>
        <v>-8.1586547332765856E-9</v>
      </c>
      <c r="R354" s="30">
        <f t="shared" si="229"/>
        <v>-8.1586414954135386E-9</v>
      </c>
      <c r="S354" s="30">
        <f t="shared" si="230"/>
        <v>-8.1586414953214734E-9</v>
      </c>
      <c r="T354" s="30">
        <f t="shared" si="231"/>
        <v>-8.1586414953214734E-9</v>
      </c>
      <c r="V354" s="36">
        <v>1.0000000000000001E-9</v>
      </c>
      <c r="W354" s="36">
        <v>5.7497478104899997</v>
      </c>
      <c r="X354" s="36">
        <v>501.23677709139997</v>
      </c>
      <c r="Y354" s="30">
        <f t="shared" si="232"/>
        <v>-9.8541700783435762E-10</v>
      </c>
      <c r="Z354" s="30">
        <f t="shared" si="233"/>
        <v>-9.854106528980581E-10</v>
      </c>
      <c r="AA354" s="30">
        <f t="shared" si="234"/>
        <v>-9.8541065285385605E-10</v>
      </c>
      <c r="AB354" s="30">
        <f t="shared" si="235"/>
        <v>-9.8541065285385564E-10</v>
      </c>
      <c r="AD354" s="36"/>
      <c r="AE354" s="36"/>
      <c r="AF354" s="36"/>
      <c r="AL354" s="36"/>
      <c r="AM354" s="36"/>
      <c r="AN354" s="36"/>
      <c r="AT354" s="36"/>
      <c r="AU354" s="36"/>
      <c r="AV354" s="36"/>
      <c r="BB354" s="36"/>
      <c r="BC354" s="36"/>
      <c r="BD354" s="36"/>
      <c r="BJ354" s="36"/>
      <c r="BK354" s="36"/>
      <c r="BL354" s="36"/>
      <c r="BR354" s="36"/>
      <c r="BS354" s="36"/>
      <c r="BT354" s="36"/>
      <c r="BZ354" s="36"/>
      <c r="CA354" s="36"/>
      <c r="CB354" s="36"/>
      <c r="CH354" s="36"/>
      <c r="CI354" s="36"/>
      <c r="CJ354" s="36"/>
      <c r="CP354" s="36"/>
      <c r="CQ354" s="36"/>
      <c r="CR354" s="36"/>
      <c r="CX354" s="36"/>
      <c r="CY354" s="36"/>
      <c r="CZ354" s="36"/>
      <c r="DF354" s="36">
        <v>2.0289999999999998E-8</v>
      </c>
      <c r="DG354" s="36">
        <v>3.9546115781500002</v>
      </c>
      <c r="DH354" s="36">
        <v>771.30123618389996</v>
      </c>
      <c r="DI354" s="30">
        <f t="shared" si="236"/>
        <v>1.9247668229433728E-8</v>
      </c>
      <c r="DJ354" s="30">
        <f t="shared" si="237"/>
        <v>1.92472993010439E-8</v>
      </c>
      <c r="DK354" s="30">
        <f t="shared" si="238"/>
        <v>1.924729929847786E-8</v>
      </c>
      <c r="DL354" s="30">
        <f t="shared" si="239"/>
        <v>1.924729929847784E-8</v>
      </c>
      <c r="DN354" s="36">
        <v>5.1000000000000002E-9</v>
      </c>
      <c r="DO354" s="36">
        <v>5.81591864532</v>
      </c>
      <c r="DP354" s="36">
        <v>529.53090640020002</v>
      </c>
      <c r="DQ354" s="30">
        <f t="shared" si="240"/>
        <v>-4.926357140882105E-9</v>
      </c>
      <c r="DR354" s="30">
        <f t="shared" si="241"/>
        <v>-4.9263050819242807E-9</v>
      </c>
      <c r="DS354" s="30">
        <f t="shared" si="242"/>
        <v>-4.926305081562194E-9</v>
      </c>
      <c r="DT354" s="30">
        <f t="shared" si="243"/>
        <v>-4.9263050815621915E-9</v>
      </c>
      <c r="DV354" s="36"/>
      <c r="DW354" s="36"/>
      <c r="DX354" s="36"/>
      <c r="ED354" s="36"/>
      <c r="EE354" s="36"/>
      <c r="EF354" s="36"/>
      <c r="EL354" s="36"/>
      <c r="EM354" s="36"/>
      <c r="EN354" s="36"/>
      <c r="ET354" s="36"/>
      <c r="EU354" s="36"/>
      <c r="EV354" s="36"/>
    </row>
    <row r="355" spans="14:152" s="30" customFormat="1" ht="12.75">
      <c r="N355" s="36">
        <v>1.3410000000000001E-8</v>
      </c>
      <c r="O355" s="36">
        <v>0.49262296654999999</v>
      </c>
      <c r="P355" s="36">
        <v>635.23141986799999</v>
      </c>
      <c r="Q355" s="30">
        <f t="shared" si="228"/>
        <v>-1.3325787441224109E-8</v>
      </c>
      <c r="R355" s="30">
        <f t="shared" si="229"/>
        <v>-1.3325858439489669E-8</v>
      </c>
      <c r="S355" s="30">
        <f t="shared" si="230"/>
        <v>-1.3325858439983344E-8</v>
      </c>
      <c r="T355" s="30">
        <f t="shared" si="231"/>
        <v>-1.3325858439983347E-8</v>
      </c>
      <c r="V355" s="36">
        <v>9.4000000000000006E-10</v>
      </c>
      <c r="W355" s="36">
        <v>1.40134175492</v>
      </c>
      <c r="X355" s="36">
        <v>1059.3337460794</v>
      </c>
      <c r="Y355" s="30">
        <f t="shared" si="232"/>
        <v>-2.2360249409432207E-10</v>
      </c>
      <c r="Z355" s="30">
        <f t="shared" si="233"/>
        <v>-2.2353043505260243E-10</v>
      </c>
      <c r="AA355" s="30">
        <f t="shared" si="234"/>
        <v>-2.2353043455144237E-10</v>
      </c>
      <c r="AB355" s="30">
        <f t="shared" si="235"/>
        <v>-2.2353043455143833E-10</v>
      </c>
      <c r="AD355" s="36"/>
      <c r="AE355" s="36"/>
      <c r="AF355" s="36"/>
      <c r="AL355" s="36"/>
      <c r="AM355" s="36"/>
      <c r="AN355" s="36"/>
      <c r="AT355" s="36"/>
      <c r="AU355" s="36"/>
      <c r="AV355" s="36"/>
      <c r="BB355" s="36"/>
      <c r="BC355" s="36"/>
      <c r="BD355" s="36"/>
      <c r="BJ355" s="36"/>
      <c r="BK355" s="36"/>
      <c r="BL355" s="36"/>
      <c r="BR355" s="36"/>
      <c r="BS355" s="36"/>
      <c r="BT355" s="36"/>
      <c r="BZ355" s="36"/>
      <c r="CA355" s="36"/>
      <c r="CB355" s="36"/>
      <c r="CH355" s="36"/>
      <c r="CI355" s="36"/>
      <c r="CJ355" s="36"/>
      <c r="CP355" s="36"/>
      <c r="CQ355" s="36"/>
      <c r="CR355" s="36"/>
      <c r="CX355" s="36"/>
      <c r="CY355" s="36"/>
      <c r="CZ355" s="36"/>
      <c r="DF355" s="36">
        <v>1.8410000000000001E-8</v>
      </c>
      <c r="DG355" s="36">
        <v>4.74905354737</v>
      </c>
      <c r="DH355" s="36">
        <v>78.7137518304</v>
      </c>
      <c r="DI355" s="30">
        <f t="shared" si="236"/>
        <v>-7.1652842450711728E-9</v>
      </c>
      <c r="DJ355" s="30">
        <f t="shared" si="237"/>
        <v>-7.1653836955033013E-9</v>
      </c>
      <c r="DK355" s="30">
        <f t="shared" si="238"/>
        <v>-7.1653836961949492E-9</v>
      </c>
      <c r="DL355" s="30">
        <f t="shared" si="239"/>
        <v>-7.1653836961949649E-9</v>
      </c>
      <c r="DN355" s="36">
        <v>4.3500000000000001E-9</v>
      </c>
      <c r="DO355" s="36">
        <v>5.3435596362900002</v>
      </c>
      <c r="DP355" s="36">
        <v>560.71045373159996</v>
      </c>
      <c r="DQ355" s="30">
        <f t="shared" si="240"/>
        <v>-2.6803143720409855E-9</v>
      </c>
      <c r="DR355" s="30">
        <f t="shared" si="241"/>
        <v>-2.6801712447008004E-9</v>
      </c>
      <c r="DS355" s="30">
        <f t="shared" si="242"/>
        <v>-2.6801712437053638E-9</v>
      </c>
      <c r="DT355" s="30">
        <f t="shared" si="243"/>
        <v>-2.6801712437053547E-9</v>
      </c>
      <c r="DV355" s="36"/>
      <c r="DW355" s="36"/>
      <c r="DX355" s="36"/>
      <c r="ED355" s="36"/>
      <c r="EE355" s="36"/>
      <c r="EF355" s="36"/>
      <c r="EL355" s="36"/>
      <c r="EM355" s="36"/>
      <c r="EN355" s="36"/>
      <c r="ET355" s="36"/>
      <c r="EU355" s="36"/>
      <c r="EV355" s="36"/>
    </row>
    <row r="356" spans="14:152" s="30" customFormat="1" ht="12.75">
      <c r="N356" s="36">
        <v>1.2089999999999999E-8</v>
      </c>
      <c r="O356" s="36">
        <v>3.3628912553600001</v>
      </c>
      <c r="P356" s="36">
        <v>521.61421024729998</v>
      </c>
      <c r="Q356" s="30">
        <f t="shared" si="228"/>
        <v>1.0774878682202056E-8</v>
      </c>
      <c r="R356" s="30">
        <f t="shared" si="229"/>
        <v>1.0775091776739005E-8</v>
      </c>
      <c r="S356" s="30">
        <f t="shared" si="230"/>
        <v>1.0775091778220975E-8</v>
      </c>
      <c r="T356" s="30">
        <f t="shared" si="231"/>
        <v>1.0775091778220988E-8</v>
      </c>
      <c r="V356" s="36">
        <v>9.7999999999999992E-10</v>
      </c>
      <c r="W356" s="36">
        <v>3.79115318281</v>
      </c>
      <c r="X356" s="36">
        <v>497.44763618019999</v>
      </c>
      <c r="Y356" s="30">
        <f t="shared" si="232"/>
        <v>5.0198421006480918E-10</v>
      </c>
      <c r="Z356" s="30">
        <f t="shared" si="233"/>
        <v>5.0201540309783479E-10</v>
      </c>
      <c r="AA356" s="30">
        <f t="shared" si="234"/>
        <v>5.0201540331477345E-10</v>
      </c>
      <c r="AB356" s="30">
        <f t="shared" si="235"/>
        <v>5.0201540331477521E-10</v>
      </c>
      <c r="AD356" s="36"/>
      <c r="AE356" s="36"/>
      <c r="AF356" s="36"/>
      <c r="AL356" s="36"/>
      <c r="AM356" s="36"/>
      <c r="AN356" s="36"/>
      <c r="AT356" s="36"/>
      <c r="AU356" s="36"/>
      <c r="AV356" s="36"/>
      <c r="BB356" s="36"/>
      <c r="BC356" s="36"/>
      <c r="BD356" s="36"/>
      <c r="BJ356" s="36"/>
      <c r="BK356" s="36"/>
      <c r="BL356" s="36"/>
      <c r="BR356" s="36"/>
      <c r="BS356" s="36"/>
      <c r="BT356" s="36"/>
      <c r="BZ356" s="36"/>
      <c r="CA356" s="36"/>
      <c r="CB356" s="36"/>
      <c r="CH356" s="36"/>
      <c r="CI356" s="36"/>
      <c r="CJ356" s="36"/>
      <c r="CP356" s="36"/>
      <c r="CQ356" s="36"/>
      <c r="CR356" s="36"/>
      <c r="CX356" s="36"/>
      <c r="CY356" s="36"/>
      <c r="CZ356" s="36"/>
      <c r="DF356" s="36">
        <v>1.9219999999999999E-8</v>
      </c>
      <c r="DG356" s="36">
        <v>2.2186208538900001</v>
      </c>
      <c r="DH356" s="36">
        <v>99.911380480899993</v>
      </c>
      <c r="DI356" s="30">
        <f t="shared" si="236"/>
        <v>-1.8013145283194668E-9</v>
      </c>
      <c r="DJ356" s="30">
        <f t="shared" si="237"/>
        <v>-1.8011720906499002E-9</v>
      </c>
      <c r="DK356" s="30">
        <f t="shared" si="238"/>
        <v>-1.8011720896592739E-9</v>
      </c>
      <c r="DL356" s="30">
        <f t="shared" si="239"/>
        <v>-1.8011720896592654E-9</v>
      </c>
      <c r="DN356" s="36">
        <v>4.49E-9</v>
      </c>
      <c r="DO356" s="36">
        <v>0.72330388783999999</v>
      </c>
      <c r="DP356" s="36">
        <v>2758.6611466924001</v>
      </c>
      <c r="DQ356" s="30">
        <f t="shared" si="240"/>
        <v>-1.8926508656349853E-9</v>
      </c>
      <c r="DR356" s="30">
        <f t="shared" si="241"/>
        <v>-1.8934876536338494E-9</v>
      </c>
      <c r="DS356" s="30">
        <f t="shared" si="242"/>
        <v>-1.8934876594532561E-9</v>
      </c>
      <c r="DT356" s="30">
        <f t="shared" si="243"/>
        <v>-1.8934876594533066E-9</v>
      </c>
      <c r="DV356" s="36"/>
      <c r="DW356" s="36"/>
      <c r="DX356" s="36"/>
      <c r="ED356" s="36"/>
      <c r="EE356" s="36"/>
      <c r="EF356" s="36"/>
      <c r="EL356" s="36"/>
      <c r="EM356" s="36"/>
      <c r="EN356" s="36"/>
      <c r="ET356" s="36"/>
      <c r="EU356" s="36"/>
      <c r="EV356" s="36"/>
    </row>
    <row r="357" spans="14:152" s="30" customFormat="1" ht="12.75">
      <c r="N357" s="36">
        <v>1.03E-8</v>
      </c>
      <c r="O357" s="36">
        <v>1.8182231628400001</v>
      </c>
      <c r="P357" s="36">
        <v>465.95506679120001</v>
      </c>
      <c r="Q357" s="30">
        <f t="shared" si="228"/>
        <v>7.4281071700396421E-9</v>
      </c>
      <c r="R357" s="30">
        <f t="shared" si="229"/>
        <v>7.4278594624525807E-9</v>
      </c>
      <c r="S357" s="30">
        <f t="shared" si="230"/>
        <v>7.4278594607297959E-9</v>
      </c>
      <c r="T357" s="30">
        <f t="shared" si="231"/>
        <v>7.427859460729781E-9</v>
      </c>
      <c r="V357" s="36">
        <v>8.9999999999999999E-10</v>
      </c>
      <c r="W357" s="36">
        <v>4.0961011304400001</v>
      </c>
      <c r="X357" s="36">
        <v>1064.0477966352</v>
      </c>
      <c r="Y357" s="30">
        <f t="shared" si="232"/>
        <v>-2.0762666396291628E-10</v>
      </c>
      <c r="Z357" s="30">
        <f t="shared" si="233"/>
        <v>-2.0769608579121172E-10</v>
      </c>
      <c r="AA357" s="30">
        <f t="shared" si="234"/>
        <v>-2.0769608627402105E-10</v>
      </c>
      <c r="AB357" s="30">
        <f t="shared" si="235"/>
        <v>-2.0769608627402495E-10</v>
      </c>
      <c r="AD357" s="36"/>
      <c r="AE357" s="36"/>
      <c r="AF357" s="36"/>
      <c r="AL357" s="36"/>
      <c r="AM357" s="36"/>
      <c r="AN357" s="36"/>
      <c r="AT357" s="36"/>
      <c r="AU357" s="36"/>
      <c r="AV357" s="36"/>
      <c r="BB357" s="36"/>
      <c r="BC357" s="36"/>
      <c r="BD357" s="36"/>
      <c r="BJ357" s="36"/>
      <c r="BK357" s="36"/>
      <c r="BL357" s="36"/>
      <c r="BR357" s="36"/>
      <c r="BS357" s="36"/>
      <c r="BT357" s="36"/>
      <c r="BZ357" s="36"/>
      <c r="CA357" s="36"/>
      <c r="CB357" s="36"/>
      <c r="CH357" s="36"/>
      <c r="CI357" s="36"/>
      <c r="CJ357" s="36"/>
      <c r="CP357" s="36"/>
      <c r="CQ357" s="36"/>
      <c r="CR357" s="36"/>
      <c r="CX357" s="36"/>
      <c r="CY357" s="36"/>
      <c r="CZ357" s="36"/>
      <c r="DF357" s="36">
        <v>1.836E-8</v>
      </c>
      <c r="DG357" s="36">
        <v>5.7544980517499997</v>
      </c>
      <c r="DH357" s="36">
        <v>623.22251175760005</v>
      </c>
      <c r="DI357" s="30">
        <f t="shared" si="236"/>
        <v>-1.2219066700585589E-8</v>
      </c>
      <c r="DJ357" s="30">
        <f t="shared" si="237"/>
        <v>-1.2218430412853889E-8</v>
      </c>
      <c r="DK357" s="30">
        <f t="shared" si="238"/>
        <v>-1.2218430408428552E-8</v>
      </c>
      <c r="DL357" s="30">
        <f t="shared" si="239"/>
        <v>-1.2218430408428509E-8</v>
      </c>
      <c r="DN357" s="36">
        <v>4.2999999999999996E-9</v>
      </c>
      <c r="DO357" s="36">
        <v>0.94519103477999999</v>
      </c>
      <c r="DP357" s="36">
        <v>6.3627874754000002</v>
      </c>
      <c r="DQ357" s="30">
        <f t="shared" si="240"/>
        <v>2.6394051376617233E-9</v>
      </c>
      <c r="DR357" s="30">
        <f t="shared" si="241"/>
        <v>2.6394067468706317E-9</v>
      </c>
      <c r="DS357" s="30">
        <f t="shared" si="242"/>
        <v>2.6394067468818234E-9</v>
      </c>
      <c r="DT357" s="30">
        <f t="shared" si="243"/>
        <v>2.6394067468818234E-9</v>
      </c>
      <c r="DV357" s="36"/>
      <c r="DW357" s="36"/>
      <c r="DX357" s="36"/>
      <c r="ED357" s="36"/>
      <c r="EE357" s="36"/>
      <c r="EF357" s="36"/>
      <c r="EL357" s="36"/>
      <c r="EM357" s="36"/>
      <c r="EN357" s="36"/>
      <c r="ET357" s="36"/>
      <c r="EU357" s="36"/>
      <c r="EV357" s="36"/>
    </row>
    <row r="358" spans="14:152" s="30" customFormat="1" ht="12.75">
      <c r="N358" s="36">
        <v>1.002E-8</v>
      </c>
      <c r="O358" s="36">
        <v>3.21720955284</v>
      </c>
      <c r="P358" s="36">
        <v>2524.0214102519999</v>
      </c>
      <c r="Q358" s="30">
        <f t="shared" si="228"/>
        <v>-2.1686930553260936E-9</v>
      </c>
      <c r="R358" s="30">
        <f t="shared" si="229"/>
        <v>-2.1668534538189896E-9</v>
      </c>
      <c r="S358" s="30">
        <f t="shared" si="230"/>
        <v>-2.1668534410246851E-9</v>
      </c>
      <c r="T358" s="30">
        <f t="shared" si="231"/>
        <v>-2.1668534410245809E-9</v>
      </c>
      <c r="V358" s="36">
        <v>1.02E-9</v>
      </c>
      <c r="W358" s="36">
        <v>1.1044289954399999</v>
      </c>
      <c r="X358" s="36">
        <v>1969.2006632437999</v>
      </c>
      <c r="Y358" s="30">
        <f t="shared" si="232"/>
        <v>-9.4372883892946183E-10</v>
      </c>
      <c r="Z358" s="30">
        <f t="shared" si="233"/>
        <v>-9.436720503882415E-10</v>
      </c>
      <c r="AA358" s="30">
        <f t="shared" si="234"/>
        <v>-9.4367204999321851E-10</v>
      </c>
      <c r="AB358" s="30">
        <f t="shared" si="235"/>
        <v>-9.4367204999321499E-10</v>
      </c>
      <c r="AD358" s="36"/>
      <c r="AE358" s="36"/>
      <c r="AF358" s="36"/>
      <c r="AL358" s="36"/>
      <c r="AM358" s="36"/>
      <c r="AN358" s="36"/>
      <c r="AT358" s="36"/>
      <c r="AU358" s="36"/>
      <c r="AV358" s="36"/>
      <c r="BB358" s="36"/>
      <c r="BC358" s="36"/>
      <c r="BD358" s="36"/>
      <c r="BJ358" s="36"/>
      <c r="BK358" s="36"/>
      <c r="BL358" s="36"/>
      <c r="BR358" s="36"/>
      <c r="BS358" s="36"/>
      <c r="BT358" s="36"/>
      <c r="BZ358" s="36"/>
      <c r="CA358" s="36"/>
      <c r="CB358" s="36"/>
      <c r="CH358" s="36"/>
      <c r="CI358" s="36"/>
      <c r="CJ358" s="36"/>
      <c r="CP358" s="36"/>
      <c r="CQ358" s="36"/>
      <c r="CR358" s="36"/>
      <c r="CX358" s="36"/>
      <c r="CY358" s="36"/>
      <c r="CZ358" s="36"/>
      <c r="DF358" s="36">
        <v>2.145E-8</v>
      </c>
      <c r="DG358" s="36">
        <v>3.8705257554600001</v>
      </c>
      <c r="DH358" s="36">
        <v>451.94042111070002</v>
      </c>
      <c r="DI358" s="30">
        <f t="shared" si="236"/>
        <v>4.389345635907399E-9</v>
      </c>
      <c r="DJ358" s="30">
        <f t="shared" si="237"/>
        <v>4.3900525886427599E-9</v>
      </c>
      <c r="DK358" s="30">
        <f t="shared" si="238"/>
        <v>4.3900525935594569E-9</v>
      </c>
      <c r="DL358" s="30">
        <f t="shared" si="239"/>
        <v>4.3900525935594933E-9</v>
      </c>
      <c r="DN358" s="36">
        <v>5.6299999999999998E-9</v>
      </c>
      <c r="DO358" s="36">
        <v>6.1917522834399996</v>
      </c>
      <c r="DP358" s="36">
        <v>1884.1241239379999</v>
      </c>
      <c r="DQ358" s="30">
        <f t="shared" si="240"/>
        <v>-2.486694622776936E-9</v>
      </c>
      <c r="DR358" s="30">
        <f t="shared" si="241"/>
        <v>-2.4859855684201077E-9</v>
      </c>
      <c r="DS358" s="30">
        <f t="shared" si="242"/>
        <v>-2.4859855634886194E-9</v>
      </c>
      <c r="DT358" s="30">
        <f t="shared" si="243"/>
        <v>-2.4859855634885744E-9</v>
      </c>
      <c r="DV358" s="36"/>
      <c r="DW358" s="36"/>
      <c r="DX358" s="36"/>
      <c r="ED358" s="36"/>
      <c r="EE358" s="36"/>
      <c r="EF358" s="36"/>
      <c r="EL358" s="36"/>
      <c r="EM358" s="36"/>
      <c r="EN358" s="36"/>
      <c r="ET358" s="36"/>
      <c r="EU358" s="36"/>
      <c r="EV358" s="36"/>
    </row>
    <row r="359" spans="14:152" s="30" customFormat="1" ht="12.75">
      <c r="N359" s="36">
        <v>1.338E-8</v>
      </c>
      <c r="O359" s="36">
        <v>1.26054917773</v>
      </c>
      <c r="P359" s="36">
        <v>902.70518605380005</v>
      </c>
      <c r="Q359" s="30">
        <f t="shared" si="228"/>
        <v>-1.10204812723911E-8</v>
      </c>
      <c r="R359" s="30">
        <f t="shared" si="229"/>
        <v>-1.1019970943468766E-8</v>
      </c>
      <c r="S359" s="30">
        <f t="shared" si="230"/>
        <v>-1.1019970939919365E-8</v>
      </c>
      <c r="T359" s="30">
        <f t="shared" si="231"/>
        <v>-1.1019970939919339E-8</v>
      </c>
      <c r="V359" s="36">
        <v>8.6999999999999999E-10</v>
      </c>
      <c r="W359" s="36">
        <v>0.58218477838000005</v>
      </c>
      <c r="X359" s="36">
        <v>1173.5204046716999</v>
      </c>
      <c r="Y359" s="30">
        <f t="shared" si="232"/>
        <v>8.1462780438027127E-10</v>
      </c>
      <c r="Z359" s="30">
        <f t="shared" si="233"/>
        <v>8.1465450430161522E-10</v>
      </c>
      <c r="AA359" s="30">
        <f t="shared" si="234"/>
        <v>8.1465450448728614E-10</v>
      </c>
      <c r="AB359" s="30">
        <f t="shared" si="235"/>
        <v>8.1465450448728749E-10</v>
      </c>
      <c r="AD359" s="36"/>
      <c r="AE359" s="36"/>
      <c r="AF359" s="36"/>
      <c r="AL359" s="36"/>
      <c r="AM359" s="36"/>
      <c r="AN359" s="36"/>
      <c r="AT359" s="36"/>
      <c r="AU359" s="36"/>
      <c r="AV359" s="36"/>
      <c r="BB359" s="36"/>
      <c r="BC359" s="36"/>
      <c r="BD359" s="36"/>
      <c r="BJ359" s="36"/>
      <c r="BK359" s="36"/>
      <c r="BL359" s="36"/>
      <c r="BR359" s="36"/>
      <c r="BS359" s="36"/>
      <c r="BT359" s="36"/>
      <c r="BZ359" s="36"/>
      <c r="CA359" s="36"/>
      <c r="CB359" s="36"/>
      <c r="CH359" s="36"/>
      <c r="CI359" s="36"/>
      <c r="CJ359" s="36"/>
      <c r="CP359" s="36"/>
      <c r="CQ359" s="36"/>
      <c r="CR359" s="36"/>
      <c r="CX359" s="36"/>
      <c r="CY359" s="36"/>
      <c r="CZ359" s="36"/>
      <c r="DF359" s="36">
        <v>1.782E-8</v>
      </c>
      <c r="DG359" s="36">
        <v>0.40860352236000003</v>
      </c>
      <c r="DH359" s="36">
        <v>754.03576079649997</v>
      </c>
      <c r="DI359" s="30">
        <f t="shared" si="236"/>
        <v>-1.4392641944693624E-8</v>
      </c>
      <c r="DJ359" s="30">
        <f t="shared" si="237"/>
        <v>-1.4392051643464514E-8</v>
      </c>
      <c r="DK359" s="30">
        <f t="shared" si="238"/>
        <v>-1.4392051639358933E-8</v>
      </c>
      <c r="DL359" s="30">
        <f t="shared" si="239"/>
        <v>-1.4392051639358895E-8</v>
      </c>
      <c r="DN359" s="36">
        <v>4.4299999999999998E-9</v>
      </c>
      <c r="DO359" s="36">
        <v>3.39246520261</v>
      </c>
      <c r="DP359" s="36">
        <v>1152.1797636693</v>
      </c>
      <c r="DQ359" s="30">
        <f t="shared" si="240"/>
        <v>-4.3830536200343392E-9</v>
      </c>
      <c r="DR359" s="30">
        <f t="shared" si="241"/>
        <v>-4.3831088188287891E-9</v>
      </c>
      <c r="DS359" s="30">
        <f t="shared" si="242"/>
        <v>-4.3831088192125727E-9</v>
      </c>
      <c r="DT359" s="30">
        <f t="shared" si="243"/>
        <v>-4.3831088192125761E-9</v>
      </c>
      <c r="DV359" s="36"/>
      <c r="DW359" s="36"/>
      <c r="DX359" s="36"/>
      <c r="ED359" s="36"/>
      <c r="EE359" s="36"/>
      <c r="EF359" s="36"/>
      <c r="EL359" s="36"/>
      <c r="EM359" s="36"/>
      <c r="EN359" s="36"/>
      <c r="ET359" s="36"/>
      <c r="EU359" s="36"/>
      <c r="EV359" s="36"/>
    </row>
    <row r="360" spans="14:152" s="30" customFormat="1" ht="12.75">
      <c r="N360" s="36">
        <v>1.037E-8</v>
      </c>
      <c r="O360" s="36">
        <v>3.8785887188500001</v>
      </c>
      <c r="P360" s="36">
        <v>3370.1042450032</v>
      </c>
      <c r="Q360" s="30">
        <f t="shared" si="228"/>
        <v>-6.4398954897160124E-9</v>
      </c>
      <c r="R360" s="30">
        <f t="shared" si="229"/>
        <v>-6.4419360846793033E-9</v>
      </c>
      <c r="S360" s="30">
        <f t="shared" si="230"/>
        <v>-6.4419360988697778E-9</v>
      </c>
      <c r="T360" s="30">
        <f t="shared" si="231"/>
        <v>-6.4419360988698936E-9</v>
      </c>
      <c r="V360" s="36">
        <v>1.09E-9</v>
      </c>
      <c r="W360" s="36">
        <v>3.8374596829900001</v>
      </c>
      <c r="X360" s="36">
        <v>525.49817940059995</v>
      </c>
      <c r="Y360" s="30">
        <f t="shared" si="232"/>
        <v>6.5704672507116298E-10</v>
      </c>
      <c r="Z360" s="30">
        <f t="shared" si="233"/>
        <v>6.5708077448904724E-10</v>
      </c>
      <c r="AA360" s="30">
        <f t="shared" si="234"/>
        <v>6.5708077472585012E-10</v>
      </c>
      <c r="AB360" s="30">
        <f t="shared" si="235"/>
        <v>6.5708077472585198E-10</v>
      </c>
      <c r="AD360" s="36"/>
      <c r="AE360" s="36"/>
      <c r="AF360" s="36"/>
      <c r="AL360" s="36"/>
      <c r="AM360" s="36"/>
      <c r="AN360" s="36"/>
      <c r="AT360" s="36"/>
      <c r="AU360" s="36"/>
      <c r="AV360" s="36"/>
      <c r="BB360" s="36"/>
      <c r="BC360" s="36"/>
      <c r="BD360" s="36"/>
      <c r="BJ360" s="36"/>
      <c r="BK360" s="36"/>
      <c r="BL360" s="36"/>
      <c r="BR360" s="36"/>
      <c r="BS360" s="36"/>
      <c r="BT360" s="36"/>
      <c r="BZ360" s="36"/>
      <c r="CA360" s="36"/>
      <c r="CB360" s="36"/>
      <c r="CH360" s="36"/>
      <c r="CI360" s="36"/>
      <c r="CJ360" s="36"/>
      <c r="CP360" s="36"/>
      <c r="CQ360" s="36"/>
      <c r="CR360" s="36"/>
      <c r="CX360" s="36"/>
      <c r="CY360" s="36"/>
      <c r="CZ360" s="36"/>
      <c r="DF360" s="36">
        <v>1.784E-8</v>
      </c>
      <c r="DG360" s="36">
        <v>1.4946828757599999</v>
      </c>
      <c r="DH360" s="36">
        <v>529.95159752550001</v>
      </c>
      <c r="DI360" s="30">
        <f t="shared" si="236"/>
        <v>2.2617867267045683E-9</v>
      </c>
      <c r="DJ360" s="30">
        <f t="shared" si="237"/>
        <v>2.2610880350138008E-9</v>
      </c>
      <c r="DK360" s="30">
        <f t="shared" si="238"/>
        <v>2.2610880301545395E-9</v>
      </c>
      <c r="DL360" s="30">
        <f t="shared" si="239"/>
        <v>2.2610880301545002E-9</v>
      </c>
      <c r="DN360" s="36">
        <v>4.2999999999999996E-9</v>
      </c>
      <c r="DO360" s="36">
        <v>1.28652623263</v>
      </c>
      <c r="DP360" s="36">
        <v>505.31194270639998</v>
      </c>
      <c r="DQ360" s="30">
        <f t="shared" si="240"/>
        <v>2.3888646785839515E-10</v>
      </c>
      <c r="DR360" s="30">
        <f t="shared" si="241"/>
        <v>2.3872483510669731E-10</v>
      </c>
      <c r="DS360" s="30">
        <f t="shared" si="242"/>
        <v>2.3872483398257566E-10</v>
      </c>
      <c r="DT360" s="30">
        <f t="shared" si="243"/>
        <v>2.3872483398256615E-10</v>
      </c>
      <c r="DV360" s="36"/>
      <c r="DW360" s="36"/>
      <c r="DX360" s="36"/>
      <c r="ED360" s="36"/>
      <c r="EE360" s="36"/>
      <c r="EF360" s="36"/>
      <c r="EL360" s="36"/>
      <c r="EM360" s="36"/>
      <c r="EN360" s="36"/>
      <c r="ET360" s="36"/>
      <c r="EU360" s="36"/>
      <c r="EV360" s="36"/>
    </row>
    <row r="361" spans="14:152" s="30" customFormat="1" ht="12.75">
      <c r="N361" s="36">
        <v>1.2240000000000001E-8</v>
      </c>
      <c r="O361" s="36">
        <v>9.2199760280000001E-2</v>
      </c>
      <c r="P361" s="36">
        <v>824.74219374879999</v>
      </c>
      <c r="Q361" s="30">
        <f t="shared" si="228"/>
        <v>-2.8112423102621303E-9</v>
      </c>
      <c r="R361" s="30">
        <f t="shared" si="229"/>
        <v>-2.81051031731401E-9</v>
      </c>
      <c r="S361" s="30">
        <f t="shared" si="230"/>
        <v>-2.8105103122231157E-9</v>
      </c>
      <c r="T361" s="30">
        <f t="shared" si="231"/>
        <v>-2.8105103122230731E-9</v>
      </c>
      <c r="V361" s="36">
        <v>9.4000000000000006E-10</v>
      </c>
      <c r="W361" s="36">
        <v>4.5991529135500002</v>
      </c>
      <c r="X361" s="36">
        <v>1059.430114299</v>
      </c>
      <c r="Y361" s="30">
        <f t="shared" si="232"/>
        <v>2.740703129857656E-10</v>
      </c>
      <c r="Z361" s="30">
        <f t="shared" si="233"/>
        <v>2.7399934119407264E-10</v>
      </c>
      <c r="AA361" s="30">
        <f t="shared" si="234"/>
        <v>2.7399934070047246E-10</v>
      </c>
      <c r="AB361" s="30">
        <f t="shared" si="235"/>
        <v>2.7399934070046848E-10</v>
      </c>
      <c r="AD361" s="36"/>
      <c r="AE361" s="36"/>
      <c r="AF361" s="36"/>
      <c r="AL361" s="36"/>
      <c r="AM361" s="36"/>
      <c r="AN361" s="36"/>
      <c r="AT361" s="36"/>
      <c r="AU361" s="36"/>
      <c r="AV361" s="36"/>
      <c r="BB361" s="36"/>
      <c r="BC361" s="36"/>
      <c r="BD361" s="36"/>
      <c r="BJ361" s="36"/>
      <c r="BK361" s="36"/>
      <c r="BL361" s="36"/>
      <c r="BR361" s="36"/>
      <c r="BS361" s="36"/>
      <c r="BT361" s="36"/>
      <c r="BZ361" s="36"/>
      <c r="CA361" s="36"/>
      <c r="CB361" s="36"/>
      <c r="CH361" s="36"/>
      <c r="CI361" s="36"/>
      <c r="CJ361" s="36"/>
      <c r="CP361" s="36"/>
      <c r="CQ361" s="36"/>
      <c r="CR361" s="36"/>
      <c r="CX361" s="36"/>
      <c r="CY361" s="36"/>
      <c r="CZ361" s="36"/>
      <c r="DF361" s="36">
        <v>1.8419999999999999E-8</v>
      </c>
      <c r="DG361" s="36">
        <v>3.4972626133700002</v>
      </c>
      <c r="DH361" s="36">
        <v>1354.4331588434</v>
      </c>
      <c r="DI361" s="30">
        <f t="shared" si="236"/>
        <v>-1.1865053873840682E-8</v>
      </c>
      <c r="DJ361" s="30">
        <f t="shared" si="237"/>
        <v>-1.186363204640084E-8</v>
      </c>
      <c r="DK361" s="30">
        <f t="shared" si="238"/>
        <v>-1.1863632036511912E-8</v>
      </c>
      <c r="DL361" s="30">
        <f t="shared" si="239"/>
        <v>-1.1863632036511826E-8</v>
      </c>
      <c r="DN361" s="36">
        <v>4.2199999999999999E-9</v>
      </c>
      <c r="DO361" s="36">
        <v>5.1263154062299998</v>
      </c>
      <c r="DP361" s="36">
        <v>944.9828232758</v>
      </c>
      <c r="DQ361" s="30">
        <f t="shared" si="240"/>
        <v>4.192985649497077E-9</v>
      </c>
      <c r="DR361" s="30">
        <f t="shared" si="241"/>
        <v>4.1929520755177165E-9</v>
      </c>
      <c r="DS361" s="30">
        <f t="shared" si="242"/>
        <v>4.1929520752841439E-9</v>
      </c>
      <c r="DT361" s="30">
        <f t="shared" si="243"/>
        <v>4.1929520752841422E-9</v>
      </c>
      <c r="DV361" s="36"/>
      <c r="DW361" s="36"/>
      <c r="DX361" s="36"/>
      <c r="ED361" s="36"/>
      <c r="EE361" s="36"/>
      <c r="EF361" s="36"/>
      <c r="EL361" s="36"/>
      <c r="EM361" s="36"/>
      <c r="EN361" s="36"/>
      <c r="ET361" s="36"/>
      <c r="EU361" s="36"/>
      <c r="EV361" s="36"/>
    </row>
    <row r="362" spans="14:152" s="30" customFormat="1" ht="12.75">
      <c r="N362" s="36">
        <v>1.255E-8</v>
      </c>
      <c r="O362" s="36">
        <v>3.0467595276199999</v>
      </c>
      <c r="P362" s="36">
        <v>447.7958195265</v>
      </c>
      <c r="Q362" s="30">
        <f t="shared" si="228"/>
        <v>1.0606818185638567E-8</v>
      </c>
      <c r="R362" s="30">
        <f t="shared" si="229"/>
        <v>1.0607041973674711E-8</v>
      </c>
      <c r="S362" s="30">
        <f t="shared" si="230"/>
        <v>1.0607041975231068E-8</v>
      </c>
      <c r="T362" s="30">
        <f t="shared" si="231"/>
        <v>1.060704197523108E-8</v>
      </c>
      <c r="V362" s="36">
        <v>1.1800000000000001E-9</v>
      </c>
      <c r="W362" s="36">
        <v>6.1170156155899997</v>
      </c>
      <c r="X362" s="36">
        <v>1069.6768709277001</v>
      </c>
      <c r="Y362" s="30">
        <f t="shared" si="232"/>
        <v>1.1596222269901025E-9</v>
      </c>
      <c r="Z362" s="30">
        <f t="shared" si="233"/>
        <v>1.1596396243778293E-9</v>
      </c>
      <c r="AA362" s="30">
        <f t="shared" si="234"/>
        <v>1.1596396244987991E-9</v>
      </c>
      <c r="AB362" s="30">
        <f t="shared" si="235"/>
        <v>1.1596396244988001E-9</v>
      </c>
      <c r="AD362" s="36"/>
      <c r="AE362" s="36"/>
      <c r="AF362" s="36"/>
      <c r="AL362" s="36"/>
      <c r="AM362" s="36"/>
      <c r="AN362" s="36"/>
      <c r="AT362" s="36"/>
      <c r="AU362" s="36"/>
      <c r="AV362" s="36"/>
      <c r="BB362" s="36"/>
      <c r="BC362" s="36"/>
      <c r="BD362" s="36"/>
      <c r="BJ362" s="36"/>
      <c r="BK362" s="36"/>
      <c r="BL362" s="36"/>
      <c r="BR362" s="36"/>
      <c r="BS362" s="36"/>
      <c r="BT362" s="36"/>
      <c r="BZ362" s="36"/>
      <c r="CA362" s="36"/>
      <c r="CB362" s="36"/>
      <c r="CH362" s="36"/>
      <c r="CI362" s="36"/>
      <c r="CJ362" s="36"/>
      <c r="CP362" s="36"/>
      <c r="CQ362" s="36"/>
      <c r="CR362" s="36"/>
      <c r="CX362" s="36"/>
      <c r="CY362" s="36"/>
      <c r="CZ362" s="36"/>
      <c r="DF362" s="36">
        <v>1.7479999999999998E-8</v>
      </c>
      <c r="DG362" s="36">
        <v>3.4873002095299999</v>
      </c>
      <c r="DH362" s="36">
        <v>522.62560220360001</v>
      </c>
      <c r="DI362" s="30">
        <f t="shared" si="236"/>
        <v>1.4529077882118535E-8</v>
      </c>
      <c r="DJ362" s="30">
        <f t="shared" si="237"/>
        <v>1.4529456294746011E-8</v>
      </c>
      <c r="DK362" s="30">
        <f t="shared" si="238"/>
        <v>1.4529456297377712E-8</v>
      </c>
      <c r="DL362" s="30">
        <f t="shared" si="239"/>
        <v>1.4529456297377737E-8</v>
      </c>
      <c r="DN362" s="36">
        <v>4.6399999999999997E-9</v>
      </c>
      <c r="DO362" s="36">
        <v>2.9044458414499998</v>
      </c>
      <c r="DP362" s="36">
        <v>398.1440028728</v>
      </c>
      <c r="DQ362" s="30">
        <f t="shared" si="240"/>
        <v>3.5580952010506481E-9</v>
      </c>
      <c r="DR362" s="30">
        <f t="shared" si="241"/>
        <v>3.5581835406873869E-9</v>
      </c>
      <c r="DS362" s="30">
        <f t="shared" si="242"/>
        <v>3.5581835413017596E-9</v>
      </c>
      <c r="DT362" s="30">
        <f t="shared" si="243"/>
        <v>3.5581835413017646E-9</v>
      </c>
      <c r="DV362" s="36"/>
      <c r="DW362" s="36"/>
      <c r="DX362" s="36"/>
      <c r="ED362" s="36"/>
      <c r="EE362" s="36"/>
      <c r="EF362" s="36"/>
      <c r="EL362" s="36"/>
      <c r="EM362" s="36"/>
      <c r="EN362" s="36"/>
      <c r="ET362" s="36"/>
      <c r="EU362" s="36"/>
      <c r="EV362" s="36"/>
    </row>
    <row r="363" spans="14:152" s="30" customFormat="1" ht="12.75">
      <c r="N363" s="36">
        <v>9.9100000000000007E-9</v>
      </c>
      <c r="O363" s="36">
        <v>4.1658790381199999</v>
      </c>
      <c r="P363" s="36">
        <v>632.83192342300003</v>
      </c>
      <c r="Q363" s="30">
        <f t="shared" si="228"/>
        <v>7.8464331519455498E-9</v>
      </c>
      <c r="R363" s="30">
        <f t="shared" si="229"/>
        <v>7.8467185390652326E-9</v>
      </c>
      <c r="S363" s="30">
        <f t="shared" si="230"/>
        <v>7.8467185410499781E-9</v>
      </c>
      <c r="T363" s="30">
        <f t="shared" si="231"/>
        <v>7.8467185410499979E-9</v>
      </c>
      <c r="V363" s="36">
        <v>1.07E-9</v>
      </c>
      <c r="W363" s="36">
        <v>5.4050933268900003</v>
      </c>
      <c r="X363" s="36">
        <v>679.25416222920001</v>
      </c>
      <c r="Y363" s="30">
        <f t="shared" si="232"/>
        <v>-7.2834942990405053E-11</v>
      </c>
      <c r="Z363" s="30">
        <f t="shared" si="233"/>
        <v>-7.2780919770827848E-11</v>
      </c>
      <c r="AA363" s="30">
        <f t="shared" si="234"/>
        <v>-7.2780919395106865E-11</v>
      </c>
      <c r="AB363" s="30">
        <f t="shared" si="235"/>
        <v>-7.2780919395104009E-11</v>
      </c>
      <c r="AD363" s="36"/>
      <c r="AE363" s="36"/>
      <c r="AF363" s="36"/>
      <c r="AL363" s="36"/>
      <c r="AM363" s="36"/>
      <c r="AN363" s="36"/>
      <c r="AT363" s="36"/>
      <c r="AU363" s="36"/>
      <c r="AV363" s="36"/>
      <c r="BB363" s="36"/>
      <c r="BC363" s="36"/>
      <c r="BD363" s="36"/>
      <c r="BJ363" s="36"/>
      <c r="BK363" s="36"/>
      <c r="BL363" s="36"/>
      <c r="BR363" s="36"/>
      <c r="BS363" s="36"/>
      <c r="BT363" s="36"/>
      <c r="BZ363" s="36"/>
      <c r="CA363" s="36"/>
      <c r="CB363" s="36"/>
      <c r="CH363" s="36"/>
      <c r="CI363" s="36"/>
      <c r="CJ363" s="36"/>
      <c r="CP363" s="36"/>
      <c r="CQ363" s="36"/>
      <c r="CR363" s="36"/>
      <c r="CX363" s="36"/>
      <c r="CY363" s="36"/>
      <c r="CZ363" s="36"/>
      <c r="DF363" s="36">
        <v>1.8159999999999999E-8</v>
      </c>
      <c r="DG363" s="36">
        <v>1.2433471120999999</v>
      </c>
      <c r="DH363" s="36">
        <v>417.03696332039999</v>
      </c>
      <c r="DI363" s="30">
        <f t="shared" si="236"/>
        <v>8.7358608926698331E-9</v>
      </c>
      <c r="DJ363" s="30">
        <f t="shared" si="237"/>
        <v>8.7353662245244686E-9</v>
      </c>
      <c r="DK363" s="30">
        <f t="shared" si="238"/>
        <v>8.7353662210841252E-9</v>
      </c>
      <c r="DL363" s="30">
        <f t="shared" si="239"/>
        <v>8.735366221084097E-9</v>
      </c>
      <c r="DN363" s="36">
        <v>4.1000000000000003E-9</v>
      </c>
      <c r="DO363" s="36">
        <v>1.2424897530900001</v>
      </c>
      <c r="DP363" s="36">
        <v>5069.3834615063997</v>
      </c>
      <c r="DQ363" s="30">
        <f t="shared" si="240"/>
        <v>-6.5943446318816489E-10</v>
      </c>
      <c r="DR363" s="30">
        <f t="shared" si="241"/>
        <v>-6.6096275570008103E-10</v>
      </c>
      <c r="DS363" s="30">
        <f t="shared" si="242"/>
        <v>-6.6096276632871115E-10</v>
      </c>
      <c r="DT363" s="30">
        <f t="shared" si="243"/>
        <v>-6.6096276632879738E-10</v>
      </c>
      <c r="DV363" s="36"/>
      <c r="DW363" s="36"/>
      <c r="DX363" s="36"/>
      <c r="ED363" s="36"/>
      <c r="EE363" s="36"/>
      <c r="EF363" s="36"/>
      <c r="EL363" s="36"/>
      <c r="EM363" s="36"/>
      <c r="EN363" s="36"/>
      <c r="ET363" s="36"/>
      <c r="EU363" s="36"/>
      <c r="EV363" s="36"/>
    </row>
    <row r="364" spans="14:152" s="30" customFormat="1" ht="12.75">
      <c r="N364" s="36">
        <v>9.7499999999999996E-9</v>
      </c>
      <c r="O364" s="36">
        <v>3.8021668053900002</v>
      </c>
      <c r="P364" s="36">
        <v>2627.1141844705999</v>
      </c>
      <c r="Q364" s="30">
        <f t="shared" si="228"/>
        <v>-2.2371580903986425E-9</v>
      </c>
      <c r="R364" s="30">
        <f t="shared" si="229"/>
        <v>-2.2353006224380845E-9</v>
      </c>
      <c r="S364" s="30">
        <f t="shared" si="230"/>
        <v>-2.2353006095194986E-9</v>
      </c>
      <c r="T364" s="30">
        <f t="shared" si="231"/>
        <v>-2.2353006095193803E-9</v>
      </c>
      <c r="V364" s="36">
        <v>8.9000000000000003E-10</v>
      </c>
      <c r="W364" s="36">
        <v>5.9003769024399997</v>
      </c>
      <c r="X364" s="36">
        <v>757.21715453419995</v>
      </c>
      <c r="Y364" s="30">
        <f t="shared" si="232"/>
        <v>-1.1637575473517186E-10</v>
      </c>
      <c r="Z364" s="30">
        <f t="shared" si="233"/>
        <v>-1.1632597652210198E-10</v>
      </c>
      <c r="AA364" s="30">
        <f t="shared" si="234"/>
        <v>-1.1632597617590353E-10</v>
      </c>
      <c r="AB364" s="30">
        <f t="shared" si="235"/>
        <v>-1.1632597617590039E-10</v>
      </c>
      <c r="AD364" s="36"/>
      <c r="AE364" s="36"/>
      <c r="AF364" s="36"/>
      <c r="AL364" s="36"/>
      <c r="AM364" s="36"/>
      <c r="AN364" s="36"/>
      <c r="AT364" s="36"/>
      <c r="AU364" s="36"/>
      <c r="AV364" s="36"/>
      <c r="BB364" s="36"/>
      <c r="BC364" s="36"/>
      <c r="BD364" s="36"/>
      <c r="BJ364" s="36"/>
      <c r="BK364" s="36"/>
      <c r="BL364" s="36"/>
      <c r="BR364" s="36"/>
      <c r="BS364" s="36"/>
      <c r="BT364" s="36"/>
      <c r="BZ364" s="36"/>
      <c r="CA364" s="36"/>
      <c r="CB364" s="36"/>
      <c r="CH364" s="36"/>
      <c r="CI364" s="36"/>
      <c r="CJ364" s="36"/>
      <c r="CP364" s="36"/>
      <c r="CQ364" s="36"/>
      <c r="CR364" s="36"/>
      <c r="CX364" s="36"/>
      <c r="CY364" s="36"/>
      <c r="CZ364" s="36"/>
      <c r="DF364" s="36">
        <v>1.7520000000000001E-8</v>
      </c>
      <c r="DG364" s="36">
        <v>1.1550039001900001</v>
      </c>
      <c r="DH364" s="36">
        <v>1060.3451380357001</v>
      </c>
      <c r="DI364" s="30">
        <f t="shared" si="236"/>
        <v>2.0617294768640786E-10</v>
      </c>
      <c r="DJ364" s="30">
        <f t="shared" si="237"/>
        <v>2.0755690660782998E-10</v>
      </c>
      <c r="DK364" s="30">
        <f t="shared" si="238"/>
        <v>2.0755691623296292E-10</v>
      </c>
      <c r="DL364" s="30">
        <f t="shared" si="239"/>
        <v>2.0755691623305623E-10</v>
      </c>
      <c r="DN364" s="36">
        <v>4.1100000000000001E-9</v>
      </c>
      <c r="DO364" s="36">
        <v>2.95117124177</v>
      </c>
      <c r="DP364" s="36">
        <v>4326.3934009738005</v>
      </c>
      <c r="DQ364" s="30">
        <f t="shared" si="240"/>
        <v>-2.3762669193517737E-9</v>
      </c>
      <c r="DR364" s="30">
        <f t="shared" si="241"/>
        <v>-2.3773476987308104E-9</v>
      </c>
      <c r="DS364" s="30">
        <f t="shared" si="242"/>
        <v>-2.3773477062465313E-9</v>
      </c>
      <c r="DT364" s="30">
        <f t="shared" si="243"/>
        <v>-2.3773477062466024E-9</v>
      </c>
      <c r="DV364" s="36"/>
      <c r="DW364" s="36"/>
      <c r="DX364" s="36"/>
      <c r="ED364" s="36"/>
      <c r="EE364" s="36"/>
      <c r="EF364" s="36"/>
      <c r="EL364" s="36"/>
      <c r="EM364" s="36"/>
      <c r="EN364" s="36"/>
      <c r="ET364" s="36"/>
      <c r="EU364" s="36"/>
      <c r="EV364" s="36"/>
    </row>
    <row r="365" spans="14:152" s="30" customFormat="1" ht="12.75">
      <c r="N365" s="36">
        <v>1.061E-8</v>
      </c>
      <c r="O365" s="36">
        <v>5.6018437427699999</v>
      </c>
      <c r="P365" s="36">
        <v>732.69511979410004</v>
      </c>
      <c r="Q365" s="30">
        <f t="shared" si="228"/>
        <v>3.3346147905642017E-10</v>
      </c>
      <c r="R365" s="30">
        <f t="shared" si="229"/>
        <v>3.3404036877178151E-10</v>
      </c>
      <c r="S365" s="30">
        <f t="shared" si="230"/>
        <v>3.3404037279783441E-10</v>
      </c>
      <c r="T365" s="30">
        <f t="shared" si="231"/>
        <v>3.340403727978721E-10</v>
      </c>
      <c r="V365" s="36">
        <v>7.7999999999999999E-10</v>
      </c>
      <c r="W365" s="36">
        <v>6.0621786310900001</v>
      </c>
      <c r="X365" s="36">
        <v>970.51624997219994</v>
      </c>
      <c r="Y365" s="30">
        <f t="shared" si="232"/>
        <v>6.0597645409194039E-10</v>
      </c>
      <c r="Z365" s="30">
        <f t="shared" si="233"/>
        <v>6.0601196301445512E-10</v>
      </c>
      <c r="AA365" s="30">
        <f t="shared" si="234"/>
        <v>6.06011963261401E-10</v>
      </c>
      <c r="AB365" s="30">
        <f t="shared" si="235"/>
        <v>6.0601196326140317E-10</v>
      </c>
      <c r="AD365" s="36"/>
      <c r="AE365" s="36"/>
      <c r="AF365" s="36"/>
      <c r="AL365" s="36"/>
      <c r="AM365" s="36"/>
      <c r="AN365" s="36"/>
      <c r="AT365" s="36"/>
      <c r="AU365" s="36"/>
      <c r="AV365" s="36"/>
      <c r="BB365" s="36"/>
      <c r="BC365" s="36"/>
      <c r="BD365" s="36"/>
      <c r="BJ365" s="36"/>
      <c r="BK365" s="36"/>
      <c r="BL365" s="36"/>
      <c r="BR365" s="36"/>
      <c r="BS365" s="36"/>
      <c r="BT365" s="36"/>
      <c r="BZ365" s="36"/>
      <c r="CA365" s="36"/>
      <c r="CB365" s="36"/>
      <c r="CH365" s="36"/>
      <c r="CI365" s="36"/>
      <c r="CJ365" s="36"/>
      <c r="CP365" s="36"/>
      <c r="CQ365" s="36"/>
      <c r="CR365" s="36"/>
      <c r="CX365" s="36"/>
      <c r="CY365" s="36"/>
      <c r="CZ365" s="36"/>
      <c r="DF365" s="36">
        <v>1.7290000000000001E-8</v>
      </c>
      <c r="DG365" s="36">
        <v>2.69831073799</v>
      </c>
      <c r="DH365" s="36">
        <v>642.34496686880004</v>
      </c>
      <c r="DI365" s="30">
        <f t="shared" si="236"/>
        <v>1.1238422126504945E-8</v>
      </c>
      <c r="DJ365" s="30">
        <f t="shared" si="237"/>
        <v>1.1237793312035091E-8</v>
      </c>
      <c r="DK365" s="30">
        <f t="shared" si="238"/>
        <v>1.1237793307661734E-8</v>
      </c>
      <c r="DL365" s="30">
        <f t="shared" si="239"/>
        <v>1.1237793307661692E-8</v>
      </c>
      <c r="DN365" s="36">
        <v>4.18E-9</v>
      </c>
      <c r="DO365" s="36">
        <v>5.1549998631399996</v>
      </c>
      <c r="DP365" s="36">
        <v>1173.5204046716999</v>
      </c>
      <c r="DQ365" s="30">
        <f t="shared" si="240"/>
        <v>9.0863685749165632E-10</v>
      </c>
      <c r="DR365" s="30">
        <f t="shared" si="241"/>
        <v>9.0828013367617185E-10</v>
      </c>
      <c r="DS365" s="30">
        <f t="shared" si="242"/>
        <v>9.0828013119520593E-10</v>
      </c>
      <c r="DT365" s="30">
        <f t="shared" si="243"/>
        <v>9.0828013119518774E-10</v>
      </c>
      <c r="DV365" s="36"/>
      <c r="DW365" s="36"/>
      <c r="DX365" s="36"/>
      <c r="ED365" s="36"/>
      <c r="EE365" s="36"/>
      <c r="EF365" s="36"/>
      <c r="EL365" s="36"/>
      <c r="EM365" s="36"/>
      <c r="EN365" s="36"/>
      <c r="ET365" s="36"/>
      <c r="EU365" s="36"/>
      <c r="EV365" s="36"/>
    </row>
    <row r="366" spans="14:152" s="30" customFormat="1" ht="12.75">
      <c r="N366" s="36">
        <v>1.049E-8</v>
      </c>
      <c r="O366" s="36">
        <v>2.9493108068299998</v>
      </c>
      <c r="P366" s="36">
        <v>3693.6096616606001</v>
      </c>
      <c r="Q366" s="30">
        <f t="shared" si="228"/>
        <v>2.609677024994603E-9</v>
      </c>
      <c r="R366" s="30">
        <f t="shared" si="229"/>
        <v>2.612472850549546E-9</v>
      </c>
      <c r="S366" s="30">
        <f t="shared" si="230"/>
        <v>2.6124728699932394E-9</v>
      </c>
      <c r="T366" s="30">
        <f t="shared" si="231"/>
        <v>2.6124728699934201E-9</v>
      </c>
      <c r="V366" s="36">
        <v>8.0000000000000003E-10</v>
      </c>
      <c r="W366" s="36">
        <v>5.4547023623899999</v>
      </c>
      <c r="X366" s="36">
        <v>3163.9186965660001</v>
      </c>
      <c r="Y366" s="30">
        <f t="shared" si="232"/>
        <v>7.1015118171022989E-10</v>
      </c>
      <c r="Z366" s="30">
        <f t="shared" si="233"/>
        <v>7.1023799078754611E-10</v>
      </c>
      <c r="AA366" s="30">
        <f t="shared" si="234"/>
        <v>7.1023799139114725E-10</v>
      </c>
      <c r="AB366" s="30">
        <f t="shared" si="235"/>
        <v>7.1023799139115252E-10</v>
      </c>
      <c r="AD366" s="36"/>
      <c r="AE366" s="36"/>
      <c r="AF366" s="36"/>
      <c r="AL366" s="36"/>
      <c r="AM366" s="36"/>
      <c r="AN366" s="36"/>
      <c r="AT366" s="36"/>
      <c r="AU366" s="36"/>
      <c r="AV366" s="36"/>
      <c r="BB366" s="36"/>
      <c r="BC366" s="36"/>
      <c r="BD366" s="36"/>
      <c r="BJ366" s="36"/>
      <c r="BK366" s="36"/>
      <c r="BL366" s="36"/>
      <c r="BR366" s="36"/>
      <c r="BS366" s="36"/>
      <c r="BT366" s="36"/>
      <c r="BZ366" s="36"/>
      <c r="CA366" s="36"/>
      <c r="CB366" s="36"/>
      <c r="CH366" s="36"/>
      <c r="CI366" s="36"/>
      <c r="CJ366" s="36"/>
      <c r="CP366" s="36"/>
      <c r="CQ366" s="36"/>
      <c r="CR366" s="36"/>
      <c r="CX366" s="36"/>
      <c r="CY366" s="36"/>
      <c r="CZ366" s="36"/>
      <c r="DF366" s="36">
        <v>1.9849999999999999E-8</v>
      </c>
      <c r="DG366" s="36">
        <v>1.99916658759</v>
      </c>
      <c r="DH366" s="36">
        <v>934.94851496820002</v>
      </c>
      <c r="DI366" s="30">
        <f t="shared" si="236"/>
        <v>-1.9831539514221844E-8</v>
      </c>
      <c r="DJ366" s="30">
        <f t="shared" si="237"/>
        <v>-1.9831479848352804E-8</v>
      </c>
      <c r="DK366" s="30">
        <f t="shared" si="238"/>
        <v>-1.9831479847937504E-8</v>
      </c>
      <c r="DL366" s="30">
        <f t="shared" si="239"/>
        <v>-1.98314798479375E-8</v>
      </c>
      <c r="DN366" s="36">
        <v>4.1199999999999998E-9</v>
      </c>
      <c r="DO366" s="36">
        <v>2.9812544633</v>
      </c>
      <c r="DP366" s="36">
        <v>554.0699874828</v>
      </c>
      <c r="DQ366" s="30">
        <f t="shared" si="240"/>
        <v>4.1030176097400056E-9</v>
      </c>
      <c r="DR366" s="30">
        <f t="shared" si="241"/>
        <v>4.1030021802995575E-9</v>
      </c>
      <c r="DS366" s="30">
        <f t="shared" si="242"/>
        <v>4.103002180192225E-9</v>
      </c>
      <c r="DT366" s="30">
        <f t="shared" si="243"/>
        <v>4.1030021801922241E-9</v>
      </c>
      <c r="DV366" s="36"/>
      <c r="DW366" s="36"/>
      <c r="DX366" s="36"/>
      <c r="ED366" s="36"/>
      <c r="EE366" s="36"/>
      <c r="EF366" s="36"/>
      <c r="EL366" s="36"/>
      <c r="EM366" s="36"/>
      <c r="EN366" s="36"/>
      <c r="ET366" s="36"/>
      <c r="EU366" s="36"/>
      <c r="EV366" s="36"/>
    </row>
    <row r="367" spans="14:152" s="30" customFormat="1" ht="12.75">
      <c r="N367" s="36">
        <v>9.8400000000000008E-9</v>
      </c>
      <c r="O367" s="36">
        <v>0.98260254312999995</v>
      </c>
      <c r="P367" s="36">
        <v>632.73555520340005</v>
      </c>
      <c r="Q367" s="30">
        <f t="shared" si="228"/>
        <v>-8.0316722940406949E-9</v>
      </c>
      <c r="R367" s="30">
        <f t="shared" si="229"/>
        <v>-8.0319402732276158E-9</v>
      </c>
      <c r="S367" s="30">
        <f t="shared" si="230"/>
        <v>-8.0319402750912917E-9</v>
      </c>
      <c r="T367" s="30">
        <f t="shared" si="231"/>
        <v>-8.0319402750913083E-9</v>
      </c>
      <c r="V367" s="36">
        <v>7.2E-10</v>
      </c>
      <c r="W367" s="36">
        <v>5.6578986223200003</v>
      </c>
      <c r="X367" s="36">
        <v>1151.4290041439001</v>
      </c>
      <c r="Y367" s="30">
        <f t="shared" si="232"/>
        <v>5.3830630604111377E-10</v>
      </c>
      <c r="Z367" s="30">
        <f t="shared" si="233"/>
        <v>5.3826528625672819E-10</v>
      </c>
      <c r="AA367" s="30">
        <f t="shared" si="234"/>
        <v>5.3826528597143071E-10</v>
      </c>
      <c r="AB367" s="30">
        <f t="shared" si="235"/>
        <v>5.3826528597142812E-10</v>
      </c>
      <c r="AD367" s="36"/>
      <c r="AE367" s="36"/>
      <c r="AF367" s="36"/>
      <c r="AL367" s="36"/>
      <c r="AM367" s="36"/>
      <c r="AN367" s="36"/>
      <c r="AT367" s="36"/>
      <c r="AU367" s="36"/>
      <c r="AV367" s="36"/>
      <c r="BB367" s="36"/>
      <c r="BC367" s="36"/>
      <c r="BD367" s="36"/>
      <c r="BJ367" s="36"/>
      <c r="BK367" s="36"/>
      <c r="BL367" s="36"/>
      <c r="BR367" s="36"/>
      <c r="BS367" s="36"/>
      <c r="BT367" s="36"/>
      <c r="BZ367" s="36"/>
      <c r="CA367" s="36"/>
      <c r="CB367" s="36"/>
      <c r="CH367" s="36"/>
      <c r="CI367" s="36"/>
      <c r="CJ367" s="36"/>
      <c r="CP367" s="36"/>
      <c r="CQ367" s="36"/>
      <c r="CR367" s="36"/>
      <c r="CX367" s="36"/>
      <c r="CY367" s="36"/>
      <c r="CZ367" s="36"/>
      <c r="DF367" s="36">
        <v>1.8279999999999999E-8</v>
      </c>
      <c r="DG367" s="36">
        <v>5.4409502976699997</v>
      </c>
      <c r="DH367" s="36">
        <v>1201.831580323</v>
      </c>
      <c r="DI367" s="30">
        <f t="shared" si="236"/>
        <v>6.2355979691812832E-9</v>
      </c>
      <c r="DJ367" s="30">
        <f t="shared" si="237"/>
        <v>6.2340593304598595E-9</v>
      </c>
      <c r="DK367" s="30">
        <f t="shared" si="238"/>
        <v>6.2340593197587703E-9</v>
      </c>
      <c r="DL367" s="30">
        <f t="shared" si="239"/>
        <v>6.2340593197586793E-9</v>
      </c>
      <c r="DN367" s="36">
        <v>4.0300000000000004E-9</v>
      </c>
      <c r="DO367" s="36">
        <v>0.34381388674000002</v>
      </c>
      <c r="DP367" s="36">
        <v>32.243328914400003</v>
      </c>
      <c r="DQ367" s="30">
        <f t="shared" si="240"/>
        <v>3.975240553339988E-9</v>
      </c>
      <c r="DR367" s="30">
        <f t="shared" si="241"/>
        <v>3.9752421438103641E-9</v>
      </c>
      <c r="DS367" s="30">
        <f t="shared" si="242"/>
        <v>3.9752421438214252E-9</v>
      </c>
      <c r="DT367" s="30">
        <f t="shared" si="243"/>
        <v>3.9752421438214252E-9</v>
      </c>
      <c r="DV367" s="36"/>
      <c r="DW367" s="36"/>
      <c r="DX367" s="36"/>
      <c r="ED367" s="36"/>
      <c r="EE367" s="36"/>
      <c r="EF367" s="36"/>
      <c r="EL367" s="36"/>
      <c r="EM367" s="36"/>
      <c r="EN367" s="36"/>
      <c r="ET367" s="36"/>
      <c r="EU367" s="36"/>
      <c r="EV367" s="36"/>
    </row>
    <row r="368" spans="14:152" s="30" customFormat="1" ht="12.75">
      <c r="N368" s="36">
        <v>1.05E-8</v>
      </c>
      <c r="O368" s="36">
        <v>2.2093581596699998</v>
      </c>
      <c r="P368" s="36">
        <v>7.2254215854000003</v>
      </c>
      <c r="Q368" s="30">
        <f t="shared" si="228"/>
        <v>-5.9157398836917228E-9</v>
      </c>
      <c r="R368" s="30">
        <f t="shared" si="229"/>
        <v>-5.91573521387052E-9</v>
      </c>
      <c r="S368" s="30">
        <f t="shared" si="230"/>
        <v>-5.9157352138380391E-9</v>
      </c>
      <c r="T368" s="30">
        <f t="shared" si="231"/>
        <v>-5.9157352138380391E-9</v>
      </c>
      <c r="V368" s="36">
        <v>8.0000000000000003E-10</v>
      </c>
      <c r="W368" s="36">
        <v>4.5397200999999998E-2</v>
      </c>
      <c r="X368" s="36">
        <v>1080.7225711916001</v>
      </c>
      <c r="Y368" s="30">
        <f t="shared" si="232"/>
        <v>7.5514942806323597E-10</v>
      </c>
      <c r="Z368" s="30">
        <f t="shared" si="233"/>
        <v>7.5517069017542905E-10</v>
      </c>
      <c r="AA368" s="30">
        <f t="shared" si="234"/>
        <v>7.5517069032328541E-10</v>
      </c>
      <c r="AB368" s="30">
        <f t="shared" si="235"/>
        <v>7.5517069032328686E-10</v>
      </c>
      <c r="AD368" s="36"/>
      <c r="AE368" s="36"/>
      <c r="AF368" s="36"/>
      <c r="AL368" s="36"/>
      <c r="AM368" s="36"/>
      <c r="AN368" s="36"/>
      <c r="AT368" s="36"/>
      <c r="AU368" s="36"/>
      <c r="AV368" s="36"/>
      <c r="BB368" s="36"/>
      <c r="BC368" s="36"/>
      <c r="BD368" s="36"/>
      <c r="BJ368" s="36"/>
      <c r="BK368" s="36"/>
      <c r="BL368" s="36"/>
      <c r="BR368" s="36"/>
      <c r="BS368" s="36"/>
      <c r="BT368" s="36"/>
      <c r="BZ368" s="36"/>
      <c r="CA368" s="36"/>
      <c r="CB368" s="36"/>
      <c r="CH368" s="36"/>
      <c r="CI368" s="36"/>
      <c r="CJ368" s="36"/>
      <c r="CP368" s="36"/>
      <c r="CQ368" s="36"/>
      <c r="CR368" s="36"/>
      <c r="CX368" s="36"/>
      <c r="CY368" s="36"/>
      <c r="CZ368" s="36"/>
      <c r="DF368" s="36">
        <v>2.1579999999999999E-8</v>
      </c>
      <c r="DG368" s="36">
        <v>3.4567274859000001</v>
      </c>
      <c r="DH368" s="36">
        <v>827.92358748649997</v>
      </c>
      <c r="DI368" s="30">
        <f t="shared" si="236"/>
        <v>9.1339613635720596E-9</v>
      </c>
      <c r="DJ368" s="30">
        <f t="shared" si="237"/>
        <v>9.1327553501922074E-9</v>
      </c>
      <c r="DK368" s="30">
        <f t="shared" si="238"/>
        <v>9.1327553418045166E-9</v>
      </c>
      <c r="DL368" s="30">
        <f t="shared" si="239"/>
        <v>9.1327553418044471E-9</v>
      </c>
      <c r="DN368" s="36">
        <v>4.0199999999999998E-9</v>
      </c>
      <c r="DO368" s="36">
        <v>5.8892676535100001</v>
      </c>
      <c r="DP368" s="36">
        <v>1570.9136480191</v>
      </c>
      <c r="DQ368" s="30">
        <f t="shared" si="240"/>
        <v>-3.8148945984635783E-9</v>
      </c>
      <c r="DR368" s="30">
        <f t="shared" si="241"/>
        <v>-3.815042936687798E-9</v>
      </c>
      <c r="DS368" s="30">
        <f t="shared" si="242"/>
        <v>-3.8150429377192765E-9</v>
      </c>
      <c r="DT368" s="30">
        <f t="shared" si="243"/>
        <v>-3.8150429377192856E-9</v>
      </c>
      <c r="DV368" s="36"/>
      <c r="DW368" s="36"/>
      <c r="DX368" s="36"/>
      <c r="ED368" s="36"/>
      <c r="EE368" s="36"/>
      <c r="EF368" s="36"/>
      <c r="EL368" s="36"/>
      <c r="EM368" s="36"/>
      <c r="EN368" s="36"/>
      <c r="ET368" s="36"/>
      <c r="EU368" s="36"/>
      <c r="EV368" s="36"/>
    </row>
    <row r="369" spans="14:152" s="30" customFormat="1" ht="12.75">
      <c r="N369" s="36">
        <v>9.9599999999999995E-9</v>
      </c>
      <c r="O369" s="36">
        <v>5.4192106258299999</v>
      </c>
      <c r="P369" s="36">
        <v>1059.430114299</v>
      </c>
      <c r="Q369" s="30">
        <f t="shared" si="228"/>
        <v>8.947218268574463E-9</v>
      </c>
      <c r="R369" s="30">
        <f t="shared" si="229"/>
        <v>8.9468728455931926E-9</v>
      </c>
      <c r="S369" s="30">
        <f t="shared" si="230"/>
        <v>8.9468728431906531E-9</v>
      </c>
      <c r="T369" s="30">
        <f t="shared" si="231"/>
        <v>8.9468728431906333E-9</v>
      </c>
      <c r="V369" s="36">
        <v>7.5E-10</v>
      </c>
      <c r="W369" s="36">
        <v>4.2652668657400001</v>
      </c>
      <c r="X369" s="36">
        <v>1058.4187223427</v>
      </c>
      <c r="Y369" s="30">
        <f t="shared" si="232"/>
        <v>-2.4308244294375113E-11</v>
      </c>
      <c r="Z369" s="30">
        <f t="shared" si="233"/>
        <v>-2.4367354452075285E-11</v>
      </c>
      <c r="AA369" s="30">
        <f t="shared" si="234"/>
        <v>-2.4367354863173125E-11</v>
      </c>
      <c r="AB369" s="30">
        <f t="shared" si="235"/>
        <v>-2.4367354863176456E-11</v>
      </c>
      <c r="AD369" s="36"/>
      <c r="AE369" s="36"/>
      <c r="AF369" s="36"/>
      <c r="AL369" s="36"/>
      <c r="AM369" s="36"/>
      <c r="AN369" s="36"/>
      <c r="AT369" s="36"/>
      <c r="AU369" s="36"/>
      <c r="AV369" s="36"/>
      <c r="BB369" s="36"/>
      <c r="BC369" s="36"/>
      <c r="BD369" s="36"/>
      <c r="BJ369" s="36"/>
      <c r="BK369" s="36"/>
      <c r="BL369" s="36"/>
      <c r="BR369" s="36"/>
      <c r="BS369" s="36"/>
      <c r="BT369" s="36"/>
      <c r="BZ369" s="36"/>
      <c r="CA369" s="36"/>
      <c r="CB369" s="36"/>
      <c r="CH369" s="36"/>
      <c r="CI369" s="36"/>
      <c r="CJ369" s="36"/>
      <c r="CP369" s="36"/>
      <c r="CQ369" s="36"/>
      <c r="CR369" s="36"/>
      <c r="CX369" s="36"/>
      <c r="CY369" s="36"/>
      <c r="CZ369" s="36"/>
      <c r="DF369" s="36">
        <v>1.9589999999999999E-8</v>
      </c>
      <c r="DG369" s="36">
        <v>1.0603304737299999</v>
      </c>
      <c r="DH369" s="36">
        <v>33.940249943799998</v>
      </c>
      <c r="DI369" s="30">
        <f t="shared" si="236"/>
        <v>1.2599986293715028E-8</v>
      </c>
      <c r="DJ369" s="30">
        <f t="shared" si="237"/>
        <v>1.2600024224000255E-8</v>
      </c>
      <c r="DK369" s="30">
        <f t="shared" si="238"/>
        <v>1.2600024224264051E-8</v>
      </c>
      <c r="DL369" s="30">
        <f t="shared" si="239"/>
        <v>1.2600024224264054E-8</v>
      </c>
      <c r="DN369" s="36">
        <v>5.0499999999999997E-9</v>
      </c>
      <c r="DO369" s="36">
        <v>1.4902891247100001</v>
      </c>
      <c r="DP369" s="36">
        <v>3782.4753418775999</v>
      </c>
      <c r="DQ369" s="30">
        <f t="shared" si="240"/>
        <v>4.0734894862303743E-9</v>
      </c>
      <c r="DR369" s="30">
        <f t="shared" si="241"/>
        <v>4.0726481866395903E-9</v>
      </c>
      <c r="DS369" s="30">
        <f t="shared" si="242"/>
        <v>4.0726481807874008E-9</v>
      </c>
      <c r="DT369" s="30">
        <f t="shared" si="243"/>
        <v>4.0726481807873471E-9</v>
      </c>
      <c r="DV369" s="36"/>
      <c r="DW369" s="36"/>
      <c r="DX369" s="36"/>
      <c r="ED369" s="36"/>
      <c r="EE369" s="36"/>
      <c r="EF369" s="36"/>
      <c r="EL369" s="36"/>
      <c r="EM369" s="36"/>
      <c r="EN369" s="36"/>
      <c r="ET369" s="36"/>
      <c r="EU369" s="36"/>
      <c r="EV369" s="36"/>
    </row>
    <row r="370" spans="14:152" s="30" customFormat="1" ht="12.75">
      <c r="N370" s="36">
        <v>9.6099999999999997E-9</v>
      </c>
      <c r="O370" s="36">
        <v>0.87315283360999996</v>
      </c>
      <c r="P370" s="36">
        <v>544.66881862160005</v>
      </c>
      <c r="Q370" s="30">
        <f t="shared" si="228"/>
        <v>-5.2343696565941625E-9</v>
      </c>
      <c r="R370" s="30">
        <f t="shared" si="229"/>
        <v>-5.2346966960166227E-9</v>
      </c>
      <c r="S370" s="30">
        <f t="shared" si="230"/>
        <v>-5.2346966982910824E-9</v>
      </c>
      <c r="T370" s="30">
        <f t="shared" si="231"/>
        <v>-5.2346966982911006E-9</v>
      </c>
      <c r="V370" s="36"/>
      <c r="W370" s="36"/>
      <c r="X370" s="36"/>
      <c r="AD370" s="36"/>
      <c r="AE370" s="36"/>
      <c r="AF370" s="36"/>
      <c r="AL370" s="36"/>
      <c r="AM370" s="36"/>
      <c r="AN370" s="36"/>
      <c r="AT370" s="36"/>
      <c r="AU370" s="36"/>
      <c r="AV370" s="36"/>
      <c r="BB370" s="36"/>
      <c r="BC370" s="36"/>
      <c r="BD370" s="36"/>
      <c r="BJ370" s="36"/>
      <c r="BK370" s="36"/>
      <c r="BL370" s="36"/>
      <c r="BR370" s="36"/>
      <c r="BS370" s="36"/>
      <c r="BT370" s="36"/>
      <c r="BZ370" s="36"/>
      <c r="CA370" s="36"/>
      <c r="CB370" s="36"/>
      <c r="CH370" s="36"/>
      <c r="CI370" s="36"/>
      <c r="CJ370" s="36"/>
      <c r="CP370" s="36"/>
      <c r="CQ370" s="36"/>
      <c r="CR370" s="36"/>
      <c r="CX370" s="36"/>
      <c r="CY370" s="36"/>
      <c r="CZ370" s="36"/>
      <c r="DF370" s="36">
        <v>1.7509999999999999E-8</v>
      </c>
      <c r="DG370" s="36">
        <v>3.1357249896399999</v>
      </c>
      <c r="DH370" s="36">
        <v>384.05992122309999</v>
      </c>
      <c r="DI370" s="30">
        <f t="shared" si="236"/>
        <v>9.3680253972355191E-9</v>
      </c>
      <c r="DJ370" s="30">
        <f t="shared" si="237"/>
        <v>9.3684486801407491E-9</v>
      </c>
      <c r="DK370" s="30">
        <f t="shared" si="238"/>
        <v>9.3684486830845658E-9</v>
      </c>
      <c r="DL370" s="30">
        <f t="shared" si="239"/>
        <v>9.3684486830845856E-9</v>
      </c>
      <c r="DN370" s="36">
        <v>4.4699999999999997E-9</v>
      </c>
      <c r="DO370" s="36">
        <v>3.9520293089999999E-2</v>
      </c>
      <c r="DP370" s="36">
        <v>245.54242435239999</v>
      </c>
      <c r="DQ370" s="30">
        <f t="shared" si="240"/>
        <v>1.1010820430744989E-9</v>
      </c>
      <c r="DR370" s="30">
        <f t="shared" si="241"/>
        <v>1.1010027902648728E-9</v>
      </c>
      <c r="DS370" s="30">
        <f t="shared" si="242"/>
        <v>1.1010027897136849E-9</v>
      </c>
      <c r="DT370" s="30">
        <f t="shared" si="243"/>
        <v>1.101002789713681E-9</v>
      </c>
      <c r="DV370" s="36"/>
      <c r="DW370" s="36"/>
      <c r="DX370" s="36"/>
      <c r="ED370" s="36"/>
      <c r="EE370" s="36"/>
      <c r="EF370" s="36"/>
      <c r="EL370" s="36"/>
      <c r="EM370" s="36"/>
      <c r="EN370" s="36"/>
      <c r="ET370" s="36"/>
      <c r="EU370" s="36"/>
      <c r="EV370" s="36"/>
    </row>
    <row r="371" spans="14:152" s="30" customFormat="1" ht="12.75">
      <c r="N371" s="36">
        <v>1.1749999999999999E-8</v>
      </c>
      <c r="O371" s="36">
        <v>3.0909346640600002</v>
      </c>
      <c r="P371" s="36">
        <v>1894.4190646765001</v>
      </c>
      <c r="Q371" s="30">
        <f t="shared" si="228"/>
        <v>5.0172394731893688E-9</v>
      </c>
      <c r="R371" s="30">
        <f t="shared" si="229"/>
        <v>5.0157398228241943E-9</v>
      </c>
      <c r="S371" s="30">
        <f t="shared" si="230"/>
        <v>5.015739812394106E-9</v>
      </c>
      <c r="T371" s="30">
        <f t="shared" si="231"/>
        <v>5.0157398123940117E-9</v>
      </c>
      <c r="V371" s="36"/>
      <c r="W371" s="36"/>
      <c r="X371" s="36"/>
      <c r="AD371" s="36"/>
      <c r="AE371" s="36"/>
      <c r="AF371" s="36"/>
      <c r="AL371" s="36"/>
      <c r="AM371" s="36"/>
      <c r="AN371" s="36"/>
      <c r="AT371" s="36"/>
      <c r="AU371" s="36"/>
      <c r="AV371" s="36"/>
      <c r="BB371" s="36"/>
      <c r="BC371" s="36"/>
      <c r="BD371" s="36"/>
      <c r="BJ371" s="36"/>
      <c r="BK371" s="36"/>
      <c r="BL371" s="36"/>
      <c r="BR371" s="36"/>
      <c r="BS371" s="36"/>
      <c r="BT371" s="36"/>
      <c r="BZ371" s="36"/>
      <c r="CA371" s="36"/>
      <c r="CB371" s="36"/>
      <c r="CH371" s="36"/>
      <c r="CI371" s="36"/>
      <c r="CJ371" s="36"/>
      <c r="CP371" s="36"/>
      <c r="CQ371" s="36"/>
      <c r="CR371" s="36"/>
      <c r="CX371" s="36"/>
      <c r="CY371" s="36"/>
      <c r="CZ371" s="36"/>
      <c r="DF371" s="36">
        <v>1.7809999999999999E-8</v>
      </c>
      <c r="DG371" s="36">
        <v>5.02895146997</v>
      </c>
      <c r="DH371" s="36">
        <v>1098.7388061044001</v>
      </c>
      <c r="DI371" s="30">
        <f t="shared" si="236"/>
        <v>8.6588236735059973E-9</v>
      </c>
      <c r="DJ371" s="30">
        <f t="shared" si="237"/>
        <v>8.6575496358671412E-9</v>
      </c>
      <c r="DK371" s="30">
        <f t="shared" si="238"/>
        <v>8.6575496270062848E-9</v>
      </c>
      <c r="DL371" s="30">
        <f t="shared" si="239"/>
        <v>8.6575496270062021E-9</v>
      </c>
      <c r="DN371" s="36">
        <v>4.5299999999999999E-9</v>
      </c>
      <c r="DO371" s="36">
        <v>3.09458004153</v>
      </c>
      <c r="DP371" s="36">
        <v>1059.430114299</v>
      </c>
      <c r="DQ371" s="30">
        <f t="shared" si="240"/>
        <v>-4.2362759957934947E-9</v>
      </c>
      <c r="DR371" s="30">
        <f t="shared" si="241"/>
        <v>-4.2364026374189278E-9</v>
      </c>
      <c r="DS371" s="30">
        <f t="shared" si="242"/>
        <v>-4.2364026382996022E-9</v>
      </c>
      <c r="DT371" s="30">
        <f t="shared" si="243"/>
        <v>-4.2364026382996096E-9</v>
      </c>
      <c r="DV371" s="36"/>
      <c r="DW371" s="36"/>
      <c r="DX371" s="36"/>
      <c r="ED371" s="36"/>
      <c r="EE371" s="36"/>
      <c r="EF371" s="36"/>
      <c r="EL371" s="36"/>
      <c r="EM371" s="36"/>
      <c r="EN371" s="36"/>
      <c r="ET371" s="36"/>
      <c r="EU371" s="36"/>
      <c r="EV371" s="36"/>
    </row>
    <row r="372" spans="14:152" s="30" customFormat="1" ht="12.75">
      <c r="N372" s="36">
        <v>1.049E-8</v>
      </c>
      <c r="O372" s="36">
        <v>5.8161638490599996</v>
      </c>
      <c r="P372" s="36">
        <v>26.826702943000001</v>
      </c>
      <c r="Q372" s="30">
        <f t="shared" si="228"/>
        <v>8.5633265761114625E-9</v>
      </c>
      <c r="R372" s="30">
        <f t="shared" si="229"/>
        <v>8.563314466519861E-9</v>
      </c>
      <c r="S372" s="30">
        <f t="shared" si="230"/>
        <v>8.5633144664356375E-9</v>
      </c>
      <c r="T372" s="30">
        <f t="shared" si="231"/>
        <v>8.5633144664356375E-9</v>
      </c>
      <c r="V372" s="36"/>
      <c r="W372" s="36"/>
      <c r="X372" s="36"/>
      <c r="AD372" s="36"/>
      <c r="AE372" s="36"/>
      <c r="AF372" s="36"/>
      <c r="AL372" s="36"/>
      <c r="AM372" s="36"/>
      <c r="AN372" s="36"/>
      <c r="AT372" s="36"/>
      <c r="AU372" s="36"/>
      <c r="AV372" s="36"/>
      <c r="BB372" s="36"/>
      <c r="BC372" s="36"/>
      <c r="BD372" s="36"/>
      <c r="BJ372" s="36"/>
      <c r="BK372" s="36"/>
      <c r="BL372" s="36"/>
      <c r="BR372" s="36"/>
      <c r="BS372" s="36"/>
      <c r="BT372" s="36"/>
      <c r="BZ372" s="36"/>
      <c r="CA372" s="36"/>
      <c r="CB372" s="36"/>
      <c r="CH372" s="36"/>
      <c r="CI372" s="36"/>
      <c r="CJ372" s="36"/>
      <c r="CP372" s="36"/>
      <c r="CQ372" s="36"/>
      <c r="CR372" s="36"/>
      <c r="CX372" s="36"/>
      <c r="CY372" s="36"/>
      <c r="CZ372" s="36"/>
      <c r="DF372" s="36">
        <v>2.0739999999999999E-8</v>
      </c>
      <c r="DG372" s="36">
        <v>3.1858206544100001</v>
      </c>
      <c r="DH372" s="36">
        <v>1366.2125722901999</v>
      </c>
      <c r="DI372" s="30">
        <f t="shared" si="236"/>
        <v>-6.5859804990884567E-9</v>
      </c>
      <c r="DJ372" s="30">
        <f t="shared" si="237"/>
        <v>-6.5839786765515954E-9</v>
      </c>
      <c r="DK372" s="30">
        <f t="shared" si="238"/>
        <v>-6.5839786626291217E-9</v>
      </c>
      <c r="DL372" s="30">
        <f t="shared" si="239"/>
        <v>-6.5839786626289827E-9</v>
      </c>
      <c r="DN372" s="36">
        <v>4.1100000000000001E-9</v>
      </c>
      <c r="DO372" s="36">
        <v>3.2172754247199999</v>
      </c>
      <c r="DP372" s="36">
        <v>1475.6851803267</v>
      </c>
      <c r="DQ372" s="30">
        <f t="shared" si="240"/>
        <v>1.0263042569714197E-9</v>
      </c>
      <c r="DR372" s="30">
        <f t="shared" si="241"/>
        <v>1.0267418000457332E-9</v>
      </c>
      <c r="DS372" s="30">
        <f t="shared" si="242"/>
        <v>1.0267418030887105E-9</v>
      </c>
      <c r="DT372" s="30">
        <f t="shared" si="243"/>
        <v>1.0267418030887388E-9</v>
      </c>
      <c r="DV372" s="36"/>
      <c r="DW372" s="36"/>
      <c r="DX372" s="36"/>
      <c r="ED372" s="36"/>
      <c r="EE372" s="36"/>
      <c r="EF372" s="36"/>
      <c r="EL372" s="36"/>
      <c r="EM372" s="36"/>
      <c r="EN372" s="36"/>
      <c r="ET372" s="36"/>
      <c r="EU372" s="36"/>
      <c r="EV372" s="36"/>
    </row>
    <row r="373" spans="14:152" s="30" customFormat="1" ht="12.75">
      <c r="N373" s="36">
        <v>1.1609999999999999E-8</v>
      </c>
      <c r="O373" s="36">
        <v>1.274801567E-2</v>
      </c>
      <c r="P373" s="36">
        <v>850.0149880143</v>
      </c>
      <c r="Q373" s="30">
        <f t="shared" si="228"/>
        <v>-1.4125365211510864E-10</v>
      </c>
      <c r="R373" s="30">
        <f t="shared" si="229"/>
        <v>-1.4051846320277135E-10</v>
      </c>
      <c r="S373" s="30">
        <f t="shared" si="230"/>
        <v>-1.405184580896824E-10</v>
      </c>
      <c r="T373" s="30">
        <f t="shared" si="231"/>
        <v>-1.4051845808964115E-10</v>
      </c>
      <c r="V373" s="36"/>
      <c r="W373" s="36"/>
      <c r="X373" s="36"/>
      <c r="AD373" s="36"/>
      <c r="AE373" s="36"/>
      <c r="AF373" s="36"/>
      <c r="AL373" s="36"/>
      <c r="AM373" s="36"/>
      <c r="AN373" s="36"/>
      <c r="AT373" s="36"/>
      <c r="AU373" s="36"/>
      <c r="AV373" s="36"/>
      <c r="BB373" s="36"/>
      <c r="BC373" s="36"/>
      <c r="BD373" s="36"/>
      <c r="BJ373" s="36"/>
      <c r="BK373" s="36"/>
      <c r="BL373" s="36"/>
      <c r="BR373" s="36"/>
      <c r="BS373" s="36"/>
      <c r="BT373" s="36"/>
      <c r="BZ373" s="36"/>
      <c r="CA373" s="36"/>
      <c r="CB373" s="36"/>
      <c r="CH373" s="36"/>
      <c r="CI373" s="36"/>
      <c r="CJ373" s="36"/>
      <c r="CP373" s="36"/>
      <c r="CQ373" s="36"/>
      <c r="CR373" s="36"/>
      <c r="CX373" s="36"/>
      <c r="CY373" s="36"/>
      <c r="CZ373" s="36"/>
      <c r="DF373" s="36">
        <v>1.7570000000000001E-8</v>
      </c>
      <c r="DG373" s="36">
        <v>5.02778552877</v>
      </c>
      <c r="DH373" s="36">
        <v>586.31331639719997</v>
      </c>
      <c r="DI373" s="30">
        <f t="shared" si="236"/>
        <v>-3.5961493187056502E-9</v>
      </c>
      <c r="DJ373" s="30">
        <f t="shared" si="237"/>
        <v>-3.5953980715474598E-9</v>
      </c>
      <c r="DK373" s="30">
        <f t="shared" si="238"/>
        <v>-3.5953980663226686E-9</v>
      </c>
      <c r="DL373" s="30">
        <f t="shared" si="239"/>
        <v>-3.5953980663226305E-9</v>
      </c>
      <c r="DN373" s="36">
        <v>4.2599999999999998E-9</v>
      </c>
      <c r="DO373" s="36">
        <v>3.12237794195</v>
      </c>
      <c r="DP373" s="36">
        <v>12566.1516999828</v>
      </c>
      <c r="DQ373" s="30">
        <f t="shared" si="240"/>
        <v>-3.5677097357952511E-9</v>
      </c>
      <c r="DR373" s="30">
        <f t="shared" si="241"/>
        <v>-3.5655287778744702E-9</v>
      </c>
      <c r="DS373" s="30">
        <f t="shared" si="242"/>
        <v>-3.5655287626955037E-9</v>
      </c>
      <c r="DT373" s="30">
        <f t="shared" si="243"/>
        <v>-3.5655287626953714E-9</v>
      </c>
      <c r="DV373" s="36"/>
      <c r="DW373" s="36"/>
      <c r="DX373" s="36"/>
      <c r="ED373" s="36"/>
      <c r="EE373" s="36"/>
      <c r="EF373" s="36"/>
      <c r="EL373" s="36"/>
      <c r="EM373" s="36"/>
      <c r="EN373" s="36"/>
      <c r="ET373" s="36"/>
      <c r="EU373" s="36"/>
      <c r="EV373" s="36"/>
    </row>
    <row r="374" spans="14:152" s="30" customFormat="1" ht="12.75">
      <c r="N374" s="36">
        <v>1.109E-8</v>
      </c>
      <c r="O374" s="36">
        <v>3.63294273717</v>
      </c>
      <c r="P374" s="36">
        <v>306.83064210100002</v>
      </c>
      <c r="Q374" s="30">
        <f t="shared" si="228"/>
        <v>-3.9160766110167369E-9</v>
      </c>
      <c r="R374" s="30">
        <f t="shared" si="229"/>
        <v>-3.9158394274076016E-9</v>
      </c>
      <c r="S374" s="30">
        <f t="shared" si="230"/>
        <v>-3.9158394257580323E-9</v>
      </c>
      <c r="T374" s="30">
        <f t="shared" si="231"/>
        <v>-3.9158394257580182E-9</v>
      </c>
      <c r="V374" s="36"/>
      <c r="W374" s="36"/>
      <c r="X374" s="36"/>
      <c r="AD374" s="36"/>
      <c r="AE374" s="36"/>
      <c r="AF374" s="36"/>
      <c r="AL374" s="36"/>
      <c r="AM374" s="36"/>
      <c r="AN374" s="36"/>
      <c r="AT374" s="36"/>
      <c r="AU374" s="36"/>
      <c r="AV374" s="36"/>
      <c r="BB374" s="36"/>
      <c r="BC374" s="36"/>
      <c r="BD374" s="36"/>
      <c r="BJ374" s="36"/>
      <c r="BK374" s="36"/>
      <c r="BL374" s="36"/>
      <c r="BR374" s="36"/>
      <c r="BS374" s="36"/>
      <c r="BT374" s="36"/>
      <c r="BZ374" s="36"/>
      <c r="CA374" s="36"/>
      <c r="CB374" s="36"/>
      <c r="CH374" s="36"/>
      <c r="CI374" s="36"/>
      <c r="CJ374" s="36"/>
      <c r="CP374" s="36"/>
      <c r="CQ374" s="36"/>
      <c r="CR374" s="36"/>
      <c r="CX374" s="36"/>
      <c r="CY374" s="36"/>
      <c r="CZ374" s="36"/>
      <c r="DF374" s="36">
        <v>2.0450000000000001E-8</v>
      </c>
      <c r="DG374" s="36">
        <v>3.0881662745899998</v>
      </c>
      <c r="DH374" s="36">
        <v>535.84130424889997</v>
      </c>
      <c r="DI374" s="30">
        <f t="shared" si="236"/>
        <v>2.0309819191695788E-8</v>
      </c>
      <c r="DJ374" s="30">
        <f t="shared" si="237"/>
        <v>2.0309914601950042E-8</v>
      </c>
      <c r="DK374" s="30">
        <f t="shared" si="238"/>
        <v>2.0309914602613488E-8</v>
      </c>
      <c r="DL374" s="30">
        <f t="shared" si="239"/>
        <v>2.0309914602613494E-8</v>
      </c>
      <c r="DN374" s="36">
        <v>4.3400000000000003E-9</v>
      </c>
      <c r="DO374" s="36">
        <v>3.5936242693899998</v>
      </c>
      <c r="DP374" s="36">
        <v>3259.8979237837998</v>
      </c>
      <c r="DQ374" s="30">
        <f t="shared" si="240"/>
        <v>-1.4634874533963408E-9</v>
      </c>
      <c r="DR374" s="30">
        <f t="shared" si="241"/>
        <v>-1.464479734889382E-9</v>
      </c>
      <c r="DS374" s="30">
        <f t="shared" si="242"/>
        <v>-1.464479741790182E-9</v>
      </c>
      <c r="DT374" s="30">
        <f t="shared" si="243"/>
        <v>-1.4644797417902401E-9</v>
      </c>
      <c r="DV374" s="36"/>
      <c r="DW374" s="36"/>
      <c r="DX374" s="36"/>
      <c r="ED374" s="36"/>
      <c r="EE374" s="36"/>
      <c r="EF374" s="36"/>
      <c r="EL374" s="36"/>
      <c r="EM374" s="36"/>
      <c r="EN374" s="36"/>
      <c r="ET374" s="36"/>
      <c r="EU374" s="36"/>
      <c r="EV374" s="36"/>
    </row>
    <row r="375" spans="14:152" s="30" customFormat="1" ht="12.75">
      <c r="N375" s="36">
        <v>1.077E-8</v>
      </c>
      <c r="O375" s="36">
        <v>0.95716576092000005</v>
      </c>
      <c r="P375" s="36">
        <v>608.404716925</v>
      </c>
      <c r="Q375" s="30">
        <f t="shared" si="228"/>
        <v>-8.0583809310280418E-9</v>
      </c>
      <c r="R375" s="30">
        <f t="shared" si="229"/>
        <v>-8.0587048037888079E-9</v>
      </c>
      <c r="S375" s="30">
        <f t="shared" si="230"/>
        <v>-8.0587048060412191E-9</v>
      </c>
      <c r="T375" s="30">
        <f t="shared" si="231"/>
        <v>-8.0587048060412373E-9</v>
      </c>
      <c r="V375" s="36"/>
      <c r="W375" s="36"/>
      <c r="X375" s="36"/>
      <c r="AD375" s="36"/>
      <c r="AE375" s="36"/>
      <c r="AF375" s="36"/>
      <c r="AL375" s="36"/>
      <c r="AM375" s="36"/>
      <c r="AN375" s="36"/>
      <c r="AT375" s="36"/>
      <c r="AU375" s="36"/>
      <c r="AV375" s="36"/>
      <c r="BB375" s="36"/>
      <c r="BC375" s="36"/>
      <c r="BD375" s="36"/>
      <c r="BJ375" s="36"/>
      <c r="BK375" s="36"/>
      <c r="BL375" s="36"/>
      <c r="BR375" s="36"/>
      <c r="BS375" s="36"/>
      <c r="BT375" s="36"/>
      <c r="BZ375" s="36"/>
      <c r="CA375" s="36"/>
      <c r="CB375" s="36"/>
      <c r="CH375" s="36"/>
      <c r="CI375" s="36"/>
      <c r="CJ375" s="36"/>
      <c r="CP375" s="36"/>
      <c r="CQ375" s="36"/>
      <c r="CR375" s="36"/>
      <c r="CX375" s="36"/>
      <c r="CY375" s="36"/>
      <c r="CZ375" s="36"/>
      <c r="DF375" s="36">
        <v>2.2729999999999999E-8</v>
      </c>
      <c r="DG375" s="36">
        <v>5.1799850581299998</v>
      </c>
      <c r="DH375" s="36">
        <v>3178.1457905676002</v>
      </c>
      <c r="DI375" s="30">
        <f t="shared" si="236"/>
        <v>2.2552952225714304E-8</v>
      </c>
      <c r="DJ375" s="30">
        <f t="shared" si="237"/>
        <v>2.2553622031368793E-8</v>
      </c>
      <c r="DK375" s="30">
        <f t="shared" si="238"/>
        <v>2.2553622036022749E-8</v>
      </c>
      <c r="DL375" s="30">
        <f t="shared" si="239"/>
        <v>2.2553622036022789E-8</v>
      </c>
      <c r="DN375" s="36">
        <v>3.9799999999999999E-9</v>
      </c>
      <c r="DO375" s="36">
        <v>4.9151070962199999</v>
      </c>
      <c r="DP375" s="36">
        <v>4120.2078525365996</v>
      </c>
      <c r="DQ375" s="30">
        <f t="shared" si="240"/>
        <v>2.4115763624210364E-9</v>
      </c>
      <c r="DR375" s="30">
        <f t="shared" si="241"/>
        <v>2.412548160753765E-9</v>
      </c>
      <c r="DS375" s="30">
        <f t="shared" si="242"/>
        <v>2.41254816751163E-9</v>
      </c>
      <c r="DT375" s="30">
        <f t="shared" si="243"/>
        <v>2.4125481675116747E-9</v>
      </c>
      <c r="DV375" s="36"/>
      <c r="DW375" s="36"/>
      <c r="DX375" s="36"/>
      <c r="ED375" s="36"/>
      <c r="EE375" s="36"/>
      <c r="EF375" s="36"/>
      <c r="EL375" s="36"/>
      <c r="EM375" s="36"/>
      <c r="EN375" s="36"/>
      <c r="ET375" s="36"/>
      <c r="EU375" s="36"/>
      <c r="EV375" s="36"/>
    </row>
    <row r="376" spans="14:152" s="30" customFormat="1" ht="12.75">
      <c r="N376" s="36">
        <v>1.288E-8</v>
      </c>
      <c r="O376" s="36">
        <v>4.2301928894199996</v>
      </c>
      <c r="P376" s="36">
        <v>1215.1649024472999</v>
      </c>
      <c r="Q376" s="30">
        <f t="shared" si="228"/>
        <v>-1.0375317417520478E-8</v>
      </c>
      <c r="R376" s="30">
        <f t="shared" si="229"/>
        <v>-1.0376008322142542E-8</v>
      </c>
      <c r="S376" s="30">
        <f t="shared" si="230"/>
        <v>-1.0376008326947343E-8</v>
      </c>
      <c r="T376" s="30">
        <f t="shared" si="231"/>
        <v>-1.0376008326947383E-8</v>
      </c>
      <c r="V376" s="36"/>
      <c r="W376" s="36"/>
      <c r="X376" s="36"/>
      <c r="AD376" s="36"/>
      <c r="AE376" s="36"/>
      <c r="AF376" s="36"/>
      <c r="AL376" s="36"/>
      <c r="AM376" s="36"/>
      <c r="AN376" s="36"/>
      <c r="AT376" s="36"/>
      <c r="AU376" s="36"/>
      <c r="AV376" s="36"/>
      <c r="BB376" s="36"/>
      <c r="BC376" s="36"/>
      <c r="BD376" s="36"/>
      <c r="BJ376" s="36"/>
      <c r="BK376" s="36"/>
      <c r="BL376" s="36"/>
      <c r="BR376" s="36"/>
      <c r="BS376" s="36"/>
      <c r="BT376" s="36"/>
      <c r="BZ376" s="36"/>
      <c r="CA376" s="36"/>
      <c r="CB376" s="36"/>
      <c r="CH376" s="36"/>
      <c r="CI376" s="36"/>
      <c r="CJ376" s="36"/>
      <c r="CP376" s="36"/>
      <c r="CQ376" s="36"/>
      <c r="CR376" s="36"/>
      <c r="CX376" s="36"/>
      <c r="CY376" s="36"/>
      <c r="CZ376" s="36"/>
      <c r="DF376" s="36">
        <v>1.6169999999999999E-8</v>
      </c>
      <c r="DG376" s="36">
        <v>3.1667491620099999</v>
      </c>
      <c r="DH376" s="36">
        <v>67.668051566499997</v>
      </c>
      <c r="DI376" s="30">
        <f t="shared" si="236"/>
        <v>-1.5189468557266604E-8</v>
      </c>
      <c r="DJ376" s="30">
        <f t="shared" si="237"/>
        <v>-1.5189440601339218E-8</v>
      </c>
      <c r="DK376" s="30">
        <f t="shared" si="238"/>
        <v>-1.5189440601144791E-8</v>
      </c>
      <c r="DL376" s="30">
        <f t="shared" si="239"/>
        <v>-1.5189440601144791E-8</v>
      </c>
      <c r="DN376" s="36">
        <v>3.9899999999999997E-9</v>
      </c>
      <c r="DO376" s="36">
        <v>4.6707512201099997</v>
      </c>
      <c r="DP376" s="36">
        <v>234.63973644039999</v>
      </c>
      <c r="DQ376" s="30">
        <f t="shared" si="240"/>
        <v>-3.8865767255704327E-9</v>
      </c>
      <c r="DR376" s="30">
        <f t="shared" si="241"/>
        <v>-3.8865925029631317E-9</v>
      </c>
      <c r="DS376" s="30">
        <f t="shared" si="242"/>
        <v>-3.8865925030728563E-9</v>
      </c>
      <c r="DT376" s="30">
        <f t="shared" si="243"/>
        <v>-3.8865925030728572E-9</v>
      </c>
      <c r="DV376" s="36"/>
      <c r="DW376" s="36"/>
      <c r="DX376" s="36"/>
      <c r="ED376" s="36"/>
      <c r="EE376" s="36"/>
      <c r="EF376" s="36"/>
      <c r="EL376" s="36"/>
      <c r="EM376" s="36"/>
      <c r="EN376" s="36"/>
      <c r="ET376" s="36"/>
      <c r="EU376" s="36"/>
      <c r="EV376" s="36"/>
    </row>
    <row r="377" spans="14:152" s="30" customFormat="1" ht="12.75">
      <c r="N377" s="36">
        <v>1.0600000000000001E-8</v>
      </c>
      <c r="O377" s="36">
        <v>3.8585678790100002</v>
      </c>
      <c r="P377" s="36">
        <v>631.8205314667</v>
      </c>
      <c r="Q377" s="30">
        <f t="shared" si="228"/>
        <v>9.9376046694464967E-9</v>
      </c>
      <c r="R377" s="30">
        <f t="shared" si="229"/>
        <v>9.9377782782896636E-9</v>
      </c>
      <c r="S377" s="30">
        <f t="shared" si="230"/>
        <v>9.9377782794970016E-9</v>
      </c>
      <c r="T377" s="30">
        <f t="shared" si="231"/>
        <v>9.9377782794970115E-9</v>
      </c>
      <c r="V377" s="36"/>
      <c r="W377" s="36"/>
      <c r="X377" s="36"/>
      <c r="AD377" s="36"/>
      <c r="AE377" s="36"/>
      <c r="AF377" s="36"/>
      <c r="AL377" s="36"/>
      <c r="AM377" s="36"/>
      <c r="AN377" s="36"/>
      <c r="AT377" s="36"/>
      <c r="AU377" s="36"/>
      <c r="AV377" s="36"/>
      <c r="BB377" s="36"/>
      <c r="BC377" s="36"/>
      <c r="BD377" s="36"/>
      <c r="BJ377" s="36"/>
      <c r="BK377" s="36"/>
      <c r="BL377" s="36"/>
      <c r="BR377" s="36"/>
      <c r="BS377" s="36"/>
      <c r="BT377" s="36"/>
      <c r="BZ377" s="36"/>
      <c r="CA377" s="36"/>
      <c r="CB377" s="36"/>
      <c r="CH377" s="36"/>
      <c r="CI377" s="36"/>
      <c r="CJ377" s="36"/>
      <c r="CP377" s="36"/>
      <c r="CQ377" s="36"/>
      <c r="CR377" s="36"/>
      <c r="CX377" s="36"/>
      <c r="CY377" s="36"/>
      <c r="CZ377" s="36"/>
      <c r="DF377" s="36">
        <v>1.6269999999999999E-8</v>
      </c>
      <c r="DG377" s="36">
        <v>6.10603469594</v>
      </c>
      <c r="DH377" s="36">
        <v>432.01481684740003</v>
      </c>
      <c r="DI377" s="30">
        <f t="shared" si="236"/>
        <v>-1.3705586951641309E-8</v>
      </c>
      <c r="DJ377" s="30">
        <f t="shared" si="237"/>
        <v>-1.3705869139079678E-8</v>
      </c>
      <c r="DK377" s="30">
        <f t="shared" si="238"/>
        <v>-1.3705869141042179E-8</v>
      </c>
      <c r="DL377" s="30">
        <f t="shared" si="239"/>
        <v>-1.3705869141042199E-8</v>
      </c>
      <c r="DN377" s="36">
        <v>3.8600000000000003E-9</v>
      </c>
      <c r="DO377" s="36">
        <v>4.81320787761</v>
      </c>
      <c r="DP377" s="36">
        <v>970.51624997219994</v>
      </c>
      <c r="DQ377" s="30">
        <f t="shared" si="240"/>
        <v>3.254124969867651E-9</v>
      </c>
      <c r="DR377" s="30">
        <f t="shared" si="241"/>
        <v>3.2539748452838384E-9</v>
      </c>
      <c r="DS377" s="30">
        <f t="shared" si="242"/>
        <v>3.2539748442396949E-9</v>
      </c>
      <c r="DT377" s="30">
        <f t="shared" si="243"/>
        <v>3.2539748442396858E-9</v>
      </c>
      <c r="DV377" s="36"/>
      <c r="DW377" s="36"/>
      <c r="DX377" s="36"/>
      <c r="ED377" s="36"/>
      <c r="EE377" s="36"/>
      <c r="EF377" s="36"/>
      <c r="EL377" s="36"/>
      <c r="EM377" s="36"/>
      <c r="EN377" s="36"/>
      <c r="ET377" s="36"/>
      <c r="EU377" s="36"/>
      <c r="EV377" s="36"/>
    </row>
    <row r="378" spans="14:152" s="30" customFormat="1" ht="12.75">
      <c r="N378" s="36">
        <v>1.2509999999999999E-8</v>
      </c>
      <c r="O378" s="36">
        <v>6.1588981860400001</v>
      </c>
      <c r="P378" s="36">
        <v>462.02291352809999</v>
      </c>
      <c r="Q378" s="30">
        <f t="shared" si="228"/>
        <v>-1.1234023193196865E-8</v>
      </c>
      <c r="R378" s="30">
        <f t="shared" si="229"/>
        <v>-1.1234212653804848E-8</v>
      </c>
      <c r="S378" s="30">
        <f t="shared" si="230"/>
        <v>-1.1234212655122461E-8</v>
      </c>
      <c r="T378" s="30">
        <f t="shared" si="231"/>
        <v>-1.123421265512247E-8</v>
      </c>
      <c r="V378" s="36"/>
      <c r="W378" s="36"/>
      <c r="X378" s="36"/>
      <c r="AD378" s="36"/>
      <c r="AE378" s="36"/>
      <c r="AF378" s="36"/>
      <c r="AL378" s="36"/>
      <c r="AM378" s="36"/>
      <c r="AN378" s="36"/>
      <c r="AT378" s="36"/>
      <c r="AU378" s="36"/>
      <c r="AV378" s="36"/>
      <c r="BB378" s="36"/>
      <c r="BC378" s="36"/>
      <c r="BD378" s="36"/>
      <c r="BJ378" s="36"/>
      <c r="BK378" s="36"/>
      <c r="BL378" s="36"/>
      <c r="BR378" s="36"/>
      <c r="BS378" s="36"/>
      <c r="BT378" s="36"/>
      <c r="BZ378" s="36"/>
      <c r="CA378" s="36"/>
      <c r="CB378" s="36"/>
      <c r="CH378" s="36"/>
      <c r="CI378" s="36"/>
      <c r="CJ378" s="36"/>
      <c r="CP378" s="36"/>
      <c r="CQ378" s="36"/>
      <c r="CR378" s="36"/>
      <c r="CX378" s="36"/>
      <c r="CY378" s="36"/>
      <c r="CZ378" s="36"/>
      <c r="DF378" s="36">
        <v>1.9300000000000001E-8</v>
      </c>
      <c r="DG378" s="36">
        <v>1.6396895765899999</v>
      </c>
      <c r="DH378" s="36">
        <v>5.4166259714000002</v>
      </c>
      <c r="DI378" s="30">
        <f t="shared" si="236"/>
        <v>-7.4981642121090792E-10</v>
      </c>
      <c r="DJ378" s="30">
        <f t="shared" si="237"/>
        <v>-7.4980863851106731E-10</v>
      </c>
      <c r="DK378" s="30">
        <f t="shared" si="238"/>
        <v>-7.4980863845693992E-10</v>
      </c>
      <c r="DL378" s="30">
        <f t="shared" si="239"/>
        <v>-7.4980863845693557E-10</v>
      </c>
      <c r="DN378" s="36">
        <v>4.2700000000000004E-9</v>
      </c>
      <c r="DO378" s="36">
        <v>3.2117608511300002</v>
      </c>
      <c r="DP378" s="36">
        <v>977.48678462110001</v>
      </c>
      <c r="DQ378" s="30">
        <f t="shared" si="240"/>
        <v>-2.5403891654835504E-9</v>
      </c>
      <c r="DR378" s="30">
        <f t="shared" si="241"/>
        <v>-2.5406391030149742E-9</v>
      </c>
      <c r="DS378" s="30">
        <f t="shared" si="242"/>
        <v>-2.5406391047531909E-9</v>
      </c>
      <c r="DT378" s="30">
        <f t="shared" si="243"/>
        <v>-2.5406391047532058E-9</v>
      </c>
      <c r="DV378" s="36"/>
      <c r="DW378" s="36"/>
      <c r="DX378" s="36"/>
      <c r="ED378" s="36"/>
      <c r="EE378" s="36"/>
      <c r="EF378" s="36"/>
      <c r="EL378" s="36"/>
      <c r="EM378" s="36"/>
      <c r="EN378" s="36"/>
      <c r="ET378" s="36"/>
      <c r="EU378" s="36"/>
      <c r="EV378" s="36"/>
    </row>
    <row r="379" spans="14:152" s="30" customFormat="1" ht="12.75">
      <c r="N379" s="36">
        <v>1.165E-8</v>
      </c>
      <c r="O379" s="36">
        <v>3.5065356377299999</v>
      </c>
      <c r="P379" s="36">
        <v>8.5980197091000008</v>
      </c>
      <c r="Q379" s="30">
        <f t="shared" si="228"/>
        <v>-1.1068553718595217E-8</v>
      </c>
      <c r="R379" s="30">
        <f t="shared" si="229"/>
        <v>-1.1068556046768364E-8</v>
      </c>
      <c r="S379" s="30">
        <f t="shared" si="230"/>
        <v>-1.1068556046784555E-8</v>
      </c>
      <c r="T379" s="30">
        <f t="shared" si="231"/>
        <v>-1.1068556046784555E-8</v>
      </c>
      <c r="V379" s="36"/>
      <c r="W379" s="36"/>
      <c r="X379" s="36"/>
      <c r="AD379" s="36"/>
      <c r="AE379" s="36"/>
      <c r="AF379" s="36"/>
      <c r="AL379" s="36"/>
      <c r="AM379" s="36"/>
      <c r="AN379" s="36"/>
      <c r="AT379" s="36"/>
      <c r="AU379" s="36"/>
      <c r="AV379" s="36"/>
      <c r="BB379" s="36"/>
      <c r="BC379" s="36"/>
      <c r="BD379" s="36"/>
      <c r="BJ379" s="36"/>
      <c r="BK379" s="36"/>
      <c r="BL379" s="36"/>
      <c r="BR379" s="36"/>
      <c r="BS379" s="36"/>
      <c r="BT379" s="36"/>
      <c r="BZ379" s="36"/>
      <c r="CA379" s="36"/>
      <c r="CB379" s="36"/>
      <c r="CH379" s="36"/>
      <c r="CI379" s="36"/>
      <c r="CJ379" s="36"/>
      <c r="CP379" s="36"/>
      <c r="CQ379" s="36"/>
      <c r="CR379" s="36"/>
      <c r="CX379" s="36"/>
      <c r="CY379" s="36"/>
      <c r="CZ379" s="36"/>
      <c r="DF379" s="36">
        <v>1.7409999999999998E-8</v>
      </c>
      <c r="DG379" s="36">
        <v>0.99408274736000002</v>
      </c>
      <c r="DH379" s="36">
        <v>1254.5217783625001</v>
      </c>
      <c r="DI379" s="30">
        <f t="shared" si="236"/>
        <v>1.65180624939055E-8</v>
      </c>
      <c r="DJ379" s="30">
        <f t="shared" si="237"/>
        <v>1.6518576580317401E-8</v>
      </c>
      <c r="DK379" s="30">
        <f t="shared" si="238"/>
        <v>1.6518576583892257E-8</v>
      </c>
      <c r="DL379" s="30">
        <f t="shared" si="239"/>
        <v>1.6518576583892287E-8</v>
      </c>
      <c r="DN379" s="36">
        <v>4.1100000000000001E-9</v>
      </c>
      <c r="DO379" s="36">
        <v>4.3156696203399996</v>
      </c>
      <c r="DP379" s="36">
        <v>757.21715453419995</v>
      </c>
      <c r="DQ379" s="30">
        <f t="shared" si="240"/>
        <v>4.0817936876844588E-9</v>
      </c>
      <c r="DR379" s="30">
        <f t="shared" si="241"/>
        <v>4.0818207990373021E-9</v>
      </c>
      <c r="DS379" s="30">
        <f t="shared" si="242"/>
        <v>4.0818207992258108E-9</v>
      </c>
      <c r="DT379" s="30">
        <f t="shared" si="243"/>
        <v>4.0818207992258124E-9</v>
      </c>
      <c r="DV379" s="36"/>
      <c r="DW379" s="36"/>
      <c r="DX379" s="36"/>
      <c r="ED379" s="36"/>
      <c r="EE379" s="36"/>
      <c r="EF379" s="36"/>
      <c r="EL379" s="36"/>
      <c r="EM379" s="36"/>
      <c r="EN379" s="36"/>
      <c r="ET379" s="36"/>
      <c r="EU379" s="36"/>
      <c r="EV379" s="36"/>
    </row>
    <row r="380" spans="14:152" s="30" customFormat="1" ht="12.75">
      <c r="N380" s="36">
        <v>9.3299999999999998E-9</v>
      </c>
      <c r="O380" s="36">
        <v>4.6255975988199998</v>
      </c>
      <c r="P380" s="36">
        <v>1049.0869894507</v>
      </c>
      <c r="Q380" s="30">
        <f t="shared" si="228"/>
        <v>3.4576945353471296E-9</v>
      </c>
      <c r="R380" s="30">
        <f t="shared" si="229"/>
        <v>3.457017220114843E-9</v>
      </c>
      <c r="S380" s="30">
        <f t="shared" si="230"/>
        <v>3.4570172154041814E-9</v>
      </c>
      <c r="T380" s="30">
        <f t="shared" si="231"/>
        <v>3.4570172154041425E-9</v>
      </c>
      <c r="V380" s="36"/>
      <c r="W380" s="36"/>
      <c r="X380" s="36"/>
      <c r="AD380" s="36"/>
      <c r="AE380" s="36"/>
      <c r="AF380" s="36"/>
      <c r="AL380" s="36"/>
      <c r="AM380" s="36"/>
      <c r="AN380" s="36"/>
      <c r="AT380" s="36"/>
      <c r="AU380" s="36"/>
      <c r="AV380" s="36"/>
      <c r="BB380" s="36"/>
      <c r="BC380" s="36"/>
      <c r="BD380" s="36"/>
      <c r="BJ380" s="36"/>
      <c r="BK380" s="36"/>
      <c r="BL380" s="36"/>
      <c r="BR380" s="36"/>
      <c r="BS380" s="36"/>
      <c r="BT380" s="36"/>
      <c r="BZ380" s="36"/>
      <c r="CA380" s="36"/>
      <c r="CB380" s="36"/>
      <c r="CH380" s="36"/>
      <c r="CI380" s="36"/>
      <c r="CJ380" s="36"/>
      <c r="CP380" s="36"/>
      <c r="CQ380" s="36"/>
      <c r="CR380" s="36"/>
      <c r="CX380" s="36"/>
      <c r="CY380" s="36"/>
      <c r="CZ380" s="36"/>
      <c r="DF380" s="36">
        <v>1.6070000000000001E-8</v>
      </c>
      <c r="DG380" s="36">
        <v>5.6549864207600002</v>
      </c>
      <c r="DH380" s="36">
        <v>1165.6560981455</v>
      </c>
      <c r="DI380" s="30">
        <f t="shared" si="236"/>
        <v>1.1102579619105078E-8</v>
      </c>
      <c r="DJ380" s="30">
        <f t="shared" si="237"/>
        <v>1.110157061838325E-8</v>
      </c>
      <c r="DK380" s="30">
        <f t="shared" si="238"/>
        <v>1.1101570611365564E-8</v>
      </c>
      <c r="DL380" s="30">
        <f t="shared" si="239"/>
        <v>1.1101570611365512E-8</v>
      </c>
      <c r="DN380" s="36">
        <v>3.9199999999999997E-9</v>
      </c>
      <c r="DO380" s="36">
        <v>1.8652794668799999</v>
      </c>
      <c r="DP380" s="36">
        <v>885.43971066639995</v>
      </c>
      <c r="DQ380" s="30">
        <f t="shared" si="240"/>
        <v>-3.9013874603527542E-9</v>
      </c>
      <c r="DR380" s="30">
        <f t="shared" si="241"/>
        <v>-3.9014126214362554E-9</v>
      </c>
      <c r="DS380" s="30">
        <f t="shared" si="242"/>
        <v>-3.9014126216111859E-9</v>
      </c>
      <c r="DT380" s="30">
        <f t="shared" si="243"/>
        <v>-3.9014126216111884E-9</v>
      </c>
      <c r="DV380" s="36"/>
      <c r="DW380" s="36"/>
      <c r="DX380" s="36"/>
      <c r="ED380" s="36"/>
      <c r="EE380" s="36"/>
      <c r="EF380" s="36"/>
      <c r="EL380" s="36"/>
      <c r="EM380" s="36"/>
      <c r="EN380" s="36"/>
      <c r="ET380" s="36"/>
      <c r="EU380" s="36"/>
      <c r="EV380" s="36"/>
    </row>
    <row r="381" spans="14:152" s="30" customFormat="1" ht="12.75">
      <c r="N381" s="36">
        <v>1.035E-8</v>
      </c>
      <c r="O381" s="36">
        <v>1.3080528333899999</v>
      </c>
      <c r="P381" s="36">
        <v>633.74694715969997</v>
      </c>
      <c r="Q381" s="30">
        <f t="shared" si="228"/>
        <v>-6.1394459906224481E-9</v>
      </c>
      <c r="R381" s="30">
        <f t="shared" si="229"/>
        <v>-6.1398394076050489E-9</v>
      </c>
      <c r="S381" s="30">
        <f t="shared" si="230"/>
        <v>-6.1398394103411332E-9</v>
      </c>
      <c r="T381" s="30">
        <f t="shared" si="231"/>
        <v>-6.1398394103411564E-9</v>
      </c>
      <c r="V381" s="36"/>
      <c r="W381" s="36"/>
      <c r="X381" s="36"/>
      <c r="AD381" s="36"/>
      <c r="AE381" s="36"/>
      <c r="AF381" s="36"/>
      <c r="AL381" s="36"/>
      <c r="AM381" s="36"/>
      <c r="AN381" s="36"/>
      <c r="AT381" s="36"/>
      <c r="AU381" s="36"/>
      <c r="AV381" s="36"/>
      <c r="BB381" s="36"/>
      <c r="BC381" s="36"/>
      <c r="BD381" s="36"/>
      <c r="BJ381" s="36"/>
      <c r="BK381" s="36"/>
      <c r="BL381" s="36"/>
      <c r="BR381" s="36"/>
      <c r="BS381" s="36"/>
      <c r="BT381" s="36"/>
      <c r="BZ381" s="36"/>
      <c r="CA381" s="36"/>
      <c r="CB381" s="36"/>
      <c r="CH381" s="36"/>
      <c r="CI381" s="36"/>
      <c r="CJ381" s="36"/>
      <c r="CP381" s="36"/>
      <c r="CQ381" s="36"/>
      <c r="CR381" s="36"/>
      <c r="CX381" s="36"/>
      <c r="CY381" s="36"/>
      <c r="CZ381" s="36"/>
      <c r="DF381" s="36">
        <v>1.6759999999999999E-8</v>
      </c>
      <c r="DG381" s="36">
        <v>3.0613841027299999</v>
      </c>
      <c r="DH381" s="36">
        <v>1134.1635287565</v>
      </c>
      <c r="DI381" s="30">
        <f t="shared" si="236"/>
        <v>-1.6698812169154662E-8</v>
      </c>
      <c r="DJ381" s="30">
        <f t="shared" si="237"/>
        <v>-1.6698691206954535E-8</v>
      </c>
      <c r="DK381" s="30">
        <f t="shared" si="238"/>
        <v>-1.6698691206112852E-8</v>
      </c>
      <c r="DL381" s="30">
        <f t="shared" si="239"/>
        <v>-1.6698691206112845E-8</v>
      </c>
      <c r="DN381" s="36">
        <v>4.1599999999999997E-9</v>
      </c>
      <c r="DO381" s="36">
        <v>3.8140809310499999</v>
      </c>
      <c r="DP381" s="36">
        <v>3156.8051495651998</v>
      </c>
      <c r="DQ381" s="30">
        <f t="shared" si="240"/>
        <v>1.8023785895016992E-9</v>
      </c>
      <c r="DR381" s="30">
        <f t="shared" si="241"/>
        <v>1.8014967465367011E-9</v>
      </c>
      <c r="DS381" s="30">
        <f t="shared" si="242"/>
        <v>1.8014967404033339E-9</v>
      </c>
      <c r="DT381" s="30">
        <f t="shared" si="243"/>
        <v>1.8014967404032805E-9</v>
      </c>
      <c r="DV381" s="36"/>
      <c r="DW381" s="36"/>
      <c r="DX381" s="36"/>
      <c r="ED381" s="36"/>
      <c r="EE381" s="36"/>
      <c r="EF381" s="36"/>
      <c r="EL381" s="36"/>
      <c r="EM381" s="36"/>
      <c r="EN381" s="36"/>
      <c r="ET381" s="36"/>
      <c r="EU381" s="36"/>
      <c r="EV381" s="36"/>
    </row>
    <row r="382" spans="14:152" s="30" customFormat="1" ht="12.75">
      <c r="N382" s="36">
        <v>1.2380000000000001E-8</v>
      </c>
      <c r="O382" s="36">
        <v>2.2119539160200001</v>
      </c>
      <c r="P382" s="36">
        <v>25558.212176479599</v>
      </c>
      <c r="Q382" s="30">
        <f t="shared" si="228"/>
        <v>3.6993694616986955E-9</v>
      </c>
      <c r="R382" s="30">
        <f t="shared" si="229"/>
        <v>3.6768663835536158E-9</v>
      </c>
      <c r="S382" s="30">
        <f t="shared" si="230"/>
        <v>3.6768662270029426E-9</v>
      </c>
      <c r="T382" s="30">
        <f t="shared" si="231"/>
        <v>3.6768662270015988E-9</v>
      </c>
      <c r="V382" s="36"/>
      <c r="W382" s="36"/>
      <c r="X382" s="36"/>
      <c r="AD382" s="36"/>
      <c r="AE382" s="36"/>
      <c r="AF382" s="36"/>
      <c r="AL382" s="36"/>
      <c r="AM382" s="36"/>
      <c r="AN382" s="36"/>
      <c r="AT382" s="36"/>
      <c r="AU382" s="36"/>
      <c r="AV382" s="36"/>
      <c r="BB382" s="36"/>
      <c r="BC382" s="36"/>
      <c r="BD382" s="36"/>
      <c r="BJ382" s="36"/>
      <c r="BK382" s="36"/>
      <c r="BL382" s="36"/>
      <c r="BR382" s="36"/>
      <c r="BS382" s="36"/>
      <c r="BT382" s="36"/>
      <c r="BZ382" s="36"/>
      <c r="CA382" s="36"/>
      <c r="CB382" s="36"/>
      <c r="CH382" s="36"/>
      <c r="CI382" s="36"/>
      <c r="CJ382" s="36"/>
      <c r="CP382" s="36"/>
      <c r="CQ382" s="36"/>
      <c r="CR382" s="36"/>
      <c r="CX382" s="36"/>
      <c r="CY382" s="36"/>
      <c r="CZ382" s="36"/>
      <c r="DF382" s="36">
        <v>1.8209999999999999E-8</v>
      </c>
      <c r="DG382" s="36">
        <v>3.0518355508999999</v>
      </c>
      <c r="DH382" s="36">
        <v>567.82400073240001</v>
      </c>
      <c r="DI382" s="30">
        <f t="shared" si="236"/>
        <v>1.8125267094178117E-8</v>
      </c>
      <c r="DJ382" s="30">
        <f t="shared" si="237"/>
        <v>1.812519284853381E-8</v>
      </c>
      <c r="DK382" s="30">
        <f t="shared" si="238"/>
        <v>1.8125192848017335E-8</v>
      </c>
      <c r="DL382" s="30">
        <f t="shared" si="239"/>
        <v>1.8125192848017329E-8</v>
      </c>
      <c r="DN382" s="36"/>
      <c r="DO382" s="36"/>
      <c r="DP382" s="36"/>
      <c r="DV382" s="36"/>
      <c r="DW382" s="36"/>
      <c r="DX382" s="36"/>
      <c r="ED382" s="36"/>
      <c r="EE382" s="36"/>
      <c r="EF382" s="36"/>
      <c r="EL382" s="36"/>
      <c r="EM382" s="36"/>
      <c r="EN382" s="36"/>
      <c r="ET382" s="36"/>
      <c r="EU382" s="36"/>
      <c r="EV382" s="36"/>
    </row>
    <row r="383" spans="14:152" s="30" customFormat="1" ht="12.75">
      <c r="N383" s="36">
        <v>1.24E-8</v>
      </c>
      <c r="O383" s="36">
        <v>2.2796068599199999</v>
      </c>
      <c r="P383" s="36">
        <v>6.9010986796999996</v>
      </c>
      <c r="Q383" s="30">
        <f t="shared" si="228"/>
        <v>-7.7055405022685201E-9</v>
      </c>
      <c r="R383" s="30">
        <f t="shared" si="229"/>
        <v>-7.7055355072037411E-9</v>
      </c>
      <c r="S383" s="30">
        <f t="shared" si="230"/>
        <v>-7.7055355071690011E-9</v>
      </c>
      <c r="T383" s="30">
        <f t="shared" si="231"/>
        <v>-7.7055355071690011E-9</v>
      </c>
      <c r="V383" s="36"/>
      <c r="W383" s="36"/>
      <c r="X383" s="36"/>
      <c r="AD383" s="36"/>
      <c r="AE383" s="36"/>
      <c r="AF383" s="36"/>
      <c r="AL383" s="36"/>
      <c r="AM383" s="36"/>
      <c r="AN383" s="36"/>
      <c r="AT383" s="36"/>
      <c r="AU383" s="36"/>
      <c r="AV383" s="36"/>
      <c r="BB383" s="36"/>
      <c r="BC383" s="36"/>
      <c r="BD383" s="36"/>
      <c r="BJ383" s="36"/>
      <c r="BK383" s="36"/>
      <c r="BL383" s="36"/>
      <c r="BR383" s="36"/>
      <c r="BS383" s="36"/>
      <c r="BT383" s="36"/>
      <c r="BZ383" s="36"/>
      <c r="CA383" s="36"/>
      <c r="CB383" s="36"/>
      <c r="CH383" s="36"/>
      <c r="CI383" s="36"/>
      <c r="CJ383" s="36"/>
      <c r="CP383" s="36"/>
      <c r="CQ383" s="36"/>
      <c r="CR383" s="36"/>
      <c r="CX383" s="36"/>
      <c r="CY383" s="36"/>
      <c r="CZ383" s="36"/>
      <c r="DF383" s="36">
        <v>1.6770000000000001E-8</v>
      </c>
      <c r="DG383" s="36">
        <v>3.0917508492999999</v>
      </c>
      <c r="DH383" s="36">
        <v>1251.3403846248</v>
      </c>
      <c r="DI383" s="30">
        <f t="shared" si="236"/>
        <v>-1.2774349021742138E-8</v>
      </c>
      <c r="DJ383" s="30">
        <f t="shared" si="237"/>
        <v>-1.2773336038244051E-8</v>
      </c>
      <c r="DK383" s="30">
        <f t="shared" si="238"/>
        <v>-1.277333603119858E-8</v>
      </c>
      <c r="DL383" s="30">
        <f t="shared" si="239"/>
        <v>-1.2773336031198524E-8</v>
      </c>
      <c r="DN383" s="36"/>
      <c r="DO383" s="36"/>
      <c r="DP383" s="36"/>
      <c r="DV383" s="36"/>
      <c r="DW383" s="36"/>
      <c r="DX383" s="36"/>
      <c r="ED383" s="36"/>
      <c r="EE383" s="36"/>
      <c r="EF383" s="36"/>
      <c r="EL383" s="36"/>
      <c r="EM383" s="36"/>
      <c r="EN383" s="36"/>
      <c r="ET383" s="36"/>
      <c r="EU383" s="36"/>
      <c r="EV383" s="36"/>
    </row>
    <row r="384" spans="14:152" s="30" customFormat="1" ht="12.75">
      <c r="N384" s="36">
        <v>9.4199999999999993E-9</v>
      </c>
      <c r="O384" s="36">
        <v>4.1452632437099997</v>
      </c>
      <c r="P384" s="36">
        <v>945.99421523210003</v>
      </c>
      <c r="Q384" s="30">
        <f t="shared" si="228"/>
        <v>4.2739606502109573E-9</v>
      </c>
      <c r="R384" s="30">
        <f t="shared" si="229"/>
        <v>4.2733689939218196E-9</v>
      </c>
      <c r="S384" s="30">
        <f t="shared" si="230"/>
        <v>4.2733689898069054E-9</v>
      </c>
      <c r="T384" s="30">
        <f t="shared" si="231"/>
        <v>4.2733689898068682E-9</v>
      </c>
      <c r="V384" s="36"/>
      <c r="W384" s="36"/>
      <c r="X384" s="36"/>
      <c r="AD384" s="36"/>
      <c r="AE384" s="36"/>
      <c r="AF384" s="36"/>
      <c r="AL384" s="36"/>
      <c r="AM384" s="36"/>
      <c r="AN384" s="36"/>
      <c r="AT384" s="36"/>
      <c r="AU384" s="36"/>
      <c r="AV384" s="36"/>
      <c r="BB384" s="36"/>
      <c r="BC384" s="36"/>
      <c r="BD384" s="36"/>
      <c r="BJ384" s="36"/>
      <c r="BK384" s="36"/>
      <c r="BL384" s="36"/>
      <c r="BR384" s="36"/>
      <c r="BS384" s="36"/>
      <c r="BT384" s="36"/>
      <c r="BZ384" s="36"/>
      <c r="CA384" s="36"/>
      <c r="CB384" s="36"/>
      <c r="CH384" s="36"/>
      <c r="CI384" s="36"/>
      <c r="CJ384" s="36"/>
      <c r="CP384" s="36"/>
      <c r="CQ384" s="36"/>
      <c r="CR384" s="36"/>
      <c r="CX384" s="36"/>
      <c r="CY384" s="36"/>
      <c r="CZ384" s="36"/>
      <c r="DF384" s="36">
        <v>1.9939999999999999E-8</v>
      </c>
      <c r="DG384" s="36">
        <v>2.5202313471200002</v>
      </c>
      <c r="DH384" s="36">
        <v>1059.903195051</v>
      </c>
      <c r="DI384" s="30">
        <f t="shared" si="236"/>
        <v>-1.9481391473703718E-8</v>
      </c>
      <c r="DJ384" s="30">
        <f t="shared" si="237"/>
        <v>-1.9481055655743561E-8</v>
      </c>
      <c r="DK384" s="30">
        <f t="shared" si="238"/>
        <v>-1.94810556534076E-8</v>
      </c>
      <c r="DL384" s="30">
        <f t="shared" si="239"/>
        <v>-1.948105565340758E-8</v>
      </c>
      <c r="DN384" s="36"/>
      <c r="DO384" s="36"/>
      <c r="DP384" s="36"/>
      <c r="DV384" s="36"/>
      <c r="DW384" s="36"/>
      <c r="DX384" s="36"/>
      <c r="ED384" s="36"/>
      <c r="EE384" s="36"/>
      <c r="EF384" s="36"/>
      <c r="EL384" s="36"/>
      <c r="EM384" s="36"/>
      <c r="EN384" s="36"/>
      <c r="ET384" s="36"/>
      <c r="EU384" s="36"/>
      <c r="EV384" s="36"/>
    </row>
    <row r="385" spans="14:152" s="30" customFormat="1" ht="12.75">
      <c r="N385" s="36">
        <v>9.2699999999999996E-9</v>
      </c>
      <c r="O385" s="36">
        <v>6.1089311763699996</v>
      </c>
      <c r="P385" s="36">
        <v>514.71311156759998</v>
      </c>
      <c r="Q385" s="30">
        <f t="shared" ref="Q385:Q448" si="244">N385*COS(O385+P385*$C$22)</f>
        <v>-9.2103820257675285E-9</v>
      </c>
      <c r="R385" s="30">
        <f t="shared" ref="R385:R448" si="245">N385*COS(O385+P385*$C$43)</f>
        <v>-9.2104222704366642E-9</v>
      </c>
      <c r="S385" s="30">
        <f t="shared" ref="S385:S448" si="246">N385*COS(O385+P385*$C$64)</f>
        <v>-9.210422270716511E-9</v>
      </c>
      <c r="T385" s="30">
        <f t="shared" ref="T385:T448" si="247">N385*COS(O385+P385*$C$85)</f>
        <v>-9.2104222707165126E-9</v>
      </c>
      <c r="V385" s="36"/>
      <c r="W385" s="36"/>
      <c r="X385" s="36"/>
      <c r="AD385" s="36"/>
      <c r="AE385" s="36"/>
      <c r="AF385" s="36"/>
      <c r="AL385" s="36"/>
      <c r="AM385" s="36"/>
      <c r="AN385" s="36"/>
      <c r="AT385" s="36"/>
      <c r="AU385" s="36"/>
      <c r="AV385" s="36"/>
      <c r="BB385" s="36"/>
      <c r="BC385" s="36"/>
      <c r="BD385" s="36"/>
      <c r="BJ385" s="36"/>
      <c r="BK385" s="36"/>
      <c r="BL385" s="36"/>
      <c r="BR385" s="36"/>
      <c r="BS385" s="36"/>
      <c r="BT385" s="36"/>
      <c r="BZ385" s="36"/>
      <c r="CA385" s="36"/>
      <c r="CB385" s="36"/>
      <c r="CH385" s="36"/>
      <c r="CI385" s="36"/>
      <c r="CJ385" s="36"/>
      <c r="CP385" s="36"/>
      <c r="CQ385" s="36"/>
      <c r="CR385" s="36"/>
      <c r="CX385" s="36"/>
      <c r="CY385" s="36"/>
      <c r="CZ385" s="36"/>
      <c r="DF385" s="36">
        <v>2.2040000000000001E-8</v>
      </c>
      <c r="DG385" s="36">
        <v>6.1537669850999999</v>
      </c>
      <c r="DH385" s="36">
        <v>563.6312150384</v>
      </c>
      <c r="DI385" s="30">
        <f t="shared" ref="DI385:DI448" si="248">DF385*COS(DG385+DH385*$C$22)</f>
        <v>-2.1899633835174284E-8</v>
      </c>
      <c r="DJ385" s="30">
        <f t="shared" ref="DJ385:DJ448" si="249">DF385*COS(DG385+DH385*$C$43)</f>
        <v>-2.189952952972568E-8</v>
      </c>
      <c r="DK385" s="30">
        <f t="shared" ref="DK385:DK448" si="250">DF385*COS(DG385+DH385*$C$64)</f>
        <v>-2.1899529529000123E-8</v>
      </c>
      <c r="DL385" s="30">
        <f t="shared" ref="DL385:DL448" si="251">DF385*COS(DG385+DH385*$C$85)</f>
        <v>-2.189952952900012E-8</v>
      </c>
      <c r="DN385" s="36"/>
      <c r="DO385" s="36"/>
      <c r="DP385" s="36"/>
      <c r="DV385" s="36"/>
      <c r="DW385" s="36"/>
      <c r="DX385" s="36"/>
      <c r="ED385" s="36"/>
      <c r="EE385" s="36"/>
      <c r="EF385" s="36"/>
      <c r="EL385" s="36"/>
      <c r="EM385" s="36"/>
      <c r="EN385" s="36"/>
      <c r="ET385" s="36"/>
      <c r="EU385" s="36"/>
      <c r="EV385" s="36"/>
    </row>
    <row r="386" spans="14:152" s="30" customFormat="1" ht="12.75">
      <c r="N386" s="36">
        <v>9.1399999999999995E-9</v>
      </c>
      <c r="O386" s="36">
        <v>6.1765604437599997</v>
      </c>
      <c r="P386" s="36">
        <v>952.35700270749999</v>
      </c>
      <c r="Q386" s="30">
        <f t="shared" si="244"/>
        <v>5.7090550708940316E-9</v>
      </c>
      <c r="R386" s="30">
        <f t="shared" si="245"/>
        <v>5.7095614967396721E-9</v>
      </c>
      <c r="S386" s="30">
        <f t="shared" si="246"/>
        <v>5.7095615002616525E-9</v>
      </c>
      <c r="T386" s="30">
        <f t="shared" si="247"/>
        <v>5.7095615002616856E-9</v>
      </c>
      <c r="V386" s="36"/>
      <c r="W386" s="36"/>
      <c r="X386" s="36"/>
      <c r="AD386" s="36"/>
      <c r="AE386" s="36"/>
      <c r="AF386" s="36"/>
      <c r="AL386" s="36"/>
      <c r="AM386" s="36"/>
      <c r="AN386" s="36"/>
      <c r="AT386" s="36"/>
      <c r="AU386" s="36"/>
      <c r="AV386" s="36"/>
      <c r="BB386" s="36"/>
      <c r="BC386" s="36"/>
      <c r="BD386" s="36"/>
      <c r="BJ386" s="36"/>
      <c r="BK386" s="36"/>
      <c r="BL386" s="36"/>
      <c r="BR386" s="36"/>
      <c r="BS386" s="36"/>
      <c r="BT386" s="36"/>
      <c r="BZ386" s="36"/>
      <c r="CA386" s="36"/>
      <c r="CB386" s="36"/>
      <c r="CH386" s="36"/>
      <c r="CI386" s="36"/>
      <c r="CJ386" s="36"/>
      <c r="CP386" s="36"/>
      <c r="CQ386" s="36"/>
      <c r="CR386" s="36"/>
      <c r="CX386" s="36"/>
      <c r="CY386" s="36"/>
      <c r="CZ386" s="36"/>
      <c r="DF386" s="36">
        <v>1.6919999999999999E-8</v>
      </c>
      <c r="DG386" s="36">
        <v>4.1914261280299998</v>
      </c>
      <c r="DH386" s="36">
        <v>106.2741679563</v>
      </c>
      <c r="DI386" s="30">
        <f t="shared" si="248"/>
        <v>-1.5156784355461114E-8</v>
      </c>
      <c r="DJ386" s="30">
        <f t="shared" si="249"/>
        <v>-1.5156843900351462E-8</v>
      </c>
      <c r="DK386" s="30">
        <f t="shared" si="250"/>
        <v>-1.5156843900765578E-8</v>
      </c>
      <c r="DL386" s="30">
        <f t="shared" si="251"/>
        <v>-1.5156843900765585E-8</v>
      </c>
      <c r="DN386" s="36"/>
      <c r="DO386" s="36"/>
      <c r="DP386" s="36"/>
      <c r="DV386" s="36"/>
      <c r="DW386" s="36"/>
      <c r="DX386" s="36"/>
      <c r="ED386" s="36"/>
      <c r="EE386" s="36"/>
      <c r="EF386" s="36"/>
      <c r="EL386" s="36"/>
      <c r="EM386" s="36"/>
      <c r="EN386" s="36"/>
      <c r="ET386" s="36"/>
      <c r="EU386" s="36"/>
      <c r="EV386" s="36"/>
    </row>
    <row r="387" spans="14:152" s="30" customFormat="1" ht="12.75">
      <c r="N387" s="36">
        <v>8.9299999999999996E-9</v>
      </c>
      <c r="O387" s="36">
        <v>4.2744874805500004</v>
      </c>
      <c r="P387" s="36">
        <v>0.63313944639999997</v>
      </c>
      <c r="Q387" s="30">
        <f t="shared" si="244"/>
        <v>-3.8150436867539371E-9</v>
      </c>
      <c r="R387" s="30">
        <f t="shared" si="245"/>
        <v>-3.8150440676119703E-9</v>
      </c>
      <c r="S387" s="30">
        <f t="shared" si="246"/>
        <v>-3.8150440676146173E-9</v>
      </c>
      <c r="T387" s="30">
        <f t="shared" si="247"/>
        <v>-3.8150440676146173E-9</v>
      </c>
      <c r="V387" s="36"/>
      <c r="W387" s="36"/>
      <c r="X387" s="36"/>
      <c r="AD387" s="36"/>
      <c r="AE387" s="36"/>
      <c r="AF387" s="36"/>
      <c r="AL387" s="36"/>
      <c r="AM387" s="36"/>
      <c r="AN387" s="36"/>
      <c r="AT387" s="36"/>
      <c r="AU387" s="36"/>
      <c r="AV387" s="36"/>
      <c r="BB387" s="36"/>
      <c r="BC387" s="36"/>
      <c r="BD387" s="36"/>
      <c r="BJ387" s="36"/>
      <c r="BK387" s="36"/>
      <c r="BL387" s="36"/>
      <c r="BR387" s="36"/>
      <c r="BS387" s="36"/>
      <c r="BT387" s="36"/>
      <c r="BZ387" s="36"/>
      <c r="CA387" s="36"/>
      <c r="CB387" s="36"/>
      <c r="CH387" s="36"/>
      <c r="CI387" s="36"/>
      <c r="CJ387" s="36"/>
      <c r="CP387" s="36"/>
      <c r="CQ387" s="36"/>
      <c r="CR387" s="36"/>
      <c r="CX387" s="36"/>
      <c r="CY387" s="36"/>
      <c r="CZ387" s="36"/>
      <c r="DF387" s="36">
        <v>1.906E-8</v>
      </c>
      <c r="DG387" s="36">
        <v>5.5841739505100003</v>
      </c>
      <c r="DH387" s="36">
        <v>32.243328914400003</v>
      </c>
      <c r="DI387" s="30">
        <f t="shared" si="248"/>
        <v>1.2176582879700619E-8</v>
      </c>
      <c r="DJ387" s="30">
        <f t="shared" si="249"/>
        <v>1.2176547655087354E-8</v>
      </c>
      <c r="DK387" s="30">
        <f t="shared" si="250"/>
        <v>1.2176547654842378E-8</v>
      </c>
      <c r="DL387" s="30">
        <f t="shared" si="251"/>
        <v>1.2176547654842378E-8</v>
      </c>
      <c r="DN387" s="36"/>
      <c r="DO387" s="36"/>
      <c r="DP387" s="36"/>
      <c r="DV387" s="36"/>
      <c r="DW387" s="36"/>
      <c r="DX387" s="36"/>
      <c r="ED387" s="36"/>
      <c r="EE387" s="36"/>
      <c r="EF387" s="36"/>
      <c r="EL387" s="36"/>
      <c r="EM387" s="36"/>
      <c r="EN387" s="36"/>
      <c r="ET387" s="36"/>
      <c r="EU387" s="36"/>
      <c r="EV387" s="36"/>
    </row>
    <row r="388" spans="14:152" s="30" customFormat="1" ht="12.75">
      <c r="N388" s="36">
        <v>1.0449999999999999E-8</v>
      </c>
      <c r="O388" s="36">
        <v>1.64682770236</v>
      </c>
      <c r="P388" s="36">
        <v>565.11568774670002</v>
      </c>
      <c r="Q388" s="30">
        <f t="shared" si="244"/>
        <v>8.7987999844924818E-10</v>
      </c>
      <c r="R388" s="30">
        <f t="shared" si="245"/>
        <v>8.7944158728332314E-10</v>
      </c>
      <c r="S388" s="30">
        <f t="shared" si="246"/>
        <v>8.7944158423426024E-10</v>
      </c>
      <c r="T388" s="30">
        <f t="shared" si="247"/>
        <v>8.7944158423423718E-10</v>
      </c>
      <c r="V388" s="36"/>
      <c r="W388" s="36"/>
      <c r="X388" s="36"/>
      <c r="AD388" s="36"/>
      <c r="AE388" s="36"/>
      <c r="AF388" s="36"/>
      <c r="AL388" s="36"/>
      <c r="AM388" s="36"/>
      <c r="AN388" s="36"/>
      <c r="AT388" s="36"/>
      <c r="AU388" s="36"/>
      <c r="AV388" s="36"/>
      <c r="BB388" s="36"/>
      <c r="BC388" s="36"/>
      <c r="BD388" s="36"/>
      <c r="BJ388" s="36"/>
      <c r="BK388" s="36"/>
      <c r="BL388" s="36"/>
      <c r="BR388" s="36"/>
      <c r="BS388" s="36"/>
      <c r="BT388" s="36"/>
      <c r="BZ388" s="36"/>
      <c r="CA388" s="36"/>
      <c r="CB388" s="36"/>
      <c r="CH388" s="36"/>
      <c r="CI388" s="36"/>
      <c r="CJ388" s="36"/>
      <c r="CP388" s="36"/>
      <c r="CQ388" s="36"/>
      <c r="CR388" s="36"/>
      <c r="CX388" s="36"/>
      <c r="CY388" s="36"/>
      <c r="CZ388" s="36"/>
      <c r="DF388" s="36">
        <v>2.206E-8</v>
      </c>
      <c r="DG388" s="36">
        <v>1.75883974012</v>
      </c>
      <c r="DH388" s="36">
        <v>1151.4290041439001</v>
      </c>
      <c r="DI388" s="30">
        <f t="shared" si="248"/>
        <v>-1.9178230901793752E-9</v>
      </c>
      <c r="DJ388" s="30">
        <f t="shared" si="249"/>
        <v>-1.9159378399909595E-9</v>
      </c>
      <c r="DK388" s="30">
        <f t="shared" si="250"/>
        <v>-1.9159378268793999E-9</v>
      </c>
      <c r="DL388" s="30">
        <f t="shared" si="251"/>
        <v>-1.9159378268792832E-9</v>
      </c>
      <c r="DN388" s="36"/>
      <c r="DO388" s="36"/>
      <c r="DP388" s="36"/>
      <c r="DV388" s="36"/>
      <c r="DW388" s="36"/>
      <c r="DX388" s="36"/>
      <c r="ED388" s="36"/>
      <c r="EE388" s="36"/>
      <c r="EF388" s="36"/>
      <c r="EL388" s="36"/>
      <c r="EM388" s="36"/>
      <c r="EN388" s="36"/>
      <c r="ET388" s="36"/>
      <c r="EU388" s="36"/>
      <c r="EV388" s="36"/>
    </row>
    <row r="389" spans="14:152" s="30" customFormat="1" ht="12.75">
      <c r="N389" s="36">
        <v>9.0300000000000005E-9</v>
      </c>
      <c r="O389" s="36">
        <v>1.9425015664</v>
      </c>
      <c r="P389" s="36">
        <v>3796.7024358792</v>
      </c>
      <c r="Q389" s="30">
        <f t="shared" si="244"/>
        <v>8.7287346271686907E-9</v>
      </c>
      <c r="R389" s="30">
        <f t="shared" si="245"/>
        <v>8.7280800045164288E-9</v>
      </c>
      <c r="S389" s="30">
        <f t="shared" si="246"/>
        <v>8.7280799999612428E-9</v>
      </c>
      <c r="T389" s="30">
        <f t="shared" si="247"/>
        <v>8.7280799999612014E-9</v>
      </c>
      <c r="V389" s="36"/>
      <c r="W389" s="36"/>
      <c r="X389" s="36"/>
      <c r="AD389" s="36"/>
      <c r="AE389" s="36"/>
      <c r="AF389" s="36"/>
      <c r="AL389" s="36"/>
      <c r="AM389" s="36"/>
      <c r="AN389" s="36"/>
      <c r="AT389" s="36"/>
      <c r="AU389" s="36"/>
      <c r="AV389" s="36"/>
      <c r="BB389" s="36"/>
      <c r="BC389" s="36"/>
      <c r="BD389" s="36"/>
      <c r="BJ389" s="36"/>
      <c r="BK389" s="36"/>
      <c r="BL389" s="36"/>
      <c r="BR389" s="36"/>
      <c r="BS389" s="36"/>
      <c r="BT389" s="36"/>
      <c r="BZ389" s="36"/>
      <c r="CA389" s="36"/>
      <c r="CB389" s="36"/>
      <c r="CH389" s="36"/>
      <c r="CI389" s="36"/>
      <c r="CJ389" s="36"/>
      <c r="CP389" s="36"/>
      <c r="CQ389" s="36"/>
      <c r="CR389" s="36"/>
      <c r="CX389" s="36"/>
      <c r="CY389" s="36"/>
      <c r="CZ389" s="36"/>
      <c r="DF389" s="36">
        <v>1.5519999999999999E-8</v>
      </c>
      <c r="DG389" s="36">
        <v>3.0426236018599999</v>
      </c>
      <c r="DH389" s="36">
        <v>385.54439393140001</v>
      </c>
      <c r="DI389" s="30">
        <f t="shared" si="248"/>
        <v>9.5871567502419003E-9</v>
      </c>
      <c r="DJ389" s="30">
        <f t="shared" si="249"/>
        <v>9.5875073178785855E-9</v>
      </c>
      <c r="DK389" s="30">
        <f t="shared" si="250"/>
        <v>9.5875073203166805E-9</v>
      </c>
      <c r="DL389" s="30">
        <f t="shared" si="251"/>
        <v>9.587507320316702E-9</v>
      </c>
      <c r="DN389" s="36"/>
      <c r="DO389" s="36"/>
      <c r="DP389" s="36"/>
      <c r="DV389" s="36"/>
      <c r="DW389" s="36"/>
      <c r="DX389" s="36"/>
      <c r="ED389" s="36"/>
      <c r="EE389" s="36"/>
      <c r="EF389" s="36"/>
      <c r="EL389" s="36"/>
      <c r="EM389" s="36"/>
      <c r="EN389" s="36"/>
      <c r="ET389" s="36"/>
      <c r="EU389" s="36"/>
      <c r="EV389" s="36"/>
    </row>
    <row r="390" spans="14:152" s="30" customFormat="1" ht="12.75">
      <c r="N390" s="36">
        <v>1.1620000000000001E-8</v>
      </c>
      <c r="O390" s="36">
        <v>5.5122966847899999</v>
      </c>
      <c r="P390" s="36">
        <v>2.9689454166</v>
      </c>
      <c r="Q390" s="30">
        <f t="shared" si="244"/>
        <v>8.2005264410143706E-9</v>
      </c>
      <c r="R390" s="30">
        <f t="shared" si="245"/>
        <v>8.2005246200074186E-9</v>
      </c>
      <c r="S390" s="30">
        <f t="shared" si="246"/>
        <v>8.2005246199947545E-9</v>
      </c>
      <c r="T390" s="30">
        <f t="shared" si="247"/>
        <v>8.2005246199947545E-9</v>
      </c>
      <c r="V390" s="36"/>
      <c r="W390" s="36"/>
      <c r="X390" s="36"/>
      <c r="AD390" s="36"/>
      <c r="AE390" s="36"/>
      <c r="AF390" s="36"/>
      <c r="AL390" s="36"/>
      <c r="AM390" s="36"/>
      <c r="AN390" s="36"/>
      <c r="AT390" s="36"/>
      <c r="AU390" s="36"/>
      <c r="AV390" s="36"/>
      <c r="BB390" s="36"/>
      <c r="BC390" s="36"/>
      <c r="BD390" s="36"/>
      <c r="BJ390" s="36"/>
      <c r="BK390" s="36"/>
      <c r="BL390" s="36"/>
      <c r="BR390" s="36"/>
      <c r="BS390" s="36"/>
      <c r="BT390" s="36"/>
      <c r="BZ390" s="36"/>
      <c r="CA390" s="36"/>
      <c r="CB390" s="36"/>
      <c r="CH390" s="36"/>
      <c r="CI390" s="36"/>
      <c r="CJ390" s="36"/>
      <c r="CP390" s="36"/>
      <c r="CQ390" s="36"/>
      <c r="CR390" s="36"/>
      <c r="CX390" s="36"/>
      <c r="CY390" s="36"/>
      <c r="CZ390" s="36"/>
      <c r="DF390" s="36">
        <v>1.508E-8</v>
      </c>
      <c r="DG390" s="36">
        <v>0.42002830727000001</v>
      </c>
      <c r="DH390" s="36">
        <v>313.21047591889999</v>
      </c>
      <c r="DI390" s="30">
        <f t="shared" si="248"/>
        <v>3.7922774391126025E-9</v>
      </c>
      <c r="DJ390" s="30">
        <f t="shared" si="249"/>
        <v>3.7919368544871172E-9</v>
      </c>
      <c r="DK390" s="30">
        <f t="shared" si="250"/>
        <v>3.791936852118416E-9</v>
      </c>
      <c r="DL390" s="30">
        <f t="shared" si="251"/>
        <v>3.791936852118397E-9</v>
      </c>
      <c r="DN390" s="36"/>
      <c r="DO390" s="36"/>
      <c r="DP390" s="36"/>
      <c r="DV390" s="36"/>
      <c r="DW390" s="36"/>
      <c r="DX390" s="36"/>
      <c r="ED390" s="36"/>
      <c r="EE390" s="36"/>
      <c r="EF390" s="36"/>
      <c r="EL390" s="36"/>
      <c r="EM390" s="36"/>
      <c r="EN390" s="36"/>
      <c r="ET390" s="36"/>
      <c r="EU390" s="36"/>
      <c r="EV390" s="36"/>
    </row>
    <row r="391" spans="14:152" s="30" customFormat="1" ht="12.75">
      <c r="N391" s="36">
        <v>9.0099999999999993E-9</v>
      </c>
      <c r="O391" s="36">
        <v>3.0356811211200001</v>
      </c>
      <c r="P391" s="36">
        <v>460.53844081979997</v>
      </c>
      <c r="Q391" s="30">
        <f t="shared" si="244"/>
        <v>7.9826844569543148E-9</v>
      </c>
      <c r="R391" s="30">
        <f t="shared" si="245"/>
        <v>7.9828278099261946E-9</v>
      </c>
      <c r="S391" s="30">
        <f t="shared" si="246"/>
        <v>7.9828278109231524E-9</v>
      </c>
      <c r="T391" s="30">
        <f t="shared" si="247"/>
        <v>7.9828278109231606E-9</v>
      </c>
      <c r="V391" s="36"/>
      <c r="W391" s="36"/>
      <c r="X391" s="36"/>
      <c r="AD391" s="36"/>
      <c r="AE391" s="36"/>
      <c r="AF391" s="36"/>
      <c r="AL391" s="36"/>
      <c r="AM391" s="36"/>
      <c r="AN391" s="36"/>
      <c r="AT391" s="36"/>
      <c r="AU391" s="36"/>
      <c r="AV391" s="36"/>
      <c r="BB391" s="36"/>
      <c r="BC391" s="36"/>
      <c r="BD391" s="36"/>
      <c r="BJ391" s="36"/>
      <c r="BK391" s="36"/>
      <c r="BL391" s="36"/>
      <c r="BR391" s="36"/>
      <c r="BS391" s="36"/>
      <c r="BT391" s="36"/>
      <c r="BZ391" s="36"/>
      <c r="CA391" s="36"/>
      <c r="CB391" s="36"/>
      <c r="CH391" s="36"/>
      <c r="CI391" s="36"/>
      <c r="CJ391" s="36"/>
      <c r="CP391" s="36"/>
      <c r="CQ391" s="36"/>
      <c r="CR391" s="36"/>
      <c r="CX391" s="36"/>
      <c r="CY391" s="36"/>
      <c r="CZ391" s="36"/>
      <c r="DF391" s="36">
        <v>1.494E-8</v>
      </c>
      <c r="DG391" s="36">
        <v>1.43672345922</v>
      </c>
      <c r="DH391" s="36">
        <v>2840.4132799086001</v>
      </c>
      <c r="DI391" s="30">
        <f t="shared" si="248"/>
        <v>-2.6010042919107706E-9</v>
      </c>
      <c r="DJ391" s="30">
        <f t="shared" si="249"/>
        <v>-2.6041175323629083E-9</v>
      </c>
      <c r="DK391" s="30">
        <f t="shared" si="250"/>
        <v>-2.6041175540144224E-9</v>
      </c>
      <c r="DL391" s="30">
        <f t="shared" si="251"/>
        <v>-2.6041175540146052E-9</v>
      </c>
      <c r="DN391" s="36"/>
      <c r="DO391" s="36"/>
      <c r="DP391" s="36"/>
      <c r="DV391" s="36"/>
      <c r="DW391" s="36"/>
      <c r="DX391" s="36"/>
      <c r="ED391" s="36"/>
      <c r="EE391" s="36"/>
      <c r="EF391" s="36"/>
      <c r="EL391" s="36"/>
      <c r="EM391" s="36"/>
      <c r="EN391" s="36"/>
      <c r="ET391" s="36"/>
      <c r="EU391" s="36"/>
      <c r="EV391" s="36"/>
    </row>
    <row r="392" spans="14:152" s="30" customFormat="1" ht="12.75">
      <c r="N392" s="36">
        <v>9.0300000000000005E-9</v>
      </c>
      <c r="O392" s="36">
        <v>2.2401282239300002</v>
      </c>
      <c r="P392" s="36">
        <v>523.54062594029995</v>
      </c>
      <c r="Q392" s="30">
        <f t="shared" si="244"/>
        <v>7.1187610721124186E-9</v>
      </c>
      <c r="R392" s="30">
        <f t="shared" si="245"/>
        <v>7.1185443713394452E-9</v>
      </c>
      <c r="S392" s="30">
        <f t="shared" si="246"/>
        <v>7.1185443698322973E-9</v>
      </c>
      <c r="T392" s="30">
        <f t="shared" si="247"/>
        <v>7.1185443698322849E-9</v>
      </c>
      <c r="V392" s="36"/>
      <c r="W392" s="36"/>
      <c r="X392" s="36"/>
      <c r="AD392" s="36"/>
      <c r="AE392" s="36"/>
      <c r="AF392" s="36"/>
      <c r="AL392" s="36"/>
      <c r="AM392" s="36"/>
      <c r="AN392" s="36"/>
      <c r="AT392" s="36"/>
      <c r="AU392" s="36"/>
      <c r="AV392" s="36"/>
      <c r="BB392" s="36"/>
      <c r="BC392" s="36"/>
      <c r="BD392" s="36"/>
      <c r="BJ392" s="36"/>
      <c r="BK392" s="36"/>
      <c r="BL392" s="36"/>
      <c r="BR392" s="36"/>
      <c r="BS392" s="36"/>
      <c r="BT392" s="36"/>
      <c r="BZ392" s="36"/>
      <c r="CA392" s="36"/>
      <c r="CB392" s="36"/>
      <c r="CH392" s="36"/>
      <c r="CI392" s="36"/>
      <c r="CJ392" s="36"/>
      <c r="CP392" s="36"/>
      <c r="CQ392" s="36"/>
      <c r="CR392" s="36"/>
      <c r="CX392" s="36"/>
      <c r="CY392" s="36"/>
      <c r="CZ392" s="36"/>
      <c r="DF392" s="36">
        <v>1.6779999999999999E-8</v>
      </c>
      <c r="DG392" s="36">
        <v>2.17255433434</v>
      </c>
      <c r="DH392" s="36">
        <v>306.83064210100002</v>
      </c>
      <c r="DI392" s="30">
        <f t="shared" si="248"/>
        <v>1.4950552029631448E-8</v>
      </c>
      <c r="DJ392" s="30">
        <f t="shared" si="249"/>
        <v>1.4950726194259791E-8</v>
      </c>
      <c r="DK392" s="30">
        <f t="shared" si="250"/>
        <v>1.4950726195471042E-8</v>
      </c>
      <c r="DL392" s="30">
        <f t="shared" si="251"/>
        <v>1.4950726195471052E-8</v>
      </c>
      <c r="DN392" s="36"/>
      <c r="DO392" s="36"/>
      <c r="DP392" s="36"/>
      <c r="DV392" s="36"/>
      <c r="DW392" s="36"/>
      <c r="DX392" s="36"/>
      <c r="ED392" s="36"/>
      <c r="EE392" s="36"/>
      <c r="EF392" s="36"/>
      <c r="EL392" s="36"/>
      <c r="EM392" s="36"/>
      <c r="EN392" s="36"/>
      <c r="ET392" s="36"/>
      <c r="EU392" s="36"/>
      <c r="EV392" s="36"/>
    </row>
    <row r="393" spans="14:152" s="30" customFormat="1" ht="12.75">
      <c r="N393" s="36">
        <v>1.0600000000000001E-8</v>
      </c>
      <c r="O393" s="36">
        <v>5.2802722446599999</v>
      </c>
      <c r="P393" s="36">
        <v>3171.0322435667999</v>
      </c>
      <c r="Q393" s="30">
        <f t="shared" si="244"/>
        <v>1.0231026078426169E-8</v>
      </c>
      <c r="R393" s="30">
        <f t="shared" si="245"/>
        <v>1.0231680769749867E-8</v>
      </c>
      <c r="S393" s="30">
        <f t="shared" si="246"/>
        <v>1.0231680774301122E-8</v>
      </c>
      <c r="T393" s="30">
        <f t="shared" si="247"/>
        <v>1.0231680774301162E-8</v>
      </c>
      <c r="V393" s="36"/>
      <c r="W393" s="36"/>
      <c r="X393" s="36"/>
      <c r="AD393" s="36"/>
      <c r="AE393" s="36"/>
      <c r="AF393" s="36"/>
      <c r="AL393" s="36"/>
      <c r="AM393" s="36"/>
      <c r="AN393" s="36"/>
      <c r="AT393" s="36"/>
      <c r="AU393" s="36"/>
      <c r="AV393" s="36"/>
      <c r="BB393" s="36"/>
      <c r="BC393" s="36"/>
      <c r="BD393" s="36"/>
      <c r="BJ393" s="36"/>
      <c r="BK393" s="36"/>
      <c r="BL393" s="36"/>
      <c r="BR393" s="36"/>
      <c r="BS393" s="36"/>
      <c r="BT393" s="36"/>
      <c r="BZ393" s="36"/>
      <c r="CA393" s="36"/>
      <c r="CB393" s="36"/>
      <c r="CH393" s="36"/>
      <c r="CI393" s="36"/>
      <c r="CJ393" s="36"/>
      <c r="CP393" s="36"/>
      <c r="CQ393" s="36"/>
      <c r="CR393" s="36"/>
      <c r="CX393" s="36"/>
      <c r="CY393" s="36"/>
      <c r="CZ393" s="36"/>
      <c r="DF393" s="36">
        <v>1.5110000000000001E-8</v>
      </c>
      <c r="DG393" s="36">
        <v>4.4437760868499998</v>
      </c>
      <c r="DH393" s="36">
        <v>395.10562148700001</v>
      </c>
      <c r="DI393" s="30">
        <f t="shared" si="248"/>
        <v>-9.5279173760886895E-9</v>
      </c>
      <c r="DJ393" s="30">
        <f t="shared" si="249"/>
        <v>-9.5275721602975643E-9</v>
      </c>
      <c r="DK393" s="30">
        <f t="shared" si="250"/>
        <v>-9.5275721578966329E-9</v>
      </c>
      <c r="DL393" s="30">
        <f t="shared" si="251"/>
        <v>-9.5275721578966113E-9</v>
      </c>
      <c r="DN393" s="36"/>
      <c r="DO393" s="36"/>
      <c r="DP393" s="36"/>
      <c r="DV393" s="36"/>
      <c r="DW393" s="36"/>
      <c r="DX393" s="36"/>
      <c r="ED393" s="36"/>
      <c r="EE393" s="36"/>
      <c r="EF393" s="36"/>
      <c r="EL393" s="36"/>
      <c r="EM393" s="36"/>
      <c r="EN393" s="36"/>
      <c r="ET393" s="36"/>
      <c r="EU393" s="36"/>
      <c r="EV393" s="36"/>
    </row>
    <row r="394" spans="14:152" s="30" customFormat="1" ht="12.75">
      <c r="N394" s="36">
        <v>1.064E-8</v>
      </c>
      <c r="O394" s="36">
        <v>0.99330150800999994</v>
      </c>
      <c r="P394" s="36">
        <v>320.32402291969998</v>
      </c>
      <c r="Q394" s="30">
        <f t="shared" si="244"/>
        <v>7.5434503455409726E-9</v>
      </c>
      <c r="R394" s="30">
        <f t="shared" si="245"/>
        <v>7.543271266807026E-9</v>
      </c>
      <c r="S394" s="30">
        <f t="shared" si="246"/>
        <v>7.543271265561555E-9</v>
      </c>
      <c r="T394" s="30">
        <f t="shared" si="247"/>
        <v>7.5432712655615451E-9</v>
      </c>
      <c r="V394" s="36"/>
      <c r="W394" s="36"/>
      <c r="X394" s="36"/>
      <c r="AD394" s="36"/>
      <c r="AE394" s="36"/>
      <c r="AF394" s="36"/>
      <c r="AL394" s="36"/>
      <c r="AM394" s="36"/>
      <c r="AN394" s="36"/>
      <c r="AT394" s="36"/>
      <c r="AU394" s="36"/>
      <c r="AV394" s="36"/>
      <c r="BB394" s="36"/>
      <c r="BC394" s="36"/>
      <c r="BD394" s="36"/>
      <c r="BJ394" s="36"/>
      <c r="BK394" s="36"/>
      <c r="BL394" s="36"/>
      <c r="BR394" s="36"/>
      <c r="BS394" s="36"/>
      <c r="BT394" s="36"/>
      <c r="BZ394" s="36"/>
      <c r="CA394" s="36"/>
      <c r="CB394" s="36"/>
      <c r="CH394" s="36"/>
      <c r="CI394" s="36"/>
      <c r="CJ394" s="36"/>
      <c r="CP394" s="36"/>
      <c r="CQ394" s="36"/>
      <c r="CR394" s="36"/>
      <c r="CX394" s="36"/>
      <c r="CY394" s="36"/>
      <c r="CZ394" s="36"/>
      <c r="DF394" s="36">
        <v>1.9580000000000001E-8</v>
      </c>
      <c r="DG394" s="36">
        <v>5.215107058E-2</v>
      </c>
      <c r="DH394" s="36">
        <v>761.74000862829996</v>
      </c>
      <c r="DI394" s="30">
        <f t="shared" si="248"/>
        <v>-1.0083856474421431E-8</v>
      </c>
      <c r="DJ394" s="30">
        <f t="shared" si="249"/>
        <v>-1.0082903955229585E-8</v>
      </c>
      <c r="DK394" s="30">
        <f t="shared" si="250"/>
        <v>-1.0082903948604907E-8</v>
      </c>
      <c r="DL394" s="30">
        <f t="shared" si="251"/>
        <v>-1.0082903948604846E-8</v>
      </c>
      <c r="DN394" s="36"/>
      <c r="DO394" s="36"/>
      <c r="DP394" s="36"/>
      <c r="DV394" s="36"/>
      <c r="DW394" s="36"/>
      <c r="DX394" s="36"/>
      <c r="ED394" s="36"/>
      <c r="EE394" s="36"/>
      <c r="EF394" s="36"/>
      <c r="EL394" s="36"/>
      <c r="EM394" s="36"/>
      <c r="EN394" s="36"/>
      <c r="ET394" s="36"/>
      <c r="EU394" s="36"/>
      <c r="EV394" s="36"/>
    </row>
    <row r="395" spans="14:152" s="30" customFormat="1" ht="12.75">
      <c r="N395" s="36">
        <v>9.6999999999999992E-9</v>
      </c>
      <c r="O395" s="36">
        <v>4.5660788843900004</v>
      </c>
      <c r="P395" s="36">
        <v>429.04587143079999</v>
      </c>
      <c r="Q395" s="30">
        <f t="shared" si="244"/>
        <v>-5.6076346681963082E-9</v>
      </c>
      <c r="R395" s="30">
        <f t="shared" si="245"/>
        <v>-5.6073816673279758E-9</v>
      </c>
      <c r="S395" s="30">
        <f t="shared" si="246"/>
        <v>-5.6073816655683905E-9</v>
      </c>
      <c r="T395" s="30">
        <f t="shared" si="247"/>
        <v>-5.6073816655683765E-9</v>
      </c>
      <c r="V395" s="36"/>
      <c r="W395" s="36"/>
      <c r="X395" s="36"/>
      <c r="AD395" s="36"/>
      <c r="AE395" s="36"/>
      <c r="AF395" s="36"/>
      <c r="AL395" s="36"/>
      <c r="AM395" s="36"/>
      <c r="AN395" s="36"/>
      <c r="AT395" s="36"/>
      <c r="AU395" s="36"/>
      <c r="AV395" s="36"/>
      <c r="BB395" s="36"/>
      <c r="BC395" s="36"/>
      <c r="BD395" s="36"/>
      <c r="BJ395" s="36"/>
      <c r="BK395" s="36"/>
      <c r="BL395" s="36"/>
      <c r="BR395" s="36"/>
      <c r="BS395" s="36"/>
      <c r="BT395" s="36"/>
      <c r="BZ395" s="36"/>
      <c r="CA395" s="36"/>
      <c r="CB395" s="36"/>
      <c r="CH395" s="36"/>
      <c r="CI395" s="36"/>
      <c r="CJ395" s="36"/>
      <c r="CP395" s="36"/>
      <c r="CQ395" s="36"/>
      <c r="CR395" s="36"/>
      <c r="CX395" s="36"/>
      <c r="CY395" s="36"/>
      <c r="CZ395" s="36"/>
      <c r="DF395" s="36">
        <v>1.7599999999999999E-8</v>
      </c>
      <c r="DG395" s="36">
        <v>1.27045286501</v>
      </c>
      <c r="DH395" s="36">
        <v>1173.5204046716999</v>
      </c>
      <c r="DI395" s="30">
        <f t="shared" si="248"/>
        <v>8.8034889828489955E-9</v>
      </c>
      <c r="DJ395" s="30">
        <f t="shared" si="249"/>
        <v>8.8048213922445624E-9</v>
      </c>
      <c r="DK395" s="30">
        <f t="shared" si="250"/>
        <v>8.8048214015109656E-9</v>
      </c>
      <c r="DL395" s="30">
        <f t="shared" si="251"/>
        <v>8.8048214015110334E-9</v>
      </c>
      <c r="DN395" s="36"/>
      <c r="DO395" s="36"/>
      <c r="DP395" s="36"/>
      <c r="DV395" s="36"/>
      <c r="DW395" s="36"/>
      <c r="DX395" s="36"/>
      <c r="ED395" s="36"/>
      <c r="EE395" s="36"/>
      <c r="EF395" s="36"/>
      <c r="EL395" s="36"/>
      <c r="EM395" s="36"/>
      <c r="EN395" s="36"/>
      <c r="ET395" s="36"/>
      <c r="EU395" s="36"/>
      <c r="EV395" s="36"/>
    </row>
    <row r="396" spans="14:152" s="30" customFormat="1" ht="12.75">
      <c r="N396" s="36">
        <v>1.071E-8</v>
      </c>
      <c r="O396" s="36">
        <v>4.3320309095700003</v>
      </c>
      <c r="P396" s="36">
        <v>610.69233878540001</v>
      </c>
      <c r="Q396" s="30">
        <f t="shared" si="244"/>
        <v>6.2645995568938423E-9</v>
      </c>
      <c r="R396" s="30">
        <f t="shared" si="245"/>
        <v>6.2649947803244149E-9</v>
      </c>
      <c r="S396" s="30">
        <f t="shared" si="246"/>
        <v>6.2649947830730666E-9</v>
      </c>
      <c r="T396" s="30">
        <f t="shared" si="247"/>
        <v>6.2649947830730898E-9</v>
      </c>
      <c r="V396" s="36"/>
      <c r="W396" s="36"/>
      <c r="X396" s="36"/>
      <c r="AD396" s="36"/>
      <c r="AE396" s="36"/>
      <c r="AF396" s="36"/>
      <c r="AL396" s="36"/>
      <c r="AM396" s="36"/>
      <c r="AN396" s="36"/>
      <c r="AT396" s="36"/>
      <c r="AU396" s="36"/>
      <c r="AV396" s="36"/>
      <c r="BB396" s="36"/>
      <c r="BC396" s="36"/>
      <c r="BD396" s="36"/>
      <c r="BJ396" s="36"/>
      <c r="BK396" s="36"/>
      <c r="BL396" s="36"/>
      <c r="BR396" s="36"/>
      <c r="BS396" s="36"/>
      <c r="BT396" s="36"/>
      <c r="BZ396" s="36"/>
      <c r="CA396" s="36"/>
      <c r="CB396" s="36"/>
      <c r="CH396" s="36"/>
      <c r="CI396" s="36"/>
      <c r="CJ396" s="36"/>
      <c r="CP396" s="36"/>
      <c r="CQ396" s="36"/>
      <c r="CR396" s="36"/>
      <c r="CX396" s="36"/>
      <c r="CY396" s="36"/>
      <c r="CZ396" s="36"/>
      <c r="DF396" s="36">
        <v>1.4629999999999999E-8</v>
      </c>
      <c r="DG396" s="36">
        <v>6.0781037310299997</v>
      </c>
      <c r="DH396" s="36">
        <v>0.96320784650000002</v>
      </c>
      <c r="DI396" s="30">
        <f t="shared" si="248"/>
        <v>1.4307303540563899E-8</v>
      </c>
      <c r="DJ396" s="30">
        <f t="shared" si="249"/>
        <v>1.4307303321274145E-8</v>
      </c>
      <c r="DK396" s="30">
        <f t="shared" si="250"/>
        <v>1.430730332127262E-8</v>
      </c>
      <c r="DL396" s="30">
        <f t="shared" si="251"/>
        <v>1.430730332127262E-8</v>
      </c>
      <c r="DN396" s="36"/>
      <c r="DO396" s="36"/>
      <c r="DP396" s="36"/>
      <c r="DV396" s="36"/>
      <c r="DW396" s="36"/>
      <c r="DX396" s="36"/>
      <c r="ED396" s="36"/>
      <c r="EE396" s="36"/>
      <c r="EF396" s="36"/>
      <c r="EL396" s="36"/>
      <c r="EM396" s="36"/>
      <c r="EN396" s="36"/>
      <c r="ET396" s="36"/>
      <c r="EU396" s="36"/>
      <c r="EV396" s="36"/>
    </row>
    <row r="397" spans="14:152" s="30" customFormat="1" ht="12.75">
      <c r="N397" s="36">
        <v>8.6499999999999997E-9</v>
      </c>
      <c r="O397" s="36">
        <v>0.21831429229999999</v>
      </c>
      <c r="P397" s="36">
        <v>1098.7388061044001</v>
      </c>
      <c r="Q397" s="30">
        <f t="shared" si="244"/>
        <v>7.9349486677053566E-9</v>
      </c>
      <c r="R397" s="30">
        <f t="shared" si="245"/>
        <v>7.9352305392938223E-9</v>
      </c>
      <c r="S397" s="30">
        <f t="shared" si="246"/>
        <v>7.9352305412539938E-9</v>
      </c>
      <c r="T397" s="30">
        <f t="shared" si="247"/>
        <v>7.935230541254012E-9</v>
      </c>
      <c r="V397" s="36"/>
      <c r="W397" s="36"/>
      <c r="X397" s="36"/>
      <c r="AD397" s="36"/>
      <c r="AE397" s="36"/>
      <c r="AF397" s="36"/>
      <c r="AL397" s="36"/>
      <c r="AM397" s="36"/>
      <c r="AN397" s="36"/>
      <c r="AT397" s="36"/>
      <c r="AU397" s="36"/>
      <c r="AV397" s="36"/>
      <c r="BB397" s="36"/>
      <c r="BC397" s="36"/>
      <c r="BD397" s="36"/>
      <c r="BJ397" s="36"/>
      <c r="BK397" s="36"/>
      <c r="BL397" s="36"/>
      <c r="BR397" s="36"/>
      <c r="BS397" s="36"/>
      <c r="BT397" s="36"/>
      <c r="BZ397" s="36"/>
      <c r="CA397" s="36"/>
      <c r="CB397" s="36"/>
      <c r="CH397" s="36"/>
      <c r="CI397" s="36"/>
      <c r="CJ397" s="36"/>
      <c r="CP397" s="36"/>
      <c r="CQ397" s="36"/>
      <c r="CR397" s="36"/>
      <c r="CX397" s="36"/>
      <c r="CY397" s="36"/>
      <c r="CZ397" s="36"/>
      <c r="DF397" s="36">
        <v>1.4979999999999999E-8</v>
      </c>
      <c r="DG397" s="36">
        <v>2.79408561759</v>
      </c>
      <c r="DH397" s="36">
        <v>277.0349937414</v>
      </c>
      <c r="DI397" s="30">
        <f t="shared" si="248"/>
        <v>4.6090131412405347E-9</v>
      </c>
      <c r="DJ397" s="30">
        <f t="shared" si="249"/>
        <v>4.6093073269862923E-9</v>
      </c>
      <c r="DK397" s="30">
        <f t="shared" si="250"/>
        <v>4.6093073290322847E-9</v>
      </c>
      <c r="DL397" s="30">
        <f t="shared" si="251"/>
        <v>4.6093073290323037E-9</v>
      </c>
      <c r="DN397" s="36"/>
      <c r="DO397" s="36"/>
      <c r="DP397" s="36"/>
      <c r="DV397" s="36"/>
      <c r="DW397" s="36"/>
      <c r="DX397" s="36"/>
      <c r="ED397" s="36"/>
      <c r="EE397" s="36"/>
      <c r="EF397" s="36"/>
      <c r="EL397" s="36"/>
      <c r="EM397" s="36"/>
      <c r="EN397" s="36"/>
      <c r="ET397" s="36"/>
      <c r="EU397" s="36"/>
      <c r="EV397" s="36"/>
    </row>
    <row r="398" spans="14:152" s="30" customFormat="1" ht="12.75">
      <c r="N398" s="36">
        <v>8.6499999999999997E-9</v>
      </c>
      <c r="O398" s="36">
        <v>2.8212374210800002</v>
      </c>
      <c r="P398" s="36">
        <v>1060.3451380357001</v>
      </c>
      <c r="Q398" s="30">
        <f t="shared" si="244"/>
        <v>-8.6197404460858636E-9</v>
      </c>
      <c r="R398" s="30">
        <f t="shared" si="245"/>
        <v>-8.6197975267402449E-9</v>
      </c>
      <c r="S398" s="30">
        <f t="shared" si="246"/>
        <v>-8.6197975271370418E-9</v>
      </c>
      <c r="T398" s="30">
        <f t="shared" si="247"/>
        <v>-8.6197975271370451E-9</v>
      </c>
      <c r="V398" s="36"/>
      <c r="W398" s="36"/>
      <c r="X398" s="36"/>
      <c r="AD398" s="36"/>
      <c r="AE398" s="36"/>
      <c r="AF398" s="36"/>
      <c r="AL398" s="36"/>
      <c r="AM398" s="36"/>
      <c r="AN398" s="36"/>
      <c r="AT398" s="36"/>
      <c r="AU398" s="36"/>
      <c r="AV398" s="36"/>
      <c r="BB398" s="36"/>
      <c r="BC398" s="36"/>
      <c r="BD398" s="36"/>
      <c r="BJ398" s="36"/>
      <c r="BK398" s="36"/>
      <c r="BL398" s="36"/>
      <c r="BR398" s="36"/>
      <c r="BS398" s="36"/>
      <c r="BT398" s="36"/>
      <c r="BZ398" s="36"/>
      <c r="CA398" s="36"/>
      <c r="CB398" s="36"/>
      <c r="CH398" s="36"/>
      <c r="CI398" s="36"/>
      <c r="CJ398" s="36"/>
      <c r="CP398" s="36"/>
      <c r="CQ398" s="36"/>
      <c r="CR398" s="36"/>
      <c r="CX398" s="36"/>
      <c r="CY398" s="36"/>
      <c r="CZ398" s="36"/>
      <c r="DF398" s="36">
        <v>1.6359999999999999E-8</v>
      </c>
      <c r="DG398" s="36">
        <v>0.2619935149</v>
      </c>
      <c r="DH398" s="36">
        <v>522.52923398400003</v>
      </c>
      <c r="DI398" s="30">
        <f t="shared" si="248"/>
        <v>-1.4306880731399732E-8</v>
      </c>
      <c r="DJ398" s="30">
        <f t="shared" si="249"/>
        <v>-1.4307189625324008E-8</v>
      </c>
      <c r="DK398" s="30">
        <f t="shared" si="250"/>
        <v>-1.4307189627472223E-8</v>
      </c>
      <c r="DL398" s="30">
        <f t="shared" si="251"/>
        <v>-1.4307189627472241E-8</v>
      </c>
      <c r="DN398" s="36"/>
      <c r="DO398" s="36"/>
      <c r="DP398" s="36"/>
      <c r="DV398" s="36"/>
      <c r="DW398" s="36"/>
      <c r="DX398" s="36"/>
      <c r="ED398" s="36"/>
      <c r="EE398" s="36"/>
      <c r="EF398" s="36"/>
      <c r="EL398" s="36"/>
      <c r="EM398" s="36"/>
      <c r="EN398" s="36"/>
      <c r="ET398" s="36"/>
      <c r="EU398" s="36"/>
      <c r="EV398" s="36"/>
    </row>
    <row r="399" spans="14:152" s="30" customFormat="1" ht="12.75">
      <c r="N399" s="36">
        <v>8.8200000000000006E-9</v>
      </c>
      <c r="O399" s="36">
        <v>4.8007682494799999</v>
      </c>
      <c r="P399" s="36">
        <v>384.05992122309999</v>
      </c>
      <c r="Q399" s="30">
        <f t="shared" si="244"/>
        <v>-7.8625428384996646E-9</v>
      </c>
      <c r="R399" s="30">
        <f t="shared" si="245"/>
        <v>-7.8624284785024565E-9</v>
      </c>
      <c r="S399" s="30">
        <f t="shared" si="246"/>
        <v>-7.8624284777070843E-9</v>
      </c>
      <c r="T399" s="30">
        <f t="shared" si="247"/>
        <v>-7.8624284777070793E-9</v>
      </c>
      <c r="V399" s="36"/>
      <c r="W399" s="36"/>
      <c r="X399" s="36"/>
      <c r="AD399" s="36"/>
      <c r="AE399" s="36"/>
      <c r="AF399" s="36"/>
      <c r="AL399" s="36"/>
      <c r="AM399" s="36"/>
      <c r="AN399" s="36"/>
      <c r="AT399" s="36"/>
      <c r="AU399" s="36"/>
      <c r="AV399" s="36"/>
      <c r="BB399" s="36"/>
      <c r="BC399" s="36"/>
      <c r="BD399" s="36"/>
      <c r="BJ399" s="36"/>
      <c r="BK399" s="36"/>
      <c r="BL399" s="36"/>
      <c r="BR399" s="36"/>
      <c r="BS399" s="36"/>
      <c r="BT399" s="36"/>
      <c r="BZ399" s="36"/>
      <c r="CA399" s="36"/>
      <c r="CB399" s="36"/>
      <c r="CH399" s="36"/>
      <c r="CI399" s="36"/>
      <c r="CJ399" s="36"/>
      <c r="CP399" s="36"/>
      <c r="CQ399" s="36"/>
      <c r="CR399" s="36"/>
      <c r="CX399" s="36"/>
      <c r="CY399" s="36"/>
      <c r="CZ399" s="36"/>
      <c r="DF399" s="36">
        <v>1.5069999999999999E-8</v>
      </c>
      <c r="DG399" s="36">
        <v>0.48961801592999998</v>
      </c>
      <c r="DH399" s="36">
        <v>4216.1870797543997</v>
      </c>
      <c r="DI399" s="30">
        <f t="shared" si="248"/>
        <v>-9.4125652206213199E-9</v>
      </c>
      <c r="DJ399" s="30">
        <f t="shared" si="249"/>
        <v>-9.4088679198859556E-9</v>
      </c>
      <c r="DK399" s="30">
        <f t="shared" si="250"/>
        <v>-9.408867894168778E-9</v>
      </c>
      <c r="DL399" s="30">
        <f t="shared" si="251"/>
        <v>-9.4088678941685696E-9</v>
      </c>
      <c r="DN399" s="36"/>
      <c r="DO399" s="36"/>
      <c r="DP399" s="36"/>
      <c r="DV399" s="36"/>
      <c r="DW399" s="36"/>
      <c r="DX399" s="36"/>
      <c r="ED399" s="36"/>
      <c r="EE399" s="36"/>
      <c r="EF399" s="36"/>
      <c r="EL399" s="36"/>
      <c r="EM399" s="36"/>
      <c r="EN399" s="36"/>
      <c r="ET399" s="36"/>
      <c r="EU399" s="36"/>
      <c r="EV399" s="36"/>
    </row>
    <row r="400" spans="14:152" s="30" customFormat="1" ht="12.75">
      <c r="N400" s="36">
        <v>9.5900000000000002E-9</v>
      </c>
      <c r="O400" s="36">
        <v>5.4546800581800001</v>
      </c>
      <c r="P400" s="36">
        <v>451.94042111070002</v>
      </c>
      <c r="Q400" s="30">
        <f t="shared" si="244"/>
        <v>-9.4124424501288745E-9</v>
      </c>
      <c r="R400" s="30">
        <f t="shared" si="245"/>
        <v>-9.4123805965178665E-9</v>
      </c>
      <c r="S400" s="30">
        <f t="shared" si="246"/>
        <v>-9.4123805960876498E-9</v>
      </c>
      <c r="T400" s="30">
        <f t="shared" si="247"/>
        <v>-9.4123805960876465E-9</v>
      </c>
      <c r="V400" s="36"/>
      <c r="W400" s="36"/>
      <c r="X400" s="36"/>
      <c r="AD400" s="36"/>
      <c r="AE400" s="36"/>
      <c r="AF400" s="36"/>
      <c r="AL400" s="36"/>
      <c r="AM400" s="36"/>
      <c r="AN400" s="36"/>
      <c r="AT400" s="36"/>
      <c r="AU400" s="36"/>
      <c r="AV400" s="36"/>
      <c r="BB400" s="36"/>
      <c r="BC400" s="36"/>
      <c r="BD400" s="36"/>
      <c r="BJ400" s="36"/>
      <c r="BK400" s="36"/>
      <c r="BL400" s="36"/>
      <c r="BR400" s="36"/>
      <c r="BS400" s="36"/>
      <c r="BT400" s="36"/>
      <c r="BZ400" s="36"/>
      <c r="CA400" s="36"/>
      <c r="CB400" s="36"/>
      <c r="CH400" s="36"/>
      <c r="CI400" s="36"/>
      <c r="CJ400" s="36"/>
      <c r="CP400" s="36"/>
      <c r="CQ400" s="36"/>
      <c r="CR400" s="36"/>
      <c r="CX400" s="36"/>
      <c r="CY400" s="36"/>
      <c r="CZ400" s="36"/>
      <c r="DF400" s="36">
        <v>1.5300000000000001E-8</v>
      </c>
      <c r="DG400" s="36">
        <v>3.4295382755000001</v>
      </c>
      <c r="DH400" s="36">
        <v>1159.2933106701</v>
      </c>
      <c r="DI400" s="30">
        <f t="shared" si="248"/>
        <v>-1.5143079375353834E-8</v>
      </c>
      <c r="DJ400" s="30">
        <f t="shared" si="249"/>
        <v>-1.5143268096165604E-8</v>
      </c>
      <c r="DK400" s="30">
        <f t="shared" si="250"/>
        <v>-1.5143268097477724E-8</v>
      </c>
      <c r="DL400" s="30">
        <f t="shared" si="251"/>
        <v>-1.5143268097477737E-8</v>
      </c>
      <c r="DN400" s="36"/>
      <c r="DO400" s="36"/>
      <c r="DP400" s="36"/>
      <c r="DV400" s="36"/>
      <c r="DW400" s="36"/>
      <c r="DX400" s="36"/>
      <c r="ED400" s="36"/>
      <c r="EE400" s="36"/>
      <c r="EF400" s="36"/>
      <c r="EL400" s="36"/>
      <c r="EM400" s="36"/>
      <c r="EN400" s="36"/>
      <c r="ET400" s="36"/>
      <c r="EU400" s="36"/>
      <c r="EV400" s="36"/>
    </row>
    <row r="401" spans="14:152" s="30" customFormat="1" ht="12.75">
      <c r="N401" s="36">
        <v>1.042E-8</v>
      </c>
      <c r="O401" s="36">
        <v>5.7927032514999999</v>
      </c>
      <c r="P401" s="36">
        <v>303.86169668439999</v>
      </c>
      <c r="Q401" s="30">
        <f t="shared" si="244"/>
        <v>-5.9219498127625851E-9</v>
      </c>
      <c r="R401" s="30">
        <f t="shared" si="245"/>
        <v>-5.9221439052704172E-9</v>
      </c>
      <c r="S401" s="30">
        <f t="shared" si="246"/>
        <v>-5.9221439066202751E-9</v>
      </c>
      <c r="T401" s="30">
        <f t="shared" si="247"/>
        <v>-5.92214390662029E-9</v>
      </c>
      <c r="V401" s="36"/>
      <c r="W401" s="36"/>
      <c r="X401" s="36"/>
      <c r="AD401" s="36"/>
      <c r="AE401" s="36"/>
      <c r="AF401" s="36"/>
      <c r="AL401" s="36"/>
      <c r="AM401" s="36"/>
      <c r="AN401" s="36"/>
      <c r="AT401" s="36"/>
      <c r="AU401" s="36"/>
      <c r="AV401" s="36"/>
      <c r="BB401" s="36"/>
      <c r="BC401" s="36"/>
      <c r="BD401" s="36"/>
      <c r="BJ401" s="36"/>
      <c r="BK401" s="36"/>
      <c r="BL401" s="36"/>
      <c r="BR401" s="36"/>
      <c r="BS401" s="36"/>
      <c r="BT401" s="36"/>
      <c r="BZ401" s="36"/>
      <c r="CA401" s="36"/>
      <c r="CB401" s="36"/>
      <c r="CH401" s="36"/>
      <c r="CI401" s="36"/>
      <c r="CJ401" s="36"/>
      <c r="CP401" s="36"/>
      <c r="CQ401" s="36"/>
      <c r="CR401" s="36"/>
      <c r="CX401" s="36"/>
      <c r="CY401" s="36"/>
      <c r="CZ401" s="36"/>
      <c r="DF401" s="36">
        <v>1.7439999999999999E-8</v>
      </c>
      <c r="DG401" s="36">
        <v>2.3963783726100001</v>
      </c>
      <c r="DH401" s="36">
        <v>203.00415469949999</v>
      </c>
      <c r="DI401" s="30">
        <f t="shared" si="248"/>
        <v>5.1536942568651122E-9</v>
      </c>
      <c r="DJ401" s="30">
        <f t="shared" si="249"/>
        <v>5.1539462451307033E-9</v>
      </c>
      <c r="DK401" s="30">
        <f t="shared" si="250"/>
        <v>5.1539462468832244E-9</v>
      </c>
      <c r="DL401" s="30">
        <f t="shared" si="251"/>
        <v>5.1539462468832393E-9</v>
      </c>
      <c r="DN401" s="36"/>
      <c r="DO401" s="36"/>
      <c r="DP401" s="36"/>
      <c r="DV401" s="36"/>
      <c r="DW401" s="36"/>
      <c r="DX401" s="36"/>
      <c r="ED401" s="36"/>
      <c r="EE401" s="36"/>
      <c r="EF401" s="36"/>
      <c r="EL401" s="36"/>
      <c r="EM401" s="36"/>
      <c r="EN401" s="36"/>
      <c r="ET401" s="36"/>
      <c r="EU401" s="36"/>
      <c r="EV401" s="36"/>
    </row>
    <row r="402" spans="14:152" s="30" customFormat="1" ht="12.75">
      <c r="N402" s="36">
        <v>7.8399999999999994E-9</v>
      </c>
      <c r="O402" s="36">
        <v>1.85150700827</v>
      </c>
      <c r="P402" s="36">
        <v>313.21047591889999</v>
      </c>
      <c r="Q402" s="30">
        <f t="shared" si="244"/>
        <v>7.7883152213580627E-9</v>
      </c>
      <c r="R402" s="30">
        <f t="shared" si="245"/>
        <v>7.7883361915256881E-9</v>
      </c>
      <c r="S402" s="30">
        <f t="shared" si="246"/>
        <v>7.7883361916715167E-9</v>
      </c>
      <c r="T402" s="30">
        <f t="shared" si="247"/>
        <v>7.7883361916715184E-9</v>
      </c>
      <c r="V402" s="36"/>
      <c r="W402" s="36"/>
      <c r="X402" s="36"/>
      <c r="AD402" s="36"/>
      <c r="AE402" s="36"/>
      <c r="AF402" s="36"/>
      <c r="AL402" s="36"/>
      <c r="AM402" s="36"/>
      <c r="AN402" s="36"/>
      <c r="AT402" s="36"/>
      <c r="AU402" s="36"/>
      <c r="AV402" s="36"/>
      <c r="BB402" s="36"/>
      <c r="BC402" s="36"/>
      <c r="BD402" s="36"/>
      <c r="BJ402" s="36"/>
      <c r="BK402" s="36"/>
      <c r="BL402" s="36"/>
      <c r="BR402" s="36"/>
      <c r="BS402" s="36"/>
      <c r="BT402" s="36"/>
      <c r="BZ402" s="36"/>
      <c r="CA402" s="36"/>
      <c r="CB402" s="36"/>
      <c r="CH402" s="36"/>
      <c r="CI402" s="36"/>
      <c r="CJ402" s="36"/>
      <c r="CP402" s="36"/>
      <c r="CQ402" s="36"/>
      <c r="CR402" s="36"/>
      <c r="CX402" s="36"/>
      <c r="CY402" s="36"/>
      <c r="CZ402" s="36"/>
      <c r="DF402" s="36">
        <v>1.569E-8</v>
      </c>
      <c r="DG402" s="36">
        <v>2.5571907062100001</v>
      </c>
      <c r="DH402" s="36">
        <v>4.1927856940000003</v>
      </c>
      <c r="DI402" s="30">
        <f t="shared" si="248"/>
        <v>-1.2881371933874152E-8</v>
      </c>
      <c r="DJ402" s="30">
        <f t="shared" si="249"/>
        <v>-1.2881369135617471E-8</v>
      </c>
      <c r="DK402" s="30">
        <f t="shared" si="250"/>
        <v>-1.288136913559801E-8</v>
      </c>
      <c r="DL402" s="30">
        <f t="shared" si="251"/>
        <v>-1.288136913559801E-8</v>
      </c>
      <c r="DN402" s="36"/>
      <c r="DO402" s="36"/>
      <c r="DP402" s="36"/>
      <c r="DV402" s="36"/>
      <c r="DW402" s="36"/>
      <c r="DX402" s="36"/>
      <c r="ED402" s="36"/>
      <c r="EE402" s="36"/>
      <c r="EF402" s="36"/>
      <c r="EL402" s="36"/>
      <c r="EM402" s="36"/>
      <c r="EN402" s="36"/>
      <c r="ET402" s="36"/>
      <c r="EU402" s="36"/>
      <c r="EV402" s="36"/>
    </row>
    <row r="403" spans="14:152" s="30" customFormat="1" ht="12.75">
      <c r="N403" s="36">
        <v>1.083E-8</v>
      </c>
      <c r="O403" s="36">
        <v>1.40526460812</v>
      </c>
      <c r="P403" s="36">
        <v>72.073285581600004</v>
      </c>
      <c r="Q403" s="30">
        <f t="shared" si="244"/>
        <v>5.7999006658865475E-9</v>
      </c>
      <c r="R403" s="30">
        <f t="shared" si="245"/>
        <v>5.7999497768906246E-9</v>
      </c>
      <c r="S403" s="30">
        <f t="shared" si="246"/>
        <v>5.7999497772321799E-9</v>
      </c>
      <c r="T403" s="30">
        <f t="shared" si="247"/>
        <v>5.7999497772321824E-9</v>
      </c>
      <c r="V403" s="36"/>
      <c r="W403" s="36"/>
      <c r="X403" s="36"/>
      <c r="AD403" s="36"/>
      <c r="AE403" s="36"/>
      <c r="AF403" s="36"/>
      <c r="AL403" s="36"/>
      <c r="AM403" s="36"/>
      <c r="AN403" s="36"/>
      <c r="AT403" s="36"/>
      <c r="AU403" s="36"/>
      <c r="AV403" s="36"/>
      <c r="BB403" s="36"/>
      <c r="BC403" s="36"/>
      <c r="BD403" s="36"/>
      <c r="BJ403" s="36"/>
      <c r="BK403" s="36"/>
      <c r="BL403" s="36"/>
      <c r="BR403" s="36"/>
      <c r="BS403" s="36"/>
      <c r="BT403" s="36"/>
      <c r="BZ403" s="36"/>
      <c r="CA403" s="36"/>
      <c r="CB403" s="36"/>
      <c r="CH403" s="36"/>
      <c r="CI403" s="36"/>
      <c r="CJ403" s="36"/>
      <c r="CP403" s="36"/>
      <c r="CQ403" s="36"/>
      <c r="CR403" s="36"/>
      <c r="CX403" s="36"/>
      <c r="CY403" s="36"/>
      <c r="CZ403" s="36"/>
      <c r="DF403" s="36">
        <v>1.576E-8</v>
      </c>
      <c r="DG403" s="36">
        <v>3.4503960710400001</v>
      </c>
      <c r="DH403" s="36">
        <v>1058.4187223427</v>
      </c>
      <c r="DI403" s="30">
        <f t="shared" si="248"/>
        <v>-1.1811921669176413E-8</v>
      </c>
      <c r="DJ403" s="30">
        <f t="shared" si="249"/>
        <v>-1.1812744359992683E-8</v>
      </c>
      <c r="DK403" s="30">
        <f t="shared" si="250"/>
        <v>-1.1812744365714064E-8</v>
      </c>
      <c r="DL403" s="30">
        <f t="shared" si="251"/>
        <v>-1.1812744365714111E-8</v>
      </c>
      <c r="DN403" s="36"/>
      <c r="DO403" s="36"/>
      <c r="DP403" s="36"/>
      <c r="DV403" s="36"/>
      <c r="DW403" s="36"/>
      <c r="DX403" s="36"/>
      <c r="ED403" s="36"/>
      <c r="EE403" s="36"/>
      <c r="EF403" s="36"/>
      <c r="EL403" s="36"/>
      <c r="EM403" s="36"/>
      <c r="EN403" s="36"/>
      <c r="ET403" s="36"/>
      <c r="EU403" s="36"/>
      <c r="EV403" s="36"/>
    </row>
    <row r="404" spans="14:152" s="30" customFormat="1" ht="12.75">
      <c r="N404" s="36">
        <v>7.8199999999999999E-9</v>
      </c>
      <c r="O404" s="36">
        <v>3.03559242565</v>
      </c>
      <c r="P404" s="36">
        <v>5.8415226135999996</v>
      </c>
      <c r="Q404" s="30">
        <f t="shared" si="244"/>
        <v>-7.745237033552901E-9</v>
      </c>
      <c r="R404" s="30">
        <f t="shared" si="245"/>
        <v>-7.7452365640697642E-9</v>
      </c>
      <c r="S404" s="30">
        <f t="shared" si="246"/>
        <v>-7.7452365640665001E-9</v>
      </c>
      <c r="T404" s="30">
        <f t="shared" si="247"/>
        <v>-7.7452365640665001E-9</v>
      </c>
      <c r="V404" s="36"/>
      <c r="W404" s="36"/>
      <c r="X404" s="36"/>
      <c r="AD404" s="36"/>
      <c r="AE404" s="36"/>
      <c r="AF404" s="36"/>
      <c r="AL404" s="36"/>
      <c r="AM404" s="36"/>
      <c r="AN404" s="36"/>
      <c r="AT404" s="36"/>
      <c r="AU404" s="36"/>
      <c r="AV404" s="36"/>
      <c r="BB404" s="36"/>
      <c r="BC404" s="36"/>
      <c r="BD404" s="36"/>
      <c r="BJ404" s="36"/>
      <c r="BK404" s="36"/>
      <c r="BL404" s="36"/>
      <c r="BR404" s="36"/>
      <c r="BS404" s="36"/>
      <c r="BT404" s="36"/>
      <c r="BZ404" s="36"/>
      <c r="CA404" s="36"/>
      <c r="CB404" s="36"/>
      <c r="CH404" s="36"/>
      <c r="CI404" s="36"/>
      <c r="CJ404" s="36"/>
      <c r="CP404" s="36"/>
      <c r="CQ404" s="36"/>
      <c r="CR404" s="36"/>
      <c r="CX404" s="36"/>
      <c r="CY404" s="36"/>
      <c r="CZ404" s="36"/>
      <c r="DF404" s="36">
        <v>1.466E-8</v>
      </c>
      <c r="DG404" s="36">
        <v>2.2442753993400002</v>
      </c>
      <c r="DH404" s="36">
        <v>1550.9398596460001</v>
      </c>
      <c r="DI404" s="30">
        <f t="shared" si="248"/>
        <v>1.4622187767041229E-8</v>
      </c>
      <c r="DJ404" s="30">
        <f t="shared" si="249"/>
        <v>1.462206608302517E-8</v>
      </c>
      <c r="DK404" s="30">
        <f t="shared" si="250"/>
        <v>1.4622066082178203E-8</v>
      </c>
      <c r="DL404" s="30">
        <f t="shared" si="251"/>
        <v>1.4622066082178197E-8</v>
      </c>
      <c r="DN404" s="36"/>
      <c r="DO404" s="36"/>
      <c r="DP404" s="36"/>
      <c r="DV404" s="36"/>
      <c r="DW404" s="36"/>
      <c r="DX404" s="36"/>
      <c r="ED404" s="36"/>
      <c r="EE404" s="36"/>
      <c r="EF404" s="36"/>
      <c r="EL404" s="36"/>
      <c r="EM404" s="36"/>
      <c r="EN404" s="36"/>
      <c r="ET404" s="36"/>
      <c r="EU404" s="36"/>
      <c r="EV404" s="36"/>
    </row>
    <row r="405" spans="14:152" s="30" customFormat="1" ht="12.75">
      <c r="N405" s="36">
        <v>8.5400000000000007E-9</v>
      </c>
      <c r="O405" s="36">
        <v>1.22236205478</v>
      </c>
      <c r="P405" s="36">
        <v>611.4430983108</v>
      </c>
      <c r="Q405" s="30">
        <f t="shared" si="244"/>
        <v>-4.8011095478922773E-9</v>
      </c>
      <c r="R405" s="30">
        <f t="shared" si="245"/>
        <v>-4.8014312758425157E-9</v>
      </c>
      <c r="S405" s="30">
        <f t="shared" si="246"/>
        <v>-4.8014312780800294E-9</v>
      </c>
      <c r="T405" s="30">
        <f t="shared" si="247"/>
        <v>-4.8014312780800476E-9</v>
      </c>
      <c r="V405" s="36"/>
      <c r="W405" s="36"/>
      <c r="X405" s="36"/>
      <c r="AD405" s="36"/>
      <c r="AE405" s="36"/>
      <c r="AF405" s="36"/>
      <c r="AL405" s="36"/>
      <c r="AM405" s="36"/>
      <c r="AN405" s="36"/>
      <c r="AT405" s="36"/>
      <c r="AU405" s="36"/>
      <c r="AV405" s="36"/>
      <c r="BB405" s="36"/>
      <c r="BC405" s="36"/>
      <c r="BD405" s="36"/>
      <c r="BJ405" s="36"/>
      <c r="BK405" s="36"/>
      <c r="BL405" s="36"/>
      <c r="BR405" s="36"/>
      <c r="BS405" s="36"/>
      <c r="BT405" s="36"/>
      <c r="BZ405" s="36"/>
      <c r="CA405" s="36"/>
      <c r="CB405" s="36"/>
      <c r="CH405" s="36"/>
      <c r="CI405" s="36"/>
      <c r="CJ405" s="36"/>
      <c r="CP405" s="36"/>
      <c r="CQ405" s="36"/>
      <c r="CR405" s="36"/>
      <c r="CX405" s="36"/>
      <c r="CY405" s="36"/>
      <c r="CZ405" s="36"/>
      <c r="DF405" s="36">
        <v>1.784E-8</v>
      </c>
      <c r="DG405" s="36">
        <v>2.3459135495300001</v>
      </c>
      <c r="DH405" s="36">
        <v>529.43033266370003</v>
      </c>
      <c r="DI405" s="30">
        <f t="shared" si="248"/>
        <v>1.4828431067322796E-8</v>
      </c>
      <c r="DJ405" s="30">
        <f t="shared" si="249"/>
        <v>1.4828039817376429E-8</v>
      </c>
      <c r="DK405" s="30">
        <f t="shared" si="250"/>
        <v>1.4828039814655291E-8</v>
      </c>
      <c r="DL405" s="30">
        <f t="shared" si="251"/>
        <v>1.4828039814655265E-8</v>
      </c>
      <c r="DN405" s="36"/>
      <c r="DO405" s="36"/>
      <c r="DP405" s="36"/>
      <c r="DV405" s="36"/>
      <c r="DW405" s="36"/>
      <c r="DX405" s="36"/>
      <c r="ED405" s="36"/>
      <c r="EE405" s="36"/>
      <c r="EF405" s="36"/>
      <c r="EL405" s="36"/>
      <c r="EM405" s="36"/>
      <c r="EN405" s="36"/>
      <c r="ET405" s="36"/>
      <c r="EU405" s="36"/>
      <c r="EV405" s="36"/>
    </row>
    <row r="406" spans="14:152" s="30" customFormat="1" ht="12.75">
      <c r="N406" s="36">
        <v>9.9599999999999995E-9</v>
      </c>
      <c r="O406" s="36">
        <v>2.2213979474299999</v>
      </c>
      <c r="P406" s="36">
        <v>1059.3337460794</v>
      </c>
      <c r="Q406" s="30">
        <f t="shared" si="244"/>
        <v>-8.6897980467723145E-9</v>
      </c>
      <c r="R406" s="30">
        <f t="shared" si="245"/>
        <v>-8.6894138895675027E-9</v>
      </c>
      <c r="S406" s="30">
        <f t="shared" si="246"/>
        <v>-8.6894138868955836E-9</v>
      </c>
      <c r="T406" s="30">
        <f t="shared" si="247"/>
        <v>-8.689413886895562E-9</v>
      </c>
      <c r="V406" s="36"/>
      <c r="W406" s="36"/>
      <c r="X406" s="36"/>
      <c r="AD406" s="36"/>
      <c r="AE406" s="36"/>
      <c r="AF406" s="36"/>
      <c r="AL406" s="36"/>
      <c r="AM406" s="36"/>
      <c r="AN406" s="36"/>
      <c r="AT406" s="36"/>
      <c r="AU406" s="36"/>
      <c r="AV406" s="36"/>
      <c r="BB406" s="36"/>
      <c r="BC406" s="36"/>
      <c r="BD406" s="36"/>
      <c r="BJ406" s="36"/>
      <c r="BK406" s="36"/>
      <c r="BL406" s="36"/>
      <c r="BR406" s="36"/>
      <c r="BS406" s="36"/>
      <c r="BT406" s="36"/>
      <c r="BZ406" s="36"/>
      <c r="CA406" s="36"/>
      <c r="CB406" s="36"/>
      <c r="CH406" s="36"/>
      <c r="CI406" s="36"/>
      <c r="CJ406" s="36"/>
      <c r="CP406" s="36"/>
      <c r="CQ406" s="36"/>
      <c r="CR406" s="36"/>
      <c r="CX406" s="36"/>
      <c r="CY406" s="36"/>
      <c r="CZ406" s="36"/>
      <c r="DF406" s="36">
        <v>1.939E-8</v>
      </c>
      <c r="DG406" s="36">
        <v>4.7368542860999998</v>
      </c>
      <c r="DH406" s="36">
        <v>3067.9394693482</v>
      </c>
      <c r="DI406" s="30">
        <f t="shared" si="248"/>
        <v>1.8564691812754717E-8</v>
      </c>
      <c r="DJ406" s="30">
        <f t="shared" si="249"/>
        <v>1.8565970590450603E-8</v>
      </c>
      <c r="DK406" s="30">
        <f t="shared" si="250"/>
        <v>1.8565970599340856E-8</v>
      </c>
      <c r="DL406" s="30">
        <f t="shared" si="251"/>
        <v>1.8565970599340915E-8</v>
      </c>
      <c r="DN406" s="36"/>
      <c r="DO406" s="36"/>
      <c r="DP406" s="36"/>
      <c r="DV406" s="36"/>
      <c r="DW406" s="36"/>
      <c r="DX406" s="36"/>
      <c r="ED406" s="36"/>
      <c r="EE406" s="36"/>
      <c r="EF406" s="36"/>
      <c r="EL406" s="36"/>
      <c r="EM406" s="36"/>
      <c r="EN406" s="36"/>
      <c r="ET406" s="36"/>
      <c r="EU406" s="36"/>
      <c r="EV406" s="36"/>
    </row>
    <row r="407" spans="14:152" s="30" customFormat="1" ht="12.75">
      <c r="N407" s="36">
        <v>7.1900000000000002E-9</v>
      </c>
      <c r="O407" s="36">
        <v>4.9255025216400004</v>
      </c>
      <c r="P407" s="36">
        <v>421.93232442999999</v>
      </c>
      <c r="Q407" s="30">
        <f t="shared" si="244"/>
        <v>-6.1087953726701242E-9</v>
      </c>
      <c r="R407" s="30">
        <f t="shared" si="245"/>
        <v>-6.1086761699904843E-9</v>
      </c>
      <c r="S407" s="30">
        <f t="shared" si="246"/>
        <v>-6.1086761691614342E-9</v>
      </c>
      <c r="T407" s="30">
        <f t="shared" si="247"/>
        <v>-6.1086761691614276E-9</v>
      </c>
      <c r="V407" s="36"/>
      <c r="W407" s="36"/>
      <c r="X407" s="36"/>
      <c r="AD407" s="36"/>
      <c r="AE407" s="36"/>
      <c r="AF407" s="36"/>
      <c r="AL407" s="36"/>
      <c r="AM407" s="36"/>
      <c r="AN407" s="36"/>
      <c r="AT407" s="36"/>
      <c r="AU407" s="36"/>
      <c r="AV407" s="36"/>
      <c r="BB407" s="36"/>
      <c r="BC407" s="36"/>
      <c r="BD407" s="36"/>
      <c r="BJ407" s="36"/>
      <c r="BK407" s="36"/>
      <c r="BL407" s="36"/>
      <c r="BR407" s="36"/>
      <c r="BS407" s="36"/>
      <c r="BT407" s="36"/>
      <c r="BZ407" s="36"/>
      <c r="CA407" s="36"/>
      <c r="CB407" s="36"/>
      <c r="CH407" s="36"/>
      <c r="CI407" s="36"/>
      <c r="CJ407" s="36"/>
      <c r="CP407" s="36"/>
      <c r="CQ407" s="36"/>
      <c r="CR407" s="36"/>
      <c r="CX407" s="36"/>
      <c r="CY407" s="36"/>
      <c r="CZ407" s="36"/>
      <c r="DF407" s="36">
        <v>1.9379999999999999E-8</v>
      </c>
      <c r="DG407" s="36">
        <v>0.60126164333999998</v>
      </c>
      <c r="DH407" s="36">
        <v>1059.3337460794</v>
      </c>
      <c r="DI407" s="30">
        <f t="shared" si="248"/>
        <v>1.0292790068956357E-8</v>
      </c>
      <c r="DJ407" s="30">
        <f t="shared" si="249"/>
        <v>1.0294086020194665E-8</v>
      </c>
      <c r="DK407" s="30">
        <f t="shared" si="250"/>
        <v>1.0294086029207505E-8</v>
      </c>
      <c r="DL407" s="30">
        <f t="shared" si="251"/>
        <v>1.0294086029207577E-8</v>
      </c>
      <c r="DN407" s="36"/>
      <c r="DO407" s="36"/>
      <c r="DP407" s="36"/>
      <c r="DV407" s="36"/>
      <c r="DW407" s="36"/>
      <c r="DX407" s="36"/>
      <c r="ED407" s="36"/>
      <c r="EE407" s="36"/>
      <c r="EF407" s="36"/>
      <c r="EL407" s="36"/>
      <c r="EM407" s="36"/>
      <c r="EN407" s="36"/>
      <c r="ET407" s="36"/>
      <c r="EU407" s="36"/>
      <c r="EV407" s="36"/>
    </row>
    <row r="408" spans="14:152" s="30" customFormat="1" ht="12.75">
      <c r="N408" s="36">
        <v>9.53E-9</v>
      </c>
      <c r="O408" s="36">
        <v>3.9834705008300002</v>
      </c>
      <c r="P408" s="36">
        <v>836.52160719560004</v>
      </c>
      <c r="Q408" s="30">
        <f t="shared" si="244"/>
        <v>7.5595773107573999E-9</v>
      </c>
      <c r="R408" s="30">
        <f t="shared" si="245"/>
        <v>7.5592156409315364E-9</v>
      </c>
      <c r="S408" s="30">
        <f t="shared" si="246"/>
        <v>7.5592156384160967E-9</v>
      </c>
      <c r="T408" s="30">
        <f t="shared" si="247"/>
        <v>7.5592156384160752E-9</v>
      </c>
      <c r="V408" s="36"/>
      <c r="W408" s="36"/>
      <c r="X408" s="36"/>
      <c r="AD408" s="36"/>
      <c r="AE408" s="36"/>
      <c r="AF408" s="36"/>
      <c r="AL408" s="36"/>
      <c r="AM408" s="36"/>
      <c r="AN408" s="36"/>
      <c r="AT408" s="36"/>
      <c r="AU408" s="36"/>
      <c r="AV408" s="36"/>
      <c r="BB408" s="36"/>
      <c r="BC408" s="36"/>
      <c r="BD408" s="36"/>
      <c r="BJ408" s="36"/>
      <c r="BK408" s="36"/>
      <c r="BL408" s="36"/>
      <c r="BR408" s="36"/>
      <c r="BS408" s="36"/>
      <c r="BT408" s="36"/>
      <c r="BZ408" s="36"/>
      <c r="CA408" s="36"/>
      <c r="CB408" s="36"/>
      <c r="CH408" s="36"/>
      <c r="CI408" s="36"/>
      <c r="CJ408" s="36"/>
      <c r="CP408" s="36"/>
      <c r="CQ408" s="36"/>
      <c r="CR408" s="36"/>
      <c r="CX408" s="36"/>
      <c r="CY408" s="36"/>
      <c r="CZ408" s="36"/>
      <c r="DF408" s="36">
        <v>1.5230000000000001E-8</v>
      </c>
      <c r="DG408" s="36">
        <v>2.9874467344300002</v>
      </c>
      <c r="DH408" s="36">
        <v>2730.2069586891998</v>
      </c>
      <c r="DI408" s="30">
        <f t="shared" si="248"/>
        <v>1.3931162738036436E-8</v>
      </c>
      <c r="DJ408" s="30">
        <f t="shared" si="249"/>
        <v>1.3932414285956783E-8</v>
      </c>
      <c r="DK408" s="30">
        <f t="shared" si="250"/>
        <v>1.3932414294659019E-8</v>
      </c>
      <c r="DL408" s="30">
        <f t="shared" si="251"/>
        <v>1.3932414294659095E-8</v>
      </c>
      <c r="DN408" s="36"/>
      <c r="DO408" s="36"/>
      <c r="DP408" s="36"/>
      <c r="DV408" s="36"/>
      <c r="DW408" s="36"/>
      <c r="DX408" s="36"/>
      <c r="ED408" s="36"/>
      <c r="EE408" s="36"/>
      <c r="EF408" s="36"/>
      <c r="EL408" s="36"/>
      <c r="EM408" s="36"/>
      <c r="EN408" s="36"/>
      <c r="ET408" s="36"/>
      <c r="EU408" s="36"/>
      <c r="EV408" s="36"/>
    </row>
    <row r="409" spans="14:152" s="30" customFormat="1" ht="12.75">
      <c r="N409" s="36">
        <v>8.2200000000000002E-9</v>
      </c>
      <c r="O409" s="36">
        <v>4.4967985638699997</v>
      </c>
      <c r="P409" s="36">
        <v>10213.285546211</v>
      </c>
      <c r="Q409" s="30">
        <f t="shared" si="244"/>
        <v>-2.3916892600195612E-9</v>
      </c>
      <c r="R409" s="30">
        <f t="shared" si="245"/>
        <v>-2.3976726996687018E-9</v>
      </c>
      <c r="S409" s="30">
        <f t="shared" si="246"/>
        <v>-2.3976727412774529E-9</v>
      </c>
      <c r="T409" s="30">
        <f t="shared" si="247"/>
        <v>-2.3976727412777883E-9</v>
      </c>
      <c r="V409" s="36"/>
      <c r="W409" s="36"/>
      <c r="X409" s="36"/>
      <c r="AD409" s="36"/>
      <c r="AE409" s="36"/>
      <c r="AF409" s="36"/>
      <c r="AL409" s="36"/>
      <c r="AM409" s="36"/>
      <c r="AN409" s="36"/>
      <c r="AT409" s="36"/>
      <c r="AU409" s="36"/>
      <c r="AV409" s="36"/>
      <c r="BB409" s="36"/>
      <c r="BC409" s="36"/>
      <c r="BD409" s="36"/>
      <c r="BJ409" s="36"/>
      <c r="BK409" s="36"/>
      <c r="BL409" s="36"/>
      <c r="BR409" s="36"/>
      <c r="BS409" s="36"/>
      <c r="BT409" s="36"/>
      <c r="BZ409" s="36"/>
      <c r="CA409" s="36"/>
      <c r="CB409" s="36"/>
      <c r="CH409" s="36"/>
      <c r="CI409" s="36"/>
      <c r="CJ409" s="36"/>
      <c r="CP409" s="36"/>
      <c r="CQ409" s="36"/>
      <c r="CR409" s="36"/>
      <c r="CX409" s="36"/>
      <c r="CY409" s="36"/>
      <c r="CZ409" s="36"/>
      <c r="DF409" s="36">
        <v>1.8340000000000001E-8</v>
      </c>
      <c r="DG409" s="36">
        <v>3.7809929879099999</v>
      </c>
      <c r="DH409" s="36">
        <v>420.96911658350001</v>
      </c>
      <c r="DI409" s="30">
        <f t="shared" si="248"/>
        <v>2.266468100006972E-9</v>
      </c>
      <c r="DJ409" s="30">
        <f t="shared" si="249"/>
        <v>2.2670388934171417E-9</v>
      </c>
      <c r="DK409" s="30">
        <f t="shared" si="250"/>
        <v>2.2670388973868832E-9</v>
      </c>
      <c r="DL409" s="30">
        <f t="shared" si="251"/>
        <v>2.2670388973869155E-9</v>
      </c>
      <c r="DN409" s="36"/>
      <c r="DO409" s="36"/>
      <c r="DP409" s="36"/>
      <c r="DV409" s="36"/>
      <c r="DW409" s="36"/>
      <c r="DX409" s="36"/>
      <c r="ED409" s="36"/>
      <c r="EE409" s="36"/>
      <c r="EF409" s="36"/>
      <c r="EL409" s="36"/>
      <c r="EM409" s="36"/>
      <c r="EN409" s="36"/>
      <c r="ET409" s="36"/>
      <c r="EU409" s="36"/>
      <c r="EV409" s="36"/>
    </row>
    <row r="410" spans="14:152" s="30" customFormat="1" ht="12.75">
      <c r="N410" s="36">
        <v>7.0699999999999998E-9</v>
      </c>
      <c r="O410" s="36">
        <v>2.16473400319</v>
      </c>
      <c r="P410" s="36">
        <v>2228.9701815978001</v>
      </c>
      <c r="Q410" s="30">
        <f t="shared" si="244"/>
        <v>-5.0796826397889198E-9</v>
      </c>
      <c r="R410" s="30">
        <f t="shared" si="245"/>
        <v>-5.0788659497448601E-9</v>
      </c>
      <c r="S410" s="30">
        <f t="shared" si="246"/>
        <v>-5.0788659440644636E-9</v>
      </c>
      <c r="T410" s="30">
        <f t="shared" si="247"/>
        <v>-5.0788659440644197E-9</v>
      </c>
      <c r="V410" s="36"/>
      <c r="W410" s="36"/>
      <c r="X410" s="36"/>
      <c r="AD410" s="36"/>
      <c r="AE410" s="36"/>
      <c r="AF410" s="36"/>
      <c r="AL410" s="36"/>
      <c r="AM410" s="36"/>
      <c r="AN410" s="36"/>
      <c r="AT410" s="36"/>
      <c r="AU410" s="36"/>
      <c r="AV410" s="36"/>
      <c r="BB410" s="36"/>
      <c r="BC410" s="36"/>
      <c r="BD410" s="36"/>
      <c r="BJ410" s="36"/>
      <c r="BK410" s="36"/>
      <c r="BL410" s="36"/>
      <c r="BR410" s="36"/>
      <c r="BS410" s="36"/>
      <c r="BT410" s="36"/>
      <c r="BZ410" s="36"/>
      <c r="CA410" s="36"/>
      <c r="CB410" s="36"/>
      <c r="CH410" s="36"/>
      <c r="CI410" s="36"/>
      <c r="CJ410" s="36"/>
      <c r="CP410" s="36"/>
      <c r="CQ410" s="36"/>
      <c r="CR410" s="36"/>
      <c r="CX410" s="36"/>
      <c r="CY410" s="36"/>
      <c r="CZ410" s="36"/>
      <c r="DF410" s="36">
        <v>1.372E-8</v>
      </c>
      <c r="DG410" s="36">
        <v>3.5399711582500002</v>
      </c>
      <c r="DH410" s="36">
        <v>5.6290742925000004</v>
      </c>
      <c r="DI410" s="30">
        <f t="shared" si="248"/>
        <v>-1.2805531969615699E-8</v>
      </c>
      <c r="DJ410" s="30">
        <f t="shared" si="249"/>
        <v>-1.280553403511562E-8</v>
      </c>
      <c r="DK410" s="30">
        <f t="shared" si="250"/>
        <v>-1.2805534035129984E-8</v>
      </c>
      <c r="DL410" s="30">
        <f t="shared" si="251"/>
        <v>-1.2805534035129984E-8</v>
      </c>
      <c r="DN410" s="36"/>
      <c r="DO410" s="36"/>
      <c r="DP410" s="36"/>
      <c r="DV410" s="36"/>
      <c r="DW410" s="36"/>
      <c r="DX410" s="36"/>
      <c r="ED410" s="36"/>
      <c r="EE410" s="36"/>
      <c r="EF410" s="36"/>
      <c r="EL410" s="36"/>
      <c r="EM410" s="36"/>
      <c r="EN410" s="36"/>
      <c r="ET410" s="36"/>
      <c r="EU410" s="36"/>
      <c r="EV410" s="36"/>
    </row>
    <row r="411" spans="14:152" s="30" customFormat="1" ht="12.75">
      <c r="N411" s="36">
        <v>7.1500000000000003E-9</v>
      </c>
      <c r="O411" s="36">
        <v>4.6251525553399997</v>
      </c>
      <c r="P411" s="36">
        <v>385.54439393140001</v>
      </c>
      <c r="Q411" s="30">
        <f t="shared" si="244"/>
        <v>-5.6741270958928738E-9</v>
      </c>
      <c r="R411" s="30">
        <f t="shared" si="245"/>
        <v>-5.6740021295564594E-9</v>
      </c>
      <c r="S411" s="30">
        <f t="shared" si="246"/>
        <v>-5.6740021286873283E-9</v>
      </c>
      <c r="T411" s="30">
        <f t="shared" si="247"/>
        <v>-5.6740021286873217E-9</v>
      </c>
      <c r="V411" s="36"/>
      <c r="W411" s="36"/>
      <c r="X411" s="36"/>
      <c r="AD411" s="36"/>
      <c r="AE411" s="36"/>
      <c r="AF411" s="36"/>
      <c r="AL411" s="36"/>
      <c r="AM411" s="36"/>
      <c r="AN411" s="36"/>
      <c r="AT411" s="36"/>
      <c r="AU411" s="36"/>
      <c r="AV411" s="36"/>
      <c r="BB411" s="36"/>
      <c r="BC411" s="36"/>
      <c r="BD411" s="36"/>
      <c r="BJ411" s="36"/>
      <c r="BK411" s="36"/>
      <c r="BL411" s="36"/>
      <c r="BR411" s="36"/>
      <c r="BS411" s="36"/>
      <c r="BT411" s="36"/>
      <c r="BZ411" s="36"/>
      <c r="CA411" s="36"/>
      <c r="CB411" s="36"/>
      <c r="CH411" s="36"/>
      <c r="CI411" s="36"/>
      <c r="CJ411" s="36"/>
      <c r="CP411" s="36"/>
      <c r="CQ411" s="36"/>
      <c r="CR411" s="36"/>
      <c r="CX411" s="36"/>
      <c r="CY411" s="36"/>
      <c r="CZ411" s="36"/>
      <c r="DF411" s="36">
        <v>1.3610000000000001E-8</v>
      </c>
      <c r="DG411" s="36">
        <v>0.45533257707000002</v>
      </c>
      <c r="DH411" s="36">
        <v>418.52143602870001</v>
      </c>
      <c r="DI411" s="30">
        <f t="shared" si="248"/>
        <v>-3.9490739587985381E-9</v>
      </c>
      <c r="DJ411" s="30">
        <f t="shared" si="249"/>
        <v>-3.9494800727978267E-9</v>
      </c>
      <c r="DK411" s="30">
        <f t="shared" si="250"/>
        <v>-3.9494800756222498E-9</v>
      </c>
      <c r="DL411" s="30">
        <f t="shared" si="251"/>
        <v>-3.949480075622273E-9</v>
      </c>
      <c r="DN411" s="36"/>
      <c r="DO411" s="36"/>
      <c r="DP411" s="36"/>
      <c r="DV411" s="36"/>
      <c r="DW411" s="36"/>
      <c r="DX411" s="36"/>
      <c r="ED411" s="36"/>
      <c r="EE411" s="36"/>
      <c r="EF411" s="36"/>
      <c r="EL411" s="36"/>
      <c r="EM411" s="36"/>
      <c r="EN411" s="36"/>
      <c r="ET411" s="36"/>
      <c r="EU411" s="36"/>
      <c r="EV411" s="36"/>
    </row>
    <row r="412" spans="14:152" s="30" customFormat="1" ht="12.75">
      <c r="N412" s="36">
        <v>7.37E-9</v>
      </c>
      <c r="O412" s="36">
        <v>4.6377669432399999</v>
      </c>
      <c r="P412" s="36">
        <v>1134.1635287565</v>
      </c>
      <c r="Q412" s="30">
        <f t="shared" si="244"/>
        <v>-5.8815730647290567E-10</v>
      </c>
      <c r="R412" s="30">
        <f t="shared" si="245"/>
        <v>-5.8877807036547899E-10</v>
      </c>
      <c r="S412" s="30">
        <f t="shared" si="246"/>
        <v>-5.8877807468274678E-10</v>
      </c>
      <c r="T412" s="30">
        <f t="shared" si="247"/>
        <v>-5.8877807468277935E-10</v>
      </c>
      <c r="V412" s="36"/>
      <c r="W412" s="36"/>
      <c r="X412" s="36"/>
      <c r="AD412" s="36"/>
      <c r="AE412" s="36"/>
      <c r="AF412" s="36"/>
      <c r="AL412" s="36"/>
      <c r="AM412" s="36"/>
      <c r="AN412" s="36"/>
      <c r="AT412" s="36"/>
      <c r="AU412" s="36"/>
      <c r="AV412" s="36"/>
      <c r="BB412" s="36"/>
      <c r="BC412" s="36"/>
      <c r="BD412" s="36"/>
      <c r="BJ412" s="36"/>
      <c r="BK412" s="36"/>
      <c r="BL412" s="36"/>
      <c r="BR412" s="36"/>
      <c r="BS412" s="36"/>
      <c r="BT412" s="36"/>
      <c r="BZ412" s="36"/>
      <c r="CA412" s="36"/>
      <c r="CB412" s="36"/>
      <c r="CH412" s="36"/>
      <c r="CI412" s="36"/>
      <c r="CJ412" s="36"/>
      <c r="CP412" s="36"/>
      <c r="CQ412" s="36"/>
      <c r="CR412" s="36"/>
      <c r="CX412" s="36"/>
      <c r="CY412" s="36"/>
      <c r="CZ412" s="36"/>
      <c r="DF412" s="36">
        <v>1.8329999999999999E-8</v>
      </c>
      <c r="DG412" s="36">
        <v>5.1274362821499997</v>
      </c>
      <c r="DH412" s="36">
        <v>1578.0271950199001</v>
      </c>
      <c r="DI412" s="30">
        <f t="shared" si="248"/>
        <v>-1.6254738271517045E-8</v>
      </c>
      <c r="DJ412" s="30">
        <f t="shared" si="249"/>
        <v>-1.6253742145527187E-8</v>
      </c>
      <c r="DK412" s="30">
        <f t="shared" si="250"/>
        <v>-1.6253742138598563E-8</v>
      </c>
      <c r="DL412" s="30">
        <f t="shared" si="251"/>
        <v>-1.6253742138598504E-8</v>
      </c>
      <c r="DN412" s="36"/>
      <c r="DO412" s="36"/>
      <c r="DP412" s="36"/>
      <c r="DV412" s="36"/>
      <c r="DW412" s="36"/>
      <c r="DX412" s="36"/>
      <c r="ED412" s="36"/>
      <c r="EE412" s="36"/>
      <c r="EF412" s="36"/>
      <c r="EL412" s="36"/>
      <c r="EM412" s="36"/>
      <c r="EN412" s="36"/>
      <c r="ET412" s="36"/>
      <c r="EU412" s="36"/>
      <c r="EV412" s="36"/>
    </row>
    <row r="413" spans="14:152" s="30" customFormat="1" ht="12.75">
      <c r="N413" s="36">
        <v>7.3E-9</v>
      </c>
      <c r="O413" s="36">
        <v>1.8717932618599999</v>
      </c>
      <c r="P413" s="36">
        <v>153.49535039770001</v>
      </c>
      <c r="Q413" s="30">
        <f t="shared" si="244"/>
        <v>3.8160476669296173E-9</v>
      </c>
      <c r="R413" s="30">
        <f t="shared" si="245"/>
        <v>3.8161188336788008E-9</v>
      </c>
      <c r="S413" s="30">
        <f t="shared" si="246"/>
        <v>3.8161188341737484E-9</v>
      </c>
      <c r="T413" s="30">
        <f t="shared" si="247"/>
        <v>3.8161188341737534E-9</v>
      </c>
      <c r="V413" s="36"/>
      <c r="W413" s="36"/>
      <c r="X413" s="36"/>
      <c r="AD413" s="36"/>
      <c r="AE413" s="36"/>
      <c r="AF413" s="36"/>
      <c r="AL413" s="36"/>
      <c r="AM413" s="36"/>
      <c r="AN413" s="36"/>
      <c r="AT413" s="36"/>
      <c r="AU413" s="36"/>
      <c r="AV413" s="36"/>
      <c r="BB413" s="36"/>
      <c r="BC413" s="36"/>
      <c r="BD413" s="36"/>
      <c r="BJ413" s="36"/>
      <c r="BK413" s="36"/>
      <c r="BL413" s="36"/>
      <c r="BR413" s="36"/>
      <c r="BS413" s="36"/>
      <c r="BT413" s="36"/>
      <c r="BZ413" s="36"/>
      <c r="CA413" s="36"/>
      <c r="CB413" s="36"/>
      <c r="CH413" s="36"/>
      <c r="CI413" s="36"/>
      <c r="CJ413" s="36"/>
      <c r="CP413" s="36"/>
      <c r="CQ413" s="36"/>
      <c r="CR413" s="36"/>
      <c r="CX413" s="36"/>
      <c r="CY413" s="36"/>
      <c r="CZ413" s="36"/>
      <c r="DF413" s="36">
        <v>1.8390000000000001E-8</v>
      </c>
      <c r="DG413" s="36">
        <v>4.2461604420999999</v>
      </c>
      <c r="DH413" s="36">
        <v>981.63138620530003</v>
      </c>
      <c r="DI413" s="30">
        <f t="shared" si="248"/>
        <v>6.7225717821720774E-9</v>
      </c>
      <c r="DJ413" s="30">
        <f t="shared" si="249"/>
        <v>6.7213199100714894E-9</v>
      </c>
      <c r="DK413" s="30">
        <f t="shared" si="250"/>
        <v>6.7213199013648551E-9</v>
      </c>
      <c r="DL413" s="30">
        <f t="shared" si="251"/>
        <v>6.7213199013647939E-9</v>
      </c>
      <c r="DN413" s="36"/>
      <c r="DO413" s="36"/>
      <c r="DP413" s="36"/>
      <c r="DV413" s="36"/>
      <c r="DW413" s="36"/>
      <c r="DX413" s="36"/>
      <c r="ED413" s="36"/>
      <c r="EE413" s="36"/>
      <c r="EF413" s="36"/>
      <c r="EL413" s="36"/>
      <c r="EM413" s="36"/>
      <c r="EN413" s="36"/>
      <c r="ET413" s="36"/>
      <c r="EU413" s="36"/>
      <c r="EV413" s="36"/>
    </row>
    <row r="414" spans="14:152" s="30" customFormat="1" ht="12.75">
      <c r="N414" s="36">
        <v>7.0900000000000001E-9</v>
      </c>
      <c r="O414" s="36">
        <v>2.9313211590999999</v>
      </c>
      <c r="P414" s="36">
        <v>417.03696332039999</v>
      </c>
      <c r="Q414" s="30">
        <f t="shared" si="244"/>
        <v>5.7743944755732913E-9</v>
      </c>
      <c r="R414" s="30">
        <f t="shared" si="245"/>
        <v>5.7745222943691966E-9</v>
      </c>
      <c r="S414" s="30">
        <f t="shared" si="246"/>
        <v>5.7745222952581304E-9</v>
      </c>
      <c r="T414" s="30">
        <f t="shared" si="247"/>
        <v>5.774522295258137E-9</v>
      </c>
      <c r="V414" s="36"/>
      <c r="W414" s="36"/>
      <c r="X414" s="36"/>
      <c r="AD414" s="36"/>
      <c r="AE414" s="36"/>
      <c r="AF414" s="36"/>
      <c r="AL414" s="36"/>
      <c r="AM414" s="36"/>
      <c r="AN414" s="36"/>
      <c r="AT414" s="36"/>
      <c r="AU414" s="36"/>
      <c r="AV414" s="36"/>
      <c r="BB414" s="36"/>
      <c r="BC414" s="36"/>
      <c r="BD414" s="36"/>
      <c r="BJ414" s="36"/>
      <c r="BK414" s="36"/>
      <c r="BL414" s="36"/>
      <c r="BR414" s="36"/>
      <c r="BS414" s="36"/>
      <c r="BT414" s="36"/>
      <c r="BZ414" s="36"/>
      <c r="CA414" s="36"/>
      <c r="CB414" s="36"/>
      <c r="CH414" s="36"/>
      <c r="CI414" s="36"/>
      <c r="CJ414" s="36"/>
      <c r="CP414" s="36"/>
      <c r="CQ414" s="36"/>
      <c r="CR414" s="36"/>
      <c r="CX414" s="36"/>
      <c r="CY414" s="36"/>
      <c r="CZ414" s="36"/>
      <c r="DF414" s="36">
        <v>1.5670000000000001E-8</v>
      </c>
      <c r="DG414" s="36">
        <v>3.3242987019500001</v>
      </c>
      <c r="DH414" s="36">
        <v>532.39927808029995</v>
      </c>
      <c r="DI414" s="30">
        <f t="shared" si="248"/>
        <v>1.4596087198448022E-8</v>
      </c>
      <c r="DJ414" s="30">
        <f t="shared" si="249"/>
        <v>1.4596313324280591E-8</v>
      </c>
      <c r="DK414" s="30">
        <f t="shared" si="250"/>
        <v>1.4596313325853167E-8</v>
      </c>
      <c r="DL414" s="30">
        <f t="shared" si="251"/>
        <v>1.459631332585318E-8</v>
      </c>
      <c r="DN414" s="36"/>
      <c r="DO414" s="36"/>
      <c r="DP414" s="36"/>
      <c r="DV414" s="36"/>
      <c r="DW414" s="36"/>
      <c r="DX414" s="36"/>
      <c r="ED414" s="36"/>
      <c r="EE414" s="36"/>
      <c r="EF414" s="36"/>
      <c r="EL414" s="36"/>
      <c r="EM414" s="36"/>
      <c r="EN414" s="36"/>
      <c r="ET414" s="36"/>
      <c r="EU414" s="36"/>
      <c r="EV414" s="36"/>
    </row>
    <row r="415" spans="14:152" s="30" customFormat="1" ht="12.75">
      <c r="N415" s="36">
        <v>9.2599999999999999E-9</v>
      </c>
      <c r="O415" s="36">
        <v>1.77006317007</v>
      </c>
      <c r="P415" s="36">
        <v>2332.0629558164001</v>
      </c>
      <c r="Q415" s="30">
        <f t="shared" si="244"/>
        <v>1.5178326993085162E-9</v>
      </c>
      <c r="R415" s="30">
        <f t="shared" si="245"/>
        <v>1.5194197950194157E-9</v>
      </c>
      <c r="S415" s="30">
        <f t="shared" si="246"/>
        <v>1.5194198060571684E-9</v>
      </c>
      <c r="T415" s="30">
        <f t="shared" si="247"/>
        <v>1.5194198060572658E-9</v>
      </c>
      <c r="V415" s="36"/>
      <c r="W415" s="36"/>
      <c r="X415" s="36"/>
      <c r="AD415" s="36"/>
      <c r="AE415" s="36"/>
      <c r="AF415" s="36"/>
      <c r="AL415" s="36"/>
      <c r="AM415" s="36"/>
      <c r="AN415" s="36"/>
      <c r="AT415" s="36"/>
      <c r="AU415" s="36"/>
      <c r="AV415" s="36"/>
      <c r="BB415" s="36"/>
      <c r="BC415" s="36"/>
      <c r="BD415" s="36"/>
      <c r="BJ415" s="36"/>
      <c r="BK415" s="36"/>
      <c r="BL415" s="36"/>
      <c r="BR415" s="36"/>
      <c r="BS415" s="36"/>
      <c r="BT415" s="36"/>
      <c r="BZ415" s="36"/>
      <c r="CA415" s="36"/>
      <c r="CB415" s="36"/>
      <c r="CH415" s="36"/>
      <c r="CI415" s="36"/>
      <c r="CJ415" s="36"/>
      <c r="CP415" s="36"/>
      <c r="CQ415" s="36"/>
      <c r="CR415" s="36"/>
      <c r="CX415" s="36"/>
      <c r="CY415" s="36"/>
      <c r="CZ415" s="36"/>
      <c r="DF415" s="36">
        <v>1.3399999999999999E-8</v>
      </c>
      <c r="DG415" s="36">
        <v>1.9466828226999999</v>
      </c>
      <c r="DH415" s="36">
        <v>528.4189407074</v>
      </c>
      <c r="DI415" s="30">
        <f t="shared" si="248"/>
        <v>7.4287359121190042E-9</v>
      </c>
      <c r="DJ415" s="30">
        <f t="shared" si="249"/>
        <v>7.4282968552352202E-9</v>
      </c>
      <c r="DK415" s="30">
        <f t="shared" si="250"/>
        <v>7.4282968521816276E-9</v>
      </c>
      <c r="DL415" s="30">
        <f t="shared" si="251"/>
        <v>7.4282968521816036E-9</v>
      </c>
      <c r="DN415" s="36"/>
      <c r="DO415" s="36"/>
      <c r="DP415" s="36"/>
      <c r="DV415" s="36"/>
      <c r="DW415" s="36"/>
      <c r="DX415" s="36"/>
      <c r="ED415" s="36"/>
      <c r="EE415" s="36"/>
      <c r="EF415" s="36"/>
      <c r="EL415" s="36"/>
      <c r="EM415" s="36"/>
      <c r="EN415" s="36"/>
      <c r="ET415" s="36"/>
      <c r="EU415" s="36"/>
      <c r="EV415" s="36"/>
    </row>
    <row r="416" spans="14:152" s="30" customFormat="1" ht="12.75">
      <c r="N416" s="36">
        <v>8.6399999999999999E-9</v>
      </c>
      <c r="O416" s="36">
        <v>3.0324627597</v>
      </c>
      <c r="P416" s="36">
        <v>1041.2226829245001</v>
      </c>
      <c r="Q416" s="30">
        <f t="shared" si="244"/>
        <v>-7.9548673796703356E-9</v>
      </c>
      <c r="R416" s="30">
        <f t="shared" si="245"/>
        <v>-7.9551289269564154E-9</v>
      </c>
      <c r="S416" s="30">
        <f t="shared" si="246"/>
        <v>-7.9551289287752565E-9</v>
      </c>
      <c r="T416" s="30">
        <f t="shared" si="247"/>
        <v>-7.9551289287752731E-9</v>
      </c>
      <c r="V416" s="36"/>
      <c r="W416" s="36"/>
      <c r="X416" s="36"/>
      <c r="AD416" s="36"/>
      <c r="AE416" s="36"/>
      <c r="AF416" s="36"/>
      <c r="AL416" s="36"/>
      <c r="AM416" s="36"/>
      <c r="AN416" s="36"/>
      <c r="AT416" s="36"/>
      <c r="AU416" s="36"/>
      <c r="AV416" s="36"/>
      <c r="BB416" s="36"/>
      <c r="BC416" s="36"/>
      <c r="BD416" s="36"/>
      <c r="BJ416" s="36"/>
      <c r="BK416" s="36"/>
      <c r="BL416" s="36"/>
      <c r="BR416" s="36"/>
      <c r="BS416" s="36"/>
      <c r="BT416" s="36"/>
      <c r="BZ416" s="36"/>
      <c r="CA416" s="36"/>
      <c r="CB416" s="36"/>
      <c r="CH416" s="36"/>
      <c r="CI416" s="36"/>
      <c r="CJ416" s="36"/>
      <c r="CP416" s="36"/>
      <c r="CQ416" s="36"/>
      <c r="CR416" s="36"/>
      <c r="CX416" s="36"/>
      <c r="CY416" s="36"/>
      <c r="CZ416" s="36"/>
      <c r="DF416" s="36">
        <v>1.4219999999999999E-8</v>
      </c>
      <c r="DG416" s="36">
        <v>1.8319157746500001</v>
      </c>
      <c r="DH416" s="36">
        <v>4002.8879843164</v>
      </c>
      <c r="DI416" s="30">
        <f t="shared" si="248"/>
        <v>8.237783021080913E-10</v>
      </c>
      <c r="DJ416" s="30">
        <f t="shared" si="249"/>
        <v>8.1954461324845894E-10</v>
      </c>
      <c r="DK416" s="30">
        <f t="shared" si="250"/>
        <v>8.1954458380379333E-10</v>
      </c>
      <c r="DL416" s="30">
        <f t="shared" si="251"/>
        <v>8.1954458380354104E-10</v>
      </c>
      <c r="DN416" s="36"/>
      <c r="DO416" s="36"/>
      <c r="DP416" s="36"/>
      <c r="DV416" s="36"/>
      <c r="DW416" s="36"/>
      <c r="DX416" s="36"/>
      <c r="ED416" s="36"/>
      <c r="EE416" s="36"/>
      <c r="EF416" s="36"/>
      <c r="EL416" s="36"/>
      <c r="EM416" s="36"/>
      <c r="EN416" s="36"/>
      <c r="ET416" s="36"/>
      <c r="EU416" s="36"/>
      <c r="EV416" s="36"/>
    </row>
    <row r="417" spans="14:152" s="30" customFormat="1" ht="12.75">
      <c r="N417" s="36">
        <v>7.0800000000000004E-9</v>
      </c>
      <c r="O417" s="36">
        <v>6.01601101389</v>
      </c>
      <c r="P417" s="36">
        <v>395.10562148700001</v>
      </c>
      <c r="Q417" s="30">
        <f t="shared" si="244"/>
        <v>-5.4885872624376543E-9</v>
      </c>
      <c r="R417" s="30">
        <f t="shared" si="245"/>
        <v>-5.4887189097918921E-9</v>
      </c>
      <c r="S417" s="30">
        <f t="shared" si="246"/>
        <v>-5.4887189107074553E-9</v>
      </c>
      <c r="T417" s="30">
        <f t="shared" si="247"/>
        <v>-5.4887189107074627E-9</v>
      </c>
      <c r="V417" s="36"/>
      <c r="W417" s="36"/>
      <c r="X417" s="36"/>
      <c r="AD417" s="36"/>
      <c r="AE417" s="36"/>
      <c r="AF417" s="36"/>
      <c r="AL417" s="36"/>
      <c r="AM417" s="36"/>
      <c r="AN417" s="36"/>
      <c r="AT417" s="36"/>
      <c r="AU417" s="36"/>
      <c r="AV417" s="36"/>
      <c r="BB417" s="36"/>
      <c r="BC417" s="36"/>
      <c r="BD417" s="36"/>
      <c r="BJ417" s="36"/>
      <c r="BK417" s="36"/>
      <c r="BL417" s="36"/>
      <c r="BR417" s="36"/>
      <c r="BS417" s="36"/>
      <c r="BT417" s="36"/>
      <c r="BZ417" s="36"/>
      <c r="CA417" s="36"/>
      <c r="CB417" s="36"/>
      <c r="CH417" s="36"/>
      <c r="CI417" s="36"/>
      <c r="CJ417" s="36"/>
      <c r="CP417" s="36"/>
      <c r="CQ417" s="36"/>
      <c r="CR417" s="36"/>
      <c r="CX417" s="36"/>
      <c r="CY417" s="36"/>
      <c r="CZ417" s="36"/>
      <c r="DF417" s="36">
        <v>1.7450000000000001E-8</v>
      </c>
      <c r="DG417" s="36">
        <v>5.7691324045099996</v>
      </c>
      <c r="DH417" s="36">
        <v>490.07345674850001</v>
      </c>
      <c r="DI417" s="30">
        <f t="shared" si="248"/>
        <v>-1.7379831946044193E-8</v>
      </c>
      <c r="DJ417" s="30">
        <f t="shared" si="249"/>
        <v>-1.7379774855150118E-8</v>
      </c>
      <c r="DK417" s="30">
        <f t="shared" si="250"/>
        <v>-1.7379774854752982E-8</v>
      </c>
      <c r="DL417" s="30">
        <f t="shared" si="251"/>
        <v>-1.7379774854752979E-8</v>
      </c>
      <c r="DN417" s="36"/>
      <c r="DO417" s="36"/>
      <c r="DP417" s="36"/>
      <c r="DV417" s="36"/>
      <c r="DW417" s="36"/>
      <c r="DX417" s="36"/>
      <c r="ED417" s="36"/>
      <c r="EE417" s="36"/>
      <c r="EF417" s="36"/>
      <c r="EL417" s="36"/>
      <c r="EM417" s="36"/>
      <c r="EN417" s="36"/>
      <c r="ET417" s="36"/>
      <c r="EU417" s="36"/>
      <c r="EV417" s="36"/>
    </row>
    <row r="418" spans="14:152" s="30" customFormat="1" ht="12.75">
      <c r="N418" s="36">
        <v>9.3499999999999994E-9</v>
      </c>
      <c r="O418" s="36">
        <v>6.0186467629599996</v>
      </c>
      <c r="P418" s="36">
        <v>173.9422195228</v>
      </c>
      <c r="Q418" s="30">
        <f t="shared" si="244"/>
        <v>3.1341635772219967E-9</v>
      </c>
      <c r="R418" s="30">
        <f t="shared" si="245"/>
        <v>3.1340494188816521E-9</v>
      </c>
      <c r="S418" s="30">
        <f t="shared" si="246"/>
        <v>3.1340494180877067E-9</v>
      </c>
      <c r="T418" s="30">
        <f t="shared" si="247"/>
        <v>3.1340494180876989E-9</v>
      </c>
      <c r="V418" s="36"/>
      <c r="W418" s="36"/>
      <c r="X418" s="36"/>
      <c r="AD418" s="36"/>
      <c r="AE418" s="36"/>
      <c r="AF418" s="36"/>
      <c r="AL418" s="36"/>
      <c r="AM418" s="36"/>
      <c r="AN418" s="36"/>
      <c r="AT418" s="36"/>
      <c r="AU418" s="36"/>
      <c r="AV418" s="36"/>
      <c r="BB418" s="36"/>
      <c r="BC418" s="36"/>
      <c r="BD418" s="36"/>
      <c r="BJ418" s="36"/>
      <c r="BK418" s="36"/>
      <c r="BL418" s="36"/>
      <c r="BR418" s="36"/>
      <c r="BS418" s="36"/>
      <c r="BT418" s="36"/>
      <c r="BZ418" s="36"/>
      <c r="CA418" s="36"/>
      <c r="CB418" s="36"/>
      <c r="CH418" s="36"/>
      <c r="CI418" s="36"/>
      <c r="CJ418" s="36"/>
      <c r="CP418" s="36"/>
      <c r="CQ418" s="36"/>
      <c r="CR418" s="36"/>
      <c r="CX418" s="36"/>
      <c r="CY418" s="36"/>
      <c r="CZ418" s="36"/>
      <c r="DF418" s="36">
        <v>1.4370000000000001E-8</v>
      </c>
      <c r="DG418" s="36">
        <v>4.1947022778300003</v>
      </c>
      <c r="DH418" s="36">
        <v>420.44785172169998</v>
      </c>
      <c r="DI418" s="30">
        <f t="shared" si="248"/>
        <v>-4.1463269078124044E-9</v>
      </c>
      <c r="DJ418" s="30">
        <f t="shared" si="249"/>
        <v>-4.1458959177976564E-9</v>
      </c>
      <c r="DK418" s="30">
        <f t="shared" si="250"/>
        <v>-4.145895914800202E-9</v>
      </c>
      <c r="DL418" s="30">
        <f t="shared" si="251"/>
        <v>-4.145895914800178E-9</v>
      </c>
      <c r="DN418" s="36"/>
      <c r="DO418" s="36"/>
      <c r="DP418" s="36"/>
      <c r="DV418" s="36"/>
      <c r="DW418" s="36"/>
      <c r="DX418" s="36"/>
      <c r="ED418" s="36"/>
      <c r="EE418" s="36"/>
      <c r="EF418" s="36"/>
      <c r="EL418" s="36"/>
      <c r="EM418" s="36"/>
      <c r="EN418" s="36"/>
      <c r="ET418" s="36"/>
      <c r="EU418" s="36"/>
      <c r="EV418" s="36"/>
    </row>
    <row r="419" spans="14:152" s="30" customFormat="1" ht="12.75">
      <c r="N419" s="36">
        <v>6.9500000000000002E-9</v>
      </c>
      <c r="O419" s="36">
        <v>1.3940838335600001</v>
      </c>
      <c r="P419" s="36">
        <v>432.01481684740003</v>
      </c>
      <c r="Q419" s="30">
        <f t="shared" si="244"/>
        <v>3.7477652690416054E-9</v>
      </c>
      <c r="R419" s="30">
        <f t="shared" si="245"/>
        <v>3.7475768831585687E-9</v>
      </c>
      <c r="S419" s="30">
        <f t="shared" si="246"/>
        <v>3.7475768818483725E-9</v>
      </c>
      <c r="T419" s="30">
        <f t="shared" si="247"/>
        <v>3.7475768818483592E-9</v>
      </c>
      <c r="V419" s="36"/>
      <c r="W419" s="36"/>
      <c r="X419" s="36"/>
      <c r="AD419" s="36"/>
      <c r="AE419" s="36"/>
      <c r="AF419" s="36"/>
      <c r="AL419" s="36"/>
      <c r="AM419" s="36"/>
      <c r="AN419" s="36"/>
      <c r="AT419" s="36"/>
      <c r="AU419" s="36"/>
      <c r="AV419" s="36"/>
      <c r="BB419" s="36"/>
      <c r="BC419" s="36"/>
      <c r="BD419" s="36"/>
      <c r="BJ419" s="36"/>
      <c r="BK419" s="36"/>
      <c r="BL419" s="36"/>
      <c r="BR419" s="36"/>
      <c r="BS419" s="36"/>
      <c r="BT419" s="36"/>
      <c r="BZ419" s="36"/>
      <c r="CA419" s="36"/>
      <c r="CB419" s="36"/>
      <c r="CH419" s="36"/>
      <c r="CI419" s="36"/>
      <c r="CJ419" s="36"/>
      <c r="CP419" s="36"/>
      <c r="CQ419" s="36"/>
      <c r="CR419" s="36"/>
      <c r="CX419" s="36"/>
      <c r="CY419" s="36"/>
      <c r="CZ419" s="36"/>
      <c r="DF419" s="36">
        <v>1.419E-8</v>
      </c>
      <c r="DG419" s="36">
        <v>0.74849005329999996</v>
      </c>
      <c r="DH419" s="36">
        <v>632.26247445139995</v>
      </c>
      <c r="DI419" s="30">
        <f t="shared" si="248"/>
        <v>-1.3154160145528393E-8</v>
      </c>
      <c r="DJ419" s="30">
        <f t="shared" si="249"/>
        <v>-1.3154410827355088E-8</v>
      </c>
      <c r="DK419" s="30">
        <f t="shared" si="250"/>
        <v>-1.3154410829098424E-8</v>
      </c>
      <c r="DL419" s="30">
        <f t="shared" si="251"/>
        <v>-1.3154410829098439E-8</v>
      </c>
      <c r="DN419" s="36"/>
      <c r="DO419" s="36"/>
      <c r="DP419" s="36"/>
      <c r="DV419" s="36"/>
      <c r="DW419" s="36"/>
      <c r="DX419" s="36"/>
      <c r="ED419" s="36"/>
      <c r="EE419" s="36"/>
      <c r="EF419" s="36"/>
      <c r="EL419" s="36"/>
      <c r="EM419" s="36"/>
      <c r="EN419" s="36"/>
      <c r="ET419" s="36"/>
      <c r="EU419" s="36"/>
      <c r="EV419" s="36"/>
    </row>
    <row r="420" spans="14:152" s="30" customFormat="1" ht="12.75">
      <c r="N420" s="36">
        <v>6.8699999999999996E-9</v>
      </c>
      <c r="O420" s="36">
        <v>3.0654839758599999</v>
      </c>
      <c r="P420" s="36">
        <v>529.95159752550001</v>
      </c>
      <c r="Q420" s="30">
        <f t="shared" si="244"/>
        <v>6.8145593009068359E-9</v>
      </c>
      <c r="R420" s="30">
        <f t="shared" si="245"/>
        <v>6.8145936860632885E-9</v>
      </c>
      <c r="S420" s="30">
        <f t="shared" si="246"/>
        <v>6.8145936863023925E-9</v>
      </c>
      <c r="T420" s="30">
        <f t="shared" si="247"/>
        <v>6.814593686302395E-9</v>
      </c>
      <c r="V420" s="36"/>
      <c r="W420" s="36"/>
      <c r="X420" s="36"/>
      <c r="AD420" s="36"/>
      <c r="AE420" s="36"/>
      <c r="AF420" s="36"/>
      <c r="AL420" s="36"/>
      <c r="AM420" s="36"/>
      <c r="AN420" s="36"/>
      <c r="AT420" s="36"/>
      <c r="AU420" s="36"/>
      <c r="AV420" s="36"/>
      <c r="BB420" s="36"/>
      <c r="BC420" s="36"/>
      <c r="BD420" s="36"/>
      <c r="BJ420" s="36"/>
      <c r="BK420" s="36"/>
      <c r="BL420" s="36"/>
      <c r="BR420" s="36"/>
      <c r="BS420" s="36"/>
      <c r="BT420" s="36"/>
      <c r="BZ420" s="36"/>
      <c r="CA420" s="36"/>
      <c r="CB420" s="36"/>
      <c r="CH420" s="36"/>
      <c r="CI420" s="36"/>
      <c r="CJ420" s="36"/>
      <c r="CP420" s="36"/>
      <c r="CQ420" s="36"/>
      <c r="CR420" s="36"/>
      <c r="CX420" s="36"/>
      <c r="CY420" s="36"/>
      <c r="CZ420" s="36"/>
      <c r="DF420" s="36">
        <v>1.447E-8</v>
      </c>
      <c r="DG420" s="36">
        <v>5.6561188874299999</v>
      </c>
      <c r="DH420" s="36">
        <v>373.01422095919997</v>
      </c>
      <c r="DI420" s="30">
        <f t="shared" si="248"/>
        <v>-1.3052532674280694E-8</v>
      </c>
      <c r="DJ420" s="30">
        <f t="shared" si="249"/>
        <v>-1.3052706248663034E-8</v>
      </c>
      <c r="DK420" s="30">
        <f t="shared" si="250"/>
        <v>-1.3052706249870172E-8</v>
      </c>
      <c r="DL420" s="30">
        <f t="shared" si="251"/>
        <v>-1.3052706249870183E-8</v>
      </c>
      <c r="DN420" s="36"/>
      <c r="DO420" s="36"/>
      <c r="DP420" s="36"/>
      <c r="DV420" s="36"/>
      <c r="DW420" s="36"/>
      <c r="DX420" s="36"/>
      <c r="ED420" s="36"/>
      <c r="EE420" s="36"/>
      <c r="EF420" s="36"/>
      <c r="EL420" s="36"/>
      <c r="EM420" s="36"/>
      <c r="EN420" s="36"/>
      <c r="ET420" s="36"/>
      <c r="EU420" s="36"/>
      <c r="EV420" s="36"/>
    </row>
    <row r="421" spans="14:152" s="30" customFormat="1" ht="12.75">
      <c r="N421" s="36">
        <v>6.7700000000000004E-9</v>
      </c>
      <c r="O421" s="36">
        <v>3.5835752721</v>
      </c>
      <c r="P421" s="36">
        <v>244.31858407499999</v>
      </c>
      <c r="Q421" s="30">
        <f t="shared" si="244"/>
        <v>-4.1408286197705435E-9</v>
      </c>
      <c r="R421" s="30">
        <f t="shared" si="245"/>
        <v>-4.1407311275420381E-9</v>
      </c>
      <c r="S421" s="30">
        <f t="shared" si="246"/>
        <v>-4.1407311268639957E-9</v>
      </c>
      <c r="T421" s="30">
        <f t="shared" si="247"/>
        <v>-4.140731126863989E-9</v>
      </c>
      <c r="V421" s="36"/>
      <c r="W421" s="36"/>
      <c r="X421" s="36"/>
      <c r="AD421" s="36"/>
      <c r="AE421" s="36"/>
      <c r="AF421" s="36"/>
      <c r="AL421" s="36"/>
      <c r="AM421" s="36"/>
      <c r="AN421" s="36"/>
      <c r="AT421" s="36"/>
      <c r="AU421" s="36"/>
      <c r="AV421" s="36"/>
      <c r="BB421" s="36"/>
      <c r="BC421" s="36"/>
      <c r="BD421" s="36"/>
      <c r="BJ421" s="36"/>
      <c r="BK421" s="36"/>
      <c r="BL421" s="36"/>
      <c r="BR421" s="36"/>
      <c r="BS421" s="36"/>
      <c r="BT421" s="36"/>
      <c r="BZ421" s="36"/>
      <c r="CA421" s="36"/>
      <c r="CB421" s="36"/>
      <c r="CH421" s="36"/>
      <c r="CI421" s="36"/>
      <c r="CJ421" s="36"/>
      <c r="CP421" s="36"/>
      <c r="CQ421" s="36"/>
      <c r="CR421" s="36"/>
      <c r="CX421" s="36"/>
      <c r="CY421" s="36"/>
      <c r="CZ421" s="36"/>
      <c r="DF421" s="36">
        <v>1.578E-8</v>
      </c>
      <c r="DG421" s="36">
        <v>3.9027368308899999</v>
      </c>
      <c r="DH421" s="36">
        <v>602.98809095360002</v>
      </c>
      <c r="DI421" s="30">
        <f t="shared" si="248"/>
        <v>1.337450025075454E-8</v>
      </c>
      <c r="DJ421" s="30">
        <f t="shared" si="249"/>
        <v>1.3374876452440441E-8</v>
      </c>
      <c r="DK421" s="30">
        <f t="shared" si="250"/>
        <v>1.3374876455056752E-8</v>
      </c>
      <c r="DL421" s="30">
        <f t="shared" si="251"/>
        <v>1.3374876455056772E-8</v>
      </c>
      <c r="DN421" s="36"/>
      <c r="DO421" s="36"/>
      <c r="DP421" s="36"/>
      <c r="DV421" s="36"/>
      <c r="DW421" s="36"/>
      <c r="DX421" s="36"/>
      <c r="ED421" s="36"/>
      <c r="EE421" s="36"/>
      <c r="EF421" s="36"/>
      <c r="EL421" s="36"/>
      <c r="EM421" s="36"/>
      <c r="EN421" s="36"/>
      <c r="ET421" s="36"/>
      <c r="EU421" s="36"/>
      <c r="EV421" s="36"/>
    </row>
    <row r="422" spans="14:152" s="30" customFormat="1" ht="12.75">
      <c r="N422" s="36">
        <v>8.5E-9</v>
      </c>
      <c r="O422" s="36">
        <v>5.4611402592099996</v>
      </c>
      <c r="P422" s="36">
        <v>41.053796944600002</v>
      </c>
      <c r="Q422" s="30">
        <f t="shared" si="244"/>
        <v>4.2317807413744491E-9</v>
      </c>
      <c r="R422" s="30">
        <f t="shared" si="245"/>
        <v>4.2317581941145398E-9</v>
      </c>
      <c r="S422" s="30">
        <f t="shared" si="246"/>
        <v>4.2317581939577229E-9</v>
      </c>
      <c r="T422" s="30">
        <f t="shared" si="247"/>
        <v>4.2317581939577229E-9</v>
      </c>
      <c r="V422" s="36"/>
      <c r="W422" s="36"/>
      <c r="X422" s="36"/>
      <c r="AD422" s="36"/>
      <c r="AE422" s="36"/>
      <c r="AF422" s="36"/>
      <c r="AL422" s="36"/>
      <c r="AM422" s="36"/>
      <c r="AN422" s="36"/>
      <c r="AT422" s="36"/>
      <c r="AU422" s="36"/>
      <c r="AV422" s="36"/>
      <c r="BB422" s="36"/>
      <c r="BC422" s="36"/>
      <c r="BD422" s="36"/>
      <c r="BJ422" s="36"/>
      <c r="BK422" s="36"/>
      <c r="BL422" s="36"/>
      <c r="BR422" s="36"/>
      <c r="BS422" s="36"/>
      <c r="BT422" s="36"/>
      <c r="BZ422" s="36"/>
      <c r="CA422" s="36"/>
      <c r="CB422" s="36"/>
      <c r="CH422" s="36"/>
      <c r="CI422" s="36"/>
      <c r="CJ422" s="36"/>
      <c r="CP422" s="36"/>
      <c r="CQ422" s="36"/>
      <c r="CR422" s="36"/>
      <c r="CX422" s="36"/>
      <c r="CY422" s="36"/>
      <c r="CZ422" s="36"/>
      <c r="DF422" s="36">
        <v>1.385E-8</v>
      </c>
      <c r="DG422" s="36">
        <v>3.8847983565600002</v>
      </c>
      <c r="DH422" s="36">
        <v>419.4364597654</v>
      </c>
      <c r="DI422" s="30">
        <f t="shared" si="248"/>
        <v>1.6057381348927037E-10</v>
      </c>
      <c r="DJ422" s="30">
        <f t="shared" si="249"/>
        <v>1.6100658514370452E-10</v>
      </c>
      <c r="DK422" s="30">
        <f t="shared" si="250"/>
        <v>1.6100658815353606E-10</v>
      </c>
      <c r="DL422" s="30">
        <f t="shared" si="251"/>
        <v>1.6100658815356064E-10</v>
      </c>
      <c r="DN422" s="36"/>
      <c r="DO422" s="36"/>
      <c r="DP422" s="36"/>
      <c r="DV422" s="36"/>
      <c r="DW422" s="36"/>
      <c r="DX422" s="36"/>
      <c r="ED422" s="36"/>
      <c r="EE422" s="36"/>
      <c r="EF422" s="36"/>
      <c r="EL422" s="36"/>
      <c r="EM422" s="36"/>
      <c r="EN422" s="36"/>
      <c r="ET422" s="36"/>
      <c r="EU422" s="36"/>
      <c r="EV422" s="36"/>
    </row>
    <row r="423" spans="14:152" s="30" customFormat="1" ht="12.75">
      <c r="N423" s="36">
        <v>8.1699999999999997E-9</v>
      </c>
      <c r="O423" s="36">
        <v>4.6531534241200001</v>
      </c>
      <c r="P423" s="36">
        <v>535.84130424889997</v>
      </c>
      <c r="Q423" s="30">
        <f t="shared" si="244"/>
        <v>-9.0781723379101739E-10</v>
      </c>
      <c r="R423" s="30">
        <f t="shared" si="245"/>
        <v>-9.0749309307659949E-10</v>
      </c>
      <c r="S423" s="30">
        <f t="shared" si="246"/>
        <v>-9.0749309082226576E-10</v>
      </c>
      <c r="T423" s="30">
        <f t="shared" si="247"/>
        <v>-9.0749309082224415E-10</v>
      </c>
      <c r="V423" s="36"/>
      <c r="W423" s="36"/>
      <c r="X423" s="36"/>
      <c r="AD423" s="36"/>
      <c r="AE423" s="36"/>
      <c r="AF423" s="36"/>
      <c r="AL423" s="36"/>
      <c r="AM423" s="36"/>
      <c r="AN423" s="36"/>
      <c r="AT423" s="36"/>
      <c r="AU423" s="36"/>
      <c r="AV423" s="36"/>
      <c r="BB423" s="36"/>
      <c r="BC423" s="36"/>
      <c r="BD423" s="36"/>
      <c r="BJ423" s="36"/>
      <c r="BK423" s="36"/>
      <c r="BL423" s="36"/>
      <c r="BR423" s="36"/>
      <c r="BS423" s="36"/>
      <c r="BT423" s="36"/>
      <c r="BZ423" s="36"/>
      <c r="CA423" s="36"/>
      <c r="CB423" s="36"/>
      <c r="CH423" s="36"/>
      <c r="CI423" s="36"/>
      <c r="CJ423" s="36"/>
      <c r="CP423" s="36"/>
      <c r="CQ423" s="36"/>
      <c r="CR423" s="36"/>
      <c r="CX423" s="36"/>
      <c r="CY423" s="36"/>
      <c r="CZ423" s="36"/>
      <c r="DF423" s="36">
        <v>1.352E-8</v>
      </c>
      <c r="DG423" s="36">
        <v>0.81697905852999997</v>
      </c>
      <c r="DH423" s="36">
        <v>1585.1407420206999</v>
      </c>
      <c r="DI423" s="30">
        <f t="shared" si="248"/>
        <v>-1.5912286875964754E-9</v>
      </c>
      <c r="DJ423" s="30">
        <f t="shared" si="249"/>
        <v>-1.5928142548125479E-9</v>
      </c>
      <c r="DK423" s="30">
        <f t="shared" si="250"/>
        <v>-1.5928142658397725E-9</v>
      </c>
      <c r="DL423" s="30">
        <f t="shared" si="251"/>
        <v>-1.592814265839844E-9</v>
      </c>
      <c r="DN423" s="36"/>
      <c r="DO423" s="36"/>
      <c r="DP423" s="36"/>
      <c r="DV423" s="36"/>
      <c r="DW423" s="36"/>
      <c r="DX423" s="36"/>
      <c r="ED423" s="36"/>
      <c r="EE423" s="36"/>
      <c r="EF423" s="36"/>
      <c r="EL423" s="36"/>
      <c r="EM423" s="36"/>
      <c r="EN423" s="36"/>
      <c r="ET423" s="36"/>
      <c r="EU423" s="36"/>
      <c r="EV423" s="36"/>
    </row>
    <row r="424" spans="14:152" s="30" customFormat="1" ht="12.75">
      <c r="N424" s="36">
        <v>6.5199999999999998E-9</v>
      </c>
      <c r="O424" s="36">
        <v>0.44173759183</v>
      </c>
      <c r="P424" s="36">
        <v>1201.831580323</v>
      </c>
      <c r="Q424" s="30">
        <f t="shared" si="244"/>
        <v>6.507761762168101E-9</v>
      </c>
      <c r="R424" s="30">
        <f t="shared" si="245"/>
        <v>6.507797488882539E-9</v>
      </c>
      <c r="S424" s="30">
        <f t="shared" si="246"/>
        <v>6.5077974891308296E-9</v>
      </c>
      <c r="T424" s="30">
        <f t="shared" si="247"/>
        <v>6.5077974891308321E-9</v>
      </c>
      <c r="V424" s="36"/>
      <c r="W424" s="36"/>
      <c r="X424" s="36"/>
      <c r="AD424" s="36"/>
      <c r="AE424" s="36"/>
      <c r="AF424" s="36"/>
      <c r="AL424" s="36"/>
      <c r="AM424" s="36"/>
      <c r="AN424" s="36"/>
      <c r="AT424" s="36"/>
      <c r="AU424" s="36"/>
      <c r="AV424" s="36"/>
      <c r="BB424" s="36"/>
      <c r="BC424" s="36"/>
      <c r="BD424" s="36"/>
      <c r="BJ424" s="36"/>
      <c r="BK424" s="36"/>
      <c r="BL424" s="36"/>
      <c r="BR424" s="36"/>
      <c r="BS424" s="36"/>
      <c r="BT424" s="36"/>
      <c r="BZ424" s="36"/>
      <c r="CA424" s="36"/>
      <c r="CB424" s="36"/>
      <c r="CH424" s="36"/>
      <c r="CI424" s="36"/>
      <c r="CJ424" s="36"/>
      <c r="CP424" s="36"/>
      <c r="CQ424" s="36"/>
      <c r="CR424" s="36"/>
      <c r="CX424" s="36"/>
      <c r="CY424" s="36"/>
      <c r="CZ424" s="36"/>
      <c r="DF424" s="36">
        <v>1.399E-8</v>
      </c>
      <c r="DG424" s="36">
        <v>1.2478545224299999</v>
      </c>
      <c r="DH424" s="36">
        <v>633.30500417500002</v>
      </c>
      <c r="DI424" s="30">
        <f t="shared" si="248"/>
        <v>-8.9348467625069115E-9</v>
      </c>
      <c r="DJ424" s="30">
        <f t="shared" si="249"/>
        <v>-8.9353546843884921E-9</v>
      </c>
      <c r="DK424" s="30">
        <f t="shared" si="250"/>
        <v>-8.9353546879209123E-9</v>
      </c>
      <c r="DL424" s="30">
        <f t="shared" si="251"/>
        <v>-8.9353546879209421E-9</v>
      </c>
      <c r="DN424" s="36"/>
      <c r="DO424" s="36"/>
      <c r="DP424" s="36"/>
      <c r="DV424" s="36"/>
      <c r="DW424" s="36"/>
      <c r="DX424" s="36"/>
      <c r="ED424" s="36"/>
      <c r="EE424" s="36"/>
      <c r="EF424" s="36"/>
      <c r="EL424" s="36"/>
      <c r="EM424" s="36"/>
      <c r="EN424" s="36"/>
      <c r="ET424" s="36"/>
      <c r="EU424" s="36"/>
      <c r="EV424" s="36"/>
    </row>
    <row r="425" spans="14:152" s="30" customFormat="1" ht="12.75">
      <c r="N425" s="36">
        <v>7.1099999999999996E-9</v>
      </c>
      <c r="O425" s="36">
        <v>0.96283289309999998</v>
      </c>
      <c r="P425" s="36">
        <v>373.01422095919997</v>
      </c>
      <c r="Q425" s="30">
        <f t="shared" si="244"/>
        <v>3.1909844783952665E-9</v>
      </c>
      <c r="R425" s="30">
        <f t="shared" si="245"/>
        <v>3.1908079037257284E-9</v>
      </c>
      <c r="S425" s="30">
        <f t="shared" si="246"/>
        <v>3.1908079024976812E-9</v>
      </c>
      <c r="T425" s="30">
        <f t="shared" si="247"/>
        <v>3.19080790249767E-9</v>
      </c>
      <c r="V425" s="36"/>
      <c r="W425" s="36"/>
      <c r="X425" s="36"/>
      <c r="AD425" s="36"/>
      <c r="AE425" s="36"/>
      <c r="AF425" s="36"/>
      <c r="AL425" s="36"/>
      <c r="AM425" s="36"/>
      <c r="AN425" s="36"/>
      <c r="AT425" s="36"/>
      <c r="AU425" s="36"/>
      <c r="AV425" s="36"/>
      <c r="BB425" s="36"/>
      <c r="BC425" s="36"/>
      <c r="BD425" s="36"/>
      <c r="BJ425" s="36"/>
      <c r="BK425" s="36"/>
      <c r="BL425" s="36"/>
      <c r="BR425" s="36"/>
      <c r="BS425" s="36"/>
      <c r="BT425" s="36"/>
      <c r="BZ425" s="36"/>
      <c r="CA425" s="36"/>
      <c r="CB425" s="36"/>
      <c r="CH425" s="36"/>
      <c r="CI425" s="36"/>
      <c r="CJ425" s="36"/>
      <c r="CP425" s="36"/>
      <c r="CQ425" s="36"/>
      <c r="CR425" s="36"/>
      <c r="CX425" s="36"/>
      <c r="CY425" s="36"/>
      <c r="CZ425" s="36"/>
      <c r="DF425" s="36">
        <v>1.297E-8</v>
      </c>
      <c r="DG425" s="36">
        <v>5.5791402318900003</v>
      </c>
      <c r="DH425" s="36">
        <v>1276.6131788903001</v>
      </c>
      <c r="DI425" s="30">
        <f t="shared" si="248"/>
        <v>9.2865571690568921E-10</v>
      </c>
      <c r="DJ425" s="30">
        <f t="shared" si="249"/>
        <v>9.2742528717938368E-10</v>
      </c>
      <c r="DK425" s="30">
        <f t="shared" si="250"/>
        <v>9.2742527862197556E-10</v>
      </c>
      <c r="DL425" s="30">
        <f t="shared" si="251"/>
        <v>9.2742527862190669E-10</v>
      </c>
      <c r="DN425" s="36"/>
      <c r="DO425" s="36"/>
      <c r="DP425" s="36"/>
      <c r="DV425" s="36"/>
      <c r="DW425" s="36"/>
      <c r="DX425" s="36"/>
      <c r="ED425" s="36"/>
      <c r="EE425" s="36"/>
      <c r="EF425" s="36"/>
      <c r="EL425" s="36"/>
      <c r="EM425" s="36"/>
      <c r="EN425" s="36"/>
      <c r="ET425" s="36"/>
      <c r="EU425" s="36"/>
      <c r="EV425" s="36"/>
    </row>
    <row r="426" spans="14:152" s="30" customFormat="1" ht="12.75">
      <c r="N426" s="36">
        <v>6.65E-9</v>
      </c>
      <c r="O426" s="36">
        <v>1.0324463347099999</v>
      </c>
      <c r="P426" s="36">
        <v>623.22251175760005</v>
      </c>
      <c r="Q426" s="30">
        <f t="shared" si="244"/>
        <v>-5.0059210113502108E-9</v>
      </c>
      <c r="R426" s="30">
        <f t="shared" si="245"/>
        <v>-5.0061242650050292E-9</v>
      </c>
      <c r="S426" s="30">
        <f t="shared" si="246"/>
        <v>-5.0061242664185775E-9</v>
      </c>
      <c r="T426" s="30">
        <f t="shared" si="247"/>
        <v>-5.0061242664185907E-9</v>
      </c>
      <c r="V426" s="36"/>
      <c r="W426" s="36"/>
      <c r="X426" s="36"/>
      <c r="AD426" s="36"/>
      <c r="AE426" s="36"/>
      <c r="AF426" s="36"/>
      <c r="AL426" s="36"/>
      <c r="AM426" s="36"/>
      <c r="AN426" s="36"/>
      <c r="AT426" s="36"/>
      <c r="AU426" s="36"/>
      <c r="AV426" s="36"/>
      <c r="BB426" s="36"/>
      <c r="BC426" s="36"/>
      <c r="BD426" s="36"/>
      <c r="BJ426" s="36"/>
      <c r="BK426" s="36"/>
      <c r="BL426" s="36"/>
      <c r="BR426" s="36"/>
      <c r="BS426" s="36"/>
      <c r="BT426" s="36"/>
      <c r="BZ426" s="36"/>
      <c r="CA426" s="36"/>
      <c r="CB426" s="36"/>
      <c r="CH426" s="36"/>
      <c r="CI426" s="36"/>
      <c r="CJ426" s="36"/>
      <c r="CP426" s="36"/>
      <c r="CQ426" s="36"/>
      <c r="CR426" s="36"/>
      <c r="CX426" s="36"/>
      <c r="CY426" s="36"/>
      <c r="CZ426" s="36"/>
      <c r="DF426" s="36">
        <v>1.4909999999999999E-8</v>
      </c>
      <c r="DG426" s="36">
        <v>1.6654178122300001</v>
      </c>
      <c r="DH426" s="36">
        <v>2655.5683724738001</v>
      </c>
      <c r="DI426" s="30">
        <f t="shared" si="248"/>
        <v>1.3140083683880623E-8</v>
      </c>
      <c r="DJ426" s="30">
        <f t="shared" si="249"/>
        <v>1.3138689393702824E-8</v>
      </c>
      <c r="DK426" s="30">
        <f t="shared" si="250"/>
        <v>1.3138689384004036E-8</v>
      </c>
      <c r="DL426" s="30">
        <f t="shared" si="251"/>
        <v>1.3138689384003959E-8</v>
      </c>
      <c r="DN426" s="36"/>
      <c r="DO426" s="36"/>
      <c r="DP426" s="36"/>
      <c r="DV426" s="36"/>
      <c r="DW426" s="36"/>
      <c r="DX426" s="36"/>
      <c r="ED426" s="36"/>
      <c r="EE426" s="36"/>
      <c r="EF426" s="36"/>
      <c r="EL426" s="36"/>
      <c r="EM426" s="36"/>
      <c r="EN426" s="36"/>
      <c r="ET426" s="36"/>
      <c r="EU426" s="36"/>
      <c r="EV426" s="36"/>
    </row>
    <row r="427" spans="14:152" s="30" customFormat="1" ht="12.75">
      <c r="N427" s="36">
        <v>6.4300000000000003E-9</v>
      </c>
      <c r="O427" s="36">
        <v>5.05335060049</v>
      </c>
      <c r="P427" s="36">
        <v>522.62560220360001</v>
      </c>
      <c r="Q427" s="30">
        <f t="shared" si="244"/>
        <v>-3.5496688553288239E-9</v>
      </c>
      <c r="R427" s="30">
        <f t="shared" si="245"/>
        <v>-3.5494600951413035E-9</v>
      </c>
      <c r="S427" s="30">
        <f t="shared" si="246"/>
        <v>-3.5494600936894034E-9</v>
      </c>
      <c r="T427" s="30">
        <f t="shared" si="247"/>
        <v>-3.5494600936893894E-9</v>
      </c>
      <c r="V427" s="36"/>
      <c r="W427" s="36"/>
      <c r="X427" s="36"/>
      <c r="AD427" s="36"/>
      <c r="AE427" s="36"/>
      <c r="AF427" s="36"/>
      <c r="AL427" s="36"/>
      <c r="AM427" s="36"/>
      <c r="AN427" s="36"/>
      <c r="AT427" s="36"/>
      <c r="AU427" s="36"/>
      <c r="AV427" s="36"/>
      <c r="BB427" s="36"/>
      <c r="BC427" s="36"/>
      <c r="BD427" s="36"/>
      <c r="BJ427" s="36"/>
      <c r="BK427" s="36"/>
      <c r="BL427" s="36"/>
      <c r="BR427" s="36"/>
      <c r="BS427" s="36"/>
      <c r="BT427" s="36"/>
      <c r="BZ427" s="36"/>
      <c r="CA427" s="36"/>
      <c r="CB427" s="36"/>
      <c r="CH427" s="36"/>
      <c r="CI427" s="36"/>
      <c r="CJ427" s="36"/>
      <c r="CP427" s="36"/>
      <c r="CQ427" s="36"/>
      <c r="CR427" s="36"/>
      <c r="CX427" s="36"/>
      <c r="CY427" s="36"/>
      <c r="CZ427" s="36"/>
      <c r="DF427" s="36">
        <v>1.2520000000000001E-8</v>
      </c>
      <c r="DG427" s="36">
        <v>0.72155670765000002</v>
      </c>
      <c r="DH427" s="36">
        <v>173.9422195228</v>
      </c>
      <c r="DI427" s="30">
        <f t="shared" si="248"/>
        <v>1.2152534176629E-8</v>
      </c>
      <c r="DJ427" s="30">
        <f t="shared" si="249"/>
        <v>1.2152495155139323E-8</v>
      </c>
      <c r="DK427" s="30">
        <f t="shared" si="250"/>
        <v>1.215249515486793E-8</v>
      </c>
      <c r="DL427" s="30">
        <f t="shared" si="251"/>
        <v>1.2152495154867927E-8</v>
      </c>
      <c r="DN427" s="36"/>
      <c r="DO427" s="36"/>
      <c r="DP427" s="36"/>
      <c r="DV427" s="36"/>
      <c r="DW427" s="36"/>
      <c r="DX427" s="36"/>
      <c r="ED427" s="36"/>
      <c r="EE427" s="36"/>
      <c r="EF427" s="36"/>
      <c r="EL427" s="36"/>
      <c r="EM427" s="36"/>
      <c r="EN427" s="36"/>
      <c r="ET427" s="36"/>
      <c r="EU427" s="36"/>
      <c r="EV427" s="36"/>
    </row>
    <row r="428" spans="14:152" s="30" customFormat="1" ht="12.75">
      <c r="N428" s="36">
        <v>6.3899999999999996E-9</v>
      </c>
      <c r="O428" s="36">
        <v>4.2271848363900002</v>
      </c>
      <c r="P428" s="36">
        <v>25.863495096499999</v>
      </c>
      <c r="Q428" s="30">
        <f t="shared" si="244"/>
        <v>-3.7574346458049673E-9</v>
      </c>
      <c r="R428" s="30">
        <f t="shared" si="245"/>
        <v>-3.757444605057515E-9</v>
      </c>
      <c r="S428" s="30">
        <f t="shared" si="246"/>
        <v>-3.7574446051267774E-9</v>
      </c>
      <c r="T428" s="30">
        <f t="shared" si="247"/>
        <v>-3.7574446051267774E-9</v>
      </c>
      <c r="V428" s="36"/>
      <c r="W428" s="36"/>
      <c r="X428" s="36"/>
      <c r="AD428" s="36"/>
      <c r="AE428" s="36"/>
      <c r="AF428" s="36"/>
      <c r="AL428" s="36"/>
      <c r="AM428" s="36"/>
      <c r="AN428" s="36"/>
      <c r="AT428" s="36"/>
      <c r="AU428" s="36"/>
      <c r="AV428" s="36"/>
      <c r="BB428" s="36"/>
      <c r="BC428" s="36"/>
      <c r="BD428" s="36"/>
      <c r="BJ428" s="36"/>
      <c r="BK428" s="36"/>
      <c r="BL428" s="36"/>
      <c r="BR428" s="36"/>
      <c r="BS428" s="36"/>
      <c r="BT428" s="36"/>
      <c r="BZ428" s="36"/>
      <c r="CA428" s="36"/>
      <c r="CB428" s="36"/>
      <c r="CH428" s="36"/>
      <c r="CI428" s="36"/>
      <c r="CJ428" s="36"/>
      <c r="CP428" s="36"/>
      <c r="CQ428" s="36"/>
      <c r="CR428" s="36"/>
      <c r="CX428" s="36"/>
      <c r="CY428" s="36"/>
      <c r="CZ428" s="36"/>
      <c r="DF428" s="36">
        <v>1.658E-8</v>
      </c>
      <c r="DG428" s="36">
        <v>5.6092466285000002</v>
      </c>
      <c r="DH428" s="36">
        <v>362.86229257259998</v>
      </c>
      <c r="DI428" s="30">
        <f t="shared" si="248"/>
        <v>-1.4887790105866368E-8</v>
      </c>
      <c r="DJ428" s="30">
        <f t="shared" si="249"/>
        <v>-1.4887987376402312E-8</v>
      </c>
      <c r="DK428" s="30">
        <f t="shared" si="250"/>
        <v>-1.4887987377774248E-8</v>
      </c>
      <c r="DL428" s="30">
        <f t="shared" si="251"/>
        <v>-1.4887987377774261E-8</v>
      </c>
      <c r="DN428" s="36"/>
      <c r="DO428" s="36"/>
      <c r="DP428" s="36"/>
      <c r="DV428" s="36"/>
      <c r="DW428" s="36"/>
      <c r="DX428" s="36"/>
      <c r="ED428" s="36"/>
      <c r="EE428" s="36"/>
      <c r="EF428" s="36"/>
      <c r="EL428" s="36"/>
      <c r="EM428" s="36"/>
      <c r="EN428" s="36"/>
      <c r="ET428" s="36"/>
      <c r="EU428" s="36"/>
      <c r="EV428" s="36"/>
    </row>
    <row r="429" spans="14:152" s="30" customFormat="1" ht="12.75">
      <c r="N429" s="36">
        <v>7.1799999999999996E-9</v>
      </c>
      <c r="O429" s="36">
        <v>5.0757690070999999</v>
      </c>
      <c r="P429" s="36">
        <v>1058.4187223427</v>
      </c>
      <c r="Q429" s="30">
        <f t="shared" si="244"/>
        <v>5.0397645418852384E-9</v>
      </c>
      <c r="R429" s="30">
        <f t="shared" si="245"/>
        <v>5.0393612600066378E-9</v>
      </c>
      <c r="S429" s="30">
        <f t="shared" si="246"/>
        <v>5.0393612572017908E-9</v>
      </c>
      <c r="T429" s="30">
        <f t="shared" si="247"/>
        <v>5.0393612572017676E-9</v>
      </c>
      <c r="V429" s="36"/>
      <c r="W429" s="36"/>
      <c r="X429" s="36"/>
      <c r="AD429" s="36"/>
      <c r="AE429" s="36"/>
      <c r="AF429" s="36"/>
      <c r="AL429" s="36"/>
      <c r="AM429" s="36"/>
      <c r="AN429" s="36"/>
      <c r="AT429" s="36"/>
      <c r="AU429" s="36"/>
      <c r="AV429" s="36"/>
      <c r="BB429" s="36"/>
      <c r="BC429" s="36"/>
      <c r="BD429" s="36"/>
      <c r="BJ429" s="36"/>
      <c r="BK429" s="36"/>
      <c r="BL429" s="36"/>
      <c r="BR429" s="36"/>
      <c r="BS429" s="36"/>
      <c r="BT429" s="36"/>
      <c r="BZ429" s="36"/>
      <c r="CA429" s="36"/>
      <c r="CB429" s="36"/>
      <c r="CH429" s="36"/>
      <c r="CI429" s="36"/>
      <c r="CJ429" s="36"/>
      <c r="CP429" s="36"/>
      <c r="CQ429" s="36"/>
      <c r="CR429" s="36"/>
      <c r="CX429" s="36"/>
      <c r="CY429" s="36"/>
      <c r="CZ429" s="36"/>
      <c r="DF429" s="36">
        <v>1.606E-8</v>
      </c>
      <c r="DG429" s="36">
        <v>3.95301396173</v>
      </c>
      <c r="DH429" s="36">
        <v>2274.5468326364999</v>
      </c>
      <c r="DI429" s="30">
        <f t="shared" si="248"/>
        <v>-1.1569807335184759E-8</v>
      </c>
      <c r="DJ429" s="30">
        <f t="shared" si="249"/>
        <v>-1.1571694675412245E-8</v>
      </c>
      <c r="DK429" s="30">
        <f t="shared" si="250"/>
        <v>-1.1571694688537118E-8</v>
      </c>
      <c r="DL429" s="30">
        <f t="shared" si="251"/>
        <v>-1.1571694688537238E-8</v>
      </c>
      <c r="DN429" s="36"/>
      <c r="DO429" s="36"/>
      <c r="DP429" s="36"/>
      <c r="DV429" s="36"/>
      <c r="DW429" s="36"/>
      <c r="DX429" s="36"/>
      <c r="ED429" s="36"/>
      <c r="EE429" s="36"/>
      <c r="EF429" s="36"/>
      <c r="EL429" s="36"/>
      <c r="EM429" s="36"/>
      <c r="EN429" s="36"/>
      <c r="ET429" s="36"/>
      <c r="EU429" s="36"/>
      <c r="EV429" s="36"/>
    </row>
    <row r="430" spans="14:152" s="30" customFormat="1" ht="12.75">
      <c r="N430" s="36">
        <v>6.6400000000000002E-9</v>
      </c>
      <c r="O430" s="36">
        <v>2.4372845444400002</v>
      </c>
      <c r="P430" s="36">
        <v>1585.1407420206999</v>
      </c>
      <c r="Q430" s="30">
        <f t="shared" si="244"/>
        <v>6.6244465872811993E-9</v>
      </c>
      <c r="R430" s="30">
        <f t="shared" si="245"/>
        <v>6.6243929000237432E-9</v>
      </c>
      <c r="S430" s="30">
        <f t="shared" si="246"/>
        <v>6.6243928996500371E-9</v>
      </c>
      <c r="T430" s="30">
        <f t="shared" si="247"/>
        <v>6.6243928996500354E-9</v>
      </c>
      <c r="V430" s="36"/>
      <c r="W430" s="36"/>
      <c r="X430" s="36"/>
      <c r="AD430" s="36"/>
      <c r="AE430" s="36"/>
      <c r="AF430" s="36"/>
      <c r="AL430" s="36"/>
      <c r="AM430" s="36"/>
      <c r="AN430" s="36"/>
      <c r="AT430" s="36"/>
      <c r="AU430" s="36"/>
      <c r="AV430" s="36"/>
      <c r="BB430" s="36"/>
      <c r="BC430" s="36"/>
      <c r="BD430" s="36"/>
      <c r="BJ430" s="36"/>
      <c r="BK430" s="36"/>
      <c r="BL430" s="36"/>
      <c r="BR430" s="36"/>
      <c r="BS430" s="36"/>
      <c r="BT430" s="36"/>
      <c r="BZ430" s="36"/>
      <c r="CA430" s="36"/>
      <c r="CB430" s="36"/>
      <c r="CH430" s="36"/>
      <c r="CI430" s="36"/>
      <c r="CJ430" s="36"/>
      <c r="CP430" s="36"/>
      <c r="CQ430" s="36"/>
      <c r="CR430" s="36"/>
      <c r="CX430" s="36"/>
      <c r="CY430" s="36"/>
      <c r="CZ430" s="36"/>
      <c r="DF430" s="36">
        <v>1.213E-8</v>
      </c>
      <c r="DG430" s="36">
        <v>4.55264289565</v>
      </c>
      <c r="DH430" s="36">
        <v>366.7944458357</v>
      </c>
      <c r="DI430" s="30">
        <f t="shared" si="248"/>
        <v>-9.8535042405254634E-9</v>
      </c>
      <c r="DJ430" s="30">
        <f t="shared" si="249"/>
        <v>-9.8533109168588479E-9</v>
      </c>
      <c r="DK430" s="30">
        <f t="shared" si="250"/>
        <v>-9.8533109155142973E-9</v>
      </c>
      <c r="DL430" s="30">
        <f t="shared" si="251"/>
        <v>-9.853310915514284E-9</v>
      </c>
      <c r="DN430" s="36"/>
      <c r="DO430" s="36"/>
      <c r="DP430" s="36"/>
      <c r="DV430" s="36"/>
      <c r="DW430" s="36"/>
      <c r="DX430" s="36"/>
      <c r="ED430" s="36"/>
      <c r="EE430" s="36"/>
      <c r="EF430" s="36"/>
      <c r="EL430" s="36"/>
      <c r="EM430" s="36"/>
      <c r="EN430" s="36"/>
      <c r="ET430" s="36"/>
      <c r="EU430" s="36"/>
      <c r="EV430" s="36"/>
    </row>
    <row r="431" spans="14:152" s="30" customFormat="1" ht="12.75">
      <c r="N431" s="36">
        <v>8.3300000000000008E-9</v>
      </c>
      <c r="O431" s="36">
        <v>1.4946844021300001</v>
      </c>
      <c r="P431" s="36">
        <v>563.6312150384</v>
      </c>
      <c r="Q431" s="30">
        <f t="shared" si="244"/>
        <v>-4.9628791022246924E-10</v>
      </c>
      <c r="R431" s="30">
        <f t="shared" si="245"/>
        <v>-4.9663708226608411E-10</v>
      </c>
      <c r="S431" s="30">
        <f t="shared" si="246"/>
        <v>-4.9663708469449924E-10</v>
      </c>
      <c r="T431" s="30">
        <f t="shared" si="247"/>
        <v>-4.9663708469451764E-10</v>
      </c>
      <c r="V431" s="36"/>
      <c r="W431" s="36"/>
      <c r="X431" s="36"/>
      <c r="AD431" s="36"/>
      <c r="AE431" s="36"/>
      <c r="AF431" s="36"/>
      <c r="AL431" s="36"/>
      <c r="AM431" s="36"/>
      <c r="AN431" s="36"/>
      <c r="AT431" s="36"/>
      <c r="AU431" s="36"/>
      <c r="AV431" s="36"/>
      <c r="BB431" s="36"/>
      <c r="BC431" s="36"/>
      <c r="BD431" s="36"/>
      <c r="BJ431" s="36"/>
      <c r="BK431" s="36"/>
      <c r="BL431" s="36"/>
      <c r="BR431" s="36"/>
      <c r="BS431" s="36"/>
      <c r="BT431" s="36"/>
      <c r="BZ431" s="36"/>
      <c r="CA431" s="36"/>
      <c r="CB431" s="36"/>
      <c r="CH431" s="36"/>
      <c r="CI431" s="36"/>
      <c r="CJ431" s="36"/>
      <c r="CP431" s="36"/>
      <c r="CQ431" s="36"/>
      <c r="CR431" s="36"/>
      <c r="CX431" s="36"/>
      <c r="CY431" s="36"/>
      <c r="CZ431" s="36"/>
      <c r="DF431" s="36">
        <v>1.5209999999999999E-8</v>
      </c>
      <c r="DG431" s="36">
        <v>0.55773831071000002</v>
      </c>
      <c r="DH431" s="36">
        <v>1592.2542890215</v>
      </c>
      <c r="DI431" s="30">
        <f t="shared" si="248"/>
        <v>-6.1554792387524605E-9</v>
      </c>
      <c r="DJ431" s="30">
        <f t="shared" si="249"/>
        <v>-6.1571291561569104E-9</v>
      </c>
      <c r="DK431" s="30">
        <f t="shared" si="250"/>
        <v>-6.1571291676314292E-9</v>
      </c>
      <c r="DL431" s="30">
        <f t="shared" si="251"/>
        <v>-6.1571291676315276E-9</v>
      </c>
      <c r="DN431" s="36"/>
      <c r="DO431" s="36"/>
      <c r="DP431" s="36"/>
      <c r="DV431" s="36"/>
      <c r="DW431" s="36"/>
      <c r="DX431" s="36"/>
      <c r="ED431" s="36"/>
      <c r="EE431" s="36"/>
      <c r="EF431" s="36"/>
      <c r="EL431" s="36"/>
      <c r="EM431" s="36"/>
      <c r="EN431" s="36"/>
      <c r="ET431" s="36"/>
      <c r="EU431" s="36"/>
      <c r="EV431" s="36"/>
    </row>
    <row r="432" spans="14:152" s="30" customFormat="1" ht="12.75">
      <c r="N432" s="36">
        <v>7.6000000000000002E-9</v>
      </c>
      <c r="O432" s="36">
        <v>4.3484982366300002</v>
      </c>
      <c r="P432" s="36">
        <v>100.6450936638</v>
      </c>
      <c r="Q432" s="30">
        <f t="shared" si="244"/>
        <v>-6.0554233884671439E-9</v>
      </c>
      <c r="R432" s="30">
        <f t="shared" si="245"/>
        <v>-6.0554578250379273E-9</v>
      </c>
      <c r="S432" s="30">
        <f t="shared" si="246"/>
        <v>-6.055457825277425E-9</v>
      </c>
      <c r="T432" s="30">
        <f t="shared" si="247"/>
        <v>-6.0554578252774275E-9</v>
      </c>
      <c r="V432" s="36"/>
      <c r="W432" s="36"/>
      <c r="X432" s="36"/>
      <c r="AD432" s="36"/>
      <c r="AE432" s="36"/>
      <c r="AF432" s="36"/>
      <c r="AL432" s="36"/>
      <c r="AM432" s="36"/>
      <c r="AN432" s="36"/>
      <c r="AT432" s="36"/>
      <c r="AU432" s="36"/>
      <c r="AV432" s="36"/>
      <c r="BB432" s="36"/>
      <c r="BC432" s="36"/>
      <c r="BD432" s="36"/>
      <c r="BJ432" s="36"/>
      <c r="BK432" s="36"/>
      <c r="BL432" s="36"/>
      <c r="BR432" s="36"/>
      <c r="BS432" s="36"/>
      <c r="BT432" s="36"/>
      <c r="BZ432" s="36"/>
      <c r="CA432" s="36"/>
      <c r="CB432" s="36"/>
      <c r="CH432" s="36"/>
      <c r="CI432" s="36"/>
      <c r="CJ432" s="36"/>
      <c r="CP432" s="36"/>
      <c r="CQ432" s="36"/>
      <c r="CR432" s="36"/>
      <c r="CX432" s="36"/>
      <c r="CY432" s="36"/>
      <c r="CZ432" s="36"/>
      <c r="DF432" s="36">
        <v>1.22E-8</v>
      </c>
      <c r="DG432" s="36">
        <v>3.6302978804000001</v>
      </c>
      <c r="DH432" s="36">
        <v>497.44763618019999</v>
      </c>
      <c r="DI432" s="30">
        <f t="shared" si="248"/>
        <v>7.8466944993837613E-9</v>
      </c>
      <c r="DJ432" s="30">
        <f t="shared" si="249"/>
        <v>7.8470407126413435E-9</v>
      </c>
      <c r="DK432" s="30">
        <f t="shared" si="250"/>
        <v>7.8470407150491455E-9</v>
      </c>
      <c r="DL432" s="30">
        <f t="shared" si="251"/>
        <v>7.8470407150491653E-9</v>
      </c>
      <c r="DN432" s="36"/>
      <c r="DO432" s="36"/>
      <c r="DP432" s="36"/>
      <c r="DV432" s="36"/>
      <c r="DW432" s="36"/>
      <c r="DX432" s="36"/>
      <c r="ED432" s="36"/>
      <c r="EE432" s="36"/>
      <c r="EF432" s="36"/>
      <c r="EL432" s="36"/>
      <c r="EM432" s="36"/>
      <c r="EN432" s="36"/>
      <c r="ET432" s="36"/>
      <c r="EU432" s="36"/>
      <c r="EV432" s="36"/>
    </row>
    <row r="433" spans="14:152" s="30" customFormat="1" ht="12.75">
      <c r="N433" s="36">
        <v>6.3300000000000003E-9</v>
      </c>
      <c r="O433" s="36">
        <v>4.3179671863999998</v>
      </c>
      <c r="P433" s="36">
        <v>3590.5168874420001</v>
      </c>
      <c r="Q433" s="30">
        <f t="shared" si="244"/>
        <v>-6.2859462522484707E-9</v>
      </c>
      <c r="R433" s="30">
        <f t="shared" si="245"/>
        <v>-6.2861454527280194E-9</v>
      </c>
      <c r="S433" s="30">
        <f t="shared" si="246"/>
        <v>-6.2861454541118512E-9</v>
      </c>
      <c r="T433" s="30">
        <f t="shared" si="247"/>
        <v>-6.2861454541118628E-9</v>
      </c>
      <c r="V433" s="36"/>
      <c r="W433" s="36"/>
      <c r="X433" s="36"/>
      <c r="AD433" s="36"/>
      <c r="AE433" s="36"/>
      <c r="AF433" s="36"/>
      <c r="AL433" s="36"/>
      <c r="AM433" s="36"/>
      <c r="AN433" s="36"/>
      <c r="AT433" s="36"/>
      <c r="AU433" s="36"/>
      <c r="AV433" s="36"/>
      <c r="BB433" s="36"/>
      <c r="BC433" s="36"/>
      <c r="BD433" s="36"/>
      <c r="BJ433" s="36"/>
      <c r="BK433" s="36"/>
      <c r="BL433" s="36"/>
      <c r="BR433" s="36"/>
      <c r="BS433" s="36"/>
      <c r="BT433" s="36"/>
      <c r="BZ433" s="36"/>
      <c r="CA433" s="36"/>
      <c r="CB433" s="36"/>
      <c r="CH433" s="36"/>
      <c r="CI433" s="36"/>
      <c r="CJ433" s="36"/>
      <c r="CP433" s="36"/>
      <c r="CQ433" s="36"/>
      <c r="CR433" s="36"/>
      <c r="CX433" s="36"/>
      <c r="CY433" s="36"/>
      <c r="CZ433" s="36"/>
      <c r="DF433" s="36">
        <v>1.215E-8</v>
      </c>
      <c r="DG433" s="36">
        <v>4.4285418590300001</v>
      </c>
      <c r="DH433" s="36">
        <v>531.38788612400003</v>
      </c>
      <c r="DI433" s="30">
        <f t="shared" si="248"/>
        <v>1.0747601014180961E-9</v>
      </c>
      <c r="DJ433" s="30">
        <f t="shared" si="249"/>
        <v>1.0752392315483841E-9</v>
      </c>
      <c r="DK433" s="30">
        <f t="shared" si="250"/>
        <v>1.0752392348806309E-9</v>
      </c>
      <c r="DL433" s="30">
        <f t="shared" si="251"/>
        <v>1.0752392348806578E-9</v>
      </c>
      <c r="DN433" s="36"/>
      <c r="DO433" s="36"/>
      <c r="DP433" s="36"/>
      <c r="DV433" s="36"/>
      <c r="DW433" s="36"/>
      <c r="DX433" s="36"/>
      <c r="ED433" s="36"/>
      <c r="EE433" s="36"/>
      <c r="EF433" s="36"/>
      <c r="EL433" s="36"/>
      <c r="EM433" s="36"/>
      <c r="EN433" s="36"/>
      <c r="ET433" s="36"/>
      <c r="EU433" s="36"/>
      <c r="EV433" s="36"/>
    </row>
    <row r="434" spans="14:152" s="30" customFormat="1" ht="12.75">
      <c r="N434" s="36">
        <v>6.2900000000000004E-9</v>
      </c>
      <c r="O434" s="36">
        <v>6.2343112640199996</v>
      </c>
      <c r="P434" s="36">
        <v>679.25416222920001</v>
      </c>
      <c r="Q434" s="30">
        <f t="shared" si="244"/>
        <v>-4.9167110058329302E-9</v>
      </c>
      <c r="R434" s="30">
        <f t="shared" si="245"/>
        <v>-4.9165124702933795E-9</v>
      </c>
      <c r="S434" s="30">
        <f t="shared" si="246"/>
        <v>-4.916512468912562E-9</v>
      </c>
      <c r="T434" s="30">
        <f t="shared" si="247"/>
        <v>-4.9165124689125512E-9</v>
      </c>
      <c r="V434" s="36"/>
      <c r="W434" s="36"/>
      <c r="X434" s="36"/>
      <c r="AD434" s="36"/>
      <c r="AE434" s="36"/>
      <c r="AF434" s="36"/>
      <c r="AL434" s="36"/>
      <c r="AM434" s="36"/>
      <c r="AN434" s="36"/>
      <c r="AT434" s="36"/>
      <c r="AU434" s="36"/>
      <c r="AV434" s="36"/>
      <c r="BB434" s="36"/>
      <c r="BC434" s="36"/>
      <c r="BD434" s="36"/>
      <c r="BJ434" s="36"/>
      <c r="BK434" s="36"/>
      <c r="BL434" s="36"/>
      <c r="BR434" s="36"/>
      <c r="BS434" s="36"/>
      <c r="BT434" s="36"/>
      <c r="BZ434" s="36"/>
      <c r="CA434" s="36"/>
      <c r="CB434" s="36"/>
      <c r="CH434" s="36"/>
      <c r="CI434" s="36"/>
      <c r="CJ434" s="36"/>
      <c r="CP434" s="36"/>
      <c r="CQ434" s="36"/>
      <c r="CR434" s="36"/>
      <c r="CX434" s="36"/>
      <c r="CY434" s="36"/>
      <c r="CZ434" s="36"/>
      <c r="DF434" s="36">
        <v>1.5489999999999998E-8</v>
      </c>
      <c r="DG434" s="36">
        <v>5.7376596206799997</v>
      </c>
      <c r="DH434" s="36">
        <v>320.32402291969998</v>
      </c>
      <c r="DI434" s="30">
        <f t="shared" si="248"/>
        <v>-1.0567526758892103E-8</v>
      </c>
      <c r="DJ434" s="30">
        <f t="shared" si="249"/>
        <v>-1.0567797039618094E-8</v>
      </c>
      <c r="DK434" s="30">
        <f t="shared" si="250"/>
        <v>-1.0567797041497812E-8</v>
      </c>
      <c r="DL434" s="30">
        <f t="shared" si="251"/>
        <v>-1.0567797041497834E-8</v>
      </c>
      <c r="DN434" s="36"/>
      <c r="DO434" s="36"/>
      <c r="DP434" s="36"/>
      <c r="DV434" s="36"/>
      <c r="DW434" s="36"/>
      <c r="DX434" s="36"/>
      <c r="ED434" s="36"/>
      <c r="EE434" s="36"/>
      <c r="EF434" s="36"/>
      <c r="EL434" s="36"/>
      <c r="EM434" s="36"/>
      <c r="EN434" s="36"/>
      <c r="ET434" s="36"/>
      <c r="EU434" s="36"/>
      <c r="EV434" s="36"/>
    </row>
    <row r="435" spans="14:152" s="30" customFormat="1" ht="12.75">
      <c r="N435" s="36">
        <v>6.17E-9</v>
      </c>
      <c r="O435" s="36">
        <v>2.68075016456</v>
      </c>
      <c r="P435" s="36">
        <v>3899.7952100978</v>
      </c>
      <c r="Q435" s="30">
        <f t="shared" si="244"/>
        <v>6.1436836670500018E-9</v>
      </c>
      <c r="R435" s="30">
        <f t="shared" si="245"/>
        <v>6.1435180134113833E-9</v>
      </c>
      <c r="S435" s="30">
        <f t="shared" si="246"/>
        <v>6.1435180122574945E-9</v>
      </c>
      <c r="T435" s="30">
        <f t="shared" si="247"/>
        <v>6.1435180122574854E-9</v>
      </c>
      <c r="V435" s="36"/>
      <c r="W435" s="36"/>
      <c r="X435" s="36"/>
      <c r="AD435" s="36"/>
      <c r="AE435" s="36"/>
      <c r="AF435" s="36"/>
      <c r="AL435" s="36"/>
      <c r="AM435" s="36"/>
      <c r="AN435" s="36"/>
      <c r="AT435" s="36"/>
      <c r="AU435" s="36"/>
      <c r="AV435" s="36"/>
      <c r="BB435" s="36"/>
      <c r="BC435" s="36"/>
      <c r="BD435" s="36"/>
      <c r="BJ435" s="36"/>
      <c r="BK435" s="36"/>
      <c r="BL435" s="36"/>
      <c r="BR435" s="36"/>
      <c r="BS435" s="36"/>
      <c r="BT435" s="36"/>
      <c r="BZ435" s="36"/>
      <c r="CA435" s="36"/>
      <c r="CB435" s="36"/>
      <c r="CH435" s="36"/>
      <c r="CI435" s="36"/>
      <c r="CJ435" s="36"/>
      <c r="CP435" s="36"/>
      <c r="CQ435" s="36"/>
      <c r="CR435" s="36"/>
      <c r="CX435" s="36"/>
      <c r="CY435" s="36"/>
      <c r="CZ435" s="36"/>
      <c r="DF435" s="36">
        <v>1.48E-8</v>
      </c>
      <c r="DG435" s="36">
        <v>4.2977903293099997</v>
      </c>
      <c r="DH435" s="36">
        <v>303.86169668439999</v>
      </c>
      <c r="DI435" s="30">
        <f t="shared" si="248"/>
        <v>-1.2780113652649817E-8</v>
      </c>
      <c r="DJ435" s="30">
        <f t="shared" si="249"/>
        <v>-1.2779944679386196E-8</v>
      </c>
      <c r="DK435" s="30">
        <f t="shared" si="250"/>
        <v>-1.2779944678210999E-8</v>
      </c>
      <c r="DL435" s="30">
        <f t="shared" si="251"/>
        <v>-1.2779944678210989E-8</v>
      </c>
      <c r="DN435" s="36"/>
      <c r="DO435" s="36"/>
      <c r="DP435" s="36"/>
      <c r="DV435" s="36"/>
      <c r="DW435" s="36"/>
      <c r="DX435" s="36"/>
      <c r="ED435" s="36"/>
      <c r="EE435" s="36"/>
      <c r="EF435" s="36"/>
      <c r="EL435" s="36"/>
      <c r="EM435" s="36"/>
      <c r="EN435" s="36"/>
      <c r="ET435" s="36"/>
      <c r="EU435" s="36"/>
      <c r="EV435" s="36"/>
    </row>
    <row r="436" spans="14:152" s="30" customFormat="1" ht="12.75">
      <c r="N436" s="36">
        <v>6.4599999999999996E-9</v>
      </c>
      <c r="O436" s="36">
        <v>2.8858118801499999</v>
      </c>
      <c r="P436" s="36">
        <v>13.4933808187</v>
      </c>
      <c r="Q436" s="30">
        <f t="shared" si="244"/>
        <v>-6.1101852383141524E-9</v>
      </c>
      <c r="R436" s="30">
        <f t="shared" si="245"/>
        <v>-6.1101831302518481E-9</v>
      </c>
      <c r="S436" s="30">
        <f t="shared" si="246"/>
        <v>-6.1101831302371864E-9</v>
      </c>
      <c r="T436" s="30">
        <f t="shared" si="247"/>
        <v>-6.1101831302371864E-9</v>
      </c>
      <c r="V436" s="36"/>
      <c r="W436" s="36"/>
      <c r="X436" s="36"/>
      <c r="AD436" s="36"/>
      <c r="AE436" s="36"/>
      <c r="AF436" s="36"/>
      <c r="AL436" s="36"/>
      <c r="AM436" s="36"/>
      <c r="AN436" s="36"/>
      <c r="AT436" s="36"/>
      <c r="AU436" s="36"/>
      <c r="AV436" s="36"/>
      <c r="BB436" s="36"/>
      <c r="BC436" s="36"/>
      <c r="BD436" s="36"/>
      <c r="BJ436" s="36"/>
      <c r="BK436" s="36"/>
      <c r="BL436" s="36"/>
      <c r="BR436" s="36"/>
      <c r="BS436" s="36"/>
      <c r="BT436" s="36"/>
      <c r="BZ436" s="36"/>
      <c r="CA436" s="36"/>
      <c r="CB436" s="36"/>
      <c r="CH436" s="36"/>
      <c r="CI436" s="36"/>
      <c r="CJ436" s="36"/>
      <c r="CP436" s="36"/>
      <c r="CQ436" s="36"/>
      <c r="CR436" s="36"/>
      <c r="CX436" s="36"/>
      <c r="CY436" s="36"/>
      <c r="CZ436" s="36"/>
      <c r="DF436" s="36">
        <v>1.5069999999999999E-8</v>
      </c>
      <c r="DG436" s="36">
        <v>2.2799856787400001</v>
      </c>
      <c r="DH436" s="36">
        <v>758.77106321170004</v>
      </c>
      <c r="DI436" s="30">
        <f t="shared" si="248"/>
        <v>-5.2562628175420551E-9</v>
      </c>
      <c r="DJ436" s="30">
        <f t="shared" si="249"/>
        <v>-5.257061224467263E-9</v>
      </c>
      <c r="DK436" s="30">
        <f t="shared" si="250"/>
        <v>-5.2570612300199519E-9</v>
      </c>
      <c r="DL436" s="30">
        <f t="shared" si="251"/>
        <v>-5.25706123001999E-9</v>
      </c>
      <c r="DN436" s="36"/>
      <c r="DO436" s="36"/>
      <c r="DP436" s="36"/>
      <c r="DV436" s="36"/>
      <c r="DW436" s="36"/>
      <c r="DX436" s="36"/>
      <c r="ED436" s="36"/>
      <c r="EE436" s="36"/>
      <c r="EF436" s="36"/>
      <c r="EL436" s="36"/>
      <c r="EM436" s="36"/>
      <c r="EN436" s="36"/>
      <c r="ET436" s="36"/>
      <c r="EU436" s="36"/>
      <c r="EV436" s="36"/>
    </row>
    <row r="437" spans="14:152" s="30" customFormat="1" ht="12.75">
      <c r="N437" s="36">
        <v>7.6799999999999999E-9</v>
      </c>
      <c r="O437" s="36">
        <v>3.1849807611999998</v>
      </c>
      <c r="P437" s="36">
        <v>1151.4290041439001</v>
      </c>
      <c r="Q437" s="30">
        <f t="shared" si="244"/>
        <v>-7.6672594575120598E-9</v>
      </c>
      <c r="R437" s="30">
        <f t="shared" si="245"/>
        <v>-7.6672214961715364E-9</v>
      </c>
      <c r="S437" s="30">
        <f t="shared" si="246"/>
        <v>-7.6672214959073283E-9</v>
      </c>
      <c r="T437" s="30">
        <f t="shared" si="247"/>
        <v>-7.667221495907325E-9</v>
      </c>
      <c r="V437" s="36"/>
      <c r="W437" s="36"/>
      <c r="X437" s="36"/>
      <c r="AD437" s="36"/>
      <c r="AE437" s="36"/>
      <c r="AF437" s="36"/>
      <c r="AL437" s="36"/>
      <c r="AM437" s="36"/>
      <c r="AN437" s="36"/>
      <c r="AT437" s="36"/>
      <c r="AU437" s="36"/>
      <c r="AV437" s="36"/>
      <c r="BB437" s="36"/>
      <c r="BC437" s="36"/>
      <c r="BD437" s="36"/>
      <c r="BJ437" s="36"/>
      <c r="BK437" s="36"/>
      <c r="BL437" s="36"/>
      <c r="BR437" s="36"/>
      <c r="BS437" s="36"/>
      <c r="BT437" s="36"/>
      <c r="BZ437" s="36"/>
      <c r="CA437" s="36"/>
      <c r="CB437" s="36"/>
      <c r="CH437" s="36"/>
      <c r="CI437" s="36"/>
      <c r="CJ437" s="36"/>
      <c r="CP437" s="36"/>
      <c r="CQ437" s="36"/>
      <c r="CR437" s="36"/>
      <c r="CX437" s="36"/>
      <c r="CY437" s="36"/>
      <c r="CZ437" s="36"/>
      <c r="DF437" s="36">
        <v>1.212E-8</v>
      </c>
      <c r="DG437" s="36">
        <v>3.3833583604799999</v>
      </c>
      <c r="DH437" s="36">
        <v>536.8526962052</v>
      </c>
      <c r="DI437" s="30">
        <f t="shared" si="248"/>
        <v>1.1131197686827277E-8</v>
      </c>
      <c r="DJ437" s="30">
        <f t="shared" si="249"/>
        <v>1.11313894585195E-8</v>
      </c>
      <c r="DK437" s="30">
        <f t="shared" si="250"/>
        <v>1.1131389459853168E-8</v>
      </c>
      <c r="DL437" s="30">
        <f t="shared" si="251"/>
        <v>1.1131389459853182E-8</v>
      </c>
      <c r="DN437" s="36"/>
      <c r="DO437" s="36"/>
      <c r="DP437" s="36"/>
      <c r="DV437" s="36"/>
      <c r="DW437" s="36"/>
      <c r="DX437" s="36"/>
      <c r="ED437" s="36"/>
      <c r="EE437" s="36"/>
      <c r="EF437" s="36"/>
      <c r="EL437" s="36"/>
      <c r="EM437" s="36"/>
      <c r="EN437" s="36"/>
      <c r="ET437" s="36"/>
      <c r="EU437" s="36"/>
      <c r="EV437" s="36"/>
    </row>
    <row r="438" spans="14:152" s="30" customFormat="1" ht="12.75">
      <c r="N438" s="36">
        <v>7.3099999999999998E-9</v>
      </c>
      <c r="O438" s="36">
        <v>5.86653168561</v>
      </c>
      <c r="P438" s="36">
        <v>501.37978944330001</v>
      </c>
      <c r="Q438" s="30">
        <f t="shared" si="244"/>
        <v>-7.2989472929831785E-9</v>
      </c>
      <c r="R438" s="30">
        <f t="shared" si="245"/>
        <v>-7.2989322778202575E-9</v>
      </c>
      <c r="S438" s="30">
        <f t="shared" si="246"/>
        <v>-7.2989322777157945E-9</v>
      </c>
      <c r="T438" s="30">
        <f t="shared" si="247"/>
        <v>-7.2989322777157945E-9</v>
      </c>
      <c r="V438" s="36"/>
      <c r="W438" s="36"/>
      <c r="X438" s="36"/>
      <c r="AD438" s="36"/>
      <c r="AE438" s="36"/>
      <c r="AF438" s="36"/>
      <c r="AL438" s="36"/>
      <c r="AM438" s="36"/>
      <c r="AN438" s="36"/>
      <c r="AT438" s="36"/>
      <c r="AU438" s="36"/>
      <c r="AV438" s="36"/>
      <c r="BB438" s="36"/>
      <c r="BC438" s="36"/>
      <c r="BD438" s="36"/>
      <c r="BJ438" s="36"/>
      <c r="BK438" s="36"/>
      <c r="BL438" s="36"/>
      <c r="BR438" s="36"/>
      <c r="BS438" s="36"/>
      <c r="BT438" s="36"/>
      <c r="BZ438" s="36"/>
      <c r="CA438" s="36"/>
      <c r="CB438" s="36"/>
      <c r="CH438" s="36"/>
      <c r="CI438" s="36"/>
      <c r="CJ438" s="36"/>
      <c r="CP438" s="36"/>
      <c r="CQ438" s="36"/>
      <c r="CR438" s="36"/>
      <c r="CX438" s="36"/>
      <c r="CY438" s="36"/>
      <c r="CZ438" s="36"/>
      <c r="DF438" s="36">
        <v>1.2450000000000001E-8</v>
      </c>
      <c r="DG438" s="36">
        <v>4.2163995915400001</v>
      </c>
      <c r="DH438" s="36">
        <v>4.6658664459999999</v>
      </c>
      <c r="DI438" s="30">
        <f t="shared" si="248"/>
        <v>-6.2062390551753676E-9</v>
      </c>
      <c r="DJ438" s="30">
        <f t="shared" si="249"/>
        <v>-6.2062428069743931E-9</v>
      </c>
      <c r="DK438" s="30">
        <f t="shared" si="250"/>
        <v>-6.2062428070004865E-9</v>
      </c>
      <c r="DL438" s="30">
        <f t="shared" si="251"/>
        <v>-6.2062428070004865E-9</v>
      </c>
      <c r="DN438" s="36"/>
      <c r="DO438" s="36"/>
      <c r="DP438" s="36"/>
      <c r="DV438" s="36"/>
      <c r="DW438" s="36"/>
      <c r="DX438" s="36"/>
      <c r="ED438" s="36"/>
      <c r="EE438" s="36"/>
      <c r="EF438" s="36"/>
      <c r="EL438" s="36"/>
      <c r="EM438" s="36"/>
      <c r="EN438" s="36"/>
      <c r="ET438" s="36"/>
      <c r="EU438" s="36"/>
      <c r="EV438" s="36"/>
    </row>
    <row r="439" spans="14:152" s="30" customFormat="1" ht="12.75">
      <c r="N439" s="36">
        <v>6.5199999999999998E-9</v>
      </c>
      <c r="O439" s="36">
        <v>0.82865771779999997</v>
      </c>
      <c r="P439" s="36">
        <v>2015.6710861598001</v>
      </c>
      <c r="Q439" s="30">
        <f t="shared" si="244"/>
        <v>-3.9364481570854896E-9</v>
      </c>
      <c r="R439" s="30">
        <f t="shared" si="245"/>
        <v>-3.9356675775346427E-9</v>
      </c>
      <c r="S439" s="30">
        <f t="shared" si="246"/>
        <v>-3.9356675721055767E-9</v>
      </c>
      <c r="T439" s="30">
        <f t="shared" si="247"/>
        <v>-3.9356675721055304E-9</v>
      </c>
      <c r="V439" s="36"/>
      <c r="W439" s="36"/>
      <c r="X439" s="36"/>
      <c r="AD439" s="36"/>
      <c r="AE439" s="36"/>
      <c r="AF439" s="36"/>
      <c r="AL439" s="36"/>
      <c r="AM439" s="36"/>
      <c r="AN439" s="36"/>
      <c r="AT439" s="36"/>
      <c r="AU439" s="36"/>
      <c r="AV439" s="36"/>
      <c r="BB439" s="36"/>
      <c r="BC439" s="36"/>
      <c r="BD439" s="36"/>
      <c r="BJ439" s="36"/>
      <c r="BK439" s="36"/>
      <c r="BL439" s="36"/>
      <c r="BR439" s="36"/>
      <c r="BS439" s="36"/>
      <c r="BT439" s="36"/>
      <c r="BZ439" s="36"/>
      <c r="CA439" s="36"/>
      <c r="CB439" s="36"/>
      <c r="CH439" s="36"/>
      <c r="CI439" s="36"/>
      <c r="CJ439" s="36"/>
      <c r="CP439" s="36"/>
      <c r="CQ439" s="36"/>
      <c r="CR439" s="36"/>
      <c r="CX439" s="36"/>
      <c r="CY439" s="36"/>
      <c r="CZ439" s="36"/>
      <c r="DF439" s="36">
        <v>1.5069999999999999E-8</v>
      </c>
      <c r="DG439" s="36">
        <v>3.5213665535500001</v>
      </c>
      <c r="DH439" s="36">
        <v>774.00954916959995</v>
      </c>
      <c r="DI439" s="30">
        <f t="shared" si="248"/>
        <v>1.0816963494994444E-8</v>
      </c>
      <c r="DJ439" s="30">
        <f t="shared" si="249"/>
        <v>1.0816358402923616E-8</v>
      </c>
      <c r="DK439" s="30">
        <f t="shared" si="250"/>
        <v>1.0816358398715204E-8</v>
      </c>
      <c r="DL439" s="30">
        <f t="shared" si="251"/>
        <v>1.0816358398715166E-8</v>
      </c>
      <c r="DN439" s="36"/>
      <c r="DO439" s="36"/>
      <c r="DP439" s="36"/>
      <c r="DV439" s="36"/>
      <c r="DW439" s="36"/>
      <c r="DX439" s="36"/>
      <c r="ED439" s="36"/>
      <c r="EE439" s="36"/>
      <c r="EF439" s="36"/>
      <c r="EL439" s="36"/>
      <c r="EM439" s="36"/>
      <c r="EN439" s="36"/>
      <c r="ET439" s="36"/>
      <c r="EU439" s="36"/>
      <c r="EV439" s="36"/>
    </row>
    <row r="440" spans="14:152" s="30" customFormat="1" ht="12.75">
      <c r="N440" s="36">
        <v>7.9599999999999998E-9</v>
      </c>
      <c r="O440" s="36">
        <v>5.3666348993800002</v>
      </c>
      <c r="P440" s="36">
        <v>420.96911658350001</v>
      </c>
      <c r="Q440" s="30">
        <f t="shared" si="244"/>
        <v>-7.9127155981383405E-9</v>
      </c>
      <c r="R440" s="30">
        <f t="shared" si="245"/>
        <v>-7.9126884231650088E-9</v>
      </c>
      <c r="S440" s="30">
        <f t="shared" si="246"/>
        <v>-7.9126884229759865E-9</v>
      </c>
      <c r="T440" s="30">
        <f t="shared" si="247"/>
        <v>-7.9126884229759848E-9</v>
      </c>
      <c r="V440" s="36"/>
      <c r="W440" s="36"/>
      <c r="X440" s="36"/>
      <c r="AD440" s="36"/>
      <c r="AE440" s="36"/>
      <c r="AF440" s="36"/>
      <c r="AL440" s="36"/>
      <c r="AM440" s="36"/>
      <c r="AN440" s="36"/>
      <c r="AT440" s="36"/>
      <c r="AU440" s="36"/>
      <c r="AV440" s="36"/>
      <c r="BB440" s="36"/>
      <c r="BC440" s="36"/>
      <c r="BD440" s="36"/>
      <c r="BJ440" s="36"/>
      <c r="BK440" s="36"/>
      <c r="BL440" s="36"/>
      <c r="BR440" s="36"/>
      <c r="BS440" s="36"/>
      <c r="BT440" s="36"/>
      <c r="BZ440" s="36"/>
      <c r="CA440" s="36"/>
      <c r="CB440" s="36"/>
      <c r="CH440" s="36"/>
      <c r="CI440" s="36"/>
      <c r="CJ440" s="36"/>
      <c r="CP440" s="36"/>
      <c r="CQ440" s="36"/>
      <c r="CR440" s="36"/>
      <c r="CX440" s="36"/>
      <c r="CY440" s="36"/>
      <c r="CZ440" s="36"/>
      <c r="DF440" s="36">
        <v>1.481E-8</v>
      </c>
      <c r="DG440" s="36">
        <v>3.0615604461800001</v>
      </c>
      <c r="DH440" s="36">
        <v>1585.8915015461</v>
      </c>
      <c r="DI440" s="30">
        <f t="shared" si="248"/>
        <v>1.2613062905715289E-8</v>
      </c>
      <c r="DJ440" s="30">
        <f t="shared" si="249"/>
        <v>1.2613979908578111E-8</v>
      </c>
      <c r="DK440" s="30">
        <f t="shared" si="250"/>
        <v>1.2613979914955055E-8</v>
      </c>
      <c r="DL440" s="30">
        <f t="shared" si="251"/>
        <v>1.2613979914955111E-8</v>
      </c>
      <c r="DN440" s="36"/>
      <c r="DO440" s="36"/>
      <c r="DP440" s="36"/>
      <c r="DV440" s="36"/>
      <c r="DW440" s="36"/>
      <c r="DX440" s="36"/>
      <c r="ED440" s="36"/>
      <c r="EE440" s="36"/>
      <c r="EF440" s="36"/>
      <c r="EL440" s="36"/>
      <c r="EM440" s="36"/>
      <c r="EN440" s="36"/>
      <c r="ET440" s="36"/>
      <c r="EU440" s="36"/>
      <c r="EV440" s="36"/>
    </row>
    <row r="441" spans="14:152" s="30" customFormat="1" ht="12.75">
      <c r="N441" s="36">
        <v>6.4700000000000002E-9</v>
      </c>
      <c r="O441" s="36">
        <v>4.74965662438</v>
      </c>
      <c r="P441" s="36">
        <v>567.82400073240001</v>
      </c>
      <c r="Q441" s="30">
        <f t="shared" si="244"/>
        <v>-1.9742520275670249E-10</v>
      </c>
      <c r="R441" s="30">
        <f t="shared" si="245"/>
        <v>-1.9715162035983679E-10</v>
      </c>
      <c r="S441" s="30">
        <f t="shared" si="246"/>
        <v>-1.9715161845712754E-10</v>
      </c>
      <c r="T441" s="30">
        <f t="shared" si="247"/>
        <v>-1.9715161845711317E-10</v>
      </c>
      <c r="V441" s="36"/>
      <c r="W441" s="36"/>
      <c r="X441" s="36"/>
      <c r="AD441" s="36"/>
      <c r="AE441" s="36"/>
      <c r="AF441" s="36"/>
      <c r="AL441" s="36"/>
      <c r="AM441" s="36"/>
      <c r="AN441" s="36"/>
      <c r="AT441" s="36"/>
      <c r="AU441" s="36"/>
      <c r="AV441" s="36"/>
      <c r="BB441" s="36"/>
      <c r="BC441" s="36"/>
      <c r="BD441" s="36"/>
      <c r="BJ441" s="36"/>
      <c r="BK441" s="36"/>
      <c r="BL441" s="36"/>
      <c r="BR441" s="36"/>
      <c r="BS441" s="36"/>
      <c r="BT441" s="36"/>
      <c r="BZ441" s="36"/>
      <c r="CA441" s="36"/>
      <c r="CB441" s="36"/>
      <c r="CH441" s="36"/>
      <c r="CI441" s="36"/>
      <c r="CJ441" s="36"/>
      <c r="CP441" s="36"/>
      <c r="CQ441" s="36"/>
      <c r="CR441" s="36"/>
      <c r="CX441" s="36"/>
      <c r="CY441" s="36"/>
      <c r="CZ441" s="36"/>
      <c r="DF441" s="36">
        <v>1.462E-8</v>
      </c>
      <c r="DG441" s="36">
        <v>2.3062870263400002</v>
      </c>
      <c r="DH441" s="36">
        <v>1363.2436268736001</v>
      </c>
      <c r="DI441" s="30">
        <f t="shared" si="248"/>
        <v>7.5157626652693857E-9</v>
      </c>
      <c r="DJ441" s="30">
        <f t="shared" si="249"/>
        <v>7.5170362808307117E-9</v>
      </c>
      <c r="DK441" s="30">
        <f t="shared" si="250"/>
        <v>7.5170362896881601E-9</v>
      </c>
      <c r="DL441" s="30">
        <f t="shared" si="251"/>
        <v>7.5170362896882263E-9</v>
      </c>
      <c r="DN441" s="36"/>
      <c r="DO441" s="36"/>
      <c r="DP441" s="36"/>
      <c r="DV441" s="36"/>
      <c r="DW441" s="36"/>
      <c r="DX441" s="36"/>
      <c r="ED441" s="36"/>
      <c r="EE441" s="36"/>
      <c r="EF441" s="36"/>
      <c r="EL441" s="36"/>
      <c r="EM441" s="36"/>
      <c r="EN441" s="36"/>
      <c r="ET441" s="36"/>
      <c r="EU441" s="36"/>
      <c r="EV441" s="36"/>
    </row>
    <row r="442" spans="14:152" s="30" customFormat="1" ht="12.75">
      <c r="N442" s="36">
        <v>8.4499999999999996E-9</v>
      </c>
      <c r="O442" s="36">
        <v>1.69406147722</v>
      </c>
      <c r="P442" s="36">
        <v>1744.8558675418999</v>
      </c>
      <c r="Q442" s="30">
        <f t="shared" si="244"/>
        <v>-1.0655534011281043E-9</v>
      </c>
      <c r="R442" s="30">
        <f t="shared" si="245"/>
        <v>-1.0666430939628011E-9</v>
      </c>
      <c r="S442" s="30">
        <f t="shared" si="246"/>
        <v>-1.0666431015413211E-9</v>
      </c>
      <c r="T442" s="30">
        <f t="shared" si="247"/>
        <v>-1.0666431015413807E-9</v>
      </c>
      <c r="V442" s="36"/>
      <c r="W442" s="36"/>
      <c r="X442" s="36"/>
      <c r="AD442" s="36"/>
      <c r="AE442" s="36"/>
      <c r="AF442" s="36"/>
      <c r="AL442" s="36"/>
      <c r="AM442" s="36"/>
      <c r="AN442" s="36"/>
      <c r="AT442" s="36"/>
      <c r="AU442" s="36"/>
      <c r="AV442" s="36"/>
      <c r="BB442" s="36"/>
      <c r="BC442" s="36"/>
      <c r="BD442" s="36"/>
      <c r="BJ442" s="36"/>
      <c r="BK442" s="36"/>
      <c r="BL442" s="36"/>
      <c r="BR442" s="36"/>
      <c r="BS442" s="36"/>
      <c r="BT442" s="36"/>
      <c r="BZ442" s="36"/>
      <c r="CA442" s="36"/>
      <c r="CB442" s="36"/>
      <c r="CH442" s="36"/>
      <c r="CI442" s="36"/>
      <c r="CJ442" s="36"/>
      <c r="CP442" s="36"/>
      <c r="CQ442" s="36"/>
      <c r="CR442" s="36"/>
      <c r="CX442" s="36"/>
      <c r="CY442" s="36"/>
      <c r="CZ442" s="36"/>
      <c r="DF442" s="36">
        <v>1.18E-8</v>
      </c>
      <c r="DG442" s="36">
        <v>3.52708055024</v>
      </c>
      <c r="DH442" s="36">
        <v>1064.7985561605999</v>
      </c>
      <c r="DI442" s="30">
        <f t="shared" si="248"/>
        <v>-8.5137835479042807E-9</v>
      </c>
      <c r="DJ442" s="30">
        <f t="shared" si="249"/>
        <v>-8.5144316823743806E-9</v>
      </c>
      <c r="DK442" s="30">
        <f t="shared" si="250"/>
        <v>-8.51443168688183E-9</v>
      </c>
      <c r="DL442" s="30">
        <f t="shared" si="251"/>
        <v>-8.5144316868818664E-9</v>
      </c>
      <c r="DN442" s="36"/>
      <c r="DO442" s="36"/>
      <c r="DP442" s="36"/>
      <c r="DV442" s="36"/>
      <c r="DW442" s="36"/>
      <c r="DX442" s="36"/>
      <c r="ED442" s="36"/>
      <c r="EE442" s="36"/>
      <c r="EF442" s="36"/>
      <c r="EL442" s="36"/>
      <c r="EM442" s="36"/>
      <c r="EN442" s="36"/>
      <c r="ET442" s="36"/>
      <c r="EU442" s="36"/>
      <c r="EV442" s="36"/>
    </row>
    <row r="443" spans="14:152" s="30" customFormat="1" ht="12.75">
      <c r="N443" s="36">
        <v>8.02E-9</v>
      </c>
      <c r="O443" s="36">
        <v>5.7982470775100001</v>
      </c>
      <c r="P443" s="36">
        <v>981.63138620530003</v>
      </c>
      <c r="Q443" s="30">
        <f t="shared" si="244"/>
        <v>7.5184736591868345E-9</v>
      </c>
      <c r="R443" s="30">
        <f t="shared" si="245"/>
        <v>7.5186777995286833E-9</v>
      </c>
      <c r="S443" s="30">
        <f t="shared" si="246"/>
        <v>7.5186778009482956E-9</v>
      </c>
      <c r="T443" s="30">
        <f t="shared" si="247"/>
        <v>7.5186778009483056E-9</v>
      </c>
      <c r="V443" s="36"/>
      <c r="W443" s="36"/>
      <c r="X443" s="36"/>
      <c r="AD443" s="36"/>
      <c r="AE443" s="36"/>
      <c r="AF443" s="36"/>
      <c r="AL443" s="36"/>
      <c r="AM443" s="36"/>
      <c r="AN443" s="36"/>
      <c r="AT443" s="36"/>
      <c r="AU443" s="36"/>
      <c r="AV443" s="36"/>
      <c r="BB443" s="36"/>
      <c r="BC443" s="36"/>
      <c r="BD443" s="36"/>
      <c r="BJ443" s="36"/>
      <c r="BK443" s="36"/>
      <c r="BL443" s="36"/>
      <c r="BR443" s="36"/>
      <c r="BS443" s="36"/>
      <c r="BT443" s="36"/>
      <c r="BZ443" s="36"/>
      <c r="CA443" s="36"/>
      <c r="CB443" s="36"/>
      <c r="CH443" s="36"/>
      <c r="CI443" s="36"/>
      <c r="CJ443" s="36"/>
      <c r="CP443" s="36"/>
      <c r="CQ443" s="36"/>
      <c r="CR443" s="36"/>
      <c r="CX443" s="36"/>
      <c r="CY443" s="36"/>
      <c r="CZ443" s="36"/>
      <c r="DF443" s="36">
        <v>1.193E-8</v>
      </c>
      <c r="DG443" s="36">
        <v>5.8828473384500004</v>
      </c>
      <c r="DH443" s="36">
        <v>1060.8664028974999</v>
      </c>
      <c r="DI443" s="30">
        <f t="shared" si="248"/>
        <v>1.1929996219218923E-8</v>
      </c>
      <c r="DJ443" s="30">
        <f t="shared" si="249"/>
        <v>1.1929996932642867E-8</v>
      </c>
      <c r="DK443" s="30">
        <f t="shared" si="250"/>
        <v>1.1929996932647569E-8</v>
      </c>
      <c r="DL443" s="30">
        <f t="shared" si="251"/>
        <v>1.1929996932647569E-8</v>
      </c>
      <c r="DN443" s="36"/>
      <c r="DO443" s="36"/>
      <c r="DP443" s="36"/>
      <c r="DV443" s="36"/>
      <c r="DW443" s="36"/>
      <c r="DX443" s="36"/>
      <c r="ED443" s="36"/>
      <c r="EE443" s="36"/>
      <c r="EF443" s="36"/>
      <c r="EL443" s="36"/>
      <c r="EM443" s="36"/>
      <c r="EN443" s="36"/>
      <c r="ET443" s="36"/>
      <c r="EU443" s="36"/>
      <c r="EV443" s="36"/>
    </row>
    <row r="444" spans="14:152" s="30" customFormat="1" ht="12.75">
      <c r="N444" s="36">
        <v>7.6399999999999993E-9</v>
      </c>
      <c r="O444" s="36">
        <v>5.0523293336800004</v>
      </c>
      <c r="P444" s="36">
        <v>827.92358748649997</v>
      </c>
      <c r="Q444" s="30">
        <f t="shared" si="244"/>
        <v>6.8395662805895504E-9</v>
      </c>
      <c r="R444" s="30">
        <f t="shared" si="245"/>
        <v>6.8397762596236345E-9</v>
      </c>
      <c r="S444" s="30">
        <f t="shared" si="246"/>
        <v>6.8397762610839036E-9</v>
      </c>
      <c r="T444" s="30">
        <f t="shared" si="247"/>
        <v>6.839776261083916E-9</v>
      </c>
      <c r="V444" s="36"/>
      <c r="W444" s="36"/>
      <c r="X444" s="36"/>
      <c r="AD444" s="36"/>
      <c r="AE444" s="36"/>
      <c r="AF444" s="36"/>
      <c r="AL444" s="36"/>
      <c r="AM444" s="36"/>
      <c r="AN444" s="36"/>
      <c r="AT444" s="36"/>
      <c r="AU444" s="36"/>
      <c r="AV444" s="36"/>
      <c r="BB444" s="36"/>
      <c r="BC444" s="36"/>
      <c r="BD444" s="36"/>
      <c r="BJ444" s="36"/>
      <c r="BK444" s="36"/>
      <c r="BL444" s="36"/>
      <c r="BR444" s="36"/>
      <c r="BS444" s="36"/>
      <c r="BT444" s="36"/>
      <c r="BZ444" s="36"/>
      <c r="CA444" s="36"/>
      <c r="CB444" s="36"/>
      <c r="CH444" s="36"/>
      <c r="CI444" s="36"/>
      <c r="CJ444" s="36"/>
      <c r="CP444" s="36"/>
      <c r="CQ444" s="36"/>
      <c r="CR444" s="36"/>
      <c r="CX444" s="36"/>
      <c r="CY444" s="36"/>
      <c r="CZ444" s="36"/>
      <c r="DF444" s="36">
        <v>1.398E-8</v>
      </c>
      <c r="DG444" s="36">
        <v>4.9945652169199999</v>
      </c>
      <c r="DH444" s="36">
        <v>842.90144101349995</v>
      </c>
      <c r="DI444" s="30">
        <f t="shared" si="248"/>
        <v>1.3265745191474282E-8</v>
      </c>
      <c r="DJ444" s="30">
        <f t="shared" si="249"/>
        <v>1.3266022194072518E-8</v>
      </c>
      <c r="DK444" s="30">
        <f t="shared" si="250"/>
        <v>1.3266022195998833E-8</v>
      </c>
      <c r="DL444" s="30">
        <f t="shared" si="251"/>
        <v>1.326602219599885E-8</v>
      </c>
      <c r="DN444" s="36"/>
      <c r="DO444" s="36"/>
      <c r="DP444" s="36"/>
      <c r="DV444" s="36"/>
      <c r="DW444" s="36"/>
      <c r="DX444" s="36"/>
      <c r="ED444" s="36"/>
      <c r="EE444" s="36"/>
      <c r="EF444" s="36"/>
      <c r="EL444" s="36"/>
      <c r="EM444" s="36"/>
      <c r="EN444" s="36"/>
      <c r="ET444" s="36"/>
      <c r="EU444" s="36"/>
      <c r="EV444" s="36"/>
    </row>
    <row r="445" spans="14:152" s="30" customFormat="1" ht="12.75">
      <c r="N445" s="36">
        <v>6.0399999999999998E-9</v>
      </c>
      <c r="O445" s="36">
        <v>5.1126518290799998</v>
      </c>
      <c r="P445" s="36">
        <v>1159.2933106701</v>
      </c>
      <c r="Q445" s="30">
        <f t="shared" si="244"/>
        <v>1.5274298060445947E-9</v>
      </c>
      <c r="R445" s="30">
        <f t="shared" si="245"/>
        <v>1.5269250790402071E-9</v>
      </c>
      <c r="S445" s="30">
        <f t="shared" si="246"/>
        <v>1.526925075529899E-9</v>
      </c>
      <c r="T445" s="30">
        <f t="shared" si="247"/>
        <v>1.5269250755298678E-9</v>
      </c>
      <c r="V445" s="36"/>
      <c r="W445" s="36"/>
      <c r="X445" s="36"/>
      <c r="AD445" s="36"/>
      <c r="AE445" s="36"/>
      <c r="AF445" s="36"/>
      <c r="AL445" s="36"/>
      <c r="AM445" s="36"/>
      <c r="AN445" s="36"/>
      <c r="AT445" s="36"/>
      <c r="AU445" s="36"/>
      <c r="AV445" s="36"/>
      <c r="BB445" s="36"/>
      <c r="BC445" s="36"/>
      <c r="BD445" s="36"/>
      <c r="BJ445" s="36"/>
      <c r="BK445" s="36"/>
      <c r="BL445" s="36"/>
      <c r="BR445" s="36"/>
      <c r="BS445" s="36"/>
      <c r="BT445" s="36"/>
      <c r="BZ445" s="36"/>
      <c r="CA445" s="36"/>
      <c r="CB445" s="36"/>
      <c r="CH445" s="36"/>
      <c r="CI445" s="36"/>
      <c r="CJ445" s="36"/>
      <c r="CP445" s="36"/>
      <c r="CQ445" s="36"/>
      <c r="CR445" s="36"/>
      <c r="CX445" s="36"/>
      <c r="CY445" s="36"/>
      <c r="CZ445" s="36"/>
      <c r="DF445" s="36">
        <v>1.406E-8</v>
      </c>
      <c r="DG445" s="36">
        <v>1.53799746944</v>
      </c>
      <c r="DH445" s="36">
        <v>1020.025054274</v>
      </c>
      <c r="DI445" s="30">
        <f t="shared" si="248"/>
        <v>-7.8782271690289359E-9</v>
      </c>
      <c r="DJ445" s="30">
        <f t="shared" si="249"/>
        <v>-7.8773421524391975E-9</v>
      </c>
      <c r="DK445" s="30">
        <f t="shared" si="250"/>
        <v>-7.8773421462839381E-9</v>
      </c>
      <c r="DL445" s="30">
        <f t="shared" si="251"/>
        <v>-7.8773421462838968E-9</v>
      </c>
      <c r="DN445" s="36"/>
      <c r="DO445" s="36"/>
      <c r="DP445" s="36"/>
      <c r="DV445" s="36"/>
      <c r="DW445" s="36"/>
      <c r="DX445" s="36"/>
      <c r="ED445" s="36"/>
      <c r="EE445" s="36"/>
      <c r="EF445" s="36"/>
      <c r="EL445" s="36"/>
      <c r="EM445" s="36"/>
      <c r="EN445" s="36"/>
      <c r="ET445" s="36"/>
      <c r="EU445" s="36"/>
      <c r="EV445" s="36"/>
    </row>
    <row r="446" spans="14:152" s="30" customFormat="1" ht="12.75">
      <c r="N446" s="36">
        <v>6.82E-9</v>
      </c>
      <c r="O446" s="36">
        <v>3.68248136835</v>
      </c>
      <c r="P446" s="36">
        <v>2281.2304965106</v>
      </c>
      <c r="Q446" s="30">
        <f t="shared" si="244"/>
        <v>-6.1146757034407261E-9</v>
      </c>
      <c r="R446" s="30">
        <f t="shared" si="245"/>
        <v>-6.1151889650314603E-9</v>
      </c>
      <c r="S446" s="30">
        <f t="shared" si="246"/>
        <v>-6.1151889686004733E-9</v>
      </c>
      <c r="T446" s="30">
        <f t="shared" si="247"/>
        <v>-6.1151889686004998E-9</v>
      </c>
      <c r="V446" s="36"/>
      <c r="W446" s="36"/>
      <c r="X446" s="36"/>
      <c r="AD446" s="36"/>
      <c r="AE446" s="36"/>
      <c r="AF446" s="36"/>
      <c r="AL446" s="36"/>
      <c r="AM446" s="36"/>
      <c r="AN446" s="36"/>
      <c r="AT446" s="36"/>
      <c r="AU446" s="36"/>
      <c r="AV446" s="36"/>
      <c r="BB446" s="36"/>
      <c r="BC446" s="36"/>
      <c r="BD446" s="36"/>
      <c r="BJ446" s="36"/>
      <c r="BK446" s="36"/>
      <c r="BL446" s="36"/>
      <c r="BR446" s="36"/>
      <c r="BS446" s="36"/>
      <c r="BT446" s="36"/>
      <c r="BZ446" s="36"/>
      <c r="CA446" s="36"/>
      <c r="CB446" s="36"/>
      <c r="CH446" s="36"/>
      <c r="CI446" s="36"/>
      <c r="CJ446" s="36"/>
      <c r="CP446" s="36"/>
      <c r="CQ446" s="36"/>
      <c r="CR446" s="36"/>
      <c r="CX446" s="36"/>
      <c r="CY446" s="36"/>
      <c r="CZ446" s="36"/>
      <c r="DF446" s="36">
        <v>1.3669999999999999E-8</v>
      </c>
      <c r="DG446" s="36">
        <v>4.1025473944300002</v>
      </c>
      <c r="DH446" s="36">
        <v>799.61241183519996</v>
      </c>
      <c r="DI446" s="30">
        <f t="shared" si="248"/>
        <v>1.29281315638927E-8</v>
      </c>
      <c r="DJ446" s="30">
        <f t="shared" si="249"/>
        <v>1.2927866909985796E-8</v>
      </c>
      <c r="DK446" s="30">
        <f t="shared" si="250"/>
        <v>1.2927866908145026E-8</v>
      </c>
      <c r="DL446" s="30">
        <f t="shared" si="251"/>
        <v>1.292786690814501E-8</v>
      </c>
      <c r="DN446" s="36"/>
      <c r="DO446" s="36"/>
      <c r="DP446" s="36"/>
      <c r="DV446" s="36"/>
      <c r="DW446" s="36"/>
      <c r="DX446" s="36"/>
      <c r="ED446" s="36"/>
      <c r="EE446" s="36"/>
      <c r="EF446" s="36"/>
      <c r="EL446" s="36"/>
      <c r="EM446" s="36"/>
      <c r="EN446" s="36"/>
      <c r="ET446" s="36"/>
      <c r="EU446" s="36"/>
      <c r="EV446" s="36"/>
    </row>
    <row r="447" spans="14:152" s="30" customFormat="1" ht="12.75">
      <c r="N447" s="36">
        <v>7.4000000000000001E-9</v>
      </c>
      <c r="O447" s="36">
        <v>0.74512356954000003</v>
      </c>
      <c r="P447" s="36">
        <v>1261.6353253632999</v>
      </c>
      <c r="Q447" s="30">
        <f t="shared" si="244"/>
        <v>7.3959515765831356E-9</v>
      </c>
      <c r="R447" s="30">
        <f t="shared" si="245"/>
        <v>7.3959745488126466E-9</v>
      </c>
      <c r="S447" s="30">
        <f t="shared" si="246"/>
        <v>7.3959745489721858E-9</v>
      </c>
      <c r="T447" s="30">
        <f t="shared" si="247"/>
        <v>7.3959745489721874E-9</v>
      </c>
      <c r="V447" s="36"/>
      <c r="W447" s="36"/>
      <c r="X447" s="36"/>
      <c r="AD447" s="36"/>
      <c r="AE447" s="36"/>
      <c r="AF447" s="36"/>
      <c r="AL447" s="36"/>
      <c r="AM447" s="36"/>
      <c r="AN447" s="36"/>
      <c r="AT447" s="36"/>
      <c r="AU447" s="36"/>
      <c r="AV447" s="36"/>
      <c r="BB447" s="36"/>
      <c r="BC447" s="36"/>
      <c r="BD447" s="36"/>
      <c r="BJ447" s="36"/>
      <c r="BK447" s="36"/>
      <c r="BL447" s="36"/>
      <c r="BR447" s="36"/>
      <c r="BS447" s="36"/>
      <c r="BT447" s="36"/>
      <c r="BZ447" s="36"/>
      <c r="CA447" s="36"/>
      <c r="CB447" s="36"/>
      <c r="CH447" s="36"/>
      <c r="CI447" s="36"/>
      <c r="CJ447" s="36"/>
      <c r="CP447" s="36"/>
      <c r="CQ447" s="36"/>
      <c r="CR447" s="36"/>
      <c r="CX447" s="36"/>
      <c r="CY447" s="36"/>
      <c r="CZ447" s="36"/>
      <c r="DF447" s="36">
        <v>1.336E-8</v>
      </c>
      <c r="DG447" s="36">
        <v>1.8938727237999999</v>
      </c>
      <c r="DH447" s="36">
        <v>530.96298948180004</v>
      </c>
      <c r="DI447" s="30">
        <f t="shared" si="248"/>
        <v>6.6465023887302879E-9</v>
      </c>
      <c r="DJ447" s="30">
        <f t="shared" si="249"/>
        <v>6.6460439288839579E-9</v>
      </c>
      <c r="DK447" s="30">
        <f t="shared" si="250"/>
        <v>6.646043925695433E-9</v>
      </c>
      <c r="DL447" s="30">
        <f t="shared" si="251"/>
        <v>6.6460439256954065E-9</v>
      </c>
      <c r="DN447" s="36"/>
      <c r="DO447" s="36"/>
      <c r="DP447" s="36"/>
      <c r="DV447" s="36"/>
      <c r="DW447" s="36"/>
      <c r="DX447" s="36"/>
      <c r="ED447" s="36"/>
      <c r="EE447" s="36"/>
      <c r="EF447" s="36"/>
      <c r="EL447" s="36"/>
      <c r="EM447" s="36"/>
      <c r="EN447" s="36"/>
      <c r="ET447" s="36"/>
      <c r="EU447" s="36"/>
      <c r="EV447" s="36"/>
    </row>
    <row r="448" spans="14:152" s="30" customFormat="1" ht="12.75">
      <c r="N448" s="36">
        <v>6.6599999999999997E-9</v>
      </c>
      <c r="O448" s="36">
        <v>2.06624389616</v>
      </c>
      <c r="P448" s="36">
        <v>27.0873353739</v>
      </c>
      <c r="Q448" s="30">
        <f t="shared" si="244"/>
        <v>-2.254018490886392E-9</v>
      </c>
      <c r="R448" s="30">
        <f t="shared" si="245"/>
        <v>-2.2540058436199854E-9</v>
      </c>
      <c r="S448" s="30">
        <f t="shared" si="246"/>
        <v>-2.2540058435320255E-9</v>
      </c>
      <c r="T448" s="30">
        <f t="shared" si="247"/>
        <v>-2.2540058435320255E-9</v>
      </c>
      <c r="V448" s="36"/>
      <c r="W448" s="36"/>
      <c r="X448" s="36"/>
      <c r="AD448" s="36"/>
      <c r="AE448" s="36"/>
      <c r="AF448" s="36"/>
      <c r="AL448" s="36"/>
      <c r="AM448" s="36"/>
      <c r="AN448" s="36"/>
      <c r="AT448" s="36"/>
      <c r="AU448" s="36"/>
      <c r="AV448" s="36"/>
      <c r="BB448" s="36"/>
      <c r="BC448" s="36"/>
      <c r="BD448" s="36"/>
      <c r="BJ448" s="36"/>
      <c r="BK448" s="36"/>
      <c r="BL448" s="36"/>
      <c r="BR448" s="36"/>
      <c r="BS448" s="36"/>
      <c r="BT448" s="36"/>
      <c r="BZ448" s="36"/>
      <c r="CA448" s="36"/>
      <c r="CB448" s="36"/>
      <c r="CH448" s="36"/>
      <c r="CI448" s="36"/>
      <c r="CJ448" s="36"/>
      <c r="CP448" s="36"/>
      <c r="CQ448" s="36"/>
      <c r="CR448" s="36"/>
      <c r="CX448" s="36"/>
      <c r="CY448" s="36"/>
      <c r="CZ448" s="36"/>
      <c r="DF448" s="36">
        <v>1.2380000000000001E-8</v>
      </c>
      <c r="DG448" s="36">
        <v>3.6222638333099999</v>
      </c>
      <c r="DH448" s="36">
        <v>3487.4241132234001</v>
      </c>
      <c r="DI448" s="30">
        <f t="shared" si="248"/>
        <v>-1.2379773397627879E-8</v>
      </c>
      <c r="DJ448" s="30">
        <f t="shared" si="249"/>
        <v>-1.237975351798757E-8</v>
      </c>
      <c r="DK448" s="30">
        <f t="shared" si="250"/>
        <v>-1.2379753517846405E-8</v>
      </c>
      <c r="DL448" s="30">
        <f t="shared" si="251"/>
        <v>-1.2379753517846403E-8</v>
      </c>
      <c r="DN448" s="36"/>
      <c r="DO448" s="36"/>
      <c r="DP448" s="36"/>
      <c r="DV448" s="36"/>
      <c r="DW448" s="36"/>
      <c r="DX448" s="36"/>
      <c r="ED448" s="36"/>
      <c r="EE448" s="36"/>
      <c r="EF448" s="36"/>
      <c r="EL448" s="36"/>
      <c r="EM448" s="36"/>
      <c r="EN448" s="36"/>
      <c r="ET448" s="36"/>
      <c r="EU448" s="36"/>
      <c r="EV448" s="36"/>
    </row>
    <row r="449" spans="14:152" s="30" customFormat="1" ht="12.75">
      <c r="N449" s="36">
        <v>6.5199999999999998E-9</v>
      </c>
      <c r="O449" s="36">
        <v>4.9293279595800001</v>
      </c>
      <c r="P449" s="36">
        <v>2413.8150890326001</v>
      </c>
      <c r="Q449" s="30">
        <f t="shared" ref="Q449:Q512" si="252">N449*COS(O449+P449*$C$22)</f>
        <v>-3.6828913509481304E-9</v>
      </c>
      <c r="R449" s="30">
        <f t="shared" ref="R449:R512" si="253">N449*COS(O449+P449*$C$43)</f>
        <v>-3.6838588465559737E-9</v>
      </c>
      <c r="S449" s="30">
        <f t="shared" ref="S449:S512" si="254">N449*COS(O449+P449*$C$64)</f>
        <v>-3.6838588532842898E-9</v>
      </c>
      <c r="T449" s="30">
        <f t="shared" ref="T449:T512" si="255">N449*COS(O449+P449*$C$85)</f>
        <v>-3.6838588532843477E-9</v>
      </c>
      <c r="V449" s="36"/>
      <c r="W449" s="36"/>
      <c r="X449" s="36"/>
      <c r="AD449" s="36"/>
      <c r="AE449" s="36"/>
      <c r="AF449" s="36"/>
      <c r="AL449" s="36"/>
      <c r="AM449" s="36"/>
      <c r="AN449" s="36"/>
      <c r="AT449" s="36"/>
      <c r="AU449" s="36"/>
      <c r="AV449" s="36"/>
      <c r="BB449" s="36"/>
      <c r="BC449" s="36"/>
      <c r="BD449" s="36"/>
      <c r="BJ449" s="36"/>
      <c r="BK449" s="36"/>
      <c r="BL449" s="36"/>
      <c r="BR449" s="36"/>
      <c r="BS449" s="36"/>
      <c r="BT449" s="36"/>
      <c r="BZ449" s="36"/>
      <c r="CA449" s="36"/>
      <c r="CB449" s="36"/>
      <c r="CH449" s="36"/>
      <c r="CI449" s="36"/>
      <c r="CJ449" s="36"/>
      <c r="CP449" s="36"/>
      <c r="CQ449" s="36"/>
      <c r="CR449" s="36"/>
      <c r="CX449" s="36"/>
      <c r="CY449" s="36"/>
      <c r="CZ449" s="36"/>
      <c r="DF449" s="36">
        <v>1.3060000000000001E-8</v>
      </c>
      <c r="DG449" s="36">
        <v>3.3998511972699998</v>
      </c>
      <c r="DH449" s="36">
        <v>539.25219265019996</v>
      </c>
      <c r="DI449" s="30">
        <f t="shared" ref="DI449:DI512" si="256">DF449*COS(DG449+DH449*$C$22)</f>
        <v>1.1977972453953803E-8</v>
      </c>
      <c r="DJ449" s="30">
        <f t="shared" ref="DJ449:DJ512" si="257">DF449*COS(DG449+DH449*$C$43)</f>
        <v>1.1978181558128739E-8</v>
      </c>
      <c r="DK449" s="30">
        <f t="shared" ref="DK449:DK512" si="258">DF449*COS(DG449+DH449*$C$64)</f>
        <v>1.1978181559582951E-8</v>
      </c>
      <c r="DL449" s="30">
        <f t="shared" ref="DL449:DL512" si="259">DF449*COS(DG449+DH449*$C$85)</f>
        <v>1.1978181559582962E-8</v>
      </c>
      <c r="DN449" s="36"/>
      <c r="DO449" s="36"/>
      <c r="DP449" s="36"/>
      <c r="DV449" s="36"/>
      <c r="DW449" s="36"/>
      <c r="DX449" s="36"/>
      <c r="ED449" s="36"/>
      <c r="EE449" s="36"/>
      <c r="EF449" s="36"/>
      <c r="EL449" s="36"/>
      <c r="EM449" s="36"/>
      <c r="EN449" s="36"/>
      <c r="ET449" s="36"/>
      <c r="EU449" s="36"/>
      <c r="EV449" s="36"/>
    </row>
    <row r="450" spans="14:152" s="30" customFormat="1" ht="12.75">
      <c r="N450" s="36">
        <v>5.5899999999999999E-9</v>
      </c>
      <c r="O450" s="36">
        <v>0.17558868481000001</v>
      </c>
      <c r="P450" s="36">
        <v>63.735898303399999</v>
      </c>
      <c r="Q450" s="30">
        <f t="shared" si="252"/>
        <v>5.5018749779250046E-9</v>
      </c>
      <c r="R450" s="30">
        <f t="shared" si="253"/>
        <v>5.501870283157655E-9</v>
      </c>
      <c r="S450" s="30">
        <f t="shared" si="254"/>
        <v>5.5018702831250037E-9</v>
      </c>
      <c r="T450" s="30">
        <f t="shared" si="255"/>
        <v>5.5018702831250029E-9</v>
      </c>
      <c r="V450" s="36"/>
      <c r="W450" s="36"/>
      <c r="X450" s="36"/>
      <c r="AD450" s="36"/>
      <c r="AE450" s="36"/>
      <c r="AF450" s="36"/>
      <c r="AL450" s="36"/>
      <c r="AM450" s="36"/>
      <c r="AN450" s="36"/>
      <c r="AT450" s="36"/>
      <c r="AU450" s="36"/>
      <c r="AV450" s="36"/>
      <c r="BB450" s="36"/>
      <c r="BC450" s="36"/>
      <c r="BD450" s="36"/>
      <c r="BJ450" s="36"/>
      <c r="BK450" s="36"/>
      <c r="BL450" s="36"/>
      <c r="BR450" s="36"/>
      <c r="BS450" s="36"/>
      <c r="BT450" s="36"/>
      <c r="BZ450" s="36"/>
      <c r="CA450" s="36"/>
      <c r="CB450" s="36"/>
      <c r="CH450" s="36"/>
      <c r="CI450" s="36"/>
      <c r="CJ450" s="36"/>
      <c r="CP450" s="36"/>
      <c r="CQ450" s="36"/>
      <c r="CR450" s="36"/>
      <c r="CX450" s="36"/>
      <c r="CY450" s="36"/>
      <c r="CZ450" s="36"/>
      <c r="DF450" s="36">
        <v>1.1560000000000001E-8</v>
      </c>
      <c r="DG450" s="36">
        <v>0.77127511566999996</v>
      </c>
      <c r="DH450" s="36">
        <v>1603.2999892854</v>
      </c>
      <c r="DI450" s="30">
        <f t="shared" si="256"/>
        <v>-3.0204976741109076E-9</v>
      </c>
      <c r="DJ450" s="30">
        <f t="shared" si="257"/>
        <v>-3.0218305273930851E-9</v>
      </c>
      <c r="DK450" s="30">
        <f t="shared" si="258"/>
        <v>-3.0218305366626236E-9</v>
      </c>
      <c r="DL450" s="30">
        <f t="shared" si="259"/>
        <v>-3.021830536662703E-9</v>
      </c>
      <c r="DN450" s="36"/>
      <c r="DO450" s="36"/>
      <c r="DP450" s="36"/>
      <c r="DV450" s="36"/>
      <c r="DW450" s="36"/>
      <c r="DX450" s="36"/>
      <c r="ED450" s="36"/>
      <c r="EE450" s="36"/>
      <c r="EF450" s="36"/>
      <c r="EL450" s="36"/>
      <c r="EM450" s="36"/>
      <c r="EN450" s="36"/>
      <c r="ET450" s="36"/>
      <c r="EU450" s="36"/>
      <c r="EV450" s="36"/>
    </row>
    <row r="451" spans="14:152" s="30" customFormat="1" ht="12.75">
      <c r="N451" s="36">
        <v>5.7699999999999997E-9</v>
      </c>
      <c r="O451" s="36">
        <v>3.8275231227600002</v>
      </c>
      <c r="P451" s="36">
        <v>1550.9398596460001</v>
      </c>
      <c r="Q451" s="30">
        <f t="shared" si="252"/>
        <v>3.4246249895462651E-10</v>
      </c>
      <c r="R451" s="30">
        <f t="shared" si="253"/>
        <v>3.4312804040531172E-10</v>
      </c>
      <c r="S451" s="30">
        <f t="shared" si="254"/>
        <v>3.4312804503399455E-10</v>
      </c>
      <c r="T451" s="30">
        <f t="shared" si="255"/>
        <v>3.4312804503403549E-10</v>
      </c>
      <c r="V451" s="36"/>
      <c r="W451" s="36"/>
      <c r="X451" s="36"/>
      <c r="AD451" s="36"/>
      <c r="AE451" s="36"/>
      <c r="AF451" s="36"/>
      <c r="AL451" s="36"/>
      <c r="AM451" s="36"/>
      <c r="AN451" s="36"/>
      <c r="AT451" s="36"/>
      <c r="AU451" s="36"/>
      <c r="AV451" s="36"/>
      <c r="BB451" s="36"/>
      <c r="BC451" s="36"/>
      <c r="BD451" s="36"/>
      <c r="BJ451" s="36"/>
      <c r="BK451" s="36"/>
      <c r="BL451" s="36"/>
      <c r="BR451" s="36"/>
      <c r="BS451" s="36"/>
      <c r="BT451" s="36"/>
      <c r="BZ451" s="36"/>
      <c r="CA451" s="36"/>
      <c r="CB451" s="36"/>
      <c r="CH451" s="36"/>
      <c r="CI451" s="36"/>
      <c r="CJ451" s="36"/>
      <c r="CP451" s="36"/>
      <c r="CQ451" s="36"/>
      <c r="CR451" s="36"/>
      <c r="CX451" s="36"/>
      <c r="CY451" s="36"/>
      <c r="CZ451" s="36"/>
      <c r="DF451" s="36">
        <v>1.482E-8</v>
      </c>
      <c r="DG451" s="36">
        <v>0.48451915092999998</v>
      </c>
      <c r="DH451" s="36">
        <v>493.04240216509999</v>
      </c>
      <c r="DI451" s="30">
        <f t="shared" si="256"/>
        <v>-9.3001949204017562E-9</v>
      </c>
      <c r="DJ451" s="30">
        <f t="shared" si="257"/>
        <v>-9.300618760696352E-9</v>
      </c>
      <c r="DK451" s="30">
        <f t="shared" si="258"/>
        <v>-9.3006187636440283E-9</v>
      </c>
      <c r="DL451" s="30">
        <f t="shared" si="259"/>
        <v>-9.3006187636440581E-9</v>
      </c>
      <c r="DN451" s="36"/>
      <c r="DO451" s="36"/>
      <c r="DP451" s="36"/>
      <c r="DV451" s="36"/>
      <c r="DW451" s="36"/>
      <c r="DX451" s="36"/>
      <c r="ED451" s="36"/>
      <c r="EE451" s="36"/>
      <c r="EF451" s="36"/>
      <c r="EL451" s="36"/>
      <c r="EM451" s="36"/>
      <c r="EN451" s="36"/>
      <c r="ET451" s="36"/>
      <c r="EU451" s="36"/>
      <c r="EV451" s="36"/>
    </row>
    <row r="452" spans="14:152" s="30" customFormat="1" ht="12.75">
      <c r="N452" s="36">
        <v>7.2699999999999999E-9</v>
      </c>
      <c r="O452" s="36">
        <v>1.05835550856</v>
      </c>
      <c r="P452" s="36">
        <v>490.07345674850001</v>
      </c>
      <c r="Q452" s="30">
        <f t="shared" si="252"/>
        <v>-6.3963139074680769E-10</v>
      </c>
      <c r="R452" s="30">
        <f t="shared" si="253"/>
        <v>-6.3989580177414033E-10</v>
      </c>
      <c r="S452" s="30">
        <f t="shared" si="254"/>
        <v>-6.3989580361306095E-10</v>
      </c>
      <c r="T452" s="30">
        <f t="shared" si="255"/>
        <v>-6.3989580361307377E-10</v>
      </c>
      <c r="V452" s="36"/>
      <c r="W452" s="36"/>
      <c r="X452" s="36"/>
      <c r="AD452" s="36"/>
      <c r="AE452" s="36"/>
      <c r="AF452" s="36"/>
      <c r="AL452" s="36"/>
      <c r="AM452" s="36"/>
      <c r="AN452" s="36"/>
      <c r="AT452" s="36"/>
      <c r="AU452" s="36"/>
      <c r="AV452" s="36"/>
      <c r="BB452" s="36"/>
      <c r="BC452" s="36"/>
      <c r="BD452" s="36"/>
      <c r="BJ452" s="36"/>
      <c r="BK452" s="36"/>
      <c r="BL452" s="36"/>
      <c r="BR452" s="36"/>
      <c r="BS452" s="36"/>
      <c r="BT452" s="36"/>
      <c r="BZ452" s="36"/>
      <c r="CA452" s="36"/>
      <c r="CB452" s="36"/>
      <c r="CH452" s="36"/>
      <c r="CI452" s="36"/>
      <c r="CJ452" s="36"/>
      <c r="CP452" s="36"/>
      <c r="CQ452" s="36"/>
      <c r="CR452" s="36"/>
      <c r="CX452" s="36"/>
      <c r="CY452" s="36"/>
      <c r="CZ452" s="36"/>
      <c r="DF452" s="36">
        <v>1.247E-8</v>
      </c>
      <c r="DG452" s="36">
        <v>5.6434465999199999</v>
      </c>
      <c r="DH452" s="36">
        <v>479.28838891549998</v>
      </c>
      <c r="DI452" s="30">
        <f t="shared" si="256"/>
        <v>-1.2319355175676327E-8</v>
      </c>
      <c r="DJ452" s="30">
        <f t="shared" si="257"/>
        <v>-1.2319286163109137E-8</v>
      </c>
      <c r="DK452" s="30">
        <f t="shared" si="258"/>
        <v>-1.2319286162629114E-8</v>
      </c>
      <c r="DL452" s="30">
        <f t="shared" si="259"/>
        <v>-1.2319286162629111E-8</v>
      </c>
      <c r="DN452" s="36"/>
      <c r="DO452" s="36"/>
      <c r="DP452" s="36"/>
      <c r="DV452" s="36"/>
      <c r="DW452" s="36"/>
      <c r="DX452" s="36"/>
      <c r="ED452" s="36"/>
      <c r="EE452" s="36"/>
      <c r="EF452" s="36"/>
      <c r="EL452" s="36"/>
      <c r="EM452" s="36"/>
      <c r="EN452" s="36"/>
      <c r="ET452" s="36"/>
      <c r="EU452" s="36"/>
      <c r="EV452" s="36"/>
    </row>
    <row r="453" spans="14:152" s="30" customFormat="1" ht="12.75">
      <c r="N453" s="36">
        <v>5.7399999999999996E-9</v>
      </c>
      <c r="O453" s="36">
        <v>3.6149211909200001</v>
      </c>
      <c r="P453" s="36">
        <v>3686.4961146597998</v>
      </c>
      <c r="Q453" s="30">
        <f t="shared" si="252"/>
        <v>-2.5154681746877067E-9</v>
      </c>
      <c r="R453" s="30">
        <f t="shared" si="253"/>
        <v>-2.5140510137828415E-9</v>
      </c>
      <c r="S453" s="30">
        <f t="shared" si="254"/>
        <v>-2.5140510039261159E-9</v>
      </c>
      <c r="T453" s="30">
        <f t="shared" si="255"/>
        <v>-2.5140510039260423E-9</v>
      </c>
      <c r="V453" s="36"/>
      <c r="W453" s="36"/>
      <c r="X453" s="36"/>
      <c r="AD453" s="36"/>
      <c r="AE453" s="36"/>
      <c r="AF453" s="36"/>
      <c r="AL453" s="36"/>
      <c r="AM453" s="36"/>
      <c r="AN453" s="36"/>
      <c r="AT453" s="36"/>
      <c r="AU453" s="36"/>
      <c r="AV453" s="36"/>
      <c r="BB453" s="36"/>
      <c r="BC453" s="36"/>
      <c r="BD453" s="36"/>
      <c r="BJ453" s="36"/>
      <c r="BK453" s="36"/>
      <c r="BL453" s="36"/>
      <c r="BR453" s="36"/>
      <c r="BS453" s="36"/>
      <c r="BT453" s="36"/>
      <c r="BZ453" s="36"/>
      <c r="CA453" s="36"/>
      <c r="CB453" s="36"/>
      <c r="CH453" s="36"/>
      <c r="CI453" s="36"/>
      <c r="CJ453" s="36"/>
      <c r="CP453" s="36"/>
      <c r="CQ453" s="36"/>
      <c r="CR453" s="36"/>
      <c r="CX453" s="36"/>
      <c r="CY453" s="36"/>
      <c r="CZ453" s="36"/>
      <c r="DF453" s="36">
        <v>1.1949999999999999E-8</v>
      </c>
      <c r="DG453" s="36">
        <v>2.3990989334099999</v>
      </c>
      <c r="DH453" s="36">
        <v>561.18353448360006</v>
      </c>
      <c r="DI453" s="30">
        <f t="shared" si="256"/>
        <v>9.0435152159023396E-9</v>
      </c>
      <c r="DJ453" s="30">
        <f t="shared" si="257"/>
        <v>9.0431886174189886E-9</v>
      </c>
      <c r="DK453" s="30">
        <f t="shared" si="258"/>
        <v>9.0431886151475109E-9</v>
      </c>
      <c r="DL453" s="30">
        <f t="shared" si="259"/>
        <v>9.0431886151474944E-9</v>
      </c>
      <c r="DN453" s="36"/>
      <c r="DO453" s="36"/>
      <c r="DP453" s="36"/>
      <c r="DV453" s="36"/>
      <c r="DW453" s="36"/>
      <c r="DX453" s="36"/>
      <c r="ED453" s="36"/>
      <c r="EE453" s="36"/>
      <c r="EF453" s="36"/>
      <c r="EL453" s="36"/>
      <c r="EM453" s="36"/>
      <c r="EN453" s="36"/>
      <c r="ET453" s="36"/>
      <c r="EU453" s="36"/>
      <c r="EV453" s="36"/>
    </row>
    <row r="454" spans="14:152" s="30" customFormat="1" ht="12.75">
      <c r="N454" s="36">
        <v>7.3200000000000004E-9</v>
      </c>
      <c r="O454" s="36">
        <v>5.9317984065899996</v>
      </c>
      <c r="P454" s="36">
        <v>42.538269652899999</v>
      </c>
      <c r="Q454" s="30">
        <f t="shared" si="252"/>
        <v>6.0936889043364529E-9</v>
      </c>
      <c r="R454" s="30">
        <f t="shared" si="253"/>
        <v>6.0936760506582902E-9</v>
      </c>
      <c r="S454" s="30">
        <f t="shared" si="254"/>
        <v>6.0936760505688926E-9</v>
      </c>
      <c r="T454" s="30">
        <f t="shared" si="255"/>
        <v>6.0936760505688926E-9</v>
      </c>
      <c r="V454" s="36"/>
      <c r="W454" s="36"/>
      <c r="X454" s="36"/>
      <c r="AD454" s="36"/>
      <c r="AE454" s="36"/>
      <c r="AF454" s="36"/>
      <c r="AL454" s="36"/>
      <c r="AM454" s="36"/>
      <c r="AN454" s="36"/>
      <c r="AT454" s="36"/>
      <c r="AU454" s="36"/>
      <c r="AV454" s="36"/>
      <c r="BB454" s="36"/>
      <c r="BC454" s="36"/>
      <c r="BD454" s="36"/>
      <c r="BJ454" s="36"/>
      <c r="BK454" s="36"/>
      <c r="BL454" s="36"/>
      <c r="BR454" s="36"/>
      <c r="BS454" s="36"/>
      <c r="BT454" s="36"/>
      <c r="BZ454" s="36"/>
      <c r="CA454" s="36"/>
      <c r="CB454" s="36"/>
      <c r="CH454" s="36"/>
      <c r="CI454" s="36"/>
      <c r="CJ454" s="36"/>
      <c r="CP454" s="36"/>
      <c r="CQ454" s="36"/>
      <c r="CR454" s="36"/>
      <c r="CX454" s="36"/>
      <c r="CY454" s="36"/>
      <c r="CZ454" s="36"/>
      <c r="DF454" s="36">
        <v>1.1059999999999999E-8</v>
      </c>
      <c r="DG454" s="36">
        <v>0.89453807281999997</v>
      </c>
      <c r="DH454" s="36">
        <v>2.9207613067999998</v>
      </c>
      <c r="DI454" s="30">
        <f t="shared" si="256"/>
        <v>7.0610009119923634E-9</v>
      </c>
      <c r="DJ454" s="30">
        <f t="shared" si="257"/>
        <v>7.0610027643928868E-9</v>
      </c>
      <c r="DK454" s="30">
        <f t="shared" si="258"/>
        <v>7.0610027644057693E-9</v>
      </c>
      <c r="DL454" s="30">
        <f t="shared" si="259"/>
        <v>7.0610027644057693E-9</v>
      </c>
      <c r="DN454" s="36"/>
      <c r="DO454" s="36"/>
      <c r="DP454" s="36"/>
      <c r="DV454" s="36"/>
      <c r="DW454" s="36"/>
      <c r="DX454" s="36"/>
      <c r="ED454" s="36"/>
      <c r="EE454" s="36"/>
      <c r="EF454" s="36"/>
      <c r="EL454" s="36"/>
      <c r="EM454" s="36"/>
      <c r="EN454" s="36"/>
      <c r="ET454" s="36"/>
      <c r="EU454" s="36"/>
      <c r="EV454" s="36"/>
    </row>
    <row r="455" spans="14:152" s="30" customFormat="1" ht="12.75">
      <c r="N455" s="36">
        <v>6.0600000000000002E-9</v>
      </c>
      <c r="O455" s="36">
        <v>2.7141188430000001</v>
      </c>
      <c r="P455" s="36">
        <v>1173.5204046716999</v>
      </c>
      <c r="Q455" s="30">
        <f t="shared" si="252"/>
        <v>-4.8207520443774476E-9</v>
      </c>
      <c r="R455" s="30">
        <f t="shared" si="253"/>
        <v>-4.8204309769452939E-9</v>
      </c>
      <c r="S455" s="30">
        <f t="shared" si="254"/>
        <v>-4.8204309747122065E-9</v>
      </c>
      <c r="T455" s="30">
        <f t="shared" si="255"/>
        <v>-4.8204309747121907E-9</v>
      </c>
      <c r="V455" s="36"/>
      <c r="W455" s="36"/>
      <c r="X455" s="36"/>
      <c r="AD455" s="36"/>
      <c r="AE455" s="36"/>
      <c r="AF455" s="36"/>
      <c r="AL455" s="36"/>
      <c r="AM455" s="36"/>
      <c r="AN455" s="36"/>
      <c r="AT455" s="36"/>
      <c r="AU455" s="36"/>
      <c r="AV455" s="36"/>
      <c r="BB455" s="36"/>
      <c r="BC455" s="36"/>
      <c r="BD455" s="36"/>
      <c r="BJ455" s="36"/>
      <c r="BK455" s="36"/>
      <c r="BL455" s="36"/>
      <c r="BR455" s="36"/>
      <c r="BS455" s="36"/>
      <c r="BT455" s="36"/>
      <c r="BZ455" s="36"/>
      <c r="CA455" s="36"/>
      <c r="CB455" s="36"/>
      <c r="CH455" s="36"/>
      <c r="CI455" s="36"/>
      <c r="CJ455" s="36"/>
      <c r="CP455" s="36"/>
      <c r="CQ455" s="36"/>
      <c r="CR455" s="36"/>
      <c r="CX455" s="36"/>
      <c r="CY455" s="36"/>
      <c r="CZ455" s="36"/>
      <c r="DF455" s="36">
        <v>1.227E-8</v>
      </c>
      <c r="DG455" s="36">
        <v>2.76231244946</v>
      </c>
      <c r="DH455" s="36">
        <v>299.12639426919998</v>
      </c>
      <c r="DI455" s="30">
        <f t="shared" si="256"/>
        <v>5.5242026554425321E-9</v>
      </c>
      <c r="DJ455" s="30">
        <f t="shared" si="257"/>
        <v>5.5244468187116101E-9</v>
      </c>
      <c r="DK455" s="30">
        <f t="shared" si="258"/>
        <v>5.5244468204097036E-9</v>
      </c>
      <c r="DL455" s="30">
        <f t="shared" si="259"/>
        <v>5.5244468204097185E-9</v>
      </c>
      <c r="DN455" s="36"/>
      <c r="DO455" s="36"/>
      <c r="DP455" s="36"/>
      <c r="DV455" s="36"/>
      <c r="DW455" s="36"/>
      <c r="DX455" s="36"/>
      <c r="ED455" s="36"/>
      <c r="EE455" s="36"/>
      <c r="EF455" s="36"/>
      <c r="EL455" s="36"/>
      <c r="EM455" s="36"/>
      <c r="EN455" s="36"/>
      <c r="ET455" s="36"/>
      <c r="EU455" s="36"/>
      <c r="EV455" s="36"/>
    </row>
    <row r="456" spans="14:152" s="30" customFormat="1" ht="12.75">
      <c r="N456" s="36">
        <v>6.3300000000000003E-9</v>
      </c>
      <c r="O456" s="36">
        <v>4.21720828607</v>
      </c>
      <c r="P456" s="36">
        <v>166.82867252200001</v>
      </c>
      <c r="Q456" s="30">
        <f t="shared" si="252"/>
        <v>-6.2583314493303413E-9</v>
      </c>
      <c r="R456" s="30">
        <f t="shared" si="253"/>
        <v>-6.2583432545325444E-9</v>
      </c>
      <c r="S456" s="30">
        <f t="shared" si="254"/>
        <v>-6.2583432546146437E-9</v>
      </c>
      <c r="T456" s="30">
        <f t="shared" si="255"/>
        <v>-6.2583432546146445E-9</v>
      </c>
      <c r="V456" s="36"/>
      <c r="W456" s="36"/>
      <c r="X456" s="36"/>
      <c r="AD456" s="36"/>
      <c r="AE456" s="36"/>
      <c r="AF456" s="36"/>
      <c r="AL456" s="36"/>
      <c r="AM456" s="36"/>
      <c r="AN456" s="36"/>
      <c r="AT456" s="36"/>
      <c r="AU456" s="36"/>
      <c r="AV456" s="36"/>
      <c r="BB456" s="36"/>
      <c r="BC456" s="36"/>
      <c r="BD456" s="36"/>
      <c r="BJ456" s="36"/>
      <c r="BK456" s="36"/>
      <c r="BL456" s="36"/>
      <c r="BR456" s="36"/>
      <c r="BS456" s="36"/>
      <c r="BT456" s="36"/>
      <c r="BZ456" s="36"/>
      <c r="CA456" s="36"/>
      <c r="CB456" s="36"/>
      <c r="CH456" s="36"/>
      <c r="CI456" s="36"/>
      <c r="CJ456" s="36"/>
      <c r="CP456" s="36"/>
      <c r="CQ456" s="36"/>
      <c r="CR456" s="36"/>
      <c r="CX456" s="36"/>
      <c r="CY456" s="36"/>
      <c r="CZ456" s="36"/>
      <c r="DF456" s="36">
        <v>1.1280000000000001E-8</v>
      </c>
      <c r="DG456" s="36">
        <v>4.7231987333800003</v>
      </c>
      <c r="DH456" s="36">
        <v>124.433415221</v>
      </c>
      <c r="DI456" s="30">
        <f t="shared" si="256"/>
        <v>-7.0850675816192522E-9</v>
      </c>
      <c r="DJ456" s="30">
        <f t="shared" si="257"/>
        <v>-7.0851489519853027E-9</v>
      </c>
      <c r="DK456" s="30">
        <f t="shared" si="258"/>
        <v>-7.0851489525512092E-9</v>
      </c>
      <c r="DL456" s="30">
        <f t="shared" si="259"/>
        <v>-7.0851489525512167E-9</v>
      </c>
      <c r="DN456" s="36"/>
      <c r="DO456" s="36"/>
      <c r="DP456" s="36"/>
      <c r="DV456" s="36"/>
      <c r="DW456" s="36"/>
      <c r="DX456" s="36"/>
      <c r="ED456" s="36"/>
      <c r="EE456" s="36"/>
      <c r="EF456" s="36"/>
      <c r="EL456" s="36"/>
      <c r="EM456" s="36"/>
      <c r="EN456" s="36"/>
      <c r="ET456" s="36"/>
      <c r="EU456" s="36"/>
      <c r="EV456" s="36"/>
    </row>
    <row r="457" spans="14:152" s="30" customFormat="1" ht="12.75">
      <c r="N457" s="36">
        <v>6.8699999999999996E-9</v>
      </c>
      <c r="O457" s="36">
        <v>3.9167146496199998</v>
      </c>
      <c r="P457" s="36">
        <v>529.43033266370003</v>
      </c>
      <c r="Q457" s="30">
        <f t="shared" si="252"/>
        <v>3.8196127189623688E-9</v>
      </c>
      <c r="R457" s="30">
        <f t="shared" si="253"/>
        <v>3.8198379528279974E-9</v>
      </c>
      <c r="S457" s="30">
        <f t="shared" si="254"/>
        <v>3.8198379543944302E-9</v>
      </c>
      <c r="T457" s="30">
        <f t="shared" si="255"/>
        <v>3.8198379543944459E-9</v>
      </c>
      <c r="V457" s="36"/>
      <c r="W457" s="36"/>
      <c r="X457" s="36"/>
      <c r="AD457" s="36"/>
      <c r="AE457" s="36"/>
      <c r="AF457" s="36"/>
      <c r="AL457" s="36"/>
      <c r="AM457" s="36"/>
      <c r="AN457" s="36"/>
      <c r="AT457" s="36"/>
      <c r="AU457" s="36"/>
      <c r="AV457" s="36"/>
      <c r="BB457" s="36"/>
      <c r="BC457" s="36"/>
      <c r="BD457" s="36"/>
      <c r="BJ457" s="36"/>
      <c r="BK457" s="36"/>
      <c r="BL457" s="36"/>
      <c r="BR457" s="36"/>
      <c r="BS457" s="36"/>
      <c r="BT457" s="36"/>
      <c r="BZ457" s="36"/>
      <c r="CA457" s="36"/>
      <c r="CB457" s="36"/>
      <c r="CH457" s="36"/>
      <c r="CI457" s="36"/>
      <c r="CJ457" s="36"/>
      <c r="CP457" s="36"/>
      <c r="CQ457" s="36"/>
      <c r="CR457" s="36"/>
      <c r="CX457" s="36"/>
      <c r="CY457" s="36"/>
      <c r="CZ457" s="36"/>
      <c r="DF457" s="36">
        <v>1.0859999999999999E-8</v>
      </c>
      <c r="DG457" s="36">
        <v>5.6618028952500001</v>
      </c>
      <c r="DH457" s="36">
        <v>1053.7528558967001</v>
      </c>
      <c r="DI457" s="30">
        <f t="shared" si="256"/>
        <v>1.0682970533692065E-8</v>
      </c>
      <c r="DJ457" s="30">
        <f t="shared" si="257"/>
        <v>1.0682817185129662E-8</v>
      </c>
      <c r="DK457" s="30">
        <f t="shared" si="258"/>
        <v>1.0682817184062925E-8</v>
      </c>
      <c r="DL457" s="30">
        <f t="shared" si="259"/>
        <v>1.0682817184062916E-8</v>
      </c>
      <c r="DN457" s="36"/>
      <c r="DO457" s="36"/>
      <c r="DP457" s="36"/>
      <c r="DV457" s="36"/>
      <c r="DW457" s="36"/>
      <c r="DX457" s="36"/>
      <c r="ED457" s="36"/>
      <c r="EE457" s="36"/>
      <c r="EF457" s="36"/>
      <c r="EL457" s="36"/>
      <c r="EM457" s="36"/>
      <c r="EN457" s="36"/>
      <c r="ET457" s="36"/>
      <c r="EU457" s="36"/>
      <c r="EV457" s="36"/>
    </row>
    <row r="458" spans="14:152" s="30" customFormat="1" ht="12.75">
      <c r="N458" s="36">
        <v>5.6999999999999998E-9</v>
      </c>
      <c r="O458" s="36">
        <v>2.7355175012199999</v>
      </c>
      <c r="P458" s="36">
        <v>4010.0015313171998</v>
      </c>
      <c r="Q458" s="30">
        <f t="shared" si="252"/>
        <v>4.5422520320709921E-9</v>
      </c>
      <c r="R458" s="30">
        <f t="shared" si="253"/>
        <v>4.54122305200003E-9</v>
      </c>
      <c r="S458" s="30">
        <f t="shared" si="254"/>
        <v>4.5412230448422864E-9</v>
      </c>
      <c r="T458" s="30">
        <f t="shared" si="255"/>
        <v>4.541223044842226E-9</v>
      </c>
      <c r="V458" s="36"/>
      <c r="W458" s="36"/>
      <c r="X458" s="36"/>
      <c r="AD458" s="36"/>
      <c r="AE458" s="36"/>
      <c r="AF458" s="36"/>
      <c r="AL458" s="36"/>
      <c r="AM458" s="36"/>
      <c r="AN458" s="36"/>
      <c r="AT458" s="36"/>
      <c r="AU458" s="36"/>
      <c r="AV458" s="36"/>
      <c r="BB458" s="36"/>
      <c r="BC458" s="36"/>
      <c r="BD458" s="36"/>
      <c r="BJ458" s="36"/>
      <c r="BK458" s="36"/>
      <c r="BL458" s="36"/>
      <c r="BR458" s="36"/>
      <c r="BS458" s="36"/>
      <c r="BT458" s="36"/>
      <c r="BZ458" s="36"/>
      <c r="CA458" s="36"/>
      <c r="CB458" s="36"/>
      <c r="CH458" s="36"/>
      <c r="CI458" s="36"/>
      <c r="CJ458" s="36"/>
      <c r="CP458" s="36"/>
      <c r="CQ458" s="36"/>
      <c r="CR458" s="36"/>
      <c r="CX458" s="36"/>
      <c r="CY458" s="36"/>
      <c r="CZ458" s="36"/>
      <c r="DF458" s="36">
        <v>1.329E-8</v>
      </c>
      <c r="DG458" s="36">
        <v>0.16664094530000001</v>
      </c>
      <c r="DH458" s="36">
        <v>536.75632798560002</v>
      </c>
      <c r="DI458" s="30">
        <f t="shared" si="256"/>
        <v>-1.2563619159200087E-8</v>
      </c>
      <c r="DJ458" s="30">
        <f t="shared" si="257"/>
        <v>-1.2563792446599743E-8</v>
      </c>
      <c r="DK458" s="30">
        <f t="shared" si="258"/>
        <v>-1.256379244780485E-8</v>
      </c>
      <c r="DL458" s="30">
        <f t="shared" si="259"/>
        <v>-1.256379244780486E-8</v>
      </c>
      <c r="DN458" s="36"/>
      <c r="DO458" s="36"/>
      <c r="DP458" s="36"/>
      <c r="DV458" s="36"/>
      <c r="DW458" s="36"/>
      <c r="DX458" s="36"/>
      <c r="ED458" s="36"/>
      <c r="EE458" s="36"/>
      <c r="EF458" s="36"/>
      <c r="EL458" s="36"/>
      <c r="EM458" s="36"/>
      <c r="EN458" s="36"/>
      <c r="ET458" s="36"/>
      <c r="EU458" s="36"/>
      <c r="EV458" s="36"/>
    </row>
    <row r="459" spans="14:152" s="30" customFormat="1" ht="12.75">
      <c r="N459" s="36">
        <v>5.52E-9</v>
      </c>
      <c r="O459" s="36">
        <v>2.3696711936199999</v>
      </c>
      <c r="P459" s="36">
        <v>1603.2999892854</v>
      </c>
      <c r="Q459" s="30">
        <f t="shared" si="252"/>
        <v>5.366012207488943E-9</v>
      </c>
      <c r="R459" s="30">
        <f t="shared" si="253"/>
        <v>5.3658575140279731E-9</v>
      </c>
      <c r="S459" s="30">
        <f t="shared" si="254"/>
        <v>5.3658575129518467E-9</v>
      </c>
      <c r="T459" s="30">
        <f t="shared" si="255"/>
        <v>5.3658575129518376E-9</v>
      </c>
      <c r="V459" s="36"/>
      <c r="W459" s="36"/>
      <c r="X459" s="36"/>
      <c r="AD459" s="36"/>
      <c r="AE459" s="36"/>
      <c r="AF459" s="36"/>
      <c r="AL459" s="36"/>
      <c r="AM459" s="36"/>
      <c r="AN459" s="36"/>
      <c r="AT459" s="36"/>
      <c r="AU459" s="36"/>
      <c r="AV459" s="36"/>
      <c r="BB459" s="36"/>
      <c r="BC459" s="36"/>
      <c r="BD459" s="36"/>
      <c r="BJ459" s="36"/>
      <c r="BK459" s="36"/>
      <c r="BL459" s="36"/>
      <c r="BR459" s="36"/>
      <c r="BS459" s="36"/>
      <c r="BT459" s="36"/>
      <c r="BZ459" s="36"/>
      <c r="CA459" s="36"/>
      <c r="CB459" s="36"/>
      <c r="CH459" s="36"/>
      <c r="CI459" s="36"/>
      <c r="CJ459" s="36"/>
      <c r="CP459" s="36"/>
      <c r="CQ459" s="36"/>
      <c r="CR459" s="36"/>
      <c r="CX459" s="36"/>
      <c r="CY459" s="36"/>
      <c r="CZ459" s="36"/>
      <c r="DF459" s="36">
        <v>1.082E-8</v>
      </c>
      <c r="DG459" s="36">
        <v>4.5140735935</v>
      </c>
      <c r="DH459" s="36">
        <v>528.25467649610005</v>
      </c>
      <c r="DI459" s="30">
        <f t="shared" si="256"/>
        <v>-1.5505237473949314E-10</v>
      </c>
      <c r="DJ459" s="30">
        <f t="shared" si="257"/>
        <v>-1.5462658199089783E-10</v>
      </c>
      <c r="DK459" s="30">
        <f t="shared" si="258"/>
        <v>-1.54626579029601E-10</v>
      </c>
      <c r="DL459" s="30">
        <f t="shared" si="259"/>
        <v>-1.5462657902957699E-10</v>
      </c>
      <c r="DN459" s="36"/>
      <c r="DO459" s="36"/>
      <c r="DP459" s="36"/>
      <c r="DV459" s="36"/>
      <c r="DW459" s="36"/>
      <c r="DX459" s="36"/>
      <c r="ED459" s="36"/>
      <c r="EE459" s="36"/>
      <c r="EF459" s="36"/>
      <c r="EL459" s="36"/>
      <c r="EM459" s="36"/>
      <c r="EN459" s="36"/>
      <c r="ET459" s="36"/>
      <c r="EU459" s="36"/>
      <c r="EV459" s="36"/>
    </row>
    <row r="460" spans="14:152" s="30" customFormat="1" ht="12.75">
      <c r="N460" s="36">
        <v>6E-9</v>
      </c>
      <c r="O460" s="36">
        <v>1.8265936439499999</v>
      </c>
      <c r="P460" s="36">
        <v>522.52923398400003</v>
      </c>
      <c r="Q460" s="30">
        <f t="shared" si="252"/>
        <v>2.8775456868370039E-9</v>
      </c>
      <c r="R460" s="30">
        <f t="shared" si="253"/>
        <v>2.8773407208296496E-9</v>
      </c>
      <c r="S460" s="30">
        <f t="shared" si="254"/>
        <v>2.8773407194041398E-9</v>
      </c>
      <c r="T460" s="30">
        <f t="shared" si="255"/>
        <v>2.8773407194041278E-9</v>
      </c>
      <c r="V460" s="36"/>
      <c r="W460" s="36"/>
      <c r="X460" s="36"/>
      <c r="AD460" s="36"/>
      <c r="AE460" s="36"/>
      <c r="AF460" s="36"/>
      <c r="AL460" s="36"/>
      <c r="AM460" s="36"/>
      <c r="AN460" s="36"/>
      <c r="AT460" s="36"/>
      <c r="AU460" s="36"/>
      <c r="AV460" s="36"/>
      <c r="BB460" s="36"/>
      <c r="BC460" s="36"/>
      <c r="BD460" s="36"/>
      <c r="BJ460" s="36"/>
      <c r="BK460" s="36"/>
      <c r="BL460" s="36"/>
      <c r="BR460" s="36"/>
      <c r="BS460" s="36"/>
      <c r="BT460" s="36"/>
      <c r="BZ460" s="36"/>
      <c r="CA460" s="36"/>
      <c r="CB460" s="36"/>
      <c r="CH460" s="36"/>
      <c r="CI460" s="36"/>
      <c r="CJ460" s="36"/>
      <c r="CP460" s="36"/>
      <c r="CQ460" s="36"/>
      <c r="CR460" s="36"/>
      <c r="CX460" s="36"/>
      <c r="CY460" s="36"/>
      <c r="CZ460" s="36"/>
      <c r="DF460" s="36">
        <v>1.105E-8</v>
      </c>
      <c r="DG460" s="36">
        <v>1.93890691771</v>
      </c>
      <c r="DH460" s="36">
        <v>244.31858407499999</v>
      </c>
      <c r="DI460" s="30">
        <f t="shared" si="256"/>
        <v>9.2170027444658928E-9</v>
      </c>
      <c r="DJ460" s="30">
        <f t="shared" si="257"/>
        <v>9.2171136870608891E-9</v>
      </c>
      <c r="DK460" s="30">
        <f t="shared" si="258"/>
        <v>9.21711368783246E-9</v>
      </c>
      <c r="DL460" s="30">
        <f t="shared" si="259"/>
        <v>9.2171136878324683E-9</v>
      </c>
      <c r="DN460" s="36"/>
      <c r="DO460" s="36"/>
      <c r="DP460" s="36"/>
      <c r="DV460" s="36"/>
      <c r="DW460" s="36"/>
      <c r="DX460" s="36"/>
      <c r="ED460" s="36"/>
      <c r="EE460" s="36"/>
      <c r="EF460" s="36"/>
      <c r="EL460" s="36"/>
      <c r="EM460" s="36"/>
      <c r="EN460" s="36"/>
      <c r="ET460" s="36"/>
      <c r="EU460" s="36"/>
      <c r="EV460" s="36"/>
    </row>
    <row r="461" spans="14:152" s="30" customFormat="1" ht="12.75">
      <c r="N461" s="36">
        <v>5.5800000000000002E-9</v>
      </c>
      <c r="O461" s="36">
        <v>5.0909924660100003</v>
      </c>
      <c r="P461" s="36">
        <v>1354.4331588434</v>
      </c>
      <c r="Q461" s="30">
        <f t="shared" si="252"/>
        <v>-4.1846406421958003E-9</v>
      </c>
      <c r="R461" s="30">
        <f t="shared" si="253"/>
        <v>-4.1850130990973234E-9</v>
      </c>
      <c r="S461" s="30">
        <f t="shared" si="254"/>
        <v>-4.1850131016875336E-9</v>
      </c>
      <c r="T461" s="30">
        <f t="shared" si="255"/>
        <v>-4.1850131016875568E-9</v>
      </c>
      <c r="V461" s="36"/>
      <c r="W461" s="36"/>
      <c r="X461" s="36"/>
      <c r="AD461" s="36"/>
      <c r="AE461" s="36"/>
      <c r="AF461" s="36"/>
      <c r="AL461" s="36"/>
      <c r="AM461" s="36"/>
      <c r="AN461" s="36"/>
      <c r="AT461" s="36"/>
      <c r="AU461" s="36"/>
      <c r="AV461" s="36"/>
      <c r="BB461" s="36"/>
      <c r="BC461" s="36"/>
      <c r="BD461" s="36"/>
      <c r="BJ461" s="36"/>
      <c r="BK461" s="36"/>
      <c r="BL461" s="36"/>
      <c r="BR461" s="36"/>
      <c r="BS461" s="36"/>
      <c r="BT461" s="36"/>
      <c r="BZ461" s="36"/>
      <c r="CA461" s="36"/>
      <c r="CB461" s="36"/>
      <c r="CH461" s="36"/>
      <c r="CI461" s="36"/>
      <c r="CJ461" s="36"/>
      <c r="CP461" s="36"/>
      <c r="CQ461" s="36"/>
      <c r="CR461" s="36"/>
      <c r="CX461" s="36"/>
      <c r="CY461" s="36"/>
      <c r="CZ461" s="36"/>
      <c r="DF461" s="36">
        <v>1.446E-8</v>
      </c>
      <c r="DG461" s="36">
        <v>0.65096230618999995</v>
      </c>
      <c r="DH461" s="36">
        <v>1091.6252591036</v>
      </c>
      <c r="DI461" s="30">
        <f t="shared" si="256"/>
        <v>9.195901117671435E-9</v>
      </c>
      <c r="DJ461" s="30">
        <f t="shared" si="257"/>
        <v>9.1968086516902813E-9</v>
      </c>
      <c r="DK461" s="30">
        <f t="shared" si="258"/>
        <v>9.196808658001772E-9</v>
      </c>
      <c r="DL461" s="30">
        <f t="shared" si="259"/>
        <v>9.1968086580018299E-9</v>
      </c>
      <c r="DN461" s="36"/>
      <c r="DO461" s="36"/>
      <c r="DP461" s="36"/>
      <c r="DV461" s="36"/>
      <c r="DW461" s="36"/>
      <c r="DX461" s="36"/>
      <c r="ED461" s="36"/>
      <c r="EE461" s="36"/>
      <c r="EF461" s="36"/>
      <c r="EL461" s="36"/>
      <c r="EM461" s="36"/>
      <c r="EN461" s="36"/>
      <c r="ET461" s="36"/>
      <c r="EU461" s="36"/>
      <c r="EV461" s="36"/>
    </row>
    <row r="462" spans="14:152" s="30" customFormat="1" ht="12.75">
      <c r="N462" s="36">
        <v>5.1899999999999997E-9</v>
      </c>
      <c r="O462" s="36">
        <v>6.1195299930399996</v>
      </c>
      <c r="P462" s="36">
        <v>366.7944458357</v>
      </c>
      <c r="Q462" s="30">
        <f t="shared" si="252"/>
        <v>-3.0432908776065235E-9</v>
      </c>
      <c r="R462" s="30">
        <f t="shared" si="253"/>
        <v>-3.0434057627602021E-9</v>
      </c>
      <c r="S462" s="30">
        <f t="shared" si="254"/>
        <v>-3.0434057635591936E-9</v>
      </c>
      <c r="T462" s="30">
        <f t="shared" si="255"/>
        <v>-3.0434057635592011E-9</v>
      </c>
      <c r="V462" s="36"/>
      <c r="W462" s="36"/>
      <c r="X462" s="36"/>
      <c r="AD462" s="36"/>
      <c r="AE462" s="36"/>
      <c r="AF462" s="36"/>
      <c r="AL462" s="36"/>
      <c r="AM462" s="36"/>
      <c r="AN462" s="36"/>
      <c r="AT462" s="36"/>
      <c r="AU462" s="36"/>
      <c r="AV462" s="36"/>
      <c r="BB462" s="36"/>
      <c r="BC462" s="36"/>
      <c r="BD462" s="36"/>
      <c r="BJ462" s="36"/>
      <c r="BK462" s="36"/>
      <c r="BL462" s="36"/>
      <c r="BR462" s="36"/>
      <c r="BS462" s="36"/>
      <c r="BT462" s="36"/>
      <c r="BZ462" s="36"/>
      <c r="CA462" s="36"/>
      <c r="CB462" s="36"/>
      <c r="CH462" s="36"/>
      <c r="CI462" s="36"/>
      <c r="CJ462" s="36"/>
      <c r="CP462" s="36"/>
      <c r="CQ462" s="36"/>
      <c r="CR462" s="36"/>
      <c r="CX462" s="36"/>
      <c r="CY462" s="36"/>
      <c r="CZ462" s="36"/>
      <c r="DF462" s="36">
        <v>1.071E-8</v>
      </c>
      <c r="DG462" s="36">
        <v>4.67974963103</v>
      </c>
      <c r="DH462" s="36">
        <v>521.82665856840003</v>
      </c>
      <c r="DI462" s="30">
        <f t="shared" si="256"/>
        <v>-2.2917235174641666E-9</v>
      </c>
      <c r="DJ462" s="30">
        <f t="shared" si="257"/>
        <v>-2.2913167817658933E-9</v>
      </c>
      <c r="DK462" s="30">
        <f t="shared" si="258"/>
        <v>-2.291316778937123E-9</v>
      </c>
      <c r="DL462" s="30">
        <f t="shared" si="259"/>
        <v>-2.2913167789370998E-9</v>
      </c>
      <c r="DN462" s="36"/>
      <c r="DO462" s="36"/>
      <c r="DP462" s="36"/>
      <c r="DV462" s="36"/>
      <c r="DW462" s="36"/>
      <c r="DX462" s="36"/>
      <c r="ED462" s="36"/>
      <c r="EE462" s="36"/>
      <c r="EF462" s="36"/>
      <c r="EL462" s="36"/>
      <c r="EM462" s="36"/>
      <c r="EN462" s="36"/>
      <c r="ET462" s="36"/>
      <c r="EU462" s="36"/>
      <c r="EV462" s="36"/>
    </row>
    <row r="463" spans="14:152" s="30" customFormat="1" ht="12.75">
      <c r="N463" s="36">
        <v>7.1900000000000002E-9</v>
      </c>
      <c r="O463" s="36">
        <v>0.85722557904999996</v>
      </c>
      <c r="P463" s="36">
        <v>362.86229257259998</v>
      </c>
      <c r="Q463" s="30">
        <f t="shared" si="252"/>
        <v>2.9062072663122052E-9</v>
      </c>
      <c r="R463" s="30">
        <f t="shared" si="253"/>
        <v>2.9060294752551844E-9</v>
      </c>
      <c r="S463" s="30">
        <f t="shared" si="254"/>
        <v>2.9060294740186788E-9</v>
      </c>
      <c r="T463" s="30">
        <f t="shared" si="255"/>
        <v>2.9060294740186672E-9</v>
      </c>
      <c r="V463" s="36"/>
      <c r="W463" s="36"/>
      <c r="X463" s="36"/>
      <c r="AD463" s="36"/>
      <c r="AE463" s="36"/>
      <c r="AF463" s="36"/>
      <c r="AL463" s="36"/>
      <c r="AM463" s="36"/>
      <c r="AN463" s="36"/>
      <c r="AT463" s="36"/>
      <c r="AU463" s="36"/>
      <c r="AV463" s="36"/>
      <c r="BB463" s="36"/>
      <c r="BC463" s="36"/>
      <c r="BD463" s="36"/>
      <c r="BJ463" s="36"/>
      <c r="BK463" s="36"/>
      <c r="BL463" s="36"/>
      <c r="BR463" s="36"/>
      <c r="BS463" s="36"/>
      <c r="BT463" s="36"/>
      <c r="BZ463" s="36"/>
      <c r="CA463" s="36"/>
      <c r="CB463" s="36"/>
      <c r="CH463" s="36"/>
      <c r="CI463" s="36"/>
      <c r="CJ463" s="36"/>
      <c r="CP463" s="36"/>
      <c r="CQ463" s="36"/>
      <c r="CR463" s="36"/>
      <c r="CX463" s="36"/>
      <c r="CY463" s="36"/>
      <c r="CZ463" s="36"/>
      <c r="DF463" s="36">
        <v>1.413E-8</v>
      </c>
      <c r="DG463" s="36">
        <v>4.7293631101600004</v>
      </c>
      <c r="DH463" s="36">
        <v>1141.1340634054</v>
      </c>
      <c r="DI463" s="30">
        <f t="shared" si="256"/>
        <v>-3.8063976216101086E-10</v>
      </c>
      <c r="DJ463" s="30">
        <f t="shared" si="257"/>
        <v>-3.8184062338343751E-10</v>
      </c>
      <c r="DK463" s="30">
        <f t="shared" si="258"/>
        <v>-3.8184063173517151E-10</v>
      </c>
      <c r="DL463" s="30">
        <f t="shared" si="259"/>
        <v>-3.8184063173523422E-10</v>
      </c>
      <c r="DN463" s="36"/>
      <c r="DO463" s="36"/>
      <c r="DP463" s="36"/>
      <c r="DV463" s="36"/>
      <c r="DW463" s="36"/>
      <c r="DX463" s="36"/>
      <c r="ED463" s="36"/>
      <c r="EE463" s="36"/>
      <c r="EF463" s="36"/>
      <c r="EL463" s="36"/>
      <c r="EM463" s="36"/>
      <c r="EN463" s="36"/>
      <c r="ET463" s="36"/>
      <c r="EU463" s="36"/>
      <c r="EV463" s="36"/>
    </row>
    <row r="464" spans="14:152" s="30" customFormat="1" ht="12.75">
      <c r="N464" s="36">
        <v>5.1799999999999999E-9</v>
      </c>
      <c r="O464" s="36">
        <v>2.0395406414399999</v>
      </c>
      <c r="P464" s="36">
        <v>418.52143602870001</v>
      </c>
      <c r="Q464" s="30">
        <f t="shared" si="252"/>
        <v>4.9768590020963778E-9</v>
      </c>
      <c r="R464" s="30">
        <f t="shared" si="253"/>
        <v>4.9768142109897719E-9</v>
      </c>
      <c r="S464" s="30">
        <f t="shared" si="254"/>
        <v>4.9768142106782424E-9</v>
      </c>
      <c r="T464" s="30">
        <f t="shared" si="255"/>
        <v>4.97681421067824E-9</v>
      </c>
      <c r="V464" s="36"/>
      <c r="W464" s="36"/>
      <c r="X464" s="36"/>
      <c r="AD464" s="36"/>
      <c r="AE464" s="36"/>
      <c r="AF464" s="36"/>
      <c r="AL464" s="36"/>
      <c r="AM464" s="36"/>
      <c r="AN464" s="36"/>
      <c r="AT464" s="36"/>
      <c r="AU464" s="36"/>
      <c r="AV464" s="36"/>
      <c r="BB464" s="36"/>
      <c r="BC464" s="36"/>
      <c r="BD464" s="36"/>
      <c r="BJ464" s="36"/>
      <c r="BK464" s="36"/>
      <c r="BL464" s="36"/>
      <c r="BR464" s="36"/>
      <c r="BS464" s="36"/>
      <c r="BT464" s="36"/>
      <c r="BZ464" s="36"/>
      <c r="CA464" s="36"/>
      <c r="CB464" s="36"/>
      <c r="CH464" s="36"/>
      <c r="CI464" s="36"/>
      <c r="CJ464" s="36"/>
      <c r="CP464" s="36"/>
      <c r="CQ464" s="36"/>
      <c r="CR464" s="36"/>
      <c r="CX464" s="36"/>
      <c r="CY464" s="36"/>
      <c r="CZ464" s="36"/>
      <c r="DF464" s="36">
        <v>1.0859999999999999E-8</v>
      </c>
      <c r="DG464" s="36">
        <v>2.88721124443</v>
      </c>
      <c r="DH464" s="36">
        <v>1262.3860848887</v>
      </c>
      <c r="DI464" s="30">
        <f t="shared" si="256"/>
        <v>-6.1338853440287639E-9</v>
      </c>
      <c r="DJ464" s="30">
        <f t="shared" si="257"/>
        <v>-6.1330424426411983E-9</v>
      </c>
      <c r="DK464" s="30">
        <f t="shared" si="258"/>
        <v>-6.1330424367788088E-9</v>
      </c>
      <c r="DL464" s="30">
        <f t="shared" si="259"/>
        <v>-6.1330424367787609E-9</v>
      </c>
      <c r="DN464" s="36"/>
      <c r="DO464" s="36"/>
      <c r="DP464" s="36"/>
      <c r="DV464" s="36"/>
      <c r="DW464" s="36"/>
      <c r="DX464" s="36"/>
      <c r="ED464" s="36"/>
      <c r="EE464" s="36"/>
      <c r="EF464" s="36"/>
      <c r="EL464" s="36"/>
      <c r="EM464" s="36"/>
      <c r="EN464" s="36"/>
      <c r="ET464" s="36"/>
      <c r="EU464" s="36"/>
      <c r="EV464" s="36"/>
    </row>
    <row r="465" spans="14:152" s="30" customFormat="1" ht="12.75">
      <c r="N465" s="36">
        <v>5.1499999999999998E-9</v>
      </c>
      <c r="O465" s="36">
        <v>3.5175044511100002</v>
      </c>
      <c r="P465" s="36">
        <v>528.4189407074</v>
      </c>
      <c r="Q465" s="30">
        <f t="shared" si="252"/>
        <v>4.28607441688126E-9</v>
      </c>
      <c r="R465" s="30">
        <f t="shared" si="253"/>
        <v>4.2861868182274677E-9</v>
      </c>
      <c r="S465" s="30">
        <f t="shared" si="254"/>
        <v>4.2861868190091732E-9</v>
      </c>
      <c r="T465" s="30">
        <f t="shared" si="255"/>
        <v>4.2861868190091799E-9</v>
      </c>
      <c r="V465" s="36"/>
      <c r="W465" s="36"/>
      <c r="X465" s="36"/>
      <c r="AD465" s="36"/>
      <c r="AE465" s="36"/>
      <c r="AF465" s="36"/>
      <c r="AL465" s="36"/>
      <c r="AM465" s="36"/>
      <c r="AN465" s="36"/>
      <c r="AT465" s="36"/>
      <c r="AU465" s="36"/>
      <c r="AV465" s="36"/>
      <c r="BB465" s="36"/>
      <c r="BC465" s="36"/>
      <c r="BD465" s="36"/>
      <c r="BJ465" s="36"/>
      <c r="BK465" s="36"/>
      <c r="BL465" s="36"/>
      <c r="BR465" s="36"/>
      <c r="BS465" s="36"/>
      <c r="BT465" s="36"/>
      <c r="BZ465" s="36"/>
      <c r="CA465" s="36"/>
      <c r="CB465" s="36"/>
      <c r="CH465" s="36"/>
      <c r="CI465" s="36"/>
      <c r="CJ465" s="36"/>
      <c r="CP465" s="36"/>
      <c r="CQ465" s="36"/>
      <c r="CR465" s="36"/>
      <c r="CX465" s="36"/>
      <c r="CY465" s="36"/>
      <c r="CZ465" s="36"/>
      <c r="DF465" s="36">
        <v>1.254E-8</v>
      </c>
      <c r="DG465" s="36">
        <v>5.7415659513700001</v>
      </c>
      <c r="DH465" s="36">
        <v>527.9940440652</v>
      </c>
      <c r="DI465" s="30">
        <f t="shared" si="256"/>
        <v>-1.1873378818420791E-8</v>
      </c>
      <c r="DJ465" s="30">
        <f t="shared" si="257"/>
        <v>-1.1873220117375642E-8</v>
      </c>
      <c r="DK465" s="30">
        <f t="shared" si="258"/>
        <v>-1.1873220116271844E-8</v>
      </c>
      <c r="DL465" s="30">
        <f t="shared" si="259"/>
        <v>-1.1873220116271836E-8</v>
      </c>
      <c r="DN465" s="36"/>
      <c r="DO465" s="36"/>
      <c r="DP465" s="36"/>
      <c r="DV465" s="36"/>
      <c r="DW465" s="36"/>
      <c r="DX465" s="36"/>
      <c r="ED465" s="36"/>
      <c r="EE465" s="36"/>
      <c r="EF465" s="36"/>
      <c r="EL465" s="36"/>
      <c r="EM465" s="36"/>
      <c r="EN465" s="36"/>
      <c r="ET465" s="36"/>
      <c r="EU465" s="36"/>
      <c r="EV465" s="36"/>
    </row>
    <row r="466" spans="14:152" s="30" customFormat="1" ht="12.75">
      <c r="N466" s="36">
        <v>5.1499999999999998E-9</v>
      </c>
      <c r="O466" s="36">
        <v>3.4793006383799998</v>
      </c>
      <c r="P466" s="36">
        <v>103.1409583284</v>
      </c>
      <c r="Q466" s="30">
        <f t="shared" si="252"/>
        <v>-5.009448888158761E-9</v>
      </c>
      <c r="R466" s="30">
        <f t="shared" si="253"/>
        <v>-5.0094397056257363E-9</v>
      </c>
      <c r="S466" s="30">
        <f t="shared" si="254"/>
        <v>-5.009439705561873E-9</v>
      </c>
      <c r="T466" s="30">
        <f t="shared" si="255"/>
        <v>-5.009439705561873E-9</v>
      </c>
      <c r="V466" s="36"/>
      <c r="W466" s="36"/>
      <c r="X466" s="36"/>
      <c r="AD466" s="36"/>
      <c r="AE466" s="36"/>
      <c r="AF466" s="36"/>
      <c r="AL466" s="36"/>
      <c r="AM466" s="36"/>
      <c r="AN466" s="36"/>
      <c r="AT466" s="36"/>
      <c r="AU466" s="36"/>
      <c r="AV466" s="36"/>
      <c r="BB466" s="36"/>
      <c r="BC466" s="36"/>
      <c r="BD466" s="36"/>
      <c r="BJ466" s="36"/>
      <c r="BK466" s="36"/>
      <c r="BL466" s="36"/>
      <c r="BR466" s="36"/>
      <c r="BS466" s="36"/>
      <c r="BT466" s="36"/>
      <c r="BZ466" s="36"/>
      <c r="CA466" s="36"/>
      <c r="CB466" s="36"/>
      <c r="CH466" s="36"/>
      <c r="CI466" s="36"/>
      <c r="CJ466" s="36"/>
      <c r="CP466" s="36"/>
      <c r="CQ466" s="36"/>
      <c r="CR466" s="36"/>
      <c r="CX466" s="36"/>
      <c r="CY466" s="36"/>
      <c r="CZ466" s="36"/>
      <c r="DF466" s="36">
        <v>1.082E-8</v>
      </c>
      <c r="DG466" s="36">
        <v>5.6097500677100003</v>
      </c>
      <c r="DH466" s="36">
        <v>531.12725369309999</v>
      </c>
      <c r="DI466" s="30">
        <f t="shared" si="256"/>
        <v>-9.6136395818005279E-9</v>
      </c>
      <c r="DJ466" s="30">
        <f t="shared" si="257"/>
        <v>-9.6134431106662628E-9</v>
      </c>
      <c r="DK466" s="30">
        <f t="shared" si="258"/>
        <v>-9.6134431092997919E-9</v>
      </c>
      <c r="DL466" s="30">
        <f t="shared" si="259"/>
        <v>-9.6134431092997819E-9</v>
      </c>
      <c r="DN466" s="36"/>
      <c r="DO466" s="36"/>
      <c r="DP466" s="36"/>
      <c r="DV466" s="36"/>
      <c r="DW466" s="36"/>
      <c r="DX466" s="36"/>
      <c r="ED466" s="36"/>
      <c r="EE466" s="36"/>
      <c r="EF466" s="36"/>
      <c r="EL466" s="36"/>
      <c r="EM466" s="36"/>
      <c r="EN466" s="36"/>
      <c r="ET466" s="36"/>
      <c r="EU466" s="36"/>
      <c r="EV466" s="36"/>
    </row>
    <row r="467" spans="14:152" s="30" customFormat="1" ht="12.75">
      <c r="N467" s="36">
        <v>5.4999999999999996E-9</v>
      </c>
      <c r="O467" s="36">
        <v>5.7767683772999998</v>
      </c>
      <c r="P467" s="36">
        <v>420.44785172169998</v>
      </c>
      <c r="Q467" s="30">
        <f t="shared" si="252"/>
        <v>-5.2478534552397108E-9</v>
      </c>
      <c r="R467" s="30">
        <f t="shared" si="253"/>
        <v>-5.247905019638231E-9</v>
      </c>
      <c r="S467" s="30">
        <f t="shared" si="254"/>
        <v>-5.247905019996832E-9</v>
      </c>
      <c r="T467" s="30">
        <f t="shared" si="255"/>
        <v>-5.2479050199968345E-9</v>
      </c>
      <c r="V467" s="36"/>
      <c r="W467" s="36"/>
      <c r="X467" s="36"/>
      <c r="AD467" s="36"/>
      <c r="AE467" s="36"/>
      <c r="AF467" s="36"/>
      <c r="AL467" s="36"/>
      <c r="AM467" s="36"/>
      <c r="AN467" s="36"/>
      <c r="AT467" s="36"/>
      <c r="AU467" s="36"/>
      <c r="AV467" s="36"/>
      <c r="BB467" s="36"/>
      <c r="BC467" s="36"/>
      <c r="BD467" s="36"/>
      <c r="BJ467" s="36"/>
      <c r="BK467" s="36"/>
      <c r="BL467" s="36"/>
      <c r="BR467" s="36"/>
      <c r="BS467" s="36"/>
      <c r="BT467" s="36"/>
      <c r="BZ467" s="36"/>
      <c r="CA467" s="36"/>
      <c r="CB467" s="36"/>
      <c r="CH467" s="36"/>
      <c r="CI467" s="36"/>
      <c r="CJ467" s="36"/>
      <c r="CP467" s="36"/>
      <c r="CQ467" s="36"/>
      <c r="CR467" s="36"/>
      <c r="CX467" s="36"/>
      <c r="CY467" s="36"/>
      <c r="CZ467" s="36"/>
      <c r="DF467" s="36">
        <v>1.1479999999999999E-8</v>
      </c>
      <c r="DG467" s="36">
        <v>3.27410230525</v>
      </c>
      <c r="DH467" s="36">
        <v>1035.002907801</v>
      </c>
      <c r="DI467" s="30">
        <f t="shared" si="256"/>
        <v>-8.9478209249155462E-9</v>
      </c>
      <c r="DJ467" s="30">
        <f t="shared" si="257"/>
        <v>-8.9483754881703584E-9</v>
      </c>
      <c r="DK467" s="30">
        <f t="shared" si="258"/>
        <v>-8.9483754920270434E-9</v>
      </c>
      <c r="DL467" s="30">
        <f t="shared" si="259"/>
        <v>-8.9483754920270748E-9</v>
      </c>
      <c r="DN467" s="36"/>
      <c r="DO467" s="36"/>
      <c r="DP467" s="36"/>
      <c r="DV467" s="36"/>
      <c r="DW467" s="36"/>
      <c r="DX467" s="36"/>
      <c r="ED467" s="36"/>
      <c r="EE467" s="36"/>
      <c r="EF467" s="36"/>
      <c r="EL467" s="36"/>
      <c r="EM467" s="36"/>
      <c r="EN467" s="36"/>
      <c r="ET467" s="36"/>
      <c r="EU467" s="36"/>
      <c r="EV467" s="36"/>
    </row>
    <row r="468" spans="14:152" s="30" customFormat="1" ht="12.75">
      <c r="N468" s="36">
        <v>7.0200000000000002E-9</v>
      </c>
      <c r="O468" s="36">
        <v>3.6795212644599999</v>
      </c>
      <c r="P468" s="36">
        <v>1279.794572628</v>
      </c>
      <c r="Q468" s="30">
        <f t="shared" si="252"/>
        <v>-6.7566050429021215E-9</v>
      </c>
      <c r="R468" s="30">
        <f t="shared" si="253"/>
        <v>-6.7564233823411576E-9</v>
      </c>
      <c r="S468" s="30">
        <f t="shared" si="254"/>
        <v>-6.7564233810775333E-9</v>
      </c>
      <c r="T468" s="30">
        <f t="shared" si="255"/>
        <v>-6.7564233810775234E-9</v>
      </c>
      <c r="V468" s="36"/>
      <c r="W468" s="36"/>
      <c r="X468" s="36"/>
      <c r="AD468" s="36"/>
      <c r="AE468" s="36"/>
      <c r="AF468" s="36"/>
      <c r="AL468" s="36"/>
      <c r="AM468" s="36"/>
      <c r="AN468" s="36"/>
      <c r="AT468" s="36"/>
      <c r="AU468" s="36"/>
      <c r="AV468" s="36"/>
      <c r="BB468" s="36"/>
      <c r="BC468" s="36"/>
      <c r="BD468" s="36"/>
      <c r="BJ468" s="36"/>
      <c r="BK468" s="36"/>
      <c r="BL468" s="36"/>
      <c r="BR468" s="36"/>
      <c r="BS468" s="36"/>
      <c r="BT468" s="36"/>
      <c r="BZ468" s="36"/>
      <c r="CA468" s="36"/>
      <c r="CB468" s="36"/>
      <c r="CH468" s="36"/>
      <c r="CI468" s="36"/>
      <c r="CJ468" s="36"/>
      <c r="CP468" s="36"/>
      <c r="CQ468" s="36"/>
      <c r="CR468" s="36"/>
      <c r="CX468" s="36"/>
      <c r="CY468" s="36"/>
      <c r="CZ468" s="36"/>
      <c r="DF468" s="36">
        <v>1.2240000000000001E-8</v>
      </c>
      <c r="DG468" s="36">
        <v>3.6880753715000001</v>
      </c>
      <c r="DH468" s="36">
        <v>81.752133216199994</v>
      </c>
      <c r="DI468" s="30">
        <f t="shared" si="256"/>
        <v>-1.2186876346962247E-8</v>
      </c>
      <c r="DJ468" s="30">
        <f t="shared" si="257"/>
        <v>-1.2186883284973514E-8</v>
      </c>
      <c r="DK468" s="30">
        <f t="shared" si="258"/>
        <v>-1.2186883285021765E-8</v>
      </c>
      <c r="DL468" s="30">
        <f t="shared" si="259"/>
        <v>-1.2186883285021767E-8</v>
      </c>
      <c r="DN468" s="36"/>
      <c r="DO468" s="36"/>
      <c r="DP468" s="36"/>
      <c r="DV468" s="36"/>
      <c r="DW468" s="36"/>
      <c r="DX468" s="36"/>
      <c r="ED468" s="36"/>
      <c r="EE468" s="36"/>
      <c r="EF468" s="36"/>
      <c r="EL468" s="36"/>
      <c r="EM468" s="36"/>
      <c r="EN468" s="36"/>
      <c r="ET468" s="36"/>
      <c r="EU468" s="36"/>
      <c r="EV468" s="36"/>
    </row>
    <row r="469" spans="14:152" s="30" customFormat="1" ht="12.75">
      <c r="N469" s="36">
        <v>5.4999999999999996E-9</v>
      </c>
      <c r="O469" s="36">
        <v>0.61451088394999998</v>
      </c>
      <c r="P469" s="36">
        <v>104.0559820651</v>
      </c>
      <c r="Q469" s="30">
        <f t="shared" si="252"/>
        <v>5.4961198723992935E-9</v>
      </c>
      <c r="R469" s="30">
        <f t="shared" si="253"/>
        <v>5.4961214735680903E-9</v>
      </c>
      <c r="S469" s="30">
        <f t="shared" si="254"/>
        <v>5.496121473579225E-9</v>
      </c>
      <c r="T469" s="30">
        <f t="shared" si="255"/>
        <v>5.496121473579225E-9</v>
      </c>
      <c r="V469" s="36"/>
      <c r="W469" s="36"/>
      <c r="X469" s="36"/>
      <c r="AD469" s="36"/>
      <c r="AE469" s="36"/>
      <c r="AF469" s="36"/>
      <c r="AL469" s="36"/>
      <c r="AM469" s="36"/>
      <c r="AN469" s="36"/>
      <c r="AT469" s="36"/>
      <c r="AU469" s="36"/>
      <c r="AV469" s="36"/>
      <c r="BB469" s="36"/>
      <c r="BC469" s="36"/>
      <c r="BD469" s="36"/>
      <c r="BJ469" s="36"/>
      <c r="BK469" s="36"/>
      <c r="BL469" s="36"/>
      <c r="BR469" s="36"/>
      <c r="BS469" s="36"/>
      <c r="BT469" s="36"/>
      <c r="BZ469" s="36"/>
      <c r="CA469" s="36"/>
      <c r="CB469" s="36"/>
      <c r="CH469" s="36"/>
      <c r="CI469" s="36"/>
      <c r="CJ469" s="36"/>
      <c r="CP469" s="36"/>
      <c r="CQ469" s="36"/>
      <c r="CR469" s="36"/>
      <c r="CX469" s="36"/>
      <c r="CY469" s="36"/>
      <c r="CZ469" s="36"/>
      <c r="DF469" s="36">
        <v>1.0719999999999999E-8</v>
      </c>
      <c r="DG469" s="36">
        <v>0.48068438563999999</v>
      </c>
      <c r="DH469" s="36">
        <v>1058.6311706638</v>
      </c>
      <c r="DI469" s="30">
        <f t="shared" si="256"/>
        <v>6.7121512095181218E-9</v>
      </c>
      <c r="DJ469" s="30">
        <f t="shared" si="257"/>
        <v>6.7128104353298677E-9</v>
      </c>
      <c r="DK469" s="30">
        <f t="shared" si="258"/>
        <v>6.7128104399144964E-9</v>
      </c>
      <c r="DL469" s="30">
        <f t="shared" si="259"/>
        <v>6.7128104399145328E-9</v>
      </c>
      <c r="DN469" s="36"/>
      <c r="DO469" s="36"/>
      <c r="DP469" s="36"/>
      <c r="DV469" s="36"/>
      <c r="DW469" s="36"/>
      <c r="DX469" s="36"/>
      <c r="ED469" s="36"/>
      <c r="EE469" s="36"/>
      <c r="EF469" s="36"/>
      <c r="EL469" s="36"/>
      <c r="EM469" s="36"/>
      <c r="EN469" s="36"/>
      <c r="ET469" s="36"/>
      <c r="EU469" s="36"/>
      <c r="EV469" s="36"/>
    </row>
    <row r="470" spans="14:152" s="30" customFormat="1" ht="12.75">
      <c r="N470" s="36">
        <v>4.9499999999999997E-9</v>
      </c>
      <c r="O470" s="36">
        <v>2.4173820553600001</v>
      </c>
      <c r="P470" s="36">
        <v>179.35884549420001</v>
      </c>
      <c r="Q470" s="30">
        <f t="shared" si="252"/>
        <v>7.2935308948823337E-10</v>
      </c>
      <c r="R470" s="30">
        <f t="shared" si="253"/>
        <v>7.2941851293747938E-10</v>
      </c>
      <c r="S470" s="30">
        <f t="shared" si="254"/>
        <v>7.2941851339248444E-10</v>
      </c>
      <c r="T470" s="30">
        <f t="shared" si="255"/>
        <v>7.2941851339248879E-10</v>
      </c>
      <c r="V470" s="36"/>
      <c r="W470" s="36"/>
      <c r="X470" s="36"/>
      <c r="AD470" s="36"/>
      <c r="AE470" s="36"/>
      <c r="AF470" s="36"/>
      <c r="AL470" s="36"/>
      <c r="AM470" s="36"/>
      <c r="AN470" s="36"/>
      <c r="AT470" s="36"/>
      <c r="AU470" s="36"/>
      <c r="AV470" s="36"/>
      <c r="BB470" s="36"/>
      <c r="BC470" s="36"/>
      <c r="BD470" s="36"/>
      <c r="BJ470" s="36"/>
      <c r="BK470" s="36"/>
      <c r="BL470" s="36"/>
      <c r="BR470" s="36"/>
      <c r="BS470" s="36"/>
      <c r="BT470" s="36"/>
      <c r="BZ470" s="36"/>
      <c r="CA470" s="36"/>
      <c r="CB470" s="36"/>
      <c r="CH470" s="36"/>
      <c r="CI470" s="36"/>
      <c r="CJ470" s="36"/>
      <c r="CP470" s="36"/>
      <c r="CQ470" s="36"/>
      <c r="CR470" s="36"/>
      <c r="CX470" s="36"/>
      <c r="CY470" s="36"/>
      <c r="CZ470" s="36"/>
      <c r="DF470" s="36">
        <v>1.036E-8</v>
      </c>
      <c r="DG470" s="36">
        <v>1.68789163831</v>
      </c>
      <c r="DH470" s="36">
        <v>1070.4276304530999</v>
      </c>
      <c r="DI470" s="30">
        <f t="shared" si="256"/>
        <v>-4.6476648007089959E-9</v>
      </c>
      <c r="DJ470" s="30">
        <f t="shared" si="257"/>
        <v>-4.6469263839762028E-9</v>
      </c>
      <c r="DK470" s="30">
        <f t="shared" si="258"/>
        <v>-4.6469263788405701E-9</v>
      </c>
      <c r="DL470" s="30">
        <f t="shared" si="259"/>
        <v>-4.6469263788405287E-9</v>
      </c>
      <c r="DN470" s="36"/>
      <c r="DO470" s="36"/>
      <c r="DP470" s="36"/>
      <c r="DV470" s="36"/>
      <c r="DW470" s="36"/>
      <c r="DX470" s="36"/>
      <c r="ED470" s="36"/>
      <c r="EE470" s="36"/>
      <c r="EF470" s="36"/>
      <c r="EL470" s="36"/>
      <c r="EM470" s="36"/>
      <c r="EN470" s="36"/>
      <c r="ET470" s="36"/>
      <c r="EU470" s="36"/>
      <c r="EV470" s="36"/>
    </row>
    <row r="471" spans="14:152" s="30" customFormat="1" ht="12.75">
      <c r="N471" s="36">
        <v>5.1300000000000003E-9</v>
      </c>
      <c r="O471" s="36">
        <v>0.29823688044000002</v>
      </c>
      <c r="P471" s="36">
        <v>103.04459010879999</v>
      </c>
      <c r="Q471" s="30">
        <f t="shared" si="252"/>
        <v>4.9398772217394096E-9</v>
      </c>
      <c r="R471" s="30">
        <f t="shared" si="253"/>
        <v>4.9398665991001007E-9</v>
      </c>
      <c r="S471" s="30">
        <f t="shared" si="254"/>
        <v>4.939866599026221E-9</v>
      </c>
      <c r="T471" s="30">
        <f t="shared" si="255"/>
        <v>4.9398665990262202E-9</v>
      </c>
      <c r="V471" s="36"/>
      <c r="W471" s="36"/>
      <c r="X471" s="36"/>
      <c r="AD471" s="36"/>
      <c r="AE471" s="36"/>
      <c r="AF471" s="36"/>
      <c r="AL471" s="36"/>
      <c r="AM471" s="36"/>
      <c r="AN471" s="36"/>
      <c r="AT471" s="36"/>
      <c r="AU471" s="36"/>
      <c r="AV471" s="36"/>
      <c r="BB471" s="36"/>
      <c r="BC471" s="36"/>
      <c r="BD471" s="36"/>
      <c r="BJ471" s="36"/>
      <c r="BK471" s="36"/>
      <c r="BL471" s="36"/>
      <c r="BR471" s="36"/>
      <c r="BS471" s="36"/>
      <c r="BT471" s="36"/>
      <c r="BZ471" s="36"/>
      <c r="CA471" s="36"/>
      <c r="CB471" s="36"/>
      <c r="CH471" s="36"/>
      <c r="CI471" s="36"/>
      <c r="CJ471" s="36"/>
      <c r="CP471" s="36"/>
      <c r="CQ471" s="36"/>
      <c r="CR471" s="36"/>
      <c r="CX471" s="36"/>
      <c r="CY471" s="36"/>
      <c r="CZ471" s="36"/>
      <c r="DF471" s="36">
        <v>1.0519999999999999E-8</v>
      </c>
      <c r="DG471" s="36">
        <v>4.7276320833199996</v>
      </c>
      <c r="DH471" s="36">
        <v>913.75088631769995</v>
      </c>
      <c r="DI471" s="30">
        <f t="shared" si="256"/>
        <v>9.9222391791480734E-9</v>
      </c>
      <c r="DJ471" s="30">
        <f t="shared" si="257"/>
        <v>9.9220011830434656E-9</v>
      </c>
      <c r="DK471" s="30">
        <f t="shared" si="258"/>
        <v>9.9220011813880952E-9</v>
      </c>
      <c r="DL471" s="30">
        <f t="shared" si="259"/>
        <v>9.922001181388082E-9</v>
      </c>
      <c r="DN471" s="36"/>
      <c r="DO471" s="36"/>
      <c r="DP471" s="36"/>
      <c r="DV471" s="36"/>
      <c r="DW471" s="36"/>
      <c r="DX471" s="36"/>
      <c r="ED471" s="36"/>
      <c r="EE471" s="36"/>
      <c r="EF471" s="36"/>
      <c r="EL471" s="36"/>
      <c r="EM471" s="36"/>
      <c r="EN471" s="36"/>
      <c r="ET471" s="36"/>
      <c r="EU471" s="36"/>
      <c r="EV471" s="36"/>
    </row>
    <row r="472" spans="14:152" s="30" customFormat="1" ht="12.75">
      <c r="N472" s="36">
        <v>5.3700000000000003E-9</v>
      </c>
      <c r="O472" s="36">
        <v>5.4794623872399999</v>
      </c>
      <c r="P472" s="36">
        <v>771.30123618389996</v>
      </c>
      <c r="Q472" s="30">
        <f t="shared" si="252"/>
        <v>1.9312061304724061E-9</v>
      </c>
      <c r="R472" s="30">
        <f t="shared" si="253"/>
        <v>1.9314940636556712E-9</v>
      </c>
      <c r="S472" s="30">
        <f t="shared" si="254"/>
        <v>1.9314940656581629E-9</v>
      </c>
      <c r="T472" s="30">
        <f t="shared" si="255"/>
        <v>1.9314940656581807E-9</v>
      </c>
      <c r="V472" s="36"/>
      <c r="W472" s="36"/>
      <c r="X472" s="36"/>
      <c r="AD472" s="36"/>
      <c r="AE472" s="36"/>
      <c r="AF472" s="36"/>
      <c r="AL472" s="36"/>
      <c r="AM472" s="36"/>
      <c r="AN472" s="36"/>
      <c r="AT472" s="36"/>
      <c r="AU472" s="36"/>
      <c r="AV472" s="36"/>
      <c r="BB472" s="36"/>
      <c r="BC472" s="36"/>
      <c r="BD472" s="36"/>
      <c r="BJ472" s="36"/>
      <c r="BK472" s="36"/>
      <c r="BL472" s="36"/>
      <c r="BR472" s="36"/>
      <c r="BS472" s="36"/>
      <c r="BT472" s="36"/>
      <c r="BZ472" s="36"/>
      <c r="CA472" s="36"/>
      <c r="CB472" s="36"/>
      <c r="CH472" s="36"/>
      <c r="CI472" s="36"/>
      <c r="CJ472" s="36"/>
      <c r="CP472" s="36"/>
      <c r="CQ472" s="36"/>
      <c r="CR472" s="36"/>
      <c r="CX472" s="36"/>
      <c r="CY472" s="36"/>
      <c r="CZ472" s="36"/>
      <c r="DF472" s="36">
        <v>1.166E-8</v>
      </c>
      <c r="DG472" s="36">
        <v>4.9781262667900004</v>
      </c>
      <c r="DH472" s="36">
        <v>450.97721326419997</v>
      </c>
      <c r="DI472" s="30">
        <f t="shared" si="256"/>
        <v>-9.1830534620700209E-9</v>
      </c>
      <c r="DJ472" s="30">
        <f t="shared" si="257"/>
        <v>-9.1828120410754763E-9</v>
      </c>
      <c r="DK472" s="30">
        <f t="shared" si="258"/>
        <v>-9.1828120393964088E-9</v>
      </c>
      <c r="DL472" s="30">
        <f t="shared" si="259"/>
        <v>-9.1828120393963923E-9</v>
      </c>
      <c r="DN472" s="36"/>
      <c r="DO472" s="36"/>
      <c r="DP472" s="36"/>
      <c r="DV472" s="36"/>
      <c r="DW472" s="36"/>
      <c r="DX472" s="36"/>
      <c r="ED472" s="36"/>
      <c r="EE472" s="36"/>
      <c r="EF472" s="36"/>
      <c r="EL472" s="36"/>
      <c r="EM472" s="36"/>
      <c r="EN472" s="36"/>
      <c r="ET472" s="36"/>
      <c r="EU472" s="36"/>
      <c r="EV472" s="36"/>
    </row>
    <row r="473" spans="14:152" s="30" customFormat="1" ht="12.75">
      <c r="N473" s="36">
        <v>5.0700000000000001E-9</v>
      </c>
      <c r="O473" s="36">
        <v>3.08777345288</v>
      </c>
      <c r="P473" s="36">
        <v>1357.6145525811</v>
      </c>
      <c r="Q473" s="30">
        <f t="shared" si="252"/>
        <v>-1.3658556027256014E-9</v>
      </c>
      <c r="R473" s="30">
        <f t="shared" si="253"/>
        <v>-1.3653617450001687E-9</v>
      </c>
      <c r="S473" s="30">
        <f t="shared" si="254"/>
        <v>-1.36536174156544E-9</v>
      </c>
      <c r="T473" s="30">
        <f t="shared" si="255"/>
        <v>-1.3653617415654139E-9</v>
      </c>
      <c r="V473" s="36"/>
      <c r="W473" s="36"/>
      <c r="X473" s="36"/>
      <c r="AD473" s="36"/>
      <c r="AE473" s="36"/>
      <c r="AF473" s="36"/>
      <c r="AL473" s="36"/>
      <c r="AM473" s="36"/>
      <c r="AN473" s="36"/>
      <c r="AT473" s="36"/>
      <c r="AU473" s="36"/>
      <c r="AV473" s="36"/>
      <c r="BB473" s="36"/>
      <c r="BC473" s="36"/>
      <c r="BD473" s="36"/>
      <c r="BJ473" s="36"/>
      <c r="BK473" s="36"/>
      <c r="BL473" s="36"/>
      <c r="BR473" s="36"/>
      <c r="BS473" s="36"/>
      <c r="BT473" s="36"/>
      <c r="BZ473" s="36"/>
      <c r="CA473" s="36"/>
      <c r="CB473" s="36"/>
      <c r="CH473" s="36"/>
      <c r="CI473" s="36"/>
      <c r="CJ473" s="36"/>
      <c r="CP473" s="36"/>
      <c r="CQ473" s="36"/>
      <c r="CR473" s="36"/>
      <c r="CX473" s="36"/>
      <c r="CY473" s="36"/>
      <c r="CZ473" s="36"/>
      <c r="DF473" s="36">
        <v>1.042E-8</v>
      </c>
      <c r="DG473" s="36">
        <v>2.90894542321</v>
      </c>
      <c r="DH473" s="36">
        <v>3906.9087570985998</v>
      </c>
      <c r="DI473" s="30">
        <f t="shared" si="256"/>
        <v>1.037166070053658E-8</v>
      </c>
      <c r="DJ473" s="30">
        <f t="shared" si="257"/>
        <v>1.0371952071155633E-8</v>
      </c>
      <c r="DK473" s="30">
        <f t="shared" si="258"/>
        <v>1.0371952073178996E-8</v>
      </c>
      <c r="DL473" s="30">
        <f t="shared" si="259"/>
        <v>1.0371952073179014E-8</v>
      </c>
      <c r="DN473" s="36"/>
      <c r="DO473" s="36"/>
      <c r="DP473" s="36"/>
      <c r="DV473" s="36"/>
      <c r="DW473" s="36"/>
      <c r="DX473" s="36"/>
      <c r="ED473" s="36"/>
      <c r="EE473" s="36"/>
      <c r="EF473" s="36"/>
      <c r="EL473" s="36"/>
      <c r="EM473" s="36"/>
      <c r="EN473" s="36"/>
      <c r="ET473" s="36"/>
      <c r="EU473" s="36"/>
      <c r="EV473" s="36"/>
    </row>
    <row r="474" spans="14:152" s="30" customFormat="1" ht="12.75">
      <c r="N474" s="36">
        <v>4.9499999999999997E-9</v>
      </c>
      <c r="O474" s="36">
        <v>4.9536265916</v>
      </c>
      <c r="P474" s="36">
        <v>536.8526962052</v>
      </c>
      <c r="Q474" s="30">
        <f t="shared" si="252"/>
        <v>-1.9559023315293565E-9</v>
      </c>
      <c r="R474" s="30">
        <f t="shared" si="253"/>
        <v>-1.9557204560312606E-9</v>
      </c>
      <c r="S474" s="30">
        <f t="shared" si="254"/>
        <v>-1.9557204547663451E-9</v>
      </c>
      <c r="T474" s="30">
        <f t="shared" si="255"/>
        <v>-1.9557204547663331E-9</v>
      </c>
      <c r="V474" s="36"/>
      <c r="W474" s="36"/>
      <c r="X474" s="36"/>
      <c r="AD474" s="36"/>
      <c r="AE474" s="36"/>
      <c r="AF474" s="36"/>
      <c r="AL474" s="36"/>
      <c r="AM474" s="36"/>
      <c r="AN474" s="36"/>
      <c r="AT474" s="36"/>
      <c r="AU474" s="36"/>
      <c r="AV474" s="36"/>
      <c r="BB474" s="36"/>
      <c r="BC474" s="36"/>
      <c r="BD474" s="36"/>
      <c r="BJ474" s="36"/>
      <c r="BK474" s="36"/>
      <c r="BL474" s="36"/>
      <c r="BR474" s="36"/>
      <c r="BS474" s="36"/>
      <c r="BT474" s="36"/>
      <c r="BZ474" s="36"/>
      <c r="CA474" s="36"/>
      <c r="CB474" s="36"/>
      <c r="CH474" s="36"/>
      <c r="CI474" s="36"/>
      <c r="CJ474" s="36"/>
      <c r="CP474" s="36"/>
      <c r="CQ474" s="36"/>
      <c r="CR474" s="36"/>
      <c r="CX474" s="36"/>
      <c r="CY474" s="36"/>
      <c r="CZ474" s="36"/>
      <c r="DF474" s="36">
        <v>9.9699999999999993E-9</v>
      </c>
      <c r="DG474" s="36">
        <v>1.6596770385599999</v>
      </c>
      <c r="DH474" s="36">
        <v>3259.8979237837998</v>
      </c>
      <c r="DI474" s="30">
        <f t="shared" si="256"/>
        <v>-7.5796716838404563E-9</v>
      </c>
      <c r="DJ474" s="30">
        <f t="shared" si="257"/>
        <v>-7.5780984216280036E-9</v>
      </c>
      <c r="DK474" s="30">
        <f t="shared" si="258"/>
        <v>-7.5780984106847565E-9</v>
      </c>
      <c r="DL474" s="30">
        <f t="shared" si="259"/>
        <v>-7.5780984106846639E-9</v>
      </c>
      <c r="DN474" s="36"/>
      <c r="DO474" s="36"/>
      <c r="DP474" s="36"/>
      <c r="DV474" s="36"/>
      <c r="DW474" s="36"/>
      <c r="DX474" s="36"/>
      <c r="ED474" s="36"/>
      <c r="EE474" s="36"/>
      <c r="EF474" s="36"/>
      <c r="EL474" s="36"/>
      <c r="EM474" s="36"/>
      <c r="EN474" s="36"/>
      <c r="ET474" s="36"/>
      <c r="EU474" s="36"/>
      <c r="EV474" s="36"/>
    </row>
    <row r="475" spans="14:152" s="30" customFormat="1" ht="12.75">
      <c r="N475" s="36">
        <v>6.8100000000000003E-9</v>
      </c>
      <c r="O475" s="36">
        <v>4.56294416261</v>
      </c>
      <c r="P475" s="36">
        <v>112.6540017742</v>
      </c>
      <c r="Q475" s="30">
        <f t="shared" si="252"/>
        <v>-4.7605064300438006E-9</v>
      </c>
      <c r="R475" s="30">
        <f t="shared" si="253"/>
        <v>-4.7605473011535464E-9</v>
      </c>
      <c r="S475" s="30">
        <f t="shared" si="254"/>
        <v>-4.7605473014377946E-9</v>
      </c>
      <c r="T475" s="30">
        <f t="shared" si="255"/>
        <v>-4.7605473014377963E-9</v>
      </c>
      <c r="V475" s="36"/>
      <c r="W475" s="36"/>
      <c r="X475" s="36"/>
      <c r="AD475" s="36"/>
      <c r="AE475" s="36"/>
      <c r="AF475" s="36"/>
      <c r="AL475" s="36"/>
      <c r="AM475" s="36"/>
      <c r="AN475" s="36"/>
      <c r="AT475" s="36"/>
      <c r="AU475" s="36"/>
      <c r="AV475" s="36"/>
      <c r="BB475" s="36"/>
      <c r="BC475" s="36"/>
      <c r="BD475" s="36"/>
      <c r="BJ475" s="36"/>
      <c r="BK475" s="36"/>
      <c r="BL475" s="36"/>
      <c r="BR475" s="36"/>
      <c r="BS475" s="36"/>
      <c r="BT475" s="36"/>
      <c r="BZ475" s="36"/>
      <c r="CA475" s="36"/>
      <c r="CB475" s="36"/>
      <c r="CH475" s="36"/>
      <c r="CI475" s="36"/>
      <c r="CJ475" s="36"/>
      <c r="CP475" s="36"/>
      <c r="CQ475" s="36"/>
      <c r="CR475" s="36"/>
      <c r="CX475" s="36"/>
      <c r="CY475" s="36"/>
      <c r="CZ475" s="36"/>
      <c r="DF475" s="36">
        <v>1.1129999999999999E-8</v>
      </c>
      <c r="DG475" s="36">
        <v>3.0650245380899999</v>
      </c>
      <c r="DH475" s="36">
        <v>1482.7987273275</v>
      </c>
      <c r="DI475" s="30">
        <f t="shared" si="256"/>
        <v>4.78167399430077E-9</v>
      </c>
      <c r="DJ475" s="30">
        <f t="shared" si="257"/>
        <v>4.7827842690454527E-9</v>
      </c>
      <c r="DK475" s="30">
        <f t="shared" si="258"/>
        <v>4.7827842767669786E-9</v>
      </c>
      <c r="DL475" s="30">
        <f t="shared" si="259"/>
        <v>4.7827842767670323E-9</v>
      </c>
      <c r="DN475" s="36"/>
      <c r="DO475" s="36"/>
      <c r="DP475" s="36"/>
      <c r="DV475" s="36"/>
      <c r="DW475" s="36"/>
      <c r="DX475" s="36"/>
      <c r="ED475" s="36"/>
      <c r="EE475" s="36"/>
      <c r="EF475" s="36"/>
      <c r="EL475" s="36"/>
      <c r="EM475" s="36"/>
      <c r="EN475" s="36"/>
      <c r="ET475" s="36"/>
      <c r="EU475" s="36"/>
      <c r="EV475" s="36"/>
    </row>
    <row r="476" spans="14:152" s="30" customFormat="1" ht="12.75">
      <c r="N476" s="36">
        <v>5.0000000000000001E-9</v>
      </c>
      <c r="O476" s="36">
        <v>3.15631977489</v>
      </c>
      <c r="P476" s="36">
        <v>1070.4276304530999</v>
      </c>
      <c r="Q476" s="30">
        <f t="shared" si="252"/>
        <v>-4.6744482318960215E-9</v>
      </c>
      <c r="R476" s="30">
        <f t="shared" si="253"/>
        <v>-4.6745897483541004E-9</v>
      </c>
      <c r="S476" s="30">
        <f t="shared" si="254"/>
        <v>-4.6745897493382137E-9</v>
      </c>
      <c r="T476" s="30">
        <f t="shared" si="255"/>
        <v>-4.674589749338222E-9</v>
      </c>
      <c r="V476" s="36"/>
      <c r="W476" s="36"/>
      <c r="X476" s="36"/>
      <c r="AD476" s="36"/>
      <c r="AE476" s="36"/>
      <c r="AF476" s="36"/>
      <c r="AL476" s="36"/>
      <c r="AM476" s="36"/>
      <c r="AN476" s="36"/>
      <c r="AT476" s="36"/>
      <c r="AU476" s="36"/>
      <c r="AV476" s="36"/>
      <c r="BB476" s="36"/>
      <c r="BC476" s="36"/>
      <c r="BD476" s="36"/>
      <c r="BJ476" s="36"/>
      <c r="BK476" s="36"/>
      <c r="BL476" s="36"/>
      <c r="BR476" s="36"/>
      <c r="BS476" s="36"/>
      <c r="BT476" s="36"/>
      <c r="BZ476" s="36"/>
      <c r="CA476" s="36"/>
      <c r="CB476" s="36"/>
      <c r="CH476" s="36"/>
      <c r="CI476" s="36"/>
      <c r="CJ476" s="36"/>
      <c r="CP476" s="36"/>
      <c r="CQ476" s="36"/>
      <c r="CR476" s="36"/>
      <c r="CX476" s="36"/>
      <c r="CY476" s="36"/>
      <c r="CZ476" s="36"/>
      <c r="DF476" s="36">
        <v>9.9100000000000007E-9</v>
      </c>
      <c r="DG476" s="36">
        <v>0.91568114148000002</v>
      </c>
      <c r="DH476" s="36">
        <v>576.16138801060004</v>
      </c>
      <c r="DI476" s="30">
        <f t="shared" si="256"/>
        <v>-6.4453171064442955E-9</v>
      </c>
      <c r="DJ476" s="30">
        <f t="shared" si="257"/>
        <v>-6.4456402306727353E-9</v>
      </c>
      <c r="DK476" s="30">
        <f t="shared" si="258"/>
        <v>-6.4456402329199526E-9</v>
      </c>
      <c r="DL476" s="30">
        <f t="shared" si="259"/>
        <v>-6.4456402329199725E-9</v>
      </c>
      <c r="DN476" s="36"/>
      <c r="DO476" s="36"/>
      <c r="DP476" s="36"/>
      <c r="DV476" s="36"/>
      <c r="DW476" s="36"/>
      <c r="DX476" s="36"/>
      <c r="ED476" s="36"/>
      <c r="EE476" s="36"/>
      <c r="EF476" s="36"/>
      <c r="EL476" s="36"/>
      <c r="EM476" s="36"/>
      <c r="EN476" s="36"/>
      <c r="ET476" s="36"/>
      <c r="EU476" s="36"/>
      <c r="EV476" s="36"/>
    </row>
    <row r="477" spans="14:152" s="30" customFormat="1" ht="12.75">
      <c r="N477" s="36">
        <v>4.8399999999999998E-9</v>
      </c>
      <c r="O477" s="36">
        <v>0.79038835602000002</v>
      </c>
      <c r="P477" s="36">
        <v>28.454188003199999</v>
      </c>
      <c r="Q477" s="30">
        <f t="shared" si="252"/>
        <v>3.9033630792405983E-9</v>
      </c>
      <c r="R477" s="30">
        <f t="shared" si="253"/>
        <v>3.9033691458018364E-9</v>
      </c>
      <c r="S477" s="30">
        <f t="shared" si="254"/>
        <v>3.9033691458440284E-9</v>
      </c>
      <c r="T477" s="30">
        <f t="shared" si="255"/>
        <v>3.9033691458440284E-9</v>
      </c>
      <c r="V477" s="36"/>
      <c r="W477" s="36"/>
      <c r="X477" s="36"/>
      <c r="AD477" s="36"/>
      <c r="AE477" s="36"/>
      <c r="AF477" s="36"/>
      <c r="AL477" s="36"/>
      <c r="AM477" s="36"/>
      <c r="AN477" s="36"/>
      <c r="AT477" s="36"/>
      <c r="AU477" s="36"/>
      <c r="AV477" s="36"/>
      <c r="BB477" s="36"/>
      <c r="BC477" s="36"/>
      <c r="BD477" s="36"/>
      <c r="BJ477" s="36"/>
      <c r="BK477" s="36"/>
      <c r="BL477" s="36"/>
      <c r="BR477" s="36"/>
      <c r="BS477" s="36"/>
      <c r="BT477" s="36"/>
      <c r="BZ477" s="36"/>
      <c r="CA477" s="36"/>
      <c r="CB477" s="36"/>
      <c r="CH477" s="36"/>
      <c r="CI477" s="36"/>
      <c r="CJ477" s="36"/>
      <c r="CP477" s="36"/>
      <c r="CQ477" s="36"/>
      <c r="CR477" s="36"/>
      <c r="CX477" s="36"/>
      <c r="CY477" s="36"/>
      <c r="CZ477" s="36"/>
      <c r="DF477" s="36">
        <v>9.87E-9</v>
      </c>
      <c r="DG477" s="36">
        <v>0.91349590741999998</v>
      </c>
      <c r="DH477" s="36">
        <v>2332.0629558164001</v>
      </c>
      <c r="DI477" s="30">
        <f t="shared" si="256"/>
        <v>8.4166178811307819E-9</v>
      </c>
      <c r="DJ477" s="30">
        <f t="shared" si="257"/>
        <v>8.4175134673324126E-9</v>
      </c>
      <c r="DK477" s="30">
        <f t="shared" si="258"/>
        <v>8.4175134735601396E-9</v>
      </c>
      <c r="DL477" s="30">
        <f t="shared" si="259"/>
        <v>8.4175134735601942E-9</v>
      </c>
      <c r="DN477" s="36"/>
      <c r="DO477" s="36"/>
      <c r="DP477" s="36"/>
      <c r="DV477" s="36"/>
      <c r="DW477" s="36"/>
      <c r="DX477" s="36"/>
      <c r="ED477" s="36"/>
      <c r="EE477" s="36"/>
      <c r="EF477" s="36"/>
      <c r="EL477" s="36"/>
      <c r="EM477" s="36"/>
      <c r="EN477" s="36"/>
      <c r="ET477" s="36"/>
      <c r="EU477" s="36"/>
      <c r="EV477" s="36"/>
    </row>
    <row r="478" spans="14:152" s="30" customFormat="1" ht="12.75">
      <c r="N478" s="36">
        <v>5.2899999999999997E-9</v>
      </c>
      <c r="O478" s="36">
        <v>5.4697850103399999</v>
      </c>
      <c r="P478" s="36">
        <v>419.4364597654</v>
      </c>
      <c r="Q478" s="30">
        <f t="shared" si="252"/>
        <v>-5.2899821707996954E-9</v>
      </c>
      <c r="R478" s="30">
        <f t="shared" si="253"/>
        <v>-5.289982597403978E-9</v>
      </c>
      <c r="S478" s="30">
        <f t="shared" si="254"/>
        <v>-5.2899825974069269E-9</v>
      </c>
      <c r="T478" s="30">
        <f t="shared" si="255"/>
        <v>-5.2899825974069269E-9</v>
      </c>
      <c r="V478" s="36"/>
      <c r="W478" s="36"/>
      <c r="X478" s="36"/>
      <c r="AD478" s="36"/>
      <c r="AE478" s="36"/>
      <c r="AF478" s="36"/>
      <c r="AL478" s="36"/>
      <c r="AM478" s="36"/>
      <c r="AN478" s="36"/>
      <c r="AT478" s="36"/>
      <c r="AU478" s="36"/>
      <c r="AV478" s="36"/>
      <c r="BB478" s="36"/>
      <c r="BC478" s="36"/>
      <c r="BD478" s="36"/>
      <c r="BJ478" s="36"/>
      <c r="BK478" s="36"/>
      <c r="BL478" s="36"/>
      <c r="BR478" s="36"/>
      <c r="BS478" s="36"/>
      <c r="BT478" s="36"/>
      <c r="BZ478" s="36"/>
      <c r="CA478" s="36"/>
      <c r="CB478" s="36"/>
      <c r="CH478" s="36"/>
      <c r="CI478" s="36"/>
      <c r="CJ478" s="36"/>
      <c r="CP478" s="36"/>
      <c r="CQ478" s="36"/>
      <c r="CR478" s="36"/>
      <c r="CX478" s="36"/>
      <c r="CY478" s="36"/>
      <c r="CZ478" s="36"/>
      <c r="DF478" s="36">
        <v>1.0029999999999999E-8</v>
      </c>
      <c r="DG478" s="36">
        <v>6.1738120488300003</v>
      </c>
      <c r="DH478" s="36">
        <v>391.17346822389999</v>
      </c>
      <c r="DI478" s="30">
        <f t="shared" si="256"/>
        <v>-6.5186031484697684E-9</v>
      </c>
      <c r="DJ478" s="30">
        <f t="shared" si="257"/>
        <v>-6.5188253037965738E-9</v>
      </c>
      <c r="DK478" s="30">
        <f t="shared" si="258"/>
        <v>-6.5188253053415908E-9</v>
      </c>
      <c r="DL478" s="30">
        <f t="shared" si="259"/>
        <v>-6.5188253053416041E-9</v>
      </c>
      <c r="DN478" s="36"/>
      <c r="DO478" s="36"/>
      <c r="DP478" s="36"/>
      <c r="DV478" s="36"/>
      <c r="DW478" s="36"/>
      <c r="DX478" s="36"/>
      <c r="ED478" s="36"/>
      <c r="EE478" s="36"/>
      <c r="EF478" s="36"/>
      <c r="EL478" s="36"/>
      <c r="EM478" s="36"/>
      <c r="EN478" s="36"/>
      <c r="ET478" s="36"/>
      <c r="EU478" s="36"/>
      <c r="EV478" s="36"/>
    </row>
    <row r="479" spans="14:152" s="30" customFormat="1" ht="12.75">
      <c r="N479" s="36">
        <v>5.9699999999999999E-9</v>
      </c>
      <c r="O479" s="36">
        <v>4.9805829517199998</v>
      </c>
      <c r="P479" s="36">
        <v>1251.3403846248</v>
      </c>
      <c r="Q479" s="30">
        <f t="shared" si="252"/>
        <v>-2.2518714013711516E-9</v>
      </c>
      <c r="R479" s="30">
        <f t="shared" si="253"/>
        <v>-2.2523868517724311E-9</v>
      </c>
      <c r="S479" s="30">
        <f t="shared" si="254"/>
        <v>-2.252386855357211E-9</v>
      </c>
      <c r="T479" s="30">
        <f t="shared" si="255"/>
        <v>-2.2523868553572399E-9</v>
      </c>
      <c r="V479" s="36"/>
      <c r="W479" s="36"/>
      <c r="X479" s="36"/>
      <c r="AD479" s="36"/>
      <c r="AE479" s="36"/>
      <c r="AF479" s="36"/>
      <c r="AL479" s="36"/>
      <c r="AM479" s="36"/>
      <c r="AN479" s="36"/>
      <c r="AT479" s="36"/>
      <c r="AU479" s="36"/>
      <c r="AV479" s="36"/>
      <c r="BB479" s="36"/>
      <c r="BC479" s="36"/>
      <c r="BD479" s="36"/>
      <c r="BJ479" s="36"/>
      <c r="BK479" s="36"/>
      <c r="BL479" s="36"/>
      <c r="BR479" s="36"/>
      <c r="BS479" s="36"/>
      <c r="BT479" s="36"/>
      <c r="BZ479" s="36"/>
      <c r="CA479" s="36"/>
      <c r="CB479" s="36"/>
      <c r="CH479" s="36"/>
      <c r="CI479" s="36"/>
      <c r="CJ479" s="36"/>
      <c r="CP479" s="36"/>
      <c r="CQ479" s="36"/>
      <c r="CR479" s="36"/>
      <c r="CX479" s="36"/>
      <c r="CY479" s="36"/>
      <c r="CZ479" s="36"/>
      <c r="DF479" s="36">
        <v>1.0870000000000001E-8</v>
      </c>
      <c r="DG479" s="36">
        <v>3.1926002087700001</v>
      </c>
      <c r="DH479" s="36">
        <v>151.04766984290001</v>
      </c>
      <c r="DI479" s="30">
        <f t="shared" si="256"/>
        <v>-7.6778749656726093E-9</v>
      </c>
      <c r="DJ479" s="30">
        <f t="shared" si="257"/>
        <v>-7.6777883741015819E-9</v>
      </c>
      <c r="DK479" s="30">
        <f t="shared" si="258"/>
        <v>-7.677788373499353E-9</v>
      </c>
      <c r="DL479" s="30">
        <f t="shared" si="259"/>
        <v>-7.6777883734993497E-9</v>
      </c>
      <c r="DN479" s="36"/>
      <c r="DO479" s="36"/>
      <c r="DP479" s="36"/>
      <c r="DV479" s="36"/>
      <c r="DW479" s="36"/>
      <c r="DX479" s="36"/>
      <c r="ED479" s="36"/>
      <c r="EE479" s="36"/>
      <c r="EF479" s="36"/>
      <c r="EL479" s="36"/>
      <c r="EM479" s="36"/>
      <c r="EN479" s="36"/>
      <c r="ET479" s="36"/>
      <c r="EU479" s="36"/>
      <c r="EV479" s="36"/>
    </row>
    <row r="480" spans="14:152" s="30" customFormat="1" ht="12.75">
      <c r="N480" s="36">
        <v>4.9200000000000004E-9</v>
      </c>
      <c r="O480" s="36">
        <v>3.9606654648399999</v>
      </c>
      <c r="P480" s="36">
        <v>1269.4996318895001</v>
      </c>
      <c r="Q480" s="30">
        <f t="shared" si="252"/>
        <v>-4.9101074787624407E-9</v>
      </c>
      <c r="R480" s="30">
        <f t="shared" si="253"/>
        <v>-4.910136951048767E-9</v>
      </c>
      <c r="S480" s="30">
        <f t="shared" si="254"/>
        <v>-4.9101369512535877E-9</v>
      </c>
      <c r="T480" s="30">
        <f t="shared" si="255"/>
        <v>-4.9101369512535893E-9</v>
      </c>
      <c r="V480" s="36"/>
      <c r="W480" s="36"/>
      <c r="X480" s="36"/>
      <c r="AD480" s="36"/>
      <c r="AE480" s="36"/>
      <c r="AF480" s="36"/>
      <c r="AL480" s="36"/>
      <c r="AM480" s="36"/>
      <c r="AN480" s="36"/>
      <c r="AT480" s="36"/>
      <c r="AU480" s="36"/>
      <c r="AV480" s="36"/>
      <c r="BB480" s="36"/>
      <c r="BC480" s="36"/>
      <c r="BD480" s="36"/>
      <c r="BJ480" s="36"/>
      <c r="BK480" s="36"/>
      <c r="BL480" s="36"/>
      <c r="BR480" s="36"/>
      <c r="BS480" s="36"/>
      <c r="BT480" s="36"/>
      <c r="BZ480" s="36"/>
      <c r="CA480" s="36"/>
      <c r="CB480" s="36"/>
      <c r="CH480" s="36"/>
      <c r="CI480" s="36"/>
      <c r="CJ480" s="36"/>
      <c r="CP480" s="36"/>
      <c r="CQ480" s="36"/>
      <c r="CR480" s="36"/>
      <c r="CX480" s="36"/>
      <c r="CY480" s="36"/>
      <c r="CZ480" s="36"/>
      <c r="DF480" s="36">
        <v>9.87E-9</v>
      </c>
      <c r="DG480" s="36">
        <v>2.4806591883400002</v>
      </c>
      <c r="DH480" s="36">
        <v>1912.5783119411999</v>
      </c>
      <c r="DI480" s="30">
        <f t="shared" si="256"/>
        <v>-2.6306342994787056E-9</v>
      </c>
      <c r="DJ480" s="30">
        <f t="shared" si="257"/>
        <v>-2.6319897980861552E-9</v>
      </c>
      <c r="DK480" s="30">
        <f t="shared" si="258"/>
        <v>-2.6319898075131674E-9</v>
      </c>
      <c r="DL480" s="30">
        <f t="shared" si="259"/>
        <v>-2.6319898075132518E-9</v>
      </c>
      <c r="DN480" s="36"/>
      <c r="DO480" s="36"/>
      <c r="DP480" s="36"/>
      <c r="DV480" s="36"/>
      <c r="DW480" s="36"/>
      <c r="DX480" s="36"/>
      <c r="ED480" s="36"/>
      <c r="EE480" s="36"/>
      <c r="EF480" s="36"/>
      <c r="EL480" s="36"/>
      <c r="EM480" s="36"/>
      <c r="EN480" s="36"/>
      <c r="ET480" s="36"/>
      <c r="EU480" s="36"/>
      <c r="EV480" s="36"/>
    </row>
    <row r="481" spans="14:152" s="30" customFormat="1" ht="12.75">
      <c r="N481" s="36">
        <v>4.8200000000000003E-9</v>
      </c>
      <c r="O481" s="36">
        <v>3.6016766249000001</v>
      </c>
      <c r="P481" s="36">
        <v>2943.5060541272001</v>
      </c>
      <c r="Q481" s="30">
        <f t="shared" si="252"/>
        <v>4.7641071452261694E-9</v>
      </c>
      <c r="R481" s="30">
        <f t="shared" si="253"/>
        <v>4.763946524757438E-9</v>
      </c>
      <c r="S481" s="30">
        <f t="shared" si="254"/>
        <v>4.7639465236395596E-9</v>
      </c>
      <c r="T481" s="30">
        <f t="shared" si="255"/>
        <v>4.7639465236395489E-9</v>
      </c>
      <c r="V481" s="36"/>
      <c r="W481" s="36"/>
      <c r="X481" s="36"/>
      <c r="AD481" s="36"/>
      <c r="AE481" s="36"/>
      <c r="AF481" s="36"/>
      <c r="AL481" s="36"/>
      <c r="AM481" s="36"/>
      <c r="AN481" s="36"/>
      <c r="AT481" s="36"/>
      <c r="AU481" s="36"/>
      <c r="AV481" s="36"/>
      <c r="BB481" s="36"/>
      <c r="BC481" s="36"/>
      <c r="BD481" s="36"/>
      <c r="BJ481" s="36"/>
      <c r="BK481" s="36"/>
      <c r="BL481" s="36"/>
      <c r="BR481" s="36"/>
      <c r="BS481" s="36"/>
      <c r="BT481" s="36"/>
      <c r="BZ481" s="36"/>
      <c r="CA481" s="36"/>
      <c r="CB481" s="36"/>
      <c r="CH481" s="36"/>
      <c r="CI481" s="36"/>
      <c r="CJ481" s="36"/>
      <c r="CP481" s="36"/>
      <c r="CQ481" s="36"/>
      <c r="CR481" s="36"/>
      <c r="CX481" s="36"/>
      <c r="CY481" s="36"/>
      <c r="CZ481" s="36"/>
      <c r="DF481" s="36">
        <v>9.7499999999999996E-9</v>
      </c>
      <c r="DG481" s="36">
        <v>1.5545877109199999</v>
      </c>
      <c r="DH481" s="36">
        <v>536.28324723360004</v>
      </c>
      <c r="DI481" s="30">
        <f t="shared" si="256"/>
        <v>1.4755522998192307E-9</v>
      </c>
      <c r="DJ481" s="30">
        <f t="shared" si="257"/>
        <v>1.4751672286098114E-9</v>
      </c>
      <c r="DK481" s="30">
        <f t="shared" si="258"/>
        <v>1.4751672259317147E-9</v>
      </c>
      <c r="DL481" s="30">
        <f t="shared" si="259"/>
        <v>1.4751672259316932E-9</v>
      </c>
      <c r="DN481" s="36"/>
      <c r="DO481" s="36"/>
      <c r="DP481" s="36"/>
      <c r="DV481" s="36"/>
      <c r="DW481" s="36"/>
      <c r="DX481" s="36"/>
      <c r="ED481" s="36"/>
      <c r="EE481" s="36"/>
      <c r="EF481" s="36"/>
      <c r="EL481" s="36"/>
      <c r="EM481" s="36"/>
      <c r="EN481" s="36"/>
      <c r="ET481" s="36"/>
      <c r="EU481" s="36"/>
      <c r="EV481" s="36"/>
    </row>
    <row r="482" spans="14:152" s="30" customFormat="1" ht="12.75">
      <c r="N482" s="36">
        <v>6.3000000000000002E-9</v>
      </c>
      <c r="O482" s="36">
        <v>6.16496640092</v>
      </c>
      <c r="P482" s="36">
        <v>105.5404547734</v>
      </c>
      <c r="Q482" s="30">
        <f t="shared" si="252"/>
        <v>4.8046964923127317E-9</v>
      </c>
      <c r="R482" s="30">
        <f t="shared" si="253"/>
        <v>4.8046644509394898E-9</v>
      </c>
      <c r="S482" s="30">
        <f t="shared" si="254"/>
        <v>4.8046644507166465E-9</v>
      </c>
      <c r="T482" s="30">
        <f t="shared" si="255"/>
        <v>4.8046644507166432E-9</v>
      </c>
      <c r="V482" s="36"/>
      <c r="W482" s="36"/>
      <c r="X482" s="36"/>
      <c r="AD482" s="36"/>
      <c r="AE482" s="36"/>
      <c r="AF482" s="36"/>
      <c r="AL482" s="36"/>
      <c r="AM482" s="36"/>
      <c r="AN482" s="36"/>
      <c r="AT482" s="36"/>
      <c r="AU482" s="36"/>
      <c r="AV482" s="36"/>
      <c r="BB482" s="36"/>
      <c r="BC482" s="36"/>
      <c r="BD482" s="36"/>
      <c r="BJ482" s="36"/>
      <c r="BK482" s="36"/>
      <c r="BL482" s="36"/>
      <c r="BR482" s="36"/>
      <c r="BS482" s="36"/>
      <c r="BT482" s="36"/>
      <c r="BZ482" s="36"/>
      <c r="CA482" s="36"/>
      <c r="CB482" s="36"/>
      <c r="CH482" s="36"/>
      <c r="CI482" s="36"/>
      <c r="CJ482" s="36"/>
      <c r="CP482" s="36"/>
      <c r="CQ482" s="36"/>
      <c r="CR482" s="36"/>
      <c r="CX482" s="36"/>
      <c r="CY482" s="36"/>
      <c r="CZ482" s="36"/>
      <c r="DF482" s="36">
        <v>1.193E-8</v>
      </c>
      <c r="DG482" s="36">
        <v>2.1938322800000001</v>
      </c>
      <c r="DH482" s="36">
        <v>523.0986829556</v>
      </c>
      <c r="DI482" s="30">
        <f t="shared" si="256"/>
        <v>9.0742134084301443E-9</v>
      </c>
      <c r="DJ482" s="30">
        <f t="shared" si="257"/>
        <v>9.0739115649832004E-9</v>
      </c>
      <c r="DK482" s="30">
        <f t="shared" si="258"/>
        <v>9.0739115628838937E-9</v>
      </c>
      <c r="DL482" s="30">
        <f t="shared" si="259"/>
        <v>9.0739115628838772E-9</v>
      </c>
      <c r="DN482" s="36"/>
      <c r="DO482" s="36"/>
      <c r="DP482" s="36"/>
      <c r="DV482" s="36"/>
      <c r="DW482" s="36"/>
      <c r="DX482" s="36"/>
      <c r="ED482" s="36"/>
      <c r="EE482" s="36"/>
      <c r="EF482" s="36"/>
      <c r="EL482" s="36"/>
      <c r="EM482" s="36"/>
      <c r="EN482" s="36"/>
      <c r="ET482" s="36"/>
      <c r="EU482" s="36"/>
      <c r="EV482" s="36"/>
    </row>
    <row r="483" spans="14:152" s="30" customFormat="1" ht="12.75">
      <c r="N483" s="36">
        <v>4.8E-9</v>
      </c>
      <c r="O483" s="36">
        <v>0.86786400621000004</v>
      </c>
      <c r="P483" s="36">
        <v>35.212274331000003</v>
      </c>
      <c r="Q483" s="30">
        <f t="shared" si="252"/>
        <v>3.7545006950439557E-9</v>
      </c>
      <c r="R483" s="30">
        <f t="shared" si="253"/>
        <v>3.7545085406174062E-9</v>
      </c>
      <c r="S483" s="30">
        <f t="shared" si="254"/>
        <v>3.7545085406719703E-9</v>
      </c>
      <c r="T483" s="30">
        <f t="shared" si="255"/>
        <v>3.7545085406719711E-9</v>
      </c>
      <c r="V483" s="36"/>
      <c r="W483" s="36"/>
      <c r="X483" s="36"/>
      <c r="AD483" s="36"/>
      <c r="AE483" s="36"/>
      <c r="AF483" s="36"/>
      <c r="AL483" s="36"/>
      <c r="AM483" s="36"/>
      <c r="AN483" s="36"/>
      <c r="AT483" s="36"/>
      <c r="AU483" s="36"/>
      <c r="AV483" s="36"/>
      <c r="BB483" s="36"/>
      <c r="BC483" s="36"/>
      <c r="BD483" s="36"/>
      <c r="BJ483" s="36"/>
      <c r="BK483" s="36"/>
      <c r="BL483" s="36"/>
      <c r="BR483" s="36"/>
      <c r="BS483" s="36"/>
      <c r="BT483" s="36"/>
      <c r="BZ483" s="36"/>
      <c r="CA483" s="36"/>
      <c r="CB483" s="36"/>
      <c r="CH483" s="36"/>
      <c r="CI483" s="36"/>
      <c r="CJ483" s="36"/>
      <c r="CP483" s="36"/>
      <c r="CQ483" s="36"/>
      <c r="CR483" s="36"/>
      <c r="CX483" s="36"/>
      <c r="CY483" s="36"/>
      <c r="CZ483" s="36"/>
      <c r="DF483" s="36">
        <v>9.7900000000000003E-9</v>
      </c>
      <c r="DG483" s="36">
        <v>3.2869362066000001</v>
      </c>
      <c r="DH483" s="36">
        <v>1379.7059531089001</v>
      </c>
      <c r="DI483" s="30">
        <f t="shared" si="256"/>
        <v>-3.3518633511373629E-9</v>
      </c>
      <c r="DJ483" s="30">
        <f t="shared" si="257"/>
        <v>-3.3509178210264774E-9</v>
      </c>
      <c r="DK483" s="30">
        <f t="shared" si="258"/>
        <v>-3.350917814450399E-9</v>
      </c>
      <c r="DL483" s="30">
        <f t="shared" si="259"/>
        <v>-3.3509178144503419E-9</v>
      </c>
      <c r="DN483" s="36"/>
      <c r="DO483" s="36"/>
      <c r="DP483" s="36"/>
      <c r="DV483" s="36"/>
      <c r="DW483" s="36"/>
      <c r="DX483" s="36"/>
      <c r="ED483" s="36"/>
      <c r="EE483" s="36"/>
      <c r="EF483" s="36"/>
      <c r="EL483" s="36"/>
      <c r="EM483" s="36"/>
      <c r="EN483" s="36"/>
      <c r="ET483" s="36"/>
      <c r="EU483" s="36"/>
      <c r="EV483" s="36"/>
    </row>
    <row r="484" spans="14:152" s="30" customFormat="1" ht="12.75">
      <c r="N484" s="36">
        <v>5.1600000000000004E-9</v>
      </c>
      <c r="O484" s="36">
        <v>5.97528782923</v>
      </c>
      <c r="P484" s="36">
        <v>3067.9394693482</v>
      </c>
      <c r="Q484" s="30">
        <f t="shared" si="252"/>
        <v>2.0403617461085016E-10</v>
      </c>
      <c r="R484" s="30">
        <f t="shared" si="253"/>
        <v>2.0521466719935047E-10</v>
      </c>
      <c r="S484" s="30">
        <f t="shared" si="254"/>
        <v>2.0521467539547885E-10</v>
      </c>
      <c r="T484" s="30">
        <f t="shared" si="255"/>
        <v>2.0521467539553383E-10</v>
      </c>
      <c r="V484" s="36"/>
      <c r="W484" s="36"/>
      <c r="X484" s="36"/>
      <c r="AD484" s="36"/>
      <c r="AE484" s="36"/>
      <c r="AF484" s="36"/>
      <c r="AL484" s="36"/>
      <c r="AM484" s="36"/>
      <c r="AN484" s="36"/>
      <c r="AT484" s="36"/>
      <c r="AU484" s="36"/>
      <c r="AV484" s="36"/>
      <c r="BB484" s="36"/>
      <c r="BC484" s="36"/>
      <c r="BD484" s="36"/>
      <c r="BJ484" s="36"/>
      <c r="BK484" s="36"/>
      <c r="BL484" s="36"/>
      <c r="BR484" s="36"/>
      <c r="BS484" s="36"/>
      <c r="BT484" s="36"/>
      <c r="BZ484" s="36"/>
      <c r="CA484" s="36"/>
      <c r="CB484" s="36"/>
      <c r="CH484" s="36"/>
      <c r="CI484" s="36"/>
      <c r="CJ484" s="36"/>
      <c r="CP484" s="36"/>
      <c r="CQ484" s="36"/>
      <c r="CR484" s="36"/>
      <c r="CX484" s="36"/>
      <c r="CY484" s="36"/>
      <c r="CZ484" s="36"/>
      <c r="DF484" s="36">
        <v>9.6299999999999992E-9</v>
      </c>
      <c r="DG484" s="36">
        <v>2.2984510989200002</v>
      </c>
      <c r="DH484" s="36">
        <v>1467.8208738005001</v>
      </c>
      <c r="DI484" s="30">
        <f t="shared" si="256"/>
        <v>8.6996029131487713E-9</v>
      </c>
      <c r="DJ484" s="30">
        <f t="shared" si="257"/>
        <v>8.7000544631562714E-9</v>
      </c>
      <c r="DK484" s="30">
        <f t="shared" si="258"/>
        <v>8.7000544662963449E-9</v>
      </c>
      <c r="DL484" s="30">
        <f t="shared" si="259"/>
        <v>8.7000544662963747E-9</v>
      </c>
      <c r="DN484" s="36"/>
      <c r="DO484" s="36"/>
      <c r="DP484" s="36"/>
      <c r="DV484" s="36"/>
      <c r="DW484" s="36"/>
      <c r="DX484" s="36"/>
      <c r="ED484" s="36"/>
      <c r="EE484" s="36"/>
      <c r="EF484" s="36"/>
      <c r="EL484" s="36"/>
      <c r="EM484" s="36"/>
      <c r="EN484" s="36"/>
      <c r="ET484" s="36"/>
      <c r="EU484" s="36"/>
      <c r="EV484" s="36"/>
    </row>
    <row r="485" spans="14:152" s="30" customFormat="1" ht="12.75">
      <c r="N485" s="36">
        <v>5.86E-9</v>
      </c>
      <c r="O485" s="36">
        <v>5.4846799769699999</v>
      </c>
      <c r="P485" s="36">
        <v>56.622351302600002</v>
      </c>
      <c r="Q485" s="30">
        <f t="shared" si="252"/>
        <v>2.5928381513306467E-9</v>
      </c>
      <c r="R485" s="30">
        <f t="shared" si="253"/>
        <v>2.5928159822809431E-9</v>
      </c>
      <c r="S485" s="30">
        <f t="shared" si="254"/>
        <v>2.5928159821267604E-9</v>
      </c>
      <c r="T485" s="30">
        <f t="shared" si="255"/>
        <v>2.5928159821267604E-9</v>
      </c>
      <c r="V485" s="36"/>
      <c r="W485" s="36"/>
      <c r="X485" s="36"/>
      <c r="AD485" s="36"/>
      <c r="AE485" s="36"/>
      <c r="AF485" s="36"/>
      <c r="AL485" s="36"/>
      <c r="AM485" s="36"/>
      <c r="AN485" s="36"/>
      <c r="AT485" s="36"/>
      <c r="AU485" s="36"/>
      <c r="AV485" s="36"/>
      <c r="BB485" s="36"/>
      <c r="BC485" s="36"/>
      <c r="BD485" s="36"/>
      <c r="BJ485" s="36"/>
      <c r="BK485" s="36"/>
      <c r="BL485" s="36"/>
      <c r="BR485" s="36"/>
      <c r="BS485" s="36"/>
      <c r="BT485" s="36"/>
      <c r="BZ485" s="36"/>
      <c r="CA485" s="36"/>
      <c r="CB485" s="36"/>
      <c r="CH485" s="36"/>
      <c r="CI485" s="36"/>
      <c r="CJ485" s="36"/>
      <c r="CP485" s="36"/>
      <c r="CQ485" s="36"/>
      <c r="CR485" s="36"/>
      <c r="CX485" s="36"/>
      <c r="CY485" s="36"/>
      <c r="CZ485" s="36"/>
      <c r="DF485" s="36">
        <v>1.2790000000000001E-8</v>
      </c>
      <c r="DG485" s="36">
        <v>4.73978455573</v>
      </c>
      <c r="DH485" s="36">
        <v>600.54041039879996</v>
      </c>
      <c r="DI485" s="30">
        <f t="shared" si="256"/>
        <v>2.0471733947069584E-9</v>
      </c>
      <c r="DJ485" s="30">
        <f t="shared" si="257"/>
        <v>2.0477382635932638E-9</v>
      </c>
      <c r="DK485" s="30">
        <f t="shared" si="258"/>
        <v>2.047738267521791E-9</v>
      </c>
      <c r="DL485" s="30">
        <f t="shared" si="259"/>
        <v>2.0477382675218241E-9</v>
      </c>
      <c r="DN485" s="36"/>
      <c r="DO485" s="36"/>
      <c r="DP485" s="36"/>
      <c r="DV485" s="36"/>
      <c r="DW485" s="36"/>
      <c r="DX485" s="36"/>
      <c r="ED485" s="36"/>
      <c r="EE485" s="36"/>
      <c r="EF485" s="36"/>
      <c r="EL485" s="36"/>
      <c r="EM485" s="36"/>
      <c r="EN485" s="36"/>
      <c r="ET485" s="36"/>
      <c r="EU485" s="36"/>
      <c r="EV485" s="36"/>
    </row>
    <row r="486" spans="14:152" s="30" customFormat="1" ht="12.75">
      <c r="N486" s="36">
        <v>5.0199999999999996E-9</v>
      </c>
      <c r="O486" s="36">
        <v>1.4367178895899999</v>
      </c>
      <c r="P486" s="36">
        <v>469.88722005429997</v>
      </c>
      <c r="Q486" s="30">
        <f t="shared" si="252"/>
        <v>1.9650023904599052E-9</v>
      </c>
      <c r="R486" s="30">
        <f t="shared" si="253"/>
        <v>1.9648406727034276E-9</v>
      </c>
      <c r="S486" s="30">
        <f t="shared" si="254"/>
        <v>1.9648406715787068E-9</v>
      </c>
      <c r="T486" s="30">
        <f t="shared" si="255"/>
        <v>1.9648406715786964E-9</v>
      </c>
      <c r="V486" s="36"/>
      <c r="W486" s="36"/>
      <c r="X486" s="36"/>
      <c r="AD486" s="36"/>
      <c r="AE486" s="36"/>
      <c r="AF486" s="36"/>
      <c r="AL486" s="36"/>
      <c r="AM486" s="36"/>
      <c r="AN486" s="36"/>
      <c r="AT486" s="36"/>
      <c r="AU486" s="36"/>
      <c r="AV486" s="36"/>
      <c r="BB486" s="36"/>
      <c r="BC486" s="36"/>
      <c r="BD486" s="36"/>
      <c r="BJ486" s="36"/>
      <c r="BK486" s="36"/>
      <c r="BL486" s="36"/>
      <c r="BR486" s="36"/>
      <c r="BS486" s="36"/>
      <c r="BT486" s="36"/>
      <c r="BZ486" s="36"/>
      <c r="CA486" s="36"/>
      <c r="CB486" s="36"/>
      <c r="CH486" s="36"/>
      <c r="CI486" s="36"/>
      <c r="CJ486" s="36"/>
      <c r="CP486" s="36"/>
      <c r="CQ486" s="36"/>
      <c r="CR486" s="36"/>
      <c r="CX486" s="36"/>
      <c r="CY486" s="36"/>
      <c r="CZ486" s="36"/>
      <c r="DF486" s="36">
        <v>1.269E-8</v>
      </c>
      <c r="DG486" s="36">
        <v>1.7717170659499999</v>
      </c>
      <c r="DH486" s="36">
        <v>5120.6011455835996</v>
      </c>
      <c r="DI486" s="30">
        <f t="shared" si="256"/>
        <v>1.0610119732524228E-9</v>
      </c>
      <c r="DJ486" s="30">
        <f t="shared" si="257"/>
        <v>1.0561876288382716E-9</v>
      </c>
      <c r="DK486" s="30">
        <f t="shared" si="258"/>
        <v>1.0561875952854621E-9</v>
      </c>
      <c r="DL486" s="30">
        <f t="shared" si="259"/>
        <v>1.0561875952851475E-9</v>
      </c>
      <c r="DN486" s="36"/>
      <c r="DO486" s="36"/>
      <c r="DP486" s="36"/>
      <c r="DV486" s="36"/>
      <c r="DW486" s="36"/>
      <c r="DX486" s="36"/>
      <c r="ED486" s="36"/>
      <c r="EE486" s="36"/>
      <c r="EF486" s="36"/>
      <c r="EL486" s="36"/>
      <c r="EM486" s="36"/>
      <c r="EN486" s="36"/>
      <c r="ET486" s="36"/>
      <c r="EU486" s="36"/>
      <c r="EV486" s="36"/>
    </row>
    <row r="487" spans="14:152" s="30" customFormat="1" ht="12.75">
      <c r="N487" s="36">
        <v>4.73E-9</v>
      </c>
      <c r="O487" s="36">
        <v>2.2800717004100002</v>
      </c>
      <c r="P487" s="36">
        <v>2042.4977891028</v>
      </c>
      <c r="Q487" s="30">
        <f t="shared" si="252"/>
        <v>-4.3924581249371489E-9</v>
      </c>
      <c r="R487" s="30">
        <f t="shared" si="253"/>
        <v>-4.3927251000413144E-9</v>
      </c>
      <c r="S487" s="30">
        <f t="shared" si="254"/>
        <v>-4.3927251018977162E-9</v>
      </c>
      <c r="T487" s="30">
        <f t="shared" si="255"/>
        <v>-4.3927251018977319E-9</v>
      </c>
      <c r="V487" s="36"/>
      <c r="W487" s="36"/>
      <c r="X487" s="36"/>
      <c r="AD487" s="36"/>
      <c r="AE487" s="36"/>
      <c r="AF487" s="36"/>
      <c r="AL487" s="36"/>
      <c r="AM487" s="36"/>
      <c r="AN487" s="36"/>
      <c r="AT487" s="36"/>
      <c r="AU487" s="36"/>
      <c r="AV487" s="36"/>
      <c r="BB487" s="36"/>
      <c r="BC487" s="36"/>
      <c r="BD487" s="36"/>
      <c r="BJ487" s="36"/>
      <c r="BK487" s="36"/>
      <c r="BL487" s="36"/>
      <c r="BR487" s="36"/>
      <c r="BS487" s="36"/>
      <c r="BT487" s="36"/>
      <c r="BZ487" s="36"/>
      <c r="CA487" s="36"/>
      <c r="CB487" s="36"/>
      <c r="CH487" s="36"/>
      <c r="CI487" s="36"/>
      <c r="CJ487" s="36"/>
      <c r="CP487" s="36"/>
      <c r="CQ487" s="36"/>
      <c r="CR487" s="36"/>
      <c r="CX487" s="36"/>
      <c r="CY487" s="36"/>
      <c r="CZ487" s="36"/>
      <c r="DF487" s="36">
        <v>9.3800000000000003E-9</v>
      </c>
      <c r="DG487" s="36">
        <v>3.1363627158399998</v>
      </c>
      <c r="DH487" s="36">
        <v>1372.5924061081</v>
      </c>
      <c r="DI487" s="30">
        <f t="shared" si="256"/>
        <v>-2.21427616107769E-9</v>
      </c>
      <c r="DJ487" s="30">
        <f t="shared" si="257"/>
        <v>-2.2133440429308109E-9</v>
      </c>
      <c r="DK487" s="30">
        <f t="shared" si="258"/>
        <v>-2.213344036448045E-9</v>
      </c>
      <c r="DL487" s="30">
        <f t="shared" si="259"/>
        <v>-2.2133440364479962E-9</v>
      </c>
      <c r="DN487" s="36"/>
      <c r="DO487" s="36"/>
      <c r="DP487" s="36"/>
      <c r="DV487" s="36"/>
      <c r="DW487" s="36"/>
      <c r="DX487" s="36"/>
      <c r="ED487" s="36"/>
      <c r="EE487" s="36"/>
      <c r="EF487" s="36"/>
      <c r="EL487" s="36"/>
      <c r="EM487" s="36"/>
      <c r="EN487" s="36"/>
      <c r="ET487" s="36"/>
      <c r="EU487" s="36"/>
      <c r="EV487" s="36"/>
    </row>
    <row r="488" spans="14:152" s="30" customFormat="1" ht="12.75">
      <c r="N488" s="36">
        <v>5.6500000000000001E-9</v>
      </c>
      <c r="O488" s="36">
        <v>1.9095256925199999</v>
      </c>
      <c r="P488" s="36">
        <v>107.28555991259999</v>
      </c>
      <c r="Q488" s="30">
        <f t="shared" si="252"/>
        <v>1.4313268124632396E-9</v>
      </c>
      <c r="R488" s="30">
        <f t="shared" si="253"/>
        <v>1.4313705000647225E-9</v>
      </c>
      <c r="S488" s="30">
        <f t="shared" si="254"/>
        <v>1.4313705003685596E-9</v>
      </c>
      <c r="T488" s="30">
        <f t="shared" si="255"/>
        <v>1.4313705003685635E-9</v>
      </c>
      <c r="V488" s="36"/>
      <c r="W488" s="36"/>
      <c r="X488" s="36"/>
      <c r="AD488" s="36"/>
      <c r="AE488" s="36"/>
      <c r="AF488" s="36"/>
      <c r="AL488" s="36"/>
      <c r="AM488" s="36"/>
      <c r="AN488" s="36"/>
      <c r="AT488" s="36"/>
      <c r="AU488" s="36"/>
      <c r="AV488" s="36"/>
      <c r="BB488" s="36"/>
      <c r="BC488" s="36"/>
      <c r="BD488" s="36"/>
      <c r="BJ488" s="36"/>
      <c r="BK488" s="36"/>
      <c r="BL488" s="36"/>
      <c r="BR488" s="36"/>
      <c r="BS488" s="36"/>
      <c r="BT488" s="36"/>
      <c r="BZ488" s="36"/>
      <c r="CA488" s="36"/>
      <c r="CB488" s="36"/>
      <c r="CH488" s="36"/>
      <c r="CI488" s="36"/>
      <c r="CJ488" s="36"/>
      <c r="CP488" s="36"/>
      <c r="CQ488" s="36"/>
      <c r="CR488" s="36"/>
      <c r="CX488" s="36"/>
      <c r="CY488" s="36"/>
      <c r="CZ488" s="36"/>
      <c r="DF488" s="36">
        <v>9.5599999999999992E-9</v>
      </c>
      <c r="DG488" s="36">
        <v>0.94045126791</v>
      </c>
      <c r="DH488" s="36">
        <v>429.77958461370002</v>
      </c>
      <c r="DI488" s="30">
        <f t="shared" si="256"/>
        <v>1.2232172098069309E-9</v>
      </c>
      <c r="DJ488" s="30">
        <f t="shared" si="257"/>
        <v>1.2229136164791823E-9</v>
      </c>
      <c r="DK488" s="30">
        <f t="shared" si="258"/>
        <v>1.2229136143677488E-9</v>
      </c>
      <c r="DL488" s="30">
        <f t="shared" si="259"/>
        <v>1.222913614367732E-9</v>
      </c>
      <c r="DN488" s="36"/>
      <c r="DO488" s="36"/>
      <c r="DP488" s="36"/>
      <c r="DV488" s="36"/>
      <c r="DW488" s="36"/>
      <c r="DX488" s="36"/>
      <c r="ED488" s="36"/>
      <c r="EE488" s="36"/>
      <c r="EF488" s="36"/>
      <c r="EL488" s="36"/>
      <c r="EM488" s="36"/>
      <c r="EN488" s="36"/>
      <c r="ET488" s="36"/>
      <c r="EU488" s="36"/>
      <c r="EV488" s="36"/>
    </row>
    <row r="489" spans="14:152" s="30" customFormat="1" ht="12.75">
      <c r="N489" s="36">
        <v>4.5200000000000001E-9</v>
      </c>
      <c r="O489" s="36">
        <v>3.1393814528699999</v>
      </c>
      <c r="P489" s="36">
        <v>934.94851496820002</v>
      </c>
      <c r="Q489" s="30">
        <f t="shared" si="252"/>
        <v>-2.061992851682008E-9</v>
      </c>
      <c r="R489" s="30">
        <f t="shared" si="253"/>
        <v>-2.0622730221396341E-9</v>
      </c>
      <c r="S489" s="30">
        <f t="shared" si="254"/>
        <v>-2.062273024088123E-9</v>
      </c>
      <c r="T489" s="30">
        <f t="shared" si="255"/>
        <v>-2.0622730240881408E-9</v>
      </c>
      <c r="V489" s="36"/>
      <c r="W489" s="36"/>
      <c r="X489" s="36"/>
      <c r="AD489" s="36"/>
      <c r="AE489" s="36"/>
      <c r="AF489" s="36"/>
      <c r="AL489" s="36"/>
      <c r="AM489" s="36"/>
      <c r="AN489" s="36"/>
      <c r="AT489" s="36"/>
      <c r="AU489" s="36"/>
      <c r="AV489" s="36"/>
      <c r="BB489" s="36"/>
      <c r="BC489" s="36"/>
      <c r="BD489" s="36"/>
      <c r="BJ489" s="36"/>
      <c r="BK489" s="36"/>
      <c r="BL489" s="36"/>
      <c r="BR489" s="36"/>
      <c r="BS489" s="36"/>
      <c r="BT489" s="36"/>
      <c r="BZ489" s="36"/>
      <c r="CA489" s="36"/>
      <c r="CB489" s="36"/>
      <c r="CH489" s="36"/>
      <c r="CI489" s="36"/>
      <c r="CJ489" s="36"/>
      <c r="CP489" s="36"/>
      <c r="CQ489" s="36"/>
      <c r="CR489" s="36"/>
      <c r="CX489" s="36"/>
      <c r="CY489" s="36"/>
      <c r="CZ489" s="36"/>
      <c r="DF489" s="36">
        <v>1.13E-8</v>
      </c>
      <c r="DG489" s="36">
        <v>4.8725962035799997</v>
      </c>
      <c r="DH489" s="36">
        <v>874.39401040250004</v>
      </c>
      <c r="DI489" s="30">
        <f t="shared" si="256"/>
        <v>1.1296621260958806E-8</v>
      </c>
      <c r="DJ489" s="30">
        <f t="shared" si="257"/>
        <v>1.129663923723163E-8</v>
      </c>
      <c r="DK489" s="30">
        <f t="shared" si="258"/>
        <v>1.1296639237356485E-8</v>
      </c>
      <c r="DL489" s="30">
        <f t="shared" si="259"/>
        <v>1.1296639237356485E-8</v>
      </c>
      <c r="DN489" s="36"/>
      <c r="DO489" s="36"/>
      <c r="DP489" s="36"/>
      <c r="DV489" s="36"/>
      <c r="DW489" s="36"/>
      <c r="DX489" s="36"/>
      <c r="ED489" s="36"/>
      <c r="EE489" s="36"/>
      <c r="EF489" s="36"/>
      <c r="EL489" s="36"/>
      <c r="EM489" s="36"/>
      <c r="EN489" s="36"/>
      <c r="ET489" s="36"/>
      <c r="EU489" s="36"/>
      <c r="EV489" s="36"/>
    </row>
    <row r="490" spans="14:152" s="30" customFormat="1" ht="12.75">
      <c r="N490" s="36">
        <v>6.0500000000000004E-9</v>
      </c>
      <c r="O490" s="36">
        <v>1.65413715574</v>
      </c>
      <c r="P490" s="36">
        <v>761.74000862829996</v>
      </c>
      <c r="Q490" s="30">
        <f t="shared" si="252"/>
        <v>-5.0862840273416432E-9</v>
      </c>
      <c r="R490" s="30">
        <f t="shared" si="253"/>
        <v>-5.0864699380623743E-9</v>
      </c>
      <c r="S490" s="30">
        <f t="shared" si="254"/>
        <v>-5.0864699393552858E-9</v>
      </c>
      <c r="T490" s="30">
        <f t="shared" si="255"/>
        <v>-5.0864699393552973E-9</v>
      </c>
      <c r="V490" s="36"/>
      <c r="W490" s="36"/>
      <c r="X490" s="36"/>
      <c r="AD490" s="36"/>
      <c r="AE490" s="36"/>
      <c r="AF490" s="36"/>
      <c r="AL490" s="36"/>
      <c r="AM490" s="36"/>
      <c r="AN490" s="36"/>
      <c r="AT490" s="36"/>
      <c r="AU490" s="36"/>
      <c r="AV490" s="36"/>
      <c r="BB490" s="36"/>
      <c r="BC490" s="36"/>
      <c r="BD490" s="36"/>
      <c r="BJ490" s="36"/>
      <c r="BK490" s="36"/>
      <c r="BL490" s="36"/>
      <c r="BR490" s="36"/>
      <c r="BS490" s="36"/>
      <c r="BT490" s="36"/>
      <c r="BZ490" s="36"/>
      <c r="CA490" s="36"/>
      <c r="CB490" s="36"/>
      <c r="CH490" s="36"/>
      <c r="CI490" s="36"/>
      <c r="CJ490" s="36"/>
      <c r="CP490" s="36"/>
      <c r="CQ490" s="36"/>
      <c r="CR490" s="36"/>
      <c r="CX490" s="36"/>
      <c r="CY490" s="36"/>
      <c r="CZ490" s="36"/>
      <c r="DF490" s="36">
        <v>1.044E-8</v>
      </c>
      <c r="DG490" s="36">
        <v>3.5281928367400002</v>
      </c>
      <c r="DH490" s="36">
        <v>530.58473697190004</v>
      </c>
      <c r="DI490" s="30">
        <f t="shared" si="256"/>
        <v>8.6962962139707338E-9</v>
      </c>
      <c r="DJ490" s="30">
        <f t="shared" si="257"/>
        <v>8.6965245525273543E-9</v>
      </c>
      <c r="DK490" s="30">
        <f t="shared" si="258"/>
        <v>8.6965245541153525E-9</v>
      </c>
      <c r="DL490" s="30">
        <f t="shared" si="259"/>
        <v>8.6965245541153673E-9</v>
      </c>
      <c r="DN490" s="36"/>
      <c r="DO490" s="36"/>
      <c r="DP490" s="36"/>
      <c r="DV490" s="36"/>
      <c r="DW490" s="36"/>
      <c r="DX490" s="36"/>
      <c r="ED490" s="36"/>
      <c r="EE490" s="36"/>
      <c r="EF490" s="36"/>
      <c r="EL490" s="36"/>
      <c r="EM490" s="36"/>
      <c r="EN490" s="36"/>
      <c r="ET490" s="36"/>
      <c r="EU490" s="36"/>
      <c r="EV490" s="36"/>
    </row>
    <row r="491" spans="14:152" s="30" customFormat="1" ht="12.75">
      <c r="N491" s="36">
        <v>4.4299999999999998E-9</v>
      </c>
      <c r="O491" s="36">
        <v>5.4628222368600001</v>
      </c>
      <c r="P491" s="36">
        <v>135.33610313299999</v>
      </c>
      <c r="Q491" s="30">
        <f t="shared" si="252"/>
        <v>2.319291361984655E-13</v>
      </c>
      <c r="R491" s="30">
        <f t="shared" si="253"/>
        <v>1.8726185518145187E-13</v>
      </c>
      <c r="S491" s="30">
        <f t="shared" si="254"/>
        <v>1.872615445305782E-13</v>
      </c>
      <c r="T491" s="30">
        <f t="shared" si="255"/>
        <v>1.872615445305782E-13</v>
      </c>
      <c r="V491" s="36"/>
      <c r="W491" s="36"/>
      <c r="X491" s="36"/>
      <c r="AD491" s="36"/>
      <c r="AE491" s="36"/>
      <c r="AF491" s="36"/>
      <c r="AL491" s="36"/>
      <c r="AM491" s="36"/>
      <c r="AN491" s="36"/>
      <c r="AT491" s="36"/>
      <c r="AU491" s="36"/>
      <c r="AV491" s="36"/>
      <c r="BB491" s="36"/>
      <c r="BC491" s="36"/>
      <c r="BD491" s="36"/>
      <c r="BJ491" s="36"/>
      <c r="BK491" s="36"/>
      <c r="BL491" s="36"/>
      <c r="BR491" s="36"/>
      <c r="BS491" s="36"/>
      <c r="BT491" s="36"/>
      <c r="BZ491" s="36"/>
      <c r="CA491" s="36"/>
      <c r="CB491" s="36"/>
      <c r="CH491" s="36"/>
      <c r="CI491" s="36"/>
      <c r="CJ491" s="36"/>
      <c r="CP491" s="36"/>
      <c r="CQ491" s="36"/>
      <c r="CR491" s="36"/>
      <c r="CX491" s="36"/>
      <c r="CY491" s="36"/>
      <c r="CZ491" s="36"/>
      <c r="DF491" s="36">
        <v>1.2439999999999999E-8</v>
      </c>
      <c r="DG491" s="36">
        <v>0.80634178279000002</v>
      </c>
      <c r="DH491" s="36">
        <v>419.53282798499998</v>
      </c>
      <c r="DI491" s="30">
        <f t="shared" si="256"/>
        <v>6.3426094649113451E-10</v>
      </c>
      <c r="DJ491" s="30">
        <f t="shared" si="257"/>
        <v>6.33872623070932E-10</v>
      </c>
      <c r="DK491" s="30">
        <f t="shared" si="258"/>
        <v>6.3387262037022246E-10</v>
      </c>
      <c r="DL491" s="30">
        <f t="shared" si="259"/>
        <v>6.3387262037020033E-10</v>
      </c>
      <c r="DN491" s="36"/>
      <c r="DO491" s="36"/>
      <c r="DP491" s="36"/>
      <c r="DV491" s="36"/>
      <c r="DW491" s="36"/>
      <c r="DX491" s="36"/>
      <c r="ED491" s="36"/>
      <c r="EE491" s="36"/>
      <c r="EF491" s="36"/>
      <c r="EL491" s="36"/>
      <c r="EM491" s="36"/>
      <c r="EN491" s="36"/>
      <c r="ET491" s="36"/>
      <c r="EU491" s="36"/>
      <c r="EV491" s="36"/>
    </row>
    <row r="492" spans="14:152" s="30" customFormat="1" ht="12.75">
      <c r="N492" s="36">
        <v>5.7999999999999998E-9</v>
      </c>
      <c r="O492" s="36">
        <v>2.0632750155099999</v>
      </c>
      <c r="P492" s="36">
        <v>493.04240216509999</v>
      </c>
      <c r="Q492" s="30">
        <f t="shared" si="252"/>
        <v>4.5446000288384016E-9</v>
      </c>
      <c r="R492" s="30">
        <f t="shared" si="253"/>
        <v>4.5444676512812906E-9</v>
      </c>
      <c r="S492" s="30">
        <f t="shared" si="254"/>
        <v>4.5444676503606112E-9</v>
      </c>
      <c r="T492" s="30">
        <f t="shared" si="255"/>
        <v>4.5444676503606038E-9</v>
      </c>
      <c r="V492" s="36"/>
      <c r="W492" s="36"/>
      <c r="X492" s="36"/>
      <c r="AD492" s="36"/>
      <c r="AE492" s="36"/>
      <c r="AF492" s="36"/>
      <c r="AL492" s="36"/>
      <c r="AM492" s="36"/>
      <c r="AN492" s="36"/>
      <c r="AT492" s="36"/>
      <c r="AU492" s="36"/>
      <c r="AV492" s="36"/>
      <c r="BB492" s="36"/>
      <c r="BC492" s="36"/>
      <c r="BD492" s="36"/>
      <c r="BJ492" s="36"/>
      <c r="BK492" s="36"/>
      <c r="BL492" s="36"/>
      <c r="BR492" s="36"/>
      <c r="BS492" s="36"/>
      <c r="BT492" s="36"/>
      <c r="BZ492" s="36"/>
      <c r="CA492" s="36"/>
      <c r="CB492" s="36"/>
      <c r="CH492" s="36"/>
      <c r="CI492" s="36"/>
      <c r="CJ492" s="36"/>
      <c r="CP492" s="36"/>
      <c r="CQ492" s="36"/>
      <c r="CR492" s="36"/>
      <c r="CX492" s="36"/>
      <c r="CY492" s="36"/>
      <c r="CZ492" s="36"/>
      <c r="DF492" s="36">
        <v>9.1399999999999995E-9</v>
      </c>
      <c r="DG492" s="36">
        <v>4.3432421245499997</v>
      </c>
      <c r="DH492" s="36">
        <v>1127.0499817556999</v>
      </c>
      <c r="DI492" s="30">
        <f t="shared" si="256"/>
        <v>-3.004712299554282E-9</v>
      </c>
      <c r="DJ492" s="30">
        <f t="shared" si="257"/>
        <v>-3.0054371026419229E-9</v>
      </c>
      <c r="DK492" s="30">
        <f t="shared" si="258"/>
        <v>-3.005437107682702E-9</v>
      </c>
      <c r="DL492" s="30">
        <f t="shared" si="259"/>
        <v>-3.0054371076827483E-9</v>
      </c>
      <c r="DN492" s="36"/>
      <c r="DO492" s="36"/>
      <c r="DP492" s="36"/>
      <c r="DV492" s="36"/>
      <c r="DW492" s="36"/>
      <c r="DX492" s="36"/>
      <c r="ED492" s="36"/>
      <c r="EE492" s="36"/>
      <c r="EF492" s="36"/>
      <c r="EL492" s="36"/>
      <c r="EM492" s="36"/>
      <c r="EN492" s="36"/>
      <c r="ET492" s="36"/>
      <c r="EU492" s="36"/>
      <c r="EV492" s="36"/>
    </row>
    <row r="493" spans="14:152" s="30" customFormat="1" ht="12.75">
      <c r="N493" s="36">
        <v>5.4000000000000004E-9</v>
      </c>
      <c r="O493" s="36">
        <v>1.7377799597000001</v>
      </c>
      <c r="P493" s="36">
        <v>536.75632798560002</v>
      </c>
      <c r="Q493" s="30">
        <f t="shared" si="252"/>
        <v>1.7625558080981342E-9</v>
      </c>
      <c r="R493" s="30">
        <f t="shared" si="253"/>
        <v>1.7623516886082139E-9</v>
      </c>
      <c r="S493" s="30">
        <f t="shared" si="254"/>
        <v>1.762351687188596E-9</v>
      </c>
      <c r="T493" s="30">
        <f t="shared" si="255"/>
        <v>1.7623516871885848E-9</v>
      </c>
      <c r="V493" s="36"/>
      <c r="W493" s="36"/>
      <c r="X493" s="36"/>
      <c r="AD493" s="36"/>
      <c r="AE493" s="36"/>
      <c r="AF493" s="36"/>
      <c r="AL493" s="36"/>
      <c r="AM493" s="36"/>
      <c r="AN493" s="36"/>
      <c r="AT493" s="36"/>
      <c r="AU493" s="36"/>
      <c r="AV493" s="36"/>
      <c r="BB493" s="36"/>
      <c r="BC493" s="36"/>
      <c r="BD493" s="36"/>
      <c r="BJ493" s="36"/>
      <c r="BK493" s="36"/>
      <c r="BL493" s="36"/>
      <c r="BR493" s="36"/>
      <c r="BS493" s="36"/>
      <c r="BT493" s="36"/>
      <c r="BZ493" s="36"/>
      <c r="CA493" s="36"/>
      <c r="CB493" s="36"/>
      <c r="CH493" s="36"/>
      <c r="CI493" s="36"/>
      <c r="CJ493" s="36"/>
      <c r="CP493" s="36"/>
      <c r="CQ493" s="36"/>
      <c r="CR493" s="36"/>
      <c r="CX493" s="36"/>
      <c r="CY493" s="36"/>
      <c r="CZ493" s="36"/>
      <c r="DF493" s="36">
        <v>1.095E-8</v>
      </c>
      <c r="DG493" s="36">
        <v>3.17513475763</v>
      </c>
      <c r="DH493" s="36">
        <v>6681.2248533995999</v>
      </c>
      <c r="DI493" s="30">
        <f t="shared" si="256"/>
        <v>-8.4582669586452619E-9</v>
      </c>
      <c r="DJ493" s="30">
        <f t="shared" si="257"/>
        <v>-8.4617274744760741E-9</v>
      </c>
      <c r="DK493" s="30">
        <f t="shared" si="258"/>
        <v>-8.4617274985359672E-9</v>
      </c>
      <c r="DL493" s="30">
        <f t="shared" si="259"/>
        <v>-8.461727498536164E-9</v>
      </c>
      <c r="DN493" s="36"/>
      <c r="DO493" s="36"/>
      <c r="DP493" s="36"/>
      <c r="DV493" s="36"/>
      <c r="DW493" s="36"/>
      <c r="DX493" s="36"/>
      <c r="ED493" s="36"/>
      <c r="EE493" s="36"/>
      <c r="EF493" s="36"/>
      <c r="EL493" s="36"/>
      <c r="EM493" s="36"/>
      <c r="EN493" s="36"/>
      <c r="ET493" s="36"/>
      <c r="EU493" s="36"/>
      <c r="EV493" s="36"/>
    </row>
    <row r="494" spans="14:152" s="30" customFormat="1" ht="12.75">
      <c r="N494" s="36">
        <v>4.32E-9</v>
      </c>
      <c r="O494" s="36">
        <v>0.27167052107</v>
      </c>
      <c r="P494" s="36">
        <v>93.531546663</v>
      </c>
      <c r="Q494" s="30">
        <f t="shared" si="252"/>
        <v>4.1889715847377033E-9</v>
      </c>
      <c r="R494" s="30">
        <f t="shared" si="253"/>
        <v>4.1889642267759875E-9</v>
      </c>
      <c r="S494" s="30">
        <f t="shared" si="254"/>
        <v>4.1889642267248139E-9</v>
      </c>
      <c r="T494" s="30">
        <f t="shared" si="255"/>
        <v>4.1889642267248131E-9</v>
      </c>
      <c r="V494" s="36"/>
      <c r="W494" s="36"/>
      <c r="X494" s="36"/>
      <c r="AD494" s="36"/>
      <c r="AE494" s="36"/>
      <c r="AF494" s="36"/>
      <c r="AL494" s="36"/>
      <c r="AM494" s="36"/>
      <c r="AN494" s="36"/>
      <c r="AT494" s="36"/>
      <c r="AU494" s="36"/>
      <c r="AV494" s="36"/>
      <c r="BB494" s="36"/>
      <c r="BC494" s="36"/>
      <c r="BD494" s="36"/>
      <c r="BJ494" s="36"/>
      <c r="BK494" s="36"/>
      <c r="BL494" s="36"/>
      <c r="BR494" s="36"/>
      <c r="BS494" s="36"/>
      <c r="BT494" s="36"/>
      <c r="BZ494" s="36"/>
      <c r="CA494" s="36"/>
      <c r="CB494" s="36"/>
      <c r="CH494" s="36"/>
      <c r="CI494" s="36"/>
      <c r="CJ494" s="36"/>
      <c r="CP494" s="36"/>
      <c r="CQ494" s="36"/>
      <c r="CR494" s="36"/>
      <c r="CX494" s="36"/>
      <c r="CY494" s="36"/>
      <c r="CZ494" s="36"/>
      <c r="DF494" s="36">
        <v>9.2599999999999999E-9</v>
      </c>
      <c r="DG494" s="36">
        <v>5.5309901879699996</v>
      </c>
      <c r="DH494" s="36">
        <v>537.5552716208</v>
      </c>
      <c r="DI494" s="30">
        <f t="shared" si="256"/>
        <v>-7.6887516971141576E-9</v>
      </c>
      <c r="DJ494" s="30">
        <f t="shared" si="257"/>
        <v>-7.6885450166274742E-9</v>
      </c>
      <c r="DK494" s="30">
        <f t="shared" si="258"/>
        <v>-7.688545015190013E-9</v>
      </c>
      <c r="DL494" s="30">
        <f t="shared" si="259"/>
        <v>-7.6885450151899981E-9</v>
      </c>
      <c r="DN494" s="36"/>
      <c r="DO494" s="36"/>
      <c r="DP494" s="36"/>
      <c r="DV494" s="36"/>
      <c r="DW494" s="36"/>
      <c r="DX494" s="36"/>
      <c r="ED494" s="36"/>
      <c r="EE494" s="36"/>
      <c r="EF494" s="36"/>
      <c r="EL494" s="36"/>
      <c r="EM494" s="36"/>
      <c r="EN494" s="36"/>
      <c r="ET494" s="36"/>
      <c r="EU494" s="36"/>
      <c r="EV494" s="36"/>
    </row>
    <row r="495" spans="14:152" s="30" customFormat="1" ht="12.75">
      <c r="N495" s="36">
        <v>5.1499999999999998E-9</v>
      </c>
      <c r="O495" s="36">
        <v>3.4646941743699999</v>
      </c>
      <c r="P495" s="36">
        <v>530.96298948180004</v>
      </c>
      <c r="Q495" s="30">
        <f t="shared" si="252"/>
        <v>4.4673966860378194E-9</v>
      </c>
      <c r="R495" s="30">
        <f t="shared" si="253"/>
        <v>4.4674980385125097E-9</v>
      </c>
      <c r="S495" s="30">
        <f t="shared" si="254"/>
        <v>4.4674980392173694E-9</v>
      </c>
      <c r="T495" s="30">
        <f t="shared" si="255"/>
        <v>4.4674980392173751E-9</v>
      </c>
      <c r="V495" s="36"/>
      <c r="W495" s="36"/>
      <c r="X495" s="36"/>
      <c r="AD495" s="36"/>
      <c r="AE495" s="36"/>
      <c r="AF495" s="36"/>
      <c r="AL495" s="36"/>
      <c r="AM495" s="36"/>
      <c r="AN495" s="36"/>
      <c r="AT495" s="36"/>
      <c r="AU495" s="36"/>
      <c r="AV495" s="36"/>
      <c r="BB495" s="36"/>
      <c r="BC495" s="36"/>
      <c r="BD495" s="36"/>
      <c r="BJ495" s="36"/>
      <c r="BK495" s="36"/>
      <c r="BL495" s="36"/>
      <c r="BR495" s="36"/>
      <c r="BS495" s="36"/>
      <c r="BT495" s="36"/>
      <c r="BZ495" s="36"/>
      <c r="CA495" s="36"/>
      <c r="CB495" s="36"/>
      <c r="CH495" s="36"/>
      <c r="CI495" s="36"/>
      <c r="CJ495" s="36"/>
      <c r="CP495" s="36"/>
      <c r="CQ495" s="36"/>
      <c r="CR495" s="36"/>
      <c r="CX495" s="36"/>
      <c r="CY495" s="36"/>
      <c r="CZ495" s="36"/>
      <c r="DF495" s="36">
        <v>1.0250000000000001E-8</v>
      </c>
      <c r="DG495" s="36">
        <v>6.08315999637</v>
      </c>
      <c r="DH495" s="36">
        <v>469.88722005429997</v>
      </c>
      <c r="DI495" s="30">
        <f t="shared" si="256"/>
        <v>-9.6760082363260512E-9</v>
      </c>
      <c r="DJ495" s="30">
        <f t="shared" si="257"/>
        <v>-9.6761266241369077E-9</v>
      </c>
      <c r="DK495" s="30">
        <f t="shared" si="258"/>
        <v>-9.6761266249602303E-9</v>
      </c>
      <c r="DL495" s="30">
        <f t="shared" si="259"/>
        <v>-9.6761266249602369E-9</v>
      </c>
      <c r="DN495" s="36"/>
      <c r="DO495" s="36"/>
      <c r="DP495" s="36"/>
      <c r="DV495" s="36"/>
      <c r="DW495" s="36"/>
      <c r="DX495" s="36"/>
      <c r="ED495" s="36"/>
      <c r="EE495" s="36"/>
      <c r="EF495" s="36"/>
      <c r="EL495" s="36"/>
      <c r="EM495" s="36"/>
      <c r="EN495" s="36"/>
      <c r="ET495" s="36"/>
      <c r="EU495" s="36"/>
      <c r="EV495" s="36"/>
    </row>
    <row r="496" spans="14:152" s="30" customFormat="1" ht="12.75">
      <c r="N496" s="36">
        <v>4.3999999999999997E-9</v>
      </c>
      <c r="O496" s="36">
        <v>5.2888478248900004</v>
      </c>
      <c r="P496" s="36">
        <v>497.44763618019999</v>
      </c>
      <c r="Q496" s="30">
        <f t="shared" si="252"/>
        <v>-3.6042328571688577E-9</v>
      </c>
      <c r="R496" s="30">
        <f t="shared" si="253"/>
        <v>-3.6041393200804828E-9</v>
      </c>
      <c r="S496" s="30">
        <f t="shared" si="254"/>
        <v>-3.6041393194299346E-9</v>
      </c>
      <c r="T496" s="30">
        <f t="shared" si="255"/>
        <v>-3.6041393194299292E-9</v>
      </c>
      <c r="V496" s="36"/>
      <c r="W496" s="36"/>
      <c r="X496" s="36"/>
      <c r="AD496" s="36"/>
      <c r="AE496" s="36"/>
      <c r="AF496" s="36"/>
      <c r="AL496" s="36"/>
      <c r="AM496" s="36"/>
      <c r="AN496" s="36"/>
      <c r="AT496" s="36"/>
      <c r="AU496" s="36"/>
      <c r="AV496" s="36"/>
      <c r="BB496" s="36"/>
      <c r="BC496" s="36"/>
      <c r="BD496" s="36"/>
      <c r="BJ496" s="36"/>
      <c r="BK496" s="36"/>
      <c r="BL496" s="36"/>
      <c r="BR496" s="36"/>
      <c r="BS496" s="36"/>
      <c r="BT496" s="36"/>
      <c r="BZ496" s="36"/>
      <c r="CA496" s="36"/>
      <c r="CB496" s="36"/>
      <c r="CH496" s="36"/>
      <c r="CI496" s="36"/>
      <c r="CJ496" s="36"/>
      <c r="CP496" s="36"/>
      <c r="CQ496" s="36"/>
      <c r="CR496" s="36"/>
      <c r="CX496" s="36"/>
      <c r="CY496" s="36"/>
      <c r="CZ496" s="36"/>
      <c r="DF496" s="36">
        <v>9.2799999999999994E-9</v>
      </c>
      <c r="DG496" s="36">
        <v>2.6406484963599999</v>
      </c>
      <c r="DH496" s="36">
        <v>31.019488636999998</v>
      </c>
      <c r="DI496" s="30">
        <f t="shared" si="256"/>
        <v>-7.2569260052077633E-9</v>
      </c>
      <c r="DJ496" s="30">
        <f t="shared" si="257"/>
        <v>-7.2569126380010822E-9</v>
      </c>
      <c r="DK496" s="30">
        <f t="shared" si="258"/>
        <v>-7.2569126379081178E-9</v>
      </c>
      <c r="DL496" s="30">
        <f t="shared" si="259"/>
        <v>-7.2569126379081145E-9</v>
      </c>
      <c r="DN496" s="36"/>
      <c r="DO496" s="36"/>
      <c r="DP496" s="36"/>
      <c r="DV496" s="36"/>
      <c r="DW496" s="36"/>
      <c r="DX496" s="36"/>
      <c r="ED496" s="36"/>
      <c r="EE496" s="36"/>
      <c r="EF496" s="36"/>
      <c r="EL496" s="36"/>
      <c r="EM496" s="36"/>
      <c r="EN496" s="36"/>
      <c r="ET496" s="36"/>
      <c r="EU496" s="36"/>
      <c r="EV496" s="36"/>
    </row>
    <row r="497" spans="14:152" s="30" customFormat="1" ht="12.75">
      <c r="N497" s="36">
        <v>4.8699999999999999E-9</v>
      </c>
      <c r="O497" s="36">
        <v>5.7876752506300004</v>
      </c>
      <c r="P497" s="36">
        <v>12036.4607348882</v>
      </c>
      <c r="Q497" s="30">
        <f t="shared" si="252"/>
        <v>-1.4935033449287051E-9</v>
      </c>
      <c r="R497" s="30">
        <f t="shared" si="253"/>
        <v>-1.4893460110376334E-9</v>
      </c>
      <c r="S497" s="30">
        <f t="shared" si="254"/>
        <v>-1.4893459821200704E-9</v>
      </c>
      <c r="T497" s="30">
        <f t="shared" si="255"/>
        <v>-1.4893459821198725E-9</v>
      </c>
      <c r="V497" s="36"/>
      <c r="W497" s="36"/>
      <c r="X497" s="36"/>
      <c r="AD497" s="36"/>
      <c r="AE497" s="36"/>
      <c r="AF497" s="36"/>
      <c r="AL497" s="36"/>
      <c r="AM497" s="36"/>
      <c r="AN497" s="36"/>
      <c r="AT497" s="36"/>
      <c r="AU497" s="36"/>
      <c r="AV497" s="36"/>
      <c r="BB497" s="36"/>
      <c r="BC497" s="36"/>
      <c r="BD497" s="36"/>
      <c r="BJ497" s="36"/>
      <c r="BK497" s="36"/>
      <c r="BL497" s="36"/>
      <c r="BR497" s="36"/>
      <c r="BS497" s="36"/>
      <c r="BT497" s="36"/>
      <c r="BZ497" s="36"/>
      <c r="CA497" s="36"/>
      <c r="CB497" s="36"/>
      <c r="CH497" s="36"/>
      <c r="CI497" s="36"/>
      <c r="CJ497" s="36"/>
      <c r="CP497" s="36"/>
      <c r="CQ497" s="36"/>
      <c r="CR497" s="36"/>
      <c r="CX497" s="36"/>
      <c r="CY497" s="36"/>
      <c r="CZ497" s="36"/>
      <c r="DF497" s="36">
        <v>8.8699999999999994E-9</v>
      </c>
      <c r="DG497" s="36">
        <v>5.5392264906599999</v>
      </c>
      <c r="DH497" s="36">
        <v>498.67147645760002</v>
      </c>
      <c r="DI497" s="30">
        <f t="shared" si="256"/>
        <v>-8.2784165279195941E-9</v>
      </c>
      <c r="DJ497" s="30">
        <f t="shared" si="257"/>
        <v>-8.2782981889870568E-9</v>
      </c>
      <c r="DK497" s="30">
        <f t="shared" si="258"/>
        <v>-8.2782981881639939E-9</v>
      </c>
      <c r="DL497" s="30">
        <f t="shared" si="259"/>
        <v>-8.2782981881639873E-9</v>
      </c>
      <c r="DN497" s="36"/>
      <c r="DO497" s="36"/>
      <c r="DP497" s="36"/>
      <c r="DV497" s="36"/>
      <c r="DW497" s="36"/>
      <c r="DX497" s="36"/>
      <c r="ED497" s="36"/>
      <c r="EE497" s="36"/>
      <c r="EF497" s="36"/>
      <c r="EL497" s="36"/>
      <c r="EM497" s="36"/>
      <c r="EN497" s="36"/>
      <c r="ET497" s="36"/>
      <c r="EU497" s="36"/>
      <c r="EV497" s="36"/>
    </row>
    <row r="498" spans="14:152" s="30" customFormat="1" ht="12.75">
      <c r="N498" s="36">
        <v>4.5200000000000001E-9</v>
      </c>
      <c r="O498" s="36">
        <v>2.5785517224799999</v>
      </c>
      <c r="P498" s="36">
        <v>1254.5217783625001</v>
      </c>
      <c r="Q498" s="30">
        <f t="shared" si="252"/>
        <v>-1.4866903133834019E-9</v>
      </c>
      <c r="R498" s="30">
        <f t="shared" si="253"/>
        <v>-1.4862913496732459E-9</v>
      </c>
      <c r="S498" s="30">
        <f t="shared" si="254"/>
        <v>-1.4862913468984932E-9</v>
      </c>
      <c r="T498" s="30">
        <f t="shared" si="255"/>
        <v>-1.4862913468984704E-9</v>
      </c>
      <c r="V498" s="36"/>
      <c r="W498" s="36"/>
      <c r="X498" s="36"/>
      <c r="AD498" s="36"/>
      <c r="AE498" s="36"/>
      <c r="AF498" s="36"/>
      <c r="AL498" s="36"/>
      <c r="AM498" s="36"/>
      <c r="AN498" s="36"/>
      <c r="AT498" s="36"/>
      <c r="AU498" s="36"/>
      <c r="AV498" s="36"/>
      <c r="BB498" s="36"/>
      <c r="BC498" s="36"/>
      <c r="BD498" s="36"/>
      <c r="BJ498" s="36"/>
      <c r="BK498" s="36"/>
      <c r="BL498" s="36"/>
      <c r="BR498" s="36"/>
      <c r="BS498" s="36"/>
      <c r="BT498" s="36"/>
      <c r="BZ498" s="36"/>
      <c r="CA498" s="36"/>
      <c r="CB498" s="36"/>
      <c r="CH498" s="36"/>
      <c r="CI498" s="36"/>
      <c r="CJ498" s="36"/>
      <c r="CP498" s="36"/>
      <c r="CQ498" s="36"/>
      <c r="CR498" s="36"/>
      <c r="CX498" s="36"/>
      <c r="CY498" s="36"/>
      <c r="CZ498" s="36"/>
      <c r="DF498" s="36">
        <v>1.153E-8</v>
      </c>
      <c r="DG498" s="36">
        <v>5.2021340765100001</v>
      </c>
      <c r="DH498" s="36">
        <v>554.0699874828</v>
      </c>
      <c r="DI498" s="30">
        <f t="shared" si="256"/>
        <v>-6.1173096975200039E-9</v>
      </c>
      <c r="DJ498" s="30">
        <f t="shared" si="257"/>
        <v>-6.1169062489285192E-9</v>
      </c>
      <c r="DK498" s="30">
        <f t="shared" si="258"/>
        <v>-6.1169062461225836E-9</v>
      </c>
      <c r="DL498" s="30">
        <f t="shared" si="259"/>
        <v>-6.116906246122558E-9</v>
      </c>
      <c r="DN498" s="36"/>
      <c r="DO498" s="36"/>
      <c r="DP498" s="36"/>
      <c r="DV498" s="36"/>
      <c r="DW498" s="36"/>
      <c r="DX498" s="36"/>
      <c r="ED498" s="36"/>
      <c r="EE498" s="36"/>
      <c r="EF498" s="36"/>
      <c r="EL498" s="36"/>
      <c r="EM498" s="36"/>
      <c r="EN498" s="36"/>
      <c r="ET498" s="36"/>
      <c r="EU498" s="36"/>
      <c r="EV498" s="36"/>
    </row>
    <row r="499" spans="14:152" s="30" customFormat="1" ht="12.75">
      <c r="N499" s="36">
        <v>4.2700000000000004E-9</v>
      </c>
      <c r="O499" s="36">
        <v>3.2103262946300002</v>
      </c>
      <c r="P499" s="36">
        <v>2840.4132799086001</v>
      </c>
      <c r="Q499" s="30">
        <f t="shared" si="252"/>
        <v>4.2683479377815661E-9</v>
      </c>
      <c r="R499" s="30">
        <f t="shared" si="253"/>
        <v>4.268372975754899E-9</v>
      </c>
      <c r="S499" s="30">
        <f t="shared" si="254"/>
        <v>4.2683729759283687E-9</v>
      </c>
      <c r="T499" s="30">
        <f t="shared" si="255"/>
        <v>4.2683729759283695E-9</v>
      </c>
      <c r="V499" s="36"/>
      <c r="W499" s="36"/>
      <c r="X499" s="36"/>
      <c r="AD499" s="36"/>
      <c r="AE499" s="36"/>
      <c r="AF499" s="36"/>
      <c r="AL499" s="36"/>
      <c r="AM499" s="36"/>
      <c r="AN499" s="36"/>
      <c r="AT499" s="36"/>
      <c r="AU499" s="36"/>
      <c r="AV499" s="36"/>
      <c r="BB499" s="36"/>
      <c r="BC499" s="36"/>
      <c r="BD499" s="36"/>
      <c r="BJ499" s="36"/>
      <c r="BK499" s="36"/>
      <c r="BL499" s="36"/>
      <c r="BR499" s="36"/>
      <c r="BS499" s="36"/>
      <c r="BT499" s="36"/>
      <c r="BZ499" s="36"/>
      <c r="CA499" s="36"/>
      <c r="CB499" s="36"/>
      <c r="CH499" s="36"/>
      <c r="CI499" s="36"/>
      <c r="CJ499" s="36"/>
      <c r="CP499" s="36"/>
      <c r="CQ499" s="36"/>
      <c r="CR499" s="36"/>
      <c r="CX499" s="36"/>
      <c r="CY499" s="36"/>
      <c r="CZ499" s="36"/>
      <c r="DF499" s="36">
        <v>9.7599999999999994E-9</v>
      </c>
      <c r="DG499" s="36">
        <v>4.2604788548999997</v>
      </c>
      <c r="DH499" s="36">
        <v>806.72595883600002</v>
      </c>
      <c r="DI499" s="30">
        <f t="shared" si="256"/>
        <v>9.5405228906611765E-9</v>
      </c>
      <c r="DJ499" s="30">
        <f t="shared" si="257"/>
        <v>9.5403991712616887E-9</v>
      </c>
      <c r="DK499" s="30">
        <f t="shared" si="258"/>
        <v>9.5403991704011281E-9</v>
      </c>
      <c r="DL499" s="30">
        <f t="shared" si="259"/>
        <v>9.5403991704011198E-9</v>
      </c>
      <c r="DN499" s="36"/>
      <c r="DO499" s="36"/>
      <c r="DP499" s="36"/>
      <c r="DV499" s="36"/>
      <c r="DW499" s="36"/>
      <c r="DX499" s="36"/>
      <c r="ED499" s="36"/>
      <c r="EE499" s="36"/>
      <c r="EF499" s="36"/>
      <c r="EL499" s="36"/>
      <c r="EM499" s="36"/>
      <c r="EN499" s="36"/>
      <c r="ET499" s="36"/>
      <c r="EU499" s="36"/>
      <c r="EV499" s="36"/>
    </row>
    <row r="500" spans="14:152" s="30" customFormat="1" ht="12.75">
      <c r="N500" s="36">
        <v>4.1400000000000002E-9</v>
      </c>
      <c r="O500" s="36">
        <v>1.54298025443</v>
      </c>
      <c r="P500" s="36">
        <v>115.62294719080001</v>
      </c>
      <c r="Q500" s="30">
        <f t="shared" si="252"/>
        <v>2.5672977299951929E-9</v>
      </c>
      <c r="R500" s="30">
        <f t="shared" si="253"/>
        <v>2.5673257076771997E-9</v>
      </c>
      <c r="S500" s="30">
        <f t="shared" si="254"/>
        <v>2.5673257078717778E-9</v>
      </c>
      <c r="T500" s="30">
        <f t="shared" si="255"/>
        <v>2.567325707871779E-9</v>
      </c>
      <c r="V500" s="36"/>
      <c r="W500" s="36"/>
      <c r="X500" s="36"/>
      <c r="AD500" s="36"/>
      <c r="AE500" s="36"/>
      <c r="AF500" s="36"/>
      <c r="AL500" s="36"/>
      <c r="AM500" s="36"/>
      <c r="AN500" s="36"/>
      <c r="AT500" s="36"/>
      <c r="AU500" s="36"/>
      <c r="AV500" s="36"/>
      <c r="BB500" s="36"/>
      <c r="BC500" s="36"/>
      <c r="BD500" s="36"/>
      <c r="BJ500" s="36"/>
      <c r="BK500" s="36"/>
      <c r="BL500" s="36"/>
      <c r="BR500" s="36"/>
      <c r="BS500" s="36"/>
      <c r="BT500" s="36"/>
      <c r="BZ500" s="36"/>
      <c r="CA500" s="36"/>
      <c r="CB500" s="36"/>
      <c r="CH500" s="36"/>
      <c r="CI500" s="36"/>
      <c r="CJ500" s="36"/>
      <c r="CP500" s="36"/>
      <c r="CQ500" s="36"/>
      <c r="CR500" s="36"/>
      <c r="CX500" s="36"/>
      <c r="CY500" s="36"/>
      <c r="CZ500" s="36"/>
      <c r="DF500" s="36">
        <v>8.7099999999999999E-9</v>
      </c>
      <c r="DG500" s="36">
        <v>5.7975111014999996</v>
      </c>
      <c r="DH500" s="36">
        <v>594.6507036754</v>
      </c>
      <c r="DI500" s="30">
        <f t="shared" si="256"/>
        <v>-6.9801853988920849E-9</v>
      </c>
      <c r="DJ500" s="30">
        <f t="shared" si="257"/>
        <v>-6.9799545856255025E-9</v>
      </c>
      <c r="DK500" s="30">
        <f t="shared" si="258"/>
        <v>-6.9799545840201989E-9</v>
      </c>
      <c r="DL500" s="30">
        <f t="shared" si="259"/>
        <v>-6.9799545840201848E-9</v>
      </c>
      <c r="DN500" s="36"/>
      <c r="DO500" s="36"/>
      <c r="DP500" s="36"/>
      <c r="DV500" s="36"/>
      <c r="DW500" s="36"/>
      <c r="DX500" s="36"/>
      <c r="ED500" s="36"/>
      <c r="EE500" s="36"/>
      <c r="EF500" s="36"/>
      <c r="EL500" s="36"/>
      <c r="EM500" s="36"/>
      <c r="EN500" s="36"/>
      <c r="ET500" s="36"/>
      <c r="EU500" s="36"/>
      <c r="EV500" s="36"/>
    </row>
    <row r="501" spans="14:152" s="30" customFormat="1" ht="12.75">
      <c r="N501" s="36">
        <v>4.2400000000000002E-9</v>
      </c>
      <c r="O501" s="36">
        <v>0.12699448931000001</v>
      </c>
      <c r="P501" s="36">
        <v>1268.7488723641</v>
      </c>
      <c r="Q501" s="30">
        <f t="shared" si="252"/>
        <v>3.4397460763869679E-9</v>
      </c>
      <c r="R501" s="30">
        <f t="shared" si="253"/>
        <v>3.4395117271152849E-9</v>
      </c>
      <c r="S501" s="30">
        <f t="shared" si="254"/>
        <v>3.4395117254853279E-9</v>
      </c>
      <c r="T501" s="30">
        <f t="shared" si="255"/>
        <v>3.4395117254853151E-9</v>
      </c>
      <c r="V501" s="36"/>
      <c r="W501" s="36"/>
      <c r="X501" s="36"/>
      <c r="AD501" s="36"/>
      <c r="AE501" s="36"/>
      <c r="AF501" s="36"/>
      <c r="AL501" s="36"/>
      <c r="AM501" s="36"/>
      <c r="AN501" s="36"/>
      <c r="AT501" s="36"/>
      <c r="AU501" s="36"/>
      <c r="AV501" s="36"/>
      <c r="BB501" s="36"/>
      <c r="BC501" s="36"/>
      <c r="BD501" s="36"/>
      <c r="BJ501" s="36"/>
      <c r="BK501" s="36"/>
      <c r="BL501" s="36"/>
      <c r="BR501" s="36"/>
      <c r="BS501" s="36"/>
      <c r="BT501" s="36"/>
      <c r="BZ501" s="36"/>
      <c r="CA501" s="36"/>
      <c r="CB501" s="36"/>
      <c r="CH501" s="36"/>
      <c r="CI501" s="36"/>
      <c r="CJ501" s="36"/>
      <c r="CP501" s="36"/>
      <c r="CQ501" s="36"/>
      <c r="CR501" s="36"/>
      <c r="CX501" s="36"/>
      <c r="CY501" s="36"/>
      <c r="CZ501" s="36"/>
      <c r="DF501" s="36">
        <v>1.044E-8</v>
      </c>
      <c r="DG501" s="36">
        <v>0.31244551728999997</v>
      </c>
      <c r="DH501" s="36">
        <v>528.79719321729999</v>
      </c>
      <c r="DI501" s="30">
        <f t="shared" si="256"/>
        <v>-9.0492043884557825E-9</v>
      </c>
      <c r="DJ501" s="30">
        <f t="shared" si="257"/>
        <v>-9.0494094929167618E-9</v>
      </c>
      <c r="DK501" s="30">
        <f t="shared" si="258"/>
        <v>-9.0494094943431702E-9</v>
      </c>
      <c r="DL501" s="30">
        <f t="shared" si="259"/>
        <v>-9.0494094943431818E-9</v>
      </c>
      <c r="DN501" s="36"/>
      <c r="DO501" s="36"/>
      <c r="DP501" s="36"/>
      <c r="DV501" s="36"/>
      <c r="DW501" s="36"/>
      <c r="DX501" s="36"/>
      <c r="ED501" s="36"/>
      <c r="EE501" s="36"/>
      <c r="EF501" s="36"/>
      <c r="EL501" s="36"/>
      <c r="EM501" s="36"/>
      <c r="EN501" s="36"/>
      <c r="ET501" s="36"/>
      <c r="EU501" s="36"/>
      <c r="EV501" s="36"/>
    </row>
    <row r="502" spans="14:152" s="30" customFormat="1" ht="12.75">
      <c r="N502" s="36">
        <v>4.1100000000000001E-9</v>
      </c>
      <c r="O502" s="36">
        <v>3.12424023238</v>
      </c>
      <c r="P502" s="36">
        <v>536.28324723360004</v>
      </c>
      <c r="Q502" s="30">
        <f t="shared" si="252"/>
        <v>4.0633696750300057E-9</v>
      </c>
      <c r="R502" s="30">
        <f t="shared" si="253"/>
        <v>4.0633943379240917E-9</v>
      </c>
      <c r="S502" s="30">
        <f t="shared" si="254"/>
        <v>4.0633943380955943E-9</v>
      </c>
      <c r="T502" s="30">
        <f t="shared" si="255"/>
        <v>4.0633943380955952E-9</v>
      </c>
      <c r="V502" s="36"/>
      <c r="W502" s="36"/>
      <c r="X502" s="36"/>
      <c r="AD502" s="36"/>
      <c r="AE502" s="36"/>
      <c r="AF502" s="36"/>
      <c r="AL502" s="36"/>
      <c r="AM502" s="36"/>
      <c r="AN502" s="36"/>
      <c r="AT502" s="36"/>
      <c r="AU502" s="36"/>
      <c r="AV502" s="36"/>
      <c r="BB502" s="36"/>
      <c r="BC502" s="36"/>
      <c r="BD502" s="36"/>
      <c r="BJ502" s="36"/>
      <c r="BK502" s="36"/>
      <c r="BL502" s="36"/>
      <c r="BR502" s="36"/>
      <c r="BS502" s="36"/>
      <c r="BT502" s="36"/>
      <c r="BZ502" s="36"/>
      <c r="CA502" s="36"/>
      <c r="CB502" s="36"/>
      <c r="CH502" s="36"/>
      <c r="CI502" s="36"/>
      <c r="CJ502" s="36"/>
      <c r="CP502" s="36"/>
      <c r="CQ502" s="36"/>
      <c r="CR502" s="36"/>
      <c r="CX502" s="36"/>
      <c r="CY502" s="36"/>
      <c r="CZ502" s="36"/>
      <c r="DF502" s="36">
        <v>9.1100000000000002E-9</v>
      </c>
      <c r="DG502" s="36">
        <v>0.94039205467999998</v>
      </c>
      <c r="DH502" s="36">
        <v>337.73251065900001</v>
      </c>
      <c r="DI502" s="30">
        <f t="shared" si="256"/>
        <v>5.4302578166385535E-9</v>
      </c>
      <c r="DJ502" s="30">
        <f t="shared" si="257"/>
        <v>5.4300737632582998E-9</v>
      </c>
      <c r="DK502" s="30">
        <f t="shared" si="258"/>
        <v>5.4300737619782354E-9</v>
      </c>
      <c r="DL502" s="30">
        <f t="shared" si="259"/>
        <v>5.4300737619782246E-9</v>
      </c>
      <c r="DN502" s="36"/>
      <c r="DO502" s="36"/>
      <c r="DP502" s="36"/>
      <c r="DV502" s="36"/>
      <c r="DW502" s="36"/>
      <c r="DX502" s="36"/>
      <c r="ED502" s="36"/>
      <c r="EE502" s="36"/>
      <c r="EF502" s="36"/>
      <c r="EL502" s="36"/>
      <c r="EM502" s="36"/>
      <c r="EN502" s="36"/>
      <c r="ET502" s="36"/>
      <c r="EU502" s="36"/>
      <c r="EV502" s="36"/>
    </row>
    <row r="503" spans="14:152" s="30" customFormat="1" ht="12.75">
      <c r="N503" s="36">
        <v>4.5200000000000001E-9</v>
      </c>
      <c r="O503" s="36">
        <v>1.0019459638299999</v>
      </c>
      <c r="P503" s="36">
        <v>113.3877149571</v>
      </c>
      <c r="Q503" s="30">
        <f t="shared" si="252"/>
        <v>4.208769563946869E-9</v>
      </c>
      <c r="R503" s="30">
        <f t="shared" si="253"/>
        <v>4.2087834875292227E-9</v>
      </c>
      <c r="S503" s="30">
        <f t="shared" si="254"/>
        <v>4.2087834876260566E-9</v>
      </c>
      <c r="T503" s="30">
        <f t="shared" si="255"/>
        <v>4.2087834876260575E-9</v>
      </c>
      <c r="V503" s="36"/>
      <c r="W503" s="36"/>
      <c r="X503" s="36"/>
      <c r="AD503" s="36"/>
      <c r="AE503" s="36"/>
      <c r="AF503" s="36"/>
      <c r="AL503" s="36"/>
      <c r="AM503" s="36"/>
      <c r="AN503" s="36"/>
      <c r="AT503" s="36"/>
      <c r="AU503" s="36"/>
      <c r="AV503" s="36"/>
      <c r="BB503" s="36"/>
      <c r="BC503" s="36"/>
      <c r="BD503" s="36"/>
      <c r="BJ503" s="36"/>
      <c r="BK503" s="36"/>
      <c r="BL503" s="36"/>
      <c r="BR503" s="36"/>
      <c r="BS503" s="36"/>
      <c r="BT503" s="36"/>
      <c r="BZ503" s="36"/>
      <c r="CA503" s="36"/>
      <c r="CB503" s="36"/>
      <c r="CH503" s="36"/>
      <c r="CI503" s="36"/>
      <c r="CJ503" s="36"/>
      <c r="CP503" s="36"/>
      <c r="CQ503" s="36"/>
      <c r="CR503" s="36"/>
      <c r="CX503" s="36"/>
      <c r="CY503" s="36"/>
      <c r="CZ503" s="36"/>
      <c r="DF503" s="36">
        <v>1.1970000000000001E-8</v>
      </c>
      <c r="DG503" s="36">
        <v>3.12884590029</v>
      </c>
      <c r="DH503" s="36">
        <v>1966.2317178272001</v>
      </c>
      <c r="DI503" s="30">
        <f t="shared" si="256"/>
        <v>9.6746326313977053E-10</v>
      </c>
      <c r="DJ503" s="30">
        <f t="shared" si="257"/>
        <v>9.6571550884570886E-10</v>
      </c>
      <c r="DK503" s="30">
        <f t="shared" si="258"/>
        <v>9.6571549669037123E-10</v>
      </c>
      <c r="DL503" s="30">
        <f t="shared" si="259"/>
        <v>9.6571549669028645E-10</v>
      </c>
      <c r="DN503" s="36"/>
      <c r="DO503" s="36"/>
      <c r="DP503" s="36"/>
      <c r="DV503" s="36"/>
      <c r="DW503" s="36"/>
      <c r="DX503" s="36"/>
      <c r="ED503" s="36"/>
      <c r="EE503" s="36"/>
      <c r="EF503" s="36"/>
      <c r="EL503" s="36"/>
      <c r="EM503" s="36"/>
      <c r="EN503" s="36"/>
      <c r="ET503" s="36"/>
      <c r="EU503" s="36"/>
      <c r="EV503" s="36"/>
    </row>
    <row r="504" spans="14:152" s="30" customFormat="1" ht="12.75">
      <c r="N504" s="36">
        <v>4.1899999999999998E-9</v>
      </c>
      <c r="O504" s="36">
        <v>0.81834479225000001</v>
      </c>
      <c r="P504" s="36">
        <v>1165.6560981455</v>
      </c>
      <c r="Q504" s="30">
        <f t="shared" si="252"/>
        <v>3.3646187667242444E-9</v>
      </c>
      <c r="R504" s="30">
        <f t="shared" si="253"/>
        <v>3.3648356123793195E-9</v>
      </c>
      <c r="S504" s="30">
        <f t="shared" si="254"/>
        <v>3.3648356138873492E-9</v>
      </c>
      <c r="T504" s="30">
        <f t="shared" si="255"/>
        <v>3.3648356138873624E-9</v>
      </c>
      <c r="V504" s="36"/>
      <c r="W504" s="36"/>
      <c r="X504" s="36"/>
      <c r="AD504" s="36"/>
      <c r="AE504" s="36"/>
      <c r="AF504" s="36"/>
      <c r="AL504" s="36"/>
      <c r="AM504" s="36"/>
      <c r="AN504" s="36"/>
      <c r="AT504" s="36"/>
      <c r="AU504" s="36"/>
      <c r="AV504" s="36"/>
      <c r="BB504" s="36"/>
      <c r="BC504" s="36"/>
      <c r="BD504" s="36"/>
      <c r="BJ504" s="36"/>
      <c r="BK504" s="36"/>
      <c r="BL504" s="36"/>
      <c r="BR504" s="36"/>
      <c r="BS504" s="36"/>
      <c r="BT504" s="36"/>
      <c r="BZ504" s="36"/>
      <c r="CA504" s="36"/>
      <c r="CB504" s="36"/>
      <c r="CH504" s="36"/>
      <c r="CI504" s="36"/>
      <c r="CJ504" s="36"/>
      <c r="CP504" s="36"/>
      <c r="CQ504" s="36"/>
      <c r="CR504" s="36"/>
      <c r="CX504" s="36"/>
      <c r="CY504" s="36"/>
      <c r="CZ504" s="36"/>
      <c r="DF504" s="36">
        <v>9.3000000000000006E-9</v>
      </c>
      <c r="DG504" s="36">
        <v>2.8817847151799998</v>
      </c>
      <c r="DH504" s="36">
        <v>1056.4611688824</v>
      </c>
      <c r="DI504" s="30">
        <f t="shared" si="256"/>
        <v>-9.1725404627008475E-9</v>
      </c>
      <c r="DJ504" s="30">
        <f t="shared" si="257"/>
        <v>-9.1726612087593729E-9</v>
      </c>
      <c r="DK504" s="30">
        <f t="shared" si="258"/>
        <v>-9.172661209598938E-9</v>
      </c>
      <c r="DL504" s="30">
        <f t="shared" si="259"/>
        <v>-9.1726612095989446E-9</v>
      </c>
      <c r="DN504" s="36"/>
      <c r="DO504" s="36"/>
      <c r="DP504" s="36"/>
      <c r="DV504" s="36"/>
      <c r="DW504" s="36"/>
      <c r="DX504" s="36"/>
      <c r="ED504" s="36"/>
      <c r="EE504" s="36"/>
      <c r="EF504" s="36"/>
      <c r="EL504" s="36"/>
      <c r="EM504" s="36"/>
      <c r="EN504" s="36"/>
      <c r="ET504" s="36"/>
      <c r="EU504" s="36"/>
      <c r="EV504" s="36"/>
    </row>
    <row r="505" spans="14:152" s="30" customFormat="1" ht="12.75">
      <c r="N505" s="36">
        <v>4.9E-9</v>
      </c>
      <c r="O505" s="36">
        <v>4.7278508198600004</v>
      </c>
      <c r="P505" s="36">
        <v>277.0349937414</v>
      </c>
      <c r="Q505" s="30">
        <f t="shared" si="252"/>
        <v>-4.8938229140303708E-9</v>
      </c>
      <c r="R505" s="30">
        <f t="shared" si="253"/>
        <v>-4.893827989608496E-9</v>
      </c>
      <c r="S505" s="30">
        <f t="shared" si="254"/>
        <v>-4.8938279896437885E-9</v>
      </c>
      <c r="T505" s="30">
        <f t="shared" si="255"/>
        <v>-4.8938279896437885E-9</v>
      </c>
      <c r="V505" s="36"/>
      <c r="W505" s="36"/>
      <c r="X505" s="36"/>
      <c r="AD505" s="36"/>
      <c r="AE505" s="36"/>
      <c r="AF505" s="36"/>
      <c r="AL505" s="36"/>
      <c r="AM505" s="36"/>
      <c r="AN505" s="36"/>
      <c r="AT505" s="36"/>
      <c r="AU505" s="36"/>
      <c r="AV505" s="36"/>
      <c r="BB505" s="36"/>
      <c r="BC505" s="36"/>
      <c r="BD505" s="36"/>
      <c r="BJ505" s="36"/>
      <c r="BK505" s="36"/>
      <c r="BL505" s="36"/>
      <c r="BR505" s="36"/>
      <c r="BS505" s="36"/>
      <c r="BT505" s="36"/>
      <c r="BZ505" s="36"/>
      <c r="CA505" s="36"/>
      <c r="CB505" s="36"/>
      <c r="CH505" s="36"/>
      <c r="CI505" s="36"/>
      <c r="CJ505" s="36"/>
      <c r="CP505" s="36"/>
      <c r="CQ505" s="36"/>
      <c r="CR505" s="36"/>
      <c r="CX505" s="36"/>
      <c r="CY505" s="36"/>
      <c r="CZ505" s="36"/>
      <c r="DF505" s="36">
        <v>1.0519999999999999E-8</v>
      </c>
      <c r="DG505" s="36">
        <v>1.69484089706</v>
      </c>
      <c r="DH505" s="36">
        <v>484.44438245600003</v>
      </c>
      <c r="DI505" s="30">
        <f t="shared" si="256"/>
        <v>5.7616913851509158E-9</v>
      </c>
      <c r="DJ505" s="30">
        <f t="shared" si="257"/>
        <v>5.7613736997622479E-9</v>
      </c>
      <c r="DK505" s="30">
        <f t="shared" si="258"/>
        <v>5.7613736975527873E-9</v>
      </c>
      <c r="DL505" s="30">
        <f t="shared" si="259"/>
        <v>5.7613736975527674E-9</v>
      </c>
      <c r="DN505" s="36"/>
      <c r="DO505" s="36"/>
      <c r="DP505" s="36"/>
      <c r="DV505" s="36"/>
      <c r="DW505" s="36"/>
      <c r="DX505" s="36"/>
      <c r="ED505" s="36"/>
      <c r="EE505" s="36"/>
      <c r="EF505" s="36"/>
      <c r="EL505" s="36"/>
      <c r="EM505" s="36"/>
      <c r="EN505" s="36"/>
      <c r="ET505" s="36"/>
      <c r="EU505" s="36"/>
      <c r="EV505" s="36"/>
    </row>
    <row r="506" spans="14:152" s="30" customFormat="1" ht="12.75">
      <c r="N506" s="36">
        <v>4.3400000000000003E-9</v>
      </c>
      <c r="O506" s="36">
        <v>0.36146539146000001</v>
      </c>
      <c r="P506" s="36">
        <v>1304.9243545416</v>
      </c>
      <c r="Q506" s="30">
        <f t="shared" si="252"/>
        <v>3.6048388519644098E-9</v>
      </c>
      <c r="R506" s="30">
        <f t="shared" si="253"/>
        <v>3.6046038763639097E-9</v>
      </c>
      <c r="S506" s="30">
        <f t="shared" si="254"/>
        <v>3.604603874729584E-9</v>
      </c>
      <c r="T506" s="30">
        <f t="shared" si="255"/>
        <v>3.6046038747295712E-9</v>
      </c>
      <c r="V506" s="36"/>
      <c r="W506" s="36"/>
      <c r="X506" s="36"/>
      <c r="AD506" s="36"/>
      <c r="AE506" s="36"/>
      <c r="AF506" s="36"/>
      <c r="AL506" s="36"/>
      <c r="AM506" s="36"/>
      <c r="AN506" s="36"/>
      <c r="AT506" s="36"/>
      <c r="AU506" s="36"/>
      <c r="AV506" s="36"/>
      <c r="BB506" s="36"/>
      <c r="BC506" s="36"/>
      <c r="BD506" s="36"/>
      <c r="BJ506" s="36"/>
      <c r="BK506" s="36"/>
      <c r="BL506" s="36"/>
      <c r="BR506" s="36"/>
      <c r="BS506" s="36"/>
      <c r="BT506" s="36"/>
      <c r="BZ506" s="36"/>
      <c r="CA506" s="36"/>
      <c r="CB506" s="36"/>
      <c r="CH506" s="36"/>
      <c r="CI506" s="36"/>
      <c r="CJ506" s="36"/>
      <c r="CP506" s="36"/>
      <c r="CQ506" s="36"/>
      <c r="CR506" s="36"/>
      <c r="CX506" s="36"/>
      <c r="CY506" s="36"/>
      <c r="CZ506" s="36"/>
      <c r="DF506" s="36">
        <v>8.6200000000000004E-9</v>
      </c>
      <c r="DG506" s="36">
        <v>0.67309397482</v>
      </c>
      <c r="DH506" s="36">
        <v>20426.571092422</v>
      </c>
      <c r="DI506" s="30">
        <f t="shared" si="256"/>
        <v>7.5069486417533087E-9</v>
      </c>
      <c r="DJ506" s="30">
        <f t="shared" si="257"/>
        <v>7.5133875939526996E-9</v>
      </c>
      <c r="DK506" s="30">
        <f t="shared" si="258"/>
        <v>7.513387638673776E-9</v>
      </c>
      <c r="DL506" s="30">
        <f t="shared" si="259"/>
        <v>7.5133876386741367E-9</v>
      </c>
      <c r="DN506" s="36"/>
      <c r="DO506" s="36"/>
      <c r="DP506" s="36"/>
      <c r="DV506" s="36"/>
      <c r="DW506" s="36"/>
      <c r="DX506" s="36"/>
      <c r="ED506" s="36"/>
      <c r="EE506" s="36"/>
      <c r="EF506" s="36"/>
      <c r="EL506" s="36"/>
      <c r="EM506" s="36"/>
      <c r="EN506" s="36"/>
      <c r="ET506" s="36"/>
      <c r="EU506" s="36"/>
      <c r="EV506" s="36"/>
    </row>
    <row r="507" spans="14:152" s="30" customFormat="1" ht="12.75">
      <c r="N507" s="36">
        <v>4.01E-9</v>
      </c>
      <c r="O507" s="36">
        <v>5.7032654371899998</v>
      </c>
      <c r="P507" s="36">
        <v>1127.0499817556999</v>
      </c>
      <c r="Q507" s="30">
        <f t="shared" si="252"/>
        <v>3.42750979513852E-9</v>
      </c>
      <c r="R507" s="30">
        <f t="shared" si="253"/>
        <v>3.4273350104387413E-9</v>
      </c>
      <c r="S507" s="30">
        <f t="shared" si="254"/>
        <v>3.4273350092230667E-9</v>
      </c>
      <c r="T507" s="30">
        <f t="shared" si="255"/>
        <v>3.4273350092230555E-9</v>
      </c>
      <c r="V507" s="36"/>
      <c r="W507" s="36"/>
      <c r="X507" s="36"/>
      <c r="AD507" s="36"/>
      <c r="AE507" s="36"/>
      <c r="AF507" s="36"/>
      <c r="AL507" s="36"/>
      <c r="AM507" s="36"/>
      <c r="AN507" s="36"/>
      <c r="AT507" s="36"/>
      <c r="AU507" s="36"/>
      <c r="AV507" s="36"/>
      <c r="BB507" s="36"/>
      <c r="BC507" s="36"/>
      <c r="BD507" s="36"/>
      <c r="BJ507" s="36"/>
      <c r="BK507" s="36"/>
      <c r="BL507" s="36"/>
      <c r="BR507" s="36"/>
      <c r="BS507" s="36"/>
      <c r="BT507" s="36"/>
      <c r="BZ507" s="36"/>
      <c r="CA507" s="36"/>
      <c r="CB507" s="36"/>
      <c r="CH507" s="36"/>
      <c r="CI507" s="36"/>
      <c r="CJ507" s="36"/>
      <c r="CP507" s="36"/>
      <c r="CQ507" s="36"/>
      <c r="CR507" s="36"/>
      <c r="CX507" s="36"/>
      <c r="CY507" s="36"/>
      <c r="CZ507" s="36"/>
      <c r="DF507" s="36">
        <v>1.152E-8</v>
      </c>
      <c r="DG507" s="36">
        <v>1.1675162165199999</v>
      </c>
      <c r="DH507" s="36">
        <v>1489.9122743283001</v>
      </c>
      <c r="DI507" s="30">
        <f t="shared" si="256"/>
        <v>7.9411374429054023E-9</v>
      </c>
      <c r="DJ507" s="30">
        <f t="shared" si="257"/>
        <v>7.94021101340444E-9</v>
      </c>
      <c r="DK507" s="30">
        <f t="shared" si="258"/>
        <v>7.940211006960976E-9</v>
      </c>
      <c r="DL507" s="30">
        <f t="shared" si="259"/>
        <v>7.9402110069609165E-9</v>
      </c>
      <c r="DN507" s="36"/>
      <c r="DO507" s="36"/>
      <c r="DP507" s="36"/>
      <c r="DV507" s="36"/>
      <c r="DW507" s="36"/>
      <c r="DX507" s="36"/>
      <c r="ED507" s="36"/>
      <c r="EE507" s="36"/>
      <c r="EF507" s="36"/>
      <c r="EL507" s="36"/>
      <c r="EM507" s="36"/>
      <c r="EN507" s="36"/>
      <c r="ET507" s="36"/>
      <c r="EU507" s="36"/>
      <c r="EV507" s="36"/>
    </row>
    <row r="508" spans="14:152" s="30" customFormat="1" ht="12.75">
      <c r="N508" s="36">
        <v>4.6099999999999996E-9</v>
      </c>
      <c r="O508" s="36">
        <v>3.2646289481999999</v>
      </c>
      <c r="P508" s="36">
        <v>102.1295663721</v>
      </c>
      <c r="Q508" s="30">
        <f t="shared" si="252"/>
        <v>-4.1645439396975207E-9</v>
      </c>
      <c r="R508" s="30">
        <f t="shared" si="253"/>
        <v>-4.1645288964429579E-9</v>
      </c>
      <c r="S508" s="30">
        <f t="shared" si="254"/>
        <v>-4.1645288963383344E-9</v>
      </c>
      <c r="T508" s="30">
        <f t="shared" si="255"/>
        <v>-4.1645288963383336E-9</v>
      </c>
      <c r="V508" s="36"/>
      <c r="W508" s="36"/>
      <c r="X508" s="36"/>
      <c r="AD508" s="36"/>
      <c r="AE508" s="36"/>
      <c r="AF508" s="36"/>
      <c r="AL508" s="36"/>
      <c r="AM508" s="36"/>
      <c r="AN508" s="36"/>
      <c r="AT508" s="36"/>
      <c r="AU508" s="36"/>
      <c r="AV508" s="36"/>
      <c r="BB508" s="36"/>
      <c r="BC508" s="36"/>
      <c r="BD508" s="36"/>
      <c r="BJ508" s="36"/>
      <c r="BK508" s="36"/>
      <c r="BL508" s="36"/>
      <c r="BR508" s="36"/>
      <c r="BS508" s="36"/>
      <c r="BT508" s="36"/>
      <c r="BZ508" s="36"/>
      <c r="CA508" s="36"/>
      <c r="CB508" s="36"/>
      <c r="CH508" s="36"/>
      <c r="CI508" s="36"/>
      <c r="CJ508" s="36"/>
      <c r="CP508" s="36"/>
      <c r="CQ508" s="36"/>
      <c r="CR508" s="36"/>
      <c r="CX508" s="36"/>
      <c r="CY508" s="36"/>
      <c r="CZ508" s="36"/>
      <c r="DF508" s="36">
        <v>8.4700000000000007E-9</v>
      </c>
      <c r="DG508" s="36">
        <v>3.25831322825</v>
      </c>
      <c r="DH508" s="36">
        <v>1063.5747158832</v>
      </c>
      <c r="DI508" s="30">
        <f t="shared" si="256"/>
        <v>-7.4215690483325538E-9</v>
      </c>
      <c r="DJ508" s="30">
        <f t="shared" si="257"/>
        <v>-7.4218924648141379E-9</v>
      </c>
      <c r="DK508" s="30">
        <f t="shared" si="258"/>
        <v>-7.4218924670632685E-9</v>
      </c>
      <c r="DL508" s="30">
        <f t="shared" si="259"/>
        <v>-7.4218924670632908E-9</v>
      </c>
      <c r="DN508" s="36"/>
      <c r="DO508" s="36"/>
      <c r="DP508" s="36"/>
      <c r="DV508" s="36"/>
      <c r="DW508" s="36"/>
      <c r="DX508" s="36"/>
      <c r="ED508" s="36"/>
      <c r="EE508" s="36"/>
      <c r="EF508" s="36"/>
      <c r="EL508" s="36"/>
      <c r="EM508" s="36"/>
      <c r="EN508" s="36"/>
      <c r="ET508" s="36"/>
      <c r="EU508" s="36"/>
      <c r="EV508" s="36"/>
    </row>
    <row r="509" spans="14:152" s="30" customFormat="1" ht="12.75">
      <c r="N509" s="36">
        <v>5.3300000000000004E-9</v>
      </c>
      <c r="O509" s="36">
        <v>2.5495161575299998</v>
      </c>
      <c r="P509" s="36">
        <v>141.22580985639999</v>
      </c>
      <c r="Q509" s="30">
        <f t="shared" si="252"/>
        <v>-1.0363468889788625E-9</v>
      </c>
      <c r="R509" s="30">
        <f t="shared" si="253"/>
        <v>-1.0362918785187748E-9</v>
      </c>
      <c r="S509" s="30">
        <f t="shared" si="254"/>
        <v>-1.0362918781361876E-9</v>
      </c>
      <c r="T509" s="30">
        <f t="shared" si="255"/>
        <v>-1.0362918781361855E-9</v>
      </c>
      <c r="V509" s="36"/>
      <c r="W509" s="36"/>
      <c r="X509" s="36"/>
      <c r="AD509" s="36"/>
      <c r="AE509" s="36"/>
      <c r="AF509" s="36"/>
      <c r="AL509" s="36"/>
      <c r="AM509" s="36"/>
      <c r="AN509" s="36"/>
      <c r="AT509" s="36"/>
      <c r="AU509" s="36"/>
      <c r="AV509" s="36"/>
      <c r="BB509" s="36"/>
      <c r="BC509" s="36"/>
      <c r="BD509" s="36"/>
      <c r="BJ509" s="36"/>
      <c r="BK509" s="36"/>
      <c r="BL509" s="36"/>
      <c r="BR509" s="36"/>
      <c r="BS509" s="36"/>
      <c r="BT509" s="36"/>
      <c r="BZ509" s="36"/>
      <c r="CA509" s="36"/>
      <c r="CB509" s="36"/>
      <c r="CH509" s="36"/>
      <c r="CI509" s="36"/>
      <c r="CJ509" s="36"/>
      <c r="CP509" s="36"/>
      <c r="CQ509" s="36"/>
      <c r="CR509" s="36"/>
      <c r="CX509" s="36"/>
      <c r="CY509" s="36"/>
      <c r="CZ509" s="36"/>
      <c r="DF509" s="36">
        <v>8.8400000000000001E-9</v>
      </c>
      <c r="DG509" s="36">
        <v>0.71487680084000005</v>
      </c>
      <c r="DH509" s="36">
        <v>2042.4977891028</v>
      </c>
      <c r="DI509" s="30">
        <f t="shared" si="256"/>
        <v>-3.3254559255341537E-9</v>
      </c>
      <c r="DJ509" s="30">
        <f t="shared" si="257"/>
        <v>-3.3242095005836519E-9</v>
      </c>
      <c r="DK509" s="30">
        <f t="shared" si="258"/>
        <v>-3.3242094919147635E-9</v>
      </c>
      <c r="DL509" s="30">
        <f t="shared" si="259"/>
        <v>-3.3242094919146907E-9</v>
      </c>
      <c r="DN509" s="36"/>
      <c r="DO509" s="36"/>
      <c r="DP509" s="36"/>
      <c r="DV509" s="36"/>
      <c r="DW509" s="36"/>
      <c r="DX509" s="36"/>
      <c r="ED509" s="36"/>
      <c r="EE509" s="36"/>
      <c r="EF509" s="36"/>
      <c r="EL509" s="36"/>
      <c r="EM509" s="36"/>
      <c r="EN509" s="36"/>
      <c r="ET509" s="36"/>
      <c r="EU509" s="36"/>
      <c r="EV509" s="36"/>
    </row>
    <row r="510" spans="14:152" s="30" customFormat="1" ht="12.75">
      <c r="N510" s="36">
        <v>4.1299999999999996E-9</v>
      </c>
      <c r="O510" s="36">
        <v>4.3880169447900004</v>
      </c>
      <c r="P510" s="36">
        <v>6151.5338883049999</v>
      </c>
      <c r="Q510" s="30">
        <f t="shared" si="252"/>
        <v>-5.1703126704854595E-10</v>
      </c>
      <c r="R510" s="30">
        <f t="shared" si="253"/>
        <v>-5.1515329992147051E-10</v>
      </c>
      <c r="S510" s="30">
        <f t="shared" si="254"/>
        <v>-5.1515328686024914E-10</v>
      </c>
      <c r="T510" s="30">
        <f t="shared" si="255"/>
        <v>-5.1515328686013272E-10</v>
      </c>
      <c r="V510" s="36"/>
      <c r="W510" s="36"/>
      <c r="X510" s="36"/>
      <c r="AD510" s="36"/>
      <c r="AE510" s="36"/>
      <c r="AF510" s="36"/>
      <c r="AL510" s="36"/>
      <c r="AM510" s="36"/>
      <c r="AN510" s="36"/>
      <c r="AT510" s="36"/>
      <c r="AU510" s="36"/>
      <c r="AV510" s="36"/>
      <c r="BB510" s="36"/>
      <c r="BC510" s="36"/>
      <c r="BD510" s="36"/>
      <c r="BJ510" s="36"/>
      <c r="BK510" s="36"/>
      <c r="BL510" s="36"/>
      <c r="BR510" s="36"/>
      <c r="BS510" s="36"/>
      <c r="BT510" s="36"/>
      <c r="BZ510" s="36"/>
      <c r="CA510" s="36"/>
      <c r="CB510" s="36"/>
      <c r="CH510" s="36"/>
      <c r="CI510" s="36"/>
      <c r="CJ510" s="36"/>
      <c r="CP510" s="36"/>
      <c r="CQ510" s="36"/>
      <c r="CR510" s="36"/>
      <c r="CX510" s="36"/>
      <c r="CY510" s="36"/>
      <c r="CZ510" s="36"/>
      <c r="DF510" s="36">
        <v>8.8800000000000008E-9</v>
      </c>
      <c r="DG510" s="36">
        <v>5.3871490744099999</v>
      </c>
      <c r="DH510" s="36">
        <v>5621.8429232103999</v>
      </c>
      <c r="DI510" s="30">
        <f t="shared" si="256"/>
        <v>7.0647712699343627E-9</v>
      </c>
      <c r="DJ510" s="30">
        <f t="shared" si="257"/>
        <v>7.0625173158686586E-9</v>
      </c>
      <c r="DK510" s="30">
        <f t="shared" si="258"/>
        <v>7.0625173001885907E-9</v>
      </c>
      <c r="DL510" s="30">
        <f t="shared" si="259"/>
        <v>7.0625173001884575E-9</v>
      </c>
      <c r="DN510" s="36"/>
      <c r="DO510" s="36"/>
      <c r="DP510" s="36"/>
      <c r="DV510" s="36"/>
      <c r="DW510" s="36"/>
      <c r="DX510" s="36"/>
      <c r="ED510" s="36"/>
      <c r="EE510" s="36"/>
      <c r="EF510" s="36"/>
      <c r="EL510" s="36"/>
      <c r="EM510" s="36"/>
      <c r="EN510" s="36"/>
      <c r="ET510" s="36"/>
      <c r="EU510" s="36"/>
      <c r="EV510" s="36"/>
    </row>
    <row r="511" spans="14:152" s="30" customFormat="1" ht="12.75">
      <c r="N511" s="36">
        <v>4.1499999999999999E-9</v>
      </c>
      <c r="O511" s="36">
        <v>1.6886161790200001</v>
      </c>
      <c r="P511" s="36">
        <v>391.17346822389999</v>
      </c>
      <c r="Q511" s="30">
        <f t="shared" si="252"/>
        <v>3.6805043387092142E-9</v>
      </c>
      <c r="R511" s="30">
        <f t="shared" si="253"/>
        <v>3.6804484576897121E-9</v>
      </c>
      <c r="S511" s="30">
        <f t="shared" si="254"/>
        <v>3.6804484573010608E-9</v>
      </c>
      <c r="T511" s="30">
        <f t="shared" si="255"/>
        <v>3.6804484573010579E-9</v>
      </c>
      <c r="V511" s="36"/>
      <c r="W511" s="36"/>
      <c r="X511" s="36"/>
      <c r="AD511" s="36"/>
      <c r="AE511" s="36"/>
      <c r="AF511" s="36"/>
      <c r="AL511" s="36"/>
      <c r="AM511" s="36"/>
      <c r="AN511" s="36"/>
      <c r="AT511" s="36"/>
      <c r="AU511" s="36"/>
      <c r="AV511" s="36"/>
      <c r="BB511" s="36"/>
      <c r="BC511" s="36"/>
      <c r="BD511" s="36"/>
      <c r="BJ511" s="36"/>
      <c r="BK511" s="36"/>
      <c r="BL511" s="36"/>
      <c r="BR511" s="36"/>
      <c r="BS511" s="36"/>
      <c r="BT511" s="36"/>
      <c r="BZ511" s="36"/>
      <c r="CA511" s="36"/>
      <c r="CB511" s="36"/>
      <c r="CH511" s="36"/>
      <c r="CI511" s="36"/>
      <c r="CJ511" s="36"/>
      <c r="CP511" s="36"/>
      <c r="CQ511" s="36"/>
      <c r="CR511" s="36"/>
      <c r="CX511" s="36"/>
      <c r="CY511" s="36"/>
      <c r="CZ511" s="36"/>
      <c r="DF511" s="36">
        <v>1.137E-8</v>
      </c>
      <c r="DG511" s="36">
        <v>4.02029739425</v>
      </c>
      <c r="DH511" s="36">
        <v>1670.0742689746</v>
      </c>
      <c r="DI511" s="30">
        <f t="shared" si="256"/>
        <v>5.7200529318111632E-9</v>
      </c>
      <c r="DJ511" s="30">
        <f t="shared" si="257"/>
        <v>5.7212755365451287E-9</v>
      </c>
      <c r="DK511" s="30">
        <f t="shared" si="258"/>
        <v>5.7212755450477819E-9</v>
      </c>
      <c r="DL511" s="30">
        <f t="shared" si="259"/>
        <v>5.721275545047853E-9</v>
      </c>
      <c r="DN511" s="36"/>
      <c r="DO511" s="36"/>
      <c r="DP511" s="36"/>
      <c r="DV511" s="36"/>
      <c r="DW511" s="36"/>
      <c r="DX511" s="36"/>
      <c r="ED511" s="36"/>
      <c r="EE511" s="36"/>
      <c r="EF511" s="36"/>
      <c r="EL511" s="36"/>
      <c r="EM511" s="36"/>
      <c r="EN511" s="36"/>
      <c r="ET511" s="36"/>
      <c r="EU511" s="36"/>
      <c r="EV511" s="36"/>
    </row>
    <row r="512" spans="14:152" s="30" customFormat="1" ht="12.75">
      <c r="N512" s="36">
        <v>3.8499999999999997E-9</v>
      </c>
      <c r="O512" s="36">
        <v>1.69092319074</v>
      </c>
      <c r="P512" s="36">
        <v>4113.0943055358002</v>
      </c>
      <c r="Q512" s="30">
        <f t="shared" si="252"/>
        <v>-2.4627510916779273E-9</v>
      </c>
      <c r="R512" s="30">
        <f t="shared" si="253"/>
        <v>-2.4636578090415381E-9</v>
      </c>
      <c r="S512" s="30">
        <f t="shared" si="254"/>
        <v>-2.4636578153467595E-9</v>
      </c>
      <c r="T512" s="30">
        <f t="shared" si="255"/>
        <v>-2.4636578153468116E-9</v>
      </c>
      <c r="V512" s="36"/>
      <c r="W512" s="36"/>
      <c r="X512" s="36"/>
      <c r="AD512" s="36"/>
      <c r="AE512" s="36"/>
      <c r="AF512" s="36"/>
      <c r="AL512" s="36"/>
      <c r="AM512" s="36"/>
      <c r="AN512" s="36"/>
      <c r="AT512" s="36"/>
      <c r="AU512" s="36"/>
      <c r="AV512" s="36"/>
      <c r="BB512" s="36"/>
      <c r="BC512" s="36"/>
      <c r="BD512" s="36"/>
      <c r="BJ512" s="36"/>
      <c r="BK512" s="36"/>
      <c r="BL512" s="36"/>
      <c r="BR512" s="36"/>
      <c r="BS512" s="36"/>
      <c r="BT512" s="36"/>
      <c r="BZ512" s="36"/>
      <c r="CA512" s="36"/>
      <c r="CB512" s="36"/>
      <c r="CH512" s="36"/>
      <c r="CI512" s="36"/>
      <c r="CJ512" s="36"/>
      <c r="CP512" s="36"/>
      <c r="CQ512" s="36"/>
      <c r="CR512" s="36"/>
      <c r="CX512" s="36"/>
      <c r="CY512" s="36"/>
      <c r="CZ512" s="36"/>
      <c r="DF512" s="36">
        <v>8.4399999999999998E-9</v>
      </c>
      <c r="DG512" s="36">
        <v>3.3184679858999999</v>
      </c>
      <c r="DH512" s="36">
        <v>812.1425848074</v>
      </c>
      <c r="DI512" s="30">
        <f t="shared" si="256"/>
        <v>3.1797325886809529E-9</v>
      </c>
      <c r="DJ512" s="30">
        <f t="shared" si="257"/>
        <v>3.1792595335811203E-9</v>
      </c>
      <c r="DK512" s="30">
        <f t="shared" si="258"/>
        <v>3.1792595302910847E-9</v>
      </c>
      <c r="DL512" s="30">
        <f t="shared" si="259"/>
        <v>3.179259530291057E-9</v>
      </c>
      <c r="DN512" s="36"/>
      <c r="DO512" s="36"/>
      <c r="DP512" s="36"/>
      <c r="DV512" s="36"/>
      <c r="DW512" s="36"/>
      <c r="DX512" s="36"/>
      <c r="ED512" s="36"/>
      <c r="EE512" s="36"/>
      <c r="EF512" s="36"/>
      <c r="EL512" s="36"/>
      <c r="EM512" s="36"/>
      <c r="EN512" s="36"/>
      <c r="ET512" s="36"/>
      <c r="EU512" s="36"/>
      <c r="EV512" s="36"/>
    </row>
    <row r="513" spans="14:152" s="30" customFormat="1" ht="12.75">
      <c r="N513" s="36">
        <v>4.4999999999999998E-9</v>
      </c>
      <c r="O513" s="36">
        <v>5.4933919273500003</v>
      </c>
      <c r="P513" s="36">
        <v>602.98809095360002</v>
      </c>
      <c r="Q513" s="30">
        <f t="shared" ref="Q513:Q576" si="260">N513*COS(O513+P513*$C$22)</f>
        <v>-2.4634124415308458E-9</v>
      </c>
      <c r="R513" s="30">
        <f t="shared" ref="R513:R576" si="261">N513*COS(O513+P513*$C$43)</f>
        <v>-2.4632432612106164E-9</v>
      </c>
      <c r="S513" s="30">
        <f t="shared" ref="S513:S576" si="262">N513*COS(O513+P513*$C$64)</f>
        <v>-2.4632432600339846E-9</v>
      </c>
      <c r="T513" s="30">
        <f t="shared" ref="T513:T576" si="263">N513*COS(O513+P513*$C$85)</f>
        <v>-2.4632432600339764E-9</v>
      </c>
      <c r="V513" s="36"/>
      <c r="W513" s="36"/>
      <c r="X513" s="36"/>
      <c r="AD513" s="36"/>
      <c r="AE513" s="36"/>
      <c r="AF513" s="36"/>
      <c r="AL513" s="36"/>
      <c r="AM513" s="36"/>
      <c r="AN513" s="36"/>
      <c r="AT513" s="36"/>
      <c r="AU513" s="36"/>
      <c r="AV513" s="36"/>
      <c r="BB513" s="36"/>
      <c r="BC513" s="36"/>
      <c r="BD513" s="36"/>
      <c r="BJ513" s="36"/>
      <c r="BK513" s="36"/>
      <c r="BL513" s="36"/>
      <c r="BR513" s="36"/>
      <c r="BS513" s="36"/>
      <c r="BT513" s="36"/>
      <c r="BZ513" s="36"/>
      <c r="CA513" s="36"/>
      <c r="CB513" s="36"/>
      <c r="CH513" s="36"/>
      <c r="CI513" s="36"/>
      <c r="CJ513" s="36"/>
      <c r="CP513" s="36"/>
      <c r="CQ513" s="36"/>
      <c r="CR513" s="36"/>
      <c r="CX513" s="36"/>
      <c r="CY513" s="36"/>
      <c r="CZ513" s="36"/>
      <c r="DF513" s="36">
        <v>8.5999999999999993E-9</v>
      </c>
      <c r="DG513" s="36">
        <v>4.7817500821700003</v>
      </c>
      <c r="DH513" s="36">
        <v>530.91480537200005</v>
      </c>
      <c r="DI513" s="30">
        <f t="shared" ref="DI513:DI576" si="264">DF513*COS(DG513+DH513*$C$22)</f>
        <v>-2.2711537622477634E-9</v>
      </c>
      <c r="DJ513" s="30">
        <f t="shared" ref="DJ513:DJ576" si="265">DF513*COS(DG513+DH513*$C$43)</f>
        <v>-2.270825667405261E-9</v>
      </c>
      <c r="DK513" s="30">
        <f t="shared" ref="DK513:DK576" si="266">DF513*COS(DG513+DH513*$C$64)</f>
        <v>-2.2708256651234192E-9</v>
      </c>
      <c r="DL513" s="30">
        <f t="shared" ref="DL513:DL576" si="267">DF513*COS(DG513+DH513*$C$85)</f>
        <v>-2.2708256651233973E-9</v>
      </c>
      <c r="DN513" s="36"/>
      <c r="DO513" s="36"/>
      <c r="DP513" s="36"/>
      <c r="DV513" s="36"/>
      <c r="DW513" s="36"/>
      <c r="DX513" s="36"/>
      <c r="ED513" s="36"/>
      <c r="EE513" s="36"/>
      <c r="EF513" s="36"/>
      <c r="EL513" s="36"/>
      <c r="EM513" s="36"/>
      <c r="EN513" s="36"/>
      <c r="ET513" s="36"/>
      <c r="EU513" s="36"/>
      <c r="EV513" s="36"/>
    </row>
    <row r="514" spans="14:152" s="30" customFormat="1" ht="12.75">
      <c r="N514" s="36">
        <v>4.9900000000000003E-9</v>
      </c>
      <c r="O514" s="36">
        <v>3.8073861735299999</v>
      </c>
      <c r="P514" s="36">
        <v>81.001373690799994</v>
      </c>
      <c r="Q514" s="30">
        <f t="shared" si="260"/>
        <v>-4.8733216311200657E-9</v>
      </c>
      <c r="R514" s="30">
        <f t="shared" si="261"/>
        <v>-4.8733281050102334E-9</v>
      </c>
      <c r="S514" s="30">
        <f t="shared" si="262"/>
        <v>-4.8733281050552576E-9</v>
      </c>
      <c r="T514" s="30">
        <f t="shared" si="263"/>
        <v>-4.8733281050552576E-9</v>
      </c>
      <c r="V514" s="36"/>
      <c r="W514" s="36"/>
      <c r="X514" s="36"/>
      <c r="AD514" s="36"/>
      <c r="AE514" s="36"/>
      <c r="AF514" s="36"/>
      <c r="AL514" s="36"/>
      <c r="AM514" s="36"/>
      <c r="AN514" s="36"/>
      <c r="AT514" s="36"/>
      <c r="AU514" s="36"/>
      <c r="AV514" s="36"/>
      <c r="BB514" s="36"/>
      <c r="BC514" s="36"/>
      <c r="BD514" s="36"/>
      <c r="BJ514" s="36"/>
      <c r="BK514" s="36"/>
      <c r="BL514" s="36"/>
      <c r="BR514" s="36"/>
      <c r="BS514" s="36"/>
      <c r="BT514" s="36"/>
      <c r="BZ514" s="36"/>
      <c r="CA514" s="36"/>
      <c r="CB514" s="36"/>
      <c r="CH514" s="36"/>
      <c r="CI514" s="36"/>
      <c r="CJ514" s="36"/>
      <c r="CP514" s="36"/>
      <c r="CQ514" s="36"/>
      <c r="CR514" s="36"/>
      <c r="CX514" s="36"/>
      <c r="CY514" s="36"/>
      <c r="CZ514" s="36"/>
      <c r="DF514" s="36">
        <v>8.3500000000000003E-9</v>
      </c>
      <c r="DG514" s="36">
        <v>3.6311740160800001</v>
      </c>
      <c r="DH514" s="36">
        <v>451.72797278960002</v>
      </c>
      <c r="DI514" s="30">
        <f t="shared" si="264"/>
        <v>3.588752838848502E-9</v>
      </c>
      <c r="DJ514" s="30">
        <f t="shared" si="265"/>
        <v>3.5890065768260189E-9</v>
      </c>
      <c r="DK514" s="30">
        <f t="shared" si="266"/>
        <v>3.5890065785907012E-9</v>
      </c>
      <c r="DL514" s="30">
        <f t="shared" si="267"/>
        <v>3.5890065785907145E-9</v>
      </c>
      <c r="DN514" s="36"/>
      <c r="DO514" s="36"/>
      <c r="DP514" s="36"/>
      <c r="DV514" s="36"/>
      <c r="DW514" s="36"/>
      <c r="DX514" s="36"/>
      <c r="ED514" s="36"/>
      <c r="EE514" s="36"/>
      <c r="EF514" s="36"/>
      <c r="EL514" s="36"/>
      <c r="EM514" s="36"/>
      <c r="EN514" s="36"/>
      <c r="ET514" s="36"/>
      <c r="EU514" s="36"/>
      <c r="EV514" s="36"/>
    </row>
    <row r="515" spans="14:152" s="30" customFormat="1" ht="12.75">
      <c r="N515" s="36">
        <v>4.5399999999999996E-9</v>
      </c>
      <c r="O515" s="36">
        <v>0.10952919732999999</v>
      </c>
      <c r="P515" s="36">
        <v>600.54041039879996</v>
      </c>
      <c r="Q515" s="30">
        <f t="shared" si="260"/>
        <v>-4.5259767288578412E-9</v>
      </c>
      <c r="R515" s="30">
        <f t="shared" si="261"/>
        <v>-4.5259607711822205E-9</v>
      </c>
      <c r="S515" s="30">
        <f t="shared" si="262"/>
        <v>-4.525960771071207E-9</v>
      </c>
      <c r="T515" s="30">
        <f t="shared" si="263"/>
        <v>-4.5259607710712062E-9</v>
      </c>
      <c r="V515" s="36"/>
      <c r="W515" s="36"/>
      <c r="X515" s="36"/>
      <c r="AD515" s="36"/>
      <c r="AE515" s="36"/>
      <c r="AF515" s="36"/>
      <c r="AL515" s="36"/>
      <c r="AM515" s="36"/>
      <c r="AN515" s="36"/>
      <c r="AT515" s="36"/>
      <c r="AU515" s="36"/>
      <c r="AV515" s="36"/>
      <c r="BB515" s="36"/>
      <c r="BC515" s="36"/>
      <c r="BD515" s="36"/>
      <c r="BJ515" s="36"/>
      <c r="BK515" s="36"/>
      <c r="BL515" s="36"/>
      <c r="BR515" s="36"/>
      <c r="BS515" s="36"/>
      <c r="BT515" s="36"/>
      <c r="BZ515" s="36"/>
      <c r="CA515" s="36"/>
      <c r="CB515" s="36"/>
      <c r="CH515" s="36"/>
      <c r="CI515" s="36"/>
      <c r="CJ515" s="36"/>
      <c r="CP515" s="36"/>
      <c r="CQ515" s="36"/>
      <c r="CR515" s="36"/>
      <c r="CX515" s="36"/>
      <c r="CY515" s="36"/>
      <c r="CZ515" s="36"/>
      <c r="DF515" s="36">
        <v>9.3100000000000003E-9</v>
      </c>
      <c r="DG515" s="36">
        <v>2.27352189963</v>
      </c>
      <c r="DH515" s="36">
        <v>100.6450936638</v>
      </c>
      <c r="DI515" s="30">
        <f t="shared" si="264"/>
        <v>-1.3423825056987519E-9</v>
      </c>
      <c r="DJ515" s="30">
        <f t="shared" si="265"/>
        <v>-1.342313425658151E-9</v>
      </c>
      <c r="DK515" s="30">
        <f t="shared" si="266"/>
        <v>-1.3423134251777127E-9</v>
      </c>
      <c r="DL515" s="30">
        <f t="shared" si="267"/>
        <v>-1.3423134251777085E-9</v>
      </c>
      <c r="DN515" s="36"/>
      <c r="DO515" s="36"/>
      <c r="DP515" s="36"/>
      <c r="DV515" s="36"/>
      <c r="DW515" s="36"/>
      <c r="DX515" s="36"/>
      <c r="ED515" s="36"/>
      <c r="EE515" s="36"/>
      <c r="EF515" s="36"/>
      <c r="EL515" s="36"/>
      <c r="EM515" s="36"/>
      <c r="EN515" s="36"/>
      <c r="ET515" s="36"/>
      <c r="EU515" s="36"/>
      <c r="EV515" s="36"/>
    </row>
    <row r="516" spans="14:152" s="30" customFormat="1" ht="12.75">
      <c r="N516" s="36">
        <v>3.77E-9</v>
      </c>
      <c r="O516" s="36">
        <v>6.2537506071799998</v>
      </c>
      <c r="P516" s="36">
        <v>913.75088631769995</v>
      </c>
      <c r="Q516" s="30">
        <f t="shared" si="260"/>
        <v>1.4102803903230911E-9</v>
      </c>
      <c r="R516" s="30">
        <f t="shared" si="261"/>
        <v>1.4105184033932348E-9</v>
      </c>
      <c r="S516" s="30">
        <f t="shared" si="262"/>
        <v>1.4105184050485419E-9</v>
      </c>
      <c r="T516" s="30">
        <f t="shared" si="263"/>
        <v>1.4105184050485541E-9</v>
      </c>
      <c r="V516" s="36"/>
      <c r="W516" s="36"/>
      <c r="X516" s="36"/>
      <c r="AD516" s="36"/>
      <c r="AE516" s="36"/>
      <c r="AF516" s="36"/>
      <c r="AL516" s="36"/>
      <c r="AM516" s="36"/>
      <c r="AN516" s="36"/>
      <c r="AT516" s="36"/>
      <c r="AU516" s="36"/>
      <c r="AV516" s="36"/>
      <c r="BB516" s="36"/>
      <c r="BC516" s="36"/>
      <c r="BD516" s="36"/>
      <c r="BJ516" s="36"/>
      <c r="BK516" s="36"/>
      <c r="BL516" s="36"/>
      <c r="BR516" s="36"/>
      <c r="BS516" s="36"/>
      <c r="BT516" s="36"/>
      <c r="BZ516" s="36"/>
      <c r="CA516" s="36"/>
      <c r="CB516" s="36"/>
      <c r="CH516" s="36"/>
      <c r="CI516" s="36"/>
      <c r="CJ516" s="36"/>
      <c r="CP516" s="36"/>
      <c r="CQ516" s="36"/>
      <c r="CR516" s="36"/>
      <c r="CX516" s="36"/>
      <c r="CY516" s="36"/>
      <c r="CZ516" s="36"/>
      <c r="DF516" s="36">
        <v>9.39E-9</v>
      </c>
      <c r="DG516" s="36">
        <v>3.5123825132599999</v>
      </c>
      <c r="DH516" s="36">
        <v>523.47118997109999</v>
      </c>
      <c r="DI516" s="30">
        <f t="shared" si="264"/>
        <v>7.6967192415009459E-9</v>
      </c>
      <c r="DJ516" s="30">
        <f t="shared" si="265"/>
        <v>7.6969290130661349E-9</v>
      </c>
      <c r="DK516" s="30">
        <f t="shared" si="266"/>
        <v>7.6969290145250086E-9</v>
      </c>
      <c r="DL516" s="30">
        <f t="shared" si="267"/>
        <v>7.6969290145250218E-9</v>
      </c>
      <c r="DN516" s="36"/>
      <c r="DO516" s="36"/>
      <c r="DP516" s="36"/>
      <c r="DV516" s="36"/>
      <c r="DW516" s="36"/>
      <c r="DX516" s="36"/>
      <c r="ED516" s="36"/>
      <c r="EE516" s="36"/>
      <c r="EF516" s="36"/>
      <c r="EL516" s="36"/>
      <c r="EM516" s="36"/>
      <c r="EN516" s="36"/>
      <c r="ET516" s="36"/>
      <c r="EU516" s="36"/>
      <c r="EV516" s="36"/>
    </row>
    <row r="517" spans="14:152" s="30" customFormat="1" ht="12.75">
      <c r="N517" s="36">
        <v>4.5299999999999999E-9</v>
      </c>
      <c r="O517" s="36">
        <v>3.8610486556699999</v>
      </c>
      <c r="P517" s="36">
        <v>758.77106321170004</v>
      </c>
      <c r="Q517" s="30">
        <f t="shared" si="260"/>
        <v>4.2615178372172319E-9</v>
      </c>
      <c r="R517" s="30">
        <f t="shared" si="261"/>
        <v>4.2614309798658905E-9</v>
      </c>
      <c r="S517" s="30">
        <f t="shared" si="262"/>
        <v>4.2614309792617691E-9</v>
      </c>
      <c r="T517" s="30">
        <f t="shared" si="263"/>
        <v>4.2614309792617649E-9</v>
      </c>
      <c r="V517" s="36"/>
      <c r="W517" s="36"/>
      <c r="X517" s="36"/>
      <c r="AD517" s="36"/>
      <c r="AE517" s="36"/>
      <c r="AF517" s="36"/>
      <c r="AL517" s="36"/>
      <c r="AM517" s="36"/>
      <c r="AN517" s="36"/>
      <c r="AT517" s="36"/>
      <c r="AU517" s="36"/>
      <c r="AV517" s="36"/>
      <c r="BB517" s="36"/>
      <c r="BC517" s="36"/>
      <c r="BD517" s="36"/>
      <c r="BJ517" s="36"/>
      <c r="BK517" s="36"/>
      <c r="BL517" s="36"/>
      <c r="BR517" s="36"/>
      <c r="BS517" s="36"/>
      <c r="BT517" s="36"/>
      <c r="BZ517" s="36"/>
      <c r="CA517" s="36"/>
      <c r="CB517" s="36"/>
      <c r="CH517" s="36"/>
      <c r="CI517" s="36"/>
      <c r="CJ517" s="36"/>
      <c r="CP517" s="36"/>
      <c r="CQ517" s="36"/>
      <c r="CR517" s="36"/>
      <c r="CX517" s="36"/>
      <c r="CY517" s="36"/>
      <c r="CZ517" s="36"/>
      <c r="DF517" s="36">
        <v>8.5999999999999993E-9</v>
      </c>
      <c r="DG517" s="36">
        <v>5.34207357904</v>
      </c>
      <c r="DH517" s="36">
        <v>528.46712481719999</v>
      </c>
      <c r="DI517" s="30">
        <f t="shared" si="264"/>
        <v>-6.4105433093841948E-9</v>
      </c>
      <c r="DJ517" s="30">
        <f t="shared" si="265"/>
        <v>-6.4103175914613267E-9</v>
      </c>
      <c r="DK517" s="30">
        <f t="shared" si="266"/>
        <v>-6.4103175898914727E-9</v>
      </c>
      <c r="DL517" s="30">
        <f t="shared" si="267"/>
        <v>-6.4103175898914603E-9</v>
      </c>
      <c r="DN517" s="36"/>
      <c r="DO517" s="36"/>
      <c r="DP517" s="36"/>
      <c r="DV517" s="36"/>
      <c r="DW517" s="36"/>
      <c r="DX517" s="36"/>
      <c r="ED517" s="36"/>
      <c r="EE517" s="36"/>
      <c r="EF517" s="36"/>
      <c r="EL517" s="36"/>
      <c r="EM517" s="36"/>
      <c r="EN517" s="36"/>
      <c r="ET517" s="36"/>
      <c r="EU517" s="36"/>
      <c r="EV517" s="36"/>
    </row>
    <row r="518" spans="14:152" s="30" customFormat="1" ht="12.75">
      <c r="N518" s="36">
        <v>4.01E-9</v>
      </c>
      <c r="O518" s="36">
        <v>4.44475618337</v>
      </c>
      <c r="P518" s="36">
        <v>990.22940591439999</v>
      </c>
      <c r="Q518" s="30">
        <f t="shared" si="260"/>
        <v>2.0103960346029833E-9</v>
      </c>
      <c r="R518" s="30">
        <f t="shared" si="261"/>
        <v>2.0101400571284401E-9</v>
      </c>
      <c r="S518" s="30">
        <f t="shared" si="262"/>
        <v>2.010140055348132E-9</v>
      </c>
      <c r="T518" s="30">
        <f t="shared" si="263"/>
        <v>2.0101400553481167E-9</v>
      </c>
      <c r="V518" s="36"/>
      <c r="W518" s="36"/>
      <c r="X518" s="36"/>
      <c r="AD518" s="36"/>
      <c r="AE518" s="36"/>
      <c r="AF518" s="36"/>
      <c r="AL518" s="36"/>
      <c r="AM518" s="36"/>
      <c r="AN518" s="36"/>
      <c r="AT518" s="36"/>
      <c r="AU518" s="36"/>
      <c r="AV518" s="36"/>
      <c r="BB518" s="36"/>
      <c r="BC518" s="36"/>
      <c r="BD518" s="36"/>
      <c r="BJ518" s="36"/>
      <c r="BK518" s="36"/>
      <c r="BL518" s="36"/>
      <c r="BR518" s="36"/>
      <c r="BS518" s="36"/>
      <c r="BT518" s="36"/>
      <c r="BZ518" s="36"/>
      <c r="CA518" s="36"/>
      <c r="CB518" s="36"/>
      <c r="CH518" s="36"/>
      <c r="CI518" s="36"/>
      <c r="CJ518" s="36"/>
      <c r="CP518" s="36"/>
      <c r="CQ518" s="36"/>
      <c r="CR518" s="36"/>
      <c r="CX518" s="36"/>
      <c r="CY518" s="36"/>
      <c r="CZ518" s="36"/>
      <c r="DF518" s="36">
        <v>8.7500000000000006E-9</v>
      </c>
      <c r="DG518" s="36">
        <v>0.87775537110000001</v>
      </c>
      <c r="DH518" s="36">
        <v>4326.3934009738005</v>
      </c>
      <c r="DI518" s="30">
        <f t="shared" si="264"/>
        <v>-3.8193076990498952E-9</v>
      </c>
      <c r="DJ518" s="30">
        <f t="shared" si="265"/>
        <v>-3.8167699906974464E-9</v>
      </c>
      <c r="DK518" s="30">
        <f t="shared" si="266"/>
        <v>-3.8167699730468448E-9</v>
      </c>
      <c r="DL518" s="30">
        <f t="shared" si="267"/>
        <v>-3.8167699730466769E-9</v>
      </c>
      <c r="DN518" s="36"/>
      <c r="DO518" s="36"/>
      <c r="DP518" s="36"/>
      <c r="DV518" s="36"/>
      <c r="DW518" s="36"/>
      <c r="DX518" s="36"/>
      <c r="ED518" s="36"/>
      <c r="EE518" s="36"/>
      <c r="EF518" s="36"/>
      <c r="EL518" s="36"/>
      <c r="EM518" s="36"/>
      <c r="EN518" s="36"/>
      <c r="ET518" s="36"/>
      <c r="EU518" s="36"/>
      <c r="EV518" s="36"/>
    </row>
    <row r="519" spans="14:152" s="30" customFormat="1" ht="12.75">
      <c r="N519" s="36">
        <v>4.0700000000000002E-9</v>
      </c>
      <c r="O519" s="36">
        <v>5.1344241656299996</v>
      </c>
      <c r="P519" s="36">
        <v>3487.4241132234001</v>
      </c>
      <c r="Q519" s="30">
        <f t="shared" si="260"/>
        <v>-2.6309025669233142E-10</v>
      </c>
      <c r="R519" s="30">
        <f t="shared" si="261"/>
        <v>-2.6414551404850876E-10</v>
      </c>
      <c r="S519" s="30">
        <f t="shared" si="262"/>
        <v>-2.6414552138754715E-10</v>
      </c>
      <c r="T519" s="30">
        <f t="shared" si="263"/>
        <v>-2.641455213876049E-10</v>
      </c>
      <c r="V519" s="36"/>
      <c r="W519" s="36"/>
      <c r="X519" s="36"/>
      <c r="AD519" s="36"/>
      <c r="AE519" s="36"/>
      <c r="AF519" s="36"/>
      <c r="AL519" s="36"/>
      <c r="AM519" s="36"/>
      <c r="AN519" s="36"/>
      <c r="AT519" s="36"/>
      <c r="AU519" s="36"/>
      <c r="AV519" s="36"/>
      <c r="BB519" s="36"/>
      <c r="BC519" s="36"/>
      <c r="BD519" s="36"/>
      <c r="BJ519" s="36"/>
      <c r="BK519" s="36"/>
      <c r="BL519" s="36"/>
      <c r="BR519" s="36"/>
      <c r="BS519" s="36"/>
      <c r="BT519" s="36"/>
      <c r="BZ519" s="36"/>
      <c r="CA519" s="36"/>
      <c r="CB519" s="36"/>
      <c r="CH519" s="36"/>
      <c r="CI519" s="36"/>
      <c r="CJ519" s="36"/>
      <c r="CP519" s="36"/>
      <c r="CQ519" s="36"/>
      <c r="CR519" s="36"/>
      <c r="CX519" s="36"/>
      <c r="CY519" s="36"/>
      <c r="CZ519" s="36"/>
      <c r="DF519" s="36">
        <v>9.6099999999999997E-9</v>
      </c>
      <c r="DG519" s="36">
        <v>5.6932727588600001</v>
      </c>
      <c r="DH519" s="36">
        <v>498.19839570559998</v>
      </c>
      <c r="DI519" s="30">
        <f t="shared" si="264"/>
        <v>-9.3976387348779016E-9</v>
      </c>
      <c r="DJ519" s="30">
        <f t="shared" si="265"/>
        <v>-9.3975641563367478E-9</v>
      </c>
      <c r="DK519" s="30">
        <f t="shared" si="266"/>
        <v>-9.3975641558180245E-9</v>
      </c>
      <c r="DL519" s="30">
        <f t="shared" si="267"/>
        <v>-9.3975641558180212E-9</v>
      </c>
      <c r="DN519" s="36"/>
      <c r="DO519" s="36"/>
      <c r="DP519" s="36"/>
      <c r="DV519" s="36"/>
      <c r="DW519" s="36"/>
      <c r="DX519" s="36"/>
      <c r="ED519" s="36"/>
      <c r="EE519" s="36"/>
      <c r="EF519" s="36"/>
      <c r="EL519" s="36"/>
      <c r="EM519" s="36"/>
      <c r="EN519" s="36"/>
      <c r="ET519" s="36"/>
      <c r="EU519" s="36"/>
      <c r="EV519" s="36"/>
    </row>
    <row r="520" spans="14:152" s="30" customFormat="1" ht="12.75">
      <c r="N520" s="36">
        <v>4.3500000000000001E-9</v>
      </c>
      <c r="O520" s="36">
        <v>3.7610335848999998</v>
      </c>
      <c r="P520" s="36">
        <v>523.0986829556</v>
      </c>
      <c r="Q520" s="30">
        <f t="shared" si="260"/>
        <v>2.8358779322037816E-9</v>
      </c>
      <c r="R520" s="30">
        <f t="shared" si="261"/>
        <v>2.8360064812435606E-9</v>
      </c>
      <c r="S520" s="30">
        <f t="shared" si="262"/>
        <v>2.836006482137577E-9</v>
      </c>
      <c r="T520" s="30">
        <f t="shared" si="263"/>
        <v>2.8360064821375849E-9</v>
      </c>
      <c r="V520" s="36"/>
      <c r="W520" s="36"/>
      <c r="X520" s="36"/>
      <c r="AD520" s="36"/>
      <c r="AE520" s="36"/>
      <c r="AF520" s="36"/>
      <c r="AL520" s="36"/>
      <c r="AM520" s="36"/>
      <c r="AN520" s="36"/>
      <c r="AT520" s="36"/>
      <c r="AU520" s="36"/>
      <c r="AV520" s="36"/>
      <c r="BB520" s="36"/>
      <c r="BC520" s="36"/>
      <c r="BD520" s="36"/>
      <c r="BJ520" s="36"/>
      <c r="BK520" s="36"/>
      <c r="BL520" s="36"/>
      <c r="BR520" s="36"/>
      <c r="BS520" s="36"/>
      <c r="BT520" s="36"/>
      <c r="BZ520" s="36"/>
      <c r="CA520" s="36"/>
      <c r="CB520" s="36"/>
      <c r="CH520" s="36"/>
      <c r="CI520" s="36"/>
      <c r="CJ520" s="36"/>
      <c r="CP520" s="36"/>
      <c r="CQ520" s="36"/>
      <c r="CR520" s="36"/>
      <c r="CX520" s="36"/>
      <c r="CY520" s="36"/>
      <c r="CZ520" s="36"/>
      <c r="DF520" s="36">
        <v>9.6600000000000001E-9</v>
      </c>
      <c r="DG520" s="36">
        <v>6.2551222643399997</v>
      </c>
      <c r="DH520" s="36">
        <v>700.45179087969996</v>
      </c>
      <c r="DI520" s="30">
        <f t="shared" si="264"/>
        <v>-6.9338302509694399E-9</v>
      </c>
      <c r="DJ520" s="30">
        <f t="shared" si="265"/>
        <v>-6.9334792471642657E-9</v>
      </c>
      <c r="DK520" s="30">
        <f t="shared" si="266"/>
        <v>-6.9334792447230432E-9</v>
      </c>
      <c r="DL520" s="30">
        <f t="shared" si="267"/>
        <v>-6.9334792447230225E-9</v>
      </c>
      <c r="DN520" s="36"/>
      <c r="DO520" s="36"/>
      <c r="DP520" s="36"/>
      <c r="DV520" s="36"/>
      <c r="DW520" s="36"/>
      <c r="DX520" s="36"/>
      <c r="ED520" s="36"/>
      <c r="EE520" s="36"/>
      <c r="EF520" s="36"/>
      <c r="EL520" s="36"/>
      <c r="EM520" s="36"/>
      <c r="EN520" s="36"/>
      <c r="ET520" s="36"/>
      <c r="EU520" s="36"/>
      <c r="EV520" s="36"/>
    </row>
    <row r="521" spans="14:152" s="30" customFormat="1" ht="12.75">
      <c r="N521" s="36">
        <v>4.25E-9</v>
      </c>
      <c r="O521" s="36">
        <v>3.22287851959</v>
      </c>
      <c r="P521" s="36">
        <v>2655.5683724738001</v>
      </c>
      <c r="Q521" s="30">
        <f t="shared" si="260"/>
        <v>2.0581893604293906E-9</v>
      </c>
      <c r="R521" s="30">
        <f t="shared" si="261"/>
        <v>2.058924990890114E-9</v>
      </c>
      <c r="S521" s="30">
        <f t="shared" si="262"/>
        <v>2.0589249960059854E-9</v>
      </c>
      <c r="T521" s="30">
        <f t="shared" si="263"/>
        <v>2.0589249960060251E-9</v>
      </c>
      <c r="V521" s="36"/>
      <c r="W521" s="36"/>
      <c r="X521" s="36"/>
      <c r="AD521" s="36"/>
      <c r="AE521" s="36"/>
      <c r="AF521" s="36"/>
      <c r="AL521" s="36"/>
      <c r="AM521" s="36"/>
      <c r="AN521" s="36"/>
      <c r="AT521" s="36"/>
      <c r="AU521" s="36"/>
      <c r="AV521" s="36"/>
      <c r="BB521" s="36"/>
      <c r="BC521" s="36"/>
      <c r="BD521" s="36"/>
      <c r="BJ521" s="36"/>
      <c r="BK521" s="36"/>
      <c r="BL521" s="36"/>
      <c r="BR521" s="36"/>
      <c r="BS521" s="36"/>
      <c r="BT521" s="36"/>
      <c r="BZ521" s="36"/>
      <c r="CA521" s="36"/>
      <c r="CB521" s="36"/>
      <c r="CH521" s="36"/>
      <c r="CI521" s="36"/>
      <c r="CJ521" s="36"/>
      <c r="CP521" s="36"/>
      <c r="CQ521" s="36"/>
      <c r="CR521" s="36"/>
      <c r="CX521" s="36"/>
      <c r="CY521" s="36"/>
      <c r="CZ521" s="36"/>
      <c r="DF521" s="36">
        <v>8.4200000000000003E-9</v>
      </c>
      <c r="DG521" s="36">
        <v>3.20535945596</v>
      </c>
      <c r="DH521" s="36">
        <v>1670.8250284999999</v>
      </c>
      <c r="DI521" s="30">
        <f t="shared" si="264"/>
        <v>8.208641954873836E-9</v>
      </c>
      <c r="DJ521" s="30">
        <f t="shared" si="265"/>
        <v>8.208875259046158E-9</v>
      </c>
      <c r="DK521" s="30">
        <f t="shared" si="266"/>
        <v>8.208875260668294E-9</v>
      </c>
      <c r="DL521" s="30">
        <f t="shared" si="267"/>
        <v>8.2088752606683072E-9</v>
      </c>
      <c r="DN521" s="36"/>
      <c r="DO521" s="36"/>
      <c r="DP521" s="36"/>
      <c r="DV521" s="36"/>
      <c r="DW521" s="36"/>
      <c r="DX521" s="36"/>
      <c r="ED521" s="36"/>
      <c r="EE521" s="36"/>
      <c r="EF521" s="36"/>
      <c r="EL521" s="36"/>
      <c r="EM521" s="36"/>
      <c r="EN521" s="36"/>
      <c r="ET521" s="36"/>
      <c r="EU521" s="36"/>
      <c r="EV521" s="36"/>
    </row>
    <row r="522" spans="14:152" s="30" customFormat="1" ht="12.75">
      <c r="N522" s="36">
        <v>3.65E-9</v>
      </c>
      <c r="O522" s="36">
        <v>5.1645664546300001</v>
      </c>
      <c r="P522" s="36">
        <v>4694.0029547076001</v>
      </c>
      <c r="Q522" s="30">
        <f t="shared" si="260"/>
        <v>-1.5590476890933575E-9</v>
      </c>
      <c r="R522" s="30">
        <f t="shared" si="261"/>
        <v>-1.5602017555785404E-9</v>
      </c>
      <c r="S522" s="30">
        <f t="shared" si="262"/>
        <v>-1.5602017636041697E-9</v>
      </c>
      <c r="T522" s="30">
        <f t="shared" si="263"/>
        <v>-1.56020176360424E-9</v>
      </c>
      <c r="V522" s="36"/>
      <c r="W522" s="36"/>
      <c r="X522" s="36"/>
      <c r="AD522" s="36"/>
      <c r="AE522" s="36"/>
      <c r="AF522" s="36"/>
      <c r="AL522" s="36"/>
      <c r="AM522" s="36"/>
      <c r="AN522" s="36"/>
      <c r="AT522" s="36"/>
      <c r="AU522" s="36"/>
      <c r="AV522" s="36"/>
      <c r="BB522" s="36"/>
      <c r="BC522" s="36"/>
      <c r="BD522" s="36"/>
      <c r="BJ522" s="36"/>
      <c r="BK522" s="36"/>
      <c r="BL522" s="36"/>
      <c r="BR522" s="36"/>
      <c r="BS522" s="36"/>
      <c r="BT522" s="36"/>
      <c r="BZ522" s="36"/>
      <c r="CA522" s="36"/>
      <c r="CB522" s="36"/>
      <c r="CH522" s="36"/>
      <c r="CI522" s="36"/>
      <c r="CJ522" s="36"/>
      <c r="CP522" s="36"/>
      <c r="CQ522" s="36"/>
      <c r="CR522" s="36"/>
      <c r="CX522" s="36"/>
      <c r="CY522" s="36"/>
      <c r="CZ522" s="36"/>
      <c r="DF522" s="36">
        <v>8.0800000000000002E-9</v>
      </c>
      <c r="DG522" s="36">
        <v>1.09148925587</v>
      </c>
      <c r="DH522" s="36">
        <v>683.18631549229997</v>
      </c>
      <c r="DI522" s="30">
        <f t="shared" si="264"/>
        <v>-7.292727140275617E-9</v>
      </c>
      <c r="DJ522" s="30">
        <f t="shared" si="265"/>
        <v>-7.2929042026205731E-9</v>
      </c>
      <c r="DK522" s="30">
        <f t="shared" si="266"/>
        <v>-7.292904203851939E-9</v>
      </c>
      <c r="DL522" s="30">
        <f t="shared" si="267"/>
        <v>-7.2929042038519489E-9</v>
      </c>
      <c r="DN522" s="36"/>
      <c r="DO522" s="36"/>
      <c r="DP522" s="36"/>
      <c r="DV522" s="36"/>
      <c r="DW522" s="36"/>
      <c r="DX522" s="36"/>
      <c r="ED522" s="36"/>
      <c r="EE522" s="36"/>
      <c r="EF522" s="36"/>
      <c r="EL522" s="36"/>
      <c r="EM522" s="36"/>
      <c r="EN522" s="36"/>
      <c r="ET522" s="36"/>
      <c r="EU522" s="36"/>
      <c r="EV522" s="36"/>
    </row>
    <row r="523" spans="14:152" s="30" customFormat="1" ht="12.75">
      <c r="N523" s="36">
        <v>4.5399999999999996E-9</v>
      </c>
      <c r="O523" s="36">
        <v>1.6332519795</v>
      </c>
      <c r="P523" s="36">
        <v>976.0023119128</v>
      </c>
      <c r="Q523" s="30">
        <f t="shared" si="260"/>
        <v>-3.6505192060847179E-9</v>
      </c>
      <c r="R523" s="30">
        <f t="shared" si="261"/>
        <v>-3.6503229295739411E-9</v>
      </c>
      <c r="S523" s="30">
        <f t="shared" si="262"/>
        <v>-3.6503229282088118E-9</v>
      </c>
      <c r="T523" s="30">
        <f t="shared" si="263"/>
        <v>-3.6503229282087998E-9</v>
      </c>
      <c r="V523" s="36"/>
      <c r="W523" s="36"/>
      <c r="X523" s="36"/>
      <c r="AD523" s="36"/>
      <c r="AE523" s="36"/>
      <c r="AF523" s="36"/>
      <c r="AL523" s="36"/>
      <c r="AM523" s="36"/>
      <c r="AN523" s="36"/>
      <c r="AT523" s="36"/>
      <c r="AU523" s="36"/>
      <c r="AV523" s="36"/>
      <c r="BB523" s="36"/>
      <c r="BC523" s="36"/>
      <c r="BD523" s="36"/>
      <c r="BJ523" s="36"/>
      <c r="BK523" s="36"/>
      <c r="BL523" s="36"/>
      <c r="BR523" s="36"/>
      <c r="BS523" s="36"/>
      <c r="BT523" s="36"/>
      <c r="BZ523" s="36"/>
      <c r="CA523" s="36"/>
      <c r="CB523" s="36"/>
      <c r="CH523" s="36"/>
      <c r="CI523" s="36"/>
      <c r="CJ523" s="36"/>
      <c r="CP523" s="36"/>
      <c r="CQ523" s="36"/>
      <c r="CR523" s="36"/>
      <c r="CX523" s="36"/>
      <c r="CY523" s="36"/>
      <c r="CZ523" s="36"/>
      <c r="DF523" s="36">
        <v>8.0999999999999997E-9</v>
      </c>
      <c r="DG523" s="36">
        <v>5.4793519289599999</v>
      </c>
      <c r="DH523" s="36">
        <v>525.54636351040006</v>
      </c>
      <c r="DI523" s="30">
        <f t="shared" si="264"/>
        <v>-6.7922951140676459E-9</v>
      </c>
      <c r="DJ523" s="30">
        <f t="shared" si="265"/>
        <v>-6.7921223187637152E-9</v>
      </c>
      <c r="DK523" s="30">
        <f t="shared" si="266"/>
        <v>-6.7921223175619243E-9</v>
      </c>
      <c r="DL523" s="30">
        <f t="shared" si="267"/>
        <v>-6.7921223175619144E-9</v>
      </c>
      <c r="DN523" s="36"/>
      <c r="DO523" s="36"/>
      <c r="DP523" s="36"/>
      <c r="DV523" s="36"/>
      <c r="DW523" s="36"/>
      <c r="DX523" s="36"/>
      <c r="ED523" s="36"/>
      <c r="EE523" s="36"/>
      <c r="EF523" s="36"/>
      <c r="EL523" s="36"/>
      <c r="EM523" s="36"/>
      <c r="EN523" s="36"/>
      <c r="ET523" s="36"/>
      <c r="EU523" s="36"/>
      <c r="EV523" s="36"/>
    </row>
    <row r="524" spans="14:152" s="30" customFormat="1" ht="12.75">
      <c r="N524" s="36">
        <v>4.0599999999999996E-9</v>
      </c>
      <c r="O524" s="36">
        <v>2.7210238926699999</v>
      </c>
      <c r="P524" s="36">
        <v>1438.0252254408999</v>
      </c>
      <c r="Q524" s="30">
        <f t="shared" si="260"/>
        <v>2.0867755654991403E-9</v>
      </c>
      <c r="R524" s="30">
        <f t="shared" si="261"/>
        <v>2.0871486752576272E-9</v>
      </c>
      <c r="S524" s="30">
        <f t="shared" si="262"/>
        <v>2.0871486778524419E-9</v>
      </c>
      <c r="T524" s="30">
        <f t="shared" si="263"/>
        <v>2.0871486778524634E-9</v>
      </c>
      <c r="V524" s="36"/>
      <c r="W524" s="36"/>
      <c r="X524" s="36"/>
      <c r="AD524" s="36"/>
      <c r="AE524" s="36"/>
      <c r="AF524" s="36"/>
      <c r="AL524" s="36"/>
      <c r="AM524" s="36"/>
      <c r="AN524" s="36"/>
      <c r="AT524" s="36"/>
      <c r="AU524" s="36"/>
      <c r="AV524" s="36"/>
      <c r="BB524" s="36"/>
      <c r="BC524" s="36"/>
      <c r="BD524" s="36"/>
      <c r="BJ524" s="36"/>
      <c r="BK524" s="36"/>
      <c r="BL524" s="36"/>
      <c r="BR524" s="36"/>
      <c r="BS524" s="36"/>
      <c r="BT524" s="36"/>
      <c r="BZ524" s="36"/>
      <c r="CA524" s="36"/>
      <c r="CB524" s="36"/>
      <c r="CH524" s="36"/>
      <c r="CI524" s="36"/>
      <c r="CJ524" s="36"/>
      <c r="CP524" s="36"/>
      <c r="CQ524" s="36"/>
      <c r="CR524" s="36"/>
      <c r="CX524" s="36"/>
      <c r="CY524" s="36"/>
      <c r="CZ524" s="36"/>
      <c r="DF524" s="36">
        <v>8.5500000000000005E-9</v>
      </c>
      <c r="DG524" s="36">
        <v>6.0696986773599999</v>
      </c>
      <c r="DH524" s="36">
        <v>446.31134681819998</v>
      </c>
      <c r="DI524" s="30">
        <f t="shared" si="264"/>
        <v>-7.6857585628639623E-9</v>
      </c>
      <c r="DJ524" s="30">
        <f t="shared" si="265"/>
        <v>-7.6858831143954218E-9</v>
      </c>
      <c r="DK524" s="30">
        <f t="shared" si="266"/>
        <v>-7.6858831152616205E-9</v>
      </c>
      <c r="DL524" s="30">
        <f t="shared" si="267"/>
        <v>-7.6858831152616272E-9</v>
      </c>
      <c r="DN524" s="36"/>
      <c r="DO524" s="36"/>
      <c r="DP524" s="36"/>
      <c r="DV524" s="36"/>
      <c r="DW524" s="36"/>
      <c r="DX524" s="36"/>
      <c r="ED524" s="36"/>
      <c r="EE524" s="36"/>
      <c r="EF524" s="36"/>
      <c r="EL524" s="36"/>
      <c r="EM524" s="36"/>
      <c r="EN524" s="36"/>
      <c r="ET524" s="36"/>
      <c r="EU524" s="36"/>
      <c r="EV524" s="36"/>
    </row>
    <row r="525" spans="14:152" s="30" customFormat="1" ht="12.75">
      <c r="N525" s="36">
        <v>3.4900000000000001E-9</v>
      </c>
      <c r="O525" s="36">
        <v>3.5959836642199998</v>
      </c>
      <c r="P525" s="36">
        <v>1058.8606653274001</v>
      </c>
      <c r="Q525" s="30">
        <f t="shared" si="260"/>
        <v>-2.2593786091687554E-9</v>
      </c>
      <c r="R525" s="30">
        <f t="shared" si="261"/>
        <v>-2.2595884398894677E-9</v>
      </c>
      <c r="S525" s="30">
        <f t="shared" si="262"/>
        <v>-2.2595884413487467E-9</v>
      </c>
      <c r="T525" s="30">
        <f t="shared" si="263"/>
        <v>-2.2595884413487607E-9</v>
      </c>
      <c r="V525" s="36"/>
      <c r="W525" s="36"/>
      <c r="X525" s="36"/>
      <c r="AD525" s="36"/>
      <c r="AE525" s="36"/>
      <c r="AF525" s="36"/>
      <c r="AL525" s="36"/>
      <c r="AM525" s="36"/>
      <c r="AN525" s="36"/>
      <c r="AT525" s="36"/>
      <c r="AU525" s="36"/>
      <c r="AV525" s="36"/>
      <c r="BB525" s="36"/>
      <c r="BC525" s="36"/>
      <c r="BD525" s="36"/>
      <c r="BJ525" s="36"/>
      <c r="BK525" s="36"/>
      <c r="BL525" s="36"/>
      <c r="BR525" s="36"/>
      <c r="BS525" s="36"/>
      <c r="BT525" s="36"/>
      <c r="BZ525" s="36"/>
      <c r="CA525" s="36"/>
      <c r="CB525" s="36"/>
      <c r="CH525" s="36"/>
      <c r="CI525" s="36"/>
      <c r="CJ525" s="36"/>
      <c r="CP525" s="36"/>
      <c r="CQ525" s="36"/>
      <c r="CR525" s="36"/>
      <c r="CX525" s="36"/>
      <c r="CY525" s="36"/>
      <c r="CZ525" s="36"/>
      <c r="DF525" s="36">
        <v>9.8899999999999996E-9</v>
      </c>
      <c r="DG525" s="36">
        <v>1.5562387521600001</v>
      </c>
      <c r="DH525" s="36">
        <v>1493.093668066</v>
      </c>
      <c r="DI525" s="30">
        <f t="shared" si="264"/>
        <v>8.9516017901522528E-9</v>
      </c>
      <c r="DJ525" s="30">
        <f t="shared" si="265"/>
        <v>8.9511339870548798E-9</v>
      </c>
      <c r="DK525" s="30">
        <f t="shared" si="266"/>
        <v>8.9511339838010225E-9</v>
      </c>
      <c r="DL525" s="30">
        <f t="shared" si="267"/>
        <v>8.9511339838009994E-9</v>
      </c>
      <c r="DN525" s="36"/>
      <c r="DO525" s="36"/>
      <c r="DP525" s="36"/>
      <c r="DV525" s="36"/>
      <c r="DW525" s="36"/>
      <c r="DX525" s="36"/>
      <c r="ED525" s="36"/>
      <c r="EE525" s="36"/>
      <c r="EF525" s="36"/>
      <c r="EL525" s="36"/>
      <c r="EM525" s="36"/>
      <c r="EN525" s="36"/>
      <c r="ET525" s="36"/>
      <c r="EU525" s="36"/>
      <c r="EV525" s="36"/>
    </row>
    <row r="526" spans="14:152" s="30" customFormat="1" ht="12.75">
      <c r="N526" s="36">
        <v>3.5400000000000002E-9</v>
      </c>
      <c r="O526" s="36">
        <v>0.62136331420000002</v>
      </c>
      <c r="P526" s="36">
        <v>498.67147645760002</v>
      </c>
      <c r="Q526" s="30">
        <f t="shared" si="260"/>
        <v>-1.9185181341791686E-9</v>
      </c>
      <c r="R526" s="30">
        <f t="shared" si="261"/>
        <v>-1.9186286628317505E-9</v>
      </c>
      <c r="S526" s="30">
        <f t="shared" si="262"/>
        <v>-1.9186286636004453E-9</v>
      </c>
      <c r="T526" s="30">
        <f t="shared" si="263"/>
        <v>-1.9186286636004507E-9</v>
      </c>
      <c r="V526" s="36"/>
      <c r="W526" s="36"/>
      <c r="X526" s="36"/>
      <c r="AD526" s="36"/>
      <c r="AE526" s="36"/>
      <c r="AF526" s="36"/>
      <c r="AL526" s="36"/>
      <c r="AM526" s="36"/>
      <c r="AN526" s="36"/>
      <c r="AT526" s="36"/>
      <c r="AU526" s="36"/>
      <c r="AV526" s="36"/>
      <c r="BB526" s="36"/>
      <c r="BC526" s="36"/>
      <c r="BD526" s="36"/>
      <c r="BJ526" s="36"/>
      <c r="BK526" s="36"/>
      <c r="BL526" s="36"/>
      <c r="BR526" s="36"/>
      <c r="BS526" s="36"/>
      <c r="BT526" s="36"/>
      <c r="BZ526" s="36"/>
      <c r="CA526" s="36"/>
      <c r="CB526" s="36"/>
      <c r="CH526" s="36"/>
      <c r="CI526" s="36"/>
      <c r="CJ526" s="36"/>
      <c r="CP526" s="36"/>
      <c r="CQ526" s="36"/>
      <c r="CR526" s="36"/>
      <c r="CX526" s="36"/>
      <c r="CY526" s="36"/>
      <c r="CZ526" s="36"/>
      <c r="DF526" s="36">
        <v>8.3699999999999998E-9</v>
      </c>
      <c r="DG526" s="36">
        <v>1.4951008079200001</v>
      </c>
      <c r="DH526" s="36">
        <v>1025.4416802454</v>
      </c>
      <c r="DI526" s="30">
        <f t="shared" si="264"/>
        <v>-4.1723430843940857E-9</v>
      </c>
      <c r="DJ526" s="30">
        <f t="shared" si="265"/>
        <v>-4.1717887326262836E-9</v>
      </c>
      <c r="DK526" s="30">
        <f t="shared" si="266"/>
        <v>-4.1717887287708006E-9</v>
      </c>
      <c r="DL526" s="30">
        <f t="shared" si="267"/>
        <v>-4.1717887287707683E-9</v>
      </c>
      <c r="DN526" s="36"/>
      <c r="DO526" s="36"/>
      <c r="DP526" s="36"/>
      <c r="DV526" s="36"/>
      <c r="DW526" s="36"/>
      <c r="DX526" s="36"/>
      <c r="ED526" s="36"/>
      <c r="EE526" s="36"/>
      <c r="EF526" s="36"/>
      <c r="EL526" s="36"/>
      <c r="EM526" s="36"/>
      <c r="EN526" s="36"/>
      <c r="ET526" s="36"/>
      <c r="EU526" s="36"/>
      <c r="EV526" s="36"/>
    </row>
    <row r="527" spans="14:152" s="30" customFormat="1" ht="12.75">
      <c r="N527" s="36">
        <v>3.8300000000000002E-9</v>
      </c>
      <c r="O527" s="36">
        <v>5.0922908957399997</v>
      </c>
      <c r="P527" s="36">
        <v>539.25219265019996</v>
      </c>
      <c r="Q527" s="30">
        <f t="shared" si="260"/>
        <v>-1.9413831606451791E-9</v>
      </c>
      <c r="R527" s="30">
        <f t="shared" si="261"/>
        <v>-1.9412505186468181E-9</v>
      </c>
      <c r="S527" s="30">
        <f t="shared" si="262"/>
        <v>-1.941250517724309E-9</v>
      </c>
      <c r="T527" s="30">
        <f t="shared" si="263"/>
        <v>-1.9412505177243016E-9</v>
      </c>
      <c r="V527" s="36"/>
      <c r="W527" s="36"/>
      <c r="X527" s="36"/>
      <c r="AD527" s="36"/>
      <c r="AE527" s="36"/>
      <c r="AF527" s="36"/>
      <c r="AL527" s="36"/>
      <c r="AM527" s="36"/>
      <c r="AN527" s="36"/>
      <c r="AT527" s="36"/>
      <c r="AU527" s="36"/>
      <c r="AV527" s="36"/>
      <c r="BB527" s="36"/>
      <c r="BC527" s="36"/>
      <c r="BD527" s="36"/>
      <c r="BJ527" s="36"/>
      <c r="BK527" s="36"/>
      <c r="BL527" s="36"/>
      <c r="BR527" s="36"/>
      <c r="BS527" s="36"/>
      <c r="BT527" s="36"/>
      <c r="BZ527" s="36"/>
      <c r="CA527" s="36"/>
      <c r="CB527" s="36"/>
      <c r="CH527" s="36"/>
      <c r="CI527" s="36"/>
      <c r="CJ527" s="36"/>
      <c r="CP527" s="36"/>
      <c r="CQ527" s="36"/>
      <c r="CR527" s="36"/>
      <c r="CX527" s="36"/>
      <c r="CY527" s="36"/>
      <c r="CZ527" s="36"/>
      <c r="DF527" s="36">
        <v>9.7399999999999999E-9</v>
      </c>
      <c r="DG527" s="36">
        <v>3.6766747175700001</v>
      </c>
      <c r="DH527" s="36">
        <v>25565.3257234804</v>
      </c>
      <c r="DI527" s="30">
        <f t="shared" si="264"/>
        <v>9.6187746498071529E-9</v>
      </c>
      <c r="DJ527" s="30">
        <f t="shared" si="265"/>
        <v>9.6216750245302998E-9</v>
      </c>
      <c r="DK527" s="30">
        <f t="shared" si="266"/>
        <v>9.6216750445804449E-9</v>
      </c>
      <c r="DL527" s="30">
        <f t="shared" si="267"/>
        <v>9.6216750445805739E-9</v>
      </c>
      <c r="DN527" s="36"/>
      <c r="DO527" s="36"/>
      <c r="DP527" s="36"/>
      <c r="DV527" s="36"/>
      <c r="DW527" s="36"/>
      <c r="DX527" s="36"/>
      <c r="ED527" s="36"/>
      <c r="EE527" s="36"/>
      <c r="EF527" s="36"/>
      <c r="EL527" s="36"/>
      <c r="EM527" s="36"/>
      <c r="EN527" s="36"/>
      <c r="ET527" s="36"/>
      <c r="EU527" s="36"/>
      <c r="EV527" s="36"/>
    </row>
    <row r="528" spans="14:152" s="30" customFormat="1" ht="12.75">
      <c r="N528" s="36">
        <v>3.8000000000000001E-9</v>
      </c>
      <c r="O528" s="36">
        <v>3.9265323157299998</v>
      </c>
      <c r="P528" s="36">
        <v>561.18353448360006</v>
      </c>
      <c r="Q528" s="30">
        <f t="shared" si="260"/>
        <v>2.6062743240445862E-9</v>
      </c>
      <c r="R528" s="30">
        <f t="shared" si="261"/>
        <v>2.606389941530308E-9</v>
      </c>
      <c r="S528" s="30">
        <f t="shared" si="262"/>
        <v>2.6063899423343875E-9</v>
      </c>
      <c r="T528" s="30">
        <f t="shared" si="263"/>
        <v>2.6063899423343937E-9</v>
      </c>
      <c r="V528" s="36"/>
      <c r="W528" s="36"/>
      <c r="X528" s="36"/>
      <c r="AD528" s="36"/>
      <c r="AE528" s="36"/>
      <c r="AF528" s="36"/>
      <c r="AL528" s="36"/>
      <c r="AM528" s="36"/>
      <c r="AN528" s="36"/>
      <c r="AT528" s="36"/>
      <c r="AU528" s="36"/>
      <c r="AV528" s="36"/>
      <c r="BB528" s="36"/>
      <c r="BC528" s="36"/>
      <c r="BD528" s="36"/>
      <c r="BJ528" s="36"/>
      <c r="BK528" s="36"/>
      <c r="BL528" s="36"/>
      <c r="BR528" s="36"/>
      <c r="BS528" s="36"/>
      <c r="BT528" s="36"/>
      <c r="BZ528" s="36"/>
      <c r="CA528" s="36"/>
      <c r="CB528" s="36"/>
      <c r="CH528" s="36"/>
      <c r="CI528" s="36"/>
      <c r="CJ528" s="36"/>
      <c r="CP528" s="36"/>
      <c r="CQ528" s="36"/>
      <c r="CR528" s="36"/>
      <c r="CX528" s="36"/>
      <c r="CY528" s="36"/>
      <c r="CZ528" s="36"/>
      <c r="DF528" s="36">
        <v>7.8800000000000001E-9</v>
      </c>
      <c r="DG528" s="36">
        <v>0.51622458292999995</v>
      </c>
      <c r="DH528" s="36">
        <v>526.98265210889997</v>
      </c>
      <c r="DI528" s="30">
        <f t="shared" si="264"/>
        <v>-5.840744091941022E-9</v>
      </c>
      <c r="DJ528" s="30">
        <f t="shared" si="265"/>
        <v>-5.8409517667049434E-9</v>
      </c>
      <c r="DK528" s="30">
        <f t="shared" si="266"/>
        <v>-5.8409517681492454E-9</v>
      </c>
      <c r="DL528" s="30">
        <f t="shared" si="267"/>
        <v>-5.840951768149257E-9</v>
      </c>
      <c r="DN528" s="36"/>
      <c r="DO528" s="36"/>
      <c r="DP528" s="36"/>
      <c r="DV528" s="36"/>
      <c r="DW528" s="36"/>
      <c r="DX528" s="36"/>
      <c r="ED528" s="36"/>
      <c r="EE528" s="36"/>
      <c r="EF528" s="36"/>
      <c r="EL528" s="36"/>
      <c r="EM528" s="36"/>
      <c r="EN528" s="36"/>
      <c r="ET528" s="36"/>
      <c r="EU528" s="36"/>
      <c r="EV528" s="36"/>
    </row>
    <row r="529" spans="14:152" s="30" customFormat="1" ht="12.75">
      <c r="N529" s="36">
        <v>3.3900000000000001E-9</v>
      </c>
      <c r="O529" s="36">
        <v>4.1217587194899998</v>
      </c>
      <c r="P529" s="36">
        <v>3906.9087570985998</v>
      </c>
      <c r="Q529" s="30">
        <f t="shared" si="260"/>
        <v>8.7681720907457231E-10</v>
      </c>
      <c r="R529" s="30">
        <f t="shared" si="261"/>
        <v>8.7777033990958939E-10</v>
      </c>
      <c r="S529" s="30">
        <f t="shared" si="262"/>
        <v>8.777703465381455E-10</v>
      </c>
      <c r="T529" s="30">
        <f t="shared" si="263"/>
        <v>8.7777034653820361E-10</v>
      </c>
      <c r="V529" s="36"/>
      <c r="W529" s="36"/>
      <c r="X529" s="36"/>
      <c r="AD529" s="36"/>
      <c r="AE529" s="36"/>
      <c r="AF529" s="36"/>
      <c r="AL529" s="36"/>
      <c r="AM529" s="36"/>
      <c r="AN529" s="36"/>
      <c r="AT529" s="36"/>
      <c r="AU529" s="36"/>
      <c r="AV529" s="36"/>
      <c r="BB529" s="36"/>
      <c r="BC529" s="36"/>
      <c r="BD529" s="36"/>
      <c r="BJ529" s="36"/>
      <c r="BK529" s="36"/>
      <c r="BL529" s="36"/>
      <c r="BR529" s="36"/>
      <c r="BS529" s="36"/>
      <c r="BT529" s="36"/>
      <c r="BZ529" s="36"/>
      <c r="CA529" s="36"/>
      <c r="CB529" s="36"/>
      <c r="CH529" s="36"/>
      <c r="CI529" s="36"/>
      <c r="CJ529" s="36"/>
      <c r="CP529" s="36"/>
      <c r="CQ529" s="36"/>
      <c r="CR529" s="36"/>
      <c r="CX529" s="36"/>
      <c r="CY529" s="36"/>
      <c r="CZ529" s="36"/>
      <c r="DF529" s="36">
        <v>8.2000000000000006E-9</v>
      </c>
      <c r="DG529" s="36">
        <v>1.86002542644</v>
      </c>
      <c r="DH529" s="36">
        <v>629.8629780064</v>
      </c>
      <c r="DI529" s="30">
        <f t="shared" si="264"/>
        <v>-5.0397809639602563E-10</v>
      </c>
      <c r="DJ529" s="30">
        <f t="shared" si="265"/>
        <v>-5.0436216571981725E-10</v>
      </c>
      <c r="DK529" s="30">
        <f t="shared" si="266"/>
        <v>-5.0436216839093359E-10</v>
      </c>
      <c r="DL529" s="30">
        <f t="shared" si="267"/>
        <v>-5.043621683909554E-10</v>
      </c>
      <c r="DN529" s="36"/>
      <c r="DO529" s="36"/>
      <c r="DP529" s="36"/>
      <c r="DV529" s="36"/>
      <c r="DW529" s="36"/>
      <c r="DX529" s="36"/>
      <c r="ED529" s="36"/>
      <c r="EE529" s="36"/>
      <c r="EF529" s="36"/>
      <c r="EL529" s="36"/>
      <c r="EM529" s="36"/>
      <c r="EN529" s="36"/>
      <c r="ET529" s="36"/>
      <c r="EU529" s="36"/>
      <c r="EV529" s="36"/>
    </row>
    <row r="530" spans="14:152" s="30" customFormat="1" ht="12.75">
      <c r="N530" s="36">
        <v>4.5800000000000003E-9</v>
      </c>
      <c r="O530" s="36">
        <v>3.4255679476699998</v>
      </c>
      <c r="P530" s="36">
        <v>121.2520214833</v>
      </c>
      <c r="Q530" s="30">
        <f t="shared" si="260"/>
        <v>-4.239010831852349E-9</v>
      </c>
      <c r="R530" s="30">
        <f t="shared" si="261"/>
        <v>-4.2389951662846924E-9</v>
      </c>
      <c r="S530" s="30">
        <f t="shared" si="262"/>
        <v>-4.2389951661757411E-9</v>
      </c>
      <c r="T530" s="30">
        <f t="shared" si="263"/>
        <v>-4.2389951661757403E-9</v>
      </c>
      <c r="V530" s="36"/>
      <c r="W530" s="36"/>
      <c r="X530" s="36"/>
      <c r="AD530" s="36"/>
      <c r="AE530" s="36"/>
      <c r="AF530" s="36"/>
      <c r="AL530" s="36"/>
      <c r="AM530" s="36"/>
      <c r="AN530" s="36"/>
      <c r="AT530" s="36"/>
      <c r="AU530" s="36"/>
      <c r="AV530" s="36"/>
      <c r="BB530" s="36"/>
      <c r="BC530" s="36"/>
      <c r="BD530" s="36"/>
      <c r="BJ530" s="36"/>
      <c r="BK530" s="36"/>
      <c r="BL530" s="36"/>
      <c r="BR530" s="36"/>
      <c r="BS530" s="36"/>
      <c r="BT530" s="36"/>
      <c r="BZ530" s="36"/>
      <c r="CA530" s="36"/>
      <c r="CB530" s="36"/>
      <c r="CH530" s="36"/>
      <c r="CI530" s="36"/>
      <c r="CJ530" s="36"/>
      <c r="CP530" s="36"/>
      <c r="CQ530" s="36"/>
      <c r="CR530" s="36"/>
      <c r="CX530" s="36"/>
      <c r="CY530" s="36"/>
      <c r="CZ530" s="36"/>
      <c r="DF530" s="36">
        <v>8.1300000000000007E-9</v>
      </c>
      <c r="DG530" s="36">
        <v>0.45441968194999999</v>
      </c>
      <c r="DH530" s="36">
        <v>4694.0029547076001</v>
      </c>
      <c r="DI530" s="30">
        <f t="shared" si="264"/>
        <v>7.3588099768875758E-9</v>
      </c>
      <c r="DJ530" s="30">
        <f t="shared" si="265"/>
        <v>7.3576008639660941E-9</v>
      </c>
      <c r="DK530" s="30">
        <f t="shared" si="266"/>
        <v>7.357600855553836E-9</v>
      </c>
      <c r="DL530" s="30">
        <f t="shared" si="267"/>
        <v>7.3576008555537615E-9</v>
      </c>
      <c r="DN530" s="36"/>
      <c r="DO530" s="36"/>
      <c r="DP530" s="36"/>
      <c r="DV530" s="36"/>
      <c r="DW530" s="36"/>
      <c r="DX530" s="36"/>
      <c r="ED530" s="36"/>
      <c r="EE530" s="36"/>
      <c r="EF530" s="36"/>
      <c r="EL530" s="36"/>
      <c r="EM530" s="36"/>
      <c r="EN530" s="36"/>
      <c r="ET530" s="36"/>
      <c r="EU530" s="36"/>
      <c r="EV530" s="36"/>
    </row>
    <row r="531" spans="14:152" s="30" customFormat="1" ht="12.75">
      <c r="N531" s="36">
        <v>4.2700000000000004E-9</v>
      </c>
      <c r="O531" s="36">
        <v>3.6128526491000001</v>
      </c>
      <c r="P531" s="36">
        <v>860.30992875280003</v>
      </c>
      <c r="Q531" s="30">
        <f t="shared" si="260"/>
        <v>1.7161400727270053E-9</v>
      </c>
      <c r="R531" s="30">
        <f t="shared" si="261"/>
        <v>1.7158894588345704E-9</v>
      </c>
      <c r="S531" s="30">
        <f t="shared" si="262"/>
        <v>1.715889457091578E-9</v>
      </c>
      <c r="T531" s="30">
        <f t="shared" si="263"/>
        <v>1.7158894570915639E-9</v>
      </c>
      <c r="V531" s="36"/>
      <c r="W531" s="36"/>
      <c r="X531" s="36"/>
      <c r="AD531" s="36"/>
      <c r="AE531" s="36"/>
      <c r="AF531" s="36"/>
      <c r="AL531" s="36"/>
      <c r="AM531" s="36"/>
      <c r="AN531" s="36"/>
      <c r="AT531" s="36"/>
      <c r="AU531" s="36"/>
      <c r="AV531" s="36"/>
      <c r="BB531" s="36"/>
      <c r="BC531" s="36"/>
      <c r="BD531" s="36"/>
      <c r="BJ531" s="36"/>
      <c r="BK531" s="36"/>
      <c r="BL531" s="36"/>
      <c r="BR531" s="36"/>
      <c r="BS531" s="36"/>
      <c r="BT531" s="36"/>
      <c r="BZ531" s="36"/>
      <c r="CA531" s="36"/>
      <c r="CB531" s="36"/>
      <c r="CH531" s="36"/>
      <c r="CI531" s="36"/>
      <c r="CJ531" s="36"/>
      <c r="CP531" s="36"/>
      <c r="CQ531" s="36"/>
      <c r="CR531" s="36"/>
      <c r="CX531" s="36"/>
      <c r="CY531" s="36"/>
      <c r="CZ531" s="36"/>
      <c r="DF531" s="36">
        <v>9.53E-9</v>
      </c>
      <c r="DG531" s="36">
        <v>0.58786779132</v>
      </c>
      <c r="DH531" s="36">
        <v>627.36711334179995</v>
      </c>
      <c r="DI531" s="30">
        <f t="shared" si="264"/>
        <v>-9.2314258027181239E-9</v>
      </c>
      <c r="DJ531" s="30">
        <f t="shared" si="265"/>
        <v>-9.2315364175441077E-9</v>
      </c>
      <c r="DK531" s="30">
        <f t="shared" si="266"/>
        <v>-9.231536418313341E-9</v>
      </c>
      <c r="DL531" s="30">
        <f t="shared" si="267"/>
        <v>-9.2315364183133476E-9</v>
      </c>
      <c r="DN531" s="36"/>
      <c r="DO531" s="36"/>
      <c r="DP531" s="36"/>
      <c r="DV531" s="36"/>
      <c r="DW531" s="36"/>
      <c r="DX531" s="36"/>
      <c r="ED531" s="36"/>
      <c r="EE531" s="36"/>
      <c r="EF531" s="36"/>
      <c r="EL531" s="36"/>
      <c r="EM531" s="36"/>
      <c r="EN531" s="36"/>
      <c r="ET531" s="36"/>
      <c r="EU531" s="36"/>
      <c r="EV531" s="36"/>
    </row>
    <row r="532" spans="14:152" s="30" customFormat="1" ht="12.75">
      <c r="N532" s="36">
        <v>4.2400000000000002E-9</v>
      </c>
      <c r="O532" s="36">
        <v>4.7275725233100001</v>
      </c>
      <c r="P532" s="36">
        <v>1366.2125722901999</v>
      </c>
      <c r="Q532" s="30">
        <f t="shared" si="260"/>
        <v>-4.0579490912175672E-9</v>
      </c>
      <c r="R532" s="30">
        <f t="shared" si="261"/>
        <v>-4.0580741744883457E-9</v>
      </c>
      <c r="S532" s="30">
        <f t="shared" si="262"/>
        <v>-4.0580741753581278E-9</v>
      </c>
      <c r="T532" s="30">
        <f t="shared" si="263"/>
        <v>-4.0580741753581352E-9</v>
      </c>
      <c r="V532" s="36"/>
      <c r="W532" s="36"/>
      <c r="X532" s="36"/>
      <c r="AD532" s="36"/>
      <c r="AE532" s="36"/>
      <c r="AF532" s="36"/>
      <c r="AL532" s="36"/>
      <c r="AM532" s="36"/>
      <c r="AN532" s="36"/>
      <c r="AT532" s="36"/>
      <c r="AU532" s="36"/>
      <c r="AV532" s="36"/>
      <c r="BB532" s="36"/>
      <c r="BC532" s="36"/>
      <c r="BD532" s="36"/>
      <c r="BJ532" s="36"/>
      <c r="BK532" s="36"/>
      <c r="BL532" s="36"/>
      <c r="BR532" s="36"/>
      <c r="BS532" s="36"/>
      <c r="BT532" s="36"/>
      <c r="BZ532" s="36"/>
      <c r="CA532" s="36"/>
      <c r="CB532" s="36"/>
      <c r="CH532" s="36"/>
      <c r="CI532" s="36"/>
      <c r="CJ532" s="36"/>
      <c r="CP532" s="36"/>
      <c r="CQ532" s="36"/>
      <c r="CR532" s="36"/>
      <c r="CX532" s="36"/>
      <c r="CY532" s="36"/>
      <c r="CZ532" s="36"/>
      <c r="DF532" s="36">
        <v>9.0799999999999993E-9</v>
      </c>
      <c r="DG532" s="36">
        <v>2.8209332791200001</v>
      </c>
      <c r="DH532" s="36">
        <v>3046.5988283458</v>
      </c>
      <c r="DI532" s="30">
        <f t="shared" si="264"/>
        <v>5.9894141184394231E-10</v>
      </c>
      <c r="DJ532" s="30">
        <f t="shared" si="265"/>
        <v>5.9688490759377654E-10</v>
      </c>
      <c r="DK532" s="30">
        <f t="shared" si="266"/>
        <v>5.9688489329113667E-10</v>
      </c>
      <c r="DL532" s="30">
        <f t="shared" si="267"/>
        <v>5.9688489329100804E-10</v>
      </c>
      <c r="DN532" s="36"/>
      <c r="DO532" s="36"/>
      <c r="DP532" s="36"/>
      <c r="DV532" s="36"/>
      <c r="DW532" s="36"/>
      <c r="DX532" s="36"/>
      <c r="ED532" s="36"/>
      <c r="EE532" s="36"/>
      <c r="EF532" s="36"/>
      <c r="EL532" s="36"/>
      <c r="EM532" s="36"/>
      <c r="EN532" s="36"/>
      <c r="ET532" s="36"/>
      <c r="EU532" s="36"/>
      <c r="EV532" s="36"/>
    </row>
    <row r="533" spans="14:152" s="30" customFormat="1" ht="12.75">
      <c r="N533" s="36">
        <v>3.2799999999999998E-9</v>
      </c>
      <c r="O533" s="36">
        <v>4.5528600281599996</v>
      </c>
      <c r="P533" s="36">
        <v>1696.0978227655</v>
      </c>
      <c r="Q533" s="30">
        <f t="shared" si="260"/>
        <v>4.5409326439625116E-10</v>
      </c>
      <c r="R533" s="30">
        <f t="shared" si="261"/>
        <v>4.5450374314367861E-10</v>
      </c>
      <c r="S533" s="30">
        <f t="shared" si="262"/>
        <v>4.5450374599844817E-10</v>
      </c>
      <c r="T533" s="30">
        <f t="shared" si="263"/>
        <v>4.5450374599847123E-10</v>
      </c>
      <c r="V533" s="36"/>
      <c r="W533" s="36"/>
      <c r="X533" s="36"/>
      <c r="AD533" s="36"/>
      <c r="AE533" s="36"/>
      <c r="AF533" s="36"/>
      <c r="AL533" s="36"/>
      <c r="AM533" s="36"/>
      <c r="AN533" s="36"/>
      <c r="AT533" s="36"/>
      <c r="AU533" s="36"/>
      <c r="AV533" s="36"/>
      <c r="BB533" s="36"/>
      <c r="BC533" s="36"/>
      <c r="BD533" s="36"/>
      <c r="BJ533" s="36"/>
      <c r="BK533" s="36"/>
      <c r="BL533" s="36"/>
      <c r="BR533" s="36"/>
      <c r="BS533" s="36"/>
      <c r="BT533" s="36"/>
      <c r="BZ533" s="36"/>
      <c r="CA533" s="36"/>
      <c r="CB533" s="36"/>
      <c r="CH533" s="36"/>
      <c r="CI533" s="36"/>
      <c r="CJ533" s="36"/>
      <c r="CP533" s="36"/>
      <c r="CQ533" s="36"/>
      <c r="CR533" s="36"/>
      <c r="CX533" s="36"/>
      <c r="CY533" s="36"/>
      <c r="CZ533" s="36"/>
      <c r="DF533" s="36">
        <v>9.1199999999999999E-9</v>
      </c>
      <c r="DG533" s="36">
        <v>2.6912431045099998</v>
      </c>
      <c r="DH533" s="36">
        <v>946.72792841499995</v>
      </c>
      <c r="DI533" s="30">
        <f t="shared" si="264"/>
        <v>-7.6103281144933131E-9</v>
      </c>
      <c r="DJ533" s="30">
        <f t="shared" si="265"/>
        <v>-7.610682574818474E-9</v>
      </c>
      <c r="DK533" s="30">
        <f t="shared" si="266"/>
        <v>-7.6106825772835417E-9</v>
      </c>
      <c r="DL533" s="30">
        <f t="shared" si="267"/>
        <v>-7.6106825772835582E-9</v>
      </c>
      <c r="DN533" s="36"/>
      <c r="DO533" s="36"/>
      <c r="DP533" s="36"/>
      <c r="DV533" s="36"/>
      <c r="DW533" s="36"/>
      <c r="DX533" s="36"/>
      <c r="ED533" s="36"/>
      <c r="EE533" s="36"/>
      <c r="EF533" s="36"/>
      <c r="EL533" s="36"/>
      <c r="EM533" s="36"/>
      <c r="EN533" s="36"/>
      <c r="ET533" s="36"/>
      <c r="EU533" s="36"/>
      <c r="EV533" s="36"/>
    </row>
    <row r="534" spans="14:152" s="30" customFormat="1" ht="12.75">
      <c r="N534" s="36">
        <v>3.24E-9</v>
      </c>
      <c r="O534" s="36">
        <v>4.2368500521000003</v>
      </c>
      <c r="P534" s="36">
        <v>642.34496686880004</v>
      </c>
      <c r="Q534" s="30">
        <f t="shared" si="260"/>
        <v>2.5288394659294198E-9</v>
      </c>
      <c r="R534" s="30">
        <f t="shared" si="261"/>
        <v>2.5289363953296004E-9</v>
      </c>
      <c r="S534" s="30">
        <f t="shared" si="262"/>
        <v>2.5289363960037029E-9</v>
      </c>
      <c r="T534" s="30">
        <f t="shared" si="263"/>
        <v>2.5289363960037091E-9</v>
      </c>
      <c r="V534" s="36"/>
      <c r="W534" s="36"/>
      <c r="X534" s="36"/>
      <c r="AD534" s="36"/>
      <c r="AE534" s="36"/>
      <c r="AF534" s="36"/>
      <c r="AL534" s="36"/>
      <c r="AM534" s="36"/>
      <c r="AN534" s="36"/>
      <c r="AT534" s="36"/>
      <c r="AU534" s="36"/>
      <c r="AV534" s="36"/>
      <c r="BB534" s="36"/>
      <c r="BC534" s="36"/>
      <c r="BD534" s="36"/>
      <c r="BJ534" s="36"/>
      <c r="BK534" s="36"/>
      <c r="BL534" s="36"/>
      <c r="BR534" s="36"/>
      <c r="BS534" s="36"/>
      <c r="BT534" s="36"/>
      <c r="BZ534" s="36"/>
      <c r="CA534" s="36"/>
      <c r="CB534" s="36"/>
      <c r="CH534" s="36"/>
      <c r="CI534" s="36"/>
      <c r="CJ534" s="36"/>
      <c r="CP534" s="36"/>
      <c r="CQ534" s="36"/>
      <c r="CR534" s="36"/>
      <c r="CX534" s="36"/>
      <c r="CY534" s="36"/>
      <c r="CZ534" s="36"/>
      <c r="DF534" s="36">
        <v>8.2000000000000006E-9</v>
      </c>
      <c r="DG534" s="36">
        <v>4.1494793157199998</v>
      </c>
      <c r="DH534" s="36">
        <v>1884.1241239379999</v>
      </c>
      <c r="DI534" s="30">
        <f t="shared" si="264"/>
        <v>8.1991965154986707E-9</v>
      </c>
      <c r="DJ534" s="30">
        <f t="shared" si="265"/>
        <v>8.1991803215232816E-9</v>
      </c>
      <c r="DK534" s="30">
        <f t="shared" si="266"/>
        <v>8.1991803214100952E-9</v>
      </c>
      <c r="DL534" s="30">
        <f t="shared" si="267"/>
        <v>8.1991803214100935E-9</v>
      </c>
      <c r="DN534" s="36"/>
      <c r="DO534" s="36"/>
      <c r="DP534" s="36"/>
      <c r="DV534" s="36"/>
      <c r="DW534" s="36"/>
      <c r="DX534" s="36"/>
      <c r="ED534" s="36"/>
      <c r="EE534" s="36"/>
      <c r="EF534" s="36"/>
      <c r="EL534" s="36"/>
      <c r="EM534" s="36"/>
      <c r="EN534" s="36"/>
      <c r="ET534" s="36"/>
      <c r="EU534" s="36"/>
      <c r="EV534" s="36"/>
    </row>
    <row r="535" spans="14:152" s="30" customFormat="1" ht="12.75">
      <c r="N535" s="36">
        <v>3.9499999999999998E-9</v>
      </c>
      <c r="O535" s="36">
        <v>3.2628255895499998</v>
      </c>
      <c r="P535" s="36">
        <v>484.44438245600003</v>
      </c>
      <c r="Q535" s="30">
        <f t="shared" si="260"/>
        <v>3.3109626554334135E-9</v>
      </c>
      <c r="R535" s="30">
        <f t="shared" si="261"/>
        <v>3.3110403989573226E-9</v>
      </c>
      <c r="S535" s="30">
        <f t="shared" si="262"/>
        <v>3.3110403994979976E-9</v>
      </c>
      <c r="T535" s="30">
        <f t="shared" si="263"/>
        <v>3.3110403994980026E-9</v>
      </c>
      <c r="V535" s="36"/>
      <c r="W535" s="36"/>
      <c r="X535" s="36"/>
      <c r="AD535" s="36"/>
      <c r="AE535" s="36"/>
      <c r="AF535" s="36"/>
      <c r="AL535" s="36"/>
      <c r="AM535" s="36"/>
      <c r="AN535" s="36"/>
      <c r="AT535" s="36"/>
      <c r="AU535" s="36"/>
      <c r="AV535" s="36"/>
      <c r="BB535" s="36"/>
      <c r="BC535" s="36"/>
      <c r="BD535" s="36"/>
      <c r="BJ535" s="36"/>
      <c r="BK535" s="36"/>
      <c r="BL535" s="36"/>
      <c r="BR535" s="36"/>
      <c r="BS535" s="36"/>
      <c r="BT535" s="36"/>
      <c r="BZ535" s="36"/>
      <c r="CA535" s="36"/>
      <c r="CB535" s="36"/>
      <c r="CH535" s="36"/>
      <c r="CI535" s="36"/>
      <c r="CJ535" s="36"/>
      <c r="CP535" s="36"/>
      <c r="CQ535" s="36"/>
      <c r="CR535" s="36"/>
      <c r="CX535" s="36"/>
      <c r="CY535" s="36"/>
      <c r="CZ535" s="36"/>
      <c r="DF535" s="36">
        <v>9.4799999999999995E-9</v>
      </c>
      <c r="DG535" s="36">
        <v>0.77931728039000003</v>
      </c>
      <c r="DH535" s="36">
        <v>25551.0986294787</v>
      </c>
      <c r="DI535" s="30">
        <f t="shared" si="264"/>
        <v>-8.4040873648884247E-9</v>
      </c>
      <c r="DJ535" s="30">
        <f t="shared" si="265"/>
        <v>-8.412422461718232E-9</v>
      </c>
      <c r="DK535" s="30">
        <f t="shared" si="266"/>
        <v>-8.4124225195810792E-9</v>
      </c>
      <c r="DL535" s="30">
        <f t="shared" si="267"/>
        <v>-8.4124225195815771E-9</v>
      </c>
      <c r="DN535" s="36"/>
      <c r="DO535" s="36"/>
      <c r="DP535" s="36"/>
      <c r="DV535" s="36"/>
      <c r="DW535" s="36"/>
      <c r="DX535" s="36"/>
      <c r="ED535" s="36"/>
      <c r="EE535" s="36"/>
      <c r="EF535" s="36"/>
      <c r="EL535" s="36"/>
      <c r="EM535" s="36"/>
      <c r="EN535" s="36"/>
      <c r="ET535" s="36"/>
      <c r="EU535" s="36"/>
      <c r="EV535" s="36"/>
    </row>
    <row r="536" spans="14:152" s="30" customFormat="1" ht="12.75">
      <c r="N536" s="36">
        <v>3.3000000000000002E-9</v>
      </c>
      <c r="O536" s="36">
        <v>6.05223507989</v>
      </c>
      <c r="P536" s="36">
        <v>215.7467759928</v>
      </c>
      <c r="Q536" s="30">
        <f t="shared" si="260"/>
        <v>4.7232603799598105E-10</v>
      </c>
      <c r="R536" s="30">
        <f t="shared" si="261"/>
        <v>4.7227354078632721E-10</v>
      </c>
      <c r="S536" s="30">
        <f t="shared" si="262"/>
        <v>4.7227354042121858E-10</v>
      </c>
      <c r="T536" s="30">
        <f t="shared" si="263"/>
        <v>4.7227354042121858E-10</v>
      </c>
      <c r="V536" s="36"/>
      <c r="W536" s="36"/>
      <c r="X536" s="36"/>
      <c r="AD536" s="36"/>
      <c r="AE536" s="36"/>
      <c r="AF536" s="36"/>
      <c r="AL536" s="36"/>
      <c r="AM536" s="36"/>
      <c r="AN536" s="36"/>
      <c r="AT536" s="36"/>
      <c r="AU536" s="36"/>
      <c r="AV536" s="36"/>
      <c r="BB536" s="36"/>
      <c r="BC536" s="36"/>
      <c r="BD536" s="36"/>
      <c r="BJ536" s="36"/>
      <c r="BK536" s="36"/>
      <c r="BL536" s="36"/>
      <c r="BR536" s="36"/>
      <c r="BS536" s="36"/>
      <c r="BT536" s="36"/>
      <c r="BZ536" s="36"/>
      <c r="CA536" s="36"/>
      <c r="CB536" s="36"/>
      <c r="CH536" s="36"/>
      <c r="CI536" s="36"/>
      <c r="CJ536" s="36"/>
      <c r="CP536" s="36"/>
      <c r="CQ536" s="36"/>
      <c r="CR536" s="36"/>
      <c r="CX536" s="36"/>
      <c r="CY536" s="36"/>
      <c r="CZ536" s="36"/>
      <c r="DF536" s="36">
        <v>8.4399999999999998E-9</v>
      </c>
      <c r="DG536" s="36">
        <v>9.7624958399999996E-3</v>
      </c>
      <c r="DH536" s="36">
        <v>628.59095361920004</v>
      </c>
      <c r="DI536" s="30">
        <f t="shared" si="264"/>
        <v>-7.9738337634017089E-9</v>
      </c>
      <c r="DJ536" s="30">
        <f t="shared" si="265"/>
        <v>-7.9737042111436225E-9</v>
      </c>
      <c r="DK536" s="30">
        <f t="shared" si="266"/>
        <v>-7.9737042102425532E-9</v>
      </c>
      <c r="DL536" s="30">
        <f t="shared" si="267"/>
        <v>-7.9737042102425449E-9</v>
      </c>
      <c r="DN536" s="36"/>
      <c r="DO536" s="36"/>
      <c r="DP536" s="36"/>
      <c r="DV536" s="36"/>
      <c r="DW536" s="36"/>
      <c r="DX536" s="36"/>
      <c r="ED536" s="36"/>
      <c r="EE536" s="36"/>
      <c r="EF536" s="36"/>
      <c r="EL536" s="36"/>
      <c r="EM536" s="36"/>
      <c r="EN536" s="36"/>
      <c r="ET536" s="36"/>
      <c r="EU536" s="36"/>
      <c r="EV536" s="36"/>
    </row>
    <row r="537" spans="14:152" s="30" customFormat="1" ht="12.75">
      <c r="N537" s="36">
        <v>3.1800000000000002E-9</v>
      </c>
      <c r="O537" s="36">
        <v>2.0207280007000001</v>
      </c>
      <c r="P537" s="36">
        <v>2964.8466951296</v>
      </c>
      <c r="Q537" s="30">
        <f t="shared" si="260"/>
        <v>-8.8160382791707416E-10</v>
      </c>
      <c r="R537" s="30">
        <f t="shared" si="261"/>
        <v>-8.8227870044044553E-10</v>
      </c>
      <c r="S537" s="30">
        <f t="shared" si="262"/>
        <v>-8.8227870513388787E-10</v>
      </c>
      <c r="T537" s="30">
        <f t="shared" si="263"/>
        <v>-8.8227870513393129E-10</v>
      </c>
      <c r="V537" s="36"/>
      <c r="W537" s="36"/>
      <c r="X537" s="36"/>
      <c r="AD537" s="36"/>
      <c r="AE537" s="36"/>
      <c r="AF537" s="36"/>
      <c r="AL537" s="36"/>
      <c r="AM537" s="36"/>
      <c r="AN537" s="36"/>
      <c r="AT537" s="36"/>
      <c r="AU537" s="36"/>
      <c r="AV537" s="36"/>
      <c r="BB537" s="36"/>
      <c r="BC537" s="36"/>
      <c r="BD537" s="36"/>
      <c r="BJ537" s="36"/>
      <c r="BK537" s="36"/>
      <c r="BL537" s="36"/>
      <c r="BR537" s="36"/>
      <c r="BS537" s="36"/>
      <c r="BT537" s="36"/>
      <c r="BZ537" s="36"/>
      <c r="CA537" s="36"/>
      <c r="CB537" s="36"/>
      <c r="CH537" s="36"/>
      <c r="CI537" s="36"/>
      <c r="CJ537" s="36"/>
      <c r="CP537" s="36"/>
      <c r="CQ537" s="36"/>
      <c r="CR537" s="36"/>
      <c r="CX537" s="36"/>
      <c r="CY537" s="36"/>
      <c r="CZ537" s="36"/>
      <c r="DF537" s="36">
        <v>9.1000000000000004E-9</v>
      </c>
      <c r="DG537" s="36">
        <v>0.99542530366000004</v>
      </c>
      <c r="DH537" s="36">
        <v>5760.4984318976003</v>
      </c>
      <c r="DI537" s="30">
        <f t="shared" si="264"/>
        <v>8.1056422450649288E-9</v>
      </c>
      <c r="DJ537" s="30">
        <f t="shared" si="265"/>
        <v>8.1074166644925425E-9</v>
      </c>
      <c r="DK537" s="30">
        <f t="shared" si="266"/>
        <v>8.1074166768280587E-9</v>
      </c>
      <c r="DL537" s="30">
        <f t="shared" si="267"/>
        <v>8.1074166768281613E-9</v>
      </c>
      <c r="DN537" s="36"/>
      <c r="DO537" s="36"/>
      <c r="DP537" s="36"/>
      <c r="DV537" s="36"/>
      <c r="DW537" s="36"/>
      <c r="DX537" s="36"/>
      <c r="ED537" s="36"/>
      <c r="EE537" s="36"/>
      <c r="EF537" s="36"/>
      <c r="EL537" s="36"/>
      <c r="EM537" s="36"/>
      <c r="EN537" s="36"/>
      <c r="ET537" s="36"/>
      <c r="EU537" s="36"/>
      <c r="EV537" s="36"/>
    </row>
    <row r="538" spans="14:152" s="30" customFormat="1" ht="12.75">
      <c r="N538" s="36">
        <v>4.1700000000000003E-9</v>
      </c>
      <c r="O538" s="36">
        <v>0.20173093597</v>
      </c>
      <c r="P538" s="36">
        <v>842.90144101349995</v>
      </c>
      <c r="Q538" s="30">
        <f t="shared" si="260"/>
        <v>-9.936150363023072E-10</v>
      </c>
      <c r="R538" s="30">
        <f t="shared" si="261"/>
        <v>-9.9336070737488631E-10</v>
      </c>
      <c r="S538" s="30">
        <f t="shared" si="262"/>
        <v>-9.9336070560606769E-10</v>
      </c>
      <c r="T538" s="30">
        <f t="shared" si="263"/>
        <v>-9.9336070560605343E-10</v>
      </c>
      <c r="V538" s="36"/>
      <c r="W538" s="36"/>
      <c r="X538" s="36"/>
      <c r="AD538" s="36"/>
      <c r="AE538" s="36"/>
      <c r="AF538" s="36"/>
      <c r="AL538" s="36"/>
      <c r="AM538" s="36"/>
      <c r="AN538" s="36"/>
      <c r="AT538" s="36"/>
      <c r="AU538" s="36"/>
      <c r="AV538" s="36"/>
      <c r="BB538" s="36"/>
      <c r="BC538" s="36"/>
      <c r="BD538" s="36"/>
      <c r="BJ538" s="36"/>
      <c r="BK538" s="36"/>
      <c r="BL538" s="36"/>
      <c r="BR538" s="36"/>
      <c r="BS538" s="36"/>
      <c r="BT538" s="36"/>
      <c r="BZ538" s="36"/>
      <c r="CA538" s="36"/>
      <c r="CB538" s="36"/>
      <c r="CH538" s="36"/>
      <c r="CI538" s="36"/>
      <c r="CJ538" s="36"/>
      <c r="CP538" s="36"/>
      <c r="CQ538" s="36"/>
      <c r="CR538" s="36"/>
      <c r="CX538" s="36"/>
      <c r="CY538" s="36"/>
      <c r="CZ538" s="36"/>
      <c r="DF538" s="36">
        <v>8.4399999999999998E-9</v>
      </c>
      <c r="DG538" s="36">
        <v>0.2263096449</v>
      </c>
      <c r="DH538" s="36">
        <v>1123.1178284926</v>
      </c>
      <c r="DI538" s="30">
        <f t="shared" si="264"/>
        <v>8.1059543405798284E-9</v>
      </c>
      <c r="DJ538" s="30">
        <f t="shared" si="265"/>
        <v>8.1061510311863321E-9</v>
      </c>
      <c r="DK538" s="30">
        <f t="shared" si="266"/>
        <v>8.1061510325540769E-9</v>
      </c>
      <c r="DL538" s="30">
        <f t="shared" si="267"/>
        <v>8.1061510325540885E-9</v>
      </c>
      <c r="DN538" s="36"/>
      <c r="DO538" s="36"/>
      <c r="DP538" s="36"/>
      <c r="DV538" s="36"/>
      <c r="DW538" s="36"/>
      <c r="DX538" s="36"/>
      <c r="ED538" s="36"/>
      <c r="EE538" s="36"/>
      <c r="EF538" s="36"/>
      <c r="EL538" s="36"/>
      <c r="EM538" s="36"/>
      <c r="EN538" s="36"/>
      <c r="ET538" s="36"/>
      <c r="EU538" s="36"/>
      <c r="EV538" s="36"/>
    </row>
    <row r="539" spans="14:152" s="30" customFormat="1" ht="12.75">
      <c r="N539" s="36">
        <v>4.08E-9</v>
      </c>
      <c r="O539" s="36">
        <v>0.45800247267999999</v>
      </c>
      <c r="P539" s="36">
        <v>1578.0271950199001</v>
      </c>
      <c r="Q539" s="30">
        <f t="shared" si="260"/>
        <v>-1.7286096970471246E-9</v>
      </c>
      <c r="R539" s="30">
        <f t="shared" si="261"/>
        <v>-1.7290441803831619E-9</v>
      </c>
      <c r="S539" s="30">
        <f t="shared" si="262"/>
        <v>-1.7290441834048163E-9</v>
      </c>
      <c r="T539" s="30">
        <f t="shared" si="263"/>
        <v>-1.7290441834048426E-9</v>
      </c>
      <c r="V539" s="36"/>
      <c r="W539" s="36"/>
      <c r="X539" s="36"/>
      <c r="AD539" s="36"/>
      <c r="AE539" s="36"/>
      <c r="AF539" s="36"/>
      <c r="AL539" s="36"/>
      <c r="AM539" s="36"/>
      <c r="AN539" s="36"/>
      <c r="AT539" s="36"/>
      <c r="AU539" s="36"/>
      <c r="AV539" s="36"/>
      <c r="BB539" s="36"/>
      <c r="BC539" s="36"/>
      <c r="BD539" s="36"/>
      <c r="BJ539" s="36"/>
      <c r="BK539" s="36"/>
      <c r="BL539" s="36"/>
      <c r="BR539" s="36"/>
      <c r="BS539" s="36"/>
      <c r="BT539" s="36"/>
      <c r="BZ539" s="36"/>
      <c r="CA539" s="36"/>
      <c r="CB539" s="36"/>
      <c r="CH539" s="36"/>
      <c r="CI539" s="36"/>
      <c r="CJ539" s="36"/>
      <c r="CP539" s="36"/>
      <c r="CQ539" s="36"/>
      <c r="CR539" s="36"/>
      <c r="CX539" s="36"/>
      <c r="CY539" s="36"/>
      <c r="CZ539" s="36"/>
      <c r="DF539" s="36">
        <v>9.2400000000000004E-9</v>
      </c>
      <c r="DG539" s="36">
        <v>4.4195234570800004</v>
      </c>
      <c r="DH539" s="36">
        <v>5746.2713378959997</v>
      </c>
      <c r="DI539" s="30">
        <f t="shared" si="264"/>
        <v>-6.2137515442942749E-9</v>
      </c>
      <c r="DJ539" s="30">
        <f t="shared" si="265"/>
        <v>-6.2166786810705462E-9</v>
      </c>
      <c r="DK539" s="30">
        <f t="shared" si="266"/>
        <v>-6.2166787014241962E-9</v>
      </c>
      <c r="DL539" s="30">
        <f t="shared" si="267"/>
        <v>-6.2166787014243666E-9</v>
      </c>
      <c r="DN539" s="36"/>
      <c r="DO539" s="36"/>
      <c r="DP539" s="36"/>
      <c r="DV539" s="36"/>
      <c r="DW539" s="36"/>
      <c r="DX539" s="36"/>
      <c r="ED539" s="36"/>
      <c r="EE539" s="36"/>
      <c r="EF539" s="36"/>
      <c r="EL539" s="36"/>
      <c r="EM539" s="36"/>
      <c r="EN539" s="36"/>
      <c r="ET539" s="36"/>
      <c r="EU539" s="36"/>
      <c r="EV539" s="36"/>
    </row>
    <row r="540" spans="14:152" s="30" customFormat="1" ht="12.75">
      <c r="N540" s="36">
        <v>3.4200000000000002E-9</v>
      </c>
      <c r="O540" s="36">
        <v>6.1534707798500001</v>
      </c>
      <c r="P540" s="36">
        <v>1371.8416465826999</v>
      </c>
      <c r="Q540" s="30">
        <f t="shared" si="260"/>
        <v>4.0259343448522534E-10</v>
      </c>
      <c r="R540" s="30">
        <f t="shared" si="261"/>
        <v>4.0224631842537896E-10</v>
      </c>
      <c r="S540" s="30">
        <f t="shared" si="262"/>
        <v>4.0224631601124526E-10</v>
      </c>
      <c r="T540" s="30">
        <f t="shared" si="263"/>
        <v>4.0224631601122412E-10</v>
      </c>
      <c r="V540" s="36"/>
      <c r="W540" s="36"/>
      <c r="X540" s="36"/>
      <c r="AD540" s="36"/>
      <c r="AE540" s="36"/>
      <c r="AF540" s="36"/>
      <c r="AL540" s="36"/>
      <c r="AM540" s="36"/>
      <c r="AN540" s="36"/>
      <c r="AT540" s="36"/>
      <c r="AU540" s="36"/>
      <c r="AV540" s="36"/>
      <c r="BB540" s="36"/>
      <c r="BC540" s="36"/>
      <c r="BD540" s="36"/>
      <c r="BJ540" s="36"/>
      <c r="BK540" s="36"/>
      <c r="BL540" s="36"/>
      <c r="BR540" s="36"/>
      <c r="BS540" s="36"/>
      <c r="BT540" s="36"/>
      <c r="BZ540" s="36"/>
      <c r="CA540" s="36"/>
      <c r="CB540" s="36"/>
      <c r="CH540" s="36"/>
      <c r="CI540" s="36"/>
      <c r="CJ540" s="36"/>
      <c r="CP540" s="36"/>
      <c r="CQ540" s="36"/>
      <c r="CR540" s="36"/>
      <c r="CX540" s="36"/>
      <c r="CY540" s="36"/>
      <c r="CZ540" s="36"/>
      <c r="DF540" s="36">
        <v>9.6699999999999999E-9</v>
      </c>
      <c r="DG540" s="36">
        <v>3.20618313117</v>
      </c>
      <c r="DH540" s="36">
        <v>9050.8108418032007</v>
      </c>
      <c r="DI540" s="30">
        <f t="shared" si="264"/>
        <v>-9.5654369573534283E-9</v>
      </c>
      <c r="DJ540" s="30">
        <f t="shared" si="265"/>
        <v>-9.5663910949184724E-9</v>
      </c>
      <c r="DK540" s="30">
        <f t="shared" si="266"/>
        <v>-9.5663911015391697E-9</v>
      </c>
      <c r="DL540" s="30">
        <f t="shared" si="267"/>
        <v>-9.5663911015392293E-9</v>
      </c>
      <c r="DN540" s="36"/>
      <c r="DO540" s="36"/>
      <c r="DP540" s="36"/>
      <c r="DV540" s="36"/>
      <c r="DW540" s="36"/>
      <c r="DX540" s="36"/>
      <c r="ED540" s="36"/>
      <c r="EE540" s="36"/>
      <c r="EF540" s="36"/>
      <c r="EL540" s="36"/>
      <c r="EM540" s="36"/>
      <c r="EN540" s="36"/>
      <c r="ET540" s="36"/>
      <c r="EU540" s="36"/>
      <c r="EV540" s="36"/>
    </row>
    <row r="541" spans="14:152" s="30" customFormat="1" ht="12.75">
      <c r="N541" s="36">
        <v>3.1E-9</v>
      </c>
      <c r="O541" s="36">
        <v>1.97259286255</v>
      </c>
      <c r="P541" s="36">
        <v>754.03576079649997</v>
      </c>
      <c r="Q541" s="30">
        <f t="shared" si="260"/>
        <v>-1.8448773894124661E-9</v>
      </c>
      <c r="R541" s="30">
        <f t="shared" si="261"/>
        <v>-1.8450173403697667E-9</v>
      </c>
      <c r="S541" s="30">
        <f t="shared" si="262"/>
        <v>-1.8450173413430767E-9</v>
      </c>
      <c r="T541" s="30">
        <f t="shared" si="263"/>
        <v>-1.8450173413430853E-9</v>
      </c>
      <c r="V541" s="36"/>
      <c r="W541" s="36"/>
      <c r="X541" s="36"/>
      <c r="AD541" s="36"/>
      <c r="AE541" s="36"/>
      <c r="AF541" s="36"/>
      <c r="AL541" s="36"/>
      <c r="AM541" s="36"/>
      <c r="AN541" s="36"/>
      <c r="AT541" s="36"/>
      <c r="AU541" s="36"/>
      <c r="AV541" s="36"/>
      <c r="BB541" s="36"/>
      <c r="BC541" s="36"/>
      <c r="BD541" s="36"/>
      <c r="BJ541" s="36"/>
      <c r="BK541" s="36"/>
      <c r="BL541" s="36"/>
      <c r="BR541" s="36"/>
      <c r="BS541" s="36"/>
      <c r="BT541" s="36"/>
      <c r="BZ541" s="36"/>
      <c r="CA541" s="36"/>
      <c r="CB541" s="36"/>
      <c r="CH541" s="36"/>
      <c r="CI541" s="36"/>
      <c r="CJ541" s="36"/>
      <c r="CP541" s="36"/>
      <c r="CQ541" s="36"/>
      <c r="CR541" s="36"/>
      <c r="CX541" s="36"/>
      <c r="CY541" s="36"/>
      <c r="CZ541" s="36"/>
      <c r="DF541" s="36">
        <v>8.0000000000000005E-9</v>
      </c>
      <c r="DG541" s="36">
        <v>0.10663079153</v>
      </c>
      <c r="DH541" s="36">
        <v>4532.5789494110004</v>
      </c>
      <c r="DI541" s="30">
        <f t="shared" si="264"/>
        <v>7.9532536825024384E-9</v>
      </c>
      <c r="DJ541" s="30">
        <f t="shared" si="265"/>
        <v>7.9535448480409213E-9</v>
      </c>
      <c r="DK541" s="30">
        <f t="shared" si="266"/>
        <v>7.9535448500627624E-9</v>
      </c>
      <c r="DL541" s="30">
        <f t="shared" si="267"/>
        <v>7.9535448500627773E-9</v>
      </c>
      <c r="DN541" s="36"/>
      <c r="DO541" s="36"/>
      <c r="DP541" s="36"/>
      <c r="DV541" s="36"/>
      <c r="DW541" s="36"/>
      <c r="DX541" s="36"/>
      <c r="ED541" s="36"/>
      <c r="EE541" s="36"/>
      <c r="EF541" s="36"/>
      <c r="EL541" s="36"/>
      <c r="EM541" s="36"/>
      <c r="EN541" s="36"/>
      <c r="ET541" s="36"/>
      <c r="EU541" s="36"/>
      <c r="EV541" s="36"/>
    </row>
    <row r="542" spans="14:152" s="30" customFormat="1" ht="12.75">
      <c r="N542" s="36">
        <v>3.3999999999999998E-9</v>
      </c>
      <c r="O542" s="36">
        <v>2.77813018312</v>
      </c>
      <c r="P542" s="36">
        <v>3.5231183490000002</v>
      </c>
      <c r="Q542" s="30">
        <f t="shared" si="260"/>
        <v>-3.1536664164742838E-9</v>
      </c>
      <c r="R542" s="30">
        <f t="shared" si="261"/>
        <v>-3.1536660829684185E-9</v>
      </c>
      <c r="S542" s="30">
        <f t="shared" si="262"/>
        <v>-3.1536660829660991E-9</v>
      </c>
      <c r="T542" s="30">
        <f t="shared" si="263"/>
        <v>-3.1536660829660991E-9</v>
      </c>
      <c r="V542" s="36"/>
      <c r="W542" s="36"/>
      <c r="X542" s="36"/>
      <c r="AD542" s="36"/>
      <c r="AE542" s="36"/>
      <c r="AF542" s="36"/>
      <c r="AL542" s="36"/>
      <c r="AM542" s="36"/>
      <c r="AN542" s="36"/>
      <c r="AT542" s="36"/>
      <c r="AU542" s="36"/>
      <c r="AV542" s="36"/>
      <c r="BB542" s="36"/>
      <c r="BC542" s="36"/>
      <c r="BD542" s="36"/>
      <c r="BJ542" s="36"/>
      <c r="BK542" s="36"/>
      <c r="BL542" s="36"/>
      <c r="BR542" s="36"/>
      <c r="BS542" s="36"/>
      <c r="BT542" s="36"/>
      <c r="BZ542" s="36"/>
      <c r="CA542" s="36"/>
      <c r="CB542" s="36"/>
      <c r="CH542" s="36"/>
      <c r="CI542" s="36"/>
      <c r="CJ542" s="36"/>
      <c r="CP542" s="36"/>
      <c r="CQ542" s="36"/>
      <c r="CR542" s="36"/>
      <c r="CX542" s="36"/>
      <c r="CY542" s="36"/>
      <c r="CZ542" s="36"/>
      <c r="DF542" s="36">
        <v>7.4799999999999998E-9</v>
      </c>
      <c r="DG542" s="36">
        <v>3.0137640592700001</v>
      </c>
      <c r="DH542" s="36">
        <v>5481.7545583807996</v>
      </c>
      <c r="DI542" s="30">
        <f t="shared" si="264"/>
        <v>-4.6840748332774287E-9</v>
      </c>
      <c r="DJ542" s="30">
        <f t="shared" si="265"/>
        <v>-4.6864561807783438E-9</v>
      </c>
      <c r="DK542" s="30">
        <f t="shared" si="266"/>
        <v>-4.6864561973374061E-9</v>
      </c>
      <c r="DL542" s="30">
        <f t="shared" si="267"/>
        <v>-4.6864561973375302E-9</v>
      </c>
      <c r="DN542" s="36"/>
      <c r="DO542" s="36"/>
      <c r="DP542" s="36"/>
      <c r="DV542" s="36"/>
      <c r="DW542" s="36"/>
      <c r="DX542" s="36"/>
      <c r="ED542" s="36"/>
      <c r="EE542" s="36"/>
      <c r="EF542" s="36"/>
      <c r="EL542" s="36"/>
      <c r="EM542" s="36"/>
      <c r="EN542" s="36"/>
      <c r="ET542" s="36"/>
      <c r="EU542" s="36"/>
      <c r="EV542" s="36"/>
    </row>
    <row r="543" spans="14:152" s="30" customFormat="1" ht="12.75">
      <c r="N543" s="36">
        <v>3.3299999999999999E-9</v>
      </c>
      <c r="O543" s="36">
        <v>2.9135225467799999</v>
      </c>
      <c r="P543" s="36">
        <v>576.16138801060004</v>
      </c>
      <c r="Q543" s="30">
        <f t="shared" si="260"/>
        <v>3.1993499630951961E-9</v>
      </c>
      <c r="R543" s="30">
        <f t="shared" si="261"/>
        <v>3.1993103135415396E-9</v>
      </c>
      <c r="S543" s="30">
        <f t="shared" si="262"/>
        <v>3.1993103132657654E-9</v>
      </c>
      <c r="T543" s="30">
        <f t="shared" si="263"/>
        <v>3.199310313265763E-9</v>
      </c>
      <c r="V543" s="36"/>
      <c r="W543" s="36"/>
      <c r="X543" s="36"/>
      <c r="AD543" s="36"/>
      <c r="AE543" s="36"/>
      <c r="AF543" s="36"/>
      <c r="AL543" s="36"/>
      <c r="AM543" s="36"/>
      <c r="AN543" s="36"/>
      <c r="AT543" s="36"/>
      <c r="AU543" s="36"/>
      <c r="AV543" s="36"/>
      <c r="BB543" s="36"/>
      <c r="BC543" s="36"/>
      <c r="BD543" s="36"/>
      <c r="BJ543" s="36"/>
      <c r="BK543" s="36"/>
      <c r="BL543" s="36"/>
      <c r="BR543" s="36"/>
      <c r="BS543" s="36"/>
      <c r="BT543" s="36"/>
      <c r="BZ543" s="36"/>
      <c r="CA543" s="36"/>
      <c r="CB543" s="36"/>
      <c r="CH543" s="36"/>
      <c r="CI543" s="36"/>
      <c r="CJ543" s="36"/>
      <c r="CP543" s="36"/>
      <c r="CQ543" s="36"/>
      <c r="CR543" s="36"/>
      <c r="CX543" s="36"/>
      <c r="CY543" s="36"/>
      <c r="CZ543" s="36"/>
      <c r="DF543" s="36">
        <v>7.5200000000000005E-9</v>
      </c>
      <c r="DG543" s="36">
        <v>5.8236047289000004</v>
      </c>
      <c r="DH543" s="36">
        <v>701.93626358799997</v>
      </c>
      <c r="DI543" s="30">
        <f t="shared" si="264"/>
        <v>-2.6552351681810474E-9</v>
      </c>
      <c r="DJ543" s="30">
        <f t="shared" si="265"/>
        <v>-2.6548672279793022E-9</v>
      </c>
      <c r="DK543" s="30">
        <f t="shared" si="266"/>
        <v>-2.6548672254203313E-9</v>
      </c>
      <c r="DL543" s="30">
        <f t="shared" si="267"/>
        <v>-2.6548672254203098E-9</v>
      </c>
      <c r="DN543" s="36"/>
      <c r="DO543" s="36"/>
      <c r="DP543" s="36"/>
      <c r="DV543" s="36"/>
      <c r="DW543" s="36"/>
      <c r="DX543" s="36"/>
      <c r="ED543" s="36"/>
      <c r="EE543" s="36"/>
      <c r="EF543" s="36"/>
      <c r="EL543" s="36"/>
      <c r="EM543" s="36"/>
      <c r="EN543" s="36"/>
      <c r="ET543" s="36"/>
      <c r="EU543" s="36"/>
      <c r="EV543" s="36"/>
    </row>
    <row r="544" spans="14:152" s="30" customFormat="1" ht="12.75">
      <c r="N544" s="36">
        <v>3.24E-9</v>
      </c>
      <c r="O544" s="36">
        <v>0.32544817254000002</v>
      </c>
      <c r="P544" s="36">
        <v>586.31331639719997</v>
      </c>
      <c r="Q544" s="30">
        <f t="shared" si="260"/>
        <v>-3.1645829700213496E-9</v>
      </c>
      <c r="R544" s="30">
        <f t="shared" si="261"/>
        <v>-3.164613325621915E-9</v>
      </c>
      <c r="S544" s="30">
        <f t="shared" si="262"/>
        <v>-3.1646133258330107E-9</v>
      </c>
      <c r="T544" s="30">
        <f t="shared" si="263"/>
        <v>-3.1646133258330128E-9</v>
      </c>
      <c r="V544" s="36"/>
      <c r="W544" s="36"/>
      <c r="X544" s="36"/>
      <c r="AD544" s="36"/>
      <c r="AE544" s="36"/>
      <c r="AF544" s="36"/>
      <c r="AL544" s="36"/>
      <c r="AM544" s="36"/>
      <c r="AN544" s="36"/>
      <c r="AT544" s="36"/>
      <c r="AU544" s="36"/>
      <c r="AV544" s="36"/>
      <c r="BB544" s="36"/>
      <c r="BC544" s="36"/>
      <c r="BD544" s="36"/>
      <c r="BJ544" s="36"/>
      <c r="BK544" s="36"/>
      <c r="BL544" s="36"/>
      <c r="BR544" s="36"/>
      <c r="BS544" s="36"/>
      <c r="BT544" s="36"/>
      <c r="BZ544" s="36"/>
      <c r="CA544" s="36"/>
      <c r="CB544" s="36"/>
      <c r="CH544" s="36"/>
      <c r="CI544" s="36"/>
      <c r="CJ544" s="36"/>
      <c r="CP544" s="36"/>
      <c r="CQ544" s="36"/>
      <c r="CR544" s="36"/>
      <c r="CX544" s="36"/>
      <c r="CY544" s="36"/>
      <c r="CZ544" s="36"/>
      <c r="DF544" s="36">
        <v>7.7099999999999992E-9</v>
      </c>
      <c r="DG544" s="36">
        <v>0.12101982692</v>
      </c>
      <c r="DH544" s="36">
        <v>635.70450061999998</v>
      </c>
      <c r="DI544" s="30">
        <f t="shared" si="264"/>
        <v>-7.446692859480375E-9</v>
      </c>
      <c r="DJ544" s="30">
        <f t="shared" si="265"/>
        <v>-7.4465982359193666E-9</v>
      </c>
      <c r="DK544" s="30">
        <f t="shared" si="266"/>
        <v>-7.4465982352612212E-9</v>
      </c>
      <c r="DL544" s="30">
        <f t="shared" si="267"/>
        <v>-7.4465982352612162E-9</v>
      </c>
      <c r="DN544" s="36"/>
      <c r="DO544" s="36"/>
      <c r="DP544" s="36"/>
      <c r="DV544" s="36"/>
      <c r="DW544" s="36"/>
      <c r="DX544" s="36"/>
      <c r="ED544" s="36"/>
      <c r="EE544" s="36"/>
      <c r="EF544" s="36"/>
      <c r="EL544" s="36"/>
      <c r="EM544" s="36"/>
      <c r="EN544" s="36"/>
      <c r="ET544" s="36"/>
      <c r="EU544" s="36"/>
      <c r="EV544" s="36"/>
    </row>
    <row r="545" spans="14:152" s="30" customFormat="1" ht="12.75">
      <c r="N545" s="36">
        <v>3.0199999999999999E-9</v>
      </c>
      <c r="O545" s="36">
        <v>2.0870884884900001</v>
      </c>
      <c r="P545" s="36">
        <v>526.98265210889997</v>
      </c>
      <c r="Q545" s="30">
        <f t="shared" si="260"/>
        <v>2.0273924598581238E-9</v>
      </c>
      <c r="R545" s="30">
        <f t="shared" si="261"/>
        <v>2.0273045781505254E-9</v>
      </c>
      <c r="S545" s="30">
        <f t="shared" si="262"/>
        <v>2.0273045775393159E-9</v>
      </c>
      <c r="T545" s="30">
        <f t="shared" si="263"/>
        <v>2.0273045775393109E-9</v>
      </c>
      <c r="V545" s="36"/>
      <c r="W545" s="36"/>
      <c r="X545" s="36"/>
      <c r="AD545" s="36"/>
      <c r="AE545" s="36"/>
      <c r="AF545" s="36"/>
      <c r="AL545" s="36"/>
      <c r="AM545" s="36"/>
      <c r="AN545" s="36"/>
      <c r="AT545" s="36"/>
      <c r="AU545" s="36"/>
      <c r="AV545" s="36"/>
      <c r="BB545" s="36"/>
      <c r="BC545" s="36"/>
      <c r="BD545" s="36"/>
      <c r="BJ545" s="36"/>
      <c r="BK545" s="36"/>
      <c r="BL545" s="36"/>
      <c r="BR545" s="36"/>
      <c r="BS545" s="36"/>
      <c r="BT545" s="36"/>
      <c r="BZ545" s="36"/>
      <c r="CA545" s="36"/>
      <c r="CB545" s="36"/>
      <c r="CH545" s="36"/>
      <c r="CI545" s="36"/>
      <c r="CJ545" s="36"/>
      <c r="CP545" s="36"/>
      <c r="CQ545" s="36"/>
      <c r="CR545" s="36"/>
      <c r="CX545" s="36"/>
      <c r="CY545" s="36"/>
      <c r="CZ545" s="36"/>
      <c r="DF545" s="36">
        <v>7.2500000000000004E-9</v>
      </c>
      <c r="DG545" s="36">
        <v>2.81220410314</v>
      </c>
      <c r="DH545" s="36">
        <v>3597.6304344427999</v>
      </c>
      <c r="DI545" s="30">
        <f t="shared" si="264"/>
        <v>-1.0378065655130655E-9</v>
      </c>
      <c r="DJ545" s="30">
        <f t="shared" si="265"/>
        <v>-1.035883299426708E-9</v>
      </c>
      <c r="DK545" s="30">
        <f t="shared" si="266"/>
        <v>-1.0358832860505301E-9</v>
      </c>
      <c r="DL545" s="30">
        <f t="shared" si="267"/>
        <v>-1.035883286050428E-9</v>
      </c>
      <c r="DN545" s="36"/>
      <c r="DO545" s="36"/>
      <c r="DP545" s="36"/>
      <c r="DV545" s="36"/>
      <c r="DW545" s="36"/>
      <c r="DX545" s="36"/>
      <c r="ED545" s="36"/>
      <c r="EE545" s="36"/>
      <c r="EF545" s="36"/>
      <c r="EL545" s="36"/>
      <c r="EM545" s="36"/>
      <c r="EN545" s="36"/>
      <c r="ET545" s="36"/>
      <c r="EU545" s="36"/>
      <c r="EV545" s="36"/>
    </row>
    <row r="546" spans="14:152" s="30" customFormat="1" ht="12.75">
      <c r="N546" s="36">
        <v>3.6300000000000001E-9</v>
      </c>
      <c r="O546" s="36">
        <v>4.7056711323</v>
      </c>
      <c r="P546" s="36">
        <v>2730.2069586891998</v>
      </c>
      <c r="Q546" s="30">
        <f t="shared" si="260"/>
        <v>-1.9386934600730646E-9</v>
      </c>
      <c r="R546" s="30">
        <f t="shared" si="261"/>
        <v>-1.9380691743373256E-9</v>
      </c>
      <c r="S546" s="30">
        <f t="shared" si="262"/>
        <v>-1.9380691699952821E-9</v>
      </c>
      <c r="T546" s="30">
        <f t="shared" si="263"/>
        <v>-1.9380691699952383E-9</v>
      </c>
      <c r="V546" s="36"/>
      <c r="W546" s="36"/>
      <c r="X546" s="36"/>
      <c r="AD546" s="36"/>
      <c r="AE546" s="36"/>
      <c r="AF546" s="36"/>
      <c r="AL546" s="36"/>
      <c r="AM546" s="36"/>
      <c r="AN546" s="36"/>
      <c r="AT546" s="36"/>
      <c r="AU546" s="36"/>
      <c r="AV546" s="36"/>
      <c r="BB546" s="36"/>
      <c r="BC546" s="36"/>
      <c r="BD546" s="36"/>
      <c r="BJ546" s="36"/>
      <c r="BK546" s="36"/>
      <c r="BL546" s="36"/>
      <c r="BR546" s="36"/>
      <c r="BS546" s="36"/>
      <c r="BT546" s="36"/>
      <c r="BZ546" s="36"/>
      <c r="CA546" s="36"/>
      <c r="CB546" s="36"/>
      <c r="CH546" s="36"/>
      <c r="CI546" s="36"/>
      <c r="CJ546" s="36"/>
      <c r="CP546" s="36"/>
      <c r="CQ546" s="36"/>
      <c r="CR546" s="36"/>
      <c r="CX546" s="36"/>
      <c r="CY546" s="36"/>
      <c r="CZ546" s="36"/>
      <c r="DF546" s="36">
        <v>9.4400000000000005E-9</v>
      </c>
      <c r="DG546" s="36">
        <v>0.40327408174000001</v>
      </c>
      <c r="DH546" s="36">
        <v>1140.3833038800001</v>
      </c>
      <c r="DI546" s="30">
        <f t="shared" si="264"/>
        <v>8.8231025620660053E-9</v>
      </c>
      <c r="DJ546" s="30">
        <f t="shared" si="265"/>
        <v>8.8233877086921629E-9</v>
      </c>
      <c r="DK546" s="30">
        <f t="shared" si="266"/>
        <v>8.823387710675077E-9</v>
      </c>
      <c r="DL546" s="30">
        <f t="shared" si="267"/>
        <v>8.8233877106750919E-9</v>
      </c>
      <c r="DN546" s="36"/>
      <c r="DO546" s="36"/>
      <c r="DP546" s="36"/>
      <c r="DV546" s="36"/>
      <c r="DW546" s="36"/>
      <c r="DX546" s="36"/>
      <c r="ED546" s="36"/>
      <c r="EE546" s="36"/>
      <c r="EF546" s="36"/>
      <c r="EL546" s="36"/>
      <c r="EM546" s="36"/>
      <c r="EN546" s="36"/>
      <c r="ET546" s="36"/>
      <c r="EU546" s="36"/>
      <c r="EV546" s="36"/>
    </row>
    <row r="547" spans="14:152" s="30" customFormat="1" ht="12.75">
      <c r="N547" s="36">
        <v>3E-9</v>
      </c>
      <c r="O547" s="36">
        <v>0.94464473067999999</v>
      </c>
      <c r="P547" s="36">
        <v>1432.3961511483999</v>
      </c>
      <c r="Q547" s="30">
        <f t="shared" si="260"/>
        <v>2.2668623535190849E-9</v>
      </c>
      <c r="R547" s="30">
        <f t="shared" si="261"/>
        <v>2.2666526379152062E-9</v>
      </c>
      <c r="S547" s="30">
        <f t="shared" si="262"/>
        <v>2.2666526364565899E-9</v>
      </c>
      <c r="T547" s="30">
        <f t="shared" si="263"/>
        <v>2.2666526364565779E-9</v>
      </c>
      <c r="V547" s="36"/>
      <c r="W547" s="36"/>
      <c r="X547" s="36"/>
      <c r="AD547" s="36"/>
      <c r="AE547" s="36"/>
      <c r="AF547" s="36"/>
      <c r="AL547" s="36"/>
      <c r="AM547" s="36"/>
      <c r="AN547" s="36"/>
      <c r="AT547" s="36"/>
      <c r="AU547" s="36"/>
      <c r="AV547" s="36"/>
      <c r="BB547" s="36"/>
      <c r="BC547" s="36"/>
      <c r="BD547" s="36"/>
      <c r="BJ547" s="36"/>
      <c r="BK547" s="36"/>
      <c r="BL547" s="36"/>
      <c r="BR547" s="36"/>
      <c r="BS547" s="36"/>
      <c r="BT547" s="36"/>
      <c r="BZ547" s="36"/>
      <c r="CA547" s="36"/>
      <c r="CB547" s="36"/>
      <c r="CH547" s="36"/>
      <c r="CI547" s="36"/>
      <c r="CJ547" s="36"/>
      <c r="CP547" s="36"/>
      <c r="CQ547" s="36"/>
      <c r="CR547" s="36"/>
      <c r="CX547" s="36"/>
      <c r="CY547" s="36"/>
      <c r="CZ547" s="36"/>
      <c r="DF547" s="36">
        <v>7.2600000000000002E-9</v>
      </c>
      <c r="DG547" s="36">
        <v>5.28930472464</v>
      </c>
      <c r="DH547" s="36">
        <v>1304.9243545416</v>
      </c>
      <c r="DI547" s="30">
        <f t="shared" si="264"/>
        <v>-2.6601334890400292E-9</v>
      </c>
      <c r="DJ547" s="30">
        <f t="shared" si="265"/>
        <v>-2.6607902094575347E-9</v>
      </c>
      <c r="DK547" s="30">
        <f t="shared" si="266"/>
        <v>-2.6607902140248034E-9</v>
      </c>
      <c r="DL547" s="30">
        <f t="shared" si="267"/>
        <v>-2.6607902140248389E-9</v>
      </c>
      <c r="DN547" s="36"/>
      <c r="DO547" s="36"/>
      <c r="DP547" s="36"/>
      <c r="DV547" s="36"/>
      <c r="DW547" s="36"/>
      <c r="DX547" s="36"/>
      <c r="ED547" s="36"/>
      <c r="EE547" s="36"/>
      <c r="EF547" s="36"/>
      <c r="EL547" s="36"/>
      <c r="EM547" s="36"/>
      <c r="EN547" s="36"/>
      <c r="ET547" s="36"/>
      <c r="EU547" s="36"/>
      <c r="EV547" s="36"/>
    </row>
    <row r="548" spans="14:152" s="30" customFormat="1" ht="12.75">
      <c r="N548" s="36">
        <v>3.5199999999999998E-9</v>
      </c>
      <c r="O548" s="36">
        <v>5.7501362180099997</v>
      </c>
      <c r="P548" s="36">
        <v>806.72595883600002</v>
      </c>
      <c r="Q548" s="30">
        <f t="shared" si="260"/>
        <v>1.0187254559223093E-9</v>
      </c>
      <c r="R548" s="30">
        <f t="shared" si="261"/>
        <v>1.0189279637653147E-9</v>
      </c>
      <c r="S548" s="30">
        <f t="shared" si="262"/>
        <v>1.0189279651736997E-9</v>
      </c>
      <c r="T548" s="30">
        <f t="shared" si="263"/>
        <v>1.0189279651737117E-9</v>
      </c>
      <c r="V548" s="36"/>
      <c r="W548" s="36"/>
      <c r="X548" s="36"/>
      <c r="AD548" s="36"/>
      <c r="AE548" s="36"/>
      <c r="AF548" s="36"/>
      <c r="AL548" s="36"/>
      <c r="AM548" s="36"/>
      <c r="AN548" s="36"/>
      <c r="AT548" s="36"/>
      <c r="AU548" s="36"/>
      <c r="AV548" s="36"/>
      <c r="BB548" s="36"/>
      <c r="BC548" s="36"/>
      <c r="BD548" s="36"/>
      <c r="BJ548" s="36"/>
      <c r="BK548" s="36"/>
      <c r="BL548" s="36"/>
      <c r="BR548" s="36"/>
      <c r="BS548" s="36"/>
      <c r="BT548" s="36"/>
      <c r="BZ548" s="36"/>
      <c r="CA548" s="36"/>
      <c r="CB548" s="36"/>
      <c r="CH548" s="36"/>
      <c r="CI548" s="36"/>
      <c r="CJ548" s="36"/>
      <c r="CP548" s="36"/>
      <c r="CQ548" s="36"/>
      <c r="CR548" s="36"/>
      <c r="CX548" s="36"/>
      <c r="CY548" s="36"/>
      <c r="CZ548" s="36"/>
      <c r="DF548" s="36">
        <v>9.94E-9</v>
      </c>
      <c r="DG548" s="36">
        <v>5.1639137010000002</v>
      </c>
      <c r="DH548" s="36">
        <v>10316.3783204296</v>
      </c>
      <c r="DI548" s="30">
        <f t="shared" si="264"/>
        <v>-1.9720465679459516E-9</v>
      </c>
      <c r="DJ548" s="30">
        <f t="shared" si="265"/>
        <v>-1.9795339870192223E-9</v>
      </c>
      <c r="DK548" s="30">
        <f t="shared" si="266"/>
        <v>-1.9795340390886086E-9</v>
      </c>
      <c r="DL548" s="30">
        <f t="shared" si="267"/>
        <v>-1.9795340390890238E-9</v>
      </c>
      <c r="DN548" s="36"/>
      <c r="DO548" s="36"/>
      <c r="DP548" s="36"/>
      <c r="DV548" s="36"/>
      <c r="DW548" s="36"/>
      <c r="DX548" s="36"/>
      <c r="ED548" s="36"/>
      <c r="EE548" s="36"/>
      <c r="EF548" s="36"/>
      <c r="EL548" s="36"/>
      <c r="EM548" s="36"/>
      <c r="EN548" s="36"/>
      <c r="ET548" s="36"/>
      <c r="EU548" s="36"/>
      <c r="EV548" s="36"/>
    </row>
    <row r="549" spans="14:152" s="30" customFormat="1" ht="12.75">
      <c r="N549" s="36">
        <v>2.9600000000000001E-9</v>
      </c>
      <c r="O549" s="36">
        <v>3.97807312133</v>
      </c>
      <c r="P549" s="36">
        <v>2043.9822618111</v>
      </c>
      <c r="Q549" s="30">
        <f t="shared" si="260"/>
        <v>1.4166205633106597E-9</v>
      </c>
      <c r="R549" s="30">
        <f t="shared" si="261"/>
        <v>1.4162247657880493E-9</v>
      </c>
      <c r="S549" s="30">
        <f t="shared" si="262"/>
        <v>1.4162247630352474E-9</v>
      </c>
      <c r="T549" s="30">
        <f t="shared" si="263"/>
        <v>1.4162247630352243E-9</v>
      </c>
      <c r="V549" s="36"/>
      <c r="W549" s="36"/>
      <c r="X549" s="36"/>
      <c r="AD549" s="36"/>
      <c r="AE549" s="36"/>
      <c r="AF549" s="36"/>
      <c r="AL549" s="36"/>
      <c r="AM549" s="36"/>
      <c r="AN549" s="36"/>
      <c r="AT549" s="36"/>
      <c r="AU549" s="36"/>
      <c r="AV549" s="36"/>
      <c r="BB549" s="36"/>
      <c r="BC549" s="36"/>
      <c r="BD549" s="36"/>
      <c r="BJ549" s="36"/>
      <c r="BK549" s="36"/>
      <c r="BL549" s="36"/>
      <c r="BR549" s="36"/>
      <c r="BS549" s="36"/>
      <c r="BT549" s="36"/>
      <c r="BZ549" s="36"/>
      <c r="CA549" s="36"/>
      <c r="CB549" s="36"/>
      <c r="CH549" s="36"/>
      <c r="CI549" s="36"/>
      <c r="CJ549" s="36"/>
      <c r="CP549" s="36"/>
      <c r="CQ549" s="36"/>
      <c r="CR549" s="36"/>
      <c r="CX549" s="36"/>
      <c r="CY549" s="36"/>
      <c r="CZ549" s="36"/>
      <c r="DF549" s="36">
        <v>8.9000000000000003E-9</v>
      </c>
      <c r="DG549" s="36">
        <v>4.1081980969199998</v>
      </c>
      <c r="DH549" s="36">
        <v>1060.1326897146</v>
      </c>
      <c r="DI549" s="30">
        <f t="shared" si="264"/>
        <v>-1.7593345959591853E-9</v>
      </c>
      <c r="DJ549" s="30">
        <f t="shared" si="265"/>
        <v>-1.7600236658607943E-9</v>
      </c>
      <c r="DK549" s="30">
        <f t="shared" si="266"/>
        <v>-1.7600236706530966E-9</v>
      </c>
      <c r="DL549" s="30">
        <f t="shared" si="267"/>
        <v>-1.7600236706531355E-9</v>
      </c>
      <c r="DN549" s="36"/>
      <c r="DO549" s="36"/>
      <c r="DP549" s="36"/>
      <c r="DV549" s="36"/>
      <c r="DW549" s="36"/>
      <c r="DX549" s="36"/>
      <c r="ED549" s="36"/>
      <c r="EE549" s="36"/>
      <c r="EF549" s="36"/>
      <c r="EL549" s="36"/>
      <c r="EM549" s="36"/>
      <c r="EN549" s="36"/>
      <c r="ET549" s="36"/>
      <c r="EU549" s="36"/>
      <c r="EV549" s="36"/>
    </row>
    <row r="550" spans="14:152" s="30" customFormat="1" ht="12.75">
      <c r="N550" s="36">
        <v>2.9499999999999999E-9</v>
      </c>
      <c r="O550" s="36">
        <v>2.3525779759900001</v>
      </c>
      <c r="P550" s="36">
        <v>4216.1870797543997</v>
      </c>
      <c r="Q550" s="30">
        <f t="shared" si="260"/>
        <v>-1.6754859453729627E-9</v>
      </c>
      <c r="R550" s="30">
        <f t="shared" si="261"/>
        <v>-1.6762485438182134E-9</v>
      </c>
      <c r="S550" s="30">
        <f t="shared" si="262"/>
        <v>-1.6762485491213504E-9</v>
      </c>
      <c r="T550" s="30">
        <f t="shared" si="263"/>
        <v>-1.6762485491214021E-9</v>
      </c>
      <c r="V550" s="36"/>
      <c r="W550" s="36"/>
      <c r="X550" s="36"/>
      <c r="AD550" s="36"/>
      <c r="AE550" s="36"/>
      <c r="AF550" s="36"/>
      <c r="AL550" s="36"/>
      <c r="AM550" s="36"/>
      <c r="AN550" s="36"/>
      <c r="AT550" s="36"/>
      <c r="AU550" s="36"/>
      <c r="AV550" s="36"/>
      <c r="BB550" s="36"/>
      <c r="BC550" s="36"/>
      <c r="BD550" s="36"/>
      <c r="BJ550" s="36"/>
      <c r="BK550" s="36"/>
      <c r="BL550" s="36"/>
      <c r="BR550" s="36"/>
      <c r="BS550" s="36"/>
      <c r="BT550" s="36"/>
      <c r="BZ550" s="36"/>
      <c r="CA550" s="36"/>
      <c r="CB550" s="36"/>
      <c r="CH550" s="36"/>
      <c r="CI550" s="36"/>
      <c r="CJ550" s="36"/>
      <c r="CP550" s="36"/>
      <c r="CQ550" s="36"/>
      <c r="CR550" s="36"/>
      <c r="CX550" s="36"/>
      <c r="CY550" s="36"/>
      <c r="CZ550" s="36"/>
      <c r="DF550" s="36">
        <v>9.6199999999999995E-9</v>
      </c>
      <c r="DG550" s="36">
        <v>1.48376004549</v>
      </c>
      <c r="DH550" s="36">
        <v>1062.3026914960001</v>
      </c>
      <c r="DI550" s="30">
        <f t="shared" si="264"/>
        <v>-2.8992260352612608E-9</v>
      </c>
      <c r="DJ550" s="30">
        <f t="shared" si="265"/>
        <v>-2.8985000559871121E-9</v>
      </c>
      <c r="DK550" s="30">
        <f t="shared" si="266"/>
        <v>-2.898500050938019E-9</v>
      </c>
      <c r="DL550" s="30">
        <f t="shared" si="267"/>
        <v>-2.8985000509379702E-9</v>
      </c>
      <c r="DN550" s="36"/>
      <c r="DO550" s="36"/>
      <c r="DP550" s="36"/>
      <c r="DV550" s="36"/>
      <c r="DW550" s="36"/>
      <c r="DX550" s="36"/>
      <c r="ED550" s="36"/>
      <c r="EE550" s="36"/>
      <c r="EF550" s="36"/>
      <c r="EL550" s="36"/>
      <c r="EM550" s="36"/>
      <c r="EN550" s="36"/>
      <c r="ET550" s="36"/>
      <c r="EU550" s="36"/>
      <c r="EV550" s="36"/>
    </row>
    <row r="551" spans="14:152" s="30" customFormat="1" ht="12.75">
      <c r="N551" s="36">
        <v>3.0899999999999999E-9</v>
      </c>
      <c r="O551" s="36">
        <v>2.4976875592500001</v>
      </c>
      <c r="P551" s="36">
        <v>4326.3934009738005</v>
      </c>
      <c r="Q551" s="30">
        <f t="shared" si="260"/>
        <v>-2.7104964383141699E-9</v>
      </c>
      <c r="R551" s="30">
        <f t="shared" si="261"/>
        <v>-2.710974529511759E-9</v>
      </c>
      <c r="S551" s="30">
        <f t="shared" si="262"/>
        <v>-2.7109745328358025E-9</v>
      </c>
      <c r="T551" s="30">
        <f t="shared" si="263"/>
        <v>-2.710974532835834E-9</v>
      </c>
      <c r="V551" s="36"/>
      <c r="W551" s="36"/>
      <c r="X551" s="36"/>
      <c r="AD551" s="36"/>
      <c r="AE551" s="36"/>
      <c r="AF551" s="36"/>
      <c r="AL551" s="36"/>
      <c r="AM551" s="36"/>
      <c r="AN551" s="36"/>
      <c r="AT551" s="36"/>
      <c r="AU551" s="36"/>
      <c r="AV551" s="36"/>
      <c r="BB551" s="36"/>
      <c r="BC551" s="36"/>
      <c r="BD551" s="36"/>
      <c r="BJ551" s="36"/>
      <c r="BK551" s="36"/>
      <c r="BL551" s="36"/>
      <c r="BR551" s="36"/>
      <c r="BS551" s="36"/>
      <c r="BT551" s="36"/>
      <c r="BZ551" s="36"/>
      <c r="CA551" s="36"/>
      <c r="CB551" s="36"/>
      <c r="CH551" s="36"/>
      <c r="CI551" s="36"/>
      <c r="CJ551" s="36"/>
      <c r="CP551" s="36"/>
      <c r="CQ551" s="36"/>
      <c r="CR551" s="36"/>
      <c r="CX551" s="36"/>
      <c r="CY551" s="36"/>
      <c r="CZ551" s="36"/>
      <c r="DF551" s="36">
        <v>8.8300000000000003E-9</v>
      </c>
      <c r="DG551" s="36">
        <v>5.2681316928599999</v>
      </c>
      <c r="DH551" s="36">
        <v>1542.6024723677999</v>
      </c>
      <c r="DI551" s="30">
        <f t="shared" si="264"/>
        <v>-8.7394333894672319E-9</v>
      </c>
      <c r="DJ551" s="30">
        <f t="shared" si="265"/>
        <v>-8.7392883580973287E-9</v>
      </c>
      <c r="DK551" s="30">
        <f t="shared" si="266"/>
        <v>-8.739288357088266E-9</v>
      </c>
      <c r="DL551" s="30">
        <f t="shared" si="267"/>
        <v>-8.7392883570882577E-9</v>
      </c>
      <c r="DN551" s="36"/>
      <c r="DO551" s="36"/>
      <c r="DP551" s="36"/>
      <c r="DV551" s="36"/>
      <c r="DW551" s="36"/>
      <c r="DX551" s="36"/>
      <c r="ED551" s="36"/>
      <c r="EE551" s="36"/>
      <c r="EF551" s="36"/>
      <c r="EL551" s="36"/>
      <c r="EM551" s="36"/>
      <c r="EN551" s="36"/>
      <c r="ET551" s="36"/>
      <c r="EU551" s="36"/>
      <c r="EV551" s="36"/>
    </row>
    <row r="552" spans="14:152" s="30" customFormat="1" ht="12.75">
      <c r="N552" s="36">
        <v>3.0600000000000002E-9</v>
      </c>
      <c r="O552" s="36">
        <v>3.3587684325699998</v>
      </c>
      <c r="P552" s="36">
        <v>2424.1100297711</v>
      </c>
      <c r="Q552" s="30">
        <f t="shared" si="260"/>
        <v>-2.4227907665341157E-9</v>
      </c>
      <c r="R552" s="30">
        <f t="shared" si="261"/>
        <v>-2.4224531550994835E-9</v>
      </c>
      <c r="S552" s="30">
        <f t="shared" si="262"/>
        <v>-2.4224531527511914E-9</v>
      </c>
      <c r="T552" s="30">
        <f t="shared" si="263"/>
        <v>-2.4224531527511715E-9</v>
      </c>
      <c r="V552" s="36"/>
      <c r="W552" s="36"/>
      <c r="X552" s="36"/>
      <c r="AD552" s="36"/>
      <c r="AE552" s="36"/>
      <c r="AF552" s="36"/>
      <c r="AL552" s="36"/>
      <c r="AM552" s="36"/>
      <c r="AN552" s="36"/>
      <c r="AT552" s="36"/>
      <c r="AU552" s="36"/>
      <c r="AV552" s="36"/>
      <c r="BB552" s="36"/>
      <c r="BC552" s="36"/>
      <c r="BD552" s="36"/>
      <c r="BJ552" s="36"/>
      <c r="BK552" s="36"/>
      <c r="BL552" s="36"/>
      <c r="BR552" s="36"/>
      <c r="BS552" s="36"/>
      <c r="BT552" s="36"/>
      <c r="BZ552" s="36"/>
      <c r="CA552" s="36"/>
      <c r="CB552" s="36"/>
      <c r="CH552" s="36"/>
      <c r="CI552" s="36"/>
      <c r="CJ552" s="36"/>
      <c r="CP552" s="36"/>
      <c r="CQ552" s="36"/>
      <c r="CR552" s="36"/>
      <c r="CX552" s="36"/>
      <c r="CY552" s="36"/>
      <c r="CZ552" s="36"/>
      <c r="DF552" s="36">
        <v>9.1600000000000006E-9</v>
      </c>
      <c r="DG552" s="36">
        <v>6.0290836864799999</v>
      </c>
      <c r="DH552" s="36">
        <v>7.8643065262</v>
      </c>
      <c r="DI552" s="30">
        <f t="shared" si="264"/>
        <v>8.7570694112135028E-9</v>
      </c>
      <c r="DJ552" s="30">
        <f t="shared" si="265"/>
        <v>8.7570678369349531E-9</v>
      </c>
      <c r="DK552" s="30">
        <f t="shared" si="266"/>
        <v>8.7570678369240045E-9</v>
      </c>
      <c r="DL552" s="30">
        <f t="shared" si="267"/>
        <v>8.7570678369240045E-9</v>
      </c>
      <c r="DN552" s="36"/>
      <c r="DO552" s="36"/>
      <c r="DP552" s="36"/>
      <c r="DV552" s="36"/>
      <c r="DW552" s="36"/>
      <c r="DX552" s="36"/>
      <c r="ED552" s="36"/>
      <c r="EE552" s="36"/>
      <c r="EF552" s="36"/>
      <c r="EL552" s="36"/>
      <c r="EM552" s="36"/>
      <c r="EN552" s="36"/>
      <c r="ET552" s="36"/>
      <c r="EU552" s="36"/>
      <c r="EV552" s="36"/>
    </row>
    <row r="553" spans="14:152" s="30" customFormat="1" ht="12.75">
      <c r="N553" s="36">
        <v>3E-9</v>
      </c>
      <c r="O553" s="36">
        <v>4.9428885836800003</v>
      </c>
      <c r="P553" s="36">
        <v>1379.7059531089001</v>
      </c>
      <c r="Q553" s="30">
        <f t="shared" si="260"/>
        <v>-2.721114499226932E-9</v>
      </c>
      <c r="R553" s="30">
        <f t="shared" si="261"/>
        <v>-2.721244325880201E-9</v>
      </c>
      <c r="S553" s="30">
        <f t="shared" si="262"/>
        <v>-2.7212443267830169E-9</v>
      </c>
      <c r="T553" s="30">
        <f t="shared" si="263"/>
        <v>-2.7212443267830248E-9</v>
      </c>
      <c r="V553" s="36"/>
      <c r="W553" s="36"/>
      <c r="X553" s="36"/>
      <c r="AD553" s="36"/>
      <c r="AE553" s="36"/>
      <c r="AF553" s="36"/>
      <c r="AL553" s="36"/>
      <c r="AM553" s="36"/>
      <c r="AN553" s="36"/>
      <c r="AT553" s="36"/>
      <c r="AU553" s="36"/>
      <c r="AV553" s="36"/>
      <c r="BB553" s="36"/>
      <c r="BC553" s="36"/>
      <c r="BD553" s="36"/>
      <c r="BJ553" s="36"/>
      <c r="BK553" s="36"/>
      <c r="BL553" s="36"/>
      <c r="BR553" s="36"/>
      <c r="BS553" s="36"/>
      <c r="BT553" s="36"/>
      <c r="BZ553" s="36"/>
      <c r="CA553" s="36"/>
      <c r="CB553" s="36"/>
      <c r="CH553" s="36"/>
      <c r="CI553" s="36"/>
      <c r="CJ553" s="36"/>
      <c r="CP553" s="36"/>
      <c r="CQ553" s="36"/>
      <c r="CR553" s="36"/>
      <c r="CX553" s="36"/>
      <c r="CY553" s="36"/>
      <c r="CZ553" s="36"/>
      <c r="DF553" s="36">
        <v>7.2500000000000004E-9</v>
      </c>
      <c r="DG553" s="36">
        <v>2.1877377300999998</v>
      </c>
      <c r="DH553" s="36">
        <v>1176.7017984094</v>
      </c>
      <c r="DI553" s="30">
        <f t="shared" si="264"/>
        <v>-2.6609912952570638E-9</v>
      </c>
      <c r="DJ553" s="30">
        <f t="shared" si="265"/>
        <v>-2.6604000549416879E-9</v>
      </c>
      <c r="DK553" s="30">
        <f t="shared" si="266"/>
        <v>-2.6604000508296721E-9</v>
      </c>
      <c r="DL553" s="30">
        <f t="shared" si="267"/>
        <v>-2.6604000508296362E-9</v>
      </c>
      <c r="DN553" s="36"/>
      <c r="DO553" s="36"/>
      <c r="DP553" s="36"/>
      <c r="DV553" s="36"/>
      <c r="DW553" s="36"/>
      <c r="DX553" s="36"/>
      <c r="ED553" s="36"/>
      <c r="EE553" s="36"/>
      <c r="EF553" s="36"/>
      <c r="EL553" s="36"/>
      <c r="EM553" s="36"/>
      <c r="EN553" s="36"/>
      <c r="ET553" s="36"/>
      <c r="EU553" s="36"/>
      <c r="EV553" s="36"/>
    </row>
    <row r="554" spans="14:152" s="30" customFormat="1" ht="12.75">
      <c r="N554" s="36">
        <v>3.36E-9</v>
      </c>
      <c r="O554" s="36">
        <v>4.4919345553500003</v>
      </c>
      <c r="P554" s="36">
        <v>1585.8915015461</v>
      </c>
      <c r="Q554" s="30">
        <f t="shared" si="260"/>
        <v>-1.3431238366722499E-9</v>
      </c>
      <c r="R554" s="30">
        <f t="shared" si="261"/>
        <v>-1.3427599303446753E-9</v>
      </c>
      <c r="S554" s="30">
        <f t="shared" si="262"/>
        <v>-1.34275992781372E-9</v>
      </c>
      <c r="T554" s="30">
        <f t="shared" si="263"/>
        <v>-1.3427599278136981E-9</v>
      </c>
      <c r="V554" s="36"/>
      <c r="W554" s="36"/>
      <c r="X554" s="36"/>
      <c r="AD554" s="36"/>
      <c r="AE554" s="36"/>
      <c r="AF554" s="36"/>
      <c r="AL554" s="36"/>
      <c r="AM554" s="36"/>
      <c r="AN554" s="36"/>
      <c r="AT554" s="36"/>
      <c r="AU554" s="36"/>
      <c r="AV554" s="36"/>
      <c r="BB554" s="36"/>
      <c r="BC554" s="36"/>
      <c r="BD554" s="36"/>
      <c r="BJ554" s="36"/>
      <c r="BK554" s="36"/>
      <c r="BL554" s="36"/>
      <c r="BR554" s="36"/>
      <c r="BS554" s="36"/>
      <c r="BT554" s="36"/>
      <c r="BZ554" s="36"/>
      <c r="CA554" s="36"/>
      <c r="CB554" s="36"/>
      <c r="CH554" s="36"/>
      <c r="CI554" s="36"/>
      <c r="CJ554" s="36"/>
      <c r="CP554" s="36"/>
      <c r="CQ554" s="36"/>
      <c r="CR554" s="36"/>
      <c r="CX554" s="36"/>
      <c r="CY554" s="36"/>
      <c r="CZ554" s="36"/>
      <c r="DF554" s="36">
        <v>8.0800000000000002E-9</v>
      </c>
      <c r="DG554" s="36">
        <v>5.8172517490800004</v>
      </c>
      <c r="DH554" s="36">
        <v>1087.6931058405</v>
      </c>
      <c r="DI554" s="30">
        <f t="shared" si="264"/>
        <v>7.8964741248608064E-9</v>
      </c>
      <c r="DJ554" s="30">
        <f t="shared" si="265"/>
        <v>7.8963353378693204E-9</v>
      </c>
      <c r="DK554" s="30">
        <f t="shared" si="266"/>
        <v>7.8963353369039064E-9</v>
      </c>
      <c r="DL554" s="30">
        <f t="shared" si="267"/>
        <v>7.8963353369038981E-9</v>
      </c>
      <c r="DN554" s="36"/>
      <c r="DO554" s="36"/>
      <c r="DP554" s="36"/>
      <c r="DV554" s="36"/>
      <c r="DW554" s="36"/>
      <c r="DX554" s="36"/>
      <c r="ED554" s="36"/>
      <c r="EE554" s="36"/>
      <c r="EF554" s="36"/>
      <c r="EL554" s="36"/>
      <c r="EM554" s="36"/>
      <c r="EN554" s="36"/>
      <c r="ET554" s="36"/>
      <c r="EU554" s="36"/>
      <c r="EV554" s="36"/>
    </row>
    <row r="555" spans="14:152" s="30" customFormat="1" ht="12.75">
      <c r="N555" s="36">
        <v>4.0199999999999998E-9</v>
      </c>
      <c r="O555" s="36">
        <v>2.0468400179600001</v>
      </c>
      <c r="P555" s="36">
        <v>842.15068148809996</v>
      </c>
      <c r="Q555" s="30">
        <f t="shared" si="260"/>
        <v>-3.4904957150023202E-9</v>
      </c>
      <c r="R555" s="30">
        <f t="shared" si="261"/>
        <v>-3.4906208293515229E-9</v>
      </c>
      <c r="S555" s="30">
        <f t="shared" si="262"/>
        <v>-3.4906208302216193E-9</v>
      </c>
      <c r="T555" s="30">
        <f t="shared" si="263"/>
        <v>-3.4906208302216264E-9</v>
      </c>
      <c r="V555" s="36"/>
      <c r="W555" s="36"/>
      <c r="X555" s="36"/>
      <c r="AD555" s="36"/>
      <c r="AE555" s="36"/>
      <c r="AF555" s="36"/>
      <c r="AL555" s="36"/>
      <c r="AM555" s="36"/>
      <c r="AN555" s="36"/>
      <c r="AT555" s="36"/>
      <c r="AU555" s="36"/>
      <c r="AV555" s="36"/>
      <c r="BB555" s="36"/>
      <c r="BC555" s="36"/>
      <c r="BD555" s="36"/>
      <c r="BJ555" s="36"/>
      <c r="BK555" s="36"/>
      <c r="BL555" s="36"/>
      <c r="BR555" s="36"/>
      <c r="BS555" s="36"/>
      <c r="BT555" s="36"/>
      <c r="BZ555" s="36"/>
      <c r="CA555" s="36"/>
      <c r="CB555" s="36"/>
      <c r="CH555" s="36"/>
      <c r="CI555" s="36"/>
      <c r="CJ555" s="36"/>
      <c r="CP555" s="36"/>
      <c r="CQ555" s="36"/>
      <c r="CR555" s="36"/>
      <c r="CX555" s="36"/>
      <c r="CY555" s="36"/>
      <c r="CZ555" s="36"/>
      <c r="DF555" s="36">
        <v>7.5699999999999993E-9</v>
      </c>
      <c r="DG555" s="36">
        <v>0.77440414329999996</v>
      </c>
      <c r="DH555" s="36">
        <v>977.48678462110001</v>
      </c>
      <c r="DI555" s="30">
        <f t="shared" si="264"/>
        <v>-5.0716030902894938E-10</v>
      </c>
      <c r="DJ555" s="30">
        <f t="shared" si="265"/>
        <v>-5.0661025784261969E-10</v>
      </c>
      <c r="DK555" s="30">
        <f t="shared" si="266"/>
        <v>-5.0661025401711987E-10</v>
      </c>
      <c r="DL555" s="30">
        <f t="shared" si="267"/>
        <v>-5.0661025401708637E-10</v>
      </c>
      <c r="DN555" s="36"/>
      <c r="DO555" s="36"/>
      <c r="DP555" s="36"/>
      <c r="DV555" s="36"/>
      <c r="DW555" s="36"/>
      <c r="DX555" s="36"/>
      <c r="ED555" s="36"/>
      <c r="EE555" s="36"/>
      <c r="EF555" s="36"/>
      <c r="EL555" s="36"/>
      <c r="EM555" s="36"/>
      <c r="EN555" s="36"/>
      <c r="ET555" s="36"/>
      <c r="EU555" s="36"/>
      <c r="EV555" s="36"/>
    </row>
    <row r="556" spans="14:152" s="30" customFormat="1" ht="12.75">
      <c r="N556" s="36">
        <v>3.12E-9</v>
      </c>
      <c r="O556" s="36">
        <v>4.5904353474699997</v>
      </c>
      <c r="P556" s="36">
        <v>188.92007304980001</v>
      </c>
      <c r="Q556" s="30">
        <f t="shared" si="260"/>
        <v>-2.87205336377E-9</v>
      </c>
      <c r="R556" s="30">
        <f t="shared" si="261"/>
        <v>-2.8720705195304598E-9</v>
      </c>
      <c r="S556" s="30">
        <f t="shared" si="262"/>
        <v>-2.8720705196497728E-9</v>
      </c>
      <c r="T556" s="30">
        <f t="shared" si="263"/>
        <v>-2.872070519649774E-9</v>
      </c>
      <c r="V556" s="36"/>
      <c r="W556" s="36"/>
      <c r="X556" s="36"/>
      <c r="AD556" s="36"/>
      <c r="AE556" s="36"/>
      <c r="AF556" s="36"/>
      <c r="AL556" s="36"/>
      <c r="AM556" s="36"/>
      <c r="AN556" s="36"/>
      <c r="AT556" s="36"/>
      <c r="AU556" s="36"/>
      <c r="AV556" s="36"/>
      <c r="BB556" s="36"/>
      <c r="BC556" s="36"/>
      <c r="BD556" s="36"/>
      <c r="BJ556" s="36"/>
      <c r="BK556" s="36"/>
      <c r="BL556" s="36"/>
      <c r="BR556" s="36"/>
      <c r="BS556" s="36"/>
      <c r="BT556" s="36"/>
      <c r="BZ556" s="36"/>
      <c r="CA556" s="36"/>
      <c r="CB556" s="36"/>
      <c r="CH556" s="36"/>
      <c r="CI556" s="36"/>
      <c r="CJ556" s="36"/>
      <c r="CP556" s="36"/>
      <c r="CQ556" s="36"/>
      <c r="CR556" s="36"/>
      <c r="CX556" s="36"/>
      <c r="CY556" s="36"/>
      <c r="CZ556" s="36"/>
      <c r="DF556" s="36">
        <v>8.3799999999999996E-9</v>
      </c>
      <c r="DG556" s="36">
        <v>3.8158542019200001</v>
      </c>
      <c r="DH556" s="36">
        <v>986.08480433019997</v>
      </c>
      <c r="DI556" s="30">
        <f t="shared" si="264"/>
        <v>-6.7610558242045828E-10</v>
      </c>
      <c r="DJ556" s="30">
        <f t="shared" si="265"/>
        <v>-6.7671921865771329E-10</v>
      </c>
      <c r="DK556" s="30">
        <f t="shared" si="266"/>
        <v>-6.7671922292541197E-10</v>
      </c>
      <c r="DL556" s="30">
        <f t="shared" si="267"/>
        <v>-6.7671922292544909E-10</v>
      </c>
      <c r="DN556" s="36"/>
      <c r="DO556" s="36"/>
      <c r="DP556" s="36"/>
      <c r="DV556" s="36"/>
      <c r="DW556" s="36"/>
      <c r="DX556" s="36"/>
      <c r="ED556" s="36"/>
      <c r="EE556" s="36"/>
      <c r="EF556" s="36"/>
      <c r="EL556" s="36"/>
      <c r="EM556" s="36"/>
      <c r="EN556" s="36"/>
      <c r="ET556" s="36"/>
      <c r="EU556" s="36"/>
      <c r="EV556" s="36"/>
    </row>
    <row r="557" spans="14:152" s="30" customFormat="1" ht="12.75">
      <c r="N557" s="36">
        <v>3.46E-9</v>
      </c>
      <c r="O557" s="36">
        <v>5.1979209770599999</v>
      </c>
      <c r="P557" s="36">
        <v>523.47118997109999</v>
      </c>
      <c r="Q557" s="30">
        <f t="shared" si="260"/>
        <v>-2.2936726954385676E-9</v>
      </c>
      <c r="R557" s="30">
        <f t="shared" si="261"/>
        <v>-2.2935716643099137E-9</v>
      </c>
      <c r="S557" s="30">
        <f t="shared" si="262"/>
        <v>-2.2935716636072514E-9</v>
      </c>
      <c r="T557" s="30">
        <f t="shared" si="263"/>
        <v>-2.2935716636072456E-9</v>
      </c>
      <c r="V557" s="36"/>
      <c r="W557" s="36"/>
      <c r="X557" s="36"/>
      <c r="AD557" s="36"/>
      <c r="AE557" s="36"/>
      <c r="AF557" s="36"/>
      <c r="AL557" s="36"/>
      <c r="AM557" s="36"/>
      <c r="AN557" s="36"/>
      <c r="AT557" s="36"/>
      <c r="AU557" s="36"/>
      <c r="AV557" s="36"/>
      <c r="BB557" s="36"/>
      <c r="BC557" s="36"/>
      <c r="BD557" s="36"/>
      <c r="BJ557" s="36"/>
      <c r="BK557" s="36"/>
      <c r="BL557" s="36"/>
      <c r="BR557" s="36"/>
      <c r="BS557" s="36"/>
      <c r="BT557" s="36"/>
      <c r="BZ557" s="36"/>
      <c r="CA557" s="36"/>
      <c r="CB557" s="36"/>
      <c r="CH557" s="36"/>
      <c r="CI557" s="36"/>
      <c r="CJ557" s="36"/>
      <c r="CP557" s="36"/>
      <c r="CQ557" s="36"/>
      <c r="CR557" s="36"/>
      <c r="CX557" s="36"/>
      <c r="CY557" s="36"/>
      <c r="CZ557" s="36"/>
      <c r="DF557" s="36">
        <v>8.8800000000000008E-9</v>
      </c>
      <c r="DG557" s="36">
        <v>1.89634795578</v>
      </c>
      <c r="DH557" s="36">
        <v>707.56533788050001</v>
      </c>
      <c r="DI557" s="30">
        <f t="shared" si="264"/>
        <v>-3.9104268986074038E-9</v>
      </c>
      <c r="DJ557" s="30">
        <f t="shared" si="265"/>
        <v>-3.9108471751204995E-9</v>
      </c>
      <c r="DK557" s="30">
        <f t="shared" si="266"/>
        <v>-3.9108471780433959E-9</v>
      </c>
      <c r="DL557" s="30">
        <f t="shared" si="267"/>
        <v>-3.9108471780434207E-9</v>
      </c>
      <c r="DN557" s="36"/>
      <c r="DO557" s="36"/>
      <c r="DP557" s="36"/>
      <c r="DV557" s="36"/>
      <c r="DW557" s="36"/>
      <c r="DX557" s="36"/>
      <c r="ED557" s="36"/>
      <c r="EE557" s="36"/>
      <c r="EF557" s="36"/>
      <c r="EL557" s="36"/>
      <c r="EM557" s="36"/>
      <c r="EN557" s="36"/>
      <c r="ET557" s="36"/>
      <c r="EU557" s="36"/>
      <c r="EV557" s="36"/>
    </row>
    <row r="558" spans="14:152" s="30" customFormat="1" ht="12.75">
      <c r="N558" s="36">
        <v>3.8000000000000001E-9</v>
      </c>
      <c r="O558" s="36">
        <v>1.6796160006600001</v>
      </c>
      <c r="P558" s="36">
        <v>36.648562929500002</v>
      </c>
      <c r="Q558" s="30">
        <f t="shared" si="260"/>
        <v>3.5811542065309804E-10</v>
      </c>
      <c r="R558" s="30">
        <f t="shared" si="261"/>
        <v>3.5812575006126407E-10</v>
      </c>
      <c r="S558" s="30">
        <f t="shared" si="262"/>
        <v>3.5812575013310295E-10</v>
      </c>
      <c r="T558" s="30">
        <f t="shared" si="263"/>
        <v>3.5812575013310295E-10</v>
      </c>
      <c r="V558" s="36"/>
      <c r="W558" s="36"/>
      <c r="X558" s="36"/>
      <c r="AD558" s="36"/>
      <c r="AE558" s="36"/>
      <c r="AF558" s="36"/>
      <c r="AL558" s="36"/>
      <c r="AM558" s="36"/>
      <c r="AN558" s="36"/>
      <c r="AT558" s="36"/>
      <c r="AU558" s="36"/>
      <c r="AV558" s="36"/>
      <c r="BB558" s="36"/>
      <c r="BC558" s="36"/>
      <c r="BD558" s="36"/>
      <c r="BJ558" s="36"/>
      <c r="BK558" s="36"/>
      <c r="BL558" s="36"/>
      <c r="BR558" s="36"/>
      <c r="BS558" s="36"/>
      <c r="BT558" s="36"/>
      <c r="BZ558" s="36"/>
      <c r="CA558" s="36"/>
      <c r="CB558" s="36"/>
      <c r="CH558" s="36"/>
      <c r="CI558" s="36"/>
      <c r="CJ558" s="36"/>
      <c r="CP558" s="36"/>
      <c r="CQ558" s="36"/>
      <c r="CR558" s="36"/>
      <c r="CX558" s="36"/>
      <c r="CY558" s="36"/>
      <c r="CZ558" s="36"/>
      <c r="DF558" s="36">
        <v>8.5400000000000007E-9</v>
      </c>
      <c r="DG558" s="36">
        <v>5.4770150654399998</v>
      </c>
      <c r="DH558" s="36">
        <v>2818.0350086059998</v>
      </c>
      <c r="DI558" s="30">
        <f t="shared" si="264"/>
        <v>-6.4034547049510396E-9</v>
      </c>
      <c r="DJ558" s="30">
        <f t="shared" si="265"/>
        <v>-6.4022682487083272E-9</v>
      </c>
      <c r="DK558" s="30">
        <f t="shared" si="266"/>
        <v>-6.4022682404557911E-9</v>
      </c>
      <c r="DL558" s="30">
        <f t="shared" si="267"/>
        <v>-6.4022682404557208E-9</v>
      </c>
      <c r="DN558" s="36"/>
      <c r="DO558" s="36"/>
      <c r="DP558" s="36"/>
      <c r="DV558" s="36"/>
      <c r="DW558" s="36"/>
      <c r="DX558" s="36"/>
      <c r="ED558" s="36"/>
      <c r="EE558" s="36"/>
      <c r="EF558" s="36"/>
      <c r="EL558" s="36"/>
      <c r="EM558" s="36"/>
      <c r="EN558" s="36"/>
      <c r="ET558" s="36"/>
      <c r="EU558" s="36"/>
      <c r="EV558" s="36"/>
    </row>
    <row r="559" spans="14:152" s="30" customFormat="1" ht="12.75">
      <c r="N559" s="36">
        <v>3.3799999999999999E-9</v>
      </c>
      <c r="O559" s="36">
        <v>1.3201451372499999</v>
      </c>
      <c r="P559" s="36">
        <v>148.0787244263</v>
      </c>
      <c r="Q559" s="30">
        <f t="shared" si="260"/>
        <v>2.9676671135408166E-9</v>
      </c>
      <c r="R559" s="30">
        <f t="shared" si="261"/>
        <v>2.9676849616187201E-9</v>
      </c>
      <c r="S559" s="30">
        <f t="shared" si="262"/>
        <v>2.9676849617428489E-9</v>
      </c>
      <c r="T559" s="30">
        <f t="shared" si="263"/>
        <v>2.9676849617428493E-9</v>
      </c>
      <c r="V559" s="36"/>
      <c r="W559" s="36"/>
      <c r="X559" s="36"/>
      <c r="AD559" s="36"/>
      <c r="AE559" s="36"/>
      <c r="AF559" s="36"/>
      <c r="AL559" s="36"/>
      <c r="AM559" s="36"/>
      <c r="AN559" s="36"/>
      <c r="AT559" s="36"/>
      <c r="AU559" s="36"/>
      <c r="AV559" s="36"/>
      <c r="BB559" s="36"/>
      <c r="BC559" s="36"/>
      <c r="BD559" s="36"/>
      <c r="BJ559" s="36"/>
      <c r="BK559" s="36"/>
      <c r="BL559" s="36"/>
      <c r="BR559" s="36"/>
      <c r="BS559" s="36"/>
      <c r="BT559" s="36"/>
      <c r="BZ559" s="36"/>
      <c r="CA559" s="36"/>
      <c r="CB559" s="36"/>
      <c r="CH559" s="36"/>
      <c r="CI559" s="36"/>
      <c r="CJ559" s="36"/>
      <c r="CP559" s="36"/>
      <c r="CQ559" s="36"/>
      <c r="CR559" s="36"/>
      <c r="CX559" s="36"/>
      <c r="CY559" s="36"/>
      <c r="CZ559" s="36"/>
      <c r="DF559" s="36">
        <v>7.9599999999999998E-9</v>
      </c>
      <c r="DG559" s="36">
        <v>1.0879480721200001</v>
      </c>
      <c r="DH559" s="36">
        <v>987.30864460759994</v>
      </c>
      <c r="DI559" s="30">
        <f t="shared" si="264"/>
        <v>-2.5502368804459714E-9</v>
      </c>
      <c r="DJ559" s="30">
        <f t="shared" si="265"/>
        <v>-2.5496822217301738E-9</v>
      </c>
      <c r="DK559" s="30">
        <f t="shared" si="266"/>
        <v>-2.5496822178725905E-9</v>
      </c>
      <c r="DL559" s="30">
        <f t="shared" si="267"/>
        <v>-2.5496822178725632E-9</v>
      </c>
      <c r="DN559" s="36"/>
      <c r="DO559" s="36"/>
      <c r="DP559" s="36"/>
      <c r="DV559" s="36"/>
      <c r="DW559" s="36"/>
      <c r="DX559" s="36"/>
      <c r="ED559" s="36"/>
      <c r="EE559" s="36"/>
      <c r="EF559" s="36"/>
      <c r="EL559" s="36"/>
      <c r="EM559" s="36"/>
      <c r="EN559" s="36"/>
      <c r="ET559" s="36"/>
      <c r="EU559" s="36"/>
      <c r="EV559" s="36"/>
    </row>
    <row r="560" spans="14:152" s="30" customFormat="1" ht="12.75">
      <c r="N560" s="36">
        <v>3.9099999999999999E-9</v>
      </c>
      <c r="O560" s="36">
        <v>4.82224015188</v>
      </c>
      <c r="P560" s="36">
        <v>1012.9115072732</v>
      </c>
      <c r="Q560" s="30">
        <f t="shared" si="260"/>
        <v>2.7411217833424514E-9</v>
      </c>
      <c r="R560" s="30">
        <f t="shared" si="261"/>
        <v>2.740911361014633E-9</v>
      </c>
      <c r="S560" s="30">
        <f t="shared" si="262"/>
        <v>2.7409113595511342E-9</v>
      </c>
      <c r="T560" s="30">
        <f t="shared" si="263"/>
        <v>2.7409113595511214E-9</v>
      </c>
      <c r="V560" s="36"/>
      <c r="W560" s="36"/>
      <c r="X560" s="36"/>
      <c r="AD560" s="36"/>
      <c r="AE560" s="36"/>
      <c r="AF560" s="36"/>
      <c r="AL560" s="36"/>
      <c r="AM560" s="36"/>
      <c r="AN560" s="36"/>
      <c r="AT560" s="36"/>
      <c r="AU560" s="36"/>
      <c r="AV560" s="36"/>
      <c r="BB560" s="36"/>
      <c r="BC560" s="36"/>
      <c r="BD560" s="36"/>
      <c r="BJ560" s="36"/>
      <c r="BK560" s="36"/>
      <c r="BL560" s="36"/>
      <c r="BR560" s="36"/>
      <c r="BS560" s="36"/>
      <c r="BT560" s="36"/>
      <c r="BZ560" s="36"/>
      <c r="CA560" s="36"/>
      <c r="CB560" s="36"/>
      <c r="CH560" s="36"/>
      <c r="CI560" s="36"/>
      <c r="CJ560" s="36"/>
      <c r="CP560" s="36"/>
      <c r="CQ560" s="36"/>
      <c r="CR560" s="36"/>
      <c r="CX560" s="36"/>
      <c r="CY560" s="36"/>
      <c r="CZ560" s="36"/>
      <c r="DF560" s="36">
        <v>8.5600000000000002E-9</v>
      </c>
      <c r="DG560" s="36">
        <v>2.5804213948600001</v>
      </c>
      <c r="DH560" s="36">
        <v>2803.8079146044001</v>
      </c>
      <c r="DI560" s="30">
        <f t="shared" si="264"/>
        <v>7.8871937419476725E-9</v>
      </c>
      <c r="DJ560" s="30">
        <f t="shared" si="265"/>
        <v>7.8864986874962109E-9</v>
      </c>
      <c r="DK560" s="30">
        <f t="shared" si="266"/>
        <v>7.8864986826610557E-9</v>
      </c>
      <c r="DL560" s="30">
        <f t="shared" si="267"/>
        <v>7.8864986826610209E-9</v>
      </c>
      <c r="DN560" s="36"/>
      <c r="DO560" s="36"/>
      <c r="DP560" s="36"/>
      <c r="DV560" s="36"/>
      <c r="DW560" s="36"/>
      <c r="DX560" s="36"/>
      <c r="ED560" s="36"/>
      <c r="EE560" s="36"/>
      <c r="EF560" s="36"/>
      <c r="EL560" s="36"/>
      <c r="EM560" s="36"/>
      <c r="EN560" s="36"/>
      <c r="ET560" s="36"/>
      <c r="EU560" s="36"/>
      <c r="EV560" s="36"/>
    </row>
    <row r="561" spans="14:152" s="30" customFormat="1" ht="12.75">
      <c r="N561" s="36">
        <v>2.8499999999999999E-9</v>
      </c>
      <c r="O561" s="36">
        <v>3.4365505243699999</v>
      </c>
      <c r="P561" s="36">
        <v>1053.9653042177999</v>
      </c>
      <c r="Q561" s="30">
        <f t="shared" si="260"/>
        <v>-2.1154487344195905E-9</v>
      </c>
      <c r="R561" s="30">
        <f t="shared" si="261"/>
        <v>-2.1155986924947744E-9</v>
      </c>
      <c r="S561" s="30">
        <f t="shared" si="262"/>
        <v>-2.1155986935376552E-9</v>
      </c>
      <c r="T561" s="30">
        <f t="shared" si="263"/>
        <v>-2.1155986935376639E-9</v>
      </c>
      <c r="V561" s="36"/>
      <c r="W561" s="36"/>
      <c r="X561" s="36"/>
      <c r="AD561" s="36"/>
      <c r="AE561" s="36"/>
      <c r="AF561" s="36"/>
      <c r="AL561" s="36"/>
      <c r="AM561" s="36"/>
      <c r="AN561" s="36"/>
      <c r="AT561" s="36"/>
      <c r="AU561" s="36"/>
      <c r="AV561" s="36"/>
      <c r="BB561" s="36"/>
      <c r="BC561" s="36"/>
      <c r="BD561" s="36"/>
      <c r="BJ561" s="36"/>
      <c r="BK561" s="36"/>
      <c r="BL561" s="36"/>
      <c r="BR561" s="36"/>
      <c r="BS561" s="36"/>
      <c r="BT561" s="36"/>
      <c r="BZ561" s="36"/>
      <c r="CA561" s="36"/>
      <c r="CB561" s="36"/>
      <c r="CH561" s="36"/>
      <c r="CI561" s="36"/>
      <c r="CJ561" s="36"/>
      <c r="CP561" s="36"/>
      <c r="CQ561" s="36"/>
      <c r="CR561" s="36"/>
      <c r="CX561" s="36"/>
      <c r="CY561" s="36"/>
      <c r="CZ561" s="36"/>
      <c r="DF561" s="36">
        <v>7.0800000000000004E-9</v>
      </c>
      <c r="DG561" s="36">
        <v>1.09492310353</v>
      </c>
      <c r="DH561" s="36">
        <v>248.7238180901</v>
      </c>
      <c r="DI561" s="30">
        <f t="shared" si="264"/>
        <v>6.796105443013251E-9</v>
      </c>
      <c r="DJ561" s="30">
        <f t="shared" si="265"/>
        <v>6.7960686626845306E-9</v>
      </c>
      <c r="DK561" s="30">
        <f t="shared" si="266"/>
        <v>6.7960686624287225E-9</v>
      </c>
      <c r="DL561" s="30">
        <f t="shared" si="267"/>
        <v>6.7960686624287209E-9</v>
      </c>
      <c r="DN561" s="36"/>
      <c r="DO561" s="36"/>
      <c r="DP561" s="36"/>
      <c r="DV561" s="36"/>
      <c r="DW561" s="36"/>
      <c r="DX561" s="36"/>
      <c r="ED561" s="36"/>
      <c r="EE561" s="36"/>
      <c r="EF561" s="36"/>
      <c r="EL561" s="36"/>
      <c r="EM561" s="36"/>
      <c r="EN561" s="36"/>
      <c r="ET561" s="36"/>
      <c r="EU561" s="36"/>
      <c r="EV561" s="36"/>
    </row>
    <row r="562" spans="14:152" s="30" customFormat="1" ht="12.75">
      <c r="N562" s="36">
        <v>3.3200000000000001E-9</v>
      </c>
      <c r="O562" s="36">
        <v>2.0257563631100002</v>
      </c>
      <c r="P562" s="36">
        <v>1091.6252591036</v>
      </c>
      <c r="Q562" s="30">
        <f t="shared" si="260"/>
        <v>-2.1018866650285973E-9</v>
      </c>
      <c r="R562" s="30">
        <f t="shared" si="261"/>
        <v>-2.1016776491837297E-9</v>
      </c>
      <c r="S562" s="30">
        <f t="shared" si="262"/>
        <v>-2.1016776477300222E-9</v>
      </c>
      <c r="T562" s="30">
        <f t="shared" si="263"/>
        <v>-2.1016776477300082E-9</v>
      </c>
      <c r="V562" s="36"/>
      <c r="W562" s="36"/>
      <c r="X562" s="36"/>
      <c r="AD562" s="36"/>
      <c r="AE562" s="36"/>
      <c r="AF562" s="36"/>
      <c r="AL562" s="36"/>
      <c r="AM562" s="36"/>
      <c r="AN562" s="36"/>
      <c r="AT562" s="36"/>
      <c r="AU562" s="36"/>
      <c r="AV562" s="36"/>
      <c r="BB562" s="36"/>
      <c r="BC562" s="36"/>
      <c r="BD562" s="36"/>
      <c r="BJ562" s="36"/>
      <c r="BK562" s="36"/>
      <c r="BL562" s="36"/>
      <c r="BR562" s="36"/>
      <c r="BS562" s="36"/>
      <c r="BT562" s="36"/>
      <c r="BZ562" s="36"/>
      <c r="CA562" s="36"/>
      <c r="CB562" s="36"/>
      <c r="CH562" s="36"/>
      <c r="CI562" s="36"/>
      <c r="CJ562" s="36"/>
      <c r="CP562" s="36"/>
      <c r="CQ562" s="36"/>
      <c r="CR562" s="36"/>
      <c r="CX562" s="36"/>
      <c r="CY562" s="36"/>
      <c r="CZ562" s="36"/>
      <c r="DF562" s="36">
        <v>8.1099999999999995E-9</v>
      </c>
      <c r="DG562" s="36">
        <v>3.2372619186499998</v>
      </c>
      <c r="DH562" s="36">
        <v>121.2520214833</v>
      </c>
      <c r="DI562" s="30">
        <f t="shared" si="264"/>
        <v>-6.7986893630459274E-9</v>
      </c>
      <c r="DJ562" s="30">
        <f t="shared" si="265"/>
        <v>-6.798649420416333E-9</v>
      </c>
      <c r="DK562" s="30">
        <f t="shared" si="266"/>
        <v>-6.7986494201385376E-9</v>
      </c>
      <c r="DL562" s="30">
        <f t="shared" si="267"/>
        <v>-6.798649420138536E-9</v>
      </c>
      <c r="DN562" s="36"/>
      <c r="DO562" s="36"/>
      <c r="DP562" s="36"/>
      <c r="DV562" s="36"/>
      <c r="DW562" s="36"/>
      <c r="DX562" s="36"/>
      <c r="ED562" s="36"/>
      <c r="EE562" s="36"/>
      <c r="EF562" s="36"/>
      <c r="EL562" s="36"/>
      <c r="EM562" s="36"/>
      <c r="EN562" s="36"/>
      <c r="ET562" s="36"/>
      <c r="EU562" s="36"/>
      <c r="EV562" s="36"/>
    </row>
    <row r="563" spans="14:152" s="30" customFormat="1" ht="12.75">
      <c r="N563" s="36">
        <v>2.8200000000000002E-9</v>
      </c>
      <c r="O563" s="36">
        <v>5.7886532189000004</v>
      </c>
      <c r="P563" s="36">
        <v>1064.0477966352</v>
      </c>
      <c r="Q563" s="30">
        <f t="shared" si="260"/>
        <v>2.8026335174717235E-9</v>
      </c>
      <c r="R563" s="30">
        <f t="shared" si="261"/>
        <v>2.8026087367787791E-9</v>
      </c>
      <c r="S563" s="30">
        <f t="shared" si="262"/>
        <v>2.8026087366063735E-9</v>
      </c>
      <c r="T563" s="30">
        <f t="shared" si="263"/>
        <v>2.8026087366063719E-9</v>
      </c>
      <c r="V563" s="36"/>
      <c r="W563" s="36"/>
      <c r="X563" s="36"/>
      <c r="AD563" s="36"/>
      <c r="AE563" s="36"/>
      <c r="AF563" s="36"/>
      <c r="AL563" s="36"/>
      <c r="AM563" s="36"/>
      <c r="AN563" s="36"/>
      <c r="AT563" s="36"/>
      <c r="AU563" s="36"/>
      <c r="AV563" s="36"/>
      <c r="BB563" s="36"/>
      <c r="BC563" s="36"/>
      <c r="BD563" s="36"/>
      <c r="BJ563" s="36"/>
      <c r="BK563" s="36"/>
      <c r="BL563" s="36"/>
      <c r="BR563" s="36"/>
      <c r="BS563" s="36"/>
      <c r="BT563" s="36"/>
      <c r="BZ563" s="36"/>
      <c r="CA563" s="36"/>
      <c r="CB563" s="36"/>
      <c r="CH563" s="36"/>
      <c r="CI563" s="36"/>
      <c r="CJ563" s="36"/>
      <c r="CP563" s="36"/>
      <c r="CQ563" s="36"/>
      <c r="CR563" s="36"/>
      <c r="CX563" s="36"/>
      <c r="CY563" s="36"/>
      <c r="CZ563" s="36"/>
      <c r="DF563" s="36">
        <v>7.2699999999999999E-9</v>
      </c>
      <c r="DG563" s="36">
        <v>1.56150632966</v>
      </c>
      <c r="DH563" s="36">
        <v>4319.2798539730002</v>
      </c>
      <c r="DI563" s="30">
        <f t="shared" si="264"/>
        <v>-6.7076434272897473E-9</v>
      </c>
      <c r="DJ563" s="30">
        <f t="shared" si="265"/>
        <v>-6.7067408727093266E-9</v>
      </c>
      <c r="DK563" s="30">
        <f t="shared" si="266"/>
        <v>-6.7067408664298313E-9</v>
      </c>
      <c r="DL563" s="30">
        <f t="shared" si="267"/>
        <v>-6.7067408664297817E-9</v>
      </c>
      <c r="DN563" s="36"/>
      <c r="DO563" s="36"/>
      <c r="DP563" s="36"/>
      <c r="DV563" s="36"/>
      <c r="DW563" s="36"/>
      <c r="DX563" s="36"/>
      <c r="ED563" s="36"/>
      <c r="EE563" s="36"/>
      <c r="EF563" s="36"/>
      <c r="EL563" s="36"/>
      <c r="EM563" s="36"/>
      <c r="EN563" s="36"/>
      <c r="ET563" s="36"/>
      <c r="EU563" s="36"/>
      <c r="EV563" s="36"/>
    </row>
    <row r="564" spans="14:152" s="30" customFormat="1" ht="12.75">
      <c r="N564" s="36">
        <v>2.8200000000000002E-9</v>
      </c>
      <c r="O564" s="36">
        <v>0.39153852422000002</v>
      </c>
      <c r="P564" s="36">
        <v>207.67002114549999</v>
      </c>
      <c r="Q564" s="30">
        <f t="shared" si="260"/>
        <v>2.0442258595245401E-9</v>
      </c>
      <c r="R564" s="30">
        <f t="shared" si="261"/>
        <v>2.0441958040228208E-9</v>
      </c>
      <c r="S564" s="30">
        <f t="shared" si="262"/>
        <v>2.0441958038137898E-9</v>
      </c>
      <c r="T564" s="30">
        <f t="shared" si="263"/>
        <v>2.0441958038137877E-9</v>
      </c>
      <c r="V564" s="36"/>
      <c r="W564" s="36"/>
      <c r="X564" s="36"/>
      <c r="AD564" s="36"/>
      <c r="AE564" s="36"/>
      <c r="AF564" s="36"/>
      <c r="AL564" s="36"/>
      <c r="AM564" s="36"/>
      <c r="AN564" s="36"/>
      <c r="AT564" s="36"/>
      <c r="AU564" s="36"/>
      <c r="AV564" s="36"/>
      <c r="BB564" s="36"/>
      <c r="BC564" s="36"/>
      <c r="BD564" s="36"/>
      <c r="BJ564" s="36"/>
      <c r="BK564" s="36"/>
      <c r="BL564" s="36"/>
      <c r="BR564" s="36"/>
      <c r="BS564" s="36"/>
      <c r="BT564" s="36"/>
      <c r="BZ564" s="36"/>
      <c r="CA564" s="36"/>
      <c r="CB564" s="36"/>
      <c r="CH564" s="36"/>
      <c r="CI564" s="36"/>
      <c r="CJ564" s="36"/>
      <c r="CP564" s="36"/>
      <c r="CQ564" s="36"/>
      <c r="CR564" s="36"/>
      <c r="CX564" s="36"/>
      <c r="CY564" s="36"/>
      <c r="CZ564" s="36"/>
      <c r="DF564" s="36">
        <v>6.8699999999999996E-9</v>
      </c>
      <c r="DG564" s="36">
        <v>2.6545783537099998</v>
      </c>
      <c r="DH564" s="36">
        <v>1567.7322542813999</v>
      </c>
      <c r="DI564" s="30">
        <f t="shared" si="264"/>
        <v>6.6642468631382663E-9</v>
      </c>
      <c r="DJ564" s="30">
        <f t="shared" si="265"/>
        <v>6.6644417277586655E-9</v>
      </c>
      <c r="DK564" s="30">
        <f t="shared" si="266"/>
        <v>6.6644417291135906E-9</v>
      </c>
      <c r="DL564" s="30">
        <f t="shared" si="267"/>
        <v>6.6644417291136022E-9</v>
      </c>
      <c r="DN564" s="36"/>
      <c r="DO564" s="36"/>
      <c r="DP564" s="36"/>
      <c r="DV564" s="36"/>
      <c r="DW564" s="36"/>
      <c r="DX564" s="36"/>
      <c r="ED564" s="36"/>
      <c r="EE564" s="36"/>
      <c r="EF564" s="36"/>
      <c r="EL564" s="36"/>
      <c r="EM564" s="36"/>
      <c r="EN564" s="36"/>
      <c r="ET564" s="36"/>
      <c r="EU564" s="36"/>
      <c r="EV564" s="36"/>
    </row>
    <row r="565" spans="14:152" s="30" customFormat="1" ht="12.75">
      <c r="N565" s="36">
        <v>2.7999999999999998E-9</v>
      </c>
      <c r="O565" s="36">
        <v>3.8019639167800001</v>
      </c>
      <c r="P565" s="36">
        <v>298.23262239190001</v>
      </c>
      <c r="Q565" s="30">
        <f t="shared" si="260"/>
        <v>-1.5288299604613875E-9</v>
      </c>
      <c r="R565" s="30">
        <f t="shared" si="261"/>
        <v>-1.5287778388896739E-9</v>
      </c>
      <c r="S565" s="30">
        <f t="shared" si="262"/>
        <v>-1.5287778385271762E-9</v>
      </c>
      <c r="T565" s="30">
        <f t="shared" si="263"/>
        <v>-1.5287778385271731E-9</v>
      </c>
      <c r="V565" s="36"/>
      <c r="W565" s="36"/>
      <c r="X565" s="36"/>
      <c r="AD565" s="36"/>
      <c r="AE565" s="36"/>
      <c r="AF565" s="36"/>
      <c r="AL565" s="36"/>
      <c r="AM565" s="36"/>
      <c r="AN565" s="36"/>
      <c r="AT565" s="36"/>
      <c r="AU565" s="36"/>
      <c r="AV565" s="36"/>
      <c r="BB565" s="36"/>
      <c r="BC565" s="36"/>
      <c r="BD565" s="36"/>
      <c r="BJ565" s="36"/>
      <c r="BK565" s="36"/>
      <c r="BL565" s="36"/>
      <c r="BR565" s="36"/>
      <c r="BS565" s="36"/>
      <c r="BT565" s="36"/>
      <c r="BZ565" s="36"/>
      <c r="CA565" s="36"/>
      <c r="CB565" s="36"/>
      <c r="CH565" s="36"/>
      <c r="CI565" s="36"/>
      <c r="CJ565" s="36"/>
      <c r="CP565" s="36"/>
      <c r="CQ565" s="36"/>
      <c r="CR565" s="36"/>
      <c r="CX565" s="36"/>
      <c r="CY565" s="36"/>
      <c r="CZ565" s="36"/>
      <c r="DF565" s="36">
        <v>6.7500000000000001E-9</v>
      </c>
      <c r="DG565" s="36">
        <v>1.78690909614</v>
      </c>
      <c r="DH565" s="36">
        <v>103.1409583284</v>
      </c>
      <c r="DI565" s="30">
        <f t="shared" si="264"/>
        <v>2.3510431645531733E-9</v>
      </c>
      <c r="DJ565" s="30">
        <f t="shared" si="265"/>
        <v>2.3510917854654826E-9</v>
      </c>
      <c r="DK565" s="30">
        <f t="shared" si="266"/>
        <v>2.3510917858036308E-9</v>
      </c>
      <c r="DL565" s="30">
        <f t="shared" si="267"/>
        <v>2.3510917858036337E-9</v>
      </c>
      <c r="DN565" s="36"/>
      <c r="DO565" s="36"/>
      <c r="DP565" s="36"/>
      <c r="DV565" s="36"/>
      <c r="DW565" s="36"/>
      <c r="DX565" s="36"/>
      <c r="ED565" s="36"/>
      <c r="EE565" s="36"/>
      <c r="EF565" s="36"/>
      <c r="EL565" s="36"/>
      <c r="EM565" s="36"/>
      <c r="EN565" s="36"/>
      <c r="ET565" s="36"/>
      <c r="EU565" s="36"/>
      <c r="EV565" s="36"/>
    </row>
    <row r="566" spans="14:152" s="30" customFormat="1" ht="12.75">
      <c r="N566" s="36">
        <v>3.8700000000000001E-9</v>
      </c>
      <c r="O566" s="36">
        <v>6.2681930999000004</v>
      </c>
      <c r="P566" s="36">
        <v>1141.1340634054</v>
      </c>
      <c r="Q566" s="30">
        <f t="shared" si="260"/>
        <v>3.863287194640381E-9</v>
      </c>
      <c r="R566" s="30">
        <f t="shared" si="261"/>
        <v>3.8632678100866534E-9</v>
      </c>
      <c r="S566" s="30">
        <f t="shared" si="262"/>
        <v>3.863267809951741E-9</v>
      </c>
      <c r="T566" s="30">
        <f t="shared" si="263"/>
        <v>3.8632678099517394E-9</v>
      </c>
      <c r="V566" s="36"/>
      <c r="W566" s="36"/>
      <c r="X566" s="36"/>
      <c r="AD566" s="36"/>
      <c r="AE566" s="36"/>
      <c r="AF566" s="36"/>
      <c r="AL566" s="36"/>
      <c r="AM566" s="36"/>
      <c r="AN566" s="36"/>
      <c r="AT566" s="36"/>
      <c r="AU566" s="36"/>
      <c r="AV566" s="36"/>
      <c r="BB566" s="36"/>
      <c r="BC566" s="36"/>
      <c r="BD566" s="36"/>
      <c r="BJ566" s="36"/>
      <c r="BK566" s="36"/>
      <c r="BL566" s="36"/>
      <c r="BR566" s="36"/>
      <c r="BS566" s="36"/>
      <c r="BT566" s="36"/>
      <c r="BZ566" s="36"/>
      <c r="CA566" s="36"/>
      <c r="CB566" s="36"/>
      <c r="CH566" s="36"/>
      <c r="CI566" s="36"/>
      <c r="CJ566" s="36"/>
      <c r="CP566" s="36"/>
      <c r="CQ566" s="36"/>
      <c r="CR566" s="36"/>
      <c r="CX566" s="36"/>
      <c r="CY566" s="36"/>
      <c r="CZ566" s="36"/>
      <c r="DF566" s="36">
        <v>8.5299999999999993E-9</v>
      </c>
      <c r="DG566" s="36">
        <v>4.7447642885199999</v>
      </c>
      <c r="DH566" s="36">
        <v>951.62328952459995</v>
      </c>
      <c r="DI566" s="30">
        <f t="shared" si="264"/>
        <v>7.3529196861775421E-9</v>
      </c>
      <c r="DJ566" s="30">
        <f t="shared" si="265"/>
        <v>7.3526131148151262E-9</v>
      </c>
      <c r="DK566" s="30">
        <f t="shared" si="266"/>
        <v>7.3526131126828614E-9</v>
      </c>
      <c r="DL566" s="30">
        <f t="shared" si="267"/>
        <v>7.3526131126828415E-9</v>
      </c>
      <c r="DN566" s="36"/>
      <c r="DO566" s="36"/>
      <c r="DP566" s="36"/>
      <c r="DV566" s="36"/>
      <c r="DW566" s="36"/>
      <c r="DX566" s="36"/>
      <c r="ED566" s="36"/>
      <c r="EE566" s="36"/>
      <c r="EF566" s="36"/>
      <c r="EL566" s="36"/>
      <c r="EM566" s="36"/>
      <c r="EN566" s="36"/>
      <c r="ET566" s="36"/>
      <c r="EU566" s="36"/>
      <c r="EV566" s="36"/>
    </row>
    <row r="567" spans="14:152" s="30" customFormat="1" ht="12.75">
      <c r="N567" s="36">
        <v>3.4900000000000001E-9</v>
      </c>
      <c r="O567" s="36">
        <v>4.0912190819900003</v>
      </c>
      <c r="P567" s="36">
        <v>1059.903195051</v>
      </c>
      <c r="Q567" s="30">
        <f t="shared" si="260"/>
        <v>-7.4354329980790914E-10</v>
      </c>
      <c r="R567" s="30">
        <f t="shared" si="261"/>
        <v>-7.4381256050573488E-10</v>
      </c>
      <c r="S567" s="30">
        <f t="shared" si="262"/>
        <v>-7.438125623783686E-10</v>
      </c>
      <c r="T567" s="30">
        <f t="shared" si="263"/>
        <v>-7.438125623783837E-10</v>
      </c>
      <c r="V567" s="36"/>
      <c r="W567" s="36"/>
      <c r="X567" s="36"/>
      <c r="AD567" s="36"/>
      <c r="AE567" s="36"/>
      <c r="AF567" s="36"/>
      <c r="AL567" s="36"/>
      <c r="AM567" s="36"/>
      <c r="AN567" s="36"/>
      <c r="AT567" s="36"/>
      <c r="AU567" s="36"/>
      <c r="AV567" s="36"/>
      <c r="BB567" s="36"/>
      <c r="BC567" s="36"/>
      <c r="BD567" s="36"/>
      <c r="BJ567" s="36"/>
      <c r="BK567" s="36"/>
      <c r="BL567" s="36"/>
      <c r="BR567" s="36"/>
      <c r="BS567" s="36"/>
      <c r="BT567" s="36"/>
      <c r="BZ567" s="36"/>
      <c r="CA567" s="36"/>
      <c r="CB567" s="36"/>
      <c r="CH567" s="36"/>
      <c r="CI567" s="36"/>
      <c r="CJ567" s="36"/>
      <c r="CP567" s="36"/>
      <c r="CQ567" s="36"/>
      <c r="CR567" s="36"/>
      <c r="CX567" s="36"/>
      <c r="CY567" s="36"/>
      <c r="CZ567" s="36"/>
      <c r="DF567" s="36">
        <v>8.3199999999999994E-9</v>
      </c>
      <c r="DG567" s="36">
        <v>5.1436278981000001</v>
      </c>
      <c r="DH567" s="36">
        <v>1054.7160637432</v>
      </c>
      <c r="DI567" s="30">
        <f t="shared" si="264"/>
        <v>6.3402605538721519E-9</v>
      </c>
      <c r="DJ567" s="30">
        <f t="shared" si="265"/>
        <v>6.3398372008857477E-9</v>
      </c>
      <c r="DK567" s="30">
        <f t="shared" si="266"/>
        <v>6.3398371979412776E-9</v>
      </c>
      <c r="DL567" s="30">
        <f t="shared" si="267"/>
        <v>6.3398371979412536E-9</v>
      </c>
      <c r="DN567" s="36"/>
      <c r="DO567" s="36"/>
      <c r="DP567" s="36"/>
      <c r="DV567" s="36"/>
      <c r="DW567" s="36"/>
      <c r="DX567" s="36"/>
      <c r="ED567" s="36"/>
      <c r="EE567" s="36"/>
      <c r="EF567" s="36"/>
      <c r="EL567" s="36"/>
      <c r="EM567" s="36"/>
      <c r="EN567" s="36"/>
      <c r="ET567" s="36"/>
      <c r="EU567" s="36"/>
      <c r="EV567" s="36"/>
    </row>
    <row r="568" spans="14:152" s="30" customFormat="1" ht="12.75">
      <c r="N568" s="36">
        <v>3.2000000000000001E-9</v>
      </c>
      <c r="O568" s="36">
        <v>0.39871941999999999</v>
      </c>
      <c r="P568" s="36">
        <v>2122.6960136415</v>
      </c>
      <c r="Q568" s="30">
        <f t="shared" si="260"/>
        <v>1.1725165792337525E-9</v>
      </c>
      <c r="R568" s="30">
        <f t="shared" si="261"/>
        <v>1.1729874381416185E-9</v>
      </c>
      <c r="S568" s="30">
        <f t="shared" si="262"/>
        <v>1.1729874414162441E-9</v>
      </c>
      <c r="T568" s="30">
        <f t="shared" si="263"/>
        <v>1.1729874414162706E-9</v>
      </c>
      <c r="V568" s="36"/>
      <c r="W568" s="36"/>
      <c r="X568" s="36"/>
      <c r="AD568" s="36"/>
      <c r="AE568" s="36"/>
      <c r="AF568" s="36"/>
      <c r="AL568" s="36"/>
      <c r="AM568" s="36"/>
      <c r="AN568" s="36"/>
      <c r="AT568" s="36"/>
      <c r="AU568" s="36"/>
      <c r="AV568" s="36"/>
      <c r="BB568" s="36"/>
      <c r="BC568" s="36"/>
      <c r="BD568" s="36"/>
      <c r="BJ568" s="36"/>
      <c r="BK568" s="36"/>
      <c r="BL568" s="36"/>
      <c r="BR568" s="36"/>
      <c r="BS568" s="36"/>
      <c r="BT568" s="36"/>
      <c r="BZ568" s="36"/>
      <c r="CA568" s="36"/>
      <c r="CB568" s="36"/>
      <c r="CH568" s="36"/>
      <c r="CI568" s="36"/>
      <c r="CJ568" s="36"/>
      <c r="CP568" s="36"/>
      <c r="CQ568" s="36"/>
      <c r="CR568" s="36"/>
      <c r="CX568" s="36"/>
      <c r="CY568" s="36"/>
      <c r="CZ568" s="36"/>
      <c r="DF568" s="36">
        <v>8.4599999999999993E-9</v>
      </c>
      <c r="DG568" s="36">
        <v>1.47557828604</v>
      </c>
      <c r="DH568" s="36">
        <v>898.77303279069997</v>
      </c>
      <c r="DI568" s="30">
        <f t="shared" si="264"/>
        <v>-7.8992340413720722E-9</v>
      </c>
      <c r="DJ568" s="30">
        <f t="shared" si="265"/>
        <v>-7.8990312112833178E-9</v>
      </c>
      <c r="DK568" s="30">
        <f t="shared" si="266"/>
        <v>-7.8990312098725563E-9</v>
      </c>
      <c r="DL568" s="30">
        <f t="shared" si="267"/>
        <v>-7.8990312098725414E-9</v>
      </c>
      <c r="DN568" s="36"/>
      <c r="DO568" s="36"/>
      <c r="DP568" s="36"/>
      <c r="DV568" s="36"/>
      <c r="DW568" s="36"/>
      <c r="DX568" s="36"/>
      <c r="ED568" s="36"/>
      <c r="EE568" s="36"/>
      <c r="EF568" s="36"/>
      <c r="EL568" s="36"/>
      <c r="EM568" s="36"/>
      <c r="EN568" s="36"/>
      <c r="ET568" s="36"/>
      <c r="EU568" s="36"/>
      <c r="EV568" s="36"/>
    </row>
    <row r="569" spans="14:152" s="30" customFormat="1" ht="12.75">
      <c r="N569" s="36">
        <v>3.2700000000000001E-9</v>
      </c>
      <c r="O569" s="36">
        <v>4.7650382307300001</v>
      </c>
      <c r="P569" s="36">
        <v>134.58534360760001</v>
      </c>
      <c r="Q569" s="30">
        <f t="shared" si="260"/>
        <v>-2.0904642644724818E-9</v>
      </c>
      <c r="R569" s="30">
        <f t="shared" si="261"/>
        <v>-2.090489477490576E-9</v>
      </c>
      <c r="S569" s="30">
        <f t="shared" si="262"/>
        <v>-2.0904894776659263E-9</v>
      </c>
      <c r="T569" s="30">
        <f t="shared" si="263"/>
        <v>-2.0904894776659284E-9</v>
      </c>
      <c r="V569" s="36"/>
      <c r="W569" s="36"/>
      <c r="X569" s="36"/>
      <c r="AD569" s="36"/>
      <c r="AE569" s="36"/>
      <c r="AF569" s="36"/>
      <c r="AL569" s="36"/>
      <c r="AM569" s="36"/>
      <c r="AN569" s="36"/>
      <c r="AT569" s="36"/>
      <c r="AU569" s="36"/>
      <c r="AV569" s="36"/>
      <c r="BB569" s="36"/>
      <c r="BC569" s="36"/>
      <c r="BD569" s="36"/>
      <c r="BJ569" s="36"/>
      <c r="BK569" s="36"/>
      <c r="BL569" s="36"/>
      <c r="BR569" s="36"/>
      <c r="BS569" s="36"/>
      <c r="BT569" s="36"/>
      <c r="BZ569" s="36"/>
      <c r="CA569" s="36"/>
      <c r="CB569" s="36"/>
      <c r="CH569" s="36"/>
      <c r="CI569" s="36"/>
      <c r="CJ569" s="36"/>
      <c r="CP569" s="36"/>
      <c r="CQ569" s="36"/>
      <c r="CR569" s="36"/>
      <c r="CX569" s="36"/>
      <c r="CY569" s="36"/>
      <c r="CZ569" s="36"/>
      <c r="DF569" s="36">
        <v>7.0100000000000004E-9</v>
      </c>
      <c r="DG569" s="36">
        <v>1.72139817505</v>
      </c>
      <c r="DH569" s="36">
        <v>5230.8074668030004</v>
      </c>
      <c r="DI569" s="30">
        <f t="shared" si="264"/>
        <v>-3.8279051616165994E-9</v>
      </c>
      <c r="DJ569" s="30">
        <f t="shared" si="265"/>
        <v>-3.8301934719240059E-9</v>
      </c>
      <c r="DK569" s="30">
        <f t="shared" si="266"/>
        <v>-3.8301934878366837E-9</v>
      </c>
      <c r="DL569" s="30">
        <f t="shared" si="267"/>
        <v>-3.8301934878368086E-9</v>
      </c>
      <c r="DN569" s="36"/>
      <c r="DO569" s="36"/>
      <c r="DP569" s="36"/>
      <c r="DV569" s="36"/>
      <c r="DW569" s="36"/>
      <c r="DX569" s="36"/>
      <c r="ED569" s="36"/>
      <c r="EE569" s="36"/>
      <c r="EF569" s="36"/>
      <c r="EL569" s="36"/>
      <c r="EM569" s="36"/>
      <c r="EN569" s="36"/>
      <c r="ET569" s="36"/>
      <c r="EU569" s="36"/>
      <c r="EV569" s="36"/>
    </row>
    <row r="570" spans="14:152" s="30" customFormat="1" ht="12.75">
      <c r="N570" s="36">
        <v>2.8299999999999999E-9</v>
      </c>
      <c r="O570" s="36">
        <v>3.9040901644099999</v>
      </c>
      <c r="P570" s="36">
        <v>127.4717966068</v>
      </c>
      <c r="Q570" s="30">
        <f t="shared" si="260"/>
        <v>-2.8256078291452397E-9</v>
      </c>
      <c r="R570" s="30">
        <f t="shared" si="261"/>
        <v>-2.8256093258237175E-9</v>
      </c>
      <c r="S570" s="30">
        <f t="shared" si="262"/>
        <v>-2.8256093258341259E-9</v>
      </c>
      <c r="T570" s="30">
        <f t="shared" si="263"/>
        <v>-2.8256093258341259E-9</v>
      </c>
      <c r="V570" s="36"/>
      <c r="W570" s="36"/>
      <c r="X570" s="36"/>
      <c r="AD570" s="36"/>
      <c r="AE570" s="36"/>
      <c r="AF570" s="36"/>
      <c r="AL570" s="36"/>
      <c r="AM570" s="36"/>
      <c r="AN570" s="36"/>
      <c r="AT570" s="36"/>
      <c r="AU570" s="36"/>
      <c r="AV570" s="36"/>
      <c r="BB570" s="36"/>
      <c r="BC570" s="36"/>
      <c r="BD570" s="36"/>
      <c r="BJ570" s="36"/>
      <c r="BK570" s="36"/>
      <c r="BL570" s="36"/>
      <c r="BR570" s="36"/>
      <c r="BS570" s="36"/>
      <c r="BT570" s="36"/>
      <c r="BZ570" s="36"/>
      <c r="CA570" s="36"/>
      <c r="CB570" s="36"/>
      <c r="CH570" s="36"/>
      <c r="CI570" s="36"/>
      <c r="CJ570" s="36"/>
      <c r="CP570" s="36"/>
      <c r="CQ570" s="36"/>
      <c r="CR570" s="36"/>
      <c r="CX570" s="36"/>
      <c r="CY570" s="36"/>
      <c r="CZ570" s="36"/>
      <c r="DF570" s="36">
        <v>8.6300000000000002E-9</v>
      </c>
      <c r="DG570" s="36">
        <v>3.9870023857499999</v>
      </c>
      <c r="DH570" s="36">
        <v>686.958410061</v>
      </c>
      <c r="DI570" s="30">
        <f t="shared" si="264"/>
        <v>8.493473953220727E-9</v>
      </c>
      <c r="DJ570" s="30">
        <f t="shared" si="265"/>
        <v>8.4935521960460644E-9</v>
      </c>
      <c r="DK570" s="30">
        <f t="shared" si="266"/>
        <v>8.4935521965901491E-9</v>
      </c>
      <c r="DL570" s="30">
        <f t="shared" si="267"/>
        <v>8.4935521965901524E-9</v>
      </c>
      <c r="DN570" s="36"/>
      <c r="DO570" s="36"/>
      <c r="DP570" s="36"/>
      <c r="DV570" s="36"/>
      <c r="DW570" s="36"/>
      <c r="DX570" s="36"/>
      <c r="ED570" s="36"/>
      <c r="EE570" s="36"/>
      <c r="EF570" s="36"/>
      <c r="EL570" s="36"/>
      <c r="EM570" s="36"/>
      <c r="EN570" s="36"/>
      <c r="ET570" s="36"/>
      <c r="EU570" s="36"/>
      <c r="EV570" s="36"/>
    </row>
    <row r="571" spans="14:152" s="30" customFormat="1" ht="12.75">
      <c r="N571" s="36">
        <v>3.0100000000000002E-9</v>
      </c>
      <c r="O571" s="36">
        <v>4.3029195121899999</v>
      </c>
      <c r="P571" s="36">
        <v>299.12639426919998</v>
      </c>
      <c r="Q571" s="30">
        <f t="shared" si="260"/>
        <v>-2.6455519288986396E-9</v>
      </c>
      <c r="R571" s="30">
        <f t="shared" si="261"/>
        <v>-2.6455199332364807E-9</v>
      </c>
      <c r="S571" s="30">
        <f t="shared" si="262"/>
        <v>-2.645519933013953E-9</v>
      </c>
      <c r="T571" s="30">
        <f t="shared" si="263"/>
        <v>-2.6455199330139513E-9</v>
      </c>
      <c r="V571" s="36"/>
      <c r="W571" s="36"/>
      <c r="X571" s="36"/>
      <c r="AD571" s="36"/>
      <c r="AE571" s="36"/>
      <c r="AF571" s="36"/>
      <c r="AL571" s="36"/>
      <c r="AM571" s="36"/>
      <c r="AN571" s="36"/>
      <c r="AT571" s="36"/>
      <c r="AU571" s="36"/>
      <c r="AV571" s="36"/>
      <c r="BB571" s="36"/>
      <c r="BC571" s="36"/>
      <c r="BD571" s="36"/>
      <c r="BJ571" s="36"/>
      <c r="BK571" s="36"/>
      <c r="BL571" s="36"/>
      <c r="BR571" s="36"/>
      <c r="BS571" s="36"/>
      <c r="BT571" s="36"/>
      <c r="BZ571" s="36"/>
      <c r="CA571" s="36"/>
      <c r="CB571" s="36"/>
      <c r="CH571" s="36"/>
      <c r="CI571" s="36"/>
      <c r="CJ571" s="36"/>
      <c r="CP571" s="36"/>
      <c r="CQ571" s="36"/>
      <c r="CR571" s="36"/>
      <c r="CX571" s="36"/>
      <c r="CY571" s="36"/>
      <c r="CZ571" s="36"/>
      <c r="DF571" s="36">
        <v>7.0299999999999999E-9</v>
      </c>
      <c r="DG571" s="36">
        <v>2.8920225244400002</v>
      </c>
      <c r="DH571" s="36">
        <v>63.735898303399999</v>
      </c>
      <c r="DI571" s="30">
        <f t="shared" si="264"/>
        <v>-5.7903405412796066E-9</v>
      </c>
      <c r="DJ571" s="30">
        <f t="shared" si="265"/>
        <v>-5.7903216109265968E-9</v>
      </c>
      <c r="DK571" s="30">
        <f t="shared" si="266"/>
        <v>-5.7903216107949394E-9</v>
      </c>
      <c r="DL571" s="30">
        <f t="shared" si="267"/>
        <v>-5.7903216107949378E-9</v>
      </c>
      <c r="DN571" s="36"/>
      <c r="DO571" s="36"/>
      <c r="DP571" s="36"/>
      <c r="DV571" s="36"/>
      <c r="DW571" s="36"/>
      <c r="DX571" s="36"/>
      <c r="ED571" s="36"/>
      <c r="EE571" s="36"/>
      <c r="EF571" s="36"/>
      <c r="EL571" s="36"/>
      <c r="EM571" s="36"/>
      <c r="EN571" s="36"/>
      <c r="ET571" s="36"/>
      <c r="EU571" s="36"/>
      <c r="EV571" s="36"/>
    </row>
    <row r="572" spans="14:152" s="30" customFormat="1" ht="12.75">
      <c r="N572" s="36">
        <v>3.22E-9</v>
      </c>
      <c r="O572" s="36">
        <v>2.4825105268000001</v>
      </c>
      <c r="P572" s="36">
        <v>1065.6017053127</v>
      </c>
      <c r="Q572" s="30">
        <f t="shared" si="260"/>
        <v>-3.0908308553633895E-9</v>
      </c>
      <c r="R572" s="30">
        <f t="shared" si="261"/>
        <v>-3.0907591669935492E-9</v>
      </c>
      <c r="S572" s="30">
        <f t="shared" si="262"/>
        <v>-3.0907591664949041E-9</v>
      </c>
      <c r="T572" s="30">
        <f t="shared" si="263"/>
        <v>-3.0907591664948999E-9</v>
      </c>
      <c r="V572" s="36"/>
      <c r="W572" s="36"/>
      <c r="X572" s="36"/>
      <c r="AD572" s="36"/>
      <c r="AE572" s="36"/>
      <c r="AF572" s="36"/>
      <c r="AL572" s="36"/>
      <c r="AM572" s="36"/>
      <c r="AN572" s="36"/>
      <c r="AT572" s="36"/>
      <c r="AU572" s="36"/>
      <c r="AV572" s="36"/>
      <c r="BB572" s="36"/>
      <c r="BC572" s="36"/>
      <c r="BD572" s="36"/>
      <c r="BJ572" s="36"/>
      <c r="BK572" s="36"/>
      <c r="BL572" s="36"/>
      <c r="BR572" s="36"/>
      <c r="BS572" s="36"/>
      <c r="BT572" s="36"/>
      <c r="BZ572" s="36"/>
      <c r="CA572" s="36"/>
      <c r="CB572" s="36"/>
      <c r="CH572" s="36"/>
      <c r="CI572" s="36"/>
      <c r="CJ572" s="36"/>
      <c r="CP572" s="36"/>
      <c r="CQ572" s="36"/>
      <c r="CR572" s="36"/>
      <c r="CX572" s="36"/>
      <c r="CY572" s="36"/>
      <c r="CZ572" s="36"/>
      <c r="DF572" s="36">
        <v>6.7299999999999997E-9</v>
      </c>
      <c r="DG572" s="36">
        <v>6.1161858050999998</v>
      </c>
      <c r="DH572" s="36">
        <v>738.32419408659996</v>
      </c>
      <c r="DI572" s="30">
        <f t="shared" si="264"/>
        <v>-2.9375982197020237E-9</v>
      </c>
      <c r="DJ572" s="30">
        <f t="shared" si="265"/>
        <v>-2.937265145124218E-9</v>
      </c>
      <c r="DK572" s="30">
        <f t="shared" si="266"/>
        <v>-2.9372651428077227E-9</v>
      </c>
      <c r="DL572" s="30">
        <f t="shared" si="267"/>
        <v>-2.9372651428077012E-9</v>
      </c>
      <c r="DN572" s="36"/>
      <c r="DO572" s="36"/>
      <c r="DP572" s="36"/>
      <c r="DV572" s="36"/>
      <c r="DW572" s="36"/>
      <c r="DX572" s="36"/>
      <c r="ED572" s="36"/>
      <c r="EE572" s="36"/>
      <c r="EF572" s="36"/>
      <c r="EL572" s="36"/>
      <c r="EM572" s="36"/>
      <c r="EN572" s="36"/>
      <c r="ET572" s="36"/>
      <c r="EU572" s="36"/>
      <c r="EV572" s="36"/>
    </row>
    <row r="573" spans="14:152" s="30" customFormat="1" ht="12.75">
      <c r="N573" s="36">
        <v>2.9699999999999999E-9</v>
      </c>
      <c r="O573" s="36">
        <v>2.4081410350899999</v>
      </c>
      <c r="P573" s="36">
        <v>1591.5205758386001</v>
      </c>
      <c r="Q573" s="30">
        <f t="shared" si="260"/>
        <v>2.9437801195128242E-9</v>
      </c>
      <c r="R573" s="30">
        <f t="shared" si="261"/>
        <v>2.9437334079107E-9</v>
      </c>
      <c r="S573" s="30">
        <f t="shared" si="262"/>
        <v>2.9437334075856871E-9</v>
      </c>
      <c r="T573" s="30">
        <f t="shared" si="263"/>
        <v>2.9437334075856842E-9</v>
      </c>
      <c r="V573" s="36"/>
      <c r="W573" s="36"/>
      <c r="X573" s="36"/>
      <c r="AD573" s="36"/>
      <c r="AE573" s="36"/>
      <c r="AF573" s="36"/>
      <c r="AL573" s="36"/>
      <c r="AM573" s="36"/>
      <c r="AN573" s="36"/>
      <c r="AT573" s="36"/>
      <c r="AU573" s="36"/>
      <c r="AV573" s="36"/>
      <c r="BB573" s="36"/>
      <c r="BC573" s="36"/>
      <c r="BD573" s="36"/>
      <c r="BJ573" s="36"/>
      <c r="BK573" s="36"/>
      <c r="BL573" s="36"/>
      <c r="BR573" s="36"/>
      <c r="BS573" s="36"/>
      <c r="BT573" s="36"/>
      <c r="BZ573" s="36"/>
      <c r="CA573" s="36"/>
      <c r="CB573" s="36"/>
      <c r="CH573" s="36"/>
      <c r="CI573" s="36"/>
      <c r="CJ573" s="36"/>
      <c r="CP573" s="36"/>
      <c r="CQ573" s="36"/>
      <c r="CR573" s="36"/>
      <c r="CX573" s="36"/>
      <c r="CY573" s="36"/>
      <c r="CZ573" s="36"/>
      <c r="DF573" s="36">
        <v>8.0600000000000007E-9</v>
      </c>
      <c r="DG573" s="36">
        <v>4.6447515824799996</v>
      </c>
      <c r="DH573" s="36">
        <v>533.83556667879998</v>
      </c>
      <c r="DI573" s="30">
        <f t="shared" si="264"/>
        <v>-9.1737150700777093E-10</v>
      </c>
      <c r="DJ573" s="30">
        <f t="shared" si="265"/>
        <v>-9.1705302547973331E-10</v>
      </c>
      <c r="DK573" s="30">
        <f t="shared" si="266"/>
        <v>-9.1705302326475363E-10</v>
      </c>
      <c r="DL573" s="30">
        <f t="shared" si="267"/>
        <v>-9.1705302326473584E-10</v>
      </c>
      <c r="DN573" s="36"/>
      <c r="DO573" s="36"/>
      <c r="DP573" s="36"/>
      <c r="DV573" s="36"/>
      <c r="DW573" s="36"/>
      <c r="DX573" s="36"/>
      <c r="ED573" s="36"/>
      <c r="EE573" s="36"/>
      <c r="EF573" s="36"/>
      <c r="EL573" s="36"/>
      <c r="EM573" s="36"/>
      <c r="EN573" s="36"/>
      <c r="ET573" s="36"/>
      <c r="EU573" s="36"/>
      <c r="EV573" s="36"/>
    </row>
    <row r="574" spans="14:152" s="30" customFormat="1" ht="12.75">
      <c r="N574" s="36">
        <v>2.86E-9</v>
      </c>
      <c r="O574" s="36">
        <v>5.8584962657400004</v>
      </c>
      <c r="P574" s="36">
        <v>172.24529849340001</v>
      </c>
      <c r="Q574" s="30">
        <f t="shared" si="260"/>
        <v>5.4317117886731427E-10</v>
      </c>
      <c r="R574" s="30">
        <f t="shared" si="261"/>
        <v>5.4313514516301334E-10</v>
      </c>
      <c r="S574" s="30">
        <f t="shared" si="262"/>
        <v>5.4313514491240491E-10</v>
      </c>
      <c r="T574" s="30">
        <f t="shared" si="263"/>
        <v>5.4313514491240233E-10</v>
      </c>
      <c r="V574" s="36"/>
      <c r="W574" s="36"/>
      <c r="X574" s="36"/>
      <c r="AD574" s="36"/>
      <c r="AE574" s="36"/>
      <c r="AF574" s="36"/>
      <c r="AL574" s="36"/>
      <c r="AM574" s="36"/>
      <c r="AN574" s="36"/>
      <c r="AT574" s="36"/>
      <c r="AU574" s="36"/>
      <c r="AV574" s="36"/>
      <c r="BB574" s="36"/>
      <c r="BC574" s="36"/>
      <c r="BD574" s="36"/>
      <c r="BJ574" s="36"/>
      <c r="BK574" s="36"/>
      <c r="BL574" s="36"/>
      <c r="BR574" s="36"/>
      <c r="BS574" s="36"/>
      <c r="BT574" s="36"/>
      <c r="BZ574" s="36"/>
      <c r="CA574" s="36"/>
      <c r="CB574" s="36"/>
      <c r="CH574" s="36"/>
      <c r="CI574" s="36"/>
      <c r="CJ574" s="36"/>
      <c r="CP574" s="36"/>
      <c r="CQ574" s="36"/>
      <c r="CR574" s="36"/>
      <c r="CX574" s="36"/>
      <c r="CY574" s="36"/>
      <c r="CZ574" s="36"/>
      <c r="DF574" s="36">
        <v>6.6999999999999996E-9</v>
      </c>
      <c r="DG574" s="36">
        <v>2.6762597404799999</v>
      </c>
      <c r="DH574" s="36">
        <v>1012.9115072732</v>
      </c>
      <c r="DI574" s="30">
        <f t="shared" si="264"/>
        <v>-6.5641863470585928E-9</v>
      </c>
      <c r="DJ574" s="30">
        <f t="shared" si="265"/>
        <v>-6.5642876158205091E-9</v>
      </c>
      <c r="DK574" s="30">
        <f t="shared" si="266"/>
        <v>-6.564287616524683E-9</v>
      </c>
      <c r="DL574" s="30">
        <f t="shared" si="267"/>
        <v>-6.5642876165246888E-9</v>
      </c>
      <c r="DN574" s="36"/>
      <c r="DO574" s="36"/>
      <c r="DP574" s="36"/>
      <c r="DV574" s="36"/>
      <c r="DW574" s="36"/>
      <c r="DX574" s="36"/>
      <c r="ED574" s="36"/>
      <c r="EE574" s="36"/>
      <c r="EF574" s="36"/>
      <c r="EL574" s="36"/>
      <c r="EM574" s="36"/>
      <c r="EN574" s="36"/>
      <c r="ET574" s="36"/>
      <c r="EU574" s="36"/>
      <c r="EV574" s="36"/>
    </row>
    <row r="575" spans="14:152" s="30" customFormat="1" ht="12.75">
      <c r="N575" s="36">
        <v>2.8499999999999999E-9</v>
      </c>
      <c r="O575" s="36">
        <v>4.5584547247899998</v>
      </c>
      <c r="P575" s="36">
        <v>1446.62324515</v>
      </c>
      <c r="Q575" s="30">
        <f t="shared" si="260"/>
        <v>-2.7045482228847333E-9</v>
      </c>
      <c r="R575" s="30">
        <f t="shared" si="261"/>
        <v>-2.7044513322362055E-9</v>
      </c>
      <c r="S575" s="30">
        <f t="shared" si="262"/>
        <v>-2.7044513315622419E-9</v>
      </c>
      <c r="T575" s="30">
        <f t="shared" si="263"/>
        <v>-2.7044513315622369E-9</v>
      </c>
      <c r="V575" s="36"/>
      <c r="W575" s="36"/>
      <c r="X575" s="36"/>
      <c r="AD575" s="36"/>
      <c r="AE575" s="36"/>
      <c r="AF575" s="36"/>
      <c r="AL575" s="36"/>
      <c r="AM575" s="36"/>
      <c r="AN575" s="36"/>
      <c r="AT575" s="36"/>
      <c r="AU575" s="36"/>
      <c r="AV575" s="36"/>
      <c r="BB575" s="36"/>
      <c r="BC575" s="36"/>
      <c r="BD575" s="36"/>
      <c r="BJ575" s="36"/>
      <c r="BK575" s="36"/>
      <c r="BL575" s="36"/>
      <c r="BR575" s="36"/>
      <c r="BS575" s="36"/>
      <c r="BT575" s="36"/>
      <c r="BZ575" s="36"/>
      <c r="CA575" s="36"/>
      <c r="CB575" s="36"/>
      <c r="CH575" s="36"/>
      <c r="CI575" s="36"/>
      <c r="CJ575" s="36"/>
      <c r="CP575" s="36"/>
      <c r="CQ575" s="36"/>
      <c r="CR575" s="36"/>
      <c r="CX575" s="36"/>
      <c r="CY575" s="36"/>
      <c r="CZ575" s="36"/>
      <c r="DF575" s="36">
        <v>6.6800000000000001E-9</v>
      </c>
      <c r="DG575" s="36">
        <v>4.9381525369199997</v>
      </c>
      <c r="DH575" s="36">
        <v>5172.4762357250002</v>
      </c>
      <c r="DI575" s="30">
        <f t="shared" si="264"/>
        <v>1.1898352357843646E-9</v>
      </c>
      <c r="DJ575" s="30">
        <f t="shared" si="265"/>
        <v>1.1923682112235597E-9</v>
      </c>
      <c r="DK575" s="30">
        <f t="shared" si="266"/>
        <v>1.1923682288392467E-9</v>
      </c>
      <c r="DL575" s="30">
        <f t="shared" si="267"/>
        <v>1.1923682288393869E-9</v>
      </c>
      <c r="DN575" s="36"/>
      <c r="DO575" s="36"/>
      <c r="DP575" s="36"/>
      <c r="DV575" s="36"/>
      <c r="DW575" s="36"/>
      <c r="DX575" s="36"/>
      <c r="ED575" s="36"/>
      <c r="EE575" s="36"/>
      <c r="EF575" s="36"/>
      <c r="EL575" s="36"/>
      <c r="EM575" s="36"/>
      <c r="EN575" s="36"/>
      <c r="ET575" s="36"/>
      <c r="EU575" s="36"/>
      <c r="EV575" s="36"/>
    </row>
    <row r="576" spans="14:152" s="30" customFormat="1" ht="12.75">
      <c r="N576" s="36">
        <v>2.7000000000000002E-9</v>
      </c>
      <c r="O576" s="36">
        <v>4.0834218611199997</v>
      </c>
      <c r="P576" s="36">
        <v>1578.7779545453</v>
      </c>
      <c r="Q576" s="30">
        <f t="shared" si="260"/>
        <v>-1.1380161091744129E-10</v>
      </c>
      <c r="R576" s="30">
        <f t="shared" si="261"/>
        <v>-1.1348430957517332E-10</v>
      </c>
      <c r="S576" s="30">
        <f t="shared" si="262"/>
        <v>-1.1348430736840557E-10</v>
      </c>
      <c r="T576" s="30">
        <f t="shared" si="263"/>
        <v>-1.1348430736838639E-10</v>
      </c>
      <c r="V576" s="36"/>
      <c r="W576" s="36"/>
      <c r="X576" s="36"/>
      <c r="AD576" s="36"/>
      <c r="AE576" s="36"/>
      <c r="AF576" s="36"/>
      <c r="AL576" s="36"/>
      <c r="AM576" s="36"/>
      <c r="AN576" s="36"/>
      <c r="AT576" s="36"/>
      <c r="AU576" s="36"/>
      <c r="AV576" s="36"/>
      <c r="BB576" s="36"/>
      <c r="BC576" s="36"/>
      <c r="BD576" s="36"/>
      <c r="BJ576" s="36"/>
      <c r="BK576" s="36"/>
      <c r="BL576" s="36"/>
      <c r="BR576" s="36"/>
      <c r="BS576" s="36"/>
      <c r="BT576" s="36"/>
      <c r="BZ576" s="36"/>
      <c r="CA576" s="36"/>
      <c r="CB576" s="36"/>
      <c r="CH576" s="36"/>
      <c r="CI576" s="36"/>
      <c r="CJ576" s="36"/>
      <c r="CP576" s="36"/>
      <c r="CQ576" s="36"/>
      <c r="CR576" s="36"/>
      <c r="CX576" s="36"/>
      <c r="CY576" s="36"/>
      <c r="CZ576" s="36"/>
      <c r="DF576" s="36">
        <v>8.1799999999999995E-9</v>
      </c>
      <c r="DG576" s="36">
        <v>1.41973280302</v>
      </c>
      <c r="DH576" s="36">
        <v>580.0935412737</v>
      </c>
      <c r="DI576" s="30">
        <f t="shared" si="264"/>
        <v>-1.8317221670537637E-9</v>
      </c>
      <c r="DJ576" s="30">
        <f t="shared" si="265"/>
        <v>-1.8320667155469035E-9</v>
      </c>
      <c r="DK576" s="30">
        <f t="shared" si="266"/>
        <v>-1.8320667179431514E-9</v>
      </c>
      <c r="DL576" s="30">
        <f t="shared" si="267"/>
        <v>-1.8320667179431725E-9</v>
      </c>
      <c r="DN576" s="36"/>
      <c r="DO576" s="36"/>
      <c r="DP576" s="36"/>
      <c r="DV576" s="36"/>
      <c r="DW576" s="36"/>
      <c r="DX576" s="36"/>
      <c r="ED576" s="36"/>
      <c r="EE576" s="36"/>
      <c r="EF576" s="36"/>
      <c r="EL576" s="36"/>
      <c r="EM576" s="36"/>
      <c r="EN576" s="36"/>
      <c r="ET576" s="36"/>
      <c r="EU576" s="36"/>
      <c r="EV576" s="36"/>
    </row>
    <row r="577" spans="14:152" s="30" customFormat="1" ht="12.75">
      <c r="N577" s="36">
        <v>3.6199999999999999E-9</v>
      </c>
      <c r="O577" s="36">
        <v>1.06148806683</v>
      </c>
      <c r="P577" s="36">
        <v>181.80652604900001</v>
      </c>
      <c r="Q577" s="30">
        <f t="shared" ref="Q577:Q640" si="268">N577*COS(O577+P577*$C$22)</f>
        <v>3.6148305250712626E-9</v>
      </c>
      <c r="R577" s="30">
        <f t="shared" ref="R577:R640" si="269">N577*COS(O577+P577*$C$43)</f>
        <v>3.6148331442432007E-9</v>
      </c>
      <c r="S577" s="30">
        <f t="shared" ref="S577:S640" si="270">N577*COS(O577+P577*$C$64)</f>
        <v>3.614833144261414E-9</v>
      </c>
      <c r="T577" s="30">
        <f t="shared" ref="T577:T640" si="271">N577*COS(O577+P577*$C$85)</f>
        <v>3.614833144261414E-9</v>
      </c>
      <c r="V577" s="36"/>
      <c r="W577" s="36"/>
      <c r="X577" s="36"/>
      <c r="AD577" s="36"/>
      <c r="AE577" s="36"/>
      <c r="AF577" s="36"/>
      <c r="AL577" s="36"/>
      <c r="AM577" s="36"/>
      <c r="AN577" s="36"/>
      <c r="AT577" s="36"/>
      <c r="AU577" s="36"/>
      <c r="AV577" s="36"/>
      <c r="BB577" s="36"/>
      <c r="BC577" s="36"/>
      <c r="BD577" s="36"/>
      <c r="BJ577" s="36"/>
      <c r="BK577" s="36"/>
      <c r="BL577" s="36"/>
      <c r="BR577" s="36"/>
      <c r="BS577" s="36"/>
      <c r="BT577" s="36"/>
      <c r="BZ577" s="36"/>
      <c r="CA577" s="36"/>
      <c r="CB577" s="36"/>
      <c r="CH577" s="36"/>
      <c r="CI577" s="36"/>
      <c r="CJ577" s="36"/>
      <c r="CP577" s="36"/>
      <c r="CQ577" s="36"/>
      <c r="CR577" s="36"/>
      <c r="CX577" s="36"/>
      <c r="CY577" s="36"/>
      <c r="CZ577" s="36"/>
      <c r="DF577" s="36">
        <v>6.5199999999999998E-9</v>
      </c>
      <c r="DG577" s="36">
        <v>3.4142291944499998</v>
      </c>
      <c r="DH577" s="36">
        <v>650.9429865779</v>
      </c>
      <c r="DI577" s="30">
        <f t="shared" ref="DI577:DI640" si="272">DF577*COS(DG577+DH577*$C$22)</f>
        <v>6.3964665455240046E-9</v>
      </c>
      <c r="DJ577" s="30">
        <f t="shared" ref="DJ577:DJ640" si="273">DF577*COS(DG577+DH577*$C$43)</f>
        <v>6.3964052776861619E-9</v>
      </c>
      <c r="DK577" s="30">
        <f t="shared" ref="DK577:DK640" si="274">DF577*COS(DG577+DH577*$C$64)</f>
        <v>6.3964052772600042E-9</v>
      </c>
      <c r="DL577" s="30">
        <f t="shared" ref="DL577:DL640" si="275">DF577*COS(DG577+DH577*$C$85)</f>
        <v>6.3964052772600009E-9</v>
      </c>
      <c r="DN577" s="36"/>
      <c r="DO577" s="36"/>
      <c r="DP577" s="36"/>
      <c r="DV577" s="36"/>
      <c r="DW577" s="36"/>
      <c r="DX577" s="36"/>
      <c r="ED577" s="36"/>
      <c r="EE577" s="36"/>
      <c r="EF577" s="36"/>
      <c r="EL577" s="36"/>
      <c r="EM577" s="36"/>
      <c r="EN577" s="36"/>
      <c r="ET577" s="36"/>
      <c r="EU577" s="36"/>
      <c r="EV577" s="36"/>
    </row>
    <row r="578" spans="14:152" s="30" customFormat="1" ht="12.75">
      <c r="N578" s="36">
        <v>3.3499999999999998E-9</v>
      </c>
      <c r="O578" s="36">
        <v>4.5109450065500001</v>
      </c>
      <c r="P578" s="36">
        <v>2349.3284312037999</v>
      </c>
      <c r="Q578" s="30">
        <f t="shared" si="268"/>
        <v>-2.0568416236873841E-9</v>
      </c>
      <c r="R578" s="30">
        <f t="shared" si="269"/>
        <v>-2.0573044136951307E-9</v>
      </c>
      <c r="S578" s="30">
        <f t="shared" si="270"/>
        <v>-2.0573044169135163E-9</v>
      </c>
      <c r="T578" s="30">
        <f t="shared" si="271"/>
        <v>-2.0573044169135449E-9</v>
      </c>
      <c r="V578" s="36"/>
      <c r="W578" s="36"/>
      <c r="X578" s="36"/>
      <c r="AD578" s="36"/>
      <c r="AE578" s="36"/>
      <c r="AF578" s="36"/>
      <c r="AL578" s="36"/>
      <c r="AM578" s="36"/>
      <c r="AN578" s="36"/>
      <c r="AT578" s="36"/>
      <c r="AU578" s="36"/>
      <c r="AV578" s="36"/>
      <c r="BB578" s="36"/>
      <c r="BC578" s="36"/>
      <c r="BD578" s="36"/>
      <c r="BJ578" s="36"/>
      <c r="BK578" s="36"/>
      <c r="BL578" s="36"/>
      <c r="BR578" s="36"/>
      <c r="BS578" s="36"/>
      <c r="BT578" s="36"/>
      <c r="BZ578" s="36"/>
      <c r="CA578" s="36"/>
      <c r="CB578" s="36"/>
      <c r="CH578" s="36"/>
      <c r="CI578" s="36"/>
      <c r="CJ578" s="36"/>
      <c r="CP578" s="36"/>
      <c r="CQ578" s="36"/>
      <c r="CR578" s="36"/>
      <c r="CX578" s="36"/>
      <c r="CY578" s="36"/>
      <c r="CZ578" s="36"/>
      <c r="DF578" s="36">
        <v>6.4300000000000003E-9</v>
      </c>
      <c r="DG578" s="36">
        <v>2.4656672627799998</v>
      </c>
      <c r="DH578" s="36">
        <v>1049.8207026335999</v>
      </c>
      <c r="DI578" s="30">
        <f t="shared" si="272"/>
        <v>-6.2839440283126782E-9</v>
      </c>
      <c r="DJ578" s="30">
        <f t="shared" si="273"/>
        <v>-6.2838374263068843E-9</v>
      </c>
      <c r="DK578" s="30">
        <f t="shared" si="274"/>
        <v>-6.2838374255653565E-9</v>
      </c>
      <c r="DL578" s="30">
        <f t="shared" si="275"/>
        <v>-6.2838374255653516E-9</v>
      </c>
      <c r="DN578" s="36"/>
      <c r="DO578" s="36"/>
      <c r="DP578" s="36"/>
      <c r="DV578" s="36"/>
      <c r="DW578" s="36"/>
      <c r="DX578" s="36"/>
      <c r="ED578" s="36"/>
      <c r="EE578" s="36"/>
      <c r="EF578" s="36"/>
      <c r="EL578" s="36"/>
      <c r="EM578" s="36"/>
      <c r="EN578" s="36"/>
      <c r="ET578" s="36"/>
      <c r="EU578" s="36"/>
      <c r="EV578" s="36"/>
    </row>
    <row r="579" spans="14:152" s="30" customFormat="1" ht="12.75">
      <c r="N579" s="36">
        <v>3.4699999999999998E-9</v>
      </c>
      <c r="O579" s="36">
        <v>0.62281394535000001</v>
      </c>
      <c r="P579" s="36">
        <v>1542.6024723677999</v>
      </c>
      <c r="Q579" s="30">
        <f t="shared" si="268"/>
        <v>-2.644226191977048E-10</v>
      </c>
      <c r="R579" s="30">
        <f t="shared" si="269"/>
        <v>-2.648202583174317E-10</v>
      </c>
      <c r="S579" s="30">
        <f t="shared" si="270"/>
        <v>-2.648202610829145E-10</v>
      </c>
      <c r="T579" s="30">
        <f t="shared" si="271"/>
        <v>-2.6482026108293906E-10</v>
      </c>
      <c r="V579" s="36"/>
      <c r="W579" s="36"/>
      <c r="X579" s="36"/>
      <c r="AD579" s="36"/>
      <c r="AE579" s="36"/>
      <c r="AF579" s="36"/>
      <c r="AL579" s="36"/>
      <c r="AM579" s="36"/>
      <c r="AN579" s="36"/>
      <c r="AT579" s="36"/>
      <c r="AU579" s="36"/>
      <c r="AV579" s="36"/>
      <c r="BB579" s="36"/>
      <c r="BC579" s="36"/>
      <c r="BD579" s="36"/>
      <c r="BJ579" s="36"/>
      <c r="BK579" s="36"/>
      <c r="BL579" s="36"/>
      <c r="BR579" s="36"/>
      <c r="BS579" s="36"/>
      <c r="BT579" s="36"/>
      <c r="BZ579" s="36"/>
      <c r="CA579" s="36"/>
      <c r="CB579" s="36"/>
      <c r="CH579" s="36"/>
      <c r="CI579" s="36"/>
      <c r="CJ579" s="36"/>
      <c r="CP579" s="36"/>
      <c r="CQ579" s="36"/>
      <c r="CR579" s="36"/>
      <c r="CX579" s="36"/>
      <c r="CY579" s="36"/>
      <c r="CZ579" s="36"/>
      <c r="DF579" s="36">
        <v>8.5899999999999995E-9</v>
      </c>
      <c r="DG579" s="36">
        <v>2.5053010663099999</v>
      </c>
      <c r="DH579" s="36">
        <v>782.34693644779998</v>
      </c>
      <c r="DI579" s="30">
        <f t="shared" si="272"/>
        <v>-2.2222840781166287E-9</v>
      </c>
      <c r="DJ579" s="30">
        <f t="shared" si="273"/>
        <v>-2.2227677141873943E-9</v>
      </c>
      <c r="DK579" s="30">
        <f t="shared" si="274"/>
        <v>-2.2227677175509539E-9</v>
      </c>
      <c r="DL579" s="30">
        <f t="shared" si="275"/>
        <v>-2.2227677175509766E-9</v>
      </c>
      <c r="DN579" s="36"/>
      <c r="DO579" s="36"/>
      <c r="DP579" s="36"/>
      <c r="DV579" s="36"/>
      <c r="DW579" s="36"/>
      <c r="DX579" s="36"/>
      <c r="ED579" s="36"/>
      <c r="EE579" s="36"/>
      <c r="EF579" s="36"/>
      <c r="EL579" s="36"/>
      <c r="EM579" s="36"/>
      <c r="EN579" s="36"/>
      <c r="ET579" s="36"/>
      <c r="EU579" s="36"/>
      <c r="EV579" s="36"/>
    </row>
    <row r="580" spans="14:152" s="30" customFormat="1" ht="12.75">
      <c r="N580" s="36">
        <v>2.7499999999999998E-9</v>
      </c>
      <c r="O580" s="36">
        <v>3.3847340311299998</v>
      </c>
      <c r="P580" s="36">
        <v>4002.8879843164</v>
      </c>
      <c r="Q580" s="30">
        <f t="shared" si="268"/>
        <v>2.747801904644623E-9</v>
      </c>
      <c r="R580" s="30">
        <f t="shared" si="269"/>
        <v>2.7478345665588719E-9</v>
      </c>
      <c r="S580" s="30">
        <f t="shared" si="270"/>
        <v>2.7478345667851782E-9</v>
      </c>
      <c r="T580" s="30">
        <f t="shared" si="271"/>
        <v>2.7478345667851806E-9</v>
      </c>
      <c r="V580" s="36"/>
      <c r="W580" s="36"/>
      <c r="X580" s="36"/>
      <c r="AD580" s="36"/>
      <c r="AE580" s="36"/>
      <c r="AF580" s="36"/>
      <c r="AL580" s="36"/>
      <c r="AM580" s="36"/>
      <c r="AN580" s="36"/>
      <c r="AT580" s="36"/>
      <c r="AU580" s="36"/>
      <c r="AV580" s="36"/>
      <c r="BB580" s="36"/>
      <c r="BC580" s="36"/>
      <c r="BD580" s="36"/>
      <c r="BJ580" s="36"/>
      <c r="BK580" s="36"/>
      <c r="BL580" s="36"/>
      <c r="BR580" s="36"/>
      <c r="BS580" s="36"/>
      <c r="BT580" s="36"/>
      <c r="BZ580" s="36"/>
      <c r="CA580" s="36"/>
      <c r="CB580" s="36"/>
      <c r="CH580" s="36"/>
      <c r="CI580" s="36"/>
      <c r="CJ580" s="36"/>
      <c r="CP580" s="36"/>
      <c r="CQ580" s="36"/>
      <c r="CR580" s="36"/>
      <c r="CX580" s="36"/>
      <c r="CY580" s="36"/>
      <c r="CZ580" s="36"/>
      <c r="DF580" s="36">
        <v>6.6199999999999999E-9</v>
      </c>
      <c r="DG580" s="36">
        <v>4.1353399664300001</v>
      </c>
      <c r="DH580" s="36">
        <v>733.42883297699996</v>
      </c>
      <c r="DI580" s="30">
        <f t="shared" si="272"/>
        <v>6.6043429216761026E-9</v>
      </c>
      <c r="DJ580" s="30">
        <f t="shared" si="273"/>
        <v>6.6043677759034609E-9</v>
      </c>
      <c r="DK580" s="30">
        <f t="shared" si="274"/>
        <v>6.6043677760762473E-9</v>
      </c>
      <c r="DL580" s="30">
        <f t="shared" si="275"/>
        <v>6.6043677760762498E-9</v>
      </c>
      <c r="DN580" s="36"/>
      <c r="DO580" s="36"/>
      <c r="DP580" s="36"/>
      <c r="DV580" s="36"/>
      <c r="DW580" s="36"/>
      <c r="DX580" s="36"/>
      <c r="ED580" s="36"/>
      <c r="EE580" s="36"/>
      <c r="EF580" s="36"/>
      <c r="EL580" s="36"/>
      <c r="EM580" s="36"/>
      <c r="EN580" s="36"/>
      <c r="ET580" s="36"/>
      <c r="EU580" s="36"/>
      <c r="EV580" s="36"/>
    </row>
    <row r="581" spans="14:152" s="30" customFormat="1" ht="12.75">
      <c r="N581" s="36">
        <v>2.5500000000000001E-9</v>
      </c>
      <c r="O581" s="36">
        <v>1.52357936497</v>
      </c>
      <c r="P581" s="36">
        <v>1688.2335162392999</v>
      </c>
      <c r="Q581" s="30">
        <f t="shared" si="268"/>
        <v>4.3416855761900634E-11</v>
      </c>
      <c r="R581" s="30">
        <f t="shared" si="269"/>
        <v>4.3096168043380863E-11</v>
      </c>
      <c r="S581" s="30">
        <f t="shared" si="270"/>
        <v>4.3096165813061907E-11</v>
      </c>
      <c r="T581" s="30">
        <f t="shared" si="271"/>
        <v>4.30961658130438E-11</v>
      </c>
      <c r="V581" s="36"/>
      <c r="W581" s="36"/>
      <c r="X581" s="36"/>
      <c r="AD581" s="36"/>
      <c r="AE581" s="36"/>
      <c r="AF581" s="36"/>
      <c r="AL581" s="36"/>
      <c r="AM581" s="36"/>
      <c r="AN581" s="36"/>
      <c r="AT581" s="36"/>
      <c r="AU581" s="36"/>
      <c r="AV581" s="36"/>
      <c r="BB581" s="36"/>
      <c r="BC581" s="36"/>
      <c r="BD581" s="36"/>
      <c r="BJ581" s="36"/>
      <c r="BK581" s="36"/>
      <c r="BL581" s="36"/>
      <c r="BR581" s="36"/>
      <c r="BS581" s="36"/>
      <c r="BT581" s="36"/>
      <c r="BZ581" s="36"/>
      <c r="CA581" s="36"/>
      <c r="CB581" s="36"/>
      <c r="CH581" s="36"/>
      <c r="CI581" s="36"/>
      <c r="CJ581" s="36"/>
      <c r="CP581" s="36"/>
      <c r="CQ581" s="36"/>
      <c r="CR581" s="36"/>
      <c r="CX581" s="36"/>
      <c r="CY581" s="36"/>
      <c r="CZ581" s="36"/>
      <c r="DF581" s="36">
        <v>8.1199999999999993E-9</v>
      </c>
      <c r="DG581" s="36">
        <v>1.3032535217900001</v>
      </c>
      <c r="DH581" s="36">
        <v>1055.1891444952</v>
      </c>
      <c r="DI581" s="30">
        <f t="shared" si="272"/>
        <v>-1.3342837591141082E-9</v>
      </c>
      <c r="DJ581" s="30">
        <f t="shared" si="273"/>
        <v>-1.3336540826715746E-9</v>
      </c>
      <c r="DK581" s="30">
        <f t="shared" si="274"/>
        <v>-1.3336540782922817E-9</v>
      </c>
      <c r="DL581" s="30">
        <f t="shared" si="275"/>
        <v>-1.3336540782922461E-9</v>
      </c>
      <c r="DN581" s="36"/>
      <c r="DO581" s="36"/>
      <c r="DP581" s="36"/>
      <c r="DV581" s="36"/>
      <c r="DW581" s="36"/>
      <c r="DX581" s="36"/>
      <c r="ED581" s="36"/>
      <c r="EE581" s="36"/>
      <c r="EF581" s="36"/>
      <c r="EL581" s="36"/>
      <c r="EM581" s="36"/>
      <c r="EN581" s="36"/>
      <c r="ET581" s="36"/>
      <c r="EU581" s="36"/>
      <c r="EV581" s="36"/>
    </row>
    <row r="582" spans="14:152" s="30" customFormat="1" ht="12.75">
      <c r="N582" s="36">
        <v>2.76E-9</v>
      </c>
      <c r="O582" s="36">
        <v>4.3219216007099996</v>
      </c>
      <c r="P582" s="36">
        <v>1912.5783119411999</v>
      </c>
      <c r="Q582" s="30">
        <f t="shared" si="268"/>
        <v>2.7599993677778627E-9</v>
      </c>
      <c r="R582" s="30">
        <f t="shared" si="269"/>
        <v>2.7599996059507157E-9</v>
      </c>
      <c r="S582" s="30">
        <f t="shared" si="270"/>
        <v>2.7599996059521773E-9</v>
      </c>
      <c r="T582" s="30">
        <f t="shared" si="271"/>
        <v>2.7599996059521773E-9</v>
      </c>
      <c r="V582" s="36"/>
      <c r="W582" s="36"/>
      <c r="X582" s="36"/>
      <c r="AD582" s="36"/>
      <c r="AE582" s="36"/>
      <c r="AF582" s="36"/>
      <c r="AL582" s="36"/>
      <c r="AM582" s="36"/>
      <c r="AN582" s="36"/>
      <c r="AT582" s="36"/>
      <c r="AU582" s="36"/>
      <c r="AV582" s="36"/>
      <c r="BB582" s="36"/>
      <c r="BC582" s="36"/>
      <c r="BD582" s="36"/>
      <c r="BJ582" s="36"/>
      <c r="BK582" s="36"/>
      <c r="BL582" s="36"/>
      <c r="BR582" s="36"/>
      <c r="BS582" s="36"/>
      <c r="BT582" s="36"/>
      <c r="BZ582" s="36"/>
      <c r="CA582" s="36"/>
      <c r="CB582" s="36"/>
      <c r="CH582" s="36"/>
      <c r="CI582" s="36"/>
      <c r="CJ582" s="36"/>
      <c r="CP582" s="36"/>
      <c r="CQ582" s="36"/>
      <c r="CR582" s="36"/>
      <c r="CX582" s="36"/>
      <c r="CY582" s="36"/>
      <c r="CZ582" s="36"/>
      <c r="DF582" s="36">
        <v>6.3799999999999999E-9</v>
      </c>
      <c r="DG582" s="36">
        <v>4.21760246824</v>
      </c>
      <c r="DH582" s="36">
        <v>1064.0477966352</v>
      </c>
      <c r="DI582" s="30">
        <f t="shared" si="272"/>
        <v>-7.0857735417341822E-10</v>
      </c>
      <c r="DJ582" s="30">
        <f t="shared" si="273"/>
        <v>-7.0907999398563356E-10</v>
      </c>
      <c r="DK582" s="30">
        <f t="shared" si="274"/>
        <v>-7.0907999748136976E-10</v>
      </c>
      <c r="DL582" s="30">
        <f t="shared" si="275"/>
        <v>-7.0907999748139788E-10</v>
      </c>
      <c r="DN582" s="36"/>
      <c r="DO582" s="36"/>
      <c r="DP582" s="36"/>
      <c r="DV582" s="36"/>
      <c r="DW582" s="36"/>
      <c r="DX582" s="36"/>
      <c r="ED582" s="36"/>
      <c r="EE582" s="36"/>
      <c r="EF582" s="36"/>
      <c r="EL582" s="36"/>
      <c r="EM582" s="36"/>
      <c r="EN582" s="36"/>
      <c r="ET582" s="36"/>
      <c r="EU582" s="36"/>
      <c r="EV582" s="36"/>
    </row>
    <row r="583" spans="14:152" s="30" customFormat="1" ht="12.75">
      <c r="N583" s="36">
        <v>2.5300000000000002E-9</v>
      </c>
      <c r="O583" s="36">
        <v>2.4048233827900001</v>
      </c>
      <c r="P583" s="36">
        <v>97.676148247200004</v>
      </c>
      <c r="Q583" s="30">
        <f t="shared" si="268"/>
        <v>-7.2940758296799139E-10</v>
      </c>
      <c r="R583" s="30">
        <f t="shared" si="269"/>
        <v>-7.2938995354211186E-10</v>
      </c>
      <c r="S583" s="30">
        <f t="shared" si="270"/>
        <v>-7.2938995341950312E-10</v>
      </c>
      <c r="T583" s="30">
        <f t="shared" si="271"/>
        <v>-7.2938995341950208E-10</v>
      </c>
      <c r="V583" s="36"/>
      <c r="W583" s="36"/>
      <c r="X583" s="36"/>
      <c r="AD583" s="36"/>
      <c r="AE583" s="36"/>
      <c r="AF583" s="36"/>
      <c r="AL583" s="36"/>
      <c r="AM583" s="36"/>
      <c r="AN583" s="36"/>
      <c r="AT583" s="36"/>
      <c r="AU583" s="36"/>
      <c r="AV583" s="36"/>
      <c r="BB583" s="36"/>
      <c r="BC583" s="36"/>
      <c r="BD583" s="36"/>
      <c r="BJ583" s="36"/>
      <c r="BK583" s="36"/>
      <c r="BL583" s="36"/>
      <c r="BR583" s="36"/>
      <c r="BS583" s="36"/>
      <c r="BT583" s="36"/>
      <c r="BZ583" s="36"/>
      <c r="CA583" s="36"/>
      <c r="CB583" s="36"/>
      <c r="CH583" s="36"/>
      <c r="CI583" s="36"/>
      <c r="CJ583" s="36"/>
      <c r="CP583" s="36"/>
      <c r="CQ583" s="36"/>
      <c r="CR583" s="36"/>
      <c r="CX583" s="36"/>
      <c r="CY583" s="36"/>
      <c r="CZ583" s="36"/>
      <c r="DF583" s="36">
        <v>6.3700000000000001E-9</v>
      </c>
      <c r="DG583" s="36">
        <v>6.1312170015099996</v>
      </c>
      <c r="DH583" s="36">
        <v>4752.9915918498</v>
      </c>
      <c r="DI583" s="30">
        <f t="shared" si="272"/>
        <v>1.2546616044624074E-9</v>
      </c>
      <c r="DJ583" s="30">
        <f t="shared" si="273"/>
        <v>1.2524500273848036E-9</v>
      </c>
      <c r="DK583" s="30">
        <f t="shared" si="274"/>
        <v>1.2524500120032046E-9</v>
      </c>
      <c r="DL583" s="30">
        <f t="shared" si="275"/>
        <v>1.2524500120030937E-9</v>
      </c>
      <c r="DN583" s="36"/>
      <c r="DO583" s="36"/>
      <c r="DP583" s="36"/>
      <c r="DV583" s="36"/>
      <c r="DW583" s="36"/>
      <c r="DX583" s="36"/>
      <c r="ED583" s="36"/>
      <c r="EE583" s="36"/>
      <c r="EF583" s="36"/>
      <c r="EL583" s="36"/>
      <c r="EM583" s="36"/>
      <c r="EN583" s="36"/>
      <c r="ET583" s="36"/>
      <c r="EU583" s="36"/>
      <c r="EV583" s="36"/>
    </row>
    <row r="584" spans="14:152" s="30" customFormat="1" ht="12.75">
      <c r="N584" s="36">
        <v>2.4800000000000001E-9</v>
      </c>
      <c r="O584" s="36">
        <v>4.4505824623699999</v>
      </c>
      <c r="P584" s="36">
        <v>1688.9842757647</v>
      </c>
      <c r="Q584" s="30">
        <f t="shared" si="268"/>
        <v>4.968923103098941E-10</v>
      </c>
      <c r="R584" s="30">
        <f t="shared" si="269"/>
        <v>4.9719804650219523E-10</v>
      </c>
      <c r="S584" s="30">
        <f t="shared" si="270"/>
        <v>4.9719804862849535E-10</v>
      </c>
      <c r="T584" s="30">
        <f t="shared" si="271"/>
        <v>4.9719804862851262E-10</v>
      </c>
      <c r="V584" s="36"/>
      <c r="W584" s="36"/>
      <c r="X584" s="36"/>
      <c r="AD584" s="36"/>
      <c r="AE584" s="36"/>
      <c r="AF584" s="36"/>
      <c r="AL584" s="36"/>
      <c r="AM584" s="36"/>
      <c r="AN584" s="36"/>
      <c r="AT584" s="36"/>
      <c r="AU584" s="36"/>
      <c r="AV584" s="36"/>
      <c r="BB584" s="36"/>
      <c r="BC584" s="36"/>
      <c r="BD584" s="36"/>
      <c r="BJ584" s="36"/>
      <c r="BK584" s="36"/>
      <c r="BL584" s="36"/>
      <c r="BR584" s="36"/>
      <c r="BS584" s="36"/>
      <c r="BT584" s="36"/>
      <c r="BZ584" s="36"/>
      <c r="CA584" s="36"/>
      <c r="CB584" s="36"/>
      <c r="CH584" s="36"/>
      <c r="CI584" s="36"/>
      <c r="CJ584" s="36"/>
      <c r="CP584" s="36"/>
      <c r="CQ584" s="36"/>
      <c r="CR584" s="36"/>
      <c r="CX584" s="36"/>
      <c r="CY584" s="36"/>
      <c r="CZ584" s="36"/>
      <c r="DF584" s="36">
        <v>6.3600000000000004E-9</v>
      </c>
      <c r="DG584" s="36">
        <v>0.83411828974000002</v>
      </c>
      <c r="DH584" s="36">
        <v>711.49749114359997</v>
      </c>
      <c r="DI584" s="30">
        <f t="shared" si="272"/>
        <v>-6.3569911635897171E-9</v>
      </c>
      <c r="DJ584" s="30">
        <f t="shared" si="273"/>
        <v>-6.3570015236607271E-9</v>
      </c>
      <c r="DK584" s="30">
        <f t="shared" si="274"/>
        <v>-6.3570015237327175E-9</v>
      </c>
      <c r="DL584" s="30">
        <f t="shared" si="275"/>
        <v>-6.3570015237327183E-9</v>
      </c>
      <c r="DN584" s="36"/>
      <c r="DO584" s="36"/>
      <c r="DP584" s="36"/>
      <c r="DV584" s="36"/>
      <c r="DW584" s="36"/>
      <c r="DX584" s="36"/>
      <c r="ED584" s="36"/>
      <c r="EE584" s="36"/>
      <c r="EF584" s="36"/>
      <c r="EL584" s="36"/>
      <c r="EM584" s="36"/>
      <c r="EN584" s="36"/>
      <c r="ET584" s="36"/>
      <c r="EU584" s="36"/>
      <c r="EV584" s="36"/>
    </row>
    <row r="585" spans="14:152" s="30" customFormat="1" ht="12.75">
      <c r="N585" s="36">
        <v>3E-9</v>
      </c>
      <c r="O585" s="36">
        <v>3.0743558344199999</v>
      </c>
      <c r="P585" s="36">
        <v>1902.2833712027</v>
      </c>
      <c r="Q585" s="30">
        <f t="shared" si="268"/>
        <v>1.1155147226623314E-9</v>
      </c>
      <c r="R585" s="30">
        <f t="shared" si="269"/>
        <v>1.1151200217634718E-9</v>
      </c>
      <c r="S585" s="30">
        <f t="shared" si="270"/>
        <v>1.1151200190183352E-9</v>
      </c>
      <c r="T585" s="30">
        <f t="shared" si="271"/>
        <v>1.1151200190183104E-9</v>
      </c>
      <c r="V585" s="36"/>
      <c r="W585" s="36"/>
      <c r="X585" s="36"/>
      <c r="AD585" s="36"/>
      <c r="AE585" s="36"/>
      <c r="AF585" s="36"/>
      <c r="AL585" s="36"/>
      <c r="AM585" s="36"/>
      <c r="AN585" s="36"/>
      <c r="AT585" s="36"/>
      <c r="AU585" s="36"/>
      <c r="AV585" s="36"/>
      <c r="BB585" s="36"/>
      <c r="BC585" s="36"/>
      <c r="BD585" s="36"/>
      <c r="BJ585" s="36"/>
      <c r="BK585" s="36"/>
      <c r="BL585" s="36"/>
      <c r="BR585" s="36"/>
      <c r="BS585" s="36"/>
      <c r="BT585" s="36"/>
      <c r="BZ585" s="36"/>
      <c r="CA585" s="36"/>
      <c r="CB585" s="36"/>
      <c r="CH585" s="36"/>
      <c r="CI585" s="36"/>
      <c r="CJ585" s="36"/>
      <c r="CP585" s="36"/>
      <c r="CQ585" s="36"/>
      <c r="CR585" s="36"/>
      <c r="CX585" s="36"/>
      <c r="CY585" s="36"/>
      <c r="CZ585" s="36"/>
      <c r="DF585" s="36">
        <v>6.4199999999999998E-9</v>
      </c>
      <c r="DG585" s="36">
        <v>1.8674170450700001</v>
      </c>
      <c r="DH585" s="36">
        <v>1053.9653042177999</v>
      </c>
      <c r="DI585" s="30">
        <f t="shared" si="272"/>
        <v>-4.3100178005990327E-9</v>
      </c>
      <c r="DJ585" s="30">
        <f t="shared" si="273"/>
        <v>-4.3096441604817168E-9</v>
      </c>
      <c r="DK585" s="30">
        <f t="shared" si="274"/>
        <v>-4.309644157883038E-9</v>
      </c>
      <c r="DL585" s="30">
        <f t="shared" si="275"/>
        <v>-4.3096441578830164E-9</v>
      </c>
      <c r="DN585" s="36"/>
      <c r="DO585" s="36"/>
      <c r="DP585" s="36"/>
      <c r="DV585" s="36"/>
      <c r="DW585" s="36"/>
      <c r="DX585" s="36"/>
      <c r="ED585" s="36"/>
      <c r="EE585" s="36"/>
      <c r="EF585" s="36"/>
      <c r="EL585" s="36"/>
      <c r="EM585" s="36"/>
      <c r="EN585" s="36"/>
      <c r="ET585" s="36"/>
      <c r="EU585" s="36"/>
      <c r="EV585" s="36"/>
    </row>
    <row r="586" spans="14:152" s="30" customFormat="1" ht="12.75">
      <c r="N586" s="36">
        <v>2.57E-9</v>
      </c>
      <c r="O586" s="36">
        <v>4.7918047808599997</v>
      </c>
      <c r="P586" s="36">
        <v>1670.8250284999999</v>
      </c>
      <c r="Q586" s="30">
        <f t="shared" si="268"/>
        <v>-6.1135115661295571E-10</v>
      </c>
      <c r="R586" s="30">
        <f t="shared" si="269"/>
        <v>-6.1104041901099205E-10</v>
      </c>
      <c r="S586" s="30">
        <f t="shared" si="270"/>
        <v>-6.1104041684984828E-10</v>
      </c>
      <c r="T586" s="30">
        <f t="shared" si="271"/>
        <v>-6.110404168498306E-10</v>
      </c>
      <c r="V586" s="36"/>
      <c r="W586" s="36"/>
      <c r="X586" s="36"/>
      <c r="AD586" s="36"/>
      <c r="AE586" s="36"/>
      <c r="AF586" s="36"/>
      <c r="AL586" s="36"/>
      <c r="AM586" s="36"/>
      <c r="AN586" s="36"/>
      <c r="AT586" s="36"/>
      <c r="AU586" s="36"/>
      <c r="AV586" s="36"/>
      <c r="BB586" s="36"/>
      <c r="BC586" s="36"/>
      <c r="BD586" s="36"/>
      <c r="BJ586" s="36"/>
      <c r="BK586" s="36"/>
      <c r="BL586" s="36"/>
      <c r="BR586" s="36"/>
      <c r="BS586" s="36"/>
      <c r="BT586" s="36"/>
      <c r="BZ586" s="36"/>
      <c r="CA586" s="36"/>
      <c r="CB586" s="36"/>
      <c r="CH586" s="36"/>
      <c r="CI586" s="36"/>
      <c r="CJ586" s="36"/>
      <c r="CP586" s="36"/>
      <c r="CQ586" s="36"/>
      <c r="CR586" s="36"/>
      <c r="CX586" s="36"/>
      <c r="CY586" s="36"/>
      <c r="CZ586" s="36"/>
      <c r="DF586" s="36">
        <v>7.9500000000000001E-9</v>
      </c>
      <c r="DG586" s="36">
        <v>4.5408108911799996</v>
      </c>
      <c r="DH586" s="36">
        <v>1457.5259330619999</v>
      </c>
      <c r="DI586" s="30">
        <f t="shared" si="272"/>
        <v>-7.3256649241052785E-9</v>
      </c>
      <c r="DJ586" s="30">
        <f t="shared" si="273"/>
        <v>-7.3253295316615053E-9</v>
      </c>
      <c r="DK586" s="30">
        <f t="shared" si="274"/>
        <v>-7.3253295293286211E-9</v>
      </c>
      <c r="DL586" s="30">
        <f t="shared" si="275"/>
        <v>-7.3253295293285996E-9</v>
      </c>
      <c r="DN586" s="36"/>
      <c r="DO586" s="36"/>
      <c r="DP586" s="36"/>
      <c r="DV586" s="36"/>
      <c r="DW586" s="36"/>
      <c r="DX586" s="36"/>
      <c r="ED586" s="36"/>
      <c r="EE586" s="36"/>
      <c r="EF586" s="36"/>
      <c r="EL586" s="36"/>
      <c r="EM586" s="36"/>
      <c r="EN586" s="36"/>
      <c r="ET586" s="36"/>
      <c r="EU586" s="36"/>
      <c r="EV586" s="36"/>
    </row>
    <row r="587" spans="14:152" s="30" customFormat="1" ht="12.75">
      <c r="N587" s="36">
        <v>3.1899999999999999E-9</v>
      </c>
      <c r="O587" s="36">
        <v>1.34244222683</v>
      </c>
      <c r="P587" s="36">
        <v>1288.4620283063</v>
      </c>
      <c r="Q587" s="30">
        <f t="shared" si="268"/>
        <v>2.827070850756159E-9</v>
      </c>
      <c r="R587" s="30">
        <f t="shared" si="269"/>
        <v>2.8272126935757831E-9</v>
      </c>
      <c r="S587" s="30">
        <f t="shared" si="270"/>
        <v>2.8272126945621807E-9</v>
      </c>
      <c r="T587" s="30">
        <f t="shared" si="271"/>
        <v>2.8272126945621881E-9</v>
      </c>
      <c r="V587" s="36"/>
      <c r="W587" s="36"/>
      <c r="X587" s="36"/>
      <c r="AD587" s="36"/>
      <c r="AE587" s="36"/>
      <c r="AF587" s="36"/>
      <c r="AL587" s="36"/>
      <c r="AM587" s="36"/>
      <c r="AN587" s="36"/>
      <c r="AT587" s="36"/>
      <c r="AU587" s="36"/>
      <c r="AV587" s="36"/>
      <c r="BB587" s="36"/>
      <c r="BC587" s="36"/>
      <c r="BD587" s="36"/>
      <c r="BJ587" s="36"/>
      <c r="BK587" s="36"/>
      <c r="BL587" s="36"/>
      <c r="BR587" s="36"/>
      <c r="BS587" s="36"/>
      <c r="BT587" s="36"/>
      <c r="BZ587" s="36"/>
      <c r="CA587" s="36"/>
      <c r="CB587" s="36"/>
      <c r="CH587" s="36"/>
      <c r="CI587" s="36"/>
      <c r="CJ587" s="36"/>
      <c r="CP587" s="36"/>
      <c r="CQ587" s="36"/>
      <c r="CR587" s="36"/>
      <c r="CX587" s="36"/>
      <c r="CY587" s="36"/>
      <c r="CZ587" s="36"/>
      <c r="DF587" s="36">
        <v>7.8299999999999996E-9</v>
      </c>
      <c r="DG587" s="36">
        <v>4.3765296166700001</v>
      </c>
      <c r="DH587" s="36">
        <v>105.5404547734</v>
      </c>
      <c r="DI587" s="30">
        <f t="shared" si="272"/>
        <v>-6.2344722441562227E-9</v>
      </c>
      <c r="DJ587" s="30">
        <f t="shared" si="273"/>
        <v>-6.2345094921374697E-9</v>
      </c>
      <c r="DK587" s="30">
        <f t="shared" si="274"/>
        <v>-6.2345094923965195E-9</v>
      </c>
      <c r="DL587" s="30">
        <f t="shared" si="275"/>
        <v>-6.2345094923965211E-9</v>
      </c>
      <c r="DN587" s="36"/>
      <c r="DO587" s="36"/>
      <c r="DP587" s="36"/>
      <c r="DV587" s="36"/>
      <c r="DW587" s="36"/>
      <c r="DX587" s="36"/>
      <c r="ED587" s="36"/>
      <c r="EE587" s="36"/>
      <c r="EF587" s="36"/>
      <c r="EL587" s="36"/>
      <c r="EM587" s="36"/>
      <c r="EN587" s="36"/>
      <c r="ET587" s="36"/>
      <c r="EU587" s="36"/>
      <c r="EV587" s="36"/>
    </row>
    <row r="588" spans="14:152" s="30" customFormat="1" ht="12.75">
      <c r="N588" s="36">
        <v>2.45E-9</v>
      </c>
      <c r="O588" s="36">
        <v>4.0185268676900003</v>
      </c>
      <c r="P588" s="36">
        <v>1567.7322542813999</v>
      </c>
      <c r="Q588" s="30">
        <f t="shared" si="268"/>
        <v>-9.4326015766627753E-11</v>
      </c>
      <c r="R588" s="30">
        <f t="shared" si="269"/>
        <v>-9.4040066513960846E-11</v>
      </c>
      <c r="S588" s="30">
        <f t="shared" si="270"/>
        <v>-9.4040064525241314E-11</v>
      </c>
      <c r="T588" s="30">
        <f t="shared" si="271"/>
        <v>-9.4040064525223917E-11</v>
      </c>
      <c r="V588" s="36"/>
      <c r="W588" s="36"/>
      <c r="X588" s="36"/>
      <c r="AD588" s="36"/>
      <c r="AE588" s="36"/>
      <c r="AF588" s="36"/>
      <c r="AL588" s="36"/>
      <c r="AM588" s="36"/>
      <c r="AN588" s="36"/>
      <c r="AT588" s="36"/>
      <c r="AU588" s="36"/>
      <c r="AV588" s="36"/>
      <c r="BB588" s="36"/>
      <c r="BC588" s="36"/>
      <c r="BD588" s="36"/>
      <c r="BJ588" s="36"/>
      <c r="BK588" s="36"/>
      <c r="BL588" s="36"/>
      <c r="BR588" s="36"/>
      <c r="BS588" s="36"/>
      <c r="BT588" s="36"/>
      <c r="BZ588" s="36"/>
      <c r="CA588" s="36"/>
      <c r="CB588" s="36"/>
      <c r="CH588" s="36"/>
      <c r="CI588" s="36"/>
      <c r="CJ588" s="36"/>
      <c r="CP588" s="36"/>
      <c r="CQ588" s="36"/>
      <c r="CR588" s="36"/>
      <c r="CX588" s="36"/>
      <c r="CY588" s="36"/>
      <c r="CZ588" s="36"/>
      <c r="DF588" s="36">
        <v>6.4000000000000002E-9</v>
      </c>
      <c r="DG588" s="36">
        <v>5.4403947434899997</v>
      </c>
      <c r="DH588" s="36">
        <v>632.03297978779995</v>
      </c>
      <c r="DI588" s="30">
        <f t="shared" si="272"/>
        <v>-2.2859426742783636E-9</v>
      </c>
      <c r="DJ588" s="30">
        <f t="shared" si="273"/>
        <v>-2.2856611865778585E-9</v>
      </c>
      <c r="DK588" s="30">
        <f t="shared" si="274"/>
        <v>-2.2856611846201536E-9</v>
      </c>
      <c r="DL588" s="30">
        <f t="shared" si="275"/>
        <v>-2.2856611846201379E-9</v>
      </c>
      <c r="DN588" s="36"/>
      <c r="DO588" s="36"/>
      <c r="DP588" s="36"/>
      <c r="DV588" s="36"/>
      <c r="DW588" s="36"/>
      <c r="DX588" s="36"/>
      <c r="ED588" s="36"/>
      <c r="EE588" s="36"/>
      <c r="EF588" s="36"/>
      <c r="EL588" s="36"/>
      <c r="EM588" s="36"/>
      <c r="EN588" s="36"/>
      <c r="ET588" s="36"/>
      <c r="EU588" s="36"/>
      <c r="EV588" s="36"/>
    </row>
    <row r="589" spans="14:152" s="30" customFormat="1" ht="12.75">
      <c r="N589" s="36">
        <v>2.7799999999999999E-9</v>
      </c>
      <c r="O589" s="36">
        <v>0.25406312147999999</v>
      </c>
      <c r="P589" s="36">
        <v>874.39401040250004</v>
      </c>
      <c r="Q589" s="30">
        <f t="shared" si="268"/>
        <v>-3.2813694745977308E-10</v>
      </c>
      <c r="R589" s="30">
        <f t="shared" si="269"/>
        <v>-3.2795711041521336E-10</v>
      </c>
      <c r="S589" s="30">
        <f t="shared" si="270"/>
        <v>-3.2795710916447998E-10</v>
      </c>
      <c r="T589" s="30">
        <f t="shared" si="271"/>
        <v>-3.2795710916447016E-10</v>
      </c>
      <c r="V589" s="36"/>
      <c r="W589" s="36"/>
      <c r="X589" s="36"/>
      <c r="AD589" s="36"/>
      <c r="AE589" s="36"/>
      <c r="AF589" s="36"/>
      <c r="AL589" s="36"/>
      <c r="AM589" s="36"/>
      <c r="AN589" s="36"/>
      <c r="AT589" s="36"/>
      <c r="AU589" s="36"/>
      <c r="AV589" s="36"/>
      <c r="BB589" s="36"/>
      <c r="BC589" s="36"/>
      <c r="BD589" s="36"/>
      <c r="BJ589" s="36"/>
      <c r="BK589" s="36"/>
      <c r="BL589" s="36"/>
      <c r="BR589" s="36"/>
      <c r="BS589" s="36"/>
      <c r="BT589" s="36"/>
      <c r="BZ589" s="36"/>
      <c r="CA589" s="36"/>
      <c r="CB589" s="36"/>
      <c r="CH589" s="36"/>
      <c r="CI589" s="36"/>
      <c r="CJ589" s="36"/>
      <c r="CP589" s="36"/>
      <c r="CQ589" s="36"/>
      <c r="CR589" s="36"/>
      <c r="CX589" s="36"/>
      <c r="CY589" s="36"/>
      <c r="CZ589" s="36"/>
      <c r="DF589" s="36">
        <v>6.5100000000000001E-9</v>
      </c>
      <c r="DG589" s="36">
        <v>5.0243130114600003</v>
      </c>
      <c r="DH589" s="36">
        <v>528.04643369190001</v>
      </c>
      <c r="DI589" s="30">
        <f t="shared" si="272"/>
        <v>-3.2669781691609048E-9</v>
      </c>
      <c r="DJ589" s="30">
        <f t="shared" si="273"/>
        <v>-3.2667566422696942E-9</v>
      </c>
      <c r="DK589" s="30">
        <f t="shared" si="274"/>
        <v>-3.2667566407290058E-9</v>
      </c>
      <c r="DL589" s="30">
        <f t="shared" si="275"/>
        <v>-3.2667566407289905E-9</v>
      </c>
      <c r="DN589" s="36"/>
      <c r="DO589" s="36"/>
      <c r="DP589" s="36"/>
      <c r="DV589" s="36"/>
      <c r="DW589" s="36"/>
      <c r="DX589" s="36"/>
      <c r="ED589" s="36"/>
      <c r="EE589" s="36"/>
      <c r="EF589" s="36"/>
      <c r="EL589" s="36"/>
      <c r="EM589" s="36"/>
      <c r="EN589" s="36"/>
      <c r="ET589" s="36"/>
      <c r="EU589" s="36"/>
      <c r="EV589" s="36"/>
    </row>
    <row r="590" spans="14:152" s="30" customFormat="1" ht="12.75">
      <c r="N590" s="36">
        <v>3.24E-9</v>
      </c>
      <c r="O590" s="36">
        <v>5.5782496942300002</v>
      </c>
      <c r="P590" s="36">
        <v>1670.0742689746</v>
      </c>
      <c r="Q590" s="30">
        <f t="shared" si="268"/>
        <v>-2.7789655688763726E-9</v>
      </c>
      <c r="R590" s="30">
        <f t="shared" si="269"/>
        <v>-2.7787582778087458E-9</v>
      </c>
      <c r="S590" s="30">
        <f t="shared" si="270"/>
        <v>-2.7787582763669303E-9</v>
      </c>
      <c r="T590" s="30">
        <f t="shared" si="271"/>
        <v>-2.7787582763669183E-9</v>
      </c>
      <c r="V590" s="36"/>
      <c r="W590" s="36"/>
      <c r="X590" s="36"/>
      <c r="AD590" s="36"/>
      <c r="AE590" s="36"/>
      <c r="AF590" s="36"/>
      <c r="AL590" s="36"/>
      <c r="AM590" s="36"/>
      <c r="AN590" s="36"/>
      <c r="AT590" s="36"/>
      <c r="AU590" s="36"/>
      <c r="AV590" s="36"/>
      <c r="BB590" s="36"/>
      <c r="BC590" s="36"/>
      <c r="BD590" s="36"/>
      <c r="BJ590" s="36"/>
      <c r="BK590" s="36"/>
      <c r="BL590" s="36"/>
      <c r="BR590" s="36"/>
      <c r="BS590" s="36"/>
      <c r="BT590" s="36"/>
      <c r="BZ590" s="36"/>
      <c r="CA590" s="36"/>
      <c r="CB590" s="36"/>
      <c r="CH590" s="36"/>
      <c r="CI590" s="36"/>
      <c r="CJ590" s="36"/>
      <c r="CP590" s="36"/>
      <c r="CQ590" s="36"/>
      <c r="CR590" s="36"/>
      <c r="CX590" s="36"/>
      <c r="CY590" s="36"/>
      <c r="CZ590" s="36"/>
      <c r="DF590" s="36">
        <v>6.8599999999999999E-9</v>
      </c>
      <c r="DG590" s="36">
        <v>0.27079898497999999</v>
      </c>
      <c r="DH590" s="36">
        <v>11.7794134468</v>
      </c>
      <c r="DI590" s="30">
        <f t="shared" si="272"/>
        <v>6.7156772419283005E-9</v>
      </c>
      <c r="DJ590" s="30">
        <f t="shared" si="273"/>
        <v>6.7156784703374344E-9</v>
      </c>
      <c r="DK590" s="30">
        <f t="shared" si="274"/>
        <v>6.7156784703459783E-9</v>
      </c>
      <c r="DL590" s="30">
        <f t="shared" si="275"/>
        <v>6.7156784703459783E-9</v>
      </c>
      <c r="DN590" s="36"/>
      <c r="DO590" s="36"/>
      <c r="DP590" s="36"/>
      <c r="DV590" s="36"/>
      <c r="DW590" s="36"/>
      <c r="DX590" s="36"/>
      <c r="ED590" s="36"/>
      <c r="EE590" s="36"/>
      <c r="EF590" s="36"/>
      <c r="EL590" s="36"/>
      <c r="EM590" s="36"/>
      <c r="EN590" s="36"/>
      <c r="ET590" s="36"/>
      <c r="EU590" s="36"/>
      <c r="EV590" s="36"/>
    </row>
    <row r="591" spans="14:152" s="30" customFormat="1" ht="12.75">
      <c r="N591" s="36">
        <v>3E-9</v>
      </c>
      <c r="O591" s="36">
        <v>4.6716181294699997</v>
      </c>
      <c r="P591" s="36">
        <v>1329.3033769297999</v>
      </c>
      <c r="Q591" s="30">
        <f t="shared" si="268"/>
        <v>-2.7106777986372416E-9</v>
      </c>
      <c r="R591" s="30">
        <f t="shared" si="269"/>
        <v>-2.7108050860873037E-9</v>
      </c>
      <c r="S591" s="30">
        <f t="shared" si="270"/>
        <v>-2.710805086972468E-9</v>
      </c>
      <c r="T591" s="30">
        <f t="shared" si="271"/>
        <v>-2.7108050869724763E-9</v>
      </c>
      <c r="V591" s="36"/>
      <c r="W591" s="36"/>
      <c r="X591" s="36"/>
      <c r="AD591" s="36"/>
      <c r="AE591" s="36"/>
      <c r="AF591" s="36"/>
      <c r="AL591" s="36"/>
      <c r="AM591" s="36"/>
      <c r="AN591" s="36"/>
      <c r="AT591" s="36"/>
      <c r="AU591" s="36"/>
      <c r="AV591" s="36"/>
      <c r="BB591" s="36"/>
      <c r="BC591" s="36"/>
      <c r="BD591" s="36"/>
      <c r="BJ591" s="36"/>
      <c r="BK591" s="36"/>
      <c r="BL591" s="36"/>
      <c r="BR591" s="36"/>
      <c r="BS591" s="36"/>
      <c r="BT591" s="36"/>
      <c r="BZ591" s="36"/>
      <c r="CA591" s="36"/>
      <c r="CB591" s="36"/>
      <c r="CH591" s="36"/>
      <c r="CI591" s="36"/>
      <c r="CJ591" s="36"/>
      <c r="CP591" s="36"/>
      <c r="CQ591" s="36"/>
      <c r="CR591" s="36"/>
      <c r="CX591" s="36"/>
      <c r="CY591" s="36"/>
      <c r="CZ591" s="36"/>
      <c r="DF591" s="36">
        <v>6.4400000000000001E-9</v>
      </c>
      <c r="DG591" s="36">
        <v>5.3693517613399999</v>
      </c>
      <c r="DH591" s="36">
        <v>835.78789401270001</v>
      </c>
      <c r="DI591" s="30">
        <f t="shared" si="272"/>
        <v>4.7762464226465641E-9</v>
      </c>
      <c r="DJ591" s="30">
        <f t="shared" si="273"/>
        <v>4.7765154035958647E-9</v>
      </c>
      <c r="DK591" s="30">
        <f t="shared" si="274"/>
        <v>4.7765154054665064E-9</v>
      </c>
      <c r="DL591" s="30">
        <f t="shared" si="275"/>
        <v>4.7765154054665221E-9</v>
      </c>
      <c r="DN591" s="36"/>
      <c r="DO591" s="36"/>
      <c r="DP591" s="36"/>
      <c r="DV591" s="36"/>
      <c r="DW591" s="36"/>
      <c r="DX591" s="36"/>
      <c r="ED591" s="36"/>
      <c r="EE591" s="36"/>
      <c r="EF591" s="36"/>
      <c r="EL591" s="36"/>
      <c r="EM591" s="36"/>
      <c r="EN591" s="36"/>
      <c r="ET591" s="36"/>
      <c r="EU591" s="36"/>
      <c r="EV591" s="36"/>
    </row>
    <row r="592" spans="14:152" s="30" customFormat="1" ht="12.75">
      <c r="N592" s="36">
        <v>2.4100000000000002E-9</v>
      </c>
      <c r="O592" s="36">
        <v>1.7898183120000001E-2</v>
      </c>
      <c r="P592" s="36">
        <v>1586.6252147289999</v>
      </c>
      <c r="Q592" s="30">
        <f t="shared" si="268"/>
        <v>-1.9250813523397769E-9</v>
      </c>
      <c r="R592" s="30">
        <f t="shared" si="269"/>
        <v>-1.9252527265477622E-9</v>
      </c>
      <c r="S592" s="30">
        <f t="shared" si="270"/>
        <v>-1.9252527277395397E-9</v>
      </c>
      <c r="T592" s="30">
        <f t="shared" si="271"/>
        <v>-1.92525272773955E-9</v>
      </c>
      <c r="V592" s="36"/>
      <c r="W592" s="36"/>
      <c r="X592" s="36"/>
      <c r="AD592" s="36"/>
      <c r="AE592" s="36"/>
      <c r="AF592" s="36"/>
      <c r="AL592" s="36"/>
      <c r="AM592" s="36"/>
      <c r="AN592" s="36"/>
      <c r="AT592" s="36"/>
      <c r="AU592" s="36"/>
      <c r="AV592" s="36"/>
      <c r="BB592" s="36"/>
      <c r="BC592" s="36"/>
      <c r="BD592" s="36"/>
      <c r="BJ592" s="36"/>
      <c r="BK592" s="36"/>
      <c r="BL592" s="36"/>
      <c r="BR592" s="36"/>
      <c r="BS592" s="36"/>
      <c r="BT592" s="36"/>
      <c r="BZ592" s="36"/>
      <c r="CA592" s="36"/>
      <c r="CB592" s="36"/>
      <c r="CH592" s="36"/>
      <c r="CI592" s="36"/>
      <c r="CJ592" s="36"/>
      <c r="CP592" s="36"/>
      <c r="CQ592" s="36"/>
      <c r="CR592" s="36"/>
      <c r="CX592" s="36"/>
      <c r="CY592" s="36"/>
      <c r="CZ592" s="36"/>
      <c r="DF592" s="36">
        <v>6.3899999999999996E-9</v>
      </c>
      <c r="DG592" s="36">
        <v>1.8669997443099999</v>
      </c>
      <c r="DH592" s="36">
        <v>6172.8695287720002</v>
      </c>
      <c r="DI592" s="30">
        <f t="shared" si="272"/>
        <v>3.7532507997774953E-9</v>
      </c>
      <c r="DJ592" s="30">
        <f t="shared" si="273"/>
        <v>3.7508720176306985E-9</v>
      </c>
      <c r="DK592" s="30">
        <f t="shared" si="274"/>
        <v>3.7508720010840315E-9</v>
      </c>
      <c r="DL592" s="30">
        <f t="shared" si="275"/>
        <v>3.7508720010838842E-9</v>
      </c>
      <c r="DN592" s="36"/>
      <c r="DO592" s="36"/>
      <c r="DP592" s="36"/>
      <c r="DV592" s="36"/>
      <c r="DW592" s="36"/>
      <c r="DX592" s="36"/>
      <c r="ED592" s="36"/>
      <c r="EE592" s="36"/>
      <c r="EF592" s="36"/>
      <c r="EL592" s="36"/>
      <c r="EM592" s="36"/>
      <c r="EN592" s="36"/>
      <c r="ET592" s="36"/>
      <c r="EU592" s="36"/>
      <c r="EV592" s="36"/>
    </row>
    <row r="593" spans="14:152" s="30" customFormat="1" ht="12.75">
      <c r="N593" s="36">
        <v>2.9499999999999999E-9</v>
      </c>
      <c r="O593" s="36">
        <v>5.8699611491299999</v>
      </c>
      <c r="P593" s="36">
        <v>2804.2377977310998</v>
      </c>
      <c r="Q593" s="30">
        <f t="shared" si="268"/>
        <v>-2.8556737863564845E-9</v>
      </c>
      <c r="R593" s="30">
        <f t="shared" si="269"/>
        <v>-2.8555191169182169E-9</v>
      </c>
      <c r="S593" s="30">
        <f t="shared" si="270"/>
        <v>-2.8555191158420905E-9</v>
      </c>
      <c r="T593" s="30">
        <f t="shared" si="271"/>
        <v>-2.8555191158420827E-9</v>
      </c>
      <c r="V593" s="36"/>
      <c r="W593" s="36"/>
      <c r="X593" s="36"/>
      <c r="AD593" s="36"/>
      <c r="AE593" s="36"/>
      <c r="AF593" s="36"/>
      <c r="AL593" s="36"/>
      <c r="AM593" s="36"/>
      <c r="AN593" s="36"/>
      <c r="AT593" s="36"/>
      <c r="AU593" s="36"/>
      <c r="AV593" s="36"/>
      <c r="BB593" s="36"/>
      <c r="BC593" s="36"/>
      <c r="BD593" s="36"/>
      <c r="BJ593" s="36"/>
      <c r="BK593" s="36"/>
      <c r="BL593" s="36"/>
      <c r="BR593" s="36"/>
      <c r="BS593" s="36"/>
      <c r="BT593" s="36"/>
      <c r="BZ593" s="36"/>
      <c r="CA593" s="36"/>
      <c r="CB593" s="36"/>
      <c r="CH593" s="36"/>
      <c r="CI593" s="36"/>
      <c r="CJ593" s="36"/>
      <c r="CP593" s="36"/>
      <c r="CQ593" s="36"/>
      <c r="CR593" s="36"/>
      <c r="CX593" s="36"/>
      <c r="CY593" s="36"/>
      <c r="CZ593" s="36"/>
      <c r="DF593" s="36">
        <v>6.3000000000000002E-9</v>
      </c>
      <c r="DG593" s="36">
        <v>2.8689575452299998</v>
      </c>
      <c r="DH593" s="36">
        <v>633.53449883860003</v>
      </c>
      <c r="DI593" s="30">
        <f t="shared" si="272"/>
        <v>5.0391697235081297E-9</v>
      </c>
      <c r="DJ593" s="30">
        <f t="shared" si="273"/>
        <v>5.0389912494927284E-9</v>
      </c>
      <c r="DK593" s="30">
        <f t="shared" si="274"/>
        <v>5.0389912482514405E-9</v>
      </c>
      <c r="DL593" s="30">
        <f t="shared" si="275"/>
        <v>5.0389912482514297E-9</v>
      </c>
      <c r="DN593" s="36"/>
      <c r="DO593" s="36"/>
      <c r="DP593" s="36"/>
      <c r="DV593" s="36"/>
      <c r="DW593" s="36"/>
      <c r="DX593" s="36"/>
      <c r="ED593" s="36"/>
      <c r="EE593" s="36"/>
      <c r="EF593" s="36"/>
      <c r="EL593" s="36"/>
      <c r="EM593" s="36"/>
      <c r="EN593" s="36"/>
      <c r="ET593" s="36"/>
      <c r="EU593" s="36"/>
      <c r="EV593" s="36"/>
    </row>
    <row r="594" spans="14:152" s="30" customFormat="1" ht="12.75">
      <c r="N594" s="36">
        <v>3.17E-9</v>
      </c>
      <c r="O594" s="36">
        <v>3.1796727248700001</v>
      </c>
      <c r="P594" s="36">
        <v>1020.025054274</v>
      </c>
      <c r="Q594" s="30">
        <f t="shared" si="268"/>
        <v>-2.4932307167386113E-9</v>
      </c>
      <c r="R594" s="30">
        <f t="shared" si="269"/>
        <v>-2.4933794864064382E-9</v>
      </c>
      <c r="S594" s="30">
        <f t="shared" si="270"/>
        <v>-2.4933794874410493E-9</v>
      </c>
      <c r="T594" s="30">
        <f t="shared" si="271"/>
        <v>-2.4933794874410584E-9</v>
      </c>
      <c r="V594" s="36"/>
      <c r="W594" s="36"/>
      <c r="X594" s="36"/>
      <c r="AD594" s="36"/>
      <c r="AE594" s="36"/>
      <c r="AF594" s="36"/>
      <c r="AL594" s="36"/>
      <c r="AM594" s="36"/>
      <c r="AN594" s="36"/>
      <c r="AT594" s="36"/>
      <c r="AU594" s="36"/>
      <c r="AV594" s="36"/>
      <c r="BB594" s="36"/>
      <c r="BC594" s="36"/>
      <c r="BD594" s="36"/>
      <c r="BJ594" s="36"/>
      <c r="BK594" s="36"/>
      <c r="BL594" s="36"/>
      <c r="BR594" s="36"/>
      <c r="BS594" s="36"/>
      <c r="BT594" s="36"/>
      <c r="BZ594" s="36"/>
      <c r="CA594" s="36"/>
      <c r="CB594" s="36"/>
      <c r="CH594" s="36"/>
      <c r="CI594" s="36"/>
      <c r="CJ594" s="36"/>
      <c r="CP594" s="36"/>
      <c r="CQ594" s="36"/>
      <c r="CR594" s="36"/>
      <c r="CX594" s="36"/>
      <c r="CY594" s="36"/>
      <c r="CZ594" s="36"/>
      <c r="DF594" s="36">
        <v>8.2599999999999992E-9</v>
      </c>
      <c r="DG594" s="36">
        <v>1.46026926041</v>
      </c>
      <c r="DH594" s="36">
        <v>2199.7652340691998</v>
      </c>
      <c r="DI594" s="30">
        <f t="shared" si="272"/>
        <v>-2.1161777375171619E-9</v>
      </c>
      <c r="DJ594" s="30">
        <f t="shared" si="273"/>
        <v>-2.1148691706764571E-9</v>
      </c>
      <c r="DK594" s="30">
        <f t="shared" si="274"/>
        <v>-2.1148691615754521E-9</v>
      </c>
      <c r="DL594" s="30">
        <f t="shared" si="275"/>
        <v>-2.1148691615753809E-9</v>
      </c>
      <c r="DN594" s="36"/>
      <c r="DO594" s="36"/>
      <c r="DP594" s="36"/>
      <c r="DV594" s="36"/>
      <c r="DW594" s="36"/>
      <c r="DX594" s="36"/>
      <c r="ED594" s="36"/>
      <c r="EE594" s="36"/>
      <c r="EF594" s="36"/>
      <c r="EL594" s="36"/>
      <c r="EM594" s="36"/>
      <c r="EN594" s="36"/>
      <c r="ET594" s="36"/>
      <c r="EU594" s="36"/>
      <c r="EV594" s="36"/>
    </row>
    <row r="595" spans="14:152" s="30" customFormat="1" ht="12.75">
      <c r="N595" s="36">
        <v>2.3800000000000001E-9</v>
      </c>
      <c r="O595" s="36">
        <v>4.9776594675399997</v>
      </c>
      <c r="P595" s="36">
        <v>351.81659230870002</v>
      </c>
      <c r="Q595" s="30">
        <f t="shared" si="268"/>
        <v>-2.3643870137917207E-9</v>
      </c>
      <c r="R595" s="30">
        <f t="shared" si="269"/>
        <v>-2.3643798791704089E-9</v>
      </c>
      <c r="S595" s="30">
        <f t="shared" si="270"/>
        <v>-2.3643798791207835E-9</v>
      </c>
      <c r="T595" s="30">
        <f t="shared" si="271"/>
        <v>-2.364379879120783E-9</v>
      </c>
      <c r="V595" s="36"/>
      <c r="W595" s="36"/>
      <c r="X595" s="36"/>
      <c r="AD595" s="36"/>
      <c r="AE595" s="36"/>
      <c r="AF595" s="36"/>
      <c r="AL595" s="36"/>
      <c r="AM595" s="36"/>
      <c r="AN595" s="36"/>
      <c r="AT595" s="36"/>
      <c r="AU595" s="36"/>
      <c r="AV595" s="36"/>
      <c r="BB595" s="36"/>
      <c r="BC595" s="36"/>
      <c r="BD595" s="36"/>
      <c r="BJ595" s="36"/>
      <c r="BK595" s="36"/>
      <c r="BL595" s="36"/>
      <c r="BR595" s="36"/>
      <c r="BS595" s="36"/>
      <c r="BT595" s="36"/>
      <c r="BZ595" s="36"/>
      <c r="CA595" s="36"/>
      <c r="CB595" s="36"/>
      <c r="CH595" s="36"/>
      <c r="CI595" s="36"/>
      <c r="CJ595" s="36"/>
      <c r="CP595" s="36"/>
      <c r="CQ595" s="36"/>
      <c r="CR595" s="36"/>
      <c r="CX595" s="36"/>
      <c r="CY595" s="36"/>
      <c r="CZ595" s="36"/>
      <c r="DF595" s="36">
        <v>6.8699999999999996E-9</v>
      </c>
      <c r="DG595" s="36">
        <v>3.8122171713399999</v>
      </c>
      <c r="DH595" s="36">
        <v>73.297125859000005</v>
      </c>
      <c r="DI595" s="30">
        <f t="shared" si="272"/>
        <v>-6.6315810940456313E-9</v>
      </c>
      <c r="DJ595" s="30">
        <f t="shared" si="273"/>
        <v>-6.6315908915924235E-9</v>
      </c>
      <c r="DK595" s="30">
        <f t="shared" si="274"/>
        <v>-6.6315908916605617E-9</v>
      </c>
      <c r="DL595" s="30">
        <f t="shared" si="275"/>
        <v>-6.6315908916605617E-9</v>
      </c>
      <c r="DN595" s="36"/>
      <c r="DO595" s="36"/>
      <c r="DP595" s="36"/>
      <c r="DV595" s="36"/>
      <c r="DW595" s="36"/>
      <c r="DX595" s="36"/>
      <c r="ED595" s="36"/>
      <c r="EE595" s="36"/>
      <c r="EF595" s="36"/>
      <c r="EL595" s="36"/>
      <c r="EM595" s="36"/>
      <c r="EN595" s="36"/>
      <c r="ET595" s="36"/>
      <c r="EU595" s="36"/>
      <c r="EV595" s="36"/>
    </row>
    <row r="596" spans="14:152" s="30" customFormat="1" ht="12.75">
      <c r="N596" s="36">
        <v>3.0199999999999999E-9</v>
      </c>
      <c r="O596" s="36">
        <v>1.20236375616</v>
      </c>
      <c r="P596" s="36">
        <v>232.0490435337</v>
      </c>
      <c r="Q596" s="30">
        <f t="shared" si="268"/>
        <v>3.0092884917704864E-9</v>
      </c>
      <c r="R596" s="30">
        <f t="shared" si="269"/>
        <v>3.0092840978246042E-9</v>
      </c>
      <c r="S596" s="30">
        <f t="shared" si="270"/>
        <v>3.0092840977940423E-9</v>
      </c>
      <c r="T596" s="30">
        <f t="shared" si="271"/>
        <v>3.0092840977940423E-9</v>
      </c>
      <c r="V596" s="36"/>
      <c r="W596" s="36"/>
      <c r="X596" s="36"/>
      <c r="AD596" s="36"/>
      <c r="AE596" s="36"/>
      <c r="AF596" s="36"/>
      <c r="AL596" s="36"/>
      <c r="AM596" s="36"/>
      <c r="AN596" s="36"/>
      <c r="AT596" s="36"/>
      <c r="AU596" s="36"/>
      <c r="AV596" s="36"/>
      <c r="BB596" s="36"/>
      <c r="BC596" s="36"/>
      <c r="BD596" s="36"/>
      <c r="BJ596" s="36"/>
      <c r="BK596" s="36"/>
      <c r="BL596" s="36"/>
      <c r="BR596" s="36"/>
      <c r="BS596" s="36"/>
      <c r="BT596" s="36"/>
      <c r="BZ596" s="36"/>
      <c r="CA596" s="36"/>
      <c r="CB596" s="36"/>
      <c r="CH596" s="36"/>
      <c r="CI596" s="36"/>
      <c r="CJ596" s="36"/>
      <c r="CP596" s="36"/>
      <c r="CQ596" s="36"/>
      <c r="CR596" s="36"/>
      <c r="CX596" s="36"/>
      <c r="CY596" s="36"/>
      <c r="CZ596" s="36"/>
      <c r="DF596" s="36">
        <v>6.9699999999999997E-9</v>
      </c>
      <c r="DG596" s="36">
        <v>4.1808258932199998</v>
      </c>
      <c r="DH596" s="36">
        <v>1.6969210293999999</v>
      </c>
      <c r="DI596" s="30">
        <f t="shared" si="272"/>
        <v>-3.5893357505150691E-9</v>
      </c>
      <c r="DJ596" s="30">
        <f t="shared" si="273"/>
        <v>-3.5893365058734584E-9</v>
      </c>
      <c r="DK596" s="30">
        <f t="shared" si="274"/>
        <v>-3.5893365058787119E-9</v>
      </c>
      <c r="DL596" s="30">
        <f t="shared" si="275"/>
        <v>-3.5893365058787119E-9</v>
      </c>
      <c r="DN596" s="36"/>
      <c r="DO596" s="36"/>
      <c r="DP596" s="36"/>
      <c r="DV596" s="36"/>
      <c r="DW596" s="36"/>
      <c r="DX596" s="36"/>
      <c r="ED596" s="36"/>
      <c r="EE596" s="36"/>
      <c r="EF596" s="36"/>
      <c r="EL596" s="36"/>
      <c r="EM596" s="36"/>
      <c r="EN596" s="36"/>
      <c r="ET596" s="36"/>
      <c r="EU596" s="36"/>
      <c r="EV596" s="36"/>
    </row>
    <row r="597" spans="14:152" s="30" customFormat="1" ht="12.75">
      <c r="N597" s="36">
        <v>3.0100000000000002E-9</v>
      </c>
      <c r="O597" s="36">
        <v>5.53432687957</v>
      </c>
      <c r="P597" s="36">
        <v>2274.5468326364999</v>
      </c>
      <c r="Q597" s="30">
        <f t="shared" si="268"/>
        <v>2.1102650822370045E-9</v>
      </c>
      <c r="R597" s="30">
        <f t="shared" si="269"/>
        <v>2.1099013291455736E-9</v>
      </c>
      <c r="S597" s="30">
        <f t="shared" si="270"/>
        <v>2.1099013266155374E-9</v>
      </c>
      <c r="T597" s="30">
        <f t="shared" si="271"/>
        <v>2.1099013266155147E-9</v>
      </c>
      <c r="V597" s="36"/>
      <c r="W597" s="36"/>
      <c r="X597" s="36"/>
      <c r="AD597" s="36"/>
      <c r="AE597" s="36"/>
      <c r="AF597" s="36"/>
      <c r="AL597" s="36"/>
      <c r="AM597" s="36"/>
      <c r="AN597" s="36"/>
      <c r="AT597" s="36"/>
      <c r="AU597" s="36"/>
      <c r="AV597" s="36"/>
      <c r="BB597" s="36"/>
      <c r="BC597" s="36"/>
      <c r="BD597" s="36"/>
      <c r="BJ597" s="36"/>
      <c r="BK597" s="36"/>
      <c r="BL597" s="36"/>
      <c r="BR597" s="36"/>
      <c r="BS597" s="36"/>
      <c r="BT597" s="36"/>
      <c r="BZ597" s="36"/>
      <c r="CA597" s="36"/>
      <c r="CB597" s="36"/>
      <c r="CH597" s="36"/>
      <c r="CI597" s="36"/>
      <c r="CJ597" s="36"/>
      <c r="CP597" s="36"/>
      <c r="CQ597" s="36"/>
      <c r="CR597" s="36"/>
      <c r="CX597" s="36"/>
      <c r="CY597" s="36"/>
      <c r="CZ597" s="36"/>
      <c r="DF597" s="36">
        <v>7.8800000000000001E-9</v>
      </c>
      <c r="DG597" s="36">
        <v>0.21278801649000001</v>
      </c>
      <c r="DH597" s="36">
        <v>313.94418910180002</v>
      </c>
      <c r="DI597" s="30">
        <f t="shared" si="272"/>
        <v>3.3793155928785592E-10</v>
      </c>
      <c r="DJ597" s="30">
        <f t="shared" si="273"/>
        <v>3.3774741795367927E-10</v>
      </c>
      <c r="DK597" s="30">
        <f t="shared" si="274"/>
        <v>3.3774741667301514E-10</v>
      </c>
      <c r="DL597" s="30">
        <f t="shared" si="275"/>
        <v>3.3774741667300465E-10</v>
      </c>
      <c r="DN597" s="36"/>
      <c r="DO597" s="36"/>
      <c r="DP597" s="36"/>
      <c r="DV597" s="36"/>
      <c r="DW597" s="36"/>
      <c r="DX597" s="36"/>
      <c r="ED597" s="36"/>
      <c r="EE597" s="36"/>
      <c r="EF597" s="36"/>
      <c r="EL597" s="36"/>
      <c r="EM597" s="36"/>
      <c r="EN597" s="36"/>
      <c r="ET597" s="36"/>
      <c r="EU597" s="36"/>
      <c r="EV597" s="36"/>
    </row>
    <row r="598" spans="14:152" s="30" customFormat="1" ht="12.75">
      <c r="N598" s="36">
        <v>2.86E-9</v>
      </c>
      <c r="O598" s="36">
        <v>2.4100859205899998</v>
      </c>
      <c r="P598" s="36">
        <v>2545.3620512543998</v>
      </c>
      <c r="Q598" s="30">
        <f t="shared" si="268"/>
        <v>1.8583501521399271E-9</v>
      </c>
      <c r="R598" s="30">
        <f t="shared" si="269"/>
        <v>1.8587623820811748E-9</v>
      </c>
      <c r="S598" s="30">
        <f t="shared" si="270"/>
        <v>1.8587623849479146E-9</v>
      </c>
      <c r="T598" s="30">
        <f t="shared" si="271"/>
        <v>1.8587623849479377E-9</v>
      </c>
      <c r="V598" s="36"/>
      <c r="W598" s="36"/>
      <c r="X598" s="36"/>
      <c r="AD598" s="36"/>
      <c r="AE598" s="36"/>
      <c r="AF598" s="36"/>
      <c r="AL598" s="36"/>
      <c r="AM598" s="36"/>
      <c r="AN598" s="36"/>
      <c r="AT598" s="36"/>
      <c r="AU598" s="36"/>
      <c r="AV598" s="36"/>
      <c r="BB598" s="36"/>
      <c r="BC598" s="36"/>
      <c r="BD598" s="36"/>
      <c r="BJ598" s="36"/>
      <c r="BK598" s="36"/>
      <c r="BL598" s="36"/>
      <c r="BR598" s="36"/>
      <c r="BS598" s="36"/>
      <c r="BT598" s="36"/>
      <c r="BZ598" s="36"/>
      <c r="CA598" s="36"/>
      <c r="CB598" s="36"/>
      <c r="CH598" s="36"/>
      <c r="CI598" s="36"/>
      <c r="CJ598" s="36"/>
      <c r="CP598" s="36"/>
      <c r="CQ598" s="36"/>
      <c r="CR598" s="36"/>
      <c r="CX598" s="36"/>
      <c r="CY598" s="36"/>
      <c r="CZ598" s="36"/>
      <c r="DF598" s="36">
        <v>6.8599999999999999E-9</v>
      </c>
      <c r="DG598" s="36">
        <v>2.5180757649399998</v>
      </c>
      <c r="DH598" s="36">
        <v>638.41281360569997</v>
      </c>
      <c r="DI598" s="30">
        <f t="shared" si="272"/>
        <v>3.5806365583099088E-9</v>
      </c>
      <c r="DJ598" s="30">
        <f t="shared" si="273"/>
        <v>3.5803582422268991E-9</v>
      </c>
      <c r="DK598" s="30">
        <f t="shared" si="274"/>
        <v>3.5803582402912415E-9</v>
      </c>
      <c r="DL598" s="30">
        <f t="shared" si="275"/>
        <v>3.5803582402912261E-9</v>
      </c>
      <c r="DN598" s="36"/>
      <c r="DO598" s="36"/>
      <c r="DP598" s="36"/>
      <c r="DV598" s="36"/>
      <c r="DW598" s="36"/>
      <c r="DX598" s="36"/>
      <c r="ED598" s="36"/>
      <c r="EE598" s="36"/>
      <c r="EF598" s="36"/>
      <c r="EL598" s="36"/>
      <c r="EM598" s="36"/>
      <c r="EN598" s="36"/>
      <c r="ET598" s="36"/>
      <c r="EU598" s="36"/>
      <c r="EV598" s="36"/>
    </row>
    <row r="599" spans="14:152" s="30" customFormat="1" ht="12.75">
      <c r="N599" s="36">
        <v>2.9400000000000002E-9</v>
      </c>
      <c r="O599" s="36">
        <v>2.0178354248499999</v>
      </c>
      <c r="P599" s="36">
        <v>313.94418910180002</v>
      </c>
      <c r="Q599" s="30">
        <f t="shared" si="268"/>
        <v>2.8278079366699453E-9</v>
      </c>
      <c r="R599" s="30">
        <f t="shared" si="269"/>
        <v>2.8278267511915921E-9</v>
      </c>
      <c r="S599" s="30">
        <f t="shared" si="270"/>
        <v>2.8278267513224376E-9</v>
      </c>
      <c r="T599" s="30">
        <f t="shared" si="271"/>
        <v>2.8278267513224384E-9</v>
      </c>
      <c r="V599" s="36"/>
      <c r="W599" s="36"/>
      <c r="X599" s="36"/>
      <c r="AD599" s="36"/>
      <c r="AE599" s="36"/>
      <c r="AF599" s="36"/>
      <c r="AL599" s="36"/>
      <c r="AM599" s="36"/>
      <c r="AN599" s="36"/>
      <c r="AT599" s="36"/>
      <c r="AU599" s="36"/>
      <c r="AV599" s="36"/>
      <c r="BB599" s="36"/>
      <c r="BC599" s="36"/>
      <c r="BD599" s="36"/>
      <c r="BJ599" s="36"/>
      <c r="BK599" s="36"/>
      <c r="BL599" s="36"/>
      <c r="BR599" s="36"/>
      <c r="BS599" s="36"/>
      <c r="BT599" s="36"/>
      <c r="BZ599" s="36"/>
      <c r="CA599" s="36"/>
      <c r="CB599" s="36"/>
      <c r="CH599" s="36"/>
      <c r="CI599" s="36"/>
      <c r="CJ599" s="36"/>
      <c r="CP599" s="36"/>
      <c r="CQ599" s="36"/>
      <c r="CR599" s="36"/>
      <c r="CX599" s="36"/>
      <c r="CY599" s="36"/>
      <c r="CZ599" s="36"/>
      <c r="DF599" s="36">
        <v>8.4700000000000007E-9</v>
      </c>
      <c r="DG599" s="36">
        <v>5.5626374939099996</v>
      </c>
      <c r="DH599" s="36">
        <v>4429.4861751924</v>
      </c>
      <c r="DI599" s="30">
        <f t="shared" si="272"/>
        <v>8.3781337416481404E-9</v>
      </c>
      <c r="DJ599" s="30">
        <f t="shared" si="273"/>
        <v>8.3777227228379421E-9</v>
      </c>
      <c r="DK599" s="30">
        <f t="shared" si="274"/>
        <v>8.3777227199762198E-9</v>
      </c>
      <c r="DL599" s="30">
        <f t="shared" si="275"/>
        <v>8.3777227199761967E-9</v>
      </c>
      <c r="DN599" s="36"/>
      <c r="DO599" s="36"/>
      <c r="DP599" s="36"/>
      <c r="DV599" s="36"/>
      <c r="DW599" s="36"/>
      <c r="DX599" s="36"/>
      <c r="ED599" s="36"/>
      <c r="EE599" s="36"/>
      <c r="EF599" s="36"/>
      <c r="EL599" s="36"/>
      <c r="EM599" s="36"/>
      <c r="EN599" s="36"/>
      <c r="ET599" s="36"/>
      <c r="EU599" s="36"/>
      <c r="EV599" s="36"/>
    </row>
    <row r="600" spans="14:152" s="30" customFormat="1" ht="12.75">
      <c r="N600" s="36">
        <v>2.9199999999999998E-9</v>
      </c>
      <c r="O600" s="36">
        <v>2.1269099928399999</v>
      </c>
      <c r="P600" s="36">
        <v>1592.2542890215</v>
      </c>
      <c r="Q600" s="30">
        <f t="shared" si="268"/>
        <v>2.6682698321851959E-9</v>
      </c>
      <c r="R600" s="30">
        <f t="shared" si="269"/>
        <v>2.6681291144572383E-9</v>
      </c>
      <c r="S600" s="30">
        <f t="shared" si="270"/>
        <v>2.6681291134784462E-9</v>
      </c>
      <c r="T600" s="30">
        <f t="shared" si="271"/>
        <v>2.6681291134784379E-9</v>
      </c>
      <c r="V600" s="36"/>
      <c r="W600" s="36"/>
      <c r="X600" s="36"/>
      <c r="AD600" s="36"/>
      <c r="AE600" s="36"/>
      <c r="AF600" s="36"/>
      <c r="AL600" s="36"/>
      <c r="AM600" s="36"/>
      <c r="AN600" s="36"/>
      <c r="AT600" s="36"/>
      <c r="AU600" s="36"/>
      <c r="AV600" s="36"/>
      <c r="BB600" s="36"/>
      <c r="BC600" s="36"/>
      <c r="BD600" s="36"/>
      <c r="BJ600" s="36"/>
      <c r="BK600" s="36"/>
      <c r="BL600" s="36"/>
      <c r="BR600" s="36"/>
      <c r="BS600" s="36"/>
      <c r="BT600" s="36"/>
      <c r="BZ600" s="36"/>
      <c r="CA600" s="36"/>
      <c r="CB600" s="36"/>
      <c r="CH600" s="36"/>
      <c r="CI600" s="36"/>
      <c r="CJ600" s="36"/>
      <c r="CP600" s="36"/>
      <c r="CQ600" s="36"/>
      <c r="CR600" s="36"/>
      <c r="CX600" s="36"/>
      <c r="CY600" s="36"/>
      <c r="CZ600" s="36"/>
      <c r="DF600" s="36">
        <v>6.7299999999999997E-9</v>
      </c>
      <c r="DG600" s="36">
        <v>4.8749407285600004</v>
      </c>
      <c r="DH600" s="36">
        <v>103.04459010879999</v>
      </c>
      <c r="DI600" s="30">
        <f t="shared" si="272"/>
        <v>-2.6751488303950707E-9</v>
      </c>
      <c r="DJ600" s="30">
        <f t="shared" si="273"/>
        <v>-2.6751962400607906E-9</v>
      </c>
      <c r="DK600" s="30">
        <f t="shared" si="274"/>
        <v>-2.6751962403905159E-9</v>
      </c>
      <c r="DL600" s="30">
        <f t="shared" si="275"/>
        <v>-2.6751962403905213E-9</v>
      </c>
      <c r="DN600" s="36"/>
      <c r="DO600" s="36"/>
      <c r="DP600" s="36"/>
      <c r="DV600" s="36"/>
      <c r="DW600" s="36"/>
      <c r="DX600" s="36"/>
      <c r="ED600" s="36"/>
      <c r="EE600" s="36"/>
      <c r="EF600" s="36"/>
      <c r="EL600" s="36"/>
      <c r="EM600" s="36"/>
      <c r="EN600" s="36"/>
      <c r="ET600" s="36"/>
      <c r="EU600" s="36"/>
      <c r="EV600" s="36"/>
    </row>
    <row r="601" spans="14:152" s="30" customFormat="1" ht="12.75">
      <c r="N601" s="36">
        <v>2.5000000000000001E-9</v>
      </c>
      <c r="O601" s="36">
        <v>2.31712163679</v>
      </c>
      <c r="P601" s="36">
        <v>632.26247445139995</v>
      </c>
      <c r="Q601" s="30">
        <f t="shared" si="268"/>
        <v>9.3262119678532964E-10</v>
      </c>
      <c r="R601" s="30">
        <f t="shared" si="269"/>
        <v>9.3251193367284263E-10</v>
      </c>
      <c r="S601" s="30">
        <f t="shared" si="270"/>
        <v>9.3251193291293352E-10</v>
      </c>
      <c r="T601" s="30">
        <f t="shared" si="271"/>
        <v>9.3251193291292732E-10</v>
      </c>
      <c r="V601" s="36"/>
      <c r="W601" s="36"/>
      <c r="X601" s="36"/>
      <c r="AD601" s="36"/>
      <c r="AE601" s="36"/>
      <c r="AF601" s="36"/>
      <c r="AL601" s="36"/>
      <c r="AM601" s="36"/>
      <c r="AN601" s="36"/>
      <c r="AT601" s="36"/>
      <c r="AU601" s="36"/>
      <c r="AV601" s="36"/>
      <c r="BB601" s="36"/>
      <c r="BC601" s="36"/>
      <c r="BD601" s="36"/>
      <c r="BJ601" s="36"/>
      <c r="BK601" s="36"/>
      <c r="BL601" s="36"/>
      <c r="BR601" s="36"/>
      <c r="BS601" s="36"/>
      <c r="BT601" s="36"/>
      <c r="BZ601" s="36"/>
      <c r="CA601" s="36"/>
      <c r="CB601" s="36"/>
      <c r="CH601" s="36"/>
      <c r="CI601" s="36"/>
      <c r="CJ601" s="36"/>
      <c r="CP601" s="36"/>
      <c r="CQ601" s="36"/>
      <c r="CR601" s="36"/>
      <c r="CX601" s="36"/>
      <c r="CY601" s="36"/>
      <c r="CZ601" s="36"/>
      <c r="DF601" s="36">
        <v>6.6299999999999996E-9</v>
      </c>
      <c r="DG601" s="36">
        <v>4.8071389580700004</v>
      </c>
      <c r="DH601" s="36">
        <v>991.71387862270001</v>
      </c>
      <c r="DI601" s="30">
        <f t="shared" si="272"/>
        <v>5.1070628949454567E-9</v>
      </c>
      <c r="DJ601" s="30">
        <f t="shared" si="273"/>
        <v>5.1067505038870695E-9</v>
      </c>
      <c r="DK601" s="30">
        <f t="shared" si="274"/>
        <v>5.1067505017143588E-9</v>
      </c>
      <c r="DL601" s="30">
        <f t="shared" si="275"/>
        <v>5.1067505017143398E-9</v>
      </c>
      <c r="DN601" s="36"/>
      <c r="DO601" s="36"/>
      <c r="DP601" s="36"/>
      <c r="DV601" s="36"/>
      <c r="DW601" s="36"/>
      <c r="DX601" s="36"/>
      <c r="ED601" s="36"/>
      <c r="EE601" s="36"/>
      <c r="EF601" s="36"/>
      <c r="EL601" s="36"/>
      <c r="EM601" s="36"/>
      <c r="EN601" s="36"/>
      <c r="ET601" s="36"/>
      <c r="EU601" s="36"/>
      <c r="EV601" s="36"/>
    </row>
    <row r="602" spans="14:152" s="30" customFormat="1" ht="12.75">
      <c r="N602" s="36">
        <v>2.3800000000000001E-9</v>
      </c>
      <c r="O602" s="36">
        <v>5.06557054569</v>
      </c>
      <c r="P602" s="36">
        <v>3803.8159828799999</v>
      </c>
      <c r="Q602" s="30">
        <f t="shared" si="268"/>
        <v>-2.261414979619438E-9</v>
      </c>
      <c r="R602" s="30">
        <f t="shared" si="269"/>
        <v>-2.2612046408773082E-9</v>
      </c>
      <c r="S602" s="30">
        <f t="shared" si="270"/>
        <v>-2.2612046394138151E-9</v>
      </c>
      <c r="T602" s="30">
        <f t="shared" si="271"/>
        <v>-2.2612046394138023E-9</v>
      </c>
      <c r="V602" s="36"/>
      <c r="W602" s="36"/>
      <c r="X602" s="36"/>
      <c r="AD602" s="36"/>
      <c r="AE602" s="36"/>
      <c r="AF602" s="36"/>
      <c r="AL602" s="36"/>
      <c r="AM602" s="36"/>
      <c r="AN602" s="36"/>
      <c r="AT602" s="36"/>
      <c r="AU602" s="36"/>
      <c r="AV602" s="36"/>
      <c r="BB602" s="36"/>
      <c r="BC602" s="36"/>
      <c r="BD602" s="36"/>
      <c r="BJ602" s="36"/>
      <c r="BK602" s="36"/>
      <c r="BL602" s="36"/>
      <c r="BR602" s="36"/>
      <c r="BS602" s="36"/>
      <c r="BT602" s="36"/>
      <c r="BZ602" s="36"/>
      <c r="CA602" s="36"/>
      <c r="CB602" s="36"/>
      <c r="CH602" s="36"/>
      <c r="CI602" s="36"/>
      <c r="CJ602" s="36"/>
      <c r="CP602" s="36"/>
      <c r="CQ602" s="36"/>
      <c r="CR602" s="36"/>
      <c r="CX602" s="36"/>
      <c r="CY602" s="36"/>
      <c r="CZ602" s="36"/>
      <c r="DF602" s="36">
        <v>6.1399999999999999E-9</v>
      </c>
      <c r="DG602" s="36">
        <v>3.8723159748199998</v>
      </c>
      <c r="DH602" s="36">
        <v>767.3690829208</v>
      </c>
      <c r="DI602" s="30">
        <f t="shared" si="272"/>
        <v>5.6964775103284826E-9</v>
      </c>
      <c r="DJ602" s="30">
        <f t="shared" si="273"/>
        <v>5.6963465088047236E-9</v>
      </c>
      <c r="DK602" s="30">
        <f t="shared" si="274"/>
        <v>5.6963465078935718E-9</v>
      </c>
      <c r="DL602" s="30">
        <f t="shared" si="275"/>
        <v>5.6963465078935644E-9</v>
      </c>
      <c r="DN602" s="36"/>
      <c r="DO602" s="36"/>
      <c r="DP602" s="36"/>
      <c r="DV602" s="36"/>
      <c r="DW602" s="36"/>
      <c r="DX602" s="36"/>
      <c r="ED602" s="36"/>
      <c r="EE602" s="36"/>
      <c r="EF602" s="36"/>
      <c r="EL602" s="36"/>
      <c r="EM602" s="36"/>
      <c r="EN602" s="36"/>
      <c r="ET602" s="36"/>
      <c r="EU602" s="36"/>
      <c r="EV602" s="36"/>
    </row>
    <row r="603" spans="14:152" s="30" customFormat="1" ht="12.75">
      <c r="N603" s="36">
        <v>2.2600000000000001E-9</v>
      </c>
      <c r="O603" s="36">
        <v>5.9167127530000002E-2</v>
      </c>
      <c r="P603" s="36">
        <v>1518.2234499796</v>
      </c>
      <c r="Q603" s="30">
        <f t="shared" si="268"/>
        <v>-1.0929142142971938E-9</v>
      </c>
      <c r="R603" s="30">
        <f t="shared" si="269"/>
        <v>-1.0931379611104652E-9</v>
      </c>
      <c r="S603" s="30">
        <f t="shared" si="270"/>
        <v>-1.0931379626665284E-9</v>
      </c>
      <c r="T603" s="30">
        <f t="shared" si="271"/>
        <v>-1.0931379626665425E-9</v>
      </c>
      <c r="V603" s="36"/>
      <c r="W603" s="36"/>
      <c r="X603" s="36"/>
      <c r="AD603" s="36"/>
      <c r="AE603" s="36"/>
      <c r="AF603" s="36"/>
      <c r="AL603" s="36"/>
      <c r="AM603" s="36"/>
      <c r="AN603" s="36"/>
      <c r="AT603" s="36"/>
      <c r="AU603" s="36"/>
      <c r="AV603" s="36"/>
      <c r="BB603" s="36"/>
      <c r="BC603" s="36"/>
      <c r="BD603" s="36"/>
      <c r="BJ603" s="36"/>
      <c r="BK603" s="36"/>
      <c r="BL603" s="36"/>
      <c r="BR603" s="36"/>
      <c r="BS603" s="36"/>
      <c r="BT603" s="36"/>
      <c r="BZ603" s="36"/>
      <c r="CA603" s="36"/>
      <c r="CB603" s="36"/>
      <c r="CH603" s="36"/>
      <c r="CI603" s="36"/>
      <c r="CJ603" s="36"/>
      <c r="CP603" s="36"/>
      <c r="CQ603" s="36"/>
      <c r="CR603" s="36"/>
      <c r="CX603" s="36"/>
      <c r="CY603" s="36"/>
      <c r="CZ603" s="36"/>
      <c r="DF603" s="36">
        <v>6.6599999999999997E-9</v>
      </c>
      <c r="DG603" s="36">
        <v>5.7169726232300002</v>
      </c>
      <c r="DH603" s="36">
        <v>661.09491496450005</v>
      </c>
      <c r="DI603" s="30">
        <f t="shared" si="272"/>
        <v>-3.0795086450662802E-9</v>
      </c>
      <c r="DJ603" s="30">
        <f t="shared" si="273"/>
        <v>-3.079217786836745E-9</v>
      </c>
      <c r="DK603" s="30">
        <f t="shared" si="274"/>
        <v>-3.0792177848138612E-9</v>
      </c>
      <c r="DL603" s="30">
        <f t="shared" si="275"/>
        <v>-3.0792177848138426E-9</v>
      </c>
      <c r="DN603" s="36"/>
      <c r="DO603" s="36"/>
      <c r="DP603" s="36"/>
      <c r="DV603" s="36"/>
      <c r="DW603" s="36"/>
      <c r="DX603" s="36"/>
      <c r="ED603" s="36"/>
      <c r="EE603" s="36"/>
      <c r="EF603" s="36"/>
      <c r="EL603" s="36"/>
      <c r="EM603" s="36"/>
      <c r="EN603" s="36"/>
      <c r="ET603" s="36"/>
      <c r="EU603" s="36"/>
      <c r="EV603" s="36"/>
    </row>
    <row r="604" spans="14:152" s="30" customFormat="1" ht="12.75">
      <c r="N604" s="36">
        <v>2.3499999999999999E-9</v>
      </c>
      <c r="O604" s="36">
        <v>0.16574304942000001</v>
      </c>
      <c r="P604" s="36">
        <v>137.03302416240001</v>
      </c>
      <c r="Q604" s="30">
        <f t="shared" si="268"/>
        <v>1.947403960565136E-9</v>
      </c>
      <c r="R604" s="30">
        <f t="shared" si="269"/>
        <v>1.9473905317255086E-9</v>
      </c>
      <c r="S604" s="30">
        <f t="shared" si="270"/>
        <v>1.9473905316321129E-9</v>
      </c>
      <c r="T604" s="30">
        <f t="shared" si="271"/>
        <v>1.9473905316321125E-9</v>
      </c>
      <c r="V604" s="36"/>
      <c r="W604" s="36"/>
      <c r="X604" s="36"/>
      <c r="AD604" s="36"/>
      <c r="AE604" s="36"/>
      <c r="AF604" s="36"/>
      <c r="AL604" s="36"/>
      <c r="AM604" s="36"/>
      <c r="AN604" s="36"/>
      <c r="AT604" s="36"/>
      <c r="AU604" s="36"/>
      <c r="AV604" s="36"/>
      <c r="BB604" s="36"/>
      <c r="BC604" s="36"/>
      <c r="BD604" s="36"/>
      <c r="BJ604" s="36"/>
      <c r="BK604" s="36"/>
      <c r="BL604" s="36"/>
      <c r="BR604" s="36"/>
      <c r="BS604" s="36"/>
      <c r="BT604" s="36"/>
      <c r="BZ604" s="36"/>
      <c r="CA604" s="36"/>
      <c r="CB604" s="36"/>
      <c r="CH604" s="36"/>
      <c r="CI604" s="36"/>
      <c r="CJ604" s="36"/>
      <c r="CP604" s="36"/>
      <c r="CQ604" s="36"/>
      <c r="CR604" s="36"/>
      <c r="CX604" s="36"/>
      <c r="CY604" s="36"/>
      <c r="CZ604" s="36"/>
      <c r="DF604" s="36">
        <v>6.8100000000000003E-9</v>
      </c>
      <c r="DG604" s="36">
        <v>2.33844767741</v>
      </c>
      <c r="DH604" s="36">
        <v>501.23677709139997</v>
      </c>
      <c r="DI604" s="30">
        <f t="shared" si="272"/>
        <v>6.1593378460958755E-9</v>
      </c>
      <c r="DJ604" s="30">
        <f t="shared" si="273"/>
        <v>6.1592293612887979E-9</v>
      </c>
      <c r="DK604" s="30">
        <f t="shared" si="274"/>
        <v>6.159229360534281E-9</v>
      </c>
      <c r="DL604" s="30">
        <f t="shared" si="275"/>
        <v>6.1592293605342736E-9</v>
      </c>
      <c r="DN604" s="36"/>
      <c r="DO604" s="36"/>
      <c r="DP604" s="36"/>
      <c r="DV604" s="36"/>
      <c r="DW604" s="36"/>
      <c r="DX604" s="36"/>
      <c r="ED604" s="36"/>
      <c r="EE604" s="36"/>
      <c r="EF604" s="36"/>
      <c r="EL604" s="36"/>
      <c r="EM604" s="36"/>
      <c r="EN604" s="36"/>
      <c r="ET604" s="36"/>
      <c r="EU604" s="36"/>
      <c r="EV604" s="36"/>
    </row>
    <row r="605" spans="14:152" s="30" customFormat="1" ht="12.75">
      <c r="N605" s="36">
        <v>2.98E-9</v>
      </c>
      <c r="O605" s="36">
        <v>2.9972023343099998</v>
      </c>
      <c r="P605" s="36">
        <v>1467.8208738005001</v>
      </c>
      <c r="Q605" s="30">
        <f t="shared" si="268"/>
        <v>1.2391555111275282E-9</v>
      </c>
      <c r="R605" s="30">
        <f t="shared" si="269"/>
        <v>1.239451876241265E-9</v>
      </c>
      <c r="S605" s="30">
        <f t="shared" si="270"/>
        <v>1.2394518783023706E-9</v>
      </c>
      <c r="T605" s="30">
        <f t="shared" si="271"/>
        <v>1.2394518783023898E-9</v>
      </c>
      <c r="V605" s="36"/>
      <c r="W605" s="36"/>
      <c r="X605" s="36"/>
      <c r="AD605" s="36"/>
      <c r="AE605" s="36"/>
      <c r="AF605" s="36"/>
      <c r="AL605" s="36"/>
      <c r="AM605" s="36"/>
      <c r="AN605" s="36"/>
      <c r="AT605" s="36"/>
      <c r="AU605" s="36"/>
      <c r="AV605" s="36"/>
      <c r="BB605" s="36"/>
      <c r="BC605" s="36"/>
      <c r="BD605" s="36"/>
      <c r="BJ605" s="36"/>
      <c r="BK605" s="36"/>
      <c r="BL605" s="36"/>
      <c r="BR605" s="36"/>
      <c r="BS605" s="36"/>
      <c r="BT605" s="36"/>
      <c r="BZ605" s="36"/>
      <c r="CA605" s="36"/>
      <c r="CB605" s="36"/>
      <c r="CH605" s="36"/>
      <c r="CI605" s="36"/>
      <c r="CJ605" s="36"/>
      <c r="CP605" s="36"/>
      <c r="CQ605" s="36"/>
      <c r="CR605" s="36"/>
      <c r="CX605" s="36"/>
      <c r="CY605" s="36"/>
      <c r="CZ605" s="36"/>
      <c r="DF605" s="36">
        <v>5.9699999999999999E-9</v>
      </c>
      <c r="DG605" s="36">
        <v>3.0392101434500001</v>
      </c>
      <c r="DH605" s="36">
        <v>6.9534883063999997</v>
      </c>
      <c r="DI605" s="30">
        <f t="shared" si="272"/>
        <v>-5.9108066208380308E-9</v>
      </c>
      <c r="DJ605" s="30">
        <f t="shared" si="273"/>
        <v>-5.9108061863926583E-9</v>
      </c>
      <c r="DK605" s="30">
        <f t="shared" si="274"/>
        <v>-5.9108061863896366E-9</v>
      </c>
      <c r="DL605" s="30">
        <f t="shared" si="275"/>
        <v>-5.9108061863896366E-9</v>
      </c>
      <c r="DN605" s="36"/>
      <c r="DO605" s="36"/>
      <c r="DP605" s="36"/>
      <c r="DV605" s="36"/>
      <c r="DW605" s="36"/>
      <c r="DX605" s="36"/>
      <c r="ED605" s="36"/>
      <c r="EE605" s="36"/>
      <c r="EF605" s="36"/>
      <c r="EL605" s="36"/>
      <c r="EM605" s="36"/>
      <c r="EN605" s="36"/>
      <c r="ET605" s="36"/>
      <c r="EU605" s="36"/>
      <c r="EV605" s="36"/>
    </row>
    <row r="606" spans="14:152" s="30" customFormat="1" ht="12.75">
      <c r="N606" s="36">
        <v>2.86E-9</v>
      </c>
      <c r="O606" s="36">
        <v>5.0835707665300003</v>
      </c>
      <c r="P606" s="36">
        <v>774.00954916959995</v>
      </c>
      <c r="Q606" s="30">
        <f t="shared" si="268"/>
        <v>2.0088930561056052E-9</v>
      </c>
      <c r="R606" s="30">
        <f t="shared" si="269"/>
        <v>2.0090104412854388E-9</v>
      </c>
      <c r="S606" s="30">
        <f t="shared" si="270"/>
        <v>2.0090104421018045E-9</v>
      </c>
      <c r="T606" s="30">
        <f t="shared" si="271"/>
        <v>2.0090104421018119E-9</v>
      </c>
      <c r="V606" s="36"/>
      <c r="W606" s="36"/>
      <c r="X606" s="36"/>
      <c r="AD606" s="36"/>
      <c r="AE606" s="36"/>
      <c r="AF606" s="36"/>
      <c r="AL606" s="36"/>
      <c r="AM606" s="36"/>
      <c r="AN606" s="36"/>
      <c r="AT606" s="36"/>
      <c r="AU606" s="36"/>
      <c r="AV606" s="36"/>
      <c r="BB606" s="36"/>
      <c r="BC606" s="36"/>
      <c r="BD606" s="36"/>
      <c r="BJ606" s="36"/>
      <c r="BK606" s="36"/>
      <c r="BL606" s="36"/>
      <c r="BR606" s="36"/>
      <c r="BS606" s="36"/>
      <c r="BT606" s="36"/>
      <c r="BZ606" s="36"/>
      <c r="CA606" s="36"/>
      <c r="CB606" s="36"/>
      <c r="CH606" s="36"/>
      <c r="CI606" s="36"/>
      <c r="CJ606" s="36"/>
      <c r="CP606" s="36"/>
      <c r="CQ606" s="36"/>
      <c r="CR606" s="36"/>
      <c r="CX606" s="36"/>
      <c r="CY606" s="36"/>
      <c r="CZ606" s="36"/>
      <c r="DF606" s="36">
        <v>7.7699999999999994E-9</v>
      </c>
      <c r="DG606" s="36">
        <v>3.08786050361</v>
      </c>
      <c r="DH606" s="36">
        <v>441.57604440300003</v>
      </c>
      <c r="DI606" s="30">
        <f t="shared" si="272"/>
        <v>6.2345574846151293E-9</v>
      </c>
      <c r="DJ606" s="30">
        <f t="shared" si="273"/>
        <v>6.2347100371751224E-9</v>
      </c>
      <c r="DK606" s="30">
        <f t="shared" si="274"/>
        <v>6.2347100382360692E-9</v>
      </c>
      <c r="DL606" s="30">
        <f t="shared" si="275"/>
        <v>6.2347100382360775E-9</v>
      </c>
      <c r="DN606" s="36"/>
      <c r="DO606" s="36"/>
      <c r="DP606" s="36"/>
      <c r="DV606" s="36"/>
      <c r="DW606" s="36"/>
      <c r="DX606" s="36"/>
      <c r="ED606" s="36"/>
      <c r="EE606" s="36"/>
      <c r="EF606" s="36"/>
      <c r="EL606" s="36"/>
      <c r="EM606" s="36"/>
      <c r="EN606" s="36"/>
      <c r="ET606" s="36"/>
      <c r="EU606" s="36"/>
      <c r="EV606" s="36"/>
    </row>
    <row r="607" spans="14:152" s="30" customFormat="1" ht="12.75">
      <c r="N607" s="36">
        <v>2.4600000000000002E-9</v>
      </c>
      <c r="O607" s="36">
        <v>2.8168582233600001</v>
      </c>
      <c r="P607" s="36">
        <v>633.30500417500002</v>
      </c>
      <c r="Q607" s="30">
        <f t="shared" si="268"/>
        <v>1.8901246029733337E-9</v>
      </c>
      <c r="R607" s="30">
        <f t="shared" si="269"/>
        <v>1.8900503116413146E-9</v>
      </c>
      <c r="S607" s="30">
        <f t="shared" si="270"/>
        <v>1.8900503111246199E-9</v>
      </c>
      <c r="T607" s="30">
        <f t="shared" si="271"/>
        <v>1.8900503111246158E-9</v>
      </c>
      <c r="V607" s="36"/>
      <c r="W607" s="36"/>
      <c r="X607" s="36"/>
      <c r="AD607" s="36"/>
      <c r="AE607" s="36"/>
      <c r="AF607" s="36"/>
      <c r="AL607" s="36"/>
      <c r="AM607" s="36"/>
      <c r="AN607" s="36"/>
      <c r="AT607" s="36"/>
      <c r="AU607" s="36"/>
      <c r="AV607" s="36"/>
      <c r="BB607" s="36"/>
      <c r="BC607" s="36"/>
      <c r="BD607" s="36"/>
      <c r="BJ607" s="36"/>
      <c r="BK607" s="36"/>
      <c r="BL607" s="36"/>
      <c r="BR607" s="36"/>
      <c r="BS607" s="36"/>
      <c r="BT607" s="36"/>
      <c r="BZ607" s="36"/>
      <c r="CA607" s="36"/>
      <c r="CB607" s="36"/>
      <c r="CH607" s="36"/>
      <c r="CI607" s="36"/>
      <c r="CJ607" s="36"/>
      <c r="CP607" s="36"/>
      <c r="CQ607" s="36"/>
      <c r="CR607" s="36"/>
      <c r="CX607" s="36"/>
      <c r="CY607" s="36"/>
      <c r="CZ607" s="36"/>
      <c r="DF607" s="36">
        <v>5.8800000000000004E-9</v>
      </c>
      <c r="DG607" s="36">
        <v>8.236113246E-2</v>
      </c>
      <c r="DH607" s="36">
        <v>4164.3119896130002</v>
      </c>
      <c r="DI607" s="30">
        <f t="shared" si="272"/>
        <v>-3.098297904131735E-9</v>
      </c>
      <c r="DJ607" s="30">
        <f t="shared" si="273"/>
        <v>-3.0967472695809339E-9</v>
      </c>
      <c r="DK607" s="30">
        <f t="shared" si="274"/>
        <v>-3.0967472587955637E-9</v>
      </c>
      <c r="DL607" s="30">
        <f t="shared" si="275"/>
        <v>-3.0967472587954748E-9</v>
      </c>
      <c r="DN607" s="36"/>
      <c r="DO607" s="36"/>
      <c r="DP607" s="36"/>
      <c r="DV607" s="36"/>
      <c r="DW607" s="36"/>
      <c r="DX607" s="36"/>
      <c r="ED607" s="36"/>
      <c r="EE607" s="36"/>
      <c r="EF607" s="36"/>
      <c r="EL607" s="36"/>
      <c r="EM607" s="36"/>
      <c r="EN607" s="36"/>
      <c r="ET607" s="36"/>
      <c r="EU607" s="36"/>
      <c r="EV607" s="36"/>
    </row>
    <row r="608" spans="14:152" s="30" customFormat="1" ht="12.75">
      <c r="N608" s="36">
        <v>2.69E-9</v>
      </c>
      <c r="O608" s="36">
        <v>4.9302342615199999</v>
      </c>
      <c r="P608" s="36">
        <v>151.04766984290001</v>
      </c>
      <c r="Q608" s="30">
        <f t="shared" si="268"/>
        <v>-1.562217233182789E-9</v>
      </c>
      <c r="R608" s="30">
        <f t="shared" si="269"/>
        <v>-1.5622418768229824E-9</v>
      </c>
      <c r="S608" s="30">
        <f t="shared" si="270"/>
        <v>-1.5622418769943709E-9</v>
      </c>
      <c r="T608" s="30">
        <f t="shared" si="271"/>
        <v>-1.5622418769943729E-9</v>
      </c>
      <c r="V608" s="36"/>
      <c r="W608" s="36"/>
      <c r="X608" s="36"/>
      <c r="AD608" s="36"/>
      <c r="AE608" s="36"/>
      <c r="AF608" s="36"/>
      <c r="AL608" s="36"/>
      <c r="AM608" s="36"/>
      <c r="AN608" s="36"/>
      <c r="AT608" s="36"/>
      <c r="AU608" s="36"/>
      <c r="AV608" s="36"/>
      <c r="BB608" s="36"/>
      <c r="BC608" s="36"/>
      <c r="BD608" s="36"/>
      <c r="BJ608" s="36"/>
      <c r="BK608" s="36"/>
      <c r="BL608" s="36"/>
      <c r="BR608" s="36"/>
      <c r="BS608" s="36"/>
      <c r="BT608" s="36"/>
      <c r="BZ608" s="36"/>
      <c r="CA608" s="36"/>
      <c r="CB608" s="36"/>
      <c r="CH608" s="36"/>
      <c r="CI608" s="36"/>
      <c r="CJ608" s="36"/>
      <c r="CP608" s="36"/>
      <c r="CQ608" s="36"/>
      <c r="CR608" s="36"/>
      <c r="CX608" s="36"/>
      <c r="CY608" s="36"/>
      <c r="CZ608" s="36"/>
      <c r="DF608" s="36">
        <v>6.9299999999999999E-9</v>
      </c>
      <c r="DG608" s="36">
        <v>4.6619083623400002</v>
      </c>
      <c r="DH608" s="36">
        <v>3384.3313390048002</v>
      </c>
      <c r="DI608" s="30">
        <f t="shared" si="272"/>
        <v>2.3836690877297606E-10</v>
      </c>
      <c r="DJ608" s="30">
        <f t="shared" si="273"/>
        <v>2.3662059189068073E-10</v>
      </c>
      <c r="DK608" s="30">
        <f t="shared" si="274"/>
        <v>2.3662057974535602E-10</v>
      </c>
      <c r="DL608" s="30">
        <f t="shared" si="275"/>
        <v>2.3662057974525759E-10</v>
      </c>
      <c r="DN608" s="36"/>
      <c r="DO608" s="36"/>
      <c r="DP608" s="36"/>
      <c r="DV608" s="36"/>
      <c r="DW608" s="36"/>
      <c r="DX608" s="36"/>
      <c r="ED608" s="36"/>
      <c r="EE608" s="36"/>
      <c r="EF608" s="36"/>
      <c r="EL608" s="36"/>
      <c r="EM608" s="36"/>
      <c r="EN608" s="36"/>
      <c r="ET608" s="36"/>
      <c r="EU608" s="36"/>
      <c r="EV608" s="36"/>
    </row>
    <row r="609" spans="14:152" s="30" customFormat="1" ht="12.75">
      <c r="N609" s="36">
        <v>2.28E-9</v>
      </c>
      <c r="O609" s="36">
        <v>6.1311873932100003</v>
      </c>
      <c r="P609" s="36">
        <v>3281.2385647862002</v>
      </c>
      <c r="Q609" s="30">
        <f t="shared" si="268"/>
        <v>1.9959587016302673E-9</v>
      </c>
      <c r="R609" s="30">
        <f t="shared" si="269"/>
        <v>1.9962280542915549E-9</v>
      </c>
      <c r="S609" s="30">
        <f t="shared" si="270"/>
        <v>1.9962280561644312E-9</v>
      </c>
      <c r="T609" s="30">
        <f t="shared" si="271"/>
        <v>1.9962280561644465E-9</v>
      </c>
      <c r="V609" s="36"/>
      <c r="W609" s="36"/>
      <c r="X609" s="36"/>
      <c r="AD609" s="36"/>
      <c r="AE609" s="36"/>
      <c r="AF609" s="36"/>
      <c r="AL609" s="36"/>
      <c r="AM609" s="36"/>
      <c r="AN609" s="36"/>
      <c r="AT609" s="36"/>
      <c r="AU609" s="36"/>
      <c r="AV609" s="36"/>
      <c r="BB609" s="36"/>
      <c r="BC609" s="36"/>
      <c r="BD609" s="36"/>
      <c r="BJ609" s="36"/>
      <c r="BK609" s="36"/>
      <c r="BL609" s="36"/>
      <c r="BR609" s="36"/>
      <c r="BS609" s="36"/>
      <c r="BT609" s="36"/>
      <c r="BZ609" s="36"/>
      <c r="CA609" s="36"/>
      <c r="CB609" s="36"/>
      <c r="CH609" s="36"/>
      <c r="CI609" s="36"/>
      <c r="CJ609" s="36"/>
      <c r="CP609" s="36"/>
      <c r="CQ609" s="36"/>
      <c r="CR609" s="36"/>
      <c r="CX609" s="36"/>
      <c r="CY609" s="36"/>
      <c r="CZ609" s="36"/>
      <c r="DF609" s="36">
        <v>8.0999999999999997E-9</v>
      </c>
      <c r="DG609" s="36">
        <v>1.9770108448999999</v>
      </c>
      <c r="DH609" s="36">
        <v>860.30992875280003</v>
      </c>
      <c r="DI609" s="30">
        <f t="shared" si="272"/>
        <v>-7.6129319379255345E-9</v>
      </c>
      <c r="DJ609" s="30">
        <f t="shared" si="273"/>
        <v>-7.6131092393387497E-9</v>
      </c>
      <c r="DK609" s="30">
        <f t="shared" si="274"/>
        <v>-7.6131092405717352E-9</v>
      </c>
      <c r="DL609" s="30">
        <f t="shared" si="275"/>
        <v>-7.6131092405717451E-9</v>
      </c>
      <c r="DN609" s="36"/>
      <c r="DO609" s="36"/>
      <c r="DP609" s="36"/>
      <c r="DV609" s="36"/>
      <c r="DW609" s="36"/>
      <c r="DX609" s="36"/>
      <c r="ED609" s="36"/>
      <c r="EE609" s="36"/>
      <c r="EF609" s="36"/>
      <c r="EL609" s="36"/>
      <c r="EM609" s="36"/>
      <c r="EN609" s="36"/>
      <c r="ET609" s="36"/>
      <c r="EU609" s="36"/>
      <c r="EV609" s="36"/>
    </row>
    <row r="610" spans="14:152" s="30" customFormat="1" ht="12.75">
      <c r="N610" s="36">
        <v>2.28E-9</v>
      </c>
      <c r="O610" s="36">
        <v>1.2206602498800001</v>
      </c>
      <c r="P610" s="36">
        <v>700.45179087969996</v>
      </c>
      <c r="Q610" s="30">
        <f t="shared" si="268"/>
        <v>-2.0238762764408786E-9</v>
      </c>
      <c r="R610" s="30">
        <f t="shared" si="269"/>
        <v>-2.023931064172755E-9</v>
      </c>
      <c r="S610" s="30">
        <f t="shared" si="270"/>
        <v>-2.0239310645537722E-9</v>
      </c>
      <c r="T610" s="30">
        <f t="shared" si="271"/>
        <v>-2.0239310645537763E-9</v>
      </c>
      <c r="V610" s="36"/>
      <c r="W610" s="36"/>
      <c r="X610" s="36"/>
      <c r="AD610" s="36"/>
      <c r="AE610" s="36"/>
      <c r="AF610" s="36"/>
      <c r="AL610" s="36"/>
      <c r="AM610" s="36"/>
      <c r="AN610" s="36"/>
      <c r="AT610" s="36"/>
      <c r="AU610" s="36"/>
      <c r="AV610" s="36"/>
      <c r="BB610" s="36"/>
      <c r="BC610" s="36"/>
      <c r="BD610" s="36"/>
      <c r="BJ610" s="36"/>
      <c r="BK610" s="36"/>
      <c r="BL610" s="36"/>
      <c r="BR610" s="36"/>
      <c r="BS610" s="36"/>
      <c r="BT610" s="36"/>
      <c r="BZ610" s="36"/>
      <c r="CA610" s="36"/>
      <c r="CB610" s="36"/>
      <c r="CH610" s="36"/>
      <c r="CI610" s="36"/>
      <c r="CJ610" s="36"/>
      <c r="CP610" s="36"/>
      <c r="CQ610" s="36"/>
      <c r="CR610" s="36"/>
      <c r="CX610" s="36"/>
      <c r="CY610" s="36"/>
      <c r="CZ610" s="36"/>
      <c r="DF610" s="36">
        <v>6.0200000000000003E-9</v>
      </c>
      <c r="DG610" s="36">
        <v>5.5640344954199996</v>
      </c>
      <c r="DH610" s="36">
        <v>1587.5884225755001</v>
      </c>
      <c r="DI610" s="30">
        <f t="shared" si="272"/>
        <v>-5.9917752556673555E-9</v>
      </c>
      <c r="DJ610" s="30">
        <f t="shared" si="273"/>
        <v>-5.99170634398137E-9</v>
      </c>
      <c r="DK610" s="30">
        <f t="shared" si="274"/>
        <v>-5.9917063435018129E-9</v>
      </c>
      <c r="DL610" s="30">
        <f t="shared" si="275"/>
        <v>-5.9917063435018088E-9</v>
      </c>
      <c r="DN610" s="36"/>
      <c r="DO610" s="36"/>
      <c r="DP610" s="36"/>
      <c r="DV610" s="36"/>
      <c r="DW610" s="36"/>
      <c r="DX610" s="36"/>
      <c r="ED610" s="36"/>
      <c r="EE610" s="36"/>
      <c r="EF610" s="36"/>
      <c r="EL610" s="36"/>
      <c r="EM610" s="36"/>
      <c r="EN610" s="36"/>
      <c r="ET610" s="36"/>
      <c r="EU610" s="36"/>
      <c r="EV610" s="36"/>
    </row>
    <row r="611" spans="14:152" s="30" customFormat="1" ht="12.75">
      <c r="N611" s="36">
        <v>2.3899999999999998E-9</v>
      </c>
      <c r="O611" s="36">
        <v>0.71695698501000005</v>
      </c>
      <c r="P611" s="36">
        <v>1276.6131788903001</v>
      </c>
      <c r="Q611" s="30">
        <f t="shared" si="268"/>
        <v>2.3827085788362609E-9</v>
      </c>
      <c r="R611" s="30">
        <f t="shared" si="269"/>
        <v>2.382690825347339E-9</v>
      </c>
      <c r="S611" s="30">
        <f t="shared" si="270"/>
        <v>2.3826908252237925E-9</v>
      </c>
      <c r="T611" s="30">
        <f t="shared" si="271"/>
        <v>2.3826908252237917E-9</v>
      </c>
      <c r="V611" s="36"/>
      <c r="W611" s="36"/>
      <c r="X611" s="36"/>
      <c r="AD611" s="36"/>
      <c r="AE611" s="36"/>
      <c r="AF611" s="36"/>
      <c r="AL611" s="36"/>
      <c r="AM611" s="36"/>
      <c r="AN611" s="36"/>
      <c r="AT611" s="36"/>
      <c r="AU611" s="36"/>
      <c r="AV611" s="36"/>
      <c r="BB611" s="36"/>
      <c r="BC611" s="36"/>
      <c r="BD611" s="36"/>
      <c r="BJ611" s="36"/>
      <c r="BK611" s="36"/>
      <c r="BL611" s="36"/>
      <c r="BR611" s="36"/>
      <c r="BS611" s="36"/>
      <c r="BT611" s="36"/>
      <c r="BZ611" s="36"/>
      <c r="CA611" s="36"/>
      <c r="CB611" s="36"/>
      <c r="CH611" s="36"/>
      <c r="CI611" s="36"/>
      <c r="CJ611" s="36"/>
      <c r="CP611" s="36"/>
      <c r="CQ611" s="36"/>
      <c r="CR611" s="36"/>
      <c r="CX611" s="36"/>
      <c r="CY611" s="36"/>
      <c r="CZ611" s="36"/>
      <c r="DF611" s="36">
        <v>6.2199999999999996E-9</v>
      </c>
      <c r="DG611" s="36">
        <v>6.1155434896500003</v>
      </c>
      <c r="DH611" s="36">
        <v>7.0653628910000004</v>
      </c>
      <c r="DI611" s="30">
        <f t="shared" si="272"/>
        <v>6.0874495827566637E-9</v>
      </c>
      <c r="DJ611" s="30">
        <f t="shared" si="273"/>
        <v>6.0874489104278493E-9</v>
      </c>
      <c r="DK611" s="30">
        <f t="shared" si="274"/>
        <v>6.087448910423174E-9</v>
      </c>
      <c r="DL611" s="30">
        <f t="shared" si="275"/>
        <v>6.087448910423174E-9</v>
      </c>
      <c r="DN611" s="36"/>
      <c r="DO611" s="36"/>
      <c r="DP611" s="36"/>
      <c r="DV611" s="36"/>
      <c r="DW611" s="36"/>
      <c r="DX611" s="36"/>
      <c r="ED611" s="36"/>
      <c r="EE611" s="36"/>
      <c r="EF611" s="36"/>
      <c r="EL611" s="36"/>
      <c r="EM611" s="36"/>
      <c r="EN611" s="36"/>
      <c r="ET611" s="36"/>
      <c r="EU611" s="36"/>
      <c r="EV611" s="36"/>
    </row>
    <row r="612" spans="14:152" s="30" customFormat="1" ht="12.75">
      <c r="N612" s="36">
        <v>2.8900000000000002E-9</v>
      </c>
      <c r="O612" s="36">
        <v>6.0826386256499996</v>
      </c>
      <c r="P612" s="36">
        <v>3384.3313390048002</v>
      </c>
      <c r="Q612" s="30">
        <f t="shared" si="268"/>
        <v>2.8706904670064763E-9</v>
      </c>
      <c r="R612" s="30">
        <f t="shared" si="269"/>
        <v>2.8706062811456843E-9</v>
      </c>
      <c r="S612" s="30">
        <f t="shared" si="270"/>
        <v>2.8706062805595544E-9</v>
      </c>
      <c r="T612" s="30">
        <f t="shared" si="271"/>
        <v>2.8706062805595495E-9</v>
      </c>
      <c r="V612" s="36"/>
      <c r="W612" s="36"/>
      <c r="X612" s="36"/>
      <c r="AD612" s="36"/>
      <c r="AE612" s="36"/>
      <c r="AF612" s="36"/>
      <c r="AL612" s="36"/>
      <c r="AM612" s="36"/>
      <c r="AN612" s="36"/>
      <c r="AT612" s="36"/>
      <c r="AU612" s="36"/>
      <c r="AV612" s="36"/>
      <c r="BB612" s="36"/>
      <c r="BC612" s="36"/>
      <c r="BD612" s="36"/>
      <c r="BJ612" s="36"/>
      <c r="BK612" s="36"/>
      <c r="BL612" s="36"/>
      <c r="BR612" s="36"/>
      <c r="BS612" s="36"/>
      <c r="BT612" s="36"/>
      <c r="BZ612" s="36"/>
      <c r="CA612" s="36"/>
      <c r="CB612" s="36"/>
      <c r="CH612" s="36"/>
      <c r="CI612" s="36"/>
      <c r="CJ612" s="36"/>
      <c r="CP612" s="36"/>
      <c r="CQ612" s="36"/>
      <c r="CR612" s="36"/>
      <c r="CX612" s="36"/>
      <c r="CY612" s="36"/>
      <c r="CZ612" s="36"/>
      <c r="DF612" s="36">
        <v>5.9200000000000002E-9</v>
      </c>
      <c r="DG612" s="36">
        <v>3.29013906024</v>
      </c>
      <c r="DH612" s="36">
        <v>10103.079224991599</v>
      </c>
      <c r="DI612" s="30">
        <f t="shared" si="272"/>
        <v>-4.60340185431039E-9</v>
      </c>
      <c r="DJ612" s="30">
        <f t="shared" si="273"/>
        <v>-4.6062023077115716E-9</v>
      </c>
      <c r="DK612" s="30">
        <f t="shared" si="274"/>
        <v>-4.6062023271790572E-9</v>
      </c>
      <c r="DL612" s="30">
        <f t="shared" si="275"/>
        <v>-4.606202327179216E-9</v>
      </c>
      <c r="DN612" s="36"/>
      <c r="DO612" s="36"/>
      <c r="DP612" s="36"/>
      <c r="DV612" s="36"/>
      <c r="DW612" s="36"/>
      <c r="DX612" s="36"/>
      <c r="ED612" s="36"/>
      <c r="EE612" s="36"/>
      <c r="EF612" s="36"/>
      <c r="EL612" s="36"/>
      <c r="EM612" s="36"/>
      <c r="EN612" s="36"/>
      <c r="ET612" s="36"/>
      <c r="EU612" s="36"/>
      <c r="EV612" s="36"/>
    </row>
    <row r="613" spans="14:152" s="30" customFormat="1" ht="12.75">
      <c r="N613" s="36">
        <v>2.1799999999999999E-9</v>
      </c>
      <c r="O613" s="36">
        <v>2.9030850196100002</v>
      </c>
      <c r="P613" s="36">
        <v>85.827298831199997</v>
      </c>
      <c r="Q613" s="30">
        <f t="shared" si="268"/>
        <v>-1.6469842872682233E-9</v>
      </c>
      <c r="R613" s="30">
        <f t="shared" si="269"/>
        <v>-1.6469751546034803E-9</v>
      </c>
      <c r="S613" s="30">
        <f t="shared" si="270"/>
        <v>-1.6469751545399644E-9</v>
      </c>
      <c r="T613" s="30">
        <f t="shared" si="271"/>
        <v>-1.6469751545399636E-9</v>
      </c>
      <c r="V613" s="36"/>
      <c r="W613" s="36"/>
      <c r="X613" s="36"/>
      <c r="AD613" s="36"/>
      <c r="AE613" s="36"/>
      <c r="AF613" s="36"/>
      <c r="AL613" s="36"/>
      <c r="AM613" s="36"/>
      <c r="AN613" s="36"/>
      <c r="AT613" s="36"/>
      <c r="AU613" s="36"/>
      <c r="AV613" s="36"/>
      <c r="BB613" s="36"/>
      <c r="BC613" s="36"/>
      <c r="BD613" s="36"/>
      <c r="BJ613" s="36"/>
      <c r="BK613" s="36"/>
      <c r="BL613" s="36"/>
      <c r="BR613" s="36"/>
      <c r="BS613" s="36"/>
      <c r="BT613" s="36"/>
      <c r="BZ613" s="36"/>
      <c r="CA613" s="36"/>
      <c r="CB613" s="36"/>
      <c r="CH613" s="36"/>
      <c r="CI613" s="36"/>
      <c r="CJ613" s="36"/>
      <c r="CP613" s="36"/>
      <c r="CQ613" s="36"/>
      <c r="CR613" s="36"/>
      <c r="CX613" s="36"/>
      <c r="CY613" s="36"/>
      <c r="CZ613" s="36"/>
      <c r="DF613" s="36">
        <v>6.9200000000000001E-9</v>
      </c>
      <c r="DG613" s="36">
        <v>6.1093194223299996</v>
      </c>
      <c r="DH613" s="36">
        <v>12.742621293299999</v>
      </c>
      <c r="DI613" s="30">
        <f t="shared" si="272"/>
        <v>6.7141580740854337E-9</v>
      </c>
      <c r="DJ613" s="30">
        <f t="shared" si="273"/>
        <v>6.7141564836618487E-9</v>
      </c>
      <c r="DK613" s="30">
        <f t="shared" si="274"/>
        <v>6.7141564836507885E-9</v>
      </c>
      <c r="DL613" s="30">
        <f t="shared" si="275"/>
        <v>6.7141564836507885E-9</v>
      </c>
      <c r="DN613" s="36"/>
      <c r="DO613" s="36"/>
      <c r="DP613" s="36"/>
      <c r="DV613" s="36"/>
      <c r="DW613" s="36"/>
      <c r="DX613" s="36"/>
      <c r="ED613" s="36"/>
      <c r="EE613" s="36"/>
      <c r="EF613" s="36"/>
      <c r="EL613" s="36"/>
      <c r="EM613" s="36"/>
      <c r="EN613" s="36"/>
      <c r="ET613" s="36"/>
      <c r="EU613" s="36"/>
      <c r="EV613" s="36"/>
    </row>
    <row r="614" spans="14:152" s="30" customFormat="1" ht="12.75">
      <c r="N614" s="36">
        <v>2.8299999999999999E-9</v>
      </c>
      <c r="O614" s="36">
        <v>6.2805822827100002</v>
      </c>
      <c r="P614" s="36">
        <v>71.812653150700001</v>
      </c>
      <c r="Q614" s="30">
        <f t="shared" si="268"/>
        <v>2.6057493707877314E-9</v>
      </c>
      <c r="R614" s="30">
        <f t="shared" si="269"/>
        <v>2.6057434637140863E-9</v>
      </c>
      <c r="S614" s="30">
        <f t="shared" si="270"/>
        <v>2.6057434636730039E-9</v>
      </c>
      <c r="T614" s="30">
        <f t="shared" si="271"/>
        <v>2.6057434636730031E-9</v>
      </c>
      <c r="V614" s="36"/>
      <c r="W614" s="36"/>
      <c r="X614" s="36"/>
      <c r="AD614" s="36"/>
      <c r="AE614" s="36"/>
      <c r="AF614" s="36"/>
      <c r="AL614" s="36"/>
      <c r="AM614" s="36"/>
      <c r="AN614" s="36"/>
      <c r="AT614" s="36"/>
      <c r="AU614" s="36"/>
      <c r="AV614" s="36"/>
      <c r="BB614" s="36"/>
      <c r="BC614" s="36"/>
      <c r="BD614" s="36"/>
      <c r="BJ614" s="36"/>
      <c r="BK614" s="36"/>
      <c r="BL614" s="36"/>
      <c r="BR614" s="36"/>
      <c r="BS614" s="36"/>
      <c r="BT614" s="36"/>
      <c r="BZ614" s="36"/>
      <c r="CA614" s="36"/>
      <c r="CB614" s="36"/>
      <c r="CH614" s="36"/>
      <c r="CI614" s="36"/>
      <c r="CJ614" s="36"/>
      <c r="CP614" s="36"/>
      <c r="CQ614" s="36"/>
      <c r="CR614" s="36"/>
      <c r="CX614" s="36"/>
      <c r="CY614" s="36"/>
      <c r="CZ614" s="36"/>
      <c r="DF614" s="36">
        <v>5.9699999999999999E-9</v>
      </c>
      <c r="DG614" s="36">
        <v>6.13204711801</v>
      </c>
      <c r="DH614" s="36">
        <v>7.2736056951999997</v>
      </c>
      <c r="DI614" s="30">
        <f t="shared" si="272"/>
        <v>5.8609046938154118E-9</v>
      </c>
      <c r="DJ614" s="30">
        <f t="shared" si="273"/>
        <v>5.860904078164544E-9</v>
      </c>
      <c r="DK614" s="30">
        <f t="shared" si="274"/>
        <v>5.8609040781602617E-9</v>
      </c>
      <c r="DL614" s="30">
        <f t="shared" si="275"/>
        <v>5.8609040781602617E-9</v>
      </c>
      <c r="DN614" s="36"/>
      <c r="DO614" s="36"/>
      <c r="DP614" s="36"/>
      <c r="DV614" s="36"/>
      <c r="DW614" s="36"/>
      <c r="DX614" s="36"/>
      <c r="ED614" s="36"/>
      <c r="EE614" s="36"/>
      <c r="EF614" s="36"/>
      <c r="EL614" s="36"/>
      <c r="EM614" s="36"/>
      <c r="EN614" s="36"/>
      <c r="ET614" s="36"/>
      <c r="EU614" s="36"/>
      <c r="EV614" s="36"/>
    </row>
    <row r="615" spans="14:152" s="30" customFormat="1" ht="12.75">
      <c r="N615" s="36">
        <v>2.7099999999999999E-9</v>
      </c>
      <c r="O615" s="36">
        <v>6.0160507454900003</v>
      </c>
      <c r="P615" s="36">
        <v>170.7608257851</v>
      </c>
      <c r="Q615" s="30">
        <f t="shared" si="268"/>
        <v>9.4670954621030469E-10</v>
      </c>
      <c r="R615" s="30">
        <f t="shared" si="269"/>
        <v>9.4667724129839314E-10</v>
      </c>
      <c r="S615" s="30">
        <f t="shared" si="270"/>
        <v>9.4667724107371744E-10</v>
      </c>
      <c r="T615" s="30">
        <f t="shared" si="271"/>
        <v>9.4667724107371517E-10</v>
      </c>
      <c r="V615" s="36"/>
      <c r="W615" s="36"/>
      <c r="X615" s="36"/>
      <c r="AD615" s="36"/>
      <c r="AE615" s="36"/>
      <c r="AF615" s="36"/>
      <c r="AL615" s="36"/>
      <c r="AM615" s="36"/>
      <c r="AN615" s="36"/>
      <c r="AT615" s="36"/>
      <c r="AU615" s="36"/>
      <c r="AV615" s="36"/>
      <c r="BB615" s="36"/>
      <c r="BC615" s="36"/>
      <c r="BD615" s="36"/>
      <c r="BJ615" s="36"/>
      <c r="BK615" s="36"/>
      <c r="BL615" s="36"/>
      <c r="BR615" s="36"/>
      <c r="BS615" s="36"/>
      <c r="BT615" s="36"/>
      <c r="BZ615" s="36"/>
      <c r="CA615" s="36"/>
      <c r="CB615" s="36"/>
      <c r="CH615" s="36"/>
      <c r="CI615" s="36"/>
      <c r="CJ615" s="36"/>
      <c r="CP615" s="36"/>
      <c r="CQ615" s="36"/>
      <c r="CR615" s="36"/>
      <c r="CX615" s="36"/>
      <c r="CY615" s="36"/>
      <c r="CZ615" s="36"/>
      <c r="DF615" s="36">
        <v>5.9399999999999998E-9</v>
      </c>
      <c r="DG615" s="36">
        <v>2.5883967355099999</v>
      </c>
      <c r="DH615" s="36">
        <v>849.26422848890002</v>
      </c>
      <c r="DI615" s="30">
        <f t="shared" si="272"/>
        <v>-3.102809445155033E-9</v>
      </c>
      <c r="DJ615" s="30">
        <f t="shared" si="273"/>
        <v>-3.103129926298268E-9</v>
      </c>
      <c r="DK615" s="30">
        <f t="shared" si="274"/>
        <v>-3.1031299285271045E-9</v>
      </c>
      <c r="DL615" s="30">
        <f t="shared" si="275"/>
        <v>-3.1031299285271227E-9</v>
      </c>
      <c r="DN615" s="36"/>
      <c r="DO615" s="36"/>
      <c r="DP615" s="36"/>
      <c r="DV615" s="36"/>
      <c r="DW615" s="36"/>
      <c r="DX615" s="36"/>
      <c r="ED615" s="36"/>
      <c r="EE615" s="36"/>
      <c r="EF615" s="36"/>
      <c r="EL615" s="36"/>
      <c r="EM615" s="36"/>
      <c r="EN615" s="36"/>
      <c r="ET615" s="36"/>
      <c r="EU615" s="36"/>
      <c r="EV615" s="36"/>
    </row>
    <row r="616" spans="14:152" s="30" customFormat="1" ht="12.75">
      <c r="N616" s="36">
        <v>2.21E-9</v>
      </c>
      <c r="O616" s="36">
        <v>0.99914179141000004</v>
      </c>
      <c r="P616" s="36">
        <v>1053.7528558967001</v>
      </c>
      <c r="Q616" s="30">
        <f t="shared" si="268"/>
        <v>2.8885543491538594E-10</v>
      </c>
      <c r="R616" s="30">
        <f t="shared" si="269"/>
        <v>2.8902744710723721E-10</v>
      </c>
      <c r="S616" s="30">
        <f t="shared" si="270"/>
        <v>2.8902744830353854E-10</v>
      </c>
      <c r="T616" s="30">
        <f t="shared" si="271"/>
        <v>2.8902744830355027E-10</v>
      </c>
      <c r="V616" s="36"/>
      <c r="W616" s="36"/>
      <c r="X616" s="36"/>
      <c r="AD616" s="36"/>
      <c r="AE616" s="36"/>
      <c r="AF616" s="36"/>
      <c r="AL616" s="36"/>
      <c r="AM616" s="36"/>
      <c r="AN616" s="36"/>
      <c r="AT616" s="36"/>
      <c r="AU616" s="36"/>
      <c r="AV616" s="36"/>
      <c r="BB616" s="36"/>
      <c r="BC616" s="36"/>
      <c r="BD616" s="36"/>
      <c r="BJ616" s="36"/>
      <c r="BK616" s="36"/>
      <c r="BL616" s="36"/>
      <c r="BR616" s="36"/>
      <c r="BS616" s="36"/>
      <c r="BT616" s="36"/>
      <c r="BZ616" s="36"/>
      <c r="CA616" s="36"/>
      <c r="CB616" s="36"/>
      <c r="CH616" s="36"/>
      <c r="CI616" s="36"/>
      <c r="CJ616" s="36"/>
      <c r="CP616" s="36"/>
      <c r="CQ616" s="36"/>
      <c r="CR616" s="36"/>
      <c r="CX616" s="36"/>
      <c r="CY616" s="36"/>
      <c r="CZ616" s="36"/>
      <c r="DF616" s="36">
        <v>7.2799999999999997E-9</v>
      </c>
      <c r="DG616" s="36">
        <v>2.7373219508800002</v>
      </c>
      <c r="DH616" s="36">
        <v>6.1503391543000001</v>
      </c>
      <c r="DI616" s="30">
        <f t="shared" si="272"/>
        <v>-6.5916324490711778E-9</v>
      </c>
      <c r="DJ616" s="30">
        <f t="shared" si="273"/>
        <v>-6.5916310331294424E-9</v>
      </c>
      <c r="DK616" s="30">
        <f t="shared" si="274"/>
        <v>-6.5916310331195948E-9</v>
      </c>
      <c r="DL616" s="30">
        <f t="shared" si="275"/>
        <v>-6.5916310331195948E-9</v>
      </c>
      <c r="DN616" s="36"/>
      <c r="DO616" s="36"/>
      <c r="DP616" s="36"/>
      <c r="DV616" s="36"/>
      <c r="DW616" s="36"/>
      <c r="DX616" s="36"/>
      <c r="ED616" s="36"/>
      <c r="EE616" s="36"/>
      <c r="EF616" s="36"/>
      <c r="EL616" s="36"/>
      <c r="EM616" s="36"/>
      <c r="EN616" s="36"/>
      <c r="ET616" s="36"/>
      <c r="EU616" s="36"/>
      <c r="EV616" s="36"/>
    </row>
    <row r="617" spans="14:152" s="30" customFormat="1" ht="12.75">
      <c r="N617" s="36">
        <v>2.1799999999999999E-9</v>
      </c>
      <c r="O617" s="36">
        <v>1.50681393471</v>
      </c>
      <c r="P617" s="36">
        <v>1087.6931058405</v>
      </c>
      <c r="Q617" s="30">
        <f t="shared" si="268"/>
        <v>-4.0830611508071889E-10</v>
      </c>
      <c r="R617" s="30">
        <f t="shared" si="269"/>
        <v>-4.0813258130476826E-10</v>
      </c>
      <c r="S617" s="30">
        <f t="shared" si="270"/>
        <v>-4.0813258009786951E-10</v>
      </c>
      <c r="T617" s="30">
        <f t="shared" si="271"/>
        <v>-4.0813258009785814E-10</v>
      </c>
      <c r="V617" s="36"/>
      <c r="W617" s="36"/>
      <c r="X617" s="36"/>
      <c r="AD617" s="36"/>
      <c r="AE617" s="36"/>
      <c r="AF617" s="36"/>
      <c r="AL617" s="36"/>
      <c r="AM617" s="36"/>
      <c r="AN617" s="36"/>
      <c r="AT617" s="36"/>
      <c r="AU617" s="36"/>
      <c r="AV617" s="36"/>
      <c r="BB617" s="36"/>
      <c r="BC617" s="36"/>
      <c r="BD617" s="36"/>
      <c r="BJ617" s="36"/>
      <c r="BK617" s="36"/>
      <c r="BL617" s="36"/>
      <c r="BR617" s="36"/>
      <c r="BS617" s="36"/>
      <c r="BT617" s="36"/>
      <c r="BZ617" s="36"/>
      <c r="CA617" s="36"/>
      <c r="CB617" s="36"/>
      <c r="CH617" s="36"/>
      <c r="CI617" s="36"/>
      <c r="CJ617" s="36"/>
      <c r="CP617" s="36"/>
      <c r="CQ617" s="36"/>
      <c r="CR617" s="36"/>
      <c r="CX617" s="36"/>
      <c r="CY617" s="36"/>
      <c r="CZ617" s="36"/>
      <c r="DF617" s="36">
        <v>6.0200000000000003E-9</v>
      </c>
      <c r="DG617" s="36">
        <v>5.2881652751399999</v>
      </c>
      <c r="DH617" s="36">
        <v>949.12742486000002</v>
      </c>
      <c r="DI617" s="30">
        <f t="shared" si="272"/>
        <v>6.0180183736881951E-9</v>
      </c>
      <c r="DJ617" s="30">
        <f t="shared" si="273"/>
        <v>6.0180292802111704E-9</v>
      </c>
      <c r="DK617" s="30">
        <f t="shared" si="274"/>
        <v>6.0180292802869178E-9</v>
      </c>
      <c r="DL617" s="30">
        <f t="shared" si="275"/>
        <v>6.0180292802869186E-9</v>
      </c>
      <c r="DN617" s="36"/>
      <c r="DO617" s="36"/>
      <c r="DP617" s="36"/>
      <c r="DV617" s="36"/>
      <c r="DW617" s="36"/>
      <c r="DX617" s="36"/>
      <c r="ED617" s="36"/>
      <c r="EE617" s="36"/>
      <c r="EF617" s="36"/>
      <c r="EL617" s="36"/>
      <c r="EM617" s="36"/>
      <c r="EN617" s="36"/>
      <c r="ET617" s="36"/>
      <c r="EU617" s="36"/>
      <c r="EV617" s="36"/>
    </row>
    <row r="618" spans="14:152" s="30" customFormat="1" ht="12.75">
      <c r="N618" s="36">
        <v>2.23E-9</v>
      </c>
      <c r="O618" s="36">
        <v>3.39126063354</v>
      </c>
      <c r="P618" s="36">
        <v>3259.8979237837998</v>
      </c>
      <c r="Q618" s="30">
        <f t="shared" si="268"/>
        <v>-1.1585778355062719E-9</v>
      </c>
      <c r="R618" s="30">
        <f t="shared" si="269"/>
        <v>-1.1590405713040453E-9</v>
      </c>
      <c r="S618" s="30">
        <f t="shared" si="270"/>
        <v>-1.1590405745220337E-9</v>
      </c>
      <c r="T618" s="30">
        <f t="shared" si="271"/>
        <v>-1.1590405745220608E-9</v>
      </c>
      <c r="V618" s="36"/>
      <c r="W618" s="36"/>
      <c r="X618" s="36"/>
      <c r="AD618" s="36"/>
      <c r="AE618" s="36"/>
      <c r="AF618" s="36"/>
      <c r="AL618" s="36"/>
      <c r="AM618" s="36"/>
      <c r="AN618" s="36"/>
      <c r="AT618" s="36"/>
      <c r="AU618" s="36"/>
      <c r="AV618" s="36"/>
      <c r="BB618" s="36"/>
      <c r="BC618" s="36"/>
      <c r="BD618" s="36"/>
      <c r="BJ618" s="36"/>
      <c r="BK618" s="36"/>
      <c r="BL618" s="36"/>
      <c r="BR618" s="36"/>
      <c r="BS618" s="36"/>
      <c r="BT618" s="36"/>
      <c r="BZ618" s="36"/>
      <c r="CA618" s="36"/>
      <c r="CB618" s="36"/>
      <c r="CH618" s="36"/>
      <c r="CI618" s="36"/>
      <c r="CJ618" s="36"/>
      <c r="CP618" s="36"/>
      <c r="CQ618" s="36"/>
      <c r="CR618" s="36"/>
      <c r="CX618" s="36"/>
      <c r="CY618" s="36"/>
      <c r="CZ618" s="36"/>
      <c r="DF618" s="36">
        <v>5.6800000000000002E-9</v>
      </c>
      <c r="DG618" s="36">
        <v>1.7550843386499999</v>
      </c>
      <c r="DH618" s="36">
        <v>1077.5411774539</v>
      </c>
      <c r="DI618" s="30">
        <f t="shared" si="272"/>
        <v>-2.688015870673854E-9</v>
      </c>
      <c r="DJ618" s="30">
        <f t="shared" si="273"/>
        <v>-2.6876141665834671E-9</v>
      </c>
      <c r="DK618" s="30">
        <f t="shared" si="274"/>
        <v>-2.6876141637896365E-9</v>
      </c>
      <c r="DL618" s="30">
        <f t="shared" si="275"/>
        <v>-2.6876141637896141E-9</v>
      </c>
      <c r="DN618" s="36"/>
      <c r="DO618" s="36"/>
      <c r="DP618" s="36"/>
      <c r="DV618" s="36"/>
      <c r="DW618" s="36"/>
      <c r="DX618" s="36"/>
      <c r="ED618" s="36"/>
      <c r="EE618" s="36"/>
      <c r="EF618" s="36"/>
      <c r="EL618" s="36"/>
      <c r="EM618" s="36"/>
      <c r="EN618" s="36"/>
      <c r="ET618" s="36"/>
      <c r="EU618" s="36"/>
      <c r="EV618" s="36"/>
    </row>
    <row r="619" spans="14:152" s="30" customFormat="1" ht="12.75">
      <c r="N619" s="36">
        <v>2.2900000000000002E-9</v>
      </c>
      <c r="O619" s="36">
        <v>1.19373202707</v>
      </c>
      <c r="P619" s="36">
        <v>1060.8664028974999</v>
      </c>
      <c r="Q619" s="30">
        <f t="shared" si="268"/>
        <v>-5.5114524107827631E-11</v>
      </c>
      <c r="R619" s="30">
        <f t="shared" si="269"/>
        <v>-5.4933580645097018E-11</v>
      </c>
      <c r="S619" s="30">
        <f t="shared" si="270"/>
        <v>-5.4933579386673057E-11</v>
      </c>
      <c r="T619" s="30">
        <f t="shared" si="271"/>
        <v>-5.4933579386662892E-11</v>
      </c>
      <c r="V619" s="36"/>
      <c r="W619" s="36"/>
      <c r="X619" s="36"/>
      <c r="AD619" s="36"/>
      <c r="AE619" s="36"/>
      <c r="AF619" s="36"/>
      <c r="AL619" s="36"/>
      <c r="AM619" s="36"/>
      <c r="AN619" s="36"/>
      <c r="AT619" s="36"/>
      <c r="AU619" s="36"/>
      <c r="AV619" s="36"/>
      <c r="BB619" s="36"/>
      <c r="BC619" s="36"/>
      <c r="BD619" s="36"/>
      <c r="BJ619" s="36"/>
      <c r="BK619" s="36"/>
      <c r="BL619" s="36"/>
      <c r="BR619" s="36"/>
      <c r="BS619" s="36"/>
      <c r="BT619" s="36"/>
      <c r="BZ619" s="36"/>
      <c r="CA619" s="36"/>
      <c r="CB619" s="36"/>
      <c r="CH619" s="36"/>
      <c r="CI619" s="36"/>
      <c r="CJ619" s="36"/>
      <c r="CP619" s="36"/>
      <c r="CQ619" s="36"/>
      <c r="CR619" s="36"/>
      <c r="CX619" s="36"/>
      <c r="CY619" s="36"/>
      <c r="CZ619" s="36"/>
      <c r="DF619" s="36">
        <v>5.7500000000000002E-9</v>
      </c>
      <c r="DG619" s="36">
        <v>4.5067607972100001</v>
      </c>
      <c r="DH619" s="36">
        <v>1230.1427559742999</v>
      </c>
      <c r="DI619" s="30">
        <f t="shared" si="272"/>
        <v>-3.8901271890967219E-9</v>
      </c>
      <c r="DJ619" s="30">
        <f t="shared" si="273"/>
        <v>-3.890515243269286E-9</v>
      </c>
      <c r="DK619" s="30">
        <f t="shared" si="274"/>
        <v>-3.8905152459680083E-9</v>
      </c>
      <c r="DL619" s="30">
        <f t="shared" si="275"/>
        <v>-3.8905152459680306E-9</v>
      </c>
      <c r="DN619" s="36"/>
      <c r="DO619" s="36"/>
      <c r="DP619" s="36"/>
      <c r="DV619" s="36"/>
      <c r="DW619" s="36"/>
      <c r="DX619" s="36"/>
      <c r="ED619" s="36"/>
      <c r="EE619" s="36"/>
      <c r="EF619" s="36"/>
      <c r="EL619" s="36"/>
      <c r="EM619" s="36"/>
      <c r="EN619" s="36"/>
      <c r="ET619" s="36"/>
      <c r="EU619" s="36"/>
      <c r="EV619" s="36"/>
    </row>
    <row r="620" spans="14:152" s="30" customFormat="1" ht="12.75">
      <c r="N620" s="36">
        <v>2.64E-9</v>
      </c>
      <c r="O620" s="36">
        <v>3.9346794526300002</v>
      </c>
      <c r="P620" s="36">
        <v>1363.2436268736001</v>
      </c>
      <c r="Q620" s="30">
        <f t="shared" si="268"/>
        <v>-2.3388176782779485E-9</v>
      </c>
      <c r="R620" s="30">
        <f t="shared" si="269"/>
        <v>-2.3386932939769246E-9</v>
      </c>
      <c r="S620" s="30">
        <f t="shared" si="270"/>
        <v>-2.3386932931117744E-9</v>
      </c>
      <c r="T620" s="30">
        <f t="shared" si="271"/>
        <v>-2.3386932931117677E-9</v>
      </c>
      <c r="V620" s="36"/>
      <c r="W620" s="36"/>
      <c r="X620" s="36"/>
      <c r="AD620" s="36"/>
      <c r="AE620" s="36"/>
      <c r="AF620" s="36"/>
      <c r="AL620" s="36"/>
      <c r="AM620" s="36"/>
      <c r="AN620" s="36"/>
      <c r="AT620" s="36"/>
      <c r="AU620" s="36"/>
      <c r="AV620" s="36"/>
      <c r="BB620" s="36"/>
      <c r="BC620" s="36"/>
      <c r="BD620" s="36"/>
      <c r="BJ620" s="36"/>
      <c r="BK620" s="36"/>
      <c r="BL620" s="36"/>
      <c r="BR620" s="36"/>
      <c r="BS620" s="36"/>
      <c r="BT620" s="36"/>
      <c r="BZ620" s="36"/>
      <c r="CA620" s="36"/>
      <c r="CB620" s="36"/>
      <c r="CH620" s="36"/>
      <c r="CI620" s="36"/>
      <c r="CJ620" s="36"/>
      <c r="CP620" s="36"/>
      <c r="CQ620" s="36"/>
      <c r="CR620" s="36"/>
      <c r="CX620" s="36"/>
      <c r="CY620" s="36"/>
      <c r="CZ620" s="36"/>
      <c r="DF620" s="36">
        <v>5.8800000000000004E-9</v>
      </c>
      <c r="DG620" s="36">
        <v>0.65827893997999998</v>
      </c>
      <c r="DH620" s="36">
        <v>4642.7852706304002</v>
      </c>
      <c r="DI620" s="30">
        <f t="shared" si="272"/>
        <v>5.873011897217857E-9</v>
      </c>
      <c r="DJ620" s="30">
        <f t="shared" si="273"/>
        <v>5.8731106758368198E-9</v>
      </c>
      <c r="DK620" s="30">
        <f t="shared" si="274"/>
        <v>5.8731106765213605E-9</v>
      </c>
      <c r="DL620" s="30">
        <f t="shared" si="275"/>
        <v>5.8731106765213655E-9</v>
      </c>
      <c r="DN620" s="36"/>
      <c r="DO620" s="36"/>
      <c r="DP620" s="36"/>
      <c r="DV620" s="36"/>
      <c r="DW620" s="36"/>
      <c r="DX620" s="36"/>
      <c r="ED620" s="36"/>
      <c r="EE620" s="36"/>
      <c r="EF620" s="36"/>
      <c r="EL620" s="36"/>
      <c r="EM620" s="36"/>
      <c r="EN620" s="36"/>
      <c r="ET620" s="36"/>
      <c r="EU620" s="36"/>
      <c r="EV620" s="36"/>
    </row>
    <row r="621" spans="14:152" s="30" customFormat="1" ht="12.75">
      <c r="N621" s="36">
        <v>2.28E-9</v>
      </c>
      <c r="O621" s="36">
        <v>5.0418837611600003</v>
      </c>
      <c r="P621" s="36">
        <v>1064.7985561605999</v>
      </c>
      <c r="Q621" s="30">
        <f t="shared" si="268"/>
        <v>1.4841513872815165E-9</v>
      </c>
      <c r="R621" s="30">
        <f t="shared" si="269"/>
        <v>1.4840140769799782E-9</v>
      </c>
      <c r="S621" s="30">
        <f t="shared" si="270"/>
        <v>1.4840140760249822E-9</v>
      </c>
      <c r="T621" s="30">
        <f t="shared" si="271"/>
        <v>1.4840140760249744E-9</v>
      </c>
      <c r="V621" s="36"/>
      <c r="W621" s="36"/>
      <c r="X621" s="36"/>
      <c r="AD621" s="36"/>
      <c r="AE621" s="36"/>
      <c r="AF621" s="36"/>
      <c r="AL621" s="36"/>
      <c r="AM621" s="36"/>
      <c r="AN621" s="36"/>
      <c r="AT621" s="36"/>
      <c r="AU621" s="36"/>
      <c r="AV621" s="36"/>
      <c r="BB621" s="36"/>
      <c r="BC621" s="36"/>
      <c r="BD621" s="36"/>
      <c r="BJ621" s="36"/>
      <c r="BK621" s="36"/>
      <c r="BL621" s="36"/>
      <c r="BR621" s="36"/>
      <c r="BS621" s="36"/>
      <c r="BT621" s="36"/>
      <c r="BZ621" s="36"/>
      <c r="CA621" s="36"/>
      <c r="CB621" s="36"/>
      <c r="CH621" s="36"/>
      <c r="CI621" s="36"/>
      <c r="CJ621" s="36"/>
      <c r="CP621" s="36"/>
      <c r="CQ621" s="36"/>
      <c r="CR621" s="36"/>
      <c r="CX621" s="36"/>
      <c r="CY621" s="36"/>
      <c r="CZ621" s="36"/>
      <c r="DF621" s="36">
        <v>5.6100000000000003E-9</v>
      </c>
      <c r="DG621" s="36">
        <v>3.8756591436000001</v>
      </c>
      <c r="DH621" s="36">
        <v>135.33610313299999</v>
      </c>
      <c r="DI621" s="30">
        <f t="shared" si="272"/>
        <v>-5.6092534376262099E-9</v>
      </c>
      <c r="DJ621" s="30">
        <f t="shared" si="273"/>
        <v>-5.6092525145554541E-9</v>
      </c>
      <c r="DK621" s="30">
        <f t="shared" si="274"/>
        <v>-5.6092525145490327E-9</v>
      </c>
      <c r="DL621" s="30">
        <f t="shared" si="275"/>
        <v>-5.6092525145490327E-9</v>
      </c>
      <c r="DN621" s="36"/>
      <c r="DO621" s="36"/>
      <c r="DP621" s="36"/>
      <c r="DV621" s="36"/>
      <c r="DW621" s="36"/>
      <c r="DX621" s="36"/>
      <c r="ED621" s="36"/>
      <c r="EE621" s="36"/>
      <c r="EF621" s="36"/>
      <c r="EL621" s="36"/>
      <c r="EM621" s="36"/>
      <c r="EN621" s="36"/>
      <c r="ET621" s="36"/>
      <c r="EU621" s="36"/>
      <c r="EV621" s="36"/>
    </row>
    <row r="622" spans="14:152" s="30" customFormat="1" ht="12.75">
      <c r="N622" s="36">
        <v>2.9499999999999999E-9</v>
      </c>
      <c r="O622" s="36">
        <v>2.1525308639</v>
      </c>
      <c r="P622" s="36">
        <v>6386.1686242100004</v>
      </c>
      <c r="Q622" s="30">
        <f t="shared" si="268"/>
        <v>-7.8493659998701692E-10</v>
      </c>
      <c r="R622" s="30">
        <f t="shared" si="269"/>
        <v>-7.8628948503269572E-10</v>
      </c>
      <c r="S622" s="30">
        <f t="shared" si="270"/>
        <v>-7.8628949444110664E-10</v>
      </c>
      <c r="T622" s="30">
        <f t="shared" si="271"/>
        <v>-7.862894944411876E-10</v>
      </c>
      <c r="V622" s="36"/>
      <c r="W622" s="36"/>
      <c r="X622" s="36"/>
      <c r="AD622" s="36"/>
      <c r="AE622" s="36"/>
      <c r="AF622" s="36"/>
      <c r="AL622" s="36"/>
      <c r="AM622" s="36"/>
      <c r="AN622" s="36"/>
      <c r="AT622" s="36"/>
      <c r="AU622" s="36"/>
      <c r="AV622" s="36"/>
      <c r="BB622" s="36"/>
      <c r="BC622" s="36"/>
      <c r="BD622" s="36"/>
      <c r="BJ622" s="36"/>
      <c r="BK622" s="36"/>
      <c r="BL622" s="36"/>
      <c r="BR622" s="36"/>
      <c r="BS622" s="36"/>
      <c r="BT622" s="36"/>
      <c r="BZ622" s="36"/>
      <c r="CA622" s="36"/>
      <c r="CB622" s="36"/>
      <c r="CH622" s="36"/>
      <c r="CI622" s="36"/>
      <c r="CJ622" s="36"/>
      <c r="CP622" s="36"/>
      <c r="CQ622" s="36"/>
      <c r="CR622" s="36"/>
      <c r="CX622" s="36"/>
      <c r="CY622" s="36"/>
      <c r="CZ622" s="36"/>
      <c r="DF622" s="36">
        <v>5.5800000000000002E-9</v>
      </c>
      <c r="DG622" s="36">
        <v>3.3609447185199999</v>
      </c>
      <c r="DH622" s="36">
        <v>24498.830246290399</v>
      </c>
      <c r="DI622" s="30">
        <f t="shared" si="272"/>
        <v>4.8208927906236451E-9</v>
      </c>
      <c r="DJ622" s="30">
        <f t="shared" si="273"/>
        <v>4.8157560980660864E-9</v>
      </c>
      <c r="DK622" s="30">
        <f t="shared" si="274"/>
        <v>4.8157560622856991E-9</v>
      </c>
      <c r="DL622" s="30">
        <f t="shared" si="275"/>
        <v>4.8157560622853782E-9</v>
      </c>
      <c r="DN622" s="36"/>
      <c r="DO622" s="36"/>
      <c r="DP622" s="36"/>
      <c r="DV622" s="36"/>
      <c r="DW622" s="36"/>
      <c r="DX622" s="36"/>
      <c r="ED622" s="36"/>
      <c r="EE622" s="36"/>
      <c r="EF622" s="36"/>
      <c r="EL622" s="36"/>
      <c r="EM622" s="36"/>
      <c r="EN622" s="36"/>
      <c r="ET622" s="36"/>
      <c r="EU622" s="36"/>
      <c r="EV622" s="36"/>
    </row>
    <row r="623" spans="14:152" s="30" customFormat="1" ht="12.75">
      <c r="N623" s="36">
        <v>2.1400000000000001E-9</v>
      </c>
      <c r="O623" s="36">
        <v>3.85961180377</v>
      </c>
      <c r="P623" s="36">
        <v>4223.3006267552</v>
      </c>
      <c r="Q623" s="30">
        <f t="shared" si="268"/>
        <v>1.6267509186349675E-9</v>
      </c>
      <c r="R623" s="30">
        <f t="shared" si="269"/>
        <v>1.6263133445575105E-9</v>
      </c>
      <c r="S623" s="30">
        <f t="shared" si="270"/>
        <v>1.6263133415137171E-9</v>
      </c>
      <c r="T623" s="30">
        <f t="shared" si="271"/>
        <v>1.6263133415136875E-9</v>
      </c>
      <c r="V623" s="36"/>
      <c r="W623" s="36"/>
      <c r="X623" s="36"/>
      <c r="AD623" s="36"/>
      <c r="AE623" s="36"/>
      <c r="AF623" s="36"/>
      <c r="AL623" s="36"/>
      <c r="AM623" s="36"/>
      <c r="AN623" s="36"/>
      <c r="AT623" s="36"/>
      <c r="AU623" s="36"/>
      <c r="AV623" s="36"/>
      <c r="BB623" s="36"/>
      <c r="BC623" s="36"/>
      <c r="BD623" s="36"/>
      <c r="BJ623" s="36"/>
      <c r="BK623" s="36"/>
      <c r="BL623" s="36"/>
      <c r="BR623" s="36"/>
      <c r="BS623" s="36"/>
      <c r="BT623" s="36"/>
      <c r="BZ623" s="36"/>
      <c r="CA623" s="36"/>
      <c r="CB623" s="36"/>
      <c r="CH623" s="36"/>
      <c r="CI623" s="36"/>
      <c r="CJ623" s="36"/>
      <c r="CP623" s="36"/>
      <c r="CQ623" s="36"/>
      <c r="CR623" s="36"/>
      <c r="CX623" s="36"/>
      <c r="CY623" s="36"/>
      <c r="CZ623" s="36"/>
      <c r="DF623" s="36">
        <v>5.5700000000000004E-9</v>
      </c>
      <c r="DG623" s="36">
        <v>3.45629457197</v>
      </c>
      <c r="DH623" s="36">
        <v>19896.8801273274</v>
      </c>
      <c r="DI623" s="30">
        <f t="shared" si="272"/>
        <v>5.5632436002426896E-9</v>
      </c>
      <c r="DJ623" s="30">
        <f t="shared" si="273"/>
        <v>5.5628309270637372E-9</v>
      </c>
      <c r="DK623" s="30">
        <f t="shared" si="274"/>
        <v>5.5628309241511756E-9</v>
      </c>
      <c r="DL623" s="30">
        <f t="shared" si="275"/>
        <v>5.5628309241511516E-9</v>
      </c>
      <c r="DN623" s="36"/>
      <c r="DO623" s="36"/>
      <c r="DP623" s="36"/>
      <c r="DV623" s="36"/>
      <c r="DW623" s="36"/>
      <c r="DX623" s="36"/>
      <c r="ED623" s="36"/>
      <c r="EE623" s="36"/>
      <c r="EF623" s="36"/>
      <c r="EL623" s="36"/>
      <c r="EM623" s="36"/>
      <c r="EN623" s="36"/>
      <c r="ET623" s="36"/>
      <c r="EU623" s="36"/>
      <c r="EV623" s="36"/>
    </row>
    <row r="624" spans="14:152" s="30" customFormat="1" ht="12.75">
      <c r="N624" s="36">
        <v>2.1799999999999999E-9</v>
      </c>
      <c r="O624" s="36">
        <v>0.79681703388000003</v>
      </c>
      <c r="P624" s="36">
        <v>1909.3969182035</v>
      </c>
      <c r="Q624" s="30">
        <f t="shared" si="268"/>
        <v>-2.0362375629486518E-9</v>
      </c>
      <c r="R624" s="30">
        <f t="shared" si="269"/>
        <v>-2.0361267898323769E-9</v>
      </c>
      <c r="S624" s="30">
        <f t="shared" si="270"/>
        <v>-2.0361267890618292E-9</v>
      </c>
      <c r="T624" s="30">
        <f t="shared" si="271"/>
        <v>-2.0361267890618238E-9</v>
      </c>
      <c r="V624" s="36"/>
      <c r="W624" s="36"/>
      <c r="X624" s="36"/>
      <c r="AD624" s="36"/>
      <c r="AE624" s="36"/>
      <c r="AF624" s="36"/>
      <c r="AL624" s="36"/>
      <c r="AM624" s="36"/>
      <c r="AN624" s="36"/>
      <c r="AT624" s="36"/>
      <c r="AU624" s="36"/>
      <c r="AV624" s="36"/>
      <c r="BB624" s="36"/>
      <c r="BC624" s="36"/>
      <c r="BD624" s="36"/>
      <c r="BJ624" s="36"/>
      <c r="BK624" s="36"/>
      <c r="BL624" s="36"/>
      <c r="BR624" s="36"/>
      <c r="BS624" s="36"/>
      <c r="BT624" s="36"/>
      <c r="BZ624" s="36"/>
      <c r="CA624" s="36"/>
      <c r="CB624" s="36"/>
      <c r="CH624" s="36"/>
      <c r="CI624" s="36"/>
      <c r="CJ624" s="36"/>
      <c r="CP624" s="36"/>
      <c r="CQ624" s="36"/>
      <c r="CR624" s="36"/>
      <c r="CX624" s="36"/>
      <c r="CY624" s="36"/>
      <c r="CZ624" s="36"/>
      <c r="DF624" s="36">
        <v>5.5800000000000002E-9</v>
      </c>
      <c r="DG624" s="36">
        <v>1.1710389268900001</v>
      </c>
      <c r="DH624" s="36">
        <v>3576.2897934404</v>
      </c>
      <c r="DI624" s="30">
        <f t="shared" si="272"/>
        <v>5.4778957482030611E-9</v>
      </c>
      <c r="DJ624" s="30">
        <f t="shared" si="273"/>
        <v>5.4781786688257227E-9</v>
      </c>
      <c r="DK624" s="30">
        <f t="shared" si="274"/>
        <v>5.4781786707920261E-9</v>
      </c>
      <c r="DL624" s="30">
        <f t="shared" si="275"/>
        <v>5.478178670792041E-9</v>
      </c>
      <c r="DN624" s="36"/>
      <c r="DO624" s="36"/>
      <c r="DP624" s="36"/>
      <c r="DV624" s="36"/>
      <c r="DW624" s="36"/>
      <c r="DX624" s="36"/>
      <c r="ED624" s="36"/>
      <c r="EE624" s="36"/>
      <c r="EF624" s="36"/>
      <c r="EL624" s="36"/>
      <c r="EM624" s="36"/>
      <c r="EN624" s="36"/>
      <c r="ET624" s="36"/>
      <c r="EU624" s="36"/>
      <c r="EV624" s="36"/>
    </row>
    <row r="625" spans="14:152" s="30" customFormat="1" ht="12.75">
      <c r="N625" s="36">
        <v>2.1200000000000001E-9</v>
      </c>
      <c r="O625" s="36">
        <v>4.11706418218</v>
      </c>
      <c r="P625" s="36">
        <v>269.9214467406</v>
      </c>
      <c r="Q625" s="30">
        <f t="shared" si="268"/>
        <v>-1.8385876567175958E-9</v>
      </c>
      <c r="R625" s="30">
        <f t="shared" si="269"/>
        <v>-1.8385664311736814E-9</v>
      </c>
      <c r="S625" s="30">
        <f t="shared" si="270"/>
        <v>-1.8385664310260597E-9</v>
      </c>
      <c r="T625" s="30">
        <f t="shared" si="271"/>
        <v>-1.8385664310260582E-9</v>
      </c>
      <c r="V625" s="36"/>
      <c r="W625" s="36"/>
      <c r="X625" s="36"/>
      <c r="AD625" s="36"/>
      <c r="AE625" s="36"/>
      <c r="AF625" s="36"/>
      <c r="AL625" s="36"/>
      <c r="AM625" s="36"/>
      <c r="AN625" s="36"/>
      <c r="AT625" s="36"/>
      <c r="AU625" s="36"/>
      <c r="AV625" s="36"/>
      <c r="BB625" s="36"/>
      <c r="BC625" s="36"/>
      <c r="BD625" s="36"/>
      <c r="BJ625" s="36"/>
      <c r="BK625" s="36"/>
      <c r="BL625" s="36"/>
      <c r="BR625" s="36"/>
      <c r="BS625" s="36"/>
      <c r="BT625" s="36"/>
      <c r="BZ625" s="36"/>
      <c r="CA625" s="36"/>
      <c r="CB625" s="36"/>
      <c r="CH625" s="36"/>
      <c r="CI625" s="36"/>
      <c r="CJ625" s="36"/>
      <c r="CP625" s="36"/>
      <c r="CQ625" s="36"/>
      <c r="CR625" s="36"/>
      <c r="CX625" s="36"/>
      <c r="CY625" s="36"/>
      <c r="CZ625" s="36"/>
      <c r="DF625" s="36">
        <v>5.7399999999999996E-9</v>
      </c>
      <c r="DG625" s="36">
        <v>5.1923507414000003</v>
      </c>
      <c r="DH625" s="36">
        <v>104.0559820651</v>
      </c>
      <c r="DI625" s="30">
        <f t="shared" si="272"/>
        <v>-5.5581717416859392E-10</v>
      </c>
      <c r="DJ625" s="30">
        <f t="shared" si="273"/>
        <v>-5.5586146412175638E-10</v>
      </c>
      <c r="DK625" s="30">
        <f t="shared" si="274"/>
        <v>-5.5586146442978469E-10</v>
      </c>
      <c r="DL625" s="30">
        <f t="shared" si="275"/>
        <v>-5.5586146442978966E-10</v>
      </c>
      <c r="DN625" s="36"/>
      <c r="DO625" s="36"/>
      <c r="DP625" s="36"/>
      <c r="DV625" s="36"/>
      <c r="DW625" s="36"/>
      <c r="DX625" s="36"/>
      <c r="ED625" s="36"/>
      <c r="EE625" s="36"/>
      <c r="EF625" s="36"/>
      <c r="EL625" s="36"/>
      <c r="EM625" s="36"/>
      <c r="EN625" s="36"/>
      <c r="ET625" s="36"/>
      <c r="EU625" s="36"/>
      <c r="EV625" s="36"/>
    </row>
    <row r="626" spans="14:152" s="30" customFormat="1" ht="12.75">
      <c r="N626" s="36">
        <v>2.64E-9</v>
      </c>
      <c r="O626" s="36">
        <v>5.8167640651700001</v>
      </c>
      <c r="P626" s="36">
        <v>77.962992305</v>
      </c>
      <c r="Q626" s="30">
        <f t="shared" si="268"/>
        <v>1.6437522974922998E-9</v>
      </c>
      <c r="R626" s="30">
        <f t="shared" si="269"/>
        <v>1.6437402981492769E-9</v>
      </c>
      <c r="S626" s="30">
        <f t="shared" si="270"/>
        <v>1.6437402980658229E-9</v>
      </c>
      <c r="T626" s="30">
        <f t="shared" si="271"/>
        <v>1.6437402980658229E-9</v>
      </c>
      <c r="V626" s="36"/>
      <c r="W626" s="36"/>
      <c r="X626" s="36"/>
      <c r="AD626" s="36"/>
      <c r="AE626" s="36"/>
      <c r="AF626" s="36"/>
      <c r="AL626" s="36"/>
      <c r="AM626" s="36"/>
      <c r="AN626" s="36"/>
      <c r="AT626" s="36"/>
      <c r="AU626" s="36"/>
      <c r="AV626" s="36"/>
      <c r="BB626" s="36"/>
      <c r="BC626" s="36"/>
      <c r="BD626" s="36"/>
      <c r="BJ626" s="36"/>
      <c r="BK626" s="36"/>
      <c r="BL626" s="36"/>
      <c r="BR626" s="36"/>
      <c r="BS626" s="36"/>
      <c r="BT626" s="36"/>
      <c r="BZ626" s="36"/>
      <c r="CA626" s="36"/>
      <c r="CB626" s="36"/>
      <c r="CH626" s="36"/>
      <c r="CI626" s="36"/>
      <c r="CJ626" s="36"/>
      <c r="CP626" s="36"/>
      <c r="CQ626" s="36"/>
      <c r="CR626" s="36"/>
      <c r="CX626" s="36"/>
      <c r="CY626" s="36"/>
      <c r="CZ626" s="36"/>
      <c r="DF626" s="36">
        <v>5.5999999999999997E-9</v>
      </c>
      <c r="DG626" s="36">
        <v>3.5714142937900002</v>
      </c>
      <c r="DH626" s="36">
        <v>5333.9002410215999</v>
      </c>
      <c r="DI626" s="30">
        <f t="shared" si="272"/>
        <v>3.6108416330362809E-9</v>
      </c>
      <c r="DJ626" s="30">
        <f t="shared" si="273"/>
        <v>3.6091403595748947E-9</v>
      </c>
      <c r="DK626" s="30">
        <f t="shared" si="274"/>
        <v>3.6091403477409209E-9</v>
      </c>
      <c r="DL626" s="30">
        <f t="shared" si="275"/>
        <v>3.6091403477408146E-9</v>
      </c>
      <c r="DN626" s="36"/>
      <c r="DO626" s="36"/>
      <c r="DP626" s="36"/>
      <c r="DV626" s="36"/>
      <c r="DW626" s="36"/>
      <c r="DX626" s="36"/>
      <c r="ED626" s="36"/>
      <c r="EE626" s="36"/>
      <c r="EF626" s="36"/>
      <c r="EL626" s="36"/>
      <c r="EM626" s="36"/>
      <c r="EN626" s="36"/>
      <c r="ET626" s="36"/>
      <c r="EU626" s="36"/>
      <c r="EV626" s="36"/>
    </row>
    <row r="627" spans="14:152" s="30" customFormat="1" ht="12.75">
      <c r="N627" s="36">
        <v>2.5599999999999998E-9</v>
      </c>
      <c r="O627" s="36">
        <v>5.6597870810800002</v>
      </c>
      <c r="P627" s="36">
        <v>799.61241183519996</v>
      </c>
      <c r="Q627" s="30">
        <f t="shared" si="268"/>
        <v>8.6462369561093262E-10</v>
      </c>
      <c r="R627" s="30">
        <f t="shared" si="269"/>
        <v>8.6476724008937243E-10</v>
      </c>
      <c r="S627" s="30">
        <f t="shared" si="270"/>
        <v>8.6476724108768234E-10</v>
      </c>
      <c r="T627" s="30">
        <f t="shared" si="271"/>
        <v>8.6476724108769082E-10</v>
      </c>
      <c r="V627" s="36"/>
      <c r="W627" s="36"/>
      <c r="X627" s="36"/>
      <c r="AD627" s="36"/>
      <c r="AE627" s="36"/>
      <c r="AF627" s="36"/>
      <c r="AL627" s="36"/>
      <c r="AM627" s="36"/>
      <c r="AN627" s="36"/>
      <c r="AT627" s="36"/>
      <c r="AU627" s="36"/>
      <c r="AV627" s="36"/>
      <c r="BB627" s="36"/>
      <c r="BC627" s="36"/>
      <c r="BD627" s="36"/>
      <c r="BJ627" s="36"/>
      <c r="BK627" s="36"/>
      <c r="BL627" s="36"/>
      <c r="BR627" s="36"/>
      <c r="BS627" s="36"/>
      <c r="BT627" s="36"/>
      <c r="BZ627" s="36"/>
      <c r="CA627" s="36"/>
      <c r="CB627" s="36"/>
      <c r="CH627" s="36"/>
      <c r="CI627" s="36"/>
      <c r="CJ627" s="36"/>
      <c r="CP627" s="36"/>
      <c r="CQ627" s="36"/>
      <c r="CR627" s="36"/>
      <c r="CX627" s="36"/>
      <c r="CY627" s="36"/>
      <c r="CZ627" s="36"/>
      <c r="DF627" s="36">
        <v>5.5500000000000001E-9</v>
      </c>
      <c r="DG627" s="36">
        <v>0.18349908408999999</v>
      </c>
      <c r="DH627" s="36">
        <v>512.42548970719997</v>
      </c>
      <c r="DI627" s="30">
        <f t="shared" si="272"/>
        <v>-4.9127602609623761E-9</v>
      </c>
      <c r="DJ627" s="30">
        <f t="shared" si="273"/>
        <v>-4.9128588347940194E-9</v>
      </c>
      <c r="DK627" s="30">
        <f t="shared" si="274"/>
        <v>-4.9128588354795536E-9</v>
      </c>
      <c r="DL627" s="30">
        <f t="shared" si="275"/>
        <v>-4.9128588354795594E-9</v>
      </c>
      <c r="DN627" s="36"/>
      <c r="DO627" s="36"/>
      <c r="DP627" s="36"/>
      <c r="DV627" s="36"/>
      <c r="DW627" s="36"/>
      <c r="DX627" s="36"/>
      <c r="ED627" s="36"/>
      <c r="EE627" s="36"/>
      <c r="EF627" s="36"/>
      <c r="EL627" s="36"/>
      <c r="EM627" s="36"/>
      <c r="EN627" s="36"/>
      <c r="ET627" s="36"/>
      <c r="EU627" s="36"/>
      <c r="EV627" s="36"/>
    </row>
    <row r="628" spans="14:152" s="30" customFormat="1" ht="12.75">
      <c r="N628" s="36">
        <v>2.4199999999999999E-9</v>
      </c>
      <c r="O628" s="36">
        <v>6.2507828344899998</v>
      </c>
      <c r="P628" s="36">
        <v>1621.3162241982</v>
      </c>
      <c r="Q628" s="30">
        <f t="shared" si="268"/>
        <v>-2.226254389393695E-9</v>
      </c>
      <c r="R628" s="30">
        <f t="shared" si="269"/>
        <v>-2.2263689791324166E-9</v>
      </c>
      <c r="S628" s="30">
        <f t="shared" si="270"/>
        <v>-2.2263689799292505E-9</v>
      </c>
      <c r="T628" s="30">
        <f t="shared" si="271"/>
        <v>-2.2263689799292571E-9</v>
      </c>
      <c r="V628" s="36"/>
      <c r="W628" s="36"/>
      <c r="X628" s="36"/>
      <c r="AD628" s="36"/>
      <c r="AE628" s="36"/>
      <c r="AF628" s="36"/>
      <c r="AL628" s="36"/>
      <c r="AM628" s="36"/>
      <c r="AN628" s="36"/>
      <c r="AT628" s="36"/>
      <c r="AU628" s="36"/>
      <c r="AV628" s="36"/>
      <c r="BB628" s="36"/>
      <c r="BC628" s="36"/>
      <c r="BD628" s="36"/>
      <c r="BJ628" s="36"/>
      <c r="BK628" s="36"/>
      <c r="BL628" s="36"/>
      <c r="BR628" s="36"/>
      <c r="BS628" s="36"/>
      <c r="BT628" s="36"/>
      <c r="BZ628" s="36"/>
      <c r="CA628" s="36"/>
      <c r="CB628" s="36"/>
      <c r="CH628" s="36"/>
      <c r="CI628" s="36"/>
      <c r="CJ628" s="36"/>
      <c r="CP628" s="36"/>
      <c r="CQ628" s="36"/>
      <c r="CR628" s="36"/>
      <c r="CX628" s="36"/>
      <c r="CY628" s="36"/>
      <c r="CZ628" s="36"/>
      <c r="DF628" s="36">
        <v>5.7100000000000003E-9</v>
      </c>
      <c r="DG628" s="36">
        <v>0.8307014882</v>
      </c>
      <c r="DH628" s="36">
        <v>1570.9136480191</v>
      </c>
      <c r="DI628" s="30">
        <f t="shared" si="272"/>
        <v>-1.4480299852486535E-10</v>
      </c>
      <c r="DJ628" s="30">
        <f t="shared" si="273"/>
        <v>-1.4547106581074684E-10</v>
      </c>
      <c r="DK628" s="30">
        <f t="shared" si="274"/>
        <v>-1.4547107045700317E-10</v>
      </c>
      <c r="DL628" s="30">
        <f t="shared" si="275"/>
        <v>-1.4547107045704373E-10</v>
      </c>
      <c r="DN628" s="36"/>
      <c r="DO628" s="36"/>
      <c r="DP628" s="36"/>
      <c r="DV628" s="36"/>
      <c r="DW628" s="36"/>
      <c r="DX628" s="36"/>
      <c r="ED628" s="36"/>
      <c r="EE628" s="36"/>
      <c r="EF628" s="36"/>
      <c r="EL628" s="36"/>
      <c r="EM628" s="36"/>
      <c r="EN628" s="36"/>
      <c r="ET628" s="36"/>
      <c r="EU628" s="36"/>
      <c r="EV628" s="36"/>
    </row>
    <row r="629" spans="14:152" s="30" customFormat="1" ht="12.75">
      <c r="N629" s="36">
        <v>2.3499999999999999E-9</v>
      </c>
      <c r="O629" s="36">
        <v>2.20668997852</v>
      </c>
      <c r="P629" s="36">
        <v>1570.9136480191</v>
      </c>
      <c r="Q629" s="30">
        <f t="shared" si="268"/>
        <v>2.2932717388284817E-9</v>
      </c>
      <c r="R629" s="30">
        <f t="shared" si="269"/>
        <v>2.2932116560834282E-9</v>
      </c>
      <c r="S629" s="30">
        <f t="shared" si="270"/>
        <v>2.2932116556654567E-9</v>
      </c>
      <c r="T629" s="30">
        <f t="shared" si="271"/>
        <v>2.293211655665453E-9</v>
      </c>
      <c r="V629" s="36"/>
      <c r="W629" s="36"/>
      <c r="X629" s="36"/>
      <c r="AD629" s="36"/>
      <c r="AE629" s="36"/>
      <c r="AF629" s="36"/>
      <c r="AL629" s="36"/>
      <c r="AM629" s="36"/>
      <c r="AN629" s="36"/>
      <c r="AT629" s="36"/>
      <c r="AU629" s="36"/>
      <c r="AV629" s="36"/>
      <c r="BB629" s="36"/>
      <c r="BC629" s="36"/>
      <c r="BD629" s="36"/>
      <c r="BJ629" s="36"/>
      <c r="BK629" s="36"/>
      <c r="BL629" s="36"/>
      <c r="BR629" s="36"/>
      <c r="BS629" s="36"/>
      <c r="BT629" s="36"/>
      <c r="BZ629" s="36"/>
      <c r="CA629" s="36"/>
      <c r="CB629" s="36"/>
      <c r="CH629" s="36"/>
      <c r="CI629" s="36"/>
      <c r="CJ629" s="36"/>
      <c r="CP629" s="36"/>
      <c r="CQ629" s="36"/>
      <c r="CR629" s="36"/>
      <c r="CX629" s="36"/>
      <c r="CY629" s="36"/>
      <c r="CZ629" s="36"/>
      <c r="DF629" s="36">
        <v>6.3199999999999997E-9</v>
      </c>
      <c r="DG629" s="36">
        <v>3.6789381844200002</v>
      </c>
      <c r="DH629" s="36">
        <v>1065.0110044817</v>
      </c>
      <c r="DI629" s="30">
        <f t="shared" si="272"/>
        <v>-3.8513735297481528E-9</v>
      </c>
      <c r="DJ629" s="30">
        <f t="shared" si="273"/>
        <v>-3.8517711151849989E-9</v>
      </c>
      <c r="DK629" s="30">
        <f t="shared" si="274"/>
        <v>-3.8517711179500362E-9</v>
      </c>
      <c r="DL629" s="30">
        <f t="shared" si="275"/>
        <v>-3.8517711179500593E-9</v>
      </c>
      <c r="DN629" s="36"/>
      <c r="DO629" s="36"/>
      <c r="DP629" s="36"/>
      <c r="DV629" s="36"/>
      <c r="DW629" s="36"/>
      <c r="DX629" s="36"/>
      <c r="ED629" s="36"/>
      <c r="EE629" s="36"/>
      <c r="EF629" s="36"/>
      <c r="EL629" s="36"/>
      <c r="EM629" s="36"/>
      <c r="EN629" s="36"/>
      <c r="ET629" s="36"/>
      <c r="EU629" s="36"/>
      <c r="EV629" s="36"/>
    </row>
    <row r="630" spans="14:152" s="30" customFormat="1" ht="12.75">
      <c r="N630" s="36">
        <v>2.1200000000000001E-9</v>
      </c>
      <c r="O630" s="36">
        <v>2.8821454601199998</v>
      </c>
      <c r="P630" s="36">
        <v>1674.0064222377</v>
      </c>
      <c r="Q630" s="30">
        <f t="shared" si="268"/>
        <v>2.1056739936281052E-9</v>
      </c>
      <c r="R630" s="30">
        <f t="shared" si="269"/>
        <v>2.1056432912851357E-9</v>
      </c>
      <c r="S630" s="30">
        <f t="shared" si="270"/>
        <v>2.1056432910714931E-9</v>
      </c>
      <c r="T630" s="30">
        <f t="shared" si="271"/>
        <v>2.1056432910714915E-9</v>
      </c>
      <c r="V630" s="36"/>
      <c r="W630" s="36"/>
      <c r="X630" s="36"/>
      <c r="AD630" s="36"/>
      <c r="AE630" s="36"/>
      <c r="AF630" s="36"/>
      <c r="AL630" s="36"/>
      <c r="AM630" s="36"/>
      <c r="AN630" s="36"/>
      <c r="AT630" s="36"/>
      <c r="AU630" s="36"/>
      <c r="AV630" s="36"/>
      <c r="BB630" s="36"/>
      <c r="BC630" s="36"/>
      <c r="BD630" s="36"/>
      <c r="BJ630" s="36"/>
      <c r="BK630" s="36"/>
      <c r="BL630" s="36"/>
      <c r="BR630" s="36"/>
      <c r="BS630" s="36"/>
      <c r="BT630" s="36"/>
      <c r="BZ630" s="36"/>
      <c r="CA630" s="36"/>
      <c r="CB630" s="36"/>
      <c r="CH630" s="36"/>
      <c r="CI630" s="36"/>
      <c r="CJ630" s="36"/>
      <c r="CP630" s="36"/>
      <c r="CQ630" s="36"/>
      <c r="CR630" s="36"/>
      <c r="CX630" s="36"/>
      <c r="CY630" s="36"/>
      <c r="CZ630" s="36"/>
      <c r="DF630" s="36">
        <v>7.44E-9</v>
      </c>
      <c r="DG630" s="36">
        <v>2.33083237537</v>
      </c>
      <c r="DH630" s="36">
        <v>620.25356634100001</v>
      </c>
      <c r="DI630" s="30">
        <f t="shared" si="272"/>
        <v>3.3202129464101062E-9</v>
      </c>
      <c r="DJ630" s="30">
        <f t="shared" si="273"/>
        <v>3.3199052699890628E-9</v>
      </c>
      <c r="DK630" s="30">
        <f t="shared" si="274"/>
        <v>3.3199052678492144E-9</v>
      </c>
      <c r="DL630" s="30">
        <f t="shared" si="275"/>
        <v>3.3199052678491966E-9</v>
      </c>
      <c r="DN630" s="36"/>
      <c r="DO630" s="36"/>
      <c r="DP630" s="36"/>
      <c r="DV630" s="36"/>
      <c r="DW630" s="36"/>
      <c r="DX630" s="36"/>
      <c r="ED630" s="36"/>
      <c r="EE630" s="36"/>
      <c r="EF630" s="36"/>
      <c r="EL630" s="36"/>
      <c r="EM630" s="36"/>
      <c r="EN630" s="36"/>
      <c r="ET630" s="36"/>
      <c r="EU630" s="36"/>
      <c r="EV630" s="36"/>
    </row>
    <row r="631" spans="14:152" s="30" customFormat="1" ht="12.75">
      <c r="N631" s="36">
        <v>2.0599999999999999E-9</v>
      </c>
      <c r="O631" s="36">
        <v>1.59586787037</v>
      </c>
      <c r="P631" s="36">
        <v>4429.4861751924</v>
      </c>
      <c r="Q631" s="30">
        <f t="shared" si="268"/>
        <v>-1.1601069827147929E-9</v>
      </c>
      <c r="R631" s="30">
        <f t="shared" si="269"/>
        <v>-1.1595451527581571E-9</v>
      </c>
      <c r="S631" s="30">
        <f t="shared" si="270"/>
        <v>-1.1595451488503082E-9</v>
      </c>
      <c r="T631" s="30">
        <f t="shared" si="271"/>
        <v>-1.159545148850278E-9</v>
      </c>
      <c r="V631" s="36"/>
      <c r="W631" s="36"/>
      <c r="X631" s="36"/>
      <c r="AD631" s="36"/>
      <c r="AE631" s="36"/>
      <c r="AF631" s="36"/>
      <c r="AL631" s="36"/>
      <c r="AM631" s="36"/>
      <c r="AN631" s="36"/>
      <c r="AT631" s="36"/>
      <c r="AU631" s="36"/>
      <c r="AV631" s="36"/>
      <c r="BB631" s="36"/>
      <c r="BC631" s="36"/>
      <c r="BD631" s="36"/>
      <c r="BJ631" s="36"/>
      <c r="BK631" s="36"/>
      <c r="BL631" s="36"/>
      <c r="BR631" s="36"/>
      <c r="BS631" s="36"/>
      <c r="BT631" s="36"/>
      <c r="BZ631" s="36"/>
      <c r="CA631" s="36"/>
      <c r="CB631" s="36"/>
      <c r="CH631" s="36"/>
      <c r="CI631" s="36"/>
      <c r="CJ631" s="36"/>
      <c r="CP631" s="36"/>
      <c r="CQ631" s="36"/>
      <c r="CR631" s="36"/>
      <c r="CX631" s="36"/>
      <c r="CY631" s="36"/>
      <c r="CZ631" s="36"/>
      <c r="DF631" s="36">
        <v>5.4000000000000004E-9</v>
      </c>
      <c r="DG631" s="36">
        <v>5.1577590967500004</v>
      </c>
      <c r="DH631" s="36">
        <v>1751.539531416</v>
      </c>
      <c r="DI631" s="30">
        <f t="shared" si="272"/>
        <v>-8.5290360988718484E-10</v>
      </c>
      <c r="DJ631" s="30">
        <f t="shared" si="273"/>
        <v>-8.5220777764879167E-10</v>
      </c>
      <c r="DK631" s="30">
        <f t="shared" si="274"/>
        <v>-8.5220777280938111E-10</v>
      </c>
      <c r="DL631" s="30">
        <f t="shared" si="275"/>
        <v>-8.5220777280933375E-10</v>
      </c>
      <c r="DN631" s="36"/>
      <c r="DO631" s="36"/>
      <c r="DP631" s="36"/>
      <c r="DV631" s="36"/>
      <c r="DW631" s="36"/>
      <c r="DX631" s="36"/>
      <c r="ED631" s="36"/>
      <c r="EE631" s="36"/>
      <c r="EF631" s="36"/>
      <c r="EL631" s="36"/>
      <c r="EM631" s="36"/>
      <c r="EN631" s="36"/>
      <c r="ET631" s="36"/>
      <c r="EU631" s="36"/>
      <c r="EV631" s="36"/>
    </row>
    <row r="632" spans="14:152" s="30" customFormat="1" ht="12.75">
      <c r="N632" s="36">
        <v>2.0799999999999998E-9</v>
      </c>
      <c r="O632" s="36">
        <v>2.3136661428199998</v>
      </c>
      <c r="P632" s="36">
        <v>878.32616366560001</v>
      </c>
      <c r="Q632" s="30">
        <f t="shared" si="268"/>
        <v>-1.7337589399206042E-9</v>
      </c>
      <c r="R632" s="30">
        <f t="shared" si="269"/>
        <v>-1.7338341320540855E-9</v>
      </c>
      <c r="S632" s="30">
        <f t="shared" si="270"/>
        <v>-1.7338341325770049E-9</v>
      </c>
      <c r="T632" s="30">
        <f t="shared" si="271"/>
        <v>-1.7338341325770092E-9</v>
      </c>
      <c r="V632" s="36"/>
      <c r="W632" s="36"/>
      <c r="X632" s="36"/>
      <c r="AD632" s="36"/>
      <c r="AE632" s="36"/>
      <c r="AF632" s="36"/>
      <c r="AL632" s="36"/>
      <c r="AM632" s="36"/>
      <c r="AN632" s="36"/>
      <c r="AT632" s="36"/>
      <c r="AU632" s="36"/>
      <c r="AV632" s="36"/>
      <c r="BB632" s="36"/>
      <c r="BC632" s="36"/>
      <c r="BD632" s="36"/>
      <c r="BJ632" s="36"/>
      <c r="BK632" s="36"/>
      <c r="BL632" s="36"/>
      <c r="BR632" s="36"/>
      <c r="BS632" s="36"/>
      <c r="BT632" s="36"/>
      <c r="BZ632" s="36"/>
      <c r="CA632" s="36"/>
      <c r="CB632" s="36"/>
      <c r="CH632" s="36"/>
      <c r="CI632" s="36"/>
      <c r="CJ632" s="36"/>
      <c r="CP632" s="36"/>
      <c r="CQ632" s="36"/>
      <c r="CR632" s="36"/>
      <c r="CX632" s="36"/>
      <c r="CY632" s="36"/>
      <c r="CZ632" s="36"/>
      <c r="DF632" s="36">
        <v>5.9200000000000002E-9</v>
      </c>
      <c r="DG632" s="36">
        <v>3.0723812387499998</v>
      </c>
      <c r="DH632" s="36">
        <v>1446.62324515</v>
      </c>
      <c r="DI632" s="30">
        <f t="shared" si="272"/>
        <v>1.3849811141524271E-9</v>
      </c>
      <c r="DJ632" s="30">
        <f t="shared" si="273"/>
        <v>1.3856014416454133E-9</v>
      </c>
      <c r="DK632" s="30">
        <f t="shared" si="274"/>
        <v>1.3856014459596066E-9</v>
      </c>
      <c r="DL632" s="30">
        <f t="shared" si="275"/>
        <v>1.3856014459596374E-9</v>
      </c>
      <c r="DN632" s="36"/>
      <c r="DO632" s="36"/>
      <c r="DP632" s="36"/>
      <c r="DV632" s="36"/>
      <c r="DW632" s="36"/>
      <c r="DX632" s="36"/>
      <c r="ED632" s="36"/>
      <c r="EE632" s="36"/>
      <c r="EF632" s="36"/>
      <c r="EL632" s="36"/>
      <c r="EM632" s="36"/>
      <c r="EN632" s="36"/>
      <c r="ET632" s="36"/>
      <c r="EU632" s="36"/>
      <c r="EV632" s="36"/>
    </row>
    <row r="633" spans="14:152" s="30" customFormat="1" ht="12.75">
      <c r="N633" s="36">
        <v>2.1299999999999999E-9</v>
      </c>
      <c r="O633" s="36">
        <v>0.30373338387999999</v>
      </c>
      <c r="P633" s="36">
        <v>8624.2126509272002</v>
      </c>
      <c r="Q633" s="30">
        <f t="shared" si="268"/>
        <v>-1.970094069724526E-9</v>
      </c>
      <c r="R633" s="30">
        <f t="shared" si="269"/>
        <v>-1.9695734026854602E-9</v>
      </c>
      <c r="S633" s="30">
        <f t="shared" si="270"/>
        <v>-1.969573399061505E-9</v>
      </c>
      <c r="T633" s="30">
        <f t="shared" si="271"/>
        <v>-1.9695733990614764E-9</v>
      </c>
      <c r="V633" s="36"/>
      <c r="W633" s="36"/>
      <c r="X633" s="36"/>
      <c r="AD633" s="36"/>
      <c r="AE633" s="36"/>
      <c r="AF633" s="36"/>
      <c r="AL633" s="36"/>
      <c r="AM633" s="36"/>
      <c r="AN633" s="36"/>
      <c r="AT633" s="36"/>
      <c r="AU633" s="36"/>
      <c r="AV633" s="36"/>
      <c r="BB633" s="36"/>
      <c r="BC633" s="36"/>
      <c r="BD633" s="36"/>
      <c r="BJ633" s="36"/>
      <c r="BK633" s="36"/>
      <c r="BL633" s="36"/>
      <c r="BR633" s="36"/>
      <c r="BS633" s="36"/>
      <c r="BT633" s="36"/>
      <c r="BZ633" s="36"/>
      <c r="CA633" s="36"/>
      <c r="CB633" s="36"/>
      <c r="CH633" s="36"/>
      <c r="CI633" s="36"/>
      <c r="CJ633" s="36"/>
      <c r="CP633" s="36"/>
      <c r="CQ633" s="36"/>
      <c r="CR633" s="36"/>
      <c r="CX633" s="36"/>
      <c r="CY633" s="36"/>
      <c r="CZ633" s="36"/>
      <c r="DF633" s="36">
        <v>5.3700000000000003E-9</v>
      </c>
      <c r="DG633" s="36">
        <v>1.52803865425</v>
      </c>
      <c r="DH633" s="36">
        <v>8094.5216858326003</v>
      </c>
      <c r="DI633" s="30">
        <f t="shared" si="272"/>
        <v>4.340153143578804E-9</v>
      </c>
      <c r="DJ633" s="30">
        <f t="shared" si="273"/>
        <v>4.3420594068654527E-9</v>
      </c>
      <c r="DK633" s="30">
        <f t="shared" si="274"/>
        <v>4.3420594201176066E-9</v>
      </c>
      <c r="DL633" s="30">
        <f t="shared" si="275"/>
        <v>4.3420594201177191E-9</v>
      </c>
      <c r="DN633" s="36"/>
      <c r="DO633" s="36"/>
      <c r="DP633" s="36"/>
      <c r="DV633" s="36"/>
      <c r="DW633" s="36"/>
      <c r="DX633" s="36"/>
      <c r="ED633" s="36"/>
      <c r="EE633" s="36"/>
      <c r="EF633" s="36"/>
      <c r="EL633" s="36"/>
      <c r="EM633" s="36"/>
      <c r="EN633" s="36"/>
      <c r="ET633" s="36"/>
      <c r="EU633" s="36"/>
      <c r="EV633" s="36"/>
    </row>
    <row r="634" spans="14:152" s="30" customFormat="1" ht="12.75">
      <c r="N634" s="36">
        <v>2.23E-9</v>
      </c>
      <c r="O634" s="36">
        <v>4.8841988713299997</v>
      </c>
      <c r="P634" s="36">
        <v>1035.002907801</v>
      </c>
      <c r="Q634" s="30">
        <f t="shared" si="268"/>
        <v>1.4642920355905021E-9</v>
      </c>
      <c r="R634" s="30">
        <f t="shared" si="269"/>
        <v>1.4641623399240288E-9</v>
      </c>
      <c r="S634" s="30">
        <f t="shared" si="270"/>
        <v>1.4641623390219926E-9</v>
      </c>
      <c r="T634" s="30">
        <f t="shared" si="271"/>
        <v>1.4641623390219852E-9</v>
      </c>
      <c r="V634" s="36"/>
      <c r="W634" s="36"/>
      <c r="X634" s="36"/>
      <c r="AD634" s="36"/>
      <c r="AE634" s="36"/>
      <c r="AF634" s="36"/>
      <c r="AL634" s="36"/>
      <c r="AM634" s="36"/>
      <c r="AN634" s="36"/>
      <c r="AT634" s="36"/>
      <c r="AU634" s="36"/>
      <c r="AV634" s="36"/>
      <c r="BB634" s="36"/>
      <c r="BC634" s="36"/>
      <c r="BD634" s="36"/>
      <c r="BJ634" s="36"/>
      <c r="BK634" s="36"/>
      <c r="BL634" s="36"/>
      <c r="BR634" s="36"/>
      <c r="BS634" s="36"/>
      <c r="BT634" s="36"/>
      <c r="BZ634" s="36"/>
      <c r="CA634" s="36"/>
      <c r="CB634" s="36"/>
      <c r="CH634" s="36"/>
      <c r="CI634" s="36"/>
      <c r="CJ634" s="36"/>
      <c r="CP634" s="36"/>
      <c r="CQ634" s="36"/>
      <c r="CR634" s="36"/>
      <c r="CX634" s="36"/>
      <c r="CY634" s="36"/>
      <c r="CZ634" s="36"/>
      <c r="DF634" s="36">
        <v>5.4999999999999996E-9</v>
      </c>
      <c r="DG634" s="36">
        <v>5.5070100357699996</v>
      </c>
      <c r="DH634" s="36">
        <v>1432.3961511483999</v>
      </c>
      <c r="DI634" s="30">
        <f t="shared" si="272"/>
        <v>-4.1832351933537773E-9</v>
      </c>
      <c r="DJ634" s="30">
        <f t="shared" si="273"/>
        <v>-4.1836162350178886E-9</v>
      </c>
      <c r="DK634" s="30">
        <f t="shared" si="274"/>
        <v>-4.1836162376677865E-9</v>
      </c>
      <c r="DL634" s="30">
        <f t="shared" si="275"/>
        <v>-4.183616237667808E-9</v>
      </c>
      <c r="DN634" s="36"/>
      <c r="DO634" s="36"/>
      <c r="DP634" s="36"/>
      <c r="DV634" s="36"/>
      <c r="DW634" s="36"/>
      <c r="DX634" s="36"/>
      <c r="ED634" s="36"/>
      <c r="EE634" s="36"/>
      <c r="EF634" s="36"/>
      <c r="EL634" s="36"/>
      <c r="EM634" s="36"/>
      <c r="EN634" s="36"/>
      <c r="ET634" s="36"/>
      <c r="EU634" s="36"/>
      <c r="EV634" s="36"/>
    </row>
    <row r="635" spans="14:152" s="30" customFormat="1" ht="12.75">
      <c r="N635" s="36">
        <v>2.7900000000000001E-9</v>
      </c>
      <c r="O635" s="36">
        <v>3.6517354362100001</v>
      </c>
      <c r="P635" s="36">
        <v>84.9335269539</v>
      </c>
      <c r="Q635" s="30">
        <f t="shared" si="268"/>
        <v>-2.7878541851870019E-9</v>
      </c>
      <c r="R635" s="30">
        <f t="shared" si="269"/>
        <v>-2.7878548774099063E-9</v>
      </c>
      <c r="S635" s="30">
        <f t="shared" si="270"/>
        <v>-2.7878548774147201E-9</v>
      </c>
      <c r="T635" s="30">
        <f t="shared" si="271"/>
        <v>-2.7878548774147201E-9</v>
      </c>
      <c r="V635" s="36"/>
      <c r="W635" s="36"/>
      <c r="X635" s="36"/>
      <c r="AD635" s="36"/>
      <c r="AE635" s="36"/>
      <c r="AF635" s="36"/>
      <c r="AL635" s="36"/>
      <c r="AM635" s="36"/>
      <c r="AN635" s="36"/>
      <c r="AT635" s="36"/>
      <c r="AU635" s="36"/>
      <c r="AV635" s="36"/>
      <c r="BB635" s="36"/>
      <c r="BC635" s="36"/>
      <c r="BD635" s="36"/>
      <c r="BJ635" s="36"/>
      <c r="BK635" s="36"/>
      <c r="BL635" s="36"/>
      <c r="BR635" s="36"/>
      <c r="BS635" s="36"/>
      <c r="BT635" s="36"/>
      <c r="BZ635" s="36"/>
      <c r="CA635" s="36"/>
      <c r="CB635" s="36"/>
      <c r="CH635" s="36"/>
      <c r="CI635" s="36"/>
      <c r="CJ635" s="36"/>
      <c r="CP635" s="36"/>
      <c r="CQ635" s="36"/>
      <c r="CR635" s="36"/>
      <c r="CX635" s="36"/>
      <c r="CY635" s="36"/>
      <c r="CZ635" s="36"/>
      <c r="DF635" s="36">
        <v>5.4599999999999998E-9</v>
      </c>
      <c r="DG635" s="36">
        <v>2.3438896704499999</v>
      </c>
      <c r="DH635" s="36">
        <v>949.2237930796</v>
      </c>
      <c r="DI635" s="30">
        <f t="shared" si="272"/>
        <v>-5.325474803410089E-9</v>
      </c>
      <c r="DJ635" s="30">
        <f t="shared" si="273"/>
        <v>-5.3255599749092855E-9</v>
      </c>
      <c r="DK635" s="30">
        <f t="shared" si="274"/>
        <v>-5.3255599755015427E-9</v>
      </c>
      <c r="DL635" s="30">
        <f t="shared" si="275"/>
        <v>-5.3255599755015477E-9</v>
      </c>
      <c r="DN635" s="36"/>
      <c r="DO635" s="36"/>
      <c r="DP635" s="36"/>
      <c r="DV635" s="36"/>
      <c r="DW635" s="36"/>
      <c r="DX635" s="36"/>
      <c r="ED635" s="36"/>
      <c r="EE635" s="36"/>
      <c r="EF635" s="36"/>
      <c r="EL635" s="36"/>
      <c r="EM635" s="36"/>
      <c r="EN635" s="36"/>
      <c r="ET635" s="36"/>
      <c r="EU635" s="36"/>
      <c r="EV635" s="36"/>
    </row>
    <row r="636" spans="14:152" s="30" customFormat="1" ht="12.75">
      <c r="N636" s="36">
        <v>2.1000000000000002E-9</v>
      </c>
      <c r="O636" s="36">
        <v>4.08825553401</v>
      </c>
      <c r="P636" s="36">
        <v>203.7378678824</v>
      </c>
      <c r="Q636" s="30">
        <f t="shared" si="268"/>
        <v>-2.0649435151397316E-9</v>
      </c>
      <c r="R636" s="30">
        <f t="shared" si="269"/>
        <v>-2.0649377148400303E-9</v>
      </c>
      <c r="S636" s="30">
        <f t="shared" si="270"/>
        <v>-2.0649377147996887E-9</v>
      </c>
      <c r="T636" s="30">
        <f t="shared" si="271"/>
        <v>-2.0649377147996887E-9</v>
      </c>
      <c r="V636" s="36"/>
      <c r="W636" s="36"/>
      <c r="X636" s="36"/>
      <c r="AD636" s="36"/>
      <c r="AE636" s="36"/>
      <c r="AF636" s="36"/>
      <c r="AL636" s="36"/>
      <c r="AM636" s="36"/>
      <c r="AN636" s="36"/>
      <c r="AT636" s="36"/>
      <c r="AU636" s="36"/>
      <c r="AV636" s="36"/>
      <c r="BB636" s="36"/>
      <c r="BC636" s="36"/>
      <c r="BD636" s="36"/>
      <c r="BJ636" s="36"/>
      <c r="BK636" s="36"/>
      <c r="BL636" s="36"/>
      <c r="BR636" s="36"/>
      <c r="BS636" s="36"/>
      <c r="BT636" s="36"/>
      <c r="BZ636" s="36"/>
      <c r="CA636" s="36"/>
      <c r="CB636" s="36"/>
      <c r="CH636" s="36"/>
      <c r="CI636" s="36"/>
      <c r="CJ636" s="36"/>
      <c r="CP636" s="36"/>
      <c r="CQ636" s="36"/>
      <c r="CR636" s="36"/>
      <c r="CX636" s="36"/>
      <c r="CY636" s="36"/>
      <c r="CZ636" s="36"/>
      <c r="DF636" s="36">
        <v>5.3400000000000002E-9</v>
      </c>
      <c r="DG636" s="36">
        <v>3.0407665479600001</v>
      </c>
      <c r="DH636" s="36">
        <v>7.1617311105999999</v>
      </c>
      <c r="DI636" s="30">
        <f t="shared" si="272"/>
        <v>-5.2873541171269996E-9</v>
      </c>
      <c r="DJ636" s="30">
        <f t="shared" si="273"/>
        <v>-5.287353718023315E-9</v>
      </c>
      <c r="DK636" s="30">
        <f t="shared" si="274"/>
        <v>-5.287353718020539E-9</v>
      </c>
      <c r="DL636" s="30">
        <f t="shared" si="275"/>
        <v>-5.287353718020539E-9</v>
      </c>
      <c r="DN636" s="36"/>
      <c r="DO636" s="36"/>
      <c r="DP636" s="36"/>
      <c r="DV636" s="36"/>
      <c r="DW636" s="36"/>
      <c r="DX636" s="36"/>
      <c r="ED636" s="36"/>
      <c r="EE636" s="36"/>
      <c r="EF636" s="36"/>
      <c r="EL636" s="36"/>
      <c r="EM636" s="36"/>
      <c r="EN636" s="36"/>
      <c r="ET636" s="36"/>
      <c r="EU636" s="36"/>
      <c r="EV636" s="36"/>
    </row>
    <row r="637" spans="14:152" s="30" customFormat="1" ht="12.75">
      <c r="N637" s="36">
        <v>2.1400000000000001E-9</v>
      </c>
      <c r="O637" s="36">
        <v>4.63498396475</v>
      </c>
      <c r="P637" s="36">
        <v>812.1425848074</v>
      </c>
      <c r="Q637" s="30">
        <f t="shared" si="268"/>
        <v>2.1213833401471583E-9</v>
      </c>
      <c r="R637" s="30">
        <f t="shared" si="269"/>
        <v>2.1214003786574658E-9</v>
      </c>
      <c r="S637" s="30">
        <f t="shared" si="270"/>
        <v>2.1214003787759379E-9</v>
      </c>
      <c r="T637" s="30">
        <f t="shared" si="271"/>
        <v>2.1214003787759391E-9</v>
      </c>
      <c r="V637" s="36"/>
      <c r="W637" s="36"/>
      <c r="X637" s="36"/>
      <c r="AD637" s="36"/>
      <c r="AE637" s="36"/>
      <c r="AF637" s="36"/>
      <c r="AL637" s="36"/>
      <c r="AM637" s="36"/>
      <c r="AN637" s="36"/>
      <c r="AT637" s="36"/>
      <c r="AU637" s="36"/>
      <c r="AV637" s="36"/>
      <c r="BB637" s="36"/>
      <c r="BC637" s="36"/>
      <c r="BD637" s="36"/>
      <c r="BJ637" s="36"/>
      <c r="BK637" s="36"/>
      <c r="BL637" s="36"/>
      <c r="BR637" s="36"/>
      <c r="BS637" s="36"/>
      <c r="BT637" s="36"/>
      <c r="BZ637" s="36"/>
      <c r="CA637" s="36"/>
      <c r="CB637" s="36"/>
      <c r="CH637" s="36"/>
      <c r="CI637" s="36"/>
      <c r="CJ637" s="36"/>
      <c r="CP637" s="36"/>
      <c r="CQ637" s="36"/>
      <c r="CR637" s="36"/>
      <c r="CX637" s="36"/>
      <c r="CY637" s="36"/>
      <c r="CZ637" s="36"/>
      <c r="DF637" s="36">
        <v>6.1900000000000003E-9</v>
      </c>
      <c r="DG637" s="36">
        <v>6.0786515920299999</v>
      </c>
      <c r="DH637" s="36">
        <v>46.470422915999997</v>
      </c>
      <c r="DI637" s="30">
        <f t="shared" si="272"/>
        <v>5.5405269253364325E-9</v>
      </c>
      <c r="DJ637" s="30">
        <f t="shared" si="273"/>
        <v>5.5405173690404211E-9</v>
      </c>
      <c r="DK637" s="30">
        <f t="shared" si="274"/>
        <v>5.5405173689739572E-9</v>
      </c>
      <c r="DL637" s="30">
        <f t="shared" si="275"/>
        <v>5.5405173689739572E-9</v>
      </c>
      <c r="DN637" s="36"/>
      <c r="DO637" s="36"/>
      <c r="DP637" s="36"/>
      <c r="DV637" s="36"/>
      <c r="DW637" s="36"/>
      <c r="DX637" s="36"/>
      <c r="ED637" s="36"/>
      <c r="EE637" s="36"/>
      <c r="EF637" s="36"/>
      <c r="EL637" s="36"/>
      <c r="EM637" s="36"/>
      <c r="EN637" s="36"/>
      <c r="ET637" s="36"/>
      <c r="EU637" s="36"/>
      <c r="EV637" s="36"/>
    </row>
    <row r="638" spans="14:152" s="30" customFormat="1" ht="12.75">
      <c r="N638" s="36">
        <v>2.5800000000000002E-9</v>
      </c>
      <c r="O638" s="36">
        <v>1.7350168845</v>
      </c>
      <c r="P638" s="36">
        <v>1887.3055176757</v>
      </c>
      <c r="Q638" s="30">
        <f t="shared" si="268"/>
        <v>-1.9807660190505803E-9</v>
      </c>
      <c r="R638" s="30">
        <f t="shared" si="269"/>
        <v>-1.9809984504835772E-9</v>
      </c>
      <c r="S638" s="30">
        <f t="shared" si="270"/>
        <v>-1.9809984520999539E-9</v>
      </c>
      <c r="T638" s="30">
        <f t="shared" si="271"/>
        <v>-1.9809984520999688E-9</v>
      </c>
      <c r="V638" s="36"/>
      <c r="W638" s="36"/>
      <c r="X638" s="36"/>
      <c r="AD638" s="36"/>
      <c r="AE638" s="36"/>
      <c r="AF638" s="36"/>
      <c r="AL638" s="36"/>
      <c r="AM638" s="36"/>
      <c r="AN638" s="36"/>
      <c r="AT638" s="36"/>
      <c r="AU638" s="36"/>
      <c r="AV638" s="36"/>
      <c r="BB638" s="36"/>
      <c r="BC638" s="36"/>
      <c r="BD638" s="36"/>
      <c r="BJ638" s="36"/>
      <c r="BK638" s="36"/>
      <c r="BL638" s="36"/>
      <c r="BR638" s="36"/>
      <c r="BS638" s="36"/>
      <c r="BT638" s="36"/>
      <c r="BZ638" s="36"/>
      <c r="CA638" s="36"/>
      <c r="CB638" s="36"/>
      <c r="CH638" s="36"/>
      <c r="CI638" s="36"/>
      <c r="CJ638" s="36"/>
      <c r="CP638" s="36"/>
      <c r="CQ638" s="36"/>
      <c r="CR638" s="36"/>
      <c r="CX638" s="36"/>
      <c r="CY638" s="36"/>
      <c r="CZ638" s="36"/>
      <c r="DF638" s="36">
        <v>5.62E-9</v>
      </c>
      <c r="DG638" s="36">
        <v>0.96641974927999996</v>
      </c>
      <c r="DH638" s="36">
        <v>1438.0252254408999</v>
      </c>
      <c r="DI638" s="30">
        <f t="shared" si="272"/>
        <v>4.2116656809781588E-9</v>
      </c>
      <c r="DJ638" s="30">
        <f t="shared" si="273"/>
        <v>4.2112669946060375E-9</v>
      </c>
      <c r="DK638" s="30">
        <f t="shared" si="274"/>
        <v>4.2112669918330915E-9</v>
      </c>
      <c r="DL638" s="30">
        <f t="shared" si="275"/>
        <v>4.2112669918330683E-9</v>
      </c>
      <c r="DN638" s="36"/>
      <c r="DO638" s="36"/>
      <c r="DP638" s="36"/>
      <c r="DV638" s="36"/>
      <c r="DW638" s="36"/>
      <c r="DX638" s="36"/>
      <c r="ED638" s="36"/>
      <c r="EE638" s="36"/>
      <c r="EF638" s="36"/>
      <c r="EL638" s="36"/>
      <c r="EM638" s="36"/>
      <c r="EN638" s="36"/>
      <c r="ET638" s="36"/>
      <c r="EU638" s="36"/>
      <c r="EV638" s="36"/>
    </row>
    <row r="639" spans="14:152" s="30" customFormat="1" ht="12.75">
      <c r="N639" s="36">
        <v>2.1000000000000002E-9</v>
      </c>
      <c r="O639" s="36">
        <v>4.5179808270999997</v>
      </c>
      <c r="P639" s="36">
        <v>1262.3860848887</v>
      </c>
      <c r="Q639" s="30">
        <f t="shared" si="268"/>
        <v>-1.6587497259439299E-9</v>
      </c>
      <c r="R639" s="30">
        <f t="shared" si="269"/>
        <v>-1.6588708421380023E-9</v>
      </c>
      <c r="S639" s="30">
        <f t="shared" si="270"/>
        <v>-1.6588708429802888E-9</v>
      </c>
      <c r="T639" s="30">
        <f t="shared" si="271"/>
        <v>-1.6588708429802957E-9</v>
      </c>
      <c r="V639" s="36"/>
      <c r="W639" s="36"/>
      <c r="X639" s="36"/>
      <c r="AD639" s="36"/>
      <c r="AE639" s="36"/>
      <c r="AF639" s="36"/>
      <c r="AL639" s="36"/>
      <c r="AM639" s="36"/>
      <c r="AN639" s="36"/>
      <c r="AT639" s="36"/>
      <c r="AU639" s="36"/>
      <c r="AV639" s="36"/>
      <c r="BB639" s="36"/>
      <c r="BC639" s="36"/>
      <c r="BD639" s="36"/>
      <c r="BJ639" s="36"/>
      <c r="BK639" s="36"/>
      <c r="BL639" s="36"/>
      <c r="BR639" s="36"/>
      <c r="BS639" s="36"/>
      <c r="BT639" s="36"/>
      <c r="BZ639" s="36"/>
      <c r="CA639" s="36"/>
      <c r="CB639" s="36"/>
      <c r="CH639" s="36"/>
      <c r="CI639" s="36"/>
      <c r="CJ639" s="36"/>
      <c r="CP639" s="36"/>
      <c r="CQ639" s="36"/>
      <c r="CR639" s="36"/>
      <c r="CX639" s="36"/>
      <c r="CY639" s="36"/>
      <c r="CZ639" s="36"/>
      <c r="DF639" s="36">
        <v>5.3100000000000001E-9</v>
      </c>
      <c r="DG639" s="36">
        <v>1.0669554739</v>
      </c>
      <c r="DH639" s="36">
        <v>100.1720129118</v>
      </c>
      <c r="DI639" s="30">
        <f t="shared" si="272"/>
        <v>4.630264289001406E-9</v>
      </c>
      <c r="DJ639" s="30">
        <f t="shared" si="273"/>
        <v>4.6302836882383307E-9</v>
      </c>
      <c r="DK639" s="30">
        <f t="shared" si="274"/>
        <v>4.630283688373248E-9</v>
      </c>
      <c r="DL639" s="30">
        <f t="shared" si="275"/>
        <v>4.6302836883732488E-9</v>
      </c>
      <c r="DN639" s="36"/>
      <c r="DO639" s="36"/>
      <c r="DP639" s="36"/>
      <c r="DV639" s="36"/>
      <c r="DW639" s="36"/>
      <c r="DX639" s="36"/>
      <c r="ED639" s="36"/>
      <c r="EE639" s="36"/>
      <c r="EF639" s="36"/>
      <c r="EL639" s="36"/>
      <c r="EM639" s="36"/>
      <c r="EN639" s="36"/>
      <c r="ET639" s="36"/>
      <c r="EU639" s="36"/>
      <c r="EV639" s="36"/>
    </row>
    <row r="640" spans="14:152" s="30" customFormat="1" ht="12.75">
      <c r="N640" s="36">
        <v>2.52E-9</v>
      </c>
      <c r="O640" s="36">
        <v>5.6924690509099998</v>
      </c>
      <c r="P640" s="36">
        <v>104.5772469269</v>
      </c>
      <c r="Q640" s="30">
        <f t="shared" si="268"/>
        <v>9.8190028390005619E-10</v>
      </c>
      <c r="R640" s="30">
        <f t="shared" si="269"/>
        <v>9.8188220157891574E-10</v>
      </c>
      <c r="S640" s="30">
        <f t="shared" si="270"/>
        <v>9.8188220145315658E-10</v>
      </c>
      <c r="T640" s="30">
        <f t="shared" si="271"/>
        <v>9.8188220145315658E-10</v>
      </c>
      <c r="V640" s="36"/>
      <c r="W640" s="36"/>
      <c r="X640" s="36"/>
      <c r="AD640" s="36"/>
      <c r="AE640" s="36"/>
      <c r="AF640" s="36"/>
      <c r="AL640" s="36"/>
      <c r="AM640" s="36"/>
      <c r="AN640" s="36"/>
      <c r="AT640" s="36"/>
      <c r="AU640" s="36"/>
      <c r="AV640" s="36"/>
      <c r="BB640" s="36"/>
      <c r="BC640" s="36"/>
      <c r="BD640" s="36"/>
      <c r="BJ640" s="36"/>
      <c r="BK640" s="36"/>
      <c r="BL640" s="36"/>
      <c r="BR640" s="36"/>
      <c r="BS640" s="36"/>
      <c r="BT640" s="36"/>
      <c r="BZ640" s="36"/>
      <c r="CA640" s="36"/>
      <c r="CB640" s="36"/>
      <c r="CH640" s="36"/>
      <c r="CI640" s="36"/>
      <c r="CJ640" s="36"/>
      <c r="CP640" s="36"/>
      <c r="CQ640" s="36"/>
      <c r="CR640" s="36"/>
      <c r="CX640" s="36"/>
      <c r="CY640" s="36"/>
      <c r="CZ640" s="36"/>
      <c r="DF640" s="36">
        <v>5.9900000000000002E-9</v>
      </c>
      <c r="DG640" s="36">
        <v>3.5929573914300001</v>
      </c>
      <c r="DH640" s="36">
        <v>1144.3154571431</v>
      </c>
      <c r="DI640" s="30">
        <f t="shared" si="272"/>
        <v>-5.540639074093248E-9</v>
      </c>
      <c r="DJ640" s="30">
        <f t="shared" si="273"/>
        <v>-5.5408331167292369E-9</v>
      </c>
      <c r="DK640" s="30">
        <f t="shared" si="274"/>
        <v>-5.5408331180786241E-9</v>
      </c>
      <c r="DL640" s="30">
        <f t="shared" si="275"/>
        <v>-5.540833118078634E-9</v>
      </c>
      <c r="DN640" s="36"/>
      <c r="DO640" s="36"/>
      <c r="DP640" s="36"/>
      <c r="DV640" s="36"/>
      <c r="DW640" s="36"/>
      <c r="DX640" s="36"/>
      <c r="ED640" s="36"/>
      <c r="EE640" s="36"/>
      <c r="EF640" s="36"/>
      <c r="EL640" s="36"/>
      <c r="EM640" s="36"/>
      <c r="EN640" s="36"/>
      <c r="ET640" s="36"/>
      <c r="EU640" s="36"/>
      <c r="EV640" s="36"/>
    </row>
    <row r="641" spans="14:152" s="30" customFormat="1" ht="12.75">
      <c r="N641" s="36">
        <v>2.0500000000000002E-9</v>
      </c>
      <c r="O641" s="36">
        <v>4.6294601643100002</v>
      </c>
      <c r="P641" s="36">
        <v>1056.4611688824</v>
      </c>
      <c r="Q641" s="30">
        <f t="shared" ref="Q641:Q704" si="276">N641*COS(O641+P641*$C$22)</f>
        <v>6.8872985503869637E-10</v>
      </c>
      <c r="R641" s="30">
        <f t="shared" ref="R641:R704" si="277">N641*COS(O641+P641*$C$43)</f>
        <v>6.8857787781145482E-10</v>
      </c>
      <c r="S641" s="30">
        <f t="shared" ref="S641:S704" si="278">N641*COS(O641+P641*$C$64)</f>
        <v>6.8857787675446948E-10</v>
      </c>
      <c r="T641" s="30">
        <f t="shared" ref="T641:T704" si="279">N641*COS(O641+P641*$C$85)</f>
        <v>6.8857787675446089E-10</v>
      </c>
      <c r="V641" s="36"/>
      <c r="W641" s="36"/>
      <c r="X641" s="36"/>
      <c r="AD641" s="36"/>
      <c r="AE641" s="36"/>
      <c r="AF641" s="36"/>
      <c r="AL641" s="36"/>
      <c r="AM641" s="36"/>
      <c r="AN641" s="36"/>
      <c r="AT641" s="36"/>
      <c r="AU641" s="36"/>
      <c r="AV641" s="36"/>
      <c r="BB641" s="36"/>
      <c r="BC641" s="36"/>
      <c r="BD641" s="36"/>
      <c r="BJ641" s="36"/>
      <c r="BK641" s="36"/>
      <c r="BL641" s="36"/>
      <c r="BR641" s="36"/>
      <c r="BS641" s="36"/>
      <c r="BT641" s="36"/>
      <c r="BZ641" s="36"/>
      <c r="CA641" s="36"/>
      <c r="CB641" s="36"/>
      <c r="CH641" s="36"/>
      <c r="CI641" s="36"/>
      <c r="CJ641" s="36"/>
      <c r="CP641" s="36"/>
      <c r="CQ641" s="36"/>
      <c r="CR641" s="36"/>
      <c r="CX641" s="36"/>
      <c r="CY641" s="36"/>
      <c r="CZ641" s="36"/>
      <c r="DF641" s="36">
        <v>5.2599999999999996E-9</v>
      </c>
      <c r="DG641" s="36">
        <v>3.5164192337100002</v>
      </c>
      <c r="DH641" s="36">
        <v>0.75075952540000002</v>
      </c>
      <c r="DI641" s="30">
        <f t="shared" ref="DI641:DI704" si="280">DF641*COS(DG641+DH641*$C$22)</f>
        <v>-4.9027778803466821E-9</v>
      </c>
      <c r="DJ641" s="30">
        <f t="shared" ref="DJ641:DJ704" si="281">DF641*COS(DG641+DH641*$C$43)</f>
        <v>-4.9027779869199614E-9</v>
      </c>
      <c r="DK641" s="30">
        <f t="shared" ref="DK641:DK704" si="282">DF641*COS(DG641+DH641*$C$64)</f>
        <v>-4.9027779869207034E-9</v>
      </c>
      <c r="DL641" s="30">
        <f t="shared" ref="DL641:DL704" si="283">DF641*COS(DG641+DH641*$C$85)</f>
        <v>-4.9027779869207034E-9</v>
      </c>
      <c r="DN641" s="36"/>
      <c r="DO641" s="36"/>
      <c r="DP641" s="36"/>
      <c r="DV641" s="36"/>
      <c r="DW641" s="36"/>
      <c r="DX641" s="36"/>
      <c r="ED641" s="36"/>
      <c r="EE641" s="36"/>
      <c r="EF641" s="36"/>
      <c r="EL641" s="36"/>
      <c r="EM641" s="36"/>
      <c r="EN641" s="36"/>
      <c r="ET641" s="36"/>
      <c r="EU641" s="36"/>
      <c r="EV641" s="36"/>
    </row>
    <row r="642" spans="14:152" s="30" customFormat="1" ht="12.75">
      <c r="N642" s="36">
        <v>2.6299999999999998E-9</v>
      </c>
      <c r="O642" s="36">
        <v>3.0495121956500002</v>
      </c>
      <c r="P642" s="36">
        <v>1493.093668066</v>
      </c>
      <c r="Q642" s="30">
        <f t="shared" si="276"/>
        <v>1.2991773112543214E-9</v>
      </c>
      <c r="R642" s="30">
        <f t="shared" si="277"/>
        <v>1.2994316756754211E-9</v>
      </c>
      <c r="S642" s="30">
        <f t="shared" si="278"/>
        <v>1.2994316774444166E-9</v>
      </c>
      <c r="T642" s="30">
        <f t="shared" si="279"/>
        <v>1.299431677444429E-9</v>
      </c>
      <c r="V642" s="36"/>
      <c r="W642" s="36"/>
      <c r="X642" s="36"/>
      <c r="AD642" s="36"/>
      <c r="AE642" s="36"/>
      <c r="AF642" s="36"/>
      <c r="AL642" s="36"/>
      <c r="AM642" s="36"/>
      <c r="AN642" s="36"/>
      <c r="AT642" s="36"/>
      <c r="AU642" s="36"/>
      <c r="AV642" s="36"/>
      <c r="BB642" s="36"/>
      <c r="BC642" s="36"/>
      <c r="BD642" s="36"/>
      <c r="BJ642" s="36"/>
      <c r="BK642" s="36"/>
      <c r="BL642" s="36"/>
      <c r="BR642" s="36"/>
      <c r="BS642" s="36"/>
      <c r="BT642" s="36"/>
      <c r="BZ642" s="36"/>
      <c r="CA642" s="36"/>
      <c r="CB642" s="36"/>
      <c r="CH642" s="36"/>
      <c r="CI642" s="36"/>
      <c r="CJ642" s="36"/>
      <c r="CP642" s="36"/>
      <c r="CQ642" s="36"/>
      <c r="CR642" s="36"/>
      <c r="CX642" s="36"/>
      <c r="CY642" s="36"/>
      <c r="CZ642" s="36"/>
      <c r="DF642" s="36">
        <v>5.6400000000000004E-9</v>
      </c>
      <c r="DG642" s="36">
        <v>0.72677136494000005</v>
      </c>
      <c r="DH642" s="36">
        <v>1059.2218714948001</v>
      </c>
      <c r="DI642" s="30">
        <f t="shared" si="280"/>
        <v>2.3704752179836642E-9</v>
      </c>
      <c r="DJ642" s="30">
        <f t="shared" si="281"/>
        <v>2.3708790703046582E-9</v>
      </c>
      <c r="DK642" s="30">
        <f t="shared" si="282"/>
        <v>2.3708790731133145E-9</v>
      </c>
      <c r="DL642" s="30">
        <f t="shared" si="283"/>
        <v>2.3708790731133372E-9</v>
      </c>
      <c r="DN642" s="36"/>
      <c r="DO642" s="36"/>
      <c r="DP642" s="36"/>
      <c r="DV642" s="36"/>
      <c r="DW642" s="36"/>
      <c r="DX642" s="36"/>
      <c r="ED642" s="36"/>
      <c r="EE642" s="36"/>
      <c r="EF642" s="36"/>
      <c r="EL642" s="36"/>
      <c r="EM642" s="36"/>
      <c r="EN642" s="36"/>
      <c r="ET642" s="36"/>
      <c r="EU642" s="36"/>
      <c r="EV642" s="36"/>
    </row>
    <row r="643" spans="14:152" s="30" customFormat="1" ht="12.75">
      <c r="N643" s="36">
        <v>2.2200000000000002E-9</v>
      </c>
      <c r="O643" s="36">
        <v>5.5442408264900003</v>
      </c>
      <c r="P643" s="36">
        <v>5216.5803728013998</v>
      </c>
      <c r="Q643" s="30">
        <f t="shared" si="276"/>
        <v>-4.0285034052449338E-10</v>
      </c>
      <c r="R643" s="30">
        <f t="shared" si="277"/>
        <v>-4.0200183301047709E-10</v>
      </c>
      <c r="S643" s="30">
        <f t="shared" si="278"/>
        <v>-4.0200182710907313E-10</v>
      </c>
      <c r="T643" s="30">
        <f t="shared" si="279"/>
        <v>-4.0200182710902655E-10</v>
      </c>
      <c r="V643" s="36"/>
      <c r="W643" s="36"/>
      <c r="X643" s="36"/>
      <c r="AD643" s="36"/>
      <c r="AE643" s="36"/>
      <c r="AF643" s="36"/>
      <c r="AL643" s="36"/>
      <c r="AM643" s="36"/>
      <c r="AN643" s="36"/>
      <c r="AT643" s="36"/>
      <c r="AU643" s="36"/>
      <c r="AV643" s="36"/>
      <c r="BB643" s="36"/>
      <c r="BC643" s="36"/>
      <c r="BD643" s="36"/>
      <c r="BJ643" s="36"/>
      <c r="BK643" s="36"/>
      <c r="BL643" s="36"/>
      <c r="BR643" s="36"/>
      <c r="BS643" s="36"/>
      <c r="BT643" s="36"/>
      <c r="BZ643" s="36"/>
      <c r="CA643" s="36"/>
      <c r="CB643" s="36"/>
      <c r="CH643" s="36"/>
      <c r="CI643" s="36"/>
      <c r="CJ643" s="36"/>
      <c r="CP643" s="36"/>
      <c r="CQ643" s="36"/>
      <c r="CR643" s="36"/>
      <c r="CX643" s="36"/>
      <c r="CY643" s="36"/>
      <c r="CZ643" s="36"/>
      <c r="DF643" s="36">
        <v>5.3700000000000003E-9</v>
      </c>
      <c r="DG643" s="36">
        <v>5.7260396578700004</v>
      </c>
      <c r="DH643" s="36">
        <v>513.22863885929996</v>
      </c>
      <c r="DI643" s="30">
        <f t="shared" si="280"/>
        <v>-5.187872338413781E-9</v>
      </c>
      <c r="DJ643" s="30">
        <f t="shared" si="281"/>
        <v>-5.1878193122476913E-9</v>
      </c>
      <c r="DK643" s="30">
        <f t="shared" si="282"/>
        <v>-5.1878193118788787E-9</v>
      </c>
      <c r="DL643" s="30">
        <f t="shared" si="283"/>
        <v>-5.1878193118788754E-9</v>
      </c>
      <c r="DN643" s="36"/>
      <c r="DO643" s="36"/>
      <c r="DP643" s="36"/>
      <c r="DV643" s="36"/>
      <c r="DW643" s="36"/>
      <c r="DX643" s="36"/>
      <c r="ED643" s="36"/>
      <c r="EE643" s="36"/>
      <c r="EF643" s="36"/>
      <c r="EL643" s="36"/>
      <c r="EM643" s="36"/>
      <c r="EN643" s="36"/>
      <c r="ET643" s="36"/>
      <c r="EU643" s="36"/>
      <c r="EV643" s="36"/>
    </row>
    <row r="644" spans="14:152" s="30" customFormat="1" ht="12.75">
      <c r="N644" s="36">
        <v>2.4399999999999998E-9</v>
      </c>
      <c r="O644" s="36">
        <v>0.91026645685999996</v>
      </c>
      <c r="P644" s="36">
        <v>3707.8367556622002</v>
      </c>
      <c r="Q644" s="30">
        <f t="shared" si="276"/>
        <v>1.702502064510939E-9</v>
      </c>
      <c r="R644" s="30">
        <f t="shared" si="277"/>
        <v>1.702019158157562E-9</v>
      </c>
      <c r="S644" s="30">
        <f t="shared" si="278"/>
        <v>1.7020191547985976E-9</v>
      </c>
      <c r="T644" s="30">
        <f t="shared" si="279"/>
        <v>1.7020191547985726E-9</v>
      </c>
      <c r="V644" s="36"/>
      <c r="W644" s="36"/>
      <c r="X644" s="36"/>
      <c r="AD644" s="36"/>
      <c r="AE644" s="36"/>
      <c r="AF644" s="36"/>
      <c r="AL644" s="36"/>
      <c r="AM644" s="36"/>
      <c r="AN644" s="36"/>
      <c r="AT644" s="36"/>
      <c r="AU644" s="36"/>
      <c r="AV644" s="36"/>
      <c r="BB644" s="36"/>
      <c r="BC644" s="36"/>
      <c r="BD644" s="36"/>
      <c r="BJ644" s="36"/>
      <c r="BK644" s="36"/>
      <c r="BL644" s="36"/>
      <c r="BR644" s="36"/>
      <c r="BS644" s="36"/>
      <c r="BT644" s="36"/>
      <c r="BZ644" s="36"/>
      <c r="CA644" s="36"/>
      <c r="CB644" s="36"/>
      <c r="CH644" s="36"/>
      <c r="CI644" s="36"/>
      <c r="CJ644" s="36"/>
      <c r="CP644" s="36"/>
      <c r="CQ644" s="36"/>
      <c r="CR644" s="36"/>
      <c r="CX644" s="36"/>
      <c r="CY644" s="36"/>
      <c r="CZ644" s="36"/>
      <c r="DF644" s="36">
        <v>6.3000000000000002E-9</v>
      </c>
      <c r="DG644" s="36">
        <v>2.3118314390000001</v>
      </c>
      <c r="DH644" s="36">
        <v>2729.4561991638002</v>
      </c>
      <c r="DI644" s="30">
        <f t="shared" si="280"/>
        <v>6.0955358534296378E-9</v>
      </c>
      <c r="DJ644" s="30">
        <f t="shared" si="281"/>
        <v>6.0952119925247307E-9</v>
      </c>
      <c r="DK644" s="30">
        <f t="shared" si="282"/>
        <v>6.09521199027147E-9</v>
      </c>
      <c r="DL644" s="30">
        <f t="shared" si="283"/>
        <v>6.0952119902714526E-9</v>
      </c>
      <c r="DN644" s="36"/>
      <c r="DO644" s="36"/>
      <c r="DP644" s="36"/>
      <c r="DV644" s="36"/>
      <c r="DW644" s="36"/>
      <c r="DX644" s="36"/>
      <c r="ED644" s="36"/>
      <c r="EE644" s="36"/>
      <c r="EF644" s="36"/>
      <c r="EL644" s="36"/>
      <c r="EM644" s="36"/>
      <c r="EN644" s="36"/>
      <c r="ET644" s="36"/>
      <c r="EU644" s="36"/>
      <c r="EV644" s="36"/>
    </row>
    <row r="645" spans="14:152" s="30" customFormat="1" ht="12.75">
      <c r="N645" s="36">
        <v>2.04E-9</v>
      </c>
      <c r="O645" s="36">
        <v>0.90117975858999999</v>
      </c>
      <c r="P645" s="36">
        <v>1408.0171287602</v>
      </c>
      <c r="Q645" s="30">
        <f t="shared" si="276"/>
        <v>1.6573570531523709E-9</v>
      </c>
      <c r="R645" s="30">
        <f t="shared" si="277"/>
        <v>1.657232270459814E-9</v>
      </c>
      <c r="S645" s="30">
        <f t="shared" si="278"/>
        <v>1.6572322695919136E-9</v>
      </c>
      <c r="T645" s="30">
        <f t="shared" si="279"/>
        <v>1.6572322695919062E-9</v>
      </c>
      <c r="V645" s="36"/>
      <c r="W645" s="36"/>
      <c r="X645" s="36"/>
      <c r="AD645" s="36"/>
      <c r="AE645" s="36"/>
      <c r="AF645" s="36"/>
      <c r="AL645" s="36"/>
      <c r="AM645" s="36"/>
      <c r="AN645" s="36"/>
      <c r="AT645" s="36"/>
      <c r="AU645" s="36"/>
      <c r="AV645" s="36"/>
      <c r="BB645" s="36"/>
      <c r="BC645" s="36"/>
      <c r="BD645" s="36"/>
      <c r="BJ645" s="36"/>
      <c r="BK645" s="36"/>
      <c r="BL645" s="36"/>
      <c r="BR645" s="36"/>
      <c r="BS645" s="36"/>
      <c r="BT645" s="36"/>
      <c r="BZ645" s="36"/>
      <c r="CA645" s="36"/>
      <c r="CB645" s="36"/>
      <c r="CH645" s="36"/>
      <c r="CI645" s="36"/>
      <c r="CJ645" s="36"/>
      <c r="CP645" s="36"/>
      <c r="CQ645" s="36"/>
      <c r="CR645" s="36"/>
      <c r="CX645" s="36"/>
      <c r="CY645" s="36"/>
      <c r="CZ645" s="36"/>
      <c r="DF645" s="36">
        <v>5.3000000000000003E-9</v>
      </c>
      <c r="DG645" s="36">
        <v>4.9951063644099998</v>
      </c>
      <c r="DH645" s="36">
        <v>9264.1099372412009</v>
      </c>
      <c r="DI645" s="30">
        <f t="shared" si="280"/>
        <v>-3.8654191663376846E-9</v>
      </c>
      <c r="DJ645" s="30">
        <f t="shared" si="281"/>
        <v>-3.8679209783348145E-9</v>
      </c>
      <c r="DK645" s="30">
        <f t="shared" si="282"/>
        <v>-3.867920995727962E-9</v>
      </c>
      <c r="DL645" s="30">
        <f t="shared" si="283"/>
        <v>-3.8679209957281166E-9</v>
      </c>
      <c r="DN645" s="36"/>
      <c r="DO645" s="36"/>
      <c r="DP645" s="36"/>
      <c r="DV645" s="36"/>
      <c r="DW645" s="36"/>
      <c r="DX645" s="36"/>
      <c r="ED645" s="36"/>
      <c r="EE645" s="36"/>
      <c r="EF645" s="36"/>
      <c r="EL645" s="36"/>
      <c r="EM645" s="36"/>
      <c r="EN645" s="36"/>
      <c r="ET645" s="36"/>
      <c r="EU645" s="36"/>
      <c r="EV645" s="36"/>
    </row>
    <row r="646" spans="14:152" s="30" customFormat="1" ht="12.75">
      <c r="N646" s="36">
        <v>2.2499999999999999E-9</v>
      </c>
      <c r="O646" s="36">
        <v>1.23997048012</v>
      </c>
      <c r="P646" s="36">
        <v>3340.6124266997999</v>
      </c>
      <c r="Q646" s="30">
        <f t="shared" si="276"/>
        <v>7.9635497292539449E-12</v>
      </c>
      <c r="R646" s="30">
        <f t="shared" si="277"/>
        <v>8.5235365658944155E-12</v>
      </c>
      <c r="S646" s="30">
        <f t="shared" si="278"/>
        <v>8.5235404604870961E-12</v>
      </c>
      <c r="T646" s="30">
        <f t="shared" si="279"/>
        <v>8.5235404605190702E-12</v>
      </c>
      <c r="V646" s="36"/>
      <c r="W646" s="36"/>
      <c r="X646" s="36"/>
      <c r="AD646" s="36"/>
      <c r="AE646" s="36"/>
      <c r="AF646" s="36"/>
      <c r="AL646" s="36"/>
      <c r="AM646" s="36"/>
      <c r="AN646" s="36"/>
      <c r="AT646" s="36"/>
      <c r="AU646" s="36"/>
      <c r="AV646" s="36"/>
      <c r="BB646" s="36"/>
      <c r="BC646" s="36"/>
      <c r="BD646" s="36"/>
      <c r="BJ646" s="36"/>
      <c r="BK646" s="36"/>
      <c r="BL646" s="36"/>
      <c r="BR646" s="36"/>
      <c r="BS646" s="36"/>
      <c r="BT646" s="36"/>
      <c r="BZ646" s="36"/>
      <c r="CA646" s="36"/>
      <c r="CB646" s="36"/>
      <c r="CH646" s="36"/>
      <c r="CI646" s="36"/>
      <c r="CJ646" s="36"/>
      <c r="CP646" s="36"/>
      <c r="CQ646" s="36"/>
      <c r="CR646" s="36"/>
      <c r="CX646" s="36"/>
      <c r="CY646" s="36"/>
      <c r="CZ646" s="36"/>
      <c r="DF646" s="36">
        <v>6.4899999999999997E-9</v>
      </c>
      <c r="DG646" s="36">
        <v>0.95666735851999996</v>
      </c>
      <c r="DH646" s="36">
        <v>920.86443331850001</v>
      </c>
      <c r="DI646" s="30">
        <f t="shared" si="280"/>
        <v>-3.4652853358273983E-9</v>
      </c>
      <c r="DJ646" s="30">
        <f t="shared" si="281"/>
        <v>-3.4649088520278186E-9</v>
      </c>
      <c r="DK646" s="30">
        <f t="shared" si="282"/>
        <v>-3.4649088494093974E-9</v>
      </c>
      <c r="DL646" s="30">
        <f t="shared" si="283"/>
        <v>-3.464908849409378E-9</v>
      </c>
      <c r="DN646" s="36"/>
      <c r="DO646" s="36"/>
      <c r="DP646" s="36"/>
      <c r="DV646" s="36"/>
      <c r="DW646" s="36"/>
      <c r="DX646" s="36"/>
      <c r="ED646" s="36"/>
      <c r="EE646" s="36"/>
      <c r="EF646" s="36"/>
      <c r="EL646" s="36"/>
      <c r="EM646" s="36"/>
      <c r="EN646" s="36"/>
      <c r="ET646" s="36"/>
      <c r="EU646" s="36"/>
      <c r="EV646" s="36"/>
    </row>
    <row r="647" spans="14:152" s="30" customFormat="1" ht="12.75">
      <c r="N647" s="36">
        <v>2.5800000000000002E-9</v>
      </c>
      <c r="O647" s="36">
        <v>2.3590618350499999</v>
      </c>
      <c r="P647" s="36">
        <v>2861.753920911</v>
      </c>
      <c r="Q647" s="30">
        <f t="shared" si="276"/>
        <v>1.5179607373572171E-9</v>
      </c>
      <c r="R647" s="30">
        <f t="shared" si="277"/>
        <v>1.5175159091938487E-9</v>
      </c>
      <c r="S647" s="30">
        <f t="shared" si="278"/>
        <v>1.517515906099924E-9</v>
      </c>
      <c r="T647" s="30">
        <f t="shared" si="279"/>
        <v>1.5175159060998979E-9</v>
      </c>
      <c r="V647" s="36"/>
      <c r="W647" s="36"/>
      <c r="X647" s="36"/>
      <c r="AD647" s="36"/>
      <c r="AE647" s="36"/>
      <c r="AF647" s="36"/>
      <c r="AL647" s="36"/>
      <c r="AM647" s="36"/>
      <c r="AN647" s="36"/>
      <c r="AT647" s="36"/>
      <c r="AU647" s="36"/>
      <c r="AV647" s="36"/>
      <c r="BB647" s="36"/>
      <c r="BC647" s="36"/>
      <c r="BD647" s="36"/>
      <c r="BJ647" s="36"/>
      <c r="BK647" s="36"/>
      <c r="BL647" s="36"/>
      <c r="BR647" s="36"/>
      <c r="BS647" s="36"/>
      <c r="BT647" s="36"/>
      <c r="BZ647" s="36"/>
      <c r="CA647" s="36"/>
      <c r="CB647" s="36"/>
      <c r="CH647" s="36"/>
      <c r="CI647" s="36"/>
      <c r="CJ647" s="36"/>
      <c r="CP647" s="36"/>
      <c r="CQ647" s="36"/>
      <c r="CR647" s="36"/>
      <c r="CX647" s="36"/>
      <c r="CY647" s="36"/>
      <c r="CZ647" s="36"/>
      <c r="DF647" s="36">
        <v>5.4700000000000003E-9</v>
      </c>
      <c r="DG647" s="36">
        <v>1.18801926149</v>
      </c>
      <c r="DH647" s="36">
        <v>11506.7697697936</v>
      </c>
      <c r="DI647" s="30">
        <f t="shared" si="280"/>
        <v>5.3384603589580566E-9</v>
      </c>
      <c r="DJ647" s="30">
        <f t="shared" si="281"/>
        <v>5.3394805969107228E-9</v>
      </c>
      <c r="DK647" s="30">
        <f t="shared" si="282"/>
        <v>5.3394806039926114E-9</v>
      </c>
      <c r="DL647" s="30">
        <f t="shared" si="283"/>
        <v>5.3394806039926702E-9</v>
      </c>
      <c r="DN647" s="36"/>
      <c r="DO647" s="36"/>
      <c r="DP647" s="36"/>
      <c r="DV647" s="36"/>
      <c r="DW647" s="36"/>
      <c r="DX647" s="36"/>
      <c r="ED647" s="36"/>
      <c r="EE647" s="36"/>
      <c r="EF647" s="36"/>
      <c r="EL647" s="36"/>
      <c r="EM647" s="36"/>
      <c r="EN647" s="36"/>
      <c r="ET647" s="36"/>
      <c r="EU647" s="36"/>
      <c r="EV647" s="36"/>
    </row>
    <row r="648" spans="14:152" s="30" customFormat="1" ht="12.75">
      <c r="N648" s="36">
        <v>2.6700000000000001E-9</v>
      </c>
      <c r="O648" s="36">
        <v>3.2770500228300001</v>
      </c>
      <c r="P648" s="36">
        <v>5120.6011455835996</v>
      </c>
      <c r="Q648" s="30">
        <f t="shared" si="276"/>
        <v>2.6695556449112369E-9</v>
      </c>
      <c r="R648" s="30">
        <f t="shared" si="277"/>
        <v>2.6695740334266076E-9</v>
      </c>
      <c r="S648" s="30">
        <f t="shared" si="278"/>
        <v>2.6695740335531451E-9</v>
      </c>
      <c r="T648" s="30">
        <f t="shared" si="279"/>
        <v>2.6695740335531459E-9</v>
      </c>
      <c r="V648" s="36"/>
      <c r="W648" s="36"/>
      <c r="X648" s="36"/>
      <c r="AD648" s="36"/>
      <c r="AE648" s="36"/>
      <c r="AF648" s="36"/>
      <c r="AL648" s="36"/>
      <c r="AM648" s="36"/>
      <c r="AN648" s="36"/>
      <c r="AT648" s="36"/>
      <c r="AU648" s="36"/>
      <c r="AV648" s="36"/>
      <c r="BB648" s="36"/>
      <c r="BC648" s="36"/>
      <c r="BD648" s="36"/>
      <c r="BJ648" s="36"/>
      <c r="BK648" s="36"/>
      <c r="BL648" s="36"/>
      <c r="BR648" s="36"/>
      <c r="BS648" s="36"/>
      <c r="BT648" s="36"/>
      <c r="BZ648" s="36"/>
      <c r="CA648" s="36"/>
      <c r="CB648" s="36"/>
      <c r="CH648" s="36"/>
      <c r="CI648" s="36"/>
      <c r="CJ648" s="36"/>
      <c r="CP648" s="36"/>
      <c r="CQ648" s="36"/>
      <c r="CR648" s="36"/>
      <c r="CX648" s="36"/>
      <c r="CY648" s="36"/>
      <c r="CZ648" s="36"/>
      <c r="DF648" s="36">
        <v>5.1600000000000004E-9</v>
      </c>
      <c r="DG648" s="36">
        <v>3.2856207085800002</v>
      </c>
      <c r="DH648" s="36">
        <v>734.91330568529997</v>
      </c>
      <c r="DI648" s="30">
        <f t="shared" si="280"/>
        <v>3.6349203902355099E-9</v>
      </c>
      <c r="DJ648" s="30">
        <f t="shared" si="281"/>
        <v>3.6347198588991614E-9</v>
      </c>
      <c r="DK648" s="30">
        <f t="shared" si="282"/>
        <v>3.6347198575044704E-9</v>
      </c>
      <c r="DL648" s="30">
        <f t="shared" si="283"/>
        <v>3.6347198575044604E-9</v>
      </c>
      <c r="DN648" s="36"/>
      <c r="DO648" s="36"/>
      <c r="DP648" s="36"/>
      <c r="DV648" s="36"/>
      <c r="DW648" s="36"/>
      <c r="DX648" s="36"/>
      <c r="ED648" s="36"/>
      <c r="EE648" s="36"/>
      <c r="EF648" s="36"/>
      <c r="EL648" s="36"/>
      <c r="EM648" s="36"/>
      <c r="EN648" s="36"/>
      <c r="ET648" s="36"/>
      <c r="EU648" s="36"/>
      <c r="EV648" s="36"/>
    </row>
    <row r="649" spans="14:152" s="30" customFormat="1" ht="12.75">
      <c r="N649" s="36">
        <v>2.1400000000000001E-9</v>
      </c>
      <c r="O649" s="36">
        <v>0.66988779149</v>
      </c>
      <c r="P649" s="36">
        <v>9146.7900690210008</v>
      </c>
      <c r="Q649" s="30">
        <f t="shared" si="276"/>
        <v>2.088268620256849E-9</v>
      </c>
      <c r="R649" s="30">
        <f t="shared" si="277"/>
        <v>2.0885868478879593E-9</v>
      </c>
      <c r="S649" s="30">
        <f t="shared" si="278"/>
        <v>2.0885868500977909E-9</v>
      </c>
      <c r="T649" s="30">
        <f t="shared" si="279"/>
        <v>2.0885868500978112E-9</v>
      </c>
      <c r="V649" s="36"/>
      <c r="W649" s="36"/>
      <c r="X649" s="36"/>
      <c r="AD649" s="36"/>
      <c r="AE649" s="36"/>
      <c r="AF649" s="36"/>
      <c r="AL649" s="36"/>
      <c r="AM649" s="36"/>
      <c r="AN649" s="36"/>
      <c r="AT649" s="36"/>
      <c r="AU649" s="36"/>
      <c r="AV649" s="36"/>
      <c r="BB649" s="36"/>
      <c r="BC649" s="36"/>
      <c r="BD649" s="36"/>
      <c r="BJ649" s="36"/>
      <c r="BK649" s="36"/>
      <c r="BL649" s="36"/>
      <c r="BR649" s="36"/>
      <c r="BS649" s="36"/>
      <c r="BT649" s="36"/>
      <c r="BZ649" s="36"/>
      <c r="CA649" s="36"/>
      <c r="CB649" s="36"/>
      <c r="CH649" s="36"/>
      <c r="CI649" s="36"/>
      <c r="CJ649" s="36"/>
      <c r="CP649" s="36"/>
      <c r="CQ649" s="36"/>
      <c r="CR649" s="36"/>
      <c r="CX649" s="36"/>
      <c r="CY649" s="36"/>
      <c r="CZ649" s="36"/>
      <c r="DF649" s="36">
        <v>5.6699999999999997E-9</v>
      </c>
      <c r="DG649" s="36">
        <v>5.1392687115499998</v>
      </c>
      <c r="DH649" s="36">
        <v>288.08069400530002</v>
      </c>
      <c r="DI649" s="30">
        <f t="shared" si="280"/>
        <v>-5.2215507323381937E-9</v>
      </c>
      <c r="DJ649" s="30">
        <f t="shared" si="281"/>
        <v>-5.2215981649223594E-9</v>
      </c>
      <c r="DK649" s="30">
        <f t="shared" si="282"/>
        <v>-5.2215981652522341E-9</v>
      </c>
      <c r="DL649" s="30">
        <f t="shared" si="283"/>
        <v>-5.2215981652522374E-9</v>
      </c>
      <c r="DN649" s="36"/>
      <c r="DO649" s="36"/>
      <c r="DP649" s="36"/>
      <c r="DV649" s="36"/>
      <c r="DW649" s="36"/>
      <c r="DX649" s="36"/>
      <c r="ED649" s="36"/>
      <c r="EE649" s="36"/>
      <c r="EF649" s="36"/>
      <c r="EL649" s="36"/>
      <c r="EM649" s="36"/>
      <c r="EN649" s="36"/>
      <c r="ET649" s="36"/>
      <c r="EU649" s="36"/>
      <c r="EV649" s="36"/>
    </row>
    <row r="650" spans="14:152" s="30" customFormat="1" ht="12.75">
      <c r="N650" s="36">
        <v>2.3499999999999999E-9</v>
      </c>
      <c r="O650" s="36">
        <v>4.9376120911100001</v>
      </c>
      <c r="P650" s="36">
        <v>1443.4418514122999</v>
      </c>
      <c r="Q650" s="30">
        <f t="shared" si="276"/>
        <v>-2.3432278735727091E-9</v>
      </c>
      <c r="R650" s="30">
        <f t="shared" si="277"/>
        <v>-2.3432470321266127E-9</v>
      </c>
      <c r="S650" s="30">
        <f t="shared" si="278"/>
        <v>-2.3432470322597618E-9</v>
      </c>
      <c r="T650" s="30">
        <f t="shared" si="279"/>
        <v>-2.3432470322597631E-9</v>
      </c>
      <c r="V650" s="36"/>
      <c r="W650" s="36"/>
      <c r="X650" s="36"/>
      <c r="AD650" s="36"/>
      <c r="AE650" s="36"/>
      <c r="AF650" s="36"/>
      <c r="AL650" s="36"/>
      <c r="AM650" s="36"/>
      <c r="AN650" s="36"/>
      <c r="AT650" s="36"/>
      <c r="AU650" s="36"/>
      <c r="AV650" s="36"/>
      <c r="BB650" s="36"/>
      <c r="BC650" s="36"/>
      <c r="BD650" s="36"/>
      <c r="BJ650" s="36"/>
      <c r="BK650" s="36"/>
      <c r="BL650" s="36"/>
      <c r="BR650" s="36"/>
      <c r="BS650" s="36"/>
      <c r="BT650" s="36"/>
      <c r="BZ650" s="36"/>
      <c r="CA650" s="36"/>
      <c r="CB650" s="36"/>
      <c r="CH650" s="36"/>
      <c r="CI650" s="36"/>
      <c r="CJ650" s="36"/>
      <c r="CP650" s="36"/>
      <c r="CQ650" s="36"/>
      <c r="CR650" s="36"/>
      <c r="CX650" s="36"/>
      <c r="CY650" s="36"/>
      <c r="CZ650" s="36"/>
      <c r="DF650" s="36">
        <v>5.38E-9</v>
      </c>
      <c r="DG650" s="36">
        <v>0.28159637679999999</v>
      </c>
      <c r="DH650" s="36">
        <v>153.49535039770001</v>
      </c>
      <c r="DI650" s="30">
        <f t="shared" si="280"/>
        <v>4.530965904653274E-9</v>
      </c>
      <c r="DJ650" s="30">
        <f t="shared" si="281"/>
        <v>4.5309327311159069E-9</v>
      </c>
      <c r="DK650" s="30">
        <f t="shared" si="282"/>
        <v>4.5309327308851905E-9</v>
      </c>
      <c r="DL650" s="30">
        <f t="shared" si="283"/>
        <v>4.530932730885188E-9</v>
      </c>
      <c r="DN650" s="36"/>
      <c r="DO650" s="36"/>
      <c r="DP650" s="36"/>
      <c r="DV650" s="36"/>
      <c r="DW650" s="36"/>
      <c r="DX650" s="36"/>
      <c r="ED650" s="36"/>
      <c r="EE650" s="36"/>
      <c r="EF650" s="36"/>
      <c r="EL650" s="36"/>
      <c r="EM650" s="36"/>
      <c r="EN650" s="36"/>
      <c r="ET650" s="36"/>
      <c r="EU650" s="36"/>
      <c r="EV650" s="36"/>
    </row>
    <row r="651" spans="14:152" s="30" customFormat="1" ht="12.75">
      <c r="N651" s="36">
        <v>1.9399999999999999E-9</v>
      </c>
      <c r="O651" s="36">
        <v>1.6079882827500001</v>
      </c>
      <c r="P651" s="36">
        <v>102.57150935679999</v>
      </c>
      <c r="Q651" s="30">
        <f t="shared" si="276"/>
        <v>9.8328325300994868E-10</v>
      </c>
      <c r="R651" s="30">
        <f t="shared" si="277"/>
        <v>9.8329603283862909E-10</v>
      </c>
      <c r="S651" s="30">
        <f t="shared" si="278"/>
        <v>9.8329603292750986E-10</v>
      </c>
      <c r="T651" s="30">
        <f t="shared" si="279"/>
        <v>9.8329603292751068E-10</v>
      </c>
      <c r="V651" s="36"/>
      <c r="W651" s="36"/>
      <c r="X651" s="36"/>
      <c r="AD651" s="36"/>
      <c r="AE651" s="36"/>
      <c r="AF651" s="36"/>
      <c r="AL651" s="36"/>
      <c r="AM651" s="36"/>
      <c r="AN651" s="36"/>
      <c r="AT651" s="36"/>
      <c r="AU651" s="36"/>
      <c r="AV651" s="36"/>
      <c r="BB651" s="36"/>
      <c r="BC651" s="36"/>
      <c r="BD651" s="36"/>
      <c r="BJ651" s="36"/>
      <c r="BK651" s="36"/>
      <c r="BL651" s="36"/>
      <c r="BR651" s="36"/>
      <c r="BS651" s="36"/>
      <c r="BT651" s="36"/>
      <c r="BZ651" s="36"/>
      <c r="CA651" s="36"/>
      <c r="CB651" s="36"/>
      <c r="CH651" s="36"/>
      <c r="CI651" s="36"/>
      <c r="CJ651" s="36"/>
      <c r="CP651" s="36"/>
      <c r="CQ651" s="36"/>
      <c r="CR651" s="36"/>
      <c r="CX651" s="36"/>
      <c r="CY651" s="36"/>
      <c r="CZ651" s="36"/>
      <c r="DF651" s="36">
        <v>7.1799999999999996E-9</v>
      </c>
      <c r="DG651" s="36">
        <v>0.48326672359</v>
      </c>
      <c r="DH651" s="36">
        <v>842.15068148809996</v>
      </c>
      <c r="DI651" s="30">
        <f t="shared" si="280"/>
        <v>-3.6067198160525652E-9</v>
      </c>
      <c r="DJ651" s="30">
        <f t="shared" si="281"/>
        <v>-3.6063302796245472E-9</v>
      </c>
      <c r="DK651" s="30">
        <f t="shared" si="282"/>
        <v>-3.6063302769153532E-9</v>
      </c>
      <c r="DL651" s="30">
        <f t="shared" si="283"/>
        <v>-3.6063302769153309E-9</v>
      </c>
      <c r="DN651" s="36"/>
      <c r="DO651" s="36"/>
      <c r="DP651" s="36"/>
      <c r="DV651" s="36"/>
      <c r="DW651" s="36"/>
      <c r="DX651" s="36"/>
      <c r="ED651" s="36"/>
      <c r="EE651" s="36"/>
      <c r="EF651" s="36"/>
      <c r="EL651" s="36"/>
      <c r="EM651" s="36"/>
      <c r="EN651" s="36"/>
      <c r="ET651" s="36"/>
      <c r="EU651" s="36"/>
      <c r="EV651" s="36"/>
    </row>
    <row r="652" spans="14:152" s="30" customFormat="1" ht="12.75">
      <c r="N652" s="36">
        <v>2.1499999999999998E-9</v>
      </c>
      <c r="O652" s="36">
        <v>0.97603524747000003</v>
      </c>
      <c r="P652" s="36">
        <v>479.28838891549998</v>
      </c>
      <c r="Q652" s="30">
        <f t="shared" si="276"/>
        <v>-2.3734371955304666E-10</v>
      </c>
      <c r="R652" s="30">
        <f t="shared" si="277"/>
        <v>-2.3742002299199461E-10</v>
      </c>
      <c r="S652" s="30">
        <f t="shared" si="278"/>
        <v>-2.3742002352266778E-10</v>
      </c>
      <c r="T652" s="30">
        <f t="shared" si="279"/>
        <v>-2.3742002352267156E-10</v>
      </c>
      <c r="V652" s="36"/>
      <c r="W652" s="36"/>
      <c r="X652" s="36"/>
      <c r="AD652" s="36"/>
      <c r="AE652" s="36"/>
      <c r="AF652" s="36"/>
      <c r="AL652" s="36"/>
      <c r="AM652" s="36"/>
      <c r="AN652" s="36"/>
      <c r="AT652" s="36"/>
      <c r="AU652" s="36"/>
      <c r="AV652" s="36"/>
      <c r="BB652" s="36"/>
      <c r="BC652" s="36"/>
      <c r="BD652" s="36"/>
      <c r="BJ652" s="36"/>
      <c r="BK652" s="36"/>
      <c r="BL652" s="36"/>
      <c r="BR652" s="36"/>
      <c r="BS652" s="36"/>
      <c r="BT652" s="36"/>
      <c r="BZ652" s="36"/>
      <c r="CA652" s="36"/>
      <c r="CB652" s="36"/>
      <c r="CH652" s="36"/>
      <c r="CI652" s="36"/>
      <c r="CJ652" s="36"/>
      <c r="CP652" s="36"/>
      <c r="CQ652" s="36"/>
      <c r="CR652" s="36"/>
      <c r="CX652" s="36"/>
      <c r="CY652" s="36"/>
      <c r="CZ652" s="36"/>
      <c r="DF652" s="36">
        <v>5.2599999999999996E-9</v>
      </c>
      <c r="DG652" s="36">
        <v>4.3977840192800004</v>
      </c>
      <c r="DH652" s="36">
        <v>546.15329132989996</v>
      </c>
      <c r="DI652" s="30">
        <f t="shared" si="280"/>
        <v>1.0511814476974951E-9</v>
      </c>
      <c r="DJ652" s="30">
        <f t="shared" si="281"/>
        <v>1.0513911582631606E-9</v>
      </c>
      <c r="DK652" s="30">
        <f t="shared" si="282"/>
        <v>1.0513911597216492E-9</v>
      </c>
      <c r="DL652" s="30">
        <f t="shared" si="283"/>
        <v>1.0513911597216606E-9</v>
      </c>
      <c r="DN652" s="36"/>
      <c r="DO652" s="36"/>
      <c r="DP652" s="36"/>
      <c r="DV652" s="36"/>
      <c r="DW652" s="36"/>
      <c r="DX652" s="36"/>
      <c r="ED652" s="36"/>
      <c r="EE652" s="36"/>
      <c r="EF652" s="36"/>
      <c r="EL652" s="36"/>
      <c r="EM652" s="36"/>
      <c r="EN652" s="36"/>
      <c r="ET652" s="36"/>
      <c r="EU652" s="36"/>
      <c r="EV652" s="36"/>
    </row>
    <row r="653" spans="14:152" s="30" customFormat="1" ht="12.75">
      <c r="N653" s="36">
        <v>2.0500000000000002E-9</v>
      </c>
      <c r="O653" s="36">
        <v>5.2364260590400002</v>
      </c>
      <c r="P653" s="36">
        <v>4649.8988176311996</v>
      </c>
      <c r="Q653" s="30">
        <f t="shared" si="276"/>
        <v>-2.5543083989786407E-10</v>
      </c>
      <c r="R653" s="30">
        <f t="shared" si="277"/>
        <v>-2.5613547182973808E-10</v>
      </c>
      <c r="S653" s="30">
        <f t="shared" si="278"/>
        <v>-2.5613547673019586E-10</v>
      </c>
      <c r="T653" s="30">
        <f t="shared" si="279"/>
        <v>-2.56135476730232E-10</v>
      </c>
      <c r="V653" s="36"/>
      <c r="W653" s="36"/>
      <c r="X653" s="36"/>
      <c r="AD653" s="36"/>
      <c r="AE653" s="36"/>
      <c r="AF653" s="36"/>
      <c r="AL653" s="36"/>
      <c r="AM653" s="36"/>
      <c r="AN653" s="36"/>
      <c r="AT653" s="36"/>
      <c r="AU653" s="36"/>
      <c r="AV653" s="36"/>
      <c r="BB653" s="36"/>
      <c r="BC653" s="36"/>
      <c r="BD653" s="36"/>
      <c r="BJ653" s="36"/>
      <c r="BK653" s="36"/>
      <c r="BL653" s="36"/>
      <c r="BR653" s="36"/>
      <c r="BS653" s="36"/>
      <c r="BT653" s="36"/>
      <c r="BZ653" s="36"/>
      <c r="CA653" s="36"/>
      <c r="CB653" s="36"/>
      <c r="CH653" s="36"/>
      <c r="CI653" s="36"/>
      <c r="CJ653" s="36"/>
      <c r="CP653" s="36"/>
      <c r="CQ653" s="36"/>
      <c r="CR653" s="36"/>
      <c r="CX653" s="36"/>
      <c r="CY653" s="36"/>
      <c r="CZ653" s="36"/>
      <c r="DF653" s="36">
        <v>6.9500000000000002E-9</v>
      </c>
      <c r="DG653" s="36">
        <v>2.4423508690200002</v>
      </c>
      <c r="DH653" s="36">
        <v>657.16276170139997</v>
      </c>
      <c r="DI653" s="30">
        <f t="shared" si="280"/>
        <v>2.5097297795144247E-9</v>
      </c>
      <c r="DJ653" s="30">
        <f t="shared" si="281"/>
        <v>2.5094124625780954E-9</v>
      </c>
      <c r="DK653" s="30">
        <f t="shared" si="282"/>
        <v>2.5094124603712016E-9</v>
      </c>
      <c r="DL653" s="30">
        <f t="shared" si="283"/>
        <v>2.5094124603711842E-9</v>
      </c>
      <c r="DN653" s="36"/>
      <c r="DO653" s="36"/>
      <c r="DP653" s="36"/>
      <c r="DV653" s="36"/>
      <c r="DW653" s="36"/>
      <c r="DX653" s="36"/>
      <c r="ED653" s="36"/>
      <c r="EE653" s="36"/>
      <c r="EF653" s="36"/>
      <c r="EL653" s="36"/>
      <c r="EM653" s="36"/>
      <c r="EN653" s="36"/>
      <c r="ET653" s="36"/>
      <c r="EU653" s="36"/>
      <c r="EV653" s="36"/>
    </row>
    <row r="654" spans="14:152" s="30" customFormat="1" ht="12.75">
      <c r="N654" s="36">
        <v>2.57E-9</v>
      </c>
      <c r="O654" s="36">
        <v>4.7022726070700003</v>
      </c>
      <c r="P654" s="36">
        <v>9050.8108418032007</v>
      </c>
      <c r="Q654" s="30">
        <f t="shared" si="276"/>
        <v>1.8612268721890428E-10</v>
      </c>
      <c r="R654" s="30">
        <f t="shared" si="277"/>
        <v>1.8439421885625765E-10</v>
      </c>
      <c r="S654" s="30">
        <f t="shared" si="278"/>
        <v>1.8439420683483853E-10</v>
      </c>
      <c r="T654" s="30">
        <f t="shared" si="279"/>
        <v>1.8439420683472924E-10</v>
      </c>
      <c r="V654" s="36"/>
      <c r="W654" s="36"/>
      <c r="X654" s="36"/>
      <c r="AD654" s="36"/>
      <c r="AE654" s="36"/>
      <c r="AF654" s="36"/>
      <c r="AL654" s="36"/>
      <c r="AM654" s="36"/>
      <c r="AN654" s="36"/>
      <c r="AT654" s="36"/>
      <c r="AU654" s="36"/>
      <c r="AV654" s="36"/>
      <c r="BB654" s="36"/>
      <c r="BC654" s="36"/>
      <c r="BD654" s="36"/>
      <c r="BJ654" s="36"/>
      <c r="BK654" s="36"/>
      <c r="BL654" s="36"/>
      <c r="BR654" s="36"/>
      <c r="BS654" s="36"/>
      <c r="BT654" s="36"/>
      <c r="BZ654" s="36"/>
      <c r="CA654" s="36"/>
      <c r="CB654" s="36"/>
      <c r="CH654" s="36"/>
      <c r="CI654" s="36"/>
      <c r="CJ654" s="36"/>
      <c r="CP654" s="36"/>
      <c r="CQ654" s="36"/>
      <c r="CR654" s="36"/>
      <c r="CX654" s="36"/>
      <c r="CY654" s="36"/>
      <c r="CZ654" s="36"/>
      <c r="DF654" s="36">
        <v>6.9699999999999997E-9</v>
      </c>
      <c r="DG654" s="36">
        <v>4.99042365686</v>
      </c>
      <c r="DH654" s="36">
        <v>12.530172972200001</v>
      </c>
      <c r="DI654" s="30">
        <f t="shared" si="280"/>
        <v>1.4431491835682499E-9</v>
      </c>
      <c r="DJ654" s="30">
        <f t="shared" si="281"/>
        <v>1.4431428178501991E-9</v>
      </c>
      <c r="DK654" s="30">
        <f t="shared" si="282"/>
        <v>1.4431428178059264E-9</v>
      </c>
      <c r="DL654" s="30">
        <f t="shared" si="283"/>
        <v>1.4431428178059264E-9</v>
      </c>
      <c r="DN654" s="36"/>
      <c r="DO654" s="36"/>
      <c r="DP654" s="36"/>
      <c r="DV654" s="36"/>
      <c r="DW654" s="36"/>
      <c r="DX654" s="36"/>
      <c r="ED654" s="36"/>
      <c r="EE654" s="36"/>
      <c r="EF654" s="36"/>
      <c r="EL654" s="36"/>
      <c r="EM654" s="36"/>
      <c r="EN654" s="36"/>
      <c r="ET654" s="36"/>
      <c r="EU654" s="36"/>
      <c r="EV654" s="36"/>
    </row>
    <row r="655" spans="14:152" s="30" customFormat="1" ht="12.75">
      <c r="N655" s="36">
        <v>2.28E-9</v>
      </c>
      <c r="O655" s="36">
        <v>6.2341092111599998</v>
      </c>
      <c r="P655" s="36">
        <v>64.959738580800007</v>
      </c>
      <c r="Q655" s="30">
        <f t="shared" si="276"/>
        <v>2.091716411712492E-9</v>
      </c>
      <c r="R655" s="30">
        <f t="shared" si="277"/>
        <v>2.0917120208378375E-9</v>
      </c>
      <c r="S655" s="30">
        <f t="shared" si="278"/>
        <v>2.0917120208073001E-9</v>
      </c>
      <c r="T655" s="30">
        <f t="shared" si="279"/>
        <v>2.0917120208072992E-9</v>
      </c>
      <c r="V655" s="36"/>
      <c r="W655" s="36"/>
      <c r="X655" s="36"/>
      <c r="AD655" s="36"/>
      <c r="AE655" s="36"/>
      <c r="AF655" s="36"/>
      <c r="AL655" s="36"/>
      <c r="AM655" s="36"/>
      <c r="AN655" s="36"/>
      <c r="AT655" s="36"/>
      <c r="AU655" s="36"/>
      <c r="AV655" s="36"/>
      <c r="BB655" s="36"/>
      <c r="BC655" s="36"/>
      <c r="BD655" s="36"/>
      <c r="BJ655" s="36"/>
      <c r="BK655" s="36"/>
      <c r="BL655" s="36"/>
      <c r="BR655" s="36"/>
      <c r="BS655" s="36"/>
      <c r="BT655" s="36"/>
      <c r="BZ655" s="36"/>
      <c r="CA655" s="36"/>
      <c r="CB655" s="36"/>
      <c r="CH655" s="36"/>
      <c r="CI655" s="36"/>
      <c r="CJ655" s="36"/>
      <c r="CP655" s="36"/>
      <c r="CQ655" s="36"/>
      <c r="CR655" s="36"/>
      <c r="CX655" s="36"/>
      <c r="CY655" s="36"/>
      <c r="CZ655" s="36"/>
      <c r="DF655" s="36">
        <v>5.1899999999999997E-9</v>
      </c>
      <c r="DG655" s="36">
        <v>6.2784716316400004</v>
      </c>
      <c r="DH655" s="36">
        <v>59.803745040300001</v>
      </c>
      <c r="DI655" s="30">
        <f t="shared" si="280"/>
        <v>4.8992673227906098E-9</v>
      </c>
      <c r="DJ655" s="30">
        <f t="shared" si="281"/>
        <v>4.8992596918159526E-9</v>
      </c>
      <c r="DK655" s="30">
        <f t="shared" si="282"/>
        <v>4.8992596917628815E-9</v>
      </c>
      <c r="DL655" s="30">
        <f t="shared" si="283"/>
        <v>4.8992596917628798E-9</v>
      </c>
      <c r="DN655" s="36"/>
      <c r="DO655" s="36"/>
      <c r="DP655" s="36"/>
      <c r="DV655" s="36"/>
      <c r="DW655" s="36"/>
      <c r="DX655" s="36"/>
      <c r="ED655" s="36"/>
      <c r="EE655" s="36"/>
      <c r="EF655" s="36"/>
      <c r="EL655" s="36"/>
      <c r="EM655" s="36"/>
      <c r="EN655" s="36"/>
      <c r="ET655" s="36"/>
      <c r="EU655" s="36"/>
      <c r="EV655" s="36"/>
    </row>
    <row r="656" spans="14:152" s="30" customFormat="1" ht="12.75">
      <c r="N656" s="36">
        <v>1.8E-9</v>
      </c>
      <c r="O656" s="36">
        <v>4.2130913458099997</v>
      </c>
      <c r="P656" s="36">
        <v>143.93412284210001</v>
      </c>
      <c r="Q656" s="30">
        <f t="shared" si="276"/>
        <v>-1.7331231059552056E-9</v>
      </c>
      <c r="R656" s="30">
        <f t="shared" si="277"/>
        <v>-1.7331283184426211E-9</v>
      </c>
      <c r="S656" s="30">
        <f t="shared" si="278"/>
        <v>-1.7331283184788721E-9</v>
      </c>
      <c r="T656" s="30">
        <f t="shared" si="279"/>
        <v>-1.7331283184788725E-9</v>
      </c>
      <c r="V656" s="36"/>
      <c r="W656" s="36"/>
      <c r="X656" s="36"/>
      <c r="AD656" s="36"/>
      <c r="AE656" s="36"/>
      <c r="AF656" s="36"/>
      <c r="AL656" s="36"/>
      <c r="AM656" s="36"/>
      <c r="AN656" s="36"/>
      <c r="AT656" s="36"/>
      <c r="AU656" s="36"/>
      <c r="AV656" s="36"/>
      <c r="BB656" s="36"/>
      <c r="BC656" s="36"/>
      <c r="BD656" s="36"/>
      <c r="BJ656" s="36"/>
      <c r="BK656" s="36"/>
      <c r="BL656" s="36"/>
      <c r="BR656" s="36"/>
      <c r="BS656" s="36"/>
      <c r="BT656" s="36"/>
      <c r="BZ656" s="36"/>
      <c r="CA656" s="36"/>
      <c r="CB656" s="36"/>
      <c r="CH656" s="36"/>
      <c r="CI656" s="36"/>
      <c r="CJ656" s="36"/>
      <c r="CP656" s="36"/>
      <c r="CQ656" s="36"/>
      <c r="CR656" s="36"/>
      <c r="CX656" s="36"/>
      <c r="CY656" s="36"/>
      <c r="CZ656" s="36"/>
      <c r="DF656" s="36">
        <v>5.04E-9</v>
      </c>
      <c r="DG656" s="36">
        <v>2.5855028400000002</v>
      </c>
      <c r="DH656" s="36">
        <v>5378.6617841622001</v>
      </c>
      <c r="DI656" s="30">
        <f t="shared" si="280"/>
        <v>-2.5624086519655871E-9</v>
      </c>
      <c r="DJ656" s="30">
        <f t="shared" si="281"/>
        <v>-2.564147595230509E-9</v>
      </c>
      <c r="DK656" s="30">
        <f t="shared" si="282"/>
        <v>-2.5641476073230495E-9</v>
      </c>
      <c r="DL656" s="30">
        <f t="shared" si="283"/>
        <v>-2.5641476073231575E-9</v>
      </c>
      <c r="DN656" s="36"/>
      <c r="DO656" s="36"/>
      <c r="DP656" s="36"/>
      <c r="DV656" s="36"/>
      <c r="DW656" s="36"/>
      <c r="DX656" s="36"/>
      <c r="ED656" s="36"/>
      <c r="EE656" s="36"/>
      <c r="EF656" s="36"/>
      <c r="EL656" s="36"/>
      <c r="EM656" s="36"/>
      <c r="EN656" s="36"/>
      <c r="ET656" s="36"/>
      <c r="EU656" s="36"/>
      <c r="EV656" s="36"/>
    </row>
    <row r="657" spans="14:152" s="30" customFormat="1" ht="12.75">
      <c r="N657" s="36">
        <v>1.8E-9</v>
      </c>
      <c r="O657" s="36">
        <v>4.8287045122599999</v>
      </c>
      <c r="P657" s="36">
        <v>1063.5747158832</v>
      </c>
      <c r="Q657" s="30">
        <f t="shared" si="276"/>
        <v>8.6680700334189726E-10</v>
      </c>
      <c r="R657" s="30">
        <f t="shared" si="277"/>
        <v>8.6668199726922003E-10</v>
      </c>
      <c r="S657" s="30">
        <f t="shared" si="278"/>
        <v>8.6668199639981091E-10</v>
      </c>
      <c r="T657" s="30">
        <f t="shared" si="279"/>
        <v>8.6668199639980243E-10</v>
      </c>
      <c r="V657" s="36"/>
      <c r="W657" s="36"/>
      <c r="X657" s="36"/>
      <c r="AD657" s="36"/>
      <c r="AE657" s="36"/>
      <c r="AF657" s="36"/>
      <c r="AL657" s="36"/>
      <c r="AM657" s="36"/>
      <c r="AN657" s="36"/>
      <c r="AT657" s="36"/>
      <c r="AU657" s="36"/>
      <c r="AV657" s="36"/>
      <c r="BB657" s="36"/>
      <c r="BC657" s="36"/>
      <c r="BD657" s="36"/>
      <c r="BJ657" s="36"/>
      <c r="BK657" s="36"/>
      <c r="BL657" s="36"/>
      <c r="BR657" s="36"/>
      <c r="BS657" s="36"/>
      <c r="BT657" s="36"/>
      <c r="BZ657" s="36"/>
      <c r="CA657" s="36"/>
      <c r="CB657" s="36"/>
      <c r="CH657" s="36"/>
      <c r="CI657" s="36"/>
      <c r="CJ657" s="36"/>
      <c r="CP657" s="36"/>
      <c r="CQ657" s="36"/>
      <c r="CR657" s="36"/>
      <c r="CX657" s="36"/>
      <c r="CY657" s="36"/>
      <c r="CZ657" s="36"/>
      <c r="DF657" s="36">
        <v>4.9600000000000002E-9</v>
      </c>
      <c r="DG657" s="36">
        <v>2.43659402827</v>
      </c>
      <c r="DH657" s="36">
        <v>990.22940591439999</v>
      </c>
      <c r="DI657" s="30">
        <f t="shared" si="280"/>
        <v>-4.9408998078179583E-9</v>
      </c>
      <c r="DJ657" s="30">
        <f t="shared" si="281"/>
        <v>-4.9409318765721473E-9</v>
      </c>
      <c r="DK657" s="30">
        <f t="shared" si="282"/>
        <v>-4.9409318767950857E-9</v>
      </c>
      <c r="DL657" s="30">
        <f t="shared" si="283"/>
        <v>-4.9409318767950874E-9</v>
      </c>
      <c r="DN657" s="36"/>
      <c r="DO657" s="36"/>
      <c r="DP657" s="36"/>
      <c r="DV657" s="36"/>
      <c r="DW657" s="36"/>
      <c r="DX657" s="36"/>
      <c r="ED657" s="36"/>
      <c r="EE657" s="36"/>
      <c r="EF657" s="36"/>
      <c r="EL657" s="36"/>
      <c r="EM657" s="36"/>
      <c r="EN657" s="36"/>
      <c r="ET657" s="36"/>
      <c r="EU657" s="36"/>
      <c r="EV657" s="36"/>
    </row>
    <row r="658" spans="14:152" s="30" customFormat="1" ht="12.75">
      <c r="N658" s="36">
        <v>1.8E-9</v>
      </c>
      <c r="O658" s="36">
        <v>5.0612696562400004</v>
      </c>
      <c r="P658" s="36">
        <v>52.690198039499997</v>
      </c>
      <c r="Q658" s="30">
        <f t="shared" si="276"/>
        <v>1.0207006758829933E-10</v>
      </c>
      <c r="R658" s="30">
        <f t="shared" si="277"/>
        <v>1.0206301294367626E-10</v>
      </c>
      <c r="S658" s="30">
        <f t="shared" si="278"/>
        <v>1.0206301289461224E-10</v>
      </c>
      <c r="T658" s="30">
        <f t="shared" si="279"/>
        <v>1.0206301289461224E-10</v>
      </c>
      <c r="V658" s="36"/>
      <c r="W658" s="36"/>
      <c r="X658" s="36"/>
      <c r="AD658" s="36"/>
      <c r="AE658" s="36"/>
      <c r="AF658" s="36"/>
      <c r="AL658" s="36"/>
      <c r="AM658" s="36"/>
      <c r="AN658" s="36"/>
      <c r="AT658" s="36"/>
      <c r="AU658" s="36"/>
      <c r="AV658" s="36"/>
      <c r="BB658" s="36"/>
      <c r="BC658" s="36"/>
      <c r="BD658" s="36"/>
      <c r="BJ658" s="36"/>
      <c r="BK658" s="36"/>
      <c r="BL658" s="36"/>
      <c r="BR658" s="36"/>
      <c r="BS658" s="36"/>
      <c r="BT658" s="36"/>
      <c r="BZ658" s="36"/>
      <c r="CA658" s="36"/>
      <c r="CB658" s="36"/>
      <c r="CH658" s="36"/>
      <c r="CI658" s="36"/>
      <c r="CJ658" s="36"/>
      <c r="CP658" s="36"/>
      <c r="CQ658" s="36"/>
      <c r="CR658" s="36"/>
      <c r="CX658" s="36"/>
      <c r="CY658" s="36"/>
      <c r="CZ658" s="36"/>
      <c r="DF658" s="36">
        <v>6.17E-9</v>
      </c>
      <c r="DG658" s="36">
        <v>5.7328498569999997</v>
      </c>
      <c r="DH658" s="36">
        <v>745.43774108740001</v>
      </c>
      <c r="DI658" s="30">
        <f t="shared" si="280"/>
        <v>-1.7840883767513936E-10</v>
      </c>
      <c r="DJ658" s="30">
        <f t="shared" si="281"/>
        <v>-1.7806631653641963E-10</v>
      </c>
      <c r="DK658" s="30">
        <f t="shared" si="282"/>
        <v>-1.7806631415425439E-10</v>
      </c>
      <c r="DL658" s="30">
        <f t="shared" si="283"/>
        <v>-1.7806631415423797E-10</v>
      </c>
      <c r="DN658" s="36"/>
      <c r="DO658" s="36"/>
      <c r="DP658" s="36"/>
      <c r="DV658" s="36"/>
      <c r="DW658" s="36"/>
      <c r="DX658" s="36"/>
      <c r="ED658" s="36"/>
      <c r="EE658" s="36"/>
      <c r="EF658" s="36"/>
      <c r="EL658" s="36"/>
      <c r="EM658" s="36"/>
      <c r="EN658" s="36"/>
      <c r="ET658" s="36"/>
      <c r="EU658" s="36"/>
      <c r="EV658" s="36"/>
    </row>
    <row r="659" spans="14:152" s="30" customFormat="1" ht="12.75">
      <c r="N659" s="36">
        <v>2.2600000000000001E-9</v>
      </c>
      <c r="O659" s="36">
        <v>0.55334952097000001</v>
      </c>
      <c r="P659" s="36">
        <v>554.0699874828</v>
      </c>
      <c r="Q659" s="30">
        <f t="shared" si="276"/>
        <v>-1.8356013108590939E-9</v>
      </c>
      <c r="R659" s="30">
        <f t="shared" si="277"/>
        <v>-1.8356557323108803E-9</v>
      </c>
      <c r="S659" s="30">
        <f t="shared" si="278"/>
        <v>-1.835655732689359E-9</v>
      </c>
      <c r="T659" s="30">
        <f t="shared" si="279"/>
        <v>-1.8356557326893625E-9</v>
      </c>
      <c r="V659" s="36"/>
      <c r="W659" s="36"/>
      <c r="X659" s="36"/>
      <c r="AD659" s="36"/>
      <c r="AE659" s="36"/>
      <c r="AF659" s="36"/>
      <c r="AL659" s="36"/>
      <c r="AM659" s="36"/>
      <c r="AN659" s="36"/>
      <c r="AT659" s="36"/>
      <c r="AU659" s="36"/>
      <c r="AV659" s="36"/>
      <c r="BB659" s="36"/>
      <c r="BC659" s="36"/>
      <c r="BD659" s="36"/>
      <c r="BJ659" s="36"/>
      <c r="BK659" s="36"/>
      <c r="BL659" s="36"/>
      <c r="BR659" s="36"/>
      <c r="BS659" s="36"/>
      <c r="BT659" s="36"/>
      <c r="BZ659" s="36"/>
      <c r="CA659" s="36"/>
      <c r="CB659" s="36"/>
      <c r="CH659" s="36"/>
      <c r="CI659" s="36"/>
      <c r="CJ659" s="36"/>
      <c r="CP659" s="36"/>
      <c r="CQ659" s="36"/>
      <c r="CR659" s="36"/>
      <c r="CX659" s="36"/>
      <c r="CY659" s="36"/>
      <c r="CZ659" s="36"/>
      <c r="DF659" s="36">
        <v>5.1899999999999997E-9</v>
      </c>
      <c r="DG659" s="36">
        <v>3.1015709776999998</v>
      </c>
      <c r="DH659" s="36">
        <v>9161.0171630225996</v>
      </c>
      <c r="DI659" s="30">
        <f t="shared" si="280"/>
        <v>-4.3737528203089349E-9</v>
      </c>
      <c r="DJ659" s="30">
        <f t="shared" si="281"/>
        <v>-4.3718448450030362E-9</v>
      </c>
      <c r="DK659" s="30">
        <f t="shared" si="282"/>
        <v>-4.3718448317263862E-9</v>
      </c>
      <c r="DL659" s="30">
        <f t="shared" si="283"/>
        <v>-4.3718448317262671E-9</v>
      </c>
      <c r="DN659" s="36"/>
      <c r="DO659" s="36"/>
      <c r="DP659" s="36"/>
      <c r="DV659" s="36"/>
      <c r="DW659" s="36"/>
      <c r="DX659" s="36"/>
      <c r="ED659" s="36"/>
      <c r="EE659" s="36"/>
      <c r="EF659" s="36"/>
      <c r="EL659" s="36"/>
      <c r="EM659" s="36"/>
      <c r="EN659" s="36"/>
      <c r="ET659" s="36"/>
      <c r="EU659" s="36"/>
      <c r="EV659" s="36"/>
    </row>
    <row r="660" spans="14:152" s="30" customFormat="1" ht="12.75">
      <c r="N660" s="36">
        <v>2.09E-9</v>
      </c>
      <c r="O660" s="36">
        <v>5.6797584369300003</v>
      </c>
      <c r="P660" s="36">
        <v>48.758044776399998</v>
      </c>
      <c r="Q660" s="30">
        <f t="shared" si="276"/>
        <v>1.3416564916980198E-9</v>
      </c>
      <c r="R660" s="30">
        <f t="shared" si="277"/>
        <v>1.341650670378086E-9</v>
      </c>
      <c r="S660" s="30">
        <f t="shared" si="278"/>
        <v>1.3416506703375994E-9</v>
      </c>
      <c r="T660" s="30">
        <f t="shared" si="279"/>
        <v>1.3416506703375994E-9</v>
      </c>
      <c r="V660" s="36"/>
      <c r="W660" s="36"/>
      <c r="X660" s="36"/>
      <c r="AD660" s="36"/>
      <c r="AE660" s="36"/>
      <c r="AF660" s="36"/>
      <c r="AL660" s="36"/>
      <c r="AM660" s="36"/>
      <c r="AN660" s="36"/>
      <c r="AT660" s="36"/>
      <c r="AU660" s="36"/>
      <c r="AV660" s="36"/>
      <c r="BB660" s="36"/>
      <c r="BC660" s="36"/>
      <c r="BD660" s="36"/>
      <c r="BJ660" s="36"/>
      <c r="BK660" s="36"/>
      <c r="BL660" s="36"/>
      <c r="BR660" s="36"/>
      <c r="BS660" s="36"/>
      <c r="BT660" s="36"/>
      <c r="BZ660" s="36"/>
      <c r="CA660" s="36"/>
      <c r="CB660" s="36"/>
      <c r="CH660" s="36"/>
      <c r="CI660" s="36"/>
      <c r="CJ660" s="36"/>
      <c r="CP660" s="36"/>
      <c r="CQ660" s="36"/>
      <c r="CR660" s="36"/>
      <c r="CX660" s="36"/>
      <c r="CY660" s="36"/>
      <c r="CZ660" s="36"/>
      <c r="DF660" s="36">
        <v>6.5400000000000002E-9</v>
      </c>
      <c r="DG660" s="36">
        <v>1.3118145378399999</v>
      </c>
      <c r="DH660" s="36">
        <v>878.32616366560001</v>
      </c>
      <c r="DI660" s="30">
        <f t="shared" si="280"/>
        <v>-5.980802574190724E-9</v>
      </c>
      <c r="DJ660" s="30">
        <f t="shared" si="281"/>
        <v>-5.980629409745675E-9</v>
      </c>
      <c r="DK660" s="30">
        <f t="shared" si="282"/>
        <v>-5.9806294085412628E-9</v>
      </c>
      <c r="DL660" s="30">
        <f t="shared" si="283"/>
        <v>-5.9806294085412537E-9</v>
      </c>
      <c r="DN660" s="36"/>
      <c r="DO660" s="36"/>
      <c r="DP660" s="36"/>
      <c r="DV660" s="36"/>
      <c r="DW660" s="36"/>
      <c r="DX660" s="36"/>
      <c r="ED660" s="36"/>
      <c r="EE660" s="36"/>
      <c r="EF660" s="36"/>
      <c r="EL660" s="36"/>
      <c r="EM660" s="36"/>
      <c r="EN660" s="36"/>
      <c r="ET660" s="36"/>
      <c r="EU660" s="36"/>
      <c r="EV660" s="36"/>
    </row>
    <row r="661" spans="14:152" s="30" customFormat="1" ht="12.75">
      <c r="N661" s="36">
        <v>1.86E-9</v>
      </c>
      <c r="O661" s="36">
        <v>3.6636892801699998</v>
      </c>
      <c r="P661" s="36">
        <v>108.72184851110001</v>
      </c>
      <c r="Q661" s="30">
        <f t="shared" si="276"/>
        <v>-1.8539437316476298E-9</v>
      </c>
      <c r="R661" s="30">
        <f t="shared" si="277"/>
        <v>-1.8539425167745488E-9</v>
      </c>
      <c r="S661" s="30">
        <f t="shared" si="278"/>
        <v>-1.8539425167660991E-9</v>
      </c>
      <c r="T661" s="30">
        <f t="shared" si="279"/>
        <v>-1.8539425167660989E-9</v>
      </c>
      <c r="V661" s="36"/>
      <c r="W661" s="36"/>
      <c r="X661" s="36"/>
      <c r="AD661" s="36"/>
      <c r="AE661" s="36"/>
      <c r="AF661" s="36"/>
      <c r="AL661" s="36"/>
      <c r="AM661" s="36"/>
      <c r="AN661" s="36"/>
      <c r="AT661" s="36"/>
      <c r="AU661" s="36"/>
      <c r="AV661" s="36"/>
      <c r="BB661" s="36"/>
      <c r="BC661" s="36"/>
      <c r="BD661" s="36"/>
      <c r="BJ661" s="36"/>
      <c r="BK661" s="36"/>
      <c r="BL661" s="36"/>
      <c r="BR661" s="36"/>
      <c r="BS661" s="36"/>
      <c r="BT661" s="36"/>
      <c r="BZ661" s="36"/>
      <c r="CA661" s="36"/>
      <c r="CB661" s="36"/>
      <c r="CH661" s="36"/>
      <c r="CI661" s="36"/>
      <c r="CJ661" s="36"/>
      <c r="CP661" s="36"/>
      <c r="CQ661" s="36"/>
      <c r="CR661" s="36"/>
      <c r="CX661" s="36"/>
      <c r="CY661" s="36"/>
      <c r="CZ661" s="36"/>
      <c r="DF661" s="36">
        <v>6.1900000000000003E-9</v>
      </c>
      <c r="DG661" s="36">
        <v>3.7155481722600001</v>
      </c>
      <c r="DH661" s="36">
        <v>2090.3096723752001</v>
      </c>
      <c r="DI661" s="30">
        <f t="shared" si="280"/>
        <v>-1.2592530308939517E-10</v>
      </c>
      <c r="DJ661" s="30">
        <f t="shared" si="281"/>
        <v>-1.2688909400378236E-10</v>
      </c>
      <c r="DK661" s="30">
        <f t="shared" si="282"/>
        <v>-1.2688910070673953E-10</v>
      </c>
      <c r="DL661" s="30">
        <f t="shared" si="283"/>
        <v>-1.2688910070679452E-10</v>
      </c>
      <c r="DN661" s="36"/>
      <c r="DO661" s="36"/>
      <c r="DP661" s="36"/>
      <c r="DV661" s="36"/>
      <c r="DW661" s="36"/>
      <c r="DX661" s="36"/>
      <c r="ED661" s="36"/>
      <c r="EE661" s="36"/>
      <c r="EF661" s="36"/>
      <c r="EL661" s="36"/>
      <c r="EM661" s="36"/>
      <c r="EN661" s="36"/>
      <c r="ET661" s="36"/>
      <c r="EU661" s="36"/>
      <c r="EV661" s="36"/>
    </row>
    <row r="662" spans="14:152" s="30" customFormat="1" ht="12.75">
      <c r="N662" s="36">
        <v>1.9000000000000001E-9</v>
      </c>
      <c r="O662" s="36">
        <v>2.0085298654899999</v>
      </c>
      <c r="P662" s="36">
        <v>1058.6311706638</v>
      </c>
      <c r="Q662" s="30">
        <f t="shared" si="276"/>
        <v>-1.4290129488819607E-9</v>
      </c>
      <c r="R662" s="30">
        <f t="shared" si="277"/>
        <v>-1.4289141849045102E-9</v>
      </c>
      <c r="S662" s="30">
        <f t="shared" si="278"/>
        <v>-1.4289141842175971E-9</v>
      </c>
      <c r="T662" s="30">
        <f t="shared" si="279"/>
        <v>-1.4289141842175915E-9</v>
      </c>
      <c r="V662" s="36"/>
      <c r="W662" s="36"/>
      <c r="X662" s="36"/>
      <c r="AD662" s="36"/>
      <c r="AE662" s="36"/>
      <c r="AF662" s="36"/>
      <c r="AL662" s="36"/>
      <c r="AM662" s="36"/>
      <c r="AN662" s="36"/>
      <c r="AT662" s="36"/>
      <c r="AU662" s="36"/>
      <c r="AV662" s="36"/>
      <c r="BB662" s="36"/>
      <c r="BC662" s="36"/>
      <c r="BD662" s="36"/>
      <c r="BJ662" s="36"/>
      <c r="BK662" s="36"/>
      <c r="BL662" s="36"/>
      <c r="BR662" s="36"/>
      <c r="BS662" s="36"/>
      <c r="BT662" s="36"/>
      <c r="BZ662" s="36"/>
      <c r="CA662" s="36"/>
      <c r="CB662" s="36"/>
      <c r="CH662" s="36"/>
      <c r="CI662" s="36"/>
      <c r="CJ662" s="36"/>
      <c r="CP662" s="36"/>
      <c r="CQ662" s="36"/>
      <c r="CR662" s="36"/>
      <c r="CX662" s="36"/>
      <c r="CY662" s="36"/>
      <c r="CZ662" s="36"/>
      <c r="DF662" s="36">
        <v>5.0000000000000001E-9</v>
      </c>
      <c r="DG662" s="36">
        <v>4.2893743906599999</v>
      </c>
      <c r="DH662" s="36">
        <v>5216.5803728013998</v>
      </c>
      <c r="DI662" s="30">
        <f t="shared" si="280"/>
        <v>4.3917307072844196E-9</v>
      </c>
      <c r="DJ662" s="30">
        <f t="shared" si="281"/>
        <v>4.3926592965960176E-9</v>
      </c>
      <c r="DK662" s="30">
        <f t="shared" si="282"/>
        <v>4.3926593030518554E-9</v>
      </c>
      <c r="DL662" s="30">
        <f t="shared" si="283"/>
        <v>4.3926593030519066E-9</v>
      </c>
      <c r="DN662" s="36"/>
      <c r="DO662" s="36"/>
      <c r="DP662" s="36"/>
      <c r="DV662" s="36"/>
      <c r="DW662" s="36"/>
      <c r="DX662" s="36"/>
      <c r="ED662" s="36"/>
      <c r="EE662" s="36"/>
      <c r="EF662" s="36"/>
      <c r="EL662" s="36"/>
      <c r="EM662" s="36"/>
      <c r="EN662" s="36"/>
      <c r="ET662" s="36"/>
      <c r="EU662" s="36"/>
      <c r="EV662" s="36"/>
    </row>
    <row r="663" spans="14:152" s="30" customFormat="1" ht="12.75">
      <c r="N663" s="36">
        <v>1.8300000000000001E-9</v>
      </c>
      <c r="O663" s="36">
        <v>3.1735846421999998</v>
      </c>
      <c r="P663" s="36">
        <v>140.9651774255</v>
      </c>
      <c r="Q663" s="30">
        <f t="shared" si="276"/>
        <v>-1.3394898229345822E-9</v>
      </c>
      <c r="R663" s="30">
        <f t="shared" si="277"/>
        <v>-1.3394767279464775E-9</v>
      </c>
      <c r="S663" s="30">
        <f t="shared" si="278"/>
        <v>-1.3394767278554043E-9</v>
      </c>
      <c r="T663" s="30">
        <f t="shared" si="279"/>
        <v>-1.3394767278554033E-9</v>
      </c>
      <c r="V663" s="36"/>
      <c r="W663" s="36"/>
      <c r="X663" s="36"/>
      <c r="AD663" s="36"/>
      <c r="AE663" s="36"/>
      <c r="AF663" s="36"/>
      <c r="AL663" s="36"/>
      <c r="AM663" s="36"/>
      <c r="AN663" s="36"/>
      <c r="AT663" s="36"/>
      <c r="AU663" s="36"/>
      <c r="AV663" s="36"/>
      <c r="BB663" s="36"/>
      <c r="BC663" s="36"/>
      <c r="BD663" s="36"/>
      <c r="BJ663" s="36"/>
      <c r="BK663" s="36"/>
      <c r="BL663" s="36"/>
      <c r="BR663" s="36"/>
      <c r="BS663" s="36"/>
      <c r="BT663" s="36"/>
      <c r="BZ663" s="36"/>
      <c r="CA663" s="36"/>
      <c r="CB663" s="36"/>
      <c r="CH663" s="36"/>
      <c r="CI663" s="36"/>
      <c r="CJ663" s="36"/>
      <c r="CP663" s="36"/>
      <c r="CQ663" s="36"/>
      <c r="CR663" s="36"/>
      <c r="CX663" s="36"/>
      <c r="CY663" s="36"/>
      <c r="CZ663" s="36"/>
      <c r="DF663" s="36">
        <v>6.2099999999999999E-9</v>
      </c>
      <c r="DG663" s="36">
        <v>3.9889367338300001</v>
      </c>
      <c r="DH663" s="36">
        <v>409.92341631959999</v>
      </c>
      <c r="DI663" s="30">
        <f t="shared" si="280"/>
        <v>-8.9908059180970606E-10</v>
      </c>
      <c r="DJ663" s="30">
        <f t="shared" si="281"/>
        <v>-8.9889293367458703E-10</v>
      </c>
      <c r="DK663" s="30">
        <f t="shared" si="282"/>
        <v>-8.9889293236946156E-10</v>
      </c>
      <c r="DL663" s="30">
        <f t="shared" si="283"/>
        <v>-8.988929323694505E-10</v>
      </c>
      <c r="DN663" s="36"/>
      <c r="DO663" s="36"/>
      <c r="DP663" s="36"/>
      <c r="DV663" s="36"/>
      <c r="DW663" s="36"/>
      <c r="DX663" s="36"/>
      <c r="ED663" s="36"/>
      <c r="EE663" s="36"/>
      <c r="EF663" s="36"/>
      <c r="EL663" s="36"/>
      <c r="EM663" s="36"/>
      <c r="EN663" s="36"/>
      <c r="ET663" s="36"/>
      <c r="EU663" s="36"/>
      <c r="EV663" s="36"/>
    </row>
    <row r="664" spans="14:152" s="30" customFormat="1" ht="12.75">
      <c r="N664" s="36">
        <v>1.9800000000000002E-9</v>
      </c>
      <c r="O664" s="36">
        <v>5.4981657945400002</v>
      </c>
      <c r="P664" s="36">
        <v>4333.5069479745998</v>
      </c>
      <c r="Q664" s="30">
        <f t="shared" si="276"/>
        <v>1.8793140696867971E-9</v>
      </c>
      <c r="R664" s="30">
        <f t="shared" si="277"/>
        <v>1.8795152287737178E-9</v>
      </c>
      <c r="S664" s="30">
        <f t="shared" si="278"/>
        <v>1.8795152301720542E-9</v>
      </c>
      <c r="T664" s="30">
        <f t="shared" si="279"/>
        <v>1.8795152301720674E-9</v>
      </c>
      <c r="V664" s="36"/>
      <c r="W664" s="36"/>
      <c r="X664" s="36"/>
      <c r="AD664" s="36"/>
      <c r="AE664" s="36"/>
      <c r="AF664" s="36"/>
      <c r="AL664" s="36"/>
      <c r="AM664" s="36"/>
      <c r="AN664" s="36"/>
      <c r="AT664" s="36"/>
      <c r="AU664" s="36"/>
      <c r="AV664" s="36"/>
      <c r="BB664" s="36"/>
      <c r="BC664" s="36"/>
      <c r="BD664" s="36"/>
      <c r="BJ664" s="36"/>
      <c r="BK664" s="36"/>
      <c r="BL664" s="36"/>
      <c r="BR664" s="36"/>
      <c r="BS664" s="36"/>
      <c r="BT664" s="36"/>
      <c r="BZ664" s="36"/>
      <c r="CA664" s="36"/>
      <c r="CB664" s="36"/>
      <c r="CH664" s="36"/>
      <c r="CI664" s="36"/>
      <c r="CJ664" s="36"/>
      <c r="CP664" s="36"/>
      <c r="CQ664" s="36"/>
      <c r="CR664" s="36"/>
      <c r="CX664" s="36"/>
      <c r="CY664" s="36"/>
      <c r="CZ664" s="36"/>
      <c r="DF664" s="36">
        <v>6.8500000000000001E-9</v>
      </c>
      <c r="DG664" s="36">
        <v>1.95310431695</v>
      </c>
      <c r="DH664" s="36">
        <v>3156.8051495651998</v>
      </c>
      <c r="DI664" s="30">
        <f t="shared" si="280"/>
        <v>-6.7647503637160611E-9</v>
      </c>
      <c r="DJ664" s="30">
        <f t="shared" si="281"/>
        <v>-6.7650035558472239E-9</v>
      </c>
      <c r="DK664" s="30">
        <f t="shared" si="282"/>
        <v>-6.7650035576068174E-9</v>
      </c>
      <c r="DL664" s="30">
        <f t="shared" si="283"/>
        <v>-6.7650035576068323E-9</v>
      </c>
      <c r="DN664" s="36"/>
      <c r="DO664" s="36"/>
      <c r="DP664" s="36"/>
      <c r="DV664" s="36"/>
      <c r="DW664" s="36"/>
      <c r="DX664" s="36"/>
      <c r="ED664" s="36"/>
      <c r="EE664" s="36"/>
      <c r="EF664" s="36"/>
      <c r="EL664" s="36"/>
      <c r="EM664" s="36"/>
      <c r="EN664" s="36"/>
      <c r="ET664" s="36"/>
      <c r="EU664" s="36"/>
      <c r="EV664" s="36"/>
    </row>
    <row r="665" spans="14:152" s="30" customFormat="1" ht="12.75">
      <c r="N665" s="36">
        <v>2.4E-9</v>
      </c>
      <c r="O665" s="36">
        <v>6.0660235786800003</v>
      </c>
      <c r="P665" s="36">
        <v>1821.1219388175</v>
      </c>
      <c r="Q665" s="30">
        <f t="shared" si="276"/>
        <v>-1.5110974139263639E-9</v>
      </c>
      <c r="R665" s="30">
        <f t="shared" si="277"/>
        <v>-1.5108444192243155E-9</v>
      </c>
      <c r="S665" s="30">
        <f t="shared" si="278"/>
        <v>-1.5108444174646949E-9</v>
      </c>
      <c r="T665" s="30">
        <f t="shared" si="279"/>
        <v>-1.5108444174646784E-9</v>
      </c>
      <c r="V665" s="36"/>
      <c r="W665" s="36"/>
      <c r="X665" s="36"/>
      <c r="AD665" s="36"/>
      <c r="AE665" s="36"/>
      <c r="AF665" s="36"/>
      <c r="AL665" s="36"/>
      <c r="AM665" s="36"/>
      <c r="AN665" s="36"/>
      <c r="AT665" s="36"/>
      <c r="AU665" s="36"/>
      <c r="AV665" s="36"/>
      <c r="BB665" s="36"/>
      <c r="BC665" s="36"/>
      <c r="BD665" s="36"/>
      <c r="BJ665" s="36"/>
      <c r="BK665" s="36"/>
      <c r="BL665" s="36"/>
      <c r="BR665" s="36"/>
      <c r="BS665" s="36"/>
      <c r="BT665" s="36"/>
      <c r="BZ665" s="36"/>
      <c r="CA665" s="36"/>
      <c r="CB665" s="36"/>
      <c r="CH665" s="36"/>
      <c r="CI665" s="36"/>
      <c r="CJ665" s="36"/>
      <c r="CP665" s="36"/>
      <c r="CQ665" s="36"/>
      <c r="CR665" s="36"/>
      <c r="CX665" s="36"/>
      <c r="CY665" s="36"/>
      <c r="CZ665" s="36"/>
      <c r="DF665" s="36">
        <v>5.52E-9</v>
      </c>
      <c r="DG665" s="36">
        <v>2.81774132958</v>
      </c>
      <c r="DH665" s="36">
        <v>344.70304530790003</v>
      </c>
      <c r="DI665" s="30">
        <f t="shared" si="280"/>
        <v>3.4030649218510032E-9</v>
      </c>
      <c r="DJ665" s="30">
        <f t="shared" si="281"/>
        <v>3.4031765371363079E-9</v>
      </c>
      <c r="DK665" s="30">
        <f t="shared" si="282"/>
        <v>3.4031765379125602E-9</v>
      </c>
      <c r="DL665" s="30">
        <f t="shared" si="283"/>
        <v>3.4031765379125668E-9</v>
      </c>
      <c r="DN665" s="36"/>
      <c r="DO665" s="36"/>
      <c r="DP665" s="36"/>
      <c r="DV665" s="36"/>
      <c r="DW665" s="36"/>
      <c r="DX665" s="36"/>
      <c r="ED665" s="36"/>
      <c r="EE665" s="36"/>
      <c r="EF665" s="36"/>
      <c r="EL665" s="36"/>
      <c r="EM665" s="36"/>
      <c r="EN665" s="36"/>
      <c r="ET665" s="36"/>
      <c r="EU665" s="36"/>
      <c r="EV665" s="36"/>
    </row>
    <row r="666" spans="14:152" s="30" customFormat="1" ht="12.75">
      <c r="N666" s="36">
        <v>1.7200000000000001E-9</v>
      </c>
      <c r="O666" s="36">
        <v>3.04802064781</v>
      </c>
      <c r="P666" s="36">
        <v>54.3347294422</v>
      </c>
      <c r="Q666" s="30">
        <f t="shared" si="276"/>
        <v>-1.5876633575992253E-9</v>
      </c>
      <c r="R666" s="30">
        <f t="shared" si="277"/>
        <v>-1.5876606793409891E-9</v>
      </c>
      <c r="S666" s="30">
        <f t="shared" si="278"/>
        <v>-1.5876606793223623E-9</v>
      </c>
      <c r="T666" s="30">
        <f t="shared" si="279"/>
        <v>-1.5876606793223621E-9</v>
      </c>
      <c r="V666" s="36"/>
      <c r="W666" s="36"/>
      <c r="X666" s="36"/>
      <c r="AD666" s="36"/>
      <c r="AE666" s="36"/>
      <c r="AF666" s="36"/>
      <c r="AL666" s="36"/>
      <c r="AM666" s="36"/>
      <c r="AN666" s="36"/>
      <c r="AT666" s="36"/>
      <c r="AU666" s="36"/>
      <c r="AV666" s="36"/>
      <c r="BB666" s="36"/>
      <c r="BC666" s="36"/>
      <c r="BD666" s="36"/>
      <c r="BJ666" s="36"/>
      <c r="BK666" s="36"/>
      <c r="BL666" s="36"/>
      <c r="BR666" s="36"/>
      <c r="BS666" s="36"/>
      <c r="BT666" s="36"/>
      <c r="BZ666" s="36"/>
      <c r="CA666" s="36"/>
      <c r="CB666" s="36"/>
      <c r="CH666" s="36"/>
      <c r="CI666" s="36"/>
      <c r="CJ666" s="36"/>
      <c r="CP666" s="36"/>
      <c r="CQ666" s="36"/>
      <c r="CR666" s="36"/>
      <c r="CX666" s="36"/>
      <c r="CY666" s="36"/>
      <c r="CZ666" s="36"/>
      <c r="DF666" s="36">
        <v>5.5100000000000002E-9</v>
      </c>
      <c r="DG666" s="36">
        <v>1.91969778405</v>
      </c>
      <c r="DH666" s="36">
        <v>113.3877149571</v>
      </c>
      <c r="DI666" s="30">
        <f t="shared" si="280"/>
        <v>1.5215810990539483E-9</v>
      </c>
      <c r="DJ666" s="30">
        <f t="shared" si="281"/>
        <v>1.5216258358088319E-9</v>
      </c>
      <c r="DK666" s="30">
        <f t="shared" si="282"/>
        <v>1.5216258361199672E-9</v>
      </c>
      <c r="DL666" s="30">
        <f t="shared" si="283"/>
        <v>1.5216258361199697E-9</v>
      </c>
      <c r="DN666" s="36"/>
      <c r="DO666" s="36"/>
      <c r="DP666" s="36"/>
      <c r="DV666" s="36"/>
      <c r="DW666" s="36"/>
      <c r="DX666" s="36"/>
      <c r="ED666" s="36"/>
      <c r="EE666" s="36"/>
      <c r="EF666" s="36"/>
      <c r="EL666" s="36"/>
      <c r="EM666" s="36"/>
      <c r="EN666" s="36"/>
      <c r="ET666" s="36"/>
      <c r="EU666" s="36"/>
      <c r="EV666" s="36"/>
    </row>
    <row r="667" spans="14:152" s="30" customFormat="1" ht="12.75">
      <c r="N667" s="36">
        <v>1.6999999999999999E-9</v>
      </c>
      <c r="O667" s="36">
        <v>4.6652029120399998</v>
      </c>
      <c r="P667" s="36">
        <v>1372.5924061081</v>
      </c>
      <c r="Q667" s="30">
        <f t="shared" si="276"/>
        <v>-1.6673325751706793E-9</v>
      </c>
      <c r="R667" s="30">
        <f t="shared" si="277"/>
        <v>-1.6673664831980013E-9</v>
      </c>
      <c r="S667" s="30">
        <f t="shared" si="278"/>
        <v>-1.6673664834337637E-9</v>
      </c>
      <c r="T667" s="30">
        <f t="shared" si="279"/>
        <v>-1.6673664834337653E-9</v>
      </c>
      <c r="V667" s="36"/>
      <c r="W667" s="36"/>
      <c r="X667" s="36"/>
      <c r="AD667" s="36"/>
      <c r="AE667" s="36"/>
      <c r="AF667" s="36"/>
      <c r="AL667" s="36"/>
      <c r="AM667" s="36"/>
      <c r="AN667" s="36"/>
      <c r="AT667" s="36"/>
      <c r="AU667" s="36"/>
      <c r="AV667" s="36"/>
      <c r="BB667" s="36"/>
      <c r="BC667" s="36"/>
      <c r="BD667" s="36"/>
      <c r="BJ667" s="36"/>
      <c r="BK667" s="36"/>
      <c r="BL667" s="36"/>
      <c r="BR667" s="36"/>
      <c r="BS667" s="36"/>
      <c r="BT667" s="36"/>
      <c r="BZ667" s="36"/>
      <c r="CA667" s="36"/>
      <c r="CB667" s="36"/>
      <c r="CH667" s="36"/>
      <c r="CI667" s="36"/>
      <c r="CJ667" s="36"/>
      <c r="CP667" s="36"/>
      <c r="CQ667" s="36"/>
      <c r="CR667" s="36"/>
      <c r="CX667" s="36"/>
      <c r="CY667" s="36"/>
      <c r="CZ667" s="36"/>
      <c r="DF667" s="36">
        <v>6.82E-9</v>
      </c>
      <c r="DG667" s="36">
        <v>0.87321578326000004</v>
      </c>
      <c r="DH667" s="36">
        <v>6069.7767545533998</v>
      </c>
      <c r="DI667" s="30">
        <f t="shared" si="280"/>
        <v>1.3924568454644382E-9</v>
      </c>
      <c r="DJ667" s="30">
        <f t="shared" si="281"/>
        <v>1.3894375646998382E-9</v>
      </c>
      <c r="DK667" s="30">
        <f t="shared" si="282"/>
        <v>1.3894375437003748E-9</v>
      </c>
      <c r="DL667" s="30">
        <f t="shared" si="283"/>
        <v>1.3894375437001852E-9</v>
      </c>
      <c r="DN667" s="36"/>
      <c r="DO667" s="36"/>
      <c r="DP667" s="36"/>
      <c r="DV667" s="36"/>
      <c r="DW667" s="36"/>
      <c r="DX667" s="36"/>
      <c r="ED667" s="36"/>
      <c r="EE667" s="36"/>
      <c r="EF667" s="36"/>
      <c r="EL667" s="36"/>
      <c r="EM667" s="36"/>
      <c r="EN667" s="36"/>
      <c r="ET667" s="36"/>
      <c r="EU667" s="36"/>
      <c r="EV667" s="36"/>
    </row>
    <row r="668" spans="14:152" s="30" customFormat="1" ht="12.75">
      <c r="N668" s="36">
        <v>1.73E-9</v>
      </c>
      <c r="O668" s="36">
        <v>4.7288405630700003</v>
      </c>
      <c r="P668" s="36">
        <v>77204.327494533296</v>
      </c>
      <c r="Q668" s="30">
        <f t="shared" si="276"/>
        <v>-1.2313155924247315E-9</v>
      </c>
      <c r="R668" s="30">
        <f t="shared" si="277"/>
        <v>-1.2382850536348394E-9</v>
      </c>
      <c r="S668" s="30">
        <f t="shared" si="278"/>
        <v>-1.2382851019638028E-9</v>
      </c>
      <c r="T668" s="30">
        <f t="shared" si="279"/>
        <v>-1.2382851019642148E-9</v>
      </c>
      <c r="V668" s="36"/>
      <c r="W668" s="36"/>
      <c r="X668" s="36"/>
      <c r="AD668" s="36"/>
      <c r="AE668" s="36"/>
      <c r="AF668" s="36"/>
      <c r="AL668" s="36"/>
      <c r="AM668" s="36"/>
      <c r="AN668" s="36"/>
      <c r="AT668" s="36"/>
      <c r="AU668" s="36"/>
      <c r="AV668" s="36"/>
      <c r="BB668" s="36"/>
      <c r="BC668" s="36"/>
      <c r="BD668" s="36"/>
      <c r="BJ668" s="36"/>
      <c r="BK668" s="36"/>
      <c r="BL668" s="36"/>
      <c r="BR668" s="36"/>
      <c r="BS668" s="36"/>
      <c r="BT668" s="36"/>
      <c r="BZ668" s="36"/>
      <c r="CA668" s="36"/>
      <c r="CB668" s="36"/>
      <c r="CH668" s="36"/>
      <c r="CI668" s="36"/>
      <c r="CJ668" s="36"/>
      <c r="CP668" s="36"/>
      <c r="CQ668" s="36"/>
      <c r="CR668" s="36"/>
      <c r="CX668" s="36"/>
      <c r="CY668" s="36"/>
      <c r="CZ668" s="36"/>
      <c r="DF668" s="36">
        <v>6.5100000000000001E-9</v>
      </c>
      <c r="DG668" s="36">
        <v>5.09951064975</v>
      </c>
      <c r="DH668" s="36">
        <v>531.33549649730003</v>
      </c>
      <c r="DI668" s="30">
        <f t="shared" si="280"/>
        <v>-3.5822485546807302E-9</v>
      </c>
      <c r="DJ668" s="30">
        <f t="shared" si="281"/>
        <v>-3.5820333718134779E-9</v>
      </c>
      <c r="DK668" s="30">
        <f t="shared" si="282"/>
        <v>-3.5820333703169072E-9</v>
      </c>
      <c r="DL668" s="30">
        <f t="shared" si="283"/>
        <v>-3.5820333703168948E-9</v>
      </c>
      <c r="DN668" s="36"/>
      <c r="DO668" s="36"/>
      <c r="DP668" s="36"/>
      <c r="DV668" s="36"/>
      <c r="DW668" s="36"/>
      <c r="DX668" s="36"/>
      <c r="ED668" s="36"/>
      <c r="EE668" s="36"/>
      <c r="EF668" s="36"/>
      <c r="EL668" s="36"/>
      <c r="EM668" s="36"/>
      <c r="EN668" s="36"/>
      <c r="ET668" s="36"/>
      <c r="EU668" s="36"/>
      <c r="EV668" s="36"/>
    </row>
    <row r="669" spans="14:152" s="30" customFormat="1" ht="12.75">
      <c r="N669" s="36">
        <v>1.74E-9</v>
      </c>
      <c r="O669" s="36">
        <v>0.85370421251999995</v>
      </c>
      <c r="P669" s="36">
        <v>1587.5884225755001</v>
      </c>
      <c r="Q669" s="30">
        <f t="shared" si="276"/>
        <v>-1.6472936553852849E-10</v>
      </c>
      <c r="R669" s="30">
        <f t="shared" si="277"/>
        <v>-1.6493424660723779E-10</v>
      </c>
      <c r="S669" s="30">
        <f t="shared" si="278"/>
        <v>-1.649342480321335E-10</v>
      </c>
      <c r="T669" s="30">
        <f t="shared" si="279"/>
        <v>-1.6493424803214583E-10</v>
      </c>
      <c r="V669" s="36"/>
      <c r="W669" s="36"/>
      <c r="X669" s="36"/>
      <c r="AD669" s="36"/>
      <c r="AE669" s="36"/>
      <c r="AF669" s="36"/>
      <c r="AL669" s="36"/>
      <c r="AM669" s="36"/>
      <c r="AN669" s="36"/>
      <c r="AT669" s="36"/>
      <c r="AU669" s="36"/>
      <c r="AV669" s="36"/>
      <c r="BB669" s="36"/>
      <c r="BC669" s="36"/>
      <c r="BD669" s="36"/>
      <c r="BJ669" s="36"/>
      <c r="BK669" s="36"/>
      <c r="BL669" s="36"/>
      <c r="BR669" s="36"/>
      <c r="BS669" s="36"/>
      <c r="BT669" s="36"/>
      <c r="BZ669" s="36"/>
      <c r="CA669" s="36"/>
      <c r="CB669" s="36"/>
      <c r="CH669" s="36"/>
      <c r="CI669" s="36"/>
      <c r="CJ669" s="36"/>
      <c r="CP669" s="36"/>
      <c r="CQ669" s="36"/>
      <c r="CR669" s="36"/>
      <c r="CX669" s="36"/>
      <c r="CY669" s="36"/>
      <c r="CZ669" s="36"/>
      <c r="DF669" s="36">
        <v>5.3700000000000003E-9</v>
      </c>
      <c r="DG669" s="36">
        <v>3.6735744022599999</v>
      </c>
      <c r="DH669" s="36">
        <v>605.95703637019994</v>
      </c>
      <c r="DI669" s="30">
        <f t="shared" si="280"/>
        <v>5.1077670411793772E-9</v>
      </c>
      <c r="DJ669" s="30">
        <f t="shared" si="281"/>
        <v>5.1078418687687622E-9</v>
      </c>
      <c r="DK669" s="30">
        <f t="shared" si="282"/>
        <v>5.1078418692891357E-9</v>
      </c>
      <c r="DL669" s="30">
        <f t="shared" si="283"/>
        <v>5.1078418692891407E-9</v>
      </c>
      <c r="DN669" s="36"/>
      <c r="DO669" s="36"/>
      <c r="DP669" s="36"/>
      <c r="DV669" s="36"/>
      <c r="DW669" s="36"/>
      <c r="DX669" s="36"/>
      <c r="ED669" s="36"/>
      <c r="EE669" s="36"/>
      <c r="EF669" s="36"/>
      <c r="EL669" s="36"/>
      <c r="EM669" s="36"/>
      <c r="EN669" s="36"/>
      <c r="ET669" s="36"/>
      <c r="EU669" s="36"/>
      <c r="EV669" s="36"/>
    </row>
    <row r="670" spans="14:152" s="30" customFormat="1" ht="12.75">
      <c r="N670" s="36">
        <v>2.1499999999999998E-9</v>
      </c>
      <c r="O670" s="36">
        <v>0.68219980704000005</v>
      </c>
      <c r="P670" s="36">
        <v>1054.7160637432</v>
      </c>
      <c r="Q670" s="30">
        <f t="shared" si="276"/>
        <v>9.4167816968117824E-10</v>
      </c>
      <c r="R670" s="30">
        <f t="shared" si="277"/>
        <v>9.418300452163238E-10</v>
      </c>
      <c r="S670" s="30">
        <f t="shared" si="278"/>
        <v>9.4183004627256685E-10</v>
      </c>
      <c r="T670" s="30">
        <f t="shared" si="279"/>
        <v>9.4183004627257533E-10</v>
      </c>
      <c r="V670" s="36"/>
      <c r="W670" s="36"/>
      <c r="X670" s="36"/>
      <c r="AD670" s="36"/>
      <c r="AE670" s="36"/>
      <c r="AF670" s="36"/>
      <c r="AL670" s="36"/>
      <c r="AM670" s="36"/>
      <c r="AN670" s="36"/>
      <c r="AT670" s="36"/>
      <c r="AU670" s="36"/>
      <c r="AV670" s="36"/>
      <c r="BB670" s="36"/>
      <c r="BC670" s="36"/>
      <c r="BD670" s="36"/>
      <c r="BJ670" s="36"/>
      <c r="BK670" s="36"/>
      <c r="BL670" s="36"/>
      <c r="BR670" s="36"/>
      <c r="BS670" s="36"/>
      <c r="BT670" s="36"/>
      <c r="BZ670" s="36"/>
      <c r="CA670" s="36"/>
      <c r="CB670" s="36"/>
      <c r="CH670" s="36"/>
      <c r="CI670" s="36"/>
      <c r="CJ670" s="36"/>
      <c r="CP670" s="36"/>
      <c r="CQ670" s="36"/>
      <c r="CR670" s="36"/>
      <c r="CX670" s="36"/>
      <c r="CY670" s="36"/>
      <c r="CZ670" s="36"/>
      <c r="DF670" s="36">
        <v>5.2499999999999999E-9</v>
      </c>
      <c r="DG670" s="36">
        <v>0.74584814988000003</v>
      </c>
      <c r="DH670" s="36">
        <v>736.83972137830006</v>
      </c>
      <c r="DI670" s="30">
        <f t="shared" si="280"/>
        <v>-5.1474037722552573E-9</v>
      </c>
      <c r="DJ670" s="30">
        <f t="shared" si="281"/>
        <v>-5.1473470657725264E-9</v>
      </c>
      <c r="DK670" s="30">
        <f t="shared" si="282"/>
        <v>-5.1473470653780903E-9</v>
      </c>
      <c r="DL670" s="30">
        <f t="shared" si="283"/>
        <v>-5.147347065378087E-9</v>
      </c>
      <c r="DN670" s="36"/>
      <c r="DO670" s="36"/>
      <c r="DP670" s="36"/>
      <c r="DV670" s="36"/>
      <c r="DW670" s="36"/>
      <c r="DX670" s="36"/>
      <c r="ED670" s="36"/>
      <c r="EE670" s="36"/>
      <c r="EF670" s="36"/>
      <c r="EL670" s="36"/>
      <c r="EM670" s="36"/>
      <c r="EN670" s="36"/>
      <c r="ET670" s="36"/>
      <c r="EU670" s="36"/>
      <c r="EV670" s="36"/>
    </row>
    <row r="671" spans="14:152" s="30" customFormat="1" ht="12.75">
      <c r="N671" s="36">
        <v>1.6999999999999999E-9</v>
      </c>
      <c r="O671" s="36">
        <v>1.5220480330799999</v>
      </c>
      <c r="P671" s="36">
        <v>5591.9608796002003</v>
      </c>
      <c r="Q671" s="30">
        <f t="shared" si="276"/>
        <v>-6.0227434806069694E-10</v>
      </c>
      <c r="R671" s="30">
        <f t="shared" si="277"/>
        <v>-6.016119852323783E-10</v>
      </c>
      <c r="S671" s="30">
        <f t="shared" si="278"/>
        <v>-6.0161198062542504E-10</v>
      </c>
      <c r="T671" s="30">
        <f t="shared" si="279"/>
        <v>-6.0161198062538554E-10</v>
      </c>
      <c r="V671" s="36"/>
      <c r="W671" s="36"/>
      <c r="X671" s="36"/>
      <c r="AD671" s="36"/>
      <c r="AE671" s="36"/>
      <c r="AF671" s="36"/>
      <c r="AL671" s="36"/>
      <c r="AM671" s="36"/>
      <c r="AN671" s="36"/>
      <c r="AT671" s="36"/>
      <c r="AU671" s="36"/>
      <c r="AV671" s="36"/>
      <c r="BB671" s="36"/>
      <c r="BC671" s="36"/>
      <c r="BD671" s="36"/>
      <c r="BJ671" s="36"/>
      <c r="BK671" s="36"/>
      <c r="BL671" s="36"/>
      <c r="BR671" s="36"/>
      <c r="BS671" s="36"/>
      <c r="BT671" s="36"/>
      <c r="BZ671" s="36"/>
      <c r="CA671" s="36"/>
      <c r="CB671" s="36"/>
      <c r="CH671" s="36"/>
      <c r="CI671" s="36"/>
      <c r="CJ671" s="36"/>
      <c r="CP671" s="36"/>
      <c r="CQ671" s="36"/>
      <c r="CR671" s="36"/>
      <c r="CX671" s="36"/>
      <c r="CY671" s="36"/>
      <c r="CZ671" s="36"/>
      <c r="DF671" s="36">
        <v>5.0499999999999997E-9</v>
      </c>
      <c r="DG671" s="36">
        <v>3.1249481430700001</v>
      </c>
      <c r="DH671" s="36">
        <v>1475.6851803267</v>
      </c>
      <c r="DI671" s="30">
        <f t="shared" si="280"/>
        <v>1.706501026831576E-9</v>
      </c>
      <c r="DJ671" s="30">
        <f t="shared" si="281"/>
        <v>1.707023565925435E-9</v>
      </c>
      <c r="DK671" s="30">
        <f t="shared" si="282"/>
        <v>1.707023569559513E-9</v>
      </c>
      <c r="DL671" s="30">
        <f t="shared" si="283"/>
        <v>1.7070235695595469E-9</v>
      </c>
      <c r="DN671" s="36"/>
      <c r="DO671" s="36"/>
      <c r="DP671" s="36"/>
      <c r="DV671" s="36"/>
      <c r="DW671" s="36"/>
      <c r="DX671" s="36"/>
      <c r="ED671" s="36"/>
      <c r="EE671" s="36"/>
      <c r="EF671" s="36"/>
      <c r="EL671" s="36"/>
      <c r="EM671" s="36"/>
      <c r="EN671" s="36"/>
      <c r="ET671" s="36"/>
      <c r="EU671" s="36"/>
      <c r="EV671" s="36"/>
    </row>
    <row r="672" spans="14:152" s="30" customFormat="1" ht="12.75">
      <c r="N672" s="36">
        <v>2.0000000000000001E-9</v>
      </c>
      <c r="O672" s="36">
        <v>1.6027509207299999</v>
      </c>
      <c r="P672" s="36">
        <v>6681.2248533995999</v>
      </c>
      <c r="Q672" s="30">
        <f t="shared" si="276"/>
        <v>-1.2677104914572789E-9</v>
      </c>
      <c r="R672" s="30">
        <f t="shared" si="277"/>
        <v>-1.2669403332320879E-9</v>
      </c>
      <c r="S672" s="30">
        <f t="shared" si="278"/>
        <v>-1.2669403278747025E-9</v>
      </c>
      <c r="T672" s="30">
        <f t="shared" si="279"/>
        <v>-1.2669403278746587E-9</v>
      </c>
      <c r="V672" s="36"/>
      <c r="W672" s="36"/>
      <c r="X672" s="36"/>
      <c r="AD672" s="36"/>
      <c r="AE672" s="36"/>
      <c r="AF672" s="36"/>
      <c r="AL672" s="36"/>
      <c r="AM672" s="36"/>
      <c r="AN672" s="36"/>
      <c r="AT672" s="36"/>
      <c r="AU672" s="36"/>
      <c r="AV672" s="36"/>
      <c r="BB672" s="36"/>
      <c r="BC672" s="36"/>
      <c r="BD672" s="36"/>
      <c r="BJ672" s="36"/>
      <c r="BK672" s="36"/>
      <c r="BL672" s="36"/>
      <c r="BR672" s="36"/>
      <c r="BS672" s="36"/>
      <c r="BT672" s="36"/>
      <c r="BZ672" s="36"/>
      <c r="CA672" s="36"/>
      <c r="CB672" s="36"/>
      <c r="CH672" s="36"/>
      <c r="CI672" s="36"/>
      <c r="CJ672" s="36"/>
      <c r="CP672" s="36"/>
      <c r="CQ672" s="36"/>
      <c r="CR672" s="36"/>
      <c r="CX672" s="36"/>
      <c r="CY672" s="36"/>
      <c r="CZ672" s="36"/>
      <c r="DF672" s="36">
        <v>6.2199999999999996E-9</v>
      </c>
      <c r="DG672" s="36">
        <v>3.0001393960599998</v>
      </c>
      <c r="DH672" s="36">
        <v>2349.3284312037999</v>
      </c>
      <c r="DI672" s="30">
        <f t="shared" si="280"/>
        <v>-5.1297013941199653E-9</v>
      </c>
      <c r="DJ672" s="30">
        <f t="shared" si="281"/>
        <v>-5.1290855990285342E-9</v>
      </c>
      <c r="DK672" s="30">
        <f t="shared" si="282"/>
        <v>-5.1290855947452656E-9</v>
      </c>
      <c r="DL672" s="30">
        <f t="shared" si="283"/>
        <v>-5.1290855947452276E-9</v>
      </c>
      <c r="DN672" s="36"/>
      <c r="DO672" s="36"/>
      <c r="DP672" s="36"/>
      <c r="DV672" s="36"/>
      <c r="DW672" s="36"/>
      <c r="DX672" s="36"/>
      <c r="ED672" s="36"/>
      <c r="EE672" s="36"/>
      <c r="EF672" s="36"/>
      <c r="EL672" s="36"/>
      <c r="EM672" s="36"/>
      <c r="EN672" s="36"/>
      <c r="ET672" s="36"/>
      <c r="EU672" s="36"/>
      <c r="EV672" s="36"/>
    </row>
    <row r="673" spans="14:152" s="30" customFormat="1" ht="12.75">
      <c r="N673" s="36">
        <v>1.9300000000000002E-9</v>
      </c>
      <c r="O673" s="36">
        <v>2.1300347928000001</v>
      </c>
      <c r="P673" s="36">
        <v>103.6140390804</v>
      </c>
      <c r="Q673" s="30">
        <f t="shared" si="276"/>
        <v>2.9445131364318556E-11</v>
      </c>
      <c r="R673" s="30">
        <f t="shared" si="277"/>
        <v>2.9460028317797231E-11</v>
      </c>
      <c r="S673" s="30">
        <f t="shared" si="278"/>
        <v>2.9460028421402456E-11</v>
      </c>
      <c r="T673" s="30">
        <f t="shared" si="279"/>
        <v>2.9460028421403316E-11</v>
      </c>
      <c r="V673" s="36"/>
      <c r="W673" s="36"/>
      <c r="X673" s="36"/>
      <c r="AD673" s="36"/>
      <c r="AE673" s="36"/>
      <c r="AF673" s="36"/>
      <c r="AL673" s="36"/>
      <c r="AM673" s="36"/>
      <c r="AN673" s="36"/>
      <c r="AT673" s="36"/>
      <c r="AU673" s="36"/>
      <c r="AV673" s="36"/>
      <c r="BB673" s="36"/>
      <c r="BC673" s="36"/>
      <c r="BD673" s="36"/>
      <c r="BJ673" s="36"/>
      <c r="BK673" s="36"/>
      <c r="BL673" s="36"/>
      <c r="BR673" s="36"/>
      <c r="BS673" s="36"/>
      <c r="BT673" s="36"/>
      <c r="BZ673" s="36"/>
      <c r="CA673" s="36"/>
      <c r="CB673" s="36"/>
      <c r="CH673" s="36"/>
      <c r="CI673" s="36"/>
      <c r="CJ673" s="36"/>
      <c r="CP673" s="36"/>
      <c r="CQ673" s="36"/>
      <c r="CR673" s="36"/>
      <c r="CX673" s="36"/>
      <c r="CY673" s="36"/>
      <c r="CZ673" s="36"/>
      <c r="DF673" s="36">
        <v>6.4400000000000001E-9</v>
      </c>
      <c r="DG673" s="36">
        <v>3.0015698633499999</v>
      </c>
      <c r="DH673" s="36">
        <v>298.23262239190001</v>
      </c>
      <c r="DI673" s="30">
        <f t="shared" si="280"/>
        <v>1.4229843856895712E-9</v>
      </c>
      <c r="DJ673" s="30">
        <f t="shared" si="281"/>
        <v>1.4231239397930447E-9</v>
      </c>
      <c r="DK673" s="30">
        <f t="shared" si="282"/>
        <v>1.4231239407636121E-9</v>
      </c>
      <c r="DL673" s="30">
        <f t="shared" si="283"/>
        <v>1.4231239407636204E-9</v>
      </c>
      <c r="DN673" s="36"/>
      <c r="DO673" s="36"/>
      <c r="DP673" s="36"/>
      <c r="DV673" s="36"/>
      <c r="DW673" s="36"/>
      <c r="DX673" s="36"/>
      <c r="ED673" s="36"/>
      <c r="EE673" s="36"/>
      <c r="EF673" s="36"/>
      <c r="EL673" s="36"/>
      <c r="EM673" s="36"/>
      <c r="EN673" s="36"/>
      <c r="ET673" s="36"/>
      <c r="EU673" s="36"/>
      <c r="EV673" s="36"/>
    </row>
    <row r="674" spans="14:152" s="30" customFormat="1" ht="12.75">
      <c r="N674" s="36">
        <v>2.3100000000000001E-9</v>
      </c>
      <c r="O674" s="36">
        <v>4.6996238903099998</v>
      </c>
      <c r="P674" s="36">
        <v>1966.2317178272001</v>
      </c>
      <c r="Q674" s="30">
        <f t="shared" si="276"/>
        <v>2.3024460015252913E-9</v>
      </c>
      <c r="R674" s="30">
        <f t="shared" si="277"/>
        <v>2.3024733207497115E-9</v>
      </c>
      <c r="S674" s="30">
        <f t="shared" si="278"/>
        <v>2.3024733209395396E-9</v>
      </c>
      <c r="T674" s="30">
        <f t="shared" si="279"/>
        <v>2.3024733209395408E-9</v>
      </c>
      <c r="V674" s="36"/>
      <c r="W674" s="36"/>
      <c r="X674" s="36"/>
      <c r="AD674" s="36"/>
      <c r="AE674" s="36"/>
      <c r="AF674" s="36"/>
      <c r="AL674" s="36"/>
      <c r="AM674" s="36"/>
      <c r="AN674" s="36"/>
      <c r="AT674" s="36"/>
      <c r="AU674" s="36"/>
      <c r="AV674" s="36"/>
      <c r="BB674" s="36"/>
      <c r="BC674" s="36"/>
      <c r="BD674" s="36"/>
      <c r="BJ674" s="36"/>
      <c r="BK674" s="36"/>
      <c r="BL674" s="36"/>
      <c r="BR674" s="36"/>
      <c r="BS674" s="36"/>
      <c r="BT674" s="36"/>
      <c r="BZ674" s="36"/>
      <c r="CA674" s="36"/>
      <c r="CB674" s="36"/>
      <c r="CH674" s="36"/>
      <c r="CI674" s="36"/>
      <c r="CJ674" s="36"/>
      <c r="CP674" s="36"/>
      <c r="CQ674" s="36"/>
      <c r="CR674" s="36"/>
      <c r="CX674" s="36"/>
      <c r="CY674" s="36"/>
      <c r="CZ674" s="36"/>
      <c r="DF674" s="36">
        <v>5.6400000000000004E-9</v>
      </c>
      <c r="DG674" s="36">
        <v>3.8196083394899998</v>
      </c>
      <c r="DH674" s="36">
        <v>1059.5419888836</v>
      </c>
      <c r="DI674" s="30">
        <f t="shared" si="280"/>
        <v>-2.6259379245437697E-9</v>
      </c>
      <c r="DJ674" s="30">
        <f t="shared" si="281"/>
        <v>-2.6263319310955768E-9</v>
      </c>
      <c r="DK674" s="30">
        <f t="shared" si="282"/>
        <v>-2.6263319338357532E-9</v>
      </c>
      <c r="DL674" s="30">
        <f t="shared" si="283"/>
        <v>-2.6263319338357756E-9</v>
      </c>
      <c r="DN674" s="36"/>
      <c r="DO674" s="36"/>
      <c r="DP674" s="36"/>
      <c r="DV674" s="36"/>
      <c r="DW674" s="36"/>
      <c r="DX674" s="36"/>
      <c r="ED674" s="36"/>
      <c r="EE674" s="36"/>
      <c r="EF674" s="36"/>
      <c r="EL674" s="36"/>
      <c r="EM674" s="36"/>
      <c r="EN674" s="36"/>
      <c r="ET674" s="36"/>
      <c r="EU674" s="36"/>
      <c r="EV674" s="36"/>
    </row>
    <row r="675" spans="14:152" s="30" customFormat="1" ht="12.75">
      <c r="N675" s="36">
        <v>1.79E-9</v>
      </c>
      <c r="O675" s="36">
        <v>5.5739590544700004</v>
      </c>
      <c r="P675" s="36">
        <v>1457.5259330619999</v>
      </c>
      <c r="Q675" s="30">
        <f t="shared" si="276"/>
        <v>-1.4419349586005543E-9</v>
      </c>
      <c r="R675" s="30">
        <f t="shared" si="277"/>
        <v>-1.4420501228985235E-9</v>
      </c>
      <c r="S675" s="30">
        <f t="shared" si="278"/>
        <v>-1.4420501236994076E-9</v>
      </c>
      <c r="T675" s="30">
        <f t="shared" si="279"/>
        <v>-1.4420501236994151E-9</v>
      </c>
      <c r="V675" s="36"/>
      <c r="W675" s="36"/>
      <c r="X675" s="36"/>
      <c r="AD675" s="36"/>
      <c r="AE675" s="36"/>
      <c r="AF675" s="36"/>
      <c r="AL675" s="36"/>
      <c r="AM675" s="36"/>
      <c r="AN675" s="36"/>
      <c r="AT675" s="36"/>
      <c r="AU675" s="36"/>
      <c r="AV675" s="36"/>
      <c r="BB675" s="36"/>
      <c r="BC675" s="36"/>
      <c r="BD675" s="36"/>
      <c r="BJ675" s="36"/>
      <c r="BK675" s="36"/>
      <c r="BL675" s="36"/>
      <c r="BR675" s="36"/>
      <c r="BS675" s="36"/>
      <c r="BT675" s="36"/>
      <c r="BZ675" s="36"/>
      <c r="CA675" s="36"/>
      <c r="CB675" s="36"/>
      <c r="CH675" s="36"/>
      <c r="CI675" s="36"/>
      <c r="CJ675" s="36"/>
      <c r="CP675" s="36"/>
      <c r="CQ675" s="36"/>
      <c r="CR675" s="36"/>
      <c r="CX675" s="36"/>
      <c r="CY675" s="36"/>
      <c r="CZ675" s="36"/>
      <c r="DF675" s="36">
        <v>4.6800000000000004E-9</v>
      </c>
      <c r="DG675" s="36">
        <v>3.5034855499200002</v>
      </c>
      <c r="DH675" s="36">
        <v>4841.8572720667999</v>
      </c>
      <c r="DI675" s="30">
        <f t="shared" si="280"/>
        <v>-1.0185713469127818E-9</v>
      </c>
      <c r="DJ675" s="30">
        <f t="shared" si="281"/>
        <v>-1.0169235266177001E-9</v>
      </c>
      <c r="DK675" s="30">
        <f t="shared" si="282"/>
        <v>-1.0169235151570089E-9</v>
      </c>
      <c r="DL675" s="30">
        <f t="shared" si="283"/>
        <v>-1.0169235151569115E-9</v>
      </c>
      <c r="DN675" s="36"/>
      <c r="DO675" s="36"/>
      <c r="DP675" s="36"/>
      <c r="DV675" s="36"/>
      <c r="DW675" s="36"/>
      <c r="DX675" s="36"/>
      <c r="ED675" s="36"/>
      <c r="EE675" s="36"/>
      <c r="EF675" s="36"/>
      <c r="EL675" s="36"/>
      <c r="EM675" s="36"/>
      <c r="EN675" s="36"/>
      <c r="ET675" s="36"/>
      <c r="EU675" s="36"/>
      <c r="EV675" s="36"/>
    </row>
    <row r="676" spans="14:152" s="30" customFormat="1" ht="12.75">
      <c r="N676" s="36">
        <v>2.0500000000000002E-9</v>
      </c>
      <c r="O676" s="36">
        <v>3.6550757112799999</v>
      </c>
      <c r="P676" s="36">
        <v>906.84978763799995</v>
      </c>
      <c r="Q676" s="30">
        <f t="shared" si="276"/>
        <v>4.0280521261788684E-10</v>
      </c>
      <c r="R676" s="30">
        <f t="shared" si="277"/>
        <v>4.0266940803400853E-10</v>
      </c>
      <c r="S676" s="30">
        <f t="shared" si="278"/>
        <v>4.0266940708951039E-10</v>
      </c>
      <c r="T676" s="30">
        <f t="shared" si="279"/>
        <v>4.0266940708950331E-10</v>
      </c>
      <c r="V676" s="36"/>
      <c r="W676" s="36"/>
      <c r="X676" s="36"/>
      <c r="AD676" s="36"/>
      <c r="AE676" s="36"/>
      <c r="AF676" s="36"/>
      <c r="AL676" s="36"/>
      <c r="AM676" s="36"/>
      <c r="AN676" s="36"/>
      <c r="AT676" s="36"/>
      <c r="AU676" s="36"/>
      <c r="AV676" s="36"/>
      <c r="BB676" s="36"/>
      <c r="BC676" s="36"/>
      <c r="BD676" s="36"/>
      <c r="BJ676" s="36"/>
      <c r="BK676" s="36"/>
      <c r="BL676" s="36"/>
      <c r="BR676" s="36"/>
      <c r="BS676" s="36"/>
      <c r="BT676" s="36"/>
      <c r="BZ676" s="36"/>
      <c r="CA676" s="36"/>
      <c r="CB676" s="36"/>
      <c r="CH676" s="36"/>
      <c r="CI676" s="36"/>
      <c r="CJ676" s="36"/>
      <c r="CP676" s="36"/>
      <c r="CQ676" s="36"/>
      <c r="CR676" s="36"/>
      <c r="CX676" s="36"/>
      <c r="CY676" s="36"/>
      <c r="CZ676" s="36"/>
      <c r="DF676" s="36">
        <v>4.9099999999999998E-9</v>
      </c>
      <c r="DG676" s="36">
        <v>1.2853557307200001</v>
      </c>
      <c r="DH676" s="36">
        <v>247.23934538180001</v>
      </c>
      <c r="DI676" s="30">
        <f t="shared" si="280"/>
        <v>4.8920722882416689E-9</v>
      </c>
      <c r="DJ676" s="30">
        <f t="shared" si="281"/>
        <v>4.892064565744358E-9</v>
      </c>
      <c r="DK676" s="30">
        <f t="shared" si="282"/>
        <v>4.8920645656906434E-9</v>
      </c>
      <c r="DL676" s="30">
        <f t="shared" si="283"/>
        <v>4.8920645656906426E-9</v>
      </c>
      <c r="DN676" s="36"/>
      <c r="DO676" s="36"/>
      <c r="DP676" s="36"/>
      <c r="DV676" s="36"/>
      <c r="DW676" s="36"/>
      <c r="DX676" s="36"/>
      <c r="ED676" s="36"/>
      <c r="EE676" s="36"/>
      <c r="EF676" s="36"/>
      <c r="EL676" s="36"/>
      <c r="EM676" s="36"/>
      <c r="EN676" s="36"/>
      <c r="ET676" s="36"/>
      <c r="EU676" s="36"/>
      <c r="EV676" s="36"/>
    </row>
    <row r="677" spans="14:152" s="30" customFormat="1" ht="12.75">
      <c r="N677" s="36">
        <v>1.81E-9</v>
      </c>
      <c r="O677" s="36">
        <v>4.5227293466600003</v>
      </c>
      <c r="P677" s="36">
        <v>24498.830246290399</v>
      </c>
      <c r="Q677" s="30">
        <f t="shared" si="276"/>
        <v>1.4581794812144641E-9</v>
      </c>
      <c r="R677" s="30">
        <f t="shared" si="277"/>
        <v>1.4601342322526742E-9</v>
      </c>
      <c r="S677" s="30">
        <f t="shared" si="278"/>
        <v>1.4601342458306643E-9</v>
      </c>
      <c r="T677" s="30">
        <f t="shared" si="279"/>
        <v>1.4601342458307859E-9</v>
      </c>
      <c r="V677" s="36"/>
      <c r="W677" s="36"/>
      <c r="X677" s="36"/>
      <c r="AD677" s="36"/>
      <c r="AE677" s="36"/>
      <c r="AF677" s="36"/>
      <c r="AL677" s="36"/>
      <c r="AM677" s="36"/>
      <c r="AN677" s="36"/>
      <c r="AT677" s="36"/>
      <c r="AU677" s="36"/>
      <c r="AV677" s="36"/>
      <c r="BB677" s="36"/>
      <c r="BC677" s="36"/>
      <c r="BD677" s="36"/>
      <c r="BJ677" s="36"/>
      <c r="BK677" s="36"/>
      <c r="BL677" s="36"/>
      <c r="BR677" s="36"/>
      <c r="BS677" s="36"/>
      <c r="BT677" s="36"/>
      <c r="BZ677" s="36"/>
      <c r="CA677" s="36"/>
      <c r="CB677" s="36"/>
      <c r="CH677" s="36"/>
      <c r="CI677" s="36"/>
      <c r="CJ677" s="36"/>
      <c r="CP677" s="36"/>
      <c r="CQ677" s="36"/>
      <c r="CR677" s="36"/>
      <c r="CX677" s="36"/>
      <c r="CY677" s="36"/>
      <c r="CZ677" s="36"/>
      <c r="DF677" s="36">
        <v>4.5800000000000003E-9</v>
      </c>
      <c r="DG677" s="36">
        <v>0.45056377875999998</v>
      </c>
      <c r="DH677" s="36">
        <v>1065.6017053127</v>
      </c>
      <c r="DI677" s="30">
        <f t="shared" si="280"/>
        <v>3.1063014206402023E-9</v>
      </c>
      <c r="DJ677" s="30">
        <f t="shared" si="281"/>
        <v>3.1065686069224491E-9</v>
      </c>
      <c r="DK677" s="30">
        <f t="shared" si="282"/>
        <v>3.1065686087806057E-9</v>
      </c>
      <c r="DL677" s="30">
        <f t="shared" si="283"/>
        <v>3.106568608780621E-9</v>
      </c>
      <c r="DN677" s="36"/>
      <c r="DO677" s="36"/>
      <c r="DP677" s="36"/>
      <c r="DV677" s="36"/>
      <c r="DW677" s="36"/>
      <c r="DX677" s="36"/>
      <c r="ED677" s="36"/>
      <c r="EE677" s="36"/>
      <c r="EF677" s="36"/>
      <c r="EL677" s="36"/>
      <c r="EM677" s="36"/>
      <c r="EN677" s="36"/>
      <c r="ET677" s="36"/>
      <c r="EU677" s="36"/>
      <c r="EV677" s="36"/>
    </row>
    <row r="678" spans="14:152" s="30" customFormat="1" ht="12.75">
      <c r="N678" s="36">
        <v>2.23E-9</v>
      </c>
      <c r="O678" s="36">
        <v>0.11650319998</v>
      </c>
      <c r="P678" s="36">
        <v>67.880499887599996</v>
      </c>
      <c r="Q678" s="30">
        <f t="shared" si="276"/>
        <v>2.1551269189078318E-9</v>
      </c>
      <c r="R678" s="30">
        <f t="shared" si="277"/>
        <v>2.1551240210623621E-9</v>
      </c>
      <c r="S678" s="30">
        <f t="shared" si="278"/>
        <v>2.1551240210422079E-9</v>
      </c>
      <c r="T678" s="30">
        <f t="shared" si="279"/>
        <v>2.1551240210422079E-9</v>
      </c>
      <c r="V678" s="36"/>
      <c r="W678" s="36"/>
      <c r="X678" s="36"/>
      <c r="AD678" s="36"/>
      <c r="AE678" s="36"/>
      <c r="AF678" s="36"/>
      <c r="AL678" s="36"/>
      <c r="AM678" s="36"/>
      <c r="AN678" s="36"/>
      <c r="AT678" s="36"/>
      <c r="AU678" s="36"/>
      <c r="AV678" s="36"/>
      <c r="BB678" s="36"/>
      <c r="BC678" s="36"/>
      <c r="BD678" s="36"/>
      <c r="BJ678" s="36"/>
      <c r="BK678" s="36"/>
      <c r="BL678" s="36"/>
      <c r="BR678" s="36"/>
      <c r="BS678" s="36"/>
      <c r="BT678" s="36"/>
      <c r="BZ678" s="36"/>
      <c r="CA678" s="36"/>
      <c r="CB678" s="36"/>
      <c r="CH678" s="36"/>
      <c r="CI678" s="36"/>
      <c r="CJ678" s="36"/>
      <c r="CP678" s="36"/>
      <c r="CQ678" s="36"/>
      <c r="CR678" s="36"/>
      <c r="CX678" s="36"/>
      <c r="CY678" s="36"/>
      <c r="CZ678" s="36"/>
      <c r="DF678" s="36">
        <v>5.4299999999999997E-9</v>
      </c>
      <c r="DG678" s="36">
        <v>2.3970430831999998</v>
      </c>
      <c r="DH678" s="36">
        <v>9690.7081281171995</v>
      </c>
      <c r="DI678" s="30">
        <f t="shared" si="280"/>
        <v>2.6151062734716942E-9</v>
      </c>
      <c r="DJ678" s="30">
        <f t="shared" si="281"/>
        <v>2.6116698186469802E-9</v>
      </c>
      <c r="DK678" s="30">
        <f t="shared" si="282"/>
        <v>2.6116697947424159E-9</v>
      </c>
      <c r="DL678" s="30">
        <f t="shared" si="283"/>
        <v>2.6116697947422133E-9</v>
      </c>
      <c r="DN678" s="36"/>
      <c r="DO678" s="36"/>
      <c r="DP678" s="36"/>
      <c r="DV678" s="36"/>
      <c r="DW678" s="36"/>
      <c r="DX678" s="36"/>
      <c r="ED678" s="36"/>
      <c r="EE678" s="36"/>
      <c r="EF678" s="36"/>
      <c r="EL678" s="36"/>
      <c r="EM678" s="36"/>
      <c r="EN678" s="36"/>
      <c r="ET678" s="36"/>
      <c r="EU678" s="36"/>
      <c r="EV678" s="36"/>
    </row>
    <row r="679" spans="14:152" s="30" customFormat="1" ht="12.75">
      <c r="N679" s="36">
        <v>1.7200000000000001E-9</v>
      </c>
      <c r="O679" s="36">
        <v>5.68083885227</v>
      </c>
      <c r="P679" s="36">
        <v>1884.1241239379999</v>
      </c>
      <c r="Q679" s="30">
        <f t="shared" si="276"/>
        <v>9.1866011775824322E-11</v>
      </c>
      <c r="R679" s="30">
        <f t="shared" si="277"/>
        <v>9.2107106725319216E-11</v>
      </c>
      <c r="S679" s="30">
        <f t="shared" si="278"/>
        <v>9.2107108402075451E-11</v>
      </c>
      <c r="T679" s="30">
        <f t="shared" si="279"/>
        <v>9.2107108402090703E-11</v>
      </c>
      <c r="V679" s="36"/>
      <c r="W679" s="36"/>
      <c r="X679" s="36"/>
      <c r="AD679" s="36"/>
      <c r="AE679" s="36"/>
      <c r="AF679" s="36"/>
      <c r="AL679" s="36"/>
      <c r="AM679" s="36"/>
      <c r="AN679" s="36"/>
      <c r="AT679" s="36"/>
      <c r="AU679" s="36"/>
      <c r="AV679" s="36"/>
      <c r="BB679" s="36"/>
      <c r="BC679" s="36"/>
      <c r="BD679" s="36"/>
      <c r="BJ679" s="36"/>
      <c r="BK679" s="36"/>
      <c r="BL679" s="36"/>
      <c r="BR679" s="36"/>
      <c r="BS679" s="36"/>
      <c r="BT679" s="36"/>
      <c r="BZ679" s="36"/>
      <c r="CA679" s="36"/>
      <c r="CB679" s="36"/>
      <c r="CH679" s="36"/>
      <c r="CI679" s="36"/>
      <c r="CJ679" s="36"/>
      <c r="CP679" s="36"/>
      <c r="CQ679" s="36"/>
      <c r="CR679" s="36"/>
      <c r="CX679" s="36"/>
      <c r="CY679" s="36"/>
      <c r="CZ679" s="36"/>
      <c r="DF679" s="36">
        <v>4.5900000000000001E-9</v>
      </c>
      <c r="DG679" s="36">
        <v>5.2987025969800001</v>
      </c>
      <c r="DH679" s="36">
        <v>1474.9344208012999</v>
      </c>
      <c r="DI679" s="30">
        <f t="shared" si="280"/>
        <v>-4.4328689205536741E-9</v>
      </c>
      <c r="DJ679" s="30">
        <f t="shared" si="281"/>
        <v>-4.4329997361007367E-9</v>
      </c>
      <c r="DK679" s="30">
        <f t="shared" si="282"/>
        <v>-4.4329997370103459E-9</v>
      </c>
      <c r="DL679" s="30">
        <f t="shared" si="283"/>
        <v>-4.4329997370103517E-9</v>
      </c>
      <c r="DN679" s="36"/>
      <c r="DO679" s="36"/>
      <c r="DP679" s="36"/>
      <c r="DV679" s="36"/>
      <c r="DW679" s="36"/>
      <c r="DX679" s="36"/>
      <c r="ED679" s="36"/>
      <c r="EE679" s="36"/>
      <c r="EF679" s="36"/>
      <c r="EL679" s="36"/>
      <c r="EM679" s="36"/>
      <c r="EN679" s="36"/>
      <c r="ET679" s="36"/>
      <c r="EU679" s="36"/>
      <c r="EV679" s="36"/>
    </row>
    <row r="680" spans="14:152" s="30" customFormat="1" ht="12.75">
      <c r="N680" s="36">
        <v>2.1900000000000001E-9</v>
      </c>
      <c r="O680" s="36">
        <v>0.60964963735</v>
      </c>
      <c r="P680" s="36">
        <v>2729.4561991638002</v>
      </c>
      <c r="Q680" s="30">
        <f t="shared" si="276"/>
        <v>-8.2623318767071708E-10</v>
      </c>
      <c r="R680" s="30">
        <f t="shared" si="277"/>
        <v>-8.2664560107946468E-10</v>
      </c>
      <c r="S680" s="30">
        <f t="shared" si="278"/>
        <v>-8.2664560394759403E-10</v>
      </c>
      <c r="T680" s="30">
        <f t="shared" si="279"/>
        <v>-8.2664560394761564E-10</v>
      </c>
      <c r="V680" s="36"/>
      <c r="W680" s="36"/>
      <c r="X680" s="36"/>
      <c r="AD680" s="36"/>
      <c r="AE680" s="36"/>
      <c r="AF680" s="36"/>
      <c r="AL680" s="36"/>
      <c r="AM680" s="36"/>
      <c r="AN680" s="36"/>
      <c r="AT680" s="36"/>
      <c r="AU680" s="36"/>
      <c r="AV680" s="36"/>
      <c r="BB680" s="36"/>
      <c r="BC680" s="36"/>
      <c r="BD680" s="36"/>
      <c r="BJ680" s="36"/>
      <c r="BK680" s="36"/>
      <c r="BL680" s="36"/>
      <c r="BR680" s="36"/>
      <c r="BS680" s="36"/>
      <c r="BT680" s="36"/>
      <c r="BZ680" s="36"/>
      <c r="CA680" s="36"/>
      <c r="CB680" s="36"/>
      <c r="CH680" s="36"/>
      <c r="CI680" s="36"/>
      <c r="CJ680" s="36"/>
      <c r="CP680" s="36"/>
      <c r="CQ680" s="36"/>
      <c r="CR680" s="36"/>
      <c r="CX680" s="36"/>
      <c r="CY680" s="36"/>
      <c r="CZ680" s="36"/>
      <c r="DF680" s="36">
        <v>4.8300000000000001E-9</v>
      </c>
      <c r="DG680" s="36">
        <v>3.6364912124400002</v>
      </c>
      <c r="DH680" s="36">
        <v>131.4039498699</v>
      </c>
      <c r="DI680" s="30">
        <f t="shared" si="280"/>
        <v>-4.6987244295187502E-9</v>
      </c>
      <c r="DJ680" s="30">
        <f t="shared" si="281"/>
        <v>-4.6987134799045967E-9</v>
      </c>
      <c r="DK680" s="30">
        <f t="shared" si="282"/>
        <v>-4.6987134798284431E-9</v>
      </c>
      <c r="DL680" s="30">
        <f t="shared" si="283"/>
        <v>-4.6987134798284423E-9</v>
      </c>
      <c r="DN680" s="36"/>
      <c r="DO680" s="36"/>
      <c r="DP680" s="36"/>
      <c r="DV680" s="36"/>
      <c r="DW680" s="36"/>
      <c r="DX680" s="36"/>
      <c r="ED680" s="36"/>
      <c r="EE680" s="36"/>
      <c r="EF680" s="36"/>
      <c r="EL680" s="36"/>
      <c r="EM680" s="36"/>
      <c r="EN680" s="36"/>
      <c r="ET680" s="36"/>
      <c r="EU680" s="36"/>
      <c r="EV680" s="36"/>
    </row>
    <row r="681" spans="14:152" s="30" customFormat="1" ht="12.75">
      <c r="N681" s="36">
        <v>1.6399999999999999E-9</v>
      </c>
      <c r="O681" s="36">
        <v>1.06675279755</v>
      </c>
      <c r="P681" s="36">
        <v>594.6507036754</v>
      </c>
      <c r="Q681" s="30">
        <f t="shared" si="276"/>
        <v>-1.0049092190278159E-9</v>
      </c>
      <c r="R681" s="30">
        <f t="shared" si="277"/>
        <v>-1.0049666372697847E-9</v>
      </c>
      <c r="S681" s="30">
        <f t="shared" si="278"/>
        <v>-1.0049666376691093E-9</v>
      </c>
      <c r="T681" s="30">
        <f t="shared" si="279"/>
        <v>-1.0049666376691128E-9</v>
      </c>
      <c r="V681" s="36"/>
      <c r="W681" s="36"/>
      <c r="X681" s="36"/>
      <c r="AD681" s="36"/>
      <c r="AE681" s="36"/>
      <c r="AF681" s="36"/>
      <c r="AL681" s="36"/>
      <c r="AM681" s="36"/>
      <c r="AN681" s="36"/>
      <c r="AT681" s="36"/>
      <c r="AU681" s="36"/>
      <c r="AV681" s="36"/>
      <c r="BB681" s="36"/>
      <c r="BC681" s="36"/>
      <c r="BD681" s="36"/>
      <c r="BJ681" s="36"/>
      <c r="BK681" s="36"/>
      <c r="BL681" s="36"/>
      <c r="BR681" s="36"/>
      <c r="BS681" s="36"/>
      <c r="BT681" s="36"/>
      <c r="BZ681" s="36"/>
      <c r="CA681" s="36"/>
      <c r="CB681" s="36"/>
      <c r="CH681" s="36"/>
      <c r="CI681" s="36"/>
      <c r="CJ681" s="36"/>
      <c r="CP681" s="36"/>
      <c r="CQ681" s="36"/>
      <c r="CR681" s="36"/>
      <c r="CX681" s="36"/>
      <c r="CY681" s="36"/>
      <c r="CZ681" s="36"/>
      <c r="DF681" s="36">
        <v>6.3199999999999997E-9</v>
      </c>
      <c r="DG681" s="36">
        <v>2.7502834579200002</v>
      </c>
      <c r="DH681" s="36">
        <v>334.55111692129998</v>
      </c>
      <c r="DI681" s="30">
        <f t="shared" si="280"/>
        <v>3.9516003499146503E-9</v>
      </c>
      <c r="DJ681" s="30">
        <f t="shared" si="281"/>
        <v>3.9517232852761354E-9</v>
      </c>
      <c r="DK681" s="30">
        <f t="shared" si="282"/>
        <v>3.951723286131115E-9</v>
      </c>
      <c r="DL681" s="30">
        <f t="shared" si="283"/>
        <v>3.9517232861311233E-9</v>
      </c>
      <c r="DN681" s="36"/>
      <c r="DO681" s="36"/>
      <c r="DP681" s="36"/>
      <c r="DV681" s="36"/>
      <c r="DW681" s="36"/>
      <c r="DX681" s="36"/>
      <c r="ED681" s="36"/>
      <c r="EE681" s="36"/>
      <c r="EF681" s="36"/>
      <c r="EL681" s="36"/>
      <c r="EM681" s="36"/>
      <c r="EN681" s="36"/>
      <c r="ET681" s="36"/>
      <c r="EU681" s="36"/>
      <c r="EV681" s="36"/>
    </row>
    <row r="682" spans="14:152" s="30" customFormat="1" ht="12.75">
      <c r="N682" s="36">
        <v>1.7599999999999999E-9</v>
      </c>
      <c r="O682" s="36">
        <v>2.36848603898</v>
      </c>
      <c r="P682" s="36">
        <v>977.48678462110001</v>
      </c>
      <c r="Q682" s="30">
        <f t="shared" si="276"/>
        <v>-1.7528242168495269E-9</v>
      </c>
      <c r="R682" s="30">
        <f t="shared" si="277"/>
        <v>-1.7528357745452759E-9</v>
      </c>
      <c r="S682" s="30">
        <f t="shared" si="278"/>
        <v>-1.7528357746256247E-9</v>
      </c>
      <c r="T682" s="30">
        <f t="shared" si="279"/>
        <v>-1.7528357746256255E-9</v>
      </c>
      <c r="V682" s="36"/>
      <c r="W682" s="36"/>
      <c r="X682" s="36"/>
      <c r="AD682" s="36"/>
      <c r="AE682" s="36"/>
      <c r="AF682" s="36"/>
      <c r="AL682" s="36"/>
      <c r="AM682" s="36"/>
      <c r="AN682" s="36"/>
      <c r="AT682" s="36"/>
      <c r="AU682" s="36"/>
      <c r="AV682" s="36"/>
      <c r="BB682" s="36"/>
      <c r="BC682" s="36"/>
      <c r="BD682" s="36"/>
      <c r="BJ682" s="36"/>
      <c r="BK682" s="36"/>
      <c r="BL682" s="36"/>
      <c r="BR682" s="36"/>
      <c r="BS682" s="36"/>
      <c r="BT682" s="36"/>
      <c r="BZ682" s="36"/>
      <c r="CA682" s="36"/>
      <c r="CB682" s="36"/>
      <c r="CH682" s="36"/>
      <c r="CI682" s="36"/>
      <c r="CJ682" s="36"/>
      <c r="CP682" s="36"/>
      <c r="CQ682" s="36"/>
      <c r="CR682" s="36"/>
      <c r="CX682" s="36"/>
      <c r="CY682" s="36"/>
      <c r="CZ682" s="36"/>
      <c r="DF682" s="36">
        <v>4.8300000000000001E-9</v>
      </c>
      <c r="DG682" s="36">
        <v>0.42979609420999998</v>
      </c>
      <c r="DH682" s="36">
        <v>735.82832942200002</v>
      </c>
      <c r="DI682" s="30">
        <f t="shared" si="280"/>
        <v>-4.2189700592233814E-9</v>
      </c>
      <c r="DJ682" s="30">
        <f t="shared" si="281"/>
        <v>-4.2188411450086204E-9</v>
      </c>
      <c r="DK682" s="30">
        <f t="shared" si="282"/>
        <v>-4.218841144112007E-9</v>
      </c>
      <c r="DL682" s="30">
        <f t="shared" si="283"/>
        <v>-4.2188411441119988E-9</v>
      </c>
      <c r="DN682" s="36"/>
      <c r="DO682" s="36"/>
      <c r="DP682" s="36"/>
      <c r="DV682" s="36"/>
      <c r="DW682" s="36"/>
      <c r="DX682" s="36"/>
      <c r="ED682" s="36"/>
      <c r="EE682" s="36"/>
      <c r="EF682" s="36"/>
      <c r="EL682" s="36"/>
      <c r="EM682" s="36"/>
      <c r="EN682" s="36"/>
      <c r="ET682" s="36"/>
      <c r="EU682" s="36"/>
      <c r="EV682" s="36"/>
    </row>
    <row r="683" spans="14:152" s="30" customFormat="1" ht="12.75">
      <c r="N683" s="36">
        <v>1.6999999999999999E-9</v>
      </c>
      <c r="O683" s="36">
        <v>2.4303668479999998</v>
      </c>
      <c r="P683" s="36">
        <v>4532.5789494110004</v>
      </c>
      <c r="Q683" s="30">
        <f t="shared" si="276"/>
        <v>-1.2895482269199913E-9</v>
      </c>
      <c r="R683" s="30">
        <f t="shared" si="277"/>
        <v>-1.2891740847171986E-9</v>
      </c>
      <c r="S683" s="30">
        <f t="shared" si="278"/>
        <v>-1.2891740821146057E-9</v>
      </c>
      <c r="T683" s="30">
        <f t="shared" si="279"/>
        <v>-1.2891740821145861E-9</v>
      </c>
      <c r="V683" s="36"/>
      <c r="W683" s="36"/>
      <c r="X683" s="36"/>
      <c r="AD683" s="36"/>
      <c r="AE683" s="36"/>
      <c r="AF683" s="36"/>
      <c r="AL683" s="36"/>
      <c r="AM683" s="36"/>
      <c r="AN683" s="36"/>
      <c r="AT683" s="36"/>
      <c r="AU683" s="36"/>
      <c r="AV683" s="36"/>
      <c r="BB683" s="36"/>
      <c r="BC683" s="36"/>
      <c r="BD683" s="36"/>
      <c r="BJ683" s="36"/>
      <c r="BK683" s="36"/>
      <c r="BL683" s="36"/>
      <c r="BR683" s="36"/>
      <c r="BS683" s="36"/>
      <c r="BT683" s="36"/>
      <c r="BZ683" s="36"/>
      <c r="CA683" s="36"/>
      <c r="CB683" s="36"/>
      <c r="CH683" s="36"/>
      <c r="CI683" s="36"/>
      <c r="CJ683" s="36"/>
      <c r="CP683" s="36"/>
      <c r="CQ683" s="36"/>
      <c r="CR683" s="36"/>
      <c r="CX683" s="36"/>
      <c r="CY683" s="36"/>
      <c r="CZ683" s="36"/>
      <c r="DF683" s="36">
        <v>5.4000000000000004E-9</v>
      </c>
      <c r="DG683" s="36">
        <v>0.54791737145999997</v>
      </c>
      <c r="DH683" s="36">
        <v>51646.1153180537</v>
      </c>
      <c r="DI683" s="30">
        <f t="shared" si="280"/>
        <v>-5.3839194557592868E-9</v>
      </c>
      <c r="DJ683" s="30">
        <f t="shared" si="281"/>
        <v>-5.3854819134905536E-9</v>
      </c>
      <c r="DK683" s="30">
        <f t="shared" si="282"/>
        <v>-5.3854819240798717E-9</v>
      </c>
      <c r="DL683" s="30">
        <f t="shared" si="283"/>
        <v>-5.385481924079961E-9</v>
      </c>
      <c r="DN683" s="36"/>
      <c r="DO683" s="36"/>
      <c r="DP683" s="36"/>
      <c r="DV683" s="36"/>
      <c r="DW683" s="36"/>
      <c r="DX683" s="36"/>
      <c r="ED683" s="36"/>
      <c r="EE683" s="36"/>
      <c r="EF683" s="36"/>
      <c r="EL683" s="36"/>
      <c r="EM683" s="36"/>
      <c r="EN683" s="36"/>
      <c r="ET683" s="36"/>
      <c r="EU683" s="36"/>
      <c r="EV683" s="36"/>
    </row>
    <row r="684" spans="14:152" s="30" customFormat="1" ht="12.75">
      <c r="N684" s="36">
        <v>1.9099999999999998E-9</v>
      </c>
      <c r="O684" s="36">
        <v>3.64255924842</v>
      </c>
      <c r="P684" s="36">
        <v>1440.9941708575</v>
      </c>
      <c r="Q684" s="30">
        <f t="shared" si="276"/>
        <v>-6.8222072285286751E-10</v>
      </c>
      <c r="R684" s="30">
        <f t="shared" si="277"/>
        <v>-6.8202919170983514E-10</v>
      </c>
      <c r="S684" s="30">
        <f t="shared" si="278"/>
        <v>-6.8202919037774834E-10</v>
      </c>
      <c r="T684" s="30">
        <f t="shared" si="279"/>
        <v>-6.8202919037773883E-10</v>
      </c>
      <c r="V684" s="36"/>
      <c r="W684" s="36"/>
      <c r="X684" s="36"/>
      <c r="AD684" s="36"/>
      <c r="AE684" s="36"/>
      <c r="AF684" s="36"/>
      <c r="AL684" s="36"/>
      <c r="AM684" s="36"/>
      <c r="AN684" s="36"/>
      <c r="AT684" s="36"/>
      <c r="AU684" s="36"/>
      <c r="AV684" s="36"/>
      <c r="BB684" s="36"/>
      <c r="BC684" s="36"/>
      <c r="BD684" s="36"/>
      <c r="BJ684" s="36"/>
      <c r="BK684" s="36"/>
      <c r="BL684" s="36"/>
      <c r="BR684" s="36"/>
      <c r="BS684" s="36"/>
      <c r="BT684" s="36"/>
      <c r="BZ684" s="36"/>
      <c r="CA684" s="36"/>
      <c r="CB684" s="36"/>
      <c r="CH684" s="36"/>
      <c r="CI684" s="36"/>
      <c r="CJ684" s="36"/>
      <c r="CP684" s="36"/>
      <c r="CQ684" s="36"/>
      <c r="CR684" s="36"/>
      <c r="CX684" s="36"/>
      <c r="CY684" s="36"/>
      <c r="CZ684" s="36"/>
      <c r="DF684" s="36">
        <v>5.3100000000000001E-9</v>
      </c>
      <c r="DG684" s="36">
        <v>0.30026207052999998</v>
      </c>
      <c r="DH684" s="36">
        <v>912.78767847120002</v>
      </c>
      <c r="DI684" s="30">
        <f t="shared" si="280"/>
        <v>2.5672789528094397E-10</v>
      </c>
      <c r="DJ684" s="30">
        <f t="shared" si="281"/>
        <v>2.5708857981187987E-10</v>
      </c>
      <c r="DK684" s="30">
        <f t="shared" si="282"/>
        <v>2.5708858232035874E-10</v>
      </c>
      <c r="DL684" s="30">
        <f t="shared" si="283"/>
        <v>2.5708858232037756E-10</v>
      </c>
      <c r="DN684" s="36"/>
      <c r="DO684" s="36"/>
      <c r="DP684" s="36"/>
      <c r="DV684" s="36"/>
      <c r="DW684" s="36"/>
      <c r="DX684" s="36"/>
      <c r="ED684" s="36"/>
      <c r="EE684" s="36"/>
      <c r="EF684" s="36"/>
      <c r="EL684" s="36"/>
      <c r="EM684" s="36"/>
      <c r="EN684" s="36"/>
      <c r="ET684" s="36"/>
      <c r="EU684" s="36"/>
      <c r="EV684" s="36"/>
    </row>
    <row r="685" spans="14:152" s="30" customFormat="1" ht="12.75">
      <c r="N685" s="36">
        <v>2.0700000000000001E-9</v>
      </c>
      <c r="O685" s="36">
        <v>0.49276008454999998</v>
      </c>
      <c r="P685" s="36">
        <v>71.600204829600003</v>
      </c>
      <c r="Q685" s="30">
        <f t="shared" si="276"/>
        <v>2.0605148346589386E-9</v>
      </c>
      <c r="R685" s="30">
        <f t="shared" si="277"/>
        <v>2.0605158905007982E-9</v>
      </c>
      <c r="S685" s="30">
        <f t="shared" si="278"/>
        <v>2.0605158905081411E-9</v>
      </c>
      <c r="T685" s="30">
        <f t="shared" si="279"/>
        <v>2.0605158905081411E-9</v>
      </c>
      <c r="V685" s="36"/>
      <c r="W685" s="36"/>
      <c r="X685" s="36"/>
      <c r="AD685" s="36"/>
      <c r="AE685" s="36"/>
      <c r="AF685" s="36"/>
      <c r="AL685" s="36"/>
      <c r="AM685" s="36"/>
      <c r="AN685" s="36"/>
      <c r="AT685" s="36"/>
      <c r="AU685" s="36"/>
      <c r="AV685" s="36"/>
      <c r="BB685" s="36"/>
      <c r="BC685" s="36"/>
      <c r="BD685" s="36"/>
      <c r="BJ685" s="36"/>
      <c r="BK685" s="36"/>
      <c r="BL685" s="36"/>
      <c r="BR685" s="36"/>
      <c r="BS685" s="36"/>
      <c r="BT685" s="36"/>
      <c r="BZ685" s="36"/>
      <c r="CA685" s="36"/>
      <c r="CB685" s="36"/>
      <c r="CH685" s="36"/>
      <c r="CI685" s="36"/>
      <c r="CJ685" s="36"/>
      <c r="CP685" s="36"/>
      <c r="CQ685" s="36"/>
      <c r="CR685" s="36"/>
      <c r="CX685" s="36"/>
      <c r="CY685" s="36"/>
      <c r="CZ685" s="36"/>
      <c r="DF685" s="36">
        <v>4.49E-9</v>
      </c>
      <c r="DG685" s="36">
        <v>3.0258347299600001</v>
      </c>
      <c r="DH685" s="36">
        <v>5901.2392022559998</v>
      </c>
      <c r="DI685" s="30">
        <f t="shared" si="280"/>
        <v>-6.7592000235487565E-10</v>
      </c>
      <c r="DJ685" s="30">
        <f t="shared" si="281"/>
        <v>-6.7396836733058557E-10</v>
      </c>
      <c r="DK685" s="30">
        <f t="shared" si="282"/>
        <v>-6.7396835375693522E-10</v>
      </c>
      <c r="DL685" s="30">
        <f t="shared" si="283"/>
        <v>-6.7396835375680897E-10</v>
      </c>
      <c r="DN685" s="36"/>
      <c r="DO685" s="36"/>
      <c r="DP685" s="36"/>
      <c r="DV685" s="36"/>
      <c r="DW685" s="36"/>
      <c r="DX685" s="36"/>
      <c r="ED685" s="36"/>
      <c r="EE685" s="36"/>
      <c r="EF685" s="36"/>
      <c r="EL685" s="36"/>
      <c r="EM685" s="36"/>
      <c r="EN685" s="36"/>
      <c r="ET685" s="36"/>
      <c r="EU685" s="36"/>
      <c r="EV685" s="36"/>
    </row>
    <row r="686" spans="14:152" s="30" customFormat="1" ht="12.75">
      <c r="N686" s="36">
        <v>1.57E-9</v>
      </c>
      <c r="O686" s="36">
        <v>4.26888100582</v>
      </c>
      <c r="P686" s="36">
        <v>5069.3834615063997</v>
      </c>
      <c r="Q686" s="30">
        <f t="shared" si="276"/>
        <v>4.2895828307797972E-10</v>
      </c>
      <c r="R686" s="30">
        <f t="shared" si="277"/>
        <v>4.2952865296595928E-10</v>
      </c>
      <c r="S686" s="30">
        <f t="shared" si="278"/>
        <v>4.2952865693254529E-10</v>
      </c>
      <c r="T686" s="30">
        <f t="shared" si="279"/>
        <v>4.2952865693257755E-10</v>
      </c>
      <c r="V686" s="36"/>
      <c r="W686" s="36"/>
      <c r="X686" s="36"/>
      <c r="AD686" s="36"/>
      <c r="AE686" s="36"/>
      <c r="AF686" s="36"/>
      <c r="AL686" s="36"/>
      <c r="AM686" s="36"/>
      <c r="AN686" s="36"/>
      <c r="AT686" s="36"/>
      <c r="AU686" s="36"/>
      <c r="AV686" s="36"/>
      <c r="BB686" s="36"/>
      <c r="BC686" s="36"/>
      <c r="BD686" s="36"/>
      <c r="BJ686" s="36"/>
      <c r="BK686" s="36"/>
      <c r="BL686" s="36"/>
      <c r="BR686" s="36"/>
      <c r="BS686" s="36"/>
      <c r="BT686" s="36"/>
      <c r="BZ686" s="36"/>
      <c r="CA686" s="36"/>
      <c r="CB686" s="36"/>
      <c r="CH686" s="36"/>
      <c r="CI686" s="36"/>
      <c r="CJ686" s="36"/>
      <c r="CP686" s="36"/>
      <c r="CQ686" s="36"/>
      <c r="CR686" s="36"/>
      <c r="CX686" s="36"/>
      <c r="CY686" s="36"/>
      <c r="CZ686" s="36"/>
      <c r="DF686" s="36">
        <v>5.4400000000000002E-9</v>
      </c>
      <c r="DG686" s="36">
        <v>2.98747240952</v>
      </c>
      <c r="DH686" s="36">
        <v>4223.3006267552</v>
      </c>
      <c r="DI686" s="30">
        <f t="shared" si="280"/>
        <v>-4.6641630504704584E-11</v>
      </c>
      <c r="DJ686" s="30">
        <f t="shared" si="281"/>
        <v>-4.8353247004219306E-11</v>
      </c>
      <c r="DK686" s="30">
        <f t="shared" si="282"/>
        <v>-4.8353258908126336E-11</v>
      </c>
      <c r="DL686" s="30">
        <f t="shared" si="283"/>
        <v>-4.8353258908242296E-11</v>
      </c>
      <c r="DN686" s="36"/>
      <c r="DO686" s="36"/>
      <c r="DP686" s="36"/>
      <c r="DV686" s="36"/>
      <c r="DW686" s="36"/>
      <c r="DX686" s="36"/>
      <c r="ED686" s="36"/>
      <c r="EE686" s="36"/>
      <c r="EF686" s="36"/>
      <c r="EL686" s="36"/>
      <c r="EM686" s="36"/>
      <c r="EN686" s="36"/>
      <c r="ET686" s="36"/>
      <c r="EU686" s="36"/>
      <c r="EV686" s="36"/>
    </row>
    <row r="687" spans="14:152" s="30" customFormat="1" ht="12.75">
      <c r="N687" s="36">
        <v>1.57E-9</v>
      </c>
      <c r="O687" s="36">
        <v>5.1484722742200004</v>
      </c>
      <c r="P687" s="36">
        <v>451.72797278960002</v>
      </c>
      <c r="Q687" s="30">
        <f t="shared" si="276"/>
        <v>-1.3794878847452835E-9</v>
      </c>
      <c r="R687" s="30">
        <f t="shared" si="277"/>
        <v>-1.3794626559121092E-9</v>
      </c>
      <c r="S687" s="30">
        <f t="shared" si="278"/>
        <v>-1.3794626557366422E-9</v>
      </c>
      <c r="T687" s="30">
        <f t="shared" si="279"/>
        <v>-1.3794626557366408E-9</v>
      </c>
      <c r="V687" s="36"/>
      <c r="W687" s="36"/>
      <c r="X687" s="36"/>
      <c r="AD687" s="36"/>
      <c r="AE687" s="36"/>
      <c r="AF687" s="36"/>
      <c r="AL687" s="36"/>
      <c r="AM687" s="36"/>
      <c r="AN687" s="36"/>
      <c r="AT687" s="36"/>
      <c r="AU687" s="36"/>
      <c r="AV687" s="36"/>
      <c r="BB687" s="36"/>
      <c r="BC687" s="36"/>
      <c r="BD687" s="36"/>
      <c r="BJ687" s="36"/>
      <c r="BK687" s="36"/>
      <c r="BL687" s="36"/>
      <c r="BR687" s="36"/>
      <c r="BS687" s="36"/>
      <c r="BT687" s="36"/>
      <c r="BZ687" s="36"/>
      <c r="CA687" s="36"/>
      <c r="CB687" s="36"/>
      <c r="CH687" s="36"/>
      <c r="CI687" s="36"/>
      <c r="CJ687" s="36"/>
      <c r="CP687" s="36"/>
      <c r="CQ687" s="36"/>
      <c r="CR687" s="36"/>
      <c r="CX687" s="36"/>
      <c r="CY687" s="36"/>
      <c r="CZ687" s="36"/>
      <c r="DF687" s="36">
        <v>5.5700000000000004E-9</v>
      </c>
      <c r="DG687" s="36">
        <v>5.8354257200799999</v>
      </c>
      <c r="DH687" s="36">
        <v>9676.4810341156008</v>
      </c>
      <c r="DI687" s="30">
        <f t="shared" si="280"/>
        <v>-4.2864656367321717E-9</v>
      </c>
      <c r="DJ687" s="30">
        <f t="shared" si="281"/>
        <v>-4.2839003110389372E-9</v>
      </c>
      <c r="DK687" s="30">
        <f t="shared" si="282"/>
        <v>-4.2839002931898991E-9</v>
      </c>
      <c r="DL687" s="30">
        <f t="shared" si="283"/>
        <v>-4.2839002931897477E-9</v>
      </c>
      <c r="DN687" s="36"/>
      <c r="DO687" s="36"/>
      <c r="DP687" s="36"/>
      <c r="DV687" s="36"/>
      <c r="DW687" s="36"/>
      <c r="DX687" s="36"/>
      <c r="ED687" s="36"/>
      <c r="EE687" s="36"/>
      <c r="EF687" s="36"/>
      <c r="EL687" s="36"/>
      <c r="EM687" s="36"/>
      <c r="EN687" s="36"/>
      <c r="ET687" s="36"/>
      <c r="EU687" s="36"/>
      <c r="EV687" s="36"/>
    </row>
    <row r="688" spans="14:152" s="30" customFormat="1" ht="12.75">
      <c r="N688" s="36">
        <v>1.5799999999999999E-9</v>
      </c>
      <c r="O688" s="36">
        <v>5.0006362857499997</v>
      </c>
      <c r="P688" s="36">
        <v>650.9429865779</v>
      </c>
      <c r="Q688" s="30">
        <f t="shared" si="276"/>
        <v>2.8187327258243551E-10</v>
      </c>
      <c r="R688" s="30">
        <f t="shared" si="277"/>
        <v>2.8194866831604082E-10</v>
      </c>
      <c r="S688" s="30">
        <f t="shared" si="278"/>
        <v>2.8194866884040007E-10</v>
      </c>
      <c r="T688" s="30">
        <f t="shared" si="279"/>
        <v>2.8194866884040415E-10</v>
      </c>
      <c r="V688" s="36"/>
      <c r="W688" s="36"/>
      <c r="X688" s="36"/>
      <c r="AD688" s="36"/>
      <c r="AE688" s="36"/>
      <c r="AF688" s="36"/>
      <c r="AL688" s="36"/>
      <c r="AM688" s="36"/>
      <c r="AN688" s="36"/>
      <c r="AT688" s="36"/>
      <c r="AU688" s="36"/>
      <c r="AV688" s="36"/>
      <c r="BB688" s="36"/>
      <c r="BC688" s="36"/>
      <c r="BD688" s="36"/>
      <c r="BJ688" s="36"/>
      <c r="BK688" s="36"/>
      <c r="BL688" s="36"/>
      <c r="BR688" s="36"/>
      <c r="BS688" s="36"/>
      <c r="BT688" s="36"/>
      <c r="BZ688" s="36"/>
      <c r="CA688" s="36"/>
      <c r="CB688" s="36"/>
      <c r="CH688" s="36"/>
      <c r="CI688" s="36"/>
      <c r="CJ688" s="36"/>
      <c r="CP688" s="36"/>
      <c r="CQ688" s="36"/>
      <c r="CR688" s="36"/>
      <c r="CX688" s="36"/>
      <c r="CY688" s="36"/>
      <c r="CZ688" s="36"/>
      <c r="DF688" s="36">
        <v>5.0099999999999999E-9</v>
      </c>
      <c r="DG688" s="36">
        <v>3.4081801170000002E-2</v>
      </c>
      <c r="DH688" s="36">
        <v>1080.7225711916001</v>
      </c>
      <c r="DI688" s="30">
        <f t="shared" si="280"/>
        <v>4.7475350508037379E-9</v>
      </c>
      <c r="DJ688" s="30">
        <f t="shared" si="281"/>
        <v>4.7476638876812799E-9</v>
      </c>
      <c r="DK688" s="30">
        <f t="shared" si="282"/>
        <v>4.7476638885772058E-9</v>
      </c>
      <c r="DL688" s="30">
        <f t="shared" si="283"/>
        <v>4.7476638885772141E-9</v>
      </c>
      <c r="DN688" s="36"/>
      <c r="DO688" s="36"/>
      <c r="DP688" s="36"/>
      <c r="DV688" s="36"/>
      <c r="DW688" s="36"/>
      <c r="DX688" s="36"/>
      <c r="ED688" s="36"/>
      <c r="EE688" s="36"/>
      <c r="EF688" s="36"/>
      <c r="EL688" s="36"/>
      <c r="EM688" s="36"/>
      <c r="EN688" s="36"/>
      <c r="ET688" s="36"/>
      <c r="EU688" s="36"/>
      <c r="EV688" s="36"/>
    </row>
    <row r="689" spans="14:152" s="30" customFormat="1" ht="12.75">
      <c r="N689" s="36">
        <v>1.5900000000000001E-9</v>
      </c>
      <c r="O689" s="36">
        <v>5.3753049964199997</v>
      </c>
      <c r="P689" s="36">
        <v>20426.571092422</v>
      </c>
      <c r="Q689" s="30">
        <f t="shared" si="276"/>
        <v>7.6735667018817726E-10</v>
      </c>
      <c r="R689" s="30">
        <f t="shared" si="277"/>
        <v>7.6523651367267137E-10</v>
      </c>
      <c r="S689" s="30">
        <f t="shared" si="278"/>
        <v>7.6523649892125635E-10</v>
      </c>
      <c r="T689" s="30">
        <f t="shared" si="279"/>
        <v>7.6523649892113754E-10</v>
      </c>
      <c r="V689" s="36"/>
      <c r="W689" s="36"/>
      <c r="X689" s="36"/>
      <c r="AD689" s="36"/>
      <c r="AE689" s="36"/>
      <c r="AF689" s="36"/>
      <c r="AL689" s="36"/>
      <c r="AM689" s="36"/>
      <c r="AN689" s="36"/>
      <c r="AT689" s="36"/>
      <c r="AU689" s="36"/>
      <c r="AV689" s="36"/>
      <c r="BB689" s="36"/>
      <c r="BC689" s="36"/>
      <c r="BD689" s="36"/>
      <c r="BJ689" s="36"/>
      <c r="BK689" s="36"/>
      <c r="BL689" s="36"/>
      <c r="BR689" s="36"/>
      <c r="BS689" s="36"/>
      <c r="BT689" s="36"/>
      <c r="BZ689" s="36"/>
      <c r="CA689" s="36"/>
      <c r="CB689" s="36"/>
      <c r="CH689" s="36"/>
      <c r="CI689" s="36"/>
      <c r="CJ689" s="36"/>
      <c r="CP689" s="36"/>
      <c r="CQ689" s="36"/>
      <c r="CR689" s="36"/>
      <c r="CX689" s="36"/>
      <c r="CY689" s="36"/>
      <c r="CZ689" s="36"/>
      <c r="DF689" s="36">
        <v>5.1700000000000001E-9</v>
      </c>
      <c r="DG689" s="36">
        <v>4.4040085202599997</v>
      </c>
      <c r="DH689" s="36">
        <v>2545.3620512543998</v>
      </c>
      <c r="DI689" s="30">
        <f t="shared" si="280"/>
        <v>-4.9626711592867862E-9</v>
      </c>
      <c r="DJ689" s="30">
        <f t="shared" si="281"/>
        <v>-4.9623962088012164E-9</v>
      </c>
      <c r="DK689" s="30">
        <f t="shared" si="282"/>
        <v>-4.9623962068883736E-9</v>
      </c>
      <c r="DL689" s="30">
        <f t="shared" si="283"/>
        <v>-4.9623962068883579E-9</v>
      </c>
      <c r="DN689" s="36"/>
      <c r="DO689" s="36"/>
      <c r="DP689" s="36"/>
      <c r="DV689" s="36"/>
      <c r="DW689" s="36"/>
      <c r="DX689" s="36"/>
      <c r="ED689" s="36"/>
      <c r="EE689" s="36"/>
      <c r="EF689" s="36"/>
      <c r="EL689" s="36"/>
      <c r="EM689" s="36"/>
      <c r="EN689" s="36"/>
      <c r="ET689" s="36"/>
      <c r="EU689" s="36"/>
      <c r="EV689" s="36"/>
    </row>
    <row r="690" spans="14:152" s="30" customFormat="1" ht="12.75">
      <c r="N690" s="36">
        <v>2.1799999999999999E-9</v>
      </c>
      <c r="O690" s="36">
        <v>0.27875408082000003</v>
      </c>
      <c r="P690" s="36">
        <v>175.1660598002</v>
      </c>
      <c r="Q690" s="30">
        <f t="shared" si="276"/>
        <v>1.6778879712231281E-9</v>
      </c>
      <c r="R690" s="30">
        <f t="shared" si="277"/>
        <v>1.6778698076778797E-9</v>
      </c>
      <c r="S690" s="30">
        <f t="shared" si="278"/>
        <v>1.6778698075515554E-9</v>
      </c>
      <c r="T690" s="30">
        <f t="shared" si="279"/>
        <v>1.6778698075515542E-9</v>
      </c>
      <c r="V690" s="36"/>
      <c r="W690" s="36"/>
      <c r="X690" s="36"/>
      <c r="AD690" s="36"/>
      <c r="AE690" s="36"/>
      <c r="AF690" s="36"/>
      <c r="AL690" s="36"/>
      <c r="AM690" s="36"/>
      <c r="AN690" s="36"/>
      <c r="AT690" s="36"/>
      <c r="AU690" s="36"/>
      <c r="AV690" s="36"/>
      <c r="BB690" s="36"/>
      <c r="BC690" s="36"/>
      <c r="BD690" s="36"/>
      <c r="BJ690" s="36"/>
      <c r="BK690" s="36"/>
      <c r="BL690" s="36"/>
      <c r="BR690" s="36"/>
      <c r="BS690" s="36"/>
      <c r="BT690" s="36"/>
      <c r="BZ690" s="36"/>
      <c r="CA690" s="36"/>
      <c r="CB690" s="36"/>
      <c r="CH690" s="36"/>
      <c r="CI690" s="36"/>
      <c r="CJ690" s="36"/>
      <c r="CP690" s="36"/>
      <c r="CQ690" s="36"/>
      <c r="CR690" s="36"/>
      <c r="CX690" s="36"/>
      <c r="CY690" s="36"/>
      <c r="CZ690" s="36"/>
      <c r="DF690" s="36">
        <v>4.8099999999999997E-9</v>
      </c>
      <c r="DG690" s="36">
        <v>3.6329280707599998</v>
      </c>
      <c r="DH690" s="36">
        <v>5584.8473325994</v>
      </c>
      <c r="DI690" s="30">
        <f t="shared" si="280"/>
        <v>-2.8303963094752411E-9</v>
      </c>
      <c r="DJ690" s="30">
        <f t="shared" si="281"/>
        <v>-2.8320142580964531E-9</v>
      </c>
      <c r="DK690" s="30">
        <f t="shared" si="282"/>
        <v>-2.8320142693472369E-9</v>
      </c>
      <c r="DL690" s="30">
        <f t="shared" si="283"/>
        <v>-2.83201426934732E-9</v>
      </c>
      <c r="DN690" s="36"/>
      <c r="DO690" s="36"/>
      <c r="DP690" s="36"/>
      <c r="DV690" s="36"/>
      <c r="DW690" s="36"/>
      <c r="DX690" s="36"/>
      <c r="ED690" s="36"/>
      <c r="EE690" s="36"/>
      <c r="EF690" s="36"/>
      <c r="EL690" s="36"/>
      <c r="EM690" s="36"/>
      <c r="EN690" s="36"/>
      <c r="ET690" s="36"/>
      <c r="EU690" s="36"/>
      <c r="EV690" s="36"/>
    </row>
    <row r="691" spans="14:152" s="30" customFormat="1" ht="12.75">
      <c r="N691" s="36">
        <v>1.55E-9</v>
      </c>
      <c r="O691" s="36">
        <v>0.83696849427999997</v>
      </c>
      <c r="P691" s="36">
        <v>1474.9344208012999</v>
      </c>
      <c r="Q691" s="30">
        <f t="shared" si="276"/>
        <v>7.608221890733838E-10</v>
      </c>
      <c r="R691" s="30">
        <f t="shared" si="277"/>
        <v>7.6067379075667324E-10</v>
      </c>
      <c r="S691" s="30">
        <f t="shared" si="278"/>
        <v>7.6067378972456214E-10</v>
      </c>
      <c r="T691" s="30">
        <f t="shared" si="279"/>
        <v>7.606737897245549E-10</v>
      </c>
      <c r="V691" s="36"/>
      <c r="W691" s="36"/>
      <c r="X691" s="36"/>
      <c r="AD691" s="36"/>
      <c r="AE691" s="36"/>
      <c r="AF691" s="36"/>
      <c r="AL691" s="36"/>
      <c r="AM691" s="36"/>
      <c r="AN691" s="36"/>
      <c r="AT691" s="36"/>
      <c r="AU691" s="36"/>
      <c r="AV691" s="36"/>
      <c r="BB691" s="36"/>
      <c r="BC691" s="36"/>
      <c r="BD691" s="36"/>
      <c r="BJ691" s="36"/>
      <c r="BK691" s="36"/>
      <c r="BL691" s="36"/>
      <c r="BR691" s="36"/>
      <c r="BS691" s="36"/>
      <c r="BT691" s="36"/>
      <c r="BZ691" s="36"/>
      <c r="CA691" s="36"/>
      <c r="CB691" s="36"/>
      <c r="CH691" s="36"/>
      <c r="CI691" s="36"/>
      <c r="CJ691" s="36"/>
      <c r="CP691" s="36"/>
      <c r="CQ691" s="36"/>
      <c r="CR691" s="36"/>
      <c r="CX691" s="36"/>
      <c r="CY691" s="36"/>
      <c r="CZ691" s="36"/>
      <c r="DF691" s="36">
        <v>5.5700000000000004E-9</v>
      </c>
      <c r="DG691" s="36">
        <v>6.1144397818999998</v>
      </c>
      <c r="DH691" s="36">
        <v>976.0023119128</v>
      </c>
      <c r="DI691" s="30">
        <f t="shared" si="280"/>
        <v>4.2496616158285763E-9</v>
      </c>
      <c r="DJ691" s="30">
        <f t="shared" si="281"/>
        <v>4.249923431247605E-9</v>
      </c>
      <c r="DK691" s="30">
        <f t="shared" si="282"/>
        <v>4.2499234330683983E-9</v>
      </c>
      <c r="DL691" s="30">
        <f t="shared" si="283"/>
        <v>4.2499234330684148E-9</v>
      </c>
      <c r="DN691" s="36"/>
      <c r="DO691" s="36"/>
      <c r="DP691" s="36"/>
      <c r="DV691" s="36"/>
      <c r="DW691" s="36"/>
      <c r="DX691" s="36"/>
      <c r="ED691" s="36"/>
      <c r="EE691" s="36"/>
      <c r="EF691" s="36"/>
      <c r="EL691" s="36"/>
      <c r="EM691" s="36"/>
      <c r="EN691" s="36"/>
      <c r="ET691" s="36"/>
      <c r="EU691" s="36"/>
      <c r="EV691" s="36"/>
    </row>
    <row r="692" spans="14:152" s="30" customFormat="1" ht="12.75">
      <c r="N692" s="36">
        <v>1.5400000000000001E-9</v>
      </c>
      <c r="O692" s="36">
        <v>2.6283995729099998</v>
      </c>
      <c r="P692" s="36">
        <v>683.18631549229997</v>
      </c>
      <c r="Q692" s="30">
        <f t="shared" si="276"/>
        <v>6.1558029759136023E-10</v>
      </c>
      <c r="R692" s="30">
        <f t="shared" si="277"/>
        <v>6.1550844659390205E-10</v>
      </c>
      <c r="S692" s="30">
        <f t="shared" si="278"/>
        <v>6.1550844609418756E-10</v>
      </c>
      <c r="T692" s="30">
        <f t="shared" si="279"/>
        <v>6.1550844609418384E-10</v>
      </c>
      <c r="V692" s="36"/>
      <c r="W692" s="36"/>
      <c r="X692" s="36"/>
      <c r="AD692" s="36"/>
      <c r="AE692" s="36"/>
      <c r="AF692" s="36"/>
      <c r="AL692" s="36"/>
      <c r="AM692" s="36"/>
      <c r="AN692" s="36"/>
      <c r="AT692" s="36"/>
      <c r="AU692" s="36"/>
      <c r="AV692" s="36"/>
      <c r="BB692" s="36"/>
      <c r="BC692" s="36"/>
      <c r="BD692" s="36"/>
      <c r="BJ692" s="36"/>
      <c r="BK692" s="36"/>
      <c r="BL692" s="36"/>
      <c r="BR692" s="36"/>
      <c r="BS692" s="36"/>
      <c r="BT692" s="36"/>
      <c r="BZ692" s="36"/>
      <c r="CA692" s="36"/>
      <c r="CB692" s="36"/>
      <c r="CH692" s="36"/>
      <c r="CI692" s="36"/>
      <c r="CJ692" s="36"/>
      <c r="CP692" s="36"/>
      <c r="CQ692" s="36"/>
      <c r="CR692" s="36"/>
      <c r="CX692" s="36"/>
      <c r="CY692" s="36"/>
      <c r="CZ692" s="36"/>
      <c r="DF692" s="36">
        <v>4.8099999999999997E-9</v>
      </c>
      <c r="DG692" s="36">
        <v>3.41035583659</v>
      </c>
      <c r="DH692" s="36">
        <v>3803.8159828799999</v>
      </c>
      <c r="DI692" s="30">
        <f t="shared" si="280"/>
        <v>1.8793910733188807E-9</v>
      </c>
      <c r="DJ692" s="30">
        <f t="shared" si="281"/>
        <v>1.8806457670335451E-9</v>
      </c>
      <c r="DK692" s="30">
        <f t="shared" si="282"/>
        <v>1.8806457757591487E-9</v>
      </c>
      <c r="DL692" s="30">
        <f t="shared" si="283"/>
        <v>1.8806457757592277E-9</v>
      </c>
      <c r="DN692" s="36"/>
      <c r="DO692" s="36"/>
      <c r="DP692" s="36"/>
      <c r="DV692" s="36"/>
      <c r="DW692" s="36"/>
      <c r="DX692" s="36"/>
      <c r="ED692" s="36"/>
      <c r="EE692" s="36"/>
      <c r="EF692" s="36"/>
      <c r="EL692" s="36"/>
      <c r="EM692" s="36"/>
      <c r="EN692" s="36"/>
      <c r="ET692" s="36"/>
      <c r="EU692" s="36"/>
      <c r="EV692" s="36"/>
    </row>
    <row r="693" spans="14:152" s="30" customFormat="1" ht="12.75">
      <c r="N693" s="36">
        <v>1.7100000000000001E-9</v>
      </c>
      <c r="O693" s="36">
        <v>1.7951173601699999</v>
      </c>
      <c r="P693" s="36">
        <v>1123.1178284926</v>
      </c>
      <c r="Q693" s="30">
        <f t="shared" si="276"/>
        <v>-4.7305715277863765E-10</v>
      </c>
      <c r="R693" s="30">
        <f t="shared" si="277"/>
        <v>-4.7291965045254374E-10</v>
      </c>
      <c r="S693" s="30">
        <f t="shared" si="278"/>
        <v>-4.7291964949623248E-10</v>
      </c>
      <c r="T693" s="30">
        <f t="shared" si="279"/>
        <v>-4.7291964949622379E-10</v>
      </c>
      <c r="V693" s="36"/>
      <c r="W693" s="36"/>
      <c r="X693" s="36"/>
      <c r="AD693" s="36"/>
      <c r="AE693" s="36"/>
      <c r="AF693" s="36"/>
      <c r="AL693" s="36"/>
      <c r="AM693" s="36"/>
      <c r="AN693" s="36"/>
      <c r="AT693" s="36"/>
      <c r="AU693" s="36"/>
      <c r="AV693" s="36"/>
      <c r="BB693" s="36"/>
      <c r="BC693" s="36"/>
      <c r="BD693" s="36"/>
      <c r="BJ693" s="36"/>
      <c r="BK693" s="36"/>
      <c r="BL693" s="36"/>
      <c r="BR693" s="36"/>
      <c r="BS693" s="36"/>
      <c r="BT693" s="36"/>
      <c r="BZ693" s="36"/>
      <c r="CA693" s="36"/>
      <c r="CB693" s="36"/>
      <c r="CH693" s="36"/>
      <c r="CI693" s="36"/>
      <c r="CJ693" s="36"/>
      <c r="CP693" s="36"/>
      <c r="CQ693" s="36"/>
      <c r="CR693" s="36"/>
      <c r="CX693" s="36"/>
      <c r="CY693" s="36"/>
      <c r="CZ693" s="36"/>
      <c r="DF693" s="36">
        <v>6.2199999999999996E-9</v>
      </c>
      <c r="DG693" s="36">
        <v>2.2959757083699999</v>
      </c>
      <c r="DH693" s="36">
        <v>9999.9864507729999</v>
      </c>
      <c r="DI693" s="30">
        <f t="shared" si="280"/>
        <v>-6.0150891438553863E-9</v>
      </c>
      <c r="DJ693" s="30">
        <f t="shared" si="281"/>
        <v>-6.0162671363625684E-9</v>
      </c>
      <c r="DK693" s="30">
        <f t="shared" si="282"/>
        <v>-6.0162671445436543E-9</v>
      </c>
      <c r="DL693" s="30">
        <f t="shared" si="283"/>
        <v>-6.0162671445437213E-9</v>
      </c>
      <c r="DN693" s="36"/>
      <c r="DO693" s="36"/>
      <c r="DP693" s="36"/>
      <c r="DV693" s="36"/>
      <c r="DW693" s="36"/>
      <c r="DX693" s="36"/>
      <c r="ED693" s="36"/>
      <c r="EE693" s="36"/>
      <c r="EF693" s="36"/>
      <c r="EL693" s="36"/>
      <c r="EM693" s="36"/>
      <c r="EN693" s="36"/>
      <c r="ET693" s="36"/>
      <c r="EU693" s="36"/>
      <c r="EV693" s="36"/>
    </row>
    <row r="694" spans="14:152" s="30" customFormat="1" ht="12.75">
      <c r="N694" s="36">
        <v>1.8800000000000001E-9</v>
      </c>
      <c r="O694" s="36">
        <v>5.2474711081200001</v>
      </c>
      <c r="P694" s="36">
        <v>25565.3257234804</v>
      </c>
      <c r="Q694" s="30">
        <f t="shared" si="276"/>
        <v>-2.9568869604857774E-10</v>
      </c>
      <c r="R694" s="30">
        <f t="shared" si="277"/>
        <v>-2.9215191890079964E-10</v>
      </c>
      <c r="S694" s="30">
        <f t="shared" si="278"/>
        <v>-2.921518942995346E-10</v>
      </c>
      <c r="T694" s="30">
        <f t="shared" si="279"/>
        <v>-2.9215189429937625E-10</v>
      </c>
      <c r="V694" s="36"/>
      <c r="W694" s="36"/>
      <c r="X694" s="36"/>
      <c r="AD694" s="36"/>
      <c r="AE694" s="36"/>
      <c r="AF694" s="36"/>
      <c r="AL694" s="36"/>
      <c r="AM694" s="36"/>
      <c r="AN694" s="36"/>
      <c r="AT694" s="36"/>
      <c r="AU694" s="36"/>
      <c r="AV694" s="36"/>
      <c r="BB694" s="36"/>
      <c r="BC694" s="36"/>
      <c r="BD694" s="36"/>
      <c r="BJ694" s="36"/>
      <c r="BK694" s="36"/>
      <c r="BL694" s="36"/>
      <c r="BR694" s="36"/>
      <c r="BS694" s="36"/>
      <c r="BT694" s="36"/>
      <c r="BZ694" s="36"/>
      <c r="CA694" s="36"/>
      <c r="CB694" s="36"/>
      <c r="CH694" s="36"/>
      <c r="CI694" s="36"/>
      <c r="CJ694" s="36"/>
      <c r="CP694" s="36"/>
      <c r="CQ694" s="36"/>
      <c r="CR694" s="36"/>
      <c r="CX694" s="36"/>
      <c r="CY694" s="36"/>
      <c r="CZ694" s="36"/>
      <c r="DF694" s="36">
        <v>4.5399999999999996E-9</v>
      </c>
      <c r="DG694" s="36">
        <v>2.8858453845500001</v>
      </c>
      <c r="DH694" s="36">
        <v>1987.2168981566001</v>
      </c>
      <c r="DI694" s="30">
        <f t="shared" si="280"/>
        <v>-1.2478558138156568E-9</v>
      </c>
      <c r="DJ694" s="30">
        <f t="shared" si="281"/>
        <v>-1.2485020726291589E-9</v>
      </c>
      <c r="DK694" s="30">
        <f t="shared" si="282"/>
        <v>-1.248502077123657E-9</v>
      </c>
      <c r="DL694" s="30">
        <f t="shared" si="283"/>
        <v>-1.248502077123688E-9</v>
      </c>
      <c r="DN694" s="36"/>
      <c r="DO694" s="36"/>
      <c r="DP694" s="36"/>
      <c r="DV694" s="36"/>
      <c r="DW694" s="36"/>
      <c r="DX694" s="36"/>
      <c r="ED694" s="36"/>
      <c r="EE694" s="36"/>
      <c r="EF694" s="36"/>
      <c r="EL694" s="36"/>
      <c r="EM694" s="36"/>
      <c r="EN694" s="36"/>
      <c r="ET694" s="36"/>
      <c r="EU694" s="36"/>
      <c r="EV694" s="36"/>
    </row>
    <row r="695" spans="14:152" s="30" customFormat="1" ht="12.75">
      <c r="N695" s="36">
        <v>1.68E-9</v>
      </c>
      <c r="O695" s="36">
        <v>4.14907553818</v>
      </c>
      <c r="P695" s="36">
        <v>946.72792841499995</v>
      </c>
      <c r="Q695" s="30">
        <f t="shared" si="276"/>
        <v>7.6185198201515357E-10</v>
      </c>
      <c r="R695" s="30">
        <f t="shared" si="277"/>
        <v>7.6174636810462217E-10</v>
      </c>
      <c r="S695" s="30">
        <f t="shared" si="278"/>
        <v>7.617463673700861E-10</v>
      </c>
      <c r="T695" s="30">
        <f t="shared" si="279"/>
        <v>7.6174636737008072E-10</v>
      </c>
      <c r="V695" s="36"/>
      <c r="W695" s="36"/>
      <c r="X695" s="36"/>
      <c r="AD695" s="36"/>
      <c r="AE695" s="36"/>
      <c r="AF695" s="36"/>
      <c r="AL695" s="36"/>
      <c r="AM695" s="36"/>
      <c r="AN695" s="36"/>
      <c r="AT695" s="36"/>
      <c r="AU695" s="36"/>
      <c r="AV695" s="36"/>
      <c r="BB695" s="36"/>
      <c r="BC695" s="36"/>
      <c r="BD695" s="36"/>
      <c r="BJ695" s="36"/>
      <c r="BK695" s="36"/>
      <c r="BL695" s="36"/>
      <c r="BR695" s="36"/>
      <c r="BS695" s="36"/>
      <c r="BT695" s="36"/>
      <c r="BZ695" s="36"/>
      <c r="CA695" s="36"/>
      <c r="CB695" s="36"/>
      <c r="CH695" s="36"/>
      <c r="CI695" s="36"/>
      <c r="CJ695" s="36"/>
      <c r="CP695" s="36"/>
      <c r="CQ695" s="36"/>
      <c r="CR695" s="36"/>
      <c r="CX695" s="36"/>
      <c r="CY695" s="36"/>
      <c r="CZ695" s="36"/>
      <c r="DF695" s="36">
        <v>4.3899999999999999E-9</v>
      </c>
      <c r="DG695" s="36">
        <v>4.8319810106399999</v>
      </c>
      <c r="DH695" s="36">
        <v>50.402576179100002</v>
      </c>
      <c r="DI695" s="30">
        <f t="shared" si="280"/>
        <v>-6.9883801650938509E-10</v>
      </c>
      <c r="DJ695" s="30">
        <f t="shared" si="281"/>
        <v>-6.9885429130685655E-10</v>
      </c>
      <c r="DK695" s="30">
        <f t="shared" si="282"/>
        <v>-6.9885429142004371E-10</v>
      </c>
      <c r="DL695" s="30">
        <f t="shared" si="283"/>
        <v>-6.9885429142004371E-10</v>
      </c>
      <c r="DN695" s="36"/>
      <c r="DO695" s="36"/>
      <c r="DP695" s="36"/>
      <c r="DV695" s="36"/>
      <c r="DW695" s="36"/>
      <c r="DX695" s="36"/>
      <c r="ED695" s="36"/>
      <c r="EE695" s="36"/>
      <c r="EF695" s="36"/>
      <c r="EL695" s="36"/>
      <c r="EM695" s="36"/>
      <c r="EN695" s="36"/>
      <c r="ET695" s="36"/>
      <c r="EU695" s="36"/>
      <c r="EV695" s="36"/>
    </row>
    <row r="696" spans="14:152" s="30" customFormat="1" ht="12.75">
      <c r="N696" s="36">
        <v>2.0299999999999998E-9</v>
      </c>
      <c r="O696" s="36">
        <v>2.8369971553000002</v>
      </c>
      <c r="P696" s="36">
        <v>1489.9122743283001</v>
      </c>
      <c r="Q696" s="30">
        <f t="shared" si="276"/>
        <v>1.3255936531821447E-9</v>
      </c>
      <c r="R696" s="30">
        <f t="shared" si="277"/>
        <v>1.3257643039906606E-9</v>
      </c>
      <c r="S696" s="30">
        <f t="shared" si="278"/>
        <v>1.3257643051774447E-9</v>
      </c>
      <c r="T696" s="30">
        <f t="shared" si="279"/>
        <v>1.3257643051774555E-9</v>
      </c>
      <c r="V696" s="36"/>
      <c r="W696" s="36"/>
      <c r="X696" s="36"/>
      <c r="AD696" s="36"/>
      <c r="AE696" s="36"/>
      <c r="AF696" s="36"/>
      <c r="AL696" s="36"/>
      <c r="AM696" s="36"/>
      <c r="AN696" s="36"/>
      <c r="AT696" s="36"/>
      <c r="AU696" s="36"/>
      <c r="AV696" s="36"/>
      <c r="BB696" s="36"/>
      <c r="BC696" s="36"/>
      <c r="BD696" s="36"/>
      <c r="BJ696" s="36"/>
      <c r="BK696" s="36"/>
      <c r="BL696" s="36"/>
      <c r="BR696" s="36"/>
      <c r="BS696" s="36"/>
      <c r="BT696" s="36"/>
      <c r="BZ696" s="36"/>
      <c r="CA696" s="36"/>
      <c r="CB696" s="36"/>
      <c r="CH696" s="36"/>
      <c r="CI696" s="36"/>
      <c r="CJ696" s="36"/>
      <c r="CP696" s="36"/>
      <c r="CQ696" s="36"/>
      <c r="CR696" s="36"/>
      <c r="CX696" s="36"/>
      <c r="CY696" s="36"/>
      <c r="CZ696" s="36"/>
      <c r="DF696" s="36">
        <v>4.7500000000000003E-9</v>
      </c>
      <c r="DG696" s="36">
        <v>2.6999447139399999</v>
      </c>
      <c r="DH696" s="36">
        <v>491.81856188770001</v>
      </c>
      <c r="DI696" s="30">
        <f t="shared" si="280"/>
        <v>4.7482713962673667E-9</v>
      </c>
      <c r="DJ696" s="30">
        <f t="shared" si="281"/>
        <v>4.7482666979559775E-9</v>
      </c>
      <c r="DK696" s="30">
        <f t="shared" si="282"/>
        <v>4.7482666979232791E-9</v>
      </c>
      <c r="DL696" s="30">
        <f t="shared" si="283"/>
        <v>4.7482666979232791E-9</v>
      </c>
      <c r="DN696" s="36"/>
      <c r="DO696" s="36"/>
      <c r="DP696" s="36"/>
      <c r="DV696" s="36"/>
      <c r="DW696" s="36"/>
      <c r="DX696" s="36"/>
      <c r="ED696" s="36"/>
      <c r="EE696" s="36"/>
      <c r="EF696" s="36"/>
      <c r="EL696" s="36"/>
      <c r="EM696" s="36"/>
      <c r="EN696" s="36"/>
      <c r="ET696" s="36"/>
      <c r="EU696" s="36"/>
      <c r="EV696" s="36"/>
    </row>
    <row r="697" spans="14:152" s="30" customFormat="1" ht="12.75">
      <c r="N697" s="36">
        <v>1.73E-9</v>
      </c>
      <c r="O697" s="36">
        <v>4.3454606383799996</v>
      </c>
      <c r="P697" s="36">
        <v>3046.5988283458</v>
      </c>
      <c r="Q697" s="30">
        <f t="shared" si="276"/>
        <v>1.7296628913816336E-9</v>
      </c>
      <c r="R697" s="30">
        <f t="shared" si="277"/>
        <v>1.7296705983873662E-9</v>
      </c>
      <c r="S697" s="30">
        <f t="shared" si="278"/>
        <v>1.7296705984406569E-9</v>
      </c>
      <c r="T697" s="30">
        <f t="shared" si="279"/>
        <v>1.7296705984406573E-9</v>
      </c>
      <c r="V697" s="36"/>
      <c r="W697" s="36"/>
      <c r="X697" s="36"/>
      <c r="AD697" s="36"/>
      <c r="AE697" s="36"/>
      <c r="AF697" s="36"/>
      <c r="AL697" s="36"/>
      <c r="AM697" s="36"/>
      <c r="AN697" s="36"/>
      <c r="AT697" s="36"/>
      <c r="AU697" s="36"/>
      <c r="AV697" s="36"/>
      <c r="BB697" s="36"/>
      <c r="BC697" s="36"/>
      <c r="BD697" s="36"/>
      <c r="BJ697" s="36"/>
      <c r="BK697" s="36"/>
      <c r="BL697" s="36"/>
      <c r="BR697" s="36"/>
      <c r="BS697" s="36"/>
      <c r="BT697" s="36"/>
      <c r="BZ697" s="36"/>
      <c r="CA697" s="36"/>
      <c r="CB697" s="36"/>
      <c r="CH697" s="36"/>
      <c r="CI697" s="36"/>
      <c r="CJ697" s="36"/>
      <c r="CP697" s="36"/>
      <c r="CQ697" s="36"/>
      <c r="CR697" s="36"/>
      <c r="CX697" s="36"/>
      <c r="CY697" s="36"/>
      <c r="CZ697" s="36"/>
      <c r="DF697" s="36">
        <v>6.1799999999999998E-9</v>
      </c>
      <c r="DG697" s="36">
        <v>0.72471290081999995</v>
      </c>
      <c r="DH697" s="36">
        <v>1291.4309737229</v>
      </c>
      <c r="DI697" s="30">
        <f t="shared" si="280"/>
        <v>6.1082444030812703E-9</v>
      </c>
      <c r="DJ697" s="30">
        <f t="shared" si="281"/>
        <v>6.1081540273096652E-9</v>
      </c>
      <c r="DK697" s="30">
        <f t="shared" si="282"/>
        <v>6.1081540266809235E-9</v>
      </c>
      <c r="DL697" s="30">
        <f t="shared" si="283"/>
        <v>6.1081540266809186E-9</v>
      </c>
      <c r="DN697" s="36"/>
      <c r="DO697" s="36"/>
      <c r="DP697" s="36"/>
      <c r="DV697" s="36"/>
      <c r="DW697" s="36"/>
      <c r="DX697" s="36"/>
      <c r="ED697" s="36"/>
      <c r="EE697" s="36"/>
      <c r="EF697" s="36"/>
      <c r="EL697" s="36"/>
      <c r="EM697" s="36"/>
      <c r="EN697" s="36"/>
      <c r="ET697" s="36"/>
      <c r="EU697" s="36"/>
      <c r="EV697" s="36"/>
    </row>
    <row r="698" spans="14:152" s="30" customFormat="1" ht="12.75">
      <c r="N698" s="36">
        <v>1.9000000000000001E-9</v>
      </c>
      <c r="O698" s="36">
        <v>5.6786560783500004</v>
      </c>
      <c r="P698" s="36">
        <v>1060.1326897146</v>
      </c>
      <c r="Q698" s="30">
        <f t="shared" si="276"/>
        <v>1.8623801142946281E-9</v>
      </c>
      <c r="R698" s="30">
        <f t="shared" si="277"/>
        <v>1.8623503937123297E-9</v>
      </c>
      <c r="S698" s="30">
        <f t="shared" si="278"/>
        <v>1.8623503935055887E-9</v>
      </c>
      <c r="T698" s="30">
        <f t="shared" si="279"/>
        <v>1.8623503935055871E-9</v>
      </c>
      <c r="V698" s="36"/>
      <c r="W698" s="36"/>
      <c r="X698" s="36"/>
      <c r="AD698" s="36"/>
      <c r="AE698" s="36"/>
      <c r="AF698" s="36"/>
      <c r="AL698" s="36"/>
      <c r="AM698" s="36"/>
      <c r="AN698" s="36"/>
      <c r="AT698" s="36"/>
      <c r="AU698" s="36"/>
      <c r="AV698" s="36"/>
      <c r="BB698" s="36"/>
      <c r="BC698" s="36"/>
      <c r="BD698" s="36"/>
      <c r="BJ698" s="36"/>
      <c r="BK698" s="36"/>
      <c r="BL698" s="36"/>
      <c r="BR698" s="36"/>
      <c r="BS698" s="36"/>
      <c r="BT698" s="36"/>
      <c r="BZ698" s="36"/>
      <c r="CA698" s="36"/>
      <c r="CB698" s="36"/>
      <c r="CH698" s="36"/>
      <c r="CI698" s="36"/>
      <c r="CJ698" s="36"/>
      <c r="CP698" s="36"/>
      <c r="CQ698" s="36"/>
      <c r="CR698" s="36"/>
      <c r="CX698" s="36"/>
      <c r="CY698" s="36"/>
      <c r="CZ698" s="36"/>
      <c r="DF698" s="36">
        <v>5.0300000000000002E-9</v>
      </c>
      <c r="DG698" s="36">
        <v>0.13449993622</v>
      </c>
      <c r="DH698" s="36">
        <v>2015.6710861598001</v>
      </c>
      <c r="DI698" s="30">
        <f t="shared" si="280"/>
        <v>2.3110365797946174E-10</v>
      </c>
      <c r="DJ698" s="30">
        <f t="shared" si="281"/>
        <v>2.3185822774981594E-10</v>
      </c>
      <c r="DK698" s="30">
        <f t="shared" si="282"/>
        <v>2.3185823299766275E-10</v>
      </c>
      <c r="DL698" s="30">
        <f t="shared" si="283"/>
        <v>2.3185823299770739E-10</v>
      </c>
      <c r="DN698" s="36"/>
      <c r="DO698" s="36"/>
      <c r="DP698" s="36"/>
      <c r="DV698" s="36"/>
      <c r="DW698" s="36"/>
      <c r="DX698" s="36"/>
      <c r="ED698" s="36"/>
      <c r="EE698" s="36"/>
      <c r="EF698" s="36"/>
      <c r="EL698" s="36"/>
      <c r="EM698" s="36"/>
      <c r="EN698" s="36"/>
      <c r="ET698" s="36"/>
      <c r="EU698" s="36"/>
      <c r="EV698" s="36"/>
    </row>
    <row r="699" spans="14:152" s="30" customFormat="1" ht="12.75">
      <c r="N699" s="36">
        <v>2.0099999999999999E-9</v>
      </c>
      <c r="O699" s="36">
        <v>2.3852418291999999</v>
      </c>
      <c r="P699" s="36">
        <v>419.53282798499998</v>
      </c>
      <c r="Q699" s="30">
        <f t="shared" si="276"/>
        <v>2.0064893890211655E-9</v>
      </c>
      <c r="R699" s="30">
        <f t="shared" si="277"/>
        <v>2.0064930995690157E-9</v>
      </c>
      <c r="S699" s="30">
        <f t="shared" si="278"/>
        <v>2.006493099594815E-9</v>
      </c>
      <c r="T699" s="30">
        <f t="shared" si="279"/>
        <v>2.006493099594815E-9</v>
      </c>
      <c r="V699" s="36"/>
      <c r="W699" s="36"/>
      <c r="X699" s="36"/>
      <c r="AD699" s="36"/>
      <c r="AE699" s="36"/>
      <c r="AF699" s="36"/>
      <c r="AL699" s="36"/>
      <c r="AM699" s="36"/>
      <c r="AN699" s="36"/>
      <c r="AT699" s="36"/>
      <c r="AU699" s="36"/>
      <c r="AV699" s="36"/>
      <c r="BB699" s="36"/>
      <c r="BC699" s="36"/>
      <c r="BD699" s="36"/>
      <c r="BJ699" s="36"/>
      <c r="BK699" s="36"/>
      <c r="BL699" s="36"/>
      <c r="BR699" s="36"/>
      <c r="BS699" s="36"/>
      <c r="BT699" s="36"/>
      <c r="BZ699" s="36"/>
      <c r="CA699" s="36"/>
      <c r="CB699" s="36"/>
      <c r="CH699" s="36"/>
      <c r="CI699" s="36"/>
      <c r="CJ699" s="36"/>
      <c r="CP699" s="36"/>
      <c r="CQ699" s="36"/>
      <c r="CR699" s="36"/>
      <c r="CX699" s="36"/>
      <c r="CY699" s="36"/>
      <c r="CZ699" s="36"/>
      <c r="DF699" s="36">
        <v>5.5100000000000002E-9</v>
      </c>
      <c r="DG699" s="36">
        <v>2.1341854660399999</v>
      </c>
      <c r="DH699" s="36">
        <v>1440.9941708575</v>
      </c>
      <c r="DI699" s="30">
        <f t="shared" si="280"/>
        <v>5.0137317960335068E-9</v>
      </c>
      <c r="DJ699" s="30">
        <f t="shared" si="281"/>
        <v>5.0139771122792286E-9</v>
      </c>
      <c r="DK699" s="30">
        <f t="shared" si="282"/>
        <v>5.0139771139851488E-9</v>
      </c>
      <c r="DL699" s="30">
        <f t="shared" si="283"/>
        <v>5.0139771139851637E-9</v>
      </c>
      <c r="DN699" s="36"/>
      <c r="DO699" s="36"/>
      <c r="DP699" s="36"/>
      <c r="DV699" s="36"/>
      <c r="DW699" s="36"/>
      <c r="DX699" s="36"/>
      <c r="ED699" s="36"/>
      <c r="EE699" s="36"/>
      <c r="EF699" s="36"/>
      <c r="EL699" s="36"/>
      <c r="EM699" s="36"/>
      <c r="EN699" s="36"/>
      <c r="ET699" s="36"/>
      <c r="EU699" s="36"/>
      <c r="EV699" s="36"/>
    </row>
    <row r="700" spans="14:152" s="30" customFormat="1" ht="12.75">
      <c r="N700" s="36">
        <v>1.5199999999999999E-9</v>
      </c>
      <c r="O700" s="36">
        <v>5.8908868579</v>
      </c>
      <c r="P700" s="36">
        <v>208.633228992</v>
      </c>
      <c r="Q700" s="30">
        <f t="shared" si="276"/>
        <v>3.3005286242688656E-11</v>
      </c>
      <c r="R700" s="30">
        <f t="shared" si="277"/>
        <v>3.2981665320108619E-11</v>
      </c>
      <c r="S700" s="30">
        <f t="shared" si="278"/>
        <v>3.2981665155829606E-11</v>
      </c>
      <c r="T700" s="30">
        <f t="shared" si="279"/>
        <v>3.2981665155828262E-11</v>
      </c>
      <c r="V700" s="36"/>
      <c r="W700" s="36"/>
      <c r="X700" s="36"/>
      <c r="AD700" s="36"/>
      <c r="AE700" s="36"/>
      <c r="AF700" s="36"/>
      <c r="AL700" s="36"/>
      <c r="AM700" s="36"/>
      <c r="AN700" s="36"/>
      <c r="AT700" s="36"/>
      <c r="AU700" s="36"/>
      <c r="AV700" s="36"/>
      <c r="BB700" s="36"/>
      <c r="BC700" s="36"/>
      <c r="BD700" s="36"/>
      <c r="BJ700" s="36"/>
      <c r="BK700" s="36"/>
      <c r="BL700" s="36"/>
      <c r="BR700" s="36"/>
      <c r="BS700" s="36"/>
      <c r="BT700" s="36"/>
      <c r="BZ700" s="36"/>
      <c r="CA700" s="36"/>
      <c r="CB700" s="36"/>
      <c r="CH700" s="36"/>
      <c r="CI700" s="36"/>
      <c r="CJ700" s="36"/>
      <c r="CP700" s="36"/>
      <c r="CQ700" s="36"/>
      <c r="CR700" s="36"/>
      <c r="CX700" s="36"/>
      <c r="CY700" s="36"/>
      <c r="CZ700" s="36"/>
      <c r="DF700" s="36">
        <v>5.9500000000000003E-9</v>
      </c>
      <c r="DG700" s="36">
        <v>3.7818180254499998</v>
      </c>
      <c r="DH700" s="36">
        <v>6386.1686242100004</v>
      </c>
      <c r="DI700" s="30">
        <f t="shared" si="280"/>
        <v>5.8182480828189343E-9</v>
      </c>
      <c r="DJ700" s="30">
        <f t="shared" si="281"/>
        <v>5.8176549808672492E-9</v>
      </c>
      <c r="DK700" s="30">
        <f t="shared" si="282"/>
        <v>5.81765497673777E-9</v>
      </c>
      <c r="DL700" s="30">
        <f t="shared" si="283"/>
        <v>5.8176549767377352E-9</v>
      </c>
      <c r="DN700" s="36"/>
      <c r="DO700" s="36"/>
      <c r="DP700" s="36"/>
      <c r="DV700" s="36"/>
      <c r="DW700" s="36"/>
      <c r="DX700" s="36"/>
      <c r="ED700" s="36"/>
      <c r="EE700" s="36"/>
      <c r="EF700" s="36"/>
      <c r="EL700" s="36"/>
      <c r="EM700" s="36"/>
      <c r="EN700" s="36"/>
      <c r="ET700" s="36"/>
      <c r="EU700" s="36"/>
      <c r="EV700" s="36"/>
    </row>
    <row r="701" spans="14:152" s="30" customFormat="1" ht="12.75">
      <c r="N701" s="36">
        <v>2.0599999999999999E-9</v>
      </c>
      <c r="O701" s="36">
        <v>4.4693312734899999</v>
      </c>
      <c r="P701" s="36">
        <v>2654.6746005965001</v>
      </c>
      <c r="Q701" s="30">
        <f t="shared" si="276"/>
        <v>-1.3979365075570776E-9</v>
      </c>
      <c r="R701" s="30">
        <f t="shared" si="277"/>
        <v>-1.3976372249894262E-9</v>
      </c>
      <c r="S701" s="30">
        <f t="shared" si="278"/>
        <v>-1.3976372229077938E-9</v>
      </c>
      <c r="T701" s="30">
        <f t="shared" si="279"/>
        <v>-1.3976372229077723E-9</v>
      </c>
      <c r="V701" s="36"/>
      <c r="W701" s="36"/>
      <c r="X701" s="36"/>
      <c r="AD701" s="36"/>
      <c r="AE701" s="36"/>
      <c r="AF701" s="36"/>
      <c r="AL701" s="36"/>
      <c r="AM701" s="36"/>
      <c r="AN701" s="36"/>
      <c r="AT701" s="36"/>
      <c r="AU701" s="36"/>
      <c r="AV701" s="36"/>
      <c r="BB701" s="36"/>
      <c r="BC701" s="36"/>
      <c r="BD701" s="36"/>
      <c r="BJ701" s="36"/>
      <c r="BK701" s="36"/>
      <c r="BL701" s="36"/>
      <c r="BR701" s="36"/>
      <c r="BS701" s="36"/>
      <c r="BT701" s="36"/>
      <c r="BZ701" s="36"/>
      <c r="CA701" s="36"/>
      <c r="CB701" s="36"/>
      <c r="CH701" s="36"/>
      <c r="CI701" s="36"/>
      <c r="CJ701" s="36"/>
      <c r="CP701" s="36"/>
      <c r="CQ701" s="36"/>
      <c r="CR701" s="36"/>
      <c r="CX701" s="36"/>
      <c r="CY701" s="36"/>
      <c r="CZ701" s="36"/>
      <c r="DF701" s="36">
        <v>4.3400000000000003E-9</v>
      </c>
      <c r="DG701" s="36">
        <v>2.6441168948599998</v>
      </c>
      <c r="DH701" s="36">
        <v>748.40668650400005</v>
      </c>
      <c r="DI701" s="30">
        <f t="shared" si="280"/>
        <v>2.8327737804678854E-10</v>
      </c>
      <c r="DJ701" s="30">
        <f t="shared" si="281"/>
        <v>2.8303590247301502E-10</v>
      </c>
      <c r="DK701" s="30">
        <f t="shared" si="282"/>
        <v>2.8303590079359979E-10</v>
      </c>
      <c r="DL701" s="30">
        <f t="shared" si="283"/>
        <v>2.8303590079358433E-10</v>
      </c>
      <c r="DN701" s="36"/>
      <c r="DO701" s="36"/>
      <c r="DP701" s="36"/>
      <c r="DV701" s="36"/>
      <c r="DW701" s="36"/>
      <c r="DX701" s="36"/>
      <c r="ED701" s="36"/>
      <c r="EE701" s="36"/>
      <c r="EF701" s="36"/>
      <c r="EL701" s="36"/>
      <c r="EM701" s="36"/>
      <c r="EN701" s="36"/>
      <c r="ET701" s="36"/>
      <c r="EU701" s="36"/>
      <c r="EV701" s="36"/>
    </row>
    <row r="702" spans="14:152" s="30" customFormat="1" ht="12.75">
      <c r="N702" s="36">
        <v>1.56E-9</v>
      </c>
      <c r="O702" s="36">
        <v>2.37819796438</v>
      </c>
      <c r="P702" s="36">
        <v>2758.6611466924001</v>
      </c>
      <c r="Q702" s="30">
        <f t="shared" si="276"/>
        <v>1.4648699498979728E-9</v>
      </c>
      <c r="R702" s="30">
        <f t="shared" si="277"/>
        <v>1.4647596679185081E-9</v>
      </c>
      <c r="S702" s="30">
        <f t="shared" si="278"/>
        <v>1.4647596671513049E-9</v>
      </c>
      <c r="T702" s="30">
        <f t="shared" si="279"/>
        <v>1.4647596671512983E-9</v>
      </c>
      <c r="V702" s="36"/>
      <c r="W702" s="36"/>
      <c r="X702" s="36"/>
      <c r="AD702" s="36"/>
      <c r="AE702" s="36"/>
      <c r="AF702" s="36"/>
      <c r="AL702" s="36"/>
      <c r="AM702" s="36"/>
      <c r="AN702" s="36"/>
      <c r="AT702" s="36"/>
      <c r="AU702" s="36"/>
      <c r="AV702" s="36"/>
      <c r="BB702" s="36"/>
      <c r="BC702" s="36"/>
      <c r="BD702" s="36"/>
      <c r="BJ702" s="36"/>
      <c r="BK702" s="36"/>
      <c r="BL702" s="36"/>
      <c r="BR702" s="36"/>
      <c r="BS702" s="36"/>
      <c r="BT702" s="36"/>
      <c r="BZ702" s="36"/>
      <c r="CA702" s="36"/>
      <c r="CB702" s="36"/>
      <c r="CH702" s="36"/>
      <c r="CI702" s="36"/>
      <c r="CJ702" s="36"/>
      <c r="CP702" s="36"/>
      <c r="CQ702" s="36"/>
      <c r="CR702" s="36"/>
      <c r="CX702" s="36"/>
      <c r="CY702" s="36"/>
      <c r="CZ702" s="36"/>
      <c r="DF702" s="36">
        <v>5.9200000000000002E-9</v>
      </c>
      <c r="DG702" s="36">
        <v>0.32587740407999999</v>
      </c>
      <c r="DH702" s="36">
        <v>737.36098624010003</v>
      </c>
      <c r="DI702" s="30">
        <f t="shared" si="280"/>
        <v>-4.8151256037600636E-9</v>
      </c>
      <c r="DJ702" s="30">
        <f t="shared" si="281"/>
        <v>-4.8149364003423792E-9</v>
      </c>
      <c r="DK702" s="30">
        <f t="shared" si="282"/>
        <v>-4.8149363990264589E-9</v>
      </c>
      <c r="DL702" s="30">
        <f t="shared" si="283"/>
        <v>-4.8149363990264473E-9</v>
      </c>
      <c r="DN702" s="36"/>
      <c r="DO702" s="36"/>
      <c r="DP702" s="36"/>
      <c r="DV702" s="36"/>
      <c r="DW702" s="36"/>
      <c r="DX702" s="36"/>
      <c r="ED702" s="36"/>
      <c r="EE702" s="36"/>
      <c r="EF702" s="36"/>
      <c r="EL702" s="36"/>
      <c r="EM702" s="36"/>
      <c r="EN702" s="36"/>
      <c r="ET702" s="36"/>
      <c r="EU702" s="36"/>
      <c r="EV702" s="36"/>
    </row>
    <row r="703" spans="14:152" s="30" customFormat="1" ht="12.75">
      <c r="N703" s="36">
        <v>2.0299999999999998E-9</v>
      </c>
      <c r="O703" s="36">
        <v>0.70565514296999998</v>
      </c>
      <c r="P703" s="36">
        <v>498.19839570559998</v>
      </c>
      <c r="Q703" s="30">
        <f t="shared" si="276"/>
        <v>-9.4792177384312517E-10</v>
      </c>
      <c r="R703" s="30">
        <f t="shared" si="277"/>
        <v>-9.4798840174907967E-10</v>
      </c>
      <c r="S703" s="30">
        <f t="shared" si="278"/>
        <v>-9.4798840221245839E-10</v>
      </c>
      <c r="T703" s="30">
        <f t="shared" si="279"/>
        <v>-9.4798840221246149E-10</v>
      </c>
      <c r="V703" s="36"/>
      <c r="W703" s="36"/>
      <c r="X703" s="36"/>
      <c r="AD703" s="36"/>
      <c r="AE703" s="36"/>
      <c r="AF703" s="36"/>
      <c r="AL703" s="36"/>
      <c r="AM703" s="36"/>
      <c r="AN703" s="36"/>
      <c r="AT703" s="36"/>
      <c r="AU703" s="36"/>
      <c r="AV703" s="36"/>
      <c r="BB703" s="36"/>
      <c r="BC703" s="36"/>
      <c r="BD703" s="36"/>
      <c r="BJ703" s="36"/>
      <c r="BK703" s="36"/>
      <c r="BL703" s="36"/>
      <c r="BR703" s="36"/>
      <c r="BS703" s="36"/>
      <c r="BT703" s="36"/>
      <c r="BZ703" s="36"/>
      <c r="CA703" s="36"/>
      <c r="CB703" s="36"/>
      <c r="CH703" s="36"/>
      <c r="CI703" s="36"/>
      <c r="CJ703" s="36"/>
      <c r="CP703" s="36"/>
      <c r="CQ703" s="36"/>
      <c r="CR703" s="36"/>
      <c r="CX703" s="36"/>
      <c r="CY703" s="36"/>
      <c r="CZ703" s="36"/>
      <c r="DF703" s="36">
        <v>4.9E-9</v>
      </c>
      <c r="DG703" s="36">
        <v>2.3798882880000001</v>
      </c>
      <c r="DH703" s="36">
        <v>2225.7887878601</v>
      </c>
      <c r="DI703" s="30">
        <f t="shared" si="280"/>
        <v>-4.2118593413978524E-9</v>
      </c>
      <c r="DJ703" s="30">
        <f t="shared" si="281"/>
        <v>-4.2114440444409415E-9</v>
      </c>
      <c r="DK703" s="30">
        <f t="shared" si="282"/>
        <v>-4.2114440415522357E-9</v>
      </c>
      <c r="DL703" s="30">
        <f t="shared" si="283"/>
        <v>-4.2114440415522084E-9</v>
      </c>
      <c r="DN703" s="36"/>
      <c r="DO703" s="36"/>
      <c r="DP703" s="36"/>
      <c r="DV703" s="36"/>
      <c r="DW703" s="36"/>
      <c r="DX703" s="36"/>
      <c r="ED703" s="36"/>
      <c r="EE703" s="36"/>
      <c r="EF703" s="36"/>
      <c r="EL703" s="36"/>
      <c r="EM703" s="36"/>
      <c r="EN703" s="36"/>
      <c r="ET703" s="36"/>
      <c r="EU703" s="36"/>
      <c r="EV703" s="36"/>
    </row>
    <row r="704" spans="14:152" s="30" customFormat="1" ht="12.75">
      <c r="N704" s="36">
        <v>2.0500000000000002E-9</v>
      </c>
      <c r="O704" s="36">
        <v>3.0546863654599998</v>
      </c>
      <c r="P704" s="36">
        <v>1062.3026914960001</v>
      </c>
      <c r="Q704" s="30">
        <f t="shared" si="276"/>
        <v>-1.9546064436112195E-9</v>
      </c>
      <c r="R704" s="30">
        <f t="shared" si="277"/>
        <v>-1.9546553544931153E-9</v>
      </c>
      <c r="S704" s="30">
        <f t="shared" si="278"/>
        <v>-1.9546553548332375E-9</v>
      </c>
      <c r="T704" s="30">
        <f t="shared" si="279"/>
        <v>-1.9546553548332404E-9</v>
      </c>
      <c r="V704" s="36"/>
      <c r="W704" s="36"/>
      <c r="X704" s="36"/>
      <c r="AD704" s="36"/>
      <c r="AE704" s="36"/>
      <c r="AF704" s="36"/>
      <c r="AL704" s="36"/>
      <c r="AM704" s="36"/>
      <c r="AN704" s="36"/>
      <c r="AT704" s="36"/>
      <c r="AU704" s="36"/>
      <c r="AV704" s="36"/>
      <c r="BB704" s="36"/>
      <c r="BC704" s="36"/>
      <c r="BD704" s="36"/>
      <c r="BJ704" s="36"/>
      <c r="BK704" s="36"/>
      <c r="BL704" s="36"/>
      <c r="BR704" s="36"/>
      <c r="BS704" s="36"/>
      <c r="BT704" s="36"/>
      <c r="BZ704" s="36"/>
      <c r="CA704" s="36"/>
      <c r="CB704" s="36"/>
      <c r="CH704" s="36"/>
      <c r="CI704" s="36"/>
      <c r="CJ704" s="36"/>
      <c r="CP704" s="36"/>
      <c r="CQ704" s="36"/>
      <c r="CR704" s="36"/>
      <c r="CX704" s="36"/>
      <c r="CY704" s="36"/>
      <c r="CZ704" s="36"/>
      <c r="DF704" s="36">
        <v>4.3899999999999999E-9</v>
      </c>
      <c r="DG704" s="36">
        <v>1.3358280201799999</v>
      </c>
      <c r="DH704" s="36">
        <v>995.64603188579997</v>
      </c>
      <c r="DI704" s="30">
        <f t="shared" si="280"/>
        <v>-2.2108957547125813E-9</v>
      </c>
      <c r="DJ704" s="30">
        <f t="shared" si="281"/>
        <v>-2.2106144176679536E-9</v>
      </c>
      <c r="DK704" s="30">
        <f t="shared" si="282"/>
        <v>-2.2106144157112703E-9</v>
      </c>
      <c r="DL704" s="30">
        <f t="shared" si="283"/>
        <v>-2.2106144157112533E-9</v>
      </c>
      <c r="DN704" s="36"/>
      <c r="DO704" s="36"/>
      <c r="DP704" s="36"/>
      <c r="DV704" s="36"/>
      <c r="DW704" s="36"/>
      <c r="DX704" s="36"/>
      <c r="ED704" s="36"/>
      <c r="EE704" s="36"/>
      <c r="EF704" s="36"/>
      <c r="EL704" s="36"/>
      <c r="EM704" s="36"/>
      <c r="EN704" s="36"/>
      <c r="ET704" s="36"/>
      <c r="EU704" s="36"/>
      <c r="EV704" s="36"/>
    </row>
    <row r="705" spans="14:152" s="30" customFormat="1" ht="12.75">
      <c r="N705" s="36">
        <v>1.74E-9</v>
      </c>
      <c r="O705" s="36">
        <v>3.5082476170799999</v>
      </c>
      <c r="P705" s="36">
        <v>2004.3647534649999</v>
      </c>
      <c r="Q705" s="30">
        <f t="shared" ref="Q705:Q760" si="284">N705*COS(O705+P705*$C$22)</f>
        <v>4.2859874197055626E-10</v>
      </c>
      <c r="R705" s="30">
        <f t="shared" ref="R705:R760" si="285">N705*COS(O705+P705*$C$43)</f>
        <v>4.283469078802296E-10</v>
      </c>
      <c r="S705" s="30">
        <f t="shared" ref="S705:S760" si="286">N705*COS(O705+P705*$C$64)</f>
        <v>4.2834690612874641E-10</v>
      </c>
      <c r="T705" s="30">
        <f t="shared" ref="T705:T760" si="287">N705*COS(O705+P705*$C$85)</f>
        <v>4.2834690612873141E-10</v>
      </c>
      <c r="V705" s="36"/>
      <c r="W705" s="36"/>
      <c r="X705" s="36"/>
      <c r="AD705" s="36"/>
      <c r="AE705" s="36"/>
      <c r="AF705" s="36"/>
      <c r="AL705" s="36"/>
      <c r="AM705" s="36"/>
      <c r="AN705" s="36"/>
      <c r="AT705" s="36"/>
      <c r="AU705" s="36"/>
      <c r="AV705" s="36"/>
      <c r="BB705" s="36"/>
      <c r="BC705" s="36"/>
      <c r="BD705" s="36"/>
      <c r="BJ705" s="36"/>
      <c r="BK705" s="36"/>
      <c r="BL705" s="36"/>
      <c r="BR705" s="36"/>
      <c r="BS705" s="36"/>
      <c r="BT705" s="36"/>
      <c r="BZ705" s="36"/>
      <c r="CA705" s="36"/>
      <c r="CB705" s="36"/>
      <c r="CH705" s="36"/>
      <c r="CI705" s="36"/>
      <c r="CJ705" s="36"/>
      <c r="CP705" s="36"/>
      <c r="CQ705" s="36"/>
      <c r="CR705" s="36"/>
      <c r="CX705" s="36"/>
      <c r="CY705" s="36"/>
      <c r="CZ705" s="36"/>
      <c r="DF705" s="36">
        <v>5.4299999999999997E-9</v>
      </c>
      <c r="DG705" s="36">
        <v>2.0506770250500002</v>
      </c>
      <c r="DH705" s="36">
        <v>906.84978763799995</v>
      </c>
      <c r="DI705" s="30">
        <f t="shared" ref="DI705:DI745" si="288">DF705*COS(DG705+DH705*$C$22)</f>
        <v>-5.3569857994991215E-9</v>
      </c>
      <c r="DJ705" s="30">
        <f t="shared" ref="DJ705:DJ745" si="289">DF705*COS(DG705+DH705*$C$43)</f>
        <v>-5.3570457472139375E-9</v>
      </c>
      <c r="DK705" s="30">
        <f t="shared" ref="DK705:DK745" si="290">DF705*COS(DG705+DH705*$C$64)</f>
        <v>-5.3570457476307762E-9</v>
      </c>
      <c r="DL705" s="30">
        <f t="shared" ref="DL705:DL745" si="291">DF705*COS(DG705+DH705*$C$85)</f>
        <v>-5.3570457476307795E-9</v>
      </c>
      <c r="DN705" s="36"/>
      <c r="DO705" s="36"/>
      <c r="DP705" s="36"/>
      <c r="DV705" s="36"/>
      <c r="DW705" s="36"/>
      <c r="DX705" s="36"/>
      <c r="ED705" s="36"/>
      <c r="EE705" s="36"/>
      <c r="EF705" s="36"/>
      <c r="EL705" s="36"/>
      <c r="EM705" s="36"/>
      <c r="EN705" s="36"/>
      <c r="ET705" s="36"/>
      <c r="EU705" s="36"/>
      <c r="EV705" s="36"/>
    </row>
    <row r="706" spans="14:152" s="30" customFormat="1" ht="12.75">
      <c r="N706" s="36">
        <v>1.4800000000000001E-9</v>
      </c>
      <c r="O706" s="36">
        <v>4.73961194393</v>
      </c>
      <c r="P706" s="36">
        <v>1799.1905969841</v>
      </c>
      <c r="Q706" s="30">
        <f t="shared" si="284"/>
        <v>7.4018442062563885E-10</v>
      </c>
      <c r="R706" s="30">
        <f t="shared" si="285"/>
        <v>7.4035620701274577E-10</v>
      </c>
      <c r="S706" s="30">
        <f t="shared" si="286"/>
        <v>7.4035620820743715E-10</v>
      </c>
      <c r="T706" s="30">
        <f t="shared" si="287"/>
        <v>7.4035620820744625E-10</v>
      </c>
      <c r="V706" s="36"/>
      <c r="W706" s="36"/>
      <c r="X706" s="36"/>
      <c r="AD706" s="36"/>
      <c r="AE706" s="36"/>
      <c r="AF706" s="36"/>
      <c r="AL706" s="36"/>
      <c r="AM706" s="36"/>
      <c r="AN706" s="36"/>
      <c r="AT706" s="36"/>
      <c r="AU706" s="36"/>
      <c r="AV706" s="36"/>
      <c r="BB706" s="36"/>
      <c r="BC706" s="36"/>
      <c r="BD706" s="36"/>
      <c r="BJ706" s="36"/>
      <c r="BK706" s="36"/>
      <c r="BL706" s="36"/>
      <c r="BR706" s="36"/>
      <c r="BS706" s="36"/>
      <c r="BT706" s="36"/>
      <c r="BZ706" s="36"/>
      <c r="CA706" s="36"/>
      <c r="CB706" s="36"/>
      <c r="CH706" s="36"/>
      <c r="CI706" s="36"/>
      <c r="CJ706" s="36"/>
      <c r="CP706" s="36"/>
      <c r="CQ706" s="36"/>
      <c r="CR706" s="36"/>
      <c r="CX706" s="36"/>
      <c r="CY706" s="36"/>
      <c r="CZ706" s="36"/>
      <c r="DF706" s="36">
        <v>4.66E-9</v>
      </c>
      <c r="DG706" s="36">
        <v>2.4370740501100001</v>
      </c>
      <c r="DH706" s="36">
        <v>3362.9906980024002</v>
      </c>
      <c r="DI706" s="30">
        <f t="shared" si="288"/>
        <v>-4.0866043537252063E-9</v>
      </c>
      <c r="DJ706" s="30">
        <f t="shared" si="289"/>
        <v>-4.0860431197007082E-9</v>
      </c>
      <c r="DK706" s="30">
        <f t="shared" si="290"/>
        <v>-4.0860431157965547E-9</v>
      </c>
      <c r="DL706" s="30">
        <f t="shared" si="291"/>
        <v>-4.0860431157965224E-9</v>
      </c>
      <c r="DN706" s="36"/>
      <c r="DO706" s="36"/>
      <c r="DP706" s="36"/>
      <c r="DV706" s="36"/>
      <c r="DW706" s="36"/>
      <c r="DX706" s="36"/>
      <c r="ED706" s="36"/>
      <c r="EE706" s="36"/>
      <c r="EF706" s="36"/>
      <c r="EL706" s="36"/>
      <c r="EM706" s="36"/>
      <c r="EN706" s="36"/>
      <c r="ET706" s="36"/>
      <c r="EU706" s="36"/>
      <c r="EV706" s="36"/>
    </row>
    <row r="707" spans="14:152" s="30" customFormat="1" ht="12.75">
      <c r="N707" s="36">
        <v>1.8800000000000001E-9</v>
      </c>
      <c r="O707" s="36">
        <v>3.6231595372499998</v>
      </c>
      <c r="P707" s="36">
        <v>3156.8051495651998</v>
      </c>
      <c r="Q707" s="30">
        <f t="shared" si="284"/>
        <v>4.782041188767695E-10</v>
      </c>
      <c r="R707" s="30">
        <f t="shared" si="285"/>
        <v>4.7777649059996853E-10</v>
      </c>
      <c r="S707" s="30">
        <f t="shared" si="286"/>
        <v>4.7777648762581758E-10</v>
      </c>
      <c r="T707" s="30">
        <f t="shared" si="287"/>
        <v>4.7777648762579183E-10</v>
      </c>
      <c r="V707" s="36"/>
      <c r="W707" s="36"/>
      <c r="X707" s="36"/>
      <c r="AD707" s="36"/>
      <c r="AE707" s="36"/>
      <c r="AF707" s="36"/>
      <c r="AL707" s="36"/>
      <c r="AM707" s="36"/>
      <c r="AN707" s="36"/>
      <c r="AT707" s="36"/>
      <c r="AU707" s="36"/>
      <c r="AV707" s="36"/>
      <c r="BB707" s="36"/>
      <c r="BC707" s="36"/>
      <c r="BD707" s="36"/>
      <c r="BJ707" s="36"/>
      <c r="BK707" s="36"/>
      <c r="BL707" s="36"/>
      <c r="BR707" s="36"/>
      <c r="BS707" s="36"/>
      <c r="BT707" s="36"/>
      <c r="BZ707" s="36"/>
      <c r="CA707" s="36"/>
      <c r="CB707" s="36"/>
      <c r="CH707" s="36"/>
      <c r="CI707" s="36"/>
      <c r="CJ707" s="36"/>
      <c r="CP707" s="36"/>
      <c r="CQ707" s="36"/>
      <c r="CR707" s="36"/>
      <c r="CX707" s="36"/>
      <c r="CY707" s="36"/>
      <c r="CZ707" s="36"/>
      <c r="DF707" s="36">
        <v>4.8099999999999997E-9</v>
      </c>
      <c r="DG707" s="36">
        <v>2.3222322641900002</v>
      </c>
      <c r="DH707" s="36">
        <v>1357.6145525811</v>
      </c>
      <c r="DI707" s="30">
        <f t="shared" si="288"/>
        <v>2.2754651223884836E-9</v>
      </c>
      <c r="DJ707" s="30">
        <f t="shared" si="289"/>
        <v>2.2758937401190882E-9</v>
      </c>
      <c r="DK707" s="30">
        <f t="shared" si="290"/>
        <v>2.2758937430999526E-9</v>
      </c>
      <c r="DL707" s="30">
        <f t="shared" si="291"/>
        <v>2.2758937430999754E-9</v>
      </c>
      <c r="DN707" s="36"/>
      <c r="DO707" s="36"/>
      <c r="DP707" s="36"/>
      <c r="DV707" s="36"/>
      <c r="DW707" s="36"/>
      <c r="DX707" s="36"/>
      <c r="ED707" s="36"/>
      <c r="EE707" s="36"/>
      <c r="EF707" s="36"/>
      <c r="EL707" s="36"/>
      <c r="EM707" s="36"/>
      <c r="EN707" s="36"/>
      <c r="ET707" s="36"/>
      <c r="EU707" s="36"/>
      <c r="EV707" s="36"/>
    </row>
    <row r="708" spans="14:152" s="30" customFormat="1" ht="12.75">
      <c r="N708" s="36">
        <v>1.8300000000000001E-9</v>
      </c>
      <c r="O708" s="36">
        <v>2.35011338194</v>
      </c>
      <c r="P708" s="36">
        <v>25551.0986294787</v>
      </c>
      <c r="Q708" s="30">
        <f t="shared" si="284"/>
        <v>8.4676804460890512E-10</v>
      </c>
      <c r="R708" s="30">
        <f t="shared" si="285"/>
        <v>8.4367824362918116E-10</v>
      </c>
      <c r="S708" s="30">
        <f t="shared" si="286"/>
        <v>8.4367822212962928E-10</v>
      </c>
      <c r="T708" s="30">
        <f t="shared" si="287"/>
        <v>8.4367822212944461E-10</v>
      </c>
      <c r="V708" s="36"/>
      <c r="W708" s="36"/>
      <c r="X708" s="36"/>
      <c r="AD708" s="36"/>
      <c r="AE708" s="36"/>
      <c r="AF708" s="36"/>
      <c r="AL708" s="36"/>
      <c r="AM708" s="36"/>
      <c r="AN708" s="36"/>
      <c r="AT708" s="36"/>
      <c r="AU708" s="36"/>
      <c r="AV708" s="36"/>
      <c r="BB708" s="36"/>
      <c r="BC708" s="36"/>
      <c r="BD708" s="36"/>
      <c r="BJ708" s="36"/>
      <c r="BK708" s="36"/>
      <c r="BL708" s="36"/>
      <c r="BR708" s="36"/>
      <c r="BS708" s="36"/>
      <c r="BT708" s="36"/>
      <c r="BZ708" s="36"/>
      <c r="CA708" s="36"/>
      <c r="CB708" s="36"/>
      <c r="CH708" s="36"/>
      <c r="CI708" s="36"/>
      <c r="CJ708" s="36"/>
      <c r="CP708" s="36"/>
      <c r="CQ708" s="36"/>
      <c r="CR708" s="36"/>
      <c r="CX708" s="36"/>
      <c r="CY708" s="36"/>
      <c r="CZ708" s="36"/>
      <c r="DF708" s="36">
        <v>5.6599999999999999E-9</v>
      </c>
      <c r="DG708" s="36">
        <v>0.59740900184000001</v>
      </c>
      <c r="DH708" s="36">
        <v>350.33211960040001</v>
      </c>
      <c r="DI708" s="30">
        <f t="shared" si="288"/>
        <v>1.2669931337069331E-9</v>
      </c>
      <c r="DJ708" s="30">
        <f t="shared" si="289"/>
        <v>1.2668491522042119E-9</v>
      </c>
      <c r="DK708" s="30">
        <f t="shared" si="290"/>
        <v>1.2668491512028482E-9</v>
      </c>
      <c r="DL708" s="30">
        <f t="shared" si="291"/>
        <v>1.2668491512028397E-9</v>
      </c>
      <c r="DN708" s="36"/>
      <c r="DO708" s="36"/>
      <c r="DP708" s="36"/>
      <c r="DV708" s="36"/>
      <c r="DW708" s="36"/>
      <c r="DX708" s="36"/>
      <c r="ED708" s="36"/>
      <c r="EE708" s="36"/>
      <c r="EF708" s="36"/>
      <c r="EL708" s="36"/>
      <c r="EM708" s="36"/>
      <c r="EN708" s="36"/>
      <c r="ET708" s="36"/>
      <c r="EU708" s="36"/>
      <c r="EV708" s="36"/>
    </row>
    <row r="709" spans="14:152" s="30" customFormat="1" ht="12.75">
      <c r="N709" s="36">
        <v>1.62E-9</v>
      </c>
      <c r="O709" s="36">
        <v>1.58053710589</v>
      </c>
      <c r="P709" s="36">
        <v>628.59095361920004</v>
      </c>
      <c r="Q709" s="30">
        <f t="shared" si="284"/>
        <v>-5.3097634971169637E-10</v>
      </c>
      <c r="R709" s="30">
        <f t="shared" si="285"/>
        <v>-5.3104802561842549E-10</v>
      </c>
      <c r="S709" s="30">
        <f t="shared" si="286"/>
        <v>-5.3104802611691224E-10</v>
      </c>
      <c r="T709" s="30">
        <f t="shared" si="287"/>
        <v>-5.3104802611691627E-10</v>
      </c>
      <c r="V709" s="36"/>
      <c r="W709" s="36"/>
      <c r="X709" s="36"/>
      <c r="AD709" s="36"/>
      <c r="AE709" s="36"/>
      <c r="AF709" s="36"/>
      <c r="AL709" s="36"/>
      <c r="AM709" s="36"/>
      <c r="AN709" s="36"/>
      <c r="AT709" s="36"/>
      <c r="AU709" s="36"/>
      <c r="AV709" s="36"/>
      <c r="BB709" s="36"/>
      <c r="BC709" s="36"/>
      <c r="BD709" s="36"/>
      <c r="BJ709" s="36"/>
      <c r="BK709" s="36"/>
      <c r="BL709" s="36"/>
      <c r="BR709" s="36"/>
      <c r="BS709" s="36"/>
      <c r="BT709" s="36"/>
      <c r="BZ709" s="36"/>
      <c r="CA709" s="36"/>
      <c r="CB709" s="36"/>
      <c r="CH709" s="36"/>
      <c r="CI709" s="36"/>
      <c r="CJ709" s="36"/>
      <c r="CP709" s="36"/>
      <c r="CQ709" s="36"/>
      <c r="CR709" s="36"/>
      <c r="CX709" s="36"/>
      <c r="CY709" s="36"/>
      <c r="CZ709" s="36"/>
      <c r="DF709" s="36">
        <v>4.2899999999999999E-9</v>
      </c>
      <c r="DG709" s="36">
        <v>2.46287580628</v>
      </c>
      <c r="DH709" s="36">
        <v>3914.0223040994001</v>
      </c>
      <c r="DI709" s="30">
        <f t="shared" si="288"/>
        <v>3.9692437658149974E-9</v>
      </c>
      <c r="DJ709" s="30">
        <f t="shared" si="289"/>
        <v>3.9687689693243584E-9</v>
      </c>
      <c r="DK709" s="30">
        <f t="shared" si="290"/>
        <v>3.9687689660210771E-9</v>
      </c>
      <c r="DL709" s="30">
        <f t="shared" si="291"/>
        <v>3.9687689660210481E-9</v>
      </c>
      <c r="DN709" s="36"/>
      <c r="DO709" s="36"/>
      <c r="DP709" s="36"/>
      <c r="DV709" s="36"/>
      <c r="DW709" s="36"/>
      <c r="DX709" s="36"/>
      <c r="ED709" s="36"/>
      <c r="EE709" s="36"/>
      <c r="EF709" s="36"/>
      <c r="EL709" s="36"/>
      <c r="EM709" s="36"/>
      <c r="EN709" s="36"/>
      <c r="ET709" s="36"/>
      <c r="EU709" s="36"/>
      <c r="EV709" s="36"/>
    </row>
    <row r="710" spans="14:152" s="30" customFormat="1" ht="12.75">
      <c r="N710" s="36">
        <v>1.62E-9</v>
      </c>
      <c r="O710" s="36">
        <v>3.9998387682400001</v>
      </c>
      <c r="P710" s="36">
        <v>1482.7987273275</v>
      </c>
      <c r="Q710" s="30">
        <f t="shared" si="284"/>
        <v>-7.6347428905902243E-10</v>
      </c>
      <c r="R710" s="30">
        <f t="shared" si="285"/>
        <v>-7.6331643978695764E-10</v>
      </c>
      <c r="S710" s="30">
        <f t="shared" si="286"/>
        <v>-7.633164386891165E-10</v>
      </c>
      <c r="T710" s="30">
        <f t="shared" si="287"/>
        <v>-7.6331643868910885E-10</v>
      </c>
      <c r="V710" s="36"/>
      <c r="W710" s="36"/>
      <c r="X710" s="36"/>
      <c r="AD710" s="36"/>
      <c r="AE710" s="36"/>
      <c r="AF710" s="36"/>
      <c r="AL710" s="36"/>
      <c r="AM710" s="36"/>
      <c r="AN710" s="36"/>
      <c r="AT710" s="36"/>
      <c r="AU710" s="36"/>
      <c r="AV710" s="36"/>
      <c r="BB710" s="36"/>
      <c r="BC710" s="36"/>
      <c r="BD710" s="36"/>
      <c r="BJ710" s="36"/>
      <c r="BK710" s="36"/>
      <c r="BL710" s="36"/>
      <c r="BR710" s="36"/>
      <c r="BS710" s="36"/>
      <c r="BT710" s="36"/>
      <c r="BZ710" s="36"/>
      <c r="CA710" s="36"/>
      <c r="CB710" s="36"/>
      <c r="CH710" s="36"/>
      <c r="CI710" s="36"/>
      <c r="CJ710" s="36"/>
      <c r="CP710" s="36"/>
      <c r="CQ710" s="36"/>
      <c r="CR710" s="36"/>
      <c r="CX710" s="36"/>
      <c r="CY710" s="36"/>
      <c r="CZ710" s="36"/>
      <c r="DF710" s="36">
        <v>4.2899999999999999E-9</v>
      </c>
      <c r="DG710" s="36">
        <v>1.01299906509</v>
      </c>
      <c r="DH710" s="36">
        <v>4333.5069479745998</v>
      </c>
      <c r="DI710" s="30">
        <f t="shared" si="288"/>
        <v>-2.233171965175656E-9</v>
      </c>
      <c r="DJ710" s="30">
        <f t="shared" si="289"/>
        <v>-2.2319892429465706E-9</v>
      </c>
      <c r="DK710" s="30">
        <f t="shared" si="290"/>
        <v>-2.2319892347201862E-9</v>
      </c>
      <c r="DL710" s="30">
        <f t="shared" si="291"/>
        <v>-2.231989234720108E-9</v>
      </c>
      <c r="DN710" s="36"/>
      <c r="DO710" s="36"/>
      <c r="DP710" s="36"/>
      <c r="DV710" s="36"/>
      <c r="DW710" s="36"/>
      <c r="DX710" s="36"/>
      <c r="ED710" s="36"/>
      <c r="EE710" s="36"/>
      <c r="EF710" s="36"/>
      <c r="EL710" s="36"/>
      <c r="EM710" s="36"/>
      <c r="EN710" s="36"/>
      <c r="ET710" s="36"/>
      <c r="EU710" s="36"/>
      <c r="EV710" s="36"/>
    </row>
    <row r="711" spans="14:152" s="30" customFormat="1" ht="12.75">
      <c r="N711" s="36">
        <v>1.81E-9</v>
      </c>
      <c r="O711" s="36">
        <v>2.85489861839</v>
      </c>
      <c r="P711" s="36">
        <v>1055.1891444952</v>
      </c>
      <c r="Q711" s="30">
        <f t="shared" si="284"/>
        <v>-1.7907648387423378E-9</v>
      </c>
      <c r="R711" s="30">
        <f t="shared" si="285"/>
        <v>-1.7907855226009159E-9</v>
      </c>
      <c r="S711" s="30">
        <f t="shared" si="286"/>
        <v>-1.7907855227447293E-9</v>
      </c>
      <c r="T711" s="30">
        <f t="shared" si="287"/>
        <v>-1.7907855227447305E-9</v>
      </c>
      <c r="V711" s="36"/>
      <c r="W711" s="36"/>
      <c r="X711" s="36"/>
      <c r="AD711" s="36"/>
      <c r="AE711" s="36"/>
      <c r="AF711" s="36"/>
      <c r="AL711" s="36"/>
      <c r="AM711" s="36"/>
      <c r="AN711" s="36"/>
      <c r="AT711" s="36"/>
      <c r="AU711" s="36"/>
      <c r="AV711" s="36"/>
      <c r="BB711" s="36"/>
      <c r="BC711" s="36"/>
      <c r="BD711" s="36"/>
      <c r="BJ711" s="36"/>
      <c r="BK711" s="36"/>
      <c r="BL711" s="36"/>
      <c r="BR711" s="36"/>
      <c r="BS711" s="36"/>
      <c r="BT711" s="36"/>
      <c r="BZ711" s="36"/>
      <c r="CA711" s="36"/>
      <c r="CB711" s="36"/>
      <c r="CH711" s="36"/>
      <c r="CI711" s="36"/>
      <c r="CJ711" s="36"/>
      <c r="CP711" s="36"/>
      <c r="CQ711" s="36"/>
      <c r="CR711" s="36"/>
      <c r="CX711" s="36"/>
      <c r="CY711" s="36"/>
      <c r="CZ711" s="36"/>
      <c r="DF711" s="36">
        <v>4.25E-9</v>
      </c>
      <c r="DG711" s="36">
        <v>1.67255823369</v>
      </c>
      <c r="DH711" s="36">
        <v>148.0787244263</v>
      </c>
      <c r="DI711" s="30">
        <f t="shared" si="288"/>
        <v>2.800056073827543E-9</v>
      </c>
      <c r="DJ711" s="30">
        <f t="shared" si="289"/>
        <v>2.800091346192524E-9</v>
      </c>
      <c r="DK711" s="30">
        <f t="shared" si="290"/>
        <v>2.8000913464378348E-9</v>
      </c>
      <c r="DL711" s="30">
        <f t="shared" si="291"/>
        <v>2.8000913464378365E-9</v>
      </c>
      <c r="DN711" s="36"/>
      <c r="DO711" s="36"/>
      <c r="DP711" s="36"/>
      <c r="DV711" s="36"/>
      <c r="DW711" s="36"/>
      <c r="DX711" s="36"/>
      <c r="ED711" s="36"/>
      <c r="EE711" s="36"/>
      <c r="EF711" s="36"/>
      <c r="EL711" s="36"/>
      <c r="EM711" s="36"/>
      <c r="EN711" s="36"/>
      <c r="ET711" s="36"/>
      <c r="EU711" s="36"/>
      <c r="EV711" s="36"/>
    </row>
    <row r="712" spans="14:152" s="30" customFormat="1" ht="12.75">
      <c r="N712" s="36">
        <v>1.51E-9</v>
      </c>
      <c r="O712" s="36">
        <v>3.4319815722200002</v>
      </c>
      <c r="P712" s="36">
        <v>629.8629780064</v>
      </c>
      <c r="Q712" s="30">
        <f t="shared" si="284"/>
        <v>1.5072519714105516E-9</v>
      </c>
      <c r="R712" s="30">
        <f t="shared" si="285"/>
        <v>1.5072476967340087E-9</v>
      </c>
      <c r="S712" s="30">
        <f t="shared" si="286"/>
        <v>1.5072476967042676E-9</v>
      </c>
      <c r="T712" s="30">
        <f t="shared" si="287"/>
        <v>1.5072476967042674E-9</v>
      </c>
      <c r="V712" s="36"/>
      <c r="W712" s="36"/>
      <c r="X712" s="36"/>
      <c r="AD712" s="36"/>
      <c r="AE712" s="36"/>
      <c r="AF712" s="36"/>
      <c r="AL712" s="36"/>
      <c r="AM712" s="36"/>
      <c r="AN712" s="36"/>
      <c r="AT712" s="36"/>
      <c r="AU712" s="36"/>
      <c r="AV712" s="36"/>
      <c r="BB712" s="36"/>
      <c r="BC712" s="36"/>
      <c r="BD712" s="36"/>
      <c r="BJ712" s="36"/>
      <c r="BK712" s="36"/>
      <c r="BL712" s="36"/>
      <c r="BR712" s="36"/>
      <c r="BS712" s="36"/>
      <c r="BT712" s="36"/>
      <c r="BZ712" s="36"/>
      <c r="CA712" s="36"/>
      <c r="CB712" s="36"/>
      <c r="CH712" s="36"/>
      <c r="CI712" s="36"/>
      <c r="CJ712" s="36"/>
      <c r="CP712" s="36"/>
      <c r="CQ712" s="36"/>
      <c r="CR712" s="36"/>
      <c r="CX712" s="36"/>
      <c r="CY712" s="36"/>
      <c r="CZ712" s="36"/>
      <c r="DF712" s="36">
        <v>4.1199999999999998E-9</v>
      </c>
      <c r="DG712" s="36">
        <v>3.29630633921</v>
      </c>
      <c r="DH712" s="36">
        <v>7.3259953218999998</v>
      </c>
      <c r="DI712" s="30">
        <f t="shared" si="288"/>
        <v>-4.0932130691681173E-9</v>
      </c>
      <c r="DJ712" s="30">
        <f t="shared" si="289"/>
        <v>-4.0932133251774216E-9</v>
      </c>
      <c r="DK712" s="30">
        <f t="shared" si="290"/>
        <v>-4.0932133251792016E-9</v>
      </c>
      <c r="DL712" s="30">
        <f t="shared" si="291"/>
        <v>-4.0932133251792016E-9</v>
      </c>
      <c r="DN712" s="36"/>
      <c r="DO712" s="36"/>
      <c r="DP712" s="36"/>
      <c r="DV712" s="36"/>
      <c r="DW712" s="36"/>
      <c r="DX712" s="36"/>
      <c r="ED712" s="36"/>
      <c r="EE712" s="36"/>
      <c r="EF712" s="36"/>
      <c r="EL712" s="36"/>
      <c r="EM712" s="36"/>
      <c r="EN712" s="36"/>
      <c r="ET712" s="36"/>
      <c r="EU712" s="36"/>
      <c r="EV712" s="36"/>
    </row>
    <row r="713" spans="14:152" s="30" customFormat="1" ht="12.75">
      <c r="N713" s="36">
        <v>1.57E-9</v>
      </c>
      <c r="O713" s="36">
        <v>3.1519582649000002</v>
      </c>
      <c r="P713" s="36">
        <v>1025.4416802454</v>
      </c>
      <c r="Q713" s="30">
        <f t="shared" si="284"/>
        <v>-1.2887201354338773E-9</v>
      </c>
      <c r="R713" s="30">
        <f t="shared" si="285"/>
        <v>-1.2887886391906912E-9</v>
      </c>
      <c r="S713" s="30">
        <f t="shared" si="286"/>
        <v>-1.2887886396670941E-9</v>
      </c>
      <c r="T713" s="30">
        <f t="shared" si="287"/>
        <v>-1.2887886396670981E-9</v>
      </c>
      <c r="V713" s="36"/>
      <c r="W713" s="36"/>
      <c r="X713" s="36"/>
      <c r="AD713" s="36"/>
      <c r="AE713" s="36"/>
      <c r="AF713" s="36"/>
      <c r="AL713" s="36"/>
      <c r="AM713" s="36"/>
      <c r="AN713" s="36"/>
      <c r="AT713" s="36"/>
      <c r="AU713" s="36"/>
      <c r="AV713" s="36"/>
      <c r="BB713" s="36"/>
      <c r="BC713" s="36"/>
      <c r="BD713" s="36"/>
      <c r="BJ713" s="36"/>
      <c r="BK713" s="36"/>
      <c r="BL713" s="36"/>
      <c r="BR713" s="36"/>
      <c r="BS713" s="36"/>
      <c r="BT713" s="36"/>
      <c r="BZ713" s="36"/>
      <c r="CA713" s="36"/>
      <c r="CB713" s="36"/>
      <c r="CH713" s="36"/>
      <c r="CI713" s="36"/>
      <c r="CJ713" s="36"/>
      <c r="CP713" s="36"/>
      <c r="CQ713" s="36"/>
      <c r="CR713" s="36"/>
      <c r="CX713" s="36"/>
      <c r="CY713" s="36"/>
      <c r="CZ713" s="36"/>
      <c r="DF713" s="36">
        <v>5.0799999999999998E-9</v>
      </c>
      <c r="DG713" s="36">
        <v>1.1615852467600001</v>
      </c>
      <c r="DH713" s="36">
        <v>9.5612275556000004</v>
      </c>
      <c r="DI713" s="30">
        <f t="shared" si="288"/>
        <v>2.2653743457133612E-9</v>
      </c>
      <c r="DJ713" s="30">
        <f t="shared" si="289"/>
        <v>2.2653775846540029E-9</v>
      </c>
      <c r="DK713" s="30">
        <f t="shared" si="290"/>
        <v>2.2653775846765296E-9</v>
      </c>
      <c r="DL713" s="30">
        <f t="shared" si="291"/>
        <v>2.2653775846765296E-9</v>
      </c>
      <c r="DN713" s="36"/>
      <c r="DO713" s="36"/>
      <c r="DP713" s="36"/>
      <c r="DV713" s="36"/>
      <c r="DW713" s="36"/>
      <c r="DX713" s="36"/>
      <c r="ED713" s="36"/>
      <c r="EE713" s="36"/>
      <c r="EF713" s="36"/>
      <c r="EL713" s="36"/>
      <c r="EM713" s="36"/>
      <c r="EN713" s="36"/>
      <c r="ET713" s="36"/>
      <c r="EU713" s="36"/>
      <c r="EV713" s="36"/>
    </row>
    <row r="714" spans="14:152" s="30" customFormat="1" ht="12.75">
      <c r="N714" s="36">
        <v>1.9399999999999999E-9</v>
      </c>
      <c r="O714" s="36">
        <v>5.1304918778299999</v>
      </c>
      <c r="P714" s="36">
        <v>1818.1529934009</v>
      </c>
      <c r="Q714" s="30">
        <f t="shared" si="284"/>
        <v>4.5737550371485406E-10</v>
      </c>
      <c r="R714" s="30">
        <f t="shared" si="285"/>
        <v>4.576308790969253E-10</v>
      </c>
      <c r="S714" s="30">
        <f t="shared" si="286"/>
        <v>4.5763088087297689E-10</v>
      </c>
      <c r="T714" s="30">
        <f t="shared" si="287"/>
        <v>4.5763088087299364E-10</v>
      </c>
      <c r="V714" s="36"/>
      <c r="W714" s="36"/>
      <c r="X714" s="36"/>
      <c r="AD714" s="36"/>
      <c r="AE714" s="36"/>
      <c r="AF714" s="36"/>
      <c r="AL714" s="36"/>
      <c r="AM714" s="36"/>
      <c r="AN714" s="36"/>
      <c r="AT714" s="36"/>
      <c r="AU714" s="36"/>
      <c r="AV714" s="36"/>
      <c r="BB714" s="36"/>
      <c r="BC714" s="36"/>
      <c r="BD714" s="36"/>
      <c r="BJ714" s="36"/>
      <c r="BK714" s="36"/>
      <c r="BL714" s="36"/>
      <c r="BR714" s="36"/>
      <c r="BS714" s="36"/>
      <c r="BT714" s="36"/>
      <c r="BZ714" s="36"/>
      <c r="CA714" s="36"/>
      <c r="CB714" s="36"/>
      <c r="CH714" s="36"/>
      <c r="CI714" s="36"/>
      <c r="CJ714" s="36"/>
      <c r="CP714" s="36"/>
      <c r="CQ714" s="36"/>
      <c r="CR714" s="36"/>
      <c r="CX714" s="36"/>
      <c r="CY714" s="36"/>
      <c r="CZ714" s="36"/>
      <c r="DF714" s="36">
        <v>5.2400000000000001E-9</v>
      </c>
      <c r="DG714" s="36">
        <v>5.0256292611999998</v>
      </c>
      <c r="DH714" s="36">
        <v>1090.4014188261999</v>
      </c>
      <c r="DI714" s="30">
        <f t="shared" si="288"/>
        <v>2.7416293840828054E-9</v>
      </c>
      <c r="DJ714" s="30">
        <f t="shared" si="289"/>
        <v>2.7412666038856757E-9</v>
      </c>
      <c r="DK714" s="30">
        <f t="shared" si="290"/>
        <v>2.741266601362556E-9</v>
      </c>
      <c r="DL714" s="30">
        <f t="shared" si="291"/>
        <v>2.7412666013625325E-9</v>
      </c>
      <c r="DN714" s="36"/>
      <c r="DO714" s="36"/>
      <c r="DP714" s="36"/>
      <c r="DV714" s="36"/>
      <c r="DW714" s="36"/>
      <c r="DX714" s="36"/>
      <c r="ED714" s="36"/>
      <c r="EE714" s="36"/>
      <c r="EF714" s="36"/>
      <c r="EL714" s="36"/>
      <c r="EM714" s="36"/>
      <c r="EN714" s="36"/>
      <c r="ET714" s="36"/>
      <c r="EU714" s="36"/>
      <c r="EV714" s="36"/>
    </row>
    <row r="715" spans="14:152" s="30" customFormat="1" ht="12.75">
      <c r="N715" s="36">
        <v>1.9300000000000002E-9</v>
      </c>
      <c r="O715" s="36">
        <v>1.9228705216399999</v>
      </c>
      <c r="P715" s="36">
        <v>1140.3833038800001</v>
      </c>
      <c r="Q715" s="30">
        <f t="shared" si="284"/>
        <v>-5.9302764946086037E-10</v>
      </c>
      <c r="R715" s="30">
        <f t="shared" si="285"/>
        <v>-5.9287160399698618E-10</v>
      </c>
      <c r="S715" s="30">
        <f t="shared" si="286"/>
        <v>-5.9287160291170702E-10</v>
      </c>
      <c r="T715" s="30">
        <f t="shared" si="287"/>
        <v>-5.9287160291169885E-10</v>
      </c>
      <c r="V715" s="36"/>
      <c r="W715" s="36"/>
      <c r="X715" s="36"/>
      <c r="AD715" s="36"/>
      <c r="AE715" s="36"/>
      <c r="AF715" s="36"/>
      <c r="AL715" s="36"/>
      <c r="AM715" s="36"/>
      <c r="AN715" s="36"/>
      <c r="AT715" s="36"/>
      <c r="AU715" s="36"/>
      <c r="AV715" s="36"/>
      <c r="BB715" s="36"/>
      <c r="BC715" s="36"/>
      <c r="BD715" s="36"/>
      <c r="BJ715" s="36"/>
      <c r="BK715" s="36"/>
      <c r="BL715" s="36"/>
      <c r="BR715" s="36"/>
      <c r="BS715" s="36"/>
      <c r="BT715" s="36"/>
      <c r="BZ715" s="36"/>
      <c r="CA715" s="36"/>
      <c r="CB715" s="36"/>
      <c r="CH715" s="36"/>
      <c r="CI715" s="36"/>
      <c r="CJ715" s="36"/>
      <c r="CP715" s="36"/>
      <c r="CQ715" s="36"/>
      <c r="CR715" s="36"/>
      <c r="CX715" s="36"/>
      <c r="CY715" s="36"/>
      <c r="CZ715" s="36"/>
      <c r="DF715" s="36">
        <v>4.0899999999999997E-9</v>
      </c>
      <c r="DG715" s="36">
        <v>5.8005307241099997</v>
      </c>
      <c r="DH715" s="36">
        <v>9146.7900690210008</v>
      </c>
      <c r="DI715" s="30">
        <f t="shared" si="288"/>
        <v>2.4378652684539599E-9</v>
      </c>
      <c r="DJ715" s="30">
        <f t="shared" si="289"/>
        <v>2.4356267588664448E-9</v>
      </c>
      <c r="DK715" s="30">
        <f t="shared" si="290"/>
        <v>2.4356267432941593E-9</v>
      </c>
      <c r="DL715" s="30">
        <f t="shared" si="291"/>
        <v>2.4356267432940186E-9</v>
      </c>
      <c r="DN715" s="36"/>
      <c r="DO715" s="36"/>
      <c r="DP715" s="36"/>
      <c r="DV715" s="36"/>
      <c r="DW715" s="36"/>
      <c r="DX715" s="36"/>
      <c r="ED715" s="36"/>
      <c r="EE715" s="36"/>
      <c r="EF715" s="36"/>
      <c r="EL715" s="36"/>
      <c r="EM715" s="36"/>
      <c r="EN715" s="36"/>
      <c r="ET715" s="36"/>
      <c r="EU715" s="36"/>
      <c r="EV715" s="36"/>
    </row>
    <row r="716" spans="14:152" s="30" customFormat="1" ht="12.75">
      <c r="N716" s="36">
        <v>1.37E-9</v>
      </c>
      <c r="O716" s="36">
        <v>4.2233522196999997</v>
      </c>
      <c r="P716" s="36">
        <v>1049.8207026335999</v>
      </c>
      <c r="Q716" s="30">
        <f t="shared" si="284"/>
        <v>-3.6518459814789314E-11</v>
      </c>
      <c r="R716" s="30">
        <f t="shared" si="285"/>
        <v>-3.6625575489002494E-11</v>
      </c>
      <c r="S716" s="30">
        <f t="shared" si="286"/>
        <v>-3.662557623396801E-11</v>
      </c>
      <c r="T716" s="30">
        <f t="shared" si="287"/>
        <v>-3.6625576233974091E-11</v>
      </c>
      <c r="V716" s="36"/>
      <c r="W716" s="36"/>
      <c r="X716" s="36"/>
      <c r="AD716" s="36"/>
      <c r="AE716" s="36"/>
      <c r="AF716" s="36"/>
      <c r="AL716" s="36"/>
      <c r="AM716" s="36"/>
      <c r="AN716" s="36"/>
      <c r="AT716" s="36"/>
      <c r="AU716" s="36"/>
      <c r="AV716" s="36"/>
      <c r="BB716" s="36"/>
      <c r="BC716" s="36"/>
      <c r="BD716" s="36"/>
      <c r="BJ716" s="36"/>
      <c r="BK716" s="36"/>
      <c r="BL716" s="36"/>
      <c r="BR716" s="36"/>
      <c r="BS716" s="36"/>
      <c r="BT716" s="36"/>
      <c r="BZ716" s="36"/>
      <c r="CA716" s="36"/>
      <c r="CB716" s="36"/>
      <c r="CH716" s="36"/>
      <c r="CI716" s="36"/>
      <c r="CJ716" s="36"/>
      <c r="CP716" s="36"/>
      <c r="CQ716" s="36"/>
      <c r="CR716" s="36"/>
      <c r="CX716" s="36"/>
      <c r="CY716" s="36"/>
      <c r="CZ716" s="36"/>
      <c r="DF716" s="36">
        <v>4.97E-9</v>
      </c>
      <c r="DG716" s="36">
        <v>1.5799135929999999E-2</v>
      </c>
      <c r="DH716" s="36">
        <v>1069.6768709277001</v>
      </c>
      <c r="DI716" s="30">
        <f t="shared" si="288"/>
        <v>4.63710376033994E-9</v>
      </c>
      <c r="DJ716" s="30">
        <f t="shared" si="289"/>
        <v>4.637246265483483E-9</v>
      </c>
      <c r="DK716" s="30">
        <f t="shared" si="290"/>
        <v>4.6372462664744752E-9</v>
      </c>
      <c r="DL716" s="30">
        <f t="shared" si="291"/>
        <v>4.6372462664744835E-9</v>
      </c>
      <c r="DN716" s="36"/>
      <c r="DO716" s="36"/>
      <c r="DP716" s="36"/>
      <c r="DV716" s="36"/>
      <c r="DW716" s="36"/>
      <c r="DX716" s="36"/>
      <c r="ED716" s="36"/>
      <c r="EE716" s="36"/>
      <c r="EF716" s="36"/>
      <c r="EL716" s="36"/>
      <c r="EM716" s="36"/>
      <c r="EN716" s="36"/>
      <c r="ET716" s="36"/>
      <c r="EU716" s="36"/>
      <c r="EV716" s="36"/>
    </row>
    <row r="717" spans="14:152" s="30" customFormat="1" ht="12.75">
      <c r="N717" s="36">
        <v>1.67E-9</v>
      </c>
      <c r="O717" s="36">
        <v>2.8516308756300002</v>
      </c>
      <c r="P717" s="36">
        <v>5746.2713378959997</v>
      </c>
      <c r="Q717" s="30">
        <f t="shared" si="284"/>
        <v>-1.2392424044050828E-9</v>
      </c>
      <c r="R717" s="30">
        <f t="shared" si="285"/>
        <v>-1.2387630380318559E-9</v>
      </c>
      <c r="S717" s="30">
        <f t="shared" si="286"/>
        <v>-1.2387630346971755E-9</v>
      </c>
      <c r="T717" s="30">
        <f t="shared" si="287"/>
        <v>-1.2387630346971478E-9</v>
      </c>
      <c r="V717" s="36"/>
      <c r="W717" s="36"/>
      <c r="X717" s="36"/>
      <c r="AD717" s="36"/>
      <c r="AE717" s="36"/>
      <c r="AF717" s="36"/>
      <c r="AL717" s="36"/>
      <c r="AM717" s="36"/>
      <c r="AN717" s="36"/>
      <c r="AT717" s="36"/>
      <c r="AU717" s="36"/>
      <c r="AV717" s="36"/>
      <c r="BB717" s="36"/>
      <c r="BC717" s="36"/>
      <c r="BD717" s="36"/>
      <c r="BJ717" s="36"/>
      <c r="BK717" s="36"/>
      <c r="BL717" s="36"/>
      <c r="BR717" s="36"/>
      <c r="BS717" s="36"/>
      <c r="BT717" s="36"/>
      <c r="BZ717" s="36"/>
      <c r="CA717" s="36"/>
      <c r="CB717" s="36"/>
      <c r="CH717" s="36"/>
      <c r="CI717" s="36"/>
      <c r="CJ717" s="36"/>
      <c r="CP717" s="36"/>
      <c r="CQ717" s="36"/>
      <c r="CR717" s="36"/>
      <c r="CX717" s="36"/>
      <c r="CY717" s="36"/>
      <c r="CZ717" s="36"/>
      <c r="DF717" s="36">
        <v>5.4800000000000001E-9</v>
      </c>
      <c r="DG717" s="36">
        <v>6.0342974337299999</v>
      </c>
      <c r="DH717" s="36">
        <v>9367.2027114598004</v>
      </c>
      <c r="DI717" s="30">
        <f t="shared" si="288"/>
        <v>-1.8777839936320255E-9</v>
      </c>
      <c r="DJ717" s="30">
        <f t="shared" si="289"/>
        <v>-1.8813763972268647E-9</v>
      </c>
      <c r="DK717" s="30">
        <f t="shared" si="290"/>
        <v>-1.8813764222080657E-9</v>
      </c>
      <c r="DL717" s="30">
        <f t="shared" si="291"/>
        <v>-1.8813764222082854E-9</v>
      </c>
      <c r="DN717" s="36"/>
      <c r="DO717" s="36"/>
      <c r="DP717" s="36"/>
      <c r="DV717" s="36"/>
      <c r="DW717" s="36"/>
      <c r="DX717" s="36"/>
      <c r="ED717" s="36"/>
      <c r="EE717" s="36"/>
      <c r="EF717" s="36"/>
      <c r="EL717" s="36"/>
      <c r="EM717" s="36"/>
      <c r="EN717" s="36"/>
      <c r="ET717" s="36"/>
      <c r="EU717" s="36"/>
      <c r="EV717" s="36"/>
    </row>
    <row r="718" spans="14:152" s="30" customFormat="1" ht="12.75">
      <c r="N718" s="36">
        <v>1.67E-9</v>
      </c>
      <c r="O718" s="36">
        <v>5.7397028299099997</v>
      </c>
      <c r="P718" s="36">
        <v>5760.4984318976003</v>
      </c>
      <c r="Q718" s="30">
        <f t="shared" si="284"/>
        <v>8.0611091817201293E-10</v>
      </c>
      <c r="R718" s="30">
        <f t="shared" si="285"/>
        <v>8.0548315248275217E-10</v>
      </c>
      <c r="S718" s="30">
        <f t="shared" si="286"/>
        <v>8.0548314811625959E-10</v>
      </c>
      <c r="T718" s="30">
        <f t="shared" si="287"/>
        <v>8.0548314811621802E-10</v>
      </c>
      <c r="V718" s="36"/>
      <c r="W718" s="36"/>
      <c r="X718" s="36"/>
      <c r="AD718" s="36"/>
      <c r="AE718" s="36"/>
      <c r="AF718" s="36"/>
      <c r="AL718" s="36"/>
      <c r="AM718" s="36"/>
      <c r="AN718" s="36"/>
      <c r="AT718" s="36"/>
      <c r="AU718" s="36"/>
      <c r="AV718" s="36"/>
      <c r="BB718" s="36"/>
      <c r="BC718" s="36"/>
      <c r="BD718" s="36"/>
      <c r="BJ718" s="36"/>
      <c r="BK718" s="36"/>
      <c r="BL718" s="36"/>
      <c r="BR718" s="36"/>
      <c r="BS718" s="36"/>
      <c r="BT718" s="36"/>
      <c r="BZ718" s="36"/>
      <c r="CA718" s="36"/>
      <c r="CB718" s="36"/>
      <c r="CH718" s="36"/>
      <c r="CI718" s="36"/>
      <c r="CJ718" s="36"/>
      <c r="CP718" s="36"/>
      <c r="CQ718" s="36"/>
      <c r="CR718" s="36"/>
      <c r="CX718" s="36"/>
      <c r="CY718" s="36"/>
      <c r="CZ718" s="36"/>
      <c r="DF718" s="36">
        <v>4.3299999999999997E-9</v>
      </c>
      <c r="DG718" s="36">
        <v>5.9368835084000002</v>
      </c>
      <c r="DH718" s="36">
        <v>1688.2335162392999</v>
      </c>
      <c r="DI718" s="30">
        <f t="shared" si="288"/>
        <v>-4.1588988388214359E-9</v>
      </c>
      <c r="DJ718" s="30">
        <f t="shared" si="289"/>
        <v>-4.158747220725293E-9</v>
      </c>
      <c r="DK718" s="30">
        <f t="shared" si="290"/>
        <v>-4.1587472196705914E-9</v>
      </c>
      <c r="DL718" s="30">
        <f t="shared" si="291"/>
        <v>-4.1587472196705831E-9</v>
      </c>
      <c r="DN718" s="36"/>
      <c r="DO718" s="36"/>
      <c r="DP718" s="36"/>
      <c r="DV718" s="36"/>
      <c r="DW718" s="36"/>
      <c r="DX718" s="36"/>
      <c r="ED718" s="36"/>
      <c r="EE718" s="36"/>
      <c r="EF718" s="36"/>
      <c r="EL718" s="36"/>
      <c r="EM718" s="36"/>
      <c r="EN718" s="36"/>
      <c r="ET718" s="36"/>
      <c r="EU718" s="36"/>
      <c r="EV718" s="36"/>
    </row>
    <row r="719" spans="14:152" s="30" customFormat="1" ht="12.75">
      <c r="N719" s="36">
        <v>1.38E-9</v>
      </c>
      <c r="O719" s="36">
        <v>2.2351977652700001</v>
      </c>
      <c r="P719" s="36">
        <v>1176.7017984094</v>
      </c>
      <c r="Q719" s="30">
        <f t="shared" si="284"/>
        <v>-5.6683654631867551E-10</v>
      </c>
      <c r="R719" s="30">
        <f t="shared" si="285"/>
        <v>-5.6672623989918433E-10</v>
      </c>
      <c r="S719" s="30">
        <f t="shared" si="286"/>
        <v>-5.6672623913201029E-10</v>
      </c>
      <c r="T719" s="30">
        <f t="shared" si="287"/>
        <v>-5.6672623913200357E-10</v>
      </c>
      <c r="V719" s="36"/>
      <c r="W719" s="36"/>
      <c r="X719" s="36"/>
      <c r="AD719" s="36"/>
      <c r="AE719" s="36"/>
      <c r="AF719" s="36"/>
      <c r="AL719" s="36"/>
      <c r="AM719" s="36"/>
      <c r="AN719" s="36"/>
      <c r="AT719" s="36"/>
      <c r="AU719" s="36"/>
      <c r="AV719" s="36"/>
      <c r="BB719" s="36"/>
      <c r="BC719" s="36"/>
      <c r="BD719" s="36"/>
      <c r="BJ719" s="36"/>
      <c r="BK719" s="36"/>
      <c r="BL719" s="36"/>
      <c r="BR719" s="36"/>
      <c r="BS719" s="36"/>
      <c r="BT719" s="36"/>
      <c r="BZ719" s="36"/>
      <c r="CA719" s="36"/>
      <c r="CB719" s="36"/>
      <c r="CH719" s="36"/>
      <c r="CI719" s="36"/>
      <c r="CJ719" s="36"/>
      <c r="CP719" s="36"/>
      <c r="CQ719" s="36"/>
      <c r="CR719" s="36"/>
      <c r="CX719" s="36"/>
      <c r="CY719" s="36"/>
      <c r="CZ719" s="36"/>
      <c r="DF719" s="36">
        <v>4.2400000000000002E-9</v>
      </c>
      <c r="DG719" s="36">
        <v>4.1815011152999997</v>
      </c>
      <c r="DH719" s="36">
        <v>550.13783421970004</v>
      </c>
      <c r="DI719" s="30">
        <f t="shared" si="288"/>
        <v>1.8043512292239517E-9</v>
      </c>
      <c r="DJ719" s="30">
        <f t="shared" si="289"/>
        <v>1.8045084904397701E-9</v>
      </c>
      <c r="DK719" s="30">
        <f t="shared" si="290"/>
        <v>1.8045084915334776E-9</v>
      </c>
      <c r="DL719" s="30">
        <f t="shared" si="291"/>
        <v>1.8045084915334879E-9</v>
      </c>
      <c r="DN719" s="36"/>
      <c r="DO719" s="36"/>
      <c r="DP719" s="36"/>
      <c r="DV719" s="36"/>
      <c r="DW719" s="36"/>
      <c r="DX719" s="36"/>
      <c r="ED719" s="36"/>
      <c r="EE719" s="36"/>
      <c r="EF719" s="36"/>
      <c r="EL719" s="36"/>
      <c r="EM719" s="36"/>
      <c r="EN719" s="36"/>
      <c r="ET719" s="36"/>
      <c r="EU719" s="36"/>
      <c r="EV719" s="36"/>
    </row>
    <row r="720" spans="14:152" s="30" customFormat="1" ht="12.75">
      <c r="N720" s="36">
        <v>1.51E-9</v>
      </c>
      <c r="O720" s="36">
        <v>4.8950727089899999</v>
      </c>
      <c r="P720" s="36">
        <v>532.39927808029995</v>
      </c>
      <c r="Q720" s="30">
        <f t="shared" si="284"/>
        <v>-5.4934576687233192E-10</v>
      </c>
      <c r="R720" s="30">
        <f t="shared" si="285"/>
        <v>-5.4928997625951118E-10</v>
      </c>
      <c r="S720" s="30">
        <f t="shared" si="286"/>
        <v>-5.4928997587149647E-10</v>
      </c>
      <c r="T720" s="30">
        <f t="shared" si="287"/>
        <v>-5.4928997587149337E-10</v>
      </c>
      <c r="V720" s="36"/>
      <c r="W720" s="36"/>
      <c r="X720" s="36"/>
      <c r="AD720" s="36"/>
      <c r="AE720" s="36"/>
      <c r="AF720" s="36"/>
      <c r="AL720" s="36"/>
      <c r="AM720" s="36"/>
      <c r="AN720" s="36"/>
      <c r="AT720" s="36"/>
      <c r="AU720" s="36"/>
      <c r="AV720" s="36"/>
      <c r="BB720" s="36"/>
      <c r="BC720" s="36"/>
      <c r="BD720" s="36"/>
      <c r="BJ720" s="36"/>
      <c r="BK720" s="36"/>
      <c r="BL720" s="36"/>
      <c r="BR720" s="36"/>
      <c r="BS720" s="36"/>
      <c r="BT720" s="36"/>
      <c r="BZ720" s="36"/>
      <c r="CA720" s="36"/>
      <c r="CB720" s="36"/>
      <c r="CH720" s="36"/>
      <c r="CI720" s="36"/>
      <c r="CJ720" s="36"/>
      <c r="CP720" s="36"/>
      <c r="CQ720" s="36"/>
      <c r="CR720" s="36"/>
      <c r="CX720" s="36"/>
      <c r="CY720" s="36"/>
      <c r="CZ720" s="36"/>
      <c r="DF720" s="36">
        <v>4.01E-9</v>
      </c>
      <c r="DG720" s="36">
        <v>0.11519846139000001</v>
      </c>
      <c r="DH720" s="36">
        <v>970.51624997219994</v>
      </c>
      <c r="DI720" s="30">
        <f t="shared" si="288"/>
        <v>2.1079647650337228E-9</v>
      </c>
      <c r="DJ720" s="30">
        <f t="shared" si="289"/>
        <v>2.1082114132602927E-9</v>
      </c>
      <c r="DK720" s="30">
        <f t="shared" si="290"/>
        <v>2.1082114149756394E-9</v>
      </c>
      <c r="DL720" s="30">
        <f t="shared" si="291"/>
        <v>2.1082114149756543E-9</v>
      </c>
      <c r="DN720" s="36"/>
      <c r="DO720" s="36"/>
      <c r="DP720" s="36"/>
      <c r="DV720" s="36"/>
      <c r="DW720" s="36"/>
      <c r="DX720" s="36"/>
      <c r="ED720" s="36"/>
      <c r="EE720" s="36"/>
      <c r="EF720" s="36"/>
      <c r="EL720" s="36"/>
      <c r="EM720" s="36"/>
      <c r="EN720" s="36"/>
      <c r="ET720" s="36"/>
      <c r="EU720" s="36"/>
      <c r="EV720" s="36"/>
    </row>
    <row r="721" spans="14:152" s="30" customFormat="1" ht="12.75">
      <c r="N721" s="36">
        <v>1.4700000000000001E-9</v>
      </c>
      <c r="O721" s="36">
        <v>2.6593183844800001</v>
      </c>
      <c r="P721" s="36">
        <v>987.30864460759994</v>
      </c>
      <c r="Q721" s="30">
        <f t="shared" si="284"/>
        <v>-1.392243681283214E-9</v>
      </c>
      <c r="R721" s="30">
        <f t="shared" si="285"/>
        <v>-1.3922783788540131E-9</v>
      </c>
      <c r="S721" s="30">
        <f t="shared" si="286"/>
        <v>-1.3922783790953013E-9</v>
      </c>
      <c r="T721" s="30">
        <f t="shared" si="287"/>
        <v>-1.3922783790953029E-9</v>
      </c>
      <c r="V721" s="36"/>
      <c r="W721" s="36"/>
      <c r="X721" s="36"/>
      <c r="AD721" s="36"/>
      <c r="AE721" s="36"/>
      <c r="AF721" s="36"/>
      <c r="AL721" s="36"/>
      <c r="AM721" s="36"/>
      <c r="AN721" s="36"/>
      <c r="AT721" s="36"/>
      <c r="AU721" s="36"/>
      <c r="AV721" s="36"/>
      <c r="BB721" s="36"/>
      <c r="BC721" s="36"/>
      <c r="BD721" s="36"/>
      <c r="BJ721" s="36"/>
      <c r="BK721" s="36"/>
      <c r="BL721" s="36"/>
      <c r="BR721" s="36"/>
      <c r="BS721" s="36"/>
      <c r="BT721" s="36"/>
      <c r="BZ721" s="36"/>
      <c r="CA721" s="36"/>
      <c r="CB721" s="36"/>
      <c r="CH721" s="36"/>
      <c r="CI721" s="36"/>
      <c r="CJ721" s="36"/>
      <c r="CP721" s="36"/>
      <c r="CQ721" s="36"/>
      <c r="CR721" s="36"/>
      <c r="CX721" s="36"/>
      <c r="CY721" s="36"/>
      <c r="CZ721" s="36"/>
      <c r="DF721" s="36">
        <v>5.0300000000000002E-9</v>
      </c>
      <c r="DG721" s="36">
        <v>5.2821230085400002</v>
      </c>
      <c r="DH721" s="36">
        <v>668.20846196529999</v>
      </c>
      <c r="DI721" s="30">
        <f t="shared" si="288"/>
        <v>-3.2172116017642629E-11</v>
      </c>
      <c r="DJ721" s="30">
        <f t="shared" si="289"/>
        <v>-3.1921710862514715E-11</v>
      </c>
      <c r="DK721" s="30">
        <f t="shared" si="290"/>
        <v>-3.1921709121000932E-11</v>
      </c>
      <c r="DL721" s="30">
        <f t="shared" si="291"/>
        <v>-3.19217091209853E-11</v>
      </c>
      <c r="DN721" s="36"/>
      <c r="DO721" s="36"/>
      <c r="DP721" s="36"/>
      <c r="DV721" s="36"/>
      <c r="DW721" s="36"/>
      <c r="DX721" s="36"/>
      <c r="ED721" s="36"/>
      <c r="EE721" s="36"/>
      <c r="EF721" s="36"/>
      <c r="EL721" s="36"/>
      <c r="EM721" s="36"/>
      <c r="EN721" s="36"/>
      <c r="ET721" s="36"/>
      <c r="EU721" s="36"/>
      <c r="EV721" s="36"/>
    </row>
    <row r="722" spans="14:152" s="30" customFormat="1" ht="12.75">
      <c r="N722" s="36">
        <v>1.3500000000000001E-9</v>
      </c>
      <c r="O722" s="36">
        <v>0.1283641777</v>
      </c>
      <c r="P722" s="36">
        <v>991.71387862270001</v>
      </c>
      <c r="Q722" s="30">
        <f t="shared" si="284"/>
        <v>8.2544154675293505E-10</v>
      </c>
      <c r="R722" s="30">
        <f t="shared" si="285"/>
        <v>8.2552047214925272E-10</v>
      </c>
      <c r="S722" s="30">
        <f t="shared" si="286"/>
        <v>8.2552047269814661E-10</v>
      </c>
      <c r="T722" s="30">
        <f t="shared" si="287"/>
        <v>8.2552047269815147E-10</v>
      </c>
      <c r="V722" s="36"/>
      <c r="W722" s="36"/>
      <c r="X722" s="36"/>
      <c r="AD722" s="36"/>
      <c r="AE722" s="36"/>
      <c r="AF722" s="36"/>
      <c r="AL722" s="36"/>
      <c r="AM722" s="36"/>
      <c r="AN722" s="36"/>
      <c r="AT722" s="36"/>
      <c r="AU722" s="36"/>
      <c r="AV722" s="36"/>
      <c r="BB722" s="36"/>
      <c r="BC722" s="36"/>
      <c r="BD722" s="36"/>
      <c r="BJ722" s="36"/>
      <c r="BK722" s="36"/>
      <c r="BL722" s="36"/>
      <c r="BR722" s="36"/>
      <c r="BS722" s="36"/>
      <c r="BT722" s="36"/>
      <c r="BZ722" s="36"/>
      <c r="CA722" s="36"/>
      <c r="CB722" s="36"/>
      <c r="CH722" s="36"/>
      <c r="CI722" s="36"/>
      <c r="CJ722" s="36"/>
      <c r="CP722" s="36"/>
      <c r="CQ722" s="36"/>
      <c r="CR722" s="36"/>
      <c r="CX722" s="36"/>
      <c r="CY722" s="36"/>
      <c r="CZ722" s="36"/>
      <c r="DF722" s="36">
        <v>5.5500000000000001E-9</v>
      </c>
      <c r="DG722" s="36">
        <v>1.0032863325500001</v>
      </c>
      <c r="DH722" s="36">
        <v>141.22580985639999</v>
      </c>
      <c r="DI722" s="30">
        <f t="shared" si="288"/>
        <v>5.4159284611807297E-9</v>
      </c>
      <c r="DJ722" s="30">
        <f t="shared" si="289"/>
        <v>5.4159412187223445E-9</v>
      </c>
      <c r="DK722" s="30">
        <f t="shared" si="290"/>
        <v>5.4159412188110679E-9</v>
      </c>
      <c r="DL722" s="30">
        <f t="shared" si="291"/>
        <v>5.4159412188110696E-9</v>
      </c>
      <c r="DN722" s="36"/>
      <c r="DO722" s="36"/>
      <c r="DP722" s="36"/>
      <c r="DV722" s="36"/>
      <c r="DW722" s="36"/>
      <c r="DX722" s="36"/>
      <c r="ED722" s="36"/>
      <c r="EE722" s="36"/>
      <c r="EF722" s="36"/>
      <c r="EL722" s="36"/>
      <c r="EM722" s="36"/>
      <c r="EN722" s="36"/>
      <c r="ET722" s="36"/>
      <c r="EU722" s="36"/>
      <c r="EV722" s="36"/>
    </row>
    <row r="723" spans="14:152" s="30" customFormat="1" ht="12.75">
      <c r="N723" s="36">
        <v>1.6600000000000001E-9</v>
      </c>
      <c r="O723" s="36">
        <v>3.1268251543900001</v>
      </c>
      <c r="P723" s="36">
        <v>580.0935412737</v>
      </c>
      <c r="Q723" s="30">
        <f t="shared" si="284"/>
        <v>1.6533491281104595E-9</v>
      </c>
      <c r="R723" s="30">
        <f t="shared" si="285"/>
        <v>1.6533427108811768E-9</v>
      </c>
      <c r="S723" s="30">
        <f t="shared" si="286"/>
        <v>1.6533427108365357E-9</v>
      </c>
      <c r="T723" s="30">
        <f t="shared" si="287"/>
        <v>1.6533427108365353E-9</v>
      </c>
      <c r="V723" s="36"/>
      <c r="W723" s="36"/>
      <c r="X723" s="36"/>
      <c r="AD723" s="36"/>
      <c r="AE723" s="36"/>
      <c r="AF723" s="36"/>
      <c r="AL723" s="36"/>
      <c r="AM723" s="36"/>
      <c r="AN723" s="36"/>
      <c r="AT723" s="36"/>
      <c r="AU723" s="36"/>
      <c r="AV723" s="36"/>
      <c r="BB723" s="36"/>
      <c r="BC723" s="36"/>
      <c r="BD723" s="36"/>
      <c r="BJ723" s="36"/>
      <c r="BK723" s="36"/>
      <c r="BL723" s="36"/>
      <c r="BR723" s="36"/>
      <c r="BS723" s="36"/>
      <c r="BT723" s="36"/>
      <c r="BZ723" s="36"/>
      <c r="CA723" s="36"/>
      <c r="CB723" s="36"/>
      <c r="CH723" s="36"/>
      <c r="CI723" s="36"/>
      <c r="CJ723" s="36"/>
      <c r="CP723" s="36"/>
      <c r="CQ723" s="36"/>
      <c r="CR723" s="36"/>
      <c r="CX723" s="36"/>
      <c r="CY723" s="36"/>
      <c r="CZ723" s="36"/>
      <c r="DF723" s="36">
        <v>4.0400000000000001E-9</v>
      </c>
      <c r="DG723" s="36">
        <v>2.4863397647299998</v>
      </c>
      <c r="DH723" s="36">
        <v>519.65665678699997</v>
      </c>
      <c r="DI723" s="30">
        <f t="shared" si="288"/>
        <v>3.7290079406176442E-9</v>
      </c>
      <c r="DJ723" s="30">
        <f t="shared" si="289"/>
        <v>3.7289477586725873E-9</v>
      </c>
      <c r="DK723" s="30">
        <f t="shared" si="290"/>
        <v>3.7289477582540157E-9</v>
      </c>
      <c r="DL723" s="30">
        <f t="shared" si="291"/>
        <v>3.7289477582540124E-9</v>
      </c>
      <c r="DN723" s="36"/>
      <c r="DO723" s="36"/>
      <c r="DP723" s="36"/>
      <c r="DV723" s="36"/>
      <c r="DW723" s="36"/>
      <c r="DX723" s="36"/>
      <c r="ED723" s="36"/>
      <c r="EE723" s="36"/>
      <c r="EF723" s="36"/>
      <c r="EL723" s="36"/>
      <c r="EM723" s="36"/>
      <c r="EN723" s="36"/>
      <c r="ET723" s="36"/>
      <c r="EU723" s="36"/>
      <c r="EV723" s="36"/>
    </row>
    <row r="724" spans="14:152" s="30" customFormat="1" ht="12.75">
      <c r="N724" s="36">
        <v>1.1800000000000001E-9</v>
      </c>
      <c r="O724" s="36">
        <v>5.9881057630000001</v>
      </c>
      <c r="P724" s="36">
        <v>531.38788612400003</v>
      </c>
      <c r="Q724" s="30">
        <f t="shared" si="284"/>
        <v>-1.1741277688743881E-9</v>
      </c>
      <c r="R724" s="30">
        <f t="shared" si="285"/>
        <v>-1.1741231131613952E-9</v>
      </c>
      <c r="S724" s="30">
        <f t="shared" si="286"/>
        <v>-1.1741231131290095E-9</v>
      </c>
      <c r="T724" s="30">
        <f t="shared" si="287"/>
        <v>-1.1741231131290091E-9</v>
      </c>
      <c r="V724" s="36"/>
      <c r="W724" s="36"/>
      <c r="X724" s="36"/>
      <c r="AD724" s="36"/>
      <c r="AE724" s="36"/>
      <c r="AF724" s="36"/>
      <c r="AL724" s="36"/>
      <c r="AM724" s="36"/>
      <c r="AN724" s="36"/>
      <c r="AT724" s="36"/>
      <c r="AU724" s="36"/>
      <c r="AV724" s="36"/>
      <c r="BB724" s="36"/>
      <c r="BC724" s="36"/>
      <c r="BD724" s="36"/>
      <c r="BJ724" s="36"/>
      <c r="BK724" s="36"/>
      <c r="BL724" s="36"/>
      <c r="BR724" s="36"/>
      <c r="BS724" s="36"/>
      <c r="BT724" s="36"/>
      <c r="BZ724" s="36"/>
      <c r="CA724" s="36"/>
      <c r="CB724" s="36"/>
      <c r="CH724" s="36"/>
      <c r="CI724" s="36"/>
      <c r="CJ724" s="36"/>
      <c r="CP724" s="36"/>
      <c r="CQ724" s="36"/>
      <c r="CR724" s="36"/>
      <c r="CX724" s="36"/>
      <c r="CY724" s="36"/>
      <c r="CZ724" s="36"/>
      <c r="DF724" s="36">
        <v>4.4100000000000003E-9</v>
      </c>
      <c r="DG724" s="36">
        <v>6.0618550173400001</v>
      </c>
      <c r="DH724" s="36">
        <v>25.129781913599999</v>
      </c>
      <c r="DI724" s="30">
        <f t="shared" si="288"/>
        <v>4.1262722279910036E-9</v>
      </c>
      <c r="DJ724" s="30">
        <f t="shared" si="289"/>
        <v>4.1262693142766483E-9</v>
      </c>
      <c r="DK724" s="30">
        <f t="shared" si="290"/>
        <v>4.1262693142563849E-9</v>
      </c>
      <c r="DL724" s="30">
        <f t="shared" si="291"/>
        <v>4.1262693142563849E-9</v>
      </c>
      <c r="DN724" s="36"/>
      <c r="DO724" s="36"/>
      <c r="DP724" s="36"/>
      <c r="DV724" s="36"/>
      <c r="DW724" s="36"/>
      <c r="DX724" s="36"/>
      <c r="ED724" s="36"/>
      <c r="EE724" s="36"/>
      <c r="EF724" s="36"/>
      <c r="EL724" s="36"/>
      <c r="EM724" s="36"/>
      <c r="EN724" s="36"/>
      <c r="ET724" s="36"/>
      <c r="EU724" s="36"/>
      <c r="EV724" s="36"/>
    </row>
    <row r="725" spans="14:152" s="30" customFormat="1" ht="12.75">
      <c r="N725" s="36">
        <v>1.3500000000000001E-9</v>
      </c>
      <c r="O725" s="36">
        <v>5.2660131364299998</v>
      </c>
      <c r="P725" s="36">
        <v>1065.0110044817</v>
      </c>
      <c r="Q725" s="30">
        <f t="shared" si="284"/>
        <v>1.0836203601926615E-9</v>
      </c>
      <c r="R725" s="30">
        <f t="shared" si="285"/>
        <v>1.0835564711565839E-9</v>
      </c>
      <c r="S725" s="30">
        <f t="shared" si="286"/>
        <v>1.0835564707122258E-9</v>
      </c>
      <c r="T725" s="30">
        <f t="shared" si="287"/>
        <v>1.0835564707122221E-9</v>
      </c>
      <c r="V725" s="36"/>
      <c r="W725" s="36"/>
      <c r="X725" s="36"/>
      <c r="AD725" s="36"/>
      <c r="AE725" s="36"/>
      <c r="AF725" s="36"/>
      <c r="AL725" s="36"/>
      <c r="AM725" s="36"/>
      <c r="AN725" s="36"/>
      <c r="AT725" s="36"/>
      <c r="AU725" s="36"/>
      <c r="AV725" s="36"/>
      <c r="BB725" s="36"/>
      <c r="BC725" s="36"/>
      <c r="BD725" s="36"/>
      <c r="BJ725" s="36"/>
      <c r="BK725" s="36"/>
      <c r="BL725" s="36"/>
      <c r="BR725" s="36"/>
      <c r="BS725" s="36"/>
      <c r="BT725" s="36"/>
      <c r="BZ725" s="36"/>
      <c r="CA725" s="36"/>
      <c r="CB725" s="36"/>
      <c r="CH725" s="36"/>
      <c r="CI725" s="36"/>
      <c r="CJ725" s="36"/>
      <c r="CP725" s="36"/>
      <c r="CQ725" s="36"/>
      <c r="CR725" s="36"/>
      <c r="CX725" s="36"/>
      <c r="CY725" s="36"/>
      <c r="CZ725" s="36"/>
      <c r="DF725" s="36">
        <v>4.1199999999999998E-9</v>
      </c>
      <c r="DG725" s="36">
        <v>5.8749524582600001</v>
      </c>
      <c r="DH725" s="36">
        <v>6.9010986796999996</v>
      </c>
      <c r="DI725" s="30">
        <f t="shared" si="288"/>
        <v>3.7160977660130935E-9</v>
      </c>
      <c r="DJ725" s="30">
        <f t="shared" si="289"/>
        <v>3.7160968513131652E-9</v>
      </c>
      <c r="DK725" s="30">
        <f t="shared" si="290"/>
        <v>3.7160968513068033E-9</v>
      </c>
      <c r="DL725" s="30">
        <f t="shared" si="291"/>
        <v>3.7160968513068033E-9</v>
      </c>
      <c r="DN725" s="36"/>
      <c r="DO725" s="36"/>
      <c r="DP725" s="36"/>
      <c r="DV725" s="36"/>
      <c r="DW725" s="36"/>
      <c r="DX725" s="36"/>
      <c r="ED725" s="36"/>
      <c r="EE725" s="36"/>
      <c r="EF725" s="36"/>
      <c r="EL725" s="36"/>
      <c r="EM725" s="36"/>
      <c r="EN725" s="36"/>
      <c r="ET725" s="36"/>
      <c r="EU725" s="36"/>
      <c r="EV725" s="36"/>
    </row>
    <row r="726" spans="14:152" s="30" customFormat="1" ht="12.75">
      <c r="N726" s="36">
        <v>1.38E-9</v>
      </c>
      <c r="O726" s="36">
        <v>3.18511244397</v>
      </c>
      <c r="P726" s="36">
        <v>707.56533788050001</v>
      </c>
      <c r="Q726" s="30">
        <f t="shared" si="284"/>
        <v>1.020912906068629E-9</v>
      </c>
      <c r="R726" s="30">
        <f t="shared" si="285"/>
        <v>1.0208639575716806E-9</v>
      </c>
      <c r="S726" s="30">
        <f t="shared" si="286"/>
        <v>1.0208639572312443E-9</v>
      </c>
      <c r="T726" s="30">
        <f t="shared" si="287"/>
        <v>1.0208639572312414E-9</v>
      </c>
      <c r="V726" s="36"/>
      <c r="W726" s="36"/>
      <c r="X726" s="36"/>
      <c r="AD726" s="36"/>
      <c r="AE726" s="36"/>
      <c r="AF726" s="36"/>
      <c r="AL726" s="36"/>
      <c r="AM726" s="36"/>
      <c r="AN726" s="36"/>
      <c r="AT726" s="36"/>
      <c r="AU726" s="36"/>
      <c r="AV726" s="36"/>
      <c r="BB726" s="36"/>
      <c r="BC726" s="36"/>
      <c r="BD726" s="36"/>
      <c r="BJ726" s="36"/>
      <c r="BK726" s="36"/>
      <c r="BL726" s="36"/>
      <c r="BR726" s="36"/>
      <c r="BS726" s="36"/>
      <c r="BT726" s="36"/>
      <c r="BZ726" s="36"/>
      <c r="CA726" s="36"/>
      <c r="CB726" s="36"/>
      <c r="CH726" s="36"/>
      <c r="CI726" s="36"/>
      <c r="CJ726" s="36"/>
      <c r="CP726" s="36"/>
      <c r="CQ726" s="36"/>
      <c r="CR726" s="36"/>
      <c r="CX726" s="36"/>
      <c r="CY726" s="36"/>
      <c r="CZ726" s="36"/>
      <c r="DF726" s="36">
        <v>4.7799999999999996E-9</v>
      </c>
      <c r="DG726" s="36">
        <v>0.71264950606999999</v>
      </c>
      <c r="DH726" s="36">
        <v>1094.8066528413001</v>
      </c>
      <c r="DI726" s="30">
        <f t="shared" si="288"/>
        <v>2.8744806257095079E-9</v>
      </c>
      <c r="DJ726" s="30">
        <f t="shared" si="289"/>
        <v>2.874792127658798E-9</v>
      </c>
      <c r="DK726" s="30">
        <f t="shared" si="290"/>
        <v>2.8747921298251592E-9</v>
      </c>
      <c r="DL726" s="30">
        <f t="shared" si="291"/>
        <v>2.8747921298251799E-9</v>
      </c>
      <c r="DN726" s="36"/>
      <c r="DO726" s="36"/>
      <c r="DP726" s="36"/>
      <c r="DV726" s="36"/>
      <c r="DW726" s="36"/>
      <c r="DX726" s="36"/>
      <c r="ED726" s="36"/>
      <c r="EE726" s="36"/>
      <c r="EF726" s="36"/>
      <c r="EL726" s="36"/>
      <c r="EM726" s="36"/>
      <c r="EN726" s="36"/>
      <c r="ET726" s="36"/>
      <c r="EU726" s="36"/>
      <c r="EV726" s="36"/>
    </row>
    <row r="727" spans="14:152" s="30" customFormat="1" ht="12.75">
      <c r="N727" s="36">
        <v>1.2199999999999999E-9</v>
      </c>
      <c r="O727" s="36">
        <v>1.3437705956499999</v>
      </c>
      <c r="P727" s="36">
        <v>446.31134681819998</v>
      </c>
      <c r="Q727" s="30">
        <f t="shared" si="284"/>
        <v>5.1960319037564762E-10</v>
      </c>
      <c r="R727" s="30">
        <f t="shared" si="285"/>
        <v>5.1956648660956955E-10</v>
      </c>
      <c r="S727" s="30">
        <f t="shared" si="286"/>
        <v>5.1956648635430079E-10</v>
      </c>
      <c r="T727" s="30">
        <f t="shared" si="287"/>
        <v>5.1956648635429882E-10</v>
      </c>
      <c r="V727" s="36"/>
      <c r="W727" s="36"/>
      <c r="X727" s="36"/>
      <c r="AD727" s="36"/>
      <c r="AE727" s="36"/>
      <c r="AF727" s="36"/>
      <c r="AL727" s="36"/>
      <c r="AM727" s="36"/>
      <c r="AN727" s="36"/>
      <c r="AT727" s="36"/>
      <c r="AU727" s="36"/>
      <c r="AV727" s="36"/>
      <c r="BB727" s="36"/>
      <c r="BC727" s="36"/>
      <c r="BD727" s="36"/>
      <c r="BJ727" s="36"/>
      <c r="BK727" s="36"/>
      <c r="BL727" s="36"/>
      <c r="BR727" s="36"/>
      <c r="BS727" s="36"/>
      <c r="BT727" s="36"/>
      <c r="BZ727" s="36"/>
      <c r="CA727" s="36"/>
      <c r="CB727" s="36"/>
      <c r="CH727" s="36"/>
      <c r="CI727" s="36"/>
      <c r="CJ727" s="36"/>
      <c r="CP727" s="36"/>
      <c r="CQ727" s="36"/>
      <c r="CR727" s="36"/>
      <c r="CX727" s="36"/>
      <c r="CY727" s="36"/>
      <c r="CZ727" s="36"/>
      <c r="DF727" s="36">
        <v>4.4599999999999999E-9</v>
      </c>
      <c r="DG727" s="36">
        <v>2.7124818303099998</v>
      </c>
      <c r="DH727" s="36">
        <v>31.492569389</v>
      </c>
      <c r="DI727" s="30">
        <f t="shared" si="288"/>
        <v>-3.6715939984806212E-9</v>
      </c>
      <c r="DJ727" s="30">
        <f t="shared" si="289"/>
        <v>-3.6715880576966268E-9</v>
      </c>
      <c r="DK727" s="30">
        <f t="shared" si="290"/>
        <v>-3.6715880576553092E-9</v>
      </c>
      <c r="DL727" s="30">
        <f t="shared" si="291"/>
        <v>-3.6715880576553092E-9</v>
      </c>
      <c r="DN727" s="36"/>
      <c r="DO727" s="36"/>
      <c r="DP727" s="36"/>
      <c r="DV727" s="36"/>
      <c r="DW727" s="36"/>
      <c r="DX727" s="36"/>
      <c r="ED727" s="36"/>
      <c r="EE727" s="36"/>
      <c r="EF727" s="36"/>
      <c r="EL727" s="36"/>
      <c r="EM727" s="36"/>
      <c r="EN727" s="36"/>
      <c r="ET727" s="36"/>
      <c r="EU727" s="36"/>
      <c r="EV727" s="36"/>
    </row>
    <row r="728" spans="14:152" s="30" customFormat="1" ht="12.75">
      <c r="N728" s="36">
        <v>1.2E-9</v>
      </c>
      <c r="O728" s="36">
        <v>2.2971771434699999</v>
      </c>
      <c r="P728" s="36">
        <v>1059.2218714948001</v>
      </c>
      <c r="Q728" s="30">
        <f t="shared" si="284"/>
        <v>-1.0886668411792278E-9</v>
      </c>
      <c r="R728" s="30">
        <f t="shared" si="285"/>
        <v>-1.0886270029914981E-9</v>
      </c>
      <c r="S728" s="30">
        <f t="shared" si="286"/>
        <v>-1.0886270027144083E-9</v>
      </c>
      <c r="T728" s="30">
        <f t="shared" si="287"/>
        <v>-1.0886270027144061E-9</v>
      </c>
      <c r="V728" s="36"/>
      <c r="W728" s="36"/>
      <c r="X728" s="36"/>
      <c r="AD728" s="36"/>
      <c r="AE728" s="36"/>
      <c r="AF728" s="36"/>
      <c r="AL728" s="36"/>
      <c r="AM728" s="36"/>
      <c r="AN728" s="36"/>
      <c r="AT728" s="36"/>
      <c r="AU728" s="36"/>
      <c r="AV728" s="36"/>
      <c r="BB728" s="36"/>
      <c r="BC728" s="36"/>
      <c r="BD728" s="36"/>
      <c r="BJ728" s="36"/>
      <c r="BK728" s="36"/>
      <c r="BL728" s="36"/>
      <c r="BR728" s="36"/>
      <c r="BS728" s="36"/>
      <c r="BT728" s="36"/>
      <c r="BZ728" s="36"/>
      <c r="CA728" s="36"/>
      <c r="CB728" s="36"/>
      <c r="CH728" s="36"/>
      <c r="CI728" s="36"/>
      <c r="CJ728" s="36"/>
      <c r="CP728" s="36"/>
      <c r="CQ728" s="36"/>
      <c r="CR728" s="36"/>
      <c r="CX728" s="36"/>
      <c r="CY728" s="36"/>
      <c r="CZ728" s="36"/>
      <c r="DF728" s="36">
        <v>4.0400000000000001E-9</v>
      </c>
      <c r="DG728" s="36">
        <v>5.49462012486</v>
      </c>
      <c r="DH728" s="36">
        <v>447.93883187839998</v>
      </c>
      <c r="DI728" s="30">
        <f t="shared" si="288"/>
        <v>-4.0055940030969031E-9</v>
      </c>
      <c r="DJ728" s="30">
        <f t="shared" si="289"/>
        <v>-4.0055764423843212E-9</v>
      </c>
      <c r="DK728" s="30">
        <f t="shared" si="290"/>
        <v>-4.0055764422621748E-9</v>
      </c>
      <c r="DL728" s="30">
        <f t="shared" si="291"/>
        <v>-4.005576442262174E-9</v>
      </c>
      <c r="DN728" s="36"/>
      <c r="DO728" s="36"/>
      <c r="DP728" s="36"/>
      <c r="DV728" s="36"/>
      <c r="DW728" s="36"/>
      <c r="DX728" s="36"/>
      <c r="ED728" s="36"/>
      <c r="EE728" s="36"/>
      <c r="EF728" s="36"/>
      <c r="EL728" s="36"/>
      <c r="EM728" s="36"/>
      <c r="EN728" s="36"/>
      <c r="ET728" s="36"/>
      <c r="EU728" s="36"/>
      <c r="EV728" s="36"/>
    </row>
    <row r="729" spans="14:152" s="30" customFormat="1" ht="12.75">
      <c r="N729" s="36">
        <v>1.21E-9</v>
      </c>
      <c r="O729" s="36">
        <v>0.58145552537</v>
      </c>
      <c r="P729" s="36">
        <v>5621.8429232103999</v>
      </c>
      <c r="Q729" s="30">
        <f t="shared" si="284"/>
        <v>8.1957415902933107E-10</v>
      </c>
      <c r="R729" s="30">
        <f t="shared" si="285"/>
        <v>8.1994692719104355E-10</v>
      </c>
      <c r="S729" s="30">
        <f t="shared" si="286"/>
        <v>8.1994692978306456E-10</v>
      </c>
      <c r="T729" s="30">
        <f t="shared" si="287"/>
        <v>8.1994692978308669E-10</v>
      </c>
      <c r="V729" s="36"/>
      <c r="W729" s="36"/>
      <c r="X729" s="36"/>
      <c r="AD729" s="36"/>
      <c r="AE729" s="36"/>
      <c r="AF729" s="36"/>
      <c r="AL729" s="36"/>
      <c r="AM729" s="36"/>
      <c r="AN729" s="36"/>
      <c r="AT729" s="36"/>
      <c r="AU729" s="36"/>
      <c r="AV729" s="36"/>
      <c r="BB729" s="36"/>
      <c r="BC729" s="36"/>
      <c r="BD729" s="36"/>
      <c r="BJ729" s="36"/>
      <c r="BK729" s="36"/>
      <c r="BL729" s="36"/>
      <c r="BR729" s="36"/>
      <c r="BS729" s="36"/>
      <c r="BT729" s="36"/>
      <c r="BZ729" s="36"/>
      <c r="CA729" s="36"/>
      <c r="CB729" s="36"/>
      <c r="CH729" s="36"/>
      <c r="CI729" s="36"/>
      <c r="CJ729" s="36"/>
      <c r="CP729" s="36"/>
      <c r="CQ729" s="36"/>
      <c r="CR729" s="36"/>
      <c r="CX729" s="36"/>
      <c r="CY729" s="36"/>
      <c r="CZ729" s="36"/>
      <c r="DF729" s="36">
        <v>3.9099999999999999E-9</v>
      </c>
      <c r="DG729" s="36">
        <v>1.261056127</v>
      </c>
      <c r="DH729" s="36">
        <v>8.0767548473000002</v>
      </c>
      <c r="DI729" s="30">
        <f t="shared" si="288"/>
        <v>1.3573270378787623E-9</v>
      </c>
      <c r="DJ729" s="30">
        <f t="shared" si="289"/>
        <v>1.3573292443674622E-9</v>
      </c>
      <c r="DK729" s="30">
        <f t="shared" si="290"/>
        <v>1.3573292443828076E-9</v>
      </c>
      <c r="DL729" s="30">
        <f t="shared" si="291"/>
        <v>1.3573292443828076E-9</v>
      </c>
      <c r="DN729" s="36"/>
      <c r="DO729" s="36"/>
      <c r="DP729" s="36"/>
      <c r="DV729" s="36"/>
      <c r="DW729" s="36"/>
      <c r="DX729" s="36"/>
      <c r="ED729" s="36"/>
      <c r="EE729" s="36"/>
      <c r="EF729" s="36"/>
      <c r="EL729" s="36"/>
      <c r="EM729" s="36"/>
      <c r="EN729" s="36"/>
      <c r="ET729" s="36"/>
      <c r="EU729" s="36"/>
      <c r="EV729" s="36"/>
    </row>
    <row r="730" spans="14:152" s="30" customFormat="1" ht="12.75">
      <c r="N730" s="36">
        <v>1.03E-9</v>
      </c>
      <c r="O730" s="36">
        <v>4.75645235023</v>
      </c>
      <c r="P730" s="36">
        <v>1226.2106027112</v>
      </c>
      <c r="Q730" s="30">
        <f t="shared" si="284"/>
        <v>-4.6790993653347086E-10</v>
      </c>
      <c r="R730" s="30">
        <f t="shared" si="285"/>
        <v>-4.6799376140164716E-10</v>
      </c>
      <c r="S730" s="30">
        <f t="shared" si="286"/>
        <v>-4.679937619846179E-10</v>
      </c>
      <c r="T730" s="30">
        <f t="shared" si="287"/>
        <v>-4.6799376198462276E-10</v>
      </c>
      <c r="V730" s="36"/>
      <c r="W730" s="36"/>
      <c r="X730" s="36"/>
      <c r="AD730" s="36"/>
      <c r="AE730" s="36"/>
      <c r="AF730" s="36"/>
      <c r="AL730" s="36"/>
      <c r="AM730" s="36"/>
      <c r="AN730" s="36"/>
      <c r="AT730" s="36"/>
      <c r="AU730" s="36"/>
      <c r="AV730" s="36"/>
      <c r="BB730" s="36"/>
      <c r="BC730" s="36"/>
      <c r="BD730" s="36"/>
      <c r="BJ730" s="36"/>
      <c r="BK730" s="36"/>
      <c r="BL730" s="36"/>
      <c r="BR730" s="36"/>
      <c r="BS730" s="36"/>
      <c r="BT730" s="36"/>
      <c r="BZ730" s="36"/>
      <c r="CA730" s="36"/>
      <c r="CB730" s="36"/>
      <c r="CH730" s="36"/>
      <c r="CI730" s="36"/>
      <c r="CJ730" s="36"/>
      <c r="CP730" s="36"/>
      <c r="CQ730" s="36"/>
      <c r="CR730" s="36"/>
      <c r="CX730" s="36"/>
      <c r="CY730" s="36"/>
      <c r="CZ730" s="36"/>
      <c r="DF730" s="36">
        <v>4.6299999999999999E-9</v>
      </c>
      <c r="DG730" s="36">
        <v>1.9353532127099999</v>
      </c>
      <c r="DH730" s="36">
        <v>6275.9623029905997</v>
      </c>
      <c r="DI730" s="30">
        <f t="shared" si="288"/>
        <v>5.7515370443787296E-10</v>
      </c>
      <c r="DJ730" s="30">
        <f t="shared" si="289"/>
        <v>5.7300553208526299E-10</v>
      </c>
      <c r="DK730" s="30">
        <f t="shared" si="290"/>
        <v>5.730055171447552E-10</v>
      </c>
      <c r="DL730" s="30">
        <f t="shared" si="291"/>
        <v>5.730055171446246E-10</v>
      </c>
      <c r="DN730" s="36"/>
      <c r="DO730" s="36"/>
      <c r="DP730" s="36"/>
      <c r="DV730" s="36"/>
      <c r="DW730" s="36"/>
      <c r="DX730" s="36"/>
      <c r="ED730" s="36"/>
      <c r="EE730" s="36"/>
      <c r="EF730" s="36"/>
      <c r="EL730" s="36"/>
      <c r="EM730" s="36"/>
      <c r="EN730" s="36"/>
      <c r="ET730" s="36"/>
      <c r="EU730" s="36"/>
      <c r="EV730" s="36"/>
    </row>
    <row r="731" spans="14:152" s="30" customFormat="1" ht="12.75">
      <c r="N731" s="36">
        <v>1.0399999999999999E-9</v>
      </c>
      <c r="O731" s="36">
        <v>6.0848163013900001</v>
      </c>
      <c r="P731" s="36">
        <v>528.25467649610005</v>
      </c>
      <c r="Q731" s="30">
        <f t="shared" si="284"/>
        <v>-1.0398940082523976E-9</v>
      </c>
      <c r="R731" s="30">
        <f t="shared" si="285"/>
        <v>-1.0398945917957651E-9</v>
      </c>
      <c r="S731" s="30">
        <f t="shared" si="286"/>
        <v>-1.0398945917998178E-9</v>
      </c>
      <c r="T731" s="30">
        <f t="shared" si="287"/>
        <v>-1.039894591799818E-9</v>
      </c>
      <c r="V731" s="36"/>
      <c r="W731" s="36"/>
      <c r="X731" s="36"/>
      <c r="AD731" s="36"/>
      <c r="AE731" s="36"/>
      <c r="AF731" s="36"/>
      <c r="AL731" s="36"/>
      <c r="AM731" s="36"/>
      <c r="AN731" s="36"/>
      <c r="AT731" s="36"/>
      <c r="AU731" s="36"/>
      <c r="AV731" s="36"/>
      <c r="BB731" s="36"/>
      <c r="BC731" s="36"/>
      <c r="BD731" s="36"/>
      <c r="BJ731" s="36"/>
      <c r="BK731" s="36"/>
      <c r="BL731" s="36"/>
      <c r="BR731" s="36"/>
      <c r="BS731" s="36"/>
      <c r="BT731" s="36"/>
      <c r="BZ731" s="36"/>
      <c r="CA731" s="36"/>
      <c r="CB731" s="36"/>
      <c r="CH731" s="36"/>
      <c r="CI731" s="36"/>
      <c r="CJ731" s="36"/>
      <c r="CP731" s="36"/>
      <c r="CQ731" s="36"/>
      <c r="CR731" s="36"/>
      <c r="CX731" s="36"/>
      <c r="CY731" s="36"/>
      <c r="CZ731" s="36"/>
      <c r="DF731" s="36">
        <v>5.0700000000000001E-9</v>
      </c>
      <c r="DG731" s="36">
        <v>3.6108999278199998</v>
      </c>
      <c r="DH731" s="36">
        <v>546.95644048199995</v>
      </c>
      <c r="DI731" s="30">
        <f t="shared" si="288"/>
        <v>4.2456937145531183E-9</v>
      </c>
      <c r="DJ731" s="30">
        <f t="shared" si="289"/>
        <v>4.2458066325624164E-9</v>
      </c>
      <c r="DK731" s="30">
        <f t="shared" si="290"/>
        <v>4.2458066333477128E-9</v>
      </c>
      <c r="DL731" s="30">
        <f t="shared" si="291"/>
        <v>4.2458066333477186E-9</v>
      </c>
      <c r="DN731" s="36"/>
      <c r="DO731" s="36"/>
      <c r="DP731" s="36"/>
      <c r="DV731" s="36"/>
      <c r="DW731" s="36"/>
      <c r="DX731" s="36"/>
      <c r="ED731" s="36"/>
      <c r="EE731" s="36"/>
      <c r="EF731" s="36"/>
      <c r="EL731" s="36"/>
      <c r="EM731" s="36"/>
      <c r="EN731" s="36"/>
      <c r="ET731" s="36"/>
      <c r="EU731" s="36"/>
      <c r="EV731" s="36"/>
    </row>
    <row r="732" spans="14:152" s="30" customFormat="1" ht="12.75">
      <c r="N732" s="36">
        <v>1.19E-9</v>
      </c>
      <c r="O732" s="36">
        <v>1.0647552330700001</v>
      </c>
      <c r="P732" s="36">
        <v>527.9940440652</v>
      </c>
      <c r="Q732" s="30">
        <f t="shared" si="284"/>
        <v>-3.4250605515467579E-10</v>
      </c>
      <c r="R732" s="30">
        <f t="shared" si="285"/>
        <v>-3.4255088507652686E-10</v>
      </c>
      <c r="S732" s="30">
        <f t="shared" si="286"/>
        <v>-3.4255088538830798E-10</v>
      </c>
      <c r="T732" s="30">
        <f t="shared" si="287"/>
        <v>-3.4255088538831046E-10</v>
      </c>
      <c r="V732" s="36"/>
      <c r="W732" s="36"/>
      <c r="X732" s="36"/>
      <c r="AD732" s="36"/>
      <c r="AE732" s="36"/>
      <c r="AF732" s="36"/>
      <c r="AL732" s="36"/>
      <c r="AM732" s="36"/>
      <c r="AN732" s="36"/>
      <c r="AT732" s="36"/>
      <c r="AU732" s="36"/>
      <c r="AV732" s="36"/>
      <c r="BB732" s="36"/>
      <c r="BC732" s="36"/>
      <c r="BD732" s="36"/>
      <c r="BJ732" s="36"/>
      <c r="BK732" s="36"/>
      <c r="BL732" s="36"/>
      <c r="BR732" s="36"/>
      <c r="BS732" s="36"/>
      <c r="BT732" s="36"/>
      <c r="BZ732" s="36"/>
      <c r="CA732" s="36"/>
      <c r="CB732" s="36"/>
      <c r="CH732" s="36"/>
      <c r="CI732" s="36"/>
      <c r="CJ732" s="36"/>
      <c r="CP732" s="36"/>
      <c r="CQ732" s="36"/>
      <c r="CR732" s="36"/>
      <c r="CX732" s="36"/>
      <c r="CY732" s="36"/>
      <c r="CZ732" s="36"/>
      <c r="DF732" s="36">
        <v>4.0199999999999998E-9</v>
      </c>
      <c r="DG732" s="36">
        <v>5.8620012705400004</v>
      </c>
      <c r="DH732" s="36">
        <v>927.83496796739996</v>
      </c>
      <c r="DI732" s="30">
        <f t="shared" si="288"/>
        <v>3.0287374505806217E-9</v>
      </c>
      <c r="DJ732" s="30">
        <f t="shared" si="289"/>
        <v>3.0289201662008885E-9</v>
      </c>
      <c r="DK732" s="30">
        <f t="shared" si="290"/>
        <v>3.0289201674715873E-9</v>
      </c>
      <c r="DL732" s="30">
        <f t="shared" si="291"/>
        <v>3.0289201674715968E-9</v>
      </c>
      <c r="DN732" s="36"/>
      <c r="DO732" s="36"/>
      <c r="DP732" s="36"/>
      <c r="DV732" s="36"/>
      <c r="DW732" s="36"/>
      <c r="DX732" s="36"/>
      <c r="ED732" s="36"/>
      <c r="EE732" s="36"/>
      <c r="EF732" s="36"/>
      <c r="EL732" s="36"/>
      <c r="EM732" s="36"/>
      <c r="EN732" s="36"/>
      <c r="ET732" s="36"/>
      <c r="EU732" s="36"/>
      <c r="EV732" s="36"/>
    </row>
    <row r="733" spans="14:152" s="30" customFormat="1" ht="12.75">
      <c r="N733" s="36">
        <v>1.0399999999999999E-9</v>
      </c>
      <c r="O733" s="36">
        <v>0.89730746840999998</v>
      </c>
      <c r="P733" s="36">
        <v>531.12725369309999</v>
      </c>
      <c r="Q733" s="30">
        <f t="shared" si="284"/>
        <v>-4.7726827776704304E-10</v>
      </c>
      <c r="R733" s="30">
        <f t="shared" si="285"/>
        <v>-4.7730484130063517E-10</v>
      </c>
      <c r="S733" s="30">
        <f t="shared" si="286"/>
        <v>-4.7730484155492486E-10</v>
      </c>
      <c r="T733" s="30">
        <f t="shared" si="287"/>
        <v>-4.7730484155492662E-10</v>
      </c>
      <c r="V733" s="36"/>
      <c r="W733" s="36"/>
      <c r="X733" s="36"/>
      <c r="AD733" s="36"/>
      <c r="AE733" s="36"/>
      <c r="AF733" s="36"/>
      <c r="AL733" s="36"/>
      <c r="AM733" s="36"/>
      <c r="AN733" s="36"/>
      <c r="AT733" s="36"/>
      <c r="AU733" s="36"/>
      <c r="AV733" s="36"/>
      <c r="BB733" s="36"/>
      <c r="BC733" s="36"/>
      <c r="BD733" s="36"/>
      <c r="BJ733" s="36"/>
      <c r="BK733" s="36"/>
      <c r="BL733" s="36"/>
      <c r="BR733" s="36"/>
      <c r="BS733" s="36"/>
      <c r="BT733" s="36"/>
      <c r="BZ733" s="36"/>
      <c r="CA733" s="36"/>
      <c r="CB733" s="36"/>
      <c r="CH733" s="36"/>
      <c r="CI733" s="36"/>
      <c r="CJ733" s="36"/>
      <c r="CP733" s="36"/>
      <c r="CQ733" s="36"/>
      <c r="CR733" s="36"/>
      <c r="CX733" s="36"/>
      <c r="CY733" s="36"/>
      <c r="CZ733" s="36"/>
      <c r="DF733" s="36">
        <v>4.8099999999999997E-9</v>
      </c>
      <c r="DG733" s="36">
        <v>6.2104357833200003</v>
      </c>
      <c r="DH733" s="36">
        <v>683.98946464439996</v>
      </c>
      <c r="DI733" s="30">
        <f t="shared" si="288"/>
        <v>-3.6047876097566214E-9</v>
      </c>
      <c r="DJ733" s="30">
        <f t="shared" si="289"/>
        <v>-3.604625321372899E-9</v>
      </c>
      <c r="DK733" s="30">
        <f t="shared" si="290"/>
        <v>-3.6046253202441858E-9</v>
      </c>
      <c r="DL733" s="30">
        <f t="shared" si="291"/>
        <v>-3.6046253202441759E-9</v>
      </c>
      <c r="DN733" s="36"/>
      <c r="DO733" s="36"/>
      <c r="DP733" s="36"/>
      <c r="DV733" s="36"/>
      <c r="DW733" s="36"/>
      <c r="DX733" s="36"/>
      <c r="ED733" s="36"/>
      <c r="EE733" s="36"/>
      <c r="EF733" s="36"/>
      <c r="EL733" s="36"/>
      <c r="EM733" s="36"/>
      <c r="EN733" s="36"/>
      <c r="ET733" s="36"/>
      <c r="EU733" s="36"/>
      <c r="EV733" s="36"/>
    </row>
    <row r="734" spans="14:152" s="30" customFormat="1" ht="12.75">
      <c r="N734" s="36">
        <v>1.2E-9</v>
      </c>
      <c r="O734" s="36">
        <v>5.3900141180299999</v>
      </c>
      <c r="P734" s="36">
        <v>1059.5419888836</v>
      </c>
      <c r="Q734" s="30">
        <f t="shared" si="284"/>
        <v>1.0617812054056799E-9</v>
      </c>
      <c r="R734" s="30">
        <f t="shared" si="285"/>
        <v>1.0617370654704076E-9</v>
      </c>
      <c r="S734" s="30">
        <f t="shared" si="286"/>
        <v>1.0617370651634006E-9</v>
      </c>
      <c r="T734" s="30">
        <f t="shared" si="287"/>
        <v>1.0617370651633981E-9</v>
      </c>
      <c r="V734" s="36"/>
      <c r="W734" s="36"/>
      <c r="X734" s="36"/>
      <c r="AD734" s="36"/>
      <c r="AE734" s="36"/>
      <c r="AF734" s="36"/>
      <c r="AL734" s="36"/>
      <c r="AM734" s="36"/>
      <c r="AN734" s="36"/>
      <c r="AT734" s="36"/>
      <c r="AU734" s="36"/>
      <c r="AV734" s="36"/>
      <c r="BB734" s="36"/>
      <c r="BC734" s="36"/>
      <c r="BD734" s="36"/>
      <c r="BJ734" s="36"/>
      <c r="BK734" s="36"/>
      <c r="BL734" s="36"/>
      <c r="BR734" s="36"/>
      <c r="BS734" s="36"/>
      <c r="BT734" s="36"/>
      <c r="BZ734" s="36"/>
      <c r="CA734" s="36"/>
      <c r="CB734" s="36"/>
      <c r="CH734" s="36"/>
      <c r="CI734" s="36"/>
      <c r="CJ734" s="36"/>
      <c r="CP734" s="36"/>
      <c r="CQ734" s="36"/>
      <c r="CR734" s="36"/>
      <c r="CX734" s="36"/>
      <c r="CY734" s="36"/>
      <c r="CZ734" s="36"/>
      <c r="DF734" s="36">
        <v>4.8300000000000001E-9</v>
      </c>
      <c r="DG734" s="36">
        <v>5.0214292445800002</v>
      </c>
      <c r="DH734" s="36">
        <v>857.12853501510006</v>
      </c>
      <c r="DI734" s="30">
        <f t="shared" si="288"/>
        <v>4.6562769258504341E-9</v>
      </c>
      <c r="DJ734" s="30">
        <f t="shared" si="289"/>
        <v>4.6563588938677824E-9</v>
      </c>
      <c r="DK734" s="30">
        <f t="shared" si="290"/>
        <v>4.656358894437786E-9</v>
      </c>
      <c r="DL734" s="30">
        <f t="shared" si="291"/>
        <v>4.6563588944377918E-9</v>
      </c>
      <c r="DN734" s="36"/>
      <c r="DO734" s="36"/>
      <c r="DP734" s="36"/>
      <c r="DV734" s="36"/>
      <c r="DW734" s="36"/>
      <c r="DX734" s="36"/>
      <c r="ED734" s="36"/>
      <c r="EE734" s="36"/>
      <c r="EF734" s="36"/>
      <c r="EL734" s="36"/>
      <c r="EM734" s="36"/>
      <c r="EN734" s="36"/>
      <c r="ET734" s="36"/>
      <c r="EU734" s="36"/>
      <c r="EV734" s="36"/>
    </row>
    <row r="735" spans="14:152" s="30" customFormat="1" ht="12.75">
      <c r="N735" s="36">
        <v>1.0399999999999999E-9</v>
      </c>
      <c r="O735" s="36">
        <v>0.44849170647999997</v>
      </c>
      <c r="P735" s="36">
        <v>1128.534454464</v>
      </c>
      <c r="Q735" s="30">
        <f t="shared" si="284"/>
        <v>9.251328453393023E-10</v>
      </c>
      <c r="R735" s="30">
        <f t="shared" si="285"/>
        <v>9.251727887625972E-10</v>
      </c>
      <c r="S735" s="30">
        <f t="shared" si="286"/>
        <v>9.2517278904037251E-10</v>
      </c>
      <c r="T735" s="30">
        <f t="shared" si="287"/>
        <v>9.251727890403751E-10</v>
      </c>
      <c r="V735" s="36"/>
      <c r="W735" s="36"/>
      <c r="X735" s="36"/>
      <c r="AD735" s="36"/>
      <c r="AE735" s="36"/>
      <c r="AF735" s="36"/>
      <c r="AL735" s="36"/>
      <c r="AM735" s="36"/>
      <c r="AN735" s="36"/>
      <c r="AT735" s="36"/>
      <c r="AU735" s="36"/>
      <c r="AV735" s="36"/>
      <c r="BB735" s="36"/>
      <c r="BC735" s="36"/>
      <c r="BD735" s="36"/>
      <c r="BJ735" s="36"/>
      <c r="BK735" s="36"/>
      <c r="BL735" s="36"/>
      <c r="BR735" s="36"/>
      <c r="BS735" s="36"/>
      <c r="BT735" s="36"/>
      <c r="BZ735" s="36"/>
      <c r="CA735" s="36"/>
      <c r="CB735" s="36"/>
      <c r="CH735" s="36"/>
      <c r="CI735" s="36"/>
      <c r="CJ735" s="36"/>
      <c r="CP735" s="36"/>
      <c r="CQ735" s="36"/>
      <c r="CR735" s="36"/>
      <c r="CX735" s="36"/>
      <c r="CY735" s="36"/>
      <c r="CZ735" s="36"/>
      <c r="DF735" s="36">
        <v>4.4400000000000004E-9</v>
      </c>
      <c r="DG735" s="36">
        <v>0.84873092377000003</v>
      </c>
      <c r="DH735" s="36">
        <v>1371.8416465826999</v>
      </c>
      <c r="DI735" s="30">
        <f t="shared" si="288"/>
        <v>3.9497586267955752E-9</v>
      </c>
      <c r="DJ735" s="30">
        <f t="shared" si="289"/>
        <v>3.9495513269201975E-9</v>
      </c>
      <c r="DK735" s="30">
        <f t="shared" si="290"/>
        <v>3.9495513254783274E-9</v>
      </c>
      <c r="DL735" s="30">
        <f t="shared" si="291"/>
        <v>3.9495513254783142E-9</v>
      </c>
      <c r="DN735" s="36"/>
      <c r="DO735" s="36"/>
      <c r="DP735" s="36"/>
      <c r="DV735" s="36"/>
      <c r="DW735" s="36"/>
      <c r="DX735" s="36"/>
      <c r="ED735" s="36"/>
      <c r="EE735" s="36"/>
      <c r="EF735" s="36"/>
      <c r="EL735" s="36"/>
      <c r="EM735" s="36"/>
      <c r="EN735" s="36"/>
      <c r="ET735" s="36"/>
      <c r="EU735" s="36"/>
      <c r="EV735" s="36"/>
    </row>
    <row r="736" spans="14:152" s="30" customFormat="1" ht="12.75">
      <c r="N736" s="36">
        <v>1.1700000000000001E-9</v>
      </c>
      <c r="O736" s="36">
        <v>5.4244921471099996</v>
      </c>
      <c r="P736" s="36">
        <v>986.08480433019997</v>
      </c>
      <c r="Q736" s="30">
        <f t="shared" si="284"/>
        <v>1.1689221686963E-9</v>
      </c>
      <c r="R736" s="30">
        <f t="shared" si="285"/>
        <v>1.1689184768729388E-9</v>
      </c>
      <c r="S736" s="30">
        <f t="shared" si="286"/>
        <v>1.168918476847241E-9</v>
      </c>
      <c r="T736" s="30">
        <f t="shared" si="287"/>
        <v>1.1689184768472408E-9</v>
      </c>
      <c r="V736" s="36"/>
      <c r="W736" s="36"/>
      <c r="X736" s="36"/>
      <c r="AD736" s="36"/>
      <c r="AE736" s="36"/>
      <c r="AF736" s="36"/>
      <c r="AL736" s="36"/>
      <c r="AM736" s="36"/>
      <c r="AN736" s="36"/>
      <c r="AT736" s="36"/>
      <c r="AU736" s="36"/>
      <c r="AV736" s="36"/>
      <c r="BB736" s="36"/>
      <c r="BC736" s="36"/>
      <c r="BD736" s="36"/>
      <c r="BJ736" s="36"/>
      <c r="BK736" s="36"/>
      <c r="BL736" s="36"/>
      <c r="BR736" s="36"/>
      <c r="BS736" s="36"/>
      <c r="BT736" s="36"/>
      <c r="BZ736" s="36"/>
      <c r="CA736" s="36"/>
      <c r="CB736" s="36"/>
      <c r="CH736" s="36"/>
      <c r="CI736" s="36"/>
      <c r="CJ736" s="36"/>
      <c r="CP736" s="36"/>
      <c r="CQ736" s="36"/>
      <c r="CR736" s="36"/>
      <c r="CX736" s="36"/>
      <c r="CY736" s="36"/>
      <c r="CZ736" s="36"/>
      <c r="DF736" s="36">
        <v>3.9099999999999999E-9</v>
      </c>
      <c r="DG736" s="36">
        <v>2.8175343657299998</v>
      </c>
      <c r="DH736" s="36">
        <v>5798.1464280374003</v>
      </c>
      <c r="DI736" s="30">
        <f t="shared" si="288"/>
        <v>-1.9238321341951695E-9</v>
      </c>
      <c r="DJ736" s="30">
        <f t="shared" si="289"/>
        <v>-1.9223615183505718E-9</v>
      </c>
      <c r="DK736" s="30">
        <f t="shared" si="290"/>
        <v>-1.9223615081215141E-9</v>
      </c>
      <c r="DL736" s="30">
        <f t="shared" si="291"/>
        <v>-1.9223615081214173E-9</v>
      </c>
      <c r="DN736" s="36"/>
      <c r="DO736" s="36"/>
      <c r="DP736" s="36"/>
      <c r="DV736" s="36"/>
      <c r="DW736" s="36"/>
      <c r="DX736" s="36"/>
      <c r="ED736" s="36"/>
      <c r="EE736" s="36"/>
      <c r="EF736" s="36"/>
      <c r="EL736" s="36"/>
      <c r="EM736" s="36"/>
      <c r="EN736" s="36"/>
      <c r="ET736" s="36"/>
      <c r="EU736" s="36"/>
      <c r="EV736" s="36"/>
    </row>
    <row r="737" spans="14:152" s="30" customFormat="1" ht="12.75">
      <c r="N737" s="36">
        <v>1.01E-9</v>
      </c>
      <c r="O737" s="36">
        <v>5.0989355446199998</v>
      </c>
      <c r="P737" s="36">
        <v>530.58473697190004</v>
      </c>
      <c r="Q737" s="30">
        <f t="shared" si="284"/>
        <v>-5.5879320198000835E-10</v>
      </c>
      <c r="R737" s="30">
        <f t="shared" si="285"/>
        <v>-5.5875994343512845E-10</v>
      </c>
      <c r="S737" s="30">
        <f t="shared" si="286"/>
        <v>-5.5875994320381939E-10</v>
      </c>
      <c r="T737" s="30">
        <f t="shared" si="287"/>
        <v>-5.5875994320381711E-10</v>
      </c>
      <c r="V737" s="36"/>
      <c r="W737" s="36"/>
      <c r="X737" s="36"/>
      <c r="AD737" s="36"/>
      <c r="AE737" s="36"/>
      <c r="AF737" s="36"/>
      <c r="AL737" s="36"/>
      <c r="AM737" s="36"/>
      <c r="AN737" s="36"/>
      <c r="AT737" s="36"/>
      <c r="AU737" s="36"/>
      <c r="AV737" s="36"/>
      <c r="BB737" s="36"/>
      <c r="BC737" s="36"/>
      <c r="BD737" s="36"/>
      <c r="BJ737" s="36"/>
      <c r="BK737" s="36"/>
      <c r="BL737" s="36"/>
      <c r="BR737" s="36"/>
      <c r="BS737" s="36"/>
      <c r="BT737" s="36"/>
      <c r="BZ737" s="36"/>
      <c r="CA737" s="36"/>
      <c r="CB737" s="36"/>
      <c r="CH737" s="36"/>
      <c r="CI737" s="36"/>
      <c r="CJ737" s="36"/>
      <c r="CP737" s="36"/>
      <c r="CQ737" s="36"/>
      <c r="CR737" s="36"/>
      <c r="CX737" s="36"/>
      <c r="CY737" s="36"/>
      <c r="CZ737" s="36"/>
      <c r="DF737" s="36">
        <v>3.9499999999999998E-9</v>
      </c>
      <c r="DG737" s="36">
        <v>0.22367886580999999</v>
      </c>
      <c r="DH737" s="36">
        <v>51116.424352959199</v>
      </c>
      <c r="DI737" s="30">
        <f t="shared" si="288"/>
        <v>3.5537914583246208E-9</v>
      </c>
      <c r="DJ737" s="30">
        <f t="shared" si="289"/>
        <v>3.5471991893046734E-9</v>
      </c>
      <c r="DK737" s="30">
        <f t="shared" si="290"/>
        <v>3.547199143277806E-9</v>
      </c>
      <c r="DL737" s="30">
        <f t="shared" si="291"/>
        <v>3.547199143277411E-9</v>
      </c>
      <c r="DN737" s="36"/>
      <c r="DO737" s="36"/>
      <c r="DP737" s="36"/>
      <c r="DV737" s="36"/>
      <c r="DW737" s="36"/>
      <c r="DX737" s="36"/>
      <c r="ED737" s="36"/>
      <c r="EE737" s="36"/>
      <c r="EF737" s="36"/>
      <c r="EL737" s="36"/>
      <c r="EM737" s="36"/>
      <c r="EN737" s="36"/>
      <c r="ET737" s="36"/>
      <c r="EU737" s="36"/>
      <c r="EV737" s="36"/>
    </row>
    <row r="738" spans="14:152" s="30" customFormat="1" ht="12.75">
      <c r="N738" s="36">
        <v>1.02E-9</v>
      </c>
      <c r="O738" s="36">
        <v>0.26948040238999998</v>
      </c>
      <c r="P738" s="36">
        <v>450.97721326419997</v>
      </c>
      <c r="Q738" s="30">
        <f t="shared" si="284"/>
        <v>-6.2553980919712544E-10</v>
      </c>
      <c r="R738" s="30">
        <f t="shared" si="285"/>
        <v>-6.2556687848586471E-10</v>
      </c>
      <c r="S738" s="30">
        <f t="shared" si="286"/>
        <v>-6.2556687867412326E-10</v>
      </c>
      <c r="T738" s="30">
        <f t="shared" si="287"/>
        <v>-6.2556687867412512E-10</v>
      </c>
      <c r="V738" s="36"/>
      <c r="W738" s="36"/>
      <c r="X738" s="36"/>
      <c r="AD738" s="36"/>
      <c r="AE738" s="36"/>
      <c r="AF738" s="36"/>
      <c r="AL738" s="36"/>
      <c r="AM738" s="36"/>
      <c r="AN738" s="36"/>
      <c r="AT738" s="36"/>
      <c r="AU738" s="36"/>
      <c r="AV738" s="36"/>
      <c r="BB738" s="36"/>
      <c r="BC738" s="36"/>
      <c r="BD738" s="36"/>
      <c r="BJ738" s="36"/>
      <c r="BK738" s="36"/>
      <c r="BL738" s="36"/>
      <c r="BR738" s="36"/>
      <c r="BS738" s="36"/>
      <c r="BT738" s="36"/>
      <c r="BZ738" s="36"/>
      <c r="CA738" s="36"/>
      <c r="CB738" s="36"/>
      <c r="CH738" s="36"/>
      <c r="CI738" s="36"/>
      <c r="CJ738" s="36"/>
      <c r="CP738" s="36"/>
      <c r="CQ738" s="36"/>
      <c r="CR738" s="36"/>
      <c r="CX738" s="36"/>
      <c r="CY738" s="36"/>
      <c r="CZ738" s="36"/>
      <c r="DF738" s="36">
        <v>3.7799999999999998E-9</v>
      </c>
      <c r="DG738" s="36">
        <v>6.0376573343200004</v>
      </c>
      <c r="DH738" s="36">
        <v>1268.7488723641</v>
      </c>
      <c r="DI738" s="30">
        <f t="shared" si="288"/>
        <v>2.051833261838315E-9</v>
      </c>
      <c r="DJ738" s="30">
        <f t="shared" si="289"/>
        <v>2.0515331684487383E-9</v>
      </c>
      <c r="DK738" s="30">
        <f t="shared" si="290"/>
        <v>2.0515331663615883E-9</v>
      </c>
      <c r="DL738" s="30">
        <f t="shared" si="291"/>
        <v>2.0515331663615717E-9</v>
      </c>
      <c r="DN738" s="36"/>
      <c r="DO738" s="36"/>
      <c r="DP738" s="36"/>
      <c r="DV738" s="36"/>
      <c r="DW738" s="36"/>
      <c r="DX738" s="36"/>
      <c r="ED738" s="36"/>
      <c r="EE738" s="36"/>
      <c r="EF738" s="36"/>
      <c r="EL738" s="36"/>
      <c r="EM738" s="36"/>
      <c r="EN738" s="36"/>
      <c r="ET738" s="36"/>
      <c r="EU738" s="36"/>
      <c r="EV738" s="36"/>
    </row>
    <row r="739" spans="14:152" s="30" customFormat="1" ht="12.75">
      <c r="N739" s="36">
        <v>1.07E-9</v>
      </c>
      <c r="O739" s="36">
        <v>1.5872408651600001</v>
      </c>
      <c r="P739" s="36">
        <v>1069.6768709277001</v>
      </c>
      <c r="Q739" s="30">
        <f t="shared" si="284"/>
        <v>-3.8565962090125976E-10</v>
      </c>
      <c r="R739" s="30">
        <f t="shared" si="285"/>
        <v>-3.8558007873468241E-10</v>
      </c>
      <c r="S739" s="30">
        <f t="shared" si="286"/>
        <v>-3.8558007818147431E-10</v>
      </c>
      <c r="T739" s="30">
        <f t="shared" si="287"/>
        <v>-3.8558007818146991E-10</v>
      </c>
      <c r="V739" s="36"/>
      <c r="W739" s="36"/>
      <c r="X739" s="36"/>
      <c r="AD739" s="36"/>
      <c r="AE739" s="36"/>
      <c r="AF739" s="36"/>
      <c r="AL739" s="36"/>
      <c r="AM739" s="36"/>
      <c r="AN739" s="36"/>
      <c r="AT739" s="36"/>
      <c r="AU739" s="36"/>
      <c r="AV739" s="36"/>
      <c r="BB739" s="36"/>
      <c r="BC739" s="36"/>
      <c r="BD739" s="36"/>
      <c r="BJ739" s="36"/>
      <c r="BK739" s="36"/>
      <c r="BL739" s="36"/>
      <c r="BR739" s="36"/>
      <c r="BS739" s="36"/>
      <c r="BT739" s="36"/>
      <c r="BZ739" s="36"/>
      <c r="CA739" s="36"/>
      <c r="CB739" s="36"/>
      <c r="CH739" s="36"/>
      <c r="CI739" s="36"/>
      <c r="CJ739" s="36"/>
      <c r="CP739" s="36"/>
      <c r="CQ739" s="36"/>
      <c r="CR739" s="36"/>
      <c r="CX739" s="36"/>
      <c r="CY739" s="36"/>
      <c r="CZ739" s="36"/>
      <c r="DF739" s="36">
        <v>4.7099999999999997E-9</v>
      </c>
      <c r="DG739" s="36">
        <v>6.2450646324900001</v>
      </c>
      <c r="DH739" s="36">
        <v>946.46729598410002</v>
      </c>
      <c r="DI739" s="30">
        <f t="shared" si="288"/>
        <v>2.5554853887308896E-9</v>
      </c>
      <c r="DJ739" s="30">
        <f t="shared" si="289"/>
        <v>2.5557643698963118E-9</v>
      </c>
      <c r="DK739" s="30">
        <f t="shared" si="290"/>
        <v>2.5557643718365243E-9</v>
      </c>
      <c r="DL739" s="30">
        <f t="shared" si="291"/>
        <v>2.5557643718365383E-9</v>
      </c>
      <c r="DN739" s="36"/>
      <c r="DO739" s="36"/>
      <c r="DP739" s="36"/>
      <c r="DV739" s="36"/>
      <c r="DW739" s="36"/>
      <c r="DX739" s="36"/>
      <c r="ED739" s="36"/>
      <c r="EE739" s="36"/>
      <c r="EF739" s="36"/>
      <c r="EL739" s="36"/>
      <c r="EM739" s="36"/>
      <c r="EN739" s="36"/>
      <c r="ET739" s="36"/>
      <c r="EU739" s="36"/>
      <c r="EV739" s="36"/>
    </row>
    <row r="740" spans="14:152" s="30" customFormat="1" ht="12.75">
      <c r="N740" s="36">
        <v>8.6000000000000003E-10</v>
      </c>
      <c r="O740" s="36">
        <v>2.2871170250600001</v>
      </c>
      <c r="P740" s="36">
        <v>2498.8916283384001</v>
      </c>
      <c r="Q740" s="30">
        <f t="shared" si="284"/>
        <v>4.6596138785234228E-10</v>
      </c>
      <c r="R740" s="30">
        <f t="shared" si="285"/>
        <v>4.660959516734715E-10</v>
      </c>
      <c r="S740" s="30">
        <f t="shared" si="286"/>
        <v>4.660959526092783E-10</v>
      </c>
      <c r="T740" s="30">
        <f t="shared" si="287"/>
        <v>4.6609595260928605E-10</v>
      </c>
      <c r="V740" s="36"/>
      <c r="W740" s="36"/>
      <c r="X740" s="36"/>
      <c r="AD740" s="36"/>
      <c r="AE740" s="36"/>
      <c r="AF740" s="36"/>
      <c r="AL740" s="36"/>
      <c r="AM740" s="36"/>
      <c r="AN740" s="36"/>
      <c r="AT740" s="36"/>
      <c r="AU740" s="36"/>
      <c r="AV740" s="36"/>
      <c r="BB740" s="36"/>
      <c r="BC740" s="36"/>
      <c r="BD740" s="36"/>
      <c r="BJ740" s="36"/>
      <c r="BK740" s="36"/>
      <c r="BL740" s="36"/>
      <c r="BR740" s="36"/>
      <c r="BS740" s="36"/>
      <c r="BT740" s="36"/>
      <c r="BZ740" s="36"/>
      <c r="CA740" s="36"/>
      <c r="CB740" s="36"/>
      <c r="CH740" s="36"/>
      <c r="CI740" s="36"/>
      <c r="CJ740" s="36"/>
      <c r="CP740" s="36"/>
      <c r="CQ740" s="36"/>
      <c r="CR740" s="36"/>
      <c r="CX740" s="36"/>
      <c r="CY740" s="36"/>
      <c r="CZ740" s="36"/>
      <c r="DF740" s="36">
        <v>4.0499999999999999E-9</v>
      </c>
      <c r="DG740" s="36">
        <v>0.57785207580999998</v>
      </c>
      <c r="DH740" s="36">
        <v>107.28555991259999</v>
      </c>
      <c r="DI740" s="30">
        <f t="shared" si="288"/>
        <v>4.0494147517710444E-9</v>
      </c>
      <c r="DJ740" s="30">
        <f t="shared" si="289"/>
        <v>4.0494142013280576E-9</v>
      </c>
      <c r="DK740" s="30">
        <f t="shared" si="290"/>
        <v>4.0494142013242286E-9</v>
      </c>
      <c r="DL740" s="30">
        <f t="shared" si="291"/>
        <v>4.0494142013242277E-9</v>
      </c>
      <c r="DN740" s="36"/>
      <c r="DO740" s="36"/>
      <c r="DP740" s="36"/>
      <c r="DV740" s="36"/>
      <c r="DW740" s="36"/>
      <c r="DX740" s="36"/>
      <c r="ED740" s="36"/>
      <c r="EE740" s="36"/>
      <c r="EF740" s="36"/>
      <c r="EL740" s="36"/>
      <c r="EM740" s="36"/>
      <c r="EN740" s="36"/>
      <c r="ET740" s="36"/>
      <c r="EU740" s="36"/>
      <c r="EV740" s="36"/>
    </row>
    <row r="741" spans="14:152" s="30" customFormat="1" ht="12.75">
      <c r="N741" s="36">
        <v>1.01E-9</v>
      </c>
      <c r="O741" s="36">
        <v>1.8831882251800001</v>
      </c>
      <c r="P741" s="36">
        <v>528.79719321729999</v>
      </c>
      <c r="Q741" s="30">
        <f t="shared" si="284"/>
        <v>5.0362712029781556E-10</v>
      </c>
      <c r="R741" s="30">
        <f t="shared" si="285"/>
        <v>5.0359262889520356E-10</v>
      </c>
      <c r="S741" s="30">
        <f t="shared" si="286"/>
        <v>5.0359262865532056E-10</v>
      </c>
      <c r="T741" s="30">
        <f t="shared" si="287"/>
        <v>5.035926286553186E-10</v>
      </c>
      <c r="V741" s="36"/>
      <c r="W741" s="36"/>
      <c r="X741" s="36"/>
      <c r="AD741" s="36"/>
      <c r="AE741" s="36"/>
      <c r="AF741" s="36"/>
      <c r="AL741" s="36"/>
      <c r="AM741" s="36"/>
      <c r="AN741" s="36"/>
      <c r="AT741" s="36"/>
      <c r="AU741" s="36"/>
      <c r="AV741" s="36"/>
      <c r="BB741" s="36"/>
      <c r="BC741" s="36"/>
      <c r="BD741" s="36"/>
      <c r="BJ741" s="36"/>
      <c r="BK741" s="36"/>
      <c r="BL741" s="36"/>
      <c r="BR741" s="36"/>
      <c r="BS741" s="36"/>
      <c r="BT741" s="36"/>
      <c r="BZ741" s="36"/>
      <c r="CA741" s="36"/>
      <c r="CB741" s="36"/>
      <c r="CH741" s="36"/>
      <c r="CI741" s="36"/>
      <c r="CJ741" s="36"/>
      <c r="CP741" s="36"/>
      <c r="CQ741" s="36"/>
      <c r="CR741" s="36"/>
      <c r="CX741" s="36"/>
      <c r="CY741" s="36"/>
      <c r="CZ741" s="36"/>
      <c r="DF741" s="36">
        <v>3.7099999999999998E-9</v>
      </c>
      <c r="DG741" s="36">
        <v>6.1575079372700001</v>
      </c>
      <c r="DH741" s="36">
        <v>509.24409596949999</v>
      </c>
      <c r="DI741" s="30">
        <f t="shared" si="288"/>
        <v>-3.6415619070959604E-9</v>
      </c>
      <c r="DJ741" s="30">
        <f t="shared" si="289"/>
        <v>-3.6415888159118386E-9</v>
      </c>
      <c r="DK741" s="30">
        <f t="shared" si="290"/>
        <v>-3.6415888160989651E-9</v>
      </c>
      <c r="DL741" s="30">
        <f t="shared" si="291"/>
        <v>-3.6415888160989668E-9</v>
      </c>
      <c r="DN741" s="36"/>
      <c r="DO741" s="36"/>
      <c r="DP741" s="36"/>
      <c r="DV741" s="36"/>
      <c r="DW741" s="36"/>
      <c r="DX741" s="36"/>
      <c r="ED741" s="36"/>
      <c r="EE741" s="36"/>
      <c r="EF741" s="36"/>
      <c r="EL741" s="36"/>
      <c r="EM741" s="36"/>
      <c r="EN741" s="36"/>
      <c r="ET741" s="36"/>
      <c r="EU741" s="36"/>
      <c r="EV741" s="36"/>
    </row>
    <row r="742" spans="14:152" s="30" customFormat="1" ht="12.75">
      <c r="N742" s="36">
        <v>8.6000000000000003E-10</v>
      </c>
      <c r="O742" s="36">
        <v>1.37568728263</v>
      </c>
      <c r="P742" s="36">
        <v>970.51624997219994</v>
      </c>
      <c r="Q742" s="30">
        <f t="shared" si="284"/>
        <v>-5.586036136487379E-10</v>
      </c>
      <c r="R742" s="30">
        <f t="shared" si="285"/>
        <v>-5.5855633251308076E-10</v>
      </c>
      <c r="S742" s="30">
        <f t="shared" si="286"/>
        <v>-5.58556332184241E-10</v>
      </c>
      <c r="T742" s="30">
        <f t="shared" si="287"/>
        <v>-5.5855633218423759E-10</v>
      </c>
      <c r="V742" s="36"/>
      <c r="W742" s="36"/>
      <c r="X742" s="36"/>
      <c r="AD742" s="36"/>
      <c r="AE742" s="36"/>
      <c r="AF742" s="36"/>
      <c r="AL742" s="36"/>
      <c r="AM742" s="36"/>
      <c r="AN742" s="36"/>
      <c r="AT742" s="36"/>
      <c r="AU742" s="36"/>
      <c r="AV742" s="36"/>
      <c r="BB742" s="36"/>
      <c r="BC742" s="36"/>
      <c r="BD742" s="36"/>
      <c r="BJ742" s="36"/>
      <c r="BK742" s="36"/>
      <c r="BL742" s="36"/>
      <c r="BR742" s="36"/>
      <c r="BS742" s="36"/>
      <c r="BT742" s="36"/>
      <c r="BZ742" s="36"/>
      <c r="CA742" s="36"/>
      <c r="CB742" s="36"/>
      <c r="CH742" s="36"/>
      <c r="CI742" s="36"/>
      <c r="CJ742" s="36"/>
      <c r="CP742" s="36"/>
      <c r="CQ742" s="36"/>
      <c r="CR742" s="36"/>
      <c r="CX742" s="36"/>
      <c r="CY742" s="36"/>
      <c r="CZ742" s="36"/>
      <c r="DF742" s="36">
        <v>3.7E-9</v>
      </c>
      <c r="DG742" s="36">
        <v>4.9033068761800003</v>
      </c>
      <c r="DH742" s="36">
        <v>1436.5407527325999</v>
      </c>
      <c r="DI742" s="30">
        <f t="shared" si="288"/>
        <v>-3.6881974962604444E-9</v>
      </c>
      <c r="DJ742" s="30">
        <f t="shared" si="289"/>
        <v>-3.6882290794530138E-9</v>
      </c>
      <c r="DK742" s="30">
        <f t="shared" si="290"/>
        <v>-3.6882290796725215E-9</v>
      </c>
      <c r="DL742" s="30">
        <f t="shared" si="291"/>
        <v>-3.6882290796725236E-9</v>
      </c>
      <c r="DN742" s="36"/>
      <c r="DO742" s="36"/>
      <c r="DP742" s="36"/>
      <c r="DV742" s="36"/>
      <c r="DW742" s="36"/>
      <c r="DX742" s="36"/>
      <c r="ED742" s="36"/>
      <c r="EE742" s="36"/>
      <c r="EF742" s="36"/>
      <c r="EL742" s="36"/>
      <c r="EM742" s="36"/>
      <c r="EN742" s="36"/>
      <c r="ET742" s="36"/>
      <c r="EU742" s="36"/>
      <c r="EV742" s="36"/>
    </row>
    <row r="743" spans="14:152" s="30" customFormat="1" ht="12.75">
      <c r="N743" s="36">
        <v>8.3000000000000003E-10</v>
      </c>
      <c r="O743" s="36">
        <v>6.9307482879999993E-2</v>
      </c>
      <c r="P743" s="36">
        <v>530.91480537200005</v>
      </c>
      <c r="Q743" s="30">
        <f t="shared" si="284"/>
        <v>-8.0054566090049331E-10</v>
      </c>
      <c r="R743" s="30">
        <f t="shared" si="285"/>
        <v>-8.0055432865708639E-10</v>
      </c>
      <c r="S743" s="30">
        <f t="shared" si="286"/>
        <v>-8.0055432871736438E-10</v>
      </c>
      <c r="T743" s="30">
        <f t="shared" si="287"/>
        <v>-8.005543287173649E-10</v>
      </c>
      <c r="V743" s="36"/>
      <c r="W743" s="36"/>
      <c r="X743" s="36"/>
      <c r="AD743" s="36"/>
      <c r="AE743" s="36"/>
      <c r="AF743" s="36"/>
      <c r="AL743" s="36"/>
      <c r="AM743" s="36"/>
      <c r="AN743" s="36"/>
      <c r="AT743" s="36"/>
      <c r="AU743" s="36"/>
      <c r="AV743" s="36"/>
      <c r="BB743" s="36"/>
      <c r="BC743" s="36"/>
      <c r="BD743" s="36"/>
      <c r="BJ743" s="36"/>
      <c r="BK743" s="36"/>
      <c r="BL743" s="36"/>
      <c r="BR743" s="36"/>
      <c r="BS743" s="36"/>
      <c r="BT743" s="36"/>
      <c r="BZ743" s="36"/>
      <c r="CA743" s="36"/>
      <c r="CB743" s="36"/>
      <c r="CH743" s="36"/>
      <c r="CI743" s="36"/>
      <c r="CJ743" s="36"/>
      <c r="CP743" s="36"/>
      <c r="CQ743" s="36"/>
      <c r="CR743" s="36"/>
      <c r="CX743" s="36"/>
      <c r="CY743" s="36"/>
      <c r="CZ743" s="36"/>
      <c r="DF743" s="36">
        <v>4.4800000000000002E-9</v>
      </c>
      <c r="DG743" s="36">
        <v>4.7656511102900003</v>
      </c>
      <c r="DH743" s="36">
        <v>284.1485407422</v>
      </c>
      <c r="DI743" s="30">
        <f t="shared" si="288"/>
        <v>-4.4747154443170002E-9</v>
      </c>
      <c r="DJ743" s="30">
        <f t="shared" si="289"/>
        <v>-4.4747200485057334E-9</v>
      </c>
      <c r="DK743" s="30">
        <f t="shared" si="290"/>
        <v>-4.4747200485377478E-9</v>
      </c>
      <c r="DL743" s="30">
        <f t="shared" si="291"/>
        <v>-4.4747200485377478E-9</v>
      </c>
      <c r="DN743" s="36"/>
      <c r="DO743" s="36"/>
      <c r="DP743" s="36"/>
      <c r="DV743" s="36"/>
      <c r="DW743" s="36"/>
      <c r="DX743" s="36"/>
      <c r="ED743" s="36"/>
      <c r="EE743" s="36"/>
      <c r="EF743" s="36"/>
      <c r="EL743" s="36"/>
      <c r="EM743" s="36"/>
      <c r="EN743" s="36"/>
      <c r="ET743" s="36"/>
      <c r="EU743" s="36"/>
      <c r="EV743" s="36"/>
    </row>
    <row r="744" spans="14:152" s="30" customFormat="1" ht="12.75">
      <c r="N744" s="36">
        <v>8.4999999999999996E-10</v>
      </c>
      <c r="O744" s="36">
        <v>3.2209400009400002</v>
      </c>
      <c r="P744" s="36">
        <v>1553.6481726316999</v>
      </c>
      <c r="Q744" s="30">
        <f t="shared" si="284"/>
        <v>5.3512596682644541E-10</v>
      </c>
      <c r="R744" s="30">
        <f t="shared" si="285"/>
        <v>5.3520240626584435E-10</v>
      </c>
      <c r="S744" s="30">
        <f t="shared" si="286"/>
        <v>5.3520240679743941E-10</v>
      </c>
      <c r="T744" s="30">
        <f t="shared" si="287"/>
        <v>5.3520240679744417E-10</v>
      </c>
      <c r="V744" s="36"/>
      <c r="W744" s="36"/>
      <c r="X744" s="36"/>
      <c r="AD744" s="36"/>
      <c r="AE744" s="36"/>
      <c r="AF744" s="36"/>
      <c r="AL744" s="36"/>
      <c r="AM744" s="36"/>
      <c r="AN744" s="36"/>
      <c r="AT744" s="36"/>
      <c r="AU744" s="36"/>
      <c r="AV744" s="36"/>
      <c r="BB744" s="36"/>
      <c r="BC744" s="36"/>
      <c r="BD744" s="36"/>
      <c r="BJ744" s="36"/>
      <c r="BK744" s="36"/>
      <c r="BL744" s="36"/>
      <c r="BR744" s="36"/>
      <c r="BS744" s="36"/>
      <c r="BT744" s="36"/>
      <c r="BZ744" s="36"/>
      <c r="CA744" s="36"/>
      <c r="CB744" s="36"/>
      <c r="CH744" s="36"/>
      <c r="CI744" s="36"/>
      <c r="CJ744" s="36"/>
      <c r="CP744" s="36"/>
      <c r="CQ744" s="36"/>
      <c r="CR744" s="36"/>
      <c r="CX744" s="36"/>
      <c r="CY744" s="36"/>
      <c r="CZ744" s="36"/>
      <c r="DF744" s="36">
        <v>4.7399999999999998E-9</v>
      </c>
      <c r="DG744" s="36">
        <v>0.71146352196999996</v>
      </c>
      <c r="DH744" s="36">
        <v>2108.4689196398999</v>
      </c>
      <c r="DI744" s="30">
        <f t="shared" si="288"/>
        <v>-7.8102106344963158E-11</v>
      </c>
      <c r="DJ744" s="30">
        <f t="shared" si="289"/>
        <v>-7.7357615663501504E-11</v>
      </c>
      <c r="DK744" s="30">
        <f t="shared" si="290"/>
        <v>-7.7357610485722855E-11</v>
      </c>
      <c r="DL744" s="30">
        <f t="shared" si="291"/>
        <v>-7.7357610485680759E-11</v>
      </c>
      <c r="DN744" s="36"/>
      <c r="DO744" s="36"/>
      <c r="DP744" s="36"/>
      <c r="DV744" s="36"/>
      <c r="DW744" s="36"/>
      <c r="DX744" s="36"/>
      <c r="ED744" s="36"/>
      <c r="EE744" s="36"/>
      <c r="EF744" s="36"/>
      <c r="EL744" s="36"/>
      <c r="EM744" s="36"/>
      <c r="EN744" s="36"/>
      <c r="ET744" s="36"/>
      <c r="EU744" s="36"/>
      <c r="EV744" s="36"/>
    </row>
    <row r="745" spans="14:152" s="30" customFormat="1" ht="12.75">
      <c r="N745" s="36">
        <v>8.3000000000000003E-10</v>
      </c>
      <c r="O745" s="36">
        <v>0.62963097974000004</v>
      </c>
      <c r="P745" s="36">
        <v>528.46712481719999</v>
      </c>
      <c r="Q745" s="30">
        <f t="shared" si="284"/>
        <v>-5.5331451675186873E-10</v>
      </c>
      <c r="R745" s="30">
        <f t="shared" si="285"/>
        <v>-5.5333887444232572E-10</v>
      </c>
      <c r="S745" s="30">
        <f t="shared" si="286"/>
        <v>-5.5333887461172517E-10</v>
      </c>
      <c r="T745" s="30">
        <f t="shared" si="287"/>
        <v>-5.5333887461172652E-10</v>
      </c>
      <c r="V745" s="36"/>
      <c r="W745" s="36"/>
      <c r="X745" s="36"/>
      <c r="AD745" s="36"/>
      <c r="AE745" s="36"/>
      <c r="AF745" s="36"/>
      <c r="AL745" s="36"/>
      <c r="AM745" s="36"/>
      <c r="AN745" s="36"/>
      <c r="AT745" s="36"/>
      <c r="AU745" s="36"/>
      <c r="AV745" s="36"/>
      <c r="BB745" s="36"/>
      <c r="BC745" s="36"/>
      <c r="BD745" s="36"/>
      <c r="BJ745" s="36"/>
      <c r="BK745" s="36"/>
      <c r="BL745" s="36"/>
      <c r="BR745" s="36"/>
      <c r="BS745" s="36"/>
      <c r="BT745" s="36"/>
      <c r="BZ745" s="36"/>
      <c r="CA745" s="36"/>
      <c r="CB745" s="36"/>
      <c r="CH745" s="36"/>
      <c r="CI745" s="36"/>
      <c r="CJ745" s="36"/>
      <c r="CP745" s="36"/>
      <c r="CQ745" s="36"/>
      <c r="CR745" s="36"/>
      <c r="CX745" s="36"/>
      <c r="CY745" s="36"/>
      <c r="CZ745" s="36"/>
      <c r="DF745" s="36">
        <v>5.0899999999999996E-9</v>
      </c>
      <c r="DG745" s="36">
        <v>5.53328407404</v>
      </c>
      <c r="DH745" s="36">
        <v>1128.534454464</v>
      </c>
      <c r="DI745" s="30">
        <f t="shared" si="288"/>
        <v>3.8133785203164921E-9</v>
      </c>
      <c r="DJ745" s="30">
        <f t="shared" si="289"/>
        <v>3.8130950444515004E-9</v>
      </c>
      <c r="DK745" s="30">
        <f t="shared" si="290"/>
        <v>3.8130950424798923E-9</v>
      </c>
      <c r="DL745" s="30">
        <f t="shared" si="291"/>
        <v>3.8130950424798741E-9</v>
      </c>
      <c r="DN745" s="36"/>
      <c r="DO745" s="36"/>
      <c r="DP745" s="36"/>
      <c r="DV745" s="36"/>
      <c r="DW745" s="36"/>
      <c r="DX745" s="36"/>
      <c r="ED745" s="36"/>
      <c r="EE745" s="36"/>
      <c r="EF745" s="36"/>
      <c r="EL745" s="36"/>
      <c r="EM745" s="36"/>
      <c r="EN745" s="36"/>
      <c r="ET745" s="36"/>
      <c r="EU745" s="36"/>
      <c r="EV745" s="36"/>
    </row>
    <row r="746" spans="14:152" s="30" customFormat="1" ht="12.75">
      <c r="N746" s="36">
        <v>8.3000000000000003E-10</v>
      </c>
      <c r="O746" s="36">
        <v>4.1631467551099997</v>
      </c>
      <c r="P746" s="36">
        <v>849.26422848890002</v>
      </c>
      <c r="Q746" s="30">
        <f t="shared" si="284"/>
        <v>7.0947118462810873E-10</v>
      </c>
      <c r="R746" s="30">
        <f t="shared" si="285"/>
        <v>7.0944392820825701E-10</v>
      </c>
      <c r="S746" s="30">
        <f t="shared" si="286"/>
        <v>7.0944392801868438E-10</v>
      </c>
      <c r="T746" s="30">
        <f t="shared" si="287"/>
        <v>7.0944392801868283E-10</v>
      </c>
      <c r="V746" s="36"/>
      <c r="W746" s="36"/>
      <c r="X746" s="36"/>
      <c r="AD746" s="36"/>
      <c r="AE746" s="36"/>
      <c r="AF746" s="36"/>
      <c r="AL746" s="36"/>
      <c r="AM746" s="36"/>
      <c r="AN746" s="36"/>
      <c r="AT746" s="36"/>
      <c r="AU746" s="36"/>
      <c r="AV746" s="36"/>
      <c r="BB746" s="36"/>
      <c r="BC746" s="36"/>
      <c r="BD746" s="36"/>
      <c r="BJ746" s="36"/>
      <c r="BK746" s="36"/>
      <c r="BL746" s="36"/>
      <c r="BR746" s="36"/>
      <c r="BS746" s="36"/>
      <c r="BT746" s="36"/>
      <c r="BZ746" s="36"/>
      <c r="CA746" s="36"/>
      <c r="CB746" s="36"/>
      <c r="CH746" s="36"/>
      <c r="CI746" s="36"/>
      <c r="CJ746" s="36"/>
      <c r="CP746" s="36"/>
      <c r="CQ746" s="36"/>
      <c r="CR746" s="36"/>
      <c r="CX746" s="36"/>
      <c r="CY746" s="36"/>
      <c r="CZ746" s="36"/>
      <c r="DF746" s="36"/>
      <c r="DG746" s="36"/>
      <c r="DH746" s="36"/>
      <c r="DN746" s="36"/>
      <c r="DO746" s="36"/>
      <c r="DP746" s="36"/>
      <c r="DV746" s="36"/>
      <c r="DW746" s="36"/>
      <c r="DX746" s="36"/>
      <c r="ED746" s="36"/>
      <c r="EE746" s="36"/>
      <c r="EF746" s="36"/>
      <c r="EL746" s="36"/>
      <c r="EM746" s="36"/>
      <c r="EN746" s="36"/>
      <c r="ET746" s="36"/>
      <c r="EU746" s="36"/>
      <c r="EV746" s="36"/>
    </row>
    <row r="747" spans="14:152" s="30" customFormat="1" ht="12.75">
      <c r="N747" s="36">
        <v>7.8999999999999996E-10</v>
      </c>
      <c r="O747" s="36">
        <v>3.4668810234</v>
      </c>
      <c r="P747" s="36">
        <v>1077.5411774539</v>
      </c>
      <c r="Q747" s="30">
        <f t="shared" si="284"/>
        <v>-6.3648992276895174E-10</v>
      </c>
      <c r="R747" s="30">
        <f t="shared" si="285"/>
        <v>-6.3652748791540679E-10</v>
      </c>
      <c r="S747" s="30">
        <f t="shared" si="286"/>
        <v>-6.3652748817665049E-10</v>
      </c>
      <c r="T747" s="30">
        <f t="shared" si="287"/>
        <v>-6.3652748817665256E-10</v>
      </c>
      <c r="V747" s="36"/>
      <c r="W747" s="36"/>
      <c r="X747" s="36"/>
      <c r="AD747" s="36"/>
      <c r="AE747" s="36"/>
      <c r="AF747" s="36"/>
      <c r="AL747" s="36"/>
      <c r="AM747" s="36"/>
      <c r="AN747" s="36"/>
      <c r="AT747" s="36"/>
      <c r="AU747" s="36"/>
      <c r="AV747" s="36"/>
      <c r="BB747" s="36"/>
      <c r="BC747" s="36"/>
      <c r="BD747" s="36"/>
      <c r="BJ747" s="36"/>
      <c r="BK747" s="36"/>
      <c r="BL747" s="36"/>
      <c r="BR747" s="36"/>
      <c r="BS747" s="36"/>
      <c r="BT747" s="36"/>
      <c r="BZ747" s="36"/>
      <c r="CA747" s="36"/>
      <c r="CB747" s="36"/>
      <c r="CH747" s="36"/>
      <c r="CI747" s="36"/>
      <c r="CJ747" s="36"/>
      <c r="CP747" s="36"/>
      <c r="CQ747" s="36"/>
      <c r="CR747" s="36"/>
      <c r="CX747" s="36"/>
      <c r="CY747" s="36"/>
      <c r="CZ747" s="36"/>
      <c r="DF747" s="36"/>
      <c r="DG747" s="36"/>
      <c r="DH747" s="36"/>
      <c r="DN747" s="36"/>
      <c r="DO747" s="36"/>
      <c r="DP747" s="36"/>
      <c r="DV747" s="36"/>
      <c r="DW747" s="36"/>
      <c r="DX747" s="36"/>
      <c r="ED747" s="36"/>
      <c r="EE747" s="36"/>
      <c r="EF747" s="36"/>
      <c r="EL747" s="36"/>
      <c r="EM747" s="36"/>
      <c r="EN747" s="36"/>
      <c r="ET747" s="36"/>
      <c r="EU747" s="36"/>
      <c r="EV747" s="36"/>
    </row>
    <row r="748" spans="14:152" s="30" customFormat="1" ht="12.75">
      <c r="N748" s="36">
        <v>9.6999999999999996E-10</v>
      </c>
      <c r="O748" s="36">
        <v>0.87886975915999999</v>
      </c>
      <c r="P748" s="36">
        <v>9690.7081281171995</v>
      </c>
      <c r="Q748" s="30">
        <f t="shared" si="284"/>
        <v>-8.2434908361479777E-10</v>
      </c>
      <c r="R748" s="30">
        <f t="shared" si="285"/>
        <v>-8.2471796335369216E-10</v>
      </c>
      <c r="S748" s="30">
        <f t="shared" si="286"/>
        <v>-8.2471796591767929E-10</v>
      </c>
      <c r="T748" s="30">
        <f t="shared" si="287"/>
        <v>-8.2471796591770101E-10</v>
      </c>
      <c r="V748" s="36"/>
      <c r="W748" s="36"/>
      <c r="X748" s="36"/>
      <c r="AD748" s="36"/>
      <c r="AE748" s="36"/>
      <c r="AF748" s="36"/>
      <c r="AL748" s="36"/>
      <c r="AM748" s="36"/>
      <c r="AN748" s="36"/>
      <c r="AT748" s="36"/>
      <c r="AU748" s="36"/>
      <c r="AV748" s="36"/>
      <c r="BB748" s="36"/>
      <c r="BC748" s="36"/>
      <c r="BD748" s="36"/>
      <c r="BJ748" s="36"/>
      <c r="BK748" s="36"/>
      <c r="BL748" s="36"/>
      <c r="BR748" s="36"/>
      <c r="BS748" s="36"/>
      <c r="BT748" s="36"/>
      <c r="BZ748" s="36"/>
      <c r="CA748" s="36"/>
      <c r="CB748" s="36"/>
      <c r="CH748" s="36"/>
      <c r="CI748" s="36"/>
      <c r="CJ748" s="36"/>
      <c r="CP748" s="36"/>
      <c r="CQ748" s="36"/>
      <c r="CR748" s="36"/>
      <c r="CX748" s="36"/>
      <c r="CY748" s="36"/>
      <c r="CZ748" s="36"/>
      <c r="DF748" s="36"/>
      <c r="DG748" s="36"/>
      <c r="DH748" s="36"/>
      <c r="DN748" s="36"/>
      <c r="DO748" s="36"/>
      <c r="DP748" s="36"/>
      <c r="DV748" s="36"/>
      <c r="DW748" s="36"/>
      <c r="DX748" s="36"/>
      <c r="ED748" s="36"/>
      <c r="EE748" s="36"/>
      <c r="EF748" s="36"/>
      <c r="EL748" s="36"/>
      <c r="EM748" s="36"/>
      <c r="EN748" s="36"/>
      <c r="ET748" s="36"/>
      <c r="EU748" s="36"/>
      <c r="EV748" s="36"/>
    </row>
    <row r="749" spans="14:152" s="30" customFormat="1" ht="12.75">
      <c r="N749" s="36">
        <v>9.6999999999999996E-10</v>
      </c>
      <c r="O749" s="36">
        <v>4.2739831120599998</v>
      </c>
      <c r="P749" s="36">
        <v>9676.4810341156008</v>
      </c>
      <c r="Q749" s="30">
        <f t="shared" si="284"/>
        <v>6.1240450428790098E-10</v>
      </c>
      <c r="R749" s="30">
        <f t="shared" si="285"/>
        <v>6.1294665102221388E-10</v>
      </c>
      <c r="S749" s="30">
        <f t="shared" si="286"/>
        <v>6.1294665479162134E-10</v>
      </c>
      <c r="T749" s="30">
        <f t="shared" si="287"/>
        <v>6.1294665479165339E-10</v>
      </c>
      <c r="V749" s="36"/>
      <c r="W749" s="36"/>
      <c r="X749" s="36"/>
      <c r="AD749" s="36"/>
      <c r="AE749" s="36"/>
      <c r="AF749" s="36"/>
      <c r="AL749" s="36"/>
      <c r="AM749" s="36"/>
      <c r="AN749" s="36"/>
      <c r="AT749" s="36"/>
      <c r="AU749" s="36"/>
      <c r="AV749" s="36"/>
      <c r="BB749" s="36"/>
      <c r="BC749" s="36"/>
      <c r="BD749" s="36"/>
      <c r="BJ749" s="36"/>
      <c r="BK749" s="36"/>
      <c r="BL749" s="36"/>
      <c r="BR749" s="36"/>
      <c r="BS749" s="36"/>
      <c r="BT749" s="36"/>
      <c r="BZ749" s="36"/>
      <c r="CA749" s="36"/>
      <c r="CB749" s="36"/>
      <c r="CH749" s="36"/>
      <c r="CI749" s="36"/>
      <c r="CJ749" s="36"/>
      <c r="CP749" s="36"/>
      <c r="CQ749" s="36"/>
      <c r="CR749" s="36"/>
      <c r="CX749" s="36"/>
      <c r="CY749" s="36"/>
      <c r="CZ749" s="36"/>
      <c r="DF749" s="36"/>
      <c r="DG749" s="36"/>
      <c r="DH749" s="36"/>
      <c r="DN749" s="36"/>
      <c r="DO749" s="36"/>
      <c r="DP749" s="36"/>
      <c r="DV749" s="36"/>
      <c r="DW749" s="36"/>
      <c r="DX749" s="36"/>
      <c r="ED749" s="36"/>
      <c r="EE749" s="36"/>
      <c r="EF749" s="36"/>
      <c r="EL749" s="36"/>
      <c r="EM749" s="36"/>
      <c r="EN749" s="36"/>
      <c r="ET749" s="36"/>
      <c r="EU749" s="36"/>
      <c r="EV749" s="36"/>
    </row>
    <row r="750" spans="14:152" s="30" customFormat="1" ht="12.75">
      <c r="N750" s="36">
        <v>1.01E-9</v>
      </c>
      <c r="O750" s="36">
        <v>0.29639798578999998</v>
      </c>
      <c r="P750" s="36">
        <v>857.12853501510006</v>
      </c>
      <c r="Q750" s="30">
        <f t="shared" si="284"/>
        <v>-2.5611169862547509E-10</v>
      </c>
      <c r="R750" s="30">
        <f t="shared" si="285"/>
        <v>-2.5604930916569342E-10</v>
      </c>
      <c r="S750" s="30">
        <f t="shared" si="286"/>
        <v>-2.5604930873178477E-10</v>
      </c>
      <c r="T750" s="30">
        <f t="shared" si="287"/>
        <v>-2.5604930873178042E-10</v>
      </c>
      <c r="V750" s="36"/>
      <c r="W750" s="36"/>
      <c r="X750" s="36"/>
      <c r="AD750" s="36"/>
      <c r="AE750" s="36"/>
      <c r="AF750" s="36"/>
      <c r="AL750" s="36"/>
      <c r="AM750" s="36"/>
      <c r="AN750" s="36"/>
      <c r="AT750" s="36"/>
      <c r="AU750" s="36"/>
      <c r="AV750" s="36"/>
      <c r="BB750" s="36"/>
      <c r="BC750" s="36"/>
      <c r="BD750" s="36"/>
      <c r="BJ750" s="36"/>
      <c r="BK750" s="36"/>
      <c r="BL750" s="36"/>
      <c r="BR750" s="36"/>
      <c r="BS750" s="36"/>
      <c r="BT750" s="36"/>
      <c r="BZ750" s="36"/>
      <c r="CA750" s="36"/>
      <c r="CB750" s="36"/>
      <c r="CH750" s="36"/>
      <c r="CI750" s="36"/>
      <c r="CJ750" s="36"/>
      <c r="CP750" s="36"/>
      <c r="CQ750" s="36"/>
      <c r="CR750" s="36"/>
      <c r="CX750" s="36"/>
      <c r="CY750" s="36"/>
      <c r="CZ750" s="36"/>
      <c r="DF750" s="36"/>
      <c r="DG750" s="36"/>
      <c r="DH750" s="36"/>
      <c r="DN750" s="36"/>
      <c r="DO750" s="36"/>
      <c r="DP750" s="36"/>
      <c r="DV750" s="36"/>
      <c r="DW750" s="36"/>
      <c r="DX750" s="36"/>
      <c r="ED750" s="36"/>
      <c r="EE750" s="36"/>
      <c r="EF750" s="36"/>
      <c r="EL750" s="36"/>
      <c r="EM750" s="36"/>
      <c r="EN750" s="36"/>
      <c r="ET750" s="36"/>
      <c r="EU750" s="36"/>
      <c r="EV750" s="36"/>
    </row>
    <row r="751" spans="14:152" s="30" customFormat="1" ht="12.75">
      <c r="N751" s="36">
        <v>8.3000000000000003E-10</v>
      </c>
      <c r="O751" s="36">
        <v>2.5542733392299999</v>
      </c>
      <c r="P751" s="36">
        <v>1059.5943785103</v>
      </c>
      <c r="Q751" s="30">
        <f t="shared" si="284"/>
        <v>-8.1671888114404944E-10</v>
      </c>
      <c r="R751" s="30">
        <f t="shared" si="285"/>
        <v>-8.1670720408455903E-10</v>
      </c>
      <c r="S751" s="30">
        <f t="shared" si="286"/>
        <v>-8.1670720400332979E-10</v>
      </c>
      <c r="T751" s="30">
        <f t="shared" si="287"/>
        <v>-8.1670720400332917E-10</v>
      </c>
      <c r="V751" s="36"/>
      <c r="W751" s="36"/>
      <c r="X751" s="36"/>
      <c r="AD751" s="36"/>
      <c r="AE751" s="36"/>
      <c r="AF751" s="36"/>
      <c r="AL751" s="36"/>
      <c r="AM751" s="36"/>
      <c r="AN751" s="36"/>
      <c r="AT751" s="36"/>
      <c r="AU751" s="36"/>
      <c r="AV751" s="36"/>
      <c r="BB751" s="36"/>
      <c r="BC751" s="36"/>
      <c r="BD751" s="36"/>
      <c r="BJ751" s="36"/>
      <c r="BK751" s="36"/>
      <c r="BL751" s="36"/>
      <c r="BR751" s="36"/>
      <c r="BS751" s="36"/>
      <c r="BT751" s="36"/>
      <c r="BZ751" s="36"/>
      <c r="CA751" s="36"/>
      <c r="CB751" s="36"/>
      <c r="CH751" s="36"/>
      <c r="CI751" s="36"/>
      <c r="CJ751" s="36"/>
      <c r="CP751" s="36"/>
      <c r="CQ751" s="36"/>
      <c r="CR751" s="36"/>
      <c r="CX751" s="36"/>
      <c r="CY751" s="36"/>
      <c r="CZ751" s="36"/>
      <c r="DF751" s="36"/>
      <c r="DG751" s="36"/>
      <c r="DH751" s="36"/>
      <c r="DN751" s="36"/>
      <c r="DO751" s="36"/>
      <c r="DP751" s="36"/>
      <c r="DV751" s="36"/>
      <c r="DW751" s="36"/>
      <c r="DX751" s="36"/>
      <c r="ED751" s="36"/>
      <c r="EE751" s="36"/>
      <c r="EF751" s="36"/>
      <c r="EL751" s="36"/>
      <c r="EM751" s="36"/>
      <c r="EN751" s="36"/>
      <c r="ET751" s="36"/>
      <c r="EU751" s="36"/>
      <c r="EV751" s="36"/>
    </row>
    <row r="752" spans="14:152" s="30" customFormat="1" ht="12.75">
      <c r="N752" s="36">
        <v>7.7999999999999999E-10</v>
      </c>
      <c r="O752" s="36">
        <v>6.4614962100000006E-2</v>
      </c>
      <c r="P752" s="36">
        <v>521.82665856840003</v>
      </c>
      <c r="Q752" s="30">
        <f t="shared" si="284"/>
        <v>-7.421266307792279E-10</v>
      </c>
      <c r="R752" s="30">
        <f t="shared" si="285"/>
        <v>-7.421359647116955E-10</v>
      </c>
      <c r="S752" s="30">
        <f t="shared" si="286"/>
        <v>-7.4213596477660705E-10</v>
      </c>
      <c r="T752" s="30">
        <f t="shared" si="287"/>
        <v>-7.4213596477660757E-10</v>
      </c>
      <c r="V752" s="36"/>
      <c r="W752" s="36"/>
      <c r="X752" s="36"/>
      <c r="AD752" s="36"/>
      <c r="AE752" s="36"/>
      <c r="AF752" s="36"/>
      <c r="AL752" s="36"/>
      <c r="AM752" s="36"/>
      <c r="AN752" s="36"/>
      <c r="AT752" s="36"/>
      <c r="AU752" s="36"/>
      <c r="AV752" s="36"/>
      <c r="BB752" s="36"/>
      <c r="BC752" s="36"/>
      <c r="BD752" s="36"/>
      <c r="BJ752" s="36"/>
      <c r="BK752" s="36"/>
      <c r="BL752" s="36"/>
      <c r="BR752" s="36"/>
      <c r="BS752" s="36"/>
      <c r="BT752" s="36"/>
      <c r="BZ752" s="36"/>
      <c r="CA752" s="36"/>
      <c r="CB752" s="36"/>
      <c r="CH752" s="36"/>
      <c r="CI752" s="36"/>
      <c r="CJ752" s="36"/>
      <c r="CP752" s="36"/>
      <c r="CQ752" s="36"/>
      <c r="CR752" s="36"/>
      <c r="CX752" s="36"/>
      <c r="CY752" s="36"/>
      <c r="CZ752" s="36"/>
      <c r="DF752" s="36"/>
      <c r="DG752" s="36"/>
      <c r="DH752" s="36"/>
      <c r="DN752" s="36"/>
      <c r="DO752" s="36"/>
      <c r="DP752" s="36"/>
      <c r="DV752" s="36"/>
      <c r="DW752" s="36"/>
      <c r="DX752" s="36"/>
      <c r="ED752" s="36"/>
      <c r="EE752" s="36"/>
      <c r="EF752" s="36"/>
      <c r="EL752" s="36"/>
      <c r="EM752" s="36"/>
      <c r="EN752" s="36"/>
      <c r="ET752" s="36"/>
      <c r="EU752" s="36"/>
      <c r="EV752" s="36"/>
    </row>
    <row r="753" spans="14:152" s="30" customFormat="1" ht="12.75">
      <c r="N753" s="36">
        <v>7.7999999999999999E-10</v>
      </c>
      <c r="O753" s="36">
        <v>0.76677000862</v>
      </c>
      <c r="P753" s="36">
        <v>525.54636351040006</v>
      </c>
      <c r="Q753" s="30">
        <f t="shared" si="284"/>
        <v>-4.2508346920357913E-10</v>
      </c>
      <c r="R753" s="30">
        <f t="shared" si="285"/>
        <v>-4.2510907564991215E-10</v>
      </c>
      <c r="S753" s="30">
        <f t="shared" si="286"/>
        <v>-4.2510907582799715E-10</v>
      </c>
      <c r="T753" s="30">
        <f t="shared" si="287"/>
        <v>-4.2510907582799855E-10</v>
      </c>
      <c r="V753" s="36"/>
      <c r="W753" s="36"/>
      <c r="X753" s="36"/>
      <c r="AD753" s="36"/>
      <c r="AE753" s="36"/>
      <c r="AF753" s="36"/>
      <c r="AL753" s="36"/>
      <c r="AM753" s="36"/>
      <c r="AN753" s="36"/>
      <c r="AT753" s="36"/>
      <c r="AU753" s="36"/>
      <c r="AV753" s="36"/>
      <c r="BB753" s="36"/>
      <c r="BC753" s="36"/>
      <c r="BD753" s="36"/>
      <c r="BJ753" s="36"/>
      <c r="BK753" s="36"/>
      <c r="BL753" s="36"/>
      <c r="BR753" s="36"/>
      <c r="BS753" s="36"/>
      <c r="BT753" s="36"/>
      <c r="BZ753" s="36"/>
      <c r="CA753" s="36"/>
      <c r="CB753" s="36"/>
      <c r="CH753" s="36"/>
      <c r="CI753" s="36"/>
      <c r="CJ753" s="36"/>
      <c r="CP753" s="36"/>
      <c r="CQ753" s="36"/>
      <c r="CR753" s="36"/>
      <c r="CX753" s="36"/>
      <c r="CY753" s="36"/>
      <c r="CZ753" s="36"/>
      <c r="DF753" s="36"/>
      <c r="DG753" s="36"/>
      <c r="DH753" s="36"/>
      <c r="DN753" s="36"/>
      <c r="DO753" s="36"/>
      <c r="DP753" s="36"/>
      <c r="DV753" s="36"/>
      <c r="DW753" s="36"/>
      <c r="DX753" s="36"/>
      <c r="ED753" s="36"/>
      <c r="EE753" s="36"/>
      <c r="EF753" s="36"/>
      <c r="EL753" s="36"/>
      <c r="EM753" s="36"/>
      <c r="EN753" s="36"/>
      <c r="ET753" s="36"/>
      <c r="EU753" s="36"/>
      <c r="EV753" s="36"/>
    </row>
    <row r="754" spans="14:152" s="30" customFormat="1" ht="12.75">
      <c r="N754" s="36">
        <v>9.5999999999999999E-10</v>
      </c>
      <c r="O754" s="36">
        <v>0.33631035748999999</v>
      </c>
      <c r="P754" s="36">
        <v>1090.4014188261999</v>
      </c>
      <c r="Q754" s="30">
        <f t="shared" si="284"/>
        <v>8.0631023832243172E-10</v>
      </c>
      <c r="R754" s="30">
        <f t="shared" si="285"/>
        <v>8.0635256236987074E-10</v>
      </c>
      <c r="S754" s="30">
        <f t="shared" si="286"/>
        <v>8.0635256266420673E-10</v>
      </c>
      <c r="T754" s="30">
        <f t="shared" si="287"/>
        <v>8.0635256266420952E-10</v>
      </c>
      <c r="V754" s="36"/>
      <c r="W754" s="36"/>
      <c r="X754" s="36"/>
      <c r="AD754" s="36"/>
      <c r="AE754" s="36"/>
      <c r="AF754" s="36"/>
      <c r="AL754" s="36"/>
      <c r="AM754" s="36"/>
      <c r="AN754" s="36"/>
      <c r="AT754" s="36"/>
      <c r="AU754" s="36"/>
      <c r="AV754" s="36"/>
      <c r="BB754" s="36"/>
      <c r="BC754" s="36"/>
      <c r="BD754" s="36"/>
      <c r="BJ754" s="36"/>
      <c r="BK754" s="36"/>
      <c r="BL754" s="36"/>
      <c r="BR754" s="36"/>
      <c r="BS754" s="36"/>
      <c r="BT754" s="36"/>
      <c r="BZ754" s="36"/>
      <c r="CA754" s="36"/>
      <c r="CB754" s="36"/>
      <c r="CH754" s="36"/>
      <c r="CI754" s="36"/>
      <c r="CJ754" s="36"/>
      <c r="CP754" s="36"/>
      <c r="CQ754" s="36"/>
      <c r="CR754" s="36"/>
      <c r="CX754" s="36"/>
      <c r="CY754" s="36"/>
      <c r="CZ754" s="36"/>
      <c r="DF754" s="36"/>
      <c r="DG754" s="36"/>
      <c r="DH754" s="36"/>
      <c r="DN754" s="36"/>
      <c r="DO754" s="36"/>
      <c r="DP754" s="36"/>
      <c r="DV754" s="36"/>
      <c r="DW754" s="36"/>
      <c r="DX754" s="36"/>
      <c r="ED754" s="36"/>
      <c r="EE754" s="36"/>
      <c r="EF754" s="36"/>
      <c r="EL754" s="36"/>
      <c r="EM754" s="36"/>
      <c r="EN754" s="36"/>
      <c r="ET754" s="36"/>
      <c r="EU754" s="36"/>
      <c r="EV754" s="36"/>
    </row>
    <row r="755" spans="14:152" s="30" customFormat="1" ht="12.75">
      <c r="N755" s="36">
        <v>9.7999999999999992E-10</v>
      </c>
      <c r="O755" s="36">
        <v>1.4281529449699999</v>
      </c>
      <c r="P755" s="36">
        <v>757.21715453419995</v>
      </c>
      <c r="Q755" s="30">
        <f t="shared" si="284"/>
        <v>-9.1321939466864124E-10</v>
      </c>
      <c r="R755" s="30">
        <f t="shared" si="285"/>
        <v>-9.1323945262823878E-10</v>
      </c>
      <c r="S755" s="30">
        <f t="shared" si="286"/>
        <v>-9.1323945276772769E-10</v>
      </c>
      <c r="T755" s="30">
        <f t="shared" si="287"/>
        <v>-9.1323945276772883E-10</v>
      </c>
      <c r="V755" s="36"/>
      <c r="W755" s="36"/>
      <c r="X755" s="36"/>
      <c r="AD755" s="36"/>
      <c r="AE755" s="36"/>
      <c r="AF755" s="36"/>
      <c r="AL755" s="36"/>
      <c r="AM755" s="36"/>
      <c r="AN755" s="36"/>
      <c r="AT755" s="36"/>
      <c r="AU755" s="36"/>
      <c r="AV755" s="36"/>
      <c r="BB755" s="36"/>
      <c r="BC755" s="36"/>
      <c r="BD755" s="36"/>
      <c r="BJ755" s="36"/>
      <c r="BK755" s="36"/>
      <c r="BL755" s="36"/>
      <c r="BR755" s="36"/>
      <c r="BS755" s="36"/>
      <c r="BT755" s="36"/>
      <c r="BZ755" s="36"/>
      <c r="CA755" s="36"/>
      <c r="CB755" s="36"/>
      <c r="CH755" s="36"/>
      <c r="CI755" s="36"/>
      <c r="CJ755" s="36"/>
      <c r="CP755" s="36"/>
      <c r="CQ755" s="36"/>
      <c r="CR755" s="36"/>
      <c r="CX755" s="36"/>
      <c r="CY755" s="36"/>
      <c r="CZ755" s="36"/>
      <c r="DF755" s="36"/>
      <c r="DG755" s="36"/>
      <c r="DH755" s="36"/>
      <c r="DN755" s="36"/>
      <c r="DO755" s="36"/>
      <c r="DP755" s="36"/>
      <c r="DV755" s="36"/>
      <c r="DW755" s="36"/>
      <c r="DX755" s="36"/>
      <c r="ED755" s="36"/>
      <c r="EE755" s="36"/>
      <c r="EF755" s="36"/>
      <c r="EL755" s="36"/>
      <c r="EM755" s="36"/>
      <c r="EN755" s="36"/>
      <c r="ET755" s="36"/>
      <c r="EU755" s="36"/>
      <c r="EV755" s="36"/>
    </row>
    <row r="756" spans="14:152" s="30" customFormat="1" ht="12.75">
      <c r="N756" s="36">
        <v>7.7000000000000003E-10</v>
      </c>
      <c r="O756" s="36">
        <v>0.85066773729</v>
      </c>
      <c r="P756" s="36">
        <v>537.5552716208</v>
      </c>
      <c r="Q756" s="30">
        <f t="shared" si="284"/>
        <v>-4.0839366666583863E-10</v>
      </c>
      <c r="R756" s="30">
        <f t="shared" si="285"/>
        <v>-4.0841980952132268E-10</v>
      </c>
      <c r="S756" s="30">
        <f t="shared" si="286"/>
        <v>-4.0841980970313832E-10</v>
      </c>
      <c r="T756" s="30">
        <f t="shared" si="287"/>
        <v>-4.0841980970314013E-10</v>
      </c>
      <c r="V756" s="36"/>
      <c r="W756" s="36"/>
      <c r="X756" s="36"/>
      <c r="AD756" s="36"/>
      <c r="AE756" s="36"/>
      <c r="AF756" s="36"/>
      <c r="AL756" s="36"/>
      <c r="AM756" s="36"/>
      <c r="AN756" s="36"/>
      <c r="AT756" s="36"/>
      <c r="AU756" s="36"/>
      <c r="AV756" s="36"/>
      <c r="BB756" s="36"/>
      <c r="BC756" s="36"/>
      <c r="BD756" s="36"/>
      <c r="BJ756" s="36"/>
      <c r="BK756" s="36"/>
      <c r="BL756" s="36"/>
      <c r="BR756" s="36"/>
      <c r="BS756" s="36"/>
      <c r="BT756" s="36"/>
      <c r="BZ756" s="36"/>
      <c r="CA756" s="36"/>
      <c r="CB756" s="36"/>
      <c r="CH756" s="36"/>
      <c r="CI756" s="36"/>
      <c r="CJ756" s="36"/>
      <c r="CP756" s="36"/>
      <c r="CQ756" s="36"/>
      <c r="CR756" s="36"/>
      <c r="CX756" s="36"/>
      <c r="CY756" s="36"/>
      <c r="CZ756" s="36"/>
      <c r="DF756" s="36"/>
      <c r="DG756" s="36"/>
      <c r="DH756" s="36"/>
      <c r="DN756" s="36"/>
      <c r="DO756" s="36"/>
      <c r="DP756" s="36"/>
      <c r="DV756" s="36"/>
      <c r="DW756" s="36"/>
      <c r="DX756" s="36"/>
      <c r="ED756" s="36"/>
      <c r="EE756" s="36"/>
      <c r="EF756" s="36"/>
      <c r="EL756" s="36"/>
      <c r="EM756" s="36"/>
      <c r="EN756" s="36"/>
      <c r="ET756" s="36"/>
      <c r="EU756" s="36"/>
      <c r="EV756" s="36"/>
    </row>
    <row r="757" spans="14:152" s="30" customFormat="1" ht="12.75">
      <c r="N757" s="36">
        <v>8.3999999999999999E-10</v>
      </c>
      <c r="O757" s="36">
        <v>5.0476510441300002</v>
      </c>
      <c r="P757" s="36">
        <v>1160.0270238529999</v>
      </c>
      <c r="Q757" s="30">
        <f t="shared" si="284"/>
        <v>1.5583006638658833E-10</v>
      </c>
      <c r="R757" s="30">
        <f t="shared" si="285"/>
        <v>1.5575872880493083E-10</v>
      </c>
      <c r="S757" s="30">
        <f t="shared" si="286"/>
        <v>1.5575872830878919E-10</v>
      </c>
      <c r="T757" s="30">
        <f t="shared" si="287"/>
        <v>1.5575872830878479E-10</v>
      </c>
      <c r="V757" s="36"/>
      <c r="W757" s="36"/>
      <c r="X757" s="36"/>
      <c r="AD757" s="36"/>
      <c r="AE757" s="36"/>
      <c r="AF757" s="36"/>
      <c r="AL757" s="36"/>
      <c r="AM757" s="36"/>
      <c r="AN757" s="36"/>
      <c r="AT757" s="36"/>
      <c r="AU757" s="36"/>
      <c r="AV757" s="36"/>
      <c r="BB757" s="36"/>
      <c r="BC757" s="36"/>
      <c r="BD757" s="36"/>
      <c r="BJ757" s="36"/>
      <c r="BK757" s="36"/>
      <c r="BL757" s="36"/>
      <c r="BR757" s="36"/>
      <c r="BS757" s="36"/>
      <c r="BT757" s="36"/>
      <c r="BZ757" s="36"/>
      <c r="CA757" s="36"/>
      <c r="CB757" s="36"/>
      <c r="CH757" s="36"/>
      <c r="CI757" s="36"/>
      <c r="CJ757" s="36"/>
      <c r="CP757" s="36"/>
      <c r="CQ757" s="36"/>
      <c r="CR757" s="36"/>
      <c r="CX757" s="36"/>
      <c r="CY757" s="36"/>
      <c r="CZ757" s="36"/>
      <c r="DF757" s="36"/>
      <c r="DG757" s="36"/>
      <c r="DH757" s="36"/>
      <c r="DN757" s="36"/>
      <c r="DO757" s="36"/>
      <c r="DP757" s="36"/>
      <c r="DV757" s="36"/>
      <c r="DW757" s="36"/>
      <c r="DX757" s="36"/>
      <c r="ED757" s="36"/>
      <c r="EE757" s="36"/>
      <c r="EF757" s="36"/>
      <c r="EL757" s="36"/>
      <c r="EM757" s="36"/>
      <c r="EN757" s="36"/>
      <c r="ET757" s="36"/>
      <c r="EU757" s="36"/>
      <c r="EV757" s="36"/>
    </row>
    <row r="758" spans="14:152" s="30" customFormat="1" ht="12.75">
      <c r="N758" s="36">
        <v>7.5999999999999996E-10</v>
      </c>
      <c r="O758" s="36">
        <v>3.6226432741300001</v>
      </c>
      <c r="P758" s="36">
        <v>782.34693644779998</v>
      </c>
      <c r="Q758" s="30">
        <f t="shared" si="284"/>
        <v>5.7380288407088473E-10</v>
      </c>
      <c r="R758" s="30">
        <f t="shared" si="285"/>
        <v>5.7377383592721259E-10</v>
      </c>
      <c r="S758" s="30">
        <f t="shared" si="286"/>
        <v>5.7377383572518221E-10</v>
      </c>
      <c r="T758" s="30">
        <f t="shared" si="287"/>
        <v>5.7377383572518086E-10</v>
      </c>
      <c r="V758" s="36"/>
      <c r="W758" s="36"/>
      <c r="X758" s="36"/>
      <c r="AD758" s="36"/>
      <c r="AE758" s="36"/>
      <c r="AF758" s="36"/>
      <c r="AL758" s="36"/>
      <c r="AM758" s="36"/>
      <c r="AN758" s="36"/>
      <c r="AT758" s="36"/>
      <c r="AU758" s="36"/>
      <c r="AV758" s="36"/>
      <c r="BB758" s="36"/>
      <c r="BC758" s="36"/>
      <c r="BD758" s="36"/>
      <c r="BJ758" s="36"/>
      <c r="BK758" s="36"/>
      <c r="BL758" s="36"/>
      <c r="BR758" s="36"/>
      <c r="BS758" s="36"/>
      <c r="BT758" s="36"/>
      <c r="BZ758" s="36"/>
      <c r="CA758" s="36"/>
      <c r="CB758" s="36"/>
      <c r="CH758" s="36"/>
      <c r="CI758" s="36"/>
      <c r="CJ758" s="36"/>
      <c r="CP758" s="36"/>
      <c r="CQ758" s="36"/>
      <c r="CR758" s="36"/>
      <c r="CX758" s="36"/>
      <c r="CY758" s="36"/>
      <c r="CZ758" s="36"/>
      <c r="DF758" s="36"/>
      <c r="DG758" s="36"/>
      <c r="DH758" s="36"/>
      <c r="DN758" s="36"/>
      <c r="DO758" s="36"/>
      <c r="DP758" s="36"/>
      <c r="DV758" s="36"/>
      <c r="DW758" s="36"/>
      <c r="DX758" s="36"/>
      <c r="ED758" s="36"/>
      <c r="EE758" s="36"/>
      <c r="EF758" s="36"/>
      <c r="EL758" s="36"/>
      <c r="EM758" s="36"/>
      <c r="EN758" s="36"/>
      <c r="ET758" s="36"/>
      <c r="EU758" s="36"/>
      <c r="EV758" s="36"/>
    </row>
    <row r="759" spans="14:152" s="30" customFormat="1" ht="12.75">
      <c r="N759" s="36">
        <v>8.4999999999999996E-10</v>
      </c>
      <c r="O759" s="36">
        <v>1.86831145784</v>
      </c>
      <c r="P759" s="36">
        <v>25028.521211384999</v>
      </c>
      <c r="Q759" s="30">
        <f t="shared" si="284"/>
        <v>2.0606637375694312E-10</v>
      </c>
      <c r="R759" s="30">
        <f t="shared" si="285"/>
        <v>2.0760372119539537E-10</v>
      </c>
      <c r="S759" s="30">
        <f t="shared" si="286"/>
        <v>2.076037318848153E-10</v>
      </c>
      <c r="T759" s="30">
        <f t="shared" si="287"/>
        <v>2.0760373188490901E-10</v>
      </c>
      <c r="V759" s="36"/>
      <c r="W759" s="36"/>
      <c r="X759" s="36"/>
      <c r="AD759" s="36"/>
      <c r="AE759" s="36"/>
      <c r="AF759" s="36"/>
      <c r="AL759" s="36"/>
      <c r="AM759" s="36"/>
      <c r="AN759" s="36"/>
      <c r="AT759" s="36"/>
      <c r="AU759" s="36"/>
      <c r="AV759" s="36"/>
      <c r="BB759" s="36"/>
      <c r="BC759" s="36"/>
      <c r="BD759" s="36"/>
      <c r="BJ759" s="36"/>
      <c r="BK759" s="36"/>
      <c r="BL759" s="36"/>
      <c r="BR759" s="36"/>
      <c r="BS759" s="36"/>
      <c r="BT759" s="36"/>
      <c r="BZ759" s="36"/>
      <c r="CA759" s="36"/>
      <c r="CB759" s="36"/>
      <c r="CH759" s="36"/>
      <c r="CI759" s="36"/>
      <c r="CJ759" s="36"/>
      <c r="CP759" s="36"/>
      <c r="CQ759" s="36"/>
      <c r="CR759" s="36"/>
      <c r="CX759" s="36"/>
      <c r="CY759" s="36"/>
      <c r="CZ759" s="36"/>
      <c r="DF759" s="36"/>
      <c r="DG759" s="36"/>
      <c r="DH759" s="36"/>
      <c r="DN759" s="36"/>
      <c r="DO759" s="36"/>
      <c r="DP759" s="36"/>
      <c r="DV759" s="36"/>
      <c r="DW759" s="36"/>
      <c r="DX759" s="36"/>
      <c r="ED759" s="36"/>
      <c r="EE759" s="36"/>
      <c r="EF759" s="36"/>
      <c r="EL759" s="36"/>
      <c r="EM759" s="36"/>
      <c r="EN759" s="36"/>
      <c r="ET759" s="36"/>
      <c r="EU759" s="36"/>
      <c r="EV759" s="36"/>
    </row>
    <row r="760" spans="14:152" s="30" customFormat="1" ht="12.75">
      <c r="N760" s="36">
        <v>7.8999999999999996E-10</v>
      </c>
      <c r="O760" s="36">
        <v>2.9060220288999998</v>
      </c>
      <c r="P760" s="36">
        <v>2114.8317071153001</v>
      </c>
      <c r="Q760" s="30">
        <f t="shared" si="284"/>
        <v>-6.4979407961753357E-10</v>
      </c>
      <c r="R760" s="30">
        <f t="shared" si="285"/>
        <v>-6.4986486308257748E-10</v>
      </c>
      <c r="S760" s="30">
        <f t="shared" si="286"/>
        <v>-6.4986486357480588E-10</v>
      </c>
      <c r="T760" s="30">
        <f t="shared" si="287"/>
        <v>-6.4986486357481074E-10</v>
      </c>
      <c r="V760" s="36"/>
      <c r="W760" s="36"/>
      <c r="X760" s="36"/>
      <c r="AD760" s="36"/>
      <c r="AE760" s="36"/>
      <c r="AF760" s="36"/>
      <c r="AL760" s="36"/>
      <c r="AM760" s="36"/>
      <c r="AN760" s="36"/>
      <c r="AT760" s="36"/>
      <c r="AU760" s="36"/>
      <c r="AV760" s="36"/>
      <c r="BB760" s="36"/>
      <c r="BC760" s="36"/>
      <c r="BD760" s="36"/>
      <c r="BJ760" s="36"/>
      <c r="BK760" s="36"/>
      <c r="BL760" s="36"/>
      <c r="BR760" s="36"/>
      <c r="BS760" s="36"/>
      <c r="BT760" s="36"/>
      <c r="BZ760" s="36"/>
      <c r="CA760" s="36"/>
      <c r="CB760" s="36"/>
      <c r="CH760" s="36"/>
      <c r="CI760" s="36"/>
      <c r="CJ760" s="36"/>
      <c r="CP760" s="36"/>
      <c r="CQ760" s="36"/>
      <c r="CR760" s="36"/>
      <c r="CX760" s="36"/>
      <c r="CY760" s="36"/>
      <c r="CZ760" s="36"/>
      <c r="DF760" s="36"/>
      <c r="DG760" s="36"/>
      <c r="DH760" s="36"/>
      <c r="DN760" s="36"/>
      <c r="DO760" s="36"/>
      <c r="DP760" s="36"/>
      <c r="DV760" s="36"/>
      <c r="DW760" s="36"/>
      <c r="DX760" s="36"/>
      <c r="ED760" s="36"/>
      <c r="EE760" s="36"/>
      <c r="EF760" s="36"/>
      <c r="EL760" s="36"/>
      <c r="EM760" s="36"/>
      <c r="EN760" s="36"/>
      <c r="ET760" s="36"/>
      <c r="EU760" s="36"/>
      <c r="EV760" s="36"/>
    </row>
  </sheetData>
  <sheetProtection sheet="1" objects="1" scenarios="1"/>
  <customSheetViews>
    <customSheetView guid="{CF7DD578-E3A2-43CE-B6A7-FBD754B1EE99}" scale="115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Z1205"/>
  <sheetViews>
    <sheetView topLeftCell="A3" zoomScale="115" zoomScaleNormal="115" workbookViewId="0">
      <selection activeCell="A6" sqref="A6"/>
    </sheetView>
  </sheetViews>
  <sheetFormatPr defaultRowHeight="12.6" customHeight="1"/>
  <cols>
    <col min="1" max="1" width="12.85546875" customWidth="1"/>
    <col min="2" max="2" width="12.28515625" customWidth="1"/>
    <col min="3" max="3" width="11.42578125" customWidth="1"/>
    <col min="4" max="4" width="11.7109375" customWidth="1"/>
    <col min="5" max="13" width="12.28515625" customWidth="1"/>
    <col min="14" max="16" width="12.85546875" customWidth="1"/>
    <col min="17" max="21" width="12.28515625" customWidth="1"/>
    <col min="22" max="24" width="12.85546875" customWidth="1"/>
    <col min="25" max="29" width="12.28515625" customWidth="1"/>
    <col min="30" max="32" width="12.85546875" customWidth="1"/>
    <col min="33" max="33" width="14.42578125" bestFit="1" customWidth="1"/>
    <col min="34" max="37" width="12.28515625" customWidth="1"/>
    <col min="38" max="40" width="12.85546875" customWidth="1"/>
    <col min="41" max="42" width="14.42578125" bestFit="1" customWidth="1"/>
    <col min="43" max="44" width="13.28515625" bestFit="1" customWidth="1"/>
    <col min="45" max="45" width="12.28515625" customWidth="1"/>
    <col min="46" max="48" width="12.85546875" customWidth="1"/>
    <col min="49" max="51" width="14.42578125" bestFit="1" customWidth="1"/>
    <col min="52" max="53" width="12.28515625" customWidth="1"/>
    <col min="54" max="56" width="12.85546875" customWidth="1"/>
    <col min="57" max="58" width="12.28515625" customWidth="1"/>
    <col min="59" max="59" width="14.42578125" bestFit="1" customWidth="1"/>
    <col min="60" max="61" width="12.28515625" customWidth="1"/>
    <col min="62" max="64" width="12.85546875" customWidth="1"/>
    <col min="65" max="69" width="12.28515625" customWidth="1"/>
    <col min="70" max="72" width="12.85546875" customWidth="1"/>
    <col min="73" max="77" width="12.28515625" customWidth="1"/>
    <col min="78" max="80" width="12.85546875" customWidth="1"/>
    <col min="81" max="85" width="12.28515625" customWidth="1"/>
    <col min="86" max="88" width="12.85546875" customWidth="1"/>
    <col min="89" max="89" width="14.42578125" bestFit="1" customWidth="1"/>
    <col min="90" max="90" width="13.28515625" bestFit="1" customWidth="1"/>
    <col min="91" max="92" width="14.42578125" bestFit="1" customWidth="1"/>
    <col min="93" max="93" width="12.28515625" customWidth="1"/>
    <col min="94" max="94" width="12.85546875" bestFit="1" customWidth="1"/>
    <col min="95" max="96" width="12.85546875" customWidth="1"/>
    <col min="97" max="97" width="13.5703125" bestFit="1" customWidth="1"/>
    <col min="98" max="100" width="14.42578125" bestFit="1" customWidth="1"/>
    <col min="101" max="101" width="12.28515625" customWidth="1"/>
    <col min="102" max="102" width="10.85546875" customWidth="1"/>
    <col min="103" max="104" width="12.85546875" customWidth="1"/>
    <col min="105" max="105" width="13.5703125" bestFit="1" customWidth="1"/>
    <col min="106" max="106" width="12.42578125" bestFit="1" customWidth="1"/>
    <col min="107" max="108" width="13.5703125" bestFit="1" customWidth="1"/>
    <col min="109" max="109" width="12.28515625" customWidth="1"/>
    <col min="110" max="112" width="12.85546875" customWidth="1"/>
    <col min="113" max="117" width="12.28515625" customWidth="1"/>
    <col min="118" max="120" width="12.85546875" customWidth="1"/>
    <col min="121" max="121" width="12.28515625" customWidth="1"/>
    <col min="122" max="122" width="13.28515625" bestFit="1" customWidth="1"/>
    <col min="123" max="124" width="14.42578125" bestFit="1" customWidth="1"/>
    <col min="125" max="125" width="12.28515625" customWidth="1"/>
    <col min="126" max="128" width="12.85546875" customWidth="1"/>
    <col min="129" max="132" width="14.42578125" bestFit="1" customWidth="1"/>
    <col min="133" max="133" width="12.28515625" customWidth="1"/>
    <col min="134" max="134" width="12.85546875" bestFit="1" customWidth="1"/>
    <col min="135" max="136" width="12.85546875" customWidth="1"/>
    <col min="137" max="137" width="14.42578125" bestFit="1" customWidth="1"/>
    <col min="138" max="140" width="13.5703125" bestFit="1" customWidth="1"/>
    <col min="141" max="141" width="12.28515625" customWidth="1"/>
    <col min="142" max="144" width="12.85546875" customWidth="1"/>
    <col min="145" max="145" width="13.5703125" bestFit="1" customWidth="1"/>
    <col min="146" max="148" width="14.42578125" bestFit="1" customWidth="1"/>
    <col min="149" max="149" width="12.28515625" customWidth="1"/>
    <col min="150" max="152" width="12.85546875" customWidth="1"/>
    <col min="153" max="153" width="13.5703125" bestFit="1" customWidth="1"/>
    <col min="154" max="156" width="14.42578125" bestFit="1" customWidth="1"/>
    <col min="157" max="256" width="9.28515625" customWidth="1"/>
    <col min="257" max="257" width="13.5703125" customWidth="1"/>
    <col min="258" max="258" width="13.5703125" bestFit="1" customWidth="1"/>
    <col min="259" max="259" width="12.28515625" customWidth="1"/>
    <col min="260" max="260" width="11.28515625" customWidth="1"/>
    <col min="261" max="262" width="13.5703125" customWidth="1"/>
    <col min="263" max="263" width="13.5703125" bestFit="1" customWidth="1"/>
    <col min="264" max="264" width="12.28515625" customWidth="1"/>
    <col min="265" max="265" width="9.140625" customWidth="1"/>
    <col min="266" max="267" width="13.5703125" customWidth="1"/>
    <col min="268" max="268" width="14.42578125" bestFit="1" customWidth="1"/>
    <col min="269" max="269" width="12.28515625" customWidth="1"/>
    <col min="270" max="272" width="12.85546875" customWidth="1"/>
    <col min="273" max="277" width="12.28515625" customWidth="1"/>
    <col min="278" max="280" width="12.85546875" customWidth="1"/>
    <col min="281" max="285" width="12.28515625" customWidth="1"/>
    <col min="286" max="288" width="12.85546875" customWidth="1"/>
    <col min="289" max="289" width="14.42578125" bestFit="1" customWidth="1"/>
    <col min="290" max="293" width="12.28515625" customWidth="1"/>
    <col min="294" max="296" width="12.85546875" customWidth="1"/>
    <col min="297" max="298" width="14.42578125" bestFit="1" customWidth="1"/>
    <col min="299" max="300" width="13.28515625" bestFit="1" customWidth="1"/>
    <col min="301" max="301" width="12.28515625" customWidth="1"/>
    <col min="302" max="304" width="12.85546875" customWidth="1"/>
    <col min="305" max="307" width="14.42578125" bestFit="1" customWidth="1"/>
    <col min="308" max="309" width="12.28515625" customWidth="1"/>
    <col min="310" max="312" width="12.85546875" customWidth="1"/>
    <col min="313" max="314" width="12.28515625" customWidth="1"/>
    <col min="315" max="315" width="14.42578125" bestFit="1" customWidth="1"/>
    <col min="316" max="317" width="12.28515625" customWidth="1"/>
    <col min="318" max="320" width="12.85546875" customWidth="1"/>
    <col min="321" max="325" width="12.28515625" customWidth="1"/>
    <col min="326" max="328" width="12.85546875" customWidth="1"/>
    <col min="329" max="333" width="12.28515625" customWidth="1"/>
    <col min="334" max="336" width="12.85546875" customWidth="1"/>
    <col min="337" max="341" width="12.28515625" customWidth="1"/>
    <col min="342" max="344" width="12.85546875" customWidth="1"/>
    <col min="345" max="345" width="14.42578125" bestFit="1" customWidth="1"/>
    <col min="346" max="346" width="13.28515625" bestFit="1" customWidth="1"/>
    <col min="347" max="348" width="14.42578125" bestFit="1" customWidth="1"/>
    <col min="349" max="349" width="12.28515625" customWidth="1"/>
    <col min="350" max="350" width="12.85546875" bestFit="1" customWidth="1"/>
    <col min="351" max="352" width="12.85546875" customWidth="1"/>
    <col min="353" max="353" width="13.5703125" bestFit="1" customWidth="1"/>
    <col min="354" max="356" width="14.42578125" bestFit="1" customWidth="1"/>
    <col min="357" max="357" width="12.28515625" customWidth="1"/>
    <col min="358" max="358" width="10.85546875" customWidth="1"/>
    <col min="359" max="360" width="12.85546875" customWidth="1"/>
    <col min="361" max="361" width="13.5703125" bestFit="1" customWidth="1"/>
    <col min="362" max="362" width="12.42578125" bestFit="1" customWidth="1"/>
    <col min="363" max="364" width="13.5703125" bestFit="1" customWidth="1"/>
    <col min="365" max="365" width="12.28515625" customWidth="1"/>
    <col min="366" max="368" width="12.85546875" customWidth="1"/>
    <col min="369" max="373" width="12.28515625" customWidth="1"/>
    <col min="374" max="376" width="12.85546875" customWidth="1"/>
    <col min="377" max="377" width="12.28515625" customWidth="1"/>
    <col min="378" max="378" width="13.28515625" bestFit="1" customWidth="1"/>
    <col min="379" max="380" width="14.42578125" bestFit="1" customWidth="1"/>
    <col min="381" max="381" width="12.28515625" customWidth="1"/>
    <col min="382" max="384" width="12.85546875" customWidth="1"/>
    <col min="385" max="388" width="14.42578125" bestFit="1" customWidth="1"/>
    <col min="389" max="389" width="12.28515625" customWidth="1"/>
    <col min="390" max="390" width="12.85546875" bestFit="1" customWidth="1"/>
    <col min="391" max="392" width="12.85546875" customWidth="1"/>
    <col min="393" max="393" width="14.42578125" bestFit="1" customWidth="1"/>
    <col min="394" max="396" width="13.5703125" bestFit="1" customWidth="1"/>
    <col min="397" max="397" width="12.28515625" customWidth="1"/>
    <col min="398" max="400" width="12.85546875" customWidth="1"/>
    <col min="401" max="401" width="13.5703125" bestFit="1" customWidth="1"/>
    <col min="402" max="404" width="14.42578125" bestFit="1" customWidth="1"/>
    <col min="405" max="405" width="12.28515625" customWidth="1"/>
    <col min="406" max="408" width="12.85546875" customWidth="1"/>
    <col min="409" max="409" width="13.5703125" bestFit="1" customWidth="1"/>
    <col min="410" max="412" width="14.42578125" bestFit="1" customWidth="1"/>
    <col min="413" max="428" width="12.28515625" customWidth="1"/>
    <col min="429" max="429" width="12.85546875" customWidth="1"/>
    <col min="430" max="430" width="12.28515625" customWidth="1"/>
    <col min="431" max="431" width="11.42578125" customWidth="1"/>
    <col min="432" max="432" width="11.7109375" customWidth="1"/>
    <col min="433" max="440" width="12.28515625" customWidth="1"/>
    <col min="441" max="443" width="13.5703125" customWidth="1"/>
    <col min="444" max="445" width="12.28515625" customWidth="1"/>
    <col min="446" max="448" width="13.5703125" customWidth="1"/>
    <col min="449" max="450" width="12.28515625" customWidth="1"/>
    <col min="451" max="453" width="13.5703125" customWidth="1"/>
    <col min="454" max="455" width="12.28515625" customWidth="1"/>
    <col min="456" max="458" width="13.5703125" customWidth="1"/>
    <col min="459" max="459" width="14.42578125" bestFit="1" customWidth="1"/>
    <col min="460" max="460" width="12.28515625" customWidth="1"/>
    <col min="461" max="463" width="13.5703125" customWidth="1"/>
    <col min="464" max="464" width="14.42578125" bestFit="1" customWidth="1"/>
    <col min="465" max="465" width="12.28515625" customWidth="1"/>
    <col min="466" max="466" width="10.28515625" customWidth="1"/>
    <col min="467" max="468" width="13.5703125" customWidth="1"/>
    <col min="469" max="470" width="12.28515625" customWidth="1"/>
    <col min="471" max="473" width="13.5703125" customWidth="1"/>
    <col min="474" max="474" width="14.42578125" bestFit="1" customWidth="1"/>
    <col min="475" max="475" width="12.28515625" customWidth="1"/>
    <col min="476" max="478" width="13.5703125" customWidth="1"/>
    <col min="479" max="479" width="12.42578125" bestFit="1" customWidth="1"/>
    <col min="480" max="480" width="12.28515625" customWidth="1"/>
    <col min="481" max="481" width="11.28515625" customWidth="1"/>
    <col min="482" max="483" width="13.5703125" customWidth="1"/>
    <col min="484" max="484" width="14.42578125" bestFit="1" customWidth="1"/>
    <col min="485" max="485" width="12.28515625" customWidth="1"/>
    <col min="486" max="486" width="9.140625" customWidth="1"/>
    <col min="487" max="488" width="13.5703125" customWidth="1"/>
    <col min="489" max="489" width="13.5703125" bestFit="1" customWidth="1"/>
    <col min="490" max="490" width="12.28515625" customWidth="1"/>
    <col min="491" max="491" width="6.7109375" customWidth="1"/>
    <col min="492" max="493" width="13.5703125" customWidth="1"/>
    <col min="494" max="494" width="13.5703125" bestFit="1" customWidth="1"/>
    <col min="495" max="495" width="12.28515625" customWidth="1"/>
    <col min="496" max="498" width="13.5703125" customWidth="1"/>
    <col min="499" max="500" width="12.28515625" customWidth="1"/>
    <col min="501" max="503" width="13.5703125" customWidth="1"/>
    <col min="504" max="505" width="12.28515625" customWidth="1"/>
    <col min="506" max="508" width="13.5703125" customWidth="1"/>
    <col min="509" max="509" width="14.42578125" bestFit="1" customWidth="1"/>
    <col min="510" max="510" width="12.28515625" customWidth="1"/>
    <col min="511" max="513" width="13.5703125" customWidth="1"/>
    <col min="514" max="514" width="13.5703125" bestFit="1" customWidth="1"/>
    <col min="515" max="515" width="12.28515625" customWidth="1"/>
    <col min="516" max="516" width="11.28515625" customWidth="1"/>
    <col min="517" max="518" width="13.5703125" customWidth="1"/>
    <col min="519" max="519" width="13.5703125" bestFit="1" customWidth="1"/>
    <col min="520" max="520" width="12.28515625" customWidth="1"/>
    <col min="521" max="521" width="9.140625" customWidth="1"/>
    <col min="522" max="523" width="13.5703125" customWidth="1"/>
    <col min="524" max="524" width="14.42578125" bestFit="1" customWidth="1"/>
    <col min="525" max="525" width="12.28515625" customWidth="1"/>
    <col min="526" max="528" width="12.85546875" customWidth="1"/>
    <col min="529" max="533" width="12.28515625" customWidth="1"/>
    <col min="534" max="536" width="12.85546875" customWidth="1"/>
    <col min="537" max="541" width="12.28515625" customWidth="1"/>
    <col min="542" max="544" width="12.85546875" customWidth="1"/>
    <col min="545" max="545" width="14.42578125" bestFit="1" customWidth="1"/>
    <col min="546" max="549" width="12.28515625" customWidth="1"/>
    <col min="550" max="552" width="12.85546875" customWidth="1"/>
    <col min="553" max="554" width="14.42578125" bestFit="1" customWidth="1"/>
    <col min="555" max="556" width="13.28515625" bestFit="1" customWidth="1"/>
    <col min="557" max="557" width="12.28515625" customWidth="1"/>
    <col min="558" max="560" width="12.85546875" customWidth="1"/>
    <col min="561" max="563" width="14.42578125" bestFit="1" customWidth="1"/>
    <col min="564" max="565" width="12.28515625" customWidth="1"/>
    <col min="566" max="568" width="12.85546875" customWidth="1"/>
    <col min="569" max="570" width="12.28515625" customWidth="1"/>
    <col min="571" max="571" width="14.42578125" bestFit="1" customWidth="1"/>
    <col min="572" max="573" width="12.28515625" customWidth="1"/>
    <col min="574" max="576" width="12.85546875" customWidth="1"/>
    <col min="577" max="581" width="12.28515625" customWidth="1"/>
    <col min="582" max="584" width="12.85546875" customWidth="1"/>
    <col min="585" max="589" width="12.28515625" customWidth="1"/>
    <col min="590" max="592" width="12.85546875" customWidth="1"/>
    <col min="593" max="597" width="12.28515625" customWidth="1"/>
    <col min="598" max="600" width="12.85546875" customWidth="1"/>
    <col min="601" max="601" width="14.42578125" bestFit="1" customWidth="1"/>
    <col min="602" max="602" width="13.28515625" bestFit="1" customWidth="1"/>
    <col min="603" max="604" width="14.42578125" bestFit="1" customWidth="1"/>
    <col min="605" max="605" width="12.28515625" customWidth="1"/>
    <col min="606" max="606" width="12.85546875" bestFit="1" customWidth="1"/>
    <col min="607" max="608" width="12.85546875" customWidth="1"/>
    <col min="609" max="609" width="13.5703125" bestFit="1" customWidth="1"/>
    <col min="610" max="612" width="14.42578125" bestFit="1" customWidth="1"/>
    <col min="613" max="613" width="12.28515625" customWidth="1"/>
    <col min="614" max="614" width="10.85546875" customWidth="1"/>
    <col min="615" max="616" width="12.85546875" customWidth="1"/>
    <col min="617" max="617" width="13.5703125" bestFit="1" customWidth="1"/>
    <col min="618" max="618" width="12.42578125" bestFit="1" customWidth="1"/>
    <col min="619" max="620" width="13.5703125" bestFit="1" customWidth="1"/>
    <col min="621" max="621" width="12.28515625" customWidth="1"/>
    <col min="622" max="624" width="12.85546875" customWidth="1"/>
    <col min="625" max="629" width="12.28515625" customWidth="1"/>
    <col min="630" max="632" width="12.85546875" customWidth="1"/>
    <col min="633" max="633" width="12.28515625" customWidth="1"/>
    <col min="634" max="634" width="13.28515625" bestFit="1" customWidth="1"/>
    <col min="635" max="636" width="14.42578125" bestFit="1" customWidth="1"/>
    <col min="637" max="637" width="12.28515625" customWidth="1"/>
    <col min="638" max="640" width="12.85546875" customWidth="1"/>
    <col min="641" max="644" width="14.42578125" bestFit="1" customWidth="1"/>
    <col min="645" max="645" width="12.28515625" customWidth="1"/>
    <col min="646" max="646" width="12.85546875" bestFit="1" customWidth="1"/>
    <col min="647" max="648" width="12.85546875" customWidth="1"/>
    <col min="649" max="649" width="14.42578125" bestFit="1" customWidth="1"/>
    <col min="650" max="652" width="13.5703125" bestFit="1" customWidth="1"/>
    <col min="653" max="653" width="12.28515625" customWidth="1"/>
    <col min="654" max="656" width="12.85546875" customWidth="1"/>
    <col min="657" max="657" width="13.5703125" bestFit="1" customWidth="1"/>
    <col min="658" max="660" width="14.42578125" bestFit="1" customWidth="1"/>
    <col min="661" max="661" width="12.28515625" customWidth="1"/>
    <col min="662" max="664" width="12.85546875" customWidth="1"/>
    <col min="665" max="665" width="13.5703125" bestFit="1" customWidth="1"/>
    <col min="666" max="668" width="14.42578125" bestFit="1" customWidth="1"/>
    <col min="669" max="684" width="12.28515625" customWidth="1"/>
    <col min="685" max="685" width="12.85546875" customWidth="1"/>
    <col min="686" max="686" width="12.28515625" customWidth="1"/>
    <col min="687" max="687" width="11.42578125" customWidth="1"/>
    <col min="688" max="688" width="11.7109375" customWidth="1"/>
    <col min="689" max="696" width="12.28515625" customWidth="1"/>
    <col min="697" max="699" width="13.5703125" customWidth="1"/>
    <col min="700" max="701" width="12.28515625" customWidth="1"/>
    <col min="702" max="704" width="13.5703125" customWidth="1"/>
    <col min="705" max="706" width="12.28515625" customWidth="1"/>
    <col min="707" max="709" width="13.5703125" customWidth="1"/>
    <col min="710" max="711" width="12.28515625" customWidth="1"/>
    <col min="712" max="714" width="13.5703125" customWidth="1"/>
    <col min="715" max="715" width="14.42578125" bestFit="1" customWidth="1"/>
    <col min="716" max="716" width="12.28515625" customWidth="1"/>
    <col min="717" max="719" width="13.5703125" customWidth="1"/>
    <col min="720" max="720" width="14.42578125" bestFit="1" customWidth="1"/>
    <col min="721" max="721" width="12.28515625" customWidth="1"/>
    <col min="722" max="722" width="10.28515625" customWidth="1"/>
    <col min="723" max="724" width="13.5703125" customWidth="1"/>
    <col min="725" max="726" width="12.28515625" customWidth="1"/>
    <col min="727" max="729" width="13.5703125" customWidth="1"/>
    <col min="730" max="730" width="14.42578125" bestFit="1" customWidth="1"/>
    <col min="731" max="731" width="12.28515625" customWidth="1"/>
    <col min="732" max="734" width="13.5703125" customWidth="1"/>
    <col min="735" max="735" width="12.42578125" bestFit="1" customWidth="1"/>
    <col min="736" max="736" width="12.28515625" customWidth="1"/>
    <col min="737" max="737" width="11.28515625" customWidth="1"/>
    <col min="738" max="739" width="13.5703125" customWidth="1"/>
    <col min="740" max="740" width="14.42578125" bestFit="1" customWidth="1"/>
    <col min="741" max="741" width="12.28515625" customWidth="1"/>
    <col min="742" max="742" width="9.140625" customWidth="1"/>
    <col min="743" max="744" width="13.5703125" customWidth="1"/>
    <col min="745" max="745" width="13.5703125" bestFit="1" customWidth="1"/>
    <col min="746" max="746" width="12.28515625" customWidth="1"/>
    <col min="747" max="747" width="6.7109375" customWidth="1"/>
    <col min="748" max="749" width="13.5703125" customWidth="1"/>
    <col min="750" max="750" width="13.5703125" bestFit="1" customWidth="1"/>
    <col min="751" max="751" width="12.28515625" customWidth="1"/>
    <col min="752" max="754" width="13.5703125" customWidth="1"/>
    <col min="755" max="756" width="12.28515625" customWidth="1"/>
    <col min="757" max="759" width="13.5703125" customWidth="1"/>
    <col min="760" max="761" width="12.28515625" customWidth="1"/>
    <col min="762" max="764" width="13.5703125" customWidth="1"/>
    <col min="765" max="765" width="14.42578125" bestFit="1" customWidth="1"/>
    <col min="766" max="766" width="12.28515625" customWidth="1"/>
    <col min="767" max="769" width="13.5703125" customWidth="1"/>
    <col min="770" max="770" width="13.5703125" bestFit="1" customWidth="1"/>
    <col min="771" max="771" width="12.28515625" customWidth="1"/>
    <col min="772" max="772" width="11.28515625" customWidth="1"/>
    <col min="773" max="774" width="13.5703125" customWidth="1"/>
    <col min="775" max="775" width="13.5703125" bestFit="1" customWidth="1"/>
    <col min="776" max="776" width="12.28515625" customWidth="1"/>
    <col min="777" max="777" width="9.140625" customWidth="1"/>
    <col min="778" max="779" width="13.5703125" customWidth="1"/>
    <col min="780" max="780" width="14.42578125" bestFit="1" customWidth="1"/>
    <col min="781" max="781" width="12.28515625" customWidth="1"/>
    <col min="782" max="784" width="12.85546875" customWidth="1"/>
    <col min="785" max="789" width="12.28515625" customWidth="1"/>
    <col min="790" max="792" width="12.85546875" customWidth="1"/>
    <col min="793" max="797" width="12.28515625" customWidth="1"/>
    <col min="798" max="800" width="12.85546875" customWidth="1"/>
    <col min="801" max="801" width="14.42578125" bestFit="1" customWidth="1"/>
    <col min="802" max="805" width="12.28515625" customWidth="1"/>
    <col min="806" max="808" width="12.85546875" customWidth="1"/>
    <col min="809" max="810" width="14.42578125" bestFit="1" customWidth="1"/>
    <col min="811" max="812" width="13.28515625" bestFit="1" customWidth="1"/>
    <col min="813" max="813" width="12.28515625" customWidth="1"/>
    <col min="814" max="816" width="12.85546875" customWidth="1"/>
    <col min="817" max="819" width="14.42578125" bestFit="1" customWidth="1"/>
    <col min="820" max="821" width="12.28515625" customWidth="1"/>
    <col min="822" max="824" width="12.85546875" customWidth="1"/>
    <col min="825" max="826" width="12.28515625" customWidth="1"/>
    <col min="827" max="827" width="14.42578125" bestFit="1" customWidth="1"/>
    <col min="828" max="829" width="12.28515625" customWidth="1"/>
    <col min="830" max="832" width="12.85546875" customWidth="1"/>
    <col min="833" max="837" width="12.28515625" customWidth="1"/>
    <col min="838" max="840" width="12.85546875" customWidth="1"/>
    <col min="841" max="845" width="12.28515625" customWidth="1"/>
    <col min="846" max="848" width="12.85546875" customWidth="1"/>
    <col min="849" max="853" width="12.28515625" customWidth="1"/>
    <col min="854" max="856" width="12.85546875" customWidth="1"/>
    <col min="857" max="857" width="14.42578125" bestFit="1" customWidth="1"/>
    <col min="858" max="858" width="13.28515625" bestFit="1" customWidth="1"/>
    <col min="859" max="860" width="14.42578125" bestFit="1" customWidth="1"/>
    <col min="861" max="861" width="12.28515625" customWidth="1"/>
    <col min="862" max="862" width="12.85546875" bestFit="1" customWidth="1"/>
    <col min="863" max="864" width="12.85546875" customWidth="1"/>
    <col min="865" max="865" width="13.5703125" bestFit="1" customWidth="1"/>
    <col min="866" max="868" width="14.42578125" bestFit="1" customWidth="1"/>
    <col min="869" max="869" width="12.28515625" customWidth="1"/>
    <col min="870" max="870" width="10.85546875" customWidth="1"/>
    <col min="871" max="872" width="12.85546875" customWidth="1"/>
    <col min="873" max="873" width="13.5703125" bestFit="1" customWidth="1"/>
    <col min="874" max="874" width="12.42578125" bestFit="1" customWidth="1"/>
    <col min="875" max="876" width="13.5703125" bestFit="1" customWidth="1"/>
    <col min="877" max="877" width="12.28515625" customWidth="1"/>
    <col min="878" max="880" width="12.85546875" customWidth="1"/>
    <col min="881" max="885" width="12.28515625" customWidth="1"/>
    <col min="886" max="888" width="12.85546875" customWidth="1"/>
    <col min="889" max="889" width="12.28515625" customWidth="1"/>
    <col min="890" max="890" width="13.28515625" bestFit="1" customWidth="1"/>
    <col min="891" max="892" width="14.42578125" bestFit="1" customWidth="1"/>
    <col min="893" max="893" width="12.28515625" customWidth="1"/>
    <col min="894" max="896" width="12.85546875" customWidth="1"/>
    <col min="897" max="900" width="14.42578125" bestFit="1" customWidth="1"/>
    <col min="901" max="901" width="12.28515625" customWidth="1"/>
    <col min="902" max="902" width="12.85546875" bestFit="1" customWidth="1"/>
    <col min="903" max="904" width="12.85546875" customWidth="1"/>
    <col min="905" max="905" width="14.42578125" bestFit="1" customWidth="1"/>
    <col min="906" max="908" width="13.5703125" bestFit="1" customWidth="1"/>
    <col min="909" max="909" width="12.28515625" customWidth="1"/>
    <col min="910" max="912" width="12.85546875" customWidth="1"/>
    <col min="913" max="913" width="13.5703125" bestFit="1" customWidth="1"/>
    <col min="914" max="916" width="14.42578125" bestFit="1" customWidth="1"/>
    <col min="917" max="917" width="12.28515625" customWidth="1"/>
    <col min="918" max="920" width="12.85546875" customWidth="1"/>
    <col min="921" max="921" width="13.5703125" bestFit="1" customWidth="1"/>
    <col min="922" max="924" width="14.42578125" bestFit="1" customWidth="1"/>
    <col min="925" max="940" width="12.28515625" customWidth="1"/>
    <col min="941" max="941" width="12.85546875" customWidth="1"/>
    <col min="942" max="942" width="12.28515625" customWidth="1"/>
    <col min="943" max="943" width="11.42578125" customWidth="1"/>
    <col min="944" max="944" width="11.7109375" customWidth="1"/>
    <col min="945" max="952" width="12.28515625" customWidth="1"/>
    <col min="953" max="955" width="13.5703125" customWidth="1"/>
    <col min="956" max="957" width="12.28515625" customWidth="1"/>
    <col min="958" max="960" width="13.5703125" customWidth="1"/>
    <col min="961" max="962" width="12.28515625" customWidth="1"/>
    <col min="963" max="965" width="13.5703125" customWidth="1"/>
    <col min="966" max="967" width="12.28515625" customWidth="1"/>
    <col min="968" max="970" width="13.5703125" customWidth="1"/>
    <col min="971" max="971" width="14.42578125" bestFit="1" customWidth="1"/>
    <col min="972" max="972" width="12.28515625" customWidth="1"/>
    <col min="973" max="975" width="13.5703125" customWidth="1"/>
    <col min="976" max="976" width="14.42578125" bestFit="1" customWidth="1"/>
    <col min="977" max="977" width="12.28515625" customWidth="1"/>
    <col min="978" max="978" width="10.28515625" customWidth="1"/>
    <col min="979" max="980" width="13.5703125" customWidth="1"/>
    <col min="981" max="982" width="12.28515625" customWidth="1"/>
    <col min="983" max="985" width="13.5703125" customWidth="1"/>
    <col min="986" max="986" width="14.42578125" bestFit="1" customWidth="1"/>
    <col min="987" max="987" width="12.28515625" customWidth="1"/>
    <col min="988" max="990" width="13.5703125" customWidth="1"/>
    <col min="991" max="991" width="12.42578125" bestFit="1" customWidth="1"/>
    <col min="992" max="992" width="12.28515625" customWidth="1"/>
    <col min="993" max="993" width="11.28515625" customWidth="1"/>
    <col min="994" max="995" width="13.5703125" customWidth="1"/>
    <col min="996" max="996" width="14.42578125" bestFit="1" customWidth="1"/>
    <col min="997" max="997" width="12.28515625" customWidth="1"/>
    <col min="998" max="998" width="9.140625" customWidth="1"/>
    <col min="999" max="1000" width="13.5703125" customWidth="1"/>
    <col min="1001" max="1001" width="13.5703125" bestFit="1" customWidth="1"/>
    <col min="1002" max="1002" width="12.28515625" customWidth="1"/>
    <col min="1003" max="1003" width="6.7109375" customWidth="1"/>
    <col min="1004" max="1005" width="13.5703125" customWidth="1"/>
    <col min="1006" max="1006" width="13.5703125" bestFit="1" customWidth="1"/>
    <col min="1007" max="1007" width="12.28515625" customWidth="1"/>
    <col min="1008" max="1010" width="13.5703125" customWidth="1"/>
    <col min="1011" max="1012" width="12.28515625" customWidth="1"/>
    <col min="1013" max="1015" width="13.5703125" customWidth="1"/>
    <col min="1016" max="1017" width="12.28515625" customWidth="1"/>
    <col min="1018" max="1020" width="13.5703125" customWidth="1"/>
    <col min="1021" max="1021" width="14.42578125" bestFit="1" customWidth="1"/>
    <col min="1022" max="1022" width="12.28515625" customWidth="1"/>
    <col min="1023" max="1025" width="13.5703125" customWidth="1"/>
    <col min="1026" max="1026" width="13.5703125" bestFit="1" customWidth="1"/>
    <col min="1027" max="1027" width="12.28515625" customWidth="1"/>
    <col min="1028" max="1028" width="11.28515625" customWidth="1"/>
    <col min="1029" max="1030" width="13.5703125" customWidth="1"/>
    <col min="1031" max="1031" width="13.5703125" bestFit="1" customWidth="1"/>
    <col min="1032" max="1032" width="12.28515625" customWidth="1"/>
    <col min="1033" max="1033" width="9.140625" customWidth="1"/>
    <col min="1034" max="1035" width="13.5703125" customWidth="1"/>
    <col min="1036" max="1036" width="14.42578125" bestFit="1" customWidth="1"/>
    <col min="1037" max="1037" width="12.28515625" customWidth="1"/>
    <col min="1038" max="1040" width="12.85546875" customWidth="1"/>
    <col min="1041" max="1045" width="12.28515625" customWidth="1"/>
    <col min="1046" max="1048" width="12.85546875" customWidth="1"/>
    <col min="1049" max="1053" width="12.28515625" customWidth="1"/>
    <col min="1054" max="1056" width="12.85546875" customWidth="1"/>
    <col min="1057" max="1057" width="14.42578125" bestFit="1" customWidth="1"/>
    <col min="1058" max="1061" width="12.28515625" customWidth="1"/>
    <col min="1062" max="1064" width="12.85546875" customWidth="1"/>
    <col min="1065" max="1066" width="14.42578125" bestFit="1" customWidth="1"/>
    <col min="1067" max="1068" width="13.28515625" bestFit="1" customWidth="1"/>
    <col min="1069" max="1069" width="12.28515625" customWidth="1"/>
    <col min="1070" max="1072" width="12.85546875" customWidth="1"/>
    <col min="1073" max="1075" width="14.42578125" bestFit="1" customWidth="1"/>
    <col min="1076" max="1077" width="12.28515625" customWidth="1"/>
    <col min="1078" max="1080" width="12.85546875" customWidth="1"/>
    <col min="1081" max="1082" width="12.28515625" customWidth="1"/>
    <col min="1083" max="1083" width="14.42578125" bestFit="1" customWidth="1"/>
    <col min="1084" max="1085" width="12.28515625" customWidth="1"/>
    <col min="1086" max="1088" width="12.85546875" customWidth="1"/>
    <col min="1089" max="1093" width="12.28515625" customWidth="1"/>
    <col min="1094" max="1096" width="12.85546875" customWidth="1"/>
    <col min="1097" max="1101" width="12.28515625" customWidth="1"/>
    <col min="1102" max="1104" width="12.85546875" customWidth="1"/>
    <col min="1105" max="1109" width="12.28515625" customWidth="1"/>
    <col min="1110" max="1112" width="12.85546875" customWidth="1"/>
    <col min="1113" max="1113" width="14.42578125" bestFit="1" customWidth="1"/>
    <col min="1114" max="1114" width="13.28515625" bestFit="1" customWidth="1"/>
    <col min="1115" max="1116" width="14.42578125" bestFit="1" customWidth="1"/>
    <col min="1117" max="1117" width="12.28515625" customWidth="1"/>
    <col min="1118" max="1118" width="12.85546875" bestFit="1" customWidth="1"/>
    <col min="1119" max="1120" width="12.85546875" customWidth="1"/>
    <col min="1121" max="1121" width="13.5703125" bestFit="1" customWidth="1"/>
    <col min="1122" max="1124" width="14.42578125" bestFit="1" customWidth="1"/>
    <col min="1125" max="1125" width="12.28515625" customWidth="1"/>
    <col min="1126" max="1126" width="10.85546875" customWidth="1"/>
    <col min="1127" max="1128" width="12.85546875" customWidth="1"/>
    <col min="1129" max="1129" width="13.5703125" bestFit="1" customWidth="1"/>
    <col min="1130" max="1130" width="12.42578125" bestFit="1" customWidth="1"/>
    <col min="1131" max="1132" width="13.5703125" bestFit="1" customWidth="1"/>
    <col min="1133" max="1133" width="12.28515625" customWidth="1"/>
    <col min="1134" max="1136" width="12.85546875" customWidth="1"/>
    <col min="1137" max="1141" width="12.28515625" customWidth="1"/>
    <col min="1142" max="1144" width="12.85546875" customWidth="1"/>
    <col min="1145" max="1145" width="12.28515625" customWidth="1"/>
    <col min="1146" max="1146" width="13.28515625" bestFit="1" customWidth="1"/>
    <col min="1147" max="1148" width="14.42578125" bestFit="1" customWidth="1"/>
    <col min="1149" max="1149" width="12.28515625" customWidth="1"/>
    <col min="1150" max="1152" width="12.85546875" customWidth="1"/>
    <col min="1153" max="1156" width="14.42578125" bestFit="1" customWidth="1"/>
    <col min="1157" max="1157" width="12.28515625" customWidth="1"/>
    <col min="1158" max="1158" width="12.85546875" bestFit="1" customWidth="1"/>
    <col min="1159" max="1160" width="12.85546875" customWidth="1"/>
    <col min="1161" max="1161" width="14.42578125" bestFit="1" customWidth="1"/>
    <col min="1162" max="1164" width="13.5703125" bestFit="1" customWidth="1"/>
    <col min="1165" max="1165" width="12.28515625" customWidth="1"/>
    <col min="1166" max="1168" width="12.85546875" customWidth="1"/>
    <col min="1169" max="1169" width="13.5703125" bestFit="1" customWidth="1"/>
    <col min="1170" max="1172" width="14.42578125" bestFit="1" customWidth="1"/>
    <col min="1173" max="1173" width="12.28515625" customWidth="1"/>
    <col min="1174" max="1176" width="12.85546875" customWidth="1"/>
    <col min="1177" max="1177" width="13.5703125" bestFit="1" customWidth="1"/>
    <col min="1178" max="1180" width="14.42578125" bestFit="1" customWidth="1"/>
    <col min="1181" max="1196" width="12.28515625" customWidth="1"/>
    <col min="1197" max="1197" width="12.85546875" customWidth="1"/>
    <col min="1198" max="1198" width="12.28515625" customWidth="1"/>
    <col min="1199" max="1199" width="11.42578125" customWidth="1"/>
    <col min="1200" max="1200" width="11.7109375" customWidth="1"/>
    <col min="1201" max="1208" width="12.28515625" customWidth="1"/>
    <col min="1209" max="1211" width="13.5703125" customWidth="1"/>
    <col min="1212" max="1213" width="12.28515625" customWidth="1"/>
    <col min="1214" max="1216" width="13.5703125" customWidth="1"/>
    <col min="1217" max="1218" width="12.28515625" customWidth="1"/>
    <col min="1219" max="1221" width="13.5703125" customWidth="1"/>
    <col min="1222" max="1223" width="12.28515625" customWidth="1"/>
    <col min="1224" max="1226" width="13.5703125" customWidth="1"/>
    <col min="1227" max="1227" width="14.42578125" bestFit="1" customWidth="1"/>
    <col min="1228" max="1228" width="12.28515625" customWidth="1"/>
    <col min="1229" max="1231" width="13.5703125" customWidth="1"/>
    <col min="1232" max="1232" width="14.42578125" bestFit="1" customWidth="1"/>
    <col min="1233" max="1233" width="12.28515625" customWidth="1"/>
    <col min="1234" max="1234" width="10.28515625" customWidth="1"/>
    <col min="1235" max="1236" width="13.5703125" customWidth="1"/>
    <col min="1237" max="1238" width="12.28515625" customWidth="1"/>
    <col min="1239" max="1241" width="13.5703125" customWidth="1"/>
    <col min="1242" max="1242" width="14.42578125" bestFit="1" customWidth="1"/>
    <col min="1243" max="1243" width="12.28515625" customWidth="1"/>
    <col min="1244" max="1246" width="13.5703125" customWidth="1"/>
    <col min="1247" max="1247" width="12.42578125" bestFit="1" customWidth="1"/>
    <col min="1248" max="1248" width="12.28515625" customWidth="1"/>
    <col min="1249" max="1249" width="11.28515625" customWidth="1"/>
    <col min="1250" max="1251" width="13.5703125" customWidth="1"/>
    <col min="1252" max="1252" width="14.42578125" bestFit="1" customWidth="1"/>
    <col min="1253" max="1253" width="12.28515625" customWidth="1"/>
    <col min="1254" max="1254" width="9.140625" customWidth="1"/>
    <col min="1255" max="1256" width="13.5703125" customWidth="1"/>
    <col min="1257" max="1257" width="13.5703125" bestFit="1" customWidth="1"/>
    <col min="1258" max="1258" width="12.28515625" customWidth="1"/>
    <col min="1259" max="1259" width="6.7109375" customWidth="1"/>
    <col min="1260" max="1261" width="13.5703125" customWidth="1"/>
    <col min="1262" max="1262" width="13.5703125" bestFit="1" customWidth="1"/>
    <col min="1263" max="1263" width="12.28515625" customWidth="1"/>
    <col min="1264" max="1266" width="13.5703125" customWidth="1"/>
    <col min="1267" max="1268" width="12.28515625" customWidth="1"/>
    <col min="1269" max="1271" width="13.5703125" customWidth="1"/>
    <col min="1272" max="1273" width="12.28515625" customWidth="1"/>
    <col min="1274" max="1276" width="13.5703125" customWidth="1"/>
    <col min="1277" max="1277" width="14.42578125" bestFit="1" customWidth="1"/>
    <col min="1278" max="1278" width="12.28515625" customWidth="1"/>
    <col min="1279" max="1281" width="13.5703125" customWidth="1"/>
    <col min="1282" max="1282" width="13.5703125" bestFit="1" customWidth="1"/>
    <col min="1283" max="1283" width="12.28515625" customWidth="1"/>
    <col min="1284" max="1284" width="11.28515625" customWidth="1"/>
    <col min="1285" max="1286" width="13.5703125" customWidth="1"/>
    <col min="1287" max="1287" width="13.5703125" bestFit="1" customWidth="1"/>
    <col min="1288" max="1288" width="12.28515625" customWidth="1"/>
    <col min="1289" max="1289" width="9.140625" customWidth="1"/>
    <col min="1290" max="1291" width="13.5703125" customWidth="1"/>
    <col min="1292" max="1292" width="14.42578125" bestFit="1" customWidth="1"/>
    <col min="1293" max="1293" width="12.28515625" customWidth="1"/>
    <col min="1294" max="1296" width="12.85546875" customWidth="1"/>
    <col min="1297" max="1301" width="12.28515625" customWidth="1"/>
    <col min="1302" max="1304" width="12.85546875" customWidth="1"/>
    <col min="1305" max="1309" width="12.28515625" customWidth="1"/>
    <col min="1310" max="1312" width="12.85546875" customWidth="1"/>
    <col min="1313" max="1313" width="14.42578125" bestFit="1" customWidth="1"/>
    <col min="1314" max="1317" width="12.28515625" customWidth="1"/>
    <col min="1318" max="1320" width="12.85546875" customWidth="1"/>
    <col min="1321" max="1322" width="14.42578125" bestFit="1" customWidth="1"/>
    <col min="1323" max="1324" width="13.28515625" bestFit="1" customWidth="1"/>
    <col min="1325" max="1325" width="12.28515625" customWidth="1"/>
    <col min="1326" max="1328" width="12.85546875" customWidth="1"/>
    <col min="1329" max="1331" width="14.42578125" bestFit="1" customWidth="1"/>
    <col min="1332" max="1333" width="12.28515625" customWidth="1"/>
    <col min="1334" max="1336" width="12.85546875" customWidth="1"/>
    <col min="1337" max="1338" width="12.28515625" customWidth="1"/>
    <col min="1339" max="1339" width="14.42578125" bestFit="1" customWidth="1"/>
    <col min="1340" max="1341" width="12.28515625" customWidth="1"/>
    <col min="1342" max="1344" width="12.85546875" customWidth="1"/>
    <col min="1345" max="1349" width="12.28515625" customWidth="1"/>
    <col min="1350" max="1352" width="12.85546875" customWidth="1"/>
    <col min="1353" max="1357" width="12.28515625" customWidth="1"/>
    <col min="1358" max="1360" width="12.85546875" customWidth="1"/>
    <col min="1361" max="1365" width="12.28515625" customWidth="1"/>
    <col min="1366" max="1368" width="12.85546875" customWidth="1"/>
    <col min="1369" max="1369" width="14.42578125" bestFit="1" customWidth="1"/>
    <col min="1370" max="1370" width="13.28515625" bestFit="1" customWidth="1"/>
    <col min="1371" max="1372" width="14.42578125" bestFit="1" customWidth="1"/>
    <col min="1373" max="1373" width="12.28515625" customWidth="1"/>
    <col min="1374" max="1374" width="12.85546875" bestFit="1" customWidth="1"/>
    <col min="1375" max="1376" width="12.85546875" customWidth="1"/>
    <col min="1377" max="1377" width="13.5703125" bestFit="1" customWidth="1"/>
    <col min="1378" max="1380" width="14.42578125" bestFit="1" customWidth="1"/>
    <col min="1381" max="1381" width="12.28515625" customWidth="1"/>
    <col min="1382" max="1382" width="10.85546875" customWidth="1"/>
    <col min="1383" max="1384" width="12.85546875" customWidth="1"/>
    <col min="1385" max="1385" width="13.5703125" bestFit="1" customWidth="1"/>
    <col min="1386" max="1386" width="12.42578125" bestFit="1" customWidth="1"/>
    <col min="1387" max="1388" width="13.5703125" bestFit="1" customWidth="1"/>
    <col min="1389" max="1389" width="12.28515625" customWidth="1"/>
    <col min="1390" max="1392" width="12.85546875" customWidth="1"/>
    <col min="1393" max="1397" width="12.28515625" customWidth="1"/>
    <col min="1398" max="1400" width="12.85546875" customWidth="1"/>
    <col min="1401" max="1401" width="12.28515625" customWidth="1"/>
    <col min="1402" max="1402" width="13.28515625" bestFit="1" customWidth="1"/>
    <col min="1403" max="1404" width="14.42578125" bestFit="1" customWidth="1"/>
    <col min="1405" max="1405" width="12.28515625" customWidth="1"/>
    <col min="1406" max="1408" width="12.85546875" customWidth="1"/>
    <col min="1409" max="1412" width="14.42578125" bestFit="1" customWidth="1"/>
    <col min="1413" max="1413" width="12.28515625" customWidth="1"/>
    <col min="1414" max="1414" width="12.85546875" bestFit="1" customWidth="1"/>
    <col min="1415" max="1416" width="12.85546875" customWidth="1"/>
    <col min="1417" max="1417" width="14.42578125" bestFit="1" customWidth="1"/>
    <col min="1418" max="1420" width="13.5703125" bestFit="1" customWidth="1"/>
    <col min="1421" max="1421" width="12.28515625" customWidth="1"/>
    <col min="1422" max="1424" width="12.85546875" customWidth="1"/>
    <col min="1425" max="1425" width="13.5703125" bestFit="1" customWidth="1"/>
    <col min="1426" max="1428" width="14.42578125" bestFit="1" customWidth="1"/>
    <col min="1429" max="1429" width="12.28515625" customWidth="1"/>
    <col min="1430" max="1432" width="12.85546875" customWidth="1"/>
    <col min="1433" max="1433" width="13.5703125" bestFit="1" customWidth="1"/>
    <col min="1434" max="1436" width="14.42578125" bestFit="1" customWidth="1"/>
    <col min="1437" max="1452" width="12.28515625" customWidth="1"/>
    <col min="1453" max="1453" width="12.85546875" customWidth="1"/>
    <col min="1454" max="1454" width="12.28515625" customWidth="1"/>
    <col min="1455" max="1455" width="11.42578125" customWidth="1"/>
    <col min="1456" max="1456" width="11.7109375" customWidth="1"/>
    <col min="1457" max="1464" width="12.28515625" customWidth="1"/>
    <col min="1465" max="1467" width="13.5703125" customWidth="1"/>
    <col min="1468" max="1469" width="12.28515625" customWidth="1"/>
    <col min="1470" max="1472" width="13.5703125" customWidth="1"/>
    <col min="1473" max="1474" width="12.28515625" customWidth="1"/>
    <col min="1475" max="1477" width="13.5703125" customWidth="1"/>
    <col min="1478" max="1479" width="12.28515625" customWidth="1"/>
    <col min="1480" max="1482" width="13.5703125" customWidth="1"/>
    <col min="1483" max="1483" width="14.42578125" bestFit="1" customWidth="1"/>
    <col min="1484" max="1484" width="12.28515625" customWidth="1"/>
    <col min="1485" max="1487" width="13.5703125" customWidth="1"/>
    <col min="1488" max="1488" width="14.42578125" bestFit="1" customWidth="1"/>
    <col min="1489" max="1489" width="12.28515625" customWidth="1"/>
    <col min="1490" max="1490" width="10.28515625" customWidth="1"/>
    <col min="1491" max="1492" width="13.5703125" customWidth="1"/>
    <col min="1493" max="1494" width="12.28515625" customWidth="1"/>
    <col min="1495" max="1497" width="13.5703125" customWidth="1"/>
    <col min="1498" max="1498" width="14.42578125" bestFit="1" customWidth="1"/>
    <col min="1499" max="1499" width="12.28515625" customWidth="1"/>
    <col min="1500" max="1502" width="13.5703125" customWidth="1"/>
    <col min="1503" max="1503" width="12.42578125" bestFit="1" customWidth="1"/>
    <col min="1504" max="1504" width="12.28515625" customWidth="1"/>
    <col min="1505" max="1505" width="11.28515625" customWidth="1"/>
    <col min="1506" max="1507" width="13.5703125" customWidth="1"/>
    <col min="1508" max="1508" width="14.42578125" bestFit="1" customWidth="1"/>
    <col min="1509" max="1509" width="12.28515625" customWidth="1"/>
    <col min="1510" max="1510" width="9.140625" customWidth="1"/>
    <col min="1511" max="1512" width="13.5703125" customWidth="1"/>
    <col min="1513" max="1513" width="13.5703125" bestFit="1" customWidth="1"/>
    <col min="1514" max="1514" width="12.28515625" customWidth="1"/>
    <col min="1515" max="1515" width="6.7109375" customWidth="1"/>
    <col min="1516" max="1517" width="13.5703125" customWidth="1"/>
    <col min="1518" max="1518" width="13.5703125" bestFit="1" customWidth="1"/>
    <col min="1519" max="1519" width="12.28515625" customWidth="1"/>
    <col min="1520" max="1522" width="13.5703125" customWidth="1"/>
    <col min="1523" max="1524" width="12.28515625" customWidth="1"/>
    <col min="1525" max="1527" width="13.5703125" customWidth="1"/>
    <col min="1528" max="1529" width="12.28515625" customWidth="1"/>
    <col min="1530" max="1532" width="13.5703125" customWidth="1"/>
    <col min="1533" max="1533" width="14.42578125" bestFit="1" customWidth="1"/>
    <col min="1534" max="1534" width="12.28515625" customWidth="1"/>
    <col min="1535" max="1537" width="13.5703125" customWidth="1"/>
    <col min="1538" max="1538" width="13.5703125" bestFit="1" customWidth="1"/>
    <col min="1539" max="1539" width="12.28515625" customWidth="1"/>
    <col min="1540" max="1540" width="11.28515625" customWidth="1"/>
    <col min="1541" max="1542" width="13.5703125" customWidth="1"/>
    <col min="1543" max="1543" width="13.5703125" bestFit="1" customWidth="1"/>
    <col min="1544" max="1544" width="12.28515625" customWidth="1"/>
    <col min="1545" max="1545" width="9.140625" customWidth="1"/>
    <col min="1546" max="1547" width="13.5703125" customWidth="1"/>
    <col min="1548" max="1548" width="14.42578125" bestFit="1" customWidth="1"/>
    <col min="1549" max="1549" width="12.28515625" customWidth="1"/>
    <col min="1550" max="1552" width="12.85546875" customWidth="1"/>
    <col min="1553" max="1557" width="12.28515625" customWidth="1"/>
    <col min="1558" max="1560" width="12.85546875" customWidth="1"/>
    <col min="1561" max="1565" width="12.28515625" customWidth="1"/>
    <col min="1566" max="1568" width="12.85546875" customWidth="1"/>
    <col min="1569" max="1569" width="14.42578125" bestFit="1" customWidth="1"/>
    <col min="1570" max="1573" width="12.28515625" customWidth="1"/>
    <col min="1574" max="1576" width="12.85546875" customWidth="1"/>
    <col min="1577" max="1578" width="14.42578125" bestFit="1" customWidth="1"/>
    <col min="1579" max="1580" width="13.28515625" bestFit="1" customWidth="1"/>
    <col min="1581" max="1581" width="12.28515625" customWidth="1"/>
    <col min="1582" max="1584" width="12.85546875" customWidth="1"/>
    <col min="1585" max="1587" width="14.42578125" bestFit="1" customWidth="1"/>
    <col min="1588" max="1589" width="12.28515625" customWidth="1"/>
    <col min="1590" max="1592" width="12.85546875" customWidth="1"/>
    <col min="1593" max="1594" width="12.28515625" customWidth="1"/>
    <col min="1595" max="1595" width="14.42578125" bestFit="1" customWidth="1"/>
    <col min="1596" max="1597" width="12.28515625" customWidth="1"/>
    <col min="1598" max="1600" width="12.85546875" customWidth="1"/>
    <col min="1601" max="1605" width="12.28515625" customWidth="1"/>
    <col min="1606" max="1608" width="12.85546875" customWidth="1"/>
    <col min="1609" max="1613" width="12.28515625" customWidth="1"/>
    <col min="1614" max="1616" width="12.85546875" customWidth="1"/>
    <col min="1617" max="1621" width="12.28515625" customWidth="1"/>
    <col min="1622" max="1624" width="12.85546875" customWidth="1"/>
    <col min="1625" max="1625" width="14.42578125" bestFit="1" customWidth="1"/>
    <col min="1626" max="1626" width="13.28515625" bestFit="1" customWidth="1"/>
    <col min="1627" max="1628" width="14.42578125" bestFit="1" customWidth="1"/>
    <col min="1629" max="1629" width="12.28515625" customWidth="1"/>
    <col min="1630" max="1630" width="12.85546875" bestFit="1" customWidth="1"/>
    <col min="1631" max="1632" width="12.85546875" customWidth="1"/>
    <col min="1633" max="1633" width="13.5703125" bestFit="1" customWidth="1"/>
    <col min="1634" max="1636" width="14.42578125" bestFit="1" customWidth="1"/>
    <col min="1637" max="1637" width="12.28515625" customWidth="1"/>
    <col min="1638" max="1638" width="10.85546875" customWidth="1"/>
    <col min="1639" max="1640" width="12.85546875" customWidth="1"/>
    <col min="1641" max="1641" width="13.5703125" bestFit="1" customWidth="1"/>
    <col min="1642" max="1642" width="12.42578125" bestFit="1" customWidth="1"/>
    <col min="1643" max="1644" width="13.5703125" bestFit="1" customWidth="1"/>
    <col min="1645" max="1645" width="12.28515625" customWidth="1"/>
    <col min="1646" max="1648" width="12.85546875" customWidth="1"/>
    <col min="1649" max="1653" width="12.28515625" customWidth="1"/>
    <col min="1654" max="1656" width="12.85546875" customWidth="1"/>
    <col min="1657" max="1657" width="12.28515625" customWidth="1"/>
    <col min="1658" max="1658" width="13.28515625" bestFit="1" customWidth="1"/>
    <col min="1659" max="1660" width="14.42578125" bestFit="1" customWidth="1"/>
    <col min="1661" max="1661" width="12.28515625" customWidth="1"/>
    <col min="1662" max="1664" width="12.85546875" customWidth="1"/>
    <col min="1665" max="1668" width="14.42578125" bestFit="1" customWidth="1"/>
    <col min="1669" max="1669" width="12.28515625" customWidth="1"/>
    <col min="1670" max="1670" width="12.85546875" bestFit="1" customWidth="1"/>
    <col min="1671" max="1672" width="12.85546875" customWidth="1"/>
    <col min="1673" max="1673" width="14.42578125" bestFit="1" customWidth="1"/>
    <col min="1674" max="1676" width="13.5703125" bestFit="1" customWidth="1"/>
    <col min="1677" max="1677" width="12.28515625" customWidth="1"/>
    <col min="1678" max="1680" width="12.85546875" customWidth="1"/>
    <col min="1681" max="1681" width="13.5703125" bestFit="1" customWidth="1"/>
    <col min="1682" max="1684" width="14.42578125" bestFit="1" customWidth="1"/>
    <col min="1685" max="1685" width="12.28515625" customWidth="1"/>
    <col min="1686" max="1688" width="12.85546875" customWidth="1"/>
    <col min="1689" max="1689" width="13.5703125" bestFit="1" customWidth="1"/>
    <col min="1690" max="1692" width="14.42578125" bestFit="1" customWidth="1"/>
    <col min="1693" max="1708" width="12.28515625" customWidth="1"/>
    <col min="1709" max="1709" width="12.85546875" customWidth="1"/>
    <col min="1710" max="1710" width="12.28515625" customWidth="1"/>
    <col min="1711" max="1711" width="11.42578125" customWidth="1"/>
    <col min="1712" max="1712" width="11.7109375" customWidth="1"/>
    <col min="1713" max="1720" width="12.28515625" customWidth="1"/>
    <col min="1721" max="1723" width="13.5703125" customWidth="1"/>
    <col min="1724" max="1725" width="12.28515625" customWidth="1"/>
    <col min="1726" max="1728" width="13.5703125" customWidth="1"/>
    <col min="1729" max="1730" width="12.28515625" customWidth="1"/>
    <col min="1731" max="1733" width="13.5703125" customWidth="1"/>
    <col min="1734" max="1735" width="12.28515625" customWidth="1"/>
    <col min="1736" max="1738" width="13.5703125" customWidth="1"/>
    <col min="1739" max="1739" width="14.42578125" bestFit="1" customWidth="1"/>
    <col min="1740" max="1740" width="12.28515625" customWidth="1"/>
    <col min="1741" max="1743" width="13.5703125" customWidth="1"/>
    <col min="1744" max="1744" width="14.42578125" bestFit="1" customWidth="1"/>
    <col min="1745" max="1745" width="12.28515625" customWidth="1"/>
    <col min="1746" max="1746" width="10.28515625" customWidth="1"/>
    <col min="1747" max="1748" width="13.5703125" customWidth="1"/>
    <col min="1749" max="1750" width="12.28515625" customWidth="1"/>
    <col min="1751" max="1753" width="13.5703125" customWidth="1"/>
    <col min="1754" max="1754" width="14.42578125" bestFit="1" customWidth="1"/>
    <col min="1755" max="1755" width="12.28515625" customWidth="1"/>
    <col min="1756" max="1758" width="13.5703125" customWidth="1"/>
    <col min="1759" max="1759" width="12.42578125" bestFit="1" customWidth="1"/>
    <col min="1760" max="1760" width="12.28515625" customWidth="1"/>
    <col min="1761" max="1761" width="11.28515625" customWidth="1"/>
    <col min="1762" max="1763" width="13.5703125" customWidth="1"/>
    <col min="1764" max="1764" width="14.42578125" bestFit="1" customWidth="1"/>
    <col min="1765" max="1765" width="12.28515625" customWidth="1"/>
    <col min="1766" max="1766" width="9.140625" customWidth="1"/>
    <col min="1767" max="1768" width="13.5703125" customWidth="1"/>
    <col min="1769" max="1769" width="13.5703125" bestFit="1" customWidth="1"/>
    <col min="1770" max="1770" width="12.28515625" customWidth="1"/>
    <col min="1771" max="1771" width="6.7109375" customWidth="1"/>
    <col min="1772" max="1773" width="13.5703125" customWidth="1"/>
    <col min="1774" max="1774" width="13.5703125" bestFit="1" customWidth="1"/>
    <col min="1775" max="1775" width="12.28515625" customWidth="1"/>
    <col min="1776" max="1778" width="13.5703125" customWidth="1"/>
    <col min="1779" max="1780" width="12.28515625" customWidth="1"/>
    <col min="1781" max="1783" width="13.5703125" customWidth="1"/>
    <col min="1784" max="1785" width="12.28515625" customWidth="1"/>
    <col min="1786" max="1788" width="13.5703125" customWidth="1"/>
    <col min="1789" max="1789" width="14.42578125" bestFit="1" customWidth="1"/>
    <col min="1790" max="1790" width="12.28515625" customWidth="1"/>
    <col min="1791" max="1793" width="13.5703125" customWidth="1"/>
    <col min="1794" max="1794" width="13.5703125" bestFit="1" customWidth="1"/>
    <col min="1795" max="1795" width="12.28515625" customWidth="1"/>
    <col min="1796" max="1796" width="11.28515625" customWidth="1"/>
    <col min="1797" max="1798" width="13.5703125" customWidth="1"/>
    <col min="1799" max="1799" width="13.5703125" bestFit="1" customWidth="1"/>
    <col min="1800" max="1800" width="12.28515625" customWidth="1"/>
    <col min="1801" max="1801" width="9.140625" customWidth="1"/>
    <col min="1802" max="1803" width="13.5703125" customWidth="1"/>
    <col min="1804" max="1804" width="14.42578125" bestFit="1" customWidth="1"/>
    <col min="1805" max="1805" width="12.28515625" customWidth="1"/>
    <col min="1806" max="1808" width="12.85546875" customWidth="1"/>
    <col min="1809" max="1813" width="12.28515625" customWidth="1"/>
    <col min="1814" max="1816" width="12.85546875" customWidth="1"/>
    <col min="1817" max="1821" width="12.28515625" customWidth="1"/>
    <col min="1822" max="1824" width="12.85546875" customWidth="1"/>
    <col min="1825" max="1825" width="14.42578125" bestFit="1" customWidth="1"/>
    <col min="1826" max="1829" width="12.28515625" customWidth="1"/>
    <col min="1830" max="1832" width="12.85546875" customWidth="1"/>
    <col min="1833" max="1834" width="14.42578125" bestFit="1" customWidth="1"/>
    <col min="1835" max="1836" width="13.28515625" bestFit="1" customWidth="1"/>
    <col min="1837" max="1837" width="12.28515625" customWidth="1"/>
    <col min="1838" max="1840" width="12.85546875" customWidth="1"/>
    <col min="1841" max="1843" width="14.42578125" bestFit="1" customWidth="1"/>
    <col min="1844" max="1845" width="12.28515625" customWidth="1"/>
    <col min="1846" max="1848" width="12.85546875" customWidth="1"/>
    <col min="1849" max="1850" width="12.28515625" customWidth="1"/>
    <col min="1851" max="1851" width="14.42578125" bestFit="1" customWidth="1"/>
    <col min="1852" max="1853" width="12.28515625" customWidth="1"/>
    <col min="1854" max="1856" width="12.85546875" customWidth="1"/>
    <col min="1857" max="1861" width="12.28515625" customWidth="1"/>
    <col min="1862" max="1864" width="12.85546875" customWidth="1"/>
    <col min="1865" max="1869" width="12.28515625" customWidth="1"/>
    <col min="1870" max="1872" width="12.85546875" customWidth="1"/>
    <col min="1873" max="1877" width="12.28515625" customWidth="1"/>
    <col min="1878" max="1880" width="12.85546875" customWidth="1"/>
    <col min="1881" max="1881" width="14.42578125" bestFit="1" customWidth="1"/>
    <col min="1882" max="1882" width="13.28515625" bestFit="1" customWidth="1"/>
    <col min="1883" max="1884" width="14.42578125" bestFit="1" customWidth="1"/>
    <col min="1885" max="1885" width="12.28515625" customWidth="1"/>
    <col min="1886" max="1886" width="12.85546875" bestFit="1" customWidth="1"/>
    <col min="1887" max="1888" width="12.85546875" customWidth="1"/>
    <col min="1889" max="1889" width="13.5703125" bestFit="1" customWidth="1"/>
    <col min="1890" max="1892" width="14.42578125" bestFit="1" customWidth="1"/>
    <col min="1893" max="1893" width="12.28515625" customWidth="1"/>
    <col min="1894" max="1894" width="10.85546875" customWidth="1"/>
    <col min="1895" max="1896" width="12.85546875" customWidth="1"/>
    <col min="1897" max="1897" width="13.5703125" bestFit="1" customWidth="1"/>
    <col min="1898" max="1898" width="12.42578125" bestFit="1" customWidth="1"/>
    <col min="1899" max="1900" width="13.5703125" bestFit="1" customWidth="1"/>
    <col min="1901" max="1901" width="12.28515625" customWidth="1"/>
    <col min="1902" max="1904" width="12.85546875" customWidth="1"/>
    <col min="1905" max="1909" width="12.28515625" customWidth="1"/>
    <col min="1910" max="1912" width="12.85546875" customWidth="1"/>
    <col min="1913" max="1913" width="12.28515625" customWidth="1"/>
    <col min="1914" max="1914" width="13.28515625" bestFit="1" customWidth="1"/>
    <col min="1915" max="1916" width="14.42578125" bestFit="1" customWidth="1"/>
    <col min="1917" max="1917" width="12.28515625" customWidth="1"/>
    <col min="1918" max="1920" width="12.85546875" customWidth="1"/>
    <col min="1921" max="1924" width="14.42578125" bestFit="1" customWidth="1"/>
    <col min="1925" max="1925" width="12.28515625" customWidth="1"/>
    <col min="1926" max="1926" width="12.85546875" bestFit="1" customWidth="1"/>
    <col min="1927" max="1928" width="12.85546875" customWidth="1"/>
    <col min="1929" max="1929" width="14.42578125" bestFit="1" customWidth="1"/>
    <col min="1930" max="1932" width="13.5703125" bestFit="1" customWidth="1"/>
    <col min="1933" max="1933" width="12.28515625" customWidth="1"/>
    <col min="1934" max="1936" width="12.85546875" customWidth="1"/>
    <col min="1937" max="1937" width="13.5703125" bestFit="1" customWidth="1"/>
    <col min="1938" max="1940" width="14.42578125" bestFit="1" customWidth="1"/>
    <col min="1941" max="1941" width="12.28515625" customWidth="1"/>
    <col min="1942" max="1944" width="12.85546875" customWidth="1"/>
    <col min="1945" max="1945" width="13.5703125" bestFit="1" customWidth="1"/>
    <col min="1946" max="1948" width="14.42578125" bestFit="1" customWidth="1"/>
    <col min="1949" max="1964" width="12.28515625" customWidth="1"/>
    <col min="1965" max="1965" width="12.85546875" customWidth="1"/>
    <col min="1966" max="1966" width="12.28515625" customWidth="1"/>
    <col min="1967" max="1967" width="11.42578125" customWidth="1"/>
    <col min="1968" max="1968" width="11.7109375" customWidth="1"/>
    <col min="1969" max="1976" width="12.28515625" customWidth="1"/>
    <col min="1977" max="1979" width="13.5703125" customWidth="1"/>
    <col min="1980" max="1981" width="12.28515625" customWidth="1"/>
    <col min="1982" max="1984" width="13.5703125" customWidth="1"/>
    <col min="1985" max="1986" width="12.28515625" customWidth="1"/>
    <col min="1987" max="1989" width="13.5703125" customWidth="1"/>
    <col min="1990" max="1991" width="12.28515625" customWidth="1"/>
    <col min="1992" max="1994" width="13.5703125" customWidth="1"/>
    <col min="1995" max="1995" width="14.42578125" bestFit="1" customWidth="1"/>
    <col min="1996" max="1996" width="12.28515625" customWidth="1"/>
    <col min="1997" max="1999" width="13.5703125" customWidth="1"/>
    <col min="2000" max="2000" width="14.42578125" bestFit="1" customWidth="1"/>
    <col min="2001" max="2001" width="12.28515625" customWidth="1"/>
    <col min="2002" max="2002" width="10.28515625" customWidth="1"/>
    <col min="2003" max="2004" width="13.5703125" customWidth="1"/>
    <col min="2005" max="2006" width="12.28515625" customWidth="1"/>
    <col min="2007" max="2009" width="13.5703125" customWidth="1"/>
    <col min="2010" max="2010" width="14.42578125" bestFit="1" customWidth="1"/>
    <col min="2011" max="2011" width="12.28515625" customWidth="1"/>
    <col min="2012" max="2014" width="13.5703125" customWidth="1"/>
    <col min="2015" max="2015" width="12.42578125" bestFit="1" customWidth="1"/>
    <col min="2016" max="2016" width="12.28515625" customWidth="1"/>
    <col min="2017" max="2017" width="11.28515625" customWidth="1"/>
    <col min="2018" max="2019" width="13.5703125" customWidth="1"/>
    <col min="2020" max="2020" width="14.42578125" bestFit="1" customWidth="1"/>
    <col min="2021" max="2021" width="12.28515625" customWidth="1"/>
    <col min="2022" max="2022" width="9.140625" customWidth="1"/>
    <col min="2023" max="2024" width="13.5703125" customWidth="1"/>
    <col min="2025" max="2025" width="13.5703125" bestFit="1" customWidth="1"/>
    <col min="2026" max="2026" width="12.28515625" customWidth="1"/>
    <col min="2027" max="2027" width="6.7109375" customWidth="1"/>
    <col min="2028" max="2029" width="13.5703125" customWidth="1"/>
    <col min="2030" max="2030" width="13.5703125" bestFit="1" customWidth="1"/>
    <col min="2031" max="2031" width="12.28515625" customWidth="1"/>
    <col min="2032" max="2034" width="13.5703125" customWidth="1"/>
    <col min="2035" max="2036" width="12.28515625" customWidth="1"/>
    <col min="2037" max="2039" width="13.5703125" customWidth="1"/>
    <col min="2040" max="2041" width="12.28515625" customWidth="1"/>
    <col min="2042" max="2044" width="13.5703125" customWidth="1"/>
    <col min="2045" max="2045" width="14.42578125" bestFit="1" customWidth="1"/>
    <col min="2046" max="2046" width="12.28515625" customWidth="1"/>
    <col min="2047" max="2049" width="13.5703125" customWidth="1"/>
    <col min="2050" max="2050" width="13.5703125" bestFit="1" customWidth="1"/>
    <col min="2051" max="2051" width="12.28515625" customWidth="1"/>
    <col min="2052" max="2052" width="11.28515625" customWidth="1"/>
    <col min="2053" max="2054" width="13.5703125" customWidth="1"/>
    <col min="2055" max="2055" width="13.5703125" bestFit="1" customWidth="1"/>
    <col min="2056" max="2056" width="12.28515625" customWidth="1"/>
    <col min="2057" max="2057" width="9.140625" customWidth="1"/>
    <col min="2058" max="2059" width="13.5703125" customWidth="1"/>
    <col min="2060" max="2060" width="14.42578125" bestFit="1" customWidth="1"/>
    <col min="2061" max="2061" width="12.28515625" customWidth="1"/>
    <col min="2062" max="2064" width="12.85546875" customWidth="1"/>
    <col min="2065" max="2069" width="12.28515625" customWidth="1"/>
    <col min="2070" max="2072" width="12.85546875" customWidth="1"/>
    <col min="2073" max="2077" width="12.28515625" customWidth="1"/>
    <col min="2078" max="2080" width="12.85546875" customWidth="1"/>
    <col min="2081" max="2081" width="14.42578125" bestFit="1" customWidth="1"/>
    <col min="2082" max="2085" width="12.28515625" customWidth="1"/>
    <col min="2086" max="2088" width="12.85546875" customWidth="1"/>
    <col min="2089" max="2090" width="14.42578125" bestFit="1" customWidth="1"/>
    <col min="2091" max="2092" width="13.28515625" bestFit="1" customWidth="1"/>
    <col min="2093" max="2093" width="12.28515625" customWidth="1"/>
    <col min="2094" max="2096" width="12.85546875" customWidth="1"/>
    <col min="2097" max="2099" width="14.42578125" bestFit="1" customWidth="1"/>
    <col min="2100" max="2101" width="12.28515625" customWidth="1"/>
    <col min="2102" max="2104" width="12.85546875" customWidth="1"/>
    <col min="2105" max="2106" width="12.28515625" customWidth="1"/>
    <col min="2107" max="2107" width="14.42578125" bestFit="1" customWidth="1"/>
    <col min="2108" max="2109" width="12.28515625" customWidth="1"/>
    <col min="2110" max="2112" width="12.85546875" customWidth="1"/>
    <col min="2113" max="2117" width="12.28515625" customWidth="1"/>
    <col min="2118" max="2120" width="12.85546875" customWidth="1"/>
    <col min="2121" max="2125" width="12.28515625" customWidth="1"/>
    <col min="2126" max="2128" width="12.85546875" customWidth="1"/>
    <col min="2129" max="2133" width="12.28515625" customWidth="1"/>
    <col min="2134" max="2136" width="12.85546875" customWidth="1"/>
    <col min="2137" max="2137" width="14.42578125" bestFit="1" customWidth="1"/>
    <col min="2138" max="2138" width="13.28515625" bestFit="1" customWidth="1"/>
    <col min="2139" max="2140" width="14.42578125" bestFit="1" customWidth="1"/>
    <col min="2141" max="2141" width="12.28515625" customWidth="1"/>
    <col min="2142" max="2142" width="12.85546875" bestFit="1" customWidth="1"/>
    <col min="2143" max="2144" width="12.85546875" customWidth="1"/>
    <col min="2145" max="2145" width="13.5703125" bestFit="1" customWidth="1"/>
    <col min="2146" max="2148" width="14.42578125" bestFit="1" customWidth="1"/>
    <col min="2149" max="2149" width="12.28515625" customWidth="1"/>
    <col min="2150" max="2150" width="10.85546875" customWidth="1"/>
    <col min="2151" max="2152" width="12.85546875" customWidth="1"/>
    <col min="2153" max="2153" width="13.5703125" bestFit="1" customWidth="1"/>
    <col min="2154" max="2154" width="12.42578125" bestFit="1" customWidth="1"/>
    <col min="2155" max="2156" width="13.5703125" bestFit="1" customWidth="1"/>
    <col min="2157" max="2157" width="12.28515625" customWidth="1"/>
    <col min="2158" max="2160" width="12.85546875" customWidth="1"/>
    <col min="2161" max="2165" width="12.28515625" customWidth="1"/>
    <col min="2166" max="2168" width="12.85546875" customWidth="1"/>
    <col min="2169" max="2169" width="12.28515625" customWidth="1"/>
    <col min="2170" max="2170" width="13.28515625" bestFit="1" customWidth="1"/>
    <col min="2171" max="2172" width="14.42578125" bestFit="1" customWidth="1"/>
    <col min="2173" max="2173" width="12.28515625" customWidth="1"/>
    <col min="2174" max="2176" width="12.85546875" customWidth="1"/>
    <col min="2177" max="2180" width="14.42578125" bestFit="1" customWidth="1"/>
    <col min="2181" max="2181" width="12.28515625" customWidth="1"/>
    <col min="2182" max="2182" width="12.85546875" bestFit="1" customWidth="1"/>
    <col min="2183" max="2184" width="12.85546875" customWidth="1"/>
    <col min="2185" max="2185" width="14.42578125" bestFit="1" customWidth="1"/>
    <col min="2186" max="2188" width="13.5703125" bestFit="1" customWidth="1"/>
    <col min="2189" max="2189" width="12.28515625" customWidth="1"/>
    <col min="2190" max="2192" width="12.85546875" customWidth="1"/>
    <col min="2193" max="2193" width="13.5703125" bestFit="1" customWidth="1"/>
    <col min="2194" max="2196" width="14.42578125" bestFit="1" customWidth="1"/>
    <col min="2197" max="2197" width="12.28515625" customWidth="1"/>
    <col min="2198" max="2200" width="12.85546875" customWidth="1"/>
    <col min="2201" max="2201" width="13.5703125" bestFit="1" customWidth="1"/>
    <col min="2202" max="2204" width="14.42578125" bestFit="1" customWidth="1"/>
    <col min="2205" max="2220" width="12.28515625" customWidth="1"/>
    <col min="2221" max="2221" width="12.85546875" customWidth="1"/>
    <col min="2222" max="2222" width="12.28515625" customWidth="1"/>
    <col min="2223" max="2223" width="11.42578125" customWidth="1"/>
    <col min="2224" max="2224" width="11.7109375" customWidth="1"/>
    <col min="2225" max="2232" width="12.28515625" customWidth="1"/>
    <col min="2233" max="2235" width="13.5703125" customWidth="1"/>
    <col min="2236" max="2237" width="12.28515625" customWidth="1"/>
    <col min="2238" max="2240" width="13.5703125" customWidth="1"/>
    <col min="2241" max="2242" width="12.28515625" customWidth="1"/>
    <col min="2243" max="2245" width="13.5703125" customWidth="1"/>
    <col min="2246" max="2247" width="12.28515625" customWidth="1"/>
    <col min="2248" max="2250" width="13.5703125" customWidth="1"/>
    <col min="2251" max="2251" width="14.42578125" bestFit="1" customWidth="1"/>
    <col min="2252" max="2252" width="12.28515625" customWidth="1"/>
    <col min="2253" max="2255" width="13.5703125" customWidth="1"/>
    <col min="2256" max="2256" width="14.42578125" bestFit="1" customWidth="1"/>
    <col min="2257" max="2257" width="12.28515625" customWidth="1"/>
    <col min="2258" max="2258" width="10.28515625" customWidth="1"/>
    <col min="2259" max="2260" width="13.5703125" customWidth="1"/>
    <col min="2261" max="2262" width="12.28515625" customWidth="1"/>
    <col min="2263" max="2265" width="13.5703125" customWidth="1"/>
    <col min="2266" max="2266" width="14.42578125" bestFit="1" customWidth="1"/>
    <col min="2267" max="2267" width="12.28515625" customWidth="1"/>
    <col min="2268" max="2270" width="13.5703125" customWidth="1"/>
    <col min="2271" max="2271" width="12.42578125" bestFit="1" customWidth="1"/>
    <col min="2272" max="2272" width="12.28515625" customWidth="1"/>
    <col min="2273" max="2273" width="11.28515625" customWidth="1"/>
    <col min="2274" max="2275" width="13.5703125" customWidth="1"/>
    <col min="2276" max="2276" width="14.42578125" bestFit="1" customWidth="1"/>
    <col min="2277" max="2277" width="12.28515625" customWidth="1"/>
    <col min="2278" max="2278" width="9.140625" customWidth="1"/>
    <col min="2279" max="2280" width="13.5703125" customWidth="1"/>
    <col min="2281" max="2281" width="13.5703125" bestFit="1" customWidth="1"/>
    <col min="2282" max="2282" width="12.28515625" customWidth="1"/>
    <col min="2283" max="2283" width="6.7109375" customWidth="1"/>
    <col min="2284" max="2285" width="13.5703125" customWidth="1"/>
    <col min="2286" max="2286" width="13.5703125" bestFit="1" customWidth="1"/>
    <col min="2287" max="2287" width="12.28515625" customWidth="1"/>
    <col min="2288" max="2290" width="13.5703125" customWidth="1"/>
    <col min="2291" max="2292" width="12.28515625" customWidth="1"/>
    <col min="2293" max="2295" width="13.5703125" customWidth="1"/>
    <col min="2296" max="2297" width="12.28515625" customWidth="1"/>
    <col min="2298" max="2300" width="13.5703125" customWidth="1"/>
    <col min="2301" max="2301" width="14.42578125" bestFit="1" customWidth="1"/>
    <col min="2302" max="2302" width="12.28515625" customWidth="1"/>
    <col min="2303" max="2305" width="13.5703125" customWidth="1"/>
    <col min="2306" max="2306" width="13.5703125" bestFit="1" customWidth="1"/>
    <col min="2307" max="2307" width="12.28515625" customWidth="1"/>
    <col min="2308" max="2308" width="11.28515625" customWidth="1"/>
    <col min="2309" max="2310" width="13.5703125" customWidth="1"/>
    <col min="2311" max="2311" width="13.5703125" bestFit="1" customWidth="1"/>
    <col min="2312" max="2312" width="12.28515625" customWidth="1"/>
    <col min="2313" max="2313" width="9.140625" customWidth="1"/>
    <col min="2314" max="2315" width="13.5703125" customWidth="1"/>
    <col min="2316" max="2316" width="14.42578125" bestFit="1" customWidth="1"/>
    <col min="2317" max="2317" width="12.28515625" customWidth="1"/>
    <col min="2318" max="2320" width="12.85546875" customWidth="1"/>
    <col min="2321" max="2325" width="12.28515625" customWidth="1"/>
    <col min="2326" max="2328" width="12.85546875" customWidth="1"/>
    <col min="2329" max="2333" width="12.28515625" customWidth="1"/>
    <col min="2334" max="2336" width="12.85546875" customWidth="1"/>
    <col min="2337" max="2337" width="14.42578125" bestFit="1" customWidth="1"/>
    <col min="2338" max="2341" width="12.28515625" customWidth="1"/>
    <col min="2342" max="2344" width="12.85546875" customWidth="1"/>
    <col min="2345" max="2346" width="14.42578125" bestFit="1" customWidth="1"/>
    <col min="2347" max="2348" width="13.28515625" bestFit="1" customWidth="1"/>
    <col min="2349" max="2349" width="12.28515625" customWidth="1"/>
    <col min="2350" max="2352" width="12.85546875" customWidth="1"/>
    <col min="2353" max="2355" width="14.42578125" bestFit="1" customWidth="1"/>
    <col min="2356" max="2357" width="12.28515625" customWidth="1"/>
    <col min="2358" max="2360" width="12.85546875" customWidth="1"/>
    <col min="2361" max="2362" width="12.28515625" customWidth="1"/>
    <col min="2363" max="2363" width="14.42578125" bestFit="1" customWidth="1"/>
    <col min="2364" max="2365" width="12.28515625" customWidth="1"/>
    <col min="2366" max="2368" width="12.85546875" customWidth="1"/>
    <col min="2369" max="2373" width="12.28515625" customWidth="1"/>
    <col min="2374" max="2376" width="12.85546875" customWidth="1"/>
    <col min="2377" max="2381" width="12.28515625" customWidth="1"/>
    <col min="2382" max="2384" width="12.85546875" customWidth="1"/>
    <col min="2385" max="2389" width="12.28515625" customWidth="1"/>
    <col min="2390" max="2392" width="12.85546875" customWidth="1"/>
    <col min="2393" max="2393" width="14.42578125" bestFit="1" customWidth="1"/>
    <col min="2394" max="2394" width="13.28515625" bestFit="1" customWidth="1"/>
    <col min="2395" max="2396" width="14.42578125" bestFit="1" customWidth="1"/>
    <col min="2397" max="2397" width="12.28515625" customWidth="1"/>
    <col min="2398" max="2398" width="12.85546875" bestFit="1" customWidth="1"/>
    <col min="2399" max="2400" width="12.85546875" customWidth="1"/>
    <col min="2401" max="2401" width="13.5703125" bestFit="1" customWidth="1"/>
    <col min="2402" max="2404" width="14.42578125" bestFit="1" customWidth="1"/>
    <col min="2405" max="2405" width="12.28515625" customWidth="1"/>
    <col min="2406" max="2406" width="10.85546875" customWidth="1"/>
    <col min="2407" max="2408" width="12.85546875" customWidth="1"/>
    <col min="2409" max="2409" width="13.5703125" bestFit="1" customWidth="1"/>
    <col min="2410" max="2410" width="12.42578125" bestFit="1" customWidth="1"/>
    <col min="2411" max="2412" width="13.5703125" bestFit="1" customWidth="1"/>
    <col min="2413" max="2413" width="12.28515625" customWidth="1"/>
    <col min="2414" max="2416" width="12.85546875" customWidth="1"/>
    <col min="2417" max="2421" width="12.28515625" customWidth="1"/>
    <col min="2422" max="2424" width="12.85546875" customWidth="1"/>
    <col min="2425" max="2425" width="12.28515625" customWidth="1"/>
    <col min="2426" max="2426" width="13.28515625" bestFit="1" customWidth="1"/>
    <col min="2427" max="2428" width="14.42578125" bestFit="1" customWidth="1"/>
    <col min="2429" max="2429" width="12.28515625" customWidth="1"/>
    <col min="2430" max="2432" width="12.85546875" customWidth="1"/>
    <col min="2433" max="2436" width="14.42578125" bestFit="1" customWidth="1"/>
    <col min="2437" max="2437" width="12.28515625" customWidth="1"/>
    <col min="2438" max="2438" width="12.85546875" bestFit="1" customWidth="1"/>
    <col min="2439" max="2440" width="12.85546875" customWidth="1"/>
    <col min="2441" max="2441" width="14.42578125" bestFit="1" customWidth="1"/>
    <col min="2442" max="2444" width="13.5703125" bestFit="1" customWidth="1"/>
    <col min="2445" max="2445" width="12.28515625" customWidth="1"/>
    <col min="2446" max="2448" width="12.85546875" customWidth="1"/>
    <col min="2449" max="2449" width="13.5703125" bestFit="1" customWidth="1"/>
    <col min="2450" max="2452" width="14.42578125" bestFit="1" customWidth="1"/>
    <col min="2453" max="2453" width="12.28515625" customWidth="1"/>
    <col min="2454" max="2456" width="12.85546875" customWidth="1"/>
    <col min="2457" max="2457" width="13.5703125" bestFit="1" customWidth="1"/>
    <col min="2458" max="2460" width="14.42578125" bestFit="1" customWidth="1"/>
    <col min="2461" max="2476" width="12.28515625" customWidth="1"/>
    <col min="2477" max="2477" width="12.85546875" customWidth="1"/>
    <col min="2478" max="2478" width="12.28515625" customWidth="1"/>
    <col min="2479" max="2479" width="11.42578125" customWidth="1"/>
    <col min="2480" max="2480" width="11.7109375" customWidth="1"/>
    <col min="2481" max="2488" width="12.28515625" customWidth="1"/>
    <col min="2489" max="2491" width="13.5703125" customWidth="1"/>
    <col min="2492" max="2493" width="12.28515625" customWidth="1"/>
    <col min="2494" max="2496" width="13.5703125" customWidth="1"/>
    <col min="2497" max="2498" width="12.28515625" customWidth="1"/>
    <col min="2499" max="2501" width="13.5703125" customWidth="1"/>
    <col min="2502" max="2503" width="12.28515625" customWidth="1"/>
    <col min="2504" max="2506" width="13.5703125" customWidth="1"/>
    <col min="2507" max="2507" width="14.42578125" bestFit="1" customWidth="1"/>
    <col min="2508" max="2508" width="12.28515625" customWidth="1"/>
    <col min="2509" max="2511" width="13.5703125" customWidth="1"/>
    <col min="2512" max="2512" width="14.42578125" bestFit="1" customWidth="1"/>
    <col min="2513" max="2513" width="12.28515625" customWidth="1"/>
    <col min="2514" max="2514" width="10.28515625" customWidth="1"/>
    <col min="2515" max="2516" width="13.5703125" customWidth="1"/>
    <col min="2517" max="2518" width="12.28515625" customWidth="1"/>
    <col min="2519" max="2521" width="13.5703125" customWidth="1"/>
    <col min="2522" max="2522" width="14.42578125" bestFit="1" customWidth="1"/>
    <col min="2523" max="2523" width="12.28515625" customWidth="1"/>
    <col min="2524" max="2526" width="13.5703125" customWidth="1"/>
    <col min="2527" max="2527" width="12.42578125" bestFit="1" customWidth="1"/>
    <col min="2528" max="2528" width="12.28515625" customWidth="1"/>
    <col min="2529" max="2529" width="11.28515625" customWidth="1"/>
    <col min="2530" max="2531" width="13.5703125" customWidth="1"/>
    <col min="2532" max="2532" width="14.42578125" bestFit="1" customWidth="1"/>
    <col min="2533" max="2533" width="12.28515625" customWidth="1"/>
    <col min="2534" max="2534" width="9.140625" customWidth="1"/>
    <col min="2535" max="2536" width="13.5703125" customWidth="1"/>
    <col min="2537" max="2537" width="13.5703125" bestFit="1" customWidth="1"/>
    <col min="2538" max="2538" width="12.28515625" customWidth="1"/>
    <col min="2539" max="2539" width="6.7109375" customWidth="1"/>
    <col min="2540" max="2541" width="13.5703125" customWidth="1"/>
    <col min="2542" max="2542" width="13.5703125" bestFit="1" customWidth="1"/>
    <col min="2543" max="2543" width="12.28515625" customWidth="1"/>
    <col min="2544" max="2546" width="13.5703125" customWidth="1"/>
    <col min="2547" max="2548" width="12.28515625" customWidth="1"/>
    <col min="2549" max="2551" width="13.5703125" customWidth="1"/>
    <col min="2552" max="2553" width="12.28515625" customWidth="1"/>
    <col min="2554" max="2556" width="13.5703125" customWidth="1"/>
    <col min="2557" max="2557" width="14.42578125" bestFit="1" customWidth="1"/>
    <col min="2558" max="2558" width="12.28515625" customWidth="1"/>
    <col min="2559" max="2561" width="13.5703125" customWidth="1"/>
    <col min="2562" max="2562" width="13.5703125" bestFit="1" customWidth="1"/>
    <col min="2563" max="2563" width="12.28515625" customWidth="1"/>
    <col min="2564" max="2564" width="11.28515625" customWidth="1"/>
    <col min="2565" max="2566" width="13.5703125" customWidth="1"/>
    <col min="2567" max="2567" width="13.5703125" bestFit="1" customWidth="1"/>
    <col min="2568" max="2568" width="12.28515625" customWidth="1"/>
    <col min="2569" max="2569" width="9.140625" customWidth="1"/>
    <col min="2570" max="2571" width="13.5703125" customWidth="1"/>
    <col min="2572" max="2572" width="14.42578125" bestFit="1" customWidth="1"/>
    <col min="2573" max="2573" width="12.28515625" customWidth="1"/>
    <col min="2574" max="2576" width="12.85546875" customWidth="1"/>
    <col min="2577" max="2581" width="12.28515625" customWidth="1"/>
    <col min="2582" max="2584" width="12.85546875" customWidth="1"/>
    <col min="2585" max="2589" width="12.28515625" customWidth="1"/>
    <col min="2590" max="2592" width="12.85546875" customWidth="1"/>
    <col min="2593" max="2593" width="14.42578125" bestFit="1" customWidth="1"/>
    <col min="2594" max="2597" width="12.28515625" customWidth="1"/>
    <col min="2598" max="2600" width="12.85546875" customWidth="1"/>
    <col min="2601" max="2602" width="14.42578125" bestFit="1" customWidth="1"/>
    <col min="2603" max="2604" width="13.28515625" bestFit="1" customWidth="1"/>
    <col min="2605" max="2605" width="12.28515625" customWidth="1"/>
    <col min="2606" max="2608" width="12.85546875" customWidth="1"/>
    <col min="2609" max="2611" width="14.42578125" bestFit="1" customWidth="1"/>
    <col min="2612" max="2613" width="12.28515625" customWidth="1"/>
    <col min="2614" max="2616" width="12.85546875" customWidth="1"/>
    <col min="2617" max="2618" width="12.28515625" customWidth="1"/>
    <col min="2619" max="2619" width="14.42578125" bestFit="1" customWidth="1"/>
    <col min="2620" max="2621" width="12.28515625" customWidth="1"/>
    <col min="2622" max="2624" width="12.85546875" customWidth="1"/>
    <col min="2625" max="2629" width="12.28515625" customWidth="1"/>
    <col min="2630" max="2632" width="12.85546875" customWidth="1"/>
    <col min="2633" max="2637" width="12.28515625" customWidth="1"/>
    <col min="2638" max="2640" width="12.85546875" customWidth="1"/>
    <col min="2641" max="2645" width="12.28515625" customWidth="1"/>
    <col min="2646" max="2648" width="12.85546875" customWidth="1"/>
    <col min="2649" max="2649" width="14.42578125" bestFit="1" customWidth="1"/>
    <col min="2650" max="2650" width="13.28515625" bestFit="1" customWidth="1"/>
    <col min="2651" max="2652" width="14.42578125" bestFit="1" customWidth="1"/>
    <col min="2653" max="2653" width="12.28515625" customWidth="1"/>
    <col min="2654" max="2654" width="12.85546875" bestFit="1" customWidth="1"/>
    <col min="2655" max="2656" width="12.85546875" customWidth="1"/>
    <col min="2657" max="2657" width="13.5703125" bestFit="1" customWidth="1"/>
    <col min="2658" max="2660" width="14.42578125" bestFit="1" customWidth="1"/>
    <col min="2661" max="2661" width="12.28515625" customWidth="1"/>
    <col min="2662" max="2662" width="10.85546875" customWidth="1"/>
    <col min="2663" max="2664" width="12.85546875" customWidth="1"/>
    <col min="2665" max="2665" width="13.5703125" bestFit="1" customWidth="1"/>
    <col min="2666" max="2666" width="12.42578125" bestFit="1" customWidth="1"/>
    <col min="2667" max="2668" width="13.5703125" bestFit="1" customWidth="1"/>
    <col min="2669" max="2669" width="12.28515625" customWidth="1"/>
    <col min="2670" max="2672" width="12.85546875" customWidth="1"/>
    <col min="2673" max="2677" width="12.28515625" customWidth="1"/>
    <col min="2678" max="2680" width="12.85546875" customWidth="1"/>
    <col min="2681" max="2681" width="12.28515625" customWidth="1"/>
    <col min="2682" max="2682" width="13.28515625" bestFit="1" customWidth="1"/>
    <col min="2683" max="2684" width="14.42578125" bestFit="1" customWidth="1"/>
    <col min="2685" max="2685" width="12.28515625" customWidth="1"/>
    <col min="2686" max="2688" width="12.85546875" customWidth="1"/>
    <col min="2689" max="2692" width="14.42578125" bestFit="1" customWidth="1"/>
    <col min="2693" max="2693" width="12.28515625" customWidth="1"/>
    <col min="2694" max="2694" width="12.85546875" bestFit="1" customWidth="1"/>
    <col min="2695" max="2696" width="12.85546875" customWidth="1"/>
    <col min="2697" max="2697" width="14.42578125" bestFit="1" customWidth="1"/>
    <col min="2698" max="2700" width="13.5703125" bestFit="1" customWidth="1"/>
    <col min="2701" max="2701" width="12.28515625" customWidth="1"/>
    <col min="2702" max="2704" width="12.85546875" customWidth="1"/>
    <col min="2705" max="2705" width="13.5703125" bestFit="1" customWidth="1"/>
    <col min="2706" max="2708" width="14.42578125" bestFit="1" customWidth="1"/>
    <col min="2709" max="2709" width="12.28515625" customWidth="1"/>
    <col min="2710" max="2712" width="12.85546875" customWidth="1"/>
    <col min="2713" max="2713" width="13.5703125" bestFit="1" customWidth="1"/>
    <col min="2714" max="2716" width="14.42578125" bestFit="1" customWidth="1"/>
    <col min="2717" max="2732" width="12.28515625" customWidth="1"/>
    <col min="2733" max="2733" width="12.85546875" customWidth="1"/>
    <col min="2734" max="2734" width="12.28515625" customWidth="1"/>
    <col min="2735" max="2735" width="11.42578125" customWidth="1"/>
    <col min="2736" max="2736" width="11.7109375" customWidth="1"/>
    <col min="2737" max="2744" width="12.28515625" customWidth="1"/>
    <col min="2745" max="2747" width="13.5703125" customWidth="1"/>
    <col min="2748" max="2749" width="12.28515625" customWidth="1"/>
    <col min="2750" max="2752" width="13.5703125" customWidth="1"/>
    <col min="2753" max="2754" width="12.28515625" customWidth="1"/>
    <col min="2755" max="2757" width="13.5703125" customWidth="1"/>
    <col min="2758" max="2759" width="12.28515625" customWidth="1"/>
    <col min="2760" max="2762" width="13.5703125" customWidth="1"/>
    <col min="2763" max="2763" width="14.42578125" bestFit="1" customWidth="1"/>
    <col min="2764" max="2764" width="12.28515625" customWidth="1"/>
    <col min="2765" max="2767" width="13.5703125" customWidth="1"/>
    <col min="2768" max="2768" width="14.42578125" bestFit="1" customWidth="1"/>
    <col min="2769" max="2769" width="12.28515625" customWidth="1"/>
    <col min="2770" max="2770" width="10.28515625" customWidth="1"/>
    <col min="2771" max="2772" width="13.5703125" customWidth="1"/>
    <col min="2773" max="2774" width="12.28515625" customWidth="1"/>
    <col min="2775" max="2777" width="13.5703125" customWidth="1"/>
    <col min="2778" max="2778" width="14.42578125" bestFit="1" customWidth="1"/>
    <col min="2779" max="2779" width="12.28515625" customWidth="1"/>
    <col min="2780" max="2782" width="13.5703125" customWidth="1"/>
    <col min="2783" max="2783" width="12.42578125" bestFit="1" customWidth="1"/>
    <col min="2784" max="2784" width="12.28515625" customWidth="1"/>
    <col min="2785" max="2785" width="11.28515625" customWidth="1"/>
    <col min="2786" max="2787" width="13.5703125" customWidth="1"/>
    <col min="2788" max="2788" width="14.42578125" bestFit="1" customWidth="1"/>
    <col min="2789" max="2789" width="12.28515625" customWidth="1"/>
    <col min="2790" max="2790" width="9.140625" customWidth="1"/>
    <col min="2791" max="2792" width="13.5703125" customWidth="1"/>
    <col min="2793" max="2793" width="13.5703125" bestFit="1" customWidth="1"/>
    <col min="2794" max="2794" width="12.28515625" customWidth="1"/>
    <col min="2795" max="2795" width="6.7109375" customWidth="1"/>
    <col min="2796" max="2797" width="13.5703125" customWidth="1"/>
    <col min="2798" max="2798" width="13.5703125" bestFit="1" customWidth="1"/>
    <col min="2799" max="2799" width="12.28515625" customWidth="1"/>
    <col min="2800" max="2802" width="13.5703125" customWidth="1"/>
    <col min="2803" max="2804" width="12.28515625" customWidth="1"/>
    <col min="2805" max="2807" width="13.5703125" customWidth="1"/>
    <col min="2808" max="2809" width="12.28515625" customWidth="1"/>
    <col min="2810" max="2812" width="13.5703125" customWidth="1"/>
    <col min="2813" max="2813" width="14.42578125" bestFit="1" customWidth="1"/>
    <col min="2814" max="2814" width="12.28515625" customWidth="1"/>
    <col min="2815" max="2817" width="13.5703125" customWidth="1"/>
    <col min="2818" max="2818" width="13.5703125" bestFit="1" customWidth="1"/>
    <col min="2819" max="2819" width="12.28515625" customWidth="1"/>
    <col min="2820" max="2820" width="11.28515625" customWidth="1"/>
    <col min="2821" max="2822" width="13.5703125" customWidth="1"/>
    <col min="2823" max="2823" width="13.5703125" bestFit="1" customWidth="1"/>
    <col min="2824" max="2824" width="12.28515625" customWidth="1"/>
    <col min="2825" max="2825" width="9.140625" customWidth="1"/>
    <col min="2826" max="2827" width="13.5703125" customWidth="1"/>
    <col min="2828" max="2828" width="14.42578125" bestFit="1" customWidth="1"/>
    <col min="2829" max="2829" width="12.28515625" customWidth="1"/>
    <col min="2830" max="2832" width="12.85546875" customWidth="1"/>
    <col min="2833" max="2837" width="12.28515625" customWidth="1"/>
    <col min="2838" max="2840" width="12.85546875" customWidth="1"/>
    <col min="2841" max="2845" width="12.28515625" customWidth="1"/>
    <col min="2846" max="2848" width="12.85546875" customWidth="1"/>
    <col min="2849" max="2849" width="14.42578125" bestFit="1" customWidth="1"/>
    <col min="2850" max="2853" width="12.28515625" customWidth="1"/>
    <col min="2854" max="2856" width="12.85546875" customWidth="1"/>
    <col min="2857" max="2858" width="14.42578125" bestFit="1" customWidth="1"/>
    <col min="2859" max="2860" width="13.28515625" bestFit="1" customWidth="1"/>
    <col min="2861" max="2861" width="12.28515625" customWidth="1"/>
    <col min="2862" max="2864" width="12.85546875" customWidth="1"/>
    <col min="2865" max="2867" width="14.42578125" bestFit="1" customWidth="1"/>
    <col min="2868" max="2869" width="12.28515625" customWidth="1"/>
    <col min="2870" max="2872" width="12.85546875" customWidth="1"/>
    <col min="2873" max="2874" width="12.28515625" customWidth="1"/>
    <col min="2875" max="2875" width="14.42578125" bestFit="1" customWidth="1"/>
    <col min="2876" max="2877" width="12.28515625" customWidth="1"/>
    <col min="2878" max="2880" width="12.85546875" customWidth="1"/>
    <col min="2881" max="2885" width="12.28515625" customWidth="1"/>
    <col min="2886" max="2888" width="12.85546875" customWidth="1"/>
    <col min="2889" max="2893" width="12.28515625" customWidth="1"/>
    <col min="2894" max="2896" width="12.85546875" customWidth="1"/>
    <col min="2897" max="2901" width="12.28515625" customWidth="1"/>
    <col min="2902" max="2904" width="12.85546875" customWidth="1"/>
    <col min="2905" max="2905" width="14.42578125" bestFit="1" customWidth="1"/>
    <col min="2906" max="2906" width="13.28515625" bestFit="1" customWidth="1"/>
    <col min="2907" max="2908" width="14.42578125" bestFit="1" customWidth="1"/>
    <col min="2909" max="2909" width="12.28515625" customWidth="1"/>
    <col min="2910" max="2910" width="12.85546875" bestFit="1" customWidth="1"/>
    <col min="2911" max="2912" width="12.85546875" customWidth="1"/>
    <col min="2913" max="2913" width="13.5703125" bestFit="1" customWidth="1"/>
    <col min="2914" max="2916" width="14.42578125" bestFit="1" customWidth="1"/>
    <col min="2917" max="2917" width="12.28515625" customWidth="1"/>
    <col min="2918" max="2918" width="10.85546875" customWidth="1"/>
    <col min="2919" max="2920" width="12.85546875" customWidth="1"/>
    <col min="2921" max="2921" width="13.5703125" bestFit="1" customWidth="1"/>
    <col min="2922" max="2922" width="12.42578125" bestFit="1" customWidth="1"/>
    <col min="2923" max="2924" width="13.5703125" bestFit="1" customWidth="1"/>
    <col min="2925" max="2925" width="12.28515625" customWidth="1"/>
    <col min="2926" max="2928" width="12.85546875" customWidth="1"/>
    <col min="2929" max="2933" width="12.28515625" customWidth="1"/>
    <col min="2934" max="2936" width="12.85546875" customWidth="1"/>
    <col min="2937" max="2937" width="12.28515625" customWidth="1"/>
    <col min="2938" max="2938" width="13.28515625" bestFit="1" customWidth="1"/>
    <col min="2939" max="2940" width="14.42578125" bestFit="1" customWidth="1"/>
    <col min="2941" max="2941" width="12.28515625" customWidth="1"/>
    <col min="2942" max="2944" width="12.85546875" customWidth="1"/>
    <col min="2945" max="2948" width="14.42578125" bestFit="1" customWidth="1"/>
    <col min="2949" max="2949" width="12.28515625" customWidth="1"/>
    <col min="2950" max="2950" width="12.85546875" bestFit="1" customWidth="1"/>
    <col min="2951" max="2952" width="12.85546875" customWidth="1"/>
    <col min="2953" max="2953" width="14.42578125" bestFit="1" customWidth="1"/>
    <col min="2954" max="2956" width="13.5703125" bestFit="1" customWidth="1"/>
    <col min="2957" max="2957" width="12.28515625" customWidth="1"/>
    <col min="2958" max="2960" width="12.85546875" customWidth="1"/>
    <col min="2961" max="2961" width="13.5703125" bestFit="1" customWidth="1"/>
    <col min="2962" max="2964" width="14.42578125" bestFit="1" customWidth="1"/>
    <col min="2965" max="2965" width="12.28515625" customWidth="1"/>
    <col min="2966" max="2968" width="12.85546875" customWidth="1"/>
    <col min="2969" max="2969" width="13.5703125" bestFit="1" customWidth="1"/>
    <col min="2970" max="2972" width="14.42578125" bestFit="1" customWidth="1"/>
    <col min="2973" max="2988" width="12.28515625" customWidth="1"/>
    <col min="2989" max="2989" width="12.85546875" customWidth="1"/>
    <col min="2990" max="2990" width="12.28515625" customWidth="1"/>
    <col min="2991" max="2991" width="11.42578125" customWidth="1"/>
    <col min="2992" max="2992" width="11.7109375" customWidth="1"/>
    <col min="2993" max="3000" width="12.28515625" customWidth="1"/>
    <col min="3001" max="3003" width="13.5703125" customWidth="1"/>
    <col min="3004" max="3005" width="12.28515625" customWidth="1"/>
    <col min="3006" max="3008" width="13.5703125" customWidth="1"/>
    <col min="3009" max="3010" width="12.28515625" customWidth="1"/>
    <col min="3011" max="3013" width="13.5703125" customWidth="1"/>
    <col min="3014" max="3015" width="12.28515625" customWidth="1"/>
    <col min="3016" max="3018" width="13.5703125" customWidth="1"/>
    <col min="3019" max="3019" width="14.42578125" bestFit="1" customWidth="1"/>
    <col min="3020" max="3020" width="12.28515625" customWidth="1"/>
    <col min="3021" max="3023" width="13.5703125" customWidth="1"/>
    <col min="3024" max="3024" width="14.42578125" bestFit="1" customWidth="1"/>
    <col min="3025" max="3025" width="12.28515625" customWidth="1"/>
    <col min="3026" max="3026" width="10.28515625" customWidth="1"/>
    <col min="3027" max="3028" width="13.5703125" customWidth="1"/>
    <col min="3029" max="3030" width="12.28515625" customWidth="1"/>
    <col min="3031" max="3033" width="13.5703125" customWidth="1"/>
    <col min="3034" max="3034" width="14.42578125" bestFit="1" customWidth="1"/>
    <col min="3035" max="3035" width="12.28515625" customWidth="1"/>
    <col min="3036" max="3038" width="13.5703125" customWidth="1"/>
    <col min="3039" max="3039" width="12.42578125" bestFit="1" customWidth="1"/>
    <col min="3040" max="3040" width="12.28515625" customWidth="1"/>
    <col min="3041" max="3041" width="11.28515625" customWidth="1"/>
    <col min="3042" max="3043" width="13.5703125" customWidth="1"/>
    <col min="3044" max="3044" width="14.42578125" bestFit="1" customWidth="1"/>
    <col min="3045" max="3045" width="12.28515625" customWidth="1"/>
    <col min="3046" max="3046" width="9.140625" customWidth="1"/>
    <col min="3047" max="3048" width="13.5703125" customWidth="1"/>
    <col min="3049" max="3049" width="13.5703125" bestFit="1" customWidth="1"/>
    <col min="3050" max="3050" width="12.28515625" customWidth="1"/>
    <col min="3051" max="3051" width="6.7109375" customWidth="1"/>
    <col min="3052" max="3053" width="13.5703125" customWidth="1"/>
    <col min="3054" max="3054" width="13.5703125" bestFit="1" customWidth="1"/>
    <col min="3055" max="3055" width="12.28515625" customWidth="1"/>
    <col min="3056" max="3058" width="13.5703125" customWidth="1"/>
    <col min="3059" max="3060" width="12.28515625" customWidth="1"/>
    <col min="3061" max="3063" width="13.5703125" customWidth="1"/>
    <col min="3064" max="3065" width="12.28515625" customWidth="1"/>
    <col min="3066" max="3068" width="13.5703125" customWidth="1"/>
    <col min="3069" max="3069" width="14.42578125" bestFit="1" customWidth="1"/>
    <col min="3070" max="3070" width="12.28515625" customWidth="1"/>
    <col min="3071" max="3073" width="13.5703125" customWidth="1"/>
    <col min="3074" max="3074" width="13.5703125" bestFit="1" customWidth="1"/>
    <col min="3075" max="3075" width="12.28515625" customWidth="1"/>
    <col min="3076" max="3076" width="11.28515625" customWidth="1"/>
    <col min="3077" max="3078" width="13.5703125" customWidth="1"/>
    <col min="3079" max="3079" width="13.5703125" bestFit="1" customWidth="1"/>
    <col min="3080" max="3080" width="12.28515625" customWidth="1"/>
    <col min="3081" max="3081" width="9.140625" customWidth="1"/>
    <col min="3082" max="3083" width="13.5703125" customWidth="1"/>
    <col min="3084" max="3084" width="14.42578125" bestFit="1" customWidth="1"/>
    <col min="3085" max="3085" width="12.28515625" customWidth="1"/>
    <col min="3086" max="3088" width="12.85546875" customWidth="1"/>
    <col min="3089" max="3093" width="12.28515625" customWidth="1"/>
    <col min="3094" max="3096" width="12.85546875" customWidth="1"/>
    <col min="3097" max="3101" width="12.28515625" customWidth="1"/>
    <col min="3102" max="3104" width="12.85546875" customWidth="1"/>
    <col min="3105" max="3105" width="14.42578125" bestFit="1" customWidth="1"/>
    <col min="3106" max="3109" width="12.28515625" customWidth="1"/>
    <col min="3110" max="3112" width="12.85546875" customWidth="1"/>
    <col min="3113" max="3114" width="14.42578125" bestFit="1" customWidth="1"/>
    <col min="3115" max="3116" width="13.28515625" bestFit="1" customWidth="1"/>
    <col min="3117" max="3117" width="12.28515625" customWidth="1"/>
    <col min="3118" max="3120" width="12.85546875" customWidth="1"/>
    <col min="3121" max="3123" width="14.42578125" bestFit="1" customWidth="1"/>
    <col min="3124" max="3125" width="12.28515625" customWidth="1"/>
    <col min="3126" max="3128" width="12.85546875" customWidth="1"/>
    <col min="3129" max="3130" width="12.28515625" customWidth="1"/>
    <col min="3131" max="3131" width="14.42578125" bestFit="1" customWidth="1"/>
    <col min="3132" max="3133" width="12.28515625" customWidth="1"/>
    <col min="3134" max="3136" width="12.85546875" customWidth="1"/>
    <col min="3137" max="3141" width="12.28515625" customWidth="1"/>
    <col min="3142" max="3144" width="12.85546875" customWidth="1"/>
    <col min="3145" max="3149" width="12.28515625" customWidth="1"/>
    <col min="3150" max="3152" width="12.85546875" customWidth="1"/>
    <col min="3153" max="3157" width="12.28515625" customWidth="1"/>
    <col min="3158" max="3160" width="12.85546875" customWidth="1"/>
    <col min="3161" max="3161" width="14.42578125" bestFit="1" customWidth="1"/>
    <col min="3162" max="3162" width="13.28515625" bestFit="1" customWidth="1"/>
    <col min="3163" max="3164" width="14.42578125" bestFit="1" customWidth="1"/>
    <col min="3165" max="3165" width="12.28515625" customWidth="1"/>
    <col min="3166" max="3166" width="12.85546875" bestFit="1" customWidth="1"/>
    <col min="3167" max="3168" width="12.85546875" customWidth="1"/>
    <col min="3169" max="3169" width="13.5703125" bestFit="1" customWidth="1"/>
    <col min="3170" max="3172" width="14.42578125" bestFit="1" customWidth="1"/>
    <col min="3173" max="3173" width="12.28515625" customWidth="1"/>
    <col min="3174" max="3174" width="10.85546875" customWidth="1"/>
    <col min="3175" max="3176" width="12.85546875" customWidth="1"/>
    <col min="3177" max="3177" width="13.5703125" bestFit="1" customWidth="1"/>
    <col min="3178" max="3178" width="12.42578125" bestFit="1" customWidth="1"/>
    <col min="3179" max="3180" width="13.5703125" bestFit="1" customWidth="1"/>
    <col min="3181" max="3181" width="12.28515625" customWidth="1"/>
    <col min="3182" max="3184" width="12.85546875" customWidth="1"/>
    <col min="3185" max="3189" width="12.28515625" customWidth="1"/>
    <col min="3190" max="3192" width="12.85546875" customWidth="1"/>
    <col min="3193" max="3193" width="12.28515625" customWidth="1"/>
    <col min="3194" max="3194" width="13.28515625" bestFit="1" customWidth="1"/>
    <col min="3195" max="3196" width="14.42578125" bestFit="1" customWidth="1"/>
    <col min="3197" max="3197" width="12.28515625" customWidth="1"/>
    <col min="3198" max="3200" width="12.85546875" customWidth="1"/>
    <col min="3201" max="3204" width="14.42578125" bestFit="1" customWidth="1"/>
    <col min="3205" max="3205" width="12.28515625" customWidth="1"/>
    <col min="3206" max="3206" width="12.85546875" bestFit="1" customWidth="1"/>
    <col min="3207" max="3208" width="12.85546875" customWidth="1"/>
    <col min="3209" max="3209" width="14.42578125" bestFit="1" customWidth="1"/>
    <col min="3210" max="3212" width="13.5703125" bestFit="1" customWidth="1"/>
    <col min="3213" max="3213" width="12.28515625" customWidth="1"/>
    <col min="3214" max="3216" width="12.85546875" customWidth="1"/>
    <col min="3217" max="3217" width="13.5703125" bestFit="1" customWidth="1"/>
    <col min="3218" max="3220" width="14.42578125" bestFit="1" customWidth="1"/>
    <col min="3221" max="3221" width="12.28515625" customWidth="1"/>
    <col min="3222" max="3224" width="12.85546875" customWidth="1"/>
    <col min="3225" max="3225" width="13.5703125" bestFit="1" customWidth="1"/>
    <col min="3226" max="3228" width="14.42578125" bestFit="1" customWidth="1"/>
    <col min="3229" max="3244" width="12.28515625" customWidth="1"/>
    <col min="3245" max="3245" width="12.85546875" customWidth="1"/>
    <col min="3246" max="3246" width="12.28515625" customWidth="1"/>
    <col min="3247" max="3247" width="11.42578125" customWidth="1"/>
    <col min="3248" max="3248" width="11.7109375" customWidth="1"/>
    <col min="3249" max="3256" width="12.28515625" customWidth="1"/>
    <col min="3257" max="3259" width="13.5703125" customWidth="1"/>
    <col min="3260" max="3261" width="12.28515625" customWidth="1"/>
    <col min="3262" max="3264" width="13.5703125" customWidth="1"/>
    <col min="3265" max="3266" width="12.28515625" customWidth="1"/>
    <col min="3267" max="3269" width="13.5703125" customWidth="1"/>
    <col min="3270" max="3271" width="12.28515625" customWidth="1"/>
    <col min="3272" max="3274" width="13.5703125" customWidth="1"/>
    <col min="3275" max="3275" width="14.42578125" bestFit="1" customWidth="1"/>
    <col min="3276" max="3276" width="12.28515625" customWidth="1"/>
    <col min="3277" max="3279" width="13.5703125" customWidth="1"/>
    <col min="3280" max="3280" width="14.42578125" bestFit="1" customWidth="1"/>
    <col min="3281" max="3281" width="12.28515625" customWidth="1"/>
    <col min="3282" max="3282" width="10.28515625" customWidth="1"/>
    <col min="3283" max="3284" width="13.5703125" customWidth="1"/>
    <col min="3285" max="3286" width="12.28515625" customWidth="1"/>
    <col min="3287" max="3289" width="13.5703125" customWidth="1"/>
    <col min="3290" max="3290" width="14.42578125" bestFit="1" customWidth="1"/>
    <col min="3291" max="3291" width="12.28515625" customWidth="1"/>
    <col min="3292" max="3294" width="13.5703125" customWidth="1"/>
    <col min="3295" max="3295" width="12.42578125" bestFit="1" customWidth="1"/>
    <col min="3296" max="3296" width="12.28515625" customWidth="1"/>
    <col min="3297" max="3297" width="11.28515625" customWidth="1"/>
    <col min="3298" max="3299" width="13.5703125" customWidth="1"/>
    <col min="3300" max="3300" width="14.42578125" bestFit="1" customWidth="1"/>
    <col min="3301" max="3301" width="12.28515625" customWidth="1"/>
    <col min="3302" max="3302" width="9.140625" customWidth="1"/>
    <col min="3303" max="3304" width="13.5703125" customWidth="1"/>
    <col min="3305" max="3305" width="13.5703125" bestFit="1" customWidth="1"/>
    <col min="3306" max="3306" width="12.28515625" customWidth="1"/>
    <col min="3307" max="3307" width="6.7109375" customWidth="1"/>
    <col min="3308" max="3309" width="13.5703125" customWidth="1"/>
    <col min="3310" max="3310" width="13.5703125" bestFit="1" customWidth="1"/>
    <col min="3311" max="3311" width="12.28515625" customWidth="1"/>
    <col min="3312" max="3314" width="13.5703125" customWidth="1"/>
    <col min="3315" max="3316" width="12.28515625" customWidth="1"/>
    <col min="3317" max="3319" width="13.5703125" customWidth="1"/>
    <col min="3320" max="3321" width="12.28515625" customWidth="1"/>
    <col min="3322" max="3324" width="13.5703125" customWidth="1"/>
    <col min="3325" max="3325" width="14.42578125" bestFit="1" customWidth="1"/>
    <col min="3326" max="3326" width="12.28515625" customWidth="1"/>
    <col min="3327" max="3329" width="13.5703125" customWidth="1"/>
    <col min="3330" max="3330" width="13.5703125" bestFit="1" customWidth="1"/>
    <col min="3331" max="3331" width="12.28515625" customWidth="1"/>
    <col min="3332" max="3332" width="11.28515625" customWidth="1"/>
    <col min="3333" max="3334" width="13.5703125" customWidth="1"/>
    <col min="3335" max="3335" width="13.5703125" bestFit="1" customWidth="1"/>
    <col min="3336" max="3336" width="12.28515625" customWidth="1"/>
    <col min="3337" max="3337" width="9.140625" customWidth="1"/>
    <col min="3338" max="3339" width="13.5703125" customWidth="1"/>
    <col min="3340" max="3340" width="14.42578125" bestFit="1" customWidth="1"/>
    <col min="3341" max="3341" width="12.28515625" customWidth="1"/>
    <col min="3342" max="3344" width="12.85546875" customWidth="1"/>
    <col min="3345" max="3349" width="12.28515625" customWidth="1"/>
    <col min="3350" max="3352" width="12.85546875" customWidth="1"/>
    <col min="3353" max="3357" width="12.28515625" customWidth="1"/>
    <col min="3358" max="3360" width="12.85546875" customWidth="1"/>
    <col min="3361" max="3361" width="14.42578125" bestFit="1" customWidth="1"/>
    <col min="3362" max="3365" width="12.28515625" customWidth="1"/>
    <col min="3366" max="3368" width="12.85546875" customWidth="1"/>
    <col min="3369" max="3370" width="14.42578125" bestFit="1" customWidth="1"/>
    <col min="3371" max="3372" width="13.28515625" bestFit="1" customWidth="1"/>
    <col min="3373" max="3373" width="12.28515625" customWidth="1"/>
    <col min="3374" max="3376" width="12.85546875" customWidth="1"/>
    <col min="3377" max="3379" width="14.42578125" bestFit="1" customWidth="1"/>
    <col min="3380" max="3381" width="12.28515625" customWidth="1"/>
    <col min="3382" max="3384" width="12.85546875" customWidth="1"/>
    <col min="3385" max="3386" width="12.28515625" customWidth="1"/>
    <col min="3387" max="3387" width="14.42578125" bestFit="1" customWidth="1"/>
    <col min="3388" max="3389" width="12.28515625" customWidth="1"/>
    <col min="3390" max="3392" width="12.85546875" customWidth="1"/>
    <col min="3393" max="3397" width="12.28515625" customWidth="1"/>
    <col min="3398" max="3400" width="12.85546875" customWidth="1"/>
    <col min="3401" max="3405" width="12.28515625" customWidth="1"/>
    <col min="3406" max="3408" width="12.85546875" customWidth="1"/>
    <col min="3409" max="3413" width="12.28515625" customWidth="1"/>
    <col min="3414" max="3416" width="12.85546875" customWidth="1"/>
    <col min="3417" max="3417" width="14.42578125" bestFit="1" customWidth="1"/>
    <col min="3418" max="3418" width="13.28515625" bestFit="1" customWidth="1"/>
    <col min="3419" max="3420" width="14.42578125" bestFit="1" customWidth="1"/>
    <col min="3421" max="3421" width="12.28515625" customWidth="1"/>
    <col min="3422" max="3422" width="12.85546875" bestFit="1" customWidth="1"/>
    <col min="3423" max="3424" width="12.85546875" customWidth="1"/>
    <col min="3425" max="3425" width="13.5703125" bestFit="1" customWidth="1"/>
    <col min="3426" max="3428" width="14.42578125" bestFit="1" customWidth="1"/>
    <col min="3429" max="3429" width="12.28515625" customWidth="1"/>
    <col min="3430" max="3430" width="10.85546875" customWidth="1"/>
    <col min="3431" max="3432" width="12.85546875" customWidth="1"/>
    <col min="3433" max="3433" width="13.5703125" bestFit="1" customWidth="1"/>
    <col min="3434" max="3434" width="12.42578125" bestFit="1" customWidth="1"/>
    <col min="3435" max="3436" width="13.5703125" bestFit="1" customWidth="1"/>
    <col min="3437" max="3437" width="12.28515625" customWidth="1"/>
    <col min="3438" max="3440" width="12.85546875" customWidth="1"/>
    <col min="3441" max="3445" width="12.28515625" customWidth="1"/>
    <col min="3446" max="3448" width="12.85546875" customWidth="1"/>
    <col min="3449" max="3449" width="12.28515625" customWidth="1"/>
    <col min="3450" max="3450" width="13.28515625" bestFit="1" customWidth="1"/>
    <col min="3451" max="3452" width="14.42578125" bestFit="1" customWidth="1"/>
    <col min="3453" max="3453" width="12.28515625" customWidth="1"/>
    <col min="3454" max="3456" width="12.85546875" customWidth="1"/>
    <col min="3457" max="3460" width="14.42578125" bestFit="1" customWidth="1"/>
    <col min="3461" max="3461" width="12.28515625" customWidth="1"/>
    <col min="3462" max="3462" width="12.85546875" bestFit="1" customWidth="1"/>
    <col min="3463" max="3464" width="12.85546875" customWidth="1"/>
    <col min="3465" max="3465" width="14.42578125" bestFit="1" customWidth="1"/>
    <col min="3466" max="3468" width="13.5703125" bestFit="1" customWidth="1"/>
    <col min="3469" max="3469" width="12.28515625" customWidth="1"/>
    <col min="3470" max="3472" width="12.85546875" customWidth="1"/>
    <col min="3473" max="3473" width="13.5703125" bestFit="1" customWidth="1"/>
    <col min="3474" max="3476" width="14.42578125" bestFit="1" customWidth="1"/>
    <col min="3477" max="3477" width="12.28515625" customWidth="1"/>
    <col min="3478" max="3480" width="12.85546875" customWidth="1"/>
    <col min="3481" max="3481" width="13.5703125" bestFit="1" customWidth="1"/>
    <col min="3482" max="3484" width="14.42578125" bestFit="1" customWidth="1"/>
    <col min="3485" max="3500" width="12.28515625" customWidth="1"/>
    <col min="3501" max="3501" width="12.85546875" customWidth="1"/>
    <col min="3502" max="3502" width="12.28515625" customWidth="1"/>
    <col min="3503" max="3503" width="11.42578125" customWidth="1"/>
    <col min="3504" max="3504" width="11.7109375" customWidth="1"/>
    <col min="3505" max="3512" width="12.28515625" customWidth="1"/>
    <col min="3513" max="3515" width="13.5703125" customWidth="1"/>
    <col min="3516" max="3517" width="12.28515625" customWidth="1"/>
    <col min="3518" max="3520" width="13.5703125" customWidth="1"/>
    <col min="3521" max="3522" width="12.28515625" customWidth="1"/>
    <col min="3523" max="3525" width="13.5703125" customWidth="1"/>
    <col min="3526" max="3527" width="12.28515625" customWidth="1"/>
    <col min="3528" max="3530" width="13.5703125" customWidth="1"/>
    <col min="3531" max="3531" width="14.42578125" bestFit="1" customWidth="1"/>
    <col min="3532" max="3532" width="12.28515625" customWidth="1"/>
    <col min="3533" max="3535" width="13.5703125" customWidth="1"/>
    <col min="3536" max="3536" width="14.42578125" bestFit="1" customWidth="1"/>
    <col min="3537" max="3537" width="12.28515625" customWidth="1"/>
    <col min="3538" max="3538" width="10.28515625" customWidth="1"/>
    <col min="3539" max="3540" width="13.5703125" customWidth="1"/>
    <col min="3541" max="3542" width="12.28515625" customWidth="1"/>
    <col min="3543" max="3545" width="13.5703125" customWidth="1"/>
    <col min="3546" max="3546" width="14.42578125" bestFit="1" customWidth="1"/>
    <col min="3547" max="3547" width="12.28515625" customWidth="1"/>
    <col min="3548" max="3550" width="13.5703125" customWidth="1"/>
    <col min="3551" max="3551" width="12.42578125" bestFit="1" customWidth="1"/>
    <col min="3552" max="3552" width="12.28515625" customWidth="1"/>
    <col min="3553" max="3553" width="11.28515625" customWidth="1"/>
    <col min="3554" max="3555" width="13.5703125" customWidth="1"/>
    <col min="3556" max="3556" width="14.42578125" bestFit="1" customWidth="1"/>
    <col min="3557" max="3557" width="12.28515625" customWidth="1"/>
    <col min="3558" max="3558" width="9.140625" customWidth="1"/>
    <col min="3559" max="3560" width="13.5703125" customWidth="1"/>
    <col min="3561" max="3561" width="13.5703125" bestFit="1" customWidth="1"/>
    <col min="3562" max="3562" width="12.28515625" customWidth="1"/>
    <col min="3563" max="3563" width="6.7109375" customWidth="1"/>
    <col min="3564" max="3565" width="13.5703125" customWidth="1"/>
    <col min="3566" max="3566" width="13.5703125" bestFit="1" customWidth="1"/>
    <col min="3567" max="3567" width="12.28515625" customWidth="1"/>
    <col min="3568" max="3570" width="13.5703125" customWidth="1"/>
    <col min="3571" max="3572" width="12.28515625" customWidth="1"/>
    <col min="3573" max="3575" width="13.5703125" customWidth="1"/>
    <col min="3576" max="3577" width="12.28515625" customWidth="1"/>
    <col min="3578" max="3580" width="13.5703125" customWidth="1"/>
    <col min="3581" max="3581" width="14.42578125" bestFit="1" customWidth="1"/>
    <col min="3582" max="3582" width="12.28515625" customWidth="1"/>
    <col min="3583" max="3585" width="13.5703125" customWidth="1"/>
    <col min="3586" max="3586" width="13.5703125" bestFit="1" customWidth="1"/>
    <col min="3587" max="3587" width="12.28515625" customWidth="1"/>
    <col min="3588" max="3588" width="11.28515625" customWidth="1"/>
    <col min="3589" max="3590" width="13.5703125" customWidth="1"/>
    <col min="3591" max="3591" width="13.5703125" bestFit="1" customWidth="1"/>
    <col min="3592" max="3592" width="12.28515625" customWidth="1"/>
    <col min="3593" max="3593" width="9.140625" customWidth="1"/>
    <col min="3594" max="3595" width="13.5703125" customWidth="1"/>
    <col min="3596" max="3596" width="14.42578125" bestFit="1" customWidth="1"/>
    <col min="3597" max="3597" width="12.28515625" customWidth="1"/>
    <col min="3598" max="3600" width="12.85546875" customWidth="1"/>
    <col min="3601" max="3605" width="12.28515625" customWidth="1"/>
    <col min="3606" max="3608" width="12.85546875" customWidth="1"/>
    <col min="3609" max="3613" width="12.28515625" customWidth="1"/>
    <col min="3614" max="3616" width="12.85546875" customWidth="1"/>
    <col min="3617" max="3617" width="14.42578125" bestFit="1" customWidth="1"/>
    <col min="3618" max="3621" width="12.28515625" customWidth="1"/>
    <col min="3622" max="3624" width="12.85546875" customWidth="1"/>
    <col min="3625" max="3626" width="14.42578125" bestFit="1" customWidth="1"/>
    <col min="3627" max="3628" width="13.28515625" bestFit="1" customWidth="1"/>
    <col min="3629" max="3629" width="12.28515625" customWidth="1"/>
    <col min="3630" max="3632" width="12.85546875" customWidth="1"/>
    <col min="3633" max="3635" width="14.42578125" bestFit="1" customWidth="1"/>
    <col min="3636" max="3637" width="12.28515625" customWidth="1"/>
    <col min="3638" max="3640" width="12.85546875" customWidth="1"/>
    <col min="3641" max="3642" width="12.28515625" customWidth="1"/>
    <col min="3643" max="3643" width="14.42578125" bestFit="1" customWidth="1"/>
    <col min="3644" max="3645" width="12.28515625" customWidth="1"/>
    <col min="3646" max="3648" width="12.85546875" customWidth="1"/>
    <col min="3649" max="3653" width="12.28515625" customWidth="1"/>
    <col min="3654" max="3656" width="12.85546875" customWidth="1"/>
    <col min="3657" max="3661" width="12.28515625" customWidth="1"/>
    <col min="3662" max="3664" width="12.85546875" customWidth="1"/>
    <col min="3665" max="3669" width="12.28515625" customWidth="1"/>
    <col min="3670" max="3672" width="12.85546875" customWidth="1"/>
    <col min="3673" max="3673" width="14.42578125" bestFit="1" customWidth="1"/>
    <col min="3674" max="3674" width="13.28515625" bestFit="1" customWidth="1"/>
    <col min="3675" max="3676" width="14.42578125" bestFit="1" customWidth="1"/>
    <col min="3677" max="3677" width="12.28515625" customWidth="1"/>
    <col min="3678" max="3678" width="12.85546875" bestFit="1" customWidth="1"/>
    <col min="3679" max="3680" width="12.85546875" customWidth="1"/>
    <col min="3681" max="3681" width="13.5703125" bestFit="1" customWidth="1"/>
    <col min="3682" max="3684" width="14.42578125" bestFit="1" customWidth="1"/>
    <col min="3685" max="3685" width="12.28515625" customWidth="1"/>
    <col min="3686" max="3686" width="10.85546875" customWidth="1"/>
    <col min="3687" max="3688" width="12.85546875" customWidth="1"/>
    <col min="3689" max="3689" width="13.5703125" bestFit="1" customWidth="1"/>
    <col min="3690" max="3690" width="12.42578125" bestFit="1" customWidth="1"/>
    <col min="3691" max="3692" width="13.5703125" bestFit="1" customWidth="1"/>
    <col min="3693" max="3693" width="12.28515625" customWidth="1"/>
    <col min="3694" max="3696" width="12.85546875" customWidth="1"/>
    <col min="3697" max="3701" width="12.28515625" customWidth="1"/>
    <col min="3702" max="3704" width="12.85546875" customWidth="1"/>
    <col min="3705" max="3705" width="12.28515625" customWidth="1"/>
    <col min="3706" max="3706" width="13.28515625" bestFit="1" customWidth="1"/>
    <col min="3707" max="3708" width="14.42578125" bestFit="1" customWidth="1"/>
    <col min="3709" max="3709" width="12.28515625" customWidth="1"/>
    <col min="3710" max="3712" width="12.85546875" customWidth="1"/>
    <col min="3713" max="3716" width="14.42578125" bestFit="1" customWidth="1"/>
    <col min="3717" max="3717" width="12.28515625" customWidth="1"/>
    <col min="3718" max="3718" width="12.85546875" bestFit="1" customWidth="1"/>
    <col min="3719" max="3720" width="12.85546875" customWidth="1"/>
    <col min="3721" max="3721" width="14.42578125" bestFit="1" customWidth="1"/>
    <col min="3722" max="3724" width="13.5703125" bestFit="1" customWidth="1"/>
    <col min="3725" max="3725" width="12.28515625" customWidth="1"/>
    <col min="3726" max="3728" width="12.85546875" customWidth="1"/>
    <col min="3729" max="3729" width="13.5703125" bestFit="1" customWidth="1"/>
    <col min="3730" max="3732" width="14.42578125" bestFit="1" customWidth="1"/>
    <col min="3733" max="3733" width="12.28515625" customWidth="1"/>
    <col min="3734" max="3736" width="12.85546875" customWidth="1"/>
    <col min="3737" max="3737" width="13.5703125" bestFit="1" customWidth="1"/>
    <col min="3738" max="3740" width="14.42578125" bestFit="1" customWidth="1"/>
    <col min="3741" max="3756" width="12.28515625" customWidth="1"/>
    <col min="3757" max="3757" width="12.85546875" customWidth="1"/>
    <col min="3758" max="3758" width="12.28515625" customWidth="1"/>
    <col min="3759" max="3759" width="11.42578125" customWidth="1"/>
    <col min="3760" max="3760" width="11.7109375" customWidth="1"/>
    <col min="3761" max="3768" width="12.28515625" customWidth="1"/>
    <col min="3769" max="3771" width="13.5703125" customWidth="1"/>
    <col min="3772" max="3773" width="12.28515625" customWidth="1"/>
    <col min="3774" max="3776" width="13.5703125" customWidth="1"/>
    <col min="3777" max="3778" width="12.28515625" customWidth="1"/>
    <col min="3779" max="3781" width="13.5703125" customWidth="1"/>
    <col min="3782" max="3783" width="12.28515625" customWidth="1"/>
    <col min="3784" max="3786" width="13.5703125" customWidth="1"/>
    <col min="3787" max="3787" width="14.42578125" bestFit="1" customWidth="1"/>
    <col min="3788" max="3788" width="12.28515625" customWidth="1"/>
    <col min="3789" max="3791" width="13.5703125" customWidth="1"/>
    <col min="3792" max="3792" width="14.42578125" bestFit="1" customWidth="1"/>
    <col min="3793" max="3793" width="12.28515625" customWidth="1"/>
    <col min="3794" max="3794" width="10.28515625" customWidth="1"/>
    <col min="3795" max="3796" width="13.5703125" customWidth="1"/>
    <col min="3797" max="3798" width="12.28515625" customWidth="1"/>
    <col min="3799" max="3801" width="13.5703125" customWidth="1"/>
    <col min="3802" max="3802" width="14.42578125" bestFit="1" customWidth="1"/>
    <col min="3803" max="3803" width="12.28515625" customWidth="1"/>
    <col min="3804" max="3806" width="13.5703125" customWidth="1"/>
    <col min="3807" max="3807" width="12.42578125" bestFit="1" customWidth="1"/>
    <col min="3808" max="3808" width="12.28515625" customWidth="1"/>
    <col min="3809" max="3809" width="11.28515625" customWidth="1"/>
    <col min="3810" max="3811" width="13.5703125" customWidth="1"/>
    <col min="3812" max="3812" width="14.42578125" bestFit="1" customWidth="1"/>
    <col min="3813" max="3813" width="12.28515625" customWidth="1"/>
    <col min="3814" max="3814" width="9.140625" customWidth="1"/>
    <col min="3815" max="3816" width="13.5703125" customWidth="1"/>
    <col min="3817" max="3817" width="13.5703125" bestFit="1" customWidth="1"/>
    <col min="3818" max="3818" width="12.28515625" customWidth="1"/>
    <col min="3819" max="3819" width="6.7109375" customWidth="1"/>
    <col min="3820" max="3821" width="13.5703125" customWidth="1"/>
    <col min="3822" max="3822" width="13.5703125" bestFit="1" customWidth="1"/>
    <col min="3823" max="3823" width="12.28515625" customWidth="1"/>
    <col min="3824" max="3826" width="13.5703125" customWidth="1"/>
    <col min="3827" max="3828" width="12.28515625" customWidth="1"/>
    <col min="3829" max="3831" width="13.5703125" customWidth="1"/>
    <col min="3832" max="3833" width="12.28515625" customWidth="1"/>
    <col min="3834" max="3836" width="13.5703125" customWidth="1"/>
    <col min="3837" max="3837" width="14.42578125" bestFit="1" customWidth="1"/>
    <col min="3838" max="3838" width="12.28515625" customWidth="1"/>
    <col min="3839" max="3841" width="13.5703125" customWidth="1"/>
    <col min="3842" max="3842" width="13.5703125" bestFit="1" customWidth="1"/>
    <col min="3843" max="3843" width="12.28515625" customWidth="1"/>
    <col min="3844" max="3844" width="11.28515625" customWidth="1"/>
    <col min="3845" max="3846" width="13.5703125" customWidth="1"/>
    <col min="3847" max="3847" width="13.5703125" bestFit="1" customWidth="1"/>
    <col min="3848" max="3848" width="12.28515625" customWidth="1"/>
    <col min="3849" max="3849" width="9.140625" customWidth="1"/>
    <col min="3850" max="3851" width="13.5703125" customWidth="1"/>
    <col min="3852" max="3852" width="14.42578125" bestFit="1" customWidth="1"/>
    <col min="3853" max="3853" width="12.28515625" customWidth="1"/>
    <col min="3854" max="3856" width="12.85546875" customWidth="1"/>
    <col min="3857" max="3861" width="12.28515625" customWidth="1"/>
    <col min="3862" max="3864" width="12.85546875" customWidth="1"/>
    <col min="3865" max="3869" width="12.28515625" customWidth="1"/>
    <col min="3870" max="3872" width="12.85546875" customWidth="1"/>
    <col min="3873" max="3873" width="14.42578125" bestFit="1" customWidth="1"/>
    <col min="3874" max="3877" width="12.28515625" customWidth="1"/>
    <col min="3878" max="3880" width="12.85546875" customWidth="1"/>
    <col min="3881" max="3882" width="14.42578125" bestFit="1" customWidth="1"/>
    <col min="3883" max="3884" width="13.28515625" bestFit="1" customWidth="1"/>
    <col min="3885" max="3885" width="12.28515625" customWidth="1"/>
    <col min="3886" max="3888" width="12.85546875" customWidth="1"/>
    <col min="3889" max="3891" width="14.42578125" bestFit="1" customWidth="1"/>
    <col min="3892" max="3893" width="12.28515625" customWidth="1"/>
    <col min="3894" max="3896" width="12.85546875" customWidth="1"/>
    <col min="3897" max="3898" width="12.28515625" customWidth="1"/>
    <col min="3899" max="3899" width="14.42578125" bestFit="1" customWidth="1"/>
    <col min="3900" max="3901" width="12.28515625" customWidth="1"/>
    <col min="3902" max="3904" width="12.85546875" customWidth="1"/>
    <col min="3905" max="3909" width="12.28515625" customWidth="1"/>
    <col min="3910" max="3912" width="12.85546875" customWidth="1"/>
    <col min="3913" max="3917" width="12.28515625" customWidth="1"/>
    <col min="3918" max="3920" width="12.85546875" customWidth="1"/>
    <col min="3921" max="3925" width="12.28515625" customWidth="1"/>
    <col min="3926" max="3928" width="12.85546875" customWidth="1"/>
    <col min="3929" max="3929" width="14.42578125" bestFit="1" customWidth="1"/>
    <col min="3930" max="3930" width="13.28515625" bestFit="1" customWidth="1"/>
    <col min="3931" max="3932" width="14.42578125" bestFit="1" customWidth="1"/>
    <col min="3933" max="3933" width="12.28515625" customWidth="1"/>
    <col min="3934" max="3934" width="12.85546875" bestFit="1" customWidth="1"/>
    <col min="3935" max="3936" width="12.85546875" customWidth="1"/>
    <col min="3937" max="3937" width="13.5703125" bestFit="1" customWidth="1"/>
    <col min="3938" max="3940" width="14.42578125" bestFit="1" customWidth="1"/>
    <col min="3941" max="3941" width="12.28515625" customWidth="1"/>
    <col min="3942" max="3942" width="10.85546875" customWidth="1"/>
    <col min="3943" max="3944" width="12.85546875" customWidth="1"/>
    <col min="3945" max="3945" width="13.5703125" bestFit="1" customWidth="1"/>
    <col min="3946" max="3946" width="12.42578125" bestFit="1" customWidth="1"/>
    <col min="3947" max="3948" width="13.5703125" bestFit="1" customWidth="1"/>
    <col min="3949" max="3949" width="12.28515625" customWidth="1"/>
    <col min="3950" max="3952" width="12.85546875" customWidth="1"/>
    <col min="3953" max="3957" width="12.28515625" customWidth="1"/>
    <col min="3958" max="3960" width="12.85546875" customWidth="1"/>
    <col min="3961" max="3961" width="12.28515625" customWidth="1"/>
    <col min="3962" max="3962" width="13.28515625" bestFit="1" customWidth="1"/>
    <col min="3963" max="3964" width="14.42578125" bestFit="1" customWidth="1"/>
    <col min="3965" max="3965" width="12.28515625" customWidth="1"/>
    <col min="3966" max="3968" width="12.85546875" customWidth="1"/>
    <col min="3969" max="3972" width="14.42578125" bestFit="1" customWidth="1"/>
    <col min="3973" max="3973" width="12.28515625" customWidth="1"/>
    <col min="3974" max="3974" width="12.85546875" bestFit="1" customWidth="1"/>
    <col min="3975" max="3976" width="12.85546875" customWidth="1"/>
    <col min="3977" max="3977" width="14.42578125" bestFit="1" customWidth="1"/>
    <col min="3978" max="3980" width="13.5703125" bestFit="1" customWidth="1"/>
    <col min="3981" max="3981" width="12.28515625" customWidth="1"/>
    <col min="3982" max="3984" width="12.85546875" customWidth="1"/>
    <col min="3985" max="3985" width="13.5703125" bestFit="1" customWidth="1"/>
    <col min="3986" max="3988" width="14.42578125" bestFit="1" customWidth="1"/>
    <col min="3989" max="3989" width="12.28515625" customWidth="1"/>
    <col min="3990" max="3992" width="12.85546875" customWidth="1"/>
    <col min="3993" max="3993" width="13.5703125" bestFit="1" customWidth="1"/>
    <col min="3994" max="3996" width="14.42578125" bestFit="1" customWidth="1"/>
    <col min="3997" max="4012" width="12.28515625" customWidth="1"/>
    <col min="4013" max="4013" width="12.85546875" customWidth="1"/>
    <col min="4014" max="4014" width="12.28515625" customWidth="1"/>
    <col min="4015" max="4015" width="11.42578125" customWidth="1"/>
    <col min="4016" max="4016" width="11.7109375" customWidth="1"/>
    <col min="4017" max="4024" width="12.28515625" customWidth="1"/>
    <col min="4025" max="4027" width="13.5703125" customWidth="1"/>
    <col min="4028" max="4029" width="12.28515625" customWidth="1"/>
    <col min="4030" max="4032" width="13.5703125" customWidth="1"/>
    <col min="4033" max="4034" width="12.28515625" customWidth="1"/>
    <col min="4035" max="4037" width="13.5703125" customWidth="1"/>
    <col min="4038" max="4039" width="12.28515625" customWidth="1"/>
    <col min="4040" max="4042" width="13.5703125" customWidth="1"/>
    <col min="4043" max="4043" width="14.42578125" bestFit="1" customWidth="1"/>
    <col min="4044" max="4044" width="12.28515625" customWidth="1"/>
    <col min="4045" max="4047" width="13.5703125" customWidth="1"/>
    <col min="4048" max="4048" width="14.42578125" bestFit="1" customWidth="1"/>
    <col min="4049" max="4049" width="12.28515625" customWidth="1"/>
    <col min="4050" max="4050" width="10.28515625" customWidth="1"/>
    <col min="4051" max="4052" width="13.5703125" customWidth="1"/>
    <col min="4053" max="4054" width="12.28515625" customWidth="1"/>
    <col min="4055" max="4057" width="13.5703125" customWidth="1"/>
    <col min="4058" max="4058" width="14.42578125" bestFit="1" customWidth="1"/>
    <col min="4059" max="4059" width="12.28515625" customWidth="1"/>
    <col min="4060" max="4062" width="13.5703125" customWidth="1"/>
    <col min="4063" max="4063" width="12.42578125" bestFit="1" customWidth="1"/>
    <col min="4064" max="4064" width="12.28515625" customWidth="1"/>
    <col min="4065" max="4065" width="11.28515625" customWidth="1"/>
    <col min="4066" max="4067" width="13.5703125" customWidth="1"/>
    <col min="4068" max="4068" width="14.42578125" bestFit="1" customWidth="1"/>
    <col min="4069" max="4069" width="12.28515625" customWidth="1"/>
    <col min="4070" max="4070" width="9.140625" customWidth="1"/>
    <col min="4071" max="4072" width="13.5703125" customWidth="1"/>
    <col min="4073" max="4073" width="13.5703125" bestFit="1" customWidth="1"/>
    <col min="4074" max="4074" width="12.28515625" customWidth="1"/>
    <col min="4075" max="4075" width="6.7109375" customWidth="1"/>
    <col min="4076" max="4077" width="13.5703125" customWidth="1"/>
    <col min="4078" max="4078" width="13.5703125" bestFit="1" customWidth="1"/>
    <col min="4079" max="4079" width="12.28515625" customWidth="1"/>
    <col min="4080" max="4082" width="13.5703125" customWidth="1"/>
    <col min="4083" max="4084" width="12.28515625" customWidth="1"/>
    <col min="4085" max="4087" width="13.5703125" customWidth="1"/>
    <col min="4088" max="4089" width="12.28515625" customWidth="1"/>
    <col min="4090" max="4092" width="13.5703125" customWidth="1"/>
    <col min="4093" max="4093" width="14.42578125" bestFit="1" customWidth="1"/>
    <col min="4094" max="4094" width="12.28515625" customWidth="1"/>
    <col min="4095" max="4097" width="13.5703125" customWidth="1"/>
    <col min="4098" max="4098" width="13.5703125" bestFit="1" customWidth="1"/>
    <col min="4099" max="4099" width="12.28515625" customWidth="1"/>
    <col min="4100" max="4100" width="11.28515625" customWidth="1"/>
    <col min="4101" max="4102" width="13.5703125" customWidth="1"/>
    <col min="4103" max="4103" width="13.5703125" bestFit="1" customWidth="1"/>
    <col min="4104" max="4104" width="12.28515625" customWidth="1"/>
    <col min="4105" max="4105" width="9.140625" customWidth="1"/>
    <col min="4106" max="4107" width="13.5703125" customWidth="1"/>
    <col min="4108" max="4108" width="14.42578125" bestFit="1" customWidth="1"/>
    <col min="4109" max="4109" width="12.28515625" customWidth="1"/>
    <col min="4110" max="4112" width="12.85546875" customWidth="1"/>
    <col min="4113" max="4117" width="12.28515625" customWidth="1"/>
    <col min="4118" max="4120" width="12.85546875" customWidth="1"/>
    <col min="4121" max="4125" width="12.28515625" customWidth="1"/>
    <col min="4126" max="4128" width="12.85546875" customWidth="1"/>
    <col min="4129" max="4129" width="14.42578125" bestFit="1" customWidth="1"/>
    <col min="4130" max="4133" width="12.28515625" customWidth="1"/>
    <col min="4134" max="4136" width="12.85546875" customWidth="1"/>
    <col min="4137" max="4138" width="14.42578125" bestFit="1" customWidth="1"/>
    <col min="4139" max="4140" width="13.28515625" bestFit="1" customWidth="1"/>
    <col min="4141" max="4141" width="12.28515625" customWidth="1"/>
    <col min="4142" max="4144" width="12.85546875" customWidth="1"/>
    <col min="4145" max="4147" width="14.42578125" bestFit="1" customWidth="1"/>
    <col min="4148" max="4149" width="12.28515625" customWidth="1"/>
    <col min="4150" max="4152" width="12.85546875" customWidth="1"/>
    <col min="4153" max="4154" width="12.28515625" customWidth="1"/>
    <col min="4155" max="4155" width="14.42578125" bestFit="1" customWidth="1"/>
    <col min="4156" max="4157" width="12.28515625" customWidth="1"/>
    <col min="4158" max="4160" width="12.85546875" customWidth="1"/>
    <col min="4161" max="4165" width="12.28515625" customWidth="1"/>
    <col min="4166" max="4168" width="12.85546875" customWidth="1"/>
    <col min="4169" max="4173" width="12.28515625" customWidth="1"/>
    <col min="4174" max="4176" width="12.85546875" customWidth="1"/>
    <col min="4177" max="4181" width="12.28515625" customWidth="1"/>
    <col min="4182" max="4184" width="12.85546875" customWidth="1"/>
    <col min="4185" max="4185" width="14.42578125" bestFit="1" customWidth="1"/>
    <col min="4186" max="4186" width="13.28515625" bestFit="1" customWidth="1"/>
    <col min="4187" max="4188" width="14.42578125" bestFit="1" customWidth="1"/>
    <col min="4189" max="4189" width="12.28515625" customWidth="1"/>
    <col min="4190" max="4190" width="12.85546875" bestFit="1" customWidth="1"/>
    <col min="4191" max="4192" width="12.85546875" customWidth="1"/>
    <col min="4193" max="4193" width="13.5703125" bestFit="1" customWidth="1"/>
    <col min="4194" max="4196" width="14.42578125" bestFit="1" customWidth="1"/>
    <col min="4197" max="4197" width="12.28515625" customWidth="1"/>
    <col min="4198" max="4198" width="10.85546875" customWidth="1"/>
    <col min="4199" max="4200" width="12.85546875" customWidth="1"/>
    <col min="4201" max="4201" width="13.5703125" bestFit="1" customWidth="1"/>
    <col min="4202" max="4202" width="12.42578125" bestFit="1" customWidth="1"/>
    <col min="4203" max="4204" width="13.5703125" bestFit="1" customWidth="1"/>
    <col min="4205" max="4205" width="12.28515625" customWidth="1"/>
    <col min="4206" max="4208" width="12.85546875" customWidth="1"/>
    <col min="4209" max="4213" width="12.28515625" customWidth="1"/>
    <col min="4214" max="4216" width="12.85546875" customWidth="1"/>
    <col min="4217" max="4217" width="12.28515625" customWidth="1"/>
    <col min="4218" max="4218" width="13.28515625" bestFit="1" customWidth="1"/>
    <col min="4219" max="4220" width="14.42578125" bestFit="1" customWidth="1"/>
    <col min="4221" max="4221" width="12.28515625" customWidth="1"/>
    <col min="4222" max="4224" width="12.85546875" customWidth="1"/>
    <col min="4225" max="4228" width="14.42578125" bestFit="1" customWidth="1"/>
    <col min="4229" max="4229" width="12.28515625" customWidth="1"/>
    <col min="4230" max="4230" width="12.85546875" bestFit="1" customWidth="1"/>
    <col min="4231" max="4232" width="12.85546875" customWidth="1"/>
    <col min="4233" max="4233" width="14.42578125" bestFit="1" customWidth="1"/>
    <col min="4234" max="4236" width="13.5703125" bestFit="1" customWidth="1"/>
    <col min="4237" max="4237" width="12.28515625" customWidth="1"/>
    <col min="4238" max="4240" width="12.85546875" customWidth="1"/>
    <col min="4241" max="4241" width="13.5703125" bestFit="1" customWidth="1"/>
    <col min="4242" max="4244" width="14.42578125" bestFit="1" customWidth="1"/>
    <col min="4245" max="4245" width="12.28515625" customWidth="1"/>
    <col min="4246" max="4248" width="12.85546875" customWidth="1"/>
    <col min="4249" max="4249" width="13.5703125" bestFit="1" customWidth="1"/>
    <col min="4250" max="4252" width="14.42578125" bestFit="1" customWidth="1"/>
    <col min="4253" max="4268" width="12.28515625" customWidth="1"/>
    <col min="4269" max="4269" width="12.85546875" customWidth="1"/>
    <col min="4270" max="4270" width="12.28515625" customWidth="1"/>
    <col min="4271" max="4271" width="11.42578125" customWidth="1"/>
    <col min="4272" max="4272" width="11.7109375" customWidth="1"/>
    <col min="4273" max="4280" width="12.28515625" customWidth="1"/>
    <col min="4281" max="4283" width="13.5703125" customWidth="1"/>
    <col min="4284" max="4285" width="12.28515625" customWidth="1"/>
    <col min="4286" max="4288" width="13.5703125" customWidth="1"/>
    <col min="4289" max="4290" width="12.28515625" customWidth="1"/>
    <col min="4291" max="4293" width="13.5703125" customWidth="1"/>
    <col min="4294" max="4295" width="12.28515625" customWidth="1"/>
    <col min="4296" max="4298" width="13.5703125" customWidth="1"/>
    <col min="4299" max="4299" width="14.42578125" bestFit="1" customWidth="1"/>
    <col min="4300" max="4300" width="12.28515625" customWidth="1"/>
    <col min="4301" max="4303" width="13.5703125" customWidth="1"/>
    <col min="4304" max="4304" width="14.42578125" bestFit="1" customWidth="1"/>
    <col min="4305" max="4305" width="12.28515625" customWidth="1"/>
    <col min="4306" max="4306" width="10.28515625" customWidth="1"/>
    <col min="4307" max="4308" width="13.5703125" customWidth="1"/>
    <col min="4309" max="4310" width="12.28515625" customWidth="1"/>
    <col min="4311" max="4313" width="13.5703125" customWidth="1"/>
    <col min="4314" max="4314" width="14.42578125" bestFit="1" customWidth="1"/>
    <col min="4315" max="4315" width="12.28515625" customWidth="1"/>
    <col min="4316" max="4318" width="13.5703125" customWidth="1"/>
    <col min="4319" max="4319" width="12.42578125" bestFit="1" customWidth="1"/>
    <col min="4320" max="4320" width="12.28515625" customWidth="1"/>
    <col min="4321" max="4321" width="11.28515625" customWidth="1"/>
    <col min="4322" max="4323" width="13.5703125" customWidth="1"/>
    <col min="4324" max="4324" width="14.42578125" bestFit="1" customWidth="1"/>
    <col min="4325" max="4325" width="12.28515625" customWidth="1"/>
    <col min="4326" max="4326" width="9.140625" customWidth="1"/>
    <col min="4327" max="4328" width="13.5703125" customWidth="1"/>
    <col min="4329" max="4329" width="13.5703125" bestFit="1" customWidth="1"/>
    <col min="4330" max="4330" width="12.28515625" customWidth="1"/>
    <col min="4331" max="4331" width="6.7109375" customWidth="1"/>
    <col min="4332" max="4333" width="13.5703125" customWidth="1"/>
    <col min="4334" max="4334" width="13.5703125" bestFit="1" customWidth="1"/>
    <col min="4335" max="4335" width="12.28515625" customWidth="1"/>
    <col min="4336" max="4338" width="13.5703125" customWidth="1"/>
    <col min="4339" max="4340" width="12.28515625" customWidth="1"/>
    <col min="4341" max="4343" width="13.5703125" customWidth="1"/>
    <col min="4344" max="4345" width="12.28515625" customWidth="1"/>
    <col min="4346" max="4348" width="13.5703125" customWidth="1"/>
    <col min="4349" max="4349" width="14.42578125" bestFit="1" customWidth="1"/>
    <col min="4350" max="4350" width="12.28515625" customWidth="1"/>
    <col min="4351" max="4353" width="13.5703125" customWidth="1"/>
    <col min="4354" max="4354" width="13.5703125" bestFit="1" customWidth="1"/>
    <col min="4355" max="4355" width="12.28515625" customWidth="1"/>
    <col min="4356" max="4356" width="11.28515625" customWidth="1"/>
    <col min="4357" max="4358" width="13.5703125" customWidth="1"/>
    <col min="4359" max="4359" width="13.5703125" bestFit="1" customWidth="1"/>
    <col min="4360" max="4360" width="12.28515625" customWidth="1"/>
    <col min="4361" max="4361" width="9.140625" customWidth="1"/>
    <col min="4362" max="4363" width="13.5703125" customWidth="1"/>
    <col min="4364" max="4364" width="14.42578125" bestFit="1" customWidth="1"/>
    <col min="4365" max="4365" width="12.28515625" customWidth="1"/>
    <col min="4366" max="4368" width="12.85546875" customWidth="1"/>
    <col min="4369" max="4373" width="12.28515625" customWidth="1"/>
    <col min="4374" max="4376" width="12.85546875" customWidth="1"/>
    <col min="4377" max="4381" width="12.28515625" customWidth="1"/>
    <col min="4382" max="4384" width="12.85546875" customWidth="1"/>
    <col min="4385" max="4385" width="14.42578125" bestFit="1" customWidth="1"/>
    <col min="4386" max="4389" width="12.28515625" customWidth="1"/>
    <col min="4390" max="4392" width="12.85546875" customWidth="1"/>
    <col min="4393" max="4394" width="14.42578125" bestFit="1" customWidth="1"/>
    <col min="4395" max="4396" width="13.28515625" bestFit="1" customWidth="1"/>
    <col min="4397" max="4397" width="12.28515625" customWidth="1"/>
    <col min="4398" max="4400" width="12.85546875" customWidth="1"/>
    <col min="4401" max="4403" width="14.42578125" bestFit="1" customWidth="1"/>
    <col min="4404" max="4405" width="12.28515625" customWidth="1"/>
    <col min="4406" max="4408" width="12.85546875" customWidth="1"/>
    <col min="4409" max="4410" width="12.28515625" customWidth="1"/>
    <col min="4411" max="4411" width="14.42578125" bestFit="1" customWidth="1"/>
    <col min="4412" max="4413" width="12.28515625" customWidth="1"/>
    <col min="4414" max="4416" width="12.85546875" customWidth="1"/>
    <col min="4417" max="4421" width="12.28515625" customWidth="1"/>
    <col min="4422" max="4424" width="12.85546875" customWidth="1"/>
    <col min="4425" max="4429" width="12.28515625" customWidth="1"/>
    <col min="4430" max="4432" width="12.85546875" customWidth="1"/>
    <col min="4433" max="4437" width="12.28515625" customWidth="1"/>
    <col min="4438" max="4440" width="12.85546875" customWidth="1"/>
    <col min="4441" max="4441" width="14.42578125" bestFit="1" customWidth="1"/>
    <col min="4442" max="4442" width="13.28515625" bestFit="1" customWidth="1"/>
    <col min="4443" max="4444" width="14.42578125" bestFit="1" customWidth="1"/>
    <col min="4445" max="4445" width="12.28515625" customWidth="1"/>
    <col min="4446" max="4446" width="12.85546875" bestFit="1" customWidth="1"/>
    <col min="4447" max="4448" width="12.85546875" customWidth="1"/>
    <col min="4449" max="4449" width="13.5703125" bestFit="1" customWidth="1"/>
    <col min="4450" max="4452" width="14.42578125" bestFit="1" customWidth="1"/>
    <col min="4453" max="4453" width="12.28515625" customWidth="1"/>
    <col min="4454" max="4454" width="10.85546875" customWidth="1"/>
    <col min="4455" max="4456" width="12.85546875" customWidth="1"/>
    <col min="4457" max="4457" width="13.5703125" bestFit="1" customWidth="1"/>
    <col min="4458" max="4458" width="12.42578125" bestFit="1" customWidth="1"/>
    <col min="4459" max="4460" width="13.5703125" bestFit="1" customWidth="1"/>
    <col min="4461" max="4461" width="12.28515625" customWidth="1"/>
    <col min="4462" max="4464" width="12.85546875" customWidth="1"/>
    <col min="4465" max="4469" width="12.28515625" customWidth="1"/>
    <col min="4470" max="4472" width="12.85546875" customWidth="1"/>
    <col min="4473" max="4473" width="12.28515625" customWidth="1"/>
    <col min="4474" max="4474" width="13.28515625" bestFit="1" customWidth="1"/>
    <col min="4475" max="4476" width="14.42578125" bestFit="1" customWidth="1"/>
    <col min="4477" max="4477" width="12.28515625" customWidth="1"/>
    <col min="4478" max="4480" width="12.85546875" customWidth="1"/>
    <col min="4481" max="4484" width="14.42578125" bestFit="1" customWidth="1"/>
    <col min="4485" max="4485" width="12.28515625" customWidth="1"/>
    <col min="4486" max="4486" width="12.85546875" bestFit="1" customWidth="1"/>
    <col min="4487" max="4488" width="12.85546875" customWidth="1"/>
    <col min="4489" max="4489" width="14.42578125" bestFit="1" customWidth="1"/>
    <col min="4490" max="4492" width="13.5703125" bestFit="1" customWidth="1"/>
    <col min="4493" max="4493" width="12.28515625" customWidth="1"/>
    <col min="4494" max="4496" width="12.85546875" customWidth="1"/>
    <col min="4497" max="4497" width="13.5703125" bestFit="1" customWidth="1"/>
    <col min="4498" max="4500" width="14.42578125" bestFit="1" customWidth="1"/>
    <col min="4501" max="4501" width="12.28515625" customWidth="1"/>
    <col min="4502" max="4504" width="12.85546875" customWidth="1"/>
    <col min="4505" max="4505" width="13.5703125" bestFit="1" customWidth="1"/>
    <col min="4506" max="4508" width="14.42578125" bestFit="1" customWidth="1"/>
    <col min="4509" max="4524" width="12.28515625" customWidth="1"/>
    <col min="4525" max="4525" width="12.85546875" customWidth="1"/>
    <col min="4526" max="4526" width="12.28515625" customWidth="1"/>
    <col min="4527" max="4527" width="11.42578125" customWidth="1"/>
    <col min="4528" max="4528" width="11.7109375" customWidth="1"/>
    <col min="4529" max="4536" width="12.28515625" customWidth="1"/>
    <col min="4537" max="4539" width="13.5703125" customWidth="1"/>
    <col min="4540" max="4541" width="12.28515625" customWidth="1"/>
    <col min="4542" max="4544" width="13.5703125" customWidth="1"/>
    <col min="4545" max="4546" width="12.28515625" customWidth="1"/>
    <col min="4547" max="4549" width="13.5703125" customWidth="1"/>
    <col min="4550" max="4551" width="12.28515625" customWidth="1"/>
    <col min="4552" max="4554" width="13.5703125" customWidth="1"/>
    <col min="4555" max="4555" width="14.42578125" bestFit="1" customWidth="1"/>
    <col min="4556" max="4556" width="12.28515625" customWidth="1"/>
    <col min="4557" max="4559" width="13.5703125" customWidth="1"/>
    <col min="4560" max="4560" width="14.42578125" bestFit="1" customWidth="1"/>
    <col min="4561" max="4561" width="12.28515625" customWidth="1"/>
    <col min="4562" max="4562" width="10.28515625" customWidth="1"/>
    <col min="4563" max="4564" width="13.5703125" customWidth="1"/>
    <col min="4565" max="4566" width="12.28515625" customWidth="1"/>
    <col min="4567" max="4569" width="13.5703125" customWidth="1"/>
    <col min="4570" max="4570" width="14.42578125" bestFit="1" customWidth="1"/>
    <col min="4571" max="4571" width="12.28515625" customWidth="1"/>
    <col min="4572" max="4574" width="13.5703125" customWidth="1"/>
    <col min="4575" max="4575" width="12.42578125" bestFit="1" customWidth="1"/>
    <col min="4576" max="4576" width="12.28515625" customWidth="1"/>
    <col min="4577" max="4577" width="11.28515625" customWidth="1"/>
    <col min="4578" max="4579" width="13.5703125" customWidth="1"/>
    <col min="4580" max="4580" width="14.42578125" bestFit="1" customWidth="1"/>
    <col min="4581" max="4581" width="12.28515625" customWidth="1"/>
    <col min="4582" max="4582" width="9.140625" customWidth="1"/>
    <col min="4583" max="4584" width="13.5703125" customWidth="1"/>
    <col min="4585" max="4585" width="13.5703125" bestFit="1" customWidth="1"/>
    <col min="4586" max="4586" width="12.28515625" customWidth="1"/>
    <col min="4587" max="4587" width="6.7109375" customWidth="1"/>
    <col min="4588" max="4589" width="13.5703125" customWidth="1"/>
    <col min="4590" max="4590" width="13.5703125" bestFit="1" customWidth="1"/>
    <col min="4591" max="4591" width="12.28515625" customWidth="1"/>
    <col min="4592" max="4594" width="13.5703125" customWidth="1"/>
    <col min="4595" max="4596" width="12.28515625" customWidth="1"/>
    <col min="4597" max="4599" width="13.5703125" customWidth="1"/>
    <col min="4600" max="4601" width="12.28515625" customWidth="1"/>
    <col min="4602" max="4604" width="13.5703125" customWidth="1"/>
    <col min="4605" max="4605" width="14.42578125" bestFit="1" customWidth="1"/>
    <col min="4606" max="4606" width="12.28515625" customWidth="1"/>
    <col min="4607" max="4609" width="13.5703125" customWidth="1"/>
    <col min="4610" max="4610" width="13.5703125" bestFit="1" customWidth="1"/>
    <col min="4611" max="4611" width="12.28515625" customWidth="1"/>
    <col min="4612" max="4612" width="11.28515625" customWidth="1"/>
    <col min="4613" max="4614" width="13.5703125" customWidth="1"/>
    <col min="4615" max="4615" width="13.5703125" bestFit="1" customWidth="1"/>
    <col min="4616" max="4616" width="12.28515625" customWidth="1"/>
    <col min="4617" max="4617" width="9.140625" customWidth="1"/>
    <col min="4618" max="4619" width="13.5703125" customWidth="1"/>
    <col min="4620" max="4620" width="14.42578125" bestFit="1" customWidth="1"/>
    <col min="4621" max="4621" width="12.28515625" customWidth="1"/>
    <col min="4622" max="4624" width="12.85546875" customWidth="1"/>
    <col min="4625" max="4629" width="12.28515625" customWidth="1"/>
    <col min="4630" max="4632" width="12.85546875" customWidth="1"/>
    <col min="4633" max="4637" width="12.28515625" customWidth="1"/>
    <col min="4638" max="4640" width="12.85546875" customWidth="1"/>
    <col min="4641" max="4641" width="14.42578125" bestFit="1" customWidth="1"/>
    <col min="4642" max="4645" width="12.28515625" customWidth="1"/>
    <col min="4646" max="4648" width="12.85546875" customWidth="1"/>
    <col min="4649" max="4650" width="14.42578125" bestFit="1" customWidth="1"/>
    <col min="4651" max="4652" width="13.28515625" bestFit="1" customWidth="1"/>
    <col min="4653" max="4653" width="12.28515625" customWidth="1"/>
    <col min="4654" max="4656" width="12.85546875" customWidth="1"/>
    <col min="4657" max="4659" width="14.42578125" bestFit="1" customWidth="1"/>
    <col min="4660" max="4661" width="12.28515625" customWidth="1"/>
    <col min="4662" max="4664" width="12.85546875" customWidth="1"/>
    <col min="4665" max="4666" width="12.28515625" customWidth="1"/>
    <col min="4667" max="4667" width="14.42578125" bestFit="1" customWidth="1"/>
    <col min="4668" max="4669" width="12.28515625" customWidth="1"/>
    <col min="4670" max="4672" width="12.85546875" customWidth="1"/>
    <col min="4673" max="4677" width="12.28515625" customWidth="1"/>
    <col min="4678" max="4680" width="12.85546875" customWidth="1"/>
    <col min="4681" max="4685" width="12.28515625" customWidth="1"/>
    <col min="4686" max="4688" width="12.85546875" customWidth="1"/>
    <col min="4689" max="4693" width="12.28515625" customWidth="1"/>
    <col min="4694" max="4696" width="12.85546875" customWidth="1"/>
    <col min="4697" max="4697" width="14.42578125" bestFit="1" customWidth="1"/>
    <col min="4698" max="4698" width="13.28515625" bestFit="1" customWidth="1"/>
    <col min="4699" max="4700" width="14.42578125" bestFit="1" customWidth="1"/>
    <col min="4701" max="4701" width="12.28515625" customWidth="1"/>
    <col min="4702" max="4702" width="12.85546875" bestFit="1" customWidth="1"/>
    <col min="4703" max="4704" width="12.85546875" customWidth="1"/>
    <col min="4705" max="4705" width="13.5703125" bestFit="1" customWidth="1"/>
    <col min="4706" max="4708" width="14.42578125" bestFit="1" customWidth="1"/>
    <col min="4709" max="4709" width="12.28515625" customWidth="1"/>
    <col min="4710" max="4710" width="10.85546875" customWidth="1"/>
    <col min="4711" max="4712" width="12.85546875" customWidth="1"/>
    <col min="4713" max="4713" width="13.5703125" bestFit="1" customWidth="1"/>
    <col min="4714" max="4714" width="12.42578125" bestFit="1" customWidth="1"/>
    <col min="4715" max="4716" width="13.5703125" bestFit="1" customWidth="1"/>
    <col min="4717" max="4717" width="12.28515625" customWidth="1"/>
    <col min="4718" max="4720" width="12.85546875" customWidth="1"/>
    <col min="4721" max="4725" width="12.28515625" customWidth="1"/>
    <col min="4726" max="4728" width="12.85546875" customWidth="1"/>
    <col min="4729" max="4729" width="12.28515625" customWidth="1"/>
    <col min="4730" max="4730" width="13.28515625" bestFit="1" customWidth="1"/>
    <col min="4731" max="4732" width="14.42578125" bestFit="1" customWidth="1"/>
    <col min="4733" max="4733" width="12.28515625" customWidth="1"/>
    <col min="4734" max="4736" width="12.85546875" customWidth="1"/>
    <col min="4737" max="4740" width="14.42578125" bestFit="1" customWidth="1"/>
    <col min="4741" max="4741" width="12.28515625" customWidth="1"/>
    <col min="4742" max="4742" width="12.85546875" bestFit="1" customWidth="1"/>
    <col min="4743" max="4744" width="12.85546875" customWidth="1"/>
    <col min="4745" max="4745" width="14.42578125" bestFit="1" customWidth="1"/>
    <col min="4746" max="4748" width="13.5703125" bestFit="1" customWidth="1"/>
    <col min="4749" max="4749" width="12.28515625" customWidth="1"/>
    <col min="4750" max="4752" width="12.85546875" customWidth="1"/>
    <col min="4753" max="4753" width="13.5703125" bestFit="1" customWidth="1"/>
    <col min="4754" max="4756" width="14.42578125" bestFit="1" customWidth="1"/>
    <col min="4757" max="4757" width="12.28515625" customWidth="1"/>
    <col min="4758" max="4760" width="12.85546875" customWidth="1"/>
    <col min="4761" max="4761" width="13.5703125" bestFit="1" customWidth="1"/>
    <col min="4762" max="4764" width="14.42578125" bestFit="1" customWidth="1"/>
    <col min="4765" max="4780" width="12.28515625" customWidth="1"/>
    <col min="4781" max="4781" width="12.85546875" customWidth="1"/>
    <col min="4782" max="4782" width="12.28515625" customWidth="1"/>
    <col min="4783" max="4783" width="11.42578125" customWidth="1"/>
    <col min="4784" max="4784" width="11.7109375" customWidth="1"/>
    <col min="4785" max="4792" width="12.28515625" customWidth="1"/>
    <col min="4793" max="4795" width="13.5703125" customWidth="1"/>
    <col min="4796" max="4797" width="12.28515625" customWidth="1"/>
    <col min="4798" max="4800" width="13.5703125" customWidth="1"/>
    <col min="4801" max="4802" width="12.28515625" customWidth="1"/>
    <col min="4803" max="4805" width="13.5703125" customWidth="1"/>
    <col min="4806" max="4807" width="12.28515625" customWidth="1"/>
    <col min="4808" max="4810" width="13.5703125" customWidth="1"/>
    <col min="4811" max="4811" width="14.42578125" bestFit="1" customWidth="1"/>
    <col min="4812" max="4812" width="12.28515625" customWidth="1"/>
    <col min="4813" max="4815" width="13.5703125" customWidth="1"/>
    <col min="4816" max="4816" width="14.42578125" bestFit="1" customWidth="1"/>
    <col min="4817" max="4817" width="12.28515625" customWidth="1"/>
    <col min="4818" max="4818" width="10.28515625" customWidth="1"/>
    <col min="4819" max="4820" width="13.5703125" customWidth="1"/>
    <col min="4821" max="4822" width="12.28515625" customWidth="1"/>
    <col min="4823" max="4825" width="13.5703125" customWidth="1"/>
    <col min="4826" max="4826" width="14.42578125" bestFit="1" customWidth="1"/>
    <col min="4827" max="4827" width="12.28515625" customWidth="1"/>
    <col min="4828" max="4830" width="13.5703125" customWidth="1"/>
    <col min="4831" max="4831" width="12.42578125" bestFit="1" customWidth="1"/>
    <col min="4832" max="4832" width="12.28515625" customWidth="1"/>
    <col min="4833" max="4833" width="11.28515625" customWidth="1"/>
    <col min="4834" max="4835" width="13.5703125" customWidth="1"/>
    <col min="4836" max="4836" width="14.42578125" bestFit="1" customWidth="1"/>
    <col min="4837" max="4837" width="12.28515625" customWidth="1"/>
    <col min="4838" max="4838" width="9.140625" customWidth="1"/>
    <col min="4839" max="4840" width="13.5703125" customWidth="1"/>
    <col min="4841" max="4841" width="13.5703125" bestFit="1" customWidth="1"/>
    <col min="4842" max="4842" width="12.28515625" customWidth="1"/>
    <col min="4843" max="4843" width="6.7109375" customWidth="1"/>
    <col min="4844" max="4845" width="13.5703125" customWidth="1"/>
    <col min="4846" max="4846" width="13.5703125" bestFit="1" customWidth="1"/>
    <col min="4847" max="4847" width="12.28515625" customWidth="1"/>
    <col min="4848" max="4850" width="13.5703125" customWidth="1"/>
    <col min="4851" max="4852" width="12.28515625" customWidth="1"/>
    <col min="4853" max="4855" width="13.5703125" customWidth="1"/>
    <col min="4856" max="4857" width="12.28515625" customWidth="1"/>
    <col min="4858" max="4860" width="13.5703125" customWidth="1"/>
    <col min="4861" max="4861" width="14.42578125" bestFit="1" customWidth="1"/>
    <col min="4862" max="4862" width="12.28515625" customWidth="1"/>
    <col min="4863" max="4865" width="13.5703125" customWidth="1"/>
    <col min="4866" max="4866" width="13.5703125" bestFit="1" customWidth="1"/>
    <col min="4867" max="4867" width="12.28515625" customWidth="1"/>
    <col min="4868" max="4868" width="11.28515625" customWidth="1"/>
    <col min="4869" max="4870" width="13.5703125" customWidth="1"/>
    <col min="4871" max="4871" width="13.5703125" bestFit="1" customWidth="1"/>
    <col min="4872" max="4872" width="12.28515625" customWidth="1"/>
    <col min="4873" max="4873" width="9.140625" customWidth="1"/>
    <col min="4874" max="4875" width="13.5703125" customWidth="1"/>
    <col min="4876" max="4876" width="14.42578125" bestFit="1" customWidth="1"/>
    <col min="4877" max="4877" width="12.28515625" customWidth="1"/>
    <col min="4878" max="4880" width="12.85546875" customWidth="1"/>
    <col min="4881" max="4885" width="12.28515625" customWidth="1"/>
    <col min="4886" max="4888" width="12.85546875" customWidth="1"/>
    <col min="4889" max="4893" width="12.28515625" customWidth="1"/>
    <col min="4894" max="4896" width="12.85546875" customWidth="1"/>
    <col min="4897" max="4897" width="14.42578125" bestFit="1" customWidth="1"/>
    <col min="4898" max="4901" width="12.28515625" customWidth="1"/>
    <col min="4902" max="4904" width="12.85546875" customWidth="1"/>
    <col min="4905" max="4906" width="14.42578125" bestFit="1" customWidth="1"/>
    <col min="4907" max="4908" width="13.28515625" bestFit="1" customWidth="1"/>
    <col min="4909" max="4909" width="12.28515625" customWidth="1"/>
    <col min="4910" max="4912" width="12.85546875" customWidth="1"/>
    <col min="4913" max="4915" width="14.42578125" bestFit="1" customWidth="1"/>
    <col min="4916" max="4917" width="12.28515625" customWidth="1"/>
    <col min="4918" max="4920" width="12.85546875" customWidth="1"/>
    <col min="4921" max="4922" width="12.28515625" customWidth="1"/>
    <col min="4923" max="4923" width="14.42578125" bestFit="1" customWidth="1"/>
    <col min="4924" max="4925" width="12.28515625" customWidth="1"/>
    <col min="4926" max="4928" width="12.85546875" customWidth="1"/>
    <col min="4929" max="4933" width="12.28515625" customWidth="1"/>
    <col min="4934" max="4936" width="12.85546875" customWidth="1"/>
    <col min="4937" max="4941" width="12.28515625" customWidth="1"/>
    <col min="4942" max="4944" width="12.85546875" customWidth="1"/>
    <col min="4945" max="4949" width="12.28515625" customWidth="1"/>
    <col min="4950" max="4952" width="12.85546875" customWidth="1"/>
    <col min="4953" max="4953" width="14.42578125" bestFit="1" customWidth="1"/>
    <col min="4954" max="4954" width="13.28515625" bestFit="1" customWidth="1"/>
    <col min="4955" max="4956" width="14.42578125" bestFit="1" customWidth="1"/>
    <col min="4957" max="4957" width="12.28515625" customWidth="1"/>
    <col min="4958" max="4958" width="12.85546875" bestFit="1" customWidth="1"/>
    <col min="4959" max="4960" width="12.85546875" customWidth="1"/>
    <col min="4961" max="4961" width="13.5703125" bestFit="1" customWidth="1"/>
    <col min="4962" max="4964" width="14.42578125" bestFit="1" customWidth="1"/>
    <col min="4965" max="4965" width="12.28515625" customWidth="1"/>
    <col min="4966" max="4966" width="10.85546875" customWidth="1"/>
    <col min="4967" max="4968" width="12.85546875" customWidth="1"/>
    <col min="4969" max="4969" width="13.5703125" bestFit="1" customWidth="1"/>
    <col min="4970" max="4970" width="12.42578125" bestFit="1" customWidth="1"/>
    <col min="4971" max="4972" width="13.5703125" bestFit="1" customWidth="1"/>
    <col min="4973" max="4973" width="12.28515625" customWidth="1"/>
    <col min="4974" max="4976" width="12.85546875" customWidth="1"/>
    <col min="4977" max="4981" width="12.28515625" customWidth="1"/>
    <col min="4982" max="4984" width="12.85546875" customWidth="1"/>
    <col min="4985" max="4985" width="12.28515625" customWidth="1"/>
    <col min="4986" max="4986" width="13.28515625" bestFit="1" customWidth="1"/>
    <col min="4987" max="4988" width="14.42578125" bestFit="1" customWidth="1"/>
    <col min="4989" max="4989" width="12.28515625" customWidth="1"/>
    <col min="4990" max="4992" width="12.85546875" customWidth="1"/>
    <col min="4993" max="4996" width="14.42578125" bestFit="1" customWidth="1"/>
    <col min="4997" max="4997" width="12.28515625" customWidth="1"/>
    <col min="4998" max="4998" width="12.85546875" bestFit="1" customWidth="1"/>
    <col min="4999" max="5000" width="12.85546875" customWidth="1"/>
    <col min="5001" max="5001" width="14.42578125" bestFit="1" customWidth="1"/>
    <col min="5002" max="5004" width="13.5703125" bestFit="1" customWidth="1"/>
    <col min="5005" max="5005" width="12.28515625" customWidth="1"/>
    <col min="5006" max="5008" width="12.85546875" customWidth="1"/>
    <col min="5009" max="5009" width="13.5703125" bestFit="1" customWidth="1"/>
    <col min="5010" max="5012" width="14.42578125" bestFit="1" customWidth="1"/>
    <col min="5013" max="5013" width="12.28515625" customWidth="1"/>
    <col min="5014" max="5016" width="12.85546875" customWidth="1"/>
    <col min="5017" max="5017" width="13.5703125" bestFit="1" customWidth="1"/>
    <col min="5018" max="5020" width="14.42578125" bestFit="1" customWidth="1"/>
    <col min="5021" max="5036" width="12.28515625" customWidth="1"/>
    <col min="5037" max="5037" width="12.85546875" customWidth="1"/>
    <col min="5038" max="5038" width="12.28515625" customWidth="1"/>
    <col min="5039" max="5039" width="11.42578125" customWidth="1"/>
    <col min="5040" max="5040" width="11.7109375" customWidth="1"/>
    <col min="5041" max="5048" width="12.28515625" customWidth="1"/>
    <col min="5049" max="5051" width="13.5703125" customWidth="1"/>
    <col min="5052" max="5053" width="12.28515625" customWidth="1"/>
    <col min="5054" max="5056" width="13.5703125" customWidth="1"/>
    <col min="5057" max="5058" width="12.28515625" customWidth="1"/>
    <col min="5059" max="5061" width="13.5703125" customWidth="1"/>
    <col min="5062" max="5063" width="12.28515625" customWidth="1"/>
    <col min="5064" max="5066" width="13.5703125" customWidth="1"/>
    <col min="5067" max="5067" width="14.42578125" bestFit="1" customWidth="1"/>
    <col min="5068" max="5068" width="12.28515625" customWidth="1"/>
    <col min="5069" max="5071" width="13.5703125" customWidth="1"/>
    <col min="5072" max="5072" width="14.42578125" bestFit="1" customWidth="1"/>
    <col min="5073" max="5073" width="12.28515625" customWidth="1"/>
    <col min="5074" max="5074" width="10.28515625" customWidth="1"/>
    <col min="5075" max="5076" width="13.5703125" customWidth="1"/>
    <col min="5077" max="5078" width="12.28515625" customWidth="1"/>
    <col min="5079" max="5081" width="13.5703125" customWidth="1"/>
    <col min="5082" max="5082" width="14.42578125" bestFit="1" customWidth="1"/>
    <col min="5083" max="5083" width="12.28515625" customWidth="1"/>
    <col min="5084" max="5086" width="13.5703125" customWidth="1"/>
    <col min="5087" max="5087" width="12.42578125" bestFit="1" customWidth="1"/>
    <col min="5088" max="5088" width="12.28515625" customWidth="1"/>
    <col min="5089" max="5089" width="11.28515625" customWidth="1"/>
    <col min="5090" max="5091" width="13.5703125" customWidth="1"/>
    <col min="5092" max="5092" width="14.42578125" bestFit="1" customWidth="1"/>
    <col min="5093" max="5093" width="12.28515625" customWidth="1"/>
    <col min="5094" max="5094" width="9.140625" customWidth="1"/>
    <col min="5095" max="5096" width="13.5703125" customWidth="1"/>
    <col min="5097" max="5097" width="13.5703125" bestFit="1" customWidth="1"/>
    <col min="5098" max="5098" width="12.28515625" customWidth="1"/>
    <col min="5099" max="5099" width="6.7109375" customWidth="1"/>
    <col min="5100" max="5101" width="13.5703125" customWidth="1"/>
    <col min="5102" max="5102" width="13.5703125" bestFit="1" customWidth="1"/>
    <col min="5103" max="5103" width="12.28515625" customWidth="1"/>
    <col min="5104" max="5106" width="13.5703125" customWidth="1"/>
    <col min="5107" max="5108" width="12.28515625" customWidth="1"/>
    <col min="5109" max="5111" width="13.5703125" customWidth="1"/>
    <col min="5112" max="5113" width="12.28515625" customWidth="1"/>
    <col min="5114" max="5116" width="13.5703125" customWidth="1"/>
    <col min="5117" max="5117" width="14.42578125" bestFit="1" customWidth="1"/>
    <col min="5118" max="5118" width="12.28515625" customWidth="1"/>
    <col min="5119" max="5121" width="13.5703125" customWidth="1"/>
    <col min="5122" max="5122" width="13.5703125" bestFit="1" customWidth="1"/>
    <col min="5123" max="5123" width="12.28515625" customWidth="1"/>
    <col min="5124" max="5124" width="11.28515625" customWidth="1"/>
    <col min="5125" max="5126" width="13.5703125" customWidth="1"/>
    <col min="5127" max="5127" width="13.5703125" bestFit="1" customWidth="1"/>
    <col min="5128" max="5128" width="12.28515625" customWidth="1"/>
    <col min="5129" max="5129" width="9.140625" customWidth="1"/>
    <col min="5130" max="5131" width="13.5703125" customWidth="1"/>
    <col min="5132" max="5132" width="14.42578125" bestFit="1" customWidth="1"/>
    <col min="5133" max="5133" width="12.28515625" customWidth="1"/>
    <col min="5134" max="5136" width="12.85546875" customWidth="1"/>
    <col min="5137" max="5141" width="12.28515625" customWidth="1"/>
    <col min="5142" max="5144" width="12.85546875" customWidth="1"/>
    <col min="5145" max="5149" width="12.28515625" customWidth="1"/>
    <col min="5150" max="5152" width="12.85546875" customWidth="1"/>
    <col min="5153" max="5153" width="14.42578125" bestFit="1" customWidth="1"/>
    <col min="5154" max="5157" width="12.28515625" customWidth="1"/>
    <col min="5158" max="5160" width="12.85546875" customWidth="1"/>
    <col min="5161" max="5162" width="14.42578125" bestFit="1" customWidth="1"/>
    <col min="5163" max="5164" width="13.28515625" bestFit="1" customWidth="1"/>
    <col min="5165" max="5165" width="12.28515625" customWidth="1"/>
    <col min="5166" max="5168" width="12.85546875" customWidth="1"/>
    <col min="5169" max="5171" width="14.42578125" bestFit="1" customWidth="1"/>
    <col min="5172" max="5173" width="12.28515625" customWidth="1"/>
    <col min="5174" max="5176" width="12.85546875" customWidth="1"/>
    <col min="5177" max="5178" width="12.28515625" customWidth="1"/>
    <col min="5179" max="5179" width="14.42578125" bestFit="1" customWidth="1"/>
    <col min="5180" max="5181" width="12.28515625" customWidth="1"/>
    <col min="5182" max="5184" width="12.85546875" customWidth="1"/>
    <col min="5185" max="5189" width="12.28515625" customWidth="1"/>
    <col min="5190" max="5192" width="12.85546875" customWidth="1"/>
    <col min="5193" max="5197" width="12.28515625" customWidth="1"/>
    <col min="5198" max="5200" width="12.85546875" customWidth="1"/>
    <col min="5201" max="5205" width="12.28515625" customWidth="1"/>
    <col min="5206" max="5208" width="12.85546875" customWidth="1"/>
    <col min="5209" max="5209" width="14.42578125" bestFit="1" customWidth="1"/>
    <col min="5210" max="5210" width="13.28515625" bestFit="1" customWidth="1"/>
    <col min="5211" max="5212" width="14.42578125" bestFit="1" customWidth="1"/>
    <col min="5213" max="5213" width="12.28515625" customWidth="1"/>
    <col min="5214" max="5214" width="12.85546875" bestFit="1" customWidth="1"/>
    <col min="5215" max="5216" width="12.85546875" customWidth="1"/>
    <col min="5217" max="5217" width="13.5703125" bestFit="1" customWidth="1"/>
    <col min="5218" max="5220" width="14.42578125" bestFit="1" customWidth="1"/>
    <col min="5221" max="5221" width="12.28515625" customWidth="1"/>
    <col min="5222" max="5222" width="10.85546875" customWidth="1"/>
    <col min="5223" max="5224" width="12.85546875" customWidth="1"/>
    <col min="5225" max="5225" width="13.5703125" bestFit="1" customWidth="1"/>
    <col min="5226" max="5226" width="12.42578125" bestFit="1" customWidth="1"/>
    <col min="5227" max="5228" width="13.5703125" bestFit="1" customWidth="1"/>
    <col min="5229" max="5229" width="12.28515625" customWidth="1"/>
    <col min="5230" max="5232" width="12.85546875" customWidth="1"/>
    <col min="5233" max="5237" width="12.28515625" customWidth="1"/>
    <col min="5238" max="5240" width="12.85546875" customWidth="1"/>
    <col min="5241" max="5241" width="12.28515625" customWidth="1"/>
    <col min="5242" max="5242" width="13.28515625" bestFit="1" customWidth="1"/>
    <col min="5243" max="5244" width="14.42578125" bestFit="1" customWidth="1"/>
    <col min="5245" max="5245" width="12.28515625" customWidth="1"/>
    <col min="5246" max="5248" width="12.85546875" customWidth="1"/>
    <col min="5249" max="5252" width="14.42578125" bestFit="1" customWidth="1"/>
    <col min="5253" max="5253" width="12.28515625" customWidth="1"/>
    <col min="5254" max="5254" width="12.85546875" bestFit="1" customWidth="1"/>
    <col min="5255" max="5256" width="12.85546875" customWidth="1"/>
    <col min="5257" max="5257" width="14.42578125" bestFit="1" customWidth="1"/>
    <col min="5258" max="5260" width="13.5703125" bestFit="1" customWidth="1"/>
    <col min="5261" max="5261" width="12.28515625" customWidth="1"/>
    <col min="5262" max="5264" width="12.85546875" customWidth="1"/>
    <col min="5265" max="5265" width="13.5703125" bestFit="1" customWidth="1"/>
    <col min="5266" max="5268" width="14.42578125" bestFit="1" customWidth="1"/>
    <col min="5269" max="5269" width="12.28515625" customWidth="1"/>
    <col min="5270" max="5272" width="12.85546875" customWidth="1"/>
    <col min="5273" max="5273" width="13.5703125" bestFit="1" customWidth="1"/>
    <col min="5274" max="5276" width="14.42578125" bestFit="1" customWidth="1"/>
    <col min="5277" max="5292" width="12.28515625" customWidth="1"/>
    <col min="5293" max="5293" width="12.85546875" customWidth="1"/>
    <col min="5294" max="5294" width="12.28515625" customWidth="1"/>
    <col min="5295" max="5295" width="11.42578125" customWidth="1"/>
    <col min="5296" max="5296" width="11.7109375" customWidth="1"/>
    <col min="5297" max="5304" width="12.28515625" customWidth="1"/>
    <col min="5305" max="5307" width="13.5703125" customWidth="1"/>
    <col min="5308" max="5309" width="12.28515625" customWidth="1"/>
    <col min="5310" max="5312" width="13.5703125" customWidth="1"/>
    <col min="5313" max="5314" width="12.28515625" customWidth="1"/>
    <col min="5315" max="5317" width="13.5703125" customWidth="1"/>
    <col min="5318" max="5319" width="12.28515625" customWidth="1"/>
    <col min="5320" max="5322" width="13.5703125" customWidth="1"/>
    <col min="5323" max="5323" width="14.42578125" bestFit="1" customWidth="1"/>
    <col min="5324" max="5324" width="12.28515625" customWidth="1"/>
    <col min="5325" max="5327" width="13.5703125" customWidth="1"/>
    <col min="5328" max="5328" width="14.42578125" bestFit="1" customWidth="1"/>
    <col min="5329" max="5329" width="12.28515625" customWidth="1"/>
    <col min="5330" max="5330" width="10.28515625" customWidth="1"/>
    <col min="5331" max="5332" width="13.5703125" customWidth="1"/>
    <col min="5333" max="5334" width="12.28515625" customWidth="1"/>
    <col min="5335" max="5337" width="13.5703125" customWidth="1"/>
    <col min="5338" max="5338" width="14.42578125" bestFit="1" customWidth="1"/>
    <col min="5339" max="5339" width="12.28515625" customWidth="1"/>
    <col min="5340" max="5342" width="13.5703125" customWidth="1"/>
    <col min="5343" max="5343" width="12.42578125" bestFit="1" customWidth="1"/>
    <col min="5344" max="5344" width="12.28515625" customWidth="1"/>
    <col min="5345" max="5345" width="11.28515625" customWidth="1"/>
    <col min="5346" max="5347" width="13.5703125" customWidth="1"/>
    <col min="5348" max="5348" width="14.42578125" bestFit="1" customWidth="1"/>
    <col min="5349" max="5349" width="12.28515625" customWidth="1"/>
    <col min="5350" max="5350" width="9.140625" customWidth="1"/>
    <col min="5351" max="5352" width="13.5703125" customWidth="1"/>
    <col min="5353" max="5353" width="13.5703125" bestFit="1" customWidth="1"/>
    <col min="5354" max="5354" width="12.28515625" customWidth="1"/>
    <col min="5355" max="5355" width="6.7109375" customWidth="1"/>
    <col min="5356" max="5357" width="13.5703125" customWidth="1"/>
    <col min="5358" max="5358" width="13.5703125" bestFit="1" customWidth="1"/>
    <col min="5359" max="5359" width="12.28515625" customWidth="1"/>
    <col min="5360" max="5362" width="13.5703125" customWidth="1"/>
    <col min="5363" max="5364" width="12.28515625" customWidth="1"/>
    <col min="5365" max="5367" width="13.5703125" customWidth="1"/>
    <col min="5368" max="5369" width="12.28515625" customWidth="1"/>
    <col min="5370" max="5372" width="13.5703125" customWidth="1"/>
    <col min="5373" max="5373" width="14.42578125" bestFit="1" customWidth="1"/>
    <col min="5374" max="5374" width="12.28515625" customWidth="1"/>
    <col min="5375" max="5377" width="13.5703125" customWidth="1"/>
    <col min="5378" max="5378" width="13.5703125" bestFit="1" customWidth="1"/>
    <col min="5379" max="5379" width="12.28515625" customWidth="1"/>
    <col min="5380" max="5380" width="11.28515625" customWidth="1"/>
    <col min="5381" max="5382" width="13.5703125" customWidth="1"/>
    <col min="5383" max="5383" width="13.5703125" bestFit="1" customWidth="1"/>
    <col min="5384" max="5384" width="12.28515625" customWidth="1"/>
    <col min="5385" max="5385" width="9.140625" customWidth="1"/>
    <col min="5386" max="5387" width="13.5703125" customWidth="1"/>
    <col min="5388" max="5388" width="14.42578125" bestFit="1" customWidth="1"/>
    <col min="5389" max="5389" width="12.28515625" customWidth="1"/>
    <col min="5390" max="5392" width="12.85546875" customWidth="1"/>
    <col min="5393" max="5397" width="12.28515625" customWidth="1"/>
    <col min="5398" max="5400" width="12.85546875" customWidth="1"/>
    <col min="5401" max="5405" width="12.28515625" customWidth="1"/>
    <col min="5406" max="5408" width="12.85546875" customWidth="1"/>
    <col min="5409" max="5409" width="14.42578125" bestFit="1" customWidth="1"/>
    <col min="5410" max="5413" width="12.28515625" customWidth="1"/>
    <col min="5414" max="5416" width="12.85546875" customWidth="1"/>
    <col min="5417" max="5418" width="14.42578125" bestFit="1" customWidth="1"/>
    <col min="5419" max="5420" width="13.28515625" bestFit="1" customWidth="1"/>
    <col min="5421" max="5421" width="12.28515625" customWidth="1"/>
    <col min="5422" max="5424" width="12.85546875" customWidth="1"/>
    <col min="5425" max="5427" width="14.42578125" bestFit="1" customWidth="1"/>
    <col min="5428" max="5429" width="12.28515625" customWidth="1"/>
    <col min="5430" max="5432" width="12.85546875" customWidth="1"/>
    <col min="5433" max="5434" width="12.28515625" customWidth="1"/>
    <col min="5435" max="5435" width="14.42578125" bestFit="1" customWidth="1"/>
    <col min="5436" max="5437" width="12.28515625" customWidth="1"/>
    <col min="5438" max="5440" width="12.85546875" customWidth="1"/>
    <col min="5441" max="5445" width="12.28515625" customWidth="1"/>
    <col min="5446" max="5448" width="12.85546875" customWidth="1"/>
    <col min="5449" max="5453" width="12.28515625" customWidth="1"/>
    <col min="5454" max="5456" width="12.85546875" customWidth="1"/>
    <col min="5457" max="5461" width="12.28515625" customWidth="1"/>
    <col min="5462" max="5464" width="12.85546875" customWidth="1"/>
    <col min="5465" max="5465" width="14.42578125" bestFit="1" customWidth="1"/>
    <col min="5466" max="5466" width="13.28515625" bestFit="1" customWidth="1"/>
    <col min="5467" max="5468" width="14.42578125" bestFit="1" customWidth="1"/>
    <col min="5469" max="5469" width="12.28515625" customWidth="1"/>
    <col min="5470" max="5470" width="12.85546875" bestFit="1" customWidth="1"/>
    <col min="5471" max="5472" width="12.85546875" customWidth="1"/>
    <col min="5473" max="5473" width="13.5703125" bestFit="1" customWidth="1"/>
    <col min="5474" max="5476" width="14.42578125" bestFit="1" customWidth="1"/>
    <col min="5477" max="5477" width="12.28515625" customWidth="1"/>
    <col min="5478" max="5478" width="10.85546875" customWidth="1"/>
    <col min="5479" max="5480" width="12.85546875" customWidth="1"/>
    <col min="5481" max="5481" width="13.5703125" bestFit="1" customWidth="1"/>
    <col min="5482" max="5482" width="12.42578125" bestFit="1" customWidth="1"/>
    <col min="5483" max="5484" width="13.5703125" bestFit="1" customWidth="1"/>
    <col min="5485" max="5485" width="12.28515625" customWidth="1"/>
    <col min="5486" max="5488" width="12.85546875" customWidth="1"/>
    <col min="5489" max="5493" width="12.28515625" customWidth="1"/>
    <col min="5494" max="5496" width="12.85546875" customWidth="1"/>
    <col min="5497" max="5497" width="12.28515625" customWidth="1"/>
    <col min="5498" max="5498" width="13.28515625" bestFit="1" customWidth="1"/>
    <col min="5499" max="5500" width="14.42578125" bestFit="1" customWidth="1"/>
    <col min="5501" max="5501" width="12.28515625" customWidth="1"/>
    <col min="5502" max="5504" width="12.85546875" customWidth="1"/>
    <col min="5505" max="5508" width="14.42578125" bestFit="1" customWidth="1"/>
    <col min="5509" max="5509" width="12.28515625" customWidth="1"/>
    <col min="5510" max="5510" width="12.85546875" bestFit="1" customWidth="1"/>
    <col min="5511" max="5512" width="12.85546875" customWidth="1"/>
    <col min="5513" max="5513" width="14.42578125" bestFit="1" customWidth="1"/>
    <col min="5514" max="5516" width="13.5703125" bestFit="1" customWidth="1"/>
    <col min="5517" max="5517" width="12.28515625" customWidth="1"/>
    <col min="5518" max="5520" width="12.85546875" customWidth="1"/>
    <col min="5521" max="5521" width="13.5703125" bestFit="1" customWidth="1"/>
    <col min="5522" max="5524" width="14.42578125" bestFit="1" customWidth="1"/>
    <col min="5525" max="5525" width="12.28515625" customWidth="1"/>
    <col min="5526" max="5528" width="12.85546875" customWidth="1"/>
    <col min="5529" max="5529" width="13.5703125" bestFit="1" customWidth="1"/>
    <col min="5530" max="5532" width="14.42578125" bestFit="1" customWidth="1"/>
    <col min="5533" max="5548" width="12.28515625" customWidth="1"/>
    <col min="5549" max="5549" width="12.85546875" customWidth="1"/>
    <col min="5550" max="5550" width="12.28515625" customWidth="1"/>
    <col min="5551" max="5551" width="11.42578125" customWidth="1"/>
    <col min="5552" max="5552" width="11.7109375" customWidth="1"/>
    <col min="5553" max="5560" width="12.28515625" customWidth="1"/>
    <col min="5561" max="5563" width="13.5703125" customWidth="1"/>
    <col min="5564" max="5565" width="12.28515625" customWidth="1"/>
    <col min="5566" max="5568" width="13.5703125" customWidth="1"/>
    <col min="5569" max="5570" width="12.28515625" customWidth="1"/>
    <col min="5571" max="5573" width="13.5703125" customWidth="1"/>
    <col min="5574" max="5575" width="12.28515625" customWidth="1"/>
    <col min="5576" max="5578" width="13.5703125" customWidth="1"/>
    <col min="5579" max="5579" width="14.42578125" bestFit="1" customWidth="1"/>
    <col min="5580" max="5580" width="12.28515625" customWidth="1"/>
    <col min="5581" max="5583" width="13.5703125" customWidth="1"/>
    <col min="5584" max="5584" width="14.42578125" bestFit="1" customWidth="1"/>
    <col min="5585" max="5585" width="12.28515625" customWidth="1"/>
    <col min="5586" max="5586" width="10.28515625" customWidth="1"/>
    <col min="5587" max="5588" width="13.5703125" customWidth="1"/>
    <col min="5589" max="5590" width="12.28515625" customWidth="1"/>
    <col min="5591" max="5593" width="13.5703125" customWidth="1"/>
    <col min="5594" max="5594" width="14.42578125" bestFit="1" customWidth="1"/>
    <col min="5595" max="5595" width="12.28515625" customWidth="1"/>
    <col min="5596" max="5598" width="13.5703125" customWidth="1"/>
    <col min="5599" max="5599" width="12.42578125" bestFit="1" customWidth="1"/>
    <col min="5600" max="5600" width="12.28515625" customWidth="1"/>
    <col min="5601" max="5601" width="11.28515625" customWidth="1"/>
    <col min="5602" max="5603" width="13.5703125" customWidth="1"/>
    <col min="5604" max="5604" width="14.42578125" bestFit="1" customWidth="1"/>
    <col min="5605" max="5605" width="12.28515625" customWidth="1"/>
    <col min="5606" max="5606" width="9.140625" customWidth="1"/>
    <col min="5607" max="5608" width="13.5703125" customWidth="1"/>
    <col min="5609" max="5609" width="13.5703125" bestFit="1" customWidth="1"/>
    <col min="5610" max="5610" width="12.28515625" customWidth="1"/>
    <col min="5611" max="5611" width="6.7109375" customWidth="1"/>
    <col min="5612" max="5613" width="13.5703125" customWidth="1"/>
    <col min="5614" max="5614" width="13.5703125" bestFit="1" customWidth="1"/>
    <col min="5615" max="5615" width="12.28515625" customWidth="1"/>
    <col min="5616" max="5618" width="13.5703125" customWidth="1"/>
    <col min="5619" max="5620" width="12.28515625" customWidth="1"/>
    <col min="5621" max="5623" width="13.5703125" customWidth="1"/>
    <col min="5624" max="5625" width="12.28515625" customWidth="1"/>
    <col min="5626" max="5628" width="13.5703125" customWidth="1"/>
    <col min="5629" max="5629" width="14.42578125" bestFit="1" customWidth="1"/>
    <col min="5630" max="5630" width="12.28515625" customWidth="1"/>
    <col min="5631" max="5633" width="13.5703125" customWidth="1"/>
    <col min="5634" max="5634" width="13.5703125" bestFit="1" customWidth="1"/>
    <col min="5635" max="5635" width="12.28515625" customWidth="1"/>
    <col min="5636" max="5636" width="11.28515625" customWidth="1"/>
    <col min="5637" max="5638" width="13.5703125" customWidth="1"/>
    <col min="5639" max="5639" width="13.5703125" bestFit="1" customWidth="1"/>
    <col min="5640" max="5640" width="12.28515625" customWidth="1"/>
    <col min="5641" max="5641" width="9.140625" customWidth="1"/>
    <col min="5642" max="5643" width="13.5703125" customWidth="1"/>
    <col min="5644" max="5644" width="14.42578125" bestFit="1" customWidth="1"/>
    <col min="5645" max="5645" width="12.28515625" customWidth="1"/>
    <col min="5646" max="5648" width="12.85546875" customWidth="1"/>
    <col min="5649" max="5653" width="12.28515625" customWidth="1"/>
    <col min="5654" max="5656" width="12.85546875" customWidth="1"/>
    <col min="5657" max="5661" width="12.28515625" customWidth="1"/>
    <col min="5662" max="5664" width="12.85546875" customWidth="1"/>
    <col min="5665" max="5665" width="14.42578125" bestFit="1" customWidth="1"/>
    <col min="5666" max="5669" width="12.28515625" customWidth="1"/>
    <col min="5670" max="5672" width="12.85546875" customWidth="1"/>
    <col min="5673" max="5674" width="14.42578125" bestFit="1" customWidth="1"/>
    <col min="5675" max="5676" width="13.28515625" bestFit="1" customWidth="1"/>
    <col min="5677" max="5677" width="12.28515625" customWidth="1"/>
    <col min="5678" max="5680" width="12.85546875" customWidth="1"/>
    <col min="5681" max="5683" width="14.42578125" bestFit="1" customWidth="1"/>
    <col min="5684" max="5685" width="12.28515625" customWidth="1"/>
    <col min="5686" max="5688" width="12.85546875" customWidth="1"/>
    <col min="5689" max="5690" width="12.28515625" customWidth="1"/>
    <col min="5691" max="5691" width="14.42578125" bestFit="1" customWidth="1"/>
    <col min="5692" max="5693" width="12.28515625" customWidth="1"/>
    <col min="5694" max="5696" width="12.85546875" customWidth="1"/>
    <col min="5697" max="5701" width="12.28515625" customWidth="1"/>
    <col min="5702" max="5704" width="12.85546875" customWidth="1"/>
    <col min="5705" max="5709" width="12.28515625" customWidth="1"/>
    <col min="5710" max="5712" width="12.85546875" customWidth="1"/>
    <col min="5713" max="5717" width="12.28515625" customWidth="1"/>
    <col min="5718" max="5720" width="12.85546875" customWidth="1"/>
    <col min="5721" max="5721" width="14.42578125" bestFit="1" customWidth="1"/>
    <col min="5722" max="5722" width="13.28515625" bestFit="1" customWidth="1"/>
    <col min="5723" max="5724" width="14.42578125" bestFit="1" customWidth="1"/>
    <col min="5725" max="5725" width="12.28515625" customWidth="1"/>
    <col min="5726" max="5726" width="12.85546875" bestFit="1" customWidth="1"/>
    <col min="5727" max="5728" width="12.85546875" customWidth="1"/>
    <col min="5729" max="5729" width="13.5703125" bestFit="1" customWidth="1"/>
    <col min="5730" max="5732" width="14.42578125" bestFit="1" customWidth="1"/>
    <col min="5733" max="5733" width="12.28515625" customWidth="1"/>
    <col min="5734" max="5734" width="10.85546875" customWidth="1"/>
    <col min="5735" max="5736" width="12.85546875" customWidth="1"/>
    <col min="5737" max="5737" width="13.5703125" bestFit="1" customWidth="1"/>
    <col min="5738" max="5738" width="12.42578125" bestFit="1" customWidth="1"/>
    <col min="5739" max="5740" width="13.5703125" bestFit="1" customWidth="1"/>
    <col min="5741" max="5741" width="12.28515625" customWidth="1"/>
    <col min="5742" max="5744" width="12.85546875" customWidth="1"/>
    <col min="5745" max="5749" width="12.28515625" customWidth="1"/>
    <col min="5750" max="5752" width="12.85546875" customWidth="1"/>
    <col min="5753" max="5753" width="12.28515625" customWidth="1"/>
    <col min="5754" max="5754" width="13.28515625" bestFit="1" customWidth="1"/>
    <col min="5755" max="5756" width="14.42578125" bestFit="1" customWidth="1"/>
    <col min="5757" max="5757" width="12.28515625" customWidth="1"/>
    <col min="5758" max="5760" width="12.85546875" customWidth="1"/>
    <col min="5761" max="5764" width="14.42578125" bestFit="1" customWidth="1"/>
    <col min="5765" max="5765" width="12.28515625" customWidth="1"/>
    <col min="5766" max="5766" width="12.85546875" bestFit="1" customWidth="1"/>
    <col min="5767" max="5768" width="12.85546875" customWidth="1"/>
    <col min="5769" max="5769" width="14.42578125" bestFit="1" customWidth="1"/>
    <col min="5770" max="5772" width="13.5703125" bestFit="1" customWidth="1"/>
    <col min="5773" max="5773" width="12.28515625" customWidth="1"/>
    <col min="5774" max="5776" width="12.85546875" customWidth="1"/>
    <col min="5777" max="5777" width="13.5703125" bestFit="1" customWidth="1"/>
    <col min="5778" max="5780" width="14.42578125" bestFit="1" customWidth="1"/>
    <col min="5781" max="5781" width="12.28515625" customWidth="1"/>
    <col min="5782" max="5784" width="12.85546875" customWidth="1"/>
    <col min="5785" max="5785" width="13.5703125" bestFit="1" customWidth="1"/>
    <col min="5786" max="5788" width="14.42578125" bestFit="1" customWidth="1"/>
    <col min="5789" max="5804" width="12.28515625" customWidth="1"/>
    <col min="5805" max="5805" width="12.85546875" customWidth="1"/>
    <col min="5806" max="5806" width="12.28515625" customWidth="1"/>
    <col min="5807" max="5807" width="11.42578125" customWidth="1"/>
    <col min="5808" max="5808" width="11.7109375" customWidth="1"/>
    <col min="5809" max="5816" width="12.28515625" customWidth="1"/>
    <col min="5817" max="5819" width="13.5703125" customWidth="1"/>
    <col min="5820" max="5821" width="12.28515625" customWidth="1"/>
    <col min="5822" max="5824" width="13.5703125" customWidth="1"/>
    <col min="5825" max="5826" width="12.28515625" customWidth="1"/>
    <col min="5827" max="5829" width="13.5703125" customWidth="1"/>
    <col min="5830" max="5831" width="12.28515625" customWidth="1"/>
    <col min="5832" max="5834" width="13.5703125" customWidth="1"/>
    <col min="5835" max="5835" width="14.42578125" bestFit="1" customWidth="1"/>
    <col min="5836" max="5836" width="12.28515625" customWidth="1"/>
    <col min="5837" max="5839" width="13.5703125" customWidth="1"/>
    <col min="5840" max="5840" width="14.42578125" bestFit="1" customWidth="1"/>
    <col min="5841" max="5841" width="12.28515625" customWidth="1"/>
    <col min="5842" max="5842" width="10.28515625" customWidth="1"/>
    <col min="5843" max="5844" width="13.5703125" customWidth="1"/>
    <col min="5845" max="5846" width="12.28515625" customWidth="1"/>
    <col min="5847" max="5849" width="13.5703125" customWidth="1"/>
    <col min="5850" max="5850" width="14.42578125" bestFit="1" customWidth="1"/>
    <col min="5851" max="5851" width="12.28515625" customWidth="1"/>
    <col min="5852" max="5854" width="13.5703125" customWidth="1"/>
    <col min="5855" max="5855" width="12.42578125" bestFit="1" customWidth="1"/>
    <col min="5856" max="5856" width="12.28515625" customWidth="1"/>
    <col min="5857" max="5857" width="11.28515625" customWidth="1"/>
    <col min="5858" max="5859" width="13.5703125" customWidth="1"/>
    <col min="5860" max="5860" width="14.42578125" bestFit="1" customWidth="1"/>
    <col min="5861" max="5861" width="12.28515625" customWidth="1"/>
    <col min="5862" max="5862" width="9.140625" customWidth="1"/>
    <col min="5863" max="5864" width="13.5703125" customWidth="1"/>
    <col min="5865" max="5865" width="13.5703125" bestFit="1" customWidth="1"/>
    <col min="5866" max="5866" width="12.28515625" customWidth="1"/>
    <col min="5867" max="5867" width="6.7109375" customWidth="1"/>
    <col min="5868" max="5869" width="13.5703125" customWidth="1"/>
    <col min="5870" max="5870" width="13.5703125" bestFit="1" customWidth="1"/>
    <col min="5871" max="5871" width="12.28515625" customWidth="1"/>
    <col min="5872" max="5874" width="13.5703125" customWidth="1"/>
    <col min="5875" max="5876" width="12.28515625" customWidth="1"/>
    <col min="5877" max="5879" width="13.5703125" customWidth="1"/>
    <col min="5880" max="5881" width="12.28515625" customWidth="1"/>
    <col min="5882" max="5884" width="13.5703125" customWidth="1"/>
    <col min="5885" max="5885" width="14.42578125" bestFit="1" customWidth="1"/>
    <col min="5886" max="5886" width="12.28515625" customWidth="1"/>
    <col min="5887" max="5889" width="13.5703125" customWidth="1"/>
    <col min="5890" max="5890" width="13.5703125" bestFit="1" customWidth="1"/>
    <col min="5891" max="5891" width="12.28515625" customWidth="1"/>
    <col min="5892" max="5892" width="11.28515625" customWidth="1"/>
    <col min="5893" max="5894" width="13.5703125" customWidth="1"/>
    <col min="5895" max="5895" width="13.5703125" bestFit="1" customWidth="1"/>
    <col min="5896" max="5896" width="12.28515625" customWidth="1"/>
    <col min="5897" max="5897" width="9.140625" customWidth="1"/>
    <col min="5898" max="5899" width="13.5703125" customWidth="1"/>
    <col min="5900" max="5900" width="14.42578125" bestFit="1" customWidth="1"/>
    <col min="5901" max="5901" width="12.28515625" customWidth="1"/>
    <col min="5902" max="5904" width="12.85546875" customWidth="1"/>
    <col min="5905" max="5909" width="12.28515625" customWidth="1"/>
    <col min="5910" max="5912" width="12.85546875" customWidth="1"/>
    <col min="5913" max="5917" width="12.28515625" customWidth="1"/>
    <col min="5918" max="5920" width="12.85546875" customWidth="1"/>
    <col min="5921" max="5921" width="14.42578125" bestFit="1" customWidth="1"/>
    <col min="5922" max="5925" width="12.28515625" customWidth="1"/>
    <col min="5926" max="5928" width="12.85546875" customWidth="1"/>
    <col min="5929" max="5930" width="14.42578125" bestFit="1" customWidth="1"/>
    <col min="5931" max="5932" width="13.28515625" bestFit="1" customWidth="1"/>
    <col min="5933" max="5933" width="12.28515625" customWidth="1"/>
    <col min="5934" max="5936" width="12.85546875" customWidth="1"/>
    <col min="5937" max="5939" width="14.42578125" bestFit="1" customWidth="1"/>
    <col min="5940" max="5941" width="12.28515625" customWidth="1"/>
    <col min="5942" max="5944" width="12.85546875" customWidth="1"/>
    <col min="5945" max="5946" width="12.28515625" customWidth="1"/>
    <col min="5947" max="5947" width="14.42578125" bestFit="1" customWidth="1"/>
    <col min="5948" max="5949" width="12.28515625" customWidth="1"/>
    <col min="5950" max="5952" width="12.85546875" customWidth="1"/>
    <col min="5953" max="5957" width="12.28515625" customWidth="1"/>
    <col min="5958" max="5960" width="12.85546875" customWidth="1"/>
    <col min="5961" max="5965" width="12.28515625" customWidth="1"/>
    <col min="5966" max="5968" width="12.85546875" customWidth="1"/>
    <col min="5969" max="5973" width="12.28515625" customWidth="1"/>
    <col min="5974" max="5976" width="12.85546875" customWidth="1"/>
    <col min="5977" max="5977" width="14.42578125" bestFit="1" customWidth="1"/>
    <col min="5978" max="5978" width="13.28515625" bestFit="1" customWidth="1"/>
    <col min="5979" max="5980" width="14.42578125" bestFit="1" customWidth="1"/>
    <col min="5981" max="5981" width="12.28515625" customWidth="1"/>
    <col min="5982" max="5982" width="12.85546875" bestFit="1" customWidth="1"/>
    <col min="5983" max="5984" width="12.85546875" customWidth="1"/>
    <col min="5985" max="5985" width="13.5703125" bestFit="1" customWidth="1"/>
    <col min="5986" max="5988" width="14.42578125" bestFit="1" customWidth="1"/>
    <col min="5989" max="5989" width="12.28515625" customWidth="1"/>
    <col min="5990" max="5990" width="10.85546875" customWidth="1"/>
    <col min="5991" max="5992" width="12.85546875" customWidth="1"/>
    <col min="5993" max="5993" width="13.5703125" bestFit="1" customWidth="1"/>
    <col min="5994" max="5994" width="12.42578125" bestFit="1" customWidth="1"/>
    <col min="5995" max="5996" width="13.5703125" bestFit="1" customWidth="1"/>
    <col min="5997" max="5997" width="12.28515625" customWidth="1"/>
    <col min="5998" max="6000" width="12.85546875" customWidth="1"/>
    <col min="6001" max="6005" width="12.28515625" customWidth="1"/>
    <col min="6006" max="6008" width="12.85546875" customWidth="1"/>
    <col min="6009" max="6009" width="12.28515625" customWidth="1"/>
    <col min="6010" max="6010" width="13.28515625" bestFit="1" customWidth="1"/>
    <col min="6011" max="6012" width="14.42578125" bestFit="1" customWidth="1"/>
    <col min="6013" max="6013" width="12.28515625" customWidth="1"/>
    <col min="6014" max="6016" width="12.85546875" customWidth="1"/>
    <col min="6017" max="6020" width="14.42578125" bestFit="1" customWidth="1"/>
    <col min="6021" max="6021" width="12.28515625" customWidth="1"/>
    <col min="6022" max="6022" width="12.85546875" bestFit="1" customWidth="1"/>
    <col min="6023" max="6024" width="12.85546875" customWidth="1"/>
    <col min="6025" max="6025" width="14.42578125" bestFit="1" customWidth="1"/>
    <col min="6026" max="6028" width="13.5703125" bestFit="1" customWidth="1"/>
    <col min="6029" max="6029" width="12.28515625" customWidth="1"/>
    <col min="6030" max="6032" width="12.85546875" customWidth="1"/>
    <col min="6033" max="6033" width="13.5703125" bestFit="1" customWidth="1"/>
    <col min="6034" max="6036" width="14.42578125" bestFit="1" customWidth="1"/>
    <col min="6037" max="6037" width="12.28515625" customWidth="1"/>
    <col min="6038" max="6040" width="12.85546875" customWidth="1"/>
    <col min="6041" max="6041" width="13.5703125" bestFit="1" customWidth="1"/>
    <col min="6042" max="6044" width="14.42578125" bestFit="1" customWidth="1"/>
    <col min="6045" max="6060" width="12.28515625" customWidth="1"/>
    <col min="6061" max="6061" width="12.85546875" customWidth="1"/>
    <col min="6062" max="6062" width="12.28515625" customWidth="1"/>
    <col min="6063" max="6063" width="11.42578125" customWidth="1"/>
    <col min="6064" max="6064" width="11.7109375" customWidth="1"/>
    <col min="6065" max="6072" width="12.28515625" customWidth="1"/>
    <col min="6073" max="6075" width="13.5703125" customWidth="1"/>
    <col min="6076" max="6077" width="12.28515625" customWidth="1"/>
    <col min="6078" max="6080" width="13.5703125" customWidth="1"/>
    <col min="6081" max="6082" width="12.28515625" customWidth="1"/>
    <col min="6083" max="6085" width="13.5703125" customWidth="1"/>
    <col min="6086" max="6087" width="12.28515625" customWidth="1"/>
    <col min="6088" max="6090" width="13.5703125" customWidth="1"/>
    <col min="6091" max="6091" width="14.42578125" bestFit="1" customWidth="1"/>
    <col min="6092" max="6092" width="12.28515625" customWidth="1"/>
    <col min="6093" max="6095" width="13.5703125" customWidth="1"/>
    <col min="6096" max="6096" width="14.42578125" bestFit="1" customWidth="1"/>
    <col min="6097" max="6097" width="12.28515625" customWidth="1"/>
    <col min="6098" max="6098" width="10.28515625" customWidth="1"/>
    <col min="6099" max="6100" width="13.5703125" customWidth="1"/>
    <col min="6101" max="6102" width="12.28515625" customWidth="1"/>
    <col min="6103" max="6105" width="13.5703125" customWidth="1"/>
    <col min="6106" max="6106" width="14.42578125" bestFit="1" customWidth="1"/>
    <col min="6107" max="6107" width="12.28515625" customWidth="1"/>
    <col min="6108" max="6110" width="13.5703125" customWidth="1"/>
    <col min="6111" max="6111" width="12.42578125" bestFit="1" customWidth="1"/>
    <col min="6112" max="6112" width="12.28515625" customWidth="1"/>
    <col min="6113" max="6113" width="11.28515625" customWidth="1"/>
    <col min="6114" max="6115" width="13.5703125" customWidth="1"/>
    <col min="6116" max="6116" width="14.42578125" bestFit="1" customWidth="1"/>
    <col min="6117" max="6117" width="12.28515625" customWidth="1"/>
    <col min="6118" max="6118" width="9.140625" customWidth="1"/>
    <col min="6119" max="6120" width="13.5703125" customWidth="1"/>
    <col min="6121" max="6121" width="13.5703125" bestFit="1" customWidth="1"/>
    <col min="6122" max="6122" width="12.28515625" customWidth="1"/>
    <col min="6123" max="6123" width="6.7109375" customWidth="1"/>
    <col min="6124" max="6125" width="13.5703125" customWidth="1"/>
    <col min="6126" max="6126" width="13.5703125" bestFit="1" customWidth="1"/>
    <col min="6127" max="6127" width="12.28515625" customWidth="1"/>
    <col min="6128" max="6130" width="13.5703125" customWidth="1"/>
    <col min="6131" max="6132" width="12.28515625" customWidth="1"/>
    <col min="6133" max="6135" width="13.5703125" customWidth="1"/>
    <col min="6136" max="6137" width="12.28515625" customWidth="1"/>
    <col min="6138" max="6140" width="13.5703125" customWidth="1"/>
    <col min="6141" max="6141" width="14.42578125" bestFit="1" customWidth="1"/>
    <col min="6142" max="6142" width="12.28515625" customWidth="1"/>
    <col min="6143" max="6145" width="13.5703125" customWidth="1"/>
    <col min="6146" max="6146" width="13.5703125" bestFit="1" customWidth="1"/>
    <col min="6147" max="6147" width="12.28515625" customWidth="1"/>
    <col min="6148" max="6148" width="11.28515625" customWidth="1"/>
    <col min="6149" max="6150" width="13.5703125" customWidth="1"/>
    <col min="6151" max="6151" width="13.5703125" bestFit="1" customWidth="1"/>
    <col min="6152" max="6152" width="12.28515625" customWidth="1"/>
    <col min="6153" max="6153" width="9.140625" customWidth="1"/>
    <col min="6154" max="6155" width="13.5703125" customWidth="1"/>
    <col min="6156" max="6156" width="14.42578125" bestFit="1" customWidth="1"/>
    <col min="6157" max="6157" width="12.28515625" customWidth="1"/>
    <col min="6158" max="6160" width="12.85546875" customWidth="1"/>
    <col min="6161" max="6165" width="12.28515625" customWidth="1"/>
    <col min="6166" max="6168" width="12.85546875" customWidth="1"/>
    <col min="6169" max="6173" width="12.28515625" customWidth="1"/>
    <col min="6174" max="6176" width="12.85546875" customWidth="1"/>
    <col min="6177" max="6177" width="14.42578125" bestFit="1" customWidth="1"/>
    <col min="6178" max="6181" width="12.28515625" customWidth="1"/>
    <col min="6182" max="6184" width="12.85546875" customWidth="1"/>
    <col min="6185" max="6186" width="14.42578125" bestFit="1" customWidth="1"/>
    <col min="6187" max="6188" width="13.28515625" bestFit="1" customWidth="1"/>
    <col min="6189" max="6189" width="12.28515625" customWidth="1"/>
    <col min="6190" max="6192" width="12.85546875" customWidth="1"/>
    <col min="6193" max="6195" width="14.42578125" bestFit="1" customWidth="1"/>
    <col min="6196" max="6197" width="12.28515625" customWidth="1"/>
    <col min="6198" max="6200" width="12.85546875" customWidth="1"/>
    <col min="6201" max="6202" width="12.28515625" customWidth="1"/>
    <col min="6203" max="6203" width="14.42578125" bestFit="1" customWidth="1"/>
    <col min="6204" max="6205" width="12.28515625" customWidth="1"/>
    <col min="6206" max="6208" width="12.85546875" customWidth="1"/>
    <col min="6209" max="6213" width="12.28515625" customWidth="1"/>
    <col min="6214" max="6216" width="12.85546875" customWidth="1"/>
    <col min="6217" max="6221" width="12.28515625" customWidth="1"/>
    <col min="6222" max="6224" width="12.85546875" customWidth="1"/>
    <col min="6225" max="6229" width="12.28515625" customWidth="1"/>
    <col min="6230" max="6232" width="12.85546875" customWidth="1"/>
    <col min="6233" max="6233" width="14.42578125" bestFit="1" customWidth="1"/>
    <col min="6234" max="6234" width="13.28515625" bestFit="1" customWidth="1"/>
    <col min="6235" max="6236" width="14.42578125" bestFit="1" customWidth="1"/>
    <col min="6237" max="6237" width="12.28515625" customWidth="1"/>
    <col min="6238" max="6238" width="12.85546875" bestFit="1" customWidth="1"/>
    <col min="6239" max="6240" width="12.85546875" customWidth="1"/>
    <col min="6241" max="6241" width="13.5703125" bestFit="1" customWidth="1"/>
    <col min="6242" max="6244" width="14.42578125" bestFit="1" customWidth="1"/>
    <col min="6245" max="6245" width="12.28515625" customWidth="1"/>
    <col min="6246" max="6246" width="10.85546875" customWidth="1"/>
    <col min="6247" max="6248" width="12.85546875" customWidth="1"/>
    <col min="6249" max="6249" width="13.5703125" bestFit="1" customWidth="1"/>
    <col min="6250" max="6250" width="12.42578125" bestFit="1" customWidth="1"/>
    <col min="6251" max="6252" width="13.5703125" bestFit="1" customWidth="1"/>
    <col min="6253" max="6253" width="12.28515625" customWidth="1"/>
    <col min="6254" max="6256" width="12.85546875" customWidth="1"/>
    <col min="6257" max="6261" width="12.28515625" customWidth="1"/>
    <col min="6262" max="6264" width="12.85546875" customWidth="1"/>
    <col min="6265" max="6265" width="12.28515625" customWidth="1"/>
    <col min="6266" max="6266" width="13.28515625" bestFit="1" customWidth="1"/>
    <col min="6267" max="6268" width="14.42578125" bestFit="1" customWidth="1"/>
    <col min="6269" max="6269" width="12.28515625" customWidth="1"/>
    <col min="6270" max="6272" width="12.85546875" customWidth="1"/>
    <col min="6273" max="6276" width="14.42578125" bestFit="1" customWidth="1"/>
    <col min="6277" max="6277" width="12.28515625" customWidth="1"/>
    <col min="6278" max="6278" width="12.85546875" bestFit="1" customWidth="1"/>
    <col min="6279" max="6280" width="12.85546875" customWidth="1"/>
    <col min="6281" max="6281" width="14.42578125" bestFit="1" customWidth="1"/>
    <col min="6282" max="6284" width="13.5703125" bestFit="1" customWidth="1"/>
    <col min="6285" max="6285" width="12.28515625" customWidth="1"/>
    <col min="6286" max="6288" width="12.85546875" customWidth="1"/>
    <col min="6289" max="6289" width="13.5703125" bestFit="1" customWidth="1"/>
    <col min="6290" max="6292" width="14.42578125" bestFit="1" customWidth="1"/>
    <col min="6293" max="6293" width="12.28515625" customWidth="1"/>
    <col min="6294" max="6296" width="12.85546875" customWidth="1"/>
    <col min="6297" max="6297" width="13.5703125" bestFit="1" customWidth="1"/>
    <col min="6298" max="6300" width="14.42578125" bestFit="1" customWidth="1"/>
    <col min="6301" max="6316" width="12.28515625" customWidth="1"/>
    <col min="6317" max="6317" width="12.85546875" customWidth="1"/>
    <col min="6318" max="6318" width="12.28515625" customWidth="1"/>
    <col min="6319" max="6319" width="11.42578125" customWidth="1"/>
    <col min="6320" max="6320" width="11.7109375" customWidth="1"/>
    <col min="6321" max="6328" width="12.28515625" customWidth="1"/>
    <col min="6329" max="6331" width="13.5703125" customWidth="1"/>
    <col min="6332" max="6333" width="12.28515625" customWidth="1"/>
    <col min="6334" max="6336" width="13.5703125" customWidth="1"/>
    <col min="6337" max="6338" width="12.28515625" customWidth="1"/>
    <col min="6339" max="6341" width="13.5703125" customWidth="1"/>
    <col min="6342" max="6343" width="12.28515625" customWidth="1"/>
    <col min="6344" max="6346" width="13.5703125" customWidth="1"/>
    <col min="6347" max="6347" width="14.42578125" bestFit="1" customWidth="1"/>
    <col min="6348" max="6348" width="12.28515625" customWidth="1"/>
    <col min="6349" max="6351" width="13.5703125" customWidth="1"/>
    <col min="6352" max="6352" width="14.42578125" bestFit="1" customWidth="1"/>
    <col min="6353" max="6353" width="12.28515625" customWidth="1"/>
    <col min="6354" max="6354" width="10.28515625" customWidth="1"/>
    <col min="6355" max="6356" width="13.5703125" customWidth="1"/>
    <col min="6357" max="6358" width="12.28515625" customWidth="1"/>
    <col min="6359" max="6361" width="13.5703125" customWidth="1"/>
    <col min="6362" max="6362" width="14.42578125" bestFit="1" customWidth="1"/>
    <col min="6363" max="6363" width="12.28515625" customWidth="1"/>
    <col min="6364" max="6366" width="13.5703125" customWidth="1"/>
    <col min="6367" max="6367" width="12.42578125" bestFit="1" customWidth="1"/>
    <col min="6368" max="6368" width="12.28515625" customWidth="1"/>
    <col min="6369" max="6369" width="11.28515625" customWidth="1"/>
    <col min="6370" max="6371" width="13.5703125" customWidth="1"/>
    <col min="6372" max="6372" width="14.42578125" bestFit="1" customWidth="1"/>
    <col min="6373" max="6373" width="12.28515625" customWidth="1"/>
    <col min="6374" max="6374" width="9.140625" customWidth="1"/>
    <col min="6375" max="6376" width="13.5703125" customWidth="1"/>
    <col min="6377" max="6377" width="13.5703125" bestFit="1" customWidth="1"/>
    <col min="6378" max="6378" width="12.28515625" customWidth="1"/>
    <col min="6379" max="6379" width="6.7109375" customWidth="1"/>
    <col min="6380" max="6381" width="13.5703125" customWidth="1"/>
    <col min="6382" max="6382" width="13.5703125" bestFit="1" customWidth="1"/>
    <col min="6383" max="6383" width="12.28515625" customWidth="1"/>
    <col min="6384" max="6386" width="13.5703125" customWidth="1"/>
    <col min="6387" max="6388" width="12.28515625" customWidth="1"/>
    <col min="6389" max="6391" width="13.5703125" customWidth="1"/>
    <col min="6392" max="6393" width="12.28515625" customWidth="1"/>
    <col min="6394" max="6396" width="13.5703125" customWidth="1"/>
    <col min="6397" max="6397" width="14.42578125" bestFit="1" customWidth="1"/>
    <col min="6398" max="6398" width="12.28515625" customWidth="1"/>
    <col min="6399" max="6401" width="13.5703125" customWidth="1"/>
    <col min="6402" max="6402" width="13.5703125" bestFit="1" customWidth="1"/>
    <col min="6403" max="6403" width="12.28515625" customWidth="1"/>
    <col min="6404" max="6404" width="11.28515625" customWidth="1"/>
    <col min="6405" max="6406" width="13.5703125" customWidth="1"/>
    <col min="6407" max="6407" width="13.5703125" bestFit="1" customWidth="1"/>
    <col min="6408" max="6408" width="12.28515625" customWidth="1"/>
    <col min="6409" max="6409" width="9.140625" customWidth="1"/>
    <col min="6410" max="6411" width="13.5703125" customWidth="1"/>
    <col min="6412" max="6412" width="14.42578125" bestFit="1" customWidth="1"/>
    <col min="6413" max="6413" width="12.28515625" customWidth="1"/>
    <col min="6414" max="6416" width="12.85546875" customWidth="1"/>
    <col min="6417" max="6421" width="12.28515625" customWidth="1"/>
    <col min="6422" max="6424" width="12.85546875" customWidth="1"/>
    <col min="6425" max="6429" width="12.28515625" customWidth="1"/>
    <col min="6430" max="6432" width="12.85546875" customWidth="1"/>
    <col min="6433" max="6433" width="14.42578125" bestFit="1" customWidth="1"/>
    <col min="6434" max="6437" width="12.28515625" customWidth="1"/>
    <col min="6438" max="6440" width="12.85546875" customWidth="1"/>
    <col min="6441" max="6442" width="14.42578125" bestFit="1" customWidth="1"/>
    <col min="6443" max="6444" width="13.28515625" bestFit="1" customWidth="1"/>
    <col min="6445" max="6445" width="12.28515625" customWidth="1"/>
    <col min="6446" max="6448" width="12.85546875" customWidth="1"/>
    <col min="6449" max="6451" width="14.42578125" bestFit="1" customWidth="1"/>
    <col min="6452" max="6453" width="12.28515625" customWidth="1"/>
    <col min="6454" max="6456" width="12.85546875" customWidth="1"/>
    <col min="6457" max="6458" width="12.28515625" customWidth="1"/>
    <col min="6459" max="6459" width="14.42578125" bestFit="1" customWidth="1"/>
    <col min="6460" max="6461" width="12.28515625" customWidth="1"/>
    <col min="6462" max="6464" width="12.85546875" customWidth="1"/>
    <col min="6465" max="6469" width="12.28515625" customWidth="1"/>
    <col min="6470" max="6472" width="12.85546875" customWidth="1"/>
    <col min="6473" max="6477" width="12.28515625" customWidth="1"/>
    <col min="6478" max="6480" width="12.85546875" customWidth="1"/>
    <col min="6481" max="6485" width="12.28515625" customWidth="1"/>
    <col min="6486" max="6488" width="12.85546875" customWidth="1"/>
    <col min="6489" max="6489" width="14.42578125" bestFit="1" customWidth="1"/>
    <col min="6490" max="6490" width="13.28515625" bestFit="1" customWidth="1"/>
    <col min="6491" max="6492" width="14.42578125" bestFit="1" customWidth="1"/>
    <col min="6493" max="6493" width="12.28515625" customWidth="1"/>
    <col min="6494" max="6494" width="12.85546875" bestFit="1" customWidth="1"/>
    <col min="6495" max="6496" width="12.85546875" customWidth="1"/>
    <col min="6497" max="6497" width="13.5703125" bestFit="1" customWidth="1"/>
    <col min="6498" max="6500" width="14.42578125" bestFit="1" customWidth="1"/>
    <col min="6501" max="6501" width="12.28515625" customWidth="1"/>
    <col min="6502" max="6502" width="10.85546875" customWidth="1"/>
    <col min="6503" max="6504" width="12.85546875" customWidth="1"/>
    <col min="6505" max="6505" width="13.5703125" bestFit="1" customWidth="1"/>
    <col min="6506" max="6506" width="12.42578125" bestFit="1" customWidth="1"/>
    <col min="6507" max="6508" width="13.5703125" bestFit="1" customWidth="1"/>
    <col min="6509" max="6509" width="12.28515625" customWidth="1"/>
    <col min="6510" max="6512" width="12.85546875" customWidth="1"/>
    <col min="6513" max="6517" width="12.28515625" customWidth="1"/>
    <col min="6518" max="6520" width="12.85546875" customWidth="1"/>
    <col min="6521" max="6521" width="12.28515625" customWidth="1"/>
    <col min="6522" max="6522" width="13.28515625" bestFit="1" customWidth="1"/>
    <col min="6523" max="6524" width="14.42578125" bestFit="1" customWidth="1"/>
    <col min="6525" max="6525" width="12.28515625" customWidth="1"/>
    <col min="6526" max="6528" width="12.85546875" customWidth="1"/>
    <col min="6529" max="6532" width="14.42578125" bestFit="1" customWidth="1"/>
    <col min="6533" max="6533" width="12.28515625" customWidth="1"/>
    <col min="6534" max="6534" width="12.85546875" bestFit="1" customWidth="1"/>
    <col min="6535" max="6536" width="12.85546875" customWidth="1"/>
    <col min="6537" max="6537" width="14.42578125" bestFit="1" customWidth="1"/>
    <col min="6538" max="6540" width="13.5703125" bestFit="1" customWidth="1"/>
    <col min="6541" max="6541" width="12.28515625" customWidth="1"/>
    <col min="6542" max="6544" width="12.85546875" customWidth="1"/>
    <col min="6545" max="6545" width="13.5703125" bestFit="1" customWidth="1"/>
    <col min="6546" max="6548" width="14.42578125" bestFit="1" customWidth="1"/>
    <col min="6549" max="6549" width="12.28515625" customWidth="1"/>
    <col min="6550" max="6552" width="12.85546875" customWidth="1"/>
    <col min="6553" max="6553" width="13.5703125" bestFit="1" customWidth="1"/>
    <col min="6554" max="6556" width="14.42578125" bestFit="1" customWidth="1"/>
    <col min="6557" max="6572" width="12.28515625" customWidth="1"/>
    <col min="6573" max="6573" width="12.85546875" customWidth="1"/>
    <col min="6574" max="6574" width="12.28515625" customWidth="1"/>
    <col min="6575" max="6575" width="11.42578125" customWidth="1"/>
    <col min="6576" max="6576" width="11.7109375" customWidth="1"/>
    <col min="6577" max="6584" width="12.28515625" customWidth="1"/>
    <col min="6585" max="6587" width="13.5703125" customWidth="1"/>
    <col min="6588" max="6589" width="12.28515625" customWidth="1"/>
    <col min="6590" max="6592" width="13.5703125" customWidth="1"/>
    <col min="6593" max="6594" width="12.28515625" customWidth="1"/>
    <col min="6595" max="6597" width="13.5703125" customWidth="1"/>
    <col min="6598" max="6599" width="12.28515625" customWidth="1"/>
    <col min="6600" max="6602" width="13.5703125" customWidth="1"/>
    <col min="6603" max="6603" width="14.42578125" bestFit="1" customWidth="1"/>
    <col min="6604" max="6604" width="12.28515625" customWidth="1"/>
    <col min="6605" max="6607" width="13.5703125" customWidth="1"/>
    <col min="6608" max="6608" width="14.42578125" bestFit="1" customWidth="1"/>
    <col min="6609" max="6609" width="12.28515625" customWidth="1"/>
    <col min="6610" max="6610" width="10.28515625" customWidth="1"/>
    <col min="6611" max="6612" width="13.5703125" customWidth="1"/>
    <col min="6613" max="6614" width="12.28515625" customWidth="1"/>
    <col min="6615" max="6617" width="13.5703125" customWidth="1"/>
    <col min="6618" max="6618" width="14.42578125" bestFit="1" customWidth="1"/>
    <col min="6619" max="6619" width="12.28515625" customWidth="1"/>
    <col min="6620" max="6622" width="13.5703125" customWidth="1"/>
    <col min="6623" max="6623" width="12.42578125" bestFit="1" customWidth="1"/>
    <col min="6624" max="6624" width="12.28515625" customWidth="1"/>
    <col min="6625" max="6625" width="11.28515625" customWidth="1"/>
    <col min="6626" max="6627" width="13.5703125" customWidth="1"/>
    <col min="6628" max="6628" width="14.42578125" bestFit="1" customWidth="1"/>
    <col min="6629" max="6629" width="12.28515625" customWidth="1"/>
    <col min="6630" max="6630" width="9.140625" customWidth="1"/>
    <col min="6631" max="6632" width="13.5703125" customWidth="1"/>
    <col min="6633" max="6633" width="13.5703125" bestFit="1" customWidth="1"/>
    <col min="6634" max="6634" width="12.28515625" customWidth="1"/>
    <col min="6635" max="6635" width="6.7109375" customWidth="1"/>
    <col min="6636" max="6637" width="13.5703125" customWidth="1"/>
    <col min="6638" max="6638" width="13.5703125" bestFit="1" customWidth="1"/>
    <col min="6639" max="6639" width="12.28515625" customWidth="1"/>
    <col min="6640" max="6642" width="13.5703125" customWidth="1"/>
    <col min="6643" max="6644" width="12.28515625" customWidth="1"/>
    <col min="6645" max="6647" width="13.5703125" customWidth="1"/>
    <col min="6648" max="6649" width="12.28515625" customWidth="1"/>
    <col min="6650" max="6652" width="13.5703125" customWidth="1"/>
    <col min="6653" max="6653" width="14.42578125" bestFit="1" customWidth="1"/>
    <col min="6654" max="6654" width="12.28515625" customWidth="1"/>
    <col min="6655" max="6657" width="13.5703125" customWidth="1"/>
    <col min="6658" max="6658" width="13.5703125" bestFit="1" customWidth="1"/>
    <col min="6659" max="6659" width="12.28515625" customWidth="1"/>
    <col min="6660" max="6660" width="11.28515625" customWidth="1"/>
    <col min="6661" max="6662" width="13.5703125" customWidth="1"/>
    <col min="6663" max="6663" width="13.5703125" bestFit="1" customWidth="1"/>
    <col min="6664" max="6664" width="12.28515625" customWidth="1"/>
    <col min="6665" max="6665" width="9.140625" customWidth="1"/>
    <col min="6666" max="6667" width="13.5703125" customWidth="1"/>
    <col min="6668" max="6668" width="14.42578125" bestFit="1" customWidth="1"/>
    <col min="6669" max="6669" width="12.28515625" customWidth="1"/>
    <col min="6670" max="6672" width="12.85546875" customWidth="1"/>
    <col min="6673" max="6677" width="12.28515625" customWidth="1"/>
    <col min="6678" max="6680" width="12.85546875" customWidth="1"/>
    <col min="6681" max="6685" width="12.28515625" customWidth="1"/>
    <col min="6686" max="6688" width="12.85546875" customWidth="1"/>
    <col min="6689" max="6689" width="14.42578125" bestFit="1" customWidth="1"/>
    <col min="6690" max="6693" width="12.28515625" customWidth="1"/>
    <col min="6694" max="6696" width="12.85546875" customWidth="1"/>
    <col min="6697" max="6698" width="14.42578125" bestFit="1" customWidth="1"/>
    <col min="6699" max="6700" width="13.28515625" bestFit="1" customWidth="1"/>
    <col min="6701" max="6701" width="12.28515625" customWidth="1"/>
    <col min="6702" max="6704" width="12.85546875" customWidth="1"/>
    <col min="6705" max="6707" width="14.42578125" bestFit="1" customWidth="1"/>
    <col min="6708" max="6709" width="12.28515625" customWidth="1"/>
    <col min="6710" max="6712" width="12.85546875" customWidth="1"/>
    <col min="6713" max="6714" width="12.28515625" customWidth="1"/>
    <col min="6715" max="6715" width="14.42578125" bestFit="1" customWidth="1"/>
    <col min="6716" max="6717" width="12.28515625" customWidth="1"/>
    <col min="6718" max="6720" width="12.85546875" customWidth="1"/>
    <col min="6721" max="6725" width="12.28515625" customWidth="1"/>
    <col min="6726" max="6728" width="12.85546875" customWidth="1"/>
    <col min="6729" max="6733" width="12.28515625" customWidth="1"/>
    <col min="6734" max="6736" width="12.85546875" customWidth="1"/>
    <col min="6737" max="6741" width="12.28515625" customWidth="1"/>
    <col min="6742" max="6744" width="12.85546875" customWidth="1"/>
    <col min="6745" max="6745" width="14.42578125" bestFit="1" customWidth="1"/>
    <col min="6746" max="6746" width="13.28515625" bestFit="1" customWidth="1"/>
    <col min="6747" max="6748" width="14.42578125" bestFit="1" customWidth="1"/>
    <col min="6749" max="6749" width="12.28515625" customWidth="1"/>
    <col min="6750" max="6750" width="12.85546875" bestFit="1" customWidth="1"/>
    <col min="6751" max="6752" width="12.85546875" customWidth="1"/>
    <col min="6753" max="6753" width="13.5703125" bestFit="1" customWidth="1"/>
    <col min="6754" max="6756" width="14.42578125" bestFit="1" customWidth="1"/>
    <col min="6757" max="6757" width="12.28515625" customWidth="1"/>
    <col min="6758" max="6758" width="10.85546875" customWidth="1"/>
    <col min="6759" max="6760" width="12.85546875" customWidth="1"/>
    <col min="6761" max="6761" width="13.5703125" bestFit="1" customWidth="1"/>
    <col min="6762" max="6762" width="12.42578125" bestFit="1" customWidth="1"/>
    <col min="6763" max="6764" width="13.5703125" bestFit="1" customWidth="1"/>
    <col min="6765" max="6765" width="12.28515625" customWidth="1"/>
    <col min="6766" max="6768" width="12.85546875" customWidth="1"/>
    <col min="6769" max="6773" width="12.28515625" customWidth="1"/>
    <col min="6774" max="6776" width="12.85546875" customWidth="1"/>
    <col min="6777" max="6777" width="12.28515625" customWidth="1"/>
    <col min="6778" max="6778" width="13.28515625" bestFit="1" customWidth="1"/>
    <col min="6779" max="6780" width="14.42578125" bestFit="1" customWidth="1"/>
    <col min="6781" max="6781" width="12.28515625" customWidth="1"/>
    <col min="6782" max="6784" width="12.85546875" customWidth="1"/>
    <col min="6785" max="6788" width="14.42578125" bestFit="1" customWidth="1"/>
    <col min="6789" max="6789" width="12.28515625" customWidth="1"/>
    <col min="6790" max="6790" width="12.85546875" bestFit="1" customWidth="1"/>
    <col min="6791" max="6792" width="12.85546875" customWidth="1"/>
    <col min="6793" max="6793" width="14.42578125" bestFit="1" customWidth="1"/>
    <col min="6794" max="6796" width="13.5703125" bestFit="1" customWidth="1"/>
    <col min="6797" max="6797" width="12.28515625" customWidth="1"/>
    <col min="6798" max="6800" width="12.85546875" customWidth="1"/>
    <col min="6801" max="6801" width="13.5703125" bestFit="1" customWidth="1"/>
    <col min="6802" max="6804" width="14.42578125" bestFit="1" customWidth="1"/>
    <col min="6805" max="6805" width="12.28515625" customWidth="1"/>
    <col min="6806" max="6808" width="12.85546875" customWidth="1"/>
    <col min="6809" max="6809" width="13.5703125" bestFit="1" customWidth="1"/>
    <col min="6810" max="6812" width="14.42578125" bestFit="1" customWidth="1"/>
    <col min="6813" max="6828" width="12.28515625" customWidth="1"/>
    <col min="6829" max="6829" width="12.85546875" customWidth="1"/>
    <col min="6830" max="6830" width="12.28515625" customWidth="1"/>
    <col min="6831" max="6831" width="11.42578125" customWidth="1"/>
    <col min="6832" max="6832" width="11.7109375" customWidth="1"/>
    <col min="6833" max="6840" width="12.28515625" customWidth="1"/>
    <col min="6841" max="6843" width="13.5703125" customWidth="1"/>
    <col min="6844" max="6845" width="12.28515625" customWidth="1"/>
    <col min="6846" max="6848" width="13.5703125" customWidth="1"/>
    <col min="6849" max="6850" width="12.28515625" customWidth="1"/>
    <col min="6851" max="6853" width="13.5703125" customWidth="1"/>
    <col min="6854" max="6855" width="12.28515625" customWidth="1"/>
    <col min="6856" max="6858" width="13.5703125" customWidth="1"/>
    <col min="6859" max="6859" width="14.42578125" bestFit="1" customWidth="1"/>
    <col min="6860" max="6860" width="12.28515625" customWidth="1"/>
    <col min="6861" max="6863" width="13.5703125" customWidth="1"/>
    <col min="6864" max="6864" width="14.42578125" bestFit="1" customWidth="1"/>
    <col min="6865" max="6865" width="12.28515625" customWidth="1"/>
    <col min="6866" max="6866" width="10.28515625" customWidth="1"/>
    <col min="6867" max="6868" width="13.5703125" customWidth="1"/>
    <col min="6869" max="6870" width="12.28515625" customWidth="1"/>
    <col min="6871" max="6873" width="13.5703125" customWidth="1"/>
    <col min="6874" max="6874" width="14.42578125" bestFit="1" customWidth="1"/>
    <col min="6875" max="6875" width="12.28515625" customWidth="1"/>
    <col min="6876" max="6878" width="13.5703125" customWidth="1"/>
    <col min="6879" max="6879" width="12.42578125" bestFit="1" customWidth="1"/>
    <col min="6880" max="6880" width="12.28515625" customWidth="1"/>
    <col min="6881" max="6881" width="11.28515625" customWidth="1"/>
    <col min="6882" max="6883" width="13.5703125" customWidth="1"/>
    <col min="6884" max="6884" width="14.42578125" bestFit="1" customWidth="1"/>
    <col min="6885" max="6885" width="12.28515625" customWidth="1"/>
    <col min="6886" max="6886" width="9.140625" customWidth="1"/>
    <col min="6887" max="6888" width="13.5703125" customWidth="1"/>
    <col min="6889" max="6889" width="13.5703125" bestFit="1" customWidth="1"/>
    <col min="6890" max="6890" width="12.28515625" customWidth="1"/>
    <col min="6891" max="6891" width="6.7109375" customWidth="1"/>
    <col min="6892" max="6893" width="13.5703125" customWidth="1"/>
    <col min="6894" max="6894" width="13.5703125" bestFit="1" customWidth="1"/>
    <col min="6895" max="6895" width="12.28515625" customWidth="1"/>
    <col min="6896" max="6898" width="13.5703125" customWidth="1"/>
    <col min="6899" max="6900" width="12.28515625" customWidth="1"/>
    <col min="6901" max="6903" width="13.5703125" customWidth="1"/>
    <col min="6904" max="6905" width="12.28515625" customWidth="1"/>
    <col min="6906" max="6908" width="13.5703125" customWidth="1"/>
    <col min="6909" max="6909" width="14.42578125" bestFit="1" customWidth="1"/>
    <col min="6910" max="6910" width="12.28515625" customWidth="1"/>
    <col min="6911" max="6913" width="13.5703125" customWidth="1"/>
    <col min="6914" max="6914" width="13.5703125" bestFit="1" customWidth="1"/>
    <col min="6915" max="6915" width="12.28515625" customWidth="1"/>
    <col min="6916" max="6916" width="11.28515625" customWidth="1"/>
    <col min="6917" max="6918" width="13.5703125" customWidth="1"/>
    <col min="6919" max="6919" width="13.5703125" bestFit="1" customWidth="1"/>
    <col min="6920" max="6920" width="12.28515625" customWidth="1"/>
    <col min="6921" max="6921" width="9.140625" customWidth="1"/>
    <col min="6922" max="6923" width="13.5703125" customWidth="1"/>
    <col min="6924" max="6924" width="14.42578125" bestFit="1" customWidth="1"/>
    <col min="6925" max="6925" width="12.28515625" customWidth="1"/>
    <col min="6926" max="6928" width="12.85546875" customWidth="1"/>
    <col min="6929" max="6933" width="12.28515625" customWidth="1"/>
    <col min="6934" max="6936" width="12.85546875" customWidth="1"/>
    <col min="6937" max="6941" width="12.28515625" customWidth="1"/>
    <col min="6942" max="6944" width="12.85546875" customWidth="1"/>
    <col min="6945" max="6945" width="14.42578125" bestFit="1" customWidth="1"/>
    <col min="6946" max="6949" width="12.28515625" customWidth="1"/>
    <col min="6950" max="6952" width="12.85546875" customWidth="1"/>
    <col min="6953" max="6954" width="14.42578125" bestFit="1" customWidth="1"/>
    <col min="6955" max="6956" width="13.28515625" bestFit="1" customWidth="1"/>
    <col min="6957" max="6957" width="12.28515625" customWidth="1"/>
    <col min="6958" max="6960" width="12.85546875" customWidth="1"/>
    <col min="6961" max="6963" width="14.42578125" bestFit="1" customWidth="1"/>
    <col min="6964" max="6965" width="12.28515625" customWidth="1"/>
    <col min="6966" max="6968" width="12.85546875" customWidth="1"/>
    <col min="6969" max="6970" width="12.28515625" customWidth="1"/>
    <col min="6971" max="6971" width="14.42578125" bestFit="1" customWidth="1"/>
    <col min="6972" max="6973" width="12.28515625" customWidth="1"/>
    <col min="6974" max="6976" width="12.85546875" customWidth="1"/>
    <col min="6977" max="6981" width="12.28515625" customWidth="1"/>
    <col min="6982" max="6984" width="12.85546875" customWidth="1"/>
    <col min="6985" max="6989" width="12.28515625" customWidth="1"/>
    <col min="6990" max="6992" width="12.85546875" customWidth="1"/>
    <col min="6993" max="6997" width="12.28515625" customWidth="1"/>
    <col min="6998" max="7000" width="12.85546875" customWidth="1"/>
    <col min="7001" max="7001" width="14.42578125" bestFit="1" customWidth="1"/>
    <col min="7002" max="7002" width="13.28515625" bestFit="1" customWidth="1"/>
    <col min="7003" max="7004" width="14.42578125" bestFit="1" customWidth="1"/>
    <col min="7005" max="7005" width="12.28515625" customWidth="1"/>
    <col min="7006" max="7006" width="12.85546875" bestFit="1" customWidth="1"/>
    <col min="7007" max="7008" width="12.85546875" customWidth="1"/>
    <col min="7009" max="7009" width="13.5703125" bestFit="1" customWidth="1"/>
    <col min="7010" max="7012" width="14.42578125" bestFit="1" customWidth="1"/>
    <col min="7013" max="7013" width="12.28515625" customWidth="1"/>
    <col min="7014" max="7014" width="10.85546875" customWidth="1"/>
    <col min="7015" max="7016" width="12.85546875" customWidth="1"/>
    <col min="7017" max="7017" width="13.5703125" bestFit="1" customWidth="1"/>
    <col min="7018" max="7018" width="12.42578125" bestFit="1" customWidth="1"/>
    <col min="7019" max="7020" width="13.5703125" bestFit="1" customWidth="1"/>
    <col min="7021" max="7021" width="12.28515625" customWidth="1"/>
    <col min="7022" max="7024" width="12.85546875" customWidth="1"/>
    <col min="7025" max="7029" width="12.28515625" customWidth="1"/>
    <col min="7030" max="7032" width="12.85546875" customWidth="1"/>
    <col min="7033" max="7033" width="12.28515625" customWidth="1"/>
    <col min="7034" max="7034" width="13.28515625" bestFit="1" customWidth="1"/>
    <col min="7035" max="7036" width="14.42578125" bestFit="1" customWidth="1"/>
    <col min="7037" max="7037" width="12.28515625" customWidth="1"/>
    <col min="7038" max="7040" width="12.85546875" customWidth="1"/>
    <col min="7041" max="7044" width="14.42578125" bestFit="1" customWidth="1"/>
    <col min="7045" max="7045" width="12.28515625" customWidth="1"/>
    <col min="7046" max="7046" width="12.85546875" bestFit="1" customWidth="1"/>
    <col min="7047" max="7048" width="12.85546875" customWidth="1"/>
    <col min="7049" max="7049" width="14.42578125" bestFit="1" customWidth="1"/>
    <col min="7050" max="7052" width="13.5703125" bestFit="1" customWidth="1"/>
    <col min="7053" max="7053" width="12.28515625" customWidth="1"/>
    <col min="7054" max="7056" width="12.85546875" customWidth="1"/>
    <col min="7057" max="7057" width="13.5703125" bestFit="1" customWidth="1"/>
    <col min="7058" max="7060" width="14.42578125" bestFit="1" customWidth="1"/>
    <col min="7061" max="7061" width="12.28515625" customWidth="1"/>
    <col min="7062" max="7064" width="12.85546875" customWidth="1"/>
    <col min="7065" max="7065" width="13.5703125" bestFit="1" customWidth="1"/>
    <col min="7066" max="7068" width="14.42578125" bestFit="1" customWidth="1"/>
    <col min="7069" max="7084" width="12.28515625" customWidth="1"/>
    <col min="7085" max="7085" width="12.85546875" customWidth="1"/>
    <col min="7086" max="7086" width="12.28515625" customWidth="1"/>
    <col min="7087" max="7087" width="11.42578125" customWidth="1"/>
    <col min="7088" max="7088" width="11.7109375" customWidth="1"/>
    <col min="7089" max="7096" width="12.28515625" customWidth="1"/>
    <col min="7097" max="7099" width="13.5703125" customWidth="1"/>
    <col min="7100" max="7101" width="12.28515625" customWidth="1"/>
    <col min="7102" max="7104" width="13.5703125" customWidth="1"/>
    <col min="7105" max="7106" width="12.28515625" customWidth="1"/>
    <col min="7107" max="7109" width="13.5703125" customWidth="1"/>
    <col min="7110" max="7111" width="12.28515625" customWidth="1"/>
    <col min="7112" max="7114" width="13.5703125" customWidth="1"/>
    <col min="7115" max="7115" width="14.42578125" bestFit="1" customWidth="1"/>
    <col min="7116" max="7116" width="12.28515625" customWidth="1"/>
    <col min="7117" max="7119" width="13.5703125" customWidth="1"/>
    <col min="7120" max="7120" width="14.42578125" bestFit="1" customWidth="1"/>
    <col min="7121" max="7121" width="12.28515625" customWidth="1"/>
    <col min="7122" max="7122" width="10.28515625" customWidth="1"/>
    <col min="7123" max="7124" width="13.5703125" customWidth="1"/>
    <col min="7125" max="7126" width="12.28515625" customWidth="1"/>
    <col min="7127" max="7129" width="13.5703125" customWidth="1"/>
    <col min="7130" max="7130" width="14.42578125" bestFit="1" customWidth="1"/>
    <col min="7131" max="7131" width="12.28515625" customWidth="1"/>
    <col min="7132" max="7134" width="13.5703125" customWidth="1"/>
    <col min="7135" max="7135" width="12.42578125" bestFit="1" customWidth="1"/>
    <col min="7136" max="7136" width="12.28515625" customWidth="1"/>
    <col min="7137" max="7137" width="11.28515625" customWidth="1"/>
    <col min="7138" max="7139" width="13.5703125" customWidth="1"/>
    <col min="7140" max="7140" width="14.42578125" bestFit="1" customWidth="1"/>
    <col min="7141" max="7141" width="12.28515625" customWidth="1"/>
    <col min="7142" max="7142" width="9.140625" customWidth="1"/>
    <col min="7143" max="7144" width="13.5703125" customWidth="1"/>
    <col min="7145" max="7145" width="13.5703125" bestFit="1" customWidth="1"/>
    <col min="7146" max="7146" width="12.28515625" customWidth="1"/>
    <col min="7147" max="7147" width="6.7109375" customWidth="1"/>
    <col min="7148" max="7149" width="13.5703125" customWidth="1"/>
    <col min="7150" max="7150" width="13.5703125" bestFit="1" customWidth="1"/>
    <col min="7151" max="7151" width="12.28515625" customWidth="1"/>
    <col min="7152" max="7154" width="13.5703125" customWidth="1"/>
    <col min="7155" max="7156" width="12.28515625" customWidth="1"/>
    <col min="7157" max="7159" width="13.5703125" customWidth="1"/>
    <col min="7160" max="7161" width="12.28515625" customWidth="1"/>
    <col min="7162" max="7164" width="13.5703125" customWidth="1"/>
    <col min="7165" max="7165" width="14.42578125" bestFit="1" customWidth="1"/>
    <col min="7166" max="7166" width="12.28515625" customWidth="1"/>
    <col min="7167" max="7169" width="13.5703125" customWidth="1"/>
    <col min="7170" max="7170" width="13.5703125" bestFit="1" customWidth="1"/>
    <col min="7171" max="7171" width="12.28515625" customWidth="1"/>
    <col min="7172" max="7172" width="11.28515625" customWidth="1"/>
    <col min="7173" max="7174" width="13.5703125" customWidth="1"/>
    <col min="7175" max="7175" width="13.5703125" bestFit="1" customWidth="1"/>
    <col min="7176" max="7176" width="12.28515625" customWidth="1"/>
    <col min="7177" max="7177" width="9.140625" customWidth="1"/>
    <col min="7178" max="7179" width="13.5703125" customWidth="1"/>
    <col min="7180" max="7180" width="14.42578125" bestFit="1" customWidth="1"/>
    <col min="7181" max="7181" width="12.28515625" customWidth="1"/>
    <col min="7182" max="7184" width="12.85546875" customWidth="1"/>
    <col min="7185" max="7189" width="12.28515625" customWidth="1"/>
    <col min="7190" max="7192" width="12.85546875" customWidth="1"/>
    <col min="7193" max="7197" width="12.28515625" customWidth="1"/>
    <col min="7198" max="7200" width="12.85546875" customWidth="1"/>
    <col min="7201" max="7201" width="14.42578125" bestFit="1" customWidth="1"/>
    <col min="7202" max="7205" width="12.28515625" customWidth="1"/>
    <col min="7206" max="7208" width="12.85546875" customWidth="1"/>
    <col min="7209" max="7210" width="14.42578125" bestFit="1" customWidth="1"/>
    <col min="7211" max="7212" width="13.28515625" bestFit="1" customWidth="1"/>
    <col min="7213" max="7213" width="12.28515625" customWidth="1"/>
    <col min="7214" max="7216" width="12.85546875" customWidth="1"/>
    <col min="7217" max="7219" width="14.42578125" bestFit="1" customWidth="1"/>
    <col min="7220" max="7221" width="12.28515625" customWidth="1"/>
    <col min="7222" max="7224" width="12.85546875" customWidth="1"/>
    <col min="7225" max="7226" width="12.28515625" customWidth="1"/>
    <col min="7227" max="7227" width="14.42578125" bestFit="1" customWidth="1"/>
    <col min="7228" max="7229" width="12.28515625" customWidth="1"/>
    <col min="7230" max="7232" width="12.85546875" customWidth="1"/>
    <col min="7233" max="7237" width="12.28515625" customWidth="1"/>
    <col min="7238" max="7240" width="12.85546875" customWidth="1"/>
    <col min="7241" max="7245" width="12.28515625" customWidth="1"/>
    <col min="7246" max="7248" width="12.85546875" customWidth="1"/>
    <col min="7249" max="7253" width="12.28515625" customWidth="1"/>
    <col min="7254" max="7256" width="12.85546875" customWidth="1"/>
    <col min="7257" max="7257" width="14.42578125" bestFit="1" customWidth="1"/>
    <col min="7258" max="7258" width="13.28515625" bestFit="1" customWidth="1"/>
    <col min="7259" max="7260" width="14.42578125" bestFit="1" customWidth="1"/>
    <col min="7261" max="7261" width="12.28515625" customWidth="1"/>
    <col min="7262" max="7262" width="12.85546875" bestFit="1" customWidth="1"/>
    <col min="7263" max="7264" width="12.85546875" customWidth="1"/>
    <col min="7265" max="7265" width="13.5703125" bestFit="1" customWidth="1"/>
    <col min="7266" max="7268" width="14.42578125" bestFit="1" customWidth="1"/>
    <col min="7269" max="7269" width="12.28515625" customWidth="1"/>
    <col min="7270" max="7270" width="10.85546875" customWidth="1"/>
    <col min="7271" max="7272" width="12.85546875" customWidth="1"/>
    <col min="7273" max="7273" width="13.5703125" bestFit="1" customWidth="1"/>
    <col min="7274" max="7274" width="12.42578125" bestFit="1" customWidth="1"/>
    <col min="7275" max="7276" width="13.5703125" bestFit="1" customWidth="1"/>
    <col min="7277" max="7277" width="12.28515625" customWidth="1"/>
    <col min="7278" max="7280" width="12.85546875" customWidth="1"/>
    <col min="7281" max="7285" width="12.28515625" customWidth="1"/>
    <col min="7286" max="7288" width="12.85546875" customWidth="1"/>
    <col min="7289" max="7289" width="12.28515625" customWidth="1"/>
    <col min="7290" max="7290" width="13.28515625" bestFit="1" customWidth="1"/>
    <col min="7291" max="7292" width="14.42578125" bestFit="1" customWidth="1"/>
    <col min="7293" max="7293" width="12.28515625" customWidth="1"/>
    <col min="7294" max="7296" width="12.85546875" customWidth="1"/>
    <col min="7297" max="7300" width="14.42578125" bestFit="1" customWidth="1"/>
    <col min="7301" max="7301" width="12.28515625" customWidth="1"/>
    <col min="7302" max="7302" width="12.85546875" bestFit="1" customWidth="1"/>
    <col min="7303" max="7304" width="12.85546875" customWidth="1"/>
    <col min="7305" max="7305" width="14.42578125" bestFit="1" customWidth="1"/>
    <col min="7306" max="7308" width="13.5703125" bestFit="1" customWidth="1"/>
    <col min="7309" max="7309" width="12.28515625" customWidth="1"/>
    <col min="7310" max="7312" width="12.85546875" customWidth="1"/>
    <col min="7313" max="7313" width="13.5703125" bestFit="1" customWidth="1"/>
    <col min="7314" max="7316" width="14.42578125" bestFit="1" customWidth="1"/>
    <col min="7317" max="7317" width="12.28515625" customWidth="1"/>
    <col min="7318" max="7320" width="12.85546875" customWidth="1"/>
    <col min="7321" max="7321" width="13.5703125" bestFit="1" customWidth="1"/>
    <col min="7322" max="7324" width="14.42578125" bestFit="1" customWidth="1"/>
    <col min="7325" max="7340" width="12.28515625" customWidth="1"/>
    <col min="7341" max="7341" width="12.85546875" customWidth="1"/>
    <col min="7342" max="7342" width="12.28515625" customWidth="1"/>
    <col min="7343" max="7343" width="11.42578125" customWidth="1"/>
    <col min="7344" max="7344" width="11.7109375" customWidth="1"/>
    <col min="7345" max="7352" width="12.28515625" customWidth="1"/>
    <col min="7353" max="7355" width="13.5703125" customWidth="1"/>
    <col min="7356" max="7357" width="12.28515625" customWidth="1"/>
    <col min="7358" max="7360" width="13.5703125" customWidth="1"/>
    <col min="7361" max="7362" width="12.28515625" customWidth="1"/>
    <col min="7363" max="7365" width="13.5703125" customWidth="1"/>
    <col min="7366" max="7367" width="12.28515625" customWidth="1"/>
    <col min="7368" max="7370" width="13.5703125" customWidth="1"/>
    <col min="7371" max="7371" width="14.42578125" bestFit="1" customWidth="1"/>
    <col min="7372" max="7372" width="12.28515625" customWidth="1"/>
    <col min="7373" max="7375" width="13.5703125" customWidth="1"/>
    <col min="7376" max="7376" width="14.42578125" bestFit="1" customWidth="1"/>
    <col min="7377" max="7377" width="12.28515625" customWidth="1"/>
    <col min="7378" max="7378" width="10.28515625" customWidth="1"/>
    <col min="7379" max="7380" width="13.5703125" customWidth="1"/>
    <col min="7381" max="7382" width="12.28515625" customWidth="1"/>
    <col min="7383" max="7385" width="13.5703125" customWidth="1"/>
    <col min="7386" max="7386" width="14.42578125" bestFit="1" customWidth="1"/>
    <col min="7387" max="7387" width="12.28515625" customWidth="1"/>
    <col min="7388" max="7390" width="13.5703125" customWidth="1"/>
    <col min="7391" max="7391" width="12.42578125" bestFit="1" customWidth="1"/>
    <col min="7392" max="7392" width="12.28515625" customWidth="1"/>
    <col min="7393" max="7393" width="11.28515625" customWidth="1"/>
    <col min="7394" max="7395" width="13.5703125" customWidth="1"/>
    <col min="7396" max="7396" width="14.42578125" bestFit="1" customWidth="1"/>
    <col min="7397" max="7397" width="12.28515625" customWidth="1"/>
    <col min="7398" max="7398" width="9.140625" customWidth="1"/>
    <col min="7399" max="7400" width="13.5703125" customWidth="1"/>
    <col min="7401" max="7401" width="13.5703125" bestFit="1" customWidth="1"/>
    <col min="7402" max="7402" width="12.28515625" customWidth="1"/>
    <col min="7403" max="7403" width="6.7109375" customWidth="1"/>
    <col min="7404" max="7405" width="13.5703125" customWidth="1"/>
    <col min="7406" max="7406" width="13.5703125" bestFit="1" customWidth="1"/>
    <col min="7407" max="7407" width="12.28515625" customWidth="1"/>
    <col min="7408" max="7410" width="13.5703125" customWidth="1"/>
    <col min="7411" max="7412" width="12.28515625" customWidth="1"/>
    <col min="7413" max="7415" width="13.5703125" customWidth="1"/>
    <col min="7416" max="7417" width="12.28515625" customWidth="1"/>
    <col min="7418" max="7420" width="13.5703125" customWidth="1"/>
    <col min="7421" max="7421" width="14.42578125" bestFit="1" customWidth="1"/>
    <col min="7422" max="7422" width="12.28515625" customWidth="1"/>
    <col min="7423" max="7425" width="13.5703125" customWidth="1"/>
    <col min="7426" max="7426" width="13.5703125" bestFit="1" customWidth="1"/>
    <col min="7427" max="7427" width="12.28515625" customWidth="1"/>
    <col min="7428" max="7428" width="11.28515625" customWidth="1"/>
    <col min="7429" max="7430" width="13.5703125" customWidth="1"/>
    <col min="7431" max="7431" width="13.5703125" bestFit="1" customWidth="1"/>
    <col min="7432" max="7432" width="12.28515625" customWidth="1"/>
    <col min="7433" max="7433" width="9.140625" customWidth="1"/>
    <col min="7434" max="7435" width="13.5703125" customWidth="1"/>
    <col min="7436" max="7436" width="14.42578125" bestFit="1" customWidth="1"/>
    <col min="7437" max="7437" width="12.28515625" customWidth="1"/>
    <col min="7438" max="7440" width="12.85546875" customWidth="1"/>
    <col min="7441" max="7445" width="12.28515625" customWidth="1"/>
    <col min="7446" max="7448" width="12.85546875" customWidth="1"/>
    <col min="7449" max="7453" width="12.28515625" customWidth="1"/>
    <col min="7454" max="7456" width="12.85546875" customWidth="1"/>
    <col min="7457" max="7457" width="14.42578125" bestFit="1" customWidth="1"/>
    <col min="7458" max="7461" width="12.28515625" customWidth="1"/>
    <col min="7462" max="7464" width="12.85546875" customWidth="1"/>
    <col min="7465" max="7466" width="14.42578125" bestFit="1" customWidth="1"/>
    <col min="7467" max="7468" width="13.28515625" bestFit="1" customWidth="1"/>
    <col min="7469" max="7469" width="12.28515625" customWidth="1"/>
    <col min="7470" max="7472" width="12.85546875" customWidth="1"/>
    <col min="7473" max="7475" width="14.42578125" bestFit="1" customWidth="1"/>
    <col min="7476" max="7477" width="12.28515625" customWidth="1"/>
    <col min="7478" max="7480" width="12.85546875" customWidth="1"/>
    <col min="7481" max="7482" width="12.28515625" customWidth="1"/>
    <col min="7483" max="7483" width="14.42578125" bestFit="1" customWidth="1"/>
    <col min="7484" max="7485" width="12.28515625" customWidth="1"/>
    <col min="7486" max="7488" width="12.85546875" customWidth="1"/>
    <col min="7489" max="7493" width="12.28515625" customWidth="1"/>
    <col min="7494" max="7496" width="12.85546875" customWidth="1"/>
    <col min="7497" max="7501" width="12.28515625" customWidth="1"/>
    <col min="7502" max="7504" width="12.85546875" customWidth="1"/>
    <col min="7505" max="7509" width="12.28515625" customWidth="1"/>
    <col min="7510" max="7512" width="12.85546875" customWidth="1"/>
    <col min="7513" max="7513" width="14.42578125" bestFit="1" customWidth="1"/>
    <col min="7514" max="7514" width="13.28515625" bestFit="1" customWidth="1"/>
    <col min="7515" max="7516" width="14.42578125" bestFit="1" customWidth="1"/>
    <col min="7517" max="7517" width="12.28515625" customWidth="1"/>
    <col min="7518" max="7518" width="12.85546875" bestFit="1" customWidth="1"/>
    <col min="7519" max="7520" width="12.85546875" customWidth="1"/>
    <col min="7521" max="7521" width="13.5703125" bestFit="1" customWidth="1"/>
    <col min="7522" max="7524" width="14.42578125" bestFit="1" customWidth="1"/>
    <col min="7525" max="7525" width="12.28515625" customWidth="1"/>
    <col min="7526" max="7526" width="10.85546875" customWidth="1"/>
    <col min="7527" max="7528" width="12.85546875" customWidth="1"/>
    <col min="7529" max="7529" width="13.5703125" bestFit="1" customWidth="1"/>
    <col min="7530" max="7530" width="12.42578125" bestFit="1" customWidth="1"/>
    <col min="7531" max="7532" width="13.5703125" bestFit="1" customWidth="1"/>
    <col min="7533" max="7533" width="12.28515625" customWidth="1"/>
    <col min="7534" max="7536" width="12.85546875" customWidth="1"/>
    <col min="7537" max="7541" width="12.28515625" customWidth="1"/>
    <col min="7542" max="7544" width="12.85546875" customWidth="1"/>
    <col min="7545" max="7545" width="12.28515625" customWidth="1"/>
    <col min="7546" max="7546" width="13.28515625" bestFit="1" customWidth="1"/>
    <col min="7547" max="7548" width="14.42578125" bestFit="1" customWidth="1"/>
    <col min="7549" max="7549" width="12.28515625" customWidth="1"/>
    <col min="7550" max="7552" width="12.85546875" customWidth="1"/>
    <col min="7553" max="7556" width="14.42578125" bestFit="1" customWidth="1"/>
    <col min="7557" max="7557" width="12.28515625" customWidth="1"/>
    <col min="7558" max="7558" width="12.85546875" bestFit="1" customWidth="1"/>
    <col min="7559" max="7560" width="12.85546875" customWidth="1"/>
    <col min="7561" max="7561" width="14.42578125" bestFit="1" customWidth="1"/>
    <col min="7562" max="7564" width="13.5703125" bestFit="1" customWidth="1"/>
    <col min="7565" max="7565" width="12.28515625" customWidth="1"/>
    <col min="7566" max="7568" width="12.85546875" customWidth="1"/>
    <col min="7569" max="7569" width="13.5703125" bestFit="1" customWidth="1"/>
    <col min="7570" max="7572" width="14.42578125" bestFit="1" customWidth="1"/>
    <col min="7573" max="7573" width="12.28515625" customWidth="1"/>
    <col min="7574" max="7576" width="12.85546875" customWidth="1"/>
    <col min="7577" max="7577" width="13.5703125" bestFit="1" customWidth="1"/>
    <col min="7578" max="7580" width="14.42578125" bestFit="1" customWidth="1"/>
    <col min="7581" max="7596" width="12.28515625" customWidth="1"/>
    <col min="7597" max="7597" width="12.85546875" customWidth="1"/>
    <col min="7598" max="7598" width="12.28515625" customWidth="1"/>
    <col min="7599" max="7599" width="11.42578125" customWidth="1"/>
    <col min="7600" max="7600" width="11.7109375" customWidth="1"/>
    <col min="7601" max="7608" width="12.28515625" customWidth="1"/>
    <col min="7609" max="7611" width="13.5703125" customWidth="1"/>
    <col min="7612" max="7613" width="12.28515625" customWidth="1"/>
    <col min="7614" max="7616" width="13.5703125" customWidth="1"/>
    <col min="7617" max="7618" width="12.28515625" customWidth="1"/>
    <col min="7619" max="7621" width="13.5703125" customWidth="1"/>
    <col min="7622" max="7623" width="12.28515625" customWidth="1"/>
    <col min="7624" max="7626" width="13.5703125" customWidth="1"/>
    <col min="7627" max="7627" width="14.42578125" bestFit="1" customWidth="1"/>
    <col min="7628" max="7628" width="12.28515625" customWidth="1"/>
    <col min="7629" max="7631" width="13.5703125" customWidth="1"/>
    <col min="7632" max="7632" width="14.42578125" bestFit="1" customWidth="1"/>
    <col min="7633" max="7633" width="12.28515625" customWidth="1"/>
    <col min="7634" max="7634" width="10.28515625" customWidth="1"/>
    <col min="7635" max="7636" width="13.5703125" customWidth="1"/>
    <col min="7637" max="7638" width="12.28515625" customWidth="1"/>
    <col min="7639" max="7641" width="13.5703125" customWidth="1"/>
    <col min="7642" max="7642" width="14.42578125" bestFit="1" customWidth="1"/>
    <col min="7643" max="7643" width="12.28515625" customWidth="1"/>
    <col min="7644" max="7646" width="13.5703125" customWidth="1"/>
    <col min="7647" max="7647" width="12.42578125" bestFit="1" customWidth="1"/>
    <col min="7648" max="7648" width="12.28515625" customWidth="1"/>
    <col min="7649" max="7649" width="11.28515625" customWidth="1"/>
    <col min="7650" max="7651" width="13.5703125" customWidth="1"/>
    <col min="7652" max="7652" width="14.42578125" bestFit="1" customWidth="1"/>
    <col min="7653" max="7653" width="12.28515625" customWidth="1"/>
    <col min="7654" max="7654" width="9.140625" customWidth="1"/>
    <col min="7655" max="7656" width="13.5703125" customWidth="1"/>
    <col min="7657" max="7657" width="13.5703125" bestFit="1" customWidth="1"/>
    <col min="7658" max="7658" width="12.28515625" customWidth="1"/>
    <col min="7659" max="7659" width="6.7109375" customWidth="1"/>
    <col min="7660" max="7661" width="13.5703125" customWidth="1"/>
    <col min="7662" max="7662" width="13.5703125" bestFit="1" customWidth="1"/>
    <col min="7663" max="7663" width="12.28515625" customWidth="1"/>
    <col min="7664" max="7666" width="13.5703125" customWidth="1"/>
    <col min="7667" max="7668" width="12.28515625" customWidth="1"/>
    <col min="7669" max="7671" width="13.5703125" customWidth="1"/>
    <col min="7672" max="7673" width="12.28515625" customWidth="1"/>
    <col min="7674" max="7676" width="13.5703125" customWidth="1"/>
    <col min="7677" max="7677" width="14.42578125" bestFit="1" customWidth="1"/>
    <col min="7678" max="7678" width="12.28515625" customWidth="1"/>
    <col min="7679" max="7681" width="13.5703125" customWidth="1"/>
    <col min="7682" max="7682" width="13.5703125" bestFit="1" customWidth="1"/>
    <col min="7683" max="7683" width="12.28515625" customWidth="1"/>
    <col min="7684" max="7684" width="11.28515625" customWidth="1"/>
    <col min="7685" max="7686" width="13.5703125" customWidth="1"/>
    <col min="7687" max="7687" width="13.5703125" bestFit="1" customWidth="1"/>
    <col min="7688" max="7688" width="12.28515625" customWidth="1"/>
    <col min="7689" max="7689" width="9.140625" customWidth="1"/>
    <col min="7690" max="7691" width="13.5703125" customWidth="1"/>
    <col min="7692" max="7692" width="14.42578125" bestFit="1" customWidth="1"/>
    <col min="7693" max="7693" width="12.28515625" customWidth="1"/>
    <col min="7694" max="7696" width="12.85546875" customWidth="1"/>
    <col min="7697" max="7701" width="12.28515625" customWidth="1"/>
    <col min="7702" max="7704" width="12.85546875" customWidth="1"/>
    <col min="7705" max="7709" width="12.28515625" customWidth="1"/>
    <col min="7710" max="7712" width="12.85546875" customWidth="1"/>
    <col min="7713" max="7713" width="14.42578125" bestFit="1" customWidth="1"/>
    <col min="7714" max="7717" width="12.28515625" customWidth="1"/>
    <col min="7718" max="7720" width="12.85546875" customWidth="1"/>
    <col min="7721" max="7722" width="14.42578125" bestFit="1" customWidth="1"/>
    <col min="7723" max="7724" width="13.28515625" bestFit="1" customWidth="1"/>
    <col min="7725" max="7725" width="12.28515625" customWidth="1"/>
    <col min="7726" max="7728" width="12.85546875" customWidth="1"/>
    <col min="7729" max="7731" width="14.42578125" bestFit="1" customWidth="1"/>
    <col min="7732" max="7733" width="12.28515625" customWidth="1"/>
    <col min="7734" max="7736" width="12.85546875" customWidth="1"/>
    <col min="7737" max="7738" width="12.28515625" customWidth="1"/>
    <col min="7739" max="7739" width="14.42578125" bestFit="1" customWidth="1"/>
    <col min="7740" max="7741" width="12.28515625" customWidth="1"/>
    <col min="7742" max="7744" width="12.85546875" customWidth="1"/>
    <col min="7745" max="7749" width="12.28515625" customWidth="1"/>
    <col min="7750" max="7752" width="12.85546875" customWidth="1"/>
    <col min="7753" max="7757" width="12.28515625" customWidth="1"/>
    <col min="7758" max="7760" width="12.85546875" customWidth="1"/>
    <col min="7761" max="7765" width="12.28515625" customWidth="1"/>
    <col min="7766" max="7768" width="12.85546875" customWidth="1"/>
    <col min="7769" max="7769" width="14.42578125" bestFit="1" customWidth="1"/>
    <col min="7770" max="7770" width="13.28515625" bestFit="1" customWidth="1"/>
    <col min="7771" max="7772" width="14.42578125" bestFit="1" customWidth="1"/>
    <col min="7773" max="7773" width="12.28515625" customWidth="1"/>
    <col min="7774" max="7774" width="12.85546875" bestFit="1" customWidth="1"/>
    <col min="7775" max="7776" width="12.85546875" customWidth="1"/>
    <col min="7777" max="7777" width="13.5703125" bestFit="1" customWidth="1"/>
    <col min="7778" max="7780" width="14.42578125" bestFit="1" customWidth="1"/>
    <col min="7781" max="7781" width="12.28515625" customWidth="1"/>
    <col min="7782" max="7782" width="10.85546875" customWidth="1"/>
    <col min="7783" max="7784" width="12.85546875" customWidth="1"/>
    <col min="7785" max="7785" width="13.5703125" bestFit="1" customWidth="1"/>
    <col min="7786" max="7786" width="12.42578125" bestFit="1" customWidth="1"/>
    <col min="7787" max="7788" width="13.5703125" bestFit="1" customWidth="1"/>
    <col min="7789" max="7789" width="12.28515625" customWidth="1"/>
    <col min="7790" max="7792" width="12.85546875" customWidth="1"/>
    <col min="7793" max="7797" width="12.28515625" customWidth="1"/>
    <col min="7798" max="7800" width="12.85546875" customWidth="1"/>
    <col min="7801" max="7801" width="12.28515625" customWidth="1"/>
    <col min="7802" max="7802" width="13.28515625" bestFit="1" customWidth="1"/>
    <col min="7803" max="7804" width="14.42578125" bestFit="1" customWidth="1"/>
    <col min="7805" max="7805" width="12.28515625" customWidth="1"/>
    <col min="7806" max="7808" width="12.85546875" customWidth="1"/>
    <col min="7809" max="7812" width="14.42578125" bestFit="1" customWidth="1"/>
    <col min="7813" max="7813" width="12.28515625" customWidth="1"/>
    <col min="7814" max="7814" width="12.85546875" bestFit="1" customWidth="1"/>
    <col min="7815" max="7816" width="12.85546875" customWidth="1"/>
    <col min="7817" max="7817" width="14.42578125" bestFit="1" customWidth="1"/>
    <col min="7818" max="7820" width="13.5703125" bestFit="1" customWidth="1"/>
    <col min="7821" max="7821" width="12.28515625" customWidth="1"/>
    <col min="7822" max="7824" width="12.85546875" customWidth="1"/>
    <col min="7825" max="7825" width="13.5703125" bestFit="1" customWidth="1"/>
    <col min="7826" max="7828" width="14.42578125" bestFit="1" customWidth="1"/>
    <col min="7829" max="7829" width="12.28515625" customWidth="1"/>
    <col min="7830" max="7832" width="12.85546875" customWidth="1"/>
    <col min="7833" max="7833" width="13.5703125" bestFit="1" customWidth="1"/>
    <col min="7834" max="7836" width="14.42578125" bestFit="1" customWidth="1"/>
    <col min="7837" max="7852" width="12.28515625" customWidth="1"/>
    <col min="7853" max="7853" width="12.85546875" customWidth="1"/>
    <col min="7854" max="7854" width="12.28515625" customWidth="1"/>
    <col min="7855" max="7855" width="11.42578125" customWidth="1"/>
    <col min="7856" max="7856" width="11.7109375" customWidth="1"/>
    <col min="7857" max="7864" width="12.28515625" customWidth="1"/>
    <col min="7865" max="7867" width="13.5703125" customWidth="1"/>
    <col min="7868" max="7869" width="12.28515625" customWidth="1"/>
    <col min="7870" max="7872" width="13.5703125" customWidth="1"/>
    <col min="7873" max="7874" width="12.28515625" customWidth="1"/>
    <col min="7875" max="7877" width="13.5703125" customWidth="1"/>
    <col min="7878" max="7879" width="12.28515625" customWidth="1"/>
    <col min="7880" max="7882" width="13.5703125" customWidth="1"/>
    <col min="7883" max="7883" width="14.42578125" bestFit="1" customWidth="1"/>
    <col min="7884" max="7884" width="12.28515625" customWidth="1"/>
    <col min="7885" max="7887" width="13.5703125" customWidth="1"/>
    <col min="7888" max="7888" width="14.42578125" bestFit="1" customWidth="1"/>
    <col min="7889" max="7889" width="12.28515625" customWidth="1"/>
    <col min="7890" max="7890" width="10.28515625" customWidth="1"/>
    <col min="7891" max="7892" width="13.5703125" customWidth="1"/>
    <col min="7893" max="7894" width="12.28515625" customWidth="1"/>
    <col min="7895" max="7897" width="13.5703125" customWidth="1"/>
    <col min="7898" max="7898" width="14.42578125" bestFit="1" customWidth="1"/>
    <col min="7899" max="7899" width="12.28515625" customWidth="1"/>
    <col min="7900" max="7902" width="13.5703125" customWidth="1"/>
    <col min="7903" max="7903" width="12.42578125" bestFit="1" customWidth="1"/>
    <col min="7904" max="7904" width="12.28515625" customWidth="1"/>
    <col min="7905" max="7905" width="11.28515625" customWidth="1"/>
    <col min="7906" max="7907" width="13.5703125" customWidth="1"/>
    <col min="7908" max="7908" width="14.42578125" bestFit="1" customWidth="1"/>
    <col min="7909" max="7909" width="12.28515625" customWidth="1"/>
    <col min="7910" max="7910" width="9.140625" customWidth="1"/>
    <col min="7911" max="7912" width="13.5703125" customWidth="1"/>
    <col min="7913" max="7913" width="13.5703125" bestFit="1" customWidth="1"/>
    <col min="7914" max="7914" width="12.28515625" customWidth="1"/>
    <col min="7915" max="7915" width="6.7109375" customWidth="1"/>
    <col min="7916" max="7917" width="13.5703125" customWidth="1"/>
    <col min="7918" max="7918" width="13.5703125" bestFit="1" customWidth="1"/>
    <col min="7919" max="7919" width="12.28515625" customWidth="1"/>
    <col min="7920" max="7922" width="13.5703125" customWidth="1"/>
    <col min="7923" max="7924" width="12.28515625" customWidth="1"/>
    <col min="7925" max="7927" width="13.5703125" customWidth="1"/>
    <col min="7928" max="7929" width="12.28515625" customWidth="1"/>
    <col min="7930" max="7932" width="13.5703125" customWidth="1"/>
    <col min="7933" max="7933" width="14.42578125" bestFit="1" customWidth="1"/>
    <col min="7934" max="7934" width="12.28515625" customWidth="1"/>
    <col min="7935" max="7937" width="13.5703125" customWidth="1"/>
    <col min="7938" max="7938" width="13.5703125" bestFit="1" customWidth="1"/>
    <col min="7939" max="7939" width="12.28515625" customWidth="1"/>
    <col min="7940" max="7940" width="11.28515625" customWidth="1"/>
    <col min="7941" max="7942" width="13.5703125" customWidth="1"/>
    <col min="7943" max="7943" width="13.5703125" bestFit="1" customWidth="1"/>
    <col min="7944" max="7944" width="12.28515625" customWidth="1"/>
    <col min="7945" max="7945" width="9.140625" customWidth="1"/>
    <col min="7946" max="7947" width="13.5703125" customWidth="1"/>
    <col min="7948" max="7948" width="14.42578125" bestFit="1" customWidth="1"/>
    <col min="7949" max="7949" width="12.28515625" customWidth="1"/>
    <col min="7950" max="7952" width="12.85546875" customWidth="1"/>
    <col min="7953" max="7957" width="12.28515625" customWidth="1"/>
    <col min="7958" max="7960" width="12.85546875" customWidth="1"/>
    <col min="7961" max="7965" width="12.28515625" customWidth="1"/>
    <col min="7966" max="7968" width="12.85546875" customWidth="1"/>
    <col min="7969" max="7969" width="14.42578125" bestFit="1" customWidth="1"/>
    <col min="7970" max="7973" width="12.28515625" customWidth="1"/>
    <col min="7974" max="7976" width="12.85546875" customWidth="1"/>
    <col min="7977" max="7978" width="14.42578125" bestFit="1" customWidth="1"/>
    <col min="7979" max="7980" width="13.28515625" bestFit="1" customWidth="1"/>
    <col min="7981" max="7981" width="12.28515625" customWidth="1"/>
    <col min="7982" max="7984" width="12.85546875" customWidth="1"/>
    <col min="7985" max="7987" width="14.42578125" bestFit="1" customWidth="1"/>
    <col min="7988" max="7989" width="12.28515625" customWidth="1"/>
    <col min="7990" max="7992" width="12.85546875" customWidth="1"/>
    <col min="7993" max="7994" width="12.28515625" customWidth="1"/>
    <col min="7995" max="7995" width="14.42578125" bestFit="1" customWidth="1"/>
    <col min="7996" max="7997" width="12.28515625" customWidth="1"/>
    <col min="7998" max="8000" width="12.85546875" customWidth="1"/>
    <col min="8001" max="8005" width="12.28515625" customWidth="1"/>
    <col min="8006" max="8008" width="12.85546875" customWidth="1"/>
    <col min="8009" max="8013" width="12.28515625" customWidth="1"/>
    <col min="8014" max="8016" width="12.85546875" customWidth="1"/>
    <col min="8017" max="8021" width="12.28515625" customWidth="1"/>
    <col min="8022" max="8024" width="12.85546875" customWidth="1"/>
    <col min="8025" max="8025" width="14.42578125" bestFit="1" customWidth="1"/>
    <col min="8026" max="8026" width="13.28515625" bestFit="1" customWidth="1"/>
    <col min="8027" max="8028" width="14.42578125" bestFit="1" customWidth="1"/>
    <col min="8029" max="8029" width="12.28515625" customWidth="1"/>
    <col min="8030" max="8030" width="12.85546875" bestFit="1" customWidth="1"/>
    <col min="8031" max="8032" width="12.85546875" customWidth="1"/>
    <col min="8033" max="8033" width="13.5703125" bestFit="1" customWidth="1"/>
    <col min="8034" max="8036" width="14.42578125" bestFit="1" customWidth="1"/>
    <col min="8037" max="8037" width="12.28515625" customWidth="1"/>
    <col min="8038" max="8038" width="10.85546875" customWidth="1"/>
    <col min="8039" max="8040" width="12.85546875" customWidth="1"/>
    <col min="8041" max="8041" width="13.5703125" bestFit="1" customWidth="1"/>
    <col min="8042" max="8042" width="12.42578125" bestFit="1" customWidth="1"/>
    <col min="8043" max="8044" width="13.5703125" bestFit="1" customWidth="1"/>
    <col min="8045" max="8045" width="12.28515625" customWidth="1"/>
    <col min="8046" max="8048" width="12.85546875" customWidth="1"/>
    <col min="8049" max="8053" width="12.28515625" customWidth="1"/>
    <col min="8054" max="8056" width="12.85546875" customWidth="1"/>
    <col min="8057" max="8057" width="12.28515625" customWidth="1"/>
    <col min="8058" max="8058" width="13.28515625" bestFit="1" customWidth="1"/>
    <col min="8059" max="8060" width="14.42578125" bestFit="1" customWidth="1"/>
    <col min="8061" max="8061" width="12.28515625" customWidth="1"/>
    <col min="8062" max="8064" width="12.85546875" customWidth="1"/>
    <col min="8065" max="8068" width="14.42578125" bestFit="1" customWidth="1"/>
    <col min="8069" max="8069" width="12.28515625" customWidth="1"/>
    <col min="8070" max="8070" width="12.85546875" bestFit="1" customWidth="1"/>
    <col min="8071" max="8072" width="12.85546875" customWidth="1"/>
    <col min="8073" max="8073" width="14.42578125" bestFit="1" customWidth="1"/>
    <col min="8074" max="8076" width="13.5703125" bestFit="1" customWidth="1"/>
    <col min="8077" max="8077" width="12.28515625" customWidth="1"/>
    <col min="8078" max="8080" width="12.85546875" customWidth="1"/>
    <col min="8081" max="8081" width="13.5703125" bestFit="1" customWidth="1"/>
    <col min="8082" max="8084" width="14.42578125" bestFit="1" customWidth="1"/>
    <col min="8085" max="8085" width="12.28515625" customWidth="1"/>
    <col min="8086" max="8088" width="12.85546875" customWidth="1"/>
    <col min="8089" max="8089" width="13.5703125" bestFit="1" customWidth="1"/>
    <col min="8090" max="8092" width="14.42578125" bestFit="1" customWidth="1"/>
    <col min="8093" max="8108" width="12.28515625" customWidth="1"/>
    <col min="8109" max="8109" width="12.85546875" customWidth="1"/>
    <col min="8110" max="8110" width="12.28515625" customWidth="1"/>
    <col min="8111" max="8111" width="11.42578125" customWidth="1"/>
    <col min="8112" max="8112" width="11.7109375" customWidth="1"/>
    <col min="8113" max="8120" width="12.28515625" customWidth="1"/>
    <col min="8121" max="8123" width="13.5703125" customWidth="1"/>
    <col min="8124" max="8125" width="12.28515625" customWidth="1"/>
    <col min="8126" max="8128" width="13.5703125" customWidth="1"/>
    <col min="8129" max="8130" width="12.28515625" customWidth="1"/>
    <col min="8131" max="8133" width="13.5703125" customWidth="1"/>
    <col min="8134" max="8135" width="12.28515625" customWidth="1"/>
    <col min="8136" max="8138" width="13.5703125" customWidth="1"/>
    <col min="8139" max="8139" width="14.42578125" bestFit="1" customWidth="1"/>
    <col min="8140" max="8140" width="12.28515625" customWidth="1"/>
    <col min="8141" max="8143" width="13.5703125" customWidth="1"/>
    <col min="8144" max="8144" width="14.42578125" bestFit="1" customWidth="1"/>
    <col min="8145" max="8145" width="12.28515625" customWidth="1"/>
    <col min="8146" max="8146" width="10.28515625" customWidth="1"/>
    <col min="8147" max="8148" width="13.5703125" customWidth="1"/>
    <col min="8149" max="8150" width="12.28515625" customWidth="1"/>
    <col min="8151" max="8153" width="13.5703125" customWidth="1"/>
    <col min="8154" max="8154" width="14.42578125" bestFit="1" customWidth="1"/>
    <col min="8155" max="8155" width="12.28515625" customWidth="1"/>
    <col min="8156" max="8158" width="13.5703125" customWidth="1"/>
    <col min="8159" max="8159" width="12.42578125" bestFit="1" customWidth="1"/>
    <col min="8160" max="8160" width="12.28515625" customWidth="1"/>
    <col min="8161" max="8161" width="11.28515625" customWidth="1"/>
    <col min="8162" max="8163" width="13.5703125" customWidth="1"/>
    <col min="8164" max="8164" width="14.42578125" bestFit="1" customWidth="1"/>
    <col min="8165" max="8165" width="12.28515625" customWidth="1"/>
    <col min="8166" max="8166" width="9.140625" customWidth="1"/>
    <col min="8167" max="8168" width="13.5703125" customWidth="1"/>
    <col min="8169" max="8169" width="13.5703125" bestFit="1" customWidth="1"/>
    <col min="8170" max="8170" width="12.28515625" customWidth="1"/>
    <col min="8171" max="8171" width="6.7109375" customWidth="1"/>
    <col min="8172" max="8173" width="13.5703125" customWidth="1"/>
    <col min="8174" max="8174" width="13.5703125" bestFit="1" customWidth="1"/>
    <col min="8175" max="8175" width="12.28515625" customWidth="1"/>
    <col min="8176" max="8178" width="13.5703125" customWidth="1"/>
    <col min="8179" max="8180" width="12.28515625" customWidth="1"/>
    <col min="8181" max="8183" width="13.5703125" customWidth="1"/>
    <col min="8184" max="8185" width="12.28515625" customWidth="1"/>
    <col min="8186" max="8188" width="13.5703125" customWidth="1"/>
    <col min="8189" max="8189" width="14.42578125" bestFit="1" customWidth="1"/>
    <col min="8190" max="8190" width="12.28515625" customWidth="1"/>
    <col min="8191" max="8193" width="13.5703125" customWidth="1"/>
    <col min="8194" max="8194" width="13.5703125" bestFit="1" customWidth="1"/>
    <col min="8195" max="8195" width="12.28515625" customWidth="1"/>
    <col min="8196" max="8196" width="11.28515625" customWidth="1"/>
    <col min="8197" max="8198" width="13.5703125" customWidth="1"/>
    <col min="8199" max="8199" width="13.5703125" bestFit="1" customWidth="1"/>
    <col min="8200" max="8200" width="12.28515625" customWidth="1"/>
    <col min="8201" max="8201" width="9.140625" customWidth="1"/>
    <col min="8202" max="8203" width="13.5703125" customWidth="1"/>
    <col min="8204" max="8204" width="14.42578125" bestFit="1" customWidth="1"/>
    <col min="8205" max="8205" width="12.28515625" customWidth="1"/>
    <col min="8206" max="8208" width="12.85546875" customWidth="1"/>
    <col min="8209" max="8213" width="12.28515625" customWidth="1"/>
    <col min="8214" max="8216" width="12.85546875" customWidth="1"/>
    <col min="8217" max="8221" width="12.28515625" customWidth="1"/>
    <col min="8222" max="8224" width="12.85546875" customWidth="1"/>
    <col min="8225" max="8225" width="14.42578125" bestFit="1" customWidth="1"/>
    <col min="8226" max="8229" width="12.28515625" customWidth="1"/>
    <col min="8230" max="8232" width="12.85546875" customWidth="1"/>
    <col min="8233" max="8234" width="14.42578125" bestFit="1" customWidth="1"/>
    <col min="8235" max="8236" width="13.28515625" bestFit="1" customWidth="1"/>
    <col min="8237" max="8237" width="12.28515625" customWidth="1"/>
    <col min="8238" max="8240" width="12.85546875" customWidth="1"/>
    <col min="8241" max="8243" width="14.42578125" bestFit="1" customWidth="1"/>
    <col min="8244" max="8245" width="12.28515625" customWidth="1"/>
    <col min="8246" max="8248" width="12.85546875" customWidth="1"/>
    <col min="8249" max="8250" width="12.28515625" customWidth="1"/>
    <col min="8251" max="8251" width="14.42578125" bestFit="1" customWidth="1"/>
    <col min="8252" max="8253" width="12.28515625" customWidth="1"/>
    <col min="8254" max="8256" width="12.85546875" customWidth="1"/>
    <col min="8257" max="8261" width="12.28515625" customWidth="1"/>
    <col min="8262" max="8264" width="12.85546875" customWidth="1"/>
    <col min="8265" max="8269" width="12.28515625" customWidth="1"/>
    <col min="8270" max="8272" width="12.85546875" customWidth="1"/>
    <col min="8273" max="8277" width="12.28515625" customWidth="1"/>
    <col min="8278" max="8280" width="12.85546875" customWidth="1"/>
    <col min="8281" max="8281" width="14.42578125" bestFit="1" customWidth="1"/>
    <col min="8282" max="8282" width="13.28515625" bestFit="1" customWidth="1"/>
    <col min="8283" max="8284" width="14.42578125" bestFit="1" customWidth="1"/>
    <col min="8285" max="8285" width="12.28515625" customWidth="1"/>
    <col min="8286" max="8286" width="12.85546875" bestFit="1" customWidth="1"/>
    <col min="8287" max="8288" width="12.85546875" customWidth="1"/>
    <col min="8289" max="8289" width="13.5703125" bestFit="1" customWidth="1"/>
    <col min="8290" max="8292" width="14.42578125" bestFit="1" customWidth="1"/>
    <col min="8293" max="8293" width="12.28515625" customWidth="1"/>
    <col min="8294" max="8294" width="10.85546875" customWidth="1"/>
    <col min="8295" max="8296" width="12.85546875" customWidth="1"/>
    <col min="8297" max="8297" width="13.5703125" bestFit="1" customWidth="1"/>
    <col min="8298" max="8298" width="12.42578125" bestFit="1" customWidth="1"/>
    <col min="8299" max="8300" width="13.5703125" bestFit="1" customWidth="1"/>
    <col min="8301" max="8301" width="12.28515625" customWidth="1"/>
    <col min="8302" max="8304" width="12.85546875" customWidth="1"/>
    <col min="8305" max="8309" width="12.28515625" customWidth="1"/>
    <col min="8310" max="8312" width="12.85546875" customWidth="1"/>
    <col min="8313" max="8313" width="12.28515625" customWidth="1"/>
    <col min="8314" max="8314" width="13.28515625" bestFit="1" customWidth="1"/>
    <col min="8315" max="8316" width="14.42578125" bestFit="1" customWidth="1"/>
    <col min="8317" max="8317" width="12.28515625" customWidth="1"/>
    <col min="8318" max="8320" width="12.85546875" customWidth="1"/>
    <col min="8321" max="8324" width="14.42578125" bestFit="1" customWidth="1"/>
    <col min="8325" max="8325" width="12.28515625" customWidth="1"/>
    <col min="8326" max="8326" width="12.85546875" bestFit="1" customWidth="1"/>
    <col min="8327" max="8328" width="12.85546875" customWidth="1"/>
    <col min="8329" max="8329" width="14.42578125" bestFit="1" customWidth="1"/>
    <col min="8330" max="8332" width="13.5703125" bestFit="1" customWidth="1"/>
    <col min="8333" max="8333" width="12.28515625" customWidth="1"/>
    <col min="8334" max="8336" width="12.85546875" customWidth="1"/>
    <col min="8337" max="8337" width="13.5703125" bestFit="1" customWidth="1"/>
    <col min="8338" max="8340" width="14.42578125" bestFit="1" customWidth="1"/>
    <col min="8341" max="8341" width="12.28515625" customWidth="1"/>
    <col min="8342" max="8344" width="12.85546875" customWidth="1"/>
    <col min="8345" max="8345" width="13.5703125" bestFit="1" customWidth="1"/>
    <col min="8346" max="8348" width="14.42578125" bestFit="1" customWidth="1"/>
    <col min="8349" max="8364" width="12.28515625" customWidth="1"/>
    <col min="8365" max="8365" width="12.85546875" customWidth="1"/>
    <col min="8366" max="8366" width="12.28515625" customWidth="1"/>
    <col min="8367" max="8367" width="11.42578125" customWidth="1"/>
    <col min="8368" max="8368" width="11.7109375" customWidth="1"/>
    <col min="8369" max="8376" width="12.28515625" customWidth="1"/>
    <col min="8377" max="8379" width="13.5703125" customWidth="1"/>
    <col min="8380" max="8381" width="12.28515625" customWidth="1"/>
    <col min="8382" max="8384" width="13.5703125" customWidth="1"/>
    <col min="8385" max="8386" width="12.28515625" customWidth="1"/>
    <col min="8387" max="8389" width="13.5703125" customWidth="1"/>
    <col min="8390" max="8391" width="12.28515625" customWidth="1"/>
    <col min="8392" max="8394" width="13.5703125" customWidth="1"/>
    <col min="8395" max="8395" width="14.42578125" bestFit="1" customWidth="1"/>
    <col min="8396" max="8396" width="12.28515625" customWidth="1"/>
    <col min="8397" max="8399" width="13.5703125" customWidth="1"/>
    <col min="8400" max="8400" width="14.42578125" bestFit="1" customWidth="1"/>
    <col min="8401" max="8401" width="12.28515625" customWidth="1"/>
    <col min="8402" max="8402" width="10.28515625" customWidth="1"/>
    <col min="8403" max="8404" width="13.5703125" customWidth="1"/>
    <col min="8405" max="8406" width="12.28515625" customWidth="1"/>
    <col min="8407" max="8409" width="13.5703125" customWidth="1"/>
    <col min="8410" max="8410" width="14.42578125" bestFit="1" customWidth="1"/>
    <col min="8411" max="8411" width="12.28515625" customWidth="1"/>
    <col min="8412" max="8414" width="13.5703125" customWidth="1"/>
    <col min="8415" max="8415" width="12.42578125" bestFit="1" customWidth="1"/>
    <col min="8416" max="8416" width="12.28515625" customWidth="1"/>
    <col min="8417" max="8417" width="11.28515625" customWidth="1"/>
    <col min="8418" max="8419" width="13.5703125" customWidth="1"/>
    <col min="8420" max="8420" width="14.42578125" bestFit="1" customWidth="1"/>
    <col min="8421" max="8421" width="12.28515625" customWidth="1"/>
    <col min="8422" max="8422" width="9.140625" customWidth="1"/>
    <col min="8423" max="8424" width="13.5703125" customWidth="1"/>
    <col min="8425" max="8425" width="13.5703125" bestFit="1" customWidth="1"/>
    <col min="8426" max="8426" width="12.28515625" customWidth="1"/>
    <col min="8427" max="8427" width="6.7109375" customWidth="1"/>
    <col min="8428" max="8429" width="13.5703125" customWidth="1"/>
    <col min="8430" max="8430" width="13.5703125" bestFit="1" customWidth="1"/>
    <col min="8431" max="8431" width="12.28515625" customWidth="1"/>
    <col min="8432" max="8434" width="13.5703125" customWidth="1"/>
    <col min="8435" max="8436" width="12.28515625" customWidth="1"/>
    <col min="8437" max="8439" width="13.5703125" customWidth="1"/>
    <col min="8440" max="8441" width="12.28515625" customWidth="1"/>
    <col min="8442" max="8444" width="13.5703125" customWidth="1"/>
    <col min="8445" max="8445" width="14.42578125" bestFit="1" customWidth="1"/>
    <col min="8446" max="8446" width="12.28515625" customWidth="1"/>
    <col min="8447" max="8449" width="13.5703125" customWidth="1"/>
    <col min="8450" max="8450" width="13.5703125" bestFit="1" customWidth="1"/>
    <col min="8451" max="8451" width="12.28515625" customWidth="1"/>
    <col min="8452" max="8452" width="11.28515625" customWidth="1"/>
    <col min="8453" max="8454" width="13.5703125" customWidth="1"/>
    <col min="8455" max="8455" width="13.5703125" bestFit="1" customWidth="1"/>
    <col min="8456" max="8456" width="12.28515625" customWidth="1"/>
    <col min="8457" max="8457" width="9.140625" customWidth="1"/>
    <col min="8458" max="8459" width="13.5703125" customWidth="1"/>
    <col min="8460" max="8460" width="14.42578125" bestFit="1" customWidth="1"/>
    <col min="8461" max="8461" width="12.28515625" customWidth="1"/>
    <col min="8462" max="8464" width="12.85546875" customWidth="1"/>
    <col min="8465" max="8469" width="12.28515625" customWidth="1"/>
    <col min="8470" max="8472" width="12.85546875" customWidth="1"/>
    <col min="8473" max="8477" width="12.28515625" customWidth="1"/>
    <col min="8478" max="8480" width="12.85546875" customWidth="1"/>
    <col min="8481" max="8481" width="14.42578125" bestFit="1" customWidth="1"/>
    <col min="8482" max="8485" width="12.28515625" customWidth="1"/>
    <col min="8486" max="8488" width="12.85546875" customWidth="1"/>
    <col min="8489" max="8490" width="14.42578125" bestFit="1" customWidth="1"/>
    <col min="8491" max="8492" width="13.28515625" bestFit="1" customWidth="1"/>
    <col min="8493" max="8493" width="12.28515625" customWidth="1"/>
    <col min="8494" max="8496" width="12.85546875" customWidth="1"/>
    <col min="8497" max="8499" width="14.42578125" bestFit="1" customWidth="1"/>
    <col min="8500" max="8501" width="12.28515625" customWidth="1"/>
    <col min="8502" max="8504" width="12.85546875" customWidth="1"/>
    <col min="8505" max="8506" width="12.28515625" customWidth="1"/>
    <col min="8507" max="8507" width="14.42578125" bestFit="1" customWidth="1"/>
    <col min="8508" max="8509" width="12.28515625" customWidth="1"/>
    <col min="8510" max="8512" width="12.85546875" customWidth="1"/>
    <col min="8513" max="8517" width="12.28515625" customWidth="1"/>
    <col min="8518" max="8520" width="12.85546875" customWidth="1"/>
    <col min="8521" max="8525" width="12.28515625" customWidth="1"/>
    <col min="8526" max="8528" width="12.85546875" customWidth="1"/>
    <col min="8529" max="8533" width="12.28515625" customWidth="1"/>
    <col min="8534" max="8536" width="12.85546875" customWidth="1"/>
    <col min="8537" max="8537" width="14.42578125" bestFit="1" customWidth="1"/>
    <col min="8538" max="8538" width="13.28515625" bestFit="1" customWidth="1"/>
    <col min="8539" max="8540" width="14.42578125" bestFit="1" customWidth="1"/>
    <col min="8541" max="8541" width="12.28515625" customWidth="1"/>
    <col min="8542" max="8542" width="12.85546875" bestFit="1" customWidth="1"/>
    <col min="8543" max="8544" width="12.85546875" customWidth="1"/>
    <col min="8545" max="8545" width="13.5703125" bestFit="1" customWidth="1"/>
    <col min="8546" max="8548" width="14.42578125" bestFit="1" customWidth="1"/>
    <col min="8549" max="8549" width="12.28515625" customWidth="1"/>
    <col min="8550" max="8550" width="10.85546875" customWidth="1"/>
    <col min="8551" max="8552" width="12.85546875" customWidth="1"/>
    <col min="8553" max="8553" width="13.5703125" bestFit="1" customWidth="1"/>
    <col min="8554" max="8554" width="12.42578125" bestFit="1" customWidth="1"/>
    <col min="8555" max="8556" width="13.5703125" bestFit="1" customWidth="1"/>
    <col min="8557" max="8557" width="12.28515625" customWidth="1"/>
    <col min="8558" max="8560" width="12.85546875" customWidth="1"/>
    <col min="8561" max="8565" width="12.28515625" customWidth="1"/>
    <col min="8566" max="8568" width="12.85546875" customWidth="1"/>
    <col min="8569" max="8569" width="12.28515625" customWidth="1"/>
    <col min="8570" max="8570" width="13.28515625" bestFit="1" customWidth="1"/>
    <col min="8571" max="8572" width="14.42578125" bestFit="1" customWidth="1"/>
    <col min="8573" max="8573" width="12.28515625" customWidth="1"/>
    <col min="8574" max="8576" width="12.85546875" customWidth="1"/>
    <col min="8577" max="8580" width="14.42578125" bestFit="1" customWidth="1"/>
    <col min="8581" max="8581" width="12.28515625" customWidth="1"/>
    <col min="8582" max="8582" width="12.85546875" bestFit="1" customWidth="1"/>
    <col min="8583" max="8584" width="12.85546875" customWidth="1"/>
    <col min="8585" max="8585" width="14.42578125" bestFit="1" customWidth="1"/>
    <col min="8586" max="8588" width="13.5703125" bestFit="1" customWidth="1"/>
    <col min="8589" max="8589" width="12.28515625" customWidth="1"/>
    <col min="8590" max="8592" width="12.85546875" customWidth="1"/>
    <col min="8593" max="8593" width="13.5703125" bestFit="1" customWidth="1"/>
    <col min="8594" max="8596" width="14.42578125" bestFit="1" customWidth="1"/>
    <col min="8597" max="8597" width="12.28515625" customWidth="1"/>
    <col min="8598" max="8600" width="12.85546875" customWidth="1"/>
    <col min="8601" max="8601" width="13.5703125" bestFit="1" customWidth="1"/>
    <col min="8602" max="8604" width="14.42578125" bestFit="1" customWidth="1"/>
    <col min="8605" max="8620" width="12.28515625" customWidth="1"/>
    <col min="8621" max="8621" width="12.85546875" customWidth="1"/>
    <col min="8622" max="8622" width="12.28515625" customWidth="1"/>
    <col min="8623" max="8623" width="11.42578125" customWidth="1"/>
    <col min="8624" max="8624" width="11.7109375" customWidth="1"/>
    <col min="8625" max="8632" width="12.28515625" customWidth="1"/>
    <col min="8633" max="8635" width="13.5703125" customWidth="1"/>
    <col min="8636" max="8637" width="12.28515625" customWidth="1"/>
    <col min="8638" max="8640" width="13.5703125" customWidth="1"/>
    <col min="8641" max="8642" width="12.28515625" customWidth="1"/>
    <col min="8643" max="8645" width="13.5703125" customWidth="1"/>
    <col min="8646" max="8647" width="12.28515625" customWidth="1"/>
    <col min="8648" max="8650" width="13.5703125" customWidth="1"/>
    <col min="8651" max="8651" width="14.42578125" bestFit="1" customWidth="1"/>
    <col min="8652" max="8652" width="12.28515625" customWidth="1"/>
    <col min="8653" max="8655" width="13.5703125" customWidth="1"/>
    <col min="8656" max="8656" width="14.42578125" bestFit="1" customWidth="1"/>
    <col min="8657" max="8657" width="12.28515625" customWidth="1"/>
    <col min="8658" max="8658" width="10.28515625" customWidth="1"/>
    <col min="8659" max="8660" width="13.5703125" customWidth="1"/>
    <col min="8661" max="8662" width="12.28515625" customWidth="1"/>
    <col min="8663" max="8665" width="13.5703125" customWidth="1"/>
    <col min="8666" max="8666" width="14.42578125" bestFit="1" customWidth="1"/>
    <col min="8667" max="8667" width="12.28515625" customWidth="1"/>
    <col min="8668" max="8670" width="13.5703125" customWidth="1"/>
    <col min="8671" max="8671" width="12.42578125" bestFit="1" customWidth="1"/>
    <col min="8672" max="8672" width="12.28515625" customWidth="1"/>
    <col min="8673" max="8673" width="11.28515625" customWidth="1"/>
    <col min="8674" max="8675" width="13.5703125" customWidth="1"/>
    <col min="8676" max="8676" width="14.42578125" bestFit="1" customWidth="1"/>
    <col min="8677" max="8677" width="12.28515625" customWidth="1"/>
    <col min="8678" max="8678" width="9.140625" customWidth="1"/>
    <col min="8679" max="8680" width="13.5703125" customWidth="1"/>
    <col min="8681" max="8681" width="13.5703125" bestFit="1" customWidth="1"/>
    <col min="8682" max="8682" width="12.28515625" customWidth="1"/>
    <col min="8683" max="8683" width="6.7109375" customWidth="1"/>
    <col min="8684" max="8685" width="13.5703125" customWidth="1"/>
    <col min="8686" max="8686" width="13.5703125" bestFit="1" customWidth="1"/>
    <col min="8687" max="8687" width="12.28515625" customWidth="1"/>
    <col min="8688" max="8690" width="13.5703125" customWidth="1"/>
    <col min="8691" max="8692" width="12.28515625" customWidth="1"/>
    <col min="8693" max="8695" width="13.5703125" customWidth="1"/>
    <col min="8696" max="8697" width="12.28515625" customWidth="1"/>
    <col min="8698" max="8700" width="13.5703125" customWidth="1"/>
    <col min="8701" max="8701" width="14.42578125" bestFit="1" customWidth="1"/>
    <col min="8702" max="8702" width="12.28515625" customWidth="1"/>
    <col min="8703" max="8705" width="13.5703125" customWidth="1"/>
    <col min="8706" max="8706" width="13.5703125" bestFit="1" customWidth="1"/>
    <col min="8707" max="8707" width="12.28515625" customWidth="1"/>
    <col min="8708" max="8708" width="11.28515625" customWidth="1"/>
    <col min="8709" max="8710" width="13.5703125" customWidth="1"/>
    <col min="8711" max="8711" width="13.5703125" bestFit="1" customWidth="1"/>
    <col min="8712" max="8712" width="12.28515625" customWidth="1"/>
    <col min="8713" max="8713" width="9.140625" customWidth="1"/>
    <col min="8714" max="8715" width="13.5703125" customWidth="1"/>
    <col min="8716" max="8716" width="14.42578125" bestFit="1" customWidth="1"/>
    <col min="8717" max="8717" width="12.28515625" customWidth="1"/>
    <col min="8718" max="8720" width="12.85546875" customWidth="1"/>
    <col min="8721" max="8725" width="12.28515625" customWidth="1"/>
    <col min="8726" max="8728" width="12.85546875" customWidth="1"/>
    <col min="8729" max="8733" width="12.28515625" customWidth="1"/>
    <col min="8734" max="8736" width="12.85546875" customWidth="1"/>
    <col min="8737" max="8737" width="14.42578125" bestFit="1" customWidth="1"/>
    <col min="8738" max="8741" width="12.28515625" customWidth="1"/>
    <col min="8742" max="8744" width="12.85546875" customWidth="1"/>
    <col min="8745" max="8746" width="14.42578125" bestFit="1" customWidth="1"/>
    <col min="8747" max="8748" width="13.28515625" bestFit="1" customWidth="1"/>
    <col min="8749" max="8749" width="12.28515625" customWidth="1"/>
    <col min="8750" max="8752" width="12.85546875" customWidth="1"/>
    <col min="8753" max="8755" width="14.42578125" bestFit="1" customWidth="1"/>
    <col min="8756" max="8757" width="12.28515625" customWidth="1"/>
    <col min="8758" max="8760" width="12.85546875" customWidth="1"/>
    <col min="8761" max="8762" width="12.28515625" customWidth="1"/>
    <col min="8763" max="8763" width="14.42578125" bestFit="1" customWidth="1"/>
    <col min="8764" max="8765" width="12.28515625" customWidth="1"/>
    <col min="8766" max="8768" width="12.85546875" customWidth="1"/>
    <col min="8769" max="8773" width="12.28515625" customWidth="1"/>
    <col min="8774" max="8776" width="12.85546875" customWidth="1"/>
    <col min="8777" max="8781" width="12.28515625" customWidth="1"/>
    <col min="8782" max="8784" width="12.85546875" customWidth="1"/>
    <col min="8785" max="8789" width="12.28515625" customWidth="1"/>
    <col min="8790" max="8792" width="12.85546875" customWidth="1"/>
    <col min="8793" max="8793" width="14.42578125" bestFit="1" customWidth="1"/>
    <col min="8794" max="8794" width="13.28515625" bestFit="1" customWidth="1"/>
    <col min="8795" max="8796" width="14.42578125" bestFit="1" customWidth="1"/>
    <col min="8797" max="8797" width="12.28515625" customWidth="1"/>
    <col min="8798" max="8798" width="12.85546875" bestFit="1" customWidth="1"/>
    <col min="8799" max="8800" width="12.85546875" customWidth="1"/>
    <col min="8801" max="8801" width="13.5703125" bestFit="1" customWidth="1"/>
    <col min="8802" max="8804" width="14.42578125" bestFit="1" customWidth="1"/>
    <col min="8805" max="8805" width="12.28515625" customWidth="1"/>
    <col min="8806" max="8806" width="10.85546875" customWidth="1"/>
    <col min="8807" max="8808" width="12.85546875" customWidth="1"/>
    <col min="8809" max="8809" width="13.5703125" bestFit="1" customWidth="1"/>
    <col min="8810" max="8810" width="12.42578125" bestFit="1" customWidth="1"/>
    <col min="8811" max="8812" width="13.5703125" bestFit="1" customWidth="1"/>
    <col min="8813" max="8813" width="12.28515625" customWidth="1"/>
    <col min="8814" max="8816" width="12.85546875" customWidth="1"/>
    <col min="8817" max="8821" width="12.28515625" customWidth="1"/>
    <col min="8822" max="8824" width="12.85546875" customWidth="1"/>
    <col min="8825" max="8825" width="12.28515625" customWidth="1"/>
    <col min="8826" max="8826" width="13.28515625" bestFit="1" customWidth="1"/>
    <col min="8827" max="8828" width="14.42578125" bestFit="1" customWidth="1"/>
    <col min="8829" max="8829" width="12.28515625" customWidth="1"/>
    <col min="8830" max="8832" width="12.85546875" customWidth="1"/>
    <col min="8833" max="8836" width="14.42578125" bestFit="1" customWidth="1"/>
    <col min="8837" max="8837" width="12.28515625" customWidth="1"/>
    <col min="8838" max="8838" width="12.85546875" bestFit="1" customWidth="1"/>
    <col min="8839" max="8840" width="12.85546875" customWidth="1"/>
    <col min="8841" max="8841" width="14.42578125" bestFit="1" customWidth="1"/>
    <col min="8842" max="8844" width="13.5703125" bestFit="1" customWidth="1"/>
    <col min="8845" max="8845" width="12.28515625" customWidth="1"/>
    <col min="8846" max="8848" width="12.85546875" customWidth="1"/>
    <col min="8849" max="8849" width="13.5703125" bestFit="1" customWidth="1"/>
    <col min="8850" max="8852" width="14.42578125" bestFit="1" customWidth="1"/>
    <col min="8853" max="8853" width="12.28515625" customWidth="1"/>
    <col min="8854" max="8856" width="12.85546875" customWidth="1"/>
    <col min="8857" max="8857" width="13.5703125" bestFit="1" customWidth="1"/>
    <col min="8858" max="8860" width="14.42578125" bestFit="1" customWidth="1"/>
    <col min="8861" max="8876" width="12.28515625" customWidth="1"/>
    <col min="8877" max="8877" width="12.85546875" customWidth="1"/>
    <col min="8878" max="8878" width="12.28515625" customWidth="1"/>
    <col min="8879" max="8879" width="11.42578125" customWidth="1"/>
    <col min="8880" max="8880" width="11.7109375" customWidth="1"/>
    <col min="8881" max="8888" width="12.28515625" customWidth="1"/>
    <col min="8889" max="8891" width="13.5703125" customWidth="1"/>
    <col min="8892" max="8893" width="12.28515625" customWidth="1"/>
    <col min="8894" max="8896" width="13.5703125" customWidth="1"/>
    <col min="8897" max="8898" width="12.28515625" customWidth="1"/>
    <col min="8899" max="8901" width="13.5703125" customWidth="1"/>
    <col min="8902" max="8903" width="12.28515625" customWidth="1"/>
    <col min="8904" max="8906" width="13.5703125" customWidth="1"/>
    <col min="8907" max="8907" width="14.42578125" bestFit="1" customWidth="1"/>
    <col min="8908" max="8908" width="12.28515625" customWidth="1"/>
    <col min="8909" max="8911" width="13.5703125" customWidth="1"/>
    <col min="8912" max="8912" width="14.42578125" bestFit="1" customWidth="1"/>
    <col min="8913" max="8913" width="12.28515625" customWidth="1"/>
    <col min="8914" max="8914" width="10.28515625" customWidth="1"/>
    <col min="8915" max="8916" width="13.5703125" customWidth="1"/>
    <col min="8917" max="8918" width="12.28515625" customWidth="1"/>
    <col min="8919" max="8921" width="13.5703125" customWidth="1"/>
    <col min="8922" max="8922" width="14.42578125" bestFit="1" customWidth="1"/>
    <col min="8923" max="8923" width="12.28515625" customWidth="1"/>
    <col min="8924" max="8926" width="13.5703125" customWidth="1"/>
    <col min="8927" max="8927" width="12.42578125" bestFit="1" customWidth="1"/>
    <col min="8928" max="8928" width="12.28515625" customWidth="1"/>
    <col min="8929" max="8929" width="11.28515625" customWidth="1"/>
    <col min="8930" max="8931" width="13.5703125" customWidth="1"/>
    <col min="8932" max="8932" width="14.42578125" bestFit="1" customWidth="1"/>
    <col min="8933" max="8933" width="12.28515625" customWidth="1"/>
    <col min="8934" max="8934" width="9.140625" customWidth="1"/>
    <col min="8935" max="8936" width="13.5703125" customWidth="1"/>
    <col min="8937" max="8937" width="13.5703125" bestFit="1" customWidth="1"/>
    <col min="8938" max="8938" width="12.28515625" customWidth="1"/>
    <col min="8939" max="8939" width="6.7109375" customWidth="1"/>
    <col min="8940" max="8941" width="13.5703125" customWidth="1"/>
    <col min="8942" max="8942" width="13.5703125" bestFit="1" customWidth="1"/>
    <col min="8943" max="8943" width="12.28515625" customWidth="1"/>
    <col min="8944" max="8946" width="13.5703125" customWidth="1"/>
    <col min="8947" max="8948" width="12.28515625" customWidth="1"/>
    <col min="8949" max="8951" width="13.5703125" customWidth="1"/>
    <col min="8952" max="8953" width="12.28515625" customWidth="1"/>
    <col min="8954" max="8956" width="13.5703125" customWidth="1"/>
    <col min="8957" max="8957" width="14.42578125" bestFit="1" customWidth="1"/>
    <col min="8958" max="8958" width="12.28515625" customWidth="1"/>
    <col min="8959" max="8961" width="13.5703125" customWidth="1"/>
    <col min="8962" max="8962" width="13.5703125" bestFit="1" customWidth="1"/>
    <col min="8963" max="8963" width="12.28515625" customWidth="1"/>
    <col min="8964" max="8964" width="11.28515625" customWidth="1"/>
    <col min="8965" max="8966" width="13.5703125" customWidth="1"/>
    <col min="8967" max="8967" width="13.5703125" bestFit="1" customWidth="1"/>
    <col min="8968" max="8968" width="12.28515625" customWidth="1"/>
    <col min="8969" max="8969" width="9.140625" customWidth="1"/>
    <col min="8970" max="8971" width="13.5703125" customWidth="1"/>
    <col min="8972" max="8972" width="14.42578125" bestFit="1" customWidth="1"/>
    <col min="8973" max="8973" width="12.28515625" customWidth="1"/>
    <col min="8974" max="8976" width="12.85546875" customWidth="1"/>
    <col min="8977" max="8981" width="12.28515625" customWidth="1"/>
    <col min="8982" max="8984" width="12.85546875" customWidth="1"/>
    <col min="8985" max="8989" width="12.28515625" customWidth="1"/>
    <col min="8990" max="8992" width="12.85546875" customWidth="1"/>
    <col min="8993" max="8993" width="14.42578125" bestFit="1" customWidth="1"/>
    <col min="8994" max="8997" width="12.28515625" customWidth="1"/>
    <col min="8998" max="9000" width="12.85546875" customWidth="1"/>
    <col min="9001" max="9002" width="14.42578125" bestFit="1" customWidth="1"/>
    <col min="9003" max="9004" width="13.28515625" bestFit="1" customWidth="1"/>
    <col min="9005" max="9005" width="12.28515625" customWidth="1"/>
    <col min="9006" max="9008" width="12.85546875" customWidth="1"/>
    <col min="9009" max="9011" width="14.42578125" bestFit="1" customWidth="1"/>
    <col min="9012" max="9013" width="12.28515625" customWidth="1"/>
    <col min="9014" max="9016" width="12.85546875" customWidth="1"/>
    <col min="9017" max="9018" width="12.28515625" customWidth="1"/>
    <col min="9019" max="9019" width="14.42578125" bestFit="1" customWidth="1"/>
    <col min="9020" max="9021" width="12.28515625" customWidth="1"/>
    <col min="9022" max="9024" width="12.85546875" customWidth="1"/>
    <col min="9025" max="9029" width="12.28515625" customWidth="1"/>
    <col min="9030" max="9032" width="12.85546875" customWidth="1"/>
    <col min="9033" max="9037" width="12.28515625" customWidth="1"/>
    <col min="9038" max="9040" width="12.85546875" customWidth="1"/>
    <col min="9041" max="9045" width="12.28515625" customWidth="1"/>
    <col min="9046" max="9048" width="12.85546875" customWidth="1"/>
    <col min="9049" max="9049" width="14.42578125" bestFit="1" customWidth="1"/>
    <col min="9050" max="9050" width="13.28515625" bestFit="1" customWidth="1"/>
    <col min="9051" max="9052" width="14.42578125" bestFit="1" customWidth="1"/>
    <col min="9053" max="9053" width="12.28515625" customWidth="1"/>
    <col min="9054" max="9054" width="12.85546875" bestFit="1" customWidth="1"/>
    <col min="9055" max="9056" width="12.85546875" customWidth="1"/>
    <col min="9057" max="9057" width="13.5703125" bestFit="1" customWidth="1"/>
    <col min="9058" max="9060" width="14.42578125" bestFit="1" customWidth="1"/>
    <col min="9061" max="9061" width="12.28515625" customWidth="1"/>
    <col min="9062" max="9062" width="10.85546875" customWidth="1"/>
    <col min="9063" max="9064" width="12.85546875" customWidth="1"/>
    <col min="9065" max="9065" width="13.5703125" bestFit="1" customWidth="1"/>
    <col min="9066" max="9066" width="12.42578125" bestFit="1" customWidth="1"/>
    <col min="9067" max="9068" width="13.5703125" bestFit="1" customWidth="1"/>
    <col min="9069" max="9069" width="12.28515625" customWidth="1"/>
    <col min="9070" max="9072" width="12.85546875" customWidth="1"/>
    <col min="9073" max="9077" width="12.28515625" customWidth="1"/>
    <col min="9078" max="9080" width="12.85546875" customWidth="1"/>
    <col min="9081" max="9081" width="12.28515625" customWidth="1"/>
    <col min="9082" max="9082" width="13.28515625" bestFit="1" customWidth="1"/>
    <col min="9083" max="9084" width="14.42578125" bestFit="1" customWidth="1"/>
    <col min="9085" max="9085" width="12.28515625" customWidth="1"/>
    <col min="9086" max="9088" width="12.85546875" customWidth="1"/>
    <col min="9089" max="9092" width="14.42578125" bestFit="1" customWidth="1"/>
    <col min="9093" max="9093" width="12.28515625" customWidth="1"/>
    <col min="9094" max="9094" width="12.85546875" bestFit="1" customWidth="1"/>
    <col min="9095" max="9096" width="12.85546875" customWidth="1"/>
    <col min="9097" max="9097" width="14.42578125" bestFit="1" customWidth="1"/>
    <col min="9098" max="9100" width="13.5703125" bestFit="1" customWidth="1"/>
    <col min="9101" max="9101" width="12.28515625" customWidth="1"/>
    <col min="9102" max="9104" width="12.85546875" customWidth="1"/>
    <col min="9105" max="9105" width="13.5703125" bestFit="1" customWidth="1"/>
    <col min="9106" max="9108" width="14.42578125" bestFit="1" customWidth="1"/>
    <col min="9109" max="9109" width="12.28515625" customWidth="1"/>
    <col min="9110" max="9112" width="12.85546875" customWidth="1"/>
    <col min="9113" max="9113" width="13.5703125" bestFit="1" customWidth="1"/>
    <col min="9114" max="9116" width="14.42578125" bestFit="1" customWidth="1"/>
    <col min="9117" max="9132" width="12.28515625" customWidth="1"/>
    <col min="9133" max="9133" width="12.85546875" customWidth="1"/>
    <col min="9134" max="9134" width="12.28515625" customWidth="1"/>
    <col min="9135" max="9135" width="11.42578125" customWidth="1"/>
    <col min="9136" max="9136" width="11.7109375" customWidth="1"/>
    <col min="9137" max="9144" width="12.28515625" customWidth="1"/>
    <col min="9145" max="9147" width="13.5703125" customWidth="1"/>
    <col min="9148" max="9149" width="12.28515625" customWidth="1"/>
    <col min="9150" max="9152" width="13.5703125" customWidth="1"/>
    <col min="9153" max="9154" width="12.28515625" customWidth="1"/>
    <col min="9155" max="9157" width="13.5703125" customWidth="1"/>
    <col min="9158" max="9159" width="12.28515625" customWidth="1"/>
    <col min="9160" max="9162" width="13.5703125" customWidth="1"/>
    <col min="9163" max="9163" width="14.42578125" bestFit="1" customWidth="1"/>
    <col min="9164" max="9164" width="12.28515625" customWidth="1"/>
    <col min="9165" max="9167" width="13.5703125" customWidth="1"/>
    <col min="9168" max="9168" width="14.42578125" bestFit="1" customWidth="1"/>
    <col min="9169" max="9169" width="12.28515625" customWidth="1"/>
    <col min="9170" max="9170" width="10.28515625" customWidth="1"/>
    <col min="9171" max="9172" width="13.5703125" customWidth="1"/>
    <col min="9173" max="9174" width="12.28515625" customWidth="1"/>
    <col min="9175" max="9177" width="13.5703125" customWidth="1"/>
    <col min="9178" max="9178" width="14.42578125" bestFit="1" customWidth="1"/>
    <col min="9179" max="9179" width="12.28515625" customWidth="1"/>
    <col min="9180" max="9182" width="13.5703125" customWidth="1"/>
    <col min="9183" max="9183" width="12.42578125" bestFit="1" customWidth="1"/>
    <col min="9184" max="9184" width="12.28515625" customWidth="1"/>
    <col min="9185" max="9185" width="11.28515625" customWidth="1"/>
    <col min="9186" max="9187" width="13.5703125" customWidth="1"/>
    <col min="9188" max="9188" width="14.42578125" bestFit="1" customWidth="1"/>
    <col min="9189" max="9189" width="12.28515625" customWidth="1"/>
    <col min="9190" max="9190" width="9.140625" customWidth="1"/>
    <col min="9191" max="9192" width="13.5703125" customWidth="1"/>
    <col min="9193" max="9193" width="13.5703125" bestFit="1" customWidth="1"/>
    <col min="9194" max="9194" width="12.28515625" customWidth="1"/>
    <col min="9195" max="9195" width="6.7109375" customWidth="1"/>
    <col min="9196" max="9197" width="13.5703125" customWidth="1"/>
    <col min="9198" max="9198" width="13.5703125" bestFit="1" customWidth="1"/>
    <col min="9199" max="9199" width="12.28515625" customWidth="1"/>
    <col min="9200" max="9202" width="13.5703125" customWidth="1"/>
    <col min="9203" max="9204" width="12.28515625" customWidth="1"/>
    <col min="9205" max="9207" width="13.5703125" customWidth="1"/>
    <col min="9208" max="9209" width="12.28515625" customWidth="1"/>
    <col min="9210" max="9212" width="13.5703125" customWidth="1"/>
    <col min="9213" max="9213" width="14.42578125" bestFit="1" customWidth="1"/>
    <col min="9214" max="9214" width="12.28515625" customWidth="1"/>
    <col min="9215" max="9217" width="13.5703125" customWidth="1"/>
    <col min="9218" max="9218" width="13.5703125" bestFit="1" customWidth="1"/>
    <col min="9219" max="9219" width="12.28515625" customWidth="1"/>
    <col min="9220" max="9220" width="11.28515625" customWidth="1"/>
    <col min="9221" max="9222" width="13.5703125" customWidth="1"/>
    <col min="9223" max="9223" width="13.5703125" bestFit="1" customWidth="1"/>
    <col min="9224" max="9224" width="12.28515625" customWidth="1"/>
    <col min="9225" max="9225" width="9.140625" customWidth="1"/>
    <col min="9226" max="9227" width="13.5703125" customWidth="1"/>
    <col min="9228" max="9228" width="14.42578125" bestFit="1" customWidth="1"/>
    <col min="9229" max="9229" width="12.28515625" customWidth="1"/>
    <col min="9230" max="9232" width="12.85546875" customWidth="1"/>
    <col min="9233" max="9237" width="12.28515625" customWidth="1"/>
    <col min="9238" max="9240" width="12.85546875" customWidth="1"/>
    <col min="9241" max="9245" width="12.28515625" customWidth="1"/>
    <col min="9246" max="9248" width="12.85546875" customWidth="1"/>
    <col min="9249" max="9249" width="14.42578125" bestFit="1" customWidth="1"/>
    <col min="9250" max="9253" width="12.28515625" customWidth="1"/>
    <col min="9254" max="9256" width="12.85546875" customWidth="1"/>
    <col min="9257" max="9258" width="14.42578125" bestFit="1" customWidth="1"/>
    <col min="9259" max="9260" width="13.28515625" bestFit="1" customWidth="1"/>
    <col min="9261" max="9261" width="12.28515625" customWidth="1"/>
    <col min="9262" max="9264" width="12.85546875" customWidth="1"/>
    <col min="9265" max="9267" width="14.42578125" bestFit="1" customWidth="1"/>
    <col min="9268" max="9269" width="12.28515625" customWidth="1"/>
    <col min="9270" max="9272" width="12.85546875" customWidth="1"/>
    <col min="9273" max="9274" width="12.28515625" customWidth="1"/>
    <col min="9275" max="9275" width="14.42578125" bestFit="1" customWidth="1"/>
    <col min="9276" max="9277" width="12.28515625" customWidth="1"/>
    <col min="9278" max="9280" width="12.85546875" customWidth="1"/>
    <col min="9281" max="9285" width="12.28515625" customWidth="1"/>
    <col min="9286" max="9288" width="12.85546875" customWidth="1"/>
    <col min="9289" max="9293" width="12.28515625" customWidth="1"/>
    <col min="9294" max="9296" width="12.85546875" customWidth="1"/>
    <col min="9297" max="9301" width="12.28515625" customWidth="1"/>
    <col min="9302" max="9304" width="12.85546875" customWidth="1"/>
    <col min="9305" max="9305" width="14.42578125" bestFit="1" customWidth="1"/>
    <col min="9306" max="9306" width="13.28515625" bestFit="1" customWidth="1"/>
    <col min="9307" max="9308" width="14.42578125" bestFit="1" customWidth="1"/>
    <col min="9309" max="9309" width="12.28515625" customWidth="1"/>
    <col min="9310" max="9310" width="12.85546875" bestFit="1" customWidth="1"/>
    <col min="9311" max="9312" width="12.85546875" customWidth="1"/>
    <col min="9313" max="9313" width="13.5703125" bestFit="1" customWidth="1"/>
    <col min="9314" max="9316" width="14.42578125" bestFit="1" customWidth="1"/>
    <col min="9317" max="9317" width="12.28515625" customWidth="1"/>
    <col min="9318" max="9318" width="10.85546875" customWidth="1"/>
    <col min="9319" max="9320" width="12.85546875" customWidth="1"/>
    <col min="9321" max="9321" width="13.5703125" bestFit="1" customWidth="1"/>
    <col min="9322" max="9322" width="12.42578125" bestFit="1" customWidth="1"/>
    <col min="9323" max="9324" width="13.5703125" bestFit="1" customWidth="1"/>
    <col min="9325" max="9325" width="12.28515625" customWidth="1"/>
    <col min="9326" max="9328" width="12.85546875" customWidth="1"/>
    <col min="9329" max="9333" width="12.28515625" customWidth="1"/>
    <col min="9334" max="9336" width="12.85546875" customWidth="1"/>
    <col min="9337" max="9337" width="12.28515625" customWidth="1"/>
    <col min="9338" max="9338" width="13.28515625" bestFit="1" customWidth="1"/>
    <col min="9339" max="9340" width="14.42578125" bestFit="1" customWidth="1"/>
    <col min="9341" max="9341" width="12.28515625" customWidth="1"/>
    <col min="9342" max="9344" width="12.85546875" customWidth="1"/>
    <col min="9345" max="9348" width="14.42578125" bestFit="1" customWidth="1"/>
    <col min="9349" max="9349" width="12.28515625" customWidth="1"/>
    <col min="9350" max="9350" width="12.85546875" bestFit="1" customWidth="1"/>
    <col min="9351" max="9352" width="12.85546875" customWidth="1"/>
    <col min="9353" max="9353" width="14.42578125" bestFit="1" customWidth="1"/>
    <col min="9354" max="9356" width="13.5703125" bestFit="1" customWidth="1"/>
    <col min="9357" max="9357" width="12.28515625" customWidth="1"/>
    <col min="9358" max="9360" width="12.85546875" customWidth="1"/>
    <col min="9361" max="9361" width="13.5703125" bestFit="1" customWidth="1"/>
    <col min="9362" max="9364" width="14.42578125" bestFit="1" customWidth="1"/>
    <col min="9365" max="9365" width="12.28515625" customWidth="1"/>
    <col min="9366" max="9368" width="12.85546875" customWidth="1"/>
    <col min="9369" max="9369" width="13.5703125" bestFit="1" customWidth="1"/>
    <col min="9370" max="9372" width="14.42578125" bestFit="1" customWidth="1"/>
    <col min="9373" max="9388" width="12.28515625" customWidth="1"/>
    <col min="9389" max="9389" width="12.85546875" customWidth="1"/>
    <col min="9390" max="9390" width="12.28515625" customWidth="1"/>
    <col min="9391" max="9391" width="11.42578125" customWidth="1"/>
    <col min="9392" max="9392" width="11.7109375" customWidth="1"/>
    <col min="9393" max="9400" width="12.28515625" customWidth="1"/>
    <col min="9401" max="9403" width="13.5703125" customWidth="1"/>
    <col min="9404" max="9405" width="12.28515625" customWidth="1"/>
    <col min="9406" max="9408" width="13.5703125" customWidth="1"/>
    <col min="9409" max="9410" width="12.28515625" customWidth="1"/>
    <col min="9411" max="9413" width="13.5703125" customWidth="1"/>
    <col min="9414" max="9415" width="12.28515625" customWidth="1"/>
    <col min="9416" max="9418" width="13.5703125" customWidth="1"/>
    <col min="9419" max="9419" width="14.42578125" bestFit="1" customWidth="1"/>
    <col min="9420" max="9420" width="12.28515625" customWidth="1"/>
    <col min="9421" max="9423" width="13.5703125" customWidth="1"/>
    <col min="9424" max="9424" width="14.42578125" bestFit="1" customWidth="1"/>
    <col min="9425" max="9425" width="12.28515625" customWidth="1"/>
    <col min="9426" max="9426" width="10.28515625" customWidth="1"/>
    <col min="9427" max="9428" width="13.5703125" customWidth="1"/>
    <col min="9429" max="9430" width="12.28515625" customWidth="1"/>
    <col min="9431" max="9433" width="13.5703125" customWidth="1"/>
    <col min="9434" max="9434" width="14.42578125" bestFit="1" customWidth="1"/>
    <col min="9435" max="9435" width="12.28515625" customWidth="1"/>
    <col min="9436" max="9438" width="13.5703125" customWidth="1"/>
    <col min="9439" max="9439" width="12.42578125" bestFit="1" customWidth="1"/>
    <col min="9440" max="9440" width="12.28515625" customWidth="1"/>
    <col min="9441" max="9441" width="11.28515625" customWidth="1"/>
    <col min="9442" max="9443" width="13.5703125" customWidth="1"/>
    <col min="9444" max="9444" width="14.42578125" bestFit="1" customWidth="1"/>
    <col min="9445" max="9445" width="12.28515625" customWidth="1"/>
    <col min="9446" max="9446" width="9.140625" customWidth="1"/>
    <col min="9447" max="9448" width="13.5703125" customWidth="1"/>
    <col min="9449" max="9449" width="13.5703125" bestFit="1" customWidth="1"/>
    <col min="9450" max="9450" width="12.28515625" customWidth="1"/>
    <col min="9451" max="9451" width="6.7109375" customWidth="1"/>
    <col min="9452" max="9453" width="13.5703125" customWidth="1"/>
    <col min="9454" max="9454" width="13.5703125" bestFit="1" customWidth="1"/>
    <col min="9455" max="9455" width="12.28515625" customWidth="1"/>
    <col min="9456" max="9458" width="13.5703125" customWidth="1"/>
    <col min="9459" max="9460" width="12.28515625" customWidth="1"/>
    <col min="9461" max="9463" width="13.5703125" customWidth="1"/>
    <col min="9464" max="9465" width="12.28515625" customWidth="1"/>
    <col min="9466" max="9468" width="13.5703125" customWidth="1"/>
    <col min="9469" max="9469" width="14.42578125" bestFit="1" customWidth="1"/>
    <col min="9470" max="9470" width="12.28515625" customWidth="1"/>
    <col min="9471" max="9473" width="13.5703125" customWidth="1"/>
    <col min="9474" max="9474" width="13.5703125" bestFit="1" customWidth="1"/>
    <col min="9475" max="9475" width="12.28515625" customWidth="1"/>
    <col min="9476" max="9476" width="11.28515625" customWidth="1"/>
    <col min="9477" max="9478" width="13.5703125" customWidth="1"/>
    <col min="9479" max="9479" width="13.5703125" bestFit="1" customWidth="1"/>
    <col min="9480" max="9480" width="12.28515625" customWidth="1"/>
    <col min="9481" max="9481" width="9.140625" customWidth="1"/>
    <col min="9482" max="9483" width="13.5703125" customWidth="1"/>
    <col min="9484" max="9484" width="14.42578125" bestFit="1" customWidth="1"/>
    <col min="9485" max="9485" width="12.28515625" customWidth="1"/>
    <col min="9486" max="9488" width="12.85546875" customWidth="1"/>
    <col min="9489" max="9493" width="12.28515625" customWidth="1"/>
    <col min="9494" max="9496" width="12.85546875" customWidth="1"/>
    <col min="9497" max="9501" width="12.28515625" customWidth="1"/>
    <col min="9502" max="9504" width="12.85546875" customWidth="1"/>
    <col min="9505" max="9505" width="14.42578125" bestFit="1" customWidth="1"/>
    <col min="9506" max="9509" width="12.28515625" customWidth="1"/>
    <col min="9510" max="9512" width="12.85546875" customWidth="1"/>
    <col min="9513" max="9514" width="14.42578125" bestFit="1" customWidth="1"/>
    <col min="9515" max="9516" width="13.28515625" bestFit="1" customWidth="1"/>
    <col min="9517" max="9517" width="12.28515625" customWidth="1"/>
    <col min="9518" max="9520" width="12.85546875" customWidth="1"/>
    <col min="9521" max="9523" width="14.42578125" bestFit="1" customWidth="1"/>
    <col min="9524" max="9525" width="12.28515625" customWidth="1"/>
    <col min="9526" max="9528" width="12.85546875" customWidth="1"/>
    <col min="9529" max="9530" width="12.28515625" customWidth="1"/>
    <col min="9531" max="9531" width="14.42578125" bestFit="1" customWidth="1"/>
    <col min="9532" max="9533" width="12.28515625" customWidth="1"/>
    <col min="9534" max="9536" width="12.85546875" customWidth="1"/>
    <col min="9537" max="9541" width="12.28515625" customWidth="1"/>
    <col min="9542" max="9544" width="12.85546875" customWidth="1"/>
    <col min="9545" max="9549" width="12.28515625" customWidth="1"/>
    <col min="9550" max="9552" width="12.85546875" customWidth="1"/>
    <col min="9553" max="9557" width="12.28515625" customWidth="1"/>
    <col min="9558" max="9560" width="12.85546875" customWidth="1"/>
    <col min="9561" max="9561" width="14.42578125" bestFit="1" customWidth="1"/>
    <col min="9562" max="9562" width="13.28515625" bestFit="1" customWidth="1"/>
    <col min="9563" max="9564" width="14.42578125" bestFit="1" customWidth="1"/>
    <col min="9565" max="9565" width="12.28515625" customWidth="1"/>
    <col min="9566" max="9566" width="12.85546875" bestFit="1" customWidth="1"/>
    <col min="9567" max="9568" width="12.85546875" customWidth="1"/>
    <col min="9569" max="9569" width="13.5703125" bestFit="1" customWidth="1"/>
    <col min="9570" max="9572" width="14.42578125" bestFit="1" customWidth="1"/>
    <col min="9573" max="9573" width="12.28515625" customWidth="1"/>
    <col min="9574" max="9574" width="10.85546875" customWidth="1"/>
    <col min="9575" max="9576" width="12.85546875" customWidth="1"/>
    <col min="9577" max="9577" width="13.5703125" bestFit="1" customWidth="1"/>
    <col min="9578" max="9578" width="12.42578125" bestFit="1" customWidth="1"/>
    <col min="9579" max="9580" width="13.5703125" bestFit="1" customWidth="1"/>
    <col min="9581" max="9581" width="12.28515625" customWidth="1"/>
    <col min="9582" max="9584" width="12.85546875" customWidth="1"/>
    <col min="9585" max="9589" width="12.28515625" customWidth="1"/>
    <col min="9590" max="9592" width="12.85546875" customWidth="1"/>
    <col min="9593" max="9593" width="12.28515625" customWidth="1"/>
    <col min="9594" max="9594" width="13.28515625" bestFit="1" customWidth="1"/>
    <col min="9595" max="9596" width="14.42578125" bestFit="1" customWidth="1"/>
    <col min="9597" max="9597" width="12.28515625" customWidth="1"/>
    <col min="9598" max="9600" width="12.85546875" customWidth="1"/>
    <col min="9601" max="9604" width="14.42578125" bestFit="1" customWidth="1"/>
    <col min="9605" max="9605" width="12.28515625" customWidth="1"/>
    <col min="9606" max="9606" width="12.85546875" bestFit="1" customWidth="1"/>
    <col min="9607" max="9608" width="12.85546875" customWidth="1"/>
    <col min="9609" max="9609" width="14.42578125" bestFit="1" customWidth="1"/>
    <col min="9610" max="9612" width="13.5703125" bestFit="1" customWidth="1"/>
    <col min="9613" max="9613" width="12.28515625" customWidth="1"/>
    <col min="9614" max="9616" width="12.85546875" customWidth="1"/>
    <col min="9617" max="9617" width="13.5703125" bestFit="1" customWidth="1"/>
    <col min="9618" max="9620" width="14.42578125" bestFit="1" customWidth="1"/>
    <col min="9621" max="9621" width="12.28515625" customWidth="1"/>
    <col min="9622" max="9624" width="12.85546875" customWidth="1"/>
    <col min="9625" max="9625" width="13.5703125" bestFit="1" customWidth="1"/>
    <col min="9626" max="9628" width="14.42578125" bestFit="1" customWidth="1"/>
    <col min="9629" max="9644" width="12.28515625" customWidth="1"/>
    <col min="9645" max="9645" width="12.85546875" customWidth="1"/>
    <col min="9646" max="9646" width="12.28515625" customWidth="1"/>
    <col min="9647" max="9647" width="11.42578125" customWidth="1"/>
    <col min="9648" max="9648" width="11.7109375" customWidth="1"/>
    <col min="9649" max="9656" width="12.28515625" customWidth="1"/>
    <col min="9657" max="9659" width="13.5703125" customWidth="1"/>
    <col min="9660" max="9661" width="12.28515625" customWidth="1"/>
    <col min="9662" max="9664" width="13.5703125" customWidth="1"/>
    <col min="9665" max="9666" width="12.28515625" customWidth="1"/>
    <col min="9667" max="9669" width="13.5703125" customWidth="1"/>
    <col min="9670" max="9671" width="12.28515625" customWidth="1"/>
    <col min="9672" max="9674" width="13.5703125" customWidth="1"/>
    <col min="9675" max="9675" width="14.42578125" bestFit="1" customWidth="1"/>
    <col min="9676" max="9676" width="12.28515625" customWidth="1"/>
    <col min="9677" max="9679" width="13.5703125" customWidth="1"/>
    <col min="9680" max="9680" width="14.42578125" bestFit="1" customWidth="1"/>
    <col min="9681" max="9681" width="12.28515625" customWidth="1"/>
    <col min="9682" max="9682" width="10.28515625" customWidth="1"/>
    <col min="9683" max="9684" width="13.5703125" customWidth="1"/>
    <col min="9685" max="9686" width="12.28515625" customWidth="1"/>
    <col min="9687" max="9689" width="13.5703125" customWidth="1"/>
    <col min="9690" max="9690" width="14.42578125" bestFit="1" customWidth="1"/>
    <col min="9691" max="9691" width="12.28515625" customWidth="1"/>
    <col min="9692" max="9694" width="13.5703125" customWidth="1"/>
    <col min="9695" max="9695" width="12.42578125" bestFit="1" customWidth="1"/>
    <col min="9696" max="9696" width="12.28515625" customWidth="1"/>
    <col min="9697" max="9697" width="11.28515625" customWidth="1"/>
    <col min="9698" max="9699" width="13.5703125" customWidth="1"/>
    <col min="9700" max="9700" width="14.42578125" bestFit="1" customWidth="1"/>
    <col min="9701" max="9701" width="12.28515625" customWidth="1"/>
    <col min="9702" max="9702" width="9.140625" customWidth="1"/>
    <col min="9703" max="9704" width="13.5703125" customWidth="1"/>
    <col min="9705" max="9705" width="13.5703125" bestFit="1" customWidth="1"/>
    <col min="9706" max="9706" width="12.28515625" customWidth="1"/>
    <col min="9707" max="9707" width="6.7109375" customWidth="1"/>
    <col min="9708" max="9709" width="13.5703125" customWidth="1"/>
    <col min="9710" max="9710" width="13.5703125" bestFit="1" customWidth="1"/>
    <col min="9711" max="9711" width="12.28515625" customWidth="1"/>
    <col min="9712" max="9714" width="13.5703125" customWidth="1"/>
    <col min="9715" max="9716" width="12.28515625" customWidth="1"/>
    <col min="9717" max="9719" width="13.5703125" customWidth="1"/>
    <col min="9720" max="9721" width="12.28515625" customWidth="1"/>
    <col min="9722" max="9724" width="13.5703125" customWidth="1"/>
    <col min="9725" max="9725" width="14.42578125" bestFit="1" customWidth="1"/>
    <col min="9726" max="9726" width="12.28515625" customWidth="1"/>
    <col min="9727" max="9729" width="13.5703125" customWidth="1"/>
    <col min="9730" max="9730" width="13.5703125" bestFit="1" customWidth="1"/>
    <col min="9731" max="9731" width="12.28515625" customWidth="1"/>
    <col min="9732" max="9732" width="11.28515625" customWidth="1"/>
    <col min="9733" max="9734" width="13.5703125" customWidth="1"/>
    <col min="9735" max="9735" width="13.5703125" bestFit="1" customWidth="1"/>
    <col min="9736" max="9736" width="12.28515625" customWidth="1"/>
    <col min="9737" max="9737" width="9.140625" customWidth="1"/>
    <col min="9738" max="9739" width="13.5703125" customWidth="1"/>
    <col min="9740" max="9740" width="14.42578125" bestFit="1" customWidth="1"/>
    <col min="9741" max="9741" width="12.28515625" customWidth="1"/>
    <col min="9742" max="9744" width="12.85546875" customWidth="1"/>
    <col min="9745" max="9749" width="12.28515625" customWidth="1"/>
    <col min="9750" max="9752" width="12.85546875" customWidth="1"/>
    <col min="9753" max="9757" width="12.28515625" customWidth="1"/>
    <col min="9758" max="9760" width="12.85546875" customWidth="1"/>
    <col min="9761" max="9761" width="14.42578125" bestFit="1" customWidth="1"/>
    <col min="9762" max="9765" width="12.28515625" customWidth="1"/>
    <col min="9766" max="9768" width="12.85546875" customWidth="1"/>
    <col min="9769" max="9770" width="14.42578125" bestFit="1" customWidth="1"/>
    <col min="9771" max="9772" width="13.28515625" bestFit="1" customWidth="1"/>
    <col min="9773" max="9773" width="12.28515625" customWidth="1"/>
    <col min="9774" max="9776" width="12.85546875" customWidth="1"/>
    <col min="9777" max="9779" width="14.42578125" bestFit="1" customWidth="1"/>
    <col min="9780" max="9781" width="12.28515625" customWidth="1"/>
    <col min="9782" max="9784" width="12.85546875" customWidth="1"/>
    <col min="9785" max="9786" width="12.28515625" customWidth="1"/>
    <col min="9787" max="9787" width="14.42578125" bestFit="1" customWidth="1"/>
    <col min="9788" max="9789" width="12.28515625" customWidth="1"/>
    <col min="9790" max="9792" width="12.85546875" customWidth="1"/>
    <col min="9793" max="9797" width="12.28515625" customWidth="1"/>
    <col min="9798" max="9800" width="12.85546875" customWidth="1"/>
    <col min="9801" max="9805" width="12.28515625" customWidth="1"/>
    <col min="9806" max="9808" width="12.85546875" customWidth="1"/>
    <col min="9809" max="9813" width="12.28515625" customWidth="1"/>
    <col min="9814" max="9816" width="12.85546875" customWidth="1"/>
    <col min="9817" max="9817" width="14.42578125" bestFit="1" customWidth="1"/>
    <col min="9818" max="9818" width="13.28515625" bestFit="1" customWidth="1"/>
    <col min="9819" max="9820" width="14.42578125" bestFit="1" customWidth="1"/>
    <col min="9821" max="9821" width="12.28515625" customWidth="1"/>
    <col min="9822" max="9822" width="12.85546875" bestFit="1" customWidth="1"/>
    <col min="9823" max="9824" width="12.85546875" customWidth="1"/>
    <col min="9825" max="9825" width="13.5703125" bestFit="1" customWidth="1"/>
    <col min="9826" max="9828" width="14.42578125" bestFit="1" customWidth="1"/>
    <col min="9829" max="9829" width="12.28515625" customWidth="1"/>
    <col min="9830" max="9830" width="10.85546875" customWidth="1"/>
    <col min="9831" max="9832" width="12.85546875" customWidth="1"/>
    <col min="9833" max="9833" width="13.5703125" bestFit="1" customWidth="1"/>
    <col min="9834" max="9834" width="12.42578125" bestFit="1" customWidth="1"/>
    <col min="9835" max="9836" width="13.5703125" bestFit="1" customWidth="1"/>
    <col min="9837" max="9837" width="12.28515625" customWidth="1"/>
    <col min="9838" max="9840" width="12.85546875" customWidth="1"/>
    <col min="9841" max="9845" width="12.28515625" customWidth="1"/>
    <col min="9846" max="9848" width="12.85546875" customWidth="1"/>
    <col min="9849" max="9849" width="12.28515625" customWidth="1"/>
    <col min="9850" max="9850" width="13.28515625" bestFit="1" customWidth="1"/>
    <col min="9851" max="9852" width="14.42578125" bestFit="1" customWidth="1"/>
    <col min="9853" max="9853" width="12.28515625" customWidth="1"/>
    <col min="9854" max="9856" width="12.85546875" customWidth="1"/>
    <col min="9857" max="9860" width="14.42578125" bestFit="1" customWidth="1"/>
    <col min="9861" max="9861" width="12.28515625" customWidth="1"/>
    <col min="9862" max="9862" width="12.85546875" bestFit="1" customWidth="1"/>
    <col min="9863" max="9864" width="12.85546875" customWidth="1"/>
    <col min="9865" max="9865" width="14.42578125" bestFit="1" customWidth="1"/>
    <col min="9866" max="9868" width="13.5703125" bestFit="1" customWidth="1"/>
    <col min="9869" max="9869" width="12.28515625" customWidth="1"/>
    <col min="9870" max="9872" width="12.85546875" customWidth="1"/>
    <col min="9873" max="9873" width="13.5703125" bestFit="1" customWidth="1"/>
    <col min="9874" max="9876" width="14.42578125" bestFit="1" customWidth="1"/>
    <col min="9877" max="9877" width="12.28515625" customWidth="1"/>
    <col min="9878" max="9880" width="12.85546875" customWidth="1"/>
    <col min="9881" max="9881" width="13.5703125" bestFit="1" customWidth="1"/>
    <col min="9882" max="9884" width="14.42578125" bestFit="1" customWidth="1"/>
    <col min="9885" max="9900" width="12.28515625" customWidth="1"/>
    <col min="9901" max="9901" width="12.85546875" customWidth="1"/>
    <col min="9902" max="9902" width="12.28515625" customWidth="1"/>
    <col min="9903" max="9903" width="11.42578125" customWidth="1"/>
    <col min="9904" max="9904" width="11.7109375" customWidth="1"/>
    <col min="9905" max="9912" width="12.28515625" customWidth="1"/>
    <col min="9913" max="9915" width="13.5703125" customWidth="1"/>
    <col min="9916" max="9917" width="12.28515625" customWidth="1"/>
    <col min="9918" max="9920" width="13.5703125" customWidth="1"/>
    <col min="9921" max="9922" width="12.28515625" customWidth="1"/>
    <col min="9923" max="9925" width="13.5703125" customWidth="1"/>
    <col min="9926" max="9927" width="12.28515625" customWidth="1"/>
    <col min="9928" max="9930" width="13.5703125" customWidth="1"/>
    <col min="9931" max="9931" width="14.42578125" bestFit="1" customWidth="1"/>
    <col min="9932" max="9932" width="12.28515625" customWidth="1"/>
    <col min="9933" max="9935" width="13.5703125" customWidth="1"/>
    <col min="9936" max="9936" width="14.42578125" bestFit="1" customWidth="1"/>
    <col min="9937" max="9937" width="12.28515625" customWidth="1"/>
    <col min="9938" max="9938" width="10.28515625" customWidth="1"/>
    <col min="9939" max="9940" width="13.5703125" customWidth="1"/>
    <col min="9941" max="9942" width="12.28515625" customWidth="1"/>
    <col min="9943" max="9945" width="13.5703125" customWidth="1"/>
    <col min="9946" max="9946" width="14.42578125" bestFit="1" customWidth="1"/>
    <col min="9947" max="9947" width="12.28515625" customWidth="1"/>
    <col min="9948" max="9950" width="13.5703125" customWidth="1"/>
    <col min="9951" max="9951" width="12.42578125" bestFit="1" customWidth="1"/>
    <col min="9952" max="9952" width="12.28515625" customWidth="1"/>
    <col min="9953" max="9953" width="11.28515625" customWidth="1"/>
    <col min="9954" max="9955" width="13.5703125" customWidth="1"/>
    <col min="9956" max="9956" width="14.42578125" bestFit="1" customWidth="1"/>
    <col min="9957" max="9957" width="12.28515625" customWidth="1"/>
    <col min="9958" max="9958" width="9.140625" customWidth="1"/>
    <col min="9959" max="9960" width="13.5703125" customWidth="1"/>
    <col min="9961" max="9961" width="13.5703125" bestFit="1" customWidth="1"/>
    <col min="9962" max="9962" width="12.28515625" customWidth="1"/>
    <col min="9963" max="9963" width="6.7109375" customWidth="1"/>
    <col min="9964" max="9965" width="13.5703125" customWidth="1"/>
    <col min="9966" max="9966" width="13.5703125" bestFit="1" customWidth="1"/>
    <col min="9967" max="9967" width="12.28515625" customWidth="1"/>
    <col min="9968" max="9970" width="13.5703125" customWidth="1"/>
    <col min="9971" max="9972" width="12.28515625" customWidth="1"/>
    <col min="9973" max="9975" width="13.5703125" customWidth="1"/>
    <col min="9976" max="9977" width="12.28515625" customWidth="1"/>
    <col min="9978" max="9980" width="13.5703125" customWidth="1"/>
    <col min="9981" max="9981" width="14.42578125" bestFit="1" customWidth="1"/>
    <col min="9982" max="9982" width="12.28515625" customWidth="1"/>
    <col min="9983" max="9985" width="13.5703125" customWidth="1"/>
    <col min="9986" max="9986" width="13.5703125" bestFit="1" customWidth="1"/>
    <col min="9987" max="9987" width="12.28515625" customWidth="1"/>
    <col min="9988" max="9988" width="11.28515625" customWidth="1"/>
    <col min="9989" max="9990" width="13.5703125" customWidth="1"/>
    <col min="9991" max="9991" width="13.5703125" bestFit="1" customWidth="1"/>
    <col min="9992" max="9992" width="12.28515625" customWidth="1"/>
    <col min="9993" max="9993" width="9.140625" customWidth="1"/>
    <col min="9994" max="9995" width="13.5703125" customWidth="1"/>
    <col min="9996" max="9996" width="14.42578125" bestFit="1" customWidth="1"/>
    <col min="9997" max="9997" width="12.28515625" customWidth="1"/>
    <col min="9998" max="10000" width="12.85546875" customWidth="1"/>
    <col min="10001" max="10005" width="12.28515625" customWidth="1"/>
    <col min="10006" max="10008" width="12.85546875" customWidth="1"/>
    <col min="10009" max="10013" width="12.28515625" customWidth="1"/>
    <col min="10014" max="10016" width="12.85546875" customWidth="1"/>
    <col min="10017" max="10017" width="14.42578125" bestFit="1" customWidth="1"/>
    <col min="10018" max="10021" width="12.28515625" customWidth="1"/>
    <col min="10022" max="10024" width="12.85546875" customWidth="1"/>
    <col min="10025" max="10026" width="14.42578125" bestFit="1" customWidth="1"/>
    <col min="10027" max="10028" width="13.28515625" bestFit="1" customWidth="1"/>
    <col min="10029" max="10029" width="12.28515625" customWidth="1"/>
    <col min="10030" max="10032" width="12.85546875" customWidth="1"/>
    <col min="10033" max="10035" width="14.42578125" bestFit="1" customWidth="1"/>
    <col min="10036" max="10037" width="12.28515625" customWidth="1"/>
    <col min="10038" max="10040" width="12.85546875" customWidth="1"/>
    <col min="10041" max="10042" width="12.28515625" customWidth="1"/>
    <col min="10043" max="10043" width="14.42578125" bestFit="1" customWidth="1"/>
    <col min="10044" max="10045" width="12.28515625" customWidth="1"/>
    <col min="10046" max="10048" width="12.85546875" customWidth="1"/>
    <col min="10049" max="10053" width="12.28515625" customWidth="1"/>
    <col min="10054" max="10056" width="12.85546875" customWidth="1"/>
    <col min="10057" max="10061" width="12.28515625" customWidth="1"/>
    <col min="10062" max="10064" width="12.85546875" customWidth="1"/>
    <col min="10065" max="10069" width="12.28515625" customWidth="1"/>
    <col min="10070" max="10072" width="12.85546875" customWidth="1"/>
    <col min="10073" max="10073" width="14.42578125" bestFit="1" customWidth="1"/>
    <col min="10074" max="10074" width="13.28515625" bestFit="1" customWidth="1"/>
    <col min="10075" max="10076" width="14.42578125" bestFit="1" customWidth="1"/>
    <col min="10077" max="10077" width="12.28515625" customWidth="1"/>
    <col min="10078" max="10078" width="12.85546875" bestFit="1" customWidth="1"/>
    <col min="10079" max="10080" width="12.85546875" customWidth="1"/>
    <col min="10081" max="10081" width="13.5703125" bestFit="1" customWidth="1"/>
    <col min="10082" max="10084" width="14.42578125" bestFit="1" customWidth="1"/>
    <col min="10085" max="10085" width="12.28515625" customWidth="1"/>
    <col min="10086" max="10086" width="10.85546875" customWidth="1"/>
    <col min="10087" max="10088" width="12.85546875" customWidth="1"/>
    <col min="10089" max="10089" width="13.5703125" bestFit="1" customWidth="1"/>
    <col min="10090" max="10090" width="12.42578125" bestFit="1" customWidth="1"/>
    <col min="10091" max="10092" width="13.5703125" bestFit="1" customWidth="1"/>
    <col min="10093" max="10093" width="12.28515625" customWidth="1"/>
    <col min="10094" max="10096" width="12.85546875" customWidth="1"/>
    <col min="10097" max="10101" width="12.28515625" customWidth="1"/>
    <col min="10102" max="10104" width="12.85546875" customWidth="1"/>
    <col min="10105" max="10105" width="12.28515625" customWidth="1"/>
    <col min="10106" max="10106" width="13.28515625" bestFit="1" customWidth="1"/>
    <col min="10107" max="10108" width="14.42578125" bestFit="1" customWidth="1"/>
    <col min="10109" max="10109" width="12.28515625" customWidth="1"/>
    <col min="10110" max="10112" width="12.85546875" customWidth="1"/>
    <col min="10113" max="10116" width="14.42578125" bestFit="1" customWidth="1"/>
    <col min="10117" max="10117" width="12.28515625" customWidth="1"/>
    <col min="10118" max="10118" width="12.85546875" bestFit="1" customWidth="1"/>
    <col min="10119" max="10120" width="12.85546875" customWidth="1"/>
    <col min="10121" max="10121" width="14.42578125" bestFit="1" customWidth="1"/>
    <col min="10122" max="10124" width="13.5703125" bestFit="1" customWidth="1"/>
    <col min="10125" max="10125" width="12.28515625" customWidth="1"/>
    <col min="10126" max="10128" width="12.85546875" customWidth="1"/>
    <col min="10129" max="10129" width="13.5703125" bestFit="1" customWidth="1"/>
    <col min="10130" max="10132" width="14.42578125" bestFit="1" customWidth="1"/>
    <col min="10133" max="10133" width="12.28515625" customWidth="1"/>
    <col min="10134" max="10136" width="12.85546875" customWidth="1"/>
    <col min="10137" max="10137" width="13.5703125" bestFit="1" customWidth="1"/>
    <col min="10138" max="10140" width="14.42578125" bestFit="1" customWidth="1"/>
    <col min="10141" max="10156" width="12.28515625" customWidth="1"/>
    <col min="10157" max="10157" width="12.85546875" customWidth="1"/>
    <col min="10158" max="10158" width="12.28515625" customWidth="1"/>
    <col min="10159" max="10159" width="11.42578125" customWidth="1"/>
    <col min="10160" max="10160" width="11.7109375" customWidth="1"/>
    <col min="10161" max="10168" width="12.28515625" customWidth="1"/>
    <col min="10169" max="10171" width="13.5703125" customWidth="1"/>
    <col min="10172" max="10173" width="12.28515625" customWidth="1"/>
    <col min="10174" max="10176" width="13.5703125" customWidth="1"/>
    <col min="10177" max="10178" width="12.28515625" customWidth="1"/>
    <col min="10179" max="10181" width="13.5703125" customWidth="1"/>
    <col min="10182" max="10183" width="12.28515625" customWidth="1"/>
    <col min="10184" max="10186" width="13.5703125" customWidth="1"/>
    <col min="10187" max="10187" width="14.42578125" bestFit="1" customWidth="1"/>
    <col min="10188" max="10188" width="12.28515625" customWidth="1"/>
    <col min="10189" max="10191" width="13.5703125" customWidth="1"/>
    <col min="10192" max="10192" width="14.42578125" bestFit="1" customWidth="1"/>
    <col min="10193" max="10193" width="12.28515625" customWidth="1"/>
    <col min="10194" max="10194" width="10.28515625" customWidth="1"/>
    <col min="10195" max="10196" width="13.5703125" customWidth="1"/>
    <col min="10197" max="10198" width="12.28515625" customWidth="1"/>
    <col min="10199" max="10201" width="13.5703125" customWidth="1"/>
    <col min="10202" max="10202" width="14.42578125" bestFit="1" customWidth="1"/>
    <col min="10203" max="10203" width="12.28515625" customWidth="1"/>
    <col min="10204" max="10206" width="13.5703125" customWidth="1"/>
    <col min="10207" max="10207" width="12.42578125" bestFit="1" customWidth="1"/>
    <col min="10208" max="10208" width="12.28515625" customWidth="1"/>
    <col min="10209" max="10209" width="11.28515625" customWidth="1"/>
    <col min="10210" max="10211" width="13.5703125" customWidth="1"/>
    <col min="10212" max="10212" width="14.42578125" bestFit="1" customWidth="1"/>
    <col min="10213" max="10213" width="12.28515625" customWidth="1"/>
    <col min="10214" max="10214" width="9.140625" customWidth="1"/>
    <col min="10215" max="10216" width="13.5703125" customWidth="1"/>
    <col min="10217" max="10217" width="13.5703125" bestFit="1" customWidth="1"/>
    <col min="10218" max="10218" width="12.28515625" customWidth="1"/>
    <col min="10219" max="10219" width="6.7109375" customWidth="1"/>
    <col min="10220" max="10221" width="13.5703125" customWidth="1"/>
    <col min="10222" max="10222" width="13.5703125" bestFit="1" customWidth="1"/>
    <col min="10223" max="10223" width="12.28515625" customWidth="1"/>
    <col min="10224" max="10226" width="13.5703125" customWidth="1"/>
    <col min="10227" max="10228" width="12.28515625" customWidth="1"/>
    <col min="10229" max="10231" width="13.5703125" customWidth="1"/>
    <col min="10232" max="10233" width="12.28515625" customWidth="1"/>
    <col min="10234" max="10236" width="13.5703125" customWidth="1"/>
    <col min="10237" max="10237" width="14.42578125" bestFit="1" customWidth="1"/>
    <col min="10238" max="10238" width="12.28515625" customWidth="1"/>
    <col min="10239" max="10241" width="13.5703125" customWidth="1"/>
    <col min="10242" max="10242" width="13.5703125" bestFit="1" customWidth="1"/>
    <col min="10243" max="10243" width="12.28515625" customWidth="1"/>
    <col min="10244" max="10244" width="11.28515625" customWidth="1"/>
    <col min="10245" max="10246" width="13.5703125" customWidth="1"/>
    <col min="10247" max="10247" width="13.5703125" bestFit="1" customWidth="1"/>
    <col min="10248" max="10248" width="12.28515625" customWidth="1"/>
    <col min="10249" max="10249" width="9.140625" customWidth="1"/>
    <col min="10250" max="10251" width="13.5703125" customWidth="1"/>
    <col min="10252" max="10252" width="14.42578125" bestFit="1" customWidth="1"/>
    <col min="10253" max="10253" width="12.28515625" customWidth="1"/>
    <col min="10254" max="10256" width="12.85546875" customWidth="1"/>
    <col min="10257" max="10261" width="12.28515625" customWidth="1"/>
    <col min="10262" max="10264" width="12.85546875" customWidth="1"/>
    <col min="10265" max="10269" width="12.28515625" customWidth="1"/>
    <col min="10270" max="10272" width="12.85546875" customWidth="1"/>
    <col min="10273" max="10273" width="14.42578125" bestFit="1" customWidth="1"/>
    <col min="10274" max="10277" width="12.28515625" customWidth="1"/>
    <col min="10278" max="10280" width="12.85546875" customWidth="1"/>
    <col min="10281" max="10282" width="14.42578125" bestFit="1" customWidth="1"/>
    <col min="10283" max="10284" width="13.28515625" bestFit="1" customWidth="1"/>
    <col min="10285" max="10285" width="12.28515625" customWidth="1"/>
    <col min="10286" max="10288" width="12.85546875" customWidth="1"/>
    <col min="10289" max="10291" width="14.42578125" bestFit="1" customWidth="1"/>
    <col min="10292" max="10293" width="12.28515625" customWidth="1"/>
    <col min="10294" max="10296" width="12.85546875" customWidth="1"/>
    <col min="10297" max="10298" width="12.28515625" customWidth="1"/>
    <col min="10299" max="10299" width="14.42578125" bestFit="1" customWidth="1"/>
    <col min="10300" max="10301" width="12.28515625" customWidth="1"/>
    <col min="10302" max="10304" width="12.85546875" customWidth="1"/>
    <col min="10305" max="10309" width="12.28515625" customWidth="1"/>
    <col min="10310" max="10312" width="12.85546875" customWidth="1"/>
    <col min="10313" max="10317" width="12.28515625" customWidth="1"/>
    <col min="10318" max="10320" width="12.85546875" customWidth="1"/>
    <col min="10321" max="10325" width="12.28515625" customWidth="1"/>
    <col min="10326" max="10328" width="12.85546875" customWidth="1"/>
    <col min="10329" max="10329" width="14.42578125" bestFit="1" customWidth="1"/>
    <col min="10330" max="10330" width="13.28515625" bestFit="1" customWidth="1"/>
    <col min="10331" max="10332" width="14.42578125" bestFit="1" customWidth="1"/>
    <col min="10333" max="10333" width="12.28515625" customWidth="1"/>
    <col min="10334" max="10334" width="12.85546875" bestFit="1" customWidth="1"/>
    <col min="10335" max="10336" width="12.85546875" customWidth="1"/>
    <col min="10337" max="10337" width="13.5703125" bestFit="1" customWidth="1"/>
    <col min="10338" max="10340" width="14.42578125" bestFit="1" customWidth="1"/>
    <col min="10341" max="10341" width="12.28515625" customWidth="1"/>
    <col min="10342" max="10342" width="10.85546875" customWidth="1"/>
    <col min="10343" max="10344" width="12.85546875" customWidth="1"/>
    <col min="10345" max="10345" width="13.5703125" bestFit="1" customWidth="1"/>
    <col min="10346" max="10346" width="12.42578125" bestFit="1" customWidth="1"/>
    <col min="10347" max="10348" width="13.5703125" bestFit="1" customWidth="1"/>
    <col min="10349" max="10349" width="12.28515625" customWidth="1"/>
    <col min="10350" max="10352" width="12.85546875" customWidth="1"/>
    <col min="10353" max="10357" width="12.28515625" customWidth="1"/>
    <col min="10358" max="10360" width="12.85546875" customWidth="1"/>
    <col min="10361" max="10361" width="12.28515625" customWidth="1"/>
    <col min="10362" max="10362" width="13.28515625" bestFit="1" customWidth="1"/>
    <col min="10363" max="10364" width="14.42578125" bestFit="1" customWidth="1"/>
    <col min="10365" max="10365" width="12.28515625" customWidth="1"/>
    <col min="10366" max="10368" width="12.85546875" customWidth="1"/>
    <col min="10369" max="10372" width="14.42578125" bestFit="1" customWidth="1"/>
    <col min="10373" max="10373" width="12.28515625" customWidth="1"/>
    <col min="10374" max="10374" width="12.85546875" bestFit="1" customWidth="1"/>
    <col min="10375" max="10376" width="12.85546875" customWidth="1"/>
    <col min="10377" max="10377" width="14.42578125" bestFit="1" customWidth="1"/>
    <col min="10378" max="10380" width="13.5703125" bestFit="1" customWidth="1"/>
    <col min="10381" max="10381" width="12.28515625" customWidth="1"/>
    <col min="10382" max="10384" width="12.85546875" customWidth="1"/>
    <col min="10385" max="10385" width="13.5703125" bestFit="1" customWidth="1"/>
    <col min="10386" max="10388" width="14.42578125" bestFit="1" customWidth="1"/>
    <col min="10389" max="10389" width="12.28515625" customWidth="1"/>
    <col min="10390" max="10392" width="12.85546875" customWidth="1"/>
    <col min="10393" max="10393" width="13.5703125" bestFit="1" customWidth="1"/>
    <col min="10394" max="10396" width="14.42578125" bestFit="1" customWidth="1"/>
    <col min="10397" max="10412" width="12.28515625" customWidth="1"/>
    <col min="10413" max="10413" width="12.85546875" customWidth="1"/>
    <col min="10414" max="10414" width="12.28515625" customWidth="1"/>
    <col min="10415" max="10415" width="11.42578125" customWidth="1"/>
    <col min="10416" max="10416" width="11.7109375" customWidth="1"/>
    <col min="10417" max="10424" width="12.28515625" customWidth="1"/>
    <col min="10425" max="10427" width="13.5703125" customWidth="1"/>
    <col min="10428" max="10429" width="12.28515625" customWidth="1"/>
    <col min="10430" max="10432" width="13.5703125" customWidth="1"/>
    <col min="10433" max="10434" width="12.28515625" customWidth="1"/>
    <col min="10435" max="10437" width="13.5703125" customWidth="1"/>
    <col min="10438" max="10439" width="12.28515625" customWidth="1"/>
    <col min="10440" max="10442" width="13.5703125" customWidth="1"/>
    <col min="10443" max="10443" width="14.42578125" bestFit="1" customWidth="1"/>
    <col min="10444" max="10444" width="12.28515625" customWidth="1"/>
    <col min="10445" max="10447" width="13.5703125" customWidth="1"/>
    <col min="10448" max="10448" width="14.42578125" bestFit="1" customWidth="1"/>
    <col min="10449" max="10449" width="12.28515625" customWidth="1"/>
    <col min="10450" max="10450" width="10.28515625" customWidth="1"/>
    <col min="10451" max="10452" width="13.5703125" customWidth="1"/>
    <col min="10453" max="10454" width="12.28515625" customWidth="1"/>
    <col min="10455" max="10457" width="13.5703125" customWidth="1"/>
    <col min="10458" max="10458" width="14.42578125" bestFit="1" customWidth="1"/>
    <col min="10459" max="10459" width="12.28515625" customWidth="1"/>
    <col min="10460" max="10462" width="13.5703125" customWidth="1"/>
    <col min="10463" max="10463" width="12.42578125" bestFit="1" customWidth="1"/>
    <col min="10464" max="10464" width="12.28515625" customWidth="1"/>
    <col min="10465" max="10465" width="11.28515625" customWidth="1"/>
    <col min="10466" max="10467" width="13.5703125" customWidth="1"/>
    <col min="10468" max="10468" width="14.42578125" bestFit="1" customWidth="1"/>
    <col min="10469" max="10469" width="12.28515625" customWidth="1"/>
    <col min="10470" max="10470" width="9.140625" customWidth="1"/>
    <col min="10471" max="10472" width="13.5703125" customWidth="1"/>
    <col min="10473" max="10473" width="13.5703125" bestFit="1" customWidth="1"/>
    <col min="10474" max="10474" width="12.28515625" customWidth="1"/>
    <col min="10475" max="10475" width="6.7109375" customWidth="1"/>
    <col min="10476" max="10477" width="13.5703125" customWidth="1"/>
    <col min="10478" max="10478" width="13.5703125" bestFit="1" customWidth="1"/>
    <col min="10479" max="10479" width="12.28515625" customWidth="1"/>
    <col min="10480" max="10482" width="13.5703125" customWidth="1"/>
    <col min="10483" max="10484" width="12.28515625" customWidth="1"/>
    <col min="10485" max="10487" width="13.5703125" customWidth="1"/>
    <col min="10488" max="10489" width="12.28515625" customWidth="1"/>
    <col min="10490" max="10492" width="13.5703125" customWidth="1"/>
    <col min="10493" max="10493" width="14.42578125" bestFit="1" customWidth="1"/>
    <col min="10494" max="10494" width="12.28515625" customWidth="1"/>
    <col min="10495" max="10497" width="13.5703125" customWidth="1"/>
    <col min="10498" max="10498" width="13.5703125" bestFit="1" customWidth="1"/>
    <col min="10499" max="10499" width="12.28515625" customWidth="1"/>
    <col min="10500" max="10500" width="11.28515625" customWidth="1"/>
    <col min="10501" max="10502" width="13.5703125" customWidth="1"/>
    <col min="10503" max="10503" width="13.5703125" bestFit="1" customWidth="1"/>
    <col min="10504" max="10504" width="12.28515625" customWidth="1"/>
    <col min="10505" max="10505" width="9.140625" customWidth="1"/>
    <col min="10506" max="10507" width="13.5703125" customWidth="1"/>
    <col min="10508" max="10508" width="14.42578125" bestFit="1" customWidth="1"/>
    <col min="10509" max="10509" width="12.28515625" customWidth="1"/>
    <col min="10510" max="10512" width="12.85546875" customWidth="1"/>
    <col min="10513" max="10517" width="12.28515625" customWidth="1"/>
    <col min="10518" max="10520" width="12.85546875" customWidth="1"/>
    <col min="10521" max="10525" width="12.28515625" customWidth="1"/>
    <col min="10526" max="10528" width="12.85546875" customWidth="1"/>
    <col min="10529" max="10529" width="14.42578125" bestFit="1" customWidth="1"/>
    <col min="10530" max="10533" width="12.28515625" customWidth="1"/>
    <col min="10534" max="10536" width="12.85546875" customWidth="1"/>
    <col min="10537" max="10538" width="14.42578125" bestFit="1" customWidth="1"/>
    <col min="10539" max="10540" width="13.28515625" bestFit="1" customWidth="1"/>
    <col min="10541" max="10541" width="12.28515625" customWidth="1"/>
    <col min="10542" max="10544" width="12.85546875" customWidth="1"/>
    <col min="10545" max="10547" width="14.42578125" bestFit="1" customWidth="1"/>
    <col min="10548" max="10549" width="12.28515625" customWidth="1"/>
    <col min="10550" max="10552" width="12.85546875" customWidth="1"/>
    <col min="10553" max="10554" width="12.28515625" customWidth="1"/>
    <col min="10555" max="10555" width="14.42578125" bestFit="1" customWidth="1"/>
    <col min="10556" max="10557" width="12.28515625" customWidth="1"/>
    <col min="10558" max="10560" width="12.85546875" customWidth="1"/>
    <col min="10561" max="10565" width="12.28515625" customWidth="1"/>
    <col min="10566" max="10568" width="12.85546875" customWidth="1"/>
    <col min="10569" max="10573" width="12.28515625" customWidth="1"/>
    <col min="10574" max="10576" width="12.85546875" customWidth="1"/>
    <col min="10577" max="10581" width="12.28515625" customWidth="1"/>
    <col min="10582" max="10584" width="12.85546875" customWidth="1"/>
    <col min="10585" max="10585" width="14.42578125" bestFit="1" customWidth="1"/>
    <col min="10586" max="10586" width="13.28515625" bestFit="1" customWidth="1"/>
    <col min="10587" max="10588" width="14.42578125" bestFit="1" customWidth="1"/>
    <col min="10589" max="10589" width="12.28515625" customWidth="1"/>
    <col min="10590" max="10590" width="12.85546875" bestFit="1" customWidth="1"/>
    <col min="10591" max="10592" width="12.85546875" customWidth="1"/>
    <col min="10593" max="10593" width="13.5703125" bestFit="1" customWidth="1"/>
    <col min="10594" max="10596" width="14.42578125" bestFit="1" customWidth="1"/>
    <col min="10597" max="10597" width="12.28515625" customWidth="1"/>
    <col min="10598" max="10598" width="10.85546875" customWidth="1"/>
    <col min="10599" max="10600" width="12.85546875" customWidth="1"/>
    <col min="10601" max="10601" width="13.5703125" bestFit="1" customWidth="1"/>
    <col min="10602" max="10602" width="12.42578125" bestFit="1" customWidth="1"/>
    <col min="10603" max="10604" width="13.5703125" bestFit="1" customWidth="1"/>
    <col min="10605" max="10605" width="12.28515625" customWidth="1"/>
    <col min="10606" max="10608" width="12.85546875" customWidth="1"/>
    <col min="10609" max="10613" width="12.28515625" customWidth="1"/>
    <col min="10614" max="10616" width="12.85546875" customWidth="1"/>
    <col min="10617" max="10617" width="12.28515625" customWidth="1"/>
    <col min="10618" max="10618" width="13.28515625" bestFit="1" customWidth="1"/>
    <col min="10619" max="10620" width="14.42578125" bestFit="1" customWidth="1"/>
    <col min="10621" max="10621" width="12.28515625" customWidth="1"/>
    <col min="10622" max="10624" width="12.85546875" customWidth="1"/>
    <col min="10625" max="10628" width="14.42578125" bestFit="1" customWidth="1"/>
    <col min="10629" max="10629" width="12.28515625" customWidth="1"/>
    <col min="10630" max="10630" width="12.85546875" bestFit="1" customWidth="1"/>
    <col min="10631" max="10632" width="12.85546875" customWidth="1"/>
    <col min="10633" max="10633" width="14.42578125" bestFit="1" customWidth="1"/>
    <col min="10634" max="10636" width="13.5703125" bestFit="1" customWidth="1"/>
    <col min="10637" max="10637" width="12.28515625" customWidth="1"/>
    <col min="10638" max="10640" width="12.85546875" customWidth="1"/>
    <col min="10641" max="10641" width="13.5703125" bestFit="1" customWidth="1"/>
    <col min="10642" max="10644" width="14.42578125" bestFit="1" customWidth="1"/>
    <col min="10645" max="10645" width="12.28515625" customWidth="1"/>
    <col min="10646" max="10648" width="12.85546875" customWidth="1"/>
    <col min="10649" max="10649" width="13.5703125" bestFit="1" customWidth="1"/>
    <col min="10650" max="10652" width="14.42578125" bestFit="1" customWidth="1"/>
    <col min="10653" max="10668" width="12.28515625" customWidth="1"/>
    <col min="10669" max="10669" width="12.85546875" customWidth="1"/>
    <col min="10670" max="10670" width="12.28515625" customWidth="1"/>
    <col min="10671" max="10671" width="11.42578125" customWidth="1"/>
    <col min="10672" max="10672" width="11.7109375" customWidth="1"/>
    <col min="10673" max="10680" width="12.28515625" customWidth="1"/>
    <col min="10681" max="10683" width="13.5703125" customWidth="1"/>
    <col min="10684" max="10685" width="12.28515625" customWidth="1"/>
    <col min="10686" max="10688" width="13.5703125" customWidth="1"/>
    <col min="10689" max="10690" width="12.28515625" customWidth="1"/>
    <col min="10691" max="10693" width="13.5703125" customWidth="1"/>
    <col min="10694" max="10695" width="12.28515625" customWidth="1"/>
    <col min="10696" max="10698" width="13.5703125" customWidth="1"/>
    <col min="10699" max="10699" width="14.42578125" bestFit="1" customWidth="1"/>
    <col min="10700" max="10700" width="12.28515625" customWidth="1"/>
    <col min="10701" max="10703" width="13.5703125" customWidth="1"/>
    <col min="10704" max="10704" width="14.42578125" bestFit="1" customWidth="1"/>
    <col min="10705" max="10705" width="12.28515625" customWidth="1"/>
    <col min="10706" max="10706" width="10.28515625" customWidth="1"/>
    <col min="10707" max="10708" width="13.5703125" customWidth="1"/>
    <col min="10709" max="10710" width="12.28515625" customWidth="1"/>
    <col min="10711" max="10713" width="13.5703125" customWidth="1"/>
    <col min="10714" max="10714" width="14.42578125" bestFit="1" customWidth="1"/>
    <col min="10715" max="10715" width="12.28515625" customWidth="1"/>
    <col min="10716" max="10718" width="13.5703125" customWidth="1"/>
    <col min="10719" max="10719" width="12.42578125" bestFit="1" customWidth="1"/>
    <col min="10720" max="10720" width="12.28515625" customWidth="1"/>
    <col min="10721" max="10721" width="11.28515625" customWidth="1"/>
    <col min="10722" max="10723" width="13.5703125" customWidth="1"/>
    <col min="10724" max="10724" width="14.42578125" bestFit="1" customWidth="1"/>
    <col min="10725" max="10725" width="12.28515625" customWidth="1"/>
    <col min="10726" max="10726" width="9.140625" customWidth="1"/>
    <col min="10727" max="10728" width="13.5703125" customWidth="1"/>
    <col min="10729" max="10729" width="13.5703125" bestFit="1" customWidth="1"/>
    <col min="10730" max="10730" width="12.28515625" customWidth="1"/>
    <col min="10731" max="10731" width="6.7109375" customWidth="1"/>
    <col min="10732" max="10733" width="13.5703125" customWidth="1"/>
    <col min="10734" max="10734" width="13.5703125" bestFit="1" customWidth="1"/>
    <col min="10735" max="10735" width="12.28515625" customWidth="1"/>
    <col min="10736" max="10738" width="13.5703125" customWidth="1"/>
    <col min="10739" max="10740" width="12.28515625" customWidth="1"/>
    <col min="10741" max="10743" width="13.5703125" customWidth="1"/>
    <col min="10744" max="10745" width="12.28515625" customWidth="1"/>
    <col min="10746" max="10748" width="13.5703125" customWidth="1"/>
    <col min="10749" max="10749" width="14.42578125" bestFit="1" customWidth="1"/>
    <col min="10750" max="10750" width="12.28515625" customWidth="1"/>
    <col min="10751" max="10753" width="13.5703125" customWidth="1"/>
    <col min="10754" max="10754" width="13.5703125" bestFit="1" customWidth="1"/>
    <col min="10755" max="10755" width="12.28515625" customWidth="1"/>
    <col min="10756" max="10756" width="11.28515625" customWidth="1"/>
    <col min="10757" max="10758" width="13.5703125" customWidth="1"/>
    <col min="10759" max="10759" width="13.5703125" bestFit="1" customWidth="1"/>
    <col min="10760" max="10760" width="12.28515625" customWidth="1"/>
    <col min="10761" max="10761" width="9.140625" customWidth="1"/>
    <col min="10762" max="10763" width="13.5703125" customWidth="1"/>
    <col min="10764" max="10764" width="14.42578125" bestFit="1" customWidth="1"/>
    <col min="10765" max="10765" width="12.28515625" customWidth="1"/>
    <col min="10766" max="10768" width="12.85546875" customWidth="1"/>
    <col min="10769" max="10773" width="12.28515625" customWidth="1"/>
    <col min="10774" max="10776" width="12.85546875" customWidth="1"/>
    <col min="10777" max="10781" width="12.28515625" customWidth="1"/>
    <col min="10782" max="10784" width="12.85546875" customWidth="1"/>
    <col min="10785" max="10785" width="14.42578125" bestFit="1" customWidth="1"/>
    <col min="10786" max="10789" width="12.28515625" customWidth="1"/>
    <col min="10790" max="10792" width="12.85546875" customWidth="1"/>
    <col min="10793" max="10794" width="14.42578125" bestFit="1" customWidth="1"/>
    <col min="10795" max="10796" width="13.28515625" bestFit="1" customWidth="1"/>
    <col min="10797" max="10797" width="12.28515625" customWidth="1"/>
    <col min="10798" max="10800" width="12.85546875" customWidth="1"/>
    <col min="10801" max="10803" width="14.42578125" bestFit="1" customWidth="1"/>
    <col min="10804" max="10805" width="12.28515625" customWidth="1"/>
    <col min="10806" max="10808" width="12.85546875" customWidth="1"/>
    <col min="10809" max="10810" width="12.28515625" customWidth="1"/>
    <col min="10811" max="10811" width="14.42578125" bestFit="1" customWidth="1"/>
    <col min="10812" max="10813" width="12.28515625" customWidth="1"/>
    <col min="10814" max="10816" width="12.85546875" customWidth="1"/>
    <col min="10817" max="10821" width="12.28515625" customWidth="1"/>
    <col min="10822" max="10824" width="12.85546875" customWidth="1"/>
    <col min="10825" max="10829" width="12.28515625" customWidth="1"/>
    <col min="10830" max="10832" width="12.85546875" customWidth="1"/>
    <col min="10833" max="10837" width="12.28515625" customWidth="1"/>
    <col min="10838" max="10840" width="12.85546875" customWidth="1"/>
    <col min="10841" max="10841" width="14.42578125" bestFit="1" customWidth="1"/>
    <col min="10842" max="10842" width="13.28515625" bestFit="1" customWidth="1"/>
    <col min="10843" max="10844" width="14.42578125" bestFit="1" customWidth="1"/>
    <col min="10845" max="10845" width="12.28515625" customWidth="1"/>
    <col min="10846" max="10846" width="12.85546875" bestFit="1" customWidth="1"/>
    <col min="10847" max="10848" width="12.85546875" customWidth="1"/>
    <col min="10849" max="10849" width="13.5703125" bestFit="1" customWidth="1"/>
    <col min="10850" max="10852" width="14.42578125" bestFit="1" customWidth="1"/>
    <col min="10853" max="10853" width="12.28515625" customWidth="1"/>
    <col min="10854" max="10854" width="10.85546875" customWidth="1"/>
    <col min="10855" max="10856" width="12.85546875" customWidth="1"/>
    <col min="10857" max="10857" width="13.5703125" bestFit="1" customWidth="1"/>
    <col min="10858" max="10858" width="12.42578125" bestFit="1" customWidth="1"/>
    <col min="10859" max="10860" width="13.5703125" bestFit="1" customWidth="1"/>
    <col min="10861" max="10861" width="12.28515625" customWidth="1"/>
    <col min="10862" max="10864" width="12.85546875" customWidth="1"/>
    <col min="10865" max="10869" width="12.28515625" customWidth="1"/>
    <col min="10870" max="10872" width="12.85546875" customWidth="1"/>
    <col min="10873" max="10873" width="12.28515625" customWidth="1"/>
    <col min="10874" max="10874" width="13.28515625" bestFit="1" customWidth="1"/>
    <col min="10875" max="10876" width="14.42578125" bestFit="1" customWidth="1"/>
    <col min="10877" max="10877" width="12.28515625" customWidth="1"/>
    <col min="10878" max="10880" width="12.85546875" customWidth="1"/>
    <col min="10881" max="10884" width="14.42578125" bestFit="1" customWidth="1"/>
    <col min="10885" max="10885" width="12.28515625" customWidth="1"/>
    <col min="10886" max="10886" width="12.85546875" bestFit="1" customWidth="1"/>
    <col min="10887" max="10888" width="12.85546875" customWidth="1"/>
    <col min="10889" max="10889" width="14.42578125" bestFit="1" customWidth="1"/>
    <col min="10890" max="10892" width="13.5703125" bestFit="1" customWidth="1"/>
    <col min="10893" max="10893" width="12.28515625" customWidth="1"/>
    <col min="10894" max="10896" width="12.85546875" customWidth="1"/>
    <col min="10897" max="10897" width="13.5703125" bestFit="1" customWidth="1"/>
    <col min="10898" max="10900" width="14.42578125" bestFit="1" customWidth="1"/>
    <col min="10901" max="10901" width="12.28515625" customWidth="1"/>
    <col min="10902" max="10904" width="12.85546875" customWidth="1"/>
    <col min="10905" max="10905" width="13.5703125" bestFit="1" customWidth="1"/>
    <col min="10906" max="10908" width="14.42578125" bestFit="1" customWidth="1"/>
    <col min="10909" max="10924" width="12.28515625" customWidth="1"/>
    <col min="10925" max="10925" width="12.85546875" customWidth="1"/>
    <col min="10926" max="10926" width="12.28515625" customWidth="1"/>
    <col min="10927" max="10927" width="11.42578125" customWidth="1"/>
    <col min="10928" max="10928" width="11.7109375" customWidth="1"/>
    <col min="10929" max="10936" width="12.28515625" customWidth="1"/>
    <col min="10937" max="10939" width="13.5703125" customWidth="1"/>
    <col min="10940" max="10941" width="12.28515625" customWidth="1"/>
    <col min="10942" max="10944" width="13.5703125" customWidth="1"/>
    <col min="10945" max="10946" width="12.28515625" customWidth="1"/>
    <col min="10947" max="10949" width="13.5703125" customWidth="1"/>
    <col min="10950" max="10951" width="12.28515625" customWidth="1"/>
    <col min="10952" max="10954" width="13.5703125" customWidth="1"/>
    <col min="10955" max="10955" width="14.42578125" bestFit="1" customWidth="1"/>
    <col min="10956" max="10956" width="12.28515625" customWidth="1"/>
    <col min="10957" max="10959" width="13.5703125" customWidth="1"/>
    <col min="10960" max="10960" width="14.42578125" bestFit="1" customWidth="1"/>
    <col min="10961" max="10961" width="12.28515625" customWidth="1"/>
    <col min="10962" max="10962" width="10.28515625" customWidth="1"/>
    <col min="10963" max="10964" width="13.5703125" customWidth="1"/>
    <col min="10965" max="10966" width="12.28515625" customWidth="1"/>
    <col min="10967" max="10969" width="13.5703125" customWidth="1"/>
    <col min="10970" max="10970" width="14.42578125" bestFit="1" customWidth="1"/>
    <col min="10971" max="10971" width="12.28515625" customWidth="1"/>
    <col min="10972" max="10974" width="13.5703125" customWidth="1"/>
    <col min="10975" max="10975" width="12.42578125" bestFit="1" customWidth="1"/>
    <col min="10976" max="10976" width="12.28515625" customWidth="1"/>
    <col min="10977" max="10977" width="11.28515625" customWidth="1"/>
    <col min="10978" max="10979" width="13.5703125" customWidth="1"/>
    <col min="10980" max="10980" width="14.42578125" bestFit="1" customWidth="1"/>
    <col min="10981" max="10981" width="12.28515625" customWidth="1"/>
    <col min="10982" max="10982" width="9.140625" customWidth="1"/>
    <col min="10983" max="10984" width="13.5703125" customWidth="1"/>
    <col min="10985" max="10985" width="13.5703125" bestFit="1" customWidth="1"/>
    <col min="10986" max="10986" width="12.28515625" customWidth="1"/>
    <col min="10987" max="10987" width="6.7109375" customWidth="1"/>
    <col min="10988" max="10989" width="13.5703125" customWidth="1"/>
    <col min="10990" max="10990" width="13.5703125" bestFit="1" customWidth="1"/>
    <col min="10991" max="10991" width="12.28515625" customWidth="1"/>
    <col min="10992" max="10994" width="13.5703125" customWidth="1"/>
    <col min="10995" max="10996" width="12.28515625" customWidth="1"/>
    <col min="10997" max="10999" width="13.5703125" customWidth="1"/>
    <col min="11000" max="11001" width="12.28515625" customWidth="1"/>
    <col min="11002" max="11004" width="13.5703125" customWidth="1"/>
    <col min="11005" max="11005" width="14.42578125" bestFit="1" customWidth="1"/>
    <col min="11006" max="11006" width="12.28515625" customWidth="1"/>
    <col min="11007" max="11009" width="13.5703125" customWidth="1"/>
    <col min="11010" max="11010" width="13.5703125" bestFit="1" customWidth="1"/>
    <col min="11011" max="11011" width="12.28515625" customWidth="1"/>
    <col min="11012" max="11012" width="11.28515625" customWidth="1"/>
    <col min="11013" max="11014" width="13.5703125" customWidth="1"/>
    <col min="11015" max="11015" width="13.5703125" bestFit="1" customWidth="1"/>
    <col min="11016" max="11016" width="12.28515625" customWidth="1"/>
    <col min="11017" max="11017" width="9.140625" customWidth="1"/>
    <col min="11018" max="11019" width="13.5703125" customWidth="1"/>
    <col min="11020" max="11020" width="14.42578125" bestFit="1" customWidth="1"/>
    <col min="11021" max="11021" width="12.28515625" customWidth="1"/>
    <col min="11022" max="11024" width="12.85546875" customWidth="1"/>
    <col min="11025" max="11029" width="12.28515625" customWidth="1"/>
    <col min="11030" max="11032" width="12.85546875" customWidth="1"/>
    <col min="11033" max="11037" width="12.28515625" customWidth="1"/>
    <col min="11038" max="11040" width="12.85546875" customWidth="1"/>
    <col min="11041" max="11041" width="14.42578125" bestFit="1" customWidth="1"/>
    <col min="11042" max="11045" width="12.28515625" customWidth="1"/>
    <col min="11046" max="11048" width="12.85546875" customWidth="1"/>
    <col min="11049" max="11050" width="14.42578125" bestFit="1" customWidth="1"/>
    <col min="11051" max="11052" width="13.28515625" bestFit="1" customWidth="1"/>
    <col min="11053" max="11053" width="12.28515625" customWidth="1"/>
    <col min="11054" max="11056" width="12.85546875" customWidth="1"/>
    <col min="11057" max="11059" width="14.42578125" bestFit="1" customWidth="1"/>
    <col min="11060" max="11061" width="12.28515625" customWidth="1"/>
    <col min="11062" max="11064" width="12.85546875" customWidth="1"/>
    <col min="11065" max="11066" width="12.28515625" customWidth="1"/>
    <col min="11067" max="11067" width="14.42578125" bestFit="1" customWidth="1"/>
    <col min="11068" max="11069" width="12.28515625" customWidth="1"/>
    <col min="11070" max="11072" width="12.85546875" customWidth="1"/>
    <col min="11073" max="11077" width="12.28515625" customWidth="1"/>
    <col min="11078" max="11080" width="12.85546875" customWidth="1"/>
    <col min="11081" max="11085" width="12.28515625" customWidth="1"/>
    <col min="11086" max="11088" width="12.85546875" customWidth="1"/>
    <col min="11089" max="11093" width="12.28515625" customWidth="1"/>
    <col min="11094" max="11096" width="12.85546875" customWidth="1"/>
    <col min="11097" max="11097" width="14.42578125" bestFit="1" customWidth="1"/>
    <col min="11098" max="11098" width="13.28515625" bestFit="1" customWidth="1"/>
    <col min="11099" max="11100" width="14.42578125" bestFit="1" customWidth="1"/>
    <col min="11101" max="11101" width="12.28515625" customWidth="1"/>
    <col min="11102" max="11102" width="12.85546875" bestFit="1" customWidth="1"/>
    <col min="11103" max="11104" width="12.85546875" customWidth="1"/>
    <col min="11105" max="11105" width="13.5703125" bestFit="1" customWidth="1"/>
    <col min="11106" max="11108" width="14.42578125" bestFit="1" customWidth="1"/>
    <col min="11109" max="11109" width="12.28515625" customWidth="1"/>
    <col min="11110" max="11110" width="10.85546875" customWidth="1"/>
    <col min="11111" max="11112" width="12.85546875" customWidth="1"/>
    <col min="11113" max="11113" width="13.5703125" bestFit="1" customWidth="1"/>
    <col min="11114" max="11114" width="12.42578125" bestFit="1" customWidth="1"/>
    <col min="11115" max="11116" width="13.5703125" bestFit="1" customWidth="1"/>
    <col min="11117" max="11117" width="12.28515625" customWidth="1"/>
    <col min="11118" max="11120" width="12.85546875" customWidth="1"/>
    <col min="11121" max="11125" width="12.28515625" customWidth="1"/>
    <col min="11126" max="11128" width="12.85546875" customWidth="1"/>
    <col min="11129" max="11129" width="12.28515625" customWidth="1"/>
    <col min="11130" max="11130" width="13.28515625" bestFit="1" customWidth="1"/>
    <col min="11131" max="11132" width="14.42578125" bestFit="1" customWidth="1"/>
    <col min="11133" max="11133" width="12.28515625" customWidth="1"/>
    <col min="11134" max="11136" width="12.85546875" customWidth="1"/>
    <col min="11137" max="11140" width="14.42578125" bestFit="1" customWidth="1"/>
    <col min="11141" max="11141" width="12.28515625" customWidth="1"/>
    <col min="11142" max="11142" width="12.85546875" bestFit="1" customWidth="1"/>
    <col min="11143" max="11144" width="12.85546875" customWidth="1"/>
    <col min="11145" max="11145" width="14.42578125" bestFit="1" customWidth="1"/>
    <col min="11146" max="11148" width="13.5703125" bestFit="1" customWidth="1"/>
    <col min="11149" max="11149" width="12.28515625" customWidth="1"/>
    <col min="11150" max="11152" width="12.85546875" customWidth="1"/>
    <col min="11153" max="11153" width="13.5703125" bestFit="1" customWidth="1"/>
    <col min="11154" max="11156" width="14.42578125" bestFit="1" customWidth="1"/>
    <col min="11157" max="11157" width="12.28515625" customWidth="1"/>
    <col min="11158" max="11160" width="12.85546875" customWidth="1"/>
    <col min="11161" max="11161" width="13.5703125" bestFit="1" customWidth="1"/>
    <col min="11162" max="11164" width="14.42578125" bestFit="1" customWidth="1"/>
    <col min="11165" max="11180" width="12.28515625" customWidth="1"/>
    <col min="11181" max="11181" width="12.85546875" customWidth="1"/>
    <col min="11182" max="11182" width="12.28515625" customWidth="1"/>
    <col min="11183" max="11183" width="11.42578125" customWidth="1"/>
    <col min="11184" max="11184" width="11.7109375" customWidth="1"/>
    <col min="11185" max="11192" width="12.28515625" customWidth="1"/>
    <col min="11193" max="11195" width="13.5703125" customWidth="1"/>
    <col min="11196" max="11197" width="12.28515625" customWidth="1"/>
    <col min="11198" max="11200" width="13.5703125" customWidth="1"/>
    <col min="11201" max="11202" width="12.28515625" customWidth="1"/>
    <col min="11203" max="11205" width="13.5703125" customWidth="1"/>
    <col min="11206" max="11207" width="12.28515625" customWidth="1"/>
    <col min="11208" max="11210" width="13.5703125" customWidth="1"/>
    <col min="11211" max="11211" width="14.42578125" bestFit="1" customWidth="1"/>
    <col min="11212" max="11212" width="12.28515625" customWidth="1"/>
    <col min="11213" max="11215" width="13.5703125" customWidth="1"/>
    <col min="11216" max="11216" width="14.42578125" bestFit="1" customWidth="1"/>
    <col min="11217" max="11217" width="12.28515625" customWidth="1"/>
    <col min="11218" max="11218" width="10.28515625" customWidth="1"/>
    <col min="11219" max="11220" width="13.5703125" customWidth="1"/>
    <col min="11221" max="11222" width="12.28515625" customWidth="1"/>
    <col min="11223" max="11225" width="13.5703125" customWidth="1"/>
    <col min="11226" max="11226" width="14.42578125" bestFit="1" customWidth="1"/>
    <col min="11227" max="11227" width="12.28515625" customWidth="1"/>
    <col min="11228" max="11230" width="13.5703125" customWidth="1"/>
    <col min="11231" max="11231" width="12.42578125" bestFit="1" customWidth="1"/>
    <col min="11232" max="11232" width="12.28515625" customWidth="1"/>
    <col min="11233" max="11233" width="11.28515625" customWidth="1"/>
    <col min="11234" max="11235" width="13.5703125" customWidth="1"/>
    <col min="11236" max="11236" width="14.42578125" bestFit="1" customWidth="1"/>
    <col min="11237" max="11237" width="12.28515625" customWidth="1"/>
    <col min="11238" max="11238" width="9.140625" customWidth="1"/>
    <col min="11239" max="11240" width="13.5703125" customWidth="1"/>
    <col min="11241" max="11241" width="13.5703125" bestFit="1" customWidth="1"/>
    <col min="11242" max="11242" width="12.28515625" customWidth="1"/>
    <col min="11243" max="11243" width="6.7109375" customWidth="1"/>
    <col min="11244" max="11245" width="13.5703125" customWidth="1"/>
    <col min="11246" max="11246" width="13.5703125" bestFit="1" customWidth="1"/>
    <col min="11247" max="11247" width="12.28515625" customWidth="1"/>
    <col min="11248" max="11250" width="13.5703125" customWidth="1"/>
    <col min="11251" max="11252" width="12.28515625" customWidth="1"/>
    <col min="11253" max="11255" width="13.5703125" customWidth="1"/>
    <col min="11256" max="11257" width="12.28515625" customWidth="1"/>
    <col min="11258" max="11260" width="13.5703125" customWidth="1"/>
    <col min="11261" max="11261" width="14.42578125" bestFit="1" customWidth="1"/>
    <col min="11262" max="11262" width="12.28515625" customWidth="1"/>
    <col min="11263" max="11265" width="13.5703125" customWidth="1"/>
    <col min="11266" max="11266" width="13.5703125" bestFit="1" customWidth="1"/>
    <col min="11267" max="11267" width="12.28515625" customWidth="1"/>
    <col min="11268" max="11268" width="11.28515625" customWidth="1"/>
    <col min="11269" max="11270" width="13.5703125" customWidth="1"/>
    <col min="11271" max="11271" width="13.5703125" bestFit="1" customWidth="1"/>
    <col min="11272" max="11272" width="12.28515625" customWidth="1"/>
    <col min="11273" max="11273" width="9.140625" customWidth="1"/>
    <col min="11274" max="11275" width="13.5703125" customWidth="1"/>
    <col min="11276" max="11276" width="14.42578125" bestFit="1" customWidth="1"/>
    <col min="11277" max="11277" width="12.28515625" customWidth="1"/>
    <col min="11278" max="11280" width="12.85546875" customWidth="1"/>
    <col min="11281" max="11285" width="12.28515625" customWidth="1"/>
    <col min="11286" max="11288" width="12.85546875" customWidth="1"/>
    <col min="11289" max="11293" width="12.28515625" customWidth="1"/>
    <col min="11294" max="11296" width="12.85546875" customWidth="1"/>
    <col min="11297" max="11297" width="14.42578125" bestFit="1" customWidth="1"/>
    <col min="11298" max="11301" width="12.28515625" customWidth="1"/>
    <col min="11302" max="11304" width="12.85546875" customWidth="1"/>
    <col min="11305" max="11306" width="14.42578125" bestFit="1" customWidth="1"/>
    <col min="11307" max="11308" width="13.28515625" bestFit="1" customWidth="1"/>
    <col min="11309" max="11309" width="12.28515625" customWidth="1"/>
    <col min="11310" max="11312" width="12.85546875" customWidth="1"/>
    <col min="11313" max="11315" width="14.42578125" bestFit="1" customWidth="1"/>
    <col min="11316" max="11317" width="12.28515625" customWidth="1"/>
    <col min="11318" max="11320" width="12.85546875" customWidth="1"/>
    <col min="11321" max="11322" width="12.28515625" customWidth="1"/>
    <col min="11323" max="11323" width="14.42578125" bestFit="1" customWidth="1"/>
    <col min="11324" max="11325" width="12.28515625" customWidth="1"/>
    <col min="11326" max="11328" width="12.85546875" customWidth="1"/>
    <col min="11329" max="11333" width="12.28515625" customWidth="1"/>
    <col min="11334" max="11336" width="12.85546875" customWidth="1"/>
    <col min="11337" max="11341" width="12.28515625" customWidth="1"/>
    <col min="11342" max="11344" width="12.85546875" customWidth="1"/>
    <col min="11345" max="11349" width="12.28515625" customWidth="1"/>
    <col min="11350" max="11352" width="12.85546875" customWidth="1"/>
    <col min="11353" max="11353" width="14.42578125" bestFit="1" customWidth="1"/>
    <col min="11354" max="11354" width="13.28515625" bestFit="1" customWidth="1"/>
    <col min="11355" max="11356" width="14.42578125" bestFit="1" customWidth="1"/>
    <col min="11357" max="11357" width="12.28515625" customWidth="1"/>
    <col min="11358" max="11358" width="12.85546875" bestFit="1" customWidth="1"/>
    <col min="11359" max="11360" width="12.85546875" customWidth="1"/>
    <col min="11361" max="11361" width="13.5703125" bestFit="1" customWidth="1"/>
    <col min="11362" max="11364" width="14.42578125" bestFit="1" customWidth="1"/>
    <col min="11365" max="11365" width="12.28515625" customWidth="1"/>
    <col min="11366" max="11366" width="10.85546875" customWidth="1"/>
    <col min="11367" max="11368" width="12.85546875" customWidth="1"/>
    <col min="11369" max="11369" width="13.5703125" bestFit="1" customWidth="1"/>
    <col min="11370" max="11370" width="12.42578125" bestFit="1" customWidth="1"/>
    <col min="11371" max="11372" width="13.5703125" bestFit="1" customWidth="1"/>
    <col min="11373" max="11373" width="12.28515625" customWidth="1"/>
    <col min="11374" max="11376" width="12.85546875" customWidth="1"/>
    <col min="11377" max="11381" width="12.28515625" customWidth="1"/>
    <col min="11382" max="11384" width="12.85546875" customWidth="1"/>
    <col min="11385" max="11385" width="12.28515625" customWidth="1"/>
    <col min="11386" max="11386" width="13.28515625" bestFit="1" customWidth="1"/>
    <col min="11387" max="11388" width="14.42578125" bestFit="1" customWidth="1"/>
    <col min="11389" max="11389" width="12.28515625" customWidth="1"/>
    <col min="11390" max="11392" width="12.85546875" customWidth="1"/>
    <col min="11393" max="11396" width="14.42578125" bestFit="1" customWidth="1"/>
    <col min="11397" max="11397" width="12.28515625" customWidth="1"/>
    <col min="11398" max="11398" width="12.85546875" bestFit="1" customWidth="1"/>
    <col min="11399" max="11400" width="12.85546875" customWidth="1"/>
    <col min="11401" max="11401" width="14.42578125" bestFit="1" customWidth="1"/>
    <col min="11402" max="11404" width="13.5703125" bestFit="1" customWidth="1"/>
    <col min="11405" max="11405" width="12.28515625" customWidth="1"/>
    <col min="11406" max="11408" width="12.85546875" customWidth="1"/>
    <col min="11409" max="11409" width="13.5703125" bestFit="1" customWidth="1"/>
    <col min="11410" max="11412" width="14.42578125" bestFit="1" customWidth="1"/>
    <col min="11413" max="11413" width="12.28515625" customWidth="1"/>
    <col min="11414" max="11416" width="12.85546875" customWidth="1"/>
    <col min="11417" max="11417" width="13.5703125" bestFit="1" customWidth="1"/>
    <col min="11418" max="11420" width="14.42578125" bestFit="1" customWidth="1"/>
    <col min="11421" max="11436" width="12.28515625" customWidth="1"/>
    <col min="11437" max="11437" width="12.85546875" customWidth="1"/>
    <col min="11438" max="11438" width="12.28515625" customWidth="1"/>
    <col min="11439" max="11439" width="11.42578125" customWidth="1"/>
    <col min="11440" max="11440" width="11.7109375" customWidth="1"/>
    <col min="11441" max="11448" width="12.28515625" customWidth="1"/>
    <col min="11449" max="11451" width="13.5703125" customWidth="1"/>
    <col min="11452" max="11453" width="12.28515625" customWidth="1"/>
    <col min="11454" max="11456" width="13.5703125" customWidth="1"/>
    <col min="11457" max="11458" width="12.28515625" customWidth="1"/>
    <col min="11459" max="11461" width="13.5703125" customWidth="1"/>
    <col min="11462" max="11463" width="12.28515625" customWidth="1"/>
    <col min="11464" max="11466" width="13.5703125" customWidth="1"/>
    <col min="11467" max="11467" width="14.42578125" bestFit="1" customWidth="1"/>
    <col min="11468" max="11468" width="12.28515625" customWidth="1"/>
    <col min="11469" max="11471" width="13.5703125" customWidth="1"/>
    <col min="11472" max="11472" width="14.42578125" bestFit="1" customWidth="1"/>
    <col min="11473" max="11473" width="12.28515625" customWidth="1"/>
    <col min="11474" max="11474" width="10.28515625" customWidth="1"/>
    <col min="11475" max="11476" width="13.5703125" customWidth="1"/>
    <col min="11477" max="11478" width="12.28515625" customWidth="1"/>
    <col min="11479" max="11481" width="13.5703125" customWidth="1"/>
    <col min="11482" max="11482" width="14.42578125" bestFit="1" customWidth="1"/>
    <col min="11483" max="11483" width="12.28515625" customWidth="1"/>
    <col min="11484" max="11486" width="13.5703125" customWidth="1"/>
    <col min="11487" max="11487" width="12.42578125" bestFit="1" customWidth="1"/>
    <col min="11488" max="11488" width="12.28515625" customWidth="1"/>
    <col min="11489" max="11489" width="11.28515625" customWidth="1"/>
    <col min="11490" max="11491" width="13.5703125" customWidth="1"/>
    <col min="11492" max="11492" width="14.42578125" bestFit="1" customWidth="1"/>
    <col min="11493" max="11493" width="12.28515625" customWidth="1"/>
    <col min="11494" max="11494" width="9.140625" customWidth="1"/>
    <col min="11495" max="11496" width="13.5703125" customWidth="1"/>
    <col min="11497" max="11497" width="13.5703125" bestFit="1" customWidth="1"/>
    <col min="11498" max="11498" width="12.28515625" customWidth="1"/>
    <col min="11499" max="11499" width="6.7109375" customWidth="1"/>
    <col min="11500" max="11501" width="13.5703125" customWidth="1"/>
    <col min="11502" max="11502" width="13.5703125" bestFit="1" customWidth="1"/>
    <col min="11503" max="11503" width="12.28515625" customWidth="1"/>
    <col min="11504" max="11506" width="13.5703125" customWidth="1"/>
    <col min="11507" max="11508" width="12.28515625" customWidth="1"/>
    <col min="11509" max="11511" width="13.5703125" customWidth="1"/>
    <col min="11512" max="11513" width="12.28515625" customWidth="1"/>
    <col min="11514" max="11516" width="13.5703125" customWidth="1"/>
    <col min="11517" max="11517" width="14.42578125" bestFit="1" customWidth="1"/>
    <col min="11518" max="11518" width="12.28515625" customWidth="1"/>
    <col min="11519" max="11521" width="13.5703125" customWidth="1"/>
    <col min="11522" max="11522" width="13.5703125" bestFit="1" customWidth="1"/>
    <col min="11523" max="11523" width="12.28515625" customWidth="1"/>
    <col min="11524" max="11524" width="11.28515625" customWidth="1"/>
    <col min="11525" max="11526" width="13.5703125" customWidth="1"/>
    <col min="11527" max="11527" width="13.5703125" bestFit="1" customWidth="1"/>
    <col min="11528" max="11528" width="12.28515625" customWidth="1"/>
    <col min="11529" max="11529" width="9.140625" customWidth="1"/>
    <col min="11530" max="11531" width="13.5703125" customWidth="1"/>
    <col min="11532" max="11532" width="14.42578125" bestFit="1" customWidth="1"/>
    <col min="11533" max="11533" width="12.28515625" customWidth="1"/>
    <col min="11534" max="11536" width="12.85546875" customWidth="1"/>
    <col min="11537" max="11541" width="12.28515625" customWidth="1"/>
    <col min="11542" max="11544" width="12.85546875" customWidth="1"/>
    <col min="11545" max="11549" width="12.28515625" customWidth="1"/>
    <col min="11550" max="11552" width="12.85546875" customWidth="1"/>
    <col min="11553" max="11553" width="14.42578125" bestFit="1" customWidth="1"/>
    <col min="11554" max="11557" width="12.28515625" customWidth="1"/>
    <col min="11558" max="11560" width="12.85546875" customWidth="1"/>
    <col min="11561" max="11562" width="14.42578125" bestFit="1" customWidth="1"/>
    <col min="11563" max="11564" width="13.28515625" bestFit="1" customWidth="1"/>
    <col min="11565" max="11565" width="12.28515625" customWidth="1"/>
    <col min="11566" max="11568" width="12.85546875" customWidth="1"/>
    <col min="11569" max="11571" width="14.42578125" bestFit="1" customWidth="1"/>
    <col min="11572" max="11573" width="12.28515625" customWidth="1"/>
    <col min="11574" max="11576" width="12.85546875" customWidth="1"/>
    <col min="11577" max="11578" width="12.28515625" customWidth="1"/>
    <col min="11579" max="11579" width="14.42578125" bestFit="1" customWidth="1"/>
    <col min="11580" max="11581" width="12.28515625" customWidth="1"/>
    <col min="11582" max="11584" width="12.85546875" customWidth="1"/>
    <col min="11585" max="11589" width="12.28515625" customWidth="1"/>
    <col min="11590" max="11592" width="12.85546875" customWidth="1"/>
    <col min="11593" max="11597" width="12.28515625" customWidth="1"/>
    <col min="11598" max="11600" width="12.85546875" customWidth="1"/>
    <col min="11601" max="11605" width="12.28515625" customWidth="1"/>
    <col min="11606" max="11608" width="12.85546875" customWidth="1"/>
    <col min="11609" max="11609" width="14.42578125" bestFit="1" customWidth="1"/>
    <col min="11610" max="11610" width="13.28515625" bestFit="1" customWidth="1"/>
    <col min="11611" max="11612" width="14.42578125" bestFit="1" customWidth="1"/>
    <col min="11613" max="11613" width="12.28515625" customWidth="1"/>
    <col min="11614" max="11614" width="12.85546875" bestFit="1" customWidth="1"/>
    <col min="11615" max="11616" width="12.85546875" customWidth="1"/>
    <col min="11617" max="11617" width="13.5703125" bestFit="1" customWidth="1"/>
    <col min="11618" max="11620" width="14.42578125" bestFit="1" customWidth="1"/>
    <col min="11621" max="11621" width="12.28515625" customWidth="1"/>
    <col min="11622" max="11622" width="10.85546875" customWidth="1"/>
    <col min="11623" max="11624" width="12.85546875" customWidth="1"/>
    <col min="11625" max="11625" width="13.5703125" bestFit="1" customWidth="1"/>
    <col min="11626" max="11626" width="12.42578125" bestFit="1" customWidth="1"/>
    <col min="11627" max="11628" width="13.5703125" bestFit="1" customWidth="1"/>
    <col min="11629" max="11629" width="12.28515625" customWidth="1"/>
    <col min="11630" max="11632" width="12.85546875" customWidth="1"/>
    <col min="11633" max="11637" width="12.28515625" customWidth="1"/>
    <col min="11638" max="11640" width="12.85546875" customWidth="1"/>
    <col min="11641" max="11641" width="12.28515625" customWidth="1"/>
    <col min="11642" max="11642" width="13.28515625" bestFit="1" customWidth="1"/>
    <col min="11643" max="11644" width="14.42578125" bestFit="1" customWidth="1"/>
    <col min="11645" max="11645" width="12.28515625" customWidth="1"/>
    <col min="11646" max="11648" width="12.85546875" customWidth="1"/>
    <col min="11649" max="11652" width="14.42578125" bestFit="1" customWidth="1"/>
    <col min="11653" max="11653" width="12.28515625" customWidth="1"/>
    <col min="11654" max="11654" width="12.85546875" bestFit="1" customWidth="1"/>
    <col min="11655" max="11656" width="12.85546875" customWidth="1"/>
    <col min="11657" max="11657" width="14.42578125" bestFit="1" customWidth="1"/>
    <col min="11658" max="11660" width="13.5703125" bestFit="1" customWidth="1"/>
    <col min="11661" max="11661" width="12.28515625" customWidth="1"/>
    <col min="11662" max="11664" width="12.85546875" customWidth="1"/>
    <col min="11665" max="11665" width="13.5703125" bestFit="1" customWidth="1"/>
    <col min="11666" max="11668" width="14.42578125" bestFit="1" customWidth="1"/>
    <col min="11669" max="11669" width="12.28515625" customWidth="1"/>
    <col min="11670" max="11672" width="12.85546875" customWidth="1"/>
    <col min="11673" max="11673" width="13.5703125" bestFit="1" customWidth="1"/>
    <col min="11674" max="11676" width="14.42578125" bestFit="1" customWidth="1"/>
    <col min="11677" max="11692" width="12.28515625" customWidth="1"/>
    <col min="11693" max="11693" width="12.85546875" customWidth="1"/>
    <col min="11694" max="11694" width="12.28515625" customWidth="1"/>
    <col min="11695" max="11695" width="11.42578125" customWidth="1"/>
    <col min="11696" max="11696" width="11.7109375" customWidth="1"/>
    <col min="11697" max="11704" width="12.28515625" customWidth="1"/>
    <col min="11705" max="11707" width="13.5703125" customWidth="1"/>
    <col min="11708" max="11709" width="12.28515625" customWidth="1"/>
    <col min="11710" max="11712" width="13.5703125" customWidth="1"/>
    <col min="11713" max="11714" width="12.28515625" customWidth="1"/>
    <col min="11715" max="11717" width="13.5703125" customWidth="1"/>
    <col min="11718" max="11719" width="12.28515625" customWidth="1"/>
    <col min="11720" max="11722" width="13.5703125" customWidth="1"/>
    <col min="11723" max="11723" width="14.42578125" bestFit="1" customWidth="1"/>
    <col min="11724" max="11724" width="12.28515625" customWidth="1"/>
    <col min="11725" max="11727" width="13.5703125" customWidth="1"/>
    <col min="11728" max="11728" width="14.42578125" bestFit="1" customWidth="1"/>
    <col min="11729" max="11729" width="12.28515625" customWidth="1"/>
    <col min="11730" max="11730" width="10.28515625" customWidth="1"/>
    <col min="11731" max="11732" width="13.5703125" customWidth="1"/>
    <col min="11733" max="11734" width="12.28515625" customWidth="1"/>
    <col min="11735" max="11737" width="13.5703125" customWidth="1"/>
    <col min="11738" max="11738" width="14.42578125" bestFit="1" customWidth="1"/>
    <col min="11739" max="11739" width="12.28515625" customWidth="1"/>
    <col min="11740" max="11742" width="13.5703125" customWidth="1"/>
    <col min="11743" max="11743" width="12.42578125" bestFit="1" customWidth="1"/>
    <col min="11744" max="11744" width="12.28515625" customWidth="1"/>
    <col min="11745" max="11745" width="11.28515625" customWidth="1"/>
    <col min="11746" max="11747" width="13.5703125" customWidth="1"/>
    <col min="11748" max="11748" width="14.42578125" bestFit="1" customWidth="1"/>
    <col min="11749" max="11749" width="12.28515625" customWidth="1"/>
    <col min="11750" max="11750" width="9.140625" customWidth="1"/>
    <col min="11751" max="11752" width="13.5703125" customWidth="1"/>
    <col min="11753" max="11753" width="13.5703125" bestFit="1" customWidth="1"/>
    <col min="11754" max="11754" width="12.28515625" customWidth="1"/>
    <col min="11755" max="11755" width="6.7109375" customWidth="1"/>
    <col min="11756" max="11757" width="13.5703125" customWidth="1"/>
    <col min="11758" max="11758" width="13.5703125" bestFit="1" customWidth="1"/>
    <col min="11759" max="11759" width="12.28515625" customWidth="1"/>
    <col min="11760" max="11762" width="13.5703125" customWidth="1"/>
    <col min="11763" max="11764" width="12.28515625" customWidth="1"/>
    <col min="11765" max="11767" width="13.5703125" customWidth="1"/>
    <col min="11768" max="11769" width="12.28515625" customWidth="1"/>
    <col min="11770" max="11772" width="13.5703125" customWidth="1"/>
    <col min="11773" max="11773" width="14.42578125" bestFit="1" customWidth="1"/>
    <col min="11774" max="11774" width="12.28515625" customWidth="1"/>
    <col min="11775" max="11777" width="13.5703125" customWidth="1"/>
    <col min="11778" max="11778" width="13.5703125" bestFit="1" customWidth="1"/>
    <col min="11779" max="11779" width="12.28515625" customWidth="1"/>
    <col min="11780" max="11780" width="11.28515625" customWidth="1"/>
    <col min="11781" max="11782" width="13.5703125" customWidth="1"/>
    <col min="11783" max="11783" width="13.5703125" bestFit="1" customWidth="1"/>
    <col min="11784" max="11784" width="12.28515625" customWidth="1"/>
    <col min="11785" max="11785" width="9.140625" customWidth="1"/>
    <col min="11786" max="11787" width="13.5703125" customWidth="1"/>
    <col min="11788" max="11788" width="14.42578125" bestFit="1" customWidth="1"/>
    <col min="11789" max="11789" width="12.28515625" customWidth="1"/>
    <col min="11790" max="11792" width="12.85546875" customWidth="1"/>
    <col min="11793" max="11797" width="12.28515625" customWidth="1"/>
    <col min="11798" max="11800" width="12.85546875" customWidth="1"/>
    <col min="11801" max="11805" width="12.28515625" customWidth="1"/>
    <col min="11806" max="11808" width="12.85546875" customWidth="1"/>
    <col min="11809" max="11809" width="14.42578125" bestFit="1" customWidth="1"/>
    <col min="11810" max="11813" width="12.28515625" customWidth="1"/>
    <col min="11814" max="11816" width="12.85546875" customWidth="1"/>
    <col min="11817" max="11818" width="14.42578125" bestFit="1" customWidth="1"/>
    <col min="11819" max="11820" width="13.28515625" bestFit="1" customWidth="1"/>
    <col min="11821" max="11821" width="12.28515625" customWidth="1"/>
    <col min="11822" max="11824" width="12.85546875" customWidth="1"/>
    <col min="11825" max="11827" width="14.42578125" bestFit="1" customWidth="1"/>
    <col min="11828" max="11829" width="12.28515625" customWidth="1"/>
    <col min="11830" max="11832" width="12.85546875" customWidth="1"/>
    <col min="11833" max="11834" width="12.28515625" customWidth="1"/>
    <col min="11835" max="11835" width="14.42578125" bestFit="1" customWidth="1"/>
    <col min="11836" max="11837" width="12.28515625" customWidth="1"/>
    <col min="11838" max="11840" width="12.85546875" customWidth="1"/>
    <col min="11841" max="11845" width="12.28515625" customWidth="1"/>
    <col min="11846" max="11848" width="12.85546875" customWidth="1"/>
    <col min="11849" max="11853" width="12.28515625" customWidth="1"/>
    <col min="11854" max="11856" width="12.85546875" customWidth="1"/>
    <col min="11857" max="11861" width="12.28515625" customWidth="1"/>
    <col min="11862" max="11864" width="12.85546875" customWidth="1"/>
    <col min="11865" max="11865" width="14.42578125" bestFit="1" customWidth="1"/>
    <col min="11866" max="11866" width="13.28515625" bestFit="1" customWidth="1"/>
    <col min="11867" max="11868" width="14.42578125" bestFit="1" customWidth="1"/>
    <col min="11869" max="11869" width="12.28515625" customWidth="1"/>
    <col min="11870" max="11870" width="12.85546875" bestFit="1" customWidth="1"/>
    <col min="11871" max="11872" width="12.85546875" customWidth="1"/>
    <col min="11873" max="11873" width="13.5703125" bestFit="1" customWidth="1"/>
    <col min="11874" max="11876" width="14.42578125" bestFit="1" customWidth="1"/>
    <col min="11877" max="11877" width="12.28515625" customWidth="1"/>
    <col min="11878" max="11878" width="10.85546875" customWidth="1"/>
    <col min="11879" max="11880" width="12.85546875" customWidth="1"/>
    <col min="11881" max="11881" width="13.5703125" bestFit="1" customWidth="1"/>
    <col min="11882" max="11882" width="12.42578125" bestFit="1" customWidth="1"/>
    <col min="11883" max="11884" width="13.5703125" bestFit="1" customWidth="1"/>
    <col min="11885" max="11885" width="12.28515625" customWidth="1"/>
    <col min="11886" max="11888" width="12.85546875" customWidth="1"/>
    <col min="11889" max="11893" width="12.28515625" customWidth="1"/>
    <col min="11894" max="11896" width="12.85546875" customWidth="1"/>
    <col min="11897" max="11897" width="12.28515625" customWidth="1"/>
    <col min="11898" max="11898" width="13.28515625" bestFit="1" customWidth="1"/>
    <col min="11899" max="11900" width="14.42578125" bestFit="1" customWidth="1"/>
    <col min="11901" max="11901" width="12.28515625" customWidth="1"/>
    <col min="11902" max="11904" width="12.85546875" customWidth="1"/>
    <col min="11905" max="11908" width="14.42578125" bestFit="1" customWidth="1"/>
    <col min="11909" max="11909" width="12.28515625" customWidth="1"/>
    <col min="11910" max="11910" width="12.85546875" bestFit="1" customWidth="1"/>
    <col min="11911" max="11912" width="12.85546875" customWidth="1"/>
    <col min="11913" max="11913" width="14.42578125" bestFit="1" customWidth="1"/>
    <col min="11914" max="11916" width="13.5703125" bestFit="1" customWidth="1"/>
    <col min="11917" max="11917" width="12.28515625" customWidth="1"/>
    <col min="11918" max="11920" width="12.85546875" customWidth="1"/>
    <col min="11921" max="11921" width="13.5703125" bestFit="1" customWidth="1"/>
    <col min="11922" max="11924" width="14.42578125" bestFit="1" customWidth="1"/>
    <col min="11925" max="11925" width="12.28515625" customWidth="1"/>
    <col min="11926" max="11928" width="12.85546875" customWidth="1"/>
    <col min="11929" max="11929" width="13.5703125" bestFit="1" customWidth="1"/>
    <col min="11930" max="11932" width="14.42578125" bestFit="1" customWidth="1"/>
    <col min="11933" max="11948" width="12.28515625" customWidth="1"/>
    <col min="11949" max="11949" width="12.85546875" customWidth="1"/>
    <col min="11950" max="11950" width="12.28515625" customWidth="1"/>
    <col min="11951" max="11951" width="11.42578125" customWidth="1"/>
    <col min="11952" max="11952" width="11.7109375" customWidth="1"/>
    <col min="11953" max="11960" width="12.28515625" customWidth="1"/>
    <col min="11961" max="11963" width="13.5703125" customWidth="1"/>
    <col min="11964" max="11965" width="12.28515625" customWidth="1"/>
    <col min="11966" max="11968" width="13.5703125" customWidth="1"/>
    <col min="11969" max="11970" width="12.28515625" customWidth="1"/>
    <col min="11971" max="11973" width="13.5703125" customWidth="1"/>
    <col min="11974" max="11975" width="12.28515625" customWidth="1"/>
    <col min="11976" max="11978" width="13.5703125" customWidth="1"/>
    <col min="11979" max="11979" width="14.42578125" bestFit="1" customWidth="1"/>
    <col min="11980" max="11980" width="12.28515625" customWidth="1"/>
    <col min="11981" max="11983" width="13.5703125" customWidth="1"/>
    <col min="11984" max="11984" width="14.42578125" bestFit="1" customWidth="1"/>
    <col min="11985" max="11985" width="12.28515625" customWidth="1"/>
    <col min="11986" max="11986" width="10.28515625" customWidth="1"/>
    <col min="11987" max="11988" width="13.5703125" customWidth="1"/>
    <col min="11989" max="11990" width="12.28515625" customWidth="1"/>
    <col min="11991" max="11993" width="13.5703125" customWidth="1"/>
    <col min="11994" max="11994" width="14.42578125" bestFit="1" customWidth="1"/>
    <col min="11995" max="11995" width="12.28515625" customWidth="1"/>
    <col min="11996" max="11998" width="13.5703125" customWidth="1"/>
    <col min="11999" max="11999" width="12.42578125" bestFit="1" customWidth="1"/>
    <col min="12000" max="12000" width="12.28515625" customWidth="1"/>
    <col min="12001" max="12001" width="11.28515625" customWidth="1"/>
    <col min="12002" max="12003" width="13.5703125" customWidth="1"/>
    <col min="12004" max="12004" width="14.42578125" bestFit="1" customWidth="1"/>
    <col min="12005" max="12005" width="12.28515625" customWidth="1"/>
    <col min="12006" max="12006" width="9.140625" customWidth="1"/>
    <col min="12007" max="12008" width="13.5703125" customWidth="1"/>
    <col min="12009" max="12009" width="13.5703125" bestFit="1" customWidth="1"/>
    <col min="12010" max="12010" width="12.28515625" customWidth="1"/>
    <col min="12011" max="12011" width="6.7109375" customWidth="1"/>
    <col min="12012" max="12013" width="13.5703125" customWidth="1"/>
    <col min="12014" max="12014" width="13.5703125" bestFit="1" customWidth="1"/>
    <col min="12015" max="12015" width="12.28515625" customWidth="1"/>
    <col min="12016" max="12018" width="13.5703125" customWidth="1"/>
    <col min="12019" max="12020" width="12.28515625" customWidth="1"/>
    <col min="12021" max="12023" width="13.5703125" customWidth="1"/>
    <col min="12024" max="12025" width="12.28515625" customWidth="1"/>
    <col min="12026" max="12028" width="13.5703125" customWidth="1"/>
    <col min="12029" max="12029" width="14.42578125" bestFit="1" customWidth="1"/>
    <col min="12030" max="12030" width="12.28515625" customWidth="1"/>
    <col min="12031" max="12033" width="13.5703125" customWidth="1"/>
    <col min="12034" max="12034" width="13.5703125" bestFit="1" customWidth="1"/>
    <col min="12035" max="12035" width="12.28515625" customWidth="1"/>
    <col min="12036" max="12036" width="11.28515625" customWidth="1"/>
    <col min="12037" max="12038" width="13.5703125" customWidth="1"/>
    <col min="12039" max="12039" width="13.5703125" bestFit="1" customWidth="1"/>
    <col min="12040" max="12040" width="12.28515625" customWidth="1"/>
    <col min="12041" max="12041" width="9.140625" customWidth="1"/>
    <col min="12042" max="12043" width="13.5703125" customWidth="1"/>
    <col min="12044" max="12044" width="14.42578125" bestFit="1" customWidth="1"/>
    <col min="12045" max="12045" width="12.28515625" customWidth="1"/>
    <col min="12046" max="12048" width="12.85546875" customWidth="1"/>
    <col min="12049" max="12053" width="12.28515625" customWidth="1"/>
    <col min="12054" max="12056" width="12.85546875" customWidth="1"/>
    <col min="12057" max="12061" width="12.28515625" customWidth="1"/>
    <col min="12062" max="12064" width="12.85546875" customWidth="1"/>
    <col min="12065" max="12065" width="14.42578125" bestFit="1" customWidth="1"/>
    <col min="12066" max="12069" width="12.28515625" customWidth="1"/>
    <col min="12070" max="12072" width="12.85546875" customWidth="1"/>
    <col min="12073" max="12074" width="14.42578125" bestFit="1" customWidth="1"/>
    <col min="12075" max="12076" width="13.28515625" bestFit="1" customWidth="1"/>
    <col min="12077" max="12077" width="12.28515625" customWidth="1"/>
    <col min="12078" max="12080" width="12.85546875" customWidth="1"/>
    <col min="12081" max="12083" width="14.42578125" bestFit="1" customWidth="1"/>
    <col min="12084" max="12085" width="12.28515625" customWidth="1"/>
    <col min="12086" max="12088" width="12.85546875" customWidth="1"/>
    <col min="12089" max="12090" width="12.28515625" customWidth="1"/>
    <col min="12091" max="12091" width="14.42578125" bestFit="1" customWidth="1"/>
    <col min="12092" max="12093" width="12.28515625" customWidth="1"/>
    <col min="12094" max="12096" width="12.85546875" customWidth="1"/>
    <col min="12097" max="12101" width="12.28515625" customWidth="1"/>
    <col min="12102" max="12104" width="12.85546875" customWidth="1"/>
    <col min="12105" max="12109" width="12.28515625" customWidth="1"/>
    <col min="12110" max="12112" width="12.85546875" customWidth="1"/>
    <col min="12113" max="12117" width="12.28515625" customWidth="1"/>
    <col min="12118" max="12120" width="12.85546875" customWidth="1"/>
    <col min="12121" max="12121" width="14.42578125" bestFit="1" customWidth="1"/>
    <col min="12122" max="12122" width="13.28515625" bestFit="1" customWidth="1"/>
    <col min="12123" max="12124" width="14.42578125" bestFit="1" customWidth="1"/>
    <col min="12125" max="12125" width="12.28515625" customWidth="1"/>
    <col min="12126" max="12126" width="12.85546875" bestFit="1" customWidth="1"/>
    <col min="12127" max="12128" width="12.85546875" customWidth="1"/>
    <col min="12129" max="12129" width="13.5703125" bestFit="1" customWidth="1"/>
    <col min="12130" max="12132" width="14.42578125" bestFit="1" customWidth="1"/>
    <col min="12133" max="12133" width="12.28515625" customWidth="1"/>
    <col min="12134" max="12134" width="10.85546875" customWidth="1"/>
    <col min="12135" max="12136" width="12.85546875" customWidth="1"/>
    <col min="12137" max="12137" width="13.5703125" bestFit="1" customWidth="1"/>
    <col min="12138" max="12138" width="12.42578125" bestFit="1" customWidth="1"/>
    <col min="12139" max="12140" width="13.5703125" bestFit="1" customWidth="1"/>
    <col min="12141" max="12141" width="12.28515625" customWidth="1"/>
    <col min="12142" max="12144" width="12.85546875" customWidth="1"/>
    <col min="12145" max="12149" width="12.28515625" customWidth="1"/>
    <col min="12150" max="12152" width="12.85546875" customWidth="1"/>
    <col min="12153" max="12153" width="12.28515625" customWidth="1"/>
    <col min="12154" max="12154" width="13.28515625" bestFit="1" customWidth="1"/>
    <col min="12155" max="12156" width="14.42578125" bestFit="1" customWidth="1"/>
    <col min="12157" max="12157" width="12.28515625" customWidth="1"/>
    <col min="12158" max="12160" width="12.85546875" customWidth="1"/>
    <col min="12161" max="12164" width="14.42578125" bestFit="1" customWidth="1"/>
    <col min="12165" max="12165" width="12.28515625" customWidth="1"/>
    <col min="12166" max="12166" width="12.85546875" bestFit="1" customWidth="1"/>
    <col min="12167" max="12168" width="12.85546875" customWidth="1"/>
    <col min="12169" max="12169" width="14.42578125" bestFit="1" customWidth="1"/>
    <col min="12170" max="12172" width="13.5703125" bestFit="1" customWidth="1"/>
    <col min="12173" max="12173" width="12.28515625" customWidth="1"/>
    <col min="12174" max="12176" width="12.85546875" customWidth="1"/>
    <col min="12177" max="12177" width="13.5703125" bestFit="1" customWidth="1"/>
    <col min="12178" max="12180" width="14.42578125" bestFit="1" customWidth="1"/>
    <col min="12181" max="12181" width="12.28515625" customWidth="1"/>
    <col min="12182" max="12184" width="12.85546875" customWidth="1"/>
    <col min="12185" max="12185" width="13.5703125" bestFit="1" customWidth="1"/>
    <col min="12186" max="12188" width="14.42578125" bestFit="1" customWidth="1"/>
    <col min="12189" max="12204" width="12.28515625" customWidth="1"/>
    <col min="12205" max="12205" width="12.85546875" customWidth="1"/>
    <col min="12206" max="12206" width="12.28515625" customWidth="1"/>
    <col min="12207" max="12207" width="11.42578125" customWidth="1"/>
    <col min="12208" max="12208" width="11.7109375" customWidth="1"/>
    <col min="12209" max="12216" width="12.28515625" customWidth="1"/>
    <col min="12217" max="12219" width="13.5703125" customWidth="1"/>
    <col min="12220" max="12221" width="12.28515625" customWidth="1"/>
    <col min="12222" max="12224" width="13.5703125" customWidth="1"/>
    <col min="12225" max="12226" width="12.28515625" customWidth="1"/>
    <col min="12227" max="12229" width="13.5703125" customWidth="1"/>
    <col min="12230" max="12231" width="12.28515625" customWidth="1"/>
    <col min="12232" max="12234" width="13.5703125" customWidth="1"/>
    <col min="12235" max="12235" width="14.42578125" bestFit="1" customWidth="1"/>
    <col min="12236" max="12236" width="12.28515625" customWidth="1"/>
    <col min="12237" max="12239" width="13.5703125" customWidth="1"/>
    <col min="12240" max="12240" width="14.42578125" bestFit="1" customWidth="1"/>
    <col min="12241" max="12241" width="12.28515625" customWidth="1"/>
    <col min="12242" max="12242" width="10.28515625" customWidth="1"/>
    <col min="12243" max="12244" width="13.5703125" customWidth="1"/>
    <col min="12245" max="12246" width="12.28515625" customWidth="1"/>
    <col min="12247" max="12249" width="13.5703125" customWidth="1"/>
    <col min="12250" max="12250" width="14.42578125" bestFit="1" customWidth="1"/>
    <col min="12251" max="12251" width="12.28515625" customWidth="1"/>
    <col min="12252" max="12254" width="13.5703125" customWidth="1"/>
    <col min="12255" max="12255" width="12.42578125" bestFit="1" customWidth="1"/>
    <col min="12256" max="12256" width="12.28515625" customWidth="1"/>
    <col min="12257" max="12257" width="11.28515625" customWidth="1"/>
    <col min="12258" max="12259" width="13.5703125" customWidth="1"/>
    <col min="12260" max="12260" width="14.42578125" bestFit="1" customWidth="1"/>
    <col min="12261" max="12261" width="12.28515625" customWidth="1"/>
    <col min="12262" max="12262" width="9.140625" customWidth="1"/>
    <col min="12263" max="12264" width="13.5703125" customWidth="1"/>
    <col min="12265" max="12265" width="13.5703125" bestFit="1" customWidth="1"/>
    <col min="12266" max="12266" width="12.28515625" customWidth="1"/>
    <col min="12267" max="12267" width="6.7109375" customWidth="1"/>
    <col min="12268" max="12269" width="13.5703125" customWidth="1"/>
    <col min="12270" max="12270" width="13.5703125" bestFit="1" customWidth="1"/>
    <col min="12271" max="12271" width="12.28515625" customWidth="1"/>
    <col min="12272" max="12274" width="13.5703125" customWidth="1"/>
    <col min="12275" max="12276" width="12.28515625" customWidth="1"/>
    <col min="12277" max="12279" width="13.5703125" customWidth="1"/>
    <col min="12280" max="12281" width="12.28515625" customWidth="1"/>
    <col min="12282" max="12284" width="13.5703125" customWidth="1"/>
    <col min="12285" max="12285" width="14.42578125" bestFit="1" customWidth="1"/>
    <col min="12286" max="12286" width="12.28515625" customWidth="1"/>
    <col min="12287" max="12289" width="13.5703125" customWidth="1"/>
    <col min="12290" max="12290" width="13.5703125" bestFit="1" customWidth="1"/>
    <col min="12291" max="12291" width="12.28515625" customWidth="1"/>
    <col min="12292" max="12292" width="11.28515625" customWidth="1"/>
    <col min="12293" max="12294" width="13.5703125" customWidth="1"/>
    <col min="12295" max="12295" width="13.5703125" bestFit="1" customWidth="1"/>
    <col min="12296" max="12296" width="12.28515625" customWidth="1"/>
    <col min="12297" max="12297" width="9.140625" customWidth="1"/>
    <col min="12298" max="12299" width="13.5703125" customWidth="1"/>
    <col min="12300" max="12300" width="14.42578125" bestFit="1" customWidth="1"/>
    <col min="12301" max="12301" width="12.28515625" customWidth="1"/>
    <col min="12302" max="12304" width="12.85546875" customWidth="1"/>
    <col min="12305" max="12309" width="12.28515625" customWidth="1"/>
    <col min="12310" max="12312" width="12.85546875" customWidth="1"/>
    <col min="12313" max="12317" width="12.28515625" customWidth="1"/>
    <col min="12318" max="12320" width="12.85546875" customWidth="1"/>
    <col min="12321" max="12321" width="14.42578125" bestFit="1" customWidth="1"/>
    <col min="12322" max="12325" width="12.28515625" customWidth="1"/>
    <col min="12326" max="12328" width="12.85546875" customWidth="1"/>
    <col min="12329" max="12330" width="14.42578125" bestFit="1" customWidth="1"/>
    <col min="12331" max="12332" width="13.28515625" bestFit="1" customWidth="1"/>
    <col min="12333" max="12333" width="12.28515625" customWidth="1"/>
    <col min="12334" max="12336" width="12.85546875" customWidth="1"/>
    <col min="12337" max="12339" width="14.42578125" bestFit="1" customWidth="1"/>
    <col min="12340" max="12341" width="12.28515625" customWidth="1"/>
    <col min="12342" max="12344" width="12.85546875" customWidth="1"/>
    <col min="12345" max="12346" width="12.28515625" customWidth="1"/>
    <col min="12347" max="12347" width="14.42578125" bestFit="1" customWidth="1"/>
    <col min="12348" max="12349" width="12.28515625" customWidth="1"/>
    <col min="12350" max="12352" width="12.85546875" customWidth="1"/>
    <col min="12353" max="12357" width="12.28515625" customWidth="1"/>
    <col min="12358" max="12360" width="12.85546875" customWidth="1"/>
    <col min="12361" max="12365" width="12.28515625" customWidth="1"/>
    <col min="12366" max="12368" width="12.85546875" customWidth="1"/>
    <col min="12369" max="12373" width="12.28515625" customWidth="1"/>
    <col min="12374" max="12376" width="12.85546875" customWidth="1"/>
    <col min="12377" max="12377" width="14.42578125" bestFit="1" customWidth="1"/>
    <col min="12378" max="12378" width="13.28515625" bestFit="1" customWidth="1"/>
    <col min="12379" max="12380" width="14.42578125" bestFit="1" customWidth="1"/>
    <col min="12381" max="12381" width="12.28515625" customWidth="1"/>
    <col min="12382" max="12382" width="12.85546875" bestFit="1" customWidth="1"/>
    <col min="12383" max="12384" width="12.85546875" customWidth="1"/>
    <col min="12385" max="12385" width="13.5703125" bestFit="1" customWidth="1"/>
    <col min="12386" max="12388" width="14.42578125" bestFit="1" customWidth="1"/>
    <col min="12389" max="12389" width="12.28515625" customWidth="1"/>
    <col min="12390" max="12390" width="10.85546875" customWidth="1"/>
    <col min="12391" max="12392" width="12.85546875" customWidth="1"/>
    <col min="12393" max="12393" width="13.5703125" bestFit="1" customWidth="1"/>
    <col min="12394" max="12394" width="12.42578125" bestFit="1" customWidth="1"/>
    <col min="12395" max="12396" width="13.5703125" bestFit="1" customWidth="1"/>
    <col min="12397" max="12397" width="12.28515625" customWidth="1"/>
    <col min="12398" max="12400" width="12.85546875" customWidth="1"/>
    <col min="12401" max="12405" width="12.28515625" customWidth="1"/>
    <col min="12406" max="12408" width="12.85546875" customWidth="1"/>
    <col min="12409" max="12409" width="12.28515625" customWidth="1"/>
    <col min="12410" max="12410" width="13.28515625" bestFit="1" customWidth="1"/>
    <col min="12411" max="12412" width="14.42578125" bestFit="1" customWidth="1"/>
    <col min="12413" max="12413" width="12.28515625" customWidth="1"/>
    <col min="12414" max="12416" width="12.85546875" customWidth="1"/>
    <col min="12417" max="12420" width="14.42578125" bestFit="1" customWidth="1"/>
    <col min="12421" max="12421" width="12.28515625" customWidth="1"/>
    <col min="12422" max="12422" width="12.85546875" bestFit="1" customWidth="1"/>
    <col min="12423" max="12424" width="12.85546875" customWidth="1"/>
    <col min="12425" max="12425" width="14.42578125" bestFit="1" customWidth="1"/>
    <col min="12426" max="12428" width="13.5703125" bestFit="1" customWidth="1"/>
    <col min="12429" max="12429" width="12.28515625" customWidth="1"/>
    <col min="12430" max="12432" width="12.85546875" customWidth="1"/>
    <col min="12433" max="12433" width="13.5703125" bestFit="1" customWidth="1"/>
    <col min="12434" max="12436" width="14.42578125" bestFit="1" customWidth="1"/>
    <col min="12437" max="12437" width="12.28515625" customWidth="1"/>
    <col min="12438" max="12440" width="12.85546875" customWidth="1"/>
    <col min="12441" max="12441" width="13.5703125" bestFit="1" customWidth="1"/>
    <col min="12442" max="12444" width="14.42578125" bestFit="1" customWidth="1"/>
    <col min="12445" max="12460" width="12.28515625" customWidth="1"/>
    <col min="12461" max="12461" width="12.85546875" customWidth="1"/>
    <col min="12462" max="12462" width="12.28515625" customWidth="1"/>
    <col min="12463" max="12463" width="11.42578125" customWidth="1"/>
    <col min="12464" max="12464" width="11.7109375" customWidth="1"/>
    <col min="12465" max="12472" width="12.28515625" customWidth="1"/>
    <col min="12473" max="12475" width="13.5703125" customWidth="1"/>
    <col min="12476" max="12477" width="12.28515625" customWidth="1"/>
    <col min="12478" max="12480" width="13.5703125" customWidth="1"/>
    <col min="12481" max="12482" width="12.28515625" customWidth="1"/>
    <col min="12483" max="12485" width="13.5703125" customWidth="1"/>
    <col min="12486" max="12487" width="12.28515625" customWidth="1"/>
    <col min="12488" max="12490" width="13.5703125" customWidth="1"/>
    <col min="12491" max="12491" width="14.42578125" bestFit="1" customWidth="1"/>
    <col min="12492" max="12492" width="12.28515625" customWidth="1"/>
    <col min="12493" max="12495" width="13.5703125" customWidth="1"/>
    <col min="12496" max="12496" width="14.42578125" bestFit="1" customWidth="1"/>
    <col min="12497" max="12497" width="12.28515625" customWidth="1"/>
    <col min="12498" max="12498" width="10.28515625" customWidth="1"/>
    <col min="12499" max="12500" width="13.5703125" customWidth="1"/>
    <col min="12501" max="12502" width="12.28515625" customWidth="1"/>
    <col min="12503" max="12505" width="13.5703125" customWidth="1"/>
    <col min="12506" max="12506" width="14.42578125" bestFit="1" customWidth="1"/>
    <col min="12507" max="12507" width="12.28515625" customWidth="1"/>
    <col min="12508" max="12510" width="13.5703125" customWidth="1"/>
    <col min="12511" max="12511" width="12.42578125" bestFit="1" customWidth="1"/>
    <col min="12512" max="12512" width="12.28515625" customWidth="1"/>
    <col min="12513" max="12513" width="11.28515625" customWidth="1"/>
    <col min="12514" max="12515" width="13.5703125" customWidth="1"/>
    <col min="12516" max="12516" width="14.42578125" bestFit="1" customWidth="1"/>
    <col min="12517" max="12517" width="12.28515625" customWidth="1"/>
    <col min="12518" max="12518" width="9.140625" customWidth="1"/>
    <col min="12519" max="12520" width="13.5703125" customWidth="1"/>
    <col min="12521" max="12521" width="13.5703125" bestFit="1" customWidth="1"/>
    <col min="12522" max="12522" width="12.28515625" customWidth="1"/>
    <col min="12523" max="12523" width="6.7109375" customWidth="1"/>
    <col min="12524" max="12525" width="13.5703125" customWidth="1"/>
    <col min="12526" max="12526" width="13.5703125" bestFit="1" customWidth="1"/>
    <col min="12527" max="12527" width="12.28515625" customWidth="1"/>
    <col min="12528" max="12530" width="13.5703125" customWidth="1"/>
    <col min="12531" max="12532" width="12.28515625" customWidth="1"/>
    <col min="12533" max="12535" width="13.5703125" customWidth="1"/>
    <col min="12536" max="12537" width="12.28515625" customWidth="1"/>
    <col min="12538" max="12540" width="13.5703125" customWidth="1"/>
    <col min="12541" max="12541" width="14.42578125" bestFit="1" customWidth="1"/>
    <col min="12542" max="12542" width="12.28515625" customWidth="1"/>
    <col min="12543" max="12545" width="13.5703125" customWidth="1"/>
    <col min="12546" max="12546" width="13.5703125" bestFit="1" customWidth="1"/>
    <col min="12547" max="12547" width="12.28515625" customWidth="1"/>
    <col min="12548" max="12548" width="11.28515625" customWidth="1"/>
    <col min="12549" max="12550" width="13.5703125" customWidth="1"/>
    <col min="12551" max="12551" width="13.5703125" bestFit="1" customWidth="1"/>
    <col min="12552" max="12552" width="12.28515625" customWidth="1"/>
    <col min="12553" max="12553" width="9.140625" customWidth="1"/>
    <col min="12554" max="12555" width="13.5703125" customWidth="1"/>
    <col min="12556" max="12556" width="14.42578125" bestFit="1" customWidth="1"/>
    <col min="12557" max="12557" width="12.28515625" customWidth="1"/>
    <col min="12558" max="12560" width="12.85546875" customWidth="1"/>
    <col min="12561" max="12565" width="12.28515625" customWidth="1"/>
    <col min="12566" max="12568" width="12.85546875" customWidth="1"/>
    <col min="12569" max="12573" width="12.28515625" customWidth="1"/>
    <col min="12574" max="12576" width="12.85546875" customWidth="1"/>
    <col min="12577" max="12577" width="14.42578125" bestFit="1" customWidth="1"/>
    <col min="12578" max="12581" width="12.28515625" customWidth="1"/>
    <col min="12582" max="12584" width="12.85546875" customWidth="1"/>
    <col min="12585" max="12586" width="14.42578125" bestFit="1" customWidth="1"/>
    <col min="12587" max="12588" width="13.28515625" bestFit="1" customWidth="1"/>
    <col min="12589" max="12589" width="12.28515625" customWidth="1"/>
    <col min="12590" max="12592" width="12.85546875" customWidth="1"/>
    <col min="12593" max="12595" width="14.42578125" bestFit="1" customWidth="1"/>
    <col min="12596" max="12597" width="12.28515625" customWidth="1"/>
    <col min="12598" max="12600" width="12.85546875" customWidth="1"/>
    <col min="12601" max="12602" width="12.28515625" customWidth="1"/>
    <col min="12603" max="12603" width="14.42578125" bestFit="1" customWidth="1"/>
    <col min="12604" max="12605" width="12.28515625" customWidth="1"/>
    <col min="12606" max="12608" width="12.85546875" customWidth="1"/>
    <col min="12609" max="12613" width="12.28515625" customWidth="1"/>
    <col min="12614" max="12616" width="12.85546875" customWidth="1"/>
    <col min="12617" max="12621" width="12.28515625" customWidth="1"/>
    <col min="12622" max="12624" width="12.85546875" customWidth="1"/>
    <col min="12625" max="12629" width="12.28515625" customWidth="1"/>
    <col min="12630" max="12632" width="12.85546875" customWidth="1"/>
    <col min="12633" max="12633" width="14.42578125" bestFit="1" customWidth="1"/>
    <col min="12634" max="12634" width="13.28515625" bestFit="1" customWidth="1"/>
    <col min="12635" max="12636" width="14.42578125" bestFit="1" customWidth="1"/>
    <col min="12637" max="12637" width="12.28515625" customWidth="1"/>
    <col min="12638" max="12638" width="12.85546875" bestFit="1" customWidth="1"/>
    <col min="12639" max="12640" width="12.85546875" customWidth="1"/>
    <col min="12641" max="12641" width="13.5703125" bestFit="1" customWidth="1"/>
    <col min="12642" max="12644" width="14.42578125" bestFit="1" customWidth="1"/>
    <col min="12645" max="12645" width="12.28515625" customWidth="1"/>
    <col min="12646" max="12646" width="10.85546875" customWidth="1"/>
    <col min="12647" max="12648" width="12.85546875" customWidth="1"/>
    <col min="12649" max="12649" width="13.5703125" bestFit="1" customWidth="1"/>
    <col min="12650" max="12650" width="12.42578125" bestFit="1" customWidth="1"/>
    <col min="12651" max="12652" width="13.5703125" bestFit="1" customWidth="1"/>
    <col min="12653" max="12653" width="12.28515625" customWidth="1"/>
    <col min="12654" max="12656" width="12.85546875" customWidth="1"/>
    <col min="12657" max="12661" width="12.28515625" customWidth="1"/>
    <col min="12662" max="12664" width="12.85546875" customWidth="1"/>
    <col min="12665" max="12665" width="12.28515625" customWidth="1"/>
    <col min="12666" max="12666" width="13.28515625" bestFit="1" customWidth="1"/>
    <col min="12667" max="12668" width="14.42578125" bestFit="1" customWidth="1"/>
    <col min="12669" max="12669" width="12.28515625" customWidth="1"/>
    <col min="12670" max="12672" width="12.85546875" customWidth="1"/>
    <col min="12673" max="12676" width="14.42578125" bestFit="1" customWidth="1"/>
    <col min="12677" max="12677" width="12.28515625" customWidth="1"/>
    <col min="12678" max="12678" width="12.85546875" bestFit="1" customWidth="1"/>
    <col min="12679" max="12680" width="12.85546875" customWidth="1"/>
    <col min="12681" max="12681" width="14.42578125" bestFit="1" customWidth="1"/>
    <col min="12682" max="12684" width="13.5703125" bestFit="1" customWidth="1"/>
    <col min="12685" max="12685" width="12.28515625" customWidth="1"/>
    <col min="12686" max="12688" width="12.85546875" customWidth="1"/>
    <col min="12689" max="12689" width="13.5703125" bestFit="1" customWidth="1"/>
    <col min="12690" max="12692" width="14.42578125" bestFit="1" customWidth="1"/>
    <col min="12693" max="12693" width="12.28515625" customWidth="1"/>
    <col min="12694" max="12696" width="12.85546875" customWidth="1"/>
    <col min="12697" max="12697" width="13.5703125" bestFit="1" customWidth="1"/>
    <col min="12698" max="12700" width="14.42578125" bestFit="1" customWidth="1"/>
    <col min="12701" max="12716" width="12.28515625" customWidth="1"/>
    <col min="12717" max="12717" width="12.85546875" customWidth="1"/>
    <col min="12718" max="12718" width="12.28515625" customWidth="1"/>
    <col min="12719" max="12719" width="11.42578125" customWidth="1"/>
    <col min="12720" max="12720" width="11.7109375" customWidth="1"/>
    <col min="12721" max="12728" width="12.28515625" customWidth="1"/>
    <col min="12729" max="12731" width="13.5703125" customWidth="1"/>
    <col min="12732" max="12733" width="12.28515625" customWidth="1"/>
    <col min="12734" max="12736" width="13.5703125" customWidth="1"/>
    <col min="12737" max="12738" width="12.28515625" customWidth="1"/>
    <col min="12739" max="12741" width="13.5703125" customWidth="1"/>
    <col min="12742" max="12743" width="12.28515625" customWidth="1"/>
    <col min="12744" max="12746" width="13.5703125" customWidth="1"/>
    <col min="12747" max="12747" width="14.42578125" bestFit="1" customWidth="1"/>
    <col min="12748" max="12748" width="12.28515625" customWidth="1"/>
    <col min="12749" max="12751" width="13.5703125" customWidth="1"/>
    <col min="12752" max="12752" width="14.42578125" bestFit="1" customWidth="1"/>
    <col min="12753" max="12753" width="12.28515625" customWidth="1"/>
    <col min="12754" max="12754" width="10.28515625" customWidth="1"/>
    <col min="12755" max="12756" width="13.5703125" customWidth="1"/>
    <col min="12757" max="12758" width="12.28515625" customWidth="1"/>
    <col min="12759" max="12761" width="13.5703125" customWidth="1"/>
    <col min="12762" max="12762" width="14.42578125" bestFit="1" customWidth="1"/>
    <col min="12763" max="12763" width="12.28515625" customWidth="1"/>
    <col min="12764" max="12766" width="13.5703125" customWidth="1"/>
    <col min="12767" max="12767" width="12.42578125" bestFit="1" customWidth="1"/>
    <col min="12768" max="12768" width="12.28515625" customWidth="1"/>
    <col min="12769" max="12769" width="11.28515625" customWidth="1"/>
    <col min="12770" max="12771" width="13.5703125" customWidth="1"/>
    <col min="12772" max="12772" width="14.42578125" bestFit="1" customWidth="1"/>
    <col min="12773" max="12773" width="12.28515625" customWidth="1"/>
    <col min="12774" max="12774" width="9.140625" customWidth="1"/>
    <col min="12775" max="12776" width="13.5703125" customWidth="1"/>
    <col min="12777" max="12777" width="13.5703125" bestFit="1" customWidth="1"/>
    <col min="12778" max="12778" width="12.28515625" customWidth="1"/>
    <col min="12779" max="12779" width="6.7109375" customWidth="1"/>
    <col min="12780" max="12781" width="13.5703125" customWidth="1"/>
    <col min="12782" max="12782" width="13.5703125" bestFit="1" customWidth="1"/>
    <col min="12783" max="12783" width="12.28515625" customWidth="1"/>
    <col min="12784" max="12786" width="13.5703125" customWidth="1"/>
    <col min="12787" max="12788" width="12.28515625" customWidth="1"/>
    <col min="12789" max="12791" width="13.5703125" customWidth="1"/>
    <col min="12792" max="12793" width="12.28515625" customWidth="1"/>
    <col min="12794" max="12796" width="13.5703125" customWidth="1"/>
    <col min="12797" max="12797" width="14.42578125" bestFit="1" customWidth="1"/>
    <col min="12798" max="12798" width="12.28515625" customWidth="1"/>
    <col min="12799" max="12801" width="13.5703125" customWidth="1"/>
    <col min="12802" max="12802" width="13.5703125" bestFit="1" customWidth="1"/>
    <col min="12803" max="12803" width="12.28515625" customWidth="1"/>
    <col min="12804" max="12804" width="11.28515625" customWidth="1"/>
    <col min="12805" max="12806" width="13.5703125" customWidth="1"/>
    <col min="12807" max="12807" width="13.5703125" bestFit="1" customWidth="1"/>
    <col min="12808" max="12808" width="12.28515625" customWidth="1"/>
    <col min="12809" max="12809" width="9.140625" customWidth="1"/>
    <col min="12810" max="12811" width="13.5703125" customWidth="1"/>
    <col min="12812" max="12812" width="14.42578125" bestFit="1" customWidth="1"/>
    <col min="12813" max="12813" width="12.28515625" customWidth="1"/>
    <col min="12814" max="12816" width="12.85546875" customWidth="1"/>
    <col min="12817" max="12821" width="12.28515625" customWidth="1"/>
    <col min="12822" max="12824" width="12.85546875" customWidth="1"/>
    <col min="12825" max="12829" width="12.28515625" customWidth="1"/>
    <col min="12830" max="12832" width="12.85546875" customWidth="1"/>
    <col min="12833" max="12833" width="14.42578125" bestFit="1" customWidth="1"/>
    <col min="12834" max="12837" width="12.28515625" customWidth="1"/>
    <col min="12838" max="12840" width="12.85546875" customWidth="1"/>
    <col min="12841" max="12842" width="14.42578125" bestFit="1" customWidth="1"/>
    <col min="12843" max="12844" width="13.28515625" bestFit="1" customWidth="1"/>
    <col min="12845" max="12845" width="12.28515625" customWidth="1"/>
    <col min="12846" max="12848" width="12.85546875" customWidth="1"/>
    <col min="12849" max="12851" width="14.42578125" bestFit="1" customWidth="1"/>
    <col min="12852" max="12853" width="12.28515625" customWidth="1"/>
    <col min="12854" max="12856" width="12.85546875" customWidth="1"/>
    <col min="12857" max="12858" width="12.28515625" customWidth="1"/>
    <col min="12859" max="12859" width="14.42578125" bestFit="1" customWidth="1"/>
    <col min="12860" max="12861" width="12.28515625" customWidth="1"/>
    <col min="12862" max="12864" width="12.85546875" customWidth="1"/>
    <col min="12865" max="12869" width="12.28515625" customWidth="1"/>
    <col min="12870" max="12872" width="12.85546875" customWidth="1"/>
    <col min="12873" max="12877" width="12.28515625" customWidth="1"/>
    <col min="12878" max="12880" width="12.85546875" customWidth="1"/>
    <col min="12881" max="12885" width="12.28515625" customWidth="1"/>
    <col min="12886" max="12888" width="12.85546875" customWidth="1"/>
    <col min="12889" max="12889" width="14.42578125" bestFit="1" customWidth="1"/>
    <col min="12890" max="12890" width="13.28515625" bestFit="1" customWidth="1"/>
    <col min="12891" max="12892" width="14.42578125" bestFit="1" customWidth="1"/>
    <col min="12893" max="12893" width="12.28515625" customWidth="1"/>
    <col min="12894" max="12894" width="12.85546875" bestFit="1" customWidth="1"/>
    <col min="12895" max="12896" width="12.85546875" customWidth="1"/>
    <col min="12897" max="12897" width="13.5703125" bestFit="1" customWidth="1"/>
    <col min="12898" max="12900" width="14.42578125" bestFit="1" customWidth="1"/>
    <col min="12901" max="12901" width="12.28515625" customWidth="1"/>
    <col min="12902" max="12902" width="10.85546875" customWidth="1"/>
    <col min="12903" max="12904" width="12.85546875" customWidth="1"/>
    <col min="12905" max="12905" width="13.5703125" bestFit="1" customWidth="1"/>
    <col min="12906" max="12906" width="12.42578125" bestFit="1" customWidth="1"/>
    <col min="12907" max="12908" width="13.5703125" bestFit="1" customWidth="1"/>
    <col min="12909" max="12909" width="12.28515625" customWidth="1"/>
    <col min="12910" max="12912" width="12.85546875" customWidth="1"/>
    <col min="12913" max="12917" width="12.28515625" customWidth="1"/>
    <col min="12918" max="12920" width="12.85546875" customWidth="1"/>
    <col min="12921" max="12921" width="12.28515625" customWidth="1"/>
    <col min="12922" max="12922" width="13.28515625" bestFit="1" customWidth="1"/>
    <col min="12923" max="12924" width="14.42578125" bestFit="1" customWidth="1"/>
    <col min="12925" max="12925" width="12.28515625" customWidth="1"/>
    <col min="12926" max="12928" width="12.85546875" customWidth="1"/>
    <col min="12929" max="12932" width="14.42578125" bestFit="1" customWidth="1"/>
    <col min="12933" max="12933" width="12.28515625" customWidth="1"/>
    <col min="12934" max="12934" width="12.85546875" bestFit="1" customWidth="1"/>
    <col min="12935" max="12936" width="12.85546875" customWidth="1"/>
    <col min="12937" max="12937" width="14.42578125" bestFit="1" customWidth="1"/>
    <col min="12938" max="12940" width="13.5703125" bestFit="1" customWidth="1"/>
    <col min="12941" max="12941" width="12.28515625" customWidth="1"/>
    <col min="12942" max="12944" width="12.85546875" customWidth="1"/>
    <col min="12945" max="12945" width="13.5703125" bestFit="1" customWidth="1"/>
    <col min="12946" max="12948" width="14.42578125" bestFit="1" customWidth="1"/>
    <col min="12949" max="12949" width="12.28515625" customWidth="1"/>
    <col min="12950" max="12952" width="12.85546875" customWidth="1"/>
    <col min="12953" max="12953" width="13.5703125" bestFit="1" customWidth="1"/>
    <col min="12954" max="12956" width="14.42578125" bestFit="1" customWidth="1"/>
    <col min="12957" max="12972" width="12.28515625" customWidth="1"/>
    <col min="12973" max="12973" width="12.85546875" customWidth="1"/>
    <col min="12974" max="12974" width="12.28515625" customWidth="1"/>
    <col min="12975" max="12975" width="11.42578125" customWidth="1"/>
    <col min="12976" max="12976" width="11.7109375" customWidth="1"/>
    <col min="12977" max="12984" width="12.28515625" customWidth="1"/>
    <col min="12985" max="12987" width="13.5703125" customWidth="1"/>
    <col min="12988" max="12989" width="12.28515625" customWidth="1"/>
    <col min="12990" max="12992" width="13.5703125" customWidth="1"/>
    <col min="12993" max="12994" width="12.28515625" customWidth="1"/>
    <col min="12995" max="12997" width="13.5703125" customWidth="1"/>
    <col min="12998" max="12999" width="12.28515625" customWidth="1"/>
    <col min="13000" max="13002" width="13.5703125" customWidth="1"/>
    <col min="13003" max="13003" width="14.42578125" bestFit="1" customWidth="1"/>
    <col min="13004" max="13004" width="12.28515625" customWidth="1"/>
    <col min="13005" max="13007" width="13.5703125" customWidth="1"/>
    <col min="13008" max="13008" width="14.42578125" bestFit="1" customWidth="1"/>
    <col min="13009" max="13009" width="12.28515625" customWidth="1"/>
    <col min="13010" max="13010" width="10.28515625" customWidth="1"/>
    <col min="13011" max="13012" width="13.5703125" customWidth="1"/>
    <col min="13013" max="13014" width="12.28515625" customWidth="1"/>
    <col min="13015" max="13017" width="13.5703125" customWidth="1"/>
    <col min="13018" max="13018" width="14.42578125" bestFit="1" customWidth="1"/>
    <col min="13019" max="13019" width="12.28515625" customWidth="1"/>
    <col min="13020" max="13022" width="13.5703125" customWidth="1"/>
    <col min="13023" max="13023" width="12.42578125" bestFit="1" customWidth="1"/>
    <col min="13024" max="13024" width="12.28515625" customWidth="1"/>
    <col min="13025" max="13025" width="11.28515625" customWidth="1"/>
    <col min="13026" max="13027" width="13.5703125" customWidth="1"/>
    <col min="13028" max="13028" width="14.42578125" bestFit="1" customWidth="1"/>
    <col min="13029" max="13029" width="12.28515625" customWidth="1"/>
    <col min="13030" max="13030" width="9.140625" customWidth="1"/>
    <col min="13031" max="13032" width="13.5703125" customWidth="1"/>
    <col min="13033" max="13033" width="13.5703125" bestFit="1" customWidth="1"/>
    <col min="13034" max="13034" width="12.28515625" customWidth="1"/>
    <col min="13035" max="13035" width="6.7109375" customWidth="1"/>
    <col min="13036" max="13037" width="13.5703125" customWidth="1"/>
    <col min="13038" max="13038" width="13.5703125" bestFit="1" customWidth="1"/>
    <col min="13039" max="13039" width="12.28515625" customWidth="1"/>
    <col min="13040" max="13042" width="13.5703125" customWidth="1"/>
    <col min="13043" max="13044" width="12.28515625" customWidth="1"/>
    <col min="13045" max="13047" width="13.5703125" customWidth="1"/>
    <col min="13048" max="13049" width="12.28515625" customWidth="1"/>
    <col min="13050" max="13052" width="13.5703125" customWidth="1"/>
    <col min="13053" max="13053" width="14.42578125" bestFit="1" customWidth="1"/>
    <col min="13054" max="13054" width="12.28515625" customWidth="1"/>
    <col min="13055" max="13057" width="13.5703125" customWidth="1"/>
    <col min="13058" max="13058" width="13.5703125" bestFit="1" customWidth="1"/>
    <col min="13059" max="13059" width="12.28515625" customWidth="1"/>
    <col min="13060" max="13060" width="11.28515625" customWidth="1"/>
    <col min="13061" max="13062" width="13.5703125" customWidth="1"/>
    <col min="13063" max="13063" width="13.5703125" bestFit="1" customWidth="1"/>
    <col min="13064" max="13064" width="12.28515625" customWidth="1"/>
    <col min="13065" max="13065" width="9.140625" customWidth="1"/>
    <col min="13066" max="13067" width="13.5703125" customWidth="1"/>
    <col min="13068" max="13068" width="14.42578125" bestFit="1" customWidth="1"/>
    <col min="13069" max="13069" width="12.28515625" customWidth="1"/>
    <col min="13070" max="13072" width="12.85546875" customWidth="1"/>
    <col min="13073" max="13077" width="12.28515625" customWidth="1"/>
    <col min="13078" max="13080" width="12.85546875" customWidth="1"/>
    <col min="13081" max="13085" width="12.28515625" customWidth="1"/>
    <col min="13086" max="13088" width="12.85546875" customWidth="1"/>
    <col min="13089" max="13089" width="14.42578125" bestFit="1" customWidth="1"/>
    <col min="13090" max="13093" width="12.28515625" customWidth="1"/>
    <col min="13094" max="13096" width="12.85546875" customWidth="1"/>
    <col min="13097" max="13098" width="14.42578125" bestFit="1" customWidth="1"/>
    <col min="13099" max="13100" width="13.28515625" bestFit="1" customWidth="1"/>
    <col min="13101" max="13101" width="12.28515625" customWidth="1"/>
    <col min="13102" max="13104" width="12.85546875" customWidth="1"/>
    <col min="13105" max="13107" width="14.42578125" bestFit="1" customWidth="1"/>
    <col min="13108" max="13109" width="12.28515625" customWidth="1"/>
    <col min="13110" max="13112" width="12.85546875" customWidth="1"/>
    <col min="13113" max="13114" width="12.28515625" customWidth="1"/>
    <col min="13115" max="13115" width="14.42578125" bestFit="1" customWidth="1"/>
    <col min="13116" max="13117" width="12.28515625" customWidth="1"/>
    <col min="13118" max="13120" width="12.85546875" customWidth="1"/>
    <col min="13121" max="13125" width="12.28515625" customWidth="1"/>
    <col min="13126" max="13128" width="12.85546875" customWidth="1"/>
    <col min="13129" max="13133" width="12.28515625" customWidth="1"/>
    <col min="13134" max="13136" width="12.85546875" customWidth="1"/>
    <col min="13137" max="13141" width="12.28515625" customWidth="1"/>
    <col min="13142" max="13144" width="12.85546875" customWidth="1"/>
    <col min="13145" max="13145" width="14.42578125" bestFit="1" customWidth="1"/>
    <col min="13146" max="13146" width="13.28515625" bestFit="1" customWidth="1"/>
    <col min="13147" max="13148" width="14.42578125" bestFit="1" customWidth="1"/>
    <col min="13149" max="13149" width="12.28515625" customWidth="1"/>
    <col min="13150" max="13150" width="12.85546875" bestFit="1" customWidth="1"/>
    <col min="13151" max="13152" width="12.85546875" customWidth="1"/>
    <col min="13153" max="13153" width="13.5703125" bestFit="1" customWidth="1"/>
    <col min="13154" max="13156" width="14.42578125" bestFit="1" customWidth="1"/>
    <col min="13157" max="13157" width="12.28515625" customWidth="1"/>
    <col min="13158" max="13158" width="10.85546875" customWidth="1"/>
    <col min="13159" max="13160" width="12.85546875" customWidth="1"/>
    <col min="13161" max="13161" width="13.5703125" bestFit="1" customWidth="1"/>
    <col min="13162" max="13162" width="12.42578125" bestFit="1" customWidth="1"/>
    <col min="13163" max="13164" width="13.5703125" bestFit="1" customWidth="1"/>
    <col min="13165" max="13165" width="12.28515625" customWidth="1"/>
    <col min="13166" max="13168" width="12.85546875" customWidth="1"/>
    <col min="13169" max="13173" width="12.28515625" customWidth="1"/>
    <col min="13174" max="13176" width="12.85546875" customWidth="1"/>
    <col min="13177" max="13177" width="12.28515625" customWidth="1"/>
    <col min="13178" max="13178" width="13.28515625" bestFit="1" customWidth="1"/>
    <col min="13179" max="13180" width="14.42578125" bestFit="1" customWidth="1"/>
    <col min="13181" max="13181" width="12.28515625" customWidth="1"/>
    <col min="13182" max="13184" width="12.85546875" customWidth="1"/>
    <col min="13185" max="13188" width="14.42578125" bestFit="1" customWidth="1"/>
    <col min="13189" max="13189" width="12.28515625" customWidth="1"/>
    <col min="13190" max="13190" width="12.85546875" bestFit="1" customWidth="1"/>
    <col min="13191" max="13192" width="12.85546875" customWidth="1"/>
    <col min="13193" max="13193" width="14.42578125" bestFit="1" customWidth="1"/>
    <col min="13194" max="13196" width="13.5703125" bestFit="1" customWidth="1"/>
    <col min="13197" max="13197" width="12.28515625" customWidth="1"/>
    <col min="13198" max="13200" width="12.85546875" customWidth="1"/>
    <col min="13201" max="13201" width="13.5703125" bestFit="1" customWidth="1"/>
    <col min="13202" max="13204" width="14.42578125" bestFit="1" customWidth="1"/>
    <col min="13205" max="13205" width="12.28515625" customWidth="1"/>
    <col min="13206" max="13208" width="12.85546875" customWidth="1"/>
    <col min="13209" max="13209" width="13.5703125" bestFit="1" customWidth="1"/>
    <col min="13210" max="13212" width="14.42578125" bestFit="1" customWidth="1"/>
    <col min="13213" max="13228" width="12.28515625" customWidth="1"/>
    <col min="13229" max="13229" width="12.85546875" customWidth="1"/>
    <col min="13230" max="13230" width="12.28515625" customWidth="1"/>
    <col min="13231" max="13231" width="11.42578125" customWidth="1"/>
    <col min="13232" max="13232" width="11.7109375" customWidth="1"/>
    <col min="13233" max="13240" width="12.28515625" customWidth="1"/>
    <col min="13241" max="13243" width="13.5703125" customWidth="1"/>
    <col min="13244" max="13245" width="12.28515625" customWidth="1"/>
    <col min="13246" max="13248" width="13.5703125" customWidth="1"/>
    <col min="13249" max="13250" width="12.28515625" customWidth="1"/>
    <col min="13251" max="13253" width="13.5703125" customWidth="1"/>
    <col min="13254" max="13255" width="12.28515625" customWidth="1"/>
    <col min="13256" max="13258" width="13.5703125" customWidth="1"/>
    <col min="13259" max="13259" width="14.42578125" bestFit="1" customWidth="1"/>
    <col min="13260" max="13260" width="12.28515625" customWidth="1"/>
    <col min="13261" max="13263" width="13.5703125" customWidth="1"/>
    <col min="13264" max="13264" width="14.42578125" bestFit="1" customWidth="1"/>
    <col min="13265" max="13265" width="12.28515625" customWidth="1"/>
    <col min="13266" max="13266" width="10.28515625" customWidth="1"/>
    <col min="13267" max="13268" width="13.5703125" customWidth="1"/>
    <col min="13269" max="13270" width="12.28515625" customWidth="1"/>
    <col min="13271" max="13273" width="13.5703125" customWidth="1"/>
    <col min="13274" max="13274" width="14.42578125" bestFit="1" customWidth="1"/>
    <col min="13275" max="13275" width="12.28515625" customWidth="1"/>
    <col min="13276" max="13278" width="13.5703125" customWidth="1"/>
    <col min="13279" max="13279" width="12.42578125" bestFit="1" customWidth="1"/>
    <col min="13280" max="13280" width="12.28515625" customWidth="1"/>
    <col min="13281" max="13281" width="11.28515625" customWidth="1"/>
    <col min="13282" max="13283" width="13.5703125" customWidth="1"/>
    <col min="13284" max="13284" width="14.42578125" bestFit="1" customWidth="1"/>
    <col min="13285" max="13285" width="12.28515625" customWidth="1"/>
    <col min="13286" max="13286" width="9.140625" customWidth="1"/>
    <col min="13287" max="13288" width="13.5703125" customWidth="1"/>
    <col min="13289" max="13289" width="13.5703125" bestFit="1" customWidth="1"/>
    <col min="13290" max="13290" width="12.28515625" customWidth="1"/>
    <col min="13291" max="13291" width="6.7109375" customWidth="1"/>
    <col min="13292" max="13293" width="13.5703125" customWidth="1"/>
    <col min="13294" max="13294" width="13.5703125" bestFit="1" customWidth="1"/>
    <col min="13295" max="13295" width="12.28515625" customWidth="1"/>
    <col min="13296" max="13298" width="13.5703125" customWidth="1"/>
    <col min="13299" max="13300" width="12.28515625" customWidth="1"/>
    <col min="13301" max="13303" width="13.5703125" customWidth="1"/>
    <col min="13304" max="13305" width="12.28515625" customWidth="1"/>
    <col min="13306" max="13308" width="13.5703125" customWidth="1"/>
    <col min="13309" max="13309" width="14.42578125" bestFit="1" customWidth="1"/>
    <col min="13310" max="13310" width="12.28515625" customWidth="1"/>
    <col min="13311" max="13313" width="13.5703125" customWidth="1"/>
    <col min="13314" max="13314" width="13.5703125" bestFit="1" customWidth="1"/>
    <col min="13315" max="13315" width="12.28515625" customWidth="1"/>
    <col min="13316" max="13316" width="11.28515625" customWidth="1"/>
    <col min="13317" max="13318" width="13.5703125" customWidth="1"/>
    <col min="13319" max="13319" width="13.5703125" bestFit="1" customWidth="1"/>
    <col min="13320" max="13320" width="12.28515625" customWidth="1"/>
    <col min="13321" max="13321" width="9.140625" customWidth="1"/>
    <col min="13322" max="13323" width="13.5703125" customWidth="1"/>
    <col min="13324" max="13324" width="14.42578125" bestFit="1" customWidth="1"/>
    <col min="13325" max="13325" width="12.28515625" customWidth="1"/>
    <col min="13326" max="13328" width="12.85546875" customWidth="1"/>
    <col min="13329" max="13333" width="12.28515625" customWidth="1"/>
    <col min="13334" max="13336" width="12.85546875" customWidth="1"/>
    <col min="13337" max="13341" width="12.28515625" customWidth="1"/>
    <col min="13342" max="13344" width="12.85546875" customWidth="1"/>
    <col min="13345" max="13345" width="14.42578125" bestFit="1" customWidth="1"/>
    <col min="13346" max="13349" width="12.28515625" customWidth="1"/>
    <col min="13350" max="13352" width="12.85546875" customWidth="1"/>
    <col min="13353" max="13354" width="14.42578125" bestFit="1" customWidth="1"/>
    <col min="13355" max="13356" width="13.28515625" bestFit="1" customWidth="1"/>
    <col min="13357" max="13357" width="12.28515625" customWidth="1"/>
    <col min="13358" max="13360" width="12.85546875" customWidth="1"/>
    <col min="13361" max="13363" width="14.42578125" bestFit="1" customWidth="1"/>
    <col min="13364" max="13365" width="12.28515625" customWidth="1"/>
    <col min="13366" max="13368" width="12.85546875" customWidth="1"/>
    <col min="13369" max="13370" width="12.28515625" customWidth="1"/>
    <col min="13371" max="13371" width="14.42578125" bestFit="1" customWidth="1"/>
    <col min="13372" max="13373" width="12.28515625" customWidth="1"/>
    <col min="13374" max="13376" width="12.85546875" customWidth="1"/>
    <col min="13377" max="13381" width="12.28515625" customWidth="1"/>
    <col min="13382" max="13384" width="12.85546875" customWidth="1"/>
    <col min="13385" max="13389" width="12.28515625" customWidth="1"/>
    <col min="13390" max="13392" width="12.85546875" customWidth="1"/>
    <col min="13393" max="13397" width="12.28515625" customWidth="1"/>
    <col min="13398" max="13400" width="12.85546875" customWidth="1"/>
    <col min="13401" max="13401" width="14.42578125" bestFit="1" customWidth="1"/>
    <col min="13402" max="13402" width="13.28515625" bestFit="1" customWidth="1"/>
    <col min="13403" max="13404" width="14.42578125" bestFit="1" customWidth="1"/>
    <col min="13405" max="13405" width="12.28515625" customWidth="1"/>
    <col min="13406" max="13406" width="12.85546875" bestFit="1" customWidth="1"/>
    <col min="13407" max="13408" width="12.85546875" customWidth="1"/>
    <col min="13409" max="13409" width="13.5703125" bestFit="1" customWidth="1"/>
    <col min="13410" max="13412" width="14.42578125" bestFit="1" customWidth="1"/>
    <col min="13413" max="13413" width="12.28515625" customWidth="1"/>
    <col min="13414" max="13414" width="10.85546875" customWidth="1"/>
    <col min="13415" max="13416" width="12.85546875" customWidth="1"/>
    <col min="13417" max="13417" width="13.5703125" bestFit="1" customWidth="1"/>
    <col min="13418" max="13418" width="12.42578125" bestFit="1" customWidth="1"/>
    <col min="13419" max="13420" width="13.5703125" bestFit="1" customWidth="1"/>
    <col min="13421" max="13421" width="12.28515625" customWidth="1"/>
    <col min="13422" max="13424" width="12.85546875" customWidth="1"/>
    <col min="13425" max="13429" width="12.28515625" customWidth="1"/>
    <col min="13430" max="13432" width="12.85546875" customWidth="1"/>
    <col min="13433" max="13433" width="12.28515625" customWidth="1"/>
    <col min="13434" max="13434" width="13.28515625" bestFit="1" customWidth="1"/>
    <col min="13435" max="13436" width="14.42578125" bestFit="1" customWidth="1"/>
    <col min="13437" max="13437" width="12.28515625" customWidth="1"/>
    <col min="13438" max="13440" width="12.85546875" customWidth="1"/>
    <col min="13441" max="13444" width="14.42578125" bestFit="1" customWidth="1"/>
    <col min="13445" max="13445" width="12.28515625" customWidth="1"/>
    <col min="13446" max="13446" width="12.85546875" bestFit="1" customWidth="1"/>
    <col min="13447" max="13448" width="12.85546875" customWidth="1"/>
    <col min="13449" max="13449" width="14.42578125" bestFit="1" customWidth="1"/>
    <col min="13450" max="13452" width="13.5703125" bestFit="1" customWidth="1"/>
    <col min="13453" max="13453" width="12.28515625" customWidth="1"/>
    <col min="13454" max="13456" width="12.85546875" customWidth="1"/>
    <col min="13457" max="13457" width="13.5703125" bestFit="1" customWidth="1"/>
    <col min="13458" max="13460" width="14.42578125" bestFit="1" customWidth="1"/>
    <col min="13461" max="13461" width="12.28515625" customWidth="1"/>
    <col min="13462" max="13464" width="12.85546875" customWidth="1"/>
    <col min="13465" max="13465" width="13.5703125" bestFit="1" customWidth="1"/>
    <col min="13466" max="13468" width="14.42578125" bestFit="1" customWidth="1"/>
    <col min="13469" max="13484" width="12.28515625" customWidth="1"/>
    <col min="13485" max="13485" width="12.85546875" customWidth="1"/>
    <col min="13486" max="13486" width="12.28515625" customWidth="1"/>
    <col min="13487" max="13487" width="11.42578125" customWidth="1"/>
    <col min="13488" max="13488" width="11.7109375" customWidth="1"/>
    <col min="13489" max="13496" width="12.28515625" customWidth="1"/>
    <col min="13497" max="13499" width="13.5703125" customWidth="1"/>
    <col min="13500" max="13501" width="12.28515625" customWidth="1"/>
    <col min="13502" max="13504" width="13.5703125" customWidth="1"/>
    <col min="13505" max="13506" width="12.28515625" customWidth="1"/>
    <col min="13507" max="13509" width="13.5703125" customWidth="1"/>
    <col min="13510" max="13511" width="12.28515625" customWidth="1"/>
    <col min="13512" max="13514" width="13.5703125" customWidth="1"/>
    <col min="13515" max="13515" width="14.42578125" bestFit="1" customWidth="1"/>
    <col min="13516" max="13516" width="12.28515625" customWidth="1"/>
    <col min="13517" max="13519" width="13.5703125" customWidth="1"/>
    <col min="13520" max="13520" width="14.42578125" bestFit="1" customWidth="1"/>
    <col min="13521" max="13521" width="12.28515625" customWidth="1"/>
    <col min="13522" max="13522" width="10.28515625" customWidth="1"/>
    <col min="13523" max="13524" width="13.5703125" customWidth="1"/>
    <col min="13525" max="13526" width="12.28515625" customWidth="1"/>
    <col min="13527" max="13529" width="13.5703125" customWidth="1"/>
    <col min="13530" max="13530" width="14.42578125" bestFit="1" customWidth="1"/>
    <col min="13531" max="13531" width="12.28515625" customWidth="1"/>
    <col min="13532" max="13534" width="13.5703125" customWidth="1"/>
    <col min="13535" max="13535" width="12.42578125" bestFit="1" customWidth="1"/>
    <col min="13536" max="13536" width="12.28515625" customWidth="1"/>
    <col min="13537" max="13537" width="11.28515625" customWidth="1"/>
    <col min="13538" max="13539" width="13.5703125" customWidth="1"/>
    <col min="13540" max="13540" width="14.42578125" bestFit="1" customWidth="1"/>
    <col min="13541" max="13541" width="12.28515625" customWidth="1"/>
    <col min="13542" max="13542" width="9.140625" customWidth="1"/>
    <col min="13543" max="13544" width="13.5703125" customWidth="1"/>
    <col min="13545" max="13545" width="13.5703125" bestFit="1" customWidth="1"/>
    <col min="13546" max="13546" width="12.28515625" customWidth="1"/>
    <col min="13547" max="13547" width="6.7109375" customWidth="1"/>
    <col min="13548" max="13549" width="13.5703125" customWidth="1"/>
    <col min="13550" max="13550" width="13.5703125" bestFit="1" customWidth="1"/>
    <col min="13551" max="13551" width="12.28515625" customWidth="1"/>
    <col min="13552" max="13554" width="13.5703125" customWidth="1"/>
    <col min="13555" max="13556" width="12.28515625" customWidth="1"/>
    <col min="13557" max="13559" width="13.5703125" customWidth="1"/>
    <col min="13560" max="13561" width="12.28515625" customWidth="1"/>
    <col min="13562" max="13564" width="13.5703125" customWidth="1"/>
    <col min="13565" max="13565" width="14.42578125" bestFit="1" customWidth="1"/>
    <col min="13566" max="13566" width="12.28515625" customWidth="1"/>
    <col min="13567" max="13569" width="13.5703125" customWidth="1"/>
    <col min="13570" max="13570" width="13.5703125" bestFit="1" customWidth="1"/>
    <col min="13571" max="13571" width="12.28515625" customWidth="1"/>
    <col min="13572" max="13572" width="11.28515625" customWidth="1"/>
    <col min="13573" max="13574" width="13.5703125" customWidth="1"/>
    <col min="13575" max="13575" width="13.5703125" bestFit="1" customWidth="1"/>
    <col min="13576" max="13576" width="12.28515625" customWidth="1"/>
    <col min="13577" max="13577" width="9.140625" customWidth="1"/>
    <col min="13578" max="13579" width="13.5703125" customWidth="1"/>
    <col min="13580" max="13580" width="14.42578125" bestFit="1" customWidth="1"/>
    <col min="13581" max="13581" width="12.28515625" customWidth="1"/>
    <col min="13582" max="13584" width="12.85546875" customWidth="1"/>
    <col min="13585" max="13589" width="12.28515625" customWidth="1"/>
    <col min="13590" max="13592" width="12.85546875" customWidth="1"/>
    <col min="13593" max="13597" width="12.28515625" customWidth="1"/>
    <col min="13598" max="13600" width="12.85546875" customWidth="1"/>
    <col min="13601" max="13601" width="14.42578125" bestFit="1" customWidth="1"/>
    <col min="13602" max="13605" width="12.28515625" customWidth="1"/>
    <col min="13606" max="13608" width="12.85546875" customWidth="1"/>
    <col min="13609" max="13610" width="14.42578125" bestFit="1" customWidth="1"/>
    <col min="13611" max="13612" width="13.28515625" bestFit="1" customWidth="1"/>
    <col min="13613" max="13613" width="12.28515625" customWidth="1"/>
    <col min="13614" max="13616" width="12.85546875" customWidth="1"/>
    <col min="13617" max="13619" width="14.42578125" bestFit="1" customWidth="1"/>
    <col min="13620" max="13621" width="12.28515625" customWidth="1"/>
    <col min="13622" max="13624" width="12.85546875" customWidth="1"/>
    <col min="13625" max="13626" width="12.28515625" customWidth="1"/>
    <col min="13627" max="13627" width="14.42578125" bestFit="1" customWidth="1"/>
    <col min="13628" max="13629" width="12.28515625" customWidth="1"/>
    <col min="13630" max="13632" width="12.85546875" customWidth="1"/>
    <col min="13633" max="13637" width="12.28515625" customWidth="1"/>
    <col min="13638" max="13640" width="12.85546875" customWidth="1"/>
    <col min="13641" max="13645" width="12.28515625" customWidth="1"/>
    <col min="13646" max="13648" width="12.85546875" customWidth="1"/>
    <col min="13649" max="13653" width="12.28515625" customWidth="1"/>
    <col min="13654" max="13656" width="12.85546875" customWidth="1"/>
    <col min="13657" max="13657" width="14.42578125" bestFit="1" customWidth="1"/>
    <col min="13658" max="13658" width="13.28515625" bestFit="1" customWidth="1"/>
    <col min="13659" max="13660" width="14.42578125" bestFit="1" customWidth="1"/>
    <col min="13661" max="13661" width="12.28515625" customWidth="1"/>
    <col min="13662" max="13662" width="12.85546875" bestFit="1" customWidth="1"/>
    <col min="13663" max="13664" width="12.85546875" customWidth="1"/>
    <col min="13665" max="13665" width="13.5703125" bestFit="1" customWidth="1"/>
    <col min="13666" max="13668" width="14.42578125" bestFit="1" customWidth="1"/>
    <col min="13669" max="13669" width="12.28515625" customWidth="1"/>
    <col min="13670" max="13670" width="10.85546875" customWidth="1"/>
    <col min="13671" max="13672" width="12.85546875" customWidth="1"/>
    <col min="13673" max="13673" width="13.5703125" bestFit="1" customWidth="1"/>
    <col min="13674" max="13674" width="12.42578125" bestFit="1" customWidth="1"/>
    <col min="13675" max="13676" width="13.5703125" bestFit="1" customWidth="1"/>
    <col min="13677" max="13677" width="12.28515625" customWidth="1"/>
    <col min="13678" max="13680" width="12.85546875" customWidth="1"/>
    <col min="13681" max="13685" width="12.28515625" customWidth="1"/>
    <col min="13686" max="13688" width="12.85546875" customWidth="1"/>
    <col min="13689" max="13689" width="12.28515625" customWidth="1"/>
    <col min="13690" max="13690" width="13.28515625" bestFit="1" customWidth="1"/>
    <col min="13691" max="13692" width="14.42578125" bestFit="1" customWidth="1"/>
    <col min="13693" max="13693" width="12.28515625" customWidth="1"/>
    <col min="13694" max="13696" width="12.85546875" customWidth="1"/>
    <col min="13697" max="13700" width="14.42578125" bestFit="1" customWidth="1"/>
    <col min="13701" max="13701" width="12.28515625" customWidth="1"/>
    <col min="13702" max="13702" width="12.85546875" bestFit="1" customWidth="1"/>
    <col min="13703" max="13704" width="12.85546875" customWidth="1"/>
    <col min="13705" max="13705" width="14.42578125" bestFit="1" customWidth="1"/>
    <col min="13706" max="13708" width="13.5703125" bestFit="1" customWidth="1"/>
    <col min="13709" max="13709" width="12.28515625" customWidth="1"/>
    <col min="13710" max="13712" width="12.85546875" customWidth="1"/>
    <col min="13713" max="13713" width="13.5703125" bestFit="1" customWidth="1"/>
    <col min="13714" max="13716" width="14.42578125" bestFit="1" customWidth="1"/>
    <col min="13717" max="13717" width="12.28515625" customWidth="1"/>
    <col min="13718" max="13720" width="12.85546875" customWidth="1"/>
    <col min="13721" max="13721" width="13.5703125" bestFit="1" customWidth="1"/>
    <col min="13722" max="13724" width="14.42578125" bestFit="1" customWidth="1"/>
    <col min="13725" max="13740" width="12.28515625" customWidth="1"/>
    <col min="13741" max="13741" width="12.85546875" customWidth="1"/>
    <col min="13742" max="13742" width="12.28515625" customWidth="1"/>
    <col min="13743" max="13743" width="11.42578125" customWidth="1"/>
    <col min="13744" max="13744" width="11.7109375" customWidth="1"/>
    <col min="13745" max="13752" width="12.28515625" customWidth="1"/>
    <col min="13753" max="13755" width="13.5703125" customWidth="1"/>
    <col min="13756" max="13757" width="12.28515625" customWidth="1"/>
    <col min="13758" max="13760" width="13.5703125" customWidth="1"/>
    <col min="13761" max="13762" width="12.28515625" customWidth="1"/>
    <col min="13763" max="13765" width="13.5703125" customWidth="1"/>
    <col min="13766" max="13767" width="12.28515625" customWidth="1"/>
    <col min="13768" max="13770" width="13.5703125" customWidth="1"/>
    <col min="13771" max="13771" width="14.42578125" bestFit="1" customWidth="1"/>
    <col min="13772" max="13772" width="12.28515625" customWidth="1"/>
    <col min="13773" max="13775" width="13.5703125" customWidth="1"/>
    <col min="13776" max="13776" width="14.42578125" bestFit="1" customWidth="1"/>
    <col min="13777" max="13777" width="12.28515625" customWidth="1"/>
    <col min="13778" max="13778" width="10.28515625" customWidth="1"/>
    <col min="13779" max="13780" width="13.5703125" customWidth="1"/>
    <col min="13781" max="13782" width="12.28515625" customWidth="1"/>
    <col min="13783" max="13785" width="13.5703125" customWidth="1"/>
    <col min="13786" max="13786" width="14.42578125" bestFit="1" customWidth="1"/>
    <col min="13787" max="13787" width="12.28515625" customWidth="1"/>
    <col min="13788" max="13790" width="13.5703125" customWidth="1"/>
    <col min="13791" max="13791" width="12.42578125" bestFit="1" customWidth="1"/>
    <col min="13792" max="13792" width="12.28515625" customWidth="1"/>
    <col min="13793" max="13793" width="11.28515625" customWidth="1"/>
    <col min="13794" max="13795" width="13.5703125" customWidth="1"/>
    <col min="13796" max="13796" width="14.42578125" bestFit="1" customWidth="1"/>
    <col min="13797" max="13797" width="12.28515625" customWidth="1"/>
    <col min="13798" max="13798" width="9.140625" customWidth="1"/>
    <col min="13799" max="13800" width="13.5703125" customWidth="1"/>
    <col min="13801" max="13801" width="13.5703125" bestFit="1" customWidth="1"/>
    <col min="13802" max="13802" width="12.28515625" customWidth="1"/>
    <col min="13803" max="13803" width="6.7109375" customWidth="1"/>
    <col min="13804" max="13805" width="13.5703125" customWidth="1"/>
    <col min="13806" max="13806" width="13.5703125" bestFit="1" customWidth="1"/>
    <col min="13807" max="13807" width="12.28515625" customWidth="1"/>
    <col min="13808" max="13810" width="13.5703125" customWidth="1"/>
    <col min="13811" max="13812" width="12.28515625" customWidth="1"/>
    <col min="13813" max="13815" width="13.5703125" customWidth="1"/>
    <col min="13816" max="13817" width="12.28515625" customWidth="1"/>
    <col min="13818" max="13820" width="13.5703125" customWidth="1"/>
    <col min="13821" max="13821" width="14.42578125" bestFit="1" customWidth="1"/>
    <col min="13822" max="13822" width="12.28515625" customWidth="1"/>
    <col min="13823" max="13825" width="13.5703125" customWidth="1"/>
    <col min="13826" max="13826" width="13.5703125" bestFit="1" customWidth="1"/>
    <col min="13827" max="13827" width="12.28515625" customWidth="1"/>
    <col min="13828" max="13828" width="11.28515625" customWidth="1"/>
    <col min="13829" max="13830" width="13.5703125" customWidth="1"/>
    <col min="13831" max="13831" width="13.5703125" bestFit="1" customWidth="1"/>
    <col min="13832" max="13832" width="12.28515625" customWidth="1"/>
    <col min="13833" max="13833" width="9.140625" customWidth="1"/>
    <col min="13834" max="13835" width="13.5703125" customWidth="1"/>
    <col min="13836" max="13836" width="14.42578125" bestFit="1" customWidth="1"/>
    <col min="13837" max="13837" width="12.28515625" customWidth="1"/>
    <col min="13838" max="13840" width="12.85546875" customWidth="1"/>
    <col min="13841" max="13845" width="12.28515625" customWidth="1"/>
    <col min="13846" max="13848" width="12.85546875" customWidth="1"/>
    <col min="13849" max="13853" width="12.28515625" customWidth="1"/>
    <col min="13854" max="13856" width="12.85546875" customWidth="1"/>
    <col min="13857" max="13857" width="14.42578125" bestFit="1" customWidth="1"/>
    <col min="13858" max="13861" width="12.28515625" customWidth="1"/>
    <col min="13862" max="13864" width="12.85546875" customWidth="1"/>
    <col min="13865" max="13866" width="14.42578125" bestFit="1" customWidth="1"/>
    <col min="13867" max="13868" width="13.28515625" bestFit="1" customWidth="1"/>
    <col min="13869" max="13869" width="12.28515625" customWidth="1"/>
    <col min="13870" max="13872" width="12.85546875" customWidth="1"/>
    <col min="13873" max="13875" width="14.42578125" bestFit="1" customWidth="1"/>
    <col min="13876" max="13877" width="12.28515625" customWidth="1"/>
    <col min="13878" max="13880" width="12.85546875" customWidth="1"/>
    <col min="13881" max="13882" width="12.28515625" customWidth="1"/>
    <col min="13883" max="13883" width="14.42578125" bestFit="1" customWidth="1"/>
    <col min="13884" max="13885" width="12.28515625" customWidth="1"/>
    <col min="13886" max="13888" width="12.85546875" customWidth="1"/>
    <col min="13889" max="13893" width="12.28515625" customWidth="1"/>
    <col min="13894" max="13896" width="12.85546875" customWidth="1"/>
    <col min="13897" max="13901" width="12.28515625" customWidth="1"/>
    <col min="13902" max="13904" width="12.85546875" customWidth="1"/>
    <col min="13905" max="13909" width="12.28515625" customWidth="1"/>
    <col min="13910" max="13912" width="12.85546875" customWidth="1"/>
    <col min="13913" max="13913" width="14.42578125" bestFit="1" customWidth="1"/>
    <col min="13914" max="13914" width="13.28515625" bestFit="1" customWidth="1"/>
    <col min="13915" max="13916" width="14.42578125" bestFit="1" customWidth="1"/>
    <col min="13917" max="13917" width="12.28515625" customWidth="1"/>
    <col min="13918" max="13918" width="12.85546875" bestFit="1" customWidth="1"/>
    <col min="13919" max="13920" width="12.85546875" customWidth="1"/>
    <col min="13921" max="13921" width="13.5703125" bestFit="1" customWidth="1"/>
    <col min="13922" max="13924" width="14.42578125" bestFit="1" customWidth="1"/>
    <col min="13925" max="13925" width="12.28515625" customWidth="1"/>
    <col min="13926" max="13926" width="10.85546875" customWidth="1"/>
    <col min="13927" max="13928" width="12.85546875" customWidth="1"/>
    <col min="13929" max="13929" width="13.5703125" bestFit="1" customWidth="1"/>
    <col min="13930" max="13930" width="12.42578125" bestFit="1" customWidth="1"/>
    <col min="13931" max="13932" width="13.5703125" bestFit="1" customWidth="1"/>
    <col min="13933" max="13933" width="12.28515625" customWidth="1"/>
    <col min="13934" max="13936" width="12.85546875" customWidth="1"/>
    <col min="13937" max="13941" width="12.28515625" customWidth="1"/>
    <col min="13942" max="13944" width="12.85546875" customWidth="1"/>
    <col min="13945" max="13945" width="12.28515625" customWidth="1"/>
    <col min="13946" max="13946" width="13.28515625" bestFit="1" customWidth="1"/>
    <col min="13947" max="13948" width="14.42578125" bestFit="1" customWidth="1"/>
    <col min="13949" max="13949" width="12.28515625" customWidth="1"/>
    <col min="13950" max="13952" width="12.85546875" customWidth="1"/>
    <col min="13953" max="13956" width="14.42578125" bestFit="1" customWidth="1"/>
    <col min="13957" max="13957" width="12.28515625" customWidth="1"/>
    <col min="13958" max="13958" width="12.85546875" bestFit="1" customWidth="1"/>
    <col min="13959" max="13960" width="12.85546875" customWidth="1"/>
    <col min="13961" max="13961" width="14.42578125" bestFit="1" customWidth="1"/>
    <col min="13962" max="13964" width="13.5703125" bestFit="1" customWidth="1"/>
    <col min="13965" max="13965" width="12.28515625" customWidth="1"/>
    <col min="13966" max="13968" width="12.85546875" customWidth="1"/>
    <col min="13969" max="13969" width="13.5703125" bestFit="1" customWidth="1"/>
    <col min="13970" max="13972" width="14.42578125" bestFit="1" customWidth="1"/>
    <col min="13973" max="13973" width="12.28515625" customWidth="1"/>
    <col min="13974" max="13976" width="12.85546875" customWidth="1"/>
    <col min="13977" max="13977" width="13.5703125" bestFit="1" customWidth="1"/>
    <col min="13978" max="13980" width="14.42578125" bestFit="1" customWidth="1"/>
    <col min="13981" max="13996" width="12.28515625" customWidth="1"/>
    <col min="13997" max="13997" width="12.85546875" customWidth="1"/>
    <col min="13998" max="13998" width="12.28515625" customWidth="1"/>
    <col min="13999" max="13999" width="11.42578125" customWidth="1"/>
    <col min="14000" max="14000" width="11.7109375" customWidth="1"/>
    <col min="14001" max="14008" width="12.28515625" customWidth="1"/>
    <col min="14009" max="14011" width="13.5703125" customWidth="1"/>
    <col min="14012" max="14013" width="12.28515625" customWidth="1"/>
    <col min="14014" max="14016" width="13.5703125" customWidth="1"/>
    <col min="14017" max="14018" width="12.28515625" customWidth="1"/>
    <col min="14019" max="14021" width="13.5703125" customWidth="1"/>
    <col min="14022" max="14023" width="12.28515625" customWidth="1"/>
    <col min="14024" max="14026" width="13.5703125" customWidth="1"/>
    <col min="14027" max="14027" width="14.42578125" bestFit="1" customWidth="1"/>
    <col min="14028" max="14028" width="12.28515625" customWidth="1"/>
    <col min="14029" max="14031" width="13.5703125" customWidth="1"/>
    <col min="14032" max="14032" width="14.42578125" bestFit="1" customWidth="1"/>
    <col min="14033" max="14033" width="12.28515625" customWidth="1"/>
    <col min="14034" max="14034" width="10.28515625" customWidth="1"/>
    <col min="14035" max="14036" width="13.5703125" customWidth="1"/>
    <col min="14037" max="14038" width="12.28515625" customWidth="1"/>
    <col min="14039" max="14041" width="13.5703125" customWidth="1"/>
    <col min="14042" max="14042" width="14.42578125" bestFit="1" customWidth="1"/>
    <col min="14043" max="14043" width="12.28515625" customWidth="1"/>
    <col min="14044" max="14046" width="13.5703125" customWidth="1"/>
    <col min="14047" max="14047" width="12.42578125" bestFit="1" customWidth="1"/>
    <col min="14048" max="14048" width="12.28515625" customWidth="1"/>
    <col min="14049" max="14049" width="11.28515625" customWidth="1"/>
    <col min="14050" max="14051" width="13.5703125" customWidth="1"/>
    <col min="14052" max="14052" width="14.42578125" bestFit="1" customWidth="1"/>
    <col min="14053" max="14053" width="12.28515625" customWidth="1"/>
    <col min="14054" max="14054" width="9.140625" customWidth="1"/>
    <col min="14055" max="14056" width="13.5703125" customWidth="1"/>
    <col min="14057" max="14057" width="13.5703125" bestFit="1" customWidth="1"/>
    <col min="14058" max="14058" width="12.28515625" customWidth="1"/>
    <col min="14059" max="14059" width="6.7109375" customWidth="1"/>
    <col min="14060" max="14061" width="13.5703125" customWidth="1"/>
    <col min="14062" max="14062" width="13.5703125" bestFit="1" customWidth="1"/>
    <col min="14063" max="14063" width="12.28515625" customWidth="1"/>
    <col min="14064" max="14066" width="13.5703125" customWidth="1"/>
    <col min="14067" max="14068" width="12.28515625" customWidth="1"/>
    <col min="14069" max="14071" width="13.5703125" customWidth="1"/>
    <col min="14072" max="14073" width="12.28515625" customWidth="1"/>
    <col min="14074" max="14076" width="13.5703125" customWidth="1"/>
    <col min="14077" max="14077" width="14.42578125" bestFit="1" customWidth="1"/>
    <col min="14078" max="14078" width="12.28515625" customWidth="1"/>
    <col min="14079" max="14081" width="13.5703125" customWidth="1"/>
    <col min="14082" max="14082" width="13.5703125" bestFit="1" customWidth="1"/>
    <col min="14083" max="14083" width="12.28515625" customWidth="1"/>
    <col min="14084" max="14084" width="11.28515625" customWidth="1"/>
    <col min="14085" max="14086" width="13.5703125" customWidth="1"/>
    <col min="14087" max="14087" width="13.5703125" bestFit="1" customWidth="1"/>
    <col min="14088" max="14088" width="12.28515625" customWidth="1"/>
    <col min="14089" max="14089" width="9.140625" customWidth="1"/>
    <col min="14090" max="14091" width="13.5703125" customWidth="1"/>
    <col min="14092" max="14092" width="14.42578125" bestFit="1" customWidth="1"/>
    <col min="14093" max="14093" width="12.28515625" customWidth="1"/>
    <col min="14094" max="14096" width="12.85546875" customWidth="1"/>
    <col min="14097" max="14101" width="12.28515625" customWidth="1"/>
    <col min="14102" max="14104" width="12.85546875" customWidth="1"/>
    <col min="14105" max="14109" width="12.28515625" customWidth="1"/>
    <col min="14110" max="14112" width="12.85546875" customWidth="1"/>
    <col min="14113" max="14113" width="14.42578125" bestFit="1" customWidth="1"/>
    <col min="14114" max="14117" width="12.28515625" customWidth="1"/>
    <col min="14118" max="14120" width="12.85546875" customWidth="1"/>
    <col min="14121" max="14122" width="14.42578125" bestFit="1" customWidth="1"/>
    <col min="14123" max="14124" width="13.28515625" bestFit="1" customWidth="1"/>
    <col min="14125" max="14125" width="12.28515625" customWidth="1"/>
    <col min="14126" max="14128" width="12.85546875" customWidth="1"/>
    <col min="14129" max="14131" width="14.42578125" bestFit="1" customWidth="1"/>
    <col min="14132" max="14133" width="12.28515625" customWidth="1"/>
    <col min="14134" max="14136" width="12.85546875" customWidth="1"/>
    <col min="14137" max="14138" width="12.28515625" customWidth="1"/>
    <col min="14139" max="14139" width="14.42578125" bestFit="1" customWidth="1"/>
    <col min="14140" max="14141" width="12.28515625" customWidth="1"/>
    <col min="14142" max="14144" width="12.85546875" customWidth="1"/>
    <col min="14145" max="14149" width="12.28515625" customWidth="1"/>
    <col min="14150" max="14152" width="12.85546875" customWidth="1"/>
    <col min="14153" max="14157" width="12.28515625" customWidth="1"/>
    <col min="14158" max="14160" width="12.85546875" customWidth="1"/>
    <col min="14161" max="14165" width="12.28515625" customWidth="1"/>
    <col min="14166" max="14168" width="12.85546875" customWidth="1"/>
    <col min="14169" max="14169" width="14.42578125" bestFit="1" customWidth="1"/>
    <col min="14170" max="14170" width="13.28515625" bestFit="1" customWidth="1"/>
    <col min="14171" max="14172" width="14.42578125" bestFit="1" customWidth="1"/>
    <col min="14173" max="14173" width="12.28515625" customWidth="1"/>
    <col min="14174" max="14174" width="12.85546875" bestFit="1" customWidth="1"/>
    <col min="14175" max="14176" width="12.85546875" customWidth="1"/>
    <col min="14177" max="14177" width="13.5703125" bestFit="1" customWidth="1"/>
    <col min="14178" max="14180" width="14.42578125" bestFit="1" customWidth="1"/>
    <col min="14181" max="14181" width="12.28515625" customWidth="1"/>
    <col min="14182" max="14182" width="10.85546875" customWidth="1"/>
    <col min="14183" max="14184" width="12.85546875" customWidth="1"/>
    <col min="14185" max="14185" width="13.5703125" bestFit="1" customWidth="1"/>
    <col min="14186" max="14186" width="12.42578125" bestFit="1" customWidth="1"/>
    <col min="14187" max="14188" width="13.5703125" bestFit="1" customWidth="1"/>
    <col min="14189" max="14189" width="12.28515625" customWidth="1"/>
    <col min="14190" max="14192" width="12.85546875" customWidth="1"/>
    <col min="14193" max="14197" width="12.28515625" customWidth="1"/>
    <col min="14198" max="14200" width="12.85546875" customWidth="1"/>
    <col min="14201" max="14201" width="12.28515625" customWidth="1"/>
    <col min="14202" max="14202" width="13.28515625" bestFit="1" customWidth="1"/>
    <col min="14203" max="14204" width="14.42578125" bestFit="1" customWidth="1"/>
    <col min="14205" max="14205" width="12.28515625" customWidth="1"/>
    <col min="14206" max="14208" width="12.85546875" customWidth="1"/>
    <col min="14209" max="14212" width="14.42578125" bestFit="1" customWidth="1"/>
    <col min="14213" max="14213" width="12.28515625" customWidth="1"/>
    <col min="14214" max="14214" width="12.85546875" bestFit="1" customWidth="1"/>
    <col min="14215" max="14216" width="12.85546875" customWidth="1"/>
    <col min="14217" max="14217" width="14.42578125" bestFit="1" customWidth="1"/>
    <col min="14218" max="14220" width="13.5703125" bestFit="1" customWidth="1"/>
    <col min="14221" max="14221" width="12.28515625" customWidth="1"/>
    <col min="14222" max="14224" width="12.85546875" customWidth="1"/>
    <col min="14225" max="14225" width="13.5703125" bestFit="1" customWidth="1"/>
    <col min="14226" max="14228" width="14.42578125" bestFit="1" customWidth="1"/>
    <col min="14229" max="14229" width="12.28515625" customWidth="1"/>
    <col min="14230" max="14232" width="12.85546875" customWidth="1"/>
    <col min="14233" max="14233" width="13.5703125" bestFit="1" customWidth="1"/>
    <col min="14234" max="14236" width="14.42578125" bestFit="1" customWidth="1"/>
    <col min="14237" max="14252" width="12.28515625" customWidth="1"/>
    <col min="14253" max="14253" width="12.85546875" customWidth="1"/>
    <col min="14254" max="14254" width="12.28515625" customWidth="1"/>
    <col min="14255" max="14255" width="11.42578125" customWidth="1"/>
    <col min="14256" max="14256" width="11.7109375" customWidth="1"/>
    <col min="14257" max="14264" width="12.28515625" customWidth="1"/>
    <col min="14265" max="14267" width="13.5703125" customWidth="1"/>
    <col min="14268" max="14269" width="12.28515625" customWidth="1"/>
    <col min="14270" max="14272" width="13.5703125" customWidth="1"/>
    <col min="14273" max="14274" width="12.28515625" customWidth="1"/>
    <col min="14275" max="14277" width="13.5703125" customWidth="1"/>
    <col min="14278" max="14279" width="12.28515625" customWidth="1"/>
    <col min="14280" max="14282" width="13.5703125" customWidth="1"/>
    <col min="14283" max="14283" width="14.42578125" bestFit="1" customWidth="1"/>
    <col min="14284" max="14284" width="12.28515625" customWidth="1"/>
    <col min="14285" max="14287" width="13.5703125" customWidth="1"/>
    <col min="14288" max="14288" width="14.42578125" bestFit="1" customWidth="1"/>
    <col min="14289" max="14289" width="12.28515625" customWidth="1"/>
    <col min="14290" max="14290" width="10.28515625" customWidth="1"/>
    <col min="14291" max="14292" width="13.5703125" customWidth="1"/>
    <col min="14293" max="14294" width="12.28515625" customWidth="1"/>
    <col min="14295" max="14297" width="13.5703125" customWidth="1"/>
    <col min="14298" max="14298" width="14.42578125" bestFit="1" customWidth="1"/>
    <col min="14299" max="14299" width="12.28515625" customWidth="1"/>
    <col min="14300" max="14302" width="13.5703125" customWidth="1"/>
    <col min="14303" max="14303" width="12.42578125" bestFit="1" customWidth="1"/>
    <col min="14304" max="14304" width="12.28515625" customWidth="1"/>
    <col min="14305" max="14305" width="11.28515625" customWidth="1"/>
    <col min="14306" max="14307" width="13.5703125" customWidth="1"/>
    <col min="14308" max="14308" width="14.42578125" bestFit="1" customWidth="1"/>
    <col min="14309" max="14309" width="12.28515625" customWidth="1"/>
    <col min="14310" max="14310" width="9.140625" customWidth="1"/>
    <col min="14311" max="14312" width="13.5703125" customWidth="1"/>
    <col min="14313" max="14313" width="13.5703125" bestFit="1" customWidth="1"/>
    <col min="14314" max="14314" width="12.28515625" customWidth="1"/>
    <col min="14315" max="14315" width="6.7109375" customWidth="1"/>
    <col min="14316" max="14317" width="13.5703125" customWidth="1"/>
    <col min="14318" max="14318" width="13.5703125" bestFit="1" customWidth="1"/>
    <col min="14319" max="14319" width="12.28515625" customWidth="1"/>
    <col min="14320" max="14322" width="13.5703125" customWidth="1"/>
    <col min="14323" max="14324" width="12.28515625" customWidth="1"/>
    <col min="14325" max="14327" width="13.5703125" customWidth="1"/>
    <col min="14328" max="14329" width="12.28515625" customWidth="1"/>
    <col min="14330" max="14332" width="13.5703125" customWidth="1"/>
    <col min="14333" max="14333" width="14.42578125" bestFit="1" customWidth="1"/>
    <col min="14334" max="14334" width="12.28515625" customWidth="1"/>
    <col min="14335" max="14337" width="13.5703125" customWidth="1"/>
    <col min="14338" max="14338" width="13.5703125" bestFit="1" customWidth="1"/>
    <col min="14339" max="14339" width="12.28515625" customWidth="1"/>
    <col min="14340" max="14340" width="11.28515625" customWidth="1"/>
    <col min="14341" max="14342" width="13.5703125" customWidth="1"/>
    <col min="14343" max="14343" width="13.5703125" bestFit="1" customWidth="1"/>
    <col min="14344" max="14344" width="12.28515625" customWidth="1"/>
    <col min="14345" max="14345" width="9.140625" customWidth="1"/>
    <col min="14346" max="14347" width="13.5703125" customWidth="1"/>
    <col min="14348" max="14348" width="14.42578125" bestFit="1" customWidth="1"/>
    <col min="14349" max="14349" width="12.28515625" customWidth="1"/>
    <col min="14350" max="14352" width="12.85546875" customWidth="1"/>
    <col min="14353" max="14357" width="12.28515625" customWidth="1"/>
    <col min="14358" max="14360" width="12.85546875" customWidth="1"/>
    <col min="14361" max="14365" width="12.28515625" customWidth="1"/>
    <col min="14366" max="14368" width="12.85546875" customWidth="1"/>
    <col min="14369" max="14369" width="14.42578125" bestFit="1" customWidth="1"/>
    <col min="14370" max="14373" width="12.28515625" customWidth="1"/>
    <col min="14374" max="14376" width="12.85546875" customWidth="1"/>
    <col min="14377" max="14378" width="14.42578125" bestFit="1" customWidth="1"/>
    <col min="14379" max="14380" width="13.28515625" bestFit="1" customWidth="1"/>
    <col min="14381" max="14381" width="12.28515625" customWidth="1"/>
    <col min="14382" max="14384" width="12.85546875" customWidth="1"/>
    <col min="14385" max="14387" width="14.42578125" bestFit="1" customWidth="1"/>
    <col min="14388" max="14389" width="12.28515625" customWidth="1"/>
    <col min="14390" max="14392" width="12.85546875" customWidth="1"/>
    <col min="14393" max="14394" width="12.28515625" customWidth="1"/>
    <col min="14395" max="14395" width="14.42578125" bestFit="1" customWidth="1"/>
    <col min="14396" max="14397" width="12.28515625" customWidth="1"/>
    <col min="14398" max="14400" width="12.85546875" customWidth="1"/>
    <col min="14401" max="14405" width="12.28515625" customWidth="1"/>
    <col min="14406" max="14408" width="12.85546875" customWidth="1"/>
    <col min="14409" max="14413" width="12.28515625" customWidth="1"/>
    <col min="14414" max="14416" width="12.85546875" customWidth="1"/>
    <col min="14417" max="14421" width="12.28515625" customWidth="1"/>
    <col min="14422" max="14424" width="12.85546875" customWidth="1"/>
    <col min="14425" max="14425" width="14.42578125" bestFit="1" customWidth="1"/>
    <col min="14426" max="14426" width="13.28515625" bestFit="1" customWidth="1"/>
    <col min="14427" max="14428" width="14.42578125" bestFit="1" customWidth="1"/>
    <col min="14429" max="14429" width="12.28515625" customWidth="1"/>
    <col min="14430" max="14430" width="12.85546875" bestFit="1" customWidth="1"/>
    <col min="14431" max="14432" width="12.85546875" customWidth="1"/>
    <col min="14433" max="14433" width="13.5703125" bestFit="1" customWidth="1"/>
    <col min="14434" max="14436" width="14.42578125" bestFit="1" customWidth="1"/>
    <col min="14437" max="14437" width="12.28515625" customWidth="1"/>
    <col min="14438" max="14438" width="10.85546875" customWidth="1"/>
    <col min="14439" max="14440" width="12.85546875" customWidth="1"/>
    <col min="14441" max="14441" width="13.5703125" bestFit="1" customWidth="1"/>
    <col min="14442" max="14442" width="12.42578125" bestFit="1" customWidth="1"/>
    <col min="14443" max="14444" width="13.5703125" bestFit="1" customWidth="1"/>
    <col min="14445" max="14445" width="12.28515625" customWidth="1"/>
    <col min="14446" max="14448" width="12.85546875" customWidth="1"/>
    <col min="14449" max="14453" width="12.28515625" customWidth="1"/>
    <col min="14454" max="14456" width="12.85546875" customWidth="1"/>
    <col min="14457" max="14457" width="12.28515625" customWidth="1"/>
    <col min="14458" max="14458" width="13.28515625" bestFit="1" customWidth="1"/>
    <col min="14459" max="14460" width="14.42578125" bestFit="1" customWidth="1"/>
    <col min="14461" max="14461" width="12.28515625" customWidth="1"/>
    <col min="14462" max="14464" width="12.85546875" customWidth="1"/>
    <col min="14465" max="14468" width="14.42578125" bestFit="1" customWidth="1"/>
    <col min="14469" max="14469" width="12.28515625" customWidth="1"/>
    <col min="14470" max="14470" width="12.85546875" bestFit="1" customWidth="1"/>
    <col min="14471" max="14472" width="12.85546875" customWidth="1"/>
    <col min="14473" max="14473" width="14.42578125" bestFit="1" customWidth="1"/>
    <col min="14474" max="14476" width="13.5703125" bestFit="1" customWidth="1"/>
    <col min="14477" max="14477" width="12.28515625" customWidth="1"/>
    <col min="14478" max="14480" width="12.85546875" customWidth="1"/>
    <col min="14481" max="14481" width="13.5703125" bestFit="1" customWidth="1"/>
    <col min="14482" max="14484" width="14.42578125" bestFit="1" customWidth="1"/>
    <col min="14485" max="14485" width="12.28515625" customWidth="1"/>
    <col min="14486" max="14488" width="12.85546875" customWidth="1"/>
    <col min="14489" max="14489" width="13.5703125" bestFit="1" customWidth="1"/>
    <col min="14490" max="14492" width="14.42578125" bestFit="1" customWidth="1"/>
    <col min="14493" max="14508" width="12.28515625" customWidth="1"/>
    <col min="14509" max="14509" width="12.85546875" customWidth="1"/>
    <col min="14510" max="14510" width="12.28515625" customWidth="1"/>
    <col min="14511" max="14511" width="11.42578125" customWidth="1"/>
    <col min="14512" max="14512" width="11.7109375" customWidth="1"/>
    <col min="14513" max="14520" width="12.28515625" customWidth="1"/>
    <col min="14521" max="14523" width="13.5703125" customWidth="1"/>
    <col min="14524" max="14525" width="12.28515625" customWidth="1"/>
    <col min="14526" max="14528" width="13.5703125" customWidth="1"/>
    <col min="14529" max="14530" width="12.28515625" customWidth="1"/>
    <col min="14531" max="14533" width="13.5703125" customWidth="1"/>
    <col min="14534" max="14535" width="12.28515625" customWidth="1"/>
    <col min="14536" max="14538" width="13.5703125" customWidth="1"/>
    <col min="14539" max="14539" width="14.42578125" bestFit="1" customWidth="1"/>
    <col min="14540" max="14540" width="12.28515625" customWidth="1"/>
    <col min="14541" max="14543" width="13.5703125" customWidth="1"/>
    <col min="14544" max="14544" width="14.42578125" bestFit="1" customWidth="1"/>
    <col min="14545" max="14545" width="12.28515625" customWidth="1"/>
    <col min="14546" max="14546" width="10.28515625" customWidth="1"/>
    <col min="14547" max="14548" width="13.5703125" customWidth="1"/>
    <col min="14549" max="14550" width="12.28515625" customWidth="1"/>
    <col min="14551" max="14553" width="13.5703125" customWidth="1"/>
    <col min="14554" max="14554" width="14.42578125" bestFit="1" customWidth="1"/>
    <col min="14555" max="14555" width="12.28515625" customWidth="1"/>
    <col min="14556" max="14558" width="13.5703125" customWidth="1"/>
    <col min="14559" max="14559" width="12.42578125" bestFit="1" customWidth="1"/>
    <col min="14560" max="14560" width="12.28515625" customWidth="1"/>
    <col min="14561" max="14561" width="11.28515625" customWidth="1"/>
    <col min="14562" max="14563" width="13.5703125" customWidth="1"/>
    <col min="14564" max="14564" width="14.42578125" bestFit="1" customWidth="1"/>
    <col min="14565" max="14565" width="12.28515625" customWidth="1"/>
    <col min="14566" max="14566" width="9.140625" customWidth="1"/>
    <col min="14567" max="14568" width="13.5703125" customWidth="1"/>
    <col min="14569" max="14569" width="13.5703125" bestFit="1" customWidth="1"/>
    <col min="14570" max="14570" width="12.28515625" customWidth="1"/>
    <col min="14571" max="14571" width="6.7109375" customWidth="1"/>
    <col min="14572" max="14573" width="13.5703125" customWidth="1"/>
    <col min="14574" max="14574" width="13.5703125" bestFit="1" customWidth="1"/>
    <col min="14575" max="14575" width="12.28515625" customWidth="1"/>
    <col min="14576" max="14578" width="13.5703125" customWidth="1"/>
    <col min="14579" max="14580" width="12.28515625" customWidth="1"/>
    <col min="14581" max="14583" width="13.5703125" customWidth="1"/>
    <col min="14584" max="14585" width="12.28515625" customWidth="1"/>
    <col min="14586" max="14588" width="13.5703125" customWidth="1"/>
    <col min="14589" max="14589" width="14.42578125" bestFit="1" customWidth="1"/>
    <col min="14590" max="14590" width="12.28515625" customWidth="1"/>
    <col min="14591" max="14593" width="13.5703125" customWidth="1"/>
    <col min="14594" max="14594" width="13.5703125" bestFit="1" customWidth="1"/>
    <col min="14595" max="14595" width="12.28515625" customWidth="1"/>
    <col min="14596" max="14596" width="11.28515625" customWidth="1"/>
    <col min="14597" max="14598" width="13.5703125" customWidth="1"/>
    <col min="14599" max="14599" width="13.5703125" bestFit="1" customWidth="1"/>
    <col min="14600" max="14600" width="12.28515625" customWidth="1"/>
    <col min="14601" max="14601" width="9.140625" customWidth="1"/>
    <col min="14602" max="14603" width="13.5703125" customWidth="1"/>
    <col min="14604" max="14604" width="14.42578125" bestFit="1" customWidth="1"/>
    <col min="14605" max="14605" width="12.28515625" customWidth="1"/>
    <col min="14606" max="14608" width="12.85546875" customWidth="1"/>
    <col min="14609" max="14613" width="12.28515625" customWidth="1"/>
    <col min="14614" max="14616" width="12.85546875" customWidth="1"/>
    <col min="14617" max="14621" width="12.28515625" customWidth="1"/>
    <col min="14622" max="14624" width="12.85546875" customWidth="1"/>
    <col min="14625" max="14625" width="14.42578125" bestFit="1" customWidth="1"/>
    <col min="14626" max="14629" width="12.28515625" customWidth="1"/>
    <col min="14630" max="14632" width="12.85546875" customWidth="1"/>
    <col min="14633" max="14634" width="14.42578125" bestFit="1" customWidth="1"/>
    <col min="14635" max="14636" width="13.28515625" bestFit="1" customWidth="1"/>
    <col min="14637" max="14637" width="12.28515625" customWidth="1"/>
    <col min="14638" max="14640" width="12.85546875" customWidth="1"/>
    <col min="14641" max="14643" width="14.42578125" bestFit="1" customWidth="1"/>
    <col min="14644" max="14645" width="12.28515625" customWidth="1"/>
    <col min="14646" max="14648" width="12.85546875" customWidth="1"/>
    <col min="14649" max="14650" width="12.28515625" customWidth="1"/>
    <col min="14651" max="14651" width="14.42578125" bestFit="1" customWidth="1"/>
    <col min="14652" max="14653" width="12.28515625" customWidth="1"/>
    <col min="14654" max="14656" width="12.85546875" customWidth="1"/>
    <col min="14657" max="14661" width="12.28515625" customWidth="1"/>
    <col min="14662" max="14664" width="12.85546875" customWidth="1"/>
    <col min="14665" max="14669" width="12.28515625" customWidth="1"/>
    <col min="14670" max="14672" width="12.85546875" customWidth="1"/>
    <col min="14673" max="14677" width="12.28515625" customWidth="1"/>
    <col min="14678" max="14680" width="12.85546875" customWidth="1"/>
    <col min="14681" max="14681" width="14.42578125" bestFit="1" customWidth="1"/>
    <col min="14682" max="14682" width="13.28515625" bestFit="1" customWidth="1"/>
    <col min="14683" max="14684" width="14.42578125" bestFit="1" customWidth="1"/>
    <col min="14685" max="14685" width="12.28515625" customWidth="1"/>
    <col min="14686" max="14686" width="12.85546875" bestFit="1" customWidth="1"/>
    <col min="14687" max="14688" width="12.85546875" customWidth="1"/>
    <col min="14689" max="14689" width="13.5703125" bestFit="1" customWidth="1"/>
    <col min="14690" max="14692" width="14.42578125" bestFit="1" customWidth="1"/>
    <col min="14693" max="14693" width="12.28515625" customWidth="1"/>
    <col min="14694" max="14694" width="10.85546875" customWidth="1"/>
    <col min="14695" max="14696" width="12.85546875" customWidth="1"/>
    <col min="14697" max="14697" width="13.5703125" bestFit="1" customWidth="1"/>
    <col min="14698" max="14698" width="12.42578125" bestFit="1" customWidth="1"/>
    <col min="14699" max="14700" width="13.5703125" bestFit="1" customWidth="1"/>
    <col min="14701" max="14701" width="12.28515625" customWidth="1"/>
    <col min="14702" max="14704" width="12.85546875" customWidth="1"/>
    <col min="14705" max="14709" width="12.28515625" customWidth="1"/>
    <col min="14710" max="14712" width="12.85546875" customWidth="1"/>
    <col min="14713" max="14713" width="12.28515625" customWidth="1"/>
    <col min="14714" max="14714" width="13.28515625" bestFit="1" customWidth="1"/>
    <col min="14715" max="14716" width="14.42578125" bestFit="1" customWidth="1"/>
    <col min="14717" max="14717" width="12.28515625" customWidth="1"/>
    <col min="14718" max="14720" width="12.85546875" customWidth="1"/>
    <col min="14721" max="14724" width="14.42578125" bestFit="1" customWidth="1"/>
    <col min="14725" max="14725" width="12.28515625" customWidth="1"/>
    <col min="14726" max="14726" width="12.85546875" bestFit="1" customWidth="1"/>
    <col min="14727" max="14728" width="12.85546875" customWidth="1"/>
    <col min="14729" max="14729" width="14.42578125" bestFit="1" customWidth="1"/>
    <col min="14730" max="14732" width="13.5703125" bestFit="1" customWidth="1"/>
    <col min="14733" max="14733" width="12.28515625" customWidth="1"/>
    <col min="14734" max="14736" width="12.85546875" customWidth="1"/>
    <col min="14737" max="14737" width="13.5703125" bestFit="1" customWidth="1"/>
    <col min="14738" max="14740" width="14.42578125" bestFit="1" customWidth="1"/>
    <col min="14741" max="14741" width="12.28515625" customWidth="1"/>
    <col min="14742" max="14744" width="12.85546875" customWidth="1"/>
    <col min="14745" max="14745" width="13.5703125" bestFit="1" customWidth="1"/>
    <col min="14746" max="14748" width="14.42578125" bestFit="1" customWidth="1"/>
    <col min="14749" max="14764" width="12.28515625" customWidth="1"/>
    <col min="14765" max="14765" width="12.85546875" customWidth="1"/>
    <col min="14766" max="14766" width="12.28515625" customWidth="1"/>
    <col min="14767" max="14767" width="11.42578125" customWidth="1"/>
    <col min="14768" max="14768" width="11.7109375" customWidth="1"/>
    <col min="14769" max="14776" width="12.28515625" customWidth="1"/>
    <col min="14777" max="14779" width="13.5703125" customWidth="1"/>
    <col min="14780" max="14781" width="12.28515625" customWidth="1"/>
    <col min="14782" max="14784" width="13.5703125" customWidth="1"/>
    <col min="14785" max="14786" width="12.28515625" customWidth="1"/>
    <col min="14787" max="14789" width="13.5703125" customWidth="1"/>
    <col min="14790" max="14791" width="12.28515625" customWidth="1"/>
    <col min="14792" max="14794" width="13.5703125" customWidth="1"/>
    <col min="14795" max="14795" width="14.42578125" bestFit="1" customWidth="1"/>
    <col min="14796" max="14796" width="12.28515625" customWidth="1"/>
    <col min="14797" max="14799" width="13.5703125" customWidth="1"/>
    <col min="14800" max="14800" width="14.42578125" bestFit="1" customWidth="1"/>
    <col min="14801" max="14801" width="12.28515625" customWidth="1"/>
    <col min="14802" max="14802" width="10.28515625" customWidth="1"/>
    <col min="14803" max="14804" width="13.5703125" customWidth="1"/>
    <col min="14805" max="14806" width="12.28515625" customWidth="1"/>
    <col min="14807" max="14809" width="13.5703125" customWidth="1"/>
    <col min="14810" max="14810" width="14.42578125" bestFit="1" customWidth="1"/>
    <col min="14811" max="14811" width="12.28515625" customWidth="1"/>
    <col min="14812" max="14814" width="13.5703125" customWidth="1"/>
    <col min="14815" max="14815" width="12.42578125" bestFit="1" customWidth="1"/>
    <col min="14816" max="14816" width="12.28515625" customWidth="1"/>
    <col min="14817" max="14817" width="11.28515625" customWidth="1"/>
    <col min="14818" max="14819" width="13.5703125" customWidth="1"/>
    <col min="14820" max="14820" width="14.42578125" bestFit="1" customWidth="1"/>
    <col min="14821" max="14821" width="12.28515625" customWidth="1"/>
    <col min="14822" max="14822" width="9.140625" customWidth="1"/>
    <col min="14823" max="14824" width="13.5703125" customWidth="1"/>
    <col min="14825" max="14825" width="13.5703125" bestFit="1" customWidth="1"/>
    <col min="14826" max="14826" width="12.28515625" customWidth="1"/>
    <col min="14827" max="14827" width="6.7109375" customWidth="1"/>
    <col min="14828" max="14829" width="13.5703125" customWidth="1"/>
    <col min="14830" max="14830" width="13.5703125" bestFit="1" customWidth="1"/>
    <col min="14831" max="14831" width="12.28515625" customWidth="1"/>
    <col min="14832" max="14834" width="13.5703125" customWidth="1"/>
    <col min="14835" max="14836" width="12.28515625" customWidth="1"/>
    <col min="14837" max="14839" width="13.5703125" customWidth="1"/>
    <col min="14840" max="14841" width="12.28515625" customWidth="1"/>
    <col min="14842" max="14844" width="13.5703125" customWidth="1"/>
    <col min="14845" max="14845" width="14.42578125" bestFit="1" customWidth="1"/>
    <col min="14846" max="14846" width="12.28515625" customWidth="1"/>
    <col min="14847" max="14849" width="13.5703125" customWidth="1"/>
    <col min="14850" max="14850" width="13.5703125" bestFit="1" customWidth="1"/>
    <col min="14851" max="14851" width="12.28515625" customWidth="1"/>
    <col min="14852" max="14852" width="11.28515625" customWidth="1"/>
    <col min="14853" max="14854" width="13.5703125" customWidth="1"/>
    <col min="14855" max="14855" width="13.5703125" bestFit="1" customWidth="1"/>
    <col min="14856" max="14856" width="12.28515625" customWidth="1"/>
    <col min="14857" max="14857" width="9.140625" customWidth="1"/>
    <col min="14858" max="14859" width="13.5703125" customWidth="1"/>
    <col min="14860" max="14860" width="14.42578125" bestFit="1" customWidth="1"/>
    <col min="14861" max="14861" width="12.28515625" customWidth="1"/>
    <col min="14862" max="14864" width="12.85546875" customWidth="1"/>
    <col min="14865" max="14869" width="12.28515625" customWidth="1"/>
    <col min="14870" max="14872" width="12.85546875" customWidth="1"/>
    <col min="14873" max="14877" width="12.28515625" customWidth="1"/>
    <col min="14878" max="14880" width="12.85546875" customWidth="1"/>
    <col min="14881" max="14881" width="14.42578125" bestFit="1" customWidth="1"/>
    <col min="14882" max="14885" width="12.28515625" customWidth="1"/>
    <col min="14886" max="14888" width="12.85546875" customWidth="1"/>
    <col min="14889" max="14890" width="14.42578125" bestFit="1" customWidth="1"/>
    <col min="14891" max="14892" width="13.28515625" bestFit="1" customWidth="1"/>
    <col min="14893" max="14893" width="12.28515625" customWidth="1"/>
    <col min="14894" max="14896" width="12.85546875" customWidth="1"/>
    <col min="14897" max="14899" width="14.42578125" bestFit="1" customWidth="1"/>
    <col min="14900" max="14901" width="12.28515625" customWidth="1"/>
    <col min="14902" max="14904" width="12.85546875" customWidth="1"/>
    <col min="14905" max="14906" width="12.28515625" customWidth="1"/>
    <col min="14907" max="14907" width="14.42578125" bestFit="1" customWidth="1"/>
    <col min="14908" max="14909" width="12.28515625" customWidth="1"/>
    <col min="14910" max="14912" width="12.85546875" customWidth="1"/>
    <col min="14913" max="14917" width="12.28515625" customWidth="1"/>
    <col min="14918" max="14920" width="12.85546875" customWidth="1"/>
    <col min="14921" max="14925" width="12.28515625" customWidth="1"/>
    <col min="14926" max="14928" width="12.85546875" customWidth="1"/>
    <col min="14929" max="14933" width="12.28515625" customWidth="1"/>
    <col min="14934" max="14936" width="12.85546875" customWidth="1"/>
    <col min="14937" max="14937" width="14.42578125" bestFit="1" customWidth="1"/>
    <col min="14938" max="14938" width="13.28515625" bestFit="1" customWidth="1"/>
    <col min="14939" max="14940" width="14.42578125" bestFit="1" customWidth="1"/>
    <col min="14941" max="14941" width="12.28515625" customWidth="1"/>
    <col min="14942" max="14942" width="12.85546875" bestFit="1" customWidth="1"/>
    <col min="14943" max="14944" width="12.85546875" customWidth="1"/>
    <col min="14945" max="14945" width="13.5703125" bestFit="1" customWidth="1"/>
    <col min="14946" max="14948" width="14.42578125" bestFit="1" customWidth="1"/>
    <col min="14949" max="14949" width="12.28515625" customWidth="1"/>
    <col min="14950" max="14950" width="10.85546875" customWidth="1"/>
    <col min="14951" max="14952" width="12.85546875" customWidth="1"/>
    <col min="14953" max="14953" width="13.5703125" bestFit="1" customWidth="1"/>
    <col min="14954" max="14954" width="12.42578125" bestFit="1" customWidth="1"/>
    <col min="14955" max="14956" width="13.5703125" bestFit="1" customWidth="1"/>
    <col min="14957" max="14957" width="12.28515625" customWidth="1"/>
    <col min="14958" max="14960" width="12.85546875" customWidth="1"/>
    <col min="14961" max="14965" width="12.28515625" customWidth="1"/>
    <col min="14966" max="14968" width="12.85546875" customWidth="1"/>
    <col min="14969" max="14969" width="12.28515625" customWidth="1"/>
    <col min="14970" max="14970" width="13.28515625" bestFit="1" customWidth="1"/>
    <col min="14971" max="14972" width="14.42578125" bestFit="1" customWidth="1"/>
    <col min="14973" max="14973" width="12.28515625" customWidth="1"/>
    <col min="14974" max="14976" width="12.85546875" customWidth="1"/>
    <col min="14977" max="14980" width="14.42578125" bestFit="1" customWidth="1"/>
    <col min="14981" max="14981" width="12.28515625" customWidth="1"/>
    <col min="14982" max="14982" width="12.85546875" bestFit="1" customWidth="1"/>
    <col min="14983" max="14984" width="12.85546875" customWidth="1"/>
    <col min="14985" max="14985" width="14.42578125" bestFit="1" customWidth="1"/>
    <col min="14986" max="14988" width="13.5703125" bestFit="1" customWidth="1"/>
    <col min="14989" max="14989" width="12.28515625" customWidth="1"/>
    <col min="14990" max="14992" width="12.85546875" customWidth="1"/>
    <col min="14993" max="14993" width="13.5703125" bestFit="1" customWidth="1"/>
    <col min="14994" max="14996" width="14.42578125" bestFit="1" customWidth="1"/>
    <col min="14997" max="14997" width="12.28515625" customWidth="1"/>
    <col min="14998" max="15000" width="12.85546875" customWidth="1"/>
    <col min="15001" max="15001" width="13.5703125" bestFit="1" customWidth="1"/>
    <col min="15002" max="15004" width="14.42578125" bestFit="1" customWidth="1"/>
    <col min="15005" max="15020" width="12.28515625" customWidth="1"/>
    <col min="15021" max="15021" width="12.85546875" customWidth="1"/>
    <col min="15022" max="15022" width="12.28515625" customWidth="1"/>
    <col min="15023" max="15023" width="11.42578125" customWidth="1"/>
    <col min="15024" max="15024" width="11.7109375" customWidth="1"/>
    <col min="15025" max="15032" width="12.28515625" customWidth="1"/>
    <col min="15033" max="15035" width="13.5703125" customWidth="1"/>
    <col min="15036" max="15037" width="12.28515625" customWidth="1"/>
    <col min="15038" max="15040" width="13.5703125" customWidth="1"/>
    <col min="15041" max="15042" width="12.28515625" customWidth="1"/>
    <col min="15043" max="15045" width="13.5703125" customWidth="1"/>
    <col min="15046" max="15047" width="12.28515625" customWidth="1"/>
    <col min="15048" max="15050" width="13.5703125" customWidth="1"/>
    <col min="15051" max="15051" width="14.42578125" bestFit="1" customWidth="1"/>
    <col min="15052" max="15052" width="12.28515625" customWidth="1"/>
    <col min="15053" max="15055" width="13.5703125" customWidth="1"/>
    <col min="15056" max="15056" width="14.42578125" bestFit="1" customWidth="1"/>
    <col min="15057" max="15057" width="12.28515625" customWidth="1"/>
    <col min="15058" max="15058" width="10.28515625" customWidth="1"/>
    <col min="15059" max="15060" width="13.5703125" customWidth="1"/>
    <col min="15061" max="15062" width="12.28515625" customWidth="1"/>
    <col min="15063" max="15065" width="13.5703125" customWidth="1"/>
    <col min="15066" max="15066" width="14.42578125" bestFit="1" customWidth="1"/>
    <col min="15067" max="15067" width="12.28515625" customWidth="1"/>
    <col min="15068" max="15070" width="13.5703125" customWidth="1"/>
    <col min="15071" max="15071" width="12.42578125" bestFit="1" customWidth="1"/>
    <col min="15072" max="15072" width="12.28515625" customWidth="1"/>
    <col min="15073" max="15073" width="11.28515625" customWidth="1"/>
    <col min="15074" max="15075" width="13.5703125" customWidth="1"/>
    <col min="15076" max="15076" width="14.42578125" bestFit="1" customWidth="1"/>
    <col min="15077" max="15077" width="12.28515625" customWidth="1"/>
    <col min="15078" max="15078" width="9.140625" customWidth="1"/>
    <col min="15079" max="15080" width="13.5703125" customWidth="1"/>
    <col min="15081" max="15081" width="13.5703125" bestFit="1" customWidth="1"/>
    <col min="15082" max="15082" width="12.28515625" customWidth="1"/>
    <col min="15083" max="15083" width="6.7109375" customWidth="1"/>
    <col min="15084" max="15085" width="13.5703125" customWidth="1"/>
    <col min="15086" max="15086" width="13.5703125" bestFit="1" customWidth="1"/>
    <col min="15087" max="15087" width="12.28515625" customWidth="1"/>
    <col min="15088" max="15090" width="13.5703125" customWidth="1"/>
    <col min="15091" max="15092" width="12.28515625" customWidth="1"/>
    <col min="15093" max="15095" width="13.5703125" customWidth="1"/>
    <col min="15096" max="15097" width="12.28515625" customWidth="1"/>
    <col min="15098" max="15100" width="13.5703125" customWidth="1"/>
    <col min="15101" max="15101" width="14.42578125" bestFit="1" customWidth="1"/>
    <col min="15102" max="15102" width="12.28515625" customWidth="1"/>
    <col min="15103" max="15105" width="13.5703125" customWidth="1"/>
    <col min="15106" max="15106" width="13.5703125" bestFit="1" customWidth="1"/>
    <col min="15107" max="15107" width="12.28515625" customWidth="1"/>
    <col min="15108" max="15108" width="11.28515625" customWidth="1"/>
    <col min="15109" max="15110" width="13.5703125" customWidth="1"/>
    <col min="15111" max="15111" width="13.5703125" bestFit="1" customWidth="1"/>
    <col min="15112" max="15112" width="12.28515625" customWidth="1"/>
    <col min="15113" max="15113" width="9.140625" customWidth="1"/>
    <col min="15114" max="15115" width="13.5703125" customWidth="1"/>
    <col min="15116" max="15116" width="14.42578125" bestFit="1" customWidth="1"/>
    <col min="15117" max="15117" width="12.28515625" customWidth="1"/>
    <col min="15118" max="15120" width="12.85546875" customWidth="1"/>
    <col min="15121" max="15125" width="12.28515625" customWidth="1"/>
    <col min="15126" max="15128" width="12.85546875" customWidth="1"/>
    <col min="15129" max="15133" width="12.28515625" customWidth="1"/>
    <col min="15134" max="15136" width="12.85546875" customWidth="1"/>
    <col min="15137" max="15137" width="14.42578125" bestFit="1" customWidth="1"/>
    <col min="15138" max="15141" width="12.28515625" customWidth="1"/>
    <col min="15142" max="15144" width="12.85546875" customWidth="1"/>
    <col min="15145" max="15146" width="14.42578125" bestFit="1" customWidth="1"/>
    <col min="15147" max="15148" width="13.28515625" bestFit="1" customWidth="1"/>
    <col min="15149" max="15149" width="12.28515625" customWidth="1"/>
    <col min="15150" max="15152" width="12.85546875" customWidth="1"/>
    <col min="15153" max="15155" width="14.42578125" bestFit="1" customWidth="1"/>
    <col min="15156" max="15157" width="12.28515625" customWidth="1"/>
    <col min="15158" max="15160" width="12.85546875" customWidth="1"/>
    <col min="15161" max="15162" width="12.28515625" customWidth="1"/>
    <col min="15163" max="15163" width="14.42578125" bestFit="1" customWidth="1"/>
    <col min="15164" max="15165" width="12.28515625" customWidth="1"/>
    <col min="15166" max="15168" width="12.85546875" customWidth="1"/>
    <col min="15169" max="15173" width="12.28515625" customWidth="1"/>
    <col min="15174" max="15176" width="12.85546875" customWidth="1"/>
    <col min="15177" max="15181" width="12.28515625" customWidth="1"/>
    <col min="15182" max="15184" width="12.85546875" customWidth="1"/>
    <col min="15185" max="15189" width="12.28515625" customWidth="1"/>
    <col min="15190" max="15192" width="12.85546875" customWidth="1"/>
    <col min="15193" max="15193" width="14.42578125" bestFit="1" customWidth="1"/>
    <col min="15194" max="15194" width="13.28515625" bestFit="1" customWidth="1"/>
    <col min="15195" max="15196" width="14.42578125" bestFit="1" customWidth="1"/>
    <col min="15197" max="15197" width="12.28515625" customWidth="1"/>
    <col min="15198" max="15198" width="12.85546875" bestFit="1" customWidth="1"/>
    <col min="15199" max="15200" width="12.85546875" customWidth="1"/>
    <col min="15201" max="15201" width="13.5703125" bestFit="1" customWidth="1"/>
    <col min="15202" max="15204" width="14.42578125" bestFit="1" customWidth="1"/>
    <col min="15205" max="15205" width="12.28515625" customWidth="1"/>
    <col min="15206" max="15206" width="10.85546875" customWidth="1"/>
    <col min="15207" max="15208" width="12.85546875" customWidth="1"/>
    <col min="15209" max="15209" width="13.5703125" bestFit="1" customWidth="1"/>
    <col min="15210" max="15210" width="12.42578125" bestFit="1" customWidth="1"/>
    <col min="15211" max="15212" width="13.5703125" bestFit="1" customWidth="1"/>
    <col min="15213" max="15213" width="12.28515625" customWidth="1"/>
    <col min="15214" max="15216" width="12.85546875" customWidth="1"/>
    <col min="15217" max="15221" width="12.28515625" customWidth="1"/>
    <col min="15222" max="15224" width="12.85546875" customWidth="1"/>
    <col min="15225" max="15225" width="12.28515625" customWidth="1"/>
    <col min="15226" max="15226" width="13.28515625" bestFit="1" customWidth="1"/>
    <col min="15227" max="15228" width="14.42578125" bestFit="1" customWidth="1"/>
    <col min="15229" max="15229" width="12.28515625" customWidth="1"/>
    <col min="15230" max="15232" width="12.85546875" customWidth="1"/>
    <col min="15233" max="15236" width="14.42578125" bestFit="1" customWidth="1"/>
    <col min="15237" max="15237" width="12.28515625" customWidth="1"/>
    <col min="15238" max="15238" width="12.85546875" bestFit="1" customWidth="1"/>
    <col min="15239" max="15240" width="12.85546875" customWidth="1"/>
    <col min="15241" max="15241" width="14.42578125" bestFit="1" customWidth="1"/>
    <col min="15242" max="15244" width="13.5703125" bestFit="1" customWidth="1"/>
    <col min="15245" max="15245" width="12.28515625" customWidth="1"/>
    <col min="15246" max="15248" width="12.85546875" customWidth="1"/>
    <col min="15249" max="15249" width="13.5703125" bestFit="1" customWidth="1"/>
    <col min="15250" max="15252" width="14.42578125" bestFit="1" customWidth="1"/>
    <col min="15253" max="15253" width="12.28515625" customWidth="1"/>
    <col min="15254" max="15256" width="12.85546875" customWidth="1"/>
    <col min="15257" max="15257" width="13.5703125" bestFit="1" customWidth="1"/>
    <col min="15258" max="15260" width="14.42578125" bestFit="1" customWidth="1"/>
    <col min="15261" max="15276" width="12.28515625" customWidth="1"/>
    <col min="15277" max="15277" width="12.85546875" customWidth="1"/>
    <col min="15278" max="15278" width="12.28515625" customWidth="1"/>
    <col min="15279" max="15279" width="11.42578125" customWidth="1"/>
    <col min="15280" max="15280" width="11.7109375" customWidth="1"/>
    <col min="15281" max="15288" width="12.28515625" customWidth="1"/>
    <col min="15289" max="15291" width="13.5703125" customWidth="1"/>
    <col min="15292" max="15293" width="12.28515625" customWidth="1"/>
    <col min="15294" max="15296" width="13.5703125" customWidth="1"/>
    <col min="15297" max="15298" width="12.28515625" customWidth="1"/>
    <col min="15299" max="15301" width="13.5703125" customWidth="1"/>
    <col min="15302" max="15303" width="12.28515625" customWidth="1"/>
    <col min="15304" max="15306" width="13.5703125" customWidth="1"/>
    <col min="15307" max="15307" width="14.42578125" bestFit="1" customWidth="1"/>
    <col min="15308" max="15308" width="12.28515625" customWidth="1"/>
    <col min="15309" max="15311" width="13.5703125" customWidth="1"/>
    <col min="15312" max="15312" width="14.42578125" bestFit="1" customWidth="1"/>
    <col min="15313" max="15313" width="12.28515625" customWidth="1"/>
    <col min="15314" max="15314" width="10.28515625" customWidth="1"/>
    <col min="15315" max="15316" width="13.5703125" customWidth="1"/>
    <col min="15317" max="15318" width="12.28515625" customWidth="1"/>
    <col min="15319" max="15321" width="13.5703125" customWidth="1"/>
    <col min="15322" max="15322" width="14.42578125" bestFit="1" customWidth="1"/>
    <col min="15323" max="15323" width="12.28515625" customWidth="1"/>
    <col min="15324" max="15326" width="13.5703125" customWidth="1"/>
    <col min="15327" max="15327" width="12.42578125" bestFit="1" customWidth="1"/>
    <col min="15328" max="15328" width="12.28515625" customWidth="1"/>
    <col min="15329" max="15329" width="11.28515625" customWidth="1"/>
    <col min="15330" max="15331" width="13.5703125" customWidth="1"/>
    <col min="15332" max="15332" width="14.42578125" bestFit="1" customWidth="1"/>
    <col min="15333" max="15333" width="12.28515625" customWidth="1"/>
    <col min="15334" max="15334" width="9.140625" customWidth="1"/>
    <col min="15335" max="15336" width="13.5703125" customWidth="1"/>
    <col min="15337" max="15337" width="13.5703125" bestFit="1" customWidth="1"/>
    <col min="15338" max="15338" width="12.28515625" customWidth="1"/>
    <col min="15339" max="15339" width="6.7109375" customWidth="1"/>
    <col min="15340" max="15341" width="13.5703125" customWidth="1"/>
    <col min="15342" max="15342" width="13.5703125" bestFit="1" customWidth="1"/>
    <col min="15343" max="15343" width="12.28515625" customWidth="1"/>
    <col min="15344" max="15346" width="13.5703125" customWidth="1"/>
    <col min="15347" max="15348" width="12.28515625" customWidth="1"/>
    <col min="15349" max="15351" width="13.5703125" customWidth="1"/>
    <col min="15352" max="15353" width="12.28515625" customWidth="1"/>
    <col min="15354" max="15356" width="13.5703125" customWidth="1"/>
    <col min="15357" max="15357" width="14.42578125" bestFit="1" customWidth="1"/>
    <col min="15358" max="15358" width="12.28515625" customWidth="1"/>
    <col min="15359" max="15361" width="13.5703125" customWidth="1"/>
    <col min="15362" max="15362" width="13.5703125" bestFit="1" customWidth="1"/>
    <col min="15363" max="15363" width="12.28515625" customWidth="1"/>
    <col min="15364" max="15364" width="11.28515625" customWidth="1"/>
    <col min="15365" max="15366" width="13.5703125" customWidth="1"/>
    <col min="15367" max="15367" width="13.5703125" bestFit="1" customWidth="1"/>
    <col min="15368" max="15368" width="12.28515625" customWidth="1"/>
    <col min="15369" max="15369" width="9.140625" customWidth="1"/>
    <col min="15370" max="15371" width="13.5703125" customWidth="1"/>
    <col min="15372" max="15372" width="14.42578125" bestFit="1" customWidth="1"/>
    <col min="15373" max="15373" width="12.28515625" customWidth="1"/>
    <col min="15374" max="15376" width="12.85546875" customWidth="1"/>
    <col min="15377" max="15381" width="12.28515625" customWidth="1"/>
    <col min="15382" max="15384" width="12.85546875" customWidth="1"/>
    <col min="15385" max="15389" width="12.28515625" customWidth="1"/>
    <col min="15390" max="15392" width="12.85546875" customWidth="1"/>
    <col min="15393" max="15393" width="14.42578125" bestFit="1" customWidth="1"/>
    <col min="15394" max="15397" width="12.28515625" customWidth="1"/>
    <col min="15398" max="15400" width="12.85546875" customWidth="1"/>
    <col min="15401" max="15402" width="14.42578125" bestFit="1" customWidth="1"/>
    <col min="15403" max="15404" width="13.28515625" bestFit="1" customWidth="1"/>
    <col min="15405" max="15405" width="12.28515625" customWidth="1"/>
    <col min="15406" max="15408" width="12.85546875" customWidth="1"/>
    <col min="15409" max="15411" width="14.42578125" bestFit="1" customWidth="1"/>
    <col min="15412" max="15413" width="12.28515625" customWidth="1"/>
    <col min="15414" max="15416" width="12.85546875" customWidth="1"/>
    <col min="15417" max="15418" width="12.28515625" customWidth="1"/>
    <col min="15419" max="15419" width="14.42578125" bestFit="1" customWidth="1"/>
    <col min="15420" max="15421" width="12.28515625" customWidth="1"/>
    <col min="15422" max="15424" width="12.85546875" customWidth="1"/>
    <col min="15425" max="15429" width="12.28515625" customWidth="1"/>
    <col min="15430" max="15432" width="12.85546875" customWidth="1"/>
    <col min="15433" max="15437" width="12.28515625" customWidth="1"/>
    <col min="15438" max="15440" width="12.85546875" customWidth="1"/>
    <col min="15441" max="15445" width="12.28515625" customWidth="1"/>
    <col min="15446" max="15448" width="12.85546875" customWidth="1"/>
    <col min="15449" max="15449" width="14.42578125" bestFit="1" customWidth="1"/>
    <col min="15450" max="15450" width="13.28515625" bestFit="1" customWidth="1"/>
    <col min="15451" max="15452" width="14.42578125" bestFit="1" customWidth="1"/>
    <col min="15453" max="15453" width="12.28515625" customWidth="1"/>
    <col min="15454" max="15454" width="12.85546875" bestFit="1" customWidth="1"/>
    <col min="15455" max="15456" width="12.85546875" customWidth="1"/>
    <col min="15457" max="15457" width="13.5703125" bestFit="1" customWidth="1"/>
    <col min="15458" max="15460" width="14.42578125" bestFit="1" customWidth="1"/>
    <col min="15461" max="15461" width="12.28515625" customWidth="1"/>
    <col min="15462" max="15462" width="10.85546875" customWidth="1"/>
    <col min="15463" max="15464" width="12.85546875" customWidth="1"/>
    <col min="15465" max="15465" width="13.5703125" bestFit="1" customWidth="1"/>
    <col min="15466" max="15466" width="12.42578125" bestFit="1" customWidth="1"/>
    <col min="15467" max="15468" width="13.5703125" bestFit="1" customWidth="1"/>
    <col min="15469" max="15469" width="12.28515625" customWidth="1"/>
    <col min="15470" max="15472" width="12.85546875" customWidth="1"/>
    <col min="15473" max="15477" width="12.28515625" customWidth="1"/>
    <col min="15478" max="15480" width="12.85546875" customWidth="1"/>
    <col min="15481" max="15481" width="12.28515625" customWidth="1"/>
    <col min="15482" max="15482" width="13.28515625" bestFit="1" customWidth="1"/>
    <col min="15483" max="15484" width="14.42578125" bestFit="1" customWidth="1"/>
    <col min="15485" max="15485" width="12.28515625" customWidth="1"/>
    <col min="15486" max="15488" width="12.85546875" customWidth="1"/>
    <col min="15489" max="15492" width="14.42578125" bestFit="1" customWidth="1"/>
    <col min="15493" max="15493" width="12.28515625" customWidth="1"/>
    <col min="15494" max="15494" width="12.85546875" bestFit="1" customWidth="1"/>
    <col min="15495" max="15496" width="12.85546875" customWidth="1"/>
    <col min="15497" max="15497" width="14.42578125" bestFit="1" customWidth="1"/>
    <col min="15498" max="15500" width="13.5703125" bestFit="1" customWidth="1"/>
    <col min="15501" max="15501" width="12.28515625" customWidth="1"/>
    <col min="15502" max="15504" width="12.85546875" customWidth="1"/>
    <col min="15505" max="15505" width="13.5703125" bestFit="1" customWidth="1"/>
    <col min="15506" max="15508" width="14.42578125" bestFit="1" customWidth="1"/>
    <col min="15509" max="15509" width="12.28515625" customWidth="1"/>
    <col min="15510" max="15512" width="12.85546875" customWidth="1"/>
    <col min="15513" max="15513" width="13.5703125" bestFit="1" customWidth="1"/>
    <col min="15514" max="15516" width="14.42578125" bestFit="1" customWidth="1"/>
    <col min="15517" max="15532" width="12.28515625" customWidth="1"/>
    <col min="15533" max="15533" width="12.85546875" customWidth="1"/>
    <col min="15534" max="15534" width="12.28515625" customWidth="1"/>
    <col min="15535" max="15535" width="11.42578125" customWidth="1"/>
    <col min="15536" max="15536" width="11.7109375" customWidth="1"/>
    <col min="15537" max="15544" width="12.28515625" customWidth="1"/>
    <col min="15545" max="15547" width="13.5703125" customWidth="1"/>
    <col min="15548" max="15549" width="12.28515625" customWidth="1"/>
    <col min="15550" max="15552" width="13.5703125" customWidth="1"/>
    <col min="15553" max="15554" width="12.28515625" customWidth="1"/>
    <col min="15555" max="15557" width="13.5703125" customWidth="1"/>
    <col min="15558" max="15559" width="12.28515625" customWidth="1"/>
    <col min="15560" max="15562" width="13.5703125" customWidth="1"/>
    <col min="15563" max="15563" width="14.42578125" bestFit="1" customWidth="1"/>
    <col min="15564" max="15564" width="12.28515625" customWidth="1"/>
    <col min="15565" max="15567" width="13.5703125" customWidth="1"/>
    <col min="15568" max="15568" width="14.42578125" bestFit="1" customWidth="1"/>
    <col min="15569" max="15569" width="12.28515625" customWidth="1"/>
    <col min="15570" max="15570" width="10.28515625" customWidth="1"/>
    <col min="15571" max="15572" width="13.5703125" customWidth="1"/>
    <col min="15573" max="15574" width="12.28515625" customWidth="1"/>
    <col min="15575" max="15577" width="13.5703125" customWidth="1"/>
    <col min="15578" max="15578" width="14.42578125" bestFit="1" customWidth="1"/>
    <col min="15579" max="15579" width="12.28515625" customWidth="1"/>
    <col min="15580" max="15582" width="13.5703125" customWidth="1"/>
    <col min="15583" max="15583" width="12.42578125" bestFit="1" customWidth="1"/>
    <col min="15584" max="15584" width="12.28515625" customWidth="1"/>
    <col min="15585" max="15585" width="11.28515625" customWidth="1"/>
    <col min="15586" max="15587" width="13.5703125" customWidth="1"/>
    <col min="15588" max="15588" width="14.42578125" bestFit="1" customWidth="1"/>
    <col min="15589" max="15589" width="12.28515625" customWidth="1"/>
    <col min="15590" max="15590" width="9.140625" customWidth="1"/>
    <col min="15591" max="15592" width="13.5703125" customWidth="1"/>
    <col min="15593" max="15593" width="13.5703125" bestFit="1" customWidth="1"/>
    <col min="15594" max="15594" width="12.28515625" customWidth="1"/>
    <col min="15595" max="15595" width="6.7109375" customWidth="1"/>
    <col min="15596" max="15597" width="13.5703125" customWidth="1"/>
    <col min="15598" max="15598" width="13.5703125" bestFit="1" customWidth="1"/>
    <col min="15599" max="15599" width="12.28515625" customWidth="1"/>
    <col min="15600" max="15602" width="13.5703125" customWidth="1"/>
    <col min="15603" max="15604" width="12.28515625" customWidth="1"/>
    <col min="15605" max="15607" width="13.5703125" customWidth="1"/>
    <col min="15608" max="15609" width="12.28515625" customWidth="1"/>
    <col min="15610" max="15612" width="13.5703125" customWidth="1"/>
    <col min="15613" max="15613" width="14.42578125" bestFit="1" customWidth="1"/>
    <col min="15614" max="15614" width="12.28515625" customWidth="1"/>
    <col min="15615" max="15617" width="13.5703125" customWidth="1"/>
    <col min="15618" max="15618" width="13.5703125" bestFit="1" customWidth="1"/>
    <col min="15619" max="15619" width="12.28515625" customWidth="1"/>
    <col min="15620" max="15620" width="11.28515625" customWidth="1"/>
    <col min="15621" max="15622" width="13.5703125" customWidth="1"/>
    <col min="15623" max="15623" width="13.5703125" bestFit="1" customWidth="1"/>
    <col min="15624" max="15624" width="12.28515625" customWidth="1"/>
    <col min="15625" max="15625" width="9.140625" customWidth="1"/>
    <col min="15626" max="15627" width="13.5703125" customWidth="1"/>
    <col min="15628" max="15628" width="14.42578125" bestFit="1" customWidth="1"/>
    <col min="15629" max="15629" width="12.28515625" customWidth="1"/>
    <col min="15630" max="15632" width="12.85546875" customWidth="1"/>
    <col min="15633" max="15637" width="12.28515625" customWidth="1"/>
    <col min="15638" max="15640" width="12.85546875" customWidth="1"/>
    <col min="15641" max="15645" width="12.28515625" customWidth="1"/>
    <col min="15646" max="15648" width="12.85546875" customWidth="1"/>
    <col min="15649" max="15649" width="14.42578125" bestFit="1" customWidth="1"/>
    <col min="15650" max="15653" width="12.28515625" customWidth="1"/>
    <col min="15654" max="15656" width="12.85546875" customWidth="1"/>
    <col min="15657" max="15658" width="14.42578125" bestFit="1" customWidth="1"/>
    <col min="15659" max="15660" width="13.28515625" bestFit="1" customWidth="1"/>
    <col min="15661" max="15661" width="12.28515625" customWidth="1"/>
    <col min="15662" max="15664" width="12.85546875" customWidth="1"/>
    <col min="15665" max="15667" width="14.42578125" bestFit="1" customWidth="1"/>
    <col min="15668" max="15669" width="12.28515625" customWidth="1"/>
    <col min="15670" max="15672" width="12.85546875" customWidth="1"/>
    <col min="15673" max="15674" width="12.28515625" customWidth="1"/>
    <col min="15675" max="15675" width="14.42578125" bestFit="1" customWidth="1"/>
    <col min="15676" max="15677" width="12.28515625" customWidth="1"/>
    <col min="15678" max="15680" width="12.85546875" customWidth="1"/>
    <col min="15681" max="15685" width="12.28515625" customWidth="1"/>
    <col min="15686" max="15688" width="12.85546875" customWidth="1"/>
    <col min="15689" max="15693" width="12.28515625" customWidth="1"/>
    <col min="15694" max="15696" width="12.85546875" customWidth="1"/>
    <col min="15697" max="15701" width="12.28515625" customWidth="1"/>
    <col min="15702" max="15704" width="12.85546875" customWidth="1"/>
    <col min="15705" max="15705" width="14.42578125" bestFit="1" customWidth="1"/>
    <col min="15706" max="15706" width="13.28515625" bestFit="1" customWidth="1"/>
    <col min="15707" max="15708" width="14.42578125" bestFit="1" customWidth="1"/>
    <col min="15709" max="15709" width="12.28515625" customWidth="1"/>
    <col min="15710" max="15710" width="12.85546875" bestFit="1" customWidth="1"/>
    <col min="15711" max="15712" width="12.85546875" customWidth="1"/>
    <col min="15713" max="15713" width="13.5703125" bestFit="1" customWidth="1"/>
    <col min="15714" max="15716" width="14.42578125" bestFit="1" customWidth="1"/>
    <col min="15717" max="15717" width="12.28515625" customWidth="1"/>
    <col min="15718" max="15718" width="10.85546875" customWidth="1"/>
    <col min="15719" max="15720" width="12.85546875" customWidth="1"/>
    <col min="15721" max="15721" width="13.5703125" bestFit="1" customWidth="1"/>
    <col min="15722" max="15722" width="12.42578125" bestFit="1" customWidth="1"/>
    <col min="15723" max="15724" width="13.5703125" bestFit="1" customWidth="1"/>
    <col min="15725" max="15725" width="12.28515625" customWidth="1"/>
    <col min="15726" max="15728" width="12.85546875" customWidth="1"/>
    <col min="15729" max="15733" width="12.28515625" customWidth="1"/>
    <col min="15734" max="15736" width="12.85546875" customWidth="1"/>
    <col min="15737" max="15737" width="12.28515625" customWidth="1"/>
    <col min="15738" max="15738" width="13.28515625" bestFit="1" customWidth="1"/>
    <col min="15739" max="15740" width="14.42578125" bestFit="1" customWidth="1"/>
    <col min="15741" max="15741" width="12.28515625" customWidth="1"/>
    <col min="15742" max="15744" width="12.85546875" customWidth="1"/>
    <col min="15745" max="15748" width="14.42578125" bestFit="1" customWidth="1"/>
    <col min="15749" max="15749" width="12.28515625" customWidth="1"/>
    <col min="15750" max="15750" width="12.85546875" bestFit="1" customWidth="1"/>
    <col min="15751" max="15752" width="12.85546875" customWidth="1"/>
    <col min="15753" max="15753" width="14.42578125" bestFit="1" customWidth="1"/>
    <col min="15754" max="15756" width="13.5703125" bestFit="1" customWidth="1"/>
    <col min="15757" max="15757" width="12.28515625" customWidth="1"/>
    <col min="15758" max="15760" width="12.85546875" customWidth="1"/>
    <col min="15761" max="15761" width="13.5703125" bestFit="1" customWidth="1"/>
    <col min="15762" max="15764" width="14.42578125" bestFit="1" customWidth="1"/>
    <col min="15765" max="15765" width="12.28515625" customWidth="1"/>
    <col min="15766" max="15768" width="12.85546875" customWidth="1"/>
    <col min="15769" max="15769" width="13.5703125" bestFit="1" customWidth="1"/>
    <col min="15770" max="15772" width="14.42578125" bestFit="1" customWidth="1"/>
    <col min="15773" max="15788" width="12.28515625" customWidth="1"/>
    <col min="15789" max="15789" width="12.85546875" customWidth="1"/>
    <col min="15790" max="15790" width="12.28515625" customWidth="1"/>
    <col min="15791" max="15791" width="11.42578125" customWidth="1"/>
    <col min="15792" max="15792" width="11.7109375" customWidth="1"/>
    <col min="15793" max="15800" width="12.28515625" customWidth="1"/>
    <col min="15801" max="15803" width="13.5703125" customWidth="1"/>
    <col min="15804" max="15805" width="12.28515625" customWidth="1"/>
    <col min="15806" max="15808" width="13.5703125" customWidth="1"/>
    <col min="15809" max="15810" width="12.28515625" customWidth="1"/>
    <col min="15811" max="15813" width="13.5703125" customWidth="1"/>
    <col min="15814" max="15815" width="12.28515625" customWidth="1"/>
    <col min="15816" max="15818" width="13.5703125" customWidth="1"/>
    <col min="15819" max="15819" width="14.42578125" bestFit="1" customWidth="1"/>
    <col min="15820" max="15820" width="12.28515625" customWidth="1"/>
    <col min="15821" max="15823" width="13.5703125" customWidth="1"/>
    <col min="15824" max="15824" width="14.42578125" bestFit="1" customWidth="1"/>
    <col min="15825" max="15825" width="12.28515625" customWidth="1"/>
    <col min="15826" max="15826" width="10.28515625" customWidth="1"/>
    <col min="15827" max="15828" width="13.5703125" customWidth="1"/>
    <col min="15829" max="15830" width="12.28515625" customWidth="1"/>
    <col min="15831" max="15833" width="13.5703125" customWidth="1"/>
    <col min="15834" max="15834" width="14.42578125" bestFit="1" customWidth="1"/>
    <col min="15835" max="15835" width="12.28515625" customWidth="1"/>
    <col min="15836" max="15838" width="13.5703125" customWidth="1"/>
    <col min="15839" max="15839" width="12.42578125" bestFit="1" customWidth="1"/>
    <col min="15840" max="15840" width="12.28515625" customWidth="1"/>
    <col min="15841" max="15841" width="11.28515625" customWidth="1"/>
    <col min="15842" max="15843" width="13.5703125" customWidth="1"/>
    <col min="15844" max="15844" width="14.42578125" bestFit="1" customWidth="1"/>
    <col min="15845" max="15845" width="12.28515625" customWidth="1"/>
    <col min="15846" max="15846" width="9.140625" customWidth="1"/>
    <col min="15847" max="15848" width="13.5703125" customWidth="1"/>
    <col min="15849" max="15849" width="13.5703125" bestFit="1" customWidth="1"/>
    <col min="15850" max="15850" width="12.28515625" customWidth="1"/>
    <col min="15851" max="15851" width="6.7109375" customWidth="1"/>
    <col min="15852" max="15853" width="13.5703125" customWidth="1"/>
    <col min="15854" max="15854" width="13.5703125" bestFit="1" customWidth="1"/>
    <col min="15855" max="15855" width="12.28515625" customWidth="1"/>
    <col min="15856" max="15858" width="13.5703125" customWidth="1"/>
    <col min="15859" max="15860" width="12.28515625" customWidth="1"/>
    <col min="15861" max="15863" width="13.5703125" customWidth="1"/>
    <col min="15864" max="15865" width="12.28515625" customWidth="1"/>
    <col min="15866" max="15868" width="13.5703125" customWidth="1"/>
    <col min="15869" max="15869" width="14.42578125" bestFit="1" customWidth="1"/>
    <col min="15870" max="15870" width="12.28515625" customWidth="1"/>
    <col min="15871" max="15873" width="13.5703125" customWidth="1"/>
    <col min="15874" max="15874" width="13.5703125" bestFit="1" customWidth="1"/>
    <col min="15875" max="15875" width="12.28515625" customWidth="1"/>
    <col min="15876" max="15876" width="11.28515625" customWidth="1"/>
    <col min="15877" max="15878" width="13.5703125" customWidth="1"/>
    <col min="15879" max="15879" width="13.5703125" bestFit="1" customWidth="1"/>
    <col min="15880" max="15880" width="12.28515625" customWidth="1"/>
    <col min="15881" max="15881" width="9.140625" customWidth="1"/>
    <col min="15882" max="15883" width="13.5703125" customWidth="1"/>
    <col min="15884" max="15884" width="14.42578125" bestFit="1" customWidth="1"/>
    <col min="15885" max="15885" width="12.28515625" customWidth="1"/>
    <col min="15886" max="15888" width="12.85546875" customWidth="1"/>
    <col min="15889" max="15893" width="12.28515625" customWidth="1"/>
    <col min="15894" max="15896" width="12.85546875" customWidth="1"/>
    <col min="15897" max="15901" width="12.28515625" customWidth="1"/>
    <col min="15902" max="15904" width="12.85546875" customWidth="1"/>
    <col min="15905" max="15905" width="14.42578125" bestFit="1" customWidth="1"/>
    <col min="15906" max="15909" width="12.28515625" customWidth="1"/>
    <col min="15910" max="15912" width="12.85546875" customWidth="1"/>
    <col min="15913" max="15914" width="14.42578125" bestFit="1" customWidth="1"/>
    <col min="15915" max="15916" width="13.28515625" bestFit="1" customWidth="1"/>
    <col min="15917" max="15917" width="12.28515625" customWidth="1"/>
    <col min="15918" max="15920" width="12.85546875" customWidth="1"/>
    <col min="15921" max="15923" width="14.42578125" bestFit="1" customWidth="1"/>
    <col min="15924" max="15925" width="12.28515625" customWidth="1"/>
    <col min="15926" max="15928" width="12.85546875" customWidth="1"/>
    <col min="15929" max="15930" width="12.28515625" customWidth="1"/>
    <col min="15931" max="15931" width="14.42578125" bestFit="1" customWidth="1"/>
    <col min="15932" max="15933" width="12.28515625" customWidth="1"/>
    <col min="15934" max="15936" width="12.85546875" customWidth="1"/>
    <col min="15937" max="15941" width="12.28515625" customWidth="1"/>
    <col min="15942" max="15944" width="12.85546875" customWidth="1"/>
    <col min="15945" max="15949" width="12.28515625" customWidth="1"/>
    <col min="15950" max="15952" width="12.85546875" customWidth="1"/>
    <col min="15953" max="15957" width="12.28515625" customWidth="1"/>
    <col min="15958" max="15960" width="12.85546875" customWidth="1"/>
    <col min="15961" max="15961" width="14.42578125" bestFit="1" customWidth="1"/>
    <col min="15962" max="15962" width="13.28515625" bestFit="1" customWidth="1"/>
    <col min="15963" max="15964" width="14.42578125" bestFit="1" customWidth="1"/>
    <col min="15965" max="15965" width="12.28515625" customWidth="1"/>
    <col min="15966" max="15966" width="12.85546875" bestFit="1" customWidth="1"/>
    <col min="15967" max="15968" width="12.85546875" customWidth="1"/>
    <col min="15969" max="15969" width="13.5703125" bestFit="1" customWidth="1"/>
    <col min="15970" max="15972" width="14.42578125" bestFit="1" customWidth="1"/>
    <col min="15973" max="15973" width="12.28515625" customWidth="1"/>
    <col min="15974" max="15974" width="10.85546875" customWidth="1"/>
    <col min="15975" max="15976" width="12.85546875" customWidth="1"/>
    <col min="15977" max="15977" width="13.5703125" bestFit="1" customWidth="1"/>
    <col min="15978" max="15978" width="12.42578125" bestFit="1" customWidth="1"/>
    <col min="15979" max="15980" width="13.5703125" bestFit="1" customWidth="1"/>
    <col min="15981" max="15981" width="12.28515625" customWidth="1"/>
    <col min="15982" max="15984" width="12.85546875" customWidth="1"/>
    <col min="15985" max="15989" width="12.28515625" customWidth="1"/>
    <col min="15990" max="15992" width="12.85546875" customWidth="1"/>
    <col min="15993" max="15993" width="12.28515625" customWidth="1"/>
    <col min="15994" max="15994" width="13.28515625" bestFit="1" customWidth="1"/>
    <col min="15995" max="15996" width="14.42578125" bestFit="1" customWidth="1"/>
    <col min="15997" max="15997" width="12.28515625" customWidth="1"/>
    <col min="15998" max="16000" width="12.85546875" customWidth="1"/>
    <col min="16001" max="16004" width="14.42578125" bestFit="1" customWidth="1"/>
    <col min="16005" max="16005" width="12.28515625" customWidth="1"/>
    <col min="16006" max="16006" width="12.85546875" bestFit="1" customWidth="1"/>
    <col min="16007" max="16008" width="12.85546875" customWidth="1"/>
    <col min="16009" max="16009" width="14.42578125" bestFit="1" customWidth="1"/>
    <col min="16010" max="16012" width="13.5703125" bestFit="1" customWidth="1"/>
    <col min="16013" max="16013" width="12.28515625" customWidth="1"/>
    <col min="16014" max="16016" width="12.85546875" customWidth="1"/>
    <col min="16017" max="16017" width="13.5703125" bestFit="1" customWidth="1"/>
    <col min="16018" max="16020" width="14.42578125" bestFit="1" customWidth="1"/>
    <col min="16021" max="16021" width="12.28515625" customWidth="1"/>
    <col min="16022" max="16024" width="12.85546875" customWidth="1"/>
    <col min="16025" max="16025" width="13.5703125" bestFit="1" customWidth="1"/>
    <col min="16026" max="16028" width="14.42578125" bestFit="1" customWidth="1"/>
    <col min="16029" max="16044" width="12.28515625" customWidth="1"/>
    <col min="16045" max="16045" width="12.85546875" customWidth="1"/>
    <col min="16046" max="16046" width="12.28515625" customWidth="1"/>
    <col min="16047" max="16047" width="11.42578125" customWidth="1"/>
    <col min="16048" max="16048" width="11.7109375" customWidth="1"/>
    <col min="16049" max="16056" width="12.28515625" customWidth="1"/>
    <col min="16057" max="16059" width="13.5703125" customWidth="1"/>
    <col min="16060" max="16061" width="12.28515625" customWidth="1"/>
    <col min="16062" max="16064" width="13.5703125" customWidth="1"/>
    <col min="16065" max="16066" width="12.28515625" customWidth="1"/>
    <col min="16067" max="16069" width="13.5703125" customWidth="1"/>
    <col min="16070" max="16071" width="12.28515625" customWidth="1"/>
    <col min="16072" max="16074" width="13.5703125" customWidth="1"/>
    <col min="16075" max="16075" width="14.42578125" bestFit="1" customWidth="1"/>
    <col min="16076" max="16076" width="12.28515625" customWidth="1"/>
    <col min="16077" max="16079" width="13.5703125" customWidth="1"/>
    <col min="16080" max="16080" width="14.42578125" bestFit="1" customWidth="1"/>
    <col min="16081" max="16081" width="12.28515625" customWidth="1"/>
    <col min="16082" max="16082" width="10.28515625" customWidth="1"/>
    <col min="16083" max="16084" width="13.5703125" customWidth="1"/>
    <col min="16085" max="16086" width="12.28515625" customWidth="1"/>
    <col min="16087" max="16089" width="13.5703125" customWidth="1"/>
    <col min="16090" max="16090" width="14.42578125" bestFit="1" customWidth="1"/>
    <col min="16091" max="16091" width="12.28515625" customWidth="1"/>
    <col min="16092" max="16094" width="13.5703125" customWidth="1"/>
    <col min="16095" max="16095" width="12.42578125" bestFit="1" customWidth="1"/>
    <col min="16096" max="16096" width="12.28515625" customWidth="1"/>
    <col min="16097" max="16097" width="11.28515625" customWidth="1"/>
    <col min="16098" max="16099" width="13.5703125" customWidth="1"/>
    <col min="16100" max="16100" width="14.42578125" bestFit="1" customWidth="1"/>
    <col min="16101" max="16101" width="12.28515625" customWidth="1"/>
    <col min="16102" max="16102" width="9.140625" customWidth="1"/>
    <col min="16103" max="16104" width="13.5703125" customWidth="1"/>
    <col min="16105" max="16105" width="13.5703125" bestFit="1" customWidth="1"/>
    <col min="16106" max="16106" width="12.28515625" customWidth="1"/>
    <col min="16107" max="16107" width="6.7109375" customWidth="1"/>
    <col min="16108" max="16109" width="13.5703125" customWidth="1"/>
    <col min="16110" max="16110" width="13.5703125" bestFit="1" customWidth="1"/>
    <col min="16111" max="16111" width="12.28515625" customWidth="1"/>
    <col min="16112" max="16114" width="13.5703125" customWidth="1"/>
    <col min="16115" max="16116" width="12.28515625" customWidth="1"/>
    <col min="16117" max="16119" width="13.5703125" customWidth="1"/>
    <col min="16120" max="16121" width="12.28515625" customWidth="1"/>
    <col min="16122" max="16124" width="13.5703125" customWidth="1"/>
    <col min="16125" max="16125" width="14.42578125" bestFit="1" customWidth="1"/>
    <col min="16126" max="16126" width="12.28515625" customWidth="1"/>
    <col min="16127" max="16129" width="13.5703125" customWidth="1"/>
    <col min="16130" max="16130" width="13.5703125" bestFit="1" customWidth="1"/>
    <col min="16131" max="16131" width="12.28515625" customWidth="1"/>
    <col min="16132" max="16132" width="11.28515625" customWidth="1"/>
    <col min="16133" max="16134" width="13.5703125" customWidth="1"/>
    <col min="16135" max="16135" width="13.5703125" bestFit="1" customWidth="1"/>
    <col min="16136" max="16136" width="12.28515625" customWidth="1"/>
    <col min="16137" max="16137" width="9.140625" customWidth="1"/>
    <col min="16138" max="16139" width="13.5703125" customWidth="1"/>
    <col min="16140" max="16140" width="14.42578125" bestFit="1" customWidth="1"/>
    <col min="16141" max="16141" width="12.28515625" customWidth="1"/>
    <col min="16142" max="16144" width="12.85546875" customWidth="1"/>
    <col min="16145" max="16149" width="12.28515625" customWidth="1"/>
    <col min="16150" max="16152" width="12.85546875" customWidth="1"/>
    <col min="16153" max="16157" width="12.28515625" customWidth="1"/>
    <col min="16158" max="16160" width="12.85546875" customWidth="1"/>
    <col min="16161" max="16161" width="14.42578125" bestFit="1" customWidth="1"/>
    <col min="16162" max="16165" width="12.28515625" customWidth="1"/>
    <col min="16166" max="16168" width="12.85546875" customWidth="1"/>
    <col min="16169" max="16170" width="14.42578125" bestFit="1" customWidth="1"/>
    <col min="16171" max="16172" width="13.28515625" bestFit="1" customWidth="1"/>
    <col min="16173" max="16173" width="12.28515625" customWidth="1"/>
    <col min="16174" max="16176" width="12.85546875" customWidth="1"/>
    <col min="16177" max="16179" width="14.42578125" bestFit="1" customWidth="1"/>
    <col min="16180" max="16181" width="12.28515625" customWidth="1"/>
    <col min="16182" max="16184" width="12.85546875" customWidth="1"/>
    <col min="16185" max="16186" width="12.28515625" customWidth="1"/>
    <col min="16187" max="16187" width="14.42578125" bestFit="1" customWidth="1"/>
    <col min="16188" max="16189" width="12.28515625" customWidth="1"/>
    <col min="16190" max="16192" width="12.85546875" customWidth="1"/>
    <col min="16193" max="16197" width="12.28515625" customWidth="1"/>
    <col min="16198" max="16200" width="12.85546875" customWidth="1"/>
    <col min="16201" max="16205" width="12.28515625" customWidth="1"/>
    <col min="16206" max="16208" width="12.85546875" customWidth="1"/>
    <col min="16209" max="16213" width="12.28515625" customWidth="1"/>
    <col min="16214" max="16216" width="12.85546875" customWidth="1"/>
    <col min="16217" max="16217" width="14.42578125" bestFit="1" customWidth="1"/>
    <col min="16218" max="16218" width="13.28515625" bestFit="1" customWidth="1"/>
    <col min="16219" max="16220" width="14.42578125" bestFit="1" customWidth="1"/>
    <col min="16221" max="16221" width="12.28515625" customWidth="1"/>
    <col min="16222" max="16222" width="12.85546875" bestFit="1" customWidth="1"/>
    <col min="16223" max="16224" width="12.85546875" customWidth="1"/>
    <col min="16225" max="16225" width="13.5703125" bestFit="1" customWidth="1"/>
    <col min="16226" max="16228" width="14.42578125" bestFit="1" customWidth="1"/>
    <col min="16229" max="16229" width="12.28515625" customWidth="1"/>
    <col min="16230" max="16230" width="10.85546875" customWidth="1"/>
    <col min="16231" max="16232" width="12.85546875" customWidth="1"/>
    <col min="16233" max="16233" width="13.5703125" bestFit="1" customWidth="1"/>
    <col min="16234" max="16234" width="12.42578125" bestFit="1" customWidth="1"/>
    <col min="16235" max="16236" width="13.5703125" bestFit="1" customWidth="1"/>
    <col min="16237" max="16237" width="12.28515625" customWidth="1"/>
    <col min="16238" max="16240" width="12.85546875" customWidth="1"/>
    <col min="16241" max="16245" width="12.28515625" customWidth="1"/>
    <col min="16246" max="16248" width="12.85546875" customWidth="1"/>
    <col min="16249" max="16249" width="12.28515625" customWidth="1"/>
    <col min="16250" max="16250" width="13.28515625" bestFit="1" customWidth="1"/>
    <col min="16251" max="16252" width="14.42578125" bestFit="1" customWidth="1"/>
    <col min="16253" max="16253" width="12.28515625" customWidth="1"/>
    <col min="16254" max="16256" width="12.85546875" customWidth="1"/>
    <col min="16257" max="16260" width="14.42578125" bestFit="1" customWidth="1"/>
    <col min="16261" max="16261" width="12.28515625" customWidth="1"/>
    <col min="16262" max="16262" width="12.85546875" bestFit="1" customWidth="1"/>
    <col min="16263" max="16264" width="12.85546875" customWidth="1"/>
    <col min="16265" max="16265" width="14.42578125" bestFit="1" customWidth="1"/>
    <col min="16266" max="16268" width="13.5703125" bestFit="1" customWidth="1"/>
    <col min="16269" max="16269" width="12.28515625" customWidth="1"/>
    <col min="16270" max="16272" width="12.85546875" customWidth="1"/>
    <col min="16273" max="16273" width="13.5703125" bestFit="1" customWidth="1"/>
    <col min="16274" max="16276" width="14.42578125" bestFit="1" customWidth="1"/>
    <col min="16277" max="16277" width="12.28515625" customWidth="1"/>
    <col min="16278" max="16280" width="12.85546875" customWidth="1"/>
    <col min="16281" max="16281" width="13.5703125" bestFit="1" customWidth="1"/>
    <col min="16282" max="16284" width="14.42578125" bestFit="1" customWidth="1"/>
    <col min="16285" max="16384" width="12.28515625" customWidth="1"/>
  </cols>
  <sheetData>
    <row r="1" spans="1:156" s="30" customFormat="1" ht="18">
      <c r="A1" s="3" t="s">
        <v>565</v>
      </c>
      <c r="B1" s="2"/>
      <c r="C1" s="2"/>
      <c r="D1" s="2"/>
      <c r="E1" s="2"/>
      <c r="F1" s="2"/>
      <c r="M1" s="30" t="s">
        <v>276</v>
      </c>
      <c r="N1" s="36">
        <v>0.87401354029</v>
      </c>
      <c r="O1" s="36">
        <v>0</v>
      </c>
      <c r="P1" s="36">
        <v>0</v>
      </c>
      <c r="Q1" s="30">
        <f t="shared" ref="Q1:Q64" si="0">N1*COS(O1+P1*$C$31)</f>
        <v>0.87401354029</v>
      </c>
      <c r="R1" s="30">
        <f t="shared" ref="R1:R64" si="1">N1*COS(O1+P1*$C$52)</f>
        <v>0.87401354029</v>
      </c>
      <c r="S1" s="30">
        <f t="shared" ref="S1:S64" si="2">N1*COS(O1+P1*$C$73)</f>
        <v>0.87401354029</v>
      </c>
      <c r="T1" s="30">
        <f t="shared" ref="T1:T64" si="3">N1*COS(O1+P1*$C$94)</f>
        <v>0.87401354029</v>
      </c>
      <c r="U1" s="30" t="s">
        <v>277</v>
      </c>
      <c r="V1" s="36">
        <v>213.54295595986</v>
      </c>
      <c r="W1" s="36">
        <v>0</v>
      </c>
      <c r="X1" s="36">
        <v>0</v>
      </c>
      <c r="Y1" s="30">
        <f t="shared" ref="Y1:Y64" si="4">V1*COS(W1+X1*$C$31)</f>
        <v>213.54295595986</v>
      </c>
      <c r="Z1" s="30">
        <f t="shared" ref="Z1:Z64" si="5">V1*COS(W1+X1*$C$52)</f>
        <v>213.54295595986</v>
      </c>
      <c r="AA1" s="30">
        <f t="shared" ref="AA1:AA64" si="6">V1*COS(W1+X1*$C$73)</f>
        <v>213.54295595986</v>
      </c>
      <c r="AB1" s="30">
        <f t="shared" ref="AB1:AB64" si="7">V1*COS(W1+X1*$C$94)</f>
        <v>213.54295595986</v>
      </c>
      <c r="AC1" s="30" t="s">
        <v>278</v>
      </c>
      <c r="AD1" s="36">
        <v>1.16441181E-3</v>
      </c>
      <c r="AE1" s="36">
        <v>1.1798785063299999</v>
      </c>
      <c r="AF1" s="36">
        <v>7.1135470007999997</v>
      </c>
      <c r="AG1" s="30">
        <f t="shared" ref="AG1:AG64" si="8">AD1*COS(AE1+AF1*$C$31)</f>
        <v>4.8578964805519082E-4</v>
      </c>
      <c r="AH1" s="30">
        <f t="shared" ref="AH1:AH64" si="9">AD1*COS(AE1+AF1*$C$52)</f>
        <v>4.8579077449379846E-4</v>
      </c>
      <c r="AI1" s="30">
        <f t="shared" ref="AI1:AI64" si="10">AD1*COS(AE1+AF1*$C$73)</f>
        <v>4.8579077449189775E-4</v>
      </c>
      <c r="AJ1" s="30">
        <f t="shared" ref="AJ1:AJ64" si="11">AD1*COS(AE1+AF1*$C$94)</f>
        <v>4.8579077449189775E-4</v>
      </c>
      <c r="AK1" s="30" t="s">
        <v>279</v>
      </c>
      <c r="AL1" s="36">
        <v>1.6038734E-4</v>
      </c>
      <c r="AM1" s="36">
        <v>5.7394537742400003</v>
      </c>
      <c r="AN1" s="36">
        <v>7.1135470007999997</v>
      </c>
      <c r="AO1" s="30">
        <f t="shared" ref="AO1:AO32" si="12">AL1*COS(AM1+AN1*$C$31)</f>
        <v>1.3387844019509962E-4</v>
      </c>
      <c r="AP1" s="30">
        <f t="shared" ref="AP1:AP32" si="13">AL1*COS(AM1+AN1*$C$52)</f>
        <v>1.3387834618138473E-4</v>
      </c>
      <c r="AQ1" s="30">
        <f t="shared" ref="AQ1:AQ32" si="14">AL1*COS(AM1+AN1*$C$73)</f>
        <v>1.3387834618154343E-4</v>
      </c>
      <c r="AR1" s="30">
        <f t="shared" ref="AR1:AR32" si="15">AL1*COS(AM1+AN1*$C$94)</f>
        <v>1.3387834618154343E-4</v>
      </c>
      <c r="AS1" s="30" t="s">
        <v>280</v>
      </c>
      <c r="AT1" s="36">
        <v>1.6618940000000001E-5</v>
      </c>
      <c r="AU1" s="36">
        <v>3.9982624897800001</v>
      </c>
      <c r="AV1" s="36">
        <v>7.1135470007999997</v>
      </c>
      <c r="AW1" s="30">
        <f t="shared" ref="AW1:AW32" si="16">AT1*COS(AU1+AV1*$C$31)</f>
        <v>-1.1371428817920759E-5</v>
      </c>
      <c r="AX1" s="30">
        <f t="shared" ref="AX1:AX32" si="17">AT1*COS(AU1+AV1*$C$52)</f>
        <v>-1.137144171840198E-5</v>
      </c>
      <c r="AY1" s="30">
        <f t="shared" ref="AY1:AY32" si="18">AT1*COS(AU1+AV1*$C$73)</f>
        <v>-1.1371441718380208E-5</v>
      </c>
      <c r="AZ1" s="30">
        <f t="shared" ref="AZ1:AZ32" si="19">AT1*COS(AU1+AV1*$C$94)</f>
        <v>-1.1371441718380208E-5</v>
      </c>
      <c r="BA1" s="30" t="s">
        <v>281</v>
      </c>
      <c r="BB1" s="36">
        <v>1.23615E-6</v>
      </c>
      <c r="BC1" s="36">
        <v>2.2592334573200001</v>
      </c>
      <c r="BD1" s="36">
        <v>7.1135470007999997</v>
      </c>
      <c r="BE1" s="30">
        <f t="shared" ref="BE1:BE27" si="20">BB1*COS(BC1+BD1*$C$31)</f>
        <v>-7.4711234003895419E-7</v>
      </c>
      <c r="BF1" s="30">
        <f t="shared" ref="BF1:BF27" si="21">BB1*COS(BC1+BD1*$C$52)</f>
        <v>-7.4711129173664824E-7</v>
      </c>
      <c r="BG1" s="30">
        <f t="shared" ref="BG1:BG27" si="22">BB1*COS(BC1+BD1*$C$73)</f>
        <v>-7.4711129173841727E-7</v>
      </c>
      <c r="BH1" s="30">
        <f t="shared" ref="BH1:BH27" si="23">BB1*COS(BC1+BD1*$C$94)</f>
        <v>-7.4711129173841727E-7</v>
      </c>
      <c r="BI1" s="30" t="s">
        <v>282</v>
      </c>
      <c r="BJ1" s="36">
        <v>4.3306780400000001E-2</v>
      </c>
      <c r="BK1" s="36">
        <v>3.6028442839900001</v>
      </c>
      <c r="BL1" s="36">
        <v>213.29909543799999</v>
      </c>
      <c r="BM1" s="30">
        <f t="shared" ref="BM1:BM64" si="24">BJ1*COS(BK1+BL1*$C$31)</f>
        <v>-3.2518253443644764E-2</v>
      </c>
      <c r="BN1" s="30">
        <f t="shared" ref="BN1:BN64" si="25">BJ1*COS(BK1+BL1*$C$52)</f>
        <v>-3.2517340543657978E-2</v>
      </c>
      <c r="BO1" s="30">
        <f t="shared" ref="BO1:BO64" si="26">BJ1*COS(BK1+BL1*$C$73)</f>
        <v>-3.2517340545198455E-2</v>
      </c>
      <c r="BP1" s="30">
        <f t="shared" ref="BP1:BP64" si="27">BJ1*COS(BK1+BL1*$C$94)</f>
        <v>-3.2517340545198455E-2</v>
      </c>
      <c r="BQ1" s="30" t="s">
        <v>283</v>
      </c>
      <c r="BR1" s="36">
        <v>3.9755499799999997E-3</v>
      </c>
      <c r="BS1" s="36">
        <v>5.3328999255599996</v>
      </c>
      <c r="BT1" s="36">
        <v>213.29909543799999</v>
      </c>
      <c r="BU1" s="30">
        <f t="shared" ref="BU1:BU64" si="28">BR1*COS(BS1+BT1*$C$31)</f>
        <v>-2.1189655167080687E-3</v>
      </c>
      <c r="BV1" s="30">
        <f t="shared" ref="BV1:BV64" si="29">BR1*COS(BS1+BT1*$C$52)</f>
        <v>-2.11907287869041E-3</v>
      </c>
      <c r="BW1" s="30">
        <f t="shared" ref="BW1:BW64" si="30">BR1*COS(BS1+BT1*$C$73)</f>
        <v>-2.1190728785092437E-3</v>
      </c>
      <c r="BX1" s="30">
        <f t="shared" ref="BX1:BX64" si="31">BR1*COS(BS1+BT1*$C$94)</f>
        <v>-2.1190728785092437E-3</v>
      </c>
      <c r="BY1" s="30" t="s">
        <v>284</v>
      </c>
      <c r="BZ1" s="36">
        <v>2.0629977E-4</v>
      </c>
      <c r="CA1" s="36">
        <v>0.50482422816999994</v>
      </c>
      <c r="CB1" s="36">
        <v>213.29909543799999</v>
      </c>
      <c r="CC1" s="30">
        <f t="shared" ref="CC1:CC32" si="32">BZ1*COS(CA1+CB1*$C$31)</f>
        <v>1.606944232436227E-4</v>
      </c>
      <c r="CD1" s="30">
        <f t="shared" ref="CD1:CD32" si="33">BZ1*COS(CA1+CB1*$C$52)</f>
        <v>1.6069029396654621E-4</v>
      </c>
      <c r="CE1" s="30">
        <f t="shared" ref="CE1:CE32" si="34">BZ1*COS(CA1+CB1*$C$73)</f>
        <v>1.6069029397351424E-4</v>
      </c>
      <c r="CF1" s="30">
        <f t="shared" ref="CF1:CF32" si="35">BZ1*COS(CA1+CB1*$C$94)</f>
        <v>1.6069029397351424E-4</v>
      </c>
      <c r="CG1" s="30" t="s">
        <v>285</v>
      </c>
      <c r="CH1" s="36">
        <v>6.6625199999999999E-6</v>
      </c>
      <c r="CI1" s="36">
        <v>1.9900634018100001</v>
      </c>
      <c r="CJ1" s="36">
        <v>213.29909543799999</v>
      </c>
      <c r="CK1" s="30">
        <f t="shared" ref="CK1:CK32" si="36">CH1*COS(CI1+CJ1*$C$31)</f>
        <v>4.6062751199769707E-6</v>
      </c>
      <c r="CL1" s="30">
        <f t="shared" ref="CL1:CL32" si="37">CH1*COS(CI1+CJ1*$C$52)</f>
        <v>4.6064287575595903E-6</v>
      </c>
      <c r="CM1" s="30">
        <f t="shared" ref="CM1:CM32" si="38">CH1*COS(CI1+CJ1*$C$73)</f>
        <v>4.6064287573003406E-6</v>
      </c>
      <c r="CN1" s="30">
        <f t="shared" ref="CN1:CN32" si="39">CH1*COS(CI1+CJ1*$C$94)</f>
        <v>4.6064287573003406E-6</v>
      </c>
      <c r="CO1" s="30" t="s">
        <v>286</v>
      </c>
      <c r="CP1" s="36">
        <v>8.0383999999999998E-7</v>
      </c>
      <c r="CQ1" s="36">
        <v>1.1191841467899999</v>
      </c>
      <c r="CR1" s="36">
        <v>206.1855484372</v>
      </c>
      <c r="CS1" s="30">
        <f t="shared" ref="CS1:CS26" si="40">CP1*COS(CQ1+CR1*$C$31)</f>
        <v>8.0360799031001649E-7</v>
      </c>
      <c r="CT1" s="30">
        <f t="shared" ref="CT1:CT26" si="41">CP1*COS(CQ1+CR1*$C$52)</f>
        <v>8.0360739410260137E-7</v>
      </c>
      <c r="CU1" s="30">
        <f t="shared" ref="CU1:CU26" si="42">CP1*COS(CQ1+CR1*$C$73)</f>
        <v>8.0360739410360807E-7</v>
      </c>
      <c r="CV1" s="30">
        <f t="shared" ref="CV1:CV26" si="43">CP1*COS(CQ1+CR1*$C$94)</f>
        <v>8.0360739410360807E-7</v>
      </c>
      <c r="CW1" s="30" t="s">
        <v>287</v>
      </c>
      <c r="CX1" s="36">
        <v>7.8950000000000002E-8</v>
      </c>
      <c r="CY1" s="36">
        <v>2.8192755864499999</v>
      </c>
      <c r="CZ1" s="36">
        <v>206.1855484372</v>
      </c>
      <c r="DA1" s="30">
        <f t="shared" ref="DA1:DA11" si="44">CX1*COS(CY1+CZ1*$C$31)</f>
        <v>-8.2956020195487453E-9</v>
      </c>
      <c r="DB1" s="30">
        <f t="shared" ref="DB1:DB11" si="45">CX1*COS(CY1+CZ1*$C$52)</f>
        <v>-8.2931796565310033E-9</v>
      </c>
      <c r="DC1" s="30">
        <f t="shared" ref="DC1:DC11" si="46">CX1*COS(CY1+CZ1*$C$73)</f>
        <v>-8.293179660618604E-9</v>
      </c>
      <c r="DD1" s="30">
        <f t="shared" ref="DD1:DD11" si="47">CX1*COS(CY1+CZ1*$C$94)</f>
        <v>-8.2931796606185858E-9</v>
      </c>
      <c r="DE1" s="30" t="s">
        <v>288</v>
      </c>
      <c r="DF1" s="36">
        <v>9.5575813580099993</v>
      </c>
      <c r="DG1" s="36">
        <v>0</v>
      </c>
      <c r="DH1" s="36">
        <v>0</v>
      </c>
      <c r="DI1" s="30">
        <f t="shared" ref="DI1:DI64" si="48">DF1*COS(DG1+DH1*$C$31)</f>
        <v>9.5575813580099993</v>
      </c>
      <c r="DJ1" s="30">
        <f t="shared" ref="DJ1:DJ64" si="49">DF1*COS(DG1+DH1*$C$52)</f>
        <v>9.5575813580099993</v>
      </c>
      <c r="DK1" s="30">
        <f t="shared" ref="DK1:DK64" si="50">DF1*COS(DG1+DH1*$C$73)</f>
        <v>9.5575813580099993</v>
      </c>
      <c r="DL1" s="30">
        <f t="shared" ref="DL1:DL64" si="51">DF1*COS(DG1+DH1*$C$94)</f>
        <v>9.5575813580099993</v>
      </c>
      <c r="DM1" s="30" t="s">
        <v>289</v>
      </c>
      <c r="DN1" s="36">
        <v>6.1829812820000003E-2</v>
      </c>
      <c r="DO1" s="36">
        <v>0.25843515033999997</v>
      </c>
      <c r="DP1" s="36">
        <v>213.29909543799999</v>
      </c>
      <c r="DQ1" s="30">
        <f t="shared" ref="DQ1:DQ64" si="52">DN1*COS(DO1+DP1*$C$31)</f>
        <v>3.7249959699941486E-2</v>
      </c>
      <c r="DR1" s="30">
        <f t="shared" ref="DR1:DR64" si="53">DN1*COS(DO1+DP1*$C$52)</f>
        <v>3.7248384573896988E-2</v>
      </c>
      <c r="DS1" s="30">
        <f t="shared" ref="DS1:DS64" si="54">DN1*COS(DO1+DP1*$C$73)</f>
        <v>3.7248384576554952E-2</v>
      </c>
      <c r="DT1" s="30">
        <f t="shared" ref="DT1:DT64" si="55">DN1*COS(DO1+DP1*$C$94)</f>
        <v>3.7248384576554952E-2</v>
      </c>
      <c r="DU1" s="30" t="s">
        <v>290</v>
      </c>
      <c r="DV1" s="36">
        <v>4.36902464E-3</v>
      </c>
      <c r="DW1" s="36">
        <v>4.7867167304400002</v>
      </c>
      <c r="DX1" s="36">
        <v>213.29909543799999</v>
      </c>
      <c r="DY1" s="30">
        <f t="shared" ref="DY1:DY64" si="56">DV1*COS(DW1+DX1*$C$31)</f>
        <v>-3.9100693799254682E-3</v>
      </c>
      <c r="DZ1" s="30">
        <f t="shared" ref="DZ1:DZ64" si="57">DV1*COS(DW1+DX1*$C$52)</f>
        <v>-3.9101315942828337E-3</v>
      </c>
      <c r="EA1" s="30">
        <f t="shared" ref="EA1:EA64" si="58">DV1*COS(DW1+DX1*$C$73)</f>
        <v>-3.9101315941778535E-3</v>
      </c>
      <c r="EB1" s="30">
        <f t="shared" ref="EB1:EB64" si="59">DV1*COS(DW1+DX1*$C$94)</f>
        <v>-3.9101315941778535E-3</v>
      </c>
      <c r="EC1" s="30" t="s">
        <v>291</v>
      </c>
      <c r="ED1" s="36">
        <v>2.0315004999999999E-4</v>
      </c>
      <c r="EE1" s="36">
        <v>3.0218662603799999</v>
      </c>
      <c r="EF1" s="36">
        <v>213.29909543799999</v>
      </c>
      <c r="EG1" s="30">
        <f t="shared" ref="EG1:EG32" si="60">ED1*COS(EE1+EF1*$C$31)</f>
        <v>-5.3876604976064406E-5</v>
      </c>
      <c r="EH1" s="30">
        <f t="shared" ref="EH1:EH32" si="61">ED1*COS(EE1+EF1*$C$52)</f>
        <v>-5.3870353102227061E-5</v>
      </c>
      <c r="EI1" s="30">
        <f t="shared" ref="EI1:EI32" si="62">ED1*COS(EE1+EF1*$C$73)</f>
        <v>-5.3870353112776762E-5</v>
      </c>
      <c r="EJ1" s="30">
        <f t="shared" ref="EJ1:EJ32" si="63">ED1*COS(EE1+EF1*$C$94)</f>
        <v>-5.3870353112776762E-5</v>
      </c>
      <c r="EK1" s="30" t="s">
        <v>292</v>
      </c>
      <c r="EL1" s="36">
        <v>1.20205E-5</v>
      </c>
      <c r="EM1" s="36">
        <v>1.4149944646499999</v>
      </c>
      <c r="EN1" s="36">
        <v>220.41264243879999</v>
      </c>
      <c r="EO1" s="30">
        <f t="shared" ref="EO1:EO32" si="64">EL1*COS(EM1+EN1*$C$31)</f>
        <v>1.1797547656900014E-5</v>
      </c>
      <c r="EP1" s="30">
        <f t="shared" ref="EP1:EP32" si="65">EL1*COS(EM1+EN1*$C$52)</f>
        <v>1.1797623654146872E-5</v>
      </c>
      <c r="EQ1" s="30">
        <f t="shared" ref="EQ1:EQ32" si="66">EL1*COS(EM1+EN1*$C$73)</f>
        <v>1.1797623654018641E-5</v>
      </c>
      <c r="ER1" s="30">
        <f t="shared" ref="ER1:ER32" si="67">EL1*COS(EM1+EN1*$C$94)</f>
        <v>1.1797623654018643E-5</v>
      </c>
      <c r="ES1" s="30" t="s">
        <v>293</v>
      </c>
      <c r="ET1" s="36">
        <v>1.28612E-6</v>
      </c>
      <c r="EU1" s="36">
        <v>5.9128256513600004</v>
      </c>
      <c r="EV1" s="36">
        <v>220.41264243879999</v>
      </c>
      <c r="EW1" s="30">
        <f t="shared" ref="EW1:EW28" si="68">ET1*COS(EU1+EV1*$C$31)</f>
        <v>-2.7851726503357576E-8</v>
      </c>
      <c r="EX1" s="30">
        <f t="shared" ref="EX1:EX28" si="69">ET1*COS(EU1+EV1*$C$52)</f>
        <v>-2.7894135197976317E-8</v>
      </c>
      <c r="EY1" s="30">
        <f t="shared" ref="EY1:EY28" si="70">ET1*COS(EU1+EV1*$C$73)</f>
        <v>-2.78941351264141E-8</v>
      </c>
      <c r="EZ1" s="30">
        <f t="shared" ref="EZ1:EZ28" si="71">ET1*COS(EU1+EV1*$C$94)</f>
        <v>-2.7894135126415242E-8</v>
      </c>
    </row>
    <row r="2" spans="1:156" s="30" customFormat="1" ht="12.75">
      <c r="A2" s="2"/>
      <c r="B2" s="2"/>
      <c r="C2" s="2"/>
      <c r="D2" s="2"/>
      <c r="E2" s="2"/>
      <c r="F2" s="2"/>
      <c r="N2" s="36">
        <v>0.1110765978</v>
      </c>
      <c r="O2" s="36">
        <v>3.9620509019400001</v>
      </c>
      <c r="P2" s="36">
        <v>213.29909543799999</v>
      </c>
      <c r="Q2" s="30">
        <f t="shared" si="0"/>
        <v>-0.10387012885930712</v>
      </c>
      <c r="R2" s="30">
        <f t="shared" si="1"/>
        <v>-0.1038688726184688</v>
      </c>
      <c r="S2" s="30">
        <f t="shared" si="2"/>
        <v>-0.10386887262058872</v>
      </c>
      <c r="T2" s="30">
        <f t="shared" si="3"/>
        <v>-0.10386887262058872</v>
      </c>
      <c r="V2" s="36">
        <v>1.2968550049999999E-2</v>
      </c>
      <c r="W2" s="36">
        <v>1.82820544701</v>
      </c>
      <c r="X2" s="36">
        <v>213.29909543799999</v>
      </c>
      <c r="Y2" s="30">
        <f t="shared" si="4"/>
        <v>1.0358851841215081E-2</v>
      </c>
      <c r="Z2" s="30">
        <f t="shared" si="5"/>
        <v>1.0359100868576368E-2</v>
      </c>
      <c r="AA2" s="30">
        <f t="shared" si="6"/>
        <v>1.0359100868156159E-2</v>
      </c>
      <c r="AB2" s="30">
        <f t="shared" si="7"/>
        <v>1.0359100868156159E-2</v>
      </c>
      <c r="AD2" s="36">
        <v>9.1920844E-4</v>
      </c>
      <c r="AE2" s="36">
        <v>7.4252610940000005E-2</v>
      </c>
      <c r="AF2" s="36">
        <v>213.29909543799999</v>
      </c>
      <c r="AG2" s="30">
        <f t="shared" si="8"/>
        <v>4.1005359988392114E-4</v>
      </c>
      <c r="AH2" s="30">
        <f t="shared" si="9"/>
        <v>4.1002734188457472E-4</v>
      </c>
      <c r="AI2" s="30">
        <f t="shared" si="10"/>
        <v>4.1002734192888384E-4</v>
      </c>
      <c r="AJ2" s="30">
        <f t="shared" si="11"/>
        <v>4.1002734192888384E-4</v>
      </c>
      <c r="AL2" s="36">
        <v>4.2497930000000001E-5</v>
      </c>
      <c r="AM2" s="36">
        <v>4.5853967560299997</v>
      </c>
      <c r="AN2" s="36">
        <v>213.29909543799999</v>
      </c>
      <c r="AO2" s="30">
        <f t="shared" si="12"/>
        <v>-4.1056963650130912E-5</v>
      </c>
      <c r="AP2" s="30">
        <f t="shared" si="13"/>
        <v>-4.1057313849105379E-5</v>
      </c>
      <c r="AQ2" s="30">
        <f t="shared" si="14"/>
        <v>-4.1057313848514468E-5</v>
      </c>
      <c r="AR2" s="30">
        <f t="shared" si="15"/>
        <v>-4.1057313848514468E-5</v>
      </c>
      <c r="AT2" s="36">
        <v>2.5710699999999998E-6</v>
      </c>
      <c r="AU2" s="36">
        <v>2.98436499013</v>
      </c>
      <c r="AV2" s="36">
        <v>220.41264243879999</v>
      </c>
      <c r="AW2" s="30">
        <f t="shared" si="16"/>
        <v>-4.8929218167540378E-7</v>
      </c>
      <c r="AX2" s="30">
        <f t="shared" si="17"/>
        <v>-4.8920893240875175E-7</v>
      </c>
      <c r="AY2" s="30">
        <f t="shared" si="18"/>
        <v>-4.8920893254923058E-7</v>
      </c>
      <c r="AZ2" s="30">
        <f t="shared" si="19"/>
        <v>-4.8920893254922994E-7</v>
      </c>
      <c r="BB2" s="36">
        <v>3.4190000000000001E-7</v>
      </c>
      <c r="BC2" s="36">
        <v>2.1625065268900001</v>
      </c>
      <c r="BD2" s="36">
        <v>14.227094001599999</v>
      </c>
      <c r="BE2" s="30">
        <f t="shared" si="20"/>
        <v>-1.6775069656775765E-7</v>
      </c>
      <c r="BF2" s="30">
        <f t="shared" si="21"/>
        <v>-1.6775006232930544E-7</v>
      </c>
      <c r="BG2" s="30">
        <f t="shared" si="22"/>
        <v>-1.6775006233037564E-7</v>
      </c>
      <c r="BH2" s="30">
        <f t="shared" si="23"/>
        <v>-1.6775006233037564E-7</v>
      </c>
      <c r="BJ2" s="36">
        <v>2.40348303E-3</v>
      </c>
      <c r="BK2" s="36">
        <v>2.8523848939000001</v>
      </c>
      <c r="BL2" s="36">
        <v>426.59819087599999</v>
      </c>
      <c r="BM2" s="30">
        <f t="shared" si="24"/>
        <v>2.1239658425062781E-3</v>
      </c>
      <c r="BN2" s="30">
        <f t="shared" si="25"/>
        <v>2.1240376488474749E-3</v>
      </c>
      <c r="BO2" s="30">
        <f t="shared" si="26"/>
        <v>2.1240376487263136E-3</v>
      </c>
      <c r="BP2" s="30">
        <f t="shared" si="27"/>
        <v>2.1240376487263136E-3</v>
      </c>
      <c r="BR2" s="36">
        <v>4.9478640999999998E-4</v>
      </c>
      <c r="BS2" s="36">
        <v>3.1415926535900001</v>
      </c>
      <c r="BT2" s="36">
        <v>0</v>
      </c>
      <c r="BU2" s="30">
        <f t="shared" si="28"/>
        <v>-4.9478640999999998E-4</v>
      </c>
      <c r="BV2" s="30">
        <f t="shared" si="29"/>
        <v>-4.9478640999999998E-4</v>
      </c>
      <c r="BW2" s="30">
        <f t="shared" si="30"/>
        <v>-4.9478640999999998E-4</v>
      </c>
      <c r="BX2" s="30">
        <f t="shared" si="31"/>
        <v>-4.9478640999999998E-4</v>
      </c>
      <c r="BZ2" s="36">
        <v>3.7195550000000003E-5</v>
      </c>
      <c r="CA2" s="36">
        <v>3.99833475829</v>
      </c>
      <c r="CB2" s="36">
        <v>206.1855484372</v>
      </c>
      <c r="CC2" s="30">
        <f t="shared" si="32"/>
        <v>-3.5679744917257383E-5</v>
      </c>
      <c r="CD2" s="30">
        <f t="shared" si="33"/>
        <v>-3.5679420628619251E-5</v>
      </c>
      <c r="CE2" s="30">
        <f t="shared" si="34"/>
        <v>-3.5679420629166502E-5</v>
      </c>
      <c r="CF2" s="30">
        <f t="shared" si="35"/>
        <v>-3.5679420629166502E-5</v>
      </c>
      <c r="CH2" s="36">
        <v>6.3234999999999997E-6</v>
      </c>
      <c r="CI2" s="36">
        <v>5.69778316807</v>
      </c>
      <c r="CJ2" s="36">
        <v>206.1855484372</v>
      </c>
      <c r="CK2" s="30">
        <f t="shared" si="36"/>
        <v>-9.9381613030291188E-7</v>
      </c>
      <c r="CL2" s="30">
        <f t="shared" si="37"/>
        <v>-9.9400880412621902E-7</v>
      </c>
      <c r="CM2" s="30">
        <f t="shared" si="38"/>
        <v>-9.9400880380109559E-7</v>
      </c>
      <c r="CN2" s="30">
        <f t="shared" si="39"/>
        <v>-9.9400880380109559E-7</v>
      </c>
      <c r="CP2" s="36">
        <v>3.1660000000000002E-7</v>
      </c>
      <c r="CQ2" s="36">
        <v>3.1221874509799998</v>
      </c>
      <c r="CR2" s="36">
        <v>213.29909543799999</v>
      </c>
      <c r="CS2" s="30">
        <f t="shared" si="40"/>
        <v>-1.1411505679580747E-7</v>
      </c>
      <c r="CT2" s="30">
        <f t="shared" si="41"/>
        <v>-1.141056309135305E-7</v>
      </c>
      <c r="CU2" s="30">
        <f t="shared" si="42"/>
        <v>-1.1410563092943619E-7</v>
      </c>
      <c r="CV2" s="30">
        <f t="shared" si="43"/>
        <v>-1.1410563092943619E-7</v>
      </c>
      <c r="CX2" s="36">
        <v>1.014E-8</v>
      </c>
      <c r="CY2" s="36">
        <v>0.51187210270000005</v>
      </c>
      <c r="CZ2" s="36">
        <v>220.41264243879999</v>
      </c>
      <c r="DA2" s="30">
        <f t="shared" si="44"/>
        <v>7.6883226855269774E-9</v>
      </c>
      <c r="DB2" s="30">
        <f t="shared" si="45"/>
        <v>7.6881046282159241E-9</v>
      </c>
      <c r="DC2" s="30">
        <f t="shared" si="46"/>
        <v>7.6881046285838905E-9</v>
      </c>
      <c r="DD2" s="30">
        <f t="shared" si="47"/>
        <v>7.6881046285838888E-9</v>
      </c>
      <c r="DF2" s="36">
        <v>0.52921382465</v>
      </c>
      <c r="DG2" s="36">
        <v>2.39226219733</v>
      </c>
      <c r="DH2" s="36">
        <v>213.29909543799999</v>
      </c>
      <c r="DI2" s="30">
        <f t="shared" si="48"/>
        <v>0.18701594044640582</v>
      </c>
      <c r="DJ2" s="30">
        <f t="shared" si="49"/>
        <v>0.18703174164980682</v>
      </c>
      <c r="DK2" s="30">
        <f t="shared" si="50"/>
        <v>0.18703174162314343</v>
      </c>
      <c r="DL2" s="30">
        <f t="shared" si="51"/>
        <v>0.18703174162314343</v>
      </c>
      <c r="DN2" s="36">
        <v>5.0657757400000003E-3</v>
      </c>
      <c r="DO2" s="36">
        <v>0.71114650941000002</v>
      </c>
      <c r="DP2" s="36">
        <v>206.1855484372</v>
      </c>
      <c r="DQ2" s="30">
        <f t="shared" si="52"/>
        <v>4.6002474710771192E-3</v>
      </c>
      <c r="DR2" s="30">
        <f t="shared" si="53"/>
        <v>4.6001820212321189E-3</v>
      </c>
      <c r="DS2" s="30">
        <f t="shared" si="54"/>
        <v>4.6001820213425644E-3</v>
      </c>
      <c r="DT2" s="30">
        <f t="shared" si="55"/>
        <v>4.6001820213425644E-3</v>
      </c>
      <c r="DV2" s="36">
        <v>7.1922760000000001E-4</v>
      </c>
      <c r="DW2" s="36">
        <v>2.5006999487399999</v>
      </c>
      <c r="DX2" s="36">
        <v>206.1855484372</v>
      </c>
      <c r="DY2" s="30">
        <f t="shared" si="56"/>
        <v>1.5225566337115595E-4</v>
      </c>
      <c r="DZ2" s="30">
        <f t="shared" si="57"/>
        <v>1.5227735069694499E-4</v>
      </c>
      <c r="EA2" s="30">
        <f t="shared" si="58"/>
        <v>1.5227735066034904E-4</v>
      </c>
      <c r="EB2" s="30">
        <f t="shared" si="59"/>
        <v>1.5227735066034921E-4</v>
      </c>
      <c r="ED2" s="36">
        <v>8.9235809999999998E-5</v>
      </c>
      <c r="EE2" s="36">
        <v>3.1914420575500002</v>
      </c>
      <c r="EF2" s="36">
        <v>220.41264243879999</v>
      </c>
      <c r="EG2" s="30">
        <f t="shared" si="60"/>
        <v>-3.4630990488365764E-5</v>
      </c>
      <c r="EH2" s="30">
        <f t="shared" si="61"/>
        <v>-3.4628277978102154E-5</v>
      </c>
      <c r="EI2" s="30">
        <f t="shared" si="62"/>
        <v>-3.4628277982679391E-5</v>
      </c>
      <c r="EJ2" s="30">
        <f t="shared" si="63"/>
        <v>-3.462827798267937E-5</v>
      </c>
      <c r="EL2" s="36">
        <v>7.0779600000000004E-6</v>
      </c>
      <c r="EM2" s="36">
        <v>1.16153570102</v>
      </c>
      <c r="EN2" s="36">
        <v>213.29909543799999</v>
      </c>
      <c r="EO2" s="30">
        <f t="shared" si="64"/>
        <v>7.076381973894761E-6</v>
      </c>
      <c r="EP2" s="30">
        <f t="shared" si="65"/>
        <v>7.0763772001640855E-6</v>
      </c>
      <c r="EQ2" s="30">
        <f t="shared" si="66"/>
        <v>7.0763772001721476E-6</v>
      </c>
      <c r="ER2" s="30">
        <f t="shared" si="67"/>
        <v>7.0763772001721476E-6</v>
      </c>
      <c r="ET2" s="36">
        <v>3.2272999999999998E-7</v>
      </c>
      <c r="EU2" s="36">
        <v>0.69256228602000003</v>
      </c>
      <c r="EV2" s="36">
        <v>7.1135470007999997</v>
      </c>
      <c r="EW2" s="30">
        <f t="shared" si="68"/>
        <v>2.5630936362446807E-7</v>
      </c>
      <c r="EX2" s="30">
        <f t="shared" si="69"/>
        <v>2.5630957237634503E-7</v>
      </c>
      <c r="EY2" s="30">
        <f t="shared" si="70"/>
        <v>2.5630957237599272E-7</v>
      </c>
      <c r="EZ2" s="30">
        <f t="shared" si="71"/>
        <v>2.5630957237599272E-7</v>
      </c>
    </row>
    <row r="3" spans="1:156" s="30" customFormat="1" ht="12.75">
      <c r="A3" s="2"/>
      <c r="B3" s="2"/>
      <c r="C3" s="2"/>
      <c r="D3" s="2"/>
      <c r="E3" s="2"/>
      <c r="F3" s="2"/>
      <c r="N3" s="36">
        <v>1.4141509579999999E-2</v>
      </c>
      <c r="O3" s="36">
        <v>4.58581515873</v>
      </c>
      <c r="P3" s="36">
        <v>7.1135470007999997</v>
      </c>
      <c r="Q3" s="30">
        <f t="shared" si="0"/>
        <v>-2.3369390095754386E-3</v>
      </c>
      <c r="R3" s="30">
        <f t="shared" si="1"/>
        <v>-2.3369538555375966E-3</v>
      </c>
      <c r="S3" s="30">
        <f t="shared" si="2"/>
        <v>-2.3369538555125368E-3</v>
      </c>
      <c r="T3" s="30">
        <f t="shared" si="3"/>
        <v>-2.3369538555125368E-3</v>
      </c>
      <c r="V3" s="36">
        <v>5.6434756600000002E-3</v>
      </c>
      <c r="W3" s="36">
        <v>2.8850013642899999</v>
      </c>
      <c r="X3" s="36">
        <v>7.1135470007999997</v>
      </c>
      <c r="Y3" s="30">
        <f t="shared" si="4"/>
        <v>-5.3979920060646235E-3</v>
      </c>
      <c r="Z3" s="30">
        <f t="shared" si="5"/>
        <v>-5.3979902535946696E-3</v>
      </c>
      <c r="AA3" s="30">
        <f t="shared" si="6"/>
        <v>-5.3979902535976265E-3</v>
      </c>
      <c r="AB3" s="30">
        <f t="shared" si="7"/>
        <v>-5.3979902535976265E-3</v>
      </c>
      <c r="AD3" s="36">
        <v>9.0592251E-4</v>
      </c>
      <c r="AE3" s="36">
        <v>0</v>
      </c>
      <c r="AF3" s="36">
        <v>0</v>
      </c>
      <c r="AG3" s="30">
        <f t="shared" si="8"/>
        <v>9.0592251E-4</v>
      </c>
      <c r="AH3" s="30">
        <f t="shared" si="9"/>
        <v>9.0592251E-4</v>
      </c>
      <c r="AI3" s="30">
        <f t="shared" si="10"/>
        <v>9.0592251E-4</v>
      </c>
      <c r="AJ3" s="30">
        <f t="shared" si="11"/>
        <v>9.0592251E-4</v>
      </c>
      <c r="AL3" s="36">
        <v>1.9065240000000001E-5</v>
      </c>
      <c r="AM3" s="36">
        <v>4.7608205020499996</v>
      </c>
      <c r="AN3" s="36">
        <v>220.41264243879999</v>
      </c>
      <c r="AO3" s="30">
        <f t="shared" si="12"/>
        <v>-1.7581455957751989E-5</v>
      </c>
      <c r="AP3" s="30">
        <f t="shared" si="13"/>
        <v>-1.7581699156374563E-5</v>
      </c>
      <c r="AQ3" s="30">
        <f t="shared" si="14"/>
        <v>-1.7581699155964192E-5</v>
      </c>
      <c r="AR3" s="30">
        <f t="shared" si="15"/>
        <v>-1.7581699155964199E-5</v>
      </c>
      <c r="AT3" s="36">
        <v>2.3634399999999999E-6</v>
      </c>
      <c r="AU3" s="36">
        <v>3.90241428075</v>
      </c>
      <c r="AV3" s="36">
        <v>14.227094001599999</v>
      </c>
      <c r="AW3" s="30">
        <f t="shared" si="16"/>
        <v>-1.8348622328037957E-6</v>
      </c>
      <c r="AX3" s="30">
        <f t="shared" si="17"/>
        <v>-1.8348654041660509E-6</v>
      </c>
      <c r="AY3" s="30">
        <f t="shared" si="18"/>
        <v>-1.8348654041606996E-6</v>
      </c>
      <c r="AZ3" s="30">
        <f t="shared" si="19"/>
        <v>-1.8348654041606996E-6</v>
      </c>
      <c r="BB3" s="36">
        <v>2.7546000000000001E-7</v>
      </c>
      <c r="BC3" s="36">
        <v>1.1986815021499999</v>
      </c>
      <c r="BD3" s="36">
        <v>220.41264243879999</v>
      </c>
      <c r="BE3" s="30">
        <f t="shared" si="20"/>
        <v>2.7538450753089866E-7</v>
      </c>
      <c r="BF3" s="30">
        <f t="shared" si="21"/>
        <v>2.7538429469372086E-7</v>
      </c>
      <c r="BG3" s="30">
        <f t="shared" si="22"/>
        <v>2.7538429469408027E-7</v>
      </c>
      <c r="BH3" s="30">
        <f t="shared" si="23"/>
        <v>2.7538429469408027E-7</v>
      </c>
      <c r="BJ3" s="36">
        <v>8.4745939000000002E-4</v>
      </c>
      <c r="BK3" s="36">
        <v>0</v>
      </c>
      <c r="BL3" s="36">
        <v>0</v>
      </c>
      <c r="BM3" s="30">
        <f t="shared" si="24"/>
        <v>8.4745939000000002E-4</v>
      </c>
      <c r="BN3" s="30">
        <f t="shared" si="25"/>
        <v>8.4745939000000002E-4</v>
      </c>
      <c r="BO3" s="30">
        <f t="shared" si="26"/>
        <v>8.4745939000000002E-4</v>
      </c>
      <c r="BP3" s="30">
        <f t="shared" si="27"/>
        <v>8.4745939000000002E-4</v>
      </c>
      <c r="BR3" s="36">
        <v>1.8571606999999999E-4</v>
      </c>
      <c r="BS3" s="36">
        <v>6.0991920637800003</v>
      </c>
      <c r="BT3" s="36">
        <v>426.59819087599999</v>
      </c>
      <c r="BU3" s="30">
        <f t="shared" si="28"/>
        <v>-1.5408154103652819E-4</v>
      </c>
      <c r="BV3" s="30">
        <f t="shared" si="29"/>
        <v>-1.5408815905813074E-4</v>
      </c>
      <c r="BW3" s="30">
        <f t="shared" si="30"/>
        <v>-1.5408815904696378E-4</v>
      </c>
      <c r="BX3" s="30">
        <f t="shared" si="31"/>
        <v>-1.5408815904696378E-4</v>
      </c>
      <c r="BZ3" s="36">
        <v>1.627158E-5</v>
      </c>
      <c r="CA3" s="36">
        <v>6.1818993950000003</v>
      </c>
      <c r="CB3" s="36">
        <v>220.41264243879999</v>
      </c>
      <c r="CC3" s="30">
        <f t="shared" si="32"/>
        <v>3.9849080469899862E-6</v>
      </c>
      <c r="CD3" s="30">
        <f t="shared" si="33"/>
        <v>3.984387719893117E-6</v>
      </c>
      <c r="CE3" s="30">
        <f t="shared" si="34"/>
        <v>3.9843877207711429E-6</v>
      </c>
      <c r="CF3" s="30">
        <f t="shared" si="35"/>
        <v>3.9843877207711285E-6</v>
      </c>
      <c r="CH3" s="36">
        <v>3.9805100000000001E-6</v>
      </c>
      <c r="CI3" s="36">
        <v>0</v>
      </c>
      <c r="CJ3" s="36">
        <v>0</v>
      </c>
      <c r="CK3" s="30">
        <f t="shared" si="36"/>
        <v>3.9805100000000001E-6</v>
      </c>
      <c r="CL3" s="30">
        <f t="shared" si="37"/>
        <v>3.9805100000000001E-6</v>
      </c>
      <c r="CM3" s="30">
        <f t="shared" si="38"/>
        <v>3.9805100000000001E-6</v>
      </c>
      <c r="CN3" s="30">
        <f t="shared" si="39"/>
        <v>3.9805100000000001E-6</v>
      </c>
      <c r="CP3" s="36">
        <v>1.7142999999999999E-7</v>
      </c>
      <c r="CQ3" s="36">
        <v>2.4807320041400001</v>
      </c>
      <c r="CR3" s="36">
        <v>220.41264243879999</v>
      </c>
      <c r="CS3" s="30">
        <f t="shared" si="40"/>
        <v>5.2648442025916711E-8</v>
      </c>
      <c r="CT3" s="30">
        <f t="shared" si="41"/>
        <v>5.265382283597822E-8</v>
      </c>
      <c r="CU3" s="30">
        <f t="shared" si="42"/>
        <v>5.2653822826898457E-8</v>
      </c>
      <c r="CV3" s="30">
        <f t="shared" si="43"/>
        <v>5.265382282689849E-8</v>
      </c>
      <c r="CX3" s="36">
        <v>7.7200000000000006E-9</v>
      </c>
      <c r="CY3" s="36">
        <v>2.99484124049</v>
      </c>
      <c r="CZ3" s="36">
        <v>199.0720014364</v>
      </c>
      <c r="DA3" s="30">
        <f t="shared" si="44"/>
        <v>-2.430473900153515E-9</v>
      </c>
      <c r="DB3" s="30">
        <f t="shared" si="45"/>
        <v>-2.4302556257574299E-9</v>
      </c>
      <c r="DC3" s="30">
        <f t="shared" si="46"/>
        <v>-2.4302556261257578E-9</v>
      </c>
      <c r="DD3" s="30">
        <f t="shared" si="47"/>
        <v>-2.4302556261257557E-9</v>
      </c>
      <c r="DF3" s="36">
        <v>1.8736799339999999E-2</v>
      </c>
      <c r="DG3" s="36">
        <v>5.2354960509100001</v>
      </c>
      <c r="DH3" s="36">
        <v>206.1855484372</v>
      </c>
      <c r="DI3" s="30">
        <f t="shared" si="48"/>
        <v>-1.0888321327896739E-2</v>
      </c>
      <c r="DJ3" s="30">
        <f t="shared" si="49"/>
        <v>-1.0888791779714068E-2</v>
      </c>
      <c r="DK3" s="30">
        <f t="shared" si="50"/>
        <v>-1.0888791778920218E-2</v>
      </c>
      <c r="DL3" s="30">
        <f t="shared" si="51"/>
        <v>-1.0888791778920218E-2</v>
      </c>
      <c r="DN3" s="36">
        <v>3.4139413600000001E-3</v>
      </c>
      <c r="DO3" s="36">
        <v>5.7963577396000003</v>
      </c>
      <c r="DP3" s="36">
        <v>426.59819087599999</v>
      </c>
      <c r="DQ3" s="30">
        <f t="shared" si="52"/>
        <v>-3.2719148122674164E-3</v>
      </c>
      <c r="DR3" s="30">
        <f t="shared" si="53"/>
        <v>-3.2719770100167185E-3</v>
      </c>
      <c r="DS3" s="30">
        <f t="shared" si="54"/>
        <v>-3.2719770099117751E-3</v>
      </c>
      <c r="DT3" s="30">
        <f t="shared" si="55"/>
        <v>-3.2719770099117751E-3</v>
      </c>
      <c r="DV3" s="36">
        <v>4.9766792000000004E-4</v>
      </c>
      <c r="DW3" s="36">
        <v>4.9716815086999997</v>
      </c>
      <c r="DX3" s="36">
        <v>220.41264243879999</v>
      </c>
      <c r="DY3" s="30">
        <f t="shared" si="56"/>
        <v>-4.0848336162571517E-4</v>
      </c>
      <c r="DZ3" s="30">
        <f t="shared" si="57"/>
        <v>-4.0849273746863959E-4</v>
      </c>
      <c r="EA3" s="30">
        <f t="shared" si="58"/>
        <v>-4.084927374528188E-4</v>
      </c>
      <c r="EB3" s="30">
        <f t="shared" si="59"/>
        <v>-4.0849273745281891E-4</v>
      </c>
      <c r="ED3" s="36">
        <v>6.9086769999999995E-5</v>
      </c>
      <c r="EE3" s="36">
        <v>4.3517488935299999</v>
      </c>
      <c r="EF3" s="36">
        <v>206.1855484372</v>
      </c>
      <c r="EG3" s="30">
        <f t="shared" si="60"/>
        <v>-6.893201510743521E-5</v>
      </c>
      <c r="EH3" s="30">
        <f t="shared" si="61"/>
        <v>-6.8932157664420849E-5</v>
      </c>
      <c r="EI3" s="30">
        <f t="shared" si="62"/>
        <v>-6.893215766418036E-5</v>
      </c>
      <c r="EJ3" s="30">
        <f t="shared" si="63"/>
        <v>-6.893215766418036E-5</v>
      </c>
      <c r="EL3" s="36">
        <v>5.1612099999999997E-6</v>
      </c>
      <c r="EM3" s="36">
        <v>6.2397356833000002</v>
      </c>
      <c r="EN3" s="36">
        <v>206.1855484372</v>
      </c>
      <c r="EO3" s="30">
        <f t="shared" si="64"/>
        <v>1.9342054148893456E-6</v>
      </c>
      <c r="EP3" s="30">
        <f t="shared" si="65"/>
        <v>1.9340577801503818E-6</v>
      </c>
      <c r="EQ3" s="30">
        <f t="shared" si="66"/>
        <v>1.9340577803995073E-6</v>
      </c>
      <c r="ER3" s="30">
        <f t="shared" si="67"/>
        <v>1.9340577803995073E-6</v>
      </c>
      <c r="ET3" s="36">
        <v>2.6698000000000003E-7</v>
      </c>
      <c r="EU3" s="36">
        <v>5.9142852862900002</v>
      </c>
      <c r="EV3" s="36">
        <v>227.52618943959999</v>
      </c>
      <c r="EW3" s="30">
        <f t="shared" si="68"/>
        <v>-1.5913052091990228E-8</v>
      </c>
      <c r="EX3" s="30">
        <f t="shared" si="69"/>
        <v>-1.5922125611752022E-8</v>
      </c>
      <c r="EY3" s="30">
        <f t="shared" si="70"/>
        <v>-1.5922125596441074E-8</v>
      </c>
      <c r="EZ3" s="30">
        <f t="shared" si="71"/>
        <v>-1.5922125596441074E-8</v>
      </c>
    </row>
    <row r="4" spans="1:156" s="30" customFormat="1" ht="12.75">
      <c r="A4" s="2"/>
      <c r="B4" s="2"/>
      <c r="C4" s="2"/>
      <c r="D4" s="2"/>
      <c r="E4" s="2"/>
      <c r="F4" s="2"/>
      <c r="N4" s="36">
        <v>3.9837938600000003E-3</v>
      </c>
      <c r="O4" s="36">
        <v>0.52112025956999997</v>
      </c>
      <c r="P4" s="36">
        <v>206.1855484372</v>
      </c>
      <c r="Q4" s="30">
        <f t="shared" si="0"/>
        <v>3.237477838308426E-3</v>
      </c>
      <c r="R4" s="30">
        <f t="shared" si="1"/>
        <v>3.2374062116458436E-3</v>
      </c>
      <c r="S4" s="30">
        <f t="shared" si="2"/>
        <v>3.2374062117667118E-3</v>
      </c>
      <c r="T4" s="30">
        <f t="shared" si="3"/>
        <v>3.2374062117667113E-3</v>
      </c>
      <c r="V4" s="36">
        <v>9.8323029999999997E-4</v>
      </c>
      <c r="W4" s="36">
        <v>1.0807006132800001</v>
      </c>
      <c r="X4" s="36">
        <v>426.59819087599999</v>
      </c>
      <c r="Y4" s="30">
        <f t="shared" si="4"/>
        <v>2.7756718707673127E-4</v>
      </c>
      <c r="Z4" s="30">
        <f t="shared" si="5"/>
        <v>2.7750697503016323E-4</v>
      </c>
      <c r="AA4" s="30">
        <f t="shared" si="6"/>
        <v>2.7750697513176831E-4</v>
      </c>
      <c r="AB4" s="30">
        <f t="shared" si="7"/>
        <v>2.7750697513176831E-4</v>
      </c>
      <c r="AD4" s="36">
        <v>1.5276908999999999E-4</v>
      </c>
      <c r="AE4" s="36">
        <v>4.0649200750299999</v>
      </c>
      <c r="AF4" s="36">
        <v>206.1855484372</v>
      </c>
      <c r="AG4" s="30">
        <f t="shared" si="8"/>
        <v>-1.4909085149272379E-4</v>
      </c>
      <c r="AH4" s="30">
        <f t="shared" si="9"/>
        <v>-1.4908982335851844E-4</v>
      </c>
      <c r="AI4" s="30">
        <f t="shared" si="10"/>
        <v>-1.4908982336025347E-4</v>
      </c>
      <c r="AJ4" s="30">
        <f t="shared" si="11"/>
        <v>-1.4908982336025347E-4</v>
      </c>
      <c r="AL4" s="36">
        <v>1.465687E-5</v>
      </c>
      <c r="AM4" s="36">
        <v>5.9132667832300001</v>
      </c>
      <c r="AN4" s="36">
        <v>206.1855484372</v>
      </c>
      <c r="AO4" s="30">
        <f t="shared" si="12"/>
        <v>8.4474904286011787E-7</v>
      </c>
      <c r="AP4" s="30">
        <f t="shared" si="13"/>
        <v>8.4429758600624913E-7</v>
      </c>
      <c r="AQ4" s="30">
        <f t="shared" si="14"/>
        <v>8.442975867680532E-7</v>
      </c>
      <c r="AR4" s="30">
        <f t="shared" si="15"/>
        <v>8.442975867680532E-7</v>
      </c>
      <c r="AT4" s="36">
        <v>1.4941799999999999E-6</v>
      </c>
      <c r="AU4" s="36">
        <v>2.7411082420800001</v>
      </c>
      <c r="AV4" s="36">
        <v>213.29909543799999</v>
      </c>
      <c r="AW4" s="30">
        <f t="shared" si="16"/>
        <v>1.8438443092647211E-8</v>
      </c>
      <c r="AX4" s="30">
        <f t="shared" si="17"/>
        <v>1.8486129840212534E-8</v>
      </c>
      <c r="AY4" s="30">
        <f t="shared" si="18"/>
        <v>1.8486129759744107E-8</v>
      </c>
      <c r="AZ4" s="30">
        <f t="shared" si="19"/>
        <v>1.8486129759744107E-8</v>
      </c>
      <c r="BB4" s="36">
        <v>5.8180000000000002E-8</v>
      </c>
      <c r="BC4" s="36">
        <v>1.21584270184</v>
      </c>
      <c r="BD4" s="36">
        <v>227.52618943959999</v>
      </c>
      <c r="BE4" s="30">
        <f t="shared" si="20"/>
        <v>5.8119275366586712E-8</v>
      </c>
      <c r="BF4" s="30">
        <f t="shared" si="21"/>
        <v>5.8119184855260084E-8</v>
      </c>
      <c r="BG4" s="30">
        <f t="shared" si="22"/>
        <v>5.8119184855412881E-8</v>
      </c>
      <c r="BH4" s="30">
        <f t="shared" si="23"/>
        <v>5.8119184855412881E-8</v>
      </c>
      <c r="BJ4" s="36">
        <v>3.0863357E-4</v>
      </c>
      <c r="BK4" s="36">
        <v>3.48441504465</v>
      </c>
      <c r="BL4" s="36">
        <v>220.41264243879999</v>
      </c>
      <c r="BM4" s="30">
        <f t="shared" si="24"/>
        <v>-1.9681945047539675E-4</v>
      </c>
      <c r="BN4" s="30">
        <f t="shared" si="25"/>
        <v>-1.968116095002363E-4</v>
      </c>
      <c r="BO4" s="30">
        <f t="shared" si="26"/>
        <v>-1.9681160951346766E-4</v>
      </c>
      <c r="BP4" s="30">
        <f t="shared" si="27"/>
        <v>-1.9681160951346766E-4</v>
      </c>
      <c r="BR4" s="36">
        <v>1.4800587000000001E-4</v>
      </c>
      <c r="BS4" s="36">
        <v>2.3058606051999999</v>
      </c>
      <c r="BT4" s="36">
        <v>206.1855484372</v>
      </c>
      <c r="BU4" s="30">
        <f t="shared" si="28"/>
        <v>5.8744832539167718E-5</v>
      </c>
      <c r="BV4" s="30">
        <f t="shared" si="29"/>
        <v>5.8749023838831804E-5</v>
      </c>
      <c r="BW4" s="30">
        <f t="shared" si="30"/>
        <v>5.8749023831759289E-5</v>
      </c>
      <c r="BX4" s="30">
        <f t="shared" si="31"/>
        <v>5.8749023831759309E-5</v>
      </c>
      <c r="BZ4" s="36">
        <v>1.3460669999999999E-5</v>
      </c>
      <c r="CA4" s="36">
        <v>0</v>
      </c>
      <c r="CB4" s="36">
        <v>0</v>
      </c>
      <c r="CC4" s="30">
        <f t="shared" si="32"/>
        <v>1.3460669999999999E-5</v>
      </c>
      <c r="CD4" s="30">
        <f t="shared" si="33"/>
        <v>1.3460669999999999E-5</v>
      </c>
      <c r="CE4" s="30">
        <f t="shared" si="34"/>
        <v>1.3460669999999999E-5</v>
      </c>
      <c r="CF4" s="30">
        <f t="shared" si="35"/>
        <v>1.3460669999999999E-5</v>
      </c>
      <c r="CH4" s="36">
        <v>1.87838E-6</v>
      </c>
      <c r="CI4" s="36">
        <v>4.3377980480899998</v>
      </c>
      <c r="CJ4" s="36">
        <v>220.41264243879999</v>
      </c>
      <c r="CK4" s="30">
        <f t="shared" si="36"/>
        <v>-1.8777505720936983E-6</v>
      </c>
      <c r="CL4" s="30">
        <f t="shared" si="37"/>
        <v>-1.8777489673885051E-6</v>
      </c>
      <c r="CM4" s="30">
        <f t="shared" si="38"/>
        <v>-1.8777489673912146E-6</v>
      </c>
      <c r="CN4" s="30">
        <f t="shared" si="39"/>
        <v>-1.8777489673912146E-6</v>
      </c>
      <c r="CP4" s="36">
        <v>1.1843999999999999E-7</v>
      </c>
      <c r="CQ4" s="36">
        <v>3.1415926535900001</v>
      </c>
      <c r="CR4" s="36">
        <v>0</v>
      </c>
      <c r="CS4" s="30">
        <f t="shared" si="40"/>
        <v>-1.1843999999999999E-7</v>
      </c>
      <c r="CT4" s="30">
        <f t="shared" si="41"/>
        <v>-1.1843999999999999E-7</v>
      </c>
      <c r="CU4" s="30">
        <f t="shared" si="42"/>
        <v>-1.1843999999999999E-7</v>
      </c>
      <c r="CV4" s="30">
        <f t="shared" si="43"/>
        <v>-1.1843999999999999E-7</v>
      </c>
      <c r="CX4" s="36">
        <v>9.6699999999999999E-9</v>
      </c>
      <c r="CY4" s="36">
        <v>3.1415926535900001</v>
      </c>
      <c r="CZ4" s="36">
        <v>0</v>
      </c>
      <c r="DA4" s="30">
        <f t="shared" si="44"/>
        <v>-9.6699999999999999E-9</v>
      </c>
      <c r="DB4" s="30">
        <f t="shared" si="45"/>
        <v>-9.6699999999999999E-9</v>
      </c>
      <c r="DC4" s="30">
        <f t="shared" si="46"/>
        <v>-9.6699999999999999E-9</v>
      </c>
      <c r="DD4" s="30">
        <f t="shared" si="47"/>
        <v>-9.6699999999999999E-9</v>
      </c>
      <c r="DF4" s="36">
        <v>1.464663959E-2</v>
      </c>
      <c r="DG4" s="36">
        <v>1.64763045468</v>
      </c>
      <c r="DH4" s="36">
        <v>426.59819087599999</v>
      </c>
      <c r="DI4" s="30">
        <f t="shared" si="48"/>
        <v>1.1033858322041182E-2</v>
      </c>
      <c r="DJ4" s="30">
        <f t="shared" si="49"/>
        <v>1.1033243433546249E-2</v>
      </c>
      <c r="DK4" s="30">
        <f t="shared" si="50"/>
        <v>1.1033243434583874E-2</v>
      </c>
      <c r="DL4" s="30">
        <f t="shared" si="51"/>
        <v>1.1033243434583874E-2</v>
      </c>
      <c r="DN4" s="36">
        <v>1.88491375E-3</v>
      </c>
      <c r="DO4" s="36">
        <v>0.47215719443999998</v>
      </c>
      <c r="DP4" s="36">
        <v>220.41264243879999</v>
      </c>
      <c r="DQ4" s="30">
        <f t="shared" si="52"/>
        <v>1.3792516211402555E-3</v>
      </c>
      <c r="DR4" s="30">
        <f t="shared" si="53"/>
        <v>1.3792092471457322E-3</v>
      </c>
      <c r="DS4" s="30">
        <f t="shared" si="54"/>
        <v>1.3792092472172371E-3</v>
      </c>
      <c r="DT4" s="30">
        <f t="shared" si="55"/>
        <v>1.3792092472172369E-3</v>
      </c>
      <c r="DV4" s="36">
        <v>4.3220893999999999E-4</v>
      </c>
      <c r="DW4" s="36">
        <v>3.8694044379400001</v>
      </c>
      <c r="DX4" s="36">
        <v>426.59819087599999</v>
      </c>
      <c r="DY4" s="30">
        <f t="shared" si="56"/>
        <v>2.8805540701238103E-5</v>
      </c>
      <c r="DZ4" s="30">
        <f t="shared" si="57"/>
        <v>2.8833069297651815E-5</v>
      </c>
      <c r="EA4" s="30">
        <f t="shared" si="58"/>
        <v>2.8833069251199108E-5</v>
      </c>
      <c r="EB4" s="30">
        <f t="shared" si="59"/>
        <v>2.8833069251199108E-5</v>
      </c>
      <c r="ED4" s="36">
        <v>4.0871290000000002E-5</v>
      </c>
      <c r="EE4" s="36">
        <v>4.2240692737599996</v>
      </c>
      <c r="EF4" s="36">
        <v>7.1135470007999997</v>
      </c>
      <c r="EG4" s="30">
        <f t="shared" si="60"/>
        <v>-2.0582802029101217E-5</v>
      </c>
      <c r="EH4" s="30">
        <f t="shared" si="61"/>
        <v>-2.0582839615025994E-5</v>
      </c>
      <c r="EI4" s="30">
        <f t="shared" si="62"/>
        <v>-2.0582839614962551E-5</v>
      </c>
      <c r="EJ4" s="30">
        <f t="shared" si="63"/>
        <v>-2.0582839614962551E-5</v>
      </c>
      <c r="EL4" s="36">
        <v>4.2666400000000002E-6</v>
      </c>
      <c r="EM4" s="36">
        <v>2.46924890293</v>
      </c>
      <c r="EN4" s="36">
        <v>7.1135470007999997</v>
      </c>
      <c r="EO4" s="30">
        <f t="shared" si="64"/>
        <v>-3.2306867043455309E-6</v>
      </c>
      <c r="EP4" s="30">
        <f t="shared" si="65"/>
        <v>-3.2306837378158012E-6</v>
      </c>
      <c r="EQ4" s="30">
        <f t="shared" si="66"/>
        <v>-3.2306837378208076E-6</v>
      </c>
      <c r="ER4" s="30">
        <f t="shared" si="67"/>
        <v>-3.2306837378208076E-6</v>
      </c>
      <c r="ET4" s="36">
        <v>1.9922999999999999E-7</v>
      </c>
      <c r="EU4" s="36">
        <v>0.67370653385000001</v>
      </c>
      <c r="EV4" s="36">
        <v>14.227094001599999</v>
      </c>
      <c r="EW4" s="30">
        <f t="shared" si="68"/>
        <v>1.6501174684936536E-7</v>
      </c>
      <c r="EX4" s="30">
        <f t="shared" si="69"/>
        <v>1.6501198452147471E-7</v>
      </c>
      <c r="EY4" s="30">
        <f t="shared" si="70"/>
        <v>1.6501198452107367E-7</v>
      </c>
      <c r="EZ4" s="30">
        <f t="shared" si="71"/>
        <v>1.6501198452107367E-7</v>
      </c>
    </row>
    <row r="5" spans="1:156" s="30" customFormat="1" ht="12.75">
      <c r="N5" s="36">
        <v>3.5076922300000001E-3</v>
      </c>
      <c r="O5" s="36">
        <v>3.3032990301499998</v>
      </c>
      <c r="P5" s="36">
        <v>426.59819087599999</v>
      </c>
      <c r="Q5" s="30">
        <f t="shared" si="0"/>
        <v>2.0744724034013088E-3</v>
      </c>
      <c r="R5" s="30">
        <f t="shared" si="1"/>
        <v>2.0746529567269535E-3</v>
      </c>
      <c r="S5" s="30">
        <f t="shared" si="2"/>
        <v>2.0746529564222879E-3</v>
      </c>
      <c r="T5" s="30">
        <f t="shared" si="3"/>
        <v>2.0746529564222879E-3</v>
      </c>
      <c r="V5" s="36">
        <v>1.0767877000000001E-3</v>
      </c>
      <c r="W5" s="36">
        <v>2.2776991187200002</v>
      </c>
      <c r="X5" s="36">
        <v>206.1855484372</v>
      </c>
      <c r="Y5" s="30">
        <f t="shared" si="4"/>
        <v>4.5504644934091226E-4</v>
      </c>
      <c r="Z5" s="30">
        <f t="shared" si="5"/>
        <v>4.5507655892374724E-4</v>
      </c>
      <c r="AA5" s="30">
        <f t="shared" si="6"/>
        <v>4.5507655887293941E-4</v>
      </c>
      <c r="AB5" s="30">
        <f t="shared" si="7"/>
        <v>4.5507655887293968E-4</v>
      </c>
      <c r="AD5" s="36">
        <v>1.0631396E-4</v>
      </c>
      <c r="AE5" s="36">
        <v>0.25778277414</v>
      </c>
      <c r="AF5" s="36">
        <v>220.41264243879999</v>
      </c>
      <c r="AG5" s="30">
        <f t="shared" si="8"/>
        <v>6.0597145619823989E-5</v>
      </c>
      <c r="AH5" s="30">
        <f t="shared" si="9"/>
        <v>6.0594264502181425E-5</v>
      </c>
      <c r="AI5" s="30">
        <f t="shared" si="10"/>
        <v>6.0594264507043204E-5</v>
      </c>
      <c r="AJ5" s="30">
        <f t="shared" si="11"/>
        <v>6.0594264507043184E-5</v>
      </c>
      <c r="AL5" s="36">
        <v>1.162041E-5</v>
      </c>
      <c r="AM5" s="36">
        <v>5.61973132428</v>
      </c>
      <c r="AN5" s="36">
        <v>14.227094001599999</v>
      </c>
      <c r="AO5" s="30">
        <f t="shared" si="12"/>
        <v>8.5629713077424365E-6</v>
      </c>
      <c r="AP5" s="30">
        <f t="shared" si="13"/>
        <v>8.5629545840769661E-6</v>
      </c>
      <c r="AQ5" s="30">
        <f t="shared" si="14"/>
        <v>8.5629545841051875E-6</v>
      </c>
      <c r="AR5" s="30">
        <f t="shared" si="15"/>
        <v>8.5629545841051875E-6</v>
      </c>
      <c r="AT5" s="36">
        <v>1.0959800000000001E-6</v>
      </c>
      <c r="AU5" s="36">
        <v>1.5151573925099999</v>
      </c>
      <c r="AV5" s="36">
        <v>206.1855484372</v>
      </c>
      <c r="AW5" s="30">
        <f t="shared" si="16"/>
        <v>1.0210387180977119E-6</v>
      </c>
      <c r="AX5" s="30">
        <f t="shared" si="17"/>
        <v>1.0210510067110988E-6</v>
      </c>
      <c r="AY5" s="30">
        <f t="shared" si="18"/>
        <v>1.0210510066903632E-6</v>
      </c>
      <c r="AZ5" s="30">
        <f t="shared" si="19"/>
        <v>1.0210510066903634E-6</v>
      </c>
      <c r="BB5" s="36">
        <v>5.3179999999999997E-8</v>
      </c>
      <c r="BC5" s="36">
        <v>0.23550400093000001</v>
      </c>
      <c r="BD5" s="36">
        <v>433.71173787679999</v>
      </c>
      <c r="BE5" s="30">
        <f t="shared" si="20"/>
        <v>-2.995944600463877E-8</v>
      </c>
      <c r="BF5" s="30">
        <f t="shared" si="21"/>
        <v>-2.9962297484727236E-8</v>
      </c>
      <c r="BG5" s="30">
        <f t="shared" si="22"/>
        <v>-2.9962297479915626E-8</v>
      </c>
      <c r="BH5" s="30">
        <f t="shared" si="23"/>
        <v>-2.9962297479915659E-8</v>
      </c>
      <c r="BJ5" s="36">
        <v>3.4116063E-4</v>
      </c>
      <c r="BK5" s="36">
        <v>0.57297307844000001</v>
      </c>
      <c r="BL5" s="36">
        <v>206.1855484372</v>
      </c>
      <c r="BM5" s="30">
        <f t="shared" si="24"/>
        <v>2.8717968986961411E-4</v>
      </c>
      <c r="BN5" s="30">
        <f t="shared" si="25"/>
        <v>2.8717400755493466E-4</v>
      </c>
      <c r="BO5" s="30">
        <f t="shared" si="26"/>
        <v>2.8717400756452346E-4</v>
      </c>
      <c r="BP5" s="30">
        <f t="shared" si="27"/>
        <v>2.871740075645234E-4</v>
      </c>
      <c r="BR5" s="36">
        <v>9.6439810000000005E-5</v>
      </c>
      <c r="BS5" s="36">
        <v>1.6967466012000001</v>
      </c>
      <c r="BT5" s="36">
        <v>220.41264243879999</v>
      </c>
      <c r="BU5" s="30">
        <f t="shared" si="28"/>
        <v>8.5778537486508227E-5</v>
      </c>
      <c r="BV5" s="30">
        <f t="shared" si="29"/>
        <v>8.5779991143903922E-5</v>
      </c>
      <c r="BW5" s="30">
        <f t="shared" si="30"/>
        <v>8.5779991141451037E-5</v>
      </c>
      <c r="BX5" s="30">
        <f t="shared" si="31"/>
        <v>8.577999114145105E-5</v>
      </c>
      <c r="BZ5" s="36">
        <v>7.0584199999999998E-6</v>
      </c>
      <c r="CA5" s="36">
        <v>3.0391430883599999</v>
      </c>
      <c r="CB5" s="36">
        <v>419.48464387519999</v>
      </c>
      <c r="CC5" s="30">
        <f t="shared" si="32"/>
        <v>5.3377174998056332E-6</v>
      </c>
      <c r="CD5" s="30">
        <f t="shared" si="33"/>
        <v>5.3380073912019324E-6</v>
      </c>
      <c r="CE5" s="30">
        <f t="shared" si="34"/>
        <v>5.3380073907127751E-6</v>
      </c>
      <c r="CF5" s="30">
        <f t="shared" si="35"/>
        <v>5.3380073907127777E-6</v>
      </c>
      <c r="CH5" s="36">
        <v>9.1884000000000004E-7</v>
      </c>
      <c r="CI5" s="36">
        <v>4.8410420821700004</v>
      </c>
      <c r="CJ5" s="36">
        <v>419.48464387519999</v>
      </c>
      <c r="CK5" s="30">
        <f t="shared" si="36"/>
        <v>-7.4438453501744934E-7</v>
      </c>
      <c r="CL5" s="30">
        <f t="shared" si="37"/>
        <v>-7.4435072140594021E-7</v>
      </c>
      <c r="CM5" s="30">
        <f t="shared" si="38"/>
        <v>-7.4435072146300122E-7</v>
      </c>
      <c r="CN5" s="30">
        <f t="shared" si="39"/>
        <v>-7.4435072146300101E-7</v>
      </c>
      <c r="CP5" s="36">
        <v>9.0050000000000002E-8</v>
      </c>
      <c r="CQ5" s="36">
        <v>0.38441424927000001</v>
      </c>
      <c r="CR5" s="36">
        <v>419.48464387519999</v>
      </c>
      <c r="CS5" s="30">
        <f t="shared" si="40"/>
        <v>-3.2618256719482091E-8</v>
      </c>
      <c r="CT5" s="30">
        <f t="shared" si="41"/>
        <v>-3.262352527779839E-8</v>
      </c>
      <c r="CU5" s="30">
        <f t="shared" si="42"/>
        <v>-3.2623525268908105E-8</v>
      </c>
      <c r="CV5" s="30">
        <f t="shared" si="43"/>
        <v>-3.2623525268908138E-8</v>
      </c>
      <c r="CX5" s="36">
        <v>5.8299999999999999E-9</v>
      </c>
      <c r="CY5" s="36">
        <v>5.9645694407500001</v>
      </c>
      <c r="CZ5" s="36">
        <v>433.71173787679999</v>
      </c>
      <c r="DA5" s="30">
        <f t="shared" si="44"/>
        <v>-5.3275069571848798E-9</v>
      </c>
      <c r="DB5" s="30">
        <f t="shared" si="45"/>
        <v>-5.3276606158307323E-9</v>
      </c>
      <c r="DC5" s="30">
        <f t="shared" si="46"/>
        <v>-5.3276606155714599E-9</v>
      </c>
      <c r="DD5" s="30">
        <f t="shared" si="47"/>
        <v>-5.3276606155714608E-9</v>
      </c>
      <c r="DF5" s="36">
        <v>8.2189105899999997E-3</v>
      </c>
      <c r="DG5" s="36">
        <v>5.9352002537099997</v>
      </c>
      <c r="DH5" s="36">
        <v>316.39186965660002</v>
      </c>
      <c r="DI5" s="30">
        <f t="shared" si="48"/>
        <v>-4.1651868940411618E-3</v>
      </c>
      <c r="DJ5" s="30">
        <f t="shared" si="49"/>
        <v>-4.165522336049267E-3</v>
      </c>
      <c r="DK5" s="30">
        <f t="shared" si="50"/>
        <v>-4.165522335483238E-3</v>
      </c>
      <c r="DL5" s="30">
        <f t="shared" si="51"/>
        <v>-4.165522335483238E-3</v>
      </c>
      <c r="DN5" s="36">
        <v>1.8626153999999999E-3</v>
      </c>
      <c r="DO5" s="36">
        <v>3.1415926535900001</v>
      </c>
      <c r="DP5" s="36">
        <v>0</v>
      </c>
      <c r="DQ5" s="30">
        <f t="shared" si="52"/>
        <v>-1.8626153999999999E-3</v>
      </c>
      <c r="DR5" s="30">
        <f t="shared" si="53"/>
        <v>-1.8626153999999999E-3</v>
      </c>
      <c r="DS5" s="30">
        <f t="shared" si="54"/>
        <v>-1.8626153999999999E-3</v>
      </c>
      <c r="DT5" s="30">
        <f t="shared" si="55"/>
        <v>-1.8626153999999999E-3</v>
      </c>
      <c r="DV5" s="36">
        <v>2.9645554E-4</v>
      </c>
      <c r="DW5" s="36">
        <v>5.96310264282</v>
      </c>
      <c r="DX5" s="36">
        <v>7.1135470007999997</v>
      </c>
      <c r="DY5" s="30">
        <f t="shared" si="56"/>
        <v>2.7750145168301498E-4</v>
      </c>
      <c r="DZ5" s="30">
        <f t="shared" si="57"/>
        <v>2.7750134065901476E-4</v>
      </c>
      <c r="EA5" s="30">
        <f t="shared" si="58"/>
        <v>2.7750134065920217E-4</v>
      </c>
      <c r="EB5" s="30">
        <f t="shared" si="59"/>
        <v>2.7750134065920217E-4</v>
      </c>
      <c r="ED5" s="36">
        <v>3.8790410000000001E-5</v>
      </c>
      <c r="EE5" s="36">
        <v>2.0105644599499999</v>
      </c>
      <c r="EF5" s="36">
        <v>426.59819087599999</v>
      </c>
      <c r="EG5" s="30">
        <f t="shared" si="60"/>
        <v>3.6375191448411042E-5</v>
      </c>
      <c r="EH5" s="30">
        <f t="shared" si="61"/>
        <v>3.6374331280689154E-5</v>
      </c>
      <c r="EI5" s="30">
        <f t="shared" si="62"/>
        <v>3.6374331282140759E-5</v>
      </c>
      <c r="EJ5" s="30">
        <f t="shared" si="63"/>
        <v>3.6374331282140759E-5</v>
      </c>
      <c r="EL5" s="36">
        <v>2.6773600000000001E-6</v>
      </c>
      <c r="EM5" s="36">
        <v>0.18659206741000001</v>
      </c>
      <c r="EN5" s="36">
        <v>426.59819087599999</v>
      </c>
      <c r="EO5" s="30">
        <f t="shared" si="64"/>
        <v>-1.5291966810286577E-6</v>
      </c>
      <c r="EP5" s="30">
        <f t="shared" si="65"/>
        <v>-1.5293369667584557E-6</v>
      </c>
      <c r="EQ5" s="30">
        <f t="shared" si="66"/>
        <v>-1.5293369665217375E-6</v>
      </c>
      <c r="ER5" s="30">
        <f t="shared" si="67"/>
        <v>-1.5293369665217375E-6</v>
      </c>
      <c r="ET5" s="36">
        <v>2.0223E-7</v>
      </c>
      <c r="EU5" s="36">
        <v>4.9513680176800001</v>
      </c>
      <c r="EV5" s="36">
        <v>433.71173787679999</v>
      </c>
      <c r="EW5" s="30">
        <f t="shared" si="68"/>
        <v>-1.6747975532415988E-7</v>
      </c>
      <c r="EX5" s="30">
        <f t="shared" si="69"/>
        <v>-1.6747239883986344E-7</v>
      </c>
      <c r="EY5" s="30">
        <f t="shared" si="70"/>
        <v>-1.6747239885227772E-7</v>
      </c>
      <c r="EZ5" s="30">
        <f t="shared" si="71"/>
        <v>-1.6747239885227766E-7</v>
      </c>
    </row>
    <row r="6" spans="1:156" s="30" customFormat="1" ht="12.75">
      <c r="A6" s="34" t="s">
        <v>26</v>
      </c>
      <c r="B6" s="33" t="s">
        <v>104</v>
      </c>
      <c r="C6" s="34" t="s">
        <v>26</v>
      </c>
      <c r="D6" s="34" t="s">
        <v>26</v>
      </c>
      <c r="E6" s="34" t="s">
        <v>26</v>
      </c>
      <c r="F6" s="34" t="s">
        <v>26</v>
      </c>
      <c r="I6" s="117" t="s">
        <v>477</v>
      </c>
      <c r="J6" s="117"/>
      <c r="K6" s="77" t="s">
        <v>542</v>
      </c>
      <c r="N6" s="36">
        <v>2.0681629600000002E-3</v>
      </c>
      <c r="O6" s="36">
        <v>0.24658366938000001</v>
      </c>
      <c r="P6" s="36">
        <v>103.0927742186</v>
      </c>
      <c r="Q6" s="30">
        <f t="shared" si="0"/>
        <v>1.959881772741927E-3</v>
      </c>
      <c r="R6" s="30">
        <f t="shared" si="1"/>
        <v>1.9598715844650291E-3</v>
      </c>
      <c r="S6" s="30">
        <f t="shared" si="2"/>
        <v>1.9598715844822215E-3</v>
      </c>
      <c r="T6" s="30">
        <f t="shared" si="3"/>
        <v>1.9598715844822215E-3</v>
      </c>
      <c r="V6" s="36">
        <v>4.0254586000000001E-4</v>
      </c>
      <c r="W6" s="36">
        <v>2.0412825709</v>
      </c>
      <c r="X6" s="36">
        <v>220.41264243879999</v>
      </c>
      <c r="Y6" s="30">
        <f t="shared" si="4"/>
        <v>2.7486404715189344E-4</v>
      </c>
      <c r="Z6" s="30">
        <f t="shared" si="5"/>
        <v>2.7487374686803424E-4</v>
      </c>
      <c r="AA6" s="30">
        <f t="shared" si="6"/>
        <v>2.748737468516668E-4</v>
      </c>
      <c r="AB6" s="30">
        <f t="shared" si="7"/>
        <v>2.7487374685166685E-4</v>
      </c>
      <c r="AD6" s="36">
        <v>1.0604979E-4</v>
      </c>
      <c r="AE6" s="36">
        <v>5.40963595885</v>
      </c>
      <c r="AF6" s="36">
        <v>426.59819087599999</v>
      </c>
      <c r="AG6" s="30">
        <f t="shared" si="8"/>
        <v>-1.0554858040623539E-4</v>
      </c>
      <c r="AH6" s="30">
        <f t="shared" si="9"/>
        <v>-1.0554792280014451E-4</v>
      </c>
      <c r="AI6" s="30">
        <f t="shared" si="10"/>
        <v>-1.0554792280125456E-4</v>
      </c>
      <c r="AJ6" s="30">
        <f t="shared" si="11"/>
        <v>-1.0554792280125456E-4</v>
      </c>
      <c r="AL6" s="36">
        <v>1.0665809999999999E-5</v>
      </c>
      <c r="AM6" s="36">
        <v>3.60816533142</v>
      </c>
      <c r="AN6" s="36">
        <v>426.59819087599999</v>
      </c>
      <c r="AO6" s="30">
        <f t="shared" si="12"/>
        <v>3.4353456402153233E-6</v>
      </c>
      <c r="AP6" s="30">
        <f t="shared" si="13"/>
        <v>3.435990200683912E-6</v>
      </c>
      <c r="AQ6" s="30">
        <f t="shared" si="14"/>
        <v>3.4359901995962679E-6</v>
      </c>
      <c r="AR6" s="30">
        <f t="shared" si="15"/>
        <v>3.4359901995962679E-6</v>
      </c>
      <c r="AT6" s="36">
        <v>1.13953E-6</v>
      </c>
      <c r="AU6" s="36">
        <v>3.1415926535900001</v>
      </c>
      <c r="AV6" s="36">
        <v>0</v>
      </c>
      <c r="AW6" s="30">
        <f t="shared" si="16"/>
        <v>-1.13953E-6</v>
      </c>
      <c r="AX6" s="30">
        <f t="shared" si="17"/>
        <v>-1.13953E-6</v>
      </c>
      <c r="AY6" s="30">
        <f t="shared" si="18"/>
        <v>-1.13953E-6</v>
      </c>
      <c r="AZ6" s="30">
        <f t="shared" si="19"/>
        <v>-1.13953E-6</v>
      </c>
      <c r="BB6" s="36">
        <v>3.6769999999999998E-8</v>
      </c>
      <c r="BC6" s="36">
        <v>6.2266969435500004</v>
      </c>
      <c r="BD6" s="36">
        <v>426.59819087599999</v>
      </c>
      <c r="BE6" s="30">
        <f t="shared" si="20"/>
        <v>-2.7648757768885463E-8</v>
      </c>
      <c r="BF6" s="30">
        <f t="shared" si="21"/>
        <v>-2.7650305071612259E-8</v>
      </c>
      <c r="BG6" s="30">
        <f t="shared" si="22"/>
        <v>-2.7650305069001379E-8</v>
      </c>
      <c r="BH6" s="30">
        <f t="shared" si="23"/>
        <v>-2.7650305069001379E-8</v>
      </c>
      <c r="BJ6" s="36">
        <v>1.473407E-4</v>
      </c>
      <c r="BK6" s="36">
        <v>2.1184659787000002</v>
      </c>
      <c r="BL6" s="36">
        <v>639.89728631399998</v>
      </c>
      <c r="BM6" s="30">
        <f t="shared" si="24"/>
        <v>2.0750774716101088E-5</v>
      </c>
      <c r="BN6" s="30">
        <f t="shared" si="25"/>
        <v>2.0736807026787163E-5</v>
      </c>
      <c r="BO6" s="30">
        <f t="shared" si="26"/>
        <v>2.0736807050357003E-5</v>
      </c>
      <c r="BP6" s="30">
        <f t="shared" si="27"/>
        <v>2.0736807050356939E-5</v>
      </c>
      <c r="BR6" s="36">
        <v>3.7571609999999999E-5</v>
      </c>
      <c r="BS6" s="36">
        <v>1.25429514018</v>
      </c>
      <c r="BT6" s="36">
        <v>419.48464387519999</v>
      </c>
      <c r="BU6" s="30">
        <f t="shared" si="28"/>
        <v>1.7987337381575286E-5</v>
      </c>
      <c r="BV6" s="30">
        <f t="shared" si="29"/>
        <v>1.7985266796151433E-5</v>
      </c>
      <c r="BW6" s="30">
        <f t="shared" si="30"/>
        <v>1.7985266799645488E-5</v>
      </c>
      <c r="BX6" s="30">
        <f t="shared" si="31"/>
        <v>1.7985266799645471E-5</v>
      </c>
      <c r="BZ6" s="36">
        <v>3.6504199999999999E-6</v>
      </c>
      <c r="CA6" s="36">
        <v>5.0992868070600004</v>
      </c>
      <c r="CB6" s="36">
        <v>426.59819087599999</v>
      </c>
      <c r="CC6" s="30">
        <f t="shared" si="32"/>
        <v>-3.3513433511038376E-6</v>
      </c>
      <c r="CD6" s="30">
        <f t="shared" si="33"/>
        <v>-3.3512509696053375E-6</v>
      </c>
      <c r="CE6" s="30">
        <f t="shared" si="34"/>
        <v>-3.3512509697612373E-6</v>
      </c>
      <c r="CF6" s="30">
        <f t="shared" si="35"/>
        <v>-3.3512509697612373E-6</v>
      </c>
      <c r="CH6" s="36">
        <v>4.2369E-7</v>
      </c>
      <c r="CI6" s="36">
        <v>2.38073239056</v>
      </c>
      <c r="CJ6" s="36">
        <v>426.59819087599999</v>
      </c>
      <c r="CK6" s="30">
        <f t="shared" si="36"/>
        <v>4.2363957970434353E-7</v>
      </c>
      <c r="CL6" s="30">
        <f t="shared" si="37"/>
        <v>4.2363999608204238E-7</v>
      </c>
      <c r="CM6" s="30">
        <f t="shared" si="38"/>
        <v>4.236399960813412E-7</v>
      </c>
      <c r="CN6" s="30">
        <f t="shared" si="39"/>
        <v>4.236399960813412E-7</v>
      </c>
      <c r="CP6" s="36">
        <v>6.1640000000000001E-8</v>
      </c>
      <c r="CQ6" s="36">
        <v>1.5618637953700001</v>
      </c>
      <c r="CR6" s="36">
        <v>433.71173787679999</v>
      </c>
      <c r="CS6" s="30">
        <f t="shared" si="40"/>
        <v>4.1009927398460334E-8</v>
      </c>
      <c r="CT6" s="30">
        <f t="shared" si="41"/>
        <v>4.1006940762009062E-8</v>
      </c>
      <c r="CU6" s="30">
        <f t="shared" si="42"/>
        <v>4.1006940767049001E-8</v>
      </c>
      <c r="CV6" s="30">
        <f t="shared" si="43"/>
        <v>4.1006940767048981E-8</v>
      </c>
      <c r="CX6" s="36">
        <v>5.8800000000000004E-9</v>
      </c>
      <c r="CY6" s="36">
        <v>0.78008666397000004</v>
      </c>
      <c r="CZ6" s="36">
        <v>227.52618943959999</v>
      </c>
      <c r="DA6" s="30">
        <f t="shared" si="44"/>
        <v>5.2115905277307295E-9</v>
      </c>
      <c r="DB6" s="30">
        <f t="shared" si="45"/>
        <v>5.2114978228325707E-9</v>
      </c>
      <c r="DC6" s="30">
        <f t="shared" si="46"/>
        <v>5.2114978229890095E-9</v>
      </c>
      <c r="DD6" s="30">
        <f t="shared" si="47"/>
        <v>5.2114978229890095E-9</v>
      </c>
      <c r="DF6" s="36">
        <v>5.47506899E-3</v>
      </c>
      <c r="DG6" s="36">
        <v>5.0153262845400004</v>
      </c>
      <c r="DH6" s="36">
        <v>103.0927742186</v>
      </c>
      <c r="DI6" s="30">
        <f t="shared" si="48"/>
        <v>-1.4533437108126854E-3</v>
      </c>
      <c r="DJ6" s="30">
        <f t="shared" si="49"/>
        <v>-1.4534251417258029E-3</v>
      </c>
      <c r="DK6" s="30">
        <f t="shared" si="50"/>
        <v>-1.4534251415883963E-3</v>
      </c>
      <c r="DL6" s="30">
        <f t="shared" si="51"/>
        <v>-1.4534251415883963E-3</v>
      </c>
      <c r="DN6" s="36">
        <v>1.43891176E-3</v>
      </c>
      <c r="DO6" s="36">
        <v>1.4074486423899999</v>
      </c>
      <c r="DP6" s="36">
        <v>7.1135470007999997</v>
      </c>
      <c r="DQ6" s="30">
        <f t="shared" si="52"/>
        <v>2.8980002257970151E-4</v>
      </c>
      <c r="DR6" s="30">
        <f t="shared" si="53"/>
        <v>2.898015228430847E-4</v>
      </c>
      <c r="DS6" s="30">
        <f t="shared" si="54"/>
        <v>2.898015228405532E-4</v>
      </c>
      <c r="DT6" s="30">
        <f t="shared" si="55"/>
        <v>2.898015228405532E-4</v>
      </c>
      <c r="DV6" s="36">
        <v>4.1416499999999999E-5</v>
      </c>
      <c r="DW6" s="36">
        <v>4.1067094082300004</v>
      </c>
      <c r="DX6" s="36">
        <v>433.71173787679999</v>
      </c>
      <c r="DY6" s="30">
        <f t="shared" si="56"/>
        <v>-5.4169014239455653E-6</v>
      </c>
      <c r="DZ6" s="30">
        <f t="shared" si="57"/>
        <v>-5.4142365992788594E-6</v>
      </c>
      <c r="EA6" s="30">
        <f t="shared" si="58"/>
        <v>-5.4142366037756311E-6</v>
      </c>
      <c r="EB6" s="30">
        <f t="shared" si="59"/>
        <v>-5.4142366037756125E-6</v>
      </c>
      <c r="ED6" s="36">
        <v>1.070788E-5</v>
      </c>
      <c r="EE6" s="36">
        <v>4.2036034123599997</v>
      </c>
      <c r="EF6" s="36">
        <v>199.0720014364</v>
      </c>
      <c r="EG6" s="30">
        <f t="shared" si="60"/>
        <v>-1.069854531141608E-5</v>
      </c>
      <c r="EH6" s="30">
        <f t="shared" si="61"/>
        <v>-1.0698531990751737E-5</v>
      </c>
      <c r="EI6" s="30">
        <f t="shared" si="62"/>
        <v>-1.0698531990774222E-5</v>
      </c>
      <c r="EJ6" s="30">
        <f t="shared" si="63"/>
        <v>-1.0698531990774222E-5</v>
      </c>
      <c r="EL6" s="36">
        <v>1.70171E-6</v>
      </c>
      <c r="EM6" s="36">
        <v>5.9592697238400003</v>
      </c>
      <c r="EN6" s="36">
        <v>199.0720014364</v>
      </c>
      <c r="EO6" s="30">
        <f t="shared" si="64"/>
        <v>2.4270382271390225E-7</v>
      </c>
      <c r="EP6" s="30">
        <f t="shared" si="65"/>
        <v>2.4265364938051194E-7</v>
      </c>
      <c r="EQ6" s="30">
        <f t="shared" si="66"/>
        <v>2.4265364946517675E-7</v>
      </c>
      <c r="ER6" s="30">
        <f t="shared" si="67"/>
        <v>2.4265364946517675E-7</v>
      </c>
      <c r="ET6" s="36">
        <v>1.3537E-7</v>
      </c>
      <c r="EU6" s="36">
        <v>1.45669521408</v>
      </c>
      <c r="EV6" s="36">
        <v>199.0720014364</v>
      </c>
      <c r="EW6" s="30">
        <f t="shared" si="68"/>
        <v>1.2702652202578175E-7</v>
      </c>
      <c r="EX6" s="30">
        <f t="shared" si="69"/>
        <v>1.2702791577342488E-7</v>
      </c>
      <c r="EY6" s="30">
        <f t="shared" si="70"/>
        <v>1.2702791577107312E-7</v>
      </c>
      <c r="EZ6" s="30">
        <f t="shared" si="71"/>
        <v>1.2702791577107312E-7</v>
      </c>
    </row>
    <row r="7" spans="1:156" s="30" customFormat="1" ht="15">
      <c r="I7" s="121" t="s">
        <v>544</v>
      </c>
      <c r="J7" s="177">
        <v>73.819999999999993</v>
      </c>
      <c r="K7" s="77" t="s">
        <v>543</v>
      </c>
      <c r="L7" s="16"/>
      <c r="N7" s="36">
        <v>7.9271287999999995E-4</v>
      </c>
      <c r="O7" s="36">
        <v>3.8400707853</v>
      </c>
      <c r="P7" s="36">
        <v>220.41264243879999</v>
      </c>
      <c r="Q7" s="30">
        <f t="shared" si="0"/>
        <v>-6.865027232904981E-4</v>
      </c>
      <c r="R7" s="30">
        <f t="shared" si="1"/>
        <v>-6.8648964994932394E-4</v>
      </c>
      <c r="S7" s="30">
        <f t="shared" si="2"/>
        <v>-6.8648964997138507E-4</v>
      </c>
      <c r="T7" s="30">
        <f t="shared" si="3"/>
        <v>-6.8648964997138485E-4</v>
      </c>
      <c r="V7" s="36">
        <v>1.9941733999999999E-4</v>
      </c>
      <c r="W7" s="36">
        <v>1.27954662736</v>
      </c>
      <c r="X7" s="36">
        <v>103.0927742186</v>
      </c>
      <c r="Y7" s="30">
        <f t="shared" si="4"/>
        <v>1.5149780247402763E-4</v>
      </c>
      <c r="Z7" s="30">
        <f t="shared" si="5"/>
        <v>1.5149980289132849E-4</v>
      </c>
      <c r="AA7" s="30">
        <f t="shared" si="6"/>
        <v>1.5149980288795291E-4</v>
      </c>
      <c r="AB7" s="30">
        <f t="shared" si="7"/>
        <v>1.5149980288795293E-4</v>
      </c>
      <c r="AD7" s="36">
        <v>4.265368E-5</v>
      </c>
      <c r="AE7" s="36">
        <v>1.0459555663</v>
      </c>
      <c r="AF7" s="36">
        <v>14.227094001599999</v>
      </c>
      <c r="AG7" s="30">
        <f t="shared" si="8"/>
        <v>2.4215007530414939E-5</v>
      </c>
      <c r="AH7" s="30">
        <f t="shared" si="9"/>
        <v>2.4215082283829003E-5</v>
      </c>
      <c r="AI7" s="30">
        <f t="shared" si="10"/>
        <v>2.4215082283702863E-5</v>
      </c>
      <c r="AJ7" s="30">
        <f t="shared" si="11"/>
        <v>2.4215082283702863E-5</v>
      </c>
      <c r="AL7" s="36">
        <v>2.3937699999999999E-6</v>
      </c>
      <c r="AM7" s="36">
        <v>3.8608827343900001</v>
      </c>
      <c r="AN7" s="36">
        <v>433.71173787679999</v>
      </c>
      <c r="AO7" s="30">
        <f t="shared" si="12"/>
        <v>2.7386861218671555E-7</v>
      </c>
      <c r="AP7" s="30">
        <f t="shared" si="13"/>
        <v>2.7402294554449353E-7</v>
      </c>
      <c r="AQ7" s="30">
        <f t="shared" si="14"/>
        <v>2.740229452840651E-7</v>
      </c>
      <c r="AR7" s="30">
        <f t="shared" si="15"/>
        <v>2.7402294528406611E-7</v>
      </c>
      <c r="AT7" s="36">
        <v>6.8390000000000003E-7</v>
      </c>
      <c r="AU7" s="36">
        <v>1.7212095333699999</v>
      </c>
      <c r="AV7" s="36">
        <v>426.59819087599999</v>
      </c>
      <c r="AW7" s="30">
        <f t="shared" si="16"/>
        <v>5.4687609361380274E-7</v>
      </c>
      <c r="AX7" s="30">
        <f t="shared" si="17"/>
        <v>5.4684987775486283E-7</v>
      </c>
      <c r="AY7" s="30">
        <f t="shared" si="18"/>
        <v>5.468498777991023E-7</v>
      </c>
      <c r="AZ7" s="30">
        <f t="shared" si="19"/>
        <v>5.468498777991023E-7</v>
      </c>
      <c r="BB7" s="36">
        <v>3.0570000000000002E-8</v>
      </c>
      <c r="BC7" s="36">
        <v>2.9737204632199998</v>
      </c>
      <c r="BD7" s="36">
        <v>199.0720014364</v>
      </c>
      <c r="BE7" s="30">
        <f t="shared" si="20"/>
        <v>-9.0093684752959216E-9</v>
      </c>
      <c r="BF7" s="30">
        <f t="shared" si="21"/>
        <v>-9.0084982809202656E-9</v>
      </c>
      <c r="BG7" s="30">
        <f t="shared" si="22"/>
        <v>-9.0084982823886749E-9</v>
      </c>
      <c r="BH7" s="30">
        <f t="shared" si="23"/>
        <v>-9.0084982823886683E-9</v>
      </c>
      <c r="BJ7" s="36">
        <v>9.9166679999999999E-5</v>
      </c>
      <c r="BK7" s="36">
        <v>5.7900318940500002</v>
      </c>
      <c r="BL7" s="36">
        <v>419.48464387519999</v>
      </c>
      <c r="BM7" s="30">
        <f t="shared" si="24"/>
        <v>-9.4051855206245391E-5</v>
      </c>
      <c r="BN7" s="30">
        <f t="shared" si="25"/>
        <v>-9.4053828328454292E-5</v>
      </c>
      <c r="BO7" s="30">
        <f t="shared" si="26"/>
        <v>-9.4053828325125073E-5</v>
      </c>
      <c r="BP7" s="30">
        <f t="shared" si="27"/>
        <v>-9.4053828325125086E-5</v>
      </c>
      <c r="BR7" s="36">
        <v>2.7166469999999999E-5</v>
      </c>
      <c r="BS7" s="36">
        <v>5.9116666478699997</v>
      </c>
      <c r="BT7" s="36">
        <v>639.89728631399998</v>
      </c>
      <c r="BU7" s="30">
        <f t="shared" si="28"/>
        <v>-1.935341045338658E-5</v>
      </c>
      <c r="BV7" s="30">
        <f t="shared" si="29"/>
        <v>-1.9351584876359473E-5</v>
      </c>
      <c r="BW7" s="30">
        <f t="shared" si="30"/>
        <v>-1.935158487944018E-5</v>
      </c>
      <c r="BX7" s="30">
        <f t="shared" si="31"/>
        <v>-1.9351584879440169E-5</v>
      </c>
      <c r="BZ7" s="36">
        <v>3.2963199999999998E-6</v>
      </c>
      <c r="CA7" s="36">
        <v>5.27899210039</v>
      </c>
      <c r="CB7" s="36">
        <v>433.71173787679999</v>
      </c>
      <c r="CC7" s="30">
        <f t="shared" si="32"/>
        <v>-3.1792187522649191E-6</v>
      </c>
      <c r="CD7" s="30">
        <f t="shared" si="33"/>
        <v>-3.1791622312093606E-6</v>
      </c>
      <c r="CE7" s="30">
        <f t="shared" si="34"/>
        <v>-3.1791622313047484E-6</v>
      </c>
      <c r="CF7" s="30">
        <f t="shared" si="35"/>
        <v>-3.1791622313047479E-6</v>
      </c>
      <c r="CH7" s="36">
        <v>5.1547999999999995E-7</v>
      </c>
      <c r="CI7" s="36">
        <v>3.4214949032800002</v>
      </c>
      <c r="CJ7" s="36">
        <v>433.71173787679999</v>
      </c>
      <c r="CK7" s="30">
        <f t="shared" si="36"/>
        <v>2.7121144923522361E-7</v>
      </c>
      <c r="CL7" s="30">
        <f t="shared" si="37"/>
        <v>2.7123989825942341E-7</v>
      </c>
      <c r="CM7" s="30">
        <f t="shared" si="38"/>
        <v>2.7123989821141814E-7</v>
      </c>
      <c r="CN7" s="30">
        <f t="shared" si="39"/>
        <v>2.7123989821141835E-7</v>
      </c>
      <c r="CP7" s="36">
        <v>4.66E-8</v>
      </c>
      <c r="CQ7" s="36">
        <v>1.2823563956999999</v>
      </c>
      <c r="CR7" s="36">
        <v>199.0720014364</v>
      </c>
      <c r="CS7" s="30">
        <f t="shared" si="40"/>
        <v>4.5858857389835887E-8</v>
      </c>
      <c r="CT7" s="30">
        <f t="shared" si="41"/>
        <v>4.5859103958807895E-8</v>
      </c>
      <c r="CU7" s="30">
        <f t="shared" si="42"/>
        <v>4.5859103958391863E-8</v>
      </c>
      <c r="CV7" s="30">
        <f t="shared" si="43"/>
        <v>4.5859103958391863E-8</v>
      </c>
      <c r="CX7" s="36">
        <v>4.4500000000000001E-9</v>
      </c>
      <c r="CY7" s="36">
        <v>2.3863079907400002</v>
      </c>
      <c r="CZ7" s="36">
        <v>419.48464387519999</v>
      </c>
      <c r="DA7" s="30">
        <f t="shared" si="44"/>
        <v>4.441873282682123E-9</v>
      </c>
      <c r="DB7" s="30">
        <f t="shared" si="45"/>
        <v>4.4418901475877626E-9</v>
      </c>
      <c r="DC7" s="30">
        <f t="shared" si="46"/>
        <v>4.4418901475593191E-9</v>
      </c>
      <c r="DD7" s="30">
        <f t="shared" si="47"/>
        <v>4.4418901475593191E-9</v>
      </c>
      <c r="DF7" s="36">
        <v>3.7168444900000002E-3</v>
      </c>
      <c r="DG7" s="36">
        <v>2.2711483342799998</v>
      </c>
      <c r="DH7" s="36">
        <v>220.41264243879999</v>
      </c>
      <c r="DI7" s="30">
        <f t="shared" si="48"/>
        <v>1.8524422292452124E-3</v>
      </c>
      <c r="DJ7" s="30">
        <f t="shared" si="49"/>
        <v>1.852548506642024E-3</v>
      </c>
      <c r="DK7" s="30">
        <f t="shared" si="50"/>
        <v>1.8525485064626887E-3</v>
      </c>
      <c r="DL7" s="30">
        <f t="shared" si="51"/>
        <v>1.8525485064626894E-3</v>
      </c>
      <c r="DN7" s="36">
        <v>4.9621110999999998E-4</v>
      </c>
      <c r="DO7" s="36">
        <v>6.0174446958000001</v>
      </c>
      <c r="DP7" s="36">
        <v>103.0927742186</v>
      </c>
      <c r="DQ7" s="30">
        <f t="shared" si="52"/>
        <v>3.3218194712745841E-4</v>
      </c>
      <c r="DR7" s="30">
        <f t="shared" si="53"/>
        <v>3.3217626057656873E-4</v>
      </c>
      <c r="DS7" s="30">
        <f t="shared" si="54"/>
        <v>3.3217626058616425E-4</v>
      </c>
      <c r="DT7" s="30">
        <f t="shared" si="55"/>
        <v>3.3217626058616425E-4</v>
      </c>
      <c r="DV7" s="36">
        <v>4.7209090000000001E-5</v>
      </c>
      <c r="DW7" s="36">
        <v>2.4752799242300001</v>
      </c>
      <c r="DX7" s="36">
        <v>199.0720014364</v>
      </c>
      <c r="DY7" s="30">
        <f t="shared" si="56"/>
        <v>9.3459441222675289E-6</v>
      </c>
      <c r="DZ7" s="30">
        <f t="shared" si="57"/>
        <v>9.3473225746978444E-6</v>
      </c>
      <c r="EA7" s="30">
        <f t="shared" si="58"/>
        <v>9.347322572371792E-6</v>
      </c>
      <c r="EB7" s="30">
        <f t="shared" si="59"/>
        <v>9.3473225723718021E-6</v>
      </c>
      <c r="ED7" s="36">
        <v>9.0733199999999997E-6</v>
      </c>
      <c r="EE7" s="36">
        <v>2.28344368029</v>
      </c>
      <c r="EF7" s="36">
        <v>433.71173787679999</v>
      </c>
      <c r="EG7" s="30">
        <f t="shared" si="60"/>
        <v>9.0066478241711652E-6</v>
      </c>
      <c r="EH7" s="30">
        <f t="shared" si="61"/>
        <v>9.0065765508766225E-6</v>
      </c>
      <c r="EI7" s="30">
        <f t="shared" si="62"/>
        <v>9.0065765509969249E-6</v>
      </c>
      <c r="EJ7" s="30">
        <f t="shared" si="63"/>
        <v>9.0065765509969249E-6</v>
      </c>
      <c r="EL7" s="36">
        <v>1.4511299999999999E-6</v>
      </c>
      <c r="EM7" s="36">
        <v>1.44211060143</v>
      </c>
      <c r="EN7" s="36">
        <v>227.52618943959999</v>
      </c>
      <c r="EO7" s="30">
        <f t="shared" si="64"/>
        <v>1.4275354701660293E-6</v>
      </c>
      <c r="EP7" s="30">
        <f t="shared" si="65"/>
        <v>1.4275443423611418E-6</v>
      </c>
      <c r="EQ7" s="30">
        <f t="shared" si="66"/>
        <v>1.427544342346172E-6</v>
      </c>
      <c r="ER7" s="30">
        <f t="shared" si="67"/>
        <v>1.427544342346172E-6</v>
      </c>
      <c r="ET7" s="36">
        <v>1.4097E-7</v>
      </c>
      <c r="EU7" s="36">
        <v>2.6707428019099999</v>
      </c>
      <c r="EV7" s="36">
        <v>206.1855484372</v>
      </c>
      <c r="EW7" s="30">
        <f t="shared" si="68"/>
        <v>6.0970726464213726E-9</v>
      </c>
      <c r="EX7" s="30">
        <f t="shared" si="69"/>
        <v>6.1014179184847574E-9</v>
      </c>
      <c r="EY7" s="30">
        <f t="shared" si="70"/>
        <v>6.1014179111523736E-9</v>
      </c>
      <c r="EZ7" s="30">
        <f t="shared" si="71"/>
        <v>6.1014179111524051E-9</v>
      </c>
    </row>
    <row r="8" spans="1:156" s="30" customFormat="1" ht="12.75">
      <c r="A8" s="38" t="s">
        <v>124</v>
      </c>
      <c r="B8" s="38" t="s">
        <v>196</v>
      </c>
      <c r="D8" s="30" t="s">
        <v>197</v>
      </c>
      <c r="E8" s="30" t="s">
        <v>198</v>
      </c>
      <c r="F8" s="30" t="s">
        <v>199</v>
      </c>
      <c r="N8" s="36">
        <v>2.3990338E-4</v>
      </c>
      <c r="O8" s="36">
        <v>4.6697693486</v>
      </c>
      <c r="P8" s="36">
        <v>110.2063212194</v>
      </c>
      <c r="Q8" s="30">
        <f t="shared" si="0"/>
        <v>-1.4588555030197657E-4</v>
      </c>
      <c r="R8" s="30">
        <f t="shared" si="1"/>
        <v>-1.4588869097467811E-4</v>
      </c>
      <c r="S8" s="30">
        <f t="shared" si="2"/>
        <v>-1.4588869096937842E-4</v>
      </c>
      <c r="T8" s="30">
        <f t="shared" si="3"/>
        <v>-1.4588869096937842E-4</v>
      </c>
      <c r="V8" s="36">
        <v>1.0511705999999999E-4</v>
      </c>
      <c r="W8" s="36">
        <v>2.7488039280000001</v>
      </c>
      <c r="X8" s="36">
        <v>14.227094001599999</v>
      </c>
      <c r="Y8" s="30">
        <f t="shared" si="4"/>
        <v>-9.3639314333958523E-5</v>
      </c>
      <c r="Z8" s="30">
        <f t="shared" si="5"/>
        <v>-9.3639212651774881E-5</v>
      </c>
      <c r="AA8" s="30">
        <f t="shared" si="6"/>
        <v>-9.3639212651946469E-5</v>
      </c>
      <c r="AB8" s="30">
        <f t="shared" si="7"/>
        <v>-9.3639212651946469E-5</v>
      </c>
      <c r="AD8" s="36">
        <v>1.215527E-5</v>
      </c>
      <c r="AE8" s="36">
        <v>2.9186004212299999</v>
      </c>
      <c r="AF8" s="36">
        <v>103.0927742186</v>
      </c>
      <c r="AG8" s="30">
        <f t="shared" si="8"/>
        <v>-8.5156410448024583E-6</v>
      </c>
      <c r="AH8" s="30">
        <f t="shared" si="9"/>
        <v>-8.5155072378111856E-6</v>
      </c>
      <c r="AI8" s="30">
        <f t="shared" si="10"/>
        <v>-8.5155072380369792E-6</v>
      </c>
      <c r="AJ8" s="30">
        <f t="shared" si="11"/>
        <v>-8.5155072380369792E-6</v>
      </c>
      <c r="AL8" s="36">
        <v>2.3697500000000001E-6</v>
      </c>
      <c r="AM8" s="36">
        <v>5.7682645146500002</v>
      </c>
      <c r="AN8" s="36">
        <v>199.0720014364</v>
      </c>
      <c r="AO8" s="30">
        <f t="shared" si="12"/>
        <v>-1.1345273064633088E-7</v>
      </c>
      <c r="AP8" s="30">
        <f t="shared" si="13"/>
        <v>-1.1352324102476142E-7</v>
      </c>
      <c r="AQ8" s="30">
        <f t="shared" si="14"/>
        <v>-1.1352324090577925E-7</v>
      </c>
      <c r="AR8" s="30">
        <f t="shared" si="15"/>
        <v>-1.1352324090578135E-7</v>
      </c>
      <c r="AT8" s="36">
        <v>3.7698999999999999E-7</v>
      </c>
      <c r="AU8" s="36">
        <v>1.2379545835600001</v>
      </c>
      <c r="AV8" s="36">
        <v>199.0720014364</v>
      </c>
      <c r="AW8" s="30">
        <f t="shared" si="16"/>
        <v>3.7360110403617285E-7</v>
      </c>
      <c r="AX8" s="30">
        <f t="shared" si="17"/>
        <v>3.7360260625089602E-7</v>
      </c>
      <c r="AY8" s="30">
        <f t="shared" si="18"/>
        <v>3.7360260624836138E-7</v>
      </c>
      <c r="AZ8" s="30">
        <f t="shared" si="19"/>
        <v>3.7360260624836138E-7</v>
      </c>
      <c r="BB8" s="36">
        <v>2.8609999999999999E-8</v>
      </c>
      <c r="BC8" s="36">
        <v>4.2871093268499996</v>
      </c>
      <c r="BD8" s="36">
        <v>206.1855484372</v>
      </c>
      <c r="BE8" s="30">
        <f t="shared" si="20"/>
        <v>-2.8609923941142461E-8</v>
      </c>
      <c r="BF8" s="30">
        <f t="shared" si="21"/>
        <v>-2.8609925962906329E-8</v>
      </c>
      <c r="BG8" s="30">
        <f t="shared" si="22"/>
        <v>-2.860992596290294E-8</v>
      </c>
      <c r="BH8" s="30">
        <f t="shared" si="23"/>
        <v>-2.860992596290294E-8</v>
      </c>
      <c r="BJ8" s="36">
        <v>6.9935640000000005E-5</v>
      </c>
      <c r="BK8" s="36">
        <v>4.73604689179</v>
      </c>
      <c r="BL8" s="36">
        <v>7.1135470007999997</v>
      </c>
      <c r="BM8" s="30">
        <f t="shared" si="24"/>
        <v>-1.1037951734353322E-6</v>
      </c>
      <c r="BN8" s="30">
        <f t="shared" si="25"/>
        <v>-1.1038696071309033E-6</v>
      </c>
      <c r="BO8" s="30">
        <f t="shared" si="26"/>
        <v>-1.1038696070052595E-6</v>
      </c>
      <c r="BP8" s="30">
        <f t="shared" si="27"/>
        <v>-1.1038696070052595E-6</v>
      </c>
      <c r="BR8" s="36">
        <v>1.4553090000000001E-5</v>
      </c>
      <c r="BS8" s="36">
        <v>0.85161616531999995</v>
      </c>
      <c r="BT8" s="36">
        <v>433.71173787679999</v>
      </c>
      <c r="BU8" s="30">
        <f t="shared" si="28"/>
        <v>2.5708302855530691E-7</v>
      </c>
      <c r="BV8" s="30">
        <f t="shared" si="29"/>
        <v>2.5613868984661258E-7</v>
      </c>
      <c r="BW8" s="30">
        <f t="shared" si="30"/>
        <v>2.5613869144013535E-7</v>
      </c>
      <c r="BX8" s="30">
        <f t="shared" si="31"/>
        <v>2.5613869144012889E-7</v>
      </c>
      <c r="BZ8" s="36">
        <v>2.1933499999999999E-6</v>
      </c>
      <c r="CA8" s="36">
        <v>3.8284153379500001</v>
      </c>
      <c r="CB8" s="36">
        <v>639.89728631399998</v>
      </c>
      <c r="CC8" s="30">
        <f t="shared" si="32"/>
        <v>2.1076530334146234E-6</v>
      </c>
      <c r="CD8" s="30">
        <f t="shared" si="33"/>
        <v>2.1077111559570647E-6</v>
      </c>
      <c r="CE8" s="30">
        <f t="shared" si="34"/>
        <v>2.1077111558590024E-6</v>
      </c>
      <c r="CF8" s="30">
        <f t="shared" si="35"/>
        <v>2.1077111558590029E-6</v>
      </c>
      <c r="CH8" s="36">
        <v>2.5661000000000002E-7</v>
      </c>
      <c r="CI8" s="36">
        <v>4.4016721310899998</v>
      </c>
      <c r="CJ8" s="36">
        <v>227.52618943959999</v>
      </c>
      <c r="CK8" s="30">
        <f t="shared" si="36"/>
        <v>-2.5660972796899254E-7</v>
      </c>
      <c r="CL8" s="30">
        <f t="shared" si="37"/>
        <v>-2.5660971509897637E-7</v>
      </c>
      <c r="CM8" s="30">
        <f t="shared" si="38"/>
        <v>-2.5660971509899834E-7</v>
      </c>
      <c r="CN8" s="30">
        <f t="shared" si="39"/>
        <v>-2.5660971509899834E-7</v>
      </c>
      <c r="CP8" s="36">
        <v>4.7750000000000001E-8</v>
      </c>
      <c r="CQ8" s="36">
        <v>2.6349829548699999</v>
      </c>
      <c r="CR8" s="36">
        <v>227.52618943959999</v>
      </c>
      <c r="CS8" s="30">
        <f t="shared" si="40"/>
        <v>9.362362426920427E-9</v>
      </c>
      <c r="CT8" s="30">
        <f t="shared" si="41"/>
        <v>9.3639565784340529E-9</v>
      </c>
      <c r="CU8" s="30">
        <f t="shared" si="42"/>
        <v>9.3639565757440268E-9</v>
      </c>
      <c r="CV8" s="30">
        <f t="shared" si="43"/>
        <v>9.3639565757440367E-9</v>
      </c>
      <c r="CX8" s="36">
        <v>9.7999999999999992E-10</v>
      </c>
      <c r="CY8" s="36">
        <v>5.10622131539</v>
      </c>
      <c r="CZ8" s="36">
        <v>647.01083331480004</v>
      </c>
      <c r="DA8" s="30">
        <f t="shared" si="44"/>
        <v>5.0911399057838215E-11</v>
      </c>
      <c r="DB8" s="30">
        <f t="shared" si="45"/>
        <v>5.1006151108996363E-11</v>
      </c>
      <c r="DC8" s="30">
        <f t="shared" si="46"/>
        <v>5.1006150949107953E-11</v>
      </c>
      <c r="DD8" s="30">
        <f t="shared" si="47"/>
        <v>5.1006150949108819E-11</v>
      </c>
      <c r="DF8" s="36">
        <v>3.6177843300000002E-3</v>
      </c>
      <c r="DG8" s="36">
        <v>3.1390430326400001</v>
      </c>
      <c r="DH8" s="36">
        <v>7.1135470007999997</v>
      </c>
      <c r="DI8" s="30">
        <f t="shared" si="48"/>
        <v>-3.6145952496216406E-3</v>
      </c>
      <c r="DJ8" s="30">
        <f t="shared" si="49"/>
        <v>-3.614595087961121E-3</v>
      </c>
      <c r="DK8" s="30">
        <f t="shared" si="50"/>
        <v>-3.6145950879613938E-3</v>
      </c>
      <c r="DL8" s="30">
        <f t="shared" si="51"/>
        <v>-3.6145950879613938E-3</v>
      </c>
      <c r="DN8" s="36">
        <v>2.0928189000000001E-4</v>
      </c>
      <c r="DO8" s="36">
        <v>5.0924565447000001</v>
      </c>
      <c r="DP8" s="36">
        <v>639.89728631399998</v>
      </c>
      <c r="DQ8" s="30">
        <f t="shared" si="52"/>
        <v>5.5028502004960107E-6</v>
      </c>
      <c r="DR8" s="30">
        <f t="shared" si="53"/>
        <v>5.5228824681118486E-6</v>
      </c>
      <c r="DS8" s="30">
        <f t="shared" si="54"/>
        <v>5.522882434308584E-6</v>
      </c>
      <c r="DT8" s="30">
        <f t="shared" si="55"/>
        <v>5.5228824343086763E-6</v>
      </c>
      <c r="DV8" s="36">
        <v>3.7893699999999999E-5</v>
      </c>
      <c r="DW8" s="36">
        <v>3.0977102506700001</v>
      </c>
      <c r="DX8" s="36">
        <v>639.89728631399998</v>
      </c>
      <c r="DY8" s="30">
        <f t="shared" si="56"/>
        <v>3.4117200804428429E-5</v>
      </c>
      <c r="DZ8" s="30">
        <f t="shared" si="57"/>
        <v>3.4115621608457092E-5</v>
      </c>
      <c r="EA8" s="30">
        <f t="shared" si="58"/>
        <v>3.4115621611122155E-5</v>
      </c>
      <c r="EB8" s="30">
        <f t="shared" si="59"/>
        <v>3.4115621611122149E-5</v>
      </c>
      <c r="ED8" s="36">
        <v>6.0612100000000004E-6</v>
      </c>
      <c r="EE8" s="36">
        <v>3.1745857053400002</v>
      </c>
      <c r="EF8" s="36">
        <v>227.52618943959999</v>
      </c>
      <c r="EG8" s="30">
        <f t="shared" si="60"/>
        <v>-2.0342089713894234E-6</v>
      </c>
      <c r="EH8" s="30">
        <f t="shared" si="61"/>
        <v>-2.0340145771066196E-6</v>
      </c>
      <c r="EI8" s="30">
        <f t="shared" si="62"/>
        <v>-2.0340145774346509E-6</v>
      </c>
      <c r="EJ8" s="30">
        <f t="shared" si="63"/>
        <v>-2.0340145774346492E-6</v>
      </c>
      <c r="EL8" s="36">
        <v>1.50339E-6</v>
      </c>
      <c r="EM8" s="36">
        <v>0.47970167139999997</v>
      </c>
      <c r="EN8" s="36">
        <v>433.71173787679999</v>
      </c>
      <c r="EO8" s="30">
        <f t="shared" si="64"/>
        <v>-5.2150422579472144E-7</v>
      </c>
      <c r="EP8" s="30">
        <f t="shared" si="65"/>
        <v>-5.215957353708576E-7</v>
      </c>
      <c r="EQ8" s="30">
        <f t="shared" si="66"/>
        <v>-5.215957352164418E-7</v>
      </c>
      <c r="ER8" s="30">
        <f t="shared" si="67"/>
        <v>-5.2159573521644243E-7</v>
      </c>
      <c r="ET8" s="36">
        <v>1.3364E-7</v>
      </c>
      <c r="EU8" s="36">
        <v>4.5882699637000002</v>
      </c>
      <c r="EV8" s="36">
        <v>426.59819087599999</v>
      </c>
      <c r="EW8" s="30">
        <f t="shared" si="68"/>
        <v>-8.1107659668941565E-8</v>
      </c>
      <c r="EX8" s="30">
        <f t="shared" si="69"/>
        <v>-8.1100879412596026E-8</v>
      </c>
      <c r="EY8" s="30">
        <f t="shared" si="70"/>
        <v>-8.1100879424037562E-8</v>
      </c>
      <c r="EZ8" s="30">
        <f t="shared" si="71"/>
        <v>-8.1100879424037562E-8</v>
      </c>
    </row>
    <row r="9" spans="1:156" s="30" customFormat="1" ht="15">
      <c r="A9" s="140">
        <f>Ear_L_Deg</f>
        <v>264.97000229851483</v>
      </c>
      <c r="B9" s="140">
        <f>Ear_R_AU</f>
        <v>1.0158699707851773</v>
      </c>
      <c r="C9" s="140"/>
      <c r="D9" s="140">
        <f>x_AU</f>
        <v>-8.9068733282363602E-2</v>
      </c>
      <c r="E9" s="140">
        <f>y_AU</f>
        <v>-1.0119577848327264</v>
      </c>
      <c r="F9" s="140">
        <f>z_AU</f>
        <v>3.3157071766230258E-6</v>
      </c>
      <c r="J9" s="31"/>
      <c r="N9" s="36">
        <v>1.6573582999999999E-4</v>
      </c>
      <c r="O9" s="36">
        <v>0.43719123540999999</v>
      </c>
      <c r="P9" s="36">
        <v>419.48464387519999</v>
      </c>
      <c r="Q9" s="30">
        <f t="shared" si="0"/>
        <v>-5.180062728114042E-5</v>
      </c>
      <c r="R9" s="30">
        <f t="shared" si="1"/>
        <v>-5.1810509295891695E-5</v>
      </c>
      <c r="S9" s="30">
        <f t="shared" si="2"/>
        <v>-5.181050927921653E-5</v>
      </c>
      <c r="T9" s="30">
        <f t="shared" si="3"/>
        <v>-5.1810509279216597E-5</v>
      </c>
      <c r="V9" s="36">
        <v>6.9392329999999998E-5</v>
      </c>
      <c r="W9" s="36">
        <v>0.40493079985000002</v>
      </c>
      <c r="X9" s="36">
        <v>639.89728631399998</v>
      </c>
      <c r="Y9" s="30">
        <f t="shared" si="4"/>
        <v>-6.9392258676435539E-5</v>
      </c>
      <c r="Z9" s="30">
        <f t="shared" si="5"/>
        <v>-6.9392248831759033E-5</v>
      </c>
      <c r="AA9" s="30">
        <f t="shared" si="6"/>
        <v>-6.9392248831776177E-5</v>
      </c>
      <c r="AB9" s="30">
        <f t="shared" si="7"/>
        <v>-6.9392248831776177E-5</v>
      </c>
      <c r="AD9" s="36">
        <v>1.1646839999999999E-5</v>
      </c>
      <c r="AE9" s="36">
        <v>4.6094212897100002</v>
      </c>
      <c r="AF9" s="36">
        <v>639.89728631399998</v>
      </c>
      <c r="AG9" s="30">
        <f t="shared" si="8"/>
        <v>5.6789335139550854E-6</v>
      </c>
      <c r="AH9" s="30">
        <f t="shared" si="9"/>
        <v>5.6799071460956621E-6</v>
      </c>
      <c r="AI9" s="30">
        <f t="shared" si="10"/>
        <v>5.6799071444527579E-6</v>
      </c>
      <c r="AJ9" s="30">
        <f t="shared" si="11"/>
        <v>5.6799071444527621E-6</v>
      </c>
      <c r="AL9" s="36">
        <v>1.65641E-6</v>
      </c>
      <c r="AM9" s="36">
        <v>5.1164115021600001</v>
      </c>
      <c r="AN9" s="36">
        <v>3.1813937377000001</v>
      </c>
      <c r="AO9" s="30">
        <f t="shared" si="12"/>
        <v>6.2420251763329828E-7</v>
      </c>
      <c r="AP9" s="30">
        <f t="shared" si="13"/>
        <v>6.2420178722509426E-7</v>
      </c>
      <c r="AQ9" s="30">
        <f t="shared" si="14"/>
        <v>6.2420178722632605E-7</v>
      </c>
      <c r="AR9" s="30">
        <f t="shared" si="15"/>
        <v>6.2420178722632605E-7</v>
      </c>
      <c r="AT9" s="36">
        <v>4.0059999999999997E-7</v>
      </c>
      <c r="AU9" s="36">
        <v>2.04644897412</v>
      </c>
      <c r="AV9" s="36">
        <v>433.71173787679999</v>
      </c>
      <c r="AW9" s="30">
        <f t="shared" si="16"/>
        <v>3.751599947764218E-7</v>
      </c>
      <c r="AX9" s="30">
        <f t="shared" si="17"/>
        <v>3.7515087676730626E-7</v>
      </c>
      <c r="AY9" s="30">
        <f t="shared" si="18"/>
        <v>3.7515087678269378E-7</v>
      </c>
      <c r="AZ9" s="30">
        <f t="shared" si="19"/>
        <v>3.7515087678269372E-7</v>
      </c>
      <c r="BB9" s="36">
        <v>1.6169999999999999E-8</v>
      </c>
      <c r="BC9" s="36">
        <v>6.2526536228599996</v>
      </c>
      <c r="BD9" s="36">
        <v>213.29909543799999</v>
      </c>
      <c r="BE9" s="30">
        <f t="shared" si="20"/>
        <v>5.6601230778644188E-9</v>
      </c>
      <c r="BF9" s="30">
        <f t="shared" si="21"/>
        <v>5.6596396213282697E-9</v>
      </c>
      <c r="BG9" s="30">
        <f t="shared" si="22"/>
        <v>5.6596396221440849E-9</v>
      </c>
      <c r="BH9" s="30">
        <f t="shared" si="23"/>
        <v>5.6596396221440849E-9</v>
      </c>
      <c r="BJ9" s="36">
        <v>4.8075870000000003E-5</v>
      </c>
      <c r="BK9" s="36">
        <v>5.4330531560199997</v>
      </c>
      <c r="BL9" s="36">
        <v>316.39186965660002</v>
      </c>
      <c r="BM9" s="30">
        <f t="shared" si="24"/>
        <v>-4.1304072322453449E-5</v>
      </c>
      <c r="BN9" s="30">
        <f t="shared" si="25"/>
        <v>-4.1305237035665346E-5</v>
      </c>
      <c r="BO9" s="30">
        <f t="shared" si="26"/>
        <v>-4.1305237033700033E-5</v>
      </c>
      <c r="BP9" s="30">
        <f t="shared" si="27"/>
        <v>-4.1305237033700039E-5</v>
      </c>
      <c r="BR9" s="36">
        <v>1.290595E-5</v>
      </c>
      <c r="BS9" s="36">
        <v>2.9177085708999999</v>
      </c>
      <c r="BT9" s="36">
        <v>7.1135470007999997</v>
      </c>
      <c r="BU9" s="30">
        <f t="shared" si="28"/>
        <v>-1.2461077673099436E-5</v>
      </c>
      <c r="BV9" s="30">
        <f t="shared" si="29"/>
        <v>-1.2461074097256166E-5</v>
      </c>
      <c r="BW9" s="30">
        <f t="shared" si="30"/>
        <v>-1.24610740972622E-5</v>
      </c>
      <c r="BX9" s="30">
        <f t="shared" si="31"/>
        <v>-1.24610740972622E-5</v>
      </c>
      <c r="BZ9" s="36">
        <v>1.3939300000000001E-6</v>
      </c>
      <c r="CA9" s="36">
        <v>1.0427262349899999</v>
      </c>
      <c r="CB9" s="36">
        <v>7.1135470007999997</v>
      </c>
      <c r="CC9" s="30">
        <f t="shared" si="32"/>
        <v>7.4928679652211739E-7</v>
      </c>
      <c r="CD9" s="30">
        <f t="shared" si="33"/>
        <v>7.4928804769620001E-7</v>
      </c>
      <c r="CE9" s="30">
        <f t="shared" si="34"/>
        <v>7.4928804769408878E-7</v>
      </c>
      <c r="CF9" s="30">
        <f t="shared" si="35"/>
        <v>7.4928804769408878E-7</v>
      </c>
      <c r="CH9" s="36">
        <v>2.0550999999999999E-7</v>
      </c>
      <c r="CI9" s="36">
        <v>5.8531350987200002</v>
      </c>
      <c r="CJ9" s="36">
        <v>199.0720014364</v>
      </c>
      <c r="CK9" s="30">
        <f t="shared" si="36"/>
        <v>7.5973861478889093E-9</v>
      </c>
      <c r="CL9" s="30">
        <f t="shared" si="37"/>
        <v>7.5912684878995284E-9</v>
      </c>
      <c r="CM9" s="30">
        <f t="shared" si="38"/>
        <v>7.5912684982227374E-9</v>
      </c>
      <c r="CN9" s="30">
        <f t="shared" si="39"/>
        <v>7.5912684982225555E-9</v>
      </c>
      <c r="CP9" s="36">
        <v>1.487E-8</v>
      </c>
      <c r="CQ9" s="36">
        <v>1.4309667161599999</v>
      </c>
      <c r="CR9" s="36">
        <v>426.59819087599999</v>
      </c>
      <c r="CS9" s="30">
        <f t="shared" si="40"/>
        <v>8.8379973968915862E-9</v>
      </c>
      <c r="CT9" s="30">
        <f t="shared" si="41"/>
        <v>8.8372340070537993E-9</v>
      </c>
      <c r="CU9" s="30">
        <f t="shared" si="42"/>
        <v>8.8372340083420025E-9</v>
      </c>
      <c r="CV9" s="30">
        <f t="shared" si="43"/>
        <v>8.8372340083420025E-9</v>
      </c>
      <c r="CX9" s="36">
        <v>9.0999999999999996E-10</v>
      </c>
      <c r="CY9" s="36">
        <v>5.81659714144</v>
      </c>
      <c r="CZ9" s="36">
        <v>7.1135470007999997</v>
      </c>
      <c r="DA9" s="30">
        <f t="shared" si="44"/>
        <v>7.9595498853479515E-10</v>
      </c>
      <c r="DB9" s="30">
        <f t="shared" si="45"/>
        <v>7.9595451902194971E-10</v>
      </c>
      <c r="DC9" s="30">
        <f t="shared" si="46"/>
        <v>7.9595451902274225E-10</v>
      </c>
      <c r="DD9" s="30">
        <f t="shared" si="47"/>
        <v>7.9595451902274225E-10</v>
      </c>
      <c r="DF9" s="36">
        <v>1.40617548E-3</v>
      </c>
      <c r="DG9" s="36">
        <v>5.7040665299100004</v>
      </c>
      <c r="DH9" s="36">
        <v>632.78373931320004</v>
      </c>
      <c r="DI9" s="30">
        <f t="shared" si="48"/>
        <v>-8.2246953886238271E-4</v>
      </c>
      <c r="DJ9" s="30">
        <f t="shared" si="49"/>
        <v>-8.2236153816288413E-4</v>
      </c>
      <c r="DK9" s="30">
        <f t="shared" si="50"/>
        <v>-8.2236153834513515E-4</v>
      </c>
      <c r="DL9" s="30">
        <f t="shared" si="51"/>
        <v>-8.2236153834513472E-4</v>
      </c>
      <c r="DN9" s="36">
        <v>1.9952612000000001E-4</v>
      </c>
      <c r="DO9" s="36">
        <v>1.1756012500699999</v>
      </c>
      <c r="DP9" s="36">
        <v>419.48464387519999</v>
      </c>
      <c r="DQ9" s="30">
        <f t="shared" si="52"/>
        <v>8.1456200053639955E-5</v>
      </c>
      <c r="DR9" s="30">
        <f t="shared" si="53"/>
        <v>8.1444766789963327E-5</v>
      </c>
      <c r="DS9" s="30">
        <f t="shared" si="54"/>
        <v>8.1444766809256569E-5</v>
      </c>
      <c r="DT9" s="30">
        <f t="shared" si="55"/>
        <v>8.1444766809256501E-5</v>
      </c>
      <c r="DV9" s="36">
        <v>2.9639900000000001E-5</v>
      </c>
      <c r="DW9" s="36">
        <v>1.3720624884599999</v>
      </c>
      <c r="DX9" s="36">
        <v>103.0927742186</v>
      </c>
      <c r="DY9" s="30">
        <f t="shared" si="56"/>
        <v>2.0640596503542777E-5</v>
      </c>
      <c r="DZ9" s="30">
        <f t="shared" si="57"/>
        <v>2.0640924650309559E-5</v>
      </c>
      <c r="EA9" s="30">
        <f t="shared" si="58"/>
        <v>2.0640924649755836E-5</v>
      </c>
      <c r="EB9" s="30">
        <f t="shared" si="59"/>
        <v>2.0640924649755836E-5</v>
      </c>
      <c r="ED9" s="36">
        <v>5.9663900000000003E-6</v>
      </c>
      <c r="EE9" s="36">
        <v>4.1345575335099998</v>
      </c>
      <c r="EF9" s="36">
        <v>14.227094001599999</v>
      </c>
      <c r="EG9" s="30">
        <f t="shared" si="60"/>
        <v>-3.6425891676907112E-6</v>
      </c>
      <c r="EH9" s="30">
        <f t="shared" si="61"/>
        <v>-3.6425992275718064E-6</v>
      </c>
      <c r="EI9" s="30">
        <f t="shared" si="62"/>
        <v>-3.6425992275548298E-6</v>
      </c>
      <c r="EJ9" s="30">
        <f t="shared" si="63"/>
        <v>-3.6425992275548298E-6</v>
      </c>
      <c r="EL9" s="36">
        <v>1.2103300000000001E-6</v>
      </c>
      <c r="EM9" s="36">
        <v>2.4052732081700001</v>
      </c>
      <c r="EN9" s="36">
        <v>14.227094001599999</v>
      </c>
      <c r="EO9" s="30">
        <f t="shared" si="64"/>
        <v>-8.2994862215040475E-7</v>
      </c>
      <c r="EP9" s="30">
        <f t="shared" si="65"/>
        <v>-8.2994674668125319E-7</v>
      </c>
      <c r="EQ9" s="30">
        <f t="shared" si="66"/>
        <v>-8.2994674668441781E-7</v>
      </c>
      <c r="ER9" s="30">
        <f t="shared" si="67"/>
        <v>-8.2994674668441781E-7</v>
      </c>
      <c r="ET9" s="36">
        <v>7.2569999999999994E-8</v>
      </c>
      <c r="EU9" s="36">
        <v>4.6296612715499998</v>
      </c>
      <c r="EV9" s="36">
        <v>213.29909543799999</v>
      </c>
      <c r="EW9" s="30">
        <f t="shared" si="68"/>
        <v>-6.9211597098126615E-8</v>
      </c>
      <c r="EX9" s="30">
        <f t="shared" si="69"/>
        <v>-6.921229353584796E-8</v>
      </c>
      <c r="EY9" s="30">
        <f t="shared" si="70"/>
        <v>-6.9212293534672795E-8</v>
      </c>
      <c r="EZ9" s="30">
        <f t="shared" si="71"/>
        <v>-6.9212293534672795E-8</v>
      </c>
    </row>
    <row r="10" spans="1:156" s="16" customFormat="1" ht="12.75">
      <c r="A10" s="30"/>
      <c r="B10" s="30"/>
      <c r="C10" s="30"/>
      <c r="D10" s="30"/>
      <c r="E10" s="30"/>
      <c r="F10" s="30"/>
      <c r="G10" s="30"/>
      <c r="H10" s="2"/>
      <c r="J10" s="27"/>
      <c r="N10" s="41">
        <v>1.4906994999999999E-4</v>
      </c>
      <c r="O10" s="41">
        <v>5.7690328384500003</v>
      </c>
      <c r="P10" s="41">
        <v>316.39186965660002</v>
      </c>
      <c r="Q10" s="30">
        <f t="shared" si="0"/>
        <v>-9.576118068944307E-5</v>
      </c>
      <c r="R10" s="30">
        <f t="shared" si="1"/>
        <v>-9.57665893318631E-5</v>
      </c>
      <c r="S10" s="30">
        <f t="shared" si="2"/>
        <v>-9.5766589322736435E-5</v>
      </c>
      <c r="T10" s="30">
        <f t="shared" si="3"/>
        <v>-9.5766589322736557E-5</v>
      </c>
      <c r="V10" s="41">
        <v>4.8033250000000003E-5</v>
      </c>
      <c r="W10" s="41">
        <v>2.4419409766600002</v>
      </c>
      <c r="X10" s="41">
        <v>419.48464387519999</v>
      </c>
      <c r="Y10" s="30">
        <f t="shared" si="4"/>
        <v>4.7710012126769894E-5</v>
      </c>
      <c r="Z10" s="30">
        <f t="shared" si="5"/>
        <v>4.7710361229552166E-5</v>
      </c>
      <c r="AA10" s="30">
        <f t="shared" si="6"/>
        <v>4.7710361228963234E-5</v>
      </c>
      <c r="AB10" s="30">
        <f t="shared" si="7"/>
        <v>4.7710361228963234E-5</v>
      </c>
      <c r="AD10" s="41">
        <v>1.081967E-5</v>
      </c>
      <c r="AE10" s="41">
        <v>5.6913035166999997</v>
      </c>
      <c r="AF10" s="41">
        <v>433.71173787679999</v>
      </c>
      <c r="AG10" s="30">
        <f t="shared" si="8"/>
        <v>-1.0706182896241143E-5</v>
      </c>
      <c r="AH10" s="30">
        <f t="shared" si="9"/>
        <v>-1.070628431002751E-5</v>
      </c>
      <c r="AI10" s="30">
        <f t="shared" si="10"/>
        <v>-1.0706284309856418E-5</v>
      </c>
      <c r="AJ10" s="30">
        <f t="shared" si="11"/>
        <v>-1.0706284309856418E-5</v>
      </c>
      <c r="AL10" s="36">
        <v>1.31409E-6</v>
      </c>
      <c r="AM10" s="36">
        <v>4.7432754461500002</v>
      </c>
      <c r="AN10" s="36">
        <v>227.52618943959999</v>
      </c>
      <c r="AO10" s="30">
        <f t="shared" si="12"/>
        <v>-1.2387999451312075E-6</v>
      </c>
      <c r="AP10" s="30">
        <f t="shared" si="13"/>
        <v>-1.2388148708165347E-6</v>
      </c>
      <c r="AQ10" s="30">
        <f t="shared" si="14"/>
        <v>-1.2388148707913499E-6</v>
      </c>
      <c r="AR10" s="30">
        <f t="shared" si="15"/>
        <v>-1.2388148707913499E-6</v>
      </c>
      <c r="AT10" s="36">
        <v>3.1218999999999999E-7</v>
      </c>
      <c r="AU10" s="36">
        <v>3.0109418409000002</v>
      </c>
      <c r="AV10" s="36">
        <v>227.52618943959999</v>
      </c>
      <c r="AW10" s="30">
        <f t="shared" si="16"/>
        <v>-5.5464239890967335E-8</v>
      </c>
      <c r="AX10" s="30">
        <f t="shared" si="17"/>
        <v>-5.5453780023857104E-8</v>
      </c>
      <c r="AY10" s="30">
        <f t="shared" si="18"/>
        <v>-5.5453780041507557E-8</v>
      </c>
      <c r="AZ10" s="30">
        <f t="shared" si="19"/>
        <v>-5.5453780041507484E-8</v>
      </c>
      <c r="BB10" s="36">
        <v>1.2790000000000001E-8</v>
      </c>
      <c r="BC10" s="36">
        <v>5.2761256126599996</v>
      </c>
      <c r="BD10" s="36">
        <v>639.89728631399998</v>
      </c>
      <c r="BE10" s="30">
        <f t="shared" si="20"/>
        <v>-2.0044910039579243E-9</v>
      </c>
      <c r="BF10" s="30">
        <f t="shared" si="21"/>
        <v>-2.0032814567332806E-9</v>
      </c>
      <c r="BG10" s="30">
        <f t="shared" si="22"/>
        <v>-2.003281458774338E-9</v>
      </c>
      <c r="BH10" s="30">
        <f t="shared" si="23"/>
        <v>-2.0032814587743322E-9</v>
      </c>
      <c r="BJ10" s="41">
        <v>4.7883919999999999E-5</v>
      </c>
      <c r="BK10" s="41">
        <v>4.9651292741999997</v>
      </c>
      <c r="BL10" s="41">
        <v>110.2063212194</v>
      </c>
      <c r="BM10" s="30">
        <f t="shared" si="24"/>
        <v>-1.6792362745944289E-5</v>
      </c>
      <c r="BN10" s="30">
        <f t="shared" si="25"/>
        <v>-1.6793102245389889E-5</v>
      </c>
      <c r="BO10" s="30">
        <f t="shared" si="26"/>
        <v>-1.679310224414203E-5</v>
      </c>
      <c r="BP10" s="30">
        <f t="shared" si="27"/>
        <v>-1.679310224414203E-5</v>
      </c>
      <c r="BR10" s="41">
        <v>8.5263E-6</v>
      </c>
      <c r="BS10" s="41">
        <v>0.43572078997000002</v>
      </c>
      <c r="BT10" s="41">
        <v>316.39186965660002</v>
      </c>
      <c r="BU10" s="30">
        <f t="shared" si="28"/>
        <v>2.1280996046180264E-6</v>
      </c>
      <c r="BV10" s="30">
        <f t="shared" si="29"/>
        <v>2.127708709452004E-6</v>
      </c>
      <c r="BW10" s="30">
        <f t="shared" si="30"/>
        <v>2.1277087101116207E-6</v>
      </c>
      <c r="BX10" s="30">
        <f t="shared" si="31"/>
        <v>2.1277087101116191E-6</v>
      </c>
      <c r="BZ10" s="41">
        <v>1.0398E-6</v>
      </c>
      <c r="CA10" s="41">
        <v>6.1573099296600002</v>
      </c>
      <c r="CB10" s="41">
        <v>227.52618943959999</v>
      </c>
      <c r="CC10" s="30">
        <f t="shared" si="32"/>
        <v>1.8961712754787129E-7</v>
      </c>
      <c r="CD10" s="30">
        <f t="shared" si="33"/>
        <v>1.8958231967410747E-7</v>
      </c>
      <c r="CE10" s="30">
        <f t="shared" si="34"/>
        <v>1.8958231973284364E-7</v>
      </c>
      <c r="CF10" s="30">
        <f t="shared" si="35"/>
        <v>1.8958231973284364E-7</v>
      </c>
      <c r="CH10" s="41">
        <v>1.8080999999999999E-7</v>
      </c>
      <c r="CI10" s="41">
        <v>1.99321433229</v>
      </c>
      <c r="CJ10" s="41">
        <v>639.89728631399998</v>
      </c>
      <c r="CK10" s="30">
        <f t="shared" si="36"/>
        <v>2.9024992168746508E-9</v>
      </c>
      <c r="CL10" s="30">
        <f t="shared" si="37"/>
        <v>2.8851884619063504E-9</v>
      </c>
      <c r="CM10" s="30">
        <f t="shared" si="38"/>
        <v>2.8851884911172829E-9</v>
      </c>
      <c r="CN10" s="30">
        <f t="shared" si="39"/>
        <v>2.8851884911172027E-9</v>
      </c>
      <c r="CP10" s="36">
        <v>1.424E-8</v>
      </c>
      <c r="CQ10" s="36">
        <v>0.66988083613000005</v>
      </c>
      <c r="CR10" s="36">
        <v>647.01083331480004</v>
      </c>
      <c r="CS10" s="30">
        <f t="shared" si="40"/>
        <v>-1.388400185891725E-8</v>
      </c>
      <c r="CT10" s="30">
        <f t="shared" si="41"/>
        <v>-1.388430814033123E-8</v>
      </c>
      <c r="CU10" s="30">
        <f t="shared" si="42"/>
        <v>-1.3884308139814505E-8</v>
      </c>
      <c r="CV10" s="30">
        <f t="shared" si="43"/>
        <v>-1.3884308139814508E-8</v>
      </c>
      <c r="CX10" s="36">
        <v>8.7999999999999996E-10</v>
      </c>
      <c r="CY10" s="36">
        <v>6.1782853230799999</v>
      </c>
      <c r="CZ10" s="36">
        <v>440.82528487759998</v>
      </c>
      <c r="DA10" s="30">
        <f t="shared" si="44"/>
        <v>-7.2999920945960152E-10</v>
      </c>
      <c r="DB10" s="30">
        <f t="shared" si="45"/>
        <v>-7.300316242896659E-10</v>
      </c>
      <c r="DC10" s="30">
        <f t="shared" si="46"/>
        <v>-7.3003162423497034E-10</v>
      </c>
      <c r="DD10" s="30">
        <f t="shared" si="47"/>
        <v>-7.3003162423497055E-10</v>
      </c>
      <c r="DF10" s="41">
        <v>1.0897473700000001E-3</v>
      </c>
      <c r="DG10" s="41">
        <v>3.29313595577</v>
      </c>
      <c r="DH10" s="41">
        <v>110.2063212194</v>
      </c>
      <c r="DI10" s="30">
        <f t="shared" si="48"/>
        <v>-9.7671084273957603E-4</v>
      </c>
      <c r="DJ10" s="30">
        <f t="shared" si="49"/>
        <v>-9.7670287242643261E-4</v>
      </c>
      <c r="DK10" s="30">
        <f t="shared" si="50"/>
        <v>-9.7670287243988214E-4</v>
      </c>
      <c r="DL10" s="30">
        <f t="shared" si="51"/>
        <v>-9.7670287243988214E-4</v>
      </c>
      <c r="DN10" s="41">
        <v>1.8839639E-4</v>
      </c>
      <c r="DO10" s="41">
        <v>1.6081956317299999</v>
      </c>
      <c r="DP10" s="41">
        <v>110.2063212194</v>
      </c>
      <c r="DQ10" s="30">
        <f t="shared" si="52"/>
        <v>1.0224261597333378E-4</v>
      </c>
      <c r="DR10" s="30">
        <f t="shared" si="53"/>
        <v>1.0224522547284751E-4</v>
      </c>
      <c r="DS10" s="30">
        <f t="shared" si="54"/>
        <v>1.0224522546844415E-4</v>
      </c>
      <c r="DT10" s="30">
        <f t="shared" si="55"/>
        <v>1.0224522546844418E-4</v>
      </c>
      <c r="DV10" s="41">
        <v>2.5563629999999999E-5</v>
      </c>
      <c r="DW10" s="41">
        <v>2.85065721526</v>
      </c>
      <c r="DX10" s="41">
        <v>419.48464387519999</v>
      </c>
      <c r="DY10" s="30">
        <f t="shared" si="56"/>
        <v>2.2123460196135954E-5</v>
      </c>
      <c r="DZ10" s="30">
        <f t="shared" si="57"/>
        <v>2.2124264132733437E-5</v>
      </c>
      <c r="EA10" s="30">
        <f t="shared" si="58"/>
        <v>2.212426413137691E-5</v>
      </c>
      <c r="EB10" s="30">
        <f t="shared" si="59"/>
        <v>2.2124264131376917E-5</v>
      </c>
      <c r="ED10" s="36">
        <v>4.8318099999999999E-6</v>
      </c>
      <c r="EE10" s="36">
        <v>1.17345973258</v>
      </c>
      <c r="EF10" s="36">
        <v>639.89728631399998</v>
      </c>
      <c r="EG10" s="30">
        <f t="shared" si="60"/>
        <v>-3.4785639540485675E-6</v>
      </c>
      <c r="EH10" s="30">
        <f t="shared" si="61"/>
        <v>-3.4788850436874095E-6</v>
      </c>
      <c r="EI10" s="30">
        <f t="shared" si="62"/>
        <v>-3.4788850431456155E-6</v>
      </c>
      <c r="EJ10" s="30">
        <f t="shared" si="63"/>
        <v>-3.4788850431456171E-6</v>
      </c>
      <c r="EL10" s="36">
        <v>4.7332000000000001E-7</v>
      </c>
      <c r="EM10" s="36">
        <v>5.5685748867599996</v>
      </c>
      <c r="EN10" s="36">
        <v>639.89728631399998</v>
      </c>
      <c r="EO10" s="30">
        <f t="shared" si="64"/>
        <v>-2.0580174217806398E-7</v>
      </c>
      <c r="EP10" s="30">
        <f t="shared" si="65"/>
        <v>-2.057609281213738E-7</v>
      </c>
      <c r="EQ10" s="30">
        <f t="shared" si="66"/>
        <v>-2.0576092819024679E-7</v>
      </c>
      <c r="ER10" s="30">
        <f t="shared" si="67"/>
        <v>-2.0576092819024661E-7</v>
      </c>
      <c r="ET10" s="36">
        <v>4.8760000000000001E-8</v>
      </c>
      <c r="EU10" s="36">
        <v>3.6144827500200001</v>
      </c>
      <c r="EV10" s="36">
        <v>639.89728631399998</v>
      </c>
      <c r="EW10" s="30">
        <f t="shared" si="68"/>
        <v>4.865214250593361E-8</v>
      </c>
      <c r="EX10" s="30">
        <f t="shared" si="69"/>
        <v>4.8652452653734354E-8</v>
      </c>
      <c r="EY10" s="30">
        <f t="shared" si="70"/>
        <v>4.8652452653211371E-8</v>
      </c>
      <c r="EZ10" s="30">
        <f t="shared" si="71"/>
        <v>4.8652452653211371E-8</v>
      </c>
    </row>
    <row r="11" spans="1:156" s="30" customFormat="1" ht="12.75">
      <c r="H11" s="2"/>
      <c r="N11" s="36">
        <v>1.5820299999999999E-4</v>
      </c>
      <c r="O11" s="36">
        <v>0.93808953760000002</v>
      </c>
      <c r="P11" s="36">
        <v>632.78373931320004</v>
      </c>
      <c r="Q11" s="30">
        <f t="shared" si="0"/>
        <v>-1.3309157846004273E-4</v>
      </c>
      <c r="R11" s="30">
        <f t="shared" si="1"/>
        <v>-1.3309967620488367E-4</v>
      </c>
      <c r="S11" s="30">
        <f t="shared" si="2"/>
        <v>-1.3309967619122014E-4</v>
      </c>
      <c r="T11" s="30">
        <f t="shared" si="3"/>
        <v>-1.3309967619122023E-4</v>
      </c>
      <c r="V11" s="36">
        <v>4.0563250000000002E-5</v>
      </c>
      <c r="W11" s="36">
        <v>2.9216661877600001</v>
      </c>
      <c r="X11" s="36">
        <v>110.2063212194</v>
      </c>
      <c r="Y11" s="30">
        <f t="shared" si="4"/>
        <v>-2.7346002792700016E-5</v>
      </c>
      <c r="Z11" s="30">
        <f t="shared" si="5"/>
        <v>-2.7345508728163409E-5</v>
      </c>
      <c r="AA11" s="30">
        <f t="shared" si="6"/>
        <v>-2.7345508728997117E-5</v>
      </c>
      <c r="AB11" s="30">
        <f t="shared" si="7"/>
        <v>-2.7345508728997117E-5</v>
      </c>
      <c r="AD11" s="36">
        <v>1.020079E-5</v>
      </c>
      <c r="AE11" s="36">
        <v>0.63369182641999999</v>
      </c>
      <c r="AF11" s="36">
        <v>3.1813937377000001</v>
      </c>
      <c r="AG11" s="30">
        <f t="shared" si="8"/>
        <v>8.3255362229272339E-6</v>
      </c>
      <c r="AH11" s="30">
        <f t="shared" si="9"/>
        <v>8.3255390288833798E-6</v>
      </c>
      <c r="AI11" s="30">
        <f t="shared" si="10"/>
        <v>8.3255390288786449E-6</v>
      </c>
      <c r="AJ11" s="30">
        <f t="shared" si="11"/>
        <v>8.3255390288786449E-6</v>
      </c>
      <c r="AL11" s="36">
        <v>1.5135199999999999E-6</v>
      </c>
      <c r="AM11" s="36">
        <v>2.7359464186100002</v>
      </c>
      <c r="AN11" s="36">
        <v>639.89728631399998</v>
      </c>
      <c r="AO11" s="30">
        <f t="shared" si="12"/>
        <v>1.0413632825284292E-6</v>
      </c>
      <c r="AP11" s="30">
        <f t="shared" si="13"/>
        <v>1.0412581111598119E-6</v>
      </c>
      <c r="AQ11" s="30">
        <f t="shared" si="14"/>
        <v>1.0412581113372905E-6</v>
      </c>
      <c r="AR11" s="30">
        <f t="shared" si="15"/>
        <v>1.0412581113372901E-6</v>
      </c>
      <c r="AT11" s="36">
        <v>1.5111000000000001E-7</v>
      </c>
      <c r="AU11" s="36">
        <v>0.82897064528999997</v>
      </c>
      <c r="AV11" s="36">
        <v>639.89728631399998</v>
      </c>
      <c r="AW11" s="30">
        <f t="shared" si="16"/>
        <v>-1.3781582293615321E-7</v>
      </c>
      <c r="AX11" s="30">
        <f t="shared" si="17"/>
        <v>-1.3782175665362159E-7</v>
      </c>
      <c r="AY11" s="30">
        <f t="shared" si="18"/>
        <v>-1.3782175664360985E-7</v>
      </c>
      <c r="AZ11" s="30">
        <f t="shared" si="19"/>
        <v>-1.378217566436099E-7</v>
      </c>
      <c r="BB11" s="36">
        <v>9.3200000000000001E-9</v>
      </c>
      <c r="BC11" s="36">
        <v>5.5674154912700002</v>
      </c>
      <c r="BD11" s="36">
        <v>647.01083331480004</v>
      </c>
      <c r="BE11" s="30">
        <f t="shared" si="20"/>
        <v>-3.7083738915024456E-9</v>
      </c>
      <c r="BF11" s="30">
        <f t="shared" si="21"/>
        <v>-3.7075460464352251E-9</v>
      </c>
      <c r="BG11" s="30">
        <f t="shared" si="22"/>
        <v>-3.7075460478321967E-9</v>
      </c>
      <c r="BH11" s="30">
        <f t="shared" si="23"/>
        <v>-3.7075460478321892E-9</v>
      </c>
      <c r="BJ11" s="36">
        <v>3.4321250000000003E-5</v>
      </c>
      <c r="BK11" s="36">
        <v>2.73255752123</v>
      </c>
      <c r="BL11" s="36">
        <v>433.71173787679999</v>
      </c>
      <c r="BM11" s="30">
        <f t="shared" si="24"/>
        <v>3.2493621599282777E-5</v>
      </c>
      <c r="BN11" s="30">
        <f t="shared" si="25"/>
        <v>3.2494338698383688E-5</v>
      </c>
      <c r="BO11" s="30">
        <f t="shared" si="26"/>
        <v>3.2494338697173739E-5</v>
      </c>
      <c r="BP11" s="30">
        <f t="shared" si="27"/>
        <v>3.2494338697173739E-5</v>
      </c>
      <c r="BR11" s="36">
        <v>2.8438600000000002E-6</v>
      </c>
      <c r="BS11" s="36">
        <v>1.61881754773</v>
      </c>
      <c r="BT11" s="36">
        <v>227.52618943959999</v>
      </c>
      <c r="BU11" s="30">
        <f t="shared" si="28"/>
        <v>2.6642726665356647E-6</v>
      </c>
      <c r="BV11" s="30">
        <f t="shared" si="29"/>
        <v>2.6643065268168885E-6</v>
      </c>
      <c r="BW11" s="30">
        <f t="shared" si="30"/>
        <v>2.664306526759754E-6</v>
      </c>
      <c r="BX11" s="30">
        <f t="shared" si="31"/>
        <v>2.664306526759754E-6</v>
      </c>
      <c r="BZ11" s="36">
        <v>9.2961000000000002E-7</v>
      </c>
      <c r="CA11" s="36">
        <v>1.9799441284499999</v>
      </c>
      <c r="CB11" s="36">
        <v>316.39186965660002</v>
      </c>
      <c r="CC11" s="30">
        <f t="shared" si="32"/>
        <v>9.0603579382733066E-7</v>
      </c>
      <c r="CD11" s="30">
        <f t="shared" si="33"/>
        <v>9.0604564147363314E-7</v>
      </c>
      <c r="CE11" s="30">
        <f t="shared" si="34"/>
        <v>9.0604564145701753E-7</v>
      </c>
      <c r="CF11" s="30">
        <f t="shared" si="35"/>
        <v>9.0604564145701764E-7</v>
      </c>
      <c r="CH11" s="36">
        <v>1.0874000000000001E-7</v>
      </c>
      <c r="CI11" s="36">
        <v>5.3734454654699997</v>
      </c>
      <c r="CJ11" s="36">
        <v>7.1135470007999997</v>
      </c>
      <c r="CK11" s="30">
        <f t="shared" si="36"/>
        <v>6.332460180371043E-8</v>
      </c>
      <c r="CL11" s="30">
        <f t="shared" si="37"/>
        <v>6.3324507707393138E-8</v>
      </c>
      <c r="CM11" s="30">
        <f t="shared" si="38"/>
        <v>6.332450770755197E-8</v>
      </c>
      <c r="CN11" s="30">
        <f t="shared" si="39"/>
        <v>6.332450770755197E-8</v>
      </c>
      <c r="CP11" s="36">
        <v>1.075E-8</v>
      </c>
      <c r="CQ11" s="36">
        <v>6.1809227405899998</v>
      </c>
      <c r="CR11" s="36">
        <v>639.89728631399998</v>
      </c>
      <c r="CS11" s="30">
        <f t="shared" si="40"/>
        <v>-9.3891993350593335E-9</v>
      </c>
      <c r="CT11" s="30">
        <f t="shared" si="41"/>
        <v>-9.3886980268229512E-9</v>
      </c>
      <c r="CU11" s="30">
        <f t="shared" si="42"/>
        <v>-9.3886980276689519E-9</v>
      </c>
      <c r="CV11" s="30">
        <f t="shared" si="43"/>
        <v>-9.3886980276689502E-9</v>
      </c>
      <c r="CX11" s="36">
        <v>8.9000000000000003E-10</v>
      </c>
      <c r="CY11" s="36">
        <v>0.58396864530000003</v>
      </c>
      <c r="CZ11" s="36">
        <v>213.29909543799999</v>
      </c>
      <c r="DA11" s="30">
        <f t="shared" si="44"/>
        <v>7.3520951400334972E-10</v>
      </c>
      <c r="DB11" s="30">
        <f t="shared" si="45"/>
        <v>7.3519350497741551E-10</v>
      </c>
      <c r="DC11" s="30">
        <f t="shared" si="46"/>
        <v>7.3519350500443051E-10</v>
      </c>
      <c r="DD11" s="30">
        <f t="shared" si="47"/>
        <v>7.3519350500443051E-10</v>
      </c>
      <c r="DF11" s="36">
        <v>6.9007015000000004E-4</v>
      </c>
      <c r="DG11" s="36">
        <v>5.9409962244700001</v>
      </c>
      <c r="DH11" s="36">
        <v>419.48464387519999</v>
      </c>
      <c r="DI11" s="30">
        <f t="shared" si="48"/>
        <v>-6.141343689510608E-4</v>
      </c>
      <c r="DJ11" s="30">
        <f t="shared" si="49"/>
        <v>-6.1415412156039023E-4</v>
      </c>
      <c r="DK11" s="30">
        <f t="shared" si="50"/>
        <v>-6.1415412152706088E-4</v>
      </c>
      <c r="DL11" s="30">
        <f t="shared" si="51"/>
        <v>-6.1415412152706109E-4</v>
      </c>
      <c r="DN11" s="36">
        <v>1.2892827E-4</v>
      </c>
      <c r="DO11" s="36">
        <v>5.9433025843499996</v>
      </c>
      <c r="DP11" s="36">
        <v>433.71173787679999</v>
      </c>
      <c r="DQ11" s="30">
        <f t="shared" si="52"/>
        <v>-1.1890270435770041E-4</v>
      </c>
      <c r="DR11" s="30">
        <f t="shared" si="53"/>
        <v>-1.1890593909277555E-4</v>
      </c>
      <c r="DS11" s="30">
        <f t="shared" si="54"/>
        <v>-1.1890593908731751E-4</v>
      </c>
      <c r="DT11" s="30">
        <f t="shared" si="55"/>
        <v>-1.1890593908731755E-4</v>
      </c>
      <c r="DV11" s="36">
        <v>2.208457E-5</v>
      </c>
      <c r="DW11" s="36">
        <v>6.2758885870699999</v>
      </c>
      <c r="DX11" s="36">
        <v>110.2063212194</v>
      </c>
      <c r="DY11" s="30">
        <f t="shared" si="56"/>
        <v>1.7995384421446674E-5</v>
      </c>
      <c r="DZ11" s="30">
        <f t="shared" si="57"/>
        <v>1.7995173299936308E-5</v>
      </c>
      <c r="EA11" s="30">
        <f t="shared" si="58"/>
        <v>1.7995173300292563E-5</v>
      </c>
      <c r="EB11" s="30">
        <f t="shared" si="59"/>
        <v>1.7995173300292563E-5</v>
      </c>
      <c r="ED11" s="36">
        <v>3.9317400000000002E-6</v>
      </c>
      <c r="EE11" s="36">
        <v>0</v>
      </c>
      <c r="EF11" s="36">
        <v>0</v>
      </c>
      <c r="EG11" s="30">
        <f t="shared" si="60"/>
        <v>3.9317400000000002E-6</v>
      </c>
      <c r="EH11" s="30">
        <f t="shared" si="61"/>
        <v>3.9317400000000002E-6</v>
      </c>
      <c r="EI11" s="30">
        <f t="shared" si="62"/>
        <v>3.9317400000000002E-6</v>
      </c>
      <c r="EJ11" s="30">
        <f t="shared" si="63"/>
        <v>3.9317400000000002E-6</v>
      </c>
      <c r="EL11" s="36">
        <v>1.5745E-7</v>
      </c>
      <c r="EM11" s="36">
        <v>2.90112466278</v>
      </c>
      <c r="EN11" s="36">
        <v>110.2063212194</v>
      </c>
      <c r="EO11" s="30">
        <f t="shared" si="64"/>
        <v>-1.0373502116380097E-7</v>
      </c>
      <c r="EP11" s="30">
        <f t="shared" si="65"/>
        <v>-1.0373306785725763E-7</v>
      </c>
      <c r="EQ11" s="30">
        <f t="shared" si="66"/>
        <v>-1.0373306786055374E-7</v>
      </c>
      <c r="ER11" s="30">
        <f t="shared" si="67"/>
        <v>-1.0373306786055368E-7</v>
      </c>
      <c r="ET11" s="36">
        <v>3.1359999999999998E-8</v>
      </c>
      <c r="EU11" s="36">
        <v>4.6566102190900001</v>
      </c>
      <c r="EV11" s="36">
        <v>191.9584544356</v>
      </c>
      <c r="EW11" s="30">
        <f t="shared" si="68"/>
        <v>-2.8228603769016157E-8</v>
      </c>
      <c r="EX11" s="30">
        <f t="shared" si="69"/>
        <v>-2.8228996128267403E-8</v>
      </c>
      <c r="EY11" s="30">
        <f t="shared" si="70"/>
        <v>-2.8228996127605341E-8</v>
      </c>
      <c r="EZ11" s="30">
        <f t="shared" si="71"/>
        <v>-2.8228996127605341E-8</v>
      </c>
    </row>
    <row r="12" spans="1:156" s="30" customFormat="1" ht="12.75">
      <c r="H12" s="2"/>
      <c r="N12" s="36">
        <v>1.4609561999999999E-4</v>
      </c>
      <c r="O12" s="36">
        <v>1.56518573691</v>
      </c>
      <c r="P12" s="36">
        <v>3.9321532631</v>
      </c>
      <c r="Q12" s="30">
        <f t="shared" si="0"/>
        <v>4.0043739373795156E-6</v>
      </c>
      <c r="R12" s="30">
        <f t="shared" si="1"/>
        <v>4.0044598670917893E-6</v>
      </c>
      <c r="S12" s="30">
        <f t="shared" si="2"/>
        <v>4.004459866946773E-6</v>
      </c>
      <c r="T12" s="30">
        <f t="shared" si="3"/>
        <v>4.004459866946773E-6</v>
      </c>
      <c r="V12" s="36">
        <v>3.7686299999999999E-5</v>
      </c>
      <c r="W12" s="36">
        <v>3.6496563146000001</v>
      </c>
      <c r="X12" s="36">
        <v>3.9321532631</v>
      </c>
      <c r="Y12" s="30">
        <f t="shared" si="4"/>
        <v>-3.3317933991134805E-5</v>
      </c>
      <c r="Z12" s="30">
        <f t="shared" si="5"/>
        <v>-3.3317944353782977E-5</v>
      </c>
      <c r="AA12" s="30">
        <f t="shared" si="6"/>
        <v>-3.3317944353765488E-5</v>
      </c>
      <c r="AB12" s="30">
        <f t="shared" si="7"/>
        <v>-3.3317944353765488E-5</v>
      </c>
      <c r="AD12" s="36">
        <v>1.0447540000000001E-5</v>
      </c>
      <c r="AE12" s="36">
        <v>4.0420645361099998</v>
      </c>
      <c r="AF12" s="36">
        <v>199.0720014364</v>
      </c>
      <c r="AG12" s="30">
        <f t="shared" si="8"/>
        <v>-1.0232385103689507E-5</v>
      </c>
      <c r="AH12" s="30">
        <f t="shared" si="9"/>
        <v>-1.0232322264498827E-5</v>
      </c>
      <c r="AI12" s="30">
        <f t="shared" si="10"/>
        <v>-1.0232322264604874E-5</v>
      </c>
      <c r="AJ12" s="30">
        <f t="shared" si="11"/>
        <v>-1.0232322264604872E-5</v>
      </c>
      <c r="AL12" s="36">
        <v>6.1630000000000003E-7</v>
      </c>
      <c r="AM12" s="36">
        <v>4.7428705246299998</v>
      </c>
      <c r="AN12" s="36">
        <v>103.0927742186</v>
      </c>
      <c r="AO12" s="30">
        <f t="shared" si="12"/>
        <v>-3.174558942893506E-7</v>
      </c>
      <c r="AP12" s="30">
        <f t="shared" si="13"/>
        <v>-3.1746404328646849E-7</v>
      </c>
      <c r="AQ12" s="30">
        <f t="shared" si="14"/>
        <v>-3.1746404327271786E-7</v>
      </c>
      <c r="AR12" s="30">
        <f t="shared" si="15"/>
        <v>-3.1746404327271786E-7</v>
      </c>
      <c r="AT12" s="36">
        <v>9.4440000000000004E-8</v>
      </c>
      <c r="AU12" s="36">
        <v>3.71485300868</v>
      </c>
      <c r="AV12" s="36">
        <v>21.340641002400002</v>
      </c>
      <c r="AW12" s="30">
        <f t="shared" si="16"/>
        <v>-8.4834443552647384E-8</v>
      </c>
      <c r="AX12" s="30">
        <f t="shared" si="17"/>
        <v>-8.48345760677642E-8</v>
      </c>
      <c r="AY12" s="30">
        <f t="shared" si="18"/>
        <v>-8.4834576067540583E-8</v>
      </c>
      <c r="AZ12" s="30">
        <f t="shared" si="19"/>
        <v>-8.4834576067540583E-8</v>
      </c>
      <c r="BB12" s="36">
        <v>7.5599999999999995E-9</v>
      </c>
      <c r="BC12" s="36">
        <v>6.1771623448700002</v>
      </c>
      <c r="BD12" s="36">
        <v>191.9584544356</v>
      </c>
      <c r="BE12" s="30">
        <f t="shared" si="20"/>
        <v>2.9471058999994025E-9</v>
      </c>
      <c r="BF12" s="30">
        <f t="shared" si="21"/>
        <v>2.9469059243539521E-9</v>
      </c>
      <c r="BG12" s="30">
        <f t="shared" si="22"/>
        <v>2.9469059246914038E-9</v>
      </c>
      <c r="BH12" s="30">
        <f t="shared" si="23"/>
        <v>2.9469059246914038E-9</v>
      </c>
      <c r="BJ12" s="36">
        <v>1.506129E-5</v>
      </c>
      <c r="BK12" s="36">
        <v>6.0130453614399997</v>
      </c>
      <c r="BL12" s="36">
        <v>103.0927742186</v>
      </c>
      <c r="BM12" s="30">
        <f t="shared" si="24"/>
        <v>1.0033261200616175E-5</v>
      </c>
      <c r="BN12" s="30">
        <f t="shared" si="25"/>
        <v>1.0033087916506688E-5</v>
      </c>
      <c r="BO12" s="30">
        <f t="shared" si="26"/>
        <v>1.0033087916799089E-5</v>
      </c>
      <c r="BP12" s="30">
        <f t="shared" si="27"/>
        <v>1.0033087916799089E-5</v>
      </c>
      <c r="BR12" s="36">
        <v>2.9218499999999998E-6</v>
      </c>
      <c r="BS12" s="36">
        <v>5.3157425127</v>
      </c>
      <c r="BT12" s="36">
        <v>853.19638175199998</v>
      </c>
      <c r="BU12" s="30">
        <f t="shared" si="28"/>
        <v>2.4357672138351355E-6</v>
      </c>
      <c r="BV12" s="30">
        <f t="shared" si="29"/>
        <v>2.4359732232384601E-6</v>
      </c>
      <c r="BW12" s="30">
        <f t="shared" si="30"/>
        <v>2.4359732228908653E-6</v>
      </c>
      <c r="BX12" s="30">
        <f t="shared" si="31"/>
        <v>2.4359732228908653E-6</v>
      </c>
      <c r="BZ12" s="36">
        <v>7.1241999999999997E-7</v>
      </c>
      <c r="CA12" s="36">
        <v>4.1475435343099996</v>
      </c>
      <c r="CB12" s="36">
        <v>199.0720014364</v>
      </c>
      <c r="CC12" s="30">
        <f t="shared" si="32"/>
        <v>-7.0901434572802382E-7</v>
      </c>
      <c r="CD12" s="30">
        <f t="shared" si="33"/>
        <v>-7.0901227282635471E-7</v>
      </c>
      <c r="CE12" s="30">
        <f t="shared" si="34"/>
        <v>-7.0901227282985316E-7</v>
      </c>
      <c r="CF12" s="30">
        <f t="shared" si="35"/>
        <v>-7.0901227282985316E-7</v>
      </c>
      <c r="CH12" s="36">
        <v>9.5900000000000005E-8</v>
      </c>
      <c r="CI12" s="36">
        <v>2.5490182586599999</v>
      </c>
      <c r="CJ12" s="36">
        <v>647.01083331480004</v>
      </c>
      <c r="CK12" s="30">
        <f t="shared" si="36"/>
        <v>4.8680396243550021E-8</v>
      </c>
      <c r="CL12" s="30">
        <f t="shared" si="37"/>
        <v>4.8672396450765273E-8</v>
      </c>
      <c r="CM12" s="30">
        <f t="shared" si="38"/>
        <v>4.8672396464264867E-8</v>
      </c>
      <c r="CN12" s="30">
        <f t="shared" si="39"/>
        <v>4.8672396464264795E-8</v>
      </c>
      <c r="CP12" s="36">
        <v>1.145E-8</v>
      </c>
      <c r="CQ12" s="36">
        <v>1.7204192813400001</v>
      </c>
      <c r="CR12" s="36">
        <v>440.82528487759998</v>
      </c>
      <c r="CS12" s="30">
        <f t="shared" si="40"/>
        <v>8.5796611169970239E-9</v>
      </c>
      <c r="CT12" s="30">
        <f t="shared" si="41"/>
        <v>8.5791609384998364E-9</v>
      </c>
      <c r="CU12" s="30">
        <f t="shared" si="42"/>
        <v>8.5791609393438899E-9</v>
      </c>
      <c r="CV12" s="30">
        <f t="shared" si="43"/>
        <v>8.5791609393438866E-9</v>
      </c>
      <c r="CX12" s="36"/>
      <c r="CY12" s="36"/>
      <c r="CZ12" s="36"/>
      <c r="DF12" s="36">
        <v>6.1053349999999997E-4</v>
      </c>
      <c r="DG12" s="36">
        <v>0.94037761155999999</v>
      </c>
      <c r="DH12" s="36">
        <v>639.89728631399998</v>
      </c>
      <c r="DI12" s="30">
        <f t="shared" si="48"/>
        <v>-5.2552977302617438E-4</v>
      </c>
      <c r="DJ12" s="30">
        <f t="shared" si="49"/>
        <v>-5.2555952626669416E-4</v>
      </c>
      <c r="DK12" s="30">
        <f t="shared" si="50"/>
        <v>-5.2555952621649138E-4</v>
      </c>
      <c r="DL12" s="30">
        <f t="shared" si="51"/>
        <v>-5.2555952621649159E-4</v>
      </c>
      <c r="DN12" s="36">
        <v>1.3876565000000001E-4</v>
      </c>
      <c r="DO12" s="36">
        <v>0.75886204363999998</v>
      </c>
      <c r="DP12" s="36">
        <v>199.0720014364</v>
      </c>
      <c r="DQ12" s="30">
        <f t="shared" si="52"/>
        <v>1.305933014771237E-4</v>
      </c>
      <c r="DR12" s="30">
        <f t="shared" si="53"/>
        <v>1.3059190380192571E-4</v>
      </c>
      <c r="DS12" s="30">
        <f t="shared" si="54"/>
        <v>1.3059190380428431E-4</v>
      </c>
      <c r="DT12" s="30">
        <f t="shared" si="55"/>
        <v>1.3059190380428429E-4</v>
      </c>
      <c r="DV12" s="36">
        <v>2.187621E-5</v>
      </c>
      <c r="DW12" s="36">
        <v>5.8554583221799996</v>
      </c>
      <c r="DX12" s="36">
        <v>14.227094001599999</v>
      </c>
      <c r="DY12" s="30">
        <f t="shared" si="56"/>
        <v>1.9128434195845186E-5</v>
      </c>
      <c r="DZ12" s="30">
        <f t="shared" si="57"/>
        <v>1.9128411598202828E-5</v>
      </c>
      <c r="EA12" s="30">
        <f t="shared" si="58"/>
        <v>1.9128411598240964E-5</v>
      </c>
      <c r="EB12" s="30">
        <f t="shared" si="59"/>
        <v>1.9128411598240964E-5</v>
      </c>
      <c r="ED12" s="36">
        <v>2.2947199999999999E-6</v>
      </c>
      <c r="EE12" s="36">
        <v>4.6983852638299997</v>
      </c>
      <c r="EF12" s="36">
        <v>419.48464387519999</v>
      </c>
      <c r="EG12" s="30">
        <f t="shared" si="60"/>
        <v>-1.6488878898631482E-6</v>
      </c>
      <c r="EH12" s="30">
        <f t="shared" si="61"/>
        <v>-1.6487877110792416E-6</v>
      </c>
      <c r="EI12" s="30">
        <f t="shared" si="62"/>
        <v>-1.6487877112482931E-6</v>
      </c>
      <c r="EJ12" s="30">
        <f t="shared" si="63"/>
        <v>-1.6487877112482922E-6</v>
      </c>
      <c r="EL12" s="36">
        <v>1.6668000000000001E-7</v>
      </c>
      <c r="EM12" s="36">
        <v>0.52920774279000005</v>
      </c>
      <c r="EN12" s="36">
        <v>440.82528487759998</v>
      </c>
      <c r="EO12" s="30">
        <f t="shared" si="64"/>
        <v>-5.6242591081681731E-8</v>
      </c>
      <c r="EP12" s="30">
        <f t="shared" si="65"/>
        <v>-5.6252940964506109E-8</v>
      </c>
      <c r="EQ12" s="30">
        <f t="shared" si="66"/>
        <v>-5.6252940947041487E-8</v>
      </c>
      <c r="ER12" s="30">
        <f t="shared" si="67"/>
        <v>-5.6252940947041547E-8</v>
      </c>
      <c r="ET12" s="36">
        <v>2.9169999999999999E-8</v>
      </c>
      <c r="EU12" s="36">
        <v>0.48665273315000002</v>
      </c>
      <c r="EV12" s="36">
        <v>323.50541665740002</v>
      </c>
      <c r="EW12" s="30">
        <f t="shared" si="68"/>
        <v>7.6046882447259725E-9</v>
      </c>
      <c r="EX12" s="30">
        <f t="shared" si="69"/>
        <v>7.6033249941469673E-9</v>
      </c>
      <c r="EY12" s="30">
        <f t="shared" si="70"/>
        <v>7.6033249964473979E-9</v>
      </c>
      <c r="EZ12" s="30">
        <f t="shared" si="71"/>
        <v>7.6033249964473847E-9</v>
      </c>
    </row>
    <row r="13" spans="1:156" s="30" customFormat="1" ht="12.75">
      <c r="H13" s="2"/>
      <c r="N13" s="36">
        <v>1.3160308E-4</v>
      </c>
      <c r="O13" s="36">
        <v>4.4489118017599996</v>
      </c>
      <c r="P13" s="36">
        <v>14.227094001599999</v>
      </c>
      <c r="Q13" s="30">
        <f t="shared" si="0"/>
        <v>-4.4180651921825009E-5</v>
      </c>
      <c r="R13" s="30">
        <f t="shared" si="1"/>
        <v>-4.418091583175663E-5</v>
      </c>
      <c r="S13" s="30">
        <f t="shared" si="2"/>
        <v>-4.4180915831311267E-5</v>
      </c>
      <c r="T13" s="30">
        <f t="shared" si="3"/>
        <v>-4.4180915831311267E-5</v>
      </c>
      <c r="V13" s="36">
        <v>3.3846839999999999E-5</v>
      </c>
      <c r="W13" s="36">
        <v>2.4169425165299998</v>
      </c>
      <c r="X13" s="36">
        <v>3.1813937377000001</v>
      </c>
      <c r="Y13" s="30">
        <f t="shared" si="4"/>
        <v>-2.4942507095930974E-5</v>
      </c>
      <c r="Z13" s="30">
        <f t="shared" si="5"/>
        <v>-2.4942496203960061E-5</v>
      </c>
      <c r="AA13" s="30">
        <f t="shared" si="6"/>
        <v>-2.4942496203978445E-5</v>
      </c>
      <c r="AB13" s="30">
        <f t="shared" si="7"/>
        <v>-2.4942496203978445E-5</v>
      </c>
      <c r="AD13" s="36">
        <v>6.3358200000000001E-6</v>
      </c>
      <c r="AE13" s="36">
        <v>4.3882541003600002</v>
      </c>
      <c r="AF13" s="36">
        <v>419.48464387519999</v>
      </c>
      <c r="AG13" s="30">
        <f t="shared" si="8"/>
        <v>-2.9907111175628331E-6</v>
      </c>
      <c r="AH13" s="30">
        <f t="shared" si="9"/>
        <v>-2.9903605049852815E-6</v>
      </c>
      <c r="AI13" s="30">
        <f t="shared" si="10"/>
        <v>-2.9903605055769302E-6</v>
      </c>
      <c r="AJ13" s="30">
        <f t="shared" si="11"/>
        <v>-2.9903605055769281E-6</v>
      </c>
      <c r="AL13" s="36">
        <v>6.3364999999999996E-7</v>
      </c>
      <c r="AM13" s="36">
        <v>0.22850089497000001</v>
      </c>
      <c r="AN13" s="36">
        <v>419.48464387519999</v>
      </c>
      <c r="AO13" s="30">
        <f t="shared" si="12"/>
        <v>-3.18451890886763E-7</v>
      </c>
      <c r="AP13" s="30">
        <f t="shared" si="13"/>
        <v>-3.1848627680168003E-7</v>
      </c>
      <c r="AQ13" s="30">
        <f t="shared" si="14"/>
        <v>-3.1848627674365679E-7</v>
      </c>
      <c r="AR13" s="30">
        <f t="shared" si="15"/>
        <v>-3.1848627674365711E-7</v>
      </c>
      <c r="AT13" s="36">
        <v>5.69E-8</v>
      </c>
      <c r="AU13" s="36">
        <v>2.4199529063299998</v>
      </c>
      <c r="AV13" s="36">
        <v>419.48464387519999</v>
      </c>
      <c r="AW13" s="30">
        <f t="shared" si="16"/>
        <v>5.6648321667316298E-8</v>
      </c>
      <c r="AX13" s="30">
        <f t="shared" si="17"/>
        <v>5.6648657114232345E-8</v>
      </c>
      <c r="AY13" s="30">
        <f t="shared" si="18"/>
        <v>5.6648657113666481E-8</v>
      </c>
      <c r="AZ13" s="30">
        <f t="shared" si="19"/>
        <v>5.6648657113666481E-8</v>
      </c>
      <c r="BB13" s="36">
        <v>7.6000000000000002E-9</v>
      </c>
      <c r="BC13" s="36">
        <v>0.69475544471999995</v>
      </c>
      <c r="BD13" s="36">
        <v>302.16477565500003</v>
      </c>
      <c r="BE13" s="30">
        <f t="shared" si="20"/>
        <v>4.2294622299534643E-9</v>
      </c>
      <c r="BF13" s="30">
        <f t="shared" si="21"/>
        <v>4.2291767198788693E-9</v>
      </c>
      <c r="BG13" s="30">
        <f t="shared" si="22"/>
        <v>4.229176720360659E-9</v>
      </c>
      <c r="BH13" s="30">
        <f t="shared" si="23"/>
        <v>4.2291767203606565E-9</v>
      </c>
      <c r="BJ13" s="36">
        <v>1.060298E-5</v>
      </c>
      <c r="BK13" s="36">
        <v>5.6309929241400001</v>
      </c>
      <c r="BL13" s="36">
        <v>529.69096509459996</v>
      </c>
      <c r="BM13" s="30">
        <f t="shared" si="24"/>
        <v>-9.5588769516381318E-6</v>
      </c>
      <c r="BN13" s="30">
        <f t="shared" si="25"/>
        <v>-9.5585132591817605E-6</v>
      </c>
      <c r="BO13" s="30">
        <f t="shared" si="26"/>
        <v>-9.5585132597955223E-6</v>
      </c>
      <c r="BP13" s="30">
        <f t="shared" si="27"/>
        <v>-9.5585132597955189E-6</v>
      </c>
      <c r="BR13" s="36">
        <v>2.7509000000000002E-6</v>
      </c>
      <c r="BS13" s="36">
        <v>3.88864137336</v>
      </c>
      <c r="BT13" s="36">
        <v>103.0927742186</v>
      </c>
      <c r="BU13" s="30">
        <f t="shared" si="28"/>
        <v>-2.7086716454471825E-6</v>
      </c>
      <c r="BV13" s="30">
        <f t="shared" si="29"/>
        <v>-2.7086790522301438E-6</v>
      </c>
      <c r="BW13" s="30">
        <f t="shared" si="30"/>
        <v>-2.7086790522176458E-6</v>
      </c>
      <c r="BX13" s="30">
        <f t="shared" si="31"/>
        <v>-2.7086790522176458E-6</v>
      </c>
      <c r="BZ13" s="36">
        <v>5.1926999999999996E-7</v>
      </c>
      <c r="CA13" s="36">
        <v>2.8836483389800001</v>
      </c>
      <c r="CB13" s="36">
        <v>632.78373931320004</v>
      </c>
      <c r="CC13" s="30">
        <f t="shared" si="32"/>
        <v>4.2114913523151906E-7</v>
      </c>
      <c r="CD13" s="30">
        <f t="shared" si="33"/>
        <v>4.2112037024644336E-7</v>
      </c>
      <c r="CE13" s="30">
        <f t="shared" si="34"/>
        <v>4.2112037029498576E-7</v>
      </c>
      <c r="CF13" s="30">
        <f t="shared" si="35"/>
        <v>4.2112037029498565E-7</v>
      </c>
      <c r="CH13" s="36">
        <v>7.0850000000000002E-8</v>
      </c>
      <c r="CI13" s="36">
        <v>3.4551837272100001</v>
      </c>
      <c r="CJ13" s="36">
        <v>316.39186965660002</v>
      </c>
      <c r="CK13" s="30">
        <f t="shared" si="36"/>
        <v>-9.1936825565278249E-9</v>
      </c>
      <c r="CL13" s="30">
        <f t="shared" si="37"/>
        <v>-9.1903565897490677E-9</v>
      </c>
      <c r="CM13" s="30">
        <f t="shared" si="38"/>
        <v>-9.1903565953614601E-9</v>
      </c>
      <c r="CN13" s="30">
        <f t="shared" si="39"/>
        <v>-9.1903565953614452E-9</v>
      </c>
      <c r="CP13" s="36">
        <v>6.82E-9</v>
      </c>
      <c r="CQ13" s="36">
        <v>3.8484109817999999</v>
      </c>
      <c r="CR13" s="36">
        <v>14.227094001599999</v>
      </c>
      <c r="CS13" s="30">
        <f t="shared" si="40"/>
        <v>-5.5190322843134238E-9</v>
      </c>
      <c r="CT13" s="30">
        <f t="shared" si="41"/>
        <v>-5.5190408139062439E-9</v>
      </c>
      <c r="CU13" s="30">
        <f t="shared" si="42"/>
        <v>-5.519040813891851E-9</v>
      </c>
      <c r="CV13" s="30">
        <f t="shared" si="43"/>
        <v>-5.519040813891851E-9</v>
      </c>
      <c r="CX13" s="36"/>
      <c r="CY13" s="36"/>
      <c r="CZ13" s="36"/>
      <c r="DF13" s="36">
        <v>4.8913044000000003E-4</v>
      </c>
      <c r="DG13" s="36">
        <v>1.55733388472</v>
      </c>
      <c r="DH13" s="36">
        <v>202.25339517410001</v>
      </c>
      <c r="DI13" s="30">
        <f t="shared" si="48"/>
        <v>4.4338685217882272E-4</v>
      </c>
      <c r="DJ13" s="30">
        <f t="shared" si="49"/>
        <v>4.4339310267072315E-4</v>
      </c>
      <c r="DK13" s="30">
        <f t="shared" si="50"/>
        <v>4.4339310266017625E-4</v>
      </c>
      <c r="DL13" s="30">
        <f t="shared" si="51"/>
        <v>4.433931026601763E-4</v>
      </c>
      <c r="DN13" s="36">
        <v>5.3966989999999999E-5</v>
      </c>
      <c r="DO13" s="36">
        <v>1.28852405908</v>
      </c>
      <c r="DP13" s="36">
        <v>14.227094001599999</v>
      </c>
      <c r="DQ13" s="30">
        <f t="shared" si="52"/>
        <v>1.9069525184872597E-5</v>
      </c>
      <c r="DR13" s="30">
        <f t="shared" si="53"/>
        <v>1.9069632663450749E-5</v>
      </c>
      <c r="DS13" s="30">
        <f t="shared" si="54"/>
        <v>1.9069632663269382E-5</v>
      </c>
      <c r="DT13" s="30">
        <f t="shared" si="55"/>
        <v>1.9069632663269382E-5</v>
      </c>
      <c r="DV13" s="36">
        <v>1.9568959999999999E-5</v>
      </c>
      <c r="DW13" s="36">
        <v>4.9244861804499998</v>
      </c>
      <c r="DX13" s="36">
        <v>227.52618943959999</v>
      </c>
      <c r="DY13" s="30">
        <f t="shared" si="56"/>
        <v>-1.696909911576502E-5</v>
      </c>
      <c r="DZ13" s="30">
        <f t="shared" si="57"/>
        <v>-1.6969430937812568E-5</v>
      </c>
      <c r="EA13" s="30">
        <f t="shared" si="58"/>
        <v>-1.6969430937252658E-5</v>
      </c>
      <c r="EB13" s="30">
        <f t="shared" si="59"/>
        <v>-1.6969430937252658E-5</v>
      </c>
      <c r="ED13" s="36">
        <v>1.8825E-6</v>
      </c>
      <c r="EE13" s="36">
        <v>4.5900388900699998</v>
      </c>
      <c r="EF13" s="36">
        <v>110.2063212194</v>
      </c>
      <c r="EG13" s="30">
        <f t="shared" si="60"/>
        <v>-1.2601402311824337E-6</v>
      </c>
      <c r="EH13" s="30">
        <f t="shared" si="61"/>
        <v>-1.26016329389002E-6</v>
      </c>
      <c r="EI13" s="30">
        <f t="shared" si="62"/>
        <v>-1.2601632938511033E-6</v>
      </c>
      <c r="EJ13" s="30">
        <f t="shared" si="63"/>
        <v>-1.260163293851104E-6</v>
      </c>
      <c r="EL13" s="36">
        <v>1.8953999999999999E-7</v>
      </c>
      <c r="EM13" s="36">
        <v>5.8562642911799996</v>
      </c>
      <c r="EN13" s="36">
        <v>647.01083331480004</v>
      </c>
      <c r="EO13" s="30">
        <f t="shared" si="64"/>
        <v>-1.218248844364644E-7</v>
      </c>
      <c r="EP13" s="30">
        <f t="shared" si="65"/>
        <v>-1.2181082571770606E-7</v>
      </c>
      <c r="EQ13" s="30">
        <f t="shared" si="66"/>
        <v>-1.2181082574143034E-7</v>
      </c>
      <c r="ER13" s="30">
        <f t="shared" si="67"/>
        <v>-1.218108257414302E-7</v>
      </c>
      <c r="ET13" s="36">
        <v>3.7590000000000001E-8</v>
      </c>
      <c r="EU13" s="36">
        <v>4.8962416504400004</v>
      </c>
      <c r="EV13" s="36">
        <v>440.82528487759998</v>
      </c>
      <c r="EW13" s="30">
        <f t="shared" si="68"/>
        <v>-2.9002165842249885E-8</v>
      </c>
      <c r="EX13" s="30">
        <f t="shared" si="69"/>
        <v>-2.9000588317478262E-8</v>
      </c>
      <c r="EY13" s="30">
        <f t="shared" si="70"/>
        <v>-2.9000588320140355E-8</v>
      </c>
      <c r="EZ13" s="30">
        <f t="shared" si="71"/>
        <v>-2.9000588320140341E-8</v>
      </c>
    </row>
    <row r="14" spans="1:156" s="30" customFormat="1" ht="12.75">
      <c r="H14" s="2"/>
      <c r="N14" s="36">
        <v>1.5053509E-4</v>
      </c>
      <c r="O14" s="36">
        <v>2.7167002788299999</v>
      </c>
      <c r="P14" s="36">
        <v>639.89728631399998</v>
      </c>
      <c r="Q14" s="30">
        <f t="shared" si="0"/>
        <v>1.0145277726601674E-4</v>
      </c>
      <c r="R14" s="30">
        <f t="shared" si="1"/>
        <v>1.0144212798015698E-4</v>
      </c>
      <c r="S14" s="30">
        <f t="shared" si="2"/>
        <v>1.0144212799812783E-4</v>
      </c>
      <c r="T14" s="30">
        <f t="shared" si="3"/>
        <v>1.0144212799812777E-4</v>
      </c>
      <c r="V14" s="36">
        <v>3.3022000000000003E-5</v>
      </c>
      <c r="W14" s="36">
        <v>1.26256486715</v>
      </c>
      <c r="X14" s="36">
        <v>433.71173787679999</v>
      </c>
      <c r="Y14" s="30">
        <f t="shared" si="4"/>
        <v>1.3724316640005595E-5</v>
      </c>
      <c r="Z14" s="30">
        <f t="shared" si="5"/>
        <v>1.372236736628917E-5</v>
      </c>
      <c r="AA14" s="30">
        <f t="shared" si="6"/>
        <v>1.3722367369578516E-5</v>
      </c>
      <c r="AB14" s="30">
        <f t="shared" si="7"/>
        <v>1.3722367369578502E-5</v>
      </c>
      <c r="AD14" s="36">
        <v>5.4932899999999997E-6</v>
      </c>
      <c r="AE14" s="36">
        <v>5.5730313424200002</v>
      </c>
      <c r="AF14" s="36">
        <v>3.9321532631</v>
      </c>
      <c r="AG14" s="30">
        <f t="shared" si="8"/>
        <v>4.0862855582034002E-6</v>
      </c>
      <c r="AH14" s="30">
        <f t="shared" si="9"/>
        <v>4.0862833980212566E-6</v>
      </c>
      <c r="AI14" s="30">
        <f t="shared" si="10"/>
        <v>4.0862833980248988E-6</v>
      </c>
      <c r="AJ14" s="30">
        <f t="shared" si="11"/>
        <v>4.0862833980248988E-6</v>
      </c>
      <c r="AL14" s="36">
        <v>4.0437000000000001E-7</v>
      </c>
      <c r="AM14" s="36">
        <v>5.4729805914399998</v>
      </c>
      <c r="AN14" s="36">
        <v>21.340641002400002</v>
      </c>
      <c r="AO14" s="30">
        <f t="shared" si="12"/>
        <v>2.4222254377072282E-7</v>
      </c>
      <c r="AP14" s="30">
        <f t="shared" si="13"/>
        <v>2.4222150977838583E-7</v>
      </c>
      <c r="AQ14" s="30">
        <f t="shared" si="14"/>
        <v>2.4222150978013066E-7</v>
      </c>
      <c r="AR14" s="30">
        <f t="shared" si="15"/>
        <v>2.4222150978013066E-7</v>
      </c>
      <c r="AT14" s="36">
        <v>4.4700000000000003E-8</v>
      </c>
      <c r="AU14" s="36">
        <v>1.45120818748</v>
      </c>
      <c r="AV14" s="36">
        <v>95.979227217800002</v>
      </c>
      <c r="AW14" s="30">
        <f t="shared" si="16"/>
        <v>2.711413455751165E-8</v>
      </c>
      <c r="AX14" s="30">
        <f t="shared" si="17"/>
        <v>2.711464494572123E-8</v>
      </c>
      <c r="AY14" s="30">
        <f t="shared" si="18"/>
        <v>2.7114644944859989E-8</v>
      </c>
      <c r="AZ14" s="30">
        <f t="shared" si="19"/>
        <v>2.7114644944859989E-8</v>
      </c>
      <c r="BB14" s="36">
        <v>1.0379999999999999E-8</v>
      </c>
      <c r="BC14" s="36">
        <v>0.23516951637</v>
      </c>
      <c r="BD14" s="36">
        <v>440.82528487759998</v>
      </c>
      <c r="BE14" s="30">
        <f t="shared" si="20"/>
        <v>-6.1840767469716734E-9</v>
      </c>
      <c r="BF14" s="30">
        <f t="shared" si="21"/>
        <v>-6.1846266576861976E-9</v>
      </c>
      <c r="BG14" s="30">
        <f t="shared" si="22"/>
        <v>-6.1846266567582771E-9</v>
      </c>
      <c r="BH14" s="30">
        <f t="shared" si="23"/>
        <v>-6.1846266567582812E-9</v>
      </c>
      <c r="BJ14" s="36">
        <v>9.6907099999999992E-6</v>
      </c>
      <c r="BK14" s="36">
        <v>5.2043496610300002</v>
      </c>
      <c r="BL14" s="36">
        <v>632.78373931320004</v>
      </c>
      <c r="BM14" s="30">
        <f t="shared" si="24"/>
        <v>-1.2085492074980664E-6</v>
      </c>
      <c r="BN14" s="30">
        <f t="shared" si="25"/>
        <v>-1.2076387733037107E-6</v>
      </c>
      <c r="BO14" s="30">
        <f t="shared" si="26"/>
        <v>-1.2076387748400241E-6</v>
      </c>
      <c r="BP14" s="30">
        <f t="shared" si="27"/>
        <v>-1.2076387748400199E-6</v>
      </c>
      <c r="BR14" s="36">
        <v>2.97726E-6</v>
      </c>
      <c r="BS14" s="36">
        <v>0.91909206723000003</v>
      </c>
      <c r="BT14" s="36">
        <v>632.78373931320004</v>
      </c>
      <c r="BU14" s="30">
        <f t="shared" si="28"/>
        <v>-2.5348057047394676E-6</v>
      </c>
      <c r="BV14" s="30">
        <f t="shared" si="29"/>
        <v>-2.5349535652703402E-6</v>
      </c>
      <c r="BW14" s="30">
        <f t="shared" si="30"/>
        <v>-2.5349535650208543E-6</v>
      </c>
      <c r="BX14" s="30">
        <f t="shared" si="31"/>
        <v>-2.5349535650208543E-6</v>
      </c>
      <c r="BZ14" s="36">
        <v>4.8961E-7</v>
      </c>
      <c r="CA14" s="36">
        <v>4.43390206741</v>
      </c>
      <c r="CB14" s="36">
        <v>647.01083331480004</v>
      </c>
      <c r="CC14" s="30">
        <f t="shared" si="32"/>
        <v>3.2441858549558372E-7</v>
      </c>
      <c r="CD14" s="30">
        <f t="shared" si="33"/>
        <v>3.2445408689243664E-7</v>
      </c>
      <c r="CE14" s="30">
        <f t="shared" si="34"/>
        <v>3.2445408683253256E-7</v>
      </c>
      <c r="CF14" s="30">
        <f t="shared" si="35"/>
        <v>3.2445408683253288E-7</v>
      </c>
      <c r="CH14" s="36">
        <v>6.0020000000000004E-8</v>
      </c>
      <c r="CI14" s="36">
        <v>4.8005522513500001</v>
      </c>
      <c r="CJ14" s="36">
        <v>632.78373931320004</v>
      </c>
      <c r="CK14" s="30">
        <f t="shared" si="36"/>
        <v>1.6515309980809386E-8</v>
      </c>
      <c r="CL14" s="30">
        <f t="shared" si="37"/>
        <v>1.6520773686687738E-8</v>
      </c>
      <c r="CM14" s="30">
        <f t="shared" si="38"/>
        <v>1.6520773677468178E-8</v>
      </c>
      <c r="CN14" s="30">
        <f t="shared" si="39"/>
        <v>1.6520773677468204E-8</v>
      </c>
      <c r="CP14" s="36">
        <v>6.5499999999999999E-9</v>
      </c>
      <c r="CQ14" s="36">
        <v>3.4948625832700002</v>
      </c>
      <c r="CR14" s="36">
        <v>7.1135470007999997</v>
      </c>
      <c r="CS14" s="30">
        <f t="shared" si="40"/>
        <v>-6.2300896354355148E-9</v>
      </c>
      <c r="CT14" s="30">
        <f t="shared" si="41"/>
        <v>-6.2300917877489858E-9</v>
      </c>
      <c r="CU14" s="30">
        <f t="shared" si="42"/>
        <v>-6.2300917877453537E-9</v>
      </c>
      <c r="CV14" s="30">
        <f t="shared" si="43"/>
        <v>-6.2300917877453537E-9</v>
      </c>
      <c r="CX14" s="36"/>
      <c r="CY14" s="36"/>
      <c r="CZ14" s="36"/>
      <c r="DF14" s="36">
        <v>3.4143793999999997E-4</v>
      </c>
      <c r="DG14" s="36">
        <v>0.19518550681999999</v>
      </c>
      <c r="DH14" s="36">
        <v>277.0349937414</v>
      </c>
      <c r="DI14" s="30">
        <f t="shared" si="48"/>
        <v>7.7820591264930893E-5</v>
      </c>
      <c r="DJ14" s="30">
        <f t="shared" si="49"/>
        <v>7.7806809538933603E-5</v>
      </c>
      <c r="DK14" s="30">
        <f t="shared" si="50"/>
        <v>7.780680956218955E-5</v>
      </c>
      <c r="DL14" s="30">
        <f t="shared" si="51"/>
        <v>7.7806809562189482E-5</v>
      </c>
      <c r="DN14" s="36">
        <v>4.8693080000000002E-5</v>
      </c>
      <c r="DO14" s="36">
        <v>0.86793894213</v>
      </c>
      <c r="DP14" s="36">
        <v>323.50541665740002</v>
      </c>
      <c r="DQ14" s="30">
        <f t="shared" si="52"/>
        <v>2.927559948355043E-5</v>
      </c>
      <c r="DR14" s="30">
        <f t="shared" si="53"/>
        <v>2.9273715899868391E-5</v>
      </c>
      <c r="DS14" s="30">
        <f t="shared" si="54"/>
        <v>2.9273715903046892E-5</v>
      </c>
      <c r="DT14" s="30">
        <f t="shared" si="55"/>
        <v>2.9273715903046875E-5</v>
      </c>
      <c r="DV14" s="36">
        <v>2.3268009999999999E-5</v>
      </c>
      <c r="DW14" s="36">
        <v>0</v>
      </c>
      <c r="DX14" s="36">
        <v>0</v>
      </c>
      <c r="DY14" s="30">
        <f t="shared" si="56"/>
        <v>2.3268009999999999E-5</v>
      </c>
      <c r="DZ14" s="30">
        <f t="shared" si="57"/>
        <v>2.3268009999999999E-5</v>
      </c>
      <c r="EA14" s="30">
        <f t="shared" si="58"/>
        <v>2.3268009999999999E-5</v>
      </c>
      <c r="EB14" s="30">
        <f t="shared" si="59"/>
        <v>2.3268009999999999E-5</v>
      </c>
      <c r="ED14" s="36">
        <v>1.49508E-6</v>
      </c>
      <c r="EE14" s="36">
        <v>3.2019944439999999</v>
      </c>
      <c r="EF14" s="36">
        <v>103.0927742186</v>
      </c>
      <c r="EG14" s="30">
        <f t="shared" si="60"/>
        <v>-1.3039434337309734E-6</v>
      </c>
      <c r="EH14" s="30">
        <f t="shared" si="61"/>
        <v>-1.3039321501154193E-6</v>
      </c>
      <c r="EI14" s="30">
        <f t="shared" si="62"/>
        <v>-1.30393215013446E-6</v>
      </c>
      <c r="EJ14" s="30">
        <f t="shared" si="63"/>
        <v>-1.30393215013446E-6</v>
      </c>
      <c r="EL14" s="36">
        <v>1.4074E-7</v>
      </c>
      <c r="EM14" s="36">
        <v>1.3034355065600001</v>
      </c>
      <c r="EN14" s="36">
        <v>412.3710968744</v>
      </c>
      <c r="EO14" s="30">
        <f t="shared" si="64"/>
        <v>7.8045971658473577E-8</v>
      </c>
      <c r="EP14" s="30">
        <f t="shared" si="65"/>
        <v>7.8038744644473223E-8</v>
      </c>
      <c r="EQ14" s="30">
        <f t="shared" si="66"/>
        <v>7.8038744656668631E-8</v>
      </c>
      <c r="ER14" s="30">
        <f t="shared" si="67"/>
        <v>7.8038744656668591E-8</v>
      </c>
      <c r="ET14" s="36">
        <v>3.3029999999999999E-8</v>
      </c>
      <c r="EU14" s="36">
        <v>4.0719085954500001</v>
      </c>
      <c r="EV14" s="36">
        <v>647.01083331480004</v>
      </c>
      <c r="EW14" s="30">
        <f t="shared" si="68"/>
        <v>2.9228358525573846E-8</v>
      </c>
      <c r="EX14" s="30">
        <f t="shared" si="69"/>
        <v>2.9229847869317062E-8</v>
      </c>
      <c r="EY14" s="30">
        <f t="shared" si="70"/>
        <v>2.9229847866804108E-8</v>
      </c>
      <c r="EZ14" s="30">
        <f t="shared" si="71"/>
        <v>2.9229847866804121E-8</v>
      </c>
    </row>
    <row r="15" spans="1:156" s="30" customFormat="1" ht="12.75">
      <c r="N15" s="36">
        <v>1.3005305E-4</v>
      </c>
      <c r="O15" s="36">
        <v>5.9811906706100002</v>
      </c>
      <c r="P15" s="36">
        <v>11.045700263900001</v>
      </c>
      <c r="Q15" s="30">
        <f t="shared" si="0"/>
        <v>1.2156723660765901E-4</v>
      </c>
      <c r="R15" s="30">
        <f t="shared" si="1"/>
        <v>1.2156716023240135E-4</v>
      </c>
      <c r="S15" s="30">
        <f t="shared" si="2"/>
        <v>1.2156716023253022E-4</v>
      </c>
      <c r="T15" s="30">
        <f t="shared" si="3"/>
        <v>1.2156716023253022E-4</v>
      </c>
      <c r="V15" s="36">
        <v>3.0713819999999999E-5</v>
      </c>
      <c r="W15" s="36">
        <v>2.3273931774999999</v>
      </c>
      <c r="X15" s="36">
        <v>199.0720014364</v>
      </c>
      <c r="Y15" s="30">
        <f t="shared" si="4"/>
        <v>1.0450078173679882E-5</v>
      </c>
      <c r="Z15" s="30">
        <f t="shared" si="5"/>
        <v>1.0450938503224043E-5</v>
      </c>
      <c r="AA15" s="30">
        <f t="shared" si="6"/>
        <v>1.0450938501772293E-5</v>
      </c>
      <c r="AB15" s="30">
        <f t="shared" si="7"/>
        <v>1.0450938501772298E-5</v>
      </c>
      <c r="AD15" s="36">
        <v>4.5691400000000003E-6</v>
      </c>
      <c r="AE15" s="36">
        <v>1.2684097134900001</v>
      </c>
      <c r="AF15" s="36">
        <v>110.2063212194</v>
      </c>
      <c r="AG15" s="30">
        <f t="shared" si="8"/>
        <v>3.6169606599453709E-6</v>
      </c>
      <c r="AH15" s="30">
        <f t="shared" si="9"/>
        <v>3.6170067003051784E-6</v>
      </c>
      <c r="AI15" s="30">
        <f t="shared" si="10"/>
        <v>3.6170067002274893E-6</v>
      </c>
      <c r="AJ15" s="30">
        <f t="shared" si="11"/>
        <v>3.6170067002274893E-6</v>
      </c>
      <c r="AL15" s="36">
        <v>4.0204999999999998E-7</v>
      </c>
      <c r="AM15" s="36">
        <v>5.9642026672000004</v>
      </c>
      <c r="AN15" s="36">
        <v>95.979227217800002</v>
      </c>
      <c r="AO15" s="30">
        <f t="shared" si="12"/>
        <v>2.6499975530635754E-7</v>
      </c>
      <c r="AP15" s="30">
        <f t="shared" si="13"/>
        <v>2.6499541282532845E-7</v>
      </c>
      <c r="AQ15" s="30">
        <f t="shared" si="14"/>
        <v>2.649954128326564E-7</v>
      </c>
      <c r="AR15" s="30">
        <f t="shared" si="15"/>
        <v>2.649954128326564E-7</v>
      </c>
      <c r="AT15" s="36">
        <v>5.6080000000000003E-8</v>
      </c>
      <c r="AU15" s="36">
        <v>1.1560709574000001</v>
      </c>
      <c r="AV15" s="36">
        <v>647.01083331480004</v>
      </c>
      <c r="AW15" s="30">
        <f t="shared" si="16"/>
        <v>-4.2519252095630357E-8</v>
      </c>
      <c r="AX15" s="30">
        <f t="shared" si="17"/>
        <v>-4.2522792107040006E-8</v>
      </c>
      <c r="AY15" s="30">
        <f t="shared" si="18"/>
        <v>-4.2522792101066783E-8</v>
      </c>
      <c r="AZ15" s="30">
        <f t="shared" si="19"/>
        <v>-4.2522792101066816E-8</v>
      </c>
      <c r="BB15" s="36">
        <v>1.007E-8</v>
      </c>
      <c r="BC15" s="36">
        <v>3.1415926535900001</v>
      </c>
      <c r="BD15" s="36">
        <v>0</v>
      </c>
      <c r="BE15" s="30">
        <f t="shared" si="20"/>
        <v>-1.007E-8</v>
      </c>
      <c r="BF15" s="30">
        <f t="shared" si="21"/>
        <v>-1.007E-8</v>
      </c>
      <c r="BG15" s="30">
        <f t="shared" si="22"/>
        <v>-1.007E-8</v>
      </c>
      <c r="BH15" s="30">
        <f t="shared" si="23"/>
        <v>-1.007E-8</v>
      </c>
      <c r="BJ15" s="36">
        <v>9.4205000000000007E-6</v>
      </c>
      <c r="BK15" s="36">
        <v>1.39646678088</v>
      </c>
      <c r="BL15" s="36">
        <v>853.19638175199998</v>
      </c>
      <c r="BM15" s="30">
        <f t="shared" si="24"/>
        <v>-9.2464036786956861E-6</v>
      </c>
      <c r="BN15" s="30">
        <f t="shared" si="25"/>
        <v>-9.2461734491580083E-6</v>
      </c>
      <c r="BO15" s="30">
        <f t="shared" si="26"/>
        <v>-9.2461734495466338E-6</v>
      </c>
      <c r="BP15" s="30">
        <f t="shared" si="27"/>
        <v>-9.2461734495466338E-6</v>
      </c>
      <c r="BR15" s="36">
        <v>1.72359E-6</v>
      </c>
      <c r="BS15" s="36">
        <v>5.2151465559999999E-2</v>
      </c>
      <c r="BT15" s="36">
        <v>647.01083331480004</v>
      </c>
      <c r="BU15" s="30">
        <f t="shared" si="28"/>
        <v>-1.5917584988179754E-6</v>
      </c>
      <c r="BV15" s="30">
        <f t="shared" si="29"/>
        <v>-1.5916944847709402E-6</v>
      </c>
      <c r="BW15" s="30">
        <f t="shared" si="30"/>
        <v>-1.5916944848789731E-6</v>
      </c>
      <c r="BX15" s="30">
        <f t="shared" si="31"/>
        <v>-1.5916944848789725E-6</v>
      </c>
      <c r="BZ15" s="36">
        <v>4.1372999999999999E-7</v>
      </c>
      <c r="CA15" s="36">
        <v>3.1592777007900001</v>
      </c>
      <c r="CB15" s="36">
        <v>853.19638175199998</v>
      </c>
      <c r="CC15" s="30">
        <f t="shared" si="32"/>
        <v>-2.2158861240881919E-10</v>
      </c>
      <c r="CD15" s="30">
        <f t="shared" si="33"/>
        <v>-2.7440939911902085E-10</v>
      </c>
      <c r="CE15" s="30">
        <f t="shared" si="34"/>
        <v>-2.7440930998720849E-10</v>
      </c>
      <c r="CF15" s="30">
        <f t="shared" si="35"/>
        <v>-2.7440930998720849E-10</v>
      </c>
      <c r="CH15" s="36">
        <v>5.7779999999999999E-8</v>
      </c>
      <c r="CI15" s="36">
        <v>1.6803787769999998E-2</v>
      </c>
      <c r="CJ15" s="36">
        <v>210.11770170029999</v>
      </c>
      <c r="CK15" s="30">
        <f t="shared" si="36"/>
        <v>2.3696815169775798E-8</v>
      </c>
      <c r="CL15" s="30">
        <f t="shared" si="37"/>
        <v>2.3695158287148218E-8</v>
      </c>
      <c r="CM15" s="30">
        <f t="shared" si="38"/>
        <v>2.3695158289944135E-8</v>
      </c>
      <c r="CN15" s="30">
        <f t="shared" si="39"/>
        <v>2.3695158289944121E-8</v>
      </c>
      <c r="CP15" s="36">
        <v>4.56E-9</v>
      </c>
      <c r="CQ15" s="36">
        <v>0.47338193402000001</v>
      </c>
      <c r="CR15" s="36">
        <v>632.78373931320004</v>
      </c>
      <c r="CS15" s="30">
        <f t="shared" si="40"/>
        <v>-4.5341839943339966E-9</v>
      </c>
      <c r="CT15" s="30">
        <f t="shared" si="41"/>
        <v>-4.5342298537138572E-9</v>
      </c>
      <c r="CU15" s="30">
        <f t="shared" si="42"/>
        <v>-4.5342298536365067E-9</v>
      </c>
      <c r="CV15" s="30">
        <f t="shared" si="43"/>
        <v>-4.5342298536365067E-9</v>
      </c>
      <c r="CX15" s="36"/>
      <c r="CY15" s="36"/>
      <c r="CZ15" s="36"/>
      <c r="DF15" s="36">
        <v>3.2401718E-4</v>
      </c>
      <c r="DG15" s="36">
        <v>5.4708460694700003</v>
      </c>
      <c r="DH15" s="36">
        <v>949.17560896980001</v>
      </c>
      <c r="DI15" s="30">
        <f t="shared" si="48"/>
        <v>3.1702841412010151E-4</v>
      </c>
      <c r="DJ15" s="30">
        <f t="shared" si="49"/>
        <v>3.1703791763136894E-4</v>
      </c>
      <c r="DK15" s="30">
        <f t="shared" si="50"/>
        <v>3.1703791761533771E-4</v>
      </c>
      <c r="DL15" s="30">
        <f t="shared" si="51"/>
        <v>3.1703791761533777E-4</v>
      </c>
      <c r="DN15" s="36">
        <v>4.2474549999999998E-5</v>
      </c>
      <c r="DO15" s="36">
        <v>0.39299384542999999</v>
      </c>
      <c r="DP15" s="36">
        <v>227.52618943959999</v>
      </c>
      <c r="DQ15" s="30">
        <f t="shared" si="52"/>
        <v>2.7436030670719114E-5</v>
      </c>
      <c r="DR15" s="30">
        <f t="shared" si="53"/>
        <v>2.7434926717759394E-5</v>
      </c>
      <c r="DS15" s="30">
        <f t="shared" si="54"/>
        <v>2.7434926719622277E-5</v>
      </c>
      <c r="DT15" s="30">
        <f t="shared" si="55"/>
        <v>2.7434926719622273E-5</v>
      </c>
      <c r="DV15" s="36">
        <v>9.2383999999999995E-6</v>
      </c>
      <c r="DW15" s="36">
        <v>5.4639242273699997</v>
      </c>
      <c r="DX15" s="36">
        <v>323.50541665740002</v>
      </c>
      <c r="DY15" s="30">
        <f t="shared" si="56"/>
        <v>-7.9773375478479069E-6</v>
      </c>
      <c r="DZ15" s="30">
        <f t="shared" si="57"/>
        <v>-7.9775630930528916E-6</v>
      </c>
      <c r="EA15" s="30">
        <f t="shared" si="58"/>
        <v>-7.9775630926723129E-6</v>
      </c>
      <c r="EB15" s="30">
        <f t="shared" si="59"/>
        <v>-7.9775630926723146E-6</v>
      </c>
      <c r="ED15" s="36">
        <v>1.2144200000000001E-6</v>
      </c>
      <c r="EE15" s="36">
        <v>3.7683137410400001</v>
      </c>
      <c r="EF15" s="36">
        <v>323.50541665740002</v>
      </c>
      <c r="EG15" s="30">
        <f t="shared" si="60"/>
        <v>-4.7718462901504828E-7</v>
      </c>
      <c r="EH15" s="30">
        <f t="shared" si="61"/>
        <v>-4.7713056883499225E-7</v>
      </c>
      <c r="EI15" s="30">
        <f t="shared" si="62"/>
        <v>-4.7713056892621674E-7</v>
      </c>
      <c r="EJ15" s="30">
        <f t="shared" si="63"/>
        <v>-4.7713056892621621E-7</v>
      </c>
      <c r="EL15" s="36">
        <v>1.2708E-7</v>
      </c>
      <c r="EM15" s="36">
        <v>2.0934930592600001</v>
      </c>
      <c r="EN15" s="36">
        <v>323.50541665740002</v>
      </c>
      <c r="EO15" s="30">
        <f t="shared" si="64"/>
        <v>1.2141190736782375E-7</v>
      </c>
      <c r="EP15" s="30">
        <f t="shared" si="65"/>
        <v>1.214137239751803E-7</v>
      </c>
      <c r="EQ15" s="30">
        <f t="shared" si="66"/>
        <v>1.2141372397211513E-7</v>
      </c>
      <c r="ER15" s="30">
        <f t="shared" si="67"/>
        <v>1.2141372397211513E-7</v>
      </c>
      <c r="ET15" s="36">
        <v>2.8830000000000001E-8</v>
      </c>
      <c r="EU15" s="36">
        <v>3.1800301920399998</v>
      </c>
      <c r="EV15" s="36">
        <v>419.48464387519999</v>
      </c>
      <c r="EW15" s="30">
        <f t="shared" si="68"/>
        <v>1.8936895144127992E-8</v>
      </c>
      <c r="EX15" s="30">
        <f t="shared" si="69"/>
        <v>1.8938259642214362E-8</v>
      </c>
      <c r="EY15" s="30">
        <f t="shared" si="70"/>
        <v>1.8938259639911912E-8</v>
      </c>
      <c r="EZ15" s="30">
        <f t="shared" si="71"/>
        <v>1.8938259639911918E-8</v>
      </c>
    </row>
    <row r="16" spans="1:156" s="30" customFormat="1" ht="12.75">
      <c r="A16" s="38"/>
      <c r="B16" s="38"/>
      <c r="C16" s="38"/>
      <c r="D16" s="38"/>
      <c r="E16" s="38"/>
      <c r="F16" s="38"/>
      <c r="G16" s="38"/>
      <c r="N16" s="36">
        <v>1.0725066E-4</v>
      </c>
      <c r="O16" s="36">
        <v>3.12939596466</v>
      </c>
      <c r="P16" s="36">
        <v>202.25339517410001</v>
      </c>
      <c r="Q16" s="30">
        <f t="shared" si="0"/>
        <v>-4.5409529722493597E-5</v>
      </c>
      <c r="R16" s="30">
        <f t="shared" si="1"/>
        <v>-4.5406589098979666E-5</v>
      </c>
      <c r="S16" s="30">
        <f t="shared" si="2"/>
        <v>-4.5406589103941795E-5</v>
      </c>
      <c r="T16" s="30">
        <f t="shared" si="3"/>
        <v>-4.5406589103941795E-5</v>
      </c>
      <c r="V16" s="36">
        <v>1.9530359999999999E-5</v>
      </c>
      <c r="W16" s="36">
        <v>3.5639468330000001</v>
      </c>
      <c r="X16" s="36">
        <v>11.045700263900001</v>
      </c>
      <c r="Y16" s="30">
        <f t="shared" si="4"/>
        <v>-1.8270750415461676E-5</v>
      </c>
      <c r="Z16" s="30">
        <f t="shared" si="5"/>
        <v>-1.8270761820624403E-5</v>
      </c>
      <c r="AA16" s="30">
        <f t="shared" si="6"/>
        <v>-1.8270761820605158E-5</v>
      </c>
      <c r="AB16" s="30">
        <f t="shared" si="7"/>
        <v>-1.8270761820605158E-5</v>
      </c>
      <c r="AD16" s="36">
        <v>4.2509999999999996E-6</v>
      </c>
      <c r="AE16" s="36">
        <v>0.20935499279</v>
      </c>
      <c r="AF16" s="36">
        <v>227.52618943959999</v>
      </c>
      <c r="AG16" s="30">
        <f t="shared" si="8"/>
        <v>2.1071288253573805E-6</v>
      </c>
      <c r="AH16" s="30">
        <f t="shared" si="9"/>
        <v>2.1070031244125175E-6</v>
      </c>
      <c r="AI16" s="30">
        <f t="shared" si="10"/>
        <v>2.1070031246246324E-6</v>
      </c>
      <c r="AJ16" s="30">
        <f t="shared" si="11"/>
        <v>2.1070031246246315E-6</v>
      </c>
      <c r="AL16" s="36">
        <v>3.8746E-7</v>
      </c>
      <c r="AM16" s="36">
        <v>5.8338619952900004</v>
      </c>
      <c r="AN16" s="36">
        <v>110.2063212194</v>
      </c>
      <c r="AO16" s="30">
        <f t="shared" si="12"/>
        <v>1.8929320002192358E-7</v>
      </c>
      <c r="AP16" s="30">
        <f t="shared" si="13"/>
        <v>1.8928762485479988E-7</v>
      </c>
      <c r="AQ16" s="30">
        <f t="shared" si="14"/>
        <v>1.8928762486420771E-7</v>
      </c>
      <c r="AR16" s="30">
        <f t="shared" si="15"/>
        <v>1.8928762486420771E-7</v>
      </c>
      <c r="AT16" s="36">
        <v>4.4630000000000003E-8</v>
      </c>
      <c r="AU16" s="36">
        <v>2.1178322517599999</v>
      </c>
      <c r="AV16" s="36">
        <v>440.82528487759998</v>
      </c>
      <c r="AW16" s="30">
        <f t="shared" si="16"/>
        <v>4.2274293073844507E-8</v>
      </c>
      <c r="AX16" s="30">
        <f t="shared" si="17"/>
        <v>4.2273349167325032E-8</v>
      </c>
      <c r="AY16" s="30">
        <f t="shared" si="18"/>
        <v>4.227334916891797E-8</v>
      </c>
      <c r="AZ16" s="30">
        <f t="shared" si="19"/>
        <v>4.2273349168917963E-8</v>
      </c>
      <c r="BB16" s="36">
        <v>5.4899999999999999E-9</v>
      </c>
      <c r="BC16" s="36">
        <v>4.8773328826400002</v>
      </c>
      <c r="BD16" s="36">
        <v>88.865680217000005</v>
      </c>
      <c r="BE16" s="30">
        <f t="shared" si="20"/>
        <v>-1.7674530910435258E-9</v>
      </c>
      <c r="BF16" s="30">
        <f t="shared" si="21"/>
        <v>-1.7675222079387751E-9</v>
      </c>
      <c r="BG16" s="30">
        <f t="shared" si="22"/>
        <v>-1.7675222078221445E-9</v>
      </c>
      <c r="BH16" s="30">
        <f t="shared" si="23"/>
        <v>-1.7675222078221445E-9</v>
      </c>
      <c r="BJ16" s="36">
        <v>7.0764499999999998E-6</v>
      </c>
      <c r="BK16" s="36">
        <v>3.8030232954700001</v>
      </c>
      <c r="BL16" s="36">
        <v>323.50541665740002</v>
      </c>
      <c r="BM16" s="30">
        <f t="shared" si="24"/>
        <v>-3.0047089511510766E-6</v>
      </c>
      <c r="BN16" s="30">
        <f t="shared" si="25"/>
        <v>-3.0043988019133562E-6</v>
      </c>
      <c r="BO16" s="30">
        <f t="shared" si="26"/>
        <v>-3.0043988024367205E-6</v>
      </c>
      <c r="BP16" s="30">
        <f t="shared" si="27"/>
        <v>-3.0043988024367176E-6</v>
      </c>
      <c r="BR16" s="36">
        <v>1.2773100000000001E-6</v>
      </c>
      <c r="BS16" s="36">
        <v>1.20711452525</v>
      </c>
      <c r="BT16" s="36">
        <v>529.69096509459996</v>
      </c>
      <c r="BU16" s="30">
        <f t="shared" si="28"/>
        <v>-2.0223684346303787E-7</v>
      </c>
      <c r="BV16" s="30">
        <f t="shared" si="29"/>
        <v>-2.0233680711165274E-7</v>
      </c>
      <c r="BW16" s="30">
        <f t="shared" si="30"/>
        <v>-2.0233680694297089E-7</v>
      </c>
      <c r="BX16" s="30">
        <f t="shared" si="31"/>
        <v>-2.0233680694297142E-7</v>
      </c>
      <c r="BZ16" s="36">
        <v>2.8602000000000002E-7</v>
      </c>
      <c r="CA16" s="36">
        <v>4.5297832755799998</v>
      </c>
      <c r="CB16" s="36">
        <v>210.11770170029999</v>
      </c>
      <c r="CC16" s="30">
        <f t="shared" si="32"/>
        <v>-2.789264344790063E-7</v>
      </c>
      <c r="CD16" s="30">
        <f t="shared" si="33"/>
        <v>-2.7892842472799599E-7</v>
      </c>
      <c r="CE16" s="30">
        <f t="shared" si="34"/>
        <v>-2.7892842472463777E-7</v>
      </c>
      <c r="CF16" s="30">
        <f t="shared" si="35"/>
        <v>-2.7892842472463777E-7</v>
      </c>
      <c r="CH16" s="36">
        <v>4.8809999999999998E-8</v>
      </c>
      <c r="CI16" s="36">
        <v>5.6371973088400003</v>
      </c>
      <c r="CJ16" s="36">
        <v>14.227094001599999</v>
      </c>
      <c r="CK16" s="30">
        <f t="shared" si="36"/>
        <v>3.6538426746133128E-8</v>
      </c>
      <c r="CL16" s="30">
        <f t="shared" si="37"/>
        <v>3.6538357848622488E-8</v>
      </c>
      <c r="CM16" s="30">
        <f t="shared" si="38"/>
        <v>3.6538357848738756E-8</v>
      </c>
      <c r="CN16" s="30">
        <f t="shared" si="39"/>
        <v>3.6538357848738756E-8</v>
      </c>
      <c r="CP16" s="36">
        <v>5.0899999999999996E-9</v>
      </c>
      <c r="CQ16" s="36">
        <v>0.31432285584000003</v>
      </c>
      <c r="CR16" s="36">
        <v>412.3710968744</v>
      </c>
      <c r="CS16" s="30">
        <f t="shared" si="40"/>
        <v>-1.9882438905615029E-9</v>
      </c>
      <c r="CT16" s="30">
        <f t="shared" si="41"/>
        <v>-1.988533017156657E-9</v>
      </c>
      <c r="CU16" s="30">
        <f t="shared" si="42"/>
        <v>-1.9885330166687792E-9</v>
      </c>
      <c r="CV16" s="30">
        <f t="shared" si="43"/>
        <v>-1.9885330166687817E-9</v>
      </c>
      <c r="CX16" s="36"/>
      <c r="CY16" s="36"/>
      <c r="CZ16" s="36"/>
      <c r="DF16" s="36">
        <v>2.0936573E-4</v>
      </c>
      <c r="DG16" s="36">
        <v>0.46349163992999998</v>
      </c>
      <c r="DH16" s="36">
        <v>735.87651353180001</v>
      </c>
      <c r="DI16" s="30">
        <f t="shared" si="48"/>
        <v>-1.8618390098374738E-4</v>
      </c>
      <c r="DJ16" s="30">
        <f t="shared" si="49"/>
        <v>-1.861733555439731E-4</v>
      </c>
      <c r="DK16" s="30">
        <f t="shared" si="50"/>
        <v>-1.8617335556176979E-4</v>
      </c>
      <c r="DL16" s="30">
        <f t="shared" si="51"/>
        <v>-1.8617335556176971E-4</v>
      </c>
      <c r="DN16" s="36">
        <v>3.2520839999999998E-5</v>
      </c>
      <c r="DO16" s="36">
        <v>1.25853470491</v>
      </c>
      <c r="DP16" s="36">
        <v>95.979227217800002</v>
      </c>
      <c r="DQ16" s="30">
        <f t="shared" si="52"/>
        <v>2.4312243193698419E-5</v>
      </c>
      <c r="DR16" s="30">
        <f t="shared" si="53"/>
        <v>2.4312553397941909E-5</v>
      </c>
      <c r="DS16" s="30">
        <f t="shared" si="54"/>
        <v>2.4312553397418463E-5</v>
      </c>
      <c r="DT16" s="30">
        <f t="shared" si="55"/>
        <v>2.4312553397418463E-5</v>
      </c>
      <c r="DV16" s="36">
        <v>7.0593600000000003E-6</v>
      </c>
      <c r="DW16" s="36">
        <v>2.9708128009800001</v>
      </c>
      <c r="DX16" s="36">
        <v>95.979227217800002</v>
      </c>
      <c r="DY16" s="30">
        <f t="shared" si="56"/>
        <v>-5.3858857892607392E-6</v>
      </c>
      <c r="DZ16" s="30">
        <f t="shared" si="57"/>
        <v>-5.3858202455378217E-6</v>
      </c>
      <c r="EA16" s="30">
        <f t="shared" si="58"/>
        <v>-5.3858202456484247E-6</v>
      </c>
      <c r="EB16" s="30">
        <f t="shared" si="59"/>
        <v>-5.3858202456484247E-6</v>
      </c>
      <c r="ED16" s="36">
        <v>1.0121499999999999E-6</v>
      </c>
      <c r="EE16" s="36">
        <v>5.8188413775500001</v>
      </c>
      <c r="EF16" s="36">
        <v>412.3710968744</v>
      </c>
      <c r="EG16" s="30">
        <f t="shared" si="60"/>
        <v>-9.3582811896272678E-7</v>
      </c>
      <c r="EH16" s="30">
        <f t="shared" si="61"/>
        <v>-9.3585190988022419E-7</v>
      </c>
      <c r="EI16" s="30">
        <f t="shared" si="62"/>
        <v>-9.358519098400815E-7</v>
      </c>
      <c r="EJ16" s="30">
        <f t="shared" si="63"/>
        <v>-9.3585190984008161E-7</v>
      </c>
      <c r="EL16" s="36">
        <v>1.4723999999999999E-7</v>
      </c>
      <c r="EM16" s="36">
        <v>0.29905316786000002</v>
      </c>
      <c r="EN16" s="36">
        <v>419.48464387519999</v>
      </c>
      <c r="EO16" s="30">
        <f t="shared" si="64"/>
        <v>-6.484047400344425E-8</v>
      </c>
      <c r="EP16" s="30">
        <f t="shared" si="65"/>
        <v>-6.4848771766054801E-8</v>
      </c>
      <c r="EQ16" s="30">
        <f t="shared" si="66"/>
        <v>-6.4848771752053016E-8</v>
      </c>
      <c r="ER16" s="30">
        <f t="shared" si="67"/>
        <v>-6.4848771752053069E-8</v>
      </c>
      <c r="ET16" s="36">
        <v>2.3380000000000002E-8</v>
      </c>
      <c r="EU16" s="36">
        <v>3.6955355432700001</v>
      </c>
      <c r="EV16" s="36">
        <v>88.865680217000005</v>
      </c>
      <c r="EW16" s="30">
        <f t="shared" si="68"/>
        <v>-2.3336199952301764E-8</v>
      </c>
      <c r="EX16" s="30">
        <f t="shared" si="69"/>
        <v>-2.3336218971706974E-8</v>
      </c>
      <c r="EY16" s="30">
        <f t="shared" si="70"/>
        <v>-2.3336218971674882E-8</v>
      </c>
      <c r="EZ16" s="30">
        <f t="shared" si="71"/>
        <v>-2.3336218971674882E-8</v>
      </c>
    </row>
    <row r="17" spans="1:156" s="30" customFormat="1" ht="12.75">
      <c r="N17" s="36">
        <v>5.8632070000000002E-5</v>
      </c>
      <c r="O17" s="36">
        <v>0.23657028777</v>
      </c>
      <c r="P17" s="36">
        <v>529.69096509459996</v>
      </c>
      <c r="Q17" s="30">
        <f t="shared" si="0"/>
        <v>-5.3016136110314197E-5</v>
      </c>
      <c r="R17" s="30">
        <f t="shared" si="1"/>
        <v>-5.301812065972366E-5</v>
      </c>
      <c r="S17" s="30">
        <f t="shared" si="2"/>
        <v>-5.3018120656375122E-5</v>
      </c>
      <c r="T17" s="30">
        <f t="shared" si="3"/>
        <v>-5.3018120656375149E-5</v>
      </c>
      <c r="V17" s="36">
        <v>1.249348E-5</v>
      </c>
      <c r="W17" s="36">
        <v>2.6280373751899999</v>
      </c>
      <c r="X17" s="36">
        <v>95.979227217800002</v>
      </c>
      <c r="Y17" s="30">
        <f t="shared" si="4"/>
        <v>-6.2627294208396796E-6</v>
      </c>
      <c r="Z17" s="30">
        <f t="shared" si="5"/>
        <v>-6.2625741604396451E-6</v>
      </c>
      <c r="AA17" s="30">
        <f t="shared" si="6"/>
        <v>-6.26257416070164E-6</v>
      </c>
      <c r="AB17" s="30">
        <f t="shared" si="7"/>
        <v>-6.26257416070164E-6</v>
      </c>
      <c r="AD17" s="36">
        <v>2.73739E-6</v>
      </c>
      <c r="AE17" s="36">
        <v>4.2884101178399998</v>
      </c>
      <c r="AF17" s="36">
        <v>95.979227217800002</v>
      </c>
      <c r="AG17" s="30">
        <f t="shared" si="8"/>
        <v>-2.2363743696776166E-6</v>
      </c>
      <c r="AH17" s="30">
        <f t="shared" si="9"/>
        <v>-2.2363970411641402E-6</v>
      </c>
      <c r="AI17" s="30">
        <f t="shared" si="10"/>
        <v>-2.2363970411258835E-6</v>
      </c>
      <c r="AJ17" s="30">
        <f t="shared" si="11"/>
        <v>-2.2363970411258835E-6</v>
      </c>
      <c r="AL17" s="36">
        <v>2.8024999999999998E-7</v>
      </c>
      <c r="AM17" s="36">
        <v>3.0123531151399998</v>
      </c>
      <c r="AN17" s="36">
        <v>647.01083331480004</v>
      </c>
      <c r="AO17" s="30">
        <f t="shared" si="12"/>
        <v>2.3517668092624513E-7</v>
      </c>
      <c r="AP17" s="30">
        <f t="shared" si="13"/>
        <v>2.351619229729448E-7</v>
      </c>
      <c r="AQ17" s="30">
        <f t="shared" si="14"/>
        <v>2.3516192299784987E-7</v>
      </c>
      <c r="AR17" s="30">
        <f t="shared" si="15"/>
        <v>2.3516192299784976E-7</v>
      </c>
      <c r="AT17" s="36">
        <v>3.229E-8</v>
      </c>
      <c r="AU17" s="36">
        <v>4.0927807783399999</v>
      </c>
      <c r="AV17" s="36">
        <v>110.2063212194</v>
      </c>
      <c r="AW17" s="30">
        <f t="shared" si="16"/>
        <v>-3.0440028089101198E-8</v>
      </c>
      <c r="AX17" s="30">
        <f t="shared" si="17"/>
        <v>-3.0440205735177756E-8</v>
      </c>
      <c r="AY17" s="30">
        <f t="shared" si="18"/>
        <v>-3.0440205734877999E-8</v>
      </c>
      <c r="AZ17" s="30">
        <f t="shared" si="19"/>
        <v>-3.0440205734877999E-8</v>
      </c>
      <c r="BB17" s="36">
        <v>5.04E-9</v>
      </c>
      <c r="BC17" s="36">
        <v>4.7795549620299997</v>
      </c>
      <c r="BD17" s="36">
        <v>419.48464387519999</v>
      </c>
      <c r="BE17" s="30">
        <f t="shared" si="20"/>
        <v>-3.8938055098770461E-9</v>
      </c>
      <c r="BF17" s="30">
        <f t="shared" si="21"/>
        <v>-3.8936046380717277E-9</v>
      </c>
      <c r="BG17" s="30">
        <f t="shared" si="22"/>
        <v>-3.8936046384106997E-9</v>
      </c>
      <c r="BH17" s="30">
        <f t="shared" si="23"/>
        <v>-3.8936046384106989E-9</v>
      </c>
      <c r="BJ17" s="36">
        <v>5.5231300000000001E-6</v>
      </c>
      <c r="BK17" s="36">
        <v>5.13149109045</v>
      </c>
      <c r="BL17" s="36">
        <v>202.25339517410001</v>
      </c>
      <c r="BM17" s="30">
        <f t="shared" si="24"/>
        <v>-3.5678323939630812E-6</v>
      </c>
      <c r="BN17" s="30">
        <f t="shared" si="25"/>
        <v>-3.5679599909883383E-6</v>
      </c>
      <c r="BO17" s="30">
        <f t="shared" si="26"/>
        <v>-3.5679599907730263E-6</v>
      </c>
      <c r="BP17" s="30">
        <f t="shared" si="27"/>
        <v>-3.5679599907730263E-6</v>
      </c>
      <c r="BR17" s="36">
        <v>1.66237E-6</v>
      </c>
      <c r="BS17" s="36">
        <v>2.44351613165</v>
      </c>
      <c r="BT17" s="36">
        <v>199.0720014364</v>
      </c>
      <c r="BU17" s="30">
        <f t="shared" si="28"/>
        <v>3.8068140026156974E-7</v>
      </c>
      <c r="BV17" s="30">
        <f t="shared" si="29"/>
        <v>3.8072960375275705E-7</v>
      </c>
      <c r="BW17" s="30">
        <f t="shared" si="30"/>
        <v>3.8072960367141664E-7</v>
      </c>
      <c r="BX17" s="30">
        <f t="shared" si="31"/>
        <v>3.8072960367141701E-7</v>
      </c>
      <c r="BZ17" s="36">
        <v>2.3969E-7</v>
      </c>
      <c r="CA17" s="36">
        <v>1.11595912146</v>
      </c>
      <c r="CB17" s="36">
        <v>14.227094001599999</v>
      </c>
      <c r="CC17" s="30">
        <f t="shared" si="32"/>
        <v>1.2193984116181291E-7</v>
      </c>
      <c r="CD17" s="30">
        <f t="shared" si="33"/>
        <v>1.2194028046841933E-7</v>
      </c>
      <c r="CE17" s="30">
        <f t="shared" si="34"/>
        <v>1.2194028046767805E-7</v>
      </c>
      <c r="CF17" s="30">
        <f t="shared" si="35"/>
        <v>1.2194028046767805E-7</v>
      </c>
      <c r="CH17" s="36">
        <v>4.5009999999999997E-8</v>
      </c>
      <c r="CI17" s="36">
        <v>1.2242441901000001</v>
      </c>
      <c r="CJ17" s="36">
        <v>853.19638175199998</v>
      </c>
      <c r="CK17" s="30">
        <f t="shared" si="36"/>
        <v>-4.2048560124434289E-8</v>
      </c>
      <c r="CL17" s="30">
        <f t="shared" si="37"/>
        <v>-4.2046509822964584E-8</v>
      </c>
      <c r="CM17" s="30">
        <f t="shared" si="38"/>
        <v>-4.2046509826424912E-8</v>
      </c>
      <c r="CN17" s="30">
        <f t="shared" si="39"/>
        <v>-4.2046509826424912E-8</v>
      </c>
      <c r="CP17" s="36">
        <v>3.4299999999999999E-9</v>
      </c>
      <c r="CQ17" s="36">
        <v>5.8641387535499998</v>
      </c>
      <c r="CR17" s="36">
        <v>853.19638175199998</v>
      </c>
      <c r="CS17" s="30">
        <f t="shared" si="40"/>
        <v>1.4524861907748019E-9</v>
      </c>
      <c r="CT17" s="30">
        <f t="shared" si="41"/>
        <v>1.4528828844207775E-9</v>
      </c>
      <c r="CU17" s="30">
        <f t="shared" si="42"/>
        <v>1.4528828837514015E-9</v>
      </c>
      <c r="CV17" s="30">
        <f t="shared" si="43"/>
        <v>1.4528828837514015E-9</v>
      </c>
      <c r="CX17" s="41"/>
      <c r="CY17" s="41"/>
      <c r="CZ17" s="41"/>
      <c r="DF17" s="36">
        <v>2.0839118E-4</v>
      </c>
      <c r="DG17" s="36">
        <v>1.5210259064</v>
      </c>
      <c r="DH17" s="36">
        <v>433.71173787679999</v>
      </c>
      <c r="DI17" s="30">
        <f t="shared" si="48"/>
        <v>1.3217819535219183E-4</v>
      </c>
      <c r="DJ17" s="30">
        <f t="shared" si="49"/>
        <v>1.321677392710631E-4</v>
      </c>
      <c r="DK17" s="30">
        <f t="shared" si="50"/>
        <v>1.3216773928870765E-4</v>
      </c>
      <c r="DL17" s="30">
        <f t="shared" si="51"/>
        <v>1.3216773928870757E-4</v>
      </c>
      <c r="DN17" s="36">
        <v>2.8560059999999998E-5</v>
      </c>
      <c r="DO17" s="36">
        <v>2.1673140536600002</v>
      </c>
      <c r="DP17" s="36">
        <v>735.87651353180001</v>
      </c>
      <c r="DQ17" s="30">
        <f t="shared" si="52"/>
        <v>-9.5785294042843153E-6</v>
      </c>
      <c r="DR17" s="30">
        <f t="shared" si="53"/>
        <v>-9.58149207429825E-6</v>
      </c>
      <c r="DS17" s="30">
        <f t="shared" si="54"/>
        <v>-9.5814920692990192E-6</v>
      </c>
      <c r="DT17" s="30">
        <f t="shared" si="55"/>
        <v>-9.5814920692990429E-6</v>
      </c>
      <c r="DV17" s="36">
        <v>5.4611500000000002E-6</v>
      </c>
      <c r="DW17" s="36">
        <v>4.1285418152200002</v>
      </c>
      <c r="DX17" s="36">
        <v>412.3710968744</v>
      </c>
      <c r="DY17" s="30">
        <f t="shared" si="56"/>
        <v>-1.4636268813526241E-6</v>
      </c>
      <c r="DZ17" s="30">
        <f t="shared" si="57"/>
        <v>-1.4633022210007961E-6</v>
      </c>
      <c r="EA17" s="30">
        <f t="shared" si="58"/>
        <v>-1.4633022215486458E-6</v>
      </c>
      <c r="EB17" s="30">
        <f t="shared" si="59"/>
        <v>-1.4633022215486435E-6</v>
      </c>
      <c r="ED17" s="36">
        <v>1.02146E-6</v>
      </c>
      <c r="EE17" s="36">
        <v>4.7097442280299999</v>
      </c>
      <c r="EF17" s="36">
        <v>95.979227217800002</v>
      </c>
      <c r="EG17" s="30">
        <f t="shared" si="60"/>
        <v>-5.2061401506598816E-7</v>
      </c>
      <c r="EH17" s="30">
        <f t="shared" si="61"/>
        <v>-5.2062663680031632E-7</v>
      </c>
      <c r="EI17" s="30">
        <f t="shared" si="62"/>
        <v>-5.2062663677901821E-7</v>
      </c>
      <c r="EJ17" s="30">
        <f t="shared" si="63"/>
        <v>-5.2062663677901821E-7</v>
      </c>
      <c r="EL17" s="36">
        <v>1.1133E-7</v>
      </c>
      <c r="EM17" s="36">
        <v>2.4630482598999999</v>
      </c>
      <c r="EN17" s="36">
        <v>117.31986822019999</v>
      </c>
      <c r="EO17" s="30">
        <f t="shared" si="64"/>
        <v>-2.665408028314271E-8</v>
      </c>
      <c r="EP17" s="30">
        <f t="shared" si="65"/>
        <v>-2.6652182677842584E-8</v>
      </c>
      <c r="EQ17" s="30">
        <f t="shared" si="66"/>
        <v>-2.6652182681044709E-8</v>
      </c>
      <c r="ER17" s="30">
        <f t="shared" si="67"/>
        <v>-2.6652182681044686E-8</v>
      </c>
      <c r="ET17" s="36">
        <v>1.9499999999999999E-8</v>
      </c>
      <c r="EU17" s="36">
        <v>5.3272924778000004</v>
      </c>
      <c r="EV17" s="36">
        <v>302.16477565500003</v>
      </c>
      <c r="EW17" s="30">
        <f t="shared" si="68"/>
        <v>-1.7015421557886375E-8</v>
      </c>
      <c r="EX17" s="30">
        <f t="shared" si="69"/>
        <v>-1.7015852213127503E-8</v>
      </c>
      <c r="EY17" s="30">
        <f t="shared" si="70"/>
        <v>-1.7015852212400821E-8</v>
      </c>
      <c r="EZ17" s="30">
        <f t="shared" si="71"/>
        <v>-1.7015852212400828E-8</v>
      </c>
    </row>
    <row r="18" spans="1:156" s="30" customFormat="1" ht="12.75">
      <c r="N18" s="36">
        <v>5.2277710000000003E-5</v>
      </c>
      <c r="O18" s="36">
        <v>4.2078316237999998</v>
      </c>
      <c r="P18" s="36">
        <v>3.1813937377000001</v>
      </c>
      <c r="Q18" s="30">
        <f t="shared" si="0"/>
        <v>-2.6075357729872617E-5</v>
      </c>
      <c r="R18" s="30">
        <f t="shared" si="1"/>
        <v>-2.6075379300085474E-5</v>
      </c>
      <c r="S18" s="30">
        <f t="shared" si="2"/>
        <v>-2.6075379300049092E-5</v>
      </c>
      <c r="T18" s="30">
        <f t="shared" si="3"/>
        <v>-2.6075379300049092E-5</v>
      </c>
      <c r="V18" s="36">
        <v>9.21683E-6</v>
      </c>
      <c r="W18" s="36">
        <v>1.9608983424999999</v>
      </c>
      <c r="X18" s="36">
        <v>227.52618943959999</v>
      </c>
      <c r="Y18" s="30">
        <f t="shared" si="4"/>
        <v>7.0532025860752982E-6</v>
      </c>
      <c r="Z18" s="30">
        <f t="shared" si="5"/>
        <v>7.0534045840332238E-6</v>
      </c>
      <c r="AA18" s="30">
        <f t="shared" si="6"/>
        <v>7.053404583692371E-6</v>
      </c>
      <c r="AB18" s="30">
        <f t="shared" si="7"/>
        <v>7.0534045836923718E-6</v>
      </c>
      <c r="AD18" s="36">
        <v>1.6157099999999999E-6</v>
      </c>
      <c r="AE18" s="36">
        <v>1.3813914942000001</v>
      </c>
      <c r="AF18" s="36">
        <v>11.045700263900001</v>
      </c>
      <c r="AG18" s="30">
        <f t="shared" si="8"/>
        <v>4.0074821912272886E-7</v>
      </c>
      <c r="AH18" s="30">
        <f t="shared" si="9"/>
        <v>4.0075080619171558E-7</v>
      </c>
      <c r="AI18" s="30">
        <f t="shared" si="10"/>
        <v>4.0075080618735003E-7</v>
      </c>
      <c r="AJ18" s="30">
        <f t="shared" si="11"/>
        <v>4.0075080618735003E-7</v>
      </c>
      <c r="AL18" s="36">
        <v>2.5029E-7</v>
      </c>
      <c r="AM18" s="36">
        <v>0.98808170740000001</v>
      </c>
      <c r="AN18" s="36">
        <v>3.9321532631</v>
      </c>
      <c r="AO18" s="30">
        <f t="shared" si="12"/>
        <v>1.4225595556431116E-7</v>
      </c>
      <c r="AP18" s="30">
        <f t="shared" si="13"/>
        <v>1.4225607673423784E-7</v>
      </c>
      <c r="AQ18" s="30">
        <f t="shared" si="14"/>
        <v>1.4225607673403336E-7</v>
      </c>
      <c r="AR18" s="30">
        <f t="shared" si="15"/>
        <v>1.4225607673403336E-7</v>
      </c>
      <c r="AT18" s="36">
        <v>2.871E-8</v>
      </c>
      <c r="AU18" s="36">
        <v>2.7720315386599998</v>
      </c>
      <c r="AV18" s="36">
        <v>412.3710968744</v>
      </c>
      <c r="AW18" s="30">
        <f t="shared" si="16"/>
        <v>2.5390849753991255E-8</v>
      </c>
      <c r="AX18" s="30">
        <f t="shared" si="17"/>
        <v>2.5391676585946161E-8</v>
      </c>
      <c r="AY18" s="30">
        <f t="shared" si="18"/>
        <v>2.5391676584551015E-8</v>
      </c>
      <c r="AZ18" s="30">
        <f t="shared" si="19"/>
        <v>2.5391676584551022E-8</v>
      </c>
      <c r="BB18" s="36">
        <v>3.46E-9</v>
      </c>
      <c r="BC18" s="36">
        <v>4.3184754739400004</v>
      </c>
      <c r="BD18" s="36">
        <v>853.19638175199998</v>
      </c>
      <c r="BE18" s="30">
        <f t="shared" si="20"/>
        <v>3.1702874403673869E-9</v>
      </c>
      <c r="BF18" s="30">
        <f t="shared" si="21"/>
        <v>3.1701104697445548E-9</v>
      </c>
      <c r="BG18" s="30">
        <f t="shared" si="22"/>
        <v>3.1701104700432253E-9</v>
      </c>
      <c r="BH18" s="30">
        <f t="shared" si="23"/>
        <v>3.1701104700432253E-9</v>
      </c>
      <c r="BJ18" s="36">
        <v>3.9967500000000003E-6</v>
      </c>
      <c r="BK18" s="36">
        <v>3.35891413961</v>
      </c>
      <c r="BL18" s="36">
        <v>227.52618943959999</v>
      </c>
      <c r="BM18" s="30">
        <f t="shared" si="24"/>
        <v>-2.0086927447484208E-6</v>
      </c>
      <c r="BN18" s="30">
        <f t="shared" si="25"/>
        <v>-2.0085751029714623E-6</v>
      </c>
      <c r="BO18" s="30">
        <f t="shared" si="26"/>
        <v>-2.0085751031699785E-6</v>
      </c>
      <c r="BP18" s="30">
        <f t="shared" si="27"/>
        <v>-2.0085751031699772E-6</v>
      </c>
      <c r="BR18" s="36">
        <v>1.5822000000000001E-6</v>
      </c>
      <c r="BS18" s="36">
        <v>5.2085012576600001</v>
      </c>
      <c r="BT18" s="36">
        <v>110.2063212194</v>
      </c>
      <c r="BU18" s="30">
        <f t="shared" si="28"/>
        <v>-1.8144959818591783E-7</v>
      </c>
      <c r="BV18" s="30">
        <f t="shared" si="29"/>
        <v>-1.8147551798001333E-7</v>
      </c>
      <c r="BW18" s="30">
        <f t="shared" si="30"/>
        <v>-1.814755179362752E-7</v>
      </c>
      <c r="BX18" s="30">
        <f t="shared" si="31"/>
        <v>-1.814755179362752E-7</v>
      </c>
      <c r="BZ18" s="36">
        <v>2.0510999999999999E-7</v>
      </c>
      <c r="CA18" s="36">
        <v>4.3509584419699996</v>
      </c>
      <c r="CB18" s="36">
        <v>217.23124870109999</v>
      </c>
      <c r="CC18" s="30">
        <f t="shared" si="32"/>
        <v>-2.0510752631575666E-7</v>
      </c>
      <c r="CD18" s="30">
        <f t="shared" si="33"/>
        <v>-2.0510755895205354E-7</v>
      </c>
      <c r="CE18" s="30">
        <f t="shared" si="34"/>
        <v>-2.0510755895199867E-7</v>
      </c>
      <c r="CF18" s="30">
        <f t="shared" si="35"/>
        <v>-2.0510755895199867E-7</v>
      </c>
      <c r="CH18" s="36">
        <v>5.5420000000000003E-8</v>
      </c>
      <c r="CI18" s="36">
        <v>3.5175674777400001</v>
      </c>
      <c r="CJ18" s="36">
        <v>440.82528487759998</v>
      </c>
      <c r="CK18" s="30">
        <f t="shared" si="36"/>
        <v>2.6444040157259281E-8</v>
      </c>
      <c r="CL18" s="30">
        <f t="shared" si="37"/>
        <v>2.6447252805284797E-8</v>
      </c>
      <c r="CM18" s="30">
        <f t="shared" si="38"/>
        <v>2.6447252799863733E-8</v>
      </c>
      <c r="CN18" s="30">
        <f t="shared" si="39"/>
        <v>2.6447252799863756E-8</v>
      </c>
      <c r="CP18" s="36">
        <v>2.7000000000000002E-9</v>
      </c>
      <c r="CQ18" s="36">
        <v>2.5012559491299999</v>
      </c>
      <c r="CR18" s="36">
        <v>234.63973644039999</v>
      </c>
      <c r="CS18" s="30">
        <f t="shared" si="40"/>
        <v>9.7766428821474612E-10</v>
      </c>
      <c r="CT18" s="30">
        <f t="shared" si="41"/>
        <v>9.7775265366004351E-10</v>
      </c>
      <c r="CU18" s="30">
        <f t="shared" si="42"/>
        <v>9.7775265351093283E-10</v>
      </c>
      <c r="CV18" s="30">
        <f t="shared" si="43"/>
        <v>9.7775265351093345E-10</v>
      </c>
      <c r="CX18" s="36"/>
      <c r="CY18" s="36"/>
      <c r="CZ18" s="36"/>
      <c r="DF18" s="36">
        <v>2.0746678000000001E-4</v>
      </c>
      <c r="DG18" s="36">
        <v>5.3325566759900003</v>
      </c>
      <c r="DH18" s="36">
        <v>199.0720014364</v>
      </c>
      <c r="DI18" s="30">
        <f t="shared" si="48"/>
        <v>-9.6465979660475875E-5</v>
      </c>
      <c r="DJ18" s="30">
        <f t="shared" si="49"/>
        <v>-9.6471451048590044E-5</v>
      </c>
      <c r="DK18" s="30">
        <f t="shared" si="50"/>
        <v>-9.6471451039357452E-5</v>
      </c>
      <c r="DL18" s="30">
        <f t="shared" si="51"/>
        <v>-9.6471451039357452E-5</v>
      </c>
      <c r="DN18" s="36">
        <v>2.9094110000000001E-5</v>
      </c>
      <c r="DO18" s="36">
        <v>4.6067915478800003</v>
      </c>
      <c r="DP18" s="36">
        <v>202.25339517410001</v>
      </c>
      <c r="DQ18" s="30">
        <f t="shared" si="52"/>
        <v>-2.7391636739548267E-5</v>
      </c>
      <c r="DR18" s="30">
        <f t="shared" si="53"/>
        <v>-2.7391933513634062E-5</v>
      </c>
      <c r="DS18" s="30">
        <f t="shared" si="54"/>
        <v>-2.7391933513133296E-5</v>
      </c>
      <c r="DT18" s="30">
        <f t="shared" si="55"/>
        <v>-2.7391933513133296E-5</v>
      </c>
      <c r="DV18" s="36">
        <v>3.7383799999999999E-6</v>
      </c>
      <c r="DW18" s="36">
        <v>5.8343599180899997</v>
      </c>
      <c r="DX18" s="36">
        <v>117.31986822019999</v>
      </c>
      <c r="DY18" s="30">
        <f t="shared" si="56"/>
        <v>1.6979999231519182E-6</v>
      </c>
      <c r="DZ18" s="30">
        <f t="shared" si="57"/>
        <v>1.6979414545280273E-6</v>
      </c>
      <c r="EA18" s="30">
        <f t="shared" si="58"/>
        <v>1.6979414546266891E-6</v>
      </c>
      <c r="EB18" s="30">
        <f t="shared" si="59"/>
        <v>1.6979414546266891E-6</v>
      </c>
      <c r="ED18" s="36">
        <v>9.3078000000000003E-7</v>
      </c>
      <c r="EE18" s="36">
        <v>1.43531270909</v>
      </c>
      <c r="EF18" s="36">
        <v>647.01083331480004</v>
      </c>
      <c r="EG18" s="30">
        <f t="shared" si="60"/>
        <v>-5.1109345128408091E-7</v>
      </c>
      <c r="EH18" s="30">
        <f t="shared" si="61"/>
        <v>-5.1116876303798959E-7</v>
      </c>
      <c r="EI18" s="30">
        <f t="shared" si="62"/>
        <v>-5.1116876291090955E-7</v>
      </c>
      <c r="EJ18" s="30">
        <f t="shared" si="63"/>
        <v>-5.111687629109103E-7</v>
      </c>
      <c r="EL18" s="36">
        <v>1.1319999999999999E-7</v>
      </c>
      <c r="EM18" s="36">
        <v>0.21785507019</v>
      </c>
      <c r="EN18" s="36">
        <v>95.979227217800002</v>
      </c>
      <c r="EO18" s="30">
        <f t="shared" si="64"/>
        <v>1.0765436698178037E-7</v>
      </c>
      <c r="EP18" s="30">
        <f t="shared" si="65"/>
        <v>1.0765386434492869E-7</v>
      </c>
      <c r="EQ18" s="30">
        <f t="shared" si="66"/>
        <v>1.0765386434577686E-7</v>
      </c>
      <c r="ER18" s="30">
        <f t="shared" si="67"/>
        <v>1.0765386434577686E-7</v>
      </c>
      <c r="ET18" s="36">
        <v>2.0520000000000001E-8</v>
      </c>
      <c r="EU18" s="36">
        <v>3.3166357736799998</v>
      </c>
      <c r="EV18" s="36">
        <v>95.979227217800002</v>
      </c>
      <c r="EW18" s="30">
        <f t="shared" si="68"/>
        <v>-1.9225336609800902E-8</v>
      </c>
      <c r="EX18" s="30">
        <f t="shared" si="69"/>
        <v>-1.9225233583986561E-8</v>
      </c>
      <c r="EY18" s="30">
        <f t="shared" si="70"/>
        <v>-1.9225233584160415E-8</v>
      </c>
      <c r="EZ18" s="30">
        <f t="shared" si="71"/>
        <v>-1.9225233584160415E-8</v>
      </c>
    </row>
    <row r="19" spans="1:156" s="30" customFormat="1" ht="12.75">
      <c r="N19" s="36">
        <v>6.1263080000000005E-5</v>
      </c>
      <c r="O19" s="36">
        <v>1.7632849965599999</v>
      </c>
      <c r="P19" s="36">
        <v>277.0349937414</v>
      </c>
      <c r="Q19" s="30">
        <f t="shared" si="0"/>
        <v>5.9688064145807733E-5</v>
      </c>
      <c r="R19" s="30">
        <f t="shared" si="1"/>
        <v>5.9688636259156359E-5</v>
      </c>
      <c r="S19" s="30">
        <f t="shared" si="2"/>
        <v>5.968863625819104E-5</v>
      </c>
      <c r="T19" s="30">
        <f t="shared" si="3"/>
        <v>5.9688636258191046E-5</v>
      </c>
      <c r="V19" s="36">
        <v>7.0558700000000001E-6</v>
      </c>
      <c r="W19" s="36">
        <v>4.4168924932999998</v>
      </c>
      <c r="X19" s="36">
        <v>529.69096509459996</v>
      </c>
      <c r="Y19" s="30">
        <f t="shared" si="4"/>
        <v>6.398917509082181E-7</v>
      </c>
      <c r="Z19" s="30">
        <f t="shared" si="5"/>
        <v>6.4044870214335482E-7</v>
      </c>
      <c r="AA19" s="30">
        <f t="shared" si="6"/>
        <v>6.4044870120353481E-7</v>
      </c>
      <c r="AB19" s="30">
        <f t="shared" si="7"/>
        <v>6.4044870120353788E-7</v>
      </c>
      <c r="AD19" s="36">
        <v>1.2949399999999999E-6</v>
      </c>
      <c r="AE19" s="36">
        <v>1.5658688417</v>
      </c>
      <c r="AF19" s="36">
        <v>309.27832265580003</v>
      </c>
      <c r="AG19" s="30">
        <f t="shared" si="8"/>
        <v>1.2806022038526197E-6</v>
      </c>
      <c r="AH19" s="30">
        <f t="shared" si="9"/>
        <v>1.2805933091607536E-6</v>
      </c>
      <c r="AI19" s="30">
        <f t="shared" si="10"/>
        <v>1.2805933091757651E-6</v>
      </c>
      <c r="AJ19" s="30">
        <f t="shared" si="11"/>
        <v>1.2805933091757651E-6</v>
      </c>
      <c r="AL19" s="36">
        <v>1.8101E-7</v>
      </c>
      <c r="AM19" s="36">
        <v>1.02506397063</v>
      </c>
      <c r="AN19" s="36">
        <v>412.3710968744</v>
      </c>
      <c r="AO19" s="30">
        <f t="shared" si="12"/>
        <v>5.5121888685902577E-8</v>
      </c>
      <c r="AP19" s="30">
        <f t="shared" si="13"/>
        <v>5.5111249678617823E-8</v>
      </c>
      <c r="AQ19" s="30">
        <f t="shared" si="14"/>
        <v>5.5111249696570693E-8</v>
      </c>
      <c r="AR19" s="30">
        <f t="shared" si="15"/>
        <v>5.5111249696570613E-8</v>
      </c>
      <c r="AT19" s="36">
        <v>2.796E-8</v>
      </c>
      <c r="AU19" s="36">
        <v>3.0073024956399999</v>
      </c>
      <c r="AV19" s="36">
        <v>88.865680217000005</v>
      </c>
      <c r="AW19" s="30">
        <f t="shared" si="16"/>
        <v>-2.2641561297715254E-8</v>
      </c>
      <c r="AX19" s="30">
        <f t="shared" si="17"/>
        <v>-2.2641343149824711E-8</v>
      </c>
      <c r="AY19" s="30">
        <f t="shared" si="18"/>
        <v>-2.2641343150192826E-8</v>
      </c>
      <c r="AZ19" s="30">
        <f t="shared" si="19"/>
        <v>-2.2641343150192826E-8</v>
      </c>
      <c r="BB19" s="36">
        <v>3.9199999999999997E-9</v>
      </c>
      <c r="BC19" s="36">
        <v>5.6992238909399999</v>
      </c>
      <c r="BD19" s="36">
        <v>654.12438031559998</v>
      </c>
      <c r="BE19" s="30">
        <f t="shared" si="20"/>
        <v>-1.8848058773997115E-9</v>
      </c>
      <c r="BF19" s="30">
        <f t="shared" si="21"/>
        <v>-1.8844694373515813E-9</v>
      </c>
      <c r="BG19" s="30">
        <f t="shared" si="22"/>
        <v>-1.8844694379193208E-9</v>
      </c>
      <c r="BH19" s="30">
        <f t="shared" si="23"/>
        <v>-1.8844694379193175E-9</v>
      </c>
      <c r="BJ19" s="36">
        <v>3.1606299999999998E-6</v>
      </c>
      <c r="BK19" s="36">
        <v>1.99716764199</v>
      </c>
      <c r="BL19" s="36">
        <v>647.01083331480004</v>
      </c>
      <c r="BM19" s="30">
        <f t="shared" si="24"/>
        <v>-6.1422418154889053E-8</v>
      </c>
      <c r="BN19" s="30">
        <f t="shared" si="25"/>
        <v>-6.1728361986979342E-8</v>
      </c>
      <c r="BO19" s="30">
        <f t="shared" si="26"/>
        <v>-6.1728361470716638E-8</v>
      </c>
      <c r="BP19" s="30">
        <f t="shared" si="27"/>
        <v>-6.1728361470719444E-8</v>
      </c>
      <c r="BR19" s="36">
        <v>1.0983900000000001E-6</v>
      </c>
      <c r="BS19" s="36">
        <v>2.4569555162699999</v>
      </c>
      <c r="BT19" s="36">
        <v>217.23124870109999</v>
      </c>
      <c r="BU19" s="30">
        <f t="shared" si="28"/>
        <v>3.4373891696815942E-7</v>
      </c>
      <c r="BV19" s="30">
        <f t="shared" si="29"/>
        <v>3.4377282745623201E-7</v>
      </c>
      <c r="BW19" s="30">
        <f t="shared" si="30"/>
        <v>3.4377282739901033E-7</v>
      </c>
      <c r="BX19" s="30">
        <f t="shared" si="31"/>
        <v>3.4377282739901059E-7</v>
      </c>
      <c r="BZ19" s="36">
        <v>1.9532E-7</v>
      </c>
      <c r="CA19" s="36">
        <v>5.3077971122300003</v>
      </c>
      <c r="CB19" s="36">
        <v>440.82528487759998</v>
      </c>
      <c r="CC19" s="30">
        <f t="shared" si="32"/>
        <v>-1.8782181215493726E-7</v>
      </c>
      <c r="CD19" s="30">
        <f t="shared" si="33"/>
        <v>-1.878182761444438E-7</v>
      </c>
      <c r="CE19" s="30">
        <f t="shared" si="34"/>
        <v>-1.8781827615041131E-7</v>
      </c>
      <c r="CF19" s="30">
        <f t="shared" si="35"/>
        <v>-1.8781827615041128E-7</v>
      </c>
      <c r="CH19" s="36">
        <v>3.5479999999999997E-8</v>
      </c>
      <c r="CI19" s="36">
        <v>4.7129937089</v>
      </c>
      <c r="CJ19" s="36">
        <v>412.3710968744</v>
      </c>
      <c r="CK19" s="30">
        <f t="shared" si="36"/>
        <v>-2.6790229216981019E-8</v>
      </c>
      <c r="CL19" s="30">
        <f t="shared" si="37"/>
        <v>-2.6788793770625188E-8</v>
      </c>
      <c r="CM19" s="30">
        <f t="shared" si="38"/>
        <v>-2.6788793773047504E-8</v>
      </c>
      <c r="CN19" s="30">
        <f t="shared" si="39"/>
        <v>-2.6788793773047491E-8</v>
      </c>
      <c r="CP19" s="36">
        <v>1.97E-9</v>
      </c>
      <c r="CQ19" s="36">
        <v>5.3915632480399998</v>
      </c>
      <c r="CR19" s="36">
        <v>316.39186965660002</v>
      </c>
      <c r="CS19" s="30">
        <f t="shared" si="40"/>
        <v>-1.7328708906037904E-9</v>
      </c>
      <c r="CT19" s="30">
        <f t="shared" si="41"/>
        <v>-1.7329152521778687E-9</v>
      </c>
      <c r="CU19" s="30">
        <f t="shared" si="42"/>
        <v>-1.7329152521030143E-9</v>
      </c>
      <c r="CV19" s="30">
        <f t="shared" si="43"/>
        <v>-1.7329152521030149E-9</v>
      </c>
      <c r="CX19" s="36"/>
      <c r="CY19" s="36"/>
      <c r="CZ19" s="36"/>
      <c r="DF19" s="36">
        <v>1.5298457E-4</v>
      </c>
      <c r="DG19" s="36">
        <v>3.0594365288100001</v>
      </c>
      <c r="DH19" s="36">
        <v>529.69096509459996</v>
      </c>
      <c r="DI19" s="30">
        <f t="shared" si="48"/>
        <v>1.5183765047678221E-4</v>
      </c>
      <c r="DJ19" s="30">
        <f t="shared" si="49"/>
        <v>1.5183913201031053E-4</v>
      </c>
      <c r="DK19" s="30">
        <f t="shared" si="50"/>
        <v>1.5183913200781133E-4</v>
      </c>
      <c r="DL19" s="30">
        <f t="shared" si="51"/>
        <v>1.5183913200781133E-4</v>
      </c>
      <c r="DN19" s="36">
        <v>3.0814079999999999E-5</v>
      </c>
      <c r="DO19" s="36">
        <v>3.4366255741799998</v>
      </c>
      <c r="DP19" s="36">
        <v>522.57741809380002</v>
      </c>
      <c r="DQ19" s="30">
        <f t="shared" si="52"/>
        <v>2.6442850885352156E-5</v>
      </c>
      <c r="DR19" s="30">
        <f t="shared" si="53"/>
        <v>2.6444087906142956E-5</v>
      </c>
      <c r="DS19" s="30">
        <f t="shared" si="54"/>
        <v>2.6444087904055694E-5</v>
      </c>
      <c r="DT19" s="30">
        <f t="shared" si="55"/>
        <v>2.6444087904055701E-5</v>
      </c>
      <c r="DV19" s="36">
        <v>3.6088200000000002E-6</v>
      </c>
      <c r="DW19" s="36">
        <v>3.2770308236800001</v>
      </c>
      <c r="DX19" s="36">
        <v>647.01083331480004</v>
      </c>
      <c r="DY19" s="30">
        <f t="shared" si="56"/>
        <v>3.4363951041659302E-6</v>
      </c>
      <c r="DZ19" s="30">
        <f t="shared" si="57"/>
        <v>3.4362883799100906E-6</v>
      </c>
      <c r="EA19" s="30">
        <f t="shared" si="58"/>
        <v>3.4362883800902088E-6</v>
      </c>
      <c r="EB19" s="30">
        <f t="shared" si="59"/>
        <v>3.436288380090208E-6</v>
      </c>
      <c r="ED19" s="36">
        <v>7.2600999999999997E-7</v>
      </c>
      <c r="EE19" s="36">
        <v>4.1539559850699996</v>
      </c>
      <c r="EF19" s="36">
        <v>117.31986822019999</v>
      </c>
      <c r="EG19" s="30">
        <f t="shared" si="60"/>
        <v>-6.7898978096708183E-7</v>
      </c>
      <c r="EH19" s="30">
        <f t="shared" si="61"/>
        <v>-6.7899429308949531E-7</v>
      </c>
      <c r="EI19" s="30">
        <f t="shared" si="62"/>
        <v>-6.7899429308188154E-7</v>
      </c>
      <c r="EJ19" s="30">
        <f t="shared" si="63"/>
        <v>-6.7899429308188165E-7</v>
      </c>
      <c r="EL19" s="36">
        <v>9.2329999999999994E-8</v>
      </c>
      <c r="EM19" s="36">
        <v>2.28127318068</v>
      </c>
      <c r="EN19" s="36">
        <v>21.340641002400002</v>
      </c>
      <c r="EO19" s="30">
        <f t="shared" si="64"/>
        <v>-5.1533805823206265E-8</v>
      </c>
      <c r="EP19" s="30">
        <f t="shared" si="65"/>
        <v>-5.153356118040013E-8</v>
      </c>
      <c r="EQ19" s="30">
        <f t="shared" si="66"/>
        <v>-5.1533561180812946E-8</v>
      </c>
      <c r="ER19" s="30">
        <f t="shared" si="67"/>
        <v>-5.1533561180812946E-8</v>
      </c>
      <c r="ET19" s="36">
        <v>1.5910000000000002E-8</v>
      </c>
      <c r="EU19" s="36">
        <v>2.6700921557399999</v>
      </c>
      <c r="EV19" s="36">
        <v>853.19638175199998</v>
      </c>
      <c r="EW19" s="30">
        <f t="shared" si="68"/>
        <v>-7.4837428721552148E-9</v>
      </c>
      <c r="EX19" s="30">
        <f t="shared" si="69"/>
        <v>-7.4855352945505398E-9</v>
      </c>
      <c r="EY19" s="30">
        <f t="shared" si="70"/>
        <v>-7.48553529152604E-9</v>
      </c>
      <c r="EZ19" s="30">
        <f t="shared" si="71"/>
        <v>-7.48553529152604E-9</v>
      </c>
    </row>
    <row r="20" spans="1:156" s="30" customFormat="1" ht="12.75">
      <c r="N20" s="36">
        <v>5.0196579999999998E-5</v>
      </c>
      <c r="O20" s="36">
        <v>3.1778791953300001</v>
      </c>
      <c r="P20" s="36">
        <v>433.71173787679999</v>
      </c>
      <c r="Q20" s="30">
        <f t="shared" si="0"/>
        <v>3.5927012111215808E-5</v>
      </c>
      <c r="R20" s="30">
        <f t="shared" si="1"/>
        <v>3.5929287167454727E-5</v>
      </c>
      <c r="S20" s="30">
        <f t="shared" si="2"/>
        <v>3.5929287163615818E-5</v>
      </c>
      <c r="T20" s="30">
        <f t="shared" si="3"/>
        <v>3.5929287163615831E-5</v>
      </c>
      <c r="V20" s="36">
        <v>6.4965399999999998E-6</v>
      </c>
      <c r="W20" s="36">
        <v>6.17418093659</v>
      </c>
      <c r="X20" s="36">
        <v>202.25339517410001</v>
      </c>
      <c r="Y20" s="30">
        <f t="shared" si="4"/>
        <v>2.1688593059655894E-6</v>
      </c>
      <c r="Z20" s="30">
        <f t="shared" si="5"/>
        <v>2.1686739703142529E-6</v>
      </c>
      <c r="AA20" s="30">
        <f t="shared" si="6"/>
        <v>2.1686739706270008E-6</v>
      </c>
      <c r="AB20" s="30">
        <f t="shared" si="7"/>
        <v>2.1686739706270008E-6</v>
      </c>
      <c r="AD20" s="36">
        <v>1.1700799999999999E-6</v>
      </c>
      <c r="AE20" s="36">
        <v>3.88120915956</v>
      </c>
      <c r="AF20" s="36">
        <v>853.19638175199998</v>
      </c>
      <c r="AG20" s="30">
        <f t="shared" si="8"/>
        <v>7.7275997497346659E-7</v>
      </c>
      <c r="AH20" s="30">
        <f t="shared" si="9"/>
        <v>7.7264779868809249E-7</v>
      </c>
      <c r="AI20" s="30">
        <f t="shared" si="10"/>
        <v>7.7264779887739366E-7</v>
      </c>
      <c r="AJ20" s="30">
        <f t="shared" si="11"/>
        <v>7.7264779887739366E-7</v>
      </c>
      <c r="AL20" s="36">
        <v>1.7879E-7</v>
      </c>
      <c r="AM20" s="36">
        <v>3.3191341897400002</v>
      </c>
      <c r="AN20" s="36">
        <v>309.27832265580003</v>
      </c>
      <c r="AO20" s="30">
        <f t="shared" si="12"/>
        <v>-5.9922095090539573E-9</v>
      </c>
      <c r="AP20" s="30">
        <f t="shared" si="13"/>
        <v>-5.9839398441087848E-9</v>
      </c>
      <c r="AQ20" s="30">
        <f t="shared" si="14"/>
        <v>-5.9839398580633846E-9</v>
      </c>
      <c r="AR20" s="30">
        <f t="shared" si="15"/>
        <v>-5.9839398580633449E-9</v>
      </c>
      <c r="AT20" s="36">
        <v>2.6379999999999999E-8</v>
      </c>
      <c r="AU20" s="36">
        <v>2.5572125400000001E-3</v>
      </c>
      <c r="AV20" s="36">
        <v>853.19638175199998</v>
      </c>
      <c r="AW20" s="30">
        <f t="shared" si="16"/>
        <v>4.1318418123164042E-10</v>
      </c>
      <c r="AX20" s="30">
        <f t="shared" si="17"/>
        <v>4.1655169211882289E-10</v>
      </c>
      <c r="AY20" s="30">
        <f t="shared" si="18"/>
        <v>4.1655168643636184E-10</v>
      </c>
      <c r="AZ20" s="30">
        <f t="shared" si="19"/>
        <v>4.1655168643636184E-10</v>
      </c>
      <c r="BB20" s="36">
        <v>2.4199999999999999E-9</v>
      </c>
      <c r="BC20" s="36">
        <v>2.0505267736100001</v>
      </c>
      <c r="BD20" s="36">
        <v>323.50541665740002</v>
      </c>
      <c r="BE20" s="30">
        <f t="shared" si="20"/>
        <v>2.3406257730323295E-9</v>
      </c>
      <c r="BF20" s="30">
        <f t="shared" si="21"/>
        <v>2.3406555275031535E-9</v>
      </c>
      <c r="BG20" s="30">
        <f t="shared" si="22"/>
        <v>2.340655527452949E-9</v>
      </c>
      <c r="BH20" s="30">
        <f t="shared" si="23"/>
        <v>2.3406555274529494E-9</v>
      </c>
      <c r="BJ20" s="36">
        <v>3.1937999999999998E-6</v>
      </c>
      <c r="BK20" s="36">
        <v>3.6257155098</v>
      </c>
      <c r="BL20" s="36">
        <v>209.3669421749</v>
      </c>
      <c r="BM20" s="30">
        <f t="shared" si="24"/>
        <v>-2.489970528775546E-6</v>
      </c>
      <c r="BN20" s="30">
        <f t="shared" si="25"/>
        <v>-2.4899078663074484E-6</v>
      </c>
      <c r="BO20" s="30">
        <f t="shared" si="26"/>
        <v>-2.4899078664131891E-6</v>
      </c>
      <c r="BP20" s="30">
        <f t="shared" si="27"/>
        <v>-2.4899078664131886E-6</v>
      </c>
      <c r="BR20" s="36">
        <v>8.1758999999999995E-7</v>
      </c>
      <c r="BS20" s="36">
        <v>2.75839171353</v>
      </c>
      <c r="BT20" s="36">
        <v>210.11770170029999</v>
      </c>
      <c r="BU20" s="30">
        <f t="shared" si="28"/>
        <v>-1.8461618317819686E-8</v>
      </c>
      <c r="BV20" s="30">
        <f t="shared" si="29"/>
        <v>-1.8435918707107248E-8</v>
      </c>
      <c r="BW20" s="30">
        <f t="shared" si="30"/>
        <v>-1.8435918750473915E-8</v>
      </c>
      <c r="BX20" s="30">
        <f t="shared" si="31"/>
        <v>-1.8435918750473733E-8</v>
      </c>
      <c r="BZ20" s="36">
        <v>1.8262999999999999E-7</v>
      </c>
      <c r="CA20" s="36">
        <v>0.85391476785999998</v>
      </c>
      <c r="CB20" s="36">
        <v>110.2063212194</v>
      </c>
      <c r="CC20" s="30">
        <f t="shared" si="32"/>
        <v>1.7727023023727459E-7</v>
      </c>
      <c r="CD20" s="30">
        <f t="shared" si="33"/>
        <v>1.7727095449828568E-7</v>
      </c>
      <c r="CE20" s="30">
        <f t="shared" si="34"/>
        <v>1.7727095449706357E-7</v>
      </c>
      <c r="CF20" s="30">
        <f t="shared" si="35"/>
        <v>1.7727095449706357E-7</v>
      </c>
      <c r="CH20" s="36">
        <v>2.8509999999999999E-8</v>
      </c>
      <c r="CI20" s="36">
        <v>0.62679207577999996</v>
      </c>
      <c r="CJ20" s="36">
        <v>103.0927742186</v>
      </c>
      <c r="CK20" s="30">
        <f t="shared" si="36"/>
        <v>2.8466596446919636E-8</v>
      </c>
      <c r="CL20" s="30">
        <f t="shared" si="37"/>
        <v>2.8466620702820133E-8</v>
      </c>
      <c r="CM20" s="30">
        <f t="shared" si="38"/>
        <v>2.8466620702779207E-8</v>
      </c>
      <c r="CN20" s="30">
        <f t="shared" si="39"/>
        <v>2.8466620702779207E-8</v>
      </c>
      <c r="CP20" s="36">
        <v>2.3600000000000001E-9</v>
      </c>
      <c r="CQ20" s="36">
        <v>2.1108459021099999</v>
      </c>
      <c r="CR20" s="36">
        <v>210.11770170029999</v>
      </c>
      <c r="CS20" s="30">
        <f t="shared" si="40"/>
        <v>1.3807594363527523E-9</v>
      </c>
      <c r="CT20" s="30">
        <f t="shared" si="41"/>
        <v>1.3808196120636023E-9</v>
      </c>
      <c r="CU20" s="30">
        <f t="shared" si="42"/>
        <v>1.3808196119620603E-9</v>
      </c>
      <c r="CV20" s="30">
        <f t="shared" si="43"/>
        <v>1.3808196119620607E-9</v>
      </c>
      <c r="CX20" s="36"/>
      <c r="CY20" s="36"/>
      <c r="CZ20" s="36"/>
      <c r="DF20" s="36">
        <v>1.4296479E-4</v>
      </c>
      <c r="DG20" s="36">
        <v>2.6043353790900001</v>
      </c>
      <c r="DH20" s="36">
        <v>323.50541665740002</v>
      </c>
      <c r="DI20" s="30">
        <f t="shared" si="48"/>
        <v>9.8508124236798637E-5</v>
      </c>
      <c r="DJ20" s="30">
        <f t="shared" si="49"/>
        <v>9.8513139724193638E-5</v>
      </c>
      <c r="DK20" s="30">
        <f t="shared" si="50"/>
        <v>9.8513139715730478E-5</v>
      </c>
      <c r="DL20" s="30">
        <f t="shared" si="51"/>
        <v>9.8513139715730532E-5</v>
      </c>
      <c r="DN20" s="36">
        <v>1.9876889999999999E-5</v>
      </c>
      <c r="DO20" s="36">
        <v>2.45054204795</v>
      </c>
      <c r="DP20" s="36">
        <v>412.3710968744</v>
      </c>
      <c r="DQ20" s="30">
        <f t="shared" si="52"/>
        <v>1.9609793293401178E-5</v>
      </c>
      <c r="DR20" s="30">
        <f t="shared" si="53"/>
        <v>1.9609993651001552E-5</v>
      </c>
      <c r="DS20" s="30">
        <f t="shared" si="54"/>
        <v>1.9609993650663525E-5</v>
      </c>
      <c r="DT20" s="30">
        <f t="shared" si="55"/>
        <v>1.9609993650663525E-5</v>
      </c>
      <c r="DV20" s="36">
        <v>3.5634999999999998E-6</v>
      </c>
      <c r="DW20" s="36">
        <v>3.1915204394200001</v>
      </c>
      <c r="DX20" s="36">
        <v>210.11770170029999</v>
      </c>
      <c r="DY20" s="30">
        <f t="shared" si="56"/>
        <v>-1.5683000085673803E-6</v>
      </c>
      <c r="DZ20" s="30">
        <f t="shared" si="57"/>
        <v>-1.5681994004570327E-6</v>
      </c>
      <c r="EA20" s="30">
        <f t="shared" si="58"/>
        <v>-1.568199400626804E-6</v>
      </c>
      <c r="EB20" s="30">
        <f t="shared" si="59"/>
        <v>-1.568199400626804E-6</v>
      </c>
      <c r="ED20" s="36">
        <v>8.4346999999999997E-7</v>
      </c>
      <c r="EE20" s="36">
        <v>2.6346237969300002</v>
      </c>
      <c r="EF20" s="36">
        <v>216.4804891757</v>
      </c>
      <c r="EG20" s="30">
        <f t="shared" si="60"/>
        <v>1.1474670933254863E-7</v>
      </c>
      <c r="EH20" s="30">
        <f t="shared" si="61"/>
        <v>1.1477377818937531E-7</v>
      </c>
      <c r="EI20" s="30">
        <f t="shared" si="62"/>
        <v>1.1477377814369835E-7</v>
      </c>
      <c r="EJ20" s="30">
        <f t="shared" si="63"/>
        <v>1.1477377814369854E-7</v>
      </c>
      <c r="EL20" s="36">
        <v>9.2459999999999995E-8</v>
      </c>
      <c r="EM20" s="36">
        <v>1.5649631283000001</v>
      </c>
      <c r="EN20" s="36">
        <v>88.865680217000005</v>
      </c>
      <c r="EO20" s="30">
        <f t="shared" si="64"/>
        <v>4.4210426362736083E-8</v>
      </c>
      <c r="EP20" s="30">
        <f t="shared" si="65"/>
        <v>4.421150619285675E-8</v>
      </c>
      <c r="EQ20" s="30">
        <f t="shared" si="66"/>
        <v>4.4211506191034603E-8</v>
      </c>
      <c r="ER20" s="30">
        <f t="shared" si="67"/>
        <v>4.4211506191034603E-8</v>
      </c>
      <c r="ET20" s="36">
        <v>2.028E-8</v>
      </c>
      <c r="EU20" s="36">
        <v>0.56025552768999998</v>
      </c>
      <c r="EV20" s="36">
        <v>117.31986822019999</v>
      </c>
      <c r="EW20" s="30">
        <f t="shared" si="68"/>
        <v>2.0197496097156639E-8</v>
      </c>
      <c r="EX20" s="30">
        <f t="shared" si="69"/>
        <v>2.0197464012552239E-8</v>
      </c>
      <c r="EY20" s="30">
        <f t="shared" si="70"/>
        <v>2.0197464012606383E-8</v>
      </c>
      <c r="EZ20" s="30">
        <f t="shared" si="71"/>
        <v>2.0197464012606383E-8</v>
      </c>
    </row>
    <row r="21" spans="1:156" s="30" customFormat="1" ht="12.75">
      <c r="N21" s="36">
        <v>4.592541E-5</v>
      </c>
      <c r="O21" s="36">
        <v>0.61976424374000005</v>
      </c>
      <c r="P21" s="36">
        <v>199.0720014364</v>
      </c>
      <c r="Q21" s="30">
        <f t="shared" si="0"/>
        <v>4.0650343419072773E-5</v>
      </c>
      <c r="R21" s="30">
        <f t="shared" si="1"/>
        <v>4.0649706808972356E-5</v>
      </c>
      <c r="S21" s="30">
        <f t="shared" si="2"/>
        <v>4.0649706810046631E-5</v>
      </c>
      <c r="T21" s="30">
        <f t="shared" si="3"/>
        <v>4.0649706810046625E-5</v>
      </c>
      <c r="V21" s="36">
        <v>6.2760300000000001E-6</v>
      </c>
      <c r="W21" s="36">
        <v>6.1108822716700004</v>
      </c>
      <c r="X21" s="36">
        <v>309.27832265580003</v>
      </c>
      <c r="Y21" s="30">
        <f t="shared" si="4"/>
        <v>-1.9523100677827615E-6</v>
      </c>
      <c r="Z21" s="30">
        <f t="shared" si="5"/>
        <v>-1.9525861065065193E-6</v>
      </c>
      <c r="AA21" s="30">
        <f t="shared" si="6"/>
        <v>-1.9525861060407232E-6</v>
      </c>
      <c r="AB21" s="30">
        <f t="shared" si="7"/>
        <v>-1.9525861060407232E-6</v>
      </c>
      <c r="AD21" s="36">
        <v>1.0541500000000001E-6</v>
      </c>
      <c r="AE21" s="36">
        <v>4.9000320359899998</v>
      </c>
      <c r="AF21" s="36">
        <v>647.01083331480004</v>
      </c>
      <c r="AG21" s="30">
        <f t="shared" si="8"/>
        <v>2.6912970323914785E-7</v>
      </c>
      <c r="AH21" s="30">
        <f t="shared" si="9"/>
        <v>2.6922837916140211E-7</v>
      </c>
      <c r="AI21" s="30">
        <f t="shared" si="10"/>
        <v>2.6922837899489406E-7</v>
      </c>
      <c r="AJ21" s="30">
        <f t="shared" si="11"/>
        <v>2.6922837899489502E-7</v>
      </c>
      <c r="AL21" s="36">
        <v>1.6208000000000001E-7</v>
      </c>
      <c r="AM21" s="36">
        <v>3.8982527275400001</v>
      </c>
      <c r="AN21" s="36">
        <v>440.82528487759998</v>
      </c>
      <c r="AO21" s="30">
        <f t="shared" si="12"/>
        <v>1.8876913998412994E-8</v>
      </c>
      <c r="AP21" s="30">
        <f t="shared" si="13"/>
        <v>1.8887532604771194E-8</v>
      </c>
      <c r="AQ21" s="30">
        <f t="shared" si="14"/>
        <v>1.8887532586852973E-8</v>
      </c>
      <c r="AR21" s="30">
        <f t="shared" si="15"/>
        <v>1.8887532586853046E-8</v>
      </c>
      <c r="AT21" s="36">
        <v>2.5740000000000001E-8</v>
      </c>
      <c r="AU21" s="36">
        <v>0.39246854091</v>
      </c>
      <c r="AV21" s="36">
        <v>103.0927742186</v>
      </c>
      <c r="AW21" s="30">
        <f t="shared" si="16"/>
        <v>2.5328104709538305E-8</v>
      </c>
      <c r="AX21" s="30">
        <f t="shared" si="17"/>
        <v>2.5328033955059828E-8</v>
      </c>
      <c r="AY21" s="30">
        <f t="shared" si="18"/>
        <v>2.5328033955179226E-8</v>
      </c>
      <c r="AZ21" s="30">
        <f t="shared" si="19"/>
        <v>2.5328033955179226E-8</v>
      </c>
      <c r="BB21" s="36">
        <v>2.6599999999999999E-9</v>
      </c>
      <c r="BC21" s="36">
        <v>1.11384528244</v>
      </c>
      <c r="BD21" s="36">
        <v>234.63973644039999</v>
      </c>
      <c r="BE21" s="30">
        <f t="shared" si="20"/>
        <v>2.6135613701107569E-9</v>
      </c>
      <c r="BF21" s="30">
        <f t="shared" si="21"/>
        <v>2.6135439932047291E-9</v>
      </c>
      <c r="BG21" s="30">
        <f t="shared" si="22"/>
        <v>2.6135439932340543E-9</v>
      </c>
      <c r="BH21" s="30">
        <f t="shared" si="23"/>
        <v>2.6135439932340539E-9</v>
      </c>
      <c r="BJ21" s="36">
        <v>2.8449399999999999E-6</v>
      </c>
      <c r="BK21" s="36">
        <v>4.8864848162500003</v>
      </c>
      <c r="BL21" s="36">
        <v>224.34479570190001</v>
      </c>
      <c r="BM21" s="30">
        <f t="shared" si="24"/>
        <v>-2.4953099220697373E-6</v>
      </c>
      <c r="BN21" s="30">
        <f t="shared" si="25"/>
        <v>-2.4953557918644985E-6</v>
      </c>
      <c r="BO21" s="30">
        <f t="shared" si="26"/>
        <v>-2.4953557917870983E-6</v>
      </c>
      <c r="BP21" s="30">
        <f t="shared" si="27"/>
        <v>-2.4953557917870987E-6</v>
      </c>
      <c r="BR21" s="36">
        <v>8.1009999999999998E-7</v>
      </c>
      <c r="BS21" s="36">
        <v>2.86038377187</v>
      </c>
      <c r="BT21" s="36">
        <v>14.227094001599999</v>
      </c>
      <c r="BU21" s="30">
        <f t="shared" si="28"/>
        <v>-7.5814374669758073E-7</v>
      </c>
      <c r="BV21" s="30">
        <f t="shared" si="29"/>
        <v>-7.5814313900763747E-7</v>
      </c>
      <c r="BW21" s="30">
        <f t="shared" si="30"/>
        <v>-7.5814313900866291E-7</v>
      </c>
      <c r="BX21" s="30">
        <f t="shared" si="31"/>
        <v>-7.5814313900866291E-7</v>
      </c>
      <c r="BZ21" s="36">
        <v>1.5741999999999999E-7</v>
      </c>
      <c r="CA21" s="36">
        <v>4.2576722630199999</v>
      </c>
      <c r="CB21" s="36">
        <v>103.0927742186</v>
      </c>
      <c r="CC21" s="30">
        <f t="shared" si="32"/>
        <v>-1.3465702989122386E-7</v>
      </c>
      <c r="CD21" s="30">
        <f t="shared" si="33"/>
        <v>-1.3465828772944074E-7</v>
      </c>
      <c r="CE21" s="30">
        <f t="shared" si="34"/>
        <v>-1.3465828772731823E-7</v>
      </c>
      <c r="CF21" s="30">
        <f t="shared" si="35"/>
        <v>-1.3465828772731823E-7</v>
      </c>
      <c r="CH21" s="36">
        <v>2.173E-8</v>
      </c>
      <c r="CI21" s="36">
        <v>3.7198227445900001</v>
      </c>
      <c r="CJ21" s="36">
        <v>216.4804891757</v>
      </c>
      <c r="CK21" s="30">
        <f t="shared" si="36"/>
        <v>-1.7659509443243553E-8</v>
      </c>
      <c r="CL21" s="30">
        <f t="shared" si="37"/>
        <v>-1.7659099256937156E-8</v>
      </c>
      <c r="CM21" s="30">
        <f t="shared" si="38"/>
        <v>-1.765909925762934E-8</v>
      </c>
      <c r="CN21" s="30">
        <f t="shared" si="39"/>
        <v>-1.765909925762934E-8</v>
      </c>
      <c r="CP21" s="36">
        <v>1.7200000000000001E-9</v>
      </c>
      <c r="CQ21" s="36">
        <v>6.0968287440099997</v>
      </c>
      <c r="CR21" s="36">
        <v>860.30992875280003</v>
      </c>
      <c r="CS21" s="30">
        <f t="shared" si="40"/>
        <v>4.1555937628640287E-10</v>
      </c>
      <c r="CT21" s="30">
        <f t="shared" si="41"/>
        <v>4.157742359454862E-10</v>
      </c>
      <c r="CU21" s="30">
        <f t="shared" si="42"/>
        <v>4.1577423558292865E-10</v>
      </c>
      <c r="CV21" s="30">
        <f t="shared" si="43"/>
        <v>4.1577423558293015E-10</v>
      </c>
      <c r="CX21" s="36"/>
      <c r="CY21" s="36"/>
      <c r="CZ21" s="36"/>
      <c r="DF21" s="36">
        <v>1.1993314E-4</v>
      </c>
      <c r="DG21" s="36">
        <v>5.9805142188099998</v>
      </c>
      <c r="DH21" s="36">
        <v>846.08283475120004</v>
      </c>
      <c r="DI21" s="30">
        <f t="shared" si="48"/>
        <v>3.3311312681417474E-5</v>
      </c>
      <c r="DJ21" s="30">
        <f t="shared" si="49"/>
        <v>3.3325899141622089E-5</v>
      </c>
      <c r="DK21" s="30">
        <f t="shared" si="50"/>
        <v>3.3325899117008755E-5</v>
      </c>
      <c r="DL21" s="30">
        <f t="shared" si="51"/>
        <v>3.3325899117008755E-5</v>
      </c>
      <c r="DN21" s="36">
        <v>1.9413090000000002E-5</v>
      </c>
      <c r="DO21" s="36">
        <v>6.0239338514199998</v>
      </c>
      <c r="DP21" s="36">
        <v>209.3669421749</v>
      </c>
      <c r="DQ21" s="30">
        <f t="shared" si="52"/>
        <v>2.914387710608052E-6</v>
      </c>
      <c r="DR21" s="30">
        <f t="shared" si="53"/>
        <v>2.9137864084067738E-6</v>
      </c>
      <c r="DS21" s="30">
        <f t="shared" si="54"/>
        <v>2.913786409421443E-6</v>
      </c>
      <c r="DT21" s="30">
        <f t="shared" si="55"/>
        <v>2.9137864094214265E-6</v>
      </c>
      <c r="DV21" s="36">
        <v>3.9062699999999998E-6</v>
      </c>
      <c r="DW21" s="36">
        <v>4.4810617689300001</v>
      </c>
      <c r="DX21" s="36">
        <v>216.4804891757</v>
      </c>
      <c r="DY21" s="30">
        <f t="shared" si="56"/>
        <v>-3.868498210092604E-6</v>
      </c>
      <c r="DZ21" s="30">
        <f t="shared" si="57"/>
        <v>-3.8685157624307346E-6</v>
      </c>
      <c r="EA21" s="30">
        <f t="shared" si="58"/>
        <v>-3.8685157624011189E-6</v>
      </c>
      <c r="EB21" s="30">
        <f t="shared" si="59"/>
        <v>-3.8685157624011189E-6</v>
      </c>
      <c r="ED21" s="36">
        <v>6.2198000000000001E-7</v>
      </c>
      <c r="EE21" s="36">
        <v>2.31239345505</v>
      </c>
      <c r="EF21" s="36">
        <v>440.82528487759998</v>
      </c>
      <c r="EG21" s="30">
        <f t="shared" si="60"/>
        <v>6.1658598235037806E-7</v>
      </c>
      <c r="EH21" s="30">
        <f t="shared" si="61"/>
        <v>6.1658058936531837E-7</v>
      </c>
      <c r="EI21" s="30">
        <f t="shared" si="62"/>
        <v>6.1658058937442101E-7</v>
      </c>
      <c r="EJ21" s="30">
        <f t="shared" si="63"/>
        <v>6.1658058937442091E-7</v>
      </c>
      <c r="EL21" s="36">
        <v>8.9700000000000003E-8</v>
      </c>
      <c r="EM21" s="36">
        <v>0.68301278041000002</v>
      </c>
      <c r="EN21" s="36">
        <v>216.4804891757</v>
      </c>
      <c r="EO21" s="30">
        <f t="shared" si="64"/>
        <v>7.796436333889582E-8</v>
      </c>
      <c r="EP21" s="30">
        <f t="shared" si="65"/>
        <v>7.7962926381940951E-8</v>
      </c>
      <c r="EQ21" s="30">
        <f t="shared" si="66"/>
        <v>7.7962926384365794E-8</v>
      </c>
      <c r="ER21" s="30">
        <f t="shared" si="67"/>
        <v>7.7962926384365781E-8</v>
      </c>
      <c r="ET21" s="36">
        <v>1.5600000000000001E-8</v>
      </c>
      <c r="EU21" s="36">
        <v>0.85608042680999996</v>
      </c>
      <c r="EV21" s="36">
        <v>515.46387109299997</v>
      </c>
      <c r="EW21" s="30">
        <f t="shared" si="68"/>
        <v>-6.5194913735354728E-9</v>
      </c>
      <c r="EX21" s="30">
        <f t="shared" si="69"/>
        <v>-6.5205845042744054E-9</v>
      </c>
      <c r="EY21" s="30">
        <f t="shared" si="70"/>
        <v>-6.520584502429834E-9</v>
      </c>
      <c r="EZ21" s="30">
        <f t="shared" si="71"/>
        <v>-6.5205845024298464E-9</v>
      </c>
    </row>
    <row r="22" spans="1:156" s="30" customFormat="1" ht="12.75">
      <c r="N22" s="36">
        <v>4.0058619999999998E-5</v>
      </c>
      <c r="O22" s="36">
        <v>2.2447989393699999</v>
      </c>
      <c r="P22" s="36">
        <v>63.735898303399999</v>
      </c>
      <c r="Q22" s="30">
        <f t="shared" si="0"/>
        <v>-1.2624457676287578E-5</v>
      </c>
      <c r="R22" s="30">
        <f t="shared" si="1"/>
        <v>-1.2624095095201722E-5</v>
      </c>
      <c r="S22" s="30">
        <f t="shared" si="2"/>
        <v>-1.2624095095813558E-5</v>
      </c>
      <c r="T22" s="30">
        <f t="shared" si="3"/>
        <v>-1.2624095095813558E-5</v>
      </c>
      <c r="V22" s="36">
        <v>4.8684300000000002E-6</v>
      </c>
      <c r="W22" s="36">
        <v>6.0399820030500004</v>
      </c>
      <c r="X22" s="36">
        <v>853.19638175199998</v>
      </c>
      <c r="Y22" s="30">
        <f t="shared" si="4"/>
        <v>1.2582767504074748E-6</v>
      </c>
      <c r="Z22" s="30">
        <f t="shared" si="5"/>
        <v>1.2588771727958793E-6</v>
      </c>
      <c r="AA22" s="30">
        <f t="shared" si="6"/>
        <v>1.2588771717827207E-6</v>
      </c>
      <c r="AB22" s="30">
        <f t="shared" si="7"/>
        <v>1.2588771717827207E-6</v>
      </c>
      <c r="AD22" s="36">
        <v>1.0096700000000001E-6</v>
      </c>
      <c r="AE22" s="36">
        <v>0.89270493100000003</v>
      </c>
      <c r="AF22" s="36">
        <v>21.340641002400002</v>
      </c>
      <c r="AG22" s="30">
        <f t="shared" si="8"/>
        <v>7.2176723220303555E-7</v>
      </c>
      <c r="AH22" s="30">
        <f t="shared" si="9"/>
        <v>7.217694868158584E-7</v>
      </c>
      <c r="AI22" s="30">
        <f t="shared" si="10"/>
        <v>7.2176948681205385E-7</v>
      </c>
      <c r="AJ22" s="30">
        <f t="shared" si="11"/>
        <v>7.2176948681205395E-7</v>
      </c>
      <c r="AL22" s="36">
        <v>1.5762999999999999E-7</v>
      </c>
      <c r="AM22" s="36">
        <v>5.6166780962500003</v>
      </c>
      <c r="AN22" s="36">
        <v>117.31986822019999</v>
      </c>
      <c r="AO22" s="30">
        <f t="shared" si="12"/>
        <v>3.9578458728468927E-8</v>
      </c>
      <c r="AP22" s="30">
        <f t="shared" si="13"/>
        <v>3.9575780114798639E-8</v>
      </c>
      <c r="AQ22" s="30">
        <f t="shared" si="14"/>
        <v>3.9575780119318612E-8</v>
      </c>
      <c r="AR22" s="30">
        <f t="shared" si="15"/>
        <v>3.9575780119318612E-8</v>
      </c>
      <c r="AT22" s="36">
        <v>1.8620000000000001E-8</v>
      </c>
      <c r="AU22" s="36">
        <v>5.0795545772699997</v>
      </c>
      <c r="AV22" s="36">
        <v>309.27832265580003</v>
      </c>
      <c r="AW22" s="30">
        <f t="shared" si="16"/>
        <v>-1.815833831822932E-8</v>
      </c>
      <c r="AX22" s="30">
        <f t="shared" si="17"/>
        <v>-1.8158528996886697E-8</v>
      </c>
      <c r="AY22" s="30">
        <f t="shared" si="18"/>
        <v>-1.815852899656497E-8</v>
      </c>
      <c r="AZ22" s="30">
        <f t="shared" si="19"/>
        <v>-1.815852899656497E-8</v>
      </c>
      <c r="BB22" s="36">
        <v>1.99E-9</v>
      </c>
      <c r="BC22" s="36">
        <v>0.88505901096999995</v>
      </c>
      <c r="BD22" s="36">
        <v>309.27832265580003</v>
      </c>
      <c r="BE22" s="30">
        <f t="shared" si="20"/>
        <v>1.3433592357477272E-9</v>
      </c>
      <c r="BF22" s="30">
        <f t="shared" si="21"/>
        <v>1.3432912887610635E-9</v>
      </c>
      <c r="BG22" s="30">
        <f t="shared" si="22"/>
        <v>1.3432912888757228E-9</v>
      </c>
      <c r="BH22" s="30">
        <f t="shared" si="23"/>
        <v>1.3432912888757221E-9</v>
      </c>
      <c r="BJ22" s="36">
        <v>3.1422499999999999E-6</v>
      </c>
      <c r="BK22" s="36">
        <v>0.46510272409999998</v>
      </c>
      <c r="BL22" s="36">
        <v>217.23124870109999</v>
      </c>
      <c r="BM22" s="30">
        <f t="shared" si="24"/>
        <v>2.3218257552578791E-6</v>
      </c>
      <c r="BN22" s="30">
        <f t="shared" si="25"/>
        <v>2.3217569302034901E-6</v>
      </c>
      <c r="BO22" s="30">
        <f t="shared" si="26"/>
        <v>2.3217569303196302E-6</v>
      </c>
      <c r="BP22" s="30">
        <f t="shared" si="27"/>
        <v>2.3217569303196302E-6</v>
      </c>
      <c r="BR22" s="36">
        <v>6.8658E-7</v>
      </c>
      <c r="BS22" s="36">
        <v>1.65537623146</v>
      </c>
      <c r="BT22" s="36">
        <v>202.25339517410001</v>
      </c>
      <c r="BU22" s="30">
        <f t="shared" si="28"/>
        <v>5.9100433711602487E-7</v>
      </c>
      <c r="BV22" s="30">
        <f t="shared" si="29"/>
        <v>5.9101491240101052E-7</v>
      </c>
      <c r="BW22" s="30">
        <f t="shared" si="30"/>
        <v>5.9101491238316586E-7</v>
      </c>
      <c r="BX22" s="30">
        <f t="shared" si="31"/>
        <v>5.9101491238316586E-7</v>
      </c>
      <c r="BZ22" s="36">
        <v>1.684E-7</v>
      </c>
      <c r="CA22" s="36">
        <v>5.6811208413500003</v>
      </c>
      <c r="CB22" s="36">
        <v>216.4804891757</v>
      </c>
      <c r="CC22" s="30">
        <f t="shared" si="32"/>
        <v>-3.8647156267536103E-8</v>
      </c>
      <c r="CD22" s="30">
        <f t="shared" si="33"/>
        <v>-3.8652465712272196E-8</v>
      </c>
      <c r="CE22" s="30">
        <f t="shared" si="34"/>
        <v>-3.8652465703312864E-8</v>
      </c>
      <c r="CF22" s="30">
        <f t="shared" si="35"/>
        <v>-3.8652465703312864E-8</v>
      </c>
      <c r="CH22" s="36">
        <v>1.9910000000000001E-8</v>
      </c>
      <c r="CI22" s="36">
        <v>6.1086707165699998</v>
      </c>
      <c r="CJ22" s="36">
        <v>217.23124870109999</v>
      </c>
      <c r="CK22" s="30">
        <f t="shared" si="36"/>
        <v>3.795899598958922E-9</v>
      </c>
      <c r="CL22" s="30">
        <f t="shared" si="37"/>
        <v>3.7952642770270595E-9</v>
      </c>
      <c r="CM22" s="30">
        <f t="shared" si="38"/>
        <v>3.7952642780991228E-9</v>
      </c>
      <c r="CN22" s="30">
        <f t="shared" si="39"/>
        <v>3.7952642780991228E-9</v>
      </c>
      <c r="CP22" s="36">
        <v>1.5900000000000001E-9</v>
      </c>
      <c r="CQ22" s="36">
        <v>5.9504915482099996</v>
      </c>
      <c r="CR22" s="36">
        <v>216.4804891757</v>
      </c>
      <c r="CS22" s="30">
        <f t="shared" si="40"/>
        <v>6.010468004814538E-11</v>
      </c>
      <c r="CT22" s="30">
        <f t="shared" si="41"/>
        <v>6.0053211187070929E-11</v>
      </c>
      <c r="CU22" s="30">
        <f t="shared" si="42"/>
        <v>6.0053211273921597E-11</v>
      </c>
      <c r="CV22" s="30">
        <f t="shared" si="43"/>
        <v>6.0053211273921597E-11</v>
      </c>
      <c r="CX22" s="36"/>
      <c r="CY22" s="36"/>
      <c r="CZ22" s="36"/>
      <c r="DF22" s="36">
        <v>1.1380260999999999E-4</v>
      </c>
      <c r="DG22" s="36">
        <v>1.73105746566</v>
      </c>
      <c r="DH22" s="36">
        <v>522.57741809380002</v>
      </c>
      <c r="DI22" s="30">
        <f t="shared" si="48"/>
        <v>4.4776044248434804E-5</v>
      </c>
      <c r="DJ22" s="30">
        <f t="shared" si="49"/>
        <v>4.4767862854055303E-5</v>
      </c>
      <c r="DK22" s="30">
        <f t="shared" si="50"/>
        <v>4.4767862867861154E-5</v>
      </c>
      <c r="DL22" s="30">
        <f t="shared" si="51"/>
        <v>4.4767862867861106E-5</v>
      </c>
      <c r="DN22" s="36">
        <v>1.581446E-5</v>
      </c>
      <c r="DO22" s="36">
        <v>1.29191789712</v>
      </c>
      <c r="DP22" s="36">
        <v>210.11770170029999</v>
      </c>
      <c r="DQ22" s="30">
        <f t="shared" si="52"/>
        <v>1.5687285905778867E-5</v>
      </c>
      <c r="DR22" s="30">
        <f t="shared" si="53"/>
        <v>1.5687348829542668E-5</v>
      </c>
      <c r="DS22" s="30">
        <f t="shared" si="54"/>
        <v>1.5687348829436501E-5</v>
      </c>
      <c r="DT22" s="30">
        <f t="shared" si="55"/>
        <v>1.5687348829436501E-5</v>
      </c>
      <c r="DV22" s="36">
        <v>4.3148499999999999E-6</v>
      </c>
      <c r="DW22" s="36">
        <v>5.1782541461199996</v>
      </c>
      <c r="DX22" s="36">
        <v>522.57741809380002</v>
      </c>
      <c r="DY22" s="30">
        <f t="shared" si="56"/>
        <v>-2.812529543797492E-6</v>
      </c>
      <c r="DZ22" s="30">
        <f t="shared" si="57"/>
        <v>-2.8122736555194802E-6</v>
      </c>
      <c r="EA22" s="30">
        <f t="shared" si="58"/>
        <v>-2.8122736559512913E-6</v>
      </c>
      <c r="EB22" s="30">
        <f t="shared" si="59"/>
        <v>-2.8122736559512896E-6</v>
      </c>
      <c r="ED22" s="36">
        <v>4.5144999999999998E-7</v>
      </c>
      <c r="EE22" s="36">
        <v>4.3731704729700001</v>
      </c>
      <c r="EF22" s="36">
        <v>191.9584544356</v>
      </c>
      <c r="EG22" s="30">
        <f t="shared" si="60"/>
        <v>-4.4515058626687011E-7</v>
      </c>
      <c r="EH22" s="30">
        <f t="shared" si="61"/>
        <v>-4.4515274480039795E-7</v>
      </c>
      <c r="EI22" s="30">
        <f t="shared" si="62"/>
        <v>-4.4515274479675586E-7</v>
      </c>
      <c r="EJ22" s="30">
        <f t="shared" si="63"/>
        <v>-4.4515274479675586E-7</v>
      </c>
      <c r="EL22" s="36">
        <v>7.6739999999999998E-8</v>
      </c>
      <c r="EM22" s="36">
        <v>3.5936771536799998</v>
      </c>
      <c r="EN22" s="36">
        <v>302.16477565500003</v>
      </c>
      <c r="EO22" s="30">
        <f t="shared" si="64"/>
        <v>-2.6134122421800117E-8</v>
      </c>
      <c r="EP22" s="30">
        <f t="shared" si="65"/>
        <v>-2.6130860001811932E-8</v>
      </c>
      <c r="EQ22" s="30">
        <f t="shared" si="66"/>
        <v>-2.6130860007317126E-8</v>
      </c>
      <c r="ER22" s="30">
        <f t="shared" si="67"/>
        <v>-2.6130860007317097E-8</v>
      </c>
      <c r="ET22" s="36">
        <v>1.6779999999999999E-8</v>
      </c>
      <c r="EU22" s="36">
        <v>0</v>
      </c>
      <c r="EV22" s="36">
        <v>0</v>
      </c>
      <c r="EW22" s="30">
        <f t="shared" si="68"/>
        <v>1.6779999999999999E-8</v>
      </c>
      <c r="EX22" s="30">
        <f t="shared" si="69"/>
        <v>1.6779999999999999E-8</v>
      </c>
      <c r="EY22" s="30">
        <f t="shared" si="70"/>
        <v>1.6779999999999999E-8</v>
      </c>
      <c r="EZ22" s="30">
        <f t="shared" si="71"/>
        <v>1.6779999999999999E-8</v>
      </c>
    </row>
    <row r="23" spans="1:156" s="30" customFormat="1" ht="12.75">
      <c r="A23" s="34" t="s">
        <v>26</v>
      </c>
      <c r="B23" s="33" t="s">
        <v>127</v>
      </c>
      <c r="C23" s="34" t="s">
        <v>26</v>
      </c>
      <c r="D23" s="34" t="s">
        <v>26</v>
      </c>
      <c r="E23" s="34" t="s">
        <v>26</v>
      </c>
      <c r="F23" s="34" t="s">
        <v>26</v>
      </c>
      <c r="N23" s="36">
        <v>2.9538150000000001E-5</v>
      </c>
      <c r="O23" s="36">
        <v>0.98280385205999998</v>
      </c>
      <c r="P23" s="36">
        <v>95.979227217800002</v>
      </c>
      <c r="Q23" s="30">
        <f t="shared" si="0"/>
        <v>2.6589313089673666E-5</v>
      </c>
      <c r="R23" s="30">
        <f t="shared" si="1"/>
        <v>2.6589497855994937E-5</v>
      </c>
      <c r="S23" s="30">
        <f t="shared" si="2"/>
        <v>2.6589497855683158E-5</v>
      </c>
      <c r="T23" s="30">
        <f t="shared" si="3"/>
        <v>2.6589497855683158E-5</v>
      </c>
      <c r="V23" s="36">
        <v>4.6837700000000004E-6</v>
      </c>
      <c r="W23" s="36">
        <v>4.6170784390700002</v>
      </c>
      <c r="X23" s="36">
        <v>63.735898303399999</v>
      </c>
      <c r="Y23" s="30">
        <f t="shared" si="4"/>
        <v>-2.0317893469683715E-6</v>
      </c>
      <c r="Z23" s="30">
        <f t="shared" si="5"/>
        <v>-2.0318295953396819E-6</v>
      </c>
      <c r="AA23" s="30">
        <f t="shared" si="6"/>
        <v>-2.0318295952717685E-6</v>
      </c>
      <c r="AB23" s="30">
        <f t="shared" si="7"/>
        <v>-2.0318295952717685E-6</v>
      </c>
      <c r="AD23" s="36">
        <v>9.5226999999999999E-7</v>
      </c>
      <c r="AE23" s="36">
        <v>5.6256115059800003</v>
      </c>
      <c r="AF23" s="36">
        <v>412.3710968744</v>
      </c>
      <c r="AG23" s="30">
        <f t="shared" si="8"/>
        <v>-9.3373988252710817E-7</v>
      </c>
      <c r="AH23" s="30">
        <f t="shared" si="9"/>
        <v>-9.3375141629692995E-7</v>
      </c>
      <c r="AI23" s="30">
        <f t="shared" si="10"/>
        <v>-9.3375141627747043E-7</v>
      </c>
      <c r="AJ23" s="30">
        <f t="shared" si="11"/>
        <v>-9.3375141627747043E-7</v>
      </c>
      <c r="AL23" s="36">
        <v>1.9014000000000001E-7</v>
      </c>
      <c r="AM23" s="36">
        <v>1.9161423746299999</v>
      </c>
      <c r="AN23" s="36">
        <v>853.19638175199998</v>
      </c>
      <c r="AO23" s="30">
        <f t="shared" si="12"/>
        <v>-1.8005686123422902E-7</v>
      </c>
      <c r="AP23" s="30">
        <f t="shared" si="13"/>
        <v>-1.8006465990266919E-7</v>
      </c>
      <c r="AQ23" s="30">
        <f t="shared" si="14"/>
        <v>-1.8006465988951189E-7</v>
      </c>
      <c r="AR23" s="30">
        <f t="shared" si="15"/>
        <v>-1.8006465988951189E-7</v>
      </c>
      <c r="AT23" s="36">
        <v>2.2250000000000001E-8</v>
      </c>
      <c r="AU23" s="36">
        <v>3.7768919813699999</v>
      </c>
      <c r="AV23" s="36">
        <v>117.31986822019999</v>
      </c>
      <c r="AW23" s="30">
        <f t="shared" si="16"/>
        <v>-2.2247433365409917E-8</v>
      </c>
      <c r="AX23" s="30">
        <f t="shared" si="17"/>
        <v>-2.2247427429177775E-8</v>
      </c>
      <c r="AY23" s="30">
        <f t="shared" si="18"/>
        <v>-2.2247427429187797E-8</v>
      </c>
      <c r="AZ23" s="30">
        <f t="shared" si="19"/>
        <v>-2.2247427429187797E-8</v>
      </c>
      <c r="BB23" s="36">
        <v>2.5800000000000002E-9</v>
      </c>
      <c r="BC23" s="36">
        <v>5.1007448918599998</v>
      </c>
      <c r="BD23" s="36">
        <v>95.979227217800002</v>
      </c>
      <c r="BE23" s="30">
        <f t="shared" si="20"/>
        <v>-3.6974691221965907E-10</v>
      </c>
      <c r="BF23" s="30">
        <f t="shared" si="21"/>
        <v>-3.6978358375585226E-10</v>
      </c>
      <c r="BG23" s="30">
        <f t="shared" si="22"/>
        <v>-3.6978358369396963E-10</v>
      </c>
      <c r="BH23" s="30">
        <f t="shared" si="23"/>
        <v>-3.6978358369396963E-10</v>
      </c>
      <c r="BJ23" s="36">
        <v>2.3644199999999999E-6</v>
      </c>
      <c r="BK23" s="36">
        <v>2.1388747228099998</v>
      </c>
      <c r="BL23" s="36">
        <v>11.045700263900001</v>
      </c>
      <c r="BM23" s="30">
        <f t="shared" si="24"/>
        <v>-1.1477185783207626E-6</v>
      </c>
      <c r="BN23" s="30">
        <f t="shared" si="25"/>
        <v>-1.147715161594325E-6</v>
      </c>
      <c r="BO23" s="30">
        <f t="shared" si="26"/>
        <v>-1.1477151616000901E-6</v>
      </c>
      <c r="BP23" s="30">
        <f t="shared" si="27"/>
        <v>-1.1477151616000901E-6</v>
      </c>
      <c r="BR23" s="36">
        <v>5.9281000000000003E-7</v>
      </c>
      <c r="BS23" s="36">
        <v>1.82410768234</v>
      </c>
      <c r="BT23" s="36">
        <v>323.50541665740002</v>
      </c>
      <c r="BU23" s="30">
        <f t="shared" si="28"/>
        <v>5.9253594612061696E-7</v>
      </c>
      <c r="BV23" s="30">
        <f t="shared" si="29"/>
        <v>5.9253681791747716E-7</v>
      </c>
      <c r="BW23" s="30">
        <f t="shared" si="30"/>
        <v>5.9253681791600724E-7</v>
      </c>
      <c r="BX23" s="30">
        <f t="shared" si="31"/>
        <v>5.9253681791600724E-7</v>
      </c>
      <c r="BZ23" s="36">
        <v>1.3612999999999999E-7</v>
      </c>
      <c r="CA23" s="36">
        <v>2.9990433406600001</v>
      </c>
      <c r="CB23" s="36">
        <v>412.3710968744</v>
      </c>
      <c r="CC23" s="30">
        <f t="shared" si="32"/>
        <v>1.0300281389795737E-7</v>
      </c>
      <c r="CD23" s="30">
        <f t="shared" si="33"/>
        <v>1.0300830580903809E-7</v>
      </c>
      <c r="CE23" s="30">
        <f t="shared" si="34"/>
        <v>1.0300830579977116E-7</v>
      </c>
      <c r="CF23" s="30">
        <f t="shared" si="35"/>
        <v>1.030083057997712E-7</v>
      </c>
      <c r="CH23" s="36">
        <v>1.4349999999999999E-8</v>
      </c>
      <c r="CI23" s="36">
        <v>1.69177141453</v>
      </c>
      <c r="CJ23" s="36">
        <v>860.30992875280003</v>
      </c>
      <c r="CK23" s="30">
        <f t="shared" si="36"/>
        <v>-1.4321248476494341E-8</v>
      </c>
      <c r="CL23" s="30">
        <f t="shared" si="37"/>
        <v>-1.4321365239813775E-8</v>
      </c>
      <c r="CM23" s="30">
        <f t="shared" si="38"/>
        <v>-1.4321365239616944E-8</v>
      </c>
      <c r="CN23" s="30">
        <f t="shared" si="39"/>
        <v>-1.4321365239616946E-8</v>
      </c>
      <c r="CP23" s="36">
        <v>1.0000000000000001E-9</v>
      </c>
      <c r="CQ23" s="36">
        <v>1.9853490359399999</v>
      </c>
      <c r="CR23" s="36">
        <v>625.67019231239999</v>
      </c>
      <c r="CS23" s="30">
        <f t="shared" si="40"/>
        <v>8.6961333658947317E-11</v>
      </c>
      <c r="CT23" s="30">
        <f t="shared" si="41"/>
        <v>8.6868064556569044E-11</v>
      </c>
      <c r="CU23" s="30">
        <f t="shared" si="42"/>
        <v>8.6868064713956117E-11</v>
      </c>
      <c r="CV23" s="30">
        <f t="shared" si="43"/>
        <v>8.6868064713955678E-11</v>
      </c>
      <c r="CX23" s="36"/>
      <c r="CY23" s="36"/>
      <c r="CZ23" s="36"/>
      <c r="DF23" s="36">
        <v>1.2884128E-4</v>
      </c>
      <c r="DG23" s="36">
        <v>1.6489231039300001</v>
      </c>
      <c r="DH23" s="36">
        <v>138.5174968707</v>
      </c>
      <c r="DI23" s="30">
        <f t="shared" si="48"/>
        <v>8.2001691567194478E-5</v>
      </c>
      <c r="DJ23" s="30">
        <f t="shared" si="49"/>
        <v>8.2003751371424532E-5</v>
      </c>
      <c r="DK23" s="30">
        <f t="shared" si="50"/>
        <v>8.2003751367948769E-5</v>
      </c>
      <c r="DL23" s="30">
        <f t="shared" si="51"/>
        <v>8.2003751367948783E-5</v>
      </c>
      <c r="DN23" s="36">
        <v>1.3395110000000001E-5</v>
      </c>
      <c r="DO23" s="36">
        <v>4.30801821806</v>
      </c>
      <c r="DP23" s="36">
        <v>853.19638175199998</v>
      </c>
      <c r="DQ23" s="30">
        <f t="shared" si="52"/>
        <v>1.2216731543134894E-5</v>
      </c>
      <c r="DR23" s="30">
        <f t="shared" si="53"/>
        <v>1.2216030067848198E-5</v>
      </c>
      <c r="DS23" s="30">
        <f t="shared" si="54"/>
        <v>1.2216030069032062E-5</v>
      </c>
      <c r="DT23" s="30">
        <f t="shared" si="55"/>
        <v>1.2216030069032062E-5</v>
      </c>
      <c r="DV23" s="36">
        <v>3.2559800000000001E-6</v>
      </c>
      <c r="DW23" s="36">
        <v>2.2686760165600002</v>
      </c>
      <c r="DX23" s="36">
        <v>853.19638175199998</v>
      </c>
      <c r="DY23" s="30">
        <f t="shared" si="56"/>
        <v>-2.5324591030221786E-6</v>
      </c>
      <c r="DZ23" s="30">
        <f t="shared" si="57"/>
        <v>-2.5327203551853471E-6</v>
      </c>
      <c r="EA23" s="30">
        <f t="shared" si="58"/>
        <v>-2.532720354744535E-6</v>
      </c>
      <c r="EB23" s="30">
        <f t="shared" si="59"/>
        <v>-2.532720354744535E-6</v>
      </c>
      <c r="ED23" s="36">
        <v>4.9536000000000001E-7</v>
      </c>
      <c r="EE23" s="36">
        <v>2.3885423290799999</v>
      </c>
      <c r="EF23" s="36">
        <v>209.3669421749</v>
      </c>
      <c r="EG23" s="30">
        <f t="shared" si="60"/>
        <v>1.6664508059014815E-7</v>
      </c>
      <c r="EH23" s="30">
        <f t="shared" si="61"/>
        <v>1.6665969512422989E-7</v>
      </c>
      <c r="EI23" s="30">
        <f t="shared" si="62"/>
        <v>1.6665969509956882E-7</v>
      </c>
      <c r="EJ23" s="30">
        <f t="shared" si="63"/>
        <v>1.6665969509956895E-7</v>
      </c>
      <c r="EL23" s="36">
        <v>7.8230000000000006E-8</v>
      </c>
      <c r="EM23" s="36">
        <v>4.4868880417500003</v>
      </c>
      <c r="EN23" s="36">
        <v>853.19638175199998</v>
      </c>
      <c r="EO23" s="30">
        <f t="shared" si="64"/>
        <v>7.591803928395161E-8</v>
      </c>
      <c r="EP23" s="30">
        <f t="shared" si="65"/>
        <v>7.5915628498118917E-8</v>
      </c>
      <c r="EQ23" s="30">
        <f t="shared" si="66"/>
        <v>7.5915628502188011E-8</v>
      </c>
      <c r="ER23" s="30">
        <f t="shared" si="67"/>
        <v>7.5915628502188011E-8</v>
      </c>
      <c r="ET23" s="36">
        <v>1.102E-8</v>
      </c>
      <c r="EU23" s="36">
        <v>5.98011943842</v>
      </c>
      <c r="EV23" s="36">
        <v>3.1813937377000001</v>
      </c>
      <c r="EW23" s="30">
        <f t="shared" si="68"/>
        <v>1.045812663271756E-8</v>
      </c>
      <c r="EX23" s="30">
        <f t="shared" si="69"/>
        <v>1.0458124978951476E-8</v>
      </c>
      <c r="EY23" s="30">
        <f t="shared" si="70"/>
        <v>1.0458124978954264E-8</v>
      </c>
      <c r="EZ23" s="30">
        <f t="shared" si="71"/>
        <v>1.0458124978954264E-8</v>
      </c>
    </row>
    <row r="24" spans="1:156" s="30" customFormat="1" ht="12.75">
      <c r="N24" s="36">
        <v>3.8736960000000003E-5</v>
      </c>
      <c r="O24" s="36">
        <v>3.2228269256600002</v>
      </c>
      <c r="P24" s="36">
        <v>138.5174968707</v>
      </c>
      <c r="Q24" s="30">
        <f t="shared" si="0"/>
        <v>-2.995481839013897E-5</v>
      </c>
      <c r="R24" s="30">
        <f t="shared" si="1"/>
        <v>-2.9954309291838338E-5</v>
      </c>
      <c r="S24" s="30">
        <f t="shared" si="2"/>
        <v>-2.9954309292697422E-5</v>
      </c>
      <c r="T24" s="30">
        <f t="shared" si="3"/>
        <v>-2.9954309292697422E-5</v>
      </c>
      <c r="V24" s="36">
        <v>4.7850099999999998E-6</v>
      </c>
      <c r="W24" s="36">
        <v>4.9877698798400001</v>
      </c>
      <c r="X24" s="36">
        <v>522.57741809380002</v>
      </c>
      <c r="Y24" s="30">
        <f t="shared" si="4"/>
        <v>-2.3755202828243575E-6</v>
      </c>
      <c r="Z24" s="30">
        <f t="shared" si="5"/>
        <v>-2.3751954690737987E-6</v>
      </c>
      <c r="AA24" s="30">
        <f t="shared" si="6"/>
        <v>-2.3751954696219146E-6</v>
      </c>
      <c r="AB24" s="30">
        <f t="shared" si="7"/>
        <v>-2.3751954696219129E-6</v>
      </c>
      <c r="AD24" s="36">
        <v>8.1948000000000003E-7</v>
      </c>
      <c r="AE24" s="36">
        <v>1.0247755831500001</v>
      </c>
      <c r="AF24" s="36">
        <v>117.31986822019999</v>
      </c>
      <c r="AG24" s="30">
        <f t="shared" si="8"/>
        <v>7.6274619814562084E-7</v>
      </c>
      <c r="AH24" s="30">
        <f t="shared" si="9"/>
        <v>7.6275145778558072E-7</v>
      </c>
      <c r="AI24" s="30">
        <f t="shared" si="10"/>
        <v>7.6275145777670562E-7</v>
      </c>
      <c r="AJ24" s="30">
        <f t="shared" si="11"/>
        <v>7.6275145777670562E-7</v>
      </c>
      <c r="AL24" s="36">
        <v>1.8262E-7</v>
      </c>
      <c r="AM24" s="36">
        <v>4.9673841593399999</v>
      </c>
      <c r="AN24" s="36">
        <v>10.294940738499999</v>
      </c>
      <c r="AO24" s="30">
        <f t="shared" si="12"/>
        <v>3.5907585771385047E-8</v>
      </c>
      <c r="AP24" s="30">
        <f t="shared" si="13"/>
        <v>3.5907309936361261E-8</v>
      </c>
      <c r="AQ24" s="30">
        <f t="shared" si="14"/>
        <v>3.5907309936826752E-8</v>
      </c>
      <c r="AR24" s="30">
        <f t="shared" si="15"/>
        <v>3.5907309936826752E-8</v>
      </c>
      <c r="AT24" s="36">
        <v>1.7690000000000002E-8</v>
      </c>
      <c r="AU24" s="36">
        <v>5.1917687640599999</v>
      </c>
      <c r="AV24" s="36">
        <v>302.16477565500003</v>
      </c>
      <c r="AW24" s="30">
        <f t="shared" si="16"/>
        <v>-1.6461965943811783E-8</v>
      </c>
      <c r="AX24" s="30">
        <f t="shared" si="17"/>
        <v>-1.646225874367021E-8</v>
      </c>
      <c r="AY24" s="30">
        <f t="shared" si="18"/>
        <v>-1.6462258743176155E-8</v>
      </c>
      <c r="AZ24" s="30">
        <f t="shared" si="19"/>
        <v>-1.6462258743176161E-8</v>
      </c>
      <c r="BB24" s="36">
        <v>1.6600000000000001E-9</v>
      </c>
      <c r="BC24" s="36">
        <v>2.4006331219399999</v>
      </c>
      <c r="BD24" s="36">
        <v>515.46387109299997</v>
      </c>
      <c r="BE24" s="30">
        <f t="shared" si="20"/>
        <v>1.4893626415492831E-9</v>
      </c>
      <c r="BF24" s="30">
        <f t="shared" si="21"/>
        <v>1.4893060932459988E-9</v>
      </c>
      <c r="BG24" s="30">
        <f t="shared" si="22"/>
        <v>1.4893060933414284E-9</v>
      </c>
      <c r="BH24" s="30">
        <f t="shared" si="23"/>
        <v>1.489306093341428E-9</v>
      </c>
      <c r="BJ24" s="36">
        <v>2.1535400000000001E-6</v>
      </c>
      <c r="BK24" s="36">
        <v>5.9498261010300002</v>
      </c>
      <c r="BL24" s="36">
        <v>846.08283475120004</v>
      </c>
      <c r="BM24" s="30">
        <f t="shared" si="24"/>
        <v>6.6133980403058085E-7</v>
      </c>
      <c r="BN24" s="30">
        <f t="shared" si="25"/>
        <v>6.6159927358794627E-7</v>
      </c>
      <c r="BO24" s="30">
        <f t="shared" si="26"/>
        <v>6.6159927315011579E-7</v>
      </c>
      <c r="BP24" s="30">
        <f t="shared" si="27"/>
        <v>6.6159927315011579E-7</v>
      </c>
      <c r="BR24" s="36">
        <v>6.5161E-7</v>
      </c>
      <c r="BS24" s="36">
        <v>1.25527521313</v>
      </c>
      <c r="BT24" s="36">
        <v>216.4804891757</v>
      </c>
      <c r="BU24" s="30">
        <f t="shared" si="28"/>
        <v>6.5062528498796365E-7</v>
      </c>
      <c r="BV24" s="30">
        <f t="shared" si="29"/>
        <v>6.5062644464581409E-7</v>
      </c>
      <c r="BW24" s="30">
        <f t="shared" si="30"/>
        <v>6.5062644464385776E-7</v>
      </c>
      <c r="BX24" s="30">
        <f t="shared" si="31"/>
        <v>6.5062644464385787E-7</v>
      </c>
      <c r="BZ24" s="36">
        <v>1.1567E-7</v>
      </c>
      <c r="CA24" s="36">
        <v>2.5267992841</v>
      </c>
      <c r="CB24" s="36">
        <v>529.69096509459996</v>
      </c>
      <c r="CC24" s="30">
        <f t="shared" si="32"/>
        <v>1.0607825002449198E-7</v>
      </c>
      <c r="CD24" s="30">
        <f t="shared" si="33"/>
        <v>1.0607459424407789E-7</v>
      </c>
      <c r="CE24" s="30">
        <f t="shared" si="34"/>
        <v>1.0607459425024736E-7</v>
      </c>
      <c r="CF24" s="30">
        <f t="shared" si="35"/>
        <v>1.0607459425024733E-7</v>
      </c>
      <c r="CH24" s="36">
        <v>1.2170000000000001E-8</v>
      </c>
      <c r="CI24" s="36">
        <v>4.3077883882699997</v>
      </c>
      <c r="CJ24" s="36">
        <v>234.63973644039999</v>
      </c>
      <c r="CK24" s="30">
        <f t="shared" si="36"/>
        <v>-1.2059626953866159E-8</v>
      </c>
      <c r="CL24" s="30">
        <f t="shared" si="37"/>
        <v>-1.2059569528789158E-8</v>
      </c>
      <c r="CM24" s="30">
        <f t="shared" si="38"/>
        <v>-1.2059569528886072E-8</v>
      </c>
      <c r="CN24" s="30">
        <f t="shared" si="39"/>
        <v>-1.205956952888607E-8</v>
      </c>
      <c r="CP24" s="36">
        <v>1.1200000000000001E-9</v>
      </c>
      <c r="CQ24" s="36">
        <v>0.85526419267999998</v>
      </c>
      <c r="CR24" s="36">
        <v>654.12438031559998</v>
      </c>
      <c r="CS24" s="30">
        <f t="shared" si="40"/>
        <v>-1.0441999548996862E-9</v>
      </c>
      <c r="CT24" s="30">
        <f t="shared" si="41"/>
        <v>-1.0442395943738539E-9</v>
      </c>
      <c r="CU24" s="30">
        <f t="shared" si="42"/>
        <v>-1.0442395943069728E-9</v>
      </c>
      <c r="CV24" s="30">
        <f t="shared" si="43"/>
        <v>-1.0442395943069733E-9</v>
      </c>
      <c r="CX24" s="36"/>
      <c r="CY24" s="36"/>
      <c r="CZ24" s="36"/>
      <c r="DF24" s="36">
        <v>7.7527689999999999E-5</v>
      </c>
      <c r="DG24" s="36">
        <v>5.8519131890300002</v>
      </c>
      <c r="DH24" s="36">
        <v>95.979227217800002</v>
      </c>
      <c r="DI24" s="30">
        <f t="shared" si="48"/>
        <v>4.424520042042372E-5</v>
      </c>
      <c r="DJ24" s="30">
        <f t="shared" si="49"/>
        <v>4.4244286093409534E-5</v>
      </c>
      <c r="DK24" s="30">
        <f t="shared" si="50"/>
        <v>4.4244286094952455E-5</v>
      </c>
      <c r="DL24" s="30">
        <f t="shared" si="51"/>
        <v>4.4244286094952455E-5</v>
      </c>
      <c r="DN24" s="36">
        <v>1.3155900000000001E-5</v>
      </c>
      <c r="DO24" s="36">
        <v>1.2529644602300001</v>
      </c>
      <c r="DP24" s="36">
        <v>117.31986822019999</v>
      </c>
      <c r="DQ24" s="30">
        <f t="shared" si="52"/>
        <v>1.0839607722225659E-5</v>
      </c>
      <c r="DR24" s="30">
        <f t="shared" si="53"/>
        <v>1.083973860021086E-5</v>
      </c>
      <c r="DS24" s="30">
        <f t="shared" si="54"/>
        <v>1.0839738599990013E-5</v>
      </c>
      <c r="DT24" s="30">
        <f t="shared" si="55"/>
        <v>1.0839738599990013E-5</v>
      </c>
      <c r="DV24" s="36">
        <v>4.0501800000000001E-6</v>
      </c>
      <c r="DW24" s="36">
        <v>4.1729415787199997</v>
      </c>
      <c r="DX24" s="36">
        <v>209.3669421749</v>
      </c>
      <c r="DY24" s="30">
        <f t="shared" si="56"/>
        <v>-4.0162654540386266E-6</v>
      </c>
      <c r="DZ24" s="30">
        <f t="shared" si="57"/>
        <v>-4.016249065758641E-6</v>
      </c>
      <c r="EA24" s="30">
        <f t="shared" si="58"/>
        <v>-4.0162490657862983E-6</v>
      </c>
      <c r="EB24" s="30">
        <f t="shared" si="59"/>
        <v>-4.0162490657862975E-6</v>
      </c>
      <c r="ED24" s="36">
        <v>5.4829000000000005E-7</v>
      </c>
      <c r="EE24" s="36">
        <v>0.30526468471000001</v>
      </c>
      <c r="EF24" s="36">
        <v>853.19638175199998</v>
      </c>
      <c r="EG24" s="30">
        <f t="shared" si="60"/>
        <v>-1.5523101986702593E-7</v>
      </c>
      <c r="EH24" s="30">
        <f t="shared" si="61"/>
        <v>-1.5516388262241674E-7</v>
      </c>
      <c r="EI24" s="30">
        <f t="shared" si="62"/>
        <v>-1.5516388273570883E-7</v>
      </c>
      <c r="EJ24" s="30">
        <f t="shared" si="63"/>
        <v>-1.5516388273570883E-7</v>
      </c>
      <c r="EL24" s="36">
        <v>8.3599999999999994E-8</v>
      </c>
      <c r="EM24" s="36">
        <v>1.2723948845499999</v>
      </c>
      <c r="EN24" s="36">
        <v>234.63973644039999</v>
      </c>
      <c r="EO24" s="30">
        <f t="shared" si="64"/>
        <v>8.3565853996899841E-8</v>
      </c>
      <c r="EP24" s="30">
        <f t="shared" si="65"/>
        <v>8.3565770060410173E-8</v>
      </c>
      <c r="EQ24" s="30">
        <f t="shared" si="66"/>
        <v>8.3565770060551892E-8</v>
      </c>
      <c r="ER24" s="30">
        <f t="shared" si="67"/>
        <v>8.3565770060551892E-8</v>
      </c>
      <c r="ET24" s="36">
        <v>1.2849999999999999E-8</v>
      </c>
      <c r="EU24" s="36">
        <v>5.8256337775300002</v>
      </c>
      <c r="EV24" s="36">
        <v>234.63973644039999</v>
      </c>
      <c r="EW24" s="30">
        <f t="shared" si="68"/>
        <v>-2.3982156461606679E-9</v>
      </c>
      <c r="EX24" s="30">
        <f t="shared" si="69"/>
        <v>-2.398658891085911E-9</v>
      </c>
      <c r="EY24" s="30">
        <f t="shared" si="70"/>
        <v>-2.3986588903379594E-9</v>
      </c>
      <c r="EZ24" s="30">
        <f t="shared" si="71"/>
        <v>-2.3986588903379594E-9</v>
      </c>
    </row>
    <row r="25" spans="1:156" s="30" customFormat="1" ht="12.75">
      <c r="A25" s="30" t="s">
        <v>128</v>
      </c>
      <c r="B25" s="30" t="s">
        <v>129</v>
      </c>
      <c r="N25" s="36">
        <v>2.4611720000000002E-5</v>
      </c>
      <c r="O25" s="36">
        <v>2.0316363120499998</v>
      </c>
      <c r="P25" s="36">
        <v>735.87651353180001</v>
      </c>
      <c r="Q25" s="30">
        <f t="shared" si="0"/>
        <v>-1.1314686210838642E-5</v>
      </c>
      <c r="R25" s="30">
        <f t="shared" si="1"/>
        <v>-1.1317092876505488E-5</v>
      </c>
      <c r="S25" s="30">
        <f t="shared" si="2"/>
        <v>-1.1317092872444498E-5</v>
      </c>
      <c r="T25" s="30">
        <f t="shared" si="3"/>
        <v>-1.1317092872444519E-5</v>
      </c>
      <c r="V25" s="36">
        <v>4.1701000000000001E-6</v>
      </c>
      <c r="W25" s="36">
        <v>2.1170816927699998</v>
      </c>
      <c r="X25" s="36">
        <v>323.50541665740002</v>
      </c>
      <c r="Y25" s="30">
        <f t="shared" si="4"/>
        <v>3.9539471744004905E-6</v>
      </c>
      <c r="Z25" s="30">
        <f t="shared" si="5"/>
        <v>3.9540113183641881E-6</v>
      </c>
      <c r="AA25" s="30">
        <f t="shared" si="6"/>
        <v>3.9540113182559568E-6</v>
      </c>
      <c r="AB25" s="30">
        <f t="shared" si="7"/>
        <v>3.9540113182559576E-6</v>
      </c>
      <c r="AD25" s="36">
        <v>7.4857000000000004E-7</v>
      </c>
      <c r="AE25" s="36">
        <v>4.76178468163</v>
      </c>
      <c r="AF25" s="36">
        <v>210.11770170029999</v>
      </c>
      <c r="AG25" s="30">
        <f t="shared" si="8"/>
        <v>-6.7235233081109142E-7</v>
      </c>
      <c r="AH25" s="30">
        <f t="shared" si="9"/>
        <v>-6.7236267748160889E-7</v>
      </c>
      <c r="AI25" s="30">
        <f t="shared" si="10"/>
        <v>-6.7236267746414996E-7</v>
      </c>
      <c r="AJ25" s="30">
        <f t="shared" si="11"/>
        <v>-6.7236267746415006E-7</v>
      </c>
      <c r="AL25" s="36">
        <v>1.2947000000000001E-7</v>
      </c>
      <c r="AM25" s="36">
        <v>1.1806895394200001</v>
      </c>
      <c r="AN25" s="36">
        <v>88.865680217000005</v>
      </c>
      <c r="AO25" s="30">
        <f t="shared" si="12"/>
        <v>1.0002053588808264E-7</v>
      </c>
      <c r="AP25" s="30">
        <f t="shared" si="13"/>
        <v>1.000216290652947E-7</v>
      </c>
      <c r="AQ25" s="30">
        <f t="shared" si="14"/>
        <v>1.0002162906345003E-7</v>
      </c>
      <c r="AR25" s="30">
        <f t="shared" si="15"/>
        <v>1.0002162906345005E-7</v>
      </c>
      <c r="AT25" s="36">
        <v>1.9210000000000001E-8</v>
      </c>
      <c r="AU25" s="36">
        <v>2.8288432866200002</v>
      </c>
      <c r="AV25" s="36">
        <v>234.63973644039999</v>
      </c>
      <c r="AW25" s="30">
        <f t="shared" si="16"/>
        <v>8.244355732696328E-10</v>
      </c>
      <c r="AX25" s="30">
        <f t="shared" si="17"/>
        <v>8.2510942942416246E-10</v>
      </c>
      <c r="AY25" s="30">
        <f t="shared" si="18"/>
        <v>8.2510942828706839E-10</v>
      </c>
      <c r="AZ25" s="30">
        <f t="shared" si="19"/>
        <v>8.2510942828707263E-10</v>
      </c>
      <c r="BB25" s="36">
        <v>1.55E-9</v>
      </c>
      <c r="BC25" s="36">
        <v>4.70433216164</v>
      </c>
      <c r="BD25" s="36">
        <v>860.30992875280003</v>
      </c>
      <c r="BE25" s="30">
        <f t="shared" si="20"/>
        <v>1.5466539861817622E-9</v>
      </c>
      <c r="BF25" s="30">
        <f t="shared" si="21"/>
        <v>1.5466408693603672E-9</v>
      </c>
      <c r="BG25" s="30">
        <f t="shared" si="22"/>
        <v>1.5466408693825228E-9</v>
      </c>
      <c r="BH25" s="30">
        <f t="shared" si="23"/>
        <v>1.5466408693825226E-9</v>
      </c>
      <c r="BJ25" s="36">
        <v>2.0852200000000001E-6</v>
      </c>
      <c r="BK25" s="36">
        <v>2.12003893769</v>
      </c>
      <c r="BL25" s="36">
        <v>415.55249061209997</v>
      </c>
      <c r="BM25" s="30">
        <f t="shared" si="24"/>
        <v>2.0500124106199326E-6</v>
      </c>
      <c r="BN25" s="30">
        <f t="shared" si="25"/>
        <v>2.0499886801979858E-6</v>
      </c>
      <c r="BO25" s="30">
        <f t="shared" si="26"/>
        <v>2.049988680238036E-6</v>
      </c>
      <c r="BP25" s="30">
        <f t="shared" si="27"/>
        <v>2.049988680238036E-6</v>
      </c>
      <c r="BR25" s="36">
        <v>6.1024000000000004E-7</v>
      </c>
      <c r="BS25" s="36">
        <v>1.25273412095</v>
      </c>
      <c r="BT25" s="36">
        <v>209.3669421749</v>
      </c>
      <c r="BU25" s="30">
        <f t="shared" si="28"/>
        <v>6.0766579419760064E-7</v>
      </c>
      <c r="BV25" s="30">
        <f t="shared" si="29"/>
        <v>6.0766754808488365E-7</v>
      </c>
      <c r="BW25" s="30">
        <f t="shared" si="30"/>
        <v>6.0766754808192464E-7</v>
      </c>
      <c r="BX25" s="30">
        <f t="shared" si="31"/>
        <v>6.0766754808192464E-7</v>
      </c>
      <c r="BZ25" s="36">
        <v>7.9630000000000006E-8</v>
      </c>
      <c r="CA25" s="36">
        <v>3.3151242392000002</v>
      </c>
      <c r="CB25" s="36">
        <v>202.25339517410001</v>
      </c>
      <c r="CC25" s="30">
        <f t="shared" si="32"/>
        <v>-4.6456823269331976E-8</v>
      </c>
      <c r="CD25" s="30">
        <f t="shared" si="33"/>
        <v>-4.6454865922219802E-8</v>
      </c>
      <c r="CE25" s="30">
        <f t="shared" si="34"/>
        <v>-4.6454865925522747E-8</v>
      </c>
      <c r="CF25" s="30">
        <f t="shared" si="35"/>
        <v>-4.6454865925522721E-8</v>
      </c>
      <c r="CH25" s="36">
        <v>1.157E-8</v>
      </c>
      <c r="CI25" s="36">
        <v>5.7502778990200003</v>
      </c>
      <c r="CJ25" s="36">
        <v>309.27832265580003</v>
      </c>
      <c r="CK25" s="30">
        <f t="shared" si="36"/>
        <v>-7.2474575373251915E-9</v>
      </c>
      <c r="CL25" s="30">
        <f t="shared" si="37"/>
        <v>-7.2478749161744221E-9</v>
      </c>
      <c r="CM25" s="30">
        <f t="shared" si="38"/>
        <v>-7.2478749154701316E-9</v>
      </c>
      <c r="CN25" s="30">
        <f t="shared" si="39"/>
        <v>-7.2478749154701316E-9</v>
      </c>
      <c r="CP25" s="36">
        <v>1.15E-9</v>
      </c>
      <c r="CQ25" s="36">
        <v>5.0388471859399999</v>
      </c>
      <c r="CR25" s="36">
        <v>117.31986822019999</v>
      </c>
      <c r="CS25" s="30">
        <f t="shared" si="40"/>
        <v>-3.6614822706762673E-10</v>
      </c>
      <c r="CT25" s="30">
        <f t="shared" si="41"/>
        <v>-3.6616736508811488E-10</v>
      </c>
      <c r="CU25" s="30">
        <f t="shared" si="42"/>
        <v>-3.6616736505582098E-10</v>
      </c>
      <c r="CV25" s="30">
        <f t="shared" si="43"/>
        <v>-3.6616736505582098E-10</v>
      </c>
      <c r="CX25" s="36"/>
      <c r="CY25" s="36"/>
      <c r="CZ25" s="36"/>
      <c r="DF25" s="36">
        <v>9.7960610000000006E-5</v>
      </c>
      <c r="DG25" s="36">
        <v>5.2047586399599997</v>
      </c>
      <c r="DH25" s="36">
        <v>1265.5674786264001</v>
      </c>
      <c r="DI25" s="30">
        <f t="shared" si="48"/>
        <v>-2.342594252524919E-5</v>
      </c>
      <c r="DJ25" s="30">
        <f t="shared" si="49"/>
        <v>-2.3443955214175376E-5</v>
      </c>
      <c r="DK25" s="30">
        <f t="shared" si="50"/>
        <v>-2.3443955183780726E-5</v>
      </c>
      <c r="DL25" s="30">
        <f t="shared" si="51"/>
        <v>-2.3443955183780811E-5</v>
      </c>
      <c r="DN25" s="36">
        <v>1.203085E-5</v>
      </c>
      <c r="DO25" s="36">
        <v>1.86654673794</v>
      </c>
      <c r="DP25" s="36">
        <v>316.39186965660002</v>
      </c>
      <c r="DQ25" s="30">
        <f t="shared" si="52"/>
        <v>1.1955082358256628E-5</v>
      </c>
      <c r="DR25" s="30">
        <f t="shared" si="53"/>
        <v>1.1955146168918318E-5</v>
      </c>
      <c r="DS25" s="30">
        <f t="shared" si="54"/>
        <v>1.1955146168810664E-5</v>
      </c>
      <c r="DT25" s="30">
        <f t="shared" si="55"/>
        <v>1.1955146168810664E-5</v>
      </c>
      <c r="DV25" s="36">
        <v>2.0449399999999999E-6</v>
      </c>
      <c r="DW25" s="36">
        <v>8.7748485900000006E-2</v>
      </c>
      <c r="DX25" s="36">
        <v>202.25339517410001</v>
      </c>
      <c r="DY25" s="30">
        <f t="shared" si="56"/>
        <v>1.0463497764384266E-6</v>
      </c>
      <c r="DZ25" s="30">
        <f t="shared" si="57"/>
        <v>1.046296602090411E-6</v>
      </c>
      <c r="EA25" s="30">
        <f t="shared" si="58"/>
        <v>1.0462966021801402E-6</v>
      </c>
      <c r="EB25" s="30">
        <f t="shared" si="59"/>
        <v>1.0462966021801398E-6</v>
      </c>
      <c r="ED25" s="36">
        <v>4.0498000000000002E-7</v>
      </c>
      <c r="EE25" s="36">
        <v>1.83836569765</v>
      </c>
      <c r="EF25" s="36">
        <v>302.16477565500003</v>
      </c>
      <c r="EG25" s="30">
        <f t="shared" si="60"/>
        <v>3.9961253292636085E-7</v>
      </c>
      <c r="EH25" s="30">
        <f t="shared" si="61"/>
        <v>3.996155038791208E-7</v>
      </c>
      <c r="EI25" s="30">
        <f t="shared" si="62"/>
        <v>3.9961550387410816E-7</v>
      </c>
      <c r="EJ25" s="30">
        <f t="shared" si="63"/>
        <v>3.9961550387410822E-7</v>
      </c>
      <c r="EL25" s="36">
        <v>9.5519999999999998E-8</v>
      </c>
      <c r="EM25" s="36">
        <v>3.1415926535900001</v>
      </c>
      <c r="EN25" s="36">
        <v>0</v>
      </c>
      <c r="EO25" s="30">
        <f t="shared" si="64"/>
        <v>-9.5519999999999998E-8</v>
      </c>
      <c r="EP25" s="30">
        <f t="shared" si="65"/>
        <v>-9.5519999999999998E-8</v>
      </c>
      <c r="EQ25" s="30">
        <f t="shared" si="66"/>
        <v>-9.5519999999999998E-8</v>
      </c>
      <c r="ER25" s="30">
        <f t="shared" si="67"/>
        <v>-9.5519999999999998E-8</v>
      </c>
      <c r="ET25" s="36">
        <v>8.9600000000000005E-9</v>
      </c>
      <c r="EU25" s="36">
        <v>5.2279185871899996</v>
      </c>
      <c r="EV25" s="36">
        <v>216.4804891757</v>
      </c>
      <c r="EW25" s="30">
        <f t="shared" si="68"/>
        <v>-5.6671004409081057E-9</v>
      </c>
      <c r="EX25" s="30">
        <f t="shared" si="69"/>
        <v>-5.6673252533307873E-9</v>
      </c>
      <c r="EY25" s="30">
        <f t="shared" si="70"/>
        <v>-5.6673252529514349E-9</v>
      </c>
      <c r="EZ25" s="30">
        <f t="shared" si="71"/>
        <v>-5.6673252529514349E-9</v>
      </c>
    </row>
    <row r="26" spans="1:156" s="30" customFormat="1" ht="12.75">
      <c r="A26" s="30">
        <f>RADIANS(B26)</f>
        <v>7.7661916127158195</v>
      </c>
      <c r="B26" s="30">
        <f>A9+180</f>
        <v>444.97000229851483</v>
      </c>
      <c r="N26" s="36">
        <v>3.2694899999999998E-5</v>
      </c>
      <c r="O26" s="36">
        <v>0.77491895786999998</v>
      </c>
      <c r="P26" s="36">
        <v>949.17560896980001</v>
      </c>
      <c r="Q26" s="30">
        <f t="shared" si="0"/>
        <v>-7.2796033032467758E-6</v>
      </c>
      <c r="R26" s="30">
        <f t="shared" si="1"/>
        <v>-7.2750760825393731E-6</v>
      </c>
      <c r="S26" s="30">
        <f t="shared" si="2"/>
        <v>-7.2750760901789233E-6</v>
      </c>
      <c r="T26" s="30">
        <f t="shared" si="3"/>
        <v>-7.2750760901788954E-6</v>
      </c>
      <c r="V26" s="36">
        <v>4.0763000000000003E-6</v>
      </c>
      <c r="W26" s="36">
        <v>1.2994955667600001</v>
      </c>
      <c r="X26" s="36">
        <v>209.3669421749</v>
      </c>
      <c r="Y26" s="30">
        <f t="shared" si="4"/>
        <v>4.0371843559731335E-6</v>
      </c>
      <c r="Z26" s="30">
        <f t="shared" si="5"/>
        <v>4.0372020032306825E-6</v>
      </c>
      <c r="AA26" s="30">
        <f t="shared" si="6"/>
        <v>4.0372020032009067E-6</v>
      </c>
      <c r="AB26" s="30">
        <f t="shared" si="7"/>
        <v>4.0372020032009067E-6</v>
      </c>
      <c r="AD26" s="36">
        <v>8.2727000000000002E-7</v>
      </c>
      <c r="AE26" s="36">
        <v>6.0503093478599999</v>
      </c>
      <c r="AF26" s="36">
        <v>216.4804891757</v>
      </c>
      <c r="AG26" s="30">
        <f t="shared" si="8"/>
        <v>1.1349682880735959E-7</v>
      </c>
      <c r="AH26" s="30">
        <f t="shared" si="9"/>
        <v>1.1347028398837557E-7</v>
      </c>
      <c r="AI26" s="30">
        <f t="shared" si="10"/>
        <v>1.1347028403316844E-7</v>
      </c>
      <c r="AJ26" s="30">
        <f t="shared" si="11"/>
        <v>1.1347028403316844E-7</v>
      </c>
      <c r="AL26" s="36">
        <v>1.7919000000000001E-7</v>
      </c>
      <c r="AM26" s="36">
        <v>4.2037650534899997</v>
      </c>
      <c r="AN26" s="36">
        <v>216.4804891757</v>
      </c>
      <c r="AO26" s="30">
        <f t="shared" si="12"/>
        <v>-1.7748351264628506E-7</v>
      </c>
      <c r="AP26" s="30">
        <f t="shared" si="13"/>
        <v>-1.7748271337308103E-7</v>
      </c>
      <c r="AQ26" s="30">
        <f t="shared" si="14"/>
        <v>-1.7748271337442993E-7</v>
      </c>
      <c r="AR26" s="30">
        <f t="shared" si="15"/>
        <v>-1.7748271337442993E-7</v>
      </c>
      <c r="AT26" s="36">
        <v>1.805E-8</v>
      </c>
      <c r="AU26" s="36">
        <v>2.2381603674299999</v>
      </c>
      <c r="AV26" s="36">
        <v>216.4804891757</v>
      </c>
      <c r="AW26" s="30">
        <f t="shared" si="16"/>
        <v>9.170434730454661E-9</v>
      </c>
      <c r="AX26" s="30">
        <f t="shared" si="17"/>
        <v>9.1709383434372012E-9</v>
      </c>
      <c r="AY26" s="30">
        <f t="shared" si="18"/>
        <v>9.1709383425873922E-9</v>
      </c>
      <c r="AZ26" s="30">
        <f t="shared" si="19"/>
        <v>9.1709383425873939E-9</v>
      </c>
      <c r="BB26" s="36">
        <v>8.9000000000000003E-10</v>
      </c>
      <c r="BC26" s="36">
        <v>1.3637107038</v>
      </c>
      <c r="BD26" s="36">
        <v>412.3710968744</v>
      </c>
      <c r="BE26" s="30">
        <f t="shared" si="20"/>
        <v>5.3725838150665911E-10</v>
      </c>
      <c r="BF26" s="30">
        <f t="shared" si="21"/>
        <v>5.3721459735480603E-10</v>
      </c>
      <c r="BG26" s="30">
        <f t="shared" si="22"/>
        <v>5.3721459742869094E-10</v>
      </c>
      <c r="BH26" s="30">
        <f t="shared" si="23"/>
        <v>5.3721459742869063E-10</v>
      </c>
      <c r="BJ26" s="36">
        <v>1.7895800000000001E-6</v>
      </c>
      <c r="BK26" s="36">
        <v>2.9536151467199998</v>
      </c>
      <c r="BL26" s="36">
        <v>63.735898303399999</v>
      </c>
      <c r="BM26" s="30">
        <f t="shared" si="24"/>
        <v>-1.5336801717040214E-6</v>
      </c>
      <c r="BN26" s="30">
        <f t="shared" si="25"/>
        <v>-1.5336713765459464E-6</v>
      </c>
      <c r="BO26" s="30">
        <f t="shared" si="26"/>
        <v>-1.5336713765607881E-6</v>
      </c>
      <c r="BP26" s="30">
        <f t="shared" si="27"/>
        <v>-1.5336713765607876E-6</v>
      </c>
      <c r="BR26" s="36">
        <v>4.6386000000000003E-7</v>
      </c>
      <c r="BS26" s="36">
        <v>0.81534705303999999</v>
      </c>
      <c r="BT26" s="36">
        <v>440.82528487759998</v>
      </c>
      <c r="BU26" s="30">
        <f t="shared" si="28"/>
        <v>-2.69094466161092E-8</v>
      </c>
      <c r="BV26" s="30">
        <f t="shared" si="29"/>
        <v>-2.6939992978173668E-8</v>
      </c>
      <c r="BW26" s="30">
        <f t="shared" si="30"/>
        <v>-2.693999292662853E-8</v>
      </c>
      <c r="BX26" s="30">
        <f t="shared" si="31"/>
        <v>-2.6939992926628735E-8</v>
      </c>
      <c r="BZ26" s="36">
        <v>6.5989999999999997E-8</v>
      </c>
      <c r="CA26" s="36">
        <v>0.28766025146000002</v>
      </c>
      <c r="CB26" s="36">
        <v>323.50541665740002</v>
      </c>
      <c r="CC26" s="30">
        <f t="shared" si="32"/>
        <v>4.2703403925031005E-9</v>
      </c>
      <c r="CD26" s="30">
        <f t="shared" si="33"/>
        <v>4.2671526146470435E-9</v>
      </c>
      <c r="CE26" s="30">
        <f t="shared" si="34"/>
        <v>4.2671526200262495E-9</v>
      </c>
      <c r="CF26" s="30">
        <f t="shared" si="35"/>
        <v>4.2671526200262206E-9</v>
      </c>
      <c r="CH26" s="36">
        <v>7.9500000000000001E-9</v>
      </c>
      <c r="CI26" s="36">
        <v>5.6902644115700003</v>
      </c>
      <c r="CJ26" s="36">
        <v>117.31986822019999</v>
      </c>
      <c r="CK26" s="30">
        <f t="shared" si="36"/>
        <v>2.5564797690458454E-9</v>
      </c>
      <c r="CL26" s="30">
        <f t="shared" si="37"/>
        <v>2.5563476161887615E-9</v>
      </c>
      <c r="CM26" s="30">
        <f t="shared" si="38"/>
        <v>2.5563476164117603E-9</v>
      </c>
      <c r="CN26" s="30">
        <f t="shared" si="39"/>
        <v>2.5563476164117603E-9</v>
      </c>
      <c r="CP26" s="36">
        <v>1.15E-9</v>
      </c>
      <c r="CQ26" s="36">
        <v>0.44589613973999997</v>
      </c>
      <c r="CR26" s="36">
        <v>110.2063212194</v>
      </c>
      <c r="CS26" s="30">
        <f t="shared" si="40"/>
        <v>1.1343526011971883E-9</v>
      </c>
      <c r="CT26" s="30">
        <f t="shared" si="41"/>
        <v>1.1343494832442072E-9</v>
      </c>
      <c r="CU26" s="30">
        <f t="shared" si="42"/>
        <v>1.1343494832494689E-9</v>
      </c>
      <c r="CV26" s="30">
        <f t="shared" si="43"/>
        <v>1.1343494832494689E-9</v>
      </c>
      <c r="CX26" s="36"/>
      <c r="CY26" s="36"/>
      <c r="CZ26" s="36"/>
      <c r="DF26" s="36">
        <v>6.4659669999999998E-5</v>
      </c>
      <c r="DG26" s="36">
        <v>0.17733160144999999</v>
      </c>
      <c r="DH26" s="36">
        <v>1052.2683831884001</v>
      </c>
      <c r="DI26" s="30">
        <f t="shared" si="48"/>
        <v>5.2393518776073536E-5</v>
      </c>
      <c r="DJ26" s="30">
        <f t="shared" si="49"/>
        <v>5.2399484510929096E-5</v>
      </c>
      <c r="DK26" s="30">
        <f t="shared" si="50"/>
        <v>5.2399484500863377E-5</v>
      </c>
      <c r="DL26" s="30">
        <f t="shared" si="51"/>
        <v>5.2399484500863411E-5</v>
      </c>
      <c r="DN26" s="36">
        <v>1.0910879999999999E-5</v>
      </c>
      <c r="DO26" s="36">
        <v>7.5272468539999998E-2</v>
      </c>
      <c r="DP26" s="36">
        <v>216.4804891757</v>
      </c>
      <c r="DQ26" s="30">
        <f t="shared" si="52"/>
        <v>4.7043241992548809E-6</v>
      </c>
      <c r="DR26" s="30">
        <f t="shared" si="53"/>
        <v>4.7040052950737211E-6</v>
      </c>
      <c r="DS26" s="30">
        <f t="shared" si="54"/>
        <v>4.7040052956118564E-6</v>
      </c>
      <c r="DT26" s="30">
        <f t="shared" si="55"/>
        <v>4.7040052956118547E-6</v>
      </c>
      <c r="DV26" s="36">
        <v>2.06854E-6</v>
      </c>
      <c r="DW26" s="36">
        <v>4.0218833673800001</v>
      </c>
      <c r="DX26" s="36">
        <v>735.87651353180001</v>
      </c>
      <c r="DY26" s="30">
        <f t="shared" si="56"/>
        <v>2.0650331334978258E-6</v>
      </c>
      <c r="DZ26" s="30">
        <f t="shared" si="57"/>
        <v>2.0650198633361195E-6</v>
      </c>
      <c r="EA26" s="30">
        <f t="shared" si="58"/>
        <v>2.0650198633585332E-6</v>
      </c>
      <c r="EB26" s="30">
        <f t="shared" si="59"/>
        <v>2.0650198633585328E-6</v>
      </c>
      <c r="ED26" s="36">
        <v>3.8089000000000002E-7</v>
      </c>
      <c r="EE26" s="36">
        <v>5.9445511552500001</v>
      </c>
      <c r="EF26" s="36">
        <v>88.865680217000005</v>
      </c>
      <c r="EG26" s="30">
        <f t="shared" si="60"/>
        <v>2.5667194696626109E-7</v>
      </c>
      <c r="EH26" s="30">
        <f t="shared" si="61"/>
        <v>2.5666820474741523E-7</v>
      </c>
      <c r="EI26" s="30">
        <f t="shared" si="62"/>
        <v>2.5666820475373002E-7</v>
      </c>
      <c r="EJ26" s="30">
        <f t="shared" si="63"/>
        <v>2.5666820475373002E-7</v>
      </c>
      <c r="EL26" s="36">
        <v>4.8340000000000001E-8</v>
      </c>
      <c r="EM26" s="36">
        <v>2.5883629460200002</v>
      </c>
      <c r="EN26" s="36">
        <v>515.46387109299997</v>
      </c>
      <c r="EO26" s="30">
        <f t="shared" si="64"/>
        <v>4.659301337440197E-8</v>
      </c>
      <c r="EP26" s="30">
        <f t="shared" si="65"/>
        <v>4.659201991260067E-8</v>
      </c>
      <c r="EQ26" s="30">
        <f t="shared" si="66"/>
        <v>4.6592019914277319E-8</v>
      </c>
      <c r="ER26" s="30">
        <f t="shared" si="67"/>
        <v>4.6592019914277312E-8</v>
      </c>
      <c r="ET26" s="36">
        <v>1.1409999999999999E-8</v>
      </c>
      <c r="EU26" s="36">
        <v>0.15741228204999999</v>
      </c>
      <c r="EV26" s="36">
        <v>412.3710968744</v>
      </c>
      <c r="EW26" s="30">
        <f t="shared" si="68"/>
        <v>-6.043549961525013E-9</v>
      </c>
      <c r="EX26" s="30">
        <f t="shared" si="69"/>
        <v>-6.0441471400855348E-9</v>
      </c>
      <c r="EY26" s="30">
        <f t="shared" si="70"/>
        <v>-6.0441471390778518E-9</v>
      </c>
      <c r="EZ26" s="30">
        <f t="shared" si="71"/>
        <v>-6.0441471390778551E-9</v>
      </c>
    </row>
    <row r="27" spans="1:156" s="30" customFormat="1" ht="12.75">
      <c r="N27" s="36">
        <v>1.7581429999999999E-5</v>
      </c>
      <c r="O27" s="36">
        <v>3.2658051477400001</v>
      </c>
      <c r="P27" s="36">
        <v>522.57741809380002</v>
      </c>
      <c r="Q27" s="30">
        <f t="shared" si="0"/>
        <v>1.6402201282435123E-5</v>
      </c>
      <c r="R27" s="30">
        <f t="shared" si="1"/>
        <v>1.6402696253122817E-5</v>
      </c>
      <c r="S27" s="30">
        <f t="shared" si="2"/>
        <v>1.6402696252287669E-5</v>
      </c>
      <c r="T27" s="30">
        <f t="shared" si="3"/>
        <v>1.6402696252287669E-5</v>
      </c>
      <c r="V27" s="36">
        <v>3.4382599999999999E-6</v>
      </c>
      <c r="W27" s="36">
        <v>3.95854178574</v>
      </c>
      <c r="X27" s="36">
        <v>412.3710968744</v>
      </c>
      <c r="Y27" s="30">
        <f t="shared" si="4"/>
        <v>-3.4778181366342989E-7</v>
      </c>
      <c r="Z27" s="30">
        <f t="shared" si="5"/>
        <v>-3.4757073999912847E-7</v>
      </c>
      <c r="AA27" s="30">
        <f t="shared" si="6"/>
        <v>-3.4757074035530387E-7</v>
      </c>
      <c r="AB27" s="30">
        <f t="shared" si="7"/>
        <v>-3.4757074035530234E-7</v>
      </c>
      <c r="AD27" s="36">
        <v>9.5659000000000002E-7</v>
      </c>
      <c r="AE27" s="36">
        <v>2.9109356153900001</v>
      </c>
      <c r="AF27" s="36">
        <v>316.39186965660002</v>
      </c>
      <c r="AG27" s="30">
        <f t="shared" si="8"/>
        <v>3.8491567193773292E-7</v>
      </c>
      <c r="AH27" s="30">
        <f t="shared" si="9"/>
        <v>3.8495713203560577E-7</v>
      </c>
      <c r="AI27" s="30">
        <f t="shared" si="10"/>
        <v>3.8495713196564498E-7</v>
      </c>
      <c r="AJ27" s="30">
        <f t="shared" si="11"/>
        <v>3.8495713196564519E-7</v>
      </c>
      <c r="AL27" s="36">
        <v>1.1452999999999999E-7</v>
      </c>
      <c r="AM27" s="36">
        <v>5.5752061509599997</v>
      </c>
      <c r="AN27" s="36">
        <v>11.045700263900001</v>
      </c>
      <c r="AO27" s="30">
        <f t="shared" si="12"/>
        <v>8.2284245249380343E-8</v>
      </c>
      <c r="AP27" s="30">
        <f t="shared" si="13"/>
        <v>8.2284113576271981E-8</v>
      </c>
      <c r="AQ27" s="30">
        <f t="shared" si="14"/>
        <v>8.2284113576494168E-8</v>
      </c>
      <c r="AR27" s="30">
        <f t="shared" si="15"/>
        <v>8.2284113576494168E-8</v>
      </c>
      <c r="AT27" s="36">
        <v>1.2110000000000001E-8</v>
      </c>
      <c r="AU27" s="36">
        <v>1.54685246534</v>
      </c>
      <c r="AV27" s="36">
        <v>191.9584544356</v>
      </c>
      <c r="AW27" s="30">
        <f t="shared" si="16"/>
        <v>1.0727355225098061E-8</v>
      </c>
      <c r="AX27" s="30">
        <f t="shared" si="17"/>
        <v>1.0727516628421997E-8</v>
      </c>
      <c r="AY27" s="30">
        <f t="shared" si="18"/>
        <v>1.0727516628149648E-8</v>
      </c>
      <c r="AZ27" s="30">
        <f t="shared" si="19"/>
        <v>1.0727516628149648E-8</v>
      </c>
      <c r="BB27" s="36">
        <v>1.02E-9</v>
      </c>
      <c r="BC27" s="36">
        <v>0.49450039082000002</v>
      </c>
      <c r="BD27" s="36">
        <v>117.31986822019999</v>
      </c>
      <c r="BE27" s="30">
        <f t="shared" si="20"/>
        <v>1.0076156626311343E-9</v>
      </c>
      <c r="BF27" s="30">
        <f t="shared" si="21"/>
        <v>1.0076128805875026E-9</v>
      </c>
      <c r="BG27" s="30">
        <f t="shared" si="22"/>
        <v>1.0076128805921974E-9</v>
      </c>
      <c r="BH27" s="30">
        <f t="shared" si="23"/>
        <v>1.0076128805921974E-9</v>
      </c>
      <c r="BJ27" s="36">
        <v>2.07213E-6</v>
      </c>
      <c r="BK27" s="36">
        <v>0.73021462850999996</v>
      </c>
      <c r="BL27" s="36">
        <v>199.0720014364</v>
      </c>
      <c r="BM27" s="30">
        <f t="shared" si="24"/>
        <v>1.9292277404256687E-6</v>
      </c>
      <c r="BN27" s="30">
        <f t="shared" si="25"/>
        <v>1.929205214178279E-6</v>
      </c>
      <c r="BO27" s="30">
        <f t="shared" si="26"/>
        <v>1.9292052142162921E-6</v>
      </c>
      <c r="BP27" s="30">
        <f t="shared" si="27"/>
        <v>1.9292052142162921E-6</v>
      </c>
      <c r="BR27" s="36">
        <v>3.6162999999999999E-7</v>
      </c>
      <c r="BS27" s="36">
        <v>1.8185105768900001</v>
      </c>
      <c r="BT27" s="36">
        <v>224.34479570190001</v>
      </c>
      <c r="BU27" s="30">
        <f t="shared" si="28"/>
        <v>3.0355290847779869E-7</v>
      </c>
      <c r="BV27" s="30">
        <f t="shared" si="29"/>
        <v>3.0355950654351193E-7</v>
      </c>
      <c r="BW27" s="30">
        <f t="shared" si="30"/>
        <v>3.0355950653237832E-7</v>
      </c>
      <c r="BX27" s="30">
        <f t="shared" si="31"/>
        <v>3.0355950653237837E-7</v>
      </c>
      <c r="BZ27" s="36">
        <v>6.3119999999999999E-8</v>
      </c>
      <c r="CA27" s="36">
        <v>1.1612132133599999</v>
      </c>
      <c r="CB27" s="36">
        <v>117.31986822019999</v>
      </c>
      <c r="CC27" s="30">
        <f t="shared" si="32"/>
        <v>5.5065289968294495E-8</v>
      </c>
      <c r="CD27" s="30">
        <f t="shared" si="33"/>
        <v>5.5065831607828812E-8</v>
      </c>
      <c r="CE27" s="30">
        <f t="shared" si="34"/>
        <v>5.5065831606914844E-8</v>
      </c>
      <c r="CF27" s="30">
        <f t="shared" si="35"/>
        <v>5.5065831606914844E-8</v>
      </c>
      <c r="CH27" s="36">
        <v>7.3300000000000001E-9</v>
      </c>
      <c r="CI27" s="36">
        <v>0.59842720676000005</v>
      </c>
      <c r="CJ27" s="36">
        <v>1066.49547719</v>
      </c>
      <c r="CK27" s="30">
        <f t="shared" si="36"/>
        <v>4.1536135086329031E-9</v>
      </c>
      <c r="CL27" s="30">
        <f t="shared" si="37"/>
        <v>4.1545772934096179E-9</v>
      </c>
      <c r="CM27" s="30">
        <f t="shared" si="38"/>
        <v>4.1545772917833775E-9</v>
      </c>
      <c r="CN27" s="30">
        <f t="shared" si="39"/>
        <v>4.1545772917833824E-9</v>
      </c>
      <c r="CP27" s="36"/>
      <c r="CQ27" s="36"/>
      <c r="CR27" s="36"/>
      <c r="CX27" s="36"/>
      <c r="CY27" s="36"/>
      <c r="CZ27" s="36"/>
      <c r="DF27" s="36">
        <v>6.7706210000000006E-5</v>
      </c>
      <c r="DG27" s="36">
        <v>3.0043347928399999</v>
      </c>
      <c r="DH27" s="36">
        <v>14.227094001599999</v>
      </c>
      <c r="DI27" s="30">
        <f t="shared" si="48"/>
        <v>-6.6130843855581283E-5</v>
      </c>
      <c r="DJ27" s="30">
        <f t="shared" si="49"/>
        <v>-6.613081294293605E-5</v>
      </c>
      <c r="DK27" s="30">
        <f t="shared" si="50"/>
        <v>-6.6130812942988214E-5</v>
      </c>
      <c r="DL27" s="30">
        <f t="shared" si="51"/>
        <v>-6.6130812942988214E-5</v>
      </c>
      <c r="DN27" s="36">
        <v>9.5440300000000008E-6</v>
      </c>
      <c r="DO27" s="36">
        <v>5.1517341051900001</v>
      </c>
      <c r="DP27" s="36">
        <v>647.01083331480004</v>
      </c>
      <c r="DQ27" s="30">
        <f t="shared" si="52"/>
        <v>6.1663677729280169E-8</v>
      </c>
      <c r="DR27" s="30">
        <f t="shared" si="53"/>
        <v>6.2587680071844615E-8</v>
      </c>
      <c r="DS27" s="30">
        <f t="shared" si="54"/>
        <v>6.2587678512642565E-8</v>
      </c>
      <c r="DT27" s="30">
        <f t="shared" si="55"/>
        <v>6.2587678512651035E-8</v>
      </c>
      <c r="DV27" s="36">
        <v>1.7847400000000001E-6</v>
      </c>
      <c r="DW27" s="36">
        <v>4.09716541453</v>
      </c>
      <c r="DX27" s="36">
        <v>440.82528487759998</v>
      </c>
      <c r="DY27" s="30">
        <f t="shared" si="56"/>
        <v>-1.465068888611912E-7</v>
      </c>
      <c r="DZ27" s="30">
        <f t="shared" si="57"/>
        <v>-1.4638955770507061E-7</v>
      </c>
      <c r="EA27" s="30">
        <f t="shared" si="58"/>
        <v>-1.4638955790306072E-7</v>
      </c>
      <c r="EB27" s="30">
        <f t="shared" si="59"/>
        <v>-1.4638955790305993E-7</v>
      </c>
      <c r="ED27" s="36">
        <v>3.2243000000000001E-7</v>
      </c>
      <c r="EE27" s="36">
        <v>4.01146349387</v>
      </c>
      <c r="EF27" s="36">
        <v>21.340641002400002</v>
      </c>
      <c r="EG27" s="30">
        <f t="shared" si="60"/>
        <v>-2.3557835740126195E-7</v>
      </c>
      <c r="EH27" s="30">
        <f t="shared" si="61"/>
        <v>-2.3557906040075765E-7</v>
      </c>
      <c r="EI27" s="30">
        <f t="shared" si="62"/>
        <v>-2.3557906039957136E-7</v>
      </c>
      <c r="EJ27" s="30">
        <f t="shared" si="63"/>
        <v>-2.3557906039957136E-7</v>
      </c>
      <c r="EL27" s="36">
        <v>6.0590000000000002E-8</v>
      </c>
      <c r="EM27" s="36">
        <v>5.1677444874000003</v>
      </c>
      <c r="EN27" s="36">
        <v>103.0927742186</v>
      </c>
      <c r="EO27" s="30">
        <f t="shared" si="64"/>
        <v>-7.0277278937471261E-9</v>
      </c>
      <c r="EP27" s="30">
        <f t="shared" si="65"/>
        <v>-7.0286562753873716E-9</v>
      </c>
      <c r="EQ27" s="30">
        <f t="shared" si="66"/>
        <v>-7.0286562738208181E-9</v>
      </c>
      <c r="ER27" s="30">
        <f t="shared" si="67"/>
        <v>-7.0286562738208181E-9</v>
      </c>
      <c r="ET27" s="36">
        <v>7.9799999999999993E-9</v>
      </c>
      <c r="EU27" s="36">
        <v>0.37452846153000002</v>
      </c>
      <c r="EV27" s="36">
        <v>28.454188003199999</v>
      </c>
      <c r="EW27" s="30">
        <f t="shared" si="68"/>
        <v>7.7932594590814818E-9</v>
      </c>
      <c r="EX27" s="30">
        <f t="shared" si="69"/>
        <v>7.7932667664490528E-9</v>
      </c>
      <c r="EY27" s="30">
        <f t="shared" si="70"/>
        <v>7.7932667664367228E-9</v>
      </c>
      <c r="EZ27" s="30">
        <f t="shared" si="71"/>
        <v>7.7932667664367228E-9</v>
      </c>
    </row>
    <row r="28" spans="1:156" s="30" customFormat="1" ht="12.75">
      <c r="A28" s="34" t="s">
        <v>26</v>
      </c>
      <c r="B28" s="33" t="s">
        <v>200</v>
      </c>
      <c r="C28" s="34" t="s">
        <v>201</v>
      </c>
      <c r="D28" s="34" t="s">
        <v>26</v>
      </c>
      <c r="E28" s="34" t="s">
        <v>26</v>
      </c>
      <c r="F28" s="34" t="s">
        <v>26</v>
      </c>
      <c r="N28" s="36">
        <v>1.6401830000000001E-5</v>
      </c>
      <c r="O28" s="36">
        <v>5.5050496621800002</v>
      </c>
      <c r="P28" s="36">
        <v>846.08283475120004</v>
      </c>
      <c r="Q28" s="30">
        <f t="shared" si="0"/>
        <v>1.1262838681455777E-5</v>
      </c>
      <c r="R28" s="30">
        <f t="shared" si="1"/>
        <v>1.1264348161992308E-5</v>
      </c>
      <c r="S28" s="30">
        <f t="shared" si="2"/>
        <v>1.1264348159445302E-5</v>
      </c>
      <c r="T28" s="30">
        <f t="shared" si="3"/>
        <v>1.1264348159445302E-5</v>
      </c>
      <c r="V28" s="36">
        <v>3.3972400000000001E-6</v>
      </c>
      <c r="W28" s="36">
        <v>3.63396398752</v>
      </c>
      <c r="X28" s="36">
        <v>316.39186965660002</v>
      </c>
      <c r="Y28" s="30">
        <f t="shared" si="4"/>
        <v>-1.0328298034008091E-6</v>
      </c>
      <c r="Z28" s="30">
        <f t="shared" si="5"/>
        <v>-1.0326765767823264E-6</v>
      </c>
      <c r="AA28" s="30">
        <f t="shared" si="6"/>
        <v>-1.0326765770408892E-6</v>
      </c>
      <c r="AB28" s="30">
        <f t="shared" si="7"/>
        <v>-1.0326765770408883E-6</v>
      </c>
      <c r="AD28" s="36">
        <v>6.3695999999999995E-7</v>
      </c>
      <c r="AE28" s="36">
        <v>0.35179804917000002</v>
      </c>
      <c r="AF28" s="36">
        <v>323.50541665740002</v>
      </c>
      <c r="AG28" s="30">
        <f t="shared" si="8"/>
        <v>8.1873798872280105E-8</v>
      </c>
      <c r="AH28" s="30">
        <f t="shared" si="9"/>
        <v>8.1843220363343628E-8</v>
      </c>
      <c r="AI28" s="30">
        <f t="shared" si="10"/>
        <v>8.1843220414943485E-8</v>
      </c>
      <c r="AJ28" s="30">
        <f t="shared" si="11"/>
        <v>8.1843220414943194E-8</v>
      </c>
      <c r="AL28" s="36">
        <v>1.0548E-7</v>
      </c>
      <c r="AM28" s="36">
        <v>5.9290626626899998</v>
      </c>
      <c r="AN28" s="36">
        <v>191.9584544356</v>
      </c>
      <c r="AO28" s="30">
        <f t="shared" si="12"/>
        <v>1.6007370139652027E-8</v>
      </c>
      <c r="AP28" s="30">
        <f t="shared" si="13"/>
        <v>1.6004375408816855E-8</v>
      </c>
      <c r="AQ28" s="30">
        <f t="shared" si="14"/>
        <v>1.600437541387024E-8</v>
      </c>
      <c r="AR28" s="30">
        <f t="shared" si="15"/>
        <v>1.600437541387024E-8</v>
      </c>
      <c r="AT28" s="36">
        <v>7.6500000000000007E-9</v>
      </c>
      <c r="AU28" s="36">
        <v>3.44501766503</v>
      </c>
      <c r="AV28" s="36">
        <v>323.50541665740002</v>
      </c>
      <c r="AW28" s="30">
        <f t="shared" si="16"/>
        <v>-6.1532741354477129E-10</v>
      </c>
      <c r="AX28" s="30">
        <f t="shared" si="17"/>
        <v>-6.1495828867594218E-10</v>
      </c>
      <c r="AY28" s="30">
        <f t="shared" si="18"/>
        <v>-6.1495828929882107E-10</v>
      </c>
      <c r="AZ28" s="30">
        <f t="shared" si="19"/>
        <v>-6.1495828929881765E-10</v>
      </c>
      <c r="BB28" s="36"/>
      <c r="BC28" s="36"/>
      <c r="BD28" s="36"/>
      <c r="BJ28" s="36">
        <v>1.3913999999999999E-6</v>
      </c>
      <c r="BK28" s="36">
        <v>1.9982199093999999</v>
      </c>
      <c r="BL28" s="36">
        <v>735.87651353180001</v>
      </c>
      <c r="BM28" s="30">
        <f t="shared" si="24"/>
        <v>-6.8059101316036007E-7</v>
      </c>
      <c r="BN28" s="30">
        <f t="shared" si="25"/>
        <v>-6.80724642199473E-7</v>
      </c>
      <c r="BO28" s="30">
        <f t="shared" si="26"/>
        <v>-6.8072464197398902E-7</v>
      </c>
      <c r="BP28" s="30">
        <f t="shared" si="27"/>
        <v>-6.8072464197399008E-7</v>
      </c>
      <c r="BR28" s="36">
        <v>3.4041000000000002E-7</v>
      </c>
      <c r="BS28" s="36">
        <v>2.8397129799699998</v>
      </c>
      <c r="BT28" s="36">
        <v>117.31986822019999</v>
      </c>
      <c r="BU28" s="30">
        <f t="shared" si="28"/>
        <v>-1.9735443077730552E-7</v>
      </c>
      <c r="BV28" s="30">
        <f t="shared" si="29"/>
        <v>-1.973495615323177E-7</v>
      </c>
      <c r="BW28" s="30">
        <f t="shared" si="30"/>
        <v>-1.9734956154053434E-7</v>
      </c>
      <c r="BX28" s="30">
        <f t="shared" si="31"/>
        <v>-1.9734956154053423E-7</v>
      </c>
      <c r="BZ28" s="36">
        <v>5.8910000000000003E-8</v>
      </c>
      <c r="CA28" s="36">
        <v>3.5826017724599999</v>
      </c>
      <c r="CB28" s="36">
        <v>309.27832265580003</v>
      </c>
      <c r="CC28" s="30">
        <f t="shared" si="32"/>
        <v>-1.7239572907182391E-8</v>
      </c>
      <c r="CD28" s="30">
        <f t="shared" si="33"/>
        <v>-1.723696591821125E-8</v>
      </c>
      <c r="CE28" s="30">
        <f t="shared" si="34"/>
        <v>-1.7236965922610424E-8</v>
      </c>
      <c r="CF28" s="30">
        <f t="shared" si="35"/>
        <v>-1.7236965922610411E-8</v>
      </c>
      <c r="CH28" s="36">
        <v>7.13E-9</v>
      </c>
      <c r="CI28" s="36">
        <v>0.21700311696999999</v>
      </c>
      <c r="CJ28" s="36">
        <v>625.67019231239999</v>
      </c>
      <c r="CK28" s="30">
        <f t="shared" si="36"/>
        <v>-7.0865318092008678E-9</v>
      </c>
      <c r="CL28" s="30">
        <f t="shared" si="37"/>
        <v>-7.0864581799751471E-9</v>
      </c>
      <c r="CM28" s="30">
        <f t="shared" si="38"/>
        <v>-7.086458180099445E-9</v>
      </c>
      <c r="CN28" s="30">
        <f t="shared" si="39"/>
        <v>-7.086458180099445E-9</v>
      </c>
      <c r="CP28" s="36"/>
      <c r="CQ28" s="36"/>
      <c r="CR28" s="36"/>
      <c r="CX28" s="36"/>
      <c r="CY28" s="36"/>
      <c r="CZ28" s="36"/>
      <c r="DF28" s="36">
        <v>5.8504429999999997E-5</v>
      </c>
      <c r="DG28" s="36">
        <v>1.45519636076</v>
      </c>
      <c r="DH28" s="36">
        <v>415.55249061209997</v>
      </c>
      <c r="DI28" s="30">
        <f t="shared" si="48"/>
        <v>3.8661810535561643E-5</v>
      </c>
      <c r="DJ28" s="30">
        <f t="shared" si="49"/>
        <v>3.8659080087591842E-5</v>
      </c>
      <c r="DK28" s="30">
        <f t="shared" si="50"/>
        <v>3.8659080092199437E-5</v>
      </c>
      <c r="DL28" s="30">
        <f t="shared" si="51"/>
        <v>3.8659080092199417E-5</v>
      </c>
      <c r="DN28" s="36">
        <v>9.6601200000000006E-6</v>
      </c>
      <c r="DO28" s="36">
        <v>0.47991379141000001</v>
      </c>
      <c r="DP28" s="36">
        <v>632.78373931320004</v>
      </c>
      <c r="DQ28" s="30">
        <f t="shared" si="52"/>
        <v>-9.5985205686841237E-6</v>
      </c>
      <c r="DR28" s="30">
        <f t="shared" si="53"/>
        <v>-9.5986236581205708E-6</v>
      </c>
      <c r="DS28" s="30">
        <f t="shared" si="54"/>
        <v>-9.5986236579466851E-6</v>
      </c>
      <c r="DT28" s="30">
        <f t="shared" si="55"/>
        <v>-9.5986236579466851E-6</v>
      </c>
      <c r="DV28" s="36">
        <v>1.80143E-6</v>
      </c>
      <c r="DW28" s="36">
        <v>3.5970490395499999</v>
      </c>
      <c r="DX28" s="36">
        <v>632.78373931320004</v>
      </c>
      <c r="DY28" s="30">
        <f t="shared" si="56"/>
        <v>1.7943746579033276E-6</v>
      </c>
      <c r="DZ28" s="30">
        <f t="shared" si="57"/>
        <v>1.7943897315947978E-6</v>
      </c>
      <c r="EA28" s="30">
        <f t="shared" si="58"/>
        <v>1.7943897315693752E-6</v>
      </c>
      <c r="EB28" s="30">
        <f t="shared" si="59"/>
        <v>1.7943897315693754E-6</v>
      </c>
      <c r="ED28" s="36">
        <v>4.0671000000000002E-7</v>
      </c>
      <c r="EE28" s="36">
        <v>0.68845183210000005</v>
      </c>
      <c r="EF28" s="36">
        <v>522.57741809380002</v>
      </c>
      <c r="EG28" s="30">
        <f t="shared" si="60"/>
        <v>-2.423044579207226E-7</v>
      </c>
      <c r="EH28" s="30">
        <f t="shared" si="61"/>
        <v>-2.4233000036063881E-7</v>
      </c>
      <c r="EI28" s="30">
        <f t="shared" si="62"/>
        <v>-2.423300003175387E-7</v>
      </c>
      <c r="EJ28" s="30">
        <f t="shared" si="63"/>
        <v>-2.4233000031753886E-7</v>
      </c>
      <c r="EL28" s="36">
        <v>4.4099999999999998E-8</v>
      </c>
      <c r="EM28" s="36">
        <v>2.211643085E-2</v>
      </c>
      <c r="EN28" s="36">
        <v>191.9584544356</v>
      </c>
      <c r="EO28" s="30">
        <f t="shared" si="64"/>
        <v>2.2240161231546373E-8</v>
      </c>
      <c r="EP28" s="30">
        <f t="shared" si="65"/>
        <v>2.223906737202578E-8</v>
      </c>
      <c r="EQ28" s="30">
        <f t="shared" si="66"/>
        <v>2.2239067373871617E-8</v>
      </c>
      <c r="ER28" s="30">
        <f t="shared" si="67"/>
        <v>2.2239067373871617E-8</v>
      </c>
      <c r="ET28" s="36">
        <v>8.3699999999999998E-9</v>
      </c>
      <c r="EU28" s="36">
        <v>5.04769794123</v>
      </c>
      <c r="EV28" s="36">
        <v>124.433415221</v>
      </c>
      <c r="EW28" s="30">
        <f t="shared" si="68"/>
        <v>-2.9063582286894995E-9</v>
      </c>
      <c r="EX28" s="30">
        <f t="shared" si="69"/>
        <v>-2.906504379083227E-9</v>
      </c>
      <c r="EY28" s="30">
        <f t="shared" si="70"/>
        <v>-2.9065043788366047E-9</v>
      </c>
      <c r="EZ28" s="30">
        <f t="shared" si="71"/>
        <v>-2.9065043788366047E-9</v>
      </c>
    </row>
    <row r="29" spans="1:156" s="30" customFormat="1" ht="12.75">
      <c r="N29" s="36">
        <v>1.391336E-5</v>
      </c>
      <c r="O29" s="36">
        <v>4.0233197811599997</v>
      </c>
      <c r="P29" s="36">
        <v>323.50541665740002</v>
      </c>
      <c r="Q29" s="30">
        <f t="shared" si="0"/>
        <v>-8.5175842895722644E-6</v>
      </c>
      <c r="R29" s="30">
        <f t="shared" si="1"/>
        <v>-8.5170517163295186E-6</v>
      </c>
      <c r="S29" s="30">
        <f t="shared" si="2"/>
        <v>-8.5170517172282223E-6</v>
      </c>
      <c r="T29" s="30">
        <f t="shared" si="3"/>
        <v>-8.5170517172282172E-6</v>
      </c>
      <c r="V29" s="36">
        <v>3.3593600000000001E-6</v>
      </c>
      <c r="W29" s="36">
        <v>3.77173072712</v>
      </c>
      <c r="X29" s="36">
        <v>735.87651353180001</v>
      </c>
      <c r="Y29" s="30">
        <f t="shared" si="4"/>
        <v>3.2008767637018759E-6</v>
      </c>
      <c r="Z29" s="30">
        <f t="shared" si="5"/>
        <v>3.2007644661357493E-6</v>
      </c>
      <c r="AA29" s="30">
        <f t="shared" si="6"/>
        <v>3.2007644663252776E-6</v>
      </c>
      <c r="AB29" s="30">
        <f t="shared" si="7"/>
        <v>3.2007644663252767E-6</v>
      </c>
      <c r="AD29" s="36">
        <v>8.4860000000000002E-7</v>
      </c>
      <c r="AE29" s="36">
        <v>5.73472777961</v>
      </c>
      <c r="AF29" s="36">
        <v>209.3669421749</v>
      </c>
      <c r="AG29" s="30">
        <f t="shared" si="8"/>
        <v>-1.171653686042408E-7</v>
      </c>
      <c r="AH29" s="30">
        <f t="shared" si="9"/>
        <v>-1.1719169974414912E-7</v>
      </c>
      <c r="AI29" s="30">
        <f t="shared" si="10"/>
        <v>-1.1719169969971675E-7</v>
      </c>
      <c r="AJ29" s="30">
        <f t="shared" si="11"/>
        <v>-1.1719169969971751E-7</v>
      </c>
      <c r="AL29" s="36">
        <v>1.0389E-7</v>
      </c>
      <c r="AM29" s="36">
        <v>3.9483873694699998</v>
      </c>
      <c r="AN29" s="36">
        <v>209.3669421749</v>
      </c>
      <c r="AO29" s="30">
        <f t="shared" si="12"/>
        <v>-9.7446154484652268E-8</v>
      </c>
      <c r="AP29" s="30">
        <f t="shared" si="13"/>
        <v>-9.7445025991612824E-8</v>
      </c>
      <c r="AQ29" s="30">
        <f t="shared" si="14"/>
        <v>-9.7445025993517166E-8</v>
      </c>
      <c r="AR29" s="30">
        <f t="shared" si="15"/>
        <v>-9.7445025993517152E-8</v>
      </c>
      <c r="AT29" s="36">
        <v>7.6299999999999995E-9</v>
      </c>
      <c r="AU29" s="36">
        <v>4.8319722244800003</v>
      </c>
      <c r="AV29" s="36">
        <v>210.11770170029999</v>
      </c>
      <c r="AW29" s="30">
        <f t="shared" si="16"/>
        <v>-6.6010191177387263E-9</v>
      </c>
      <c r="AX29" s="30">
        <f t="shared" si="17"/>
        <v>-6.6011394304305632E-9</v>
      </c>
      <c r="AY29" s="30">
        <f t="shared" si="18"/>
        <v>-6.6011394302275466E-9</v>
      </c>
      <c r="AZ29" s="30">
        <f t="shared" si="19"/>
        <v>-6.6011394302275491E-9</v>
      </c>
      <c r="BB29" s="36"/>
      <c r="BC29" s="36"/>
      <c r="BD29" s="36"/>
      <c r="BJ29" s="36">
        <v>1.3488399999999999E-6</v>
      </c>
      <c r="BK29" s="36">
        <v>5.2450081960499997</v>
      </c>
      <c r="BL29" s="36">
        <v>742.99006053259995</v>
      </c>
      <c r="BM29" s="30">
        <f t="shared" si="24"/>
        <v>5.8104580619495486E-7</v>
      </c>
      <c r="BN29" s="30">
        <f t="shared" si="25"/>
        <v>5.811811376097929E-7</v>
      </c>
      <c r="BO29" s="30">
        <f t="shared" si="26"/>
        <v>5.8118113738143462E-7</v>
      </c>
      <c r="BP29" s="30">
        <f t="shared" si="27"/>
        <v>5.8118113738143557E-7</v>
      </c>
      <c r="BR29" s="36">
        <v>3.2164000000000001E-7</v>
      </c>
      <c r="BS29" s="36">
        <v>1.1867613234300001</v>
      </c>
      <c r="BT29" s="36">
        <v>846.08283475120004</v>
      </c>
      <c r="BU29" s="30">
        <f t="shared" si="28"/>
        <v>-3.0070181475691267E-7</v>
      </c>
      <c r="BV29" s="30">
        <f t="shared" si="29"/>
        <v>-3.0068736008521483E-7</v>
      </c>
      <c r="BW29" s="30">
        <f t="shared" si="30"/>
        <v>-3.0068736010961028E-7</v>
      </c>
      <c r="BX29" s="30">
        <f t="shared" si="31"/>
        <v>-3.0068736010961028E-7</v>
      </c>
      <c r="BZ29" s="36">
        <v>6.6479999999999997E-8</v>
      </c>
      <c r="CA29" s="36">
        <v>5.5571412994899996</v>
      </c>
      <c r="CB29" s="36">
        <v>209.3669421749</v>
      </c>
      <c r="CC29" s="30">
        <f t="shared" si="32"/>
        <v>-2.0665988347328104E-8</v>
      </c>
      <c r="CD29" s="30">
        <f t="shared" si="33"/>
        <v>-2.0667967902777515E-8</v>
      </c>
      <c r="CE29" s="30">
        <f t="shared" si="34"/>
        <v>-2.0667967899437132E-8</v>
      </c>
      <c r="CF29" s="30">
        <f t="shared" si="35"/>
        <v>-2.0667967899437188E-8</v>
      </c>
      <c r="CH29" s="36">
        <v>7.7300000000000004E-9</v>
      </c>
      <c r="CI29" s="36">
        <v>5.4836198199000004</v>
      </c>
      <c r="CJ29" s="36">
        <v>202.25339517410001</v>
      </c>
      <c r="CK29" s="30">
        <f t="shared" si="36"/>
        <v>-2.6518916072614279E-9</v>
      </c>
      <c r="CL29" s="30">
        <f t="shared" si="37"/>
        <v>-2.6521113535629244E-9</v>
      </c>
      <c r="CM29" s="30">
        <f t="shared" si="38"/>
        <v>-2.6521113531921196E-9</v>
      </c>
      <c r="CN29" s="30">
        <f t="shared" si="39"/>
        <v>-2.6521113531921258E-9</v>
      </c>
      <c r="CP29" s="36"/>
      <c r="CQ29" s="36"/>
      <c r="CR29" s="36"/>
      <c r="CX29" s="36"/>
      <c r="CY29" s="36"/>
      <c r="CZ29" s="36"/>
      <c r="DF29" s="36">
        <v>5.3074810000000003E-5</v>
      </c>
      <c r="DG29" s="36">
        <v>0.59737534049999996</v>
      </c>
      <c r="DH29" s="36">
        <v>63.735898303399999</v>
      </c>
      <c r="DI29" s="30">
        <f t="shared" si="48"/>
        <v>5.1502868762104928E-5</v>
      </c>
      <c r="DJ29" s="30">
        <f t="shared" si="49"/>
        <v>5.1502991041243356E-5</v>
      </c>
      <c r="DK29" s="30">
        <f t="shared" si="50"/>
        <v>5.1502991041037018E-5</v>
      </c>
      <c r="DL29" s="30">
        <f t="shared" si="51"/>
        <v>5.1502991041037018E-5</v>
      </c>
      <c r="DN29" s="36">
        <v>8.8182699999999995E-6</v>
      </c>
      <c r="DO29" s="36">
        <v>1.88471724478</v>
      </c>
      <c r="DP29" s="36">
        <v>1052.2683831884001</v>
      </c>
      <c r="DQ29" s="30">
        <f t="shared" si="52"/>
        <v>-6.0925054815467424E-6</v>
      </c>
      <c r="DR29" s="30">
        <f t="shared" si="53"/>
        <v>-6.0915015770446371E-6</v>
      </c>
      <c r="DS29" s="30">
        <f t="shared" si="54"/>
        <v>-6.0915015787387919E-6</v>
      </c>
      <c r="DT29" s="30">
        <f t="shared" si="55"/>
        <v>-6.0915015787387877E-6</v>
      </c>
      <c r="DV29" s="36">
        <v>1.53656E-6</v>
      </c>
      <c r="DW29" s="36">
        <v>3.1347053038200001</v>
      </c>
      <c r="DX29" s="36">
        <v>625.67019231239999</v>
      </c>
      <c r="DY29" s="30">
        <f t="shared" si="56"/>
        <v>1.4514617088720933E-6</v>
      </c>
      <c r="DZ29" s="30">
        <f t="shared" si="57"/>
        <v>1.4514144922191355E-6</v>
      </c>
      <c r="EA29" s="30">
        <f t="shared" si="58"/>
        <v>1.4514144922988218E-6</v>
      </c>
      <c r="EB29" s="30">
        <f t="shared" si="59"/>
        <v>1.4514144922988214E-6</v>
      </c>
      <c r="ED29" s="36">
        <v>2.8209000000000001E-7</v>
      </c>
      <c r="EE29" s="36">
        <v>5.7719301396100002</v>
      </c>
      <c r="EF29" s="36">
        <v>210.11770170029999</v>
      </c>
      <c r="EG29" s="30">
        <f t="shared" si="60"/>
        <v>-2.9697400954575866E-8</v>
      </c>
      <c r="EH29" s="30">
        <f t="shared" si="61"/>
        <v>-2.9706220951488791E-8</v>
      </c>
      <c r="EI29" s="30">
        <f t="shared" si="62"/>
        <v>-2.9706220936605377E-8</v>
      </c>
      <c r="EJ29" s="30">
        <f t="shared" si="63"/>
        <v>-2.9706220936605377E-8</v>
      </c>
      <c r="EL29" s="36">
        <v>4.3639999999999999E-8</v>
      </c>
      <c r="EM29" s="36">
        <v>1.59622746023</v>
      </c>
      <c r="EN29" s="36">
        <v>330.61896365820002</v>
      </c>
      <c r="EO29" s="30">
        <f t="shared" si="64"/>
        <v>4.2421004416980775E-8</v>
      </c>
      <c r="EP29" s="30">
        <f t="shared" si="65"/>
        <v>4.2420497641670777E-8</v>
      </c>
      <c r="EQ29" s="30">
        <f t="shared" si="66"/>
        <v>4.2420497642526016E-8</v>
      </c>
      <c r="ER29" s="30">
        <f t="shared" si="67"/>
        <v>4.2420497642526016E-8</v>
      </c>
      <c r="ET29" s="36"/>
      <c r="EU29" s="36"/>
      <c r="EV29" s="36"/>
    </row>
    <row r="30" spans="1:156" s="30" customFormat="1" ht="12.75">
      <c r="A30" s="30" t="s">
        <v>202</v>
      </c>
      <c r="B30" s="30" t="s">
        <v>203</v>
      </c>
      <c r="C30" s="30" t="s">
        <v>204</v>
      </c>
      <c r="G30" s="16"/>
      <c r="N30" s="36">
        <v>1.5806409999999999E-5</v>
      </c>
      <c r="O30" s="36">
        <v>4.3726631412000003</v>
      </c>
      <c r="P30" s="36">
        <v>309.27832265580003</v>
      </c>
      <c r="Q30" s="30">
        <f t="shared" si="0"/>
        <v>-1.3992766650738101E-5</v>
      </c>
      <c r="R30" s="30">
        <f t="shared" si="1"/>
        <v>-1.3992426410549639E-5</v>
      </c>
      <c r="S30" s="30">
        <f t="shared" si="2"/>
        <v>-1.39924264111238E-5</v>
      </c>
      <c r="T30" s="30">
        <f t="shared" si="3"/>
        <v>-1.39924264111238E-5</v>
      </c>
      <c r="V30" s="36">
        <v>3.3193300000000001E-6</v>
      </c>
      <c r="W30" s="36">
        <v>2.86077699882</v>
      </c>
      <c r="X30" s="36">
        <v>210.11770170029999</v>
      </c>
      <c r="Y30" s="30">
        <f t="shared" si="4"/>
        <v>-4.1373033001302183E-7</v>
      </c>
      <c r="Z30" s="30">
        <f t="shared" si="5"/>
        <v>-4.1362677936576894E-7</v>
      </c>
      <c r="AA30" s="30">
        <f t="shared" si="6"/>
        <v>-4.1362677954050516E-7</v>
      </c>
      <c r="AB30" s="30">
        <f t="shared" si="7"/>
        <v>-4.1362677954050442E-7</v>
      </c>
      <c r="AD30" s="36">
        <v>6.0646999999999995E-7</v>
      </c>
      <c r="AE30" s="36">
        <v>4.8751785018999998</v>
      </c>
      <c r="AF30" s="36">
        <v>632.78373931320004</v>
      </c>
      <c r="AG30" s="30">
        <f t="shared" si="8"/>
        <v>1.2294280017047555E-7</v>
      </c>
      <c r="AH30" s="30">
        <f t="shared" si="9"/>
        <v>1.2299903263573524E-7</v>
      </c>
      <c r="AI30" s="30">
        <f t="shared" si="10"/>
        <v>1.229990325408472E-7</v>
      </c>
      <c r="AJ30" s="30">
        <f t="shared" si="11"/>
        <v>1.2299903254084744E-7</v>
      </c>
      <c r="AL30" s="36">
        <v>8.65E-8</v>
      </c>
      <c r="AM30" s="36">
        <v>3.3933536969799998</v>
      </c>
      <c r="AN30" s="36">
        <v>302.16477565500003</v>
      </c>
      <c r="AO30" s="30">
        <f t="shared" si="12"/>
        <v>-1.2685388842797076E-8</v>
      </c>
      <c r="AP30" s="30">
        <f t="shared" si="13"/>
        <v>-1.2681520016466325E-8</v>
      </c>
      <c r="AQ30" s="30">
        <f t="shared" si="14"/>
        <v>-1.2681520022994777E-8</v>
      </c>
      <c r="AR30" s="30">
        <f t="shared" si="15"/>
        <v>-1.2681520022994741E-8</v>
      </c>
      <c r="AT30" s="36">
        <v>6.1300000000000001E-9</v>
      </c>
      <c r="AU30" s="36">
        <v>4.1905265635299997</v>
      </c>
      <c r="AV30" s="36">
        <v>515.46387109299997</v>
      </c>
      <c r="AW30" s="30">
        <f t="shared" si="16"/>
        <v>1.4469737512656754E-9</v>
      </c>
      <c r="AX30" s="30">
        <f t="shared" si="17"/>
        <v>1.4474332076332027E-9</v>
      </c>
      <c r="AY30" s="30">
        <f t="shared" si="18"/>
        <v>1.4474332068579026E-9</v>
      </c>
      <c r="AZ30" s="30">
        <f t="shared" si="19"/>
        <v>1.4474332068579053E-9</v>
      </c>
      <c r="BB30" s="36"/>
      <c r="BC30" s="36"/>
      <c r="BD30" s="36"/>
      <c r="BJ30" s="36">
        <v>1.4058500000000001E-6</v>
      </c>
      <c r="BK30" s="36">
        <v>0.64417620299</v>
      </c>
      <c r="BL30" s="36">
        <v>490.3340891794</v>
      </c>
      <c r="BM30" s="30">
        <f t="shared" si="24"/>
        <v>-6.7858602830354641E-7</v>
      </c>
      <c r="BN30" s="30">
        <f t="shared" si="25"/>
        <v>-6.7867636465653956E-7</v>
      </c>
      <c r="BO30" s="30">
        <f t="shared" si="26"/>
        <v>-6.7867636450410528E-7</v>
      </c>
      <c r="BP30" s="30">
        <f t="shared" si="27"/>
        <v>-6.7867636450410528E-7</v>
      </c>
      <c r="BR30" s="36">
        <v>3.3113999999999999E-7</v>
      </c>
      <c r="BS30" s="36">
        <v>1.3055708000999999</v>
      </c>
      <c r="BT30" s="36">
        <v>412.3710968744</v>
      </c>
      <c r="BU30" s="30">
        <f t="shared" si="28"/>
        <v>1.8421838739345275E-7</v>
      </c>
      <c r="BV30" s="30">
        <f t="shared" si="29"/>
        <v>1.8420140755199114E-7</v>
      </c>
      <c r="BW30" s="30">
        <f t="shared" si="30"/>
        <v>1.8420140758064423E-7</v>
      </c>
      <c r="BX30" s="30">
        <f t="shared" si="31"/>
        <v>1.8420140758064412E-7</v>
      </c>
      <c r="BZ30" s="36">
        <v>5.5899999999999998E-8</v>
      </c>
      <c r="CA30" s="36">
        <v>2.4778394451099999</v>
      </c>
      <c r="CB30" s="36">
        <v>1066.49547719</v>
      </c>
      <c r="CC30" s="30">
        <f t="shared" si="32"/>
        <v>-5.3504219694182035E-8</v>
      </c>
      <c r="CD30" s="30">
        <f t="shared" si="33"/>
        <v>-5.3501635334345415E-8</v>
      </c>
      <c r="CE30" s="30">
        <f t="shared" si="34"/>
        <v>-5.3501635338707516E-8</v>
      </c>
      <c r="CF30" s="30">
        <f t="shared" si="35"/>
        <v>-5.3501635338707503E-8</v>
      </c>
      <c r="CH30" s="36">
        <v>8.9700000000000003E-9</v>
      </c>
      <c r="CI30" s="36">
        <v>2.65577866867</v>
      </c>
      <c r="CJ30" s="36">
        <v>654.12438031559998</v>
      </c>
      <c r="CK30" s="30">
        <f t="shared" si="36"/>
        <v>5.0628781528586556E-9</v>
      </c>
      <c r="CL30" s="30">
        <f t="shared" si="37"/>
        <v>5.0621533570915412E-9</v>
      </c>
      <c r="CM30" s="30">
        <f t="shared" si="38"/>
        <v>5.0621533583146361E-9</v>
      </c>
      <c r="CN30" s="30">
        <f t="shared" si="39"/>
        <v>5.0621533583146294E-9</v>
      </c>
      <c r="CP30" s="36"/>
      <c r="CQ30" s="36"/>
      <c r="CR30" s="36"/>
      <c r="CX30" s="36"/>
      <c r="CY30" s="36"/>
      <c r="CZ30" s="36"/>
      <c r="DF30" s="36">
        <v>4.6957460000000003E-5</v>
      </c>
      <c r="DG30" s="36">
        <v>2.1491903695599999</v>
      </c>
      <c r="DH30" s="36">
        <v>227.52618943959999</v>
      </c>
      <c r="DI30" s="30">
        <f t="shared" si="48"/>
        <v>2.9641083279732844E-5</v>
      </c>
      <c r="DJ30" s="30">
        <f t="shared" si="49"/>
        <v>2.9642323226582735E-5</v>
      </c>
      <c r="DK30" s="30">
        <f t="shared" si="50"/>
        <v>2.9642323224490428E-5</v>
      </c>
      <c r="DL30" s="30">
        <f t="shared" si="51"/>
        <v>2.9642323224490438E-5</v>
      </c>
      <c r="DN30" s="36">
        <v>8.7421500000000007E-6</v>
      </c>
      <c r="DO30" s="36">
        <v>1.40224683864</v>
      </c>
      <c r="DP30" s="36">
        <v>224.34479570190001</v>
      </c>
      <c r="DQ30" s="30">
        <f t="shared" si="52"/>
        <v>8.6327743141540901E-6</v>
      </c>
      <c r="DR30" s="30">
        <f t="shared" si="53"/>
        <v>8.6328205875239254E-6</v>
      </c>
      <c r="DS30" s="30">
        <f t="shared" si="54"/>
        <v>8.6328205874458493E-6</v>
      </c>
      <c r="DT30" s="30">
        <f t="shared" si="55"/>
        <v>8.6328205874458493E-6</v>
      </c>
      <c r="DV30" s="36">
        <v>1.47779E-6</v>
      </c>
      <c r="DW30" s="36">
        <v>0.13614300540999999</v>
      </c>
      <c r="DX30" s="36">
        <v>302.16477565500003</v>
      </c>
      <c r="DY30" s="30">
        <f t="shared" si="56"/>
        <v>4.6638220079945704E-8</v>
      </c>
      <c r="DZ30" s="30">
        <f t="shared" si="57"/>
        <v>4.6571435006412711E-8</v>
      </c>
      <c r="EA30" s="30">
        <f t="shared" si="58"/>
        <v>4.6571435119108916E-8</v>
      </c>
      <c r="EB30" s="30">
        <f t="shared" si="59"/>
        <v>4.6571435119108261E-8</v>
      </c>
      <c r="ED30" s="36">
        <v>2.4975999999999998E-7</v>
      </c>
      <c r="EE30" s="36">
        <v>3.0624970901399999</v>
      </c>
      <c r="EF30" s="36">
        <v>234.63973644039999</v>
      </c>
      <c r="EG30" s="30">
        <f t="shared" si="60"/>
        <v>-4.7346863646464194E-8</v>
      </c>
      <c r="EH30" s="30">
        <f t="shared" si="61"/>
        <v>-4.7338253359042107E-8</v>
      </c>
      <c r="EI30" s="30">
        <f t="shared" si="62"/>
        <v>-4.7338253373571541E-8</v>
      </c>
      <c r="EJ30" s="30">
        <f t="shared" si="63"/>
        <v>-4.7338253373571488E-8</v>
      </c>
      <c r="EL30" s="36">
        <v>3.676E-8</v>
      </c>
      <c r="EM30" s="36">
        <v>3.2989983967300001</v>
      </c>
      <c r="EN30" s="36">
        <v>210.11770170029999</v>
      </c>
      <c r="EO30" s="30">
        <f t="shared" si="64"/>
        <v>-1.9625631121244099E-8</v>
      </c>
      <c r="EP30" s="30">
        <f t="shared" si="65"/>
        <v>-1.9624653829664163E-8</v>
      </c>
      <c r="EQ30" s="30">
        <f t="shared" si="66"/>
        <v>-1.9624653831313313E-8</v>
      </c>
      <c r="ER30" s="30">
        <f t="shared" si="67"/>
        <v>-1.96246538313133E-8</v>
      </c>
      <c r="ET30" s="36"/>
      <c r="EU30" s="36"/>
      <c r="EV30" s="36"/>
    </row>
    <row r="31" spans="1:156" s="30" customFormat="1" ht="12.75">
      <c r="A31" s="30">
        <v>0</v>
      </c>
      <c r="B31" s="30">
        <f xml:space="preserve"> 0.0057755183 * A31</f>
        <v>0</v>
      </c>
      <c r="C31" s="30">
        <f xml:space="preserve"> Tau - B31/DAYSinMILLENNIUM</f>
        <v>-5.5445729919609181E-3</v>
      </c>
      <c r="N31" s="36">
        <v>1.123515E-5</v>
      </c>
      <c r="O31" s="36">
        <v>2.8372679357199999</v>
      </c>
      <c r="P31" s="36">
        <v>415.55249061209997</v>
      </c>
      <c r="Q31" s="30">
        <f t="shared" si="0"/>
        <v>9.675503135183857E-6</v>
      </c>
      <c r="R31" s="30">
        <f t="shared" si="1"/>
        <v>9.6758582255375927E-6</v>
      </c>
      <c r="S31" s="30">
        <f t="shared" si="2"/>
        <v>9.6758582249384304E-6</v>
      </c>
      <c r="T31" s="30">
        <f t="shared" si="3"/>
        <v>9.6758582249384321E-6</v>
      </c>
      <c r="V31" s="36">
        <v>3.5248900000000001E-6</v>
      </c>
      <c r="W31" s="36">
        <v>2.3170707946300002</v>
      </c>
      <c r="X31" s="36">
        <v>632.78373931320004</v>
      </c>
      <c r="Y31" s="30">
        <f t="shared" si="4"/>
        <v>1.3053307218393419E-6</v>
      </c>
      <c r="Z31" s="30">
        <f t="shared" si="5"/>
        <v>1.3050206807210629E-6</v>
      </c>
      <c r="AA31" s="30">
        <f t="shared" si="6"/>
        <v>1.3050206812442489E-6</v>
      </c>
      <c r="AB31" s="30">
        <f t="shared" si="7"/>
        <v>1.3050206812442476E-6</v>
      </c>
      <c r="AD31" s="36">
        <v>6.6459E-7</v>
      </c>
      <c r="AE31" s="36">
        <v>0.48297940601</v>
      </c>
      <c r="AF31" s="36">
        <v>10.294940738499999</v>
      </c>
      <c r="AG31" s="30">
        <f t="shared" si="8"/>
        <v>6.052208160017819E-7</v>
      </c>
      <c r="AH31" s="30">
        <f t="shared" si="9"/>
        <v>6.0522123897424079E-7</v>
      </c>
      <c r="AI31" s="30">
        <f t="shared" si="10"/>
        <v>6.0522123897352695E-7</v>
      </c>
      <c r="AJ31" s="30">
        <f t="shared" si="11"/>
        <v>6.0522123897352695E-7</v>
      </c>
      <c r="AL31" s="36">
        <v>7.5800000000000004E-8</v>
      </c>
      <c r="AM31" s="36">
        <v>4.8773691315700001</v>
      </c>
      <c r="AN31" s="36">
        <v>323.50541665740002</v>
      </c>
      <c r="AO31" s="30">
        <f t="shared" si="12"/>
        <v>-7.5672878605910698E-8</v>
      </c>
      <c r="AP31" s="30">
        <f t="shared" si="13"/>
        <v>-7.5672666096345761E-8</v>
      </c>
      <c r="AQ31" s="30">
        <f t="shared" si="14"/>
        <v>-7.5672666096704492E-8</v>
      </c>
      <c r="AR31" s="30">
        <f t="shared" si="15"/>
        <v>-7.5672666096704492E-8</v>
      </c>
      <c r="AT31" s="36">
        <v>6.48E-9</v>
      </c>
      <c r="AU31" s="36">
        <v>2.2859171030300001</v>
      </c>
      <c r="AV31" s="36">
        <v>209.3669421749</v>
      </c>
      <c r="AW31" s="30">
        <f t="shared" si="16"/>
        <v>2.7936332047733071E-9</v>
      </c>
      <c r="AX31" s="30">
        <f t="shared" si="17"/>
        <v>2.7938163805387499E-9</v>
      </c>
      <c r="AY31" s="30">
        <f t="shared" si="18"/>
        <v>2.7938163802296536E-9</v>
      </c>
      <c r="AZ31" s="30">
        <f t="shared" si="19"/>
        <v>2.7938163802296553E-9</v>
      </c>
      <c r="BB31" s="36"/>
      <c r="BC31" s="36"/>
      <c r="BD31" s="36"/>
      <c r="BJ31" s="36">
        <v>1.2166900000000001E-6</v>
      </c>
      <c r="BK31" s="36">
        <v>3.1153714087600002</v>
      </c>
      <c r="BL31" s="36">
        <v>522.57741809380002</v>
      </c>
      <c r="BM31" s="30">
        <f t="shared" si="24"/>
        <v>1.1879189078284075E-6</v>
      </c>
      <c r="BN31" s="30">
        <f t="shared" si="25"/>
        <v>1.1879394720970405E-6</v>
      </c>
      <c r="BO31" s="30">
        <f t="shared" si="26"/>
        <v>1.1879394720623458E-6</v>
      </c>
      <c r="BP31" s="30">
        <f t="shared" si="27"/>
        <v>1.1879394720623458E-6</v>
      </c>
      <c r="BR31" s="36">
        <v>2.7281999999999998E-7</v>
      </c>
      <c r="BS31" s="36">
        <v>4.6474484759100001</v>
      </c>
      <c r="BT31" s="36">
        <v>1066.49547719</v>
      </c>
      <c r="BU31" s="30">
        <f t="shared" si="28"/>
        <v>8.1921503909589104E-8</v>
      </c>
      <c r="BV31" s="30">
        <f t="shared" si="29"/>
        <v>8.1879973510398586E-8</v>
      </c>
      <c r="BW31" s="30">
        <f t="shared" si="30"/>
        <v>8.1879973580480438E-8</v>
      </c>
      <c r="BX31" s="30">
        <f t="shared" si="31"/>
        <v>8.1879973580480213E-8</v>
      </c>
      <c r="BZ31" s="36">
        <v>6.1920000000000001E-8</v>
      </c>
      <c r="CA31" s="36">
        <v>3.6123188651899998</v>
      </c>
      <c r="CB31" s="36">
        <v>860.30992875280003</v>
      </c>
      <c r="CC31" s="30">
        <f t="shared" si="32"/>
        <v>2.4855772052993631E-8</v>
      </c>
      <c r="CD31" s="30">
        <f t="shared" si="33"/>
        <v>2.484847104484603E-8</v>
      </c>
      <c r="CE31" s="30">
        <f t="shared" si="34"/>
        <v>2.4848471057166412E-8</v>
      </c>
      <c r="CF31" s="30">
        <f t="shared" si="35"/>
        <v>2.4848471057166359E-8</v>
      </c>
      <c r="CH31" s="36">
        <v>5.0899999999999996E-9</v>
      </c>
      <c r="CI31" s="36">
        <v>2.8607983376599999</v>
      </c>
      <c r="CJ31" s="36">
        <v>429.77958461370002</v>
      </c>
      <c r="CK31" s="30">
        <f t="shared" si="36"/>
        <v>4.5198376944302171E-9</v>
      </c>
      <c r="CL31" s="30">
        <f t="shared" si="37"/>
        <v>4.5199882216422945E-9</v>
      </c>
      <c r="CM31" s="30">
        <f t="shared" si="38"/>
        <v>4.5199882213883045E-9</v>
      </c>
      <c r="CN31" s="30">
        <f t="shared" si="39"/>
        <v>4.5199882213883054E-9</v>
      </c>
      <c r="CP31" s="41"/>
      <c r="CQ31" s="41"/>
      <c r="CR31" s="41"/>
      <c r="CX31" s="36"/>
      <c r="CY31" s="36"/>
      <c r="CZ31" s="36"/>
      <c r="DF31" s="36">
        <v>4.0439879999999997E-5</v>
      </c>
      <c r="DG31" s="36">
        <v>1.6401032386300001</v>
      </c>
      <c r="DH31" s="36">
        <v>209.3669421749</v>
      </c>
      <c r="DI31" s="30">
        <f t="shared" si="48"/>
        <v>3.5883908940297176E-5</v>
      </c>
      <c r="DJ31" s="30">
        <f t="shared" si="49"/>
        <v>3.5884493130653361E-5</v>
      </c>
      <c r="DK31" s="30">
        <f t="shared" si="50"/>
        <v>3.5884493129667604E-5</v>
      </c>
      <c r="DL31" s="30">
        <f t="shared" si="51"/>
        <v>3.5884493129667611E-5</v>
      </c>
      <c r="DN31" s="36">
        <v>8.9751199999999995E-6</v>
      </c>
      <c r="DO31" s="36">
        <v>0.98343776092000001</v>
      </c>
      <c r="DP31" s="36">
        <v>529.69096509459996</v>
      </c>
      <c r="DQ31" s="30">
        <f t="shared" si="52"/>
        <v>-3.3513490011270263E-6</v>
      </c>
      <c r="DR31" s="30">
        <f t="shared" si="53"/>
        <v>-3.3520089157015661E-6</v>
      </c>
      <c r="DS31" s="30">
        <f t="shared" si="54"/>
        <v>-3.3520089145880156E-6</v>
      </c>
      <c r="DT31" s="30">
        <f t="shared" si="55"/>
        <v>-3.3520089145880194E-6</v>
      </c>
      <c r="DV31" s="36">
        <v>1.2318899999999999E-6</v>
      </c>
      <c r="DW31" s="36">
        <v>4.1889530964699997</v>
      </c>
      <c r="DX31" s="36">
        <v>88.865680217000005</v>
      </c>
      <c r="DY31" s="30">
        <f t="shared" si="56"/>
        <v>-1.04721864721155E-6</v>
      </c>
      <c r="DZ31" s="30">
        <f t="shared" si="57"/>
        <v>-1.0472272740291078E-6</v>
      </c>
      <c r="EA31" s="30">
        <f t="shared" si="58"/>
        <v>-1.0472272740145507E-6</v>
      </c>
      <c r="EB31" s="30">
        <f t="shared" si="59"/>
        <v>-1.0472272740145507E-6</v>
      </c>
      <c r="ED31" s="36">
        <v>2.0823999999999999E-7</v>
      </c>
      <c r="EE31" s="36">
        <v>4.92570695678</v>
      </c>
      <c r="EF31" s="36">
        <v>625.67019231239999</v>
      </c>
      <c r="EG31" s="30">
        <f t="shared" si="60"/>
        <v>2.3721783359593626E-8</v>
      </c>
      <c r="EH31" s="30">
        <f t="shared" si="61"/>
        <v>2.3741152480163714E-8</v>
      </c>
      <c r="EI31" s="30">
        <f t="shared" si="62"/>
        <v>2.3741152447479571E-8</v>
      </c>
      <c r="EJ31" s="30">
        <f t="shared" si="63"/>
        <v>2.3741152447479664E-8</v>
      </c>
      <c r="EL31" s="36">
        <v>4.3639999999999999E-8</v>
      </c>
      <c r="EM31" s="36">
        <v>5.9734992793300004</v>
      </c>
      <c r="EN31" s="36">
        <v>654.12438031559998</v>
      </c>
      <c r="EO31" s="30">
        <f t="shared" si="64"/>
        <v>-3.0562491111251074E-8</v>
      </c>
      <c r="EP31" s="30">
        <f t="shared" si="65"/>
        <v>-3.0559441869424721E-8</v>
      </c>
      <c r="EQ31" s="30">
        <f t="shared" si="66"/>
        <v>-3.0559441874570399E-8</v>
      </c>
      <c r="ER31" s="30">
        <f t="shared" si="67"/>
        <v>-3.0559441874570373E-8</v>
      </c>
      <c r="ET31" s="36"/>
      <c r="EU31" s="36"/>
      <c r="EV31" s="36"/>
    </row>
    <row r="32" spans="1:156" s="30" customFormat="1" ht="12.75">
      <c r="N32" s="36">
        <v>1.017258E-5</v>
      </c>
      <c r="O32" s="36">
        <v>3.7169815181399999</v>
      </c>
      <c r="P32" s="36">
        <v>227.52618943959999</v>
      </c>
      <c r="Q32" s="30">
        <f t="shared" si="0"/>
        <v>-7.8704544640434014E-6</v>
      </c>
      <c r="R32" s="30">
        <f t="shared" si="1"/>
        <v>-7.8702350327124365E-6</v>
      </c>
      <c r="S32" s="30">
        <f t="shared" si="2"/>
        <v>-7.8702350330827204E-6</v>
      </c>
      <c r="T32" s="30">
        <f t="shared" si="3"/>
        <v>-7.8702350330827204E-6</v>
      </c>
      <c r="V32" s="36">
        <v>2.8942900000000001E-6</v>
      </c>
      <c r="W32" s="36">
        <v>2.7326308023500001</v>
      </c>
      <c r="X32" s="36">
        <v>117.31986822019999</v>
      </c>
      <c r="Y32" s="30">
        <f t="shared" si="4"/>
        <v>-1.4163249608997694E-6</v>
      </c>
      <c r="Z32" s="30">
        <f t="shared" si="5"/>
        <v>-1.4162806496165135E-6</v>
      </c>
      <c r="AA32" s="30">
        <f t="shared" si="6"/>
        <v>-1.416280649691287E-6</v>
      </c>
      <c r="AB32" s="30">
        <f t="shared" si="7"/>
        <v>-1.4162806496912857E-6</v>
      </c>
      <c r="AD32" s="36">
        <v>6.7184000000000001E-7</v>
      </c>
      <c r="AE32" s="36">
        <v>0.45648612616000001</v>
      </c>
      <c r="AF32" s="36">
        <v>522.57741809380002</v>
      </c>
      <c r="AG32" s="30">
        <f t="shared" si="8"/>
        <v>-5.1358740353302384E-7</v>
      </c>
      <c r="AH32" s="30">
        <f t="shared" si="9"/>
        <v>-5.1362127097005677E-7</v>
      </c>
      <c r="AI32" s="30">
        <f t="shared" si="10"/>
        <v>-5.1362127091291021E-7</v>
      </c>
      <c r="AJ32" s="30">
        <f t="shared" si="11"/>
        <v>-5.1362127091291032E-7</v>
      </c>
      <c r="AL32" s="36">
        <v>6.6969999999999997E-8</v>
      </c>
      <c r="AM32" s="36">
        <v>0.38198725552000001</v>
      </c>
      <c r="AN32" s="36">
        <v>632.78373931320004</v>
      </c>
      <c r="AO32" s="30">
        <f t="shared" si="12"/>
        <v>-6.6962401309522197E-8</v>
      </c>
      <c r="AP32" s="30">
        <f t="shared" si="13"/>
        <v>-6.6962496532004017E-8</v>
      </c>
      <c r="AQ32" s="30">
        <f t="shared" si="14"/>
        <v>-6.6962496531843848E-8</v>
      </c>
      <c r="AR32" s="30">
        <f t="shared" si="15"/>
        <v>-6.6962496531843848E-8</v>
      </c>
      <c r="AT32" s="36">
        <v>6.1600000000000002E-9</v>
      </c>
      <c r="AU32" s="36">
        <v>4.0319447216100004</v>
      </c>
      <c r="AV32" s="36">
        <v>522.57741809380002</v>
      </c>
      <c r="AW32" s="30">
        <f t="shared" si="16"/>
        <v>2.6032611112926241E-9</v>
      </c>
      <c r="AX32" s="30">
        <f t="shared" si="17"/>
        <v>2.6036976678477271E-9</v>
      </c>
      <c r="AY32" s="30">
        <f t="shared" si="18"/>
        <v>2.6036976671110773E-9</v>
      </c>
      <c r="AZ32" s="30">
        <f t="shared" si="19"/>
        <v>2.6036976671110798E-9</v>
      </c>
      <c r="BB32" s="41"/>
      <c r="BC32" s="41"/>
      <c r="BD32" s="41"/>
      <c r="BJ32" s="36">
        <v>1.3924E-6</v>
      </c>
      <c r="BK32" s="36">
        <v>4.5953516802100003</v>
      </c>
      <c r="BL32" s="36">
        <v>14.227094001599999</v>
      </c>
      <c r="BM32" s="30">
        <f t="shared" si="24"/>
        <v>-2.7105776890490848E-7</v>
      </c>
      <c r="BN32" s="30">
        <f t="shared" si="25"/>
        <v>-2.7106067647380144E-7</v>
      </c>
      <c r="BO32" s="30">
        <f t="shared" si="26"/>
        <v>-2.7106067646889469E-7</v>
      </c>
      <c r="BP32" s="30">
        <f t="shared" si="27"/>
        <v>-2.7106067646889469E-7</v>
      </c>
      <c r="BR32" s="36">
        <v>2.2805000000000001E-7</v>
      </c>
      <c r="BS32" s="36">
        <v>4.1292370336799999</v>
      </c>
      <c r="BT32" s="36">
        <v>415.55249061209997</v>
      </c>
      <c r="BU32" s="30">
        <f t="shared" si="28"/>
        <v>-5.7387645172391295E-8</v>
      </c>
      <c r="BV32" s="30">
        <f t="shared" si="29"/>
        <v>-5.7373920789765542E-8</v>
      </c>
      <c r="BW32" s="30">
        <f t="shared" si="30"/>
        <v>-5.7373920812924832E-8</v>
      </c>
      <c r="BX32" s="30">
        <f t="shared" si="31"/>
        <v>-5.7373920812924726E-8</v>
      </c>
      <c r="BZ32" s="36">
        <v>4.231E-8</v>
      </c>
      <c r="CA32" s="36">
        <v>3.0221236357199999</v>
      </c>
      <c r="CB32" s="36">
        <v>846.08283475120004</v>
      </c>
      <c r="CC32" s="30">
        <f t="shared" si="32"/>
        <v>-4.1501916521635172E-9</v>
      </c>
      <c r="CD32" s="30">
        <f t="shared" si="33"/>
        <v>-4.155522455852556E-9</v>
      </c>
      <c r="CE32" s="30">
        <f t="shared" si="34"/>
        <v>-4.1555224468571977E-9</v>
      </c>
      <c r="CF32" s="30">
        <f t="shared" si="35"/>
        <v>-4.1555224468571977E-9</v>
      </c>
      <c r="CH32" s="36">
        <v>4.6200000000000002E-9</v>
      </c>
      <c r="CI32" s="36">
        <v>4.17742567173</v>
      </c>
      <c r="CJ32" s="36">
        <v>529.69096509459996</v>
      </c>
      <c r="CK32" s="30">
        <f t="shared" si="36"/>
        <v>1.4983063534325779E-9</v>
      </c>
      <c r="CL32" s="30">
        <f t="shared" si="37"/>
        <v>1.4986527442248994E-9</v>
      </c>
      <c r="CM32" s="30">
        <f t="shared" si="38"/>
        <v>1.4986527436403925E-9</v>
      </c>
      <c r="CN32" s="30">
        <f t="shared" si="39"/>
        <v>1.4986527436403946E-9</v>
      </c>
      <c r="CP32" s="36"/>
      <c r="CQ32" s="36"/>
      <c r="CR32" s="36"/>
      <c r="CX32" s="36"/>
      <c r="CY32" s="36"/>
      <c r="CZ32" s="36"/>
      <c r="DF32" s="36">
        <v>3.6881319999999997E-5</v>
      </c>
      <c r="DG32" s="36">
        <v>0.78016133170000002</v>
      </c>
      <c r="DH32" s="36">
        <v>412.3710968744</v>
      </c>
      <c r="DI32" s="30">
        <f t="shared" si="48"/>
        <v>2.3785214617445085E-6</v>
      </c>
      <c r="DJ32" s="30">
        <f t="shared" si="49"/>
        <v>2.3762503973898045E-6</v>
      </c>
      <c r="DK32" s="30">
        <f t="shared" si="50"/>
        <v>2.3762504012220984E-6</v>
      </c>
      <c r="DL32" s="30">
        <f t="shared" si="51"/>
        <v>2.3762504012220819E-6</v>
      </c>
      <c r="DN32" s="36">
        <v>7.8486600000000005E-6</v>
      </c>
      <c r="DO32" s="36">
        <v>3.0637751746099999</v>
      </c>
      <c r="DP32" s="36">
        <v>838.96928775039999</v>
      </c>
      <c r="DQ32" s="30">
        <f t="shared" si="52"/>
        <v>-1.3463678581729982E-7</v>
      </c>
      <c r="DR32" s="30">
        <f t="shared" si="53"/>
        <v>-1.3562196704418445E-7</v>
      </c>
      <c r="DS32" s="30">
        <f t="shared" si="54"/>
        <v>-1.3562196538174912E-7</v>
      </c>
      <c r="DT32" s="30">
        <f t="shared" si="55"/>
        <v>-1.3562196538175611E-7</v>
      </c>
      <c r="DV32" s="36">
        <v>1.33076E-6</v>
      </c>
      <c r="DW32" s="36">
        <v>2.5935046942</v>
      </c>
      <c r="DX32" s="36">
        <v>191.9584544356</v>
      </c>
      <c r="DY32" s="30">
        <f t="shared" si="56"/>
        <v>5.5369304498799838E-8</v>
      </c>
      <c r="DZ32" s="30">
        <f t="shared" si="57"/>
        <v>5.540749623525918E-8</v>
      </c>
      <c r="EA32" s="30">
        <f t="shared" si="58"/>
        <v>5.5407496170813028E-8</v>
      </c>
      <c r="EB32" s="30">
        <f t="shared" si="59"/>
        <v>5.5407496170813028E-8</v>
      </c>
      <c r="ED32" s="36">
        <v>2.5069999999999999E-7</v>
      </c>
      <c r="EE32" s="36">
        <v>0.73137425284000002</v>
      </c>
      <c r="EF32" s="36">
        <v>515.46387109299997</v>
      </c>
      <c r="EG32" s="30">
        <f t="shared" si="60"/>
        <v>-1.3228712676414911E-7</v>
      </c>
      <c r="EH32" s="30">
        <f t="shared" si="61"/>
        <v>-1.3230355225282603E-7</v>
      </c>
      <c r="EI32" s="30">
        <f t="shared" si="62"/>
        <v>-1.323035522251095E-7</v>
      </c>
      <c r="EJ32" s="30">
        <f t="shared" si="63"/>
        <v>-1.3230355222510968E-7</v>
      </c>
      <c r="EL32" s="36">
        <v>4.447E-8</v>
      </c>
      <c r="EM32" s="36">
        <v>4.9741511218400003</v>
      </c>
      <c r="EN32" s="36">
        <v>860.30992875280003</v>
      </c>
      <c r="EO32" s="30">
        <f t="shared" si="64"/>
        <v>4.3546972381233407E-8</v>
      </c>
      <c r="EP32" s="30">
        <f t="shared" si="65"/>
        <v>4.3548132358138503E-8</v>
      </c>
      <c r="EQ32" s="30">
        <f t="shared" si="66"/>
        <v>4.3548132356181718E-8</v>
      </c>
      <c r="ER32" s="30">
        <f t="shared" si="67"/>
        <v>4.3548132356181718E-8</v>
      </c>
      <c r="ET32" s="36"/>
      <c r="EU32" s="36"/>
      <c r="EV32" s="36"/>
    </row>
    <row r="33" spans="1:152" s="30" customFormat="1" ht="12.75">
      <c r="A33" s="30" t="s">
        <v>205</v>
      </c>
      <c r="B33" s="30" t="s">
        <v>206</v>
      </c>
      <c r="C33" s="30" t="s">
        <v>207</v>
      </c>
      <c r="D33" s="30" t="s">
        <v>208</v>
      </c>
      <c r="E33" s="30" t="s">
        <v>209</v>
      </c>
      <c r="F33" s="30" t="s">
        <v>210</v>
      </c>
      <c r="N33" s="36">
        <v>8.4864299999999993E-6</v>
      </c>
      <c r="O33" s="36">
        <v>3.1914982583899998</v>
      </c>
      <c r="P33" s="36">
        <v>209.3669421749</v>
      </c>
      <c r="Q33" s="30">
        <f t="shared" si="0"/>
        <v>-3.7664063093211982E-6</v>
      </c>
      <c r="R33" s="30">
        <f t="shared" si="1"/>
        <v>-3.7661680549870157E-6</v>
      </c>
      <c r="S33" s="30">
        <f t="shared" si="2"/>
        <v>-3.7661680553890608E-6</v>
      </c>
      <c r="T33" s="30">
        <f t="shared" si="3"/>
        <v>-3.7661680553890608E-6</v>
      </c>
      <c r="V33" s="36">
        <v>2.6580100000000001E-6</v>
      </c>
      <c r="W33" s="36">
        <v>0.54344631312000002</v>
      </c>
      <c r="X33" s="36">
        <v>647.01083331480004</v>
      </c>
      <c r="Y33" s="30">
        <f t="shared" si="4"/>
        <v>-2.6453498558293084E-6</v>
      </c>
      <c r="Z33" s="30">
        <f t="shared" si="5"/>
        <v>-2.6453749302360753E-6</v>
      </c>
      <c r="AA33" s="30">
        <f t="shared" si="6"/>
        <v>-2.6453749301937846E-6</v>
      </c>
      <c r="AB33" s="30">
        <f t="shared" si="7"/>
        <v>-2.6453749301937846E-6</v>
      </c>
      <c r="AD33" s="36">
        <v>5.3280999999999996E-7</v>
      </c>
      <c r="AE33" s="36">
        <v>2.7473054138699999</v>
      </c>
      <c r="AF33" s="36">
        <v>529.69096509459996</v>
      </c>
      <c r="AG33" s="30">
        <f t="shared" si="8"/>
        <v>5.2326140248126156E-7</v>
      </c>
      <c r="AH33" s="30">
        <f t="shared" si="9"/>
        <v>5.2325344148168659E-7</v>
      </c>
      <c r="AI33" s="30">
        <f t="shared" si="10"/>
        <v>5.2325344149512307E-7</v>
      </c>
      <c r="AJ33" s="30">
        <f t="shared" si="11"/>
        <v>5.2325344149512307E-7</v>
      </c>
      <c r="AL33" s="36">
        <v>5.8640000000000001E-8</v>
      </c>
      <c r="AM33" s="36">
        <v>1.05621157685</v>
      </c>
      <c r="AN33" s="36">
        <v>210.11770170029999</v>
      </c>
      <c r="AO33" s="30">
        <f t="shared" ref="AO33:AO64" si="72">AL33*COS(AM33+AN33*$C$31)</f>
        <v>5.8293259854666876E-8</v>
      </c>
      <c r="AP33" s="30">
        <f t="shared" ref="AP33:AP64" si="73">AL33*COS(AM33+AN33*$C$52)</f>
        <v>5.8293059621895713E-8</v>
      </c>
      <c r="AQ33" s="30">
        <f t="shared" ref="AQ33:AQ64" si="74">AL33*COS(AM33+AN33*$C$73)</f>
        <v>5.8293059622233646E-8</v>
      </c>
      <c r="AR33" s="30">
        <f t="shared" ref="AR33:AR64" si="75">AL33*COS(AM33+AN33*$C$94)</f>
        <v>5.8293059622233646E-8</v>
      </c>
      <c r="AT33" s="36">
        <v>6.3000000000000002E-9</v>
      </c>
      <c r="AU33" s="36">
        <v>2.37952532019</v>
      </c>
      <c r="AV33" s="36">
        <v>632.78373931320004</v>
      </c>
      <c r="AW33" s="30">
        <f t="shared" ref="AW33:AW64" si="76">AT33*COS(AU33+AV33*$C$31)</f>
        <v>2.6937084240978261E-9</v>
      </c>
      <c r="AX33" s="30">
        <f t="shared" ref="AX33:AX68" si="77">AT33*COS(AU33+AV33*$C$52)</f>
        <v>2.6931691571771813E-9</v>
      </c>
      <c r="AY33" s="30">
        <f t="shared" ref="AY33:AY68" si="78">AT33*COS(AU33+AV33*$C$73)</f>
        <v>2.693169158087183E-9</v>
      </c>
      <c r="AZ33" s="30">
        <f t="shared" ref="AZ33:AZ68" si="79">AT33*COS(AU33+AV33*$C$94)</f>
        <v>2.6931691580871809E-9</v>
      </c>
      <c r="BB33" s="36"/>
      <c r="BC33" s="36"/>
      <c r="BD33" s="36"/>
      <c r="BJ33" s="36">
        <v>1.15524E-6</v>
      </c>
      <c r="BK33" s="36">
        <v>3.10891547171</v>
      </c>
      <c r="BL33" s="36">
        <v>216.4804891757</v>
      </c>
      <c r="BM33" s="30">
        <f t="shared" si="24"/>
        <v>-3.8289038489222642E-7</v>
      </c>
      <c r="BN33" s="30">
        <f t="shared" si="25"/>
        <v>-3.8285507765789532E-7</v>
      </c>
      <c r="BO33" s="30">
        <f t="shared" si="26"/>
        <v>-3.8285507771747445E-7</v>
      </c>
      <c r="BP33" s="30">
        <f t="shared" si="27"/>
        <v>-3.8285507771747419E-7</v>
      </c>
      <c r="BR33" s="36">
        <v>2.7127999999999998E-7</v>
      </c>
      <c r="BS33" s="36">
        <v>4.4422873918699999</v>
      </c>
      <c r="BT33" s="36">
        <v>11.045700263900001</v>
      </c>
      <c r="BU33" s="30">
        <f t="shared" si="28"/>
        <v>-8.8251568904693375E-8</v>
      </c>
      <c r="BV33" s="30">
        <f t="shared" si="29"/>
        <v>-8.8251992898828508E-8</v>
      </c>
      <c r="BW33" s="30">
        <f t="shared" si="30"/>
        <v>-8.8251992898113096E-8</v>
      </c>
      <c r="BX33" s="30">
        <f t="shared" si="31"/>
        <v>-8.8251992898113096E-8</v>
      </c>
      <c r="BZ33" s="36">
        <v>3.6120000000000002E-8</v>
      </c>
      <c r="CA33" s="36">
        <v>4.7993573543499997</v>
      </c>
      <c r="CB33" s="36">
        <v>625.67019231239999</v>
      </c>
      <c r="CC33" s="30">
        <f t="shared" ref="CC33:CC64" si="80">BZ33*COS(CA33+CB33*$C$31)</f>
        <v>8.6038169946325458E-9</v>
      </c>
      <c r="CD33" s="30">
        <f t="shared" ref="CD33:CD64" si="81">BZ33*COS(CA33+CB33*$C$52)</f>
        <v>8.6071012954558682E-9</v>
      </c>
      <c r="CE33" s="30">
        <f t="shared" ref="CE33:CE64" si="82">BZ33*COS(CA33+CB33*$C$73)</f>
        <v>8.6071012899138557E-9</v>
      </c>
      <c r="CF33" s="30">
        <f t="shared" ref="CF33:CF64" si="83">BZ33*COS(CA33+CB33*$C$94)</f>
        <v>8.6071012899138706E-9</v>
      </c>
      <c r="CH33" s="36">
        <v>3.9000000000000002E-9</v>
      </c>
      <c r="CI33" s="36">
        <v>6.1128803604900002</v>
      </c>
      <c r="CJ33" s="36">
        <v>191.9584544356</v>
      </c>
      <c r="CK33" s="30">
        <f t="shared" ref="CK33:CK58" si="84">CH33*COS(CI33+CJ33*$C$31)</f>
        <v>1.2864850999496076E-9</v>
      </c>
      <c r="CL33" s="30">
        <f t="shared" ref="CL33:CL58" si="85">CH33*COS(CI33+CJ33*$C$52)</f>
        <v>1.2863793458025552E-9</v>
      </c>
      <c r="CM33" s="30">
        <f t="shared" ref="CM33:CM58" si="86">CH33*COS(CI33+CJ33*$C$73)</f>
        <v>1.286379345981008E-9</v>
      </c>
      <c r="CN33" s="30">
        <f t="shared" ref="CN33:CN58" si="87">CH33*COS(CI33+CJ33*$C$94)</f>
        <v>1.286379345981008E-9</v>
      </c>
      <c r="CP33" s="36"/>
      <c r="CQ33" s="36"/>
      <c r="CR33" s="36"/>
      <c r="CX33" s="36"/>
      <c r="CY33" s="36"/>
      <c r="CZ33" s="36"/>
      <c r="DF33" s="36">
        <v>3.3764570000000003E-5</v>
      </c>
      <c r="DG33" s="36">
        <v>3.69528478828</v>
      </c>
      <c r="DH33" s="36">
        <v>224.34479570190001</v>
      </c>
      <c r="DI33" s="30">
        <f t="shared" si="48"/>
        <v>-2.6036405918628757E-5</v>
      </c>
      <c r="DJ33" s="30">
        <f t="shared" si="49"/>
        <v>-2.6035684219707483E-5</v>
      </c>
      <c r="DK33" s="30">
        <f t="shared" si="50"/>
        <v>-2.6035684220925334E-5</v>
      </c>
      <c r="DL33" s="30">
        <f t="shared" si="51"/>
        <v>-2.6035684220925334E-5</v>
      </c>
      <c r="DN33" s="36">
        <v>7.3989200000000001E-6</v>
      </c>
      <c r="DO33" s="36">
        <v>1.38225356694</v>
      </c>
      <c r="DP33" s="36">
        <v>625.67019231239999</v>
      </c>
      <c r="DQ33" s="30">
        <f t="shared" si="52"/>
        <v>-3.6508188078512744E-6</v>
      </c>
      <c r="DR33" s="30">
        <f t="shared" si="53"/>
        <v>-3.6514213043349228E-6</v>
      </c>
      <c r="DS33" s="30">
        <f t="shared" si="54"/>
        <v>-3.6514213033182728E-6</v>
      </c>
      <c r="DT33" s="30">
        <f t="shared" si="55"/>
        <v>-3.6514213033182728E-6</v>
      </c>
      <c r="DV33" s="36">
        <v>1.00367E-6</v>
      </c>
      <c r="DW33" s="36">
        <v>5.4605619058499997</v>
      </c>
      <c r="DX33" s="36">
        <v>3.1813937377000001</v>
      </c>
      <c r="DY33" s="30">
        <f t="shared" si="56"/>
        <v>6.6971592770948675E-7</v>
      </c>
      <c r="DZ33" s="30">
        <f t="shared" si="57"/>
        <v>6.6971557183416902E-7</v>
      </c>
      <c r="EA33" s="30">
        <f t="shared" si="58"/>
        <v>6.6971557183476925E-7</v>
      </c>
      <c r="EB33" s="30">
        <f t="shared" si="59"/>
        <v>6.6971557183476925E-7</v>
      </c>
      <c r="ED33" s="36">
        <v>1.7485000000000001E-7</v>
      </c>
      <c r="EE33" s="36">
        <v>5.7313506869099999</v>
      </c>
      <c r="EF33" s="36">
        <v>728.76296653099996</v>
      </c>
      <c r="EG33" s="30">
        <f t="shared" ref="EG33:EG64" si="88">ED33*COS(EE33+EF33*$C$31)</f>
        <v>-2.0909962560601233E-8</v>
      </c>
      <c r="EH33" s="30">
        <f t="shared" ref="EH33:EH64" si="89">ED33*COS(EE33+EF33*$C$52)</f>
        <v>-2.089103189855653E-8</v>
      </c>
      <c r="EI33" s="30">
        <f t="shared" ref="EI33:EI64" si="90">ED33*COS(EE33+EF33*$C$73)</f>
        <v>-2.0891031930501154E-8</v>
      </c>
      <c r="EJ33" s="30">
        <f t="shared" ref="EJ33:EJ64" si="91">ED33*COS(EE33+EF33*$C$94)</f>
        <v>-2.0891031930500998E-8</v>
      </c>
      <c r="EL33" s="36">
        <v>3.2199999999999997E-8</v>
      </c>
      <c r="EM33" s="36">
        <v>2.7268423739199998</v>
      </c>
      <c r="EN33" s="36">
        <v>522.57741809380002</v>
      </c>
      <c r="EO33" s="30">
        <f t="shared" ref="EO33:EO64" si="92">EL33*COS(EM33+EN33*$C$31)</f>
        <v>3.1732411587015893E-8</v>
      </c>
      <c r="EP33" s="30">
        <f t="shared" ref="EP33:EP64" si="93">EL33*COS(EM33+EN33*$C$52)</f>
        <v>3.1731983944854599E-8</v>
      </c>
      <c r="EQ33" s="30">
        <f t="shared" ref="EQ33:EQ64" si="94">EL33*COS(EM33+EN33*$C$73)</f>
        <v>3.1731983945576384E-8</v>
      </c>
      <c r="ER33" s="30">
        <f t="shared" ref="ER33:ER64" si="95">EL33*COS(EM33+EN33*$C$94)</f>
        <v>3.1731983945576384E-8</v>
      </c>
      <c r="ET33" s="36"/>
      <c r="EU33" s="36"/>
      <c r="EV33" s="36"/>
    </row>
    <row r="34" spans="1:152" s="30" customFormat="1" ht="12.75">
      <c r="A34" s="30">
        <f>SUM(Q1:Q1152)</f>
        <v>0.77414168769797997</v>
      </c>
      <c r="B34" s="30">
        <f>SUM(Y1:Y642)</f>
        <v>213.54888942487457</v>
      </c>
      <c r="C34" s="30">
        <f>SUM(AG1:AG321)</f>
        <v>1.6249026456168565E-3</v>
      </c>
      <c r="D34" s="30">
        <f>SUM(AO1:AO148)</f>
        <v>8.8771735722783566E-5</v>
      </c>
      <c r="E34" s="30">
        <f>SUM(AW1:AW68)</f>
        <v>-1.2721053508948614E-5</v>
      </c>
      <c r="F34" s="30">
        <f>SUM(BE1:BE27)</f>
        <v>-6.7958408723321666E-7</v>
      </c>
      <c r="N34" s="36">
        <v>1.0872370000000001E-5</v>
      </c>
      <c r="O34" s="36">
        <v>4.18343232481</v>
      </c>
      <c r="P34" s="36">
        <v>2.4476805547999998</v>
      </c>
      <c r="Q34" s="30">
        <f t="shared" si="0"/>
        <v>-5.6134332604508598E-6</v>
      </c>
      <c r="R34" s="30">
        <f t="shared" si="1"/>
        <v>-5.6134366707905898E-6</v>
      </c>
      <c r="S34" s="30">
        <f t="shared" si="2"/>
        <v>-5.6134366707848418E-6</v>
      </c>
      <c r="T34" s="30">
        <f t="shared" si="3"/>
        <v>-5.6134366707848418E-6</v>
      </c>
      <c r="V34" s="36">
        <v>2.3049300000000001E-6</v>
      </c>
      <c r="W34" s="36">
        <v>1.6442887962099999</v>
      </c>
      <c r="X34" s="36">
        <v>216.4804891757</v>
      </c>
      <c r="Y34" s="30">
        <f t="shared" si="4"/>
        <v>2.0814485827479834E-6</v>
      </c>
      <c r="Z34" s="30">
        <f t="shared" si="5"/>
        <v>2.0814806540552357E-6</v>
      </c>
      <c r="AA34" s="30">
        <f t="shared" si="6"/>
        <v>2.0814806540011192E-6</v>
      </c>
      <c r="AB34" s="30">
        <f t="shared" si="7"/>
        <v>2.0814806540011192E-6</v>
      </c>
      <c r="AD34" s="36">
        <v>4.5826999999999999E-7</v>
      </c>
      <c r="AE34" s="36">
        <v>5.6929662174500004</v>
      </c>
      <c r="AF34" s="36">
        <v>440.82528487759998</v>
      </c>
      <c r="AG34" s="30">
        <f t="shared" si="8"/>
        <v>-4.5564004421048872E-7</v>
      </c>
      <c r="AH34" s="30">
        <f t="shared" si="9"/>
        <v>-4.5564327715482301E-7</v>
      </c>
      <c r="AI34" s="30">
        <f t="shared" si="10"/>
        <v>-4.5564327714936928E-7</v>
      </c>
      <c r="AJ34" s="30">
        <f t="shared" si="11"/>
        <v>-4.5564327714936933E-7</v>
      </c>
      <c r="AL34" s="36">
        <v>5.449E-8</v>
      </c>
      <c r="AM34" s="36">
        <v>4.6426847548500003</v>
      </c>
      <c r="AN34" s="36">
        <v>234.63973644039999</v>
      </c>
      <c r="AO34" s="30">
        <f t="shared" si="72"/>
        <v>-5.3402583021156899E-8</v>
      </c>
      <c r="AP34" s="30">
        <f t="shared" si="73"/>
        <v>-5.3402963295256544E-8</v>
      </c>
      <c r="AQ34" s="30">
        <f t="shared" si="74"/>
        <v>-5.3402963294614904E-8</v>
      </c>
      <c r="AR34" s="30">
        <f t="shared" si="75"/>
        <v>-5.340296329461491E-8</v>
      </c>
      <c r="AT34" s="36">
        <v>6.3899999999999996E-9</v>
      </c>
      <c r="AU34" s="36">
        <v>0.29772678242</v>
      </c>
      <c r="AV34" s="36">
        <v>860.30992875280003</v>
      </c>
      <c r="AW34" s="30">
        <f t="shared" si="76"/>
        <v>-1.5193205381475826E-9</v>
      </c>
      <c r="AX34" s="30">
        <f t="shared" si="77"/>
        <v>-1.5185215045053994E-9</v>
      </c>
      <c r="AY34" s="30">
        <f t="shared" si="78"/>
        <v>-1.5185215058537443E-9</v>
      </c>
      <c r="AZ34" s="30">
        <f t="shared" si="79"/>
        <v>-1.5185215058537387E-9</v>
      </c>
      <c r="BB34" s="36"/>
      <c r="BC34" s="36"/>
      <c r="BD34" s="36"/>
      <c r="BJ34" s="36">
        <v>1.1421799999999999E-6</v>
      </c>
      <c r="BK34" s="36">
        <v>0.96261442132999997</v>
      </c>
      <c r="BL34" s="36">
        <v>210.11770170029999</v>
      </c>
      <c r="BM34" s="30">
        <f t="shared" si="24"/>
        <v>1.1188649632655521E-6</v>
      </c>
      <c r="BN34" s="30">
        <f t="shared" si="25"/>
        <v>1.1188577437594488E-6</v>
      </c>
      <c r="BO34" s="30">
        <f t="shared" si="26"/>
        <v>1.1188577437716321E-6</v>
      </c>
      <c r="BP34" s="30">
        <f t="shared" si="27"/>
        <v>1.1188577437716321E-6</v>
      </c>
      <c r="BR34" s="36">
        <v>1.8099999999999999E-7</v>
      </c>
      <c r="BS34" s="36">
        <v>5.5639235360799999</v>
      </c>
      <c r="BT34" s="36">
        <v>860.30992875280003</v>
      </c>
      <c r="BU34" s="30">
        <f t="shared" si="28"/>
        <v>1.2689716615436222E-7</v>
      </c>
      <c r="BV34" s="30">
        <f t="shared" si="29"/>
        <v>1.2691378034642154E-7</v>
      </c>
      <c r="BW34" s="30">
        <f t="shared" si="30"/>
        <v>1.2691378031838782E-7</v>
      </c>
      <c r="BX34" s="30">
        <f t="shared" si="31"/>
        <v>1.2691378031838792E-7</v>
      </c>
      <c r="BZ34" s="36">
        <v>3.3979999999999997E-8</v>
      </c>
      <c r="CA34" s="36">
        <v>3.7673273135400001</v>
      </c>
      <c r="CB34" s="36">
        <v>423.41679713830001</v>
      </c>
      <c r="CC34" s="30">
        <f t="shared" si="80"/>
        <v>5.1160168920340362E-9</v>
      </c>
      <c r="CD34" s="30">
        <f t="shared" si="81"/>
        <v>5.1181452726753664E-9</v>
      </c>
      <c r="CE34" s="30">
        <f t="shared" si="82"/>
        <v>5.118145269083859E-9</v>
      </c>
      <c r="CF34" s="30">
        <f t="shared" si="83"/>
        <v>5.1181452690838747E-9</v>
      </c>
      <c r="CH34" s="36">
        <v>5.0499999999999997E-9</v>
      </c>
      <c r="CI34" s="36">
        <v>4.5190576456300002</v>
      </c>
      <c r="CJ34" s="36">
        <v>323.50541665740002</v>
      </c>
      <c r="CK34" s="30">
        <f t="shared" si="84"/>
        <v>-4.6188205171511786E-9</v>
      </c>
      <c r="CL34" s="30">
        <f t="shared" si="85"/>
        <v>-4.6187216709341427E-9</v>
      </c>
      <c r="CM34" s="30">
        <f t="shared" si="86"/>
        <v>-4.6187216711009486E-9</v>
      </c>
      <c r="CN34" s="30">
        <f t="shared" si="87"/>
        <v>-4.6187216711009478E-9</v>
      </c>
      <c r="CP34" s="36"/>
      <c r="CQ34" s="36"/>
      <c r="CR34" s="36"/>
      <c r="CX34" s="36"/>
      <c r="CY34" s="36"/>
      <c r="CZ34" s="36"/>
      <c r="DF34" s="36">
        <v>2.8853479999999999E-5</v>
      </c>
      <c r="DG34" s="36">
        <v>1.38764077631</v>
      </c>
      <c r="DH34" s="36">
        <v>838.96928775039999</v>
      </c>
      <c r="DI34" s="30">
        <f t="shared" si="48"/>
        <v>-2.8637283918880953E-5</v>
      </c>
      <c r="DJ34" s="30">
        <f t="shared" si="49"/>
        <v>-2.8636841096752469E-5</v>
      </c>
      <c r="DK34" s="30">
        <f t="shared" si="50"/>
        <v>-2.8636841097500088E-5</v>
      </c>
      <c r="DL34" s="30">
        <f t="shared" si="51"/>
        <v>-2.8636841097500084E-5</v>
      </c>
      <c r="DN34" s="36">
        <v>6.1296099999999996E-6</v>
      </c>
      <c r="DO34" s="36">
        <v>3.0330730676700002</v>
      </c>
      <c r="DP34" s="36">
        <v>63.735898303399999</v>
      </c>
      <c r="DQ34" s="30">
        <f t="shared" si="52"/>
        <v>-5.4872504519121121E-6</v>
      </c>
      <c r="DR34" s="30">
        <f t="shared" si="53"/>
        <v>-5.4872243987360246E-6</v>
      </c>
      <c r="DS34" s="30">
        <f t="shared" si="54"/>
        <v>-5.487224398779989E-6</v>
      </c>
      <c r="DT34" s="30">
        <f t="shared" si="55"/>
        <v>-5.4872243987799881E-6</v>
      </c>
      <c r="DV34" s="36">
        <v>1.3197499999999999E-6</v>
      </c>
      <c r="DW34" s="36">
        <v>5.9329396894100004</v>
      </c>
      <c r="DX34" s="36">
        <v>309.27832265580003</v>
      </c>
      <c r="DY34" s="30">
        <f t="shared" si="56"/>
        <v>-6.2606987939416724E-7</v>
      </c>
      <c r="DZ34" s="30">
        <f t="shared" si="57"/>
        <v>-6.2612364616244974E-7</v>
      </c>
      <c r="EA34" s="30">
        <f t="shared" si="58"/>
        <v>-6.2612364607172245E-7</v>
      </c>
      <c r="EB34" s="30">
        <f t="shared" si="59"/>
        <v>-6.2612364607172245E-7</v>
      </c>
      <c r="ED34" s="36">
        <v>1.8008999999999999E-7</v>
      </c>
      <c r="EE34" s="36">
        <v>1.4559315261200001</v>
      </c>
      <c r="EF34" s="36">
        <v>309.27832265580003</v>
      </c>
      <c r="EG34" s="30">
        <f t="shared" si="88"/>
        <v>1.7408869826372668E-7</v>
      </c>
      <c r="EH34" s="30">
        <f t="shared" si="89"/>
        <v>1.740865644313408E-7</v>
      </c>
      <c r="EI34" s="30">
        <f t="shared" si="90"/>
        <v>1.7408656443494183E-7</v>
      </c>
      <c r="EJ34" s="30">
        <f t="shared" si="91"/>
        <v>1.7408656443494183E-7</v>
      </c>
      <c r="EL34" s="36">
        <v>4.0049999999999998E-8</v>
      </c>
      <c r="EM34" s="36">
        <v>1.59858435636</v>
      </c>
      <c r="EN34" s="36">
        <v>405.2575498736</v>
      </c>
      <c r="EO34" s="30">
        <f t="shared" si="92"/>
        <v>3.1921999423441997E-8</v>
      </c>
      <c r="EP34" s="30">
        <f t="shared" si="93"/>
        <v>3.1920532656660937E-8</v>
      </c>
      <c r="EQ34" s="30">
        <f t="shared" si="94"/>
        <v>3.1920532659136126E-8</v>
      </c>
      <c r="ER34" s="30">
        <f t="shared" si="95"/>
        <v>3.192053265913612E-8</v>
      </c>
      <c r="ET34" s="36"/>
      <c r="EU34" s="36"/>
      <c r="EV34" s="36"/>
    </row>
    <row r="35" spans="1:152" s="30" customFormat="1" ht="12.75">
      <c r="G35" s="16"/>
      <c r="N35" s="36">
        <v>9.5675199999999992E-6</v>
      </c>
      <c r="O35" s="36">
        <v>0.50740889885999996</v>
      </c>
      <c r="P35" s="36">
        <v>1265.5674786264001</v>
      </c>
      <c r="Q35" s="30">
        <f t="shared" si="0"/>
        <v>9.3232849842041823E-6</v>
      </c>
      <c r="R35" s="30">
        <f t="shared" si="1"/>
        <v>9.3228780427986452E-6</v>
      </c>
      <c r="S35" s="30">
        <f t="shared" si="2"/>
        <v>9.3228780434856178E-6</v>
      </c>
      <c r="T35" s="30">
        <f t="shared" si="3"/>
        <v>9.3228780434856161E-6</v>
      </c>
      <c r="V35" s="36">
        <v>2.8091100000000002E-6</v>
      </c>
      <c r="W35" s="36">
        <v>5.7439884541600001</v>
      </c>
      <c r="X35" s="36">
        <v>2.4476805547999998</v>
      </c>
      <c r="Y35" s="30">
        <f t="shared" si="4"/>
        <v>2.3907614856801048E-6</v>
      </c>
      <c r="Z35" s="30">
        <f t="shared" si="5"/>
        <v>2.3907609454743428E-6</v>
      </c>
      <c r="AA35" s="30">
        <f t="shared" si="6"/>
        <v>2.3907609454752534E-6</v>
      </c>
      <c r="AB35" s="30">
        <f t="shared" si="7"/>
        <v>2.3907609454752534E-6</v>
      </c>
      <c r="AD35" s="36">
        <v>4.5293000000000002E-7</v>
      </c>
      <c r="AE35" s="36">
        <v>1.66856699796</v>
      </c>
      <c r="AF35" s="36">
        <v>202.25339517410001</v>
      </c>
      <c r="AG35" s="30">
        <f t="shared" si="8"/>
        <v>3.8680512133521836E-7</v>
      </c>
      <c r="AH35" s="30">
        <f t="shared" si="9"/>
        <v>3.8681225278061241E-7</v>
      </c>
      <c r="AI35" s="30">
        <f t="shared" si="10"/>
        <v>3.8681225276857882E-7</v>
      </c>
      <c r="AJ35" s="30">
        <f t="shared" si="11"/>
        <v>3.8681225276857887E-7</v>
      </c>
      <c r="AL35" s="36">
        <v>6.3269999999999997E-8</v>
      </c>
      <c r="AM35" s="36">
        <v>2.2549272276200001</v>
      </c>
      <c r="AN35" s="36">
        <v>522.57741809380002</v>
      </c>
      <c r="AO35" s="30">
        <f t="shared" si="72"/>
        <v>5.0652408734704348E-8</v>
      </c>
      <c r="AP35" s="30">
        <f t="shared" si="73"/>
        <v>5.0649443868800653E-8</v>
      </c>
      <c r="AQ35" s="30">
        <f t="shared" si="74"/>
        <v>5.0649443873803951E-8</v>
      </c>
      <c r="AR35" s="30">
        <f t="shared" si="75"/>
        <v>5.0649443873803938E-8</v>
      </c>
      <c r="AT35" s="36">
        <v>5.5899999999999999E-9</v>
      </c>
      <c r="AU35" s="36">
        <v>2.1711006052999999</v>
      </c>
      <c r="AV35" s="36">
        <v>124.433415221</v>
      </c>
      <c r="AW35" s="30">
        <f t="shared" si="76"/>
        <v>5.003381594760904E-10</v>
      </c>
      <c r="AX35" s="30">
        <f t="shared" si="77"/>
        <v>5.0044182652862351E-10</v>
      </c>
      <c r="AY35" s="30">
        <f t="shared" si="78"/>
        <v>5.0044182635368991E-10</v>
      </c>
      <c r="AZ35" s="30">
        <f t="shared" si="79"/>
        <v>5.0044182635369115E-10</v>
      </c>
      <c r="BB35" s="36"/>
      <c r="BC35" s="36"/>
      <c r="BD35" s="36"/>
      <c r="BJ35" s="36">
        <v>9.6375999999999994E-7</v>
      </c>
      <c r="BK35" s="36">
        <v>4.4816433976600001</v>
      </c>
      <c r="BL35" s="36">
        <v>117.31986822019999</v>
      </c>
      <c r="BM35" s="30">
        <f t="shared" si="24"/>
        <v>-7.4356458251997322E-7</v>
      </c>
      <c r="BN35" s="30">
        <f t="shared" si="25"/>
        <v>-7.4357534638030498E-7</v>
      </c>
      <c r="BO35" s="30">
        <f t="shared" si="26"/>
        <v>-7.4357534636214163E-7</v>
      </c>
      <c r="BP35" s="30">
        <f t="shared" si="27"/>
        <v>-7.4357534636214195E-7</v>
      </c>
      <c r="BR35" s="36">
        <v>2.0851000000000001E-7</v>
      </c>
      <c r="BS35" s="36">
        <v>1.4099927374000001</v>
      </c>
      <c r="BT35" s="36">
        <v>309.27832265580003</v>
      </c>
      <c r="BU35" s="30">
        <f t="shared" si="28"/>
        <v>1.988976765388304E-7</v>
      </c>
      <c r="BV35" s="30">
        <f t="shared" si="29"/>
        <v>1.9889478020152354E-7</v>
      </c>
      <c r="BW35" s="30">
        <f t="shared" si="30"/>
        <v>1.9889478020641132E-7</v>
      </c>
      <c r="BX35" s="30">
        <f t="shared" si="31"/>
        <v>1.9889478020641132E-7</v>
      </c>
      <c r="BZ35" s="36">
        <v>3.3869999999999998E-8</v>
      </c>
      <c r="CA35" s="36">
        <v>6.04222745633</v>
      </c>
      <c r="CB35" s="36">
        <v>234.63973644039999</v>
      </c>
      <c r="CC35" s="30">
        <f t="shared" si="80"/>
        <v>9.7739755719926741E-10</v>
      </c>
      <c r="CD35" s="30">
        <f t="shared" si="81"/>
        <v>9.7620884970551887E-10</v>
      </c>
      <c r="CE35" s="30">
        <f t="shared" si="82"/>
        <v>9.7620885171140539E-10</v>
      </c>
      <c r="CF35" s="30">
        <f t="shared" si="83"/>
        <v>9.762088517113754E-10</v>
      </c>
      <c r="CH35" s="36">
        <v>3.7900000000000004E-9</v>
      </c>
      <c r="CI35" s="36">
        <v>3.7443600415099998</v>
      </c>
      <c r="CJ35" s="36">
        <v>223.5940361765</v>
      </c>
      <c r="CK35" s="30">
        <f t="shared" si="84"/>
        <v>-3.0467958377692708E-9</v>
      </c>
      <c r="CL35" s="30">
        <f t="shared" si="85"/>
        <v>-3.0467204172821494E-9</v>
      </c>
      <c r="CM35" s="30">
        <f t="shared" si="86"/>
        <v>-3.046720417409419E-9</v>
      </c>
      <c r="CN35" s="30">
        <f t="shared" si="87"/>
        <v>-3.046720417409419E-9</v>
      </c>
      <c r="CP35" s="36"/>
      <c r="CQ35" s="36"/>
      <c r="CR35" s="36"/>
      <c r="CX35" s="36"/>
      <c r="CY35" s="36"/>
      <c r="CZ35" s="36"/>
      <c r="DF35" s="36">
        <v>2.9760329999999999E-5</v>
      </c>
      <c r="DG35" s="36">
        <v>5.68467931117</v>
      </c>
      <c r="DH35" s="36">
        <v>210.11770170029999</v>
      </c>
      <c r="DI35" s="30">
        <f t="shared" si="48"/>
        <v>-5.700049560913574E-6</v>
      </c>
      <c r="DJ35" s="30">
        <f t="shared" si="49"/>
        <v>-5.7009679405961751E-6</v>
      </c>
      <c r="DK35" s="30">
        <f t="shared" si="50"/>
        <v>-5.7009679390464462E-6</v>
      </c>
      <c r="DL35" s="30">
        <f t="shared" si="51"/>
        <v>-5.7009679390464462E-6</v>
      </c>
      <c r="DN35" s="36">
        <v>6.5821000000000001E-6</v>
      </c>
      <c r="DO35" s="36">
        <v>4.1436293097999997</v>
      </c>
      <c r="DP35" s="36">
        <v>309.27832265580003</v>
      </c>
      <c r="DQ35" s="30">
        <f t="shared" si="52"/>
        <v>-4.9796688351498652E-6</v>
      </c>
      <c r="DR35" s="30">
        <f t="shared" si="53"/>
        <v>-4.9794696294021596E-6</v>
      </c>
      <c r="DS35" s="30">
        <f t="shared" si="54"/>
        <v>-4.9794696297383173E-6</v>
      </c>
      <c r="DT35" s="30">
        <f t="shared" si="55"/>
        <v>-4.9794696297383173E-6</v>
      </c>
      <c r="DV35" s="36">
        <v>9.723500000000001E-7</v>
      </c>
      <c r="DW35" s="36">
        <v>4.0183260435600001</v>
      </c>
      <c r="DX35" s="36">
        <v>728.76296653099996</v>
      </c>
      <c r="DY35" s="30">
        <f t="shared" si="56"/>
        <v>9.7210708047361173E-7</v>
      </c>
      <c r="DZ35" s="30">
        <f t="shared" si="57"/>
        <v>9.7210470465386422E-7</v>
      </c>
      <c r="EA35" s="30">
        <f t="shared" si="58"/>
        <v>9.7210470465788297E-7</v>
      </c>
      <c r="EB35" s="30">
        <f t="shared" si="59"/>
        <v>9.7210470465788297E-7</v>
      </c>
      <c r="ED35" s="36">
        <v>1.6927000000000001E-7</v>
      </c>
      <c r="EE35" s="36">
        <v>3.5277158045500001</v>
      </c>
      <c r="EF35" s="36">
        <v>3.1813937377000001</v>
      </c>
      <c r="EG35" s="30">
        <f t="shared" si="88"/>
        <v>-1.5790768318185358E-7</v>
      </c>
      <c r="EH35" s="30">
        <f t="shared" si="89"/>
        <v>-1.579077122074641E-7</v>
      </c>
      <c r="EI35" s="30">
        <f t="shared" si="90"/>
        <v>-1.5790771220741513E-7</v>
      </c>
      <c r="EJ35" s="30">
        <f t="shared" si="91"/>
        <v>-1.5790771220741513E-7</v>
      </c>
      <c r="EL35" s="36">
        <v>3.0990000000000002E-8</v>
      </c>
      <c r="EM35" s="36">
        <v>0.75235436533</v>
      </c>
      <c r="EN35" s="36">
        <v>209.3669421749</v>
      </c>
      <c r="EO35" s="30">
        <f t="shared" si="92"/>
        <v>2.8440121803770363E-8</v>
      </c>
      <c r="EP35" s="30">
        <f t="shared" si="93"/>
        <v>2.843973612495895E-8</v>
      </c>
      <c r="EQ35" s="30">
        <f t="shared" si="94"/>
        <v>2.8439736125609782E-8</v>
      </c>
      <c r="ER35" s="30">
        <f t="shared" si="95"/>
        <v>2.8439736125609782E-8</v>
      </c>
      <c r="ET35" s="36"/>
      <c r="EU35" s="36"/>
      <c r="EV35" s="36"/>
    </row>
    <row r="36" spans="1:152" s="30" customFormat="1" ht="12.75">
      <c r="A36" s="30" t="s">
        <v>211</v>
      </c>
      <c r="B36" s="30" t="s">
        <v>212</v>
      </c>
      <c r="C36" s="30" t="s">
        <v>213</v>
      </c>
      <c r="D36" s="30" t="s">
        <v>214</v>
      </c>
      <c r="E36" s="30" t="s">
        <v>215</v>
      </c>
      <c r="F36" s="30" t="s">
        <v>216</v>
      </c>
      <c r="N36" s="36">
        <v>7.8920500000000001E-6</v>
      </c>
      <c r="O36" s="36">
        <v>5.0074512314900002</v>
      </c>
      <c r="P36" s="36">
        <v>0.96320784650000002</v>
      </c>
      <c r="Q36" s="30">
        <f t="shared" si="0"/>
        <v>2.2546443347545921E-6</v>
      </c>
      <c r="R36" s="30">
        <f t="shared" si="1"/>
        <v>2.2546432446682977E-6</v>
      </c>
      <c r="S36" s="30">
        <f t="shared" si="2"/>
        <v>2.2546432446701315E-6</v>
      </c>
      <c r="T36" s="30">
        <f t="shared" si="3"/>
        <v>2.2546432446701315E-6</v>
      </c>
      <c r="V36" s="36">
        <v>1.9166699999999998E-6</v>
      </c>
      <c r="W36" s="36">
        <v>2.96512946582</v>
      </c>
      <c r="X36" s="36">
        <v>224.34479570190001</v>
      </c>
      <c r="Y36" s="30">
        <f t="shared" si="4"/>
        <v>-2.8725182077979523E-7</v>
      </c>
      <c r="Z36" s="30">
        <f t="shared" si="5"/>
        <v>-2.8718820418766604E-7</v>
      </c>
      <c r="AA36" s="30">
        <f t="shared" si="6"/>
        <v>-2.8718820429501587E-7</v>
      </c>
      <c r="AB36" s="30">
        <f t="shared" si="7"/>
        <v>-2.8718820429501545E-7</v>
      </c>
      <c r="AD36" s="36">
        <v>4.2329999999999999E-7</v>
      </c>
      <c r="AE36" s="36">
        <v>5.7076818770299997</v>
      </c>
      <c r="AF36" s="36">
        <v>88.865680217000005</v>
      </c>
      <c r="AG36" s="30">
        <f t="shared" si="8"/>
        <v>2.0389510434730383E-7</v>
      </c>
      <c r="AH36" s="30">
        <f t="shared" si="9"/>
        <v>2.0389017148413549E-7</v>
      </c>
      <c r="AI36" s="30">
        <f t="shared" si="10"/>
        <v>2.0389017149245944E-7</v>
      </c>
      <c r="AJ36" s="30">
        <f t="shared" si="11"/>
        <v>2.0389017149245944E-7</v>
      </c>
      <c r="AL36" s="36">
        <v>3.6020000000000001E-8</v>
      </c>
      <c r="AM36" s="36">
        <v>2.3067701095599999</v>
      </c>
      <c r="AN36" s="36">
        <v>515.46387109299997</v>
      </c>
      <c r="AO36" s="30">
        <f t="shared" si="72"/>
        <v>3.0684244220793766E-8</v>
      </c>
      <c r="AP36" s="30">
        <f t="shared" si="73"/>
        <v>3.0682788965786559E-8</v>
      </c>
      <c r="AQ36" s="30">
        <f t="shared" si="74"/>
        <v>3.0682788968242372E-8</v>
      </c>
      <c r="AR36" s="30">
        <f t="shared" si="75"/>
        <v>3.0682788968242366E-8</v>
      </c>
      <c r="AT36" s="36">
        <v>4.42E-9</v>
      </c>
      <c r="AU36" s="36">
        <v>2.2350008359200002</v>
      </c>
      <c r="AV36" s="36">
        <v>447.93883187839998</v>
      </c>
      <c r="AW36" s="30">
        <f t="shared" si="76"/>
        <v>4.2840884138446648E-9</v>
      </c>
      <c r="AX36" s="30">
        <f t="shared" si="77"/>
        <v>4.2840155008641437E-9</v>
      </c>
      <c r="AY36" s="30">
        <f t="shared" si="78"/>
        <v>4.2840155009871967E-9</v>
      </c>
      <c r="AZ36" s="30">
        <f t="shared" si="79"/>
        <v>4.2840155009871959E-9</v>
      </c>
      <c r="BB36" s="36"/>
      <c r="BC36" s="36"/>
      <c r="BD36" s="36"/>
      <c r="BJ36" s="36">
        <v>8.0592999999999996E-7</v>
      </c>
      <c r="BK36" s="36">
        <v>1.3169275014999999</v>
      </c>
      <c r="BL36" s="36">
        <v>277.0349937414</v>
      </c>
      <c r="BM36" s="30">
        <f t="shared" si="24"/>
        <v>7.8666068302502466E-7</v>
      </c>
      <c r="BN36" s="30">
        <f t="shared" si="25"/>
        <v>7.8665342030633384E-7</v>
      </c>
      <c r="BO36" s="30">
        <f t="shared" si="26"/>
        <v>7.8665342031859041E-7</v>
      </c>
      <c r="BP36" s="30">
        <f t="shared" si="27"/>
        <v>7.8665342031859041E-7</v>
      </c>
      <c r="BR36" s="36">
        <v>1.4947E-7</v>
      </c>
      <c r="BS36" s="36">
        <v>1.3430261060699999</v>
      </c>
      <c r="BT36" s="36">
        <v>95.979227217800002</v>
      </c>
      <c r="BU36" s="30">
        <f t="shared" si="28"/>
        <v>1.029659432612375E-7</v>
      </c>
      <c r="BV36" s="30">
        <f t="shared" si="29"/>
        <v>1.0296749934949879E-7</v>
      </c>
      <c r="BW36" s="30">
        <f t="shared" si="30"/>
        <v>1.0296749934687298E-7</v>
      </c>
      <c r="BX36" s="30">
        <f t="shared" si="31"/>
        <v>1.0296749934687298E-7</v>
      </c>
      <c r="BZ36" s="36">
        <v>2.578E-8</v>
      </c>
      <c r="CA36" s="36">
        <v>5.6361066874599999</v>
      </c>
      <c r="CB36" s="36">
        <v>735.87651353180001</v>
      </c>
      <c r="CC36" s="30">
        <f t="shared" si="80"/>
        <v>3.8180541482642762E-10</v>
      </c>
      <c r="CD36" s="30">
        <f t="shared" si="81"/>
        <v>3.8464384876580508E-10</v>
      </c>
      <c r="CE36" s="30">
        <f t="shared" si="82"/>
        <v>3.8464384397612126E-10</v>
      </c>
      <c r="CF36" s="30">
        <f t="shared" si="83"/>
        <v>3.8464384397614416E-10</v>
      </c>
      <c r="CH36" s="36">
        <v>3.3200000000000001E-9</v>
      </c>
      <c r="CI36" s="36">
        <v>5.4937089057000001</v>
      </c>
      <c r="CJ36" s="36">
        <v>21.340641002400002</v>
      </c>
      <c r="CK36" s="30">
        <f t="shared" si="84"/>
        <v>2.0433944964851839E-9</v>
      </c>
      <c r="CL36" s="30">
        <f t="shared" si="85"/>
        <v>2.0433861405482376E-9</v>
      </c>
      <c r="CM36" s="30">
        <f t="shared" si="86"/>
        <v>2.0433861405623377E-9</v>
      </c>
      <c r="CN36" s="30">
        <f t="shared" si="87"/>
        <v>2.0433861405623377E-9</v>
      </c>
      <c r="CP36" s="36"/>
      <c r="CQ36" s="36"/>
      <c r="CR36" s="36"/>
      <c r="CX36" s="36"/>
      <c r="CY36" s="36"/>
      <c r="CZ36" s="36"/>
      <c r="DF36" s="36">
        <v>3.4195510000000002E-5</v>
      </c>
      <c r="DG36" s="36">
        <v>4.9454914888700001</v>
      </c>
      <c r="DH36" s="36">
        <v>1581.9593482830001</v>
      </c>
      <c r="DI36" s="30">
        <f t="shared" si="48"/>
        <v>-2.6498846804455607E-5</v>
      </c>
      <c r="DJ36" s="30">
        <f t="shared" si="49"/>
        <v>-2.6493729719167442E-5</v>
      </c>
      <c r="DK36" s="30">
        <f t="shared" si="50"/>
        <v>-2.6493729727803491E-5</v>
      </c>
      <c r="DL36" s="30">
        <f t="shared" si="51"/>
        <v>-2.6493729727803451E-5</v>
      </c>
      <c r="DN36" s="36">
        <v>6.4960000000000001E-6</v>
      </c>
      <c r="DO36" s="36">
        <v>1.7248948615999999</v>
      </c>
      <c r="DP36" s="36">
        <v>742.99006053259995</v>
      </c>
      <c r="DQ36" s="30">
        <f t="shared" si="52"/>
        <v>-4.7666447452542744E-6</v>
      </c>
      <c r="DR36" s="30">
        <f t="shared" si="53"/>
        <v>-4.7671353798344022E-6</v>
      </c>
      <c r="DS36" s="30">
        <f t="shared" si="54"/>
        <v>-4.7671353790065325E-6</v>
      </c>
      <c r="DT36" s="30">
        <f t="shared" si="55"/>
        <v>-4.7671353790065367E-6</v>
      </c>
      <c r="DV36" s="36">
        <v>1.1070900000000001E-6</v>
      </c>
      <c r="DW36" s="36">
        <v>4.7785379827599996</v>
      </c>
      <c r="DX36" s="36">
        <v>838.96928775039999</v>
      </c>
      <c r="DY36" s="30">
        <f t="shared" si="56"/>
        <v>1.0982002748408804E-6</v>
      </c>
      <c r="DZ36" s="30">
        <f t="shared" si="57"/>
        <v>1.0982178438862734E-6</v>
      </c>
      <c r="EA36" s="30">
        <f t="shared" si="58"/>
        <v>1.0982178438566412E-6</v>
      </c>
      <c r="EB36" s="30">
        <f t="shared" si="59"/>
        <v>1.0982178438566414E-6</v>
      </c>
      <c r="ED36" s="36">
        <v>1.3437E-7</v>
      </c>
      <c r="EE36" s="36">
        <v>3.3647989810599999</v>
      </c>
      <c r="EF36" s="36">
        <v>330.61896365820002</v>
      </c>
      <c r="EG36" s="30">
        <f t="shared" si="88"/>
        <v>5.2576738313521098E-9</v>
      </c>
      <c r="EH36" s="30">
        <f t="shared" si="89"/>
        <v>5.264316397211766E-9</v>
      </c>
      <c r="EI36" s="30">
        <f t="shared" si="90"/>
        <v>5.2643163860028277E-9</v>
      </c>
      <c r="EJ36" s="30">
        <f t="shared" si="91"/>
        <v>5.2643163860028574E-9</v>
      </c>
      <c r="EL36" s="36">
        <v>2.4640000000000001E-8</v>
      </c>
      <c r="EM36" s="36">
        <v>1.19167306488</v>
      </c>
      <c r="EN36" s="36">
        <v>124.433415221</v>
      </c>
      <c r="EO36" s="30">
        <f t="shared" si="92"/>
        <v>2.160301239889208E-8</v>
      </c>
      <c r="EP36" s="30">
        <f t="shared" si="93"/>
        <v>2.1603233053572504E-8</v>
      </c>
      <c r="EQ36" s="30">
        <f t="shared" si="94"/>
        <v>2.1603233053200167E-8</v>
      </c>
      <c r="ER36" s="30">
        <f t="shared" si="95"/>
        <v>2.1603233053200167E-8</v>
      </c>
      <c r="ET36" s="41"/>
      <c r="EU36" s="41"/>
      <c r="EV36" s="41"/>
    </row>
    <row r="37" spans="1:152" s="30" customFormat="1" ht="12.75">
      <c r="A37" s="30">
        <f>SUM(BM1:BM500)</f>
        <v>-2.957417093904682E-2</v>
      </c>
      <c r="B37" s="30">
        <f>SUM(BU1:BU260)</f>
        <v>-2.633906601739143E-3</v>
      </c>
      <c r="C37" s="30">
        <f>SUM(CC1:CC111)</f>
        <v>1.4475606014909307E-4</v>
      </c>
      <c r="D37" s="30">
        <f>SUM(CK1:CK58)</f>
        <v>5.5393388687340494E-6</v>
      </c>
      <c r="E37" s="30">
        <f>SUM(CS1:CS26)</f>
        <v>6.6555184238508949E-7</v>
      </c>
      <c r="F37" s="30">
        <f>SUM(DA1:DA11)</f>
        <v>-7.5297196888109266E-9</v>
      </c>
      <c r="N37" s="36">
        <v>6.8696500000000004E-6</v>
      </c>
      <c r="O37" s="36">
        <v>1.7471440782700001</v>
      </c>
      <c r="P37" s="36">
        <v>1052.2683831884001</v>
      </c>
      <c r="Q37" s="30">
        <f t="shared" si="0"/>
        <v>-4.0202724917250133E-6</v>
      </c>
      <c r="R37" s="30">
        <f t="shared" si="1"/>
        <v>-4.0193953343654738E-6</v>
      </c>
      <c r="S37" s="30">
        <f t="shared" si="2"/>
        <v>-4.019395335845707E-6</v>
      </c>
      <c r="T37" s="30">
        <f t="shared" si="3"/>
        <v>-4.019395335845702E-6</v>
      </c>
      <c r="V37" s="36">
        <v>1.7289099999999999E-6</v>
      </c>
      <c r="W37" s="36">
        <v>4.07695221044</v>
      </c>
      <c r="X37" s="36">
        <v>846.08283475120004</v>
      </c>
      <c r="Y37" s="30">
        <f t="shared" si="4"/>
        <v>1.4129095686358575E-6</v>
      </c>
      <c r="Z37" s="30">
        <f t="shared" si="5"/>
        <v>1.4127834075992982E-6</v>
      </c>
      <c r="AA37" s="30">
        <f t="shared" si="6"/>
        <v>1.4127834078122064E-6</v>
      </c>
      <c r="AB37" s="30">
        <f t="shared" si="7"/>
        <v>1.4127834078122064E-6</v>
      </c>
      <c r="AD37" s="36">
        <v>3.2140000000000001E-7</v>
      </c>
      <c r="AE37" s="36">
        <v>7.0500503460000002E-2</v>
      </c>
      <c r="AF37" s="36">
        <v>63.735898303399999</v>
      </c>
      <c r="AG37" s="30">
        <f t="shared" si="8"/>
        <v>3.0862543053904295E-7</v>
      </c>
      <c r="AH37" s="30">
        <f t="shared" si="9"/>
        <v>3.0862457491626618E-7</v>
      </c>
      <c r="AI37" s="30">
        <f t="shared" si="10"/>
        <v>3.0862457491771E-7</v>
      </c>
      <c r="AJ37" s="30">
        <f t="shared" si="11"/>
        <v>3.0862457491771E-7</v>
      </c>
      <c r="AL37" s="36">
        <v>3.229E-8</v>
      </c>
      <c r="AM37" s="36">
        <v>2.2030940006600002</v>
      </c>
      <c r="AN37" s="36">
        <v>860.30992875280003</v>
      </c>
      <c r="AO37" s="30">
        <f t="shared" si="72"/>
        <v>-2.7103919147082827E-8</v>
      </c>
      <c r="AP37" s="30">
        <f t="shared" si="73"/>
        <v>-2.7106178277587058E-8</v>
      </c>
      <c r="AQ37" s="30">
        <f t="shared" si="74"/>
        <v>-2.7106178273775284E-8</v>
      </c>
      <c r="AR37" s="30">
        <f t="shared" si="75"/>
        <v>-2.7106178273775301E-8</v>
      </c>
      <c r="AT37" s="36">
        <v>4.0700000000000002E-9</v>
      </c>
      <c r="AU37" s="36">
        <v>5.4451597099000004</v>
      </c>
      <c r="AV37" s="36">
        <v>1066.49547719</v>
      </c>
      <c r="AW37" s="30">
        <f t="shared" si="76"/>
        <v>3.6321743106254121E-9</v>
      </c>
      <c r="AX37" s="30">
        <f t="shared" si="77"/>
        <v>3.6318812052585816E-9</v>
      </c>
      <c r="AY37" s="30">
        <f t="shared" si="78"/>
        <v>3.6318812057532575E-9</v>
      </c>
      <c r="AZ37" s="30">
        <f t="shared" si="79"/>
        <v>3.6318812057532563E-9</v>
      </c>
      <c r="BB37" s="36"/>
      <c r="BC37" s="36"/>
      <c r="BD37" s="36"/>
      <c r="BJ37" s="36">
        <v>7.2951999999999998E-7</v>
      </c>
      <c r="BK37" s="36">
        <v>3.0598848237</v>
      </c>
      <c r="BL37" s="36">
        <v>536.80451209540001</v>
      </c>
      <c r="BM37" s="30">
        <f t="shared" si="24"/>
        <v>7.2697626968530946E-7</v>
      </c>
      <c r="BN37" s="30">
        <f t="shared" si="25"/>
        <v>7.2698115662444002E-7</v>
      </c>
      <c r="BO37" s="30">
        <f t="shared" si="26"/>
        <v>7.2698115661619754E-7</v>
      </c>
      <c r="BP37" s="30">
        <f t="shared" si="27"/>
        <v>7.2698115661619765E-7</v>
      </c>
      <c r="BR37" s="36">
        <v>1.5316E-7</v>
      </c>
      <c r="BS37" s="36">
        <v>1.2239361799599999</v>
      </c>
      <c r="BT37" s="36">
        <v>63.735898303399999</v>
      </c>
      <c r="BU37" s="30">
        <f t="shared" si="28"/>
        <v>9.8697486522310482E-8</v>
      </c>
      <c r="BV37" s="30">
        <f t="shared" si="29"/>
        <v>9.8698603507883965E-8</v>
      </c>
      <c r="BW37" s="30">
        <f t="shared" si="30"/>
        <v>9.8698603505999131E-8</v>
      </c>
      <c r="BX37" s="30">
        <f t="shared" si="31"/>
        <v>9.8698603505999131E-8</v>
      </c>
      <c r="BZ37" s="36">
        <v>2.831E-8</v>
      </c>
      <c r="CA37" s="36">
        <v>4.81642822334</v>
      </c>
      <c r="CB37" s="36">
        <v>429.77958461370002</v>
      </c>
      <c r="CC37" s="30">
        <f t="shared" si="80"/>
        <v>-2.150408709277941E-8</v>
      </c>
      <c r="CD37" s="30">
        <f t="shared" si="81"/>
        <v>-2.1502902905756245E-8</v>
      </c>
      <c r="CE37" s="30">
        <f t="shared" si="82"/>
        <v>-2.1502902907754561E-8</v>
      </c>
      <c r="CF37" s="30">
        <f t="shared" si="83"/>
        <v>-2.1502902907754555E-8</v>
      </c>
      <c r="CH37" s="36">
        <v>3.77E-9</v>
      </c>
      <c r="CI37" s="36">
        <v>5.2562481343399998</v>
      </c>
      <c r="CJ37" s="36">
        <v>95.979227217800002</v>
      </c>
      <c r="CK37" s="30">
        <f t="shared" si="84"/>
        <v>4.4090362328408813E-11</v>
      </c>
      <c r="CL37" s="30">
        <f t="shared" si="85"/>
        <v>4.40362211307328E-11</v>
      </c>
      <c r="CM37" s="30">
        <f t="shared" si="86"/>
        <v>4.4036221222095248E-11</v>
      </c>
      <c r="CN37" s="30">
        <f t="shared" si="87"/>
        <v>4.4036221222095248E-11</v>
      </c>
      <c r="CP37" s="36"/>
      <c r="CQ37" s="36"/>
      <c r="CR37" s="36"/>
      <c r="CX37" s="36"/>
      <c r="CY37" s="36"/>
      <c r="CZ37" s="36"/>
      <c r="DF37" s="36">
        <v>3.4609430000000003E-5</v>
      </c>
      <c r="DG37" s="36">
        <v>1.85088802878</v>
      </c>
      <c r="DH37" s="36">
        <v>175.1660598002</v>
      </c>
      <c r="DI37" s="30">
        <f t="shared" si="48"/>
        <v>2.2060318767797503E-5</v>
      </c>
      <c r="DJ37" s="30">
        <f t="shared" si="49"/>
        <v>2.2061017750302778E-5</v>
      </c>
      <c r="DK37" s="30">
        <f t="shared" si="50"/>
        <v>2.2061017749123298E-5</v>
      </c>
      <c r="DL37" s="30">
        <f t="shared" si="51"/>
        <v>2.2061017749123302E-5</v>
      </c>
      <c r="DN37" s="36">
        <v>5.9923600000000002E-6</v>
      </c>
      <c r="DO37" s="36">
        <v>2.54924174765</v>
      </c>
      <c r="DP37" s="36">
        <v>217.23124870109999</v>
      </c>
      <c r="DQ37" s="30">
        <f t="shared" si="52"/>
        <v>1.3428273949228059E-6</v>
      </c>
      <c r="DR37" s="30">
        <f t="shared" si="53"/>
        <v>1.343017227112112E-6</v>
      </c>
      <c r="DS37" s="30">
        <f t="shared" si="54"/>
        <v>1.3430172267917824E-6</v>
      </c>
      <c r="DT37" s="30">
        <f t="shared" si="55"/>
        <v>1.3430172267917836E-6</v>
      </c>
      <c r="DV37" s="36">
        <v>1.1905300000000001E-6</v>
      </c>
      <c r="DW37" s="36">
        <v>5.5538510597500004</v>
      </c>
      <c r="DX37" s="36">
        <v>224.34479570190001</v>
      </c>
      <c r="DY37" s="30">
        <f t="shared" si="56"/>
        <v>-4.6628186491522831E-7</v>
      </c>
      <c r="DZ37" s="30">
        <f t="shared" si="57"/>
        <v>-4.6631863817354016E-7</v>
      </c>
      <c r="EA37" s="30">
        <f t="shared" si="58"/>
        <v>-4.6631863811148774E-7</v>
      </c>
      <c r="EB37" s="30">
        <f t="shared" si="59"/>
        <v>-4.6631863811148774E-7</v>
      </c>
      <c r="ED37" s="36">
        <v>1.1089999999999999E-7</v>
      </c>
      <c r="EE37" s="36">
        <v>3.3721268291399999</v>
      </c>
      <c r="EF37" s="36">
        <v>224.34479570190001</v>
      </c>
      <c r="EG37" s="30">
        <f t="shared" si="88"/>
        <v>-5.8667291121153527E-8</v>
      </c>
      <c r="EH37" s="30">
        <f t="shared" si="89"/>
        <v>-5.8664131741733656E-8</v>
      </c>
      <c r="EI37" s="30">
        <f t="shared" si="90"/>
        <v>-5.8664131747065001E-8</v>
      </c>
      <c r="EJ37" s="30">
        <f t="shared" si="91"/>
        <v>-5.8664131747064948E-8</v>
      </c>
      <c r="EL37" s="36">
        <v>3.0880000000000003E-8</v>
      </c>
      <c r="EM37" s="36">
        <v>1.32258934286</v>
      </c>
      <c r="EN37" s="36">
        <v>728.76296653099996</v>
      </c>
      <c r="EO37" s="30">
        <f t="shared" si="92"/>
        <v>-2.8151910949761809E-8</v>
      </c>
      <c r="EP37" s="30">
        <f t="shared" si="93"/>
        <v>-2.8153294660712048E-8</v>
      </c>
      <c r="EQ37" s="30">
        <f t="shared" si="94"/>
        <v>-2.8153294658377397E-8</v>
      </c>
      <c r="ER37" s="30">
        <f t="shared" si="95"/>
        <v>-2.8153294658377407E-8</v>
      </c>
      <c r="ET37" s="36"/>
      <c r="EU37" s="36"/>
      <c r="EV37" s="36"/>
    </row>
    <row r="38" spans="1:152" s="38" customFormat="1" ht="12.75">
      <c r="A38" s="30"/>
      <c r="B38" s="30"/>
      <c r="C38" s="30"/>
      <c r="D38" s="30"/>
      <c r="E38" s="30"/>
      <c r="F38" s="30"/>
      <c r="G38" s="30"/>
      <c r="J38" s="37"/>
      <c r="K38" s="37"/>
      <c r="N38" s="36">
        <v>6.5447000000000002E-6</v>
      </c>
      <c r="O38" s="36">
        <v>1.59889331515</v>
      </c>
      <c r="P38" s="36">
        <v>4.81841098E-2</v>
      </c>
      <c r="Q38" s="30">
        <f t="shared" si="0"/>
        <v>-1.8211436554837748E-7</v>
      </c>
      <c r="R38" s="30">
        <f t="shared" si="1"/>
        <v>-1.8211431837854665E-7</v>
      </c>
      <c r="S38" s="30">
        <f t="shared" si="2"/>
        <v>-1.8211431837862653E-7</v>
      </c>
      <c r="T38" s="30">
        <f t="shared" si="3"/>
        <v>-1.8211431837862653E-7</v>
      </c>
      <c r="V38" s="36">
        <v>1.6713100000000001E-6</v>
      </c>
      <c r="W38" s="36">
        <v>2.5974520265800001</v>
      </c>
      <c r="X38" s="36">
        <v>21.340641002400002</v>
      </c>
      <c r="Y38" s="30">
        <f t="shared" si="4"/>
        <v>-1.3177916226211949E-6</v>
      </c>
      <c r="Z38" s="30">
        <f t="shared" si="5"/>
        <v>-1.3177883399785116E-6</v>
      </c>
      <c r="AA38" s="30">
        <f t="shared" si="6"/>
        <v>-1.317788339984051E-6</v>
      </c>
      <c r="AB38" s="30">
        <f t="shared" si="7"/>
        <v>-1.317788339984051E-6</v>
      </c>
      <c r="AD38" s="36">
        <v>3.1572999999999998E-7</v>
      </c>
      <c r="AE38" s="36">
        <v>1.6719002221299999</v>
      </c>
      <c r="AF38" s="36">
        <v>302.16477565500003</v>
      </c>
      <c r="AG38" s="30">
        <f t="shared" si="8"/>
        <v>3.1572809430641613E-7</v>
      </c>
      <c r="AH38" s="30">
        <f t="shared" si="9"/>
        <v>3.1572804438369198E-7</v>
      </c>
      <c r="AI38" s="30">
        <f t="shared" si="10"/>
        <v>3.1572804438377674E-7</v>
      </c>
      <c r="AJ38" s="30">
        <f t="shared" si="11"/>
        <v>3.1572804438377674E-7</v>
      </c>
      <c r="AL38" s="36">
        <v>3.7009999999999999E-8</v>
      </c>
      <c r="AM38" s="36">
        <v>3.1415926535900001</v>
      </c>
      <c r="AN38" s="36">
        <v>0</v>
      </c>
      <c r="AO38" s="30">
        <f t="shared" si="72"/>
        <v>-3.7009999999999999E-8</v>
      </c>
      <c r="AP38" s="30">
        <f t="shared" si="73"/>
        <v>-3.7009999999999999E-8</v>
      </c>
      <c r="AQ38" s="30">
        <f t="shared" si="74"/>
        <v>-3.7009999999999999E-8</v>
      </c>
      <c r="AR38" s="30">
        <f t="shared" si="75"/>
        <v>-3.7009999999999999E-8</v>
      </c>
      <c r="AT38" s="36">
        <v>4.6900000000000001E-9</v>
      </c>
      <c r="AU38" s="36">
        <v>1.26889429317</v>
      </c>
      <c r="AV38" s="36">
        <v>654.12438031559998</v>
      </c>
      <c r="AW38" s="30">
        <f t="shared" si="76"/>
        <v>-3.3221345623874753E-9</v>
      </c>
      <c r="AX38" s="30">
        <f t="shared" si="77"/>
        <v>-3.3224585838192013E-9</v>
      </c>
      <c r="AY38" s="30">
        <f t="shared" si="78"/>
        <v>-3.3224585832724593E-9</v>
      </c>
      <c r="AZ38" s="30">
        <f t="shared" si="79"/>
        <v>-3.3224585832724622E-9</v>
      </c>
      <c r="BB38" s="36"/>
      <c r="BC38" s="36"/>
      <c r="BD38" s="36"/>
      <c r="BJ38" s="36">
        <v>6.9261000000000001E-7</v>
      </c>
      <c r="BK38" s="36">
        <v>4.9237863363500001</v>
      </c>
      <c r="BL38" s="36">
        <v>309.27832265580003</v>
      </c>
      <c r="BM38" s="30">
        <f t="shared" si="24"/>
        <v>-6.9103846675606152E-7</v>
      </c>
      <c r="BN38" s="30">
        <f t="shared" si="25"/>
        <v>-6.9104062407384953E-7</v>
      </c>
      <c r="BO38" s="30">
        <f t="shared" si="26"/>
        <v>-6.9104062407021036E-7</v>
      </c>
      <c r="BP38" s="30">
        <f t="shared" si="27"/>
        <v>-6.9104062407021036E-7</v>
      </c>
      <c r="BR38" s="36">
        <v>1.4601E-7</v>
      </c>
      <c r="BS38" s="36">
        <v>1.0075370497</v>
      </c>
      <c r="BT38" s="36">
        <v>536.80451209540001</v>
      </c>
      <c r="BU38" s="30">
        <f t="shared" si="28"/>
        <v>-5.6592370102981247E-8</v>
      </c>
      <c r="BV38" s="30">
        <f t="shared" si="29"/>
        <v>-5.6603181494289877E-8</v>
      </c>
      <c r="BW38" s="30">
        <f t="shared" si="30"/>
        <v>-5.6603181476046561E-8</v>
      </c>
      <c r="BX38" s="30">
        <f t="shared" si="31"/>
        <v>-5.660318147604668E-8</v>
      </c>
      <c r="BZ38" s="36">
        <v>2.817E-8</v>
      </c>
      <c r="CA38" s="36">
        <v>4.4751656390800001</v>
      </c>
      <c r="CB38" s="36">
        <v>654.12438031559998</v>
      </c>
      <c r="CC38" s="30">
        <f t="shared" si="80"/>
        <v>1.8627142466525985E-8</v>
      </c>
      <c r="CD38" s="30">
        <f t="shared" si="81"/>
        <v>1.8629210842161361E-8</v>
      </c>
      <c r="CE38" s="30">
        <f t="shared" si="82"/>
        <v>1.8629210838671238E-8</v>
      </c>
      <c r="CF38" s="30">
        <f t="shared" si="83"/>
        <v>1.8629210838671258E-8</v>
      </c>
      <c r="CH38" s="36">
        <v>3.84E-9</v>
      </c>
      <c r="CI38" s="36">
        <v>4.4818741476900001</v>
      </c>
      <c r="CJ38" s="36">
        <v>330.61896365820002</v>
      </c>
      <c r="CK38" s="30">
        <f t="shared" si="84"/>
        <v>-3.3829766658417648E-9</v>
      </c>
      <c r="CL38" s="30">
        <f t="shared" si="85"/>
        <v>-3.3828867753035053E-9</v>
      </c>
      <c r="CM38" s="30">
        <f t="shared" si="86"/>
        <v>-3.3828867754551974E-9</v>
      </c>
      <c r="CN38" s="30">
        <f t="shared" si="87"/>
        <v>-3.3828867754551974E-9</v>
      </c>
      <c r="CP38" s="36"/>
      <c r="CQ38" s="36"/>
      <c r="CR38" s="36"/>
      <c r="CX38" s="36"/>
      <c r="CY38" s="36"/>
      <c r="CZ38" s="36"/>
      <c r="DF38" s="36">
        <v>3.4006159999999997E-5</v>
      </c>
      <c r="DG38" s="36">
        <v>0.55386747515000001</v>
      </c>
      <c r="DH38" s="36">
        <v>350.33211960040001</v>
      </c>
      <c r="DI38" s="30">
        <f t="shared" si="48"/>
        <v>6.1624272081896525E-6</v>
      </c>
      <c r="DJ38" s="30">
        <f t="shared" si="49"/>
        <v>6.1606740222189294E-6</v>
      </c>
      <c r="DK38" s="30">
        <f t="shared" si="50"/>
        <v>6.1606740251773351E-6</v>
      </c>
      <c r="DL38" s="30">
        <f t="shared" si="51"/>
        <v>6.1606740251773351E-6</v>
      </c>
      <c r="DN38" s="36">
        <v>5.02886E-6</v>
      </c>
      <c r="DO38" s="36">
        <v>2.1295881947500002</v>
      </c>
      <c r="DP38" s="36">
        <v>3.9321532631</v>
      </c>
      <c r="DQ38" s="30">
        <f t="shared" si="52"/>
        <v>-2.5725221571925286E-6</v>
      </c>
      <c r="DR38" s="30">
        <f t="shared" si="53"/>
        <v>-2.5725196146994969E-6</v>
      </c>
      <c r="DS38" s="30">
        <f t="shared" si="54"/>
        <v>-2.5725196147037875E-6</v>
      </c>
      <c r="DT38" s="30">
        <f t="shared" si="55"/>
        <v>-2.5725196147037875E-6</v>
      </c>
      <c r="DV38" s="36">
        <v>9.3852000000000002E-7</v>
      </c>
      <c r="DW38" s="36">
        <v>4.3839552991200001</v>
      </c>
      <c r="DX38" s="36">
        <v>217.23124870109999</v>
      </c>
      <c r="DY38" s="30">
        <f t="shared" si="56"/>
        <v>-9.3784574174415588E-7</v>
      </c>
      <c r="DZ38" s="30">
        <f t="shared" si="57"/>
        <v>-9.3784689744905888E-7</v>
      </c>
      <c r="EA38" s="30">
        <f t="shared" si="58"/>
        <v>-9.3784689744710953E-7</v>
      </c>
      <c r="EB38" s="30">
        <f t="shared" si="59"/>
        <v>-9.3784689744710953E-7</v>
      </c>
      <c r="ED38" s="36">
        <v>1.1082E-7</v>
      </c>
      <c r="EE38" s="36">
        <v>3.4171997479299998</v>
      </c>
      <c r="EF38" s="36">
        <v>956.28915597059995</v>
      </c>
      <c r="EG38" s="30">
        <f t="shared" si="88"/>
        <v>-3.4251553991151237E-8</v>
      </c>
      <c r="EH38" s="30">
        <f t="shared" si="89"/>
        <v>-3.4266635128827138E-8</v>
      </c>
      <c r="EI38" s="30">
        <f t="shared" si="90"/>
        <v>-3.4266635103379204E-8</v>
      </c>
      <c r="EJ38" s="30">
        <f t="shared" si="91"/>
        <v>-3.4266635103379304E-8</v>
      </c>
      <c r="EL38" s="36">
        <v>2.22E-8</v>
      </c>
      <c r="EM38" s="36">
        <v>3.2808799408799998</v>
      </c>
      <c r="EN38" s="36">
        <v>203.00415469949999</v>
      </c>
      <c r="EO38" s="30">
        <f t="shared" si="92"/>
        <v>-1.2249797551527718E-8</v>
      </c>
      <c r="EP38" s="30">
        <f t="shared" si="93"/>
        <v>-1.2249235135729474E-8</v>
      </c>
      <c r="EQ38" s="30">
        <f t="shared" si="94"/>
        <v>-1.224923513667853E-8</v>
      </c>
      <c r="ER38" s="30">
        <f t="shared" si="95"/>
        <v>-1.2249235136678522E-8</v>
      </c>
      <c r="ET38" s="36"/>
      <c r="EU38" s="36"/>
      <c r="EV38" s="36"/>
    </row>
    <row r="39" spans="1:152" s="30" customFormat="1" ht="12.75">
      <c r="A39" s="30" t="s">
        <v>217</v>
      </c>
      <c r="B39" s="30" t="s">
        <v>218</v>
      </c>
      <c r="C39" s="30" t="s">
        <v>219</v>
      </c>
      <c r="D39" s="30" t="s">
        <v>220</v>
      </c>
      <c r="E39" s="30" t="s">
        <v>221</v>
      </c>
      <c r="F39" s="30" t="s">
        <v>222</v>
      </c>
      <c r="J39" s="37"/>
      <c r="N39" s="36">
        <v>7.4881100000000002E-6</v>
      </c>
      <c r="O39" s="36">
        <v>2.1439814929800001</v>
      </c>
      <c r="P39" s="36">
        <v>853.19638175199998</v>
      </c>
      <c r="Q39" s="30">
        <f t="shared" si="0"/>
        <v>-6.3642879338491526E-6</v>
      </c>
      <c r="R39" s="30">
        <f t="shared" si="1"/>
        <v>-6.3647916135705618E-6</v>
      </c>
      <c r="S39" s="30">
        <f t="shared" si="2"/>
        <v>-6.3647916127207209E-6</v>
      </c>
      <c r="T39" s="30">
        <f t="shared" si="3"/>
        <v>-6.3647916127207209E-6</v>
      </c>
      <c r="V39" s="36">
        <v>1.36328E-6</v>
      </c>
      <c r="W39" s="36">
        <v>2.2858024662899998</v>
      </c>
      <c r="X39" s="36">
        <v>10.294940738499999</v>
      </c>
      <c r="Y39" s="30">
        <f t="shared" si="4"/>
        <v>-8.3361350550767811E-7</v>
      </c>
      <c r="Z39" s="30">
        <f t="shared" si="5"/>
        <v>-8.3361184374581434E-7</v>
      </c>
      <c r="AA39" s="30">
        <f t="shared" si="6"/>
        <v>-8.3361184374861812E-7</v>
      </c>
      <c r="AB39" s="30">
        <f t="shared" si="7"/>
        <v>-8.3361184374861812E-7</v>
      </c>
      <c r="AD39" s="36">
        <v>3.115E-7</v>
      </c>
      <c r="AE39" s="36">
        <v>4.1637953769099996</v>
      </c>
      <c r="AF39" s="36">
        <v>191.9584544356</v>
      </c>
      <c r="AG39" s="30">
        <f t="shared" si="8"/>
        <v>-3.1122366086300872E-7</v>
      </c>
      <c r="AH39" s="30">
        <f t="shared" si="9"/>
        <v>-3.1122328393101012E-7</v>
      </c>
      <c r="AI39" s="30">
        <f t="shared" si="10"/>
        <v>-3.112232839316464E-7</v>
      </c>
      <c r="AJ39" s="30">
        <f t="shared" si="11"/>
        <v>-3.112232839316464E-7</v>
      </c>
      <c r="AL39" s="36">
        <v>2.583E-8</v>
      </c>
      <c r="AM39" s="36">
        <v>4.9344767705899999</v>
      </c>
      <c r="AN39" s="36">
        <v>224.34479570190001</v>
      </c>
      <c r="AO39" s="30">
        <f t="shared" si="72"/>
        <v>-2.2034359854829465E-8</v>
      </c>
      <c r="AP39" s="30">
        <f t="shared" si="73"/>
        <v>-2.2034812326768574E-8</v>
      </c>
      <c r="AQ39" s="30">
        <f t="shared" si="74"/>
        <v>-2.2034812326005073E-8</v>
      </c>
      <c r="AR39" s="30">
        <f t="shared" si="75"/>
        <v>-2.2034812326005079E-8</v>
      </c>
      <c r="AT39" s="36">
        <v>4.8799999999999997E-9</v>
      </c>
      <c r="AU39" s="36">
        <v>3.2032977861699998</v>
      </c>
      <c r="AV39" s="36">
        <v>405.2575498736</v>
      </c>
      <c r="AW39" s="30">
        <f t="shared" si="76"/>
        <v>2.8134790073235736E-9</v>
      </c>
      <c r="AX39" s="30">
        <f t="shared" si="77"/>
        <v>2.8137207993890501E-9</v>
      </c>
      <c r="AY39" s="30">
        <f t="shared" si="78"/>
        <v>2.8137207989810478E-9</v>
      </c>
      <c r="AZ39" s="30">
        <f t="shared" si="79"/>
        <v>2.8137207989810495E-9</v>
      </c>
      <c r="BB39" s="36"/>
      <c r="BC39" s="36"/>
      <c r="BD39" s="36"/>
      <c r="BJ39" s="36">
        <v>7.4302000000000005E-7</v>
      </c>
      <c r="BK39" s="36">
        <v>2.8937653962000001</v>
      </c>
      <c r="BL39" s="36">
        <v>149.56319713459999</v>
      </c>
      <c r="BM39" s="30">
        <f t="shared" si="24"/>
        <v>-3.5211101023356373E-7</v>
      </c>
      <c r="BN39" s="30">
        <f t="shared" si="25"/>
        <v>-3.5209636699464478E-7</v>
      </c>
      <c r="BO39" s="30">
        <f t="shared" si="26"/>
        <v>-3.5209636701935432E-7</v>
      </c>
      <c r="BP39" s="30">
        <f t="shared" si="27"/>
        <v>-3.5209636701935432E-7</v>
      </c>
      <c r="BR39" s="36">
        <v>1.2842000000000001E-7</v>
      </c>
      <c r="BS39" s="36">
        <v>2.2705991105300001</v>
      </c>
      <c r="BT39" s="36">
        <v>742.99006053259995</v>
      </c>
      <c r="BU39" s="30">
        <f t="shared" si="28"/>
        <v>-3.5263329263958262E-8</v>
      </c>
      <c r="BV39" s="30">
        <f t="shared" si="29"/>
        <v>-3.5277057800328808E-8</v>
      </c>
      <c r="BW39" s="30">
        <f t="shared" si="30"/>
        <v>-3.527705777716302E-8</v>
      </c>
      <c r="BX39" s="30">
        <f t="shared" si="31"/>
        <v>-3.5277057777163126E-8</v>
      </c>
      <c r="BZ39" s="36">
        <v>2.5729999999999999E-8</v>
      </c>
      <c r="CA39" s="36">
        <v>0.22467245054000001</v>
      </c>
      <c r="CB39" s="36">
        <v>522.57741809380002</v>
      </c>
      <c r="CC39" s="30">
        <f t="shared" si="80"/>
        <v>-2.295405994056847E-8</v>
      </c>
      <c r="CD39" s="30">
        <f t="shared" si="81"/>
        <v>-2.2954968920868474E-8</v>
      </c>
      <c r="CE39" s="30">
        <f t="shared" si="82"/>
        <v>-2.2954968919334742E-8</v>
      </c>
      <c r="CF39" s="30">
        <f t="shared" si="83"/>
        <v>-2.2954968919334746E-8</v>
      </c>
      <c r="CH39" s="36">
        <v>3.6699999999999999E-9</v>
      </c>
      <c r="CI39" s="36">
        <v>5.0319092968000003</v>
      </c>
      <c r="CJ39" s="36">
        <v>846.08283475120004</v>
      </c>
      <c r="CK39" s="30">
        <f t="shared" si="84"/>
        <v>3.4590014428719226E-9</v>
      </c>
      <c r="CL39" s="30">
        <f t="shared" si="85"/>
        <v>3.459156691710424E-9</v>
      </c>
      <c r="CM39" s="30">
        <f t="shared" si="86"/>
        <v>3.4591566914484977E-9</v>
      </c>
      <c r="CN39" s="30">
        <f t="shared" si="87"/>
        <v>3.4591566914484977E-9</v>
      </c>
      <c r="CP39" s="36"/>
      <c r="CQ39" s="36"/>
      <c r="CR39" s="36"/>
      <c r="CX39" s="36"/>
      <c r="CY39" s="36"/>
      <c r="CZ39" s="36"/>
      <c r="DF39" s="36">
        <v>2.5076299999999999E-5</v>
      </c>
      <c r="DG39" s="36">
        <v>3.5385186325500002</v>
      </c>
      <c r="DH39" s="36">
        <v>742.99006053259995</v>
      </c>
      <c r="DI39" s="30">
        <f t="shared" si="48"/>
        <v>2.0961029973446263E-5</v>
      </c>
      <c r="DJ39" s="30">
        <f t="shared" si="49"/>
        <v>2.0959499545370012E-5</v>
      </c>
      <c r="DK39" s="30">
        <f t="shared" si="50"/>
        <v>2.0959499547952744E-5</v>
      </c>
      <c r="DL39" s="30">
        <f t="shared" si="51"/>
        <v>2.0959499547952731E-5</v>
      </c>
      <c r="DN39" s="36">
        <v>4.1301700000000003E-6</v>
      </c>
      <c r="DO39" s="36">
        <v>4.5933440227100002</v>
      </c>
      <c r="DP39" s="36">
        <v>415.55249061209997</v>
      </c>
      <c r="DQ39" s="30">
        <f t="shared" si="52"/>
        <v>-2.7186683742680929E-6</v>
      </c>
      <c r="DR39" s="30">
        <f t="shared" si="53"/>
        <v>-2.7184750324619912E-6</v>
      </c>
      <c r="DS39" s="30">
        <f t="shared" si="54"/>
        <v>-2.7184750327882535E-6</v>
      </c>
      <c r="DT39" s="30">
        <f t="shared" si="55"/>
        <v>-2.7184750327882522E-6</v>
      </c>
      <c r="DV39" s="36">
        <v>1.08701E-6</v>
      </c>
      <c r="DW39" s="36">
        <v>5.2931089984100002</v>
      </c>
      <c r="DX39" s="36">
        <v>515.46387109299997</v>
      </c>
      <c r="DY39" s="30">
        <f t="shared" si="56"/>
        <v>-8.268142531248624E-7</v>
      </c>
      <c r="DZ39" s="30">
        <f t="shared" si="57"/>
        <v>-8.2675982067219551E-7</v>
      </c>
      <c r="EA39" s="30">
        <f t="shared" si="58"/>
        <v>-8.2675982076405136E-7</v>
      </c>
      <c r="EB39" s="30">
        <f t="shared" si="59"/>
        <v>-8.2675982076405104E-7</v>
      </c>
      <c r="ED39" s="36">
        <v>9.9779999999999997E-8</v>
      </c>
      <c r="EE39" s="36">
        <v>1.5879158277200001</v>
      </c>
      <c r="EF39" s="36">
        <v>202.25339517410001</v>
      </c>
      <c r="EG39" s="30">
        <f t="shared" si="88"/>
        <v>8.9117980748690713E-8</v>
      </c>
      <c r="EH39" s="30">
        <f t="shared" si="89"/>
        <v>8.9119338921665286E-8</v>
      </c>
      <c r="EI39" s="30">
        <f t="shared" si="90"/>
        <v>8.9119338919373519E-8</v>
      </c>
      <c r="EJ39" s="30">
        <f t="shared" si="91"/>
        <v>8.9119338919373532E-8</v>
      </c>
      <c r="EL39" s="36">
        <v>2.1270000000000001E-8</v>
      </c>
      <c r="EM39" s="36">
        <v>6.14648095022</v>
      </c>
      <c r="EN39" s="36">
        <v>429.77958461370002</v>
      </c>
      <c r="EO39" s="30">
        <f t="shared" si="92"/>
        <v>-1.7287136685562962E-8</v>
      </c>
      <c r="EP39" s="30">
        <f t="shared" si="93"/>
        <v>-1.72879336066416E-8</v>
      </c>
      <c r="EQ39" s="30">
        <f t="shared" si="94"/>
        <v>-1.7287933605296905E-8</v>
      </c>
      <c r="ER39" s="30">
        <f t="shared" si="95"/>
        <v>-1.7287933605296912E-8</v>
      </c>
      <c r="ET39" s="36"/>
      <c r="EU39" s="36"/>
      <c r="EV39" s="36"/>
    </row>
    <row r="40" spans="1:152" s="30" customFormat="1" ht="12.75">
      <c r="A40" s="30">
        <f>SUM(DI1:DI1205)</f>
        <v>9.7356732385417963</v>
      </c>
      <c r="B40" s="30">
        <f>SUM(DQ1:DQ639)</f>
        <v>3.9048712959470946E-2</v>
      </c>
      <c r="C40" s="30">
        <f>SUM(DY1:DY342)</f>
        <v>-3.756977836242373E-3</v>
      </c>
      <c r="D40" s="30">
        <f>SUM(EG1:EG157)</f>
        <v>-1.5529666413308598E-4</v>
      </c>
      <c r="E40" s="30">
        <f>SUM(EO1:EO64)</f>
        <v>1.6320406832286714E-5</v>
      </c>
      <c r="F40" s="30">
        <f>SUM(EW1:EW28)</f>
        <v>2.0470569481454869E-7</v>
      </c>
      <c r="N40" s="36">
        <v>6.3397999999999998E-6</v>
      </c>
      <c r="O40" s="36">
        <v>2.2988990302299999</v>
      </c>
      <c r="P40" s="36">
        <v>412.3710968744</v>
      </c>
      <c r="Q40" s="30">
        <f t="shared" si="0"/>
        <v>6.339306500180766E-6</v>
      </c>
      <c r="R40" s="30">
        <f t="shared" si="1"/>
        <v>6.3393113691811351E-6</v>
      </c>
      <c r="S40" s="30">
        <f t="shared" si="2"/>
        <v>6.3393113691729392E-6</v>
      </c>
      <c r="T40" s="30">
        <f t="shared" si="3"/>
        <v>6.3393113691729392E-6</v>
      </c>
      <c r="V40" s="36">
        <v>1.3136400000000001E-6</v>
      </c>
      <c r="W40" s="36">
        <v>3.4410835564600002</v>
      </c>
      <c r="X40" s="36">
        <v>742.99006053259995</v>
      </c>
      <c r="Y40" s="30">
        <f t="shared" si="4"/>
        <v>1.0227057471092039E-6</v>
      </c>
      <c r="Z40" s="30">
        <f t="shared" si="5"/>
        <v>1.0226140790874529E-6</v>
      </c>
      <c r="AA40" s="30">
        <f t="shared" si="6"/>
        <v>1.0226140792421482E-6</v>
      </c>
      <c r="AB40" s="30">
        <f t="shared" si="7"/>
        <v>1.0226140792421476E-6</v>
      </c>
      <c r="AD40" s="36">
        <v>2.4630999999999999E-7</v>
      </c>
      <c r="AE40" s="36">
        <v>5.6556472856999997</v>
      </c>
      <c r="AF40" s="36">
        <v>735.87651353180001</v>
      </c>
      <c r="AG40" s="30">
        <f t="shared" si="8"/>
        <v>-1.1650214034709535E-9</v>
      </c>
      <c r="AH40" s="30">
        <f t="shared" si="9"/>
        <v>-1.1378994375558922E-9</v>
      </c>
      <c r="AI40" s="30">
        <f t="shared" si="10"/>
        <v>-1.1378994833226014E-9</v>
      </c>
      <c r="AJ40" s="30">
        <f t="shared" si="11"/>
        <v>-1.1378994833223826E-9</v>
      </c>
      <c r="AL40" s="36">
        <v>2.543E-8</v>
      </c>
      <c r="AM40" s="36">
        <v>0.42393884183000002</v>
      </c>
      <c r="AN40" s="36">
        <v>625.67019231239999</v>
      </c>
      <c r="AO40" s="30">
        <f t="shared" si="72"/>
        <v>-2.5311790841903969E-8</v>
      </c>
      <c r="AP40" s="30">
        <f t="shared" si="73"/>
        <v>-2.5312020025053559E-8</v>
      </c>
      <c r="AQ40" s="30">
        <f t="shared" si="74"/>
        <v>-2.5312020024667011E-8</v>
      </c>
      <c r="AR40" s="30">
        <f t="shared" si="75"/>
        <v>-2.5312020024667011E-8</v>
      </c>
      <c r="AT40" s="36">
        <v>4.1499999999999999E-9</v>
      </c>
      <c r="AU40" s="36">
        <v>3.12435410343</v>
      </c>
      <c r="AV40" s="36">
        <v>330.61896365820002</v>
      </c>
      <c r="AW40" s="30">
        <f t="shared" si="76"/>
        <v>1.1452134847357422E-9</v>
      </c>
      <c r="AX40" s="30">
        <f t="shared" si="77"/>
        <v>1.1454108233839624E-9</v>
      </c>
      <c r="AY40" s="30">
        <f t="shared" si="78"/>
        <v>1.145410823050967E-9</v>
      </c>
      <c r="AZ40" s="30">
        <f t="shared" si="79"/>
        <v>1.1454108230509678E-9</v>
      </c>
      <c r="BB40" s="36"/>
      <c r="BC40" s="36"/>
      <c r="BD40" s="36"/>
      <c r="BJ40" s="36">
        <v>6.8039999999999998E-7</v>
      </c>
      <c r="BK40" s="36">
        <v>2.1800226397400002</v>
      </c>
      <c r="BL40" s="36">
        <v>351.81659230870002</v>
      </c>
      <c r="BM40" s="30">
        <f t="shared" si="24"/>
        <v>6.6258332159710081E-7</v>
      </c>
      <c r="BN40" s="30">
        <f t="shared" si="25"/>
        <v>6.6259146404434606E-7</v>
      </c>
      <c r="BO40" s="30">
        <f t="shared" si="26"/>
        <v>6.6259146403060761E-7</v>
      </c>
      <c r="BP40" s="30">
        <f t="shared" si="27"/>
        <v>6.6259146403060772E-7</v>
      </c>
      <c r="BR40" s="36">
        <v>1.2832E-7</v>
      </c>
      <c r="BS40" s="36">
        <v>4.88898877901</v>
      </c>
      <c r="BT40" s="36">
        <v>522.57741809380002</v>
      </c>
      <c r="BU40" s="30">
        <f t="shared" si="28"/>
        <v>-5.2408615110601985E-8</v>
      </c>
      <c r="BV40" s="30">
        <f t="shared" si="29"/>
        <v>-5.2399455772744791E-8</v>
      </c>
      <c r="BW40" s="30">
        <f t="shared" si="30"/>
        <v>-5.2399455788200905E-8</v>
      </c>
      <c r="BX40" s="30">
        <f t="shared" si="31"/>
        <v>-5.2399455788200852E-8</v>
      </c>
      <c r="BZ40" s="36">
        <v>2.6099999999999999E-8</v>
      </c>
      <c r="CA40" s="36">
        <v>3.2912696719099999</v>
      </c>
      <c r="CB40" s="36">
        <v>95.979227217800002</v>
      </c>
      <c r="CC40" s="30">
        <f t="shared" si="80"/>
        <v>-2.4213997172105336E-8</v>
      </c>
      <c r="CD40" s="30">
        <f t="shared" si="81"/>
        <v>-2.4213857265085226E-8</v>
      </c>
      <c r="CE40" s="30">
        <f t="shared" si="82"/>
        <v>-2.4213857265321313E-8</v>
      </c>
      <c r="CF40" s="30">
        <f t="shared" si="83"/>
        <v>-2.4213857265321313E-8</v>
      </c>
      <c r="CH40" s="36">
        <v>2.81E-9</v>
      </c>
      <c r="CI40" s="36">
        <v>1.14133888637</v>
      </c>
      <c r="CJ40" s="36">
        <v>735.87651353180001</v>
      </c>
      <c r="CK40" s="30">
        <f t="shared" si="84"/>
        <v>-2.7524072183759318E-9</v>
      </c>
      <c r="CL40" s="30">
        <f t="shared" si="85"/>
        <v>-2.7524695262582364E-9</v>
      </c>
      <c r="CM40" s="30">
        <f t="shared" si="86"/>
        <v>-2.7524695261531236E-9</v>
      </c>
      <c r="CN40" s="30">
        <f t="shared" si="87"/>
        <v>-2.7524695261531245E-9</v>
      </c>
      <c r="CP40" s="36"/>
      <c r="CQ40" s="36"/>
      <c r="CR40" s="36"/>
      <c r="CX40" s="36"/>
      <c r="CY40" s="36"/>
      <c r="CZ40" s="36"/>
      <c r="DF40" s="36">
        <v>2.448325E-5</v>
      </c>
      <c r="DG40" s="36">
        <v>6.18412386316</v>
      </c>
      <c r="DH40" s="36">
        <v>1368.6602528450001</v>
      </c>
      <c r="DI40" s="30">
        <f t="shared" si="48"/>
        <v>4.0524254272714202E-6</v>
      </c>
      <c r="DJ40" s="30">
        <f t="shared" si="49"/>
        <v>4.0474802818541554E-6</v>
      </c>
      <c r="DK40" s="30">
        <f t="shared" si="50"/>
        <v>4.0474802901989495E-6</v>
      </c>
      <c r="DL40" s="30">
        <f t="shared" si="51"/>
        <v>4.0474802901989071E-6</v>
      </c>
      <c r="DN40" s="36">
        <v>3.5611699999999999E-6</v>
      </c>
      <c r="DO40" s="36">
        <v>2.3031212765100002</v>
      </c>
      <c r="DP40" s="36">
        <v>728.76296653099996</v>
      </c>
      <c r="DQ40" s="30">
        <f t="shared" si="52"/>
        <v>-5.9111862499648551E-7</v>
      </c>
      <c r="DR40" s="30">
        <f t="shared" si="53"/>
        <v>-5.9150157932374487E-7</v>
      </c>
      <c r="DS40" s="30">
        <f t="shared" si="54"/>
        <v>-5.9150157867753718E-7</v>
      </c>
      <c r="DT40" s="30">
        <f t="shared" si="55"/>
        <v>-5.9150157867754036E-7</v>
      </c>
      <c r="DV40" s="36">
        <v>7.8609000000000002E-7</v>
      </c>
      <c r="DW40" s="36">
        <v>5.7252544752799999</v>
      </c>
      <c r="DX40" s="36">
        <v>21.340641002400002</v>
      </c>
      <c r="DY40" s="30">
        <f t="shared" si="56"/>
        <v>6.1308867380953501E-7</v>
      </c>
      <c r="DZ40" s="30">
        <f t="shared" si="57"/>
        <v>6.1308710269243971E-7</v>
      </c>
      <c r="EA40" s="30">
        <f t="shared" si="58"/>
        <v>6.1308710269509082E-7</v>
      </c>
      <c r="EB40" s="30">
        <f t="shared" si="59"/>
        <v>6.1308710269509082E-7</v>
      </c>
      <c r="ED40" s="36">
        <v>1.1550999999999999E-7</v>
      </c>
      <c r="EE40" s="36">
        <v>5.9909372618200001</v>
      </c>
      <c r="EF40" s="36">
        <v>735.87651353180001</v>
      </c>
      <c r="EG40" s="30">
        <f t="shared" si="88"/>
        <v>-3.852326027031965E-8</v>
      </c>
      <c r="EH40" s="30">
        <f t="shared" si="89"/>
        <v>-3.8511268935117153E-8</v>
      </c>
      <c r="EI40" s="30">
        <f t="shared" si="90"/>
        <v>-3.8511268955352208E-8</v>
      </c>
      <c r="EJ40" s="30">
        <f t="shared" si="91"/>
        <v>-3.8511268955352109E-8</v>
      </c>
      <c r="EL40" s="36">
        <v>2.11E-8</v>
      </c>
      <c r="EM40" s="36">
        <v>0.75462855247000005</v>
      </c>
      <c r="EN40" s="36">
        <v>295.05122865419997</v>
      </c>
      <c r="EO40" s="30">
        <f t="shared" si="92"/>
        <v>1.3422662815968903E-8</v>
      </c>
      <c r="EP40" s="30">
        <f t="shared" si="93"/>
        <v>1.3421944026496224E-8</v>
      </c>
      <c r="EQ40" s="30">
        <f t="shared" si="94"/>
        <v>1.3421944027709166E-8</v>
      </c>
      <c r="ER40" s="30">
        <f t="shared" si="95"/>
        <v>1.3421944027709159E-8</v>
      </c>
      <c r="ET40" s="36"/>
      <c r="EU40" s="36"/>
      <c r="EV40" s="36"/>
    </row>
    <row r="41" spans="1:152" s="30" customFormat="1" ht="12.75">
      <c r="N41" s="36">
        <v>7.4358400000000003E-6</v>
      </c>
      <c r="O41" s="36">
        <v>5.2527695462499997</v>
      </c>
      <c r="P41" s="36">
        <v>224.34479570190001</v>
      </c>
      <c r="Q41" s="30">
        <f t="shared" si="0"/>
        <v>-4.8102636779958793E-6</v>
      </c>
      <c r="R41" s="30">
        <f t="shared" si="1"/>
        <v>-4.810454031129301E-6</v>
      </c>
      <c r="S41" s="30">
        <f t="shared" si="2"/>
        <v>-4.8104540308080951E-6</v>
      </c>
      <c r="T41" s="30">
        <f t="shared" si="3"/>
        <v>-4.810454030808101E-6</v>
      </c>
      <c r="V41" s="36">
        <v>1.27838E-6</v>
      </c>
      <c r="W41" s="36">
        <v>4.0953347124699997</v>
      </c>
      <c r="X41" s="36">
        <v>217.23124870109999</v>
      </c>
      <c r="Y41" s="30">
        <f t="shared" si="4"/>
        <v>-1.2384126144966388E-6</v>
      </c>
      <c r="Z41" s="30">
        <f t="shared" si="5"/>
        <v>-1.2384023043374738E-6</v>
      </c>
      <c r="AA41" s="30">
        <f t="shared" si="6"/>
        <v>-1.2384023043548727E-6</v>
      </c>
      <c r="AB41" s="30">
        <f t="shared" si="7"/>
        <v>-1.2384023043548727E-6</v>
      </c>
      <c r="AD41" s="36">
        <v>2.6558000000000003E-7</v>
      </c>
      <c r="AE41" s="36">
        <v>0.83256214406999995</v>
      </c>
      <c r="AF41" s="36">
        <v>224.34479570190001</v>
      </c>
      <c r="AG41" s="30">
        <f t="shared" si="8"/>
        <v>2.434275158439202E-7</v>
      </c>
      <c r="AH41" s="30">
        <f t="shared" si="9"/>
        <v>2.4342395096363352E-7</v>
      </c>
      <c r="AI41" s="30">
        <f t="shared" si="10"/>
        <v>2.434239509696493E-7</v>
      </c>
      <c r="AJ41" s="30">
        <f t="shared" si="11"/>
        <v>2.4342395096964925E-7</v>
      </c>
      <c r="AL41" s="36">
        <v>2.213E-8</v>
      </c>
      <c r="AM41" s="36">
        <v>3.1981495828900002</v>
      </c>
      <c r="AN41" s="36">
        <v>202.25339517410001</v>
      </c>
      <c r="AO41" s="30">
        <f t="shared" si="72"/>
        <v>-1.0724947430295116E-8</v>
      </c>
      <c r="AP41" s="30">
        <f t="shared" si="73"/>
        <v>-1.0724361578963776E-8</v>
      </c>
      <c r="AQ41" s="30">
        <f t="shared" si="74"/>
        <v>-1.0724361579952375E-8</v>
      </c>
      <c r="AR41" s="30">
        <f t="shared" si="75"/>
        <v>-1.0724361579952366E-8</v>
      </c>
      <c r="AT41" s="36">
        <v>4.42E-9</v>
      </c>
      <c r="AU41" s="36">
        <v>3.3893349862500002</v>
      </c>
      <c r="AV41" s="36">
        <v>81.752133216199994</v>
      </c>
      <c r="AW41" s="30">
        <f t="shared" si="76"/>
        <v>-4.3269645465672318E-9</v>
      </c>
      <c r="AX41" s="30">
        <f t="shared" si="77"/>
        <v>-4.3269535107707441E-9</v>
      </c>
      <c r="AY41" s="30">
        <f t="shared" si="78"/>
        <v>-4.3269535107893672E-9</v>
      </c>
      <c r="AZ41" s="30">
        <f t="shared" si="79"/>
        <v>-4.3269535107893672E-9</v>
      </c>
      <c r="BB41" s="36"/>
      <c r="BC41" s="36"/>
      <c r="BD41" s="36"/>
      <c r="BJ41" s="36">
        <v>6.1734000000000005E-7</v>
      </c>
      <c r="BK41" s="36">
        <v>0.67728106562000001</v>
      </c>
      <c r="BL41" s="36">
        <v>1066.49547719</v>
      </c>
      <c r="BM41" s="30">
        <f t="shared" si="24"/>
        <v>3.086663630365651E-7</v>
      </c>
      <c r="BN41" s="30">
        <f t="shared" si="25"/>
        <v>3.0875167986231989E-7</v>
      </c>
      <c r="BO41" s="30">
        <f t="shared" si="26"/>
        <v>3.0875167971835944E-7</v>
      </c>
      <c r="BP41" s="30">
        <f t="shared" si="27"/>
        <v>3.0875167971835992E-7</v>
      </c>
      <c r="BR41" s="36">
        <v>1.3136999999999999E-7</v>
      </c>
      <c r="BS41" s="36">
        <v>2.4599190437899998</v>
      </c>
      <c r="BT41" s="36">
        <v>490.3340891794</v>
      </c>
      <c r="BU41" s="30">
        <f t="shared" si="28"/>
        <v>1.2699595780199365E-7</v>
      </c>
      <c r="BV41" s="30">
        <f t="shared" si="29"/>
        <v>1.2699349090891364E-7</v>
      </c>
      <c r="BW41" s="30">
        <f t="shared" si="30"/>
        <v>1.2699349091307694E-7</v>
      </c>
      <c r="BX41" s="30">
        <f t="shared" si="31"/>
        <v>1.2699349091307694E-7</v>
      </c>
      <c r="BZ41" s="36">
        <v>2.419E-8</v>
      </c>
      <c r="CA41" s="36">
        <v>2.9863354889999999E-2</v>
      </c>
      <c r="CB41" s="36">
        <v>415.55249061209997</v>
      </c>
      <c r="CC41" s="30">
        <f t="shared" si="80"/>
        <v>-1.5646467334713281E-8</v>
      </c>
      <c r="CD41" s="30">
        <f t="shared" si="81"/>
        <v>-1.5647614464386874E-8</v>
      </c>
      <c r="CE41" s="30">
        <f t="shared" si="82"/>
        <v>-1.5647614462451212E-8</v>
      </c>
      <c r="CF41" s="30">
        <f t="shared" si="83"/>
        <v>-1.5647614462451218E-8</v>
      </c>
      <c r="CH41" s="36">
        <v>2.45E-9</v>
      </c>
      <c r="CI41" s="36">
        <v>5.8161825325000001</v>
      </c>
      <c r="CJ41" s="36">
        <v>423.41679713830001</v>
      </c>
      <c r="CK41" s="30">
        <f t="shared" si="84"/>
        <v>-2.3202343998371696E-9</v>
      </c>
      <c r="CL41" s="30">
        <f t="shared" si="85"/>
        <v>-2.3202842442038324E-9</v>
      </c>
      <c r="CM41" s="30">
        <f t="shared" si="86"/>
        <v>-2.3202842441197305E-9</v>
      </c>
      <c r="CN41" s="30">
        <f t="shared" si="87"/>
        <v>-2.3202842441197309E-9</v>
      </c>
      <c r="CP41" s="36"/>
      <c r="CQ41" s="36"/>
      <c r="CR41" s="36"/>
      <c r="CX41" s="36"/>
      <c r="CY41" s="36"/>
      <c r="CZ41" s="36"/>
      <c r="DF41" s="36">
        <v>2.4061379999999998E-5</v>
      </c>
      <c r="DG41" s="36">
        <v>2.9655922026699999</v>
      </c>
      <c r="DH41" s="36">
        <v>117.31986822019999</v>
      </c>
      <c r="DI41" s="30">
        <f t="shared" si="48"/>
        <v>-1.6300681559361686E-5</v>
      </c>
      <c r="DJ41" s="30">
        <f t="shared" si="49"/>
        <v>-1.630037085233341E-5</v>
      </c>
      <c r="DK41" s="30">
        <f t="shared" si="50"/>
        <v>-1.630037085285772E-5</v>
      </c>
      <c r="DL41" s="30">
        <f t="shared" si="51"/>
        <v>-1.6300370852857714E-5</v>
      </c>
      <c r="DN41" s="36">
        <v>3.4477699999999999E-6</v>
      </c>
      <c r="DO41" s="36">
        <v>5.8878757783499998</v>
      </c>
      <c r="DP41" s="36">
        <v>440.82528487759998</v>
      </c>
      <c r="DQ41" s="30">
        <f t="shared" si="52"/>
        <v>-3.2916385348084834E-6</v>
      </c>
      <c r="DR41" s="30">
        <f t="shared" si="53"/>
        <v>-3.2917061922491172E-6</v>
      </c>
      <c r="DS41" s="30">
        <f t="shared" si="54"/>
        <v>-3.2917061921349609E-6</v>
      </c>
      <c r="DT41" s="30">
        <f t="shared" si="55"/>
        <v>-3.2917061921349618E-6</v>
      </c>
      <c r="DV41" s="36">
        <v>8.1467999999999999E-7</v>
      </c>
      <c r="DW41" s="36">
        <v>5.1089736525299996</v>
      </c>
      <c r="DX41" s="36">
        <v>956.28915597059995</v>
      </c>
      <c r="DY41" s="30">
        <f t="shared" si="56"/>
        <v>7.9951629202046892E-7</v>
      </c>
      <c r="DZ41" s="30">
        <f t="shared" si="57"/>
        <v>7.9949389615774402E-7</v>
      </c>
      <c r="EA41" s="30">
        <f t="shared" si="58"/>
        <v>7.9949389619554954E-7</v>
      </c>
      <c r="EB41" s="30">
        <f t="shared" si="59"/>
        <v>7.9949389619554933E-7</v>
      </c>
      <c r="ED41" s="36">
        <v>1.05E-7</v>
      </c>
      <c r="EE41" s="36">
        <v>6.0691109226600002</v>
      </c>
      <c r="EF41" s="36">
        <v>405.2575498736</v>
      </c>
      <c r="EG41" s="30">
        <f t="shared" si="88"/>
        <v>-8.1609589708446226E-8</v>
      </c>
      <c r="EH41" s="30">
        <f t="shared" si="89"/>
        <v>-8.1613595973439623E-8</v>
      </c>
      <c r="EI41" s="30">
        <f t="shared" si="90"/>
        <v>-8.1613595966679533E-8</v>
      </c>
      <c r="EJ41" s="30">
        <f t="shared" si="91"/>
        <v>-8.1613595966679559E-8</v>
      </c>
      <c r="EL41" s="36">
        <v>2.0199999999999999E-8</v>
      </c>
      <c r="EM41" s="36">
        <v>3.8939492974899999</v>
      </c>
      <c r="EN41" s="36">
        <v>1066.49547719</v>
      </c>
      <c r="EO41" s="30">
        <f t="shared" si="92"/>
        <v>-8.7593087837821927E-9</v>
      </c>
      <c r="EP41" s="30">
        <f t="shared" si="93"/>
        <v>-8.7622134851738326E-9</v>
      </c>
      <c r="EQ41" s="30">
        <f t="shared" si="94"/>
        <v>-8.7622134802725096E-9</v>
      </c>
      <c r="ER41" s="30">
        <f t="shared" si="95"/>
        <v>-8.7622134802725244E-9</v>
      </c>
      <c r="ET41" s="36"/>
      <c r="EU41" s="36"/>
      <c r="EV41" s="36"/>
    </row>
    <row r="42" spans="1:152" s="30" customFormat="1" ht="12.75">
      <c r="A42" s="38" t="s">
        <v>223</v>
      </c>
      <c r="B42" s="38" t="s">
        <v>224</v>
      </c>
      <c r="C42" s="38" t="s">
        <v>225</v>
      </c>
      <c r="D42" s="38" t="s">
        <v>226</v>
      </c>
      <c r="E42" s="38" t="s">
        <v>227</v>
      </c>
      <c r="F42" s="38" t="s">
        <v>228</v>
      </c>
      <c r="N42" s="36">
        <v>8.5267700000000007E-6</v>
      </c>
      <c r="O42" s="36">
        <v>3.42141350697</v>
      </c>
      <c r="P42" s="36">
        <v>175.1660598002</v>
      </c>
      <c r="Q42" s="30">
        <f t="shared" si="0"/>
        <v>-6.568631472064925E-6</v>
      </c>
      <c r="R42" s="30">
        <f t="shared" si="1"/>
        <v>-6.5684889638818136E-6</v>
      </c>
      <c r="S42" s="30">
        <f t="shared" si="2"/>
        <v>-6.5684889641222913E-6</v>
      </c>
      <c r="T42" s="30">
        <f t="shared" si="3"/>
        <v>-6.5684889641222913E-6</v>
      </c>
      <c r="V42" s="36">
        <v>1.08862E-6</v>
      </c>
      <c r="W42" s="36">
        <v>6.1614107226200003</v>
      </c>
      <c r="X42" s="36">
        <v>415.55249061209997</v>
      </c>
      <c r="Y42" s="30">
        <f t="shared" si="4"/>
        <v>-8.2146911775979182E-7</v>
      </c>
      <c r="Z42" s="30">
        <f t="shared" si="5"/>
        <v>-8.2151353529019853E-7</v>
      </c>
      <c r="AA42" s="30">
        <f t="shared" si="6"/>
        <v>-8.2151353521524914E-7</v>
      </c>
      <c r="AB42" s="30">
        <f t="shared" si="7"/>
        <v>-8.2151353521524946E-7</v>
      </c>
      <c r="AD42" s="36">
        <v>2.0108E-7</v>
      </c>
      <c r="AE42" s="36">
        <v>5.9436460998099996</v>
      </c>
      <c r="AF42" s="36">
        <v>217.23124870109999</v>
      </c>
      <c r="AG42" s="30">
        <f t="shared" si="8"/>
        <v>5.388822529239569E-9</v>
      </c>
      <c r="AH42" s="30">
        <f t="shared" si="9"/>
        <v>5.3822886022563824E-9</v>
      </c>
      <c r="AI42" s="30">
        <f t="shared" si="10"/>
        <v>5.3822886132819167E-9</v>
      </c>
      <c r="AJ42" s="30">
        <f t="shared" si="11"/>
        <v>5.3822886132819167E-9</v>
      </c>
      <c r="AL42" s="36">
        <v>2.421E-8</v>
      </c>
      <c r="AM42" s="36">
        <v>4.7662139181400001</v>
      </c>
      <c r="AN42" s="36">
        <v>330.61896365820002</v>
      </c>
      <c r="AO42" s="30">
        <f t="shared" si="72"/>
        <v>-2.3685573238934512E-8</v>
      </c>
      <c r="AP42" s="30">
        <f t="shared" si="73"/>
        <v>-2.3685325264125898E-8</v>
      </c>
      <c r="AQ42" s="30">
        <f t="shared" si="74"/>
        <v>-2.3685325264544388E-8</v>
      </c>
      <c r="AR42" s="30">
        <f t="shared" si="75"/>
        <v>-2.3685325264544388E-8</v>
      </c>
      <c r="AT42" s="36">
        <v>3.3200000000000001E-9</v>
      </c>
      <c r="AU42" s="36">
        <v>4.1246420660799998</v>
      </c>
      <c r="AV42" s="36">
        <v>838.96928775039999</v>
      </c>
      <c r="AW42" s="30">
        <f t="shared" si="76"/>
        <v>2.8694007697974342E-9</v>
      </c>
      <c r="AX42" s="30">
        <f t="shared" si="77"/>
        <v>2.8691910925296058E-9</v>
      </c>
      <c r="AY42" s="30">
        <f t="shared" si="78"/>
        <v>2.8691910928834621E-9</v>
      </c>
      <c r="AZ42" s="30">
        <f t="shared" si="79"/>
        <v>2.8691910928834608E-9</v>
      </c>
      <c r="BB42" s="36"/>
      <c r="BC42" s="36"/>
      <c r="BD42" s="36"/>
      <c r="BJ42" s="36">
        <v>5.6598000000000004E-7</v>
      </c>
      <c r="BK42" s="36">
        <v>2.6096339128800001</v>
      </c>
      <c r="BL42" s="36">
        <v>440.82528487759998</v>
      </c>
      <c r="BM42" s="30">
        <f t="shared" si="24"/>
        <v>5.5825154870095959E-7</v>
      </c>
      <c r="BN42" s="30">
        <f t="shared" si="25"/>
        <v>5.582576961331814E-7</v>
      </c>
      <c r="BO42" s="30">
        <f t="shared" si="26"/>
        <v>5.5825769612281001E-7</v>
      </c>
      <c r="BP42" s="30">
        <f t="shared" si="27"/>
        <v>5.5825769612281001E-7</v>
      </c>
      <c r="BR42" s="36">
        <v>1.1883E-7</v>
      </c>
      <c r="BS42" s="36">
        <v>1.8730866669599999</v>
      </c>
      <c r="BT42" s="36">
        <v>423.41679713830001</v>
      </c>
      <c r="BU42" s="30">
        <f t="shared" si="28"/>
        <v>1.0569754208815002E-7</v>
      </c>
      <c r="BV42" s="30">
        <f t="shared" si="29"/>
        <v>1.0569410142934791E-7</v>
      </c>
      <c r="BW42" s="30">
        <f t="shared" si="30"/>
        <v>1.0569410143515418E-7</v>
      </c>
      <c r="BX42" s="30">
        <f t="shared" si="31"/>
        <v>1.0569410143515417E-7</v>
      </c>
      <c r="BZ42" s="36">
        <v>2.112E-8</v>
      </c>
      <c r="CA42" s="36">
        <v>4.5596417960300002</v>
      </c>
      <c r="CB42" s="36">
        <v>422.66603761290003</v>
      </c>
      <c r="CC42" s="30">
        <f t="shared" si="80"/>
        <v>-1.2703095241885222E-8</v>
      </c>
      <c r="CD42" s="30">
        <f t="shared" si="81"/>
        <v>-1.2702028081984176E-8</v>
      </c>
      <c r="CE42" s="30">
        <f t="shared" si="82"/>
        <v>-1.2702028083784989E-8</v>
      </c>
      <c r="CF42" s="30">
        <f t="shared" si="83"/>
        <v>-1.2702028083784983E-8</v>
      </c>
      <c r="CH42" s="36">
        <v>2.4100000000000002E-9</v>
      </c>
      <c r="CI42" s="36">
        <v>1.7033512018000001</v>
      </c>
      <c r="CJ42" s="36">
        <v>522.57741809380002</v>
      </c>
      <c r="CK42" s="30">
        <f t="shared" si="84"/>
        <v>8.8648049939555398E-10</v>
      </c>
      <c r="CL42" s="30">
        <f t="shared" si="85"/>
        <v>8.8630525443227479E-10</v>
      </c>
      <c r="CM42" s="30">
        <f t="shared" si="86"/>
        <v>8.8630525472799476E-10</v>
      </c>
      <c r="CN42" s="30">
        <f t="shared" si="87"/>
        <v>8.8630525472799383E-10</v>
      </c>
      <c r="CP42" s="36"/>
      <c r="CQ42" s="36"/>
      <c r="CR42" s="36"/>
      <c r="CX42" s="36"/>
      <c r="CY42" s="36"/>
      <c r="CZ42" s="36"/>
      <c r="DF42" s="36">
        <v>2.8811810000000002E-5</v>
      </c>
      <c r="DG42" s="36">
        <v>0.17960757891000001</v>
      </c>
      <c r="DH42" s="36">
        <v>853.19638175199998</v>
      </c>
      <c r="DI42" s="30">
        <f t="shared" si="48"/>
        <v>-4.6296914410085496E-6</v>
      </c>
      <c r="DJ42" s="30">
        <f t="shared" si="49"/>
        <v>-4.6260608067642024E-6</v>
      </c>
      <c r="DK42" s="30">
        <f t="shared" si="50"/>
        <v>-4.6260608128907367E-6</v>
      </c>
      <c r="DL42" s="30">
        <f t="shared" si="51"/>
        <v>-4.6260608128907367E-6</v>
      </c>
      <c r="DN42" s="36">
        <v>3.9500399999999997E-6</v>
      </c>
      <c r="DO42" s="36">
        <v>0.53349091102000001</v>
      </c>
      <c r="DP42" s="36">
        <v>956.28915597059995</v>
      </c>
      <c r="DQ42" s="30">
        <f t="shared" si="52"/>
        <v>2.2240835329723416E-7</v>
      </c>
      <c r="DR42" s="30">
        <f t="shared" si="53"/>
        <v>2.2297269011186765E-7</v>
      </c>
      <c r="DS42" s="30">
        <f t="shared" si="54"/>
        <v>2.2297268915958652E-7</v>
      </c>
      <c r="DT42" s="30">
        <f t="shared" si="55"/>
        <v>2.2297268915959004E-7</v>
      </c>
      <c r="DV42" s="36">
        <v>9.6411999999999993E-7</v>
      </c>
      <c r="DW42" s="36">
        <v>6.2585922956699997</v>
      </c>
      <c r="DX42" s="36">
        <v>742.99006053259995</v>
      </c>
      <c r="DY42" s="30">
        <f t="shared" si="56"/>
        <v>-5.1883525794375797E-7</v>
      </c>
      <c r="DZ42" s="30">
        <f t="shared" si="57"/>
        <v>-5.1874490958378354E-7</v>
      </c>
      <c r="EA42" s="30">
        <f t="shared" si="58"/>
        <v>-5.1874490973624704E-7</v>
      </c>
      <c r="EB42" s="30">
        <f t="shared" si="59"/>
        <v>-5.187449097362463E-7</v>
      </c>
      <c r="ED42" s="36">
        <v>9.1440000000000004E-8</v>
      </c>
      <c r="EE42" s="36">
        <v>2.93557421591</v>
      </c>
      <c r="EF42" s="36">
        <v>124.433415221</v>
      </c>
      <c r="EG42" s="30">
        <f t="shared" si="88"/>
        <v>-5.7129740165147469E-8</v>
      </c>
      <c r="EH42" s="30">
        <f t="shared" si="89"/>
        <v>-5.7128410763027223E-8</v>
      </c>
      <c r="EI42" s="30">
        <f t="shared" si="90"/>
        <v>-5.7128410765270556E-8</v>
      </c>
      <c r="EJ42" s="30">
        <f t="shared" si="91"/>
        <v>-5.7128410765270556E-8</v>
      </c>
      <c r="EL42" s="36">
        <v>2.248E-8</v>
      </c>
      <c r="EM42" s="36">
        <v>0.49319150177999999</v>
      </c>
      <c r="EN42" s="36">
        <v>447.93883187839998</v>
      </c>
      <c r="EO42" s="30">
        <f t="shared" si="92"/>
        <v>-9.1591002701153426E-9</v>
      </c>
      <c r="EP42" s="30">
        <f t="shared" si="93"/>
        <v>-9.1604763067188757E-9</v>
      </c>
      <c r="EQ42" s="30">
        <f t="shared" si="94"/>
        <v>-9.1604763043969251E-9</v>
      </c>
      <c r="ER42" s="30">
        <f t="shared" si="95"/>
        <v>-9.1604763043969351E-9</v>
      </c>
      <c r="ET42" s="36"/>
      <c r="EU42" s="36"/>
      <c r="EV42" s="36"/>
    </row>
    <row r="43" spans="1:152" s="30" customFormat="1" ht="12.75">
      <c r="A43" s="30">
        <f>((((F34*C31+E34)*C31+D34)*C31+C34)*C31+B34)*C31 + A34</f>
        <v>-0.4098956671323436</v>
      </c>
      <c r="B43" s="30">
        <f>DEGREES(A43)</f>
        <v>-23.485291767382545</v>
      </c>
      <c r="C43" s="30">
        <f>((((F37*C31+E37)*C31+D37)*C31+C37)*C31+B37)*C31 + A37</f>
        <v>-2.9559562602450306E-2</v>
      </c>
      <c r="D43" s="30">
        <f>DEGREES(C43)</f>
        <v>-1.6936381813731467</v>
      </c>
      <c r="E43" s="30">
        <f>((((F40*C31+E40)*C31+D40)*C31+C40)*C31+B40)*C31 + A40</f>
        <v>9.7354566146309356</v>
      </c>
      <c r="F43" s="30">
        <f>SQRT(D47*D47+E47*E47+F47*F47)</f>
        <v>9.4632036374936668</v>
      </c>
      <c r="N43" s="36">
        <v>5.7985700000000003E-6</v>
      </c>
      <c r="O43" s="36">
        <v>3.09259007048</v>
      </c>
      <c r="P43" s="36">
        <v>74.781598567299994</v>
      </c>
      <c r="Q43" s="30">
        <f t="shared" si="0"/>
        <v>-5.1864323729751637E-6</v>
      </c>
      <c r="R43" s="30">
        <f t="shared" si="1"/>
        <v>-5.1864033552645517E-6</v>
      </c>
      <c r="S43" s="30">
        <f t="shared" si="2"/>
        <v>-5.1864033553135178E-6</v>
      </c>
      <c r="T43" s="30">
        <f t="shared" si="3"/>
        <v>-5.186403355313517E-6</v>
      </c>
      <c r="V43" s="36">
        <v>9.3908999999999997E-7</v>
      </c>
      <c r="W43" s="36">
        <v>3.48397279899</v>
      </c>
      <c r="X43" s="36">
        <v>1052.2683831884001</v>
      </c>
      <c r="Y43" s="30">
        <f t="shared" si="4"/>
        <v>-6.6018207192520987E-7</v>
      </c>
      <c r="Z43" s="30">
        <f t="shared" si="5"/>
        <v>-6.6028722530888601E-7</v>
      </c>
      <c r="AA43" s="30">
        <f t="shared" si="6"/>
        <v>-6.6028722513145992E-7</v>
      </c>
      <c r="AB43" s="30">
        <f t="shared" si="7"/>
        <v>-6.6028722513146056E-7</v>
      </c>
      <c r="AD43" s="36">
        <v>1.7511000000000001E-7</v>
      </c>
      <c r="AE43" s="36">
        <v>4.9001473679799998</v>
      </c>
      <c r="AF43" s="36">
        <v>625.67019231239999</v>
      </c>
      <c r="AG43" s="30">
        <f t="shared" si="8"/>
        <v>2.4387364534286012E-8</v>
      </c>
      <c r="AH43" s="30">
        <f t="shared" si="9"/>
        <v>2.4403599050520105E-8</v>
      </c>
      <c r="AI43" s="30">
        <f t="shared" si="10"/>
        <v>2.4403599023125435E-8</v>
      </c>
      <c r="AJ43" s="30">
        <f t="shared" si="11"/>
        <v>2.4403599023125514E-8</v>
      </c>
      <c r="AL43" s="36">
        <v>2.85E-8</v>
      </c>
      <c r="AM43" s="36">
        <v>0.58604395009999999</v>
      </c>
      <c r="AN43" s="36">
        <v>529.69096509459996</v>
      </c>
      <c r="AO43" s="30">
        <f t="shared" si="72"/>
        <v>-2.0044880500706391E-8</v>
      </c>
      <c r="AP43" s="30">
        <f t="shared" si="73"/>
        <v>-2.0046486243768005E-8</v>
      </c>
      <c r="AQ43" s="30">
        <f t="shared" si="74"/>
        <v>-2.0046486241058512E-8</v>
      </c>
      <c r="AR43" s="30">
        <f t="shared" si="75"/>
        <v>-2.0046486241058522E-8</v>
      </c>
      <c r="AT43" s="36">
        <v>3.2000000000000001E-9</v>
      </c>
      <c r="AU43" s="36">
        <v>3.1833202673600001</v>
      </c>
      <c r="AV43" s="36">
        <v>529.69096509459996</v>
      </c>
      <c r="AW43" s="30">
        <f t="shared" si="76"/>
        <v>3.1033419025388646E-9</v>
      </c>
      <c r="AX43" s="30">
        <f t="shared" si="77"/>
        <v>3.1034037607859912E-9</v>
      </c>
      <c r="AY43" s="30">
        <f t="shared" si="78"/>
        <v>3.1034037606816254E-9</v>
      </c>
      <c r="AZ43" s="30">
        <f t="shared" si="79"/>
        <v>3.1034037606816258E-9</v>
      </c>
      <c r="BB43" s="36"/>
      <c r="BC43" s="36"/>
      <c r="BD43" s="36"/>
      <c r="BJ43" s="36">
        <v>4.8864000000000001E-7</v>
      </c>
      <c r="BK43" s="36">
        <v>5.7872587410699996</v>
      </c>
      <c r="BL43" s="36">
        <v>95.979227217800002</v>
      </c>
      <c r="BM43" s="30">
        <f t="shared" si="24"/>
        <v>2.5236057409276555E-7</v>
      </c>
      <c r="BN43" s="30">
        <f t="shared" si="25"/>
        <v>2.5235456456590223E-7</v>
      </c>
      <c r="BO43" s="30">
        <f t="shared" si="26"/>
        <v>2.5235456457604328E-7</v>
      </c>
      <c r="BP43" s="30">
        <f t="shared" si="27"/>
        <v>2.5235456457604328E-7</v>
      </c>
      <c r="BR43" s="36">
        <v>1.3026999999999999E-7</v>
      </c>
      <c r="BS43" s="36">
        <v>3.2173163417800001</v>
      </c>
      <c r="BT43" s="36">
        <v>277.0349937414</v>
      </c>
      <c r="BU43" s="30">
        <f t="shared" si="28"/>
        <v>-1.4362874871267958E-8</v>
      </c>
      <c r="BV43" s="30">
        <f t="shared" si="29"/>
        <v>-1.4357507481538833E-8</v>
      </c>
      <c r="BW43" s="30">
        <f t="shared" si="30"/>
        <v>-1.4357507490595999E-8</v>
      </c>
      <c r="BX43" s="30">
        <f t="shared" si="31"/>
        <v>-1.4357507490595971E-8</v>
      </c>
      <c r="BZ43" s="36">
        <v>2.304E-8</v>
      </c>
      <c r="CA43" s="36">
        <v>6.25081073546</v>
      </c>
      <c r="CB43" s="36">
        <v>330.61896365820002</v>
      </c>
      <c r="CC43" s="30">
        <f t="shared" si="80"/>
        <v>-6.6924561980718597E-9</v>
      </c>
      <c r="CD43" s="30">
        <f t="shared" si="81"/>
        <v>-6.6935468974689007E-9</v>
      </c>
      <c r="CE43" s="30">
        <f t="shared" si="82"/>
        <v>-6.6935468956284222E-9</v>
      </c>
      <c r="CF43" s="30">
        <f t="shared" si="83"/>
        <v>-6.6935468956284222E-9</v>
      </c>
      <c r="CH43" s="36">
        <v>2.5800000000000002E-9</v>
      </c>
      <c r="CI43" s="36">
        <v>3.6911011871600001</v>
      </c>
      <c r="CJ43" s="36">
        <v>447.93883187839998</v>
      </c>
      <c r="CK43" s="30">
        <f t="shared" si="84"/>
        <v>9.1689032371577958E-10</v>
      </c>
      <c r="CL43" s="30">
        <f t="shared" si="85"/>
        <v>9.1705196547006143E-10</v>
      </c>
      <c r="CM43" s="30">
        <f t="shared" si="86"/>
        <v>9.1705196519730338E-10</v>
      </c>
      <c r="CN43" s="30">
        <f t="shared" si="87"/>
        <v>9.1705196519730441E-10</v>
      </c>
      <c r="CP43" s="36"/>
      <c r="CQ43" s="36"/>
      <c r="CR43" s="36"/>
      <c r="CX43" s="36"/>
      <c r="CY43" s="36"/>
      <c r="CZ43" s="36"/>
      <c r="DF43" s="36">
        <v>2.173959E-5</v>
      </c>
      <c r="DG43" s="36">
        <v>1.5085873959999999E-2</v>
      </c>
      <c r="DH43" s="36">
        <v>340.77089204480001</v>
      </c>
      <c r="DI43" s="30">
        <f t="shared" si="48"/>
        <v>-6.4981114568053146E-6</v>
      </c>
      <c r="DJ43" s="30">
        <f t="shared" si="49"/>
        <v>-6.4991693118676808E-6</v>
      </c>
      <c r="DK43" s="30">
        <f t="shared" si="50"/>
        <v>-6.4991693100826274E-6</v>
      </c>
      <c r="DL43" s="30">
        <f t="shared" si="51"/>
        <v>-6.4991693100826325E-6</v>
      </c>
      <c r="DN43" s="36">
        <v>3.35526E-6</v>
      </c>
      <c r="DO43" s="36">
        <v>1.61614647174</v>
      </c>
      <c r="DP43" s="36">
        <v>1368.6602528450001</v>
      </c>
      <c r="DQ43" s="30">
        <f t="shared" si="52"/>
        <v>3.1946144855154503E-6</v>
      </c>
      <c r="DR43" s="30">
        <f t="shared" si="53"/>
        <v>3.19482449883711E-6</v>
      </c>
      <c r="DS43" s="30">
        <f t="shared" si="54"/>
        <v>3.194824498482838E-6</v>
      </c>
      <c r="DT43" s="30">
        <f t="shared" si="55"/>
        <v>3.1948244984828397E-6</v>
      </c>
      <c r="DV43" s="36">
        <v>6.9228E-7</v>
      </c>
      <c r="DW43" s="36">
        <v>4.0490123776100004</v>
      </c>
      <c r="DX43" s="36">
        <v>3.9321532631</v>
      </c>
      <c r="DY43" s="30">
        <f t="shared" si="56"/>
        <v>-4.3808267640407668E-7</v>
      </c>
      <c r="DZ43" s="30">
        <f t="shared" si="57"/>
        <v>-4.3808299180549997E-7</v>
      </c>
      <c r="EA43" s="30">
        <f t="shared" si="58"/>
        <v>-4.3808299180496819E-7</v>
      </c>
      <c r="EB43" s="30">
        <f t="shared" si="59"/>
        <v>-4.3808299180496819E-7</v>
      </c>
      <c r="ED43" s="36">
        <v>8.7369999999999994E-8</v>
      </c>
      <c r="EE43" s="36">
        <v>4.6543248076900001</v>
      </c>
      <c r="EF43" s="36">
        <v>632.78373931320004</v>
      </c>
      <c r="EG43" s="30">
        <f t="shared" si="88"/>
        <v>3.6023443858955105E-8</v>
      </c>
      <c r="EH43" s="30">
        <f t="shared" si="89"/>
        <v>3.6030980652741304E-8</v>
      </c>
      <c r="EI43" s="30">
        <f t="shared" si="90"/>
        <v>3.603098064002368E-8</v>
      </c>
      <c r="EJ43" s="30">
        <f t="shared" si="91"/>
        <v>3.6030980640023714E-8</v>
      </c>
      <c r="EL43" s="36">
        <v>2.18E-8</v>
      </c>
      <c r="EM43" s="36">
        <v>0.72761059997999999</v>
      </c>
      <c r="EN43" s="36">
        <v>625.67019231239999</v>
      </c>
      <c r="EO43" s="30">
        <f t="shared" si="92"/>
        <v>-2.007803265268491E-8</v>
      </c>
      <c r="EP43" s="30">
        <f t="shared" si="93"/>
        <v>-2.0078827606523939E-8</v>
      </c>
      <c r="EQ43" s="30">
        <f t="shared" si="94"/>
        <v>-2.0078827605182652E-8</v>
      </c>
      <c r="ER43" s="30">
        <f t="shared" si="95"/>
        <v>-2.0078827605182652E-8</v>
      </c>
      <c r="ET43" s="36"/>
      <c r="EU43" s="36"/>
      <c r="EV43" s="36"/>
    </row>
    <row r="44" spans="1:152" s="30" customFormat="1" ht="12.75">
      <c r="A44" s="30">
        <f>RADIANS(B44)</f>
        <v>5.8732896400472425</v>
      </c>
      <c r="B44" s="30">
        <f>B43 - INT( B43 / 360 ) * 360</f>
        <v>336.51470823261747</v>
      </c>
      <c r="C44" s="30">
        <f>RADIANS(D44)</f>
        <v>6.2536257445771355</v>
      </c>
      <c r="D44" s="30">
        <f>D43 - INT( D43 / 360 ) * 360</f>
        <v>358.30636181862684</v>
      </c>
      <c r="N44" s="36">
        <v>6.2490400000000001E-6</v>
      </c>
      <c r="O44" s="36">
        <v>0.97046831255999999</v>
      </c>
      <c r="P44" s="36">
        <v>210.11770170029999</v>
      </c>
      <c r="Q44" s="30">
        <f t="shared" si="0"/>
        <v>6.1311568906037506E-6</v>
      </c>
      <c r="R44" s="30">
        <f t="shared" si="1"/>
        <v>6.1311189044096281E-6</v>
      </c>
      <c r="S44" s="30">
        <f t="shared" si="2"/>
        <v>6.1311189044737333E-6</v>
      </c>
      <c r="T44" s="30">
        <f t="shared" si="3"/>
        <v>6.1311189044737324E-6</v>
      </c>
      <c r="V44" s="36">
        <v>9.2482000000000005E-7</v>
      </c>
      <c r="W44" s="36">
        <v>3.9475549992599999</v>
      </c>
      <c r="X44" s="36">
        <v>88.865680217000005</v>
      </c>
      <c r="Y44" s="30">
        <f t="shared" si="4"/>
        <v>-8.7981840093134922E-7</v>
      </c>
      <c r="Z44" s="30">
        <f t="shared" si="5"/>
        <v>-8.7982219035490379E-7</v>
      </c>
      <c r="AA44" s="30">
        <f t="shared" si="6"/>
        <v>-8.7982219034850954E-7</v>
      </c>
      <c r="AB44" s="30">
        <f t="shared" si="7"/>
        <v>-8.7982219034850954E-7</v>
      </c>
      <c r="AD44" s="36">
        <v>1.7130000000000001E-7</v>
      </c>
      <c r="AE44" s="36">
        <v>1.6259342127400001</v>
      </c>
      <c r="AF44" s="36">
        <v>742.99006053259995</v>
      </c>
      <c r="AG44" s="30">
        <f t="shared" si="8"/>
        <v>-1.3657991566078362E-7</v>
      </c>
      <c r="AH44" s="30">
        <f t="shared" si="9"/>
        <v>-1.3659140965833953E-7</v>
      </c>
      <c r="AI44" s="30">
        <f t="shared" si="10"/>
        <v>-1.3659140963894547E-7</v>
      </c>
      <c r="AJ44" s="30">
        <f t="shared" si="11"/>
        <v>-1.3659140963894558E-7</v>
      </c>
      <c r="AL44" s="36">
        <v>1.9650000000000001E-8</v>
      </c>
      <c r="AM44" s="36">
        <v>4.3952535941199997</v>
      </c>
      <c r="AN44" s="36">
        <v>124.433415221</v>
      </c>
      <c r="AO44" s="30">
        <f t="shared" si="72"/>
        <v>-1.6609505914688773E-8</v>
      </c>
      <c r="AP44" s="30">
        <f t="shared" si="73"/>
        <v>-1.6609701417304683E-8</v>
      </c>
      <c r="AQ44" s="30">
        <f t="shared" si="74"/>
        <v>-1.6609701416974787E-8</v>
      </c>
      <c r="AR44" s="30">
        <f t="shared" si="75"/>
        <v>-1.6609701416974787E-8</v>
      </c>
      <c r="AT44" s="36">
        <v>3.12E-9</v>
      </c>
      <c r="AU44" s="36">
        <v>1.40962796637</v>
      </c>
      <c r="AV44" s="36">
        <v>429.77958461370002</v>
      </c>
      <c r="AW44" s="30">
        <f t="shared" si="76"/>
        <v>1.7551898522305059E-9</v>
      </c>
      <c r="AX44" s="30">
        <f t="shared" si="77"/>
        <v>1.7550239599806902E-9</v>
      </c>
      <c r="AY44" s="30">
        <f t="shared" si="78"/>
        <v>1.7550239602606294E-9</v>
      </c>
      <c r="AZ44" s="30">
        <f t="shared" si="79"/>
        <v>1.7550239602606283E-9</v>
      </c>
      <c r="BB44" s="36"/>
      <c r="BC44" s="36"/>
      <c r="BD44" s="36"/>
      <c r="BJ44" s="36">
        <v>4.8243000000000001E-7</v>
      </c>
      <c r="BK44" s="36">
        <v>2.1821183742999999</v>
      </c>
      <c r="BL44" s="36">
        <v>74.781598567299994</v>
      </c>
      <c r="BM44" s="30">
        <f t="shared" si="24"/>
        <v>-9.427851779902913E-8</v>
      </c>
      <c r="BN44" s="30">
        <f t="shared" si="25"/>
        <v>-9.4273223445210855E-8</v>
      </c>
      <c r="BO44" s="30">
        <f t="shared" si="26"/>
        <v>-9.4273223454144697E-8</v>
      </c>
      <c r="BP44" s="30">
        <f t="shared" si="27"/>
        <v>-9.4273223454144697E-8</v>
      </c>
      <c r="BR44" s="36">
        <v>9.9460000000000005E-8</v>
      </c>
      <c r="BS44" s="36">
        <v>3.1165005754299999</v>
      </c>
      <c r="BT44" s="36">
        <v>625.67019231239999</v>
      </c>
      <c r="BU44" s="30">
        <f t="shared" si="28"/>
        <v>9.3341933366386746E-8</v>
      </c>
      <c r="BV44" s="30">
        <f t="shared" si="29"/>
        <v>9.3338717467149846E-8</v>
      </c>
      <c r="BW44" s="30">
        <f t="shared" si="30"/>
        <v>9.3338717472577183E-8</v>
      </c>
      <c r="BX44" s="30">
        <f t="shared" si="31"/>
        <v>9.333871747257717E-8</v>
      </c>
      <c r="BZ44" s="36">
        <v>1.7579999999999999E-8</v>
      </c>
      <c r="CA44" s="36">
        <v>5.5343045685799996</v>
      </c>
      <c r="CB44" s="36">
        <v>536.80451209540001</v>
      </c>
      <c r="CC44" s="30">
        <f t="shared" si="80"/>
        <v>-1.4669848452579621E-8</v>
      </c>
      <c r="CD44" s="30">
        <f t="shared" si="81"/>
        <v>-1.4669070231238287E-8</v>
      </c>
      <c r="CE44" s="30">
        <f t="shared" si="82"/>
        <v>-1.4669070232551572E-8</v>
      </c>
      <c r="CF44" s="30">
        <f t="shared" si="83"/>
        <v>-1.4669070232551564E-8</v>
      </c>
      <c r="CH44" s="36">
        <v>2.3100000000000001E-9</v>
      </c>
      <c r="CI44" s="36">
        <v>4.1569762649399999</v>
      </c>
      <c r="CJ44" s="36">
        <v>110.2063212194</v>
      </c>
      <c r="CK44" s="30">
        <f t="shared" si="84"/>
        <v>-2.1237298684159244E-9</v>
      </c>
      <c r="CL44" s="30">
        <f t="shared" si="85"/>
        <v>-2.1237448546767818E-9</v>
      </c>
      <c r="CM44" s="30">
        <f t="shared" si="86"/>
        <v>-2.1237448546514937E-9</v>
      </c>
      <c r="CN44" s="30">
        <f t="shared" si="87"/>
        <v>-2.1237448546514941E-9</v>
      </c>
      <c r="CP44" s="36"/>
      <c r="CQ44" s="36"/>
      <c r="CR44" s="36"/>
      <c r="CX44" s="36"/>
      <c r="CY44" s="36"/>
      <c r="CZ44" s="36"/>
      <c r="DF44" s="36">
        <v>2.0244829999999998E-5</v>
      </c>
      <c r="DG44" s="36">
        <v>5.0541127127100003</v>
      </c>
      <c r="DH44" s="36">
        <v>11.045700263900001</v>
      </c>
      <c r="DI44" s="30">
        <f t="shared" si="48"/>
        <v>5.6041123506664476E-6</v>
      </c>
      <c r="DJ44" s="30">
        <f t="shared" si="49"/>
        <v>5.6040801966777839E-6</v>
      </c>
      <c r="DK44" s="30">
        <f t="shared" si="50"/>
        <v>5.6040801967320372E-6</v>
      </c>
      <c r="DL44" s="30">
        <f t="shared" si="51"/>
        <v>5.6040801967320372E-6</v>
      </c>
      <c r="DN44" s="36">
        <v>3.6277200000000001E-6</v>
      </c>
      <c r="DO44" s="36">
        <v>4.7069165286699999</v>
      </c>
      <c r="DP44" s="36">
        <v>302.16477565500003</v>
      </c>
      <c r="DQ44" s="30">
        <f t="shared" si="52"/>
        <v>-3.6057741884958554E-6</v>
      </c>
      <c r="DR44" s="30">
        <f t="shared" si="53"/>
        <v>-3.6057561698770128E-6</v>
      </c>
      <c r="DS44" s="30">
        <f t="shared" si="54"/>
        <v>-3.6057561699074243E-6</v>
      </c>
      <c r="DT44" s="30">
        <f t="shared" si="55"/>
        <v>-3.6057561699074238E-6</v>
      </c>
      <c r="DV44" s="36">
        <v>6.5168000000000002E-7</v>
      </c>
      <c r="DW44" s="36">
        <v>3.7771334351800001</v>
      </c>
      <c r="DX44" s="36">
        <v>1052.2683831884001</v>
      </c>
      <c r="DY44" s="30">
        <f t="shared" si="56"/>
        <v>-3.0465378428467838E-7</v>
      </c>
      <c r="DZ44" s="30">
        <f t="shared" si="57"/>
        <v>-3.0474448970798158E-7</v>
      </c>
      <c r="EA44" s="30">
        <f t="shared" si="58"/>
        <v>-3.0474448955492807E-7</v>
      </c>
      <c r="EB44" s="30">
        <f t="shared" si="59"/>
        <v>-3.047444895549286E-7</v>
      </c>
      <c r="ED44" s="36">
        <v>1.0023E-7</v>
      </c>
      <c r="EE44" s="36">
        <v>0.58247011625</v>
      </c>
      <c r="EF44" s="36">
        <v>860.30992875280003</v>
      </c>
      <c r="EG44" s="30">
        <f t="shared" si="88"/>
        <v>-5.0219917509038054E-8</v>
      </c>
      <c r="EH44" s="30">
        <f t="shared" si="89"/>
        <v>-5.020875055301311E-8</v>
      </c>
      <c r="EI44" s="30">
        <f t="shared" si="90"/>
        <v>-5.0208750571857409E-8</v>
      </c>
      <c r="EJ44" s="30">
        <f t="shared" si="91"/>
        <v>-5.0208750571857337E-8</v>
      </c>
      <c r="EL44" s="36">
        <v>1.8089999999999999E-8</v>
      </c>
      <c r="EM44" s="36">
        <v>9.0578395170000006E-2</v>
      </c>
      <c r="EN44" s="36">
        <v>942.06206196899996</v>
      </c>
      <c r="EO44" s="30">
        <f t="shared" si="92"/>
        <v>7.382406670798129E-9</v>
      </c>
      <c r="EP44" s="30">
        <f t="shared" si="93"/>
        <v>7.3847346852880661E-9</v>
      </c>
      <c r="EQ44" s="30">
        <f t="shared" si="94"/>
        <v>7.3847346813597929E-9</v>
      </c>
      <c r="ER44" s="30">
        <f t="shared" si="95"/>
        <v>7.3847346813598077E-9</v>
      </c>
      <c r="ET44" s="36"/>
      <c r="EU44" s="36"/>
      <c r="EV44" s="36"/>
    </row>
    <row r="45" spans="1:152" s="30" customFormat="1" ht="12.75">
      <c r="N45" s="36">
        <v>5.2986100000000002E-6</v>
      </c>
      <c r="O45" s="36">
        <v>4.4493889711900003</v>
      </c>
      <c r="P45" s="36">
        <v>117.31986822019999</v>
      </c>
      <c r="Q45" s="30">
        <f t="shared" si="0"/>
        <v>-4.1945917978182705E-6</v>
      </c>
      <c r="R45" s="30">
        <f t="shared" si="1"/>
        <v>-4.1946486307455695E-6</v>
      </c>
      <c r="S45" s="30">
        <f t="shared" si="2"/>
        <v>-4.1946486306496684E-6</v>
      </c>
      <c r="T45" s="30">
        <f t="shared" si="3"/>
        <v>-4.1946486306496692E-6</v>
      </c>
      <c r="V45" s="36">
        <v>9.7584000000000009E-7</v>
      </c>
      <c r="W45" s="36">
        <v>4.7284543667700003</v>
      </c>
      <c r="X45" s="36">
        <v>838.96928775039999</v>
      </c>
      <c r="Y45" s="30">
        <f t="shared" si="4"/>
        <v>9.7296893969223209E-7</v>
      </c>
      <c r="Z45" s="30">
        <f t="shared" si="5"/>
        <v>9.729783225695193E-7</v>
      </c>
      <c r="AA45" s="30">
        <f t="shared" si="6"/>
        <v>9.7297832255369927E-7</v>
      </c>
      <c r="AB45" s="30">
        <f t="shared" si="7"/>
        <v>9.7297832255369927E-7</v>
      </c>
      <c r="AD45" s="36">
        <v>1.3743999999999999E-7</v>
      </c>
      <c r="AE45" s="36">
        <v>3.7649716729999998</v>
      </c>
      <c r="AF45" s="36">
        <v>195.13984817330001</v>
      </c>
      <c r="AG45" s="30">
        <f t="shared" si="8"/>
        <v>-1.2323948053644797E-7</v>
      </c>
      <c r="AH45" s="30">
        <f t="shared" si="9"/>
        <v>-1.2323770388076028E-7</v>
      </c>
      <c r="AI45" s="30">
        <f t="shared" si="10"/>
        <v>-1.2323770388375838E-7</v>
      </c>
      <c r="AJ45" s="30">
        <f t="shared" si="11"/>
        <v>-1.2323770388375838E-7</v>
      </c>
      <c r="AL45" s="36">
        <v>2.154E-8</v>
      </c>
      <c r="AM45" s="36">
        <v>1.3548820914399999</v>
      </c>
      <c r="AN45" s="36">
        <v>405.2575498736</v>
      </c>
      <c r="AO45" s="30">
        <f t="shared" si="72"/>
        <v>1.3522389083144769E-8</v>
      </c>
      <c r="AP45" s="30">
        <f t="shared" si="73"/>
        <v>1.3521372310390077E-8</v>
      </c>
      <c r="AQ45" s="30">
        <f t="shared" si="74"/>
        <v>1.3521372312105866E-8</v>
      </c>
      <c r="AR45" s="30">
        <f t="shared" si="75"/>
        <v>1.352137231210586E-8</v>
      </c>
      <c r="AT45" s="36">
        <v>2.9100000000000001E-9</v>
      </c>
      <c r="AU45" s="36">
        <v>3.1888537226200002</v>
      </c>
      <c r="AV45" s="36">
        <v>1464.6394800628</v>
      </c>
      <c r="AW45" s="30">
        <f t="shared" si="76"/>
        <v>6.3379235748367802E-10</v>
      </c>
      <c r="AX45" s="30">
        <f t="shared" si="77"/>
        <v>6.344147998002772E-10</v>
      </c>
      <c r="AY45" s="30">
        <f t="shared" si="78"/>
        <v>6.3441479874996783E-10</v>
      </c>
      <c r="AZ45" s="30">
        <f t="shared" si="79"/>
        <v>6.3441479874997289E-10</v>
      </c>
      <c r="BB45" s="36"/>
      <c r="BC45" s="36"/>
      <c r="BD45" s="36"/>
      <c r="BJ45" s="36">
        <v>3.8304000000000002E-7</v>
      </c>
      <c r="BK45" s="36">
        <v>5.2915130384299998</v>
      </c>
      <c r="BL45" s="36">
        <v>1059.3819301891999</v>
      </c>
      <c r="BM45" s="30">
        <f t="shared" si="24"/>
        <v>3.199134428892199E-7</v>
      </c>
      <c r="BN45" s="30">
        <f t="shared" si="25"/>
        <v>3.1988004545591674E-7</v>
      </c>
      <c r="BO45" s="30">
        <f t="shared" si="26"/>
        <v>3.1988004551227974E-7</v>
      </c>
      <c r="BP45" s="30">
        <f t="shared" si="27"/>
        <v>3.1988004551227958E-7</v>
      </c>
      <c r="BR45" s="36">
        <v>1.2709999999999999E-7</v>
      </c>
      <c r="BS45" s="36">
        <v>0.29501589197</v>
      </c>
      <c r="BT45" s="36">
        <v>422.66603761290003</v>
      </c>
      <c r="BU45" s="30">
        <f t="shared" si="28"/>
        <v>-5.8431608206406012E-8</v>
      </c>
      <c r="BV45" s="30">
        <f t="shared" si="29"/>
        <v>-5.843874686414874E-8</v>
      </c>
      <c r="BW45" s="30">
        <f t="shared" si="30"/>
        <v>-5.8438746852102859E-8</v>
      </c>
      <c r="BX45" s="30">
        <f t="shared" si="31"/>
        <v>-5.8438746852102906E-8</v>
      </c>
      <c r="BZ45" s="36">
        <v>1.8139999999999999E-8</v>
      </c>
      <c r="CA45" s="36">
        <v>5.0567588142600002</v>
      </c>
      <c r="CB45" s="36">
        <v>277.0349937414</v>
      </c>
      <c r="CC45" s="30">
        <f t="shared" si="80"/>
        <v>-1.6851854678334637E-8</v>
      </c>
      <c r="CD45" s="30">
        <f t="shared" si="81"/>
        <v>-1.6852132980683431E-8</v>
      </c>
      <c r="CE45" s="30">
        <f t="shared" si="82"/>
        <v>-1.6852132980213837E-8</v>
      </c>
      <c r="CF45" s="30">
        <f t="shared" si="83"/>
        <v>-1.6852132980213837E-8</v>
      </c>
      <c r="CH45" s="36">
        <v>3.05E-9</v>
      </c>
      <c r="CI45" s="36">
        <v>5.9774688402900003</v>
      </c>
      <c r="CJ45" s="36">
        <v>302.16477565500003</v>
      </c>
      <c r="CK45" s="30">
        <f t="shared" si="84"/>
        <v>-1.2165830016233778E-9</v>
      </c>
      <c r="CL45" s="30">
        <f t="shared" si="85"/>
        <v>-1.2167094604699785E-9</v>
      </c>
      <c r="CM45" s="30">
        <f t="shared" si="86"/>
        <v>-1.2167094602565876E-9</v>
      </c>
      <c r="CN45" s="30">
        <f t="shared" si="87"/>
        <v>-1.2167094602565901E-9</v>
      </c>
      <c r="CP45" s="36"/>
      <c r="CQ45" s="36"/>
      <c r="CR45" s="36"/>
      <c r="CX45" s="36"/>
      <c r="CY45" s="36"/>
      <c r="CZ45" s="36"/>
      <c r="DF45" s="36">
        <v>1.7402540000000001E-5</v>
      </c>
      <c r="DG45" s="36">
        <v>2.3465704346399998</v>
      </c>
      <c r="DH45" s="36">
        <v>309.27832265580003</v>
      </c>
      <c r="DI45" s="30">
        <f t="shared" si="48"/>
        <v>1.4043724272223621E-5</v>
      </c>
      <c r="DJ45" s="30">
        <f t="shared" si="49"/>
        <v>1.4044199883664338E-5</v>
      </c>
      <c r="DK45" s="30">
        <f t="shared" si="50"/>
        <v>1.4044199882861795E-5</v>
      </c>
      <c r="DL45" s="30">
        <f t="shared" si="51"/>
        <v>1.4044199882861798E-5</v>
      </c>
      <c r="DN45" s="36">
        <v>3.2161099999999999E-6</v>
      </c>
      <c r="DO45" s="36">
        <v>0.97931764922999998</v>
      </c>
      <c r="DP45" s="36">
        <v>3.1813937377000001</v>
      </c>
      <c r="DQ45" s="30">
        <f t="shared" si="52"/>
        <v>1.840079418510254E-6</v>
      </c>
      <c r="DR45" s="30">
        <f t="shared" si="53"/>
        <v>1.8400806741989534E-6</v>
      </c>
      <c r="DS45" s="30">
        <f t="shared" si="54"/>
        <v>1.8400806741968347E-6</v>
      </c>
      <c r="DT45" s="30">
        <f t="shared" si="55"/>
        <v>1.8400806741968347E-6</v>
      </c>
      <c r="DV45" s="36">
        <v>6.4087999999999995E-7</v>
      </c>
      <c r="DW45" s="36">
        <v>5.8123500245299997</v>
      </c>
      <c r="DX45" s="36">
        <v>529.69096509459996</v>
      </c>
      <c r="DY45" s="30">
        <f t="shared" si="56"/>
        <v>-6.1831456263831467E-7</v>
      </c>
      <c r="DZ45" s="30">
        <f t="shared" si="57"/>
        <v>-6.1830119997837957E-7</v>
      </c>
      <c r="EA45" s="30">
        <f t="shared" si="58"/>
        <v>-6.1830120000093161E-7</v>
      </c>
      <c r="EB45" s="30">
        <f t="shared" si="59"/>
        <v>-6.1830120000093151E-7</v>
      </c>
      <c r="ED45" s="36">
        <v>7.4820000000000004E-8</v>
      </c>
      <c r="EE45" s="36">
        <v>4.5066921643600004</v>
      </c>
      <c r="EF45" s="36">
        <v>942.06206196899996</v>
      </c>
      <c r="EG45" s="30">
        <f t="shared" si="88"/>
        <v>5.6415567649168881E-8</v>
      </c>
      <c r="EH45" s="30">
        <f t="shared" si="89"/>
        <v>5.6408639127712048E-8</v>
      </c>
      <c r="EI45" s="30">
        <f t="shared" si="90"/>
        <v>5.640863913940449E-8</v>
      </c>
      <c r="EJ45" s="30">
        <f t="shared" si="91"/>
        <v>5.6408639139404451E-8</v>
      </c>
      <c r="EL45" s="36">
        <v>1.672E-8</v>
      </c>
      <c r="EM45" s="36">
        <v>1.3963539818399999</v>
      </c>
      <c r="EN45" s="36">
        <v>224.34479570190001</v>
      </c>
      <c r="EO45" s="30">
        <f t="shared" si="92"/>
        <v>1.6526061202497412E-8</v>
      </c>
      <c r="EP45" s="30">
        <f t="shared" si="93"/>
        <v>1.6526146435919953E-8</v>
      </c>
      <c r="EQ45" s="30">
        <f t="shared" si="94"/>
        <v>1.6526146435776143E-8</v>
      </c>
      <c r="ER45" s="30">
        <f t="shared" si="95"/>
        <v>1.6526146435776143E-8</v>
      </c>
      <c r="ET45" s="36"/>
      <c r="EU45" s="36"/>
      <c r="EV45" s="36"/>
    </row>
    <row r="46" spans="1:152" s="30" customFormat="1" ht="12.75">
      <c r="A46" s="30" t="s">
        <v>197</v>
      </c>
      <c r="B46" s="30" t="s">
        <v>198</v>
      </c>
      <c r="C46" s="30" t="s">
        <v>199</v>
      </c>
      <c r="D46" s="30" t="s">
        <v>229</v>
      </c>
      <c r="E46" s="30" t="s">
        <v>230</v>
      </c>
      <c r="F46" s="30" t="s">
        <v>231</v>
      </c>
      <c r="N46" s="36">
        <v>5.4264299999999998E-6</v>
      </c>
      <c r="O46" s="36">
        <v>1.5182432051400001</v>
      </c>
      <c r="P46" s="36">
        <v>9.5612275556000004</v>
      </c>
      <c r="Q46" s="30">
        <f t="shared" si="0"/>
        <v>5.7178336471555403E-7</v>
      </c>
      <c r="R46" s="30">
        <f t="shared" si="1"/>
        <v>5.7179108516020467E-7</v>
      </c>
      <c r="S46" s="30">
        <f t="shared" si="2"/>
        <v>5.7179108514717666E-7</v>
      </c>
      <c r="T46" s="30">
        <f t="shared" si="3"/>
        <v>5.7179108514717666E-7</v>
      </c>
      <c r="V46" s="36">
        <v>8.6600000000000005E-7</v>
      </c>
      <c r="W46" s="36">
        <v>1.2195132506099999</v>
      </c>
      <c r="X46" s="36">
        <v>440.82528487759998</v>
      </c>
      <c r="Y46" s="30">
        <f t="shared" si="4"/>
        <v>2.93792217030238E-7</v>
      </c>
      <c r="Z46" s="30">
        <f t="shared" si="5"/>
        <v>2.9373847951726663E-7</v>
      </c>
      <c r="AA46" s="30">
        <f t="shared" si="6"/>
        <v>2.9373847960794664E-7</v>
      </c>
      <c r="AB46" s="30">
        <f t="shared" si="7"/>
        <v>2.9373847960794633E-7</v>
      </c>
      <c r="AD46" s="36">
        <v>1.2235999999999999E-7</v>
      </c>
      <c r="AE46" s="36">
        <v>4.7178972397600001</v>
      </c>
      <c r="AF46" s="36">
        <v>203.00415469949999</v>
      </c>
      <c r="AG46" s="30">
        <f t="shared" si="8"/>
        <v>-1.1013965343466663E-7</v>
      </c>
      <c r="AH46" s="30">
        <f t="shared" si="9"/>
        <v>-1.1014127256995386E-7</v>
      </c>
      <c r="AI46" s="30">
        <f t="shared" si="10"/>
        <v>-1.1014127256722173E-7</v>
      </c>
      <c r="AJ46" s="30">
        <f t="shared" si="11"/>
        <v>-1.1014127256722173E-7</v>
      </c>
      <c r="AL46" s="36">
        <v>2.2959999999999998E-8</v>
      </c>
      <c r="AM46" s="36">
        <v>3.3480916590500001</v>
      </c>
      <c r="AN46" s="36">
        <v>429.77958461370002</v>
      </c>
      <c r="AO46" s="30">
        <f t="shared" si="72"/>
        <v>1.307102962002925E-8</v>
      </c>
      <c r="AP46" s="30">
        <f t="shared" si="73"/>
        <v>1.3072243536798711E-8</v>
      </c>
      <c r="AQ46" s="30">
        <f t="shared" si="74"/>
        <v>1.3072243534750345E-8</v>
      </c>
      <c r="AR46" s="30">
        <f t="shared" si="75"/>
        <v>1.3072243534750355E-8</v>
      </c>
      <c r="AT46" s="36">
        <v>3.3299999999999999E-9</v>
      </c>
      <c r="AU46" s="36">
        <v>2.9435591239700001</v>
      </c>
      <c r="AV46" s="36">
        <v>728.76296653099996</v>
      </c>
      <c r="AW46" s="30">
        <f t="shared" si="76"/>
        <v>1.5190148423399812E-9</v>
      </c>
      <c r="AX46" s="30">
        <f t="shared" si="77"/>
        <v>1.5186916793930036E-9</v>
      </c>
      <c r="AY46" s="30">
        <f t="shared" si="78"/>
        <v>1.5186916799383379E-9</v>
      </c>
      <c r="AZ46" s="30">
        <f t="shared" si="79"/>
        <v>1.5186916799383352E-9</v>
      </c>
      <c r="BB46" s="36"/>
      <c r="BC46" s="36"/>
      <c r="BD46" s="36"/>
      <c r="BJ46" s="36">
        <v>3.6323E-7</v>
      </c>
      <c r="BK46" s="36">
        <v>1.6334836512099999</v>
      </c>
      <c r="BL46" s="36">
        <v>628.85158605009997</v>
      </c>
      <c r="BM46" s="30">
        <f t="shared" si="24"/>
        <v>-1.0122987512383191E-7</v>
      </c>
      <c r="BN46" s="30">
        <f t="shared" si="25"/>
        <v>-1.0126270021987056E-7</v>
      </c>
      <c r="BO46" s="30">
        <f t="shared" si="26"/>
        <v>-1.0126270016448093E-7</v>
      </c>
      <c r="BP46" s="30">
        <f t="shared" si="27"/>
        <v>-1.0126270016448109E-7</v>
      </c>
      <c r="BR46" s="36">
        <v>9.6439999999999995E-8</v>
      </c>
      <c r="BS46" s="36">
        <v>1.74586356703</v>
      </c>
      <c r="BT46" s="36">
        <v>330.61896365820002</v>
      </c>
      <c r="BU46" s="30">
        <f t="shared" si="28"/>
        <v>9.607292466623774E-8</v>
      </c>
      <c r="BV46" s="30">
        <f t="shared" si="29"/>
        <v>9.6072508662731076E-8</v>
      </c>
      <c r="BW46" s="30">
        <f t="shared" si="30"/>
        <v>9.6072508663433253E-8</v>
      </c>
      <c r="BX46" s="30">
        <f t="shared" si="31"/>
        <v>9.6072508663433253E-8</v>
      </c>
      <c r="BZ46" s="36">
        <v>1.55E-8</v>
      </c>
      <c r="CA46" s="36">
        <v>5.6037560469200001</v>
      </c>
      <c r="CB46" s="36">
        <v>223.5940361765</v>
      </c>
      <c r="CC46" s="30">
        <f t="shared" si="80"/>
        <v>-5.2911230852567633E-9</v>
      </c>
      <c r="CD46" s="30">
        <f t="shared" si="81"/>
        <v>-5.2916105289558943E-9</v>
      </c>
      <c r="CE46" s="30">
        <f t="shared" si="82"/>
        <v>-5.2916105281333724E-9</v>
      </c>
      <c r="CF46" s="30">
        <f t="shared" si="83"/>
        <v>-5.2916105281333724E-9</v>
      </c>
      <c r="CH46" s="36">
        <v>2.8400000000000001E-9</v>
      </c>
      <c r="CI46" s="36">
        <v>0.66224572127000003</v>
      </c>
      <c r="CJ46" s="36">
        <v>203.00415469949999</v>
      </c>
      <c r="CK46" s="30">
        <f t="shared" si="84"/>
        <v>2.5405820292732557E-9</v>
      </c>
      <c r="CL46" s="30">
        <f t="shared" si="85"/>
        <v>2.5405434716181484E-9</v>
      </c>
      <c r="CM46" s="30">
        <f t="shared" si="86"/>
        <v>2.5405434716832145E-9</v>
      </c>
      <c r="CN46" s="30">
        <f t="shared" si="87"/>
        <v>2.5405434716832145E-9</v>
      </c>
      <c r="CP46" s="36"/>
      <c r="CQ46" s="36"/>
      <c r="CR46" s="36"/>
      <c r="CX46" s="36"/>
      <c r="CY46" s="36"/>
      <c r="CZ46" s="36"/>
      <c r="DF46" s="36">
        <v>1.861397E-5</v>
      </c>
      <c r="DG46" s="36">
        <v>5.9336163824400003</v>
      </c>
      <c r="DH46" s="36">
        <v>625.67019231239999</v>
      </c>
      <c r="DI46" s="30">
        <f t="shared" si="48"/>
        <v>-1.45081762704893E-5</v>
      </c>
      <c r="DJ46" s="30">
        <f t="shared" si="49"/>
        <v>-1.4507084409170185E-5</v>
      </c>
      <c r="DK46" s="30">
        <f t="shared" si="50"/>
        <v>-1.4507084411012748E-5</v>
      </c>
      <c r="DL46" s="30">
        <f t="shared" si="51"/>
        <v>-1.4507084411012741E-5</v>
      </c>
      <c r="DN46" s="36">
        <v>2.7778299999999999E-6</v>
      </c>
      <c r="DO46" s="36">
        <v>0.26007031430999999</v>
      </c>
      <c r="DP46" s="36">
        <v>195.13984817330001</v>
      </c>
      <c r="DQ46" s="30">
        <f t="shared" si="52"/>
        <v>1.8912386951952058E-6</v>
      </c>
      <c r="DR46" s="30">
        <f t="shared" si="53"/>
        <v>1.891179284087784E-6</v>
      </c>
      <c r="DS46" s="30">
        <f t="shared" si="54"/>
        <v>1.8911792841880382E-6</v>
      </c>
      <c r="DT46" s="30">
        <f t="shared" si="55"/>
        <v>1.8911792841880379E-6</v>
      </c>
      <c r="DV46" s="36">
        <v>6.2541000000000004E-7</v>
      </c>
      <c r="DW46" s="36">
        <v>2.1844511634899999</v>
      </c>
      <c r="DX46" s="36">
        <v>195.13984817330001</v>
      </c>
      <c r="DY46" s="30">
        <f t="shared" si="56"/>
        <v>2.8229815179256613E-7</v>
      </c>
      <c r="DZ46" s="30">
        <f t="shared" si="57"/>
        <v>2.8231444747888149E-7</v>
      </c>
      <c r="EA46" s="30">
        <f t="shared" si="58"/>
        <v>2.8231444745138368E-7</v>
      </c>
      <c r="EB46" s="30">
        <f t="shared" si="59"/>
        <v>2.8231444745138383E-7</v>
      </c>
      <c r="ED46" s="36">
        <v>1.0091E-7</v>
      </c>
      <c r="EE46" s="36">
        <v>0.28268774007000003</v>
      </c>
      <c r="EF46" s="36">
        <v>838.96928775039999</v>
      </c>
      <c r="EG46" s="30">
        <f t="shared" si="88"/>
        <v>-3.3970715165476355E-8</v>
      </c>
      <c r="EH46" s="30">
        <f t="shared" si="89"/>
        <v>-3.3958785996315682E-8</v>
      </c>
      <c r="EI46" s="30">
        <f t="shared" si="90"/>
        <v>-3.395878601644593E-8</v>
      </c>
      <c r="EJ46" s="30">
        <f t="shared" si="91"/>
        <v>-3.3958786016445844E-8</v>
      </c>
      <c r="EL46" s="36">
        <v>1.6409999999999999E-8</v>
      </c>
      <c r="EM46" s="36">
        <v>3.0246830755</v>
      </c>
      <c r="EN46" s="36">
        <v>184.84490743480001</v>
      </c>
      <c r="EO46" s="30">
        <f t="shared" si="92"/>
        <v>-6.8259402791766489E-9</v>
      </c>
      <c r="EP46" s="30">
        <f t="shared" si="93"/>
        <v>-6.8255275130556126E-9</v>
      </c>
      <c r="EQ46" s="30">
        <f t="shared" si="94"/>
        <v>-6.8255275137521351E-9</v>
      </c>
      <c r="ER46" s="30">
        <f t="shared" si="95"/>
        <v>-6.8255275137521326E-9</v>
      </c>
      <c r="ET46" s="36"/>
      <c r="EU46" s="36"/>
      <c r="EV46" s="36"/>
    </row>
    <row r="47" spans="1:152" s="30" customFormat="1" ht="12.75">
      <c r="A47" s="30">
        <f>E43*COS(C44)*COS(A44)</f>
        <v>8.9250941612279355</v>
      </c>
      <c r="B47" s="30">
        <f>E43*COS(C44)*SIN(A44)</f>
        <v>-3.8780173919725569</v>
      </c>
      <c r="C47" s="30">
        <f>E43*SIN(C44)</f>
        <v>-0.28773393288698268</v>
      </c>
      <c r="D47" s="30">
        <f>A47-$D$9</f>
        <v>9.0141628945102994</v>
      </c>
      <c r="E47" s="30">
        <f>B47-$E$9</f>
        <v>-2.8660596071398308</v>
      </c>
      <c r="F47" s="30">
        <f>C47-$F$9</f>
        <v>-0.28773724859415928</v>
      </c>
      <c r="N47" s="36">
        <v>4.7427899999999999E-6</v>
      </c>
      <c r="O47" s="36">
        <v>5.4752718598700003</v>
      </c>
      <c r="P47" s="36">
        <v>742.99006053259995</v>
      </c>
      <c r="Q47" s="30">
        <f t="shared" si="0"/>
        <v>1.0122655846252085E-6</v>
      </c>
      <c r="R47" s="30">
        <f t="shared" si="1"/>
        <v>1.0127807259123815E-6</v>
      </c>
      <c r="S47" s="30">
        <f t="shared" si="2"/>
        <v>1.0127807250431192E-6</v>
      </c>
      <c r="T47" s="30">
        <f t="shared" si="3"/>
        <v>1.0127807250431232E-6</v>
      </c>
      <c r="V47" s="36">
        <v>8.3463E-7</v>
      </c>
      <c r="W47" s="36">
        <v>3.1126950472499999</v>
      </c>
      <c r="X47" s="36">
        <v>625.67019231239999</v>
      </c>
      <c r="Y47" s="30">
        <f t="shared" si="4"/>
        <v>7.8218708335035988E-7</v>
      </c>
      <c r="Z47" s="30">
        <f t="shared" si="5"/>
        <v>7.8215981788841065E-7</v>
      </c>
      <c r="AA47" s="30">
        <f t="shared" si="6"/>
        <v>7.8215981793442529E-7</v>
      </c>
      <c r="AB47" s="30">
        <f t="shared" si="7"/>
        <v>7.8215981793442529E-7</v>
      </c>
      <c r="AD47" s="36">
        <v>1.194E-7</v>
      </c>
      <c r="AE47" s="36">
        <v>0.12620714198999999</v>
      </c>
      <c r="AF47" s="36">
        <v>234.63973644039999</v>
      </c>
      <c r="AG47" s="30">
        <f t="shared" si="8"/>
        <v>4.6059180292706185E-8</v>
      </c>
      <c r="AH47" s="30">
        <f t="shared" si="9"/>
        <v>4.6055312510694201E-8</v>
      </c>
      <c r="AI47" s="30">
        <f t="shared" si="10"/>
        <v>4.6055312517220921E-8</v>
      </c>
      <c r="AJ47" s="30">
        <f t="shared" si="11"/>
        <v>4.6055312517220901E-8</v>
      </c>
      <c r="AL47" s="36">
        <v>2.0179999999999999E-8</v>
      </c>
      <c r="AM47" s="36">
        <v>3.0669356970099999</v>
      </c>
      <c r="AN47" s="36">
        <v>654.12438031559998</v>
      </c>
      <c r="AO47" s="30">
        <f t="shared" si="72"/>
        <v>1.7098629878363598E-8</v>
      </c>
      <c r="AP47" s="30">
        <f t="shared" si="73"/>
        <v>1.7097580734431498E-8</v>
      </c>
      <c r="AQ47" s="30">
        <f t="shared" si="74"/>
        <v>1.7097580736202008E-8</v>
      </c>
      <c r="AR47" s="30">
        <f t="shared" si="75"/>
        <v>1.7097580736201999E-8</v>
      </c>
      <c r="AT47" s="36">
        <v>2.3499999999999999E-9</v>
      </c>
      <c r="AU47" s="36">
        <v>3.6704964757299998</v>
      </c>
      <c r="AV47" s="36">
        <v>1148.2476104062</v>
      </c>
      <c r="AW47" s="30">
        <f t="shared" si="76"/>
        <v>-2.1205819808415544E-9</v>
      </c>
      <c r="AX47" s="30">
        <f t="shared" si="77"/>
        <v>-2.120755957961175E-9</v>
      </c>
      <c r="AY47" s="30">
        <f t="shared" si="78"/>
        <v>-2.1207559576676524E-9</v>
      </c>
      <c r="AZ47" s="30">
        <f t="shared" si="79"/>
        <v>-2.1207559576676532E-9</v>
      </c>
      <c r="BB47" s="36"/>
      <c r="BC47" s="36"/>
      <c r="BD47" s="36"/>
      <c r="BJ47" s="36">
        <v>3.5055000000000003E-7</v>
      </c>
      <c r="BK47" s="36">
        <v>1.71279210041</v>
      </c>
      <c r="BL47" s="36">
        <v>1052.2683831884001</v>
      </c>
      <c r="BM47" s="30">
        <f t="shared" si="24"/>
        <v>-1.9526597035424159E-7</v>
      </c>
      <c r="BN47" s="30">
        <f t="shared" si="25"/>
        <v>-1.9522012715760925E-7</v>
      </c>
      <c r="BO47" s="30">
        <f t="shared" si="26"/>
        <v>-1.9522012723497094E-7</v>
      </c>
      <c r="BP47" s="30">
        <f t="shared" si="27"/>
        <v>-1.9522012723497071E-7</v>
      </c>
      <c r="BR47" s="36">
        <v>8.0789999999999997E-8</v>
      </c>
      <c r="BS47" s="36">
        <v>2.4193118795299999</v>
      </c>
      <c r="BT47" s="36">
        <v>430.53034413910001</v>
      </c>
      <c r="BU47" s="30">
        <f t="shared" si="28"/>
        <v>8.0748107561909634E-8</v>
      </c>
      <c r="BV47" s="30">
        <f t="shared" si="29"/>
        <v>8.0748274984305917E-8</v>
      </c>
      <c r="BW47" s="30">
        <f t="shared" si="30"/>
        <v>8.0748274984023683E-8</v>
      </c>
      <c r="BX47" s="30">
        <f t="shared" si="31"/>
        <v>8.0748274984023683E-8</v>
      </c>
      <c r="BZ47" s="36">
        <v>1.4570000000000001E-8</v>
      </c>
      <c r="CA47" s="36">
        <v>4.4776764985200002</v>
      </c>
      <c r="CB47" s="36">
        <v>430.53034413910001</v>
      </c>
      <c r="CC47" s="30">
        <f t="shared" si="80"/>
        <v>-7.2366764097419352E-9</v>
      </c>
      <c r="CD47" s="30">
        <f t="shared" si="81"/>
        <v>-7.2358617132223894E-9</v>
      </c>
      <c r="CE47" s="30">
        <f t="shared" si="82"/>
        <v>-7.2358617145971669E-9</v>
      </c>
      <c r="CF47" s="30">
        <f t="shared" si="83"/>
        <v>-7.2358617145971611E-9</v>
      </c>
      <c r="CH47" s="36">
        <v>2.04E-9</v>
      </c>
      <c r="CI47" s="36">
        <v>1.5468382062099999</v>
      </c>
      <c r="CJ47" s="36">
        <v>209.3669421749</v>
      </c>
      <c r="CK47" s="30">
        <f t="shared" si="84"/>
        <v>1.8899109996923058E-9</v>
      </c>
      <c r="CL47" s="30">
        <f t="shared" si="85"/>
        <v>1.8899350597178637E-9</v>
      </c>
      <c r="CM47" s="30">
        <f t="shared" si="86"/>
        <v>1.8899350596772657E-9</v>
      </c>
      <c r="CN47" s="30">
        <f t="shared" si="87"/>
        <v>1.8899350596772657E-9</v>
      </c>
      <c r="CP47" s="36"/>
      <c r="CQ47" s="36"/>
      <c r="CR47" s="36"/>
      <c r="CX47" s="36"/>
      <c r="CY47" s="36"/>
      <c r="CZ47" s="36"/>
      <c r="DF47" s="36">
        <v>1.8884359999999999E-5</v>
      </c>
      <c r="DG47" s="36">
        <v>2.968443389E-2</v>
      </c>
      <c r="DH47" s="36">
        <v>3.9321532631</v>
      </c>
      <c r="DI47" s="30">
        <f t="shared" si="48"/>
        <v>1.8883773350785993E-5</v>
      </c>
      <c r="DJ47" s="30">
        <f t="shared" si="49"/>
        <v>1.8883773438366038E-5</v>
      </c>
      <c r="DK47" s="30">
        <f t="shared" si="50"/>
        <v>1.8883773438365893E-5</v>
      </c>
      <c r="DL47" s="30">
        <f t="shared" si="51"/>
        <v>1.8883773438365893E-5</v>
      </c>
      <c r="DN47" s="36">
        <v>2.91173E-6</v>
      </c>
      <c r="DO47" s="36">
        <v>2.8312942791800002</v>
      </c>
      <c r="DP47" s="36">
        <v>1155.3611574070001</v>
      </c>
      <c r="DQ47" s="30">
        <f t="shared" si="52"/>
        <v>-2.6428905587002269E-6</v>
      </c>
      <c r="DR47" s="30">
        <f t="shared" si="53"/>
        <v>-2.6426792528302742E-6</v>
      </c>
      <c r="DS47" s="30">
        <f t="shared" si="54"/>
        <v>-2.6426792531869073E-6</v>
      </c>
      <c r="DT47" s="30">
        <f t="shared" si="55"/>
        <v>-2.642679253186906E-6</v>
      </c>
      <c r="DV47" s="36">
        <v>5.6986999999999995E-7</v>
      </c>
      <c r="DW47" s="36">
        <v>3.1466654903300002</v>
      </c>
      <c r="DX47" s="36">
        <v>203.00415469949999</v>
      </c>
      <c r="DY47" s="30">
        <f t="shared" si="56"/>
        <v>-2.4802661556287963E-7</v>
      </c>
      <c r="DZ47" s="30">
        <f t="shared" si="57"/>
        <v>-2.4801103014183984E-7</v>
      </c>
      <c r="EA47" s="30">
        <f t="shared" si="58"/>
        <v>-2.4801103016813963E-7</v>
      </c>
      <c r="EB47" s="30">
        <f t="shared" si="59"/>
        <v>-2.4801103016813963E-7</v>
      </c>
      <c r="ED47" s="36">
        <v>9.2430000000000001E-8</v>
      </c>
      <c r="EE47" s="36">
        <v>2.5703454770800001</v>
      </c>
      <c r="EF47" s="36">
        <v>223.5940361765</v>
      </c>
      <c r="EG47" s="30">
        <f t="shared" si="88"/>
        <v>2.1987400329935673E-8</v>
      </c>
      <c r="EH47" s="30">
        <f t="shared" si="89"/>
        <v>2.1990404061284402E-8</v>
      </c>
      <c r="EI47" s="30">
        <f t="shared" si="90"/>
        <v>2.1990404056215817E-8</v>
      </c>
      <c r="EJ47" s="30">
        <f t="shared" si="91"/>
        <v>2.1990404056215833E-8</v>
      </c>
      <c r="EL47" s="36">
        <v>1.7719999999999999E-8</v>
      </c>
      <c r="EM47" s="36">
        <v>0.81879250825000005</v>
      </c>
      <c r="EN47" s="36">
        <v>223.5940361765</v>
      </c>
      <c r="EO47" s="30">
        <f t="shared" si="92"/>
        <v>1.6173130041735471E-8</v>
      </c>
      <c r="EP47" s="30">
        <f t="shared" si="93"/>
        <v>1.6172887772588508E-8</v>
      </c>
      <c r="EQ47" s="30">
        <f t="shared" si="94"/>
        <v>1.6172887772997337E-8</v>
      </c>
      <c r="ER47" s="30">
        <f t="shared" si="95"/>
        <v>1.6172887772997337E-8</v>
      </c>
      <c r="ET47" s="36"/>
      <c r="EU47" s="36"/>
      <c r="EV47" s="36"/>
    </row>
    <row r="48" spans="1:152" s="30" customFormat="1" ht="12.75">
      <c r="N48" s="36">
        <v>4.48542E-6</v>
      </c>
      <c r="O48" s="36">
        <v>1.28990416161</v>
      </c>
      <c r="P48" s="36">
        <v>127.4717966068</v>
      </c>
      <c r="Q48" s="30">
        <f t="shared" si="0"/>
        <v>3.7441802472413499E-6</v>
      </c>
      <c r="R48" s="30">
        <f t="shared" si="1"/>
        <v>3.7442273574984438E-6</v>
      </c>
      <c r="S48" s="30">
        <f t="shared" si="2"/>
        <v>3.7442273574189494E-6</v>
      </c>
      <c r="T48" s="30">
        <f t="shared" si="3"/>
        <v>3.7442273574189494E-6</v>
      </c>
      <c r="V48" s="36">
        <v>7.7588000000000004E-7</v>
      </c>
      <c r="W48" s="36">
        <v>6.2440893883499999</v>
      </c>
      <c r="X48" s="36">
        <v>302.16477565500003</v>
      </c>
      <c r="Y48" s="30">
        <f t="shared" si="4"/>
        <v>-1.110908568186693E-7</v>
      </c>
      <c r="Z48" s="30">
        <f t="shared" si="5"/>
        <v>-1.1112557667944297E-7</v>
      </c>
      <c r="AA48" s="30">
        <f t="shared" si="6"/>
        <v>-1.1112557662085516E-7</v>
      </c>
      <c r="AB48" s="30">
        <f t="shared" si="7"/>
        <v>-1.1112557662085582E-7</v>
      </c>
      <c r="AD48" s="36">
        <v>1.6040000000000001E-7</v>
      </c>
      <c r="AE48" s="36">
        <v>0.57886320845000006</v>
      </c>
      <c r="AF48" s="36">
        <v>515.46387109299997</v>
      </c>
      <c r="AG48" s="30">
        <f t="shared" si="8"/>
        <v>-1.0435542107754073E-7</v>
      </c>
      <c r="AH48" s="30">
        <f t="shared" si="9"/>
        <v>-1.0436481640762714E-7</v>
      </c>
      <c r="AI48" s="30">
        <f t="shared" si="10"/>
        <v>-1.0436481639177357E-7</v>
      </c>
      <c r="AJ48" s="30">
        <f t="shared" si="11"/>
        <v>-1.0436481639177363E-7</v>
      </c>
      <c r="AL48" s="36">
        <v>1.9790000000000001E-8</v>
      </c>
      <c r="AM48" s="36">
        <v>1.0298100565799999</v>
      </c>
      <c r="AN48" s="36">
        <v>728.76296653099996</v>
      </c>
      <c r="AO48" s="30">
        <f t="shared" si="72"/>
        <v>-1.9621149279882336E-8</v>
      </c>
      <c r="AP48" s="30">
        <f t="shared" si="73"/>
        <v>-1.962143047390099E-8</v>
      </c>
      <c r="AQ48" s="30">
        <f t="shared" si="74"/>
        <v>-1.9621430473426688E-8</v>
      </c>
      <c r="AR48" s="30">
        <f t="shared" si="75"/>
        <v>-1.9621430473426691E-8</v>
      </c>
      <c r="AT48" s="36">
        <v>2.86E-9</v>
      </c>
      <c r="AU48" s="36">
        <v>2.5789500457600001</v>
      </c>
      <c r="AV48" s="36">
        <v>1045.1548361876</v>
      </c>
      <c r="AW48" s="30">
        <f t="shared" si="76"/>
        <v>-2.8520892384708753E-9</v>
      </c>
      <c r="AX48" s="30">
        <f t="shared" si="77"/>
        <v>-2.8520559586020027E-9</v>
      </c>
      <c r="AY48" s="30">
        <f t="shared" si="78"/>
        <v>-2.8520559586582195E-9</v>
      </c>
      <c r="AZ48" s="30">
        <f t="shared" si="79"/>
        <v>-2.8520559586582191E-9</v>
      </c>
      <c r="BB48" s="36"/>
      <c r="BC48" s="36"/>
      <c r="BD48" s="36"/>
      <c r="BJ48" s="36">
        <v>3.4270000000000002E-7</v>
      </c>
      <c r="BK48" s="36">
        <v>2.4574047059900002</v>
      </c>
      <c r="BL48" s="36">
        <v>422.66603761290003</v>
      </c>
      <c r="BM48" s="30">
        <f t="shared" si="24"/>
        <v>3.4047936441262147E-7</v>
      </c>
      <c r="BN48" s="30">
        <f t="shared" si="25"/>
        <v>3.4048182717338018E-7</v>
      </c>
      <c r="BO48" s="30">
        <f t="shared" si="26"/>
        <v>3.4048182716922559E-7</v>
      </c>
      <c r="BP48" s="30">
        <f t="shared" si="27"/>
        <v>3.4048182716922559E-7</v>
      </c>
      <c r="BR48" s="36">
        <v>8.245E-8</v>
      </c>
      <c r="BS48" s="36">
        <v>4.68121931659</v>
      </c>
      <c r="BT48" s="36">
        <v>215.7467759928</v>
      </c>
      <c r="BU48" s="30">
        <f t="shared" si="28"/>
        <v>-7.7636105695390033E-8</v>
      </c>
      <c r="BV48" s="30">
        <f t="shared" si="29"/>
        <v>-7.7637001861939429E-8</v>
      </c>
      <c r="BW48" s="30">
        <f t="shared" si="30"/>
        <v>-7.7637001860427277E-8</v>
      </c>
      <c r="BX48" s="30">
        <f t="shared" si="31"/>
        <v>-7.7637001860427277E-8</v>
      </c>
      <c r="BZ48" s="36">
        <v>1.6070000000000001E-8</v>
      </c>
      <c r="CA48" s="36">
        <v>5.5359955010000004</v>
      </c>
      <c r="CB48" s="36">
        <v>224.34479570190001</v>
      </c>
      <c r="CC48" s="30">
        <f t="shared" si="80"/>
        <v>-6.5569592310568954E-9</v>
      </c>
      <c r="CD48" s="30">
        <f t="shared" si="81"/>
        <v>-6.5574517517056502E-9</v>
      </c>
      <c r="CE48" s="30">
        <f t="shared" si="82"/>
        <v>-6.5574517508745537E-9</v>
      </c>
      <c r="CF48" s="30">
        <f t="shared" si="83"/>
        <v>-6.5574517508745537E-9</v>
      </c>
      <c r="CH48" s="36">
        <v>1.9399999999999999E-9</v>
      </c>
      <c r="CI48" s="36">
        <v>4.2119380145300003</v>
      </c>
      <c r="CJ48" s="36">
        <v>124.433415221</v>
      </c>
      <c r="CK48" s="30">
        <f t="shared" si="84"/>
        <v>-1.8013104602687103E-9</v>
      </c>
      <c r="CL48" s="30">
        <f t="shared" si="85"/>
        <v>-1.8013238724545685E-9</v>
      </c>
      <c r="CM48" s="30">
        <f t="shared" si="86"/>
        <v>-1.8013238724319367E-9</v>
      </c>
      <c r="CN48" s="30">
        <f t="shared" si="87"/>
        <v>-1.8013238724319367E-9</v>
      </c>
      <c r="CP48" s="36"/>
      <c r="CQ48" s="36"/>
      <c r="CR48" s="36"/>
      <c r="CX48" s="36"/>
      <c r="CY48" s="36"/>
      <c r="CZ48" s="36"/>
      <c r="DF48" s="36">
        <v>1.610859E-5</v>
      </c>
      <c r="DG48" s="36">
        <v>1.17302463549</v>
      </c>
      <c r="DH48" s="36">
        <v>74.781598567299994</v>
      </c>
      <c r="DI48" s="30">
        <f t="shared" si="48"/>
        <v>1.1693909187626576E-5</v>
      </c>
      <c r="DJ48" s="30">
        <f t="shared" si="49"/>
        <v>1.169403315936122E-5</v>
      </c>
      <c r="DK48" s="30">
        <f t="shared" si="50"/>
        <v>1.1694033159152026E-5</v>
      </c>
      <c r="DL48" s="30">
        <f t="shared" si="51"/>
        <v>1.1694033159152026E-5</v>
      </c>
      <c r="DN48" s="36">
        <v>2.6497100000000001E-6</v>
      </c>
      <c r="DO48" s="36">
        <v>2.4267090273299998</v>
      </c>
      <c r="DP48" s="36">
        <v>88.865680217000005</v>
      </c>
      <c r="DQ48" s="30">
        <f t="shared" si="52"/>
        <v>-9.4133164874484151E-7</v>
      </c>
      <c r="DR48" s="30">
        <f t="shared" si="53"/>
        <v>-9.4129871232856173E-7</v>
      </c>
      <c r="DS48" s="30">
        <f t="shared" si="54"/>
        <v>-9.4129871238414022E-7</v>
      </c>
      <c r="DT48" s="30">
        <f t="shared" si="55"/>
        <v>-9.4129871238414022E-7</v>
      </c>
      <c r="DV48" s="36">
        <v>5.5978999999999996E-7</v>
      </c>
      <c r="DW48" s="36">
        <v>4.8410842285999998</v>
      </c>
      <c r="DX48" s="36">
        <v>234.63973644039999</v>
      </c>
      <c r="DY48" s="30">
        <f t="shared" si="56"/>
        <v>-5.159240079868034E-7</v>
      </c>
      <c r="DZ48" s="30">
        <f t="shared" si="57"/>
        <v>-5.1593163465352985E-7</v>
      </c>
      <c r="EA48" s="30">
        <f t="shared" si="58"/>
        <v>-5.1593163464066077E-7</v>
      </c>
      <c r="EB48" s="30">
        <f t="shared" si="59"/>
        <v>-5.1593163464066087E-7</v>
      </c>
      <c r="ED48" s="36">
        <v>8.6519999999999997E-8</v>
      </c>
      <c r="EE48" s="36">
        <v>1.7580810088100001</v>
      </c>
      <c r="EF48" s="36">
        <v>429.77958461370002</v>
      </c>
      <c r="EG48" s="30">
        <f t="shared" si="88"/>
        <v>7.017145014812959E-8</v>
      </c>
      <c r="EH48" s="30">
        <f t="shared" si="89"/>
        <v>7.0168195033133999E-8</v>
      </c>
      <c r="EI48" s="30">
        <f t="shared" si="90"/>
        <v>7.0168195038627048E-8</v>
      </c>
      <c r="EJ48" s="30">
        <f t="shared" si="91"/>
        <v>7.0168195038627034E-8</v>
      </c>
      <c r="EL48" s="36">
        <v>1.9020000000000001E-8</v>
      </c>
      <c r="EM48" s="36">
        <v>2.00472814984</v>
      </c>
      <c r="EN48" s="36">
        <v>831.85574074960005</v>
      </c>
      <c r="EO48" s="30">
        <f t="shared" si="92"/>
        <v>-1.6371650479956125E-8</v>
      </c>
      <c r="EP48" s="30">
        <f t="shared" si="93"/>
        <v>-1.6372855458434875E-8</v>
      </c>
      <c r="EQ48" s="30">
        <f t="shared" si="94"/>
        <v>-1.6372855456401761E-8</v>
      </c>
      <c r="ER48" s="30">
        <f t="shared" si="95"/>
        <v>-1.6372855456401771E-8</v>
      </c>
      <c r="ET48" s="36"/>
      <c r="EU48" s="36"/>
      <c r="EV48" s="36"/>
    </row>
    <row r="49" spans="1:152" s="30" customFormat="1" ht="12.75">
      <c r="A49" s="34" t="s">
        <v>26</v>
      </c>
      <c r="B49" s="33" t="s">
        <v>200</v>
      </c>
      <c r="C49" s="34" t="s">
        <v>232</v>
      </c>
      <c r="D49" s="34" t="s">
        <v>26</v>
      </c>
      <c r="E49" s="34" t="s">
        <v>26</v>
      </c>
      <c r="F49" s="34" t="s">
        <v>26</v>
      </c>
      <c r="N49" s="36">
        <v>5.46358E-6</v>
      </c>
      <c r="O49" s="36">
        <v>2.1267855421099999</v>
      </c>
      <c r="P49" s="36">
        <v>350.33211960040001</v>
      </c>
      <c r="Q49" s="30">
        <f t="shared" si="0"/>
        <v>5.3710094361082642E-6</v>
      </c>
      <c r="R49" s="30">
        <f t="shared" si="1"/>
        <v>5.3710619290016487E-6</v>
      </c>
      <c r="S49" s="30">
        <f t="shared" si="2"/>
        <v>5.371061928913083E-6</v>
      </c>
      <c r="T49" s="30">
        <f t="shared" si="3"/>
        <v>5.371061928913083E-6</v>
      </c>
      <c r="V49" s="36">
        <v>6.1557E-7</v>
      </c>
      <c r="W49" s="36">
        <v>1.82789612597</v>
      </c>
      <c r="X49" s="36">
        <v>195.13984817330001</v>
      </c>
      <c r="Y49" s="30">
        <f t="shared" si="4"/>
        <v>4.5211015928274339E-7</v>
      </c>
      <c r="Z49" s="30">
        <f t="shared" si="5"/>
        <v>4.5212235771862506E-7</v>
      </c>
      <c r="AA49" s="30">
        <f t="shared" si="6"/>
        <v>4.5212235769804126E-7</v>
      </c>
      <c r="AB49" s="30">
        <f t="shared" si="7"/>
        <v>4.5212235769804131E-7</v>
      </c>
      <c r="AD49" s="36">
        <v>1.1154E-7</v>
      </c>
      <c r="AE49" s="36">
        <v>5.9221684477999998</v>
      </c>
      <c r="AF49" s="36">
        <v>536.80451209540001</v>
      </c>
      <c r="AG49" s="30">
        <f t="shared" si="8"/>
        <v>-1.094092525264883E-7</v>
      </c>
      <c r="AH49" s="30">
        <f t="shared" si="9"/>
        <v>-1.0940750929410038E-7</v>
      </c>
      <c r="AI49" s="30">
        <f t="shared" si="10"/>
        <v>-1.0940750929704258E-7</v>
      </c>
      <c r="AJ49" s="30">
        <f t="shared" si="11"/>
        <v>-1.0940750929704256E-7</v>
      </c>
      <c r="AL49" s="36">
        <v>1.8679999999999999E-8</v>
      </c>
      <c r="AM49" s="36">
        <v>3.0938354617699999</v>
      </c>
      <c r="AN49" s="36">
        <v>422.66603761290003</v>
      </c>
      <c r="AO49" s="30">
        <f t="shared" si="72"/>
        <v>1.3663710213116993E-8</v>
      </c>
      <c r="AP49" s="30">
        <f t="shared" si="73"/>
        <v>1.3664515791441483E-8</v>
      </c>
      <c r="AQ49" s="30">
        <f t="shared" si="74"/>
        <v>1.366451579008216E-8</v>
      </c>
      <c r="AR49" s="30">
        <f t="shared" si="75"/>
        <v>1.3664515790082165E-8</v>
      </c>
      <c r="AT49" s="36">
        <v>2.23E-9</v>
      </c>
      <c r="AU49" s="36">
        <v>3.5798003440100001</v>
      </c>
      <c r="AV49" s="36">
        <v>1155.3611574070001</v>
      </c>
      <c r="AW49" s="30">
        <f t="shared" si="76"/>
        <v>-2.119993361300576E-9</v>
      </c>
      <c r="AX49" s="30">
        <f t="shared" si="77"/>
        <v>-2.1201129239042158E-9</v>
      </c>
      <c r="AY49" s="30">
        <f t="shared" si="78"/>
        <v>-2.1201129237025144E-9</v>
      </c>
      <c r="AZ49" s="30">
        <f t="shared" si="79"/>
        <v>-2.1201129237025148E-9</v>
      </c>
      <c r="BB49" s="36"/>
      <c r="BC49" s="36"/>
      <c r="BD49" s="36"/>
      <c r="BJ49" s="36">
        <v>3.4312999999999998E-7</v>
      </c>
      <c r="BK49" s="36">
        <v>5.9799451479799997</v>
      </c>
      <c r="BL49" s="36">
        <v>412.3710968744</v>
      </c>
      <c r="BM49" s="30">
        <f t="shared" si="24"/>
        <v>-2.9217989722578702E-7</v>
      </c>
      <c r="BN49" s="30">
        <f t="shared" si="25"/>
        <v>-2.9219099844618143E-7</v>
      </c>
      <c r="BO49" s="30">
        <f t="shared" si="26"/>
        <v>-2.9219099842744972E-7</v>
      </c>
      <c r="BP49" s="30">
        <f t="shared" si="27"/>
        <v>-2.9219099842744982E-7</v>
      </c>
      <c r="BR49" s="36">
        <v>8.9579999999999999E-8</v>
      </c>
      <c r="BS49" s="36">
        <v>0.46482448501000001</v>
      </c>
      <c r="BT49" s="36">
        <v>429.77958461370002</v>
      </c>
      <c r="BU49" s="30">
        <f t="shared" si="28"/>
        <v>-3.0491448117195381E-8</v>
      </c>
      <c r="BV49" s="30">
        <f t="shared" si="29"/>
        <v>-3.049686502194553E-8</v>
      </c>
      <c r="BW49" s="30">
        <f t="shared" si="30"/>
        <v>-3.049686501280494E-8</v>
      </c>
      <c r="BX49" s="30">
        <f t="shared" si="31"/>
        <v>-3.0496865012804979E-8</v>
      </c>
      <c r="BZ49" s="36">
        <v>1.172E-8</v>
      </c>
      <c r="CA49" s="36">
        <v>4.7101777599399997</v>
      </c>
      <c r="CB49" s="36">
        <v>203.00415469949999</v>
      </c>
      <c r="CC49" s="30">
        <f t="shared" si="80"/>
        <v>-1.0588596674196857E-8</v>
      </c>
      <c r="CD49" s="30">
        <f t="shared" si="81"/>
        <v>-1.0588749281318239E-8</v>
      </c>
      <c r="CE49" s="30">
        <f t="shared" si="82"/>
        <v>-1.0588749281060733E-8</v>
      </c>
      <c r="CF49" s="30">
        <f t="shared" si="83"/>
        <v>-1.0588749281060733E-8</v>
      </c>
      <c r="CH49" s="36">
        <v>1.45E-9</v>
      </c>
      <c r="CI49" s="36">
        <v>4.7968925961400002</v>
      </c>
      <c r="CJ49" s="36">
        <v>88.865680217000005</v>
      </c>
      <c r="CK49" s="30">
        <f t="shared" si="84"/>
        <v>-5.7561370531398163E-10</v>
      </c>
      <c r="CL49" s="30">
        <f t="shared" si="85"/>
        <v>-5.756314023987139E-10</v>
      </c>
      <c r="CM49" s="30">
        <f t="shared" si="86"/>
        <v>-5.7563140236885113E-10</v>
      </c>
      <c r="CN49" s="30">
        <f t="shared" si="87"/>
        <v>-5.7563140236885113E-10</v>
      </c>
      <c r="CP49" s="36"/>
      <c r="CQ49" s="36"/>
      <c r="CR49" s="36"/>
      <c r="CX49" s="36"/>
      <c r="CY49" s="36"/>
      <c r="CZ49" s="36"/>
      <c r="DF49" s="36">
        <v>1.462631E-5</v>
      </c>
      <c r="DG49" s="36">
        <v>1.9258813401699999</v>
      </c>
      <c r="DH49" s="36">
        <v>216.4804891757</v>
      </c>
      <c r="DI49" s="30">
        <f t="shared" si="48"/>
        <v>1.0942065309889801E-5</v>
      </c>
      <c r="DJ49" s="30">
        <f t="shared" si="49"/>
        <v>1.0942379704835109E-5</v>
      </c>
      <c r="DK49" s="30">
        <f t="shared" si="50"/>
        <v>1.0942379704304597E-5</v>
      </c>
      <c r="DL49" s="30">
        <f t="shared" si="51"/>
        <v>1.0942379704304599E-5</v>
      </c>
      <c r="DN49" s="36">
        <v>2.6486400000000002E-6</v>
      </c>
      <c r="DO49" s="36">
        <v>5.8286058898500004</v>
      </c>
      <c r="DP49" s="36">
        <v>149.56319713459999</v>
      </c>
      <c r="DQ49" s="30">
        <f t="shared" si="52"/>
        <v>7.4964718930692298E-7</v>
      </c>
      <c r="DR49" s="30">
        <f t="shared" si="53"/>
        <v>7.4959033586015166E-7</v>
      </c>
      <c r="DS49" s="30">
        <f t="shared" si="54"/>
        <v>7.4959033595608894E-7</v>
      </c>
      <c r="DT49" s="30">
        <f t="shared" si="55"/>
        <v>7.4959033595608894E-7</v>
      </c>
      <c r="DV49" s="36">
        <v>5.2939999999999996E-7</v>
      </c>
      <c r="DW49" s="36">
        <v>5.0778054844399998</v>
      </c>
      <c r="DX49" s="36">
        <v>330.61896365820002</v>
      </c>
      <c r="DY49" s="30">
        <f t="shared" si="56"/>
        <v>-5.2659036698502378E-7</v>
      </c>
      <c r="DZ49" s="30">
        <f t="shared" si="57"/>
        <v>-5.2659306110909498E-7</v>
      </c>
      <c r="EA49" s="30">
        <f t="shared" si="58"/>
        <v>-5.265930611045499E-7</v>
      </c>
      <c r="EB49" s="30">
        <f t="shared" si="59"/>
        <v>-5.265930611045499E-7</v>
      </c>
      <c r="ED49" s="36">
        <v>7.5639999999999994E-8</v>
      </c>
      <c r="EE49" s="36">
        <v>1.4563510720199999</v>
      </c>
      <c r="EF49" s="36">
        <v>654.12438031559998</v>
      </c>
      <c r="EG49" s="30">
        <f t="shared" si="88"/>
        <v>-4.2690387516435235E-8</v>
      </c>
      <c r="EH49" s="30">
        <f t="shared" si="89"/>
        <v>-4.2696499160145572E-8</v>
      </c>
      <c r="EI49" s="30">
        <f t="shared" si="90"/>
        <v>-4.2696499149832853E-8</v>
      </c>
      <c r="EJ49" s="30">
        <f t="shared" si="91"/>
        <v>-4.2696499149832913E-8</v>
      </c>
      <c r="EL49" s="36">
        <v>1.6000000000000001E-8</v>
      </c>
      <c r="EM49" s="36">
        <v>5.4118516767599996</v>
      </c>
      <c r="EN49" s="36">
        <v>824.74219374879999</v>
      </c>
      <c r="EO49" s="30">
        <f t="shared" si="92"/>
        <v>1.0691214361855655E-8</v>
      </c>
      <c r="EP49" s="30">
        <f t="shared" si="93"/>
        <v>1.0692683338292788E-8</v>
      </c>
      <c r="EQ49" s="30">
        <f t="shared" si="94"/>
        <v>1.0692683335814115E-8</v>
      </c>
      <c r="ER49" s="30">
        <f t="shared" si="95"/>
        <v>1.0692683335814126E-8</v>
      </c>
      <c r="ET49" s="36"/>
      <c r="EU49" s="36"/>
      <c r="EV49" s="36"/>
    </row>
    <row r="50" spans="1:152" s="30" customFormat="1" ht="12.75">
      <c r="N50" s="36">
        <v>4.7805399999999996E-6</v>
      </c>
      <c r="O50" s="36">
        <v>2.9648805433800001</v>
      </c>
      <c r="P50" s="36">
        <v>137.03302416240001</v>
      </c>
      <c r="Q50" s="30">
        <f t="shared" si="0"/>
        <v>-2.8329933175899962E-6</v>
      </c>
      <c r="R50" s="30">
        <f t="shared" si="1"/>
        <v>-2.8329143580684722E-6</v>
      </c>
      <c r="S50" s="30">
        <f t="shared" si="2"/>
        <v>-2.8329143582017122E-6</v>
      </c>
      <c r="T50" s="30">
        <f t="shared" si="3"/>
        <v>-2.8329143582017122E-6</v>
      </c>
      <c r="V50" s="36">
        <v>6.1900000000000002E-7</v>
      </c>
      <c r="W50" s="36">
        <v>4.2934436338499999</v>
      </c>
      <c r="X50" s="36">
        <v>127.4717966068</v>
      </c>
      <c r="Y50" s="30">
        <f t="shared" si="4"/>
        <v>-5.5869620296628601E-7</v>
      </c>
      <c r="Z50" s="30">
        <f t="shared" si="5"/>
        <v>-5.5870128612084698E-7</v>
      </c>
      <c r="AA50" s="30">
        <f t="shared" si="6"/>
        <v>-5.5870128611226961E-7</v>
      </c>
      <c r="AB50" s="30">
        <f t="shared" si="7"/>
        <v>-5.5870128611226961E-7</v>
      </c>
      <c r="AD50" s="36">
        <v>1.4068000000000001E-7</v>
      </c>
      <c r="AE50" s="36">
        <v>0.206752937</v>
      </c>
      <c r="AF50" s="36">
        <v>838.96928775039999</v>
      </c>
      <c r="AG50" s="30">
        <f t="shared" si="8"/>
        <v>-3.7173233608088238E-8</v>
      </c>
      <c r="AH50" s="30">
        <f t="shared" si="9"/>
        <v>-3.7156199958480069E-8</v>
      </c>
      <c r="AI50" s="30">
        <f t="shared" si="10"/>
        <v>-3.7156199987223867E-8</v>
      </c>
      <c r="AJ50" s="30">
        <f t="shared" si="11"/>
        <v>-3.7156199987223748E-8</v>
      </c>
      <c r="AL50" s="36">
        <v>1.8460000000000001E-8</v>
      </c>
      <c r="AM50" s="36">
        <v>4.1522598544999996</v>
      </c>
      <c r="AN50" s="36">
        <v>536.80451209540001</v>
      </c>
      <c r="AO50" s="30">
        <f t="shared" si="72"/>
        <v>7.1016554420581643E-9</v>
      </c>
      <c r="AP50" s="30">
        <f t="shared" si="73"/>
        <v>7.1030241154380847E-9</v>
      </c>
      <c r="AQ50" s="30">
        <f t="shared" si="74"/>
        <v>7.1030241131285634E-9</v>
      </c>
      <c r="AR50" s="30">
        <f t="shared" si="75"/>
        <v>7.1030241131285783E-9</v>
      </c>
      <c r="AT50" s="36">
        <v>2.6099999999999999E-9</v>
      </c>
      <c r="AU50" s="36">
        <v>2.0456414351899999</v>
      </c>
      <c r="AV50" s="36">
        <v>1677.9385755008</v>
      </c>
      <c r="AW50" s="30">
        <f t="shared" si="76"/>
        <v>1.46545611274567E-9</v>
      </c>
      <c r="AX50" s="30">
        <f t="shared" si="77"/>
        <v>1.4649137918879105E-9</v>
      </c>
      <c r="AY50" s="30">
        <f t="shared" si="78"/>
        <v>1.464913792803124E-9</v>
      </c>
      <c r="AZ50" s="30">
        <f t="shared" si="79"/>
        <v>1.4649137928031203E-9</v>
      </c>
      <c r="BB50" s="36"/>
      <c r="BC50" s="36"/>
      <c r="BD50" s="36"/>
      <c r="BJ50" s="36">
        <v>3.3786999999999999E-7</v>
      </c>
      <c r="BK50" s="36">
        <v>1.1407339295100001</v>
      </c>
      <c r="BL50" s="36">
        <v>949.17560896980001</v>
      </c>
      <c r="BM50" s="30">
        <f t="shared" si="24"/>
        <v>-1.8807579925991914E-7</v>
      </c>
      <c r="BN50" s="30">
        <f t="shared" si="25"/>
        <v>-1.8803593128702282E-7</v>
      </c>
      <c r="BO50" s="30">
        <f t="shared" si="26"/>
        <v>-1.8803593135430072E-7</v>
      </c>
      <c r="BP50" s="30">
        <f t="shared" si="27"/>
        <v>-1.8803593135430072E-7</v>
      </c>
      <c r="BR50" s="36">
        <v>6.5470000000000003E-8</v>
      </c>
      <c r="BS50" s="36">
        <v>3.01351967549</v>
      </c>
      <c r="BT50" s="36">
        <v>949.17560896980001</v>
      </c>
      <c r="BU50" s="30">
        <f t="shared" si="28"/>
        <v>-4.1088502370912417E-8</v>
      </c>
      <c r="BV50" s="30">
        <f t="shared" si="29"/>
        <v>-4.1095741475882631E-8</v>
      </c>
      <c r="BW50" s="30">
        <f t="shared" si="30"/>
        <v>-4.1095741463667761E-8</v>
      </c>
      <c r="BX50" s="30">
        <f t="shared" si="31"/>
        <v>-4.10957414636678E-8</v>
      </c>
      <c r="BZ50" s="36">
        <v>1.2310000000000001E-8</v>
      </c>
      <c r="CA50" s="36">
        <v>0.25115931879999998</v>
      </c>
      <c r="CB50" s="36">
        <v>3.9321532631</v>
      </c>
      <c r="CC50" s="30">
        <f t="shared" si="80"/>
        <v>1.1987634779780834E-8</v>
      </c>
      <c r="CD50" s="30">
        <f t="shared" si="81"/>
        <v>1.1987636426520341E-8</v>
      </c>
      <c r="CE50" s="30">
        <f t="shared" si="82"/>
        <v>1.1987636426517564E-8</v>
      </c>
      <c r="CF50" s="30">
        <f t="shared" si="83"/>
        <v>1.1987636426517564E-8</v>
      </c>
      <c r="CH50" s="36">
        <v>1.51E-9</v>
      </c>
      <c r="CI50" s="36">
        <v>3.8201088413400002</v>
      </c>
      <c r="CJ50" s="36">
        <v>536.80451209540001</v>
      </c>
      <c r="CK50" s="30">
        <f t="shared" si="84"/>
        <v>1.0036373044154066E-9</v>
      </c>
      <c r="CL50" s="30">
        <f t="shared" si="85"/>
        <v>1.0037279239283201E-9</v>
      </c>
      <c r="CM50" s="30">
        <f t="shared" si="86"/>
        <v>1.0037279237754099E-9</v>
      </c>
      <c r="CN50" s="30">
        <f t="shared" si="87"/>
        <v>1.003727923775411E-9</v>
      </c>
      <c r="CP50" s="36"/>
      <c r="CQ50" s="36"/>
      <c r="CR50" s="36"/>
      <c r="CX50" s="36"/>
      <c r="CY50" s="36"/>
      <c r="CZ50" s="36"/>
      <c r="DF50" s="36">
        <v>1.4745469999999999E-5</v>
      </c>
      <c r="DG50" s="36">
        <v>5.6767046112999999</v>
      </c>
      <c r="DH50" s="36">
        <v>203.7378678824</v>
      </c>
      <c r="DI50" s="30">
        <f t="shared" si="48"/>
        <v>-2.4266881380453514E-6</v>
      </c>
      <c r="DJ50" s="30">
        <f t="shared" si="49"/>
        <v>-2.4271315484705828E-6</v>
      </c>
      <c r="DK50" s="30">
        <f t="shared" si="50"/>
        <v>-2.4271315477223613E-6</v>
      </c>
      <c r="DL50" s="30">
        <f t="shared" si="51"/>
        <v>-2.4271315477223613E-6</v>
      </c>
      <c r="DN50" s="36">
        <v>3.16777E-6</v>
      </c>
      <c r="DO50" s="36">
        <v>3.5839565574900001</v>
      </c>
      <c r="DP50" s="36">
        <v>515.46387109299997</v>
      </c>
      <c r="DQ50" s="30">
        <f t="shared" si="52"/>
        <v>2.3691204270022205E-6</v>
      </c>
      <c r="DR50" s="30">
        <f t="shared" si="53"/>
        <v>2.3692826189846582E-6</v>
      </c>
      <c r="DS50" s="30">
        <f t="shared" si="54"/>
        <v>2.3692826187109797E-6</v>
      </c>
      <c r="DT50" s="30">
        <f t="shared" si="55"/>
        <v>2.3692826187109806E-6</v>
      </c>
      <c r="DV50" s="36">
        <v>5.0635000000000003E-7</v>
      </c>
      <c r="DW50" s="36">
        <v>2.7731857072800001</v>
      </c>
      <c r="DX50" s="36">
        <v>942.06206196899996</v>
      </c>
      <c r="DY50" s="30">
        <f t="shared" si="56"/>
        <v>-3.9005379052453184E-7</v>
      </c>
      <c r="DZ50" s="30">
        <f t="shared" si="57"/>
        <v>-3.9009930149320562E-7</v>
      </c>
      <c r="EA50" s="30">
        <f t="shared" si="58"/>
        <v>-3.9009930141641488E-7</v>
      </c>
      <c r="EB50" s="30">
        <f t="shared" si="59"/>
        <v>-3.9009930141641515E-7</v>
      </c>
      <c r="ED50" s="36">
        <v>7.0580000000000001E-8</v>
      </c>
      <c r="EE50" s="36">
        <v>5.4739478606500001</v>
      </c>
      <c r="EF50" s="36">
        <v>1045.1548361876</v>
      </c>
      <c r="EG50" s="30">
        <f t="shared" si="88"/>
        <v>6.6975035886952165E-8</v>
      </c>
      <c r="EH50" s="30">
        <f t="shared" si="89"/>
        <v>6.6971552430330684E-8</v>
      </c>
      <c r="EI50" s="30">
        <f t="shared" si="90"/>
        <v>6.6971552436210177E-8</v>
      </c>
      <c r="EJ50" s="30">
        <f t="shared" si="91"/>
        <v>6.6971552436210164E-8</v>
      </c>
      <c r="EL50" s="36">
        <v>1.5049999999999999E-8</v>
      </c>
      <c r="EM50" s="36">
        <v>5.9552074725299997</v>
      </c>
      <c r="EN50" s="36">
        <v>422.66603761290003</v>
      </c>
      <c r="EO50" s="30">
        <f t="shared" si="92"/>
        <v>-1.3417338435155795E-8</v>
      </c>
      <c r="EP50" s="30">
        <f t="shared" si="93"/>
        <v>-1.3417769587512305E-8</v>
      </c>
      <c r="EQ50" s="30">
        <f t="shared" si="94"/>
        <v>-1.3417769586784804E-8</v>
      </c>
      <c r="ER50" s="30">
        <f t="shared" si="95"/>
        <v>-1.3417769586784806E-8</v>
      </c>
      <c r="ET50" s="36"/>
      <c r="EU50" s="36"/>
      <c r="EV50" s="36"/>
    </row>
    <row r="51" spans="1:152" s="30" customFormat="1" ht="12.75">
      <c r="A51" s="30" t="s">
        <v>202</v>
      </c>
      <c r="B51" s="30" t="s">
        <v>203</v>
      </c>
      <c r="C51" s="30" t="s">
        <v>204</v>
      </c>
      <c r="N51" s="36">
        <v>3.5494400000000001E-6</v>
      </c>
      <c r="O51" s="36">
        <v>3.0128648302999999</v>
      </c>
      <c r="P51" s="36">
        <v>838.96928775039999</v>
      </c>
      <c r="Q51" s="30">
        <f t="shared" si="0"/>
        <v>-2.4140718451418414E-7</v>
      </c>
      <c r="R51" s="30">
        <f t="shared" si="1"/>
        <v>-2.4185175043932593E-7</v>
      </c>
      <c r="S51" s="30">
        <f t="shared" si="2"/>
        <v>-2.4185174968914945E-7</v>
      </c>
      <c r="T51" s="30">
        <f t="shared" si="3"/>
        <v>-2.4185174968915257E-7</v>
      </c>
      <c r="V51" s="36">
        <v>6.7105999999999998E-7</v>
      </c>
      <c r="W51" s="36">
        <v>0.28961738594999997</v>
      </c>
      <c r="X51" s="36">
        <v>4.6658664459999999</v>
      </c>
      <c r="Y51" s="30">
        <f t="shared" si="4"/>
        <v>6.4785466245585634E-7</v>
      </c>
      <c r="Z51" s="30">
        <f t="shared" si="5"/>
        <v>6.4785478460008765E-7</v>
      </c>
      <c r="AA51" s="30">
        <f t="shared" si="6"/>
        <v>6.478547845998815E-7</v>
      </c>
      <c r="AB51" s="30">
        <f t="shared" si="7"/>
        <v>6.478547845998815E-7</v>
      </c>
      <c r="AD51" s="36">
        <v>1.1012999999999999E-7</v>
      </c>
      <c r="AE51" s="36">
        <v>5.6020798277399999</v>
      </c>
      <c r="AF51" s="36">
        <v>728.76296653099996</v>
      </c>
      <c r="AG51" s="30">
        <f t="shared" si="8"/>
        <v>1.0347619398891096E-9</v>
      </c>
      <c r="AH51" s="30">
        <f t="shared" si="9"/>
        <v>1.0467710676554394E-9</v>
      </c>
      <c r="AI51" s="30">
        <f t="shared" si="10"/>
        <v>1.0467710473907314E-9</v>
      </c>
      <c r="AJ51" s="30">
        <f t="shared" si="11"/>
        <v>1.0467710473908292E-9</v>
      </c>
      <c r="AL51" s="36">
        <v>2.194E-8</v>
      </c>
      <c r="AM51" s="36">
        <v>1.1891850101300001</v>
      </c>
      <c r="AN51" s="36">
        <v>1066.49547719</v>
      </c>
      <c r="AO51" s="30">
        <f t="shared" si="72"/>
        <v>2.5642950368456701E-10</v>
      </c>
      <c r="AP51" s="30">
        <f t="shared" si="73"/>
        <v>2.5993060351638215E-10</v>
      </c>
      <c r="AQ51" s="30">
        <f t="shared" si="74"/>
        <v>2.5993059760848818E-10</v>
      </c>
      <c r="AR51" s="30">
        <f t="shared" si="75"/>
        <v>2.5993059760850767E-10</v>
      </c>
      <c r="AT51" s="36">
        <v>2.1799999999999999E-9</v>
      </c>
      <c r="AU51" s="36">
        <v>2.6196712532699999</v>
      </c>
      <c r="AV51" s="36">
        <v>536.80451209540001</v>
      </c>
      <c r="AW51" s="30">
        <f t="shared" si="76"/>
        <v>2.0427930307290288E-9</v>
      </c>
      <c r="AX51" s="30">
        <f t="shared" si="77"/>
        <v>2.0427318816564636E-9</v>
      </c>
      <c r="AY51" s="30">
        <f t="shared" si="78"/>
        <v>2.0427318817596606E-9</v>
      </c>
      <c r="AZ51" s="30">
        <f t="shared" si="79"/>
        <v>2.0427318817596598E-9</v>
      </c>
      <c r="BB51" s="36"/>
      <c r="BC51" s="36"/>
      <c r="BD51" s="36"/>
      <c r="BJ51" s="36">
        <v>3.1632999999999997E-7</v>
      </c>
      <c r="BK51" s="36">
        <v>4.1472215300700004</v>
      </c>
      <c r="BL51" s="36">
        <v>437.64389113990001</v>
      </c>
      <c r="BM51" s="30">
        <f t="shared" si="24"/>
        <v>-4.7233199929304917E-8</v>
      </c>
      <c r="BN51" s="30">
        <f t="shared" si="25"/>
        <v>-4.7212716334863196E-8</v>
      </c>
      <c r="BO51" s="30">
        <f t="shared" si="26"/>
        <v>-4.7212716369428248E-8</v>
      </c>
      <c r="BP51" s="30">
        <f t="shared" si="27"/>
        <v>-4.7212716369428109E-8</v>
      </c>
      <c r="BR51" s="36">
        <v>7.2510000000000005E-8</v>
      </c>
      <c r="BS51" s="36">
        <v>5.9709818691200001</v>
      </c>
      <c r="BT51" s="36">
        <v>149.56319713459999</v>
      </c>
      <c r="BU51" s="30">
        <f t="shared" si="28"/>
        <v>3.0183058555102934E-8</v>
      </c>
      <c r="BV51" s="30">
        <f t="shared" si="29"/>
        <v>3.018158303585705E-8</v>
      </c>
      <c r="BW51" s="30">
        <f t="shared" si="30"/>
        <v>3.0181583038346923E-8</v>
      </c>
      <c r="BX51" s="30">
        <f t="shared" si="31"/>
        <v>3.0181583038346923E-8</v>
      </c>
      <c r="BZ51" s="36">
        <v>1.105E-8</v>
      </c>
      <c r="CA51" s="36">
        <v>1.0159542767600001</v>
      </c>
      <c r="CB51" s="36">
        <v>21.340641002400002</v>
      </c>
      <c r="CC51" s="30">
        <f t="shared" si="80"/>
        <v>6.889289013429422E-9</v>
      </c>
      <c r="CD51" s="30">
        <f t="shared" si="81"/>
        <v>6.8893166021919291E-9</v>
      </c>
      <c r="CE51" s="30">
        <f t="shared" si="82"/>
        <v>6.8893166021453745E-9</v>
      </c>
      <c r="CF51" s="30">
        <f t="shared" si="83"/>
        <v>6.8893166021453745E-9</v>
      </c>
      <c r="CH51" s="36">
        <v>1.0000000000000001E-9</v>
      </c>
      <c r="CI51" s="36">
        <v>3.5965453680000002E-2</v>
      </c>
      <c r="CJ51" s="36">
        <v>949.17560896980001</v>
      </c>
      <c r="CK51" s="30">
        <f t="shared" si="84"/>
        <v>4.9202913635947194E-10</v>
      </c>
      <c r="CL51" s="30">
        <f t="shared" si="85"/>
        <v>4.9215278123324086E-10</v>
      </c>
      <c r="CM51" s="30">
        <f t="shared" si="86"/>
        <v>4.9215278102460565E-10</v>
      </c>
      <c r="CN51" s="30">
        <f t="shared" si="87"/>
        <v>4.9215278102460637E-10</v>
      </c>
      <c r="CP51" s="36"/>
      <c r="CQ51" s="36"/>
      <c r="CR51" s="36"/>
      <c r="CX51" s="36"/>
      <c r="CY51" s="36"/>
      <c r="CZ51" s="36"/>
      <c r="DF51" s="36">
        <v>1.395109E-5</v>
      </c>
      <c r="DG51" s="36">
        <v>5.9366940492899998</v>
      </c>
      <c r="DH51" s="36">
        <v>127.4717966068</v>
      </c>
      <c r="DI51" s="30">
        <f t="shared" si="48"/>
        <v>6.9020745172984759E-6</v>
      </c>
      <c r="DJ51" s="30">
        <f t="shared" si="49"/>
        <v>6.9018432545902508E-6</v>
      </c>
      <c r="DK51" s="30">
        <f t="shared" si="50"/>
        <v>6.9018432549805018E-6</v>
      </c>
      <c r="DL51" s="30">
        <f t="shared" si="51"/>
        <v>6.9018432549805018E-6</v>
      </c>
      <c r="DN51" s="36">
        <v>2.9432399999999999E-6</v>
      </c>
      <c r="DO51" s="36">
        <v>2.8163277898299999</v>
      </c>
      <c r="DP51" s="36">
        <v>11.045700263900001</v>
      </c>
      <c r="DQ51" s="30">
        <f t="shared" si="52"/>
        <v>-2.7261196182413881E-6</v>
      </c>
      <c r="DR51" s="30">
        <f t="shared" si="53"/>
        <v>-2.7261177844481746E-6</v>
      </c>
      <c r="DS51" s="30">
        <f t="shared" si="54"/>
        <v>-2.7261177844512688E-6</v>
      </c>
      <c r="DT51" s="30">
        <f t="shared" si="55"/>
        <v>-2.7261177844512688E-6</v>
      </c>
      <c r="DV51" s="36">
        <v>4.1648999999999999E-7</v>
      </c>
      <c r="DW51" s="36">
        <v>4.7901421100499997</v>
      </c>
      <c r="DX51" s="36">
        <v>63.735898303399999</v>
      </c>
      <c r="DY51" s="30">
        <f t="shared" si="56"/>
        <v>-1.1335117908922823E-7</v>
      </c>
      <c r="DZ51" s="30">
        <f t="shared" si="57"/>
        <v>-1.1335500131277466E-7</v>
      </c>
      <c r="EA51" s="30">
        <f t="shared" si="58"/>
        <v>-1.1335500130632513E-7</v>
      </c>
      <c r="EB51" s="30">
        <f t="shared" si="59"/>
        <v>-1.1335500130632513E-7</v>
      </c>
      <c r="ED51" s="36">
        <v>6.9699999999999995E-8</v>
      </c>
      <c r="EE51" s="36">
        <v>1.51811695028</v>
      </c>
      <c r="EF51" s="36">
        <v>422.66603761290003</v>
      </c>
      <c r="EG51" s="30">
        <f t="shared" si="88"/>
        <v>4.7275667544562427E-8</v>
      </c>
      <c r="EH51" s="30">
        <f t="shared" si="89"/>
        <v>4.7272428204945933E-8</v>
      </c>
      <c r="EI51" s="30">
        <f t="shared" si="90"/>
        <v>4.72724282104123E-8</v>
      </c>
      <c r="EJ51" s="30">
        <f t="shared" si="91"/>
        <v>4.727242821041228E-8</v>
      </c>
      <c r="EL51" s="36">
        <v>1.133E-8</v>
      </c>
      <c r="EM51" s="36">
        <v>1.1151297394599999</v>
      </c>
      <c r="EN51" s="36">
        <v>838.96928775039999</v>
      </c>
      <c r="EO51" s="30">
        <f t="shared" si="92"/>
        <v>-1.0457533369142752E-8</v>
      </c>
      <c r="EP51" s="30">
        <f t="shared" si="93"/>
        <v>-1.0456985938864614E-8</v>
      </c>
      <c r="EQ51" s="30">
        <f t="shared" si="94"/>
        <v>-1.045698593978851E-8</v>
      </c>
      <c r="ER51" s="30">
        <f t="shared" si="95"/>
        <v>-1.0456985939788507E-8</v>
      </c>
      <c r="ET51" s="36"/>
      <c r="EU51" s="36"/>
      <c r="EV51" s="36"/>
    </row>
    <row r="52" spans="1:152" s="16" customFormat="1" ht="12.75">
      <c r="A52" s="30">
        <f>F43</f>
        <v>9.4632036374936668</v>
      </c>
      <c r="B52" s="30">
        <f xml:space="preserve"> 0.0057755183 * A52</f>
        <v>5.4654905784971237E-2</v>
      </c>
      <c r="C52" s="30">
        <f xml:space="preserve"> Tau - B52/DAYSinMILLENNIUM</f>
        <v>-5.5447226289377424E-3</v>
      </c>
      <c r="D52" s="30"/>
      <c r="E52" s="30"/>
      <c r="F52" s="30"/>
      <c r="G52" s="30"/>
      <c r="N52" s="41">
        <v>4.51827E-6</v>
      </c>
      <c r="O52" s="41">
        <v>1.04436664241</v>
      </c>
      <c r="P52" s="41">
        <v>490.3340891794</v>
      </c>
      <c r="Q52" s="30">
        <f t="shared" si="0"/>
        <v>-4.6694210322754251E-7</v>
      </c>
      <c r="R52" s="30">
        <f t="shared" si="1"/>
        <v>-4.6727184189206851E-7</v>
      </c>
      <c r="S52" s="30">
        <f t="shared" si="2"/>
        <v>-4.6727184133565579E-7</v>
      </c>
      <c r="T52" s="30">
        <f t="shared" si="3"/>
        <v>-4.672718413356578E-7</v>
      </c>
      <c r="V52" s="41">
        <v>5.6919000000000003E-7</v>
      </c>
      <c r="W52" s="41">
        <v>5.0188957811200003</v>
      </c>
      <c r="X52" s="41">
        <v>137.03302416240001</v>
      </c>
      <c r="Y52" s="30">
        <f t="shared" si="4"/>
        <v>-2.4925921602799419E-7</v>
      </c>
      <c r="Z52" s="30">
        <f t="shared" si="5"/>
        <v>-2.4926970869480462E-7</v>
      </c>
      <c r="AA52" s="30">
        <f t="shared" si="6"/>
        <v>-2.4926970867709882E-7</v>
      </c>
      <c r="AB52" s="30">
        <f t="shared" si="7"/>
        <v>-2.4926970867709925E-7</v>
      </c>
      <c r="AD52" s="41">
        <v>1.1717999999999999E-7</v>
      </c>
      <c r="AE52" s="41">
        <v>3.1209848355399998</v>
      </c>
      <c r="AF52" s="41">
        <v>846.08283475120004</v>
      </c>
      <c r="AG52" s="30">
        <f t="shared" si="8"/>
        <v>7.184631246888638E-11</v>
      </c>
      <c r="AH52" s="30">
        <f t="shared" si="9"/>
        <v>5.701070829964429E-11</v>
      </c>
      <c r="AI52" s="30">
        <f t="shared" si="10"/>
        <v>5.7010733333845793E-11</v>
      </c>
      <c r="AJ52" s="30">
        <f t="shared" si="11"/>
        <v>5.7010733333845793E-11</v>
      </c>
      <c r="AL52" s="36">
        <v>2.0899999999999999E-8</v>
      </c>
      <c r="AM52" s="36">
        <v>4.1563135131699998</v>
      </c>
      <c r="AN52" s="36">
        <v>223.5940361765</v>
      </c>
      <c r="AO52" s="30">
        <f t="shared" si="72"/>
        <v>-2.0373138108626785E-8</v>
      </c>
      <c r="AP52" s="30">
        <f t="shared" si="73"/>
        <v>-2.0372982076862182E-8</v>
      </c>
      <c r="AQ52" s="30">
        <f t="shared" si="74"/>
        <v>-2.0372982077125497E-8</v>
      </c>
      <c r="AR52" s="30">
        <f t="shared" si="75"/>
        <v>-2.0372982077125497E-8</v>
      </c>
      <c r="AT52" s="36">
        <v>2.6200000000000001E-9</v>
      </c>
      <c r="AU52" s="36">
        <v>2.4832215067700001</v>
      </c>
      <c r="AV52" s="36">
        <v>625.67019231239999</v>
      </c>
      <c r="AW52" s="30">
        <f t="shared" si="76"/>
        <v>1.4466395840451139E-9</v>
      </c>
      <c r="AX52" s="30">
        <f t="shared" si="77"/>
        <v>1.4464350661041313E-9</v>
      </c>
      <c r="AY52" s="30">
        <f t="shared" si="78"/>
        <v>1.4464350664492548E-9</v>
      </c>
      <c r="AZ52" s="30">
        <f t="shared" si="79"/>
        <v>1.4464350664492536E-9</v>
      </c>
      <c r="BB52" s="36"/>
      <c r="BC52" s="36"/>
      <c r="BD52" s="36"/>
      <c r="BJ52" s="41">
        <v>3.6833000000000002E-7</v>
      </c>
      <c r="BK52" s="41">
        <v>6.2776996614799998</v>
      </c>
      <c r="BL52" s="41">
        <v>1162.4747044077999</v>
      </c>
      <c r="BM52" s="30">
        <f t="shared" si="24"/>
        <v>3.631611910466494E-7</v>
      </c>
      <c r="BN52" s="30">
        <f t="shared" si="25"/>
        <v>3.6315048953186537E-7</v>
      </c>
      <c r="BO52" s="30">
        <f t="shared" si="26"/>
        <v>3.631504895499328E-7</v>
      </c>
      <c r="BP52" s="30">
        <f t="shared" si="27"/>
        <v>3.6315048954993275E-7</v>
      </c>
      <c r="BR52" s="41">
        <v>6.0559999999999994E-8</v>
      </c>
      <c r="BS52" s="41">
        <v>1.4911501110000001</v>
      </c>
      <c r="BT52" s="41">
        <v>234.63973644039999</v>
      </c>
      <c r="BU52" s="30">
        <f t="shared" si="28"/>
        <v>5.9468197331826944E-8</v>
      </c>
      <c r="BV52" s="30">
        <f t="shared" si="29"/>
        <v>5.946859922867174E-8</v>
      </c>
      <c r="BW52" s="30">
        <f t="shared" si="30"/>
        <v>5.9468599227993624E-8</v>
      </c>
      <c r="BX52" s="30">
        <f t="shared" si="31"/>
        <v>5.9468599227993624E-8</v>
      </c>
      <c r="BZ52" s="41">
        <v>8.6800000000000006E-9</v>
      </c>
      <c r="CA52" s="41">
        <v>4.8462348395200001</v>
      </c>
      <c r="CB52" s="41">
        <v>949.17560896980001</v>
      </c>
      <c r="CC52" s="30">
        <f t="shared" si="80"/>
        <v>7.9378156180204544E-9</v>
      </c>
      <c r="CD52" s="30">
        <f t="shared" si="81"/>
        <v>7.9373167357478098E-9</v>
      </c>
      <c r="CE52" s="30">
        <f t="shared" si="82"/>
        <v>7.9373167365897804E-9</v>
      </c>
      <c r="CF52" s="30">
        <f t="shared" si="83"/>
        <v>7.9373167365897771E-9</v>
      </c>
      <c r="CH52" s="36">
        <v>9.6999999999999996E-10</v>
      </c>
      <c r="CI52" s="36">
        <v>0.91303450275999998</v>
      </c>
      <c r="CJ52" s="36">
        <v>1073.6090241908</v>
      </c>
      <c r="CK52" s="30">
        <f t="shared" si="84"/>
        <v>3.1182464659479153E-10</v>
      </c>
      <c r="CL52" s="30">
        <f t="shared" si="85"/>
        <v>3.1197220309642338E-10</v>
      </c>
      <c r="CM52" s="30">
        <f t="shared" si="86"/>
        <v>3.1197220284743752E-10</v>
      </c>
      <c r="CN52" s="30">
        <f t="shared" si="87"/>
        <v>3.1197220284743922E-10</v>
      </c>
      <c r="CP52" s="36"/>
      <c r="CQ52" s="36"/>
      <c r="CR52" s="36"/>
      <c r="CX52" s="36"/>
      <c r="CY52" s="36"/>
      <c r="CZ52" s="36"/>
      <c r="DF52" s="41">
        <v>1.7811650000000001E-5</v>
      </c>
      <c r="DG52" s="41">
        <v>0.76314388076999995</v>
      </c>
      <c r="DH52" s="41">
        <v>217.23124870109999</v>
      </c>
      <c r="DI52" s="30">
        <f t="shared" si="48"/>
        <v>1.6105162758807116E-5</v>
      </c>
      <c r="DJ52" s="30">
        <f t="shared" si="49"/>
        <v>1.6104915452492359E-5</v>
      </c>
      <c r="DK52" s="30">
        <f t="shared" si="50"/>
        <v>1.6104915452909689E-5</v>
      </c>
      <c r="DL52" s="30">
        <f t="shared" si="51"/>
        <v>1.6104915452909686E-5</v>
      </c>
      <c r="DN52" s="41">
        <v>2.44864E-6</v>
      </c>
      <c r="DO52" s="41">
        <v>1.04493438899</v>
      </c>
      <c r="DP52" s="41">
        <v>942.06206196899996</v>
      </c>
      <c r="DQ52" s="30">
        <f t="shared" si="52"/>
        <v>-1.2462921430291576E-6</v>
      </c>
      <c r="DR52" s="30">
        <f t="shared" si="53"/>
        <v>-1.245995007326336E-6</v>
      </c>
      <c r="DS52" s="30">
        <f t="shared" si="54"/>
        <v>-1.245995007827757E-6</v>
      </c>
      <c r="DT52" s="30">
        <f t="shared" si="55"/>
        <v>-1.2459950078277551E-6</v>
      </c>
      <c r="DV52" s="41">
        <v>4.4858000000000001E-7</v>
      </c>
      <c r="DW52" s="41">
        <v>0.56460613592999997</v>
      </c>
      <c r="DX52" s="41">
        <v>269.9214467406</v>
      </c>
      <c r="DY52" s="30">
        <f t="shared" si="56"/>
        <v>2.6745916148650339E-7</v>
      </c>
      <c r="DZ52" s="30">
        <f t="shared" si="57"/>
        <v>2.6744461575958842E-7</v>
      </c>
      <c r="EA52" s="30">
        <f t="shared" si="58"/>
        <v>2.6744461578413385E-7</v>
      </c>
      <c r="EB52" s="30">
        <f t="shared" si="59"/>
        <v>2.6744461578413379E-7</v>
      </c>
      <c r="ED52" s="36">
        <v>8.0669999999999994E-8</v>
      </c>
      <c r="EE52" s="36">
        <v>4.4845770929200004</v>
      </c>
      <c r="EF52" s="36">
        <v>742.99006053259995</v>
      </c>
      <c r="EG52" s="30">
        <f t="shared" si="88"/>
        <v>7.535534714030262E-8</v>
      </c>
      <c r="EH52" s="30">
        <f t="shared" si="89"/>
        <v>7.5358548200029658E-8</v>
      </c>
      <c r="EI52" s="30">
        <f t="shared" si="90"/>
        <v>7.535854819462883E-8</v>
      </c>
      <c r="EJ52" s="30">
        <f t="shared" si="91"/>
        <v>7.5358548194628856E-8</v>
      </c>
      <c r="EL52" s="36">
        <v>1.1900000000000001E-8</v>
      </c>
      <c r="EM52" s="36">
        <v>1.8960056780300001</v>
      </c>
      <c r="EN52" s="36">
        <v>956.28915597059995</v>
      </c>
      <c r="EO52" s="30">
        <f t="shared" si="92"/>
        <v>-1.1485794571006646E-8</v>
      </c>
      <c r="EP52" s="30">
        <f t="shared" si="93"/>
        <v>-1.1485349092483711E-8</v>
      </c>
      <c r="EQ52" s="30">
        <f t="shared" si="94"/>
        <v>-1.1485349093235627E-8</v>
      </c>
      <c r="ER52" s="30">
        <f t="shared" si="95"/>
        <v>-1.1485349093235625E-8</v>
      </c>
      <c r="ET52" s="36"/>
      <c r="EU52" s="36"/>
      <c r="EV52" s="36"/>
    </row>
    <row r="53" spans="1:152" s="30" customFormat="1" ht="12.75">
      <c r="N53" s="36">
        <v>3.4741299999999999E-6</v>
      </c>
      <c r="O53" s="36">
        <v>1.5392822776399999</v>
      </c>
      <c r="P53" s="36">
        <v>340.77089204480001</v>
      </c>
      <c r="Q53" s="30">
        <f t="shared" si="0"/>
        <v>3.2633280009062521E-6</v>
      </c>
      <c r="R53" s="30">
        <f t="shared" si="1"/>
        <v>3.2632672270025415E-6</v>
      </c>
      <c r="S53" s="30">
        <f t="shared" si="2"/>
        <v>3.2632672271051011E-6</v>
      </c>
      <c r="T53" s="30">
        <f t="shared" si="3"/>
        <v>3.2632672271051007E-6</v>
      </c>
      <c r="V53" s="36">
        <v>5.4160000000000003E-7</v>
      </c>
      <c r="W53" s="36">
        <v>5.1262857238199997</v>
      </c>
      <c r="X53" s="36">
        <v>490.3340891794</v>
      </c>
      <c r="Y53" s="30">
        <f t="shared" si="4"/>
        <v>-4.0213849691956377E-7</v>
      </c>
      <c r="Z53" s="30">
        <f t="shared" si="5"/>
        <v>-4.0211187731012902E-7</v>
      </c>
      <c r="AA53" s="30">
        <f t="shared" si="6"/>
        <v>-4.0211187735504987E-7</v>
      </c>
      <c r="AB53" s="30">
        <f t="shared" si="7"/>
        <v>-4.0211187735504977E-7</v>
      </c>
      <c r="AD53" s="36">
        <v>9.9620000000000001E-8</v>
      </c>
      <c r="AE53" s="36">
        <v>4.15472049127</v>
      </c>
      <c r="AF53" s="36">
        <v>860.30992875280003</v>
      </c>
      <c r="AG53" s="30">
        <f t="shared" si="8"/>
        <v>8.1347958563587097E-8</v>
      </c>
      <c r="AH53" s="30">
        <f t="shared" si="9"/>
        <v>8.1340555222091484E-8</v>
      </c>
      <c r="AI53" s="30">
        <f t="shared" si="10"/>
        <v>8.1340555234585339E-8</v>
      </c>
      <c r="AJ53" s="30">
        <f t="shared" si="11"/>
        <v>8.1340555234585286E-8</v>
      </c>
      <c r="AL53" s="36">
        <v>1.481E-8</v>
      </c>
      <c r="AM53" s="36">
        <v>0.37916705168999998</v>
      </c>
      <c r="AN53" s="36">
        <v>316.39186965660002</v>
      </c>
      <c r="AO53" s="30">
        <f t="shared" si="72"/>
        <v>2.8799330170375509E-9</v>
      </c>
      <c r="AP53" s="30">
        <f t="shared" si="73"/>
        <v>2.8792452350252881E-9</v>
      </c>
      <c r="AQ53" s="30">
        <f t="shared" si="74"/>
        <v>2.879245236185882E-9</v>
      </c>
      <c r="AR53" s="30">
        <f t="shared" si="75"/>
        <v>2.879245236185882E-9</v>
      </c>
      <c r="AT53" s="36">
        <v>1.9099999999999998E-9</v>
      </c>
      <c r="AU53" s="36">
        <v>4.3906416097400003</v>
      </c>
      <c r="AV53" s="36">
        <v>1574.8458012822</v>
      </c>
      <c r="AW53" s="30">
        <f t="shared" si="76"/>
        <v>-6.9279177988034937E-10</v>
      </c>
      <c r="AX53" s="30">
        <f t="shared" si="77"/>
        <v>-6.9237231169552764E-10</v>
      </c>
      <c r="AY53" s="30">
        <f t="shared" si="78"/>
        <v>-6.9237231240338672E-10</v>
      </c>
      <c r="AZ53" s="30">
        <f t="shared" si="79"/>
        <v>-6.9237231240338352E-10</v>
      </c>
      <c r="BB53" s="36"/>
      <c r="BC53" s="36"/>
      <c r="BD53" s="36"/>
      <c r="BJ53" s="36">
        <v>2.6979999999999999E-7</v>
      </c>
      <c r="BK53" s="36">
        <v>1.2715481681</v>
      </c>
      <c r="BL53" s="36">
        <v>860.30992875280003</v>
      </c>
      <c r="BM53" s="30">
        <f t="shared" si="24"/>
        <v>-2.5279740652465247E-7</v>
      </c>
      <c r="BN53" s="30">
        <f t="shared" si="25"/>
        <v>-2.5278526956153797E-7</v>
      </c>
      <c r="BO53" s="30">
        <f t="shared" si="26"/>
        <v>-2.5278526958202198E-7</v>
      </c>
      <c r="BP53" s="30">
        <f t="shared" si="27"/>
        <v>-2.5278526958202187E-7</v>
      </c>
      <c r="BR53" s="36">
        <v>5.791E-8</v>
      </c>
      <c r="BS53" s="36">
        <v>5.3672063991199996</v>
      </c>
      <c r="BT53" s="36">
        <v>735.87651353180001</v>
      </c>
      <c r="BU53" s="30">
        <f t="shared" si="28"/>
        <v>1.6210177937279048E-8</v>
      </c>
      <c r="BV53" s="30">
        <f t="shared" si="29"/>
        <v>1.6216299639807843E-8</v>
      </c>
      <c r="BW53" s="30">
        <f t="shared" si="30"/>
        <v>1.6216299629478001E-8</v>
      </c>
      <c r="BX53" s="30">
        <f t="shared" si="31"/>
        <v>1.6216299629478048E-8</v>
      </c>
      <c r="BZ53" s="36">
        <v>9.39E-9</v>
      </c>
      <c r="CA53" s="36">
        <v>1.3542945209299999</v>
      </c>
      <c r="CB53" s="36">
        <v>742.99006053259995</v>
      </c>
      <c r="CC53" s="30">
        <f t="shared" si="80"/>
        <v>-8.7329033773818018E-9</v>
      </c>
      <c r="CD53" s="30">
        <f t="shared" si="81"/>
        <v>-8.7332869868643256E-9</v>
      </c>
      <c r="CE53" s="30">
        <f t="shared" si="82"/>
        <v>-8.7332869862170964E-9</v>
      </c>
      <c r="CF53" s="30">
        <f t="shared" si="83"/>
        <v>-8.7332869862170998E-9</v>
      </c>
      <c r="CH53" s="36">
        <v>1.0999999999999999E-9</v>
      </c>
      <c r="CI53" s="36">
        <v>2.21197473966</v>
      </c>
      <c r="CJ53" s="36">
        <v>515.46387109299997</v>
      </c>
      <c r="CK53" s="30">
        <f t="shared" si="84"/>
        <v>8.783133397164602E-10</v>
      </c>
      <c r="CL53" s="30">
        <f t="shared" si="85"/>
        <v>8.7826225668179409E-10</v>
      </c>
      <c r="CM53" s="30">
        <f t="shared" si="86"/>
        <v>8.782622567679982E-10</v>
      </c>
      <c r="CN53" s="30">
        <f t="shared" si="87"/>
        <v>8.7826225676799799E-10</v>
      </c>
      <c r="CP53" s="36"/>
      <c r="CQ53" s="36"/>
      <c r="CR53" s="36"/>
      <c r="CX53" s="36"/>
      <c r="CY53" s="36"/>
      <c r="CZ53" s="36"/>
      <c r="DF53" s="36">
        <v>1.8171859999999999E-5</v>
      </c>
      <c r="DG53" s="36">
        <v>5.7771322577899999</v>
      </c>
      <c r="DH53" s="36">
        <v>490.3340891794</v>
      </c>
      <c r="DI53" s="30">
        <f t="shared" si="48"/>
        <v>-1.8109071421402845E-5</v>
      </c>
      <c r="DJ53" s="30">
        <f t="shared" si="49"/>
        <v>-1.8108960631119675E-5</v>
      </c>
      <c r="DK53" s="30">
        <f t="shared" si="50"/>
        <v>-1.810896063130671E-5</v>
      </c>
      <c r="DL53" s="30">
        <f t="shared" si="51"/>
        <v>-1.810896063130671E-5</v>
      </c>
      <c r="DN53" s="36">
        <v>2.1536800000000001E-6</v>
      </c>
      <c r="DO53" s="36">
        <v>3.56535574833</v>
      </c>
      <c r="DP53" s="36">
        <v>490.3340891794</v>
      </c>
      <c r="DQ53" s="30">
        <f t="shared" si="52"/>
        <v>1.4267845468986364E-6</v>
      </c>
      <c r="DR53" s="30">
        <f t="shared" si="53"/>
        <v>1.4269029117034784E-6</v>
      </c>
      <c r="DS53" s="30">
        <f t="shared" si="54"/>
        <v>1.426902911503751E-6</v>
      </c>
      <c r="DT53" s="30">
        <f t="shared" si="55"/>
        <v>1.4269029115037516E-6</v>
      </c>
      <c r="DV53" s="36">
        <v>4.1357000000000002E-7</v>
      </c>
      <c r="DW53" s="36">
        <v>3.7349640440199998</v>
      </c>
      <c r="DX53" s="36">
        <v>316.39186965660002</v>
      </c>
      <c r="DY53" s="30">
        <f t="shared" si="56"/>
        <v>-1.6481868544891511E-7</v>
      </c>
      <c r="DZ53" s="30">
        <f t="shared" si="57"/>
        <v>-1.6480072731136104E-7</v>
      </c>
      <c r="EA53" s="30">
        <f t="shared" si="58"/>
        <v>-1.6480072734166467E-7</v>
      </c>
      <c r="EB53" s="30">
        <f t="shared" si="59"/>
        <v>-1.6480072734166457E-7</v>
      </c>
      <c r="ED53" s="36">
        <v>6.8169999999999994E-8</v>
      </c>
      <c r="EE53" s="36">
        <v>4.83084424818</v>
      </c>
      <c r="EF53" s="36">
        <v>316.39186965660002</v>
      </c>
      <c r="EG53" s="30">
        <f t="shared" si="88"/>
        <v>-6.8026014024558279E-8</v>
      </c>
      <c r="EH53" s="30">
        <f t="shared" si="89"/>
        <v>-6.8025804292687014E-8</v>
      </c>
      <c r="EI53" s="30">
        <f t="shared" si="90"/>
        <v>-6.8025804293041047E-8</v>
      </c>
      <c r="EJ53" s="30">
        <f t="shared" si="91"/>
        <v>-6.8025804293041047E-8</v>
      </c>
      <c r="EL53" s="36">
        <v>1.487E-8</v>
      </c>
      <c r="EM53" s="36">
        <v>2.1190646950700001</v>
      </c>
      <c r="EN53" s="36">
        <v>529.69096509459996</v>
      </c>
      <c r="EO53" s="30">
        <f t="shared" si="92"/>
        <v>1.0168029550334079E-8</v>
      </c>
      <c r="EP53" s="30">
        <f t="shared" si="93"/>
        <v>1.0167169512333991E-8</v>
      </c>
      <c r="EQ53" s="30">
        <f t="shared" si="94"/>
        <v>1.0167169513785309E-8</v>
      </c>
      <c r="ER53" s="30">
        <f t="shared" si="95"/>
        <v>1.0167169513785304E-8</v>
      </c>
      <c r="ET53" s="36"/>
      <c r="EU53" s="36"/>
      <c r="EV53" s="36"/>
    </row>
    <row r="54" spans="1:152" s="30" customFormat="1" ht="12.75">
      <c r="A54" s="30" t="s">
        <v>205</v>
      </c>
      <c r="B54" s="30" t="s">
        <v>206</v>
      </c>
      <c r="C54" s="30" t="s">
        <v>207</v>
      </c>
      <c r="D54" s="30" t="s">
        <v>208</v>
      </c>
      <c r="E54" s="30" t="s">
        <v>209</v>
      </c>
      <c r="F54" s="30" t="s">
        <v>210</v>
      </c>
      <c r="N54" s="36">
        <v>3.43475E-6</v>
      </c>
      <c r="O54" s="36">
        <v>0.24604039134</v>
      </c>
      <c r="P54" s="36">
        <v>0.52126486179999998</v>
      </c>
      <c r="Q54" s="30">
        <f t="shared" si="0"/>
        <v>3.3337145808926646E-6</v>
      </c>
      <c r="R54" s="30">
        <f t="shared" si="1"/>
        <v>3.3337146453955606E-6</v>
      </c>
      <c r="S54" s="30">
        <f t="shared" si="2"/>
        <v>3.3337146453954513E-6</v>
      </c>
      <c r="T54" s="30">
        <f t="shared" si="3"/>
        <v>3.3337146453954513E-6</v>
      </c>
      <c r="V54" s="36">
        <v>5.4585000000000003E-7</v>
      </c>
      <c r="W54" s="36">
        <v>0.28356341456</v>
      </c>
      <c r="X54" s="36">
        <v>74.781598567299994</v>
      </c>
      <c r="Y54" s="30">
        <f t="shared" si="4"/>
        <v>5.4116813446271983E-7</v>
      </c>
      <c r="Z54" s="30">
        <f t="shared" si="5"/>
        <v>5.4116733613728646E-7</v>
      </c>
      <c r="AA54" s="30">
        <f t="shared" si="6"/>
        <v>5.4116733613863366E-7</v>
      </c>
      <c r="AB54" s="30">
        <f t="shared" si="7"/>
        <v>5.4116733613863366E-7</v>
      </c>
      <c r="AD54" s="36">
        <v>1.0600999999999999E-7</v>
      </c>
      <c r="AE54" s="36">
        <v>3.2032761303499999</v>
      </c>
      <c r="AF54" s="36">
        <v>1066.49547719</v>
      </c>
      <c r="AG54" s="30">
        <f t="shared" si="8"/>
        <v>-9.6288327845374473E-8</v>
      </c>
      <c r="AH54" s="30">
        <f t="shared" si="9"/>
        <v>-9.6295403869832132E-8</v>
      </c>
      <c r="AI54" s="30">
        <f t="shared" si="10"/>
        <v>-9.6295403857893838E-8</v>
      </c>
      <c r="AJ54" s="30">
        <f t="shared" si="11"/>
        <v>-9.6295403857893877E-8</v>
      </c>
      <c r="AL54" s="36">
        <v>1.7199999999999999E-8</v>
      </c>
      <c r="AM54" s="36">
        <v>5.8286577335600001</v>
      </c>
      <c r="AN54" s="36">
        <v>195.13984817330001</v>
      </c>
      <c r="AO54" s="30">
        <f t="shared" si="72"/>
        <v>5.8987219707937532E-10</v>
      </c>
      <c r="AP54" s="30">
        <f t="shared" si="73"/>
        <v>5.8937024991314136E-10</v>
      </c>
      <c r="AQ54" s="30">
        <f t="shared" si="74"/>
        <v>5.8937025076014753E-10</v>
      </c>
      <c r="AR54" s="30">
        <f t="shared" si="75"/>
        <v>5.8937025076014753E-10</v>
      </c>
      <c r="AT54" s="36">
        <v>1.7599999999999999E-9</v>
      </c>
      <c r="AU54" s="36">
        <v>1.2616189518800001</v>
      </c>
      <c r="AV54" s="36">
        <v>422.66603761290003</v>
      </c>
      <c r="AW54" s="30">
        <f t="shared" si="76"/>
        <v>8.266124158927566E-10</v>
      </c>
      <c r="AX54" s="30">
        <f t="shared" si="77"/>
        <v>8.2651414152182364E-10</v>
      </c>
      <c r="AY54" s="30">
        <f t="shared" si="78"/>
        <v>8.2651414168765887E-10</v>
      </c>
      <c r="AZ54" s="30">
        <f t="shared" si="79"/>
        <v>8.2651414168765815E-10</v>
      </c>
      <c r="BB54" s="36"/>
      <c r="BC54" s="36"/>
      <c r="BD54" s="36"/>
      <c r="BJ54" s="36">
        <v>2.3516E-7</v>
      </c>
      <c r="BK54" s="36">
        <v>2.7493652534200002</v>
      </c>
      <c r="BL54" s="36">
        <v>838.96928775039999</v>
      </c>
      <c r="BM54" s="30">
        <f t="shared" si="24"/>
        <v>-7.6550004633041358E-8</v>
      </c>
      <c r="BN54" s="30">
        <f t="shared" si="25"/>
        <v>-7.6577918258623094E-8</v>
      </c>
      <c r="BO54" s="30">
        <f t="shared" si="26"/>
        <v>-7.6577918211521458E-8</v>
      </c>
      <c r="BP54" s="30">
        <f t="shared" si="27"/>
        <v>-7.6577918211521656E-8</v>
      </c>
      <c r="BR54" s="36">
        <v>5.9940000000000006E-8</v>
      </c>
      <c r="BS54" s="36">
        <v>2.4428719889999999E-2</v>
      </c>
      <c r="BT54" s="36">
        <v>654.12438031559998</v>
      </c>
      <c r="BU54" s="30">
        <f t="shared" si="28"/>
        <v>-5.3687574923290907E-8</v>
      </c>
      <c r="BV54" s="30">
        <f t="shared" si="29"/>
        <v>-5.3684965718378125E-8</v>
      </c>
      <c r="BW54" s="30">
        <f t="shared" si="30"/>
        <v>-5.3684965722781452E-8</v>
      </c>
      <c r="BX54" s="30">
        <f t="shared" si="31"/>
        <v>-5.3684965722781426E-8</v>
      </c>
      <c r="BZ54" s="36">
        <v>6.9299999999999999E-9</v>
      </c>
      <c r="CA54" s="36">
        <v>6.0359913069199997</v>
      </c>
      <c r="CB54" s="36">
        <v>124.433415221</v>
      </c>
      <c r="CC54" s="30">
        <f t="shared" si="80"/>
        <v>4.1033084121107458E-9</v>
      </c>
      <c r="CD54" s="30">
        <f t="shared" si="81"/>
        <v>4.1032044270357327E-9</v>
      </c>
      <c r="CE54" s="30">
        <f t="shared" si="82"/>
        <v>4.103204427211205E-9</v>
      </c>
      <c r="CF54" s="30">
        <f t="shared" si="83"/>
        <v>4.103204427211205E-9</v>
      </c>
      <c r="CH54" s="36">
        <v>8.3999999999999999E-10</v>
      </c>
      <c r="CI54" s="36">
        <v>2.53842533109</v>
      </c>
      <c r="CJ54" s="36">
        <v>422.66603761290003</v>
      </c>
      <c r="CK54" s="30">
        <f t="shared" si="84"/>
        <v>8.2409263229398176E-10</v>
      </c>
      <c r="CL54" s="30">
        <f t="shared" si="85"/>
        <v>8.2410292085453295E-10</v>
      </c>
      <c r="CM54" s="30">
        <f t="shared" si="86"/>
        <v>8.2410292083717426E-10</v>
      </c>
      <c r="CN54" s="30">
        <f t="shared" si="87"/>
        <v>8.2410292083717436E-10</v>
      </c>
      <c r="CP54" s="36"/>
      <c r="CQ54" s="36"/>
      <c r="CR54" s="36"/>
      <c r="CX54" s="36"/>
      <c r="CY54" s="36"/>
      <c r="CZ54" s="36"/>
      <c r="DF54" s="36">
        <v>1.4723919999999999E-5</v>
      </c>
      <c r="DG54" s="36">
        <v>1.4006491565100001</v>
      </c>
      <c r="DH54" s="36">
        <v>137.03302416240001</v>
      </c>
      <c r="DI54" s="30">
        <f t="shared" si="48"/>
        <v>1.1802431321420781E-5</v>
      </c>
      <c r="DJ54" s="30">
        <f t="shared" si="49"/>
        <v>1.1802611830503929E-5</v>
      </c>
      <c r="DK54" s="30">
        <f t="shared" si="50"/>
        <v>1.1802611830199334E-5</v>
      </c>
      <c r="DL54" s="30">
        <f t="shared" si="51"/>
        <v>1.1802611830199336E-5</v>
      </c>
      <c r="DN54" s="36">
        <v>2.64047E-6</v>
      </c>
      <c r="DO54" s="36">
        <v>1.28547685567</v>
      </c>
      <c r="DP54" s="36">
        <v>1059.3819301891999</v>
      </c>
      <c r="DQ54" s="30">
        <f t="shared" si="52"/>
        <v>-3.2669881160962968E-7</v>
      </c>
      <c r="DR54" s="30">
        <f t="shared" si="53"/>
        <v>-3.2628344927806959E-7</v>
      </c>
      <c r="DS54" s="30">
        <f t="shared" si="54"/>
        <v>-3.2628344997897675E-7</v>
      </c>
      <c r="DT54" s="30">
        <f t="shared" si="55"/>
        <v>-3.2628344997897437E-7</v>
      </c>
      <c r="DV54" s="36">
        <v>5.2847000000000002E-7</v>
      </c>
      <c r="DW54" s="36">
        <v>3.92623831484</v>
      </c>
      <c r="DX54" s="36">
        <v>949.17560896980001</v>
      </c>
      <c r="DY54" s="30">
        <f t="shared" si="56"/>
        <v>1.2267079438935057E-7</v>
      </c>
      <c r="DZ54" s="30">
        <f t="shared" si="57"/>
        <v>1.225977837918843E-7</v>
      </c>
      <c r="EA54" s="30">
        <f t="shared" si="58"/>
        <v>1.2259778391508763E-7</v>
      </c>
      <c r="EB54" s="30">
        <f t="shared" si="59"/>
        <v>1.2259778391508715E-7</v>
      </c>
      <c r="ED54" s="36">
        <v>7.6930000000000001E-8</v>
      </c>
      <c r="EE54" s="36">
        <v>0.43769724670999999</v>
      </c>
      <c r="EF54" s="36">
        <v>831.85574074960005</v>
      </c>
      <c r="EG54" s="30">
        <f t="shared" si="88"/>
        <v>-3.9407311915734301E-8</v>
      </c>
      <c r="EH54" s="30">
        <f t="shared" si="89"/>
        <v>-3.9399087414923059E-8</v>
      </c>
      <c r="EI54" s="30">
        <f t="shared" si="90"/>
        <v>-3.9399087428801912E-8</v>
      </c>
      <c r="EJ54" s="30">
        <f t="shared" si="91"/>
        <v>-3.9399087428801852E-8</v>
      </c>
      <c r="EL54" s="36">
        <v>1.4090000000000001E-8</v>
      </c>
      <c r="EM54" s="36">
        <v>0.72254420236000005</v>
      </c>
      <c r="EN54" s="36">
        <v>536.80451209540001</v>
      </c>
      <c r="EO54" s="30">
        <f t="shared" si="92"/>
        <v>-8.8926449690491927E-9</v>
      </c>
      <c r="EP54" s="30">
        <f t="shared" si="93"/>
        <v>-8.8935228428465795E-9</v>
      </c>
      <c r="EQ54" s="30">
        <f t="shared" si="94"/>
        <v>-8.8935228413652644E-9</v>
      </c>
      <c r="ER54" s="30">
        <f t="shared" si="95"/>
        <v>-8.8935228413652744E-9</v>
      </c>
      <c r="ET54" s="36"/>
      <c r="EU54" s="36"/>
      <c r="EV54" s="36"/>
    </row>
    <row r="55" spans="1:152" s="30" customFormat="1" ht="12.75">
      <c r="A55" s="30">
        <f>SUM(R1:R1152)</f>
        <v>0.77414301271278008</v>
      </c>
      <c r="B55" s="30">
        <f>SUM(Z1:Z642)</f>
        <v>213.54888965827018</v>
      </c>
      <c r="C55" s="30">
        <f>SUM(AH1:AH321)</f>
        <v>1.6248776235730277E-3</v>
      </c>
      <c r="D55" s="30">
        <f>SUM(AP1:AP148)</f>
        <v>8.8771114448787965E-5</v>
      </c>
      <c r="E55" s="30">
        <f>SUM(AX1:AX68)</f>
        <v>-1.2720953890317316E-5</v>
      </c>
      <c r="F55" s="30">
        <f>SUM(BF1:BF27)</f>
        <v>-6.7958563735978827E-7</v>
      </c>
      <c r="N55" s="36">
        <v>3.0900099999999999E-6</v>
      </c>
      <c r="O55" s="36">
        <v>3.4948673490900002</v>
      </c>
      <c r="P55" s="36">
        <v>216.4804891757</v>
      </c>
      <c r="Q55" s="30">
        <f t="shared" si="0"/>
        <v>-2.0462699516787946E-6</v>
      </c>
      <c r="R55" s="30">
        <f t="shared" si="1"/>
        <v>-2.0461949476797257E-6</v>
      </c>
      <c r="S55" s="30">
        <f t="shared" si="2"/>
        <v>-2.0461949478062923E-6</v>
      </c>
      <c r="T55" s="30">
        <f t="shared" si="3"/>
        <v>-2.0461949478062915E-6</v>
      </c>
      <c r="V55" s="36">
        <v>5.1424999999999999E-7</v>
      </c>
      <c r="W55" s="36">
        <v>1.45766406064</v>
      </c>
      <c r="X55" s="36">
        <v>536.80451209540001</v>
      </c>
      <c r="Y55" s="30">
        <f t="shared" si="4"/>
        <v>2.6784715942700253E-8</v>
      </c>
      <c r="Z55" s="30">
        <f t="shared" si="5"/>
        <v>2.6743464380055503E-8</v>
      </c>
      <c r="AA55" s="30">
        <f t="shared" si="6"/>
        <v>2.6743464449665382E-8</v>
      </c>
      <c r="AB55" s="30">
        <f t="shared" si="7"/>
        <v>2.6743464449664922E-8</v>
      </c>
      <c r="AD55" s="36">
        <v>1.0072E-7</v>
      </c>
      <c r="AE55" s="36">
        <v>0.25709351996000002</v>
      </c>
      <c r="AF55" s="36">
        <v>330.61896365820002</v>
      </c>
      <c r="AG55" s="30">
        <f t="shared" si="8"/>
        <v>-5.2889136023606967E-10</v>
      </c>
      <c r="AH55" s="30">
        <f t="shared" si="9"/>
        <v>-5.3387419353901759E-10</v>
      </c>
      <c r="AI55" s="30">
        <f t="shared" si="10"/>
        <v>-5.3387418513077288E-10</v>
      </c>
      <c r="AJ55" s="30">
        <f t="shared" si="11"/>
        <v>-5.3387418513079521E-10</v>
      </c>
      <c r="AL55" s="36">
        <v>1.46E-8</v>
      </c>
      <c r="AM55" s="36">
        <v>1.5766342635499999</v>
      </c>
      <c r="AN55" s="36">
        <v>81.752133216199994</v>
      </c>
      <c r="AO55" s="30">
        <f t="shared" si="72"/>
        <v>6.3168568897963618E-9</v>
      </c>
      <c r="AP55" s="30">
        <f t="shared" si="73"/>
        <v>6.3170179108037393E-9</v>
      </c>
      <c r="AQ55" s="30">
        <f t="shared" si="74"/>
        <v>6.3170179105320254E-9</v>
      </c>
      <c r="AR55" s="30">
        <f t="shared" si="75"/>
        <v>6.3170179105320254E-9</v>
      </c>
      <c r="AT55" s="36">
        <v>1.9000000000000001E-9</v>
      </c>
      <c r="AU55" s="36">
        <v>2.3269317119999999</v>
      </c>
      <c r="AV55" s="36">
        <v>223.5940361765</v>
      </c>
      <c r="AW55" s="30">
        <f t="shared" si="76"/>
        <v>8.8343853200323465E-10</v>
      </c>
      <c r="AX55" s="30">
        <f t="shared" si="77"/>
        <v>8.8349481185757855E-10</v>
      </c>
      <c r="AY55" s="30">
        <f t="shared" si="78"/>
        <v>8.8349481176261057E-10</v>
      </c>
      <c r="AZ55" s="30">
        <f t="shared" si="79"/>
        <v>8.8349481176261108E-10</v>
      </c>
      <c r="BB55" s="36"/>
      <c r="BC55" s="36"/>
      <c r="BD55" s="36"/>
      <c r="BJ55" s="36">
        <v>2.346E-7</v>
      </c>
      <c r="BK55" s="36">
        <v>0.98962849901000005</v>
      </c>
      <c r="BL55" s="36">
        <v>210.85141488319999</v>
      </c>
      <c r="BM55" s="30">
        <f t="shared" si="24"/>
        <v>2.3083268835308986E-7</v>
      </c>
      <c r="BN55" s="30">
        <f t="shared" si="25"/>
        <v>2.3083136706528662E-7</v>
      </c>
      <c r="BO55" s="30">
        <f t="shared" si="26"/>
        <v>2.3083136706751641E-7</v>
      </c>
      <c r="BP55" s="30">
        <f t="shared" si="27"/>
        <v>2.3083136706751641E-7</v>
      </c>
      <c r="BR55" s="36">
        <v>6.6469999999999999E-8</v>
      </c>
      <c r="BS55" s="36">
        <v>3.9087913458100001</v>
      </c>
      <c r="BT55" s="36">
        <v>351.81659230870002</v>
      </c>
      <c r="BU55" s="30">
        <f t="shared" si="28"/>
        <v>-2.510640852585792E-8</v>
      </c>
      <c r="BV55" s="30">
        <f t="shared" si="29"/>
        <v>-2.5103168407835029E-8</v>
      </c>
      <c r="BW55" s="30">
        <f t="shared" si="30"/>
        <v>-2.5103168413302593E-8</v>
      </c>
      <c r="BX55" s="30">
        <f t="shared" si="31"/>
        <v>-2.510316841330258E-8</v>
      </c>
      <c r="BZ55" s="36">
        <v>7.1200000000000002E-9</v>
      </c>
      <c r="CA55" s="36">
        <v>4.4555070147300002</v>
      </c>
      <c r="CB55" s="36">
        <v>191.9584544356</v>
      </c>
      <c r="CC55" s="30">
        <f t="shared" si="80"/>
        <v>-6.8993838895831187E-9</v>
      </c>
      <c r="CD55" s="30">
        <f t="shared" si="81"/>
        <v>-6.8994344027707273E-9</v>
      </c>
      <c r="CE55" s="30">
        <f t="shared" si="82"/>
        <v>-6.8994344026854937E-9</v>
      </c>
      <c r="CF55" s="30">
        <f t="shared" si="83"/>
        <v>-6.8994344026854937E-9</v>
      </c>
      <c r="CH55" s="36">
        <v>8.4999999999999996E-10</v>
      </c>
      <c r="CI55" s="36">
        <v>5.11102520704</v>
      </c>
      <c r="CJ55" s="36">
        <v>3.9321532631</v>
      </c>
      <c r="CK55" s="30">
        <f t="shared" si="84"/>
        <v>3.1278178523205965E-10</v>
      </c>
      <c r="CL55" s="30">
        <f t="shared" si="85"/>
        <v>3.127813201882292E-10</v>
      </c>
      <c r="CM55" s="30">
        <f t="shared" si="86"/>
        <v>3.1278132018901332E-10</v>
      </c>
      <c r="CN55" s="30">
        <f t="shared" si="87"/>
        <v>3.1278132018901332E-10</v>
      </c>
      <c r="CP55" s="36"/>
      <c r="CQ55" s="36"/>
      <c r="CR55" s="36"/>
      <c r="CX55" s="36"/>
      <c r="CY55" s="36"/>
      <c r="CZ55" s="36"/>
      <c r="DF55" s="36">
        <v>1.304089E-5</v>
      </c>
      <c r="DG55" s="36">
        <v>0.77235613966000005</v>
      </c>
      <c r="DH55" s="36">
        <v>647.01083331480004</v>
      </c>
      <c r="DI55" s="30">
        <f t="shared" si="48"/>
        <v>-1.2351739723586066E-5</v>
      </c>
      <c r="DJ55" s="30">
        <f t="shared" si="49"/>
        <v>-1.2352144671535512E-5</v>
      </c>
      <c r="DK55" s="30">
        <f t="shared" si="50"/>
        <v>-1.2352144670852281E-5</v>
      </c>
      <c r="DL55" s="30">
        <f t="shared" si="51"/>
        <v>-1.2352144670852285E-5</v>
      </c>
      <c r="DN55" s="36">
        <v>2.46245E-6</v>
      </c>
      <c r="DO55" s="36">
        <v>0.90730313861</v>
      </c>
      <c r="DP55" s="36">
        <v>191.9584544356</v>
      </c>
      <c r="DQ55" s="30">
        <f t="shared" si="52"/>
        <v>2.4321543793512972E-6</v>
      </c>
      <c r="DR55" s="30">
        <f t="shared" si="53"/>
        <v>2.4321433173351653E-6</v>
      </c>
      <c r="DS55" s="30">
        <f t="shared" si="54"/>
        <v>2.4321433173538335E-6</v>
      </c>
      <c r="DT55" s="30">
        <f t="shared" si="55"/>
        <v>2.4321433173538335E-6</v>
      </c>
      <c r="DV55" s="36">
        <v>3.8397999999999997E-7</v>
      </c>
      <c r="DW55" s="36">
        <v>3.7396615778400002</v>
      </c>
      <c r="DX55" s="36">
        <v>1045.1548361876</v>
      </c>
      <c r="DY55" s="30">
        <f t="shared" si="56"/>
        <v>-1.7883780575725562E-7</v>
      </c>
      <c r="DZ55" s="30">
        <f t="shared" si="57"/>
        <v>-1.7889094472287009E-7</v>
      </c>
      <c r="EA55" s="30">
        <f t="shared" si="58"/>
        <v>-1.788909446332049E-7</v>
      </c>
      <c r="EB55" s="30">
        <f t="shared" si="59"/>
        <v>-1.7889094463320522E-7</v>
      </c>
      <c r="ED55" s="36">
        <v>7.9339999999999994E-8</v>
      </c>
      <c r="EE55" s="36">
        <v>4.20112367712</v>
      </c>
      <c r="EF55" s="36">
        <v>195.13984817330001</v>
      </c>
      <c r="EG55" s="30">
        <f t="shared" si="88"/>
        <v>-7.9320031794469528E-8</v>
      </c>
      <c r="EH55" s="30">
        <f t="shared" si="89"/>
        <v>-7.9319979786410126E-8</v>
      </c>
      <c r="EI55" s="30">
        <f t="shared" si="90"/>
        <v>-7.9319979786497939E-8</v>
      </c>
      <c r="EJ55" s="30">
        <f t="shared" si="91"/>
        <v>-7.9319979786497939E-8</v>
      </c>
      <c r="EL55" s="36">
        <v>1.125E-8</v>
      </c>
      <c r="EM55" s="36">
        <v>0.89062692183000003</v>
      </c>
      <c r="EN55" s="36">
        <v>721.64941953020002</v>
      </c>
      <c r="EO55" s="30">
        <f t="shared" si="92"/>
        <v>-1.124460118911794E-8</v>
      </c>
      <c r="EP55" s="30">
        <f t="shared" si="93"/>
        <v>-1.1244638755218943E-8</v>
      </c>
      <c r="EQ55" s="30">
        <f t="shared" si="94"/>
        <v>-1.1244638755155663E-8</v>
      </c>
      <c r="ER55" s="30">
        <f t="shared" si="95"/>
        <v>-1.1244638755155663E-8</v>
      </c>
      <c r="ET55" s="36"/>
      <c r="EU55" s="36"/>
      <c r="EV55" s="36"/>
    </row>
    <row r="56" spans="1:152" s="30" customFormat="1" ht="12.75">
      <c r="N56" s="36">
        <v>3.2218499999999999E-6</v>
      </c>
      <c r="O56" s="36">
        <v>0.96137456103999996</v>
      </c>
      <c r="P56" s="36">
        <v>203.7378678824</v>
      </c>
      <c r="Q56" s="30">
        <f t="shared" si="0"/>
        <v>3.1763472594015567E-6</v>
      </c>
      <c r="R56" s="30">
        <f t="shared" si="1"/>
        <v>3.176330808214445E-6</v>
      </c>
      <c r="S56" s="30">
        <f t="shared" si="2"/>
        <v>3.1763308082422077E-6</v>
      </c>
      <c r="T56" s="30">
        <f t="shared" si="3"/>
        <v>3.1763308082422077E-6</v>
      </c>
      <c r="V56" s="36">
        <v>6.5843E-7</v>
      </c>
      <c r="W56" s="36">
        <v>5.6475704273199998</v>
      </c>
      <c r="X56" s="36">
        <v>9.5612275556000004</v>
      </c>
      <c r="Y56" s="30">
        <f t="shared" si="4"/>
        <v>5.0838614358617263E-7</v>
      </c>
      <c r="Z56" s="30">
        <f t="shared" si="5"/>
        <v>5.0838554494955162E-7</v>
      </c>
      <c r="AA56" s="30">
        <f t="shared" si="6"/>
        <v>5.0838554495056171E-7</v>
      </c>
      <c r="AB56" s="30">
        <f t="shared" si="7"/>
        <v>5.0838554495056171E-7</v>
      </c>
      <c r="AD56" s="36">
        <v>9.4899999999999996E-8</v>
      </c>
      <c r="AE56" s="36">
        <v>0.46379969327999998</v>
      </c>
      <c r="AF56" s="36">
        <v>956.28915597059995</v>
      </c>
      <c r="AG56" s="30">
        <f t="shared" si="8"/>
        <v>1.1928266898331787E-8</v>
      </c>
      <c r="AH56" s="30">
        <f t="shared" si="9"/>
        <v>1.1941738908137895E-8</v>
      </c>
      <c r="AI56" s="30">
        <f t="shared" si="10"/>
        <v>1.1941738885404881E-8</v>
      </c>
      <c r="AJ56" s="30">
        <f t="shared" si="11"/>
        <v>1.1941738885404965E-8</v>
      </c>
      <c r="AL56" s="36">
        <v>1.623E-8</v>
      </c>
      <c r="AM56" s="36">
        <v>6.0370676464799997</v>
      </c>
      <c r="AN56" s="36">
        <v>742.99006053259995</v>
      </c>
      <c r="AO56" s="30">
        <f t="shared" si="72"/>
        <v>-5.5150220902996138E-9</v>
      </c>
      <c r="AP56" s="30">
        <f t="shared" si="73"/>
        <v>-5.5133249950507977E-9</v>
      </c>
      <c r="AQ56" s="30">
        <f t="shared" si="74"/>
        <v>-5.5133249979146103E-9</v>
      </c>
      <c r="AR56" s="30">
        <f t="shared" si="75"/>
        <v>-5.5133249979145963E-9</v>
      </c>
      <c r="AT56" s="36">
        <v>1.85E-9</v>
      </c>
      <c r="AU56" s="36">
        <v>1.0871346961399999</v>
      </c>
      <c r="AV56" s="36">
        <v>742.99006053259995</v>
      </c>
      <c r="AW56" s="30">
        <f t="shared" si="76"/>
        <v>-1.8389877752587377E-9</v>
      </c>
      <c r="AX56" s="30">
        <f t="shared" si="77"/>
        <v>-1.8390101724077399E-9</v>
      </c>
      <c r="AY56" s="30">
        <f t="shared" si="78"/>
        <v>-1.8390101723699653E-9</v>
      </c>
      <c r="AZ56" s="30">
        <f t="shared" si="79"/>
        <v>-1.8390101723699655E-9</v>
      </c>
      <c r="BB56" s="36"/>
      <c r="BC56" s="36"/>
      <c r="BD56" s="36"/>
      <c r="BJ56" s="36">
        <v>2.36E-7</v>
      </c>
      <c r="BK56" s="36">
        <v>4.1138696146699996</v>
      </c>
      <c r="BL56" s="36">
        <v>3.9321532631</v>
      </c>
      <c r="BM56" s="30">
        <f t="shared" si="24"/>
        <v>-1.3718603849981424E-7</v>
      </c>
      <c r="BN56" s="30">
        <f t="shared" si="25"/>
        <v>-1.3718615149010334E-7</v>
      </c>
      <c r="BO56" s="30">
        <f t="shared" si="26"/>
        <v>-1.3718615148991281E-7</v>
      </c>
      <c r="BP56" s="30">
        <f t="shared" si="27"/>
        <v>-1.3718615148991281E-7</v>
      </c>
      <c r="BR56" s="36">
        <v>6.8239999999999994E-8</v>
      </c>
      <c r="BS56" s="36">
        <v>1.52456408861</v>
      </c>
      <c r="BT56" s="36">
        <v>437.64389113990001</v>
      </c>
      <c r="BU56" s="30">
        <f t="shared" si="28"/>
        <v>4.2312505663246499E-8</v>
      </c>
      <c r="BV56" s="30">
        <f t="shared" si="29"/>
        <v>4.2308999471980259E-8</v>
      </c>
      <c r="BW56" s="30">
        <f t="shared" si="30"/>
        <v>4.230899947789691E-8</v>
      </c>
      <c r="BX56" s="30">
        <f t="shared" si="31"/>
        <v>4.2308999477896877E-8</v>
      </c>
      <c r="BZ56" s="36">
        <v>6.8999999999999997E-9</v>
      </c>
      <c r="CA56" s="36">
        <v>5.4424376503699996</v>
      </c>
      <c r="CB56" s="36">
        <v>437.64389113990001</v>
      </c>
      <c r="CC56" s="30">
        <f t="shared" si="80"/>
        <v>-6.8455570181068405E-9</v>
      </c>
      <c r="CD56" s="30">
        <f t="shared" si="81"/>
        <v>-6.845500351861752E-9</v>
      </c>
      <c r="CE56" s="30">
        <f t="shared" si="82"/>
        <v>-6.8455003519573973E-9</v>
      </c>
      <c r="CF56" s="30">
        <f t="shared" si="83"/>
        <v>-6.8455003519573965E-9</v>
      </c>
      <c r="CH56" s="36">
        <v>7.7000000000000003E-10</v>
      </c>
      <c r="CI56" s="36">
        <v>6.0407458678700001</v>
      </c>
      <c r="CJ56" s="36">
        <v>838.96928775039999</v>
      </c>
      <c r="CK56" s="30">
        <f t="shared" si="84"/>
        <v>1.3919867068063767E-10</v>
      </c>
      <c r="CL56" s="30">
        <f t="shared" si="85"/>
        <v>1.3929374334661601E-10</v>
      </c>
      <c r="CM56" s="30">
        <f t="shared" si="86"/>
        <v>1.3929374318618816E-10</v>
      </c>
      <c r="CN56" s="30">
        <f t="shared" si="87"/>
        <v>1.3929374318618883E-10</v>
      </c>
      <c r="CP56" s="36"/>
      <c r="CQ56" s="36"/>
      <c r="CR56" s="36"/>
      <c r="CX56" s="36"/>
      <c r="CY56" s="36"/>
      <c r="CZ56" s="36"/>
      <c r="DF56" s="36">
        <v>1.149773E-5</v>
      </c>
      <c r="DG56" s="36">
        <v>5.7402124970299999</v>
      </c>
      <c r="DH56" s="36">
        <v>1162.4747044077999</v>
      </c>
      <c r="DI56" s="30">
        <f t="shared" si="48"/>
        <v>8.7552141130313634E-6</v>
      </c>
      <c r="DJ56" s="30">
        <f t="shared" si="49"/>
        <v>8.7539175743920701E-6</v>
      </c>
      <c r="DK56" s="30">
        <f t="shared" si="50"/>
        <v>8.7539175765801239E-6</v>
      </c>
      <c r="DL56" s="30">
        <f t="shared" si="51"/>
        <v>8.7539175765801172E-6</v>
      </c>
      <c r="DN56" s="36">
        <v>2.22077E-6</v>
      </c>
      <c r="DO56" s="36">
        <v>5.1319321205000001</v>
      </c>
      <c r="DP56" s="36">
        <v>269.9214467406</v>
      </c>
      <c r="DQ56" s="30">
        <f t="shared" si="52"/>
        <v>-1.9555354602720912E-6</v>
      </c>
      <c r="DR56" s="30">
        <f t="shared" si="53"/>
        <v>-1.9555779683227196E-6</v>
      </c>
      <c r="DS56" s="30">
        <f t="shared" si="54"/>
        <v>-1.9555779682509925E-6</v>
      </c>
      <c r="DT56" s="30">
        <f t="shared" si="55"/>
        <v>-1.9555779682509929E-6</v>
      </c>
      <c r="DV56" s="36">
        <v>3.7583E-7</v>
      </c>
      <c r="DW56" s="36">
        <v>4.1892463375700002</v>
      </c>
      <c r="DX56" s="36">
        <v>536.80451209540001</v>
      </c>
      <c r="DY56" s="30">
        <f t="shared" si="56"/>
        <v>1.3165691342481053E-7</v>
      </c>
      <c r="DZ56" s="30">
        <f t="shared" si="57"/>
        <v>1.3168518889784449E-7</v>
      </c>
      <c r="EA56" s="30">
        <f t="shared" si="58"/>
        <v>1.3168518885013192E-7</v>
      </c>
      <c r="EB56" s="30">
        <f t="shared" si="59"/>
        <v>1.3168518885013224E-7</v>
      </c>
      <c r="ED56" s="36">
        <v>6.1189999999999994E-8</v>
      </c>
      <c r="EE56" s="36">
        <v>2.3396039213500002</v>
      </c>
      <c r="EF56" s="36">
        <v>269.9214467406</v>
      </c>
      <c r="EG56" s="30">
        <f t="shared" si="88"/>
        <v>4.0704955221372671E-8</v>
      </c>
      <c r="EH56" s="30">
        <f t="shared" si="89"/>
        <v>4.0706800505747178E-8</v>
      </c>
      <c r="EI56" s="30">
        <f t="shared" si="90"/>
        <v>4.0706800502633425E-8</v>
      </c>
      <c r="EJ56" s="30">
        <f t="shared" si="91"/>
        <v>4.0706800502633431E-8</v>
      </c>
      <c r="EL56" s="36">
        <v>1.301E-8</v>
      </c>
      <c r="EM56" s="36">
        <v>1.6486703898399999</v>
      </c>
      <c r="EN56" s="36">
        <v>17.4084877393</v>
      </c>
      <c r="EO56" s="30">
        <f t="shared" si="92"/>
        <v>2.4260380619088915E-10</v>
      </c>
      <c r="EP56" s="30">
        <f t="shared" si="93"/>
        <v>2.4263769074193841E-10</v>
      </c>
      <c r="EQ56" s="30">
        <f t="shared" si="94"/>
        <v>2.4263769068476167E-10</v>
      </c>
      <c r="ER56" s="30">
        <f t="shared" si="95"/>
        <v>2.4263769068476167E-10</v>
      </c>
      <c r="ET56" s="36"/>
      <c r="EU56" s="36"/>
      <c r="EV56" s="36"/>
    </row>
    <row r="57" spans="1:152" s="16" customFormat="1" ht="12.75">
      <c r="A57" s="30" t="s">
        <v>211</v>
      </c>
      <c r="B57" s="30" t="s">
        <v>212</v>
      </c>
      <c r="C57" s="30" t="s">
        <v>213</v>
      </c>
      <c r="D57" s="30" t="s">
        <v>214</v>
      </c>
      <c r="E57" s="30" t="s">
        <v>215</v>
      </c>
      <c r="F57" s="30" t="s">
        <v>216</v>
      </c>
      <c r="G57" s="30"/>
      <c r="N57" s="41">
        <v>3.7230799999999999E-6</v>
      </c>
      <c r="O57" s="41">
        <v>2.2781910862500001</v>
      </c>
      <c r="P57" s="41">
        <v>217.23124870109999</v>
      </c>
      <c r="Q57" s="30">
        <f t="shared" si="0"/>
        <v>1.7753252408734147E-6</v>
      </c>
      <c r="R57" s="30">
        <f t="shared" si="1"/>
        <v>1.7754316166893445E-6</v>
      </c>
      <c r="S57" s="30">
        <f t="shared" si="2"/>
        <v>1.775431616509843E-6</v>
      </c>
      <c r="T57" s="30">
        <f t="shared" si="3"/>
        <v>1.7754316165098438E-6</v>
      </c>
      <c r="V57" s="41">
        <v>5.778E-7</v>
      </c>
      <c r="W57" s="41">
        <v>2.47630552035</v>
      </c>
      <c r="X57" s="41">
        <v>191.9584544356</v>
      </c>
      <c r="Y57" s="30">
        <f t="shared" si="4"/>
        <v>9.1380026567831886E-8</v>
      </c>
      <c r="Z57" s="30">
        <f t="shared" si="5"/>
        <v>9.1396414431998939E-8</v>
      </c>
      <c r="AA57" s="30">
        <f t="shared" si="6"/>
        <v>9.1396414404345484E-8</v>
      </c>
      <c r="AB57" s="30">
        <f t="shared" si="7"/>
        <v>9.1396414404345484E-8</v>
      </c>
      <c r="AD57" s="41">
        <v>1.024E-7</v>
      </c>
      <c r="AE57" s="41">
        <v>4.9873665607</v>
      </c>
      <c r="AF57" s="41">
        <v>422.66603761290003</v>
      </c>
      <c r="AG57" s="30">
        <f t="shared" si="8"/>
        <v>-8.9975723390730977E-8</v>
      </c>
      <c r="AH57" s="30">
        <f t="shared" si="9"/>
        <v>-8.9972631157510918E-8</v>
      </c>
      <c r="AI57" s="30">
        <f t="shared" si="10"/>
        <v>-8.9972631162729196E-8</v>
      </c>
      <c r="AJ57" s="30">
        <f t="shared" si="11"/>
        <v>-8.997263116272917E-8</v>
      </c>
      <c r="AL57" s="36">
        <v>1.2860000000000001E-8</v>
      </c>
      <c r="AM57" s="36">
        <v>1.66154726117</v>
      </c>
      <c r="AN57" s="36">
        <v>63.735898303399999</v>
      </c>
      <c r="AO57" s="30">
        <f t="shared" si="72"/>
        <v>3.3388214493970158E-9</v>
      </c>
      <c r="AP57" s="30">
        <f t="shared" si="73"/>
        <v>3.3389398924365248E-9</v>
      </c>
      <c r="AQ57" s="30">
        <f t="shared" si="74"/>
        <v>3.3389398922366585E-9</v>
      </c>
      <c r="AR57" s="30">
        <f t="shared" si="75"/>
        <v>3.3389398922366585E-9</v>
      </c>
      <c r="AT57" s="36">
        <v>1.68E-9</v>
      </c>
      <c r="AU57" s="36">
        <v>0.69946458053000005</v>
      </c>
      <c r="AV57" s="36">
        <v>824.74219374879999</v>
      </c>
      <c r="AW57" s="30">
        <f t="shared" si="76"/>
        <v>-1.249890005497667E-9</v>
      </c>
      <c r="AX57" s="30">
        <f t="shared" si="77"/>
        <v>-1.2497514568152366E-9</v>
      </c>
      <c r="AY57" s="30">
        <f t="shared" si="78"/>
        <v>-1.2497514570490454E-9</v>
      </c>
      <c r="AZ57" s="30">
        <f t="shared" si="79"/>
        <v>-1.2497514570490444E-9</v>
      </c>
      <c r="BB57" s="36"/>
      <c r="BC57" s="36"/>
      <c r="BD57" s="36"/>
      <c r="BJ57" s="41">
        <v>2.3631E-7</v>
      </c>
      <c r="BK57" s="41">
        <v>3.0742720431300001</v>
      </c>
      <c r="BL57" s="41">
        <v>215.7467759928</v>
      </c>
      <c r="BM57" s="30">
        <f t="shared" si="24"/>
        <v>-7.1469701740787823E-8</v>
      </c>
      <c r="BN57" s="30">
        <f t="shared" si="25"/>
        <v>-7.1462430020797524E-8</v>
      </c>
      <c r="BO57" s="30">
        <f t="shared" si="26"/>
        <v>-7.1462430033068186E-8</v>
      </c>
      <c r="BP57" s="30">
        <f t="shared" si="27"/>
        <v>-7.1462430033068146E-8</v>
      </c>
      <c r="BR57" s="41">
        <v>5.1340000000000002E-8</v>
      </c>
      <c r="BS57" s="41">
        <v>3.8114983483299998</v>
      </c>
      <c r="BT57" s="41">
        <v>74.781598567299994</v>
      </c>
      <c r="BU57" s="30">
        <f t="shared" si="28"/>
        <v>-4.9676287727753466E-8</v>
      </c>
      <c r="BV57" s="30">
        <f t="shared" si="29"/>
        <v>-4.9676432791593979E-8</v>
      </c>
      <c r="BW57" s="30">
        <f t="shared" si="30"/>
        <v>-4.9676432791349199E-8</v>
      </c>
      <c r="BX57" s="30">
        <f t="shared" si="31"/>
        <v>-4.9676432791349199E-8</v>
      </c>
      <c r="BZ57" s="41">
        <v>8.0999999999999997E-9</v>
      </c>
      <c r="CA57" s="41">
        <v>0.46198177342000002</v>
      </c>
      <c r="CB57" s="41">
        <v>515.46387109299997</v>
      </c>
      <c r="CC57" s="30">
        <f t="shared" si="80"/>
        <v>-5.9512052012818411E-9</v>
      </c>
      <c r="CD57" s="30">
        <f t="shared" si="81"/>
        <v>-5.9516290133073187E-9</v>
      </c>
      <c r="CE57" s="30">
        <f t="shared" si="82"/>
        <v>-5.9516290125921921E-9</v>
      </c>
      <c r="CF57" s="30">
        <f t="shared" si="83"/>
        <v>-5.9516290125921921E-9</v>
      </c>
      <c r="CH57" s="36">
        <v>8.4999999999999996E-10</v>
      </c>
      <c r="CI57" s="36">
        <v>1.1889881737800001</v>
      </c>
      <c r="CJ57" s="36">
        <v>728.76296653099996</v>
      </c>
      <c r="CK57" s="30">
        <f t="shared" si="84"/>
        <v>-8.145312642407477E-10</v>
      </c>
      <c r="CL57" s="30">
        <f t="shared" si="85"/>
        <v>-8.145577562357077E-10</v>
      </c>
      <c r="CM57" s="30">
        <f t="shared" si="86"/>
        <v>-8.1455775619101203E-10</v>
      </c>
      <c r="CN57" s="30">
        <f t="shared" si="87"/>
        <v>-8.1455775619101224E-10</v>
      </c>
      <c r="CP57" s="36"/>
      <c r="CQ57" s="36"/>
      <c r="CR57" s="36"/>
      <c r="CX57" s="36"/>
      <c r="CY57" s="36"/>
      <c r="CZ57" s="36"/>
      <c r="DF57" s="41">
        <v>1.126667E-5</v>
      </c>
      <c r="DG57" s="41">
        <v>4.4670780379100004</v>
      </c>
      <c r="DH57" s="41">
        <v>265.98929347749998</v>
      </c>
      <c r="DI57" s="30">
        <f t="shared" si="48"/>
        <v>-1.1141313724726162E-5</v>
      </c>
      <c r="DJ57" s="30">
        <f t="shared" si="49"/>
        <v>-1.1141247007964032E-5</v>
      </c>
      <c r="DK57" s="30">
        <f t="shared" si="50"/>
        <v>-1.1141247008076628E-5</v>
      </c>
      <c r="DL57" s="30">
        <f t="shared" si="51"/>
        <v>-1.1141247008076628E-5</v>
      </c>
      <c r="DN57" s="41">
        <v>1.9497300000000001E-6</v>
      </c>
      <c r="DO57" s="41">
        <v>4.5666500991500003</v>
      </c>
      <c r="DP57" s="41">
        <v>846.08283475120004</v>
      </c>
      <c r="DQ57" s="30">
        <f t="shared" si="52"/>
        <v>1.9346345142111591E-6</v>
      </c>
      <c r="DR57" s="30">
        <f t="shared" si="53"/>
        <v>1.9346038413044435E-6</v>
      </c>
      <c r="DS57" s="30">
        <f t="shared" si="54"/>
        <v>1.9346038413562281E-6</v>
      </c>
      <c r="DT57" s="30">
        <f t="shared" si="55"/>
        <v>1.9346038413562281E-6</v>
      </c>
      <c r="DV57" s="41">
        <v>3.5284999999999999E-7</v>
      </c>
      <c r="DW57" s="41">
        <v>2.90795856092</v>
      </c>
      <c r="DX57" s="41">
        <v>284.1485407422</v>
      </c>
      <c r="DY57" s="30">
        <f t="shared" si="56"/>
        <v>8.3297487205686931E-8</v>
      </c>
      <c r="DZ57" s="30">
        <f t="shared" si="57"/>
        <v>8.3312065962513524E-8</v>
      </c>
      <c r="EA57" s="30">
        <f t="shared" si="58"/>
        <v>8.3312065937912829E-8</v>
      </c>
      <c r="EB57" s="30">
        <f t="shared" si="59"/>
        <v>8.3312065937912908E-8</v>
      </c>
      <c r="ED57" s="36">
        <v>5.589E-8</v>
      </c>
      <c r="EE57" s="36">
        <v>1.14518720694</v>
      </c>
      <c r="EF57" s="36">
        <v>284.1485407422</v>
      </c>
      <c r="EG57" s="30">
        <f t="shared" si="88"/>
        <v>5.0795217615159205E-8</v>
      </c>
      <c r="EH57" s="30">
        <f t="shared" si="89"/>
        <v>5.0794226282500163E-8</v>
      </c>
      <c r="EI57" s="30">
        <f t="shared" si="90"/>
        <v>5.0794226284173059E-8</v>
      </c>
      <c r="EJ57" s="30">
        <f t="shared" si="91"/>
        <v>5.0794226284173053E-8</v>
      </c>
      <c r="EL57" s="36">
        <v>1.164E-8</v>
      </c>
      <c r="EM57" s="36">
        <v>5.9695798183999997</v>
      </c>
      <c r="EN57" s="36">
        <v>195.13984817330001</v>
      </c>
      <c r="EO57" s="30">
        <f t="shared" si="92"/>
        <v>2.0291828395977066E-9</v>
      </c>
      <c r="EP57" s="30">
        <f t="shared" si="93"/>
        <v>2.0288481536759459E-9</v>
      </c>
      <c r="EQ57" s="30">
        <f t="shared" si="94"/>
        <v>2.0288481542407096E-9</v>
      </c>
      <c r="ER57" s="30">
        <f t="shared" si="95"/>
        <v>2.0288481542407096E-9</v>
      </c>
      <c r="ET57" s="36"/>
      <c r="EU57" s="36"/>
      <c r="EV57" s="36"/>
    </row>
    <row r="58" spans="1:152" s="30" customFormat="1" ht="12.75">
      <c r="A58" s="30">
        <f>SUM(BN1:BN500)</f>
        <v>-2.9573199790821649E-2</v>
      </c>
      <c r="B58" s="30">
        <f>SUM(BV1:BV260)</f>
        <v>-2.6340164223735106E-3</v>
      </c>
      <c r="C58" s="30">
        <f>SUM(CD1:CD111)</f>
        <v>1.4475216182092206E-4</v>
      </c>
      <c r="D58" s="30">
        <f>SUM(CL1:CL58)</f>
        <v>5.5393464844951137E-6</v>
      </c>
      <c r="E58" s="30">
        <f>SUM(CT1:CT26)</f>
        <v>6.65558733285813E-7</v>
      </c>
      <c r="F58" s="30">
        <f>SUM(DB1:DB11)</f>
        <v>-7.5274807486642129E-9</v>
      </c>
      <c r="N58" s="36">
        <v>3.2154300000000001E-6</v>
      </c>
      <c r="O58" s="36">
        <v>2.57182354537</v>
      </c>
      <c r="P58" s="36">
        <v>647.01083331480004</v>
      </c>
      <c r="Q58" s="30">
        <f t="shared" si="0"/>
        <v>1.6949534214765558E-6</v>
      </c>
      <c r="R58" s="30">
        <f t="shared" si="1"/>
        <v>1.6946888694530161E-6</v>
      </c>
      <c r="S58" s="30">
        <f t="shared" si="2"/>
        <v>1.6946888698994463E-6</v>
      </c>
      <c r="T58" s="30">
        <f t="shared" si="3"/>
        <v>1.6946888698994438E-6</v>
      </c>
      <c r="V58" s="36">
        <v>4.4443999999999997E-7</v>
      </c>
      <c r="W58" s="36">
        <v>2.7087362766499998</v>
      </c>
      <c r="X58" s="36">
        <v>5.4166259714000002</v>
      </c>
      <c r="Y58" s="30">
        <f t="shared" si="4"/>
        <v>-3.976698365908234E-7</v>
      </c>
      <c r="Z58" s="30">
        <f t="shared" si="5"/>
        <v>-3.9766967573494389E-7</v>
      </c>
      <c r="AA58" s="30">
        <f t="shared" si="6"/>
        <v>-3.9766967573521531E-7</v>
      </c>
      <c r="AB58" s="30">
        <f t="shared" si="7"/>
        <v>-3.9766967573521531E-7</v>
      </c>
      <c r="AD58" s="36">
        <v>8.287E-8</v>
      </c>
      <c r="AE58" s="36">
        <v>2.1399036427200002</v>
      </c>
      <c r="AF58" s="36">
        <v>269.9214467406</v>
      </c>
      <c r="AG58" s="30">
        <f t="shared" si="8"/>
        <v>6.6305775536405613E-8</v>
      </c>
      <c r="AH58" s="30">
        <f t="shared" si="9"/>
        <v>6.6307783238744145E-8</v>
      </c>
      <c r="AI58" s="30">
        <f t="shared" si="10"/>
        <v>6.6307783235356357E-8</v>
      </c>
      <c r="AJ58" s="30">
        <f t="shared" si="11"/>
        <v>6.630778323535637E-8</v>
      </c>
      <c r="AL58" s="36">
        <v>1.304E-8</v>
      </c>
      <c r="AM58" s="36">
        <v>5.02409881054</v>
      </c>
      <c r="AN58" s="36">
        <v>956.28915597059995</v>
      </c>
      <c r="AO58" s="30">
        <f t="shared" si="72"/>
        <v>1.2538929225223407E-8</v>
      </c>
      <c r="AP58" s="30">
        <f t="shared" si="73"/>
        <v>1.2538416803315851E-8</v>
      </c>
      <c r="AQ58" s="30">
        <f t="shared" si="74"/>
        <v>1.253841680418075E-8</v>
      </c>
      <c r="AR58" s="30">
        <f t="shared" si="75"/>
        <v>1.2538416804180746E-8</v>
      </c>
      <c r="AT58" s="36">
        <v>1.7700000000000001E-9</v>
      </c>
      <c r="AU58" s="36">
        <v>5.0266333907799998</v>
      </c>
      <c r="AV58" s="36">
        <v>203.00415469949999</v>
      </c>
      <c r="AW58" s="30">
        <f t="shared" si="76"/>
        <v>-1.283606586981705E-9</v>
      </c>
      <c r="AX58" s="30">
        <f t="shared" si="77"/>
        <v>-1.2836436070562037E-9</v>
      </c>
      <c r="AY58" s="30">
        <f t="shared" si="78"/>
        <v>-1.2836436069937354E-9</v>
      </c>
      <c r="AZ58" s="30">
        <f t="shared" si="79"/>
        <v>-1.2836436069937354E-9</v>
      </c>
      <c r="BB58" s="36"/>
      <c r="BC58" s="36"/>
      <c r="BD58" s="36"/>
      <c r="BJ58" s="36">
        <v>2.0813E-7</v>
      </c>
      <c r="BK58" s="36">
        <v>3.5108468691799999</v>
      </c>
      <c r="BL58" s="36">
        <v>330.61896365820002</v>
      </c>
      <c r="BM58" s="30">
        <f t="shared" si="24"/>
        <v>-2.2208725114331282E-8</v>
      </c>
      <c r="BN58" s="30">
        <f t="shared" si="25"/>
        <v>-2.2198487096959892E-8</v>
      </c>
      <c r="BO58" s="30">
        <f t="shared" si="26"/>
        <v>-2.2198487114236006E-8</v>
      </c>
      <c r="BP58" s="30">
        <f t="shared" si="27"/>
        <v>-2.219848711423596E-8</v>
      </c>
      <c r="BR58" s="36">
        <v>3.9589999999999999E-8</v>
      </c>
      <c r="BS58" s="36">
        <v>5.63505813057</v>
      </c>
      <c r="BT58" s="36">
        <v>210.85141488319999</v>
      </c>
      <c r="BU58" s="30">
        <f t="shared" si="28"/>
        <v>-9.6570235798988354E-9</v>
      </c>
      <c r="BV58" s="30">
        <f t="shared" si="29"/>
        <v>-9.6582349550679611E-9</v>
      </c>
      <c r="BW58" s="30">
        <f t="shared" si="30"/>
        <v>-9.6582349530238373E-9</v>
      </c>
      <c r="BX58" s="30">
        <f t="shared" si="31"/>
        <v>-9.658234953023872E-9</v>
      </c>
      <c r="BZ58" s="36">
        <v>6.9399999999999996E-9</v>
      </c>
      <c r="CA58" s="36">
        <v>5.2374812240299997</v>
      </c>
      <c r="CB58" s="36">
        <v>447.93883187839998</v>
      </c>
      <c r="CC58" s="30">
        <f t="shared" si="80"/>
        <v>-6.4248129365291978E-9</v>
      </c>
      <c r="CD58" s="30">
        <f t="shared" si="81"/>
        <v>-6.424637040031939E-9</v>
      </c>
      <c r="CE58" s="30">
        <f t="shared" si="82"/>
        <v>-6.4246370403287794E-9</v>
      </c>
      <c r="CF58" s="30">
        <f t="shared" si="83"/>
        <v>-6.4246370403287786E-9</v>
      </c>
      <c r="CH58" s="36">
        <v>8.3999999999999999E-10</v>
      </c>
      <c r="CI58" s="36">
        <v>4.10158366806</v>
      </c>
      <c r="CJ58" s="36">
        <v>224.34479570190001</v>
      </c>
      <c r="CK58" s="30">
        <f t="shared" si="84"/>
        <v>-8.0637389454804512E-10</v>
      </c>
      <c r="CL58" s="30">
        <f t="shared" si="85"/>
        <v>-8.0636599536045287E-10</v>
      </c>
      <c r="CM58" s="30">
        <f t="shared" si="86"/>
        <v>-8.0636599537378309E-10</v>
      </c>
      <c r="CN58" s="30">
        <f t="shared" si="87"/>
        <v>-8.0636599537378288E-10</v>
      </c>
      <c r="CP58" s="36"/>
      <c r="CQ58" s="36"/>
      <c r="CR58" s="36"/>
      <c r="CX58" s="36"/>
      <c r="CY58" s="36"/>
      <c r="CZ58" s="36"/>
      <c r="DF58" s="36">
        <v>1.277489E-5</v>
      </c>
      <c r="DG58" s="36">
        <v>2.9841258642300001</v>
      </c>
      <c r="DH58" s="36">
        <v>1059.3819301891999</v>
      </c>
      <c r="DI58" s="30">
        <f t="shared" si="48"/>
        <v>-1.2371728322791665E-5</v>
      </c>
      <c r="DJ58" s="30">
        <f t="shared" si="49"/>
        <v>-1.2372232911037571E-5</v>
      </c>
      <c r="DK58" s="30">
        <f t="shared" si="50"/>
        <v>-1.2372232910186369E-5</v>
      </c>
      <c r="DL58" s="30">
        <f t="shared" si="51"/>
        <v>-1.2372232910186373E-5</v>
      </c>
      <c r="DN58" s="36">
        <v>1.82802E-6</v>
      </c>
      <c r="DO58" s="36">
        <v>2.6791322047300001</v>
      </c>
      <c r="DP58" s="36">
        <v>127.4717966068</v>
      </c>
      <c r="DQ58" s="30">
        <f t="shared" si="52"/>
        <v>-7.1448890005616376E-7</v>
      </c>
      <c r="DR58" s="30">
        <f t="shared" si="53"/>
        <v>-7.1445680506891567E-7</v>
      </c>
      <c r="DS58" s="30">
        <f t="shared" si="54"/>
        <v>-7.1445680512307432E-7</v>
      </c>
      <c r="DT58" s="30">
        <f t="shared" si="55"/>
        <v>-7.1445680512307432E-7</v>
      </c>
      <c r="DV58" s="36">
        <v>3.3575999999999998E-7</v>
      </c>
      <c r="DW58" s="36">
        <v>3.8046597880199999</v>
      </c>
      <c r="DX58" s="36">
        <v>149.56319713459999</v>
      </c>
      <c r="DY58" s="30">
        <f t="shared" si="56"/>
        <v>-3.311335798908427E-7</v>
      </c>
      <c r="DZ58" s="30">
        <f t="shared" si="57"/>
        <v>-3.3113233668386817E-7</v>
      </c>
      <c r="EA58" s="30">
        <f t="shared" si="58"/>
        <v>-3.3113233668596617E-7</v>
      </c>
      <c r="EB58" s="30">
        <f t="shared" si="59"/>
        <v>-3.3113233668596617E-7</v>
      </c>
      <c r="ED58" s="36">
        <v>5.5640000000000001E-8</v>
      </c>
      <c r="EE58" s="36">
        <v>4.1812318906800003</v>
      </c>
      <c r="EF58" s="36">
        <v>529.69096509459996</v>
      </c>
      <c r="EG58" s="30">
        <f t="shared" si="88"/>
        <v>1.7844076069970403E-8</v>
      </c>
      <c r="EH58" s="30">
        <f t="shared" si="89"/>
        <v>1.7848253168934342E-8</v>
      </c>
      <c r="EI58" s="30">
        <f t="shared" si="90"/>
        <v>1.784825316188582E-8</v>
      </c>
      <c r="EJ58" s="30">
        <f t="shared" si="91"/>
        <v>1.7848253161885843E-8</v>
      </c>
      <c r="EL58" s="36">
        <v>9.5000000000000007E-9</v>
      </c>
      <c r="EM58" s="36">
        <v>5.3608071328999998</v>
      </c>
      <c r="EN58" s="36">
        <v>316.39186965660002</v>
      </c>
      <c r="EO58" s="30">
        <f t="shared" si="92"/>
        <v>-8.4914894776421421E-9</v>
      </c>
      <c r="EP58" s="30">
        <f t="shared" si="93"/>
        <v>-8.4916911366016337E-9</v>
      </c>
      <c r="EQ58" s="30">
        <f t="shared" si="94"/>
        <v>-8.4916911362613614E-9</v>
      </c>
      <c r="ER58" s="30">
        <f t="shared" si="95"/>
        <v>-8.4916911362613647E-9</v>
      </c>
      <c r="ET58" s="36"/>
      <c r="EU58" s="36"/>
      <c r="EV58" s="36"/>
    </row>
    <row r="59" spans="1:152" s="30" customFormat="1" ht="12.75">
      <c r="N59" s="36">
        <v>3.3019600000000001E-6</v>
      </c>
      <c r="O59" s="36">
        <v>0.24715617844000001</v>
      </c>
      <c r="P59" s="36">
        <v>1581.9593482830001</v>
      </c>
      <c r="Q59" s="30">
        <f t="shared" si="0"/>
        <v>-2.0508623610613763E-6</v>
      </c>
      <c r="R59" s="30">
        <f t="shared" si="1"/>
        <v>-2.0514748955118453E-6</v>
      </c>
      <c r="S59" s="30">
        <f t="shared" si="2"/>
        <v>-2.051474894478325E-6</v>
      </c>
      <c r="T59" s="30">
        <f t="shared" si="3"/>
        <v>-2.0514748944783296E-6</v>
      </c>
      <c r="V59" s="36">
        <v>4.6799E-7</v>
      </c>
      <c r="W59" s="36">
        <v>1.1772121105</v>
      </c>
      <c r="X59" s="36">
        <v>149.56319713459999</v>
      </c>
      <c r="Y59" s="30">
        <f t="shared" si="4"/>
        <v>4.3994539266667124E-7</v>
      </c>
      <c r="Z59" s="30">
        <f t="shared" si="5"/>
        <v>4.3994896377003984E-7</v>
      </c>
      <c r="AA59" s="30">
        <f t="shared" si="6"/>
        <v>4.3994896376401399E-7</v>
      </c>
      <c r="AB59" s="30">
        <f t="shared" si="7"/>
        <v>4.3994896376401399E-7</v>
      </c>
      <c r="AD59" s="36">
        <v>7.2380000000000004E-8</v>
      </c>
      <c r="AE59" s="36">
        <v>5.3972471525800003</v>
      </c>
      <c r="AF59" s="36">
        <v>1052.2683831884001</v>
      </c>
      <c r="AG59" s="30">
        <f t="shared" si="8"/>
        <v>6.5574083974668357E-8</v>
      </c>
      <c r="AH59" s="30">
        <f t="shared" si="9"/>
        <v>6.5569258398394885E-8</v>
      </c>
      <c r="AI59" s="30">
        <f t="shared" si="10"/>
        <v>6.556925840653912E-8</v>
      </c>
      <c r="AJ59" s="30">
        <f t="shared" si="11"/>
        <v>6.5569258406539094E-8</v>
      </c>
      <c r="AL59" s="36">
        <v>1.446E-8</v>
      </c>
      <c r="AM59" s="36">
        <v>2.1057551912700001</v>
      </c>
      <c r="AN59" s="36">
        <v>838.96928775039999</v>
      </c>
      <c r="AO59" s="30">
        <f t="shared" si="72"/>
        <v>-1.1969988635220613E-8</v>
      </c>
      <c r="AP59" s="30">
        <f t="shared" si="73"/>
        <v>-1.1971006977826122E-8</v>
      </c>
      <c r="AQ59" s="30">
        <f t="shared" si="74"/>
        <v>-1.1971006976107886E-8</v>
      </c>
      <c r="AR59" s="30">
        <f t="shared" si="75"/>
        <v>-1.1971006976107891E-8</v>
      </c>
      <c r="AT59" s="36">
        <v>2.1799999999999999E-9</v>
      </c>
      <c r="AU59" s="36">
        <v>0.40426546037</v>
      </c>
      <c r="AV59" s="36">
        <v>867.42347575359997</v>
      </c>
      <c r="AW59" s="30">
        <f t="shared" si="76"/>
        <v>-6.5913252462499101E-10</v>
      </c>
      <c r="AX59" s="30">
        <f t="shared" si="77"/>
        <v>-6.5886280188999851E-10</v>
      </c>
      <c r="AY59" s="30">
        <f t="shared" si="78"/>
        <v>-6.5886280234515072E-10</v>
      </c>
      <c r="AZ59" s="30">
        <f t="shared" si="79"/>
        <v>-6.5886280234515072E-10</v>
      </c>
      <c r="BB59" s="36"/>
      <c r="BC59" s="36"/>
      <c r="BD59" s="36"/>
      <c r="BJ59" s="36">
        <v>1.9509000000000001E-7</v>
      </c>
      <c r="BK59" s="36">
        <v>2.8185757737200001</v>
      </c>
      <c r="BL59" s="36">
        <v>127.4717966068</v>
      </c>
      <c r="BM59" s="30">
        <f t="shared" si="24"/>
        <v>-1.0047053341394581E-7</v>
      </c>
      <c r="BN59" s="30">
        <f t="shared" si="25"/>
        <v>-1.0046734357328828E-7</v>
      </c>
      <c r="BO59" s="30">
        <f t="shared" si="26"/>
        <v>-1.00467343578671E-7</v>
      </c>
      <c r="BP59" s="30">
        <f t="shared" si="27"/>
        <v>-1.00467343578671E-7</v>
      </c>
      <c r="BR59" s="36">
        <v>3.8110000000000002E-8</v>
      </c>
      <c r="BS59" s="36">
        <v>2.6399280311100002</v>
      </c>
      <c r="BT59" s="36">
        <v>3.1813937377000001</v>
      </c>
      <c r="BU59" s="30">
        <f t="shared" si="28"/>
        <v>-3.3085758707837262E-8</v>
      </c>
      <c r="BV59" s="30">
        <f t="shared" si="29"/>
        <v>-3.3085749704182507E-8</v>
      </c>
      <c r="BW59" s="30">
        <f t="shared" si="30"/>
        <v>-3.3085749704197707E-8</v>
      </c>
      <c r="BX59" s="30">
        <f t="shared" si="31"/>
        <v>-3.3085749704197707E-8</v>
      </c>
      <c r="BZ59" s="36">
        <v>6.0399999999999998E-9</v>
      </c>
      <c r="CA59" s="36">
        <v>2.9574970554400002</v>
      </c>
      <c r="CB59" s="36">
        <v>88.865680217000005</v>
      </c>
      <c r="CC59" s="30">
        <f t="shared" si="80"/>
        <v>-4.7086009463154484E-9</v>
      </c>
      <c r="CD59" s="30">
        <f t="shared" si="81"/>
        <v>-4.7085506418335197E-9</v>
      </c>
      <c r="CE59" s="30">
        <f t="shared" si="82"/>
        <v>-4.7085506419184066E-9</v>
      </c>
      <c r="CF59" s="30">
        <f t="shared" si="83"/>
        <v>-4.7085506419184066E-9</v>
      </c>
      <c r="CH59" s="36"/>
      <c r="CI59" s="36"/>
      <c r="CJ59" s="36"/>
      <c r="CP59" s="36"/>
      <c r="CQ59" s="36"/>
      <c r="CR59" s="36"/>
      <c r="CX59" s="41"/>
      <c r="CY59" s="41"/>
      <c r="CZ59" s="41"/>
      <c r="DF59" s="36">
        <v>1.2070529999999999E-5</v>
      </c>
      <c r="DG59" s="36">
        <v>0.75285933159999996</v>
      </c>
      <c r="DH59" s="36">
        <v>351.81659230870002</v>
      </c>
      <c r="DI59" s="30">
        <f t="shared" si="48"/>
        <v>4.3984388729966788E-6</v>
      </c>
      <c r="DJ59" s="30">
        <f t="shared" si="49"/>
        <v>4.3978471072860053E-6</v>
      </c>
      <c r="DK59" s="30">
        <f t="shared" si="50"/>
        <v>4.3978471082845877E-6</v>
      </c>
      <c r="DL59" s="30">
        <f t="shared" si="51"/>
        <v>4.3978471082845834E-6</v>
      </c>
      <c r="DN59" s="36">
        <v>1.81645E-6</v>
      </c>
      <c r="DO59" s="36">
        <v>4.9343160068899996</v>
      </c>
      <c r="DP59" s="36">
        <v>74.781598567299994</v>
      </c>
      <c r="DQ59" s="30">
        <f t="shared" si="52"/>
        <v>-3.4787656322511006E-7</v>
      </c>
      <c r="DR59" s="30">
        <f t="shared" si="53"/>
        <v>-3.4789651320328673E-7</v>
      </c>
      <c r="DS59" s="30">
        <f t="shared" si="54"/>
        <v>-3.4789651316962225E-7</v>
      </c>
      <c r="DT59" s="30">
        <f t="shared" si="55"/>
        <v>-3.4789651316962225E-7</v>
      </c>
      <c r="DV59" s="36">
        <v>4.1073000000000003E-7</v>
      </c>
      <c r="DW59" s="36">
        <v>4.5787045414699996</v>
      </c>
      <c r="DX59" s="36">
        <v>1155.3611574070001</v>
      </c>
      <c r="DY59" s="30">
        <f t="shared" si="56"/>
        <v>-1.0419421777696201E-7</v>
      </c>
      <c r="DZ59" s="30">
        <f t="shared" si="57"/>
        <v>-1.042629023318135E-7</v>
      </c>
      <c r="EA59" s="30">
        <f t="shared" si="58"/>
        <v>-1.0426290221591497E-7</v>
      </c>
      <c r="EB59" s="30">
        <f t="shared" si="59"/>
        <v>-1.0426290221591532E-7</v>
      </c>
      <c r="ED59" s="36">
        <v>5.0339999999999999E-8</v>
      </c>
      <c r="EE59" s="36">
        <v>2.1202003865700001</v>
      </c>
      <c r="EF59" s="36">
        <v>295.05122865419997</v>
      </c>
      <c r="EG59" s="30">
        <f t="shared" si="88"/>
        <v>4.4551720363551786E-8</v>
      </c>
      <c r="EH59" s="30">
        <f t="shared" si="89"/>
        <v>4.4552755045898962E-8</v>
      </c>
      <c r="EI59" s="30">
        <f t="shared" si="90"/>
        <v>4.4552755044153068E-8</v>
      </c>
      <c r="EJ59" s="30">
        <f t="shared" si="91"/>
        <v>4.4552755044153075E-8</v>
      </c>
      <c r="EL59" s="36">
        <v>9.8500000000000005E-9</v>
      </c>
      <c r="EM59" s="36">
        <v>3.0576867176800002</v>
      </c>
      <c r="EN59" s="36">
        <v>1574.8458012822</v>
      </c>
      <c r="EO59" s="30">
        <f t="shared" si="92"/>
        <v>8.0790334697868193E-9</v>
      </c>
      <c r="EP59" s="30">
        <f t="shared" si="93"/>
        <v>8.0803611307918921E-9</v>
      </c>
      <c r="EQ59" s="30">
        <f t="shared" si="94"/>
        <v>8.0803611285519251E-9</v>
      </c>
      <c r="ER59" s="30">
        <f t="shared" si="95"/>
        <v>8.080361128551935E-9</v>
      </c>
      <c r="ET59" s="36"/>
      <c r="EU59" s="36"/>
      <c r="EV59" s="36"/>
    </row>
    <row r="60" spans="1:152" s="30" customFormat="1" ht="12.75">
      <c r="A60" s="30" t="s">
        <v>217</v>
      </c>
      <c r="B60" s="30" t="s">
        <v>218</v>
      </c>
      <c r="C60" s="30" t="s">
        <v>219</v>
      </c>
      <c r="D60" s="30" t="s">
        <v>220</v>
      </c>
      <c r="E60" s="30" t="s">
        <v>221</v>
      </c>
      <c r="F60" s="30" t="s">
        <v>222</v>
      </c>
      <c r="N60" s="36">
        <v>2.4911600000000001E-6</v>
      </c>
      <c r="O60" s="36">
        <v>1.4701053442100001</v>
      </c>
      <c r="P60" s="36">
        <v>1368.6602528450001</v>
      </c>
      <c r="Q60" s="30">
        <f t="shared" si="0"/>
        <v>2.4574673877515784E-6</v>
      </c>
      <c r="R60" s="30">
        <f t="shared" si="1"/>
        <v>2.4575509627860319E-6</v>
      </c>
      <c r="S60" s="30">
        <f t="shared" si="2"/>
        <v>2.4575509626450907E-6</v>
      </c>
      <c r="T60" s="30">
        <f t="shared" si="3"/>
        <v>2.4575509626450916E-6</v>
      </c>
      <c r="V60" s="36">
        <v>4.038E-7</v>
      </c>
      <c r="W60" s="36">
        <v>3.88870105683</v>
      </c>
      <c r="X60" s="36">
        <v>728.76296653099996</v>
      </c>
      <c r="Y60" s="30">
        <f t="shared" si="4"/>
        <v>3.9914559684594428E-7</v>
      </c>
      <c r="Z60" s="30">
        <f t="shared" si="5"/>
        <v>3.9913892793587515E-7</v>
      </c>
      <c r="AA60" s="30">
        <f t="shared" si="6"/>
        <v>3.9913892794713248E-7</v>
      </c>
      <c r="AB60" s="30">
        <f t="shared" si="7"/>
        <v>3.9913892794713243E-7</v>
      </c>
      <c r="AD60" s="36">
        <v>7.7299999999999997E-8</v>
      </c>
      <c r="AE60" s="36">
        <v>5.2460274230900001</v>
      </c>
      <c r="AF60" s="36">
        <v>429.77958461370002</v>
      </c>
      <c r="AG60" s="30">
        <f t="shared" si="8"/>
        <v>-7.4321343178099273E-8</v>
      </c>
      <c r="AH60" s="30">
        <f t="shared" si="9"/>
        <v>-7.4319976318373081E-8</v>
      </c>
      <c r="AI60" s="30">
        <f t="shared" si="10"/>
        <v>-7.431997632067983E-8</v>
      </c>
      <c r="AJ60" s="30">
        <f t="shared" si="11"/>
        <v>-7.431997632067983E-8</v>
      </c>
      <c r="AL60" s="36">
        <v>1.2450000000000001E-8</v>
      </c>
      <c r="AM60" s="36">
        <v>3.8810975277000002</v>
      </c>
      <c r="AN60" s="36">
        <v>269.9214467406</v>
      </c>
      <c r="AO60" s="30">
        <f t="shared" si="72"/>
        <v>-9.049092690961363E-9</v>
      </c>
      <c r="AP60" s="30">
        <f t="shared" si="73"/>
        <v>-9.0487473142390103E-9</v>
      </c>
      <c r="AQ60" s="30">
        <f t="shared" si="74"/>
        <v>-9.0487473148218252E-9</v>
      </c>
      <c r="AR60" s="30">
        <f t="shared" si="75"/>
        <v>-9.0487473148218252E-9</v>
      </c>
      <c r="AT60" s="36">
        <v>1.7800000000000001E-9</v>
      </c>
      <c r="AU60" s="36">
        <v>3.6759324331099998</v>
      </c>
      <c r="AV60" s="36">
        <v>831.85574074960005</v>
      </c>
      <c r="AW60" s="30">
        <f t="shared" si="76"/>
        <v>1.0550588863741165E-9</v>
      </c>
      <c r="AX60" s="30">
        <f t="shared" si="77"/>
        <v>1.0548804270509578E-9</v>
      </c>
      <c r="AY60" s="30">
        <f t="shared" si="78"/>
        <v>1.0548804273521107E-9</v>
      </c>
      <c r="AZ60" s="30">
        <f t="shared" si="79"/>
        <v>1.0548804273521095E-9</v>
      </c>
      <c r="BB60" s="36"/>
      <c r="BC60" s="36"/>
      <c r="BD60" s="36"/>
      <c r="BJ60" s="36">
        <v>1.7102999999999999E-7</v>
      </c>
      <c r="BK60" s="36">
        <v>3.8978427992200002</v>
      </c>
      <c r="BL60" s="36">
        <v>214.26230328450001</v>
      </c>
      <c r="BM60" s="30">
        <f t="shared" si="24"/>
        <v>-1.5533591654507983E-7</v>
      </c>
      <c r="BN60" s="30">
        <f t="shared" si="25"/>
        <v>-1.5533362187537034E-7</v>
      </c>
      <c r="BO60" s="30">
        <f t="shared" si="26"/>
        <v>-1.5533362187924257E-7</v>
      </c>
      <c r="BP60" s="30">
        <f t="shared" si="27"/>
        <v>-1.5533362187924257E-7</v>
      </c>
      <c r="BR60" s="36">
        <v>3.6430000000000003E-8</v>
      </c>
      <c r="BS60" s="36">
        <v>1.7326715100700001</v>
      </c>
      <c r="BT60" s="36">
        <v>1059.3819301891999</v>
      </c>
      <c r="BU60" s="30">
        <f t="shared" si="28"/>
        <v>-1.9696813371465843E-8</v>
      </c>
      <c r="BV60" s="30">
        <f t="shared" si="29"/>
        <v>-1.9691955028963293E-8</v>
      </c>
      <c r="BW60" s="30">
        <f t="shared" si="30"/>
        <v>-1.9691955037161891E-8</v>
      </c>
      <c r="BX60" s="30">
        <f t="shared" si="31"/>
        <v>-1.9691955037161861E-8</v>
      </c>
      <c r="BZ60" s="36">
        <v>6.6899999999999999E-9</v>
      </c>
      <c r="CA60" s="36">
        <v>8.4579778090000002E-2</v>
      </c>
      <c r="CB60" s="36">
        <v>215.7467759928</v>
      </c>
      <c r="CC60" s="30">
        <f t="shared" si="80"/>
        <v>2.9649304996307372E-9</v>
      </c>
      <c r="CD60" s="30">
        <f t="shared" si="81"/>
        <v>2.9647368893246031E-9</v>
      </c>
      <c r="CE60" s="30">
        <f t="shared" si="82"/>
        <v>2.9647368896513118E-9</v>
      </c>
      <c r="CF60" s="30">
        <f t="shared" si="83"/>
        <v>2.9647368896513105E-9</v>
      </c>
      <c r="CH60" s="36"/>
      <c r="CI60" s="36"/>
      <c r="CJ60" s="36"/>
      <c r="CP60" s="36"/>
      <c r="CQ60" s="36"/>
      <c r="CR60" s="36"/>
      <c r="CX60" s="36"/>
      <c r="CY60" s="36"/>
      <c r="CZ60" s="36"/>
      <c r="DF60" s="36">
        <v>1.071399E-5</v>
      </c>
      <c r="DG60" s="36">
        <v>1.1356726510399999</v>
      </c>
      <c r="DH60" s="36">
        <v>1155.3611574070001</v>
      </c>
      <c r="DI60" s="30">
        <f t="shared" si="48"/>
        <v>5.6722541276460338E-6</v>
      </c>
      <c r="DJ60" s="30">
        <f t="shared" si="49"/>
        <v>5.6738254417642194E-6</v>
      </c>
      <c r="DK60" s="30">
        <f t="shared" si="50"/>
        <v>5.6738254391128623E-6</v>
      </c>
      <c r="DL60" s="30">
        <f t="shared" si="51"/>
        <v>5.6738254391128708E-6</v>
      </c>
      <c r="DN60" s="36">
        <v>1.74651E-6</v>
      </c>
      <c r="DO60" s="36">
        <v>3.4456017218200001</v>
      </c>
      <c r="DP60" s="36">
        <v>137.03302416240001</v>
      </c>
      <c r="DQ60" s="30">
        <f t="shared" si="52"/>
        <v>-1.5682223089248678E-6</v>
      </c>
      <c r="DR60" s="30">
        <f t="shared" si="53"/>
        <v>-1.568206545224847E-6</v>
      </c>
      <c r="DS60" s="30">
        <f t="shared" si="54"/>
        <v>-1.5682065452514477E-6</v>
      </c>
      <c r="DT60" s="30">
        <f t="shared" si="55"/>
        <v>-1.5682065452514477E-6</v>
      </c>
      <c r="DV60" s="36">
        <v>3.0412E-7</v>
      </c>
      <c r="DW60" s="36">
        <v>2.48140171991</v>
      </c>
      <c r="DX60" s="36">
        <v>860.30992875280003</v>
      </c>
      <c r="DY60" s="30">
        <f t="shared" si="56"/>
        <v>-2.0004075048237706E-7</v>
      </c>
      <c r="DZ60" s="30">
        <f t="shared" si="57"/>
        <v>-2.00070237852356E-7</v>
      </c>
      <c r="EA60" s="30">
        <f t="shared" si="58"/>
        <v>-2.0007023780260054E-7</v>
      </c>
      <c r="EB60" s="30">
        <f t="shared" si="59"/>
        <v>-2.0007023780260075E-7</v>
      </c>
      <c r="ED60" s="36">
        <v>6.5559999999999999E-8</v>
      </c>
      <c r="EE60" s="36">
        <v>3.4245986687599999</v>
      </c>
      <c r="EF60" s="36">
        <v>10.294940738499999</v>
      </c>
      <c r="EG60" s="30">
        <f t="shared" si="88"/>
        <v>-6.3893944998804322E-8</v>
      </c>
      <c r="EH60" s="30">
        <f t="shared" si="89"/>
        <v>-6.3893967622504315E-8</v>
      </c>
      <c r="EI60" s="30">
        <f t="shared" si="90"/>
        <v>-6.3893967622466145E-8</v>
      </c>
      <c r="EJ60" s="30">
        <f t="shared" si="91"/>
        <v>-6.3893967622466145E-8</v>
      </c>
      <c r="EL60" s="36">
        <v>1.05E-8</v>
      </c>
      <c r="EM60" s="36">
        <v>1.5920248152300001</v>
      </c>
      <c r="EN60" s="36">
        <v>735.87651353180001</v>
      </c>
      <c r="EO60" s="30">
        <f t="shared" si="92"/>
        <v>-8.3366109438544944E-9</v>
      </c>
      <c r="EP60" s="30">
        <f t="shared" si="93"/>
        <v>-8.3373138240996536E-9</v>
      </c>
      <c r="EQ60" s="30">
        <f t="shared" si="94"/>
        <v>-8.3373138229136702E-9</v>
      </c>
      <c r="ER60" s="30">
        <f t="shared" si="95"/>
        <v>-8.3373138229136768E-9</v>
      </c>
      <c r="ET60" s="36"/>
      <c r="EU60" s="36"/>
      <c r="EV60" s="36"/>
    </row>
    <row r="61" spans="1:152" s="30" customFormat="1" ht="12.75">
      <c r="A61" s="30">
        <f>SUM(DJ1:DJ1205)</f>
        <v>9.735687703529651</v>
      </c>
      <c r="B61" s="30">
        <f>SUM(DR1:DR639)</f>
        <v>3.9046965147288754E-2</v>
      </c>
      <c r="C61" s="30">
        <f>SUM(DZ1:DZ342)</f>
        <v>-3.756997258825211E-3</v>
      </c>
      <c r="D61" s="30">
        <f>SUM(EH1:EH157)</f>
        <v>-1.5528879567122667E-4</v>
      </c>
      <c r="E61" s="30">
        <f>SUM(EP1:EP64)</f>
        <v>1.6320093305923585E-5</v>
      </c>
      <c r="F61" s="30">
        <f>SUM(EX1:EX28)</f>
        <v>2.0467215423208202E-7</v>
      </c>
      <c r="N61" s="36">
        <v>2.8668799999999999E-6</v>
      </c>
      <c r="O61" s="36">
        <v>2.3704374585900001</v>
      </c>
      <c r="P61" s="36">
        <v>351.81659230870002</v>
      </c>
      <c r="Q61" s="30">
        <f t="shared" si="0"/>
        <v>2.6179914346542658E-6</v>
      </c>
      <c r="R61" s="30">
        <f t="shared" si="1"/>
        <v>2.6180529403485934E-6</v>
      </c>
      <c r="S61" s="30">
        <f t="shared" si="2"/>
        <v>2.6180529402448124E-6</v>
      </c>
      <c r="T61" s="30">
        <f t="shared" si="3"/>
        <v>2.6180529402448124E-6</v>
      </c>
      <c r="V61" s="36">
        <v>3.7767999999999998E-7</v>
      </c>
      <c r="W61" s="36">
        <v>2.5337901385900001</v>
      </c>
      <c r="X61" s="36">
        <v>12.530172972200001</v>
      </c>
      <c r="Y61" s="30">
        <f t="shared" si="4"/>
        <v>-2.9431924608334409E-7</v>
      </c>
      <c r="Z61" s="30">
        <f t="shared" si="5"/>
        <v>-2.9431880230949361E-7</v>
      </c>
      <c r="AA61" s="30">
        <f t="shared" si="6"/>
        <v>-2.9431880231024249E-7</v>
      </c>
      <c r="AB61" s="30">
        <f t="shared" si="7"/>
        <v>-2.9431880231024249E-7</v>
      </c>
      <c r="AD61" s="36">
        <v>6.353E-8</v>
      </c>
      <c r="AE61" s="36">
        <v>4.4621113073099998</v>
      </c>
      <c r="AF61" s="36">
        <v>284.1485407422</v>
      </c>
      <c r="AG61" s="30">
        <f t="shared" si="8"/>
        <v>-6.1476231312485944E-8</v>
      </c>
      <c r="AH61" s="30">
        <f t="shared" si="9"/>
        <v>-6.1475549976427731E-8</v>
      </c>
      <c r="AI61" s="30">
        <f t="shared" si="10"/>
        <v>-6.1475549977577552E-8</v>
      </c>
      <c r="AJ61" s="30">
        <f t="shared" si="11"/>
        <v>-6.1475549977577539E-8</v>
      </c>
      <c r="AL61" s="36">
        <v>1.0179999999999999E-8</v>
      </c>
      <c r="AM61" s="36">
        <v>3.7259960165599999</v>
      </c>
      <c r="AN61" s="36">
        <v>295.05122865419997</v>
      </c>
      <c r="AO61" s="30">
        <f t="shared" si="72"/>
        <v>-5.051759437575919E-9</v>
      </c>
      <c r="AP61" s="30">
        <f t="shared" si="73"/>
        <v>-5.0513692251783673E-9</v>
      </c>
      <c r="AQ61" s="30">
        <f t="shared" si="74"/>
        <v>-5.0513692258368386E-9</v>
      </c>
      <c r="AR61" s="30">
        <f t="shared" si="75"/>
        <v>-5.0513692258368345E-9</v>
      </c>
      <c r="AT61" s="36">
        <v>1.75E-9</v>
      </c>
      <c r="AU61" s="36">
        <v>5.7532697909800001</v>
      </c>
      <c r="AV61" s="36">
        <v>1073.6090241908</v>
      </c>
      <c r="AW61" s="30">
        <f t="shared" si="76"/>
        <v>1.7153130848620858E-9</v>
      </c>
      <c r="AX61" s="30">
        <f t="shared" si="77"/>
        <v>1.7152573647840652E-9</v>
      </c>
      <c r="AY61" s="30">
        <f t="shared" si="78"/>
        <v>1.7152573648781272E-9</v>
      </c>
      <c r="AZ61" s="30">
        <f t="shared" si="79"/>
        <v>1.7152573648781266E-9</v>
      </c>
      <c r="BB61" s="36"/>
      <c r="BC61" s="36"/>
      <c r="BD61" s="36"/>
      <c r="BJ61" s="36">
        <v>1.7634999999999999E-7</v>
      </c>
      <c r="BK61" s="36">
        <v>6.1971551674600001</v>
      </c>
      <c r="BL61" s="36">
        <v>703.63318461740005</v>
      </c>
      <c r="BM61" s="30">
        <f t="shared" si="24"/>
        <v>-1.1694568942150904E-7</v>
      </c>
      <c r="BN61" s="30">
        <f t="shared" si="25"/>
        <v>-1.1693179094126847E-7</v>
      </c>
      <c r="BO61" s="30">
        <f t="shared" si="26"/>
        <v>-1.1693179096472243E-7</v>
      </c>
      <c r="BP61" s="30">
        <f t="shared" si="27"/>
        <v>-1.1693179096472236E-7</v>
      </c>
      <c r="BR61" s="36">
        <v>3.5539999999999999E-8</v>
      </c>
      <c r="BS61" s="36">
        <v>4.9862147436199997</v>
      </c>
      <c r="BT61" s="36">
        <v>3.9321532631</v>
      </c>
      <c r="BU61" s="30">
        <f t="shared" si="28"/>
        <v>8.8624034311016996E-9</v>
      </c>
      <c r="BV61" s="30">
        <f t="shared" si="29"/>
        <v>8.8623831801245191E-9</v>
      </c>
      <c r="BW61" s="30">
        <f t="shared" si="30"/>
        <v>8.8623831801586634E-9</v>
      </c>
      <c r="BX61" s="30">
        <f t="shared" si="31"/>
        <v>8.8623831801586634E-9</v>
      </c>
      <c r="BZ61" s="36">
        <v>5.7900000000000001E-9</v>
      </c>
      <c r="CA61" s="36">
        <v>0.65329445947999998</v>
      </c>
      <c r="CB61" s="36">
        <v>3.1813937377000001</v>
      </c>
      <c r="CC61" s="30">
        <f t="shared" si="80"/>
        <v>4.6591145622146343E-9</v>
      </c>
      <c r="CD61" s="30">
        <f t="shared" si="81"/>
        <v>4.6591161986741217E-9</v>
      </c>
      <c r="CE61" s="30">
        <f t="shared" si="82"/>
        <v>4.6591161986713605E-9</v>
      </c>
      <c r="CF61" s="30">
        <f t="shared" si="83"/>
        <v>4.6591161986713605E-9</v>
      </c>
      <c r="CH61" s="36"/>
      <c r="CI61" s="36"/>
      <c r="CJ61" s="36"/>
      <c r="CP61" s="36"/>
      <c r="CQ61" s="36"/>
      <c r="CR61" s="36"/>
      <c r="CX61" s="36"/>
      <c r="CY61" s="36"/>
      <c r="CZ61" s="36"/>
      <c r="DF61" s="36">
        <v>1.020922E-5</v>
      </c>
      <c r="DG61" s="36">
        <v>5.9123351284399996</v>
      </c>
      <c r="DH61" s="36">
        <v>1685.0521225016</v>
      </c>
      <c r="DI61" s="30">
        <f t="shared" si="48"/>
        <v>-9.7859338603392632E-6</v>
      </c>
      <c r="DJ61" s="30">
        <f t="shared" si="49"/>
        <v>-9.7851999959831401E-6</v>
      </c>
      <c r="DK61" s="30">
        <f t="shared" si="50"/>
        <v>-9.7851999972220173E-6</v>
      </c>
      <c r="DL61" s="30">
        <f t="shared" si="51"/>
        <v>-9.7851999972220173E-6</v>
      </c>
      <c r="DN61" s="36">
        <v>1.6551499999999999E-6</v>
      </c>
      <c r="DO61" s="36">
        <v>5.9977589571500003</v>
      </c>
      <c r="DP61" s="36">
        <v>536.80451209540001</v>
      </c>
      <c r="DQ61" s="30">
        <f t="shared" si="52"/>
        <v>-1.6432104308442571E-6</v>
      </c>
      <c r="DR61" s="30">
        <f t="shared" si="53"/>
        <v>-1.64319448517056E-6</v>
      </c>
      <c r="DS61" s="30">
        <f t="shared" si="54"/>
        <v>-1.6431944851974764E-6</v>
      </c>
      <c r="DT61" s="30">
        <f t="shared" si="55"/>
        <v>-1.6431944851974762E-6</v>
      </c>
      <c r="DV61" s="36">
        <v>3.1372999999999999E-7</v>
      </c>
      <c r="DW61" s="36">
        <v>4.8407595184899996</v>
      </c>
      <c r="DX61" s="36">
        <v>1272.6810256271999</v>
      </c>
      <c r="DY61" s="30">
        <f t="shared" si="56"/>
        <v>-1.8859317642994906E-7</v>
      </c>
      <c r="DZ61" s="30">
        <f t="shared" si="57"/>
        <v>-1.8864091963339946E-7</v>
      </c>
      <c r="EA61" s="30">
        <f t="shared" si="58"/>
        <v>-1.8864091955284122E-7</v>
      </c>
      <c r="EB61" s="30">
        <f t="shared" si="59"/>
        <v>-1.8864091955284144E-7</v>
      </c>
      <c r="ED61" s="36">
        <v>5.5439999999999999E-8</v>
      </c>
      <c r="EE61" s="36">
        <v>2.4682327169899998</v>
      </c>
      <c r="EF61" s="36">
        <v>536.80451209540001</v>
      </c>
      <c r="EG61" s="30">
        <f t="shared" si="88"/>
        <v>4.8435776057393754E-8</v>
      </c>
      <c r="EH61" s="30">
        <f t="shared" si="89"/>
        <v>4.8433609233804572E-8</v>
      </c>
      <c r="EI61" s="30">
        <f t="shared" si="90"/>
        <v>4.8433609237461226E-8</v>
      </c>
      <c r="EJ61" s="30">
        <f t="shared" si="91"/>
        <v>4.8433609237461207E-8</v>
      </c>
      <c r="EL61" s="36">
        <v>8.1699999999999997E-9</v>
      </c>
      <c r="EM61" s="36">
        <v>4.9283881359799997</v>
      </c>
      <c r="EN61" s="36">
        <v>56.622351302600002</v>
      </c>
      <c r="EO61" s="30">
        <f t="shared" si="92"/>
        <v>-7.9895300451193093E-10</v>
      </c>
      <c r="EP61" s="30">
        <f t="shared" si="93"/>
        <v>-7.9902189545164275E-10</v>
      </c>
      <c r="EQ61" s="30">
        <f t="shared" si="94"/>
        <v>-7.9902189533538892E-10</v>
      </c>
      <c r="ER61" s="30">
        <f t="shared" si="95"/>
        <v>-7.9902189533538892E-10</v>
      </c>
      <c r="ET61" s="36"/>
      <c r="EU61" s="36"/>
      <c r="EV61" s="36"/>
    </row>
    <row r="62" spans="1:152" s="30" customFormat="1" ht="12.75">
      <c r="N62" s="36">
        <v>2.20225E-6</v>
      </c>
      <c r="O62" s="36">
        <v>4.2042242487300001</v>
      </c>
      <c r="P62" s="36">
        <v>200.76892246579999</v>
      </c>
      <c r="Q62" s="30">
        <f t="shared" si="0"/>
        <v>-2.1994372977850121E-6</v>
      </c>
      <c r="R62" s="30">
        <f t="shared" si="1"/>
        <v>-2.1994339540194731E-6</v>
      </c>
      <c r="S62" s="30">
        <f t="shared" si="2"/>
        <v>-2.1994339540251168E-6</v>
      </c>
      <c r="T62" s="30">
        <f t="shared" si="3"/>
        <v>-2.1994339540251168E-6</v>
      </c>
      <c r="V62" s="36">
        <v>4.6648999999999999E-7</v>
      </c>
      <c r="W62" s="36">
        <v>5.1481832690199996</v>
      </c>
      <c r="X62" s="36">
        <v>515.46387109299997</v>
      </c>
      <c r="Y62" s="30">
        <f t="shared" si="4"/>
        <v>-3.0737179771659589E-7</v>
      </c>
      <c r="Z62" s="30">
        <f t="shared" si="5"/>
        <v>-3.0734473050846038E-7</v>
      </c>
      <c r="AA62" s="30">
        <f t="shared" si="6"/>
        <v>-3.0734473055413642E-7</v>
      </c>
      <c r="AB62" s="30">
        <f t="shared" si="7"/>
        <v>-3.0734473055413626E-7</v>
      </c>
      <c r="AD62" s="36">
        <v>5.9349999999999999E-8</v>
      </c>
      <c r="AE62" s="36">
        <v>5.4096784710300003</v>
      </c>
      <c r="AF62" s="36">
        <v>149.56319713459999</v>
      </c>
      <c r="AG62" s="30">
        <f t="shared" si="8"/>
        <v>-7.8099733153588248E-9</v>
      </c>
      <c r="AH62" s="30">
        <f t="shared" si="9"/>
        <v>-7.8112900267643016E-9</v>
      </c>
      <c r="AI62" s="30">
        <f t="shared" si="10"/>
        <v>-7.811290024542425E-9</v>
      </c>
      <c r="AJ62" s="30">
        <f t="shared" si="11"/>
        <v>-7.8112900245424763E-9</v>
      </c>
      <c r="AL62" s="36">
        <v>1.323E-8</v>
      </c>
      <c r="AM62" s="36">
        <v>1.38492882986</v>
      </c>
      <c r="AN62" s="36">
        <v>735.87651353180001</v>
      </c>
      <c r="AO62" s="30">
        <f t="shared" si="72"/>
        <v>-1.1933551942793836E-8</v>
      </c>
      <c r="AP62" s="30">
        <f t="shared" si="73"/>
        <v>-1.1934180807813862E-8</v>
      </c>
      <c r="AQ62" s="30">
        <f t="shared" si="74"/>
        <v>-1.1934180806752811E-8</v>
      </c>
      <c r="AR62" s="30">
        <f t="shared" si="75"/>
        <v>-1.1934180806752817E-8</v>
      </c>
      <c r="AT62" s="36">
        <v>1.56E-9</v>
      </c>
      <c r="AU62" s="36">
        <v>3.0212011757199999</v>
      </c>
      <c r="AV62" s="36">
        <v>1781.0313497193999</v>
      </c>
      <c r="AW62" s="30">
        <f t="shared" si="76"/>
        <v>1.3127996553856786E-9</v>
      </c>
      <c r="AX62" s="30">
        <f t="shared" si="77"/>
        <v>1.3125750201730178E-9</v>
      </c>
      <c r="AY62" s="30">
        <f t="shared" si="78"/>
        <v>1.312575020552155E-9</v>
      </c>
      <c r="AZ62" s="30">
        <f t="shared" si="79"/>
        <v>1.312575020552155E-9</v>
      </c>
      <c r="BB62" s="36"/>
      <c r="BC62" s="36"/>
      <c r="BD62" s="36"/>
      <c r="BJ62" s="36">
        <v>1.7824000000000001E-7</v>
      </c>
      <c r="BK62" s="36">
        <v>2.28524493886</v>
      </c>
      <c r="BL62" s="36">
        <v>388.4651552382</v>
      </c>
      <c r="BM62" s="30">
        <f t="shared" si="24"/>
        <v>1.7670413514036705E-7</v>
      </c>
      <c r="BN62" s="30">
        <f t="shared" si="25"/>
        <v>1.7670549205322909E-7</v>
      </c>
      <c r="BO62" s="30">
        <f t="shared" si="26"/>
        <v>1.7670549205093988E-7</v>
      </c>
      <c r="BP62" s="30">
        <f t="shared" si="27"/>
        <v>1.7670549205093988E-7</v>
      </c>
      <c r="BR62" s="36">
        <v>4.5680000000000003E-8</v>
      </c>
      <c r="BS62" s="36">
        <v>4.3359951458400001</v>
      </c>
      <c r="BT62" s="36">
        <v>628.85158605009997</v>
      </c>
      <c r="BU62" s="30">
        <f t="shared" si="28"/>
        <v>3.0172675837234438E-8</v>
      </c>
      <c r="BV62" s="30">
        <f t="shared" si="29"/>
        <v>3.0175903015784635E-8</v>
      </c>
      <c r="BW62" s="30">
        <f t="shared" si="30"/>
        <v>3.0175903010339192E-8</v>
      </c>
      <c r="BX62" s="30">
        <f t="shared" si="31"/>
        <v>3.0175903010339206E-8</v>
      </c>
      <c r="BZ62" s="36">
        <v>7.1200000000000002E-9</v>
      </c>
      <c r="CA62" s="36">
        <v>6.0596411762200004</v>
      </c>
      <c r="CB62" s="36">
        <v>11.045700263900001</v>
      </c>
      <c r="CC62" s="30">
        <f t="shared" si="80"/>
        <v>6.833215559103743E-9</v>
      </c>
      <c r="CD62" s="30">
        <f t="shared" si="81"/>
        <v>6.8332122527573575E-9</v>
      </c>
      <c r="CE62" s="30">
        <f t="shared" si="82"/>
        <v>6.833212252762936E-9</v>
      </c>
      <c r="CF62" s="30">
        <f t="shared" si="83"/>
        <v>6.833212252762936E-9</v>
      </c>
      <c r="CH62" s="36"/>
      <c r="CI62" s="36"/>
      <c r="CJ62" s="36"/>
      <c r="CP62" s="36"/>
      <c r="CQ62" s="36"/>
      <c r="CR62" s="36"/>
      <c r="CX62" s="36"/>
      <c r="CY62" s="36"/>
      <c r="CZ62" s="36"/>
      <c r="DF62" s="36">
        <v>1.315042E-5</v>
      </c>
      <c r="DG62" s="36">
        <v>5.1120257263699997</v>
      </c>
      <c r="DH62" s="36">
        <v>211.81462272970001</v>
      </c>
      <c r="DI62" s="30">
        <f t="shared" si="48"/>
        <v>-9.1995391186002461E-6</v>
      </c>
      <c r="DJ62" s="30">
        <f t="shared" si="49"/>
        <v>-9.199836952042088E-6</v>
      </c>
      <c r="DK62" s="30">
        <f t="shared" si="50"/>
        <v>-9.1998369515395146E-6</v>
      </c>
      <c r="DL62" s="30">
        <f t="shared" si="51"/>
        <v>-9.1998369515395196E-6</v>
      </c>
      <c r="DN62" s="36">
        <v>1.54809E-6</v>
      </c>
      <c r="DO62" s="36">
        <v>1.19720845085</v>
      </c>
      <c r="DP62" s="36">
        <v>265.98929347749998</v>
      </c>
      <c r="DQ62" s="30">
        <f t="shared" si="52"/>
        <v>1.4888276394014295E-6</v>
      </c>
      <c r="DR62" s="30">
        <f t="shared" si="53"/>
        <v>1.488810752911235E-6</v>
      </c>
      <c r="DS62" s="30">
        <f t="shared" si="54"/>
        <v>1.4888107529397319E-6</v>
      </c>
      <c r="DT62" s="30">
        <f t="shared" si="55"/>
        <v>1.4888107529397317E-6</v>
      </c>
      <c r="DV62" s="36">
        <v>3.0218000000000002E-7</v>
      </c>
      <c r="DW62" s="36">
        <v>4.3518629446999997</v>
      </c>
      <c r="DX62" s="36">
        <v>405.2575498736</v>
      </c>
      <c r="DY62" s="30">
        <f t="shared" si="56"/>
        <v>-1.5382624481107714E-7</v>
      </c>
      <c r="DZ62" s="30">
        <f t="shared" si="57"/>
        <v>-1.5381047187677541E-7</v>
      </c>
      <c r="EA62" s="30">
        <f t="shared" si="58"/>
        <v>-1.5381047190339186E-7</v>
      </c>
      <c r="EB62" s="30">
        <f t="shared" si="59"/>
        <v>-1.5381047190339173E-7</v>
      </c>
      <c r="ED62" s="36">
        <v>6.1889999999999994E-8</v>
      </c>
      <c r="EE62" s="36">
        <v>6.0143382752000001</v>
      </c>
      <c r="EF62" s="36">
        <v>1066.49547719</v>
      </c>
      <c r="EG62" s="30">
        <f t="shared" si="88"/>
        <v>6.1574122270613473E-8</v>
      </c>
      <c r="EH62" s="30">
        <f t="shared" si="89"/>
        <v>6.1575118102473422E-8</v>
      </c>
      <c r="EI62" s="30">
        <f t="shared" si="90"/>
        <v>6.1575118100794325E-8</v>
      </c>
      <c r="EJ62" s="30">
        <f t="shared" si="91"/>
        <v>6.1575118100794338E-8</v>
      </c>
      <c r="EL62" s="36">
        <v>7.8000000000000004E-9</v>
      </c>
      <c r="EM62" s="36">
        <v>2.7212540410199999</v>
      </c>
      <c r="EN62" s="36">
        <v>508.35032409220003</v>
      </c>
      <c r="EO62" s="30">
        <f t="shared" si="92"/>
        <v>7.7630828648757834E-9</v>
      </c>
      <c r="EP62" s="30">
        <f t="shared" si="93"/>
        <v>7.7630251838494337E-9</v>
      </c>
      <c r="EQ62" s="30">
        <f t="shared" si="94"/>
        <v>7.7630251839468061E-9</v>
      </c>
      <c r="ER62" s="30">
        <f t="shared" si="95"/>
        <v>7.7630251839468061E-9</v>
      </c>
      <c r="ET62" s="36"/>
      <c r="EU62" s="36"/>
      <c r="EV62" s="36"/>
    </row>
    <row r="63" spans="1:152" s="30" customFormat="1" ht="12.75">
      <c r="A63" s="38" t="s">
        <v>223</v>
      </c>
      <c r="B63" s="38" t="s">
        <v>224</v>
      </c>
      <c r="C63" s="38" t="s">
        <v>225</v>
      </c>
      <c r="D63" s="38" t="s">
        <v>226</v>
      </c>
      <c r="E63" s="38" t="s">
        <v>227</v>
      </c>
      <c r="F63" s="38" t="s">
        <v>228</v>
      </c>
      <c r="J63" s="16"/>
      <c r="K63" s="16"/>
      <c r="L63" s="16"/>
      <c r="N63" s="36">
        <v>2.7777499999999998E-6</v>
      </c>
      <c r="O63" s="36">
        <v>0.40020408926000001</v>
      </c>
      <c r="P63" s="36">
        <v>211.81462272970001</v>
      </c>
      <c r="Q63" s="30">
        <f t="shared" si="0"/>
        <v>1.9860032233413171E-6</v>
      </c>
      <c r="R63" s="30">
        <f t="shared" si="1"/>
        <v>1.9859416674418348E-6</v>
      </c>
      <c r="S63" s="30">
        <f t="shared" si="2"/>
        <v>1.9859416675457077E-6</v>
      </c>
      <c r="T63" s="30">
        <f t="shared" si="3"/>
        <v>1.9859416675457077E-6</v>
      </c>
      <c r="V63" s="36">
        <v>4.5891000000000002E-7</v>
      </c>
      <c r="W63" s="36">
        <v>2.2319887876100002</v>
      </c>
      <c r="X63" s="36">
        <v>956.28915597059995</v>
      </c>
      <c r="Y63" s="30">
        <f t="shared" si="4"/>
        <v>-4.5774184372506299E-7</v>
      </c>
      <c r="Z63" s="30">
        <f t="shared" si="5"/>
        <v>-4.5774652157146757E-7</v>
      </c>
      <c r="AA63" s="30">
        <f t="shared" si="6"/>
        <v>-4.5774652156358191E-7</v>
      </c>
      <c r="AB63" s="30">
        <f t="shared" si="7"/>
        <v>-4.5774652156358191E-7</v>
      </c>
      <c r="AD63" s="36">
        <v>7.5499999999999994E-8</v>
      </c>
      <c r="AE63" s="36">
        <v>4.0340115392899998</v>
      </c>
      <c r="AF63" s="36">
        <v>9.5612275556000004</v>
      </c>
      <c r="AG63" s="30">
        <f t="shared" si="8"/>
        <v>-5.042683162503632E-8</v>
      </c>
      <c r="AH63" s="30">
        <f t="shared" si="9"/>
        <v>-5.0426912017631378E-8</v>
      </c>
      <c r="AI63" s="30">
        <f t="shared" si="10"/>
        <v>-5.0426912017495734E-8</v>
      </c>
      <c r="AJ63" s="30">
        <f t="shared" si="11"/>
        <v>-5.0426912017495734E-8</v>
      </c>
      <c r="AL63" s="36">
        <v>1.318E-8</v>
      </c>
      <c r="AM63" s="36">
        <v>2.3346099899900001</v>
      </c>
      <c r="AN63" s="36">
        <v>217.23124870109999</v>
      </c>
      <c r="AO63" s="30">
        <f t="shared" si="72"/>
        <v>5.6215229096781645E-9</v>
      </c>
      <c r="AP63" s="30">
        <f t="shared" si="73"/>
        <v>5.6219104095471766E-9</v>
      </c>
      <c r="AQ63" s="30">
        <f t="shared" si="74"/>
        <v>5.6219104088932977E-9</v>
      </c>
      <c r="AR63" s="30">
        <f t="shared" si="75"/>
        <v>5.621910408893301E-9</v>
      </c>
      <c r="AT63" s="36">
        <v>1.4800000000000001E-9</v>
      </c>
      <c r="AU63" s="36">
        <v>2.2831380827399999</v>
      </c>
      <c r="AV63" s="36">
        <v>295.05122865419997</v>
      </c>
      <c r="AW63" s="30">
        <f t="shared" si="76"/>
        <v>1.1807028224826823E-9</v>
      </c>
      <c r="AX63" s="30">
        <f t="shared" si="77"/>
        <v>1.1807422203908531E-9</v>
      </c>
      <c r="AY63" s="30">
        <f t="shared" si="78"/>
        <v>1.1807422203243733E-9</v>
      </c>
      <c r="AZ63" s="30">
        <f t="shared" si="79"/>
        <v>1.1807422203243735E-9</v>
      </c>
      <c r="BB63" s="36"/>
      <c r="BC63" s="36"/>
      <c r="BD63" s="36"/>
      <c r="BJ63" s="36">
        <v>2.0935000000000001E-7</v>
      </c>
      <c r="BK63" s="36">
        <v>0.14356167047999999</v>
      </c>
      <c r="BL63" s="36">
        <v>430.53034413910001</v>
      </c>
      <c r="BM63" s="30">
        <f t="shared" si="24"/>
        <v>-1.3045400351253291E-7</v>
      </c>
      <c r="BN63" s="30">
        <f t="shared" si="25"/>
        <v>-1.3046455158910957E-7</v>
      </c>
      <c r="BO63" s="30">
        <f t="shared" si="26"/>
        <v>-1.3046455157131076E-7</v>
      </c>
      <c r="BP63" s="30">
        <f t="shared" si="27"/>
        <v>-1.3046455157131084E-7</v>
      </c>
      <c r="BR63" s="36">
        <v>3.145E-8</v>
      </c>
      <c r="BS63" s="36">
        <v>2.5140481176499998</v>
      </c>
      <c r="BT63" s="36">
        <v>1162.4747044077999</v>
      </c>
      <c r="BU63" s="30">
        <f t="shared" si="28"/>
        <v>-2.2140736139967756E-8</v>
      </c>
      <c r="BV63" s="30">
        <f t="shared" si="29"/>
        <v>-2.2136850501348382E-8</v>
      </c>
      <c r="BW63" s="30">
        <f t="shared" si="30"/>
        <v>-2.2136850507905728E-8</v>
      </c>
      <c r="BX63" s="30">
        <f t="shared" si="31"/>
        <v>-2.2136850507905708E-8</v>
      </c>
      <c r="BZ63" s="36">
        <v>6.9800000000000003E-9</v>
      </c>
      <c r="CA63" s="36">
        <v>2.9137141932100001</v>
      </c>
      <c r="CB63" s="36">
        <v>1073.6090241908</v>
      </c>
      <c r="CC63" s="30">
        <f t="shared" si="80"/>
        <v>-6.9432915027745978E-9</v>
      </c>
      <c r="CD63" s="30">
        <f t="shared" si="81"/>
        <v>-6.9434062653801283E-9</v>
      </c>
      <c r="CE63" s="30">
        <f t="shared" si="82"/>
        <v>-6.9434062651866234E-9</v>
      </c>
      <c r="CF63" s="30">
        <f t="shared" si="83"/>
        <v>-6.9434062651866251E-9</v>
      </c>
      <c r="CH63" s="36"/>
      <c r="CI63" s="36"/>
      <c r="CJ63" s="36"/>
      <c r="CP63" s="36"/>
      <c r="CQ63" s="36"/>
      <c r="CR63" s="36"/>
      <c r="CX63" s="36"/>
      <c r="CY63" s="36"/>
      <c r="CZ63" s="36"/>
      <c r="DF63" s="36">
        <v>1.295553E-5</v>
      </c>
      <c r="DG63" s="36">
        <v>4.6918413993300003</v>
      </c>
      <c r="DH63" s="36">
        <v>1898.3512179396</v>
      </c>
      <c r="DI63" s="30">
        <f t="shared" si="48"/>
        <v>1.1668699224818034E-5</v>
      </c>
      <c r="DJ63" s="30">
        <f t="shared" si="49"/>
        <v>1.1670297787401242E-5</v>
      </c>
      <c r="DK63" s="30">
        <f t="shared" si="50"/>
        <v>1.1670297784704554E-5</v>
      </c>
      <c r="DL63" s="30">
        <f t="shared" si="51"/>
        <v>1.1670297784704564E-5</v>
      </c>
      <c r="DN63" s="36">
        <v>1.69743E-6</v>
      </c>
      <c r="DO63" s="36">
        <v>4.6346446749499997</v>
      </c>
      <c r="DP63" s="36">
        <v>284.1485407422</v>
      </c>
      <c r="DQ63" s="30">
        <f t="shared" si="52"/>
        <v>-1.6916664541861989E-6</v>
      </c>
      <c r="DR63" s="30">
        <f t="shared" si="53"/>
        <v>-1.6916605101296123E-6</v>
      </c>
      <c r="DS63" s="30">
        <f t="shared" si="54"/>
        <v>-1.691660510139645E-6</v>
      </c>
      <c r="DT63" s="30">
        <f t="shared" si="55"/>
        <v>-1.6916605101396448E-6</v>
      </c>
      <c r="DV63" s="36">
        <v>3.9429999999999998E-7</v>
      </c>
      <c r="DW63" s="36">
        <v>3.5085848204899999</v>
      </c>
      <c r="DX63" s="36">
        <v>422.66603761290003</v>
      </c>
      <c r="DY63" s="30">
        <f t="shared" si="56"/>
        <v>1.5562038624390336E-7</v>
      </c>
      <c r="DZ63" s="30">
        <f t="shared" si="57"/>
        <v>1.5564329956026164E-7</v>
      </c>
      <c r="EA63" s="30">
        <f t="shared" si="58"/>
        <v>1.5564329952159724E-7</v>
      </c>
      <c r="EB63" s="30">
        <f t="shared" si="59"/>
        <v>1.556432995215974E-7</v>
      </c>
      <c r="ED63" s="36">
        <v>5.6489999999999998E-8</v>
      </c>
      <c r="EE63" s="36">
        <v>0.82784598387999997</v>
      </c>
      <c r="EF63" s="36">
        <v>217.23124870109999</v>
      </c>
      <c r="EG63" s="30">
        <f t="shared" si="88"/>
        <v>5.253102589215479E-8</v>
      </c>
      <c r="EH63" s="30">
        <f t="shared" si="89"/>
        <v>5.2530350547395089E-8</v>
      </c>
      <c r="EI63" s="30">
        <f t="shared" si="90"/>
        <v>5.2530350548534739E-8</v>
      </c>
      <c r="EJ63" s="30">
        <f t="shared" si="91"/>
        <v>5.2530350548534732E-8</v>
      </c>
      <c r="EL63" s="36">
        <v>9.6899999999999994E-9</v>
      </c>
      <c r="EM63" s="36">
        <v>1.0070826179200001</v>
      </c>
      <c r="EN63" s="36">
        <v>1045.1548361876</v>
      </c>
      <c r="EO63" s="30">
        <f t="shared" si="92"/>
        <v>7.3056852727229754E-10</v>
      </c>
      <c r="EP63" s="30">
        <f t="shared" si="93"/>
        <v>7.3207966108509796E-10</v>
      </c>
      <c r="EQ63" s="30">
        <f t="shared" si="94"/>
        <v>7.320796585351638E-10</v>
      </c>
      <c r="ER63" s="30">
        <f t="shared" si="95"/>
        <v>7.3207965853517238E-10</v>
      </c>
      <c r="ET63" s="36"/>
      <c r="EU63" s="36"/>
      <c r="EV63" s="36"/>
    </row>
    <row r="64" spans="1:152" s="30" customFormat="1" ht="12.75">
      <c r="A64" s="30">
        <f>((((F55*C52+E55)*C52+D55)*C52+C55)*C52+B55)*C52 + A55</f>
        <v>-0.4099262982199493</v>
      </c>
      <c r="B64" s="30">
        <f>DEGREES(A64)</f>
        <v>-23.487046799424245</v>
      </c>
      <c r="C64" s="30">
        <f>((((F58*C52+E58)*C52+D58)*C52+C58)*C52+B58)*C52 + A58</f>
        <v>-2.9558590451050082E-2</v>
      </c>
      <c r="D64" s="30">
        <f>DEGREES(C64)</f>
        <v>-1.693582481200866</v>
      </c>
      <c r="E64" s="30">
        <f>((((F61*C52+E61)*C52+D61)*C52+C61)*C52+B61)*C52 + A61</f>
        <v>9.7354710834599629</v>
      </c>
      <c r="F64" s="30">
        <f>SQRT(D68*D68+E68*E68+F68*F68)</f>
        <v>9.4631876689053005</v>
      </c>
      <c r="N64" s="36">
        <v>2.0449999999999999E-6</v>
      </c>
      <c r="O64" s="36">
        <v>6.0108220660000002</v>
      </c>
      <c r="P64" s="36">
        <v>265.98929347749998</v>
      </c>
      <c r="Q64" s="30">
        <f t="shared" si="0"/>
        <v>-3.5879751968988108E-7</v>
      </c>
      <c r="R64" s="30">
        <f t="shared" si="1"/>
        <v>-3.5887765157212104E-7</v>
      </c>
      <c r="S64" s="30">
        <f t="shared" si="2"/>
        <v>-3.5887765143690388E-7</v>
      </c>
      <c r="T64" s="30">
        <f t="shared" si="3"/>
        <v>-3.5887765143690388E-7</v>
      </c>
      <c r="V64" s="36">
        <v>4.0400000000000002E-7</v>
      </c>
      <c r="W64" s="36">
        <v>0.41281520440000002</v>
      </c>
      <c r="X64" s="36">
        <v>269.9214467406</v>
      </c>
      <c r="Y64" s="30">
        <f t="shared" si="4"/>
        <v>1.8906703302523189E-7</v>
      </c>
      <c r="Z64" s="30">
        <f t="shared" si="5"/>
        <v>1.8905261239066836E-7</v>
      </c>
      <c r="AA64" s="30">
        <f t="shared" si="6"/>
        <v>1.8905261241500262E-7</v>
      </c>
      <c r="AB64" s="30">
        <f t="shared" si="7"/>
        <v>1.8905261241500254E-7</v>
      </c>
      <c r="AD64" s="36">
        <v>5.7790000000000003E-8</v>
      </c>
      <c r="AE64" s="36">
        <v>4.2938089111000002</v>
      </c>
      <c r="AF64" s="36">
        <v>415.55249061209997</v>
      </c>
      <c r="AG64" s="30">
        <f t="shared" si="8"/>
        <v>-2.3509135327114687E-8</v>
      </c>
      <c r="AH64" s="30">
        <f t="shared" si="9"/>
        <v>-2.3505852563019453E-8</v>
      </c>
      <c r="AI64" s="30">
        <f t="shared" si="10"/>
        <v>-2.3505852568559002E-8</v>
      </c>
      <c r="AJ64" s="30">
        <f t="shared" si="11"/>
        <v>-2.3505852568558979E-8</v>
      </c>
      <c r="AL64" s="36">
        <v>9.4300000000000007E-9</v>
      </c>
      <c r="AM64" s="36">
        <v>2.7581353124599999</v>
      </c>
      <c r="AN64" s="36">
        <v>284.1485407422</v>
      </c>
      <c r="AO64" s="30">
        <f t="shared" si="72"/>
        <v>3.5689769873370275E-9</v>
      </c>
      <c r="AP64" s="30">
        <f t="shared" si="73"/>
        <v>3.5693481137643161E-9</v>
      </c>
      <c r="AQ64" s="30">
        <f t="shared" si="74"/>
        <v>3.5693481131380668E-9</v>
      </c>
      <c r="AR64" s="30">
        <f t="shared" si="75"/>
        <v>3.5693481131380692E-9</v>
      </c>
      <c r="AT64" s="36">
        <v>1.5E-9</v>
      </c>
      <c r="AU64" s="36">
        <v>3.4843613530200002</v>
      </c>
      <c r="AV64" s="36">
        <v>956.28915597059995</v>
      </c>
      <c r="AW64" s="30">
        <f t="shared" si="76"/>
        <v>-3.6682757857936516E-10</v>
      </c>
      <c r="AX64" s="30">
        <f t="shared" si="77"/>
        <v>-3.6703570174361684E-10</v>
      </c>
      <c r="AY64" s="30">
        <f t="shared" si="78"/>
        <v>-3.6703570139242764E-10</v>
      </c>
      <c r="AZ64" s="30">
        <f t="shared" si="79"/>
        <v>-3.6703570139242893E-10</v>
      </c>
      <c r="BB64" s="36"/>
      <c r="BC64" s="36"/>
      <c r="BD64" s="36"/>
      <c r="BJ64" s="36">
        <v>1.6551E-7</v>
      </c>
      <c r="BK64" s="36">
        <v>1.66649120724</v>
      </c>
      <c r="BL64" s="36">
        <v>38.133035637799999</v>
      </c>
      <c r="BM64" s="30">
        <f t="shared" si="24"/>
        <v>1.9112815318369596E-8</v>
      </c>
      <c r="BN64" s="30">
        <f t="shared" si="25"/>
        <v>1.9113753418524772E-8</v>
      </c>
      <c r="BO64" s="30">
        <f t="shared" si="26"/>
        <v>1.911375341694178E-8</v>
      </c>
      <c r="BP64" s="30">
        <f t="shared" si="27"/>
        <v>1.911375341694178E-8</v>
      </c>
      <c r="BR64" s="36">
        <v>3.522E-8</v>
      </c>
      <c r="BS64" s="36">
        <v>1.16093567319</v>
      </c>
      <c r="BT64" s="36">
        <v>223.5940361765</v>
      </c>
      <c r="BU64" s="30">
        <f t="shared" si="28"/>
        <v>3.5110714484630011E-8</v>
      </c>
      <c r="BV64" s="30">
        <f t="shared" si="29"/>
        <v>3.5110621706640079E-8</v>
      </c>
      <c r="BW64" s="30">
        <f t="shared" si="30"/>
        <v>3.5110621706796668E-8</v>
      </c>
      <c r="BX64" s="30">
        <f t="shared" si="31"/>
        <v>3.5110621706796668E-8</v>
      </c>
      <c r="BZ64" s="36">
        <v>5.2599999999999996E-9</v>
      </c>
      <c r="CA64" s="36">
        <v>2.2494785181800001</v>
      </c>
      <c r="CB64" s="36">
        <v>1059.3819301891999</v>
      </c>
      <c r="CC64" s="30">
        <f t="shared" si="80"/>
        <v>-4.658897815674531E-9</v>
      </c>
      <c r="CD64" s="30">
        <f t="shared" si="81"/>
        <v>-4.6585106801552755E-9</v>
      </c>
      <c r="CE64" s="30">
        <f t="shared" si="82"/>
        <v>-4.6585106808086431E-9</v>
      </c>
      <c r="CF64" s="30">
        <f t="shared" si="83"/>
        <v>-4.6585106808086414E-9</v>
      </c>
      <c r="CH64" s="36"/>
      <c r="CI64" s="36"/>
      <c r="CJ64" s="36"/>
      <c r="CP64" s="36"/>
      <c r="CQ64" s="36"/>
      <c r="CR64" s="36"/>
      <c r="CX64" s="41"/>
      <c r="CY64" s="41"/>
      <c r="CZ64" s="41"/>
      <c r="DF64" s="36">
        <v>1.099037E-5</v>
      </c>
      <c r="DG64" s="36">
        <v>1.81765118601</v>
      </c>
      <c r="DH64" s="36">
        <v>149.56319713459999</v>
      </c>
      <c r="DI64" s="30">
        <f t="shared" si="48"/>
        <v>6.0451162295165802E-6</v>
      </c>
      <c r="DJ64" s="30">
        <f t="shared" si="49"/>
        <v>6.0453216444547463E-6</v>
      </c>
      <c r="DK64" s="30">
        <f t="shared" si="50"/>
        <v>6.0453216441081218E-6</v>
      </c>
      <c r="DL64" s="30">
        <f t="shared" si="51"/>
        <v>6.0453216441081235E-6</v>
      </c>
      <c r="DN64" s="36">
        <v>1.5152600000000001E-6</v>
      </c>
      <c r="DO64" s="36">
        <v>0.52928231043999996</v>
      </c>
      <c r="DP64" s="36">
        <v>330.61896365820002</v>
      </c>
      <c r="DQ64" s="30">
        <f t="shared" si="52"/>
        <v>3.9969346012813121E-7</v>
      </c>
      <c r="DR64" s="30">
        <f t="shared" si="53"/>
        <v>3.9962115044226408E-7</v>
      </c>
      <c r="DS64" s="30">
        <f t="shared" si="54"/>
        <v>3.9962115056428331E-7</v>
      </c>
      <c r="DT64" s="30">
        <f t="shared" si="55"/>
        <v>3.9962115056428304E-7</v>
      </c>
      <c r="DV64" s="36">
        <v>2.9658000000000003E-7</v>
      </c>
      <c r="DW64" s="36">
        <v>1.5888698209600001</v>
      </c>
      <c r="DX64" s="36">
        <v>1066.49547719</v>
      </c>
      <c r="DY64" s="30">
        <f t="shared" si="56"/>
        <v>-1.1220655262859621E-7</v>
      </c>
      <c r="DZ64" s="30">
        <f t="shared" si="57"/>
        <v>-1.121627389625763E-7</v>
      </c>
      <c r="EA64" s="30">
        <f t="shared" si="58"/>
        <v>-1.1216273903651169E-7</v>
      </c>
      <c r="EB64" s="30">
        <f t="shared" si="59"/>
        <v>-1.1216273903651144E-7</v>
      </c>
      <c r="ED64" s="36">
        <v>4.2640000000000003E-8</v>
      </c>
      <c r="EE64" s="36">
        <v>3.2324573667299998</v>
      </c>
      <c r="EF64" s="36">
        <v>1272.6810256271999</v>
      </c>
      <c r="EG64" s="30">
        <f t="shared" si="88"/>
        <v>-3.3090643424363715E-8</v>
      </c>
      <c r="EH64" s="30">
        <f t="shared" si="89"/>
        <v>-3.3085521510704949E-8</v>
      </c>
      <c r="EI64" s="30">
        <f t="shared" si="90"/>
        <v>-3.30855215193489E-8</v>
      </c>
      <c r="EJ64" s="30">
        <f t="shared" si="91"/>
        <v>-3.308552151934888E-8</v>
      </c>
      <c r="EL64" s="36">
        <v>7.1600000000000001E-9</v>
      </c>
      <c r="EM64" s="36">
        <v>1.1104218134099999</v>
      </c>
      <c r="EN64" s="36">
        <v>1169.5882514085999</v>
      </c>
      <c r="EO64" s="30">
        <f t="shared" si="92"/>
        <v>4.4015404131203313E-9</v>
      </c>
      <c r="EP64" s="30">
        <f t="shared" si="93"/>
        <v>4.402528700984891E-9</v>
      </c>
      <c r="EQ64" s="30">
        <f t="shared" si="94"/>
        <v>4.4025286993173205E-9</v>
      </c>
      <c r="ER64" s="30">
        <f t="shared" si="95"/>
        <v>4.4025286993173312E-9</v>
      </c>
      <c r="ET64" s="36"/>
      <c r="EU64" s="36"/>
      <c r="EV64" s="36"/>
    </row>
    <row r="65" spans="1:152" s="30" customFormat="1" ht="12.75">
      <c r="A65" s="30">
        <f>RADIANS(B65)</f>
        <v>5.8732590089596366</v>
      </c>
      <c r="B65" s="30">
        <f>B64 - INT( B64 / 360 ) * 360</f>
        <v>336.51295320057574</v>
      </c>
      <c r="C65" s="30">
        <f>RADIANS(D65)</f>
        <v>6.2536267167285366</v>
      </c>
      <c r="D65" s="30">
        <f>D64 - INT( D64 / 360 ) * 360</f>
        <v>358.30641751879915</v>
      </c>
      <c r="N65" s="36">
        <v>2.0766300000000001E-6</v>
      </c>
      <c r="O65" s="36">
        <v>0.48349820488</v>
      </c>
      <c r="P65" s="36">
        <v>1162.4747044077999</v>
      </c>
      <c r="Q65" s="30">
        <f t="shared" ref="Q65:Q128" si="96">N65*COS(O65+P65*$C$31)</f>
        <v>1.9703876343590853E-6</v>
      </c>
      <c r="R65" s="30">
        <f t="shared" ref="R65:R128" si="97">N65*COS(O65+P65*$C$52)</f>
        <v>1.9705016659884989E-6</v>
      </c>
      <c r="S65" s="30">
        <f t="shared" ref="S65:S128" si="98">N65*COS(O65+P65*$C$73)</f>
        <v>1.9705016657961276E-6</v>
      </c>
      <c r="T65" s="30">
        <f t="shared" ref="T65:T128" si="99">N65*COS(O65+P65*$C$94)</f>
        <v>1.970501665796128E-6</v>
      </c>
      <c r="V65" s="36">
        <v>3.7191E-7</v>
      </c>
      <c r="W65" s="36">
        <v>3.78239026411</v>
      </c>
      <c r="X65" s="36">
        <v>2.9207613067999998</v>
      </c>
      <c r="Y65" s="30">
        <f t="shared" ref="Y65:Y128" si="100">V65*COS(W65+X65*$C$31)</f>
        <v>-3.0169160722191258E-7</v>
      </c>
      <c r="Z65" s="30">
        <f t="shared" ref="Z65:Z128" si="101">V65*COS(W65+X65*$C$52)</f>
        <v>-3.0169170227404409E-7</v>
      </c>
      <c r="AA65" s="30">
        <f t="shared" ref="AA65:AA128" si="102">V65*COS(W65+X65*$C$73)</f>
        <v>-3.0169170227388369E-7</v>
      </c>
      <c r="AB65" s="30">
        <f t="shared" ref="AB65:AB128" si="103">V65*COS(W65+X65*$C$94)</f>
        <v>-3.0169170227388369E-7</v>
      </c>
      <c r="AD65" s="36">
        <v>6.0819999999999998E-8</v>
      </c>
      <c r="AE65" s="36">
        <v>5.9341692484099999</v>
      </c>
      <c r="AF65" s="36">
        <v>405.2575498736</v>
      </c>
      <c r="AG65" s="30">
        <f t="shared" ref="AG65:AG128" si="104">AD65*COS(AE65+AF65*$C$31)</f>
        <v>-5.1990023901033185E-8</v>
      </c>
      <c r="AH65" s="30">
        <f t="shared" ref="AH65:AH128" si="105">AD65*COS(AE65+AF65*$C$52)</f>
        <v>-5.1991937724859558E-8</v>
      </c>
      <c r="AI65" s="30">
        <f t="shared" ref="AI65:AI128" si="106">AD65*COS(AE65+AF65*$C$73)</f>
        <v>-5.1991937721630245E-8</v>
      </c>
      <c r="AJ65" s="30">
        <f t="shared" ref="AJ65:AJ128" si="107">AD65*COS(AE65+AF65*$C$94)</f>
        <v>-5.1991937721630258E-8</v>
      </c>
      <c r="AL65" s="36">
        <v>9.0599999999999997E-9</v>
      </c>
      <c r="AM65" s="36">
        <v>0.71155526266000002</v>
      </c>
      <c r="AN65" s="36">
        <v>846.08283475120004</v>
      </c>
      <c r="AO65" s="30">
        <f t="shared" ref="AO65:AO96" si="108">AL65*COS(AM65+AN65*$C$31)</f>
        <v>-6.0605585471410466E-9</v>
      </c>
      <c r="AP65" s="30">
        <f t="shared" ref="AP65:AP96" si="109">AL65*COS(AM65+AN65*$C$52)</f>
        <v>-6.059705877775111E-9</v>
      </c>
      <c r="AQ65" s="30">
        <f t="shared" ref="AQ65:AQ96" si="110">AL65*COS(AM65+AN65*$C$73)</f>
        <v>-6.0597058792140223E-9</v>
      </c>
      <c r="AR65" s="30">
        <f t="shared" ref="AR65:AR96" si="111">AL65*COS(AM65+AN65*$C$94)</f>
        <v>-6.0597058792140223E-9</v>
      </c>
      <c r="AT65" s="36">
        <v>1.5199999999999999E-9</v>
      </c>
      <c r="AU65" s="36">
        <v>1.9140444324100001</v>
      </c>
      <c r="AV65" s="36">
        <v>942.06206196899996</v>
      </c>
      <c r="AW65" s="30">
        <f>AT65*COS(AU65+AV65*$C$31)</f>
        <v>-1.4986776686961237E-9</v>
      </c>
      <c r="AX65" s="30">
        <f t="shared" si="77"/>
        <v>-1.4986418899646191E-9</v>
      </c>
      <c r="AY65" s="30">
        <f t="shared" si="78"/>
        <v>-1.4986418900250187E-9</v>
      </c>
      <c r="AZ65" s="30">
        <f t="shared" si="79"/>
        <v>-1.4986418900250185E-9</v>
      </c>
      <c r="BB65" s="36"/>
      <c r="BC65" s="36"/>
      <c r="BD65" s="36"/>
      <c r="BJ65" s="36">
        <v>1.91E-7</v>
      </c>
      <c r="BK65" s="36">
        <v>2.9769909608099998</v>
      </c>
      <c r="BL65" s="36">
        <v>137.03302416240001</v>
      </c>
      <c r="BM65" s="30">
        <f t="shared" ref="BM65:BM128" si="112">BJ65*COS(BK65+BL65*$C$31)</f>
        <v>-1.150432352237908E-7</v>
      </c>
      <c r="BN65" s="30">
        <f t="shared" ref="BN65:BN128" si="113">BJ65*COS(BK65+BL65*$C$52)</f>
        <v>-1.1504010884101974E-7</v>
      </c>
      <c r="BO65" s="30">
        <f t="shared" ref="BO65:BO128" si="114">BJ65*COS(BK65+BL65*$C$73)</f>
        <v>-1.1504010884629535E-7</v>
      </c>
      <c r="BP65" s="30">
        <f t="shared" ref="BP65:BP128" si="115">BJ65*COS(BK65+BL65*$C$94)</f>
        <v>-1.1504010884629535E-7</v>
      </c>
      <c r="BR65" s="36">
        <v>2.9329999999999999E-8</v>
      </c>
      <c r="BS65" s="36">
        <v>2.0605783425199999</v>
      </c>
      <c r="BT65" s="36">
        <v>956.28915597059995</v>
      </c>
      <c r="BU65" s="30">
        <f t="shared" ref="BU65:BU128" si="116">BR65*COS(BS65+BT65*$C$31)</f>
        <v>-2.9183343212724077E-8</v>
      </c>
      <c r="BV65" s="30">
        <f t="shared" ref="BV65:BV128" si="117">BR65*COS(BS65+BT65*$C$52)</f>
        <v>-2.9182923728009611E-8</v>
      </c>
      <c r="BW65" s="30">
        <f t="shared" ref="BW65:BW128" si="118">BR65*COS(BS65+BT65*$C$73)</f>
        <v>-2.9182923728717972E-8</v>
      </c>
      <c r="BX65" s="30">
        <f t="shared" ref="BX65:BX128" si="119">BR65*COS(BS65+BT65*$C$94)</f>
        <v>-2.9182923728717968E-8</v>
      </c>
      <c r="BZ65" s="36">
        <v>5.1099999999999999E-9</v>
      </c>
      <c r="CA65" s="36">
        <v>2.86838724347</v>
      </c>
      <c r="CB65" s="36">
        <v>408.43894361129998</v>
      </c>
      <c r="CC65" s="30">
        <f t="shared" ref="CC65:CC96" si="120">BZ65*COS(CA65+CB65*$C$31)</f>
        <v>4.2065640288872745E-9</v>
      </c>
      <c r="CD65" s="30">
        <f t="shared" ref="CD65:CD96" si="121">BZ65*COS(CA65+CB65*$C$52)</f>
        <v>4.2067413348747993E-9</v>
      </c>
      <c r="CE65" s="30">
        <f t="shared" ref="CE65:CE96" si="122">BZ65*COS(CA65+CB65*$C$73)</f>
        <v>4.2067413345756197E-9</v>
      </c>
      <c r="CF65" s="30">
        <f t="shared" ref="CF65:CF96" si="123">BZ65*COS(CA65+CB65*$C$94)</f>
        <v>4.2067413345756197E-9</v>
      </c>
      <c r="CH65" s="36"/>
      <c r="CI65" s="36"/>
      <c r="CJ65" s="36"/>
      <c r="CP65" s="36"/>
      <c r="CQ65" s="36"/>
      <c r="CR65" s="36"/>
      <c r="CX65" s="36"/>
      <c r="CY65" s="36"/>
      <c r="CZ65" s="36"/>
      <c r="DF65" s="36">
        <v>9.9846200000000006E-6</v>
      </c>
      <c r="DG65" s="36">
        <v>2.6313159686700001</v>
      </c>
      <c r="DH65" s="36">
        <v>200.76892246579999</v>
      </c>
      <c r="DI65" s="30">
        <f t="shared" ref="DI65:DI128" si="124">DF65*COS(DG65+DH65*$C$31)</f>
        <v>5.2553019573236654E-7</v>
      </c>
      <c r="DJ65" s="30">
        <f t="shared" ref="DJ65:DJ128" si="125">DF65*COS(DG65+DH65*$C$52)</f>
        <v>5.2582974220174896E-7</v>
      </c>
      <c r="DK65" s="30">
        <f t="shared" ref="DK65:DK128" si="126">DF65*COS(DG65+DH65*$C$73)</f>
        <v>5.2582974169628099E-7</v>
      </c>
      <c r="DL65" s="30">
        <f t="shared" ref="DL65:DL128" si="127">DF65*COS(DG65+DH65*$C$94)</f>
        <v>5.2582974169628322E-7</v>
      </c>
      <c r="DN65" s="36">
        <v>1.52461E-6</v>
      </c>
      <c r="DO65" s="36">
        <v>5.43886711695</v>
      </c>
      <c r="DP65" s="36">
        <v>422.66603761290003</v>
      </c>
      <c r="DQ65" s="30">
        <f t="shared" ref="DQ65:DQ128" si="128">DN65*COS(DO65+DP65*$C$31)</f>
        <v>-1.5229812065308325E-6</v>
      </c>
      <c r="DR65" s="30">
        <f t="shared" ref="DR65:DR128" si="129">DN65*COS(DO65+DP65*$C$52)</f>
        <v>-1.5229767474595316E-6</v>
      </c>
      <c r="DS65" s="30">
        <f t="shared" ref="DS65:DS128" si="130">DN65*COS(DO65+DP65*$C$73)</f>
        <v>-1.5229767474670611E-6</v>
      </c>
      <c r="DT65" s="30">
        <f t="shared" ref="DT65:DT128" si="131">DN65*COS(DO65+DP65*$C$94)</f>
        <v>-1.5229767474670611E-6</v>
      </c>
      <c r="DV65" s="36">
        <v>3.5202E-7</v>
      </c>
      <c r="DW65" s="36">
        <v>5.9447824157799998</v>
      </c>
      <c r="DX65" s="36">
        <v>1059.3819301891999</v>
      </c>
      <c r="DY65" s="30">
        <f t="shared" ref="DY65:DY128" si="132">DV65*COS(DW65+DX65*$C$31)</f>
        <v>3.5113405551394104E-7</v>
      </c>
      <c r="DZ65" s="30">
        <f t="shared" ref="DZ65:DZ128" si="133">DV65*COS(DW65+DX65*$C$52)</f>
        <v>3.5113800768231953E-7</v>
      </c>
      <c r="EA65" s="30">
        <f t="shared" ref="EA65:EA128" si="134">DV65*COS(DW65+DX65*$C$73)</f>
        <v>3.5113800767565794E-7</v>
      </c>
      <c r="EB65" s="30">
        <f t="shared" ref="EB65:EB128" si="135">DV65*COS(DW65+DX65*$C$94)</f>
        <v>3.5113800767565794E-7</v>
      </c>
      <c r="ED65" s="36">
        <v>4.4500000000000001E-8</v>
      </c>
      <c r="EE65" s="36">
        <v>0.92477808589999999</v>
      </c>
      <c r="EF65" s="36">
        <v>203.00415469949999</v>
      </c>
      <c r="EG65" s="30">
        <f t="shared" ref="EG65:EG96" si="136">ED65*COS(EE65+EF65*$C$31)</f>
        <v>4.3605935884820632E-8</v>
      </c>
      <c r="EH65" s="30">
        <f t="shared" ref="EH65:EH96" si="137">ED65*COS(EE65+EF65*$C$52)</f>
        <v>4.3605666257947532E-8</v>
      </c>
      <c r="EI65" s="30">
        <f t="shared" ref="EI65:EI96" si="138">ED65*COS(EE65+EF65*$C$73)</f>
        <v>4.3605666258402541E-8</v>
      </c>
      <c r="EJ65" s="30">
        <f t="shared" ref="EJ65:EJ96" si="139">ED65*COS(EE65+EF65*$C$94)</f>
        <v>4.3605666258402541E-8</v>
      </c>
      <c r="EL65" s="36"/>
      <c r="EM65" s="36"/>
      <c r="EN65" s="36"/>
      <c r="ET65" s="36"/>
      <c r="EU65" s="36"/>
      <c r="EV65" s="36"/>
    </row>
    <row r="66" spans="1:152" s="30" customFormat="1" ht="12.75">
      <c r="N66" s="36">
        <v>2.08655E-6</v>
      </c>
      <c r="O66" s="36">
        <v>1.34516255304</v>
      </c>
      <c r="P66" s="36">
        <v>625.67019231239999</v>
      </c>
      <c r="Q66" s="30">
        <f t="shared" si="96"/>
        <v>-1.096149110909417E-6</v>
      </c>
      <c r="R66" s="30">
        <f t="shared" si="97"/>
        <v>-1.0963153277948041E-6</v>
      </c>
      <c r="S66" s="30">
        <f t="shared" si="98"/>
        <v>-1.0963153275143296E-6</v>
      </c>
      <c r="T66" s="30">
        <f t="shared" si="99"/>
        <v>-1.0963153275143311E-6</v>
      </c>
      <c r="V66" s="36">
        <v>3.3778E-7</v>
      </c>
      <c r="W66" s="36">
        <v>3.2107068804600001</v>
      </c>
      <c r="X66" s="36">
        <v>1368.6602528450001</v>
      </c>
      <c r="Y66" s="30">
        <f t="shared" si="100"/>
        <v>-1.1087911328442281E-7</v>
      </c>
      <c r="Z66" s="30">
        <f t="shared" si="101"/>
        <v>-1.1081376617595126E-7</v>
      </c>
      <c r="AA66" s="30">
        <f t="shared" si="102"/>
        <v>-1.1081376628622469E-7</v>
      </c>
      <c r="AB66" s="30">
        <f t="shared" si="103"/>
        <v>-1.1081376628622412E-7</v>
      </c>
      <c r="AD66" s="36">
        <v>5.711E-8</v>
      </c>
      <c r="AE66" s="36">
        <v>1.8240769939999998E-2</v>
      </c>
      <c r="AF66" s="36">
        <v>124.433415221</v>
      </c>
      <c r="AG66" s="30">
        <f t="shared" si="104"/>
        <v>4.4704078334579529E-8</v>
      </c>
      <c r="AH66" s="30">
        <f t="shared" si="105"/>
        <v>4.4703416576173708E-8</v>
      </c>
      <c r="AI66" s="30">
        <f t="shared" si="106"/>
        <v>4.4703416577290409E-8</v>
      </c>
      <c r="AJ66" s="30">
        <f t="shared" si="107"/>
        <v>4.4703416577290402E-8</v>
      </c>
      <c r="AL66" s="36">
        <v>8.8599999999999996E-9</v>
      </c>
      <c r="AM66" s="36">
        <v>3.8375479977700002</v>
      </c>
      <c r="AN66" s="36">
        <v>447.93883187839998</v>
      </c>
      <c r="AO66" s="30">
        <f t="shared" si="108"/>
        <v>1.9065098072809924E-9</v>
      </c>
      <c r="AP66" s="30">
        <f t="shared" si="109"/>
        <v>1.9070897609822994E-9</v>
      </c>
      <c r="AQ66" s="30">
        <f t="shared" si="110"/>
        <v>1.9070897600036665E-9</v>
      </c>
      <c r="AR66" s="30">
        <f t="shared" si="111"/>
        <v>1.9070897600036707E-9</v>
      </c>
      <c r="AT66" s="36">
        <v>1.4599999999999999E-9</v>
      </c>
      <c r="AU66" s="36">
        <v>6.1651969663999999</v>
      </c>
      <c r="AV66" s="36">
        <v>316.39186965660002</v>
      </c>
      <c r="AW66" s="30">
        <f>AT66*COS(AU66+AV66*$C$31)</f>
        <v>-4.334812568906086E-10</v>
      </c>
      <c r="AX66" s="30">
        <f t="shared" si="77"/>
        <v>-4.3354726161023405E-10</v>
      </c>
      <c r="AY66" s="30">
        <f t="shared" si="78"/>
        <v>-4.3354726149885485E-10</v>
      </c>
      <c r="AZ66" s="30">
        <f t="shared" si="79"/>
        <v>-4.3354726149885609E-10</v>
      </c>
      <c r="BB66" s="36"/>
      <c r="BC66" s="36"/>
      <c r="BD66" s="36"/>
      <c r="BJ66" s="36">
        <v>1.5517000000000001E-7</v>
      </c>
      <c r="BK66" s="36">
        <v>4.5479841040600002</v>
      </c>
      <c r="BL66" s="36">
        <v>956.28915597059995</v>
      </c>
      <c r="BM66" s="30">
        <f t="shared" si="112"/>
        <v>1.1308764272408752E-7</v>
      </c>
      <c r="BN66" s="30">
        <f t="shared" si="113"/>
        <v>1.1307243769315142E-7</v>
      </c>
      <c r="BO66" s="30">
        <f t="shared" si="114"/>
        <v>1.1307243771881098E-7</v>
      </c>
      <c r="BP66" s="30">
        <f t="shared" si="115"/>
        <v>1.1307243771881088E-7</v>
      </c>
      <c r="BR66" s="36">
        <v>2.6440000000000001E-8</v>
      </c>
      <c r="BS66" s="36">
        <v>5.6255937930500002</v>
      </c>
      <c r="BT66" s="36">
        <v>203.7378678824</v>
      </c>
      <c r="BU66" s="30">
        <f t="shared" si="116"/>
        <v>-5.677959437571143E-9</v>
      </c>
      <c r="BV66" s="30">
        <f t="shared" si="117"/>
        <v>-5.6787466976273567E-9</v>
      </c>
      <c r="BW66" s="30">
        <f t="shared" si="118"/>
        <v>-5.6787466962988914E-9</v>
      </c>
      <c r="BX66" s="30">
        <f t="shared" si="119"/>
        <v>-5.6787466962988914E-9</v>
      </c>
      <c r="BZ66" s="36">
        <v>5.8900000000000001E-9</v>
      </c>
      <c r="CA66" s="36">
        <v>5.7926851575500002</v>
      </c>
      <c r="CB66" s="36">
        <v>63.735898303399999</v>
      </c>
      <c r="CC66" s="30">
        <f t="shared" si="120"/>
        <v>3.9142716507091701E-9</v>
      </c>
      <c r="CD66" s="30">
        <f t="shared" si="121"/>
        <v>3.9142296751817121E-9</v>
      </c>
      <c r="CE66" s="30">
        <f t="shared" si="122"/>
        <v>3.9142296752525411E-9</v>
      </c>
      <c r="CF66" s="30">
        <f t="shared" si="123"/>
        <v>3.9142296752525411E-9</v>
      </c>
      <c r="CH66" s="36"/>
      <c r="CI66" s="36"/>
      <c r="CJ66" s="36"/>
      <c r="CP66" s="36"/>
      <c r="CQ66" s="36"/>
      <c r="CR66" s="36"/>
      <c r="CX66" s="36"/>
      <c r="CY66" s="36"/>
      <c r="CZ66" s="36"/>
      <c r="DF66" s="36">
        <v>9.8586900000000003E-6</v>
      </c>
      <c r="DG66" s="36">
        <v>2.2599284974199998</v>
      </c>
      <c r="DH66" s="36">
        <v>956.28915597059995</v>
      </c>
      <c r="DI66" s="30">
        <f t="shared" si="124"/>
        <v>-9.8101181836720562E-6</v>
      </c>
      <c r="DJ66" s="30">
        <f t="shared" si="125"/>
        <v>-9.8102579483300297E-6</v>
      </c>
      <c r="DK66" s="30">
        <f t="shared" si="126"/>
        <v>-9.8102579480943546E-6</v>
      </c>
      <c r="DL66" s="30">
        <f t="shared" si="127"/>
        <v>-9.8102579480943546E-6</v>
      </c>
      <c r="DN66" s="36">
        <v>1.5768699999999999E-6</v>
      </c>
      <c r="DO66" s="36">
        <v>2.99559914619</v>
      </c>
      <c r="DP66" s="36">
        <v>340.77089204480001</v>
      </c>
      <c r="DQ66" s="30">
        <f t="shared" si="128"/>
        <v>7.0657765644888605E-7</v>
      </c>
      <c r="DR66" s="30">
        <f t="shared" si="129"/>
        <v>7.0664953908214363E-7</v>
      </c>
      <c r="DS66" s="30">
        <f t="shared" si="130"/>
        <v>7.0664953896084756E-7</v>
      </c>
      <c r="DT66" s="30">
        <f t="shared" si="131"/>
        <v>7.0664953896084787E-7</v>
      </c>
      <c r="DV66" s="36">
        <v>2.5829000000000002E-7</v>
      </c>
      <c r="DW66" s="36">
        <v>3.5494633547699999</v>
      </c>
      <c r="DX66" s="36">
        <v>1368.6602528450001</v>
      </c>
      <c r="DY66" s="30">
        <f t="shared" si="132"/>
        <v>-1.6104466158184108E-7</v>
      </c>
      <c r="DZ66" s="30">
        <f t="shared" si="133"/>
        <v>-1.6100330117331494E-7</v>
      </c>
      <c r="EA66" s="30">
        <f t="shared" si="134"/>
        <v>-1.6100330124311398E-7</v>
      </c>
      <c r="EB66" s="30">
        <f t="shared" si="135"/>
        <v>-1.6100330124311361E-7</v>
      </c>
      <c r="ED66" s="36">
        <v>3.2679999999999999E-8</v>
      </c>
      <c r="EE66" s="36">
        <v>4.3277751697599998</v>
      </c>
      <c r="EF66" s="36">
        <v>1258.4539316256</v>
      </c>
      <c r="EG66" s="30">
        <f t="shared" si="136"/>
        <v>-2.8807244322599373E-8</v>
      </c>
      <c r="EH66" s="30">
        <f t="shared" si="137"/>
        <v>-2.8810149699413831E-8</v>
      </c>
      <c r="EI66" s="30">
        <f t="shared" si="138"/>
        <v>-2.8810149694512035E-8</v>
      </c>
      <c r="EJ66" s="30">
        <f t="shared" si="139"/>
        <v>-2.8810149694512048E-8</v>
      </c>
      <c r="EL66" s="36"/>
      <c r="EM66" s="36"/>
      <c r="EN66" s="36"/>
      <c r="ET66" s="36"/>
      <c r="EU66" s="36"/>
      <c r="EV66" s="36"/>
    </row>
    <row r="67" spans="1:152" s="30" customFormat="1" ht="12.75">
      <c r="A67" s="30" t="s">
        <v>197</v>
      </c>
      <c r="B67" s="30" t="s">
        <v>198</v>
      </c>
      <c r="C67" s="30" t="s">
        <v>199</v>
      </c>
      <c r="D67" s="30" t="s">
        <v>229</v>
      </c>
      <c r="E67" s="30" t="s">
        <v>230</v>
      </c>
      <c r="F67" s="30" t="s">
        <v>231</v>
      </c>
      <c r="N67" s="36">
        <v>1.8245399999999999E-6</v>
      </c>
      <c r="O67" s="36">
        <v>5.4912229242599997</v>
      </c>
      <c r="P67" s="36">
        <v>2.9207613067999998</v>
      </c>
      <c r="Q67" s="30">
        <f t="shared" si="96"/>
        <v>1.2604511610498737E-6</v>
      </c>
      <c r="R67" s="30">
        <f t="shared" si="97"/>
        <v>1.2604505845014386E-6</v>
      </c>
      <c r="S67" s="30">
        <f t="shared" si="98"/>
        <v>1.2604505845024108E-6</v>
      </c>
      <c r="T67" s="30">
        <f t="shared" si="99"/>
        <v>1.2604505845024108E-6</v>
      </c>
      <c r="V67" s="36">
        <v>3.7968999999999998E-7</v>
      </c>
      <c r="W67" s="36">
        <v>0.64665967179999995</v>
      </c>
      <c r="X67" s="36">
        <v>422.66603761290003</v>
      </c>
      <c r="Y67" s="30">
        <f t="shared" si="100"/>
        <v>-4.7732043535604923E-8</v>
      </c>
      <c r="Z67" s="30">
        <f t="shared" si="101"/>
        <v>-4.7755866979156149E-8</v>
      </c>
      <c r="AA67" s="30">
        <f t="shared" si="102"/>
        <v>-4.7755866938955594E-8</v>
      </c>
      <c r="AB67" s="30">
        <f t="shared" si="103"/>
        <v>-4.775586693895576E-8</v>
      </c>
      <c r="AD67" s="36">
        <v>5.676E-8</v>
      </c>
      <c r="AE67" s="36">
        <v>6.0223568214999998</v>
      </c>
      <c r="AF67" s="36">
        <v>223.5940361765</v>
      </c>
      <c r="AG67" s="30">
        <f t="shared" si="104"/>
        <v>3.9832271289727665E-9</v>
      </c>
      <c r="AH67" s="30">
        <f t="shared" si="105"/>
        <v>3.9813327363311733E-9</v>
      </c>
      <c r="AI67" s="30">
        <f t="shared" si="106"/>
        <v>3.9813327395278335E-9</v>
      </c>
      <c r="AJ67" s="30">
        <f t="shared" si="107"/>
        <v>3.9813327395278335E-9</v>
      </c>
      <c r="AL67" s="36">
        <v>9.4300000000000007E-9</v>
      </c>
      <c r="AM67" s="36">
        <v>3.3148021701500001</v>
      </c>
      <c r="AN67" s="36">
        <v>18.159247264699999</v>
      </c>
      <c r="AO67" s="30">
        <f t="shared" si="108"/>
        <v>-9.4052110712251294E-9</v>
      </c>
      <c r="AP67" s="30">
        <f t="shared" si="109"/>
        <v>-9.4052129279295504E-9</v>
      </c>
      <c r="AQ67" s="30">
        <f t="shared" si="110"/>
        <v>-9.4052129279264154E-9</v>
      </c>
      <c r="AR67" s="30">
        <f t="shared" si="111"/>
        <v>-9.4052129279264154E-9</v>
      </c>
      <c r="AT67" s="36">
        <v>9.5999999999999999E-10</v>
      </c>
      <c r="AU67" s="36">
        <v>2.9324766374100002</v>
      </c>
      <c r="AV67" s="36">
        <v>224.34479570190001</v>
      </c>
      <c r="AW67" s="30">
        <f>AT67*COS(AU67+AV67*$C$31)</f>
        <v>-1.1281158259803057E-10</v>
      </c>
      <c r="AX67" s="30">
        <f t="shared" si="77"/>
        <v>-1.1277957835800514E-10</v>
      </c>
      <c r="AY67" s="30">
        <f t="shared" si="78"/>
        <v>-1.1277957841201067E-10</v>
      </c>
      <c r="AZ67" s="30">
        <f t="shared" si="79"/>
        <v>-1.1277957841201047E-10</v>
      </c>
      <c r="BB67" s="36"/>
      <c r="BC67" s="36"/>
      <c r="BD67" s="36"/>
      <c r="BJ67" s="36">
        <v>1.7065000000000001E-7</v>
      </c>
      <c r="BK67" s="36">
        <v>0.16611115811999999</v>
      </c>
      <c r="BL67" s="36">
        <v>212.33588759150001</v>
      </c>
      <c r="BM67" s="30">
        <f t="shared" si="112"/>
        <v>9.0588455754917796E-8</v>
      </c>
      <c r="BN67" s="30">
        <f t="shared" si="113"/>
        <v>9.0583860631459205E-8</v>
      </c>
      <c r="BO67" s="30">
        <f t="shared" si="114"/>
        <v>9.0583860639213249E-8</v>
      </c>
      <c r="BP67" s="30">
        <f t="shared" si="115"/>
        <v>9.0583860639213249E-8</v>
      </c>
      <c r="BR67" s="36">
        <v>2.9919999999999999E-8</v>
      </c>
      <c r="BS67" s="36">
        <v>5.06312015437</v>
      </c>
      <c r="BT67" s="36">
        <v>515.46387109299997</v>
      </c>
      <c r="BU67" s="30">
        <f t="shared" si="116"/>
        <v>-1.7730927607353085E-8</v>
      </c>
      <c r="BV67" s="30">
        <f t="shared" si="117"/>
        <v>-1.7729068645464528E-8</v>
      </c>
      <c r="BW67" s="30">
        <f t="shared" si="118"/>
        <v>-1.7729068648601511E-8</v>
      </c>
      <c r="BX67" s="30">
        <f t="shared" si="119"/>
        <v>-1.7729068648601501E-8</v>
      </c>
      <c r="BZ67" s="36">
        <v>5.1899999999999997E-9</v>
      </c>
      <c r="CA67" s="36">
        <v>1.7664157409500001</v>
      </c>
      <c r="CB67" s="36">
        <v>1279.794572628</v>
      </c>
      <c r="CC67" s="30">
        <f t="shared" si="120"/>
        <v>3.0033511984046072E-9</v>
      </c>
      <c r="CD67" s="30">
        <f t="shared" si="121"/>
        <v>3.0041617300635231E-9</v>
      </c>
      <c r="CE67" s="30">
        <f t="shared" si="122"/>
        <v>3.0041617286958899E-9</v>
      </c>
      <c r="CF67" s="30">
        <f t="shared" si="123"/>
        <v>3.0041617286958937E-9</v>
      </c>
      <c r="CH67" s="36"/>
      <c r="CI67" s="36"/>
      <c r="CJ67" s="36"/>
      <c r="CP67" s="36"/>
      <c r="CQ67" s="36"/>
      <c r="CR67" s="36"/>
      <c r="CX67" s="36"/>
      <c r="CY67" s="36"/>
      <c r="CZ67" s="36"/>
      <c r="DF67" s="36">
        <v>9.3243399999999992E-6</v>
      </c>
      <c r="DG67" s="36">
        <v>3.6698079318399999</v>
      </c>
      <c r="DH67" s="36">
        <v>554.0699874828</v>
      </c>
      <c r="DI67" s="30">
        <f t="shared" si="124"/>
        <v>7.7076600764292597E-6</v>
      </c>
      <c r="DJ67" s="30">
        <f t="shared" si="125"/>
        <v>7.7080951091801951E-6</v>
      </c>
      <c r="DK67" s="30">
        <f t="shared" si="126"/>
        <v>7.7080951084461479E-6</v>
      </c>
      <c r="DL67" s="30">
        <f t="shared" si="127"/>
        <v>7.7080951084461513E-6</v>
      </c>
      <c r="DN67" s="36">
        <v>1.4063E-6</v>
      </c>
      <c r="DO67" s="36">
        <v>2.0206976072599998</v>
      </c>
      <c r="DP67" s="36">
        <v>1045.1548361876</v>
      </c>
      <c r="DQ67" s="30">
        <f t="shared" si="128"/>
        <v>-1.1341320157668289E-6</v>
      </c>
      <c r="DR67" s="30">
        <f t="shared" si="129"/>
        <v>-1.1340019574340994E-6</v>
      </c>
      <c r="DS67" s="30">
        <f t="shared" si="130"/>
        <v>-1.1340019576535885E-6</v>
      </c>
      <c r="DT67" s="30">
        <f t="shared" si="131"/>
        <v>-1.1340019576535878E-6</v>
      </c>
      <c r="DV67" s="36">
        <v>2.6282999999999998E-7</v>
      </c>
      <c r="DW67" s="36">
        <v>4.8156747717700004</v>
      </c>
      <c r="DX67" s="36">
        <v>124.433415221</v>
      </c>
      <c r="DY67" s="30">
        <f t="shared" si="132"/>
        <v>-1.4549468734645217E-7</v>
      </c>
      <c r="DZ67" s="30">
        <f t="shared" si="133"/>
        <v>-1.4549876293605217E-7</v>
      </c>
      <c r="EA67" s="30">
        <f t="shared" si="134"/>
        <v>-1.4549876292917482E-7</v>
      </c>
      <c r="EB67" s="30">
        <f t="shared" si="135"/>
        <v>-1.4549876292917482E-7</v>
      </c>
      <c r="ED67" s="36">
        <v>3.655E-8</v>
      </c>
      <c r="EE67" s="36">
        <v>5.832123987E-2</v>
      </c>
      <c r="EF67" s="36">
        <v>81.752133216199994</v>
      </c>
      <c r="EG67" s="30">
        <f t="shared" si="136"/>
        <v>3.3736095006242149E-8</v>
      </c>
      <c r="EH67" s="30">
        <f t="shared" si="137"/>
        <v>3.3735922964506934E-8</v>
      </c>
      <c r="EI67" s="30">
        <f t="shared" si="138"/>
        <v>3.3735922964797255E-8</v>
      </c>
      <c r="EJ67" s="30">
        <f t="shared" si="139"/>
        <v>3.3735922964797248E-8</v>
      </c>
      <c r="EL67" s="36"/>
      <c r="EM67" s="36"/>
      <c r="EN67" s="36"/>
      <c r="ET67" s="36"/>
      <c r="EU67" s="36"/>
      <c r="EV67" s="36"/>
    </row>
    <row r="68" spans="1:152" s="30" customFormat="1" ht="12.75">
      <c r="A68" s="30">
        <f>E64*COS(C65)*COS(A65)</f>
        <v>8.9249888899850713</v>
      </c>
      <c r="B68" s="30">
        <f>E64*COS(C65)*SIN(A65)</f>
        <v>-3.8782966508862842</v>
      </c>
      <c r="C68" s="30">
        <f>E64*SIN(C65)</f>
        <v>-0.28772490029948983</v>
      </c>
      <c r="D68" s="30">
        <f>A68-$D$9</f>
        <v>9.0140576232674352</v>
      </c>
      <c r="E68" s="30">
        <f>B68-$E$9</f>
        <v>-2.8663388660535576</v>
      </c>
      <c r="F68" s="30">
        <f>C68-$F$9</f>
        <v>-0.28772821600666643</v>
      </c>
      <c r="N68" s="36">
        <v>2.2660899999999999E-6</v>
      </c>
      <c r="O68" s="36">
        <v>4.9100316313799999</v>
      </c>
      <c r="P68" s="36">
        <v>12.530172972200001</v>
      </c>
      <c r="Q68" s="30">
        <f t="shared" si="96"/>
        <v>2.8964612961341638E-7</v>
      </c>
      <c r="R68" s="30">
        <f t="shared" si="97"/>
        <v>2.8964191559632433E-7</v>
      </c>
      <c r="S68" s="30">
        <f t="shared" si="98"/>
        <v>2.8964191560343475E-7</v>
      </c>
      <c r="T68" s="30">
        <f t="shared" si="99"/>
        <v>2.8964191560343475E-7</v>
      </c>
      <c r="V68" s="36">
        <v>3.2856999999999998E-7</v>
      </c>
      <c r="W68" s="36">
        <v>0.30063884562999998</v>
      </c>
      <c r="X68" s="36">
        <v>351.81659230870002</v>
      </c>
      <c r="Y68" s="30">
        <f t="shared" si="100"/>
        <v>-2.6007863918813834E-8</v>
      </c>
      <c r="Z68" s="30">
        <f t="shared" si="101"/>
        <v>-2.6025107101668542E-8</v>
      </c>
      <c r="AA68" s="30">
        <f t="shared" si="102"/>
        <v>-2.6025107072571749E-8</v>
      </c>
      <c r="AB68" s="30">
        <f t="shared" si="103"/>
        <v>-2.6025107072571822E-8</v>
      </c>
      <c r="AD68" s="36">
        <v>4.7570000000000002E-8</v>
      </c>
      <c r="AE68" s="36">
        <v>4.9280485471700004</v>
      </c>
      <c r="AF68" s="36">
        <v>654.12438031559998</v>
      </c>
      <c r="AG68" s="30">
        <f t="shared" si="104"/>
        <v>1.2669531549668429E-8</v>
      </c>
      <c r="AH68" s="30">
        <f t="shared" si="105"/>
        <v>1.2674019518262212E-8</v>
      </c>
      <c r="AI68" s="30">
        <f t="shared" si="106"/>
        <v>1.2674019510689109E-8</v>
      </c>
      <c r="AJ68" s="30">
        <f t="shared" si="107"/>
        <v>1.2674019510689152E-8</v>
      </c>
      <c r="AL68" s="36">
        <v>8.0000000000000005E-9</v>
      </c>
      <c r="AM68" s="36">
        <v>4.7138667396300002</v>
      </c>
      <c r="AN68" s="36">
        <v>56.622351302600002</v>
      </c>
      <c r="AO68" s="30">
        <f t="shared" si="108"/>
        <v>-2.4592721306327498E-9</v>
      </c>
      <c r="AP68" s="30">
        <f t="shared" si="109"/>
        <v>-2.4593366307304609E-9</v>
      </c>
      <c r="AQ68" s="30">
        <f t="shared" si="110"/>
        <v>-2.4593366306216167E-9</v>
      </c>
      <c r="AR68" s="30">
        <f t="shared" si="111"/>
        <v>-2.4593366306216167E-9</v>
      </c>
      <c r="AT68" s="36">
        <v>8.7999999999999996E-10</v>
      </c>
      <c r="AU68" s="36">
        <v>4.4838363242700003</v>
      </c>
      <c r="AV68" s="36">
        <v>423.41679713830001</v>
      </c>
      <c r="AW68" s="30">
        <f>AT68*COS(AU68+AV68*$C$31)</f>
        <v>-4.7144434634331453E-10</v>
      </c>
      <c r="AX68" s="30">
        <f t="shared" si="77"/>
        <v>-4.7139726591209397E-10</v>
      </c>
      <c r="AY68" s="30">
        <f t="shared" si="78"/>
        <v>-4.7139726599154115E-10</v>
      </c>
      <c r="AZ68" s="30">
        <f t="shared" si="79"/>
        <v>-4.7139726599154095E-10</v>
      </c>
      <c r="BB68" s="36"/>
      <c r="BC68" s="36"/>
      <c r="BD68" s="36"/>
      <c r="BJ68" s="36">
        <v>1.4168999999999999E-7</v>
      </c>
      <c r="BK68" s="36">
        <v>0.48937283445000002</v>
      </c>
      <c r="BL68" s="36">
        <v>213.34727954780001</v>
      </c>
      <c r="BM68" s="30">
        <f t="shared" si="112"/>
        <v>1.0895727828996005E-7</v>
      </c>
      <c r="BN68" s="30">
        <f t="shared" si="113"/>
        <v>1.0895438656536188E-7</v>
      </c>
      <c r="BO68" s="30">
        <f t="shared" si="114"/>
        <v>1.0895438657024158E-7</v>
      </c>
      <c r="BP68" s="30">
        <f t="shared" si="115"/>
        <v>1.0895438657024157E-7</v>
      </c>
      <c r="BR68" s="36">
        <v>2.304E-8</v>
      </c>
      <c r="BS68" s="36">
        <v>2.7312393053499999</v>
      </c>
      <c r="BT68" s="36">
        <v>21.340641002400002</v>
      </c>
      <c r="BU68" s="30">
        <f t="shared" si="116"/>
        <v>-1.9894454462790488E-8</v>
      </c>
      <c r="BV68" s="30">
        <f t="shared" si="117"/>
        <v>-1.9894417352142685E-8</v>
      </c>
      <c r="BW68" s="30">
        <f t="shared" si="118"/>
        <v>-1.9894417352205306E-8</v>
      </c>
      <c r="BX68" s="30">
        <f t="shared" si="119"/>
        <v>-1.9894417352205306E-8</v>
      </c>
      <c r="BZ68" s="36">
        <v>5.0300000000000002E-9</v>
      </c>
      <c r="CA68" s="36">
        <v>5.7376229708100004</v>
      </c>
      <c r="CB68" s="36">
        <v>728.76296653099996</v>
      </c>
      <c r="CC68" s="30">
        <f t="shared" si="120"/>
        <v>-6.3283879971081837E-10</v>
      </c>
      <c r="CD68" s="30">
        <f t="shared" si="121"/>
        <v>-6.322946335697534E-10</v>
      </c>
      <c r="CE68" s="30">
        <f t="shared" si="122"/>
        <v>-6.3229463448800908E-10</v>
      </c>
      <c r="CF68" s="30">
        <f t="shared" si="123"/>
        <v>-6.3229463448800474E-10</v>
      </c>
      <c r="CH68" s="36"/>
      <c r="CI68" s="36"/>
      <c r="CJ68" s="36"/>
      <c r="CP68" s="36"/>
      <c r="CQ68" s="36"/>
      <c r="CR68" s="36"/>
      <c r="CX68" s="36"/>
      <c r="CY68" s="36"/>
      <c r="CZ68" s="36"/>
      <c r="DF68" s="36">
        <v>6.6448100000000002E-6</v>
      </c>
      <c r="DG68" s="36">
        <v>0.60297724820999998</v>
      </c>
      <c r="DH68" s="36">
        <v>728.76296653099996</v>
      </c>
      <c r="DI68" s="30">
        <f t="shared" si="124"/>
        <v>-6.3556209589774944E-6</v>
      </c>
      <c r="DJ68" s="30">
        <f t="shared" si="125"/>
        <v>-6.3554094773608112E-6</v>
      </c>
      <c r="DK68" s="30">
        <f t="shared" si="126"/>
        <v>-6.3554094777177382E-6</v>
      </c>
      <c r="DL68" s="30">
        <f t="shared" si="127"/>
        <v>-6.3554094777177373E-6</v>
      </c>
      <c r="DN68" s="36">
        <v>1.3983400000000001E-6</v>
      </c>
      <c r="DO68" s="36">
        <v>1.3528295938999999</v>
      </c>
      <c r="DP68" s="36">
        <v>1685.0521225016</v>
      </c>
      <c r="DQ68" s="30">
        <f t="shared" si="128"/>
        <v>-1.8970388903639815E-7</v>
      </c>
      <c r="DR68" s="30">
        <f t="shared" si="129"/>
        <v>-1.9005320931342202E-7</v>
      </c>
      <c r="DS68" s="30">
        <f t="shared" si="130"/>
        <v>-1.900532087239746E-7</v>
      </c>
      <c r="DT68" s="30">
        <f t="shared" si="131"/>
        <v>-1.900532087239746E-7</v>
      </c>
      <c r="DV68" s="36">
        <v>2.9962999999999999E-7</v>
      </c>
      <c r="DW68" s="36">
        <v>3.6631220581299999</v>
      </c>
      <c r="DX68" s="36">
        <v>429.77958461370002</v>
      </c>
      <c r="DY68" s="30">
        <f t="shared" si="132"/>
        <v>8.5857444878481661E-8</v>
      </c>
      <c r="DZ68" s="30">
        <f t="shared" si="133"/>
        <v>8.5875906150572028E-8</v>
      </c>
      <c r="EA68" s="30">
        <f t="shared" si="134"/>
        <v>8.5875906119420062E-8</v>
      </c>
      <c r="EB68" s="30">
        <f t="shared" si="135"/>
        <v>8.5875906119420195E-8</v>
      </c>
      <c r="ED68" s="36">
        <v>3.9510000000000001E-8</v>
      </c>
      <c r="EE68" s="36">
        <v>0.11124996745</v>
      </c>
      <c r="EF68" s="36">
        <v>1155.3611574070001</v>
      </c>
      <c r="EG68" s="30">
        <f t="shared" si="136"/>
        <v>3.9507365121642923E-8</v>
      </c>
      <c r="EH68" s="30">
        <f t="shared" si="137"/>
        <v>3.9507285645529797E-8</v>
      </c>
      <c r="EI68" s="30">
        <f t="shared" si="138"/>
        <v>3.9507285645664905E-8</v>
      </c>
      <c r="EJ68" s="30">
        <f t="shared" si="139"/>
        <v>3.9507285645664905E-8</v>
      </c>
      <c r="EL68" s="36"/>
      <c r="EM68" s="36"/>
      <c r="EN68" s="36"/>
      <c r="ET68" s="36"/>
      <c r="EU68" s="36"/>
      <c r="EV68" s="36"/>
    </row>
    <row r="69" spans="1:152" s="30" customFormat="1" ht="12.75">
      <c r="N69" s="36">
        <v>2.0765899999999999E-6</v>
      </c>
      <c r="O69" s="36">
        <v>1.283022189</v>
      </c>
      <c r="P69" s="36">
        <v>39.3568759152</v>
      </c>
      <c r="Q69" s="30">
        <f t="shared" si="96"/>
        <v>1.0064706007294712E-6</v>
      </c>
      <c r="R69" s="30">
        <f t="shared" si="97"/>
        <v>1.0064812978276918E-6</v>
      </c>
      <c r="S69" s="30">
        <f t="shared" si="98"/>
        <v>1.0064812978096416E-6</v>
      </c>
      <c r="T69" s="30">
        <f t="shared" si="99"/>
        <v>1.0064812978096416E-6</v>
      </c>
      <c r="V69" s="36">
        <v>3.305E-7</v>
      </c>
      <c r="W69" s="36">
        <v>5.4303809118600004</v>
      </c>
      <c r="X69" s="36">
        <v>1066.49547719</v>
      </c>
      <c r="Y69" s="30">
        <f t="shared" si="100"/>
        <v>2.9271089705261457E-7</v>
      </c>
      <c r="Z69" s="30">
        <f t="shared" si="101"/>
        <v>2.9268640276317645E-7</v>
      </c>
      <c r="AA69" s="30">
        <f t="shared" si="102"/>
        <v>2.9268640280451542E-7</v>
      </c>
      <c r="AB69" s="30">
        <f t="shared" si="103"/>
        <v>2.9268640280451526E-7</v>
      </c>
      <c r="AD69" s="36">
        <v>4.7269999999999999E-8</v>
      </c>
      <c r="AE69" s="36">
        <v>2.2746198466699998</v>
      </c>
      <c r="AF69" s="36">
        <v>18.159247264699999</v>
      </c>
      <c r="AG69" s="30">
        <f t="shared" si="104"/>
        <v>-2.6812952479024053E-8</v>
      </c>
      <c r="AH69" s="30">
        <f t="shared" si="105"/>
        <v>-2.6812846695558168E-8</v>
      </c>
      <c r="AI69" s="30">
        <f t="shared" si="106"/>
        <v>-2.6812846695736667E-8</v>
      </c>
      <c r="AJ69" s="30">
        <f t="shared" si="107"/>
        <v>-2.6812846695736667E-8</v>
      </c>
      <c r="AL69" s="36">
        <v>9.0799999999999993E-9</v>
      </c>
      <c r="AM69" s="36">
        <v>2.0211914795100001</v>
      </c>
      <c r="AN69" s="36">
        <v>831.85574074960005</v>
      </c>
      <c r="AO69" s="30">
        <f t="shared" si="108"/>
        <v>-7.7385522089394949E-9</v>
      </c>
      <c r="AP69" s="30">
        <f t="shared" si="109"/>
        <v>-7.7391433948757965E-9</v>
      </c>
      <c r="AQ69" s="30">
        <f t="shared" si="110"/>
        <v>-7.7391433938783077E-9</v>
      </c>
      <c r="AR69" s="30">
        <f t="shared" si="111"/>
        <v>-7.7391433938783126E-9</v>
      </c>
      <c r="AT69" s="36"/>
      <c r="AU69" s="36"/>
      <c r="AV69" s="36"/>
      <c r="BB69" s="36"/>
      <c r="BC69" s="36"/>
      <c r="BD69" s="36"/>
      <c r="BJ69" s="36">
        <v>1.9027E-7</v>
      </c>
      <c r="BK69" s="36">
        <v>6.2732606283600001</v>
      </c>
      <c r="BL69" s="36">
        <v>423.41679713830001</v>
      </c>
      <c r="BM69" s="30">
        <f t="shared" si="112"/>
        <v>-1.3472883199066161E-7</v>
      </c>
      <c r="BN69" s="30">
        <f t="shared" si="113"/>
        <v>-1.347373441866665E-7</v>
      </c>
      <c r="BO69" s="30">
        <f t="shared" si="114"/>
        <v>-1.347373441723031E-7</v>
      </c>
      <c r="BP69" s="30">
        <f t="shared" si="115"/>
        <v>-1.3473734417230315E-7</v>
      </c>
      <c r="BR69" s="36">
        <v>2.168E-8</v>
      </c>
      <c r="BS69" s="36">
        <v>2.9180592823799998</v>
      </c>
      <c r="BT69" s="36">
        <v>203.00415469949999</v>
      </c>
      <c r="BU69" s="30">
        <f t="shared" si="116"/>
        <v>-4.7670014420232412E-9</v>
      </c>
      <c r="BV69" s="30">
        <f t="shared" si="117"/>
        <v>-4.7663589853215135E-9</v>
      </c>
      <c r="BW69" s="30">
        <f t="shared" si="118"/>
        <v>-4.7663589864056288E-9</v>
      </c>
      <c r="BX69" s="30">
        <f t="shared" si="119"/>
        <v>-4.7663589864056239E-9</v>
      </c>
      <c r="BZ69" s="36">
        <v>4.8200000000000003E-9</v>
      </c>
      <c r="CA69" s="36">
        <v>4.68234512154</v>
      </c>
      <c r="CB69" s="36">
        <v>838.96928775039999</v>
      </c>
      <c r="CC69" s="30">
        <f t="shared" si="120"/>
        <v>4.8177407947485378E-9</v>
      </c>
      <c r="CD69" s="30">
        <f t="shared" si="121"/>
        <v>4.8177592814523565E-9</v>
      </c>
      <c r="CE69" s="30">
        <f t="shared" si="122"/>
        <v>4.8177592814212247E-9</v>
      </c>
      <c r="CF69" s="30">
        <f t="shared" si="123"/>
        <v>4.8177592814212256E-9</v>
      </c>
      <c r="CH69" s="36"/>
      <c r="CI69" s="36"/>
      <c r="CJ69" s="36"/>
      <c r="CP69" s="36"/>
      <c r="CQ69" s="36"/>
      <c r="CR69" s="36"/>
      <c r="CX69" s="36"/>
      <c r="CY69" s="36"/>
      <c r="CZ69" s="36"/>
      <c r="DF69" s="36">
        <v>6.5984999999999996E-6</v>
      </c>
      <c r="DG69" s="36">
        <v>4.66635439533</v>
      </c>
      <c r="DH69" s="36">
        <v>195.13984817330001</v>
      </c>
      <c r="DI69" s="30">
        <f t="shared" si="124"/>
        <v>-5.9621261244251169E-6</v>
      </c>
      <c r="DJ69" s="30">
        <f t="shared" si="125"/>
        <v>-5.96220867751481E-6</v>
      </c>
      <c r="DK69" s="30">
        <f t="shared" si="126"/>
        <v>-5.9622086773755112E-6</v>
      </c>
      <c r="DL69" s="30">
        <f t="shared" si="127"/>
        <v>-5.9622086773755112E-6</v>
      </c>
      <c r="DN69" s="36">
        <v>1.4097700000000001E-6</v>
      </c>
      <c r="DO69" s="36">
        <v>1.2709990068899999</v>
      </c>
      <c r="DP69" s="36">
        <v>203.00415469949999</v>
      </c>
      <c r="DQ69" s="30">
        <f t="shared" si="128"/>
        <v>1.3948884998799362E-6</v>
      </c>
      <c r="DR69" s="30">
        <f t="shared" si="129"/>
        <v>1.3948947051710692E-6</v>
      </c>
      <c r="DS69" s="30">
        <f t="shared" si="130"/>
        <v>1.3948947051605993E-6</v>
      </c>
      <c r="DT69" s="30">
        <f t="shared" si="131"/>
        <v>1.3948947051605993E-6</v>
      </c>
      <c r="DV69" s="36">
        <v>3.3010999999999998E-7</v>
      </c>
      <c r="DW69" s="36">
        <v>4.9687954457899997</v>
      </c>
      <c r="DX69" s="36">
        <v>831.85574074960005</v>
      </c>
      <c r="DY69" s="30">
        <f t="shared" si="132"/>
        <v>3.0935280165166119E-7</v>
      </c>
      <c r="DZ69" s="30">
        <f t="shared" si="133"/>
        <v>3.0936714023910689E-7</v>
      </c>
      <c r="EA69" s="30">
        <f t="shared" si="134"/>
        <v>3.0936714021491542E-7</v>
      </c>
      <c r="EB69" s="30">
        <f t="shared" si="135"/>
        <v>3.0936714021491552E-7</v>
      </c>
      <c r="ED69" s="36">
        <v>3.7730000000000001E-8</v>
      </c>
      <c r="EE69" s="36">
        <v>6.0115705955200003</v>
      </c>
      <c r="EF69" s="36">
        <v>1052.2683831884001</v>
      </c>
      <c r="EG69" s="30">
        <f t="shared" si="136"/>
        <v>3.7139245341637499E-8</v>
      </c>
      <c r="EH69" s="30">
        <f t="shared" si="137"/>
        <v>3.7140292059819731E-8</v>
      </c>
      <c r="EI69" s="30">
        <f t="shared" si="138"/>
        <v>3.7140292058054236E-8</v>
      </c>
      <c r="EJ69" s="30">
        <f t="shared" si="139"/>
        <v>3.7140292058054236E-8</v>
      </c>
      <c r="EL69" s="36"/>
      <c r="EM69" s="36"/>
      <c r="EN69" s="36"/>
      <c r="ET69" s="36"/>
      <c r="EU69" s="36"/>
      <c r="EV69" s="36"/>
    </row>
    <row r="70" spans="1:152" s="30" customFormat="1" ht="12.75">
      <c r="A70" s="34" t="s">
        <v>26</v>
      </c>
      <c r="B70" s="33" t="s">
        <v>200</v>
      </c>
      <c r="C70" s="34" t="s">
        <v>233</v>
      </c>
      <c r="D70" s="34" t="s">
        <v>26</v>
      </c>
      <c r="E70" s="34" t="s">
        <v>26</v>
      </c>
      <c r="F70" s="34" t="s">
        <v>26</v>
      </c>
      <c r="N70" s="36">
        <v>1.73914E-6</v>
      </c>
      <c r="O70" s="36">
        <v>1.86305806814</v>
      </c>
      <c r="P70" s="36">
        <v>0.75075952540000002</v>
      </c>
      <c r="Q70" s="30">
        <f t="shared" si="96"/>
        <v>-4.9414216842533202E-7</v>
      </c>
      <c r="R70" s="30">
        <f t="shared" si="97"/>
        <v>-4.9414198110027186E-7</v>
      </c>
      <c r="S70" s="30">
        <f t="shared" si="98"/>
        <v>-4.9414198110058812E-7</v>
      </c>
      <c r="T70" s="30">
        <f t="shared" si="99"/>
        <v>-4.9414198110058812E-7</v>
      </c>
      <c r="V70" s="36">
        <v>3.0275999999999999E-7</v>
      </c>
      <c r="W70" s="36">
        <v>2.8406700492799999</v>
      </c>
      <c r="X70" s="36">
        <v>203.00415469949999</v>
      </c>
      <c r="Y70" s="30">
        <f t="shared" si="100"/>
        <v>-4.3537519161351979E-8</v>
      </c>
      <c r="Z70" s="30">
        <f t="shared" si="101"/>
        <v>-4.3528417811021171E-8</v>
      </c>
      <c r="AA70" s="30">
        <f t="shared" si="102"/>
        <v>-4.3528417826379248E-8</v>
      </c>
      <c r="AB70" s="30">
        <f t="shared" si="103"/>
        <v>-4.3528417826379182E-8</v>
      </c>
      <c r="AD70" s="36">
        <v>4.5090000000000002E-8</v>
      </c>
      <c r="AE70" s="36">
        <v>4.4068870755700003</v>
      </c>
      <c r="AF70" s="36">
        <v>942.06206196899996</v>
      </c>
      <c r="AG70" s="30">
        <f t="shared" si="104"/>
        <v>3.0878365493760526E-8</v>
      </c>
      <c r="AH70" s="30">
        <f t="shared" si="105"/>
        <v>3.0873733311807135E-8</v>
      </c>
      <c r="AI70" s="30">
        <f t="shared" si="106"/>
        <v>3.0873733319624203E-8</v>
      </c>
      <c r="AJ70" s="30">
        <f t="shared" si="107"/>
        <v>3.087373331962417E-8</v>
      </c>
      <c r="AL70" s="36">
        <v>7.8700000000000003E-9</v>
      </c>
      <c r="AM70" s="36">
        <v>0.80410269937000001</v>
      </c>
      <c r="AN70" s="36">
        <v>1045.1548361876</v>
      </c>
      <c r="AO70" s="30">
        <f t="shared" si="108"/>
        <v>2.1631595975055658E-9</v>
      </c>
      <c r="AP70" s="30">
        <f t="shared" si="109"/>
        <v>2.1643429839047657E-9</v>
      </c>
      <c r="AQ70" s="30">
        <f t="shared" si="110"/>
        <v>2.1643429819079087E-9</v>
      </c>
      <c r="AR70" s="30">
        <f t="shared" si="111"/>
        <v>2.1643429819079219E-9</v>
      </c>
      <c r="AT70" s="36"/>
      <c r="AU70" s="36"/>
      <c r="AV70" s="36"/>
      <c r="BB70" s="36"/>
      <c r="BC70" s="36"/>
      <c r="BD70" s="36"/>
      <c r="BJ70" s="36">
        <v>1.3344000000000001E-7</v>
      </c>
      <c r="BK70" s="36">
        <v>2.3713612625699998</v>
      </c>
      <c r="BL70" s="36">
        <v>429.77958461370002</v>
      </c>
      <c r="BM70" s="30">
        <f t="shared" si="112"/>
        <v>1.3343104852913144E-7</v>
      </c>
      <c r="BN70" s="30">
        <f t="shared" si="113"/>
        <v>1.3343094885406027E-7</v>
      </c>
      <c r="BO70" s="30">
        <f t="shared" si="114"/>
        <v>1.3343094885422896E-7</v>
      </c>
      <c r="BP70" s="30">
        <f t="shared" si="115"/>
        <v>1.3343094885422896E-7</v>
      </c>
      <c r="BR70" s="36">
        <v>2.398E-8</v>
      </c>
      <c r="BS70" s="36">
        <v>3.99421633537</v>
      </c>
      <c r="BT70" s="36">
        <v>1279.794572628</v>
      </c>
      <c r="BU70" s="30">
        <f t="shared" si="116"/>
        <v>-2.3960919529583269E-8</v>
      </c>
      <c r="BV70" s="30">
        <f t="shared" si="117"/>
        <v>-2.3961102248638999E-8</v>
      </c>
      <c r="BW70" s="30">
        <f t="shared" si="118"/>
        <v>-2.396110224833141E-8</v>
      </c>
      <c r="BX70" s="30">
        <f t="shared" si="119"/>
        <v>-2.3961102248331414E-8</v>
      </c>
      <c r="BZ70" s="36">
        <v>4.9399999999999999E-9</v>
      </c>
      <c r="CA70" s="36">
        <v>4.0436380550299997</v>
      </c>
      <c r="CB70" s="36">
        <v>490.3340891794</v>
      </c>
      <c r="CC70" s="30">
        <f t="shared" si="120"/>
        <v>1.2023082200052918E-9</v>
      </c>
      <c r="CD70" s="30">
        <f t="shared" si="121"/>
        <v>1.2026597760421762E-9</v>
      </c>
      <c r="CE70" s="30">
        <f t="shared" si="122"/>
        <v>1.2026597754489512E-9</v>
      </c>
      <c r="CF70" s="30">
        <f t="shared" si="123"/>
        <v>1.2026597754489533E-9</v>
      </c>
      <c r="CH70" s="36"/>
      <c r="CI70" s="36"/>
      <c r="CJ70" s="36"/>
      <c r="CP70" s="36"/>
      <c r="CQ70" s="36"/>
      <c r="CR70" s="36"/>
      <c r="CX70" s="36"/>
      <c r="CY70" s="36"/>
      <c r="CZ70" s="36"/>
      <c r="DF70" s="36">
        <v>6.1774000000000004E-6</v>
      </c>
      <c r="DG70" s="36">
        <v>5.6209200000699999</v>
      </c>
      <c r="DH70" s="36">
        <v>942.06206196899996</v>
      </c>
      <c r="DI70" s="30">
        <f t="shared" si="124"/>
        <v>5.6955475961756706E-6</v>
      </c>
      <c r="DJ70" s="30">
        <f t="shared" si="125"/>
        <v>5.6958847140905836E-6</v>
      </c>
      <c r="DK70" s="30">
        <f t="shared" si="126"/>
        <v>5.6958847135218111E-6</v>
      </c>
      <c r="DL70" s="30">
        <f t="shared" si="127"/>
        <v>5.6958847135218128E-6</v>
      </c>
      <c r="DN70" s="36">
        <v>1.3601300000000001E-6</v>
      </c>
      <c r="DO70" s="36">
        <v>5.0167898467800001</v>
      </c>
      <c r="DP70" s="36">
        <v>351.81659230870002</v>
      </c>
      <c r="DQ70" s="30">
        <f t="shared" si="128"/>
        <v>-1.3562578051989557E-6</v>
      </c>
      <c r="DR70" s="30">
        <f t="shared" si="129"/>
        <v>-1.3562524041156545E-6</v>
      </c>
      <c r="DS70" s="30">
        <f t="shared" si="130"/>
        <v>-1.3562524041247717E-6</v>
      </c>
      <c r="DT70" s="30">
        <f t="shared" si="131"/>
        <v>-1.3562524041247717E-6</v>
      </c>
      <c r="DV70" s="36">
        <v>2.4305E-7</v>
      </c>
      <c r="DW70" s="36">
        <v>5.3113325508200004</v>
      </c>
      <c r="DX70" s="36">
        <v>10.294940738499999</v>
      </c>
      <c r="DY70" s="30">
        <f t="shared" si="132"/>
        <v>1.2534880808798768E-7</v>
      </c>
      <c r="DZ70" s="30">
        <f t="shared" si="133"/>
        <v>1.2534848730412214E-7</v>
      </c>
      <c r="EA70" s="30">
        <f t="shared" si="134"/>
        <v>1.253484873046635E-7</v>
      </c>
      <c r="EB70" s="30">
        <f t="shared" si="135"/>
        <v>1.253484873046635E-7</v>
      </c>
      <c r="ED70" s="36">
        <v>2.915E-8</v>
      </c>
      <c r="EE70" s="36">
        <v>5.6434295003899999</v>
      </c>
      <c r="EF70" s="36">
        <v>3.9321532631</v>
      </c>
      <c r="EG70" s="30">
        <f t="shared" si="136"/>
        <v>2.3000401955534132E-8</v>
      </c>
      <c r="EH70" s="30">
        <f t="shared" si="137"/>
        <v>2.3000391418419105E-8</v>
      </c>
      <c r="EI70" s="30">
        <f t="shared" si="138"/>
        <v>2.3000391418436873E-8</v>
      </c>
      <c r="EJ70" s="30">
        <f t="shared" si="139"/>
        <v>2.3000391418436873E-8</v>
      </c>
      <c r="EL70" s="36"/>
      <c r="EM70" s="36"/>
      <c r="EN70" s="36"/>
      <c r="ET70" s="36"/>
      <c r="EU70" s="36"/>
      <c r="EV70" s="36"/>
    </row>
    <row r="71" spans="1:152" s="30" customFormat="1" ht="12.75">
      <c r="N71" s="36">
        <v>1.8469000000000001E-6</v>
      </c>
      <c r="O71" s="36">
        <v>3.5034440495800001</v>
      </c>
      <c r="P71" s="36">
        <v>149.56319713459999</v>
      </c>
      <c r="Q71" s="30">
        <f t="shared" si="96"/>
        <v>-1.6487960947979972E-6</v>
      </c>
      <c r="R71" s="30">
        <f t="shared" si="97"/>
        <v>-1.6487774702111537E-6</v>
      </c>
      <c r="S71" s="30">
        <f t="shared" si="98"/>
        <v>-1.6487774702425824E-6</v>
      </c>
      <c r="T71" s="30">
        <f t="shared" si="99"/>
        <v>-1.6487774702425824E-6</v>
      </c>
      <c r="V71" s="36">
        <v>3.5115999999999998E-7</v>
      </c>
      <c r="W71" s="36">
        <v>6.0842179408900003</v>
      </c>
      <c r="X71" s="36">
        <v>5.6290742925000004</v>
      </c>
      <c r="Y71" s="30">
        <f t="shared" si="100"/>
        <v>3.4189842139344797E-7</v>
      </c>
      <c r="Z71" s="30">
        <f t="shared" si="101"/>
        <v>3.4189835390893503E-7</v>
      </c>
      <c r="AA71" s="30">
        <f t="shared" si="102"/>
        <v>3.4189835390904896E-7</v>
      </c>
      <c r="AB71" s="30">
        <f t="shared" si="103"/>
        <v>3.4189835390904896E-7</v>
      </c>
      <c r="AD71" s="36">
        <v>5.6209999999999998E-8</v>
      </c>
      <c r="AE71" s="36">
        <v>0.29694719379000001</v>
      </c>
      <c r="AF71" s="36">
        <v>127.4717966068</v>
      </c>
      <c r="AG71" s="30">
        <f t="shared" si="104"/>
        <v>5.1555181188382538E-8</v>
      </c>
      <c r="AH71" s="30">
        <f t="shared" si="105"/>
        <v>5.1554753966795953E-8</v>
      </c>
      <c r="AI71" s="30">
        <f t="shared" si="106"/>
        <v>5.1554753967516884E-8</v>
      </c>
      <c r="AJ71" s="30">
        <f t="shared" si="107"/>
        <v>5.1554753967516877E-8</v>
      </c>
      <c r="AL71" s="36">
        <v>7.0900000000000001E-9</v>
      </c>
      <c r="AM71" s="36">
        <v>4.2706441050399997</v>
      </c>
      <c r="AN71" s="36">
        <v>437.64389113990001</v>
      </c>
      <c r="AO71" s="30">
        <f t="shared" si="108"/>
        <v>-1.9136599758040586E-9</v>
      </c>
      <c r="AP71" s="30">
        <f t="shared" si="109"/>
        <v>-1.9132128963385859E-9</v>
      </c>
      <c r="AQ71" s="30">
        <f t="shared" si="110"/>
        <v>-1.9132128970930135E-9</v>
      </c>
      <c r="AR71" s="30">
        <f t="shared" si="111"/>
        <v>-1.9132128970930106E-9</v>
      </c>
      <c r="AT71" s="36"/>
      <c r="AU71" s="36"/>
      <c r="AV71" s="36"/>
      <c r="BB71" s="36"/>
      <c r="BC71" s="36"/>
      <c r="BD71" s="36"/>
      <c r="BJ71" s="36">
        <v>1.2564999999999999E-7</v>
      </c>
      <c r="BK71" s="36">
        <v>1.03178071173</v>
      </c>
      <c r="BL71" s="36">
        <v>563.6312150384</v>
      </c>
      <c r="BM71" s="30">
        <f t="shared" si="112"/>
        <v>-6.2707289371007799E-8</v>
      </c>
      <c r="BN71" s="30">
        <f t="shared" si="113"/>
        <v>-6.2716472429519775E-8</v>
      </c>
      <c r="BO71" s="30">
        <f t="shared" si="114"/>
        <v>-6.2716472414024366E-8</v>
      </c>
      <c r="BP71" s="30">
        <f t="shared" si="115"/>
        <v>-6.2716472414024366E-8</v>
      </c>
      <c r="BR71" s="36">
        <v>2.1460000000000002E-8</v>
      </c>
      <c r="BS71" s="36">
        <v>0.87500689888000005</v>
      </c>
      <c r="BT71" s="36">
        <v>408.43894361129998</v>
      </c>
      <c r="BU71" s="30">
        <f t="shared" si="116"/>
        <v>3.8669635347547353E-9</v>
      </c>
      <c r="BV71" s="30">
        <f t="shared" si="117"/>
        <v>3.8656734136951792E-9</v>
      </c>
      <c r="BW71" s="30">
        <f t="shared" si="118"/>
        <v>3.865673415872192E-9</v>
      </c>
      <c r="BX71" s="30">
        <f t="shared" si="119"/>
        <v>3.865673415872192E-9</v>
      </c>
      <c r="BZ71" s="36">
        <v>4.5800000000000003E-9</v>
      </c>
      <c r="CA71" s="36">
        <v>1.1799831593600001</v>
      </c>
      <c r="CB71" s="36">
        <v>210.85141488319999</v>
      </c>
      <c r="CC71" s="30">
        <f t="shared" si="120"/>
        <v>4.5797278229953782E-9</v>
      </c>
      <c r="CD71" s="30">
        <f t="shared" si="121"/>
        <v>4.579729396085415E-9</v>
      </c>
      <c r="CE71" s="30">
        <f t="shared" si="122"/>
        <v>4.5797293960827647E-9</v>
      </c>
      <c r="CF71" s="30">
        <f t="shared" si="123"/>
        <v>4.5797293960827647E-9</v>
      </c>
      <c r="CH71" s="36"/>
      <c r="CI71" s="36"/>
      <c r="CJ71" s="36"/>
      <c r="CP71" s="36"/>
      <c r="CQ71" s="36"/>
      <c r="CR71" s="36"/>
      <c r="CX71" s="36"/>
      <c r="CY71" s="36"/>
      <c r="CZ71" s="36"/>
      <c r="DF71" s="36">
        <v>6.2638199999999998E-6</v>
      </c>
      <c r="DG71" s="36">
        <v>5.9420823259000004</v>
      </c>
      <c r="DH71" s="36">
        <v>1478.8665740644001</v>
      </c>
      <c r="DI71" s="30">
        <f t="shared" si="124"/>
        <v>-3.9716991963001881E-6</v>
      </c>
      <c r="DJ71" s="30">
        <f t="shared" si="125"/>
        <v>-3.9727709677905762E-6</v>
      </c>
      <c r="DK71" s="30">
        <f t="shared" si="126"/>
        <v>-3.9727709659821914E-6</v>
      </c>
      <c r="DL71" s="30">
        <f t="shared" si="127"/>
        <v>-3.9727709659822007E-6</v>
      </c>
      <c r="DN71" s="36">
        <v>1.5339099999999999E-6</v>
      </c>
      <c r="DO71" s="36">
        <v>0.26968607873</v>
      </c>
      <c r="DP71" s="36">
        <v>1272.6810256271999</v>
      </c>
      <c r="DQ71" s="30">
        <f t="shared" si="128"/>
        <v>1.3434754481290442E-6</v>
      </c>
      <c r="DR71" s="30">
        <f t="shared" si="129"/>
        <v>1.3433344525697554E-6</v>
      </c>
      <c r="DS71" s="30">
        <f t="shared" si="130"/>
        <v>1.3433344528077187E-6</v>
      </c>
      <c r="DT71" s="30">
        <f t="shared" si="131"/>
        <v>1.3433344528077181E-6</v>
      </c>
      <c r="DV71" s="36">
        <v>2.6332E-7</v>
      </c>
      <c r="DW71" s="36">
        <v>4.4525327339</v>
      </c>
      <c r="DX71" s="36">
        <v>223.5940361765</v>
      </c>
      <c r="DY71" s="30">
        <f t="shared" si="132"/>
        <v>-2.6265271531458612E-7</v>
      </c>
      <c r="DZ71" s="30">
        <f t="shared" si="133"/>
        <v>-2.6265334197816845E-7</v>
      </c>
      <c r="EA71" s="30">
        <f t="shared" si="134"/>
        <v>-2.6265334197711125E-7</v>
      </c>
      <c r="EB71" s="30">
        <f t="shared" si="135"/>
        <v>-2.6265334197711125E-7</v>
      </c>
      <c r="ED71" s="36">
        <v>3.0190000000000001E-8</v>
      </c>
      <c r="EE71" s="36">
        <v>2.19411778004</v>
      </c>
      <c r="EF71" s="36">
        <v>447.93883187839998</v>
      </c>
      <c r="EG71" s="30">
        <f t="shared" si="136"/>
        <v>2.893359399978613E-8</v>
      </c>
      <c r="EH71" s="30">
        <f t="shared" si="137"/>
        <v>2.8933016233879363E-8</v>
      </c>
      <c r="EI71" s="30">
        <f t="shared" si="138"/>
        <v>2.893301623485442E-8</v>
      </c>
      <c r="EJ71" s="30">
        <f t="shared" si="139"/>
        <v>2.8933016234854417E-8</v>
      </c>
      <c r="EL71" s="41"/>
      <c r="EM71" s="41"/>
      <c r="EN71" s="41"/>
      <c r="ET71" s="36"/>
      <c r="EU71" s="36"/>
      <c r="EV71" s="36"/>
    </row>
    <row r="72" spans="1:152" s="30" customFormat="1" ht="12.75">
      <c r="A72" s="30" t="s">
        <v>202</v>
      </c>
      <c r="B72" s="30" t="s">
        <v>203</v>
      </c>
      <c r="C72" s="30" t="s">
        <v>204</v>
      </c>
      <c r="N72" s="36">
        <v>1.8351100000000001E-6</v>
      </c>
      <c r="O72" s="36">
        <v>0.97254952727999999</v>
      </c>
      <c r="P72" s="36">
        <v>4.1927856940000003</v>
      </c>
      <c r="Q72" s="30">
        <f t="shared" si="96"/>
        <v>1.0684936247629996E-6</v>
      </c>
      <c r="R72" s="30">
        <f t="shared" si="97"/>
        <v>1.0684945608133354E-6</v>
      </c>
      <c r="S72" s="30">
        <f t="shared" si="98"/>
        <v>1.0684945608117559E-6</v>
      </c>
      <c r="T72" s="30">
        <f t="shared" si="99"/>
        <v>1.0684945608117559E-6</v>
      </c>
      <c r="V72" s="36">
        <v>2.9667000000000002E-7</v>
      </c>
      <c r="W72" s="36">
        <v>3.3905256913500001</v>
      </c>
      <c r="X72" s="36">
        <v>1059.3819301891999</v>
      </c>
      <c r="Y72" s="30">
        <f t="shared" si="100"/>
        <v>-2.3467625518213249E-7</v>
      </c>
      <c r="Z72" s="30">
        <f t="shared" si="101"/>
        <v>-2.3470502318547265E-7</v>
      </c>
      <c r="AA72" s="30">
        <f t="shared" si="102"/>
        <v>-2.3470502313693327E-7</v>
      </c>
      <c r="AB72" s="30">
        <f t="shared" si="103"/>
        <v>-2.3470502313693342E-7</v>
      </c>
      <c r="AD72" s="36">
        <v>5.4529999999999999E-8</v>
      </c>
      <c r="AE72" s="36">
        <v>5.5386822277199999</v>
      </c>
      <c r="AF72" s="36">
        <v>949.17560896980001</v>
      </c>
      <c r="AG72" s="30">
        <f t="shared" si="104"/>
        <v>5.2467567614756252E-8</v>
      </c>
      <c r="AH72" s="30">
        <f t="shared" si="105"/>
        <v>5.2469676987648227E-8</v>
      </c>
      <c r="AI72" s="30">
        <f t="shared" si="106"/>
        <v>5.2469676984089676E-8</v>
      </c>
      <c r="AJ72" s="30">
        <f t="shared" si="107"/>
        <v>5.2469676984089683E-8</v>
      </c>
      <c r="AL72" s="36">
        <v>6.5100000000000001E-9</v>
      </c>
      <c r="AM72" s="36">
        <v>6.1756590003199996</v>
      </c>
      <c r="AN72" s="36">
        <v>942.06206196899996</v>
      </c>
      <c r="AO72" s="30">
        <f t="shared" si="108"/>
        <v>3.7744237117607619E-9</v>
      </c>
      <c r="AP72" s="30">
        <f t="shared" si="109"/>
        <v>3.7751713836478477E-9</v>
      </c>
      <c r="AQ72" s="30">
        <f t="shared" si="110"/>
        <v>3.7751713823862559E-9</v>
      </c>
      <c r="AR72" s="30">
        <f t="shared" si="111"/>
        <v>3.77517138238626E-9</v>
      </c>
      <c r="AT72" s="36"/>
      <c r="AU72" s="36"/>
      <c r="AV72" s="36"/>
      <c r="BB72" s="36"/>
      <c r="BC72" s="36"/>
      <c r="BD72" s="36"/>
      <c r="BJ72" s="36">
        <v>1.4173000000000001E-7</v>
      </c>
      <c r="BK72" s="36">
        <v>3.5747756483100002</v>
      </c>
      <c r="BL72" s="36">
        <v>213.2509113282</v>
      </c>
      <c r="BM72" s="30">
        <f t="shared" si="112"/>
        <v>-1.0377930006017769E-7</v>
      </c>
      <c r="BN72" s="30">
        <f t="shared" si="113"/>
        <v>-1.0377621984440702E-7</v>
      </c>
      <c r="BO72" s="30">
        <f t="shared" si="114"/>
        <v>-1.0377621984960481E-7</v>
      </c>
      <c r="BP72" s="30">
        <f t="shared" si="115"/>
        <v>-1.0377621984960477E-7</v>
      </c>
      <c r="BR72" s="36">
        <v>2.0739999999999999E-8</v>
      </c>
      <c r="BS72" s="36">
        <v>1.65731069687</v>
      </c>
      <c r="BT72" s="36">
        <v>137.03302416240001</v>
      </c>
      <c r="BU72" s="30">
        <f t="shared" si="116"/>
        <v>1.2932423923462238E-8</v>
      </c>
      <c r="BV72" s="30">
        <f t="shared" si="117"/>
        <v>1.2932756396107378E-8</v>
      </c>
      <c r="BW72" s="30">
        <f t="shared" si="118"/>
        <v>1.2932756395546355E-8</v>
      </c>
      <c r="BX72" s="30">
        <f t="shared" si="119"/>
        <v>1.2932756395546356E-8</v>
      </c>
      <c r="BZ72" s="36">
        <v>3.8000000000000001E-9</v>
      </c>
      <c r="CA72" s="36">
        <v>5.2804575043200002</v>
      </c>
      <c r="CB72" s="36">
        <v>1052.2683831884001</v>
      </c>
      <c r="CC72" s="30">
        <f t="shared" si="120"/>
        <v>3.2317796590842738E-9</v>
      </c>
      <c r="CD72" s="30">
        <f t="shared" si="121"/>
        <v>3.2314648757457962E-9</v>
      </c>
      <c r="CE72" s="30">
        <f t="shared" si="122"/>
        <v>3.2314648762770414E-9</v>
      </c>
      <c r="CF72" s="30">
        <f t="shared" si="123"/>
        <v>3.2314648762770397E-9</v>
      </c>
      <c r="CH72" s="36"/>
      <c r="CI72" s="36"/>
      <c r="CJ72" s="36"/>
      <c r="CP72" s="36"/>
      <c r="CQ72" s="36"/>
      <c r="CR72" s="36"/>
      <c r="CX72" s="36"/>
      <c r="CY72" s="36"/>
      <c r="CZ72" s="36"/>
      <c r="DF72" s="36">
        <v>4.8223000000000004E-6</v>
      </c>
      <c r="DG72" s="36">
        <v>1.84070179496</v>
      </c>
      <c r="DH72" s="36">
        <v>479.28838891549998</v>
      </c>
      <c r="DI72" s="30">
        <f t="shared" si="124"/>
        <v>3.3013250175816504E-6</v>
      </c>
      <c r="DJ72" s="30">
        <f t="shared" si="125"/>
        <v>3.3010729096967104E-6</v>
      </c>
      <c r="DK72" s="30">
        <f t="shared" si="126"/>
        <v>3.3010729101221411E-6</v>
      </c>
      <c r="DL72" s="30">
        <f t="shared" si="127"/>
        <v>3.3010729101221394E-6</v>
      </c>
      <c r="DN72" s="36">
        <v>1.29476E-6</v>
      </c>
      <c r="DO72" s="36">
        <v>1.1434473061199999</v>
      </c>
      <c r="DP72" s="36">
        <v>21.340641002400002</v>
      </c>
      <c r="DQ72" s="30">
        <f t="shared" si="128"/>
        <v>6.7197283382104969E-7</v>
      </c>
      <c r="DR72" s="30">
        <f t="shared" si="129"/>
        <v>6.7197636799951054E-7</v>
      </c>
      <c r="DS72" s="30">
        <f t="shared" si="130"/>
        <v>6.7197636799354679E-7</v>
      </c>
      <c r="DT72" s="30">
        <f t="shared" si="131"/>
        <v>6.7197636799354679E-7</v>
      </c>
      <c r="DV72" s="36">
        <v>2.2107999999999999E-7</v>
      </c>
      <c r="DW72" s="36">
        <v>2.7609202111300002</v>
      </c>
      <c r="DX72" s="36">
        <v>415.55249061209997</v>
      </c>
      <c r="DY72" s="30">
        <f t="shared" si="132"/>
        <v>1.9840658219293902E-7</v>
      </c>
      <c r="DZ72" s="30">
        <f t="shared" si="133"/>
        <v>1.9841264613267133E-7</v>
      </c>
      <c r="EA72" s="30">
        <f t="shared" si="134"/>
        <v>1.9841264612243944E-7</v>
      </c>
      <c r="EB72" s="30">
        <f t="shared" si="135"/>
        <v>1.9841264612243946E-7</v>
      </c>
      <c r="ED72" s="36">
        <v>2.9770000000000001E-8</v>
      </c>
      <c r="EE72" s="36">
        <v>1.8938734255</v>
      </c>
      <c r="EF72" s="36">
        <v>149.56319713459999</v>
      </c>
      <c r="EG72" s="30">
        <f t="shared" si="136"/>
        <v>1.4433862457568457E-8</v>
      </c>
      <c r="EH72" s="30">
        <f t="shared" si="137"/>
        <v>1.4434445163016277E-8</v>
      </c>
      <c r="EI72" s="30">
        <f t="shared" si="138"/>
        <v>1.4434445162032999E-8</v>
      </c>
      <c r="EJ72" s="30">
        <f t="shared" si="139"/>
        <v>1.4434445162033004E-8</v>
      </c>
      <c r="EL72" s="36"/>
      <c r="EM72" s="36"/>
      <c r="EN72" s="36"/>
      <c r="ET72" s="36"/>
      <c r="EU72" s="36"/>
      <c r="EV72" s="36"/>
    </row>
    <row r="73" spans="1:152" s="30" customFormat="1" ht="12.75">
      <c r="A73" s="30">
        <f>F64</f>
        <v>9.4631876689053005</v>
      </c>
      <c r="B73" s="30">
        <f xml:space="preserve"> 0.0057755183 * A73</f>
        <v>5.4654813558096906E-2</v>
      </c>
      <c r="C73" s="30">
        <f xml:space="preserve"> Tau - B73/DAYSinMILLENNIUM</f>
        <v>-5.5447226286852386E-3</v>
      </c>
      <c r="N73" s="36">
        <v>1.4606799999999999E-6</v>
      </c>
      <c r="O73" s="36">
        <v>6.2310254407099999</v>
      </c>
      <c r="P73" s="36">
        <v>195.13984817330001</v>
      </c>
      <c r="Q73" s="30">
        <f t="shared" si="96"/>
        <v>6.1775615724661992E-7</v>
      </c>
      <c r="R73" s="30">
        <f t="shared" si="97"/>
        <v>6.1771750716983446E-7</v>
      </c>
      <c r="S73" s="30">
        <f t="shared" si="98"/>
        <v>6.1771750723505462E-7</v>
      </c>
      <c r="T73" s="30">
        <f t="shared" si="99"/>
        <v>6.1771750723505462E-7</v>
      </c>
      <c r="V73" s="36">
        <v>3.3216999999999999E-7</v>
      </c>
      <c r="W73" s="36">
        <v>4.6406309211099996</v>
      </c>
      <c r="X73" s="36">
        <v>277.0349937414</v>
      </c>
      <c r="Y73" s="30">
        <f t="shared" si="100"/>
        <v>-3.3194262514070084E-7</v>
      </c>
      <c r="Z73" s="30">
        <f t="shared" si="101"/>
        <v>-3.3194211544761603E-7</v>
      </c>
      <c r="AA73" s="30">
        <f t="shared" si="102"/>
        <v>-3.3194211544847656E-7</v>
      </c>
      <c r="AB73" s="30">
        <f t="shared" si="103"/>
        <v>-3.3194211544847656E-7</v>
      </c>
      <c r="AD73" s="36">
        <v>4.1299999999999999E-8</v>
      </c>
      <c r="AE73" s="36">
        <v>4.6867356037899999</v>
      </c>
      <c r="AF73" s="36">
        <v>74.781598567299994</v>
      </c>
      <c r="AG73" s="30">
        <f t="shared" si="104"/>
        <v>-1.7601963826941848E-8</v>
      </c>
      <c r="AH73" s="30">
        <f t="shared" si="105"/>
        <v>-1.760238190135763E-8</v>
      </c>
      <c r="AI73" s="30">
        <f t="shared" si="106"/>
        <v>-1.7602381900652155E-8</v>
      </c>
      <c r="AJ73" s="30">
        <f t="shared" si="107"/>
        <v>-1.7602381900652155E-8</v>
      </c>
      <c r="AL73" s="36">
        <v>7.8500000000000008E-9</v>
      </c>
      <c r="AM73" s="36">
        <v>2.40767785311</v>
      </c>
      <c r="AN73" s="36">
        <v>203.00415469949999</v>
      </c>
      <c r="AO73" s="30">
        <f t="shared" si="108"/>
        <v>2.2348676417200497E-9</v>
      </c>
      <c r="AP73" s="30">
        <f t="shared" si="109"/>
        <v>2.2350962315964845E-9</v>
      </c>
      <c r="AQ73" s="30">
        <f t="shared" si="110"/>
        <v>2.2350962312107532E-9</v>
      </c>
      <c r="AR73" s="30">
        <f t="shared" si="111"/>
        <v>2.2350962312107548E-9</v>
      </c>
      <c r="AT73" s="41"/>
      <c r="AU73" s="41"/>
      <c r="AV73" s="41"/>
      <c r="BB73" s="36"/>
      <c r="BC73" s="36"/>
      <c r="BD73" s="36"/>
      <c r="BJ73" s="36">
        <v>1.1374E-7</v>
      </c>
      <c r="BK73" s="36">
        <v>1.4530092702399999</v>
      </c>
      <c r="BL73" s="36">
        <v>1368.6602528450001</v>
      </c>
      <c r="BM73" s="30">
        <f t="shared" si="112"/>
        <v>1.1250399553646871E-7</v>
      </c>
      <c r="BN73" s="30">
        <f t="shared" si="113"/>
        <v>1.1250741796058226E-7</v>
      </c>
      <c r="BO73" s="30">
        <f t="shared" si="114"/>
        <v>1.1250741795481109E-7</v>
      </c>
      <c r="BP73" s="30">
        <f t="shared" si="115"/>
        <v>1.1250741795481112E-7</v>
      </c>
      <c r="BR73" s="36">
        <v>1.7970000000000001E-8</v>
      </c>
      <c r="BS73" s="36">
        <v>1.5687930834299999</v>
      </c>
      <c r="BT73" s="36">
        <v>124.433415221</v>
      </c>
      <c r="BU73" s="30">
        <f t="shared" si="116"/>
        <v>1.1465347276242682E-8</v>
      </c>
      <c r="BV73" s="30">
        <f t="shared" si="117"/>
        <v>1.1465604919769601E-8</v>
      </c>
      <c r="BW73" s="30">
        <f t="shared" si="118"/>
        <v>1.1465604919334845E-8</v>
      </c>
      <c r="BX73" s="30">
        <f t="shared" si="119"/>
        <v>1.1465604919334847E-8</v>
      </c>
      <c r="BZ73" s="36">
        <v>4.0400000000000001E-9</v>
      </c>
      <c r="CA73" s="36">
        <v>4.5895325851899997</v>
      </c>
      <c r="CB73" s="36">
        <v>302.16477565500003</v>
      </c>
      <c r="CC73" s="30">
        <f t="shared" si="120"/>
        <v>-3.9359619857405386E-9</v>
      </c>
      <c r="CD73" s="30">
        <f t="shared" si="121"/>
        <v>-3.9359207937530634E-9</v>
      </c>
      <c r="CE73" s="30">
        <f t="shared" si="122"/>
        <v>-3.9359207938225788E-9</v>
      </c>
      <c r="CF73" s="30">
        <f t="shared" si="123"/>
        <v>-3.9359207938225788E-9</v>
      </c>
      <c r="CH73" s="36"/>
      <c r="CI73" s="36"/>
      <c r="CJ73" s="36"/>
      <c r="CP73" s="41"/>
      <c r="CQ73" s="41"/>
      <c r="CR73" s="41"/>
      <c r="CX73" s="36"/>
      <c r="CY73" s="36"/>
      <c r="CZ73" s="36"/>
      <c r="DF73" s="36">
        <v>4.87689E-6</v>
      </c>
      <c r="DG73" s="36">
        <v>2.7937361680600001</v>
      </c>
      <c r="DH73" s="36">
        <v>3.1813937377000001</v>
      </c>
      <c r="DI73" s="30">
        <f t="shared" si="124"/>
        <v>-4.5547549091035572E-6</v>
      </c>
      <c r="DJ73" s="30">
        <f t="shared" si="125"/>
        <v>-4.5547540793113413E-6</v>
      </c>
      <c r="DK73" s="30">
        <f t="shared" si="126"/>
        <v>-4.5547540793127415E-6</v>
      </c>
      <c r="DL73" s="30">
        <f t="shared" si="127"/>
        <v>-4.5547540793127415E-6</v>
      </c>
      <c r="DN73" s="36">
        <v>1.27831E-6</v>
      </c>
      <c r="DO73" s="36">
        <v>2.53876158952</v>
      </c>
      <c r="DP73" s="36">
        <v>1471.7530270636</v>
      </c>
      <c r="DQ73" s="30">
        <f t="shared" si="128"/>
        <v>1.0085173503685548E-6</v>
      </c>
      <c r="DR73" s="30">
        <f t="shared" si="129"/>
        <v>1.0086903097801657E-6</v>
      </c>
      <c r="DS73" s="30">
        <f t="shared" si="130"/>
        <v>1.0086903094883482E-6</v>
      </c>
      <c r="DT73" s="30">
        <f t="shared" si="131"/>
        <v>1.0086903094883497E-6</v>
      </c>
      <c r="DV73" s="36">
        <v>2.7187000000000001E-7</v>
      </c>
      <c r="DW73" s="36">
        <v>1.6634789773800001</v>
      </c>
      <c r="DX73" s="36">
        <v>277.0349937414</v>
      </c>
      <c r="DY73" s="30">
        <f t="shared" si="132"/>
        <v>2.6966533335039706E-7</v>
      </c>
      <c r="DZ73" s="30">
        <f t="shared" si="133"/>
        <v>2.6966676549925797E-7</v>
      </c>
      <c r="EA73" s="30">
        <f t="shared" si="134"/>
        <v>2.696667654968417E-7</v>
      </c>
      <c r="EB73" s="30">
        <f t="shared" si="135"/>
        <v>2.696667654968417E-7</v>
      </c>
      <c r="ED73" s="36">
        <v>3.1459999999999998E-8</v>
      </c>
      <c r="EE73" s="36">
        <v>0.19215180096000001</v>
      </c>
      <c r="EF73" s="36">
        <v>1148.2476104062</v>
      </c>
      <c r="EG73" s="30">
        <f t="shared" si="136"/>
        <v>3.1273999740243708E-8</v>
      </c>
      <c r="EH73" s="30">
        <f t="shared" si="137"/>
        <v>3.1274586203779392E-8</v>
      </c>
      <c r="EI73" s="30">
        <f t="shared" si="138"/>
        <v>3.1274586202790548E-8</v>
      </c>
      <c r="EJ73" s="30">
        <f t="shared" si="139"/>
        <v>3.1274586202790554E-8</v>
      </c>
      <c r="EL73" s="36"/>
      <c r="EM73" s="36"/>
      <c r="EN73" s="36"/>
      <c r="ET73" s="36"/>
      <c r="EU73" s="36"/>
      <c r="EV73" s="36"/>
    </row>
    <row r="74" spans="1:152" s="30" customFormat="1" ht="12.75">
      <c r="N74" s="36">
        <v>1.64541E-6</v>
      </c>
      <c r="O74" s="36">
        <v>0.44005517519999998</v>
      </c>
      <c r="P74" s="36">
        <v>5.4166259714000002</v>
      </c>
      <c r="Q74" s="30">
        <f t="shared" si="96"/>
        <v>1.5090251485472157E-6</v>
      </c>
      <c r="R74" s="30">
        <f t="shared" si="97"/>
        <v>1.5090256801793665E-6</v>
      </c>
      <c r="S74" s="30">
        <f t="shared" si="98"/>
        <v>1.5090256801784695E-6</v>
      </c>
      <c r="T74" s="30">
        <f t="shared" si="99"/>
        <v>1.5090256801784695E-6</v>
      </c>
      <c r="V74" s="36">
        <v>3.1875999999999998E-7</v>
      </c>
      <c r="W74" s="36">
        <v>4.3862292377000003</v>
      </c>
      <c r="X74" s="36">
        <v>1155.3611574070001</v>
      </c>
      <c r="Y74" s="30">
        <f t="shared" si="100"/>
        <v>-1.3835065920998137E-7</v>
      </c>
      <c r="Z74" s="30">
        <f t="shared" si="101"/>
        <v>-1.3840030458358014E-7</v>
      </c>
      <c r="AA74" s="30">
        <f t="shared" si="102"/>
        <v>-1.3840030449980999E-7</v>
      </c>
      <c r="AB74" s="30">
        <f t="shared" si="103"/>
        <v>-1.3840030449981023E-7</v>
      </c>
      <c r="AD74" s="36">
        <v>4.098E-8</v>
      </c>
      <c r="AE74" s="36">
        <v>5.3085126220000003</v>
      </c>
      <c r="AF74" s="36">
        <v>1045.1548361876</v>
      </c>
      <c r="AG74" s="30">
        <f t="shared" si="104"/>
        <v>3.622672428448012E-8</v>
      </c>
      <c r="AH74" s="30">
        <f t="shared" si="105"/>
        <v>3.6223727828919746E-8</v>
      </c>
      <c r="AI74" s="30">
        <f t="shared" si="106"/>
        <v>3.6223727833976837E-8</v>
      </c>
      <c r="AJ74" s="30">
        <f t="shared" si="107"/>
        <v>3.6223727833976824E-8</v>
      </c>
      <c r="AL74" s="36">
        <v>7.0200000000000002E-9</v>
      </c>
      <c r="AM74" s="36">
        <v>1.6458530141800001</v>
      </c>
      <c r="AN74" s="36">
        <v>423.41679713830001</v>
      </c>
      <c r="AO74" s="30">
        <f t="shared" si="108"/>
        <v>5.3609872746905406E-9</v>
      </c>
      <c r="AP74" s="30">
        <f t="shared" si="109"/>
        <v>5.3607001134776098E-9</v>
      </c>
      <c r="AQ74" s="30">
        <f t="shared" si="110"/>
        <v>5.3607001139621961E-9</v>
      </c>
      <c r="AR74" s="30">
        <f t="shared" si="111"/>
        <v>5.3607001139621945E-9</v>
      </c>
      <c r="AT74" s="36"/>
      <c r="AU74" s="36"/>
      <c r="AV74" s="36"/>
      <c r="BB74" s="41"/>
      <c r="BC74" s="41"/>
      <c r="BD74" s="41"/>
      <c r="BJ74" s="36">
        <v>1.0585E-7</v>
      </c>
      <c r="BK74" s="36">
        <v>6.1763342592999999</v>
      </c>
      <c r="BL74" s="36">
        <v>200.76892246579999</v>
      </c>
      <c r="BM74" s="30">
        <f t="shared" si="112"/>
        <v>3.6372020220901689E-8</v>
      </c>
      <c r="BN74" s="30">
        <f t="shared" si="113"/>
        <v>3.6369033842657546E-8</v>
      </c>
      <c r="BO74" s="30">
        <f t="shared" si="114"/>
        <v>3.6369033847696968E-8</v>
      </c>
      <c r="BP74" s="30">
        <f t="shared" si="115"/>
        <v>3.6369033847696968E-8</v>
      </c>
      <c r="BR74" s="36">
        <v>2.0879999999999999E-8</v>
      </c>
      <c r="BS74" s="36">
        <v>1.8572138436600001</v>
      </c>
      <c r="BT74" s="36">
        <v>138.5174968707</v>
      </c>
      <c r="BU74" s="30">
        <f t="shared" si="116"/>
        <v>9.6716223927632674E-9</v>
      </c>
      <c r="BV74" s="30">
        <f t="shared" si="117"/>
        <v>9.672005949595866E-9</v>
      </c>
      <c r="BW74" s="30">
        <f t="shared" si="118"/>
        <v>9.6720059489486385E-9</v>
      </c>
      <c r="BX74" s="30">
        <f t="shared" si="119"/>
        <v>9.6720059489486418E-9</v>
      </c>
      <c r="BZ74" s="36">
        <v>3.77E-9</v>
      </c>
      <c r="CA74" s="36">
        <v>5.2013180099899996</v>
      </c>
      <c r="CB74" s="36">
        <v>74.781598567299994</v>
      </c>
      <c r="CC74" s="30">
        <f t="shared" si="120"/>
        <v>2.7984205941609224E-10</v>
      </c>
      <c r="CD74" s="30">
        <f t="shared" si="121"/>
        <v>2.7979998913300482E-10</v>
      </c>
      <c r="CE74" s="30">
        <f t="shared" si="122"/>
        <v>2.7979998920399615E-10</v>
      </c>
      <c r="CF74" s="30">
        <f t="shared" si="123"/>
        <v>2.7979998920399615E-10</v>
      </c>
      <c r="CH74" s="36"/>
      <c r="CI74" s="36"/>
      <c r="CJ74" s="36"/>
      <c r="CP74" s="36"/>
      <c r="CQ74" s="36"/>
      <c r="CR74" s="36"/>
      <c r="CX74" s="36"/>
      <c r="CY74" s="36"/>
      <c r="CZ74" s="36"/>
      <c r="DF74" s="36">
        <v>4.7008599999999999E-6</v>
      </c>
      <c r="DG74" s="36">
        <v>0.83847755040000005</v>
      </c>
      <c r="DH74" s="36">
        <v>1471.7530270636</v>
      </c>
      <c r="DI74" s="30">
        <f t="shared" si="124"/>
        <v>2.3854280269743313E-6</v>
      </c>
      <c r="DJ74" s="30">
        <f t="shared" si="125"/>
        <v>2.3845358984317024E-6</v>
      </c>
      <c r="DK74" s="30">
        <f t="shared" si="126"/>
        <v>2.3845358999372137E-6</v>
      </c>
      <c r="DL74" s="30">
        <f t="shared" si="127"/>
        <v>2.3845358999372065E-6</v>
      </c>
      <c r="DN74" s="36">
        <v>1.2653800000000001E-6</v>
      </c>
      <c r="DO74" s="36">
        <v>3.0031097007600001</v>
      </c>
      <c r="DP74" s="36">
        <v>277.0349937414</v>
      </c>
      <c r="DQ74" s="30">
        <f t="shared" si="128"/>
        <v>1.3101929694302158E-7</v>
      </c>
      <c r="DR74" s="30">
        <f t="shared" si="129"/>
        <v>1.3107147080872938E-7</v>
      </c>
      <c r="DS74" s="30">
        <f t="shared" si="130"/>
        <v>1.3107147072068933E-7</v>
      </c>
      <c r="DT74" s="30">
        <f t="shared" si="131"/>
        <v>1.3107147072068963E-7</v>
      </c>
      <c r="DV74" s="36">
        <v>2.1638999999999999E-7</v>
      </c>
      <c r="DW74" s="36">
        <v>1.0383630230700001</v>
      </c>
      <c r="DX74" s="36">
        <v>11.045700263900001</v>
      </c>
      <c r="DY74" s="30">
        <f t="shared" si="132"/>
        <v>1.2105129678628722E-7</v>
      </c>
      <c r="DZ74" s="30">
        <f t="shared" si="133"/>
        <v>1.2105159324599284E-7</v>
      </c>
      <c r="EA74" s="30">
        <f t="shared" si="134"/>
        <v>1.2105159324549259E-7</v>
      </c>
      <c r="EB74" s="30">
        <f t="shared" si="135"/>
        <v>1.2105159324549259E-7</v>
      </c>
      <c r="ED74" s="36">
        <v>2.763E-8</v>
      </c>
      <c r="EE74" s="36">
        <v>0.92363342001000004</v>
      </c>
      <c r="EF74" s="36">
        <v>508.35032409220003</v>
      </c>
      <c r="EG74" s="30">
        <f t="shared" si="136"/>
        <v>-8.8003926083951707E-9</v>
      </c>
      <c r="EH74" s="30">
        <f t="shared" si="137"/>
        <v>-8.8023848822598183E-9</v>
      </c>
      <c r="EI74" s="30">
        <f t="shared" si="138"/>
        <v>-8.8023848788980124E-9</v>
      </c>
      <c r="EJ74" s="30">
        <f t="shared" si="139"/>
        <v>-8.802384878898024E-9</v>
      </c>
      <c r="EL74" s="36"/>
      <c r="EM74" s="36"/>
      <c r="EN74" s="36"/>
      <c r="ET74" s="36"/>
      <c r="EU74" s="36"/>
      <c r="EV74" s="36"/>
    </row>
    <row r="75" spans="1:152" s="30" customFormat="1" ht="12.75">
      <c r="A75" s="30" t="s">
        <v>205</v>
      </c>
      <c r="B75" s="30" t="s">
        <v>206</v>
      </c>
      <c r="C75" s="30" t="s">
        <v>207</v>
      </c>
      <c r="D75" s="30" t="s">
        <v>208</v>
      </c>
      <c r="E75" s="30" t="s">
        <v>209</v>
      </c>
      <c r="F75" s="30" t="s">
        <v>210</v>
      </c>
      <c r="N75" s="36">
        <v>1.47526E-6</v>
      </c>
      <c r="O75" s="36">
        <v>1.5352932050899999</v>
      </c>
      <c r="P75" s="36">
        <v>5.6290742925000004</v>
      </c>
      <c r="Q75" s="30">
        <f t="shared" si="96"/>
        <v>9.8347408570622563E-8</v>
      </c>
      <c r="R75" s="30">
        <f t="shared" si="97"/>
        <v>9.8348648443829379E-8</v>
      </c>
      <c r="S75" s="30">
        <f t="shared" si="98"/>
        <v>9.834864844173726E-8</v>
      </c>
      <c r="T75" s="30">
        <f t="shared" si="99"/>
        <v>9.834864844173726E-8</v>
      </c>
      <c r="V75" s="36">
        <v>2.8913E-7</v>
      </c>
      <c r="W75" s="36">
        <v>2.0261476050699998</v>
      </c>
      <c r="X75" s="36">
        <v>330.61896365820002</v>
      </c>
      <c r="Y75" s="30">
        <f t="shared" si="100"/>
        <v>2.8376142515763064E-7</v>
      </c>
      <c r="Z75" s="30">
        <f t="shared" si="101"/>
        <v>2.8376416848338733E-7</v>
      </c>
      <c r="AA75" s="30">
        <f t="shared" si="102"/>
        <v>2.8376416847875872E-7</v>
      </c>
      <c r="AB75" s="30">
        <f t="shared" si="103"/>
        <v>2.8376416847875872E-7</v>
      </c>
      <c r="AD75" s="36">
        <v>4.2230000000000002E-8</v>
      </c>
      <c r="AE75" s="36">
        <v>2.8901493929900002</v>
      </c>
      <c r="AF75" s="36">
        <v>56.622351302600002</v>
      </c>
      <c r="AG75" s="30">
        <f t="shared" si="104"/>
        <v>-3.5658155284822346E-8</v>
      </c>
      <c r="AH75" s="30">
        <f t="shared" si="105"/>
        <v>-3.5657963590574782E-8</v>
      </c>
      <c r="AI75" s="30">
        <f t="shared" si="106"/>
        <v>-3.565796359089825E-8</v>
      </c>
      <c r="AJ75" s="30">
        <f t="shared" si="107"/>
        <v>-3.565796359089825E-8</v>
      </c>
      <c r="AL75" s="36">
        <v>5.4299999999999997E-9</v>
      </c>
      <c r="AM75" s="36">
        <v>2.8632694172500002</v>
      </c>
      <c r="AN75" s="36">
        <v>184.84490743480001</v>
      </c>
      <c r="AO75" s="30">
        <f t="shared" si="108"/>
        <v>-1.4357196490855386E-9</v>
      </c>
      <c r="AP75" s="30">
        <f t="shared" si="109"/>
        <v>-1.4355748017979975E-9</v>
      </c>
      <c r="AQ75" s="30">
        <f t="shared" si="110"/>
        <v>-1.4355748020424199E-9</v>
      </c>
      <c r="AR75" s="30">
        <f t="shared" si="111"/>
        <v>-1.4355748020424189E-9</v>
      </c>
      <c r="AT75" s="36"/>
      <c r="AU75" s="36"/>
      <c r="AV75" s="36"/>
      <c r="BB75" s="36"/>
      <c r="BC75" s="36"/>
      <c r="BD75" s="36"/>
      <c r="BJ75" s="36">
        <v>1.06E-7</v>
      </c>
      <c r="BK75" s="36">
        <v>3.84358958373</v>
      </c>
      <c r="BL75" s="36">
        <v>138.5174968707</v>
      </c>
      <c r="BM75" s="30">
        <f t="shared" si="112"/>
        <v>-1.057690518831989E-7</v>
      </c>
      <c r="BN75" s="30">
        <f t="shared" si="113"/>
        <v>-1.0576890690587279E-7</v>
      </c>
      <c r="BO75" s="30">
        <f t="shared" si="114"/>
        <v>-1.0576890690611747E-7</v>
      </c>
      <c r="BP75" s="30">
        <f t="shared" si="115"/>
        <v>-1.0576890690611747E-7</v>
      </c>
      <c r="BR75" s="36">
        <v>1.7690000000000002E-8</v>
      </c>
      <c r="BS75" s="36">
        <v>4.8229429494599998</v>
      </c>
      <c r="BT75" s="36">
        <v>1073.6090241908</v>
      </c>
      <c r="BU75" s="30">
        <f t="shared" si="116"/>
        <v>7.551441159158964E-9</v>
      </c>
      <c r="BV75" s="30">
        <f t="shared" si="117"/>
        <v>7.5488710786352058E-9</v>
      </c>
      <c r="BW75" s="30">
        <f t="shared" si="118"/>
        <v>7.5488710829722395E-9</v>
      </c>
      <c r="BX75" s="30">
        <f t="shared" si="119"/>
        <v>7.5488710829722114E-9</v>
      </c>
      <c r="BZ75" s="36">
        <v>3.2799999999999998E-9</v>
      </c>
      <c r="CA75" s="36">
        <v>0.11893501088</v>
      </c>
      <c r="CB75" s="36">
        <v>956.28915597059995</v>
      </c>
      <c r="CC75" s="30">
        <f t="shared" si="120"/>
        <v>1.4880721201246842E-9</v>
      </c>
      <c r="CD75" s="30">
        <f t="shared" si="121"/>
        <v>1.4884903778844076E-9</v>
      </c>
      <c r="CE75" s="30">
        <f t="shared" si="122"/>
        <v>1.4884903771786482E-9</v>
      </c>
      <c r="CF75" s="30">
        <f t="shared" si="123"/>
        <v>1.4884903771786508E-9</v>
      </c>
      <c r="CH75" s="36"/>
      <c r="CI75" s="36"/>
      <c r="CJ75" s="36"/>
      <c r="CP75" s="36"/>
      <c r="CQ75" s="36"/>
      <c r="CR75" s="36"/>
      <c r="CX75" s="36"/>
      <c r="CY75" s="36"/>
      <c r="CZ75" s="36"/>
      <c r="DF75" s="36">
        <v>4.5181699999999998E-6</v>
      </c>
      <c r="DG75" s="36">
        <v>5.6446845987099996</v>
      </c>
      <c r="DH75" s="36">
        <v>2001.4439921582</v>
      </c>
      <c r="DI75" s="30">
        <f t="shared" si="124"/>
        <v>3.0468100714473621E-6</v>
      </c>
      <c r="DJ75" s="30">
        <f t="shared" si="125"/>
        <v>3.0478091193715332E-6</v>
      </c>
      <c r="DK75" s="30">
        <f t="shared" si="126"/>
        <v>3.0478091176859292E-6</v>
      </c>
      <c r="DL75" s="30">
        <f t="shared" si="127"/>
        <v>3.0478091176859351E-6</v>
      </c>
      <c r="DN75" s="36">
        <v>1.00277E-6</v>
      </c>
      <c r="DO75" s="36">
        <v>3.61360169153</v>
      </c>
      <c r="DP75" s="36">
        <v>1066.49547719</v>
      </c>
      <c r="DQ75" s="30">
        <f t="shared" si="128"/>
        <v>-6.6786757002313499E-7</v>
      </c>
      <c r="DR75" s="30">
        <f t="shared" si="129"/>
        <v>-6.6798693234827774E-7</v>
      </c>
      <c r="DS75" s="30">
        <f t="shared" si="130"/>
        <v>-6.6798693214687522E-7</v>
      </c>
      <c r="DT75" s="30">
        <f t="shared" si="131"/>
        <v>-6.6798693214687586E-7</v>
      </c>
      <c r="DV75" s="36">
        <v>1.9712999999999999E-7</v>
      </c>
      <c r="DW75" s="36">
        <v>2.52194629263</v>
      </c>
      <c r="DX75" s="36">
        <v>1258.4539316256</v>
      </c>
      <c r="DY75" s="30">
        <f t="shared" si="132"/>
        <v>-5.0058042709358698E-8</v>
      </c>
      <c r="DZ75" s="30">
        <f t="shared" si="133"/>
        <v>-5.0022136823528008E-8</v>
      </c>
      <c r="EA75" s="30">
        <f t="shared" si="134"/>
        <v>-5.0022136884118644E-8</v>
      </c>
      <c r="EB75" s="30">
        <f t="shared" si="135"/>
        <v>-5.0022136884118472E-8</v>
      </c>
      <c r="ED75" s="36">
        <v>2.7899999999999998E-8</v>
      </c>
      <c r="EE75" s="36">
        <v>4.9719977842700001</v>
      </c>
      <c r="EF75" s="36">
        <v>1677.9385755008</v>
      </c>
      <c r="EG75" s="30">
        <f t="shared" si="136"/>
        <v>-1.037287256967676E-8</v>
      </c>
      <c r="EH75" s="30">
        <f t="shared" si="137"/>
        <v>-1.0366369210862265E-8</v>
      </c>
      <c r="EI75" s="30">
        <f t="shared" si="138"/>
        <v>-1.0366369221836864E-8</v>
      </c>
      <c r="EJ75" s="30">
        <f t="shared" si="139"/>
        <v>-1.0366369221836817E-8</v>
      </c>
      <c r="EL75" s="36"/>
      <c r="EM75" s="36"/>
      <c r="EN75" s="36"/>
      <c r="ET75" s="36"/>
      <c r="EU75" s="36"/>
      <c r="EV75" s="36"/>
    </row>
    <row r="76" spans="1:152" s="30" customFormat="1" ht="12.75">
      <c r="A76" s="30">
        <f>SUM(S1:S1152)</f>
        <v>0.77414301271054309</v>
      </c>
      <c r="B76" s="30">
        <f>SUM(AA1:AA642)</f>
        <v>213.54888965826976</v>
      </c>
      <c r="C76" s="30">
        <f>SUM(AI1:AI321)</f>
        <v>1.6248776236152495E-3</v>
      </c>
      <c r="D76" s="30">
        <f>SUM(AQ1:AQ148)</f>
        <v>8.8771114449836389E-5</v>
      </c>
      <c r="E76" s="30">
        <f>SUM(AY1:AY68)</f>
        <v>-1.2720953890485424E-5</v>
      </c>
      <c r="F76" s="30">
        <f>SUM(BG1:BG27)</f>
        <v>-6.7958563735717242E-7</v>
      </c>
      <c r="N76" s="36">
        <v>1.3966600000000001E-6</v>
      </c>
      <c r="O76" s="36">
        <v>4.2945026006899996</v>
      </c>
      <c r="P76" s="36">
        <v>21.340641002400002</v>
      </c>
      <c r="Q76" s="30">
        <f t="shared" si="96"/>
        <v>-7.1352922929881434E-7</v>
      </c>
      <c r="R76" s="30">
        <f t="shared" si="97"/>
        <v>-7.1353306335610737E-7</v>
      </c>
      <c r="S76" s="30">
        <f t="shared" si="98"/>
        <v>-7.1353306334963763E-7</v>
      </c>
      <c r="T76" s="30">
        <f t="shared" si="99"/>
        <v>-7.1353306334963763E-7</v>
      </c>
      <c r="V76" s="36">
        <v>2.8264E-7</v>
      </c>
      <c r="W76" s="36">
        <v>2.7417895399600001</v>
      </c>
      <c r="X76" s="36">
        <v>265.98929347749998</v>
      </c>
      <c r="Y76" s="30">
        <f t="shared" si="100"/>
        <v>8.4552323173776891E-8</v>
      </c>
      <c r="Z76" s="30">
        <f t="shared" si="101"/>
        <v>8.4563057527377783E-8</v>
      </c>
      <c r="AA76" s="30">
        <f t="shared" si="102"/>
        <v>8.4563057509264262E-8</v>
      </c>
      <c r="AB76" s="30">
        <f t="shared" si="103"/>
        <v>8.4563057509264328E-8</v>
      </c>
      <c r="AD76" s="36">
        <v>4.887E-8</v>
      </c>
      <c r="AE76" s="36">
        <v>3.2002299121600002</v>
      </c>
      <c r="AF76" s="36">
        <v>277.0349937414</v>
      </c>
      <c r="AG76" s="30">
        <f t="shared" si="104"/>
        <v>-4.5574761829013184E-9</v>
      </c>
      <c r="AH76" s="30">
        <f t="shared" si="105"/>
        <v>-4.5554591175389041E-9</v>
      </c>
      <c r="AI76" s="30">
        <f t="shared" si="106"/>
        <v>-4.5554591209425869E-9</v>
      </c>
      <c r="AJ76" s="30">
        <f t="shared" si="107"/>
        <v>-4.5554591209425761E-9</v>
      </c>
      <c r="AL76" s="36">
        <v>5.3199999999999998E-9</v>
      </c>
      <c r="AM76" s="36">
        <v>6.2576214446299998</v>
      </c>
      <c r="AN76" s="36">
        <v>1059.3819301891999</v>
      </c>
      <c r="AO76" s="30">
        <f t="shared" si="108"/>
        <v>4.9329596760948689E-9</v>
      </c>
      <c r="AP76" s="30">
        <f t="shared" si="109"/>
        <v>4.9332754010910185E-9</v>
      </c>
      <c r="AQ76" s="30">
        <f t="shared" si="110"/>
        <v>4.9332754005583555E-9</v>
      </c>
      <c r="AR76" s="30">
        <f t="shared" si="111"/>
        <v>4.9332754005583572E-9</v>
      </c>
      <c r="AT76" s="36"/>
      <c r="AU76" s="36"/>
      <c r="AV76" s="36"/>
      <c r="BB76" s="36"/>
      <c r="BC76" s="36"/>
      <c r="BD76" s="36"/>
      <c r="BJ76" s="36">
        <v>1.0263E-7</v>
      </c>
      <c r="BK76" s="36">
        <v>2.1742369242200001</v>
      </c>
      <c r="BL76" s="36">
        <v>76.266071275599998</v>
      </c>
      <c r="BM76" s="30">
        <f t="shared" si="112"/>
        <v>-1.8432143442824264E-8</v>
      </c>
      <c r="BN76" s="30">
        <f t="shared" si="113"/>
        <v>-1.843099124924663E-8</v>
      </c>
      <c r="BO76" s="30">
        <f t="shared" si="114"/>
        <v>-1.8430991251190895E-8</v>
      </c>
      <c r="BP76" s="30">
        <f t="shared" si="115"/>
        <v>-1.8430991251190895E-8</v>
      </c>
      <c r="BR76" s="36">
        <v>1.6350000000000001E-8</v>
      </c>
      <c r="BS76" s="36">
        <v>1.2038781334799999</v>
      </c>
      <c r="BT76" s="36">
        <v>88.865680217000005</v>
      </c>
      <c r="BU76" s="30">
        <f t="shared" si="116"/>
        <v>1.2386889589268384E-8</v>
      </c>
      <c r="BV76" s="30">
        <f t="shared" si="117"/>
        <v>1.2387031497506769E-8</v>
      </c>
      <c r="BW76" s="30">
        <f t="shared" si="118"/>
        <v>1.238703149726731E-8</v>
      </c>
      <c r="BX76" s="30">
        <f t="shared" si="119"/>
        <v>1.238703149726731E-8</v>
      </c>
      <c r="BZ76" s="36">
        <v>2.8999999999999999E-9</v>
      </c>
      <c r="CA76" s="36">
        <v>3.9930039863200002</v>
      </c>
      <c r="CB76" s="36">
        <v>1162.4747044077999</v>
      </c>
      <c r="CC76" s="30">
        <f t="shared" si="120"/>
        <v>-2.2381433610483604E-9</v>
      </c>
      <c r="CD76" s="30">
        <f t="shared" si="121"/>
        <v>-2.238464107353336E-9</v>
      </c>
      <c r="CE76" s="30">
        <f t="shared" si="122"/>
        <v>-2.2384641068121535E-9</v>
      </c>
      <c r="CF76" s="30">
        <f t="shared" si="123"/>
        <v>-2.2384641068121552E-9</v>
      </c>
      <c r="CH76" s="36"/>
      <c r="CI76" s="36"/>
      <c r="CJ76" s="36"/>
      <c r="CP76" s="36"/>
      <c r="CQ76" s="36"/>
      <c r="CR76" s="36"/>
      <c r="CX76" s="36"/>
      <c r="CY76" s="36"/>
      <c r="CZ76" s="36"/>
      <c r="DF76" s="36">
        <v>5.5312800000000002E-6</v>
      </c>
      <c r="DG76" s="36">
        <v>3.4108860084399999</v>
      </c>
      <c r="DH76" s="36">
        <v>269.9214467406</v>
      </c>
      <c r="DI76" s="30">
        <f t="shared" si="124"/>
        <v>-1.862801004338381E-6</v>
      </c>
      <c r="DJ76" s="30">
        <f t="shared" si="125"/>
        <v>-1.8625906436536928E-6</v>
      </c>
      <c r="DK76" s="30">
        <f t="shared" si="126"/>
        <v>-1.8625906440086667E-6</v>
      </c>
      <c r="DL76" s="30">
        <f t="shared" si="127"/>
        <v>-1.8625906440086655E-6</v>
      </c>
      <c r="DN76" s="36">
        <v>1.0316899999999999E-6</v>
      </c>
      <c r="DO76" s="36">
        <v>0.38175114761000001</v>
      </c>
      <c r="DP76" s="36">
        <v>203.7378678824</v>
      </c>
      <c r="DQ76" s="30">
        <f t="shared" si="128"/>
        <v>7.5635941408915882E-7</v>
      </c>
      <c r="DR76" s="30">
        <f t="shared" si="129"/>
        <v>7.5633802290599664E-7</v>
      </c>
      <c r="DS76" s="30">
        <f t="shared" si="130"/>
        <v>7.5633802294209348E-7</v>
      </c>
      <c r="DT76" s="30">
        <f t="shared" si="131"/>
        <v>7.5633802294209348E-7</v>
      </c>
      <c r="DV76" s="36">
        <v>1.7062E-7</v>
      </c>
      <c r="DW76" s="36">
        <v>3.2766992722800001</v>
      </c>
      <c r="DX76" s="36">
        <v>654.12438031559998</v>
      </c>
      <c r="DY76" s="30">
        <f t="shared" si="132"/>
        <v>1.6026751557170487E-7</v>
      </c>
      <c r="DZ76" s="30">
        <f t="shared" si="133"/>
        <v>1.6026178602923908E-7</v>
      </c>
      <c r="EA76" s="30">
        <f t="shared" si="134"/>
        <v>1.6026178603890864E-7</v>
      </c>
      <c r="EB76" s="30">
        <f t="shared" si="135"/>
        <v>1.6026178603890859E-7</v>
      </c>
      <c r="ED76" s="36">
        <v>2.6079999999999999E-8</v>
      </c>
      <c r="EE76" s="36">
        <v>2.99591016813</v>
      </c>
      <c r="EF76" s="36">
        <v>1589.0728952838001</v>
      </c>
      <c r="EG76" s="30">
        <f t="shared" si="136"/>
        <v>2.3271383446361498E-8</v>
      </c>
      <c r="EH76" s="30">
        <f t="shared" si="137"/>
        <v>2.3274182276609431E-8</v>
      </c>
      <c r="EI76" s="30">
        <f t="shared" si="138"/>
        <v>2.3274182271887672E-8</v>
      </c>
      <c r="EJ76" s="30">
        <f t="shared" si="139"/>
        <v>2.3274182271887672E-8</v>
      </c>
      <c r="EL76" s="36"/>
      <c r="EM76" s="36"/>
      <c r="EN76" s="36"/>
      <c r="ET76" s="36"/>
      <c r="EU76" s="36"/>
      <c r="EV76" s="36"/>
    </row>
    <row r="77" spans="1:152" s="30" customFormat="1" ht="12.75">
      <c r="N77" s="36">
        <v>1.3128299999999999E-6</v>
      </c>
      <c r="O77" s="36">
        <v>4.0682896190299997</v>
      </c>
      <c r="P77" s="36">
        <v>10.294940738499999</v>
      </c>
      <c r="Q77" s="30">
        <f t="shared" si="96"/>
        <v>-8.4693297742573546E-7</v>
      </c>
      <c r="R77" s="30">
        <f t="shared" si="97"/>
        <v>-8.4693452271756245E-7</v>
      </c>
      <c r="S77" s="30">
        <f t="shared" si="98"/>
        <v>-8.4693452271495475E-7</v>
      </c>
      <c r="T77" s="30">
        <f t="shared" si="99"/>
        <v>-8.4693452271495475E-7</v>
      </c>
      <c r="V77" s="36">
        <v>3.0088999999999999E-7</v>
      </c>
      <c r="W77" s="36">
        <v>6.1868461430800004</v>
      </c>
      <c r="X77" s="36">
        <v>284.1485407422</v>
      </c>
      <c r="Y77" s="30">
        <f t="shared" si="100"/>
        <v>-3.0345780873048368E-8</v>
      </c>
      <c r="Z77" s="30">
        <f t="shared" si="101"/>
        <v>-3.0358509195552339E-8</v>
      </c>
      <c r="AA77" s="30">
        <f t="shared" si="102"/>
        <v>-3.0358509174073999E-8</v>
      </c>
      <c r="AB77" s="30">
        <f t="shared" si="103"/>
        <v>-3.0358509174073999E-8</v>
      </c>
      <c r="AD77" s="36">
        <v>3.9050000000000002E-8</v>
      </c>
      <c r="AE77" s="36">
        <v>3.3027018730500002</v>
      </c>
      <c r="AF77" s="36">
        <v>490.3340891794</v>
      </c>
      <c r="AG77" s="30">
        <f t="shared" si="104"/>
        <v>3.2577816197125415E-8</v>
      </c>
      <c r="AH77" s="30">
        <f t="shared" si="105"/>
        <v>3.2579395891899059E-8</v>
      </c>
      <c r="AI77" s="30">
        <f t="shared" si="106"/>
        <v>3.2579395889233565E-8</v>
      </c>
      <c r="AJ77" s="30">
        <f t="shared" si="107"/>
        <v>3.2579395889233578E-8</v>
      </c>
      <c r="AL77" s="36">
        <v>5.21E-9</v>
      </c>
      <c r="AM77" s="36">
        <v>3.43013038466</v>
      </c>
      <c r="AN77" s="36">
        <v>149.56319713459999</v>
      </c>
      <c r="AO77" s="30">
        <f t="shared" si="108"/>
        <v>-4.4667154622543258E-9</v>
      </c>
      <c r="AP77" s="30">
        <f t="shared" si="109"/>
        <v>-4.4666554398629501E-9</v>
      </c>
      <c r="AQ77" s="30">
        <f t="shared" si="110"/>
        <v>-4.4666554399642351E-9</v>
      </c>
      <c r="AR77" s="30">
        <f t="shared" si="111"/>
        <v>-4.4666554399642351E-9</v>
      </c>
      <c r="AT77" s="36"/>
      <c r="AU77" s="36"/>
      <c r="AV77" s="36"/>
      <c r="BB77" s="36"/>
      <c r="BC77" s="36"/>
      <c r="BD77" s="36"/>
      <c r="BJ77" s="36">
        <v>1.0072E-7</v>
      </c>
      <c r="BK77" s="36">
        <v>1.33197220789</v>
      </c>
      <c r="BL77" s="36">
        <v>565.11568774670002</v>
      </c>
      <c r="BM77" s="30">
        <f t="shared" si="112"/>
        <v>-2.3016481486604057E-8</v>
      </c>
      <c r="BN77" s="30">
        <f t="shared" si="113"/>
        <v>-2.3024773141186545E-8</v>
      </c>
      <c r="BO77" s="30">
        <f t="shared" si="114"/>
        <v>-2.3024773127194994E-8</v>
      </c>
      <c r="BP77" s="30">
        <f t="shared" si="115"/>
        <v>-2.302477312719504E-8</v>
      </c>
      <c r="BR77" s="36">
        <v>2.2020000000000001E-8</v>
      </c>
      <c r="BS77" s="36">
        <v>5.9302704268399999</v>
      </c>
      <c r="BT77" s="36">
        <v>1052.2683831884001</v>
      </c>
      <c r="BU77" s="30">
        <f t="shared" si="116"/>
        <v>2.1918838477056365E-8</v>
      </c>
      <c r="BV77" s="30">
        <f t="shared" si="117"/>
        <v>2.1919170174247016E-8</v>
      </c>
      <c r="BW77" s="30">
        <f t="shared" si="118"/>
        <v>2.1919170173687756E-8</v>
      </c>
      <c r="BX77" s="30">
        <f t="shared" si="119"/>
        <v>2.1919170173687756E-8</v>
      </c>
      <c r="BZ77" s="36">
        <v>2.6200000000000001E-9</v>
      </c>
      <c r="CA77" s="36">
        <v>2.04320741578</v>
      </c>
      <c r="CB77" s="36">
        <v>1471.7530270636</v>
      </c>
      <c r="CC77" s="30">
        <f t="shared" si="120"/>
        <v>2.5839192133288592E-9</v>
      </c>
      <c r="CD77" s="30">
        <f t="shared" si="121"/>
        <v>2.5840145789557182E-9</v>
      </c>
      <c r="CE77" s="30">
        <f t="shared" si="122"/>
        <v>2.5840145787948998E-9</v>
      </c>
      <c r="CF77" s="30">
        <f t="shared" si="123"/>
        <v>2.5840145787949006E-9</v>
      </c>
      <c r="CH77" s="36"/>
      <c r="CI77" s="36"/>
      <c r="CJ77" s="36"/>
      <c r="CP77" s="36"/>
      <c r="CQ77" s="36"/>
      <c r="CR77" s="36"/>
      <c r="CX77" s="36"/>
      <c r="CY77" s="36"/>
      <c r="CZ77" s="36"/>
      <c r="DF77" s="36">
        <v>5.3439699999999996E-6</v>
      </c>
      <c r="DG77" s="36">
        <v>1.2644333136699999</v>
      </c>
      <c r="DH77" s="36">
        <v>275.55052103309998</v>
      </c>
      <c r="DI77" s="30">
        <f t="shared" si="124"/>
        <v>5.1596906549406988E-6</v>
      </c>
      <c r="DJ77" s="30">
        <f t="shared" si="125"/>
        <v>5.1596332853122435E-6</v>
      </c>
      <c r="DK77" s="30">
        <f t="shared" si="126"/>
        <v>5.1596332854090577E-6</v>
      </c>
      <c r="DL77" s="30">
        <f t="shared" si="127"/>
        <v>5.1596332854090577E-6</v>
      </c>
      <c r="DN77" s="36">
        <v>1.0752699999999999E-6</v>
      </c>
      <c r="DO77" s="36">
        <v>4.3187066347699998</v>
      </c>
      <c r="DP77" s="36">
        <v>210.85141488319999</v>
      </c>
      <c r="DQ77" s="30">
        <f t="shared" si="128"/>
        <v>-1.0752353077730035E-6</v>
      </c>
      <c r="DR77" s="30">
        <f t="shared" si="129"/>
        <v>-1.0752355797599602E-6</v>
      </c>
      <c r="DS77" s="30">
        <f t="shared" si="130"/>
        <v>-1.0752355797595019E-6</v>
      </c>
      <c r="DT77" s="30">
        <f t="shared" si="131"/>
        <v>-1.0752355797595019E-6</v>
      </c>
      <c r="DV77" s="36">
        <v>1.7261000000000001E-7</v>
      </c>
      <c r="DW77" s="36">
        <v>3.4941481666300001</v>
      </c>
      <c r="DX77" s="36">
        <v>1361.5467058442</v>
      </c>
      <c r="DY77" s="30">
        <f t="shared" si="132"/>
        <v>-1.0546728748380301E-7</v>
      </c>
      <c r="DZ77" s="30">
        <f t="shared" si="133"/>
        <v>-1.0543944629259741E-7</v>
      </c>
      <c r="EA77" s="30">
        <f t="shared" si="134"/>
        <v>-1.0543944633958157E-7</v>
      </c>
      <c r="EB77" s="30">
        <f t="shared" si="135"/>
        <v>-1.0543944633958132E-7</v>
      </c>
      <c r="ED77" s="36">
        <v>2.8810000000000001E-8</v>
      </c>
      <c r="EE77" s="36">
        <v>5.4053567172100001</v>
      </c>
      <c r="EF77" s="36">
        <v>1361.5467058442</v>
      </c>
      <c r="EG77" s="30">
        <f t="shared" si="136"/>
        <v>-1.5620512669751534E-8</v>
      </c>
      <c r="EH77" s="30">
        <f t="shared" si="137"/>
        <v>-1.5625444379828319E-8</v>
      </c>
      <c r="EI77" s="30">
        <f t="shared" si="138"/>
        <v>-1.5625444371506902E-8</v>
      </c>
      <c r="EJ77" s="30">
        <f t="shared" si="139"/>
        <v>-1.5625444371506925E-8</v>
      </c>
      <c r="EL77" s="36"/>
      <c r="EM77" s="36"/>
      <c r="EN77" s="36"/>
      <c r="ET77" s="36"/>
      <c r="EU77" s="36"/>
      <c r="EV77" s="36"/>
    </row>
    <row r="78" spans="1:152" s="30" customFormat="1" ht="12.75">
      <c r="A78" s="30" t="s">
        <v>211</v>
      </c>
      <c r="B78" s="30" t="s">
        <v>212</v>
      </c>
      <c r="C78" s="30" t="s">
        <v>213</v>
      </c>
      <c r="D78" s="30" t="s">
        <v>214</v>
      </c>
      <c r="E78" s="30" t="s">
        <v>215</v>
      </c>
      <c r="F78" s="30" t="s">
        <v>216</v>
      </c>
      <c r="N78" s="36">
        <v>1.17283E-6</v>
      </c>
      <c r="O78" s="36">
        <v>2.67920400584</v>
      </c>
      <c r="P78" s="36">
        <v>1155.3611574070001</v>
      </c>
      <c r="Q78" s="30">
        <f t="shared" si="96"/>
        <v>-9.7768102556465383E-7</v>
      </c>
      <c r="R78" s="30">
        <f t="shared" si="97"/>
        <v>-9.7756901285254523E-7</v>
      </c>
      <c r="S78" s="30">
        <f t="shared" si="98"/>
        <v>-9.7756901304158477E-7</v>
      </c>
      <c r="T78" s="30">
        <f t="shared" si="99"/>
        <v>-9.7756901304158413E-7</v>
      </c>
      <c r="V78" s="36">
        <v>3.1329000000000002E-7</v>
      </c>
      <c r="W78" s="36">
        <v>2.4345585552500002</v>
      </c>
      <c r="X78" s="36">
        <v>52.690198039499997</v>
      </c>
      <c r="Y78" s="30">
        <f t="shared" si="100"/>
        <v>-1.6948775457709109E-7</v>
      </c>
      <c r="Z78" s="30">
        <f t="shared" si="101"/>
        <v>-1.6948567714748525E-7</v>
      </c>
      <c r="AA78" s="30">
        <f t="shared" si="102"/>
        <v>-1.694856771509908E-7</v>
      </c>
      <c r="AB78" s="30">
        <f t="shared" si="103"/>
        <v>-1.694856771509908E-7</v>
      </c>
      <c r="AD78" s="36">
        <v>3.9230000000000001E-8</v>
      </c>
      <c r="AE78" s="36">
        <v>6.0973299682300004</v>
      </c>
      <c r="AF78" s="36">
        <v>81.752133216199994</v>
      </c>
      <c r="AG78" s="30">
        <f t="shared" si="104"/>
        <v>3.1486446400565598E-8</v>
      </c>
      <c r="AH78" s="30">
        <f t="shared" si="105"/>
        <v>3.1486160133120392E-8</v>
      </c>
      <c r="AI78" s="30">
        <f t="shared" si="106"/>
        <v>3.1486160133603446E-8</v>
      </c>
      <c r="AJ78" s="30">
        <f t="shared" si="107"/>
        <v>3.1486160133603446E-8</v>
      </c>
      <c r="AL78" s="36">
        <v>4.8399999999999998E-9</v>
      </c>
      <c r="AM78" s="36">
        <v>4.8836606072000004</v>
      </c>
      <c r="AN78" s="36">
        <v>1272.6810256271999</v>
      </c>
      <c r="AO78" s="30">
        <f t="shared" si="108"/>
        <v>-2.7409168082968936E-9</v>
      </c>
      <c r="AP78" s="30">
        <f t="shared" si="109"/>
        <v>-2.7416764446987336E-9</v>
      </c>
      <c r="AQ78" s="30">
        <f t="shared" si="110"/>
        <v>-2.7416764434169734E-9</v>
      </c>
      <c r="AR78" s="30">
        <f t="shared" si="111"/>
        <v>-2.7416764434169771E-9</v>
      </c>
      <c r="AT78" s="36"/>
      <c r="AU78" s="36"/>
      <c r="AV78" s="36"/>
      <c r="BB78" s="36"/>
      <c r="BC78" s="36"/>
      <c r="BD78" s="36"/>
      <c r="BJ78" s="36">
        <v>1.2058000000000001E-7</v>
      </c>
      <c r="BK78" s="36">
        <v>0.44149242700000002</v>
      </c>
      <c r="BL78" s="36">
        <v>222.86032299359999</v>
      </c>
      <c r="BM78" s="30">
        <f t="shared" si="112"/>
        <v>8.45115029691627E-8</v>
      </c>
      <c r="BN78" s="30">
        <f t="shared" si="113"/>
        <v>8.4508634721468957E-8</v>
      </c>
      <c r="BO78" s="30">
        <f t="shared" si="114"/>
        <v>8.4508634726309035E-8</v>
      </c>
      <c r="BP78" s="30">
        <f t="shared" si="115"/>
        <v>8.4508634726309035E-8</v>
      </c>
      <c r="BR78" s="36">
        <v>1.843E-8</v>
      </c>
      <c r="BS78" s="36">
        <v>0.22126910774</v>
      </c>
      <c r="BT78" s="36">
        <v>750.10360753340001</v>
      </c>
      <c r="BU78" s="30">
        <f t="shared" si="116"/>
        <v>-1.2891209271388139E-8</v>
      </c>
      <c r="BV78" s="30">
        <f t="shared" si="117"/>
        <v>-1.2889730807327186E-8</v>
      </c>
      <c r="BW78" s="30">
        <f t="shared" si="118"/>
        <v>-1.2889730809822145E-8</v>
      </c>
      <c r="BX78" s="30">
        <f t="shared" si="119"/>
        <v>-1.2889730809822133E-8</v>
      </c>
      <c r="BZ78" s="36">
        <v>2.5899999999999999E-9</v>
      </c>
      <c r="CA78" s="36">
        <v>3.7620611303599998</v>
      </c>
      <c r="CB78" s="36">
        <v>635.96513305090002</v>
      </c>
      <c r="CC78" s="30">
        <f t="shared" si="120"/>
        <v>2.5182647169316305E-9</v>
      </c>
      <c r="CD78" s="30">
        <f t="shared" si="121"/>
        <v>2.5183223125389699E-9</v>
      </c>
      <c r="CE78" s="30">
        <f t="shared" si="122"/>
        <v>2.5183223124417997E-9</v>
      </c>
      <c r="CF78" s="30">
        <f t="shared" si="123"/>
        <v>2.5183223124418001E-9</v>
      </c>
      <c r="CH78" s="36"/>
      <c r="CI78" s="36"/>
      <c r="CJ78" s="36"/>
      <c r="CP78" s="41"/>
      <c r="CQ78" s="41"/>
      <c r="CR78" s="41"/>
      <c r="CX78" s="36"/>
      <c r="CY78" s="36"/>
      <c r="CZ78" s="36"/>
      <c r="DF78" s="36">
        <v>4.72572E-6</v>
      </c>
      <c r="DG78" s="36">
        <v>1.8819858465999999</v>
      </c>
      <c r="DH78" s="36">
        <v>515.46387109299997</v>
      </c>
      <c r="DI78" s="30">
        <f t="shared" si="124"/>
        <v>2.6478489720387709E-6</v>
      </c>
      <c r="DJ78" s="30">
        <f t="shared" si="125"/>
        <v>2.6475470487223544E-6</v>
      </c>
      <c r="DK78" s="30">
        <f t="shared" si="126"/>
        <v>2.6475470492318468E-6</v>
      </c>
      <c r="DL78" s="30">
        <f t="shared" si="127"/>
        <v>2.6475470492318447E-6</v>
      </c>
      <c r="DN78" s="36">
        <v>9.5933999999999991E-7</v>
      </c>
      <c r="DO78" s="36">
        <v>0.79463744167999995</v>
      </c>
      <c r="DP78" s="36">
        <v>1258.4539316256</v>
      </c>
      <c r="DQ78" s="30">
        <f t="shared" si="128"/>
        <v>9.5452494809893006E-7</v>
      </c>
      <c r="DR78" s="30">
        <f t="shared" si="129"/>
        <v>9.5454300842513227E-7</v>
      </c>
      <c r="DS78" s="30">
        <f t="shared" si="130"/>
        <v>9.5454300839468525E-7</v>
      </c>
      <c r="DT78" s="30">
        <f t="shared" si="131"/>
        <v>9.5454300839468525E-7</v>
      </c>
      <c r="DV78" s="36">
        <v>1.6096999999999999E-7</v>
      </c>
      <c r="DW78" s="36">
        <v>1.7339687859799999</v>
      </c>
      <c r="DX78" s="36">
        <v>490.3340891794</v>
      </c>
      <c r="DY78" s="30">
        <f t="shared" si="132"/>
        <v>8.90313439854466E-8</v>
      </c>
      <c r="DZ78" s="30">
        <f t="shared" si="133"/>
        <v>8.9021504012116835E-8</v>
      </c>
      <c r="EA78" s="30">
        <f t="shared" si="134"/>
        <v>8.9021504028721619E-8</v>
      </c>
      <c r="EB78" s="30">
        <f t="shared" si="135"/>
        <v>8.9021504028721566E-8</v>
      </c>
      <c r="ED78" s="36">
        <v>2.337E-8</v>
      </c>
      <c r="EE78" s="36">
        <v>1.30362271569</v>
      </c>
      <c r="EF78" s="36">
        <v>184.84490743480001</v>
      </c>
      <c r="EG78" s="30">
        <f t="shared" si="136"/>
        <v>2.2468007028459432E-8</v>
      </c>
      <c r="EH78" s="30">
        <f t="shared" si="137"/>
        <v>2.2468184872725705E-8</v>
      </c>
      <c r="EI78" s="30">
        <f t="shared" si="138"/>
        <v>2.2468184872425617E-8</v>
      </c>
      <c r="EJ78" s="30">
        <f t="shared" si="139"/>
        <v>2.2468184872425621E-8</v>
      </c>
      <c r="EL78" s="36"/>
      <c r="EM78" s="36"/>
      <c r="EN78" s="36"/>
      <c r="ET78" s="41"/>
      <c r="EU78" s="41"/>
      <c r="EV78" s="41"/>
    </row>
    <row r="79" spans="1:152" s="30" customFormat="1" ht="12.75">
      <c r="A79" s="30">
        <f>SUM(BO1:BO500)</f>
        <v>-2.9573199792460408E-2</v>
      </c>
      <c r="B79" s="30">
        <f>SUM(BW1:BW260)</f>
        <v>-2.6340164221881966E-3</v>
      </c>
      <c r="C79" s="30">
        <f>SUM(CE1:CE111)</f>
        <v>1.4475216182750043E-4</v>
      </c>
      <c r="D79" s="30">
        <f>SUM(CM1:CM58)</f>
        <v>5.5393464844822659E-6</v>
      </c>
      <c r="E79" s="30">
        <f>SUM(CU1:CU26)</f>
        <v>6.6555873327418588E-7</v>
      </c>
      <c r="F79" s="30">
        <f>SUM(DC1:DC11)</f>
        <v>-7.5274807524422925E-9</v>
      </c>
      <c r="N79" s="36">
        <v>1.4929900000000001E-6</v>
      </c>
      <c r="O79" s="36">
        <v>5.7359434978900001</v>
      </c>
      <c r="P79" s="36">
        <v>52.690198039499997</v>
      </c>
      <c r="Q79" s="30">
        <f t="shared" si="96"/>
        <v>9.9719723852353634E-7</v>
      </c>
      <c r="R79" s="30">
        <f t="shared" si="97"/>
        <v>9.9718847787242147E-7</v>
      </c>
      <c r="S79" s="30">
        <f t="shared" si="98"/>
        <v>9.9718847788720389E-7</v>
      </c>
      <c r="T79" s="30">
        <f t="shared" si="99"/>
        <v>9.9718847788720389E-7</v>
      </c>
      <c r="V79" s="36">
        <v>2.6492999999999998E-7</v>
      </c>
      <c r="W79" s="36">
        <v>4.51214170121</v>
      </c>
      <c r="X79" s="36">
        <v>340.77089204480001</v>
      </c>
      <c r="Y79" s="30">
        <f t="shared" si="100"/>
        <v>-2.3005862126789798E-7</v>
      </c>
      <c r="Z79" s="30">
        <f t="shared" si="101"/>
        <v>-2.3005192160467385E-7</v>
      </c>
      <c r="AA79" s="30">
        <f t="shared" si="102"/>
        <v>-2.3005192161597965E-7</v>
      </c>
      <c r="AB79" s="30">
        <f t="shared" si="103"/>
        <v>-2.3005192161597965E-7</v>
      </c>
      <c r="AD79" s="36">
        <v>3.7550000000000002E-8</v>
      </c>
      <c r="AE79" s="36">
        <v>4.9306518479600001</v>
      </c>
      <c r="AF79" s="36">
        <v>52.690198039499997</v>
      </c>
      <c r="AG79" s="30">
        <f t="shared" si="104"/>
        <v>-2.7717376889046181E-9</v>
      </c>
      <c r="AH79" s="30">
        <f t="shared" si="105"/>
        <v>-2.7720329404564683E-9</v>
      </c>
      <c r="AI79" s="30">
        <f t="shared" si="106"/>
        <v>-2.7720329399582653E-9</v>
      </c>
      <c r="AJ79" s="30">
        <f t="shared" si="107"/>
        <v>-2.7720329399582653E-9</v>
      </c>
      <c r="AL79" s="36">
        <v>4.3699999999999996E-9</v>
      </c>
      <c r="AM79" s="36">
        <v>5.4022061967199999</v>
      </c>
      <c r="AN79" s="36">
        <v>408.43894361129998</v>
      </c>
      <c r="AO79" s="30">
        <f t="shared" si="108"/>
        <v>-4.3699649352198433E-9</v>
      </c>
      <c r="AP79" s="30">
        <f t="shared" si="109"/>
        <v>-4.3699638571254195E-9</v>
      </c>
      <c r="AQ79" s="30">
        <f t="shared" si="110"/>
        <v>-4.3699638571272525E-9</v>
      </c>
      <c r="AR79" s="30">
        <f t="shared" si="111"/>
        <v>-4.3699638571272525E-9</v>
      </c>
      <c r="AT79" s="36"/>
      <c r="AU79" s="36"/>
      <c r="AV79" s="36"/>
      <c r="BB79" s="41"/>
      <c r="BC79" s="41"/>
      <c r="BD79" s="41"/>
      <c r="BJ79" s="36">
        <v>1.0367E-7</v>
      </c>
      <c r="BK79" s="36">
        <v>1.8527855254900001</v>
      </c>
      <c r="BL79" s="36">
        <v>350.33211960040001</v>
      </c>
      <c r="BM79" s="30">
        <f t="shared" si="112"/>
        <v>1.0325361453023967E-7</v>
      </c>
      <c r="BN79" s="30">
        <f t="shared" si="113"/>
        <v>1.0325312778882367E-7</v>
      </c>
      <c r="BO79" s="30">
        <f t="shared" si="114"/>
        <v>1.0325312778964525E-7</v>
      </c>
      <c r="BP79" s="30">
        <f t="shared" si="115"/>
        <v>1.0325312778964525E-7</v>
      </c>
      <c r="BR79" s="36">
        <v>1.8510000000000002E-8</v>
      </c>
      <c r="BS79" s="36">
        <v>2.4547040929000001</v>
      </c>
      <c r="BT79" s="36">
        <v>340.77089204480001</v>
      </c>
      <c r="BU79" s="30">
        <f t="shared" si="116"/>
        <v>1.5630608918875139E-8</v>
      </c>
      <c r="BV79" s="30">
        <f t="shared" si="117"/>
        <v>1.5631114475631628E-8</v>
      </c>
      <c r="BW79" s="30">
        <f t="shared" si="118"/>
        <v>1.5631114474778563E-8</v>
      </c>
      <c r="BX79" s="30">
        <f t="shared" si="119"/>
        <v>1.5631114474778566E-8</v>
      </c>
      <c r="BZ79" s="36">
        <v>2.5399999999999999E-9</v>
      </c>
      <c r="CA79" s="36">
        <v>0.16694559092</v>
      </c>
      <c r="CB79" s="36">
        <v>195.13984817330001</v>
      </c>
      <c r="CC79" s="30">
        <f t="shared" si="120"/>
        <v>1.5488246970257642E-9</v>
      </c>
      <c r="CD79" s="30">
        <f t="shared" si="121"/>
        <v>1.5487659123336355E-9</v>
      </c>
      <c r="CE79" s="30">
        <f t="shared" si="122"/>
        <v>1.5487659124328321E-9</v>
      </c>
      <c r="CF79" s="30">
        <f t="shared" si="123"/>
        <v>1.5487659124328319E-9</v>
      </c>
      <c r="CH79" s="36"/>
      <c r="CI79" s="36"/>
      <c r="CJ79" s="36"/>
      <c r="CP79" s="36"/>
      <c r="CQ79" s="36"/>
      <c r="CR79" s="36"/>
      <c r="CX79" s="36"/>
      <c r="CY79" s="36"/>
      <c r="CZ79" s="36"/>
      <c r="DF79" s="36">
        <v>4.0543399999999997E-6</v>
      </c>
      <c r="DG79" s="36">
        <v>1.6400141352099999</v>
      </c>
      <c r="DH79" s="36">
        <v>536.80451209540001</v>
      </c>
      <c r="DI79" s="30">
        <f t="shared" si="124"/>
        <v>9.4189004910677384E-7</v>
      </c>
      <c r="DJ79" s="30">
        <f t="shared" si="125"/>
        <v>9.4157328814676359E-7</v>
      </c>
      <c r="DK79" s="30">
        <f t="shared" si="126"/>
        <v>9.4157328868128532E-7</v>
      </c>
      <c r="DL79" s="30">
        <f t="shared" si="127"/>
        <v>9.4157328868128183E-7</v>
      </c>
      <c r="DN79" s="36">
        <v>8.2663000000000004E-7</v>
      </c>
      <c r="DO79" s="36">
        <v>0.28181414605999999</v>
      </c>
      <c r="DP79" s="36">
        <v>234.63973644039999</v>
      </c>
      <c r="DQ79" s="30">
        <f t="shared" si="128"/>
        <v>4.3321940949051814E-7</v>
      </c>
      <c r="DR79" s="30">
        <f t="shared" si="129"/>
        <v>4.3319469068271115E-7</v>
      </c>
      <c r="DS79" s="30">
        <f t="shared" si="130"/>
        <v>4.3319469072442344E-7</v>
      </c>
      <c r="DT79" s="30">
        <f t="shared" si="131"/>
        <v>4.3319469072442307E-7</v>
      </c>
      <c r="DV79" s="36">
        <v>2.1099000000000001E-7</v>
      </c>
      <c r="DW79" s="36">
        <v>3.6210203295499999</v>
      </c>
      <c r="DX79" s="36">
        <v>1265.5674786264001</v>
      </c>
      <c r="DY79" s="30">
        <f t="shared" si="132"/>
        <v>-2.0419820416861097E-7</v>
      </c>
      <c r="DZ79" s="30">
        <f t="shared" si="133"/>
        <v>-2.0418814418797103E-7</v>
      </c>
      <c r="EA79" s="30">
        <f t="shared" si="134"/>
        <v>-2.0418814420495285E-7</v>
      </c>
      <c r="EB79" s="30">
        <f t="shared" si="135"/>
        <v>-2.041881442049528E-7</v>
      </c>
      <c r="ED79" s="36">
        <v>2.536E-8</v>
      </c>
      <c r="EE79" s="36">
        <v>3.7141212084899999</v>
      </c>
      <c r="EF79" s="36">
        <v>408.43894361129998</v>
      </c>
      <c r="EG79" s="30">
        <f t="shared" si="136"/>
        <v>3.0684953368875529E-9</v>
      </c>
      <c r="EH79" s="30">
        <f t="shared" si="137"/>
        <v>3.0700338849962242E-9</v>
      </c>
      <c r="EI79" s="30">
        <f t="shared" si="138"/>
        <v>3.0700338824000276E-9</v>
      </c>
      <c r="EJ79" s="30">
        <f t="shared" si="139"/>
        <v>3.0700338824000276E-9</v>
      </c>
      <c r="EL79" s="36"/>
      <c r="EM79" s="36"/>
      <c r="EN79" s="36"/>
      <c r="ET79" s="36"/>
      <c r="EU79" s="36"/>
      <c r="EV79" s="36"/>
    </row>
    <row r="80" spans="1:152" s="30" customFormat="1" ht="12.75">
      <c r="N80" s="36">
        <v>1.22373E-6</v>
      </c>
      <c r="O80" s="36">
        <v>1.9758877719900001</v>
      </c>
      <c r="P80" s="36">
        <v>4.6658664459999999</v>
      </c>
      <c r="Q80" s="30">
        <f t="shared" si="96"/>
        <v>-4.5302132229250239E-7</v>
      </c>
      <c r="R80" s="30">
        <f t="shared" si="97"/>
        <v>-4.5302052860280585E-7</v>
      </c>
      <c r="S80" s="30">
        <f t="shared" si="98"/>
        <v>-4.5302052860414516E-7</v>
      </c>
      <c r="T80" s="30">
        <f t="shared" si="99"/>
        <v>-4.5302052860414516E-7</v>
      </c>
      <c r="V80" s="36">
        <v>2.1983E-7</v>
      </c>
      <c r="W80" s="36">
        <v>5.1443735257899998</v>
      </c>
      <c r="X80" s="36">
        <v>4.1927856940000003</v>
      </c>
      <c r="Y80" s="30">
        <f t="shared" si="100"/>
        <v>8.7371652873014721E-8</v>
      </c>
      <c r="Z80" s="30">
        <f t="shared" si="101"/>
        <v>8.7371526313998949E-8</v>
      </c>
      <c r="AA80" s="30">
        <f t="shared" si="102"/>
        <v>8.7371526314212507E-8</v>
      </c>
      <c r="AB80" s="30">
        <f t="shared" si="103"/>
        <v>8.7371526314212507E-8</v>
      </c>
      <c r="AD80" s="36">
        <v>4.6019999999999998E-8</v>
      </c>
      <c r="AE80" s="36">
        <v>6.1390857668100001</v>
      </c>
      <c r="AF80" s="36">
        <v>1155.3611574070001</v>
      </c>
      <c r="AG80" s="30">
        <f t="shared" si="104"/>
        <v>4.4390594090936286E-8</v>
      </c>
      <c r="AH80" s="30">
        <f t="shared" si="105"/>
        <v>4.4388495062744987E-8</v>
      </c>
      <c r="AI80" s="30">
        <f t="shared" si="106"/>
        <v>4.4388495066288099E-8</v>
      </c>
      <c r="AJ80" s="30">
        <f t="shared" si="107"/>
        <v>4.438849506628808E-8</v>
      </c>
      <c r="AL80" s="36">
        <v>3.8799999999999998E-9</v>
      </c>
      <c r="AM80" s="36">
        <v>2.5758959416799998</v>
      </c>
      <c r="AN80" s="36">
        <v>508.35032409220003</v>
      </c>
      <c r="AO80" s="30">
        <f t="shared" si="108"/>
        <v>3.7662971927869686E-9</v>
      </c>
      <c r="AP80" s="30">
        <f t="shared" si="109"/>
        <v>3.7662262546259519E-9</v>
      </c>
      <c r="AQ80" s="30">
        <f t="shared" si="110"/>
        <v>3.7662262547456739E-9</v>
      </c>
      <c r="AR80" s="30">
        <f t="shared" si="111"/>
        <v>3.7662262547456739E-9</v>
      </c>
      <c r="AT80" s="36"/>
      <c r="AU80" s="36"/>
      <c r="AV80" s="36"/>
      <c r="BB80" s="36"/>
      <c r="BC80" s="36"/>
      <c r="BD80" s="36"/>
      <c r="BJ80" s="36">
        <v>8.706E-8</v>
      </c>
      <c r="BK80" s="36">
        <v>2.5814452860300001</v>
      </c>
      <c r="BL80" s="36">
        <v>1155.3611574070001</v>
      </c>
      <c r="BM80" s="30">
        <f t="shared" si="112"/>
        <v>-6.7533897196813093E-8</v>
      </c>
      <c r="BN80" s="30">
        <f t="shared" si="113"/>
        <v>-6.7524397564688425E-8</v>
      </c>
      <c r="BO80" s="30">
        <f t="shared" si="114"/>
        <v>-6.7524397580720204E-8</v>
      </c>
      <c r="BP80" s="30">
        <f t="shared" si="115"/>
        <v>-6.7524397580720151E-8</v>
      </c>
      <c r="BR80" s="36">
        <v>1.89E-8</v>
      </c>
      <c r="BS80" s="36">
        <v>0.41025631859</v>
      </c>
      <c r="BT80" s="36">
        <v>127.4717966068</v>
      </c>
      <c r="BU80" s="30">
        <f t="shared" si="116"/>
        <v>1.8075185228787961E-8</v>
      </c>
      <c r="BV80" s="30">
        <f t="shared" si="117"/>
        <v>1.8075079887170381E-8</v>
      </c>
      <c r="BW80" s="30">
        <f t="shared" si="118"/>
        <v>1.8075079887348146E-8</v>
      </c>
      <c r="BX80" s="30">
        <f t="shared" si="119"/>
        <v>1.8075079887348146E-8</v>
      </c>
      <c r="BZ80" s="36">
        <v>3.0899999999999999E-9</v>
      </c>
      <c r="CA80" s="36">
        <v>5.4492117595999998</v>
      </c>
      <c r="CB80" s="36">
        <v>543.91805909619995</v>
      </c>
      <c r="CC80" s="30">
        <f t="shared" si="120"/>
        <v>-2.3470116045593462E-9</v>
      </c>
      <c r="CD80" s="30">
        <f t="shared" si="121"/>
        <v>-2.346848011759115E-9</v>
      </c>
      <c r="CE80" s="30">
        <f t="shared" si="122"/>
        <v>-2.3468480120351807E-9</v>
      </c>
      <c r="CF80" s="30">
        <f t="shared" si="123"/>
        <v>-2.3468480120351803E-9</v>
      </c>
      <c r="CH80" s="36"/>
      <c r="CI80" s="36"/>
      <c r="CJ80" s="36"/>
      <c r="CP80" s="36"/>
      <c r="CQ80" s="36"/>
      <c r="CR80" s="36"/>
      <c r="CX80" s="36"/>
      <c r="CY80" s="36"/>
      <c r="CZ80" s="36"/>
      <c r="DF80" s="36">
        <v>5.1719600000000004E-6</v>
      </c>
      <c r="DG80" s="36">
        <v>4.44310450526</v>
      </c>
      <c r="DH80" s="36">
        <v>2214.7430875962</v>
      </c>
      <c r="DI80" s="30">
        <f t="shared" si="124"/>
        <v>8.937442432768038E-8</v>
      </c>
      <c r="DJ80" s="30">
        <f t="shared" si="125"/>
        <v>8.7660649262593333E-8</v>
      </c>
      <c r="DK80" s="30">
        <f t="shared" si="126"/>
        <v>8.766065215449762E-8</v>
      </c>
      <c r="DL80" s="30">
        <f t="shared" si="127"/>
        <v>8.7660652154488435E-8</v>
      </c>
      <c r="DN80" s="36">
        <v>9.7986000000000009E-7</v>
      </c>
      <c r="DO80" s="36">
        <v>2.5608595618600001</v>
      </c>
      <c r="DP80" s="36">
        <v>191.20769491019999</v>
      </c>
      <c r="DQ80" s="30">
        <f t="shared" si="128"/>
        <v>6.8633689802750834E-8</v>
      </c>
      <c r="DR80" s="30">
        <f t="shared" si="129"/>
        <v>6.8661656416924062E-8</v>
      </c>
      <c r="DS80" s="30">
        <f t="shared" si="130"/>
        <v>6.8661656369731992E-8</v>
      </c>
      <c r="DT80" s="30">
        <f t="shared" si="131"/>
        <v>6.8661656369732217E-8</v>
      </c>
      <c r="DV80" s="36">
        <v>1.7692E-7</v>
      </c>
      <c r="DW80" s="36">
        <v>4.3114161238499999</v>
      </c>
      <c r="DX80" s="36">
        <v>1471.7530270636</v>
      </c>
      <c r="DY80" s="30">
        <f t="shared" si="132"/>
        <v>-1.3448793092048194E-7</v>
      </c>
      <c r="DZ80" s="30">
        <f t="shared" si="133"/>
        <v>-1.3446261220052901E-7</v>
      </c>
      <c r="EA80" s="30">
        <f t="shared" si="134"/>
        <v>-1.3446261224325833E-7</v>
      </c>
      <c r="EB80" s="30">
        <f t="shared" si="135"/>
        <v>-1.3446261224325812E-7</v>
      </c>
      <c r="ED80" s="36">
        <v>2.4500000000000001E-8</v>
      </c>
      <c r="EE80" s="36">
        <v>3.2211836113499999</v>
      </c>
      <c r="EF80" s="36">
        <v>319.5732633943</v>
      </c>
      <c r="EG80" s="30">
        <f t="shared" si="136"/>
        <v>2.9696746913222537E-9</v>
      </c>
      <c r="EH80" s="30">
        <f t="shared" si="137"/>
        <v>2.9708376389278415E-9</v>
      </c>
      <c r="EI80" s="30">
        <f t="shared" si="138"/>
        <v>2.9708376369654456E-9</v>
      </c>
      <c r="EJ80" s="30">
        <f t="shared" si="139"/>
        <v>2.970837636965451E-9</v>
      </c>
      <c r="EL80" s="36"/>
      <c r="EM80" s="36"/>
      <c r="EN80" s="36"/>
      <c r="ET80" s="36"/>
      <c r="EU80" s="36"/>
      <c r="EV80" s="36"/>
    </row>
    <row r="81" spans="1:152" s="30" customFormat="1" ht="12.75">
      <c r="A81" s="30" t="s">
        <v>217</v>
      </c>
      <c r="B81" s="30" t="s">
        <v>218</v>
      </c>
      <c r="C81" s="30" t="s">
        <v>219</v>
      </c>
      <c r="D81" s="30" t="s">
        <v>220</v>
      </c>
      <c r="E81" s="30" t="s">
        <v>221</v>
      </c>
      <c r="F81" s="30" t="s">
        <v>222</v>
      </c>
      <c r="N81" s="36">
        <v>1.1374699999999999E-6</v>
      </c>
      <c r="O81" s="36">
        <v>5.5942754471400002</v>
      </c>
      <c r="P81" s="36">
        <v>1059.3819301891999</v>
      </c>
      <c r="Q81" s="30">
        <f t="shared" si="96"/>
        <v>1.0933146465764918E-6</v>
      </c>
      <c r="R81" s="30">
        <f t="shared" si="97"/>
        <v>1.0932648806735611E-6</v>
      </c>
      <c r="S81" s="30">
        <f t="shared" si="98"/>
        <v>1.0932648807575613E-6</v>
      </c>
      <c r="T81" s="30">
        <f t="shared" si="99"/>
        <v>1.0932648807575611E-6</v>
      </c>
      <c r="V81" s="36">
        <v>2.223E-7</v>
      </c>
      <c r="W81" s="36">
        <v>1.96481952451</v>
      </c>
      <c r="X81" s="36">
        <v>203.7378678824</v>
      </c>
      <c r="Y81" s="30">
        <f t="shared" si="100"/>
        <v>1.4917312681435983E-7</v>
      </c>
      <c r="Z81" s="30">
        <f t="shared" si="101"/>
        <v>1.4917815147682598E-7</v>
      </c>
      <c r="AA81" s="30">
        <f t="shared" si="102"/>
        <v>1.4917815146834731E-7</v>
      </c>
      <c r="AB81" s="30">
        <f t="shared" si="103"/>
        <v>1.4917815146834731E-7</v>
      </c>
      <c r="AD81" s="36">
        <v>3.714E-8</v>
      </c>
      <c r="AE81" s="36">
        <v>0.40648076786999998</v>
      </c>
      <c r="AF81" s="36">
        <v>137.03302416240001</v>
      </c>
      <c r="AG81" s="30">
        <f t="shared" si="104"/>
        <v>3.4845972865562975E-8</v>
      </c>
      <c r="AH81" s="30">
        <f t="shared" si="105"/>
        <v>3.4845709354134201E-8</v>
      </c>
      <c r="AI81" s="30">
        <f t="shared" si="106"/>
        <v>3.4845709354578874E-8</v>
      </c>
      <c r="AJ81" s="30">
        <f t="shared" si="107"/>
        <v>3.4845709354578867E-8</v>
      </c>
      <c r="AL81" s="36">
        <v>4.2100000000000001E-9</v>
      </c>
      <c r="AM81" s="36">
        <v>4.0583652402399997</v>
      </c>
      <c r="AN81" s="36">
        <v>543.91805909619995</v>
      </c>
      <c r="AO81" s="30">
        <f t="shared" si="108"/>
        <v>2.1218425369920627E-9</v>
      </c>
      <c r="AP81" s="30">
        <f t="shared" si="109"/>
        <v>2.122138480464608E-9</v>
      </c>
      <c r="AQ81" s="30">
        <f t="shared" si="110"/>
        <v>2.1221384799652329E-9</v>
      </c>
      <c r="AR81" s="30">
        <f t="shared" si="111"/>
        <v>2.1221384799652341E-9</v>
      </c>
      <c r="AT81" s="36"/>
      <c r="AU81" s="36"/>
      <c r="AV81" s="36"/>
      <c r="BB81" s="36"/>
      <c r="BC81" s="36"/>
      <c r="BD81" s="36"/>
      <c r="BJ81" s="36">
        <v>8.4699999999999997E-8</v>
      </c>
      <c r="BK81" s="36">
        <v>1.97890349826</v>
      </c>
      <c r="BL81" s="36">
        <v>625.67019231239999</v>
      </c>
      <c r="BM81" s="30">
        <f t="shared" si="112"/>
        <v>6.8216068635720488E-9</v>
      </c>
      <c r="BN81" s="30">
        <f t="shared" si="113"/>
        <v>6.8137026923053411E-9</v>
      </c>
      <c r="BO81" s="30">
        <f t="shared" si="114"/>
        <v>6.8137027056432422E-9</v>
      </c>
      <c r="BP81" s="30">
        <f t="shared" si="115"/>
        <v>6.813702705643205E-9</v>
      </c>
      <c r="BR81" s="36">
        <v>1.5819999999999999E-8</v>
      </c>
      <c r="BS81" s="36">
        <v>5.6336083237199999</v>
      </c>
      <c r="BT81" s="36">
        <v>214.26230328450001</v>
      </c>
      <c r="BU81" s="30">
        <f t="shared" si="116"/>
        <v>-4.1704775554805144E-9</v>
      </c>
      <c r="BV81" s="30">
        <f t="shared" si="117"/>
        <v>-4.1709668253117705E-9</v>
      </c>
      <c r="BW81" s="30">
        <f t="shared" si="118"/>
        <v>-4.1709668244861665E-9</v>
      </c>
      <c r="BX81" s="30">
        <f t="shared" si="119"/>
        <v>-4.1709668244861665E-9</v>
      </c>
      <c r="BZ81" s="36">
        <v>2.3699999999999999E-9</v>
      </c>
      <c r="CA81" s="36">
        <v>1.27761853769</v>
      </c>
      <c r="CB81" s="36">
        <v>231.45834270270001</v>
      </c>
      <c r="CC81" s="30">
        <f t="shared" si="120"/>
        <v>2.3699612404860659E-9</v>
      </c>
      <c r="CD81" s="30">
        <f t="shared" si="121"/>
        <v>2.3699607696157112E-9</v>
      </c>
      <c r="CE81" s="30">
        <f t="shared" si="122"/>
        <v>2.3699607696165082E-9</v>
      </c>
      <c r="CF81" s="30">
        <f t="shared" si="123"/>
        <v>2.3699607696165082E-9</v>
      </c>
      <c r="CH81" s="36"/>
      <c r="CI81" s="36"/>
      <c r="CJ81" s="36"/>
      <c r="CP81" s="36"/>
      <c r="CQ81" s="36"/>
      <c r="CR81" s="36"/>
      <c r="CX81" s="36"/>
      <c r="CY81" s="36"/>
      <c r="CZ81" s="36"/>
      <c r="DF81" s="36">
        <v>4.5284800000000002E-6</v>
      </c>
      <c r="DG81" s="36">
        <v>3.0034911719799999</v>
      </c>
      <c r="DH81" s="36">
        <v>302.16477565500003</v>
      </c>
      <c r="DI81" s="30">
        <f t="shared" si="124"/>
        <v>1.0882153451925506E-6</v>
      </c>
      <c r="DJ81" s="30">
        <f t="shared" si="125"/>
        <v>1.088414099564816E-6</v>
      </c>
      <c r="DK81" s="30">
        <f t="shared" si="126"/>
        <v>1.0884140992294308E-6</v>
      </c>
      <c r="DL81" s="30">
        <f t="shared" si="127"/>
        <v>1.0884140992294327E-6</v>
      </c>
      <c r="DN81" s="36">
        <v>9.7389000000000005E-7</v>
      </c>
      <c r="DO81" s="36">
        <v>3.2624586506300002</v>
      </c>
      <c r="DP81" s="36">
        <v>831.85574074960005</v>
      </c>
      <c r="DQ81" s="30">
        <f t="shared" si="128"/>
        <v>2.1345355063211084E-7</v>
      </c>
      <c r="DR81" s="30">
        <f t="shared" si="129"/>
        <v>2.133352702617566E-7</v>
      </c>
      <c r="DS81" s="30">
        <f t="shared" si="130"/>
        <v>2.133352704613502E-7</v>
      </c>
      <c r="DT81" s="30">
        <f t="shared" si="131"/>
        <v>2.1333527046134938E-7</v>
      </c>
      <c r="DV81" s="36">
        <v>1.3458E-7</v>
      </c>
      <c r="DW81" s="36">
        <v>0.32327889680999999</v>
      </c>
      <c r="DX81" s="36">
        <v>295.05122865419997</v>
      </c>
      <c r="DY81" s="30">
        <f t="shared" si="132"/>
        <v>3.435621514118089E-8</v>
      </c>
      <c r="DZ81" s="30">
        <f t="shared" si="133"/>
        <v>3.4350470198978698E-8</v>
      </c>
      <c r="EA81" s="30">
        <f t="shared" si="134"/>
        <v>3.4350470208673043E-8</v>
      </c>
      <c r="EB81" s="30">
        <f t="shared" si="135"/>
        <v>3.4350470208672983E-8</v>
      </c>
      <c r="ED81" s="36">
        <v>2.585E-8</v>
      </c>
      <c r="EE81" s="36">
        <v>2.3134641545400001</v>
      </c>
      <c r="EF81" s="36">
        <v>543.91805909619995</v>
      </c>
      <c r="EG81" s="30">
        <f t="shared" si="136"/>
        <v>1.9732328284160479E-8</v>
      </c>
      <c r="EH81" s="30">
        <f t="shared" si="137"/>
        <v>1.9730969080225055E-8</v>
      </c>
      <c r="EI81" s="30">
        <f t="shared" si="138"/>
        <v>1.973096908251874E-8</v>
      </c>
      <c r="EJ81" s="30">
        <f t="shared" si="139"/>
        <v>1.9730969082518734E-8</v>
      </c>
      <c r="EL81" s="36"/>
      <c r="EM81" s="36"/>
      <c r="EN81" s="36"/>
      <c r="ET81" s="36"/>
      <c r="EU81" s="36"/>
      <c r="EV81" s="36"/>
    </row>
    <row r="82" spans="1:152" s="30" customFormat="1" ht="12.75">
      <c r="A82" s="30">
        <f>SUM(DK1:DK1205)</f>
        <v>9.7356877035052349</v>
      </c>
      <c r="B82" s="30">
        <f>SUM(DS1:DS639)</f>
        <v>3.9046965150238019E-2</v>
      </c>
      <c r="C82" s="30">
        <f>SUM(EA1:EA342)</f>
        <v>-3.7569972587924399E-3</v>
      </c>
      <c r="D82" s="30">
        <f>SUM(EI1:EI157)</f>
        <v>-1.5528879568450416E-4</v>
      </c>
      <c r="E82" s="30">
        <f>SUM(EQ1:EQ64)</f>
        <v>1.6320093306452625E-5</v>
      </c>
      <c r="F82" s="30">
        <f>SUM(EY1:EY28)</f>
        <v>2.0467215428867915E-7</v>
      </c>
      <c r="N82" s="36">
        <v>1.02702E-6</v>
      </c>
      <c r="O82" s="36">
        <v>1.1974812405799999</v>
      </c>
      <c r="P82" s="36">
        <v>1685.0521225016</v>
      </c>
      <c r="Q82" s="30">
        <f t="shared" si="96"/>
        <v>-2.9508725505041352E-7</v>
      </c>
      <c r="R82" s="30">
        <f t="shared" si="97"/>
        <v>-2.9533528536718412E-7</v>
      </c>
      <c r="S82" s="30">
        <f t="shared" si="98"/>
        <v>-2.9533528494866323E-7</v>
      </c>
      <c r="T82" s="30">
        <f t="shared" si="99"/>
        <v>-2.9533528494866323E-7</v>
      </c>
      <c r="V82" s="36">
        <v>2.0823999999999999E-7</v>
      </c>
      <c r="W82" s="36">
        <v>6.1604809592300001</v>
      </c>
      <c r="X82" s="36">
        <v>860.30992875280003</v>
      </c>
      <c r="Y82" s="30">
        <f t="shared" si="100"/>
        <v>3.7356215732134847E-8</v>
      </c>
      <c r="Z82" s="30">
        <f t="shared" si="101"/>
        <v>3.7382588154570231E-8</v>
      </c>
      <c r="AA82" s="30">
        <f t="shared" si="102"/>
        <v>3.73825881100688E-8</v>
      </c>
      <c r="AB82" s="30">
        <f t="shared" si="103"/>
        <v>3.7382588110068979E-8</v>
      </c>
      <c r="AD82" s="36">
        <v>3.407E-8</v>
      </c>
      <c r="AE82" s="36">
        <v>4.2851446101499997</v>
      </c>
      <c r="AF82" s="36">
        <v>99.911380480899993</v>
      </c>
      <c r="AG82" s="30">
        <f t="shared" si="104"/>
        <v>-2.8317993692160745E-8</v>
      </c>
      <c r="AH82" s="30">
        <f t="shared" si="105"/>
        <v>-2.831827690257459E-8</v>
      </c>
      <c r="AI82" s="30">
        <f t="shared" si="106"/>
        <v>-2.8318276902096697E-8</v>
      </c>
      <c r="AJ82" s="30">
        <f t="shared" si="107"/>
        <v>-2.8318276902096697E-8</v>
      </c>
      <c r="AL82" s="36">
        <v>3.7499999999999997E-9</v>
      </c>
      <c r="AM82" s="36">
        <v>1.22747948298</v>
      </c>
      <c r="AN82" s="36">
        <v>2324.9494088155998</v>
      </c>
      <c r="AO82" s="30">
        <f t="shared" si="108"/>
        <v>2.3222191951957975E-9</v>
      </c>
      <c r="AP82" s="30">
        <f t="shared" si="109"/>
        <v>2.3232434248096101E-9</v>
      </c>
      <c r="AQ82" s="30">
        <f t="shared" si="110"/>
        <v>2.3232434230815214E-9</v>
      </c>
      <c r="AR82" s="30">
        <f t="shared" si="111"/>
        <v>2.3232434230815268E-9</v>
      </c>
      <c r="AT82" s="36"/>
      <c r="AU82" s="36"/>
      <c r="AV82" s="36"/>
      <c r="BB82" s="36"/>
      <c r="BC82" s="36"/>
      <c r="BD82" s="36"/>
      <c r="BJ82" s="36">
        <v>8.5179999999999999E-8</v>
      </c>
      <c r="BK82" s="36">
        <v>4.5164964857800003</v>
      </c>
      <c r="BL82" s="36">
        <v>3.1813937377000001</v>
      </c>
      <c r="BM82" s="30">
        <f t="shared" si="112"/>
        <v>-1.8050746170700044E-8</v>
      </c>
      <c r="BN82" s="30">
        <f t="shared" si="113"/>
        <v>-1.8050785800033519E-8</v>
      </c>
      <c r="BO82" s="30">
        <f t="shared" si="114"/>
        <v>-1.805078579996668E-8</v>
      </c>
      <c r="BP82" s="30">
        <f t="shared" si="115"/>
        <v>-1.805078579996668E-8</v>
      </c>
      <c r="BR82" s="36">
        <v>1.92E-8</v>
      </c>
      <c r="BS82" s="36">
        <v>3.7793590150399998</v>
      </c>
      <c r="BT82" s="36">
        <v>350.33211960040001</v>
      </c>
      <c r="BU82" s="30">
        <f t="shared" si="116"/>
        <v>-5.0494207300060325E-9</v>
      </c>
      <c r="BV82" s="30">
        <f t="shared" si="117"/>
        <v>-5.0484496393429939E-9</v>
      </c>
      <c r="BW82" s="30">
        <f t="shared" si="118"/>
        <v>-5.0484496409816644E-9</v>
      </c>
      <c r="BX82" s="30">
        <f t="shared" si="119"/>
        <v>-5.0484496409816602E-9</v>
      </c>
      <c r="BZ82" s="36">
        <v>2.88E-9</v>
      </c>
      <c r="CA82" s="36">
        <v>1.3244999523900001</v>
      </c>
      <c r="CB82" s="36">
        <v>203.7378678824</v>
      </c>
      <c r="CC82" s="30">
        <f t="shared" si="120"/>
        <v>2.8254951236837231E-9</v>
      </c>
      <c r="CD82" s="30">
        <f t="shared" si="121"/>
        <v>2.8255121233927144E-9</v>
      </c>
      <c r="CE82" s="30">
        <f t="shared" si="122"/>
        <v>2.8255121233640307E-9</v>
      </c>
      <c r="CF82" s="30">
        <f t="shared" si="123"/>
        <v>2.8255121233640307E-9</v>
      </c>
      <c r="CH82" s="36"/>
      <c r="CI82" s="36"/>
      <c r="CJ82" s="36"/>
      <c r="CP82" s="36"/>
      <c r="CQ82" s="36"/>
      <c r="CR82" s="36"/>
      <c r="CX82" s="36"/>
      <c r="CY82" s="36"/>
      <c r="CZ82" s="36"/>
      <c r="DF82" s="36">
        <v>4.9434E-6</v>
      </c>
      <c r="DG82" s="36">
        <v>2.2862667507399999</v>
      </c>
      <c r="DH82" s="36">
        <v>278.51946644970002</v>
      </c>
      <c r="DI82" s="30">
        <f t="shared" si="124"/>
        <v>3.6438875301696067E-6</v>
      </c>
      <c r="DJ82" s="30">
        <f t="shared" si="125"/>
        <v>3.6440267505563622E-6</v>
      </c>
      <c r="DK82" s="30">
        <f t="shared" si="126"/>
        <v>3.644026750321441E-6</v>
      </c>
      <c r="DL82" s="30">
        <f t="shared" si="127"/>
        <v>3.6440267503214414E-6</v>
      </c>
      <c r="DN82" s="36">
        <v>7.2226999999999997E-7</v>
      </c>
      <c r="DO82" s="36">
        <v>4.3798463038</v>
      </c>
      <c r="DP82" s="36">
        <v>860.30992875280003</v>
      </c>
      <c r="DQ82" s="30">
        <f t="shared" si="128"/>
        <v>6.679777896005165E-7</v>
      </c>
      <c r="DR82" s="30">
        <f t="shared" si="129"/>
        <v>6.6794241620998245E-7</v>
      </c>
      <c r="DS82" s="30">
        <f t="shared" si="130"/>
        <v>6.6794241626968239E-7</v>
      </c>
      <c r="DT82" s="30">
        <f t="shared" si="131"/>
        <v>6.6794241626968207E-7</v>
      </c>
      <c r="DV82" s="36">
        <v>1.2585999999999999E-7</v>
      </c>
      <c r="DW82" s="36">
        <v>3.1379457688699999</v>
      </c>
      <c r="DX82" s="36">
        <v>74.781598567299994</v>
      </c>
      <c r="DY82" s="30">
        <f t="shared" si="132"/>
        <v>-1.150095310443822E-7</v>
      </c>
      <c r="DZ82" s="30">
        <f t="shared" si="133"/>
        <v>-1.1500895896759725E-7</v>
      </c>
      <c r="EA82" s="30">
        <f t="shared" si="134"/>
        <v>-1.150089589685626E-7</v>
      </c>
      <c r="EB82" s="30">
        <f t="shared" si="135"/>
        <v>-1.1500895896856259E-7</v>
      </c>
      <c r="ED82" s="36">
        <v>2.3240000000000002E-8</v>
      </c>
      <c r="EE82" s="36">
        <v>5.8750071550299996</v>
      </c>
      <c r="EF82" s="36">
        <v>721.64941953020002</v>
      </c>
      <c r="EG82" s="30">
        <f t="shared" si="136"/>
        <v>-6.9338645847195505E-9</v>
      </c>
      <c r="EH82" s="30">
        <f t="shared" si="137"/>
        <v>-6.9314692648783248E-9</v>
      </c>
      <c r="EI82" s="30">
        <f t="shared" si="138"/>
        <v>-6.9314692689203644E-9</v>
      </c>
      <c r="EJ82" s="30">
        <f t="shared" si="139"/>
        <v>-6.9314692689203454E-9</v>
      </c>
      <c r="EL82" s="36"/>
      <c r="EM82" s="36"/>
      <c r="EN82" s="36"/>
      <c r="ET82" s="36"/>
      <c r="EU82" s="36"/>
      <c r="EV82" s="36"/>
    </row>
    <row r="83" spans="1:152" s="30" customFormat="1" ht="12.75">
      <c r="N83" s="36">
        <v>1.18156E-6</v>
      </c>
      <c r="O83" s="36">
        <v>5.3407293390000001</v>
      </c>
      <c r="P83" s="36">
        <v>554.0699874828</v>
      </c>
      <c r="Q83" s="30">
        <f t="shared" si="96"/>
        <v>-7.5923850253454627E-7</v>
      </c>
      <c r="R83" s="30">
        <f t="shared" si="97"/>
        <v>-7.591634387481156E-7</v>
      </c>
      <c r="S83" s="30">
        <f t="shared" si="98"/>
        <v>-7.5916343887478567E-7</v>
      </c>
      <c r="T83" s="30">
        <f t="shared" si="99"/>
        <v>-7.5916343887478525E-7</v>
      </c>
      <c r="V83" s="36">
        <v>2.1689999999999999E-7</v>
      </c>
      <c r="W83" s="36">
        <v>2.6757876886199998</v>
      </c>
      <c r="X83" s="36">
        <v>942.06206196899996</v>
      </c>
      <c r="Y83" s="30">
        <f t="shared" si="100"/>
        <v>-1.797410088945472E-7</v>
      </c>
      <c r="Z83" s="30">
        <f t="shared" si="101"/>
        <v>-1.7975812101703746E-7</v>
      </c>
      <c r="AA83" s="30">
        <f t="shared" si="102"/>
        <v>-1.797581209881647E-7</v>
      </c>
      <c r="AB83" s="30">
        <f t="shared" si="103"/>
        <v>-1.7975812098816483E-7</v>
      </c>
      <c r="AD83" s="36">
        <v>3.5789999999999998E-8</v>
      </c>
      <c r="AE83" s="36">
        <v>0.20402442076999999</v>
      </c>
      <c r="AF83" s="36">
        <v>1272.6810256271999</v>
      </c>
      <c r="AG83" s="30">
        <f t="shared" si="104"/>
        <v>3.0145859513555628E-8</v>
      </c>
      <c r="AH83" s="30">
        <f t="shared" si="105"/>
        <v>3.0142185143841595E-8</v>
      </c>
      <c r="AI83" s="30">
        <f t="shared" si="106"/>
        <v>3.014218515004281E-8</v>
      </c>
      <c r="AJ83" s="30">
        <f t="shared" si="107"/>
        <v>3.0142185150042796E-8</v>
      </c>
      <c r="AL83" s="36">
        <v>3.4699999999999998E-9</v>
      </c>
      <c r="AM83" s="36">
        <v>0.59237194522000003</v>
      </c>
      <c r="AN83" s="36">
        <v>22.091400527800001</v>
      </c>
      <c r="AO83" s="30">
        <f t="shared" si="108"/>
        <v>3.0939233512358618E-9</v>
      </c>
      <c r="AP83" s="30">
        <f t="shared" si="109"/>
        <v>3.0939285449817366E-9</v>
      </c>
      <c r="AQ83" s="30">
        <f t="shared" si="110"/>
        <v>3.0939285449729722E-9</v>
      </c>
      <c r="AR83" s="30">
        <f t="shared" si="111"/>
        <v>3.0939285449729722E-9</v>
      </c>
      <c r="AT83" s="36"/>
      <c r="AU83" s="36"/>
      <c r="AV83" s="36"/>
      <c r="BB83" s="36"/>
      <c r="BC83" s="36"/>
      <c r="BD83" s="36"/>
      <c r="BJ83" s="36">
        <v>7.4390000000000006E-8</v>
      </c>
      <c r="BK83" s="36">
        <v>4.9259732144199999</v>
      </c>
      <c r="BL83" s="36">
        <v>212.77783057619999</v>
      </c>
      <c r="BM83" s="30">
        <f t="shared" si="112"/>
        <v>-6.1202074357484695E-8</v>
      </c>
      <c r="BN83" s="30">
        <f t="shared" si="113"/>
        <v>-6.1203420715910788E-8</v>
      </c>
      <c r="BO83" s="30">
        <f t="shared" si="114"/>
        <v>-6.1203420713638966E-8</v>
      </c>
      <c r="BP83" s="30">
        <f t="shared" si="115"/>
        <v>-6.1203420713638966E-8</v>
      </c>
      <c r="BR83" s="36">
        <v>1.7859999999999999E-8</v>
      </c>
      <c r="BS83" s="36">
        <v>5.7864447732600004</v>
      </c>
      <c r="BT83" s="36">
        <v>635.96513305090002</v>
      </c>
      <c r="BU83" s="30">
        <f t="shared" si="116"/>
        <v>-1.136157373243776E-8</v>
      </c>
      <c r="BV83" s="30">
        <f t="shared" si="117"/>
        <v>-1.136026230228008E-8</v>
      </c>
      <c r="BW83" s="30">
        <f t="shared" si="118"/>
        <v>-1.1360262304493127E-8</v>
      </c>
      <c r="BX83" s="30">
        <f t="shared" si="119"/>
        <v>-1.1360262304493122E-8</v>
      </c>
      <c r="BZ83" s="36">
        <v>2.2900000000000002E-9</v>
      </c>
      <c r="CA83" s="36">
        <v>4.1974876596600001</v>
      </c>
      <c r="CB83" s="36">
        <v>1265.5674786264001</v>
      </c>
      <c r="CC83" s="30">
        <f t="shared" si="120"/>
        <v>-2.1722684954349444E-9</v>
      </c>
      <c r="CD83" s="30">
        <f t="shared" si="121"/>
        <v>-2.172405717883083E-9</v>
      </c>
      <c r="CE83" s="30">
        <f t="shared" si="122"/>
        <v>-2.172405717651594E-9</v>
      </c>
      <c r="CF83" s="30">
        <f t="shared" si="123"/>
        <v>-2.1724057176515944E-9</v>
      </c>
      <c r="CH83" s="36"/>
      <c r="CI83" s="36"/>
      <c r="CJ83" s="36"/>
      <c r="CP83" s="36"/>
      <c r="CQ83" s="36"/>
      <c r="CR83" s="36"/>
      <c r="CX83" s="36"/>
      <c r="CY83" s="36"/>
      <c r="CZ83" s="36"/>
      <c r="DF83" s="36">
        <v>4.8982500000000001E-6</v>
      </c>
      <c r="DG83" s="36">
        <v>5.8063142038300004</v>
      </c>
      <c r="DH83" s="36">
        <v>191.20769491019999</v>
      </c>
      <c r="DI83" s="30">
        <f t="shared" si="124"/>
        <v>1.6533450048455939E-7</v>
      </c>
      <c r="DJ83" s="30">
        <f t="shared" si="125"/>
        <v>1.6519443281357321E-7</v>
      </c>
      <c r="DK83" s="30">
        <f t="shared" si="126"/>
        <v>1.6519443304992857E-7</v>
      </c>
      <c r="DL83" s="30">
        <f t="shared" si="127"/>
        <v>1.6519443304992857E-7</v>
      </c>
      <c r="DN83" s="36">
        <v>7.0638999999999996E-7</v>
      </c>
      <c r="DO83" s="36">
        <v>0.73191513919999995</v>
      </c>
      <c r="DP83" s="36">
        <v>437.64389113990001</v>
      </c>
      <c r="DQ83" s="30">
        <f t="shared" si="128"/>
        <v>-8.7253826906277395E-8</v>
      </c>
      <c r="DR83" s="30">
        <f t="shared" si="129"/>
        <v>-8.7299732323216432E-8</v>
      </c>
      <c r="DS83" s="30">
        <f t="shared" si="130"/>
        <v>-8.7299732245754025E-8</v>
      </c>
      <c r="DT83" s="30">
        <f t="shared" si="131"/>
        <v>-8.7299732245754329E-8</v>
      </c>
      <c r="DV83" s="36">
        <v>1.2023000000000001E-7</v>
      </c>
      <c r="DW83" s="36">
        <v>2.3291779774100001</v>
      </c>
      <c r="DX83" s="36">
        <v>210.85141488319999</v>
      </c>
      <c r="DY83" s="30">
        <f t="shared" si="132"/>
        <v>4.8001908487305849E-8</v>
      </c>
      <c r="DZ83" s="30">
        <f t="shared" si="133"/>
        <v>4.8005386408339896E-8</v>
      </c>
      <c r="EA83" s="30">
        <f t="shared" si="134"/>
        <v>4.8005386402471142E-8</v>
      </c>
      <c r="EB83" s="30">
        <f t="shared" si="135"/>
        <v>4.8005386402471168E-8</v>
      </c>
      <c r="ED83" s="36">
        <v>1.99E-8</v>
      </c>
      <c r="EE83" s="36">
        <v>0.51565577383000005</v>
      </c>
      <c r="EF83" s="36">
        <v>416.30325013750002</v>
      </c>
      <c r="EG83" s="30">
        <f t="shared" si="136"/>
        <v>-4.3771688725544138E-9</v>
      </c>
      <c r="EH83" s="30">
        <f t="shared" si="137"/>
        <v>-4.3783781617218517E-9</v>
      </c>
      <c r="EI83" s="30">
        <f t="shared" si="138"/>
        <v>-4.3783781596812608E-9</v>
      </c>
      <c r="EJ83" s="30">
        <f t="shared" si="139"/>
        <v>-4.3783781596812691E-9</v>
      </c>
      <c r="EL83" s="36"/>
      <c r="EM83" s="36"/>
      <c r="EN83" s="36"/>
      <c r="ET83" s="41"/>
      <c r="EU83" s="41"/>
      <c r="EV83" s="41"/>
    </row>
    <row r="84" spans="1:152" s="30" customFormat="1" ht="12.75">
      <c r="A84" s="38" t="s">
        <v>223</v>
      </c>
      <c r="B84" s="38" t="s">
        <v>224</v>
      </c>
      <c r="C84" s="38" t="s">
        <v>225</v>
      </c>
      <c r="D84" s="38" t="s">
        <v>226</v>
      </c>
      <c r="E84" s="38" t="s">
        <v>227</v>
      </c>
      <c r="F84" s="38" t="s">
        <v>228</v>
      </c>
      <c r="N84" s="36">
        <v>1.09275E-6</v>
      </c>
      <c r="O84" s="36">
        <v>3.4381271568599998</v>
      </c>
      <c r="P84" s="36">
        <v>536.80451209540001</v>
      </c>
      <c r="Q84" s="30">
        <f t="shared" si="96"/>
        <v>9.7829855514237138E-7</v>
      </c>
      <c r="R84" s="30">
        <f t="shared" si="97"/>
        <v>9.7833765955910246E-7</v>
      </c>
      <c r="S84" s="30">
        <f t="shared" si="98"/>
        <v>9.7833765949312134E-7</v>
      </c>
      <c r="T84" s="30">
        <f t="shared" si="99"/>
        <v>9.7833765949312177E-7</v>
      </c>
      <c r="V84" s="36">
        <v>2.2552E-7</v>
      </c>
      <c r="W84" s="36">
        <v>5.8857912299999997</v>
      </c>
      <c r="X84" s="36">
        <v>210.85141488319999</v>
      </c>
      <c r="Y84" s="30">
        <f t="shared" si="100"/>
        <v>9.7451158652246098E-10</v>
      </c>
      <c r="Z84" s="30">
        <f t="shared" si="101"/>
        <v>9.6739623299959177E-10</v>
      </c>
      <c r="AA84" s="30">
        <f t="shared" si="102"/>
        <v>9.6739624500618391E-10</v>
      </c>
      <c r="AB84" s="30">
        <f t="shared" si="103"/>
        <v>9.6739624500618391E-10</v>
      </c>
      <c r="AD84" s="36">
        <v>3.9459999999999997E-8</v>
      </c>
      <c r="AE84" s="36">
        <v>0.36500928968000002</v>
      </c>
      <c r="AF84" s="36">
        <v>12.530172972200001</v>
      </c>
      <c r="AG84" s="30">
        <f t="shared" si="104"/>
        <v>3.7749271236852243E-8</v>
      </c>
      <c r="AH84" s="30">
        <f t="shared" si="105"/>
        <v>3.77492927854969E-8</v>
      </c>
      <c r="AI84" s="30">
        <f t="shared" si="106"/>
        <v>3.7749292785460537E-8</v>
      </c>
      <c r="AJ84" s="30">
        <f t="shared" si="107"/>
        <v>3.7749292785460537E-8</v>
      </c>
      <c r="AL84" s="36">
        <v>4.3299999999999997E-9</v>
      </c>
      <c r="AM84" s="36">
        <v>1.69090148012</v>
      </c>
      <c r="AN84" s="36">
        <v>1155.3611574070001</v>
      </c>
      <c r="AO84" s="30">
        <f t="shared" si="108"/>
        <v>1.1664178061317183E-11</v>
      </c>
      <c r="AP84" s="30">
        <f t="shared" si="109"/>
        <v>1.2412766137837294E-11</v>
      </c>
      <c r="AQ84" s="30">
        <f t="shared" si="110"/>
        <v>1.24127648746392E-11</v>
      </c>
      <c r="AR84" s="30">
        <f t="shared" si="111"/>
        <v>1.2412764874643047E-11</v>
      </c>
      <c r="AT84" s="36"/>
      <c r="AU84" s="36"/>
      <c r="AV84" s="36"/>
      <c r="BB84" s="36"/>
      <c r="BC84" s="36"/>
      <c r="BD84" s="36"/>
      <c r="BJ84" s="36">
        <v>7.4089999999999997E-8</v>
      </c>
      <c r="BK84" s="36">
        <v>2.0350667910400002</v>
      </c>
      <c r="BL84" s="36">
        <v>288.08069400530002</v>
      </c>
      <c r="BM84" s="30">
        <f t="shared" si="112"/>
        <v>6.7102869940010593E-8</v>
      </c>
      <c r="BN84" s="30">
        <f t="shared" si="113"/>
        <v>6.7104223847148201E-8</v>
      </c>
      <c r="BO84" s="30">
        <f t="shared" si="114"/>
        <v>6.7104223844863674E-8</v>
      </c>
      <c r="BP84" s="30">
        <f t="shared" si="115"/>
        <v>6.7104223844863674E-8</v>
      </c>
      <c r="BR84" s="36">
        <v>1.4970000000000001E-8</v>
      </c>
      <c r="BS84" s="36">
        <v>3.1302689320999999</v>
      </c>
      <c r="BT84" s="36">
        <v>703.63318461740005</v>
      </c>
      <c r="BU84" s="30">
        <f t="shared" si="116"/>
        <v>1.0735896889488405E-8</v>
      </c>
      <c r="BV84" s="30">
        <f t="shared" si="117"/>
        <v>1.0734798374819365E-8</v>
      </c>
      <c r="BW84" s="30">
        <f t="shared" si="118"/>
        <v>1.0734798376673145E-8</v>
      </c>
      <c r="BX84" s="30">
        <f t="shared" si="119"/>
        <v>1.073479837667314E-8</v>
      </c>
      <c r="BZ84" s="36">
        <v>2.3800000000000001E-9</v>
      </c>
      <c r="CA84" s="36">
        <v>4.02925601887</v>
      </c>
      <c r="CB84" s="36">
        <v>643.07868005169996</v>
      </c>
      <c r="CC84" s="30">
        <f t="shared" si="120"/>
        <v>2.1287242307244358E-9</v>
      </c>
      <c r="CD84" s="30">
        <f t="shared" si="121"/>
        <v>2.1288266456812902E-9</v>
      </c>
      <c r="CE84" s="30">
        <f t="shared" si="122"/>
        <v>2.1288266455084872E-9</v>
      </c>
      <c r="CF84" s="30">
        <f t="shared" si="123"/>
        <v>2.128826645508488E-9</v>
      </c>
      <c r="CH84" s="36"/>
      <c r="CI84" s="36"/>
      <c r="CJ84" s="36"/>
      <c r="CP84" s="36"/>
      <c r="CQ84" s="36"/>
      <c r="CR84" s="36"/>
      <c r="CX84" s="36"/>
      <c r="CY84" s="36"/>
      <c r="CZ84" s="36"/>
      <c r="DF84" s="36">
        <v>4.2745899999999998E-6</v>
      </c>
      <c r="DG84" s="36">
        <v>5.7413443719999999E-2</v>
      </c>
      <c r="DH84" s="36">
        <v>284.1485407422</v>
      </c>
      <c r="DI84" s="30">
        <f t="shared" si="124"/>
        <v>2.2528379033766767E-7</v>
      </c>
      <c r="DJ84" s="30">
        <f t="shared" si="125"/>
        <v>2.2510229088534329E-7</v>
      </c>
      <c r="DK84" s="30">
        <f t="shared" si="126"/>
        <v>2.2510229119161362E-7</v>
      </c>
      <c r="DL84" s="30">
        <f t="shared" si="127"/>
        <v>2.2510229119161267E-7</v>
      </c>
      <c r="DN84" s="36">
        <v>7.0447000000000001E-7</v>
      </c>
      <c r="DO84" s="36">
        <v>0.87698401732999998</v>
      </c>
      <c r="DP84" s="36">
        <v>423.41679713830001</v>
      </c>
      <c r="DQ84" s="30">
        <f t="shared" si="128"/>
        <v>7.0410260341655778E-8</v>
      </c>
      <c r="DR84" s="30">
        <f t="shared" si="129"/>
        <v>7.0365849318609978E-8</v>
      </c>
      <c r="DS84" s="30">
        <f t="shared" si="130"/>
        <v>7.0365849393551364E-8</v>
      </c>
      <c r="DT84" s="30">
        <f t="shared" si="131"/>
        <v>7.0365849393551046E-8</v>
      </c>
      <c r="DV84" s="36">
        <v>1.512E-7</v>
      </c>
      <c r="DW84" s="36">
        <v>3.5955842427800002</v>
      </c>
      <c r="DX84" s="36">
        <v>265.98929347749998</v>
      </c>
      <c r="DY84" s="30">
        <f t="shared" si="132"/>
        <v>-7.902913126434163E-8</v>
      </c>
      <c r="DZ84" s="30">
        <f t="shared" si="133"/>
        <v>-7.9024000648664005E-8</v>
      </c>
      <c r="EA84" s="30">
        <f t="shared" si="134"/>
        <v>-7.9024000657321714E-8</v>
      </c>
      <c r="EB84" s="30">
        <f t="shared" si="135"/>
        <v>-7.9024000657321714E-8</v>
      </c>
      <c r="ED84" s="36">
        <v>2.4900000000000001E-8</v>
      </c>
      <c r="EE84" s="36">
        <v>4.2401780002100002</v>
      </c>
      <c r="EF84" s="36">
        <v>1059.3819301891999</v>
      </c>
      <c r="EG84" s="30">
        <f t="shared" si="136"/>
        <v>-1.5638382652730237E-9</v>
      </c>
      <c r="EH84" s="30">
        <f t="shared" si="137"/>
        <v>-1.5677776686074695E-9</v>
      </c>
      <c r="EI84" s="30">
        <f t="shared" si="138"/>
        <v>-1.5677776619599845E-9</v>
      </c>
      <c r="EJ84" s="30">
        <f t="shared" si="139"/>
        <v>-1.5677776619600066E-9</v>
      </c>
      <c r="EL84" s="36"/>
      <c r="EM84" s="36"/>
      <c r="EN84" s="36"/>
      <c r="ET84" s="36"/>
      <c r="EU84" s="36"/>
      <c r="EV84" s="36"/>
    </row>
    <row r="85" spans="1:152" s="30" customFormat="1" ht="12.75">
      <c r="A85" s="30">
        <f>((((F76*C73+E76)*C73+D76)*C73+C76)*C73+B76)*C73 + A76</f>
        <v>-0.40992629816826209</v>
      </c>
      <c r="B85" s="30">
        <f>DEGREES(A85)</f>
        <v>-23.487046796462788</v>
      </c>
      <c r="C85" s="30">
        <f>((((F79*C73+E79)*C73+D79)*C73+C79)*C73+B79)*C73 + A79</f>
        <v>-2.9558590452690534E-2</v>
      </c>
      <c r="D85" s="30">
        <f>DEGREES(C85)</f>
        <v>-1.693582481294857</v>
      </c>
      <c r="E85" s="30">
        <f>((((F82*C73+E82)*C73+D82)*C73+C82)*C73+B82)*C73 + A82</f>
        <v>9.7354710834355398</v>
      </c>
      <c r="F85" s="30">
        <f>SQRT(D89*D89+E89*E89+F89*F89)</f>
        <v>9.4631876689322389</v>
      </c>
      <c r="N85" s="36">
        <v>1.1039900000000001E-6</v>
      </c>
      <c r="O85" s="36">
        <v>0.1660402409</v>
      </c>
      <c r="P85" s="36">
        <v>1.4844727083</v>
      </c>
      <c r="Q85" s="30">
        <f t="shared" si="96"/>
        <v>1.0902717156836729E-6</v>
      </c>
      <c r="R85" s="30">
        <f t="shared" si="97"/>
        <v>1.0902717542230731E-6</v>
      </c>
      <c r="S85" s="30">
        <f t="shared" si="98"/>
        <v>1.0902717542230081E-6</v>
      </c>
      <c r="T85" s="30">
        <f t="shared" si="99"/>
        <v>1.0902717542230081E-6</v>
      </c>
      <c r="V85" s="36">
        <v>1.9807E-7</v>
      </c>
      <c r="W85" s="36">
        <v>2.31345263487</v>
      </c>
      <c r="X85" s="36">
        <v>437.64389113990001</v>
      </c>
      <c r="Y85" s="30">
        <f t="shared" si="100"/>
        <v>1.9680462516734505E-7</v>
      </c>
      <c r="Z85" s="30">
        <f t="shared" si="101"/>
        <v>1.9680316088714799E-7</v>
      </c>
      <c r="AA85" s="30">
        <f t="shared" si="102"/>
        <v>1.9680316088961958E-7</v>
      </c>
      <c r="AB85" s="30">
        <f t="shared" si="103"/>
        <v>1.9680316088961958E-7</v>
      </c>
      <c r="AD85" s="36">
        <v>3.2460000000000001E-8</v>
      </c>
      <c r="AE85" s="36">
        <v>1.5676188422699999</v>
      </c>
      <c r="AF85" s="36">
        <v>1059.3819301891999</v>
      </c>
      <c r="AG85" s="30">
        <f t="shared" si="104"/>
        <v>-1.2825264437879114E-8</v>
      </c>
      <c r="AH85" s="30">
        <f t="shared" si="105"/>
        <v>-1.2820537310860201E-8</v>
      </c>
      <c r="AI85" s="30">
        <f t="shared" si="106"/>
        <v>-1.2820537318837229E-8</v>
      </c>
      <c r="AJ85" s="30">
        <f t="shared" si="107"/>
        <v>-1.2820537318837203E-8</v>
      </c>
      <c r="AL85" s="36">
        <v>3.8899999999999996E-9</v>
      </c>
      <c r="AM85" s="36">
        <v>1.46170367972</v>
      </c>
      <c r="AN85" s="36">
        <v>1073.6090241908</v>
      </c>
      <c r="AO85" s="30">
        <f t="shared" si="108"/>
        <v>-8.5418562220686468E-10</v>
      </c>
      <c r="AP85" s="30">
        <f t="shared" si="109"/>
        <v>-8.5357592897800401E-10</v>
      </c>
      <c r="AQ85" s="30">
        <f t="shared" si="110"/>
        <v>-8.5357593000684619E-10</v>
      </c>
      <c r="AR85" s="30">
        <f t="shared" si="111"/>
        <v>-8.5357593000683947E-10</v>
      </c>
      <c r="AT85" s="36"/>
      <c r="AU85" s="36"/>
      <c r="AV85" s="36"/>
      <c r="BB85" s="36"/>
      <c r="BC85" s="36"/>
      <c r="BD85" s="36"/>
      <c r="BJ85" s="36">
        <v>8.1369999999999993E-8</v>
      </c>
      <c r="BK85" s="36">
        <v>3.9850059246699998</v>
      </c>
      <c r="BL85" s="36">
        <v>85.827298831199997</v>
      </c>
      <c r="BM85" s="30">
        <f t="shared" si="112"/>
        <v>-7.5935702815665402E-8</v>
      </c>
      <c r="BN85" s="30">
        <f t="shared" si="113"/>
        <v>-7.5936078307980456E-8</v>
      </c>
      <c r="BO85" s="30">
        <f t="shared" si="114"/>
        <v>-7.5936078307346836E-8</v>
      </c>
      <c r="BP85" s="30">
        <f t="shared" si="115"/>
        <v>-7.5936078307346836E-8</v>
      </c>
      <c r="BR85" s="36">
        <v>1.583E-8</v>
      </c>
      <c r="BS85" s="36">
        <v>3.4688253286499999</v>
      </c>
      <c r="BT85" s="36">
        <v>38.133035637799999</v>
      </c>
      <c r="BU85" s="30">
        <f t="shared" si="116"/>
        <v>-1.5723978918607005E-8</v>
      </c>
      <c r="BV85" s="30">
        <f t="shared" si="117"/>
        <v>-1.572398935505787E-8</v>
      </c>
      <c r="BW85" s="30">
        <f t="shared" si="118"/>
        <v>-1.5723989355040261E-8</v>
      </c>
      <c r="BX85" s="30">
        <f t="shared" si="119"/>
        <v>-1.5723989355040261E-8</v>
      </c>
      <c r="BZ85" s="36">
        <v>2.3800000000000001E-9</v>
      </c>
      <c r="CA85" s="36">
        <v>0.49997895983000001</v>
      </c>
      <c r="CB85" s="36">
        <v>10.294940738499999</v>
      </c>
      <c r="CC85" s="30">
        <f t="shared" si="120"/>
        <v>2.1503622060374981E-9</v>
      </c>
      <c r="CD85" s="30">
        <f t="shared" si="121"/>
        <v>2.1503637773053209E-9</v>
      </c>
      <c r="CE85" s="30">
        <f t="shared" si="122"/>
        <v>2.1503637773026698E-9</v>
      </c>
      <c r="CF85" s="30">
        <f t="shared" si="123"/>
        <v>2.1503637773026698E-9</v>
      </c>
      <c r="CH85" s="36"/>
      <c r="CI85" s="36"/>
      <c r="CJ85" s="36"/>
      <c r="CP85" s="36"/>
      <c r="CQ85" s="36"/>
      <c r="CR85" s="36"/>
      <c r="CX85" s="36"/>
      <c r="CY85" s="36"/>
      <c r="CZ85" s="36"/>
      <c r="DF85" s="36">
        <v>3.3976299999999999E-6</v>
      </c>
      <c r="DG85" s="36">
        <v>1.40198657693</v>
      </c>
      <c r="DH85" s="36">
        <v>440.82528487759998</v>
      </c>
      <c r="DI85" s="30">
        <f t="shared" si="124"/>
        <v>1.713494605119597E-6</v>
      </c>
      <c r="DJ85" s="30">
        <f t="shared" si="125"/>
        <v>1.7133010696709792E-6</v>
      </c>
      <c r="DK85" s="30">
        <f t="shared" si="126"/>
        <v>1.7133010699975655E-6</v>
      </c>
      <c r="DL85" s="30">
        <f t="shared" si="127"/>
        <v>1.7133010699975638E-6</v>
      </c>
      <c r="DN85" s="36">
        <v>7.2057000000000005E-7</v>
      </c>
      <c r="DO85" s="36">
        <v>5.5801329051800002</v>
      </c>
      <c r="DP85" s="36">
        <v>429.77958461370002</v>
      </c>
      <c r="DQ85" s="30">
        <f t="shared" si="128"/>
        <v>-7.1945667745269816E-7</v>
      </c>
      <c r="DR85" s="30">
        <f t="shared" si="129"/>
        <v>-7.1945925098413808E-7</v>
      </c>
      <c r="DS85" s="30">
        <f t="shared" si="130"/>
        <v>-7.1945925097979799E-7</v>
      </c>
      <c r="DT85" s="30">
        <f t="shared" si="131"/>
        <v>-7.1945925097979799E-7</v>
      </c>
      <c r="DV85" s="36">
        <v>1.2959000000000001E-7</v>
      </c>
      <c r="DW85" s="36">
        <v>4.6235970636800001</v>
      </c>
      <c r="DX85" s="36">
        <v>1589.0728952838001</v>
      </c>
      <c r="DY85" s="30">
        <f t="shared" si="132"/>
        <v>-6.4980829530443471E-8</v>
      </c>
      <c r="DZ85" s="30">
        <f t="shared" si="133"/>
        <v>-6.4954167168900696E-8</v>
      </c>
      <c r="EA85" s="30">
        <f t="shared" si="134"/>
        <v>-6.495416721389502E-8</v>
      </c>
      <c r="EB85" s="30">
        <f t="shared" si="135"/>
        <v>-6.495416721389502E-8</v>
      </c>
      <c r="ED85" s="36">
        <v>1.9350000000000001E-8</v>
      </c>
      <c r="EE85" s="36">
        <v>2.4146308485499999</v>
      </c>
      <c r="EF85" s="36">
        <v>337.73251065900001</v>
      </c>
      <c r="EG85" s="30">
        <f t="shared" si="136"/>
        <v>1.6576250691203882E-8</v>
      </c>
      <c r="EH85" s="30">
        <f t="shared" si="137"/>
        <v>1.6576755158622379E-8</v>
      </c>
      <c r="EI85" s="30">
        <f t="shared" si="138"/>
        <v>1.6576755157771157E-8</v>
      </c>
      <c r="EJ85" s="30">
        <f t="shared" si="139"/>
        <v>1.6576755157771161E-8</v>
      </c>
      <c r="EL85" s="36"/>
      <c r="EM85" s="36"/>
      <c r="EN85" s="36"/>
      <c r="ET85" s="36"/>
      <c r="EU85" s="36"/>
      <c r="EV85" s="36"/>
    </row>
    <row r="86" spans="1:152" s="30" customFormat="1" ht="12.75">
      <c r="A86" s="30">
        <f>RADIANS(B86)</f>
        <v>5.8732590090113241</v>
      </c>
      <c r="B86" s="30">
        <f>B85 - INT( B85 / 360 ) * 360</f>
        <v>336.51295320353722</v>
      </c>
      <c r="C86" s="30">
        <f>RADIANS(D86)</f>
        <v>6.2536267167268953</v>
      </c>
      <c r="D86" s="30">
        <f>D85 - INT( D85 / 360 ) * 360</f>
        <v>358.30641751870513</v>
      </c>
      <c r="N86" s="36">
        <v>1.24969E-6</v>
      </c>
      <c r="O86" s="36">
        <v>6.2773780583200001</v>
      </c>
      <c r="P86" s="36">
        <v>1898.3512179396</v>
      </c>
      <c r="Q86" s="30">
        <f t="shared" si="96"/>
        <v>-5.5951822411656522E-7</v>
      </c>
      <c r="R86" s="30">
        <f t="shared" si="97"/>
        <v>-5.5920077856625968E-7</v>
      </c>
      <c r="S86" s="30">
        <f t="shared" si="98"/>
        <v>-5.5920077910196905E-7</v>
      </c>
      <c r="T86" s="30">
        <f t="shared" si="99"/>
        <v>-5.5920077910196704E-7</v>
      </c>
      <c r="V86" s="36">
        <v>1.9446999999999999E-7</v>
      </c>
      <c r="W86" s="36">
        <v>4.7657327766800002</v>
      </c>
      <c r="X86" s="36">
        <v>70.849445304200003</v>
      </c>
      <c r="Y86" s="30">
        <f t="shared" si="100"/>
        <v>-6.4759013625086001E-8</v>
      </c>
      <c r="Z86" s="30">
        <f t="shared" si="101"/>
        <v>-6.4760957663093122E-8</v>
      </c>
      <c r="AA86" s="30">
        <f t="shared" si="102"/>
        <v>-6.4760957659812682E-8</v>
      </c>
      <c r="AB86" s="30">
        <f t="shared" si="103"/>
        <v>-6.4760957659812682E-8</v>
      </c>
      <c r="AD86" s="36">
        <v>4.0630000000000001E-8</v>
      </c>
      <c r="AE86" s="36">
        <v>0.29084229143000001</v>
      </c>
      <c r="AF86" s="36">
        <v>831.85574074960005</v>
      </c>
      <c r="AG86" s="30">
        <f t="shared" si="104"/>
        <v>-1.548261314279462E-8</v>
      </c>
      <c r="AH86" s="30">
        <f t="shared" si="105"/>
        <v>-1.5477937140008128E-8</v>
      </c>
      <c r="AI86" s="30">
        <f t="shared" si="106"/>
        <v>-1.5477937147898796E-8</v>
      </c>
      <c r="AJ86" s="30">
        <f t="shared" si="107"/>
        <v>-1.5477937147898763E-8</v>
      </c>
      <c r="AL86" s="36">
        <v>3.0699999999999999E-9</v>
      </c>
      <c r="AM86" s="36">
        <v>1.82185086955</v>
      </c>
      <c r="AN86" s="36">
        <v>628.85158605009997</v>
      </c>
      <c r="AO86" s="30">
        <f t="shared" si="108"/>
        <v>-2.8835791954895269E-10</v>
      </c>
      <c r="AP86" s="30">
        <f t="shared" si="109"/>
        <v>-2.8864552642918188E-10</v>
      </c>
      <c r="AQ86" s="30">
        <f t="shared" si="110"/>
        <v>-2.8864552594386457E-10</v>
      </c>
      <c r="AR86" s="30">
        <f t="shared" si="111"/>
        <v>-2.8864552594386592E-10</v>
      </c>
      <c r="AT86" s="36"/>
      <c r="AU86" s="36"/>
      <c r="AV86" s="36"/>
      <c r="BB86" s="36"/>
      <c r="BC86" s="36"/>
      <c r="BD86" s="36"/>
      <c r="BJ86" s="36">
        <v>7.9850000000000004E-8</v>
      </c>
      <c r="BK86" s="36">
        <v>2.2079429206399999</v>
      </c>
      <c r="BL86" s="36">
        <v>362.86229257259998</v>
      </c>
      <c r="BM86" s="30">
        <f t="shared" si="112"/>
        <v>7.8320733596039351E-8</v>
      </c>
      <c r="BN86" s="30">
        <f t="shared" si="113"/>
        <v>7.8321577952875821E-8</v>
      </c>
      <c r="BO86" s="30">
        <f t="shared" si="114"/>
        <v>7.8321577951451204E-8</v>
      </c>
      <c r="BP86" s="30">
        <f t="shared" si="115"/>
        <v>7.8321577951451217E-8</v>
      </c>
      <c r="BR86" s="36">
        <v>1.5770000000000002E-8</v>
      </c>
      <c r="BS86" s="36">
        <v>4.0297322601700003</v>
      </c>
      <c r="BT86" s="36">
        <v>388.4651552382</v>
      </c>
      <c r="BU86" s="30">
        <f t="shared" si="116"/>
        <v>-4.7365638801152221E-9</v>
      </c>
      <c r="BV86" s="30">
        <f t="shared" si="117"/>
        <v>-4.7356895069727294E-9</v>
      </c>
      <c r="BW86" s="30">
        <f t="shared" si="118"/>
        <v>-4.7356895084482004E-9</v>
      </c>
      <c r="BX86" s="30">
        <f t="shared" si="119"/>
        <v>-4.7356895084481938E-9</v>
      </c>
      <c r="BZ86" s="36">
        <v>2.57E-9</v>
      </c>
      <c r="CA86" s="36">
        <v>3.6910788983699998</v>
      </c>
      <c r="CB86" s="36">
        <v>867.42347575359997</v>
      </c>
      <c r="CC86" s="30">
        <f t="shared" si="120"/>
        <v>1.1233715868116787E-9</v>
      </c>
      <c r="CD86" s="30">
        <f t="shared" si="121"/>
        <v>1.1230715505187647E-9</v>
      </c>
      <c r="CE86" s="30">
        <f t="shared" si="122"/>
        <v>1.1230715510250759E-9</v>
      </c>
      <c r="CF86" s="30">
        <f t="shared" si="123"/>
        <v>1.1230715510250741E-9</v>
      </c>
      <c r="CH86" s="36"/>
      <c r="CI86" s="36"/>
      <c r="CJ86" s="36"/>
      <c r="CP86" s="36"/>
      <c r="CQ86" s="36"/>
      <c r="CR86" s="36"/>
      <c r="CX86" s="36"/>
      <c r="CY86" s="36"/>
      <c r="CZ86" s="36"/>
      <c r="DF86" s="36">
        <v>3.4062699999999999E-6</v>
      </c>
      <c r="DG86" s="36">
        <v>0.89091104306000002</v>
      </c>
      <c r="DH86" s="36">
        <v>628.85158605009997</v>
      </c>
      <c r="DI86" s="30">
        <f t="shared" si="124"/>
        <v>-2.9113981766942836E-6</v>
      </c>
      <c r="DJ86" s="30">
        <f t="shared" si="125"/>
        <v>-2.9115645479170551E-6</v>
      </c>
      <c r="DK86" s="30">
        <f t="shared" si="126"/>
        <v>-2.9115645476363352E-6</v>
      </c>
      <c r="DL86" s="30">
        <f t="shared" si="127"/>
        <v>-2.9115645476363361E-6</v>
      </c>
      <c r="DN86" s="36">
        <v>7.3331999999999995E-7</v>
      </c>
      <c r="DO86" s="36">
        <v>0.62505906432000002</v>
      </c>
      <c r="DP86" s="36">
        <v>1375.7737998458001</v>
      </c>
      <c r="DQ86" s="30">
        <f t="shared" si="128"/>
        <v>5.5139449429518829E-7</v>
      </c>
      <c r="DR86" s="30">
        <f t="shared" si="129"/>
        <v>5.5129495672215185E-7</v>
      </c>
      <c r="DS86" s="30">
        <f t="shared" si="130"/>
        <v>5.5129495689013542E-7</v>
      </c>
      <c r="DT86" s="30">
        <f t="shared" si="131"/>
        <v>5.5129495689013458E-7</v>
      </c>
      <c r="DV86" s="36">
        <v>1.5424000000000001E-7</v>
      </c>
      <c r="DW86" s="36">
        <v>5.0133570492499997</v>
      </c>
      <c r="DX86" s="36">
        <v>127.4717966068</v>
      </c>
      <c r="DY86" s="30">
        <f t="shared" si="132"/>
        <v>-6.0888064435986191E-8</v>
      </c>
      <c r="DZ86" s="30">
        <f t="shared" si="133"/>
        <v>-6.0890767531868876E-8</v>
      </c>
      <c r="EA86" s="30">
        <f t="shared" si="134"/>
        <v>-6.0890767527307511E-8</v>
      </c>
      <c r="EB86" s="30">
        <f t="shared" si="135"/>
        <v>-6.0890767527307511E-8</v>
      </c>
      <c r="ED86" s="36">
        <v>1.8860000000000001E-8</v>
      </c>
      <c r="EE86" s="36">
        <v>0.53809070779000001</v>
      </c>
      <c r="EF86" s="36">
        <v>635.96513305090002</v>
      </c>
      <c r="EG86" s="30">
        <f t="shared" si="136"/>
        <v>-1.8638162416708317E-8</v>
      </c>
      <c r="EH86" s="30">
        <f t="shared" si="137"/>
        <v>-1.8638436802252487E-8</v>
      </c>
      <c r="EI86" s="30">
        <f t="shared" si="138"/>
        <v>-1.863843680178962E-8</v>
      </c>
      <c r="EJ86" s="30">
        <f t="shared" si="139"/>
        <v>-1.863843680178962E-8</v>
      </c>
      <c r="EL86" s="36"/>
      <c r="EM86" s="36"/>
      <c r="EN86" s="36"/>
      <c r="ET86" s="36"/>
      <c r="EU86" s="36"/>
      <c r="EV86" s="36"/>
    </row>
    <row r="87" spans="1:152" s="30" customFormat="1" ht="12.75">
      <c r="N87" s="36">
        <v>8.9948999999999996E-7</v>
      </c>
      <c r="O87" s="36">
        <v>5.8039293470200004</v>
      </c>
      <c r="P87" s="36">
        <v>114.1384744825</v>
      </c>
      <c r="Q87" s="30">
        <f t="shared" si="96"/>
        <v>3.9827171232253881E-7</v>
      </c>
      <c r="R87" s="30">
        <f t="shared" si="97"/>
        <v>3.9825793757165836E-7</v>
      </c>
      <c r="S87" s="30">
        <f t="shared" si="98"/>
        <v>3.9825793759490269E-7</v>
      </c>
      <c r="T87" s="30">
        <f t="shared" si="99"/>
        <v>3.9825793759490269E-7</v>
      </c>
      <c r="V87" s="36">
        <v>1.931E-7</v>
      </c>
      <c r="W87" s="36">
        <v>4.1020906036899998</v>
      </c>
      <c r="X87" s="36">
        <v>18.159247264699999</v>
      </c>
      <c r="Y87" s="30">
        <f t="shared" si="100"/>
        <v>-1.2601308545710403E-7</v>
      </c>
      <c r="Z87" s="30">
        <f t="shared" si="101"/>
        <v>-1.2601348303980076E-7</v>
      </c>
      <c r="AA87" s="30">
        <f t="shared" si="102"/>
        <v>-1.2601348303912981E-7</v>
      </c>
      <c r="AB87" s="30">
        <f t="shared" si="103"/>
        <v>-1.2601348303912981E-7</v>
      </c>
      <c r="AD87" s="36">
        <v>3.6879999999999997E-8</v>
      </c>
      <c r="AE87" s="36">
        <v>0.15467406177000001</v>
      </c>
      <c r="AF87" s="36">
        <v>437.64389113990001</v>
      </c>
      <c r="AG87" s="30">
        <f t="shared" si="104"/>
        <v>-2.3789145159849654E-8</v>
      </c>
      <c r="AH87" s="30">
        <f t="shared" si="105"/>
        <v>-2.3790990667003861E-8</v>
      </c>
      <c r="AI87" s="30">
        <f t="shared" si="106"/>
        <v>-2.3790990663889758E-8</v>
      </c>
      <c r="AJ87" s="30">
        <f t="shared" si="107"/>
        <v>-2.3790990663889771E-8</v>
      </c>
      <c r="AL87" s="36">
        <v>4.0899999999999997E-9</v>
      </c>
      <c r="AM87" s="36">
        <v>1.2185875051399999</v>
      </c>
      <c r="AN87" s="36">
        <v>1052.2683831884001</v>
      </c>
      <c r="AO87" s="30">
        <f t="shared" si="108"/>
        <v>-3.9447015569225029E-10</v>
      </c>
      <c r="AP87" s="30">
        <f t="shared" si="109"/>
        <v>-3.9382914882185835E-10</v>
      </c>
      <c r="AQ87" s="30">
        <f t="shared" si="110"/>
        <v>-3.9382914990353033E-10</v>
      </c>
      <c r="AR87" s="30">
        <f t="shared" si="111"/>
        <v>-3.9382914990352315E-10</v>
      </c>
      <c r="AT87" s="36"/>
      <c r="AU87" s="36"/>
      <c r="AV87" s="36"/>
      <c r="BB87" s="36"/>
      <c r="BC87" s="36"/>
      <c r="BD87" s="36"/>
      <c r="BJ87" s="36">
        <v>6.6100000000000003E-8</v>
      </c>
      <c r="BK87" s="36">
        <v>6.1494402883500001</v>
      </c>
      <c r="BL87" s="36">
        <v>417.03696332039999</v>
      </c>
      <c r="BM87" s="30">
        <f t="shared" si="112"/>
        <v>-5.0744817188000425E-8</v>
      </c>
      <c r="BN87" s="30">
        <f t="shared" si="113"/>
        <v>-5.0747460384574298E-8</v>
      </c>
      <c r="BO87" s="30">
        <f t="shared" si="114"/>
        <v>-5.0747460380114226E-8</v>
      </c>
      <c r="BP87" s="30">
        <f t="shared" si="115"/>
        <v>-5.0747460380114226E-8</v>
      </c>
      <c r="BR87" s="36">
        <v>1.6449999999999998E-8</v>
      </c>
      <c r="BS87" s="36">
        <v>5.5911577363199996</v>
      </c>
      <c r="BT87" s="36">
        <v>483.2205421786</v>
      </c>
      <c r="BU87" s="30">
        <f t="shared" si="116"/>
        <v>-1.6017987165620972E-8</v>
      </c>
      <c r="BV87" s="30">
        <f t="shared" si="117"/>
        <v>-1.6017716316475766E-8</v>
      </c>
      <c r="BW87" s="30">
        <f t="shared" si="118"/>
        <v>-1.6017716316932882E-8</v>
      </c>
      <c r="BX87" s="30">
        <f t="shared" si="119"/>
        <v>-1.6017716316932879E-8</v>
      </c>
      <c r="BZ87" s="36">
        <v>1.9099999999999998E-9</v>
      </c>
      <c r="CA87" s="36">
        <v>0.17807919948000001</v>
      </c>
      <c r="CB87" s="36">
        <v>628.85158605009997</v>
      </c>
      <c r="CC87" s="30">
        <f t="shared" si="120"/>
        <v>-1.8834146166743457E-9</v>
      </c>
      <c r="CD87" s="30">
        <f t="shared" si="121"/>
        <v>-1.8833847253694859E-9</v>
      </c>
      <c r="CE87" s="30">
        <f t="shared" si="122"/>
        <v>-1.8833847254199398E-9</v>
      </c>
      <c r="CF87" s="30">
        <f t="shared" si="123"/>
        <v>-1.8833847254199394E-9</v>
      </c>
      <c r="CH87" s="36"/>
      <c r="CI87" s="36"/>
      <c r="CJ87" s="36"/>
      <c r="CP87" s="36"/>
      <c r="CQ87" s="36"/>
      <c r="CR87" s="36"/>
      <c r="CX87" s="36"/>
      <c r="CY87" s="36"/>
      <c r="CZ87" s="36"/>
      <c r="DF87" s="36">
        <v>3.8597399999999999E-6</v>
      </c>
      <c r="DG87" s="36">
        <v>1.9970040250800001</v>
      </c>
      <c r="DH87" s="36">
        <v>1272.6810256271999</v>
      </c>
      <c r="DI87" s="30">
        <f t="shared" si="124"/>
        <v>1.3129030184767873E-6</v>
      </c>
      <c r="DJ87" s="30">
        <f t="shared" si="125"/>
        <v>1.3135942131151536E-6</v>
      </c>
      <c r="DK87" s="30">
        <f t="shared" si="126"/>
        <v>1.3135942119488411E-6</v>
      </c>
      <c r="DL87" s="30">
        <f t="shared" si="127"/>
        <v>1.3135942119488443E-6</v>
      </c>
      <c r="DN87" s="36">
        <v>6.6433000000000002E-7</v>
      </c>
      <c r="DO87" s="36">
        <v>2.68414462465</v>
      </c>
      <c r="DP87" s="36">
        <v>405.2575498736</v>
      </c>
      <c r="DQ87" s="30">
        <f t="shared" si="128"/>
        <v>6.0185358400879356E-7</v>
      </c>
      <c r="DR87" s="30">
        <f t="shared" si="129"/>
        <v>6.0187063887253522E-7</v>
      </c>
      <c r="DS87" s="30">
        <f t="shared" si="130"/>
        <v>6.0187063884375791E-7</v>
      </c>
      <c r="DT87" s="30">
        <f t="shared" si="131"/>
        <v>6.0187063884375812E-7</v>
      </c>
      <c r="DV87" s="36">
        <v>1.1193E-7</v>
      </c>
      <c r="DW87" s="36">
        <v>4.5498124828500002</v>
      </c>
      <c r="DX87" s="36">
        <v>81.752133216199994</v>
      </c>
      <c r="DY87" s="30">
        <f t="shared" si="132"/>
        <v>-6.4657307153843295E-8</v>
      </c>
      <c r="DZ87" s="30">
        <f t="shared" si="133"/>
        <v>-6.4658424843037955E-8</v>
      </c>
      <c r="EA87" s="30">
        <f t="shared" si="134"/>
        <v>-6.4658424841151983E-8</v>
      </c>
      <c r="EB87" s="30">
        <f t="shared" si="135"/>
        <v>-6.4658424841151983E-8</v>
      </c>
      <c r="ED87" s="36">
        <v>1.8930000000000001E-8</v>
      </c>
      <c r="EE87" s="36">
        <v>5.6235272735199997</v>
      </c>
      <c r="EF87" s="36">
        <v>11.045700263900001</v>
      </c>
      <c r="EG87" s="30">
        <f t="shared" si="136"/>
        <v>1.4220421199596117E-8</v>
      </c>
      <c r="EH87" s="30">
        <f t="shared" si="137"/>
        <v>1.4220400547309334E-8</v>
      </c>
      <c r="EI87" s="30">
        <f t="shared" si="138"/>
        <v>1.4220400547344182E-8</v>
      </c>
      <c r="EJ87" s="30">
        <f t="shared" si="139"/>
        <v>1.4220400547344182E-8</v>
      </c>
      <c r="EL87" s="36"/>
      <c r="EM87" s="36"/>
      <c r="EN87" s="36"/>
      <c r="ET87" s="36"/>
      <c r="EU87" s="36"/>
      <c r="EV87" s="36"/>
    </row>
    <row r="88" spans="1:152" s="30" customFormat="1" ht="12.75">
      <c r="A88" s="30" t="s">
        <v>197</v>
      </c>
      <c r="B88" s="30" t="s">
        <v>198</v>
      </c>
      <c r="C88" s="30" t="s">
        <v>199</v>
      </c>
      <c r="D88" s="30" t="s">
        <v>229</v>
      </c>
      <c r="E88" s="30" t="s">
        <v>230</v>
      </c>
      <c r="F88" s="30" t="s">
        <v>231</v>
      </c>
      <c r="N88" s="36">
        <v>1.0395599999999999E-6</v>
      </c>
      <c r="O88" s="36">
        <v>2.1921036306900001</v>
      </c>
      <c r="P88" s="36">
        <v>88.865680217000005</v>
      </c>
      <c r="Q88" s="30">
        <f t="shared" si="96"/>
        <v>-1.3330382484723543E-7</v>
      </c>
      <c r="R88" s="30">
        <f t="shared" si="97"/>
        <v>-1.3329011531448607E-7</v>
      </c>
      <c r="S88" s="30">
        <f t="shared" si="98"/>
        <v>-1.3329011533762018E-7</v>
      </c>
      <c r="T88" s="30">
        <f t="shared" si="99"/>
        <v>-1.3329011533762018E-7</v>
      </c>
      <c r="V88" s="36">
        <v>2.2662E-7</v>
      </c>
      <c r="W88" s="36">
        <v>4.1373227337899996</v>
      </c>
      <c r="X88" s="36">
        <v>191.20769491019999</v>
      </c>
      <c r="Y88" s="30">
        <f t="shared" si="100"/>
        <v>-2.2614971530864329E-7</v>
      </c>
      <c r="Z88" s="30">
        <f t="shared" si="101"/>
        <v>-2.2614929770942658E-7</v>
      </c>
      <c r="AA88" s="30">
        <f t="shared" si="102"/>
        <v>-2.2614929771013139E-7</v>
      </c>
      <c r="AB88" s="30">
        <f t="shared" si="103"/>
        <v>-2.2614929771013139E-7</v>
      </c>
      <c r="AD88" s="36">
        <v>2.8950000000000001E-8</v>
      </c>
      <c r="AE88" s="36">
        <v>3.1347318348200002</v>
      </c>
      <c r="AF88" s="36">
        <v>70.849445304200003</v>
      </c>
      <c r="AG88" s="30">
        <f t="shared" si="104"/>
        <v>-2.6668200996994177E-8</v>
      </c>
      <c r="AH88" s="30">
        <f t="shared" si="105"/>
        <v>-2.6668081562990461E-8</v>
      </c>
      <c r="AI88" s="30">
        <f t="shared" si="106"/>
        <v>-2.6668081563192002E-8</v>
      </c>
      <c r="AJ88" s="30">
        <f t="shared" si="107"/>
        <v>-2.6668081563192002E-8</v>
      </c>
      <c r="AL88" s="36">
        <v>3.0899999999999999E-9</v>
      </c>
      <c r="AM88" s="36">
        <v>0.33610530662999999</v>
      </c>
      <c r="AN88" s="36">
        <v>6076.8903015542001</v>
      </c>
      <c r="AO88" s="30">
        <f t="shared" si="108"/>
        <v>-1.1200810044456452E-9</v>
      </c>
      <c r="AP88" s="30">
        <f t="shared" si="109"/>
        <v>-1.1226992650222569E-9</v>
      </c>
      <c r="AQ88" s="30">
        <f t="shared" si="110"/>
        <v>-1.1226992606048742E-9</v>
      </c>
      <c r="AR88" s="30">
        <f t="shared" si="111"/>
        <v>-1.1226992606048945E-9</v>
      </c>
      <c r="AT88" s="36"/>
      <c r="AU88" s="36"/>
      <c r="AV88" s="36"/>
      <c r="BB88" s="36"/>
      <c r="BC88" s="36"/>
      <c r="BD88" s="36"/>
      <c r="BJ88" s="36">
        <v>7.7529999999999993E-8</v>
      </c>
      <c r="BK88" s="36">
        <v>6.2366454907</v>
      </c>
      <c r="BL88" s="36">
        <v>1478.8665740644001</v>
      </c>
      <c r="BM88" s="30">
        <f t="shared" si="112"/>
        <v>-2.9636692485804842E-8</v>
      </c>
      <c r="BN88" s="30">
        <f t="shared" si="113"/>
        <v>-2.9652545628349179E-8</v>
      </c>
      <c r="BO88" s="30">
        <f t="shared" si="114"/>
        <v>-2.9652545601599197E-8</v>
      </c>
      <c r="BP88" s="30">
        <f t="shared" si="115"/>
        <v>-2.9652545601599322E-8</v>
      </c>
      <c r="BR88" s="36">
        <v>1.405E-8</v>
      </c>
      <c r="BS88" s="36">
        <v>4.07880624509</v>
      </c>
      <c r="BT88" s="36">
        <v>728.76296653099996</v>
      </c>
      <c r="BU88" s="30">
        <f t="shared" si="116"/>
        <v>1.4039789334450819E-8</v>
      </c>
      <c r="BV88" s="30">
        <f t="shared" si="117"/>
        <v>1.4039847652805175E-8</v>
      </c>
      <c r="BW88" s="30">
        <f t="shared" si="118"/>
        <v>1.4039847652706906E-8</v>
      </c>
      <c r="BX88" s="30">
        <f t="shared" si="119"/>
        <v>1.4039847652706908E-8</v>
      </c>
      <c r="BZ88" s="36">
        <v>2.4600000000000002E-9</v>
      </c>
      <c r="CA88" s="36">
        <v>5.6246959968199999</v>
      </c>
      <c r="CB88" s="36">
        <v>351.81659230870002</v>
      </c>
      <c r="CC88" s="30">
        <f t="shared" si="120"/>
        <v>-2.1194764441055944E-9</v>
      </c>
      <c r="CD88" s="30">
        <f t="shared" si="121"/>
        <v>-2.1195421822338936E-9</v>
      </c>
      <c r="CE88" s="30">
        <f t="shared" si="122"/>
        <v>-2.1195421821229695E-9</v>
      </c>
      <c r="CF88" s="30">
        <f t="shared" si="123"/>
        <v>-2.1195421821229695E-9</v>
      </c>
      <c r="CH88" s="36"/>
      <c r="CI88" s="36"/>
      <c r="CJ88" s="36"/>
      <c r="CP88" s="36"/>
      <c r="CQ88" s="36"/>
      <c r="CR88" s="36"/>
      <c r="CX88" s="36"/>
      <c r="CY88" s="36"/>
      <c r="CZ88" s="36"/>
      <c r="DF88" s="36">
        <v>2.8829800000000001E-6</v>
      </c>
      <c r="DG88" s="36">
        <v>1.1216025027200001</v>
      </c>
      <c r="DH88" s="36">
        <v>422.66603761290003</v>
      </c>
      <c r="DI88" s="30">
        <f t="shared" si="124"/>
        <v>9.8557743396519248E-7</v>
      </c>
      <c r="DJ88" s="30">
        <f t="shared" si="125"/>
        <v>9.8540607945502297E-7</v>
      </c>
      <c r="DK88" s="30">
        <f t="shared" si="126"/>
        <v>9.8540607974417736E-7</v>
      </c>
      <c r="DL88" s="30">
        <f t="shared" si="127"/>
        <v>9.8540607974417631E-7</v>
      </c>
      <c r="DN88" s="36">
        <v>6.3812E-7</v>
      </c>
      <c r="DO88" s="36">
        <v>1.7505149818000001</v>
      </c>
      <c r="DP88" s="36">
        <v>1361.5467058442</v>
      </c>
      <c r="DQ88" s="30">
        <f t="shared" si="128"/>
        <v>5.6467591191998571E-7</v>
      </c>
      <c r="DR88" s="30">
        <f t="shared" si="129"/>
        <v>5.6473645462186011E-7</v>
      </c>
      <c r="DS88" s="30">
        <f t="shared" si="130"/>
        <v>5.6473645451971778E-7</v>
      </c>
      <c r="DT88" s="30">
        <f t="shared" si="131"/>
        <v>5.6473645451971799E-7</v>
      </c>
      <c r="DV88" s="36">
        <v>1.3449000000000001E-7</v>
      </c>
      <c r="DW88" s="36">
        <v>4.8871008977699999</v>
      </c>
      <c r="DX88" s="36">
        <v>437.64389113990001</v>
      </c>
      <c r="DY88" s="30">
        <f t="shared" si="132"/>
        <v>-1.0448772780799794E-7</v>
      </c>
      <c r="DZ88" s="30">
        <f t="shared" si="133"/>
        <v>-1.0448218240477502E-7</v>
      </c>
      <c r="EA88" s="30">
        <f t="shared" si="134"/>
        <v>-1.0448218241413293E-7</v>
      </c>
      <c r="EB88" s="30">
        <f t="shared" si="135"/>
        <v>-1.0448218241413289E-7</v>
      </c>
      <c r="ED88" s="36">
        <v>2.3890000000000001E-8</v>
      </c>
      <c r="EE88" s="36">
        <v>5.7339998123399996</v>
      </c>
      <c r="EF88" s="36">
        <v>313.21047591889999</v>
      </c>
      <c r="EG88" s="30">
        <f t="shared" si="136"/>
        <v>-1.566283562404708E-8</v>
      </c>
      <c r="EH88" s="30">
        <f t="shared" si="137"/>
        <v>-1.5663681059133224E-8</v>
      </c>
      <c r="EI88" s="30">
        <f t="shared" si="138"/>
        <v>-1.5663681057706629E-8</v>
      </c>
      <c r="EJ88" s="30">
        <f t="shared" si="139"/>
        <v>-1.5663681057706636E-8</v>
      </c>
      <c r="EL88" s="36"/>
      <c r="EM88" s="36"/>
      <c r="EN88" s="36"/>
      <c r="ET88" s="36"/>
      <c r="EU88" s="36"/>
      <c r="EV88" s="36"/>
    </row>
    <row r="89" spans="1:152" s="30" customFormat="1" ht="12.75">
      <c r="A89" s="30">
        <f>E85*COS(C86)*COS(A86)</f>
        <v>8.9249888901627088</v>
      </c>
      <c r="B89" s="30">
        <f>E85*COS(C86)*SIN(A86)</f>
        <v>-3.8782966504150562</v>
      </c>
      <c r="C89" s="30">
        <f>E85*SIN(C86)</f>
        <v>-0.28772490031474041</v>
      </c>
      <c r="D89" s="30">
        <f>A89-$D$9</f>
        <v>9.0140576234450727</v>
      </c>
      <c r="E89" s="30">
        <f>B89-$E$9</f>
        <v>-2.8663388655823301</v>
      </c>
      <c r="F89" s="30">
        <f>C89-$F$9</f>
        <v>-0.287728216021917</v>
      </c>
      <c r="N89" s="36">
        <v>1.12437E-6</v>
      </c>
      <c r="O89" s="36">
        <v>1.10502663534</v>
      </c>
      <c r="P89" s="36">
        <v>191.20769491019999</v>
      </c>
      <c r="Q89" s="30">
        <f t="shared" si="96"/>
        <v>1.1232387562065417E-6</v>
      </c>
      <c r="R89" s="30">
        <f t="shared" si="97"/>
        <v>1.1232401984691121E-6</v>
      </c>
      <c r="S89" s="30">
        <f t="shared" si="98"/>
        <v>1.1232401984666792E-6</v>
      </c>
      <c r="T89" s="30">
        <f t="shared" si="99"/>
        <v>1.1232401984666792E-6</v>
      </c>
      <c r="V89" s="36">
        <v>1.8209000000000001E-7</v>
      </c>
      <c r="W89" s="36">
        <v>0.90310796389000003</v>
      </c>
      <c r="X89" s="36">
        <v>429.77958461370002</v>
      </c>
      <c r="Y89" s="30">
        <f t="shared" si="100"/>
        <v>1.6540078786071939E-8</v>
      </c>
      <c r="Z89" s="30">
        <f t="shared" si="101"/>
        <v>1.6528416787677869E-8</v>
      </c>
      <c r="AA89" s="30">
        <f t="shared" si="102"/>
        <v>1.652841680735684E-8</v>
      </c>
      <c r="AB89" s="30">
        <f t="shared" si="103"/>
        <v>1.6528416807356757E-8</v>
      </c>
      <c r="AD89" s="36">
        <v>2.7999999999999999E-8</v>
      </c>
      <c r="AE89" s="36">
        <v>0.32727938074000001</v>
      </c>
      <c r="AF89" s="36">
        <v>191.20769491019999</v>
      </c>
      <c r="AG89" s="30">
        <f t="shared" si="104"/>
        <v>2.0810914785101309E-8</v>
      </c>
      <c r="AH89" s="30">
        <f t="shared" si="105"/>
        <v>2.0810378807694981E-8</v>
      </c>
      <c r="AI89" s="30">
        <f t="shared" si="106"/>
        <v>2.0810378808599427E-8</v>
      </c>
      <c r="AJ89" s="30">
        <f t="shared" si="107"/>
        <v>2.081037880859942E-8</v>
      </c>
      <c r="AL89" s="36">
        <v>3.0899999999999999E-9</v>
      </c>
      <c r="AM89" s="36">
        <v>1.4227928222599999</v>
      </c>
      <c r="AN89" s="36">
        <v>6062.6632075526004</v>
      </c>
      <c r="AO89" s="30">
        <f t="shared" si="108"/>
        <v>2.2050529163491413E-9</v>
      </c>
      <c r="AP89" s="30">
        <f t="shared" si="109"/>
        <v>2.2030882141297374E-9</v>
      </c>
      <c r="AQ89" s="30">
        <f t="shared" si="110"/>
        <v>2.2030882174465998E-9</v>
      </c>
      <c r="AR89" s="30">
        <f t="shared" si="111"/>
        <v>2.203088217446584E-9</v>
      </c>
      <c r="AT89" s="36"/>
      <c r="AU89" s="36"/>
      <c r="AV89" s="36"/>
      <c r="BB89" s="36"/>
      <c r="BC89" s="36"/>
      <c r="BD89" s="36"/>
      <c r="BJ89" s="36">
        <v>6.3180000000000001E-8</v>
      </c>
      <c r="BK89" s="36">
        <v>1.8738848101300001</v>
      </c>
      <c r="BL89" s="36">
        <v>654.12438031559998</v>
      </c>
      <c r="BM89" s="30">
        <f t="shared" si="112"/>
        <v>-1.1445278427817651E-8</v>
      </c>
      <c r="BN89" s="30">
        <f t="shared" si="113"/>
        <v>-1.1451360189333964E-8</v>
      </c>
      <c r="BO89" s="30">
        <f t="shared" si="114"/>
        <v>-1.1451360179071414E-8</v>
      </c>
      <c r="BP89" s="30">
        <f t="shared" si="115"/>
        <v>-1.145136017907147E-8</v>
      </c>
      <c r="BR89" s="36">
        <v>1.4979999999999999E-8</v>
      </c>
      <c r="BS89" s="36">
        <v>5.8709443046900001</v>
      </c>
      <c r="BT89" s="36">
        <v>362.86229257259998</v>
      </c>
      <c r="BU89" s="30">
        <f t="shared" si="116"/>
        <v>-1.1287346934629033E-8</v>
      </c>
      <c r="BV89" s="30">
        <f t="shared" si="117"/>
        <v>-1.1287881677016208E-8</v>
      </c>
      <c r="BW89" s="30">
        <f t="shared" si="118"/>
        <v>-1.1287881676113891E-8</v>
      </c>
      <c r="BX89" s="30">
        <f t="shared" si="119"/>
        <v>-1.1287881676113894E-8</v>
      </c>
      <c r="BZ89" s="36">
        <v>1.8300000000000001E-9</v>
      </c>
      <c r="CA89" s="36">
        <v>3.3818474057199999</v>
      </c>
      <c r="CB89" s="36">
        <v>636.71589257630001</v>
      </c>
      <c r="CC89" s="30">
        <f t="shared" si="120"/>
        <v>1.8098672755101267E-9</v>
      </c>
      <c r="CD89" s="30">
        <f t="shared" si="121"/>
        <v>1.8098414756730174E-9</v>
      </c>
      <c r="CE89" s="30">
        <f t="shared" si="122"/>
        <v>1.809841475716567E-9</v>
      </c>
      <c r="CF89" s="30">
        <f t="shared" si="123"/>
        <v>1.8098414757165666E-9</v>
      </c>
      <c r="CH89" s="36"/>
      <c r="CI89" s="36"/>
      <c r="CJ89" s="36"/>
      <c r="CP89" s="36"/>
      <c r="CQ89" s="36"/>
      <c r="CR89" s="36"/>
      <c r="CX89" s="36"/>
      <c r="CY89" s="36"/>
      <c r="CZ89" s="36"/>
      <c r="DF89" s="36">
        <v>2.94444E-6</v>
      </c>
      <c r="DG89" s="36">
        <v>0.42577061903000002</v>
      </c>
      <c r="DH89" s="36">
        <v>312.19908396260001</v>
      </c>
      <c r="DI89" s="30">
        <f t="shared" si="124"/>
        <v>7.7275692434408093E-7</v>
      </c>
      <c r="DJ89" s="30">
        <f t="shared" si="125"/>
        <v>7.7262419121987864E-7</v>
      </c>
      <c r="DK89" s="30">
        <f t="shared" si="126"/>
        <v>7.7262419144385871E-7</v>
      </c>
      <c r="DL89" s="30">
        <f t="shared" si="127"/>
        <v>7.7262419144385871E-7</v>
      </c>
      <c r="DN89" s="36">
        <v>6.1600999999999997E-7</v>
      </c>
      <c r="DO89" s="36">
        <v>1.0933228824200001</v>
      </c>
      <c r="DP89" s="36">
        <v>2001.4439921582</v>
      </c>
      <c r="DQ89" s="30">
        <f t="shared" si="128"/>
        <v>-5.1558934084004912E-7</v>
      </c>
      <c r="DR89" s="30">
        <f t="shared" si="129"/>
        <v>-5.1548835983390128E-7</v>
      </c>
      <c r="DS89" s="30">
        <f t="shared" si="130"/>
        <v>-5.1548836000433977E-7</v>
      </c>
      <c r="DT89" s="30">
        <f t="shared" si="131"/>
        <v>-5.1548836000433914E-7</v>
      </c>
      <c r="DV89" s="36">
        <v>1.0673E-7</v>
      </c>
      <c r="DW89" s="36">
        <v>5.0523475742399997</v>
      </c>
      <c r="DX89" s="36">
        <v>191.20769491019999</v>
      </c>
      <c r="DY89" s="30">
        <f t="shared" si="132"/>
        <v>-7.0392688304939504E-8</v>
      </c>
      <c r="DZ89" s="30">
        <f t="shared" si="133"/>
        <v>-7.0394983673001022E-8</v>
      </c>
      <c r="EA89" s="30">
        <f t="shared" si="134"/>
        <v>-7.0394983669127779E-8</v>
      </c>
      <c r="EB89" s="30">
        <f t="shared" si="135"/>
        <v>-7.0394983669127779E-8</v>
      </c>
      <c r="ED89" s="36">
        <v>1.9000000000000001E-8</v>
      </c>
      <c r="EE89" s="36">
        <v>2.4100056646499999</v>
      </c>
      <c r="EF89" s="36">
        <v>131.54696222179999</v>
      </c>
      <c r="EG89" s="30">
        <f t="shared" si="136"/>
        <v>-2.0827208119937097E-9</v>
      </c>
      <c r="EH89" s="30">
        <f t="shared" si="137"/>
        <v>-2.0823490638510546E-9</v>
      </c>
      <c r="EI89" s="30">
        <f t="shared" si="138"/>
        <v>-2.0823490644783586E-9</v>
      </c>
      <c r="EJ89" s="30">
        <f t="shared" si="139"/>
        <v>-2.0823490644783586E-9</v>
      </c>
      <c r="EL89" s="36"/>
      <c r="EM89" s="36"/>
      <c r="EN89" s="36"/>
      <c r="ET89" s="36"/>
      <c r="EU89" s="36"/>
      <c r="EV89" s="36"/>
    </row>
    <row r="90" spans="1:152" s="30" customFormat="1" ht="12.75">
      <c r="N90" s="36">
        <v>1.0657E-6</v>
      </c>
      <c r="O90" s="36">
        <v>4.0115660851400001</v>
      </c>
      <c r="P90" s="36">
        <v>956.28915597059995</v>
      </c>
      <c r="Q90" s="30">
        <f t="shared" si="96"/>
        <v>2.9466316295887936E-7</v>
      </c>
      <c r="R90" s="30">
        <f t="shared" si="97"/>
        <v>2.9451660746940649E-7</v>
      </c>
      <c r="S90" s="30">
        <f t="shared" si="98"/>
        <v>2.9451660771671528E-7</v>
      </c>
      <c r="T90" s="30">
        <f t="shared" si="99"/>
        <v>2.9451660771671433E-7</v>
      </c>
      <c r="V90" s="36">
        <v>1.7667000000000001E-7</v>
      </c>
      <c r="W90" s="36">
        <v>1.8495476604200001</v>
      </c>
      <c r="X90" s="36">
        <v>234.63973644039999</v>
      </c>
      <c r="Y90" s="30">
        <f t="shared" si="100"/>
        <v>1.5074735654121772E-7</v>
      </c>
      <c r="Z90" s="30">
        <f t="shared" si="101"/>
        <v>1.5075059112574008E-7</v>
      </c>
      <c r="AA90" s="30">
        <f t="shared" si="102"/>
        <v>1.5075059112028204E-7</v>
      </c>
      <c r="AB90" s="30">
        <f t="shared" si="103"/>
        <v>1.5075059112028206E-7</v>
      </c>
      <c r="AD90" s="36">
        <v>2.672E-8</v>
      </c>
      <c r="AE90" s="36">
        <v>1.87612402267</v>
      </c>
      <c r="AF90" s="36">
        <v>295.05122865419997</v>
      </c>
      <c r="AG90" s="30">
        <f t="shared" si="104"/>
        <v>2.5952937418519231E-8</v>
      </c>
      <c r="AH90" s="30">
        <f t="shared" si="105"/>
        <v>2.5953218030606861E-8</v>
      </c>
      <c r="AI90" s="30">
        <f t="shared" si="106"/>
        <v>2.595321803013339E-8</v>
      </c>
      <c r="AJ90" s="30">
        <f t="shared" si="107"/>
        <v>2.595321803013339E-8</v>
      </c>
      <c r="AL90" s="36">
        <v>3.3999999999999998E-9</v>
      </c>
      <c r="AM90" s="36">
        <v>1.8332577030999999</v>
      </c>
      <c r="AN90" s="36">
        <v>1141.1340634054</v>
      </c>
      <c r="AO90" s="30">
        <f t="shared" si="108"/>
        <v>-7.371540796626906E-10</v>
      </c>
      <c r="AP90" s="30">
        <f t="shared" si="109"/>
        <v>-7.3658730856646286E-10</v>
      </c>
      <c r="AQ90" s="30">
        <f t="shared" si="110"/>
        <v>-7.3658730952287297E-10</v>
      </c>
      <c r="AR90" s="30">
        <f t="shared" si="111"/>
        <v>-7.3658730952286997E-10</v>
      </c>
      <c r="AT90" s="36"/>
      <c r="AU90" s="36"/>
      <c r="AV90" s="36"/>
      <c r="BB90" s="36"/>
      <c r="BC90" s="36"/>
      <c r="BD90" s="36"/>
      <c r="BJ90" s="36">
        <v>6.3189999999999999E-8</v>
      </c>
      <c r="BK90" s="36">
        <v>1.1732843827099999</v>
      </c>
      <c r="BL90" s="36">
        <v>1265.5674786264001</v>
      </c>
      <c r="BM90" s="30">
        <f t="shared" si="112"/>
        <v>5.7186363347489112E-8</v>
      </c>
      <c r="BN90" s="30">
        <f t="shared" si="113"/>
        <v>5.7191453309639876E-8</v>
      </c>
      <c r="BO90" s="30">
        <f t="shared" si="114"/>
        <v>5.719145330105257E-8</v>
      </c>
      <c r="BP90" s="30">
        <f t="shared" si="115"/>
        <v>5.7191453301052617E-8</v>
      </c>
      <c r="BR90" s="36">
        <v>1.317E-8</v>
      </c>
      <c r="BS90" s="36">
        <v>2.2238620358499999</v>
      </c>
      <c r="BT90" s="36">
        <v>213.34727954780001</v>
      </c>
      <c r="BU90" s="30">
        <f t="shared" si="116"/>
        <v>6.6562133626082372E-9</v>
      </c>
      <c r="BV90" s="30">
        <f t="shared" si="117"/>
        <v>6.6565761553807497E-9</v>
      </c>
      <c r="BW90" s="30">
        <f t="shared" si="118"/>
        <v>6.6565761547685641E-9</v>
      </c>
      <c r="BX90" s="30">
        <f t="shared" si="119"/>
        <v>6.6565761547685666E-9</v>
      </c>
      <c r="BZ90" s="36">
        <v>1.7200000000000001E-9</v>
      </c>
      <c r="CA90" s="36">
        <v>3.8317349403000001</v>
      </c>
      <c r="CB90" s="36">
        <v>1581.9593482830001</v>
      </c>
      <c r="CC90" s="30">
        <f t="shared" si="120"/>
        <v>3.8737224071948178E-10</v>
      </c>
      <c r="CD90" s="30">
        <f t="shared" si="121"/>
        <v>3.8776892721287767E-10</v>
      </c>
      <c r="CE90" s="30">
        <f t="shared" si="122"/>
        <v>3.8776892654350968E-10</v>
      </c>
      <c r="CF90" s="30">
        <f t="shared" si="123"/>
        <v>3.8776892654351268E-10</v>
      </c>
      <c r="CH90" s="36"/>
      <c r="CI90" s="36"/>
      <c r="CJ90" s="36"/>
      <c r="CP90" s="36"/>
      <c r="CQ90" s="36"/>
      <c r="CR90" s="36"/>
      <c r="CX90" s="36"/>
      <c r="CY90" s="36"/>
      <c r="CZ90" s="36"/>
      <c r="DF90" s="36">
        <v>2.6249000000000001E-6</v>
      </c>
      <c r="DG90" s="36">
        <v>0.31753439818000001</v>
      </c>
      <c r="DH90" s="36">
        <v>1045.1548361876</v>
      </c>
      <c r="DI90" s="30">
        <f t="shared" si="124"/>
        <v>1.8178666850976883E-6</v>
      </c>
      <c r="DJ90" s="30">
        <f t="shared" si="125"/>
        <v>1.8181627994367893E-6</v>
      </c>
      <c r="DK90" s="30">
        <f t="shared" si="126"/>
        <v>1.8181627989371513E-6</v>
      </c>
      <c r="DL90" s="30">
        <f t="shared" si="127"/>
        <v>1.8181627989371532E-6</v>
      </c>
      <c r="DN90" s="36">
        <v>6.7006000000000001E-7</v>
      </c>
      <c r="DO90" s="36">
        <v>6.8727662159999994E-2</v>
      </c>
      <c r="DP90" s="36">
        <v>408.43894361129998</v>
      </c>
      <c r="DQ90" s="30">
        <f t="shared" si="128"/>
        <v>-3.9210219639221177E-7</v>
      </c>
      <c r="DR90" s="30">
        <f t="shared" si="129"/>
        <v>-3.921354042872704E-7</v>
      </c>
      <c r="DS90" s="30">
        <f t="shared" si="130"/>
        <v>-3.9213540423123541E-7</v>
      </c>
      <c r="DT90" s="30">
        <f t="shared" si="131"/>
        <v>-3.9213540423123541E-7</v>
      </c>
      <c r="DV90" s="36">
        <v>1.3962999999999999E-7</v>
      </c>
      <c r="DW90" s="36">
        <v>3.0499096836600001</v>
      </c>
      <c r="DX90" s="36">
        <v>423.41679713830001</v>
      </c>
      <c r="DY90" s="30">
        <f t="shared" si="132"/>
        <v>1.0659276215001745E-7</v>
      </c>
      <c r="DZ90" s="30">
        <f t="shared" si="133"/>
        <v>1.0659847636679365E-7</v>
      </c>
      <c r="EA90" s="30">
        <f t="shared" si="134"/>
        <v>1.0659847635715158E-7</v>
      </c>
      <c r="EB90" s="30">
        <f t="shared" si="135"/>
        <v>1.0659847635715162E-7</v>
      </c>
      <c r="ED90" s="36">
        <v>1.7430000000000001E-8</v>
      </c>
      <c r="EE90" s="36">
        <v>4.5764623784699996</v>
      </c>
      <c r="EF90" s="36">
        <v>1994.3304451573999</v>
      </c>
      <c r="EG90" s="30">
        <f t="shared" si="136"/>
        <v>1.708923572802553E-8</v>
      </c>
      <c r="EH90" s="30">
        <f t="shared" si="137"/>
        <v>1.7088211453382053E-8</v>
      </c>
      <c r="EI90" s="30">
        <f t="shared" si="138"/>
        <v>1.7088211455111741E-8</v>
      </c>
      <c r="EJ90" s="30">
        <f t="shared" si="139"/>
        <v>1.7088211455111734E-8</v>
      </c>
      <c r="EL90" s="36"/>
      <c r="EM90" s="36"/>
      <c r="EN90" s="36"/>
      <c r="ET90" s="36"/>
      <c r="EU90" s="36"/>
      <c r="EV90" s="36"/>
    </row>
    <row r="91" spans="1:152" s="30" customFormat="1" ht="12.75">
      <c r="A91" s="34" t="s">
        <v>26</v>
      </c>
      <c r="B91" s="33" t="s">
        <v>200</v>
      </c>
      <c r="C91" s="34" t="s">
        <v>234</v>
      </c>
      <c r="D91" s="34" t="s">
        <v>26</v>
      </c>
      <c r="E91" s="34" t="s">
        <v>26</v>
      </c>
      <c r="F91" s="34" t="s">
        <v>26</v>
      </c>
      <c r="N91" s="36">
        <v>9.1429999999999997E-7</v>
      </c>
      <c r="O91" s="36">
        <v>1.8752157751</v>
      </c>
      <c r="P91" s="36">
        <v>38.133035637799999</v>
      </c>
      <c r="Q91" s="30">
        <f t="shared" si="96"/>
        <v>-8.4896502631066719E-8</v>
      </c>
      <c r="R91" s="30">
        <f t="shared" si="97"/>
        <v>-8.4891308070623087E-8</v>
      </c>
      <c r="S91" s="30">
        <f t="shared" si="98"/>
        <v>-8.4891308079388621E-8</v>
      </c>
      <c r="T91" s="30">
        <f t="shared" si="99"/>
        <v>-8.4891308079388621E-8</v>
      </c>
      <c r="V91" s="36">
        <v>1.7547E-7</v>
      </c>
      <c r="W91" s="36">
        <v>2.44735118493</v>
      </c>
      <c r="X91" s="36">
        <v>423.41679713830001</v>
      </c>
      <c r="Y91" s="30">
        <f t="shared" si="100"/>
        <v>1.7459887552258421E-7</v>
      </c>
      <c r="Z91" s="30">
        <f t="shared" si="101"/>
        <v>1.7459998160193909E-7</v>
      </c>
      <c r="AA91" s="30">
        <f t="shared" si="102"/>
        <v>1.7459998160007324E-7</v>
      </c>
      <c r="AB91" s="30">
        <f t="shared" si="103"/>
        <v>1.7459998160007326E-7</v>
      </c>
      <c r="AD91" s="36">
        <v>3.4539999999999997E-8</v>
      </c>
      <c r="AE91" s="36">
        <v>4.7719761069600004</v>
      </c>
      <c r="AF91" s="36">
        <v>423.41679713830001</v>
      </c>
      <c r="AG91" s="30">
        <f t="shared" si="104"/>
        <v>-2.602917936442974E-8</v>
      </c>
      <c r="AH91" s="30">
        <f t="shared" si="105"/>
        <v>-2.6027740783350201E-8</v>
      </c>
      <c r="AI91" s="30">
        <f t="shared" si="106"/>
        <v>-2.6027740785777817E-8</v>
      </c>
      <c r="AJ91" s="30">
        <f t="shared" si="107"/>
        <v>-2.6027740785777807E-8</v>
      </c>
      <c r="AL91" s="36">
        <v>3.0300000000000001E-9</v>
      </c>
      <c r="AM91" s="36">
        <v>2.4158474732999999</v>
      </c>
      <c r="AN91" s="36">
        <v>127.4717966068</v>
      </c>
      <c r="AO91" s="30">
        <f t="shared" si="108"/>
        <v>-4.1763779624063926E-10</v>
      </c>
      <c r="AP91" s="30">
        <f t="shared" si="109"/>
        <v>-4.1758055208931858E-10</v>
      </c>
      <c r="AQ91" s="30">
        <f t="shared" si="110"/>
        <v>-4.1758055218591497E-10</v>
      </c>
      <c r="AR91" s="30">
        <f t="shared" si="111"/>
        <v>-4.1758055218591497E-10</v>
      </c>
      <c r="AT91" s="36"/>
      <c r="AU91" s="36"/>
      <c r="AV91" s="36"/>
      <c r="BB91" s="36"/>
      <c r="BC91" s="36"/>
      <c r="BD91" s="36"/>
      <c r="BJ91" s="36">
        <v>5.8409999999999998E-8</v>
      </c>
      <c r="BK91" s="36">
        <v>2.3582991528499999</v>
      </c>
      <c r="BL91" s="36">
        <v>750.10360753340001</v>
      </c>
      <c r="BM91" s="30">
        <f t="shared" si="112"/>
        <v>-1.3310976050750336E-8</v>
      </c>
      <c r="BN91" s="30">
        <f t="shared" si="113"/>
        <v>-1.3317359584239637E-8</v>
      </c>
      <c r="BO91" s="30">
        <f t="shared" si="114"/>
        <v>-1.331735957346793E-8</v>
      </c>
      <c r="BP91" s="30">
        <f t="shared" si="115"/>
        <v>-1.3317359573467982E-8</v>
      </c>
      <c r="BR91" s="36">
        <v>1.321E-8</v>
      </c>
      <c r="BS91" s="36">
        <v>2.9153478271800002</v>
      </c>
      <c r="BT91" s="36">
        <v>1265.5674786264001</v>
      </c>
      <c r="BU91" s="30">
        <f t="shared" si="116"/>
        <v>-7.5752165992997978E-9</v>
      </c>
      <c r="BV91" s="30">
        <f t="shared" si="117"/>
        <v>-7.5731670002878122E-9</v>
      </c>
      <c r="BW91" s="30">
        <f t="shared" si="118"/>
        <v>-7.5731670037466299E-9</v>
      </c>
      <c r="BX91" s="30">
        <f t="shared" si="119"/>
        <v>-7.57316700374661E-9</v>
      </c>
      <c r="BZ91" s="36">
        <v>2.1999999999999998E-9</v>
      </c>
      <c r="CA91" s="36">
        <v>1.0344366815099999</v>
      </c>
      <c r="CB91" s="36">
        <v>483.2205421786</v>
      </c>
      <c r="CC91" s="30">
        <f t="shared" si="120"/>
        <v>-1.6269217661645131E-10</v>
      </c>
      <c r="CD91" s="30">
        <f t="shared" si="121"/>
        <v>-1.6285081747335448E-10</v>
      </c>
      <c r="CE91" s="30">
        <f t="shared" si="122"/>
        <v>-1.6285081720565727E-10</v>
      </c>
      <c r="CF91" s="30">
        <f t="shared" si="123"/>
        <v>-1.6285081720565826E-10</v>
      </c>
      <c r="CH91" s="36"/>
      <c r="CI91" s="36"/>
      <c r="CJ91" s="36"/>
      <c r="CP91" s="36"/>
      <c r="CQ91" s="36"/>
      <c r="CR91" s="36"/>
      <c r="CX91" s="36"/>
      <c r="CY91" s="36"/>
      <c r="CZ91" s="36"/>
      <c r="DF91" s="36">
        <v>2.95331E-6</v>
      </c>
      <c r="DG91" s="36">
        <v>0.67144493789000004</v>
      </c>
      <c r="DH91" s="36">
        <v>88.865680217000005</v>
      </c>
      <c r="DI91" s="30">
        <f t="shared" si="124"/>
        <v>2.9062683991341356E-6</v>
      </c>
      <c r="DJ91" s="30">
        <f t="shared" si="125"/>
        <v>2.9062753803528062E-6</v>
      </c>
      <c r="DK91" s="30">
        <f t="shared" si="126"/>
        <v>2.9062753803410266E-6</v>
      </c>
      <c r="DL91" s="30">
        <f t="shared" si="127"/>
        <v>2.9062753803410266E-6</v>
      </c>
      <c r="DN91" s="36">
        <v>6.8945000000000002E-7</v>
      </c>
      <c r="DO91" s="36">
        <v>2.4712750505700001</v>
      </c>
      <c r="DP91" s="36">
        <v>949.17560896980001</v>
      </c>
      <c r="DQ91" s="30">
        <f t="shared" si="128"/>
        <v>-6.4762823036869012E-7</v>
      </c>
      <c r="DR91" s="30">
        <f t="shared" si="129"/>
        <v>-6.4766181036392677E-7</v>
      </c>
      <c r="DS91" s="30">
        <f t="shared" si="130"/>
        <v>-6.476618103072734E-7</v>
      </c>
      <c r="DT91" s="30">
        <f t="shared" si="131"/>
        <v>-6.4766181030727371E-7</v>
      </c>
      <c r="DV91" s="36">
        <v>1.0614E-7</v>
      </c>
      <c r="DW91" s="36">
        <v>5.0284592322900004</v>
      </c>
      <c r="DX91" s="36">
        <v>137.03302416240001</v>
      </c>
      <c r="DY91" s="30">
        <f t="shared" si="132"/>
        <v>-4.5566072022807668E-8</v>
      </c>
      <c r="DZ91" s="30">
        <f t="shared" si="133"/>
        <v>-4.5568037673761151E-8</v>
      </c>
      <c r="EA91" s="30">
        <f t="shared" si="134"/>
        <v>-4.5568037670444296E-8</v>
      </c>
      <c r="EB91" s="30">
        <f t="shared" si="135"/>
        <v>-4.5568037670444296E-8</v>
      </c>
      <c r="ED91" s="36">
        <v>1.913E-8</v>
      </c>
      <c r="EE91" s="36">
        <v>5.17436386408</v>
      </c>
      <c r="EF91" s="36">
        <v>2854.6403739102002</v>
      </c>
      <c r="EG91" s="30">
        <f t="shared" si="136"/>
        <v>-6.4188410668659042E-9</v>
      </c>
      <c r="EH91" s="30">
        <f t="shared" si="137"/>
        <v>-6.41114264812054E-9</v>
      </c>
      <c r="EI91" s="30">
        <f t="shared" si="138"/>
        <v>-6.4111426611121808E-9</v>
      </c>
      <c r="EJ91" s="30">
        <f t="shared" si="139"/>
        <v>-6.4111426611121494E-9</v>
      </c>
      <c r="EL91" s="36"/>
      <c r="EM91" s="36"/>
      <c r="EN91" s="36"/>
      <c r="ET91" s="36"/>
      <c r="EU91" s="36"/>
      <c r="EV91" s="36"/>
    </row>
    <row r="92" spans="1:152" s="30" customFormat="1" ht="12.75">
      <c r="N92" s="36">
        <v>8.3791000000000002E-7</v>
      </c>
      <c r="O92" s="36">
        <v>5.48810655641</v>
      </c>
      <c r="P92" s="36">
        <v>0.11187458459999999</v>
      </c>
      <c r="Q92" s="30">
        <f t="shared" si="96"/>
        <v>5.8635732726055952E-7</v>
      </c>
      <c r="R92" s="30">
        <f t="shared" si="97"/>
        <v>5.8635731724026288E-7</v>
      </c>
      <c r="S92" s="30">
        <f t="shared" si="98"/>
        <v>5.8635731724027993E-7</v>
      </c>
      <c r="T92" s="30">
        <f t="shared" si="99"/>
        <v>5.8635731724027993E-7</v>
      </c>
      <c r="V92" s="36">
        <v>1.5428E-7</v>
      </c>
      <c r="W92" s="36">
        <v>4.2379008820499999</v>
      </c>
      <c r="X92" s="36">
        <v>1162.4747044077999</v>
      </c>
      <c r="Y92" s="30">
        <f t="shared" si="100"/>
        <v>-9.1729998462747289E-8</v>
      </c>
      <c r="Z92" s="30">
        <f t="shared" si="101"/>
        <v>-9.1751575138908672E-8</v>
      </c>
      <c r="AA92" s="30">
        <f t="shared" si="102"/>
        <v>-9.1751575102501674E-8</v>
      </c>
      <c r="AB92" s="30">
        <f t="shared" si="103"/>
        <v>-9.175157510250178E-8</v>
      </c>
      <c r="AD92" s="36">
        <v>2.6230000000000001E-8</v>
      </c>
      <c r="AE92" s="36">
        <v>5.1523741538400003</v>
      </c>
      <c r="AF92" s="36">
        <v>1368.6602528450001</v>
      </c>
      <c r="AG92" s="30">
        <f t="shared" si="104"/>
        <v>-1.9971458314741807E-8</v>
      </c>
      <c r="AH92" s="30">
        <f t="shared" si="105"/>
        <v>-1.9974940459000916E-8</v>
      </c>
      <c r="AI92" s="30">
        <f t="shared" si="106"/>
        <v>-1.9974940453125704E-8</v>
      </c>
      <c r="AJ92" s="30">
        <f t="shared" si="107"/>
        <v>-1.9974940453125734E-8</v>
      </c>
      <c r="AL92" s="36">
        <v>3.05E-9</v>
      </c>
      <c r="AM92" s="36">
        <v>5.3415470298800001</v>
      </c>
      <c r="AN92" s="36">
        <v>131.4039498699</v>
      </c>
      <c r="AO92" s="30">
        <f t="shared" si="108"/>
        <v>-3.0273395918273486E-10</v>
      </c>
      <c r="AP92" s="30">
        <f t="shared" si="109"/>
        <v>-3.0279363478694744E-10</v>
      </c>
      <c r="AQ92" s="30">
        <f t="shared" si="110"/>
        <v>-3.0279363468624931E-10</v>
      </c>
      <c r="AR92" s="30">
        <f t="shared" si="111"/>
        <v>-3.0279363468624931E-10</v>
      </c>
      <c r="AT92" s="36"/>
      <c r="AU92" s="36"/>
      <c r="AV92" s="36"/>
      <c r="BB92" s="36"/>
      <c r="BC92" s="36"/>
      <c r="BD92" s="36"/>
      <c r="BJ92" s="36">
        <v>5.8080000000000001E-8</v>
      </c>
      <c r="BK92" s="36">
        <v>5.0160224279400003</v>
      </c>
      <c r="BL92" s="36">
        <v>479.28838891549998</v>
      </c>
      <c r="BM92" s="30">
        <f t="shared" si="112"/>
        <v>-4.1166326870957172E-8</v>
      </c>
      <c r="BN92" s="30">
        <f t="shared" si="113"/>
        <v>-4.1163388357604559E-8</v>
      </c>
      <c r="BO92" s="30">
        <f t="shared" si="114"/>
        <v>-4.1163388362563302E-8</v>
      </c>
      <c r="BP92" s="30">
        <f t="shared" si="115"/>
        <v>-4.1163388362563282E-8</v>
      </c>
      <c r="BR92" s="36">
        <v>1.3070000000000001E-8</v>
      </c>
      <c r="BS92" s="36">
        <v>5.41748323885</v>
      </c>
      <c r="BT92" s="36">
        <v>217.96496188399999</v>
      </c>
      <c r="BU92" s="30">
        <f t="shared" si="116"/>
        <v>-6.3053784473667242E-9</v>
      </c>
      <c r="BV92" s="30">
        <f t="shared" si="117"/>
        <v>-6.3057518424198648E-9</v>
      </c>
      <c r="BW92" s="30">
        <f t="shared" si="118"/>
        <v>-6.3057518417897889E-9</v>
      </c>
      <c r="BX92" s="30">
        <f t="shared" si="119"/>
        <v>-6.3057518417897889E-9</v>
      </c>
      <c r="BZ92" s="36">
        <v>2.1700000000000002E-9</v>
      </c>
      <c r="CA92" s="36">
        <v>4.6521016271300004</v>
      </c>
      <c r="CB92" s="36">
        <v>750.10360753340001</v>
      </c>
      <c r="CC92" s="30">
        <f t="shared" si="120"/>
        <v>1.9114898543739941E-9</v>
      </c>
      <c r="CD92" s="30">
        <f t="shared" si="121"/>
        <v>1.9116051367653553E-9</v>
      </c>
      <c r="CE92" s="30">
        <f t="shared" si="122"/>
        <v>1.911605136570843E-9</v>
      </c>
      <c r="CF92" s="30">
        <f t="shared" si="123"/>
        <v>1.9116051365708438E-9</v>
      </c>
      <c r="CH92" s="36"/>
      <c r="CI92" s="36"/>
      <c r="CJ92" s="36"/>
      <c r="CP92" s="36"/>
      <c r="CQ92" s="36"/>
      <c r="CR92" s="36"/>
      <c r="CX92" s="36"/>
      <c r="CY92" s="36"/>
      <c r="CZ92" s="36"/>
      <c r="DF92" s="36">
        <v>3.4296799999999998E-6</v>
      </c>
      <c r="DG92" s="36">
        <v>5.8560032229900001</v>
      </c>
      <c r="DH92" s="36">
        <v>1795.258443721</v>
      </c>
      <c r="DI92" s="30">
        <f t="shared" si="124"/>
        <v>-1.9772441314902453E-6</v>
      </c>
      <c r="DJ92" s="30">
        <f t="shared" si="125"/>
        <v>-1.9764912429702485E-6</v>
      </c>
      <c r="DK92" s="30">
        <f t="shared" si="126"/>
        <v>-1.9764912442408272E-6</v>
      </c>
      <c r="DL92" s="30">
        <f t="shared" si="127"/>
        <v>-1.9764912442408221E-6</v>
      </c>
      <c r="DN92" s="36">
        <v>6.0455999999999996E-7</v>
      </c>
      <c r="DO92" s="36">
        <v>2.25094790113</v>
      </c>
      <c r="DP92" s="36">
        <v>1788.1448967202</v>
      </c>
      <c r="DQ92" s="30">
        <f t="shared" si="128"/>
        <v>1.144315889365423E-7</v>
      </c>
      <c r="DR92" s="30">
        <f t="shared" si="129"/>
        <v>1.1427274535468935E-7</v>
      </c>
      <c r="DS92" s="30">
        <f t="shared" si="130"/>
        <v>1.1427274562273626E-7</v>
      </c>
      <c r="DT92" s="30">
        <f t="shared" si="131"/>
        <v>1.1427274562273523E-7</v>
      </c>
      <c r="DV92" s="36">
        <v>1.4382E-7</v>
      </c>
      <c r="DW92" s="36">
        <v>4.6872008002700003</v>
      </c>
      <c r="DX92" s="36">
        <v>1148.2476104062</v>
      </c>
      <c r="DY92" s="30">
        <f t="shared" si="132"/>
        <v>-1.5580385528092718E-8</v>
      </c>
      <c r="DZ92" s="30">
        <f t="shared" si="133"/>
        <v>-1.560495106119294E-8</v>
      </c>
      <c r="EA92" s="30">
        <f t="shared" si="134"/>
        <v>-1.560495101974052E-8</v>
      </c>
      <c r="EB92" s="30">
        <f t="shared" si="135"/>
        <v>-1.5604951019740646E-8</v>
      </c>
      <c r="ED92" s="36">
        <v>1.946E-8</v>
      </c>
      <c r="EE92" s="36">
        <v>6.2335584562299999</v>
      </c>
      <c r="EF92" s="36">
        <v>1471.7530270636</v>
      </c>
      <c r="EG92" s="30">
        <f t="shared" si="136"/>
        <v>-6.7802960818825305E-9</v>
      </c>
      <c r="EH92" s="30">
        <f t="shared" si="137"/>
        <v>-6.7843130187382451E-9</v>
      </c>
      <c r="EI92" s="30">
        <f t="shared" si="138"/>
        <v>-6.7843130119601824E-9</v>
      </c>
      <c r="EJ92" s="30">
        <f t="shared" si="139"/>
        <v>-6.7843130119602147E-9</v>
      </c>
      <c r="EL92" s="36"/>
      <c r="EM92" s="36"/>
      <c r="EN92" s="36"/>
      <c r="ET92" s="36"/>
      <c r="EU92" s="36"/>
      <c r="EV92" s="36"/>
    </row>
    <row r="93" spans="1:152" s="30" customFormat="1" ht="12.75">
      <c r="A93" s="30" t="s">
        <v>202</v>
      </c>
      <c r="B93" s="30" t="s">
        <v>203</v>
      </c>
      <c r="C93" s="30" t="s">
        <v>204</v>
      </c>
      <c r="N93" s="36">
        <v>8.3460999999999998E-7</v>
      </c>
      <c r="O93" s="36">
        <v>2.2897276727899998</v>
      </c>
      <c r="P93" s="36">
        <v>628.85158605009997</v>
      </c>
      <c r="Q93" s="30">
        <f t="shared" si="96"/>
        <v>3.0477070487369485E-7</v>
      </c>
      <c r="R93" s="30">
        <f t="shared" si="97"/>
        <v>3.0469759069383673E-7</v>
      </c>
      <c r="S93" s="30">
        <f t="shared" si="98"/>
        <v>3.0469759081721481E-7</v>
      </c>
      <c r="T93" s="30">
        <f t="shared" si="99"/>
        <v>3.0469759081721449E-7</v>
      </c>
      <c r="V93" s="36">
        <v>1.4608E-7</v>
      </c>
      <c r="W93" s="36">
        <v>3.5971324785699998</v>
      </c>
      <c r="X93" s="36">
        <v>1045.1548361876</v>
      </c>
      <c r="Y93" s="30">
        <f t="shared" si="100"/>
        <v>-8.5708771676334096E-8</v>
      </c>
      <c r="Z93" s="30">
        <f t="shared" si="101"/>
        <v>-8.572727101293929E-8</v>
      </c>
      <c r="AA93" s="30">
        <f t="shared" si="102"/>
        <v>-8.5727270981724511E-8</v>
      </c>
      <c r="AB93" s="30">
        <f t="shared" si="103"/>
        <v>-8.5727270981724617E-8</v>
      </c>
      <c r="AD93" s="36">
        <v>2.4570000000000001E-8</v>
      </c>
      <c r="AE93" s="36">
        <v>3.89612890177</v>
      </c>
      <c r="AF93" s="36">
        <v>210.85141488319999</v>
      </c>
      <c r="AG93" s="30">
        <f t="shared" si="104"/>
        <v>-2.2488914927834354E-8</v>
      </c>
      <c r="AH93" s="30">
        <f t="shared" si="105"/>
        <v>-2.2488602681832891E-8</v>
      </c>
      <c r="AI93" s="30">
        <f t="shared" si="106"/>
        <v>-2.2488602682359805E-8</v>
      </c>
      <c r="AJ93" s="30">
        <f t="shared" si="107"/>
        <v>-2.2488602682359802E-8</v>
      </c>
      <c r="AL93" s="36">
        <v>2.98E-9</v>
      </c>
      <c r="AM93" s="36">
        <v>2.2859463139299998</v>
      </c>
      <c r="AN93" s="36">
        <v>635.96513305090002</v>
      </c>
      <c r="AO93" s="30">
        <f t="shared" si="108"/>
        <v>9.6730445476325724E-10</v>
      </c>
      <c r="AP93" s="30">
        <f t="shared" si="109"/>
        <v>9.6703621776685235E-10</v>
      </c>
      <c r="AQ93" s="30">
        <f t="shared" si="110"/>
        <v>9.6703621821949385E-10</v>
      </c>
      <c r="AR93" s="30">
        <f t="shared" si="111"/>
        <v>9.6703621821949282E-10</v>
      </c>
      <c r="AT93" s="36"/>
      <c r="AU93" s="36"/>
      <c r="AV93" s="36"/>
      <c r="BB93" s="36"/>
      <c r="BC93" s="36"/>
      <c r="BD93" s="36"/>
      <c r="BJ93" s="36">
        <v>8.0789999999999997E-8</v>
      </c>
      <c r="BK93" s="36">
        <v>0.42574715103999999</v>
      </c>
      <c r="BL93" s="36">
        <v>554.0699874828</v>
      </c>
      <c r="BM93" s="30">
        <f t="shared" si="112"/>
        <v>-7.10827560797933E-8</v>
      </c>
      <c r="BN93" s="30">
        <f t="shared" si="113"/>
        <v>-7.108593923729801E-8</v>
      </c>
      <c r="BO93" s="30">
        <f t="shared" si="114"/>
        <v>-7.1085939231927027E-8</v>
      </c>
      <c r="BP93" s="30">
        <f t="shared" si="115"/>
        <v>-7.1085939231927053E-8</v>
      </c>
      <c r="BR93" s="36">
        <v>1.4829999999999999E-8</v>
      </c>
      <c r="BS93" s="36">
        <v>0.91111666841000005</v>
      </c>
      <c r="BT93" s="36">
        <v>543.91805909619995</v>
      </c>
      <c r="BU93" s="30">
        <f t="shared" si="116"/>
        <v>-7.5466540739434718E-9</v>
      </c>
      <c r="BV93" s="30">
        <f t="shared" si="117"/>
        <v>-7.5476930965536783E-9</v>
      </c>
      <c r="BW93" s="30">
        <f t="shared" si="118"/>
        <v>-7.5476930948004309E-9</v>
      </c>
      <c r="BX93" s="30">
        <f t="shared" si="119"/>
        <v>-7.5476930948004376E-9</v>
      </c>
      <c r="BZ93" s="36">
        <v>1.43E-9</v>
      </c>
      <c r="CA93" s="36">
        <v>2.3196997979099998</v>
      </c>
      <c r="CB93" s="36">
        <v>18.159247264699999</v>
      </c>
      <c r="CC93" s="30">
        <f t="shared" si="120"/>
        <v>-8.6338678575028632E-10</v>
      </c>
      <c r="CD93" s="30">
        <f t="shared" si="121"/>
        <v>-8.6338368819392885E-10</v>
      </c>
      <c r="CE93" s="30">
        <f t="shared" si="122"/>
        <v>-8.6338368819915571E-10</v>
      </c>
      <c r="CF93" s="30">
        <f t="shared" si="123"/>
        <v>-8.6338368819915571E-10</v>
      </c>
      <c r="CH93" s="36"/>
      <c r="CI93" s="36"/>
      <c r="CJ93" s="36"/>
      <c r="CP93" s="36"/>
      <c r="CQ93" s="36"/>
      <c r="CR93" s="36"/>
      <c r="CX93" s="36"/>
      <c r="CY93" s="36"/>
      <c r="CZ93" s="36"/>
      <c r="DF93" s="36">
        <v>3.4111700000000001E-6</v>
      </c>
      <c r="DG93" s="36">
        <v>2.3758524725000001</v>
      </c>
      <c r="DH93" s="36">
        <v>525.49817940059995</v>
      </c>
      <c r="DI93" s="30">
        <f t="shared" si="124"/>
        <v>2.9296229927239775E-6</v>
      </c>
      <c r="DJ93" s="30">
        <f t="shared" si="125"/>
        <v>2.9294855790665763E-6</v>
      </c>
      <c r="DK93" s="30">
        <f t="shared" si="126"/>
        <v>2.9294855792984694E-6</v>
      </c>
      <c r="DL93" s="30">
        <f t="shared" si="127"/>
        <v>2.9294855792984685E-6</v>
      </c>
      <c r="DN93" s="36">
        <v>6.7074000000000004E-7</v>
      </c>
      <c r="DO93" s="36">
        <v>5.4536587015900002</v>
      </c>
      <c r="DP93" s="36">
        <v>200.76892246579999</v>
      </c>
      <c r="DQ93" s="30">
        <f t="shared" si="128"/>
        <v>-2.4374279889896964E-7</v>
      </c>
      <c r="DR93" s="30">
        <f t="shared" si="129"/>
        <v>-2.4376157187620321E-7</v>
      </c>
      <c r="DS93" s="30">
        <f t="shared" si="130"/>
        <v>-2.4376157184452477E-7</v>
      </c>
      <c r="DT93" s="30">
        <f t="shared" si="131"/>
        <v>-2.4376157184452477E-7</v>
      </c>
      <c r="DV93" s="36">
        <v>1.3470000000000001E-7</v>
      </c>
      <c r="DW93" s="36">
        <v>1.9028040713500001</v>
      </c>
      <c r="DX93" s="36">
        <v>408.43894361129998</v>
      </c>
      <c r="DY93" s="30">
        <f t="shared" si="132"/>
        <v>1.2597894823626654E-7</v>
      </c>
      <c r="DZ93" s="30">
        <f t="shared" si="133"/>
        <v>1.2597603390748273E-7</v>
      </c>
      <c r="EA93" s="30">
        <f t="shared" si="134"/>
        <v>1.2597603391240087E-7</v>
      </c>
      <c r="EB93" s="30">
        <f t="shared" si="135"/>
        <v>1.2597603391240087E-7</v>
      </c>
      <c r="ED93" s="36">
        <v>1.9630000000000001E-8</v>
      </c>
      <c r="EE93" s="36">
        <v>6.1781455862800003</v>
      </c>
      <c r="EF93" s="36">
        <v>1464.6394800628</v>
      </c>
      <c r="EG93" s="30">
        <f t="shared" si="136"/>
        <v>-7.1325138128768684E-9</v>
      </c>
      <c r="EH93" s="30">
        <f t="shared" si="137"/>
        <v>-7.1365217959843659E-9</v>
      </c>
      <c r="EI93" s="30">
        <f t="shared" si="138"/>
        <v>-7.1365217892214167E-9</v>
      </c>
      <c r="EJ93" s="30">
        <f t="shared" si="139"/>
        <v>-7.1365217892214497E-9</v>
      </c>
      <c r="EL93" s="36"/>
      <c r="EM93" s="36"/>
      <c r="EN93" s="36"/>
      <c r="ET93" s="36"/>
      <c r="EU93" s="36"/>
      <c r="EV93" s="36"/>
    </row>
    <row r="94" spans="1:152" s="30" customFormat="1" ht="12.75">
      <c r="A94" s="30">
        <f>F85</f>
        <v>9.4631876689322389</v>
      </c>
      <c r="B94" s="30">
        <f xml:space="preserve"> 0.0057755183 * A94</f>
        <v>5.4654813558252489E-2</v>
      </c>
      <c r="C94" s="30">
        <f xml:space="preserve"> Tau - B94/DAYSinMILLENNIUM</f>
        <v>-5.5447226286852395E-3</v>
      </c>
      <c r="N94" s="36">
        <v>9.6987000000000004E-7</v>
      </c>
      <c r="O94" s="36">
        <v>4.5366659576300004</v>
      </c>
      <c r="P94" s="36">
        <v>302.16477565500003</v>
      </c>
      <c r="Q94" s="30">
        <f t="shared" si="96"/>
        <v>-9.3201802502993371E-7</v>
      </c>
      <c r="R94" s="30">
        <f t="shared" si="97"/>
        <v>-9.3200589243748301E-7</v>
      </c>
      <c r="S94" s="30">
        <f t="shared" si="98"/>
        <v>-9.3200589245795791E-7</v>
      </c>
      <c r="T94" s="30">
        <f t="shared" si="99"/>
        <v>-9.320058924579577E-7</v>
      </c>
      <c r="V94" s="36">
        <v>1.4111E-7</v>
      </c>
      <c r="W94" s="36">
        <v>2.9426246835300001</v>
      </c>
      <c r="X94" s="36">
        <v>1685.0521225016</v>
      </c>
      <c r="Y94" s="30">
        <f t="shared" si="100"/>
        <v>1.4014388150328147E-7</v>
      </c>
      <c r="Z94" s="30">
        <f t="shared" si="101"/>
        <v>1.4013972065416122E-7</v>
      </c>
      <c r="AA94" s="30">
        <f t="shared" si="102"/>
        <v>1.4013972066118992E-7</v>
      </c>
      <c r="AB94" s="30">
        <f t="shared" si="103"/>
        <v>1.4013972066118992E-7</v>
      </c>
      <c r="AD94" s="36">
        <v>2.461E-8</v>
      </c>
      <c r="AE94" s="36">
        <v>1.5852287676000001</v>
      </c>
      <c r="AF94" s="36">
        <v>32.243328914400003</v>
      </c>
      <c r="AG94" s="30">
        <f t="shared" si="104"/>
        <v>4.0263010335280455E-9</v>
      </c>
      <c r="AH94" s="30">
        <f t="shared" si="105"/>
        <v>4.0264181717953349E-9</v>
      </c>
      <c r="AI94" s="30">
        <f t="shared" si="106"/>
        <v>4.0264181715976735E-9</v>
      </c>
      <c r="AJ94" s="30">
        <f t="shared" si="107"/>
        <v>4.0264181715976735E-9</v>
      </c>
      <c r="AL94" s="36">
        <v>3.72E-9</v>
      </c>
      <c r="AM94" s="36">
        <v>1.0372391138999999</v>
      </c>
      <c r="AN94" s="36">
        <v>313.21047591889999</v>
      </c>
      <c r="AO94" s="30">
        <f t="shared" si="108"/>
        <v>2.8467000533435618E-9</v>
      </c>
      <c r="AP94" s="30">
        <f t="shared" si="109"/>
        <v>2.8465878146484012E-9</v>
      </c>
      <c r="AQ94" s="30">
        <f t="shared" si="110"/>
        <v>2.8465878148378024E-9</v>
      </c>
      <c r="AR94" s="30">
        <f t="shared" si="111"/>
        <v>2.8465878148378015E-9</v>
      </c>
      <c r="AT94" s="36"/>
      <c r="AU94" s="36"/>
      <c r="AV94" s="36"/>
      <c r="BB94" s="36"/>
      <c r="BC94" s="36"/>
      <c r="BD94" s="36"/>
      <c r="BJ94" s="36">
        <v>6.0139999999999995E-8</v>
      </c>
      <c r="BK94" s="36">
        <v>5.5895223434799997</v>
      </c>
      <c r="BL94" s="36">
        <v>425.11371816769997</v>
      </c>
      <c r="BM94" s="30">
        <f t="shared" si="112"/>
        <v>-5.9891950398216759E-8</v>
      </c>
      <c r="BN94" s="30">
        <f t="shared" si="113"/>
        <v>-5.9892297382736215E-8</v>
      </c>
      <c r="BO94" s="30">
        <f t="shared" si="114"/>
        <v>-5.9892297382150902E-8</v>
      </c>
      <c r="BP94" s="30">
        <f t="shared" si="115"/>
        <v>-5.9892297382150915E-8</v>
      </c>
      <c r="BR94" s="36">
        <v>1.2909999999999999E-8</v>
      </c>
      <c r="BS94" s="36">
        <v>2.6233380106999999</v>
      </c>
      <c r="BT94" s="36">
        <v>554.0699874828</v>
      </c>
      <c r="BU94" s="30">
        <f t="shared" si="116"/>
        <v>1.1631818795126725E-8</v>
      </c>
      <c r="BV94" s="30">
        <f t="shared" si="117"/>
        <v>1.1631354396928945E-8</v>
      </c>
      <c r="BW94" s="30">
        <f t="shared" si="118"/>
        <v>1.1631354397712656E-8</v>
      </c>
      <c r="BX94" s="30">
        <f t="shared" si="119"/>
        <v>1.1631354397712653E-8</v>
      </c>
      <c r="BZ94" s="36">
        <v>1.37E-9</v>
      </c>
      <c r="CA94" s="36">
        <v>5.5004685284599999</v>
      </c>
      <c r="CB94" s="36">
        <v>1169.5882514085999</v>
      </c>
      <c r="CC94" s="30">
        <f t="shared" si="120"/>
        <v>7.5810853301672712E-10</v>
      </c>
      <c r="CD94" s="30">
        <f t="shared" si="121"/>
        <v>7.5790880855823463E-10</v>
      </c>
      <c r="CE94" s="30">
        <f t="shared" si="122"/>
        <v>7.5790880889527775E-10</v>
      </c>
      <c r="CF94" s="30">
        <f t="shared" si="123"/>
        <v>7.5790880889527578E-10</v>
      </c>
      <c r="CH94" s="36"/>
      <c r="CI94" s="36"/>
      <c r="CJ94" s="36"/>
      <c r="CP94" s="36"/>
      <c r="CQ94" s="36"/>
      <c r="CR94" s="36"/>
      <c r="CX94" s="36"/>
      <c r="CY94" s="36"/>
      <c r="CZ94" s="36"/>
      <c r="DF94" s="36">
        <v>2.3401799999999999E-6</v>
      </c>
      <c r="DG94" s="36">
        <v>4.22756813216</v>
      </c>
      <c r="DH94" s="36">
        <v>114.1384744825</v>
      </c>
      <c r="DI94" s="30">
        <f t="shared" si="124"/>
        <v>-2.1040156766453419E-6</v>
      </c>
      <c r="DJ94" s="30">
        <f t="shared" si="125"/>
        <v>-2.1040331737868352E-6</v>
      </c>
      <c r="DK94" s="30">
        <f t="shared" si="126"/>
        <v>-2.1040331737573102E-6</v>
      </c>
      <c r="DL94" s="30">
        <f t="shared" si="127"/>
        <v>-2.1040331737573102E-6</v>
      </c>
      <c r="DN94" s="36">
        <v>6.5578999999999997E-7</v>
      </c>
      <c r="DO94" s="36">
        <v>5.5390793319999999E-2</v>
      </c>
      <c r="DP94" s="36">
        <v>1589.0728952838001</v>
      </c>
      <c r="DQ94" s="30">
        <f t="shared" si="128"/>
        <v>-5.1425115660946662E-7</v>
      </c>
      <c r="DR94" s="30">
        <f t="shared" si="129"/>
        <v>-5.1434790770198441E-7</v>
      </c>
      <c r="DS94" s="30">
        <f t="shared" si="130"/>
        <v>-5.1434790753874708E-7</v>
      </c>
      <c r="DT94" s="30">
        <f t="shared" si="131"/>
        <v>-5.1434790753874708E-7</v>
      </c>
      <c r="DV94" s="36">
        <v>1.0077E-7</v>
      </c>
      <c r="DW94" s="36">
        <v>5.2042658382700004</v>
      </c>
      <c r="DX94" s="36">
        <v>340.77089204480001</v>
      </c>
      <c r="DY94" s="30">
        <f t="shared" si="132"/>
        <v>-9.9261547382124081E-8</v>
      </c>
      <c r="DZ94" s="30">
        <f t="shared" si="133"/>
        <v>-9.9262433013964597E-8</v>
      </c>
      <c r="EA94" s="30">
        <f t="shared" si="134"/>
        <v>-9.9262433012470365E-8</v>
      </c>
      <c r="EB94" s="30">
        <f t="shared" si="135"/>
        <v>-9.9262433012470365E-8</v>
      </c>
      <c r="ED94" s="36">
        <v>1.838E-8</v>
      </c>
      <c r="EE94" s="36">
        <v>5.5946457755900001</v>
      </c>
      <c r="EF94" s="36">
        <v>1038.0412891868</v>
      </c>
      <c r="EG94" s="30">
        <f t="shared" si="136"/>
        <v>1.8142742118059048E-8</v>
      </c>
      <c r="EH94" s="30">
        <f t="shared" si="137"/>
        <v>1.8142284657772044E-8</v>
      </c>
      <c r="EI94" s="30">
        <f t="shared" si="138"/>
        <v>1.8142284658544352E-8</v>
      </c>
      <c r="EJ94" s="30">
        <f t="shared" si="139"/>
        <v>1.8142284658544349E-8</v>
      </c>
      <c r="EL94" s="36"/>
      <c r="EM94" s="36"/>
      <c r="EN94" s="36"/>
      <c r="ET94" s="36"/>
      <c r="EU94" s="36"/>
      <c r="EV94" s="36"/>
    </row>
    <row r="95" spans="1:152" s="30" customFormat="1" ht="12.75">
      <c r="N95" s="36">
        <v>1.0063100000000001E-6</v>
      </c>
      <c r="O95" s="36">
        <v>4.9651366653900002</v>
      </c>
      <c r="P95" s="36">
        <v>269.9214467406</v>
      </c>
      <c r="Q95" s="30">
        <f t="shared" si="96"/>
        <v>-9.5300367368184628E-7</v>
      </c>
      <c r="R95" s="30">
        <f t="shared" si="97"/>
        <v>-9.5301672612515677E-7</v>
      </c>
      <c r="S95" s="30">
        <f t="shared" si="98"/>
        <v>-9.5301672610313285E-7</v>
      </c>
      <c r="T95" s="30">
        <f t="shared" si="99"/>
        <v>-9.5301672610313296E-7</v>
      </c>
      <c r="V95" s="36">
        <v>1.6327999999999999E-7</v>
      </c>
      <c r="W95" s="36">
        <v>4.0566527272500004</v>
      </c>
      <c r="X95" s="36">
        <v>949.17560896980001</v>
      </c>
      <c r="Y95" s="30">
        <f t="shared" si="100"/>
        <v>5.8233200247663057E-8</v>
      </c>
      <c r="Z95" s="30">
        <f t="shared" si="101"/>
        <v>5.8211533761388637E-8</v>
      </c>
      <c r="AA95" s="30">
        <f t="shared" si="102"/>
        <v>5.8211533797950596E-8</v>
      </c>
      <c r="AB95" s="30">
        <f t="shared" si="103"/>
        <v>5.8211533797950457E-8</v>
      </c>
      <c r="AD95" s="36">
        <v>2.5950000000000001E-8</v>
      </c>
      <c r="AE95" s="36">
        <v>3.59007068361</v>
      </c>
      <c r="AF95" s="36">
        <v>131.4039498699</v>
      </c>
      <c r="AG95" s="30">
        <f t="shared" si="104"/>
        <v>-2.4938665893859177E-8</v>
      </c>
      <c r="AH95" s="30">
        <f t="shared" si="105"/>
        <v>-2.4938524828607717E-8</v>
      </c>
      <c r="AI95" s="30">
        <f t="shared" si="106"/>
        <v>-2.4938524828845766E-8</v>
      </c>
      <c r="AJ95" s="30">
        <f t="shared" si="107"/>
        <v>-2.4938524828845766E-8</v>
      </c>
      <c r="AL95" s="36">
        <v>3.3799999999999999E-9</v>
      </c>
      <c r="AM95" s="36">
        <v>0.69100012338000005</v>
      </c>
      <c r="AN95" s="36">
        <v>1361.5467058442</v>
      </c>
      <c r="AO95" s="30">
        <f t="shared" si="108"/>
        <v>2.8364522218101901E-9</v>
      </c>
      <c r="AP95" s="30">
        <f t="shared" si="109"/>
        <v>2.8360776544844522E-9</v>
      </c>
      <c r="AQ95" s="30">
        <f t="shared" si="110"/>
        <v>2.8360776551166114E-9</v>
      </c>
      <c r="AR95" s="30">
        <f t="shared" si="111"/>
        <v>2.8360776551166097E-9</v>
      </c>
      <c r="AT95" s="36"/>
      <c r="AU95" s="36"/>
      <c r="AV95" s="36"/>
      <c r="BB95" s="36"/>
      <c r="BC95" s="36"/>
      <c r="BD95" s="36"/>
      <c r="BJ95" s="36">
        <v>7.4439999999999997E-8</v>
      </c>
      <c r="BK95" s="36">
        <v>5.4185959645899997</v>
      </c>
      <c r="BL95" s="36">
        <v>213.8203602998</v>
      </c>
      <c r="BM95" s="30">
        <f t="shared" si="112"/>
        <v>-3.4330966008479429E-8</v>
      </c>
      <c r="BN95" s="30">
        <f t="shared" si="113"/>
        <v>-3.4333079312430871E-8</v>
      </c>
      <c r="BO95" s="30">
        <f t="shared" si="114"/>
        <v>-3.4333079308864816E-8</v>
      </c>
      <c r="BP95" s="30">
        <f t="shared" si="115"/>
        <v>-3.4333079308864816E-8</v>
      </c>
      <c r="BR95" s="36">
        <v>1.406E-8</v>
      </c>
      <c r="BS95" s="36">
        <v>0.34582712649000003</v>
      </c>
      <c r="BT95" s="36">
        <v>85.827298831199997</v>
      </c>
      <c r="BU95" s="30">
        <f t="shared" si="116"/>
        <v>1.3941271634313058E-8</v>
      </c>
      <c r="BV95" s="30">
        <f t="shared" si="117"/>
        <v>1.39412482162045E-8</v>
      </c>
      <c r="BW95" s="30">
        <f t="shared" si="118"/>
        <v>1.3941248216244018E-8</v>
      </c>
      <c r="BX95" s="30">
        <f t="shared" si="119"/>
        <v>1.3941248216244018E-8</v>
      </c>
      <c r="BZ95" s="36">
        <v>1.2E-9</v>
      </c>
      <c r="CA95" s="36">
        <v>3.70151294359</v>
      </c>
      <c r="CB95" s="36">
        <v>416.30325013750002</v>
      </c>
      <c r="CC95" s="30">
        <f t="shared" si="120"/>
        <v>2.1189172257458765E-10</v>
      </c>
      <c r="CD95" s="30">
        <f t="shared" si="121"/>
        <v>2.1196530079246627E-10</v>
      </c>
      <c r="CE95" s="30">
        <f t="shared" si="122"/>
        <v>2.1196530066830798E-10</v>
      </c>
      <c r="CF95" s="30">
        <f t="shared" si="123"/>
        <v>2.119653006683085E-10</v>
      </c>
      <c r="CH95" s="41"/>
      <c r="CI95" s="41"/>
      <c r="CJ95" s="41"/>
      <c r="CP95" s="36"/>
      <c r="CQ95" s="36"/>
      <c r="CR95" s="36"/>
      <c r="CX95" s="36"/>
      <c r="CY95" s="36"/>
      <c r="CZ95" s="36"/>
      <c r="DF95" s="36">
        <v>2.2372899999999999E-6</v>
      </c>
      <c r="DG95" s="36">
        <v>2.28129446763</v>
      </c>
      <c r="DH95" s="36">
        <v>330.61896365820002</v>
      </c>
      <c r="DI95" s="30">
        <f t="shared" si="124"/>
        <v>2.0163547813131642E-6</v>
      </c>
      <c r="DJ95" s="30">
        <f t="shared" si="125"/>
        <v>2.0164027389114408E-6</v>
      </c>
      <c r="DK95" s="30">
        <f t="shared" si="126"/>
        <v>2.016402738830519E-6</v>
      </c>
      <c r="DL95" s="30">
        <f t="shared" si="127"/>
        <v>2.0164027388305195E-6</v>
      </c>
      <c r="DN95" s="36">
        <v>4.932E-7</v>
      </c>
      <c r="DO95" s="36">
        <v>4.1724342980699998</v>
      </c>
      <c r="DP95" s="36">
        <v>138.5174968707</v>
      </c>
      <c r="DQ95" s="30">
        <f t="shared" si="128"/>
        <v>-4.7626392569667036E-7</v>
      </c>
      <c r="DR95" s="30">
        <f t="shared" si="129"/>
        <v>-4.7626658151908937E-7</v>
      </c>
      <c r="DS95" s="30">
        <f t="shared" si="130"/>
        <v>-4.7626658151460804E-7</v>
      </c>
      <c r="DT95" s="30">
        <f t="shared" si="131"/>
        <v>-4.7626658151460804E-7</v>
      </c>
      <c r="DV95" s="36">
        <v>1.0323000000000001E-7</v>
      </c>
      <c r="DW95" s="36">
        <v>3.3446027975899999</v>
      </c>
      <c r="DX95" s="36">
        <v>1685.0521225016</v>
      </c>
      <c r="DY95" s="30">
        <f t="shared" si="132"/>
        <v>9.9068959511342152E-8</v>
      </c>
      <c r="DZ95" s="30">
        <f t="shared" si="133"/>
        <v>9.9076271963808639E-8</v>
      </c>
      <c r="EA95" s="30">
        <f t="shared" si="134"/>
        <v>9.9076271951474621E-8</v>
      </c>
      <c r="EB95" s="30">
        <f t="shared" si="135"/>
        <v>9.9076271951474621E-8</v>
      </c>
      <c r="ED95" s="36">
        <v>1.541E-8</v>
      </c>
      <c r="EE95" s="36">
        <v>0.60765337378999995</v>
      </c>
      <c r="EF95" s="36">
        <v>210.85141488319999</v>
      </c>
      <c r="EG95" s="30">
        <f t="shared" si="136"/>
        <v>1.3044501517556853E-8</v>
      </c>
      <c r="EH95" s="30">
        <f t="shared" si="137"/>
        <v>1.304424265861837E-8</v>
      </c>
      <c r="EI95" s="30">
        <f t="shared" si="138"/>
        <v>1.304424265905519E-8</v>
      </c>
      <c r="EJ95" s="30">
        <f t="shared" si="139"/>
        <v>1.3044242659055189E-8</v>
      </c>
      <c r="EL95" s="36"/>
      <c r="EM95" s="36"/>
      <c r="EN95" s="36"/>
      <c r="ET95" s="36"/>
      <c r="EU95" s="36"/>
      <c r="EV95" s="36"/>
    </row>
    <row r="96" spans="1:152" s="30" customFormat="1" ht="12.75">
      <c r="A96" s="30" t="s">
        <v>205</v>
      </c>
      <c r="B96" s="30" t="s">
        <v>206</v>
      </c>
      <c r="C96" s="30" t="s">
        <v>207</v>
      </c>
      <c r="D96" s="30" t="s">
        <v>208</v>
      </c>
      <c r="E96" s="30" t="s">
        <v>209</v>
      </c>
      <c r="F96" s="30" t="s">
        <v>210</v>
      </c>
      <c r="N96" s="36">
        <v>7.5491000000000003E-7</v>
      </c>
      <c r="O96" s="36">
        <v>2.1804527409899999</v>
      </c>
      <c r="P96" s="36">
        <v>728.76296653099996</v>
      </c>
      <c r="Q96" s="30">
        <f t="shared" si="96"/>
        <v>-2.1545611316633068E-7</v>
      </c>
      <c r="R96" s="30">
        <f t="shared" si="97"/>
        <v>-2.1553501064815251E-7</v>
      </c>
      <c r="S96" s="30">
        <f t="shared" si="98"/>
        <v>-2.1553501051501968E-7</v>
      </c>
      <c r="T96" s="30">
        <f t="shared" si="99"/>
        <v>-2.1553501051502032E-7</v>
      </c>
      <c r="V96" s="36">
        <v>1.3348E-7</v>
      </c>
      <c r="W96" s="36">
        <v>6.2450959224</v>
      </c>
      <c r="X96" s="36">
        <v>38.133035637799999</v>
      </c>
      <c r="Y96" s="30">
        <f t="shared" si="100"/>
        <v>1.2934624057014113E-7</v>
      </c>
      <c r="Z96" s="30">
        <f t="shared" si="101"/>
        <v>1.2934605248602184E-7</v>
      </c>
      <c r="AA96" s="30">
        <f t="shared" si="102"/>
        <v>1.2934605248633922E-7</v>
      </c>
      <c r="AB96" s="30">
        <f t="shared" si="103"/>
        <v>1.2934605248633922E-7</v>
      </c>
      <c r="AD96" s="36">
        <v>2.2889999999999999E-8</v>
      </c>
      <c r="AE96" s="36">
        <v>4.76825865118</v>
      </c>
      <c r="AF96" s="36">
        <v>351.81659230870002</v>
      </c>
      <c r="AG96" s="30">
        <f t="shared" si="104"/>
        <v>-2.1698973863153039E-8</v>
      </c>
      <c r="AH96" s="30">
        <f t="shared" si="105"/>
        <v>-2.1698590188008495E-8</v>
      </c>
      <c r="AI96" s="30">
        <f t="shared" si="106"/>
        <v>-2.1698590188655972E-8</v>
      </c>
      <c r="AJ96" s="30">
        <f t="shared" si="107"/>
        <v>-2.1698590188655972E-8</v>
      </c>
      <c r="AL96" s="36">
        <v>3.2500000000000002E-9</v>
      </c>
      <c r="AM96" s="36">
        <v>1.78816356937</v>
      </c>
      <c r="AN96" s="36">
        <v>1148.2476104062</v>
      </c>
      <c r="AO96" s="30">
        <f t="shared" si="108"/>
        <v>-4.3422962424621031E-10</v>
      </c>
      <c r="AP96" s="30">
        <f t="shared" si="109"/>
        <v>-4.3367620855779408E-10</v>
      </c>
      <c r="AQ96" s="30">
        <f t="shared" si="110"/>
        <v>-4.3367620949165953E-10</v>
      </c>
      <c r="AR96" s="30">
        <f t="shared" si="111"/>
        <v>-4.3367620949165664E-10</v>
      </c>
      <c r="AT96" s="36"/>
      <c r="AU96" s="36"/>
      <c r="AV96" s="36"/>
      <c r="BB96" s="36"/>
      <c r="BC96" s="36"/>
      <c r="BD96" s="36"/>
      <c r="BJ96" s="36">
        <v>7.5670000000000002E-8</v>
      </c>
      <c r="BK96" s="36">
        <v>2.68446523795</v>
      </c>
      <c r="BL96" s="36">
        <v>191.20769491019999</v>
      </c>
      <c r="BM96" s="30">
        <f t="shared" si="112"/>
        <v>-4.0467079898519515E-9</v>
      </c>
      <c r="BN96" s="30">
        <f t="shared" si="113"/>
        <v>-4.0445460358925017E-9</v>
      </c>
      <c r="BO96" s="30">
        <f t="shared" si="114"/>
        <v>-4.0445460395406809E-9</v>
      </c>
      <c r="BP96" s="30">
        <f t="shared" si="115"/>
        <v>-4.0445460395406635E-9</v>
      </c>
      <c r="BR96" s="36">
        <v>1.287E-8</v>
      </c>
      <c r="BS96" s="36">
        <v>2.82247279651</v>
      </c>
      <c r="BT96" s="36">
        <v>231.45834270270001</v>
      </c>
      <c r="BU96" s="30">
        <f t="shared" si="116"/>
        <v>4.074116461608958E-10</v>
      </c>
      <c r="BV96" s="30">
        <f t="shared" si="117"/>
        <v>4.078571714507734E-10</v>
      </c>
      <c r="BW96" s="30">
        <f t="shared" si="118"/>
        <v>4.078571706989751E-10</v>
      </c>
      <c r="BX96" s="30">
        <f t="shared" si="119"/>
        <v>4.0785717069897794E-10</v>
      </c>
      <c r="BZ96" s="36">
        <v>1.3600000000000001E-9</v>
      </c>
      <c r="CA96" s="36">
        <v>3.3845390935199999</v>
      </c>
      <c r="CB96" s="36">
        <v>1155.3611574070001</v>
      </c>
      <c r="CC96" s="30">
        <f t="shared" si="120"/>
        <v>-1.3501957194250678E-9</v>
      </c>
      <c r="CD96" s="30">
        <f t="shared" si="121"/>
        <v>-1.3502238807971831E-9</v>
      </c>
      <c r="CE96" s="30">
        <f t="shared" si="122"/>
        <v>-1.3502238807496964E-9</v>
      </c>
      <c r="CF96" s="30">
        <f t="shared" si="123"/>
        <v>-1.3502238807496966E-9</v>
      </c>
      <c r="CH96" s="36"/>
      <c r="CI96" s="36"/>
      <c r="CJ96" s="36"/>
      <c r="CP96" s="36"/>
      <c r="CQ96" s="36"/>
      <c r="CR96" s="36"/>
      <c r="CX96" s="36"/>
      <c r="CY96" s="36"/>
      <c r="CZ96" s="36"/>
      <c r="DF96" s="36">
        <v>2.7581400000000002E-6</v>
      </c>
      <c r="DG96" s="36">
        <v>0.47832439352</v>
      </c>
      <c r="DH96" s="36">
        <v>38.133035637799999</v>
      </c>
      <c r="DI96" s="30">
        <f t="shared" si="124"/>
        <v>2.6604879962900756E-6</v>
      </c>
      <c r="DJ96" s="30">
        <f t="shared" si="125"/>
        <v>2.6604921469869749E-6</v>
      </c>
      <c r="DK96" s="30">
        <f t="shared" si="126"/>
        <v>2.6604921469799708E-6</v>
      </c>
      <c r="DL96" s="30">
        <f t="shared" si="127"/>
        <v>2.6604921469799708E-6</v>
      </c>
      <c r="DN96" s="36">
        <v>5.0648000000000002E-7</v>
      </c>
      <c r="DO96" s="36">
        <v>6.2686750528899999</v>
      </c>
      <c r="DP96" s="36">
        <v>223.5940361765</v>
      </c>
      <c r="DQ96" s="30">
        <f t="shared" si="128"/>
        <v>1.5766333480151604E-7</v>
      </c>
      <c r="DR96" s="30">
        <f t="shared" si="129"/>
        <v>1.5764723090233572E-7</v>
      </c>
      <c r="DS96" s="30">
        <f t="shared" si="130"/>
        <v>1.576472309295105E-7</v>
      </c>
      <c r="DT96" s="30">
        <f t="shared" si="131"/>
        <v>1.5764723092951008E-7</v>
      </c>
      <c r="DV96" s="36">
        <v>9.5630000000000003E-8</v>
      </c>
      <c r="DW96" s="36">
        <v>3.1731792022200001</v>
      </c>
      <c r="DX96" s="36">
        <v>351.81659230870002</v>
      </c>
      <c r="DY96" s="30">
        <f t="shared" si="132"/>
        <v>3.2637647424216481E-8</v>
      </c>
      <c r="DZ96" s="30">
        <f t="shared" si="133"/>
        <v>3.264237952048204E-8</v>
      </c>
      <c r="EA96" s="30">
        <f t="shared" si="134"/>
        <v>3.2642379512496987E-8</v>
      </c>
      <c r="EB96" s="30">
        <f t="shared" si="135"/>
        <v>3.2642379512497007E-8</v>
      </c>
      <c r="ED96" s="36">
        <v>1.6169999999999999E-8</v>
      </c>
      <c r="EE96" s="36">
        <v>1.75479346067</v>
      </c>
      <c r="EF96" s="36">
        <v>195.89060769869999</v>
      </c>
      <c r="EG96" s="30">
        <f t="shared" si="136"/>
        <v>1.2687803386027476E-8</v>
      </c>
      <c r="EH96" s="30">
        <f t="shared" si="137"/>
        <v>1.2688097220511052E-8</v>
      </c>
      <c r="EI96" s="30">
        <f t="shared" si="138"/>
        <v>1.2688097220015232E-8</v>
      </c>
      <c r="EJ96" s="30">
        <f t="shared" si="139"/>
        <v>1.2688097220015233E-8</v>
      </c>
      <c r="EL96" s="36"/>
      <c r="EM96" s="36"/>
      <c r="EN96" s="36"/>
      <c r="ET96" s="36"/>
      <c r="EU96" s="36"/>
      <c r="EV96" s="36"/>
    </row>
    <row r="97" spans="1:152" s="30" customFormat="1" ht="12.75">
      <c r="A97" s="30">
        <f>SUM(T1:T1152)</f>
        <v>0.77414301271054309</v>
      </c>
      <c r="B97" s="30">
        <f>SUM(AB1:AB642)</f>
        <v>213.54888965826976</v>
      </c>
      <c r="C97" s="30">
        <f>SUM(AJ1:AJ321)</f>
        <v>1.6248776236152495E-3</v>
      </c>
      <c r="D97" s="30">
        <f>SUM(AR1:AR148)</f>
        <v>8.8771114449836375E-5</v>
      </c>
      <c r="E97" s="30">
        <f>SUM(AZ1:AZ68)</f>
        <v>-1.2720953890485424E-5</v>
      </c>
      <c r="F97" s="30">
        <f>SUM(BH1:BH27)</f>
        <v>-6.7958563735717242E-7</v>
      </c>
      <c r="N97" s="36">
        <v>9.6329999999999995E-7</v>
      </c>
      <c r="O97" s="36">
        <v>2.8331918920999999</v>
      </c>
      <c r="P97" s="36">
        <v>275.55052103309998</v>
      </c>
      <c r="Q97" s="30">
        <f t="shared" si="96"/>
        <v>2.5268244379991704E-7</v>
      </c>
      <c r="R97" s="30">
        <f t="shared" si="97"/>
        <v>2.527207720813483E-7</v>
      </c>
      <c r="S97" s="30">
        <f t="shared" si="98"/>
        <v>2.5272077201667199E-7</v>
      </c>
      <c r="T97" s="30">
        <f t="shared" si="99"/>
        <v>2.527207720166722E-7</v>
      </c>
      <c r="V97" s="36">
        <v>1.5918E-7</v>
      </c>
      <c r="W97" s="36">
        <v>1.06434204938</v>
      </c>
      <c r="X97" s="36">
        <v>56.622351302600002</v>
      </c>
      <c r="Y97" s="30">
        <f t="shared" si="100"/>
        <v>1.1642733483892525E-7</v>
      </c>
      <c r="Z97" s="30">
        <f t="shared" si="101"/>
        <v>1.1642825455088578E-7</v>
      </c>
      <c r="AA97" s="30">
        <f t="shared" si="102"/>
        <v>1.1642825454933382E-7</v>
      </c>
      <c r="AB97" s="30">
        <f t="shared" si="103"/>
        <v>1.1642825454933382E-7</v>
      </c>
      <c r="AD97" s="36">
        <v>2.3569999999999999E-8</v>
      </c>
      <c r="AE97" s="36">
        <v>5.8309900056200004</v>
      </c>
      <c r="AF97" s="36">
        <v>106.2741679563</v>
      </c>
      <c r="AG97" s="30">
        <f t="shared" si="104"/>
        <v>1.1902324690998542E-8</v>
      </c>
      <c r="AH97" s="30">
        <f t="shared" si="105"/>
        <v>1.1902001167632747E-8</v>
      </c>
      <c r="AI97" s="30">
        <f t="shared" si="106"/>
        <v>1.1902001168178675E-8</v>
      </c>
      <c r="AJ97" s="30">
        <f t="shared" si="107"/>
        <v>1.1902001168178675E-8</v>
      </c>
      <c r="AL97" s="36">
        <v>3.22E-9</v>
      </c>
      <c r="AM97" s="36">
        <v>1.1862880500999999</v>
      </c>
      <c r="AN97" s="36">
        <v>721.64941953020002</v>
      </c>
      <c r="AO97" s="30">
        <f t="shared" ref="AO97:AO128" si="140">AL97*COS(AM97+AN97*$C$31)</f>
        <v>-3.0497421142526178E-9</v>
      </c>
      <c r="AP97" s="30">
        <f t="shared" ref="AP97:AP128" si="141">AL97*COS(AM97+AN97*$C$52)</f>
        <v>-3.0498536654989734E-9</v>
      </c>
      <c r="AQ97" s="30">
        <f t="shared" ref="AQ97:AQ128" si="142">AL97*COS(AM97+AN97*$C$73)</f>
        <v>-3.0498536653107666E-9</v>
      </c>
      <c r="AR97" s="30">
        <f t="shared" ref="AR97:AR128" si="143">AL97*COS(AM97+AN97*$C$94)</f>
        <v>-3.0498536653107675E-9</v>
      </c>
      <c r="AT97" s="36"/>
      <c r="AU97" s="36"/>
      <c r="AV97" s="36"/>
      <c r="BB97" s="36"/>
      <c r="BC97" s="36"/>
      <c r="BD97" s="36"/>
      <c r="BJ97" s="36">
        <v>7.4210000000000001E-8</v>
      </c>
      <c r="BK97" s="36">
        <v>4.1935426950799997</v>
      </c>
      <c r="BL97" s="36">
        <v>9.5612275556000004</v>
      </c>
      <c r="BM97" s="30">
        <f t="shared" si="112"/>
        <v>-4.0162183757561302E-8</v>
      </c>
      <c r="BN97" s="30">
        <f t="shared" si="113"/>
        <v>-4.0162273038185466E-8</v>
      </c>
      <c r="BO97" s="30">
        <f t="shared" si="114"/>
        <v>-4.0162273038034827E-8</v>
      </c>
      <c r="BP97" s="30">
        <f t="shared" si="115"/>
        <v>-4.0162273038034827E-8</v>
      </c>
      <c r="BR97" s="36">
        <v>1.5630000000000002E-8</v>
      </c>
      <c r="BS97" s="36">
        <v>4.8843804938200002</v>
      </c>
      <c r="BT97" s="36">
        <v>208.633228992</v>
      </c>
      <c r="BU97" s="30">
        <f t="shared" si="116"/>
        <v>-1.3022233470347255E-8</v>
      </c>
      <c r="BV97" s="30">
        <f t="shared" si="117"/>
        <v>-1.302250332243728E-8</v>
      </c>
      <c r="BW97" s="30">
        <f t="shared" si="118"/>
        <v>-1.3022503321981928E-8</v>
      </c>
      <c r="BX97" s="30">
        <f t="shared" si="119"/>
        <v>-1.3022503321981933E-8</v>
      </c>
      <c r="BZ97" s="36">
        <v>1.49E-9</v>
      </c>
      <c r="CA97" s="36">
        <v>0.85459831931999997</v>
      </c>
      <c r="CB97" s="36">
        <v>1375.7737998458001</v>
      </c>
      <c r="CC97" s="30">
        <f t="shared" ref="CC97:CC111" si="144">BZ97*COS(CA97+CB97*$C$31)</f>
        <v>1.314469300101108E-9</v>
      </c>
      <c r="CD97" s="30">
        <f t="shared" ref="CD97:CD111" si="145">BZ97*COS(CA97+CB97*$C$52)</f>
        <v>1.3143248321255865E-9</v>
      </c>
      <c r="CE97" s="30">
        <f t="shared" ref="CE97:CE111" si="146">BZ97*COS(CA97+CB97*$C$73)</f>
        <v>1.3143248323694147E-9</v>
      </c>
      <c r="CF97" s="30">
        <f t="shared" ref="CF97:CF111" si="147">BZ97*COS(CA97+CB97*$C$94)</f>
        <v>1.3143248323694134E-9</v>
      </c>
      <c r="CH97" s="36"/>
      <c r="CI97" s="36"/>
      <c r="CJ97" s="36"/>
      <c r="CP97" s="36"/>
      <c r="CQ97" s="36"/>
      <c r="CR97" s="36"/>
      <c r="CX97" s="36"/>
      <c r="CY97" s="36"/>
      <c r="CZ97" s="36"/>
      <c r="DF97" s="36">
        <v>2.2459200000000001E-6</v>
      </c>
      <c r="DG97" s="36">
        <v>0.54754005674999995</v>
      </c>
      <c r="DH97" s="36">
        <v>1788.1448967202</v>
      </c>
      <c r="DI97" s="30">
        <f t="shared" si="124"/>
        <v>-2.2421670637027747E-6</v>
      </c>
      <c r="DJ97" s="30">
        <f t="shared" si="125"/>
        <v>-2.2422017096865537E-6</v>
      </c>
      <c r="DK97" s="30">
        <f t="shared" si="126"/>
        <v>-2.2422017096282258E-6</v>
      </c>
      <c r="DL97" s="30">
        <f t="shared" si="127"/>
        <v>-2.2422017096282258E-6</v>
      </c>
      <c r="DN97" s="36">
        <v>5.5166E-7</v>
      </c>
      <c r="DO97" s="36">
        <v>4.5949153382299999</v>
      </c>
      <c r="DP97" s="36">
        <v>628.85158605009997</v>
      </c>
      <c r="DQ97" s="30">
        <f t="shared" si="128"/>
        <v>2.461900948636596E-7</v>
      </c>
      <c r="DR97" s="30">
        <f t="shared" si="129"/>
        <v>2.4623654871875805E-7</v>
      </c>
      <c r="DS97" s="30">
        <f t="shared" si="130"/>
        <v>2.4623654864037177E-7</v>
      </c>
      <c r="DT97" s="30">
        <f t="shared" si="131"/>
        <v>2.4623654864037198E-7</v>
      </c>
      <c r="DV97" s="36">
        <v>1.1295E-7</v>
      </c>
      <c r="DW97" s="36">
        <v>5.4780896070400003</v>
      </c>
      <c r="DX97" s="36">
        <v>1375.7737998458001</v>
      </c>
      <c r="DY97" s="30">
        <f t="shared" si="132"/>
        <v>-6.1822975104083011E-8</v>
      </c>
      <c r="DZ97" s="30">
        <f t="shared" si="133"/>
        <v>-6.1842434041423529E-8</v>
      </c>
      <c r="EA97" s="30">
        <f t="shared" si="134"/>
        <v>-6.1842434008589925E-8</v>
      </c>
      <c r="EB97" s="30">
        <f t="shared" si="135"/>
        <v>-6.1842434008590097E-8</v>
      </c>
      <c r="ED97" s="36">
        <v>1.5770000000000002E-8</v>
      </c>
      <c r="EE97" s="36">
        <v>0.55789908487999995</v>
      </c>
      <c r="EF97" s="36">
        <v>2324.9494088155998</v>
      </c>
      <c r="EG97" s="30">
        <f t="shared" ref="EG97:EG128" si="148">ED97*COS(EE97+EF97*$C$31)</f>
        <v>1.5342340970245541E-8</v>
      </c>
      <c r="EH97" s="30">
        <f t="shared" ref="EH97:EH128" si="149">ED97*COS(EE97+EF97*$C$52)</f>
        <v>1.5343609059221641E-8</v>
      </c>
      <c r="EI97" s="30">
        <f t="shared" ref="EI97:EI128" si="150">ED97*COS(EE97+EF97*$C$73)</f>
        <v>1.5343609057083386E-8</v>
      </c>
      <c r="EJ97" s="30">
        <f t="shared" ref="EJ97:EJ128" si="151">ED97*COS(EE97+EF97*$C$94)</f>
        <v>1.5343609057083393E-8</v>
      </c>
      <c r="EL97" s="36"/>
      <c r="EM97" s="36"/>
      <c r="EN97" s="36"/>
      <c r="ET97" s="36"/>
      <c r="EU97" s="36"/>
      <c r="EV97" s="36"/>
    </row>
    <row r="98" spans="1:152" s="30" customFormat="1" ht="12.75">
      <c r="N98" s="36">
        <v>8.2363000000000002E-7</v>
      </c>
      <c r="O98" s="36">
        <v>3.05469876064</v>
      </c>
      <c r="P98" s="36">
        <v>440.82528487759998</v>
      </c>
      <c r="Q98" s="30">
        <f t="shared" si="96"/>
        <v>6.7484560150035741E-7</v>
      </c>
      <c r="R98" s="30">
        <f t="shared" si="97"/>
        <v>6.7487674651104443E-7</v>
      </c>
      <c r="S98" s="30">
        <f t="shared" si="98"/>
        <v>6.7487674645849154E-7</v>
      </c>
      <c r="T98" s="30">
        <f t="shared" si="99"/>
        <v>6.7487674645849175E-7</v>
      </c>
      <c r="V98" s="36">
        <v>1.4058999999999999E-7</v>
      </c>
      <c r="W98" s="36">
        <v>1.4350395406800001</v>
      </c>
      <c r="X98" s="36">
        <v>408.43894361129998</v>
      </c>
      <c r="Y98" s="30">
        <f t="shared" si="100"/>
        <v>9.4924348488222844E-8</v>
      </c>
      <c r="Z98" s="30">
        <f t="shared" si="101"/>
        <v>9.4918010057739073E-8</v>
      </c>
      <c r="AA98" s="30">
        <f t="shared" si="102"/>
        <v>9.4918010068435087E-8</v>
      </c>
      <c r="AB98" s="30">
        <f t="shared" si="103"/>
        <v>9.4918010068435087E-8</v>
      </c>
      <c r="AD98" s="36">
        <v>2.2209999999999998E-8</v>
      </c>
      <c r="AE98" s="36">
        <v>5.9827749151500003</v>
      </c>
      <c r="AF98" s="36">
        <v>6062.6632075526004</v>
      </c>
      <c r="AG98" s="30">
        <f t="shared" si="104"/>
        <v>-1.7784922873943874E-8</v>
      </c>
      <c r="AH98" s="30">
        <f t="shared" si="105"/>
        <v>-1.7796984385172019E-8</v>
      </c>
      <c r="AI98" s="30">
        <f t="shared" si="106"/>
        <v>-1.7796984364831204E-8</v>
      </c>
      <c r="AJ98" s="30">
        <f t="shared" si="107"/>
        <v>-1.7796984364831297E-8</v>
      </c>
      <c r="AL98" s="36">
        <v>2.7099999999999999E-9</v>
      </c>
      <c r="AM98" s="36">
        <v>2.4566315645999999</v>
      </c>
      <c r="AN98" s="36">
        <v>415.55249061209997</v>
      </c>
      <c r="AO98" s="30">
        <f t="shared" si="140"/>
        <v>2.6785197967677801E-9</v>
      </c>
      <c r="AP98" s="30">
        <f t="shared" si="141"/>
        <v>2.678545402104868E-9</v>
      </c>
      <c r="AQ98" s="30">
        <f t="shared" si="142"/>
        <v>2.6785454020616689E-9</v>
      </c>
      <c r="AR98" s="30">
        <f t="shared" si="143"/>
        <v>2.6785454020616693E-9</v>
      </c>
      <c r="AT98" s="36"/>
      <c r="AU98" s="36"/>
      <c r="AV98" s="36"/>
      <c r="BB98" s="36"/>
      <c r="BC98" s="36"/>
      <c r="BD98" s="36"/>
      <c r="BJ98" s="36">
        <v>5.4660000000000001E-8</v>
      </c>
      <c r="BK98" s="36">
        <v>3.2173782950500001</v>
      </c>
      <c r="BL98" s="36">
        <v>234.63973644039999</v>
      </c>
      <c r="BM98" s="30">
        <f t="shared" si="112"/>
        <v>-1.8516938584018209E-8</v>
      </c>
      <c r="BN98" s="30">
        <f t="shared" si="113"/>
        <v>-1.8515132895574182E-8</v>
      </c>
      <c r="BO98" s="30">
        <f t="shared" si="114"/>
        <v>-1.8515132898621204E-8</v>
      </c>
      <c r="BP98" s="30">
        <f t="shared" si="115"/>
        <v>-1.8515132898621191E-8</v>
      </c>
      <c r="BR98" s="36">
        <v>1.316E-8</v>
      </c>
      <c r="BS98" s="36">
        <v>5.3096357013100004</v>
      </c>
      <c r="BT98" s="36">
        <v>213.2509113282</v>
      </c>
      <c r="BU98" s="30">
        <f t="shared" si="116"/>
        <v>-7.2684636226685537E-9</v>
      </c>
      <c r="BV98" s="30">
        <f t="shared" si="117"/>
        <v>-7.2688136946597358E-9</v>
      </c>
      <c r="BW98" s="30">
        <f t="shared" si="118"/>
        <v>-7.2688136940690139E-9</v>
      </c>
      <c r="BX98" s="30">
        <f t="shared" si="119"/>
        <v>-7.2688136940690246E-9</v>
      </c>
      <c r="BZ98" s="36">
        <v>1.5E-9</v>
      </c>
      <c r="CA98" s="36">
        <v>5.71949902293</v>
      </c>
      <c r="CB98" s="36">
        <v>618.55664531160005</v>
      </c>
      <c r="CC98" s="30">
        <f t="shared" si="144"/>
        <v>-9.8802806707203937E-10</v>
      </c>
      <c r="CD98" s="30">
        <f t="shared" si="145"/>
        <v>-9.8792359824691078E-10</v>
      </c>
      <c r="CE98" s="30">
        <f t="shared" si="146"/>
        <v>-9.8792359842320324E-10</v>
      </c>
      <c r="CF98" s="30">
        <f t="shared" si="147"/>
        <v>-9.8792359842320262E-10</v>
      </c>
      <c r="CH98" s="36"/>
      <c r="CI98" s="36"/>
      <c r="CJ98" s="36"/>
      <c r="CP98" s="36"/>
      <c r="CQ98" s="36"/>
      <c r="CR98" s="36"/>
      <c r="CX98" s="36"/>
      <c r="CY98" s="36"/>
      <c r="CZ98" s="36"/>
      <c r="DF98" s="36">
        <v>3.033E-6</v>
      </c>
      <c r="DG98" s="36">
        <v>0.87946670204999999</v>
      </c>
      <c r="DH98" s="36">
        <v>6069.7767545533998</v>
      </c>
      <c r="DI98" s="30">
        <f t="shared" si="124"/>
        <v>6.3780281211542242E-7</v>
      </c>
      <c r="DJ98" s="30">
        <f t="shared" si="125"/>
        <v>6.3510938536503808E-7</v>
      </c>
      <c r="DK98" s="30">
        <f t="shared" si="126"/>
        <v>6.3510938991048062E-7</v>
      </c>
      <c r="DL98" s="30">
        <f t="shared" si="127"/>
        <v>6.3510938991045944E-7</v>
      </c>
      <c r="DN98" s="36">
        <v>4.7915999999999996E-7</v>
      </c>
      <c r="DO98" s="36">
        <v>0.83929741625999998</v>
      </c>
      <c r="DP98" s="36">
        <v>10.294940738499999</v>
      </c>
      <c r="DQ98" s="30">
        <f t="shared" si="128"/>
        <v>3.3989361638520348E-7</v>
      </c>
      <c r="DR98" s="30">
        <f t="shared" si="129"/>
        <v>3.3989413667074229E-7</v>
      </c>
      <c r="DS98" s="30">
        <f t="shared" si="130"/>
        <v>3.3989413666986434E-7</v>
      </c>
      <c r="DT98" s="30">
        <f t="shared" si="131"/>
        <v>3.3989413666986434E-7</v>
      </c>
      <c r="DV98" s="36">
        <v>8.6169999999999997E-8</v>
      </c>
      <c r="DW98" s="36">
        <v>2.8129452804100001</v>
      </c>
      <c r="DX98" s="36">
        <v>99.911380480899993</v>
      </c>
      <c r="DY98" s="30">
        <f t="shared" si="132"/>
        <v>-5.472956462567493E-8</v>
      </c>
      <c r="DZ98" s="30">
        <f t="shared" si="133"/>
        <v>-5.4728569551040333E-8</v>
      </c>
      <c r="EA98" s="30">
        <f t="shared" si="134"/>
        <v>-5.4728569552719456E-8</v>
      </c>
      <c r="EB98" s="30">
        <f t="shared" si="135"/>
        <v>-5.4728569552719456E-8</v>
      </c>
      <c r="ED98" s="36">
        <v>1.4920000000000001E-8</v>
      </c>
      <c r="EE98" s="36">
        <v>0.26624235632999999</v>
      </c>
      <c r="EF98" s="36">
        <v>497.44763618019999</v>
      </c>
      <c r="EG98" s="30">
        <f t="shared" si="148"/>
        <v>-1.1880276013943845E-8</v>
      </c>
      <c r="EH98" s="30">
        <f t="shared" si="149"/>
        <v>-1.1880947832088262E-8</v>
      </c>
      <c r="EI98" s="30">
        <f t="shared" si="150"/>
        <v>-1.1880947830954662E-8</v>
      </c>
      <c r="EJ98" s="30">
        <f t="shared" si="151"/>
        <v>-1.1880947830954666E-8</v>
      </c>
      <c r="EL98" s="36"/>
      <c r="EM98" s="36"/>
      <c r="EN98" s="36"/>
      <c r="ET98" s="36"/>
      <c r="EU98" s="36"/>
      <c r="EV98" s="36"/>
    </row>
    <row r="99" spans="1:152" s="30" customFormat="1" ht="12.75">
      <c r="A99" s="30" t="s">
        <v>211</v>
      </c>
      <c r="B99" s="30" t="s">
        <v>212</v>
      </c>
      <c r="C99" s="30" t="s">
        <v>213</v>
      </c>
      <c r="D99" s="30" t="s">
        <v>214</v>
      </c>
      <c r="E99" s="30" t="s">
        <v>215</v>
      </c>
      <c r="F99" s="30" t="s">
        <v>216</v>
      </c>
      <c r="N99" s="36">
        <v>7.3888000000000001E-7</v>
      </c>
      <c r="O99" s="36">
        <v>5.0891420508399996</v>
      </c>
      <c r="P99" s="36">
        <v>1375.7737998458001</v>
      </c>
      <c r="Q99" s="30">
        <f t="shared" si="96"/>
        <v>-6.0871354946045168E-7</v>
      </c>
      <c r="R99" s="30">
        <f t="shared" si="97"/>
        <v>-6.0879975793755056E-7</v>
      </c>
      <c r="S99" s="30">
        <f t="shared" si="98"/>
        <v>-6.087997577921005E-7</v>
      </c>
      <c r="T99" s="30">
        <f t="shared" si="99"/>
        <v>-6.0879975779210124E-7</v>
      </c>
      <c r="V99" s="36">
        <v>1.3093E-7</v>
      </c>
      <c r="W99" s="36">
        <v>5.7581586425699998</v>
      </c>
      <c r="X99" s="36">
        <v>138.5174968707</v>
      </c>
      <c r="Y99" s="30">
        <f t="shared" si="100"/>
        <v>3.5899944610143884E-8</v>
      </c>
      <c r="Z99" s="30">
        <f t="shared" si="101"/>
        <v>3.5897334779431877E-8</v>
      </c>
      <c r="AA99" s="30">
        <f t="shared" si="102"/>
        <v>3.5897334783835761E-8</v>
      </c>
      <c r="AB99" s="30">
        <f t="shared" si="103"/>
        <v>3.5897334783835761E-8</v>
      </c>
      <c r="AD99" s="36">
        <v>2.2209999999999998E-8</v>
      </c>
      <c r="AE99" s="36">
        <v>2.0593040228200001</v>
      </c>
      <c r="AF99" s="36">
        <v>6076.8903015542001</v>
      </c>
      <c r="AG99" s="30">
        <f t="shared" si="104"/>
        <v>2.1681777667419363E-8</v>
      </c>
      <c r="AH99" s="30">
        <f t="shared" si="105"/>
        <v>2.1677390255035339E-8</v>
      </c>
      <c r="AI99" s="30">
        <f t="shared" si="106"/>
        <v>2.1677390262453967E-8</v>
      </c>
      <c r="AJ99" s="30">
        <f t="shared" si="107"/>
        <v>2.1677390262453934E-8</v>
      </c>
      <c r="AL99" s="36">
        <v>2.5099999999999998E-9</v>
      </c>
      <c r="AM99" s="36">
        <v>3.12046701975</v>
      </c>
      <c r="AN99" s="36">
        <v>1382.8873468465999</v>
      </c>
      <c r="AO99" s="30">
        <f t="shared" si="140"/>
        <v>-4.13105643974813E-10</v>
      </c>
      <c r="AP99" s="30">
        <f t="shared" si="141"/>
        <v>-4.1259332109197092E-10</v>
      </c>
      <c r="AQ99" s="30">
        <f t="shared" si="142"/>
        <v>-4.1259332195649993E-10</v>
      </c>
      <c r="AR99" s="30">
        <f t="shared" si="143"/>
        <v>-4.1259332195649993E-10</v>
      </c>
      <c r="AT99" s="36"/>
      <c r="AU99" s="36"/>
      <c r="AV99" s="36"/>
      <c r="BB99" s="36"/>
      <c r="BC99" s="36"/>
      <c r="BD99" s="36"/>
      <c r="BJ99" s="36">
        <v>5.6610000000000002E-8</v>
      </c>
      <c r="BK99" s="36">
        <v>1.4698271355000001</v>
      </c>
      <c r="BL99" s="36">
        <v>265.98929347749998</v>
      </c>
      <c r="BM99" s="30">
        <f t="shared" si="112"/>
        <v>5.6609300865741685E-8</v>
      </c>
      <c r="BN99" s="30">
        <f t="shared" si="113"/>
        <v>5.6609289622820782E-8</v>
      </c>
      <c r="BO99" s="30">
        <f t="shared" si="114"/>
        <v>5.6609289622839834E-8</v>
      </c>
      <c r="BP99" s="30">
        <f t="shared" si="115"/>
        <v>5.6609289622839834E-8</v>
      </c>
      <c r="BR99" s="36">
        <v>1.164E-8</v>
      </c>
      <c r="BS99" s="36">
        <v>1.39531381032</v>
      </c>
      <c r="BT99" s="36">
        <v>210.37833413120001</v>
      </c>
      <c r="BU99" s="30">
        <f t="shared" si="116"/>
        <v>1.1336505784949266E-8</v>
      </c>
      <c r="BV99" s="30">
        <f t="shared" si="117"/>
        <v>1.1336588909208822E-8</v>
      </c>
      <c r="BW99" s="30">
        <f t="shared" si="118"/>
        <v>1.1336588909068564E-8</v>
      </c>
      <c r="BX99" s="30">
        <f t="shared" si="119"/>
        <v>1.1336588909068564E-8</v>
      </c>
      <c r="BZ99" s="36">
        <v>1.25E-9</v>
      </c>
      <c r="CA99" s="36">
        <v>4.8244627439399999</v>
      </c>
      <c r="CB99" s="36">
        <v>436.89313161450002</v>
      </c>
      <c r="CC99" s="30">
        <f t="shared" si="144"/>
        <v>-9.2349373026310646E-10</v>
      </c>
      <c r="CD99" s="30">
        <f t="shared" si="145"/>
        <v>-9.2343865524317991E-10</v>
      </c>
      <c r="CE99" s="30">
        <f t="shared" si="146"/>
        <v>-9.2343865533611944E-10</v>
      </c>
      <c r="CF99" s="30">
        <f t="shared" si="147"/>
        <v>-9.2343865533611902E-10</v>
      </c>
      <c r="CH99" s="36"/>
      <c r="CI99" s="36"/>
      <c r="CJ99" s="36"/>
      <c r="CP99" s="36"/>
      <c r="CQ99" s="36"/>
      <c r="CR99" s="36"/>
      <c r="CX99" s="36"/>
      <c r="CY99" s="36"/>
      <c r="CZ99" s="36"/>
      <c r="DF99" s="36">
        <v>2.9210300000000001E-6</v>
      </c>
      <c r="DG99" s="36">
        <v>6.2142061192</v>
      </c>
      <c r="DH99" s="36">
        <v>210.85141488319999</v>
      </c>
      <c r="DI99" s="30">
        <f t="shared" si="124"/>
        <v>9.5409678370585964E-7</v>
      </c>
      <c r="DJ99" s="30">
        <f t="shared" si="125"/>
        <v>9.5400967620018781E-7</v>
      </c>
      <c r="DK99" s="30">
        <f t="shared" si="126"/>
        <v>9.540096763471781E-7</v>
      </c>
      <c r="DL99" s="30">
        <f t="shared" si="127"/>
        <v>9.5400967634717577E-7</v>
      </c>
      <c r="DN99" s="36">
        <v>4.6690999999999999E-7</v>
      </c>
      <c r="DO99" s="36">
        <v>2.1732256909799998</v>
      </c>
      <c r="DP99" s="36">
        <v>312.19908396260001</v>
      </c>
      <c r="DQ99" s="30">
        <f t="shared" si="128"/>
        <v>4.2199603777668783E-7</v>
      </c>
      <c r="DR99" s="30">
        <f t="shared" si="129"/>
        <v>4.2200537177541212E-7</v>
      </c>
      <c r="DS99" s="30">
        <f t="shared" si="130"/>
        <v>4.2200537175966229E-7</v>
      </c>
      <c r="DT99" s="30">
        <f t="shared" si="131"/>
        <v>4.2200537175966234E-7</v>
      </c>
      <c r="DV99" s="36">
        <v>8.4600000000000003E-8</v>
      </c>
      <c r="DW99" s="36">
        <v>3.2269194075300001</v>
      </c>
      <c r="DX99" s="36">
        <v>1677.9385755008</v>
      </c>
      <c r="DY99" s="30">
        <f t="shared" si="132"/>
        <v>8.2799999249383238E-8</v>
      </c>
      <c r="DZ99" s="30">
        <f t="shared" si="133"/>
        <v>8.2804355059138473E-8</v>
      </c>
      <c r="EA99" s="30">
        <f t="shared" si="134"/>
        <v>8.2804355051792712E-8</v>
      </c>
      <c r="EB99" s="30">
        <f t="shared" si="135"/>
        <v>8.2804355051792738E-8</v>
      </c>
      <c r="ED99" s="36">
        <v>1.6590000000000002E-8</v>
      </c>
      <c r="EE99" s="36">
        <v>2.57526072926</v>
      </c>
      <c r="EF99" s="36">
        <v>2090.3096723752001</v>
      </c>
      <c r="EG99" s="30">
        <f t="shared" si="148"/>
        <v>-1.5213948827606597E-8</v>
      </c>
      <c r="EH99" s="30">
        <f t="shared" si="149"/>
        <v>-1.5216017306687877E-8</v>
      </c>
      <c r="EI99" s="30">
        <f t="shared" si="150"/>
        <v>-1.5216017303198697E-8</v>
      </c>
      <c r="EJ99" s="30">
        <f t="shared" si="151"/>
        <v>-1.521601730319871E-8</v>
      </c>
      <c r="EL99" s="36"/>
      <c r="EM99" s="36"/>
      <c r="EN99" s="36"/>
      <c r="ET99" s="36"/>
      <c r="EU99" s="36"/>
      <c r="EV99" s="36"/>
    </row>
    <row r="100" spans="1:152" s="30" customFormat="1" ht="12.75">
      <c r="A100" s="30">
        <f>SUM(BP1:BP500)</f>
        <v>-2.9573199792460408E-2</v>
      </c>
      <c r="B100" s="30">
        <f>SUM(BX1:BX260)</f>
        <v>-2.6340164221881962E-3</v>
      </c>
      <c r="C100" s="30">
        <f>SUM(CF1:CF111)</f>
        <v>1.4475216182750043E-4</v>
      </c>
      <c r="D100" s="30">
        <f>SUM(CN1:CN58)</f>
        <v>5.5393464844822659E-6</v>
      </c>
      <c r="E100" s="30">
        <f>SUM(CV1:CV26)</f>
        <v>6.6555873327418588E-7</v>
      </c>
      <c r="F100" s="30">
        <f>SUM(DD1:DD11)</f>
        <v>-7.5274807524422727E-9</v>
      </c>
      <c r="N100" s="36">
        <v>7.1633000000000001E-7</v>
      </c>
      <c r="O100" s="36">
        <v>5.1094074343000004</v>
      </c>
      <c r="P100" s="36">
        <v>65.220371011699996</v>
      </c>
      <c r="Q100" s="30">
        <f t="shared" si="96"/>
        <v>2.5352318055657496E-8</v>
      </c>
      <c r="R100" s="30">
        <f t="shared" si="97"/>
        <v>2.5345331498148996E-8</v>
      </c>
      <c r="S100" s="30">
        <f t="shared" si="98"/>
        <v>2.5345331509937928E-8</v>
      </c>
      <c r="T100" s="30">
        <f t="shared" si="99"/>
        <v>2.5345331509937928E-8</v>
      </c>
      <c r="V100" s="36">
        <v>1.5772000000000001E-7</v>
      </c>
      <c r="W100" s="36">
        <v>5.5935083522499998</v>
      </c>
      <c r="X100" s="36">
        <v>6.1503391543000001</v>
      </c>
      <c r="Y100" s="30">
        <f t="shared" si="100"/>
        <v>1.1818105354878976E-7</v>
      </c>
      <c r="Z100" s="30">
        <f t="shared" si="101"/>
        <v>1.1818095742576197E-7</v>
      </c>
      <c r="AA100" s="30">
        <f t="shared" si="102"/>
        <v>1.1818095742592413E-7</v>
      </c>
      <c r="AB100" s="30">
        <f t="shared" si="103"/>
        <v>1.1818095742592413E-7</v>
      </c>
      <c r="AD100" s="36">
        <v>2.1830000000000001E-8</v>
      </c>
      <c r="AE100" s="36">
        <v>5.94985336393</v>
      </c>
      <c r="AF100" s="36">
        <v>145.6310438715</v>
      </c>
      <c r="AG100" s="30">
        <f t="shared" si="104"/>
        <v>9.1003378527620931E-9</v>
      </c>
      <c r="AH100" s="30">
        <f t="shared" si="105"/>
        <v>9.0999054426628146E-9</v>
      </c>
      <c r="AI100" s="30">
        <f t="shared" si="106"/>
        <v>9.0999054433924855E-9</v>
      </c>
      <c r="AJ100" s="30">
        <f t="shared" si="107"/>
        <v>9.0999054433924855E-9</v>
      </c>
      <c r="AL100" s="36">
        <v>2.5399999999999999E-9</v>
      </c>
      <c r="AM100" s="36">
        <v>3.0035325682899998</v>
      </c>
      <c r="AN100" s="36">
        <v>618.55664531160005</v>
      </c>
      <c r="AO100" s="30">
        <f t="shared" si="140"/>
        <v>2.3128850612946772E-9</v>
      </c>
      <c r="AP100" s="30">
        <f t="shared" si="141"/>
        <v>2.3127878793618358E-9</v>
      </c>
      <c r="AQ100" s="30">
        <f t="shared" si="142"/>
        <v>2.3127878795258414E-9</v>
      </c>
      <c r="AR100" s="30">
        <f t="shared" si="143"/>
        <v>2.3127878795258409E-9</v>
      </c>
      <c r="AT100" s="36"/>
      <c r="AU100" s="36"/>
      <c r="AV100" s="36"/>
      <c r="BB100" s="36"/>
      <c r="BC100" s="36"/>
      <c r="BD100" s="36"/>
      <c r="BJ100" s="36">
        <v>5.8509999999999999E-8</v>
      </c>
      <c r="BK100" s="36">
        <v>4.8177662991199997</v>
      </c>
      <c r="BL100" s="36">
        <v>1.4844727083</v>
      </c>
      <c r="BM100" s="30">
        <f t="shared" si="112"/>
        <v>5.6751084594911847E-9</v>
      </c>
      <c r="BN100" s="30">
        <f t="shared" si="113"/>
        <v>5.6750955238280652E-9</v>
      </c>
      <c r="BO100" s="30">
        <f t="shared" si="114"/>
        <v>5.6750955238498912E-9</v>
      </c>
      <c r="BP100" s="30">
        <f t="shared" si="115"/>
        <v>5.6750955238498912E-9</v>
      </c>
      <c r="BR100" s="36">
        <v>1.295E-8</v>
      </c>
      <c r="BS100" s="36">
        <v>2.4608921321900001</v>
      </c>
      <c r="BT100" s="36">
        <v>200.76892246579999</v>
      </c>
      <c r="BU100" s="30">
        <f t="shared" si="116"/>
        <v>2.8650118213199979E-9</v>
      </c>
      <c r="BV100" s="30">
        <f t="shared" si="117"/>
        <v>2.8653912292385137E-9</v>
      </c>
      <c r="BW100" s="30">
        <f t="shared" si="118"/>
        <v>2.8653912285982859E-9</v>
      </c>
      <c r="BX100" s="30">
        <f t="shared" si="119"/>
        <v>2.8653912285982888E-9</v>
      </c>
      <c r="BZ100" s="36">
        <v>1.2E-9</v>
      </c>
      <c r="CA100" s="36">
        <v>3.2696805803500002</v>
      </c>
      <c r="CB100" s="36">
        <v>1478.8665740644001</v>
      </c>
      <c r="CC100" s="30">
        <f t="shared" si="144"/>
        <v>2.5908073782878266E-10</v>
      </c>
      <c r="CD100" s="30">
        <f t="shared" si="145"/>
        <v>2.5934002028435796E-10</v>
      </c>
      <c r="CE100" s="30">
        <f t="shared" si="146"/>
        <v>2.5934001984684533E-10</v>
      </c>
      <c r="CF100" s="30">
        <f t="shared" si="147"/>
        <v>2.5934001984684745E-10</v>
      </c>
      <c r="CH100" s="41"/>
      <c r="CI100" s="41"/>
      <c r="CJ100" s="41"/>
      <c r="CP100" s="36"/>
      <c r="CQ100" s="36"/>
      <c r="CR100" s="36"/>
      <c r="CX100" s="36"/>
      <c r="CY100" s="36"/>
      <c r="CZ100" s="36"/>
      <c r="DF100" s="36">
        <v>2.2612099999999999E-6</v>
      </c>
      <c r="DG100" s="36">
        <v>0.37495223397999999</v>
      </c>
      <c r="DH100" s="36">
        <v>142.44965013379999</v>
      </c>
      <c r="DI100" s="30">
        <f t="shared" si="124"/>
        <v>2.0693884513796594E-6</v>
      </c>
      <c r="DJ100" s="30">
        <f t="shared" si="125"/>
        <v>2.0693690231389325E-6</v>
      </c>
      <c r="DK100" s="30">
        <f t="shared" si="126"/>
        <v>2.0693690231717169E-6</v>
      </c>
      <c r="DL100" s="30">
        <f t="shared" si="127"/>
        <v>2.0693690231717169E-6</v>
      </c>
      <c r="DN100" s="36">
        <v>5.4178999999999998E-7</v>
      </c>
      <c r="DO100" s="36">
        <v>0.28360076018000002</v>
      </c>
      <c r="DP100" s="36">
        <v>124.433415221</v>
      </c>
      <c r="DQ100" s="30">
        <f t="shared" si="128"/>
        <v>4.9767625505777576E-7</v>
      </c>
      <c r="DR100" s="30">
        <f t="shared" si="129"/>
        <v>4.9767226777070342E-7</v>
      </c>
      <c r="DS100" s="30">
        <f t="shared" si="130"/>
        <v>4.9767226777743193E-7</v>
      </c>
      <c r="DT100" s="30">
        <f t="shared" si="131"/>
        <v>4.9767226777743193E-7</v>
      </c>
      <c r="DV100" s="36">
        <v>7.9140000000000006E-8</v>
      </c>
      <c r="DW100" s="36">
        <v>2.35624291874</v>
      </c>
      <c r="DX100" s="36">
        <v>1574.8458012822</v>
      </c>
      <c r="DY100" s="30">
        <f t="shared" si="132"/>
        <v>7.8802260404717342E-8</v>
      </c>
      <c r="DZ100" s="30">
        <f t="shared" si="133"/>
        <v>7.8800537072977414E-8</v>
      </c>
      <c r="EA100" s="30">
        <f t="shared" si="134"/>
        <v>7.8800537075889116E-8</v>
      </c>
      <c r="EB100" s="30">
        <f t="shared" si="135"/>
        <v>7.8800537075889103E-8</v>
      </c>
      <c r="ED100" s="36">
        <v>1.8089999999999999E-8</v>
      </c>
      <c r="EE100" s="36">
        <v>1.8231781997300001</v>
      </c>
      <c r="EF100" s="36">
        <v>436.89313161450002</v>
      </c>
      <c r="EG100" s="30">
        <f t="shared" si="148"/>
        <v>1.4938409868364068E-8</v>
      </c>
      <c r="EH100" s="30">
        <f t="shared" si="149"/>
        <v>1.4937742841037785E-8</v>
      </c>
      <c r="EI100" s="30">
        <f t="shared" si="150"/>
        <v>1.4937742842163413E-8</v>
      </c>
      <c r="EJ100" s="30">
        <f t="shared" si="151"/>
        <v>1.4937742842163406E-8</v>
      </c>
      <c r="EL100" s="36"/>
      <c r="EM100" s="36"/>
      <c r="EN100" s="36"/>
      <c r="ET100" s="36"/>
      <c r="EU100" s="36"/>
      <c r="EV100" s="36"/>
    </row>
    <row r="101" spans="1:152" s="30" customFormat="1" ht="12.75">
      <c r="N101" s="36">
        <v>7.0409E-7</v>
      </c>
      <c r="O101" s="36">
        <v>4.8684645141100003</v>
      </c>
      <c r="P101" s="36">
        <v>0.2124483211</v>
      </c>
      <c r="Q101" s="30">
        <f t="shared" si="96"/>
        <v>1.0862624803644223E-7</v>
      </c>
      <c r="R101" s="30">
        <f t="shared" si="97"/>
        <v>1.0862622592131901E-7</v>
      </c>
      <c r="S101" s="30">
        <f t="shared" si="98"/>
        <v>1.0862622592135608E-7</v>
      </c>
      <c r="T101" s="30">
        <f t="shared" si="99"/>
        <v>1.0862622592135608E-7</v>
      </c>
      <c r="V101" s="36">
        <v>1.4962000000000001E-7</v>
      </c>
      <c r="W101" s="36">
        <v>5.7719223938899997</v>
      </c>
      <c r="X101" s="36">
        <v>22.091400527800001</v>
      </c>
      <c r="Y101" s="30">
        <f t="shared" si="100"/>
        <v>1.2056564589005174E-7</v>
      </c>
      <c r="Z101" s="30">
        <f t="shared" si="101"/>
        <v>1.2056535300318315E-7</v>
      </c>
      <c r="AA101" s="30">
        <f t="shared" si="102"/>
        <v>1.2056535300367737E-7</v>
      </c>
      <c r="AB101" s="30">
        <f t="shared" si="103"/>
        <v>1.2056535300367737E-7</v>
      </c>
      <c r="AD101" s="36">
        <v>2.7179999999999999E-8</v>
      </c>
      <c r="AE101" s="36">
        <v>3.3780125235399998</v>
      </c>
      <c r="AF101" s="36">
        <v>408.43894361129998</v>
      </c>
      <c r="AG101" s="30">
        <f t="shared" si="104"/>
        <v>1.2003228017530561E-8</v>
      </c>
      <c r="AH101" s="30">
        <f t="shared" si="105"/>
        <v>1.200471840553768E-8</v>
      </c>
      <c r="AI101" s="30">
        <f t="shared" si="106"/>
        <v>1.200471840302278E-8</v>
      </c>
      <c r="AJ101" s="30">
        <f t="shared" si="107"/>
        <v>1.200471840302278E-8</v>
      </c>
      <c r="AL101" s="36">
        <v>2.9499999999999999E-9</v>
      </c>
      <c r="AM101" s="36">
        <v>0.35280179538000001</v>
      </c>
      <c r="AN101" s="36">
        <v>2730.2069586891998</v>
      </c>
      <c r="AO101" s="30">
        <f t="shared" si="140"/>
        <v>-1.7802772609364753E-9</v>
      </c>
      <c r="AP101" s="30">
        <f t="shared" si="141"/>
        <v>-1.7812381032066533E-9</v>
      </c>
      <c r="AQ101" s="30">
        <f t="shared" si="142"/>
        <v>-1.7812381015855412E-9</v>
      </c>
      <c r="AR101" s="30">
        <f t="shared" si="143"/>
        <v>-1.7812381015855453E-9</v>
      </c>
      <c r="AT101" s="36"/>
      <c r="AU101" s="36"/>
      <c r="AV101" s="36"/>
      <c r="BB101" s="36"/>
      <c r="BC101" s="36"/>
      <c r="BD101" s="36"/>
      <c r="BJ101" s="36">
        <v>5.341E-8</v>
      </c>
      <c r="BK101" s="36">
        <v>3.4575537271700001</v>
      </c>
      <c r="BL101" s="36">
        <v>203.7378678824</v>
      </c>
      <c r="BM101" s="30">
        <f t="shared" si="112"/>
        <v>-3.6683566367068365E-8</v>
      </c>
      <c r="BN101" s="30">
        <f t="shared" si="113"/>
        <v>-3.6682382874586605E-8</v>
      </c>
      <c r="BO101" s="30">
        <f t="shared" si="114"/>
        <v>-3.6682382876583697E-8</v>
      </c>
      <c r="BP101" s="30">
        <f t="shared" si="115"/>
        <v>-3.6682382876583697E-8</v>
      </c>
      <c r="BR101" s="36">
        <v>1.236E-8</v>
      </c>
      <c r="BS101" s="36">
        <v>3.03659580871</v>
      </c>
      <c r="BT101" s="36">
        <v>838.96928775039999</v>
      </c>
      <c r="BU101" s="30">
        <f t="shared" si="116"/>
        <v>-5.4779268411185017E-10</v>
      </c>
      <c r="BV101" s="30">
        <f t="shared" si="117"/>
        <v>-5.4934283973050065E-10</v>
      </c>
      <c r="BW101" s="30">
        <f t="shared" si="118"/>
        <v>-5.4934283711470874E-10</v>
      </c>
      <c r="BX101" s="30">
        <f t="shared" si="119"/>
        <v>-5.493428371147197E-10</v>
      </c>
      <c r="BZ101" s="36">
        <v>1.31E-9</v>
      </c>
      <c r="CA101" s="36">
        <v>0.11496484259</v>
      </c>
      <c r="CB101" s="36">
        <v>1898.3512179396</v>
      </c>
      <c r="CC101" s="30">
        <f t="shared" si="144"/>
        <v>-7.2337271336488453E-10</v>
      </c>
      <c r="CD101" s="30">
        <f t="shared" si="145"/>
        <v>-7.2306243895142997E-10</v>
      </c>
      <c r="CE101" s="30">
        <f t="shared" si="146"/>
        <v>-7.2306243947504957E-10</v>
      </c>
      <c r="CF101" s="30">
        <f t="shared" si="147"/>
        <v>-7.2306243947504771E-10</v>
      </c>
      <c r="CH101" s="36"/>
      <c r="CI101" s="36"/>
      <c r="CJ101" s="36"/>
      <c r="CP101" s="36"/>
      <c r="CQ101" s="36"/>
      <c r="CR101" s="36"/>
      <c r="CX101" s="36"/>
      <c r="CY101" s="36"/>
      <c r="CZ101" s="36"/>
      <c r="DF101" s="36">
        <v>2.77257E-6</v>
      </c>
      <c r="DG101" s="36">
        <v>5.3191770201199997</v>
      </c>
      <c r="DH101" s="36">
        <v>692.58748435350003</v>
      </c>
      <c r="DI101" s="30">
        <f t="shared" si="124"/>
        <v>2.5394693987541536E-7</v>
      </c>
      <c r="DJ101" s="30">
        <f t="shared" si="125"/>
        <v>2.5423307069319507E-7</v>
      </c>
      <c r="DK101" s="30">
        <f t="shared" si="126"/>
        <v>2.5423307021036798E-7</v>
      </c>
      <c r="DL101" s="30">
        <f t="shared" si="127"/>
        <v>2.542330702103692E-7</v>
      </c>
      <c r="DN101" s="36">
        <v>4.9510999999999999E-7</v>
      </c>
      <c r="DO101" s="36">
        <v>3.7996034919500001</v>
      </c>
      <c r="DP101" s="36">
        <v>215.7467759928</v>
      </c>
      <c r="DQ101" s="30">
        <f t="shared" si="128"/>
        <v>-4.2511437782462768E-7</v>
      </c>
      <c r="DR101" s="30">
        <f t="shared" si="129"/>
        <v>-4.2510618417689764E-7</v>
      </c>
      <c r="DS101" s="30">
        <f t="shared" si="130"/>
        <v>-4.2510618419072419E-7</v>
      </c>
      <c r="DT101" s="30">
        <f t="shared" si="131"/>
        <v>-4.2510618419072419E-7</v>
      </c>
      <c r="DV101" s="36">
        <v>7.5870000000000004E-8</v>
      </c>
      <c r="DW101" s="36">
        <v>6.0817142531600004</v>
      </c>
      <c r="DX101" s="36">
        <v>231.45834270270001</v>
      </c>
      <c r="DY101" s="30">
        <f t="shared" si="132"/>
        <v>6.5158425119292734E-9</v>
      </c>
      <c r="DZ101" s="30">
        <f t="shared" si="133"/>
        <v>6.5132244798932855E-9</v>
      </c>
      <c r="EA101" s="30">
        <f t="shared" si="134"/>
        <v>6.5132244843110562E-9</v>
      </c>
      <c r="EB101" s="30">
        <f t="shared" si="135"/>
        <v>6.5132244843110562E-9</v>
      </c>
      <c r="ED101" s="36">
        <v>1.5659999999999999E-8</v>
      </c>
      <c r="EE101" s="36">
        <v>6.15328100324</v>
      </c>
      <c r="EF101" s="36">
        <v>490.3340891794</v>
      </c>
      <c r="EG101" s="30">
        <f t="shared" si="148"/>
        <v>-1.499261925011644E-8</v>
      </c>
      <c r="EH101" s="30">
        <f t="shared" si="149"/>
        <v>-1.4992951067266746E-8</v>
      </c>
      <c r="EI101" s="30">
        <f t="shared" si="150"/>
        <v>-1.4992951066706894E-8</v>
      </c>
      <c r="EJ101" s="30">
        <f t="shared" si="151"/>
        <v>-1.4992951066706894E-8</v>
      </c>
      <c r="EL101" s="36"/>
      <c r="EM101" s="36"/>
      <c r="EN101" s="36"/>
      <c r="ET101" s="36"/>
      <c r="EU101" s="36"/>
      <c r="EV101" s="36"/>
    </row>
    <row r="102" spans="1:152" s="30" customFormat="1" ht="12.75">
      <c r="A102" s="30" t="s">
        <v>217</v>
      </c>
      <c r="B102" s="30" t="s">
        <v>218</v>
      </c>
      <c r="C102" s="30" t="s">
        <v>219</v>
      </c>
      <c r="D102" s="30" t="s">
        <v>220</v>
      </c>
      <c r="E102" s="30" t="s">
        <v>221</v>
      </c>
      <c r="F102" s="30" t="s">
        <v>222</v>
      </c>
      <c r="N102" s="36">
        <v>6.976E-7</v>
      </c>
      <c r="O102" s="36">
        <v>3.71029022489</v>
      </c>
      <c r="P102" s="36">
        <v>14.977853527000001</v>
      </c>
      <c r="Q102" s="30">
        <f t="shared" si="96"/>
        <v>-6.1693714053368657E-7</v>
      </c>
      <c r="R102" s="30">
        <f t="shared" si="97"/>
        <v>-6.1693787034538363E-7</v>
      </c>
      <c r="S102" s="30">
        <f t="shared" si="98"/>
        <v>-6.1693787034415215E-7</v>
      </c>
      <c r="T102" s="30">
        <f t="shared" si="99"/>
        <v>-6.1693787034415215E-7</v>
      </c>
      <c r="V102" s="36">
        <v>1.6024000000000001E-7</v>
      </c>
      <c r="W102" s="36">
        <v>1.93900586533</v>
      </c>
      <c r="X102" s="36">
        <v>1272.6810256271999</v>
      </c>
      <c r="Y102" s="30">
        <f t="shared" si="100"/>
        <v>6.314905303703437E-8</v>
      </c>
      <c r="Z102" s="30">
        <f t="shared" si="101"/>
        <v>6.3177098400424723E-8</v>
      </c>
      <c r="AA102" s="30">
        <f t="shared" si="102"/>
        <v>6.3177098353101667E-8</v>
      </c>
      <c r="AB102" s="30">
        <f t="shared" si="103"/>
        <v>6.3177098353101919E-8</v>
      </c>
      <c r="AD102" s="36">
        <v>2.288E-8</v>
      </c>
      <c r="AE102" s="36">
        <v>3.1400061932000001</v>
      </c>
      <c r="AF102" s="36">
        <v>22.091400527800001</v>
      </c>
      <c r="AG102" s="30">
        <f t="shared" si="104"/>
        <v>-2.2704114805694182E-8</v>
      </c>
      <c r="AH102" s="30">
        <f t="shared" si="105"/>
        <v>-2.2704105445403517E-8</v>
      </c>
      <c r="AI102" s="30">
        <f t="shared" si="106"/>
        <v>-2.2704105445419313E-8</v>
      </c>
      <c r="AJ102" s="30">
        <f t="shared" si="107"/>
        <v>-2.2704105445419313E-8</v>
      </c>
      <c r="AL102" s="36">
        <v>2.4199999999999999E-9</v>
      </c>
      <c r="AM102" s="36">
        <v>1.5215432439200001</v>
      </c>
      <c r="AN102" s="36">
        <v>70.849445304200003</v>
      </c>
      <c r="AO102" s="30">
        <f t="shared" si="140"/>
        <v>1.0353320007462104E-9</v>
      </c>
      <c r="AP102" s="30">
        <f t="shared" si="141"/>
        <v>1.0353551902795452E-9</v>
      </c>
      <c r="AQ102" s="30">
        <f t="shared" si="142"/>
        <v>1.0353551902404144E-9</v>
      </c>
      <c r="AR102" s="30">
        <f t="shared" si="143"/>
        <v>1.0353551902404144E-9</v>
      </c>
      <c r="AT102" s="36"/>
      <c r="AU102" s="36"/>
      <c r="AV102" s="36"/>
      <c r="BB102" s="36"/>
      <c r="BC102" s="36"/>
      <c r="BD102" s="36"/>
      <c r="BJ102" s="36">
        <v>4.9600000000000001E-8</v>
      </c>
      <c r="BK102" s="36">
        <v>1.04628615559</v>
      </c>
      <c r="BL102" s="36">
        <v>12.530172972200001</v>
      </c>
      <c r="BM102" s="30">
        <f t="shared" si="112"/>
        <v>2.7759512386774601E-8</v>
      </c>
      <c r="BN102" s="30">
        <f t="shared" si="113"/>
        <v>2.7759589456487932E-8</v>
      </c>
      <c r="BO102" s="30">
        <f t="shared" si="114"/>
        <v>2.7759589456357886E-8</v>
      </c>
      <c r="BP102" s="30">
        <f t="shared" si="115"/>
        <v>2.7759589456357886E-8</v>
      </c>
      <c r="BR102" s="36">
        <v>1.4489999999999999E-8</v>
      </c>
      <c r="BS102" s="36">
        <v>4.0093407837099999</v>
      </c>
      <c r="BT102" s="36">
        <v>195.13984817330001</v>
      </c>
      <c r="BU102" s="30">
        <f t="shared" si="116"/>
        <v>-1.4158798015809888E-8</v>
      </c>
      <c r="BV102" s="30">
        <f t="shared" si="117"/>
        <v>-1.4158708063214199E-8</v>
      </c>
      <c r="BW102" s="30">
        <f t="shared" si="118"/>
        <v>-1.4158708063365998E-8</v>
      </c>
      <c r="BX102" s="30">
        <f t="shared" si="119"/>
        <v>-1.4158708063365998E-8</v>
      </c>
      <c r="BZ102" s="36">
        <v>9.900000000000001E-10</v>
      </c>
      <c r="CA102" s="36">
        <v>4.5724189454099999</v>
      </c>
      <c r="CB102" s="36">
        <v>643.82943957709995</v>
      </c>
      <c r="CC102" s="30">
        <f t="shared" si="144"/>
        <v>5.3268177771156744E-10</v>
      </c>
      <c r="CD102" s="30">
        <f t="shared" si="145"/>
        <v>5.3276216922970406E-10</v>
      </c>
      <c r="CE102" s="30">
        <f t="shared" si="146"/>
        <v>5.3276216909405243E-10</v>
      </c>
      <c r="CF102" s="30">
        <f t="shared" si="147"/>
        <v>5.3276216909405285E-10</v>
      </c>
      <c r="CH102" s="36"/>
      <c r="CI102" s="36"/>
      <c r="CJ102" s="36"/>
      <c r="CP102" s="36"/>
      <c r="CQ102" s="36"/>
      <c r="CR102" s="36"/>
      <c r="CX102" s="36"/>
      <c r="CY102" s="36"/>
      <c r="CZ102" s="36"/>
      <c r="DF102" s="36">
        <v>2.42911E-6</v>
      </c>
      <c r="DG102" s="36">
        <v>5.3718798324600003</v>
      </c>
      <c r="DH102" s="36">
        <v>1258.4539316256</v>
      </c>
      <c r="DI102" s="30">
        <f t="shared" si="124"/>
        <v>-8.4791555990149523E-8</v>
      </c>
      <c r="DJ102" s="30">
        <f t="shared" si="125"/>
        <v>-8.524870444065188E-8</v>
      </c>
      <c r="DK102" s="30">
        <f t="shared" si="126"/>
        <v>-8.5248703669242498E-8</v>
      </c>
      <c r="DL102" s="30">
        <f t="shared" si="127"/>
        <v>-8.5248703669244642E-8</v>
      </c>
      <c r="DN102" s="36">
        <v>4.0135999999999999E-7</v>
      </c>
      <c r="DO102" s="36">
        <v>5.1816145275599998</v>
      </c>
      <c r="DP102" s="36">
        <v>1478.8665740644001</v>
      </c>
      <c r="DQ102" s="30">
        <f t="shared" si="128"/>
        <v>-3.9830190407714917E-7</v>
      </c>
      <c r="DR102" s="30">
        <f t="shared" si="129"/>
        <v>-3.9831283758339669E-7</v>
      </c>
      <c r="DS102" s="30">
        <f t="shared" si="130"/>
        <v>-3.9831283756496356E-7</v>
      </c>
      <c r="DT102" s="30">
        <f t="shared" si="131"/>
        <v>-3.9831283756496366E-7</v>
      </c>
      <c r="DV102" s="36">
        <v>9.1749999999999998E-8</v>
      </c>
      <c r="DW102" s="36">
        <v>3.4007224492399999</v>
      </c>
      <c r="DX102" s="36">
        <v>1581.9593482830001</v>
      </c>
      <c r="DY102" s="30">
        <f t="shared" si="132"/>
        <v>5.6121290449025139E-8</v>
      </c>
      <c r="DZ102" s="30">
        <f t="shared" si="133"/>
        <v>5.6138470975667514E-8</v>
      </c>
      <c r="EA102" s="30">
        <f t="shared" si="134"/>
        <v>5.6138470946678982E-8</v>
      </c>
      <c r="EB102" s="30">
        <f t="shared" si="135"/>
        <v>5.6138470946679115E-8</v>
      </c>
      <c r="ED102" s="36">
        <v>1.7710000000000001E-8</v>
      </c>
      <c r="EE102" s="36">
        <v>6.1174171685500003</v>
      </c>
      <c r="EF102" s="36">
        <v>1073.6090241908</v>
      </c>
      <c r="EG102" s="30">
        <f t="shared" si="148"/>
        <v>1.747030155792308E-8</v>
      </c>
      <c r="EH102" s="30">
        <f t="shared" si="149"/>
        <v>1.7470767849464372E-8</v>
      </c>
      <c r="EI102" s="30">
        <f t="shared" si="150"/>
        <v>1.7470767848677912E-8</v>
      </c>
      <c r="EJ102" s="30">
        <f t="shared" si="151"/>
        <v>1.7470767848677915E-8</v>
      </c>
      <c r="EL102" s="36"/>
      <c r="EM102" s="36"/>
      <c r="EN102" s="36"/>
      <c r="ET102" s="36"/>
      <c r="EU102" s="36"/>
      <c r="EV102" s="36"/>
    </row>
    <row r="103" spans="1:152" s="30" customFormat="1" ht="12.75">
      <c r="A103" s="30">
        <f>SUM(DL1:DL1205)</f>
        <v>9.7356877035052349</v>
      </c>
      <c r="B103" s="30">
        <f>SUM(DT1:DT639)</f>
        <v>3.9046965150238019E-2</v>
      </c>
      <c r="C103" s="30">
        <f>SUM(EB1:EB342)</f>
        <v>-3.7569972587924399E-3</v>
      </c>
      <c r="D103" s="30">
        <f>SUM(EJ1:EJ157)</f>
        <v>-1.5528879568450416E-4</v>
      </c>
      <c r="E103" s="30">
        <f>SUM(ER1:ER64)</f>
        <v>1.6320093306452628E-5</v>
      </c>
      <c r="F103" s="30">
        <f>SUM(EZ1:EZ28)</f>
        <v>2.0467215428867822E-7</v>
      </c>
      <c r="N103" s="36">
        <v>8.8772000000000001E-7</v>
      </c>
      <c r="O103" s="36">
        <v>3.8633456397699999</v>
      </c>
      <c r="P103" s="36">
        <v>278.51946644970002</v>
      </c>
      <c r="Q103" s="30">
        <f t="shared" si="96"/>
        <v>-6.039848353501756E-7</v>
      </c>
      <c r="R103" s="30">
        <f t="shared" si="97"/>
        <v>-6.0395772089314871E-7</v>
      </c>
      <c r="S103" s="30">
        <f t="shared" si="98"/>
        <v>-6.0395772093890363E-7</v>
      </c>
      <c r="T103" s="30">
        <f t="shared" si="99"/>
        <v>-6.0395772093890342E-7</v>
      </c>
      <c r="V103" s="36">
        <v>1.6751E-7</v>
      </c>
      <c r="W103" s="36">
        <v>5.9667362742199996</v>
      </c>
      <c r="X103" s="36">
        <v>628.85158605009997</v>
      </c>
      <c r="Y103" s="30">
        <f t="shared" si="100"/>
        <v>-1.3217020200176012E-7</v>
      </c>
      <c r="Z103" s="30">
        <f t="shared" si="101"/>
        <v>-1.3216051756460276E-7</v>
      </c>
      <c r="AA103" s="30">
        <f t="shared" si="102"/>
        <v>-1.3216051758094568E-7</v>
      </c>
      <c r="AB103" s="30">
        <f t="shared" si="103"/>
        <v>-1.3216051758094563E-7</v>
      </c>
      <c r="AD103" s="36">
        <v>2.0899999999999999E-8</v>
      </c>
      <c r="AE103" s="36">
        <v>1.12304173562</v>
      </c>
      <c r="AF103" s="36">
        <v>9992.8729037722005</v>
      </c>
      <c r="AG103" s="30">
        <f t="shared" si="104"/>
        <v>-1.3379238730383069E-8</v>
      </c>
      <c r="AH103" s="30">
        <f t="shared" si="105"/>
        <v>-1.3355214687628308E-8</v>
      </c>
      <c r="AI103" s="30">
        <f t="shared" si="106"/>
        <v>-1.3355214728192797E-8</v>
      </c>
      <c r="AJ103" s="30">
        <f t="shared" si="107"/>
        <v>-1.335521472819257E-8</v>
      </c>
      <c r="AL103" s="36">
        <v>2.9600000000000001E-9</v>
      </c>
      <c r="AM103" s="36">
        <v>0.89576757166999998</v>
      </c>
      <c r="AN103" s="36">
        <v>2104.5367663768002</v>
      </c>
      <c r="AO103" s="30">
        <f t="shared" si="140"/>
        <v>-6.5342222285267293E-10</v>
      </c>
      <c r="AP103" s="30">
        <f t="shared" si="141"/>
        <v>-6.5251303354418748E-10</v>
      </c>
      <c r="AQ103" s="30">
        <f t="shared" si="142"/>
        <v>-6.5251303507844384E-10</v>
      </c>
      <c r="AR103" s="30">
        <f t="shared" si="143"/>
        <v>-6.5251303507843867E-10</v>
      </c>
      <c r="AT103" s="36"/>
      <c r="AU103" s="36"/>
      <c r="AV103" s="36"/>
      <c r="BB103" s="36"/>
      <c r="BC103" s="36"/>
      <c r="BD103" s="36"/>
      <c r="BJ103" s="36">
        <v>4.9199999999999997E-8</v>
      </c>
      <c r="BK103" s="36">
        <v>3.8562223596699998</v>
      </c>
      <c r="BL103" s="36">
        <v>173.9422195228</v>
      </c>
      <c r="BM103" s="30">
        <f t="shared" si="112"/>
        <v>-4.7672856215919736E-8</v>
      </c>
      <c r="BN103" s="30">
        <f t="shared" si="113"/>
        <v>-4.7672539618696312E-8</v>
      </c>
      <c r="BO103" s="30">
        <f t="shared" si="114"/>
        <v>-4.7672539619230578E-8</v>
      </c>
      <c r="BP103" s="30">
        <f t="shared" si="115"/>
        <v>-4.7672539619230571E-8</v>
      </c>
      <c r="BR103" s="36">
        <v>1.2509999999999999E-8</v>
      </c>
      <c r="BS103" s="36">
        <v>1.4667452169699999</v>
      </c>
      <c r="BT103" s="36">
        <v>218.7157214094</v>
      </c>
      <c r="BU103" s="30">
        <f t="shared" si="116"/>
        <v>1.210842893906707E-8</v>
      </c>
      <c r="BV103" s="30">
        <f t="shared" si="117"/>
        <v>1.210853183611819E-8</v>
      </c>
      <c r="BW103" s="30">
        <f t="shared" si="118"/>
        <v>1.2108531835944568E-8</v>
      </c>
      <c r="BX103" s="30">
        <f t="shared" si="119"/>
        <v>1.210853183594457E-8</v>
      </c>
      <c r="BZ103" s="36">
        <v>9.5000000000000003E-10</v>
      </c>
      <c r="CA103" s="36">
        <v>4.92115458463</v>
      </c>
      <c r="CB103" s="36">
        <v>650.9429865779</v>
      </c>
      <c r="CC103" s="30">
        <f t="shared" si="144"/>
        <v>2.431638273714169E-10</v>
      </c>
      <c r="CD103" s="30">
        <f t="shared" si="145"/>
        <v>2.4325327847417261E-10</v>
      </c>
      <c r="CE103" s="30">
        <f t="shared" si="146"/>
        <v>2.4325327832323112E-10</v>
      </c>
      <c r="CF103" s="30">
        <f t="shared" si="147"/>
        <v>2.4325327832323153E-10</v>
      </c>
      <c r="CH103" s="36"/>
      <c r="CI103" s="36"/>
      <c r="CJ103" s="36"/>
      <c r="CP103" s="36"/>
      <c r="CQ103" s="36"/>
      <c r="CR103" s="36"/>
      <c r="CX103" s="36"/>
      <c r="CY103" s="36"/>
      <c r="CZ103" s="36"/>
      <c r="DF103" s="36">
        <v>2.0557099999999999E-6</v>
      </c>
      <c r="DG103" s="36">
        <v>0.95755250527000002</v>
      </c>
      <c r="DH103" s="36">
        <v>288.08069400530002</v>
      </c>
      <c r="DI103" s="30">
        <f t="shared" si="124"/>
        <v>1.6492053099124827E-6</v>
      </c>
      <c r="DJ103" s="30">
        <f t="shared" si="125"/>
        <v>1.6491524060255022E-6</v>
      </c>
      <c r="DK103" s="30">
        <f t="shared" si="126"/>
        <v>1.6491524061147769E-6</v>
      </c>
      <c r="DL103" s="30">
        <f t="shared" si="127"/>
        <v>1.6491524061147767E-6</v>
      </c>
      <c r="DN103" s="36">
        <v>3.9302000000000001E-7</v>
      </c>
      <c r="DO103" s="36">
        <v>0.56257369108999999</v>
      </c>
      <c r="DP103" s="36">
        <v>1574.8458012822</v>
      </c>
      <c r="DQ103" s="30">
        <f t="shared" si="128"/>
        <v>-1.2187324344985883E-7</v>
      </c>
      <c r="DR103" s="30">
        <f t="shared" si="129"/>
        <v>-1.2196129176916827E-7</v>
      </c>
      <c r="DS103" s="30">
        <f t="shared" si="130"/>
        <v>-1.2196129162059789E-7</v>
      </c>
      <c r="DT103" s="30">
        <f t="shared" si="131"/>
        <v>-1.2196129162059855E-7</v>
      </c>
      <c r="DV103" s="36">
        <v>7.3370000000000001E-8</v>
      </c>
      <c r="DW103" s="36">
        <v>2.0039360181500001</v>
      </c>
      <c r="DX103" s="36">
        <v>131.4039498699</v>
      </c>
      <c r="DY103" s="30">
        <f t="shared" si="132"/>
        <v>2.1362405826968953E-8</v>
      </c>
      <c r="DZ103" s="30">
        <f t="shared" si="133"/>
        <v>2.1363785984664194E-8</v>
      </c>
      <c r="EA103" s="30">
        <f t="shared" si="134"/>
        <v>2.1363785982335253E-8</v>
      </c>
      <c r="EB103" s="30">
        <f t="shared" si="135"/>
        <v>2.1363785982335253E-8</v>
      </c>
      <c r="ED103" s="36">
        <v>1.4559999999999999E-8</v>
      </c>
      <c r="EE103" s="36">
        <v>0.85374460914000005</v>
      </c>
      <c r="EF103" s="36">
        <v>415.55249061209997</v>
      </c>
      <c r="EG103" s="30">
        <f t="shared" si="148"/>
        <v>1.7499454725712099E-9</v>
      </c>
      <c r="EH103" s="30">
        <f t="shared" si="149"/>
        <v>1.749046661955509E-9</v>
      </c>
      <c r="EI103" s="30">
        <f t="shared" si="150"/>
        <v>1.7490466634722049E-9</v>
      </c>
      <c r="EJ103" s="30">
        <f t="shared" si="151"/>
        <v>1.7490466634721984E-9</v>
      </c>
      <c r="EL103" s="36"/>
      <c r="EM103" s="36"/>
      <c r="EN103" s="36"/>
      <c r="ET103" s="36"/>
      <c r="EU103" s="36"/>
      <c r="EV103" s="36"/>
    </row>
    <row r="104" spans="1:152" s="30" customFormat="1" ht="12.75">
      <c r="N104" s="36">
        <v>6.8090000000000002E-7</v>
      </c>
      <c r="O104" s="36">
        <v>0.73415460990000003</v>
      </c>
      <c r="P104" s="36">
        <v>1478.8665740644001</v>
      </c>
      <c r="Q104" s="30">
        <f t="shared" si="96"/>
        <v>2.5789546184342972E-7</v>
      </c>
      <c r="R104" s="30">
        <f t="shared" si="97"/>
        <v>2.5775600315254995E-7</v>
      </c>
      <c r="S104" s="30">
        <f t="shared" si="98"/>
        <v>2.5775600338788863E-7</v>
      </c>
      <c r="T104" s="30">
        <f t="shared" si="99"/>
        <v>2.5775600338788752E-7</v>
      </c>
      <c r="V104" s="36">
        <v>1.2842999999999999E-7</v>
      </c>
      <c r="W104" s="36">
        <v>4.24658666814</v>
      </c>
      <c r="X104" s="36">
        <v>405.2575498736</v>
      </c>
      <c r="Y104" s="30">
        <f t="shared" si="100"/>
        <v>-5.3399792682132072E-8</v>
      </c>
      <c r="Z104" s="30">
        <f t="shared" si="101"/>
        <v>-5.3392709528612646E-8</v>
      </c>
      <c r="AA104" s="30">
        <f t="shared" si="102"/>
        <v>-5.3392709540565247E-8</v>
      </c>
      <c r="AB104" s="30">
        <f t="shared" si="103"/>
        <v>-5.3392709540565201E-8</v>
      </c>
      <c r="AD104" s="36">
        <v>2.089E-8</v>
      </c>
      <c r="AE104" s="36">
        <v>3.4827623068600002</v>
      </c>
      <c r="AF104" s="36">
        <v>10007.099997773799</v>
      </c>
      <c r="AG104" s="30">
        <f t="shared" si="104"/>
        <v>-3.452974765395018E-9</v>
      </c>
      <c r="AH104" s="30">
        <f t="shared" si="105"/>
        <v>-3.4838219494518269E-9</v>
      </c>
      <c r="AI104" s="30">
        <f t="shared" si="106"/>
        <v>-3.483821897405521E-9</v>
      </c>
      <c r="AJ104" s="30">
        <f t="shared" si="107"/>
        <v>-3.4838218974058138E-9</v>
      </c>
      <c r="AL104" s="36">
        <v>2.64E-9</v>
      </c>
      <c r="AM104" s="36">
        <v>3.0098743863399999</v>
      </c>
      <c r="AN104" s="36">
        <v>661.23792731640003</v>
      </c>
      <c r="AO104" s="30">
        <f t="shared" si="140"/>
        <v>2.0913808357116892E-9</v>
      </c>
      <c r="AP104" s="30">
        <f t="shared" si="141"/>
        <v>2.0912214115982933E-9</v>
      </c>
      <c r="AQ104" s="30">
        <f t="shared" si="142"/>
        <v>2.0912214118673296E-9</v>
      </c>
      <c r="AR104" s="30">
        <f t="shared" si="143"/>
        <v>2.0912214118673288E-9</v>
      </c>
      <c r="AT104" s="36"/>
      <c r="AU104" s="36"/>
      <c r="AV104" s="36"/>
      <c r="BB104" s="36"/>
      <c r="BC104" s="36"/>
      <c r="BD104" s="36"/>
      <c r="BJ104" s="36">
        <v>4.8830000000000001E-8</v>
      </c>
      <c r="BK104" s="36">
        <v>1.94823282939</v>
      </c>
      <c r="BL104" s="36">
        <v>195.13984817330001</v>
      </c>
      <c r="BM104" s="30">
        <f t="shared" si="112"/>
        <v>3.1626032751106795E-8</v>
      </c>
      <c r="BN104" s="30">
        <f t="shared" si="113"/>
        <v>3.1627119109461159E-8</v>
      </c>
      <c r="BO104" s="30">
        <f t="shared" si="114"/>
        <v>3.1627119107628021E-8</v>
      </c>
      <c r="BP104" s="30">
        <f t="shared" si="115"/>
        <v>3.1627119107628027E-8</v>
      </c>
      <c r="BR104" s="36">
        <v>1.5679999999999999E-8</v>
      </c>
      <c r="BS104" s="36">
        <v>1.89939852487</v>
      </c>
      <c r="BT104" s="36">
        <v>212.33588759150001</v>
      </c>
      <c r="BU104" s="30">
        <f t="shared" si="116"/>
        <v>1.1766713503725711E-8</v>
      </c>
      <c r="BV104" s="30">
        <f t="shared" si="117"/>
        <v>1.176704278762077E-8</v>
      </c>
      <c r="BW104" s="30">
        <f t="shared" si="118"/>
        <v>1.1767042787065131E-8</v>
      </c>
      <c r="BX104" s="30">
        <f t="shared" si="119"/>
        <v>1.1767042787065134E-8</v>
      </c>
      <c r="BZ104" s="36">
        <v>8.9999999999999999E-10</v>
      </c>
      <c r="CA104" s="36">
        <v>2.0930008580599999</v>
      </c>
      <c r="CB104" s="36">
        <v>621.73803904930003</v>
      </c>
      <c r="CC104" s="30">
        <f t="shared" si="144"/>
        <v>1.9335357753944684E-10</v>
      </c>
      <c r="CD104" s="30">
        <f t="shared" si="145"/>
        <v>1.9327180034532686E-10</v>
      </c>
      <c r="CE104" s="30">
        <f t="shared" si="146"/>
        <v>1.9327180048332228E-10</v>
      </c>
      <c r="CF104" s="30">
        <f t="shared" si="147"/>
        <v>1.9327180048332189E-10</v>
      </c>
      <c r="CH104" s="36"/>
      <c r="CI104" s="36"/>
      <c r="CJ104" s="36"/>
      <c r="CP104" s="36"/>
      <c r="CQ104" s="36"/>
      <c r="CR104" s="36"/>
      <c r="CX104" s="36"/>
      <c r="CY104" s="36"/>
      <c r="CZ104" s="36"/>
      <c r="DF104" s="36">
        <v>2.0756699999999999E-6</v>
      </c>
      <c r="DG104" s="36">
        <v>5.3812625972500001</v>
      </c>
      <c r="DH104" s="36">
        <v>2317.8358618148</v>
      </c>
      <c r="DI104" s="30">
        <f t="shared" si="124"/>
        <v>7.7729345304156023E-7</v>
      </c>
      <c r="DJ104" s="30">
        <f t="shared" si="125"/>
        <v>7.7662587745569119E-7</v>
      </c>
      <c r="DK104" s="30">
        <f t="shared" si="126"/>
        <v>7.7662587858226746E-7</v>
      </c>
      <c r="DL104" s="30">
        <f t="shared" si="127"/>
        <v>7.7662587858226068E-7</v>
      </c>
      <c r="DN104" s="36">
        <v>3.4961999999999998E-7</v>
      </c>
      <c r="DO104" s="36">
        <v>4.6848750570300002</v>
      </c>
      <c r="DP104" s="36">
        <v>38.133035637799999</v>
      </c>
      <c r="DQ104" s="30">
        <f t="shared" si="128"/>
        <v>-8.2747378599832418E-8</v>
      </c>
      <c r="DR104" s="30">
        <f t="shared" si="129"/>
        <v>-8.2749316888575549E-8</v>
      </c>
      <c r="DS104" s="30">
        <f t="shared" si="130"/>
        <v>-8.2749316885304798E-8</v>
      </c>
      <c r="DT104" s="30">
        <f t="shared" si="131"/>
        <v>-8.2749316885304798E-8</v>
      </c>
      <c r="DV104" s="36">
        <v>8.2399999999999997E-8</v>
      </c>
      <c r="DW104" s="36">
        <v>4.0409588140699997</v>
      </c>
      <c r="DX104" s="36">
        <v>1788.1448967202</v>
      </c>
      <c r="DY104" s="30">
        <f t="shared" si="132"/>
        <v>7.5582436717679794E-8</v>
      </c>
      <c r="DZ104" s="30">
        <f t="shared" si="133"/>
        <v>7.5591215348537518E-8</v>
      </c>
      <c r="EA104" s="30">
        <f t="shared" si="134"/>
        <v>7.5591215333728616E-8</v>
      </c>
      <c r="EB104" s="30">
        <f t="shared" si="135"/>
        <v>7.5591215333728669E-8</v>
      </c>
      <c r="ED104" s="36">
        <v>1.6449999999999998E-8</v>
      </c>
      <c r="EE104" s="36">
        <v>2.95335775161</v>
      </c>
      <c r="EF104" s="36">
        <v>437.64389113990001</v>
      </c>
      <c r="EG104" s="30">
        <f t="shared" si="148"/>
        <v>1.4219638344994552E-8</v>
      </c>
      <c r="EH104" s="30">
        <f t="shared" si="149"/>
        <v>1.4220179943327054E-8</v>
      </c>
      <c r="EI104" s="30">
        <f t="shared" si="150"/>
        <v>1.422017994241319E-8</v>
      </c>
      <c r="EJ104" s="30">
        <f t="shared" si="151"/>
        <v>1.4220179942413193E-8</v>
      </c>
      <c r="EL104" s="36"/>
      <c r="EM104" s="36"/>
      <c r="EN104" s="36"/>
      <c r="ET104" s="36"/>
      <c r="EU104" s="36"/>
      <c r="EV104" s="36"/>
    </row>
    <row r="105" spans="1:152" s="30" customFormat="1" ht="12.75">
      <c r="A105" s="38" t="s">
        <v>223</v>
      </c>
      <c r="B105" s="38" t="s">
        <v>224</v>
      </c>
      <c r="C105" s="38" t="s">
        <v>225</v>
      </c>
      <c r="D105" s="38" t="s">
        <v>226</v>
      </c>
      <c r="E105" s="38" t="s">
        <v>227</v>
      </c>
      <c r="F105" s="38" t="s">
        <v>228</v>
      </c>
      <c r="N105" s="36">
        <v>6.6501000000000005E-7</v>
      </c>
      <c r="O105" s="36">
        <v>2.6775803359999999E-2</v>
      </c>
      <c r="P105" s="36">
        <v>70.849445304200003</v>
      </c>
      <c r="Q105" s="30">
        <f t="shared" si="96"/>
        <v>6.2095107632990647E-7</v>
      </c>
      <c r="R105" s="30">
        <f t="shared" si="97"/>
        <v>6.2094855277801903E-7</v>
      </c>
      <c r="S105" s="30">
        <f t="shared" si="98"/>
        <v>6.2094855278227749E-7</v>
      </c>
      <c r="T105" s="30">
        <f t="shared" si="99"/>
        <v>6.2094855278227749E-7</v>
      </c>
      <c r="V105" s="36">
        <v>1.3628E-7</v>
      </c>
      <c r="W105" s="36">
        <v>4.0989295808700001</v>
      </c>
      <c r="X105" s="36">
        <v>1471.7530270636</v>
      </c>
      <c r="Y105" s="30">
        <f t="shared" si="100"/>
        <v>-8.2591542830312804E-8</v>
      </c>
      <c r="Z105" s="30">
        <f t="shared" si="101"/>
        <v>-8.2567667718975236E-8</v>
      </c>
      <c r="AA105" s="30">
        <f t="shared" si="102"/>
        <v>-8.2567667759266436E-8</v>
      </c>
      <c r="AB105" s="30">
        <f t="shared" si="103"/>
        <v>-8.2567667759266237E-8</v>
      </c>
      <c r="AD105" s="36">
        <v>2.5699999999999999E-8</v>
      </c>
      <c r="AE105" s="36">
        <v>5.1216720370399997</v>
      </c>
      <c r="AF105" s="36">
        <v>265.98929347749998</v>
      </c>
      <c r="AG105" s="30">
        <f t="shared" si="104"/>
        <v>-2.2488472638655253E-8</v>
      </c>
      <c r="AH105" s="30">
        <f t="shared" si="105"/>
        <v>-2.2488967763650034E-8</v>
      </c>
      <c r="AI105" s="30">
        <f t="shared" si="106"/>
        <v>-2.2488967762814572E-8</v>
      </c>
      <c r="AJ105" s="30">
        <f t="shared" si="107"/>
        <v>-2.2488967762814572E-8</v>
      </c>
      <c r="AL105" s="36">
        <v>2.6700000000000001E-9</v>
      </c>
      <c r="AM105" s="36">
        <v>0.31623829657000002</v>
      </c>
      <c r="AN105" s="36">
        <v>1677.9385755008</v>
      </c>
      <c r="AO105" s="30">
        <f t="shared" si="140"/>
        <v>-2.4184508680097886E-9</v>
      </c>
      <c r="AP105" s="30">
        <f t="shared" si="141"/>
        <v>-2.4187348577305193E-9</v>
      </c>
      <c r="AQ105" s="30">
        <f t="shared" si="142"/>
        <v>-2.4187348572514316E-9</v>
      </c>
      <c r="AR105" s="30">
        <f t="shared" si="143"/>
        <v>-2.4187348572514332E-9</v>
      </c>
      <c r="AT105" s="36"/>
      <c r="AU105" s="36"/>
      <c r="AV105" s="36"/>
      <c r="BB105" s="36"/>
      <c r="BC105" s="36"/>
      <c r="BD105" s="36"/>
      <c r="BJ105" s="36">
        <v>5.6209999999999998E-8</v>
      </c>
      <c r="BK105" s="36">
        <v>0.81869581274000003</v>
      </c>
      <c r="BL105" s="36">
        <v>52.690198039499997</v>
      </c>
      <c r="BM105" s="30">
        <f t="shared" si="112"/>
        <v>4.8596099039606336E-8</v>
      </c>
      <c r="BN105" s="30">
        <f t="shared" si="113"/>
        <v>4.8596321761392523E-8</v>
      </c>
      <c r="BO105" s="30">
        <f t="shared" si="114"/>
        <v>4.8596321761016699E-8</v>
      </c>
      <c r="BP105" s="30">
        <f t="shared" si="115"/>
        <v>4.8596321761016699E-8</v>
      </c>
      <c r="BR105" s="36">
        <v>1.0670000000000001E-8</v>
      </c>
      <c r="BS105" s="36">
        <v>5.3473444389400004</v>
      </c>
      <c r="BT105" s="36">
        <v>207.67002114549999</v>
      </c>
      <c r="BU105" s="30">
        <f t="shared" si="116"/>
        <v>-5.2691412864680732E-9</v>
      </c>
      <c r="BV105" s="30">
        <f t="shared" si="117"/>
        <v>-5.2694296051398236E-9</v>
      </c>
      <c r="BW105" s="30">
        <f t="shared" si="118"/>
        <v>-5.269429604653309E-9</v>
      </c>
      <c r="BX105" s="30">
        <f t="shared" si="119"/>
        <v>-5.269429604653309E-9</v>
      </c>
      <c r="BZ105" s="36">
        <v>1.1100000000000001E-9</v>
      </c>
      <c r="CA105" s="36">
        <v>0.11975665259</v>
      </c>
      <c r="CB105" s="36">
        <v>831.85574074960005</v>
      </c>
      <c r="CC105" s="30">
        <f t="shared" si="144"/>
        <v>-2.4208404764958594E-10</v>
      </c>
      <c r="CD105" s="30">
        <f t="shared" si="145"/>
        <v>-2.4194920301753722E-10</v>
      </c>
      <c r="CE105" s="30">
        <f t="shared" si="146"/>
        <v>-2.4194920324508241E-10</v>
      </c>
      <c r="CF105" s="30">
        <f t="shared" si="147"/>
        <v>-2.4194920324508143E-10</v>
      </c>
      <c r="CH105" s="36"/>
      <c r="CI105" s="36"/>
      <c r="CJ105" s="36"/>
      <c r="CP105" s="36"/>
      <c r="CQ105" s="36"/>
      <c r="CR105" s="36"/>
      <c r="CX105" s="36"/>
      <c r="CY105" s="36"/>
      <c r="CZ105" s="36"/>
      <c r="DF105" s="36">
        <v>1.8683500000000001E-6</v>
      </c>
      <c r="DG105" s="36">
        <v>6.03591766061</v>
      </c>
      <c r="DH105" s="36">
        <v>404.50679034820001</v>
      </c>
      <c r="DI105" s="30">
        <f t="shared" si="124"/>
        <v>-1.4856568522076294E-6</v>
      </c>
      <c r="DJ105" s="30">
        <f t="shared" si="125"/>
        <v>-1.4857254254715416E-6</v>
      </c>
      <c r="DK105" s="30">
        <f t="shared" si="126"/>
        <v>-1.4857254253558329E-6</v>
      </c>
      <c r="DL105" s="30">
        <f t="shared" si="127"/>
        <v>-1.4857254253558335E-6</v>
      </c>
      <c r="DN105" s="36">
        <v>4.277E-7</v>
      </c>
      <c r="DO105" s="36">
        <v>2.9858206945400001</v>
      </c>
      <c r="DP105" s="36">
        <v>1148.2476104062</v>
      </c>
      <c r="DQ105" s="30">
        <f t="shared" si="128"/>
        <v>-4.1552961031741827E-7</v>
      </c>
      <c r="DR105" s="30">
        <f t="shared" si="129"/>
        <v>-4.1551219815726196E-7</v>
      </c>
      <c r="DS105" s="30">
        <f t="shared" si="130"/>
        <v>-4.1551219818665422E-7</v>
      </c>
      <c r="DT105" s="30">
        <f t="shared" si="131"/>
        <v>-4.1551219818665411E-7</v>
      </c>
      <c r="DV105" s="36">
        <v>7.5790000000000006E-8</v>
      </c>
      <c r="DW105" s="36">
        <v>3.6831113427200002</v>
      </c>
      <c r="DX105" s="36">
        <v>846.08283475120004</v>
      </c>
      <c r="DY105" s="30">
        <f t="shared" si="132"/>
        <v>4.0434372093249622E-8</v>
      </c>
      <c r="DZ105" s="30">
        <f t="shared" si="133"/>
        <v>4.0426255999950028E-8</v>
      </c>
      <c r="EA105" s="30">
        <f t="shared" si="134"/>
        <v>4.0426256013645995E-8</v>
      </c>
      <c r="EB105" s="30">
        <f t="shared" si="135"/>
        <v>4.0426256013645995E-8</v>
      </c>
      <c r="ED105" s="36">
        <v>1.391E-8</v>
      </c>
      <c r="EE105" s="36">
        <v>4.1202502856000001</v>
      </c>
      <c r="EF105" s="36">
        <v>1574.8458012822</v>
      </c>
      <c r="EG105" s="30">
        <f t="shared" si="148"/>
        <v>-1.3996408838431977E-9</v>
      </c>
      <c r="EH105" s="30">
        <f t="shared" si="149"/>
        <v>-1.3963795179617253E-9</v>
      </c>
      <c r="EI105" s="30">
        <f t="shared" si="150"/>
        <v>-1.3963795234651434E-9</v>
      </c>
      <c r="EJ105" s="30">
        <f t="shared" si="151"/>
        <v>-1.3963795234651188E-9</v>
      </c>
      <c r="EL105" s="36"/>
      <c r="EM105" s="36"/>
      <c r="EN105" s="36"/>
      <c r="ET105" s="36"/>
      <c r="EU105" s="36"/>
      <c r="EV105" s="36"/>
    </row>
    <row r="106" spans="1:152" s="30" customFormat="1" ht="12.75">
      <c r="A106" s="30">
        <f>((((F97*C94+E97)*C94+D97)*C94+C97)*C94+B97)*C94 + A97</f>
        <v>-0.40992629816826232</v>
      </c>
      <c r="B106" s="30">
        <f>DEGREES(A106)</f>
        <v>-23.487046796462799</v>
      </c>
      <c r="C106" s="30">
        <f>((((F100*C94+E100)*C94+D100)*C94+C100)*C94+B100)*C94 + A100</f>
        <v>-2.9558590452690534E-2</v>
      </c>
      <c r="D106" s="30">
        <f>DEGREES(C106)</f>
        <v>-1.693582481294857</v>
      </c>
      <c r="E106" s="30">
        <f>((((F103*C94+E103)*C94+D103)*C94+C103)*C94+B103)*C94 + A103</f>
        <v>9.7354710834355398</v>
      </c>
      <c r="F106" s="30">
        <f>SQRT(D110*D110+E110*E110+F110*F110)</f>
        <v>9.4631876689322389</v>
      </c>
      <c r="N106" s="36">
        <v>6.5682000000000003E-7</v>
      </c>
      <c r="O106" s="36">
        <v>2.02165559602</v>
      </c>
      <c r="P106" s="36">
        <v>142.44965013379999</v>
      </c>
      <c r="Q106" s="30">
        <f t="shared" si="96"/>
        <v>2.1839887526314801E-7</v>
      </c>
      <c r="R106" s="30">
        <f t="shared" si="97"/>
        <v>2.1841207917918167E-7</v>
      </c>
      <c r="S106" s="30">
        <f t="shared" si="98"/>
        <v>2.1841207915690097E-7</v>
      </c>
      <c r="T106" s="30">
        <f t="shared" si="99"/>
        <v>2.1841207915690097E-7</v>
      </c>
      <c r="V106" s="36">
        <v>1.5067000000000001E-7</v>
      </c>
      <c r="W106" s="36">
        <v>0.74142807591000004</v>
      </c>
      <c r="X106" s="36">
        <v>200.76892246579999</v>
      </c>
      <c r="Y106" s="30">
        <f t="shared" si="100"/>
        <v>1.4037820522344114E-7</v>
      </c>
      <c r="Z106" s="30">
        <f t="shared" si="101"/>
        <v>1.403765609268093E-7</v>
      </c>
      <c r="AA106" s="30">
        <f t="shared" si="102"/>
        <v>1.4037656092958407E-7</v>
      </c>
      <c r="AB106" s="30">
        <f t="shared" si="103"/>
        <v>1.4037656092958407E-7</v>
      </c>
      <c r="AD106" s="36">
        <v>1.8349999999999999E-8</v>
      </c>
      <c r="AE106" s="36">
        <v>4.1537987965900003</v>
      </c>
      <c r="AF106" s="36">
        <v>1258.4539316256</v>
      </c>
      <c r="AG106" s="30">
        <f t="shared" si="104"/>
        <v>-1.743111666603582E-8</v>
      </c>
      <c r="AH106" s="30">
        <f t="shared" si="105"/>
        <v>-1.7432196132243409E-8</v>
      </c>
      <c r="AI106" s="30">
        <f t="shared" si="106"/>
        <v>-1.7432196130422394E-8</v>
      </c>
      <c r="AJ106" s="30">
        <f t="shared" si="107"/>
        <v>-1.7432196130422401E-8</v>
      </c>
      <c r="AL106" s="36">
        <v>2.7000000000000002E-9</v>
      </c>
      <c r="AM106" s="36">
        <v>2.5677471875300002</v>
      </c>
      <c r="AN106" s="36">
        <v>643.07868005169996</v>
      </c>
      <c r="AO106" s="30">
        <f t="shared" si="140"/>
        <v>1.4636987384165836E-9</v>
      </c>
      <c r="AP106" s="30">
        <f t="shared" si="141"/>
        <v>1.4634804059493958E-9</v>
      </c>
      <c r="AQ106" s="30">
        <f t="shared" si="142"/>
        <v>1.4634804063178309E-9</v>
      </c>
      <c r="AR106" s="30">
        <f t="shared" si="143"/>
        <v>1.4634804063178299E-9</v>
      </c>
      <c r="AT106" s="36"/>
      <c r="AU106" s="36"/>
      <c r="AV106" s="36"/>
      <c r="BB106" s="36"/>
      <c r="BC106" s="36"/>
      <c r="BD106" s="36"/>
      <c r="BJ106" s="36">
        <v>5.2000000000000002E-8</v>
      </c>
      <c r="BK106" s="36">
        <v>3.32827437636</v>
      </c>
      <c r="BL106" s="36">
        <v>515.46387109299997</v>
      </c>
      <c r="BM106" s="30">
        <f t="shared" si="112"/>
        <v>4.6355725199333127E-8</v>
      </c>
      <c r="BN106" s="30">
        <f t="shared" si="113"/>
        <v>4.6357542421807859E-8</v>
      </c>
      <c r="BO106" s="30">
        <f t="shared" si="114"/>
        <v>4.6357542418741633E-8</v>
      </c>
      <c r="BP106" s="30">
        <f t="shared" si="115"/>
        <v>4.6357542418741647E-8</v>
      </c>
      <c r="BR106" s="36">
        <v>1.111E-8</v>
      </c>
      <c r="BS106" s="36">
        <v>0.70962013460999995</v>
      </c>
      <c r="BT106" s="36">
        <v>447.93883187839998</v>
      </c>
      <c r="BU106" s="30">
        <f t="shared" si="116"/>
        <v>-2.2421906462280778E-9</v>
      </c>
      <c r="BV106" s="30">
        <f t="shared" si="117"/>
        <v>-2.2429200014139924E-9</v>
      </c>
      <c r="BW106" s="30">
        <f t="shared" si="118"/>
        <v>-2.2429200001832544E-9</v>
      </c>
      <c r="BX106" s="30">
        <f t="shared" si="119"/>
        <v>-2.2429200001832593E-9</v>
      </c>
      <c r="BZ106" s="36">
        <v>8.9000000000000003E-10</v>
      </c>
      <c r="CA106" s="36">
        <v>2.5435158761599999</v>
      </c>
      <c r="CB106" s="36">
        <v>85.827298831199997</v>
      </c>
      <c r="CC106" s="30">
        <f t="shared" si="144"/>
        <v>-4.2422148355973272E-10</v>
      </c>
      <c r="CD106" s="30">
        <f t="shared" si="145"/>
        <v>-4.2421143532227035E-10</v>
      </c>
      <c r="CE106" s="30">
        <f t="shared" si="146"/>
        <v>-4.2421143533922616E-10</v>
      </c>
      <c r="CF106" s="30">
        <f t="shared" si="147"/>
        <v>-4.2421143533922616E-10</v>
      </c>
      <c r="CH106" s="36"/>
      <c r="CI106" s="36"/>
      <c r="CJ106" s="36"/>
      <c r="CP106" s="36"/>
      <c r="CQ106" s="36"/>
      <c r="CR106" s="36"/>
      <c r="CX106" s="36"/>
      <c r="CY106" s="36"/>
      <c r="CZ106" s="36"/>
      <c r="DF106" s="36">
        <v>2.18536E-6</v>
      </c>
      <c r="DG106" s="36">
        <v>5.2560704354499999</v>
      </c>
      <c r="DH106" s="36">
        <v>212.33588759150001</v>
      </c>
      <c r="DI106" s="30">
        <f t="shared" si="124"/>
        <v>-1.2938955141010731E-6</v>
      </c>
      <c r="DJ106" s="30">
        <f t="shared" si="125"/>
        <v>-1.2939514708460575E-6</v>
      </c>
      <c r="DK106" s="30">
        <f t="shared" si="126"/>
        <v>-1.2939514707516362E-6</v>
      </c>
      <c r="DL106" s="30">
        <f t="shared" si="127"/>
        <v>-1.2939514707516362E-6</v>
      </c>
      <c r="DN106" s="36">
        <v>3.6521000000000003E-7</v>
      </c>
      <c r="DO106" s="36">
        <v>0.63453270366000003</v>
      </c>
      <c r="DP106" s="36">
        <v>52.690198039499997</v>
      </c>
      <c r="DQ106" s="30">
        <f t="shared" si="128"/>
        <v>3.4401160201216801E-7</v>
      </c>
      <c r="DR106" s="30">
        <f t="shared" si="129"/>
        <v>3.440125687449619E-7</v>
      </c>
      <c r="DS106" s="30">
        <f t="shared" si="130"/>
        <v>3.4401256874333062E-7</v>
      </c>
      <c r="DT106" s="30">
        <f t="shared" si="131"/>
        <v>3.4401256874333062E-7</v>
      </c>
      <c r="DV106" s="36">
        <v>6.6909999999999995E-8</v>
      </c>
      <c r="DW106" s="36">
        <v>4.3725380071700002</v>
      </c>
      <c r="DX106" s="36">
        <v>145.6310438715</v>
      </c>
      <c r="DY106" s="30">
        <f t="shared" si="132"/>
        <v>-6.0999372018984975E-8</v>
      </c>
      <c r="DZ106" s="30">
        <f t="shared" si="133"/>
        <v>-6.099997118943396E-8</v>
      </c>
      <c r="EA106" s="30">
        <f t="shared" si="134"/>
        <v>-6.099997118842292E-8</v>
      </c>
      <c r="EB106" s="30">
        <f t="shared" si="135"/>
        <v>-6.099997118842292E-8</v>
      </c>
      <c r="ED106" s="36">
        <v>1.585E-8</v>
      </c>
      <c r="EE106" s="36">
        <v>5.9684137726599999</v>
      </c>
      <c r="EF106" s="36">
        <v>1781.0313497193999</v>
      </c>
      <c r="EG106" s="30">
        <f t="shared" si="148"/>
        <v>-1.1433340732853703E-8</v>
      </c>
      <c r="EH106" s="30">
        <f t="shared" si="149"/>
        <v>-1.1430414785705568E-8</v>
      </c>
      <c r="EI106" s="30">
        <f t="shared" si="150"/>
        <v>-1.1430414790643616E-8</v>
      </c>
      <c r="EJ106" s="30">
        <f t="shared" si="151"/>
        <v>-1.1430414790643616E-8</v>
      </c>
      <c r="EL106" s="36"/>
      <c r="EM106" s="36"/>
      <c r="EN106" s="36"/>
      <c r="ET106" s="36"/>
      <c r="EU106" s="36"/>
      <c r="EV106" s="36"/>
    </row>
    <row r="107" spans="1:152" s="30" customFormat="1" ht="12.75">
      <c r="A107" s="30">
        <f>RADIANS(B107)</f>
        <v>5.8732590090113241</v>
      </c>
      <c r="B107" s="30">
        <f>MOD(B106,DEGSinCIRCLE)</f>
        <v>336.51295320353722</v>
      </c>
      <c r="C107" s="30">
        <f>RADIANS(D107)</f>
        <v>6.2536267167268953</v>
      </c>
      <c r="D107" s="30">
        <f>D106 - INT( D106 / 360 ) * 360</f>
        <v>358.30641751870513</v>
      </c>
      <c r="N107" s="36">
        <v>7.5764999999999996E-7</v>
      </c>
      <c r="O107" s="36">
        <v>1.61410487792</v>
      </c>
      <c r="P107" s="36">
        <v>284.1485407422</v>
      </c>
      <c r="Q107" s="30">
        <f t="shared" si="96"/>
        <v>7.5708497637743814E-7</v>
      </c>
      <c r="R107" s="30">
        <f t="shared" si="97"/>
        <v>7.5708621959456081E-7</v>
      </c>
      <c r="S107" s="30">
        <f t="shared" si="98"/>
        <v>7.5708621959246408E-7</v>
      </c>
      <c r="T107" s="30">
        <f t="shared" si="99"/>
        <v>7.5708621959246408E-7</v>
      </c>
      <c r="V107" s="36">
        <v>1.0961E-7</v>
      </c>
      <c r="W107" s="36">
        <v>1.55022573283</v>
      </c>
      <c r="X107" s="36">
        <v>223.5940361765</v>
      </c>
      <c r="Y107" s="30">
        <f t="shared" si="100"/>
        <v>1.0436880939037775E-7</v>
      </c>
      <c r="Z107" s="30">
        <f t="shared" si="101"/>
        <v>1.0436992980007325E-7</v>
      </c>
      <c r="AA107" s="30">
        <f t="shared" si="102"/>
        <v>1.0436992979818274E-7</v>
      </c>
      <c r="AB107" s="30">
        <f t="shared" si="103"/>
        <v>1.0436992979818274E-7</v>
      </c>
      <c r="AD107" s="36">
        <v>1.8200000000000001E-8</v>
      </c>
      <c r="AE107" s="36">
        <v>5.0534061544500002</v>
      </c>
      <c r="AF107" s="36">
        <v>1361.5467058442</v>
      </c>
      <c r="AG107" s="30">
        <f t="shared" si="104"/>
        <v>-1.4534816958207683E-8</v>
      </c>
      <c r="AH107" s="30">
        <f t="shared" si="105"/>
        <v>-1.4537048297169674E-8</v>
      </c>
      <c r="AI107" s="30">
        <f t="shared" si="106"/>
        <v>-1.4537048293404932E-8</v>
      </c>
      <c r="AJ107" s="30">
        <f t="shared" si="107"/>
        <v>-1.4537048293404942E-8</v>
      </c>
      <c r="AL107" s="36">
        <v>2.6099999999999999E-9</v>
      </c>
      <c r="AM107" s="36">
        <v>1.5505830247200001</v>
      </c>
      <c r="AN107" s="36">
        <v>1457.5259330619999</v>
      </c>
      <c r="AO107" s="30">
        <f t="shared" si="140"/>
        <v>2.5304098924369993E-9</v>
      </c>
      <c r="AP107" s="30">
        <f t="shared" si="141"/>
        <v>2.5302703292265227E-9</v>
      </c>
      <c r="AQ107" s="30">
        <f t="shared" si="142"/>
        <v>2.5302703294621289E-9</v>
      </c>
      <c r="AR107" s="30">
        <f t="shared" si="143"/>
        <v>2.5302703294621281E-9</v>
      </c>
      <c r="AT107" s="36"/>
      <c r="AU107" s="36"/>
      <c r="AV107" s="36"/>
      <c r="BB107" s="36"/>
      <c r="BC107" s="36"/>
      <c r="BD107" s="36"/>
      <c r="BJ107" s="36">
        <v>4.9269999999999997E-8</v>
      </c>
      <c r="BK107" s="36">
        <v>3.8180654973200001</v>
      </c>
      <c r="BL107" s="36">
        <v>225.8292684102</v>
      </c>
      <c r="BM107" s="30">
        <f t="shared" si="112"/>
        <v>-4.1329471637744474E-8</v>
      </c>
      <c r="BN107" s="30">
        <f t="shared" si="113"/>
        <v>-4.1328565241718238E-8</v>
      </c>
      <c r="BO107" s="30">
        <f t="shared" si="114"/>
        <v>-4.1328565243247768E-8</v>
      </c>
      <c r="BP107" s="30">
        <f t="shared" si="115"/>
        <v>-4.1328565243247755E-8</v>
      </c>
      <c r="BR107" s="36">
        <v>1.0120000000000001E-8</v>
      </c>
      <c r="BS107" s="36">
        <v>1.3721722063999999</v>
      </c>
      <c r="BT107" s="36">
        <v>636.71589257630001</v>
      </c>
      <c r="BU107" s="30">
        <f t="shared" si="116"/>
        <v>-5.6080629722012909E-9</v>
      </c>
      <c r="BV107" s="30">
        <f t="shared" si="117"/>
        <v>-5.6088655552373728E-9</v>
      </c>
      <c r="BW107" s="30">
        <f t="shared" si="118"/>
        <v>-5.6088655538831069E-9</v>
      </c>
      <c r="BX107" s="30">
        <f t="shared" si="119"/>
        <v>-5.6088655538831143E-9</v>
      </c>
      <c r="BZ107" s="36">
        <v>8.0000000000000003E-10</v>
      </c>
      <c r="CA107" s="36">
        <v>5.0910345144200004</v>
      </c>
      <c r="CB107" s="36">
        <v>340.77089204480001</v>
      </c>
      <c r="CC107" s="30">
        <f t="shared" si="144"/>
        <v>-7.9855981898597491E-10</v>
      </c>
      <c r="CD107" s="30">
        <f t="shared" si="145"/>
        <v>-7.9856226461217869E-10</v>
      </c>
      <c r="CE107" s="30">
        <f t="shared" si="146"/>
        <v>-7.9856226460805354E-10</v>
      </c>
      <c r="CF107" s="30">
        <f t="shared" si="147"/>
        <v>-7.9856226460805354E-10</v>
      </c>
      <c r="CH107" s="36"/>
      <c r="CI107" s="36"/>
      <c r="CJ107" s="36"/>
      <c r="CP107" s="36"/>
      <c r="CQ107" s="36"/>
      <c r="CR107" s="36"/>
      <c r="CX107" s="36"/>
      <c r="CY107" s="36"/>
      <c r="CZ107" s="36"/>
      <c r="DF107" s="36">
        <v>2.2215499999999999E-6</v>
      </c>
      <c r="DG107" s="36">
        <v>5.9458801676800004</v>
      </c>
      <c r="DH107" s="36">
        <v>39.3568759152</v>
      </c>
      <c r="DI107" s="30">
        <f t="shared" si="124"/>
        <v>1.8874847496327298E-6</v>
      </c>
      <c r="DJ107" s="30">
        <f t="shared" si="125"/>
        <v>1.8874778496633832E-6</v>
      </c>
      <c r="DK107" s="30">
        <f t="shared" si="126"/>
        <v>1.8874778496750268E-6</v>
      </c>
      <c r="DL107" s="30">
        <f t="shared" si="127"/>
        <v>1.8874778496750268E-6</v>
      </c>
      <c r="DN107" s="36">
        <v>3.9751999999999998E-7</v>
      </c>
      <c r="DO107" s="36">
        <v>0.28412706854000003</v>
      </c>
      <c r="DP107" s="36">
        <v>131.4039498699</v>
      </c>
      <c r="DQ107" s="30">
        <f t="shared" si="128"/>
        <v>3.5889955653988736E-7</v>
      </c>
      <c r="DR107" s="30">
        <f t="shared" si="129"/>
        <v>3.5889619571168214E-7</v>
      </c>
      <c r="DS107" s="30">
        <f t="shared" si="130"/>
        <v>3.5889619571735351E-7</v>
      </c>
      <c r="DT107" s="30">
        <f t="shared" si="131"/>
        <v>3.5889619571735345E-7</v>
      </c>
      <c r="DV107" s="36">
        <v>7.5390000000000002E-8</v>
      </c>
      <c r="DW107" s="36">
        <v>3.2948204310400002</v>
      </c>
      <c r="DX107" s="36">
        <v>750.10360753340001</v>
      </c>
      <c r="DY107" s="30">
        <f t="shared" si="132"/>
        <v>4.8947796323805532E-8</v>
      </c>
      <c r="DZ107" s="30">
        <f t="shared" si="133"/>
        <v>4.8941360096246392E-8</v>
      </c>
      <c r="EA107" s="30">
        <f t="shared" si="134"/>
        <v>4.8941360107107677E-8</v>
      </c>
      <c r="EB107" s="30">
        <f t="shared" si="135"/>
        <v>4.8941360107107624E-8</v>
      </c>
      <c r="ED107" s="36">
        <v>1.5069999999999999E-8</v>
      </c>
      <c r="EE107" s="36">
        <v>3.84895122542</v>
      </c>
      <c r="EF107" s="36">
        <v>1251.3403846248</v>
      </c>
      <c r="EG107" s="30">
        <f t="shared" si="148"/>
        <v>-1.5049318763745349E-8</v>
      </c>
      <c r="EH107" s="30">
        <f t="shared" si="149"/>
        <v>-1.5049466283167423E-8</v>
      </c>
      <c r="EI107" s="30">
        <f t="shared" si="150"/>
        <v>-1.5049466282918938E-8</v>
      </c>
      <c r="EJ107" s="30">
        <f t="shared" si="151"/>
        <v>-1.5049466282918938E-8</v>
      </c>
      <c r="EL107" s="36"/>
      <c r="EM107" s="36"/>
      <c r="EN107" s="36"/>
      <c r="ET107" s="36"/>
      <c r="EU107" s="36"/>
      <c r="EV107" s="36"/>
    </row>
    <row r="108" spans="1:152" s="30" customFormat="1" ht="12.75">
      <c r="N108" s="36">
        <v>6.3152999999999999E-7</v>
      </c>
      <c r="O108" s="36">
        <v>3.49493353034</v>
      </c>
      <c r="P108" s="36">
        <v>479.28838891549998</v>
      </c>
      <c r="Q108" s="30">
        <f t="shared" si="96"/>
        <v>4.2270461376123248E-7</v>
      </c>
      <c r="R108" s="30">
        <f t="shared" si="97"/>
        <v>4.2273826353005123E-7</v>
      </c>
      <c r="S108" s="30">
        <f t="shared" si="98"/>
        <v>4.2273826347327117E-7</v>
      </c>
      <c r="T108" s="30">
        <f t="shared" si="99"/>
        <v>4.2273826347327139E-7</v>
      </c>
      <c r="V108" s="36">
        <v>1.1695E-7</v>
      </c>
      <c r="W108" s="36">
        <v>1.8123751103400001</v>
      </c>
      <c r="X108" s="36">
        <v>124.433415221</v>
      </c>
      <c r="Y108" s="30">
        <f t="shared" si="100"/>
        <v>5.0695537384471022E-8</v>
      </c>
      <c r="Z108" s="30">
        <f t="shared" si="101"/>
        <v>5.0697499739433913E-8</v>
      </c>
      <c r="AA108" s="30">
        <f t="shared" si="102"/>
        <v>5.0697499736122537E-8</v>
      </c>
      <c r="AB108" s="30">
        <f t="shared" si="103"/>
        <v>5.0697499736122563E-8</v>
      </c>
      <c r="AD108" s="36">
        <v>1.7599999999999999E-8</v>
      </c>
      <c r="AE108" s="36">
        <v>4.1353268922800002</v>
      </c>
      <c r="AF108" s="36">
        <v>107.0249274817</v>
      </c>
      <c r="AG108" s="30">
        <f t="shared" si="104"/>
        <v>-1.6208433393208167E-8</v>
      </c>
      <c r="AH108" s="30">
        <f t="shared" si="105"/>
        <v>-1.6208543238177641E-8</v>
      </c>
      <c r="AI108" s="30">
        <f t="shared" si="106"/>
        <v>-1.6208543237992289E-8</v>
      </c>
      <c r="AJ108" s="30">
        <f t="shared" si="107"/>
        <v>-1.6208543237992289E-8</v>
      </c>
      <c r="AL108" s="36">
        <v>2.4600000000000002E-9</v>
      </c>
      <c r="AM108" s="36">
        <v>2.2921458547200002</v>
      </c>
      <c r="AN108" s="36">
        <v>867.42347575359997</v>
      </c>
      <c r="AO108" s="30">
        <f t="shared" si="140"/>
        <v>-1.9960543538824699E-9</v>
      </c>
      <c r="AP108" s="30">
        <f t="shared" si="141"/>
        <v>-1.9962409659641611E-9</v>
      </c>
      <c r="AQ108" s="30">
        <f t="shared" si="142"/>
        <v>-1.9962409656492915E-9</v>
      </c>
      <c r="AR108" s="30">
        <f t="shared" si="143"/>
        <v>-1.9962409656492927E-9</v>
      </c>
      <c r="AT108" s="36"/>
      <c r="AU108" s="36"/>
      <c r="AV108" s="36"/>
      <c r="BB108" s="36"/>
      <c r="BC108" s="36"/>
      <c r="BD108" s="36"/>
      <c r="BJ108" s="36">
        <v>5.0330000000000001E-8</v>
      </c>
      <c r="BK108" s="36">
        <v>0.10756875163</v>
      </c>
      <c r="BL108" s="36">
        <v>252.65597135319999</v>
      </c>
      <c r="BM108" s="30">
        <f t="shared" si="112"/>
        <v>1.3787798836701165E-8</v>
      </c>
      <c r="BN108" s="30">
        <f t="shared" si="113"/>
        <v>1.3785968809752891E-8</v>
      </c>
      <c r="BO108" s="30">
        <f t="shared" si="114"/>
        <v>1.3785968812840968E-8</v>
      </c>
      <c r="BP108" s="30">
        <f t="shared" si="115"/>
        <v>1.3785968812840957E-8</v>
      </c>
      <c r="BR108" s="36">
        <v>1.1630000000000001E-8</v>
      </c>
      <c r="BS108" s="36">
        <v>6.0010899661800003</v>
      </c>
      <c r="BT108" s="36">
        <v>191.20769491019999</v>
      </c>
      <c r="BU108" s="30">
        <f t="shared" si="116"/>
        <v>2.6347974082785626E-9</v>
      </c>
      <c r="BV108" s="30">
        <f t="shared" si="117"/>
        <v>2.6344733045592025E-9</v>
      </c>
      <c r="BW108" s="30">
        <f t="shared" si="118"/>
        <v>2.6344733051061087E-9</v>
      </c>
      <c r="BX108" s="30">
        <f t="shared" si="119"/>
        <v>2.6344733051061087E-9</v>
      </c>
      <c r="BZ108" s="36">
        <v>7.7999999999999999E-10</v>
      </c>
      <c r="CA108" s="36">
        <v>3.1739550185100001</v>
      </c>
      <c r="CB108" s="36">
        <v>497.44763618019999</v>
      </c>
      <c r="CC108" s="30">
        <f t="shared" si="144"/>
        <v>7.1353251837790903E-10</v>
      </c>
      <c r="CD108" s="30">
        <f t="shared" si="145"/>
        <v>7.1355596939284416E-10</v>
      </c>
      <c r="CE108" s="30">
        <f t="shared" si="146"/>
        <v>7.1355596935327515E-10</v>
      </c>
      <c r="CF108" s="30">
        <f t="shared" si="147"/>
        <v>7.1355596935327535E-10</v>
      </c>
      <c r="CH108" s="36"/>
      <c r="CI108" s="36"/>
      <c r="CJ108" s="36"/>
      <c r="CP108" s="36"/>
      <c r="CQ108" s="36"/>
      <c r="CR108" s="36"/>
      <c r="CX108" s="36"/>
      <c r="CY108" s="36"/>
      <c r="CZ108" s="36"/>
      <c r="DF108" s="36">
        <v>1.7967300000000001E-6</v>
      </c>
      <c r="DG108" s="36">
        <v>4.4104592436200001</v>
      </c>
      <c r="DH108" s="36">
        <v>408.43894361129998</v>
      </c>
      <c r="DI108" s="30">
        <f t="shared" si="124"/>
        <v>-9.7718969282441762E-7</v>
      </c>
      <c r="DJ108" s="30">
        <f t="shared" si="125"/>
        <v>-9.7709754039869238E-7</v>
      </c>
      <c r="DK108" s="30">
        <f t="shared" si="126"/>
        <v>-9.7709754055419704E-7</v>
      </c>
      <c r="DL108" s="30">
        <f t="shared" si="127"/>
        <v>-9.7709754055419704E-7</v>
      </c>
      <c r="DN108" s="36">
        <v>3.1777000000000002E-7</v>
      </c>
      <c r="DO108" s="36">
        <v>5.1903649997299999</v>
      </c>
      <c r="DP108" s="36">
        <v>76.266071275599998</v>
      </c>
      <c r="DQ108" s="30">
        <f t="shared" si="128"/>
        <v>1.7504463350130493E-8</v>
      </c>
      <c r="DR108" s="30">
        <f t="shared" si="129"/>
        <v>1.7500842392698518E-8</v>
      </c>
      <c r="DS108" s="30">
        <f t="shared" si="130"/>
        <v>1.750084239880868E-8</v>
      </c>
      <c r="DT108" s="30">
        <f t="shared" si="131"/>
        <v>1.750084239880868E-8</v>
      </c>
      <c r="DV108" s="36">
        <v>6.367E-8</v>
      </c>
      <c r="DW108" s="36">
        <v>4.0023913770800004</v>
      </c>
      <c r="DX108" s="36">
        <v>447.93883187839998</v>
      </c>
      <c r="DY108" s="30">
        <f t="shared" si="132"/>
        <v>3.3115416966801437E-9</v>
      </c>
      <c r="DZ108" s="30">
        <f t="shared" si="133"/>
        <v>3.3158035992675497E-9</v>
      </c>
      <c r="EA108" s="30">
        <f t="shared" si="134"/>
        <v>3.3158035920758368E-9</v>
      </c>
      <c r="EB108" s="30">
        <f t="shared" si="135"/>
        <v>3.3158035920758649E-9</v>
      </c>
      <c r="ED108" s="36">
        <v>1.4419999999999999E-8</v>
      </c>
      <c r="EE108" s="36">
        <v>5.3254770592399998</v>
      </c>
      <c r="EF108" s="36">
        <v>2538.2485042536</v>
      </c>
      <c r="EG108" s="30">
        <f t="shared" si="148"/>
        <v>-1.1241999444995612E-8</v>
      </c>
      <c r="EH108" s="30">
        <f t="shared" si="149"/>
        <v>-1.1245428643301512E-8</v>
      </c>
      <c r="EI108" s="30">
        <f t="shared" si="150"/>
        <v>-1.1245428637516312E-8</v>
      </c>
      <c r="EJ108" s="30">
        <f t="shared" si="151"/>
        <v>-1.1245428637516345E-8</v>
      </c>
      <c r="EL108" s="36"/>
      <c r="EM108" s="36"/>
      <c r="EN108" s="36"/>
      <c r="ET108" s="36"/>
      <c r="EU108" s="36"/>
      <c r="EV108" s="36"/>
    </row>
    <row r="109" spans="1:152" s="30" customFormat="1" ht="12.75">
      <c r="A109" s="30" t="s">
        <v>197</v>
      </c>
      <c r="B109" s="30" t="s">
        <v>198</v>
      </c>
      <c r="C109" s="30" t="s">
        <v>199</v>
      </c>
      <c r="D109" s="30" t="s">
        <v>229</v>
      </c>
      <c r="E109" s="30" t="s">
        <v>230</v>
      </c>
      <c r="F109" s="30" t="s">
        <v>231</v>
      </c>
      <c r="N109" s="36">
        <v>6.2539000000000002E-7</v>
      </c>
      <c r="O109" s="36">
        <v>2.5871361153199999</v>
      </c>
      <c r="P109" s="36">
        <v>422.66603761290003</v>
      </c>
      <c r="Q109" s="30">
        <f t="shared" si="96"/>
        <v>6.069209149500994E-7</v>
      </c>
      <c r="R109" s="30">
        <f t="shared" si="97"/>
        <v>6.0693045529029397E-7</v>
      </c>
      <c r="S109" s="30">
        <f t="shared" si="98"/>
        <v>6.0693045527419717E-7</v>
      </c>
      <c r="T109" s="30">
        <f t="shared" si="99"/>
        <v>6.0693045527419728E-7</v>
      </c>
      <c r="V109" s="36">
        <v>1.0346E-7</v>
      </c>
      <c r="W109" s="36">
        <v>3.4681408841199999</v>
      </c>
      <c r="X109" s="36">
        <v>1375.7737998458001</v>
      </c>
      <c r="Y109" s="30">
        <f t="shared" si="100"/>
        <v>-5.4293295413091569E-8</v>
      </c>
      <c r="Z109" s="30">
        <f t="shared" si="101"/>
        <v>-5.4275163723091457E-8</v>
      </c>
      <c r="AA109" s="30">
        <f t="shared" si="102"/>
        <v>-5.4275163753689556E-8</v>
      </c>
      <c r="AB109" s="30">
        <f t="shared" si="103"/>
        <v>-5.4275163753689411E-8</v>
      </c>
      <c r="AD109" s="36">
        <v>1.9210000000000001E-8</v>
      </c>
      <c r="AE109" s="36">
        <v>4.5179099749600002</v>
      </c>
      <c r="AF109" s="36">
        <v>138.5174968707</v>
      </c>
      <c r="AG109" s="30">
        <f t="shared" si="104"/>
        <v>-1.5764157284729978E-8</v>
      </c>
      <c r="AH109" s="30">
        <f t="shared" si="105"/>
        <v>-1.5764384825095566E-8</v>
      </c>
      <c r="AI109" s="30">
        <f t="shared" si="106"/>
        <v>-1.5764384824711615E-8</v>
      </c>
      <c r="AJ109" s="30">
        <f t="shared" si="107"/>
        <v>-1.5764384824711615E-8</v>
      </c>
      <c r="AL109" s="36">
        <v>2.69E-9</v>
      </c>
      <c r="AM109" s="36">
        <v>3.1815751505100001</v>
      </c>
      <c r="AN109" s="36">
        <v>750.10360753340001</v>
      </c>
      <c r="AO109" s="30">
        <f t="shared" si="140"/>
        <v>1.5041292855917701E-9</v>
      </c>
      <c r="AP109" s="30">
        <f t="shared" si="141"/>
        <v>1.5038789536917876E-9</v>
      </c>
      <c r="AQ109" s="30">
        <f t="shared" si="142"/>
        <v>1.5038789541142244E-9</v>
      </c>
      <c r="AR109" s="30">
        <f t="shared" si="143"/>
        <v>1.5038789541142223E-9</v>
      </c>
      <c r="AT109" s="36"/>
      <c r="AU109" s="36"/>
      <c r="AV109" s="36"/>
      <c r="BB109" s="36"/>
      <c r="BC109" s="36"/>
      <c r="BD109" s="36"/>
      <c r="BJ109" s="36">
        <v>4.416E-8</v>
      </c>
      <c r="BK109" s="36">
        <v>5.4550693803700003</v>
      </c>
      <c r="BL109" s="36">
        <v>408.43894361129998</v>
      </c>
      <c r="BM109" s="30">
        <f t="shared" si="112"/>
        <v>-4.4107304968437171E-8</v>
      </c>
      <c r="BN109" s="30">
        <f t="shared" si="113"/>
        <v>-4.4107436696810727E-8</v>
      </c>
      <c r="BO109" s="30">
        <f t="shared" si="114"/>
        <v>-4.4107436696588579E-8</v>
      </c>
      <c r="BP109" s="30">
        <f t="shared" si="115"/>
        <v>-4.4107436696588579E-8</v>
      </c>
      <c r="BR109" s="36">
        <v>8.8699999999999994E-9</v>
      </c>
      <c r="BS109" s="36">
        <v>2.8448306991700001</v>
      </c>
      <c r="BT109" s="36">
        <v>191.9584544356</v>
      </c>
      <c r="BU109" s="30">
        <f t="shared" si="116"/>
        <v>-1.8464949049198594E-9</v>
      </c>
      <c r="BV109" s="30">
        <f t="shared" si="117"/>
        <v>-1.8462457033182437E-9</v>
      </c>
      <c r="BW109" s="30">
        <f t="shared" si="118"/>
        <v>-1.8462457037387573E-9</v>
      </c>
      <c r="BX109" s="30">
        <f t="shared" si="119"/>
        <v>-1.8462457037387573E-9</v>
      </c>
      <c r="BZ109" s="36">
        <v>8.4999999999999996E-10</v>
      </c>
      <c r="CA109" s="36">
        <v>0.18997660996999999</v>
      </c>
      <c r="CB109" s="36">
        <v>1258.4539316256</v>
      </c>
      <c r="CC109" s="30">
        <f t="shared" si="144"/>
        <v>7.441335057774382E-10</v>
      </c>
      <c r="CD109" s="30">
        <f t="shared" si="145"/>
        <v>7.4405613233514353E-10</v>
      </c>
      <c r="CE109" s="30">
        <f t="shared" si="146"/>
        <v>7.4405613246572939E-10</v>
      </c>
      <c r="CF109" s="30">
        <f t="shared" si="147"/>
        <v>7.4405613246572867E-10</v>
      </c>
      <c r="CH109" s="36"/>
      <c r="CI109" s="36"/>
      <c r="CJ109" s="36"/>
      <c r="CP109" s="36"/>
      <c r="CQ109" s="36"/>
      <c r="CR109" s="36"/>
      <c r="CX109" s="36"/>
      <c r="CY109" s="36"/>
      <c r="CZ109" s="36"/>
      <c r="DF109" s="36">
        <v>2.4144000000000001E-6</v>
      </c>
      <c r="DG109" s="36">
        <v>1.1252586811</v>
      </c>
      <c r="DH109" s="36">
        <v>388.4651552382</v>
      </c>
      <c r="DI109" s="30">
        <f t="shared" si="124"/>
        <v>1.2458447507358926E-6</v>
      </c>
      <c r="DJ109" s="30">
        <f t="shared" si="125"/>
        <v>1.2457245303032044E-6</v>
      </c>
      <c r="DK109" s="30">
        <f t="shared" si="126"/>
        <v>1.2457245305060732E-6</v>
      </c>
      <c r="DL109" s="30">
        <f t="shared" si="127"/>
        <v>1.2457245305060722E-6</v>
      </c>
      <c r="DN109" s="36">
        <v>3.3041000000000001E-7</v>
      </c>
      <c r="DO109" s="36">
        <v>1.9796484643000001</v>
      </c>
      <c r="DP109" s="36">
        <v>142.44965013379999</v>
      </c>
      <c r="DQ109" s="30">
        <f t="shared" si="128"/>
        <v>1.2285351539882029E-7</v>
      </c>
      <c r="DR109" s="30">
        <f t="shared" si="129"/>
        <v>1.2286005335481139E-7</v>
      </c>
      <c r="DS109" s="30">
        <f t="shared" si="130"/>
        <v>1.2286005334377903E-7</v>
      </c>
      <c r="DT109" s="30">
        <f t="shared" si="131"/>
        <v>1.228600533437791E-7</v>
      </c>
      <c r="DV109" s="36">
        <v>6.2489999999999999E-8</v>
      </c>
      <c r="DW109" s="36">
        <v>4.5560367193999998</v>
      </c>
      <c r="DX109" s="36">
        <v>106.2741679563</v>
      </c>
      <c r="DY109" s="30">
        <f t="shared" si="132"/>
        <v>-4.2393880999374586E-8</v>
      </c>
      <c r="DZ109" s="30">
        <f t="shared" si="133"/>
        <v>-4.2394611085208155E-8</v>
      </c>
      <c r="EA109" s="30">
        <f t="shared" si="134"/>
        <v>-4.2394611083976192E-8</v>
      </c>
      <c r="EB109" s="30">
        <f t="shared" si="135"/>
        <v>-4.2394611083976192E-8</v>
      </c>
      <c r="ED109" s="36">
        <v>1.805E-8</v>
      </c>
      <c r="EE109" s="36">
        <v>1.50973093681</v>
      </c>
      <c r="EF109" s="36">
        <v>750.10360753340001</v>
      </c>
      <c r="EG109" s="30">
        <f t="shared" si="148"/>
        <v>-1.5906362556392464E-8</v>
      </c>
      <c r="EH109" s="30">
        <f t="shared" si="149"/>
        <v>-1.5907320083291947E-8</v>
      </c>
      <c r="EI109" s="30">
        <f t="shared" si="150"/>
        <v>-1.5907320081676344E-8</v>
      </c>
      <c r="EJ109" s="30">
        <f t="shared" si="151"/>
        <v>-1.5907320081676351E-8</v>
      </c>
      <c r="EL109" s="36"/>
      <c r="EM109" s="36"/>
      <c r="EN109" s="36"/>
      <c r="ET109" s="36"/>
      <c r="EU109" s="36"/>
      <c r="EV109" s="36"/>
    </row>
    <row r="110" spans="1:152" s="30" customFormat="1" ht="12.75">
      <c r="A110" s="30">
        <f>E106*COS(C107)*COS(A107)</f>
        <v>8.9249888901627088</v>
      </c>
      <c r="B110" s="30">
        <f>E106*COS(C107)*SIN(A107)</f>
        <v>-3.8782966504150562</v>
      </c>
      <c r="C110" s="30">
        <f>E106*SIN(C107)</f>
        <v>-0.28772490031474041</v>
      </c>
      <c r="D110" s="30">
        <f>A110-$D$9</f>
        <v>9.0140576234450727</v>
      </c>
      <c r="E110" s="30">
        <f>B110-$E$9</f>
        <v>-2.8663388655823301</v>
      </c>
      <c r="F110" s="30">
        <f>C110-$F$9</f>
        <v>-0.287728216021917</v>
      </c>
      <c r="N110" s="36">
        <v>6.9312999999999996E-7</v>
      </c>
      <c r="O110" s="36">
        <v>3.4397973140200002</v>
      </c>
      <c r="P110" s="36">
        <v>515.46387109299997</v>
      </c>
      <c r="Q110" s="30">
        <f t="shared" si="96"/>
        <v>5.7910401343875962E-7</v>
      </c>
      <c r="R110" s="30">
        <f t="shared" si="97"/>
        <v>5.7913338973975854E-7</v>
      </c>
      <c r="S110" s="30">
        <f t="shared" si="98"/>
        <v>5.7913338969019059E-7</v>
      </c>
      <c r="T110" s="30">
        <f t="shared" si="99"/>
        <v>5.791333896901907E-7</v>
      </c>
      <c r="V110" s="36">
        <v>1.2055999999999999E-7</v>
      </c>
      <c r="W110" s="36">
        <v>1.8565583455500001</v>
      </c>
      <c r="X110" s="36">
        <v>131.4039498699</v>
      </c>
      <c r="Y110" s="30">
        <f t="shared" si="100"/>
        <v>5.1658302512627214E-8</v>
      </c>
      <c r="Z110" s="30">
        <f t="shared" si="101"/>
        <v>5.1660444416288824E-8</v>
      </c>
      <c r="AA110" s="30">
        <f t="shared" si="102"/>
        <v>5.1660444412674508E-8</v>
      </c>
      <c r="AB110" s="30">
        <f t="shared" si="103"/>
        <v>5.1660444412674535E-8</v>
      </c>
      <c r="AD110" s="36">
        <v>1.707E-8</v>
      </c>
      <c r="AE110" s="36">
        <v>1.3586459328</v>
      </c>
      <c r="AF110" s="36">
        <v>231.45834270270001</v>
      </c>
      <c r="AG110" s="30">
        <f t="shared" si="104"/>
        <v>1.7021618040186713E-8</v>
      </c>
      <c r="AH110" s="30">
        <f t="shared" si="105"/>
        <v>1.7021662511259865E-8</v>
      </c>
      <c r="AI110" s="30">
        <f t="shared" si="106"/>
        <v>1.702166251118484E-8</v>
      </c>
      <c r="AJ110" s="30">
        <f t="shared" si="107"/>
        <v>1.7021662511184844E-8</v>
      </c>
      <c r="AL110" s="36">
        <v>2.7200000000000001E-9</v>
      </c>
      <c r="AM110" s="36">
        <v>1.1220898231900001</v>
      </c>
      <c r="AN110" s="36">
        <v>1788.1448967202</v>
      </c>
      <c r="AO110" s="30">
        <f t="shared" si="140"/>
        <v>-2.19403419290639E-9</v>
      </c>
      <c r="AP110" s="30">
        <f t="shared" si="141"/>
        <v>-2.1944642837227114E-9</v>
      </c>
      <c r="AQ110" s="30">
        <f t="shared" si="142"/>
        <v>-2.1944642829970887E-9</v>
      </c>
      <c r="AR110" s="30">
        <f t="shared" si="143"/>
        <v>-2.1944642829970916E-9</v>
      </c>
      <c r="AT110" s="36"/>
      <c r="AU110" s="36"/>
      <c r="AV110" s="36"/>
      <c r="BB110" s="36"/>
      <c r="BC110" s="36"/>
      <c r="BD110" s="36"/>
      <c r="BJ110" s="36">
        <v>4.1689999999999998E-8</v>
      </c>
      <c r="BK110" s="36">
        <v>1.2114521413499999</v>
      </c>
      <c r="BL110" s="36">
        <v>1685.0521225016</v>
      </c>
      <c r="BM110" s="30">
        <f t="shared" si="112"/>
        <v>-1.1419489867576765E-8</v>
      </c>
      <c r="BN110" s="30">
        <f t="shared" si="113"/>
        <v>-1.1429599435641317E-8</v>
      </c>
      <c r="BO110" s="30">
        <f t="shared" si="114"/>
        <v>-1.1429599418582623E-8</v>
      </c>
      <c r="BP110" s="30">
        <f t="shared" si="115"/>
        <v>-1.1429599418582623E-8</v>
      </c>
      <c r="BR110" s="36">
        <v>1.0050000000000001E-8</v>
      </c>
      <c r="BS110" s="36">
        <v>2.7237304063400001</v>
      </c>
      <c r="BT110" s="36">
        <v>1478.8665740644001</v>
      </c>
      <c r="BU110" s="30">
        <f t="shared" si="116"/>
        <v>6.9495808393587902E-9</v>
      </c>
      <c r="BV110" s="30">
        <f t="shared" si="117"/>
        <v>6.9511872302232736E-9</v>
      </c>
      <c r="BW110" s="30">
        <f t="shared" si="118"/>
        <v>6.951187227512874E-9</v>
      </c>
      <c r="BX110" s="30">
        <f t="shared" si="119"/>
        <v>6.9511872275128872E-9</v>
      </c>
      <c r="BZ110" s="36">
        <v>8.0999999999999999E-10</v>
      </c>
      <c r="CA110" s="36">
        <v>1.16732337173</v>
      </c>
      <c r="CB110" s="36">
        <v>217.96496188399999</v>
      </c>
      <c r="CC110" s="30">
        <f t="shared" si="144"/>
        <v>8.093126584220765E-10</v>
      </c>
      <c r="CD110" s="30">
        <f t="shared" si="145"/>
        <v>8.0931156987040524E-10</v>
      </c>
      <c r="CE110" s="30">
        <f t="shared" si="146"/>
        <v>8.0931156987224282E-10</v>
      </c>
      <c r="CF110" s="30">
        <f t="shared" si="147"/>
        <v>8.0931156987224282E-10</v>
      </c>
      <c r="CH110" s="36"/>
      <c r="CI110" s="36"/>
      <c r="CJ110" s="36"/>
      <c r="CP110" s="36"/>
      <c r="CQ110" s="36"/>
      <c r="CR110" s="36"/>
      <c r="CX110" s="36"/>
      <c r="CY110" s="36"/>
      <c r="CZ110" s="36"/>
      <c r="DF110" s="36">
        <v>1.97093E-6</v>
      </c>
      <c r="DG110" s="36">
        <v>3.9014194285000001</v>
      </c>
      <c r="DH110" s="36">
        <v>52.690198039499997</v>
      </c>
      <c r="DI110" s="30">
        <f t="shared" si="124"/>
        <v>-1.7592829150536058E-6</v>
      </c>
      <c r="DJ110" s="30">
        <f t="shared" si="125"/>
        <v>-1.7592899205404639E-6</v>
      </c>
      <c r="DK110" s="30">
        <f t="shared" si="126"/>
        <v>-1.7592899205286425E-6</v>
      </c>
      <c r="DL110" s="30">
        <f t="shared" si="127"/>
        <v>-1.7592899205286425E-6</v>
      </c>
      <c r="DN110" s="36">
        <v>4.2053000000000002E-7</v>
      </c>
      <c r="DO110" s="36">
        <v>4.8301795179999996</v>
      </c>
      <c r="DP110" s="36">
        <v>288.08069400530002</v>
      </c>
      <c r="DQ110" s="30">
        <f t="shared" si="128"/>
        <v>-4.1877842017483282E-7</v>
      </c>
      <c r="DR110" s="30">
        <f t="shared" si="129"/>
        <v>-4.1878007261820757E-7</v>
      </c>
      <c r="DS110" s="30">
        <f t="shared" si="130"/>
        <v>-4.1878007261541983E-7</v>
      </c>
      <c r="DT110" s="30">
        <f t="shared" si="131"/>
        <v>-4.1878007261541983E-7</v>
      </c>
      <c r="DV110" s="36">
        <v>6.4889999999999994E-8</v>
      </c>
      <c r="DW110" s="36">
        <v>1.3378208759900001</v>
      </c>
      <c r="DX110" s="36">
        <v>215.7467759928</v>
      </c>
      <c r="DY110" s="30">
        <f t="shared" si="132"/>
        <v>6.4240572123772526E-8</v>
      </c>
      <c r="DZ110" s="30">
        <f t="shared" si="133"/>
        <v>6.4240867730327656E-8</v>
      </c>
      <c r="EA110" s="30">
        <f t="shared" si="134"/>
        <v>6.4240867729828886E-8</v>
      </c>
      <c r="EB110" s="30">
        <f t="shared" si="135"/>
        <v>6.4240867729828886E-8</v>
      </c>
      <c r="ED110" s="36">
        <v>1.462E-8</v>
      </c>
      <c r="EE110" s="36">
        <v>3.2859983158800001</v>
      </c>
      <c r="EF110" s="36">
        <v>1884.1241239379999</v>
      </c>
      <c r="EG110" s="30">
        <f t="shared" si="148"/>
        <v>9.3435147759994786E-9</v>
      </c>
      <c r="EH110" s="30">
        <f t="shared" si="149"/>
        <v>9.3403441361104903E-9</v>
      </c>
      <c r="EI110" s="30">
        <f t="shared" si="150"/>
        <v>9.340344141461396E-9</v>
      </c>
      <c r="EJ110" s="30">
        <f t="shared" si="151"/>
        <v>9.3403441414613761E-9</v>
      </c>
      <c r="EL110" s="36"/>
      <c r="EM110" s="36"/>
      <c r="EN110" s="36"/>
      <c r="ET110" s="36"/>
      <c r="EU110" s="36"/>
      <c r="EV110" s="36"/>
    </row>
    <row r="111" spans="1:152" s="30" customFormat="1" ht="12.75">
      <c r="H111" s="2"/>
      <c r="N111" s="36">
        <v>7.9021000000000003E-7</v>
      </c>
      <c r="O111" s="36">
        <v>4.4515494158599997</v>
      </c>
      <c r="P111" s="36">
        <v>35.424722652100002</v>
      </c>
      <c r="Q111" s="30">
        <f t="shared" si="96"/>
        <v>-3.4886692638761175E-7</v>
      </c>
      <c r="R111" s="30">
        <f t="shared" si="97"/>
        <v>-3.4887068484389217E-7</v>
      </c>
      <c r="S111" s="30">
        <f t="shared" si="98"/>
        <v>-3.4887068483755006E-7</v>
      </c>
      <c r="T111" s="30">
        <f t="shared" si="99"/>
        <v>-3.4887068483755006E-7</v>
      </c>
      <c r="V111" s="36">
        <v>1.0123E-7</v>
      </c>
      <c r="W111" s="36">
        <v>2.3822113304900001</v>
      </c>
      <c r="X111" s="36">
        <v>107.0249274817</v>
      </c>
      <c r="Y111" s="30">
        <f t="shared" si="100"/>
        <v>-2.1894499904003524E-8</v>
      </c>
      <c r="Z111" s="30">
        <f t="shared" si="101"/>
        <v>-2.1892917087172964E-8</v>
      </c>
      <c r="AA111" s="30">
        <f t="shared" si="102"/>
        <v>-2.1892917089843878E-8</v>
      </c>
      <c r="AB111" s="30">
        <f t="shared" si="103"/>
        <v>-2.1892917089843878E-8</v>
      </c>
      <c r="AD111" s="36">
        <v>1.9560000000000001E-8</v>
      </c>
      <c r="AE111" s="36">
        <v>5.8700609379799999</v>
      </c>
      <c r="AF111" s="36">
        <v>1471.7530270636</v>
      </c>
      <c r="AG111" s="30">
        <f t="shared" si="104"/>
        <v>-1.2888515323821688E-8</v>
      </c>
      <c r="AH111" s="30">
        <f t="shared" si="105"/>
        <v>-1.2891755291129694E-8</v>
      </c>
      <c r="AI111" s="30">
        <f t="shared" si="106"/>
        <v>-1.289175528566297E-8</v>
      </c>
      <c r="AJ111" s="30">
        <f t="shared" si="107"/>
        <v>-1.2891755285662995E-8</v>
      </c>
      <c r="AL111" s="36">
        <v>2.5599999999999998E-9</v>
      </c>
      <c r="AM111" s="36">
        <v>0.37673546413999998</v>
      </c>
      <c r="AN111" s="36">
        <v>1279.794572628</v>
      </c>
      <c r="AO111" s="30">
        <f t="shared" si="140"/>
        <v>2.3205142007445816E-9</v>
      </c>
      <c r="AP111" s="30">
        <f t="shared" si="141"/>
        <v>2.320307119336814E-9</v>
      </c>
      <c r="AQ111" s="30">
        <f t="shared" si="142"/>
        <v>2.3203071196863234E-9</v>
      </c>
      <c r="AR111" s="30">
        <f t="shared" si="143"/>
        <v>2.3203071196863226E-9</v>
      </c>
      <c r="AT111" s="36"/>
      <c r="AU111" s="36"/>
      <c r="AV111" s="36"/>
      <c r="BB111" s="36"/>
      <c r="BC111" s="36"/>
      <c r="BD111" s="36"/>
      <c r="BJ111" s="36">
        <v>4.0660000000000001E-8</v>
      </c>
      <c r="BK111" s="36">
        <v>6.24213578122</v>
      </c>
      <c r="BL111" s="36">
        <v>1279.794572628</v>
      </c>
      <c r="BM111" s="30">
        <f t="shared" si="112"/>
        <v>2.6719297019042377E-8</v>
      </c>
      <c r="BN111" s="30">
        <f t="shared" si="113"/>
        <v>2.6713427249992331E-8</v>
      </c>
      <c r="BO111" s="30">
        <f t="shared" si="114"/>
        <v>2.6713427259898057E-8</v>
      </c>
      <c r="BP111" s="30">
        <f t="shared" si="115"/>
        <v>2.671342725989803E-8</v>
      </c>
      <c r="BR111" s="36">
        <v>8.7899999999999996E-9</v>
      </c>
      <c r="BS111" s="36">
        <v>1.19585734916</v>
      </c>
      <c r="BT111" s="36">
        <v>417.03696332039999</v>
      </c>
      <c r="BU111" s="30">
        <f t="shared" si="116"/>
        <v>3.8578338476681056E-9</v>
      </c>
      <c r="BV111" s="30">
        <f t="shared" si="117"/>
        <v>3.8573409610597461E-9</v>
      </c>
      <c r="BW111" s="30">
        <f t="shared" si="118"/>
        <v>3.8573409618914754E-9</v>
      </c>
      <c r="BX111" s="30">
        <f t="shared" si="119"/>
        <v>3.8573409618914754E-9</v>
      </c>
      <c r="BZ111" s="36">
        <v>7.2E-10</v>
      </c>
      <c r="CA111" s="36">
        <v>5.4732822367800003</v>
      </c>
      <c r="CB111" s="36">
        <v>337.73251065900001</v>
      </c>
      <c r="CC111" s="30">
        <f t="shared" si="144"/>
        <v>-6.4544297349283134E-10</v>
      </c>
      <c r="CD111" s="30">
        <f t="shared" si="145"/>
        <v>-6.4545909741401863E-10</v>
      </c>
      <c r="CE111" s="30">
        <f t="shared" si="146"/>
        <v>-6.4545909738681184E-10</v>
      </c>
      <c r="CF111" s="30">
        <f t="shared" si="147"/>
        <v>-6.4545909738681194E-10</v>
      </c>
      <c r="CH111" s="36"/>
      <c r="CI111" s="36"/>
      <c r="CJ111" s="36"/>
      <c r="CP111" s="36"/>
      <c r="CQ111" s="36"/>
      <c r="CR111" s="36"/>
      <c r="CX111" s="36"/>
      <c r="CY111" s="36"/>
      <c r="CZ111" s="36"/>
      <c r="DF111" s="36">
        <v>2.3663900000000001E-6</v>
      </c>
      <c r="DG111" s="36">
        <v>0.90802744872999996</v>
      </c>
      <c r="DH111" s="36">
        <v>1375.7737998458001</v>
      </c>
      <c r="DI111" s="30">
        <f t="shared" si="124"/>
        <v>2.1441441521190679E-6</v>
      </c>
      <c r="DJ111" s="30">
        <f t="shared" si="125"/>
        <v>2.1439379882787612E-6</v>
      </c>
      <c r="DK111" s="30">
        <f t="shared" si="126"/>
        <v>2.1439379886267274E-6</v>
      </c>
      <c r="DL111" s="30">
        <f t="shared" si="127"/>
        <v>2.1439379886267257E-6</v>
      </c>
      <c r="DN111" s="36">
        <v>3.0756999999999999E-7</v>
      </c>
      <c r="DO111" s="36">
        <v>1.4790392343300001</v>
      </c>
      <c r="DP111" s="36">
        <v>1677.9385755008</v>
      </c>
      <c r="DQ111" s="30">
        <f t="shared" si="128"/>
        <v>9.0928925173289503E-9</v>
      </c>
      <c r="DR111" s="30">
        <f t="shared" si="129"/>
        <v>9.0157008018195972E-9</v>
      </c>
      <c r="DS111" s="30">
        <f t="shared" si="130"/>
        <v>9.0157009320766944E-9</v>
      </c>
      <c r="DT111" s="30">
        <f t="shared" si="131"/>
        <v>9.0157009320761485E-9</v>
      </c>
      <c r="DV111" s="36">
        <v>6.5009999999999998E-8</v>
      </c>
      <c r="DW111" s="36">
        <v>3.78204726337</v>
      </c>
      <c r="DX111" s="36">
        <v>313.21047591889999</v>
      </c>
      <c r="DY111" s="30">
        <f t="shared" si="132"/>
        <v>-2.971032945756135E-8</v>
      </c>
      <c r="DZ111" s="30">
        <f t="shared" si="133"/>
        <v>-2.9707619344808939E-8</v>
      </c>
      <c r="EA111" s="30">
        <f t="shared" si="134"/>
        <v>-2.970761934938216E-8</v>
      </c>
      <c r="EB111" s="30">
        <f t="shared" si="135"/>
        <v>-2.9707619349382133E-8</v>
      </c>
      <c r="ED111" s="36">
        <v>1.482E-8</v>
      </c>
      <c r="EE111" s="36">
        <v>0.99340744052999996</v>
      </c>
      <c r="EF111" s="36">
        <v>643.07868005169996</v>
      </c>
      <c r="EG111" s="30">
        <f t="shared" si="148"/>
        <v>-1.2481741344482568E-8</v>
      </c>
      <c r="EH111" s="30">
        <f t="shared" si="149"/>
        <v>-1.2482510141768259E-8</v>
      </c>
      <c r="EI111" s="30">
        <f t="shared" si="150"/>
        <v>-1.2482510140471055E-8</v>
      </c>
      <c r="EJ111" s="30">
        <f t="shared" si="151"/>
        <v>-1.2482510140471058E-8</v>
      </c>
      <c r="EL111" s="36"/>
      <c r="EM111" s="36"/>
      <c r="EN111" s="36"/>
      <c r="ET111" s="36"/>
      <c r="EU111" s="36"/>
      <c r="EV111" s="36"/>
    </row>
    <row r="112" spans="1:152" s="30" customFormat="1" ht="12.75">
      <c r="N112" s="36">
        <v>6.3664000000000002E-7</v>
      </c>
      <c r="O112" s="36">
        <v>3.3174952870799999</v>
      </c>
      <c r="P112" s="36">
        <v>62.251425595100002</v>
      </c>
      <c r="Q112" s="30">
        <f t="shared" si="96"/>
        <v>-6.2754276099590198E-7</v>
      </c>
      <c r="R112" s="30">
        <f t="shared" si="97"/>
        <v>-6.2754176200899211E-7</v>
      </c>
      <c r="S112" s="30">
        <f t="shared" si="98"/>
        <v>-6.2754176201067791E-7</v>
      </c>
      <c r="T112" s="30">
        <f t="shared" si="99"/>
        <v>-6.2754176201067781E-7</v>
      </c>
      <c r="V112" s="36">
        <v>9.8550000000000006E-8</v>
      </c>
      <c r="W112" s="36">
        <v>3.95166998848</v>
      </c>
      <c r="X112" s="36">
        <v>430.53034413910001</v>
      </c>
      <c r="Y112" s="30">
        <f t="shared" si="100"/>
        <v>6.1428346481853446E-10</v>
      </c>
      <c r="Z112" s="30">
        <f t="shared" si="101"/>
        <v>6.206322523881471E-10</v>
      </c>
      <c r="AA112" s="30">
        <f t="shared" si="102"/>
        <v>6.2063224167495224E-10</v>
      </c>
      <c r="AB112" s="30">
        <f t="shared" si="103"/>
        <v>6.2063224167499598E-10</v>
      </c>
      <c r="AD112" s="36">
        <v>2.133E-8</v>
      </c>
      <c r="AE112" s="36">
        <v>5.2340984871999998</v>
      </c>
      <c r="AF112" s="36">
        <v>1265.5674786264001</v>
      </c>
      <c r="AG112" s="30">
        <f t="shared" si="104"/>
        <v>-4.4910087667523271E-9</v>
      </c>
      <c r="AH112" s="30">
        <f t="shared" si="105"/>
        <v>-4.4949575201270302E-9</v>
      </c>
      <c r="AI112" s="30">
        <f t="shared" si="106"/>
        <v>-4.4949575134638761E-9</v>
      </c>
      <c r="AJ112" s="30">
        <f t="shared" si="107"/>
        <v>-4.4949575134638943E-9</v>
      </c>
      <c r="AL112" s="36">
        <v>2.0599999999999999E-9</v>
      </c>
      <c r="AM112" s="36">
        <v>1.8112977830600001</v>
      </c>
      <c r="AN112" s="36">
        <v>497.44763618019999</v>
      </c>
      <c r="AO112" s="30">
        <f t="shared" si="140"/>
        <v>1.2035612891173645E-9</v>
      </c>
      <c r="AP112" s="30">
        <f t="shared" si="141"/>
        <v>1.2034368399590464E-9</v>
      </c>
      <c r="AQ112" s="30">
        <f t="shared" si="142"/>
        <v>1.2034368401690531E-9</v>
      </c>
      <c r="AR112" s="30">
        <f t="shared" si="143"/>
        <v>1.2034368401690525E-9</v>
      </c>
      <c r="AT112" s="36"/>
      <c r="AU112" s="36"/>
      <c r="AV112" s="36"/>
      <c r="BB112" s="36"/>
      <c r="BC112" s="36"/>
      <c r="BD112" s="36"/>
      <c r="BJ112" s="36">
        <v>3.9720000000000001E-8</v>
      </c>
      <c r="BK112" s="36">
        <v>6.1385031771899996</v>
      </c>
      <c r="BL112" s="36">
        <v>217.491881132</v>
      </c>
      <c r="BM112" s="30">
        <f t="shared" si="112"/>
        <v>8.6763983779621605E-9</v>
      </c>
      <c r="BN112" s="30">
        <f t="shared" si="113"/>
        <v>8.675136910278891E-9</v>
      </c>
      <c r="BO112" s="30">
        <f t="shared" si="114"/>
        <v>8.6751369124075658E-9</v>
      </c>
      <c r="BP112" s="30">
        <f t="shared" si="115"/>
        <v>8.6751369124075311E-9</v>
      </c>
      <c r="BR112" s="36">
        <v>8.2900000000000001E-9</v>
      </c>
      <c r="BS112" s="36">
        <v>4.9418295038700002</v>
      </c>
      <c r="BT112" s="36">
        <v>497.44763618019999</v>
      </c>
      <c r="BU112" s="30">
        <f t="shared" si="116"/>
        <v>-4.7687458845741813E-9</v>
      </c>
      <c r="BV112" s="30">
        <f t="shared" si="117"/>
        <v>-4.7682411104516355E-9</v>
      </c>
      <c r="BW112" s="30">
        <f t="shared" si="118"/>
        <v>-4.7682411113034347E-9</v>
      </c>
      <c r="BX112" s="30">
        <f t="shared" si="119"/>
        <v>-4.7682411113034322E-9</v>
      </c>
      <c r="BZ112" s="36"/>
      <c r="CA112" s="36"/>
      <c r="CB112" s="36"/>
      <c r="CH112" s="36"/>
      <c r="CI112" s="36"/>
      <c r="CJ112" s="36"/>
      <c r="CP112" s="36"/>
      <c r="CQ112" s="36"/>
      <c r="CR112" s="36"/>
      <c r="CX112" s="36"/>
      <c r="CY112" s="36"/>
      <c r="CZ112" s="36"/>
      <c r="DF112" s="36">
        <v>1.7191500000000001E-6</v>
      </c>
      <c r="DG112" s="36">
        <v>5.5631863279699996</v>
      </c>
      <c r="DH112" s="36">
        <v>213.34727954780001</v>
      </c>
      <c r="DI112" s="30">
        <f t="shared" si="124"/>
        <v>-5.6052886411841188E-7</v>
      </c>
      <c r="DJ112" s="30">
        <f t="shared" si="125"/>
        <v>-5.6058074784995068E-7</v>
      </c>
      <c r="DK112" s="30">
        <f t="shared" si="126"/>
        <v>-5.6058074776240093E-7</v>
      </c>
      <c r="DL112" s="30">
        <f t="shared" si="127"/>
        <v>-5.605807477624023E-7</v>
      </c>
      <c r="DN112" s="36">
        <v>4.2828999999999998E-7</v>
      </c>
      <c r="DO112" s="36">
        <v>3.3822554352799998</v>
      </c>
      <c r="DP112" s="36">
        <v>208.633228992</v>
      </c>
      <c r="DQ112" s="30">
        <f t="shared" si="128"/>
        <v>-2.6078707053930329E-7</v>
      </c>
      <c r="DR112" s="30">
        <f t="shared" si="129"/>
        <v>-2.6077646402427927E-7</v>
      </c>
      <c r="DS112" s="30">
        <f t="shared" si="130"/>
        <v>-2.6077646404217734E-7</v>
      </c>
      <c r="DT112" s="30">
        <f t="shared" si="131"/>
        <v>-2.6077646404217734E-7</v>
      </c>
      <c r="DV112" s="36">
        <v>5.9779999999999997E-8</v>
      </c>
      <c r="DW112" s="36">
        <v>0.55276980086000005</v>
      </c>
      <c r="DX112" s="36">
        <v>18.159247264699999</v>
      </c>
      <c r="DY112" s="30">
        <f t="shared" si="132"/>
        <v>5.3774408447469553E-8</v>
      </c>
      <c r="DZ112" s="30">
        <f t="shared" si="133"/>
        <v>5.3774479407770422E-8</v>
      </c>
      <c r="EA112" s="30">
        <f t="shared" si="134"/>
        <v>5.3774479407650679E-8</v>
      </c>
      <c r="EB112" s="30">
        <f t="shared" si="135"/>
        <v>5.3774479407650679E-8</v>
      </c>
      <c r="ED112" s="36">
        <v>1.3119999999999999E-8</v>
      </c>
      <c r="EE112" s="36">
        <v>3.7934766899599999</v>
      </c>
      <c r="EF112" s="36">
        <v>1567.7322542813999</v>
      </c>
      <c r="EG112" s="30">
        <f t="shared" si="148"/>
        <v>2.4332388440165971E-9</v>
      </c>
      <c r="EH112" s="30">
        <f t="shared" si="149"/>
        <v>2.4362632122851982E-9</v>
      </c>
      <c r="EI112" s="30">
        <f t="shared" si="150"/>
        <v>2.4362632071818739E-9</v>
      </c>
      <c r="EJ112" s="30">
        <f t="shared" si="151"/>
        <v>2.4362632071818966E-9</v>
      </c>
      <c r="EL112" s="36"/>
      <c r="EM112" s="36"/>
      <c r="EN112" s="36"/>
      <c r="ET112" s="36"/>
      <c r="EU112" s="36"/>
      <c r="EV112" s="36"/>
    </row>
    <row r="113" spans="1:152" s="30" customFormat="1" ht="12.75">
      <c r="A113" s="30" t="s">
        <v>131</v>
      </c>
      <c r="B113" s="18"/>
      <c r="C113" s="18" t="s">
        <v>195</v>
      </c>
      <c r="D113" s="18" t="s">
        <v>148</v>
      </c>
      <c r="N113" s="36">
        <v>5.2939E-7</v>
      </c>
      <c r="O113" s="36">
        <v>5.5139272522700002</v>
      </c>
      <c r="P113" s="36">
        <v>0.26063243089999999</v>
      </c>
      <c r="Q113" s="30">
        <f t="shared" si="96"/>
        <v>3.7979550550466736E-7</v>
      </c>
      <c r="R113" s="30">
        <f t="shared" si="97"/>
        <v>3.7979549112160222E-7</v>
      </c>
      <c r="S113" s="30">
        <f t="shared" si="98"/>
        <v>3.7979549112162647E-7</v>
      </c>
      <c r="T113" s="30">
        <f t="shared" si="99"/>
        <v>3.7979549112162647E-7</v>
      </c>
      <c r="V113" s="36">
        <v>9.8029999999999998E-8</v>
      </c>
      <c r="W113" s="36">
        <v>2.5538948399399999</v>
      </c>
      <c r="X113" s="36">
        <v>99.911380480899993</v>
      </c>
      <c r="Y113" s="30">
        <f t="shared" si="100"/>
        <v>-4.0788536375313185E-8</v>
      </c>
      <c r="Z113" s="30">
        <f t="shared" si="101"/>
        <v>-4.0787203668966262E-8</v>
      </c>
      <c r="AA113" s="30">
        <f t="shared" si="102"/>
        <v>-4.0787203671215141E-8</v>
      </c>
      <c r="AB113" s="30">
        <f t="shared" si="103"/>
        <v>-4.0787203671215141E-8</v>
      </c>
      <c r="AD113" s="36">
        <v>1.5950000000000001E-8</v>
      </c>
      <c r="AE113" s="36">
        <v>5.6196269878600003</v>
      </c>
      <c r="AF113" s="36">
        <v>447.93883187839998</v>
      </c>
      <c r="AG113" s="30">
        <f t="shared" si="104"/>
        <v>-1.594975033186377E-8</v>
      </c>
      <c r="AH113" s="30">
        <f t="shared" si="105"/>
        <v>-1.5949744314221296E-8</v>
      </c>
      <c r="AI113" s="30">
        <f t="shared" si="106"/>
        <v>-1.594974431423151E-8</v>
      </c>
      <c r="AJ113" s="30">
        <f t="shared" si="107"/>
        <v>-1.594974431423151E-8</v>
      </c>
      <c r="AL113" s="36">
        <v>2.5099999999999998E-9</v>
      </c>
      <c r="AM113" s="36">
        <v>0.61933213501999995</v>
      </c>
      <c r="AN113" s="36">
        <v>2413.8150890326001</v>
      </c>
      <c r="AO113" s="30">
        <f t="shared" si="140"/>
        <v>2.4610230825828433E-9</v>
      </c>
      <c r="AP113" s="30">
        <f t="shared" si="141"/>
        <v>2.4608446999592334E-9</v>
      </c>
      <c r="AQ113" s="30">
        <f t="shared" si="142"/>
        <v>2.460844700260515E-9</v>
      </c>
      <c r="AR113" s="30">
        <f t="shared" si="143"/>
        <v>2.4608447002605141E-9</v>
      </c>
      <c r="AT113" s="36"/>
      <c r="AU113" s="36"/>
      <c r="AV113" s="36"/>
      <c r="BB113" s="36"/>
      <c r="BC113" s="36"/>
      <c r="BD113" s="36"/>
      <c r="BJ113" s="36">
        <v>5.3979999999999998E-8</v>
      </c>
      <c r="BK113" s="36">
        <v>5.6721217919400004</v>
      </c>
      <c r="BL113" s="36">
        <v>1375.7737998458001</v>
      </c>
      <c r="BM113" s="30">
        <f t="shared" si="112"/>
        <v>-2.0280693265106022E-8</v>
      </c>
      <c r="BN113" s="30">
        <f t="shared" si="113"/>
        <v>-2.0290991381978398E-8</v>
      </c>
      <c r="BO113" s="30">
        <f t="shared" si="114"/>
        <v>-2.0290991364601653E-8</v>
      </c>
      <c r="BP113" s="30">
        <f t="shared" si="115"/>
        <v>-2.0290991364601742E-8</v>
      </c>
      <c r="BR113" s="36">
        <v>8.7799999999999999E-9</v>
      </c>
      <c r="BS113" s="36">
        <v>6.2498192481299997</v>
      </c>
      <c r="BT113" s="36">
        <v>265.98929347749998</v>
      </c>
      <c r="BU113" s="30">
        <f t="shared" si="116"/>
        <v>5.4956014961882882E-10</v>
      </c>
      <c r="BV113" s="30">
        <f t="shared" si="117"/>
        <v>5.4921137431123993E-10</v>
      </c>
      <c r="BW113" s="30">
        <f t="shared" si="118"/>
        <v>5.4921137489977759E-10</v>
      </c>
      <c r="BX113" s="30">
        <f t="shared" si="119"/>
        <v>5.4921137489977759E-10</v>
      </c>
      <c r="BZ113" s="36"/>
      <c r="CA113" s="36"/>
      <c r="CB113" s="36"/>
      <c r="CH113" s="36"/>
      <c r="CI113" s="36"/>
      <c r="CJ113" s="36"/>
      <c r="CP113" s="36"/>
      <c r="CQ113" s="36"/>
      <c r="CR113" s="36"/>
      <c r="CX113" s="36"/>
      <c r="CY113" s="36"/>
      <c r="CZ113" s="36"/>
      <c r="DF113" s="36">
        <v>1.69865E-6</v>
      </c>
      <c r="DG113" s="36">
        <v>2.8566755400999999</v>
      </c>
      <c r="DH113" s="36">
        <v>99.160620955499994</v>
      </c>
      <c r="DI113" s="30">
        <f t="shared" si="124"/>
        <v>-1.1404479813202998E-6</v>
      </c>
      <c r="DJ113" s="30">
        <f t="shared" si="125"/>
        <v>-1.140429301746034E-6</v>
      </c>
      <c r="DK113" s="30">
        <f t="shared" si="126"/>
        <v>-1.1404293017775547E-6</v>
      </c>
      <c r="DL113" s="30">
        <f t="shared" si="127"/>
        <v>-1.1404293017775547E-6</v>
      </c>
      <c r="DN113" s="36">
        <v>2.9245E-7</v>
      </c>
      <c r="DO113" s="36">
        <v>5.0986986695600001</v>
      </c>
      <c r="DP113" s="36">
        <v>654.12438031559998</v>
      </c>
      <c r="DQ113" s="30">
        <f t="shared" si="128"/>
        <v>2.8887244655798498E-8</v>
      </c>
      <c r="DR113" s="30">
        <f t="shared" si="129"/>
        <v>2.8915729884031282E-8</v>
      </c>
      <c r="DS113" s="30">
        <f t="shared" si="130"/>
        <v>2.8915729835964237E-8</v>
      </c>
      <c r="DT113" s="30">
        <f t="shared" si="131"/>
        <v>2.8915729835964492E-8</v>
      </c>
      <c r="DV113" s="36">
        <v>6.1710000000000001E-8</v>
      </c>
      <c r="DW113" s="36">
        <v>2.8471279564200001</v>
      </c>
      <c r="DX113" s="36">
        <v>138.5174968707</v>
      </c>
      <c r="DY113" s="30">
        <f t="shared" si="132"/>
        <v>-3.003442428293943E-8</v>
      </c>
      <c r="DZ113" s="30">
        <f t="shared" si="133"/>
        <v>-3.0033306909956563E-8</v>
      </c>
      <c r="EA113" s="30">
        <f t="shared" si="134"/>
        <v>-3.0033306911842065E-8</v>
      </c>
      <c r="EB113" s="30">
        <f t="shared" si="135"/>
        <v>-3.0033306911842065E-8</v>
      </c>
      <c r="ED113" s="36">
        <v>1.665E-8</v>
      </c>
      <c r="EE113" s="36">
        <v>2.5515239129999999E-2</v>
      </c>
      <c r="EF113" s="36">
        <v>423.41679713830001</v>
      </c>
      <c r="EG113" s="30">
        <f t="shared" si="148"/>
        <v>-1.1365767436774408E-8</v>
      </c>
      <c r="EH113" s="30">
        <f t="shared" si="149"/>
        <v>-1.1366538316065586E-8</v>
      </c>
      <c r="EI113" s="30">
        <f t="shared" si="150"/>
        <v>-1.1366538314764807E-8</v>
      </c>
      <c r="EJ113" s="30">
        <f t="shared" si="151"/>
        <v>-1.1366538314764813E-8</v>
      </c>
      <c r="EL113" s="41"/>
      <c r="EM113" s="41"/>
      <c r="EN113" s="41"/>
      <c r="ET113" s="36"/>
      <c r="EU113" s="36"/>
      <c r="EV113" s="36"/>
    </row>
    <row r="114" spans="1:152" s="30" customFormat="1" ht="15">
      <c r="A114" s="30">
        <f xml:space="preserve"> 0.0000993650849745 * ( e * COS( p - A26 )  -  1 )</f>
        <v>-9.7784727874041297E-5</v>
      </c>
      <c r="C114" s="177">
        <f>SD_AT_1_AU/ F106 / SECSinMINUTE</f>
        <v>0.13001256832013727</v>
      </c>
      <c r="D114" s="177">
        <f xml:space="preserve"> MINSinDEGREE * DEGREES( ASIN( EQ_EARTH_RADIUS / F106 / KMSinAU ) )</f>
        <v>1.5488346917565732E-2</v>
      </c>
      <c r="N114" s="36">
        <v>5.3010999999999997E-7</v>
      </c>
      <c r="O114" s="36">
        <v>3.1848070169699998</v>
      </c>
      <c r="P114" s="36">
        <v>8.0767548473000002</v>
      </c>
      <c r="Q114" s="30">
        <f t="shared" si="96"/>
        <v>-5.30109348501259E-7</v>
      </c>
      <c r="R114" s="30">
        <f t="shared" si="97"/>
        <v>-5.3010934749641683E-7</v>
      </c>
      <c r="S114" s="30">
        <f t="shared" si="98"/>
        <v>-5.3010934749641852E-7</v>
      </c>
      <c r="T114" s="30">
        <f t="shared" si="99"/>
        <v>-5.3010934749641852E-7</v>
      </c>
      <c r="V114" s="36">
        <v>1.0614E-7</v>
      </c>
      <c r="W114" s="36">
        <v>5.3669218903399996</v>
      </c>
      <c r="X114" s="36">
        <v>215.7467759928</v>
      </c>
      <c r="Y114" s="30">
        <f t="shared" si="100"/>
        <v>-5.4724245168292671E-8</v>
      </c>
      <c r="Z114" s="30">
        <f t="shared" si="101"/>
        <v>-5.4727181173978396E-8</v>
      </c>
      <c r="AA114" s="30">
        <f t="shared" si="102"/>
        <v>-5.472718116902414E-8</v>
      </c>
      <c r="AB114" s="30">
        <f t="shared" si="103"/>
        <v>-5.472718116902414E-8</v>
      </c>
      <c r="AD114" s="36">
        <v>1.609E-8</v>
      </c>
      <c r="AE114" s="36">
        <v>3.7489370967100002</v>
      </c>
      <c r="AF114" s="36">
        <v>628.85158605009997</v>
      </c>
      <c r="AG114" s="30">
        <f t="shared" si="104"/>
        <v>1.5539978655000392E-8</v>
      </c>
      <c r="AH114" s="30">
        <f t="shared" si="105"/>
        <v>1.5540371074130333E-8</v>
      </c>
      <c r="AI114" s="30">
        <f t="shared" si="106"/>
        <v>1.5540371073468264E-8</v>
      </c>
      <c r="AJ114" s="30">
        <f t="shared" si="107"/>
        <v>1.5540371073468268E-8</v>
      </c>
      <c r="AL114" s="36">
        <v>2.3699999999999999E-9</v>
      </c>
      <c r="AM114" s="36">
        <v>3.3594154414699999</v>
      </c>
      <c r="AN114" s="36">
        <v>436.89313161450002</v>
      </c>
      <c r="AO114" s="30">
        <f t="shared" si="140"/>
        <v>1.4034765620899969E-9</v>
      </c>
      <c r="AP114" s="30">
        <f t="shared" si="141"/>
        <v>1.4036014098437303E-9</v>
      </c>
      <c r="AQ114" s="30">
        <f t="shared" si="142"/>
        <v>1.4036014096330613E-9</v>
      </c>
      <c r="AR114" s="30">
        <f t="shared" si="143"/>
        <v>1.4036014096330619E-9</v>
      </c>
      <c r="AT114" s="36"/>
      <c r="AU114" s="36"/>
      <c r="AV114" s="36"/>
      <c r="BB114" s="36"/>
      <c r="BC114" s="36"/>
      <c r="BD114" s="36"/>
      <c r="BJ114" s="36">
        <v>3.9160000000000001E-8</v>
      </c>
      <c r="BK114" s="36">
        <v>5.9610572591500004</v>
      </c>
      <c r="BL114" s="36">
        <v>210.37833413120001</v>
      </c>
      <c r="BM114" s="30">
        <f t="shared" si="112"/>
        <v>3.2157282390428528E-9</v>
      </c>
      <c r="BN114" s="30">
        <f t="shared" si="113"/>
        <v>3.2144996293638512E-9</v>
      </c>
      <c r="BO114" s="30">
        <f t="shared" si="114"/>
        <v>3.2144996314370867E-9</v>
      </c>
      <c r="BP114" s="30">
        <f t="shared" si="115"/>
        <v>3.2144996314370867E-9</v>
      </c>
      <c r="BR114" s="36">
        <v>7.8100000000000001E-9</v>
      </c>
      <c r="BS114" s="36">
        <v>4.6197301791200003</v>
      </c>
      <c r="BT114" s="36">
        <v>424.15051032119999</v>
      </c>
      <c r="BU114" s="30">
        <f t="shared" si="116"/>
        <v>-5.0145971921586963E-9</v>
      </c>
      <c r="BV114" s="30">
        <f t="shared" si="117"/>
        <v>-5.014217165094544E-9</v>
      </c>
      <c r="BW114" s="30">
        <f t="shared" si="118"/>
        <v>-5.0142171657358356E-9</v>
      </c>
      <c r="BX114" s="30">
        <f t="shared" si="119"/>
        <v>-5.0142171657358323E-9</v>
      </c>
      <c r="BZ114" s="36"/>
      <c r="CA114" s="36"/>
      <c r="CB114" s="36"/>
      <c r="CH114" s="36"/>
      <c r="CI114" s="36"/>
      <c r="CJ114" s="36"/>
      <c r="CP114" s="36"/>
      <c r="CQ114" s="36"/>
      <c r="CR114" s="36"/>
      <c r="CX114" s="36"/>
      <c r="CY114" s="36"/>
      <c r="CZ114" s="36"/>
      <c r="DF114" s="36">
        <v>2.14398E-6</v>
      </c>
      <c r="DG114" s="36">
        <v>4.2025352597400003</v>
      </c>
      <c r="DH114" s="36">
        <v>2531.1349572528002</v>
      </c>
      <c r="DI114" s="30">
        <f t="shared" si="124"/>
        <v>-1.9690563878920839E-6</v>
      </c>
      <c r="DJ114" s="30">
        <f t="shared" si="125"/>
        <v>-1.968734984398253E-6</v>
      </c>
      <c r="DK114" s="30">
        <f t="shared" si="126"/>
        <v>-1.9687349849408424E-6</v>
      </c>
      <c r="DL114" s="30">
        <f t="shared" si="127"/>
        <v>-1.9687349849408395E-6</v>
      </c>
      <c r="DN114" s="36">
        <v>2.9164999999999999E-7</v>
      </c>
      <c r="DO114" s="36">
        <v>4.9566488164900004</v>
      </c>
      <c r="DP114" s="36">
        <v>1795.258443721</v>
      </c>
      <c r="DQ114" s="30">
        <f t="shared" si="128"/>
        <v>8.1972612791171612E-8</v>
      </c>
      <c r="DR114" s="30">
        <f t="shared" si="129"/>
        <v>8.2047799519661906E-8</v>
      </c>
      <c r="DS114" s="30">
        <f t="shared" si="130"/>
        <v>8.2047799392793417E-8</v>
      </c>
      <c r="DT114" s="30">
        <f t="shared" si="131"/>
        <v>8.204779939279392E-8</v>
      </c>
      <c r="DV114" s="36">
        <v>6.8369999999999996E-8</v>
      </c>
      <c r="DW114" s="36">
        <v>4.8348164694899998</v>
      </c>
      <c r="DX114" s="36">
        <v>319.5732633943</v>
      </c>
      <c r="DY114" s="30">
        <f t="shared" si="132"/>
        <v>-6.8158520551061624E-8</v>
      </c>
      <c r="DZ114" s="30">
        <f t="shared" si="133"/>
        <v>-6.8158263519274523E-8</v>
      </c>
      <c r="EA114" s="30">
        <f t="shared" si="134"/>
        <v>-6.8158263519708389E-8</v>
      </c>
      <c r="EB114" s="30">
        <f t="shared" si="135"/>
        <v>-6.8158263519708389E-8</v>
      </c>
      <c r="ED114" s="36">
        <v>1.469E-8</v>
      </c>
      <c r="EE114" s="36">
        <v>5.3528515347100001</v>
      </c>
      <c r="EF114" s="36">
        <v>1354.4331588434</v>
      </c>
      <c r="EG114" s="30">
        <f t="shared" si="148"/>
        <v>-8.1253451212501665E-9</v>
      </c>
      <c r="EH114" s="30">
        <f t="shared" si="149"/>
        <v>-8.1278253215189239E-9</v>
      </c>
      <c r="EI114" s="30">
        <f t="shared" si="150"/>
        <v>-8.1278253173340137E-9</v>
      </c>
      <c r="EJ114" s="30">
        <f t="shared" si="151"/>
        <v>-8.1278253173340236E-9</v>
      </c>
      <c r="EL114" s="36"/>
      <c r="EM114" s="36"/>
      <c r="EN114" s="36"/>
      <c r="ET114" s="36"/>
      <c r="EU114" s="36"/>
      <c r="EV114" s="36"/>
    </row>
    <row r="115" spans="1:152" s="30" customFormat="1" ht="12.75">
      <c r="N115" s="36">
        <v>5.4491999999999999E-7</v>
      </c>
      <c r="O115" s="36">
        <v>2.4567409051500002</v>
      </c>
      <c r="P115" s="36">
        <v>22.091400527800001</v>
      </c>
      <c r="Q115" s="30">
        <f t="shared" si="96"/>
        <v>-3.7677034265021534E-7</v>
      </c>
      <c r="R115" s="30">
        <f t="shared" si="97"/>
        <v>-3.7676904127247511E-7</v>
      </c>
      <c r="S115" s="30">
        <f t="shared" si="98"/>
        <v>-3.7676904127467115E-7</v>
      </c>
      <c r="T115" s="30">
        <f t="shared" si="99"/>
        <v>-3.7676904127467115E-7</v>
      </c>
      <c r="V115" s="36">
        <v>1.208E-7</v>
      </c>
      <c r="W115" s="36">
        <v>4.8454931705400002</v>
      </c>
      <c r="X115" s="36">
        <v>831.85574074960005</v>
      </c>
      <c r="Y115" s="30">
        <f t="shared" si="100"/>
        <v>1.1752993984002872E-7</v>
      </c>
      <c r="Z115" s="30">
        <f t="shared" si="101"/>
        <v>1.1753341392395261E-7</v>
      </c>
      <c r="AA115" s="30">
        <f t="shared" si="102"/>
        <v>1.1753341391809183E-7</v>
      </c>
      <c r="AB115" s="30">
        <f t="shared" si="103"/>
        <v>1.1753341391809186E-7</v>
      </c>
      <c r="AD115" s="36">
        <v>1.4899999999999999E-8</v>
      </c>
      <c r="AE115" s="36">
        <v>0.48352404939999999</v>
      </c>
      <c r="AF115" s="36">
        <v>340.77089204480001</v>
      </c>
      <c r="AG115" s="30">
        <f t="shared" si="104"/>
        <v>2.445761962797192E-9</v>
      </c>
      <c r="AH115" s="30">
        <f t="shared" si="105"/>
        <v>2.4450124854152821E-9</v>
      </c>
      <c r="AI115" s="30">
        <f t="shared" si="106"/>
        <v>2.4450124866799863E-9</v>
      </c>
      <c r="AJ115" s="30">
        <f t="shared" si="107"/>
        <v>2.445012486679983E-9</v>
      </c>
      <c r="AL115" s="36">
        <v>2.4699999999999999E-9</v>
      </c>
      <c r="AM115" s="36">
        <v>0.10102936687</v>
      </c>
      <c r="AN115" s="36">
        <v>99.911380480899993</v>
      </c>
      <c r="AO115" s="30">
        <f t="shared" si="140"/>
        <v>2.2209398046563518E-9</v>
      </c>
      <c r="AP115" s="30">
        <f t="shared" si="141"/>
        <v>2.2209236446083013E-9</v>
      </c>
      <c r="AQ115" s="30">
        <f t="shared" si="142"/>
        <v>2.2209236446355709E-9</v>
      </c>
      <c r="AR115" s="30">
        <f t="shared" si="143"/>
        <v>2.2209236446355705E-9</v>
      </c>
      <c r="AT115" s="41"/>
      <c r="AU115" s="41"/>
      <c r="AV115" s="41"/>
      <c r="BB115" s="36"/>
      <c r="BC115" s="36"/>
      <c r="BD115" s="36"/>
      <c r="BJ115" s="36">
        <v>4.0170000000000002E-8</v>
      </c>
      <c r="BK115" s="36">
        <v>0.99840226682</v>
      </c>
      <c r="BL115" s="36">
        <v>842.15068148809996</v>
      </c>
      <c r="BM115" s="30">
        <f t="shared" si="112"/>
        <v>-3.4671726373465058E-8</v>
      </c>
      <c r="BN115" s="30">
        <f t="shared" si="113"/>
        <v>-3.4669169786503234E-8</v>
      </c>
      <c r="BO115" s="30">
        <f t="shared" si="114"/>
        <v>-3.4669169790817808E-8</v>
      </c>
      <c r="BP115" s="30">
        <f t="shared" si="115"/>
        <v>-3.4669169790817788E-8</v>
      </c>
      <c r="BR115" s="36">
        <v>9.2400000000000004E-9</v>
      </c>
      <c r="BS115" s="36">
        <v>3.6421050853599999</v>
      </c>
      <c r="BT115" s="36">
        <v>222.86032299359999</v>
      </c>
      <c r="BU115" s="30">
        <f t="shared" si="116"/>
        <v>-6.8535687027608066E-9</v>
      </c>
      <c r="BV115" s="30">
        <f t="shared" si="117"/>
        <v>-6.8533620313822479E-9</v>
      </c>
      <c r="BW115" s="30">
        <f t="shared" si="118"/>
        <v>-6.8533620317310005E-9</v>
      </c>
      <c r="BX115" s="30">
        <f t="shared" si="119"/>
        <v>-6.8533620317310005E-9</v>
      </c>
      <c r="BZ115" s="36"/>
      <c r="CA115" s="36"/>
      <c r="CB115" s="36"/>
      <c r="CH115" s="36"/>
      <c r="CI115" s="36"/>
      <c r="CJ115" s="36"/>
      <c r="CP115" s="36"/>
      <c r="CQ115" s="36"/>
      <c r="CR115" s="36"/>
      <c r="CX115" s="36"/>
      <c r="CY115" s="36"/>
      <c r="CZ115" s="36"/>
      <c r="DF115" s="36">
        <v>1.7201000000000001E-6</v>
      </c>
      <c r="DG115" s="36">
        <v>2.3653780101200002</v>
      </c>
      <c r="DH115" s="36">
        <v>213.2509113282</v>
      </c>
      <c r="DI115" s="30">
        <f t="shared" si="124"/>
        <v>6.5046612278005169E-7</v>
      </c>
      <c r="DJ115" s="30">
        <f t="shared" si="125"/>
        <v>6.5051693528463661E-7</v>
      </c>
      <c r="DK115" s="30">
        <f t="shared" si="126"/>
        <v>6.505169351988939E-7</v>
      </c>
      <c r="DL115" s="30">
        <f t="shared" si="127"/>
        <v>6.5051693519889422E-7</v>
      </c>
      <c r="DN115" s="36">
        <v>2.9135999999999998E-7</v>
      </c>
      <c r="DO115" s="36">
        <v>2.7474755368500001</v>
      </c>
      <c r="DP115" s="36">
        <v>404.50679034820001</v>
      </c>
      <c r="DQ115" s="30">
        <f t="shared" si="128"/>
        <v>2.5503901322506142E-7</v>
      </c>
      <c r="DR115" s="30">
        <f t="shared" si="129"/>
        <v>2.5504753980205864E-7</v>
      </c>
      <c r="DS115" s="30">
        <f t="shared" si="130"/>
        <v>2.5504753978767136E-7</v>
      </c>
      <c r="DT115" s="30">
        <f t="shared" si="131"/>
        <v>2.5504753978767141E-7</v>
      </c>
      <c r="DV115" s="36">
        <v>6.6780000000000006E-8</v>
      </c>
      <c r="DW115" s="36">
        <v>5.4304603169899996</v>
      </c>
      <c r="DX115" s="36">
        <v>508.35032409220003</v>
      </c>
      <c r="DY115" s="30">
        <f t="shared" si="132"/>
        <v>-5.7627780337199946E-8</v>
      </c>
      <c r="DZ115" s="30">
        <f t="shared" si="133"/>
        <v>-5.7625213388277924E-8</v>
      </c>
      <c r="EA115" s="30">
        <f t="shared" si="134"/>
        <v>-5.762521339260979E-8</v>
      </c>
      <c r="EB115" s="30">
        <f t="shared" si="135"/>
        <v>-5.7625213392609777E-8</v>
      </c>
      <c r="ED115" s="36">
        <v>1.352E-8</v>
      </c>
      <c r="EE115" s="36">
        <v>0.69945139242999999</v>
      </c>
      <c r="EF115" s="36">
        <v>867.42347575359997</v>
      </c>
      <c r="EG115" s="30">
        <f t="shared" si="148"/>
        <v>-7.660140924318626E-9</v>
      </c>
      <c r="EH115" s="30">
        <f t="shared" si="149"/>
        <v>-7.6586948271229723E-9</v>
      </c>
      <c r="EI115" s="30">
        <f t="shared" si="150"/>
        <v>-7.6586948295632941E-9</v>
      </c>
      <c r="EJ115" s="30">
        <f t="shared" si="151"/>
        <v>-7.6586948295632842E-9</v>
      </c>
      <c r="EL115" s="36"/>
      <c r="EM115" s="36"/>
      <c r="EN115" s="36"/>
      <c r="ET115" s="36"/>
      <c r="EU115" s="36"/>
      <c r="EV115" s="36"/>
    </row>
    <row r="116" spans="1:152" s="30" customFormat="1" ht="12.75">
      <c r="A116" s="33" t="s">
        <v>81</v>
      </c>
      <c r="B116" s="33" t="s">
        <v>83</v>
      </c>
      <c r="C116" s="33" t="s">
        <v>26</v>
      </c>
      <c r="D116" s="33" t="s">
        <v>26</v>
      </c>
      <c r="E116" s="33" t="s">
        <v>26</v>
      </c>
      <c r="F116" s="33" t="s">
        <v>26</v>
      </c>
      <c r="N116" s="36">
        <v>5.0513999999999998E-7</v>
      </c>
      <c r="O116" s="36">
        <v>4.2674934697799998</v>
      </c>
      <c r="P116" s="36">
        <v>99.160620955499994</v>
      </c>
      <c r="Q116" s="30">
        <f t="shared" si="96"/>
        <v>-4.2360784297876565E-7</v>
      </c>
      <c r="R116" s="30">
        <f t="shared" si="97"/>
        <v>-4.2361192604644045E-7</v>
      </c>
      <c r="S116" s="30">
        <f t="shared" si="98"/>
        <v>-4.2361192603955053E-7</v>
      </c>
      <c r="T116" s="30">
        <f t="shared" si="99"/>
        <v>-4.2361192603955063E-7</v>
      </c>
      <c r="V116" s="36">
        <v>1.0209999999999999E-7</v>
      </c>
      <c r="W116" s="36">
        <v>6.0769296137</v>
      </c>
      <c r="X116" s="36">
        <v>32.243328914400003</v>
      </c>
      <c r="Y116" s="30">
        <f t="shared" si="100"/>
        <v>9.4624924186570684E-8</v>
      </c>
      <c r="Z116" s="30">
        <f t="shared" si="101"/>
        <v>9.4624739166484771E-8</v>
      </c>
      <c r="AA116" s="30">
        <f t="shared" si="102"/>
        <v>9.4624739166796968E-8</v>
      </c>
      <c r="AB116" s="30">
        <f t="shared" si="103"/>
        <v>9.4624739166796968E-8</v>
      </c>
      <c r="AD116" s="36">
        <v>1.5600000000000001E-8</v>
      </c>
      <c r="AE116" s="36">
        <v>5.9709500361399996</v>
      </c>
      <c r="AF116" s="36">
        <v>430.53034413910001</v>
      </c>
      <c r="AG116" s="30">
        <f t="shared" si="104"/>
        <v>-1.4099136657958573E-8</v>
      </c>
      <c r="AH116" s="30">
        <f t="shared" si="105"/>
        <v>-1.4099566744284995E-8</v>
      </c>
      <c r="AI116" s="30">
        <f t="shared" si="106"/>
        <v>-1.4099566743559299E-8</v>
      </c>
      <c r="AJ116" s="30">
        <f t="shared" si="107"/>
        <v>-1.4099566743559303E-8</v>
      </c>
      <c r="AL116" s="36">
        <v>2.4699999999999999E-9</v>
      </c>
      <c r="AM116" s="36">
        <v>0.93125798111000002</v>
      </c>
      <c r="AN116" s="36">
        <v>52.690198039499997</v>
      </c>
      <c r="AO116" s="30">
        <f t="shared" si="140"/>
        <v>1.9824836426429405E-9</v>
      </c>
      <c r="AP116" s="30">
        <f t="shared" si="141"/>
        <v>1.9824952587930299E-9</v>
      </c>
      <c r="AQ116" s="30">
        <f t="shared" si="142"/>
        <v>1.9824952587734286E-9</v>
      </c>
      <c r="AR116" s="30">
        <f t="shared" si="143"/>
        <v>1.9824952587734286E-9</v>
      </c>
      <c r="AT116" s="36"/>
      <c r="AU116" s="36"/>
      <c r="AV116" s="36"/>
      <c r="BB116" s="36"/>
      <c r="BC116" s="36"/>
      <c r="BD116" s="36"/>
      <c r="BJ116" s="36">
        <v>3.899E-8</v>
      </c>
      <c r="BK116" s="36">
        <v>4.5898366250700002</v>
      </c>
      <c r="BL116" s="36">
        <v>1272.6810256271999</v>
      </c>
      <c r="BM116" s="30">
        <f t="shared" si="112"/>
        <v>-3.0440825407301009E-8</v>
      </c>
      <c r="BN116" s="30">
        <f t="shared" si="113"/>
        <v>-3.0445464628467207E-8</v>
      </c>
      <c r="BO116" s="30">
        <f t="shared" si="114"/>
        <v>-3.044546462063971E-8</v>
      </c>
      <c r="BP116" s="30">
        <f t="shared" si="115"/>
        <v>-3.0445464620639729E-8</v>
      </c>
      <c r="BR116" s="36">
        <v>9.7100000000000006E-9</v>
      </c>
      <c r="BS116" s="36">
        <v>2.8940456858100001</v>
      </c>
      <c r="BT116" s="36">
        <v>563.6312150384</v>
      </c>
      <c r="BU116" s="30">
        <f t="shared" si="116"/>
        <v>9.4519739710962936E-9</v>
      </c>
      <c r="BV116" s="30">
        <f t="shared" si="117"/>
        <v>9.451786400962857E-9</v>
      </c>
      <c r="BW116" s="30">
        <f t="shared" si="118"/>
        <v>9.4517864012794257E-9</v>
      </c>
      <c r="BX116" s="30">
        <f t="shared" si="119"/>
        <v>9.451786401279424E-9</v>
      </c>
      <c r="BZ116" s="36"/>
      <c r="CA116" s="36"/>
      <c r="CB116" s="36"/>
      <c r="CH116" s="36"/>
      <c r="CI116" s="36"/>
      <c r="CJ116" s="36"/>
      <c r="CP116" s="36"/>
      <c r="CQ116" s="36"/>
      <c r="CR116" s="36"/>
      <c r="CX116" s="36"/>
      <c r="CY116" s="36"/>
      <c r="CZ116" s="36"/>
      <c r="DF116" s="36">
        <v>1.65707E-6</v>
      </c>
      <c r="DG116" s="36">
        <v>2.6367978970600001</v>
      </c>
      <c r="DH116" s="36">
        <v>215.7467759928</v>
      </c>
      <c r="DI116" s="30">
        <f t="shared" si="124"/>
        <v>2.1517789966201499E-7</v>
      </c>
      <c r="DJ116" s="30">
        <f t="shared" si="125"/>
        <v>2.1523094294295059E-7</v>
      </c>
      <c r="DK116" s="30">
        <f t="shared" si="126"/>
        <v>2.1523094285344332E-7</v>
      </c>
      <c r="DL116" s="30">
        <f t="shared" si="127"/>
        <v>2.1523094285344369E-7</v>
      </c>
      <c r="DN116" s="36">
        <v>3.2688999999999998E-7</v>
      </c>
      <c r="DO116" s="36">
        <v>6.1209952134399996</v>
      </c>
      <c r="DP116" s="36">
        <v>145.6310438715</v>
      </c>
      <c r="DQ116" s="30">
        <f t="shared" si="128"/>
        <v>1.8488457716427757E-7</v>
      </c>
      <c r="DR116" s="30">
        <f t="shared" si="129"/>
        <v>1.8487870243372997E-7</v>
      </c>
      <c r="DS116" s="30">
        <f t="shared" si="130"/>
        <v>1.848787024436433E-7</v>
      </c>
      <c r="DT116" s="30">
        <f t="shared" si="131"/>
        <v>1.848787024436433E-7</v>
      </c>
      <c r="DV116" s="36">
        <v>7.1750000000000004E-8</v>
      </c>
      <c r="DW116" s="36">
        <v>4.3785572375199999</v>
      </c>
      <c r="DX116" s="36">
        <v>1464.6394800628</v>
      </c>
      <c r="DY116" s="30">
        <f t="shared" si="132"/>
        <v>-5.9191459490127662E-8</v>
      </c>
      <c r="DZ116" s="30">
        <f t="shared" si="133"/>
        <v>-5.9182570605007679E-8</v>
      </c>
      <c r="EA116" s="30">
        <f t="shared" si="134"/>
        <v>-5.9182570620009545E-8</v>
      </c>
      <c r="EB116" s="30">
        <f t="shared" si="135"/>
        <v>-5.9182570620009479E-8</v>
      </c>
      <c r="ED116" s="36">
        <v>1.124E-8</v>
      </c>
      <c r="EE116" s="36">
        <v>1.79624810407</v>
      </c>
      <c r="EF116" s="36">
        <v>618.55664531160005</v>
      </c>
      <c r="EG116" s="30">
        <f t="shared" si="148"/>
        <v>-7.0303035303015191E-10</v>
      </c>
      <c r="EH116" s="30">
        <f t="shared" si="149"/>
        <v>-7.0406867555313539E-10</v>
      </c>
      <c r="EI116" s="30">
        <f t="shared" si="150"/>
        <v>-7.0406867380103026E-10</v>
      </c>
      <c r="EJ116" s="30">
        <f t="shared" si="151"/>
        <v>-7.0406867380103533E-10</v>
      </c>
      <c r="EL116" s="36"/>
      <c r="EM116" s="36"/>
      <c r="EN116" s="36"/>
      <c r="ET116" s="36"/>
      <c r="EU116" s="36"/>
      <c r="EV116" s="36"/>
    </row>
    <row r="117" spans="1:152" s="30" customFormat="1" ht="12.75">
      <c r="N117" s="36">
        <v>5.5170000000000005E-7</v>
      </c>
      <c r="O117" s="36">
        <v>0.96797446149999999</v>
      </c>
      <c r="P117" s="36">
        <v>942.06206196899996</v>
      </c>
      <c r="Q117" s="30">
        <f t="shared" si="96"/>
        <v>-2.43457647023989E-7</v>
      </c>
      <c r="R117" s="30">
        <f t="shared" si="97"/>
        <v>-2.433878549238841E-7</v>
      </c>
      <c r="S117" s="30">
        <f t="shared" si="98"/>
        <v>-2.4338785504165847E-7</v>
      </c>
      <c r="T117" s="30">
        <f t="shared" si="99"/>
        <v>-2.4338785504165805E-7</v>
      </c>
      <c r="V117" s="36">
        <v>9.2449999999999997E-8</v>
      </c>
      <c r="W117" s="36">
        <v>3.6541746727</v>
      </c>
      <c r="X117" s="36">
        <v>142.44965013379999</v>
      </c>
      <c r="Y117" s="30">
        <f t="shared" si="100"/>
        <v>-8.891974049798425E-8</v>
      </c>
      <c r="Z117" s="30">
        <f t="shared" si="101"/>
        <v>-8.8919201108707102E-8</v>
      </c>
      <c r="AA117" s="30">
        <f t="shared" si="102"/>
        <v>-8.8919201109617331E-8</v>
      </c>
      <c r="AB117" s="30">
        <f t="shared" si="103"/>
        <v>-8.8919201109617331E-8</v>
      </c>
      <c r="AD117" s="36">
        <v>1.352E-8</v>
      </c>
      <c r="AE117" s="36">
        <v>0.71405348653</v>
      </c>
      <c r="AF117" s="36">
        <v>28.454188003199999</v>
      </c>
      <c r="AG117" s="30">
        <f t="shared" si="104"/>
        <v>1.1481474326338418E-8</v>
      </c>
      <c r="AH117" s="30">
        <f t="shared" si="105"/>
        <v>1.1481504722905461E-8</v>
      </c>
      <c r="AI117" s="30">
        <f t="shared" si="106"/>
        <v>1.1481504722854169E-8</v>
      </c>
      <c r="AJ117" s="30">
        <f t="shared" si="107"/>
        <v>1.1481504722854169E-8</v>
      </c>
      <c r="AL117" s="36">
        <v>2.21E-9</v>
      </c>
      <c r="AM117" s="36">
        <v>2.0788003579500001</v>
      </c>
      <c r="AN117" s="36">
        <v>824.74219374879999</v>
      </c>
      <c r="AO117" s="30">
        <f t="shared" si="140"/>
        <v>-1.7626170680252155E-9</v>
      </c>
      <c r="AP117" s="30">
        <f t="shared" si="141"/>
        <v>-1.7627815808511564E-9</v>
      </c>
      <c r="AQ117" s="30">
        <f t="shared" si="142"/>
        <v>-1.7627815805735734E-9</v>
      </c>
      <c r="AR117" s="30">
        <f t="shared" si="143"/>
        <v>-1.7627815805735745E-9</v>
      </c>
      <c r="AT117" s="36"/>
      <c r="AU117" s="36"/>
      <c r="AV117" s="36"/>
      <c r="BB117" s="36"/>
      <c r="BC117" s="36"/>
      <c r="BD117" s="36"/>
      <c r="BJ117" s="36">
        <v>3.7639999999999998E-8</v>
      </c>
      <c r="BK117" s="36">
        <v>3.30663337976</v>
      </c>
      <c r="BL117" s="36">
        <v>212.54833591260001</v>
      </c>
      <c r="BM117" s="30">
        <f t="shared" si="112"/>
        <v>-1.9909181515568809E-8</v>
      </c>
      <c r="BN117" s="30">
        <f t="shared" si="113"/>
        <v>-1.9908165536158976E-8</v>
      </c>
      <c r="BO117" s="30">
        <f t="shared" si="114"/>
        <v>-1.9908165537873407E-8</v>
      </c>
      <c r="BP117" s="30">
        <f t="shared" si="115"/>
        <v>-1.9908165537873391E-8</v>
      </c>
      <c r="BR117" s="36">
        <v>9.46E-9</v>
      </c>
      <c r="BS117" s="36">
        <v>5.72987725592</v>
      </c>
      <c r="BT117" s="36">
        <v>1368.6602528450001</v>
      </c>
      <c r="BU117" s="30">
        <f t="shared" si="116"/>
        <v>-2.6866378911607437E-9</v>
      </c>
      <c r="BV117" s="30">
        <f t="shared" si="117"/>
        <v>-2.6884954885589835E-9</v>
      </c>
      <c r="BW117" s="30">
        <f t="shared" si="118"/>
        <v>-2.6884954854244893E-9</v>
      </c>
      <c r="BX117" s="30">
        <f t="shared" si="119"/>
        <v>-2.6884954854245058E-9</v>
      </c>
      <c r="BZ117" s="36"/>
      <c r="CA117" s="36"/>
      <c r="CB117" s="36"/>
      <c r="CH117" s="36"/>
      <c r="CI117" s="36"/>
      <c r="CJ117" s="36"/>
      <c r="CP117" s="36"/>
      <c r="CQ117" s="36"/>
      <c r="CR117" s="36"/>
      <c r="CX117" s="36"/>
      <c r="CY117" s="36"/>
      <c r="CZ117" s="36"/>
      <c r="DF117" s="36">
        <v>2.3089200000000002E-6</v>
      </c>
      <c r="DG117" s="36">
        <v>5.4946342126200003</v>
      </c>
      <c r="DH117" s="36">
        <v>191.9584544356</v>
      </c>
      <c r="DI117" s="30">
        <f t="shared" si="124"/>
        <v>-6.427026092121152E-7</v>
      </c>
      <c r="DJ117" s="30">
        <f t="shared" si="125"/>
        <v>-6.4276630938453886E-7</v>
      </c>
      <c r="DK117" s="30">
        <f t="shared" si="126"/>
        <v>-6.4276630927705027E-7</v>
      </c>
      <c r="DL117" s="30">
        <f t="shared" si="127"/>
        <v>-6.4276630927705027E-7</v>
      </c>
      <c r="DN117" s="36">
        <v>2.8008E-7</v>
      </c>
      <c r="DO117" s="36">
        <v>0.83185907283000005</v>
      </c>
      <c r="DP117" s="36">
        <v>2317.8358618148</v>
      </c>
      <c r="DQ117" s="30">
        <f t="shared" si="128"/>
        <v>2.3923945665857834E-7</v>
      </c>
      <c r="DR117" s="30">
        <f t="shared" si="129"/>
        <v>2.3928995311563393E-7</v>
      </c>
      <c r="DS117" s="30">
        <f t="shared" si="130"/>
        <v>2.392899530304482E-7</v>
      </c>
      <c r="DT117" s="30">
        <f t="shared" si="131"/>
        <v>2.3928995303044873E-7</v>
      </c>
      <c r="DV117" s="36">
        <v>5.753E-8</v>
      </c>
      <c r="DW117" s="36">
        <v>4.1426874922800003</v>
      </c>
      <c r="DX117" s="36">
        <v>543.91805909619995</v>
      </c>
      <c r="DY117" s="30">
        <f t="shared" si="132"/>
        <v>2.4707222041686275E-8</v>
      </c>
      <c r="DZ117" s="30">
        <f t="shared" si="133"/>
        <v>2.4711450537272581E-8</v>
      </c>
      <c r="EA117" s="30">
        <f t="shared" si="134"/>
        <v>2.4711450530137381E-8</v>
      </c>
      <c r="EB117" s="30">
        <f t="shared" si="135"/>
        <v>2.4711450530137408E-8</v>
      </c>
      <c r="ED117" s="36">
        <v>1.126E-8</v>
      </c>
      <c r="EE117" s="36">
        <v>4.7005232924499998</v>
      </c>
      <c r="EF117" s="36">
        <v>113.3877149571</v>
      </c>
      <c r="EG117" s="30">
        <f t="shared" si="148"/>
        <v>-6.7294064405674427E-9</v>
      </c>
      <c r="EH117" s="30">
        <f t="shared" si="149"/>
        <v>-6.7295596156598483E-9</v>
      </c>
      <c r="EI117" s="30">
        <f t="shared" si="150"/>
        <v>-6.7295596154013717E-9</v>
      </c>
      <c r="EJ117" s="30">
        <f t="shared" si="151"/>
        <v>-6.7295596154013717E-9</v>
      </c>
      <c r="EL117" s="36"/>
      <c r="EM117" s="36"/>
      <c r="EN117" s="36"/>
      <c r="ET117" s="36"/>
      <c r="EU117" s="36"/>
      <c r="EV117" s="36"/>
    </row>
    <row r="118" spans="1:152" s="30" customFormat="1" ht="12.75">
      <c r="A118" s="30" t="s">
        <v>133</v>
      </c>
      <c r="B118" s="30" t="s">
        <v>134</v>
      </c>
      <c r="N118" s="36">
        <v>4.9287999999999995E-7</v>
      </c>
      <c r="O118" s="36">
        <v>2.3864142406300002</v>
      </c>
      <c r="P118" s="36">
        <v>1471.7530270636</v>
      </c>
      <c r="Q118" s="30">
        <f t="shared" si="96"/>
        <v>4.3031282672127309E-7</v>
      </c>
      <c r="R118" s="30">
        <f t="shared" si="97"/>
        <v>4.3036574524322279E-7</v>
      </c>
      <c r="S118" s="30">
        <f t="shared" si="98"/>
        <v>4.3036574515394356E-7</v>
      </c>
      <c r="T118" s="30">
        <f t="shared" si="99"/>
        <v>4.3036574515394393E-7</v>
      </c>
      <c r="V118" s="36">
        <v>8.9840000000000002E-8</v>
      </c>
      <c r="W118" s="36">
        <v>1.2380840549800001</v>
      </c>
      <c r="X118" s="36">
        <v>106.2741679563</v>
      </c>
      <c r="Y118" s="30">
        <f t="shared" si="100"/>
        <v>7.1583234330348555E-8</v>
      </c>
      <c r="Z118" s="30">
        <f t="shared" si="101"/>
        <v>7.1584097620981012E-8</v>
      </c>
      <c r="AA118" s="30">
        <f t="shared" si="102"/>
        <v>7.1584097619524274E-8</v>
      </c>
      <c r="AB118" s="30">
        <f t="shared" si="103"/>
        <v>7.1584097619524287E-8</v>
      </c>
      <c r="AD118" s="36">
        <v>1.3550000000000001E-8</v>
      </c>
      <c r="AE118" s="36">
        <v>2.9121949360400001</v>
      </c>
      <c r="AF118" s="36">
        <v>215.7467759928</v>
      </c>
      <c r="AG118" s="30">
        <f t="shared" si="104"/>
        <v>-1.9602169078703141E-9</v>
      </c>
      <c r="AH118" s="30">
        <f t="shared" si="105"/>
        <v>-1.9597840644157547E-9</v>
      </c>
      <c r="AI118" s="30">
        <f t="shared" si="106"/>
        <v>-1.9597840651461544E-9</v>
      </c>
      <c r="AJ118" s="30">
        <f t="shared" si="107"/>
        <v>-1.9597840651461515E-9</v>
      </c>
      <c r="AL118" s="36">
        <v>1.97E-9</v>
      </c>
      <c r="AM118" s="36">
        <v>6.1668222343699997</v>
      </c>
      <c r="AN118" s="36">
        <v>1258.4539316256</v>
      </c>
      <c r="AO118" s="30">
        <f t="shared" si="140"/>
        <v>1.3572164851839252E-9</v>
      </c>
      <c r="AP118" s="30">
        <f t="shared" si="141"/>
        <v>1.3569475738068885E-9</v>
      </c>
      <c r="AQ118" s="30">
        <f t="shared" si="142"/>
        <v>1.356947574260702E-9</v>
      </c>
      <c r="AR118" s="30">
        <f t="shared" si="143"/>
        <v>1.3569475742607005E-9</v>
      </c>
      <c r="AT118" s="36"/>
      <c r="AU118" s="36"/>
      <c r="AV118" s="36"/>
      <c r="BB118" s="36"/>
      <c r="BC118" s="36"/>
      <c r="BD118" s="36"/>
      <c r="BJ118" s="36">
        <v>4.3450000000000002E-8</v>
      </c>
      <c r="BK118" s="36">
        <v>3.1856224182999999</v>
      </c>
      <c r="BL118" s="36">
        <v>414.06801790380001</v>
      </c>
      <c r="BM118" s="30">
        <f t="shared" si="112"/>
        <v>2.7354972483942094E-8</v>
      </c>
      <c r="BN118" s="30">
        <f t="shared" si="113"/>
        <v>2.7357064078248227E-8</v>
      </c>
      <c r="BO118" s="30">
        <f t="shared" si="114"/>
        <v>2.7357064074718869E-8</v>
      </c>
      <c r="BP118" s="30">
        <f t="shared" si="115"/>
        <v>2.7357064074718886E-8</v>
      </c>
      <c r="BR118" s="36">
        <v>8.3400000000000006E-9</v>
      </c>
      <c r="BS118" s="36">
        <v>6.1238485253199997</v>
      </c>
      <c r="BT118" s="36">
        <v>209.10630974399999</v>
      </c>
      <c r="BU118" s="30">
        <f t="shared" si="116"/>
        <v>2.0799452809718567E-9</v>
      </c>
      <c r="BV118" s="30">
        <f t="shared" si="117"/>
        <v>2.0796925668002751E-9</v>
      </c>
      <c r="BW118" s="30">
        <f t="shared" si="118"/>
        <v>2.0796925672267198E-9</v>
      </c>
      <c r="BX118" s="30">
        <f t="shared" si="119"/>
        <v>2.0796925672267198E-9</v>
      </c>
      <c r="BZ118" s="36"/>
      <c r="CA118" s="36"/>
      <c r="CB118" s="36"/>
      <c r="CH118" s="36"/>
      <c r="CI118" s="36"/>
      <c r="CJ118" s="36"/>
      <c r="CP118" s="36"/>
      <c r="CQ118" s="36"/>
      <c r="CR118" s="36"/>
      <c r="CX118" s="36"/>
      <c r="CY118" s="36"/>
      <c r="CZ118" s="36"/>
      <c r="DF118" s="36">
        <v>1.7758499999999999E-6</v>
      </c>
      <c r="DG118" s="36">
        <v>0.38155817719000001</v>
      </c>
      <c r="DH118" s="36">
        <v>430.53034413910001</v>
      </c>
      <c r="DI118" s="30">
        <f t="shared" si="124"/>
        <v>-7.4796291026708813E-7</v>
      </c>
      <c r="DJ118" s="30">
        <f t="shared" si="125"/>
        <v>-7.4806667206287049E-7</v>
      </c>
      <c r="DK118" s="30">
        <f t="shared" si="126"/>
        <v>-7.4806667188778126E-7</v>
      </c>
      <c r="DL118" s="30">
        <f t="shared" si="127"/>
        <v>-7.48066671887782E-7</v>
      </c>
      <c r="DN118" s="36">
        <v>2.7725000000000002E-7</v>
      </c>
      <c r="DO118" s="36">
        <v>2.2436407354500001</v>
      </c>
      <c r="DP118" s="36">
        <v>430.53034413910001</v>
      </c>
      <c r="DQ118" s="30">
        <f t="shared" si="128"/>
        <v>2.7440163519373388E-7</v>
      </c>
      <c r="DR118" s="30">
        <f t="shared" si="129"/>
        <v>2.7439908090621796E-7</v>
      </c>
      <c r="DS118" s="30">
        <f t="shared" si="130"/>
        <v>2.7439908091052915E-7</v>
      </c>
      <c r="DT118" s="30">
        <f t="shared" si="131"/>
        <v>2.7439908091052915E-7</v>
      </c>
      <c r="DV118" s="36">
        <v>5.7270000000000003E-8</v>
      </c>
      <c r="DW118" s="36">
        <v>4.3538307831300003</v>
      </c>
      <c r="DX118" s="36">
        <v>1905.4647649404001</v>
      </c>
      <c r="DY118" s="30">
        <f t="shared" si="132"/>
        <v>5.7121506474186343E-8</v>
      </c>
      <c r="DZ118" s="30">
        <f t="shared" si="133"/>
        <v>5.7122679294641637E-8</v>
      </c>
      <c r="EA118" s="30">
        <f t="shared" si="134"/>
        <v>5.7122679292666495E-8</v>
      </c>
      <c r="EB118" s="30">
        <f t="shared" si="135"/>
        <v>5.7122679292666501E-8</v>
      </c>
      <c r="ED118" s="36">
        <v>1.1220000000000001E-8</v>
      </c>
      <c r="EE118" s="36">
        <v>3.9553722427000002</v>
      </c>
      <c r="EF118" s="36">
        <v>1891.2376709388</v>
      </c>
      <c r="EG118" s="30">
        <f t="shared" si="148"/>
        <v>1.0877971778395923E-8</v>
      </c>
      <c r="EH118" s="30">
        <f t="shared" si="149"/>
        <v>1.0877193320204183E-8</v>
      </c>
      <c r="EI118" s="30">
        <f t="shared" si="150"/>
        <v>1.0877193321518524E-8</v>
      </c>
      <c r="EJ118" s="30">
        <f t="shared" si="151"/>
        <v>1.0877193321518519E-8</v>
      </c>
      <c r="EL118" s="41"/>
      <c r="EM118" s="41"/>
      <c r="EN118" s="41"/>
      <c r="ET118" s="36"/>
      <c r="EU118" s="36"/>
      <c r="EV118" s="36"/>
    </row>
    <row r="119" spans="1:152" s="30" customFormat="1" ht="12.75">
      <c r="A119" s="30">
        <f>A26+A114+Δ_Psi</f>
        <v>7.7661597590569551</v>
      </c>
      <c r="B119" s="35">
        <v>0</v>
      </c>
      <c r="N119" s="36">
        <v>4.7198999999999998E-7</v>
      </c>
      <c r="O119" s="36">
        <v>2.0251524824499998</v>
      </c>
      <c r="P119" s="36">
        <v>312.19908396260001</v>
      </c>
      <c r="Q119" s="30">
        <f t="shared" si="96"/>
        <v>4.5171863440476919E-7</v>
      </c>
      <c r="R119" s="30">
        <f t="shared" si="97"/>
        <v>4.517250265416378E-7</v>
      </c>
      <c r="S119" s="30">
        <f t="shared" si="98"/>
        <v>4.5172502653085227E-7</v>
      </c>
      <c r="T119" s="30">
        <f t="shared" si="99"/>
        <v>4.5172502653085227E-7</v>
      </c>
      <c r="V119" s="36">
        <v>9.3359999999999997E-8</v>
      </c>
      <c r="W119" s="36">
        <v>5.81062768434</v>
      </c>
      <c r="X119" s="36">
        <v>7.1617311105999999</v>
      </c>
      <c r="Y119" s="30">
        <f t="shared" si="100"/>
        <v>8.1375925757054973E-8</v>
      </c>
      <c r="Z119" s="30">
        <f t="shared" si="101"/>
        <v>8.1375876717028213E-8</v>
      </c>
      <c r="AA119" s="30">
        <f t="shared" si="102"/>
        <v>8.1375876717110971E-8</v>
      </c>
      <c r="AB119" s="30">
        <f t="shared" si="103"/>
        <v>8.1375876717110971E-8</v>
      </c>
      <c r="AD119" s="36">
        <v>1.2979999999999999E-8</v>
      </c>
      <c r="AE119" s="36">
        <v>5.8425416977499998</v>
      </c>
      <c r="AF119" s="36">
        <v>543.91805909619995</v>
      </c>
      <c r="AG119" s="30">
        <f t="shared" si="104"/>
        <v>-1.2341962838178202E-8</v>
      </c>
      <c r="AH119" s="30">
        <f t="shared" si="105"/>
        <v>-1.2341635649446553E-8</v>
      </c>
      <c r="AI119" s="30">
        <f t="shared" si="106"/>
        <v>-1.2341635649998734E-8</v>
      </c>
      <c r="AJ119" s="30">
        <f t="shared" si="107"/>
        <v>-1.2341635649998732E-8</v>
      </c>
      <c r="AL119" s="36">
        <v>2.2900000000000002E-9</v>
      </c>
      <c r="AM119" s="36">
        <v>5.5791753483999997</v>
      </c>
      <c r="AN119" s="36">
        <v>2943.5060541272001</v>
      </c>
      <c r="AO119" s="30">
        <f t="shared" si="140"/>
        <v>-5.7601414152381723E-10</v>
      </c>
      <c r="AP119" s="30">
        <f t="shared" si="141"/>
        <v>-5.7503786806488947E-10</v>
      </c>
      <c r="AQ119" s="30">
        <f t="shared" si="142"/>
        <v>-5.7503786971238675E-10</v>
      </c>
      <c r="AR119" s="30">
        <f t="shared" si="143"/>
        <v>-5.7503786971237889E-10</v>
      </c>
      <c r="AT119" s="36"/>
      <c r="AU119" s="36"/>
      <c r="AV119" s="36"/>
      <c r="BB119" s="36"/>
      <c r="BC119" s="36"/>
      <c r="BD119" s="36"/>
      <c r="BJ119" s="36">
        <v>3.5649999999999998E-8</v>
      </c>
      <c r="BK119" s="36">
        <v>4.75262007127</v>
      </c>
      <c r="BL119" s="36">
        <v>207.88246946660001</v>
      </c>
      <c r="BM119" s="30">
        <f t="shared" si="112"/>
        <v>-3.1969428935579943E-8</v>
      </c>
      <c r="BN119" s="30">
        <f t="shared" si="113"/>
        <v>-3.1969919658628942E-8</v>
      </c>
      <c r="BO119" s="30">
        <f t="shared" si="114"/>
        <v>-3.1969919657800908E-8</v>
      </c>
      <c r="BP119" s="30">
        <f t="shared" si="115"/>
        <v>-3.1969919657800908E-8</v>
      </c>
      <c r="BR119" s="36">
        <v>9.1100000000000002E-9</v>
      </c>
      <c r="BS119" s="36">
        <v>1.06795057723</v>
      </c>
      <c r="BT119" s="36">
        <v>650.9429865779</v>
      </c>
      <c r="BU119" s="30">
        <f t="shared" si="116"/>
        <v>-7.5170461120354748E-9</v>
      </c>
      <c r="BV119" s="30">
        <f t="shared" si="117"/>
        <v>-7.517547368670691E-9</v>
      </c>
      <c r="BW119" s="30">
        <f t="shared" si="118"/>
        <v>-7.5175473678249088E-9</v>
      </c>
      <c r="BX119" s="30">
        <f t="shared" si="119"/>
        <v>-7.5175473678249104E-9</v>
      </c>
      <c r="BZ119" s="36"/>
      <c r="CA119" s="36"/>
      <c r="CB119" s="36"/>
      <c r="CH119" s="36"/>
      <c r="CI119" s="36"/>
      <c r="CJ119" s="36"/>
      <c r="CP119" s="36"/>
      <c r="CQ119" s="36"/>
      <c r="CR119" s="36"/>
      <c r="CX119" s="36"/>
      <c r="CY119" s="36"/>
      <c r="CZ119" s="36"/>
      <c r="DF119" s="36">
        <v>1.9151399999999999E-6</v>
      </c>
      <c r="DG119" s="36">
        <v>2.9590690070400001</v>
      </c>
      <c r="DH119" s="36">
        <v>437.64389113990001</v>
      </c>
      <c r="DI119" s="30">
        <f t="shared" si="124"/>
        <v>1.6499508137033584E-6</v>
      </c>
      <c r="DJ119" s="30">
        <f t="shared" si="125"/>
        <v>1.650014485758568E-6</v>
      </c>
      <c r="DK119" s="30">
        <f t="shared" si="126"/>
        <v>1.650014485651131E-6</v>
      </c>
      <c r="DL119" s="30">
        <f t="shared" si="127"/>
        <v>1.6500144856511314E-6</v>
      </c>
      <c r="DN119" s="36">
        <v>2.9938999999999998E-7</v>
      </c>
      <c r="DO119" s="36">
        <v>1.9641549844799999</v>
      </c>
      <c r="DP119" s="36">
        <v>2104.5367663768002</v>
      </c>
      <c r="DQ119" s="30">
        <f t="shared" si="128"/>
        <v>-2.8774488144278661E-7</v>
      </c>
      <c r="DR119" s="30">
        <f t="shared" si="129"/>
        <v>-2.8771882745317858E-7</v>
      </c>
      <c r="DS119" s="30">
        <f t="shared" si="130"/>
        <v>-2.8771882749716722E-7</v>
      </c>
      <c r="DT119" s="30">
        <f t="shared" si="131"/>
        <v>-2.8771882749716707E-7</v>
      </c>
      <c r="DV119" s="36">
        <v>5.1009999999999998E-8</v>
      </c>
      <c r="DW119" s="36">
        <v>2.6386605889700001</v>
      </c>
      <c r="DX119" s="36">
        <v>288.08069400530002</v>
      </c>
      <c r="DY119" s="30">
        <f t="shared" si="132"/>
        <v>2.5761732191810713E-8</v>
      </c>
      <c r="DZ119" s="30">
        <f t="shared" si="133"/>
        <v>2.5763630051346945E-8</v>
      </c>
      <c r="EA119" s="30">
        <f t="shared" si="134"/>
        <v>2.5763630048144462E-8</v>
      </c>
      <c r="EB119" s="30">
        <f t="shared" si="135"/>
        <v>2.5763630048144469E-8</v>
      </c>
      <c r="ED119" s="36">
        <v>1.4580000000000001E-8</v>
      </c>
      <c r="EE119" s="36">
        <v>1.5019884675299999</v>
      </c>
      <c r="EF119" s="36">
        <v>430.53034413910001</v>
      </c>
      <c r="EG119" s="30">
        <f t="shared" si="148"/>
        <v>9.2320243059086593E-9</v>
      </c>
      <c r="EH119" s="30">
        <f t="shared" si="149"/>
        <v>9.2312972848229469E-9</v>
      </c>
      <c r="EI119" s="30">
        <f t="shared" si="150"/>
        <v>9.2312972860497848E-9</v>
      </c>
      <c r="EJ119" s="30">
        <f t="shared" si="151"/>
        <v>9.2312972860497798E-9</v>
      </c>
      <c r="EL119" s="36"/>
      <c r="EM119" s="36"/>
      <c r="EN119" s="36"/>
      <c r="ET119" s="36"/>
      <c r="EU119" s="36"/>
      <c r="EV119" s="36"/>
    </row>
    <row r="120" spans="1:152" s="30" customFormat="1" ht="12.75">
      <c r="B120" s="35"/>
      <c r="N120" s="36">
        <v>6.1080000000000004E-7</v>
      </c>
      <c r="O120" s="36">
        <v>1.50295092063</v>
      </c>
      <c r="P120" s="36">
        <v>210.85141488319999</v>
      </c>
      <c r="Q120" s="30">
        <f t="shared" si="96"/>
        <v>5.7707239453627707E-7</v>
      </c>
      <c r="R120" s="30">
        <f t="shared" si="97"/>
        <v>5.7707870953607964E-7</v>
      </c>
      <c r="S120" s="30">
        <f t="shared" si="98"/>
        <v>5.7707870952542386E-7</v>
      </c>
      <c r="T120" s="30">
        <f t="shared" si="99"/>
        <v>5.7707870952542386E-7</v>
      </c>
      <c r="V120" s="36">
        <v>9.7170000000000003E-8</v>
      </c>
      <c r="W120" s="36">
        <v>1.3870387282700001</v>
      </c>
      <c r="X120" s="36">
        <v>145.6310438715</v>
      </c>
      <c r="Y120" s="30">
        <f t="shared" si="100"/>
        <v>8.1301605738918647E-8</v>
      </c>
      <c r="Z120" s="30">
        <f t="shared" si="101"/>
        <v>8.1302765415041106E-8</v>
      </c>
      <c r="AA120" s="30">
        <f t="shared" si="102"/>
        <v>8.1302765413084262E-8</v>
      </c>
      <c r="AB120" s="30">
        <f t="shared" si="103"/>
        <v>8.1302765413084262E-8</v>
      </c>
      <c r="AD120" s="36">
        <v>1.6639999999999999E-8</v>
      </c>
      <c r="AE120" s="36">
        <v>6.2383487346899997</v>
      </c>
      <c r="AF120" s="36">
        <v>1148.2476104062</v>
      </c>
      <c r="AG120" s="30">
        <f t="shared" si="104"/>
        <v>1.6503458843733856E-8</v>
      </c>
      <c r="AH120" s="30">
        <f t="shared" si="105"/>
        <v>1.6503093085148002E-8</v>
      </c>
      <c r="AI120" s="30">
        <f t="shared" si="106"/>
        <v>1.6503093085765609E-8</v>
      </c>
      <c r="AJ120" s="30">
        <f t="shared" si="107"/>
        <v>1.6503093085765609E-8</v>
      </c>
      <c r="AL120" s="36">
        <v>2.2699999999999998E-9</v>
      </c>
      <c r="AM120" s="36">
        <v>0.43324651601000003</v>
      </c>
      <c r="AN120" s="36">
        <v>2737.3205056900001</v>
      </c>
      <c r="AO120" s="30">
        <f t="shared" si="140"/>
        <v>-1.2945602392038614E-9</v>
      </c>
      <c r="AP120" s="30">
        <f t="shared" si="141"/>
        <v>-1.2953239097063464E-9</v>
      </c>
      <c r="AQ120" s="30">
        <f t="shared" si="142"/>
        <v>-1.2953239084178794E-9</v>
      </c>
      <c r="AR120" s="30">
        <f t="shared" si="143"/>
        <v>-1.295323908417886E-9</v>
      </c>
      <c r="AT120" s="41"/>
      <c r="AU120" s="41"/>
      <c r="AV120" s="41"/>
      <c r="BB120" s="36"/>
      <c r="BC120" s="36"/>
      <c r="BD120" s="36"/>
      <c r="BJ120" s="36">
        <v>3.5420000000000002E-8</v>
      </c>
      <c r="BK120" s="36">
        <v>2.3081495433799999</v>
      </c>
      <c r="BL120" s="36">
        <v>1471.7530270636</v>
      </c>
      <c r="BM120" s="30">
        <f t="shared" si="112"/>
        <v>3.2179412329597678E-8</v>
      </c>
      <c r="BN120" s="30">
        <f t="shared" si="113"/>
        <v>3.2182671095935112E-8</v>
      </c>
      <c r="BO120" s="30">
        <f t="shared" si="114"/>
        <v>3.2182671090437458E-8</v>
      </c>
      <c r="BP120" s="30">
        <f t="shared" si="115"/>
        <v>3.2182671090437485E-8</v>
      </c>
      <c r="BR120" s="36">
        <v>7.3099999999999998E-9</v>
      </c>
      <c r="BS120" s="36">
        <v>0.81660632102999997</v>
      </c>
      <c r="BT120" s="36">
        <v>142.44965013379999</v>
      </c>
      <c r="BU120" s="30">
        <f t="shared" si="116"/>
        <v>7.3073781548169592E-9</v>
      </c>
      <c r="BV120" s="30">
        <f t="shared" si="117"/>
        <v>7.3073823260626123E-9</v>
      </c>
      <c r="BW120" s="30">
        <f t="shared" si="118"/>
        <v>7.3073823260555763E-9</v>
      </c>
      <c r="BX120" s="30">
        <f t="shared" si="119"/>
        <v>7.3073823260555763E-9</v>
      </c>
      <c r="BZ120" s="36"/>
      <c r="CA120" s="36"/>
      <c r="CB120" s="36"/>
      <c r="CH120" s="36"/>
      <c r="CI120" s="36"/>
      <c r="CJ120" s="36"/>
      <c r="CP120" s="36"/>
      <c r="CQ120" s="36"/>
      <c r="CR120" s="36"/>
      <c r="CX120" s="36"/>
      <c r="CY120" s="36"/>
      <c r="CZ120" s="36"/>
      <c r="DF120" s="36">
        <v>1.6325E-6</v>
      </c>
      <c r="DG120" s="36">
        <v>3.4583251728</v>
      </c>
      <c r="DH120" s="36">
        <v>617.80588578619995</v>
      </c>
      <c r="DI120" s="30">
        <f t="shared" si="124"/>
        <v>1.6316189588988906E-6</v>
      </c>
      <c r="DJ120" s="30">
        <f t="shared" si="125"/>
        <v>1.6316239095330304E-6</v>
      </c>
      <c r="DK120" s="30">
        <f t="shared" si="126"/>
        <v>1.6316239095246884E-6</v>
      </c>
      <c r="DL120" s="30">
        <f t="shared" si="127"/>
        <v>1.6316239095246884E-6</v>
      </c>
      <c r="DN120" s="36">
        <v>3.2982000000000002E-7</v>
      </c>
      <c r="DO120" s="36">
        <v>3.2823616049100002</v>
      </c>
      <c r="DP120" s="36">
        <v>222.86032299359999</v>
      </c>
      <c r="DQ120" s="30">
        <f t="shared" si="128"/>
        <v>-1.511032668150756E-7</v>
      </c>
      <c r="DR120" s="30">
        <f t="shared" si="129"/>
        <v>-1.5109349003342232E-7</v>
      </c>
      <c r="DS120" s="30">
        <f t="shared" si="130"/>
        <v>-1.5109349004992028E-7</v>
      </c>
      <c r="DT120" s="30">
        <f t="shared" si="131"/>
        <v>-1.5109349004992028E-7</v>
      </c>
      <c r="DV120" s="36">
        <v>5.3109999999999997E-8</v>
      </c>
      <c r="DW120" s="36">
        <v>3.6252084950999999</v>
      </c>
      <c r="DX120" s="36">
        <v>6076.8903015542001</v>
      </c>
      <c r="DY120" s="30">
        <f t="shared" si="132"/>
        <v>1.1767527919059988E-8</v>
      </c>
      <c r="DZ120" s="30">
        <f t="shared" si="133"/>
        <v>1.181461705936162E-8</v>
      </c>
      <c r="EA120" s="30">
        <f t="shared" si="134"/>
        <v>1.1814616979909608E-8</v>
      </c>
      <c r="EB120" s="30">
        <f t="shared" si="135"/>
        <v>1.1814616979909977E-8</v>
      </c>
      <c r="ED120" s="36">
        <v>1.145E-8</v>
      </c>
      <c r="EE120" s="36">
        <v>5.13093399117</v>
      </c>
      <c r="EF120" s="36">
        <v>25.2727942655</v>
      </c>
      <c r="EG120" s="30">
        <f t="shared" si="148"/>
        <v>3.1468615039677076E-9</v>
      </c>
      <c r="EH120" s="30">
        <f t="shared" si="149"/>
        <v>3.1468198704308367E-9</v>
      </c>
      <c r="EI120" s="30">
        <f t="shared" si="150"/>
        <v>3.1468198705010917E-9</v>
      </c>
      <c r="EJ120" s="30">
        <f t="shared" si="151"/>
        <v>3.1468198705010917E-9</v>
      </c>
      <c r="EL120" s="36"/>
      <c r="EM120" s="36"/>
      <c r="EN120" s="36"/>
      <c r="ET120" s="36"/>
      <c r="EU120" s="36"/>
      <c r="EV120" s="36"/>
    </row>
    <row r="121" spans="1:152" s="30" customFormat="1" ht="12.75">
      <c r="A121" s="34" t="s">
        <v>26</v>
      </c>
      <c r="B121" s="33" t="s">
        <v>83</v>
      </c>
      <c r="C121" s="33" t="s">
        <v>81</v>
      </c>
      <c r="D121" s="34" t="s">
        <v>26</v>
      </c>
      <c r="E121" s="34" t="s">
        <v>26</v>
      </c>
      <c r="F121" s="34" t="s">
        <v>26</v>
      </c>
      <c r="N121" s="36">
        <v>4.5125999999999998E-7</v>
      </c>
      <c r="O121" s="36">
        <v>0.93109376473000005</v>
      </c>
      <c r="P121" s="36">
        <v>2001.4439921582</v>
      </c>
      <c r="Q121" s="30">
        <f t="shared" si="96"/>
        <v>-3.3285139537431836E-7</v>
      </c>
      <c r="R121" s="30">
        <f t="shared" si="97"/>
        <v>-3.3276012414301637E-7</v>
      </c>
      <c r="S121" s="30">
        <f t="shared" si="98"/>
        <v>-3.3276012429705636E-7</v>
      </c>
      <c r="T121" s="30">
        <f t="shared" si="99"/>
        <v>-3.3276012429705577E-7</v>
      </c>
      <c r="V121" s="36">
        <v>8.3939999999999996E-8</v>
      </c>
      <c r="W121" s="36">
        <v>4.4234121111100002</v>
      </c>
      <c r="X121" s="36">
        <v>703.63318461740005</v>
      </c>
      <c r="Y121" s="30">
        <f t="shared" si="100"/>
        <v>7.2758394149422417E-8</v>
      </c>
      <c r="Z121" s="30">
        <f t="shared" si="101"/>
        <v>7.2762801015551625E-8</v>
      </c>
      <c r="AA121" s="30">
        <f t="shared" si="102"/>
        <v>7.2762801008115972E-8</v>
      </c>
      <c r="AB121" s="30">
        <f t="shared" si="103"/>
        <v>7.2762801008115999E-8</v>
      </c>
      <c r="AD121" s="36">
        <v>1.205E-8</v>
      </c>
      <c r="AE121" s="36">
        <v>2.83373725021</v>
      </c>
      <c r="AF121" s="36">
        <v>200.76892246579999</v>
      </c>
      <c r="AG121" s="30">
        <f t="shared" si="104"/>
        <v>-1.7979054051545092E-9</v>
      </c>
      <c r="AH121" s="30">
        <f t="shared" si="105"/>
        <v>-1.7975474449526776E-9</v>
      </c>
      <c r="AI121" s="30">
        <f t="shared" si="106"/>
        <v>-1.7975474455567171E-9</v>
      </c>
      <c r="AJ121" s="30">
        <f t="shared" si="107"/>
        <v>-1.7975474455567144E-9</v>
      </c>
      <c r="AL121" s="36">
        <v>2.0299999999999998E-9</v>
      </c>
      <c r="AM121" s="36">
        <v>4.1262398624700003</v>
      </c>
      <c r="AN121" s="36">
        <v>337.73251065900001</v>
      </c>
      <c r="AO121" s="30">
        <f t="shared" si="140"/>
        <v>-1.2809605849362067E-9</v>
      </c>
      <c r="AP121" s="30">
        <f t="shared" si="141"/>
        <v>-1.2808809964836181E-9</v>
      </c>
      <c r="AQ121" s="30">
        <f t="shared" si="142"/>
        <v>-1.2808809966179221E-9</v>
      </c>
      <c r="AR121" s="30">
        <f t="shared" si="143"/>
        <v>-1.2808809966179212E-9</v>
      </c>
      <c r="AT121" s="36"/>
      <c r="AU121" s="36"/>
      <c r="AV121" s="36"/>
      <c r="BB121" s="36"/>
      <c r="BC121" s="36"/>
      <c r="BD121" s="36"/>
      <c r="BJ121" s="36">
        <v>3.7319999999999999E-8</v>
      </c>
      <c r="BK121" s="36">
        <v>1.6104023568800001</v>
      </c>
      <c r="BL121" s="36">
        <v>635.96513305090002</v>
      </c>
      <c r="BM121" s="30">
        <f t="shared" si="112"/>
        <v>-1.2619969302514368E-8</v>
      </c>
      <c r="BN121" s="30">
        <f t="shared" si="113"/>
        <v>-1.2623311542936742E-8</v>
      </c>
      <c r="BO121" s="30">
        <f t="shared" si="114"/>
        <v>-1.2623311537297001E-8</v>
      </c>
      <c r="BP121" s="30">
        <f t="shared" si="115"/>
        <v>-1.2623311537297018E-8</v>
      </c>
      <c r="BR121" s="36">
        <v>7.9500000000000001E-9</v>
      </c>
      <c r="BS121" s="36">
        <v>5.5457407456599999</v>
      </c>
      <c r="BT121" s="36">
        <v>76.266071275599998</v>
      </c>
      <c r="BU121" s="30">
        <f t="shared" si="116"/>
        <v>3.1725088856871904E-9</v>
      </c>
      <c r="BV121" s="30">
        <f t="shared" si="117"/>
        <v>3.1724256953846749E-9</v>
      </c>
      <c r="BW121" s="30">
        <f t="shared" si="118"/>
        <v>3.1724256955250541E-9</v>
      </c>
      <c r="BX121" s="30">
        <f t="shared" si="119"/>
        <v>3.1724256955250541E-9</v>
      </c>
      <c r="BZ121" s="36"/>
      <c r="CA121" s="36"/>
      <c r="CB121" s="36"/>
      <c r="CH121" s="36"/>
      <c r="CI121" s="36"/>
      <c r="CJ121" s="36"/>
      <c r="CP121" s="36"/>
      <c r="CQ121" s="36"/>
      <c r="CR121" s="36"/>
      <c r="CX121" s="36"/>
      <c r="CY121" s="36"/>
      <c r="CZ121" s="36"/>
      <c r="DF121" s="36">
        <v>1.6230500000000001E-6</v>
      </c>
      <c r="DG121" s="36">
        <v>5.7305067866400003</v>
      </c>
      <c r="DH121" s="36">
        <v>203.00415469949999</v>
      </c>
      <c r="DI121" s="30">
        <f t="shared" si="124"/>
        <v>-1.7406705719809328E-7</v>
      </c>
      <c r="DJ121" s="30">
        <f t="shared" si="125"/>
        <v>-1.7411607603019726E-7</v>
      </c>
      <c r="DK121" s="30">
        <f t="shared" si="126"/>
        <v>-1.7411607594748073E-7</v>
      </c>
      <c r="DL121" s="30">
        <f t="shared" si="127"/>
        <v>-1.7411607594748073E-7</v>
      </c>
      <c r="DN121" s="36">
        <v>3.1772000000000002E-7</v>
      </c>
      <c r="DO121" s="36">
        <v>6.0245302734799999</v>
      </c>
      <c r="DP121" s="36">
        <v>1905.4647649404001</v>
      </c>
      <c r="DQ121" s="30">
        <f t="shared" si="128"/>
        <v>-5.4357120137971529E-8</v>
      </c>
      <c r="DR121" s="30">
        <f t="shared" si="129"/>
        <v>-5.4267862712330498E-8</v>
      </c>
      <c r="DS121" s="30">
        <f t="shared" si="130"/>
        <v>-5.4267862862950949E-8</v>
      </c>
      <c r="DT121" s="30">
        <f t="shared" si="131"/>
        <v>-5.4267862862950393E-8</v>
      </c>
      <c r="DV121" s="36">
        <v>5.498E-8</v>
      </c>
      <c r="DW121" s="36">
        <v>4.19972735173</v>
      </c>
      <c r="DX121" s="36">
        <v>721.64941953020002</v>
      </c>
      <c r="DY121" s="30">
        <f t="shared" si="132"/>
        <v>5.3900498241169516E-8</v>
      </c>
      <c r="DZ121" s="30">
        <f t="shared" si="133"/>
        <v>5.3901668643888475E-8</v>
      </c>
      <c r="EA121" s="30">
        <f t="shared" si="134"/>
        <v>5.3901668641914015E-8</v>
      </c>
      <c r="EB121" s="30">
        <f t="shared" si="135"/>
        <v>5.3901668641914028E-8</v>
      </c>
      <c r="ED121" s="36">
        <v>1.178E-8</v>
      </c>
      <c r="EE121" s="36">
        <v>2.9706230038900001</v>
      </c>
      <c r="EF121" s="36">
        <v>241.75328344120001</v>
      </c>
      <c r="EG121" s="30">
        <f t="shared" si="148"/>
        <v>-6.9941408586334305E-10</v>
      </c>
      <c r="EH121" s="30">
        <f t="shared" si="149"/>
        <v>-6.9898869296607264E-10</v>
      </c>
      <c r="EI121" s="30">
        <f t="shared" si="150"/>
        <v>-6.9898869368389936E-10</v>
      </c>
      <c r="EJ121" s="30">
        <f t="shared" si="151"/>
        <v>-6.9898869368389677E-10</v>
      </c>
      <c r="EL121" s="36"/>
      <c r="EM121" s="36"/>
      <c r="EN121" s="36"/>
      <c r="ET121" s="36"/>
      <c r="EU121" s="36"/>
      <c r="EV121" s="36"/>
    </row>
    <row r="122" spans="1:152" s="30" customFormat="1" ht="12.75">
      <c r="B122" s="35"/>
      <c r="N122" s="36">
        <v>6.0556000000000003E-7</v>
      </c>
      <c r="O122" s="36">
        <v>2.6871555158499998</v>
      </c>
      <c r="P122" s="36">
        <v>388.4651552382</v>
      </c>
      <c r="Q122" s="30">
        <f t="shared" si="96"/>
        <v>5.2147388309389395E-7</v>
      </c>
      <c r="R122" s="30">
        <f t="shared" si="97"/>
        <v>5.2149177679781592E-7</v>
      </c>
      <c r="S122" s="30">
        <f t="shared" si="98"/>
        <v>5.2149177676762279E-7</v>
      </c>
      <c r="T122" s="30">
        <f t="shared" si="99"/>
        <v>5.214917767676229E-7</v>
      </c>
      <c r="V122" s="36">
        <v>8.3700000000000002E-8</v>
      </c>
      <c r="W122" s="36">
        <v>5.6401518845799998</v>
      </c>
      <c r="X122" s="36">
        <v>62.251425595100002</v>
      </c>
      <c r="Y122" s="30">
        <f t="shared" si="100"/>
        <v>4.6051851872025802E-8</v>
      </c>
      <c r="Z122" s="30">
        <f t="shared" si="101"/>
        <v>4.605120081631691E-8</v>
      </c>
      <c r="AA122" s="30">
        <f t="shared" si="102"/>
        <v>4.6051200817415485E-8</v>
      </c>
      <c r="AB122" s="30">
        <f t="shared" si="103"/>
        <v>4.6051200817415485E-8</v>
      </c>
      <c r="AD122" s="36">
        <v>1.192E-8</v>
      </c>
      <c r="AE122" s="36">
        <v>3.5221942894499998</v>
      </c>
      <c r="AF122" s="36">
        <v>497.44763618019999</v>
      </c>
      <c r="AG122" s="30">
        <f t="shared" si="104"/>
        <v>8.6066372597349727E-9</v>
      </c>
      <c r="AH122" s="30">
        <f t="shared" si="105"/>
        <v>8.6072511105310543E-9</v>
      </c>
      <c r="AI122" s="30">
        <f t="shared" si="106"/>
        <v>8.6072511094952554E-9</v>
      </c>
      <c r="AJ122" s="30">
        <f t="shared" si="107"/>
        <v>8.6072511094952587E-9</v>
      </c>
      <c r="AL122" s="36">
        <v>2.1400000000000001E-9</v>
      </c>
      <c r="AM122" s="36">
        <v>3.5760752450900002</v>
      </c>
      <c r="AN122" s="36">
        <v>934.94851496820002</v>
      </c>
      <c r="AO122" s="30">
        <f t="shared" si="140"/>
        <v>-7.9201953572659844E-11</v>
      </c>
      <c r="AP122" s="30">
        <f t="shared" si="141"/>
        <v>-7.9501139818970407E-11</v>
      </c>
      <c r="AQ122" s="30">
        <f t="shared" si="142"/>
        <v>-7.9501139314110711E-11</v>
      </c>
      <c r="AR122" s="30">
        <f t="shared" si="143"/>
        <v>-7.9501139314112598E-11</v>
      </c>
      <c r="AT122" s="36"/>
      <c r="AU122" s="36"/>
      <c r="AV122" s="36"/>
      <c r="BB122" s="36"/>
      <c r="BC122" s="36"/>
      <c r="BD122" s="36"/>
      <c r="BJ122" s="36">
        <v>3.7090000000000003E-8</v>
      </c>
      <c r="BK122" s="36">
        <v>2.9708294308599998</v>
      </c>
      <c r="BL122" s="36">
        <v>223.5940361765</v>
      </c>
      <c r="BM122" s="30">
        <f t="shared" si="112"/>
        <v>-5.9200840771331468E-9</v>
      </c>
      <c r="BN122" s="30">
        <f t="shared" si="113"/>
        <v>-5.918859028650258E-9</v>
      </c>
      <c r="BO122" s="30">
        <f t="shared" si="114"/>
        <v>-5.9188590307174567E-9</v>
      </c>
      <c r="BP122" s="30">
        <f t="shared" si="115"/>
        <v>-5.9188590307174485E-9</v>
      </c>
      <c r="BR122" s="36">
        <v>1.0120000000000001E-8</v>
      </c>
      <c r="BS122" s="36">
        <v>5.9714062629700004</v>
      </c>
      <c r="BT122" s="36">
        <v>643.07868005169996</v>
      </c>
      <c r="BU122" s="30">
        <f t="shared" si="116"/>
        <v>-7.5020107305710238E-9</v>
      </c>
      <c r="BV122" s="30">
        <f t="shared" si="117"/>
        <v>-7.5013570918419611E-9</v>
      </c>
      <c r="BW122" s="30">
        <f t="shared" si="118"/>
        <v>-7.5013570929449982E-9</v>
      </c>
      <c r="BX122" s="30">
        <f t="shared" si="119"/>
        <v>-7.5013570929449949E-9</v>
      </c>
      <c r="BZ122" s="36"/>
      <c r="CA122" s="36"/>
      <c r="CB122" s="36"/>
      <c r="CH122" s="36"/>
      <c r="CI122" s="36"/>
      <c r="CJ122" s="36"/>
      <c r="CP122" s="36"/>
      <c r="CQ122" s="36"/>
      <c r="CR122" s="36"/>
      <c r="CX122" s="36"/>
      <c r="CY122" s="36"/>
      <c r="CZ122" s="36"/>
      <c r="DF122" s="36">
        <v>1.7510799999999999E-6</v>
      </c>
      <c r="DG122" s="36">
        <v>5.71404465044</v>
      </c>
      <c r="DH122" s="36">
        <v>1066.49547719</v>
      </c>
      <c r="DI122" s="30">
        <f t="shared" si="124"/>
        <v>1.7164467239889645E-6</v>
      </c>
      <c r="DJ122" s="30">
        <f t="shared" si="125"/>
        <v>1.7163913983745037E-6</v>
      </c>
      <c r="DK122" s="30">
        <f t="shared" si="126"/>
        <v>1.7163913984678994E-6</v>
      </c>
      <c r="DL122" s="30">
        <f t="shared" si="127"/>
        <v>1.7163913984678992E-6</v>
      </c>
      <c r="DN122" s="36">
        <v>2.6959000000000002E-7</v>
      </c>
      <c r="DO122" s="36">
        <v>5.2430828333799999</v>
      </c>
      <c r="DP122" s="36">
        <v>388.4651552382</v>
      </c>
      <c r="DQ122" s="30">
        <f t="shared" si="128"/>
        <v>-2.6922020674019189E-7</v>
      </c>
      <c r="DR122" s="30">
        <f t="shared" si="129"/>
        <v>-2.6921938576681386E-7</v>
      </c>
      <c r="DS122" s="30">
        <f t="shared" si="130"/>
        <v>-2.6921938576819998E-7</v>
      </c>
      <c r="DT122" s="30">
        <f t="shared" si="131"/>
        <v>-2.6921938576819998E-7</v>
      </c>
      <c r="DV122" s="36">
        <v>5.0890000000000001E-8</v>
      </c>
      <c r="DW122" s="36">
        <v>5.0484520665300003</v>
      </c>
      <c r="DX122" s="36">
        <v>10007.099997773799</v>
      </c>
      <c r="DY122" s="30">
        <f t="shared" si="132"/>
        <v>5.0146371755932814E-8</v>
      </c>
      <c r="DZ122" s="30">
        <f t="shared" si="133"/>
        <v>5.0133335859444866E-8</v>
      </c>
      <c r="EA122" s="30">
        <f t="shared" si="134"/>
        <v>5.0133335881537053E-8</v>
      </c>
      <c r="EB122" s="30">
        <f t="shared" si="135"/>
        <v>5.0133335881536934E-8</v>
      </c>
      <c r="ED122" s="36">
        <v>1.274E-8</v>
      </c>
      <c r="EE122" s="36">
        <v>2.2908979981400002</v>
      </c>
      <c r="EF122" s="36">
        <v>2420.9286360333999</v>
      </c>
      <c r="EG122" s="30">
        <f t="shared" si="148"/>
        <v>1.7341605669665347E-9</v>
      </c>
      <c r="EH122" s="30">
        <f t="shared" si="149"/>
        <v>1.738732694903663E-9</v>
      </c>
      <c r="EI122" s="30">
        <f t="shared" si="150"/>
        <v>1.7387326871886466E-9</v>
      </c>
      <c r="EJ122" s="30">
        <f t="shared" si="151"/>
        <v>1.7387326871886689E-9</v>
      </c>
      <c r="EL122" s="36"/>
      <c r="EM122" s="36"/>
      <c r="EN122" s="36"/>
      <c r="ET122" s="36"/>
      <c r="EU122" s="36"/>
      <c r="EV122" s="36"/>
    </row>
    <row r="123" spans="1:152" s="30" customFormat="1" ht="12.75">
      <c r="A123" s="30" t="s">
        <v>81</v>
      </c>
      <c r="B123" s="35"/>
      <c r="C123" s="30" t="s">
        <v>83</v>
      </c>
      <c r="N123" s="36">
        <v>4.3452E-7</v>
      </c>
      <c r="O123" s="36">
        <v>2.5260201171399999</v>
      </c>
      <c r="P123" s="36">
        <v>288.08069400530002</v>
      </c>
      <c r="Q123" s="30">
        <f t="shared" si="96"/>
        <v>2.6021100148032317E-7</v>
      </c>
      <c r="R123" s="30">
        <f t="shared" si="97"/>
        <v>2.6022600227697082E-7</v>
      </c>
      <c r="S123" s="30">
        <f t="shared" si="98"/>
        <v>2.602260022516583E-7</v>
      </c>
      <c r="T123" s="30">
        <f t="shared" si="99"/>
        <v>2.6022600225165836E-7</v>
      </c>
      <c r="V123" s="36">
        <v>8.2440000000000002E-8</v>
      </c>
      <c r="W123" s="36">
        <v>2.4222592977200001</v>
      </c>
      <c r="X123" s="36">
        <v>1258.4539316256</v>
      </c>
      <c r="Y123" s="30">
        <f t="shared" si="100"/>
        <v>-1.2894744479471321E-8</v>
      </c>
      <c r="Z123" s="30">
        <f t="shared" si="101"/>
        <v>-1.2879410951938447E-8</v>
      </c>
      <c r="AA123" s="30">
        <f t="shared" si="102"/>
        <v>-1.2879410977813287E-8</v>
      </c>
      <c r="AB123" s="30">
        <f t="shared" si="103"/>
        <v>-1.2879410977813212E-8</v>
      </c>
      <c r="AD123" s="36">
        <v>1.1220000000000001E-8</v>
      </c>
      <c r="AE123" s="36">
        <v>2.6057103026999999</v>
      </c>
      <c r="AF123" s="36">
        <v>1279.794572628</v>
      </c>
      <c r="AG123" s="30">
        <f t="shared" si="104"/>
        <v>-2.4724537886546158E-9</v>
      </c>
      <c r="AH123" s="30">
        <f t="shared" si="105"/>
        <v>-2.4703578800242631E-9</v>
      </c>
      <c r="AI123" s="30">
        <f t="shared" si="106"/>
        <v>-2.4703578835610657E-9</v>
      </c>
      <c r="AJ123" s="30">
        <f t="shared" si="107"/>
        <v>-2.4703578835610657E-9</v>
      </c>
      <c r="AL123" s="36">
        <v>2.1200000000000001E-9</v>
      </c>
      <c r="AM123" s="36">
        <v>1.2568816215800001</v>
      </c>
      <c r="AN123" s="36">
        <v>1773.9178027185999</v>
      </c>
      <c r="AO123" s="30">
        <f t="shared" si="140"/>
        <v>-1.4054559184970671E-9</v>
      </c>
      <c r="AP123" s="30">
        <f t="shared" si="141"/>
        <v>-1.4058771720004816E-9</v>
      </c>
      <c r="AQ123" s="30">
        <f t="shared" si="142"/>
        <v>-1.4058771712897244E-9</v>
      </c>
      <c r="AR123" s="30">
        <f t="shared" si="143"/>
        <v>-1.4058771712897273E-9</v>
      </c>
      <c r="AT123" s="36"/>
      <c r="AU123" s="36"/>
      <c r="AV123" s="36"/>
      <c r="BB123" s="36"/>
      <c r="BC123" s="36"/>
      <c r="BD123" s="36"/>
      <c r="BJ123" s="36">
        <v>3.5759999999999997E-8</v>
      </c>
      <c r="BK123" s="36">
        <v>3.8343686255799998</v>
      </c>
      <c r="BL123" s="36">
        <v>483.2205421786</v>
      </c>
      <c r="BM123" s="30">
        <f t="shared" si="112"/>
        <v>1.4440297346395615E-8</v>
      </c>
      <c r="BN123" s="30">
        <f t="shared" si="113"/>
        <v>1.4442662836301047E-8</v>
      </c>
      <c r="BO123" s="30">
        <f t="shared" si="114"/>
        <v>1.4442662832309475E-8</v>
      </c>
      <c r="BP123" s="30">
        <f t="shared" si="115"/>
        <v>1.4442662832309489E-8</v>
      </c>
      <c r="BR123" s="36">
        <v>7.0299999999999999E-9</v>
      </c>
      <c r="BS123" s="36">
        <v>2.41479303782</v>
      </c>
      <c r="BT123" s="36">
        <v>10.294940738499999</v>
      </c>
      <c r="BU123" s="30">
        <f t="shared" si="116"/>
        <v>-4.9784983644631447E-9</v>
      </c>
      <c r="BV123" s="30">
        <f t="shared" si="117"/>
        <v>-4.9784907183028691E-9</v>
      </c>
      <c r="BW123" s="30">
        <f t="shared" si="118"/>
        <v>-4.9784907183157707E-9</v>
      </c>
      <c r="BX123" s="30">
        <f t="shared" si="119"/>
        <v>-4.9784907183157707E-9</v>
      </c>
      <c r="BZ123" s="36"/>
      <c r="CA123" s="36"/>
      <c r="CB123" s="36"/>
      <c r="CH123" s="36"/>
      <c r="CI123" s="36"/>
      <c r="CJ123" s="36"/>
      <c r="CP123" s="36"/>
      <c r="CQ123" s="36"/>
      <c r="CR123" s="36"/>
      <c r="CX123" s="36"/>
      <c r="CY123" s="36"/>
      <c r="CZ123" s="36"/>
      <c r="DF123" s="36">
        <v>1.8304099999999999E-6</v>
      </c>
      <c r="DG123" s="36">
        <v>5.6685194717199998</v>
      </c>
      <c r="DH123" s="36">
        <v>2111.6503133776</v>
      </c>
      <c r="DI123" s="30">
        <f t="shared" si="124"/>
        <v>1.7764106096245232E-6</v>
      </c>
      <c r="DJ123" s="30">
        <f t="shared" si="125"/>
        <v>1.7765499706537543E-6</v>
      </c>
      <c r="DK123" s="30">
        <f t="shared" si="126"/>
        <v>1.7765499704187407E-6</v>
      </c>
      <c r="DL123" s="30">
        <f t="shared" si="127"/>
        <v>1.7765499704187416E-6</v>
      </c>
      <c r="DN123" s="36">
        <v>2.6514E-7</v>
      </c>
      <c r="DO123" s="36">
        <v>0.99638302877999996</v>
      </c>
      <c r="DP123" s="36">
        <v>107.0249274817</v>
      </c>
      <c r="DQ123" s="30">
        <f t="shared" si="128"/>
        <v>2.4390180916587484E-7</v>
      </c>
      <c r="DR123" s="30">
        <f t="shared" si="129"/>
        <v>2.4390347430757234E-7</v>
      </c>
      <c r="DS123" s="30">
        <f t="shared" si="130"/>
        <v>2.4390347430476257E-7</v>
      </c>
      <c r="DT123" s="30">
        <f t="shared" si="131"/>
        <v>2.4390347430476257E-7</v>
      </c>
      <c r="DV123" s="36">
        <v>5.505E-8</v>
      </c>
      <c r="DW123" s="36">
        <v>1.1347963594099999</v>
      </c>
      <c r="DX123" s="36">
        <v>56.622351302600002</v>
      </c>
      <c r="DY123" s="30">
        <f t="shared" si="132"/>
        <v>3.7522067884103558E-8</v>
      </c>
      <c r="DZ123" s="30">
        <f t="shared" si="133"/>
        <v>3.7522409179503948E-8</v>
      </c>
      <c r="EA123" s="30">
        <f t="shared" si="134"/>
        <v>3.7522409178928032E-8</v>
      </c>
      <c r="EB123" s="30">
        <f t="shared" si="135"/>
        <v>3.7522409178928039E-8</v>
      </c>
      <c r="ED123" s="36">
        <v>1.071E-8</v>
      </c>
      <c r="EE123" s="36">
        <v>4.8889439819999998E-2</v>
      </c>
      <c r="EF123" s="36">
        <v>63.735898303399999</v>
      </c>
      <c r="EG123" s="30">
        <f t="shared" si="148"/>
        <v>1.0217311185346323E-8</v>
      </c>
      <c r="EH123" s="30">
        <f t="shared" si="149"/>
        <v>1.0217280560586329E-8</v>
      </c>
      <c r="EI123" s="30">
        <f t="shared" si="150"/>
        <v>1.0217280560638008E-8</v>
      </c>
      <c r="EJ123" s="30">
        <f t="shared" si="151"/>
        <v>1.0217280560638008E-8</v>
      </c>
      <c r="EL123" s="36"/>
      <c r="EM123" s="36"/>
      <c r="EN123" s="36"/>
      <c r="ET123" s="36"/>
      <c r="EU123" s="36"/>
      <c r="EV123" s="36"/>
    </row>
    <row r="124" spans="1:152" s="30" customFormat="1" ht="12.75">
      <c r="A124" s="30">
        <f>ATAN2(D110,E110)</f>
        <v>-0.3078744246940866</v>
      </c>
      <c r="B124" s="35"/>
      <c r="C124" s="30">
        <f>ATAN2(SQRT(D110*D110+E110*E110),F110)</f>
        <v>-3.0409686137303493E-2</v>
      </c>
      <c r="N124" s="36">
        <v>4.2543999999999998E-7</v>
      </c>
      <c r="O124" s="36">
        <v>3.8179398032199998</v>
      </c>
      <c r="P124" s="36">
        <v>330.61896365820002</v>
      </c>
      <c r="Q124" s="30">
        <f t="shared" si="96"/>
        <v>-1.711446848991231E-7</v>
      </c>
      <c r="R124" s="30">
        <f t="shared" si="97"/>
        <v>-1.7112541512448511E-7</v>
      </c>
      <c r="S124" s="30">
        <f t="shared" si="98"/>
        <v>-1.7112541515700212E-7</v>
      </c>
      <c r="T124" s="30">
        <f t="shared" si="99"/>
        <v>-1.7112541515700202E-7</v>
      </c>
      <c r="V124" s="36">
        <v>7.7840000000000001E-8</v>
      </c>
      <c r="W124" s="36">
        <v>0.52562994711</v>
      </c>
      <c r="X124" s="36">
        <v>654.12438031559998</v>
      </c>
      <c r="Y124" s="30">
        <f t="shared" si="100"/>
        <v>-7.7776540832471982E-8</v>
      </c>
      <c r="Z124" s="30">
        <f t="shared" si="101"/>
        <v>-7.7776848051390468E-8</v>
      </c>
      <c r="AA124" s="30">
        <f t="shared" si="102"/>
        <v>-7.777684805087268E-8</v>
      </c>
      <c r="AB124" s="30">
        <f t="shared" si="103"/>
        <v>-7.7776848050872693E-8</v>
      </c>
      <c r="AD124" s="36">
        <v>1.2170000000000001E-8</v>
      </c>
      <c r="AE124" s="36">
        <v>6.2352835921100001</v>
      </c>
      <c r="AF124" s="36">
        <v>1589.0728952838001</v>
      </c>
      <c r="AG124" s="30">
        <f t="shared" si="104"/>
        <v>-1.0271171859024192E-8</v>
      </c>
      <c r="AH124" s="30">
        <f t="shared" si="105"/>
        <v>-1.0272723771002452E-8</v>
      </c>
      <c r="AI124" s="30">
        <f t="shared" si="106"/>
        <v>-1.0272723768384179E-8</v>
      </c>
      <c r="AJ124" s="30">
        <f t="shared" si="107"/>
        <v>-1.0272723768384179E-8</v>
      </c>
      <c r="AL124" s="36">
        <v>2.1499999999999998E-9</v>
      </c>
      <c r="AM124" s="36">
        <v>0.8886764788</v>
      </c>
      <c r="AN124" s="36">
        <v>1038.0412891868</v>
      </c>
      <c r="AO124" s="30">
        <f t="shared" si="140"/>
        <v>3.3070685578546961E-10</v>
      </c>
      <c r="AP124" s="30">
        <f t="shared" si="141"/>
        <v>3.31036835594043E-10</v>
      </c>
      <c r="AQ124" s="30">
        <f t="shared" si="142"/>
        <v>3.3103683503722762E-10</v>
      </c>
      <c r="AR124" s="30">
        <f t="shared" si="143"/>
        <v>3.3103683503722953E-10</v>
      </c>
      <c r="AT124" s="36"/>
      <c r="AU124" s="36"/>
      <c r="AV124" s="36"/>
      <c r="BB124" s="36"/>
      <c r="BC124" s="36"/>
      <c r="BD124" s="36"/>
      <c r="BJ124" s="36">
        <v>4.053E-8</v>
      </c>
      <c r="BK124" s="36">
        <v>3.72105017218</v>
      </c>
      <c r="BL124" s="36">
        <v>942.06206196899996</v>
      </c>
      <c r="BM124" s="30">
        <f t="shared" si="112"/>
        <v>2.7747260248587787E-9</v>
      </c>
      <c r="BN124" s="30">
        <f t="shared" si="113"/>
        <v>2.7690259967178622E-9</v>
      </c>
      <c r="BO124" s="30">
        <f t="shared" si="114"/>
        <v>2.7690260063363936E-9</v>
      </c>
      <c r="BP124" s="30">
        <f t="shared" si="115"/>
        <v>2.7690260063363576E-9</v>
      </c>
      <c r="BR124" s="36">
        <v>7.2600000000000002E-9</v>
      </c>
      <c r="BS124" s="36">
        <v>4.5259841320899996</v>
      </c>
      <c r="BT124" s="36">
        <v>565.11568774670002</v>
      </c>
      <c r="BU124" s="30">
        <f t="shared" si="116"/>
        <v>1.2864482699394837E-9</v>
      </c>
      <c r="BV124" s="30">
        <f t="shared" si="117"/>
        <v>1.2870524719011688E-9</v>
      </c>
      <c r="BW124" s="30">
        <f t="shared" si="118"/>
        <v>1.2870524708816207E-9</v>
      </c>
      <c r="BX124" s="30">
        <f t="shared" si="119"/>
        <v>1.2870524708816238E-9</v>
      </c>
      <c r="BZ124" s="36"/>
      <c r="CA124" s="36"/>
      <c r="CB124" s="36"/>
      <c r="CH124" s="36"/>
      <c r="CI124" s="36"/>
      <c r="CJ124" s="36"/>
      <c r="CP124" s="36"/>
      <c r="CQ124" s="36"/>
      <c r="CR124" s="36"/>
      <c r="CX124" s="36"/>
      <c r="CY124" s="36"/>
      <c r="CZ124" s="36"/>
      <c r="DF124" s="36">
        <v>1.5007699999999999E-6</v>
      </c>
      <c r="DG124" s="36">
        <v>4.4066392192499997</v>
      </c>
      <c r="DH124" s="36">
        <v>417.03696332039999</v>
      </c>
      <c r="DI124" s="30">
        <f t="shared" si="124"/>
        <v>-7.5032291663318757E-7</v>
      </c>
      <c r="DJ124" s="30">
        <f t="shared" si="125"/>
        <v>-7.5024180595267782E-7</v>
      </c>
      <c r="DK124" s="30">
        <f t="shared" si="126"/>
        <v>-7.5024180608954977E-7</v>
      </c>
      <c r="DL124" s="30">
        <f t="shared" si="127"/>
        <v>-7.5024180608954977E-7</v>
      </c>
      <c r="DN124" s="36">
        <v>2.5421E-7</v>
      </c>
      <c r="DO124" s="36">
        <v>2.8733664246299999</v>
      </c>
      <c r="DP124" s="36">
        <v>703.63318461740005</v>
      </c>
      <c r="DQ124" s="30">
        <f t="shared" si="128"/>
        <v>1.313122479217543E-7</v>
      </c>
      <c r="DR124" s="30">
        <f t="shared" si="129"/>
        <v>1.3128932891868019E-7</v>
      </c>
      <c r="DS124" s="30">
        <f t="shared" si="130"/>
        <v>1.3128932895735587E-7</v>
      </c>
      <c r="DT124" s="30">
        <f t="shared" si="131"/>
        <v>1.3128932895735576E-7</v>
      </c>
      <c r="DV124" s="36">
        <v>4.8200000000000001E-8</v>
      </c>
      <c r="DW124" s="36">
        <v>3.3004307857800002</v>
      </c>
      <c r="DX124" s="36">
        <v>76.266071275599998</v>
      </c>
      <c r="DY124" s="30">
        <f t="shared" si="132"/>
        <v>-4.6529749047374205E-8</v>
      </c>
      <c r="DZ124" s="30">
        <f t="shared" si="133"/>
        <v>-4.6529605493960462E-8</v>
      </c>
      <c r="EA124" s="30">
        <f t="shared" si="134"/>
        <v>-4.6529605494202707E-8</v>
      </c>
      <c r="EB124" s="30">
        <f t="shared" si="135"/>
        <v>-4.6529605494202707E-8</v>
      </c>
      <c r="ED124" s="36">
        <v>1.377E-8</v>
      </c>
      <c r="EE124" s="36">
        <v>5.5827151487300002</v>
      </c>
      <c r="EF124" s="36">
        <v>1382.8873468465999</v>
      </c>
      <c r="EG124" s="30">
        <f t="shared" si="148"/>
        <v>-6.7703177781251954E-9</v>
      </c>
      <c r="EH124" s="30">
        <f t="shared" si="149"/>
        <v>-6.7727988714144405E-9</v>
      </c>
      <c r="EI124" s="30">
        <f t="shared" si="150"/>
        <v>-6.7727988672279893E-9</v>
      </c>
      <c r="EJ124" s="30">
        <f t="shared" si="151"/>
        <v>-6.7727988672279992E-9</v>
      </c>
      <c r="EL124" s="36"/>
      <c r="EM124" s="36"/>
      <c r="EN124" s="36"/>
      <c r="ET124" s="36"/>
      <c r="EU124" s="36"/>
      <c r="EV124" s="36"/>
    </row>
    <row r="125" spans="1:152" s="30" customFormat="1" ht="12.75">
      <c r="A125" s="30">
        <f>DEGREES(A124)</f>
        <v>-17.639905154989453</v>
      </c>
      <c r="B125" s="35">
        <f xml:space="preserve"> A125 - INT( A125 / 360 ) * 360</f>
        <v>342.36009484501056</v>
      </c>
      <c r="C125" s="30">
        <f>DEGREES(C124)</f>
        <v>-1.7423466719849769</v>
      </c>
      <c r="N125" s="36">
        <v>3.9915000000000002E-7</v>
      </c>
      <c r="O125" s="36">
        <v>5.7137865290000001</v>
      </c>
      <c r="P125" s="36">
        <v>408.43894361129998</v>
      </c>
      <c r="Q125" s="30">
        <f t="shared" si="96"/>
        <v>-3.8041818430312942E-7</v>
      </c>
      <c r="R125" s="30">
        <f t="shared" si="97"/>
        <v>-3.8042556914633743E-7</v>
      </c>
      <c r="S125" s="30">
        <f t="shared" si="98"/>
        <v>-3.8042556913387715E-7</v>
      </c>
      <c r="T125" s="30">
        <f t="shared" si="99"/>
        <v>-3.8042556913387715E-7</v>
      </c>
      <c r="V125" s="36">
        <v>7.6259999999999996E-8</v>
      </c>
      <c r="W125" s="36">
        <v>3.75258725596</v>
      </c>
      <c r="X125" s="36">
        <v>312.19908396260001</v>
      </c>
      <c r="Y125" s="30">
        <f t="shared" si="100"/>
        <v>-3.322404462346553E-8</v>
      </c>
      <c r="Z125" s="30">
        <f t="shared" si="101"/>
        <v>-3.3220837862411566E-8</v>
      </c>
      <c r="AA125" s="30">
        <f t="shared" si="102"/>
        <v>-3.3220837867822836E-8</v>
      </c>
      <c r="AB125" s="30">
        <f t="shared" si="103"/>
        <v>-3.3220837867822836E-8</v>
      </c>
      <c r="AD125" s="36">
        <v>1.42E-8</v>
      </c>
      <c r="AE125" s="36">
        <v>0.85079202155</v>
      </c>
      <c r="AF125" s="36">
        <v>6069.7767545533998</v>
      </c>
      <c r="AG125" s="30">
        <f t="shared" si="104"/>
        <v>2.5868376418396989E-9</v>
      </c>
      <c r="AH125" s="30">
        <f t="shared" si="105"/>
        <v>2.5741550558168244E-9</v>
      </c>
      <c r="AI125" s="30">
        <f t="shared" si="106"/>
        <v>2.5741550772197398E-9</v>
      </c>
      <c r="AJ125" s="30">
        <f t="shared" si="107"/>
        <v>2.5741550772196405E-9</v>
      </c>
      <c r="AL125" s="36">
        <v>2.4399999999999998E-9</v>
      </c>
      <c r="AM125" s="36">
        <v>5.5157208456999998</v>
      </c>
      <c r="AN125" s="36">
        <v>231.45834270270001</v>
      </c>
      <c r="AO125" s="30">
        <f t="shared" si="140"/>
        <v>-1.1267537635586496E-9</v>
      </c>
      <c r="AP125" s="30">
        <f t="shared" si="141"/>
        <v>-1.1268287214732314E-9</v>
      </c>
      <c r="AQ125" s="30">
        <f t="shared" si="142"/>
        <v>-1.1268287213467458E-9</v>
      </c>
      <c r="AR125" s="30">
        <f t="shared" si="143"/>
        <v>-1.1268287213467458E-9</v>
      </c>
      <c r="AT125" s="36"/>
      <c r="AU125" s="36"/>
      <c r="AV125" s="36"/>
      <c r="BB125" s="36"/>
      <c r="BC125" s="36"/>
      <c r="BD125" s="36"/>
      <c r="BJ125" s="36">
        <v>3.756E-8</v>
      </c>
      <c r="BK125" s="36">
        <v>0.74987556308000003</v>
      </c>
      <c r="BL125" s="36">
        <v>214.04985496340001</v>
      </c>
      <c r="BM125" s="30">
        <f t="shared" si="112"/>
        <v>3.4031276289468782E-8</v>
      </c>
      <c r="BN125" s="30">
        <f t="shared" si="113"/>
        <v>3.4030767184149142E-8</v>
      </c>
      <c r="BO125" s="30">
        <f t="shared" si="114"/>
        <v>3.4030767185008259E-8</v>
      </c>
      <c r="BP125" s="30">
        <f t="shared" si="115"/>
        <v>3.4030767185008252E-8</v>
      </c>
      <c r="BR125" s="36">
        <v>6.9100000000000003E-9</v>
      </c>
      <c r="BS125" s="36">
        <v>2.3168236498499999</v>
      </c>
      <c r="BT125" s="36">
        <v>160.60889739850001</v>
      </c>
      <c r="BU125" s="30">
        <f t="shared" si="116"/>
        <v>9.9489001401576553E-10</v>
      </c>
      <c r="BV125" s="30">
        <f t="shared" si="117"/>
        <v>9.9505435167421907E-10</v>
      </c>
      <c r="BW125" s="30">
        <f t="shared" si="118"/>
        <v>9.9505435139691029E-10</v>
      </c>
      <c r="BX125" s="30">
        <f t="shared" si="119"/>
        <v>9.9505435139691029E-10</v>
      </c>
      <c r="BZ125" s="36"/>
      <c r="CA125" s="36"/>
      <c r="CB125" s="36"/>
      <c r="CH125" s="36"/>
      <c r="CI125" s="36"/>
      <c r="CJ125" s="36"/>
      <c r="CP125" s="36"/>
      <c r="CQ125" s="36"/>
      <c r="CR125" s="36"/>
      <c r="CX125" s="36"/>
      <c r="CY125" s="36"/>
      <c r="CZ125" s="36"/>
      <c r="DF125" s="36">
        <v>1.8793500000000001E-6</v>
      </c>
      <c r="DG125" s="36">
        <v>6.0791626566100003</v>
      </c>
      <c r="DH125" s="36">
        <v>563.6312150384</v>
      </c>
      <c r="DI125" s="30">
        <f t="shared" si="124"/>
        <v>-1.8464026694304243E-6</v>
      </c>
      <c r="DJ125" s="30">
        <f t="shared" si="125"/>
        <v>-1.8463731132986426E-6</v>
      </c>
      <c r="DK125" s="30">
        <f t="shared" si="126"/>
        <v>-1.8463731133485278E-6</v>
      </c>
      <c r="DL125" s="30">
        <f t="shared" si="127"/>
        <v>-1.8463731133485276E-6</v>
      </c>
      <c r="DN125" s="36">
        <v>2.4908E-7</v>
      </c>
      <c r="DO125" s="36">
        <v>1.0771381177499999</v>
      </c>
      <c r="DP125" s="36">
        <v>99.911380480899993</v>
      </c>
      <c r="DQ125" s="30">
        <f t="shared" si="128"/>
        <v>2.1576271666550476E-7</v>
      </c>
      <c r="DR125" s="30">
        <f t="shared" si="129"/>
        <v>2.1576457719287308E-7</v>
      </c>
      <c r="DS125" s="30">
        <f t="shared" si="130"/>
        <v>2.1576457718973358E-7</v>
      </c>
      <c r="DT125" s="30">
        <f t="shared" si="131"/>
        <v>2.1576457718973361E-7</v>
      </c>
      <c r="DV125" s="36">
        <v>4.915E-8</v>
      </c>
      <c r="DW125" s="36">
        <v>6.1779051845800002</v>
      </c>
      <c r="DX125" s="36">
        <v>483.2205421786</v>
      </c>
      <c r="DY125" s="30">
        <f t="shared" si="132"/>
        <v>-4.6050017434857114E-8</v>
      </c>
      <c r="DZ125" s="30">
        <f t="shared" si="133"/>
        <v>-4.6051259488525094E-8</v>
      </c>
      <c r="EA125" s="30">
        <f t="shared" si="134"/>
        <v>-4.6051259486429402E-8</v>
      </c>
      <c r="EB125" s="30">
        <f t="shared" si="135"/>
        <v>-4.6051259486429409E-8</v>
      </c>
      <c r="ED125" s="36">
        <v>1.145E-8</v>
      </c>
      <c r="EE125" s="36">
        <v>3.1079748834599998</v>
      </c>
      <c r="EF125" s="36">
        <v>2200.5159935945999</v>
      </c>
      <c r="EG125" s="30">
        <f t="shared" si="148"/>
        <v>-1.0825372022826595E-8</v>
      </c>
      <c r="EH125" s="30">
        <f t="shared" si="149"/>
        <v>-1.0826599685601323E-8</v>
      </c>
      <c r="EI125" s="30">
        <f t="shared" si="150"/>
        <v>-1.0826599683530708E-8</v>
      </c>
      <c r="EJ125" s="30">
        <f t="shared" si="151"/>
        <v>-1.0826599683530708E-8</v>
      </c>
      <c r="EL125" s="36"/>
      <c r="EM125" s="36"/>
      <c r="EN125" s="36"/>
      <c r="ET125" s="36"/>
      <c r="EU125" s="36"/>
      <c r="EV125" s="36"/>
    </row>
    <row r="126" spans="1:152" s="30" customFormat="1" ht="12.75">
      <c r="N126" s="36">
        <v>5.0144999999999998E-7</v>
      </c>
      <c r="O126" s="36">
        <v>6.0316475990700003</v>
      </c>
      <c r="P126" s="36">
        <v>2214.7430875962</v>
      </c>
      <c r="Q126" s="30">
        <f t="shared" si="96"/>
        <v>5.0114239822206283E-7</v>
      </c>
      <c r="R126" s="30">
        <f t="shared" si="97"/>
        <v>5.011481906468192E-7</v>
      </c>
      <c r="S126" s="30">
        <f t="shared" si="98"/>
        <v>5.0114819063709124E-7</v>
      </c>
      <c r="T126" s="30">
        <f t="shared" si="99"/>
        <v>5.0114819063709134E-7</v>
      </c>
      <c r="V126" s="36">
        <v>7.2219999999999994E-8</v>
      </c>
      <c r="W126" s="36">
        <v>0.28429555677000001</v>
      </c>
      <c r="X126" s="36">
        <v>0.75075952540000002</v>
      </c>
      <c r="Y126" s="30">
        <f t="shared" si="100"/>
        <v>6.9404770354714731E-8</v>
      </c>
      <c r="Z126" s="30">
        <f t="shared" si="101"/>
        <v>6.9404772597905534E-8</v>
      </c>
      <c r="AA126" s="30">
        <f t="shared" si="102"/>
        <v>6.9404772597901749E-8</v>
      </c>
      <c r="AB126" s="30">
        <f t="shared" si="103"/>
        <v>6.9404772597901749E-8</v>
      </c>
      <c r="AD126" s="36">
        <v>1.1199999999999999E-8</v>
      </c>
      <c r="AE126" s="36">
        <v>4.9565656645300002</v>
      </c>
      <c r="AF126" s="36">
        <v>1685.0521225016</v>
      </c>
      <c r="AG126" s="30">
        <f t="shared" si="104"/>
        <v>-3.5875085596477165E-9</v>
      </c>
      <c r="AH126" s="30">
        <f t="shared" si="105"/>
        <v>-3.5848332029947852E-9</v>
      </c>
      <c r="AI126" s="30">
        <f t="shared" si="106"/>
        <v>-3.5848332075094857E-9</v>
      </c>
      <c r="AJ126" s="30">
        <f t="shared" si="107"/>
        <v>-3.5848332075094857E-9</v>
      </c>
      <c r="AL126" s="36">
        <v>1.81E-9</v>
      </c>
      <c r="AM126" s="36">
        <v>2.1382183048100001</v>
      </c>
      <c r="AN126" s="36">
        <v>416.30325013750002</v>
      </c>
      <c r="AO126" s="30">
        <f t="shared" si="140"/>
        <v>1.7839067584553977E-9</v>
      </c>
      <c r="AP126" s="30">
        <f t="shared" si="141"/>
        <v>1.7838876786061164E-9</v>
      </c>
      <c r="AQ126" s="30">
        <f t="shared" si="142"/>
        <v>1.7838876786383184E-9</v>
      </c>
      <c r="AR126" s="30">
        <f t="shared" si="143"/>
        <v>1.7838876786383184E-9</v>
      </c>
      <c r="AT126" s="36"/>
      <c r="AU126" s="36"/>
      <c r="AV126" s="36"/>
      <c r="BB126" s="36"/>
      <c r="BC126" s="36"/>
      <c r="BD126" s="36"/>
      <c r="BJ126" s="36">
        <v>3.1620000000000001E-8</v>
      </c>
      <c r="BK126" s="36">
        <v>3.64550741</v>
      </c>
      <c r="BL126" s="36">
        <v>207.67002114549999</v>
      </c>
      <c r="BM126" s="30">
        <f t="shared" si="112"/>
        <v>-2.5219419167208893E-8</v>
      </c>
      <c r="BN126" s="30">
        <f t="shared" si="113"/>
        <v>-2.5218826438226263E-8</v>
      </c>
      <c r="BO126" s="30">
        <f t="shared" si="114"/>
        <v>-2.521882643922648E-8</v>
      </c>
      <c r="BP126" s="30">
        <f t="shared" si="115"/>
        <v>-2.5218826439226473E-8</v>
      </c>
      <c r="BR126" s="36">
        <v>6.9500000000000002E-9</v>
      </c>
      <c r="BS126" s="36">
        <v>0.37889317398</v>
      </c>
      <c r="BT126" s="36">
        <v>212.77783057619999</v>
      </c>
      <c r="BU126" s="30">
        <f t="shared" si="116"/>
        <v>4.8377771010320684E-9</v>
      </c>
      <c r="BV126" s="30">
        <f t="shared" si="117"/>
        <v>4.8376182252008067E-9</v>
      </c>
      <c r="BW126" s="30">
        <f t="shared" si="118"/>
        <v>4.8376182254689042E-9</v>
      </c>
      <c r="BX126" s="30">
        <f t="shared" si="119"/>
        <v>4.8376182254689042E-9</v>
      </c>
      <c r="BZ126" s="36"/>
      <c r="CA126" s="36"/>
      <c r="CB126" s="36"/>
      <c r="CH126" s="36"/>
      <c r="CI126" s="36"/>
      <c r="CJ126" s="36"/>
      <c r="CP126" s="36"/>
      <c r="CQ126" s="36"/>
      <c r="CR126" s="36"/>
      <c r="CX126" s="36"/>
      <c r="CY126" s="36"/>
      <c r="CZ126" s="36"/>
      <c r="DF126" s="36">
        <v>1.45127E-6</v>
      </c>
      <c r="DG126" s="36">
        <v>5.0817636881399997</v>
      </c>
      <c r="DH126" s="36">
        <v>423.41679713830001</v>
      </c>
      <c r="DI126" s="30">
        <f t="shared" si="124"/>
        <v>-1.3324352766292388E-6</v>
      </c>
      <c r="DJ126" s="30">
        <f t="shared" si="125"/>
        <v>-1.3323988329524929E-6</v>
      </c>
      <c r="DK126" s="30">
        <f t="shared" si="126"/>
        <v>-1.3323988330139941E-6</v>
      </c>
      <c r="DL126" s="30">
        <f t="shared" si="127"/>
        <v>-1.3323988330139939E-6</v>
      </c>
      <c r="DN126" s="36">
        <v>2.4955000000000001E-7</v>
      </c>
      <c r="DO126" s="36">
        <v>6.2397403784199996</v>
      </c>
      <c r="DP126" s="36">
        <v>106.2741679563</v>
      </c>
      <c r="DQ126" s="30">
        <f t="shared" si="128"/>
        <v>2.0124707694565189E-7</v>
      </c>
      <c r="DR126" s="30">
        <f t="shared" si="129"/>
        <v>2.0124473029413632E-7</v>
      </c>
      <c r="DS126" s="30">
        <f t="shared" si="130"/>
        <v>2.012447302980962E-7</v>
      </c>
      <c r="DT126" s="30">
        <f t="shared" si="131"/>
        <v>2.012447302980962E-7</v>
      </c>
      <c r="DV126" s="36">
        <v>5.0479999999999999E-8</v>
      </c>
      <c r="DW126" s="36">
        <v>2.4462782075699998</v>
      </c>
      <c r="DX126" s="36">
        <v>628.85158605009997</v>
      </c>
      <c r="DY126" s="30">
        <f t="shared" si="132"/>
        <v>2.5535045202699426E-8</v>
      </c>
      <c r="DZ126" s="30">
        <f t="shared" si="133"/>
        <v>2.5530947502252741E-8</v>
      </c>
      <c r="EA126" s="30">
        <f t="shared" si="134"/>
        <v>2.5530947509167557E-8</v>
      </c>
      <c r="EB126" s="30">
        <f t="shared" si="135"/>
        <v>2.5530947509167537E-8</v>
      </c>
      <c r="ED126" s="36">
        <v>1.076E-8</v>
      </c>
      <c r="EE126" s="36">
        <v>0.79465514815000005</v>
      </c>
      <c r="EF126" s="36">
        <v>127.4717966068</v>
      </c>
      <c r="EG126" s="30">
        <f t="shared" si="148"/>
        <v>1.0718479008521781E-8</v>
      </c>
      <c r="EH126" s="30">
        <f t="shared" si="149"/>
        <v>1.0718497019679849E-8</v>
      </c>
      <c r="EI126" s="30">
        <f t="shared" si="150"/>
        <v>1.0718497019649459E-8</v>
      </c>
      <c r="EJ126" s="30">
        <f t="shared" si="151"/>
        <v>1.0718497019649459E-8</v>
      </c>
      <c r="EL126" s="36"/>
      <c r="EM126" s="36"/>
      <c r="EN126" s="36"/>
      <c r="ET126" s="36"/>
      <c r="EU126" s="36"/>
      <c r="EV126" s="36"/>
    </row>
    <row r="127" spans="1:152" s="30" customFormat="1" ht="12.75">
      <c r="A127" s="42" t="s">
        <v>26</v>
      </c>
      <c r="B127" s="43" t="s">
        <v>80</v>
      </c>
      <c r="C127" s="42" t="s">
        <v>26</v>
      </c>
      <c r="D127" s="42" t="s">
        <v>26</v>
      </c>
      <c r="E127" s="42" t="s">
        <v>26</v>
      </c>
      <c r="F127" s="42" t="s">
        <v>26</v>
      </c>
      <c r="N127" s="36">
        <v>4.5859999999999999E-7</v>
      </c>
      <c r="O127" s="36">
        <v>0.54229721800999997</v>
      </c>
      <c r="P127" s="36">
        <v>212.33588759150001</v>
      </c>
      <c r="Q127" s="30">
        <f t="shared" si="96"/>
        <v>3.6920190570873706E-7</v>
      </c>
      <c r="R127" s="30">
        <f t="shared" si="97"/>
        <v>3.6919326202173096E-7</v>
      </c>
      <c r="S127" s="30">
        <f t="shared" si="98"/>
        <v>3.6919326203631703E-7</v>
      </c>
      <c r="T127" s="30">
        <f t="shared" si="99"/>
        <v>3.6919326203631697E-7</v>
      </c>
      <c r="V127" s="36">
        <v>8.2360000000000004E-8</v>
      </c>
      <c r="W127" s="36">
        <v>6.2225051590199998</v>
      </c>
      <c r="X127" s="36">
        <v>14.977853527000001</v>
      </c>
      <c r="Y127" s="30">
        <f t="shared" si="100"/>
        <v>8.1510801958104828E-8</v>
      </c>
      <c r="Z127" s="30">
        <f t="shared" si="101"/>
        <v>8.1510775518975511E-8</v>
      </c>
      <c r="AA127" s="30">
        <f t="shared" si="102"/>
        <v>8.1510775519020126E-8</v>
      </c>
      <c r="AB127" s="30">
        <f t="shared" si="103"/>
        <v>8.1510775519020126E-8</v>
      </c>
      <c r="AD127" s="36">
        <v>1.0099999999999999E-8</v>
      </c>
      <c r="AE127" s="36">
        <v>3.3968964661899999</v>
      </c>
      <c r="AF127" s="36">
        <v>1073.6090241908</v>
      </c>
      <c r="AG127" s="30">
        <f t="shared" si="104"/>
        <v>-8.4161084552384055E-9</v>
      </c>
      <c r="AH127" s="30">
        <f t="shared" si="105"/>
        <v>-8.4170053973401563E-9</v>
      </c>
      <c r="AI127" s="30">
        <f t="shared" si="106"/>
        <v>-8.4170053958267996E-9</v>
      </c>
      <c r="AJ127" s="30">
        <f t="shared" si="107"/>
        <v>-8.4170053958268096E-9</v>
      </c>
      <c r="AL127" s="36">
        <v>2.1000000000000002E-9</v>
      </c>
      <c r="AM127" s="36">
        <v>4.1913916765800003</v>
      </c>
      <c r="AN127" s="36">
        <v>2221.8566345969998</v>
      </c>
      <c r="AO127" s="30">
        <f t="shared" si="140"/>
        <v>-5.6797038902669187E-10</v>
      </c>
      <c r="AP127" s="30">
        <f t="shared" si="141"/>
        <v>-5.6864252749169857E-10</v>
      </c>
      <c r="AQ127" s="30">
        <f t="shared" si="142"/>
        <v>-5.6864252635755744E-10</v>
      </c>
      <c r="AR127" s="30">
        <f t="shared" si="143"/>
        <v>-5.6864252635756106E-10</v>
      </c>
      <c r="AT127" s="36"/>
      <c r="AU127" s="36"/>
      <c r="AV127" s="36"/>
      <c r="BB127" s="36"/>
      <c r="BC127" s="36"/>
      <c r="BD127" s="36"/>
      <c r="BJ127" s="36">
        <v>3.1489999999999999E-8</v>
      </c>
      <c r="BK127" s="36">
        <v>2.2764745422899999</v>
      </c>
      <c r="BL127" s="36">
        <v>728.76296653099996</v>
      </c>
      <c r="BM127" s="30">
        <f t="shared" si="112"/>
        <v>-6.0525368298491607E-9</v>
      </c>
      <c r="BN127" s="30">
        <f t="shared" si="113"/>
        <v>-6.0559067474996396E-9</v>
      </c>
      <c r="BO127" s="30">
        <f t="shared" si="114"/>
        <v>-6.0559067418131567E-9</v>
      </c>
      <c r="BP127" s="30">
        <f t="shared" si="115"/>
        <v>-6.055906741813184E-9</v>
      </c>
      <c r="BR127" s="36">
        <v>6.7599999999999998E-9</v>
      </c>
      <c r="BS127" s="36">
        <v>4.4360627089999998</v>
      </c>
      <c r="BT127" s="36">
        <v>842.15068148809996</v>
      </c>
      <c r="BU127" s="30">
        <f t="shared" si="116"/>
        <v>6.5768582538375699E-9</v>
      </c>
      <c r="BV127" s="30">
        <f t="shared" si="117"/>
        <v>6.5766612547063056E-9</v>
      </c>
      <c r="BW127" s="30">
        <f t="shared" si="118"/>
        <v>6.576661255038819E-9</v>
      </c>
      <c r="BX127" s="30">
        <f t="shared" si="119"/>
        <v>6.5766612550388173E-9</v>
      </c>
      <c r="BZ127" s="36"/>
      <c r="CA127" s="36"/>
      <c r="CB127" s="36"/>
      <c r="CH127" s="36"/>
      <c r="CI127" s="36"/>
      <c r="CJ127" s="36"/>
      <c r="CP127" s="36"/>
      <c r="CQ127" s="36"/>
      <c r="CR127" s="36"/>
      <c r="CX127" s="36"/>
      <c r="CY127" s="36"/>
      <c r="CZ127" s="36"/>
      <c r="DF127" s="36">
        <v>1.37491E-6</v>
      </c>
      <c r="DG127" s="36">
        <v>5.43912787991</v>
      </c>
      <c r="DH127" s="36">
        <v>222.86032299359999</v>
      </c>
      <c r="DI127" s="30">
        <f t="shared" si="124"/>
        <v>-6.699111648355154E-7</v>
      </c>
      <c r="DJ127" s="30">
        <f t="shared" si="125"/>
        <v>-6.699512044148534E-7</v>
      </c>
      <c r="DK127" s="30">
        <f t="shared" si="126"/>
        <v>-6.699512043472894E-7</v>
      </c>
      <c r="DL127" s="30">
        <f t="shared" si="127"/>
        <v>-6.699512043472894E-7</v>
      </c>
      <c r="DN127" s="36">
        <v>2.4894E-7</v>
      </c>
      <c r="DO127" s="36">
        <v>0.81040976806999998</v>
      </c>
      <c r="DP127" s="36">
        <v>312.4597163935</v>
      </c>
      <c r="DQ127" s="30">
        <f t="shared" si="128"/>
        <v>1.5040734224988245E-7</v>
      </c>
      <c r="DR127" s="30">
        <f t="shared" si="129"/>
        <v>1.5039806741566665E-7</v>
      </c>
      <c r="DS127" s="30">
        <f t="shared" si="130"/>
        <v>1.503980674313177E-7</v>
      </c>
      <c r="DT127" s="30">
        <f t="shared" si="131"/>
        <v>1.5039806743131765E-7</v>
      </c>
      <c r="DV127" s="36">
        <v>4.5340000000000001E-8</v>
      </c>
      <c r="DW127" s="36">
        <v>1.1964868259799999</v>
      </c>
      <c r="DX127" s="36">
        <v>200.76892246579999</v>
      </c>
      <c r="DY127" s="30">
        <f t="shared" si="132"/>
        <v>4.5182752798229114E-8</v>
      </c>
      <c r="DZ127" s="30">
        <f t="shared" si="133"/>
        <v>4.5182866123722931E-8</v>
      </c>
      <c r="EA127" s="30">
        <f t="shared" si="134"/>
        <v>4.5182866123531734E-8</v>
      </c>
      <c r="EB127" s="30">
        <f t="shared" si="135"/>
        <v>4.5182866123531734E-8</v>
      </c>
      <c r="ED127" s="36">
        <v>1.0460000000000001E-8</v>
      </c>
      <c r="EE127" s="36">
        <v>5.8506022704499996</v>
      </c>
      <c r="EF127" s="36">
        <v>215.7467759928</v>
      </c>
      <c r="EG127" s="30">
        <f t="shared" si="148"/>
        <v>-6.0644911037709931E-10</v>
      </c>
      <c r="EH127" s="30">
        <f t="shared" si="149"/>
        <v>-6.0678622947823938E-10</v>
      </c>
      <c r="EI127" s="30">
        <f t="shared" si="150"/>
        <v>-6.0678622890937559E-10</v>
      </c>
      <c r="EJ127" s="30">
        <f t="shared" si="151"/>
        <v>-6.0678622890937559E-10</v>
      </c>
      <c r="EL127" s="36"/>
      <c r="EM127" s="36"/>
      <c r="EN127" s="36"/>
      <c r="ET127" s="36"/>
      <c r="EU127" s="36"/>
      <c r="EV127" s="36"/>
    </row>
    <row r="128" spans="1:152" s="30" customFormat="1" ht="12.75">
      <c r="N128" s="36">
        <v>5.4165000000000004E-7</v>
      </c>
      <c r="O128" s="36">
        <v>0.78154835399</v>
      </c>
      <c r="P128" s="36">
        <v>191.9584544356</v>
      </c>
      <c r="Q128" s="30">
        <f t="shared" si="96"/>
        <v>5.2013763900122741E-7</v>
      </c>
      <c r="R128" s="30">
        <f t="shared" si="97"/>
        <v>5.2013329759418205E-7</v>
      </c>
      <c r="S128" s="30">
        <f t="shared" si="98"/>
        <v>5.2013329760150825E-7</v>
      </c>
      <c r="T128" s="30">
        <f t="shared" si="99"/>
        <v>5.2013329760150825E-7</v>
      </c>
      <c r="V128" s="36">
        <v>7.0539999999999995E-8</v>
      </c>
      <c r="W128" s="36">
        <v>0.53177810739999998</v>
      </c>
      <c r="X128" s="36">
        <v>388.4651552382</v>
      </c>
      <c r="Y128" s="30">
        <f t="shared" si="100"/>
        <v>-3.6170427029397794E-9</v>
      </c>
      <c r="Z128" s="30">
        <f t="shared" si="101"/>
        <v>-3.621137704857824E-9</v>
      </c>
      <c r="AA128" s="30">
        <f t="shared" si="102"/>
        <v>-3.6211376979477428E-9</v>
      </c>
      <c r="AB128" s="30">
        <f t="shared" si="103"/>
        <v>-3.6211376979477739E-9</v>
      </c>
      <c r="AD128" s="36">
        <v>1.352E-8</v>
      </c>
      <c r="AE128" s="36">
        <v>2.2757542952300001</v>
      </c>
      <c r="AF128" s="36">
        <v>9999.9864507729999</v>
      </c>
      <c r="AG128" s="30">
        <f t="shared" si="104"/>
        <v>-1.3141517054009034E-8</v>
      </c>
      <c r="AH128" s="30">
        <f t="shared" si="105"/>
        <v>-1.314625573474545E-8</v>
      </c>
      <c r="AI128" s="30">
        <f t="shared" si="106"/>
        <v>-1.3146255726774033E-8</v>
      </c>
      <c r="AJ128" s="30">
        <f t="shared" si="107"/>
        <v>-1.3146255726774053E-8</v>
      </c>
      <c r="AL128" s="36">
        <v>1.7800000000000001E-9</v>
      </c>
      <c r="AM128" s="36">
        <v>2.9168534453700001</v>
      </c>
      <c r="AN128" s="36">
        <v>74.781598567299994</v>
      </c>
      <c r="AO128" s="30">
        <f t="shared" si="140"/>
        <v>-1.4283985436818478E-9</v>
      </c>
      <c r="AP128" s="30">
        <f t="shared" si="141"/>
        <v>-1.4283866584837236E-9</v>
      </c>
      <c r="AQ128" s="30">
        <f t="shared" si="142"/>
        <v>-1.4283866585037792E-9</v>
      </c>
      <c r="AR128" s="30">
        <f t="shared" si="143"/>
        <v>-1.4283866585037788E-9</v>
      </c>
      <c r="AT128" s="36"/>
      <c r="AU128" s="36"/>
      <c r="AV128" s="36"/>
      <c r="BB128" s="36"/>
      <c r="BC128" s="36"/>
      <c r="BD128" s="36"/>
      <c r="BJ128" s="36">
        <v>3.9710000000000003E-8</v>
      </c>
      <c r="BK128" s="36">
        <v>4.3787414359700003</v>
      </c>
      <c r="BL128" s="36">
        <v>216.21985674480001</v>
      </c>
      <c r="BM128" s="30">
        <f t="shared" si="112"/>
        <v>-3.9680875411420227E-8</v>
      </c>
      <c r="BN128" s="30">
        <f t="shared" si="113"/>
        <v>-3.9680924588905591E-8</v>
      </c>
      <c r="BO128" s="30">
        <f t="shared" si="114"/>
        <v>-3.9680924588822641E-8</v>
      </c>
      <c r="BP128" s="30">
        <f t="shared" si="115"/>
        <v>-3.9680924588822641E-8</v>
      </c>
      <c r="BR128" s="36">
        <v>7.6899999999999997E-9</v>
      </c>
      <c r="BS128" s="36">
        <v>4.4736858227100003</v>
      </c>
      <c r="BT128" s="36">
        <v>52.690198039499997</v>
      </c>
      <c r="BU128" s="30">
        <f t="shared" si="116"/>
        <v>-3.8931751817242741E-9</v>
      </c>
      <c r="BV128" s="30">
        <f t="shared" si="117"/>
        <v>-3.8932274684977754E-9</v>
      </c>
      <c r="BW128" s="30">
        <f t="shared" si="118"/>
        <v>-3.8932274684095475E-9</v>
      </c>
      <c r="BX128" s="30">
        <f t="shared" si="119"/>
        <v>-3.8932274684095475E-9</v>
      </c>
      <c r="BZ128" s="36"/>
      <c r="CA128" s="36"/>
      <c r="CB128" s="36"/>
      <c r="CH128" s="36"/>
      <c r="CI128" s="36"/>
      <c r="CJ128" s="36"/>
      <c r="CP128" s="36"/>
      <c r="CQ128" s="36"/>
      <c r="CR128" s="36"/>
      <c r="CX128" s="36"/>
      <c r="CY128" s="36"/>
      <c r="CZ128" s="36"/>
      <c r="DF128" s="36">
        <v>1.7282400000000001E-6</v>
      </c>
      <c r="DG128" s="36">
        <v>1.8492099409</v>
      </c>
      <c r="DH128" s="36">
        <v>1589.0728952838001</v>
      </c>
      <c r="DI128" s="30">
        <f t="shared" si="124"/>
        <v>1.3456393322207601E-6</v>
      </c>
      <c r="DJ128" s="30">
        <f t="shared" si="125"/>
        <v>1.3453814252532151E-6</v>
      </c>
      <c r="DK128" s="30">
        <f t="shared" si="126"/>
        <v>1.3453814256884827E-6</v>
      </c>
      <c r="DL128" s="30">
        <f t="shared" si="127"/>
        <v>1.3453814256884827E-6</v>
      </c>
      <c r="DN128" s="36">
        <v>2.4340000000000002E-7</v>
      </c>
      <c r="DO128" s="36">
        <v>0.54867402915999997</v>
      </c>
      <c r="DP128" s="36">
        <v>214.26230328450001</v>
      </c>
      <c r="DQ128" s="30">
        <f t="shared" si="128"/>
        <v>1.9532905770177345E-7</v>
      </c>
      <c r="DR128" s="30">
        <f t="shared" si="129"/>
        <v>1.9532440148087364E-7</v>
      </c>
      <c r="DS128" s="30">
        <f t="shared" si="130"/>
        <v>1.9532440148873092E-7</v>
      </c>
      <c r="DT128" s="30">
        <f t="shared" si="131"/>
        <v>1.9532440148873087E-7</v>
      </c>
      <c r="DV128" s="36">
        <v>4.8170000000000001E-8</v>
      </c>
      <c r="DW128" s="36">
        <v>3.11549733365</v>
      </c>
      <c r="DX128" s="36">
        <v>2001.4439921582</v>
      </c>
      <c r="DY128" s="30">
        <f t="shared" si="132"/>
        <v>-6.1333301581746385E-9</v>
      </c>
      <c r="DZ128" s="30">
        <f t="shared" si="133"/>
        <v>-6.1476388982789653E-9</v>
      </c>
      <c r="EA128" s="30">
        <f t="shared" si="134"/>
        <v>-6.1476388741342746E-9</v>
      </c>
      <c r="EB128" s="30">
        <f t="shared" si="135"/>
        <v>-6.1476388741343606E-9</v>
      </c>
      <c r="ED128" s="36">
        <v>1.082E-8</v>
      </c>
      <c r="EE128" s="36">
        <v>3.7258944551000002</v>
      </c>
      <c r="EF128" s="36">
        <v>131.4039498699</v>
      </c>
      <c r="EG128" s="30">
        <f t="shared" si="148"/>
        <v>-1.0707581462797566E-8</v>
      </c>
      <c r="EH128" s="30">
        <f t="shared" si="149"/>
        <v>-1.0707550871822623E-8</v>
      </c>
      <c r="EI128" s="30">
        <f t="shared" si="150"/>
        <v>-1.0707550871874248E-8</v>
      </c>
      <c r="EJ128" s="30">
        <f t="shared" si="151"/>
        <v>-1.0707550871874248E-8</v>
      </c>
      <c r="EL128" s="36"/>
      <c r="EM128" s="36"/>
      <c r="EN128" s="36"/>
      <c r="ET128" s="36"/>
      <c r="EU128" s="36"/>
      <c r="EV128" s="36"/>
    </row>
    <row r="129" spans="1:152" s="30" customFormat="1" ht="12.75">
      <c r="A129" s="30" t="s">
        <v>131</v>
      </c>
      <c r="B129" s="30" t="s">
        <v>132</v>
      </c>
      <c r="N129" s="36">
        <v>4.7016000000000002E-7</v>
      </c>
      <c r="O129" s="36">
        <v>4.59934671151</v>
      </c>
      <c r="P129" s="36">
        <v>437.64389113990001</v>
      </c>
      <c r="Q129" s="30">
        <f t="shared" ref="Q129:Q192" si="152">N129*COS(O129+P129*$C$31)</f>
        <v>-2.6624858417885153E-7</v>
      </c>
      <c r="R129" s="30">
        <f t="shared" ref="R129:R192" si="153">N129*COS(O129+P129*$C$52)</f>
        <v>-2.6622320662502899E-7</v>
      </c>
      <c r="S129" s="30">
        <f t="shared" ref="S129:S192" si="154">N129*COS(O129+P129*$C$73)</f>
        <v>-2.6622320666785302E-7</v>
      </c>
      <c r="T129" s="30">
        <f t="shared" ref="T129:T192" si="155">N129*COS(O129+P129*$C$94)</f>
        <v>-2.6622320666785286E-7</v>
      </c>
      <c r="V129" s="36">
        <v>6.5670000000000005E-8</v>
      </c>
      <c r="W129" s="36">
        <v>3.4865734170099998</v>
      </c>
      <c r="X129" s="36">
        <v>35.424722652100002</v>
      </c>
      <c r="Y129" s="30">
        <f t="shared" ref="Y129:Y192" si="156">V129*COS(W129+X129*$C$31)</f>
        <v>-6.4946604541841641E-8</v>
      </c>
      <c r="Z129" s="30">
        <f t="shared" ref="Z129:Z192" si="157">V129*COS(W129+X129*$C$52)</f>
        <v>-6.4946656067645628E-8</v>
      </c>
      <c r="AA129" s="30">
        <f t="shared" ref="AA129:AA192" si="158">V129*COS(W129+X129*$C$73)</f>
        <v>-6.4946656067558688E-8</v>
      </c>
      <c r="AB129" s="30">
        <f t="shared" ref="AB129:AB192" si="159">V129*COS(W129+X129*$C$94)</f>
        <v>-6.4946656067558688E-8</v>
      </c>
      <c r="AD129" s="36">
        <v>9.7900000000000003E-9</v>
      </c>
      <c r="AE129" s="36">
        <v>1.5857146344199999</v>
      </c>
      <c r="AF129" s="36">
        <v>1375.7737998458001</v>
      </c>
      <c r="AG129" s="30">
        <f t="shared" ref="AG129:AG192" si="160">AD129*COS(AE129+AF129*$C$31)</f>
        <v>9.5074834066470156E-9</v>
      </c>
      <c r="AH129" s="30">
        <f t="shared" ref="AH129:AH192" si="161">AD129*COS(AE129+AF129*$C$52)</f>
        <v>9.5079638876385847E-9</v>
      </c>
      <c r="AI129" s="30">
        <f t="shared" ref="AI129:AI192" si="162">AD129*COS(AE129+AF129*$C$73)</f>
        <v>9.5079638868281413E-9</v>
      </c>
      <c r="AJ129" s="30">
        <f t="shared" ref="AJ129:AJ192" si="163">AD129*COS(AE129+AF129*$C$94)</f>
        <v>9.5079638868281446E-9</v>
      </c>
      <c r="AL129" s="36">
        <v>2.0099999999999999E-9</v>
      </c>
      <c r="AM129" s="36">
        <v>0.46214583001999998</v>
      </c>
      <c r="AN129" s="36">
        <v>2854.6403739102002</v>
      </c>
      <c r="AO129" s="30">
        <f t="shared" ref="AO129:AO148" si="164">AL129*COS(AM129+AN129*$C$31)</f>
        <v>-1.893358323964305E-9</v>
      </c>
      <c r="AP129" s="30">
        <f t="shared" ref="AP129:AP148" si="165">AL129*COS(AM129+AN129*$C$52)</f>
        <v>-1.8936463793833405E-9</v>
      </c>
      <c r="AQ129" s="30">
        <f t="shared" ref="AQ129:AQ148" si="166">AL129*COS(AM129+AN129*$C$73)</f>
        <v>-1.8936463788975547E-9</v>
      </c>
      <c r="AR129" s="30">
        <f t="shared" ref="AR129:AR148" si="167">AL129*COS(AM129+AN129*$C$94)</f>
        <v>-1.8936463788975556E-9</v>
      </c>
      <c r="AT129" s="36"/>
      <c r="AU129" s="36"/>
      <c r="AV129" s="36"/>
      <c r="BB129" s="36"/>
      <c r="BC129" s="36"/>
      <c r="BD129" s="36"/>
      <c r="BJ129" s="36">
        <v>3.5409999999999997E-8</v>
      </c>
      <c r="BK129" s="36">
        <v>5.6228193682700001</v>
      </c>
      <c r="BL129" s="36">
        <v>218.7157214094</v>
      </c>
      <c r="BM129" s="30">
        <f t="shared" ref="BM129:BM192" si="168">BJ129*COS(BK129+BL129*$C$31)</f>
        <v>-1.0540623451491479E-8</v>
      </c>
      <c r="BN129" s="30">
        <f t="shared" ref="BN129:BN192" si="169">BJ129*COS(BK129+BL129*$C$52)</f>
        <v>-1.054172980741125E-8</v>
      </c>
      <c r="BO129" s="30">
        <f t="shared" ref="BO129:BO192" si="170">BJ129*COS(BK129+BL129*$C$73)</f>
        <v>-1.0541729805544364E-8</v>
      </c>
      <c r="BP129" s="30">
        <f t="shared" ref="BP129:BP192" si="171">BJ129*COS(BK129+BL129*$C$94)</f>
        <v>-1.0541729805544364E-8</v>
      </c>
      <c r="BR129" s="36">
        <v>6.58E-9</v>
      </c>
      <c r="BS129" s="36">
        <v>0.32331118921000002</v>
      </c>
      <c r="BT129" s="36">
        <v>621.73803904930003</v>
      </c>
      <c r="BU129" s="30">
        <f t="shared" ref="BU129:BU192" si="172">BR129*COS(BS129+BT129*$C$31)</f>
        <v>-6.5789772180785996E-9</v>
      </c>
      <c r="BV129" s="30">
        <f t="shared" ref="BV129:BV192" si="173">BR129*COS(BS129+BT129*$C$52)</f>
        <v>-6.5789879827747852E-9</v>
      </c>
      <c r="BW129" s="30">
        <f t="shared" ref="BW129:BW192" si="174">BR129*COS(BS129+BT129*$C$73)</f>
        <v>-6.5789879827566683E-9</v>
      </c>
      <c r="BX129" s="30">
        <f t="shared" ref="BX129:BX192" si="175">BR129*COS(BS129+BT129*$C$94)</f>
        <v>-6.5789879827566683E-9</v>
      </c>
      <c r="BZ129" s="36"/>
      <c r="CA129" s="36"/>
      <c r="CB129" s="36"/>
      <c r="CH129" s="36"/>
      <c r="CI129" s="36"/>
      <c r="CJ129" s="36"/>
      <c r="CP129" s="36"/>
      <c r="CQ129" s="36"/>
      <c r="CR129" s="36"/>
      <c r="CX129" s="36"/>
      <c r="CY129" s="36"/>
      <c r="CZ129" s="36"/>
      <c r="DF129" s="36">
        <v>1.6547800000000001E-6</v>
      </c>
      <c r="DG129" s="36">
        <v>2.8913219611900001</v>
      </c>
      <c r="DH129" s="36">
        <v>214.26230328450001</v>
      </c>
      <c r="DI129" s="30">
        <f t="shared" ref="DI129:DI192" si="176">DF129*COS(DG129+DH129*$C$31)</f>
        <v>-2.1867091597092935E-7</v>
      </c>
      <c r="DJ129" s="30">
        <f t="shared" ref="DJ129:DJ192" si="177">DF129*COS(DG129+DH129*$C$52)</f>
        <v>-2.1861832629472183E-7</v>
      </c>
      <c r="DK129" s="30">
        <f t="shared" ref="DK129:DK192" si="178">DF129*COS(DG129+DH129*$C$73)</f>
        <v>-2.1861832638346407E-7</v>
      </c>
      <c r="DL129" s="30">
        <f t="shared" ref="DL129:DL192" si="179">DF129*COS(DG129+DH129*$C$94)</f>
        <v>-2.186183263834637E-7</v>
      </c>
      <c r="DN129" s="36">
        <v>2.8440999999999999E-7</v>
      </c>
      <c r="DO129" s="36">
        <v>0.82630052793999997</v>
      </c>
      <c r="DP129" s="36">
        <v>1692.1656695024001</v>
      </c>
      <c r="DQ129" s="30">
        <f t="shared" ref="DQ129:DQ192" si="180">DN129*COS(DO129+DP129*$C$31)</f>
        <v>-1.8366834953411171E-7</v>
      </c>
      <c r="DR129" s="30">
        <f t="shared" ref="DR129:DR192" si="181">DN129*COS(DO129+DP129*$C$52)</f>
        <v>-1.8372332882069823E-7</v>
      </c>
      <c r="DS129" s="30">
        <f t="shared" ref="DS129:DS192" si="182">DN129*COS(DO129+DP129*$C$73)</f>
        <v>-1.8372332872793385E-7</v>
      </c>
      <c r="DT129" s="30">
        <f t="shared" ref="DT129:DT192" si="183">DN129*COS(DO129+DP129*$C$94)</f>
        <v>-1.8372332872793385E-7</v>
      </c>
      <c r="DV129" s="36">
        <v>4.7120000000000001E-8</v>
      </c>
      <c r="DW129" s="36">
        <v>1.2650781251500001</v>
      </c>
      <c r="DX129" s="36">
        <v>6062.6632075526004</v>
      </c>
      <c r="DY129" s="30">
        <f t="shared" ref="DY129:DY192" si="184">DV129*COS(DW129+DX129*$C$31)</f>
        <v>2.8023395497440016E-8</v>
      </c>
      <c r="DZ129" s="30">
        <f t="shared" ref="DZ129:DZ192" si="185">DV129*COS(DW129+DX129*$C$52)</f>
        <v>2.7989018218284933E-8</v>
      </c>
      <c r="EA129" s="30">
        <f t="shared" ref="EA129:EA192" si="186">DV129*COS(DW129+DX129*$C$73)</f>
        <v>2.7989018276314233E-8</v>
      </c>
      <c r="EB129" s="30">
        <f t="shared" ref="EB129:EB192" si="187">DV129*COS(DW129+DX129*$C$94)</f>
        <v>2.7989018276313962E-8</v>
      </c>
      <c r="ED129" s="36">
        <v>1.2180000000000001E-8</v>
      </c>
      <c r="EE129" s="36">
        <v>0.47504349592</v>
      </c>
      <c r="EF129" s="36">
        <v>824.74219374879999</v>
      </c>
      <c r="EG129" s="30">
        <f t="shared" ref="EG129:EG157" si="188">ED129*COS(EE129+EF129*$C$31)</f>
        <v>-7.0232672826647472E-9</v>
      </c>
      <c r="EH129" s="30">
        <f t="shared" ref="EH129:EH157" si="189">ED129*COS(EE129+EF129*$C$52)</f>
        <v>-7.0220391340424742E-9</v>
      </c>
      <c r="EI129" s="30">
        <f t="shared" ref="EI129:EI157" si="190">ED129*COS(EE129+EF129*$C$73)</f>
        <v>-7.0220391361149918E-9</v>
      </c>
      <c r="EJ129" s="30">
        <f t="shared" ref="EJ129:EJ157" si="191">ED129*COS(EE129+EF129*$C$94)</f>
        <v>-7.0220391361149835E-9</v>
      </c>
      <c r="EL129" s="36"/>
      <c r="EM129" s="36"/>
      <c r="EN129" s="36"/>
      <c r="ET129" s="36"/>
      <c r="EU129" s="36"/>
      <c r="EV129" s="36"/>
    </row>
    <row r="130" spans="1:152" s="30" customFormat="1" ht="12.75">
      <c r="A130" s="30">
        <f xml:space="preserve"> 0.0000993650849745 * ( e * COS(p-A124) - COS(A26-A124) ) / COS(C124)</f>
        <v>2.0859925855686112E-5</v>
      </c>
      <c r="B130" s="30">
        <f>0.0000993650849745 * SIN(C124) * ( e*SIN(e-A124) - SIN(A26-A124) )</f>
        <v>2.9322200670677496E-6</v>
      </c>
      <c r="N130" s="36">
        <v>4.2361999999999998E-7</v>
      </c>
      <c r="O130" s="36">
        <v>1.9007007095499999</v>
      </c>
      <c r="P130" s="36">
        <v>430.53034413910001</v>
      </c>
      <c r="Q130" s="30">
        <f t="shared" si="152"/>
        <v>3.7448791203333319E-7</v>
      </c>
      <c r="R130" s="30">
        <f t="shared" si="153"/>
        <v>3.7447515403430039E-7</v>
      </c>
      <c r="S130" s="30">
        <f t="shared" si="154"/>
        <v>3.7447515405583006E-7</v>
      </c>
      <c r="T130" s="30">
        <f t="shared" si="155"/>
        <v>3.7447515405582995E-7</v>
      </c>
      <c r="V130" s="36">
        <v>9.0110000000000004E-8</v>
      </c>
      <c r="W130" s="36">
        <v>4.9491962690999998</v>
      </c>
      <c r="X130" s="36">
        <v>208.633228992</v>
      </c>
      <c r="Y130" s="30">
        <f t="shared" si="156"/>
        <v>-7.1690290536332589E-8</v>
      </c>
      <c r="Z130" s="30">
        <f t="shared" si="157"/>
        <v>-7.1691994830426187E-8</v>
      </c>
      <c r="AA130" s="30">
        <f t="shared" si="158"/>
        <v>-7.1691994827550325E-8</v>
      </c>
      <c r="AB130" s="30">
        <f t="shared" si="159"/>
        <v>-7.1691994827550351E-8</v>
      </c>
      <c r="AD130" s="36">
        <v>1.159E-8</v>
      </c>
      <c r="AE130" s="36">
        <v>0.71823181781000001</v>
      </c>
      <c r="AF130" s="36">
        <v>508.35032409220003</v>
      </c>
      <c r="AG130" s="30">
        <f t="shared" si="160"/>
        <v>-5.8547042080002644E-9</v>
      </c>
      <c r="AH130" s="30">
        <f t="shared" si="161"/>
        <v>-5.8554650633119031E-9</v>
      </c>
      <c r="AI130" s="30">
        <f t="shared" si="162"/>
        <v>-5.855465062028032E-9</v>
      </c>
      <c r="AJ130" s="30">
        <f t="shared" si="163"/>
        <v>-5.8554650620280369E-9</v>
      </c>
      <c r="AL130" s="36">
        <v>2.3600000000000001E-9</v>
      </c>
      <c r="AM130" s="36">
        <v>4.6438869489899997</v>
      </c>
      <c r="AN130" s="36">
        <v>1905.4647649404001</v>
      </c>
      <c r="AO130" s="30">
        <f t="shared" si="164"/>
        <v>2.2069793207352333E-9</v>
      </c>
      <c r="AP130" s="30">
        <f t="shared" si="165"/>
        <v>2.2072175888560865E-9</v>
      </c>
      <c r="AQ130" s="30">
        <f t="shared" si="166"/>
        <v>2.2072175884541744E-9</v>
      </c>
      <c r="AR130" s="30">
        <f t="shared" si="167"/>
        <v>2.2072175884541756E-9</v>
      </c>
      <c r="AT130" s="36"/>
      <c r="AU130" s="36"/>
      <c r="AV130" s="36"/>
      <c r="BB130" s="36"/>
      <c r="BC130" s="36"/>
      <c r="BD130" s="36"/>
      <c r="BJ130" s="36">
        <v>2.9650000000000001E-8</v>
      </c>
      <c r="BK130" s="36">
        <v>3.4011702493199998</v>
      </c>
      <c r="BL130" s="36">
        <v>650.9429865779</v>
      </c>
      <c r="BM130" s="30">
        <f t="shared" si="168"/>
        <v>2.9010732589305016E-8</v>
      </c>
      <c r="BN130" s="30">
        <f t="shared" si="169"/>
        <v>2.9010135970288546E-8</v>
      </c>
      <c r="BO130" s="30">
        <f t="shared" si="170"/>
        <v>2.9010135971295539E-8</v>
      </c>
      <c r="BP130" s="30">
        <f t="shared" si="171"/>
        <v>2.9010135971295536E-8</v>
      </c>
      <c r="BR130" s="36">
        <v>8.3799999999999996E-9</v>
      </c>
      <c r="BS130" s="36">
        <v>4.6803504614299998</v>
      </c>
      <c r="BT130" s="36">
        <v>288.08069400530002</v>
      </c>
      <c r="BU130" s="30">
        <f t="shared" si="172"/>
        <v>-8.3656518122090735E-9</v>
      </c>
      <c r="BV130" s="30">
        <f t="shared" si="173"/>
        <v>-8.3656306742836595E-9</v>
      </c>
      <c r="BW130" s="30">
        <f t="shared" si="174"/>
        <v>-8.3656306743193424E-9</v>
      </c>
      <c r="BX130" s="30">
        <f t="shared" si="175"/>
        <v>-8.3656306743193424E-9</v>
      </c>
      <c r="BZ130" s="36"/>
      <c r="CA130" s="36"/>
      <c r="CB130" s="36"/>
      <c r="CH130" s="36"/>
      <c r="CI130" s="36"/>
      <c r="CJ130" s="36"/>
      <c r="CP130" s="36"/>
      <c r="CQ130" s="36"/>
      <c r="CR130" s="36"/>
      <c r="CX130" s="36"/>
      <c r="CY130" s="36"/>
      <c r="CZ130" s="36"/>
      <c r="DF130" s="36">
        <v>1.45727E-6</v>
      </c>
      <c r="DG130" s="36">
        <v>1.56565192483</v>
      </c>
      <c r="DH130" s="36">
        <v>831.85574074960005</v>
      </c>
      <c r="DI130" s="30">
        <f t="shared" si="176"/>
        <v>-1.4507045821793552E-6</v>
      </c>
      <c r="DJ130" s="30">
        <f t="shared" si="177"/>
        <v>-1.4507217703457628E-6</v>
      </c>
      <c r="DK130" s="30">
        <f t="shared" si="178"/>
        <v>-1.4507217703167777E-6</v>
      </c>
      <c r="DL130" s="30">
        <f t="shared" si="179"/>
        <v>-1.450721770316778E-6</v>
      </c>
      <c r="DN130" s="36">
        <v>2.3218999999999999E-7</v>
      </c>
      <c r="DO130" s="36">
        <v>5.0799562935399996</v>
      </c>
      <c r="DP130" s="36">
        <v>479.28838891549998</v>
      </c>
      <c r="DQ130" s="30">
        <f t="shared" si="180"/>
        <v>-1.7470166307639024E-7</v>
      </c>
      <c r="DR130" s="30">
        <f t="shared" si="181"/>
        <v>-1.7469069367596195E-7</v>
      </c>
      <c r="DS130" s="30">
        <f t="shared" si="182"/>
        <v>-1.7469069369447287E-7</v>
      </c>
      <c r="DT130" s="30">
        <f t="shared" si="183"/>
        <v>-1.7469069369447279E-7</v>
      </c>
      <c r="DV130" s="36">
        <v>4.8109999999999999E-8</v>
      </c>
      <c r="DW130" s="36">
        <v>5.7838827049599999</v>
      </c>
      <c r="DX130" s="36">
        <v>184.84490743480001</v>
      </c>
      <c r="DY130" s="30">
        <f t="shared" si="184"/>
        <v>2.2414819861081483E-9</v>
      </c>
      <c r="DZ130" s="30">
        <f t="shared" si="185"/>
        <v>2.2401527253662173E-9</v>
      </c>
      <c r="EA130" s="30">
        <f t="shared" si="186"/>
        <v>2.2401527276092569E-9</v>
      </c>
      <c r="EB130" s="30">
        <f t="shared" si="187"/>
        <v>2.2401527276092569E-9</v>
      </c>
      <c r="ED130" s="36">
        <v>1.116E-8</v>
      </c>
      <c r="EE130" s="36">
        <v>3.7803904905599999</v>
      </c>
      <c r="EF130" s="36">
        <v>1375.7737998458001</v>
      </c>
      <c r="EG130" s="30">
        <f t="shared" si="188"/>
        <v>-8.4916599275433541E-9</v>
      </c>
      <c r="EH130" s="30">
        <f t="shared" si="189"/>
        <v>-8.4901689929732905E-9</v>
      </c>
      <c r="EI130" s="30">
        <f t="shared" si="190"/>
        <v>-8.4901689954894581E-9</v>
      </c>
      <c r="EJ130" s="30">
        <f t="shared" si="191"/>
        <v>-8.4901689954894465E-9</v>
      </c>
      <c r="EL130" s="36"/>
      <c r="EM130" s="36"/>
      <c r="EN130" s="36"/>
      <c r="ET130" s="36"/>
      <c r="EU130" s="36"/>
      <c r="EV130" s="36"/>
    </row>
    <row r="131" spans="1:152" s="30" customFormat="1" ht="12.75">
      <c r="N131" s="36">
        <v>3.9722000000000001E-7</v>
      </c>
      <c r="O131" s="36">
        <v>1.6325941991299999</v>
      </c>
      <c r="P131" s="36">
        <v>1066.49547719</v>
      </c>
      <c r="Q131" s="30">
        <f t="shared" si="152"/>
        <v>-1.662106157481935E-7</v>
      </c>
      <c r="R131" s="30">
        <f t="shared" si="153"/>
        <v>-1.6615303876062669E-7</v>
      </c>
      <c r="S131" s="30">
        <f t="shared" si="154"/>
        <v>-1.6615303885778804E-7</v>
      </c>
      <c r="T131" s="30">
        <f t="shared" si="155"/>
        <v>-1.6615303885778772E-7</v>
      </c>
      <c r="V131" s="36">
        <v>8.9799999999999997E-8</v>
      </c>
      <c r="W131" s="36">
        <v>8.1381737189999998E-2</v>
      </c>
      <c r="X131" s="36">
        <v>288.08069400530002</v>
      </c>
      <c r="Y131" s="30">
        <f t="shared" si="156"/>
        <v>4.9269725526205259E-9</v>
      </c>
      <c r="Z131" s="30">
        <f t="shared" si="157"/>
        <v>4.9231073232586876E-9</v>
      </c>
      <c r="AA131" s="30">
        <f t="shared" si="158"/>
        <v>4.923107329781039E-9</v>
      </c>
      <c r="AB131" s="30">
        <f t="shared" si="159"/>
        <v>4.9231073297810191E-9</v>
      </c>
      <c r="AD131" s="36">
        <v>1.014E-8</v>
      </c>
      <c r="AE131" s="36">
        <v>2.4075905474099999</v>
      </c>
      <c r="AF131" s="36">
        <v>703.63318461740005</v>
      </c>
      <c r="AG131" s="30">
        <f t="shared" si="160"/>
        <v>7.8042645614407742E-10</v>
      </c>
      <c r="AH131" s="30">
        <f t="shared" si="161"/>
        <v>7.7936198269676908E-10</v>
      </c>
      <c r="AI131" s="30">
        <f t="shared" si="162"/>
        <v>7.7936198449301236E-10</v>
      </c>
      <c r="AJ131" s="30">
        <f t="shared" si="163"/>
        <v>7.7936198449300781E-10</v>
      </c>
      <c r="AL131" s="36">
        <v>1.99E-9</v>
      </c>
      <c r="AM131" s="36">
        <v>1.5499161966899999</v>
      </c>
      <c r="AN131" s="36">
        <v>1471.7530270636</v>
      </c>
      <c r="AO131" s="30">
        <f t="shared" si="164"/>
        <v>1.8844604486343588E-9</v>
      </c>
      <c r="AP131" s="30">
        <f t="shared" si="165"/>
        <v>1.8843195755562747E-9</v>
      </c>
      <c r="AQ131" s="30">
        <f t="shared" si="166"/>
        <v>1.8843195757940663E-9</v>
      </c>
      <c r="AR131" s="30">
        <f t="shared" si="167"/>
        <v>1.8843195757940651E-9</v>
      </c>
      <c r="AT131" s="36"/>
      <c r="AU131" s="36"/>
      <c r="AV131" s="36"/>
      <c r="BB131" s="36"/>
      <c r="BC131" s="36"/>
      <c r="BD131" s="36"/>
      <c r="BJ131" s="36">
        <v>3.9489999999999998E-8</v>
      </c>
      <c r="BK131" s="36">
        <v>4.1972891245000001</v>
      </c>
      <c r="BL131" s="36">
        <v>209.10630974399999</v>
      </c>
      <c r="BM131" s="30">
        <f t="shared" si="168"/>
        <v>-3.9277822928112945E-8</v>
      </c>
      <c r="BN131" s="30">
        <f t="shared" si="169"/>
        <v>-3.9277694991459679E-8</v>
      </c>
      <c r="BO131" s="30">
        <f t="shared" si="170"/>
        <v>-3.9277694991675593E-8</v>
      </c>
      <c r="BP131" s="30">
        <f t="shared" si="171"/>
        <v>-3.9277694991675593E-8</v>
      </c>
      <c r="BR131" s="36">
        <v>6.7400000000000003E-9</v>
      </c>
      <c r="BS131" s="36">
        <v>5.6396196399500003</v>
      </c>
      <c r="BT131" s="36">
        <v>867.42347575359997</v>
      </c>
      <c r="BU131" s="30">
        <f t="shared" si="172"/>
        <v>4.5480316097237254E-9</v>
      </c>
      <c r="BV131" s="30">
        <f t="shared" si="173"/>
        <v>4.5486772202111843E-9</v>
      </c>
      <c r="BW131" s="30">
        <f t="shared" si="174"/>
        <v>4.5486772191218155E-9</v>
      </c>
      <c r="BX131" s="30">
        <f t="shared" si="175"/>
        <v>4.5486772191218196E-9</v>
      </c>
      <c r="BZ131" s="36"/>
      <c r="CA131" s="36"/>
      <c r="CB131" s="36"/>
      <c r="CH131" s="36"/>
      <c r="CI131" s="36"/>
      <c r="CJ131" s="36"/>
      <c r="CP131" s="36"/>
      <c r="CQ131" s="36"/>
      <c r="CR131" s="36"/>
      <c r="CX131" s="36"/>
      <c r="CY131" s="36"/>
      <c r="CZ131" s="36"/>
      <c r="DF131" s="36">
        <v>1.7686399999999999E-6</v>
      </c>
      <c r="DG131" s="36">
        <v>2.3032375298700001</v>
      </c>
      <c r="DH131" s="36">
        <v>9999.9864507729999</v>
      </c>
      <c r="DI131" s="30">
        <f t="shared" si="176"/>
        <v>-1.7070595945322762E-6</v>
      </c>
      <c r="DJ131" s="30">
        <f t="shared" si="177"/>
        <v>-1.7077499614330327E-6</v>
      </c>
      <c r="DK131" s="30">
        <f t="shared" si="178"/>
        <v>-1.7077499602713044E-6</v>
      </c>
      <c r="DL131" s="30">
        <f t="shared" si="179"/>
        <v>-1.7077499602713076E-6</v>
      </c>
      <c r="DN131" s="36">
        <v>2.4362000000000001E-7</v>
      </c>
      <c r="DO131" s="36">
        <v>3.1064345553299999</v>
      </c>
      <c r="DP131" s="36">
        <v>212.33588759150001</v>
      </c>
      <c r="DQ131" s="30">
        <f t="shared" si="180"/>
        <v>-8.5439342791494994E-8</v>
      </c>
      <c r="DR131" s="30">
        <f t="shared" si="181"/>
        <v>-8.5432093781278402E-8</v>
      </c>
      <c r="DS131" s="30">
        <f t="shared" si="182"/>
        <v>-8.5432093793510762E-8</v>
      </c>
      <c r="DT131" s="30">
        <f t="shared" si="183"/>
        <v>-8.5432093793510709E-8</v>
      </c>
      <c r="DV131" s="36">
        <v>4.7750000000000001E-8</v>
      </c>
      <c r="DW131" s="36">
        <v>0.76197795754999997</v>
      </c>
      <c r="DX131" s="36">
        <v>333.65734504400001</v>
      </c>
      <c r="DY131" s="30">
        <f t="shared" si="184"/>
        <v>2.2167901177831538E-8</v>
      </c>
      <c r="DZ131" s="30">
        <f t="shared" si="185"/>
        <v>2.2165789597659599E-8</v>
      </c>
      <c r="EA131" s="30">
        <f t="shared" si="186"/>
        <v>2.2165789601222805E-8</v>
      </c>
      <c r="EB131" s="30">
        <f t="shared" si="187"/>
        <v>2.2165789601222805E-8</v>
      </c>
      <c r="ED131" s="36">
        <v>9.6899999999999994E-9</v>
      </c>
      <c r="EE131" s="36">
        <v>5.9075227348099997</v>
      </c>
      <c r="EF131" s="36">
        <v>265.98929347749998</v>
      </c>
      <c r="EG131" s="30">
        <f t="shared" si="188"/>
        <v>-2.6747505058234064E-9</v>
      </c>
      <c r="EH131" s="30">
        <f t="shared" si="189"/>
        <v>-2.6751211992103388E-9</v>
      </c>
      <c r="EI131" s="30">
        <f t="shared" si="190"/>
        <v>-2.6751211985848198E-9</v>
      </c>
      <c r="EJ131" s="30">
        <f t="shared" si="191"/>
        <v>-2.6751211985848198E-9</v>
      </c>
      <c r="EL131" s="36"/>
      <c r="EM131" s="36"/>
      <c r="EN131" s="36"/>
      <c r="ET131" s="36"/>
      <c r="EU131" s="36"/>
      <c r="EV131" s="36"/>
    </row>
    <row r="132" spans="1:152" s="30" customFormat="1" ht="12.75">
      <c r="A132" s="30" t="s">
        <v>81</v>
      </c>
      <c r="C132" s="30" t="s">
        <v>83</v>
      </c>
      <c r="N132" s="36">
        <v>3.6344999999999999E-7</v>
      </c>
      <c r="O132" s="36">
        <v>0.84756992711000001</v>
      </c>
      <c r="P132" s="36">
        <v>213.34727954780001</v>
      </c>
      <c r="Q132" s="30">
        <f t="shared" si="152"/>
        <v>3.4320412753022541E-7</v>
      </c>
      <c r="R132" s="30">
        <f t="shared" si="153"/>
        <v>3.4320030881191238E-7</v>
      </c>
      <c r="S132" s="30">
        <f t="shared" si="154"/>
        <v>3.432003088183565E-7</v>
      </c>
      <c r="T132" s="30">
        <f t="shared" si="155"/>
        <v>3.432003088183565E-7</v>
      </c>
      <c r="V132" s="36">
        <v>6.4210000000000004E-8</v>
      </c>
      <c r="W132" s="36">
        <v>3.3290526465700001</v>
      </c>
      <c r="X132" s="36">
        <v>1361.5467058442</v>
      </c>
      <c r="Y132" s="30">
        <f t="shared" si="156"/>
        <v>-3.0346088410220764E-8</v>
      </c>
      <c r="Z132" s="30">
        <f t="shared" si="157"/>
        <v>-3.0334558962594411E-8</v>
      </c>
      <c r="AA132" s="30">
        <f t="shared" si="158"/>
        <v>-3.0334558982050725E-8</v>
      </c>
      <c r="AB132" s="30">
        <f t="shared" si="159"/>
        <v>-3.0334558982050679E-8</v>
      </c>
      <c r="AD132" s="36">
        <v>9.5599999999999992E-9</v>
      </c>
      <c r="AE132" s="36">
        <v>2.6625683155600002</v>
      </c>
      <c r="AF132" s="36">
        <v>134.58534360760001</v>
      </c>
      <c r="AG132" s="30">
        <f t="shared" si="160"/>
        <v>-3.2381414482891425E-9</v>
      </c>
      <c r="AH132" s="30">
        <f t="shared" si="161"/>
        <v>-3.237960300053904E-9</v>
      </c>
      <c r="AI132" s="30">
        <f t="shared" si="162"/>
        <v>-3.2379603003595824E-9</v>
      </c>
      <c r="AJ132" s="30">
        <f t="shared" si="163"/>
        <v>-3.2379603003595824E-9</v>
      </c>
      <c r="AL132" s="36">
        <v>1.99E-9</v>
      </c>
      <c r="AM132" s="36">
        <v>0.70725247496999999</v>
      </c>
      <c r="AN132" s="36">
        <v>2420.9286360333999</v>
      </c>
      <c r="AO132" s="30">
        <f t="shared" si="164"/>
        <v>1.967834758819272E-9</v>
      </c>
      <c r="AP132" s="30">
        <f t="shared" si="165"/>
        <v>1.9677273330965044E-9</v>
      </c>
      <c r="AQ132" s="30">
        <f t="shared" si="166"/>
        <v>1.9677273332779973E-9</v>
      </c>
      <c r="AR132" s="30">
        <f t="shared" si="167"/>
        <v>1.9677273332779965E-9</v>
      </c>
      <c r="AT132" s="36"/>
      <c r="AU132" s="36"/>
      <c r="AV132" s="36"/>
      <c r="BB132" s="36"/>
      <c r="BC132" s="36"/>
      <c r="BD132" s="36"/>
      <c r="BJ132" s="36">
        <v>2.8530000000000001E-8</v>
      </c>
      <c r="BK132" s="36">
        <v>4.8107745352300002</v>
      </c>
      <c r="BL132" s="36">
        <v>231.45834270270001</v>
      </c>
      <c r="BM132" s="30">
        <f t="shared" si="168"/>
        <v>-2.6432504447930686E-8</v>
      </c>
      <c r="BN132" s="30">
        <f t="shared" si="169"/>
        <v>-2.643287630584608E-8</v>
      </c>
      <c r="BO132" s="30">
        <f t="shared" si="170"/>
        <v>-2.6432876305218621E-8</v>
      </c>
      <c r="BP132" s="30">
        <f t="shared" si="171"/>
        <v>-2.6432876305218621E-8</v>
      </c>
      <c r="BR132" s="36">
        <v>6.9500000000000002E-9</v>
      </c>
      <c r="BS132" s="36">
        <v>1.32062509205</v>
      </c>
      <c r="BT132" s="36">
        <v>1169.5882514085999</v>
      </c>
      <c r="BU132" s="30">
        <f t="shared" si="172"/>
        <v>3.0346037771055186E-9</v>
      </c>
      <c r="BV132" s="30">
        <f t="shared" si="173"/>
        <v>3.0356980024040424E-9</v>
      </c>
      <c r="BW132" s="30">
        <f t="shared" si="174"/>
        <v>3.0356980005576785E-9</v>
      </c>
      <c r="BX132" s="30">
        <f t="shared" si="175"/>
        <v>3.0356980005576893E-9</v>
      </c>
      <c r="BZ132" s="36"/>
      <c r="CA132" s="36"/>
      <c r="CB132" s="36"/>
      <c r="CH132" s="36"/>
      <c r="CI132" s="36"/>
      <c r="CJ132" s="36"/>
      <c r="CP132" s="36"/>
      <c r="CQ132" s="36"/>
      <c r="CR132" s="36"/>
      <c r="CX132" s="36"/>
      <c r="CY132" s="36"/>
      <c r="CZ132" s="36"/>
      <c r="DF132" s="36">
        <v>1.2887700000000001E-6</v>
      </c>
      <c r="DG132" s="36">
        <v>2.5533864410699998</v>
      </c>
      <c r="DH132" s="36">
        <v>414.06801790380001</v>
      </c>
      <c r="DI132" s="30">
        <f t="shared" si="176"/>
        <v>1.2462604018921225E-6</v>
      </c>
      <c r="DJ132" s="30">
        <f t="shared" si="177"/>
        <v>1.2462807392540073E-6</v>
      </c>
      <c r="DK132" s="30">
        <f t="shared" si="178"/>
        <v>1.2462807392196932E-6</v>
      </c>
      <c r="DL132" s="30">
        <f t="shared" si="179"/>
        <v>1.2462807392196932E-6</v>
      </c>
      <c r="DN132" s="36">
        <v>2.1951000000000001E-7</v>
      </c>
      <c r="DO132" s="36">
        <v>6.06688237952</v>
      </c>
      <c r="DP132" s="36">
        <v>85.827298831199997</v>
      </c>
      <c r="DQ132" s="30">
        <f t="shared" si="180"/>
        <v>1.6899139645376202E-7</v>
      </c>
      <c r="DR132" s="30">
        <f t="shared" si="181"/>
        <v>1.6898959721128864E-7</v>
      </c>
      <c r="DS132" s="30">
        <f t="shared" si="182"/>
        <v>1.6898959721432475E-7</v>
      </c>
      <c r="DT132" s="30">
        <f t="shared" si="183"/>
        <v>1.6898959721432475E-7</v>
      </c>
      <c r="DV132" s="36">
        <v>4.5139999999999999E-8</v>
      </c>
      <c r="DW132" s="36">
        <v>0.95293919611</v>
      </c>
      <c r="DX132" s="36">
        <v>343.21857259960001</v>
      </c>
      <c r="DY132" s="30">
        <f t="shared" si="184"/>
        <v>2.6254926323523359E-8</v>
      </c>
      <c r="DZ132" s="30">
        <f t="shared" si="185"/>
        <v>2.6253040458105649E-8</v>
      </c>
      <c r="EA132" s="30">
        <f t="shared" si="186"/>
        <v>2.6253040461288002E-8</v>
      </c>
      <c r="EB132" s="30">
        <f t="shared" si="187"/>
        <v>2.6253040461287992E-8</v>
      </c>
      <c r="ED132" s="36">
        <v>1.2299999999999999E-8</v>
      </c>
      <c r="EE132" s="36">
        <v>1.4132596206900001</v>
      </c>
      <c r="EF132" s="36">
        <v>2634.2277314714001</v>
      </c>
      <c r="EG132" s="30">
        <f t="shared" si="188"/>
        <v>9.9673729920813708E-9</v>
      </c>
      <c r="EH132" s="30">
        <f t="shared" si="189"/>
        <v>9.9645313607342489E-9</v>
      </c>
      <c r="EI132" s="30">
        <f t="shared" si="190"/>
        <v>9.9645313655306375E-9</v>
      </c>
      <c r="EJ132" s="30">
        <f t="shared" si="191"/>
        <v>9.9645313655306243E-9</v>
      </c>
      <c r="EL132" s="36"/>
      <c r="EM132" s="36"/>
      <c r="EN132" s="36"/>
      <c r="ET132" s="36"/>
      <c r="EU132" s="36"/>
      <c r="EV132" s="36"/>
    </row>
    <row r="133" spans="1:152" s="30" customFormat="1" ht="12.75">
      <c r="A133" s="30">
        <f>A124+A130+Δ_Psi</f>
        <v>-0.30778763369922135</v>
      </c>
      <c r="B133" s="30">
        <f>DEGREES(A133)</f>
        <v>-17.634932397283933</v>
      </c>
      <c r="C133" s="30">
        <f>C124+B130</f>
        <v>-3.0406753917236424E-2</v>
      </c>
      <c r="D133" s="30">
        <f>DEGREES(C133)</f>
        <v>-1.7421786681505305</v>
      </c>
      <c r="N133" s="36">
        <v>3.5468E-7</v>
      </c>
      <c r="O133" s="36">
        <v>4.1860377292499997</v>
      </c>
      <c r="P133" s="36">
        <v>215.7467759928</v>
      </c>
      <c r="Q133" s="30">
        <f t="shared" si="152"/>
        <v>-3.5060249679864908E-7</v>
      </c>
      <c r="R133" s="30">
        <f t="shared" si="153"/>
        <v>-3.5060076535732598E-7</v>
      </c>
      <c r="S133" s="30">
        <f t="shared" si="154"/>
        <v>-3.5060076536024798E-7</v>
      </c>
      <c r="T133" s="30">
        <f t="shared" si="155"/>
        <v>-3.5060076536024798E-7</v>
      </c>
      <c r="V133" s="36">
        <v>6.4889999999999994E-8</v>
      </c>
      <c r="W133" s="36">
        <v>2.8938958759800002</v>
      </c>
      <c r="X133" s="36">
        <v>114.1384744825</v>
      </c>
      <c r="Y133" s="30">
        <f t="shared" si="156"/>
        <v>-4.131743032922651E-8</v>
      </c>
      <c r="Z133" s="30">
        <f t="shared" si="157"/>
        <v>-4.1316575744815743E-8</v>
      </c>
      <c r="AA133" s="30">
        <f t="shared" si="158"/>
        <v>-4.1316575746257817E-8</v>
      </c>
      <c r="AB133" s="30">
        <f t="shared" si="159"/>
        <v>-4.1316575746257817E-8</v>
      </c>
      <c r="AD133" s="36">
        <v>1.11E-8</v>
      </c>
      <c r="AE133" s="36">
        <v>1.19713920197</v>
      </c>
      <c r="AF133" s="36">
        <v>618.55664531160005</v>
      </c>
      <c r="AG133" s="30">
        <f t="shared" si="160"/>
        <v>-6.8204675788301165E-9</v>
      </c>
      <c r="AH133" s="30">
        <f t="shared" si="161"/>
        <v>-6.821278120929345E-9</v>
      </c>
      <c r="AI133" s="30">
        <f t="shared" si="162"/>
        <v>-6.8212781195616515E-9</v>
      </c>
      <c r="AJ133" s="30">
        <f t="shared" si="163"/>
        <v>-6.8212781195616589E-9</v>
      </c>
      <c r="AL133" s="36">
        <v>1.62E-9</v>
      </c>
      <c r="AM133" s="36">
        <v>2.5148834502000001</v>
      </c>
      <c r="AN133" s="36">
        <v>430.53034413910001</v>
      </c>
      <c r="AO133" s="30">
        <f t="shared" si="164"/>
        <v>1.6067932413024556E-9</v>
      </c>
      <c r="AP133" s="30">
        <f t="shared" si="165"/>
        <v>1.6068065371945597E-9</v>
      </c>
      <c r="AQ133" s="30">
        <f t="shared" si="166"/>
        <v>1.6068065371721293E-9</v>
      </c>
      <c r="AR133" s="30">
        <f t="shared" si="167"/>
        <v>1.6068065371721295E-9</v>
      </c>
      <c r="AT133" s="36"/>
      <c r="AU133" s="36"/>
      <c r="AV133" s="36"/>
      <c r="BB133" s="36"/>
      <c r="BC133" s="36"/>
      <c r="BD133" s="36"/>
      <c r="BJ133" s="36">
        <v>2.826E-8</v>
      </c>
      <c r="BK133" s="36">
        <v>0.86682282341000005</v>
      </c>
      <c r="BL133" s="36">
        <v>217.96496188399999</v>
      </c>
      <c r="BM133" s="30">
        <f t="shared" si="168"/>
        <v>2.6626188699348895E-8</v>
      </c>
      <c r="BN133" s="30">
        <f t="shared" si="169"/>
        <v>2.6625879827726245E-8</v>
      </c>
      <c r="BO133" s="30">
        <f t="shared" si="170"/>
        <v>2.6625879828247468E-8</v>
      </c>
      <c r="BP133" s="30">
        <f t="shared" si="171"/>
        <v>2.6625879828247465E-8</v>
      </c>
      <c r="BR133" s="36">
        <v>8.4100000000000005E-9</v>
      </c>
      <c r="BS133" s="36">
        <v>2.4699522083800001</v>
      </c>
      <c r="BT133" s="36">
        <v>1375.7737998458001</v>
      </c>
      <c r="BU133" s="30">
        <f t="shared" si="172"/>
        <v>3.6257448165340871E-9</v>
      </c>
      <c r="BV133" s="30">
        <f t="shared" si="173"/>
        <v>3.6273069144403957E-9</v>
      </c>
      <c r="BW133" s="30">
        <f t="shared" si="174"/>
        <v>3.627306911804576E-9</v>
      </c>
      <c r="BX133" s="30">
        <f t="shared" si="175"/>
        <v>3.6273069118045897E-9</v>
      </c>
      <c r="BZ133" s="36"/>
      <c r="CA133" s="36"/>
      <c r="CB133" s="36"/>
      <c r="CH133" s="36"/>
      <c r="CI133" s="36"/>
      <c r="CJ133" s="36"/>
      <c r="CP133" s="36"/>
      <c r="CQ133" s="36"/>
      <c r="CR133" s="36"/>
      <c r="CX133" s="36"/>
      <c r="CY133" s="36"/>
      <c r="CZ133" s="36"/>
      <c r="DF133" s="36">
        <v>1.20093E-6</v>
      </c>
      <c r="DG133" s="36">
        <v>4.329750542E-2</v>
      </c>
      <c r="DH133" s="36">
        <v>1361.5467058442</v>
      </c>
      <c r="DI133" s="30">
        <f t="shared" si="176"/>
        <v>4.0963408269602485E-7</v>
      </c>
      <c r="DJ133" s="30">
        <f t="shared" si="177"/>
        <v>4.0940407308346642E-7</v>
      </c>
      <c r="DK133" s="30">
        <f t="shared" si="178"/>
        <v>4.094040734716082E-7</v>
      </c>
      <c r="DL133" s="30">
        <f t="shared" si="179"/>
        <v>4.0940407347160725E-7</v>
      </c>
      <c r="DN133" s="36">
        <v>2.2046E-7</v>
      </c>
      <c r="DO133" s="36">
        <v>3.8986366550599998</v>
      </c>
      <c r="DP133" s="36">
        <v>563.6312150384</v>
      </c>
      <c r="DQ133" s="30">
        <f t="shared" si="180"/>
        <v>1.5772596650905182E-7</v>
      </c>
      <c r="DR133" s="30">
        <f t="shared" si="181"/>
        <v>1.5773895681914619E-7</v>
      </c>
      <c r="DS133" s="30">
        <f t="shared" si="182"/>
        <v>1.5773895679722681E-7</v>
      </c>
      <c r="DT133" s="30">
        <f t="shared" si="183"/>
        <v>1.5773895679722689E-7</v>
      </c>
      <c r="DV133" s="36">
        <v>4.5249999999999998E-8</v>
      </c>
      <c r="DW133" s="36">
        <v>2.6882774507199998</v>
      </c>
      <c r="DX133" s="36">
        <v>9992.8729037722005</v>
      </c>
      <c r="DY133" s="30">
        <f t="shared" si="184"/>
        <v>-3.4923658892042907E-8</v>
      </c>
      <c r="DZ133" s="30">
        <f t="shared" si="185"/>
        <v>-3.49666445844506E-8</v>
      </c>
      <c r="EA133" s="30">
        <f t="shared" si="186"/>
        <v>-3.4966644511980492E-8</v>
      </c>
      <c r="EB133" s="30">
        <f t="shared" si="187"/>
        <v>-3.4966644511980896E-8</v>
      </c>
      <c r="ED133" s="36">
        <v>1.07E-8</v>
      </c>
      <c r="EE133" s="36">
        <v>4.8033449387399996</v>
      </c>
      <c r="EF133" s="36">
        <v>1987.2168981566001</v>
      </c>
      <c r="EG133" s="30">
        <f t="shared" si="188"/>
        <v>1.0675080934835074E-8</v>
      </c>
      <c r="EH133" s="30">
        <f t="shared" si="189"/>
        <v>1.0675297484963178E-8</v>
      </c>
      <c r="EI133" s="30">
        <f t="shared" si="190"/>
        <v>1.0675297484598559E-8</v>
      </c>
      <c r="EJ133" s="30">
        <f t="shared" si="191"/>
        <v>1.0675297484598559E-8</v>
      </c>
      <c r="EL133" s="36"/>
      <c r="EM133" s="36"/>
      <c r="EN133" s="36"/>
      <c r="ET133" s="36"/>
      <c r="EU133" s="36"/>
      <c r="EV133" s="36"/>
    </row>
    <row r="134" spans="1:152" s="30" customFormat="1" ht="12.75">
      <c r="B134" s="30">
        <f xml:space="preserve"> B133 - INT( B133 / 360 ) * 360</f>
        <v>342.36506760271607</v>
      </c>
      <c r="N134" s="36">
        <v>3.6343999999999998E-7</v>
      </c>
      <c r="O134" s="36">
        <v>3.9329573031499998</v>
      </c>
      <c r="P134" s="36">
        <v>213.2509113282</v>
      </c>
      <c r="Q134" s="30">
        <f t="shared" si="152"/>
        <v>-3.3600775241682147E-7</v>
      </c>
      <c r="R134" s="30">
        <f t="shared" si="153"/>
        <v>-3.3600333208405643E-7</v>
      </c>
      <c r="S134" s="30">
        <f t="shared" si="154"/>
        <v>-3.3600333209151578E-7</v>
      </c>
      <c r="T134" s="30">
        <f t="shared" si="155"/>
        <v>-3.3600333209151578E-7</v>
      </c>
      <c r="V134" s="36">
        <v>6.2439999999999995E-8</v>
      </c>
      <c r="W134" s="36">
        <v>0.54973852781999999</v>
      </c>
      <c r="X134" s="36">
        <v>65.220371011699996</v>
      </c>
      <c r="Y134" s="30">
        <f t="shared" si="156"/>
        <v>6.1338412456873096E-8</v>
      </c>
      <c r="Z134" s="30">
        <f t="shared" si="157"/>
        <v>6.133852641440124E-8</v>
      </c>
      <c r="AA134" s="30">
        <f t="shared" si="158"/>
        <v>6.133852641420895E-8</v>
      </c>
      <c r="AB134" s="30">
        <f t="shared" si="159"/>
        <v>6.133852641420895E-8</v>
      </c>
      <c r="AD134" s="36">
        <v>9.4500000000000002E-9</v>
      </c>
      <c r="AE134" s="36">
        <v>4.6815545697700003</v>
      </c>
      <c r="AF134" s="36">
        <v>362.86229257259998</v>
      </c>
      <c r="AG134" s="30">
        <f t="shared" si="160"/>
        <v>-8.4169391959168535E-9</v>
      </c>
      <c r="AH134" s="30">
        <f t="shared" si="161"/>
        <v>-8.4167059081929683E-9</v>
      </c>
      <c r="AI134" s="30">
        <f t="shared" si="162"/>
        <v>-8.4167059085866484E-9</v>
      </c>
      <c r="AJ134" s="30">
        <f t="shared" si="163"/>
        <v>-8.4167059085866467E-9</v>
      </c>
      <c r="AL134" s="36">
        <v>1.6000000000000001E-9</v>
      </c>
      <c r="AM134" s="36">
        <v>1.23508694599</v>
      </c>
      <c r="AN134" s="36">
        <v>1596.1864422845999</v>
      </c>
      <c r="AO134" s="30">
        <f t="shared" si="164"/>
        <v>3.7860873102531134E-10</v>
      </c>
      <c r="AP134" s="30">
        <f t="shared" si="165"/>
        <v>3.7823741598872479E-10</v>
      </c>
      <c r="AQ134" s="30">
        <f t="shared" si="166"/>
        <v>3.7823741661531545E-10</v>
      </c>
      <c r="AR134" s="30">
        <f t="shared" si="167"/>
        <v>3.7823741661531271E-10</v>
      </c>
      <c r="AT134" s="36"/>
      <c r="AU134" s="36"/>
      <c r="AV134" s="36"/>
      <c r="BB134" s="36"/>
      <c r="BC134" s="36"/>
      <c r="BD134" s="36"/>
      <c r="BJ134" s="36">
        <v>2.9700000000000001E-8</v>
      </c>
      <c r="BK134" s="36">
        <v>5.7516213430100001</v>
      </c>
      <c r="BL134" s="36">
        <v>160.60889739850001</v>
      </c>
      <c r="BM134" s="30">
        <f t="shared" si="168"/>
        <v>4.4008551297523972E-9</v>
      </c>
      <c r="BN134" s="30">
        <f t="shared" si="169"/>
        <v>4.4001492270187646E-9</v>
      </c>
      <c r="BO134" s="30">
        <f t="shared" si="170"/>
        <v>4.4001492282099328E-9</v>
      </c>
      <c r="BP134" s="30">
        <f t="shared" si="171"/>
        <v>4.4001492282099328E-9</v>
      </c>
      <c r="BR134" s="36">
        <v>6.3300000000000003E-9</v>
      </c>
      <c r="BS134" s="36">
        <v>3.4614514324100001</v>
      </c>
      <c r="BT134" s="36">
        <v>18.159247264699999</v>
      </c>
      <c r="BU134" s="30">
        <f t="shared" si="172"/>
        <v>-6.1785704564921897E-9</v>
      </c>
      <c r="BV134" s="30">
        <f t="shared" si="173"/>
        <v>-6.1785741962481662E-9</v>
      </c>
      <c r="BW134" s="30">
        <f t="shared" si="174"/>
        <v>-6.1785741962418548E-9</v>
      </c>
      <c r="BX134" s="30">
        <f t="shared" si="175"/>
        <v>-6.1785741962418548E-9</v>
      </c>
      <c r="BZ134" s="36"/>
      <c r="CA134" s="36"/>
      <c r="CB134" s="36"/>
      <c r="CH134" s="36"/>
      <c r="CI134" s="36"/>
      <c r="CJ134" s="36"/>
      <c r="CP134" s="36"/>
      <c r="CQ134" s="36"/>
      <c r="CR134" s="36"/>
      <c r="CX134" s="36"/>
      <c r="CY134" s="36"/>
      <c r="CZ134" s="36"/>
      <c r="DF134" s="36">
        <v>1.43441E-6</v>
      </c>
      <c r="DG134" s="36">
        <v>0.9981735772</v>
      </c>
      <c r="DH134" s="36">
        <v>76.266071275599998</v>
      </c>
      <c r="DI134" s="30">
        <f t="shared" si="176"/>
        <v>1.2035033398874268E-6</v>
      </c>
      <c r="DJ134" s="30">
        <f t="shared" si="177"/>
        <v>1.2035122465494116E-6</v>
      </c>
      <c r="DK134" s="30">
        <f t="shared" si="178"/>
        <v>1.2035122465343822E-6</v>
      </c>
      <c r="DL134" s="30">
        <f t="shared" si="179"/>
        <v>1.2035122465343822E-6</v>
      </c>
      <c r="DN134" s="36">
        <v>2.2595999999999999E-7</v>
      </c>
      <c r="DO134" s="36">
        <v>4.8672545722300002</v>
      </c>
      <c r="DP134" s="36">
        <v>295.05122865419997</v>
      </c>
      <c r="DQ134" s="30">
        <f t="shared" si="180"/>
        <v>-2.2505097815332884E-7</v>
      </c>
      <c r="DR134" s="30">
        <f t="shared" si="181"/>
        <v>-2.2505187189189235E-7</v>
      </c>
      <c r="DS134" s="30">
        <f t="shared" si="182"/>
        <v>-2.250518718903846E-7</v>
      </c>
      <c r="DT134" s="30">
        <f t="shared" si="183"/>
        <v>-2.250518718903846E-7</v>
      </c>
      <c r="DV134" s="36">
        <v>4.3779999999999999E-8</v>
      </c>
      <c r="DW134" s="36">
        <v>0.80241129895999996</v>
      </c>
      <c r="DX134" s="36">
        <v>222.86032299359999</v>
      </c>
      <c r="DY134" s="30">
        <f t="shared" si="184"/>
        <v>3.9734921947761129E-8</v>
      </c>
      <c r="DZ134" s="30">
        <f t="shared" si="185"/>
        <v>3.9734308986781938E-8</v>
      </c>
      <c r="EA134" s="30">
        <f t="shared" si="186"/>
        <v>3.9734308987816311E-8</v>
      </c>
      <c r="EB134" s="30">
        <f t="shared" si="187"/>
        <v>3.9734308987816311E-8</v>
      </c>
      <c r="ED134" s="36">
        <v>9.46E-9</v>
      </c>
      <c r="EE134" s="36">
        <v>6.2596853593099997</v>
      </c>
      <c r="EF134" s="36">
        <v>2015.6710861598001</v>
      </c>
      <c r="EG134" s="30">
        <f t="shared" si="188"/>
        <v>1.9161223241166101E-9</v>
      </c>
      <c r="EH134" s="30">
        <f t="shared" si="189"/>
        <v>1.9189164082763051E-9</v>
      </c>
      <c r="EI134" s="30">
        <f t="shared" si="190"/>
        <v>1.918916403561606E-9</v>
      </c>
      <c r="EJ134" s="30">
        <f t="shared" si="191"/>
        <v>1.9189164035616225E-9</v>
      </c>
      <c r="EL134" s="36"/>
      <c r="EM134" s="36"/>
      <c r="EN134" s="36"/>
      <c r="ET134" s="36"/>
      <c r="EU134" s="36"/>
      <c r="EV134" s="36"/>
    </row>
    <row r="135" spans="1:152" s="30" customFormat="1" ht="12.75">
      <c r="N135" s="36">
        <v>3.8005000000000002E-7</v>
      </c>
      <c r="O135" s="36">
        <v>0.31313803094999998</v>
      </c>
      <c r="P135" s="36">
        <v>423.41679713830001</v>
      </c>
      <c r="Q135" s="30">
        <f t="shared" si="152"/>
        <v>-1.6999186644082426E-7</v>
      </c>
      <c r="R135" s="30">
        <f t="shared" si="153"/>
        <v>-1.700134025751772E-7</v>
      </c>
      <c r="S135" s="30">
        <f t="shared" si="154"/>
        <v>-1.7001340253883673E-7</v>
      </c>
      <c r="T135" s="30">
        <f t="shared" si="155"/>
        <v>-1.7001340253883689E-7</v>
      </c>
      <c r="V135" s="36">
        <v>6.1539999999999994E-8</v>
      </c>
      <c r="W135" s="36">
        <v>2.6788586058399999</v>
      </c>
      <c r="X135" s="36">
        <v>2001.4439921582</v>
      </c>
      <c r="Y135" s="30">
        <f t="shared" si="156"/>
        <v>-3.2913725375373743E-8</v>
      </c>
      <c r="Z135" s="30">
        <f t="shared" si="157"/>
        <v>-3.2929296972411927E-8</v>
      </c>
      <c r="AA135" s="30">
        <f t="shared" si="158"/>
        <v>-3.2929296946138262E-8</v>
      </c>
      <c r="AB135" s="30">
        <f t="shared" si="159"/>
        <v>-3.2929296946138361E-8</v>
      </c>
      <c r="AD135" s="36">
        <v>9.53E-9</v>
      </c>
      <c r="AE135" s="36">
        <v>4.2074917257099997</v>
      </c>
      <c r="AF135" s="36">
        <v>288.08069400530002</v>
      </c>
      <c r="AG135" s="30">
        <f t="shared" si="160"/>
        <v>-8.215869183199373E-9</v>
      </c>
      <c r="AH135" s="30">
        <f t="shared" si="161"/>
        <v>-8.2156610041875059E-9</v>
      </c>
      <c r="AI135" s="30">
        <f t="shared" si="162"/>
        <v>-8.2156610045388079E-9</v>
      </c>
      <c r="AJ135" s="30">
        <f t="shared" si="163"/>
        <v>-8.2156610045388079E-9</v>
      </c>
      <c r="AL135" s="36">
        <v>1.75E-9</v>
      </c>
      <c r="AM135" s="36">
        <v>4.1460589481600003</v>
      </c>
      <c r="AN135" s="36">
        <v>2090.3096723752001</v>
      </c>
      <c r="AO135" s="30">
        <f t="shared" si="164"/>
        <v>6.978327826516556E-10</v>
      </c>
      <c r="AP135" s="30">
        <f t="shared" si="165"/>
        <v>6.9733077268678926E-10</v>
      </c>
      <c r="AQ135" s="30">
        <f t="shared" si="166"/>
        <v>6.9733077353395911E-10</v>
      </c>
      <c r="AR135" s="30">
        <f t="shared" si="167"/>
        <v>6.9733077353395631E-10</v>
      </c>
      <c r="AT135" s="36"/>
      <c r="AU135" s="36"/>
      <c r="AV135" s="36"/>
      <c r="BB135" s="36"/>
      <c r="BC135" s="36"/>
      <c r="BD135" s="36"/>
      <c r="BJ135" s="36">
        <v>2.7240000000000001E-8</v>
      </c>
      <c r="BK135" s="36">
        <v>0.47941267764000001</v>
      </c>
      <c r="BL135" s="36">
        <v>497.44763618019999</v>
      </c>
      <c r="BM135" s="30">
        <f t="shared" si="168"/>
        <v>-1.7713063823641174E-8</v>
      </c>
      <c r="BN135" s="30">
        <f t="shared" si="169"/>
        <v>-1.7714604206714251E-8</v>
      </c>
      <c r="BO135" s="30">
        <f t="shared" si="170"/>
        <v>-1.7714604204115021E-8</v>
      </c>
      <c r="BP135" s="30">
        <f t="shared" si="171"/>
        <v>-1.7714604204115031E-8</v>
      </c>
      <c r="BR135" s="36">
        <v>7.2200000000000003E-9</v>
      </c>
      <c r="BS135" s="36">
        <v>4.1190714570000002E-2</v>
      </c>
      <c r="BT135" s="36">
        <v>269.9214467406</v>
      </c>
      <c r="BU135" s="30">
        <f t="shared" si="172"/>
        <v>8.3125300788213842E-10</v>
      </c>
      <c r="BV135" s="30">
        <f t="shared" si="173"/>
        <v>8.3096332894604745E-10</v>
      </c>
      <c r="BW135" s="30">
        <f t="shared" si="174"/>
        <v>8.3096332943486487E-10</v>
      </c>
      <c r="BX135" s="30">
        <f t="shared" si="175"/>
        <v>8.3096332943486332E-10</v>
      </c>
      <c r="BZ135" s="36"/>
      <c r="CA135" s="36"/>
      <c r="CB135" s="36"/>
      <c r="CH135" s="36"/>
      <c r="CI135" s="36"/>
      <c r="CJ135" s="36"/>
      <c r="CP135" s="36"/>
      <c r="CQ135" s="36"/>
      <c r="CR135" s="36"/>
      <c r="CX135" s="36"/>
      <c r="CY135" s="36"/>
      <c r="CZ135" s="36"/>
      <c r="DF135" s="36">
        <v>1.08747E-6</v>
      </c>
      <c r="DG135" s="36">
        <v>2.0928227819099998</v>
      </c>
      <c r="DH135" s="36">
        <v>207.67002114549999</v>
      </c>
      <c r="DI135" s="30">
        <f t="shared" si="176"/>
        <v>6.4016321650086011E-7</v>
      </c>
      <c r="DJ135" s="30">
        <f t="shared" si="177"/>
        <v>6.4019053371036386E-7</v>
      </c>
      <c r="DK135" s="30">
        <f t="shared" si="178"/>
        <v>6.4019053366426822E-7</v>
      </c>
      <c r="DL135" s="30">
        <f t="shared" si="179"/>
        <v>6.4019053366426832E-7</v>
      </c>
      <c r="DN135" s="36">
        <v>2.1255999999999999E-7</v>
      </c>
      <c r="DO135" s="36">
        <v>5.1079761745200001</v>
      </c>
      <c r="DP135" s="36">
        <v>333.65734504400001</v>
      </c>
      <c r="DQ135" s="30">
        <f t="shared" si="180"/>
        <v>-2.1112173997614936E-7</v>
      </c>
      <c r="DR135" s="30">
        <f t="shared" si="181"/>
        <v>-2.1112297218822373E-7</v>
      </c>
      <c r="DS135" s="30">
        <f t="shared" si="182"/>
        <v>-2.111229721861449E-7</v>
      </c>
      <c r="DT135" s="30">
        <f t="shared" si="183"/>
        <v>-2.111229721861449E-7</v>
      </c>
      <c r="DV135" s="36">
        <v>4.873E-8</v>
      </c>
      <c r="DW135" s="36">
        <v>5.9209291394600001</v>
      </c>
      <c r="DX135" s="36">
        <v>618.55664531160005</v>
      </c>
      <c r="DY135" s="30">
        <f t="shared" si="184"/>
        <v>-3.8784433027064894E-8</v>
      </c>
      <c r="DZ135" s="30">
        <f t="shared" si="185"/>
        <v>-3.8781702167050879E-8</v>
      </c>
      <c r="EA135" s="30">
        <f t="shared" si="186"/>
        <v>-3.8781702171659327E-8</v>
      </c>
      <c r="EB135" s="30">
        <f t="shared" si="187"/>
        <v>-3.878170217165932E-8</v>
      </c>
      <c r="ED135" s="36">
        <v>1.03E-8</v>
      </c>
      <c r="EE135" s="36">
        <v>1.0897364489300001</v>
      </c>
      <c r="EF135" s="36">
        <v>362.86229257259998</v>
      </c>
      <c r="EG135" s="30">
        <f t="shared" si="188"/>
        <v>6.2220682114859906E-9</v>
      </c>
      <c r="EH135" s="30">
        <f t="shared" si="189"/>
        <v>6.2216225122530205E-9</v>
      </c>
      <c r="EI135" s="30">
        <f t="shared" si="190"/>
        <v>6.221622513005127E-9</v>
      </c>
      <c r="EJ135" s="30">
        <f t="shared" si="191"/>
        <v>6.2216225130051237E-9</v>
      </c>
      <c r="EL135" s="36"/>
      <c r="EM135" s="36"/>
      <c r="EN135" s="36"/>
      <c r="ET135" s="36"/>
      <c r="EU135" s="36"/>
      <c r="EV135" s="36"/>
    </row>
    <row r="136" spans="1:152" s="30" customFormat="1" ht="12.75">
      <c r="A136" s="34" t="s">
        <v>26</v>
      </c>
      <c r="B136" s="34" t="s">
        <v>167</v>
      </c>
      <c r="C136" s="34" t="s">
        <v>168</v>
      </c>
      <c r="D136" s="34" t="s">
        <v>135</v>
      </c>
      <c r="E136" s="34" t="s">
        <v>26</v>
      </c>
      <c r="F136" s="34" t="s">
        <v>26</v>
      </c>
      <c r="N136" s="36">
        <v>4.4746000000000001E-7</v>
      </c>
      <c r="O136" s="36">
        <v>1.1248834117399999</v>
      </c>
      <c r="P136" s="36">
        <v>6.1503391543000001</v>
      </c>
      <c r="Q136" s="30">
        <f t="shared" si="152"/>
        <v>2.0663323441295736E-7</v>
      </c>
      <c r="R136" s="30">
        <f t="shared" si="153"/>
        <v>2.0663359967966625E-7</v>
      </c>
      <c r="S136" s="30">
        <f t="shared" si="154"/>
        <v>2.066335996790499E-7</v>
      </c>
      <c r="T136" s="30">
        <f t="shared" si="155"/>
        <v>2.066335996790499E-7</v>
      </c>
      <c r="V136" s="36">
        <v>6.7420000000000004E-8</v>
      </c>
      <c r="W136" s="36">
        <v>0.23586769279</v>
      </c>
      <c r="X136" s="36">
        <v>8.0767548473000002</v>
      </c>
      <c r="Y136" s="30">
        <f t="shared" si="156"/>
        <v>6.6192864540508134E-8</v>
      </c>
      <c r="Z136" s="30">
        <f t="shared" si="157"/>
        <v>6.6192880016014221E-8</v>
      </c>
      <c r="AA136" s="30">
        <f t="shared" si="158"/>
        <v>6.6192880015988108E-8</v>
      </c>
      <c r="AB136" s="30">
        <f t="shared" si="159"/>
        <v>6.6192880015988108E-8</v>
      </c>
      <c r="AD136" s="36">
        <v>1.0330000000000001E-8</v>
      </c>
      <c r="AE136" s="36">
        <v>1.0878125514600001</v>
      </c>
      <c r="AF136" s="36">
        <v>184.84490743480001</v>
      </c>
      <c r="AG136" s="30">
        <f t="shared" si="160"/>
        <v>1.0309554687513364E-8</v>
      </c>
      <c r="AH136" s="30">
        <f t="shared" si="161"/>
        <v>1.0309572651309618E-8</v>
      </c>
      <c r="AI136" s="30">
        <f t="shared" si="162"/>
        <v>1.0309572651279311E-8</v>
      </c>
      <c r="AJ136" s="30">
        <f t="shared" si="163"/>
        <v>1.0309572651279311E-8</v>
      </c>
      <c r="AL136" s="36">
        <v>1.5199999999999999E-9</v>
      </c>
      <c r="AM136" s="36">
        <v>5.7960225589999997E-2</v>
      </c>
      <c r="AN136" s="36">
        <v>32.243328914400003</v>
      </c>
      <c r="AO136" s="30">
        <f t="shared" si="164"/>
        <v>1.5089202772905771E-9</v>
      </c>
      <c r="AP136" s="30">
        <f t="shared" si="165"/>
        <v>1.5089193934055125E-9</v>
      </c>
      <c r="AQ136" s="30">
        <f t="shared" si="166"/>
        <v>1.5089193934070041E-9</v>
      </c>
      <c r="AR136" s="30">
        <f t="shared" si="167"/>
        <v>1.5089193934070041E-9</v>
      </c>
      <c r="AT136" s="36"/>
      <c r="AU136" s="36"/>
      <c r="AV136" s="36"/>
      <c r="BB136" s="36"/>
      <c r="BC136" s="36"/>
      <c r="BD136" s="36"/>
      <c r="BJ136" s="36">
        <v>2.7870000000000001E-8</v>
      </c>
      <c r="BK136" s="36">
        <v>4.0314479189599997</v>
      </c>
      <c r="BL136" s="36">
        <v>62.251425595100002</v>
      </c>
      <c r="BM136" s="30">
        <f t="shared" si="168"/>
        <v>-2.3836764340925134E-8</v>
      </c>
      <c r="BN136" s="30">
        <f t="shared" si="169"/>
        <v>-2.383689886046344E-8</v>
      </c>
      <c r="BO136" s="30">
        <f t="shared" si="170"/>
        <v>-2.3836898860236441E-8</v>
      </c>
      <c r="BP136" s="30">
        <f t="shared" si="171"/>
        <v>-2.3836898860236448E-8</v>
      </c>
      <c r="BR136" s="36">
        <v>7.5699999999999993E-9</v>
      </c>
      <c r="BS136" s="36">
        <v>2.1503065061100002</v>
      </c>
      <c r="BT136" s="36">
        <v>207.88246946660001</v>
      </c>
      <c r="BU136" s="30">
        <f t="shared" si="172"/>
        <v>4.1048112864858156E-9</v>
      </c>
      <c r="BV136" s="30">
        <f t="shared" si="173"/>
        <v>4.1050091386538098E-9</v>
      </c>
      <c r="BW136" s="30">
        <f t="shared" si="174"/>
        <v>4.1050091383199482E-9</v>
      </c>
      <c r="BX136" s="30">
        <f t="shared" si="175"/>
        <v>4.1050091383199482E-9</v>
      </c>
      <c r="BZ136" s="36"/>
      <c r="CA136" s="36"/>
      <c r="CB136" s="36"/>
      <c r="CH136" s="36"/>
      <c r="CI136" s="36"/>
      <c r="CJ136" s="36"/>
      <c r="CP136" s="36"/>
      <c r="CQ136" s="36"/>
      <c r="CR136" s="36"/>
      <c r="CX136" s="36"/>
      <c r="CY136" s="36"/>
      <c r="CZ136" s="36"/>
      <c r="DF136" s="36">
        <v>1.3210600000000001E-6</v>
      </c>
      <c r="DG136" s="36">
        <v>2.8590259789800001</v>
      </c>
      <c r="DH136" s="36">
        <v>312.4597163935</v>
      </c>
      <c r="DI136" s="30">
        <f t="shared" si="176"/>
        <v>5.6773765981666312E-7</v>
      </c>
      <c r="DJ136" s="30">
        <f t="shared" si="177"/>
        <v>5.6779343118097556E-7</v>
      </c>
      <c r="DK136" s="30">
        <f t="shared" si="178"/>
        <v>5.6779343108686554E-7</v>
      </c>
      <c r="DL136" s="30">
        <f t="shared" si="179"/>
        <v>5.6779343108686586E-7</v>
      </c>
      <c r="DN136" s="36">
        <v>2.5984999999999999E-7</v>
      </c>
      <c r="DO136" s="36">
        <v>2.2081387913700001</v>
      </c>
      <c r="DP136" s="36">
        <v>1265.5674786264001</v>
      </c>
      <c r="DQ136" s="30">
        <f t="shared" si="180"/>
        <v>2.5037527447386329E-8</v>
      </c>
      <c r="DR136" s="30">
        <f t="shared" si="181"/>
        <v>2.5086507308234849E-8</v>
      </c>
      <c r="DS136" s="30">
        <f t="shared" si="182"/>
        <v>2.5086507225585196E-8</v>
      </c>
      <c r="DT136" s="30">
        <f t="shared" si="183"/>
        <v>2.5086507225585196E-8</v>
      </c>
      <c r="DV136" s="36">
        <v>4.1420000000000003E-8</v>
      </c>
      <c r="DW136" s="36">
        <v>1.9187838315900001</v>
      </c>
      <c r="DX136" s="36">
        <v>497.44763618019999</v>
      </c>
      <c r="DY136" s="30">
        <f t="shared" si="184"/>
        <v>2.7666324784613453E-8</v>
      </c>
      <c r="DZ136" s="30">
        <f t="shared" si="185"/>
        <v>2.7664030188620882E-8</v>
      </c>
      <c r="EA136" s="30">
        <f t="shared" si="186"/>
        <v>2.766403019249301E-8</v>
      </c>
      <c r="EB136" s="30">
        <f t="shared" si="187"/>
        <v>2.7664030192492997E-8</v>
      </c>
      <c r="ED136" s="36">
        <v>1.0719999999999999E-8</v>
      </c>
      <c r="EE136" s="36">
        <v>5.4183804207900002</v>
      </c>
      <c r="EF136" s="36">
        <v>1279.794572628</v>
      </c>
      <c r="EG136" s="30">
        <f t="shared" si="188"/>
        <v>-1.1420564291117231E-9</v>
      </c>
      <c r="EH136" s="30">
        <f t="shared" si="189"/>
        <v>-1.1440976540286699E-9</v>
      </c>
      <c r="EI136" s="30">
        <f t="shared" si="190"/>
        <v>-1.1440976505842549E-9</v>
      </c>
      <c r="EJ136" s="30">
        <f t="shared" si="191"/>
        <v>-1.1440976505842642E-9</v>
      </c>
      <c r="EL136" s="36"/>
      <c r="EM136" s="36"/>
      <c r="EN136" s="36"/>
      <c r="ET136" s="36"/>
      <c r="EU136" s="36"/>
      <c r="EV136" s="36"/>
    </row>
    <row r="137" spans="1:152" s="30" customFormat="1" ht="12.75">
      <c r="N137" s="36">
        <v>3.7902000000000002E-7</v>
      </c>
      <c r="O137" s="36">
        <v>1.19795851115</v>
      </c>
      <c r="P137" s="36">
        <v>2.7083129857000001</v>
      </c>
      <c r="Q137" s="30">
        <f t="shared" si="152"/>
        <v>1.4334647154304E-7</v>
      </c>
      <c r="R137" s="30">
        <f t="shared" si="153"/>
        <v>1.433466137368825E-7</v>
      </c>
      <c r="S137" s="30">
        <f t="shared" si="154"/>
        <v>1.4334661373664255E-7</v>
      </c>
      <c r="T137" s="30">
        <f t="shared" si="155"/>
        <v>1.4334661373664255E-7</v>
      </c>
      <c r="V137" s="36">
        <v>7.2969999999999998E-8</v>
      </c>
      <c r="W137" s="36">
        <v>4.8532122448299999</v>
      </c>
      <c r="X137" s="36">
        <v>222.86032299359999</v>
      </c>
      <c r="Y137" s="30">
        <f t="shared" si="156"/>
        <v>-6.4859814690921096E-8</v>
      </c>
      <c r="Z137" s="30">
        <f t="shared" si="157"/>
        <v>-6.4860929613235252E-8</v>
      </c>
      <c r="AA137" s="30">
        <f t="shared" si="158"/>
        <v>-6.4860929611353952E-8</v>
      </c>
      <c r="AB137" s="30">
        <f t="shared" si="159"/>
        <v>-6.4860929611353952E-8</v>
      </c>
      <c r="AD137" s="36">
        <v>9.4199999999999993E-9</v>
      </c>
      <c r="AE137" s="36">
        <v>2.4346522346000001</v>
      </c>
      <c r="AF137" s="36">
        <v>222.86032299359999</v>
      </c>
      <c r="AG137" s="30">
        <f t="shared" si="160"/>
        <v>3.4223030583720424E-9</v>
      </c>
      <c r="AH137" s="30">
        <f t="shared" si="161"/>
        <v>3.4225957313139449E-9</v>
      </c>
      <c r="AI137" s="30">
        <f t="shared" si="162"/>
        <v>3.42259573082008E-9</v>
      </c>
      <c r="AJ137" s="30">
        <f t="shared" si="163"/>
        <v>3.42259573082008E-9</v>
      </c>
      <c r="AL137" s="36">
        <v>1.7599999999999999E-9</v>
      </c>
      <c r="AM137" s="36">
        <v>1.29002070623</v>
      </c>
      <c r="AN137" s="36">
        <v>490.3340891794</v>
      </c>
      <c r="AO137" s="30">
        <f t="shared" si="164"/>
        <v>2.4929678990388402E-10</v>
      </c>
      <c r="AP137" s="30">
        <f t="shared" si="165"/>
        <v>2.4916895633510526E-10</v>
      </c>
      <c r="AQ137" s="30">
        <f t="shared" si="166"/>
        <v>2.4916895655081814E-10</v>
      </c>
      <c r="AR137" s="30">
        <f t="shared" si="167"/>
        <v>2.4916895655081737E-10</v>
      </c>
      <c r="AT137" s="36"/>
      <c r="AU137" s="36"/>
      <c r="AV137" s="36"/>
      <c r="BB137" s="36"/>
      <c r="BC137" s="36"/>
      <c r="BD137" s="36"/>
      <c r="BJ137" s="36">
        <v>2.6050000000000002E-8</v>
      </c>
      <c r="BK137" s="36">
        <v>5.0415279179399999</v>
      </c>
      <c r="BL137" s="36">
        <v>65.220371011699996</v>
      </c>
      <c r="BM137" s="30">
        <f t="shared" si="168"/>
        <v>-8.4595966984954E-10</v>
      </c>
      <c r="BN137" s="30">
        <f t="shared" si="169"/>
        <v>-8.4621376754537261E-10</v>
      </c>
      <c r="BO137" s="30">
        <f t="shared" si="170"/>
        <v>-8.4621376711661512E-10</v>
      </c>
      <c r="BP137" s="30">
        <f t="shared" si="171"/>
        <v>-8.4621376711661512E-10</v>
      </c>
      <c r="BR137" s="36">
        <v>6.9200000000000001E-9</v>
      </c>
      <c r="BS137" s="36">
        <v>0.87072324976000004</v>
      </c>
      <c r="BT137" s="36">
        <v>213.8203602998</v>
      </c>
      <c r="BU137" s="30">
        <f t="shared" si="172"/>
        <v>6.5798981461965878E-9</v>
      </c>
      <c r="BV137" s="30">
        <f t="shared" si="173"/>
        <v>6.5798295848936574E-9</v>
      </c>
      <c r="BW137" s="30">
        <f t="shared" si="174"/>
        <v>6.5798295850093551E-9</v>
      </c>
      <c r="BX137" s="30">
        <f t="shared" si="175"/>
        <v>6.5798295850093551E-9</v>
      </c>
      <c r="BZ137" s="36"/>
      <c r="CA137" s="36"/>
      <c r="CB137" s="36"/>
      <c r="CH137" s="36"/>
      <c r="CI137" s="36"/>
      <c r="CJ137" s="36"/>
      <c r="CP137" s="36"/>
      <c r="CQ137" s="36"/>
      <c r="CR137" s="36"/>
      <c r="CX137" s="36"/>
      <c r="CY137" s="36"/>
      <c r="CZ137" s="36"/>
      <c r="DF137" s="36">
        <v>1.1223799999999999E-6</v>
      </c>
      <c r="DG137" s="36">
        <v>0.26221759151000001</v>
      </c>
      <c r="DH137" s="36">
        <v>2104.5367663768002</v>
      </c>
      <c r="DI137" s="30">
        <f t="shared" si="176"/>
        <v>4.4838512017457004E-7</v>
      </c>
      <c r="DJ137" s="30">
        <f t="shared" si="177"/>
        <v>4.4870912356708225E-7</v>
      </c>
      <c r="DK137" s="30">
        <f t="shared" si="178"/>
        <v>4.4870912302038374E-7</v>
      </c>
      <c r="DL137" s="30">
        <f t="shared" si="179"/>
        <v>4.4870912302038559E-7</v>
      </c>
      <c r="DN137" s="36">
        <v>2.0904E-7</v>
      </c>
      <c r="DO137" s="36">
        <v>3.28855303434</v>
      </c>
      <c r="DP137" s="36">
        <v>70.849445304200003</v>
      </c>
      <c r="DQ137" s="30">
        <f t="shared" si="180"/>
        <v>-2.0275334060749291E-7</v>
      </c>
      <c r="DR137" s="30">
        <f t="shared" si="181"/>
        <v>-2.0275280117863208E-7</v>
      </c>
      <c r="DS137" s="30">
        <f t="shared" si="182"/>
        <v>-2.0275280117954238E-7</v>
      </c>
      <c r="DT137" s="30">
        <f t="shared" si="183"/>
        <v>-2.0275280117954235E-7</v>
      </c>
      <c r="DV137" s="36">
        <v>5.1119999999999997E-8</v>
      </c>
      <c r="DW137" s="36">
        <v>4.5044928774499997</v>
      </c>
      <c r="DX137" s="36">
        <v>416.30325013750002</v>
      </c>
      <c r="DY137" s="30">
        <f t="shared" si="184"/>
        <v>-2.9929769580919183E-8</v>
      </c>
      <c r="DZ137" s="30">
        <f t="shared" si="185"/>
        <v>-2.992718790200531E-8</v>
      </c>
      <c r="EA137" s="30">
        <f t="shared" si="186"/>
        <v>-2.9927187906361845E-8</v>
      </c>
      <c r="EB137" s="30">
        <f t="shared" si="187"/>
        <v>-2.9927187906361825E-8</v>
      </c>
      <c r="ED137" s="36">
        <v>8.7999999999999994E-9</v>
      </c>
      <c r="EE137" s="36">
        <v>1.92224908504</v>
      </c>
      <c r="EF137" s="36">
        <v>483.2205421786</v>
      </c>
      <c r="EG137" s="30">
        <f t="shared" si="188"/>
        <v>6.3967006885837601E-9</v>
      </c>
      <c r="EH137" s="30">
        <f t="shared" si="189"/>
        <v>6.396263690514372E-9</v>
      </c>
      <c r="EI137" s="30">
        <f t="shared" si="190"/>
        <v>6.3962636912518102E-9</v>
      </c>
      <c r="EJ137" s="30">
        <f t="shared" si="191"/>
        <v>6.3962636912518077E-9</v>
      </c>
      <c r="EL137" s="36"/>
      <c r="EM137" s="36"/>
      <c r="EN137" s="36"/>
      <c r="ET137" s="36"/>
      <c r="EU137" s="36"/>
      <c r="EV137" s="36"/>
    </row>
    <row r="138" spans="1:152" s="30" customFormat="1" ht="12.75">
      <c r="A138" s="30" t="s">
        <v>169</v>
      </c>
      <c r="B138" s="30" t="s">
        <v>170</v>
      </c>
      <c r="C138" s="30" t="s">
        <v>36</v>
      </c>
      <c r="D138" s="30" t="s">
        <v>171</v>
      </c>
      <c r="E138" s="30" t="s">
        <v>172</v>
      </c>
      <c r="N138" s="36">
        <v>4.3402000000000002E-7</v>
      </c>
      <c r="O138" s="36">
        <v>1.3736394400700001</v>
      </c>
      <c r="P138" s="36">
        <v>563.6312150384</v>
      </c>
      <c r="Q138" s="30">
        <f t="shared" si="152"/>
        <v>-7.7983645359987839E-8</v>
      </c>
      <c r="R138" s="30">
        <f t="shared" si="153"/>
        <v>-7.8019654629921246E-8</v>
      </c>
      <c r="S138" s="30">
        <f t="shared" si="154"/>
        <v>-7.8019654569158318E-8</v>
      </c>
      <c r="T138" s="30">
        <f t="shared" si="155"/>
        <v>-7.8019654569158504E-8</v>
      </c>
      <c r="V138" s="36">
        <v>6.3020000000000004E-8</v>
      </c>
      <c r="W138" s="36">
        <v>3.80651124694</v>
      </c>
      <c r="X138" s="36">
        <v>1788.1448967202</v>
      </c>
      <c r="Y138" s="30">
        <f t="shared" si="156"/>
        <v>6.2055307535595831E-8</v>
      </c>
      <c r="Z138" s="30">
        <f t="shared" si="157"/>
        <v>6.2058244464909806E-8</v>
      </c>
      <c r="AA138" s="30">
        <f t="shared" si="158"/>
        <v>6.2058244459957641E-8</v>
      </c>
      <c r="AB138" s="30">
        <f t="shared" si="159"/>
        <v>6.2058244459957655E-8</v>
      </c>
      <c r="AD138" s="36">
        <v>9.0900000000000007E-9</v>
      </c>
      <c r="AE138" s="36">
        <v>4.5176938536</v>
      </c>
      <c r="AF138" s="36">
        <v>38.133035637799999</v>
      </c>
      <c r="AG138" s="30">
        <f t="shared" si="160"/>
        <v>-3.591039979564869E-9</v>
      </c>
      <c r="AH138" s="30">
        <f t="shared" si="161"/>
        <v>-3.5910876289706277E-9</v>
      </c>
      <c r="AI138" s="30">
        <f t="shared" si="162"/>
        <v>-3.5910876288902225E-9</v>
      </c>
      <c r="AJ138" s="30">
        <f t="shared" si="163"/>
        <v>-3.5910876288902225E-9</v>
      </c>
      <c r="AL138" s="36">
        <v>1.5400000000000001E-9</v>
      </c>
      <c r="AM138" s="36">
        <v>3.6062285754799999</v>
      </c>
      <c r="AN138" s="36">
        <v>650.9429865779</v>
      </c>
      <c r="AO138" s="30">
        <f t="shared" si="164"/>
        <v>1.5399931972636623E-9</v>
      </c>
      <c r="AP138" s="30">
        <f t="shared" si="165"/>
        <v>1.5399927440980535E-9</v>
      </c>
      <c r="AQ138" s="30">
        <f t="shared" si="166"/>
        <v>1.5399927440988305E-9</v>
      </c>
      <c r="AR138" s="30">
        <f t="shared" si="167"/>
        <v>1.5399927440988305E-9</v>
      </c>
      <c r="AT138" s="36"/>
      <c r="AU138" s="36"/>
      <c r="AV138" s="36"/>
      <c r="BB138" s="36"/>
      <c r="BC138" s="36"/>
      <c r="BD138" s="36"/>
      <c r="BJ138" s="36">
        <v>2.6519999999999999E-8</v>
      </c>
      <c r="BK138" s="36">
        <v>0.30602610654000001</v>
      </c>
      <c r="BL138" s="36">
        <v>424.15051032119999</v>
      </c>
      <c r="BM138" s="30">
        <f t="shared" si="168"/>
        <v>-1.2126517315827151E-8</v>
      </c>
      <c r="BN138" s="30">
        <f t="shared" si="169"/>
        <v>-1.2128014206075219E-8</v>
      </c>
      <c r="BO138" s="30">
        <f t="shared" si="170"/>
        <v>-1.2128014203549343E-8</v>
      </c>
      <c r="BP138" s="30">
        <f t="shared" si="171"/>
        <v>-1.2128014203549353E-8</v>
      </c>
      <c r="BR138" s="36">
        <v>6.0200000000000003E-9</v>
      </c>
      <c r="BS138" s="36">
        <v>0.85288769517999996</v>
      </c>
      <c r="BT138" s="36">
        <v>225.8292684102</v>
      </c>
      <c r="BU138" s="30">
        <f t="shared" si="172"/>
        <v>5.546569197913824E-9</v>
      </c>
      <c r="BV138" s="30">
        <f t="shared" si="173"/>
        <v>5.5464901178373479E-9</v>
      </c>
      <c r="BW138" s="30">
        <f t="shared" si="174"/>
        <v>5.5464901179707962E-9</v>
      </c>
      <c r="BX138" s="30">
        <f t="shared" si="175"/>
        <v>5.5464901179707953E-9</v>
      </c>
      <c r="BZ138" s="36"/>
      <c r="CA138" s="36"/>
      <c r="CB138" s="36"/>
      <c r="CH138" s="36"/>
      <c r="CI138" s="36"/>
      <c r="CJ138" s="36"/>
      <c r="CP138" s="36"/>
      <c r="CQ138" s="36"/>
      <c r="CR138" s="36"/>
      <c r="CX138" s="36"/>
      <c r="CY138" s="36"/>
      <c r="CZ138" s="36"/>
      <c r="DF138" s="36">
        <v>1.25186E-6</v>
      </c>
      <c r="DG138" s="36">
        <v>4.7835404806300001</v>
      </c>
      <c r="DH138" s="36">
        <v>205.22234059070001</v>
      </c>
      <c r="DI138" s="30">
        <f t="shared" si="176"/>
        <v>-1.0961541234875874E-6</v>
      </c>
      <c r="DJ138" s="30">
        <f t="shared" si="177"/>
        <v>-1.0961726910258272E-6</v>
      </c>
      <c r="DK138" s="30">
        <f t="shared" si="178"/>
        <v>-1.0961726909944963E-6</v>
      </c>
      <c r="DL138" s="30">
        <f t="shared" si="179"/>
        <v>-1.0961726909944965E-6</v>
      </c>
      <c r="DN138" s="36">
        <v>2.1505000000000001E-7</v>
      </c>
      <c r="DO138" s="36">
        <v>3.7954115597600002</v>
      </c>
      <c r="DP138" s="36">
        <v>347.8844390456</v>
      </c>
      <c r="DQ138" s="30">
        <f t="shared" si="180"/>
        <v>-6.2676789940907202E-8</v>
      </c>
      <c r="DR138" s="30">
        <f t="shared" si="181"/>
        <v>-6.2666081146815535E-8</v>
      </c>
      <c r="DS138" s="30">
        <f t="shared" si="182"/>
        <v>-6.2666081164886163E-8</v>
      </c>
      <c r="DT138" s="30">
        <f t="shared" si="183"/>
        <v>-6.266608116488607E-8</v>
      </c>
      <c r="DV138" s="36">
        <v>4.1250000000000002E-8</v>
      </c>
      <c r="DW138" s="36">
        <v>1.9820484753200001</v>
      </c>
      <c r="DX138" s="36">
        <v>347.8844390456</v>
      </c>
      <c r="DY138" s="30">
        <f t="shared" si="184"/>
        <v>4.1191688728600201E-8</v>
      </c>
      <c r="DZ138" s="30">
        <f t="shared" si="185"/>
        <v>4.1191802809044465E-8</v>
      </c>
      <c r="EA138" s="30">
        <f t="shared" si="186"/>
        <v>4.1191802808852056E-8</v>
      </c>
      <c r="EB138" s="30">
        <f t="shared" si="187"/>
        <v>4.1191802808852056E-8</v>
      </c>
      <c r="ED138" s="36">
        <v>8.7799999999999999E-9</v>
      </c>
      <c r="EE138" s="36">
        <v>2.9659130087799999</v>
      </c>
      <c r="EF138" s="36">
        <v>934.94851496820002</v>
      </c>
      <c r="EG138" s="30">
        <f t="shared" si="188"/>
        <v>-5.2938114744786653E-9</v>
      </c>
      <c r="EH138" s="30">
        <f t="shared" si="189"/>
        <v>-5.294791381701482E-9</v>
      </c>
      <c r="EI138" s="30">
        <f t="shared" si="190"/>
        <v>-5.2947913800480274E-9</v>
      </c>
      <c r="EJ138" s="30">
        <f t="shared" si="191"/>
        <v>-5.294791380048034E-9</v>
      </c>
      <c r="EL138" s="36"/>
      <c r="EM138" s="36"/>
      <c r="EN138" s="36"/>
      <c r="ET138" s="36"/>
      <c r="EU138" s="36"/>
      <c r="EV138" s="36"/>
    </row>
    <row r="139" spans="1:152" s="30" customFormat="1" ht="15">
      <c r="A139" s="30">
        <f>ATAN2( COS(A133), SIN(A133)*COS(Eps) - TAN(C133)*SIN(Eps) )</f>
        <v>-0.27204906903881343</v>
      </c>
      <c r="B139" s="30">
        <f>DEGREES(A139)</f>
        <v>-15.587263476387164</v>
      </c>
      <c r="C139" s="30">
        <f>ASIN( SIN(C133)*COS(Eps) + COS(C133)*SIN(Eps)*SIN(A133) )</f>
        <v>-0.14888964753745293</v>
      </c>
      <c r="D139" s="177">
        <f>DEGREES(C139)</f>
        <v>-8.5307484170864427</v>
      </c>
      <c r="E139" s="30">
        <f>GAST-B140</f>
        <v>-316.19247952005173</v>
      </c>
      <c r="N139" s="36">
        <v>4.3763999999999999E-7</v>
      </c>
      <c r="O139" s="36">
        <v>3.9304380295599999</v>
      </c>
      <c r="P139" s="36">
        <v>525.49817940059995</v>
      </c>
      <c r="Q139" s="30">
        <f t="shared" si="152"/>
        <v>2.3024733137413987E-7</v>
      </c>
      <c r="R139" s="30">
        <f t="shared" si="153"/>
        <v>2.302765963304323E-7</v>
      </c>
      <c r="S139" s="30">
        <f t="shared" si="154"/>
        <v>2.3027659628105057E-7</v>
      </c>
      <c r="T139" s="30">
        <f t="shared" si="155"/>
        <v>2.3027659628105078E-7</v>
      </c>
      <c r="V139" s="36">
        <v>5.8239999999999997E-8</v>
      </c>
      <c r="W139" s="36">
        <v>4.3932745744800004</v>
      </c>
      <c r="X139" s="36">
        <v>81.752133216199994</v>
      </c>
      <c r="Y139" s="30">
        <f t="shared" si="156"/>
        <v>-4.0642940711238223E-8</v>
      </c>
      <c r="Z139" s="30">
        <f t="shared" si="157"/>
        <v>-4.0643451000191023E-8</v>
      </c>
      <c r="AA139" s="30">
        <f t="shared" si="158"/>
        <v>-4.0643450999329941E-8</v>
      </c>
      <c r="AB139" s="30">
        <f t="shared" si="159"/>
        <v>-4.0643450999329941E-8</v>
      </c>
      <c r="AD139" s="36">
        <v>1.002E-8</v>
      </c>
      <c r="AE139" s="36">
        <v>1.38543153271</v>
      </c>
      <c r="AF139" s="36">
        <v>483.2205421786</v>
      </c>
      <c r="AG139" s="30">
        <f t="shared" si="160"/>
        <v>2.7399533569376412E-9</v>
      </c>
      <c r="AH139" s="30">
        <f t="shared" si="161"/>
        <v>2.7392564409922306E-9</v>
      </c>
      <c r="AI139" s="30">
        <f t="shared" si="162"/>
        <v>2.7392564421682507E-9</v>
      </c>
      <c r="AJ139" s="30">
        <f t="shared" si="163"/>
        <v>2.7392564421682469E-9</v>
      </c>
      <c r="AL139" s="36">
        <v>1.85E-9</v>
      </c>
      <c r="AM139" s="36">
        <v>4.7496974212799996</v>
      </c>
      <c r="AN139" s="36">
        <v>319.5732633943</v>
      </c>
      <c r="AO139" s="30">
        <f t="shared" si="164"/>
        <v>-1.8252395408205311E-9</v>
      </c>
      <c r="AP139" s="30">
        <f t="shared" si="165"/>
        <v>-1.8252251132116737E-9</v>
      </c>
      <c r="AQ139" s="30">
        <f t="shared" si="166"/>
        <v>-1.8252251132360228E-9</v>
      </c>
      <c r="AR139" s="30">
        <f t="shared" si="167"/>
        <v>-1.8252251132360228E-9</v>
      </c>
      <c r="AT139" s="36"/>
      <c r="AU139" s="36"/>
      <c r="AV139" s="36"/>
      <c r="BB139" s="36"/>
      <c r="BC139" s="36"/>
      <c r="BD139" s="36"/>
      <c r="BJ139" s="36">
        <v>2.543E-8</v>
      </c>
      <c r="BK139" s="36">
        <v>2.7649905612299999</v>
      </c>
      <c r="BL139" s="36">
        <v>543.91805909619995</v>
      </c>
      <c r="BM139" s="30">
        <f t="shared" si="168"/>
        <v>2.4634384022050661E-8</v>
      </c>
      <c r="BN139" s="30">
        <f t="shared" si="169"/>
        <v>2.4633870265267226E-8</v>
      </c>
      <c r="BO139" s="30">
        <f t="shared" si="170"/>
        <v>2.46338702661343E-8</v>
      </c>
      <c r="BP139" s="30">
        <f t="shared" si="171"/>
        <v>2.46338702661343E-8</v>
      </c>
      <c r="BR139" s="36">
        <v>6.3499999999999998E-9</v>
      </c>
      <c r="BS139" s="36">
        <v>4.7610903047499997</v>
      </c>
      <c r="BT139" s="36">
        <v>831.85574074960005</v>
      </c>
      <c r="BU139" s="30">
        <f t="shared" si="172"/>
        <v>6.2798254293496027E-9</v>
      </c>
      <c r="BV139" s="30">
        <f t="shared" si="173"/>
        <v>6.2799425666360097E-9</v>
      </c>
      <c r="BW139" s="30">
        <f t="shared" si="174"/>
        <v>6.2799425664384302E-9</v>
      </c>
      <c r="BX139" s="30">
        <f t="shared" si="175"/>
        <v>6.279942566438431E-9</v>
      </c>
      <c r="BZ139" s="36"/>
      <c r="CA139" s="36"/>
      <c r="CB139" s="36"/>
      <c r="CH139" s="36"/>
      <c r="CI139" s="36"/>
      <c r="CJ139" s="36"/>
      <c r="CP139" s="36"/>
      <c r="CQ139" s="36"/>
      <c r="CR139" s="36"/>
      <c r="CX139" s="36"/>
      <c r="CY139" s="36"/>
      <c r="CZ139" s="36"/>
      <c r="DF139" s="36">
        <v>1.0442699999999999E-6</v>
      </c>
      <c r="DG139" s="36">
        <v>3.6367189904699999</v>
      </c>
      <c r="DH139" s="36">
        <v>65.220371011699996</v>
      </c>
      <c r="DI139" s="30">
        <f t="shared" si="176"/>
        <v>-1.0349771870144646E-6</v>
      </c>
      <c r="DJ139" s="30">
        <f t="shared" si="177"/>
        <v>-1.0349785435559224E-6</v>
      </c>
      <c r="DK139" s="30">
        <f t="shared" si="178"/>
        <v>-1.0349785435536335E-6</v>
      </c>
      <c r="DL139" s="30">
        <f t="shared" si="179"/>
        <v>-1.0349785435536335E-6</v>
      </c>
      <c r="DN139" s="36">
        <v>2.2067E-7</v>
      </c>
      <c r="DO139" s="36">
        <v>4.22716352578</v>
      </c>
      <c r="DP139" s="36">
        <v>217.96496188399999</v>
      </c>
      <c r="DQ139" s="30">
        <f t="shared" si="180"/>
        <v>-2.1900415080276003E-7</v>
      </c>
      <c r="DR139" s="30">
        <f t="shared" si="181"/>
        <v>-2.1900326799482419E-7</v>
      </c>
      <c r="DS139" s="30">
        <f t="shared" si="182"/>
        <v>-2.1900326799631407E-7</v>
      </c>
      <c r="DT139" s="30">
        <f t="shared" si="183"/>
        <v>-2.1900326799631407E-7</v>
      </c>
      <c r="DV139" s="36">
        <v>4.0450000000000002E-8</v>
      </c>
      <c r="DW139" s="36">
        <v>2.8766681008499999</v>
      </c>
      <c r="DX139" s="36">
        <v>38.133035637799999</v>
      </c>
      <c r="DY139" s="30">
        <f t="shared" si="184"/>
        <v>-3.594677330653196E-8</v>
      </c>
      <c r="DZ139" s="30">
        <f t="shared" si="185"/>
        <v>-3.5946667468411417E-8</v>
      </c>
      <c r="EA139" s="30">
        <f t="shared" si="186"/>
        <v>-3.5946667468590009E-8</v>
      </c>
      <c r="EB139" s="30">
        <f t="shared" si="187"/>
        <v>-3.5946667468590009E-8</v>
      </c>
      <c r="ED139" s="36">
        <v>8.7899999999999996E-9</v>
      </c>
      <c r="EE139" s="36">
        <v>2.65659265685</v>
      </c>
      <c r="EF139" s="36">
        <v>145.6310438715</v>
      </c>
      <c r="EG139" s="30">
        <f t="shared" si="188"/>
        <v>-2.4150921456554576E-9</v>
      </c>
      <c r="EH139" s="30">
        <f t="shared" si="189"/>
        <v>-2.4149079671637628E-9</v>
      </c>
      <c r="EI139" s="30">
        <f t="shared" si="190"/>
        <v>-2.4149079674745545E-9</v>
      </c>
      <c r="EJ139" s="30">
        <f t="shared" si="191"/>
        <v>-2.4149079674745545E-9</v>
      </c>
      <c r="EL139" s="36"/>
      <c r="EM139" s="36"/>
      <c r="EN139" s="36"/>
      <c r="ET139" s="36"/>
      <c r="EU139" s="36"/>
      <c r="EV139" s="36"/>
    </row>
    <row r="140" spans="1:152" s="30" customFormat="1" ht="15">
      <c r="B140" s="30">
        <f xml:space="preserve"> B139 - INT( B139 / 360 ) * 360</f>
        <v>344.41273652361281</v>
      </c>
      <c r="E140" s="177">
        <f xml:space="preserve"> E139 - INT( E139 / 360 ) * 360</f>
        <v>43.807520479948266</v>
      </c>
      <c r="N140" s="36">
        <v>3.4825000000000001E-7</v>
      </c>
      <c r="O140" s="36">
        <v>1.01566605408</v>
      </c>
      <c r="P140" s="36">
        <v>203.00415469949999</v>
      </c>
      <c r="Q140" s="30">
        <f t="shared" si="152"/>
        <v>3.4614882999592694E-7</v>
      </c>
      <c r="R140" s="30">
        <f t="shared" si="153"/>
        <v>3.4614766951312226E-7</v>
      </c>
      <c r="S140" s="30">
        <f t="shared" si="154"/>
        <v>3.4614766951508076E-7</v>
      </c>
      <c r="T140" s="30">
        <f t="shared" si="155"/>
        <v>3.4614766951508076E-7</v>
      </c>
      <c r="V140" s="36">
        <v>6.102E-8</v>
      </c>
      <c r="W140" s="36">
        <v>0.88585782894999998</v>
      </c>
      <c r="X140" s="36">
        <v>92.047073954699997</v>
      </c>
      <c r="Y140" s="30">
        <f t="shared" si="156"/>
        <v>5.676848009737501E-8</v>
      </c>
      <c r="Z140" s="30">
        <f t="shared" si="157"/>
        <v>5.676878832023266E-8</v>
      </c>
      <c r="AA140" s="30">
        <f t="shared" si="158"/>
        <v>5.6768788319712562E-8</v>
      </c>
      <c r="AB140" s="30">
        <f t="shared" si="159"/>
        <v>5.6768788319712562E-8</v>
      </c>
      <c r="AD140" s="36">
        <v>1.082E-8</v>
      </c>
      <c r="AE140" s="36">
        <v>4.5283281654799996</v>
      </c>
      <c r="AF140" s="36">
        <v>635.96513305090002</v>
      </c>
      <c r="AG140" s="30">
        <f t="shared" si="160"/>
        <v>5.8262720226562265E-9</v>
      </c>
      <c r="AH140" s="30">
        <f t="shared" si="161"/>
        <v>5.8271396434653589E-9</v>
      </c>
      <c r="AI140" s="30">
        <f t="shared" si="162"/>
        <v>5.8271396420013435E-9</v>
      </c>
      <c r="AJ140" s="30">
        <f t="shared" si="163"/>
        <v>5.8271396420013484E-9</v>
      </c>
      <c r="AL140" s="36">
        <v>1.5400000000000001E-9</v>
      </c>
      <c r="AM140" s="36">
        <v>1.5458719999599999</v>
      </c>
      <c r="AN140" s="36">
        <v>1464.6394800628</v>
      </c>
      <c r="AO140" s="30">
        <f t="shared" si="164"/>
        <v>1.4749256811310799E-9</v>
      </c>
      <c r="AP140" s="30">
        <f t="shared" si="165"/>
        <v>1.4748285695059165E-9</v>
      </c>
      <c r="AQ140" s="30">
        <f t="shared" si="166"/>
        <v>1.4748285696698466E-9</v>
      </c>
      <c r="AR140" s="30">
        <f t="shared" si="167"/>
        <v>1.4748285696698458E-9</v>
      </c>
      <c r="AT140" s="36"/>
      <c r="AU140" s="36"/>
      <c r="AV140" s="36"/>
      <c r="BB140" s="36"/>
      <c r="BC140" s="36"/>
      <c r="BD140" s="36"/>
      <c r="BJ140" s="36">
        <v>2.4850000000000001E-8</v>
      </c>
      <c r="BK140" s="36">
        <v>5.7839604981699999</v>
      </c>
      <c r="BL140" s="36">
        <v>99.160620955499994</v>
      </c>
      <c r="BM140" s="30">
        <f t="shared" si="168"/>
        <v>1.2385584243909537E-8</v>
      </c>
      <c r="BN140" s="30">
        <f t="shared" si="169"/>
        <v>1.238526457892652E-8</v>
      </c>
      <c r="BO140" s="30">
        <f t="shared" si="170"/>
        <v>1.2385264579465944E-8</v>
      </c>
      <c r="BP140" s="30">
        <f t="shared" si="171"/>
        <v>1.2385264579465944E-8</v>
      </c>
      <c r="BR140" s="36">
        <v>7.0100000000000004E-9</v>
      </c>
      <c r="BS140" s="36">
        <v>1.2041085466100001</v>
      </c>
      <c r="BT140" s="36">
        <v>479.28838891549998</v>
      </c>
      <c r="BU140" s="30">
        <f t="shared" si="172"/>
        <v>8.2147062376601067E-10</v>
      </c>
      <c r="BV140" s="30">
        <f t="shared" si="173"/>
        <v>8.2097133354431108E-10</v>
      </c>
      <c r="BW140" s="30">
        <f t="shared" si="174"/>
        <v>8.209713343868362E-10</v>
      </c>
      <c r="BX140" s="30">
        <f t="shared" si="175"/>
        <v>8.209713343868331E-10</v>
      </c>
      <c r="BZ140" s="36"/>
      <c r="CA140" s="36"/>
      <c r="CB140" s="36"/>
      <c r="CH140" s="36"/>
      <c r="CI140" s="36"/>
      <c r="CJ140" s="36"/>
      <c r="CP140" s="36"/>
      <c r="CQ140" s="36"/>
      <c r="CR140" s="36"/>
      <c r="CX140" s="36"/>
      <c r="CY140" s="36"/>
      <c r="CZ140" s="36"/>
      <c r="DF140" s="36">
        <v>1.0744700000000001E-6</v>
      </c>
      <c r="DG140" s="36">
        <v>3.6706413870099999</v>
      </c>
      <c r="DH140" s="36">
        <v>212.77783057619999</v>
      </c>
      <c r="DI140" s="30">
        <f t="shared" si="176"/>
        <v>-8.5490399814175018E-7</v>
      </c>
      <c r="DJ140" s="30">
        <f t="shared" si="177"/>
        <v>-8.5488327454463441E-7</v>
      </c>
      <c r="DK140" s="30">
        <f t="shared" si="178"/>
        <v>-8.5488327457960469E-7</v>
      </c>
      <c r="DL140" s="30">
        <f t="shared" si="179"/>
        <v>-8.5488327457960469E-7</v>
      </c>
      <c r="DN140" s="36">
        <v>2.0629E-7</v>
      </c>
      <c r="DO140" s="36">
        <v>1.68732248608</v>
      </c>
      <c r="DP140" s="36">
        <v>231.45834270270001</v>
      </c>
      <c r="DQ140" s="30">
        <f t="shared" si="180"/>
        <v>1.8968405257033004E-7</v>
      </c>
      <c r="DR140" s="30">
        <f t="shared" si="181"/>
        <v>1.8968686097292059E-7</v>
      </c>
      <c r="DS140" s="30">
        <f t="shared" si="182"/>
        <v>1.8968686096818178E-7</v>
      </c>
      <c r="DT140" s="30">
        <f t="shared" si="183"/>
        <v>1.8968686096818181E-7</v>
      </c>
      <c r="DV140" s="36">
        <v>4.133E-8</v>
      </c>
      <c r="DW140" s="36">
        <v>2.9047881142500001</v>
      </c>
      <c r="DX140" s="36">
        <v>107.0249274817</v>
      </c>
      <c r="DY140" s="30">
        <f t="shared" si="184"/>
        <v>-2.7886146929046898E-8</v>
      </c>
      <c r="DZ140" s="30">
        <f t="shared" si="185"/>
        <v>-2.7885658397475596E-8</v>
      </c>
      <c r="EA140" s="30">
        <f t="shared" si="186"/>
        <v>-2.7885658398299971E-8</v>
      </c>
      <c r="EB140" s="30">
        <f t="shared" si="187"/>
        <v>-2.7885658398299971E-8</v>
      </c>
      <c r="ED140" s="36">
        <v>8.7199999999999997E-9</v>
      </c>
      <c r="EE140" s="36">
        <v>6.2626196966399998</v>
      </c>
      <c r="EF140" s="36">
        <v>2.4476805547999998</v>
      </c>
      <c r="EG140" s="30">
        <f t="shared" si="188"/>
        <v>8.7149196474759698E-9</v>
      </c>
      <c r="EH140" s="30">
        <f t="shared" si="189"/>
        <v>8.7149195384693461E-9</v>
      </c>
      <c r="EI140" s="30">
        <f t="shared" si="190"/>
        <v>8.7149195384695297E-9</v>
      </c>
      <c r="EJ140" s="30">
        <f t="shared" si="191"/>
        <v>8.7149195384695297E-9</v>
      </c>
      <c r="EL140" s="36"/>
      <c r="EM140" s="36"/>
      <c r="EN140" s="36"/>
      <c r="ET140" s="36"/>
      <c r="EU140" s="36"/>
      <c r="EV140" s="36"/>
    </row>
    <row r="141" spans="1:152" s="30" customFormat="1" ht="12.75">
      <c r="N141" s="36">
        <v>3.1754999999999998E-7</v>
      </c>
      <c r="O141" s="36">
        <v>1.6927363440500001</v>
      </c>
      <c r="P141" s="36">
        <v>0.16005869440000001</v>
      </c>
      <c r="Q141" s="30">
        <f t="shared" si="152"/>
        <v>-3.8346427133281493E-8</v>
      </c>
      <c r="R141" s="30">
        <f t="shared" si="153"/>
        <v>-3.8346419583393707E-8</v>
      </c>
      <c r="S141" s="30">
        <f t="shared" si="154"/>
        <v>-3.8346419583406445E-8</v>
      </c>
      <c r="T141" s="30">
        <f t="shared" si="155"/>
        <v>-3.8346419583406445E-8</v>
      </c>
      <c r="V141" s="36">
        <v>6.9139999999999996E-8</v>
      </c>
      <c r="W141" s="36">
        <v>2.0463142672300001</v>
      </c>
      <c r="X141" s="36">
        <v>99.160620955499994</v>
      </c>
      <c r="Y141" s="30">
        <f t="shared" si="156"/>
        <v>5.1313673598728409E-9</v>
      </c>
      <c r="Z141" s="30">
        <f t="shared" si="157"/>
        <v>5.1323904358990881E-9</v>
      </c>
      <c r="AA141" s="30">
        <f t="shared" si="158"/>
        <v>5.1323904341727084E-9</v>
      </c>
      <c r="AB141" s="30">
        <f t="shared" si="159"/>
        <v>5.1323904341727241E-9</v>
      </c>
      <c r="AD141" s="36">
        <v>1.008E-8</v>
      </c>
      <c r="AE141" s="36">
        <v>4.9132585144799998</v>
      </c>
      <c r="AF141" s="36">
        <v>750.10360753340001</v>
      </c>
      <c r="AG141" s="30">
        <f t="shared" si="160"/>
        <v>7.3461261171724049E-9</v>
      </c>
      <c r="AH141" s="30">
        <f t="shared" si="161"/>
        <v>7.346900799950893E-9</v>
      </c>
      <c r="AI141" s="30">
        <f t="shared" si="162"/>
        <v>7.3469007986437383E-9</v>
      </c>
      <c r="AJ141" s="30">
        <f t="shared" si="163"/>
        <v>7.3469007986437449E-9</v>
      </c>
      <c r="AL141" s="36">
        <v>1.08E-9</v>
      </c>
      <c r="AM141" s="36">
        <v>4.2512578650000004</v>
      </c>
      <c r="AN141" s="36">
        <v>145.6310438715</v>
      </c>
      <c r="AO141" s="30">
        <f t="shared" si="164"/>
        <v>-1.0310577084699035E-9</v>
      </c>
      <c r="AP141" s="30">
        <f t="shared" si="165"/>
        <v>-1.0310647128533232E-9</v>
      </c>
      <c r="AQ141" s="30">
        <f t="shared" si="166"/>
        <v>-1.0310647128415042E-9</v>
      </c>
      <c r="AR141" s="30">
        <f t="shared" si="167"/>
        <v>-1.0310647128415042E-9</v>
      </c>
      <c r="AT141" s="36"/>
      <c r="AU141" s="36"/>
      <c r="AV141" s="36"/>
      <c r="BB141" s="36"/>
      <c r="BC141" s="36"/>
      <c r="BD141" s="36"/>
      <c r="BJ141" s="36">
        <v>3.2089999999999998E-8</v>
      </c>
      <c r="BK141" s="36">
        <v>0.42853440759</v>
      </c>
      <c r="BL141" s="36">
        <v>218.9281697305</v>
      </c>
      <c r="BM141" s="30">
        <f t="shared" si="168"/>
        <v>2.2692630267434567E-8</v>
      </c>
      <c r="BN141" s="30">
        <f t="shared" si="169"/>
        <v>2.2691886953484606E-8</v>
      </c>
      <c r="BO141" s="30">
        <f t="shared" si="170"/>
        <v>2.2691886954738923E-8</v>
      </c>
      <c r="BP141" s="30">
        <f t="shared" si="171"/>
        <v>2.269188695473892E-8</v>
      </c>
      <c r="BR141" s="36">
        <v>6.24E-9</v>
      </c>
      <c r="BS141" s="36">
        <v>2.3058577953400001</v>
      </c>
      <c r="BT141" s="36">
        <v>643.82943957709995</v>
      </c>
      <c r="BU141" s="30">
        <f t="shared" si="172"/>
        <v>1.8851039019850002E-9</v>
      </c>
      <c r="BV141" s="30">
        <f t="shared" si="173"/>
        <v>1.8845308160548624E-9</v>
      </c>
      <c r="BW141" s="30">
        <f t="shared" si="174"/>
        <v>1.884530817021925E-9</v>
      </c>
      <c r="BX141" s="30">
        <f t="shared" si="175"/>
        <v>1.8845308170219226E-9</v>
      </c>
      <c r="BZ141" s="36"/>
      <c r="CA141" s="36"/>
      <c r="CB141" s="36"/>
      <c r="CH141" s="36"/>
      <c r="CI141" s="36"/>
      <c r="CJ141" s="36"/>
      <c r="CP141" s="36"/>
      <c r="CQ141" s="36"/>
      <c r="CR141" s="36"/>
      <c r="CX141" s="36"/>
      <c r="CY141" s="36"/>
      <c r="CZ141" s="36"/>
      <c r="DF141" s="36">
        <v>1.08642E-6</v>
      </c>
      <c r="DG141" s="36">
        <v>2.8549238902399998</v>
      </c>
      <c r="DH141" s="36">
        <v>21.340641002400002</v>
      </c>
      <c r="DI141" s="30">
        <f t="shared" si="176"/>
        <v>-9.9853400658607264E-7</v>
      </c>
      <c r="DJ141" s="30">
        <f t="shared" si="177"/>
        <v>-9.9853263962522527E-7</v>
      </c>
      <c r="DK141" s="30">
        <f t="shared" si="178"/>
        <v>-9.9853263962753196E-7</v>
      </c>
      <c r="DL141" s="30">
        <f t="shared" si="179"/>
        <v>-9.9853263962753196E-7</v>
      </c>
      <c r="DN141" s="36">
        <v>2.1429E-7</v>
      </c>
      <c r="DO141" s="36">
        <v>3.0891442846700001</v>
      </c>
      <c r="DP141" s="36">
        <v>554.0699874828</v>
      </c>
      <c r="DQ141" s="30">
        <f t="shared" si="180"/>
        <v>2.1425880666634578E-7</v>
      </c>
      <c r="DR141" s="30">
        <f t="shared" si="181"/>
        <v>2.1425910906390129E-7</v>
      </c>
      <c r="DS141" s="30">
        <f t="shared" si="182"/>
        <v>2.1425910906339227E-7</v>
      </c>
      <c r="DT141" s="30">
        <f t="shared" si="183"/>
        <v>2.1425910906339227E-7</v>
      </c>
      <c r="DV141" s="36">
        <v>4.0350000000000001E-8</v>
      </c>
      <c r="DW141" s="36">
        <v>2.9297268178700002</v>
      </c>
      <c r="DX141" s="36">
        <v>1994.3304451573999</v>
      </c>
      <c r="DY141" s="30">
        <f t="shared" si="184"/>
        <v>-1.0918167810307074E-8</v>
      </c>
      <c r="DZ141" s="30">
        <f t="shared" si="185"/>
        <v>-1.0929759596752077E-8</v>
      </c>
      <c r="EA141" s="30">
        <f t="shared" si="186"/>
        <v>-1.0929759577192429E-8</v>
      </c>
      <c r="EB141" s="30">
        <f t="shared" si="187"/>
        <v>-1.0929759577192498E-8</v>
      </c>
      <c r="ED141" s="36">
        <v>1.082E-8</v>
      </c>
      <c r="EE141" s="36">
        <v>4.4829828332200004</v>
      </c>
      <c r="EF141" s="36">
        <v>2214.7430875962</v>
      </c>
      <c r="EG141" s="30">
        <f t="shared" si="188"/>
        <v>6.1813187293376486E-10</v>
      </c>
      <c r="EH141" s="30">
        <f t="shared" si="189"/>
        <v>6.145518666197265E-10</v>
      </c>
      <c r="EI141" s="30">
        <f t="shared" si="190"/>
        <v>6.1455187266083672E-10</v>
      </c>
      <c r="EJ141" s="30">
        <f t="shared" si="191"/>
        <v>6.1455187266081759E-10</v>
      </c>
      <c r="EL141" s="36"/>
      <c r="EM141" s="36"/>
      <c r="EN141" s="36"/>
      <c r="ET141" s="36"/>
      <c r="EU141" s="36"/>
      <c r="EV141" s="36"/>
    </row>
    <row r="142" spans="1:152" s="30" customFormat="1" ht="12.75">
      <c r="A142" s="34" t="s">
        <v>26</v>
      </c>
      <c r="B142" s="33" t="s">
        <v>27</v>
      </c>
      <c r="C142" s="34" t="s">
        <v>26</v>
      </c>
      <c r="D142" s="34" t="s">
        <v>26</v>
      </c>
      <c r="E142" s="34" t="s">
        <v>26</v>
      </c>
      <c r="F142" s="34" t="s">
        <v>26</v>
      </c>
      <c r="N142" s="36">
        <v>3.0880000000000001E-7</v>
      </c>
      <c r="O142" s="36">
        <v>6.1352570383199998</v>
      </c>
      <c r="P142" s="36">
        <v>417.03696332039999</v>
      </c>
      <c r="Q142" s="30">
        <f t="shared" si="152"/>
        <v>-2.3984772914165031E-7</v>
      </c>
      <c r="R142" s="30">
        <f t="shared" si="153"/>
        <v>-2.3985986632308173E-7</v>
      </c>
      <c r="S142" s="30">
        <f t="shared" si="154"/>
        <v>-2.3985986630260175E-7</v>
      </c>
      <c r="T142" s="30">
        <f t="shared" si="155"/>
        <v>-2.3985986630260175E-7</v>
      </c>
      <c r="V142" s="36">
        <v>5.3629999999999998E-8</v>
      </c>
      <c r="W142" s="36">
        <v>5.4799510313899997</v>
      </c>
      <c r="X142" s="36">
        <v>563.6312150384</v>
      </c>
      <c r="Y142" s="30">
        <f t="shared" si="156"/>
        <v>-3.7871367819914708E-8</v>
      </c>
      <c r="Z142" s="30">
        <f t="shared" si="157"/>
        <v>-3.7868165053398196E-8</v>
      </c>
      <c r="AA142" s="30">
        <f t="shared" si="158"/>
        <v>-3.7868165058802895E-8</v>
      </c>
      <c r="AB142" s="30">
        <f t="shared" si="159"/>
        <v>-3.7868165058802875E-8</v>
      </c>
      <c r="AD142" s="36">
        <v>8.6200000000000004E-9</v>
      </c>
      <c r="AE142" s="36">
        <v>4.7999851847399997</v>
      </c>
      <c r="AF142" s="36">
        <v>1677.9385755008</v>
      </c>
      <c r="AG142" s="30">
        <f t="shared" si="160"/>
        <v>-1.7878288155725083E-9</v>
      </c>
      <c r="AH142" s="30">
        <f t="shared" si="161"/>
        <v>-1.7857114981141269E-9</v>
      </c>
      <c r="AI142" s="30">
        <f t="shared" si="162"/>
        <v>-1.7857115016870745E-9</v>
      </c>
      <c r="AJ142" s="30">
        <f t="shared" si="163"/>
        <v>-1.7857115016870594E-9</v>
      </c>
      <c r="AL142" s="36">
        <v>1.0600000000000001E-9</v>
      </c>
      <c r="AM142" s="36">
        <v>1.04047809351</v>
      </c>
      <c r="AN142" s="36">
        <v>1162.4747044077999</v>
      </c>
      <c r="AO142" s="30">
        <f t="shared" si="164"/>
        <v>6.7681905457713925E-10</v>
      </c>
      <c r="AP142" s="30">
        <f t="shared" si="165"/>
        <v>6.7696095063672269E-10</v>
      </c>
      <c r="AQ142" s="30">
        <f t="shared" si="166"/>
        <v>6.7696095039729888E-10</v>
      </c>
      <c r="AR142" s="30">
        <f t="shared" si="167"/>
        <v>6.769609503972996E-10</v>
      </c>
      <c r="AT142" s="36"/>
      <c r="AU142" s="36"/>
      <c r="AV142" s="36"/>
      <c r="BB142" s="36"/>
      <c r="BC142" s="36"/>
      <c r="BD142" s="36"/>
      <c r="BJ142" s="36">
        <v>2.5089999999999998E-8</v>
      </c>
      <c r="BK142" s="36">
        <v>2.9470458910000001</v>
      </c>
      <c r="BL142" s="36">
        <v>70.849445304200003</v>
      </c>
      <c r="BM142" s="30">
        <f t="shared" si="168"/>
        <v>-2.0884848991868477E-8</v>
      </c>
      <c r="BN142" s="30">
        <f t="shared" si="169"/>
        <v>-2.0884701580902744E-8</v>
      </c>
      <c r="BO142" s="30">
        <f t="shared" si="170"/>
        <v>-2.0884701581151491E-8</v>
      </c>
      <c r="BP142" s="30">
        <f t="shared" si="171"/>
        <v>-2.0884701581151491E-8</v>
      </c>
      <c r="BR142" s="36">
        <v>5.8200000000000002E-9</v>
      </c>
      <c r="BS142" s="36">
        <v>0.18811617695999999</v>
      </c>
      <c r="BT142" s="36">
        <v>1.4844727083</v>
      </c>
      <c r="BU142" s="30">
        <f t="shared" si="172"/>
        <v>5.7260896520654459E-9</v>
      </c>
      <c r="BV142" s="30">
        <f t="shared" si="173"/>
        <v>5.7260898833704693E-9</v>
      </c>
      <c r="BW142" s="30">
        <f t="shared" si="174"/>
        <v>5.7260898833700797E-9</v>
      </c>
      <c r="BX142" s="30">
        <f t="shared" si="175"/>
        <v>5.7260898833700797E-9</v>
      </c>
      <c r="BZ142" s="36"/>
      <c r="CA142" s="36"/>
      <c r="CB142" s="36"/>
      <c r="CH142" s="36"/>
      <c r="CI142" s="36"/>
      <c r="CJ142" s="36"/>
      <c r="CP142" s="36"/>
      <c r="CQ142" s="36"/>
      <c r="CR142" s="36"/>
      <c r="CX142" s="36"/>
      <c r="CY142" s="36"/>
      <c r="CZ142" s="36"/>
      <c r="DF142" s="36">
        <v>9.7742999999999993E-7</v>
      </c>
      <c r="DG142" s="36">
        <v>5.1223184559900004</v>
      </c>
      <c r="DH142" s="36">
        <v>2634.2277314714001</v>
      </c>
      <c r="DI142" s="30">
        <f t="shared" si="176"/>
        <v>-9.7575388248608091E-7</v>
      </c>
      <c r="DJ142" s="30">
        <f t="shared" si="177"/>
        <v>-9.7573125307352692E-7</v>
      </c>
      <c r="DK142" s="30">
        <f t="shared" si="178"/>
        <v>-9.7573125311184076E-7</v>
      </c>
      <c r="DL142" s="30">
        <f t="shared" si="179"/>
        <v>-9.7573125311184054E-7</v>
      </c>
      <c r="DN142" s="36">
        <v>2.131E-7</v>
      </c>
      <c r="DO142" s="36">
        <v>0.38868340861</v>
      </c>
      <c r="DP142" s="36">
        <v>319.5732633943</v>
      </c>
      <c r="DQ142" s="30">
        <f t="shared" si="180"/>
        <v>3.9739804603868761E-8</v>
      </c>
      <c r="DR142" s="30">
        <f t="shared" si="181"/>
        <v>3.972979288258591E-8</v>
      </c>
      <c r="DS142" s="30">
        <f t="shared" si="182"/>
        <v>3.9729792899480141E-8</v>
      </c>
      <c r="DT142" s="30">
        <f t="shared" si="183"/>
        <v>3.9729792899480101E-8</v>
      </c>
      <c r="DV142" s="36">
        <v>4.9159999999999998E-8</v>
      </c>
      <c r="DW142" s="36">
        <v>3.1231626756100002</v>
      </c>
      <c r="DX142" s="36">
        <v>1898.3512179396</v>
      </c>
      <c r="DY142" s="30">
        <f t="shared" si="184"/>
        <v>2.145358958833852E-8</v>
      </c>
      <c r="DZ142" s="30">
        <f t="shared" si="185"/>
        <v>2.1441024091128673E-8</v>
      </c>
      <c r="EA142" s="30">
        <f t="shared" si="186"/>
        <v>2.1441024112333692E-8</v>
      </c>
      <c r="EB142" s="30">
        <f t="shared" si="187"/>
        <v>2.1441024112333613E-8</v>
      </c>
      <c r="ED142" s="36">
        <v>9.5900000000000002E-9</v>
      </c>
      <c r="EE142" s="36">
        <v>0.74479087917999998</v>
      </c>
      <c r="EF142" s="36">
        <v>16.674774556399999</v>
      </c>
      <c r="EG142" s="30">
        <f t="shared" si="188"/>
        <v>7.6208630988032039E-9</v>
      </c>
      <c r="EH142" s="30">
        <f t="shared" si="189"/>
        <v>7.6208776245164868E-9</v>
      </c>
      <c r="EI142" s="30">
        <f t="shared" si="190"/>
        <v>7.6208776244919758E-9</v>
      </c>
      <c r="EJ142" s="30">
        <f t="shared" si="191"/>
        <v>7.6208776244919758E-9</v>
      </c>
      <c r="EL142" s="36"/>
      <c r="EM142" s="36"/>
      <c r="EN142" s="36"/>
      <c r="ET142" s="36"/>
      <c r="EU142" s="36"/>
      <c r="EV142" s="36"/>
    </row>
    <row r="143" spans="1:152" s="30" customFormat="1" ht="12.75">
      <c r="N143" s="36">
        <v>3.6388E-7</v>
      </c>
      <c r="O143" s="36">
        <v>6.0058603264699997</v>
      </c>
      <c r="P143" s="36">
        <v>18.159247264699999</v>
      </c>
      <c r="Q143" s="30">
        <f t="shared" si="152"/>
        <v>3.3819037575846678E-7</v>
      </c>
      <c r="R143" s="30">
        <f t="shared" si="153"/>
        <v>3.3819001083024277E-7</v>
      </c>
      <c r="S143" s="30">
        <f t="shared" si="154"/>
        <v>3.3819001083085866E-7</v>
      </c>
      <c r="T143" s="30">
        <f t="shared" si="155"/>
        <v>3.3819001083085866E-7</v>
      </c>
      <c r="V143" s="36">
        <v>5.1720000000000003E-8</v>
      </c>
      <c r="W143" s="36">
        <v>2.11968421583</v>
      </c>
      <c r="X143" s="36">
        <v>214.26230328450001</v>
      </c>
      <c r="Y143" s="30">
        <f t="shared" si="156"/>
        <v>3.0849811105815979E-8</v>
      </c>
      <c r="Z143" s="30">
        <f t="shared" si="157"/>
        <v>3.0851142030120758E-8</v>
      </c>
      <c r="AA143" s="30">
        <f t="shared" si="158"/>
        <v>3.085114202787493E-8</v>
      </c>
      <c r="AB143" s="30">
        <f t="shared" si="159"/>
        <v>3.0851142027874936E-8</v>
      </c>
      <c r="AD143" s="36">
        <v>8.2800000000000004E-9</v>
      </c>
      <c r="AE143" s="36">
        <v>2.2194084901700002</v>
      </c>
      <c r="AF143" s="36">
        <v>333.65734504400001</v>
      </c>
      <c r="AG143" s="30">
        <f t="shared" si="160"/>
        <v>7.721402796370508E-9</v>
      </c>
      <c r="AH143" s="30">
        <f t="shared" si="161"/>
        <v>7.7215520551964825E-9</v>
      </c>
      <c r="AI143" s="30">
        <f t="shared" si="162"/>
        <v>7.7215520549446341E-9</v>
      </c>
      <c r="AJ143" s="30">
        <f t="shared" si="163"/>
        <v>7.7215520549446341E-9</v>
      </c>
      <c r="AL143" s="36">
        <v>1.14E-9</v>
      </c>
      <c r="AM143" s="36">
        <v>2.6405573709999999</v>
      </c>
      <c r="AN143" s="36">
        <v>362.86229257259998</v>
      </c>
      <c r="AO143" s="30">
        <f t="shared" si="164"/>
        <v>9.220633114634536E-10</v>
      </c>
      <c r="AP143" s="30">
        <f t="shared" si="165"/>
        <v>9.2209970973151723E-10</v>
      </c>
      <c r="AQ143" s="30">
        <f t="shared" si="166"/>
        <v>9.2209970967009959E-10</v>
      </c>
      <c r="AR143" s="30">
        <f t="shared" si="167"/>
        <v>9.220997096700999E-10</v>
      </c>
      <c r="AT143" s="36"/>
      <c r="AU143" s="36"/>
      <c r="AV143" s="36"/>
      <c r="BB143" s="36"/>
      <c r="BC143" s="36"/>
      <c r="BD143" s="36"/>
      <c r="BJ143" s="36">
        <v>2.3079999999999999E-8</v>
      </c>
      <c r="BK143" s="36">
        <v>0.63861650865999997</v>
      </c>
      <c r="BL143" s="36">
        <v>251.43213107579999</v>
      </c>
      <c r="BM143" s="30">
        <f t="shared" si="168"/>
        <v>1.6801114434009951E-8</v>
      </c>
      <c r="BN143" s="30">
        <f t="shared" si="169"/>
        <v>1.6800519055297466E-8</v>
      </c>
      <c r="BO143" s="30">
        <f t="shared" si="170"/>
        <v>1.6800519056302149E-8</v>
      </c>
      <c r="BP143" s="30">
        <f t="shared" si="171"/>
        <v>1.6800519056302146E-8</v>
      </c>
      <c r="BR143" s="36">
        <v>5.1300000000000003E-9</v>
      </c>
      <c r="BS143" s="36">
        <v>2.5652596783999999</v>
      </c>
      <c r="BT143" s="36">
        <v>404.50679034820001</v>
      </c>
      <c r="BU143" s="30">
        <f t="shared" si="172"/>
        <v>4.8656220469413663E-9</v>
      </c>
      <c r="BV143" s="30">
        <f t="shared" si="173"/>
        <v>4.8657204351221034E-9</v>
      </c>
      <c r="BW143" s="30">
        <f t="shared" si="174"/>
        <v>4.8657204349560941E-9</v>
      </c>
      <c r="BX143" s="30">
        <f t="shared" si="175"/>
        <v>4.8657204349560949E-9</v>
      </c>
      <c r="BZ143" s="36"/>
      <c r="CA143" s="36"/>
      <c r="CB143" s="36"/>
      <c r="CH143" s="36"/>
      <c r="CI143" s="36"/>
      <c r="CJ143" s="36"/>
      <c r="CP143" s="36"/>
      <c r="CQ143" s="36"/>
      <c r="CR143" s="36"/>
      <c r="CX143" s="36"/>
      <c r="CY143" s="36"/>
      <c r="CZ143" s="36"/>
      <c r="DF143" s="36">
        <v>1.09097E-6</v>
      </c>
      <c r="DG143" s="36">
        <v>1.63231061493</v>
      </c>
      <c r="DH143" s="36">
        <v>208.633228992</v>
      </c>
      <c r="DI143" s="30">
        <f t="shared" si="176"/>
        <v>9.6992787975757127E-7</v>
      </c>
      <c r="DJ143" s="30">
        <f t="shared" si="177"/>
        <v>9.6994347189798839E-7</v>
      </c>
      <c r="DK143" s="30">
        <f t="shared" si="178"/>
        <v>9.6994347187167828E-7</v>
      </c>
      <c r="DL143" s="30">
        <f t="shared" si="179"/>
        <v>9.6994347187167849E-7</v>
      </c>
      <c r="DN143" s="36">
        <v>2.0521E-7</v>
      </c>
      <c r="DO143" s="36">
        <v>2.4565185128299998</v>
      </c>
      <c r="DP143" s="36">
        <v>18.159247264699999</v>
      </c>
      <c r="DQ143" s="30">
        <f t="shared" si="180"/>
        <v>-1.4505295388227157E-7</v>
      </c>
      <c r="DR143" s="30">
        <f t="shared" si="181"/>
        <v>-1.4505255944521281E-7</v>
      </c>
      <c r="DS143" s="30">
        <f t="shared" si="182"/>
        <v>-1.4505255944587839E-7</v>
      </c>
      <c r="DT143" s="30">
        <f t="shared" si="183"/>
        <v>-1.4505255944587839E-7</v>
      </c>
      <c r="DV143" s="36">
        <v>3.6570000000000003E-8</v>
      </c>
      <c r="DW143" s="36">
        <v>3.2468024673400002</v>
      </c>
      <c r="DX143" s="36">
        <v>362.86229257259998</v>
      </c>
      <c r="DY143" s="30">
        <f t="shared" si="184"/>
        <v>1.2054523585258837E-8</v>
      </c>
      <c r="DZ143" s="30">
        <f t="shared" si="185"/>
        <v>1.2056398253823551E-8</v>
      </c>
      <c r="EA143" s="30">
        <f t="shared" si="186"/>
        <v>1.2056398250660187E-8</v>
      </c>
      <c r="EB143" s="30">
        <f t="shared" si="187"/>
        <v>1.2056398250660204E-8</v>
      </c>
      <c r="ED143" s="36">
        <v>1.035E-8</v>
      </c>
      <c r="EE143" s="36">
        <v>4.0566497932700001</v>
      </c>
      <c r="EF143" s="36">
        <v>231.45834270270001</v>
      </c>
      <c r="EG143" s="30">
        <f t="shared" si="188"/>
        <v>-9.6560092307772798E-9</v>
      </c>
      <c r="EH143" s="30">
        <f t="shared" si="189"/>
        <v>-9.6558801717661424E-9</v>
      </c>
      <c r="EI143" s="30">
        <f t="shared" si="190"/>
        <v>-9.6558801719839308E-9</v>
      </c>
      <c r="EJ143" s="30">
        <f t="shared" si="191"/>
        <v>-9.6558801719839308E-9</v>
      </c>
      <c r="EL143" s="36"/>
      <c r="EM143" s="36"/>
      <c r="EN143" s="36"/>
      <c r="ET143" s="36"/>
      <c r="EU143" s="36"/>
      <c r="EV143" s="36"/>
    </row>
    <row r="144" spans="1:152" s="30" customFormat="1" ht="12.75">
      <c r="A144" s="30" t="s">
        <v>235</v>
      </c>
      <c r="B144" s="30" t="s">
        <v>236</v>
      </c>
      <c r="C144" s="30" t="s">
        <v>237</v>
      </c>
      <c r="D144" s="30" t="s">
        <v>238</v>
      </c>
      <c r="E144" s="30" t="s">
        <v>239</v>
      </c>
      <c r="F144" s="30" t="s">
        <v>27</v>
      </c>
      <c r="G144" s="2"/>
      <c r="N144" s="36">
        <v>2.9032000000000002E-7</v>
      </c>
      <c r="O144" s="36">
        <v>1.1966054450500001</v>
      </c>
      <c r="P144" s="36">
        <v>404.50679034820001</v>
      </c>
      <c r="Q144" s="30">
        <f t="shared" si="152"/>
        <v>1.454077262553045E-7</v>
      </c>
      <c r="R144" s="30">
        <f t="shared" si="153"/>
        <v>1.4539251613915049E-7</v>
      </c>
      <c r="S144" s="30">
        <f t="shared" si="154"/>
        <v>1.4539251616481708E-7</v>
      </c>
      <c r="T144" s="30">
        <f t="shared" si="155"/>
        <v>1.4539251616481697E-7</v>
      </c>
      <c r="V144" s="36">
        <v>5.1170000000000001E-8</v>
      </c>
      <c r="W144" s="36">
        <v>5.7698768410700003</v>
      </c>
      <c r="X144" s="36">
        <v>565.11568774670002</v>
      </c>
      <c r="Y144" s="30">
        <f t="shared" si="156"/>
        <v>-4.4781663000012843E-8</v>
      </c>
      <c r="Z144" s="30">
        <f t="shared" si="157"/>
        <v>-4.4779569226687774E-8</v>
      </c>
      <c r="AA144" s="30">
        <f t="shared" si="158"/>
        <v>-4.4779569230221166E-8</v>
      </c>
      <c r="AB144" s="30">
        <f t="shared" si="159"/>
        <v>-4.4779569230221159E-8</v>
      </c>
      <c r="AD144" s="36">
        <v>7.4499999999999997E-9</v>
      </c>
      <c r="AE144" s="36">
        <v>3.9727929998399998</v>
      </c>
      <c r="AF144" s="36">
        <v>1574.8458012822</v>
      </c>
      <c r="AG144" s="30">
        <f t="shared" si="160"/>
        <v>3.4753192765250134E-10</v>
      </c>
      <c r="AH144" s="30">
        <f t="shared" si="161"/>
        <v>3.4928563771731409E-10</v>
      </c>
      <c r="AI144" s="30">
        <f t="shared" si="162"/>
        <v>3.4928563475805353E-10</v>
      </c>
      <c r="AJ144" s="30">
        <f t="shared" si="163"/>
        <v>3.4928563475806677E-10</v>
      </c>
      <c r="AL144" s="36">
        <v>9.2999999999999999E-10</v>
      </c>
      <c r="AM144" s="36">
        <v>3.3674627588599999</v>
      </c>
      <c r="AN144" s="36">
        <v>483.2205421786</v>
      </c>
      <c r="AO144" s="30">
        <f t="shared" si="164"/>
        <v>7.1831658391009167E-10</v>
      </c>
      <c r="AP144" s="30">
        <f t="shared" si="165"/>
        <v>7.1835929384907036E-10</v>
      </c>
      <c r="AQ144" s="30">
        <f t="shared" si="166"/>
        <v>7.1835929377700276E-10</v>
      </c>
      <c r="AR144" s="30">
        <f t="shared" si="167"/>
        <v>7.1835929377700307E-10</v>
      </c>
      <c r="AT144" s="36"/>
      <c r="AU144" s="36"/>
      <c r="AV144" s="36"/>
      <c r="BB144" s="36"/>
      <c r="BC144" s="36"/>
      <c r="BD144" s="36"/>
      <c r="BJ144" s="36">
        <v>2.8690000000000001E-8</v>
      </c>
      <c r="BK144" s="36">
        <v>4.3195934674499998</v>
      </c>
      <c r="BL144" s="36">
        <v>767.3690829208</v>
      </c>
      <c r="BM144" s="30">
        <f t="shared" si="168"/>
        <v>2.8629675115069645E-8</v>
      </c>
      <c r="BN144" s="30">
        <f t="shared" si="169"/>
        <v>2.8629888448672141E-8</v>
      </c>
      <c r="BO144" s="30">
        <f t="shared" si="170"/>
        <v>2.8629888448312473E-8</v>
      </c>
      <c r="BP144" s="30">
        <f t="shared" si="171"/>
        <v>2.8629888448312476E-8</v>
      </c>
      <c r="BR144" s="36">
        <v>5.0199999999999996E-9</v>
      </c>
      <c r="BS144" s="36">
        <v>4.9742381436700001</v>
      </c>
      <c r="BT144" s="36">
        <v>212.54833591260001</v>
      </c>
      <c r="BU144" s="30">
        <f t="shared" si="172"/>
        <v>-3.98368094845397E-9</v>
      </c>
      <c r="BV144" s="30">
        <f t="shared" si="173"/>
        <v>-3.9837780988145946E-9</v>
      </c>
      <c r="BW144" s="30">
        <f t="shared" si="174"/>
        <v>-3.9837780986506615E-9</v>
      </c>
      <c r="BX144" s="30">
        <f t="shared" si="175"/>
        <v>-3.9837780986506632E-9</v>
      </c>
      <c r="BZ144" s="36"/>
      <c r="CA144" s="36"/>
      <c r="CB144" s="36"/>
      <c r="CH144" s="36"/>
      <c r="CI144" s="36"/>
      <c r="CJ144" s="36"/>
      <c r="CP144" s="36"/>
      <c r="CQ144" s="36"/>
      <c r="CR144" s="36"/>
      <c r="CX144" s="36"/>
      <c r="CY144" s="36"/>
      <c r="CZ144" s="36"/>
      <c r="DF144" s="36">
        <v>9.6852000000000005E-7</v>
      </c>
      <c r="DG144" s="36">
        <v>4.1992828003499998</v>
      </c>
      <c r="DH144" s="36">
        <v>305.34616939270001</v>
      </c>
      <c r="DI144" s="30">
        <f t="shared" si="176"/>
        <v>-7.7954187223047276E-7</v>
      </c>
      <c r="DJ144" s="30">
        <f t="shared" si="177"/>
        <v>-7.7951561015596798E-7</v>
      </c>
      <c r="DK144" s="30">
        <f t="shared" si="178"/>
        <v>-7.7951561020028506E-7</v>
      </c>
      <c r="DL144" s="30">
        <f t="shared" si="179"/>
        <v>-7.7951561020028506E-7</v>
      </c>
      <c r="DN144" s="36">
        <v>2.6054999999999999E-7</v>
      </c>
      <c r="DO144" s="36">
        <v>4.2755495116900004</v>
      </c>
      <c r="DP144" s="36">
        <v>483.2205421786</v>
      </c>
      <c r="DQ144" s="30">
        <f t="shared" si="180"/>
        <v>-6.6437262982778458E-9</v>
      </c>
      <c r="DR144" s="30">
        <f t="shared" si="181"/>
        <v>-6.6248926455566127E-9</v>
      </c>
      <c r="DS144" s="30">
        <f t="shared" si="182"/>
        <v>-6.6248926773374179E-9</v>
      </c>
      <c r="DT144" s="30">
        <f t="shared" si="183"/>
        <v>-6.6248926773373021E-9</v>
      </c>
      <c r="DV144" s="36">
        <v>3.7529999999999999E-8</v>
      </c>
      <c r="DW144" s="36">
        <v>0.87719890943000001</v>
      </c>
      <c r="DX144" s="36">
        <v>703.63318461740005</v>
      </c>
      <c r="DY144" s="30">
        <f t="shared" si="184"/>
        <v>-3.7271461128030831E-8</v>
      </c>
      <c r="DZ144" s="30">
        <f t="shared" si="185"/>
        <v>-3.727192394511834E-8</v>
      </c>
      <c r="EA144" s="30">
        <f t="shared" si="186"/>
        <v>-3.727192394433772E-8</v>
      </c>
      <c r="EB144" s="30">
        <f t="shared" si="187"/>
        <v>-3.727192394433772E-8</v>
      </c>
      <c r="ED144" s="36">
        <v>8.5099999999999998E-9</v>
      </c>
      <c r="EE144" s="36">
        <v>9.3604953219999995E-2</v>
      </c>
      <c r="EF144" s="36">
        <v>628.85158605009997</v>
      </c>
      <c r="EG144" s="30">
        <f t="shared" si="188"/>
        <v>-8.2422436207762907E-9</v>
      </c>
      <c r="EH144" s="30">
        <f t="shared" si="189"/>
        <v>-8.2420442906223422E-9</v>
      </c>
      <c r="EI144" s="30">
        <f t="shared" si="190"/>
        <v>-8.2420442909587616E-9</v>
      </c>
      <c r="EJ144" s="30">
        <f t="shared" si="191"/>
        <v>-8.2420442909587616E-9</v>
      </c>
      <c r="EL144" s="36"/>
      <c r="EM144" s="36"/>
      <c r="EN144" s="36"/>
      <c r="ET144" s="36"/>
      <c r="EU144" s="36"/>
      <c r="EV144" s="36"/>
    </row>
    <row r="145" spans="1:152" s="30" customFormat="1" ht="15">
      <c r="A145" s="30">
        <f>(E106*E106+F106*F106-B9*B9)/(2*E106*F106)</f>
        <v>0.99480154021305511</v>
      </c>
      <c r="B145" s="30">
        <f>ACOS(A145)</f>
        <v>0.10200950973756839</v>
      </c>
      <c r="C145" s="30">
        <f>DEGREES(B145)</f>
        <v>5.8447143781613429</v>
      </c>
      <c r="D145" s="30">
        <f>C145/100</f>
        <v>5.8447143781613427E-2</v>
      </c>
      <c r="E145" s="30">
        <f>(1+A145)/2</f>
        <v>0.9974007701065275</v>
      </c>
      <c r="F145" s="177">
        <f>-8.68+5*LOG10(E106*F106)+0.044*F154-2.6*ABS(C150)+1.25*C150*C150</f>
        <v>0.93080760036392451</v>
      </c>
      <c r="G145" s="2"/>
      <c r="N145" s="36">
        <v>3.2812E-7</v>
      </c>
      <c r="O145" s="36">
        <v>0.53649479713000003</v>
      </c>
      <c r="P145" s="36">
        <v>107.0249274817</v>
      </c>
      <c r="Q145" s="30">
        <f t="shared" si="152"/>
        <v>3.2758874351681612E-7</v>
      </c>
      <c r="R145" s="30">
        <f t="shared" si="153"/>
        <v>3.2758844457097904E-7</v>
      </c>
      <c r="S145" s="30">
        <f t="shared" si="154"/>
        <v>3.275884445714836E-7</v>
      </c>
      <c r="T145" s="30">
        <f t="shared" si="155"/>
        <v>3.275884445714836E-7</v>
      </c>
      <c r="V145" s="36">
        <v>6.1970000000000005E-8</v>
      </c>
      <c r="W145" s="36">
        <v>1.6255368880000001</v>
      </c>
      <c r="X145" s="36">
        <v>1589.0728952838001</v>
      </c>
      <c r="Y145" s="30">
        <f t="shared" si="156"/>
        <v>3.842359578453439E-8</v>
      </c>
      <c r="Z145" s="30">
        <f t="shared" si="157"/>
        <v>3.841203362793169E-8</v>
      </c>
      <c r="AA145" s="30">
        <f t="shared" si="158"/>
        <v>3.8412033647444007E-8</v>
      </c>
      <c r="AB145" s="30">
        <f t="shared" si="159"/>
        <v>3.8412033647444007E-8</v>
      </c>
      <c r="AD145" s="36">
        <v>9.0300000000000005E-9</v>
      </c>
      <c r="AE145" s="36">
        <v>5.5896378279899999</v>
      </c>
      <c r="AF145" s="36">
        <v>1788.1448967202</v>
      </c>
      <c r="AG145" s="30">
        <f t="shared" si="160"/>
        <v>-3.412435825124411E-9</v>
      </c>
      <c r="AH145" s="30">
        <f t="shared" si="161"/>
        <v>-3.4101986907617372E-9</v>
      </c>
      <c r="AI145" s="30">
        <f t="shared" si="162"/>
        <v>-3.4101986945369875E-9</v>
      </c>
      <c r="AJ145" s="30">
        <f t="shared" si="163"/>
        <v>-3.4101986945369722E-9</v>
      </c>
      <c r="AL145" s="36">
        <v>9.0999999999999996E-10</v>
      </c>
      <c r="AM145" s="36">
        <v>2.0579624869200002</v>
      </c>
      <c r="AN145" s="36">
        <v>210.85141488319999</v>
      </c>
      <c r="AO145" s="30">
        <f t="shared" si="164"/>
        <v>5.7355556838985597E-10</v>
      </c>
      <c r="AP145" s="30">
        <f t="shared" si="165"/>
        <v>5.7357785882076913E-10</v>
      </c>
      <c r="AQ145" s="30">
        <f t="shared" si="166"/>
        <v>5.7357785878315578E-10</v>
      </c>
      <c r="AR145" s="30">
        <f t="shared" si="167"/>
        <v>5.7357785878315588E-10</v>
      </c>
      <c r="AT145" s="36"/>
      <c r="AU145" s="36"/>
      <c r="AV145" s="36"/>
      <c r="BB145" s="36"/>
      <c r="BC145" s="36"/>
      <c r="BD145" s="36"/>
      <c r="BJ145" s="36">
        <v>2.2320000000000001E-8</v>
      </c>
      <c r="BK145" s="36">
        <v>0.56929937568</v>
      </c>
      <c r="BL145" s="36">
        <v>1073.6090241908</v>
      </c>
      <c r="BM145" s="30">
        <f t="shared" si="168"/>
        <v>1.3878161665656611E-8</v>
      </c>
      <c r="BN145" s="30">
        <f t="shared" si="169"/>
        <v>1.3880969808228482E-8</v>
      </c>
      <c r="BO145" s="30">
        <f t="shared" si="170"/>
        <v>1.38809698034902E-8</v>
      </c>
      <c r="BP145" s="30">
        <f t="shared" si="171"/>
        <v>1.388096980349023E-8</v>
      </c>
      <c r="BR145" s="36">
        <v>6.4400000000000001E-9</v>
      </c>
      <c r="BS145" s="36">
        <v>2.10955154583</v>
      </c>
      <c r="BT145" s="36">
        <v>1272.6810256271999</v>
      </c>
      <c r="BU145" s="30">
        <f t="shared" si="172"/>
        <v>1.4965795606130226E-9</v>
      </c>
      <c r="BV145" s="30">
        <f t="shared" si="173"/>
        <v>1.4977723920404349E-9</v>
      </c>
      <c r="BW145" s="30">
        <f t="shared" si="174"/>
        <v>1.4977723900276439E-9</v>
      </c>
      <c r="BX145" s="30">
        <f t="shared" si="175"/>
        <v>1.4977723900276551E-9</v>
      </c>
      <c r="BZ145" s="36"/>
      <c r="CA145" s="36"/>
      <c r="CB145" s="36"/>
      <c r="CH145" s="36"/>
      <c r="CI145" s="36"/>
      <c r="CJ145" s="36"/>
      <c r="CP145" s="36"/>
      <c r="CQ145" s="36"/>
      <c r="CR145" s="36"/>
      <c r="CX145" s="36"/>
      <c r="CY145" s="36"/>
      <c r="CZ145" s="36"/>
      <c r="DF145" s="36">
        <v>9.650700000000001E-7</v>
      </c>
      <c r="DG145" s="36">
        <v>2.56002066845</v>
      </c>
      <c r="DH145" s="36">
        <v>1692.1656695024001</v>
      </c>
      <c r="DI145" s="30">
        <f t="shared" si="176"/>
        <v>8.2818023170640296E-7</v>
      </c>
      <c r="DJ145" s="30">
        <f t="shared" si="177"/>
        <v>8.2805475022383114E-7</v>
      </c>
      <c r="DK145" s="30">
        <f t="shared" si="178"/>
        <v>8.2805475043561849E-7</v>
      </c>
      <c r="DL145" s="30">
        <f t="shared" si="179"/>
        <v>8.2805475043561849E-7</v>
      </c>
      <c r="DN145" s="36">
        <v>2.0703E-7</v>
      </c>
      <c r="DO145" s="36">
        <v>5.1205793632000001</v>
      </c>
      <c r="DP145" s="36">
        <v>362.86229257259998</v>
      </c>
      <c r="DQ145" s="30">
        <f t="shared" si="180"/>
        <v>-2.0691776169256901E-7</v>
      </c>
      <c r="DR145" s="30">
        <f t="shared" si="181"/>
        <v>-2.0691739128328396E-7</v>
      </c>
      <c r="DS145" s="30">
        <f t="shared" si="182"/>
        <v>-2.0691739128390952E-7</v>
      </c>
      <c r="DT145" s="30">
        <f t="shared" si="183"/>
        <v>-2.0691739128390952E-7</v>
      </c>
      <c r="DV145" s="36">
        <v>3.5759999999999997E-8</v>
      </c>
      <c r="DW145" s="36">
        <v>3.4808014350100001</v>
      </c>
      <c r="DX145" s="36">
        <v>388.4651552382</v>
      </c>
      <c r="DY145" s="30">
        <f t="shared" si="184"/>
        <v>8.6345475609504268E-9</v>
      </c>
      <c r="DZ145" s="30">
        <f t="shared" si="185"/>
        <v>8.6365647247527694E-9</v>
      </c>
      <c r="EA145" s="30">
        <f t="shared" si="186"/>
        <v>8.6365647213489411E-9</v>
      </c>
      <c r="EB145" s="30">
        <f t="shared" si="187"/>
        <v>8.6365647213489559E-9</v>
      </c>
      <c r="ED145" s="36">
        <v>8.8800000000000008E-9</v>
      </c>
      <c r="EE145" s="36">
        <v>5.9881675532400003</v>
      </c>
      <c r="EF145" s="36">
        <v>2524.0214102519999</v>
      </c>
      <c r="EG145" s="30">
        <f t="shared" si="188"/>
        <v>-1.3487092610078077E-9</v>
      </c>
      <c r="EH145" s="30">
        <f t="shared" si="189"/>
        <v>-1.3520241155099946E-9</v>
      </c>
      <c r="EI145" s="30">
        <f t="shared" si="190"/>
        <v>-1.3520241099165321E-9</v>
      </c>
      <c r="EJ145" s="30">
        <f t="shared" si="191"/>
        <v>-1.3520241099165476E-9</v>
      </c>
      <c r="EL145" s="36"/>
      <c r="EM145" s="36"/>
      <c r="EN145" s="36"/>
      <c r="ET145" s="36"/>
      <c r="EU145" s="36"/>
      <c r="EV145" s="36"/>
    </row>
    <row r="146" spans="1:152" s="30" customFormat="1" ht="12.75">
      <c r="N146" s="36">
        <v>3.0433000000000003E-7</v>
      </c>
      <c r="O146" s="36">
        <v>0.72335287988999997</v>
      </c>
      <c r="P146" s="36">
        <v>222.86032299359999</v>
      </c>
      <c r="Q146" s="30">
        <f t="shared" si="152"/>
        <v>2.6525807276190712E-7</v>
      </c>
      <c r="R146" s="30">
        <f t="shared" si="153"/>
        <v>2.6525309771228576E-7</v>
      </c>
      <c r="S146" s="30">
        <f t="shared" si="154"/>
        <v>2.6525309772068113E-7</v>
      </c>
      <c r="T146" s="30">
        <f t="shared" si="155"/>
        <v>2.6525309772068113E-7</v>
      </c>
      <c r="V146" s="36">
        <v>4.9700000000000002E-8</v>
      </c>
      <c r="W146" s="36">
        <v>0.41949366125999998</v>
      </c>
      <c r="X146" s="36">
        <v>76.266071275599998</v>
      </c>
      <c r="Y146" s="30">
        <f t="shared" si="156"/>
        <v>4.9699717925702801E-8</v>
      </c>
      <c r="Z146" s="30">
        <f t="shared" si="157"/>
        <v>4.9699716011537023E-8</v>
      </c>
      <c r="AA146" s="30">
        <f t="shared" si="158"/>
        <v>4.9699716011540259E-8</v>
      </c>
      <c r="AB146" s="30">
        <f t="shared" si="159"/>
        <v>4.9699716011540259E-8</v>
      </c>
      <c r="AD146" s="36">
        <v>7.3499999999999996E-9</v>
      </c>
      <c r="AE146" s="36">
        <v>2.2819172325900001</v>
      </c>
      <c r="AF146" s="36">
        <v>1162.4747044077999</v>
      </c>
      <c r="AG146" s="30">
        <f t="shared" si="160"/>
        <v>-3.8347330193198398E-9</v>
      </c>
      <c r="AH146" s="30">
        <f t="shared" si="161"/>
        <v>-3.8336422384749644E-9</v>
      </c>
      <c r="AI146" s="30">
        <f t="shared" si="162"/>
        <v>-3.8336422403156894E-9</v>
      </c>
      <c r="AJ146" s="30">
        <f t="shared" si="163"/>
        <v>-3.8336422403156787E-9</v>
      </c>
      <c r="AL146" s="36">
        <v>9.0999999999999996E-10</v>
      </c>
      <c r="AM146" s="36">
        <v>4.5333631476500003</v>
      </c>
      <c r="AN146" s="36">
        <v>241.75328344120001</v>
      </c>
      <c r="AO146" s="30">
        <f t="shared" si="164"/>
        <v>-9.0880042678767362E-10</v>
      </c>
      <c r="AP146" s="30">
        <f t="shared" si="165"/>
        <v>-9.0880211592261556E-10</v>
      </c>
      <c r="AQ146" s="30">
        <f t="shared" si="166"/>
        <v>-9.0880211591976634E-10</v>
      </c>
      <c r="AR146" s="30">
        <f t="shared" si="167"/>
        <v>-9.0880211591976634E-10</v>
      </c>
      <c r="AT146" s="36"/>
      <c r="AU146" s="36"/>
      <c r="AV146" s="36"/>
      <c r="BB146" s="36"/>
      <c r="BC146" s="36"/>
      <c r="BD146" s="36"/>
      <c r="BJ146" s="36">
        <v>2.2449999999999999E-8</v>
      </c>
      <c r="BK146" s="36">
        <v>1.6994596454699999</v>
      </c>
      <c r="BL146" s="36">
        <v>488.84961647109998</v>
      </c>
      <c r="BM146" s="30">
        <f t="shared" si="168"/>
        <v>1.1921203821409871E-8</v>
      </c>
      <c r="BN146" s="30">
        <f t="shared" si="169"/>
        <v>1.1919812232725593E-8</v>
      </c>
      <c r="BO146" s="30">
        <f t="shared" si="170"/>
        <v>1.1919812235073874E-8</v>
      </c>
      <c r="BP146" s="30">
        <f t="shared" si="171"/>
        <v>1.1919812235073866E-8</v>
      </c>
      <c r="BR146" s="36">
        <v>4.6699999999999998E-9</v>
      </c>
      <c r="BS146" s="36">
        <v>4.4721782066199998</v>
      </c>
      <c r="BT146" s="36">
        <v>235.3904959658</v>
      </c>
      <c r="BU146" s="30">
        <f t="shared" si="172"/>
        <v>-4.6684881993496931E-9</v>
      </c>
      <c r="BV146" s="30">
        <f t="shared" si="173"/>
        <v>-4.66849238162653E-9</v>
      </c>
      <c r="BW146" s="30">
        <f t="shared" si="174"/>
        <v>-4.6684923816194775E-9</v>
      </c>
      <c r="BX146" s="30">
        <f t="shared" si="175"/>
        <v>-4.6684923816194775E-9</v>
      </c>
      <c r="BZ146" s="36"/>
      <c r="CA146" s="36"/>
      <c r="CB146" s="36"/>
      <c r="CH146" s="36"/>
      <c r="CI146" s="36"/>
      <c r="CJ146" s="36"/>
      <c r="CP146" s="36"/>
      <c r="CQ146" s="36"/>
      <c r="CR146" s="36"/>
      <c r="CX146" s="36"/>
      <c r="CY146" s="36"/>
      <c r="CZ146" s="36"/>
      <c r="DF146" s="36">
        <v>8.5829000000000004E-7</v>
      </c>
      <c r="DG146" s="36">
        <v>4.5454508598199999</v>
      </c>
      <c r="DH146" s="36">
        <v>210.37833413120001</v>
      </c>
      <c r="DI146" s="30">
        <f t="shared" si="176"/>
        <v>-8.3421726254605867E-7</v>
      </c>
      <c r="DJ146" s="30">
        <f t="shared" si="177"/>
        <v>-8.3422361643609746E-7</v>
      </c>
      <c r="DK146" s="30">
        <f t="shared" si="178"/>
        <v>-8.3422361642537624E-7</v>
      </c>
      <c r="DL146" s="30">
        <f t="shared" si="179"/>
        <v>-8.3422361642537624E-7</v>
      </c>
      <c r="DN146" s="36">
        <v>2.2046999999999999E-7</v>
      </c>
      <c r="DO146" s="36">
        <v>5.5124935480900001</v>
      </c>
      <c r="DP146" s="36">
        <v>343.21857259960001</v>
      </c>
      <c r="DQ146" s="30">
        <f t="shared" si="180"/>
        <v>-1.9677326099445729E-7</v>
      </c>
      <c r="DR146" s="30">
        <f t="shared" si="181"/>
        <v>-1.967783675327644E-7</v>
      </c>
      <c r="DS146" s="30">
        <f t="shared" si="182"/>
        <v>-1.9677836752414785E-7</v>
      </c>
      <c r="DT146" s="30">
        <f t="shared" si="183"/>
        <v>-1.967783675241479E-7</v>
      </c>
      <c r="DV146" s="36">
        <v>3.5549999999999997E-8</v>
      </c>
      <c r="DW146" s="36">
        <v>4.0843629768299996</v>
      </c>
      <c r="DX146" s="36">
        <v>430.53034413910001</v>
      </c>
      <c r="DY146" s="30">
        <f t="shared" si="184"/>
        <v>-4.4836706034117518E-9</v>
      </c>
      <c r="DZ146" s="30">
        <f t="shared" si="185"/>
        <v>-4.4813986357417499E-9</v>
      </c>
      <c r="EA146" s="30">
        <f t="shared" si="186"/>
        <v>-4.481398639575574E-9</v>
      </c>
      <c r="EB146" s="30">
        <f t="shared" si="187"/>
        <v>-4.4813986395755583E-9</v>
      </c>
      <c r="ED146" s="36">
        <v>8.6599999999999995E-9</v>
      </c>
      <c r="EE146" s="36">
        <v>3.1625926563000002</v>
      </c>
      <c r="EF146" s="36">
        <v>2207.6295405954002</v>
      </c>
      <c r="EG146" s="30">
        <f t="shared" si="188"/>
        <v>-8.1438174986670511E-9</v>
      </c>
      <c r="EH146" s="30">
        <f t="shared" si="189"/>
        <v>-8.1447899599767837E-9</v>
      </c>
      <c r="EI146" s="30">
        <f t="shared" si="190"/>
        <v>-8.1447899583365607E-9</v>
      </c>
      <c r="EJ146" s="30">
        <f t="shared" si="191"/>
        <v>-8.1447899583365706E-9</v>
      </c>
      <c r="EL146" s="36"/>
      <c r="EM146" s="36"/>
      <c r="EN146" s="36"/>
      <c r="ET146" s="36"/>
      <c r="EU146" s="36"/>
      <c r="EV146" s="36"/>
    </row>
    <row r="147" spans="1:152" s="30" customFormat="1" ht="12.75">
      <c r="A147" s="42" t="s">
        <v>26</v>
      </c>
      <c r="B147" s="43" t="s">
        <v>294</v>
      </c>
      <c r="C147" s="42" t="s">
        <v>26</v>
      </c>
      <c r="D147" s="42" t="s">
        <v>26</v>
      </c>
      <c r="E147" s="42" t="s">
        <v>26</v>
      </c>
      <c r="F147" s="42" t="s">
        <v>26</v>
      </c>
      <c r="N147" s="36">
        <v>3.2644E-7</v>
      </c>
      <c r="O147" s="36">
        <v>0.81204701485999997</v>
      </c>
      <c r="P147" s="36">
        <v>1795.258443721</v>
      </c>
      <c r="Q147" s="30">
        <f t="shared" si="152"/>
        <v>-3.1346550311135784E-7</v>
      </c>
      <c r="R147" s="30">
        <f t="shared" si="153"/>
        <v>-3.1348996941471456E-7</v>
      </c>
      <c r="S147" s="30">
        <f t="shared" si="154"/>
        <v>-3.1348996937344807E-7</v>
      </c>
      <c r="T147" s="30">
        <f t="shared" si="155"/>
        <v>-3.1348996937344828E-7</v>
      </c>
      <c r="V147" s="36">
        <v>6.6399999999999999E-8</v>
      </c>
      <c r="W147" s="36">
        <v>5.8258221063900004</v>
      </c>
      <c r="X147" s="36">
        <v>483.2205421786</v>
      </c>
      <c r="Y147" s="30">
        <f t="shared" si="156"/>
        <v>-6.6399177327484197E-8</v>
      </c>
      <c r="Z147" s="30">
        <f t="shared" si="157"/>
        <v>-6.6399201053771411E-8</v>
      </c>
      <c r="AA147" s="30">
        <f t="shared" si="158"/>
        <v>-6.6399201053731653E-8</v>
      </c>
      <c r="AB147" s="30">
        <f t="shared" si="159"/>
        <v>-6.6399201053731653E-8</v>
      </c>
      <c r="AD147" s="36">
        <v>7.7300000000000004E-9</v>
      </c>
      <c r="AE147" s="36">
        <v>5.8227009688200004</v>
      </c>
      <c r="AF147" s="36">
        <v>416.30325013750002</v>
      </c>
      <c r="AG147" s="30">
        <f t="shared" si="160"/>
        <v>-7.1987972411822269E-9</v>
      </c>
      <c r="AH147" s="30">
        <f t="shared" si="161"/>
        <v>-7.198972652138568E-9</v>
      </c>
      <c r="AI147" s="30">
        <f t="shared" si="162"/>
        <v>-7.1989726518425961E-9</v>
      </c>
      <c r="AJ147" s="30">
        <f t="shared" si="163"/>
        <v>-7.1989726518425978E-9</v>
      </c>
      <c r="AL147" s="36">
        <v>7.2E-10</v>
      </c>
      <c r="AM147" s="36">
        <v>3.7436131215700001</v>
      </c>
      <c r="AN147" s="36">
        <v>1485.9801210651999</v>
      </c>
      <c r="AO147" s="30">
        <f t="shared" si="164"/>
        <v>-1.5493010080851787E-10</v>
      </c>
      <c r="AP147" s="30">
        <f t="shared" si="165"/>
        <v>-1.5477374992988929E-10</v>
      </c>
      <c r="AQ147" s="30">
        <f t="shared" si="166"/>
        <v>-1.5477375019372935E-10</v>
      </c>
      <c r="AR147" s="30">
        <f t="shared" si="167"/>
        <v>-1.5477375019372811E-10</v>
      </c>
      <c r="AT147" s="36"/>
      <c r="AU147" s="36"/>
      <c r="AV147" s="36"/>
      <c r="BB147" s="36"/>
      <c r="BC147" s="36"/>
      <c r="BD147" s="36"/>
      <c r="BJ147" s="36">
        <v>2.283E-8</v>
      </c>
      <c r="BK147" s="36">
        <v>1.5558978746300001</v>
      </c>
      <c r="BL147" s="36">
        <v>601.76425067620005</v>
      </c>
      <c r="BM147" s="30">
        <f t="shared" si="168"/>
        <v>-4.7553795680211459E-9</v>
      </c>
      <c r="BN147" s="30">
        <f t="shared" si="169"/>
        <v>-4.7573902121932158E-9</v>
      </c>
      <c r="BO147" s="30">
        <f t="shared" si="170"/>
        <v>-4.7573902088004013E-9</v>
      </c>
      <c r="BP147" s="30">
        <f t="shared" si="171"/>
        <v>-4.7573902088004113E-9</v>
      </c>
      <c r="BR147" s="36">
        <v>5.6599999999999999E-9</v>
      </c>
      <c r="BS147" s="36">
        <v>4.4474032444600002</v>
      </c>
      <c r="BT147" s="36">
        <v>429.04587143079999</v>
      </c>
      <c r="BU147" s="30">
        <f t="shared" si="172"/>
        <v>-2.7022700231832955E-9</v>
      </c>
      <c r="BV147" s="30">
        <f t="shared" si="173"/>
        <v>-2.7019507285769391E-9</v>
      </c>
      <c r="BW147" s="30">
        <f t="shared" si="174"/>
        <v>-2.7019507291157385E-9</v>
      </c>
      <c r="BX147" s="30">
        <f t="shared" si="175"/>
        <v>-2.7019507291157364E-9</v>
      </c>
      <c r="BZ147" s="36"/>
      <c r="CA147" s="36"/>
      <c r="CB147" s="36"/>
      <c r="CH147" s="36"/>
      <c r="CI147" s="36"/>
      <c r="CJ147" s="36"/>
      <c r="CP147" s="36"/>
      <c r="CQ147" s="36"/>
      <c r="CR147" s="36"/>
      <c r="CX147" s="36"/>
      <c r="CY147" s="36"/>
      <c r="CZ147" s="36"/>
      <c r="DF147" s="36">
        <v>9.9248999999999996E-7</v>
      </c>
      <c r="DG147" s="36">
        <v>5.13816222131</v>
      </c>
      <c r="DH147" s="36">
        <v>1574.8458012822</v>
      </c>
      <c r="DI147" s="30">
        <f t="shared" si="176"/>
        <v>-8.927794060794177E-7</v>
      </c>
      <c r="DJ147" s="30">
        <f t="shared" si="177"/>
        <v>-8.9267720871937582E-7</v>
      </c>
      <c r="DK147" s="30">
        <f t="shared" si="178"/>
        <v>-8.9267720889186932E-7</v>
      </c>
      <c r="DL147" s="30">
        <f t="shared" si="179"/>
        <v>-8.9267720889186858E-7</v>
      </c>
      <c r="DN147" s="36">
        <v>1.9443E-7</v>
      </c>
      <c r="DO147" s="36">
        <v>2.0244167929499999</v>
      </c>
      <c r="DP147" s="36">
        <v>313.21047591889999</v>
      </c>
      <c r="DQ147" s="30">
        <f t="shared" si="180"/>
        <v>1.8643330635020859E-7</v>
      </c>
      <c r="DR147" s="30">
        <f t="shared" si="181"/>
        <v>1.864358926604449E-7</v>
      </c>
      <c r="DS147" s="30">
        <f t="shared" si="182"/>
        <v>1.8643589265608101E-7</v>
      </c>
      <c r="DT147" s="30">
        <f t="shared" si="183"/>
        <v>1.8643589265608101E-7</v>
      </c>
      <c r="DV147" s="36">
        <v>3.5980000000000002E-8</v>
      </c>
      <c r="DW147" s="36">
        <v>5.2553285970000002E-2</v>
      </c>
      <c r="DX147" s="36">
        <v>32.243328914400003</v>
      </c>
      <c r="DY147" s="30">
        <f t="shared" si="184"/>
        <v>3.5693762842711119E-8</v>
      </c>
      <c r="DZ147" s="30">
        <f t="shared" si="185"/>
        <v>3.5693740988750167E-8</v>
      </c>
      <c r="EA147" s="30">
        <f t="shared" si="186"/>
        <v>3.5693740988787039E-8</v>
      </c>
      <c r="EB147" s="30">
        <f t="shared" si="187"/>
        <v>3.5693740988787039E-8</v>
      </c>
      <c r="ED147" s="36">
        <v>8.43E-9</v>
      </c>
      <c r="EE147" s="36">
        <v>1.2373124882099999</v>
      </c>
      <c r="EF147" s="36">
        <v>74.781598567299994</v>
      </c>
      <c r="EG147" s="30">
        <f t="shared" si="188"/>
        <v>5.7345829840581319E-9</v>
      </c>
      <c r="EH147" s="30">
        <f t="shared" si="189"/>
        <v>5.7346521267517056E-9</v>
      </c>
      <c r="EI147" s="30">
        <f t="shared" si="190"/>
        <v>5.7346521266350326E-9</v>
      </c>
      <c r="EJ147" s="30">
        <f t="shared" si="191"/>
        <v>5.7346521266350326E-9</v>
      </c>
      <c r="EL147" s="36"/>
      <c r="EM147" s="36"/>
      <c r="EN147" s="36"/>
      <c r="ET147" s="36"/>
      <c r="EU147" s="36"/>
      <c r="EV147" s="36"/>
    </row>
    <row r="148" spans="1:152" s="30" customFormat="1" ht="12.75">
      <c r="N148" s="36">
        <v>3.7768999999999999E-7</v>
      </c>
      <c r="O148" s="36">
        <v>3.6966690371599999</v>
      </c>
      <c r="P148" s="36">
        <v>1272.6810256271999</v>
      </c>
      <c r="Q148" s="30">
        <f t="shared" si="152"/>
        <v>-3.6873356036044089E-7</v>
      </c>
      <c r="R148" s="30">
        <f t="shared" si="153"/>
        <v>-3.6871798258936348E-7</v>
      </c>
      <c r="S148" s="30">
        <f t="shared" si="154"/>
        <v>-3.6871798261566137E-7</v>
      </c>
      <c r="T148" s="30">
        <f t="shared" si="155"/>
        <v>-3.6871798261566131E-7</v>
      </c>
      <c r="V148" s="36">
        <v>5.2770000000000002E-8</v>
      </c>
      <c r="W148" s="36">
        <v>4.5797578975700004</v>
      </c>
      <c r="X148" s="36">
        <v>134.58534360760001</v>
      </c>
      <c r="Y148" s="30">
        <f t="shared" si="156"/>
        <v>-4.063317583416482E-8</v>
      </c>
      <c r="Z148" s="30">
        <f t="shared" si="157"/>
        <v>-4.0633853888921441E-8</v>
      </c>
      <c r="AA148" s="30">
        <f t="shared" si="158"/>
        <v>-4.0633853887777271E-8</v>
      </c>
      <c r="AB148" s="30">
        <f t="shared" si="159"/>
        <v>-4.0633853887777271E-8</v>
      </c>
      <c r="AD148" s="36">
        <v>7.3399999999999999E-9</v>
      </c>
      <c r="AE148" s="36">
        <v>2.3535658601799998</v>
      </c>
      <c r="AF148" s="36">
        <v>120.358249606</v>
      </c>
      <c r="AG148" s="30">
        <f t="shared" si="160"/>
        <v>-8.4540829104283437E-10</v>
      </c>
      <c r="AH148" s="30">
        <f t="shared" si="161"/>
        <v>-8.4527697694862056E-10</v>
      </c>
      <c r="AI148" s="30">
        <f t="shared" si="162"/>
        <v>-8.4527697717020488E-10</v>
      </c>
      <c r="AJ148" s="30">
        <f t="shared" si="163"/>
        <v>-8.4527697717020488E-10</v>
      </c>
      <c r="AL148" s="36">
        <v>7.5999999999999996E-10</v>
      </c>
      <c r="AM148" s="36">
        <v>3.3389244767699999</v>
      </c>
      <c r="AN148" s="36">
        <v>195.89060769869999</v>
      </c>
      <c r="AO148" s="30">
        <f t="shared" si="164"/>
        <v>-4.7906269475416286E-10</v>
      </c>
      <c r="AP148" s="30">
        <f t="shared" si="165"/>
        <v>-4.7904540021261168E-10</v>
      </c>
      <c r="AQ148" s="30">
        <f t="shared" si="166"/>
        <v>-4.7904540024179554E-10</v>
      </c>
      <c r="AR148" s="30">
        <f t="shared" si="167"/>
        <v>-4.7904540024179533E-10</v>
      </c>
      <c r="AT148" s="36"/>
      <c r="AU148" s="36"/>
      <c r="AV148" s="36"/>
      <c r="BB148" s="36"/>
      <c r="BC148" s="36"/>
      <c r="BD148" s="36"/>
      <c r="BJ148" s="36">
        <v>2.384E-8</v>
      </c>
      <c r="BK148" s="36">
        <v>4.4458349331000004</v>
      </c>
      <c r="BL148" s="36">
        <v>21.340641002400002</v>
      </c>
      <c r="BM148" s="30">
        <f t="shared" si="168"/>
        <v>-8.9506516128377372E-9</v>
      </c>
      <c r="BN148" s="30">
        <f t="shared" si="169"/>
        <v>-8.9507221729030249E-9</v>
      </c>
      <c r="BO148" s="30">
        <f t="shared" si="170"/>
        <v>-8.9507221727839605E-9</v>
      </c>
      <c r="BP148" s="30">
        <f t="shared" si="171"/>
        <v>-8.9507221727839605E-9</v>
      </c>
      <c r="BR148" s="36">
        <v>4.4800000000000002E-9</v>
      </c>
      <c r="BS148" s="36">
        <v>0.57491120801999995</v>
      </c>
      <c r="BT148" s="36">
        <v>22.091400527800001</v>
      </c>
      <c r="BU148" s="30">
        <f t="shared" si="172"/>
        <v>4.0292679969430956E-9</v>
      </c>
      <c r="BV148" s="30">
        <f t="shared" si="173"/>
        <v>4.0292744708432448E-9</v>
      </c>
      <c r="BW148" s="30">
        <f t="shared" si="174"/>
        <v>4.0292744708323202E-9</v>
      </c>
      <c r="BX148" s="30">
        <f t="shared" si="175"/>
        <v>4.0292744708323202E-9</v>
      </c>
      <c r="BZ148" s="36"/>
      <c r="CA148" s="36"/>
      <c r="CB148" s="36"/>
      <c r="CH148" s="36"/>
      <c r="CI148" s="36"/>
      <c r="CJ148" s="36"/>
      <c r="CP148" s="36"/>
      <c r="CQ148" s="36"/>
      <c r="CR148" s="36"/>
      <c r="CX148" s="36"/>
      <c r="CY148" s="36"/>
      <c r="CZ148" s="36"/>
      <c r="DF148" s="36">
        <v>1.12532E-6</v>
      </c>
      <c r="DG148" s="36">
        <v>5.0310928126499999</v>
      </c>
      <c r="DH148" s="36">
        <v>703.63318461740005</v>
      </c>
      <c r="DI148" s="30">
        <f t="shared" si="176"/>
        <v>4.8038602565724326E-7</v>
      </c>
      <c r="DJ148" s="30">
        <f t="shared" si="177"/>
        <v>4.8049316897521358E-7</v>
      </c>
      <c r="DK148" s="30">
        <f t="shared" si="178"/>
        <v>4.8049316879442012E-7</v>
      </c>
      <c r="DL148" s="30">
        <f t="shared" si="179"/>
        <v>4.8049316879442054E-7</v>
      </c>
      <c r="DN148" s="36">
        <v>2.0163000000000001E-7</v>
      </c>
      <c r="DO148" s="36">
        <v>5.0848137310999997</v>
      </c>
      <c r="DP148" s="36">
        <v>750.10360753340001</v>
      </c>
      <c r="DQ148" s="30">
        <f t="shared" si="180"/>
        <v>1.2121751420083377E-7</v>
      </c>
      <c r="DR148" s="30">
        <f t="shared" si="181"/>
        <v>1.212355985260674E-7</v>
      </c>
      <c r="DS148" s="30">
        <f t="shared" si="182"/>
        <v>1.212355984955524E-7</v>
      </c>
      <c r="DT148" s="30">
        <f t="shared" si="183"/>
        <v>1.2123559849555253E-7</v>
      </c>
      <c r="DV148" s="36">
        <v>3.5609999999999999E-8</v>
      </c>
      <c r="DW148" s="36">
        <v>5.4641455245300001</v>
      </c>
      <c r="DX148" s="36">
        <v>6283.0758499914</v>
      </c>
      <c r="DY148" s="30">
        <f t="shared" si="184"/>
        <v>-1.6200357351997003E-8</v>
      </c>
      <c r="DZ148" s="30">
        <f t="shared" si="185"/>
        <v>-1.6170535644065192E-8</v>
      </c>
      <c r="EA148" s="30">
        <f t="shared" si="186"/>
        <v>-1.6170535694399655E-8</v>
      </c>
      <c r="EB148" s="30">
        <f t="shared" si="187"/>
        <v>-1.617053569439943E-8</v>
      </c>
      <c r="ED148" s="36">
        <v>8.09E-9</v>
      </c>
      <c r="EE148" s="36">
        <v>2.8974286817500001</v>
      </c>
      <c r="EF148" s="36">
        <v>2008.557539159</v>
      </c>
      <c r="EG148" s="30">
        <f t="shared" si="188"/>
        <v>-3.0396497263325444E-9</v>
      </c>
      <c r="EH148" s="30">
        <f t="shared" si="189"/>
        <v>-3.0419029185018996E-9</v>
      </c>
      <c r="EI148" s="30">
        <f t="shared" si="190"/>
        <v>-3.0419029147000054E-9</v>
      </c>
      <c r="EJ148" s="30">
        <f t="shared" si="191"/>
        <v>-3.0419029147000183E-9</v>
      </c>
      <c r="EL148" s="36"/>
      <c r="EM148" s="36"/>
      <c r="EN148" s="36"/>
      <c r="ET148" s="36"/>
      <c r="EU148" s="36"/>
      <c r="EV148" s="36"/>
    </row>
    <row r="149" spans="1:152" s="30" customFormat="1" ht="12.75">
      <c r="A149" s="30" t="s">
        <v>295</v>
      </c>
      <c r="B149" s="30" t="s">
        <v>296</v>
      </c>
      <c r="C149" s="30" t="s">
        <v>297</v>
      </c>
      <c r="D149" s="30" t="s">
        <v>298</v>
      </c>
      <c r="N149" s="36">
        <v>2.7678999999999998E-7</v>
      </c>
      <c r="O149" s="36">
        <v>1.45663979401</v>
      </c>
      <c r="P149" s="36">
        <v>7.1617311105999999</v>
      </c>
      <c r="Q149" s="30">
        <f t="shared" si="152"/>
        <v>4.2420524689266444E-8</v>
      </c>
      <c r="R149" s="30">
        <f t="shared" si="153"/>
        <v>4.24208178096535E-8</v>
      </c>
      <c r="S149" s="30">
        <f t="shared" si="154"/>
        <v>4.2420817809158826E-8</v>
      </c>
      <c r="T149" s="30">
        <f t="shared" si="155"/>
        <v>4.2420817809158826E-8</v>
      </c>
      <c r="V149" s="36">
        <v>4.9740000000000001E-8</v>
      </c>
      <c r="W149" s="36">
        <v>4.2024389590200002</v>
      </c>
      <c r="X149" s="36">
        <v>404.50679034820001</v>
      </c>
      <c r="Y149" s="30">
        <f t="shared" si="156"/>
        <v>-1.8856512424747687E-8</v>
      </c>
      <c r="Z149" s="30">
        <f t="shared" si="157"/>
        <v>-1.8853726404212619E-8</v>
      </c>
      <c r="AA149" s="30">
        <f t="shared" si="158"/>
        <v>-1.885372640891391E-8</v>
      </c>
      <c r="AB149" s="30">
        <f t="shared" si="159"/>
        <v>-1.8853726408913894E-8</v>
      </c>
      <c r="AD149" s="36">
        <v>7.4499999999999997E-9</v>
      </c>
      <c r="AE149" s="36">
        <v>4.8426600084300002</v>
      </c>
      <c r="AF149" s="36">
        <v>76.266071275599998</v>
      </c>
      <c r="AG149" s="30">
        <f t="shared" si="160"/>
        <v>-2.1488393386469697E-9</v>
      </c>
      <c r="AH149" s="30">
        <f t="shared" si="161"/>
        <v>-2.1489207461433315E-9</v>
      </c>
      <c r="AI149" s="30">
        <f t="shared" si="162"/>
        <v>-2.1489207460059612E-9</v>
      </c>
      <c r="AJ149" s="30">
        <f t="shared" si="163"/>
        <v>-2.1489207460059612E-9</v>
      </c>
      <c r="AL149" s="41"/>
      <c r="AM149" s="41"/>
      <c r="AN149" s="41"/>
      <c r="AT149" s="36"/>
      <c r="AU149" s="36"/>
      <c r="AV149" s="36"/>
      <c r="BB149" s="36"/>
      <c r="BC149" s="36"/>
      <c r="BD149" s="36"/>
      <c r="BJ149" s="36">
        <v>2.096E-8</v>
      </c>
      <c r="BK149" s="36">
        <v>5.77425542767</v>
      </c>
      <c r="BL149" s="36">
        <v>88.865680217000005</v>
      </c>
      <c r="BM149" s="30">
        <f t="shared" si="168"/>
        <v>1.1295581889619295E-8</v>
      </c>
      <c r="BN149" s="30">
        <f t="shared" si="169"/>
        <v>1.129534710743544E-8</v>
      </c>
      <c r="BO149" s="30">
        <f t="shared" si="170"/>
        <v>1.1295347107831623E-8</v>
      </c>
      <c r="BP149" s="30">
        <f t="shared" si="171"/>
        <v>1.1295347107831623E-8</v>
      </c>
      <c r="BR149" s="36">
        <v>5.2000000000000002E-9</v>
      </c>
      <c r="BS149" s="36">
        <v>1.1513186639699999</v>
      </c>
      <c r="BT149" s="36">
        <v>337.73251065900001</v>
      </c>
      <c r="BU149" s="30">
        <f t="shared" si="172"/>
        <v>3.9050530330464672E-9</v>
      </c>
      <c r="BV149" s="30">
        <f t="shared" si="173"/>
        <v>3.9048794962783338E-9</v>
      </c>
      <c r="BW149" s="30">
        <f t="shared" si="174"/>
        <v>3.9048794965711748E-9</v>
      </c>
      <c r="BX149" s="30">
        <f t="shared" si="175"/>
        <v>3.9048794965711739E-9</v>
      </c>
      <c r="BZ149" s="36"/>
      <c r="CA149" s="36"/>
      <c r="CB149" s="36"/>
      <c r="CH149" s="36"/>
      <c r="CI149" s="36"/>
      <c r="CJ149" s="36"/>
      <c r="CP149" s="36"/>
      <c r="CQ149" s="36"/>
      <c r="CR149" s="36"/>
      <c r="CX149" s="36"/>
      <c r="CY149" s="36"/>
      <c r="CZ149" s="36"/>
      <c r="DF149" s="36">
        <v>8.4023E-7</v>
      </c>
      <c r="DG149" s="36">
        <v>1.18337717265</v>
      </c>
      <c r="DH149" s="36">
        <v>429.77958461370002</v>
      </c>
      <c r="DI149" s="30">
        <f t="shared" si="176"/>
        <v>3.0480283959371684E-7</v>
      </c>
      <c r="DJ149" s="30">
        <f t="shared" si="177"/>
        <v>3.0475248381537745E-7</v>
      </c>
      <c r="DK149" s="30">
        <f t="shared" si="178"/>
        <v>3.0475248390035085E-7</v>
      </c>
      <c r="DL149" s="30">
        <f t="shared" si="179"/>
        <v>3.0475248390035047E-7</v>
      </c>
      <c r="DN149" s="36">
        <v>2.0125000000000001E-7</v>
      </c>
      <c r="DO149" s="36">
        <v>3.4299791612499999</v>
      </c>
      <c r="DP149" s="36">
        <v>213.34727954780001</v>
      </c>
      <c r="DQ149" s="30">
        <f t="shared" si="180"/>
        <v>-1.2595896618715966E-7</v>
      </c>
      <c r="DR149" s="30">
        <f t="shared" si="181"/>
        <v>-1.2595395528611964E-7</v>
      </c>
      <c r="DS149" s="30">
        <f t="shared" si="182"/>
        <v>-1.2595395529457531E-7</v>
      </c>
      <c r="DT149" s="30">
        <f t="shared" si="183"/>
        <v>-1.2595395529457531E-7</v>
      </c>
      <c r="DV149" s="36">
        <v>3.4800000000000001E-8</v>
      </c>
      <c r="DW149" s="36">
        <v>1.8162258959499999</v>
      </c>
      <c r="DX149" s="36">
        <v>70.849445304200003</v>
      </c>
      <c r="DY149" s="30">
        <f t="shared" si="184"/>
        <v>5.1109776352327454E-9</v>
      </c>
      <c r="DZ149" s="30">
        <f t="shared" si="185"/>
        <v>5.1113425733015267E-9</v>
      </c>
      <c r="EA149" s="30">
        <f t="shared" si="186"/>
        <v>5.1113425726857172E-9</v>
      </c>
      <c r="EB149" s="30">
        <f t="shared" si="187"/>
        <v>5.1113425726857172E-9</v>
      </c>
      <c r="ED149" s="36">
        <v>7.7900000000000006E-9</v>
      </c>
      <c r="EE149" s="36">
        <v>2.2843481160899999</v>
      </c>
      <c r="EF149" s="36">
        <v>1478.8665740644001</v>
      </c>
      <c r="EG149" s="30">
        <f t="shared" si="188"/>
        <v>7.2688704253919968E-9</v>
      </c>
      <c r="EH149" s="30">
        <f t="shared" si="189"/>
        <v>7.269490169303212E-9</v>
      </c>
      <c r="EI149" s="30">
        <f t="shared" si="190"/>
        <v>7.2694901682577318E-9</v>
      </c>
      <c r="EJ149" s="30">
        <f t="shared" si="191"/>
        <v>7.2694901682577368E-9</v>
      </c>
      <c r="EL149" s="36"/>
      <c r="EM149" s="36"/>
      <c r="EN149" s="36"/>
      <c r="ET149" s="36"/>
      <c r="EU149" s="36"/>
      <c r="EV149" s="36"/>
    </row>
    <row r="150" spans="1:152" s="30" customFormat="1" ht="12.75">
      <c r="A150" s="30">
        <f>28.075216+(0.000004*T-0.012998)*T</f>
        <v>28.075936695894413</v>
      </c>
      <c r="B150" s="30">
        <f>169.50847+(0.000412*T+1.394681)*T</f>
        <v>169.43114216053232</v>
      </c>
      <c r="C150" s="30">
        <f>SIN(A151)*COS(C133)*SIN(A133-B151)-COS(A151)*SIN(C133)</f>
        <v>8.4693153155379133E-2</v>
      </c>
      <c r="D150" s="30">
        <f>DEGREES(D151)</f>
        <v>4.8583802142498733</v>
      </c>
      <c r="E150" s="30" t="s">
        <v>1</v>
      </c>
      <c r="N150" s="36">
        <v>2.7187000000000001E-7</v>
      </c>
      <c r="O150" s="36">
        <v>1.8973195190200001</v>
      </c>
      <c r="P150" s="36">
        <v>1045.1548361876</v>
      </c>
      <c r="Q150" s="30">
        <f t="shared" si="152"/>
        <v>-1.9780409380632641E-7</v>
      </c>
      <c r="R150" s="30">
        <f t="shared" si="153"/>
        <v>-1.9777492201847309E-7</v>
      </c>
      <c r="S150" s="30">
        <f t="shared" si="154"/>
        <v>-1.9777492206770286E-7</v>
      </c>
      <c r="T150" s="30">
        <f t="shared" si="155"/>
        <v>-1.9777492206770267E-7</v>
      </c>
      <c r="V150" s="36">
        <v>5.1499999999999998E-8</v>
      </c>
      <c r="W150" s="36">
        <v>4.67582673243</v>
      </c>
      <c r="X150" s="36">
        <v>212.33588759150001</v>
      </c>
      <c r="Y150" s="30">
        <f t="shared" si="156"/>
        <v>-4.8254294945465883E-8</v>
      </c>
      <c r="Z150" s="30">
        <f t="shared" si="157"/>
        <v>-4.8254866640147275E-8</v>
      </c>
      <c r="AA150" s="30">
        <f t="shared" si="158"/>
        <v>-4.8254866639182624E-8</v>
      </c>
      <c r="AB150" s="30">
        <f t="shared" si="159"/>
        <v>-4.8254866639182624E-8</v>
      </c>
      <c r="AD150" s="36">
        <v>7.6500000000000007E-9</v>
      </c>
      <c r="AE150" s="36">
        <v>2.5084014672200001</v>
      </c>
      <c r="AF150" s="36">
        <v>343.21857259960001</v>
      </c>
      <c r="AG150" s="30">
        <f t="shared" si="160"/>
        <v>6.290395607205294E-9</v>
      </c>
      <c r="AH150" s="30">
        <f t="shared" si="161"/>
        <v>6.2906191895059509E-9</v>
      </c>
      <c r="AI150" s="30">
        <f t="shared" si="162"/>
        <v>6.2906191891286829E-9</v>
      </c>
      <c r="AJ150" s="30">
        <f t="shared" si="163"/>
        <v>6.2906191891286838E-9</v>
      </c>
      <c r="AL150" s="36"/>
      <c r="AM150" s="36"/>
      <c r="AN150" s="36"/>
      <c r="AT150" s="36"/>
      <c r="AU150" s="36"/>
      <c r="AV150" s="36"/>
      <c r="BB150" s="36"/>
      <c r="BC150" s="36"/>
      <c r="BD150" s="36"/>
      <c r="BJ150" s="36">
        <v>2.363E-8</v>
      </c>
      <c r="BK150" s="36">
        <v>3.3578631086800002</v>
      </c>
      <c r="BL150" s="36">
        <v>124.433415221</v>
      </c>
      <c r="BM150" s="30">
        <f t="shared" si="168"/>
        <v>-2.1028452649900164E-8</v>
      </c>
      <c r="BN150" s="30">
        <f t="shared" si="169"/>
        <v>-2.1028251947975421E-8</v>
      </c>
      <c r="BO150" s="30">
        <f t="shared" si="170"/>
        <v>-2.1028251948314105E-8</v>
      </c>
      <c r="BP150" s="30">
        <f t="shared" si="171"/>
        <v>-2.1028251948314105E-8</v>
      </c>
      <c r="BR150" s="36">
        <v>4.7600000000000001E-9</v>
      </c>
      <c r="BS150" s="36">
        <v>4.7851336296699998</v>
      </c>
      <c r="BT150" s="36">
        <v>218.9281697305</v>
      </c>
      <c r="BU150" s="30">
        <f t="shared" si="172"/>
        <v>-4.3273161682098678E-9</v>
      </c>
      <c r="BV150" s="30">
        <f t="shared" si="173"/>
        <v>-4.3273811255450226E-9</v>
      </c>
      <c r="BW150" s="30">
        <f t="shared" si="174"/>
        <v>-4.3273811254354146E-9</v>
      </c>
      <c r="BX150" s="30">
        <f t="shared" si="175"/>
        <v>-4.3273811254354154E-9</v>
      </c>
      <c r="BZ150" s="36"/>
      <c r="CA150" s="36"/>
      <c r="CB150" s="36"/>
      <c r="CH150" s="36"/>
      <c r="CI150" s="36"/>
      <c r="CJ150" s="36"/>
      <c r="CP150" s="36"/>
      <c r="CQ150" s="36"/>
      <c r="CR150" s="36"/>
      <c r="CX150" s="36"/>
      <c r="CY150" s="36"/>
      <c r="CZ150" s="36"/>
      <c r="DF150" s="36">
        <v>8.9021000000000003E-7</v>
      </c>
      <c r="DG150" s="36">
        <v>5.3879157145700001</v>
      </c>
      <c r="DH150" s="36">
        <v>107.0249274817</v>
      </c>
      <c r="DI150" s="30">
        <f t="shared" si="176"/>
        <v>7.3021208381348847E-8</v>
      </c>
      <c r="DJ150" s="30">
        <f t="shared" si="177"/>
        <v>7.3006999802978998E-8</v>
      </c>
      <c r="DK150" s="30">
        <f t="shared" si="178"/>
        <v>7.3006999826955536E-8</v>
      </c>
      <c r="DL150" s="30">
        <f t="shared" si="179"/>
        <v>7.3006999826954755E-8</v>
      </c>
      <c r="DN150" s="36">
        <v>2.4195999999999998E-7</v>
      </c>
      <c r="DO150" s="36">
        <v>0.64787472796000001</v>
      </c>
      <c r="DP150" s="36">
        <v>207.88246946660001</v>
      </c>
      <c r="DQ150" s="30">
        <f t="shared" si="180"/>
        <v>2.1178708343465514E-7</v>
      </c>
      <c r="DR150" s="30">
        <f t="shared" si="181"/>
        <v>2.117834435754248E-7</v>
      </c>
      <c r="DS150" s="30">
        <f t="shared" si="182"/>
        <v>2.1178344358156703E-7</v>
      </c>
      <c r="DT150" s="30">
        <f t="shared" si="183"/>
        <v>2.1178344358156703E-7</v>
      </c>
      <c r="DV150" s="36">
        <v>3.8269999999999998E-8</v>
      </c>
      <c r="DW150" s="36">
        <v>3.1204122849</v>
      </c>
      <c r="DX150" s="36">
        <v>635.96513305090002</v>
      </c>
      <c r="DY150" s="30">
        <f t="shared" si="184"/>
        <v>3.5162838046638617E-8</v>
      </c>
      <c r="DZ150" s="30">
        <f t="shared" si="185"/>
        <v>3.5161400415621665E-8</v>
      </c>
      <c r="EA150" s="30">
        <f t="shared" si="186"/>
        <v>3.5161400418047852E-8</v>
      </c>
      <c r="EB150" s="30">
        <f t="shared" si="187"/>
        <v>3.5161400418047845E-8</v>
      </c>
      <c r="ED150" s="36">
        <v>9.8999999999999993E-9</v>
      </c>
      <c r="EE150" s="36">
        <v>5.3260403801700003</v>
      </c>
      <c r="EF150" s="36">
        <v>2428.0421830342002</v>
      </c>
      <c r="EG150" s="30">
        <f t="shared" si="188"/>
        <v>-2.7590813944904411E-9</v>
      </c>
      <c r="EH150" s="30">
        <f t="shared" si="189"/>
        <v>-2.7625356176020855E-9</v>
      </c>
      <c r="EI150" s="30">
        <f t="shared" si="190"/>
        <v>-2.762535611773605E-9</v>
      </c>
      <c r="EJ150" s="30">
        <f t="shared" si="191"/>
        <v>-2.762535611773605E-9</v>
      </c>
      <c r="EL150" s="36"/>
      <c r="EM150" s="36"/>
      <c r="EN150" s="36"/>
      <c r="ET150" s="36"/>
      <c r="EU150" s="36"/>
      <c r="EV150" s="36"/>
    </row>
    <row r="151" spans="1:152" s="30" customFormat="1" ht="12.75">
      <c r="A151" s="30">
        <f>RADIANS(A150)</f>
        <v>0.49001753592485542</v>
      </c>
      <c r="B151" s="30">
        <f>RADIANS(B150)</f>
        <v>2.9571312861158678</v>
      </c>
      <c r="D151" s="30">
        <f>ASIN(C150)</f>
        <v>8.4794731052407812E-2</v>
      </c>
      <c r="E151" s="30" t="s">
        <v>155</v>
      </c>
      <c r="N151" s="36">
        <v>3.7698999999999999E-7</v>
      </c>
      <c r="O151" s="36">
        <v>4.51997049537</v>
      </c>
      <c r="P151" s="36">
        <v>24.379022388199999</v>
      </c>
      <c r="Q151" s="30">
        <f t="shared" si="152"/>
        <v>-1.2130101668741765E-7</v>
      </c>
      <c r="R151" s="30">
        <f t="shared" si="153"/>
        <v>-1.2130231881182454E-7</v>
      </c>
      <c r="S151" s="30">
        <f t="shared" si="154"/>
        <v>-1.2130231880962755E-7</v>
      </c>
      <c r="T151" s="30">
        <f t="shared" si="155"/>
        <v>-1.2130231880962755E-7</v>
      </c>
      <c r="V151" s="36">
        <v>4.7640000000000002E-8</v>
      </c>
      <c r="W151" s="36">
        <v>4.5930399741399999</v>
      </c>
      <c r="X151" s="36">
        <v>554.0699874828</v>
      </c>
      <c r="Y151" s="30">
        <f t="shared" si="156"/>
        <v>2.3732919882106873E-9</v>
      </c>
      <c r="Z151" s="30">
        <f t="shared" si="157"/>
        <v>2.3772368775942752E-9</v>
      </c>
      <c r="AA151" s="30">
        <f t="shared" si="158"/>
        <v>2.3772368709375264E-9</v>
      </c>
      <c r="AB151" s="30">
        <f t="shared" si="159"/>
        <v>2.3772368709375475E-9</v>
      </c>
      <c r="AD151" s="36">
        <v>9.0799999999999993E-9</v>
      </c>
      <c r="AE151" s="36">
        <v>5.0104629345799996</v>
      </c>
      <c r="AF151" s="36">
        <v>1581.9593482830001</v>
      </c>
      <c r="AG151" s="30">
        <f t="shared" si="160"/>
        <v>-7.3940581748827387E-9</v>
      </c>
      <c r="AH151" s="30">
        <f t="shared" si="161"/>
        <v>-7.3928104238337845E-9</v>
      </c>
      <c r="AI151" s="30">
        <f t="shared" si="162"/>
        <v>-7.3928104259396441E-9</v>
      </c>
      <c r="AJ151" s="30">
        <f t="shared" si="163"/>
        <v>-7.3928104259396341E-9</v>
      </c>
      <c r="AL151" s="36"/>
      <c r="AM151" s="36"/>
      <c r="AN151" s="36"/>
      <c r="AT151" s="36"/>
      <c r="AU151" s="36"/>
      <c r="AV151" s="36"/>
      <c r="BB151" s="36"/>
      <c r="BC151" s="36"/>
      <c r="BD151" s="36"/>
      <c r="BJ151" s="36">
        <v>2.1620000000000001E-8</v>
      </c>
      <c r="BK151" s="36">
        <v>6.2402926925699997</v>
      </c>
      <c r="BL151" s="36">
        <v>1795.258443721</v>
      </c>
      <c r="BM151" s="30">
        <f t="shared" si="168"/>
        <v>-1.817787202181783E-8</v>
      </c>
      <c r="BN151" s="30">
        <f t="shared" si="169"/>
        <v>-1.8174727171937115E-8</v>
      </c>
      <c r="BO151" s="30">
        <f t="shared" si="170"/>
        <v>-1.8174727177244984E-8</v>
      </c>
      <c r="BP151" s="30">
        <f t="shared" si="171"/>
        <v>-1.8174727177244964E-8</v>
      </c>
      <c r="BR151" s="36">
        <v>5.1899999999999997E-9</v>
      </c>
      <c r="BS151" s="36">
        <v>0.61616177345000001</v>
      </c>
      <c r="BT151" s="36">
        <v>436.89313161450002</v>
      </c>
      <c r="BU151" s="30">
        <f t="shared" si="172"/>
        <v>-1.2106140266574001E-9</v>
      </c>
      <c r="BV151" s="30">
        <f t="shared" si="173"/>
        <v>-1.2109439625692422E-9</v>
      </c>
      <c r="BW151" s="30">
        <f t="shared" si="174"/>
        <v>-1.2109439620124967E-9</v>
      </c>
      <c r="BX151" s="30">
        <f t="shared" si="175"/>
        <v>-1.210943962012499E-9</v>
      </c>
      <c r="BZ151" s="36"/>
      <c r="CA151" s="36"/>
      <c r="CB151" s="36"/>
      <c r="CH151" s="36"/>
      <c r="CI151" s="36"/>
      <c r="CJ151" s="36"/>
      <c r="CP151" s="36"/>
      <c r="CQ151" s="36"/>
      <c r="CR151" s="36"/>
      <c r="CX151" s="36"/>
      <c r="CY151" s="36"/>
      <c r="CZ151" s="36"/>
      <c r="DF151" s="36">
        <v>1.1019100000000001E-6</v>
      </c>
      <c r="DG151" s="36">
        <v>2.4365608123400002</v>
      </c>
      <c r="DH151" s="36">
        <v>355.74874557179999</v>
      </c>
      <c r="DI151" s="30">
        <f t="shared" si="176"/>
        <v>9.8536217365086607E-7</v>
      </c>
      <c r="DJ151" s="30">
        <f t="shared" si="177"/>
        <v>9.8538842797478624E-7</v>
      </c>
      <c r="DK151" s="30">
        <f t="shared" si="178"/>
        <v>9.8538842793048599E-7</v>
      </c>
      <c r="DL151" s="30">
        <f t="shared" si="179"/>
        <v>9.853884279304862E-7</v>
      </c>
      <c r="DN151" s="36">
        <v>2.1976999999999999E-7</v>
      </c>
      <c r="DO151" s="36">
        <v>0.72894956852000004</v>
      </c>
      <c r="DP151" s="36">
        <v>99.160620955499994</v>
      </c>
      <c r="DQ151" s="30">
        <f t="shared" si="180"/>
        <v>2.1625283994164809E-7</v>
      </c>
      <c r="DR151" s="30">
        <f t="shared" si="181"/>
        <v>2.1625342098837065E-7</v>
      </c>
      <c r="DS151" s="30">
        <f t="shared" si="182"/>
        <v>2.1625342098739021E-7</v>
      </c>
      <c r="DT151" s="30">
        <f t="shared" si="183"/>
        <v>2.1625342098739021E-7</v>
      </c>
      <c r="DV151" s="36">
        <v>3.3990000000000002E-8</v>
      </c>
      <c r="DW151" s="36">
        <v>0.54882815020999998</v>
      </c>
      <c r="DX151" s="36">
        <v>10213.285546211</v>
      </c>
      <c r="DY151" s="30">
        <f t="shared" si="184"/>
        <v>3.0316884724952089E-8</v>
      </c>
      <c r="DZ151" s="30">
        <f t="shared" si="185"/>
        <v>3.0340337547588064E-8</v>
      </c>
      <c r="EA151" s="30">
        <f t="shared" si="186"/>
        <v>3.0340337508072653E-8</v>
      </c>
      <c r="EB151" s="30">
        <f t="shared" si="187"/>
        <v>3.0340337508072766E-8</v>
      </c>
      <c r="ED151" s="36">
        <v>7.9500000000000001E-9</v>
      </c>
      <c r="EE151" s="36">
        <v>2.3817813581</v>
      </c>
      <c r="EF151" s="36">
        <v>2228.9701815978001</v>
      </c>
      <c r="EG151" s="30">
        <f t="shared" si="188"/>
        <v>-6.7687097048908867E-9</v>
      </c>
      <c r="EH151" s="30">
        <f t="shared" si="189"/>
        <v>-6.7673185550310301E-9</v>
      </c>
      <c r="EI151" s="30">
        <f t="shared" si="190"/>
        <v>-6.7673185573791543E-9</v>
      </c>
      <c r="EJ151" s="30">
        <f t="shared" si="191"/>
        <v>-6.7673185573791477E-9</v>
      </c>
      <c r="EL151" s="36"/>
      <c r="EM151" s="36"/>
      <c r="EN151" s="36"/>
      <c r="ET151" s="36"/>
      <c r="EU151" s="36"/>
      <c r="EV151" s="36"/>
    </row>
    <row r="152" spans="1:152" s="30" customFormat="1" ht="12.75">
      <c r="N152" s="36">
        <v>3.4885E-7</v>
      </c>
      <c r="O152" s="36">
        <v>4.4609576179100001</v>
      </c>
      <c r="P152" s="36">
        <v>214.26230328450001</v>
      </c>
      <c r="Q152" s="30">
        <f t="shared" si="152"/>
        <v>-3.4584399601499235E-7</v>
      </c>
      <c r="R152" s="30">
        <f t="shared" si="153"/>
        <v>-3.4584546096751543E-7</v>
      </c>
      <c r="S152" s="30">
        <f t="shared" si="154"/>
        <v>-3.4584546096504373E-7</v>
      </c>
      <c r="T152" s="30">
        <f t="shared" si="155"/>
        <v>-3.4584546096504373E-7</v>
      </c>
      <c r="V152" s="36">
        <v>4.573E-8</v>
      </c>
      <c r="W152" s="36">
        <v>3.2487541578600001</v>
      </c>
      <c r="X152" s="36">
        <v>231.45834270270001</v>
      </c>
      <c r="Y152" s="30">
        <f t="shared" si="156"/>
        <v>-1.7581244481786115E-8</v>
      </c>
      <c r="Z152" s="30">
        <f t="shared" si="157"/>
        <v>-1.757978235537751E-8</v>
      </c>
      <c r="AA152" s="30">
        <f t="shared" si="158"/>
        <v>-1.7579782357844784E-8</v>
      </c>
      <c r="AB152" s="30">
        <f t="shared" si="159"/>
        <v>-1.7579782357844774E-8</v>
      </c>
      <c r="AD152" s="36">
        <v>7.0699999999999998E-9</v>
      </c>
      <c r="AE152" s="36">
        <v>3.66631544506</v>
      </c>
      <c r="AF152" s="36">
        <v>347.8844390456</v>
      </c>
      <c r="AG152" s="30">
        <f t="shared" si="160"/>
        <v>-1.1727586731291964E-9</v>
      </c>
      <c r="AH152" s="30">
        <f t="shared" si="161"/>
        <v>-1.1723957316771949E-9</v>
      </c>
      <c r="AI152" s="30">
        <f t="shared" si="162"/>
        <v>-1.1723957322896409E-9</v>
      </c>
      <c r="AJ152" s="30">
        <f t="shared" si="163"/>
        <v>-1.1723957322896376E-9</v>
      </c>
      <c r="AL152" s="36"/>
      <c r="AM152" s="36"/>
      <c r="AN152" s="36"/>
      <c r="AT152" s="36"/>
      <c r="AU152" s="36"/>
      <c r="AV152" s="36"/>
      <c r="BB152" s="36"/>
      <c r="BC152" s="36"/>
      <c r="BD152" s="36"/>
      <c r="BJ152" s="36">
        <v>2.4520000000000001E-8</v>
      </c>
      <c r="BK152" s="36">
        <v>3.1980481404700001</v>
      </c>
      <c r="BL152" s="36">
        <v>208.633228992</v>
      </c>
      <c r="BM152" s="30">
        <f t="shared" si="168"/>
        <v>-1.1115037564567663E-8</v>
      </c>
      <c r="BN152" s="30">
        <f t="shared" si="169"/>
        <v>-1.1114355230172695E-8</v>
      </c>
      <c r="BO152" s="30">
        <f t="shared" si="170"/>
        <v>-1.1114355231324111E-8</v>
      </c>
      <c r="BP152" s="30">
        <f t="shared" si="171"/>
        <v>-1.1114355231324101E-8</v>
      </c>
      <c r="BR152" s="36">
        <v>4.42E-9</v>
      </c>
      <c r="BS152" s="36">
        <v>2.1020400814400002</v>
      </c>
      <c r="BT152" s="36">
        <v>416.30325013750002</v>
      </c>
      <c r="BU152" s="30">
        <f t="shared" si="172"/>
        <v>4.3263814880695725E-9</v>
      </c>
      <c r="BV152" s="30">
        <f t="shared" si="173"/>
        <v>4.3263251102246021E-9</v>
      </c>
      <c r="BW152" s="30">
        <f t="shared" si="174"/>
        <v>4.326325110319751E-9</v>
      </c>
      <c r="BX152" s="30">
        <f t="shared" si="175"/>
        <v>4.3263251103197502E-9</v>
      </c>
      <c r="BZ152" s="36"/>
      <c r="CA152" s="36"/>
      <c r="CB152" s="36"/>
      <c r="CH152" s="36"/>
      <c r="CI152" s="36"/>
      <c r="CJ152" s="36"/>
      <c r="CP152" s="36"/>
      <c r="CQ152" s="36"/>
      <c r="CR152" s="36"/>
      <c r="CX152" s="36"/>
      <c r="CY152" s="36"/>
      <c r="CZ152" s="36"/>
      <c r="DF152" s="36">
        <v>9.0658999999999997E-7</v>
      </c>
      <c r="DG152" s="36">
        <v>4.2090880974599996</v>
      </c>
      <c r="DH152" s="36">
        <v>213.8203602998</v>
      </c>
      <c r="DI152" s="30">
        <f t="shared" si="176"/>
        <v>-9.0028060727110564E-7</v>
      </c>
      <c r="DJ152" s="30">
        <f t="shared" si="177"/>
        <v>-9.0027719059455311E-7</v>
      </c>
      <c r="DK152" s="30">
        <f t="shared" si="178"/>
        <v>-9.0027719060031929E-7</v>
      </c>
      <c r="DL152" s="30">
        <f t="shared" si="179"/>
        <v>-9.0027719060031929E-7</v>
      </c>
      <c r="DN152" s="36">
        <v>2.1120000000000001E-7</v>
      </c>
      <c r="DO152" s="36">
        <v>2.6928672800900002</v>
      </c>
      <c r="DP152" s="36">
        <v>1464.6394800628</v>
      </c>
      <c r="DQ152" s="30">
        <f t="shared" si="180"/>
        <v>1.3855317152679091E-7</v>
      </c>
      <c r="DR152" s="30">
        <f t="shared" si="181"/>
        <v>1.3858810304407224E-7</v>
      </c>
      <c r="DS152" s="30">
        <f t="shared" si="182"/>
        <v>1.3858810298513296E-7</v>
      </c>
      <c r="DT152" s="30">
        <f t="shared" si="183"/>
        <v>1.3858810298513322E-7</v>
      </c>
      <c r="DV152" s="36">
        <v>3.3990000000000002E-8</v>
      </c>
      <c r="DW152" s="36">
        <v>3.5183335607999999</v>
      </c>
      <c r="DX152" s="36">
        <v>629.60234557549995</v>
      </c>
      <c r="DY152" s="30">
        <f t="shared" si="184"/>
        <v>3.3977188124781904E-8</v>
      </c>
      <c r="DZ152" s="30">
        <f t="shared" si="185"/>
        <v>3.3977275888645967E-8</v>
      </c>
      <c r="EA152" s="30">
        <f t="shared" si="186"/>
        <v>3.3977275888498127E-8</v>
      </c>
      <c r="EB152" s="30">
        <f t="shared" si="187"/>
        <v>3.3977275888498127E-8</v>
      </c>
      <c r="ED152" s="36">
        <v>7.6500000000000007E-9</v>
      </c>
      <c r="EE152" s="36">
        <v>4.7003367493999999</v>
      </c>
      <c r="EF152" s="36">
        <v>1670.8250284999999</v>
      </c>
      <c r="EG152" s="30">
        <f t="shared" si="188"/>
        <v>-1.1334763847269516E-9</v>
      </c>
      <c r="EH152" s="30">
        <f t="shared" si="189"/>
        <v>-1.1315848285990041E-9</v>
      </c>
      <c r="EI152" s="30">
        <f t="shared" si="190"/>
        <v>-1.1315848317909591E-9</v>
      </c>
      <c r="EJ152" s="30">
        <f t="shared" si="191"/>
        <v>-1.1315848317909456E-9</v>
      </c>
      <c r="EL152" s="36"/>
      <c r="EM152" s="36"/>
      <c r="EN152" s="36"/>
      <c r="ET152" s="36"/>
      <c r="EU152" s="36"/>
      <c r="EV152" s="36"/>
    </row>
    <row r="153" spans="1:152" s="30" customFormat="1" ht="12.75">
      <c r="A153" s="30" t="s">
        <v>3</v>
      </c>
      <c r="B153" s="30" t="s">
        <v>299</v>
      </c>
      <c r="C153" s="30" t="s">
        <v>300</v>
      </c>
      <c r="D153" s="30" t="s">
        <v>301</v>
      </c>
      <c r="E153" s="30" t="s">
        <v>302</v>
      </c>
      <c r="F153" s="30" t="s">
        <v>303</v>
      </c>
      <c r="N153" s="36">
        <v>3.2650000000000002E-7</v>
      </c>
      <c r="O153" s="36">
        <v>0.66372395761000003</v>
      </c>
      <c r="P153" s="36">
        <v>692.58748435350003</v>
      </c>
      <c r="Q153" s="30">
        <f t="shared" si="152"/>
        <v>-3.2630248520446737E-7</v>
      </c>
      <c r="R153" s="30">
        <f t="shared" si="153"/>
        <v>-3.2630130664774005E-7</v>
      </c>
      <c r="S153" s="30">
        <f t="shared" si="154"/>
        <v>-3.2630130664973174E-7</v>
      </c>
      <c r="T153" s="30">
        <f t="shared" si="155"/>
        <v>-3.2630130664973174E-7</v>
      </c>
      <c r="V153" s="36">
        <v>4.8109999999999999E-8</v>
      </c>
      <c r="W153" s="36">
        <v>0.46206327592000002</v>
      </c>
      <c r="X153" s="36">
        <v>362.86229257259998</v>
      </c>
      <c r="Y153" s="30">
        <f t="shared" si="156"/>
        <v>1.0075005950982475E-9</v>
      </c>
      <c r="Z153" s="30">
        <f t="shared" si="157"/>
        <v>1.0048889081530857E-9</v>
      </c>
      <c r="AA153" s="30">
        <f t="shared" si="158"/>
        <v>1.0048889125601566E-9</v>
      </c>
      <c r="AB153" s="30">
        <f t="shared" si="159"/>
        <v>1.0048889125601353E-9</v>
      </c>
      <c r="AD153" s="36">
        <v>8.7000000000000001E-9</v>
      </c>
      <c r="AE153" s="36">
        <v>0.77106152693999996</v>
      </c>
      <c r="AF153" s="36">
        <v>113.3877149571</v>
      </c>
      <c r="AG153" s="30">
        <f t="shared" si="160"/>
        <v>8.611971483311529E-9</v>
      </c>
      <c r="AH153" s="30">
        <f t="shared" si="161"/>
        <v>8.6119924275310545E-9</v>
      </c>
      <c r="AI153" s="30">
        <f t="shared" si="162"/>
        <v>8.611992427495714E-9</v>
      </c>
      <c r="AJ153" s="30">
        <f t="shared" si="163"/>
        <v>8.611992427495714E-9</v>
      </c>
      <c r="AL153" s="36"/>
      <c r="AM153" s="36"/>
      <c r="AN153" s="36"/>
      <c r="AT153" s="36"/>
      <c r="AU153" s="36"/>
      <c r="AV153" s="36"/>
      <c r="BB153" s="36"/>
      <c r="BC153" s="36"/>
      <c r="BD153" s="36"/>
      <c r="BJ153" s="36">
        <v>2.0330000000000001E-8</v>
      </c>
      <c r="BK153" s="36">
        <v>4.8702960377600002</v>
      </c>
      <c r="BL153" s="36">
        <v>327.43756992049998</v>
      </c>
      <c r="BM153" s="30">
        <f t="shared" si="168"/>
        <v>-2.0253465831629556E-8</v>
      </c>
      <c r="BN153" s="30">
        <f t="shared" si="169"/>
        <v>-2.0253379455858644E-8</v>
      </c>
      <c r="BO153" s="30">
        <f t="shared" si="170"/>
        <v>-2.025337945600444E-8</v>
      </c>
      <c r="BP153" s="30">
        <f t="shared" si="171"/>
        <v>-2.025337945600444E-8</v>
      </c>
      <c r="BR153" s="36">
        <v>5.3599999999999997E-9</v>
      </c>
      <c r="BS153" s="36">
        <v>1.08779067908</v>
      </c>
      <c r="BT153" s="36">
        <v>344.70304530790003</v>
      </c>
      <c r="BU153" s="30">
        <f t="shared" si="172"/>
        <v>3.643200873044159E-9</v>
      </c>
      <c r="BV153" s="30">
        <f t="shared" si="173"/>
        <v>3.6429980801952738E-9</v>
      </c>
      <c r="BW153" s="30">
        <f t="shared" si="174"/>
        <v>3.642998080537483E-9</v>
      </c>
      <c r="BX153" s="30">
        <f t="shared" si="175"/>
        <v>3.6429980805374813E-9</v>
      </c>
      <c r="BZ153" s="36"/>
      <c r="CA153" s="36"/>
      <c r="CB153" s="36"/>
      <c r="CH153" s="36"/>
      <c r="CI153" s="36"/>
      <c r="CJ153" s="36"/>
      <c r="CP153" s="36"/>
      <c r="CQ153" s="36"/>
      <c r="CR153" s="36"/>
      <c r="CX153" s="36"/>
      <c r="CY153" s="36"/>
      <c r="CZ153" s="36"/>
      <c r="DF153" s="36">
        <v>9.5884999999999993E-7</v>
      </c>
      <c r="DG153" s="36">
        <v>5.4459425907099996</v>
      </c>
      <c r="DH153" s="36">
        <v>2428.0421830342002</v>
      </c>
      <c r="DI153" s="30">
        <f t="shared" si="176"/>
        <v>-1.5515940767927457E-7</v>
      </c>
      <c r="DJ153" s="30">
        <f t="shared" si="177"/>
        <v>-1.5550318013587179E-7</v>
      </c>
      <c r="DK153" s="30">
        <f t="shared" si="178"/>
        <v>-1.5550317955579099E-7</v>
      </c>
      <c r="DL153" s="30">
        <f t="shared" si="179"/>
        <v>-1.5550317955579435E-7</v>
      </c>
      <c r="DN153" s="36">
        <v>1.7191999999999999E-7</v>
      </c>
      <c r="DO153" s="36">
        <v>4.7152511796900001</v>
      </c>
      <c r="DP153" s="36">
        <v>2111.6503133776</v>
      </c>
      <c r="DQ153" s="30">
        <f t="shared" si="180"/>
        <v>1.3040415043293524E-7</v>
      </c>
      <c r="DR153" s="30">
        <f t="shared" si="181"/>
        <v>1.3036874383790859E-7</v>
      </c>
      <c r="DS153" s="30">
        <f t="shared" si="182"/>
        <v>1.3036874389766602E-7</v>
      </c>
      <c r="DT153" s="30">
        <f t="shared" si="183"/>
        <v>1.3036874389766581E-7</v>
      </c>
      <c r="DV153" s="36">
        <v>3.3640000000000002E-8</v>
      </c>
      <c r="DW153" s="36">
        <v>3.2782174795799999</v>
      </c>
      <c r="DX153" s="36">
        <v>357.4456666012</v>
      </c>
      <c r="DY153" s="30">
        <f t="shared" si="184"/>
        <v>9.1174334880813521E-9</v>
      </c>
      <c r="DZ153" s="30">
        <f t="shared" si="185"/>
        <v>9.1191654345564001E-9</v>
      </c>
      <c r="EA153" s="30">
        <f t="shared" si="186"/>
        <v>9.1191654316338601E-9</v>
      </c>
      <c r="EB153" s="30">
        <f t="shared" si="187"/>
        <v>9.1191654316338734E-9</v>
      </c>
      <c r="ED153" s="36">
        <v>1.0239999999999999E-8</v>
      </c>
      <c r="EE153" s="36">
        <v>4.2335286951300004</v>
      </c>
      <c r="EF153" s="36">
        <v>1802.3719907218001</v>
      </c>
      <c r="EG153" s="30">
        <f t="shared" si="188"/>
        <v>8.8694711293578223E-9</v>
      </c>
      <c r="EH153" s="30">
        <f t="shared" si="189"/>
        <v>8.8708510377818394E-9</v>
      </c>
      <c r="EI153" s="30">
        <f t="shared" si="190"/>
        <v>8.8708510354538653E-9</v>
      </c>
      <c r="EJ153" s="30">
        <f t="shared" si="191"/>
        <v>8.8708510354538736E-9</v>
      </c>
      <c r="EL153" s="36"/>
      <c r="EM153" s="36"/>
      <c r="EN153" s="36"/>
      <c r="ET153" s="36"/>
      <c r="EU153" s="36"/>
      <c r="EV153" s="36"/>
    </row>
    <row r="154" spans="1:152" s="30" customFormat="1" ht="12.75">
      <c r="A154" s="30">
        <f>113.6655+0.8771*T</f>
        <v>113.61686855028751</v>
      </c>
      <c r="B154" s="30">
        <f>B134-0.01759/E106</f>
        <v>342.36326080776496</v>
      </c>
      <c r="C154" s="30">
        <f>D133-0.000764*COS(A133-A155)/E106</f>
        <v>-1.742126923529941</v>
      </c>
      <c r="D154" s="30">
        <f>DEGREES(D155)</f>
        <v>174.57473094141105</v>
      </c>
      <c r="E154" s="30">
        <f>DEGREES(E155)</f>
        <v>174.57635629714807</v>
      </c>
      <c r="F154" s="30">
        <f>ABS(D154-E154)</f>
        <v>1.6253557370191629E-3</v>
      </c>
      <c r="N154" s="36">
        <v>3.0324000000000001E-7</v>
      </c>
      <c r="O154" s="36">
        <v>5.3036995014699997</v>
      </c>
      <c r="P154" s="36">
        <v>33.940249943799998</v>
      </c>
      <c r="Q154" s="30">
        <f t="shared" si="152"/>
        <v>1.1895983092395027E-7</v>
      </c>
      <c r="R154" s="30">
        <f t="shared" si="153"/>
        <v>1.1895841430593463E-7</v>
      </c>
      <c r="S154" s="30">
        <f t="shared" si="154"/>
        <v>1.1895841430832511E-7</v>
      </c>
      <c r="T154" s="30">
        <f t="shared" si="155"/>
        <v>1.1895841430832511E-7</v>
      </c>
      <c r="V154" s="36">
        <v>5.1480000000000002E-8</v>
      </c>
      <c r="W154" s="36">
        <v>3.3357064617400001</v>
      </c>
      <c r="X154" s="36">
        <v>1.4844727083</v>
      </c>
      <c r="Y154" s="30">
        <f t="shared" si="156"/>
        <v>-5.0593176439855327E-8</v>
      </c>
      <c r="Z154" s="30">
        <f t="shared" si="157"/>
        <v>-5.0593178553272894E-8</v>
      </c>
      <c r="AA154" s="30">
        <f t="shared" si="158"/>
        <v>-5.0593178553269327E-8</v>
      </c>
      <c r="AB154" s="30">
        <f t="shared" si="159"/>
        <v>-5.0593178553269327E-8</v>
      </c>
      <c r="AD154" s="36">
        <v>6.8599999999999999E-9</v>
      </c>
      <c r="AE154" s="36">
        <v>2.8854383606799998</v>
      </c>
      <c r="AF154" s="36">
        <v>92.047073954699997</v>
      </c>
      <c r="AG154" s="30">
        <f t="shared" si="160"/>
        <v>-4.9414750069662333E-9</v>
      </c>
      <c r="AH154" s="30">
        <f t="shared" si="161"/>
        <v>-4.9414094673498603E-9</v>
      </c>
      <c r="AI154" s="30">
        <f t="shared" si="162"/>
        <v>-4.941409467460456E-9</v>
      </c>
      <c r="AJ154" s="30">
        <f t="shared" si="163"/>
        <v>-4.941409467460456E-9</v>
      </c>
      <c r="AL154" s="36"/>
      <c r="AM154" s="36"/>
      <c r="AN154" s="36"/>
      <c r="AT154" s="36"/>
      <c r="AU154" s="36"/>
      <c r="AV154" s="36"/>
      <c r="BB154" s="36"/>
      <c r="BC154" s="36"/>
      <c r="BD154" s="36"/>
      <c r="BJ154" s="36">
        <v>1.9499999999999999E-8</v>
      </c>
      <c r="BK154" s="36">
        <v>5.5600400029300001</v>
      </c>
      <c r="BL154" s="36">
        <v>18.159247264699999</v>
      </c>
      <c r="BM154" s="30">
        <f t="shared" si="168"/>
        <v>1.3248602232740368E-8</v>
      </c>
      <c r="BN154" s="30">
        <f t="shared" si="169"/>
        <v>1.3248563353097704E-8</v>
      </c>
      <c r="BO154" s="30">
        <f t="shared" si="170"/>
        <v>1.3248563353163316E-8</v>
      </c>
      <c r="BP154" s="30">
        <f t="shared" si="171"/>
        <v>1.3248563353163316E-8</v>
      </c>
      <c r="BR154" s="36">
        <v>4.7699999999999999E-9</v>
      </c>
      <c r="BS154" s="36">
        <v>2.4248319338500002</v>
      </c>
      <c r="BT154" s="36">
        <v>216.21985674480001</v>
      </c>
      <c r="BU154" s="30">
        <f t="shared" si="172"/>
        <v>1.6123504814710348E-9</v>
      </c>
      <c r="BV154" s="30">
        <f t="shared" si="173"/>
        <v>1.6124957274987983E-9</v>
      </c>
      <c r="BW154" s="30">
        <f t="shared" si="174"/>
        <v>1.6124957272537053E-9</v>
      </c>
      <c r="BX154" s="30">
        <f t="shared" si="175"/>
        <v>1.6124957272537066E-9</v>
      </c>
      <c r="BZ154" s="36"/>
      <c r="CA154" s="36"/>
      <c r="CB154" s="36"/>
      <c r="CH154" s="36"/>
      <c r="CI154" s="36"/>
      <c r="CJ154" s="36"/>
      <c r="CP154" s="36"/>
      <c r="CQ154" s="36"/>
      <c r="CR154" s="36"/>
      <c r="CX154" s="36"/>
      <c r="CY154" s="36"/>
      <c r="CZ154" s="36"/>
      <c r="DF154" s="36">
        <v>9.4109000000000002E-7</v>
      </c>
      <c r="DG154" s="36">
        <v>2.3978638141799999</v>
      </c>
      <c r="DH154" s="36">
        <v>483.2205421786</v>
      </c>
      <c r="DI154" s="30">
        <f t="shared" si="176"/>
        <v>9.0407787099971205E-7</v>
      </c>
      <c r="DJ154" s="30">
        <f t="shared" si="177"/>
        <v>9.0405897244445755E-7</v>
      </c>
      <c r="DK154" s="30">
        <f t="shared" si="178"/>
        <v>9.0405897247635194E-7</v>
      </c>
      <c r="DL154" s="30">
        <f t="shared" si="179"/>
        <v>9.0405897247635173E-7</v>
      </c>
      <c r="DN154" s="36">
        <v>1.8540000000000001E-7</v>
      </c>
      <c r="DO154" s="36">
        <v>4.8172555059999997E-2</v>
      </c>
      <c r="DP154" s="36">
        <v>245.54242435239999</v>
      </c>
      <c r="DQ154" s="30">
        <f t="shared" si="180"/>
        <v>4.7222012568913466E-8</v>
      </c>
      <c r="DR154" s="30">
        <f t="shared" si="181"/>
        <v>4.7215425193688678E-8</v>
      </c>
      <c r="DS154" s="30">
        <f t="shared" si="182"/>
        <v>4.7215425204804562E-8</v>
      </c>
      <c r="DT154" s="30">
        <f t="shared" si="183"/>
        <v>4.7215425204804523E-8</v>
      </c>
      <c r="DV154" s="36">
        <v>3.2600000000000001E-8</v>
      </c>
      <c r="DW154" s="36">
        <v>1.97623748027</v>
      </c>
      <c r="DX154" s="36">
        <v>203.7378678824</v>
      </c>
      <c r="DY154" s="30">
        <f t="shared" si="184"/>
        <v>2.159864677927859E-8</v>
      </c>
      <c r="DZ154" s="30">
        <f t="shared" si="185"/>
        <v>2.1599391206255037E-8</v>
      </c>
      <c r="EA154" s="30">
        <f t="shared" si="186"/>
        <v>2.159939120499888E-8</v>
      </c>
      <c r="EB154" s="30">
        <f t="shared" si="187"/>
        <v>2.159939120499888E-8</v>
      </c>
      <c r="ED154" s="36">
        <v>8.3099999999999996E-9</v>
      </c>
      <c r="EE154" s="36">
        <v>5.87457134912</v>
      </c>
      <c r="EF154" s="36">
        <v>1368.6602528450001</v>
      </c>
      <c r="EG154" s="30">
        <f t="shared" si="188"/>
        <v>-1.1864966193460513E-9</v>
      </c>
      <c r="EH154" s="30">
        <f t="shared" si="189"/>
        <v>-1.1881810637768718E-9</v>
      </c>
      <c r="EI154" s="30">
        <f t="shared" si="190"/>
        <v>-1.1881810609345101E-9</v>
      </c>
      <c r="EJ154" s="30">
        <f t="shared" si="191"/>
        <v>-1.1881810609345248E-9</v>
      </c>
      <c r="EL154" s="36"/>
      <c r="EM154" s="36"/>
      <c r="EN154" s="36"/>
      <c r="ET154" s="36"/>
      <c r="EU154" s="36"/>
      <c r="EV154" s="36"/>
    </row>
    <row r="155" spans="1:152" s="30" customFormat="1" ht="12.75">
      <c r="A155" s="30">
        <f>RADIANS(A154)</f>
        <v>1.9829884420081136</v>
      </c>
      <c r="B155" s="30">
        <f>RADIANS(B154)</f>
        <v>5.9753661389595596</v>
      </c>
      <c r="C155" s="30">
        <f>RADIANS(C154)</f>
        <v>-3.0405850803236944E-2</v>
      </c>
      <c r="D155" s="30">
        <f>ATAN2(COS(C155)*COS(B155-B151),SIN(A151)*SIN(C155)+COS(A151)*COS(C155)*SIN(B155-B151))</f>
        <v>3.0469038457108426</v>
      </c>
      <c r="E155" s="30">
        <f>ATAN2(COS(C133)*COS(A133-B151),SIN(A151)*SIN(C133)+COS(A151)*COS(C133)*SIN(A133-B151))</f>
        <v>3.0469322135199697</v>
      </c>
      <c r="F155" s="30">
        <f>RADIANS(F154)</f>
        <v>2.8367809127163478E-5</v>
      </c>
      <c r="N155" s="36">
        <v>2.748E-7</v>
      </c>
      <c r="O155" s="36">
        <v>6.22702216249</v>
      </c>
      <c r="P155" s="36">
        <v>1.2720243872000001</v>
      </c>
      <c r="Q155" s="30">
        <f t="shared" si="152"/>
        <v>2.7425109674811841E-7</v>
      </c>
      <c r="R155" s="30">
        <f t="shared" si="153"/>
        <v>2.7425109344374363E-7</v>
      </c>
      <c r="S155" s="30">
        <f t="shared" si="154"/>
        <v>2.7425109344374918E-7</v>
      </c>
      <c r="T155" s="30">
        <f t="shared" si="155"/>
        <v>2.7425109344374918E-7</v>
      </c>
      <c r="V155" s="36">
        <v>4.6539999999999999E-8</v>
      </c>
      <c r="W155" s="36">
        <v>5.8023306665899996</v>
      </c>
      <c r="X155" s="36">
        <v>217.96496188399999</v>
      </c>
      <c r="Y155" s="30">
        <f t="shared" si="156"/>
        <v>-5.5058331038615251E-9</v>
      </c>
      <c r="Z155" s="30">
        <f t="shared" si="157"/>
        <v>-5.507340372142779E-9</v>
      </c>
      <c r="AA155" s="30">
        <f t="shared" si="158"/>
        <v>-5.5073403695993608E-9</v>
      </c>
      <c r="AB155" s="30">
        <f t="shared" si="159"/>
        <v>-5.5073403695993608E-9</v>
      </c>
      <c r="AD155" s="36">
        <v>6.7299999999999997E-9</v>
      </c>
      <c r="AE155" s="36">
        <v>3.7565066765099999</v>
      </c>
      <c r="AF155" s="36">
        <v>203.7378678824</v>
      </c>
      <c r="AG155" s="30">
        <f t="shared" si="160"/>
        <v>-5.8579798450743765E-9</v>
      </c>
      <c r="AH155" s="30">
        <f t="shared" si="161"/>
        <v>-5.8578788352379103E-9</v>
      </c>
      <c r="AI155" s="30">
        <f t="shared" si="162"/>
        <v>-5.8578788354083624E-9</v>
      </c>
      <c r="AJ155" s="30">
        <f t="shared" si="163"/>
        <v>-5.8578788354083624E-9</v>
      </c>
      <c r="AL155" s="36"/>
      <c r="AM155" s="36"/>
      <c r="AN155" s="36"/>
      <c r="AT155" s="36"/>
      <c r="AU155" s="36"/>
      <c r="AV155" s="36"/>
      <c r="BB155" s="36"/>
      <c r="BC155" s="36"/>
      <c r="BD155" s="36"/>
      <c r="BJ155" s="36">
        <v>2.283E-8</v>
      </c>
      <c r="BK155" s="36">
        <v>4.2237535588100004</v>
      </c>
      <c r="BL155" s="36">
        <v>22.091400527800001</v>
      </c>
      <c r="BM155" s="30">
        <f t="shared" si="168"/>
        <v>-1.3099566413197032E-8</v>
      </c>
      <c r="BN155" s="30">
        <f t="shared" si="169"/>
        <v>-1.3099628222487297E-8</v>
      </c>
      <c r="BO155" s="30">
        <f t="shared" si="170"/>
        <v>-1.3099628222382988E-8</v>
      </c>
      <c r="BP155" s="30">
        <f t="shared" si="171"/>
        <v>-1.3099628222382988E-8</v>
      </c>
      <c r="BR155" s="36">
        <v>4.6900000000000001E-9</v>
      </c>
      <c r="BS155" s="36">
        <v>5.2262203402800003</v>
      </c>
      <c r="BT155" s="36">
        <v>942.06206196899996</v>
      </c>
      <c r="BU155" s="30">
        <f t="shared" si="172"/>
        <v>4.6899804350072328E-9</v>
      </c>
      <c r="BV155" s="30">
        <f t="shared" si="173"/>
        <v>4.6899822980821589E-9</v>
      </c>
      <c r="BW155" s="30">
        <f t="shared" si="174"/>
        <v>4.6899822980790942E-9</v>
      </c>
      <c r="BX155" s="30">
        <f t="shared" si="175"/>
        <v>4.6899822980790942E-9</v>
      </c>
      <c r="BZ155" s="36"/>
      <c r="CA155" s="36"/>
      <c r="CB155" s="36"/>
      <c r="CH155" s="36"/>
      <c r="CI155" s="36"/>
      <c r="CJ155" s="36"/>
      <c r="CP155" s="36"/>
      <c r="CQ155" s="36"/>
      <c r="CR155" s="36"/>
      <c r="CX155" s="36"/>
      <c r="CY155" s="36"/>
      <c r="CZ155" s="36"/>
      <c r="DF155" s="36">
        <v>8.5608999999999998E-7</v>
      </c>
      <c r="DG155" s="36">
        <v>3.3543469659999998E-2</v>
      </c>
      <c r="DH155" s="36">
        <v>860.30992875280003</v>
      </c>
      <c r="DI155" s="30">
        <f t="shared" si="176"/>
        <v>2.0645815154299657E-8</v>
      </c>
      <c r="DJ155" s="30">
        <f t="shared" si="177"/>
        <v>2.0755990971175725E-8</v>
      </c>
      <c r="DK155" s="30">
        <f t="shared" si="178"/>
        <v>2.0755990785260622E-8</v>
      </c>
      <c r="DL155" s="30">
        <f t="shared" si="179"/>
        <v>2.0755990785261383E-8</v>
      </c>
      <c r="DN155" s="36">
        <v>1.7520999999999999E-7</v>
      </c>
      <c r="DO155" s="36">
        <v>3.8366288068399999</v>
      </c>
      <c r="DP155" s="36">
        <v>497.44763618019999</v>
      </c>
      <c r="DQ155" s="30">
        <f t="shared" si="180"/>
        <v>8.2814055758954627E-8</v>
      </c>
      <c r="DR155" s="30">
        <f t="shared" si="181"/>
        <v>8.2825548779412697E-8</v>
      </c>
      <c r="DS155" s="30">
        <f t="shared" si="182"/>
        <v>8.2825548760019256E-8</v>
      </c>
      <c r="DT155" s="30">
        <f t="shared" si="183"/>
        <v>8.2825548760019322E-8</v>
      </c>
      <c r="DV155" s="36">
        <v>3.1179999999999999E-8</v>
      </c>
      <c r="DW155" s="36">
        <v>2.1846562736799999</v>
      </c>
      <c r="DX155" s="36">
        <v>1891.2376709388</v>
      </c>
      <c r="DY155" s="30">
        <f t="shared" si="184"/>
        <v>-1.3491076920621711E-8</v>
      </c>
      <c r="DZ155" s="30">
        <f t="shared" si="185"/>
        <v>-1.3499031540720021E-8</v>
      </c>
      <c r="EA155" s="30">
        <f t="shared" si="186"/>
        <v>-1.3499031527297957E-8</v>
      </c>
      <c r="EB155" s="30">
        <f t="shared" si="187"/>
        <v>-1.3499031527298007E-8</v>
      </c>
      <c r="ED155" s="36">
        <v>7.1699999999999998E-9</v>
      </c>
      <c r="EE155" s="36">
        <v>5.9214432499400003</v>
      </c>
      <c r="EF155" s="36">
        <v>1685.0521225016</v>
      </c>
      <c r="EG155" s="30">
        <f t="shared" si="188"/>
        <v>-6.8910476334867053E-9</v>
      </c>
      <c r="EH155" s="30">
        <f t="shared" si="189"/>
        <v>-6.8905480402009986E-9</v>
      </c>
      <c r="EI155" s="30">
        <f t="shared" si="190"/>
        <v>-6.8905480410444019E-9</v>
      </c>
      <c r="EJ155" s="30">
        <f t="shared" si="191"/>
        <v>-6.8905480410444019E-9</v>
      </c>
      <c r="EL155" s="36"/>
      <c r="EM155" s="36"/>
      <c r="EN155" s="36"/>
      <c r="ET155" s="36"/>
      <c r="EU155" s="36"/>
      <c r="EV155" s="36"/>
    </row>
    <row r="156" spans="1:152" s="30" customFormat="1" ht="12.75">
      <c r="N156" s="36">
        <v>2.6656999999999998E-7</v>
      </c>
      <c r="O156" s="36">
        <v>4.5671319839200004</v>
      </c>
      <c r="P156" s="36">
        <v>7.0653628910000004</v>
      </c>
      <c r="Q156" s="30">
        <f t="shared" si="152"/>
        <v>-4.8885638587236357E-8</v>
      </c>
      <c r="R156" s="30">
        <f t="shared" si="153"/>
        <v>-4.8885915635937118E-8</v>
      </c>
      <c r="S156" s="30">
        <f t="shared" si="154"/>
        <v>-4.8885915635469536E-8</v>
      </c>
      <c r="T156" s="30">
        <f t="shared" si="155"/>
        <v>-4.8885915635469536E-8</v>
      </c>
      <c r="V156" s="36">
        <v>4.5090000000000002E-8</v>
      </c>
      <c r="W156" s="36">
        <v>5.3758168421499999</v>
      </c>
      <c r="X156" s="36">
        <v>497.44763618019999</v>
      </c>
      <c r="Y156" s="30">
        <f t="shared" si="156"/>
        <v>-3.9042054832409728E-8</v>
      </c>
      <c r="Z156" s="30">
        <f t="shared" si="157"/>
        <v>-3.9040375645877347E-8</v>
      </c>
      <c r="AA156" s="30">
        <f t="shared" si="158"/>
        <v>-3.9040375648711063E-8</v>
      </c>
      <c r="AB156" s="30">
        <f t="shared" si="159"/>
        <v>-3.9040375648711056E-8</v>
      </c>
      <c r="AD156" s="36">
        <v>6.5599999999999997E-9</v>
      </c>
      <c r="AE156" s="36">
        <v>3.7771858270199998</v>
      </c>
      <c r="AF156" s="36">
        <v>217.96496188399999</v>
      </c>
      <c r="AG156" s="30">
        <f t="shared" si="160"/>
        <v>-5.5124764395100012E-9</v>
      </c>
      <c r="AH156" s="30">
        <f t="shared" si="161"/>
        <v>-5.512360450545097E-9</v>
      </c>
      <c r="AI156" s="30">
        <f t="shared" si="162"/>
        <v>-5.512360450740827E-9</v>
      </c>
      <c r="AJ156" s="30">
        <f t="shared" si="163"/>
        <v>-5.5123604507408254E-9</v>
      </c>
      <c r="AL156" s="36"/>
      <c r="AM156" s="36"/>
      <c r="AN156" s="36"/>
      <c r="AT156" s="36"/>
      <c r="AU156" s="36"/>
      <c r="AV156" s="36"/>
      <c r="BB156" s="36"/>
      <c r="BC156" s="36"/>
      <c r="BD156" s="36"/>
      <c r="BJ156" s="36">
        <v>2.2169999999999999E-8</v>
      </c>
      <c r="BK156" s="36">
        <v>4.6143309463</v>
      </c>
      <c r="BL156" s="36">
        <v>302.16477565500003</v>
      </c>
      <c r="BM156" s="30">
        <f t="shared" si="168"/>
        <v>-2.1716388683008089E-8</v>
      </c>
      <c r="BN156" s="30">
        <f t="shared" si="169"/>
        <v>-2.1716186921920904E-8</v>
      </c>
      <c r="BO156" s="30">
        <f t="shared" si="170"/>
        <v>-2.1716186922261401E-8</v>
      </c>
      <c r="BP156" s="30">
        <f t="shared" si="171"/>
        <v>-2.1716186922261398E-8</v>
      </c>
      <c r="BR156" s="36">
        <v>3.9199999999999997E-9</v>
      </c>
      <c r="BS156" s="36">
        <v>0.41137926465000002</v>
      </c>
      <c r="BT156" s="36">
        <v>302.16477565500003</v>
      </c>
      <c r="BU156" s="30">
        <f t="shared" si="172"/>
        <v>1.1838811826739082E-9</v>
      </c>
      <c r="BV156" s="30">
        <f t="shared" si="173"/>
        <v>1.1837122149998659E-9</v>
      </c>
      <c r="BW156" s="30">
        <f t="shared" si="174"/>
        <v>1.1837122152849915E-9</v>
      </c>
      <c r="BX156" s="30">
        <f t="shared" si="175"/>
        <v>1.1837122152849899E-9</v>
      </c>
      <c r="BZ156" s="36"/>
      <c r="CA156" s="36"/>
      <c r="CB156" s="36"/>
      <c r="CH156" s="36"/>
      <c r="CI156" s="36"/>
      <c r="CJ156" s="36"/>
      <c r="CP156" s="36"/>
      <c r="CQ156" s="36"/>
      <c r="CR156" s="36"/>
      <c r="CX156" s="36"/>
      <c r="CY156" s="36"/>
      <c r="CZ156" s="36"/>
      <c r="DF156" s="36">
        <v>8.8795999999999997E-7</v>
      </c>
      <c r="DG156" s="36">
        <v>4.0576630675000001</v>
      </c>
      <c r="DH156" s="36">
        <v>128.9562693151</v>
      </c>
      <c r="DI156" s="30">
        <f t="shared" si="176"/>
        <v>-8.7007190857983322E-7</v>
      </c>
      <c r="DJ156" s="30">
        <f t="shared" si="177"/>
        <v>-8.7007533039231614E-7</v>
      </c>
      <c r="DK156" s="30">
        <f t="shared" si="178"/>
        <v>-8.7007533038654223E-7</v>
      </c>
      <c r="DL156" s="30">
        <f t="shared" si="179"/>
        <v>-8.7007533038654223E-7</v>
      </c>
      <c r="DN156" s="36">
        <v>1.6107E-7</v>
      </c>
      <c r="DO156" s="36">
        <v>4.2237482230300003</v>
      </c>
      <c r="DP156" s="36">
        <v>565.11568774670002</v>
      </c>
      <c r="DQ156" s="30">
        <f t="shared" si="180"/>
        <v>7.4432096972597169E-8</v>
      </c>
      <c r="DR156" s="30">
        <f t="shared" si="181"/>
        <v>7.4444175613649603E-8</v>
      </c>
      <c r="DS156" s="30">
        <f t="shared" si="182"/>
        <v>7.4444175593268045E-8</v>
      </c>
      <c r="DT156" s="30">
        <f t="shared" si="183"/>
        <v>7.4444175593268111E-8</v>
      </c>
      <c r="DV156" s="36">
        <v>3.1629999999999999E-8</v>
      </c>
      <c r="DW156" s="36">
        <v>1.2604099524200001</v>
      </c>
      <c r="DX156" s="36">
        <v>134.58534360760001</v>
      </c>
      <c r="DY156" s="30">
        <f t="shared" si="184"/>
        <v>2.7539942356772946E-8</v>
      </c>
      <c r="DZ156" s="30">
        <f t="shared" si="185"/>
        <v>2.7540255645118073E-8</v>
      </c>
      <c r="EA156" s="30">
        <f t="shared" si="186"/>
        <v>2.7540255644589425E-8</v>
      </c>
      <c r="EB156" s="30">
        <f t="shared" si="187"/>
        <v>2.7540255644589428E-8</v>
      </c>
      <c r="ED156" s="36">
        <v>7.7200000000000006E-9</v>
      </c>
      <c r="EE156" s="36">
        <v>1.15596098579</v>
      </c>
      <c r="EF156" s="36">
        <v>3053.7123753465999</v>
      </c>
      <c r="EG156" s="30">
        <f t="shared" si="188"/>
        <v>-7.702363840208469E-9</v>
      </c>
      <c r="EH156" s="30">
        <f t="shared" si="189"/>
        <v>-7.7021247248362039E-9</v>
      </c>
      <c r="EI156" s="30">
        <f t="shared" si="190"/>
        <v>-7.7021247252410542E-9</v>
      </c>
      <c r="EJ156" s="30">
        <f t="shared" si="191"/>
        <v>-7.7021247252410526E-9</v>
      </c>
      <c r="EL156" s="36"/>
      <c r="EM156" s="36"/>
      <c r="EN156" s="36"/>
      <c r="ET156" s="36"/>
      <c r="EU156" s="36"/>
      <c r="EV156" s="36"/>
    </row>
    <row r="157" spans="1:152" s="30" customFormat="1" ht="12.75">
      <c r="N157" s="36">
        <v>3.1744999999999997E-7</v>
      </c>
      <c r="O157" s="36">
        <v>5.4979859956499997</v>
      </c>
      <c r="P157" s="36">
        <v>56.622351302600002</v>
      </c>
      <c r="Q157" s="30">
        <f t="shared" si="152"/>
        <v>1.4423562440976543E-7</v>
      </c>
      <c r="R157" s="30">
        <f t="shared" si="153"/>
        <v>1.4423322837615375E-7</v>
      </c>
      <c r="S157" s="30">
        <f t="shared" si="154"/>
        <v>1.4423322838019709E-7</v>
      </c>
      <c r="T157" s="30">
        <f t="shared" si="155"/>
        <v>1.4423322838019709E-7</v>
      </c>
      <c r="V157" s="36">
        <v>4.4430000000000001E-8</v>
      </c>
      <c r="W157" s="36">
        <v>0.11349392292</v>
      </c>
      <c r="X157" s="36">
        <v>295.05122865419997</v>
      </c>
      <c r="Y157" s="30">
        <f t="shared" si="156"/>
        <v>2.1476720792587813E-9</v>
      </c>
      <c r="Z157" s="30">
        <f t="shared" si="157"/>
        <v>2.1457127602531002E-9</v>
      </c>
      <c r="AA157" s="30">
        <f t="shared" si="158"/>
        <v>2.1457127635593502E-9</v>
      </c>
      <c r="AB157" s="30">
        <f t="shared" si="159"/>
        <v>2.1457127635593304E-9</v>
      </c>
      <c r="AD157" s="36">
        <v>6.7500000000000001E-9</v>
      </c>
      <c r="AE157" s="36">
        <v>5.6287513526300001</v>
      </c>
      <c r="AF157" s="36">
        <v>17.265475387399999</v>
      </c>
      <c r="AG157" s="30">
        <f t="shared" si="160"/>
        <v>4.9381468668944094E-9</v>
      </c>
      <c r="AH157" s="30">
        <f t="shared" si="161"/>
        <v>4.9381349777009504E-9</v>
      </c>
      <c r="AI157" s="30">
        <f t="shared" si="162"/>
        <v>4.9381349777210153E-9</v>
      </c>
      <c r="AJ157" s="30">
        <f t="shared" si="163"/>
        <v>4.9381349777210153E-9</v>
      </c>
      <c r="AL157" s="36"/>
      <c r="AM157" s="36"/>
      <c r="AN157" s="36"/>
      <c r="AT157" s="36"/>
      <c r="AU157" s="36"/>
      <c r="AV157" s="36"/>
      <c r="BB157" s="36"/>
      <c r="BC157" s="36"/>
      <c r="BD157" s="36"/>
      <c r="BJ157" s="36">
        <v>1.8880000000000001E-8</v>
      </c>
      <c r="BK157" s="36">
        <v>5.4560078806399996</v>
      </c>
      <c r="BL157" s="36">
        <v>142.44965013379999</v>
      </c>
      <c r="BM157" s="30">
        <f t="shared" si="168"/>
        <v>-8.7201330390059591E-10</v>
      </c>
      <c r="BN157" s="30">
        <f t="shared" si="169"/>
        <v>-8.7241531529581456E-10</v>
      </c>
      <c r="BO157" s="30">
        <f t="shared" si="170"/>
        <v>-8.7241531461743671E-10</v>
      </c>
      <c r="BP157" s="30">
        <f t="shared" si="171"/>
        <v>-8.7241531461743671E-10</v>
      </c>
      <c r="BR157" s="36">
        <v>4.0000000000000002E-9</v>
      </c>
      <c r="BS157" s="36">
        <v>5.1721647846999996</v>
      </c>
      <c r="BT157" s="36">
        <v>414.06801790380001</v>
      </c>
      <c r="BU157" s="30">
        <f t="shared" si="172"/>
        <v>-3.8600993562966929E-9</v>
      </c>
      <c r="BV157" s="30">
        <f t="shared" si="173"/>
        <v>-3.8600343756527598E-9</v>
      </c>
      <c r="BW157" s="30">
        <f t="shared" si="174"/>
        <v>-3.8600343757624241E-9</v>
      </c>
      <c r="BX157" s="30">
        <f t="shared" si="175"/>
        <v>-3.8600343757624232E-9</v>
      </c>
      <c r="BZ157" s="36"/>
      <c r="CA157" s="36"/>
      <c r="CB157" s="36"/>
      <c r="CH157" s="36"/>
      <c r="CI157" s="36"/>
      <c r="CJ157" s="36"/>
      <c r="CP157" s="36"/>
      <c r="CQ157" s="36"/>
      <c r="CR157" s="36"/>
      <c r="CX157" s="36"/>
      <c r="CY157" s="36"/>
      <c r="CZ157" s="36"/>
      <c r="DF157" s="36">
        <v>8.1951000000000001E-7</v>
      </c>
      <c r="DG157" s="36">
        <v>1.66499731549</v>
      </c>
      <c r="DH157" s="36">
        <v>62.251425595100002</v>
      </c>
      <c r="DI157" s="30">
        <f t="shared" si="176"/>
        <v>2.0350948572730885E-7</v>
      </c>
      <c r="DJ157" s="30">
        <f t="shared" si="177"/>
        <v>2.0351688042116386E-7</v>
      </c>
      <c r="DK157" s="30">
        <f t="shared" si="178"/>
        <v>2.0351688040868572E-7</v>
      </c>
      <c r="DL157" s="30">
        <f t="shared" si="179"/>
        <v>2.0351688040868572E-7</v>
      </c>
      <c r="DN157" s="36">
        <v>2.1607E-7</v>
      </c>
      <c r="DO157" s="36">
        <v>4.1664725762800003</v>
      </c>
      <c r="DP157" s="36">
        <v>2.4476805547999998</v>
      </c>
      <c r="DQ157" s="30">
        <f t="shared" si="180"/>
        <v>-1.146796105219553E-7</v>
      </c>
      <c r="DR157" s="30">
        <f t="shared" si="181"/>
        <v>-1.1467967759402058E-7</v>
      </c>
      <c r="DS157" s="30">
        <f t="shared" si="182"/>
        <v>-1.1467967759390751E-7</v>
      </c>
      <c r="DT157" s="30">
        <f t="shared" si="183"/>
        <v>-1.1467967759390751E-7</v>
      </c>
      <c r="DV157" s="36">
        <v>4.004E-8</v>
      </c>
      <c r="DW157" s="36">
        <v>5.4543410259899998</v>
      </c>
      <c r="DX157" s="36">
        <v>1692.1656695024001</v>
      </c>
      <c r="DY157" s="30">
        <f t="shared" si="184"/>
        <v>-2.8284109040969566E-8</v>
      </c>
      <c r="DZ157" s="30">
        <f t="shared" si="185"/>
        <v>-2.8276931900703122E-8</v>
      </c>
      <c r="EA157" s="30">
        <f t="shared" si="186"/>
        <v>-2.827693191281565E-8</v>
      </c>
      <c r="EB157" s="30">
        <f t="shared" si="187"/>
        <v>-2.827693191281565E-8</v>
      </c>
      <c r="ED157" s="36">
        <v>6.9100000000000003E-9</v>
      </c>
      <c r="EE157" s="36">
        <v>3.1319310966799998</v>
      </c>
      <c r="EF157" s="36">
        <v>56.622351302600002</v>
      </c>
      <c r="EG157" s="30">
        <f t="shared" si="188"/>
        <v>-6.5513308203190455E-9</v>
      </c>
      <c r="EH157" s="30">
        <f t="shared" si="189"/>
        <v>-6.5513122027343047E-9</v>
      </c>
      <c r="EI157" s="30">
        <f t="shared" si="190"/>
        <v>-6.5513122027657202E-9</v>
      </c>
      <c r="EJ157" s="30">
        <f t="shared" si="191"/>
        <v>-6.5513122027657202E-9</v>
      </c>
      <c r="EL157" s="36"/>
      <c r="EM157" s="36"/>
      <c r="EN157" s="36"/>
      <c r="ET157" s="36"/>
      <c r="EU157" s="36"/>
      <c r="EV157" s="36"/>
    </row>
    <row r="158" spans="1:152" s="30" customFormat="1" ht="12.75">
      <c r="N158" s="36">
        <v>2.805E-7</v>
      </c>
      <c r="O158" s="36">
        <v>5.6444742056599999</v>
      </c>
      <c r="P158" s="36">
        <v>128.9562693151</v>
      </c>
      <c r="Q158" s="30">
        <f t="shared" si="152"/>
        <v>6.0413222041730307E-8</v>
      </c>
      <c r="R158" s="30">
        <f t="shared" si="153"/>
        <v>6.0407936357568249E-8</v>
      </c>
      <c r="S158" s="30">
        <f t="shared" si="154"/>
        <v>6.0407936366487678E-8</v>
      </c>
      <c r="T158" s="30">
        <f t="shared" si="155"/>
        <v>6.0407936366487439E-8</v>
      </c>
      <c r="V158" s="36">
        <v>4.943E-8</v>
      </c>
      <c r="W158" s="36">
        <v>3.78020789259</v>
      </c>
      <c r="X158" s="36">
        <v>1265.5674786264001</v>
      </c>
      <c r="Y158" s="30">
        <f t="shared" si="156"/>
        <v>-4.9206031743632986E-8</v>
      </c>
      <c r="Z158" s="30">
        <f t="shared" si="157"/>
        <v>-4.9205140768550098E-8</v>
      </c>
      <c r="AA158" s="30">
        <f t="shared" si="158"/>
        <v>-4.9205140770055057E-8</v>
      </c>
      <c r="AB158" s="30">
        <f t="shared" si="159"/>
        <v>-4.9205140770055051E-8</v>
      </c>
      <c r="AD158" s="36">
        <v>6.9100000000000003E-9</v>
      </c>
      <c r="AE158" s="36">
        <v>0.21330089609</v>
      </c>
      <c r="AF158" s="36">
        <v>99.160620955499994</v>
      </c>
      <c r="AG158" s="30">
        <f t="shared" si="160"/>
        <v>6.5224547201890425E-9</v>
      </c>
      <c r="AH158" s="30">
        <f t="shared" si="161"/>
        <v>6.5224208649182079E-9</v>
      </c>
      <c r="AI158" s="30">
        <f t="shared" si="162"/>
        <v>6.5224208649753388E-9</v>
      </c>
      <c r="AJ158" s="30">
        <f t="shared" si="163"/>
        <v>6.522420864975338E-9</v>
      </c>
      <c r="AL158" s="36"/>
      <c r="AM158" s="36"/>
      <c r="AN158" s="36"/>
      <c r="AT158" s="36"/>
      <c r="AU158" s="36"/>
      <c r="AV158" s="36"/>
      <c r="BB158" s="36"/>
      <c r="BC158" s="36"/>
      <c r="BD158" s="36"/>
      <c r="BJ158" s="36">
        <v>2.0750000000000001E-8</v>
      </c>
      <c r="BK158" s="36">
        <v>3.55622165076</v>
      </c>
      <c r="BL158" s="36">
        <v>1169.5882514085999</v>
      </c>
      <c r="BM158" s="30">
        <f t="shared" si="168"/>
        <v>-2.0281306551779665E-8</v>
      </c>
      <c r="BN158" s="30">
        <f t="shared" si="169"/>
        <v>-2.0282073733487396E-8</v>
      </c>
      <c r="BO158" s="30">
        <f t="shared" si="170"/>
        <v>-2.0282073732193345E-8</v>
      </c>
      <c r="BP158" s="30">
        <f t="shared" si="171"/>
        <v>-2.0282073732193355E-8</v>
      </c>
      <c r="BR158" s="36">
        <v>3.8300000000000002E-9</v>
      </c>
      <c r="BS158" s="36">
        <v>3.58419227076</v>
      </c>
      <c r="BT158" s="36">
        <v>1045.1548361876</v>
      </c>
      <c r="BU158" s="30">
        <f t="shared" si="172"/>
        <v>-2.2871008797279741E-9</v>
      </c>
      <c r="BV158" s="30">
        <f t="shared" si="173"/>
        <v>-2.2875813160815145E-9</v>
      </c>
      <c r="BW158" s="30">
        <f t="shared" si="174"/>
        <v>-2.2875813152708539E-9</v>
      </c>
      <c r="BX158" s="30">
        <f t="shared" si="175"/>
        <v>-2.2875813152708564E-9</v>
      </c>
      <c r="BZ158" s="36"/>
      <c r="CA158" s="36"/>
      <c r="CB158" s="36"/>
      <c r="CH158" s="36"/>
      <c r="CI158" s="36"/>
      <c r="CJ158" s="36"/>
      <c r="CP158" s="36"/>
      <c r="CQ158" s="36"/>
      <c r="CR158" s="36"/>
      <c r="CX158" s="36"/>
      <c r="CY158" s="36"/>
      <c r="CZ158" s="36"/>
      <c r="DF158" s="36">
        <v>9.1240000000000004E-7</v>
      </c>
      <c r="DG158" s="36">
        <v>3.9694233259099998</v>
      </c>
      <c r="DH158" s="36">
        <v>2847.5268269093999</v>
      </c>
      <c r="DI158" s="30">
        <f t="shared" si="176"/>
        <v>6.6916202747790349E-7</v>
      </c>
      <c r="DJ158" s="30">
        <f t="shared" si="177"/>
        <v>6.6942624748713884E-7</v>
      </c>
      <c r="DK158" s="30">
        <f t="shared" si="178"/>
        <v>6.6942624704138457E-7</v>
      </c>
      <c r="DL158" s="30">
        <f t="shared" si="179"/>
        <v>6.694262470413869E-7</v>
      </c>
      <c r="DN158" s="36">
        <v>1.5979E-7</v>
      </c>
      <c r="DO158" s="36">
        <v>0.27376396113000001</v>
      </c>
      <c r="DP158" s="36">
        <v>225.8292684102</v>
      </c>
      <c r="DQ158" s="30">
        <f t="shared" si="180"/>
        <v>8.9223764848096499E-8</v>
      </c>
      <c r="DR158" s="30">
        <f t="shared" si="181"/>
        <v>8.9219285299597487E-8</v>
      </c>
      <c r="DS158" s="30">
        <f t="shared" si="182"/>
        <v>8.9219285307156541E-8</v>
      </c>
      <c r="DT158" s="30">
        <f t="shared" si="183"/>
        <v>8.9219285307156502E-8</v>
      </c>
      <c r="DV158" s="36">
        <v>3.18E-8</v>
      </c>
      <c r="DW158" s="36">
        <v>2.4631917478799998</v>
      </c>
      <c r="DX158" s="36">
        <v>867.42347575359997</v>
      </c>
      <c r="DY158" s="30">
        <f t="shared" si="184"/>
        <v>-2.2262434469346535E-8</v>
      </c>
      <c r="DZ158" s="30">
        <f t="shared" si="185"/>
        <v>-2.226538166540983E-8</v>
      </c>
      <c r="EA158" s="30">
        <f t="shared" si="186"/>
        <v>-2.2265381660436906E-8</v>
      </c>
      <c r="EB158" s="30">
        <f t="shared" si="187"/>
        <v>-2.2265381660436929E-8</v>
      </c>
      <c r="ED158" s="36"/>
      <c r="EE158" s="36"/>
      <c r="EF158" s="36"/>
      <c r="EL158" s="36"/>
      <c r="EM158" s="36"/>
      <c r="EN158" s="36"/>
      <c r="ET158" s="36"/>
      <c r="EU158" s="36"/>
      <c r="EV158" s="36"/>
    </row>
    <row r="159" spans="1:152" s="30" customFormat="1" ht="12.75">
      <c r="N159" s="36">
        <v>2.4277E-7</v>
      </c>
      <c r="O159" s="36">
        <v>3.9396655357400001</v>
      </c>
      <c r="P159" s="36">
        <v>414.06801790380001</v>
      </c>
      <c r="Q159" s="30">
        <f t="shared" si="152"/>
        <v>-1.771588283017051E-8</v>
      </c>
      <c r="R159" s="30">
        <f t="shared" si="153"/>
        <v>-1.7700880898815379E-8</v>
      </c>
      <c r="S159" s="30">
        <f t="shared" si="154"/>
        <v>-1.7700880924130325E-8</v>
      </c>
      <c r="T159" s="30">
        <f t="shared" si="155"/>
        <v>-1.7700880924130216E-8</v>
      </c>
      <c r="V159" s="36">
        <v>4.2109999999999998E-8</v>
      </c>
      <c r="W159" s="36">
        <v>4.8830602195999999</v>
      </c>
      <c r="X159" s="36">
        <v>98.899988524600005</v>
      </c>
      <c r="Y159" s="30">
        <f t="shared" si="156"/>
        <v>-1.5528965602656992E-8</v>
      </c>
      <c r="Z159" s="30">
        <f t="shared" si="157"/>
        <v>-1.5529544868498487E-8</v>
      </c>
      <c r="AA159" s="30">
        <f t="shared" si="158"/>
        <v>-1.5529544867521034E-8</v>
      </c>
      <c r="AB159" s="30">
        <f t="shared" si="159"/>
        <v>-1.5529544867521034E-8</v>
      </c>
      <c r="AD159" s="36">
        <v>7.8600000000000006E-9</v>
      </c>
      <c r="AE159" s="36">
        <v>4.4931807917500004</v>
      </c>
      <c r="AF159" s="36">
        <v>643.07868005169996</v>
      </c>
      <c r="AG159" s="30">
        <f t="shared" si="160"/>
        <v>4.7141832463851063E-9</v>
      </c>
      <c r="AH159" s="30">
        <f t="shared" si="161"/>
        <v>4.7147884394976252E-9</v>
      </c>
      <c r="AI159" s="30">
        <f t="shared" si="162"/>
        <v>4.7147884384764335E-9</v>
      </c>
      <c r="AJ159" s="30">
        <f t="shared" si="163"/>
        <v>4.714788438476436E-9</v>
      </c>
      <c r="AL159" s="36"/>
      <c r="AM159" s="36"/>
      <c r="AN159" s="36"/>
      <c r="AT159" s="36"/>
      <c r="AU159" s="36"/>
      <c r="AV159" s="36"/>
      <c r="BB159" s="36"/>
      <c r="BC159" s="36"/>
      <c r="BD159" s="36"/>
      <c r="BJ159" s="36">
        <v>2.0689999999999999E-8</v>
      </c>
      <c r="BK159" s="36">
        <v>2.7578681936599998</v>
      </c>
      <c r="BL159" s="36">
        <v>491.81856188770001</v>
      </c>
      <c r="BM159" s="30">
        <f t="shared" si="168"/>
        <v>2.0680094952528529E-8</v>
      </c>
      <c r="BN159" s="30">
        <f t="shared" si="169"/>
        <v>2.0680142006772537E-8</v>
      </c>
      <c r="BO159" s="30">
        <f t="shared" si="170"/>
        <v>2.0680142006693231E-8</v>
      </c>
      <c r="BP159" s="30">
        <f t="shared" si="171"/>
        <v>2.0680142006693231E-8</v>
      </c>
      <c r="BR159" s="36">
        <v>4.4299999999999998E-9</v>
      </c>
      <c r="BS159" s="36">
        <v>1.11051326413</v>
      </c>
      <c r="BT159" s="36">
        <v>425.11371816769997</v>
      </c>
      <c r="BU159" s="30">
        <f t="shared" si="172"/>
        <v>1.4113282791365098E-9</v>
      </c>
      <c r="BV159" s="30">
        <f t="shared" si="173"/>
        <v>1.4110611554267704E-9</v>
      </c>
      <c r="BW159" s="30">
        <f t="shared" si="174"/>
        <v>1.4110611558775317E-9</v>
      </c>
      <c r="BX159" s="30">
        <f t="shared" si="175"/>
        <v>1.41106115587753E-9</v>
      </c>
      <c r="BZ159" s="36"/>
      <c r="CA159" s="36"/>
      <c r="CB159" s="36"/>
      <c r="CH159" s="36"/>
      <c r="CI159" s="36"/>
      <c r="CJ159" s="36"/>
      <c r="CP159" s="36"/>
      <c r="CQ159" s="36"/>
      <c r="CR159" s="36"/>
      <c r="CX159" s="36"/>
      <c r="CY159" s="36"/>
      <c r="CZ159" s="36"/>
      <c r="DF159" s="36">
        <v>8.3961000000000004E-7</v>
      </c>
      <c r="DG159" s="36">
        <v>4.6084585802199998</v>
      </c>
      <c r="DH159" s="36">
        <v>177.87437278589999</v>
      </c>
      <c r="DI159" s="30">
        <f t="shared" si="176"/>
        <v>-7.4448598800820089E-7</v>
      </c>
      <c r="DJ159" s="30">
        <f t="shared" si="177"/>
        <v>-7.4449631983337043E-7</v>
      </c>
      <c r="DK159" s="30">
        <f t="shared" si="178"/>
        <v>-7.4449631981593648E-7</v>
      </c>
      <c r="DL159" s="30">
        <f t="shared" si="179"/>
        <v>-7.4449631981593669E-7</v>
      </c>
      <c r="DN159" s="36">
        <v>1.6831E-7</v>
      </c>
      <c r="DO159" s="36">
        <v>1.41134653939</v>
      </c>
      <c r="DP159" s="36">
        <v>114.1384744825</v>
      </c>
      <c r="DQ159" s="30">
        <f t="shared" si="180"/>
        <v>1.1983157933044965E-7</v>
      </c>
      <c r="DR159" s="30">
        <f t="shared" si="181"/>
        <v>1.1983359790329365E-7</v>
      </c>
      <c r="DS159" s="30">
        <f t="shared" si="182"/>
        <v>1.1983359789988747E-7</v>
      </c>
      <c r="DT159" s="30">
        <f t="shared" si="183"/>
        <v>1.1983359789988747E-7</v>
      </c>
      <c r="DV159" s="36">
        <v>3.3890000000000001E-8</v>
      </c>
      <c r="DW159" s="36">
        <v>4.2050315967299996</v>
      </c>
      <c r="DX159" s="36">
        <v>337.73251065900001</v>
      </c>
      <c r="DY159" s="30">
        <f t="shared" si="184"/>
        <v>-2.3388114252132295E-8</v>
      </c>
      <c r="DZ159" s="30">
        <f t="shared" si="185"/>
        <v>-2.3386874741493336E-8</v>
      </c>
      <c r="EA159" s="30">
        <f t="shared" si="186"/>
        <v>-2.3386874743584998E-8</v>
      </c>
      <c r="EB159" s="30">
        <f t="shared" si="187"/>
        <v>-2.3386874743584985E-8</v>
      </c>
      <c r="ED159" s="36"/>
      <c r="EE159" s="36"/>
      <c r="EF159" s="36"/>
      <c r="EL159" s="36"/>
      <c r="EM159" s="36"/>
      <c r="EN159" s="36"/>
      <c r="ET159" s="36"/>
      <c r="EU159" s="36"/>
      <c r="EV159" s="36"/>
    </row>
    <row r="160" spans="1:152" s="30" customFormat="1" ht="12.75">
      <c r="N160" s="36">
        <v>3.2016999999999999E-7</v>
      </c>
      <c r="O160" s="36">
        <v>5.2226066045500001</v>
      </c>
      <c r="P160" s="36">
        <v>92.047073954699997</v>
      </c>
      <c r="Q160" s="30">
        <f t="shared" si="152"/>
        <v>-4.6135239516294272E-11</v>
      </c>
      <c r="R160" s="30">
        <f t="shared" si="153"/>
        <v>-5.0545147664786078E-11</v>
      </c>
      <c r="S160" s="30">
        <f t="shared" si="154"/>
        <v>-5.0545140223442126E-11</v>
      </c>
      <c r="T160" s="30">
        <f t="shared" si="155"/>
        <v>-5.0545140223442126E-11</v>
      </c>
      <c r="V160" s="36">
        <v>4.252E-8</v>
      </c>
      <c r="W160" s="36">
        <v>5.0012011511300001</v>
      </c>
      <c r="X160" s="36">
        <v>213.34727954780001</v>
      </c>
      <c r="Y160" s="30">
        <f t="shared" si="156"/>
        <v>-3.3150736205827317E-8</v>
      </c>
      <c r="Z160" s="30">
        <f t="shared" si="157"/>
        <v>-3.3151586235559729E-8</v>
      </c>
      <c r="AA160" s="30">
        <f t="shared" si="158"/>
        <v>-3.3151586234125378E-8</v>
      </c>
      <c r="AB160" s="30">
        <f t="shared" si="159"/>
        <v>-3.3151586234125384E-8</v>
      </c>
      <c r="AD160" s="36">
        <v>6.41E-9</v>
      </c>
      <c r="AE160" s="36">
        <v>0.67588390140999999</v>
      </c>
      <c r="AF160" s="36">
        <v>46.470422915999997</v>
      </c>
      <c r="AG160" s="30">
        <f t="shared" si="160"/>
        <v>5.8575296315587271E-9</v>
      </c>
      <c r="AH160" s="30">
        <f t="shared" si="161"/>
        <v>5.8575477343358933E-9</v>
      </c>
      <c r="AI160" s="30">
        <f t="shared" si="162"/>
        <v>5.8575477343053464E-9</v>
      </c>
      <c r="AJ160" s="30">
        <f t="shared" si="163"/>
        <v>5.8575477343053464E-9</v>
      </c>
      <c r="AL160" s="36"/>
      <c r="AM160" s="36"/>
      <c r="AN160" s="36"/>
      <c r="AT160" s="36"/>
      <c r="AU160" s="36"/>
      <c r="AV160" s="36"/>
      <c r="BB160" s="36"/>
      <c r="BC160" s="36"/>
      <c r="BD160" s="36"/>
      <c r="BJ160" s="36">
        <v>1.81E-8</v>
      </c>
      <c r="BK160" s="36">
        <v>5.9656849552600004</v>
      </c>
      <c r="BL160" s="36">
        <v>213.18722085339999</v>
      </c>
      <c r="BM160" s="30">
        <f t="shared" si="168"/>
        <v>1.288784505287464E-9</v>
      </c>
      <c r="BN160" s="30">
        <f t="shared" si="169"/>
        <v>1.2882085676807441E-9</v>
      </c>
      <c r="BO160" s="30">
        <f t="shared" si="170"/>
        <v>1.2882085686526091E-9</v>
      </c>
      <c r="BP160" s="30">
        <f t="shared" si="171"/>
        <v>1.2882085686526091E-9</v>
      </c>
      <c r="BR160" s="36">
        <v>5.1700000000000001E-9</v>
      </c>
      <c r="BS160" s="36">
        <v>3.4454702610300001</v>
      </c>
      <c r="BT160" s="36">
        <v>12.530172972200001</v>
      </c>
      <c r="BU160" s="30">
        <f t="shared" si="172"/>
        <v>-5.0286167375279148E-9</v>
      </c>
      <c r="BV160" s="30">
        <f t="shared" si="173"/>
        <v>-5.0286189889862879E-9</v>
      </c>
      <c r="BW160" s="30">
        <f t="shared" si="174"/>
        <v>-5.0286189889824886E-9</v>
      </c>
      <c r="BX160" s="30">
        <f t="shared" si="175"/>
        <v>-5.0286189889824886E-9</v>
      </c>
      <c r="BZ160" s="36"/>
      <c r="CA160" s="36"/>
      <c r="CB160" s="36"/>
      <c r="CH160" s="36"/>
      <c r="CI160" s="36"/>
      <c r="CJ160" s="36"/>
      <c r="CP160" s="36"/>
      <c r="CQ160" s="36"/>
      <c r="CR160" s="36"/>
      <c r="CX160" s="36"/>
      <c r="CY160" s="36"/>
      <c r="CZ160" s="36"/>
      <c r="DF160" s="36">
        <v>8.8375999999999997E-7</v>
      </c>
      <c r="DG160" s="36">
        <v>3.86800515885</v>
      </c>
      <c r="DH160" s="36">
        <v>140.00196957899999</v>
      </c>
      <c r="DI160" s="30">
        <f t="shared" si="176"/>
        <v>-8.8266264610114744E-7</v>
      </c>
      <c r="DJ160" s="30">
        <f t="shared" si="177"/>
        <v>-8.8266172356173276E-7</v>
      </c>
      <c r="DK160" s="30">
        <f t="shared" si="178"/>
        <v>-8.8266172356328982E-7</v>
      </c>
      <c r="DL160" s="30">
        <f t="shared" si="179"/>
        <v>-8.8266172356328982E-7</v>
      </c>
      <c r="DN160" s="36">
        <v>1.5626E-7</v>
      </c>
      <c r="DO160" s="36">
        <v>2.8276862340500002</v>
      </c>
      <c r="DP160" s="36">
        <v>81.752133216199994</v>
      </c>
      <c r="DQ160" s="30">
        <f t="shared" si="180"/>
        <v>-1.1248626006563797E-7</v>
      </c>
      <c r="DR160" s="30">
        <f t="shared" si="181"/>
        <v>-1.1248493322484418E-7</v>
      </c>
      <c r="DS160" s="30">
        <f t="shared" si="182"/>
        <v>-1.1248493322708314E-7</v>
      </c>
      <c r="DT160" s="30">
        <f t="shared" si="183"/>
        <v>-1.1248493322708314E-7</v>
      </c>
      <c r="DV160" s="36">
        <v>3.0260000000000001E-8</v>
      </c>
      <c r="DW160" s="36">
        <v>2.1933161452599998</v>
      </c>
      <c r="DX160" s="36">
        <v>217.96496188399999</v>
      </c>
      <c r="DY160" s="30">
        <f t="shared" si="184"/>
        <v>1.6734844234421259E-8</v>
      </c>
      <c r="DZ160" s="30">
        <f t="shared" si="185"/>
        <v>1.673566650955106E-8</v>
      </c>
      <c r="EA160" s="30">
        <f t="shared" si="186"/>
        <v>1.6735666508163534E-8</v>
      </c>
      <c r="EB160" s="30">
        <f t="shared" si="187"/>
        <v>1.6735666508163541E-8</v>
      </c>
      <c r="ED160" s="41"/>
      <c r="EE160" s="41"/>
      <c r="EF160" s="41"/>
      <c r="EL160" s="36"/>
      <c r="EM160" s="36"/>
      <c r="EN160" s="36"/>
      <c r="ET160" s="36"/>
      <c r="EU160" s="36"/>
      <c r="EV160" s="36"/>
    </row>
    <row r="161" spans="14:152" s="30" customFormat="1" ht="12.75">
      <c r="N161" s="36">
        <v>2.6976E-7</v>
      </c>
      <c r="O161" s="36">
        <v>6.7051239809999996E-2</v>
      </c>
      <c r="P161" s="36">
        <v>205.22234059070001</v>
      </c>
      <c r="Q161" s="30">
        <f t="shared" si="152"/>
        <v>1.2932446398261956E-7</v>
      </c>
      <c r="R161" s="30">
        <f t="shared" si="153"/>
        <v>1.2931719392047298E-7</v>
      </c>
      <c r="S161" s="30">
        <f t="shared" si="154"/>
        <v>1.2931719393274091E-7</v>
      </c>
      <c r="T161" s="30">
        <f t="shared" si="155"/>
        <v>1.2931719393274085E-7</v>
      </c>
      <c r="V161" s="36">
        <v>4.7740000000000003E-8</v>
      </c>
      <c r="W161" s="36">
        <v>4.5325989414199999</v>
      </c>
      <c r="X161" s="36">
        <v>1148.2476104062</v>
      </c>
      <c r="Y161" s="30">
        <f t="shared" si="156"/>
        <v>-1.2418172203905334E-8</v>
      </c>
      <c r="Z161" s="30">
        <f t="shared" si="157"/>
        <v>-1.2426092352376408E-8</v>
      </c>
      <c r="AA161" s="30">
        <f t="shared" si="158"/>
        <v>-1.2426092339011956E-8</v>
      </c>
      <c r="AB161" s="30">
        <f t="shared" si="159"/>
        <v>-1.2426092339011999E-8</v>
      </c>
      <c r="AD161" s="36">
        <v>6.6299999999999996E-9</v>
      </c>
      <c r="AE161" s="36">
        <v>5.7483784838299998</v>
      </c>
      <c r="AF161" s="36">
        <v>721.64941953020002</v>
      </c>
      <c r="AG161" s="30">
        <f t="shared" si="160"/>
        <v>-1.1631123299898196E-9</v>
      </c>
      <c r="AH161" s="30">
        <f t="shared" si="161"/>
        <v>-1.1624074828968465E-9</v>
      </c>
      <c r="AI161" s="30">
        <f t="shared" si="162"/>
        <v>-1.1624074840862495E-9</v>
      </c>
      <c r="AJ161" s="30">
        <f t="shared" si="163"/>
        <v>-1.1624074840862435E-9</v>
      </c>
      <c r="AL161" s="36"/>
      <c r="AM161" s="36"/>
      <c r="AN161" s="36"/>
      <c r="AT161" s="36"/>
      <c r="AU161" s="36"/>
      <c r="AV161" s="36"/>
      <c r="BB161" s="36"/>
      <c r="BC161" s="36"/>
      <c r="BD161" s="36"/>
      <c r="BJ161" s="36">
        <v>1.8130000000000001E-8</v>
      </c>
      <c r="BK161" s="36">
        <v>1.3978550031300001</v>
      </c>
      <c r="BL161" s="36">
        <v>211.81462272970001</v>
      </c>
      <c r="BM161" s="30">
        <f t="shared" si="168"/>
        <v>1.7679332374791399E-8</v>
      </c>
      <c r="BN161" s="30">
        <f t="shared" si="169"/>
        <v>1.7679459693101597E-8</v>
      </c>
      <c r="BO161" s="30">
        <f t="shared" si="170"/>
        <v>1.7679459692886768E-8</v>
      </c>
      <c r="BP161" s="30">
        <f t="shared" si="171"/>
        <v>1.7679459692886771E-8</v>
      </c>
      <c r="BR161" s="36">
        <v>3.6899999999999999E-9</v>
      </c>
      <c r="BS161" s="36">
        <v>1.60095273908</v>
      </c>
      <c r="BT161" s="36">
        <v>56.622351302600002</v>
      </c>
      <c r="BU161" s="30">
        <f t="shared" si="172"/>
        <v>1.0331866744767814E-9</v>
      </c>
      <c r="BV161" s="30">
        <f t="shared" si="173"/>
        <v>1.0332166885103824E-9</v>
      </c>
      <c r="BW161" s="30">
        <f t="shared" si="174"/>
        <v>1.0332166884597353E-9</v>
      </c>
      <c r="BX161" s="30">
        <f t="shared" si="175"/>
        <v>1.0332166884597353E-9</v>
      </c>
      <c r="BZ161" s="36"/>
      <c r="CA161" s="36"/>
      <c r="CB161" s="36"/>
      <c r="CH161" s="36"/>
      <c r="CI161" s="36"/>
      <c r="CJ161" s="36"/>
      <c r="CP161" s="36"/>
      <c r="CQ161" s="36"/>
      <c r="CR161" s="36"/>
      <c r="CX161" s="36"/>
      <c r="CY161" s="36"/>
      <c r="CZ161" s="36"/>
      <c r="DF161" s="36">
        <v>9.3307999999999999E-7</v>
      </c>
      <c r="DG161" s="36">
        <v>0.73846639886999998</v>
      </c>
      <c r="DH161" s="36">
        <v>831.10498122419995</v>
      </c>
      <c r="DI161" s="30">
        <f t="shared" si="176"/>
        <v>-6.9651119863619457E-7</v>
      </c>
      <c r="DJ161" s="30">
        <f t="shared" si="177"/>
        <v>-6.9643397625796062E-7</v>
      </c>
      <c r="DK161" s="30">
        <f t="shared" si="178"/>
        <v>-6.9643397638827791E-7</v>
      </c>
      <c r="DL161" s="30">
        <f t="shared" si="179"/>
        <v>-6.9643397638827738E-7</v>
      </c>
      <c r="DN161" s="36">
        <v>1.5498999999999999E-7</v>
      </c>
      <c r="DO161" s="36">
        <v>1.20606390539</v>
      </c>
      <c r="DP161" s="36">
        <v>1994.3304451573999</v>
      </c>
      <c r="DQ161" s="30">
        <f t="shared" si="180"/>
        <v>-1.4108221627652604E-7</v>
      </c>
      <c r="DR161" s="30">
        <f t="shared" si="181"/>
        <v>-1.4106306021249431E-7</v>
      </c>
      <c r="DS161" s="30">
        <f t="shared" si="182"/>
        <v>-1.4106306024482964E-7</v>
      </c>
      <c r="DT161" s="30">
        <f t="shared" si="183"/>
        <v>-1.4106306024482953E-7</v>
      </c>
      <c r="DV161" s="36">
        <v>3.5730000000000003E-8</v>
      </c>
      <c r="DW161" s="36">
        <v>5.5509724080999998</v>
      </c>
      <c r="DX161" s="36">
        <v>113.3877149571</v>
      </c>
      <c r="DY161" s="30">
        <f t="shared" si="184"/>
        <v>7.4446716453027236E-9</v>
      </c>
      <c r="DZ161" s="30">
        <f t="shared" si="185"/>
        <v>7.444078718821009E-9</v>
      </c>
      <c r="EA161" s="30">
        <f t="shared" si="186"/>
        <v>7.4440787198215584E-9</v>
      </c>
      <c r="EB161" s="30">
        <f t="shared" si="187"/>
        <v>7.4440787198215584E-9</v>
      </c>
      <c r="ED161" s="36"/>
      <c r="EE161" s="36"/>
      <c r="EF161" s="36"/>
      <c r="EL161" s="36"/>
      <c r="EM161" s="36"/>
      <c r="EN161" s="36"/>
      <c r="ET161" s="36"/>
      <c r="EU161" s="36"/>
      <c r="EV161" s="36"/>
    </row>
    <row r="162" spans="14:152" s="30" customFormat="1" ht="12.75">
      <c r="N162" s="36">
        <v>2.2973999999999999E-7</v>
      </c>
      <c r="O162" s="36">
        <v>3.6581775177</v>
      </c>
      <c r="P162" s="36">
        <v>207.67002114549999</v>
      </c>
      <c r="Q162" s="30">
        <f t="shared" si="152"/>
        <v>-1.8497669449246123E-7</v>
      </c>
      <c r="R162" s="30">
        <f t="shared" si="153"/>
        <v>-1.8497246041570082E-7</v>
      </c>
      <c r="S162" s="30">
        <f t="shared" si="154"/>
        <v>-1.8497246042284578E-7</v>
      </c>
      <c r="T162" s="30">
        <f t="shared" si="155"/>
        <v>-1.8497246042284573E-7</v>
      </c>
      <c r="V162" s="36">
        <v>3.9109999999999997E-8</v>
      </c>
      <c r="W162" s="36">
        <v>0.58582192963000002</v>
      </c>
      <c r="X162" s="36">
        <v>750.10360753340001</v>
      </c>
      <c r="Y162" s="30">
        <f t="shared" si="156"/>
        <v>-3.5523688687319122E-8</v>
      </c>
      <c r="Z162" s="30">
        <f t="shared" si="157"/>
        <v>-3.5521852129758325E-8</v>
      </c>
      <c r="AA162" s="30">
        <f t="shared" si="158"/>
        <v>-3.5521852132857791E-8</v>
      </c>
      <c r="AB162" s="30">
        <f t="shared" si="159"/>
        <v>-3.5521852132857771E-8</v>
      </c>
      <c r="AD162" s="36">
        <v>8.09E-9</v>
      </c>
      <c r="AE162" s="36">
        <v>5.9489398835199996</v>
      </c>
      <c r="AF162" s="36">
        <v>1464.6394800628</v>
      </c>
      <c r="AG162" s="30">
        <f t="shared" si="160"/>
        <v>-4.5750612739046174E-9</v>
      </c>
      <c r="AH162" s="30">
        <f t="shared" si="161"/>
        <v>-4.5765234495677118E-9</v>
      </c>
      <c r="AI162" s="30">
        <f t="shared" si="162"/>
        <v>-4.5765234471005612E-9</v>
      </c>
      <c r="AJ162" s="30">
        <f t="shared" si="163"/>
        <v>-4.5765234471005736E-9</v>
      </c>
      <c r="AL162" s="36"/>
      <c r="AM162" s="36"/>
      <c r="AN162" s="36"/>
      <c r="AT162" s="36"/>
      <c r="AU162" s="36"/>
      <c r="AV162" s="36"/>
      <c r="BB162" s="36"/>
      <c r="BC162" s="36"/>
      <c r="BD162" s="36"/>
      <c r="BJ162" s="36">
        <v>1.843E-8</v>
      </c>
      <c r="BK162" s="36">
        <v>1.1500148428100001</v>
      </c>
      <c r="BL162" s="36">
        <v>203.00415469949999</v>
      </c>
      <c r="BM162" s="30">
        <f t="shared" si="168"/>
        <v>1.8424494457463928E-8</v>
      </c>
      <c r="BN162" s="30">
        <f t="shared" si="169"/>
        <v>1.8424508132209478E-8</v>
      </c>
      <c r="BO162" s="30">
        <f t="shared" si="170"/>
        <v>1.842450813218642E-8</v>
      </c>
      <c r="BP162" s="30">
        <f t="shared" si="171"/>
        <v>1.842450813218642E-8</v>
      </c>
      <c r="BR162" s="36">
        <v>3.5400000000000002E-9</v>
      </c>
      <c r="BS162" s="36">
        <v>2.7912348639200002</v>
      </c>
      <c r="BT162" s="36">
        <v>1581.9593482830001</v>
      </c>
      <c r="BU162" s="30">
        <f t="shared" si="172"/>
        <v>3.378599031547879E-9</v>
      </c>
      <c r="BV162" s="30">
        <f t="shared" si="173"/>
        <v>3.3788490845142648E-9</v>
      </c>
      <c r="BW162" s="30">
        <f t="shared" si="174"/>
        <v>3.3788490840924742E-9</v>
      </c>
      <c r="BX162" s="30">
        <f t="shared" si="175"/>
        <v>3.3788490840924763E-9</v>
      </c>
      <c r="BZ162" s="36"/>
      <c r="CA162" s="36"/>
      <c r="CB162" s="36"/>
      <c r="CH162" s="36"/>
      <c r="CI162" s="36"/>
      <c r="CJ162" s="36"/>
      <c r="CP162" s="36"/>
      <c r="CQ162" s="36"/>
      <c r="CR162" s="36"/>
      <c r="CX162" s="36"/>
      <c r="CY162" s="36"/>
      <c r="CZ162" s="36"/>
      <c r="DF162" s="36">
        <v>9.1872000000000001E-7</v>
      </c>
      <c r="DG162" s="36">
        <v>2.9497760531999999</v>
      </c>
      <c r="DH162" s="36">
        <v>35.424722652100002</v>
      </c>
      <c r="DI162" s="30">
        <f t="shared" si="176"/>
        <v>-8.5034881470828289E-7</v>
      </c>
      <c r="DJ162" s="30">
        <f t="shared" si="177"/>
        <v>-8.5034697114896298E-7</v>
      </c>
      <c r="DK162" s="30">
        <f t="shared" si="178"/>
        <v>-8.5034697115207392E-7</v>
      </c>
      <c r="DL162" s="30">
        <f t="shared" si="179"/>
        <v>-8.5034697115207392E-7</v>
      </c>
      <c r="DN162" s="36">
        <v>1.5167999999999999E-7</v>
      </c>
      <c r="DO162" s="36">
        <v>3.8459181617399998</v>
      </c>
      <c r="DP162" s="36">
        <v>1162.4747044077999</v>
      </c>
      <c r="DQ162" s="30">
        <f t="shared" si="180"/>
        <v>-1.2993437588430225E-7</v>
      </c>
      <c r="DR162" s="30">
        <f t="shared" si="181"/>
        <v>-1.2994798635238894E-7</v>
      </c>
      <c r="DS162" s="30">
        <f t="shared" si="182"/>
        <v>-1.2994798632942543E-7</v>
      </c>
      <c r="DT162" s="30">
        <f t="shared" si="183"/>
        <v>-1.2994798632942548E-7</v>
      </c>
      <c r="DV162" s="36">
        <v>3.6820000000000001E-8</v>
      </c>
      <c r="DW162" s="36">
        <v>3.7896628028400001</v>
      </c>
      <c r="DX162" s="36">
        <v>2104.5367663768002</v>
      </c>
      <c r="DY162" s="30">
        <f t="shared" si="184"/>
        <v>-9.2457372737046605E-10</v>
      </c>
      <c r="DZ162" s="30">
        <f t="shared" si="185"/>
        <v>-9.3616525134701815E-10</v>
      </c>
      <c r="EA162" s="30">
        <f t="shared" si="186"/>
        <v>-9.3616523178710441E-10</v>
      </c>
      <c r="EB162" s="30">
        <f t="shared" si="187"/>
        <v>-9.3616523178716976E-10</v>
      </c>
      <c r="ED162" s="36"/>
      <c r="EE162" s="36"/>
      <c r="EF162" s="36"/>
      <c r="EL162" s="36"/>
      <c r="EM162" s="36"/>
      <c r="EN162" s="36"/>
      <c r="ET162" s="36"/>
      <c r="EU162" s="36"/>
      <c r="EV162" s="36"/>
    </row>
    <row r="163" spans="14:152" s="30" customFormat="1" ht="12.75">
      <c r="N163" s="36">
        <v>3.1775E-7</v>
      </c>
      <c r="O163" s="36">
        <v>5.5919811917300004</v>
      </c>
      <c r="P163" s="36">
        <v>6069.7767545533998</v>
      </c>
      <c r="Q163" s="30">
        <f t="shared" si="152"/>
        <v>-3.1063657219933236E-7</v>
      </c>
      <c r="R163" s="30">
        <f t="shared" si="153"/>
        <v>-3.1069716864745864E-7</v>
      </c>
      <c r="S163" s="30">
        <f t="shared" si="154"/>
        <v>-3.1069716854542193E-7</v>
      </c>
      <c r="T163" s="30">
        <f t="shared" si="155"/>
        <v>-3.1069716854542235E-7</v>
      </c>
      <c r="V163" s="36">
        <v>5.0689999999999999E-8</v>
      </c>
      <c r="W163" s="36">
        <v>2.2030566833499998</v>
      </c>
      <c r="X163" s="36">
        <v>207.88246946660001</v>
      </c>
      <c r="Y163" s="30">
        <f t="shared" si="156"/>
        <v>2.5202652325075223E-8</v>
      </c>
      <c r="Z163" s="30">
        <f t="shared" si="157"/>
        <v>2.5204020416462669E-8</v>
      </c>
      <c r="AA163" s="30">
        <f t="shared" si="158"/>
        <v>2.5204020414154114E-8</v>
      </c>
      <c r="AB163" s="30">
        <f t="shared" si="159"/>
        <v>2.5204020414154114E-8</v>
      </c>
      <c r="AD163" s="36">
        <v>6.3799999999999999E-9</v>
      </c>
      <c r="AE163" s="36">
        <v>4.8619543962199998</v>
      </c>
      <c r="AF163" s="36">
        <v>357.4456666012</v>
      </c>
      <c r="AG163" s="30">
        <f t="shared" si="160"/>
        <v>-6.1630648287419342E-9</v>
      </c>
      <c r="AH163" s="30">
        <f t="shared" si="161"/>
        <v>-6.1629765900275911E-9</v>
      </c>
      <c r="AI163" s="30">
        <f t="shared" si="162"/>
        <v>-6.1629765901765051E-9</v>
      </c>
      <c r="AJ163" s="30">
        <f t="shared" si="163"/>
        <v>-6.1629765901765043E-9</v>
      </c>
      <c r="AL163" s="36"/>
      <c r="AM163" s="36"/>
      <c r="AN163" s="36"/>
      <c r="AT163" s="36"/>
      <c r="AU163" s="36"/>
      <c r="AV163" s="36"/>
      <c r="BB163" s="36"/>
      <c r="BC163" s="36"/>
      <c r="BD163" s="36"/>
      <c r="BJ163" s="36">
        <v>1.8539999999999999E-8</v>
      </c>
      <c r="BK163" s="36">
        <v>1.41350087782</v>
      </c>
      <c r="BL163" s="36">
        <v>1581.9593482830001</v>
      </c>
      <c r="BM163" s="30">
        <f t="shared" si="168"/>
        <v>8.8265509751775897E-9</v>
      </c>
      <c r="BN163" s="30">
        <f t="shared" si="169"/>
        <v>8.822691228219417E-9</v>
      </c>
      <c r="BO163" s="30">
        <f t="shared" si="170"/>
        <v>8.8226912347329415E-9</v>
      </c>
      <c r="BP163" s="30">
        <f t="shared" si="171"/>
        <v>8.8226912347329117E-9</v>
      </c>
      <c r="BR163" s="36">
        <v>4.0499999999999999E-9</v>
      </c>
      <c r="BS163" s="36">
        <v>5.93402105921</v>
      </c>
      <c r="BT163" s="36">
        <v>173.9422195228</v>
      </c>
      <c r="BU163" s="30">
        <f t="shared" si="172"/>
        <v>1.0302005616821653E-9</v>
      </c>
      <c r="BV163" s="30">
        <f t="shared" si="173"/>
        <v>1.0300986145769673E-9</v>
      </c>
      <c r="BW163" s="30">
        <f t="shared" si="174"/>
        <v>1.0300986147489988E-9</v>
      </c>
      <c r="BX163" s="30">
        <f t="shared" si="175"/>
        <v>1.0300986147489988E-9</v>
      </c>
      <c r="BZ163" s="36"/>
      <c r="CA163" s="36"/>
      <c r="CB163" s="36"/>
      <c r="CH163" s="36"/>
      <c r="CI163" s="36"/>
      <c r="CJ163" s="36"/>
      <c r="CP163" s="36"/>
      <c r="CQ163" s="36"/>
      <c r="CR163" s="36"/>
      <c r="CX163" s="36"/>
      <c r="CY163" s="36"/>
      <c r="CZ163" s="36"/>
      <c r="DF163" s="36">
        <v>8.7077000000000001E-7</v>
      </c>
      <c r="DG163" s="36">
        <v>1.33390590052</v>
      </c>
      <c r="DH163" s="36">
        <v>1905.4647649404001</v>
      </c>
      <c r="DI163" s="30">
        <f t="shared" si="176"/>
        <v>-8.5448627416256882E-7</v>
      </c>
      <c r="DJ163" s="30">
        <f t="shared" si="177"/>
        <v>-8.5453403014493551E-7</v>
      </c>
      <c r="DK163" s="30">
        <f t="shared" si="178"/>
        <v>-8.5453403006440873E-7</v>
      </c>
      <c r="DL163" s="30">
        <f t="shared" si="179"/>
        <v>-8.5453403006440894E-7</v>
      </c>
      <c r="DN163" s="36">
        <v>1.6436E-7</v>
      </c>
      <c r="DO163" s="36">
        <v>3.0475236597599999</v>
      </c>
      <c r="DP163" s="36">
        <v>134.58534360760001</v>
      </c>
      <c r="DQ163" s="30">
        <f t="shared" si="180"/>
        <v>-1.0966902850788535E-7</v>
      </c>
      <c r="DR163" s="30">
        <f t="shared" si="181"/>
        <v>-1.0966656305495767E-7</v>
      </c>
      <c r="DS163" s="30">
        <f t="shared" si="182"/>
        <v>-1.0966656305911799E-7</v>
      </c>
      <c r="DT163" s="30">
        <f t="shared" si="183"/>
        <v>-1.0966656305911799E-7</v>
      </c>
      <c r="DV163" s="36">
        <v>3.1249999999999999E-8</v>
      </c>
      <c r="DW163" s="36">
        <v>4.0920364126399997</v>
      </c>
      <c r="DX163" s="36">
        <v>1478.8665740644001</v>
      </c>
      <c r="DY163" s="30">
        <f t="shared" si="184"/>
        <v>-1.7767175869600045E-8</v>
      </c>
      <c r="DZ163" s="30">
        <f t="shared" si="185"/>
        <v>-1.7761486479643787E-8</v>
      </c>
      <c r="EA163" s="30">
        <f t="shared" si="186"/>
        <v>-1.7761486489245018E-8</v>
      </c>
      <c r="EB163" s="30">
        <f t="shared" si="187"/>
        <v>-1.7761486489244968E-8</v>
      </c>
      <c r="ED163" s="36"/>
      <c r="EE163" s="36"/>
      <c r="EF163" s="36"/>
      <c r="EL163" s="36"/>
      <c r="EM163" s="36"/>
      <c r="EN163" s="36"/>
      <c r="ET163" s="36"/>
      <c r="EU163" s="36"/>
      <c r="EV163" s="36"/>
    </row>
    <row r="164" spans="14:152" s="30" customFormat="1" ht="12.75">
      <c r="N164" s="36">
        <v>2.3153000000000001E-7</v>
      </c>
      <c r="O164" s="36">
        <v>2.1005450611900001</v>
      </c>
      <c r="P164" s="36">
        <v>1788.1448967202</v>
      </c>
      <c r="Q164" s="30">
        <f t="shared" si="152"/>
        <v>9.264929447262696E-9</v>
      </c>
      <c r="R164" s="30">
        <f t="shared" si="153"/>
        <v>9.2030276537419131E-9</v>
      </c>
      <c r="S164" s="30">
        <f t="shared" si="154"/>
        <v>9.2030277581984198E-9</v>
      </c>
      <c r="T164" s="30">
        <f t="shared" si="155"/>
        <v>9.2030277581980112E-9</v>
      </c>
      <c r="V164" s="36">
        <v>3.5530000000000001E-8</v>
      </c>
      <c r="W164" s="36">
        <v>0.35374030840999998</v>
      </c>
      <c r="X164" s="36">
        <v>333.65734504400001</v>
      </c>
      <c r="Y164" s="30">
        <f t="shared" si="156"/>
        <v>2.6462778979456434E-9</v>
      </c>
      <c r="Z164" s="30">
        <f t="shared" si="157"/>
        <v>2.6445088984827655E-9</v>
      </c>
      <c r="AA164" s="30">
        <f t="shared" si="158"/>
        <v>2.6445089014678548E-9</v>
      </c>
      <c r="AB164" s="30">
        <f t="shared" si="159"/>
        <v>2.644508901467847E-9</v>
      </c>
      <c r="AD164" s="36">
        <v>7.4000000000000001E-9</v>
      </c>
      <c r="AE164" s="36">
        <v>6.00053422445</v>
      </c>
      <c r="AF164" s="36">
        <v>337.73251065900001</v>
      </c>
      <c r="AG164" s="30">
        <f t="shared" si="160"/>
        <v>-4.0828033025447354E-9</v>
      </c>
      <c r="AH164" s="30">
        <f t="shared" si="161"/>
        <v>-4.083115201635669E-9</v>
      </c>
      <c r="AI164" s="30">
        <f t="shared" si="162"/>
        <v>-4.0831152011093671E-9</v>
      </c>
      <c r="AJ164" s="30">
        <f t="shared" si="163"/>
        <v>-4.0831152011093671E-9</v>
      </c>
      <c r="AL164" s="36"/>
      <c r="AM164" s="36"/>
      <c r="AN164" s="36"/>
      <c r="AT164" s="36"/>
      <c r="AU164" s="36"/>
      <c r="AV164" s="36"/>
      <c r="BB164" s="36"/>
      <c r="BC164" s="36"/>
      <c r="BD164" s="36"/>
      <c r="BJ164" s="36">
        <v>1.6969999999999999E-8</v>
      </c>
      <c r="BK164" s="36">
        <v>3.2361371981399998</v>
      </c>
      <c r="BL164" s="36">
        <v>427.56139872249997</v>
      </c>
      <c r="BM164" s="30">
        <f t="shared" si="168"/>
        <v>1.1001069262644797E-8</v>
      </c>
      <c r="BN164" s="30">
        <f t="shared" si="169"/>
        <v>1.1001895925435395E-8</v>
      </c>
      <c r="BO164" s="30">
        <f t="shared" si="170"/>
        <v>1.1001895924040482E-8</v>
      </c>
      <c r="BP164" s="30">
        <f t="shared" si="171"/>
        <v>1.1001895924040489E-8</v>
      </c>
      <c r="BR164" s="36">
        <v>3.1899999999999999E-9</v>
      </c>
      <c r="BS164" s="36">
        <v>4.3185087662399999</v>
      </c>
      <c r="BT164" s="36">
        <v>219.44943459230001</v>
      </c>
      <c r="BU164" s="30">
        <f t="shared" si="172"/>
        <v>-3.1874690536176091E-9</v>
      </c>
      <c r="BV164" s="30">
        <f t="shared" si="173"/>
        <v>-3.1874648799495464E-9</v>
      </c>
      <c r="BW164" s="30">
        <f t="shared" si="174"/>
        <v>-3.1874648799565919E-9</v>
      </c>
      <c r="BX164" s="30">
        <f t="shared" si="175"/>
        <v>-3.1874648799565919E-9</v>
      </c>
      <c r="BZ164" s="36"/>
      <c r="CA164" s="36"/>
      <c r="CB164" s="36"/>
      <c r="CH164" s="36"/>
      <c r="CI164" s="36"/>
      <c r="CJ164" s="36"/>
      <c r="CP164" s="36"/>
      <c r="CQ164" s="36"/>
      <c r="CR164" s="36"/>
      <c r="CX164" s="36"/>
      <c r="CY164" s="36"/>
      <c r="CZ164" s="36"/>
      <c r="DF164" s="36">
        <v>9.6583999999999997E-7</v>
      </c>
      <c r="DG164" s="36">
        <v>4.8443839099700003</v>
      </c>
      <c r="DH164" s="36">
        <v>131.4039498699</v>
      </c>
      <c r="DI164" s="30">
        <f t="shared" si="176"/>
        <v>-5.4262796199083193E-7</v>
      </c>
      <c r="DJ164" s="30">
        <f t="shared" si="177"/>
        <v>-5.4264367254473337E-7</v>
      </c>
      <c r="DK164" s="30">
        <f t="shared" si="178"/>
        <v>-5.4264367251822315E-7</v>
      </c>
      <c r="DL164" s="30">
        <f t="shared" si="179"/>
        <v>-5.4264367251822315E-7</v>
      </c>
      <c r="DN164" s="36">
        <v>1.5870000000000001E-7</v>
      </c>
      <c r="DO164" s="36">
        <v>0.33026420428999997</v>
      </c>
      <c r="DP164" s="36">
        <v>1891.2376709388</v>
      </c>
      <c r="DQ164" s="30">
        <f t="shared" si="180"/>
        <v>-1.1814659568418761E-7</v>
      </c>
      <c r="DR164" s="30">
        <f t="shared" si="181"/>
        <v>-1.1811660497068193E-7</v>
      </c>
      <c r="DS164" s="30">
        <f t="shared" si="182"/>
        <v>-1.1811660502129757E-7</v>
      </c>
      <c r="DT164" s="30">
        <f t="shared" si="183"/>
        <v>-1.1811660502129738E-7</v>
      </c>
      <c r="DV164" s="36">
        <v>2.8810000000000001E-8</v>
      </c>
      <c r="DW164" s="36">
        <v>3.9081065023999999</v>
      </c>
      <c r="DX164" s="36">
        <v>312.19908396260001</v>
      </c>
      <c r="DY164" s="30">
        <f t="shared" si="184"/>
        <v>-1.6416816471319071E-8</v>
      </c>
      <c r="DZ164" s="30">
        <f t="shared" si="185"/>
        <v>-1.6415710440995763E-8</v>
      </c>
      <c r="EA164" s="30">
        <f t="shared" si="186"/>
        <v>-1.641571044286215E-8</v>
      </c>
      <c r="EB164" s="30">
        <f t="shared" si="187"/>
        <v>-1.641571044286215E-8</v>
      </c>
      <c r="ED164" s="36"/>
      <c r="EE164" s="36"/>
      <c r="EF164" s="36"/>
      <c r="EL164" s="36"/>
      <c r="EM164" s="36"/>
      <c r="EN164" s="36"/>
      <c r="ET164" s="36"/>
      <c r="EU164" s="36"/>
      <c r="EV164" s="36"/>
    </row>
    <row r="165" spans="14:152" s="30" customFormat="1" ht="12.75">
      <c r="N165" s="36">
        <v>3.1025000000000002E-7</v>
      </c>
      <c r="O165" s="36">
        <v>0.37190053329</v>
      </c>
      <c r="P165" s="36">
        <v>703.63318461740005</v>
      </c>
      <c r="Q165" s="30">
        <f t="shared" si="152"/>
        <v>-2.8720569485814484E-7</v>
      </c>
      <c r="R165" s="30">
        <f t="shared" si="153"/>
        <v>-2.8719333891622517E-7</v>
      </c>
      <c r="S165" s="30">
        <f t="shared" si="154"/>
        <v>-2.871933389370778E-7</v>
      </c>
      <c r="T165" s="30">
        <f t="shared" si="155"/>
        <v>-2.8719333893707774E-7</v>
      </c>
      <c r="V165" s="36">
        <v>3.7709999999999998E-8</v>
      </c>
      <c r="W165" s="36">
        <v>0.98542435766000003</v>
      </c>
      <c r="X165" s="36">
        <v>24.379022388199999</v>
      </c>
      <c r="Y165" s="30">
        <f t="shared" si="156"/>
        <v>2.4880793437082742E-8</v>
      </c>
      <c r="Z165" s="30">
        <f t="shared" si="157"/>
        <v>2.4880896810683338E-8</v>
      </c>
      <c r="AA165" s="30">
        <f t="shared" si="158"/>
        <v>2.4880896810508903E-8</v>
      </c>
      <c r="AB165" s="30">
        <f t="shared" si="159"/>
        <v>2.4880896810508903E-8</v>
      </c>
      <c r="AD165" s="36">
        <v>5.5500000000000001E-9</v>
      </c>
      <c r="AE165" s="36">
        <v>4.9585893429799999</v>
      </c>
      <c r="AF165" s="36">
        <v>358.93013930950002</v>
      </c>
      <c r="AG165" s="30">
        <f t="shared" si="160"/>
        <v>-5.4670415063680816E-9</v>
      </c>
      <c r="AH165" s="30">
        <f t="shared" si="161"/>
        <v>-5.4669901518729474E-9</v>
      </c>
      <c r="AI165" s="30">
        <f t="shared" si="162"/>
        <v>-5.4669901519596194E-9</v>
      </c>
      <c r="AJ165" s="30">
        <f t="shared" si="163"/>
        <v>-5.4669901519596186E-9</v>
      </c>
      <c r="AL165" s="36"/>
      <c r="AM165" s="36"/>
      <c r="AN165" s="36"/>
      <c r="AT165" s="36"/>
      <c r="AU165" s="36"/>
      <c r="AV165" s="36"/>
      <c r="BB165" s="36"/>
      <c r="BC165" s="36"/>
      <c r="BD165" s="36"/>
      <c r="BJ165" s="36">
        <v>1.7360000000000001E-8</v>
      </c>
      <c r="BK165" s="36">
        <v>5.4593399211499998</v>
      </c>
      <c r="BL165" s="36">
        <v>916.93228005540004</v>
      </c>
      <c r="BM165" s="30">
        <f t="shared" si="168"/>
        <v>1.6151436986087187E-8</v>
      </c>
      <c r="BN165" s="30">
        <f t="shared" si="169"/>
        <v>1.6152310021256574E-8</v>
      </c>
      <c r="BO165" s="30">
        <f t="shared" si="170"/>
        <v>1.6152310019783637E-8</v>
      </c>
      <c r="BP165" s="30">
        <f t="shared" si="171"/>
        <v>1.6152310019783643E-8</v>
      </c>
      <c r="BR165" s="36">
        <v>3.3000000000000002E-9</v>
      </c>
      <c r="BS165" s="36">
        <v>0.62529198263999997</v>
      </c>
      <c r="BT165" s="36">
        <v>358.93013930950002</v>
      </c>
      <c r="BU165" s="30">
        <f t="shared" si="172"/>
        <v>6.7491805459664409E-10</v>
      </c>
      <c r="BV165" s="30">
        <f t="shared" si="173"/>
        <v>6.7474455965710627E-10</v>
      </c>
      <c r="BW165" s="30">
        <f t="shared" si="174"/>
        <v>6.747445599498701E-10</v>
      </c>
      <c r="BX165" s="30">
        <f t="shared" si="175"/>
        <v>6.7474455994986865E-10</v>
      </c>
      <c r="BZ165" s="36"/>
      <c r="CA165" s="36"/>
      <c r="CB165" s="36"/>
      <c r="CH165" s="36"/>
      <c r="CI165" s="36"/>
      <c r="CJ165" s="36"/>
      <c r="CP165" s="36"/>
      <c r="CQ165" s="36"/>
      <c r="CR165" s="36"/>
      <c r="CX165" s="36"/>
      <c r="CY165" s="36"/>
      <c r="CZ165" s="36"/>
      <c r="DF165" s="36">
        <v>7.1009999999999999E-7</v>
      </c>
      <c r="DG165" s="36">
        <v>0.99334817657999996</v>
      </c>
      <c r="DH165" s="36">
        <v>405.2575498736</v>
      </c>
      <c r="DI165" s="30">
        <f t="shared" si="176"/>
        <v>2.2146150251171621E-7</v>
      </c>
      <c r="DJ165" s="30">
        <f t="shared" si="177"/>
        <v>2.2142058832071833E-7</v>
      </c>
      <c r="DK165" s="30">
        <f t="shared" si="178"/>
        <v>2.2142058838975945E-7</v>
      </c>
      <c r="DL165" s="30">
        <f t="shared" si="179"/>
        <v>2.2142058838975916E-7</v>
      </c>
      <c r="DN165" s="36">
        <v>2.037E-7</v>
      </c>
      <c r="DO165" s="36">
        <v>0.23170286692</v>
      </c>
      <c r="DP165" s="36">
        <v>213.2509113282</v>
      </c>
      <c r="DQ165" s="30">
        <f t="shared" si="180"/>
        <v>1.1837575290841723E-7</v>
      </c>
      <c r="DR165" s="30">
        <f t="shared" si="181"/>
        <v>1.183704629773011E-7</v>
      </c>
      <c r="DS165" s="30">
        <f t="shared" si="182"/>
        <v>1.1837046298622766E-7</v>
      </c>
      <c r="DT165" s="30">
        <f t="shared" si="183"/>
        <v>1.1837046298622763E-7</v>
      </c>
      <c r="DV165" s="36">
        <v>3.1989999999999997E-8</v>
      </c>
      <c r="DW165" s="36">
        <v>3.9212363834200001</v>
      </c>
      <c r="DX165" s="36">
        <v>1038.0412891868</v>
      </c>
      <c r="DY165" s="30">
        <f t="shared" si="184"/>
        <v>-8.3310149125895037E-9</v>
      </c>
      <c r="DZ165" s="30">
        <f t="shared" si="185"/>
        <v>-8.3358123380629681E-9</v>
      </c>
      <c r="EA165" s="30">
        <f t="shared" si="186"/>
        <v>-8.3358123299677551E-9</v>
      </c>
      <c r="EB165" s="30">
        <f t="shared" si="187"/>
        <v>-8.3358123299677832E-9</v>
      </c>
      <c r="ED165" s="36"/>
      <c r="EE165" s="36"/>
      <c r="EF165" s="36"/>
      <c r="EL165" s="36"/>
      <c r="EM165" s="36"/>
      <c r="EN165" s="36"/>
      <c r="ET165" s="36"/>
      <c r="EU165" s="36"/>
      <c r="EV165" s="36"/>
    </row>
    <row r="166" spans="14:152" s="30" customFormat="1" ht="12.75">
      <c r="N166" s="36">
        <v>2.9376E-7</v>
      </c>
      <c r="O166" s="36">
        <v>0.14742155777999999</v>
      </c>
      <c r="P166" s="36">
        <v>131.4039498699</v>
      </c>
      <c r="Q166" s="30">
        <f t="shared" si="152"/>
        <v>2.4553280337361782E-7</v>
      </c>
      <c r="R166" s="30">
        <f t="shared" si="153"/>
        <v>2.4552963225733882E-7</v>
      </c>
      <c r="S166" s="30">
        <f t="shared" si="154"/>
        <v>2.4552963226269E-7</v>
      </c>
      <c r="T166" s="30">
        <f t="shared" si="155"/>
        <v>2.4552963226269E-7</v>
      </c>
      <c r="V166" s="36">
        <v>3.4580000000000003E-8</v>
      </c>
      <c r="W166" s="36">
        <v>1.8499027399900001</v>
      </c>
      <c r="X166" s="36">
        <v>225.8292684102</v>
      </c>
      <c r="Y166" s="30">
        <f t="shared" si="156"/>
        <v>2.8583461677242086E-8</v>
      </c>
      <c r="Z166" s="30">
        <f t="shared" si="157"/>
        <v>2.8584119322426147E-8</v>
      </c>
      <c r="AA166" s="30">
        <f t="shared" si="158"/>
        <v>2.8584119321316437E-8</v>
      </c>
      <c r="AB166" s="30">
        <f t="shared" si="159"/>
        <v>2.8584119321316444E-8</v>
      </c>
      <c r="AD166" s="36">
        <v>5.8100000000000004E-9</v>
      </c>
      <c r="AE166" s="36">
        <v>3.8766967980499998</v>
      </c>
      <c r="AF166" s="36">
        <v>565.11568774670002</v>
      </c>
      <c r="AG166" s="30">
        <f t="shared" si="160"/>
        <v>4.2772692690284097E-9</v>
      </c>
      <c r="AH166" s="30">
        <f t="shared" si="161"/>
        <v>4.2776017570876441E-9</v>
      </c>
      <c r="AI166" s="30">
        <f t="shared" si="162"/>
        <v>4.2776017565266146E-9</v>
      </c>
      <c r="AJ166" s="30">
        <f t="shared" si="163"/>
        <v>4.2776017565266171E-9</v>
      </c>
      <c r="AL166" s="36"/>
      <c r="AM166" s="36"/>
      <c r="AN166" s="36"/>
      <c r="AT166" s="36"/>
      <c r="AU166" s="36"/>
      <c r="AV166" s="36"/>
      <c r="BB166" s="36"/>
      <c r="BC166" s="36"/>
      <c r="BD166" s="36"/>
      <c r="BJ166" s="36">
        <v>1.714E-8</v>
      </c>
      <c r="BK166" s="36">
        <v>6.1472914638400002</v>
      </c>
      <c r="BL166" s="36">
        <v>643.82943957709995</v>
      </c>
      <c r="BM166" s="30">
        <f t="shared" si="168"/>
        <v>-1.4484863929468725E-8</v>
      </c>
      <c r="BN166" s="30">
        <f t="shared" si="169"/>
        <v>-1.4483981051767884E-8</v>
      </c>
      <c r="BO166" s="30">
        <f t="shared" si="170"/>
        <v>-1.44839810532578E-8</v>
      </c>
      <c r="BP166" s="30">
        <f t="shared" si="171"/>
        <v>-1.4483981053257795E-8</v>
      </c>
      <c r="BR166" s="36">
        <v>3.05E-9</v>
      </c>
      <c r="BS166" s="36">
        <v>0.82404423419999995</v>
      </c>
      <c r="BT166" s="36">
        <v>1485.9801210651999</v>
      </c>
      <c r="BU166" s="30">
        <f t="shared" si="172"/>
        <v>1.2960808594594141E-9</v>
      </c>
      <c r="BV166" s="30">
        <f t="shared" si="173"/>
        <v>1.2954669161481344E-9</v>
      </c>
      <c r="BW166" s="30">
        <f t="shared" si="174"/>
        <v>1.2954669171841843E-9</v>
      </c>
      <c r="BX166" s="30">
        <f t="shared" si="175"/>
        <v>1.2954669171841794E-9</v>
      </c>
      <c r="BZ166" s="36"/>
      <c r="CA166" s="36"/>
      <c r="CB166" s="36"/>
      <c r="CH166" s="36"/>
      <c r="CI166" s="36"/>
      <c r="CJ166" s="36"/>
      <c r="CP166" s="36"/>
      <c r="CQ166" s="36"/>
      <c r="CR166" s="36"/>
      <c r="CX166" s="36"/>
      <c r="CY166" s="36"/>
      <c r="CZ166" s="36"/>
      <c r="DF166" s="36">
        <v>9.5265999999999996E-7</v>
      </c>
      <c r="DG166" s="36">
        <v>2.5150690815200001</v>
      </c>
      <c r="DH166" s="36">
        <v>2.4476805547999998</v>
      </c>
      <c r="DI166" s="30">
        <f t="shared" si="176"/>
        <v>-7.6407054150031779E-7</v>
      </c>
      <c r="DJ166" s="30">
        <f t="shared" si="177"/>
        <v>-7.6407033309752078E-7</v>
      </c>
      <c r="DK166" s="30">
        <f t="shared" si="178"/>
        <v>-7.6407033309787252E-7</v>
      </c>
      <c r="DL166" s="30">
        <f t="shared" si="179"/>
        <v>-7.6407033309787252E-7</v>
      </c>
      <c r="DN166" s="36">
        <v>1.6290999999999999E-7</v>
      </c>
      <c r="DO166" s="36">
        <v>1.70643197929</v>
      </c>
      <c r="DP166" s="36">
        <v>2420.9286360333999</v>
      </c>
      <c r="DQ166" s="30">
        <f t="shared" si="180"/>
        <v>1.0754391347044321E-7</v>
      </c>
      <c r="DR166" s="30">
        <f t="shared" si="181"/>
        <v>1.0758823556872012E-7</v>
      </c>
      <c r="DS166" s="30">
        <f t="shared" si="182"/>
        <v>1.0758823549394098E-7</v>
      </c>
      <c r="DT166" s="30">
        <f t="shared" si="183"/>
        <v>1.075882354939412E-7</v>
      </c>
      <c r="DV166" s="36">
        <v>4.0140000000000001E-8</v>
      </c>
      <c r="DW166" s="36">
        <v>5.1782689355300002</v>
      </c>
      <c r="DX166" s="36">
        <v>404.50679034820001</v>
      </c>
      <c r="DY166" s="30">
        <f t="shared" si="184"/>
        <v>-3.9290157842019912E-8</v>
      </c>
      <c r="DZ166" s="30">
        <f t="shared" si="185"/>
        <v>-3.9289660460734295E-8</v>
      </c>
      <c r="EA166" s="30">
        <f t="shared" si="186"/>
        <v>-3.9289660461573711E-8</v>
      </c>
      <c r="EB166" s="30">
        <f t="shared" si="187"/>
        <v>-3.9289660461573704E-8</v>
      </c>
      <c r="ED166" s="36"/>
      <c r="EE166" s="36"/>
      <c r="EF166" s="36"/>
      <c r="EL166" s="36"/>
      <c r="EM166" s="36"/>
      <c r="EN166" s="36"/>
      <c r="ET166" s="36"/>
      <c r="EU166" s="36"/>
      <c r="EV166" s="36"/>
    </row>
    <row r="167" spans="14:152" s="30" customFormat="1" ht="12.75">
      <c r="N167" s="36">
        <v>2.2562E-7</v>
      </c>
      <c r="O167" s="36">
        <v>5.2400918238300003</v>
      </c>
      <c r="P167" s="36">
        <v>212.77783057619999</v>
      </c>
      <c r="Q167" s="30">
        <f t="shared" si="152"/>
        <v>-1.3691175537236538E-7</v>
      </c>
      <c r="R167" s="30">
        <f t="shared" si="153"/>
        <v>-1.3691746509541321E-7</v>
      </c>
      <c r="S167" s="30">
        <f t="shared" si="154"/>
        <v>-1.3691746508577855E-7</v>
      </c>
      <c r="T167" s="30">
        <f t="shared" si="155"/>
        <v>-1.3691746508577855E-7</v>
      </c>
      <c r="V167" s="36">
        <v>3.4009999999999998E-8</v>
      </c>
      <c r="W167" s="36">
        <v>5.3134240162599999</v>
      </c>
      <c r="X167" s="36">
        <v>347.8844390456</v>
      </c>
      <c r="Y167" s="30">
        <f t="shared" si="156"/>
        <v>-3.3011124702920863E-8</v>
      </c>
      <c r="Z167" s="30">
        <f t="shared" si="157"/>
        <v>-3.3011550585437324E-8</v>
      </c>
      <c r="AA167" s="30">
        <f t="shared" si="158"/>
        <v>-3.3011550584718748E-8</v>
      </c>
      <c r="AB167" s="30">
        <f t="shared" si="159"/>
        <v>-3.3011550584718755E-8</v>
      </c>
      <c r="AD167" s="36">
        <v>5.4100000000000001E-9</v>
      </c>
      <c r="AE167" s="36">
        <v>1.2229683871299999</v>
      </c>
      <c r="AF167" s="36">
        <v>62.251425595100002</v>
      </c>
      <c r="AG167" s="30">
        <f t="shared" si="160"/>
        <v>3.4561076656830851E-9</v>
      </c>
      <c r="AH167" s="30">
        <f t="shared" si="161"/>
        <v>3.4561464363580865E-9</v>
      </c>
      <c r="AI167" s="30">
        <f t="shared" si="162"/>
        <v>3.4561464362926635E-9</v>
      </c>
      <c r="AJ167" s="30">
        <f t="shared" si="163"/>
        <v>3.4561464362926635E-9</v>
      </c>
      <c r="AL167" s="36"/>
      <c r="AM167" s="36"/>
      <c r="AN167" s="36"/>
      <c r="AT167" s="36"/>
      <c r="AU167" s="36"/>
      <c r="AV167" s="36"/>
      <c r="BB167" s="36"/>
      <c r="BC167" s="36"/>
      <c r="BD167" s="36"/>
      <c r="BJ167" s="36">
        <v>1.948E-8</v>
      </c>
      <c r="BK167" s="36">
        <v>5.7081736339200004</v>
      </c>
      <c r="BL167" s="36">
        <v>425.63498302950001</v>
      </c>
      <c r="BM167" s="30">
        <f t="shared" si="168"/>
        <v>-1.9065671855995619E-8</v>
      </c>
      <c r="BN167" s="30">
        <f t="shared" si="169"/>
        <v>-1.9065926345737504E-8</v>
      </c>
      <c r="BO167" s="30">
        <f t="shared" si="170"/>
        <v>-1.9065926345308135E-8</v>
      </c>
      <c r="BP167" s="30">
        <f t="shared" si="171"/>
        <v>-1.9065926345308135E-8</v>
      </c>
      <c r="BR167" s="36">
        <v>3.9099999999999999E-9</v>
      </c>
      <c r="BS167" s="36">
        <v>2.5938555289299998</v>
      </c>
      <c r="BT167" s="36">
        <v>1795.258443721</v>
      </c>
      <c r="BU167" s="30">
        <f t="shared" si="172"/>
        <v>1.8535730233165793E-9</v>
      </c>
      <c r="BV167" s="30">
        <f t="shared" si="173"/>
        <v>1.8526481125172747E-9</v>
      </c>
      <c r="BW167" s="30">
        <f t="shared" si="174"/>
        <v>1.8526481140781237E-9</v>
      </c>
      <c r="BX167" s="30">
        <f t="shared" si="175"/>
        <v>1.8526481140781175E-9</v>
      </c>
      <c r="BZ167" s="36"/>
      <c r="CA167" s="36"/>
      <c r="CB167" s="36"/>
      <c r="CH167" s="36"/>
      <c r="CI167" s="36"/>
      <c r="CJ167" s="36"/>
      <c r="CP167" s="36"/>
      <c r="CQ167" s="36"/>
      <c r="CR167" s="36"/>
      <c r="CX167" s="36"/>
      <c r="CY167" s="36"/>
      <c r="CZ167" s="36"/>
      <c r="DF167" s="36">
        <v>7.2513999999999999E-7</v>
      </c>
      <c r="DG167" s="36">
        <v>4.63213873657</v>
      </c>
      <c r="DH167" s="36">
        <v>245.54242435239999</v>
      </c>
      <c r="DI167" s="30">
        <f t="shared" si="176"/>
        <v>-7.1910380488210621E-7</v>
      </c>
      <c r="DJ167" s="30">
        <f t="shared" si="177"/>
        <v>-7.1910723497517358E-7</v>
      </c>
      <c r="DK167" s="30">
        <f t="shared" si="178"/>
        <v>-7.1910723496938634E-7</v>
      </c>
      <c r="DL167" s="30">
        <f t="shared" si="179"/>
        <v>-7.1910723496938634E-7</v>
      </c>
      <c r="DN167" s="36">
        <v>1.628E-7</v>
      </c>
      <c r="DO167" s="36">
        <v>4.9415942731999998</v>
      </c>
      <c r="DP167" s="36">
        <v>357.4456666012</v>
      </c>
      <c r="DQ167" s="30">
        <f t="shared" si="180"/>
        <v>-1.6011461766198276E-7</v>
      </c>
      <c r="DR167" s="30">
        <f t="shared" si="181"/>
        <v>-1.6011304237738901E-7</v>
      </c>
      <c r="DS167" s="30">
        <f t="shared" si="182"/>
        <v>-1.6011304238004764E-7</v>
      </c>
      <c r="DT167" s="30">
        <f t="shared" si="183"/>
        <v>-1.6011304238004761E-7</v>
      </c>
      <c r="DV167" s="36">
        <v>3.9069999999999998E-8</v>
      </c>
      <c r="DW167" s="36">
        <v>4.1176719178000001</v>
      </c>
      <c r="DX167" s="36">
        <v>1781.0313497193999</v>
      </c>
      <c r="DY167" s="30">
        <f t="shared" si="184"/>
        <v>3.3792551131285272E-8</v>
      </c>
      <c r="DZ167" s="30">
        <f t="shared" si="185"/>
        <v>3.3797775994767061E-8</v>
      </c>
      <c r="EA167" s="30">
        <f t="shared" si="186"/>
        <v>3.3797775985952439E-8</v>
      </c>
      <c r="EB167" s="30">
        <f t="shared" si="187"/>
        <v>3.3797775985952439E-8</v>
      </c>
      <c r="ED167" s="36"/>
      <c r="EE167" s="36"/>
      <c r="EF167" s="36"/>
      <c r="EL167" s="36"/>
      <c r="EM167" s="36"/>
      <c r="EN167" s="36"/>
      <c r="ET167" s="36"/>
      <c r="EU167" s="36"/>
      <c r="EV167" s="36"/>
    </row>
    <row r="168" spans="14:152" s="30" customFormat="1" ht="12.75">
      <c r="N168" s="36">
        <v>2.6184999999999998E-7</v>
      </c>
      <c r="O168" s="36">
        <v>5.4131125282200001</v>
      </c>
      <c r="P168" s="36">
        <v>140.00196957899999</v>
      </c>
      <c r="Q168" s="30">
        <f t="shared" si="152"/>
        <v>-1.9758102585840498E-8</v>
      </c>
      <c r="R168" s="30">
        <f t="shared" si="153"/>
        <v>-1.9763572561917141E-8</v>
      </c>
      <c r="S168" s="30">
        <f t="shared" si="154"/>
        <v>-1.9763572552686814E-8</v>
      </c>
      <c r="T168" s="30">
        <f t="shared" si="155"/>
        <v>-1.9763572552686814E-8</v>
      </c>
      <c r="V168" s="36">
        <v>3.3470000000000001E-8</v>
      </c>
      <c r="W168" s="36">
        <v>0.21414641375999999</v>
      </c>
      <c r="X168" s="36">
        <v>635.96513305090002</v>
      </c>
      <c r="Y168" s="30">
        <f t="shared" si="156"/>
        <v>-3.2985163491953483E-8</v>
      </c>
      <c r="Z168" s="30">
        <f t="shared" si="157"/>
        <v>-3.298462316787644E-8</v>
      </c>
      <c r="AA168" s="30">
        <f t="shared" si="158"/>
        <v>-3.2984623168788457E-8</v>
      </c>
      <c r="AB168" s="30">
        <f t="shared" si="159"/>
        <v>-3.2984623168788457E-8</v>
      </c>
      <c r="AD168" s="36">
        <v>6.9699999999999997E-9</v>
      </c>
      <c r="AE168" s="36">
        <v>7.1595026899999997E-3</v>
      </c>
      <c r="AF168" s="36">
        <v>1169.5882514085999</v>
      </c>
      <c r="AG168" s="30">
        <f t="shared" si="160"/>
        <v>6.8385462036412285E-9</v>
      </c>
      <c r="AH168" s="30">
        <f t="shared" si="161"/>
        <v>6.8383103050640529E-9</v>
      </c>
      <c r="AI168" s="30">
        <f t="shared" si="162"/>
        <v>6.8383103054622949E-9</v>
      </c>
      <c r="AJ168" s="30">
        <f t="shared" si="163"/>
        <v>6.8383103054622924E-9</v>
      </c>
      <c r="AL168" s="36"/>
      <c r="AM168" s="36"/>
      <c r="AN168" s="36"/>
      <c r="AT168" s="36"/>
      <c r="AU168" s="36"/>
      <c r="AV168" s="36"/>
      <c r="BB168" s="36"/>
      <c r="BC168" s="36"/>
      <c r="BD168" s="36"/>
      <c r="BJ168" s="36">
        <v>1.77E-8</v>
      </c>
      <c r="BK168" s="36">
        <v>3.3619441176799998</v>
      </c>
      <c r="BL168" s="36">
        <v>248.7238180901</v>
      </c>
      <c r="BM168" s="30">
        <f t="shared" si="168"/>
        <v>-7.0891414584603721E-9</v>
      </c>
      <c r="BN168" s="30">
        <f t="shared" si="169"/>
        <v>-7.0885378353775988E-9</v>
      </c>
      <c r="BO168" s="30">
        <f t="shared" si="170"/>
        <v>-7.0885378363961874E-9</v>
      </c>
      <c r="BP168" s="30">
        <f t="shared" si="171"/>
        <v>-7.0885378363961841E-9</v>
      </c>
      <c r="BR168" s="36">
        <v>2.9100000000000001E-9</v>
      </c>
      <c r="BS168" s="36">
        <v>3.1201926687800001</v>
      </c>
      <c r="BT168" s="36">
        <v>217.491881132</v>
      </c>
      <c r="BU168" s="30">
        <f t="shared" si="172"/>
        <v>-9.8003447617376614E-10</v>
      </c>
      <c r="BV168" s="30">
        <f t="shared" si="173"/>
        <v>-9.7994530263464332E-10</v>
      </c>
      <c r="BW168" s="30">
        <f t="shared" si="174"/>
        <v>-9.7994530278511946E-10</v>
      </c>
      <c r="BX168" s="30">
        <f t="shared" si="175"/>
        <v>-9.7994530278511884E-10</v>
      </c>
      <c r="BZ168" s="36"/>
      <c r="CA168" s="36"/>
      <c r="CB168" s="36"/>
      <c r="CH168" s="36"/>
      <c r="CI168" s="36"/>
      <c r="CJ168" s="36"/>
      <c r="CP168" s="36"/>
      <c r="CQ168" s="36"/>
      <c r="CR168" s="36"/>
      <c r="CX168" s="36"/>
      <c r="CY168" s="36"/>
      <c r="CZ168" s="36"/>
      <c r="DF168" s="36">
        <v>8.258E-7</v>
      </c>
      <c r="DG168" s="36">
        <v>1.52823217919</v>
      </c>
      <c r="DH168" s="36">
        <v>145.6310438715</v>
      </c>
      <c r="DI168" s="30">
        <f t="shared" si="176"/>
        <v>6.2042158335508528E-7</v>
      </c>
      <c r="DJ168" s="30">
        <f t="shared" si="177"/>
        <v>6.2043345968684563E-7</v>
      </c>
      <c r="DK168" s="30">
        <f t="shared" si="178"/>
        <v>6.2043345966680525E-7</v>
      </c>
      <c r="DL168" s="30">
        <f t="shared" si="179"/>
        <v>6.2043345966680536E-7</v>
      </c>
      <c r="DN168" s="36">
        <v>1.8076000000000001E-7</v>
      </c>
      <c r="DO168" s="36">
        <v>5.6951534412299996</v>
      </c>
      <c r="DP168" s="36">
        <v>56.622351302600002</v>
      </c>
      <c r="DQ168" s="30">
        <f t="shared" si="180"/>
        <v>1.1208183622934642E-7</v>
      </c>
      <c r="DR168" s="30">
        <f t="shared" si="181"/>
        <v>1.1208063464523331E-7</v>
      </c>
      <c r="DS168" s="30">
        <f t="shared" si="182"/>
        <v>1.1208063464726099E-7</v>
      </c>
      <c r="DT168" s="30">
        <f t="shared" si="183"/>
        <v>1.1208063464726099E-7</v>
      </c>
      <c r="DV168" s="36">
        <v>3.1440000000000002E-8</v>
      </c>
      <c r="DW168" s="36">
        <v>1.61185684069</v>
      </c>
      <c r="DX168" s="36">
        <v>1073.6090241908</v>
      </c>
      <c r="DY168" s="30">
        <f t="shared" si="184"/>
        <v>-1.1414381816016306E-8</v>
      </c>
      <c r="DZ168" s="30">
        <f t="shared" si="185"/>
        <v>-1.1409675411498782E-8</v>
      </c>
      <c r="EA168" s="30">
        <f t="shared" si="186"/>
        <v>-1.1409675419440827E-8</v>
      </c>
      <c r="EB168" s="30">
        <f t="shared" si="187"/>
        <v>-1.1409675419440774E-8</v>
      </c>
      <c r="ED168" s="36"/>
      <c r="EE168" s="36"/>
      <c r="EF168" s="36"/>
      <c r="EL168" s="36"/>
      <c r="EM168" s="36"/>
      <c r="EN168" s="36"/>
      <c r="ET168" s="36"/>
      <c r="EU168" s="36"/>
      <c r="EV168" s="36"/>
    </row>
    <row r="169" spans="14:152" s="30" customFormat="1" ht="12.75">
      <c r="N169" s="36">
        <v>2.5673E-7</v>
      </c>
      <c r="O169" s="36">
        <v>4.3603888528299999</v>
      </c>
      <c r="P169" s="36">
        <v>32.243328914400003</v>
      </c>
      <c r="Q169" s="30">
        <f t="shared" si="152"/>
        <v>-1.2995734162967902E-7</v>
      </c>
      <c r="R169" s="30">
        <f t="shared" si="153"/>
        <v>-1.2995840987490441E-7</v>
      </c>
      <c r="S169" s="30">
        <f t="shared" si="154"/>
        <v>-1.2995840987310193E-7</v>
      </c>
      <c r="T169" s="30">
        <f t="shared" si="155"/>
        <v>-1.2995840987310193E-7</v>
      </c>
      <c r="V169" s="36">
        <v>3.6370000000000001E-8</v>
      </c>
      <c r="W169" s="36">
        <v>1.61315058382</v>
      </c>
      <c r="X169" s="36">
        <v>245.54242435239999</v>
      </c>
      <c r="Y169" s="30">
        <f t="shared" si="156"/>
        <v>3.5223791595868052E-8</v>
      </c>
      <c r="Z169" s="30">
        <f t="shared" si="157"/>
        <v>3.5224124411653226E-8</v>
      </c>
      <c r="AA169" s="30">
        <f t="shared" si="158"/>
        <v>3.5224124411091656E-8</v>
      </c>
      <c r="AB169" s="30">
        <f t="shared" si="159"/>
        <v>3.5224124411091656E-8</v>
      </c>
      <c r="AD169" s="36">
        <v>5.2400000000000001E-9</v>
      </c>
      <c r="AE169" s="36">
        <v>1.5383042360800001</v>
      </c>
      <c r="AF169" s="36">
        <v>195.89060769869999</v>
      </c>
      <c r="AG169" s="30">
        <f t="shared" si="160"/>
        <v>4.7133755865578224E-9</v>
      </c>
      <c r="AH169" s="30">
        <f t="shared" si="161"/>
        <v>4.713442694685948E-9</v>
      </c>
      <c r="AI169" s="30">
        <f t="shared" si="162"/>
        <v>4.7134426945727103E-9</v>
      </c>
      <c r="AJ169" s="30">
        <f t="shared" si="163"/>
        <v>4.7134426945727111E-9</v>
      </c>
      <c r="AL169" s="36"/>
      <c r="AM169" s="36"/>
      <c r="AN169" s="36"/>
      <c r="AT169" s="36"/>
      <c r="AU169" s="36"/>
      <c r="AV169" s="36"/>
      <c r="BB169" s="36"/>
      <c r="BC169" s="36"/>
      <c r="BD169" s="36"/>
      <c r="BJ169" s="36">
        <v>1.611E-8</v>
      </c>
      <c r="BK169" s="36">
        <v>0.97888081762000001</v>
      </c>
      <c r="BL169" s="36">
        <v>2001.4439921582</v>
      </c>
      <c r="BM169" s="30">
        <f t="shared" si="168"/>
        <v>-1.238887279906862E-8</v>
      </c>
      <c r="BN169" s="30">
        <f t="shared" si="169"/>
        <v>-1.2385788107895961E-8</v>
      </c>
      <c r="BO169" s="30">
        <f t="shared" si="170"/>
        <v>-1.2385788113102133E-8</v>
      </c>
      <c r="BP169" s="30">
        <f t="shared" si="171"/>
        <v>-1.2385788113102115E-8</v>
      </c>
      <c r="BR169" s="36">
        <v>2.9400000000000002E-9</v>
      </c>
      <c r="BS169" s="36">
        <v>2.18552193901</v>
      </c>
      <c r="BT169" s="36">
        <v>444.7574381407</v>
      </c>
      <c r="BU169" s="30">
        <f t="shared" si="172"/>
        <v>2.8251223216344372E-9</v>
      </c>
      <c r="BV169" s="30">
        <f t="shared" si="173"/>
        <v>2.8250681546823616E-9</v>
      </c>
      <c r="BW169" s="30">
        <f t="shared" si="174"/>
        <v>2.8250681547737758E-9</v>
      </c>
      <c r="BX169" s="30">
        <f t="shared" si="175"/>
        <v>2.8250681547737758E-9</v>
      </c>
      <c r="BZ169" s="36"/>
      <c r="CA169" s="36"/>
      <c r="CB169" s="36"/>
      <c r="CH169" s="36"/>
      <c r="CI169" s="36"/>
      <c r="CJ169" s="36"/>
      <c r="CP169" s="36"/>
      <c r="CQ169" s="36"/>
      <c r="CR169" s="36"/>
      <c r="CX169" s="36"/>
      <c r="CY169" s="36"/>
      <c r="CZ169" s="36"/>
      <c r="DF169" s="36">
        <v>7.6693E-7</v>
      </c>
      <c r="DG169" s="36">
        <v>3.15240783008</v>
      </c>
      <c r="DH169" s="36">
        <v>767.3690829208</v>
      </c>
      <c r="DI169" s="30">
        <f t="shared" si="176"/>
        <v>3.4628568513893699E-7</v>
      </c>
      <c r="DJ169" s="30">
        <f t="shared" si="177"/>
        <v>3.46207106769977E-7</v>
      </c>
      <c r="DK169" s="30">
        <f t="shared" si="178"/>
        <v>3.4620710690257709E-7</v>
      </c>
      <c r="DL169" s="30">
        <f t="shared" si="179"/>
        <v>3.4620710690257646E-7</v>
      </c>
      <c r="DN169" s="36">
        <v>1.3724E-7</v>
      </c>
      <c r="DO169" s="36">
        <v>0.57240190030000004</v>
      </c>
      <c r="DP169" s="36">
        <v>2634.2277314714001</v>
      </c>
      <c r="DQ169" s="30">
        <f t="shared" si="180"/>
        <v>1.4233718389688628E-8</v>
      </c>
      <c r="DR169" s="30">
        <f t="shared" si="181"/>
        <v>1.4179912050451116E-8</v>
      </c>
      <c r="DS169" s="30">
        <f t="shared" si="182"/>
        <v>1.4179912141248185E-8</v>
      </c>
      <c r="DT169" s="30">
        <f t="shared" si="183"/>
        <v>1.4179912141247701E-8</v>
      </c>
      <c r="DV169" s="36">
        <v>3.072E-8</v>
      </c>
      <c r="DW169" s="36">
        <v>5.0067562539599999</v>
      </c>
      <c r="DX169" s="36">
        <v>312.4597163935</v>
      </c>
      <c r="DY169" s="30">
        <f t="shared" si="184"/>
        <v>-3.044988589011981E-8</v>
      </c>
      <c r="DZ169" s="30">
        <f t="shared" si="185"/>
        <v>-3.0450075910143525E-8</v>
      </c>
      <c r="EA169" s="30">
        <f t="shared" si="186"/>
        <v>-3.0450075909822929E-8</v>
      </c>
      <c r="EB169" s="30">
        <f t="shared" si="187"/>
        <v>-3.0450075909822936E-8</v>
      </c>
      <c r="ED169" s="36"/>
      <c r="EE169" s="36"/>
      <c r="EF169" s="36"/>
      <c r="EL169" s="36"/>
      <c r="EM169" s="36"/>
      <c r="EN169" s="36"/>
      <c r="ET169" s="36"/>
      <c r="EU169" s="36"/>
      <c r="EV169" s="36"/>
    </row>
    <row r="170" spans="14:152" s="30" customFormat="1" ht="12.75">
      <c r="N170" s="36">
        <v>2.0391999999999999E-7</v>
      </c>
      <c r="O170" s="36">
        <v>2.8241390925999998</v>
      </c>
      <c r="P170" s="36">
        <v>429.77958461370002</v>
      </c>
      <c r="Q170" s="30">
        <f t="shared" si="152"/>
        <v>1.8439304873966429E-7</v>
      </c>
      <c r="R170" s="30">
        <f t="shared" si="153"/>
        <v>1.8439864842144665E-7</v>
      </c>
      <c r="S170" s="30">
        <f t="shared" si="154"/>
        <v>1.8439864841199818E-7</v>
      </c>
      <c r="T170" s="30">
        <f t="shared" si="155"/>
        <v>1.843986484119982E-7</v>
      </c>
      <c r="V170" s="36">
        <v>3.4160000000000003E-8</v>
      </c>
      <c r="W170" s="36">
        <v>2.1955148907800002</v>
      </c>
      <c r="X170" s="36">
        <v>1574.8458012822</v>
      </c>
      <c r="Y170" s="30">
        <f t="shared" si="156"/>
        <v>3.3071285620563787E-8</v>
      </c>
      <c r="Z170" s="30">
        <f t="shared" si="157"/>
        <v>3.3069268567113284E-8</v>
      </c>
      <c r="AA170" s="30">
        <f t="shared" si="158"/>
        <v>3.3069268570518488E-8</v>
      </c>
      <c r="AB170" s="30">
        <f t="shared" si="159"/>
        <v>3.3069268570518475E-8</v>
      </c>
      <c r="AD170" s="36">
        <v>5.1799999999999999E-9</v>
      </c>
      <c r="AE170" s="36">
        <v>5.41992758537</v>
      </c>
      <c r="AF170" s="36">
        <v>312.19908396260001</v>
      </c>
      <c r="AG170" s="30">
        <f t="shared" si="160"/>
        <v>-4.4233056570561442E-9</v>
      </c>
      <c r="AH170" s="30">
        <f t="shared" si="161"/>
        <v>-4.4234315856990866E-9</v>
      </c>
      <c r="AI170" s="30">
        <f t="shared" si="162"/>
        <v>-4.4234315854865979E-9</v>
      </c>
      <c r="AJ170" s="30">
        <f t="shared" si="163"/>
        <v>-4.4234315854865979E-9</v>
      </c>
      <c r="AL170" s="36"/>
      <c r="AM170" s="36"/>
      <c r="AN170" s="36"/>
      <c r="AT170" s="36"/>
      <c r="AU170" s="36"/>
      <c r="AV170" s="36"/>
      <c r="BB170" s="36"/>
      <c r="BC170" s="36"/>
      <c r="BD170" s="36"/>
      <c r="BJ170" s="36">
        <v>1.9709999999999999E-8</v>
      </c>
      <c r="BK170" s="36">
        <v>2.59654430358</v>
      </c>
      <c r="BL170" s="36">
        <v>429.04587143079999</v>
      </c>
      <c r="BM170" s="30">
        <f t="shared" si="168"/>
        <v>1.9244916411331548E-8</v>
      </c>
      <c r="BN170" s="30">
        <f t="shared" si="169"/>
        <v>1.9245189639996984E-8</v>
      </c>
      <c r="BO170" s="30">
        <f t="shared" si="170"/>
        <v>1.9245189639535993E-8</v>
      </c>
      <c r="BP170" s="30">
        <f t="shared" si="171"/>
        <v>1.9245189639535996E-8</v>
      </c>
      <c r="BR170" s="36">
        <v>2.81E-9</v>
      </c>
      <c r="BS170" s="36">
        <v>0.77791302265999995</v>
      </c>
      <c r="BT170" s="36">
        <v>757.21715453419995</v>
      </c>
      <c r="BU170" s="30">
        <f t="shared" si="172"/>
        <v>-2.7013873338285023E-9</v>
      </c>
      <c r="BV170" s="30">
        <f t="shared" si="173"/>
        <v>-2.7012996507131654E-9</v>
      </c>
      <c r="BW170" s="30">
        <f t="shared" si="174"/>
        <v>-2.7012996508611546E-9</v>
      </c>
      <c r="BX170" s="30">
        <f t="shared" si="175"/>
        <v>-2.7012996508611538E-9</v>
      </c>
      <c r="BZ170" s="36"/>
      <c r="CA170" s="36"/>
      <c r="CB170" s="36"/>
      <c r="CH170" s="36"/>
      <c r="CI170" s="36"/>
      <c r="CJ170" s="36"/>
      <c r="CP170" s="36"/>
      <c r="CQ170" s="36"/>
      <c r="CR170" s="36"/>
      <c r="CX170" s="36"/>
      <c r="CY170" s="36"/>
      <c r="CZ170" s="36"/>
      <c r="DF170" s="36">
        <v>7.0317000000000002E-7</v>
      </c>
      <c r="DG170" s="36">
        <v>4.0425370727000001</v>
      </c>
      <c r="DH170" s="36">
        <v>173.9422195228</v>
      </c>
      <c r="DI170" s="30">
        <f t="shared" si="176"/>
        <v>-7.0175320311536448E-7</v>
      </c>
      <c r="DJ170" s="30">
        <f t="shared" si="177"/>
        <v>-7.0175204163221627E-7</v>
      </c>
      <c r="DK170" s="30">
        <f t="shared" si="178"/>
        <v>-7.0175204163417662E-7</v>
      </c>
      <c r="DL170" s="30">
        <f t="shared" si="179"/>
        <v>-7.0175204163417662E-7</v>
      </c>
      <c r="DN170" s="36">
        <v>1.7354999999999999E-7</v>
      </c>
      <c r="DO170" s="36">
        <v>3.5531113744399998</v>
      </c>
      <c r="DP170" s="36">
        <v>218.9281697305</v>
      </c>
      <c r="DQ170" s="30">
        <f t="shared" si="180"/>
        <v>-1.2062123426833531E-7</v>
      </c>
      <c r="DR170" s="30">
        <f t="shared" si="181"/>
        <v>-1.2061714643262899E-7</v>
      </c>
      <c r="DS170" s="30">
        <f t="shared" si="182"/>
        <v>-1.2061714643952709E-7</v>
      </c>
      <c r="DT170" s="30">
        <f t="shared" si="183"/>
        <v>-1.2061714643952709E-7</v>
      </c>
      <c r="DV170" s="36">
        <v>3.0339999999999999E-8</v>
      </c>
      <c r="DW170" s="36">
        <v>5.4628865285400003</v>
      </c>
      <c r="DX170" s="36">
        <v>258.87574647669999</v>
      </c>
      <c r="DY170" s="30">
        <f t="shared" si="184"/>
        <v>-1.9191960776683881E-8</v>
      </c>
      <c r="DZ170" s="30">
        <f t="shared" si="185"/>
        <v>-1.9192871036610138E-8</v>
      </c>
      <c r="EA170" s="30">
        <f t="shared" si="186"/>
        <v>-1.9192871035074146E-8</v>
      </c>
      <c r="EB170" s="30">
        <f t="shared" si="187"/>
        <v>-1.9192871035074146E-8</v>
      </c>
      <c r="ED170" s="36"/>
      <c r="EE170" s="36"/>
      <c r="EF170" s="36"/>
      <c r="EL170" s="36"/>
      <c r="EM170" s="36"/>
      <c r="EN170" s="36"/>
      <c r="ET170" s="36"/>
      <c r="EU170" s="36"/>
      <c r="EV170" s="36"/>
    </row>
    <row r="171" spans="14:152" s="30" customFormat="1" ht="12.75">
      <c r="N171" s="36">
        <v>2.0659E-7</v>
      </c>
      <c r="O171" s="36">
        <v>0.67091805084</v>
      </c>
      <c r="P171" s="36">
        <v>2317.8358618148</v>
      </c>
      <c r="Q171" s="30">
        <f t="shared" si="152"/>
        <v>1.9139905078528554E-7</v>
      </c>
      <c r="R171" s="30">
        <f t="shared" si="153"/>
        <v>1.9142600732745122E-7</v>
      </c>
      <c r="S171" s="30">
        <f t="shared" si="154"/>
        <v>1.9142600728198294E-7</v>
      </c>
      <c r="T171" s="30">
        <f t="shared" si="155"/>
        <v>1.9142600728198323E-7</v>
      </c>
      <c r="V171" s="36">
        <v>3.655E-8</v>
      </c>
      <c r="W171" s="36">
        <v>0.80544245690000005</v>
      </c>
      <c r="X171" s="36">
        <v>343.21857259960001</v>
      </c>
      <c r="Y171" s="30">
        <f t="shared" si="156"/>
        <v>1.6658434469006092E-8</v>
      </c>
      <c r="Z171" s="30">
        <f t="shared" si="157"/>
        <v>1.6656763608709198E-8</v>
      </c>
      <c r="AA171" s="30">
        <f t="shared" si="158"/>
        <v>1.6656763611528716E-8</v>
      </c>
      <c r="AB171" s="30">
        <f t="shared" si="159"/>
        <v>1.6656763611528706E-8</v>
      </c>
      <c r="AD171" s="36">
        <v>6.2600000000000003E-9</v>
      </c>
      <c r="AE171" s="36">
        <v>5.2658031702599999</v>
      </c>
      <c r="AF171" s="36">
        <v>436.89313161450002</v>
      </c>
      <c r="AG171" s="30">
        <f t="shared" si="160"/>
        <v>-5.9837720038327903E-9</v>
      </c>
      <c r="AH171" s="30">
        <f t="shared" si="161"/>
        <v>-5.9836517630503473E-9</v>
      </c>
      <c r="AI171" s="30">
        <f t="shared" si="162"/>
        <v>-5.9836517632532688E-9</v>
      </c>
      <c r="AJ171" s="30">
        <f t="shared" si="163"/>
        <v>-5.9836517632532679E-9</v>
      </c>
      <c r="AL171" s="36"/>
      <c r="AM171" s="36"/>
      <c r="AN171" s="36"/>
      <c r="AT171" s="36"/>
      <c r="AU171" s="36"/>
      <c r="AV171" s="36"/>
      <c r="BB171" s="36"/>
      <c r="BC171" s="36"/>
      <c r="BD171" s="36"/>
      <c r="BJ171" s="36">
        <v>1.6280000000000001E-8</v>
      </c>
      <c r="BK171" s="36">
        <v>0.74011617198000001</v>
      </c>
      <c r="BL171" s="36">
        <v>177.87437278589999</v>
      </c>
      <c r="BM171" s="30">
        <f t="shared" si="168"/>
        <v>1.5789398027832296E-8</v>
      </c>
      <c r="BN171" s="30">
        <f t="shared" si="169"/>
        <v>1.5789292446931661E-8</v>
      </c>
      <c r="BO171" s="30">
        <f t="shared" si="170"/>
        <v>1.5789292447109829E-8</v>
      </c>
      <c r="BP171" s="30">
        <f t="shared" si="171"/>
        <v>1.5789292447109829E-8</v>
      </c>
      <c r="BR171" s="36">
        <v>3.5499999999999999E-9</v>
      </c>
      <c r="BS171" s="36">
        <v>5.4457049192799998</v>
      </c>
      <c r="BT171" s="36">
        <v>1685.0521225016</v>
      </c>
      <c r="BU171" s="30">
        <f t="shared" si="172"/>
        <v>-2.5839113565802628E-9</v>
      </c>
      <c r="BV171" s="30">
        <f t="shared" si="173"/>
        <v>-2.5832974707490497E-9</v>
      </c>
      <c r="BW171" s="30">
        <f t="shared" si="174"/>
        <v>-2.5832974717850848E-9</v>
      </c>
      <c r="BX171" s="30">
        <f t="shared" si="175"/>
        <v>-2.5832974717850848E-9</v>
      </c>
      <c r="BZ171" s="36"/>
      <c r="CA171" s="36"/>
      <c r="CB171" s="36"/>
      <c r="CH171" s="36"/>
      <c r="CI171" s="36"/>
      <c r="CJ171" s="36"/>
      <c r="CP171" s="36"/>
      <c r="CQ171" s="36"/>
      <c r="CR171" s="36"/>
      <c r="CX171" s="36"/>
      <c r="CY171" s="36"/>
      <c r="CZ171" s="36"/>
      <c r="DF171" s="36">
        <v>8.6015000000000004E-7</v>
      </c>
      <c r="DG171" s="36">
        <v>2.3010372726999999</v>
      </c>
      <c r="DH171" s="36">
        <v>85.827298831199997</v>
      </c>
      <c r="DI171" s="30">
        <f t="shared" si="176"/>
        <v>-2.1644049693525786E-7</v>
      </c>
      <c r="DJ171" s="30">
        <f t="shared" si="177"/>
        <v>-2.1642980551684073E-7</v>
      </c>
      <c r="DK171" s="30">
        <f t="shared" si="178"/>
        <v>-2.1642980553488195E-7</v>
      </c>
      <c r="DL171" s="30">
        <f t="shared" si="179"/>
        <v>-2.1642980553488195E-7</v>
      </c>
      <c r="DN171" s="36">
        <v>1.374E-7</v>
      </c>
      <c r="DO171" s="36">
        <v>5.7054552728900001</v>
      </c>
      <c r="DP171" s="36">
        <v>92.047073954699997</v>
      </c>
      <c r="DQ171" s="30">
        <f t="shared" si="180"/>
        <v>6.3777840876951083E-8</v>
      </c>
      <c r="DR171" s="30">
        <f t="shared" si="181"/>
        <v>6.3776164603654852E-8</v>
      </c>
      <c r="DS171" s="30">
        <f t="shared" si="182"/>
        <v>6.3776164606483426E-8</v>
      </c>
      <c r="DT171" s="30">
        <f t="shared" si="183"/>
        <v>6.3776164606483426E-8</v>
      </c>
      <c r="DV171" s="36">
        <v>2.8839999999999999E-8</v>
      </c>
      <c r="DW171" s="36">
        <v>2.3847723730500001</v>
      </c>
      <c r="DX171" s="36">
        <v>181.0557665236</v>
      </c>
      <c r="DY171" s="30">
        <f t="shared" si="184"/>
        <v>5.4438829542223498E-9</v>
      </c>
      <c r="DZ171" s="30">
        <f t="shared" si="185"/>
        <v>5.4446502574949027E-9</v>
      </c>
      <c r="EA171" s="30">
        <f t="shared" si="186"/>
        <v>5.4446502562001276E-9</v>
      </c>
      <c r="EB171" s="30">
        <f t="shared" si="187"/>
        <v>5.4446502562001276E-9</v>
      </c>
      <c r="ED171" s="36"/>
      <c r="EE171" s="36"/>
      <c r="EF171" s="36"/>
      <c r="EL171" s="36"/>
      <c r="EM171" s="36"/>
      <c r="EN171" s="36"/>
      <c r="ET171" s="36"/>
      <c r="EU171" s="36"/>
      <c r="EV171" s="36"/>
    </row>
    <row r="172" spans="14:152" s="30" customFormat="1" ht="12.75">
      <c r="N172" s="36">
        <v>2.4396999999999998E-7</v>
      </c>
      <c r="O172" s="36">
        <v>3.0874039639799999</v>
      </c>
      <c r="P172" s="36">
        <v>145.6310438715</v>
      </c>
      <c r="Q172" s="30">
        <f t="shared" si="152"/>
        <v>-1.5886976375179932E-7</v>
      </c>
      <c r="R172" s="30">
        <f t="shared" si="153"/>
        <v>-1.5886572889154877E-7</v>
      </c>
      <c r="S172" s="30">
        <f t="shared" si="154"/>
        <v>-1.5886572889835741E-7</v>
      </c>
      <c r="T172" s="30">
        <f t="shared" si="155"/>
        <v>-1.5886572889835741E-7</v>
      </c>
      <c r="V172" s="36">
        <v>4.2599999999999998E-8</v>
      </c>
      <c r="W172" s="36">
        <v>1.8025875010900001</v>
      </c>
      <c r="X172" s="36">
        <v>213.2509113282</v>
      </c>
      <c r="Y172" s="30">
        <f t="shared" si="156"/>
        <v>3.4666215244078321E-8</v>
      </c>
      <c r="Z172" s="30">
        <f t="shared" si="157"/>
        <v>3.4667005295112407E-8</v>
      </c>
      <c r="AA172" s="30">
        <f t="shared" si="158"/>
        <v>3.4667005293779276E-8</v>
      </c>
      <c r="AB172" s="30">
        <f t="shared" si="159"/>
        <v>3.4667005293779276E-8</v>
      </c>
      <c r="AD172" s="36">
        <v>5.3700000000000003E-9</v>
      </c>
      <c r="AE172" s="36">
        <v>6.1703165760000003</v>
      </c>
      <c r="AF172" s="36">
        <v>182.279606801</v>
      </c>
      <c r="AG172" s="30">
        <f t="shared" si="160"/>
        <v>2.3225314291801315E-9</v>
      </c>
      <c r="AH172" s="30">
        <f t="shared" si="161"/>
        <v>2.3223993652836271E-9</v>
      </c>
      <c r="AI172" s="30">
        <f t="shared" si="162"/>
        <v>2.3223993655064787E-9</v>
      </c>
      <c r="AJ172" s="30">
        <f t="shared" si="163"/>
        <v>2.3223993655064787E-9</v>
      </c>
      <c r="AL172" s="36"/>
      <c r="AM172" s="36"/>
      <c r="AN172" s="36"/>
      <c r="AT172" s="36"/>
      <c r="AU172" s="36"/>
      <c r="AV172" s="36"/>
      <c r="BB172" s="36"/>
      <c r="BC172" s="36"/>
      <c r="BD172" s="36"/>
      <c r="BJ172" s="36">
        <v>1.564E-8</v>
      </c>
      <c r="BK172" s="36">
        <v>2.04342011485</v>
      </c>
      <c r="BL172" s="36">
        <v>1788.1448967202</v>
      </c>
      <c r="BM172" s="30">
        <f t="shared" si="168"/>
        <v>-2.6740205597593734E-10</v>
      </c>
      <c r="BN172" s="30">
        <f t="shared" si="169"/>
        <v>-2.7158627006577804E-10</v>
      </c>
      <c r="BO172" s="30">
        <f t="shared" si="170"/>
        <v>-2.7158626300515784E-10</v>
      </c>
      <c r="BP172" s="30">
        <f t="shared" si="171"/>
        <v>-2.7158626300518566E-10</v>
      </c>
      <c r="BR172" s="36">
        <v>3.05E-9</v>
      </c>
      <c r="BS172" s="36">
        <v>2.6592704388400001</v>
      </c>
      <c r="BT172" s="36">
        <v>355.74874557179999</v>
      </c>
      <c r="BU172" s="30">
        <f t="shared" si="172"/>
        <v>2.3585094958153803E-9</v>
      </c>
      <c r="BV172" s="30">
        <f t="shared" si="173"/>
        <v>2.3586124395959207E-9</v>
      </c>
      <c r="BW172" s="30">
        <f t="shared" si="174"/>
        <v>2.3586124394222149E-9</v>
      </c>
      <c r="BX172" s="30">
        <f t="shared" si="175"/>
        <v>2.3586124394222157E-9</v>
      </c>
      <c r="BZ172" s="36"/>
      <c r="CA172" s="36"/>
      <c r="CB172" s="36"/>
      <c r="CH172" s="36"/>
      <c r="CI172" s="36"/>
      <c r="CJ172" s="36"/>
      <c r="CP172" s="36"/>
      <c r="CQ172" s="36"/>
      <c r="CR172" s="36"/>
      <c r="CX172" s="36"/>
      <c r="CY172" s="36"/>
      <c r="CZ172" s="36"/>
      <c r="DF172" s="36">
        <v>6.6529000000000005E-7</v>
      </c>
      <c r="DG172" s="36">
        <v>4.7505352283500004</v>
      </c>
      <c r="DH172" s="36">
        <v>70.849445304200003</v>
      </c>
      <c r="DI172" s="30">
        <f t="shared" si="176"/>
        <v>-2.3105105555480556E-7</v>
      </c>
      <c r="DJ172" s="30">
        <f t="shared" si="177"/>
        <v>-2.3105766972790879E-7</v>
      </c>
      <c r="DK172" s="30">
        <f t="shared" si="178"/>
        <v>-2.3105766971674784E-7</v>
      </c>
      <c r="DL172" s="30">
        <f t="shared" si="179"/>
        <v>-2.3105766971674784E-7</v>
      </c>
      <c r="DN172" s="36">
        <v>1.5328000000000001E-7</v>
      </c>
      <c r="DO172" s="36">
        <v>1.3133869284999999</v>
      </c>
      <c r="DP172" s="36">
        <v>216.21985674480001</v>
      </c>
      <c r="DQ172" s="30">
        <f t="shared" si="180"/>
        <v>1.5227562444485945E-7</v>
      </c>
      <c r="DR172" s="30">
        <f t="shared" si="181"/>
        <v>1.5227619116237395E-7</v>
      </c>
      <c r="DS172" s="30">
        <f t="shared" si="182"/>
        <v>1.5227619116141778E-7</v>
      </c>
      <c r="DT172" s="30">
        <f t="shared" si="183"/>
        <v>1.5227619116141778E-7</v>
      </c>
      <c r="DV172" s="36">
        <v>2.9859999999999997E-8</v>
      </c>
      <c r="DW172" s="36">
        <v>0.88783591585999999</v>
      </c>
      <c r="DX172" s="36">
        <v>1279.794572628</v>
      </c>
      <c r="DY172" s="30">
        <f t="shared" si="184"/>
        <v>2.9775818983711593E-8</v>
      </c>
      <c r="DZ172" s="30">
        <f t="shared" si="185"/>
        <v>2.977624751928422E-8</v>
      </c>
      <c r="EA172" s="30">
        <f t="shared" si="186"/>
        <v>2.9776247518562012E-8</v>
      </c>
      <c r="EB172" s="30">
        <f t="shared" si="187"/>
        <v>2.9776247518562015E-8</v>
      </c>
      <c r="ED172" s="36"/>
      <c r="EE172" s="36"/>
      <c r="EF172" s="36"/>
      <c r="EL172" s="36"/>
      <c r="EM172" s="36"/>
      <c r="EN172" s="36"/>
      <c r="ET172" s="36"/>
      <c r="EU172" s="36"/>
      <c r="EV172" s="36"/>
    </row>
    <row r="173" spans="14:152" s="30" customFormat="1" ht="12.75">
      <c r="N173" s="36">
        <v>2.3734999999999999E-7</v>
      </c>
      <c r="O173" s="36">
        <v>2.54365387567</v>
      </c>
      <c r="P173" s="36">
        <v>76.266071275599998</v>
      </c>
      <c r="Q173" s="30">
        <f t="shared" si="152"/>
        <v>-1.2405875144003325E-7</v>
      </c>
      <c r="R173" s="30">
        <f t="shared" si="153"/>
        <v>-1.2405644219864029E-7</v>
      </c>
      <c r="S173" s="30">
        <f t="shared" si="154"/>
        <v>-1.2405644220253704E-7</v>
      </c>
      <c r="T173" s="30">
        <f t="shared" si="155"/>
        <v>-1.2405644220253693E-7</v>
      </c>
      <c r="V173" s="36">
        <v>3.1100000000000001E-8</v>
      </c>
      <c r="W173" s="36">
        <v>3.0381517528200002</v>
      </c>
      <c r="X173" s="36">
        <v>1677.9385755008</v>
      </c>
      <c r="Y173" s="30">
        <f t="shared" si="156"/>
        <v>3.1095026575518921E-8</v>
      </c>
      <c r="Z173" s="30">
        <f t="shared" si="157"/>
        <v>3.1095165238823346E-8</v>
      </c>
      <c r="AA173" s="30">
        <f t="shared" si="158"/>
        <v>3.1095165238591014E-8</v>
      </c>
      <c r="AB173" s="30">
        <f t="shared" si="159"/>
        <v>3.1095165238591014E-8</v>
      </c>
      <c r="AD173" s="36">
        <v>5.7399999999999996E-9</v>
      </c>
      <c r="AE173" s="36">
        <v>5.9860789882600001</v>
      </c>
      <c r="AF173" s="36">
        <v>1905.4647649404001</v>
      </c>
      <c r="AG173" s="30">
        <f t="shared" si="160"/>
        <v>-7.6389921189548201E-10</v>
      </c>
      <c r="AH173" s="30">
        <f t="shared" si="161"/>
        <v>-7.6227710436316627E-10</v>
      </c>
      <c r="AI173" s="30">
        <f t="shared" si="162"/>
        <v>-7.6227710710043078E-10</v>
      </c>
      <c r="AJ173" s="30">
        <f t="shared" si="163"/>
        <v>-7.6227710710042075E-10</v>
      </c>
      <c r="AL173" s="36"/>
      <c r="AM173" s="36"/>
      <c r="AN173" s="36"/>
      <c r="AT173" s="36"/>
      <c r="AU173" s="36"/>
      <c r="AV173" s="36"/>
      <c r="BB173" s="36"/>
      <c r="BC173" s="36"/>
      <c r="BD173" s="36"/>
      <c r="BJ173" s="36">
        <v>1.5740000000000001E-8</v>
      </c>
      <c r="BK173" s="36">
        <v>6.0199522431399997</v>
      </c>
      <c r="BL173" s="36">
        <v>426.64637498579998</v>
      </c>
      <c r="BM173" s="30">
        <f t="shared" si="168"/>
        <v>-1.3715525370373225E-8</v>
      </c>
      <c r="BN173" s="30">
        <f t="shared" si="169"/>
        <v>-1.3716018341992897E-8</v>
      </c>
      <c r="BO173" s="30">
        <f t="shared" si="170"/>
        <v>-1.3716018341161084E-8</v>
      </c>
      <c r="BP173" s="30">
        <f t="shared" si="171"/>
        <v>-1.3716018341161087E-8</v>
      </c>
      <c r="BR173" s="36">
        <v>2.69E-9</v>
      </c>
      <c r="BS173" s="36">
        <v>6.0032372026500003</v>
      </c>
      <c r="BT173" s="36">
        <v>934.94851496820002</v>
      </c>
      <c r="BU173" s="30">
        <f t="shared" si="172"/>
        <v>1.8364591268752079E-9</v>
      </c>
      <c r="BV173" s="30">
        <f t="shared" si="173"/>
        <v>1.836734099651338E-9</v>
      </c>
      <c r="BW173" s="30">
        <f t="shared" si="174"/>
        <v>1.8367340991873662E-9</v>
      </c>
      <c r="BX173" s="30">
        <f t="shared" si="175"/>
        <v>1.836734099187368E-9</v>
      </c>
      <c r="BZ173" s="36"/>
      <c r="CA173" s="36"/>
      <c r="CB173" s="36"/>
      <c r="CH173" s="36"/>
      <c r="CI173" s="36"/>
      <c r="CJ173" s="36"/>
      <c r="CP173" s="36"/>
      <c r="CQ173" s="36"/>
      <c r="CR173" s="36"/>
      <c r="CX173" s="36"/>
      <c r="CY173" s="36"/>
      <c r="CZ173" s="36"/>
      <c r="DF173" s="36">
        <v>6.5835000000000002E-7</v>
      </c>
      <c r="DG173" s="36">
        <v>2.46869725001</v>
      </c>
      <c r="DH173" s="36">
        <v>280.96714700450002</v>
      </c>
      <c r="DI173" s="30">
        <f t="shared" si="176"/>
        <v>4.0361527799065551E-7</v>
      </c>
      <c r="DJ173" s="30">
        <f t="shared" si="177"/>
        <v>4.0363714486019435E-7</v>
      </c>
      <c r="DK173" s="30">
        <f t="shared" si="178"/>
        <v>4.0363714482329585E-7</v>
      </c>
      <c r="DL173" s="30">
        <f t="shared" si="179"/>
        <v>4.0363714482329606E-7</v>
      </c>
      <c r="DN173" s="36">
        <v>1.2538E-7</v>
      </c>
      <c r="DO173" s="36">
        <v>5.1922201942699999</v>
      </c>
      <c r="DP173" s="36">
        <v>635.96513305090002</v>
      </c>
      <c r="DQ173" s="30">
        <f t="shared" si="180"/>
        <v>-1.1926737423519535E-8</v>
      </c>
      <c r="DR173" s="30">
        <f t="shared" si="181"/>
        <v>-1.1914859825474309E-8</v>
      </c>
      <c r="DS173" s="30">
        <f t="shared" si="182"/>
        <v>-1.1914859845517155E-8</v>
      </c>
      <c r="DT173" s="30">
        <f t="shared" si="183"/>
        <v>-1.19148598455171E-8</v>
      </c>
      <c r="DV173" s="36">
        <v>2.6829999999999999E-8</v>
      </c>
      <c r="DW173" s="36">
        <v>9.5619749200000007E-3</v>
      </c>
      <c r="DX173" s="36">
        <v>195.89060769869999</v>
      </c>
      <c r="DY173" s="30">
        <f t="shared" si="184"/>
        <v>1.2726881318834119E-8</v>
      </c>
      <c r="DZ173" s="30">
        <f t="shared" si="185"/>
        <v>1.272618897062839E-8</v>
      </c>
      <c r="EA173" s="30">
        <f t="shared" si="186"/>
        <v>1.2726188971796696E-8</v>
      </c>
      <c r="EB173" s="30">
        <f t="shared" si="187"/>
        <v>1.2726188971796691E-8</v>
      </c>
      <c r="ED173" s="36"/>
      <c r="EE173" s="36"/>
      <c r="EF173" s="36"/>
      <c r="EL173" s="36"/>
      <c r="EM173" s="36"/>
      <c r="EN173" s="36"/>
      <c r="ET173" s="36"/>
      <c r="EU173" s="36"/>
      <c r="EV173" s="36"/>
    </row>
    <row r="174" spans="14:152" s="30" customFormat="1" ht="12.75">
      <c r="N174" s="36">
        <v>2.0157E-7</v>
      </c>
      <c r="O174" s="36">
        <v>5.0670867515699998</v>
      </c>
      <c r="P174" s="36">
        <v>617.80588578619995</v>
      </c>
      <c r="Q174" s="30">
        <f t="shared" si="152"/>
        <v>-1.4263377459518454E-8</v>
      </c>
      <c r="R174" s="30">
        <f t="shared" si="153"/>
        <v>-1.4244789647995898E-8</v>
      </c>
      <c r="S174" s="30">
        <f t="shared" si="154"/>
        <v>-1.4244789679361864E-8</v>
      </c>
      <c r="T174" s="30">
        <f t="shared" si="155"/>
        <v>-1.4244789679361685E-8</v>
      </c>
      <c r="V174" s="36">
        <v>3.0519999999999998E-8</v>
      </c>
      <c r="W174" s="36">
        <v>1.3385896444700001</v>
      </c>
      <c r="X174" s="36">
        <v>543.91805909619995</v>
      </c>
      <c r="Y174" s="30">
        <f t="shared" si="156"/>
        <v>-3.2414291672975636E-9</v>
      </c>
      <c r="Z174" s="30">
        <f t="shared" si="157"/>
        <v>-3.2438991376111022E-9</v>
      </c>
      <c r="AA174" s="30">
        <f t="shared" si="158"/>
        <v>-3.243899133443191E-9</v>
      </c>
      <c r="AB174" s="30">
        <f t="shared" si="159"/>
        <v>-3.2438991334432046E-9</v>
      </c>
      <c r="AD174" s="36">
        <v>5.4100000000000001E-9</v>
      </c>
      <c r="AE174" s="36">
        <v>0.30589337712999998</v>
      </c>
      <c r="AF174" s="36">
        <v>98.899988524600005</v>
      </c>
      <c r="AG174" s="30">
        <f t="shared" si="160"/>
        <v>5.2517527862645479E-9</v>
      </c>
      <c r="AH174" s="30">
        <f t="shared" si="161"/>
        <v>5.2517335628514088E-9</v>
      </c>
      <c r="AI174" s="30">
        <f t="shared" si="162"/>
        <v>5.2517335628838483E-9</v>
      </c>
      <c r="AJ174" s="30">
        <f t="shared" si="163"/>
        <v>5.2517335628838483E-9</v>
      </c>
      <c r="AL174" s="36"/>
      <c r="AM174" s="36"/>
      <c r="AN174" s="36"/>
      <c r="AT174" s="36"/>
      <c r="AU174" s="36"/>
      <c r="AV174" s="36"/>
      <c r="BB174" s="36"/>
      <c r="BC174" s="36"/>
      <c r="BD174" s="36"/>
      <c r="BJ174" s="36">
        <v>1.939E-8</v>
      </c>
      <c r="BK174" s="36">
        <v>5.4813466937999999</v>
      </c>
      <c r="BL174" s="36">
        <v>636.71589257630001</v>
      </c>
      <c r="BM174" s="30">
        <f t="shared" si="168"/>
        <v>-7.1963365493641406E-9</v>
      </c>
      <c r="BN174" s="30">
        <f t="shared" si="169"/>
        <v>-7.1946210552399154E-9</v>
      </c>
      <c r="BO174" s="30">
        <f t="shared" si="170"/>
        <v>-7.194621058134768E-9</v>
      </c>
      <c r="BP174" s="30">
        <f t="shared" si="171"/>
        <v>-7.1946210581347523E-9</v>
      </c>
      <c r="BR174" s="36">
        <v>2.8699999999999998E-9</v>
      </c>
      <c r="BS174" s="36">
        <v>2.6048636357600001</v>
      </c>
      <c r="BT174" s="36">
        <v>113.3877149571</v>
      </c>
      <c r="BU174" s="30">
        <f t="shared" si="172"/>
        <v>-1.1318383675241093E-9</v>
      </c>
      <c r="BV174" s="30">
        <f t="shared" si="173"/>
        <v>-1.1317936187274449E-9</v>
      </c>
      <c r="BW174" s="30">
        <f t="shared" si="174"/>
        <v>-1.1317936188029564E-9</v>
      </c>
      <c r="BX174" s="30">
        <f t="shared" si="175"/>
        <v>-1.1317936188029558E-9</v>
      </c>
      <c r="BZ174" s="36"/>
      <c r="CA174" s="36"/>
      <c r="CB174" s="36"/>
      <c r="CH174" s="36"/>
      <c r="CI174" s="36"/>
      <c r="CJ174" s="36"/>
      <c r="CP174" s="36"/>
      <c r="CQ174" s="36"/>
      <c r="CR174" s="36"/>
      <c r="CX174" s="36"/>
      <c r="CY174" s="36"/>
      <c r="CZ174" s="36"/>
      <c r="DF174" s="36">
        <v>6.4824000000000004E-7</v>
      </c>
      <c r="DG174" s="36">
        <v>9.3438693249999996E-2</v>
      </c>
      <c r="DH174" s="36">
        <v>9.5612275556000004</v>
      </c>
      <c r="DI174" s="30">
        <f t="shared" si="176"/>
        <v>6.4771038135233439E-7</v>
      </c>
      <c r="DJ174" s="30">
        <f t="shared" si="177"/>
        <v>6.4771041883415863E-7</v>
      </c>
      <c r="DK174" s="30">
        <f t="shared" si="178"/>
        <v>6.4771041883409542E-7</v>
      </c>
      <c r="DL174" s="30">
        <f t="shared" si="179"/>
        <v>6.4771041883409542E-7</v>
      </c>
      <c r="DN174" s="36">
        <v>1.2814999999999999E-7</v>
      </c>
      <c r="DO174" s="36">
        <v>1.6015113086999999</v>
      </c>
      <c r="DP174" s="36">
        <v>320.32402291969998</v>
      </c>
      <c r="DQ174" s="30">
        <f t="shared" si="180"/>
        <v>1.2620276433295266E-7</v>
      </c>
      <c r="DR174" s="30">
        <f t="shared" si="181"/>
        <v>1.2620169745450085E-7</v>
      </c>
      <c r="DS174" s="30">
        <f t="shared" si="182"/>
        <v>1.2620169745630141E-7</v>
      </c>
      <c r="DT174" s="30">
        <f t="shared" si="183"/>
        <v>1.2620169745630138E-7</v>
      </c>
      <c r="DV174" s="36">
        <v>3.0810000000000003E-8</v>
      </c>
      <c r="DW174" s="36">
        <v>5.6003473733</v>
      </c>
      <c r="DX174" s="36">
        <v>216.21985674480001</v>
      </c>
      <c r="DY174" s="30">
        <f t="shared" si="184"/>
        <v>-9.4249193371524954E-9</v>
      </c>
      <c r="DZ174" s="30">
        <f t="shared" si="185"/>
        <v>-9.4258683875098165E-9</v>
      </c>
      <c r="EA174" s="30">
        <f t="shared" si="186"/>
        <v>-9.4258683859083568E-9</v>
      </c>
      <c r="EB174" s="30">
        <f t="shared" si="187"/>
        <v>-9.4258683859083833E-9</v>
      </c>
      <c r="ED174" s="36"/>
      <c r="EE174" s="36"/>
      <c r="EF174" s="36"/>
      <c r="EL174" s="36"/>
      <c r="EM174" s="36"/>
      <c r="EN174" s="36"/>
      <c r="ET174" s="36"/>
      <c r="EU174" s="36"/>
      <c r="EV174" s="36"/>
    </row>
    <row r="175" spans="14:152" s="30" customFormat="1" ht="12.75">
      <c r="N175" s="36">
        <v>2.3307000000000001E-7</v>
      </c>
      <c r="O175" s="36">
        <v>3.9735772921099999</v>
      </c>
      <c r="P175" s="36">
        <v>483.2205421786</v>
      </c>
      <c r="Q175" s="30">
        <f t="shared" si="152"/>
        <v>6.3619250366489176E-8</v>
      </c>
      <c r="R175" s="30">
        <f t="shared" si="153"/>
        <v>6.3635462960636393E-8</v>
      </c>
      <c r="S175" s="30">
        <f t="shared" si="154"/>
        <v>6.3635462933278804E-8</v>
      </c>
      <c r="T175" s="30">
        <f t="shared" si="155"/>
        <v>6.3635462933278896E-8</v>
      </c>
      <c r="V175" s="36">
        <v>3.6939999999999999E-8</v>
      </c>
      <c r="W175" s="36">
        <v>0.81606028298</v>
      </c>
      <c r="X175" s="36">
        <v>344.70304530790003</v>
      </c>
      <c r="Y175" s="30">
        <f t="shared" si="156"/>
        <v>1.6914624096140306E-8</v>
      </c>
      <c r="Z175" s="30">
        <f t="shared" si="157"/>
        <v>1.6912930180989886E-8</v>
      </c>
      <c r="AA175" s="30">
        <f t="shared" si="158"/>
        <v>1.6912930183848311E-8</v>
      </c>
      <c r="AB175" s="30">
        <f t="shared" si="159"/>
        <v>1.6912930183848294E-8</v>
      </c>
      <c r="AD175" s="36">
        <v>6.0300000000000001E-9</v>
      </c>
      <c r="AE175" s="36">
        <v>3.2688847058500001</v>
      </c>
      <c r="AF175" s="36">
        <v>208.633228992</v>
      </c>
      <c r="AG175" s="30">
        <f t="shared" si="160"/>
        <v>-3.106993091525241E-9</v>
      </c>
      <c r="AH175" s="30">
        <f t="shared" si="161"/>
        <v>-3.1068317511547853E-9</v>
      </c>
      <c r="AI175" s="30">
        <f t="shared" si="162"/>
        <v>-3.1068317514270398E-9</v>
      </c>
      <c r="AJ175" s="30">
        <f t="shared" si="163"/>
        <v>-3.1068317514270398E-9</v>
      </c>
      <c r="AL175" s="36"/>
      <c r="AM175" s="36"/>
      <c r="AN175" s="36"/>
      <c r="AT175" s="36"/>
      <c r="AU175" s="36"/>
      <c r="AV175" s="36"/>
      <c r="BB175" s="36"/>
      <c r="BC175" s="36"/>
      <c r="BD175" s="36"/>
      <c r="BJ175" s="36">
        <v>1.651E-8</v>
      </c>
      <c r="BK175" s="36">
        <v>4.6162942995199998</v>
      </c>
      <c r="BL175" s="36">
        <v>621.73803904930003</v>
      </c>
      <c r="BM175" s="30">
        <f t="shared" si="168"/>
        <v>6.456262910028863E-9</v>
      </c>
      <c r="BN175" s="30">
        <f t="shared" si="169"/>
        <v>6.4576765756879791E-9</v>
      </c>
      <c r="BO175" s="30">
        <f t="shared" si="170"/>
        <v>6.4576765733025523E-9</v>
      </c>
      <c r="BP175" s="30">
        <f t="shared" si="171"/>
        <v>6.4576765733025589E-9</v>
      </c>
      <c r="BR175" s="36">
        <v>3.48E-9</v>
      </c>
      <c r="BS175" s="36">
        <v>0.98872551635000006</v>
      </c>
      <c r="BT175" s="36">
        <v>70.849445304200003</v>
      </c>
      <c r="BU175" s="30">
        <f t="shared" si="172"/>
        <v>2.8802086984221347E-9</v>
      </c>
      <c r="BV175" s="30">
        <f t="shared" si="173"/>
        <v>2.8802294049723418E-9</v>
      </c>
      <c r="BW175" s="30">
        <f t="shared" si="174"/>
        <v>2.8802294049374009E-9</v>
      </c>
      <c r="BX175" s="30">
        <f t="shared" si="175"/>
        <v>2.8802294049374013E-9</v>
      </c>
      <c r="BZ175" s="36"/>
      <c r="CA175" s="36"/>
      <c r="CB175" s="36"/>
      <c r="CH175" s="36"/>
      <c r="CI175" s="36"/>
      <c r="CJ175" s="36"/>
      <c r="CP175" s="36"/>
      <c r="CQ175" s="36"/>
      <c r="CR175" s="36"/>
      <c r="CX175" s="36"/>
      <c r="CY175" s="36"/>
      <c r="CZ175" s="36"/>
      <c r="DF175" s="36">
        <v>7.1556999999999999E-7</v>
      </c>
      <c r="DG175" s="36">
        <v>1.2124152960000001E-2</v>
      </c>
      <c r="DH175" s="36">
        <v>565.11568774670002</v>
      </c>
      <c r="DI175" s="30">
        <f t="shared" si="176"/>
        <v>-7.1542123155135217E-7</v>
      </c>
      <c r="DJ175" s="30">
        <f t="shared" si="177"/>
        <v>-7.1542246280886206E-7</v>
      </c>
      <c r="DK175" s="30">
        <f t="shared" si="178"/>
        <v>-7.1542246280678874E-7</v>
      </c>
      <c r="DL175" s="30">
        <f t="shared" si="179"/>
        <v>-7.1542246280678874E-7</v>
      </c>
      <c r="DN175" s="36">
        <v>1.3043000000000001E-7</v>
      </c>
      <c r="DO175" s="36">
        <v>0.45068441373000001</v>
      </c>
      <c r="DP175" s="36">
        <v>1169.5882514085999</v>
      </c>
      <c r="DQ175" s="30">
        <f t="shared" si="180"/>
        <v>1.264073792484845E-7</v>
      </c>
      <c r="DR175" s="30">
        <f t="shared" si="181"/>
        <v>1.2641300274069253E-7</v>
      </c>
      <c r="DS175" s="30">
        <f t="shared" si="182"/>
        <v>1.2641300273120645E-7</v>
      </c>
      <c r="DT175" s="30">
        <f t="shared" si="183"/>
        <v>1.264130027312065E-7</v>
      </c>
      <c r="DV175" s="36">
        <v>2.6260000000000002E-8</v>
      </c>
      <c r="DW175" s="36">
        <v>6.1270196024399999</v>
      </c>
      <c r="DX175" s="36">
        <v>273.10284047829998</v>
      </c>
      <c r="DY175" s="30">
        <f t="shared" si="184"/>
        <v>-2.6113831216724587E-9</v>
      </c>
      <c r="DZ175" s="30">
        <f t="shared" si="185"/>
        <v>-2.6124509487350253E-9</v>
      </c>
      <c r="EA175" s="30">
        <f t="shared" si="186"/>
        <v>-2.6124509469331202E-9</v>
      </c>
      <c r="EB175" s="30">
        <f t="shared" si="187"/>
        <v>-2.6124509469331202E-9</v>
      </c>
      <c r="ED175" s="36"/>
      <c r="EE175" s="36"/>
      <c r="EF175" s="36"/>
      <c r="EL175" s="36"/>
      <c r="EM175" s="36"/>
      <c r="EN175" s="36"/>
      <c r="ET175" s="36"/>
      <c r="EU175" s="36"/>
      <c r="EV175" s="36"/>
    </row>
    <row r="176" spans="14:152" s="30" customFormat="1" ht="12.75">
      <c r="N176" s="36">
        <v>2.2877999999999999E-7</v>
      </c>
      <c r="O176" s="36">
        <v>6.1045283264199997</v>
      </c>
      <c r="P176" s="36">
        <v>177.87437278589999</v>
      </c>
      <c r="Q176" s="30">
        <f t="shared" si="152"/>
        <v>9.0333220421187963E-8</v>
      </c>
      <c r="R176" s="30">
        <f t="shared" si="153"/>
        <v>9.0327625826632201E-8</v>
      </c>
      <c r="S176" s="30">
        <f t="shared" si="154"/>
        <v>9.0327625836072701E-8</v>
      </c>
      <c r="T176" s="30">
        <f t="shared" si="155"/>
        <v>9.0327625836072701E-8</v>
      </c>
      <c r="V176" s="36">
        <v>3.016E-8</v>
      </c>
      <c r="W176" s="36">
        <v>3.3621931902600002</v>
      </c>
      <c r="X176" s="36">
        <v>7.8643065262</v>
      </c>
      <c r="Y176" s="30">
        <f t="shared" si="156"/>
        <v>-2.9688810387227032E-8</v>
      </c>
      <c r="Z176" s="30">
        <f t="shared" si="157"/>
        <v>-2.9688816636414376E-8</v>
      </c>
      <c r="AA176" s="30">
        <f t="shared" si="158"/>
        <v>-2.9688816636403831E-8</v>
      </c>
      <c r="AB176" s="30">
        <f t="shared" si="159"/>
        <v>-2.9688816636403831E-8</v>
      </c>
      <c r="AD176" s="36">
        <v>5.04E-9</v>
      </c>
      <c r="AE176" s="36">
        <v>3.8093099668799999</v>
      </c>
      <c r="AF176" s="36">
        <v>168.05251279940001</v>
      </c>
      <c r="AG176" s="30">
        <f t="shared" si="160"/>
        <v>-4.8653021005161512E-9</v>
      </c>
      <c r="AH176" s="30">
        <f t="shared" si="161"/>
        <v>-4.8652690192718812E-9</v>
      </c>
      <c r="AI176" s="30">
        <f t="shared" si="162"/>
        <v>-4.8652690193277059E-9</v>
      </c>
      <c r="AJ176" s="30">
        <f t="shared" si="163"/>
        <v>-4.8652690193277059E-9</v>
      </c>
      <c r="AL176" s="36"/>
      <c r="AM176" s="36"/>
      <c r="AN176" s="36"/>
      <c r="AT176" s="36"/>
      <c r="AU176" s="36"/>
      <c r="AV176" s="36"/>
      <c r="BB176" s="36"/>
      <c r="BC176" s="36"/>
      <c r="BD176" s="36"/>
      <c r="BJ176" s="36">
        <v>1.5519999999999999E-8</v>
      </c>
      <c r="BK176" s="36">
        <v>2.5554273490799999</v>
      </c>
      <c r="BL176" s="36">
        <v>692.58748435350003</v>
      </c>
      <c r="BM176" s="30">
        <f t="shared" si="168"/>
        <v>4.3802691584354695E-9</v>
      </c>
      <c r="BN176" s="30">
        <f t="shared" si="169"/>
        <v>4.3787260835303454E-9</v>
      </c>
      <c r="BO176" s="30">
        <f t="shared" si="170"/>
        <v>4.3787260861342355E-9</v>
      </c>
      <c r="BP176" s="30">
        <f t="shared" si="171"/>
        <v>4.3787260861342289E-9</v>
      </c>
      <c r="BR176" s="36">
        <v>3.3099999999999999E-9</v>
      </c>
      <c r="BS176" s="36">
        <v>5.6213388392199999</v>
      </c>
      <c r="BT176" s="36">
        <v>9.5612275556000004</v>
      </c>
      <c r="BU176" s="30">
        <f t="shared" si="172"/>
        <v>2.4996637361555993E-9</v>
      </c>
      <c r="BV176" s="30">
        <f t="shared" si="173"/>
        <v>2.4996606318742678E-9</v>
      </c>
      <c r="BW176" s="30">
        <f t="shared" si="174"/>
        <v>2.4996606318795055E-9</v>
      </c>
      <c r="BX176" s="30">
        <f t="shared" si="175"/>
        <v>2.4996606318795055E-9</v>
      </c>
      <c r="BZ176" s="36"/>
      <c r="CA176" s="36"/>
      <c r="CB176" s="36"/>
      <c r="CH176" s="36"/>
      <c r="CI176" s="36"/>
      <c r="CJ176" s="36"/>
      <c r="CP176" s="36"/>
      <c r="CQ176" s="36"/>
      <c r="CR176" s="36"/>
      <c r="CX176" s="36"/>
      <c r="CY176" s="36"/>
      <c r="CZ176" s="36"/>
      <c r="DF176" s="36">
        <v>6.6532999999999999E-7</v>
      </c>
      <c r="DG176" s="36">
        <v>1.0803487111400001</v>
      </c>
      <c r="DH176" s="36">
        <v>339.28641933649999</v>
      </c>
      <c r="DI176" s="30">
        <f t="shared" si="176"/>
        <v>4.631342089541677E-7</v>
      </c>
      <c r="DJ176" s="30">
        <f t="shared" si="177"/>
        <v>4.6310995703898874E-7</v>
      </c>
      <c r="DK176" s="30">
        <f t="shared" si="178"/>
        <v>4.6310995707991345E-7</v>
      </c>
      <c r="DL176" s="30">
        <f t="shared" si="179"/>
        <v>4.631099570799133E-7</v>
      </c>
      <c r="DN176" s="36">
        <v>1.1983999999999999E-7</v>
      </c>
      <c r="DO176" s="36">
        <v>5.9491612357000001</v>
      </c>
      <c r="DP176" s="36">
        <v>543.91805909619995</v>
      </c>
      <c r="DQ176" s="30">
        <f t="shared" si="180"/>
        <v>-1.1725138791483507E-7</v>
      </c>
      <c r="DR176" s="30">
        <f t="shared" si="181"/>
        <v>-1.1724937118641002E-7</v>
      </c>
      <c r="DS176" s="30">
        <f t="shared" si="182"/>
        <v>-1.1724937118981377E-7</v>
      </c>
      <c r="DT176" s="30">
        <f t="shared" si="183"/>
        <v>-1.1724937118981376E-7</v>
      </c>
      <c r="DV176" s="36">
        <v>2.665E-8</v>
      </c>
      <c r="DW176" s="36">
        <v>2.3157642212799998</v>
      </c>
      <c r="DX176" s="36">
        <v>565.11568774670002</v>
      </c>
      <c r="DY176" s="30">
        <f t="shared" si="184"/>
        <v>1.8228665863400452E-8</v>
      </c>
      <c r="DZ176" s="30">
        <f t="shared" si="185"/>
        <v>1.8227021855408447E-8</v>
      </c>
      <c r="EA176" s="30">
        <f t="shared" si="186"/>
        <v>1.8227021858182725E-8</v>
      </c>
      <c r="EB176" s="30">
        <f t="shared" si="187"/>
        <v>1.8227021858182715E-8</v>
      </c>
      <c r="ED176" s="36"/>
      <c r="EE176" s="36"/>
      <c r="EF176" s="36"/>
      <c r="EL176" s="36"/>
      <c r="EM176" s="36"/>
      <c r="EN176" s="36"/>
      <c r="ET176" s="36"/>
      <c r="EU176" s="36"/>
      <c r="EV176" s="36"/>
    </row>
    <row r="177" spans="14:152" s="30" customFormat="1" ht="12.75">
      <c r="N177" s="36">
        <v>2.2978000000000001E-7</v>
      </c>
      <c r="O177" s="36">
        <v>3.20140795404</v>
      </c>
      <c r="P177" s="36">
        <v>208.633228992</v>
      </c>
      <c r="Q177" s="30">
        <f t="shared" si="152"/>
        <v>-1.0484796645464715E-7</v>
      </c>
      <c r="R177" s="30">
        <f t="shared" si="153"/>
        <v>-1.0484158317453065E-7</v>
      </c>
      <c r="S177" s="30">
        <f t="shared" si="154"/>
        <v>-1.0484158318530212E-7</v>
      </c>
      <c r="T177" s="30">
        <f t="shared" si="155"/>
        <v>-1.0484158318530212E-7</v>
      </c>
      <c r="V177" s="36">
        <v>2.9370000000000001E-8</v>
      </c>
      <c r="W177" s="36">
        <v>4.8692734277599996</v>
      </c>
      <c r="X177" s="36">
        <v>144.14657116320001</v>
      </c>
      <c r="Y177" s="30">
        <f t="shared" si="156"/>
        <v>-1.7594865168103234E-8</v>
      </c>
      <c r="Z177" s="30">
        <f t="shared" si="157"/>
        <v>-1.7595372403113239E-8</v>
      </c>
      <c r="AA177" s="30">
        <f t="shared" si="158"/>
        <v>-1.7595372402257319E-8</v>
      </c>
      <c r="AB177" s="30">
        <f t="shared" si="159"/>
        <v>-1.7595372402257319E-8</v>
      </c>
      <c r="AD177" s="36">
        <v>4.7699999999999999E-9</v>
      </c>
      <c r="AE177" s="36">
        <v>3.5664239199400001</v>
      </c>
      <c r="AF177" s="36">
        <v>563.6312150384</v>
      </c>
      <c r="AG177" s="30">
        <f t="shared" si="160"/>
        <v>4.3129604180307871E-9</v>
      </c>
      <c r="AH177" s="30">
        <f t="shared" si="161"/>
        <v>4.3131322428161575E-9</v>
      </c>
      <c r="AI177" s="30">
        <f t="shared" si="162"/>
        <v>4.3131322425262398E-9</v>
      </c>
      <c r="AJ177" s="30">
        <f t="shared" si="163"/>
        <v>4.3131322425262406E-9</v>
      </c>
      <c r="AL177" s="36"/>
      <c r="AM177" s="36"/>
      <c r="AN177" s="36"/>
      <c r="AT177" s="36"/>
      <c r="AU177" s="36"/>
      <c r="AV177" s="36"/>
      <c r="BB177" s="36"/>
      <c r="BC177" s="36"/>
      <c r="BD177" s="36"/>
      <c r="BJ177" s="36">
        <v>1.4839999999999999E-8</v>
      </c>
      <c r="BK177" s="36">
        <v>6.1717398063699997</v>
      </c>
      <c r="BL177" s="36">
        <v>56.622351302600002</v>
      </c>
      <c r="BM177" s="30">
        <f t="shared" si="168"/>
        <v>1.3517413577058643E-8</v>
      </c>
      <c r="BN177" s="30">
        <f t="shared" si="169"/>
        <v>1.3517361687948264E-8</v>
      </c>
      <c r="BO177" s="30">
        <f t="shared" si="170"/>
        <v>1.3517361688035827E-8</v>
      </c>
      <c r="BP177" s="30">
        <f t="shared" si="171"/>
        <v>1.3517361688035827E-8</v>
      </c>
      <c r="BR177" s="36">
        <v>2.5500000000000001E-9</v>
      </c>
      <c r="BS177" s="36">
        <v>4.1408660502999997</v>
      </c>
      <c r="BT177" s="36">
        <v>284.1485407422</v>
      </c>
      <c r="BU177" s="30">
        <f t="shared" si="172"/>
        <v>-2.138262292200736E-9</v>
      </c>
      <c r="BV177" s="30">
        <f t="shared" si="173"/>
        <v>-2.1382032156900058E-9</v>
      </c>
      <c r="BW177" s="30">
        <f t="shared" si="174"/>
        <v>-2.1382032157896976E-9</v>
      </c>
      <c r="BX177" s="30">
        <f t="shared" si="175"/>
        <v>-2.1382032157896968E-9</v>
      </c>
      <c r="BZ177" s="36"/>
      <c r="CA177" s="36"/>
      <c r="CB177" s="36"/>
      <c r="CH177" s="36"/>
      <c r="CI177" s="36"/>
      <c r="CJ177" s="36"/>
      <c r="CP177" s="36"/>
      <c r="CQ177" s="36"/>
      <c r="CR177" s="36"/>
      <c r="CX177" s="36"/>
      <c r="CY177" s="36"/>
      <c r="CZ177" s="36"/>
      <c r="DF177" s="36">
        <v>6.3488000000000003E-7</v>
      </c>
      <c r="DG177" s="36">
        <v>2.01740971153</v>
      </c>
      <c r="DH177" s="36">
        <v>234.63973644039999</v>
      </c>
      <c r="DI177" s="30">
        <f t="shared" si="176"/>
        <v>4.7879681629975105E-7</v>
      </c>
      <c r="DJ177" s="30">
        <f t="shared" si="177"/>
        <v>4.7881145455712133E-7</v>
      </c>
      <c r="DK177" s="30">
        <f t="shared" si="178"/>
        <v>4.7881145453242058E-7</v>
      </c>
      <c r="DL177" s="30">
        <f t="shared" si="179"/>
        <v>4.7881145453242068E-7</v>
      </c>
      <c r="DN177" s="36">
        <v>1.1752999999999999E-7</v>
      </c>
      <c r="DO177" s="36">
        <v>2.8027934713299998</v>
      </c>
      <c r="DP177" s="36">
        <v>217.491881132</v>
      </c>
      <c r="DQ177" s="30">
        <f t="shared" si="180"/>
        <v>-3.066895060902218E-9</v>
      </c>
      <c r="DR177" s="30">
        <f t="shared" si="181"/>
        <v>-3.0630713681855425E-9</v>
      </c>
      <c r="DS177" s="30">
        <f t="shared" si="182"/>
        <v>-3.0630713746378184E-9</v>
      </c>
      <c r="DT177" s="30">
        <f t="shared" si="183"/>
        <v>-3.0630713746377924E-9</v>
      </c>
      <c r="DV177" s="36">
        <v>3.2450000000000003E-8</v>
      </c>
      <c r="DW177" s="36">
        <v>3.8754055864599999</v>
      </c>
      <c r="DX177" s="36">
        <v>85.827298831199997</v>
      </c>
      <c r="DY177" s="30">
        <f t="shared" si="184"/>
        <v>-3.1376496399891502E-8</v>
      </c>
      <c r="DZ177" s="30">
        <f t="shared" si="185"/>
        <v>-3.137660270546973E-8</v>
      </c>
      <c r="EA177" s="30">
        <f t="shared" si="186"/>
        <v>-3.1376602705290344E-8</v>
      </c>
      <c r="EB177" s="30">
        <f t="shared" si="187"/>
        <v>-3.137660270529035E-8</v>
      </c>
      <c r="ED177" s="36"/>
      <c r="EE177" s="36"/>
      <c r="EF177" s="36"/>
      <c r="EL177" s="36"/>
      <c r="EM177" s="36"/>
      <c r="EN177" s="36"/>
      <c r="ET177" s="36"/>
      <c r="EU177" s="36"/>
      <c r="EV177" s="36"/>
    </row>
    <row r="178" spans="14:152" s="30" customFormat="1" ht="12.75">
      <c r="N178" s="36">
        <v>2.0638E-7</v>
      </c>
      <c r="O178" s="36">
        <v>5.2212872702700004</v>
      </c>
      <c r="P178" s="36">
        <v>6.5922821389999999</v>
      </c>
      <c r="Q178" s="30">
        <f t="shared" si="152"/>
        <v>9.3898247819069525E-8</v>
      </c>
      <c r="R178" s="30">
        <f t="shared" si="153"/>
        <v>9.3898066527422759E-8</v>
      </c>
      <c r="S178" s="30">
        <f t="shared" si="154"/>
        <v>9.3898066527728657E-8</v>
      </c>
      <c r="T178" s="30">
        <f t="shared" si="155"/>
        <v>9.3898066527728657E-8</v>
      </c>
      <c r="V178" s="36">
        <v>2.768E-8</v>
      </c>
      <c r="W178" s="36">
        <v>2.4270713160900002</v>
      </c>
      <c r="X178" s="36">
        <v>2317.8358618148</v>
      </c>
      <c r="Y178" s="30">
        <f t="shared" si="156"/>
        <v>-1.4965795207239393E-8</v>
      </c>
      <c r="Z178" s="30">
        <f t="shared" si="157"/>
        <v>-1.4957718158434214E-8</v>
      </c>
      <c r="AA178" s="30">
        <f t="shared" si="158"/>
        <v>-1.4957718172065313E-8</v>
      </c>
      <c r="AB178" s="30">
        <f t="shared" si="159"/>
        <v>-1.4957718172065231E-8</v>
      </c>
      <c r="AD178" s="36">
        <v>5.1099999999999999E-9</v>
      </c>
      <c r="AE178" s="36">
        <v>4.7071983717899997</v>
      </c>
      <c r="AF178" s="36">
        <v>2001.4439921582</v>
      </c>
      <c r="AG178" s="30">
        <f t="shared" si="160"/>
        <v>5.0809018350994946E-9</v>
      </c>
      <c r="AH178" s="30">
        <f t="shared" si="161"/>
        <v>5.080738519437269E-9</v>
      </c>
      <c r="AI178" s="30">
        <f t="shared" si="162"/>
        <v>5.0807385197132388E-9</v>
      </c>
      <c r="AJ178" s="30">
        <f t="shared" si="163"/>
        <v>5.080738519713238E-9</v>
      </c>
      <c r="AL178" s="36"/>
      <c r="AM178" s="36"/>
      <c r="AN178" s="36"/>
      <c r="AT178" s="36"/>
      <c r="AU178" s="36"/>
      <c r="AV178" s="36"/>
      <c r="BB178" s="36"/>
      <c r="BC178" s="36"/>
      <c r="BD178" s="36"/>
      <c r="BJ178" s="36">
        <v>1.782E-8</v>
      </c>
      <c r="BK178" s="36">
        <v>3.26122906302</v>
      </c>
      <c r="BL178" s="36">
        <v>175.1660598002</v>
      </c>
      <c r="BM178" s="30">
        <f t="shared" si="168"/>
        <v>-1.1739670637555757E-8</v>
      </c>
      <c r="BN178" s="30">
        <f t="shared" si="169"/>
        <v>-1.1739319233136982E-8</v>
      </c>
      <c r="BO178" s="30">
        <f t="shared" si="170"/>
        <v>-1.173931923372996E-8</v>
      </c>
      <c r="BP178" s="30">
        <f t="shared" si="171"/>
        <v>-1.173931923372996E-8</v>
      </c>
      <c r="BR178" s="36">
        <v>3.1099999999999998E-9</v>
      </c>
      <c r="BS178" s="36">
        <v>6.2714506060200002</v>
      </c>
      <c r="BT178" s="36">
        <v>207.14875628370001</v>
      </c>
      <c r="BU178" s="30">
        <f t="shared" si="172"/>
        <v>1.2411301391960171E-9</v>
      </c>
      <c r="BV178" s="30">
        <f t="shared" si="173"/>
        <v>1.2410417468314886E-9</v>
      </c>
      <c r="BW178" s="30">
        <f t="shared" si="174"/>
        <v>1.2410417469806462E-9</v>
      </c>
      <c r="BX178" s="30">
        <f t="shared" si="175"/>
        <v>1.2410417469806438E-9</v>
      </c>
      <c r="BZ178" s="36"/>
      <c r="CA178" s="36"/>
      <c r="CB178" s="36"/>
      <c r="CH178" s="36"/>
      <c r="CI178" s="36"/>
      <c r="CJ178" s="36"/>
      <c r="CP178" s="36"/>
      <c r="CQ178" s="36"/>
      <c r="CR178" s="36"/>
      <c r="CX178" s="36"/>
      <c r="CY178" s="36"/>
      <c r="CZ178" s="36"/>
      <c r="DF178" s="36">
        <v>6.0785999999999999E-7</v>
      </c>
      <c r="DG178" s="36">
        <v>5.1202694747299997</v>
      </c>
      <c r="DH178" s="36">
        <v>756.32338265689998</v>
      </c>
      <c r="DI178" s="30">
        <f t="shared" si="176"/>
        <v>3.6496684879199933E-7</v>
      </c>
      <c r="DJ178" s="30">
        <f t="shared" si="177"/>
        <v>3.6502186028208044E-7</v>
      </c>
      <c r="DK178" s="30">
        <f t="shared" si="178"/>
        <v>3.6502186018925574E-7</v>
      </c>
      <c r="DL178" s="30">
        <f t="shared" si="179"/>
        <v>3.6502186018925622E-7</v>
      </c>
      <c r="DN178" s="36">
        <v>1.4746E-7</v>
      </c>
      <c r="DO178" s="36">
        <v>5.5652010581300004</v>
      </c>
      <c r="DP178" s="36">
        <v>344.70304530790003</v>
      </c>
      <c r="DQ178" s="30">
        <f t="shared" si="180"/>
        <v>-1.2852341436985406E-7</v>
      </c>
      <c r="DR178" s="30">
        <f t="shared" si="181"/>
        <v>-1.2852714306143402E-7</v>
      </c>
      <c r="DS178" s="30">
        <f t="shared" si="182"/>
        <v>-1.2852714305514236E-7</v>
      </c>
      <c r="DT178" s="30">
        <f t="shared" si="183"/>
        <v>-1.2852714305514241E-7</v>
      </c>
      <c r="DV178" s="36">
        <v>2.7400000000000001E-8</v>
      </c>
      <c r="DW178" s="36">
        <v>5.7378409680600004</v>
      </c>
      <c r="DX178" s="36">
        <v>160.60889739850001</v>
      </c>
      <c r="DY178" s="30">
        <f t="shared" si="184"/>
        <v>3.6862604000169946E-9</v>
      </c>
      <c r="DZ178" s="30">
        <f t="shared" si="185"/>
        <v>3.6856078805119124E-9</v>
      </c>
      <c r="EA178" s="30">
        <f t="shared" si="186"/>
        <v>3.6856078816130238E-9</v>
      </c>
      <c r="EB178" s="30">
        <f t="shared" si="187"/>
        <v>3.6856078816130003E-9</v>
      </c>
      <c r="ED178" s="36"/>
      <c r="EE178" s="36"/>
      <c r="EF178" s="36"/>
      <c r="EL178" s="36"/>
      <c r="EM178" s="36"/>
      <c r="EN178" s="36"/>
      <c r="ET178" s="36"/>
      <c r="EU178" s="36"/>
      <c r="EV178" s="36"/>
    </row>
    <row r="179" spans="14:152" s="30" customFormat="1" ht="12.75">
      <c r="N179" s="36">
        <v>2.1446E-7</v>
      </c>
      <c r="O179" s="36">
        <v>0.72034565528000005</v>
      </c>
      <c r="P179" s="36">
        <v>1258.4539316256</v>
      </c>
      <c r="Q179" s="30">
        <f t="shared" si="152"/>
        <v>2.1438784360867048E-7</v>
      </c>
      <c r="R179" s="30">
        <f t="shared" si="153"/>
        <v>2.1438888733454267E-7</v>
      </c>
      <c r="S179" s="30">
        <f t="shared" si="154"/>
        <v>2.1438888733278785E-7</v>
      </c>
      <c r="T179" s="30">
        <f t="shared" si="155"/>
        <v>2.1438888733278785E-7</v>
      </c>
      <c r="V179" s="36">
        <v>3.0589999999999998E-8</v>
      </c>
      <c r="W179" s="36">
        <v>4.3082009944199999</v>
      </c>
      <c r="X179" s="36">
        <v>6062.6632075526004</v>
      </c>
      <c r="Y179" s="30">
        <f t="shared" si="156"/>
        <v>-1.5686799553240028E-8</v>
      </c>
      <c r="Z179" s="30">
        <f t="shared" si="157"/>
        <v>-1.5662968601161847E-8</v>
      </c>
      <c r="AA179" s="30">
        <f t="shared" si="158"/>
        <v>-1.5662968641386208E-8</v>
      </c>
      <c r="AB179" s="30">
        <f t="shared" si="159"/>
        <v>-1.5662968641386022E-8</v>
      </c>
      <c r="AD179" s="36">
        <v>4.7500000000000003E-9</v>
      </c>
      <c r="AE179" s="36">
        <v>1.0602555758500001</v>
      </c>
      <c r="AF179" s="36">
        <v>5856.4776591153995</v>
      </c>
      <c r="AG179" s="30">
        <f t="shared" si="160"/>
        <v>4.7499516011490794E-9</v>
      </c>
      <c r="AH179" s="30">
        <f t="shared" si="161"/>
        <v>4.7499685683710621E-9</v>
      </c>
      <c r="AI179" s="30">
        <f t="shared" si="162"/>
        <v>4.7499685683455088E-9</v>
      </c>
      <c r="AJ179" s="30">
        <f t="shared" si="163"/>
        <v>4.7499685683455097E-9</v>
      </c>
      <c r="AL179" s="36"/>
      <c r="AM179" s="36"/>
      <c r="AN179" s="36"/>
      <c r="AT179" s="36"/>
      <c r="AU179" s="36"/>
      <c r="AV179" s="36"/>
      <c r="BB179" s="36"/>
      <c r="BC179" s="36"/>
      <c r="BD179" s="36"/>
      <c r="BJ179" s="36">
        <v>1.503E-8</v>
      </c>
      <c r="BK179" s="36">
        <v>2.5995333391600002</v>
      </c>
      <c r="BL179" s="36">
        <v>228.276948965</v>
      </c>
      <c r="BM179" s="30">
        <f t="shared" si="168"/>
        <v>3.5282898751173203E-9</v>
      </c>
      <c r="BN179" s="30">
        <f t="shared" si="169"/>
        <v>3.5287889312299148E-9</v>
      </c>
      <c r="BO179" s="30">
        <f t="shared" si="170"/>
        <v>3.5287889303877899E-9</v>
      </c>
      <c r="BP179" s="30">
        <f t="shared" si="171"/>
        <v>3.5287889303877932E-9</v>
      </c>
      <c r="BR179" s="36">
        <v>2.6700000000000001E-9</v>
      </c>
      <c r="BS179" s="36">
        <v>4.7260631214600002</v>
      </c>
      <c r="BT179" s="36">
        <v>696.51963761659999</v>
      </c>
      <c r="BU179" s="30">
        <f t="shared" si="172"/>
        <v>1.7335772074719806E-9</v>
      </c>
      <c r="BV179" s="30">
        <f t="shared" si="173"/>
        <v>1.7337888445535342E-9</v>
      </c>
      <c r="BW179" s="30">
        <f t="shared" si="174"/>
        <v>1.7337888441964255E-9</v>
      </c>
      <c r="BX179" s="30">
        <f t="shared" si="175"/>
        <v>1.7337888441964265E-9</v>
      </c>
      <c r="BZ179" s="36"/>
      <c r="CA179" s="36"/>
      <c r="CB179" s="36"/>
      <c r="CH179" s="36"/>
      <c r="CI179" s="36"/>
      <c r="CJ179" s="36"/>
      <c r="CP179" s="36"/>
      <c r="CQ179" s="36"/>
      <c r="CR179" s="36"/>
      <c r="CX179" s="36"/>
      <c r="CY179" s="36"/>
      <c r="CZ179" s="36"/>
      <c r="DF179" s="36">
        <v>5.8123000000000002E-7</v>
      </c>
      <c r="DG179" s="36">
        <v>6.0573286856599999</v>
      </c>
      <c r="DH179" s="36">
        <v>1677.9385755008</v>
      </c>
      <c r="DI179" s="30">
        <f t="shared" si="176"/>
        <v>-5.7805738429363352E-7</v>
      </c>
      <c r="DJ179" s="30">
        <f t="shared" si="177"/>
        <v>-5.7804213890013332E-7</v>
      </c>
      <c r="DK179" s="30">
        <f t="shared" si="178"/>
        <v>-5.7804213892588979E-7</v>
      </c>
      <c r="DL179" s="30">
        <f t="shared" si="179"/>
        <v>-5.7804213892588968E-7</v>
      </c>
      <c r="DN179" s="36">
        <v>1.2762E-7</v>
      </c>
      <c r="DO179" s="36">
        <v>1.6355733077800001</v>
      </c>
      <c r="DP179" s="36">
        <v>273.10284047829998</v>
      </c>
      <c r="DQ179" s="30">
        <f t="shared" si="180"/>
        <v>1.2668173454473248E-7</v>
      </c>
      <c r="DR179" s="30">
        <f t="shared" si="181"/>
        <v>1.2668236569080452E-7</v>
      </c>
      <c r="DS179" s="30">
        <f t="shared" si="182"/>
        <v>1.2668236568973967E-7</v>
      </c>
      <c r="DT179" s="30">
        <f t="shared" si="183"/>
        <v>1.2668236568973967E-7</v>
      </c>
      <c r="DV179" s="36">
        <v>2.8760000000000001E-8</v>
      </c>
      <c r="DW179" s="36">
        <v>4.7472060736600001</v>
      </c>
      <c r="DX179" s="36">
        <v>213.2509113282</v>
      </c>
      <c r="DY179" s="30">
        <f t="shared" si="184"/>
        <v>-2.6222443715131955E-8</v>
      </c>
      <c r="DZ179" s="30">
        <f t="shared" si="185"/>
        <v>-2.6222820622215085E-8</v>
      </c>
      <c r="EA179" s="30">
        <f t="shared" si="186"/>
        <v>-2.6222820621579096E-8</v>
      </c>
      <c r="EB179" s="30">
        <f t="shared" si="187"/>
        <v>-2.6222820621579102E-8</v>
      </c>
      <c r="ED179" s="36"/>
      <c r="EE179" s="36"/>
      <c r="EF179" s="36"/>
      <c r="EL179" s="36"/>
      <c r="EM179" s="36"/>
      <c r="EN179" s="36"/>
      <c r="ET179" s="36"/>
      <c r="EU179" s="36"/>
      <c r="EV179" s="36"/>
    </row>
    <row r="180" spans="14:152" s="30" customFormat="1" ht="12.75">
      <c r="N180" s="36">
        <v>1.8034000000000001E-7</v>
      </c>
      <c r="O180" s="36">
        <v>6.1138271994700002</v>
      </c>
      <c r="P180" s="36">
        <v>210.37833413120001</v>
      </c>
      <c r="Q180" s="30">
        <f t="shared" si="152"/>
        <v>4.1987429581345173E-8</v>
      </c>
      <c r="R180" s="30">
        <f t="shared" si="153"/>
        <v>4.1981908403796933E-8</v>
      </c>
      <c r="S180" s="30">
        <f t="shared" si="154"/>
        <v>4.1981908413113594E-8</v>
      </c>
      <c r="T180" s="30">
        <f t="shared" si="155"/>
        <v>4.1981908413113594E-8</v>
      </c>
      <c r="V180" s="36">
        <v>3.6500000000000003E-8</v>
      </c>
      <c r="W180" s="36">
        <v>5.1280253121900001</v>
      </c>
      <c r="X180" s="36">
        <v>218.9281697305</v>
      </c>
      <c r="Y180" s="30">
        <f t="shared" si="156"/>
        <v>-2.6138366237742216E-8</v>
      </c>
      <c r="Z180" s="30">
        <f t="shared" si="157"/>
        <v>-2.6139200817030737E-8</v>
      </c>
      <c r="AA180" s="30">
        <f t="shared" si="158"/>
        <v>-2.6139200815622452E-8</v>
      </c>
      <c r="AB180" s="30">
        <f t="shared" si="159"/>
        <v>-2.6139200815622462E-8</v>
      </c>
      <c r="AD180" s="36">
        <v>5.4000000000000004E-9</v>
      </c>
      <c r="AE180" s="36">
        <v>0.87230551412000001</v>
      </c>
      <c r="AF180" s="36">
        <v>1692.1656695024001</v>
      </c>
      <c r="AG180" s="30">
        <f t="shared" si="160"/>
        <v>-3.2939500643392415E-9</v>
      </c>
      <c r="AH180" s="30">
        <f t="shared" si="161"/>
        <v>-3.2950334482338178E-9</v>
      </c>
      <c r="AI180" s="30">
        <f t="shared" si="162"/>
        <v>-3.2950334464058504E-9</v>
      </c>
      <c r="AJ180" s="30">
        <f t="shared" si="163"/>
        <v>-3.2950334464058504E-9</v>
      </c>
      <c r="AL180" s="36"/>
      <c r="AM180" s="36"/>
      <c r="AN180" s="36"/>
      <c r="AT180" s="36"/>
      <c r="AU180" s="36"/>
      <c r="AV180" s="36"/>
      <c r="BB180" s="36"/>
      <c r="BC180" s="36"/>
      <c r="BD180" s="36"/>
      <c r="BJ180" s="36">
        <v>1.5589999999999999E-8</v>
      </c>
      <c r="BK180" s="36">
        <v>0.36281050773000001</v>
      </c>
      <c r="BL180" s="36">
        <v>776.9303104764</v>
      </c>
      <c r="BM180" s="30">
        <f t="shared" si="168"/>
        <v>-1.0824202916006876E-8</v>
      </c>
      <c r="BN180" s="30">
        <f t="shared" si="169"/>
        <v>-1.0822898452686117E-8</v>
      </c>
      <c r="BO180" s="30">
        <f t="shared" si="170"/>
        <v>-1.0822898454887451E-8</v>
      </c>
      <c r="BP180" s="30">
        <f t="shared" si="171"/>
        <v>-1.0822898454887442E-8</v>
      </c>
      <c r="BR180" s="36">
        <v>3.1899999999999999E-9</v>
      </c>
      <c r="BS180" s="36">
        <v>4.6882811924799999</v>
      </c>
      <c r="BT180" s="36">
        <v>1155.3611574070001</v>
      </c>
      <c r="BU180" s="30">
        <f t="shared" si="172"/>
        <v>-4.6694871120003317E-10</v>
      </c>
      <c r="BV180" s="30">
        <f t="shared" si="173"/>
        <v>-4.6749426611931669E-10</v>
      </c>
      <c r="BW180" s="30">
        <f t="shared" si="174"/>
        <v>-4.6749426519873664E-10</v>
      </c>
      <c r="BX180" s="30">
        <f t="shared" si="175"/>
        <v>-4.6749426519873943E-10</v>
      </c>
      <c r="BZ180" s="36"/>
      <c r="CA180" s="36"/>
      <c r="CB180" s="36"/>
      <c r="CH180" s="36"/>
      <c r="CI180" s="36"/>
      <c r="CJ180" s="36"/>
      <c r="CP180" s="36"/>
      <c r="CQ180" s="36"/>
      <c r="CR180" s="36"/>
      <c r="CX180" s="36"/>
      <c r="CY180" s="36"/>
      <c r="CZ180" s="36"/>
      <c r="DF180" s="36">
        <v>6.4236000000000004E-7</v>
      </c>
      <c r="DG180" s="36">
        <v>1.2858647462199999</v>
      </c>
      <c r="DH180" s="36">
        <v>1148.2476104062</v>
      </c>
      <c r="DI180" s="30">
        <f t="shared" si="176"/>
        <v>2.3126222623638304E-7</v>
      </c>
      <c r="DJ180" s="30">
        <f t="shared" si="177"/>
        <v>2.3136519238657153E-7</v>
      </c>
      <c r="DK180" s="30">
        <f t="shared" si="178"/>
        <v>2.3136519221282829E-7</v>
      </c>
      <c r="DL180" s="30">
        <f t="shared" si="179"/>
        <v>2.3136519221282882E-7</v>
      </c>
      <c r="DN180" s="36">
        <v>1.1855E-7</v>
      </c>
      <c r="DO180" s="36">
        <v>2.46234840263</v>
      </c>
      <c r="DP180" s="36">
        <v>721.64941953020002</v>
      </c>
      <c r="DQ180" s="30">
        <f t="shared" si="180"/>
        <v>3.7819150873260145E-9</v>
      </c>
      <c r="DR180" s="30">
        <f t="shared" si="181"/>
        <v>3.7691199074888084E-9</v>
      </c>
      <c r="DS180" s="30">
        <f t="shared" si="182"/>
        <v>3.7691199290800182E-9</v>
      </c>
      <c r="DT180" s="30">
        <f t="shared" si="183"/>
        <v>3.7691199290799132E-9</v>
      </c>
      <c r="DV180" s="36">
        <v>2.5230000000000002E-8</v>
      </c>
      <c r="DW180" s="36">
        <v>5.3045892089200004</v>
      </c>
      <c r="DX180" s="36">
        <v>444.7574381407</v>
      </c>
      <c r="DY180" s="30">
        <f t="shared" si="184"/>
        <v>-2.4080712016954721E-8</v>
      </c>
      <c r="DZ180" s="30">
        <f t="shared" si="185"/>
        <v>-2.4080210952679335E-8</v>
      </c>
      <c r="EA180" s="30">
        <f t="shared" si="186"/>
        <v>-2.4080210953524939E-8</v>
      </c>
      <c r="EB180" s="30">
        <f t="shared" si="187"/>
        <v>-2.4080210953524939E-8</v>
      </c>
      <c r="ED180" s="36"/>
      <c r="EE180" s="36"/>
      <c r="EF180" s="36"/>
      <c r="EL180" s="36"/>
      <c r="EM180" s="36"/>
      <c r="EN180" s="36"/>
      <c r="ET180" s="36"/>
      <c r="EU180" s="36"/>
      <c r="EV180" s="36"/>
    </row>
    <row r="181" spans="14:152" s="30" customFormat="1" ht="12.75">
      <c r="N181" s="36">
        <v>2.2380000000000001E-7</v>
      </c>
      <c r="O181" s="36">
        <v>5.9229990854599999</v>
      </c>
      <c r="P181" s="36">
        <v>173.9422195228</v>
      </c>
      <c r="Q181" s="30">
        <f t="shared" si="152"/>
        <v>5.4539130748436345E-8</v>
      </c>
      <c r="R181" s="30">
        <f t="shared" si="153"/>
        <v>5.4533481238592744E-8</v>
      </c>
      <c r="S181" s="30">
        <f t="shared" si="154"/>
        <v>5.453348124812606E-8</v>
      </c>
      <c r="T181" s="30">
        <f t="shared" si="155"/>
        <v>5.453348124812606E-8</v>
      </c>
      <c r="V181" s="36">
        <v>2.9630000000000001E-8</v>
      </c>
      <c r="W181" s="36">
        <v>3.5348075137400001</v>
      </c>
      <c r="X181" s="36">
        <v>2104.5367663768002</v>
      </c>
      <c r="Y181" s="30">
        <f t="shared" si="156"/>
        <v>-8.1875227952231762E-9</v>
      </c>
      <c r="Z181" s="30">
        <f t="shared" si="157"/>
        <v>-8.196490055814983E-9</v>
      </c>
      <c r="AA181" s="30">
        <f t="shared" si="158"/>
        <v>-8.1964900406839604E-9</v>
      </c>
      <c r="AB181" s="30">
        <f t="shared" si="159"/>
        <v>-8.1964900406840116E-9</v>
      </c>
      <c r="AD181" s="36">
        <v>4.5399999999999996E-9</v>
      </c>
      <c r="AE181" s="36">
        <v>2.4812802936799998</v>
      </c>
      <c r="AF181" s="36">
        <v>9786.6873553349997</v>
      </c>
      <c r="AG181" s="30">
        <f t="shared" si="160"/>
        <v>2.4756450538964351E-10</v>
      </c>
      <c r="AH181" s="30">
        <f t="shared" si="161"/>
        <v>2.4092553000034654E-10</v>
      </c>
      <c r="AI181" s="30">
        <f t="shared" si="162"/>
        <v>2.4092554120367378E-10</v>
      </c>
      <c r="AJ181" s="30">
        <f t="shared" si="163"/>
        <v>2.4092554120360936E-10</v>
      </c>
      <c r="AL181" s="36"/>
      <c r="AM181" s="36"/>
      <c r="AN181" s="36"/>
      <c r="AT181" s="36"/>
      <c r="AU181" s="36"/>
      <c r="AV181" s="36"/>
      <c r="BB181" s="36"/>
      <c r="BC181" s="36"/>
      <c r="BD181" s="36"/>
      <c r="BJ181" s="36">
        <v>1.7990000000000001E-8</v>
      </c>
      <c r="BK181" s="36">
        <v>3.4639597697000002</v>
      </c>
      <c r="BL181" s="36">
        <v>1258.4539316256</v>
      </c>
      <c r="BM181" s="30">
        <f t="shared" si="168"/>
        <v>-1.6759280848726283E-8</v>
      </c>
      <c r="BN181" s="30">
        <f t="shared" si="169"/>
        <v>-1.6758049067969013E-8</v>
      </c>
      <c r="BO181" s="30">
        <f t="shared" si="170"/>
        <v>-1.6758049070048072E-8</v>
      </c>
      <c r="BP181" s="30">
        <f t="shared" si="171"/>
        <v>-1.6758049070048066E-8</v>
      </c>
      <c r="BR181" s="36">
        <v>2.2699999999999998E-9</v>
      </c>
      <c r="BS181" s="36">
        <v>3.1035267434299998</v>
      </c>
      <c r="BT181" s="36">
        <v>1361.5467058442</v>
      </c>
      <c r="BU181" s="30">
        <f t="shared" si="172"/>
        <v>-5.9830264694114763E-10</v>
      </c>
      <c r="BV181" s="30">
        <f t="shared" si="173"/>
        <v>-5.9785650313475806E-10</v>
      </c>
      <c r="BW181" s="30">
        <f t="shared" si="174"/>
        <v>-5.978565038876199E-10</v>
      </c>
      <c r="BX181" s="30">
        <f t="shared" si="175"/>
        <v>-5.9785650388761784E-10</v>
      </c>
      <c r="BZ181" s="36"/>
      <c r="CA181" s="36"/>
      <c r="CB181" s="36"/>
      <c r="CH181" s="36"/>
      <c r="CI181" s="36"/>
      <c r="CJ181" s="36"/>
      <c r="CP181" s="36"/>
      <c r="CQ181" s="36"/>
      <c r="CR181" s="36"/>
      <c r="CX181" s="36"/>
      <c r="CY181" s="36"/>
      <c r="CZ181" s="36"/>
      <c r="DF181" s="36">
        <v>7.3124000000000003E-7</v>
      </c>
      <c r="DG181" s="36">
        <v>4.3781088914800002</v>
      </c>
      <c r="DH181" s="36">
        <v>425.11371816769997</v>
      </c>
      <c r="DI181" s="30">
        <f t="shared" si="176"/>
        <v>-3.1822124283446447E-7</v>
      </c>
      <c r="DJ181" s="30">
        <f t="shared" si="177"/>
        <v>-3.1817936166392281E-7</v>
      </c>
      <c r="DK181" s="30">
        <f t="shared" si="178"/>
        <v>-3.1817936173459607E-7</v>
      </c>
      <c r="DL181" s="30">
        <f t="shared" si="179"/>
        <v>-3.1817936173459575E-7</v>
      </c>
      <c r="DN181" s="36">
        <v>1.3309000000000001E-7</v>
      </c>
      <c r="DO181" s="36">
        <v>5.7564101391599998</v>
      </c>
      <c r="DP181" s="36">
        <v>2221.8566345969998</v>
      </c>
      <c r="DQ181" s="30">
        <f t="shared" si="180"/>
        <v>1.279197025848961E-7</v>
      </c>
      <c r="DR181" s="30">
        <f t="shared" si="181"/>
        <v>1.2790748198955694E-7</v>
      </c>
      <c r="DS181" s="30">
        <f t="shared" si="182"/>
        <v>1.279074820101904E-7</v>
      </c>
      <c r="DT181" s="30">
        <f t="shared" si="183"/>
        <v>1.2790748201019032E-7</v>
      </c>
      <c r="DV181" s="36">
        <v>2.7520000000000001E-8</v>
      </c>
      <c r="DW181" s="36">
        <v>5.0898453992999997</v>
      </c>
      <c r="DX181" s="36">
        <v>1169.5882514085999</v>
      </c>
      <c r="DY181" s="30">
        <f t="shared" si="184"/>
        <v>4.8124376673119994E-9</v>
      </c>
      <c r="DZ181" s="30">
        <f t="shared" si="185"/>
        <v>4.8076954314333435E-9</v>
      </c>
      <c r="EA181" s="30">
        <f t="shared" si="186"/>
        <v>4.8076954394357195E-9</v>
      </c>
      <c r="EB181" s="30">
        <f t="shared" si="187"/>
        <v>4.8076954394356715E-9</v>
      </c>
      <c r="ED181" s="36"/>
      <c r="EE181" s="36"/>
      <c r="EF181" s="36"/>
      <c r="EL181" s="36"/>
      <c r="EM181" s="36"/>
      <c r="EN181" s="36"/>
      <c r="ET181" s="36"/>
      <c r="EU181" s="36"/>
      <c r="EV181" s="36"/>
    </row>
    <row r="182" spans="14:152" s="30" customFormat="1" ht="12.75">
      <c r="N182" s="36">
        <v>1.9128E-7</v>
      </c>
      <c r="O182" s="36">
        <v>5.7777201376600003</v>
      </c>
      <c r="P182" s="36">
        <v>213.8203602998</v>
      </c>
      <c r="Q182" s="30">
        <f t="shared" si="152"/>
        <v>-2.2938703431346614E-8</v>
      </c>
      <c r="R182" s="30">
        <f t="shared" si="153"/>
        <v>-2.2944779339080021E-8</v>
      </c>
      <c r="S182" s="30">
        <f t="shared" si="154"/>
        <v>-2.294477932882727E-8</v>
      </c>
      <c r="T182" s="30">
        <f t="shared" si="155"/>
        <v>-2.294477932882727E-8</v>
      </c>
      <c r="V182" s="36">
        <v>3.2299999999999998E-8</v>
      </c>
      <c r="W182" s="36">
        <v>2.88057019783</v>
      </c>
      <c r="X182" s="36">
        <v>216.21985674480001</v>
      </c>
      <c r="Y182" s="30">
        <f t="shared" si="156"/>
        <v>-3.5756017076470677E-9</v>
      </c>
      <c r="Z182" s="30">
        <f t="shared" si="157"/>
        <v>-3.5745630788730522E-9</v>
      </c>
      <c r="AA182" s="30">
        <f t="shared" si="158"/>
        <v>-3.5745630806256817E-9</v>
      </c>
      <c r="AB182" s="30">
        <f t="shared" si="159"/>
        <v>-3.5745630806256742E-9</v>
      </c>
      <c r="AD182" s="36">
        <v>4.56E-9</v>
      </c>
      <c r="AE182" s="36">
        <v>3.18303484133</v>
      </c>
      <c r="AF182" s="36">
        <v>218.9281697305</v>
      </c>
      <c r="AG182" s="30">
        <f t="shared" si="160"/>
        <v>-1.7689214876576536E-9</v>
      </c>
      <c r="AH182" s="30">
        <f t="shared" si="161"/>
        <v>-1.7687838001792669E-9</v>
      </c>
      <c r="AI182" s="30">
        <f t="shared" si="162"/>
        <v>-1.7687838004116085E-9</v>
      </c>
      <c r="AJ182" s="30">
        <f t="shared" si="163"/>
        <v>-1.7687838004116075E-9</v>
      </c>
      <c r="AL182" s="36"/>
      <c r="AM182" s="36"/>
      <c r="AN182" s="36"/>
      <c r="AT182" s="36"/>
      <c r="AU182" s="36"/>
      <c r="AV182" s="36"/>
      <c r="BB182" s="36"/>
      <c r="BC182" s="36"/>
      <c r="BD182" s="36"/>
      <c r="BJ182" s="36">
        <v>1.5209999999999999E-8</v>
      </c>
      <c r="BK182" s="36">
        <v>3.75588462293</v>
      </c>
      <c r="BL182" s="36">
        <v>213.51154375909999</v>
      </c>
      <c r="BM182" s="30">
        <f t="shared" si="168"/>
        <v>-1.2809101438776654E-8</v>
      </c>
      <c r="BN182" s="30">
        <f t="shared" si="169"/>
        <v>-1.280883938819499E-8</v>
      </c>
      <c r="BO182" s="30">
        <f t="shared" si="170"/>
        <v>-1.2808839388637196E-8</v>
      </c>
      <c r="BP182" s="30">
        <f t="shared" si="171"/>
        <v>-1.2808839388637196E-8</v>
      </c>
      <c r="BR182" s="36">
        <v>2.28E-9</v>
      </c>
      <c r="BS182" s="36">
        <v>1.1925309583699999</v>
      </c>
      <c r="BT182" s="36">
        <v>1589.0728952838001</v>
      </c>
      <c r="BU182" s="30">
        <f t="shared" si="172"/>
        <v>5.3261565430965517E-10</v>
      </c>
      <c r="BV182" s="30">
        <f t="shared" si="173"/>
        <v>5.3208849174595045E-10</v>
      </c>
      <c r="BW182" s="30">
        <f t="shared" si="174"/>
        <v>5.3208849263553254E-10</v>
      </c>
      <c r="BX182" s="30">
        <f t="shared" si="175"/>
        <v>5.3208849263553254E-10</v>
      </c>
      <c r="BZ182" s="36"/>
      <c r="CA182" s="36"/>
      <c r="CB182" s="36"/>
      <c r="CH182" s="36"/>
      <c r="CI182" s="36"/>
      <c r="CJ182" s="36"/>
      <c r="CP182" s="36"/>
      <c r="CQ182" s="36"/>
      <c r="CR182" s="36"/>
      <c r="CX182" s="36"/>
      <c r="CY182" s="36"/>
      <c r="CZ182" s="36"/>
      <c r="DF182" s="36">
        <v>5.5011999999999995E-7</v>
      </c>
      <c r="DG182" s="36">
        <v>3.85865703217</v>
      </c>
      <c r="DH182" s="36">
        <v>342.25536475310003</v>
      </c>
      <c r="DI182" s="30">
        <f t="shared" si="176"/>
        <v>-2.0925144322931211E-7</v>
      </c>
      <c r="DJ182" s="30">
        <f t="shared" si="177"/>
        <v>-2.0922538683217418E-7</v>
      </c>
      <c r="DK182" s="30">
        <f t="shared" si="178"/>
        <v>-2.0922538687614337E-7</v>
      </c>
      <c r="DL182" s="30">
        <f t="shared" si="179"/>
        <v>-2.0922538687614324E-7</v>
      </c>
      <c r="DN182" s="36">
        <v>1.4471E-7</v>
      </c>
      <c r="DO182" s="36">
        <v>0.45316163629</v>
      </c>
      <c r="DP182" s="36">
        <v>2008.557539159</v>
      </c>
      <c r="DQ182" s="30">
        <f t="shared" si="180"/>
        <v>-4.4440132925326779E-8</v>
      </c>
      <c r="DR182" s="30">
        <f t="shared" si="181"/>
        <v>-4.4398739363212458E-8</v>
      </c>
      <c r="DS182" s="30">
        <f t="shared" si="182"/>
        <v>-4.4398739433065002E-8</v>
      </c>
      <c r="DT182" s="30">
        <f t="shared" si="183"/>
        <v>-4.4398739433064757E-8</v>
      </c>
      <c r="DV182" s="36">
        <v>2.8889999999999999E-8</v>
      </c>
      <c r="DW182" s="36">
        <v>1.6667443739800001</v>
      </c>
      <c r="DX182" s="36">
        <v>213.34727954780001</v>
      </c>
      <c r="DY182" s="30">
        <f t="shared" si="184"/>
        <v>2.5574069980159656E-8</v>
      </c>
      <c r="DZ182" s="30">
        <f t="shared" si="185"/>
        <v>2.5574498993272323E-8</v>
      </c>
      <c r="EA182" s="30">
        <f t="shared" si="186"/>
        <v>2.5574498992548411E-8</v>
      </c>
      <c r="EB182" s="30">
        <f t="shared" si="187"/>
        <v>2.5574498992548414E-8</v>
      </c>
      <c r="ED182" s="36"/>
      <c r="EE182" s="36"/>
      <c r="EF182" s="36"/>
      <c r="EL182" s="36"/>
      <c r="EM182" s="36"/>
      <c r="EN182" s="36"/>
      <c r="ET182" s="36"/>
      <c r="EU182" s="36"/>
      <c r="EV182" s="36"/>
    </row>
    <row r="183" spans="14:152" s="30" customFormat="1" ht="12.75">
      <c r="N183" s="36">
        <v>2.0870999999999999E-7</v>
      </c>
      <c r="O183" s="36">
        <v>5.7912633186400004</v>
      </c>
      <c r="P183" s="36">
        <v>2531.1349572528002</v>
      </c>
      <c r="Q183" s="30">
        <f t="shared" si="152"/>
        <v>-7.9120815125603103E-8</v>
      </c>
      <c r="R183" s="30">
        <f t="shared" si="153"/>
        <v>-7.9193958256248928E-8</v>
      </c>
      <c r="S183" s="30">
        <f t="shared" si="154"/>
        <v>-7.9193958132833766E-8</v>
      </c>
      <c r="T183" s="30">
        <f t="shared" si="155"/>
        <v>-7.919395813283411E-8</v>
      </c>
      <c r="V183" s="36">
        <v>2.9840000000000001E-8</v>
      </c>
      <c r="W183" s="36">
        <v>2.52971310583</v>
      </c>
      <c r="X183" s="36">
        <v>1692.1656695024001</v>
      </c>
      <c r="Y183" s="30">
        <f t="shared" si="156"/>
        <v>2.5131376337474582E-8</v>
      </c>
      <c r="Z183" s="30">
        <f t="shared" si="157"/>
        <v>2.5127301756276967E-8</v>
      </c>
      <c r="AA183" s="30">
        <f t="shared" si="158"/>
        <v>2.5127301763153939E-8</v>
      </c>
      <c r="AB183" s="30">
        <f t="shared" si="159"/>
        <v>2.5127301763153939E-8</v>
      </c>
      <c r="AD183" s="36">
        <v>4.6200000000000002E-9</v>
      </c>
      <c r="AE183" s="36">
        <v>0.71358186863999995</v>
      </c>
      <c r="AF183" s="36">
        <v>258.87574647669999</v>
      </c>
      <c r="AG183" s="30">
        <f t="shared" si="160"/>
        <v>3.4679339785590059E-9</v>
      </c>
      <c r="AH183" s="30">
        <f t="shared" si="161"/>
        <v>3.4678157295993467E-9</v>
      </c>
      <c r="AI183" s="30">
        <f t="shared" si="162"/>
        <v>3.4678157297988896E-9</v>
      </c>
      <c r="AJ183" s="30">
        <f t="shared" si="163"/>
        <v>3.4678157297988892E-9</v>
      </c>
      <c r="AL183" s="36"/>
      <c r="AM183" s="36"/>
      <c r="AN183" s="36"/>
      <c r="AT183" s="36"/>
      <c r="AU183" s="36"/>
      <c r="AV183" s="36"/>
      <c r="BB183" s="36"/>
      <c r="BC183" s="36"/>
      <c r="BD183" s="36"/>
      <c r="BJ183" s="36">
        <v>1.81E-8</v>
      </c>
      <c r="BK183" s="36">
        <v>4.3755274526400001</v>
      </c>
      <c r="BL183" s="36">
        <v>213.4109700226</v>
      </c>
      <c r="BM183" s="30">
        <f t="shared" si="168"/>
        <v>-1.8076776801378115E-8</v>
      </c>
      <c r="BN183" s="30">
        <f t="shared" si="169"/>
        <v>-1.8076806062760425E-8</v>
      </c>
      <c r="BO183" s="30">
        <f t="shared" si="170"/>
        <v>-1.8076806062711062E-8</v>
      </c>
      <c r="BP183" s="30">
        <f t="shared" si="171"/>
        <v>-1.8076806062711062E-8</v>
      </c>
      <c r="BR183" s="36">
        <v>2.4399999999999998E-9</v>
      </c>
      <c r="BS183" s="36">
        <v>5.3632797601000002</v>
      </c>
      <c r="BT183" s="36">
        <v>245.54242435239999</v>
      </c>
      <c r="BU183" s="30">
        <f t="shared" si="172"/>
        <v>-1.5914680505199019E-9</v>
      </c>
      <c r="BV183" s="30">
        <f t="shared" si="173"/>
        <v>-1.5915360059726709E-9</v>
      </c>
      <c r="BW183" s="30">
        <f t="shared" si="174"/>
        <v>-1.5915360058580021E-9</v>
      </c>
      <c r="BX183" s="30">
        <f t="shared" si="175"/>
        <v>-1.5915360058580021E-9</v>
      </c>
      <c r="BZ183" s="36"/>
      <c r="CA183" s="36"/>
      <c r="CB183" s="36"/>
      <c r="CH183" s="36"/>
      <c r="CI183" s="36"/>
      <c r="CJ183" s="36"/>
      <c r="CP183" s="36"/>
      <c r="CQ183" s="36"/>
      <c r="CR183" s="36"/>
      <c r="CX183" s="36"/>
      <c r="CY183" s="36"/>
      <c r="CZ183" s="36"/>
      <c r="DF183" s="36">
        <v>5.7100999999999998E-7</v>
      </c>
      <c r="DG183" s="36">
        <v>6.2668921402900004</v>
      </c>
      <c r="DH183" s="36">
        <v>2420.9286360333999</v>
      </c>
      <c r="DI183" s="30">
        <f t="shared" si="176"/>
        <v>3.6691852383493408E-7</v>
      </c>
      <c r="DJ183" s="30">
        <f t="shared" si="177"/>
        <v>3.6676000379472469E-7</v>
      </c>
      <c r="DK183" s="30">
        <f t="shared" si="178"/>
        <v>3.6676000406225898E-7</v>
      </c>
      <c r="DL183" s="30">
        <f t="shared" si="179"/>
        <v>3.6676000406225824E-7</v>
      </c>
      <c r="DN183" s="36">
        <v>1.184E-7</v>
      </c>
      <c r="DO183" s="36">
        <v>1.7572077237999999</v>
      </c>
      <c r="DP183" s="36">
        <v>160.60889739850001</v>
      </c>
      <c r="DQ183" s="30">
        <f t="shared" si="180"/>
        <v>7.6645688338056702E-8</v>
      </c>
      <c r="DR183" s="30">
        <f t="shared" si="181"/>
        <v>7.6647857155187947E-8</v>
      </c>
      <c r="DS183" s="30">
        <f t="shared" si="182"/>
        <v>7.6647857151528235E-8</v>
      </c>
      <c r="DT183" s="30">
        <f t="shared" si="183"/>
        <v>7.6647857151528235E-8</v>
      </c>
      <c r="DV183" s="36">
        <v>2.9230000000000001E-8</v>
      </c>
      <c r="DW183" s="36">
        <v>4.2148100903300003</v>
      </c>
      <c r="DX183" s="36">
        <v>650.9429865779</v>
      </c>
      <c r="DY183" s="30">
        <f t="shared" si="184"/>
        <v>2.4031604160266514E-8</v>
      </c>
      <c r="DZ183" s="30">
        <f t="shared" si="185"/>
        <v>2.4033224824779677E-8</v>
      </c>
      <c r="EA183" s="30">
        <f t="shared" si="186"/>
        <v>2.4033224822045098E-8</v>
      </c>
      <c r="EB183" s="30">
        <f t="shared" si="187"/>
        <v>2.4033224822045104E-8</v>
      </c>
      <c r="ED183" s="36"/>
      <c r="EE183" s="36"/>
      <c r="EF183" s="36"/>
      <c r="EL183" s="36"/>
      <c r="EM183" s="36"/>
      <c r="EN183" s="36"/>
      <c r="ET183" s="36"/>
      <c r="EU183" s="36"/>
      <c r="EV183" s="36"/>
    </row>
    <row r="184" spans="14:152" s="30" customFormat="1" ht="12.75">
      <c r="N184" s="36">
        <v>1.9327000000000001E-7</v>
      </c>
      <c r="O184" s="36">
        <v>1.64147367403</v>
      </c>
      <c r="P184" s="36">
        <v>565.11568774670002</v>
      </c>
      <c r="Q184" s="30">
        <f t="shared" si="152"/>
        <v>1.5241822180427982E-8</v>
      </c>
      <c r="R184" s="30">
        <f t="shared" si="153"/>
        <v>1.522552969068551E-8</v>
      </c>
      <c r="S184" s="30">
        <f t="shared" si="154"/>
        <v>1.5225529718178244E-8</v>
      </c>
      <c r="T184" s="30">
        <f t="shared" si="155"/>
        <v>1.5225529718178158E-8</v>
      </c>
      <c r="V184" s="36">
        <v>2.8970000000000001E-8</v>
      </c>
      <c r="W184" s="36">
        <v>5.7325648223999996</v>
      </c>
      <c r="X184" s="36">
        <v>9992.8729037722005</v>
      </c>
      <c r="Y184" s="30">
        <f t="shared" si="156"/>
        <v>2.404274994104766E-8</v>
      </c>
      <c r="Z184" s="30">
        <f t="shared" si="157"/>
        <v>2.4066889998276259E-8</v>
      </c>
      <c r="AA184" s="30">
        <f t="shared" si="158"/>
        <v>2.40668899575866E-8</v>
      </c>
      <c r="AB184" s="30">
        <f t="shared" si="159"/>
        <v>2.4066889957586828E-8</v>
      </c>
      <c r="AD184" s="36">
        <v>4.2400000000000002E-9</v>
      </c>
      <c r="AE184" s="36">
        <v>4.8977894835700004</v>
      </c>
      <c r="AF184" s="36">
        <v>636.71589257630001</v>
      </c>
      <c r="AG184" s="30">
        <f t="shared" si="160"/>
        <v>8.5616853496599227E-10</v>
      </c>
      <c r="AH184" s="30">
        <f t="shared" si="161"/>
        <v>8.5656418080492686E-10</v>
      </c>
      <c r="AI184" s="30">
        <f t="shared" si="162"/>
        <v>8.5656418013730381E-10</v>
      </c>
      <c r="AJ184" s="30">
        <f t="shared" si="163"/>
        <v>8.5656418013730763E-10</v>
      </c>
      <c r="AL184" s="36"/>
      <c r="AM184" s="36"/>
      <c r="AN184" s="36"/>
      <c r="AT184" s="36"/>
      <c r="AU184" s="36"/>
      <c r="AV184" s="36"/>
      <c r="BB184" s="36"/>
      <c r="BC184" s="36"/>
      <c r="BD184" s="36"/>
      <c r="BJ184" s="36">
        <v>1.5209999999999999E-8</v>
      </c>
      <c r="BK184" s="36">
        <v>0.30214462385000002</v>
      </c>
      <c r="BL184" s="36">
        <v>213.0866471169</v>
      </c>
      <c r="BM184" s="30">
        <f t="shared" si="168"/>
        <v>9.6989229157471481E-9</v>
      </c>
      <c r="BN184" s="30">
        <f t="shared" si="169"/>
        <v>9.6985493245711304E-9</v>
      </c>
      <c r="BO184" s="30">
        <f t="shared" si="170"/>
        <v>9.6985493252015529E-9</v>
      </c>
      <c r="BP184" s="30">
        <f t="shared" si="171"/>
        <v>9.6985493252015496E-9</v>
      </c>
      <c r="BR184" s="36">
        <v>2.1799999999999999E-9</v>
      </c>
      <c r="BS184" s="36">
        <v>2.16069250901</v>
      </c>
      <c r="BT184" s="36">
        <v>177.87437278589999</v>
      </c>
      <c r="BU184" s="30">
        <f t="shared" si="172"/>
        <v>8.4157989128175806E-10</v>
      </c>
      <c r="BV184" s="30">
        <f t="shared" si="173"/>
        <v>8.4163341708034686E-10</v>
      </c>
      <c r="BW184" s="30">
        <f t="shared" si="174"/>
        <v>8.4163341699002588E-10</v>
      </c>
      <c r="BX184" s="30">
        <f t="shared" si="175"/>
        <v>8.4163341699002639E-10</v>
      </c>
      <c r="BZ184" s="36"/>
      <c r="CA184" s="36"/>
      <c r="CB184" s="36"/>
      <c r="CH184" s="36"/>
      <c r="CI184" s="36"/>
      <c r="CJ184" s="36"/>
      <c r="CP184" s="36"/>
      <c r="CQ184" s="36"/>
      <c r="CR184" s="36"/>
      <c r="CX184" s="36"/>
      <c r="CY184" s="36"/>
      <c r="CZ184" s="36"/>
      <c r="DF184" s="36">
        <v>6.4089999999999998E-7</v>
      </c>
      <c r="DG184" s="36">
        <v>4.0985475747600004</v>
      </c>
      <c r="DH184" s="36">
        <v>327.43756992049998</v>
      </c>
      <c r="DI184" s="30">
        <f t="shared" si="176"/>
        <v>-4.1885265672677181E-7</v>
      </c>
      <c r="DJ184" s="30">
        <f t="shared" si="177"/>
        <v>-4.1882888823261869E-7</v>
      </c>
      <c r="DK184" s="30">
        <f t="shared" si="178"/>
        <v>-4.1882888827272745E-7</v>
      </c>
      <c r="DL184" s="30">
        <f t="shared" si="179"/>
        <v>-4.1882888827272745E-7</v>
      </c>
      <c r="DN184" s="36">
        <v>1.2373999999999999E-7</v>
      </c>
      <c r="DO184" s="36">
        <v>1.01456317602</v>
      </c>
      <c r="DP184" s="36">
        <v>329.72519178089999</v>
      </c>
      <c r="DQ184" s="30">
        <f t="shared" si="180"/>
        <v>8.4993342063547623E-8</v>
      </c>
      <c r="DR184" s="30">
        <f t="shared" si="181"/>
        <v>8.498890481028031E-8</v>
      </c>
      <c r="DS184" s="30">
        <f t="shared" si="182"/>
        <v>8.4988904817768108E-8</v>
      </c>
      <c r="DT184" s="30">
        <f t="shared" si="183"/>
        <v>8.4988904817768081E-8</v>
      </c>
      <c r="DV184" s="36">
        <v>3.0360000000000002E-8</v>
      </c>
      <c r="DW184" s="36">
        <v>2.5542667534999999</v>
      </c>
      <c r="DX184" s="36">
        <v>6069.7767545533998</v>
      </c>
      <c r="DY184" s="30">
        <f t="shared" si="184"/>
        <v>2.8857955330227042E-8</v>
      </c>
      <c r="DZ184" s="30">
        <f t="shared" si="185"/>
        <v>2.8866509459547805E-8</v>
      </c>
      <c r="EA184" s="30">
        <f t="shared" si="186"/>
        <v>2.8866509445133302E-8</v>
      </c>
      <c r="EB184" s="30">
        <f t="shared" si="187"/>
        <v>2.8866509445133372E-8</v>
      </c>
      <c r="ED184" s="36"/>
      <c r="EE184" s="36"/>
      <c r="EF184" s="36"/>
      <c r="EL184" s="36"/>
      <c r="EM184" s="36"/>
      <c r="EN184" s="36"/>
      <c r="ET184" s="36"/>
      <c r="EU184" s="36"/>
      <c r="EV184" s="36"/>
    </row>
    <row r="185" spans="14:152" s="30" customFormat="1" ht="12.75">
      <c r="N185" s="36">
        <v>1.6806000000000001E-7</v>
      </c>
      <c r="O185" s="36">
        <v>3.2795358332300002</v>
      </c>
      <c r="P185" s="36">
        <v>98.899988524600005</v>
      </c>
      <c r="Q185" s="30">
        <f t="shared" si="152"/>
        <v>-1.5410350952383117E-7</v>
      </c>
      <c r="R185" s="30">
        <f t="shared" si="153"/>
        <v>-1.5410251716477457E-7</v>
      </c>
      <c r="S185" s="30">
        <f t="shared" si="154"/>
        <v>-1.5410251716644918E-7</v>
      </c>
      <c r="T185" s="30">
        <f t="shared" si="155"/>
        <v>-1.5410251716644918E-7</v>
      </c>
      <c r="V185" s="36">
        <v>2.5909999999999998E-8</v>
      </c>
      <c r="W185" s="36">
        <v>3.7988028574400001</v>
      </c>
      <c r="X185" s="36">
        <v>17.265475387399999</v>
      </c>
      <c r="Y185" s="30">
        <f t="shared" si="156"/>
        <v>-2.1931979491499408E-8</v>
      </c>
      <c r="Z185" s="30">
        <f t="shared" si="157"/>
        <v>-2.1932015132891077E-8</v>
      </c>
      <c r="AA185" s="30">
        <f t="shared" si="158"/>
        <v>-2.1932015132830938E-8</v>
      </c>
      <c r="AB185" s="30">
        <f t="shared" si="159"/>
        <v>-2.1932015132830938E-8</v>
      </c>
      <c r="AD185" s="36">
        <v>5.3700000000000003E-9</v>
      </c>
      <c r="AE185" s="36">
        <v>2.5937622173600001</v>
      </c>
      <c r="AF185" s="36">
        <v>313.21047591889999</v>
      </c>
      <c r="AG185" s="30">
        <f t="shared" si="160"/>
        <v>3.5151982390324841E-9</v>
      </c>
      <c r="AH185" s="30">
        <f t="shared" si="161"/>
        <v>3.5153884995627529E-9</v>
      </c>
      <c r="AI185" s="30">
        <f t="shared" si="162"/>
        <v>3.5153884992417059E-9</v>
      </c>
      <c r="AJ185" s="30">
        <f t="shared" si="163"/>
        <v>3.5153884992417071E-9</v>
      </c>
      <c r="AL185" s="36"/>
      <c r="AM185" s="36"/>
      <c r="AN185" s="36"/>
      <c r="AT185" s="36"/>
      <c r="AU185" s="36"/>
      <c r="AV185" s="36"/>
      <c r="BB185" s="36"/>
      <c r="BC185" s="36"/>
      <c r="BD185" s="36"/>
      <c r="BJ185" s="36">
        <v>1.6079999999999999E-8</v>
      </c>
      <c r="BK185" s="36">
        <v>4.6672413281800003</v>
      </c>
      <c r="BL185" s="36">
        <v>269.9214467406</v>
      </c>
      <c r="BM185" s="30">
        <f t="shared" si="168"/>
        <v>-1.6073215729411752E-8</v>
      </c>
      <c r="BN185" s="30">
        <f t="shared" si="169"/>
        <v>-1.6073234580575513E-8</v>
      </c>
      <c r="BO185" s="30">
        <f t="shared" si="170"/>
        <v>-1.6073234580543726E-8</v>
      </c>
      <c r="BP185" s="30">
        <f t="shared" si="171"/>
        <v>-1.6073234580543726E-8</v>
      </c>
      <c r="BR185" s="36">
        <v>2.5399999999999999E-9</v>
      </c>
      <c r="BS185" s="36">
        <v>4.5165253464799999</v>
      </c>
      <c r="BT185" s="36">
        <v>1148.2476104062</v>
      </c>
      <c r="BU185" s="30">
        <f t="shared" si="172"/>
        <v>-7.0004157037221976E-10</v>
      </c>
      <c r="BV185" s="30">
        <f t="shared" si="173"/>
        <v>-7.0046108110162666E-10</v>
      </c>
      <c r="BW185" s="30">
        <f t="shared" si="174"/>
        <v>-7.0046108039374576E-10</v>
      </c>
      <c r="BX185" s="30">
        <f t="shared" si="175"/>
        <v>-7.0046108039374793E-10</v>
      </c>
      <c r="BZ185" s="36"/>
      <c r="CA185" s="36"/>
      <c r="CB185" s="36"/>
      <c r="CH185" s="36"/>
      <c r="CI185" s="36"/>
      <c r="CJ185" s="36"/>
      <c r="CP185" s="36"/>
      <c r="CQ185" s="36"/>
      <c r="CR185" s="36"/>
      <c r="CX185" s="36"/>
      <c r="CY185" s="36"/>
      <c r="CZ185" s="36"/>
      <c r="DF185" s="36">
        <v>5.5306E-7</v>
      </c>
      <c r="DG185" s="36">
        <v>1.6045689652099999</v>
      </c>
      <c r="DH185" s="36">
        <v>543.02428721889999</v>
      </c>
      <c r="DI185" s="30">
        <f t="shared" si="176"/>
        <v>9.0583609696891947E-8</v>
      </c>
      <c r="DJ185" s="30">
        <f t="shared" si="177"/>
        <v>9.0539276543569216E-8</v>
      </c>
      <c r="DK185" s="30">
        <f t="shared" si="178"/>
        <v>9.0539276618379351E-8</v>
      </c>
      <c r="DL185" s="30">
        <f t="shared" si="179"/>
        <v>9.0539276618379113E-8</v>
      </c>
      <c r="DN185" s="36">
        <v>1.0747E-7</v>
      </c>
      <c r="DO185" s="36">
        <v>1.58065203003</v>
      </c>
      <c r="DP185" s="36">
        <v>212.77783057619999</v>
      </c>
      <c r="DQ185" s="30">
        <f t="shared" si="180"/>
        <v>9.8949146285412458E-8</v>
      </c>
      <c r="DR185" s="30">
        <f t="shared" si="181"/>
        <v>9.8950481544470628E-8</v>
      </c>
      <c r="DS185" s="30">
        <f t="shared" si="182"/>
        <v>9.895048154221756E-8</v>
      </c>
      <c r="DT185" s="30">
        <f t="shared" si="183"/>
        <v>9.895048154221756E-8</v>
      </c>
      <c r="DV185" s="36">
        <v>3.1160000000000002E-8</v>
      </c>
      <c r="DW185" s="36">
        <v>2.6722097200400001</v>
      </c>
      <c r="DX185" s="36">
        <v>52.690198039499997</v>
      </c>
      <c r="DY185" s="30">
        <f t="shared" si="184"/>
        <v>-2.2553071458248566E-8</v>
      </c>
      <c r="DZ185" s="30">
        <f t="shared" si="185"/>
        <v>-2.2552901932900646E-8</v>
      </c>
      <c r="EA185" s="30">
        <f t="shared" si="186"/>
        <v>-2.2552901933186712E-8</v>
      </c>
      <c r="EB185" s="30">
        <f t="shared" si="187"/>
        <v>-2.2552901933186712E-8</v>
      </c>
      <c r="ED185" s="36"/>
      <c r="EE185" s="36"/>
      <c r="EF185" s="36"/>
      <c r="EL185" s="36"/>
      <c r="EM185" s="36"/>
      <c r="EN185" s="36"/>
      <c r="ET185" s="36"/>
      <c r="EU185" s="36"/>
      <c r="EV185" s="36"/>
    </row>
    <row r="186" spans="14:152" s="30" customFormat="1" ht="12.75">
      <c r="N186" s="36">
        <v>2.0832999999999999E-7</v>
      </c>
      <c r="O186" s="36">
        <v>2.0165593590899999</v>
      </c>
      <c r="P186" s="36">
        <v>860.30992875280003</v>
      </c>
      <c r="Q186" s="30">
        <f t="shared" si="152"/>
        <v>-1.9283638097951175E-7</v>
      </c>
      <c r="R186" s="30">
        <f t="shared" si="153"/>
        <v>-1.9284652859915261E-7</v>
      </c>
      <c r="S186" s="30">
        <f t="shared" si="154"/>
        <v>-1.9284652858203174E-7</v>
      </c>
      <c r="T186" s="30">
        <f t="shared" si="155"/>
        <v>-1.9284652858203182E-7</v>
      </c>
      <c r="V186" s="36">
        <v>3.4949999999999999E-8</v>
      </c>
      <c r="W186" s="36">
        <v>5.2990252544300001</v>
      </c>
      <c r="X186" s="36">
        <v>350.33211960040001</v>
      </c>
      <c r="Y186" s="30">
        <f t="shared" si="156"/>
        <v>-3.4145395124558335E-8</v>
      </c>
      <c r="Z186" s="30">
        <f t="shared" si="157"/>
        <v>-3.414578594982313E-8</v>
      </c>
      <c r="AA186" s="30">
        <f t="shared" si="158"/>
        <v>-3.4145785949163714E-8</v>
      </c>
      <c r="AB186" s="30">
        <f t="shared" si="159"/>
        <v>-3.4145785949163714E-8</v>
      </c>
      <c r="AD186" s="36">
        <v>4.1000000000000003E-9</v>
      </c>
      <c r="AE186" s="36">
        <v>4.2214778761699998</v>
      </c>
      <c r="AF186" s="36">
        <v>867.42347575359997</v>
      </c>
      <c r="AG186" s="30">
        <f t="shared" si="160"/>
        <v>3.4113782408682661E-9</v>
      </c>
      <c r="AH186" s="30">
        <f t="shared" si="161"/>
        <v>3.4110830094605469E-9</v>
      </c>
      <c r="AI186" s="30">
        <f t="shared" si="162"/>
        <v>3.4110830099587834E-9</v>
      </c>
      <c r="AJ186" s="30">
        <f t="shared" si="163"/>
        <v>3.4110830099587809E-9</v>
      </c>
      <c r="AL186" s="36"/>
      <c r="AM186" s="36"/>
      <c r="AN186" s="36"/>
      <c r="AT186" s="36"/>
      <c r="AU186" s="36"/>
      <c r="AV186" s="36"/>
      <c r="BB186" s="36"/>
      <c r="BC186" s="36"/>
      <c r="BD186" s="36"/>
      <c r="BJ186" s="36">
        <v>1.5250000000000001E-8</v>
      </c>
      <c r="BK186" s="36">
        <v>1.4793932942300001</v>
      </c>
      <c r="BL186" s="36">
        <v>198.32124191099999</v>
      </c>
      <c r="BM186" s="30">
        <f t="shared" si="168"/>
        <v>1.4163341951588625E-8</v>
      </c>
      <c r="BN186" s="30">
        <f t="shared" si="169"/>
        <v>1.4163509720177229E-8</v>
      </c>
      <c r="BO186" s="30">
        <f t="shared" si="170"/>
        <v>1.416350971989414E-8</v>
      </c>
      <c r="BP186" s="30">
        <f t="shared" si="171"/>
        <v>1.4163509719894142E-8</v>
      </c>
      <c r="BR186" s="36">
        <v>2.11E-9</v>
      </c>
      <c r="BS186" s="36">
        <v>2.8269962732599998</v>
      </c>
      <c r="BT186" s="36">
        <v>106.2741679563</v>
      </c>
      <c r="BU186" s="30">
        <f t="shared" si="172"/>
        <v>-1.3052384588239945E-9</v>
      </c>
      <c r="BV186" s="30">
        <f t="shared" si="173"/>
        <v>-1.3052120946918004E-9</v>
      </c>
      <c r="BW186" s="30">
        <f t="shared" si="174"/>
        <v>-1.3052120947362886E-9</v>
      </c>
      <c r="BX186" s="30">
        <f t="shared" si="175"/>
        <v>-1.3052120947362886E-9</v>
      </c>
      <c r="BZ186" s="36"/>
      <c r="CA186" s="36"/>
      <c r="CB186" s="36"/>
      <c r="CH186" s="36"/>
      <c r="CI186" s="36"/>
      <c r="CJ186" s="36"/>
      <c r="CP186" s="36"/>
      <c r="CQ186" s="36"/>
      <c r="CR186" s="36"/>
      <c r="CX186" s="36"/>
      <c r="CY186" s="36"/>
      <c r="CZ186" s="36"/>
      <c r="DF186" s="36">
        <v>5.7986999999999996E-7</v>
      </c>
      <c r="DG186" s="36">
        <v>5.4726912433999999</v>
      </c>
      <c r="DH186" s="36">
        <v>347.8844390456</v>
      </c>
      <c r="DI186" s="30">
        <f t="shared" si="176"/>
        <v>-5.3359122130143434E-7</v>
      </c>
      <c r="DJ186" s="30">
        <f t="shared" si="177"/>
        <v>-5.3360303744745719E-7</v>
      </c>
      <c r="DK186" s="30">
        <f t="shared" si="178"/>
        <v>-5.3360303742751931E-7</v>
      </c>
      <c r="DL186" s="30">
        <f t="shared" si="179"/>
        <v>-5.3360303742751941E-7</v>
      </c>
      <c r="DN186" s="36">
        <v>1.2758000000000001E-7</v>
      </c>
      <c r="DO186" s="36">
        <v>1.9195237324000001</v>
      </c>
      <c r="DP186" s="36">
        <v>1581.9593482830001</v>
      </c>
      <c r="DQ186" s="30">
        <f t="shared" si="180"/>
        <v>1.0750737721088741E-7</v>
      </c>
      <c r="DR186" s="30">
        <f t="shared" si="181"/>
        <v>1.0749111305990938E-7</v>
      </c>
      <c r="DS186" s="30">
        <f t="shared" si="182"/>
        <v>1.074911130873593E-7</v>
      </c>
      <c r="DT186" s="30">
        <f t="shared" si="183"/>
        <v>1.0749111308735917E-7</v>
      </c>
      <c r="DV186" s="36">
        <v>2.3709999999999999E-8</v>
      </c>
      <c r="DW186" s="36">
        <v>0.89591351821999998</v>
      </c>
      <c r="DX186" s="36">
        <v>121.2520214833</v>
      </c>
      <c r="DY186" s="30">
        <f t="shared" si="184"/>
        <v>2.3119631359522231E-8</v>
      </c>
      <c r="DZ186" s="30">
        <f t="shared" si="185"/>
        <v>2.3119726756056851E-8</v>
      </c>
      <c r="EA186" s="30">
        <f t="shared" si="186"/>
        <v>2.3119726755895885E-8</v>
      </c>
      <c r="EB186" s="30">
        <f t="shared" si="187"/>
        <v>2.3119726755895885E-8</v>
      </c>
      <c r="ED186" s="36"/>
      <c r="EE186" s="36"/>
      <c r="EF186" s="36"/>
      <c r="EL186" s="36"/>
      <c r="EM186" s="36"/>
      <c r="EN186" s="36"/>
      <c r="ET186" s="36"/>
      <c r="EU186" s="36"/>
      <c r="EV186" s="36"/>
    </row>
    <row r="187" spans="14:152" s="30" customFormat="1" ht="12.75">
      <c r="N187" s="36">
        <v>1.7938999999999999E-7</v>
      </c>
      <c r="O187" s="36">
        <v>3.1432949801199999</v>
      </c>
      <c r="P187" s="36">
        <v>831.85574074960005</v>
      </c>
      <c r="Q187" s="30">
        <f t="shared" si="152"/>
        <v>1.8231524399599401E-8</v>
      </c>
      <c r="R187" s="30">
        <f t="shared" si="153"/>
        <v>1.8209310060268847E-8</v>
      </c>
      <c r="S187" s="30">
        <f t="shared" si="154"/>
        <v>1.8209310097754409E-8</v>
      </c>
      <c r="T187" s="30">
        <f t="shared" si="155"/>
        <v>1.8209310097754253E-8</v>
      </c>
      <c r="V187" s="36">
        <v>2.859E-8</v>
      </c>
      <c r="W187" s="36">
        <v>3.7280495065900001</v>
      </c>
      <c r="X187" s="36">
        <v>6076.8903015542001</v>
      </c>
      <c r="Y187" s="30">
        <f t="shared" si="156"/>
        <v>3.4390947055030103E-9</v>
      </c>
      <c r="Z187" s="30">
        <f t="shared" si="157"/>
        <v>3.4649021783039804E-9</v>
      </c>
      <c r="AA187" s="30">
        <f t="shared" si="158"/>
        <v>3.4649021347577511E-9</v>
      </c>
      <c r="AB187" s="30">
        <f t="shared" si="159"/>
        <v>3.4649021347579529E-9</v>
      </c>
      <c r="AD187" s="36">
        <v>4.08E-9</v>
      </c>
      <c r="AE187" s="36">
        <v>3.0605777278800002</v>
      </c>
      <c r="AF187" s="36">
        <v>424.15051032119999</v>
      </c>
      <c r="AG187" s="30">
        <f t="shared" si="160"/>
        <v>3.0971880462134066E-9</v>
      </c>
      <c r="AH187" s="30">
        <f t="shared" si="161"/>
        <v>3.0973566064857655E-9</v>
      </c>
      <c r="AI187" s="30">
        <f t="shared" si="162"/>
        <v>3.0973566062013403E-9</v>
      </c>
      <c r="AJ187" s="30">
        <f t="shared" si="163"/>
        <v>3.0973566062013411E-9</v>
      </c>
      <c r="AL187" s="36"/>
      <c r="AM187" s="36"/>
      <c r="AN187" s="36"/>
      <c r="AT187" s="36"/>
      <c r="AU187" s="36"/>
      <c r="AV187" s="36"/>
      <c r="BB187" s="36"/>
      <c r="BC187" s="36"/>
      <c r="BD187" s="36"/>
      <c r="BJ187" s="36">
        <v>1.4079999999999999E-8</v>
      </c>
      <c r="BK187" s="36">
        <v>1.3849184674999999</v>
      </c>
      <c r="BL187" s="36">
        <v>501.37978944330001</v>
      </c>
      <c r="BM187" s="30">
        <f t="shared" si="168"/>
        <v>2.462228141775875E-9</v>
      </c>
      <c r="BN187" s="30">
        <f t="shared" si="169"/>
        <v>2.4611880610051472E-9</v>
      </c>
      <c r="BO187" s="30">
        <f t="shared" si="170"/>
        <v>2.4611880627602379E-9</v>
      </c>
      <c r="BP187" s="30">
        <f t="shared" si="171"/>
        <v>2.4611880627602321E-9</v>
      </c>
      <c r="BR187" s="36">
        <v>2.2999999999999999E-9</v>
      </c>
      <c r="BS187" s="36">
        <v>4.6317174340599996</v>
      </c>
      <c r="BT187" s="36">
        <v>107.0249274817</v>
      </c>
      <c r="BU187" s="30">
        <f t="shared" si="172"/>
        <v>-1.4356095710616252E-9</v>
      </c>
      <c r="BV187" s="30">
        <f t="shared" si="173"/>
        <v>-1.4356383488095249E-9</v>
      </c>
      <c r="BW187" s="30">
        <f t="shared" si="174"/>
        <v>-1.4356383487609638E-9</v>
      </c>
      <c r="BX187" s="30">
        <f t="shared" si="175"/>
        <v>-1.4356383487609652E-9</v>
      </c>
      <c r="BZ187" s="36"/>
      <c r="CA187" s="36"/>
      <c r="CB187" s="36"/>
      <c r="CH187" s="36"/>
      <c r="CI187" s="36"/>
      <c r="CJ187" s="36"/>
      <c r="CP187" s="36"/>
      <c r="CQ187" s="36"/>
      <c r="CR187" s="36"/>
      <c r="CX187" s="36"/>
      <c r="CY187" s="36"/>
      <c r="CZ187" s="36"/>
      <c r="DF187" s="36">
        <v>7.3580999999999997E-7</v>
      </c>
      <c r="DG187" s="36">
        <v>3.72292337326</v>
      </c>
      <c r="DH187" s="36">
        <v>92.047073954699997</v>
      </c>
      <c r="DI187" s="30">
        <f t="shared" si="176"/>
        <v>-7.3395778768893389E-7</v>
      </c>
      <c r="DJ187" s="30">
        <f t="shared" si="177"/>
        <v>-7.3395850627134618E-7</v>
      </c>
      <c r="DK187" s="30">
        <f t="shared" si="178"/>
        <v>-7.3395850627013376E-7</v>
      </c>
      <c r="DL187" s="30">
        <f t="shared" si="179"/>
        <v>-7.3395850627013376E-7</v>
      </c>
      <c r="DN187" s="36">
        <v>1.1943999999999999E-7</v>
      </c>
      <c r="DO187" s="36">
        <v>4.4472092242299999</v>
      </c>
      <c r="DP187" s="36">
        <v>32.243328914400003</v>
      </c>
      <c r="DQ187" s="30">
        <f t="shared" si="180"/>
        <v>-5.1301228624185577E-8</v>
      </c>
      <c r="DR187" s="30">
        <f t="shared" si="181"/>
        <v>-5.1301749033008485E-8</v>
      </c>
      <c r="DS187" s="30">
        <f t="shared" si="182"/>
        <v>-5.1301749032130383E-8</v>
      </c>
      <c r="DT187" s="30">
        <f t="shared" si="183"/>
        <v>-5.1301749032130383E-8</v>
      </c>
      <c r="DV187" s="36">
        <v>2.9929999999999997E-8</v>
      </c>
      <c r="DW187" s="36">
        <v>3.9695782745399999</v>
      </c>
      <c r="DX187" s="36">
        <v>9999.9864507729999</v>
      </c>
      <c r="DY187" s="30">
        <f t="shared" si="184"/>
        <v>1.0549233277922479E-8</v>
      </c>
      <c r="DZ187" s="30">
        <f t="shared" si="185"/>
        <v>1.0507309331807715E-8</v>
      </c>
      <c r="EA187" s="30">
        <f t="shared" si="186"/>
        <v>1.0507309402571837E-8</v>
      </c>
      <c r="EB187" s="30">
        <f t="shared" si="187"/>
        <v>1.0507309402571637E-8</v>
      </c>
      <c r="ED187" s="36"/>
      <c r="EE187" s="36"/>
      <c r="EF187" s="36"/>
      <c r="EL187" s="36"/>
      <c r="EM187" s="36"/>
      <c r="EN187" s="36"/>
      <c r="ET187" s="36"/>
      <c r="EU187" s="36"/>
      <c r="EV187" s="36"/>
    </row>
    <row r="188" spans="14:152" s="30" customFormat="1" ht="12.75">
      <c r="N188" s="36">
        <v>1.5653000000000001E-7</v>
      </c>
      <c r="O188" s="36">
        <v>3.10137669623</v>
      </c>
      <c r="P188" s="36">
        <v>106.2741679563</v>
      </c>
      <c r="Q188" s="30">
        <f t="shared" si="152"/>
        <v>-1.2653024830885231E-7</v>
      </c>
      <c r="R188" s="30">
        <f t="shared" si="153"/>
        <v>-1.2652878286341849E-7</v>
      </c>
      <c r="S188" s="30">
        <f t="shared" si="154"/>
        <v>-1.2652878286589135E-7</v>
      </c>
      <c r="T188" s="30">
        <f t="shared" si="155"/>
        <v>-1.2652878286589135E-7</v>
      </c>
      <c r="V188" s="36">
        <v>2.775E-8</v>
      </c>
      <c r="W188" s="36">
        <v>0.23549396237</v>
      </c>
      <c r="X188" s="36">
        <v>357.4456666012</v>
      </c>
      <c r="Y188" s="30">
        <f t="shared" si="156"/>
        <v>-4.8477125775658526E-9</v>
      </c>
      <c r="Z188" s="30">
        <f t="shared" si="157"/>
        <v>-4.8491740138790982E-9</v>
      </c>
      <c r="AA188" s="30">
        <f t="shared" si="158"/>
        <v>-4.849174011413018E-9</v>
      </c>
      <c r="AB188" s="30">
        <f t="shared" si="159"/>
        <v>-4.8491740114130296E-9</v>
      </c>
      <c r="AD188" s="36">
        <v>4.0700000000000002E-9</v>
      </c>
      <c r="AE188" s="36">
        <v>3.7937601393799998</v>
      </c>
      <c r="AF188" s="36">
        <v>24.379022388199999</v>
      </c>
      <c r="AG188" s="30">
        <f t="shared" si="160"/>
        <v>-3.5380826754301491E-9</v>
      </c>
      <c r="AH188" s="30">
        <f t="shared" si="161"/>
        <v>-3.5380900140349018E-9</v>
      </c>
      <c r="AI188" s="30">
        <f t="shared" si="162"/>
        <v>-3.5380900140225185E-9</v>
      </c>
      <c r="AJ188" s="30">
        <f t="shared" si="163"/>
        <v>-3.5380900140225185E-9</v>
      </c>
      <c r="AL188" s="36"/>
      <c r="AM188" s="36"/>
      <c r="AN188" s="36"/>
      <c r="AT188" s="36"/>
      <c r="AU188" s="36"/>
      <c r="AV188" s="36"/>
      <c r="BB188" s="36"/>
      <c r="BC188" s="36"/>
      <c r="BD188" s="36"/>
      <c r="BJ188" s="36">
        <v>1.3270000000000001E-8</v>
      </c>
      <c r="BK188" s="36">
        <v>0.23760037979000001</v>
      </c>
      <c r="BL188" s="36">
        <v>148.0787244263</v>
      </c>
      <c r="BM188" s="30">
        <f t="shared" si="168"/>
        <v>1.1074828887224008E-8</v>
      </c>
      <c r="BN188" s="30">
        <f t="shared" si="169"/>
        <v>1.1074666901615404E-8</v>
      </c>
      <c r="BO188" s="30">
        <f t="shared" si="170"/>
        <v>1.1074666901888751E-8</v>
      </c>
      <c r="BP188" s="30">
        <f t="shared" si="171"/>
        <v>1.1074666901888749E-8</v>
      </c>
      <c r="BR188" s="36">
        <v>2.0099999999999999E-9</v>
      </c>
      <c r="BS188" s="36">
        <v>4.5215256222300004</v>
      </c>
      <c r="BT188" s="36">
        <v>508.35032409220003</v>
      </c>
      <c r="BU188" s="30">
        <f t="shared" si="172"/>
        <v>-2.6483673841297939E-10</v>
      </c>
      <c r="BV188" s="30">
        <f t="shared" si="173"/>
        <v>-2.6468517395423707E-10</v>
      </c>
      <c r="BW188" s="30">
        <f t="shared" si="174"/>
        <v>-2.6468517420999475E-10</v>
      </c>
      <c r="BX188" s="30">
        <f t="shared" si="175"/>
        <v>-2.6468517420999387E-10</v>
      </c>
      <c r="BZ188" s="36"/>
      <c r="CA188" s="36"/>
      <c r="CB188" s="36"/>
      <c r="CH188" s="36"/>
      <c r="CI188" s="36"/>
      <c r="CJ188" s="36"/>
      <c r="CP188" s="36"/>
      <c r="CQ188" s="36"/>
      <c r="CR188" s="36"/>
      <c r="CX188" s="36"/>
      <c r="CY188" s="36"/>
      <c r="CZ188" s="36"/>
      <c r="DF188" s="36">
        <v>7.3760000000000004E-7</v>
      </c>
      <c r="DG188" s="36">
        <v>3.5704534261499998</v>
      </c>
      <c r="DH188" s="36">
        <v>1.4844727083</v>
      </c>
      <c r="DI188" s="30">
        <f t="shared" si="176"/>
        <v>-6.7330478575391477E-7</v>
      </c>
      <c r="DJ188" s="30">
        <f t="shared" si="177"/>
        <v>-6.7330485265747248E-7</v>
      </c>
      <c r="DK188" s="30">
        <f t="shared" si="178"/>
        <v>-6.7330485265735951E-7</v>
      </c>
      <c r="DL188" s="30">
        <f t="shared" si="179"/>
        <v>-6.7330485265735951E-7</v>
      </c>
      <c r="DN188" s="36">
        <v>1.1864999999999999E-7</v>
      </c>
      <c r="DO188" s="36">
        <v>5.10696147162</v>
      </c>
      <c r="DP188" s="36">
        <v>4.6658664459999999</v>
      </c>
      <c r="DQ188" s="30">
        <f t="shared" si="180"/>
        <v>4.2762077437886868E-8</v>
      </c>
      <c r="DR188" s="30">
        <f t="shared" si="181"/>
        <v>4.2762000165267705E-8</v>
      </c>
      <c r="DS188" s="30">
        <f t="shared" si="182"/>
        <v>4.2762000165398048E-8</v>
      </c>
      <c r="DT188" s="30">
        <f t="shared" si="183"/>
        <v>4.2762000165398048E-8</v>
      </c>
      <c r="DV188" s="36">
        <v>3.0880000000000003E-8</v>
      </c>
      <c r="DW188" s="36">
        <v>0.40656113014</v>
      </c>
      <c r="DX188" s="36">
        <v>561.18353448360006</v>
      </c>
      <c r="DY188" s="30">
        <f t="shared" si="184"/>
        <v>-2.7982888938073101E-8</v>
      </c>
      <c r="DZ188" s="30">
        <f t="shared" si="185"/>
        <v>-2.798398543679031E-8</v>
      </c>
      <c r="EA188" s="30">
        <f t="shared" si="186"/>
        <v>-2.7983985434940198E-8</v>
      </c>
      <c r="EB188" s="30">
        <f t="shared" si="187"/>
        <v>-2.7983985434940205E-8</v>
      </c>
      <c r="ED188" s="36"/>
      <c r="EE188" s="36"/>
      <c r="EF188" s="36"/>
      <c r="EL188" s="36"/>
      <c r="EM188" s="36"/>
      <c r="EN188" s="36"/>
      <c r="ET188" s="36"/>
      <c r="EU188" s="36"/>
      <c r="EV188" s="36"/>
    </row>
    <row r="189" spans="14:152" s="30" customFormat="1" ht="12.75">
      <c r="N189" s="36">
        <v>1.8234999999999999E-7</v>
      </c>
      <c r="O189" s="36">
        <v>5.2259517248199998</v>
      </c>
      <c r="P189" s="36">
        <v>73.297125859000005</v>
      </c>
      <c r="Q189" s="30">
        <f t="shared" si="152"/>
        <v>1.9503517432084743E-8</v>
      </c>
      <c r="R189" s="30">
        <f t="shared" si="153"/>
        <v>1.950152889598762E-8</v>
      </c>
      <c r="S189" s="30">
        <f t="shared" si="154"/>
        <v>1.9501528899343171E-8</v>
      </c>
      <c r="T189" s="30">
        <f t="shared" si="155"/>
        <v>1.9501528899343171E-8</v>
      </c>
      <c r="V189" s="36">
        <v>2.976E-8</v>
      </c>
      <c r="W189" s="36">
        <v>2.48769315964</v>
      </c>
      <c r="X189" s="36">
        <v>46.470422915999997</v>
      </c>
      <c r="Y189" s="30">
        <f t="shared" si="156"/>
        <v>-1.8228441728838791E-8</v>
      </c>
      <c r="Z189" s="30">
        <f t="shared" si="157"/>
        <v>-1.822827814927595E-8</v>
      </c>
      <c r="AA189" s="30">
        <f t="shared" si="158"/>
        <v>-1.8228278149551987E-8</v>
      </c>
      <c r="AB189" s="30">
        <f t="shared" si="159"/>
        <v>-1.8228278149551987E-8</v>
      </c>
      <c r="AD189" s="36">
        <v>5.69E-9</v>
      </c>
      <c r="AE189" s="36">
        <v>3.68547825941</v>
      </c>
      <c r="AF189" s="36">
        <v>350.33211960040001</v>
      </c>
      <c r="AG189" s="30">
        <f t="shared" si="160"/>
        <v>-9.7520658410998693E-10</v>
      </c>
      <c r="AH189" s="30">
        <f t="shared" si="161"/>
        <v>-9.7491271157200565E-10</v>
      </c>
      <c r="AI189" s="30">
        <f t="shared" si="162"/>
        <v>-9.7491271206790063E-10</v>
      </c>
      <c r="AJ189" s="30">
        <f t="shared" si="163"/>
        <v>-9.7491271206789939E-10</v>
      </c>
      <c r="AL189" s="36"/>
      <c r="AM189" s="36"/>
      <c r="AN189" s="36"/>
      <c r="AT189" s="36"/>
      <c r="AU189" s="36"/>
      <c r="AV189" s="36"/>
      <c r="BB189" s="36"/>
      <c r="BC189" s="36"/>
      <c r="BD189" s="36"/>
      <c r="BJ189" s="36">
        <v>1.3049999999999999E-8</v>
      </c>
      <c r="BK189" s="36">
        <v>2.4120177202300002</v>
      </c>
      <c r="BL189" s="36">
        <v>275.55052103309998</v>
      </c>
      <c r="BM189" s="30">
        <f t="shared" si="168"/>
        <v>8.272426867323785E-9</v>
      </c>
      <c r="BN189" s="30">
        <f t="shared" si="169"/>
        <v>8.2728430220315092E-9</v>
      </c>
      <c r="BO189" s="30">
        <f t="shared" si="170"/>
        <v>8.2728430213292842E-9</v>
      </c>
      <c r="BP189" s="30">
        <f t="shared" si="171"/>
        <v>8.2728430213292858E-9</v>
      </c>
      <c r="BR189" s="36">
        <v>2.2999999999999999E-9</v>
      </c>
      <c r="BS189" s="36">
        <v>5.9356079850799999</v>
      </c>
      <c r="BT189" s="36">
        <v>618.55664531160005</v>
      </c>
      <c r="BU189" s="30">
        <f t="shared" si="172"/>
        <v>-1.8508225827054689E-9</v>
      </c>
      <c r="BV189" s="30">
        <f t="shared" si="173"/>
        <v>-1.8506961900941594E-9</v>
      </c>
      <c r="BW189" s="30">
        <f t="shared" si="174"/>
        <v>-1.8506961903074531E-9</v>
      </c>
      <c r="BX189" s="30">
        <f t="shared" si="175"/>
        <v>-1.8506961903074525E-9</v>
      </c>
      <c r="BZ189" s="36"/>
      <c r="CA189" s="36"/>
      <c r="CB189" s="36"/>
      <c r="CH189" s="36"/>
      <c r="CI189" s="36"/>
      <c r="CJ189" s="36"/>
      <c r="CP189" s="36"/>
      <c r="CQ189" s="36"/>
      <c r="CR189" s="36"/>
      <c r="CX189" s="36"/>
      <c r="CY189" s="36"/>
      <c r="CZ189" s="36"/>
      <c r="DF189" s="36">
        <v>6.4939999999999998E-7</v>
      </c>
      <c r="DG189" s="36">
        <v>2.4473962917400001</v>
      </c>
      <c r="DH189" s="36">
        <v>267.4737661858</v>
      </c>
      <c r="DI189" s="30">
        <f t="shared" si="176"/>
        <v>3.7011637988436489E-7</v>
      </c>
      <c r="DJ189" s="30">
        <f t="shared" si="177"/>
        <v>3.7013773657350531E-7</v>
      </c>
      <c r="DK189" s="30">
        <f t="shared" si="178"/>
        <v>3.7013773653746776E-7</v>
      </c>
      <c r="DL189" s="30">
        <f t="shared" si="179"/>
        <v>3.7013773653746781E-7</v>
      </c>
      <c r="DN189" s="36">
        <v>1.1861E-7</v>
      </c>
      <c r="DO189" s="36">
        <v>4.3084760707800003</v>
      </c>
      <c r="DP189" s="36">
        <v>618.55664531160005</v>
      </c>
      <c r="DQ189" s="30">
        <f t="shared" si="180"/>
        <v>7.5678161561477917E-8</v>
      </c>
      <c r="DR189" s="30">
        <f t="shared" si="181"/>
        <v>7.5686614635257529E-8</v>
      </c>
      <c r="DS189" s="30">
        <f t="shared" si="182"/>
        <v>7.5686614620993997E-8</v>
      </c>
      <c r="DT189" s="30">
        <f t="shared" si="183"/>
        <v>7.5686614620994037E-8</v>
      </c>
      <c r="DV189" s="36">
        <v>2.3849999999999998E-8</v>
      </c>
      <c r="DW189" s="36">
        <v>4.7406388155099997</v>
      </c>
      <c r="DX189" s="36">
        <v>218.7157214094</v>
      </c>
      <c r="DY189" s="30">
        <f t="shared" si="184"/>
        <v>-2.2091932635565893E-8</v>
      </c>
      <c r="DZ189" s="30">
        <f t="shared" si="185"/>
        <v>-2.2092226755082246E-8</v>
      </c>
      <c r="EA189" s="30">
        <f t="shared" si="186"/>
        <v>-2.2092226754585961E-8</v>
      </c>
      <c r="EB189" s="30">
        <f t="shared" si="187"/>
        <v>-2.2092226754585961E-8</v>
      </c>
      <c r="ED189" s="36"/>
      <c r="EE189" s="36"/>
      <c r="EF189" s="36"/>
      <c r="EL189" s="36"/>
      <c r="EM189" s="36"/>
      <c r="EN189" s="36"/>
      <c r="ET189" s="36"/>
      <c r="EU189" s="36"/>
      <c r="EV189" s="36"/>
    </row>
    <row r="190" spans="14:152" s="30" customFormat="1" ht="12.75">
      <c r="N190" s="36">
        <v>1.9301999999999999E-7</v>
      </c>
      <c r="O190" s="36">
        <v>5.9394711405000002</v>
      </c>
      <c r="P190" s="36">
        <v>425.11371816769997</v>
      </c>
      <c r="Q190" s="30">
        <f t="shared" si="152"/>
        <v>-1.7456897208697597E-7</v>
      </c>
      <c r="R190" s="30">
        <f t="shared" si="153"/>
        <v>-1.745742105789561E-7</v>
      </c>
      <c r="S190" s="30">
        <f t="shared" si="154"/>
        <v>-1.7457421057011705E-7</v>
      </c>
      <c r="T190" s="30">
        <f t="shared" si="155"/>
        <v>-1.7457421057011708E-7</v>
      </c>
      <c r="V190" s="36">
        <v>2.487E-8</v>
      </c>
      <c r="W190" s="36">
        <v>4.3786807853000003</v>
      </c>
      <c r="X190" s="36">
        <v>217.491881132</v>
      </c>
      <c r="Y190" s="30">
        <f t="shared" si="156"/>
        <v>-2.4857905159005067E-8</v>
      </c>
      <c r="Z190" s="30">
        <f t="shared" si="157"/>
        <v>-2.4857930385421621E-8</v>
      </c>
      <c r="AA190" s="30">
        <f t="shared" si="158"/>
        <v>-2.4857930385379074E-8</v>
      </c>
      <c r="AB190" s="30">
        <f t="shared" si="159"/>
        <v>-2.4857930385379074E-8</v>
      </c>
      <c r="AD190" s="36">
        <v>4.0400000000000001E-9</v>
      </c>
      <c r="AE190" s="36">
        <v>0.91401255827000005</v>
      </c>
      <c r="AF190" s="36">
        <v>114.1384744825</v>
      </c>
      <c r="AG190" s="30">
        <f t="shared" si="160"/>
        <v>3.8813623723412821E-9</v>
      </c>
      <c r="AH190" s="30">
        <f t="shared" si="161"/>
        <v>3.8813815175978822E-9</v>
      </c>
      <c r="AI190" s="30">
        <f t="shared" si="162"/>
        <v>3.8813815175655767E-9</v>
      </c>
      <c r="AJ190" s="30">
        <f t="shared" si="163"/>
        <v>3.8813815175655767E-9</v>
      </c>
      <c r="AL190" s="36"/>
      <c r="AM190" s="36"/>
      <c r="AN190" s="36"/>
      <c r="AT190" s="36"/>
      <c r="AU190" s="36"/>
      <c r="AV190" s="36"/>
      <c r="BB190" s="36"/>
      <c r="BC190" s="36"/>
      <c r="BD190" s="36"/>
      <c r="BJ190" s="36">
        <v>1.578E-8</v>
      </c>
      <c r="BK190" s="36">
        <v>2.8244324244399999</v>
      </c>
      <c r="BL190" s="36">
        <v>426.5500067662</v>
      </c>
      <c r="BM190" s="30">
        <f t="shared" si="168"/>
        <v>1.4143945710028729E-8</v>
      </c>
      <c r="BN190" s="30">
        <f t="shared" si="169"/>
        <v>1.4144392279617747E-8</v>
      </c>
      <c r="BO190" s="30">
        <f t="shared" si="170"/>
        <v>1.4144392278864235E-8</v>
      </c>
      <c r="BP190" s="30">
        <f t="shared" si="171"/>
        <v>1.4144392278864238E-8</v>
      </c>
      <c r="BR190" s="36">
        <v>2.5300000000000002E-9</v>
      </c>
      <c r="BS190" s="36">
        <v>2.0807494957200001</v>
      </c>
      <c r="BT190" s="36">
        <v>252.65597135319999</v>
      </c>
      <c r="BU190" s="30">
        <f t="shared" si="172"/>
        <v>1.9674498329157258E-9</v>
      </c>
      <c r="BV190" s="30">
        <f t="shared" si="173"/>
        <v>1.9675099671977929E-9</v>
      </c>
      <c r="BW190" s="30">
        <f t="shared" si="174"/>
        <v>1.9675099670963219E-9</v>
      </c>
      <c r="BX190" s="30">
        <f t="shared" si="175"/>
        <v>1.9675099670963227E-9</v>
      </c>
      <c r="BZ190" s="36"/>
      <c r="CA190" s="36"/>
      <c r="CB190" s="36"/>
      <c r="CH190" s="36"/>
      <c r="CI190" s="36"/>
      <c r="CJ190" s="36"/>
      <c r="CP190" s="36"/>
      <c r="CQ190" s="36"/>
      <c r="CR190" s="36"/>
      <c r="CX190" s="36"/>
      <c r="CY190" s="36"/>
      <c r="CZ190" s="36"/>
      <c r="DF190" s="36">
        <v>5.4413999999999995E-7</v>
      </c>
      <c r="DG190" s="36">
        <v>3.71479080197</v>
      </c>
      <c r="DH190" s="36">
        <v>344.70304530790003</v>
      </c>
      <c r="DI190" s="30">
        <f t="shared" si="176"/>
        <v>-1.255152298127813E-7</v>
      </c>
      <c r="DJ190" s="30">
        <f t="shared" si="177"/>
        <v>-1.2548791961821895E-7</v>
      </c>
      <c r="DK190" s="30">
        <f t="shared" si="178"/>
        <v>-1.2548791966430363E-7</v>
      </c>
      <c r="DL190" s="30">
        <f t="shared" si="179"/>
        <v>-1.2548791966430339E-7</v>
      </c>
      <c r="DN190" s="36">
        <v>1.0035999999999999E-7</v>
      </c>
      <c r="DO190" s="36">
        <v>0.48709852136999998</v>
      </c>
      <c r="DP190" s="36">
        <v>305.34616939270001</v>
      </c>
      <c r="DQ190" s="30">
        <f t="shared" si="180"/>
        <v>3.5812248987848445E-8</v>
      </c>
      <c r="DR190" s="30">
        <f t="shared" si="181"/>
        <v>3.5807965277929778E-8</v>
      </c>
      <c r="DS190" s="30">
        <f t="shared" si="182"/>
        <v>3.5807965285158384E-8</v>
      </c>
      <c r="DT190" s="30">
        <f t="shared" si="183"/>
        <v>3.5807965285158344E-8</v>
      </c>
      <c r="DV190" s="36">
        <v>2.632E-8</v>
      </c>
      <c r="DW190" s="36">
        <v>1.1270621892699999</v>
      </c>
      <c r="DX190" s="36">
        <v>344.70304530790003</v>
      </c>
      <c r="DY190" s="30">
        <f t="shared" si="184"/>
        <v>1.8633912326566844E-8</v>
      </c>
      <c r="DZ190" s="30">
        <f t="shared" si="185"/>
        <v>1.8632953518481775E-8</v>
      </c>
      <c r="EA190" s="30">
        <f t="shared" si="186"/>
        <v>1.8632953520099753E-8</v>
      </c>
      <c r="EB190" s="30">
        <f t="shared" si="187"/>
        <v>1.8632953520099743E-8</v>
      </c>
      <c r="ED190" s="36"/>
      <c r="EE190" s="36"/>
      <c r="EF190" s="36"/>
      <c r="EL190" s="36"/>
      <c r="EM190" s="36"/>
      <c r="EN190" s="36"/>
      <c r="ET190" s="36"/>
      <c r="EU190" s="36"/>
      <c r="EV190" s="36"/>
    </row>
    <row r="191" spans="14:152" s="30" customFormat="1" ht="12.75">
      <c r="N191" s="36">
        <v>1.4513999999999999E-7</v>
      </c>
      <c r="O191" s="36">
        <v>2.7504938837899999</v>
      </c>
      <c r="P191" s="36">
        <v>1.2238402773999999</v>
      </c>
      <c r="Q191" s="30">
        <f t="shared" si="152"/>
        <v>-1.3380206516666198E-7</v>
      </c>
      <c r="R191" s="30">
        <f t="shared" si="153"/>
        <v>-1.3380205486783539E-7</v>
      </c>
      <c r="S191" s="30">
        <f t="shared" si="154"/>
        <v>-1.3380205486785273E-7</v>
      </c>
      <c r="T191" s="30">
        <f t="shared" si="155"/>
        <v>-1.3380205486785273E-7</v>
      </c>
      <c r="V191" s="36">
        <v>2.7109999999999999E-8</v>
      </c>
      <c r="W191" s="36">
        <v>5.1537684014999998</v>
      </c>
      <c r="X191" s="36">
        <v>10007.099997773799</v>
      </c>
      <c r="Y191" s="30">
        <f t="shared" si="156"/>
        <v>2.7051251738032555E-8</v>
      </c>
      <c r="Z191" s="30">
        <f t="shared" si="157"/>
        <v>2.7048550317399076E-8</v>
      </c>
      <c r="AA191" s="30">
        <f t="shared" si="158"/>
        <v>2.7048550322008745E-8</v>
      </c>
      <c r="AB191" s="30">
        <f t="shared" si="159"/>
        <v>2.7048550322008719E-8</v>
      </c>
      <c r="AD191" s="36">
        <v>3.9499999999999998E-9</v>
      </c>
      <c r="AE191" s="36">
        <v>3.5047837420699999</v>
      </c>
      <c r="AF191" s="36">
        <v>129.91947716160001</v>
      </c>
      <c r="AG191" s="30">
        <f t="shared" si="160"/>
        <v>-3.7007335838384242E-9</v>
      </c>
      <c r="AH191" s="30">
        <f t="shared" si="161"/>
        <v>-3.7007067360864779E-9</v>
      </c>
      <c r="AI191" s="30">
        <f t="shared" si="162"/>
        <v>-3.7007067361317834E-9</v>
      </c>
      <c r="AJ191" s="30">
        <f t="shared" si="163"/>
        <v>-3.7007067361317834E-9</v>
      </c>
      <c r="AL191" s="41"/>
      <c r="AM191" s="41"/>
      <c r="AN191" s="41"/>
      <c r="AT191" s="36"/>
      <c r="AU191" s="36"/>
      <c r="AV191" s="36"/>
      <c r="BB191" s="36"/>
      <c r="BC191" s="36"/>
      <c r="BD191" s="36"/>
      <c r="BJ191" s="36">
        <v>1.2029999999999999E-8</v>
      </c>
      <c r="BK191" s="36">
        <v>1.36928065935</v>
      </c>
      <c r="BL191" s="36">
        <v>235.3904959658</v>
      </c>
      <c r="BM191" s="30">
        <f t="shared" si="168"/>
        <v>1.2005262462507392E-8</v>
      </c>
      <c r="BN191" s="30">
        <f t="shared" si="169"/>
        <v>1.2005289615107074E-8</v>
      </c>
      <c r="BO191" s="30">
        <f t="shared" si="170"/>
        <v>1.2005289615061268E-8</v>
      </c>
      <c r="BP191" s="30">
        <f t="shared" si="171"/>
        <v>1.2005289615061268E-8</v>
      </c>
      <c r="BR191" s="36">
        <v>2.3400000000000002E-9</v>
      </c>
      <c r="BS191" s="36">
        <v>2.4342328333899999</v>
      </c>
      <c r="BT191" s="36">
        <v>1692.1656695024001</v>
      </c>
      <c r="BU191" s="30">
        <f t="shared" si="172"/>
        <v>1.8415037755787757E-9</v>
      </c>
      <c r="BV191" s="30">
        <f t="shared" si="173"/>
        <v>1.8411381394437948E-9</v>
      </c>
      <c r="BW191" s="30">
        <f t="shared" si="174"/>
        <v>1.8411381400608835E-9</v>
      </c>
      <c r="BX191" s="30">
        <f t="shared" si="175"/>
        <v>1.8411381400608835E-9</v>
      </c>
      <c r="BZ191" s="36"/>
      <c r="CA191" s="36"/>
      <c r="CB191" s="36"/>
      <c r="CH191" s="36"/>
      <c r="CI191" s="36"/>
      <c r="CJ191" s="36"/>
      <c r="CP191" s="36"/>
      <c r="CQ191" s="36"/>
      <c r="CR191" s="36"/>
      <c r="CX191" s="36"/>
      <c r="CY191" s="36"/>
      <c r="CZ191" s="36"/>
      <c r="DF191" s="36">
        <v>4.9783E-7</v>
      </c>
      <c r="DG191" s="36">
        <v>3.9345397017899999</v>
      </c>
      <c r="DH191" s="36">
        <v>192.69216761850001</v>
      </c>
      <c r="DI191" s="30">
        <f t="shared" si="176"/>
        <v>-4.7906342531522224E-7</v>
      </c>
      <c r="DJ191" s="30">
        <f t="shared" si="177"/>
        <v>-4.7905952103267706E-7</v>
      </c>
      <c r="DK191" s="30">
        <f t="shared" si="178"/>
        <v>-4.790595210392656E-7</v>
      </c>
      <c r="DL191" s="30">
        <f t="shared" si="179"/>
        <v>-4.790595210392656E-7</v>
      </c>
      <c r="DN191" s="36">
        <v>1.2777000000000001E-7</v>
      </c>
      <c r="DO191" s="36">
        <v>3.7441299133100001</v>
      </c>
      <c r="DP191" s="36">
        <v>508.35032409220003</v>
      </c>
      <c r="DQ191" s="30">
        <f t="shared" si="180"/>
        <v>7.684084035889921E-8</v>
      </c>
      <c r="DR191" s="30">
        <f t="shared" si="181"/>
        <v>7.6848605282203173E-8</v>
      </c>
      <c r="DS191" s="30">
        <f t="shared" si="182"/>
        <v>7.6848605269100698E-8</v>
      </c>
      <c r="DT191" s="30">
        <f t="shared" si="183"/>
        <v>7.6848605269100738E-8</v>
      </c>
      <c r="DV191" s="36">
        <v>2.316E-8</v>
      </c>
      <c r="DW191" s="36">
        <v>4.0844526204099996</v>
      </c>
      <c r="DX191" s="36">
        <v>131.54696222179999</v>
      </c>
      <c r="DY191" s="30">
        <f t="shared" si="184"/>
        <v>-2.2634217263262375E-8</v>
      </c>
      <c r="DZ191" s="30">
        <f t="shared" si="185"/>
        <v>-2.2634313848001983E-8</v>
      </c>
      <c r="EA191" s="30">
        <f t="shared" si="186"/>
        <v>-2.2634313847839008E-8</v>
      </c>
      <c r="EB191" s="30">
        <f t="shared" si="187"/>
        <v>-2.2634313847839008E-8</v>
      </c>
      <c r="ED191" s="36"/>
      <c r="EE191" s="36"/>
      <c r="EF191" s="36"/>
      <c r="EL191" s="36"/>
      <c r="EM191" s="36"/>
      <c r="EN191" s="36"/>
      <c r="ET191" s="36"/>
      <c r="EU191" s="36"/>
      <c r="EV191" s="36"/>
    </row>
    <row r="192" spans="14:152" s="30" customFormat="1" ht="12.75">
      <c r="N192" s="36">
        <v>1.4562E-7</v>
      </c>
      <c r="O192" s="36">
        <v>5.1879508857900003</v>
      </c>
      <c r="P192" s="36">
        <v>305.34616939270001</v>
      </c>
      <c r="Q192" s="30">
        <f t="shared" si="152"/>
        <v>-1.3662370926917341E-7</v>
      </c>
      <c r="R192" s="30">
        <f t="shared" si="153"/>
        <v>-1.366260114974091E-7</v>
      </c>
      <c r="S192" s="30">
        <f t="shared" si="154"/>
        <v>-1.3662601149352444E-7</v>
      </c>
      <c r="T192" s="30">
        <f t="shared" si="155"/>
        <v>-1.3662601149352444E-7</v>
      </c>
      <c r="V192" s="36">
        <v>3.1270000000000001E-8</v>
      </c>
      <c r="W192" s="36">
        <v>1.9234323558299999</v>
      </c>
      <c r="X192" s="36">
        <v>17.4084877393</v>
      </c>
      <c r="Y192" s="30">
        <f t="shared" si="156"/>
        <v>-7.921399156785524E-9</v>
      </c>
      <c r="Z192" s="30">
        <f t="shared" si="157"/>
        <v>-7.9213203568369627E-9</v>
      </c>
      <c r="AA192" s="30">
        <f t="shared" si="158"/>
        <v>-7.9213203569699303E-9</v>
      </c>
      <c r="AB192" s="30">
        <f t="shared" si="159"/>
        <v>-7.9213203569699303E-9</v>
      </c>
      <c r="AD192" s="36">
        <v>3.9499999999999998E-9</v>
      </c>
      <c r="AE192" s="36">
        <v>2.8630968962200001</v>
      </c>
      <c r="AF192" s="36">
        <v>212.33588759150001</v>
      </c>
      <c r="AG192" s="30">
        <f t="shared" si="160"/>
        <v>-4.5320524320969836E-10</v>
      </c>
      <c r="AH192" s="30">
        <f t="shared" si="161"/>
        <v>-4.5308056726721416E-10</v>
      </c>
      <c r="AI192" s="30">
        <f t="shared" si="162"/>
        <v>-4.5308056747759777E-10</v>
      </c>
      <c r="AJ192" s="30">
        <f t="shared" si="163"/>
        <v>-4.5308056747759689E-10</v>
      </c>
      <c r="AL192" s="36"/>
      <c r="AM192" s="36"/>
      <c r="AN192" s="36"/>
      <c r="AT192" s="36"/>
      <c r="AU192" s="36"/>
      <c r="AV192" s="36"/>
      <c r="BB192" s="36"/>
      <c r="BC192" s="36"/>
      <c r="BD192" s="36"/>
      <c r="BJ192" s="36">
        <v>1.296E-8</v>
      </c>
      <c r="BK192" s="36">
        <v>5.7520327738499999</v>
      </c>
      <c r="BL192" s="36">
        <v>1692.1656695024001</v>
      </c>
      <c r="BM192" s="30">
        <f t="shared" si="168"/>
        <v>-1.1442888538841521E-8</v>
      </c>
      <c r="BN192" s="30">
        <f t="shared" si="169"/>
        <v>-1.144134749655396E-8</v>
      </c>
      <c r="BO192" s="30">
        <f t="shared" si="170"/>
        <v>-1.1441347499154997E-8</v>
      </c>
      <c r="BP192" s="30">
        <f t="shared" si="171"/>
        <v>-1.1441347499154997E-8</v>
      </c>
      <c r="BR192" s="36">
        <v>1.9599999999999998E-9</v>
      </c>
      <c r="BS192" s="36">
        <v>1.0128413112300001</v>
      </c>
      <c r="BT192" s="36">
        <v>114.3991069134</v>
      </c>
      <c r="BU192" s="30">
        <f t="shared" si="172"/>
        <v>1.8212370192925004E-9</v>
      </c>
      <c r="BV192" s="30">
        <f t="shared" si="173"/>
        <v>1.8212494188439189E-9</v>
      </c>
      <c r="BW192" s="30">
        <f t="shared" si="174"/>
        <v>1.8212494188229956E-9</v>
      </c>
      <c r="BX192" s="30">
        <f t="shared" si="175"/>
        <v>1.821249418822996E-9</v>
      </c>
      <c r="BZ192" s="36"/>
      <c r="CA192" s="36"/>
      <c r="CB192" s="36"/>
      <c r="CH192" s="36"/>
      <c r="CI192" s="36"/>
      <c r="CJ192" s="36"/>
      <c r="CP192" s="36"/>
      <c r="CQ192" s="36"/>
      <c r="CR192" s="36"/>
      <c r="CX192" s="36"/>
      <c r="CY192" s="36"/>
      <c r="CZ192" s="36"/>
      <c r="DF192" s="36">
        <v>4.9536999999999997E-7</v>
      </c>
      <c r="DG192" s="36">
        <v>3.2283107057899998</v>
      </c>
      <c r="DH192" s="36">
        <v>333.65734504400001</v>
      </c>
      <c r="DI192" s="30">
        <f t="shared" si="176"/>
        <v>9.4757808529640728E-8</v>
      </c>
      <c r="DJ192" s="30">
        <f t="shared" si="177"/>
        <v>9.4782084277780996E-8</v>
      </c>
      <c r="DK192" s="30">
        <f t="shared" si="178"/>
        <v>9.4782084236817278E-8</v>
      </c>
      <c r="DL192" s="30">
        <f t="shared" si="179"/>
        <v>9.4782084236817384E-8</v>
      </c>
      <c r="DN192" s="36">
        <v>1.0677E-7</v>
      </c>
      <c r="DO192" s="36">
        <v>0.76645916273000003</v>
      </c>
      <c r="DP192" s="36">
        <v>218.7157214094</v>
      </c>
      <c r="DQ192" s="30">
        <f t="shared" si="180"/>
        <v>9.6315315897764653E-8</v>
      </c>
      <c r="DR192" s="30">
        <f t="shared" si="181"/>
        <v>9.6313807803458078E-8</v>
      </c>
      <c r="DS192" s="30">
        <f t="shared" si="182"/>
        <v>9.6313807806002975E-8</v>
      </c>
      <c r="DT192" s="30">
        <f t="shared" si="183"/>
        <v>9.6313807806002975E-8</v>
      </c>
      <c r="DV192" s="36">
        <v>2.2139999999999998E-8</v>
      </c>
      <c r="DW192" s="36">
        <v>3.3772622855300001</v>
      </c>
      <c r="DX192" s="36">
        <v>22.091400527800001</v>
      </c>
      <c r="DY192" s="30">
        <f t="shared" si="184"/>
        <v>-2.1998342166831867E-8</v>
      </c>
      <c r="DZ192" s="30">
        <f t="shared" si="185"/>
        <v>-2.199835043261803E-8</v>
      </c>
      <c r="EA192" s="30">
        <f t="shared" si="186"/>
        <v>-2.199835043260408E-8</v>
      </c>
      <c r="EB192" s="30">
        <f t="shared" si="187"/>
        <v>-2.199835043260408E-8</v>
      </c>
      <c r="ED192" s="36"/>
      <c r="EE192" s="36"/>
      <c r="EF192" s="36"/>
      <c r="EL192" s="36"/>
      <c r="EM192" s="36"/>
      <c r="EN192" s="36"/>
      <c r="ET192" s="36"/>
      <c r="EU192" s="36"/>
      <c r="EV192" s="36"/>
    </row>
    <row r="193" spans="14:152" s="30" customFormat="1" ht="12.75">
      <c r="N193" s="36">
        <v>1.4254E-7</v>
      </c>
      <c r="O193" s="36">
        <v>3.8807950493900001</v>
      </c>
      <c r="P193" s="36">
        <v>54.1746707478</v>
      </c>
      <c r="Q193" s="30">
        <f t="shared" ref="Q193:Q256" si="192">N193*COS(O193+P193*$C$31)</f>
        <v>-1.2903443140848764E-7</v>
      </c>
      <c r="R193" s="30">
        <f t="shared" ref="R193:R256" si="193">N193*COS(O193+P193*$C$52)</f>
        <v>-1.2903492235291104E-7</v>
      </c>
      <c r="S193" s="30">
        <f t="shared" ref="S193:S256" si="194">N193*COS(O193+P193*$C$73)</f>
        <v>-1.2903492235208261E-7</v>
      </c>
      <c r="T193" s="30">
        <f t="shared" ref="T193:T256" si="195">N193*COS(O193+P193*$C$94)</f>
        <v>-1.2903492235208261E-7</v>
      </c>
      <c r="V193" s="36">
        <v>3.1809999999999998E-8</v>
      </c>
      <c r="W193" s="36">
        <v>1.7241990032200001</v>
      </c>
      <c r="X193" s="36">
        <v>1169.5882514085999</v>
      </c>
      <c r="Y193" s="30">
        <f t="shared" ref="Y193:Y256" si="196">V193*COS(W193+X193*$C$31)</f>
        <v>1.535172652454364E-9</v>
      </c>
      <c r="Z193" s="30">
        <f t="shared" ref="Z193:Z256" si="197">V193*COS(W193+X193*$C$52)</f>
        <v>1.5407333260951792E-9</v>
      </c>
      <c r="AA193" s="30">
        <f t="shared" ref="AA193:AA256" si="198">V193*COS(W193+X193*$C$73)</f>
        <v>1.5407333167118998E-9</v>
      </c>
      <c r="AB193" s="30">
        <f t="shared" ref="AB193:AB256" si="199">V193*COS(W193+X193*$C$94)</f>
        <v>1.5407333167119563E-9</v>
      </c>
      <c r="AD193" s="36">
        <v>3.8600000000000003E-9</v>
      </c>
      <c r="AE193" s="36">
        <v>5.0076272943199998</v>
      </c>
      <c r="AF193" s="36">
        <v>388.4651552382</v>
      </c>
      <c r="AG193" s="30">
        <f t="shared" ref="AG193:AG256" si="200">AD193*COS(AE193+AF193*$C$31)</f>
        <v>-3.7011982350361293E-9</v>
      </c>
      <c r="AH193" s="30">
        <f t="shared" ref="AH193:AH256" si="201">AD193*COS(AE193+AF193*$C$52)</f>
        <v>-3.7011345325177502E-9</v>
      </c>
      <c r="AI193" s="30">
        <f t="shared" ref="AI193:AI256" si="202">AD193*COS(AE193+AF193*$C$73)</f>
        <v>-3.7011345326252551E-9</v>
      </c>
      <c r="AJ193" s="30">
        <f t="shared" ref="AJ193:AJ256" si="203">AD193*COS(AE193+AF193*$C$94)</f>
        <v>-3.7011345326252543E-9</v>
      </c>
      <c r="AL193" s="36"/>
      <c r="AM193" s="36"/>
      <c r="AN193" s="36"/>
      <c r="AT193" s="36"/>
      <c r="AU193" s="36"/>
      <c r="AV193" s="36"/>
      <c r="BB193" s="36"/>
      <c r="BC193" s="36"/>
      <c r="BD193" s="36"/>
      <c r="BJ193" s="36">
        <v>1.295E-8</v>
      </c>
      <c r="BK193" s="36">
        <v>3.0409095906200001</v>
      </c>
      <c r="BL193" s="36">
        <v>831.85574074960005</v>
      </c>
      <c r="BM193" s="30">
        <f t="shared" ref="BM193:BM256" si="204">BJ193*COS(BK193+BL193*$C$31)</f>
        <v>-7.4974791722301272E-12</v>
      </c>
      <c r="BN193" s="30">
        <f t="shared" ref="BN193:BN256" si="205">BJ193*COS(BK193+BL193*$C$52)</f>
        <v>-9.10944793750948E-12</v>
      </c>
      <c r="BO193" s="30">
        <f t="shared" ref="BO193:BO256" si="206">BJ193*COS(BK193+BL193*$C$73)</f>
        <v>-9.1094452174118282E-12</v>
      </c>
      <c r="BP193" s="30">
        <f t="shared" ref="BP193:BP256" si="207">BJ193*COS(BK193+BL193*$C$94)</f>
        <v>-9.1094452174233295E-12</v>
      </c>
      <c r="BR193" s="36">
        <v>1.9599999999999998E-9</v>
      </c>
      <c r="BS193" s="36">
        <v>2.7362972892599999</v>
      </c>
      <c r="BT193" s="36">
        <v>214.04985496340001</v>
      </c>
      <c r="BU193" s="30">
        <f t="shared" ref="BU193:BU256" si="208">BR193*COS(BS193+BT193*$C$31)</f>
        <v>4.1772438335775132E-11</v>
      </c>
      <c r="BV193" s="30">
        <f t="shared" ref="BV193:BV260" si="209">BR193*COS(BS193+BT193*$C$52)</f>
        <v>4.1835202410529438E-11</v>
      </c>
      <c r="BW193" s="30">
        <f t="shared" ref="BW193:BW260" si="210">BR193*COS(BS193+BT193*$C$73)</f>
        <v>4.1835202304618861E-11</v>
      </c>
      <c r="BX193" s="30">
        <f t="shared" ref="BX193:BX260" si="211">BR193*COS(BS193+BT193*$C$94)</f>
        <v>4.1835202304619294E-11</v>
      </c>
      <c r="BZ193" s="36"/>
      <c r="CA193" s="36"/>
      <c r="CB193" s="36"/>
      <c r="CH193" s="36"/>
      <c r="CI193" s="36"/>
      <c r="CJ193" s="36"/>
      <c r="CP193" s="36"/>
      <c r="CQ193" s="36"/>
      <c r="CR193" s="36"/>
      <c r="CX193" s="36"/>
      <c r="CY193" s="36"/>
      <c r="CZ193" s="36"/>
      <c r="DF193" s="36">
        <v>4.7539000000000002E-7</v>
      </c>
      <c r="DG193" s="36">
        <v>3.9292540217799998</v>
      </c>
      <c r="DH193" s="36">
        <v>199.2844497575</v>
      </c>
      <c r="DI193" s="30">
        <f t="shared" ref="DI193:DI256" si="212">DF193*COS(DG193+DH193*$C$31)</f>
        <v>-4.5166124764072948E-7</v>
      </c>
      <c r="DJ193" s="30">
        <f t="shared" ref="DJ193:DJ256" si="213">DF193*COS(DG193+DH193*$C$52)</f>
        <v>-4.5165682459551152E-7</v>
      </c>
      <c r="DK193" s="30">
        <f t="shared" ref="DK193:DK256" si="214">DF193*COS(DG193+DH193*$C$73)</f>
        <v>-4.5165682460297552E-7</v>
      </c>
      <c r="DL193" s="30">
        <f t="shared" ref="DL193:DL256" si="215">DF193*COS(DG193+DH193*$C$94)</f>
        <v>-4.5165682460297547E-7</v>
      </c>
      <c r="DN193" s="36">
        <v>1.1351E-7</v>
      </c>
      <c r="DO193" s="36">
        <v>3.0000981969699998</v>
      </c>
      <c r="DP193" s="36">
        <v>198.32124191099999</v>
      </c>
      <c r="DQ193" s="30">
        <f t="shared" ref="DQ193:DQ256" si="216">DN193*COS(DO193+DP193*$C$31)</f>
        <v>-3.6749398777120292E-8</v>
      </c>
      <c r="DR193" s="30">
        <f t="shared" ref="DR193:DR256" si="217">DN193*COS(DO193+DP193*$C$52)</f>
        <v>-3.6746211642770689E-8</v>
      </c>
      <c r="DS193" s="30">
        <f t="shared" ref="DS193:DS256" si="218">DN193*COS(DO193+DP193*$C$73)</f>
        <v>-3.6746211648148812E-8</v>
      </c>
      <c r="DT193" s="30">
        <f t="shared" ref="DT193:DT256" si="219">DN193*COS(DO193+DP193*$C$94)</f>
        <v>-3.6746211648148792E-8</v>
      </c>
      <c r="DV193" s="36">
        <v>2.1290000000000001E-8</v>
      </c>
      <c r="DW193" s="36">
        <v>3.3249771501100001</v>
      </c>
      <c r="DX193" s="36">
        <v>358.93013930950002</v>
      </c>
      <c r="DY193" s="30">
        <f t="shared" ref="DY193:DY256" si="220">DV193*COS(DW193+DX193*$C$31)</f>
        <v>4.976553643143177E-9</v>
      </c>
      <c r="DZ193" s="30">
        <f t="shared" ref="DZ193:DZ256" si="221">DV193*COS(DW193+DX193*$C$52)</f>
        <v>4.9776654272346586E-9</v>
      </c>
      <c r="EA193" s="30">
        <f t="shared" ref="EA193:EA256" si="222">DV193*COS(DW193+DX193*$C$73)</f>
        <v>4.9776654253586023E-9</v>
      </c>
      <c r="EB193" s="30">
        <f t="shared" ref="EB193:EB256" si="223">DV193*COS(DW193+DX193*$C$94)</f>
        <v>4.9776654253586072E-9</v>
      </c>
      <c r="ED193" s="36"/>
      <c r="EE193" s="36"/>
      <c r="EF193" s="36"/>
      <c r="EL193" s="36"/>
      <c r="EM193" s="36"/>
      <c r="EN193" s="36"/>
      <c r="ET193" s="36"/>
      <c r="EU193" s="36"/>
      <c r="EV193" s="36"/>
    </row>
    <row r="194" spans="14:152" s="30" customFormat="1" ht="12.75">
      <c r="N194" s="36">
        <v>1.4594E-7</v>
      </c>
      <c r="O194" s="36">
        <v>3.2501681003399998</v>
      </c>
      <c r="P194" s="36">
        <v>78.7137518304</v>
      </c>
      <c r="Q194" s="30">
        <f t="shared" si="192"/>
        <v>-1.3816636708559983E-7</v>
      </c>
      <c r="R194" s="30">
        <f t="shared" si="193"/>
        <v>-1.3816581354490345E-7</v>
      </c>
      <c r="S194" s="30">
        <f t="shared" si="194"/>
        <v>-1.3816581354583751E-7</v>
      </c>
      <c r="T194" s="30">
        <f t="shared" si="195"/>
        <v>-1.3816581354583751E-7</v>
      </c>
      <c r="V194" s="36">
        <v>2.3479999999999999E-8</v>
      </c>
      <c r="W194" s="36">
        <v>0.77373103003999999</v>
      </c>
      <c r="X194" s="36">
        <v>414.06801790380001</v>
      </c>
      <c r="Y194" s="30">
        <f t="shared" si="196"/>
        <v>1.1429538879988063E-9</v>
      </c>
      <c r="Z194" s="30">
        <f t="shared" si="197"/>
        <v>1.1415007923091452E-9</v>
      </c>
      <c r="AA194" s="30">
        <f t="shared" si="198"/>
        <v>1.1415007947611631E-9</v>
      </c>
      <c r="AB194" s="30">
        <f t="shared" si="199"/>
        <v>1.1415007947611528E-9</v>
      </c>
      <c r="AD194" s="36">
        <v>3.9300000000000003E-9</v>
      </c>
      <c r="AE194" s="36">
        <v>6.2683552209600002</v>
      </c>
      <c r="AF194" s="36">
        <v>241.75328344120001</v>
      </c>
      <c r="AG194" s="30">
        <f t="shared" si="200"/>
        <v>8.4055745875942729E-10</v>
      </c>
      <c r="AH194" s="30">
        <f t="shared" si="201"/>
        <v>8.4041857941644699E-10</v>
      </c>
      <c r="AI194" s="30">
        <f t="shared" si="202"/>
        <v>8.4041857965079884E-10</v>
      </c>
      <c r="AJ194" s="30">
        <f t="shared" si="203"/>
        <v>8.4041857965079884E-10</v>
      </c>
      <c r="AL194" s="36"/>
      <c r="AM194" s="36"/>
      <c r="AN194" s="36"/>
      <c r="AT194" s="36"/>
      <c r="AU194" s="36"/>
      <c r="AV194" s="36"/>
      <c r="BB194" s="36"/>
      <c r="BC194" s="36"/>
      <c r="BD194" s="36"/>
      <c r="BJ194" s="36">
        <v>1.283E-8</v>
      </c>
      <c r="BK194" s="36">
        <v>1.6240018115899999</v>
      </c>
      <c r="BL194" s="36">
        <v>643.07868005169996</v>
      </c>
      <c r="BM194" s="30">
        <f t="shared" si="204"/>
        <v>-4.6490764882798851E-9</v>
      </c>
      <c r="BN194" s="30">
        <f t="shared" si="205"/>
        <v>-4.6502271702810557E-9</v>
      </c>
      <c r="BO194" s="30">
        <f t="shared" si="206"/>
        <v>-4.6502271683393807E-9</v>
      </c>
      <c r="BP194" s="30">
        <f t="shared" si="207"/>
        <v>-4.6502271683393865E-9</v>
      </c>
      <c r="BR194" s="36">
        <v>1.9099999999999998E-9</v>
      </c>
      <c r="BS194" s="36">
        <v>1.51642829677</v>
      </c>
      <c r="BT194" s="36">
        <v>6069.7767545533998</v>
      </c>
      <c r="BU194" s="30">
        <f t="shared" si="208"/>
        <v>1.4334708623448855E-9</v>
      </c>
      <c r="BV194" s="30">
        <f t="shared" si="209"/>
        <v>1.432323821167068E-9</v>
      </c>
      <c r="BW194" s="30">
        <f t="shared" si="210"/>
        <v>1.43232382310363E-9</v>
      </c>
      <c r="BX194" s="30">
        <f t="shared" si="211"/>
        <v>1.4323238231036211E-9</v>
      </c>
      <c r="BZ194" s="36"/>
      <c r="CA194" s="36"/>
      <c r="CB194" s="36"/>
      <c r="CH194" s="36"/>
      <c r="CI194" s="36"/>
      <c r="CJ194" s="36"/>
      <c r="CP194" s="36"/>
      <c r="CQ194" s="36"/>
      <c r="CR194" s="36"/>
      <c r="CX194" s="36"/>
      <c r="CY194" s="36"/>
      <c r="CZ194" s="36"/>
      <c r="DF194" s="36">
        <v>4.9368000000000001E-7</v>
      </c>
      <c r="DG194" s="36">
        <v>4.9034176355300003</v>
      </c>
      <c r="DH194" s="36">
        <v>217.491881132</v>
      </c>
      <c r="DI194" s="30">
        <f t="shared" si="212"/>
        <v>-4.1933794224329327E-7</v>
      </c>
      <c r="DJ194" s="30">
        <f t="shared" si="213"/>
        <v>-4.1934642090963709E-7</v>
      </c>
      <c r="DK194" s="30">
        <f t="shared" si="214"/>
        <v>-4.1934642089533023E-7</v>
      </c>
      <c r="DL194" s="30">
        <f t="shared" si="215"/>
        <v>-4.1934642089533033E-7</v>
      </c>
      <c r="DN194" s="36">
        <v>1.0249E-7</v>
      </c>
      <c r="DO194" s="36">
        <v>2.4092365019200002</v>
      </c>
      <c r="DP194" s="36">
        <v>546.95644048199995</v>
      </c>
      <c r="DQ194" s="30">
        <f t="shared" si="216"/>
        <v>8.32112465014444E-8</v>
      </c>
      <c r="DR194" s="30">
        <f t="shared" si="217"/>
        <v>8.3206349127508124E-8</v>
      </c>
      <c r="DS194" s="30">
        <f t="shared" si="218"/>
        <v>8.3206349135772638E-8</v>
      </c>
      <c r="DT194" s="30">
        <f t="shared" si="219"/>
        <v>8.3206349135772598E-8</v>
      </c>
      <c r="DV194" s="36">
        <v>2.679E-8</v>
      </c>
      <c r="DW194" s="36">
        <v>1.6897140186999999</v>
      </c>
      <c r="DX194" s="36">
        <v>208.633228992</v>
      </c>
      <c r="DY194" s="30">
        <f t="shared" si="220"/>
        <v>2.3074795362199902E-8</v>
      </c>
      <c r="DZ194" s="30">
        <f t="shared" si="221"/>
        <v>2.3075220274499695E-8</v>
      </c>
      <c r="EA194" s="30">
        <f t="shared" si="222"/>
        <v>2.3075220273782698E-8</v>
      </c>
      <c r="EB194" s="30">
        <f t="shared" si="223"/>
        <v>2.3075220273782701E-8</v>
      </c>
      <c r="ED194" s="36"/>
      <c r="EE194" s="36"/>
      <c r="EF194" s="36"/>
      <c r="EL194" s="36"/>
      <c r="EM194" s="36"/>
      <c r="EN194" s="36"/>
      <c r="ET194" s="36"/>
      <c r="EU194" s="36"/>
      <c r="EV194" s="36"/>
    </row>
    <row r="195" spans="14:152" s="30" customFormat="1" ht="12.75">
      <c r="N195" s="36">
        <v>1.3637E-7</v>
      </c>
      <c r="O195" s="36">
        <v>2.5548621914099998</v>
      </c>
      <c r="P195" s="36">
        <v>405.2575498736</v>
      </c>
      <c r="Q195" s="30">
        <f t="shared" si="192"/>
        <v>1.2995754296884074E-7</v>
      </c>
      <c r="R195" s="30">
        <f t="shared" si="193"/>
        <v>1.2996004878325306E-7</v>
      </c>
      <c r="S195" s="30">
        <f t="shared" si="194"/>
        <v>1.2996004877902501E-7</v>
      </c>
      <c r="T195" s="30">
        <f t="shared" si="195"/>
        <v>1.2996004877902504E-7</v>
      </c>
      <c r="V195" s="36">
        <v>2.606E-8</v>
      </c>
      <c r="W195" s="36">
        <v>3.4283691344</v>
      </c>
      <c r="X195" s="36">
        <v>31.019488636999998</v>
      </c>
      <c r="Y195" s="30">
        <f t="shared" si="196"/>
        <v>-2.5888505434780131E-8</v>
      </c>
      <c r="Z195" s="30">
        <f t="shared" si="197"/>
        <v>-2.5888519288822985E-8</v>
      </c>
      <c r="AA195" s="30">
        <f t="shared" si="198"/>
        <v>-2.5888519288799606E-8</v>
      </c>
      <c r="AB195" s="30">
        <f t="shared" si="199"/>
        <v>-2.5888519288799606E-8</v>
      </c>
      <c r="AD195" s="36">
        <v>4.01E-9</v>
      </c>
      <c r="AE195" s="36">
        <v>4.6025890869200001</v>
      </c>
      <c r="AF195" s="36">
        <v>1994.3304451573999</v>
      </c>
      <c r="AG195" s="30">
        <f t="shared" si="200"/>
        <v>3.9508738602144286E-9</v>
      </c>
      <c r="AH195" s="30">
        <f t="shared" si="201"/>
        <v>3.9506689426488505E-9</v>
      </c>
      <c r="AI195" s="30">
        <f t="shared" si="202"/>
        <v>3.9506689429949338E-9</v>
      </c>
      <c r="AJ195" s="30">
        <f t="shared" si="203"/>
        <v>3.9506689429949321E-9</v>
      </c>
      <c r="AL195" s="36"/>
      <c r="AM195" s="36"/>
      <c r="AN195" s="36"/>
      <c r="AT195" s="36"/>
      <c r="AU195" s="36"/>
      <c r="AV195" s="36"/>
      <c r="BB195" s="36"/>
      <c r="BC195" s="36"/>
      <c r="BD195" s="36"/>
      <c r="BJ195" s="36">
        <v>1.6169999999999999E-8</v>
      </c>
      <c r="BK195" s="36">
        <v>1.31181209458</v>
      </c>
      <c r="BL195" s="36">
        <v>214.78356814630001</v>
      </c>
      <c r="BM195" s="30">
        <f t="shared" si="204"/>
        <v>1.6051910555299026E-8</v>
      </c>
      <c r="BN195" s="30">
        <f t="shared" si="205"/>
        <v>1.6051973240313201E-8</v>
      </c>
      <c r="BO195" s="30">
        <f t="shared" si="206"/>
        <v>1.6051973240207438E-8</v>
      </c>
      <c r="BP195" s="30">
        <f t="shared" si="207"/>
        <v>1.6051973240207438E-8</v>
      </c>
      <c r="BR195" s="36">
        <v>2.52E-9</v>
      </c>
      <c r="BS195" s="36">
        <v>5.1009759542599999</v>
      </c>
      <c r="BT195" s="36">
        <v>1258.4539316256</v>
      </c>
      <c r="BU195" s="30">
        <f t="shared" si="208"/>
        <v>-7.587033279131683E-10</v>
      </c>
      <c r="BV195" s="30">
        <f t="shared" si="209"/>
        <v>-7.5915584048799166E-10</v>
      </c>
      <c r="BW195" s="30">
        <f t="shared" si="210"/>
        <v>-7.5915583972442516E-10</v>
      </c>
      <c r="BX195" s="30">
        <f t="shared" si="211"/>
        <v>-7.5915583972442723E-10</v>
      </c>
      <c r="BZ195" s="36"/>
      <c r="CA195" s="36"/>
      <c r="CB195" s="36"/>
      <c r="CH195" s="36"/>
      <c r="CI195" s="36"/>
      <c r="CJ195" s="36"/>
      <c r="CP195" s="36"/>
      <c r="CQ195" s="36"/>
      <c r="CR195" s="36"/>
      <c r="CX195" s="36"/>
      <c r="CY195" s="36"/>
      <c r="CZ195" s="36"/>
      <c r="DF195" s="36">
        <v>6.2710999999999996E-7</v>
      </c>
      <c r="DG195" s="36">
        <v>4.4012007962900004</v>
      </c>
      <c r="DH195" s="36">
        <v>214.78356814630001</v>
      </c>
      <c r="DI195" s="30">
        <f t="shared" si="212"/>
        <v>-6.2562962437076642E-7</v>
      </c>
      <c r="DJ195" s="30">
        <f t="shared" si="213"/>
        <v>-6.2563100811220564E-7</v>
      </c>
      <c r="DK195" s="30">
        <f t="shared" si="214"/>
        <v>-6.2563100810987111E-7</v>
      </c>
      <c r="DL195" s="30">
        <f t="shared" si="215"/>
        <v>-6.2563100810987121E-7</v>
      </c>
      <c r="DN195" s="36">
        <v>9.9839999999999999E-8</v>
      </c>
      <c r="DO195" s="36">
        <v>2.6388201475300002</v>
      </c>
      <c r="DP195" s="36">
        <v>416.30325013750002</v>
      </c>
      <c r="DQ195" s="30">
        <f t="shared" si="216"/>
        <v>9.443355608885471E-8</v>
      </c>
      <c r="DR195" s="30">
        <f t="shared" si="217"/>
        <v>9.4435574789887171E-8</v>
      </c>
      <c r="DS195" s="30">
        <f t="shared" si="218"/>
        <v>9.4435574786481039E-8</v>
      </c>
      <c r="DT195" s="30">
        <f t="shared" si="219"/>
        <v>9.4435574786481066E-8</v>
      </c>
      <c r="DV195" s="36">
        <v>2.6070000000000001E-8</v>
      </c>
      <c r="DW195" s="36">
        <v>5.1025048215500002</v>
      </c>
      <c r="DX195" s="36">
        <v>824.74219374879999</v>
      </c>
      <c r="DY195" s="30">
        <f t="shared" si="220"/>
        <v>2.249783983829825E-8</v>
      </c>
      <c r="DZ195" s="30">
        <f t="shared" si="221"/>
        <v>2.24994652044726E-8</v>
      </c>
      <c r="EA195" s="30">
        <f t="shared" si="222"/>
        <v>2.2499465201730179E-8</v>
      </c>
      <c r="EB195" s="30">
        <f t="shared" si="223"/>
        <v>2.2499465201730188E-8</v>
      </c>
      <c r="ED195" s="36"/>
      <c r="EE195" s="36"/>
      <c r="EF195" s="36"/>
      <c r="EL195" s="36"/>
      <c r="EM195" s="36"/>
      <c r="EN195" s="36"/>
      <c r="ET195" s="36"/>
      <c r="EU195" s="36"/>
      <c r="EV195" s="36"/>
    </row>
    <row r="196" spans="14:152" s="30" customFormat="1" ht="12.75">
      <c r="N196" s="36">
        <v>1.3913999999999999E-7</v>
      </c>
      <c r="O196" s="36">
        <v>1.72356993808</v>
      </c>
      <c r="P196" s="36">
        <v>69.152524274800001</v>
      </c>
      <c r="Q196" s="30">
        <f t="shared" si="192"/>
        <v>3.1808521153556042E-8</v>
      </c>
      <c r="R196" s="30">
        <f t="shared" si="193"/>
        <v>3.1809922813512181E-8</v>
      </c>
      <c r="S196" s="30">
        <f t="shared" si="194"/>
        <v>3.1809922811146947E-8</v>
      </c>
      <c r="T196" s="30">
        <f t="shared" si="195"/>
        <v>3.1809922811146947E-8</v>
      </c>
      <c r="V196" s="36">
        <v>2.5559999999999999E-8</v>
      </c>
      <c r="W196" s="36">
        <v>0.91735028377000005</v>
      </c>
      <c r="X196" s="36">
        <v>479.28838891549998</v>
      </c>
      <c r="Y196" s="30">
        <f t="shared" si="196"/>
        <v>-4.3067374046174793E-9</v>
      </c>
      <c r="Z196" s="30">
        <f t="shared" si="197"/>
        <v>-4.308544328536115E-9</v>
      </c>
      <c r="AA196" s="30">
        <f t="shared" si="198"/>
        <v>-4.3085443254870611E-9</v>
      </c>
      <c r="AB196" s="30">
        <f t="shared" si="199"/>
        <v>-4.3085443254870719E-9</v>
      </c>
      <c r="AD196" s="36">
        <v>3.8499999999999997E-9</v>
      </c>
      <c r="AE196" s="36">
        <v>0.91582119643000004</v>
      </c>
      <c r="AF196" s="36">
        <v>160.60889739850001</v>
      </c>
      <c r="AG196" s="30">
        <f t="shared" si="200"/>
        <v>3.8487665829822291E-9</v>
      </c>
      <c r="AH196" s="30">
        <f t="shared" si="201"/>
        <v>3.8487689238015962E-9</v>
      </c>
      <c r="AI196" s="30">
        <f t="shared" si="202"/>
        <v>3.8487689237976481E-9</v>
      </c>
      <c r="AJ196" s="30">
        <f t="shared" si="203"/>
        <v>3.8487689237976481E-9</v>
      </c>
      <c r="AL196" s="41"/>
      <c r="AM196" s="41"/>
      <c r="AN196" s="41"/>
      <c r="AT196" s="36"/>
      <c r="AU196" s="36"/>
      <c r="AV196" s="36"/>
      <c r="BB196" s="36"/>
      <c r="BC196" s="36"/>
      <c r="BD196" s="36"/>
      <c r="BJ196" s="36">
        <v>1.3459999999999999E-8</v>
      </c>
      <c r="BK196" s="36">
        <v>4.0126206935299997</v>
      </c>
      <c r="BL196" s="36">
        <v>278.51946644970002</v>
      </c>
      <c r="BM196" s="30">
        <f t="shared" si="204"/>
        <v>-1.0523073712023343E-8</v>
      </c>
      <c r="BN196" s="30">
        <f t="shared" si="205"/>
        <v>-1.0522723924131994E-8</v>
      </c>
      <c r="BO196" s="30">
        <f t="shared" si="206"/>
        <v>-1.0522723924722257E-8</v>
      </c>
      <c r="BP196" s="30">
        <f t="shared" si="207"/>
        <v>-1.0522723924722257E-8</v>
      </c>
      <c r="BR196" s="36">
        <v>2.4E-9</v>
      </c>
      <c r="BS196" s="36">
        <v>2.9371239492800001</v>
      </c>
      <c r="BT196" s="36">
        <v>916.93228005540004</v>
      </c>
      <c r="BU196" s="30">
        <f t="shared" si="208"/>
        <v>-1.3073732518648983E-9</v>
      </c>
      <c r="BV196" s="30">
        <f t="shared" si="209"/>
        <v>-1.3076493896914653E-9</v>
      </c>
      <c r="BW196" s="30">
        <f t="shared" si="210"/>
        <v>-1.3076493892255202E-9</v>
      </c>
      <c r="BX196" s="30">
        <f t="shared" si="211"/>
        <v>-1.3076493892255216E-9</v>
      </c>
      <c r="BZ196" s="36"/>
      <c r="CA196" s="36"/>
      <c r="CB196" s="36"/>
      <c r="CH196" s="36"/>
      <c r="CI196" s="36"/>
      <c r="CJ196" s="36"/>
      <c r="CP196" s="36"/>
      <c r="CQ196" s="36"/>
      <c r="CR196" s="36"/>
      <c r="CX196" s="36"/>
      <c r="CY196" s="36"/>
      <c r="CZ196" s="36"/>
      <c r="DF196" s="36">
        <v>4.6358999999999998E-7</v>
      </c>
      <c r="DG196" s="36">
        <v>2.09430260266</v>
      </c>
      <c r="DH196" s="36">
        <v>212.54833591260001</v>
      </c>
      <c r="DI196" s="30">
        <f t="shared" si="212"/>
        <v>2.8239406255854765E-7</v>
      </c>
      <c r="DJ196" s="30">
        <f t="shared" si="213"/>
        <v>2.8240575567654714E-7</v>
      </c>
      <c r="DK196" s="30">
        <f t="shared" si="214"/>
        <v>2.8240575565681593E-7</v>
      </c>
      <c r="DL196" s="30">
        <f t="shared" si="215"/>
        <v>2.8240575565681603E-7</v>
      </c>
      <c r="DN196" s="36">
        <v>9.3450000000000006E-8</v>
      </c>
      <c r="DO196" s="36">
        <v>5.4591731786000004</v>
      </c>
      <c r="DP196" s="36">
        <v>414.06801790380001</v>
      </c>
      <c r="DQ196" s="30">
        <f t="shared" si="216"/>
        <v>-9.3427896668133502E-8</v>
      </c>
      <c r="DR196" s="30">
        <f t="shared" si="217"/>
        <v>-9.3428022415680315E-8</v>
      </c>
      <c r="DS196" s="30">
        <f t="shared" si="218"/>
        <v>-9.3428022415468425E-8</v>
      </c>
      <c r="DT196" s="30">
        <f t="shared" si="219"/>
        <v>-9.3428022415468425E-8</v>
      </c>
      <c r="DV196" s="36">
        <v>2.25E-8</v>
      </c>
      <c r="DW196" s="36">
        <v>2.6047484876699998</v>
      </c>
      <c r="DX196" s="36">
        <v>305.34616939270001</v>
      </c>
      <c r="DY196" s="30">
        <f t="shared" si="220"/>
        <v>1.3778449661335575E-8</v>
      </c>
      <c r="DZ196" s="30">
        <f t="shared" si="221"/>
        <v>1.3779262388772734E-8</v>
      </c>
      <c r="EA196" s="30">
        <f t="shared" si="222"/>
        <v>1.3779262387401324E-8</v>
      </c>
      <c r="EB196" s="30">
        <f t="shared" si="223"/>
        <v>1.3779262387401328E-8</v>
      </c>
      <c r="ED196" s="36"/>
      <c r="EE196" s="36"/>
      <c r="EF196" s="36"/>
      <c r="EL196" s="36"/>
      <c r="EM196" s="36"/>
      <c r="EN196" s="36"/>
      <c r="ET196" s="36"/>
      <c r="EU196" s="36"/>
      <c r="EV196" s="36"/>
    </row>
    <row r="197" spans="14:152" s="30" customFormat="1" ht="12.75">
      <c r="N197" s="36">
        <v>1.3689E-7</v>
      </c>
      <c r="O197" s="36">
        <v>2.37430586272</v>
      </c>
      <c r="P197" s="36">
        <v>125.98732389849999</v>
      </c>
      <c r="Q197" s="30">
        <f t="shared" si="192"/>
        <v>-1.4342101042087798E-8</v>
      </c>
      <c r="R197" s="30">
        <f t="shared" si="193"/>
        <v>-1.4339534542873726E-8</v>
      </c>
      <c r="S197" s="30">
        <f t="shared" si="194"/>
        <v>-1.4339534547204528E-8</v>
      </c>
      <c r="T197" s="30">
        <f t="shared" si="195"/>
        <v>-1.4339534547204528E-8</v>
      </c>
      <c r="V197" s="36">
        <v>2.3989999999999998E-8</v>
      </c>
      <c r="W197" s="36">
        <v>4.8244054573800002</v>
      </c>
      <c r="X197" s="36">
        <v>1279.794572628</v>
      </c>
      <c r="Y197" s="30">
        <f t="shared" si="196"/>
        <v>-1.5467854284088693E-8</v>
      </c>
      <c r="Z197" s="30">
        <f t="shared" si="197"/>
        <v>-1.5471365724626837E-8</v>
      </c>
      <c r="AA197" s="30">
        <f t="shared" si="198"/>
        <v>-1.5471365718701957E-8</v>
      </c>
      <c r="AB197" s="30">
        <f t="shared" si="199"/>
        <v>-1.5471365718701974E-8</v>
      </c>
      <c r="AD197" s="36">
        <v>4.6699999999999998E-9</v>
      </c>
      <c r="AE197" s="36">
        <v>0.54876489831999997</v>
      </c>
      <c r="AF197" s="36">
        <v>404.50679034820001</v>
      </c>
      <c r="AG197" s="30">
        <f t="shared" si="200"/>
        <v>-5.7415011510182337E-10</v>
      </c>
      <c r="AH197" s="30">
        <f t="shared" si="201"/>
        <v>-5.7443064082218838E-10</v>
      </c>
      <c r="AI197" s="30">
        <f t="shared" si="202"/>
        <v>-5.7443064034882062E-10</v>
      </c>
      <c r="AJ197" s="30">
        <f t="shared" si="203"/>
        <v>-5.7443064034882269E-10</v>
      </c>
      <c r="AL197" s="36"/>
      <c r="AM197" s="36"/>
      <c r="AN197" s="36"/>
      <c r="AT197" s="36"/>
      <c r="AU197" s="36"/>
      <c r="AV197" s="36"/>
      <c r="BB197" s="36"/>
      <c r="BC197" s="36"/>
      <c r="BD197" s="36"/>
      <c r="BJ197" s="36">
        <v>1.166E-8</v>
      </c>
      <c r="BK197" s="36">
        <v>9.5900195610000002E-2</v>
      </c>
      <c r="BL197" s="36">
        <v>340.77089204480001</v>
      </c>
      <c r="BM197" s="30">
        <f t="shared" si="204"/>
        <v>-2.575641592627353E-9</v>
      </c>
      <c r="BN197" s="30">
        <f t="shared" si="205"/>
        <v>-2.5762214678619488E-9</v>
      </c>
      <c r="BO197" s="30">
        <f t="shared" si="206"/>
        <v>-2.5762214668834496E-9</v>
      </c>
      <c r="BP197" s="30">
        <f t="shared" si="207"/>
        <v>-2.5762214668834524E-9</v>
      </c>
      <c r="BR197" s="36">
        <v>2.2400000000000001E-9</v>
      </c>
      <c r="BS197" s="36">
        <v>4.4240653827700003</v>
      </c>
      <c r="BT197" s="36">
        <v>251.43213107579999</v>
      </c>
      <c r="BU197" s="30">
        <f t="shared" si="208"/>
        <v>-2.2260626015504252E-9</v>
      </c>
      <c r="BV197" s="30">
        <f t="shared" si="209"/>
        <v>-2.226053213274357E-9</v>
      </c>
      <c r="BW197" s="30">
        <f t="shared" si="210"/>
        <v>-2.2260532132902021E-9</v>
      </c>
      <c r="BX197" s="30">
        <f t="shared" si="211"/>
        <v>-2.2260532132902021E-9</v>
      </c>
      <c r="BZ197" s="36"/>
      <c r="CA197" s="36"/>
      <c r="CB197" s="36"/>
      <c r="CH197" s="36"/>
      <c r="CI197" s="36"/>
      <c r="CJ197" s="36"/>
      <c r="CP197" s="36"/>
      <c r="CQ197" s="36"/>
      <c r="CR197" s="36"/>
      <c r="CX197" s="36"/>
      <c r="CY197" s="36"/>
      <c r="CZ197" s="36"/>
      <c r="DF197" s="36">
        <v>4.6288999999999998E-7</v>
      </c>
      <c r="DG197" s="36">
        <v>2.6403845347999999</v>
      </c>
      <c r="DH197" s="36">
        <v>10.294940738499999</v>
      </c>
      <c r="DI197" s="30">
        <f t="shared" si="212"/>
        <v>-3.9260600459855607E-7</v>
      </c>
      <c r="DJ197" s="30">
        <f t="shared" si="213"/>
        <v>-3.9260562685198955E-7</v>
      </c>
      <c r="DK197" s="30">
        <f t="shared" si="214"/>
        <v>-3.9260562685262689E-7</v>
      </c>
      <c r="DL197" s="30">
        <f t="shared" si="215"/>
        <v>-3.9260562685262689E-7</v>
      </c>
      <c r="DN197" s="36">
        <v>9.3170000000000006E-8</v>
      </c>
      <c r="DO197" s="36">
        <v>4.4638015954599997</v>
      </c>
      <c r="DP197" s="36">
        <v>2428.0421830342002</v>
      </c>
      <c r="DQ197" s="30">
        <f t="shared" si="216"/>
        <v>-8.4838305528896309E-8</v>
      </c>
      <c r="DR197" s="30">
        <f t="shared" si="217"/>
        <v>-8.4852291998556654E-8</v>
      </c>
      <c r="DS197" s="30">
        <f t="shared" si="218"/>
        <v>-8.4852291974964735E-8</v>
      </c>
      <c r="DT197" s="30">
        <f t="shared" si="219"/>
        <v>-8.4852291974964801E-8</v>
      </c>
      <c r="DV197" s="36">
        <v>2.0870000000000001E-8</v>
      </c>
      <c r="DW197" s="36">
        <v>3.3729395879299999</v>
      </c>
      <c r="DX197" s="36">
        <v>320.32402291969998</v>
      </c>
      <c r="DY197" s="30">
        <f t="shared" si="220"/>
        <v>-5.4429747817326004E-10</v>
      </c>
      <c r="DZ197" s="30">
        <f t="shared" si="221"/>
        <v>-5.432974703325911E-10</v>
      </c>
      <c r="EA197" s="30">
        <f t="shared" si="222"/>
        <v>-5.4329747202004886E-10</v>
      </c>
      <c r="EB197" s="30">
        <f t="shared" si="223"/>
        <v>-5.432974720200442E-10</v>
      </c>
      <c r="ED197" s="36"/>
      <c r="EE197" s="36"/>
      <c r="EF197" s="36"/>
      <c r="EL197" s="36"/>
      <c r="EM197" s="36"/>
      <c r="EN197" s="36"/>
      <c r="ET197" s="36"/>
      <c r="EU197" s="36"/>
      <c r="EV197" s="36"/>
    </row>
    <row r="198" spans="14:152" s="30" customFormat="1" ht="12.75">
      <c r="N198" s="36">
        <v>1.3496000000000001E-7</v>
      </c>
      <c r="O198" s="36">
        <v>0.82683590984999999</v>
      </c>
      <c r="P198" s="36">
        <v>99.911380480899993</v>
      </c>
      <c r="Q198" s="30">
        <f t="shared" si="192"/>
        <v>1.2996667131463371E-7</v>
      </c>
      <c r="R198" s="30">
        <f t="shared" si="193"/>
        <v>1.299672150658017E-7</v>
      </c>
      <c r="S198" s="30">
        <f t="shared" si="194"/>
        <v>1.2996721506488418E-7</v>
      </c>
      <c r="T198" s="30">
        <f t="shared" si="195"/>
        <v>1.2996721506488418E-7</v>
      </c>
      <c r="V198" s="36">
        <v>2.2449999999999999E-8</v>
      </c>
      <c r="W198" s="36">
        <v>3.76323995584</v>
      </c>
      <c r="X198" s="36">
        <v>425.11371816769997</v>
      </c>
      <c r="Y198" s="30">
        <f t="shared" si="196"/>
        <v>3.679280001503872E-9</v>
      </c>
      <c r="Z198" s="30">
        <f t="shared" si="197"/>
        <v>3.6806887904552296E-9</v>
      </c>
      <c r="AA198" s="30">
        <f t="shared" si="198"/>
        <v>3.6806887880779873E-9</v>
      </c>
      <c r="AB198" s="30">
        <f t="shared" si="199"/>
        <v>3.6806887880779973E-9</v>
      </c>
      <c r="AD198" s="36">
        <v>3.6800000000000001E-9</v>
      </c>
      <c r="AE198" s="36">
        <v>0.35674031808000001</v>
      </c>
      <c r="AF198" s="36">
        <v>214.26230328450001</v>
      </c>
      <c r="AG198" s="30">
        <f t="shared" si="200"/>
        <v>2.4801391364646594E-9</v>
      </c>
      <c r="AH198" s="30">
        <f t="shared" si="201"/>
        <v>2.4800519695346842E-9</v>
      </c>
      <c r="AI198" s="30">
        <f t="shared" si="202"/>
        <v>2.4800519696817756E-9</v>
      </c>
      <c r="AJ198" s="30">
        <f t="shared" si="203"/>
        <v>2.4800519696817752E-9</v>
      </c>
      <c r="AL198" s="36"/>
      <c r="AM198" s="36"/>
      <c r="AN198" s="36"/>
      <c r="AT198" s="36"/>
      <c r="AU198" s="36"/>
      <c r="AV198" s="36"/>
      <c r="BB198" s="36"/>
      <c r="BC198" s="36"/>
      <c r="BD198" s="36"/>
      <c r="BJ198" s="36">
        <v>1.1150000000000001E-8</v>
      </c>
      <c r="BK198" s="36">
        <v>2.2046048101700002</v>
      </c>
      <c r="BL198" s="36">
        <v>221.3758502853</v>
      </c>
      <c r="BM198" s="30">
        <f t="shared" si="204"/>
        <v>6.2369801129490552E-9</v>
      </c>
      <c r="BN198" s="30">
        <f t="shared" si="205"/>
        <v>6.2372862745027608E-9</v>
      </c>
      <c r="BO198" s="30">
        <f t="shared" si="206"/>
        <v>6.2372862739861368E-9</v>
      </c>
      <c r="BP198" s="30">
        <f t="shared" si="207"/>
        <v>6.2372862739861393E-9</v>
      </c>
      <c r="BR198" s="36">
        <v>2.23E-9</v>
      </c>
      <c r="BS198" s="36">
        <v>2.3440067654800001</v>
      </c>
      <c r="BT198" s="36">
        <v>1677.9385755008</v>
      </c>
      <c r="BU198" s="30">
        <f t="shared" si="208"/>
        <v>1.7392181172778899E-9</v>
      </c>
      <c r="BV198" s="30">
        <f t="shared" si="209"/>
        <v>1.7388676240284066E-9</v>
      </c>
      <c r="BW198" s="30">
        <f t="shared" si="210"/>
        <v>1.7388676246199364E-9</v>
      </c>
      <c r="BX198" s="30">
        <f t="shared" si="211"/>
        <v>1.738867624619934E-9</v>
      </c>
      <c r="BZ198" s="36"/>
      <c r="CA198" s="36"/>
      <c r="CB198" s="36"/>
      <c r="CH198" s="36"/>
      <c r="CI198" s="36"/>
      <c r="CJ198" s="36"/>
      <c r="CP198" s="36"/>
      <c r="CQ198" s="36"/>
      <c r="CR198" s="36"/>
      <c r="CX198" s="36"/>
      <c r="CY198" s="36"/>
      <c r="CZ198" s="36"/>
      <c r="DF198" s="36">
        <v>5.4334999999999995E-7</v>
      </c>
      <c r="DG198" s="36">
        <v>1.0717953499599999</v>
      </c>
      <c r="DH198" s="36">
        <v>362.86229257259998</v>
      </c>
      <c r="DI198" s="30">
        <f t="shared" si="212"/>
        <v>3.2040817641739623E-7</v>
      </c>
      <c r="DJ198" s="30">
        <f t="shared" si="213"/>
        <v>3.2038434876617699E-7</v>
      </c>
      <c r="DK198" s="30">
        <f t="shared" si="214"/>
        <v>3.2038434880638559E-7</v>
      </c>
      <c r="DL198" s="30">
        <f t="shared" si="215"/>
        <v>3.2038434880638538E-7</v>
      </c>
      <c r="DN198" s="36">
        <v>9.928E-8</v>
      </c>
      <c r="DO198" s="36">
        <v>4.0482155944800002</v>
      </c>
      <c r="DP198" s="36">
        <v>62.251425595100002</v>
      </c>
      <c r="DQ198" s="30">
        <f t="shared" si="216"/>
        <v>-8.4038119257920893E-8</v>
      </c>
      <c r="DR198" s="30">
        <f t="shared" si="217"/>
        <v>-8.4038611645384519E-8</v>
      </c>
      <c r="DS198" s="30">
        <f t="shared" si="218"/>
        <v>-8.4038611644553633E-8</v>
      </c>
      <c r="DT198" s="30">
        <f t="shared" si="219"/>
        <v>-8.4038611644553659E-8</v>
      </c>
      <c r="DV198" s="36">
        <v>2.693E-8</v>
      </c>
      <c r="DW198" s="36">
        <v>3.6215945647000001</v>
      </c>
      <c r="DX198" s="36">
        <v>436.89313161450002</v>
      </c>
      <c r="DY198" s="30">
        <f t="shared" si="220"/>
        <v>9.7781525825276167E-9</v>
      </c>
      <c r="DZ198" s="30">
        <f t="shared" si="221"/>
        <v>9.7797929657796893E-9</v>
      </c>
      <c r="EA198" s="30">
        <f t="shared" si="222"/>
        <v>9.7797929630116634E-9</v>
      </c>
      <c r="EB198" s="30">
        <f t="shared" si="223"/>
        <v>9.7797929630116734E-9</v>
      </c>
      <c r="ED198" s="36"/>
      <c r="EE198" s="36"/>
      <c r="EF198" s="36"/>
      <c r="EL198" s="36"/>
      <c r="EM198" s="36"/>
      <c r="EN198" s="36"/>
      <c r="ET198" s="36"/>
      <c r="EU198" s="36"/>
      <c r="EV198" s="36"/>
    </row>
    <row r="199" spans="14:152" s="30" customFormat="1" ht="12.75">
      <c r="N199" s="36">
        <v>1.8482999999999999E-7</v>
      </c>
      <c r="O199" s="36">
        <v>0.73171264865999996</v>
      </c>
      <c r="P199" s="36">
        <v>9999.9864507729999</v>
      </c>
      <c r="Q199" s="30">
        <f t="shared" si="192"/>
        <v>-4.8217671438209603E-8</v>
      </c>
      <c r="R199" s="30">
        <f t="shared" si="193"/>
        <v>-4.7950620994159111E-8</v>
      </c>
      <c r="S199" s="30">
        <f t="shared" si="194"/>
        <v>-4.7950621444882111E-8</v>
      </c>
      <c r="T199" s="30">
        <f t="shared" si="195"/>
        <v>-4.7950621444880847E-8</v>
      </c>
      <c r="V199" s="36">
        <v>3.0199999999999999E-8</v>
      </c>
      <c r="W199" s="36">
        <v>0.25310250108999999</v>
      </c>
      <c r="X199" s="36">
        <v>120.358249606</v>
      </c>
      <c r="Y199" s="30">
        <f t="shared" si="196"/>
        <v>2.76458488723079E-8</v>
      </c>
      <c r="Z199" s="30">
        <f t="shared" si="197"/>
        <v>2.7645629953498344E-8</v>
      </c>
      <c r="AA199" s="30">
        <f t="shared" si="198"/>
        <v>2.7645629953867763E-8</v>
      </c>
      <c r="AB199" s="30">
        <f t="shared" si="199"/>
        <v>2.7645629953867763E-8</v>
      </c>
      <c r="AD199" s="36">
        <v>4.7099999999999997E-9</v>
      </c>
      <c r="AE199" s="36">
        <v>0.67360047480999996</v>
      </c>
      <c r="AF199" s="36">
        <v>207.88246946660001</v>
      </c>
      <c r="AG199" s="30">
        <f t="shared" si="200"/>
        <v>4.1798776205062432E-9</v>
      </c>
      <c r="AH199" s="30">
        <f t="shared" si="201"/>
        <v>4.1798100891053811E-9</v>
      </c>
      <c r="AI199" s="30">
        <f t="shared" si="202"/>
        <v>4.1798100892193401E-9</v>
      </c>
      <c r="AJ199" s="30">
        <f t="shared" si="203"/>
        <v>4.1798100892193401E-9</v>
      </c>
      <c r="AL199" s="36"/>
      <c r="AM199" s="36"/>
      <c r="AN199" s="36"/>
      <c r="AT199" s="36"/>
      <c r="AU199" s="36"/>
      <c r="AV199" s="36"/>
      <c r="BB199" s="36"/>
      <c r="BC199" s="36"/>
      <c r="BD199" s="36"/>
      <c r="BJ199" s="36">
        <v>1.1760000000000001E-8</v>
      </c>
      <c r="BK199" s="36">
        <v>1.07528227869</v>
      </c>
      <c r="BL199" s="36">
        <v>312.19908396260001</v>
      </c>
      <c r="BM199" s="30">
        <f t="shared" si="204"/>
        <v>9.3210236118341376E-9</v>
      </c>
      <c r="BN199" s="30">
        <f t="shared" si="205"/>
        <v>9.3206886206472465E-9</v>
      </c>
      <c r="BO199" s="30">
        <f t="shared" si="206"/>
        <v>9.3206886212125418E-9</v>
      </c>
      <c r="BP199" s="30">
        <f t="shared" si="207"/>
        <v>9.3206886212125401E-9</v>
      </c>
      <c r="BR199" s="36">
        <v>2.28E-9</v>
      </c>
      <c r="BS199" s="36">
        <v>5.00073557208</v>
      </c>
      <c r="BT199" s="36">
        <v>1574.8458012822</v>
      </c>
      <c r="BU199" s="30">
        <f t="shared" si="208"/>
        <v>-1.8951543361306115E-9</v>
      </c>
      <c r="BV199" s="30">
        <f t="shared" si="209"/>
        <v>-1.8948555688573386E-9</v>
      </c>
      <c r="BW199" s="30">
        <f t="shared" si="210"/>
        <v>-1.8948555693615788E-9</v>
      </c>
      <c r="BX199" s="30">
        <f t="shared" si="211"/>
        <v>-1.8948555693615768E-9</v>
      </c>
      <c r="BZ199" s="36"/>
      <c r="CA199" s="36"/>
      <c r="CB199" s="36"/>
      <c r="CH199" s="36"/>
      <c r="CI199" s="36"/>
      <c r="CJ199" s="36"/>
      <c r="CP199" s="36"/>
      <c r="CQ199" s="36"/>
      <c r="CR199" s="36"/>
      <c r="CX199" s="36"/>
      <c r="CY199" s="36"/>
      <c r="CZ199" s="36"/>
      <c r="DF199" s="36">
        <v>5.8742E-7</v>
      </c>
      <c r="DG199" s="36">
        <v>2.62270940799</v>
      </c>
      <c r="DH199" s="36">
        <v>225.8292684102</v>
      </c>
      <c r="DI199" s="30">
        <f t="shared" si="212"/>
        <v>1.1682541176935413E-7</v>
      </c>
      <c r="DJ199" s="30">
        <f t="shared" si="213"/>
        <v>1.1684486551087516E-7</v>
      </c>
      <c r="DK199" s="30">
        <f t="shared" si="214"/>
        <v>1.1684486547804829E-7</v>
      </c>
      <c r="DL199" s="30">
        <f t="shared" si="215"/>
        <v>1.168448654780484E-7</v>
      </c>
      <c r="DN199" s="36">
        <v>1.2767E-7</v>
      </c>
      <c r="DO199" s="36">
        <v>3.4327383545700001</v>
      </c>
      <c r="DP199" s="36">
        <v>258.87574647669999</v>
      </c>
      <c r="DQ199" s="30">
        <f t="shared" si="216"/>
        <v>-5.2825463828132205E-8</v>
      </c>
      <c r="DR199" s="30">
        <f t="shared" si="217"/>
        <v>-5.282096139461134E-8</v>
      </c>
      <c r="DS199" s="30">
        <f t="shared" si="218"/>
        <v>-5.2820961402209027E-8</v>
      </c>
      <c r="DT199" s="30">
        <f t="shared" si="219"/>
        <v>-5.2820961402209E-8</v>
      </c>
      <c r="DV199" s="36">
        <v>2.4920000000000001E-8</v>
      </c>
      <c r="DW199" s="36">
        <v>2.9612921727899999</v>
      </c>
      <c r="DX199" s="36">
        <v>2214.7430875962</v>
      </c>
      <c r="DY199" s="30">
        <f t="shared" si="220"/>
        <v>-2.477942978952981E-8</v>
      </c>
      <c r="DZ199" s="30">
        <f t="shared" si="221"/>
        <v>-2.4780304389458065E-8</v>
      </c>
      <c r="EA199" s="30">
        <f t="shared" si="222"/>
        <v>-2.4780304387984522E-8</v>
      </c>
      <c r="EB199" s="30">
        <f t="shared" si="223"/>
        <v>-2.4780304387984529E-8</v>
      </c>
      <c r="ED199" s="36"/>
      <c r="EE199" s="36"/>
      <c r="EF199" s="36"/>
      <c r="EL199" s="36"/>
      <c r="EM199" s="36"/>
      <c r="EN199" s="36"/>
      <c r="ET199" s="36"/>
      <c r="EU199" s="36"/>
      <c r="EV199" s="36"/>
    </row>
    <row r="200" spans="14:152" s="30" customFormat="1" ht="12.75">
      <c r="N200" s="36">
        <v>1.3542E-7</v>
      </c>
      <c r="O200" s="36">
        <v>3.58584380924</v>
      </c>
      <c r="P200" s="36">
        <v>234.63973644039999</v>
      </c>
      <c r="Q200" s="30">
        <f t="shared" si="192"/>
        <v>-8.8688609773652331E-8</v>
      </c>
      <c r="R200" s="30">
        <f t="shared" si="193"/>
        <v>-8.8685016579236104E-8</v>
      </c>
      <c r="S200" s="30">
        <f t="shared" si="194"/>
        <v>-8.8685016585299523E-8</v>
      </c>
      <c r="T200" s="30">
        <f t="shared" si="195"/>
        <v>-8.8685016585299483E-8</v>
      </c>
      <c r="V200" s="36">
        <v>2.503E-8</v>
      </c>
      <c r="W200" s="36">
        <v>2.1067983212099999</v>
      </c>
      <c r="X200" s="36">
        <v>168.05251279940001</v>
      </c>
      <c r="Y200" s="30">
        <f t="shared" si="196"/>
        <v>9.6497066942466871E-9</v>
      </c>
      <c r="Z200" s="30">
        <f t="shared" si="197"/>
        <v>9.6502874608989038E-9</v>
      </c>
      <c r="AA200" s="30">
        <f t="shared" si="198"/>
        <v>9.6502874599188999E-9</v>
      </c>
      <c r="AB200" s="30">
        <f t="shared" si="199"/>
        <v>9.6502874599188999E-9</v>
      </c>
      <c r="AD200" s="36">
        <v>3.7900000000000004E-9</v>
      </c>
      <c r="AE200" s="36">
        <v>0.92901327825000002</v>
      </c>
      <c r="AF200" s="36">
        <v>767.3690829208</v>
      </c>
      <c r="AG200" s="30">
        <f t="shared" si="200"/>
        <v>-3.7259349223167064E-9</v>
      </c>
      <c r="AH200" s="30">
        <f t="shared" si="201"/>
        <v>-3.7258552184721929E-9</v>
      </c>
      <c r="AI200" s="30">
        <f t="shared" si="202"/>
        <v>-3.7258552186067297E-9</v>
      </c>
      <c r="AJ200" s="30">
        <f t="shared" si="203"/>
        <v>-3.7258552186067288E-9</v>
      </c>
      <c r="AL200" s="36"/>
      <c r="AM200" s="36"/>
      <c r="AN200" s="36"/>
      <c r="AT200" s="36"/>
      <c r="AU200" s="36"/>
      <c r="AV200" s="36"/>
      <c r="BB200" s="36"/>
      <c r="BC200" s="36"/>
      <c r="BD200" s="36"/>
      <c r="BJ200" s="36">
        <v>1.1069999999999999E-8</v>
      </c>
      <c r="BK200" s="36">
        <v>1.50329021421</v>
      </c>
      <c r="BL200" s="36">
        <v>289.56516671359998</v>
      </c>
      <c r="BM200" s="30">
        <f t="shared" si="204"/>
        <v>1.101220988784592E-8</v>
      </c>
      <c r="BN200" s="30">
        <f t="shared" si="205"/>
        <v>1.1012160929697057E-8</v>
      </c>
      <c r="BO200" s="30">
        <f t="shared" si="206"/>
        <v>1.1012160929779688E-8</v>
      </c>
      <c r="BP200" s="30">
        <f t="shared" si="207"/>
        <v>1.1012160929779688E-8</v>
      </c>
      <c r="BR200" s="36">
        <v>1.8300000000000001E-9</v>
      </c>
      <c r="BS200" s="36">
        <v>5.0905689502599998</v>
      </c>
      <c r="BT200" s="36">
        <v>220.46082654860001</v>
      </c>
      <c r="BU200" s="30">
        <f t="shared" si="208"/>
        <v>-1.3677921082951925E-9</v>
      </c>
      <c r="BV200" s="30">
        <f t="shared" si="209"/>
        <v>-1.3678322139940558E-9</v>
      </c>
      <c r="BW200" s="30">
        <f t="shared" si="210"/>
        <v>-1.3678322139263813E-9</v>
      </c>
      <c r="BX200" s="30">
        <f t="shared" si="211"/>
        <v>-1.3678322139263817E-9</v>
      </c>
      <c r="BZ200" s="36"/>
      <c r="CA200" s="36"/>
      <c r="CB200" s="36"/>
      <c r="CH200" s="36"/>
      <c r="CI200" s="36"/>
      <c r="CJ200" s="36"/>
      <c r="CP200" s="36"/>
      <c r="CQ200" s="36"/>
      <c r="CR200" s="36"/>
      <c r="CX200" s="36"/>
      <c r="CY200" s="36"/>
      <c r="CZ200" s="36"/>
      <c r="DF200" s="36">
        <v>4.8457E-7</v>
      </c>
      <c r="DG200" s="36">
        <v>3.15166418511</v>
      </c>
      <c r="DH200" s="36">
        <v>216.21985674480001</v>
      </c>
      <c r="DI200" s="30">
        <f t="shared" si="212"/>
        <v>-1.8064605638842608E-7</v>
      </c>
      <c r="DJ200" s="30">
        <f t="shared" si="213"/>
        <v>-1.8063150846043384E-7</v>
      </c>
      <c r="DK200" s="30">
        <f t="shared" si="214"/>
        <v>-1.8063150848498278E-7</v>
      </c>
      <c r="DL200" s="30">
        <f t="shared" si="215"/>
        <v>-1.8063150848498268E-7</v>
      </c>
      <c r="DN200" s="36">
        <v>9.7329999999999999E-8</v>
      </c>
      <c r="DO200" s="36">
        <v>1.6106632467999999</v>
      </c>
      <c r="DP200" s="36">
        <v>327.43756992049998</v>
      </c>
      <c r="DQ200" s="30">
        <f t="shared" si="216"/>
        <v>9.5295208963775906E-8</v>
      </c>
      <c r="DR200" s="30">
        <f t="shared" si="217"/>
        <v>9.5294238822209597E-8</v>
      </c>
      <c r="DS200" s="30">
        <f t="shared" si="218"/>
        <v>9.5294238823846846E-8</v>
      </c>
      <c r="DT200" s="30">
        <f t="shared" si="219"/>
        <v>9.5294238823846846E-8</v>
      </c>
      <c r="DV200" s="36">
        <v>2.7039999999999999E-8</v>
      </c>
      <c r="DW200" s="36">
        <v>2.8848369731900001</v>
      </c>
      <c r="DX200" s="36">
        <v>643.07868005169996</v>
      </c>
      <c r="DY200" s="30">
        <f t="shared" si="220"/>
        <v>2.1012643266519406E-8</v>
      </c>
      <c r="DZ200" s="30">
        <f t="shared" si="221"/>
        <v>2.1011005504012467E-8</v>
      </c>
      <c r="EA200" s="30">
        <f t="shared" si="222"/>
        <v>2.1011005506776266E-8</v>
      </c>
      <c r="EB200" s="30">
        <f t="shared" si="223"/>
        <v>2.1011005506776256E-8</v>
      </c>
      <c r="ED200" s="36"/>
      <c r="EE200" s="36"/>
      <c r="EF200" s="36"/>
      <c r="EL200" s="36"/>
      <c r="EM200" s="36"/>
      <c r="EN200" s="36"/>
      <c r="ET200" s="36"/>
      <c r="EU200" s="36"/>
      <c r="EV200" s="36"/>
    </row>
    <row r="201" spans="14:152" s="30" customFormat="1" ht="12.75">
      <c r="N201" s="36">
        <v>1.3741000000000001E-7</v>
      </c>
      <c r="O201" s="36">
        <v>6.1845835684499999</v>
      </c>
      <c r="P201" s="36">
        <v>245.54242435239999</v>
      </c>
      <c r="Q201" s="30">
        <f t="shared" si="192"/>
        <v>1.5189346511273321E-8</v>
      </c>
      <c r="R201" s="30">
        <f t="shared" si="193"/>
        <v>1.5184328692294213E-8</v>
      </c>
      <c r="S201" s="30">
        <f t="shared" si="194"/>
        <v>1.5184328700761482E-8</v>
      </c>
      <c r="T201" s="30">
        <f t="shared" si="195"/>
        <v>1.5184328700761482E-8</v>
      </c>
      <c r="V201" s="36">
        <v>2.564E-8</v>
      </c>
      <c r="W201" s="36">
        <v>1.6315820505500001</v>
      </c>
      <c r="X201" s="36">
        <v>182.279606801</v>
      </c>
      <c r="Y201" s="30">
        <f t="shared" si="196"/>
        <v>2.0854136847470658E-8</v>
      </c>
      <c r="Z201" s="30">
        <f t="shared" si="197"/>
        <v>2.0854543710249481E-8</v>
      </c>
      <c r="AA201" s="30">
        <f t="shared" si="198"/>
        <v>2.0854543709562935E-8</v>
      </c>
      <c r="AB201" s="30">
        <f t="shared" si="199"/>
        <v>2.0854543709562938E-8</v>
      </c>
      <c r="AD201" s="36">
        <v>4.2000000000000004E-9</v>
      </c>
      <c r="AE201" s="36">
        <v>5.6979739804399996</v>
      </c>
      <c r="AF201" s="36">
        <v>225.8292684102</v>
      </c>
      <c r="AG201" s="30">
        <f t="shared" si="200"/>
        <v>-1.1062673833820616E-9</v>
      </c>
      <c r="AH201" s="30">
        <f t="shared" si="201"/>
        <v>-1.1064042990352164E-9</v>
      </c>
      <c r="AI201" s="30">
        <f t="shared" si="202"/>
        <v>-1.1064042988041797E-9</v>
      </c>
      <c r="AJ201" s="30">
        <f t="shared" si="203"/>
        <v>-1.1064042988041797E-9</v>
      </c>
      <c r="AL201" s="36"/>
      <c r="AM201" s="36"/>
      <c r="AN201" s="36"/>
      <c r="AT201" s="36"/>
      <c r="AU201" s="36"/>
      <c r="AV201" s="36"/>
      <c r="BB201" s="36"/>
      <c r="BC201" s="36"/>
      <c r="BD201" s="36"/>
      <c r="BJ201" s="36">
        <v>1.143E-8</v>
      </c>
      <c r="BK201" s="36">
        <v>4.4012587438299997</v>
      </c>
      <c r="BL201" s="36">
        <v>213.55972786890001</v>
      </c>
      <c r="BM201" s="30">
        <f t="shared" si="204"/>
        <v>-1.1397379380867451E-8</v>
      </c>
      <c r="BN201" s="30">
        <f t="shared" si="205"/>
        <v>-1.1397406951120374E-8</v>
      </c>
      <c r="BO201" s="30">
        <f t="shared" si="206"/>
        <v>-1.139740695107386E-8</v>
      </c>
      <c r="BP201" s="30">
        <f t="shared" si="207"/>
        <v>-1.139740695107386E-8</v>
      </c>
      <c r="BR201" s="36">
        <v>1.7800000000000001E-9</v>
      </c>
      <c r="BS201" s="36">
        <v>6.0566976015299998</v>
      </c>
      <c r="BT201" s="36">
        <v>206.13736432740001</v>
      </c>
      <c r="BU201" s="30">
        <f t="shared" si="208"/>
        <v>3.560122735993301E-10</v>
      </c>
      <c r="BV201" s="30">
        <f t="shared" si="209"/>
        <v>3.5595847734892856E-10</v>
      </c>
      <c r="BW201" s="30">
        <f t="shared" si="210"/>
        <v>3.5595847743970595E-10</v>
      </c>
      <c r="BX201" s="30">
        <f t="shared" si="211"/>
        <v>3.5595847743970595E-10</v>
      </c>
      <c r="BZ201" s="36"/>
      <c r="CA201" s="36"/>
      <c r="CB201" s="36"/>
      <c r="CH201" s="36"/>
      <c r="CI201" s="36"/>
      <c r="CJ201" s="36"/>
      <c r="CP201" s="36"/>
      <c r="CQ201" s="36"/>
      <c r="CR201" s="36"/>
      <c r="CX201" s="36"/>
      <c r="CY201" s="36"/>
      <c r="CZ201" s="36"/>
      <c r="DF201" s="36">
        <v>4.6316000000000003E-7</v>
      </c>
      <c r="DG201" s="36">
        <v>4.8622664276999998</v>
      </c>
      <c r="DH201" s="36">
        <v>2950.6196011279999</v>
      </c>
      <c r="DI201" s="30">
        <f t="shared" si="212"/>
        <v>2.2289773475772177E-7</v>
      </c>
      <c r="DJ201" s="30">
        <f t="shared" si="213"/>
        <v>2.2307696967125548E-7</v>
      </c>
      <c r="DK201" s="30">
        <f t="shared" si="214"/>
        <v>2.2307696936884478E-7</v>
      </c>
      <c r="DL201" s="30">
        <f t="shared" si="215"/>
        <v>2.2307696936884478E-7</v>
      </c>
      <c r="DN201" s="36">
        <v>1.1163E-7</v>
      </c>
      <c r="DO201" s="36">
        <v>2.4066532523399999</v>
      </c>
      <c r="DP201" s="36">
        <v>1781.0313497193999</v>
      </c>
      <c r="DQ201" s="30">
        <f t="shared" si="216"/>
        <v>4.198331020752552E-8</v>
      </c>
      <c r="DR201" s="30">
        <f t="shared" si="217"/>
        <v>4.1955742627934216E-8</v>
      </c>
      <c r="DS201" s="30">
        <f t="shared" si="218"/>
        <v>4.195574267445539E-8</v>
      </c>
      <c r="DT201" s="30">
        <f t="shared" si="219"/>
        <v>4.195574267445539E-8</v>
      </c>
      <c r="DV201" s="36">
        <v>2.124E-8</v>
      </c>
      <c r="DW201" s="36">
        <v>1.6121028259300001</v>
      </c>
      <c r="DX201" s="36">
        <v>218.9281697305</v>
      </c>
      <c r="DY201" s="30">
        <f t="shared" si="220"/>
        <v>1.9577865819376714E-8</v>
      </c>
      <c r="DZ201" s="30">
        <f t="shared" si="221"/>
        <v>1.9578135644168148E-8</v>
      </c>
      <c r="EA201" s="30">
        <f t="shared" si="222"/>
        <v>1.9578135643712851E-8</v>
      </c>
      <c r="EB201" s="30">
        <f t="shared" si="223"/>
        <v>1.9578135643712851E-8</v>
      </c>
      <c r="ED201" s="36"/>
      <c r="EE201" s="36"/>
      <c r="EF201" s="36"/>
      <c r="EL201" s="36"/>
      <c r="EM201" s="36"/>
      <c r="EN201" s="36"/>
      <c r="ET201" s="36"/>
      <c r="EU201" s="36"/>
      <c r="EV201" s="36"/>
    </row>
    <row r="202" spans="14:152" s="30" customFormat="1" ht="12.75">
      <c r="N202" s="36">
        <v>1.6943999999999999E-7</v>
      </c>
      <c r="O202" s="36">
        <v>0.72200792995999996</v>
      </c>
      <c r="P202" s="36">
        <v>2111.6503133776</v>
      </c>
      <c r="Q202" s="30">
        <f t="shared" si="192"/>
        <v>-1.5898188918372114E-9</v>
      </c>
      <c r="R202" s="30">
        <f t="shared" si="193"/>
        <v>-1.5362813547577979E-9</v>
      </c>
      <c r="S202" s="30">
        <f t="shared" si="194"/>
        <v>-1.5362814450992169E-9</v>
      </c>
      <c r="T202" s="30">
        <f t="shared" si="195"/>
        <v>-1.536281445098916E-9</v>
      </c>
      <c r="V202" s="36">
        <v>2.2209999999999998E-8</v>
      </c>
      <c r="W202" s="36">
        <v>3.1547237325599999</v>
      </c>
      <c r="X202" s="36">
        <v>212.77783057619999</v>
      </c>
      <c r="Y202" s="30">
        <f t="shared" si="196"/>
        <v>-8.7341124858931974E-9</v>
      </c>
      <c r="Z202" s="30">
        <f t="shared" si="197"/>
        <v>-8.7334623023644425E-9</v>
      </c>
      <c r="AA202" s="30">
        <f t="shared" si="198"/>
        <v>-8.7334623034615933E-9</v>
      </c>
      <c r="AB202" s="30">
        <f t="shared" si="199"/>
        <v>-8.7334623034615933E-9</v>
      </c>
      <c r="AD202" s="36">
        <v>3.5600000000000001E-9</v>
      </c>
      <c r="AE202" s="36">
        <v>3.10092792842</v>
      </c>
      <c r="AF202" s="36">
        <v>842.15068148809996</v>
      </c>
      <c r="AG202" s="30">
        <f t="shared" si="200"/>
        <v>8.3956522668125645E-12</v>
      </c>
      <c r="AH202" s="30">
        <f t="shared" si="201"/>
        <v>7.9470333489377796E-12</v>
      </c>
      <c r="AI202" s="30">
        <f t="shared" si="202"/>
        <v>7.9470341059584609E-12</v>
      </c>
      <c r="AJ202" s="30">
        <f t="shared" si="203"/>
        <v>7.9470341059552992E-12</v>
      </c>
      <c r="AL202" s="36"/>
      <c r="AM202" s="36"/>
      <c r="AN202" s="36"/>
      <c r="AT202" s="36"/>
      <c r="AU202" s="36"/>
      <c r="AV202" s="36"/>
      <c r="BB202" s="36"/>
      <c r="BC202" s="36"/>
      <c r="BD202" s="36"/>
      <c r="BJ202" s="36">
        <v>1.253E-8</v>
      </c>
      <c r="BK202" s="36">
        <v>0.21632769953</v>
      </c>
      <c r="BL202" s="36">
        <v>404.50679034820001</v>
      </c>
      <c r="BM202" s="30">
        <f t="shared" si="204"/>
        <v>-5.5142658138600821E-9</v>
      </c>
      <c r="BN202" s="30">
        <f t="shared" si="205"/>
        <v>-5.5149468410804946E-9</v>
      </c>
      <c r="BO202" s="30">
        <f t="shared" si="206"/>
        <v>-5.5149468399313207E-9</v>
      </c>
      <c r="BP202" s="30">
        <f t="shared" si="207"/>
        <v>-5.5149468399313265E-9</v>
      </c>
      <c r="BR202" s="36">
        <v>1.85E-9</v>
      </c>
      <c r="BS202" s="36">
        <v>3.7385930958200002</v>
      </c>
      <c r="BT202" s="36">
        <v>114.1384744825</v>
      </c>
      <c r="BU202" s="30">
        <f t="shared" si="208"/>
        <v>-1.8488113853111668E-9</v>
      </c>
      <c r="BV202" s="30">
        <f t="shared" si="209"/>
        <v>-1.8488102525821469E-9</v>
      </c>
      <c r="BW202" s="30">
        <f t="shared" si="210"/>
        <v>-1.8488102525840587E-9</v>
      </c>
      <c r="BX202" s="30">
        <f t="shared" si="211"/>
        <v>-1.8488102525840587E-9</v>
      </c>
      <c r="BZ202" s="36"/>
      <c r="CA202" s="36"/>
      <c r="CB202" s="36"/>
      <c r="CH202" s="36"/>
      <c r="CI202" s="36"/>
      <c r="CJ202" s="36"/>
      <c r="CP202" s="36"/>
      <c r="CQ202" s="36"/>
      <c r="CR202" s="36"/>
      <c r="CX202" s="36"/>
      <c r="CY202" s="36"/>
      <c r="CZ202" s="36"/>
      <c r="DF202" s="36">
        <v>4.5970000000000002E-7</v>
      </c>
      <c r="DG202" s="36">
        <v>4.9729739188100002</v>
      </c>
      <c r="DH202" s="36">
        <v>198.32124191099999</v>
      </c>
      <c r="DI202" s="30">
        <f t="shared" si="212"/>
        <v>-3.4201209279582387E-7</v>
      </c>
      <c r="DJ202" s="30">
        <f t="shared" si="213"/>
        <v>-3.4202120820400384E-7</v>
      </c>
      <c r="DK202" s="30">
        <f t="shared" si="214"/>
        <v>-3.4202120818862241E-7</v>
      </c>
      <c r="DL202" s="30">
        <f t="shared" si="215"/>
        <v>-3.4202120818862251E-7</v>
      </c>
      <c r="DN202" s="36">
        <v>1.0607999999999999E-7</v>
      </c>
      <c r="DO202" s="36">
        <v>2.0748002083000001</v>
      </c>
      <c r="DP202" s="36">
        <v>213.8203602998</v>
      </c>
      <c r="DQ202" s="30">
        <f t="shared" si="216"/>
        <v>6.6829205612161191E-8</v>
      </c>
      <c r="DR202" s="30">
        <f t="shared" si="217"/>
        <v>6.683184143143535E-8</v>
      </c>
      <c r="DS202" s="30">
        <f t="shared" si="218"/>
        <v>6.6831841426987619E-8</v>
      </c>
      <c r="DT202" s="30">
        <f t="shared" si="219"/>
        <v>6.6831841426987619E-8</v>
      </c>
      <c r="DV202" s="36">
        <v>2.037E-8</v>
      </c>
      <c r="DW202" s="36">
        <v>4.6348116077799997</v>
      </c>
      <c r="DX202" s="36">
        <v>188.02630117250001</v>
      </c>
      <c r="DY202" s="30">
        <f t="shared" si="220"/>
        <v>-1.8335959344021326E-8</v>
      </c>
      <c r="DZ202" s="30">
        <f t="shared" si="221"/>
        <v>-1.8336208983711626E-8</v>
      </c>
      <c r="EA202" s="30">
        <f t="shared" si="222"/>
        <v>-1.8336208983290389E-8</v>
      </c>
      <c r="EB202" s="30">
        <f t="shared" si="223"/>
        <v>-1.8336208983290389E-8</v>
      </c>
      <c r="ED202" s="41"/>
      <c r="EE202" s="41"/>
      <c r="EF202" s="41"/>
      <c r="EL202" s="36"/>
      <c r="EM202" s="36"/>
      <c r="EN202" s="36"/>
      <c r="ET202" s="36"/>
      <c r="EU202" s="36"/>
      <c r="EV202" s="36"/>
    </row>
    <row r="203" spans="14:152" s="30" customFormat="1" ht="12.75">
      <c r="N203" s="36">
        <v>1.7441000000000001E-7</v>
      </c>
      <c r="O203" s="36">
        <v>0.23803796878</v>
      </c>
      <c r="P203" s="36">
        <v>134.58534360760001</v>
      </c>
      <c r="Q203" s="30">
        <f t="shared" si="192"/>
        <v>1.5237005281902634E-7</v>
      </c>
      <c r="R203" s="30">
        <f t="shared" si="193"/>
        <v>1.5236834367922238E-7</v>
      </c>
      <c r="S203" s="30">
        <f t="shared" si="194"/>
        <v>1.5236834368210653E-7</v>
      </c>
      <c r="T203" s="30">
        <f t="shared" si="195"/>
        <v>1.5236834368210653E-7</v>
      </c>
      <c r="V203" s="36">
        <v>2.3569999999999999E-8</v>
      </c>
      <c r="W203" s="36">
        <v>2.33145013714</v>
      </c>
      <c r="X203" s="36">
        <v>218.7157214094</v>
      </c>
      <c r="Y203" s="30">
        <f t="shared" si="196"/>
        <v>1.029523146766117E-8</v>
      </c>
      <c r="Z203" s="30">
        <f t="shared" si="197"/>
        <v>1.0295925382187014E-8</v>
      </c>
      <c r="AA203" s="30">
        <f t="shared" si="198"/>
        <v>1.0295925381016084E-8</v>
      </c>
      <c r="AB203" s="30">
        <f t="shared" si="199"/>
        <v>1.0295925381016089E-8</v>
      </c>
      <c r="AD203" s="36">
        <v>4.2800000000000001E-9</v>
      </c>
      <c r="AE203" s="36">
        <v>5.3537536894400004</v>
      </c>
      <c r="AF203" s="36">
        <v>2104.5367663768002</v>
      </c>
      <c r="AG203" s="30">
        <f t="shared" si="200"/>
        <v>4.2778335807320074E-9</v>
      </c>
      <c r="AH203" s="30">
        <f t="shared" si="201"/>
        <v>4.2777904892194582E-9</v>
      </c>
      <c r="AI203" s="30">
        <f t="shared" si="202"/>
        <v>4.2777904892925305E-9</v>
      </c>
      <c r="AJ203" s="30">
        <f t="shared" si="203"/>
        <v>4.2777904892925305E-9</v>
      </c>
      <c r="AL203" s="36"/>
      <c r="AM203" s="36"/>
      <c r="AN203" s="36"/>
      <c r="AT203" s="36"/>
      <c r="AU203" s="36"/>
      <c r="AV203" s="36"/>
      <c r="BB203" s="36"/>
      <c r="BC203" s="36"/>
      <c r="BD203" s="36"/>
      <c r="BJ203" s="36">
        <v>1.0740000000000001E-8</v>
      </c>
      <c r="BK203" s="36">
        <v>3.17412275025</v>
      </c>
      <c r="BL203" s="36">
        <v>98.899988524600005</v>
      </c>
      <c r="BM203" s="30">
        <f t="shared" si="204"/>
        <v>-9.3425600840081371E-9</v>
      </c>
      <c r="BN203" s="30">
        <f t="shared" si="205"/>
        <v>-9.3424816838491396E-9</v>
      </c>
      <c r="BO203" s="30">
        <f t="shared" si="206"/>
        <v>-9.3424816839814389E-9</v>
      </c>
      <c r="BP203" s="30">
        <f t="shared" si="207"/>
        <v>-9.3424816839814389E-9</v>
      </c>
      <c r="BR203" s="36">
        <v>2.0000000000000001E-9</v>
      </c>
      <c r="BS203" s="36">
        <v>1.8940954625399999</v>
      </c>
      <c r="BT203" s="36">
        <v>2420.9286360333999</v>
      </c>
      <c r="BU203" s="30">
        <f t="shared" si="208"/>
        <v>1.0168345390855804E-9</v>
      </c>
      <c r="BV203" s="30">
        <f t="shared" si="209"/>
        <v>1.0174583651389028E-9</v>
      </c>
      <c r="BW203" s="30">
        <f t="shared" si="210"/>
        <v>1.0174583640863442E-9</v>
      </c>
      <c r="BX203" s="30">
        <f t="shared" si="211"/>
        <v>1.0174583640863471E-9</v>
      </c>
      <c r="BZ203" s="36"/>
      <c r="CA203" s="36"/>
      <c r="CB203" s="36"/>
      <c r="CH203" s="36"/>
      <c r="CI203" s="36"/>
      <c r="CJ203" s="36"/>
      <c r="CP203" s="36"/>
      <c r="CQ203" s="36"/>
      <c r="CR203" s="36"/>
      <c r="CX203" s="36"/>
      <c r="CY203" s="36"/>
      <c r="CZ203" s="36"/>
      <c r="DF203" s="36">
        <v>4.6678E-7</v>
      </c>
      <c r="DG203" s="36">
        <v>2.4496021570100002</v>
      </c>
      <c r="DH203" s="36">
        <v>207.14875628370001</v>
      </c>
      <c r="DI203" s="30">
        <f t="shared" si="212"/>
        <v>1.2439043546191754E-7</v>
      </c>
      <c r="DJ203" s="30">
        <f t="shared" si="213"/>
        <v>1.2440438102349517E-7</v>
      </c>
      <c r="DK203" s="30">
        <f t="shared" si="214"/>
        <v>1.244043809999629E-7</v>
      </c>
      <c r="DL203" s="30">
        <f t="shared" si="215"/>
        <v>1.2440438099996301E-7</v>
      </c>
      <c r="DN203" s="36">
        <v>9.125E-8</v>
      </c>
      <c r="DO203" s="36">
        <v>2.92369523159</v>
      </c>
      <c r="DP203" s="36">
        <v>1279.794572628</v>
      </c>
      <c r="DQ203" s="30">
        <f t="shared" si="216"/>
        <v>-4.6928197279157252E-8</v>
      </c>
      <c r="DR203" s="30">
        <f t="shared" si="217"/>
        <v>-4.6913209661958566E-8</v>
      </c>
      <c r="DS203" s="30">
        <f t="shared" si="218"/>
        <v>-4.6913209687250771E-8</v>
      </c>
      <c r="DT203" s="30">
        <f t="shared" si="219"/>
        <v>-4.6913209687250699E-8</v>
      </c>
      <c r="DV203" s="36">
        <v>2.3940000000000001E-8</v>
      </c>
      <c r="DW203" s="36">
        <v>3.4638625855199998</v>
      </c>
      <c r="DX203" s="36">
        <v>6275.9623029905997</v>
      </c>
      <c r="DY203" s="30">
        <f t="shared" si="220"/>
        <v>2.3859052033568398E-8</v>
      </c>
      <c r="DZ203" s="30">
        <f t="shared" si="221"/>
        <v>2.3860888788512379E-8</v>
      </c>
      <c r="EA203" s="30">
        <f t="shared" si="222"/>
        <v>2.3860888785430704E-8</v>
      </c>
      <c r="EB203" s="30">
        <f t="shared" si="223"/>
        <v>2.3860888785430721E-8</v>
      </c>
      <c r="ED203" s="36"/>
      <c r="EE203" s="36"/>
      <c r="EF203" s="36"/>
      <c r="EL203" s="36"/>
      <c r="EM203" s="36"/>
      <c r="EN203" s="36"/>
      <c r="ET203" s="36"/>
      <c r="EU203" s="36"/>
      <c r="EV203" s="36"/>
    </row>
    <row r="204" spans="14:152" s="30" customFormat="1" ht="12.75">
      <c r="N204" s="36">
        <v>1.4181E-7</v>
      </c>
      <c r="O204" s="36">
        <v>4.5196393580400001</v>
      </c>
      <c r="P204" s="36">
        <v>59.803745040300001</v>
      </c>
      <c r="Q204" s="30">
        <f t="shared" si="192"/>
        <v>-7.0995501856508333E-8</v>
      </c>
      <c r="R204" s="30">
        <f t="shared" si="193"/>
        <v>-7.0996600403653262E-8</v>
      </c>
      <c r="S204" s="30">
        <f t="shared" si="194"/>
        <v>-7.0996600401799504E-8</v>
      </c>
      <c r="T204" s="30">
        <f t="shared" si="195"/>
        <v>-7.0996600401799504E-8</v>
      </c>
      <c r="V204" s="36">
        <v>2.51E-8</v>
      </c>
      <c r="W204" s="36">
        <v>4.5190398901100002</v>
      </c>
      <c r="X204" s="36">
        <v>198.32124191099999</v>
      </c>
      <c r="Y204" s="30">
        <f t="shared" si="196"/>
        <v>-2.413741374403199E-8</v>
      </c>
      <c r="Z204" s="30">
        <f t="shared" si="197"/>
        <v>-2.4137618036807706E-8</v>
      </c>
      <c r="AA204" s="30">
        <f t="shared" si="198"/>
        <v>-2.413761803646299E-8</v>
      </c>
      <c r="AB204" s="30">
        <f t="shared" si="199"/>
        <v>-2.4137618036462993E-8</v>
      </c>
      <c r="AD204" s="36">
        <v>4.2199999999999999E-9</v>
      </c>
      <c r="AE204" s="36">
        <v>2.6797558183199999</v>
      </c>
      <c r="AF204" s="36">
        <v>77.962992305</v>
      </c>
      <c r="AG204" s="30">
        <f t="shared" si="200"/>
        <v>-2.642624140822239E-9</v>
      </c>
      <c r="AH204" s="30">
        <f t="shared" si="201"/>
        <v>-2.6425857575354143E-9</v>
      </c>
      <c r="AI204" s="30">
        <f t="shared" si="202"/>
        <v>-2.6425857576001842E-9</v>
      </c>
      <c r="AJ204" s="30">
        <f t="shared" si="203"/>
        <v>-2.6425857576001842E-9</v>
      </c>
      <c r="AL204" s="36"/>
      <c r="AM204" s="36"/>
      <c r="AN204" s="36"/>
      <c r="AT204" s="36"/>
      <c r="AU204" s="36"/>
      <c r="AV204" s="36"/>
      <c r="BB204" s="36"/>
      <c r="BC204" s="36"/>
      <c r="BD204" s="36"/>
      <c r="BJ204" s="36">
        <v>1.103E-8</v>
      </c>
      <c r="BK204" s="36">
        <v>0.23626839161999999</v>
      </c>
      <c r="BL204" s="36">
        <v>617.80588578619995</v>
      </c>
      <c r="BM204" s="30">
        <f t="shared" si="204"/>
        <v>-1.1017502082558253E-8</v>
      </c>
      <c r="BN204" s="30">
        <f t="shared" si="205"/>
        <v>-1.1017453507802986E-8</v>
      </c>
      <c r="BO204" s="30">
        <f t="shared" si="206"/>
        <v>-1.1017453507885034E-8</v>
      </c>
      <c r="BP204" s="30">
        <f t="shared" si="207"/>
        <v>-1.1017453507885032E-8</v>
      </c>
      <c r="BR204" s="36">
        <v>1.5799999999999999E-9</v>
      </c>
      <c r="BS204" s="36">
        <v>2.7851736216199998</v>
      </c>
      <c r="BT204" s="36">
        <v>2008.557539159</v>
      </c>
      <c r="BU204" s="30">
        <f t="shared" si="208"/>
        <v>-7.5393832287938619E-10</v>
      </c>
      <c r="BV204" s="30">
        <f t="shared" si="209"/>
        <v>-7.5435561355679904E-10</v>
      </c>
      <c r="BW204" s="30">
        <f t="shared" si="210"/>
        <v>-7.5435561285270352E-10</v>
      </c>
      <c r="BX204" s="30">
        <f t="shared" si="211"/>
        <v>-7.543556128527059E-10</v>
      </c>
      <c r="BZ204" s="36"/>
      <c r="CA204" s="36"/>
      <c r="CB204" s="36"/>
      <c r="CH204" s="36"/>
      <c r="CI204" s="36"/>
      <c r="CJ204" s="36"/>
      <c r="CP204" s="36"/>
      <c r="CQ204" s="36"/>
      <c r="CR204" s="36"/>
      <c r="CX204" s="36"/>
      <c r="CY204" s="36"/>
      <c r="CZ204" s="36"/>
      <c r="DF204" s="36">
        <v>4.4905000000000001E-7</v>
      </c>
      <c r="DG204" s="36">
        <v>1.7761699580300001</v>
      </c>
      <c r="DH204" s="36">
        <v>223.5940361765</v>
      </c>
      <c r="DI204" s="30">
        <f t="shared" si="212"/>
        <v>3.8597435039644579E-7</v>
      </c>
      <c r="DJ204" s="30">
        <f t="shared" si="213"/>
        <v>3.859820287367822E-7</v>
      </c>
      <c r="DK204" s="30">
        <f t="shared" si="214"/>
        <v>3.8598202872382588E-7</v>
      </c>
      <c r="DL204" s="30">
        <f t="shared" si="215"/>
        <v>3.8598202872382593E-7</v>
      </c>
      <c r="DN204" s="36">
        <v>9.5249999999999996E-8</v>
      </c>
      <c r="DO204" s="36">
        <v>1.1033840313600001</v>
      </c>
      <c r="DP204" s="36">
        <v>113.3877149571</v>
      </c>
      <c r="DQ204" s="30">
        <f t="shared" si="216"/>
        <v>8.4718302187830153E-8</v>
      </c>
      <c r="DR204" s="30">
        <f t="shared" si="217"/>
        <v>8.4719040848479579E-8</v>
      </c>
      <c r="DS204" s="30">
        <f t="shared" si="218"/>
        <v>8.4719040847233143E-8</v>
      </c>
      <c r="DT204" s="30">
        <f t="shared" si="219"/>
        <v>8.4719040847233143E-8</v>
      </c>
      <c r="DV204" s="36">
        <v>1.9729999999999999E-8</v>
      </c>
      <c r="DW204" s="36">
        <v>2.2888613820299999</v>
      </c>
      <c r="DX204" s="36">
        <v>2627.1141844705999</v>
      </c>
      <c r="DY204" s="30">
        <f t="shared" si="220"/>
        <v>1.891175232027372E-8</v>
      </c>
      <c r="DZ204" s="30">
        <f t="shared" si="221"/>
        <v>1.891396134952179E-8</v>
      </c>
      <c r="EA204" s="30">
        <f t="shared" si="222"/>
        <v>1.8913961345796649E-8</v>
      </c>
      <c r="EB204" s="30">
        <f t="shared" si="223"/>
        <v>1.8913961345796658E-8</v>
      </c>
      <c r="ED204" s="36"/>
      <c r="EE204" s="36"/>
      <c r="EF204" s="36"/>
      <c r="EL204" s="36"/>
      <c r="EM204" s="36"/>
      <c r="EN204" s="36"/>
      <c r="ET204" s="36"/>
      <c r="EU204" s="36"/>
      <c r="EV204" s="36"/>
    </row>
    <row r="205" spans="14:152" s="30" customFormat="1" ht="12.75">
      <c r="N205" s="36">
        <v>1.3598E-7</v>
      </c>
      <c r="O205" s="36">
        <v>2.5377698396500001</v>
      </c>
      <c r="P205" s="36">
        <v>1.6969210293999999</v>
      </c>
      <c r="Q205" s="30">
        <f t="shared" si="192"/>
        <v>-1.1120342561616861E-7</v>
      </c>
      <c r="R205" s="30">
        <f t="shared" si="193"/>
        <v>-1.1120340574465543E-7</v>
      </c>
      <c r="S205" s="30">
        <f t="shared" si="194"/>
        <v>-1.1120340574468893E-7</v>
      </c>
      <c r="T205" s="30">
        <f t="shared" si="195"/>
        <v>-1.1120340574468893E-7</v>
      </c>
      <c r="V205" s="36">
        <v>2.7150000000000002E-8</v>
      </c>
      <c r="W205" s="36">
        <v>5.7633025954299999</v>
      </c>
      <c r="X205" s="36">
        <v>618.55664531160005</v>
      </c>
      <c r="Y205" s="30">
        <f t="shared" si="196"/>
        <v>-1.8760694267367373E-8</v>
      </c>
      <c r="Z205" s="30">
        <f t="shared" si="197"/>
        <v>-1.875887767470504E-8</v>
      </c>
      <c r="AA205" s="30">
        <f t="shared" si="198"/>
        <v>-1.8758877677770568E-8</v>
      </c>
      <c r="AB205" s="30">
        <f t="shared" si="199"/>
        <v>-1.8758877677770562E-8</v>
      </c>
      <c r="AD205" s="36">
        <v>3.7E-9</v>
      </c>
      <c r="AE205" s="36">
        <v>5.4614481337200003</v>
      </c>
      <c r="AF205" s="36">
        <v>1038.0412891868</v>
      </c>
      <c r="AG205" s="30">
        <f t="shared" si="200"/>
        <v>3.5411908930367611E-9</v>
      </c>
      <c r="AH205" s="30">
        <f t="shared" si="201"/>
        <v>3.5410242805219124E-9</v>
      </c>
      <c r="AI205" s="30">
        <f t="shared" si="202"/>
        <v>3.5410242808031339E-9</v>
      </c>
      <c r="AJ205" s="30">
        <f t="shared" si="203"/>
        <v>3.5410242808031331E-9</v>
      </c>
      <c r="AL205" s="36"/>
      <c r="AM205" s="36"/>
      <c r="AN205" s="36"/>
      <c r="AT205" s="36"/>
      <c r="AU205" s="36"/>
      <c r="AV205" s="36"/>
      <c r="BB205" s="36"/>
      <c r="BC205" s="36"/>
      <c r="BD205" s="36"/>
      <c r="BJ205" s="36">
        <v>1.077E-8</v>
      </c>
      <c r="BK205" s="36">
        <v>3.5167093353199999</v>
      </c>
      <c r="BL205" s="36">
        <v>312.4597163935</v>
      </c>
      <c r="BM205" s="30">
        <f t="shared" si="204"/>
        <v>-2.2815167718333719E-9</v>
      </c>
      <c r="BN205" s="30">
        <f t="shared" si="205"/>
        <v>-2.2810246408584795E-9</v>
      </c>
      <c r="BO205" s="30">
        <f t="shared" si="206"/>
        <v>-2.2810246416889271E-9</v>
      </c>
      <c r="BP205" s="30">
        <f t="shared" si="207"/>
        <v>-2.2810246416889246E-9</v>
      </c>
      <c r="BR205" s="36">
        <v>1.9099999999999998E-9</v>
      </c>
      <c r="BS205" s="36">
        <v>2.2872414619499999</v>
      </c>
      <c r="BT205" s="36">
        <v>2435.155730035</v>
      </c>
      <c r="BU205" s="30">
        <f t="shared" si="208"/>
        <v>4.1510904268868827E-10</v>
      </c>
      <c r="BV205" s="30">
        <f t="shared" si="209"/>
        <v>4.1578836277695332E-10</v>
      </c>
      <c r="BW205" s="30">
        <f t="shared" si="210"/>
        <v>4.1578836163068654E-10</v>
      </c>
      <c r="BX205" s="30">
        <f t="shared" si="211"/>
        <v>4.1578836163068985E-10</v>
      </c>
      <c r="BZ205" s="36"/>
      <c r="CA205" s="36"/>
      <c r="CB205" s="36"/>
      <c r="CH205" s="36"/>
      <c r="CI205" s="36"/>
      <c r="CJ205" s="36"/>
      <c r="CP205" s="36"/>
      <c r="CQ205" s="36"/>
      <c r="CR205" s="36"/>
      <c r="CX205" s="36"/>
      <c r="CY205" s="36"/>
      <c r="CZ205" s="36"/>
      <c r="DF205" s="36">
        <v>4.4521E-7</v>
      </c>
      <c r="DG205" s="36">
        <v>5.5598705544199998</v>
      </c>
      <c r="DH205" s="36">
        <v>264.50482076920002</v>
      </c>
      <c r="DI205" s="30">
        <f t="shared" si="212"/>
        <v>-2.5835090360871745E-7</v>
      </c>
      <c r="DJ205" s="30">
        <f t="shared" si="213"/>
        <v>-2.5836525435096693E-7</v>
      </c>
      <c r="DK205" s="30">
        <f t="shared" si="214"/>
        <v>-2.5836525432675126E-7</v>
      </c>
      <c r="DL205" s="30">
        <f t="shared" si="215"/>
        <v>-2.5836525432675126E-7</v>
      </c>
      <c r="DN205" s="36">
        <v>9.8049999999999995E-8</v>
      </c>
      <c r="DO205" s="36">
        <v>3.2842776848500002</v>
      </c>
      <c r="DP205" s="36">
        <v>275.55052103309998</v>
      </c>
      <c r="DQ205" s="30">
        <f t="shared" si="216"/>
        <v>-1.810065918240947E-8</v>
      </c>
      <c r="DR205" s="30">
        <f t="shared" si="217"/>
        <v>-1.8096685802178154E-8</v>
      </c>
      <c r="DS205" s="30">
        <f t="shared" si="218"/>
        <v>-1.8096685808883019E-8</v>
      </c>
      <c r="DT205" s="30">
        <f t="shared" si="219"/>
        <v>-1.8096685808882999E-8</v>
      </c>
      <c r="DV205" s="36">
        <v>1.9370000000000001E-8</v>
      </c>
      <c r="DW205" s="36">
        <v>5.6708236424700003</v>
      </c>
      <c r="DX205" s="36">
        <v>28.454188003199999</v>
      </c>
      <c r="DY205" s="30">
        <f t="shared" si="220"/>
        <v>1.390420376162916E-8</v>
      </c>
      <c r="DZ205" s="30">
        <f t="shared" si="221"/>
        <v>1.3904146341174108E-8</v>
      </c>
      <c r="EA205" s="30">
        <f t="shared" si="222"/>
        <v>1.3904146341270999E-8</v>
      </c>
      <c r="EB205" s="30">
        <f t="shared" si="223"/>
        <v>1.3904146341270999E-8</v>
      </c>
      <c r="ED205" s="36"/>
      <c r="EE205" s="36"/>
      <c r="EF205" s="36"/>
      <c r="EL205" s="36"/>
      <c r="EM205" s="36"/>
      <c r="EN205" s="36"/>
      <c r="ET205" s="36"/>
      <c r="EU205" s="36"/>
      <c r="EV205" s="36"/>
    </row>
    <row r="206" spans="14:152" s="30" customFormat="1" ht="12.75">
      <c r="N206" s="36">
        <v>1.2240000000000001E-7</v>
      </c>
      <c r="O206" s="36">
        <v>2.1197344575399999</v>
      </c>
      <c r="P206" s="36">
        <v>28.311175651300001</v>
      </c>
      <c r="Q206" s="30">
        <f t="shared" si="192"/>
        <v>-4.675739927199215E-8</v>
      </c>
      <c r="R206" s="30">
        <f t="shared" si="193"/>
        <v>-4.6756920061922033E-8</v>
      </c>
      <c r="S206" s="30">
        <f t="shared" si="194"/>
        <v>-4.6756920062730652E-8</v>
      </c>
      <c r="T206" s="30">
        <f t="shared" si="195"/>
        <v>-4.6756920062730652E-8</v>
      </c>
      <c r="V206" s="36">
        <v>2.2040000000000001E-8</v>
      </c>
      <c r="W206" s="36">
        <v>3.35952557362</v>
      </c>
      <c r="X206" s="36">
        <v>160.60889739850001</v>
      </c>
      <c r="Y206" s="30">
        <f t="shared" si="196"/>
        <v>-1.7240131732808562E-8</v>
      </c>
      <c r="Z206" s="30">
        <f t="shared" si="197"/>
        <v>-1.7239801731087177E-8</v>
      </c>
      <c r="AA206" s="30">
        <f t="shared" si="198"/>
        <v>-1.7239801731644041E-8</v>
      </c>
      <c r="AB206" s="30">
        <f t="shared" si="199"/>
        <v>-1.7239801731644041E-8</v>
      </c>
      <c r="AD206" s="36">
        <v>3.7900000000000004E-9</v>
      </c>
      <c r="AE206" s="36">
        <v>5.56429091578</v>
      </c>
      <c r="AF206" s="36">
        <v>131.54696222179999</v>
      </c>
      <c r="AG206" s="30">
        <f t="shared" si="200"/>
        <v>4.6322830546872299E-10</v>
      </c>
      <c r="AH206" s="30">
        <f t="shared" si="201"/>
        <v>4.6315426125566544E-10</v>
      </c>
      <c r="AI206" s="30">
        <f t="shared" si="202"/>
        <v>4.6315426138061092E-10</v>
      </c>
      <c r="AJ206" s="30">
        <f t="shared" si="203"/>
        <v>4.6315426138060761E-10</v>
      </c>
      <c r="AL206" s="36"/>
      <c r="AM206" s="36"/>
      <c r="AN206" s="36"/>
      <c r="AT206" s="36"/>
      <c r="AU206" s="36"/>
      <c r="AV206" s="36"/>
      <c r="BB206" s="36"/>
      <c r="BC206" s="36"/>
      <c r="BD206" s="36"/>
      <c r="BJ206" s="36">
        <v>1.0390000000000001E-8</v>
      </c>
      <c r="BK206" s="36">
        <v>0.53953974796000004</v>
      </c>
      <c r="BL206" s="36">
        <v>778.41478318470001</v>
      </c>
      <c r="BM206" s="30">
        <f t="shared" si="204"/>
        <v>-8.3656489881423503E-9</v>
      </c>
      <c r="BN206" s="30">
        <f t="shared" si="205"/>
        <v>-8.3649312049320135E-9</v>
      </c>
      <c r="BO206" s="30">
        <f t="shared" si="206"/>
        <v>-8.3649312061433285E-9</v>
      </c>
      <c r="BP206" s="30">
        <f t="shared" si="207"/>
        <v>-8.3649312061433219E-9</v>
      </c>
      <c r="BR206" s="36">
        <v>1.8800000000000001E-9</v>
      </c>
      <c r="BS206" s="36">
        <v>4.2934391022799998</v>
      </c>
      <c r="BT206" s="36">
        <v>1471.7530270636</v>
      </c>
      <c r="BU206" s="30">
        <f t="shared" si="208"/>
        <v>-1.4069166663571911E-9</v>
      </c>
      <c r="BV206" s="30">
        <f t="shared" si="209"/>
        <v>-1.4066420091609045E-9</v>
      </c>
      <c r="BW206" s="30">
        <f t="shared" si="210"/>
        <v>-1.4066420096244295E-9</v>
      </c>
      <c r="BX206" s="30">
        <f t="shared" si="211"/>
        <v>-1.4066420096244272E-9</v>
      </c>
      <c r="BZ206" s="36"/>
      <c r="CA206" s="36"/>
      <c r="CB206" s="36"/>
      <c r="CH206" s="36"/>
      <c r="CI206" s="36"/>
      <c r="CJ206" s="36"/>
      <c r="CP206" s="36"/>
      <c r="CQ206" s="36"/>
      <c r="CR206" s="36"/>
      <c r="CX206" s="36"/>
      <c r="CY206" s="36"/>
      <c r="CZ206" s="36"/>
      <c r="DF206" s="36">
        <v>5.5914000000000002E-7</v>
      </c>
      <c r="DG206" s="36">
        <v>4.2952023235099999</v>
      </c>
      <c r="DH206" s="36">
        <v>329.72519178089999</v>
      </c>
      <c r="DI206" s="30">
        <f t="shared" si="212"/>
        <v>-4.366726898347827E-7</v>
      </c>
      <c r="DJ206" s="30">
        <f t="shared" si="213"/>
        <v>-4.3665545911700642E-7</v>
      </c>
      <c r="DK206" s="30">
        <f t="shared" si="214"/>
        <v>-4.3665545914608321E-7</v>
      </c>
      <c r="DL206" s="30">
        <f t="shared" si="215"/>
        <v>-4.3665545914608305E-7</v>
      </c>
      <c r="DN206" s="36">
        <v>1.1263E-7</v>
      </c>
      <c r="DO206" s="36">
        <v>1.89402915826</v>
      </c>
      <c r="DP206" s="36">
        <v>561.18353448360006</v>
      </c>
      <c r="DQ206" s="30">
        <f t="shared" si="216"/>
        <v>3.8969769572469196E-8</v>
      </c>
      <c r="DR206" s="30">
        <f t="shared" si="217"/>
        <v>3.8960895634746523E-8</v>
      </c>
      <c r="DS206" s="30">
        <f t="shared" si="218"/>
        <v>3.8960895649721006E-8</v>
      </c>
      <c r="DT206" s="30">
        <f t="shared" si="219"/>
        <v>3.8960895649720954E-8</v>
      </c>
      <c r="DV206" s="36">
        <v>1.92E-8</v>
      </c>
      <c r="DW206" s="36">
        <v>4.2564721132800001</v>
      </c>
      <c r="DX206" s="36">
        <v>546.95644048199995</v>
      </c>
      <c r="DY206" s="30">
        <f t="shared" si="220"/>
        <v>6.5288526711362425E-9</v>
      </c>
      <c r="DZ206" s="30">
        <f t="shared" si="221"/>
        <v>6.5303304294774404E-9</v>
      </c>
      <c r="EA206" s="30">
        <f t="shared" si="222"/>
        <v>6.5303304269838449E-9</v>
      </c>
      <c r="EB206" s="30">
        <f t="shared" si="223"/>
        <v>6.5303304269838523E-9</v>
      </c>
      <c r="ED206" s="36"/>
      <c r="EE206" s="36"/>
      <c r="EF206" s="36"/>
      <c r="EL206" s="36"/>
      <c r="EM206" s="36"/>
      <c r="EN206" s="36"/>
      <c r="ET206" s="36"/>
      <c r="EU206" s="36"/>
      <c r="EV206" s="36"/>
    </row>
    <row r="207" spans="14:152" s="30" customFormat="1" ht="12.75">
      <c r="N207" s="36">
        <v>1.1988000000000001E-7</v>
      </c>
      <c r="O207" s="36">
        <v>1.6211483278600001</v>
      </c>
      <c r="P207" s="36">
        <v>1361.5467058442</v>
      </c>
      <c r="Q207" s="30">
        <f t="shared" si="192"/>
        <v>1.123992870541358E-7</v>
      </c>
      <c r="R207" s="30">
        <f t="shared" si="193"/>
        <v>1.1240777746866921E-7</v>
      </c>
      <c r="S207" s="30">
        <f t="shared" si="194"/>
        <v>1.1240777745434609E-7</v>
      </c>
      <c r="T207" s="30">
        <f t="shared" si="195"/>
        <v>1.1240777745434611E-7</v>
      </c>
      <c r="V207" s="36">
        <v>2.648E-8</v>
      </c>
      <c r="W207" s="36">
        <v>0.71962005233000004</v>
      </c>
      <c r="X207" s="36">
        <v>85.827298831199997</v>
      </c>
      <c r="Y207" s="30">
        <f t="shared" si="196"/>
        <v>2.5697281147847161E-8</v>
      </c>
      <c r="Z207" s="30">
        <f t="shared" si="197"/>
        <v>2.5697363220179493E-8</v>
      </c>
      <c r="AA207" s="30">
        <f t="shared" si="198"/>
        <v>2.5697363220041006E-8</v>
      </c>
      <c r="AB207" s="30">
        <f t="shared" si="199"/>
        <v>2.5697363220041006E-8</v>
      </c>
      <c r="AD207" s="36">
        <v>4.4100000000000003E-9</v>
      </c>
      <c r="AE207" s="36">
        <v>5.6819666839899998</v>
      </c>
      <c r="AF207" s="36">
        <v>1781.0313497193999</v>
      </c>
      <c r="AG207" s="30">
        <f t="shared" si="200"/>
        <v>-2.1885517480249264E-9</v>
      </c>
      <c r="AH207" s="30">
        <f t="shared" si="201"/>
        <v>-2.1875313115403311E-9</v>
      </c>
      <c r="AI207" s="30">
        <f t="shared" si="202"/>
        <v>-2.1875313132623884E-9</v>
      </c>
      <c r="AJ207" s="30">
        <f t="shared" si="203"/>
        <v>-2.1875313132623884E-9</v>
      </c>
      <c r="AL207" s="36"/>
      <c r="AM207" s="36"/>
      <c r="AN207" s="36"/>
      <c r="AT207" s="36"/>
      <c r="AU207" s="36"/>
      <c r="AV207" s="36"/>
      <c r="BB207" s="36"/>
      <c r="BC207" s="36"/>
      <c r="BD207" s="36"/>
      <c r="BJ207" s="36">
        <v>1.1949999999999999E-8</v>
      </c>
      <c r="BK207" s="36">
        <v>2.1123208849599999</v>
      </c>
      <c r="BL207" s="36">
        <v>205.22234059070001</v>
      </c>
      <c r="BM207" s="30">
        <f t="shared" si="204"/>
        <v>6.7113909881539748E-9</v>
      </c>
      <c r="BN207" s="30">
        <f t="shared" si="205"/>
        <v>6.7116946142072417E-9</v>
      </c>
      <c r="BO207" s="30">
        <f t="shared" si="206"/>
        <v>6.7116946136948951E-9</v>
      </c>
      <c r="BP207" s="30">
        <f t="shared" si="207"/>
        <v>6.7116946136948968E-9</v>
      </c>
      <c r="BR207" s="36">
        <v>1.55E-9</v>
      </c>
      <c r="BS207" s="36">
        <v>5.3519412341999999</v>
      </c>
      <c r="BT207" s="36">
        <v>576.16138801060004</v>
      </c>
      <c r="BU207" s="30">
        <f t="shared" si="208"/>
        <v>-8.5794461773789154E-10</v>
      </c>
      <c r="BV207" s="30">
        <f t="shared" si="209"/>
        <v>-8.5783331926906881E-10</v>
      </c>
      <c r="BW207" s="30">
        <f t="shared" si="210"/>
        <v>-8.5783331945688358E-10</v>
      </c>
      <c r="BX207" s="30">
        <f t="shared" si="211"/>
        <v>-8.5783331945688306E-10</v>
      </c>
      <c r="BZ207" s="36"/>
      <c r="CA207" s="36"/>
      <c r="CB207" s="36"/>
      <c r="CH207" s="36"/>
      <c r="CI207" s="36"/>
      <c r="CJ207" s="36"/>
      <c r="CP207" s="36"/>
      <c r="CQ207" s="36"/>
      <c r="CR207" s="36"/>
      <c r="CX207" s="36"/>
      <c r="CY207" s="36"/>
      <c r="CZ207" s="36"/>
      <c r="DF207" s="36">
        <v>4.9643000000000001E-7</v>
      </c>
      <c r="DG207" s="36">
        <v>5.2078929938799998</v>
      </c>
      <c r="DH207" s="36">
        <v>2744.4340526907999</v>
      </c>
      <c r="DI207" s="30">
        <f t="shared" si="212"/>
        <v>-4.1414157595190555E-7</v>
      </c>
      <c r="DJ207" s="30">
        <f t="shared" si="213"/>
        <v>-4.1402912761766846E-7</v>
      </c>
      <c r="DK207" s="30">
        <f t="shared" si="214"/>
        <v>-4.1402912780747743E-7</v>
      </c>
      <c r="DL207" s="30">
        <f t="shared" si="215"/>
        <v>-4.1402912780747695E-7</v>
      </c>
      <c r="DN207" s="36">
        <v>8.5720000000000003E-8</v>
      </c>
      <c r="DO207" s="36">
        <v>2.1785805596599999</v>
      </c>
      <c r="DP207" s="36">
        <v>425.11371816769997</v>
      </c>
      <c r="DQ207" s="30">
        <f t="shared" si="216"/>
        <v>8.4358105305488048E-8</v>
      </c>
      <c r="DR207" s="30">
        <f t="shared" si="217"/>
        <v>8.4357136990684583E-8</v>
      </c>
      <c r="DS207" s="30">
        <f t="shared" si="218"/>
        <v>8.435713699231884E-8</v>
      </c>
      <c r="DT207" s="30">
        <f t="shared" si="219"/>
        <v>8.435713699231884E-8</v>
      </c>
      <c r="DV207" s="36">
        <v>2.4979999999999999E-8</v>
      </c>
      <c r="DW207" s="36">
        <v>3.5757215440499999</v>
      </c>
      <c r="DX207" s="36">
        <v>2420.9286360333999</v>
      </c>
      <c r="DY207" s="30">
        <f t="shared" si="220"/>
        <v>-2.2783261682518387E-8</v>
      </c>
      <c r="DZ207" s="30">
        <f t="shared" si="221"/>
        <v>-2.277954947722511E-8</v>
      </c>
      <c r="EA207" s="30">
        <f t="shared" si="222"/>
        <v>-2.2779549483491771E-8</v>
      </c>
      <c r="EB207" s="30">
        <f t="shared" si="223"/>
        <v>-2.2779549483491751E-8</v>
      </c>
      <c r="ED207" s="41"/>
      <c r="EE207" s="41"/>
      <c r="EF207" s="41"/>
      <c r="EL207" s="36"/>
      <c r="EM207" s="36"/>
      <c r="EN207" s="36"/>
      <c r="ET207" s="36"/>
      <c r="EU207" s="36"/>
      <c r="EV207" s="36"/>
    </row>
    <row r="208" spans="14:152" s="30" customFormat="1" ht="12.75">
      <c r="N208" s="36">
        <v>1.1974000000000001E-7</v>
      </c>
      <c r="O208" s="36">
        <v>4.0737873512</v>
      </c>
      <c r="P208" s="36">
        <v>280.96714700450002</v>
      </c>
      <c r="Q208" s="30">
        <f t="shared" si="192"/>
        <v>-9.7059293928434838E-8</v>
      </c>
      <c r="R208" s="30">
        <f t="shared" si="193"/>
        <v>-9.7056345678346971E-8</v>
      </c>
      <c r="S208" s="30">
        <f t="shared" si="194"/>
        <v>-9.7056345683322138E-8</v>
      </c>
      <c r="T208" s="30">
        <f t="shared" si="195"/>
        <v>-9.7056345683322098E-8</v>
      </c>
      <c r="V208" s="36">
        <v>2.0289999999999998E-8</v>
      </c>
      <c r="W208" s="36">
        <v>5.2864233169599997</v>
      </c>
      <c r="X208" s="36">
        <v>125.98732389849999</v>
      </c>
      <c r="Y208" s="30">
        <f t="shared" si="196"/>
        <v>-2.5198172551069821E-9</v>
      </c>
      <c r="Z208" s="30">
        <f t="shared" si="197"/>
        <v>-2.5201968078322658E-9</v>
      </c>
      <c r="AA208" s="30">
        <f t="shared" si="198"/>
        <v>-2.5201968071917827E-9</v>
      </c>
      <c r="AB208" s="30">
        <f t="shared" si="199"/>
        <v>-2.5201968071918009E-9</v>
      </c>
      <c r="AD208" s="36">
        <v>3.6100000000000001E-9</v>
      </c>
      <c r="AE208" s="36">
        <v>5.2061601996600002</v>
      </c>
      <c r="AF208" s="36">
        <v>629.60234557549995</v>
      </c>
      <c r="AG208" s="30">
        <f t="shared" si="200"/>
        <v>-5.1978765024861595E-10</v>
      </c>
      <c r="AH208" s="30">
        <f t="shared" si="201"/>
        <v>-5.1945108733305172E-10</v>
      </c>
      <c r="AI208" s="30">
        <f t="shared" si="202"/>
        <v>-5.1945108790098576E-10</v>
      </c>
      <c r="AJ208" s="30">
        <f t="shared" si="203"/>
        <v>-5.1945108790098411E-10</v>
      </c>
      <c r="AL208" s="36"/>
      <c r="AM208" s="36"/>
      <c r="AN208" s="36"/>
      <c r="AT208" s="36"/>
      <c r="AU208" s="36"/>
      <c r="AV208" s="36"/>
      <c r="BB208" s="36"/>
      <c r="BC208" s="36"/>
      <c r="BD208" s="36"/>
      <c r="BJ208" s="36">
        <v>1.0929999999999999E-8</v>
      </c>
      <c r="BK208" s="36">
        <v>5.1624315357099997</v>
      </c>
      <c r="BL208" s="36">
        <v>630.33605875839999</v>
      </c>
      <c r="BM208" s="30">
        <f t="shared" si="204"/>
        <v>-1.0551857996963565E-9</v>
      </c>
      <c r="BN208" s="30">
        <f t="shared" si="205"/>
        <v>-1.0541596755314788E-9</v>
      </c>
      <c r="BO208" s="30">
        <f t="shared" si="206"/>
        <v>-1.0541596772630097E-9</v>
      </c>
      <c r="BP208" s="30">
        <f t="shared" si="207"/>
        <v>-1.0541596772630048E-9</v>
      </c>
      <c r="BR208" s="36">
        <v>1.74E-9</v>
      </c>
      <c r="BS208" s="36">
        <v>2.8042311475499999</v>
      </c>
      <c r="BT208" s="36">
        <v>1781.0313497193999</v>
      </c>
      <c r="BU208" s="30">
        <f t="shared" si="208"/>
        <v>1.2276021312103141E-9</v>
      </c>
      <c r="BV208" s="30">
        <f t="shared" si="209"/>
        <v>1.2272734502196306E-9</v>
      </c>
      <c r="BW208" s="30">
        <f t="shared" si="210"/>
        <v>1.2272734507743338E-9</v>
      </c>
      <c r="BX208" s="30">
        <f t="shared" si="211"/>
        <v>1.2272734507743338E-9</v>
      </c>
      <c r="BZ208" s="36"/>
      <c r="CA208" s="36"/>
      <c r="CB208" s="36"/>
      <c r="CH208" s="36"/>
      <c r="CI208" s="36"/>
      <c r="CJ208" s="36"/>
      <c r="CP208" s="36"/>
      <c r="CQ208" s="36"/>
      <c r="CR208" s="36"/>
      <c r="CX208" s="36"/>
      <c r="CY208" s="36"/>
      <c r="CZ208" s="36"/>
      <c r="DF208" s="36">
        <v>5.8828999999999998E-7</v>
      </c>
      <c r="DG208" s="36">
        <v>4.2307394786900003</v>
      </c>
      <c r="DH208" s="36">
        <v>700.66423920080001</v>
      </c>
      <c r="DI208" s="30">
        <f t="shared" si="212"/>
        <v>5.5345487476998087E-7</v>
      </c>
      <c r="DJ208" s="30">
        <f t="shared" si="213"/>
        <v>5.534757811535424E-7</v>
      </c>
      <c r="DK208" s="30">
        <f t="shared" si="214"/>
        <v>5.534757811182692E-7</v>
      </c>
      <c r="DL208" s="30">
        <f t="shared" si="215"/>
        <v>5.534757811182693E-7</v>
      </c>
      <c r="DN208" s="36">
        <v>8.5770000000000006E-8</v>
      </c>
      <c r="DO208" s="36">
        <v>1.9548488797500001</v>
      </c>
      <c r="DP208" s="36">
        <v>35.424722652100002</v>
      </c>
      <c r="DQ208" s="30">
        <f t="shared" si="216"/>
        <v>-1.5999405082011957E-8</v>
      </c>
      <c r="DR208" s="30">
        <f t="shared" si="217"/>
        <v>-1.5998958408258975E-8</v>
      </c>
      <c r="DS208" s="30">
        <f t="shared" si="218"/>
        <v>-1.5998958409012712E-8</v>
      </c>
      <c r="DT208" s="30">
        <f t="shared" si="219"/>
        <v>-1.5998958409012712E-8</v>
      </c>
      <c r="DV208" s="36">
        <v>1.8979999999999999E-8</v>
      </c>
      <c r="DW208" s="36">
        <v>1.30987536388</v>
      </c>
      <c r="DX208" s="36">
        <v>212.33588759150001</v>
      </c>
      <c r="DY208" s="30">
        <f t="shared" si="220"/>
        <v>1.8813475441909387E-8</v>
      </c>
      <c r="DZ208" s="30">
        <f t="shared" si="221"/>
        <v>1.8813555141876678E-8</v>
      </c>
      <c r="EA208" s="30">
        <f t="shared" si="222"/>
        <v>1.8813555141742205E-8</v>
      </c>
      <c r="EB208" s="30">
        <f t="shared" si="223"/>
        <v>1.8813555141742205E-8</v>
      </c>
      <c r="ED208" s="36"/>
      <c r="EE208" s="36"/>
      <c r="EF208" s="36"/>
      <c r="EL208" s="36"/>
      <c r="EM208" s="36"/>
      <c r="EN208" s="36"/>
      <c r="ET208" s="36"/>
      <c r="EU208" s="36"/>
      <c r="EV208" s="36"/>
    </row>
    <row r="209" spans="14:152" s="30" customFormat="1" ht="12.75">
      <c r="N209" s="36">
        <v>1.2758000000000001E-7</v>
      </c>
      <c r="O209" s="36">
        <v>5.3114691974900001</v>
      </c>
      <c r="P209" s="36">
        <v>344.70304530790003</v>
      </c>
      <c r="Q209" s="30">
        <f t="shared" si="192"/>
        <v>-1.2333635058302573E-7</v>
      </c>
      <c r="R209" s="30">
        <f t="shared" si="193"/>
        <v>-1.233380335513383E-7</v>
      </c>
      <c r="S209" s="30">
        <f t="shared" si="194"/>
        <v>-1.2333803354849865E-7</v>
      </c>
      <c r="T209" s="30">
        <f t="shared" si="195"/>
        <v>-1.2333803354849868E-7</v>
      </c>
      <c r="V209" s="36">
        <v>2.4970000000000001E-8</v>
      </c>
      <c r="W209" s="36">
        <v>1.36671447252</v>
      </c>
      <c r="X209" s="36">
        <v>1905.4647649404001</v>
      </c>
      <c r="Y209" s="30">
        <f t="shared" si="196"/>
        <v>-2.4332202816275233E-8</v>
      </c>
      <c r="Z209" s="30">
        <f t="shared" si="197"/>
        <v>-2.4333800701424742E-8</v>
      </c>
      <c r="AA209" s="30">
        <f t="shared" si="198"/>
        <v>-2.4333800698730072E-8</v>
      </c>
      <c r="AB209" s="30">
        <f t="shared" si="199"/>
        <v>-2.4333800698730082E-8</v>
      </c>
      <c r="AD209" s="36">
        <v>3.41E-9</v>
      </c>
      <c r="AE209" s="36">
        <v>5.9292835197900002</v>
      </c>
      <c r="AF209" s="36">
        <v>26.826702943000001</v>
      </c>
      <c r="AG209" s="30">
        <f t="shared" si="200"/>
        <v>2.9882229040850595E-9</v>
      </c>
      <c r="AH209" s="30">
        <f t="shared" si="201"/>
        <v>2.9882163096288215E-9</v>
      </c>
      <c r="AI209" s="30">
        <f t="shared" si="202"/>
        <v>2.9882163096399499E-9</v>
      </c>
      <c r="AJ209" s="30">
        <f t="shared" si="203"/>
        <v>2.9882163096399499E-9</v>
      </c>
      <c r="AL209" s="36"/>
      <c r="AM209" s="36"/>
      <c r="AN209" s="36"/>
      <c r="AT209" s="36"/>
      <c r="AU209" s="36"/>
      <c r="AV209" s="36"/>
      <c r="BB209" s="36"/>
      <c r="BC209" s="36"/>
      <c r="BD209" s="36"/>
      <c r="BJ209" s="36">
        <v>1.143E-8</v>
      </c>
      <c r="BK209" s="36">
        <v>5.9397748536500004</v>
      </c>
      <c r="BL209" s="36">
        <v>213.03846300710001</v>
      </c>
      <c r="BM209" s="30">
        <f t="shared" si="204"/>
        <v>5.2763342541310943E-10</v>
      </c>
      <c r="BN209" s="30">
        <f t="shared" si="205"/>
        <v>5.2726944310611001E-10</v>
      </c>
      <c r="BO209" s="30">
        <f t="shared" si="206"/>
        <v>5.2726944372030402E-10</v>
      </c>
      <c r="BP209" s="30">
        <f t="shared" si="207"/>
        <v>5.2726944372030402E-10</v>
      </c>
      <c r="BR209" s="36">
        <v>1.6600000000000001E-9</v>
      </c>
      <c r="BS209" s="36">
        <v>5.3253183581299997</v>
      </c>
      <c r="BT209" s="36">
        <v>2001.4439921582</v>
      </c>
      <c r="BU209" s="30">
        <f t="shared" si="208"/>
        <v>1.4476594516746672E-9</v>
      </c>
      <c r="BV209" s="30">
        <f t="shared" si="209"/>
        <v>1.4479026718663048E-9</v>
      </c>
      <c r="BW209" s="30">
        <f t="shared" si="210"/>
        <v>1.4479026714559945E-9</v>
      </c>
      <c r="BX209" s="30">
        <f t="shared" si="211"/>
        <v>1.4479026714559959E-9</v>
      </c>
      <c r="BZ209" s="36"/>
      <c r="CA209" s="36"/>
      <c r="CB209" s="36"/>
      <c r="CH209" s="36"/>
      <c r="CI209" s="36"/>
      <c r="CJ209" s="36"/>
      <c r="CP209" s="36"/>
      <c r="CQ209" s="36"/>
      <c r="CR209" s="36"/>
      <c r="CX209" s="36"/>
      <c r="CY209" s="36"/>
      <c r="CZ209" s="36"/>
      <c r="DF209" s="36">
        <v>5.2628999999999998E-7</v>
      </c>
      <c r="DG209" s="36">
        <v>3.7923062907</v>
      </c>
      <c r="DH209" s="36">
        <v>343.21857259960001</v>
      </c>
      <c r="DI209" s="30">
        <f t="shared" si="212"/>
        <v>-1.6480845580742181E-7</v>
      </c>
      <c r="DJ209" s="30">
        <f t="shared" si="213"/>
        <v>-1.6478278577548337E-7</v>
      </c>
      <c r="DK209" s="30">
        <f t="shared" si="214"/>
        <v>-1.6478278581880043E-7</v>
      </c>
      <c r="DL209" s="30">
        <f t="shared" si="215"/>
        <v>-1.6478278581880035E-7</v>
      </c>
      <c r="DN209" s="36">
        <v>1.0157E-7</v>
      </c>
      <c r="DO209" s="36">
        <v>9.0373687329999994E-2</v>
      </c>
      <c r="DP209" s="36">
        <v>182.279606801</v>
      </c>
      <c r="DQ209" s="30">
        <f t="shared" si="216"/>
        <v>6.1509805148628825E-8</v>
      </c>
      <c r="DR209" s="30">
        <f t="shared" si="217"/>
        <v>6.150760050632644E-8</v>
      </c>
      <c r="DS209" s="30">
        <f t="shared" si="218"/>
        <v>6.1507600510046688E-8</v>
      </c>
      <c r="DT209" s="30">
        <f t="shared" si="219"/>
        <v>6.1507600510046662E-8</v>
      </c>
      <c r="DV209" s="36">
        <v>1.852E-8</v>
      </c>
      <c r="DW209" s="36">
        <v>1.58508015515</v>
      </c>
      <c r="DX209" s="36">
        <v>424.15051032119999</v>
      </c>
      <c r="DY209" s="30">
        <f t="shared" si="220"/>
        <v>1.3338778025188204E-8</v>
      </c>
      <c r="DZ209" s="30">
        <f t="shared" si="221"/>
        <v>1.3337962562895726E-8</v>
      </c>
      <c r="EA209" s="30">
        <f t="shared" si="222"/>
        <v>1.3337962564271819E-8</v>
      </c>
      <c r="EB209" s="30">
        <f t="shared" si="223"/>
        <v>1.3337962564271813E-8</v>
      </c>
      <c r="ED209" s="36"/>
      <c r="EE209" s="36"/>
      <c r="EF209" s="36"/>
      <c r="EL209" s="36"/>
      <c r="EM209" s="36"/>
      <c r="EN209" s="36"/>
      <c r="ET209" s="36"/>
      <c r="EU209" s="36"/>
      <c r="EV209" s="36"/>
    </row>
    <row r="210" spans="14:152" s="30" customFormat="1" ht="12.75">
      <c r="N210" s="36">
        <v>1.6051E-7</v>
      </c>
      <c r="O210" s="36">
        <v>3.97093160336</v>
      </c>
      <c r="P210" s="36">
        <v>355.74874557179999</v>
      </c>
      <c r="Q210" s="30">
        <f t="shared" si="192"/>
        <v>-6.6570405034606226E-8</v>
      </c>
      <c r="R210" s="30">
        <f t="shared" si="193"/>
        <v>-6.6562630010522194E-8</v>
      </c>
      <c r="S210" s="30">
        <f t="shared" si="194"/>
        <v>-6.6562630023642271E-8</v>
      </c>
      <c r="T210" s="30">
        <f t="shared" si="195"/>
        <v>-6.6562630023642205E-8</v>
      </c>
      <c r="V210" s="36">
        <v>2.0170000000000001E-8</v>
      </c>
      <c r="W210" s="36">
        <v>1.1149822542600001</v>
      </c>
      <c r="X210" s="36">
        <v>447.93883187839998</v>
      </c>
      <c r="Y210" s="30">
        <f t="shared" si="196"/>
        <v>4.0496330535246252E-9</v>
      </c>
      <c r="Z210" s="30">
        <f t="shared" si="197"/>
        <v>4.0483086148244572E-9</v>
      </c>
      <c r="AA210" s="30">
        <f t="shared" si="198"/>
        <v>4.04830861705939E-9</v>
      </c>
      <c r="AB210" s="30">
        <f t="shared" si="199"/>
        <v>4.0483086170593809E-9</v>
      </c>
      <c r="AD210" s="36">
        <v>4.1899999999999998E-9</v>
      </c>
      <c r="AE210" s="36">
        <v>5.2685168670699998</v>
      </c>
      <c r="AF210" s="36">
        <v>85.827298831199997</v>
      </c>
      <c r="AG210" s="30">
        <f t="shared" si="200"/>
        <v>3.3589574340500399E-10</v>
      </c>
      <c r="AH210" s="30">
        <f t="shared" si="201"/>
        <v>3.3584210466145764E-10</v>
      </c>
      <c r="AI210" s="30">
        <f t="shared" si="202"/>
        <v>3.3584210475196924E-10</v>
      </c>
      <c r="AJ210" s="30">
        <f t="shared" si="203"/>
        <v>3.3584210475196924E-10</v>
      </c>
      <c r="AL210" s="36"/>
      <c r="AM210" s="36"/>
      <c r="AN210" s="36"/>
      <c r="AT210" s="36"/>
      <c r="AU210" s="36"/>
      <c r="AV210" s="36"/>
      <c r="BB210" s="36"/>
      <c r="BC210" s="36"/>
      <c r="BD210" s="36"/>
      <c r="BJ210" s="36">
        <v>1.04E-8</v>
      </c>
      <c r="BK210" s="36">
        <v>4.7963132436500002</v>
      </c>
      <c r="BL210" s="36">
        <v>106.2741679563</v>
      </c>
      <c r="BM210" s="30">
        <f t="shared" si="204"/>
        <v>-5.0345153274453054E-9</v>
      </c>
      <c r="BN210" s="30">
        <f t="shared" si="205"/>
        <v>-5.0346600431640438E-9</v>
      </c>
      <c r="BO210" s="30">
        <f t="shared" si="206"/>
        <v>-5.0346600429198469E-9</v>
      </c>
      <c r="BP210" s="30">
        <f t="shared" si="207"/>
        <v>-5.0346600429198469E-9</v>
      </c>
      <c r="BR210" s="36">
        <v>1.6500000000000001E-9</v>
      </c>
      <c r="BS210" s="36">
        <v>2.6299371208700002</v>
      </c>
      <c r="BT210" s="36">
        <v>525.49817940059995</v>
      </c>
      <c r="BU210" s="30">
        <f t="shared" si="208"/>
        <v>1.5840315126834273E-9</v>
      </c>
      <c r="BV210" s="30">
        <f t="shared" si="209"/>
        <v>1.5839951873941511E-9</v>
      </c>
      <c r="BW210" s="30">
        <f t="shared" si="210"/>
        <v>1.5839951874554561E-9</v>
      </c>
      <c r="BX210" s="30">
        <f t="shared" si="211"/>
        <v>1.5839951874554559E-9</v>
      </c>
      <c r="BZ210" s="36"/>
      <c r="CA210" s="36"/>
      <c r="CB210" s="36"/>
      <c r="CH210" s="36"/>
      <c r="CI210" s="36"/>
      <c r="CJ210" s="36"/>
      <c r="CP210" s="36"/>
      <c r="CQ210" s="36"/>
      <c r="CR210" s="36"/>
      <c r="CX210" s="36"/>
      <c r="CY210" s="36"/>
      <c r="CZ210" s="36"/>
      <c r="DF210" s="36">
        <v>4.1531999999999999E-7</v>
      </c>
      <c r="DG210" s="36">
        <v>0.74488808687999997</v>
      </c>
      <c r="DH210" s="36">
        <v>125.98732389849999</v>
      </c>
      <c r="DI210" s="30">
        <f t="shared" si="212"/>
        <v>4.1487410980635121E-7</v>
      </c>
      <c r="DJ210" s="30">
        <f t="shared" si="213"/>
        <v>4.1487447245100389E-7</v>
      </c>
      <c r="DK210" s="30">
        <f t="shared" si="214"/>
        <v>4.1487447245039207E-7</v>
      </c>
      <c r="DL210" s="30">
        <f t="shared" si="215"/>
        <v>4.1487447245039212E-7</v>
      </c>
      <c r="DN210" s="36">
        <v>1.1807E-7</v>
      </c>
      <c r="DO210" s="36">
        <v>3.71278037583</v>
      </c>
      <c r="DP210" s="36">
        <v>350.33211960040001</v>
      </c>
      <c r="DQ210" s="30">
        <f t="shared" si="216"/>
        <v>-2.3403891974456389E-8</v>
      </c>
      <c r="DR210" s="30">
        <f t="shared" si="217"/>
        <v>-2.3397825217513279E-8</v>
      </c>
      <c r="DS210" s="30">
        <f t="shared" si="218"/>
        <v>-2.3397825227750632E-8</v>
      </c>
      <c r="DT210" s="30">
        <f t="shared" si="219"/>
        <v>-2.3397825227750605E-8</v>
      </c>
      <c r="DV210" s="36">
        <v>1.85E-8</v>
      </c>
      <c r="DW210" s="36">
        <v>3.57830449726</v>
      </c>
      <c r="DX210" s="36">
        <v>329.72519178089999</v>
      </c>
      <c r="DY210" s="30">
        <f t="shared" si="220"/>
        <v>-3.2997201469660904E-9</v>
      </c>
      <c r="DZ210" s="30">
        <f t="shared" si="221"/>
        <v>-3.298822006533483E-9</v>
      </c>
      <c r="EA210" s="30">
        <f t="shared" si="222"/>
        <v>-3.2988220080490516E-9</v>
      </c>
      <c r="EB210" s="30">
        <f t="shared" si="223"/>
        <v>-3.2988220080490478E-9</v>
      </c>
      <c r="ED210" s="36"/>
      <c r="EE210" s="36"/>
      <c r="EF210" s="36"/>
      <c r="EL210" s="36"/>
      <c r="EM210" s="36"/>
      <c r="EN210" s="36"/>
      <c r="ET210" s="36"/>
      <c r="EU210" s="36"/>
      <c r="EV210" s="36"/>
    </row>
    <row r="211" spans="14:152" s="30" customFormat="1" ht="12.75">
      <c r="N211" s="36">
        <v>1.1427E-7</v>
      </c>
      <c r="O211" s="36">
        <v>5.5112347080499999</v>
      </c>
      <c r="P211" s="36">
        <v>192.69216761850001</v>
      </c>
      <c r="Q211" s="30">
        <f t="shared" si="192"/>
        <v>-3.0429846323853246E-8</v>
      </c>
      <c r="R211" s="30">
        <f t="shared" si="193"/>
        <v>-3.0433022183678637E-8</v>
      </c>
      <c r="S211" s="30">
        <f t="shared" si="194"/>
        <v>-3.0433022178319605E-8</v>
      </c>
      <c r="T211" s="30">
        <f t="shared" si="195"/>
        <v>-3.0433022178319698E-8</v>
      </c>
      <c r="V211" s="36">
        <v>2.0520000000000001E-8</v>
      </c>
      <c r="W211" s="36">
        <v>1.27587874735</v>
      </c>
      <c r="X211" s="36">
        <v>14.014645680499999</v>
      </c>
      <c r="Y211" s="30">
        <f t="shared" si="196"/>
        <v>7.4705009100685442E-9</v>
      </c>
      <c r="Z211" s="30">
        <f t="shared" si="197"/>
        <v>7.470540989645208E-9</v>
      </c>
      <c r="AA211" s="30">
        <f t="shared" si="198"/>
        <v>7.4705409895775777E-9</v>
      </c>
      <c r="AB211" s="30">
        <f t="shared" si="199"/>
        <v>7.4705409895775777E-9</v>
      </c>
      <c r="AD211" s="36">
        <v>3.22E-9</v>
      </c>
      <c r="AE211" s="36">
        <v>0.80223983857000003</v>
      </c>
      <c r="AF211" s="36">
        <v>6283.0758499914</v>
      </c>
      <c r="AG211" s="30">
        <f t="shared" si="200"/>
        <v>-2.789908862855424E-9</v>
      </c>
      <c r="AH211" s="30">
        <f t="shared" si="201"/>
        <v>-2.791419189671351E-9</v>
      </c>
      <c r="AI211" s="30">
        <f t="shared" si="202"/>
        <v>-2.7914191871248436E-9</v>
      </c>
      <c r="AJ211" s="30">
        <f t="shared" si="203"/>
        <v>-2.7914191871248552E-9</v>
      </c>
      <c r="AL211" s="36"/>
      <c r="AM211" s="36"/>
      <c r="AN211" s="36"/>
      <c r="AT211" s="36"/>
      <c r="AU211" s="36"/>
      <c r="AV211" s="36"/>
      <c r="BB211" s="36"/>
      <c r="BC211" s="36"/>
      <c r="BD211" s="36"/>
      <c r="BJ211" s="36">
        <v>1.0999999999999999E-8</v>
      </c>
      <c r="BK211" s="36">
        <v>2.509241739E-2</v>
      </c>
      <c r="BL211" s="36">
        <v>219.44943459230001</v>
      </c>
      <c r="BM211" s="30">
        <f t="shared" si="204"/>
        <v>4.0712908281831533E-9</v>
      </c>
      <c r="BN211" s="30">
        <f t="shared" si="205"/>
        <v>4.0709552624359569E-9</v>
      </c>
      <c r="BO211" s="30">
        <f t="shared" si="206"/>
        <v>4.0709552630022092E-9</v>
      </c>
      <c r="BP211" s="30">
        <f t="shared" si="207"/>
        <v>4.0709552630022067E-9</v>
      </c>
      <c r="BR211" s="36">
        <v>1.4100000000000001E-9</v>
      </c>
      <c r="BS211" s="36">
        <v>4.7391692109200001</v>
      </c>
      <c r="BT211" s="36">
        <v>501.37978944330001</v>
      </c>
      <c r="BU211" s="30">
        <f t="shared" si="208"/>
        <v>-5.3402542261012472E-10</v>
      </c>
      <c r="BV211" s="30">
        <f t="shared" si="209"/>
        <v>-5.3392751664867697E-10</v>
      </c>
      <c r="BW211" s="30">
        <f t="shared" si="210"/>
        <v>-5.3392751681389058E-10</v>
      </c>
      <c r="BX211" s="30">
        <f t="shared" si="211"/>
        <v>-5.3392751681388996E-10</v>
      </c>
      <c r="BZ211" s="36"/>
      <c r="CA211" s="36"/>
      <c r="CB211" s="36"/>
      <c r="CH211" s="36"/>
      <c r="CI211" s="36"/>
      <c r="CJ211" s="36"/>
      <c r="CP211" s="36"/>
      <c r="CQ211" s="36"/>
      <c r="CR211" s="36"/>
      <c r="CX211" s="36"/>
      <c r="CY211" s="36"/>
      <c r="CZ211" s="36"/>
      <c r="DF211" s="36">
        <v>4.7767000000000001E-7</v>
      </c>
      <c r="DG211" s="36">
        <v>2.3926001587600001</v>
      </c>
      <c r="DH211" s="36">
        <v>207.88246946660001</v>
      </c>
      <c r="DI211" s="30">
        <f t="shared" si="212"/>
        <v>1.5515419061544936E-7</v>
      </c>
      <c r="DJ211" s="30">
        <f t="shared" si="213"/>
        <v>1.5516824369526731E-7</v>
      </c>
      <c r="DK211" s="30">
        <f t="shared" si="214"/>
        <v>1.5516824367155367E-7</v>
      </c>
      <c r="DL211" s="30">
        <f t="shared" si="215"/>
        <v>1.5516824367155367E-7</v>
      </c>
      <c r="DN211" s="36">
        <v>8.5949999999999999E-8</v>
      </c>
      <c r="DO211" s="36">
        <v>1.8338245443100001</v>
      </c>
      <c r="DP211" s="36">
        <v>629.60234557549995</v>
      </c>
      <c r="DQ211" s="30">
        <f t="shared" si="216"/>
        <v>-7.404452696170148E-9</v>
      </c>
      <c r="DR211" s="30">
        <f t="shared" si="217"/>
        <v>-7.4125200628446814E-9</v>
      </c>
      <c r="DS211" s="30">
        <f t="shared" si="218"/>
        <v>-7.4125200492315318E-9</v>
      </c>
      <c r="DT211" s="30">
        <f t="shared" si="219"/>
        <v>-7.4125200492315699E-9</v>
      </c>
      <c r="DV211" s="36">
        <v>2.1279999999999999E-8</v>
      </c>
      <c r="DW211" s="36">
        <v>3.9532921573399999</v>
      </c>
      <c r="DX211" s="36">
        <v>1795.258443721</v>
      </c>
      <c r="DY211" s="30">
        <f t="shared" si="220"/>
        <v>2.0436280243851619E-8</v>
      </c>
      <c r="DZ211" s="30">
        <f t="shared" si="221"/>
        <v>2.0437873247635373E-8</v>
      </c>
      <c r="EA211" s="30">
        <f t="shared" si="222"/>
        <v>2.0437873244948511E-8</v>
      </c>
      <c r="EB211" s="30">
        <f t="shared" si="223"/>
        <v>2.0437873244948521E-8</v>
      </c>
      <c r="ED211" s="36"/>
      <c r="EE211" s="36"/>
      <c r="EF211" s="36"/>
      <c r="EL211" s="36"/>
      <c r="EM211" s="36"/>
      <c r="EN211" s="36"/>
      <c r="ET211" s="36"/>
      <c r="EU211" s="36"/>
      <c r="EV211" s="36"/>
    </row>
    <row r="212" spans="14:152" s="30" customFormat="1" ht="12.75">
      <c r="N212" s="36">
        <v>1.3133E-7</v>
      </c>
      <c r="O212" s="36">
        <v>4.6916800351800001</v>
      </c>
      <c r="P212" s="36">
        <v>767.3690829208</v>
      </c>
      <c r="Q212" s="30">
        <f t="shared" si="192"/>
        <v>1.1899131016877664E-7</v>
      </c>
      <c r="R212" s="30">
        <f t="shared" si="193"/>
        <v>1.1899769094138133E-7</v>
      </c>
      <c r="S212" s="30">
        <f t="shared" si="194"/>
        <v>1.189976909306155E-7</v>
      </c>
      <c r="T212" s="30">
        <f t="shared" si="195"/>
        <v>1.1899769093061554E-7</v>
      </c>
      <c r="V212" s="36">
        <v>2.2539999999999999E-8</v>
      </c>
      <c r="W212" s="36">
        <v>3.2244767419000002</v>
      </c>
      <c r="X212" s="36">
        <v>273.10284047829998</v>
      </c>
      <c r="Y212" s="30">
        <f t="shared" si="196"/>
        <v>-3.1328421802531325E-9</v>
      </c>
      <c r="Z212" s="30">
        <f t="shared" si="197"/>
        <v>-3.1319299923003687E-9</v>
      </c>
      <c r="AA212" s="30">
        <f t="shared" si="198"/>
        <v>-3.1319299938396381E-9</v>
      </c>
      <c r="AB212" s="30">
        <f t="shared" si="199"/>
        <v>-3.1319299938396331E-9</v>
      </c>
      <c r="AD212" s="36">
        <v>3.2299999999999998E-9</v>
      </c>
      <c r="AE212" s="36">
        <v>3.8670099391399999</v>
      </c>
      <c r="AF212" s="36">
        <v>576.16138801060004</v>
      </c>
      <c r="AG212" s="30">
        <f t="shared" si="200"/>
        <v>2.5268401852945473E-9</v>
      </c>
      <c r="AH212" s="30">
        <f t="shared" si="201"/>
        <v>2.5270136370383001E-9</v>
      </c>
      <c r="AI212" s="30">
        <f t="shared" si="202"/>
        <v>2.5270136367456271E-9</v>
      </c>
      <c r="AJ212" s="30">
        <f t="shared" si="203"/>
        <v>2.5270136367456275E-9</v>
      </c>
      <c r="AL212" s="36"/>
      <c r="AM212" s="36"/>
      <c r="AN212" s="36"/>
      <c r="AT212" s="36"/>
      <c r="AU212" s="36"/>
      <c r="AV212" s="36"/>
      <c r="BB212" s="36"/>
      <c r="BC212" s="36"/>
      <c r="BD212" s="36"/>
      <c r="BJ212" s="36">
        <v>1.311E-8</v>
      </c>
      <c r="BK212" s="36">
        <v>5.9390041578500004</v>
      </c>
      <c r="BL212" s="36">
        <v>436.15941843159999</v>
      </c>
      <c r="BM212" s="30">
        <f t="shared" si="204"/>
        <v>-1.2179195145388575E-8</v>
      </c>
      <c r="BN212" s="30">
        <f t="shared" si="205"/>
        <v>-1.2179511770551398E-8</v>
      </c>
      <c r="BO212" s="30">
        <f t="shared" si="206"/>
        <v>-1.2179511770017155E-8</v>
      </c>
      <c r="BP212" s="30">
        <f t="shared" si="207"/>
        <v>-1.2179511770017155E-8</v>
      </c>
      <c r="BR212" s="36">
        <v>1.61E-9</v>
      </c>
      <c r="BS212" s="36">
        <v>5.8336852375000001</v>
      </c>
      <c r="BT212" s="36">
        <v>181.0557665236</v>
      </c>
      <c r="BU212" s="30">
        <f t="shared" si="208"/>
        <v>1.886110394609688E-10</v>
      </c>
      <c r="BV212" s="30">
        <f t="shared" si="209"/>
        <v>1.8856772059517289E-10</v>
      </c>
      <c r="BW212" s="30">
        <f t="shared" si="210"/>
        <v>1.885677206682696E-10</v>
      </c>
      <c r="BX212" s="30">
        <f t="shared" si="211"/>
        <v>1.885677206682696E-10</v>
      </c>
      <c r="BZ212" s="36"/>
      <c r="CA212" s="36"/>
      <c r="CB212" s="36"/>
      <c r="CH212" s="36"/>
      <c r="CI212" s="36"/>
      <c r="CJ212" s="36"/>
      <c r="CP212" s="36"/>
      <c r="CQ212" s="36"/>
      <c r="CR212" s="36"/>
      <c r="CX212" s="36"/>
      <c r="CY212" s="36"/>
      <c r="CZ212" s="36"/>
      <c r="DF212" s="36">
        <v>5.6156999999999997E-7</v>
      </c>
      <c r="DG212" s="36">
        <v>2.0721427353099999</v>
      </c>
      <c r="DH212" s="36">
        <v>124.433415221</v>
      </c>
      <c r="DI212" s="30">
        <f t="shared" si="212"/>
        <v>1.0527636963317139E-7</v>
      </c>
      <c r="DJ212" s="30">
        <f t="shared" si="213"/>
        <v>1.052866405750929E-7</v>
      </c>
      <c r="DK212" s="30">
        <f t="shared" si="214"/>
        <v>1.0528664055776114E-7</v>
      </c>
      <c r="DL212" s="30">
        <f t="shared" si="215"/>
        <v>1.0528664055776127E-7</v>
      </c>
      <c r="DN212" s="36">
        <v>8.3960000000000005E-8</v>
      </c>
      <c r="DO212" s="36">
        <v>3.7678267430300001</v>
      </c>
      <c r="DP212" s="36">
        <v>251.43213107579999</v>
      </c>
      <c r="DQ212" s="30">
        <f t="shared" si="216"/>
        <v>-6.0401319256419695E-8</v>
      </c>
      <c r="DR212" s="30">
        <f t="shared" si="217"/>
        <v>-6.0399125092507579E-8</v>
      </c>
      <c r="DS212" s="30">
        <f t="shared" si="218"/>
        <v>-6.0399125096210172E-8</v>
      </c>
      <c r="DT212" s="30">
        <f t="shared" si="219"/>
        <v>-6.0399125096210145E-8</v>
      </c>
      <c r="DV212" s="36">
        <v>2.236E-8</v>
      </c>
      <c r="DW212" s="36">
        <v>4.2207354937500003</v>
      </c>
      <c r="DX212" s="36">
        <v>2221.8566345969998</v>
      </c>
      <c r="DY212" s="30">
        <f t="shared" si="220"/>
        <v>-5.4133452430147239E-9</v>
      </c>
      <c r="DZ212" s="30">
        <f t="shared" si="221"/>
        <v>-5.4205578625307547E-9</v>
      </c>
      <c r="EA212" s="30">
        <f t="shared" si="222"/>
        <v>-5.4205578503603892E-9</v>
      </c>
      <c r="EB212" s="30">
        <f t="shared" si="223"/>
        <v>-5.4205578503604281E-9</v>
      </c>
      <c r="ED212" s="36"/>
      <c r="EE212" s="36"/>
      <c r="EF212" s="36"/>
      <c r="EL212" s="36"/>
      <c r="EM212" s="36"/>
      <c r="EN212" s="36"/>
      <c r="ET212" s="36"/>
      <c r="EU212" s="36"/>
      <c r="EV212" s="36"/>
    </row>
    <row r="213" spans="14:152" s="30" customFormat="1" ht="12.75">
      <c r="N213" s="36">
        <v>1.4746E-7</v>
      </c>
      <c r="O213" s="36">
        <v>3.2899891061700002</v>
      </c>
      <c r="P213" s="36">
        <v>1589.0728952838001</v>
      </c>
      <c r="Q213" s="30">
        <f t="shared" si="192"/>
        <v>1.0663574209232445E-7</v>
      </c>
      <c r="R213" s="30">
        <f t="shared" si="193"/>
        <v>1.0665995720646437E-7</v>
      </c>
      <c r="S213" s="30">
        <f t="shared" si="194"/>
        <v>1.0665995716560784E-7</v>
      </c>
      <c r="T213" s="30">
        <f t="shared" si="195"/>
        <v>1.0665995716560784E-7</v>
      </c>
      <c r="V213" s="36">
        <v>2.014E-8</v>
      </c>
      <c r="W213" s="36">
        <v>0.39787014152</v>
      </c>
      <c r="X213" s="36">
        <v>358.93013930950002</v>
      </c>
      <c r="Y213" s="30">
        <f t="shared" si="196"/>
        <v>-4.3192734929634652E-10</v>
      </c>
      <c r="Z213" s="30">
        <f t="shared" si="197"/>
        <v>-4.3300880359376534E-10</v>
      </c>
      <c r="AA213" s="30">
        <f t="shared" si="198"/>
        <v>-4.3300880176887773E-10</v>
      </c>
      <c r="AB213" s="30">
        <f t="shared" si="199"/>
        <v>-4.3300880176888667E-10</v>
      </c>
      <c r="AD213" s="36">
        <v>3.2099999999999999E-9</v>
      </c>
      <c r="AE213" s="36">
        <v>2.1718603296999999</v>
      </c>
      <c r="AF213" s="36">
        <v>10213.285546211</v>
      </c>
      <c r="AG213" s="30">
        <f t="shared" si="200"/>
        <v>-1.5989520434387794E-9</v>
      </c>
      <c r="AH213" s="30">
        <f t="shared" si="201"/>
        <v>-1.594696311288023E-9</v>
      </c>
      <c r="AI213" s="30">
        <f t="shared" si="202"/>
        <v>-1.5946963184724524E-9</v>
      </c>
      <c r="AJ213" s="30">
        <f t="shared" si="203"/>
        <v>-1.5946963184724324E-9</v>
      </c>
      <c r="AL213" s="36"/>
      <c r="AM213" s="36"/>
      <c r="AN213" s="36"/>
      <c r="AT213" s="36"/>
      <c r="AU213" s="36"/>
      <c r="AV213" s="36"/>
      <c r="BB213" s="36"/>
      <c r="BC213" s="36"/>
      <c r="BD213" s="36"/>
      <c r="BJ213" s="36">
        <v>1.26E-8</v>
      </c>
      <c r="BK213" s="36">
        <v>0.72481995446000003</v>
      </c>
      <c r="BL213" s="36">
        <v>355.74874557179999</v>
      </c>
      <c r="BM213" s="30">
        <f t="shared" si="204"/>
        <v>4.0010912755781615E-9</v>
      </c>
      <c r="BN213" s="30">
        <f t="shared" si="205"/>
        <v>4.0004552476855757E-9</v>
      </c>
      <c r="BO213" s="30">
        <f t="shared" si="206"/>
        <v>4.0004552487588459E-9</v>
      </c>
      <c r="BP213" s="30">
        <f t="shared" si="207"/>
        <v>4.0004552487588409E-9</v>
      </c>
      <c r="BR213" s="36">
        <v>1.37E-9</v>
      </c>
      <c r="BS213" s="36">
        <v>1.45135867137</v>
      </c>
      <c r="BT213" s="36">
        <v>131.54696222179999</v>
      </c>
      <c r="BU213" s="30">
        <f t="shared" si="208"/>
        <v>1.0281769031125993E-9</v>
      </c>
      <c r="BV213" s="30">
        <f t="shared" si="209"/>
        <v>1.0281947251029858E-9</v>
      </c>
      <c r="BW213" s="30">
        <f t="shared" si="210"/>
        <v>1.0281947250729127E-9</v>
      </c>
      <c r="BX213" s="30">
        <f t="shared" si="211"/>
        <v>1.0281947250729127E-9</v>
      </c>
      <c r="BZ213" s="36"/>
      <c r="CA213" s="36"/>
      <c r="CB213" s="36"/>
      <c r="CH213" s="36"/>
      <c r="CI213" s="36"/>
      <c r="CJ213" s="36"/>
      <c r="CP213" s="36"/>
      <c r="CQ213" s="36"/>
      <c r="CR213" s="36"/>
      <c r="CX213" s="36"/>
      <c r="CY213" s="36"/>
      <c r="CZ213" s="36"/>
      <c r="DF213" s="36">
        <v>4.3345000000000001E-7</v>
      </c>
      <c r="DG213" s="36">
        <v>1.8370759803600001</v>
      </c>
      <c r="DH213" s="36">
        <v>106.2741679563</v>
      </c>
      <c r="DI213" s="30">
        <f t="shared" si="212"/>
        <v>1.3756830588453247E-7</v>
      </c>
      <c r="DJ213" s="30">
        <f t="shared" si="213"/>
        <v>1.3757484244897336E-7</v>
      </c>
      <c r="DK213" s="30">
        <f t="shared" si="214"/>
        <v>1.3757484243794335E-7</v>
      </c>
      <c r="DL213" s="30">
        <f t="shared" si="215"/>
        <v>1.3757484243794335E-7</v>
      </c>
      <c r="DN213" s="36">
        <v>8.4600000000000003E-8</v>
      </c>
      <c r="DO213" s="36">
        <v>0.35676476459000001</v>
      </c>
      <c r="DP213" s="36">
        <v>617.80588578619995</v>
      </c>
      <c r="DQ213" s="30">
        <f t="shared" si="216"/>
        <v>-8.4375376460813624E-8</v>
      </c>
      <c r="DR213" s="30">
        <f t="shared" si="217"/>
        <v>-8.4375945648234685E-8</v>
      </c>
      <c r="DS213" s="30">
        <f t="shared" si="218"/>
        <v>-8.4375945647274824E-8</v>
      </c>
      <c r="DT213" s="30">
        <f t="shared" si="219"/>
        <v>-8.4375945647274824E-8</v>
      </c>
      <c r="DV213" s="36">
        <v>1.9329999999999998E-8</v>
      </c>
      <c r="DW213" s="36">
        <v>1.6877149920200001</v>
      </c>
      <c r="DX213" s="36">
        <v>350.33211960040001</v>
      </c>
      <c r="DY213" s="30">
        <f t="shared" si="220"/>
        <v>1.8706261849809246E-8</v>
      </c>
      <c r="DZ213" s="30">
        <f t="shared" si="221"/>
        <v>1.8706006484049115E-8</v>
      </c>
      <c r="EA213" s="30">
        <f t="shared" si="222"/>
        <v>1.8706006484480073E-8</v>
      </c>
      <c r="EB213" s="30">
        <f t="shared" si="223"/>
        <v>1.8706006484480073E-8</v>
      </c>
      <c r="ED213" s="36"/>
      <c r="EE213" s="36"/>
      <c r="EF213" s="36"/>
      <c r="EL213" s="36"/>
      <c r="EM213" s="36"/>
      <c r="EN213" s="36"/>
      <c r="ET213" s="36"/>
      <c r="EU213" s="36"/>
      <c r="EV213" s="36"/>
    </row>
    <row r="214" spans="14:152" s="30" customFormat="1" ht="12.75">
      <c r="N214" s="36">
        <v>1.1417E-7</v>
      </c>
      <c r="O214" s="36">
        <v>1.8161568163499999</v>
      </c>
      <c r="P214" s="36">
        <v>2104.5367663768002</v>
      </c>
      <c r="Q214" s="30">
        <f t="shared" si="192"/>
        <v>-1.0387998900614638E-7</v>
      </c>
      <c r="R214" s="30">
        <f t="shared" si="193"/>
        <v>-1.0386506685857614E-7</v>
      </c>
      <c r="S214" s="30">
        <f t="shared" si="194"/>
        <v>-1.0386506688376503E-7</v>
      </c>
      <c r="T214" s="30">
        <f t="shared" si="195"/>
        <v>-1.0386506688376497E-7</v>
      </c>
      <c r="V214" s="36">
        <v>1.981E-8</v>
      </c>
      <c r="W214" s="36">
        <v>2.3369685902100001</v>
      </c>
      <c r="X214" s="36">
        <v>28.454188003199999</v>
      </c>
      <c r="Y214" s="30">
        <f t="shared" si="196"/>
        <v>-1.1322606880633765E-8</v>
      </c>
      <c r="Z214" s="30">
        <f t="shared" si="197"/>
        <v>-1.132253766875011E-8</v>
      </c>
      <c r="AA214" s="30">
        <f t="shared" si="198"/>
        <v>-1.1322537668866903E-8</v>
      </c>
      <c r="AB214" s="30">
        <f t="shared" si="199"/>
        <v>-1.1322537668866903E-8</v>
      </c>
      <c r="AD214" s="36">
        <v>3.5499999999999999E-9</v>
      </c>
      <c r="AE214" s="36">
        <v>2.80560859177</v>
      </c>
      <c r="AF214" s="36">
        <v>344.70304530790003</v>
      </c>
      <c r="AG214" s="30">
        <f t="shared" si="200"/>
        <v>2.222315818873592E-9</v>
      </c>
      <c r="AH214" s="30">
        <f t="shared" si="201"/>
        <v>2.2224586087726923E-9</v>
      </c>
      <c r="AI214" s="30">
        <f t="shared" si="202"/>
        <v>2.2224586085317478E-9</v>
      </c>
      <c r="AJ214" s="30">
        <f t="shared" si="203"/>
        <v>2.222458608531749E-9</v>
      </c>
      <c r="AL214" s="36"/>
      <c r="AM214" s="36"/>
      <c r="AN214" s="36"/>
      <c r="AT214" s="36"/>
      <c r="AU214" s="36"/>
      <c r="AV214" s="36"/>
      <c r="BB214" s="36"/>
      <c r="BC214" s="36"/>
      <c r="BD214" s="36"/>
      <c r="BJ214" s="36">
        <v>9.5000000000000007E-9</v>
      </c>
      <c r="BK214" s="36">
        <v>2.0080129225199999</v>
      </c>
      <c r="BL214" s="36">
        <v>1045.1548361876</v>
      </c>
      <c r="BM214" s="30">
        <f t="shared" si="204"/>
        <v>-7.5895528960049098E-9</v>
      </c>
      <c r="BN214" s="30">
        <f t="shared" si="205"/>
        <v>-7.5886591841408415E-9</v>
      </c>
      <c r="BO214" s="30">
        <f t="shared" si="206"/>
        <v>-7.5886591856490863E-9</v>
      </c>
      <c r="BP214" s="30">
        <f t="shared" si="207"/>
        <v>-7.5886591856490797E-9</v>
      </c>
      <c r="BR214" s="36">
        <v>1.57E-9</v>
      </c>
      <c r="BS214" s="36">
        <v>3.2287077365700001</v>
      </c>
      <c r="BT214" s="36">
        <v>1493.093668066</v>
      </c>
      <c r="BU214" s="30">
        <f t="shared" si="208"/>
        <v>5.1982850935177829E-10</v>
      </c>
      <c r="BV214" s="30">
        <f t="shared" si="209"/>
        <v>5.2015948374012904E-10</v>
      </c>
      <c r="BW214" s="30">
        <f t="shared" si="210"/>
        <v>5.2015948318165009E-10</v>
      </c>
      <c r="BX214" s="30">
        <f t="shared" si="211"/>
        <v>5.2015948318165277E-10</v>
      </c>
      <c r="BZ214" s="36"/>
      <c r="CA214" s="36"/>
      <c r="CB214" s="36"/>
      <c r="CH214" s="36"/>
      <c r="CI214" s="36"/>
      <c r="CJ214" s="36"/>
      <c r="CP214" s="36"/>
      <c r="CQ214" s="36"/>
      <c r="CR214" s="36"/>
      <c r="CX214" s="36"/>
      <c r="CY214" s="36"/>
      <c r="CZ214" s="36"/>
      <c r="DF214" s="36">
        <v>3.9793000000000002E-7</v>
      </c>
      <c r="DG214" s="36">
        <v>4.0087076432400002</v>
      </c>
      <c r="DH214" s="36">
        <v>12.530172972200001</v>
      </c>
      <c r="DI214" s="30">
        <f t="shared" si="212"/>
        <v>-2.7791325665675619E-7</v>
      </c>
      <c r="DJ214" s="30">
        <f t="shared" si="213"/>
        <v>-2.7791379065460296E-7</v>
      </c>
      <c r="DK214" s="30">
        <f t="shared" si="214"/>
        <v>-2.7791379065370182E-7</v>
      </c>
      <c r="DL214" s="30">
        <f t="shared" si="215"/>
        <v>-2.7791379065370182E-7</v>
      </c>
      <c r="DN214" s="36">
        <v>8.2500000000000004E-8</v>
      </c>
      <c r="DO214" s="36">
        <v>5.3114099437200002</v>
      </c>
      <c r="DP214" s="36">
        <v>65.220371011699996</v>
      </c>
      <c r="DQ214" s="30">
        <f t="shared" si="216"/>
        <v>1.9402197437199951E-8</v>
      </c>
      <c r="DR214" s="30">
        <f t="shared" si="217"/>
        <v>1.940141487008289E-8</v>
      </c>
      <c r="DS214" s="30">
        <f t="shared" si="218"/>
        <v>1.9401414871403375E-8</v>
      </c>
      <c r="DT214" s="30">
        <f t="shared" si="219"/>
        <v>1.9401414871403375E-8</v>
      </c>
      <c r="DV214" s="36">
        <v>1.7990000000000001E-8</v>
      </c>
      <c r="DW214" s="36">
        <v>2.0654126043100001</v>
      </c>
      <c r="DX214" s="36">
        <v>144.14657116320001</v>
      </c>
      <c r="DY214" s="30">
        <f t="shared" si="220"/>
        <v>5.3956657531036372E-9</v>
      </c>
      <c r="DZ214" s="30">
        <f t="shared" si="221"/>
        <v>5.3960359256833788E-9</v>
      </c>
      <c r="EA214" s="30">
        <f t="shared" si="222"/>
        <v>5.3960359250587359E-9</v>
      </c>
      <c r="EB214" s="30">
        <f t="shared" si="223"/>
        <v>5.3960359250587359E-9</v>
      </c>
      <c r="ED214" s="36"/>
      <c r="EE214" s="36"/>
      <c r="EF214" s="36"/>
      <c r="EL214" s="36"/>
      <c r="EM214" s="36"/>
      <c r="EN214" s="36"/>
      <c r="ET214" s="36"/>
      <c r="EU214" s="36"/>
      <c r="EV214" s="36"/>
    </row>
    <row r="215" spans="14:152" s="30" customFormat="1" ht="12.75">
      <c r="N215" s="36">
        <v>1.1626E-7</v>
      </c>
      <c r="O215" s="36">
        <v>2.7941038497799999</v>
      </c>
      <c r="P215" s="36">
        <v>362.86229257259998</v>
      </c>
      <c r="Q215" s="30">
        <f t="shared" si="192"/>
        <v>8.2471762802493886E-8</v>
      </c>
      <c r="R215" s="30">
        <f t="shared" si="193"/>
        <v>8.2476212037117333E-8</v>
      </c>
      <c r="S215" s="30">
        <f t="shared" si="194"/>
        <v>8.2476212029609709E-8</v>
      </c>
      <c r="T215" s="30">
        <f t="shared" si="195"/>
        <v>8.2476212029609749E-8</v>
      </c>
      <c r="V215" s="36">
        <v>2.1970000000000001E-8</v>
      </c>
      <c r="W215" s="36">
        <v>5.9338678970499998</v>
      </c>
      <c r="X215" s="36">
        <v>13.3333221243</v>
      </c>
      <c r="Y215" s="30">
        <f t="shared" si="196"/>
        <v>2.0031388236816162E-8</v>
      </c>
      <c r="Z215" s="30">
        <f t="shared" si="197"/>
        <v>2.0031370233375856E-8</v>
      </c>
      <c r="AA215" s="30">
        <f t="shared" si="198"/>
        <v>2.0031370233406233E-8</v>
      </c>
      <c r="AB215" s="30">
        <f t="shared" si="199"/>
        <v>2.0031370233406233E-8</v>
      </c>
      <c r="AD215" s="36">
        <v>3.1099999999999998E-9</v>
      </c>
      <c r="AE215" s="36">
        <v>3.7747725555599998</v>
      </c>
      <c r="AF215" s="36">
        <v>1891.2376709388</v>
      </c>
      <c r="AG215" s="30">
        <f t="shared" si="200"/>
        <v>2.8292804028085996E-9</v>
      </c>
      <c r="AH215" s="30">
        <f t="shared" si="201"/>
        <v>2.8289148728804181E-9</v>
      </c>
      <c r="AI215" s="30">
        <f t="shared" si="202"/>
        <v>2.8289148734974204E-9</v>
      </c>
      <c r="AJ215" s="30">
        <f t="shared" si="203"/>
        <v>2.8289148734974184E-9</v>
      </c>
      <c r="AL215" s="36"/>
      <c r="AM215" s="36"/>
      <c r="AN215" s="36"/>
      <c r="AT215" s="36"/>
      <c r="AU215" s="36"/>
      <c r="AV215" s="36"/>
      <c r="BB215" s="36"/>
      <c r="BC215" s="36"/>
      <c r="BD215" s="36"/>
      <c r="BJ215" s="36">
        <v>1.186E-8</v>
      </c>
      <c r="BK215" s="36">
        <v>1.84906064486</v>
      </c>
      <c r="BL215" s="36">
        <v>151.04766984290001</v>
      </c>
      <c r="BM215" s="30">
        <f t="shared" si="204"/>
        <v>6.2921342911500947E-9</v>
      </c>
      <c r="BN215" s="30">
        <f t="shared" si="205"/>
        <v>6.2923615171940438E-9</v>
      </c>
      <c r="BO215" s="30">
        <f t="shared" si="206"/>
        <v>6.2923615168106158E-9</v>
      </c>
      <c r="BP215" s="30">
        <f t="shared" si="207"/>
        <v>6.2923615168106175E-9</v>
      </c>
      <c r="BR215" s="36">
        <v>1.3600000000000001E-9</v>
      </c>
      <c r="BS215" s="36">
        <v>4.2027965829299996</v>
      </c>
      <c r="BT215" s="36">
        <v>710.74673161819999</v>
      </c>
      <c r="BU215" s="30">
        <f t="shared" si="208"/>
        <v>1.3135851539188659E-9</v>
      </c>
      <c r="BV215" s="30">
        <f t="shared" si="209"/>
        <v>1.3136226117940074E-9</v>
      </c>
      <c r="BW215" s="30">
        <f t="shared" si="210"/>
        <v>1.3136226117308121E-9</v>
      </c>
      <c r="BX215" s="30">
        <f t="shared" si="211"/>
        <v>1.3136226117308123E-9</v>
      </c>
      <c r="BZ215" s="36"/>
      <c r="CA215" s="36"/>
      <c r="CB215" s="36"/>
      <c r="CH215" s="36"/>
      <c r="CI215" s="36"/>
      <c r="CJ215" s="36"/>
      <c r="CP215" s="36"/>
      <c r="CQ215" s="36"/>
      <c r="CR215" s="36"/>
      <c r="CX215" s="36"/>
      <c r="CY215" s="36"/>
      <c r="CZ215" s="36"/>
      <c r="DF215" s="36">
        <v>5.3881999999999995E-7</v>
      </c>
      <c r="DG215" s="36">
        <v>4.9790546062800001</v>
      </c>
      <c r="DH215" s="36">
        <v>134.58534360760001</v>
      </c>
      <c r="DI215" s="30">
        <f t="shared" si="212"/>
        <v>-2.4860202123329592E-7</v>
      </c>
      <c r="DJ215" s="30">
        <f t="shared" si="213"/>
        <v>-2.4861164844126102E-7</v>
      </c>
      <c r="DK215" s="30">
        <f t="shared" si="214"/>
        <v>-2.4861164842501567E-7</v>
      </c>
      <c r="DL215" s="30">
        <f t="shared" si="215"/>
        <v>-2.4861164842501567E-7</v>
      </c>
      <c r="DN215" s="36">
        <v>8.3420000000000002E-8</v>
      </c>
      <c r="DO215" s="36">
        <v>1.3830766388</v>
      </c>
      <c r="DP215" s="36">
        <v>1.4844727083</v>
      </c>
      <c r="DQ215" s="30">
        <f t="shared" si="216"/>
        <v>1.6241781340329557E-8</v>
      </c>
      <c r="DR215" s="30">
        <f t="shared" si="217"/>
        <v>1.6241799515968951E-8</v>
      </c>
      <c r="DS215" s="30">
        <f t="shared" si="218"/>
        <v>1.6241799515938283E-8</v>
      </c>
      <c r="DT215" s="30">
        <f t="shared" si="219"/>
        <v>1.6241799515938283E-8</v>
      </c>
      <c r="DV215" s="36">
        <v>1.904E-8</v>
      </c>
      <c r="DW215" s="36">
        <v>4.6095389685699999</v>
      </c>
      <c r="DX215" s="36">
        <v>182.279606801</v>
      </c>
      <c r="DY215" s="30">
        <f t="shared" si="220"/>
        <v>-1.7083736596029525E-8</v>
      </c>
      <c r="DZ215" s="30">
        <f t="shared" si="221"/>
        <v>-1.7083965880674007E-8</v>
      </c>
      <c r="EA215" s="30">
        <f t="shared" si="222"/>
        <v>-1.7083965880287111E-8</v>
      </c>
      <c r="EB215" s="30">
        <f t="shared" si="223"/>
        <v>-1.7083965880287111E-8</v>
      </c>
      <c r="ED215" s="36"/>
      <c r="EE215" s="36"/>
      <c r="EF215" s="36"/>
      <c r="EL215" s="36"/>
      <c r="EM215" s="36"/>
      <c r="EN215" s="36"/>
      <c r="ET215" s="36"/>
      <c r="EU215" s="36"/>
      <c r="EV215" s="36"/>
    </row>
    <row r="216" spans="14:152" s="30" customFormat="1" ht="12.75">
      <c r="N216" s="36">
        <v>1.3234000000000001E-7</v>
      </c>
      <c r="O216" s="36">
        <v>4.1664291471699997</v>
      </c>
      <c r="P216" s="36">
        <v>225.8292684102</v>
      </c>
      <c r="Q216" s="30">
        <f t="shared" si="192"/>
        <v>-1.2893628863207734E-7</v>
      </c>
      <c r="R216" s="30">
        <f t="shared" si="193"/>
        <v>-1.2893528082538024E-7</v>
      </c>
      <c r="S216" s="30">
        <f t="shared" si="194"/>
        <v>-1.2893528082708097E-7</v>
      </c>
      <c r="T216" s="30">
        <f t="shared" si="195"/>
        <v>-1.2893528082708095E-7</v>
      </c>
      <c r="V216" s="36">
        <v>2.2370000000000001E-8</v>
      </c>
      <c r="W216" s="36">
        <v>3.6443375116399999</v>
      </c>
      <c r="X216" s="36">
        <v>213.8203602998</v>
      </c>
      <c r="Y216" s="30">
        <f t="shared" si="196"/>
        <v>-1.7354880448914042E-8</v>
      </c>
      <c r="Z216" s="30">
        <f t="shared" si="197"/>
        <v>-1.7354428833798357E-8</v>
      </c>
      <c r="AA216" s="30">
        <f t="shared" si="198"/>
        <v>-1.7354428834560439E-8</v>
      </c>
      <c r="AB216" s="30">
        <f t="shared" si="199"/>
        <v>-1.7354428834560439E-8</v>
      </c>
      <c r="AD216" s="36">
        <v>3.1800000000000002E-9</v>
      </c>
      <c r="AE216" s="36">
        <v>5.2202078420899998</v>
      </c>
      <c r="AF216" s="36">
        <v>142.44965013379999</v>
      </c>
      <c r="AG216" s="30">
        <f t="shared" si="200"/>
        <v>-8.8493257370516575E-10</v>
      </c>
      <c r="AH216" s="30">
        <f t="shared" si="201"/>
        <v>-8.8499768005821475E-10</v>
      </c>
      <c r="AI216" s="30">
        <f t="shared" si="202"/>
        <v>-8.8499767994835079E-10</v>
      </c>
      <c r="AJ216" s="30">
        <f t="shared" si="203"/>
        <v>-8.8499767994835079E-10</v>
      </c>
      <c r="AL216" s="36"/>
      <c r="AM216" s="36"/>
      <c r="AN216" s="36"/>
      <c r="AT216" s="36"/>
      <c r="AU216" s="36"/>
      <c r="AV216" s="36"/>
      <c r="BB216" s="36"/>
      <c r="BC216" s="36"/>
      <c r="BD216" s="36"/>
      <c r="BJ216" s="36">
        <v>9.7399999999999999E-9</v>
      </c>
      <c r="BK216" s="36">
        <v>3.0109236834600002</v>
      </c>
      <c r="BL216" s="36">
        <v>696.51963761659999</v>
      </c>
      <c r="BM216" s="30">
        <f t="shared" si="204"/>
        <v>6.4210595269014934E-9</v>
      </c>
      <c r="BN216" s="30">
        <f t="shared" si="205"/>
        <v>6.4202961715075527E-9</v>
      </c>
      <c r="BO216" s="30">
        <f t="shared" si="206"/>
        <v>6.4202961727957269E-9</v>
      </c>
      <c r="BP216" s="30">
        <f t="shared" si="207"/>
        <v>6.4202961727957236E-9</v>
      </c>
      <c r="BR216" s="36">
        <v>1.44E-9</v>
      </c>
      <c r="BS216" s="36">
        <v>4.6100357212400001</v>
      </c>
      <c r="BT216" s="36">
        <v>121.2520214833</v>
      </c>
      <c r="BU216" s="30">
        <f t="shared" si="208"/>
        <v>-1.0072247848711777E-9</v>
      </c>
      <c r="BV216" s="30">
        <f t="shared" si="209"/>
        <v>-1.0072434569287926E-9</v>
      </c>
      <c r="BW216" s="30">
        <f t="shared" si="210"/>
        <v>-1.0072434568972844E-9</v>
      </c>
      <c r="BX216" s="30">
        <f t="shared" si="211"/>
        <v>-1.0072434568972851E-9</v>
      </c>
      <c r="BZ216" s="36"/>
      <c r="CA216" s="36"/>
      <c r="CB216" s="36"/>
      <c r="CH216" s="36"/>
      <c r="CI216" s="36"/>
      <c r="CJ216" s="36"/>
      <c r="CP216" s="36"/>
      <c r="CQ216" s="36"/>
      <c r="CR216" s="36"/>
      <c r="CX216" s="36"/>
      <c r="CY216" s="36"/>
      <c r="CZ216" s="36"/>
      <c r="DF216" s="36">
        <v>5.0134999999999997E-7</v>
      </c>
      <c r="DG216" s="36">
        <v>5.7591450851400001</v>
      </c>
      <c r="DH216" s="36">
        <v>320.32402291969998</v>
      </c>
      <c r="DI216" s="30">
        <f t="shared" si="212"/>
        <v>-3.3407492292886119E-7</v>
      </c>
      <c r="DJ216" s="30">
        <f t="shared" si="213"/>
        <v>-3.340928408848945E-7</v>
      </c>
      <c r="DK216" s="30">
        <f t="shared" si="214"/>
        <v>-3.3409284085465955E-7</v>
      </c>
      <c r="DL216" s="30">
        <f t="shared" si="215"/>
        <v>-3.3409284085465971E-7</v>
      </c>
      <c r="DN216" s="36">
        <v>7.987E-8</v>
      </c>
      <c r="DO216" s="36">
        <v>5.1362289817000004</v>
      </c>
      <c r="DP216" s="36">
        <v>22.091400527800001</v>
      </c>
      <c r="DQ216" s="30">
        <f t="shared" si="216"/>
        <v>2.3706385767789433E-8</v>
      </c>
      <c r="DR216" s="30">
        <f t="shared" si="217"/>
        <v>2.3706133640242608E-8</v>
      </c>
      <c r="DS216" s="30">
        <f t="shared" si="218"/>
        <v>2.3706133640668027E-8</v>
      </c>
      <c r="DT216" s="30">
        <f t="shared" si="219"/>
        <v>2.3706133640668027E-8</v>
      </c>
      <c r="DV216" s="36">
        <v>2.236E-8</v>
      </c>
      <c r="DW216" s="36">
        <v>5.1794539288500001</v>
      </c>
      <c r="DX216" s="36">
        <v>99.160620955499994</v>
      </c>
      <c r="DY216" s="30">
        <f t="shared" si="220"/>
        <v>-1.8479195097534161E-9</v>
      </c>
      <c r="DZ216" s="30">
        <f t="shared" si="221"/>
        <v>-1.8482501543921838E-9</v>
      </c>
      <c r="EA216" s="30">
        <f t="shared" si="222"/>
        <v>-1.8482501538342356E-9</v>
      </c>
      <c r="EB216" s="30">
        <f t="shared" si="223"/>
        <v>-1.8482501538342356E-9</v>
      </c>
      <c r="ED216" s="36"/>
      <c r="EE216" s="36"/>
      <c r="EF216" s="36"/>
      <c r="EL216" s="36"/>
      <c r="EM216" s="36"/>
      <c r="EN216" s="36"/>
      <c r="ET216" s="36"/>
      <c r="EU216" s="36"/>
      <c r="EV216" s="36"/>
    </row>
    <row r="217" spans="14:152" s="30" customFormat="1" ht="12.75">
      <c r="N217" s="36">
        <v>1.0599E-7</v>
      </c>
      <c r="O217" s="36">
        <v>5.5055428837599996</v>
      </c>
      <c r="P217" s="36">
        <v>199.2844497575</v>
      </c>
      <c r="Q217" s="30">
        <f t="shared" si="192"/>
        <v>-3.2514122033085916E-8</v>
      </c>
      <c r="R217" s="30">
        <f t="shared" si="193"/>
        <v>-3.251713028354426E-8</v>
      </c>
      <c r="S217" s="30">
        <f t="shared" si="194"/>
        <v>-3.2517130278468065E-8</v>
      </c>
      <c r="T217" s="30">
        <f t="shared" si="195"/>
        <v>-3.2517130278468065E-8</v>
      </c>
      <c r="V217" s="36">
        <v>1.9300000000000001E-8</v>
      </c>
      <c r="W217" s="36">
        <v>1.8567174034</v>
      </c>
      <c r="X217" s="36">
        <v>1.2720243872000001</v>
      </c>
      <c r="Y217" s="30">
        <f t="shared" si="196"/>
        <v>-5.3126683869777001E-9</v>
      </c>
      <c r="Z217" s="30">
        <f t="shared" si="197"/>
        <v>-5.3126648552992094E-9</v>
      </c>
      <c r="AA217" s="30">
        <f t="shared" si="198"/>
        <v>-5.3126648553051659E-9</v>
      </c>
      <c r="AB217" s="30">
        <f t="shared" si="199"/>
        <v>-5.3126648553051659E-9</v>
      </c>
      <c r="AD217" s="36">
        <v>3.1500000000000001E-9</v>
      </c>
      <c r="AE217" s="36">
        <v>0.52272202855000005</v>
      </c>
      <c r="AF217" s="36">
        <v>5849.3641121146002</v>
      </c>
      <c r="AG217" s="30">
        <f t="shared" si="200"/>
        <v>2.7740268722528836E-9</v>
      </c>
      <c r="AH217" s="30">
        <f t="shared" si="201"/>
        <v>2.7727195351689723E-9</v>
      </c>
      <c r="AI217" s="30">
        <f t="shared" si="202"/>
        <v>2.7727195373768166E-9</v>
      </c>
      <c r="AJ217" s="30">
        <f t="shared" si="203"/>
        <v>2.7727195373768063E-9</v>
      </c>
      <c r="AL217" s="36"/>
      <c r="AM217" s="36"/>
      <c r="AN217" s="36"/>
      <c r="AT217" s="36"/>
      <c r="AU217" s="36"/>
      <c r="AV217" s="36"/>
      <c r="BB217" s="36"/>
      <c r="BC217" s="36"/>
      <c r="BD217" s="36"/>
      <c r="BJ217" s="36">
        <v>9.2400000000000004E-9</v>
      </c>
      <c r="BK217" s="36">
        <v>4.8815818643700002</v>
      </c>
      <c r="BL217" s="36">
        <v>39.3568759152</v>
      </c>
      <c r="BM217" s="30">
        <f t="shared" si="204"/>
        <v>-4.528020642119951E-10</v>
      </c>
      <c r="BN217" s="30">
        <f t="shared" si="205"/>
        <v>-4.528564154394876E-10</v>
      </c>
      <c r="BO217" s="30">
        <f t="shared" si="206"/>
        <v>-4.5285641534777246E-10</v>
      </c>
      <c r="BP217" s="30">
        <f t="shared" si="207"/>
        <v>-4.5285641534777246E-10</v>
      </c>
      <c r="BR217" s="36">
        <v>1.31E-9</v>
      </c>
      <c r="BS217" s="36">
        <v>5.85409245557</v>
      </c>
      <c r="BT217" s="36">
        <v>175.1660598002</v>
      </c>
      <c r="BU217" s="30">
        <f t="shared" si="208"/>
        <v>2.2225177738998582E-10</v>
      </c>
      <c r="BV217" s="30">
        <f t="shared" si="209"/>
        <v>2.2221793826501799E-10</v>
      </c>
      <c r="BW217" s="30">
        <f t="shared" si="210"/>
        <v>2.2221793832212007E-10</v>
      </c>
      <c r="BX217" s="30">
        <f t="shared" si="211"/>
        <v>2.2221793832211891E-10</v>
      </c>
      <c r="BZ217" s="36"/>
      <c r="CA217" s="36"/>
      <c r="CB217" s="36"/>
      <c r="CH217" s="36"/>
      <c r="CI217" s="36"/>
      <c r="CJ217" s="36"/>
      <c r="CP217" s="36"/>
      <c r="CQ217" s="36"/>
      <c r="CR217" s="36"/>
      <c r="CX217" s="36"/>
      <c r="CY217" s="36"/>
      <c r="CZ217" s="36"/>
      <c r="DF217" s="36">
        <v>4.496E-7</v>
      </c>
      <c r="DG217" s="36">
        <v>5.3572192413400002</v>
      </c>
      <c r="DH217" s="36">
        <v>218.9281697305</v>
      </c>
      <c r="DI217" s="30">
        <f t="shared" si="212"/>
        <v>-2.4225241154805229E-7</v>
      </c>
      <c r="DJ217" s="30">
        <f t="shared" si="213"/>
        <v>-2.4226481927551357E-7</v>
      </c>
      <c r="DK217" s="30">
        <f t="shared" si="214"/>
        <v>-2.4226481925457645E-7</v>
      </c>
      <c r="DL217" s="30">
        <f t="shared" si="215"/>
        <v>-2.4226481925457677E-7</v>
      </c>
      <c r="DN217" s="36">
        <v>8.3770000000000002E-8</v>
      </c>
      <c r="DO217" s="36">
        <v>0.91817077858999996</v>
      </c>
      <c r="DP217" s="36">
        <v>1485.9801210651999</v>
      </c>
      <c r="DQ217" s="30">
        <f t="shared" si="216"/>
        <v>4.2567129206353298E-8</v>
      </c>
      <c r="DR217" s="30">
        <f t="shared" si="217"/>
        <v>4.2551085317375932E-8</v>
      </c>
      <c r="DS217" s="30">
        <f t="shared" si="218"/>
        <v>4.255108534445089E-8</v>
      </c>
      <c r="DT217" s="30">
        <f t="shared" si="219"/>
        <v>4.2551085344450758E-8</v>
      </c>
      <c r="DV217" s="36">
        <v>1.7550000000000002E-8</v>
      </c>
      <c r="DW217" s="36">
        <v>2.7342533042800001</v>
      </c>
      <c r="DX217" s="36">
        <v>291.262087743</v>
      </c>
      <c r="DY217" s="30">
        <f t="shared" si="220"/>
        <v>7.6568185370216218E-9</v>
      </c>
      <c r="DZ217" s="30">
        <f t="shared" si="221"/>
        <v>7.6575067855629287E-9</v>
      </c>
      <c r="EA217" s="30">
        <f t="shared" si="222"/>
        <v>7.6575067844015621E-9</v>
      </c>
      <c r="EB217" s="30">
        <f t="shared" si="223"/>
        <v>7.6575067844015654E-9</v>
      </c>
      <c r="ED217" s="36"/>
      <c r="EE217" s="36"/>
      <c r="EF217" s="36"/>
      <c r="EL217" s="36"/>
      <c r="EM217" s="36"/>
      <c r="EN217" s="36"/>
      <c r="ET217" s="36"/>
      <c r="EU217" s="36"/>
      <c r="EV217" s="36"/>
    </row>
    <row r="218" spans="14:152" s="30" customFormat="1" ht="12.75">
      <c r="N218" s="36">
        <v>1.0558E-7</v>
      </c>
      <c r="O218" s="36">
        <v>3.5750171863900002</v>
      </c>
      <c r="P218" s="36">
        <v>1.4362885985</v>
      </c>
      <c r="Q218" s="30">
        <f t="shared" si="192"/>
        <v>-9.6167393803490477E-8</v>
      </c>
      <c r="R218" s="30">
        <f t="shared" si="193"/>
        <v>-9.6167403169173321E-8</v>
      </c>
      <c r="S218" s="30">
        <f t="shared" si="194"/>
        <v>-9.6167403169157505E-8</v>
      </c>
      <c r="T218" s="30">
        <f t="shared" si="195"/>
        <v>-9.6167403169157505E-8</v>
      </c>
      <c r="V218" s="36">
        <v>2.037E-8</v>
      </c>
      <c r="W218" s="36">
        <v>5.0530056262800001</v>
      </c>
      <c r="X218" s="36">
        <v>424.15051032119999</v>
      </c>
      <c r="Y218" s="30">
        <f t="shared" si="196"/>
        <v>-1.8427009726266923E-8</v>
      </c>
      <c r="Z218" s="30">
        <f t="shared" si="197"/>
        <v>-1.8426458636167694E-8</v>
      </c>
      <c r="AA218" s="30">
        <f t="shared" si="198"/>
        <v>-1.8426458637097687E-8</v>
      </c>
      <c r="AB218" s="30">
        <f t="shared" si="199"/>
        <v>-1.8426458637097687E-8</v>
      </c>
      <c r="AD218" s="36">
        <v>4.2800000000000001E-9</v>
      </c>
      <c r="AE218" s="36">
        <v>4.6372205828300004</v>
      </c>
      <c r="AF218" s="36">
        <v>1898.3512179396</v>
      </c>
      <c r="AG218" s="30">
        <f t="shared" si="200"/>
        <v>3.9506574839287733E-9</v>
      </c>
      <c r="AH218" s="30">
        <f t="shared" si="201"/>
        <v>3.9511250129897973E-9</v>
      </c>
      <c r="AI218" s="30">
        <f t="shared" si="202"/>
        <v>3.9511250122011376E-9</v>
      </c>
      <c r="AJ218" s="30">
        <f t="shared" si="203"/>
        <v>3.9511250122011401E-9</v>
      </c>
      <c r="AL218" s="36"/>
      <c r="AM218" s="36"/>
      <c r="AN218" s="36"/>
      <c r="AT218" s="36"/>
      <c r="AU218" s="36"/>
      <c r="AV218" s="36"/>
      <c r="BB218" s="36"/>
      <c r="BC218" s="36"/>
      <c r="BD218" s="36"/>
      <c r="BJ218" s="36">
        <v>9.6099999999999997E-9</v>
      </c>
      <c r="BK218" s="36">
        <v>2.80113869315</v>
      </c>
      <c r="BL218" s="36">
        <v>738.79727483859995</v>
      </c>
      <c r="BM218" s="30">
        <f t="shared" si="204"/>
        <v>2.6152962160102725E-9</v>
      </c>
      <c r="BN218" s="30">
        <f t="shared" si="205"/>
        <v>2.6142738995399531E-9</v>
      </c>
      <c r="BO218" s="30">
        <f t="shared" si="206"/>
        <v>2.614273901265075E-9</v>
      </c>
      <c r="BP218" s="30">
        <f t="shared" si="207"/>
        <v>2.614273901265075E-9</v>
      </c>
      <c r="BR218" s="36">
        <v>1.44E-9</v>
      </c>
      <c r="BS218" s="36">
        <v>0.96056164244999998</v>
      </c>
      <c r="BT218" s="36">
        <v>214.78356814630001</v>
      </c>
      <c r="BU218" s="30">
        <f t="shared" si="208"/>
        <v>1.4019739824686858E-9</v>
      </c>
      <c r="BV218" s="30">
        <f t="shared" si="209"/>
        <v>1.4019634162349953E-9</v>
      </c>
      <c r="BW218" s="30">
        <f t="shared" si="210"/>
        <v>1.4019634162528265E-9</v>
      </c>
      <c r="BX218" s="30">
        <f t="shared" si="211"/>
        <v>1.4019634162528262E-9</v>
      </c>
      <c r="BZ218" s="36"/>
      <c r="CA218" s="36"/>
      <c r="CB218" s="36"/>
      <c r="CH218" s="36"/>
      <c r="CI218" s="36"/>
      <c r="CJ218" s="36"/>
      <c r="CP218" s="36"/>
      <c r="CQ218" s="36"/>
      <c r="CR218" s="36"/>
      <c r="CX218" s="36"/>
      <c r="CY218" s="36"/>
      <c r="CZ218" s="36"/>
      <c r="DF218" s="36">
        <v>4.1089E-7</v>
      </c>
      <c r="DG218" s="36">
        <v>4.9225259139900004</v>
      </c>
      <c r="DH218" s="36">
        <v>1891.2376709388</v>
      </c>
      <c r="DI218" s="30">
        <f t="shared" si="212"/>
        <v>3.0901620479442738E-7</v>
      </c>
      <c r="DJ218" s="30">
        <f t="shared" si="213"/>
        <v>3.0909283219679712E-7</v>
      </c>
      <c r="DK218" s="30">
        <f t="shared" si="214"/>
        <v>3.0909283206751353E-7</v>
      </c>
      <c r="DL218" s="30">
        <f t="shared" si="215"/>
        <v>3.09092832067514E-7</v>
      </c>
      <c r="DN218" s="36">
        <v>7.98E-8</v>
      </c>
      <c r="DO218" s="36">
        <v>0.94199750915000002</v>
      </c>
      <c r="DP218" s="36">
        <v>2310.7223148140001</v>
      </c>
      <c r="DQ218" s="30">
        <f t="shared" si="216"/>
        <v>6.1219102750091985E-8</v>
      </c>
      <c r="DR218" s="30">
        <f t="shared" si="217"/>
        <v>6.1236798508666343E-8</v>
      </c>
      <c r="DS218" s="30">
        <f t="shared" si="218"/>
        <v>6.1236798478811965E-8</v>
      </c>
      <c r="DT218" s="30">
        <f t="shared" si="219"/>
        <v>6.1236798478812058E-8</v>
      </c>
      <c r="DV218" s="36">
        <v>2.2309999999999999E-8</v>
      </c>
      <c r="DW218" s="36">
        <v>5.4254816874499996</v>
      </c>
      <c r="DX218" s="36">
        <v>207.88246946660001</v>
      </c>
      <c r="DY218" s="30">
        <f t="shared" si="220"/>
        <v>-9.4931572318775951E-9</v>
      </c>
      <c r="DZ218" s="30">
        <f t="shared" si="221"/>
        <v>-9.4937852602480174E-9</v>
      </c>
      <c r="EA218" s="30">
        <f t="shared" si="222"/>
        <v>-9.4937852591882584E-9</v>
      </c>
      <c r="EB218" s="30">
        <f t="shared" si="223"/>
        <v>-9.4937852591882584E-9</v>
      </c>
      <c r="ED218" s="36"/>
      <c r="EE218" s="36"/>
      <c r="EF218" s="36"/>
      <c r="EL218" s="36"/>
      <c r="EM218" s="36"/>
      <c r="EN218" s="36"/>
      <c r="ET218" s="36"/>
      <c r="EU218" s="36"/>
      <c r="EV218" s="36"/>
    </row>
    <row r="219" spans="14:152" s="30" customFormat="1" ht="12.75">
      <c r="N219" s="36">
        <v>1.0485E-7</v>
      </c>
      <c r="O219" s="36">
        <v>2.8446253268600001</v>
      </c>
      <c r="P219" s="36">
        <v>85.827298831199997</v>
      </c>
      <c r="Q219" s="30">
        <f t="shared" si="192"/>
        <v>-7.5065116196516595E-8</v>
      </c>
      <c r="R219" s="30">
        <f t="shared" si="193"/>
        <v>-7.5064176042487523E-8</v>
      </c>
      <c r="S219" s="30">
        <f t="shared" si="194"/>
        <v>-7.5064176044073976E-8</v>
      </c>
      <c r="T219" s="30">
        <f t="shared" si="195"/>
        <v>-7.5064176044073976E-8</v>
      </c>
      <c r="V219" s="36">
        <v>1.9939999999999999E-8</v>
      </c>
      <c r="W219" s="36">
        <v>1.35690802366</v>
      </c>
      <c r="X219" s="36">
        <v>20.606927819500001</v>
      </c>
      <c r="Y219" s="30">
        <f t="shared" si="196"/>
        <v>6.426412475810639E-9</v>
      </c>
      <c r="Z219" s="30">
        <f t="shared" si="197"/>
        <v>6.4264706811462446E-9</v>
      </c>
      <c r="AA219" s="30">
        <f t="shared" si="198"/>
        <v>6.4264706810480252E-9</v>
      </c>
      <c r="AB219" s="30">
        <f t="shared" si="199"/>
        <v>6.4264706810480252E-9</v>
      </c>
      <c r="AD219" s="36">
        <v>3.3700000000000001E-9</v>
      </c>
      <c r="AE219" s="36">
        <v>0.68198429947999994</v>
      </c>
      <c r="AF219" s="36">
        <v>45.5766510387</v>
      </c>
      <c r="AG219" s="30">
        <f t="shared" si="200"/>
        <v>3.064223550890205E-9</v>
      </c>
      <c r="AH219" s="30">
        <f t="shared" si="201"/>
        <v>3.0642331168420388E-9</v>
      </c>
      <c r="AI219" s="30">
        <f t="shared" si="202"/>
        <v>3.0642331168258968E-9</v>
      </c>
      <c r="AJ219" s="30">
        <f t="shared" si="203"/>
        <v>3.0642331168258968E-9</v>
      </c>
      <c r="AL219" s="36"/>
      <c r="AM219" s="36"/>
      <c r="AN219" s="36"/>
      <c r="AT219" s="36"/>
      <c r="AU219" s="36"/>
      <c r="AV219" s="36"/>
      <c r="BB219" s="36"/>
      <c r="BC219" s="36"/>
      <c r="BD219" s="36"/>
      <c r="BJ219" s="36">
        <v>1.0109999999999999E-8</v>
      </c>
      <c r="BK219" s="36">
        <v>6.2700435943499997</v>
      </c>
      <c r="BL219" s="36">
        <v>121.2520214833</v>
      </c>
      <c r="BM219" s="30">
        <f t="shared" si="204"/>
        <v>7.8266100869494285E-9</v>
      </c>
      <c r="BN219" s="30">
        <f t="shared" si="205"/>
        <v>7.8264939707121306E-9</v>
      </c>
      <c r="BO219" s="30">
        <f t="shared" si="206"/>
        <v>7.8264939709080764E-9</v>
      </c>
      <c r="BP219" s="30">
        <f t="shared" si="207"/>
        <v>7.8264939709080764E-9</v>
      </c>
      <c r="BR219" s="36">
        <v>1.4599999999999999E-9</v>
      </c>
      <c r="BS219" s="36">
        <v>3.9568795647399999</v>
      </c>
      <c r="BT219" s="36">
        <v>421.93232442999999</v>
      </c>
      <c r="BU219" s="30">
        <f t="shared" si="208"/>
        <v>-6.8082355928457552E-11</v>
      </c>
      <c r="BV219" s="30">
        <f t="shared" si="209"/>
        <v>-6.7990276521429798E-11</v>
      </c>
      <c r="BW219" s="30">
        <f t="shared" si="210"/>
        <v>-6.7990276676808968E-11</v>
      </c>
      <c r="BX219" s="30">
        <f t="shared" si="211"/>
        <v>-6.7990276676808322E-11</v>
      </c>
      <c r="BZ219" s="36"/>
      <c r="CA219" s="36"/>
      <c r="CB219" s="36"/>
      <c r="CH219" s="36"/>
      <c r="CI219" s="36"/>
      <c r="CJ219" s="36"/>
      <c r="CP219" s="36"/>
      <c r="CQ219" s="36"/>
      <c r="CR219" s="36"/>
      <c r="CX219" s="36"/>
      <c r="CY219" s="36"/>
      <c r="CZ219" s="36"/>
      <c r="DF219" s="36">
        <v>4.6508999999999999E-7</v>
      </c>
      <c r="DG219" s="36">
        <v>2.06623129884</v>
      </c>
      <c r="DH219" s="36">
        <v>2008.557539159</v>
      </c>
      <c r="DI219" s="30">
        <f t="shared" si="212"/>
        <v>-4.3618444187123977E-7</v>
      </c>
      <c r="DJ219" s="30">
        <f t="shared" si="213"/>
        <v>-4.3623293341345122E-7</v>
      </c>
      <c r="DK219" s="30">
        <f t="shared" si="214"/>
        <v>-4.362329333316579E-7</v>
      </c>
      <c r="DL219" s="30">
        <f t="shared" si="215"/>
        <v>-4.3623293333165817E-7</v>
      </c>
      <c r="DN219" s="36">
        <v>8.8979999999999993E-8</v>
      </c>
      <c r="DO219" s="36">
        <v>0.54037636841000003</v>
      </c>
      <c r="DP219" s="36">
        <v>168.05251279940001</v>
      </c>
      <c r="DQ219" s="30">
        <f t="shared" si="216"/>
        <v>8.2250862967726568E-8</v>
      </c>
      <c r="DR219" s="30">
        <f t="shared" si="217"/>
        <v>8.2250009341251593E-8</v>
      </c>
      <c r="DS219" s="30">
        <f t="shared" si="218"/>
        <v>8.2250009342692078E-8</v>
      </c>
      <c r="DT219" s="30">
        <f t="shared" si="219"/>
        <v>8.2250009342692078E-8</v>
      </c>
      <c r="DV219" s="36">
        <v>1.8480000000000001E-8</v>
      </c>
      <c r="DW219" s="36">
        <v>2.2419428671900001</v>
      </c>
      <c r="DX219" s="36">
        <v>168.05251279940001</v>
      </c>
      <c r="DY219" s="30">
        <f t="shared" si="220"/>
        <v>4.7621502380313672E-9</v>
      </c>
      <c r="DZ219" s="30">
        <f t="shared" si="221"/>
        <v>4.7625992559296995E-9</v>
      </c>
      <c r="EA219" s="30">
        <f t="shared" si="222"/>
        <v>4.7625992551720111E-9</v>
      </c>
      <c r="EB219" s="30">
        <f t="shared" si="223"/>
        <v>4.7625992551720111E-9</v>
      </c>
      <c r="ED219" s="36"/>
      <c r="EE219" s="36"/>
      <c r="EF219" s="36"/>
      <c r="EL219" s="36"/>
      <c r="EM219" s="36"/>
      <c r="EN219" s="36"/>
      <c r="ET219" s="36"/>
      <c r="EU219" s="36"/>
      <c r="EV219" s="36"/>
    </row>
    <row r="220" spans="14:152" s="30" customFormat="1" ht="12.75">
      <c r="N220" s="36">
        <v>1.0296E-7</v>
      </c>
      <c r="O220" s="36">
        <v>0.22225264071</v>
      </c>
      <c r="P220" s="36">
        <v>198.32124191099999</v>
      </c>
      <c r="Q220" s="30">
        <f t="shared" si="192"/>
        <v>6.5810829066687706E-8</v>
      </c>
      <c r="R220" s="30">
        <f t="shared" si="193"/>
        <v>6.5808479234927003E-8</v>
      </c>
      <c r="S220" s="30">
        <f t="shared" si="194"/>
        <v>6.5808479238892256E-8</v>
      </c>
      <c r="T220" s="30">
        <f t="shared" si="195"/>
        <v>6.5808479238892229E-8</v>
      </c>
      <c r="V220" s="36">
        <v>1.911E-8</v>
      </c>
      <c r="W220" s="36">
        <v>3.4410688671699998</v>
      </c>
      <c r="X220" s="36">
        <v>69.152524274800001</v>
      </c>
      <c r="Y220" s="30">
        <f t="shared" si="196"/>
        <v>-1.9042707701537082E-8</v>
      </c>
      <c r="Z220" s="30">
        <f t="shared" si="197"/>
        <v>-1.9042691120219755E-8</v>
      </c>
      <c r="AA220" s="30">
        <f t="shared" si="198"/>
        <v>-1.9042691120247737E-8</v>
      </c>
      <c r="AB220" s="30">
        <f t="shared" si="199"/>
        <v>-1.9042691120247737E-8</v>
      </c>
      <c r="AD220" s="36">
        <v>3.1599999999999998E-9</v>
      </c>
      <c r="AE220" s="36">
        <v>0.54074780108999998</v>
      </c>
      <c r="AF220" s="36">
        <v>444.7574381407</v>
      </c>
      <c r="AG220" s="30">
        <f t="shared" si="200"/>
        <v>-1.0967437607981115E-9</v>
      </c>
      <c r="AH220" s="30">
        <f t="shared" si="201"/>
        <v>-1.0969409904165059E-9</v>
      </c>
      <c r="AI220" s="30">
        <f t="shared" si="202"/>
        <v>-1.0969409900836974E-9</v>
      </c>
      <c r="AJ220" s="30">
        <f t="shared" si="203"/>
        <v>-1.0969409900836974E-9</v>
      </c>
      <c r="AL220" s="36"/>
      <c r="AM220" s="36"/>
      <c r="AN220" s="36"/>
      <c r="AT220" s="36"/>
      <c r="AU220" s="36"/>
      <c r="AV220" s="36"/>
      <c r="BB220" s="36"/>
      <c r="BC220" s="36"/>
      <c r="BD220" s="36"/>
      <c r="BJ220" s="36">
        <v>9.0400000000000002E-9</v>
      </c>
      <c r="BK220" s="36">
        <v>4.1521835648499996</v>
      </c>
      <c r="BL220" s="36">
        <v>426.07692601420001</v>
      </c>
      <c r="BM220" s="30">
        <f t="shared" si="204"/>
        <v>-1.9637311046324577E-9</v>
      </c>
      <c r="BN220" s="30">
        <f t="shared" si="205"/>
        <v>-1.9631685014684548E-9</v>
      </c>
      <c r="BO220" s="30">
        <f t="shared" si="206"/>
        <v>-1.9631685024178211E-9</v>
      </c>
      <c r="BP220" s="30">
        <f t="shared" si="207"/>
        <v>-1.963168502417817E-9</v>
      </c>
      <c r="BR220" s="36">
        <v>1.38E-9</v>
      </c>
      <c r="BS220" s="36">
        <v>1.0308057361</v>
      </c>
      <c r="BT220" s="36">
        <v>4.6658664459999999</v>
      </c>
      <c r="BU220" s="30">
        <f t="shared" si="208"/>
        <v>7.3987687475976811E-10</v>
      </c>
      <c r="BV220" s="30">
        <f t="shared" si="209"/>
        <v>7.398776880736962E-10</v>
      </c>
      <c r="BW220" s="30">
        <f t="shared" si="210"/>
        <v>7.398776880723237E-10</v>
      </c>
      <c r="BX220" s="30">
        <f t="shared" si="211"/>
        <v>7.398776880723237E-10</v>
      </c>
      <c r="BZ220" s="36"/>
      <c r="CA220" s="36"/>
      <c r="CB220" s="36"/>
      <c r="CH220" s="36"/>
      <c r="CI220" s="36"/>
      <c r="CJ220" s="36"/>
      <c r="CP220" s="36"/>
      <c r="CQ220" s="36"/>
      <c r="CR220" s="36"/>
      <c r="CX220" s="36"/>
      <c r="CY220" s="36"/>
      <c r="CZ220" s="36"/>
      <c r="DF220" s="36">
        <v>4.2949000000000002E-7</v>
      </c>
      <c r="DG220" s="36">
        <v>0.39856812529000002</v>
      </c>
      <c r="DH220" s="36">
        <v>357.4456666012</v>
      </c>
      <c r="DI220" s="30">
        <f t="shared" si="212"/>
        <v>-5.3767037197594462E-9</v>
      </c>
      <c r="DJ220" s="30">
        <f t="shared" si="213"/>
        <v>-5.3996740817049998E-9</v>
      </c>
      <c r="DK220" s="30">
        <f t="shared" si="214"/>
        <v>-5.3996740429438126E-9</v>
      </c>
      <c r="DL220" s="30">
        <f t="shared" si="215"/>
        <v>-5.3996740429440028E-9</v>
      </c>
      <c r="DN220" s="36">
        <v>8.2329999999999997E-8</v>
      </c>
      <c r="DO220" s="36">
        <v>3.4578531034900002</v>
      </c>
      <c r="DP220" s="36">
        <v>424.15051032119999</v>
      </c>
      <c r="DQ220" s="30">
        <f t="shared" si="216"/>
        <v>3.6894855276650236E-8</v>
      </c>
      <c r="DR220" s="30">
        <f t="shared" si="217"/>
        <v>3.6899526507925531E-8</v>
      </c>
      <c r="DS220" s="30">
        <f t="shared" si="218"/>
        <v>3.6899526500043221E-8</v>
      </c>
      <c r="DT220" s="30">
        <f t="shared" si="219"/>
        <v>3.6899526500043254E-8</v>
      </c>
      <c r="DV220" s="36">
        <v>1.726E-8</v>
      </c>
      <c r="DW220" s="36">
        <v>1.3187865539300001</v>
      </c>
      <c r="DX220" s="36">
        <v>219.44943459230001</v>
      </c>
      <c r="DY220" s="30">
        <f t="shared" si="220"/>
        <v>1.7170233035798682E-8</v>
      </c>
      <c r="DZ220" s="30">
        <f t="shared" si="221"/>
        <v>1.7170290756552392E-8</v>
      </c>
      <c r="EA220" s="30">
        <f t="shared" si="222"/>
        <v>1.7170290756455007E-8</v>
      </c>
      <c r="EB220" s="30">
        <f t="shared" si="223"/>
        <v>1.7170290756455007E-8</v>
      </c>
      <c r="ED220" s="36"/>
      <c r="EE220" s="36"/>
      <c r="EF220" s="36"/>
      <c r="EL220" s="36"/>
      <c r="EM220" s="36"/>
      <c r="EN220" s="36"/>
      <c r="ET220" s="36"/>
      <c r="EU220" s="36"/>
      <c r="EV220" s="36"/>
    </row>
    <row r="221" spans="14:152" s="30" customFormat="1" ht="12.75">
      <c r="N221" s="36">
        <v>1.0551999999999999E-7</v>
      </c>
      <c r="O221" s="36">
        <v>0.18716643576</v>
      </c>
      <c r="P221" s="36">
        <v>217.491881132</v>
      </c>
      <c r="Q221" s="30">
        <f t="shared" si="192"/>
        <v>5.5339436749598479E-8</v>
      </c>
      <c r="R221" s="30">
        <f t="shared" si="193"/>
        <v>5.5336512749617228E-8</v>
      </c>
      <c r="S221" s="30">
        <f t="shared" si="194"/>
        <v>5.5336512754551373E-8</v>
      </c>
      <c r="T221" s="30">
        <f t="shared" si="195"/>
        <v>5.5336512754551347E-8</v>
      </c>
      <c r="V221" s="36">
        <v>1.925E-8</v>
      </c>
      <c r="W221" s="36">
        <v>3.7524303154499998</v>
      </c>
      <c r="X221" s="36">
        <v>28.311175651300001</v>
      </c>
      <c r="Y221" s="30">
        <f t="shared" si="196"/>
        <v>-1.7301121415072044E-8</v>
      </c>
      <c r="Z221" s="30">
        <f t="shared" si="197"/>
        <v>-1.7301157170146656E-8</v>
      </c>
      <c r="AA221" s="30">
        <f t="shared" si="198"/>
        <v>-1.7301157170086321E-8</v>
      </c>
      <c r="AB221" s="30">
        <f t="shared" si="199"/>
        <v>-1.7301157170086321E-8</v>
      </c>
      <c r="AD221" s="36">
        <v>3.1E-9</v>
      </c>
      <c r="AE221" s="36">
        <v>1.41032075652</v>
      </c>
      <c r="AF221" s="36">
        <v>273.10284047829998</v>
      </c>
      <c r="AG221" s="30">
        <f t="shared" si="200"/>
        <v>3.0832767236386228E-9</v>
      </c>
      <c r="AH221" s="30">
        <f t="shared" si="201"/>
        <v>3.0832635798596963E-9</v>
      </c>
      <c r="AI221" s="30">
        <f t="shared" si="202"/>
        <v>3.08326357988188E-9</v>
      </c>
      <c r="AJ221" s="30">
        <f t="shared" si="203"/>
        <v>3.08326357988188E-9</v>
      </c>
      <c r="AL221" s="36"/>
      <c r="AM221" s="36"/>
      <c r="AN221" s="36"/>
      <c r="AT221" s="36"/>
      <c r="AU221" s="36"/>
      <c r="AV221" s="36"/>
      <c r="BB221" s="36"/>
      <c r="BC221" s="36"/>
      <c r="BD221" s="36"/>
      <c r="BJ221" s="36">
        <v>9.0400000000000002E-9</v>
      </c>
      <c r="BK221" s="36">
        <v>4.24232505252</v>
      </c>
      <c r="BL221" s="36">
        <v>10.294940738499999</v>
      </c>
      <c r="BM221" s="30">
        <f t="shared" si="204"/>
        <v>-4.5477342793043225E-9</v>
      </c>
      <c r="BN221" s="30">
        <f t="shared" si="205"/>
        <v>-4.5477463149341775E-9</v>
      </c>
      <c r="BO221" s="30">
        <f t="shared" si="206"/>
        <v>-4.5477463149138669E-9</v>
      </c>
      <c r="BP221" s="30">
        <f t="shared" si="207"/>
        <v>-4.5477463149138669E-9</v>
      </c>
      <c r="BR221" s="36">
        <v>1.67E-9</v>
      </c>
      <c r="BS221" s="36">
        <v>1.9750893461400001</v>
      </c>
      <c r="BT221" s="36">
        <v>62.251425595100002</v>
      </c>
      <c r="BU221" s="30">
        <f t="shared" si="208"/>
        <v>-9.8698646930876478E-11</v>
      </c>
      <c r="BV221" s="30">
        <f t="shared" si="209"/>
        <v>-9.8683117876500544E-11</v>
      </c>
      <c r="BW221" s="30">
        <f t="shared" si="210"/>
        <v>-9.8683117902704993E-11</v>
      </c>
      <c r="BX221" s="30">
        <f t="shared" si="211"/>
        <v>-9.8683117902704993E-11</v>
      </c>
      <c r="BZ221" s="36"/>
      <c r="CA221" s="36"/>
      <c r="CB221" s="36"/>
      <c r="CH221" s="36"/>
      <c r="CI221" s="36"/>
      <c r="CJ221" s="36"/>
      <c r="CP221" s="36"/>
      <c r="CQ221" s="36"/>
      <c r="CR221" s="36"/>
      <c r="CX221" s="36"/>
      <c r="CY221" s="36"/>
      <c r="CZ221" s="36"/>
      <c r="DF221" s="36">
        <v>3.7991999999999998E-7</v>
      </c>
      <c r="DG221" s="36">
        <v>2.0649591428499998</v>
      </c>
      <c r="DH221" s="36">
        <v>247.23934538180001</v>
      </c>
      <c r="DI221" s="30">
        <f t="shared" si="212"/>
        <v>2.9201233042917694E-7</v>
      </c>
      <c r="DJ221" s="30">
        <f t="shared" si="213"/>
        <v>2.9202132173998224E-7</v>
      </c>
      <c r="DK221" s="30">
        <f t="shared" si="214"/>
        <v>2.9202132172481024E-7</v>
      </c>
      <c r="DL221" s="30">
        <f t="shared" si="215"/>
        <v>2.9202132172481029E-7</v>
      </c>
      <c r="DN221" s="36">
        <v>8.0340000000000003E-8</v>
      </c>
      <c r="DO221" s="36">
        <v>3.3845179559699998</v>
      </c>
      <c r="DP221" s="36">
        <v>144.14657116320001</v>
      </c>
      <c r="DQ221" s="30">
        <f t="shared" si="216"/>
        <v>-6.8225659100466974E-8</v>
      </c>
      <c r="DR221" s="30">
        <f t="shared" si="217"/>
        <v>-6.8224744018733379E-8</v>
      </c>
      <c r="DS221" s="30">
        <f t="shared" si="218"/>
        <v>-6.8224744020277547E-8</v>
      </c>
      <c r="DT221" s="30">
        <f t="shared" si="219"/>
        <v>-6.8224744020277547E-8</v>
      </c>
      <c r="DV221" s="36">
        <v>1.709E-8</v>
      </c>
      <c r="DW221" s="36">
        <v>5.5591393184599998</v>
      </c>
      <c r="DX221" s="36">
        <v>92.797833480099996</v>
      </c>
      <c r="DY221" s="30">
        <f t="shared" si="220"/>
        <v>5.5738708956778673E-9</v>
      </c>
      <c r="DZ221" s="30">
        <f t="shared" si="221"/>
        <v>5.5736465601236392E-9</v>
      </c>
      <c r="EA221" s="30">
        <f t="shared" si="222"/>
        <v>5.573646560502181E-9</v>
      </c>
      <c r="EB221" s="30">
        <f t="shared" si="223"/>
        <v>5.573646560502181E-9</v>
      </c>
      <c r="ED221" s="36"/>
      <c r="EE221" s="36"/>
      <c r="EF221" s="36"/>
      <c r="EL221" s="36"/>
      <c r="EM221" s="36"/>
      <c r="EN221" s="36"/>
      <c r="ET221" s="36"/>
      <c r="EU221" s="36"/>
      <c r="EV221" s="36"/>
    </row>
    <row r="222" spans="14:152" s="30" customFormat="1" ht="12.75">
      <c r="N222" s="36">
        <v>1.1853E-7</v>
      </c>
      <c r="O222" s="36">
        <v>0.11584857323</v>
      </c>
      <c r="P222" s="36">
        <v>7.6348118626000003</v>
      </c>
      <c r="Q222" s="30">
        <f t="shared" si="192"/>
        <v>1.182098335022649E-7</v>
      </c>
      <c r="R222" s="30">
        <f t="shared" si="193"/>
        <v>1.1820984344847223E-7</v>
      </c>
      <c r="S222" s="30">
        <f t="shared" si="194"/>
        <v>1.1820984344845546E-7</v>
      </c>
      <c r="T222" s="30">
        <f t="shared" si="195"/>
        <v>1.1820984344845546E-7</v>
      </c>
      <c r="V222" s="36">
        <v>2.297E-8</v>
      </c>
      <c r="W222" s="36">
        <v>4.2455705089600002</v>
      </c>
      <c r="X222" s="36">
        <v>1464.6394800628</v>
      </c>
      <c r="Y222" s="30">
        <f t="shared" si="196"/>
        <v>-1.7060826134194087E-8</v>
      </c>
      <c r="Z222" s="30">
        <f t="shared" si="197"/>
        <v>-1.7057454945146015E-8</v>
      </c>
      <c r="AA222" s="30">
        <f t="shared" si="198"/>
        <v>-1.705745495083539E-8</v>
      </c>
      <c r="AB222" s="30">
        <f t="shared" si="199"/>
        <v>-1.7057454950835363E-8</v>
      </c>
      <c r="AD222" s="36">
        <v>3.1099999999999998E-9</v>
      </c>
      <c r="AE222" s="36">
        <v>3.5374455622999998</v>
      </c>
      <c r="AF222" s="36">
        <v>251.43213107579999</v>
      </c>
      <c r="AG222" s="30">
        <f t="shared" si="200"/>
        <v>-1.6849672436057725E-9</v>
      </c>
      <c r="AH222" s="30">
        <f t="shared" si="201"/>
        <v>-1.6848688945456648E-9</v>
      </c>
      <c r="AI222" s="30">
        <f t="shared" si="202"/>
        <v>-1.6848688947116251E-9</v>
      </c>
      <c r="AJ222" s="30">
        <f t="shared" si="203"/>
        <v>-1.6848688947116237E-9</v>
      </c>
      <c r="AL222" s="36"/>
      <c r="AM222" s="36"/>
      <c r="AN222" s="36"/>
      <c r="AT222" s="36"/>
      <c r="AU222" s="36"/>
      <c r="AV222" s="36"/>
      <c r="BB222" s="36"/>
      <c r="BC222" s="36"/>
      <c r="BD222" s="36"/>
      <c r="BJ222" s="36">
        <v>8.9500000000000007E-9</v>
      </c>
      <c r="BK222" s="36">
        <v>2.4758795688799999</v>
      </c>
      <c r="BL222" s="36">
        <v>447.93883187839998</v>
      </c>
      <c r="BM222" s="30">
        <f t="shared" si="204"/>
        <v>8.9497312230170428E-9</v>
      </c>
      <c r="BN222" s="30">
        <f t="shared" si="205"/>
        <v>8.9497265537263531E-9</v>
      </c>
      <c r="BO222" s="30">
        <f t="shared" si="206"/>
        <v>8.9497265537342676E-9</v>
      </c>
      <c r="BP222" s="30">
        <f t="shared" si="207"/>
        <v>8.9497265537342676E-9</v>
      </c>
      <c r="BR222" s="36">
        <v>1.2300000000000001E-9</v>
      </c>
      <c r="BS222" s="36">
        <v>2.2864048558899999</v>
      </c>
      <c r="BT222" s="36">
        <v>1898.3512179396</v>
      </c>
      <c r="BU222" s="30">
        <f t="shared" si="208"/>
        <v>-4.621205848850244E-10</v>
      </c>
      <c r="BV222" s="30">
        <f t="shared" si="209"/>
        <v>-4.6244436684232123E-10</v>
      </c>
      <c r="BW222" s="30">
        <f t="shared" si="210"/>
        <v>-4.6244436629598917E-10</v>
      </c>
      <c r="BX222" s="30">
        <f t="shared" si="211"/>
        <v>-4.6244436629599118E-10</v>
      </c>
      <c r="BZ222" s="36"/>
      <c r="CA222" s="36"/>
      <c r="CB222" s="36"/>
      <c r="CH222" s="36"/>
      <c r="CI222" s="36"/>
      <c r="CJ222" s="36"/>
      <c r="CP222" s="36"/>
      <c r="CQ222" s="36"/>
      <c r="CR222" s="36"/>
      <c r="CX222" s="36"/>
      <c r="CY222" s="36"/>
      <c r="CZ222" s="36"/>
      <c r="DF222" s="36">
        <v>4.8732999999999996E-7</v>
      </c>
      <c r="DG222" s="36">
        <v>5.3276222369899999</v>
      </c>
      <c r="DH222" s="36">
        <v>3127.3133312618002</v>
      </c>
      <c r="DI222" s="30">
        <f t="shared" si="212"/>
        <v>4.1434218799827469E-7</v>
      </c>
      <c r="DJ222" s="30">
        <f t="shared" si="213"/>
        <v>4.1446219198086937E-7</v>
      </c>
      <c r="DK222" s="30">
        <f t="shared" si="214"/>
        <v>4.1446219177844528E-7</v>
      </c>
      <c r="DL222" s="30">
        <f t="shared" si="215"/>
        <v>4.1446219177844618E-7</v>
      </c>
      <c r="DN222" s="36">
        <v>7.8709999999999995E-8</v>
      </c>
      <c r="DO222" s="36">
        <v>5.1404188847299999</v>
      </c>
      <c r="DP222" s="36">
        <v>358.93013930950002</v>
      </c>
      <c r="DQ222" s="30">
        <f t="shared" si="216"/>
        <v>-7.8707013101854109E-8</v>
      </c>
      <c r="DR222" s="30">
        <f t="shared" si="217"/>
        <v>-7.8707049816904962E-8</v>
      </c>
      <c r="DS222" s="30">
        <f t="shared" si="218"/>
        <v>-7.8707049816843195E-8</v>
      </c>
      <c r="DT222" s="30">
        <f t="shared" si="219"/>
        <v>-7.8707049816843195E-8</v>
      </c>
      <c r="DV222" s="36">
        <v>1.693E-8</v>
      </c>
      <c r="DW222" s="36">
        <v>1.9536000361700001</v>
      </c>
      <c r="DX222" s="36">
        <v>129.91947716160001</v>
      </c>
      <c r="DY222" s="30">
        <f t="shared" si="220"/>
        <v>5.6067246962012385E-9</v>
      </c>
      <c r="DZ222" s="30">
        <f t="shared" si="221"/>
        <v>5.6070352545013339E-9</v>
      </c>
      <c r="EA222" s="30">
        <f t="shared" si="222"/>
        <v>5.6070352539772844E-9</v>
      </c>
      <c r="EB222" s="30">
        <f t="shared" si="223"/>
        <v>5.6070352539772885E-9</v>
      </c>
      <c r="ED222" s="36"/>
      <c r="EE222" s="36"/>
      <c r="EF222" s="36"/>
      <c r="EL222" s="36"/>
      <c r="EM222" s="36"/>
      <c r="EN222" s="36"/>
      <c r="ET222" s="36"/>
      <c r="EU222" s="36"/>
      <c r="EV222" s="36"/>
    </row>
    <row r="223" spans="14:152" s="30" customFormat="1" ht="12.75">
      <c r="N223" s="36">
        <v>1.0248E-7</v>
      </c>
      <c r="O223" s="36">
        <v>0.21904154170000001</v>
      </c>
      <c r="P223" s="36">
        <v>144.14657116320001</v>
      </c>
      <c r="Q223" s="30">
        <f t="shared" si="192"/>
        <v>8.5710040151087084E-8</v>
      </c>
      <c r="R223" s="30">
        <f t="shared" si="193"/>
        <v>8.5708828396377262E-8</v>
      </c>
      <c r="S223" s="30">
        <f t="shared" si="194"/>
        <v>8.5708828398422065E-8</v>
      </c>
      <c r="T223" s="30">
        <f t="shared" si="195"/>
        <v>8.5708828398422052E-8</v>
      </c>
      <c r="V223" s="36">
        <v>2.117E-8</v>
      </c>
      <c r="W223" s="36">
        <v>2.25897766314</v>
      </c>
      <c r="X223" s="36">
        <v>116.4260963429</v>
      </c>
      <c r="Y223" s="30">
        <f t="shared" si="196"/>
        <v>-9.0259183004546977E-10</v>
      </c>
      <c r="Z223" s="30">
        <f t="shared" si="197"/>
        <v>-9.0222334896323069E-10</v>
      </c>
      <c r="AA223" s="30">
        <f t="shared" si="198"/>
        <v>-9.0222334958501708E-10</v>
      </c>
      <c r="AB223" s="30">
        <f t="shared" si="199"/>
        <v>-9.0222334958501708E-10</v>
      </c>
      <c r="AD223" s="36">
        <v>2.9499999999999999E-9</v>
      </c>
      <c r="AE223" s="36">
        <v>1.93253015677</v>
      </c>
      <c r="AF223" s="36">
        <v>436.15941843159999</v>
      </c>
      <c r="AG223" s="30">
        <f t="shared" si="200"/>
        <v>2.6087071273446555E-9</v>
      </c>
      <c r="AH223" s="30">
        <f t="shared" si="201"/>
        <v>2.6086172269647305E-9</v>
      </c>
      <c r="AI223" s="30">
        <f t="shared" si="202"/>
        <v>2.6086172271164417E-9</v>
      </c>
      <c r="AJ223" s="30">
        <f t="shared" si="203"/>
        <v>2.6086172271164417E-9</v>
      </c>
      <c r="AL223" s="36"/>
      <c r="AM223" s="36"/>
      <c r="AN223" s="36"/>
      <c r="AT223" s="36"/>
      <c r="AU223" s="36"/>
      <c r="AV223" s="36"/>
      <c r="BB223" s="36"/>
      <c r="BC223" s="36"/>
      <c r="BD223" s="36"/>
      <c r="BJ223" s="36">
        <v>1.186E-8</v>
      </c>
      <c r="BK223" s="36">
        <v>0.85270715988000001</v>
      </c>
      <c r="BL223" s="36">
        <v>525.49817940059995</v>
      </c>
      <c r="BM223" s="30">
        <f t="shared" si="204"/>
        <v>-5.5832923189701308E-9</v>
      </c>
      <c r="BN223" s="30">
        <f t="shared" si="205"/>
        <v>-5.584115094203579E-9</v>
      </c>
      <c r="BO223" s="30">
        <f t="shared" si="206"/>
        <v>-5.5841150928152226E-9</v>
      </c>
      <c r="BP223" s="30">
        <f t="shared" si="207"/>
        <v>-5.5841150928152275E-9</v>
      </c>
      <c r="BR223" s="36">
        <v>1.68E-9</v>
      </c>
      <c r="BS223" s="36">
        <v>4.6312208122599996</v>
      </c>
      <c r="BT223" s="36">
        <v>1891.2376709388</v>
      </c>
      <c r="BU223" s="30">
        <f t="shared" si="208"/>
        <v>1.5282502716663646E-9</v>
      </c>
      <c r="BV223" s="30">
        <f t="shared" si="209"/>
        <v>1.5284476722773105E-9</v>
      </c>
      <c r="BW223" s="30">
        <f t="shared" si="210"/>
        <v>1.5284476719443114E-9</v>
      </c>
      <c r="BX223" s="30">
        <f t="shared" si="211"/>
        <v>1.5284476719443126E-9</v>
      </c>
      <c r="BZ223" s="36"/>
      <c r="CA223" s="36"/>
      <c r="CB223" s="36"/>
      <c r="CH223" s="36"/>
      <c r="CI223" s="36"/>
      <c r="CJ223" s="36"/>
      <c r="CP223" s="36"/>
      <c r="CQ223" s="36"/>
      <c r="CR223" s="36"/>
      <c r="CX223" s="36"/>
      <c r="CY223" s="36"/>
      <c r="CZ223" s="36"/>
      <c r="DF223" s="36">
        <v>3.4583000000000002E-7</v>
      </c>
      <c r="DG223" s="36">
        <v>5.6255593276100004</v>
      </c>
      <c r="DH223" s="36">
        <v>99.911380480899993</v>
      </c>
      <c r="DI223" s="30">
        <f t="shared" si="212"/>
        <v>1.2156945646936796E-7</v>
      </c>
      <c r="DJ223" s="30">
        <f t="shared" si="213"/>
        <v>1.2156461613190982E-7</v>
      </c>
      <c r="DK223" s="30">
        <f t="shared" si="214"/>
        <v>1.2156461614007757E-7</v>
      </c>
      <c r="DL223" s="30">
        <f t="shared" si="215"/>
        <v>1.2156461614007757E-7</v>
      </c>
      <c r="DN223" s="36">
        <v>8.8679999999999997E-8</v>
      </c>
      <c r="DO223" s="36">
        <v>6.1354178877200001</v>
      </c>
      <c r="DP223" s="36">
        <v>621.73803904930003</v>
      </c>
      <c r="DQ223" s="30">
        <f t="shared" si="216"/>
        <v>-7.9718226112408272E-8</v>
      </c>
      <c r="DR223" s="30">
        <f t="shared" si="217"/>
        <v>-7.9714611567993548E-8</v>
      </c>
      <c r="DS223" s="30">
        <f t="shared" si="218"/>
        <v>-7.9714611574093442E-8</v>
      </c>
      <c r="DT223" s="30">
        <f t="shared" si="219"/>
        <v>-7.9714611574093429E-8</v>
      </c>
      <c r="DV223" s="36">
        <v>2.0640000000000002E-8</v>
      </c>
      <c r="DW223" s="36">
        <v>4.8490034449800001</v>
      </c>
      <c r="DX223" s="36">
        <v>1141.1340634054</v>
      </c>
      <c r="DY223" s="30">
        <f t="shared" si="220"/>
        <v>1.9105614154589213E-9</v>
      </c>
      <c r="DZ223" s="30">
        <f t="shared" si="221"/>
        <v>1.9070521186714353E-9</v>
      </c>
      <c r="EA223" s="30">
        <f t="shared" si="222"/>
        <v>1.9070521245932085E-9</v>
      </c>
      <c r="EB223" s="30">
        <f t="shared" si="223"/>
        <v>1.9070521245931903E-9</v>
      </c>
      <c r="ED223" s="36"/>
      <c r="EE223" s="36"/>
      <c r="EF223" s="36"/>
      <c r="EL223" s="36"/>
      <c r="EM223" s="36"/>
      <c r="EN223" s="36"/>
      <c r="ET223" s="36"/>
      <c r="EU223" s="36"/>
      <c r="EV223" s="36"/>
    </row>
    <row r="224" spans="14:152" s="30" customFormat="1" ht="12.75">
      <c r="N224" s="36">
        <v>1.0403E-7</v>
      </c>
      <c r="O224" s="36">
        <v>1.6877632120799999</v>
      </c>
      <c r="P224" s="36">
        <v>31.019488636999998</v>
      </c>
      <c r="Q224" s="30">
        <f t="shared" si="192"/>
        <v>5.7211479481275563E-9</v>
      </c>
      <c r="R224" s="30">
        <f t="shared" si="193"/>
        <v>5.721630089447093E-9</v>
      </c>
      <c r="S224" s="30">
        <f t="shared" si="194"/>
        <v>5.7216300886335212E-9</v>
      </c>
      <c r="T224" s="30">
        <f t="shared" si="195"/>
        <v>5.7216300886335212E-9</v>
      </c>
      <c r="V224" s="36">
        <v>1.8469999999999999E-8</v>
      </c>
      <c r="W224" s="36">
        <v>5.4063147280199999</v>
      </c>
      <c r="X224" s="36">
        <v>31.492569389</v>
      </c>
      <c r="Y224" s="30">
        <f t="shared" si="196"/>
        <v>9.1663606827048032E-9</v>
      </c>
      <c r="Z224" s="30">
        <f t="shared" si="197"/>
        <v>9.1662851187875124E-9</v>
      </c>
      <c r="AA224" s="30">
        <f t="shared" si="198"/>
        <v>9.1662851189150207E-9</v>
      </c>
      <c r="AB224" s="30">
        <f t="shared" si="199"/>
        <v>9.1662851189150207E-9</v>
      </c>
      <c r="AD224" s="36">
        <v>2.9600000000000001E-9</v>
      </c>
      <c r="AE224" s="36">
        <v>1.9770564883399999</v>
      </c>
      <c r="AF224" s="36">
        <v>9779.5738083342003</v>
      </c>
      <c r="AG224" s="30">
        <f t="shared" si="200"/>
        <v>-1.1804958438023794E-9</v>
      </c>
      <c r="AH224" s="30">
        <f t="shared" si="201"/>
        <v>-1.1844668097138406E-9</v>
      </c>
      <c r="AI224" s="30">
        <f t="shared" si="202"/>
        <v>-1.1844668030152067E-9</v>
      </c>
      <c r="AJ224" s="30">
        <f t="shared" si="203"/>
        <v>-1.1844668030152261E-9</v>
      </c>
      <c r="AL224" s="36"/>
      <c r="AM224" s="36"/>
      <c r="AN224" s="36"/>
      <c r="AT224" s="36"/>
      <c r="AU224" s="36"/>
      <c r="AV224" s="36"/>
      <c r="BB224" s="36"/>
      <c r="BC224" s="36"/>
      <c r="BD224" s="36"/>
      <c r="BJ224" s="36">
        <v>8.2399999999999997E-9</v>
      </c>
      <c r="BK224" s="36">
        <v>3.97540449663</v>
      </c>
      <c r="BL224" s="36">
        <v>210.5907824523</v>
      </c>
      <c r="BM224" s="30">
        <f t="shared" si="204"/>
        <v>-7.7851210931007483E-9</v>
      </c>
      <c r="BN224" s="30">
        <f t="shared" si="205"/>
        <v>-7.7850360093604302E-9</v>
      </c>
      <c r="BO224" s="30">
        <f t="shared" si="206"/>
        <v>-7.7850360095040106E-9</v>
      </c>
      <c r="BP224" s="30">
        <f t="shared" si="207"/>
        <v>-7.7850360095040106E-9</v>
      </c>
      <c r="BR224" s="36">
        <v>1.2900000000000001E-9</v>
      </c>
      <c r="BS224" s="36">
        <v>5.3279992249999998E-2</v>
      </c>
      <c r="BT224" s="36">
        <v>211.81462272970001</v>
      </c>
      <c r="BU224" s="30">
        <f t="shared" si="208"/>
        <v>5.6070439283802582E-10</v>
      </c>
      <c r="BV224" s="30">
        <f t="shared" si="209"/>
        <v>5.6066756989361673E-10</v>
      </c>
      <c r="BW224" s="30">
        <f t="shared" si="210"/>
        <v>5.6066756995575372E-10</v>
      </c>
      <c r="BX224" s="30">
        <f t="shared" si="211"/>
        <v>5.6066756995575341E-10</v>
      </c>
      <c r="BZ224" s="36"/>
      <c r="CA224" s="36"/>
      <c r="CB224" s="36"/>
      <c r="CH224" s="36"/>
      <c r="CI224" s="36"/>
      <c r="CJ224" s="36"/>
      <c r="CP224" s="36"/>
      <c r="CQ224" s="36"/>
      <c r="CR224" s="36"/>
      <c r="CX224" s="36"/>
      <c r="CY224" s="36"/>
      <c r="CZ224" s="36"/>
      <c r="DF224" s="36">
        <v>4.1091999999999998E-7</v>
      </c>
      <c r="DG224" s="36">
        <v>2.4726489737000001</v>
      </c>
      <c r="DH224" s="36">
        <v>237.67811782620001</v>
      </c>
      <c r="DI224" s="30">
        <f t="shared" si="212"/>
        <v>1.6604387224549409E-7</v>
      </c>
      <c r="DJ224" s="30">
        <f t="shared" si="213"/>
        <v>1.6605724042435971E-7</v>
      </c>
      <c r="DK224" s="30">
        <f t="shared" si="214"/>
        <v>1.6605724040180184E-7</v>
      </c>
      <c r="DL224" s="30">
        <f t="shared" si="215"/>
        <v>1.6605724040180192E-7</v>
      </c>
      <c r="DN224" s="36">
        <v>7.5230000000000006E-8</v>
      </c>
      <c r="DO224" s="36">
        <v>5.7547567169800002</v>
      </c>
      <c r="DP224" s="36">
        <v>447.93883187839998</v>
      </c>
      <c r="DQ224" s="30">
        <f t="shared" si="216"/>
        <v>-7.4599732776172911E-8</v>
      </c>
      <c r="DR224" s="30">
        <f t="shared" si="217"/>
        <v>-7.4600383965468726E-8</v>
      </c>
      <c r="DS224" s="30">
        <f t="shared" si="218"/>
        <v>-7.4600383964370164E-8</v>
      </c>
      <c r="DT224" s="30">
        <f t="shared" si="219"/>
        <v>-7.4600383964370177E-8</v>
      </c>
      <c r="DV224" s="36">
        <v>1.7579999999999999E-8</v>
      </c>
      <c r="DW224" s="36">
        <v>5.0508865643599998</v>
      </c>
      <c r="DX224" s="36">
        <v>214.26230328450001</v>
      </c>
      <c r="DY224" s="30">
        <f t="shared" si="220"/>
        <v>-1.3201653171483906E-8</v>
      </c>
      <c r="DZ224" s="30">
        <f t="shared" si="221"/>
        <v>-1.3202025372734563E-8</v>
      </c>
      <c r="EA224" s="30">
        <f t="shared" si="222"/>
        <v>-1.320202537210651E-8</v>
      </c>
      <c r="EB224" s="30">
        <f t="shared" si="223"/>
        <v>-1.320202537210651E-8</v>
      </c>
      <c r="ED224" s="36"/>
      <c r="EE224" s="36"/>
      <c r="EF224" s="36"/>
      <c r="EL224" s="36"/>
      <c r="EM224" s="36"/>
      <c r="EN224" s="36"/>
      <c r="ET224" s="36"/>
      <c r="EU224" s="36"/>
      <c r="EV224" s="36"/>
    </row>
    <row r="225" spans="14:152" s="30" customFormat="1" ht="12.75">
      <c r="N225" s="36">
        <v>1.0313E-7</v>
      </c>
      <c r="O225" s="36">
        <v>4.7213270180500002</v>
      </c>
      <c r="P225" s="36">
        <v>216.21985674480001</v>
      </c>
      <c r="Q225" s="30">
        <f t="shared" si="192"/>
        <v>-9.5739193277479596E-8</v>
      </c>
      <c r="R225" s="30">
        <f t="shared" si="193"/>
        <v>-9.57404336342855E-8</v>
      </c>
      <c r="S225" s="30">
        <f t="shared" si="194"/>
        <v>-9.5740433632192561E-8</v>
      </c>
      <c r="T225" s="30">
        <f t="shared" si="195"/>
        <v>-9.5740433632192587E-8</v>
      </c>
      <c r="V225" s="36">
        <v>1.8410000000000001E-8</v>
      </c>
      <c r="W225" s="36">
        <v>1.56916484272</v>
      </c>
      <c r="X225" s="36">
        <v>650.9429865779</v>
      </c>
      <c r="Y225" s="30">
        <f t="shared" si="196"/>
        <v>-8.3251552589038821E-9</v>
      </c>
      <c r="Z225" s="30">
        <f t="shared" si="197"/>
        <v>-8.3267546221676449E-9</v>
      </c>
      <c r="AA225" s="30">
        <f t="shared" si="198"/>
        <v>-8.3267546194688805E-9</v>
      </c>
      <c r="AB225" s="30">
        <f t="shared" si="199"/>
        <v>-8.3267546194688805E-9</v>
      </c>
      <c r="AD225" s="36">
        <v>3.2599999999999999E-9</v>
      </c>
      <c r="AE225" s="36">
        <v>3.6785404700300002</v>
      </c>
      <c r="AF225" s="36">
        <v>963.4027029714</v>
      </c>
      <c r="AG225" s="30">
        <f t="shared" si="200"/>
        <v>-3.0053524951287097E-10</v>
      </c>
      <c r="AH225" s="30">
        <f t="shared" si="201"/>
        <v>-3.0100320884957305E-10</v>
      </c>
      <c r="AI225" s="30">
        <f t="shared" si="202"/>
        <v>-3.0100320805992271E-10</v>
      </c>
      <c r="AJ225" s="30">
        <f t="shared" si="203"/>
        <v>-3.010032080599256E-10</v>
      </c>
      <c r="AL225" s="36"/>
      <c r="AM225" s="36"/>
      <c r="AN225" s="36"/>
      <c r="AT225" s="36"/>
      <c r="AU225" s="36"/>
      <c r="AV225" s="36"/>
      <c r="BB225" s="36"/>
      <c r="BC225" s="36"/>
      <c r="BD225" s="36"/>
      <c r="BJ225" s="36">
        <v>8.3099999999999996E-9</v>
      </c>
      <c r="BK225" s="36">
        <v>4.0529929570499998</v>
      </c>
      <c r="BL225" s="36">
        <v>207.14875628370001</v>
      </c>
      <c r="BM225" s="30">
        <f t="shared" si="204"/>
        <v>-8.0774132722799993E-9</v>
      </c>
      <c r="BN225" s="30">
        <f t="shared" si="205"/>
        <v>-8.0773527525794578E-9</v>
      </c>
      <c r="BO225" s="30">
        <f t="shared" si="206"/>
        <v>-8.0773527526815881E-9</v>
      </c>
      <c r="BP225" s="30">
        <f t="shared" si="207"/>
        <v>-8.0773527526815881E-9</v>
      </c>
      <c r="BR225" s="36">
        <v>1.3399999999999999E-9</v>
      </c>
      <c r="BS225" s="36">
        <v>3.4972053594400001</v>
      </c>
      <c r="BT225" s="36">
        <v>488.84961647109998</v>
      </c>
      <c r="BU225" s="30">
        <f t="shared" si="208"/>
        <v>9.4624798669889821E-10</v>
      </c>
      <c r="BV225" s="30">
        <f t="shared" si="209"/>
        <v>9.4631738860902616E-10</v>
      </c>
      <c r="BW225" s="30">
        <f t="shared" si="210"/>
        <v>9.4631738849191869E-10</v>
      </c>
      <c r="BX225" s="30">
        <f t="shared" si="211"/>
        <v>9.463173884919191E-10</v>
      </c>
      <c r="BZ225" s="36"/>
      <c r="CA225" s="36"/>
      <c r="CB225" s="36"/>
      <c r="CH225" s="36"/>
      <c r="CI225" s="36"/>
      <c r="CJ225" s="36"/>
      <c r="CP225" s="36"/>
      <c r="CQ225" s="36"/>
      <c r="CR225" s="36"/>
      <c r="CX225" s="36"/>
      <c r="CY225" s="36"/>
      <c r="CZ225" s="36"/>
      <c r="DF225" s="36">
        <v>4.0763E-7</v>
      </c>
      <c r="DG225" s="36">
        <v>4.0840855921500001</v>
      </c>
      <c r="DH225" s="36">
        <v>621.73803904930003</v>
      </c>
      <c r="DI225" s="30">
        <f t="shared" si="212"/>
        <v>3.277323004343701E-7</v>
      </c>
      <c r="DJ225" s="30">
        <f t="shared" si="213"/>
        <v>3.2775484993175606E-7</v>
      </c>
      <c r="DK225" s="30">
        <f t="shared" si="214"/>
        <v>3.2775484989370755E-7</v>
      </c>
      <c r="DL225" s="30">
        <f t="shared" si="215"/>
        <v>3.2775484989370766E-7</v>
      </c>
      <c r="DN225" s="36">
        <v>7.5149999999999995E-8</v>
      </c>
      <c r="DO225" s="36">
        <v>2.1896784997899998</v>
      </c>
      <c r="DP225" s="36">
        <v>264.50482076920002</v>
      </c>
      <c r="DQ225" s="30">
        <f t="shared" si="216"/>
        <v>5.6343708373943848E-8</v>
      </c>
      <c r="DR225" s="30">
        <f t="shared" si="217"/>
        <v>5.6345676563164125E-8</v>
      </c>
      <c r="DS225" s="30">
        <f t="shared" si="218"/>
        <v>5.6345676559842995E-8</v>
      </c>
      <c r="DT225" s="30">
        <f t="shared" si="219"/>
        <v>5.6345676559843015E-8</v>
      </c>
      <c r="DV225" s="36">
        <v>1.7809999999999999E-8</v>
      </c>
      <c r="DW225" s="36">
        <v>2.8588015333999999</v>
      </c>
      <c r="DX225" s="36">
        <v>636.71589257630001</v>
      </c>
      <c r="DY225" s="30">
        <f t="shared" si="220"/>
        <v>1.3943078931002709E-8</v>
      </c>
      <c r="DZ225" s="30">
        <f t="shared" si="221"/>
        <v>1.3942023119906215E-8</v>
      </c>
      <c r="EA225" s="30">
        <f t="shared" si="222"/>
        <v>1.394202312168794E-8</v>
      </c>
      <c r="EB225" s="30">
        <f t="shared" si="223"/>
        <v>1.394202312168793E-8</v>
      </c>
      <c r="ED225" s="36"/>
      <c r="EE225" s="36"/>
      <c r="EF225" s="36"/>
      <c r="EL225" s="36"/>
      <c r="EM225" s="36"/>
      <c r="EN225" s="36"/>
      <c r="ET225" s="36"/>
      <c r="EU225" s="36"/>
      <c r="EV225" s="36"/>
    </row>
    <row r="226" spans="14:152" s="30" customFormat="1" ht="12.75">
      <c r="N226" s="36">
        <v>1.0719E-7</v>
      </c>
      <c r="O226" s="36">
        <v>2.6086937783200002</v>
      </c>
      <c r="P226" s="36">
        <v>339.28641933649999</v>
      </c>
      <c r="Q226" s="30">
        <f t="shared" si="192"/>
        <v>8.0054022319993891E-8</v>
      </c>
      <c r="R226" s="30">
        <f t="shared" si="193"/>
        <v>8.0057641162958349E-8</v>
      </c>
      <c r="S226" s="30">
        <f t="shared" si="194"/>
        <v>8.0057641156851943E-8</v>
      </c>
      <c r="T226" s="30">
        <f t="shared" si="195"/>
        <v>8.0057641156851969E-8</v>
      </c>
      <c r="V226" s="36">
        <v>1.8839999999999999E-8</v>
      </c>
      <c r="W226" s="36">
        <v>6.2723353525799999</v>
      </c>
      <c r="X226" s="36">
        <v>25.129781913599999</v>
      </c>
      <c r="Y226" s="30">
        <f t="shared" si="196"/>
        <v>1.8627929138135927E-8</v>
      </c>
      <c r="Z226" s="30">
        <f t="shared" si="197"/>
        <v>1.8627918538196417E-8</v>
      </c>
      <c r="AA226" s="30">
        <f t="shared" si="198"/>
        <v>1.8627918538214307E-8</v>
      </c>
      <c r="AB226" s="30">
        <f t="shared" si="199"/>
        <v>1.8627918538214307E-8</v>
      </c>
      <c r="AD226" s="36">
        <v>3.8899999999999996E-9</v>
      </c>
      <c r="AE226" s="36">
        <v>5.7684127613199996</v>
      </c>
      <c r="AF226" s="36">
        <v>39.3568759152</v>
      </c>
      <c r="AG226" s="30">
        <f t="shared" si="200"/>
        <v>2.8909600484012548E-9</v>
      </c>
      <c r="AH226" s="30">
        <f t="shared" si="201"/>
        <v>2.8909447199603407E-9</v>
      </c>
      <c r="AI226" s="30">
        <f t="shared" si="202"/>
        <v>2.8909447199862066E-9</v>
      </c>
      <c r="AJ226" s="30">
        <f t="shared" si="203"/>
        <v>2.8909447199862066E-9</v>
      </c>
      <c r="AL226" s="36"/>
      <c r="AM226" s="36"/>
      <c r="AN226" s="36"/>
      <c r="AT226" s="36"/>
      <c r="AU226" s="36"/>
      <c r="AV226" s="36"/>
      <c r="BB226" s="36"/>
      <c r="BC226" s="36"/>
      <c r="BD226" s="36"/>
      <c r="BJ226" s="36">
        <v>9.3700000000000005E-9</v>
      </c>
      <c r="BK226" s="36">
        <v>5.4435343230699997</v>
      </c>
      <c r="BL226" s="36">
        <v>344.70304530790003</v>
      </c>
      <c r="BM226" s="30">
        <f t="shared" si="204"/>
        <v>-8.6638647349796472E-9</v>
      </c>
      <c r="BN226" s="30">
        <f t="shared" si="205"/>
        <v>-8.6640487889565413E-9</v>
      </c>
      <c r="BO226" s="30">
        <f t="shared" si="206"/>
        <v>-8.664048788645978E-9</v>
      </c>
      <c r="BP226" s="30">
        <f t="shared" si="207"/>
        <v>-8.6640487886459813E-9</v>
      </c>
      <c r="BR226" s="36">
        <v>1.1700000000000001E-9</v>
      </c>
      <c r="BS226" s="36">
        <v>3.4381950145900002</v>
      </c>
      <c r="BT226" s="36">
        <v>436.15941843159999</v>
      </c>
      <c r="BU226" s="30">
        <f t="shared" si="208"/>
        <v>6.124605031124533E-10</v>
      </c>
      <c r="BV226" s="30">
        <f t="shared" si="209"/>
        <v>6.1252556448936222E-10</v>
      </c>
      <c r="BW226" s="30">
        <f t="shared" si="210"/>
        <v>6.1252556437957705E-10</v>
      </c>
      <c r="BX226" s="30">
        <f t="shared" si="211"/>
        <v>6.1252556437957705E-10</v>
      </c>
      <c r="BZ226" s="36"/>
      <c r="CA226" s="36"/>
      <c r="CB226" s="36"/>
      <c r="CH226" s="36"/>
      <c r="CI226" s="36"/>
      <c r="CJ226" s="36"/>
      <c r="CP226" s="36"/>
      <c r="CQ226" s="36"/>
      <c r="CR226" s="36"/>
      <c r="CX226" s="36"/>
      <c r="CY226" s="36"/>
      <c r="CZ226" s="36"/>
      <c r="DF226" s="36">
        <v>3.4213000000000001E-7</v>
      </c>
      <c r="DG226" s="36">
        <v>0.73077393007000002</v>
      </c>
      <c r="DH226" s="36">
        <v>750.10360753340001</v>
      </c>
      <c r="DI226" s="30">
        <f t="shared" si="212"/>
        <v>-3.2817107445700121E-7</v>
      </c>
      <c r="DJ226" s="30">
        <f t="shared" si="213"/>
        <v>-3.2816021510741948E-7</v>
      </c>
      <c r="DK226" s="30">
        <f t="shared" si="214"/>
        <v>-3.2816021512574753E-7</v>
      </c>
      <c r="DL226" s="30">
        <f t="shared" si="215"/>
        <v>-3.2816021512574737E-7</v>
      </c>
      <c r="DN226" s="36">
        <v>8.0830000000000003E-8</v>
      </c>
      <c r="DO226" s="36">
        <v>1.4266111693700001</v>
      </c>
      <c r="DP226" s="36">
        <v>2737.3205056900001</v>
      </c>
      <c r="DQ226" s="30">
        <f t="shared" si="216"/>
        <v>3.0469137199596181E-8</v>
      </c>
      <c r="DR226" s="30">
        <f t="shared" si="217"/>
        <v>3.0438468649782262E-8</v>
      </c>
      <c r="DS226" s="30">
        <f t="shared" si="218"/>
        <v>3.0438468701537993E-8</v>
      </c>
      <c r="DT226" s="30">
        <f t="shared" si="219"/>
        <v>3.0438468701537729E-8</v>
      </c>
      <c r="DV226" s="36">
        <v>1.9000000000000001E-8</v>
      </c>
      <c r="DW226" s="36">
        <v>2.9029557861700002</v>
      </c>
      <c r="DX226" s="36">
        <v>2310.7223148140001</v>
      </c>
      <c r="DY226" s="30">
        <f t="shared" si="220"/>
        <v>-1.6815597294869646E-8</v>
      </c>
      <c r="DZ226" s="30">
        <f t="shared" si="221"/>
        <v>-1.6812537925985323E-8</v>
      </c>
      <c r="EA226" s="30">
        <f t="shared" si="222"/>
        <v>-1.6812537931149524E-8</v>
      </c>
      <c r="EB226" s="30">
        <f t="shared" si="223"/>
        <v>-1.6812537931149507E-8</v>
      </c>
      <c r="ED226" s="36"/>
      <c r="EE226" s="36"/>
      <c r="EF226" s="36"/>
      <c r="EL226" s="36"/>
      <c r="EM226" s="36"/>
      <c r="EN226" s="36"/>
      <c r="ET226" s="36"/>
      <c r="EU226" s="36"/>
      <c r="EV226" s="36"/>
    </row>
    <row r="227" spans="14:152" s="30" customFormat="1" ht="12.75">
      <c r="N227" s="36">
        <v>9.6359999999999997E-8</v>
      </c>
      <c r="O227" s="36">
        <v>3.6674626295400001</v>
      </c>
      <c r="P227" s="36">
        <v>212.54833591260001</v>
      </c>
      <c r="Q227" s="30">
        <f t="shared" si="192"/>
        <v>-7.6557596893865326E-8</v>
      </c>
      <c r="R227" s="30">
        <f t="shared" si="193"/>
        <v>-7.6555735731705169E-8</v>
      </c>
      <c r="S227" s="30">
        <f t="shared" si="194"/>
        <v>-7.6555735734845848E-8</v>
      </c>
      <c r="T227" s="30">
        <f t="shared" si="195"/>
        <v>-7.6555735734845821E-8</v>
      </c>
      <c r="V227" s="36">
        <v>1.96E-8</v>
      </c>
      <c r="W227" s="36">
        <v>4.8948401484000001</v>
      </c>
      <c r="X227" s="36">
        <v>275.55052103309998</v>
      </c>
      <c r="Y227" s="30">
        <f t="shared" si="196"/>
        <v>-1.910404945432859E-8</v>
      </c>
      <c r="Z227" s="30">
        <f t="shared" si="197"/>
        <v>-1.9104230087916393E-8</v>
      </c>
      <c r="AA227" s="30">
        <f t="shared" si="198"/>
        <v>-1.9104230087611616E-8</v>
      </c>
      <c r="AB227" s="30">
        <f t="shared" si="199"/>
        <v>-1.9104230087611616E-8</v>
      </c>
      <c r="AD227" s="36">
        <v>2.7700000000000002E-9</v>
      </c>
      <c r="AE227" s="36">
        <v>5.73995694175</v>
      </c>
      <c r="AF227" s="36">
        <v>92.797833480099996</v>
      </c>
      <c r="AG227" s="30">
        <f t="shared" si="200"/>
        <v>1.3596026095152169E-9</v>
      </c>
      <c r="AH227" s="30">
        <f t="shared" si="201"/>
        <v>1.3595690972843075E-9</v>
      </c>
      <c r="AI227" s="30">
        <f t="shared" si="202"/>
        <v>1.3595690973408559E-9</v>
      </c>
      <c r="AJ227" s="30">
        <f t="shared" si="203"/>
        <v>1.3595690973408559E-9</v>
      </c>
      <c r="AL227" s="36"/>
      <c r="AM227" s="36"/>
      <c r="AN227" s="36"/>
      <c r="AT227" s="36"/>
      <c r="AU227" s="36"/>
      <c r="AV227" s="36"/>
      <c r="BB227" s="36"/>
      <c r="BC227" s="36"/>
      <c r="BD227" s="36"/>
      <c r="BJ227" s="36">
        <v>8.2299999999999999E-9</v>
      </c>
      <c r="BK227" s="36">
        <v>2.0876667796900001</v>
      </c>
      <c r="BL227" s="36">
        <v>358.93013930950002</v>
      </c>
      <c r="BM227" s="30">
        <f t="shared" si="204"/>
        <v>8.1908707500116265E-9</v>
      </c>
      <c r="BN227" s="30">
        <f t="shared" si="205"/>
        <v>8.190913790631231E-9</v>
      </c>
      <c r="BO227" s="30">
        <f t="shared" si="206"/>
        <v>8.1909137905586227E-9</v>
      </c>
      <c r="BP227" s="30">
        <f t="shared" si="207"/>
        <v>8.1909137905586227E-9</v>
      </c>
      <c r="BR227" s="36">
        <v>1.25E-9</v>
      </c>
      <c r="BS227" s="36">
        <v>5.87007326241</v>
      </c>
      <c r="BT227" s="36">
        <v>963.4027029714</v>
      </c>
      <c r="BU227" s="30">
        <f t="shared" si="208"/>
        <v>1.0795080278514631E-9</v>
      </c>
      <c r="BV227" s="30">
        <f t="shared" si="209"/>
        <v>1.0795988678737271E-9</v>
      </c>
      <c r="BW227" s="30">
        <f t="shared" si="210"/>
        <v>1.0795988677204586E-9</v>
      </c>
      <c r="BX227" s="30">
        <f t="shared" si="211"/>
        <v>1.079598867720459E-9</v>
      </c>
      <c r="BZ227" s="36"/>
      <c r="CA227" s="36"/>
      <c r="CB227" s="36"/>
      <c r="CH227" s="36"/>
      <c r="CI227" s="36"/>
      <c r="CJ227" s="36"/>
      <c r="CP227" s="36"/>
      <c r="CQ227" s="36"/>
      <c r="CR227" s="36"/>
      <c r="CX227" s="36"/>
      <c r="CY227" s="36"/>
      <c r="CZ227" s="36"/>
      <c r="DF227" s="36">
        <v>3.3967000000000002E-7</v>
      </c>
      <c r="DG227" s="36">
        <v>5.3126461762100003</v>
      </c>
      <c r="DH227" s="36">
        <v>206.23373254699999</v>
      </c>
      <c r="DI227" s="30">
        <f t="shared" si="212"/>
        <v>-1.7557400241530805E-7</v>
      </c>
      <c r="DJ227" s="30">
        <f t="shared" si="213"/>
        <v>-1.7558297567109664E-7</v>
      </c>
      <c r="DK227" s="30">
        <f t="shared" si="214"/>
        <v>-1.7558297565595521E-7</v>
      </c>
      <c r="DL227" s="30">
        <f t="shared" si="215"/>
        <v>-1.7558297565595521E-7</v>
      </c>
      <c r="DN227" s="36">
        <v>8.1989999999999995E-8</v>
      </c>
      <c r="DO227" s="36">
        <v>0.96419579078999995</v>
      </c>
      <c r="DP227" s="36">
        <v>767.3690829208</v>
      </c>
      <c r="DQ227" s="30">
        <f t="shared" si="216"/>
        <v>-8.1082216431245041E-8</v>
      </c>
      <c r="DR227" s="30">
        <f t="shared" si="217"/>
        <v>-8.1080818806754994E-8</v>
      </c>
      <c r="DS227" s="30">
        <f t="shared" si="218"/>
        <v>-8.1080818809114311E-8</v>
      </c>
      <c r="DT227" s="30">
        <f t="shared" si="219"/>
        <v>-8.1080818809114298E-8</v>
      </c>
      <c r="DV227" s="36">
        <v>1.7590000000000001E-8</v>
      </c>
      <c r="DW227" s="36">
        <v>5.3465785839500004</v>
      </c>
      <c r="DX227" s="36">
        <v>45.5766510387</v>
      </c>
      <c r="DY227" s="30">
        <f t="shared" si="220"/>
        <v>6.54876670444448E-9</v>
      </c>
      <c r="DZ227" s="30">
        <f t="shared" si="221"/>
        <v>6.5486553652021749E-9</v>
      </c>
      <c r="EA227" s="30">
        <f t="shared" si="222"/>
        <v>6.5486553653900516E-9</v>
      </c>
      <c r="EB227" s="30">
        <f t="shared" si="223"/>
        <v>6.5486553653900516E-9</v>
      </c>
      <c r="ED227" s="36"/>
      <c r="EE227" s="36"/>
      <c r="EF227" s="36"/>
      <c r="EL227" s="36"/>
      <c r="EM227" s="36"/>
      <c r="EN227" s="36"/>
      <c r="ET227" s="36"/>
      <c r="EU227" s="36"/>
      <c r="EV227" s="36"/>
    </row>
    <row r="228" spans="14:152" s="30" customFormat="1" ht="12.75">
      <c r="N228" s="36">
        <v>9.6309999999999994E-8</v>
      </c>
      <c r="O228" s="36">
        <v>3.34275630477</v>
      </c>
      <c r="P228" s="36">
        <v>223.5940361765</v>
      </c>
      <c r="Q228" s="30">
        <f t="shared" si="192"/>
        <v>-4.8872812592522268E-8</v>
      </c>
      <c r="R228" s="30">
        <f t="shared" si="193"/>
        <v>-4.8870035946689571E-8</v>
      </c>
      <c r="S228" s="30">
        <f t="shared" si="194"/>
        <v>-4.8870035951375053E-8</v>
      </c>
      <c r="T228" s="30">
        <f t="shared" si="195"/>
        <v>-4.887003595137502E-8</v>
      </c>
      <c r="V228" s="36">
        <v>2.016E-8</v>
      </c>
      <c r="W228" s="36">
        <v>5.45791785675</v>
      </c>
      <c r="X228" s="36">
        <v>842.15068148809996</v>
      </c>
      <c r="Y228" s="30">
        <f t="shared" si="196"/>
        <v>1.4210244044080837E-8</v>
      </c>
      <c r="Z228" s="30">
        <f t="shared" si="197"/>
        <v>1.4212045992768274E-8</v>
      </c>
      <c r="AA228" s="30">
        <f t="shared" si="198"/>
        <v>1.4212045989727772E-8</v>
      </c>
      <c r="AB228" s="30">
        <f t="shared" si="199"/>
        <v>1.4212045989727785E-8</v>
      </c>
      <c r="AD228" s="36">
        <v>3.1500000000000001E-9</v>
      </c>
      <c r="AE228" s="36">
        <v>4.9637161019700002</v>
      </c>
      <c r="AF228" s="36">
        <v>757.21715453419995</v>
      </c>
      <c r="AG228" s="30">
        <f t="shared" si="200"/>
        <v>2.2717646467180069E-9</v>
      </c>
      <c r="AH228" s="30">
        <f t="shared" si="201"/>
        <v>2.272011881484048E-9</v>
      </c>
      <c r="AI228" s="30">
        <f t="shared" si="202"/>
        <v>2.2720118810668789E-9</v>
      </c>
      <c r="AJ228" s="30">
        <f t="shared" si="203"/>
        <v>2.2720118810668806E-9</v>
      </c>
      <c r="AL228" s="36"/>
      <c r="AM228" s="36"/>
      <c r="AN228" s="36"/>
      <c r="AT228" s="36"/>
      <c r="AU228" s="36"/>
      <c r="AV228" s="36"/>
      <c r="BB228" s="36"/>
      <c r="BC228" s="36"/>
      <c r="BD228" s="36"/>
      <c r="BJ228" s="36">
        <v>9.7100000000000006E-9</v>
      </c>
      <c r="BK228" s="36">
        <v>5.0951280459500001</v>
      </c>
      <c r="BL228" s="36">
        <v>1589.0728952838001</v>
      </c>
      <c r="BM228" s="30">
        <f t="shared" si="204"/>
        <v>-8.153781313843145E-9</v>
      </c>
      <c r="BN228" s="30">
        <f t="shared" si="205"/>
        <v>-8.1525273512149142E-9</v>
      </c>
      <c r="BO228" s="30">
        <f t="shared" si="206"/>
        <v>-8.1525273533312939E-9</v>
      </c>
      <c r="BP228" s="30">
        <f t="shared" si="207"/>
        <v>-8.1525273533312939E-9</v>
      </c>
      <c r="BR228" s="36">
        <v>1.2E-9</v>
      </c>
      <c r="BS228" s="36">
        <v>0.70795300239000003</v>
      </c>
      <c r="BT228" s="36">
        <v>81.752133216199994</v>
      </c>
      <c r="BU228" s="30">
        <f t="shared" si="208"/>
        <v>1.1612950756276239E-9</v>
      </c>
      <c r="BV228" s="30">
        <f t="shared" si="209"/>
        <v>1.1612987737906925E-9</v>
      </c>
      <c r="BW228" s="30">
        <f t="shared" si="210"/>
        <v>1.1612987737844522E-9</v>
      </c>
      <c r="BX228" s="30">
        <f t="shared" si="211"/>
        <v>1.1612987737844522E-9</v>
      </c>
      <c r="BZ228" s="36"/>
      <c r="CA228" s="36"/>
      <c r="CB228" s="36"/>
      <c r="CH228" s="36"/>
      <c r="CI228" s="36"/>
      <c r="CJ228" s="36"/>
      <c r="CP228" s="36"/>
      <c r="CQ228" s="36"/>
      <c r="CR228" s="36"/>
      <c r="CX228" s="36"/>
      <c r="CY228" s="36"/>
      <c r="CZ228" s="36"/>
      <c r="DF228" s="36">
        <v>3.6509E-7</v>
      </c>
      <c r="DG228" s="36">
        <v>1.6882677575</v>
      </c>
      <c r="DH228" s="36">
        <v>22.091400527800001</v>
      </c>
      <c r="DI228" s="30">
        <f t="shared" si="212"/>
        <v>1.8312662424315136E-9</v>
      </c>
      <c r="DJ228" s="30">
        <f t="shared" si="213"/>
        <v>1.8324731017432225E-9</v>
      </c>
      <c r="DK228" s="30">
        <f t="shared" si="214"/>
        <v>1.8324730997067017E-9</v>
      </c>
      <c r="DL228" s="30">
        <f t="shared" si="215"/>
        <v>1.8324730997067017E-9</v>
      </c>
      <c r="DN228" s="36">
        <v>8.2319999999999999E-8</v>
      </c>
      <c r="DO228" s="36">
        <v>0.35471613534000002</v>
      </c>
      <c r="DP228" s="36">
        <v>278.51946644970002</v>
      </c>
      <c r="DQ228" s="30">
        <f t="shared" si="216"/>
        <v>3.0629017301845675E-8</v>
      </c>
      <c r="DR228" s="30">
        <f t="shared" si="217"/>
        <v>3.0625832761685066E-8</v>
      </c>
      <c r="DS228" s="30">
        <f t="shared" si="218"/>
        <v>3.0625832767058841E-8</v>
      </c>
      <c r="DT228" s="30">
        <f t="shared" si="219"/>
        <v>3.0625832767058841E-8</v>
      </c>
      <c r="DV228" s="36">
        <v>1.6540000000000001E-8</v>
      </c>
      <c r="DW228" s="36">
        <v>6.1445066450799999</v>
      </c>
      <c r="DX228" s="36">
        <v>554.0699874828</v>
      </c>
      <c r="DY228" s="30">
        <f t="shared" si="220"/>
        <v>-1.6500450911773545E-8</v>
      </c>
      <c r="DZ228" s="30">
        <f t="shared" si="221"/>
        <v>-1.6500356079848247E-8</v>
      </c>
      <c r="EA228" s="30">
        <f t="shared" si="222"/>
        <v>-1.6500356080008366E-8</v>
      </c>
      <c r="EB228" s="30">
        <f t="shared" si="223"/>
        <v>-1.6500356080008366E-8</v>
      </c>
      <c r="ED228" s="36"/>
      <c r="EE228" s="36"/>
      <c r="EF228" s="36"/>
      <c r="EL228" s="36"/>
      <c r="EM228" s="36"/>
      <c r="EN228" s="36"/>
      <c r="ET228" s="36"/>
      <c r="EU228" s="36"/>
      <c r="EV228" s="36"/>
    </row>
    <row r="229" spans="14:152" s="30" customFormat="1" ht="12.75">
      <c r="N229" s="36">
        <v>9.6839999999999999E-8</v>
      </c>
      <c r="O229" s="36">
        <v>0.41556436593000001</v>
      </c>
      <c r="P229" s="36">
        <v>2634.2277314714001</v>
      </c>
      <c r="Q229" s="30">
        <f t="shared" si="192"/>
        <v>-5.123989077523998E-9</v>
      </c>
      <c r="R229" s="30">
        <f t="shared" si="193"/>
        <v>-5.1621073915707993E-9</v>
      </c>
      <c r="S229" s="30">
        <f t="shared" si="194"/>
        <v>-5.1621073272491091E-9</v>
      </c>
      <c r="T229" s="30">
        <f t="shared" si="195"/>
        <v>-5.1621073272492812E-9</v>
      </c>
      <c r="V229" s="36">
        <v>2.2819999999999999E-8</v>
      </c>
      <c r="W229" s="36">
        <v>4.9627694743999999</v>
      </c>
      <c r="X229" s="36">
        <v>258.87574647669999</v>
      </c>
      <c r="Y229" s="30">
        <f t="shared" si="196"/>
        <v>-2.1142493929681585E-8</v>
      </c>
      <c r="Z229" s="30">
        <f t="shared" si="197"/>
        <v>-2.1142826576053036E-8</v>
      </c>
      <c r="AA229" s="30">
        <f t="shared" si="198"/>
        <v>-2.1142826575491737E-8</v>
      </c>
      <c r="AB229" s="30">
        <f t="shared" si="199"/>
        <v>-2.1142826575491741E-8</v>
      </c>
      <c r="AD229" s="36">
        <v>2.9499999999999999E-9</v>
      </c>
      <c r="AE229" s="36">
        <v>1.816388339</v>
      </c>
      <c r="AF229" s="36">
        <v>1493.093668066</v>
      </c>
      <c r="AG229" s="30">
        <f t="shared" si="200"/>
        <v>2.9028691616122076E-9</v>
      </c>
      <c r="AH229" s="30">
        <f t="shared" si="201"/>
        <v>2.9027517445989766E-9</v>
      </c>
      <c r="AI229" s="30">
        <f t="shared" si="202"/>
        <v>2.9027517447972336E-9</v>
      </c>
      <c r="AJ229" s="30">
        <f t="shared" si="203"/>
        <v>2.9027517447972327E-9</v>
      </c>
      <c r="AL229" s="36"/>
      <c r="AM229" s="36"/>
      <c r="AN229" s="36"/>
      <c r="AT229" s="36"/>
      <c r="AU229" s="36"/>
      <c r="AV229" s="36"/>
      <c r="BB229" s="36"/>
      <c r="BC229" s="36"/>
      <c r="BD229" s="36"/>
      <c r="BJ229" s="36">
        <v>1.037E-8</v>
      </c>
      <c r="BK229" s="36">
        <v>1.0415285990900001</v>
      </c>
      <c r="BL229" s="36">
        <v>2.4476805547999998</v>
      </c>
      <c r="BM229" s="30">
        <f t="shared" si="204"/>
        <v>5.3568206580541132E-9</v>
      </c>
      <c r="BN229" s="30">
        <f t="shared" si="205"/>
        <v>5.3568239102051197E-9</v>
      </c>
      <c r="BO229" s="30">
        <f t="shared" si="206"/>
        <v>5.3568239101996305E-9</v>
      </c>
      <c r="BP229" s="30">
        <f t="shared" si="207"/>
        <v>5.3568239101996305E-9</v>
      </c>
      <c r="BR229" s="36">
        <v>1.25E-9</v>
      </c>
      <c r="BS229" s="36">
        <v>4.50999471095</v>
      </c>
      <c r="BT229" s="36">
        <v>2317.8358618148</v>
      </c>
      <c r="BU229" s="30">
        <f t="shared" si="208"/>
        <v>-5.8545009466994293E-10</v>
      </c>
      <c r="BV229" s="30">
        <f t="shared" si="209"/>
        <v>-5.858331105317596E-10</v>
      </c>
      <c r="BW229" s="30">
        <f t="shared" si="210"/>
        <v>-5.8583310988550066E-10</v>
      </c>
      <c r="BX229" s="30">
        <f t="shared" si="211"/>
        <v>-5.8583310988550469E-10</v>
      </c>
      <c r="BZ229" s="36"/>
      <c r="CA229" s="36"/>
      <c r="CB229" s="36"/>
      <c r="CH229" s="36"/>
      <c r="CI229" s="36"/>
      <c r="CJ229" s="36"/>
      <c r="CP229" s="36"/>
      <c r="CQ229" s="36"/>
      <c r="CR229" s="36"/>
      <c r="CX229" s="36"/>
      <c r="CY229" s="36"/>
      <c r="CZ229" s="36"/>
      <c r="DF229" s="36">
        <v>3.9360999999999999E-7</v>
      </c>
      <c r="DG229" s="36">
        <v>3.4573071998999998</v>
      </c>
      <c r="DH229" s="36">
        <v>241.6102710893</v>
      </c>
      <c r="DI229" s="30">
        <f t="shared" si="212"/>
        <v>-2.0468867761363131E-7</v>
      </c>
      <c r="DJ229" s="30">
        <f t="shared" si="213"/>
        <v>-2.0467652251163364E-7</v>
      </c>
      <c r="DK229" s="30">
        <f t="shared" si="214"/>
        <v>-2.0467652253214507E-7</v>
      </c>
      <c r="DL229" s="30">
        <f t="shared" si="215"/>
        <v>-2.0467652253214494E-7</v>
      </c>
      <c r="DN229" s="36">
        <v>8.2259999999999997E-8</v>
      </c>
      <c r="DO229" s="36">
        <v>5.4446720472100001</v>
      </c>
      <c r="DP229" s="36">
        <v>254.9435932136</v>
      </c>
      <c r="DQ229" s="30">
        <f t="shared" si="216"/>
        <v>-5.1805724421045287E-8</v>
      </c>
      <c r="DR229" s="30">
        <f t="shared" si="217"/>
        <v>-5.1808162003569928E-8</v>
      </c>
      <c r="DS229" s="30">
        <f t="shared" si="218"/>
        <v>-5.1808161999456703E-8</v>
      </c>
      <c r="DT229" s="30">
        <f t="shared" si="219"/>
        <v>-5.1808161999456703E-8</v>
      </c>
      <c r="DV229" s="36">
        <v>1.578E-8</v>
      </c>
      <c r="DW229" s="36">
        <v>4.5094137466299999</v>
      </c>
      <c r="DX229" s="36">
        <v>210.37833413120001</v>
      </c>
      <c r="DY229" s="30">
        <f t="shared" si="220"/>
        <v>-1.5461163025779842E-8</v>
      </c>
      <c r="DZ229" s="30">
        <f t="shared" si="221"/>
        <v>-1.546126237269448E-8</v>
      </c>
      <c r="EA229" s="30">
        <f t="shared" si="222"/>
        <v>-1.546126237252685E-8</v>
      </c>
      <c r="EB229" s="30">
        <f t="shared" si="223"/>
        <v>-1.546126237252685E-8</v>
      </c>
      <c r="ED229" s="36"/>
      <c r="EE229" s="36"/>
      <c r="EF229" s="36"/>
      <c r="EL229" s="36"/>
      <c r="EM229" s="36"/>
      <c r="EN229" s="36"/>
      <c r="ET229" s="36"/>
      <c r="EU229" s="36"/>
      <c r="EV229" s="36"/>
    </row>
    <row r="230" spans="14:152" s="30" customFormat="1" ht="12.75">
      <c r="N230" s="36">
        <v>9.8850000000000002E-8</v>
      </c>
      <c r="O230" s="36">
        <v>4.0179813041600001</v>
      </c>
      <c r="P230" s="36">
        <v>207.14875628370001</v>
      </c>
      <c r="Q230" s="30">
        <f t="shared" si="192"/>
        <v>-9.5211506434921826E-8</v>
      </c>
      <c r="R230" s="30">
        <f t="shared" si="193"/>
        <v>-9.521068272200333E-8</v>
      </c>
      <c r="S230" s="30">
        <f t="shared" si="194"/>
        <v>-9.5210682723393377E-8</v>
      </c>
      <c r="T230" s="30">
        <f t="shared" si="195"/>
        <v>-9.5210682723393364E-8</v>
      </c>
      <c r="V230" s="36">
        <v>1.709E-8</v>
      </c>
      <c r="W230" s="36">
        <v>3.9909823713499999</v>
      </c>
      <c r="X230" s="36">
        <v>416.30325013750002</v>
      </c>
      <c r="Y230" s="30">
        <f t="shared" si="196"/>
        <v>-1.9094403339180262E-9</v>
      </c>
      <c r="Z230" s="30">
        <f t="shared" si="197"/>
        <v>-1.908382385379133E-9</v>
      </c>
      <c r="AA230" s="30">
        <f t="shared" si="198"/>
        <v>-1.9083823871643662E-9</v>
      </c>
      <c r="AB230" s="30">
        <f t="shared" si="199"/>
        <v>-1.9083823871643588E-9</v>
      </c>
      <c r="AD230" s="36">
        <v>2.8699999999999998E-9</v>
      </c>
      <c r="AE230" s="36">
        <v>0.97698377929000002</v>
      </c>
      <c r="AF230" s="36">
        <v>685.47393735269998</v>
      </c>
      <c r="AG230" s="30">
        <f t="shared" si="200"/>
        <v>-2.726181043008433E-9</v>
      </c>
      <c r="AH230" s="30">
        <f t="shared" si="201"/>
        <v>-2.7262730490037562E-9</v>
      </c>
      <c r="AI230" s="30">
        <f t="shared" si="202"/>
        <v>-2.7262730488485258E-9</v>
      </c>
      <c r="AJ230" s="30">
        <f t="shared" si="203"/>
        <v>-2.7262730488485262E-9</v>
      </c>
      <c r="AL230" s="36"/>
      <c r="AM230" s="36"/>
      <c r="AN230" s="36"/>
      <c r="AT230" s="36"/>
      <c r="AU230" s="36"/>
      <c r="AV230" s="36"/>
      <c r="BB230" s="36"/>
      <c r="BC230" s="36"/>
      <c r="BD230" s="36"/>
      <c r="BJ230" s="36">
        <v>8.1599999999999999E-9</v>
      </c>
      <c r="BK230" s="36">
        <v>0.62175655307</v>
      </c>
      <c r="BL230" s="36">
        <v>188.92007304980001</v>
      </c>
      <c r="BM230" s="30">
        <f t="shared" si="204"/>
        <v>7.4316362275782784E-9</v>
      </c>
      <c r="BN230" s="30">
        <f t="shared" si="205"/>
        <v>7.4315409588029438E-9</v>
      </c>
      <c r="BO230" s="30">
        <f t="shared" si="206"/>
        <v>7.4315409589637097E-9</v>
      </c>
      <c r="BP230" s="30">
        <f t="shared" si="207"/>
        <v>7.4315409589637097E-9</v>
      </c>
      <c r="BR230" s="36">
        <v>1.1599999999999999E-9</v>
      </c>
      <c r="BS230" s="36">
        <v>6.1160092657099998</v>
      </c>
      <c r="BT230" s="36">
        <v>558.00214074589996</v>
      </c>
      <c r="BU230" s="30">
        <f t="shared" si="208"/>
        <v>-1.1517318714727285E-9</v>
      </c>
      <c r="BV230" s="30">
        <f t="shared" si="209"/>
        <v>-1.1517203237020946E-9</v>
      </c>
      <c r="BW230" s="30">
        <f t="shared" si="210"/>
        <v>-1.1517203237215877E-9</v>
      </c>
      <c r="BX230" s="30">
        <f t="shared" si="211"/>
        <v>-1.1517203237215875E-9</v>
      </c>
      <c r="BZ230" s="36"/>
      <c r="CA230" s="36"/>
      <c r="CB230" s="36"/>
      <c r="CH230" s="36"/>
      <c r="CI230" s="36"/>
      <c r="CJ230" s="36"/>
      <c r="CP230" s="36"/>
      <c r="CQ230" s="36"/>
      <c r="CR230" s="36"/>
      <c r="CX230" s="36"/>
      <c r="CY230" s="36"/>
      <c r="CZ230" s="36"/>
      <c r="DF230" s="36">
        <v>3.4796E-7</v>
      </c>
      <c r="DG230" s="36">
        <v>2.24780137629</v>
      </c>
      <c r="DH230" s="36">
        <v>487.36514376280002</v>
      </c>
      <c r="DI230" s="30">
        <f t="shared" si="212"/>
        <v>3.126459821050518E-7</v>
      </c>
      <c r="DJ230" s="30">
        <f t="shared" si="213"/>
        <v>3.1263484247874069E-7</v>
      </c>
      <c r="DK230" s="30">
        <f t="shared" si="214"/>
        <v>3.1263484249753959E-7</v>
      </c>
      <c r="DL230" s="30">
        <f t="shared" si="215"/>
        <v>3.1263484249753953E-7</v>
      </c>
      <c r="DN230" s="36">
        <v>6.779E-8</v>
      </c>
      <c r="DO230" s="36">
        <v>1.19567671732</v>
      </c>
      <c r="DP230" s="36">
        <v>5.4166259714000002</v>
      </c>
      <c r="DQ230" s="30">
        <f t="shared" si="216"/>
        <v>2.6720032336444429E-8</v>
      </c>
      <c r="DR230" s="30">
        <f t="shared" si="217"/>
        <v>2.6720082833823048E-8</v>
      </c>
      <c r="DS230" s="30">
        <f t="shared" si="218"/>
        <v>2.6720082833737829E-8</v>
      </c>
      <c r="DT230" s="30">
        <f t="shared" si="219"/>
        <v>2.6720082833737829E-8</v>
      </c>
      <c r="DV230" s="36">
        <v>1.681E-8</v>
      </c>
      <c r="DW230" s="36">
        <v>3.55136706992</v>
      </c>
      <c r="DX230" s="36">
        <v>1354.4331588434</v>
      </c>
      <c r="DY230" s="30">
        <f t="shared" si="220"/>
        <v>-1.1507485622157633E-8</v>
      </c>
      <c r="DZ230" s="30">
        <f t="shared" si="221"/>
        <v>-1.1505001882341314E-8</v>
      </c>
      <c r="EA230" s="30">
        <f t="shared" si="222"/>
        <v>-1.1505001886532878E-8</v>
      </c>
      <c r="EB230" s="30">
        <f t="shared" si="223"/>
        <v>-1.1505001886532866E-8</v>
      </c>
      <c r="ED230" s="36"/>
      <c r="EE230" s="36"/>
      <c r="EF230" s="36"/>
      <c r="EL230" s="36"/>
      <c r="EM230" s="36"/>
      <c r="EN230" s="36"/>
      <c r="ET230" s="36"/>
      <c r="EU230" s="36"/>
      <c r="EV230" s="36"/>
    </row>
    <row r="231" spans="14:152" s="30" customFormat="1" ht="12.75">
      <c r="N231" s="36">
        <v>1.3211999999999999E-7</v>
      </c>
      <c r="O231" s="36">
        <v>6.00683506785</v>
      </c>
      <c r="P231" s="36">
        <v>214.78356814630001</v>
      </c>
      <c r="Q231" s="30">
        <f t="shared" si="192"/>
        <v>1.3658287110662584E-8</v>
      </c>
      <c r="R231" s="30">
        <f t="shared" si="193"/>
        <v>1.3654063575355235E-8</v>
      </c>
      <c r="S231" s="30">
        <f t="shared" si="194"/>
        <v>1.3654063582482258E-8</v>
      </c>
      <c r="T231" s="30">
        <f t="shared" si="195"/>
        <v>1.3654063582482258E-8</v>
      </c>
      <c r="V231" s="36">
        <v>2.1760000000000001E-8</v>
      </c>
      <c r="W231" s="36">
        <v>7.4675600599999996E-3</v>
      </c>
      <c r="X231" s="36">
        <v>0.89377187729999996</v>
      </c>
      <c r="Y231" s="30">
        <f t="shared" si="196"/>
        <v>2.1759931346945816E-8</v>
      </c>
      <c r="Z231" s="30">
        <f t="shared" si="197"/>
        <v>2.1759931354255995E-8</v>
      </c>
      <c r="AA231" s="30">
        <f t="shared" si="198"/>
        <v>2.1759931354255981E-8</v>
      </c>
      <c r="AB231" s="30">
        <f t="shared" si="199"/>
        <v>2.1759931354255981E-8</v>
      </c>
      <c r="AD231" s="36">
        <v>2.81E-9</v>
      </c>
      <c r="AE231" s="36">
        <v>2.66463042095</v>
      </c>
      <c r="AF231" s="36">
        <v>1286.9081196288</v>
      </c>
      <c r="AG231" s="30">
        <f t="shared" si="200"/>
        <v>-6.7248363221127544E-10</v>
      </c>
      <c r="AH231" s="30">
        <f t="shared" si="201"/>
        <v>-6.7195822499080421E-10</v>
      </c>
      <c r="AI231" s="30">
        <f t="shared" si="202"/>
        <v>-6.7195822587741909E-10</v>
      </c>
      <c r="AJ231" s="30">
        <f t="shared" si="203"/>
        <v>-6.7195822587741671E-10</v>
      </c>
      <c r="AL231" s="36"/>
      <c r="AM231" s="36"/>
      <c r="AN231" s="36"/>
      <c r="AT231" s="36"/>
      <c r="AU231" s="36"/>
      <c r="AV231" s="36"/>
      <c r="BB231" s="36"/>
      <c r="BC231" s="36"/>
      <c r="BD231" s="36"/>
      <c r="BJ231" s="36">
        <v>7.9799999999999993E-9</v>
      </c>
      <c r="BK231" s="36">
        <v>3.3639606298900002</v>
      </c>
      <c r="BL231" s="36">
        <v>237.67811782620001</v>
      </c>
      <c r="BM231" s="30">
        <f t="shared" si="204"/>
        <v>-3.6519778980883068E-9</v>
      </c>
      <c r="BN231" s="30">
        <f t="shared" si="205"/>
        <v>-3.6517255479081963E-9</v>
      </c>
      <c r="BO231" s="30">
        <f t="shared" si="206"/>
        <v>-3.6517255483340239E-9</v>
      </c>
      <c r="BP231" s="30">
        <f t="shared" si="207"/>
        <v>-3.6517255483340239E-9</v>
      </c>
      <c r="BR231" s="36">
        <v>1.1700000000000001E-9</v>
      </c>
      <c r="BS231" s="36">
        <v>4.7866654904599999</v>
      </c>
      <c r="BT231" s="36">
        <v>601.76425067620005</v>
      </c>
      <c r="BU231" s="30">
        <f t="shared" si="208"/>
        <v>1.4082600565638064E-10</v>
      </c>
      <c r="BV231" s="30">
        <f t="shared" si="209"/>
        <v>1.4093059317616049E-10</v>
      </c>
      <c r="BW231" s="30">
        <f t="shared" si="210"/>
        <v>1.4093059299967598E-10</v>
      </c>
      <c r="BX231" s="30">
        <f t="shared" si="211"/>
        <v>1.4093059299967649E-10</v>
      </c>
      <c r="BZ231" s="36"/>
      <c r="CA231" s="36"/>
      <c r="CB231" s="36"/>
      <c r="CH231" s="36"/>
      <c r="CI231" s="36"/>
      <c r="CJ231" s="36"/>
      <c r="CP231" s="36"/>
      <c r="CQ231" s="36"/>
      <c r="CR231" s="36"/>
      <c r="CX231" s="36"/>
      <c r="CY231" s="36"/>
      <c r="CZ231" s="36"/>
      <c r="DF231" s="36">
        <v>3.3048999999999999E-7</v>
      </c>
      <c r="DG231" s="36">
        <v>4.8659390195499999</v>
      </c>
      <c r="DH231" s="36">
        <v>209.10630974399999</v>
      </c>
      <c r="DI231" s="30">
        <f t="shared" si="212"/>
        <v>-2.7913849627877606E-7</v>
      </c>
      <c r="DJ231" s="30">
        <f t="shared" si="213"/>
        <v>-2.791440323868028E-7</v>
      </c>
      <c r="DK231" s="30">
        <f t="shared" si="214"/>
        <v>-2.7914403237746119E-7</v>
      </c>
      <c r="DL231" s="30">
        <f t="shared" si="215"/>
        <v>-2.7914403237746119E-7</v>
      </c>
      <c r="DN231" s="36">
        <v>8.9280000000000003E-8</v>
      </c>
      <c r="DO231" s="36">
        <v>4.8824025615300002</v>
      </c>
      <c r="DP231" s="36">
        <v>120.358249606</v>
      </c>
      <c r="DQ231" s="30">
        <f t="shared" si="216"/>
        <v>-4.2593098279586472E-8</v>
      </c>
      <c r="DR231" s="30">
        <f t="shared" si="217"/>
        <v>-4.2594511429698701E-8</v>
      </c>
      <c r="DS231" s="30">
        <f t="shared" si="218"/>
        <v>-4.2594511427314111E-8</v>
      </c>
      <c r="DT231" s="30">
        <f t="shared" si="219"/>
        <v>-4.2594511427314111E-8</v>
      </c>
      <c r="DV231" s="36">
        <v>1.8620000000000001E-8</v>
      </c>
      <c r="DW231" s="36">
        <v>3.0127678358200001</v>
      </c>
      <c r="DX231" s="36">
        <v>2317.8358618148</v>
      </c>
      <c r="DY231" s="30">
        <f t="shared" si="220"/>
        <v>-1.7047980877677694E-8</v>
      </c>
      <c r="DZ231" s="30">
        <f t="shared" si="221"/>
        <v>-1.7045382745732479E-8</v>
      </c>
      <c r="EA231" s="30">
        <f t="shared" si="222"/>
        <v>-1.7045382750118416E-8</v>
      </c>
      <c r="EB231" s="30">
        <f t="shared" si="223"/>
        <v>-1.704538275011839E-8</v>
      </c>
      <c r="ED231" s="36"/>
      <c r="EE231" s="36"/>
      <c r="EF231" s="36"/>
      <c r="EL231" s="36"/>
      <c r="EM231" s="36"/>
      <c r="EN231" s="36"/>
      <c r="ET231" s="36"/>
      <c r="EU231" s="36"/>
      <c r="EV231" s="36"/>
    </row>
    <row r="232" spans="14:152" s="30" customFormat="1" ht="12.75">
      <c r="N232" s="36">
        <v>1.1346E-7</v>
      </c>
      <c r="O232" s="36">
        <v>2.6189838305199999</v>
      </c>
      <c r="P232" s="36">
        <v>7.8643065262</v>
      </c>
      <c r="Q232" s="30">
        <f t="shared" si="192"/>
        <v>-9.5753261745141505E-8</v>
      </c>
      <c r="R232" s="30">
        <f t="shared" si="193"/>
        <v>-9.5753190120304114E-8</v>
      </c>
      <c r="S232" s="30">
        <f t="shared" si="194"/>
        <v>-9.5753190120424988E-8</v>
      </c>
      <c r="T232" s="30">
        <f t="shared" si="195"/>
        <v>-9.5753190120424988E-8</v>
      </c>
      <c r="V232" s="36">
        <v>1.6339999999999999E-8</v>
      </c>
      <c r="W232" s="36">
        <v>5.3097816548700001</v>
      </c>
      <c r="X232" s="36">
        <v>251.43213107579999</v>
      </c>
      <c r="Y232" s="30">
        <f t="shared" si="196"/>
        <v>-1.1683865615663888E-8</v>
      </c>
      <c r="Z232" s="30">
        <f t="shared" si="197"/>
        <v>-1.1684295377769791E-8</v>
      </c>
      <c r="AA232" s="30">
        <f t="shared" si="198"/>
        <v>-1.1684295377044607E-8</v>
      </c>
      <c r="AB232" s="30">
        <f t="shared" si="199"/>
        <v>-1.1684295377044607E-8</v>
      </c>
      <c r="AD232" s="36">
        <v>3.3000000000000002E-9</v>
      </c>
      <c r="AE232" s="36">
        <v>5.7977692275999999</v>
      </c>
      <c r="AF232" s="36">
        <v>650.9429865779</v>
      </c>
      <c r="AG232" s="30">
        <f t="shared" si="200"/>
        <v>-1.9114273106894977E-9</v>
      </c>
      <c r="AH232" s="30">
        <f t="shared" si="201"/>
        <v>-1.9111652755364447E-9</v>
      </c>
      <c r="AI232" s="30">
        <f t="shared" si="202"/>
        <v>-1.9111652759786286E-9</v>
      </c>
      <c r="AJ232" s="30">
        <f t="shared" si="203"/>
        <v>-1.9111652759786277E-9</v>
      </c>
      <c r="AL232" s="36"/>
      <c r="AM232" s="36"/>
      <c r="AN232" s="36"/>
      <c r="AT232" s="36"/>
      <c r="AU232" s="36"/>
      <c r="AV232" s="36"/>
      <c r="BB232" s="36"/>
      <c r="BC232" s="36"/>
      <c r="BD232" s="36"/>
      <c r="BJ232" s="36">
        <v>7.5499999999999998E-9</v>
      </c>
      <c r="BK232" s="36">
        <v>5.9098358485800002</v>
      </c>
      <c r="BL232" s="36">
        <v>284.1485407422</v>
      </c>
      <c r="BM232" s="30">
        <f t="shared" si="204"/>
        <v>-2.7866699132669569E-9</v>
      </c>
      <c r="BN232" s="30">
        <f t="shared" si="205"/>
        <v>-2.786968263479491E-9</v>
      </c>
      <c r="BO232" s="30">
        <f t="shared" si="206"/>
        <v>-2.7869682629760449E-9</v>
      </c>
      <c r="BP232" s="30">
        <f t="shared" si="207"/>
        <v>-2.7869682629760449E-9</v>
      </c>
      <c r="BR232" s="36">
        <v>1.08E-9</v>
      </c>
      <c r="BS232" s="36">
        <v>0.45464469171999999</v>
      </c>
      <c r="BT232" s="36">
        <v>1802.3719907218001</v>
      </c>
      <c r="BU232" s="30">
        <f t="shared" si="208"/>
        <v>-1.0729946201135526E-9</v>
      </c>
      <c r="BV232" s="30">
        <f t="shared" si="209"/>
        <v>-1.0729614587755025E-9</v>
      </c>
      <c r="BW232" s="30">
        <f t="shared" si="210"/>
        <v>-1.0729614588315262E-9</v>
      </c>
      <c r="BX232" s="30">
        <f t="shared" si="211"/>
        <v>-1.072961458831526E-9</v>
      </c>
      <c r="BZ232" s="36"/>
      <c r="CA232" s="36"/>
      <c r="CB232" s="36"/>
      <c r="CH232" s="36"/>
      <c r="CI232" s="36"/>
      <c r="CJ232" s="36"/>
      <c r="CP232" s="36"/>
      <c r="CQ232" s="36"/>
      <c r="CR232" s="36"/>
      <c r="CX232" s="36"/>
      <c r="CY232" s="36"/>
      <c r="CZ232" s="36"/>
      <c r="DF232" s="36">
        <v>3.2584000000000001E-7</v>
      </c>
      <c r="DG232" s="36">
        <v>2.2271313184600001</v>
      </c>
      <c r="DH232" s="36">
        <v>319.5732633943</v>
      </c>
      <c r="DI232" s="30">
        <f t="shared" si="212"/>
        <v>2.9265585314969456E-7</v>
      </c>
      <c r="DJ232" s="30">
        <f t="shared" si="213"/>
        <v>2.9266270364344385E-7</v>
      </c>
      <c r="DK232" s="30">
        <f t="shared" si="214"/>
        <v>2.9266270363188461E-7</v>
      </c>
      <c r="DL232" s="30">
        <f t="shared" si="215"/>
        <v>2.9266270363188466E-7</v>
      </c>
      <c r="DN232" s="36">
        <v>7.8450000000000004E-8</v>
      </c>
      <c r="DO232" s="36">
        <v>4.5637682939699999</v>
      </c>
      <c r="DP232" s="36">
        <v>280.96714700450002</v>
      </c>
      <c r="DQ232" s="30">
        <f t="shared" si="216"/>
        <v>-7.7729147272469692E-8</v>
      </c>
      <c r="DR232" s="30">
        <f t="shared" si="217"/>
        <v>-7.7728701106812067E-8</v>
      </c>
      <c r="DS232" s="30">
        <f t="shared" si="218"/>
        <v>-7.7728701107565066E-8</v>
      </c>
      <c r="DT232" s="30">
        <f t="shared" si="219"/>
        <v>-7.7728701107565066E-8</v>
      </c>
      <c r="DV232" s="36">
        <v>1.5889999999999999E-8</v>
      </c>
      <c r="DW232" s="36">
        <v>1.1577344835000001</v>
      </c>
      <c r="DX232" s="36">
        <v>235.3904959658</v>
      </c>
      <c r="DY232" s="30">
        <f t="shared" si="220"/>
        <v>1.5717680827471062E-8</v>
      </c>
      <c r="DZ232" s="30">
        <f t="shared" si="221"/>
        <v>1.5717598614096663E-8</v>
      </c>
      <c r="EA232" s="30">
        <f t="shared" si="222"/>
        <v>1.5717598614235408E-8</v>
      </c>
      <c r="EB232" s="30">
        <f t="shared" si="223"/>
        <v>1.5717598614235408E-8</v>
      </c>
      <c r="ED232" s="36"/>
      <c r="EE232" s="36"/>
      <c r="EF232" s="36"/>
      <c r="EL232" s="36"/>
      <c r="EM232" s="36"/>
      <c r="EN232" s="36"/>
      <c r="ET232" s="36"/>
      <c r="EU232" s="36"/>
      <c r="EV232" s="36"/>
    </row>
    <row r="233" spans="14:152" s="30" customFormat="1" ht="12.75">
      <c r="N233" s="36">
        <v>9.1580000000000003E-8</v>
      </c>
      <c r="O233" s="36">
        <v>5.3985511825600003</v>
      </c>
      <c r="P233" s="36">
        <v>342.25536475310003</v>
      </c>
      <c r="Q233" s="30">
        <f t="shared" si="192"/>
        <v>-8.5732035599327E-8</v>
      </c>
      <c r="R233" s="30">
        <f t="shared" si="193"/>
        <v>-8.5733684638786903E-8</v>
      </c>
      <c r="S233" s="30">
        <f t="shared" si="194"/>
        <v>-8.573368463600444E-8</v>
      </c>
      <c r="T233" s="30">
        <f t="shared" si="195"/>
        <v>-8.573368463600444E-8</v>
      </c>
      <c r="V233" s="36">
        <v>1.6870000000000002E-8</v>
      </c>
      <c r="W233" s="36">
        <v>0.41586020065000001</v>
      </c>
      <c r="X233" s="36">
        <v>54.1746707478</v>
      </c>
      <c r="Y233" s="30">
        <f t="shared" si="196"/>
        <v>1.6757629607890391E-8</v>
      </c>
      <c r="Z233" s="30">
        <f t="shared" si="197"/>
        <v>1.6757645365636776E-8</v>
      </c>
      <c r="AA233" s="30">
        <f t="shared" si="198"/>
        <v>1.6757645365610187E-8</v>
      </c>
      <c r="AB233" s="30">
        <f t="shared" si="199"/>
        <v>1.6757645365610187E-8</v>
      </c>
      <c r="AD233" s="36">
        <v>2.9199999999999998E-9</v>
      </c>
      <c r="AE233" s="36">
        <v>3.9785818147900001</v>
      </c>
      <c r="AF233" s="36">
        <v>472.17484191469998</v>
      </c>
      <c r="AG233" s="30">
        <f t="shared" si="200"/>
        <v>6.0933799923351859E-10</v>
      </c>
      <c r="AH233" s="30">
        <f t="shared" si="201"/>
        <v>6.095397677180751E-10</v>
      </c>
      <c r="AI233" s="30">
        <f t="shared" si="202"/>
        <v>6.0953976737760487E-10</v>
      </c>
      <c r="AJ233" s="30">
        <f t="shared" si="203"/>
        <v>6.0953976737760611E-10</v>
      </c>
      <c r="AL233" s="36"/>
      <c r="AM233" s="36"/>
      <c r="AN233" s="36"/>
      <c r="AT233" s="36"/>
      <c r="AU233" s="36"/>
      <c r="AV233" s="36"/>
      <c r="BB233" s="36"/>
      <c r="BC233" s="36"/>
      <c r="BD233" s="36"/>
      <c r="BJ233" s="36">
        <v>8.7000000000000001E-9</v>
      </c>
      <c r="BK233" s="36">
        <v>1.62765846893</v>
      </c>
      <c r="BL233" s="36">
        <v>114.1384744825</v>
      </c>
      <c r="BM233" s="30">
        <f t="shared" si="204"/>
        <v>4.738566147747646E-9</v>
      </c>
      <c r="BN233" s="30">
        <f t="shared" si="205"/>
        <v>4.7386907630143628E-9</v>
      </c>
      <c r="BO233" s="30">
        <f t="shared" si="206"/>
        <v>4.7386907628040827E-9</v>
      </c>
      <c r="BP233" s="30">
        <f t="shared" si="207"/>
        <v>4.7386907628040843E-9</v>
      </c>
      <c r="BR233" s="36">
        <v>1.1100000000000001E-9</v>
      </c>
      <c r="BS233" s="36">
        <v>1.4466923924399999</v>
      </c>
      <c r="BT233" s="36">
        <v>2531.1349572528002</v>
      </c>
      <c r="BU233" s="30">
        <f t="shared" si="208"/>
        <v>1.1097552652711999E-9</v>
      </c>
      <c r="BV233" s="30">
        <f t="shared" si="209"/>
        <v>1.1097463578302802E-9</v>
      </c>
      <c r="BW233" s="30">
        <f t="shared" si="210"/>
        <v>1.1097463578454453E-9</v>
      </c>
      <c r="BX233" s="30">
        <f t="shared" si="211"/>
        <v>1.1097463578454453E-9</v>
      </c>
      <c r="BZ233" s="36"/>
      <c r="CA233" s="36"/>
      <c r="CB233" s="36"/>
      <c r="CH233" s="36"/>
      <c r="CI233" s="36"/>
      <c r="CJ233" s="36"/>
      <c r="CP233" s="36"/>
      <c r="CQ233" s="36"/>
      <c r="CR233" s="36"/>
      <c r="CX233" s="36"/>
      <c r="CY233" s="36"/>
      <c r="CZ233" s="36"/>
      <c r="DF233" s="36">
        <v>3.9035E-7</v>
      </c>
      <c r="DG233" s="36">
        <v>3.7387059119599999</v>
      </c>
      <c r="DH233" s="36">
        <v>3163.9186965660001</v>
      </c>
      <c r="DI233" s="30">
        <f t="shared" si="212"/>
        <v>1.2770619912446609E-7</v>
      </c>
      <c r="DJ233" s="30">
        <f t="shared" si="213"/>
        <v>1.2753154782154311E-7</v>
      </c>
      <c r="DK233" s="30">
        <f t="shared" si="214"/>
        <v>1.2753154811628156E-7</v>
      </c>
      <c r="DL233" s="30">
        <f t="shared" si="215"/>
        <v>1.2753154811628024E-7</v>
      </c>
      <c r="DN233" s="36">
        <v>6.5659999999999994E-8</v>
      </c>
      <c r="DO233" s="36">
        <v>3.5015207230800001</v>
      </c>
      <c r="DP233" s="36">
        <v>9.5612275556000004</v>
      </c>
      <c r="DQ233" s="30">
        <f t="shared" si="216"/>
        <v>-6.2591714672152795E-8</v>
      </c>
      <c r="DR233" s="30">
        <f t="shared" si="217"/>
        <v>-6.2591743053372859E-8</v>
      </c>
      <c r="DS233" s="30">
        <f t="shared" si="218"/>
        <v>-6.2591743053324975E-8</v>
      </c>
      <c r="DT233" s="30">
        <f t="shared" si="219"/>
        <v>-6.2591743053324975E-8</v>
      </c>
      <c r="DV233" s="36">
        <v>1.5510000000000001E-8</v>
      </c>
      <c r="DW233" s="36">
        <v>2.1555895380700001</v>
      </c>
      <c r="DX233" s="36">
        <v>207.67002114549999</v>
      </c>
      <c r="DY233" s="30">
        <f t="shared" si="220"/>
        <v>8.325881072020556E-9</v>
      </c>
      <c r="DZ233" s="30">
        <f t="shared" si="221"/>
        <v>8.3262877126796368E-9</v>
      </c>
      <c r="EA233" s="30">
        <f t="shared" si="222"/>
        <v>8.3262877119934624E-9</v>
      </c>
      <c r="EB233" s="30">
        <f t="shared" si="223"/>
        <v>8.3262877119934657E-9</v>
      </c>
      <c r="ED233" s="36"/>
      <c r="EE233" s="36"/>
      <c r="EF233" s="36"/>
      <c r="EL233" s="36"/>
      <c r="EM233" s="36"/>
      <c r="EN233" s="36"/>
      <c r="ET233" s="36"/>
      <c r="EU233" s="36"/>
      <c r="EV233" s="36"/>
    </row>
    <row r="234" spans="14:152" s="30" customFormat="1" ht="12.75">
      <c r="N234" s="36">
        <v>1.1882E-7</v>
      </c>
      <c r="O234" s="36">
        <v>4.00188476744</v>
      </c>
      <c r="P234" s="36">
        <v>267.4737661858</v>
      </c>
      <c r="Q234" s="30">
        <f t="shared" si="192"/>
        <v>-9.6515807261838878E-8</v>
      </c>
      <c r="R234" s="30">
        <f t="shared" si="193"/>
        <v>-9.6513033407811516E-8</v>
      </c>
      <c r="S234" s="30">
        <f t="shared" si="194"/>
        <v>-9.6513033412492352E-8</v>
      </c>
      <c r="T234" s="30">
        <f t="shared" si="195"/>
        <v>-9.6513033412492352E-8</v>
      </c>
      <c r="V234" s="36">
        <v>1.9099999999999999E-8</v>
      </c>
      <c r="W234" s="36">
        <v>2.5982575578999998</v>
      </c>
      <c r="X234" s="36">
        <v>329.72519178089999</v>
      </c>
      <c r="Y234" s="30">
        <f t="shared" si="196"/>
        <v>1.3711134237706953E-8</v>
      </c>
      <c r="Z234" s="30">
        <f t="shared" si="197"/>
        <v>1.3711790291289973E-8</v>
      </c>
      <c r="AA234" s="30">
        <f t="shared" si="198"/>
        <v>1.3711790290182946E-8</v>
      </c>
      <c r="AB234" s="30">
        <f t="shared" si="199"/>
        <v>1.3711790290182951E-8</v>
      </c>
      <c r="AD234" s="36">
        <v>2.6599999999999999E-9</v>
      </c>
      <c r="AE234" s="36">
        <v>4.1371611132000004</v>
      </c>
      <c r="AF234" s="36">
        <v>601.76425067620005</v>
      </c>
      <c r="AG234" s="30">
        <f t="shared" si="200"/>
        <v>1.8520272117104749E-9</v>
      </c>
      <c r="AH234" s="30">
        <f t="shared" si="201"/>
        <v>1.8521991333579392E-9</v>
      </c>
      <c r="AI234" s="30">
        <f t="shared" si="202"/>
        <v>1.8521991330678439E-9</v>
      </c>
      <c r="AJ234" s="30">
        <f t="shared" si="203"/>
        <v>1.8521991330678447E-9</v>
      </c>
      <c r="AL234" s="36"/>
      <c r="AM234" s="36"/>
      <c r="AN234" s="36"/>
      <c r="AT234" s="36"/>
      <c r="AU234" s="36"/>
      <c r="AV234" s="36"/>
      <c r="BB234" s="36"/>
      <c r="BC234" s="36"/>
      <c r="BD234" s="36"/>
      <c r="BJ234" s="36">
        <v>7.3399999999999999E-9</v>
      </c>
      <c r="BK234" s="36">
        <v>6.2352371492199996</v>
      </c>
      <c r="BL234" s="36">
        <v>2111.6503133776</v>
      </c>
      <c r="BM234" s="30">
        <f t="shared" si="204"/>
        <v>5.0597319914998185E-9</v>
      </c>
      <c r="BN234" s="30">
        <f t="shared" si="205"/>
        <v>5.061411935175798E-9</v>
      </c>
      <c r="BO234" s="30">
        <f t="shared" si="206"/>
        <v>5.061411932341424E-9</v>
      </c>
      <c r="BP234" s="30">
        <f t="shared" si="207"/>
        <v>5.0614119323414331E-9</v>
      </c>
      <c r="BR234" s="36">
        <v>1.09E-9</v>
      </c>
      <c r="BS234" s="36">
        <v>6.14289264597</v>
      </c>
      <c r="BT234" s="36">
        <v>151.04766984290001</v>
      </c>
      <c r="BU234" s="30">
        <f t="shared" si="208"/>
        <v>6.0915594380883947E-10</v>
      </c>
      <c r="BV234" s="30">
        <f t="shared" si="209"/>
        <v>6.0913551349639286E-10</v>
      </c>
      <c r="BW234" s="30">
        <f t="shared" si="210"/>
        <v>6.0913551353086809E-10</v>
      </c>
      <c r="BX234" s="30">
        <f t="shared" si="211"/>
        <v>6.0913551353086809E-10</v>
      </c>
      <c r="BZ234" s="36"/>
      <c r="CA234" s="36"/>
      <c r="CB234" s="36"/>
      <c r="CH234" s="36"/>
      <c r="CI234" s="36"/>
      <c r="CJ234" s="36"/>
      <c r="CP234" s="36"/>
      <c r="CQ234" s="36"/>
      <c r="CR234" s="36"/>
      <c r="CX234" s="36"/>
      <c r="CY234" s="36"/>
      <c r="CZ234" s="36"/>
      <c r="DF234" s="36">
        <v>3.2721999999999999E-7</v>
      </c>
      <c r="DG234" s="36">
        <v>1.0664054923599999</v>
      </c>
      <c r="DH234" s="36">
        <v>252.65597135319999</v>
      </c>
      <c r="DI234" s="30">
        <f t="shared" si="212"/>
        <v>3.090875617843854E-7</v>
      </c>
      <c r="DJ234" s="30">
        <f t="shared" si="213"/>
        <v>3.090835005901566E-7</v>
      </c>
      <c r="DK234" s="30">
        <f t="shared" si="214"/>
        <v>3.0908350059701E-7</v>
      </c>
      <c r="DL234" s="30">
        <f t="shared" si="215"/>
        <v>3.0908350059701E-7</v>
      </c>
      <c r="DN234" s="36">
        <v>6.3979999999999995E-8</v>
      </c>
      <c r="DO234" s="36">
        <v>0.33471834269</v>
      </c>
      <c r="DP234" s="36">
        <v>2950.6196011279999</v>
      </c>
      <c r="DQ234" s="30">
        <f t="shared" si="216"/>
        <v>-6.0787315721067135E-8</v>
      </c>
      <c r="DR234" s="30">
        <f t="shared" si="217"/>
        <v>-6.0778497673352183E-8</v>
      </c>
      <c r="DS234" s="30">
        <f t="shared" si="218"/>
        <v>-6.0778497688242069E-8</v>
      </c>
      <c r="DT234" s="30">
        <f t="shared" si="219"/>
        <v>-6.0778497688242069E-8</v>
      </c>
      <c r="DV234" s="36">
        <v>1.8740000000000001E-8</v>
      </c>
      <c r="DW234" s="36">
        <v>4.1286162798600001</v>
      </c>
      <c r="DX234" s="36">
        <v>225.8292684102</v>
      </c>
      <c r="DY234" s="30">
        <f t="shared" si="220"/>
        <v>-1.8085326668559824E-8</v>
      </c>
      <c r="DZ234" s="30">
        <f t="shared" si="221"/>
        <v>-1.8085160735925089E-8</v>
      </c>
      <c r="EA234" s="30">
        <f t="shared" si="222"/>
        <v>-1.8085160736205109E-8</v>
      </c>
      <c r="EB234" s="30">
        <f t="shared" si="223"/>
        <v>-1.8085160736205109E-8</v>
      </c>
      <c r="ED234" s="36"/>
      <c r="EE234" s="36"/>
      <c r="EF234" s="36"/>
      <c r="EL234" s="36"/>
      <c r="EM234" s="36"/>
      <c r="EN234" s="36"/>
      <c r="ET234" s="36"/>
      <c r="EU234" s="36"/>
      <c r="EV234" s="36"/>
    </row>
    <row r="235" spans="14:152" s="30" customFormat="1" ht="12.75">
      <c r="N235" s="36">
        <v>1.2053999999999999E-7</v>
      </c>
      <c r="O235" s="36">
        <v>3.5990481667599998</v>
      </c>
      <c r="P235" s="36">
        <v>124.433415221</v>
      </c>
      <c r="Q235" s="30">
        <f t="shared" si="192"/>
        <v>-1.1729738383083623E-7</v>
      </c>
      <c r="R235" s="30">
        <f t="shared" si="193"/>
        <v>-1.172968667233141E-7</v>
      </c>
      <c r="S235" s="30">
        <f t="shared" si="194"/>
        <v>-1.1729686672418671E-7</v>
      </c>
      <c r="T235" s="30">
        <f t="shared" si="195"/>
        <v>-1.172968667241867E-7</v>
      </c>
      <c r="V235" s="36">
        <v>2.1130000000000001E-8</v>
      </c>
      <c r="W235" s="36">
        <v>2.5658229272600002</v>
      </c>
      <c r="X235" s="36">
        <v>59.803745040300001</v>
      </c>
      <c r="Y235" s="30">
        <f t="shared" si="196"/>
        <v>-1.3012510813903229E-8</v>
      </c>
      <c r="Z235" s="30">
        <f t="shared" si="197"/>
        <v>-1.3012361834094357E-8</v>
      </c>
      <c r="AA235" s="30">
        <f t="shared" si="198"/>
        <v>-1.3012361834345755E-8</v>
      </c>
      <c r="AB235" s="30">
        <f t="shared" si="199"/>
        <v>-1.3012361834345755E-8</v>
      </c>
      <c r="AD235" s="36">
        <v>2.6200000000000001E-9</v>
      </c>
      <c r="AE235" s="36">
        <v>0.91887592474000002</v>
      </c>
      <c r="AF235" s="36">
        <v>245.54242435239999</v>
      </c>
      <c r="AG235" s="30">
        <f t="shared" si="200"/>
        <v>2.3675937422166652E-9</v>
      </c>
      <c r="AH235" s="30">
        <f t="shared" si="201"/>
        <v>2.3675525155810401E-9</v>
      </c>
      <c r="AI235" s="30">
        <f t="shared" si="202"/>
        <v>2.3675525156506109E-9</v>
      </c>
      <c r="AJ235" s="30">
        <f t="shared" si="203"/>
        <v>2.3675525156506105E-9</v>
      </c>
      <c r="AL235" s="36"/>
      <c r="AM235" s="36"/>
      <c r="AN235" s="36"/>
      <c r="AT235" s="36"/>
      <c r="AU235" s="36"/>
      <c r="AV235" s="36"/>
      <c r="BB235" s="36"/>
      <c r="BC235" s="36"/>
      <c r="BD235" s="36"/>
      <c r="BJ235" s="36">
        <v>7.6700000000000002E-9</v>
      </c>
      <c r="BK235" s="36">
        <v>2.7365121926899998</v>
      </c>
      <c r="BL235" s="36">
        <v>627.36711334179995</v>
      </c>
      <c r="BM235" s="30">
        <f t="shared" si="204"/>
        <v>5.6538515359298476E-9</v>
      </c>
      <c r="BN235" s="30">
        <f t="shared" si="205"/>
        <v>5.6533649505477581E-9</v>
      </c>
      <c r="BO235" s="30">
        <f t="shared" si="206"/>
        <v>5.6533649513688871E-9</v>
      </c>
      <c r="BP235" s="30">
        <f t="shared" si="207"/>
        <v>5.6533649513688821E-9</v>
      </c>
      <c r="BR235" s="36">
        <v>1.13E-9</v>
      </c>
      <c r="BS235" s="36">
        <v>4.0560086549500003</v>
      </c>
      <c r="BT235" s="36">
        <v>1286.9081196288</v>
      </c>
      <c r="BU235" s="30">
        <f t="shared" si="208"/>
        <v>-1.1278116266151774E-9</v>
      </c>
      <c r="BV235" s="30">
        <f t="shared" si="209"/>
        <v>-1.1278251417252294E-9</v>
      </c>
      <c r="BW235" s="30">
        <f t="shared" si="210"/>
        <v>-1.1278251417024588E-9</v>
      </c>
      <c r="BX235" s="30">
        <f t="shared" si="211"/>
        <v>-1.1278251417024588E-9</v>
      </c>
      <c r="BZ235" s="36"/>
      <c r="CA235" s="36"/>
      <c r="CB235" s="36"/>
      <c r="CH235" s="36"/>
      <c r="CI235" s="36"/>
      <c r="CJ235" s="36"/>
      <c r="CP235" s="36"/>
      <c r="CQ235" s="36"/>
      <c r="CR235" s="36"/>
      <c r="CX235" s="36"/>
      <c r="CY235" s="36"/>
      <c r="CZ235" s="36"/>
      <c r="DF235" s="36">
        <v>3.8671E-7</v>
      </c>
      <c r="DG235" s="36">
        <v>4.3961712681399998</v>
      </c>
      <c r="DH235" s="36">
        <v>18.159247264699999</v>
      </c>
      <c r="DI235" s="30">
        <f t="shared" si="212"/>
        <v>-1.5659073211491607E-7</v>
      </c>
      <c r="DJ235" s="30">
        <f t="shared" si="213"/>
        <v>-1.5659169291524541E-7</v>
      </c>
      <c r="DK235" s="30">
        <f t="shared" si="214"/>
        <v>-1.5659169291362398E-7</v>
      </c>
      <c r="DL235" s="30">
        <f t="shared" si="215"/>
        <v>-1.5659169291362398E-7</v>
      </c>
      <c r="DN235" s="36">
        <v>6.8810000000000005E-8</v>
      </c>
      <c r="DO235" s="36">
        <v>3.3943882007599999</v>
      </c>
      <c r="DP235" s="36">
        <v>98.899988524600005</v>
      </c>
      <c r="DQ235" s="30">
        <f t="shared" si="216"/>
        <v>-6.58262885614394E-8</v>
      </c>
      <c r="DR235" s="30">
        <f t="shared" si="217"/>
        <v>-6.5825991938184655E-8</v>
      </c>
      <c r="DS235" s="30">
        <f t="shared" si="218"/>
        <v>-6.5825991938685198E-8</v>
      </c>
      <c r="DT235" s="30">
        <f t="shared" si="219"/>
        <v>-6.5825991938685198E-8</v>
      </c>
      <c r="DV235" s="36">
        <v>1.6210000000000001E-8</v>
      </c>
      <c r="DW235" s="36">
        <v>3.2999295765299999</v>
      </c>
      <c r="DX235" s="36">
        <v>1670.8250284999999</v>
      </c>
      <c r="DY235" s="30">
        <f t="shared" si="220"/>
        <v>1.5391671020927674E-8</v>
      </c>
      <c r="DZ235" s="30">
        <f t="shared" si="221"/>
        <v>1.5392941959413929E-8</v>
      </c>
      <c r="EA235" s="30">
        <f t="shared" si="222"/>
        <v>1.5392941957270102E-8</v>
      </c>
      <c r="EB235" s="30">
        <f t="shared" si="223"/>
        <v>1.5392941957270112E-8</v>
      </c>
      <c r="ED235" s="36"/>
      <c r="EE235" s="36"/>
      <c r="EF235" s="36"/>
      <c r="EL235" s="36"/>
      <c r="EM235" s="36"/>
      <c r="EN235" s="36"/>
      <c r="ET235" s="36"/>
      <c r="EU235" s="36"/>
      <c r="EV235" s="36"/>
    </row>
    <row r="236" spans="14:152" s="30" customFormat="1" ht="12.75">
      <c r="N236" s="36">
        <v>8.9210000000000003E-8</v>
      </c>
      <c r="O236" s="36">
        <v>4.2271677349600001</v>
      </c>
      <c r="P236" s="36">
        <v>6.3627874754000002</v>
      </c>
      <c r="Q236" s="30">
        <f t="shared" si="192"/>
        <v>-4.436539494846965E-8</v>
      </c>
      <c r="R236" s="30">
        <f t="shared" si="193"/>
        <v>-4.4365468637791468E-8</v>
      </c>
      <c r="S236" s="30">
        <f t="shared" si="194"/>
        <v>-4.4365468637667113E-8</v>
      </c>
      <c r="T236" s="30">
        <f t="shared" si="195"/>
        <v>-4.4365468637667113E-8</v>
      </c>
      <c r="V236" s="36">
        <v>1.9210000000000001E-8</v>
      </c>
      <c r="W236" s="36">
        <v>2.4227905193799999</v>
      </c>
      <c r="X236" s="36">
        <v>113.3877149571</v>
      </c>
      <c r="Y236" s="30">
        <f t="shared" si="196"/>
        <v>-4.2541780055208219E-9</v>
      </c>
      <c r="Z236" s="30">
        <f t="shared" si="197"/>
        <v>-4.2538601618400388E-9</v>
      </c>
      <c r="AA236" s="30">
        <f t="shared" si="198"/>
        <v>-4.2538601623763835E-9</v>
      </c>
      <c r="AB236" s="30">
        <f t="shared" si="199"/>
        <v>-4.2538601623763802E-9</v>
      </c>
      <c r="AD236" s="36">
        <v>2.7799999999999999E-9</v>
      </c>
      <c r="AE236" s="36">
        <v>3.0896425659100002</v>
      </c>
      <c r="AF236" s="36">
        <v>778.41478318470001</v>
      </c>
      <c r="AG236" s="30">
        <f t="shared" si="200"/>
        <v>9.3877730935111212E-10</v>
      </c>
      <c r="AH236" s="30">
        <f t="shared" si="201"/>
        <v>9.3847251120636742E-10</v>
      </c>
      <c r="AI236" s="30">
        <f t="shared" si="202"/>
        <v>9.3847251172070833E-10</v>
      </c>
      <c r="AJ236" s="30">
        <f t="shared" si="203"/>
        <v>9.3847251172070605E-10</v>
      </c>
      <c r="AL236" s="36"/>
      <c r="AM236" s="36"/>
      <c r="AN236" s="36"/>
      <c r="AT236" s="36"/>
      <c r="AU236" s="36"/>
      <c r="AV236" s="36"/>
      <c r="BB236" s="36"/>
      <c r="BC236" s="36"/>
      <c r="BD236" s="36"/>
      <c r="BJ236" s="36">
        <v>7.0100000000000004E-9</v>
      </c>
      <c r="BK236" s="36">
        <v>0.72526525524999996</v>
      </c>
      <c r="BL236" s="36">
        <v>10213.285546211</v>
      </c>
      <c r="BM236" s="30">
        <f t="shared" si="204"/>
        <v>5.5990508081293936E-9</v>
      </c>
      <c r="BN236" s="30">
        <f t="shared" si="205"/>
        <v>5.6054904299163761E-9</v>
      </c>
      <c r="BO236" s="30">
        <f t="shared" si="206"/>
        <v>5.6054904190609565E-9</v>
      </c>
      <c r="BP236" s="30">
        <f t="shared" si="207"/>
        <v>5.6054904190609863E-9</v>
      </c>
      <c r="BR236" s="36">
        <v>1.2900000000000001E-9</v>
      </c>
      <c r="BS236" s="36">
        <v>5.1393694616000003</v>
      </c>
      <c r="BT236" s="36">
        <v>849.26422848890002</v>
      </c>
      <c r="BU236" s="30">
        <f t="shared" si="208"/>
        <v>1.172263431928595E-9</v>
      </c>
      <c r="BV236" s="30">
        <f t="shared" si="209"/>
        <v>1.1723318458704838E-9</v>
      </c>
      <c r="BW236" s="30">
        <f t="shared" si="210"/>
        <v>1.1723318457550551E-9</v>
      </c>
      <c r="BX236" s="30">
        <f t="shared" si="211"/>
        <v>1.1723318457550557E-9</v>
      </c>
      <c r="BZ236" s="36"/>
      <c r="CA236" s="36"/>
      <c r="CB236" s="36"/>
      <c r="CH236" s="36"/>
      <c r="CI236" s="36"/>
      <c r="CJ236" s="36"/>
      <c r="CP236" s="36"/>
      <c r="CQ236" s="36"/>
      <c r="CR236" s="36"/>
      <c r="CX236" s="36"/>
      <c r="CY236" s="36"/>
      <c r="CZ236" s="36"/>
      <c r="DF236" s="36">
        <v>3.4513999999999998E-7</v>
      </c>
      <c r="DG236" s="36">
        <v>1.8260750069</v>
      </c>
      <c r="DH236" s="36">
        <v>380.12776796000003</v>
      </c>
      <c r="DI236" s="30">
        <f t="shared" si="212"/>
        <v>3.3154840628321978E-7</v>
      </c>
      <c r="DJ236" s="30">
        <f t="shared" si="213"/>
        <v>3.315429507050901E-7</v>
      </c>
      <c r="DK236" s="30">
        <f t="shared" si="214"/>
        <v>3.3154295071429698E-7</v>
      </c>
      <c r="DL236" s="30">
        <f t="shared" si="215"/>
        <v>3.3154295071429693E-7</v>
      </c>
      <c r="DN236" s="36">
        <v>7.4180000000000006E-8</v>
      </c>
      <c r="DO236" s="36">
        <v>4.5245140493399996</v>
      </c>
      <c r="DP236" s="36">
        <v>5.6290742925000004</v>
      </c>
      <c r="DQ236" s="30">
        <f t="shared" si="216"/>
        <v>-1.6122081821234021E-8</v>
      </c>
      <c r="DR236" s="30">
        <f t="shared" si="217"/>
        <v>-1.6122142810790667E-8</v>
      </c>
      <c r="DS236" s="30">
        <f t="shared" si="218"/>
        <v>-1.6122142810687706E-8</v>
      </c>
      <c r="DT236" s="30">
        <f t="shared" si="219"/>
        <v>-1.6122142810687706E-8</v>
      </c>
      <c r="DV236" s="36">
        <v>1.911E-8</v>
      </c>
      <c r="DW236" s="36">
        <v>0.1772431914</v>
      </c>
      <c r="DX236" s="36">
        <v>12.530172972200001</v>
      </c>
      <c r="DY236" s="30">
        <f t="shared" si="220"/>
        <v>1.8999134639251176E-8</v>
      </c>
      <c r="DZ236" s="30">
        <f t="shared" si="221"/>
        <v>1.8999138493189048E-8</v>
      </c>
      <c r="EA236" s="30">
        <f t="shared" si="222"/>
        <v>1.8999138493182543E-8</v>
      </c>
      <c r="EB236" s="30">
        <f t="shared" si="223"/>
        <v>1.8999138493182543E-8</v>
      </c>
      <c r="ED236" s="36"/>
      <c r="EE236" s="36"/>
      <c r="EF236" s="36"/>
      <c r="EL236" s="36"/>
      <c r="EM236" s="36"/>
      <c r="EN236" s="36"/>
      <c r="ET236" s="36"/>
      <c r="EU236" s="36"/>
      <c r="EV236" s="36"/>
    </row>
    <row r="237" spans="14:152" s="30" customFormat="1" ht="12.75">
      <c r="N237" s="36">
        <v>1.0142E-7</v>
      </c>
      <c r="O237" s="36">
        <v>3.60807025662</v>
      </c>
      <c r="P237" s="36">
        <v>14.014645680499999</v>
      </c>
      <c r="Q237" s="30">
        <f t="shared" si="192"/>
        <v>-9.3851541708913493E-8</v>
      </c>
      <c r="R237" s="30">
        <f t="shared" si="193"/>
        <v>-9.3851622328974895E-8</v>
      </c>
      <c r="S237" s="30">
        <f t="shared" si="194"/>
        <v>-9.3851622328838854E-8</v>
      </c>
      <c r="T237" s="30">
        <f t="shared" si="195"/>
        <v>-9.3851622328838854E-8</v>
      </c>
      <c r="V237" s="36">
        <v>1.658E-8</v>
      </c>
      <c r="W237" s="36">
        <v>5.4732365154</v>
      </c>
      <c r="X237" s="36">
        <v>1073.6090241908</v>
      </c>
      <c r="Y237" s="30">
        <f t="shared" si="196"/>
        <v>1.4710453894868603E-8</v>
      </c>
      <c r="Z237" s="30">
        <f t="shared" si="197"/>
        <v>1.4709224967579141E-8</v>
      </c>
      <c r="AA237" s="30">
        <f t="shared" si="198"/>
        <v>1.4709224969653208E-8</v>
      </c>
      <c r="AB237" s="30">
        <f t="shared" si="199"/>
        <v>1.4709224969653195E-8</v>
      </c>
      <c r="AD237" s="36">
        <v>2.7700000000000002E-9</v>
      </c>
      <c r="AE237" s="36">
        <v>3.0875091688</v>
      </c>
      <c r="AF237" s="36">
        <v>621.73803904930003</v>
      </c>
      <c r="AG237" s="30">
        <f t="shared" si="200"/>
        <v>2.5926656170095124E-9</v>
      </c>
      <c r="AH237" s="30">
        <f t="shared" si="201"/>
        <v>2.5925748794897045E-9</v>
      </c>
      <c r="AI237" s="30">
        <f t="shared" si="202"/>
        <v>2.5925748796428372E-9</v>
      </c>
      <c r="AJ237" s="30">
        <f t="shared" si="203"/>
        <v>2.5925748796428367E-9</v>
      </c>
      <c r="AL237" s="36"/>
      <c r="AM237" s="36"/>
      <c r="AN237" s="36"/>
      <c r="AT237" s="36"/>
      <c r="AU237" s="36"/>
      <c r="AV237" s="36"/>
      <c r="BB237" s="36"/>
      <c r="BC237" s="36"/>
      <c r="BD237" s="36"/>
      <c r="BJ237" s="36">
        <v>8.0100000000000003E-9</v>
      </c>
      <c r="BK237" s="36">
        <v>5.8413053351900004</v>
      </c>
      <c r="BL237" s="36">
        <v>905.88657979150003</v>
      </c>
      <c r="BM237" s="30">
        <f t="shared" si="204"/>
        <v>5.4730717516135673E-9</v>
      </c>
      <c r="BN237" s="30">
        <f t="shared" si="205"/>
        <v>5.4738644969915678E-9</v>
      </c>
      <c r="BO237" s="30">
        <f t="shared" si="206"/>
        <v>5.4738644956539415E-9</v>
      </c>
      <c r="BP237" s="30">
        <f t="shared" si="207"/>
        <v>5.4738644956539415E-9</v>
      </c>
      <c r="BR237" s="36">
        <v>1.27E-9</v>
      </c>
      <c r="BS237" s="36">
        <v>3.8818943205599998</v>
      </c>
      <c r="BT237" s="36">
        <v>98.899988524600005</v>
      </c>
      <c r="BU237" s="30">
        <f t="shared" si="208"/>
        <v>-1.246676882797138E-9</v>
      </c>
      <c r="BV237" s="30">
        <f t="shared" si="209"/>
        <v>-1.2466804680984275E-9</v>
      </c>
      <c r="BW237" s="30">
        <f t="shared" si="210"/>
        <v>-1.2466804680923777E-9</v>
      </c>
      <c r="BX237" s="30">
        <f t="shared" si="211"/>
        <v>-1.2466804680923777E-9</v>
      </c>
      <c r="BZ237" s="36"/>
      <c r="CA237" s="36"/>
      <c r="CB237" s="36"/>
      <c r="CH237" s="36"/>
      <c r="CI237" s="36"/>
      <c r="CJ237" s="36"/>
      <c r="CP237" s="36"/>
      <c r="CQ237" s="36"/>
      <c r="CR237" s="36"/>
      <c r="CX237" s="36"/>
      <c r="CY237" s="36"/>
      <c r="CZ237" s="36"/>
      <c r="DF237" s="36">
        <v>4.1539000000000002E-7</v>
      </c>
      <c r="DG237" s="36">
        <v>8.1362342510000005E-2</v>
      </c>
      <c r="DH237" s="36">
        <v>210.33015002139999</v>
      </c>
      <c r="DI237" s="30">
        <f t="shared" si="212"/>
        <v>1.9401385182529808E-7</v>
      </c>
      <c r="DJ237" s="30">
        <f t="shared" si="213"/>
        <v>1.9400229171234088E-7</v>
      </c>
      <c r="DK237" s="30">
        <f t="shared" si="214"/>
        <v>1.940022917318481E-7</v>
      </c>
      <c r="DL237" s="30">
        <f t="shared" si="215"/>
        <v>1.9400229173184802E-7</v>
      </c>
      <c r="DN237" s="36">
        <v>8.0210000000000002E-8</v>
      </c>
      <c r="DO237" s="36">
        <v>0.94470052445999997</v>
      </c>
      <c r="DP237" s="36">
        <v>636.71589257630001</v>
      </c>
      <c r="DQ237" s="30">
        <f t="shared" si="216"/>
        <v>-6.8129253970245939E-8</v>
      </c>
      <c r="DR237" s="30">
        <f t="shared" si="217"/>
        <v>-6.8133286951836344E-8</v>
      </c>
      <c r="DS237" s="30">
        <f t="shared" si="218"/>
        <v>-6.813328694503144E-8</v>
      </c>
      <c r="DT237" s="30">
        <f t="shared" si="219"/>
        <v>-6.813328694503148E-8</v>
      </c>
      <c r="DV237" s="36">
        <v>1.4769999999999999E-8</v>
      </c>
      <c r="DW237" s="36">
        <v>5.9027026057</v>
      </c>
      <c r="DX237" s="36">
        <v>1.4844727083</v>
      </c>
      <c r="DY237" s="30">
        <f t="shared" si="220"/>
        <v>1.3668119872074391E-8</v>
      </c>
      <c r="DZ237" s="30">
        <f t="shared" si="221"/>
        <v>1.366811862862282E-8</v>
      </c>
      <c r="EA237" s="30">
        <f t="shared" si="222"/>
        <v>1.3668118628624918E-8</v>
      </c>
      <c r="EB237" s="30">
        <f t="shared" si="223"/>
        <v>1.3668118628624918E-8</v>
      </c>
      <c r="ED237" s="36"/>
      <c r="EE237" s="36"/>
      <c r="EF237" s="36"/>
      <c r="EL237" s="36"/>
      <c r="EM237" s="36"/>
      <c r="EN237" s="36"/>
      <c r="ET237" s="36"/>
      <c r="EU237" s="36"/>
      <c r="EV237" s="36"/>
    </row>
    <row r="238" spans="14:152" s="30" customFormat="1" ht="12.75">
      <c r="N238" s="36">
        <v>9.3499999999999997E-8</v>
      </c>
      <c r="O238" s="36">
        <v>0.72255756005000005</v>
      </c>
      <c r="P238" s="36">
        <v>347.8844390456</v>
      </c>
      <c r="Q238" s="30">
        <f t="shared" si="192"/>
        <v>3.3329618874715108E-8</v>
      </c>
      <c r="R238" s="30">
        <f t="shared" si="193"/>
        <v>3.3325071298714072E-8</v>
      </c>
      <c r="S238" s="30">
        <f t="shared" si="194"/>
        <v>3.3325071306387926E-8</v>
      </c>
      <c r="T238" s="30">
        <f t="shared" si="195"/>
        <v>3.3325071306387886E-8</v>
      </c>
      <c r="V238" s="36">
        <v>1.59E-8</v>
      </c>
      <c r="W238" s="36">
        <v>2.7754529735000002</v>
      </c>
      <c r="X238" s="36">
        <v>1994.3304451573999</v>
      </c>
      <c r="Y238" s="30">
        <f t="shared" si="196"/>
        <v>-6.6033213900603243E-9</v>
      </c>
      <c r="Z238" s="30">
        <f t="shared" si="197"/>
        <v>-6.6076375116692186E-9</v>
      </c>
      <c r="AA238" s="30">
        <f t="shared" si="198"/>
        <v>-6.6076375043865096E-9</v>
      </c>
      <c r="AB238" s="30">
        <f t="shared" si="199"/>
        <v>-6.6076375043865352E-9</v>
      </c>
      <c r="AD238" s="36">
        <v>2.5500000000000001E-9</v>
      </c>
      <c r="AE238" s="36">
        <v>3.9398159205100001</v>
      </c>
      <c r="AF238" s="36">
        <v>181.0557665236</v>
      </c>
      <c r="AG238" s="30">
        <f t="shared" si="200"/>
        <v>-2.4962656719187017E-9</v>
      </c>
      <c r="AH238" s="30">
        <f t="shared" si="201"/>
        <v>-2.4962515631064237E-9</v>
      </c>
      <c r="AI238" s="30">
        <f t="shared" si="202"/>
        <v>-2.4962515631302329E-9</v>
      </c>
      <c r="AJ238" s="30">
        <f t="shared" si="203"/>
        <v>-2.4962515631302329E-9</v>
      </c>
      <c r="AL238" s="36"/>
      <c r="AM238" s="36"/>
      <c r="AN238" s="36"/>
      <c r="AT238" s="36"/>
      <c r="AU238" s="36"/>
      <c r="AV238" s="36"/>
      <c r="BB238" s="36"/>
      <c r="BC238" s="36"/>
      <c r="BD238" s="36"/>
      <c r="BJ238" s="36">
        <v>7.0999999999999999E-9</v>
      </c>
      <c r="BK238" s="36">
        <v>1.7874081876300001</v>
      </c>
      <c r="BL238" s="36">
        <v>2104.5367663768002</v>
      </c>
      <c r="BM238" s="30">
        <f t="shared" si="204"/>
        <v>-6.372741850381096E-9</v>
      </c>
      <c r="BN238" s="30">
        <f t="shared" si="205"/>
        <v>-6.3717557822422395E-9</v>
      </c>
      <c r="BO238" s="30">
        <f t="shared" si="206"/>
        <v>-6.371755783906703E-9</v>
      </c>
      <c r="BP238" s="30">
        <f t="shared" si="207"/>
        <v>-6.3717557839066981E-9</v>
      </c>
      <c r="BR238" s="36">
        <v>1.33E-9</v>
      </c>
      <c r="BS238" s="36">
        <v>2.3829063407</v>
      </c>
      <c r="BT238" s="36">
        <v>2111.6503133776</v>
      </c>
      <c r="BU238" s="30">
        <f t="shared" si="208"/>
        <v>-1.3234237445020559E-9</v>
      </c>
      <c r="BV238" s="30">
        <f t="shared" si="209"/>
        <v>-1.3234654185416763E-9</v>
      </c>
      <c r="BW238" s="30">
        <f t="shared" si="210"/>
        <v>-1.3234654184714654E-9</v>
      </c>
      <c r="BX238" s="30">
        <f t="shared" si="211"/>
        <v>-1.3234654184714656E-9</v>
      </c>
      <c r="BZ238" s="36"/>
      <c r="CA238" s="36"/>
      <c r="CB238" s="36"/>
      <c r="CH238" s="36"/>
      <c r="CI238" s="36"/>
      <c r="CJ238" s="36"/>
      <c r="CP238" s="36"/>
      <c r="CQ238" s="36"/>
      <c r="CR238" s="36"/>
      <c r="CX238" s="36"/>
      <c r="CY238" s="36"/>
      <c r="CZ238" s="36"/>
      <c r="DF238" s="36">
        <v>3.3527000000000001E-7</v>
      </c>
      <c r="DG238" s="36">
        <v>5.80475568528</v>
      </c>
      <c r="DH238" s="36">
        <v>251.43213107579999</v>
      </c>
      <c r="DI238" s="30">
        <f t="shared" si="212"/>
        <v>-9.9628892520033565E-8</v>
      </c>
      <c r="DJ238" s="30">
        <f t="shared" si="213"/>
        <v>-9.9640936688942511E-8</v>
      </c>
      <c r="DK238" s="30">
        <f t="shared" si="214"/>
        <v>-9.9640936668618974E-8</v>
      </c>
      <c r="DL238" s="30">
        <f t="shared" si="215"/>
        <v>-9.9640936668618974E-8</v>
      </c>
      <c r="DN238" s="36">
        <v>6.1340000000000005E-8</v>
      </c>
      <c r="DO238" s="36">
        <v>0.18013315689000001</v>
      </c>
      <c r="DP238" s="36">
        <v>2207.6295405954002</v>
      </c>
      <c r="DQ238" s="30">
        <f t="shared" si="216"/>
        <v>5.3649316734679222E-8</v>
      </c>
      <c r="DR238" s="30">
        <f t="shared" si="217"/>
        <v>5.3659137535276242E-8</v>
      </c>
      <c r="DS238" s="30">
        <f t="shared" si="218"/>
        <v>5.3659137518709145E-8</v>
      </c>
      <c r="DT238" s="30">
        <f t="shared" si="219"/>
        <v>5.3659137518709257E-8</v>
      </c>
      <c r="DV238" s="36">
        <v>1.618E-8</v>
      </c>
      <c r="DW238" s="36">
        <v>5.7251345920599999</v>
      </c>
      <c r="DX238" s="36">
        <v>1485.9801210651999</v>
      </c>
      <c r="DY238" s="30">
        <f t="shared" si="220"/>
        <v>-1.309670607894837E-8</v>
      </c>
      <c r="DZ238" s="30">
        <f t="shared" si="221"/>
        <v>-1.3098818370821294E-8</v>
      </c>
      <c r="EA238" s="30">
        <f t="shared" si="222"/>
        <v>-1.309881836725746E-8</v>
      </c>
      <c r="EB238" s="30">
        <f t="shared" si="223"/>
        <v>-1.3098818367257479E-8</v>
      </c>
      <c r="ED238" s="36"/>
      <c r="EE238" s="36"/>
      <c r="EF238" s="36"/>
      <c r="EL238" s="36"/>
      <c r="EM238" s="36"/>
      <c r="EN238" s="36"/>
      <c r="ET238" s="36"/>
      <c r="EU238" s="36"/>
      <c r="EV238" s="36"/>
    </row>
    <row r="239" spans="14:152" s="30" customFormat="1" ht="12.75">
      <c r="N239" s="36">
        <v>1.0529E-7</v>
      </c>
      <c r="O239" s="36">
        <v>2.3677961495100002</v>
      </c>
      <c r="P239" s="36">
        <v>831.10498122419995</v>
      </c>
      <c r="Q239" s="30">
        <f t="shared" si="192"/>
        <v>-6.5344798782501811E-8</v>
      </c>
      <c r="R239" s="30">
        <f t="shared" si="193"/>
        <v>-6.5355065687502368E-8</v>
      </c>
      <c r="S239" s="30">
        <f t="shared" si="194"/>
        <v>-6.5355065670178413E-8</v>
      </c>
      <c r="T239" s="30">
        <f t="shared" si="195"/>
        <v>-6.5355065670178493E-8</v>
      </c>
      <c r="V239" s="36">
        <v>1.9359999999999999E-8</v>
      </c>
      <c r="W239" s="36">
        <v>3.4755892684699998</v>
      </c>
      <c r="X239" s="36">
        <v>1581.9593482830001</v>
      </c>
      <c r="Y239" s="30">
        <f t="shared" si="196"/>
        <v>1.0663300442363685E-8</v>
      </c>
      <c r="Z239" s="30">
        <f t="shared" si="197"/>
        <v>1.0667125225073104E-8</v>
      </c>
      <c r="AA239" s="30">
        <f t="shared" si="198"/>
        <v>1.06671252186195E-8</v>
      </c>
      <c r="AB239" s="30">
        <f t="shared" si="199"/>
        <v>1.0667125218619529E-8</v>
      </c>
      <c r="AD239" s="36">
        <v>3.3299999999999999E-9</v>
      </c>
      <c r="AE239" s="36">
        <v>2.0483582293799998</v>
      </c>
      <c r="AF239" s="36">
        <v>561.18353448360006</v>
      </c>
      <c r="AG239" s="30">
        <f t="shared" si="200"/>
        <v>1.6187422144339549E-9</v>
      </c>
      <c r="AH239" s="30">
        <f t="shared" si="201"/>
        <v>1.6184978381130683E-9</v>
      </c>
      <c r="AI239" s="30">
        <f t="shared" si="202"/>
        <v>1.6184978385254486E-9</v>
      </c>
      <c r="AJ239" s="30">
        <f t="shared" si="203"/>
        <v>1.6184978385254474E-9</v>
      </c>
      <c r="AL239" s="36"/>
      <c r="AM239" s="36"/>
      <c r="AN239" s="36"/>
      <c r="AT239" s="36"/>
      <c r="AU239" s="36"/>
      <c r="AV239" s="36"/>
      <c r="BB239" s="36"/>
      <c r="BC239" s="36"/>
      <c r="BD239" s="36"/>
      <c r="BJ239" s="36">
        <v>6.6999999999999996E-9</v>
      </c>
      <c r="BK239" s="36">
        <v>0.7583937489</v>
      </c>
      <c r="BL239" s="36">
        <v>2317.8358618148</v>
      </c>
      <c r="BM239" s="30">
        <f t="shared" si="204"/>
        <v>5.963296035664014E-9</v>
      </c>
      <c r="BN239" s="30">
        <f t="shared" si="205"/>
        <v>5.9643550318860395E-9</v>
      </c>
      <c r="BO239" s="30">
        <f t="shared" si="206"/>
        <v>5.964355030099647E-9</v>
      </c>
      <c r="BP239" s="30">
        <f t="shared" si="207"/>
        <v>5.9643550300996577E-9</v>
      </c>
      <c r="BR239" s="36">
        <v>1.2199999999999999E-9</v>
      </c>
      <c r="BS239" s="36">
        <v>4.4075761174199997</v>
      </c>
      <c r="BT239" s="36">
        <v>778.41478318470001</v>
      </c>
      <c r="BU239" s="30">
        <f t="shared" si="208"/>
        <v>1.2148854997366593E-9</v>
      </c>
      <c r="BV239" s="30">
        <f t="shared" si="209"/>
        <v>1.2148984899244049E-9</v>
      </c>
      <c r="BW239" s="30">
        <f t="shared" si="210"/>
        <v>1.2148984899024985E-9</v>
      </c>
      <c r="BX239" s="30">
        <f t="shared" si="211"/>
        <v>1.2148984899024987E-9</v>
      </c>
      <c r="BZ239" s="36"/>
      <c r="CA239" s="36"/>
      <c r="CB239" s="36"/>
      <c r="CH239" s="36"/>
      <c r="CI239" s="36"/>
      <c r="CJ239" s="36"/>
      <c r="CP239" s="36"/>
      <c r="CQ239" s="36"/>
      <c r="CR239" s="36"/>
      <c r="CX239" s="36"/>
      <c r="CY239" s="36"/>
      <c r="CZ239" s="36"/>
      <c r="DF239" s="36">
        <v>3.1221000000000001E-7</v>
      </c>
      <c r="DG239" s="36">
        <v>1.96489151107</v>
      </c>
      <c r="DH239" s="36">
        <v>244.31858407499999</v>
      </c>
      <c r="DI239" s="30">
        <f t="shared" si="212"/>
        <v>2.5585771324098435E-7</v>
      </c>
      <c r="DJ239" s="30">
        <f t="shared" si="213"/>
        <v>2.5586425417699891E-7</v>
      </c>
      <c r="DK239" s="30">
        <f t="shared" si="214"/>
        <v>2.5586425416596175E-7</v>
      </c>
      <c r="DL239" s="30">
        <f t="shared" si="215"/>
        <v>2.558642541659618E-7</v>
      </c>
      <c r="DN239" s="36">
        <v>7.1530000000000006E-8</v>
      </c>
      <c r="DO239" s="36">
        <v>3.8521829568800001</v>
      </c>
      <c r="DP239" s="36">
        <v>214.04985496340001</v>
      </c>
      <c r="DQ239" s="30">
        <f t="shared" si="216"/>
        <v>-6.3570995198532468E-8</v>
      </c>
      <c r="DR239" s="30">
        <f t="shared" si="217"/>
        <v>-6.356994486796664E-8</v>
      </c>
      <c r="DS239" s="30">
        <f t="shared" si="218"/>
        <v>-6.356994486973907E-8</v>
      </c>
      <c r="DT239" s="30">
        <f t="shared" si="219"/>
        <v>-6.356994486973907E-8</v>
      </c>
      <c r="DV239" s="36">
        <v>1.446E-8</v>
      </c>
      <c r="DW239" s="36">
        <v>1.7810458992</v>
      </c>
      <c r="DX239" s="36">
        <v>1382.8873468465999</v>
      </c>
      <c r="DY239" s="30">
        <f t="shared" si="220"/>
        <v>1.3336988147583557E-8</v>
      </c>
      <c r="DZ239" s="30">
        <f t="shared" si="221"/>
        <v>1.3338144018910733E-8</v>
      </c>
      <c r="EA239" s="30">
        <f t="shared" si="222"/>
        <v>1.3338144016960752E-8</v>
      </c>
      <c r="EB239" s="30">
        <f t="shared" si="223"/>
        <v>1.3338144016960752E-8</v>
      </c>
      <c r="ED239" s="36"/>
      <c r="EE239" s="36"/>
      <c r="EF239" s="36"/>
      <c r="EL239" s="36"/>
      <c r="EM239" s="36"/>
      <c r="EN239" s="36"/>
      <c r="ET239" s="36"/>
      <c r="EU239" s="36"/>
      <c r="EV239" s="36"/>
    </row>
    <row r="240" spans="14:152" s="30" customFormat="1" ht="12.75">
      <c r="N240" s="36">
        <v>8.5870000000000001E-8</v>
      </c>
      <c r="O240" s="36">
        <v>4.4843955274500003</v>
      </c>
      <c r="P240" s="36">
        <v>1692.1656695024001</v>
      </c>
      <c r="Q240" s="30">
        <f t="shared" si="192"/>
        <v>1.5842040807423447E-8</v>
      </c>
      <c r="R240" s="30">
        <f t="shared" si="193"/>
        <v>1.5863410260080834E-8</v>
      </c>
      <c r="S240" s="30">
        <f t="shared" si="194"/>
        <v>1.5863410224022009E-8</v>
      </c>
      <c r="T240" s="30">
        <f t="shared" si="195"/>
        <v>1.5863410224022009E-8</v>
      </c>
      <c r="V240" s="36">
        <v>1.6490000000000001E-8</v>
      </c>
      <c r="W240" s="36">
        <v>1.8277901058899999</v>
      </c>
      <c r="X240" s="36">
        <v>128.9562693151</v>
      </c>
      <c r="Y240" s="30">
        <f t="shared" si="196"/>
        <v>7.2913400201174442E-9</v>
      </c>
      <c r="Z240" s="30">
        <f t="shared" si="197"/>
        <v>7.2916254239260923E-9</v>
      </c>
      <c r="AA240" s="30">
        <f t="shared" si="198"/>
        <v>7.291625423444492E-9</v>
      </c>
      <c r="AB240" s="30">
        <f t="shared" si="199"/>
        <v>7.2916254234444945E-9</v>
      </c>
      <c r="AD240" s="36">
        <v>2.4699999999999999E-9</v>
      </c>
      <c r="AE240" s="36">
        <v>2.9275425767500001</v>
      </c>
      <c r="AF240" s="36">
        <v>219.44943459230001</v>
      </c>
      <c r="AG240" s="30">
        <f t="shared" si="200"/>
        <v>-3.4465398543012111E-10</v>
      </c>
      <c r="AH240" s="30">
        <f t="shared" si="201"/>
        <v>-3.445736694940346E-10</v>
      </c>
      <c r="AI240" s="30">
        <f t="shared" si="202"/>
        <v>-3.4457366962956365E-10</v>
      </c>
      <c r="AJ240" s="30">
        <f t="shared" si="203"/>
        <v>-3.4457366962956308E-10</v>
      </c>
      <c r="AL240" s="36"/>
      <c r="AM240" s="36"/>
      <c r="AN240" s="36"/>
      <c r="AT240" s="36"/>
      <c r="AU240" s="36"/>
      <c r="AV240" s="36"/>
      <c r="BB240" s="36"/>
      <c r="BC240" s="36"/>
      <c r="BD240" s="36"/>
      <c r="BJ240" s="36">
        <v>7.2E-9</v>
      </c>
      <c r="BK240" s="36">
        <v>4.9564517889799999</v>
      </c>
      <c r="BL240" s="36">
        <v>638.41281360569997</v>
      </c>
      <c r="BM240" s="30">
        <f t="shared" si="204"/>
        <v>1.1049274955713348E-9</v>
      </c>
      <c r="BN240" s="30">
        <f t="shared" si="205"/>
        <v>1.1056071601846725E-9</v>
      </c>
      <c r="BO240" s="30">
        <f t="shared" si="206"/>
        <v>1.1056071590377886E-9</v>
      </c>
      <c r="BP240" s="30">
        <f t="shared" si="207"/>
        <v>1.1056071590377917E-9</v>
      </c>
      <c r="BR240" s="36">
        <v>9.5000000000000003E-10</v>
      </c>
      <c r="BS240" s="36">
        <v>7.9097747519999997E-2</v>
      </c>
      <c r="BT240" s="36">
        <v>213.4109700226</v>
      </c>
      <c r="BU240" s="30">
        <f t="shared" si="208"/>
        <v>4.2737785869591048E-10</v>
      </c>
      <c r="BV240" s="30">
        <f t="shared" si="209"/>
        <v>4.2735076429146358E-10</v>
      </c>
      <c r="BW240" s="30">
        <f t="shared" si="210"/>
        <v>4.2735076433718423E-10</v>
      </c>
      <c r="BX240" s="30">
        <f t="shared" si="211"/>
        <v>4.2735076433718403E-10</v>
      </c>
      <c r="BZ240" s="36"/>
      <c r="CA240" s="36"/>
      <c r="CB240" s="36"/>
      <c r="CH240" s="36"/>
      <c r="CI240" s="36"/>
      <c r="CJ240" s="36"/>
      <c r="CP240" s="36"/>
      <c r="CQ240" s="36"/>
      <c r="CR240" s="36"/>
      <c r="CX240" s="36"/>
      <c r="CY240" s="36"/>
      <c r="CZ240" s="36"/>
      <c r="DF240" s="36">
        <v>3.0521000000000002E-7</v>
      </c>
      <c r="DG240" s="36">
        <v>2.2685418857899999</v>
      </c>
      <c r="DH240" s="36">
        <v>1169.5882514085999</v>
      </c>
      <c r="DI240" s="30">
        <f t="shared" si="212"/>
        <v>-1.452699407583235E-7</v>
      </c>
      <c r="DJ240" s="30">
        <f t="shared" si="213"/>
        <v>-1.4522296120941939E-7</v>
      </c>
      <c r="DK240" s="30">
        <f t="shared" si="214"/>
        <v>-1.452229612886982E-7</v>
      </c>
      <c r="DL240" s="30">
        <f t="shared" si="215"/>
        <v>-1.4522296128869775E-7</v>
      </c>
      <c r="DN240" s="36">
        <v>6.046E-8</v>
      </c>
      <c r="DO240" s="36">
        <v>4.6673326319599999</v>
      </c>
      <c r="DP240" s="36">
        <v>543.02428721889999</v>
      </c>
      <c r="DQ240" s="30">
        <f t="shared" si="216"/>
        <v>-5.1749919861685252E-9</v>
      </c>
      <c r="DR240" s="30">
        <f t="shared" si="217"/>
        <v>-5.1700972295570944E-9</v>
      </c>
      <c r="DS240" s="30">
        <f t="shared" si="218"/>
        <v>-5.1700972378167418E-9</v>
      </c>
      <c r="DT240" s="30">
        <f t="shared" si="219"/>
        <v>-5.1700972378167145E-9</v>
      </c>
      <c r="DV240" s="36">
        <v>1.6829999999999999E-8</v>
      </c>
      <c r="DW240" s="36">
        <v>3.4353467147500001</v>
      </c>
      <c r="DX240" s="36">
        <v>2428.0421830342002</v>
      </c>
      <c r="DY240" s="30">
        <f t="shared" si="220"/>
        <v>-1.3868195653941647E-8</v>
      </c>
      <c r="DZ240" s="30">
        <f t="shared" si="221"/>
        <v>-1.3864730324874599E-8</v>
      </c>
      <c r="EA240" s="30">
        <f t="shared" si="222"/>
        <v>-1.3864730330723687E-8</v>
      </c>
      <c r="EB240" s="30">
        <f t="shared" si="223"/>
        <v>-1.3864730330723671E-8</v>
      </c>
      <c r="ED240" s="36"/>
      <c r="EE240" s="36"/>
      <c r="EF240" s="36"/>
      <c r="EL240" s="36"/>
      <c r="EM240" s="36"/>
      <c r="EN240" s="36"/>
      <c r="ET240" s="36"/>
      <c r="EU240" s="36"/>
      <c r="EV240" s="36"/>
    </row>
    <row r="241" spans="14:152" s="30" customFormat="1" ht="12.75">
      <c r="N241" s="36">
        <v>1.0142E-7</v>
      </c>
      <c r="O241" s="36">
        <v>3.9362062448800001</v>
      </c>
      <c r="P241" s="36">
        <v>207.88246946660001</v>
      </c>
      <c r="Q241" s="30">
        <f t="shared" si="192"/>
        <v>-9.4989710380562783E-8</v>
      </c>
      <c r="R241" s="30">
        <f t="shared" si="193"/>
        <v>-9.4988604847866332E-8</v>
      </c>
      <c r="S241" s="30">
        <f t="shared" si="194"/>
        <v>-9.4988604849731922E-8</v>
      </c>
      <c r="T241" s="30">
        <f t="shared" si="195"/>
        <v>-9.4988604849731922E-8</v>
      </c>
      <c r="V241" s="36">
        <v>1.5980000000000001E-8</v>
      </c>
      <c r="W241" s="36">
        <v>1.7180646530000001</v>
      </c>
      <c r="X241" s="36">
        <v>129.91947716160001</v>
      </c>
      <c r="Y241" s="30">
        <f t="shared" si="196"/>
        <v>8.6647121350998585E-9</v>
      </c>
      <c r="Z241" s="30">
        <f t="shared" si="197"/>
        <v>8.6649731636736734E-9</v>
      </c>
      <c r="AA241" s="30">
        <f t="shared" si="198"/>
        <v>8.6649731632332064E-9</v>
      </c>
      <c r="AB241" s="30">
        <f t="shared" si="199"/>
        <v>8.664973163233208E-9</v>
      </c>
      <c r="AD241" s="36">
        <v>3.0600000000000002E-9</v>
      </c>
      <c r="AE241" s="36">
        <v>0.36127922606000001</v>
      </c>
      <c r="AF241" s="36">
        <v>824.74219374879999</v>
      </c>
      <c r="AG241" s="30">
        <f t="shared" si="200"/>
        <v>-1.4692568740344139E-9</v>
      </c>
      <c r="AH241" s="30">
        <f t="shared" si="201"/>
        <v>-1.468925601591656E-9</v>
      </c>
      <c r="AI241" s="30">
        <f t="shared" si="202"/>
        <v>-1.4689256021506773E-9</v>
      </c>
      <c r="AJ241" s="30">
        <f t="shared" si="203"/>
        <v>-1.468925602150675E-9</v>
      </c>
      <c r="AL241" s="36"/>
      <c r="AM241" s="36"/>
      <c r="AN241" s="36"/>
      <c r="AT241" s="36"/>
      <c r="AU241" s="36"/>
      <c r="AV241" s="36"/>
      <c r="BB241" s="36"/>
      <c r="BC241" s="36"/>
      <c r="BD241" s="36"/>
      <c r="BJ241" s="36">
        <v>7.9599999999999998E-9</v>
      </c>
      <c r="BK241" s="36">
        <v>4.8762391463799997</v>
      </c>
      <c r="BL241" s="36">
        <v>342.25536475310003</v>
      </c>
      <c r="BM241" s="30">
        <f t="shared" si="204"/>
        <v>-7.8544720430976819E-9</v>
      </c>
      <c r="BN241" s="30">
        <f t="shared" si="205"/>
        <v>-7.85440587206474E-9</v>
      </c>
      <c r="BO241" s="30">
        <f t="shared" si="206"/>
        <v>-7.8544058721764176E-9</v>
      </c>
      <c r="BP241" s="30">
        <f t="shared" si="207"/>
        <v>-7.8544058721764176E-9</v>
      </c>
      <c r="BR241" s="36">
        <v>9.5000000000000003E-10</v>
      </c>
      <c r="BS241" s="36">
        <v>1.6692552490599999</v>
      </c>
      <c r="BT241" s="36">
        <v>213.18722085339999</v>
      </c>
      <c r="BU241" s="30">
        <f t="shared" si="208"/>
        <v>8.3945450053015424E-10</v>
      </c>
      <c r="BV241" s="30">
        <f t="shared" si="209"/>
        <v>8.3946868842242259E-10</v>
      </c>
      <c r="BW241" s="30">
        <f t="shared" si="210"/>
        <v>8.3946868839848202E-10</v>
      </c>
      <c r="BX241" s="30">
        <f t="shared" si="211"/>
        <v>8.3946868839848213E-10</v>
      </c>
      <c r="BZ241" s="36"/>
      <c r="CA241" s="36"/>
      <c r="CB241" s="36"/>
      <c r="CH241" s="36"/>
      <c r="CI241" s="36"/>
      <c r="CJ241" s="36"/>
      <c r="CP241" s="36"/>
      <c r="CQ241" s="36"/>
      <c r="CR241" s="36"/>
      <c r="CX241" s="36"/>
      <c r="CY241" s="36"/>
      <c r="CZ241" s="36"/>
      <c r="DF241" s="36">
        <v>3.4827999999999999E-7</v>
      </c>
      <c r="DG241" s="36">
        <v>5.9632455313100001</v>
      </c>
      <c r="DH241" s="36">
        <v>217.96496188399999</v>
      </c>
      <c r="DI241" s="30">
        <f t="shared" si="212"/>
        <v>1.4739650643062787E-8</v>
      </c>
      <c r="DJ241" s="30">
        <f t="shared" si="213"/>
        <v>1.4728301445187004E-8</v>
      </c>
      <c r="DK241" s="30">
        <f t="shared" si="214"/>
        <v>1.4728301464338098E-8</v>
      </c>
      <c r="DL241" s="30">
        <f t="shared" si="215"/>
        <v>1.4728301464338098E-8</v>
      </c>
      <c r="DN241" s="36">
        <v>6.3650000000000004E-8</v>
      </c>
      <c r="DO241" s="36">
        <v>2.1200081187299999</v>
      </c>
      <c r="DP241" s="36">
        <v>274.06604832480002</v>
      </c>
      <c r="DQ241" s="30">
        <f t="shared" si="216"/>
        <v>5.251719227897062E-8</v>
      </c>
      <c r="DR241" s="30">
        <f t="shared" si="217"/>
        <v>5.2518667052244335E-8</v>
      </c>
      <c r="DS241" s="30">
        <f t="shared" si="218"/>
        <v>5.2518667049755812E-8</v>
      </c>
      <c r="DT241" s="30">
        <f t="shared" si="219"/>
        <v>5.2518667049755819E-8</v>
      </c>
      <c r="DV241" s="36">
        <v>1.5419999999999998E-8</v>
      </c>
      <c r="DW241" s="36">
        <v>5.51223038941</v>
      </c>
      <c r="DX241" s="36">
        <v>204.70107572890001</v>
      </c>
      <c r="DY241" s="30">
        <f t="shared" si="220"/>
        <v>-5.0716396385682142E-9</v>
      </c>
      <c r="DZ241" s="30">
        <f t="shared" si="221"/>
        <v>-5.0720856858124304E-9</v>
      </c>
      <c r="EA241" s="30">
        <f t="shared" si="222"/>
        <v>-5.072085685059759E-9</v>
      </c>
      <c r="EB241" s="30">
        <f t="shared" si="223"/>
        <v>-5.072085685059759E-9</v>
      </c>
      <c r="ED241" s="36"/>
      <c r="EE241" s="36"/>
      <c r="EF241" s="36"/>
      <c r="EL241" s="36"/>
      <c r="EM241" s="36"/>
      <c r="EN241" s="36"/>
      <c r="ET241" s="36"/>
      <c r="EU241" s="36"/>
      <c r="EV241" s="36"/>
    </row>
    <row r="242" spans="14:152" s="30" customFormat="1" ht="12.75">
      <c r="N242" s="36">
        <v>9.1469999999999998E-8</v>
      </c>
      <c r="O242" s="36">
        <v>4.2803283524199998</v>
      </c>
      <c r="P242" s="36">
        <v>312.4597163935</v>
      </c>
      <c r="Q242" s="30">
        <f t="shared" si="192"/>
        <v>-7.5816306082923434E-8</v>
      </c>
      <c r="R242" s="30">
        <f t="shared" si="193"/>
        <v>-7.5813913391923847E-8</v>
      </c>
      <c r="S242" s="30">
        <f t="shared" si="194"/>
        <v>-7.5813913395961521E-8</v>
      </c>
      <c r="T242" s="30">
        <f t="shared" si="195"/>
        <v>-7.5813913395961494E-8</v>
      </c>
      <c r="V242" s="36">
        <v>1.967E-8</v>
      </c>
      <c r="W242" s="36">
        <v>1.25160413795</v>
      </c>
      <c r="X242" s="36">
        <v>621.73803904930003</v>
      </c>
      <c r="Y242" s="30">
        <f t="shared" si="196"/>
        <v>-1.1506813072870062E-8</v>
      </c>
      <c r="Z242" s="30">
        <f t="shared" si="197"/>
        <v>-1.1508297221932886E-8</v>
      </c>
      <c r="AA242" s="30">
        <f t="shared" si="198"/>
        <v>-1.1508297219428557E-8</v>
      </c>
      <c r="AB242" s="30">
        <f t="shared" si="199"/>
        <v>-1.1508297219428557E-8</v>
      </c>
      <c r="AD242" s="36">
        <v>2.5300000000000002E-9</v>
      </c>
      <c r="AE242" s="36">
        <v>1.8013075645800001</v>
      </c>
      <c r="AF242" s="36">
        <v>5643.1785636774002</v>
      </c>
      <c r="AG242" s="30">
        <f t="shared" si="200"/>
        <v>-8.8514737809090716E-10</v>
      </c>
      <c r="AH242" s="30">
        <f t="shared" si="201"/>
        <v>-8.8314567637325843E-10</v>
      </c>
      <c r="AI242" s="30">
        <f t="shared" si="202"/>
        <v>-8.8314567975154284E-10</v>
      </c>
      <c r="AJ242" s="30">
        <f t="shared" si="203"/>
        <v>-8.8314567975153457E-10</v>
      </c>
      <c r="AL242" s="36"/>
      <c r="AM242" s="36"/>
      <c r="AN242" s="36"/>
      <c r="AT242" s="36"/>
      <c r="AU242" s="36"/>
      <c r="AV242" s="36"/>
      <c r="BB242" s="36"/>
      <c r="BC242" s="36"/>
      <c r="BD242" s="36"/>
      <c r="BJ242" s="36">
        <v>7.0299999999999999E-9</v>
      </c>
      <c r="BK242" s="36">
        <v>0.35096991676</v>
      </c>
      <c r="BL242" s="36">
        <v>220.46082654860001</v>
      </c>
      <c r="BM242" s="30">
        <f t="shared" si="204"/>
        <v>4.5256508516357181E-9</v>
      </c>
      <c r="BN242" s="30">
        <f t="shared" si="205"/>
        <v>4.5254733832384856E-9</v>
      </c>
      <c r="BO242" s="30">
        <f t="shared" si="206"/>
        <v>4.525473383537958E-9</v>
      </c>
      <c r="BP242" s="30">
        <f t="shared" si="207"/>
        <v>4.5254733835379564E-9</v>
      </c>
      <c r="BR242" s="36">
        <v>1.03E-9</v>
      </c>
      <c r="BS242" s="36">
        <v>1.8805895717300001</v>
      </c>
      <c r="BT242" s="36">
        <v>99.160620955499994</v>
      </c>
      <c r="BU242" s="30">
        <f t="shared" si="208"/>
        <v>2.4484376589626356E-10</v>
      </c>
      <c r="BV242" s="30">
        <f t="shared" si="209"/>
        <v>2.4485861102261959E-10</v>
      </c>
      <c r="BW242" s="30">
        <f t="shared" si="210"/>
        <v>2.4485861099756936E-10</v>
      </c>
      <c r="BX242" s="30">
        <f t="shared" si="211"/>
        <v>2.4485861099756936E-10</v>
      </c>
      <c r="BZ242" s="36"/>
      <c r="CA242" s="36"/>
      <c r="CB242" s="36"/>
      <c r="CH242" s="36"/>
      <c r="CI242" s="36"/>
      <c r="CJ242" s="36"/>
      <c r="CP242" s="36"/>
      <c r="CQ242" s="36"/>
      <c r="CR242" s="36"/>
      <c r="CX242" s="36"/>
      <c r="CY242" s="36"/>
      <c r="CZ242" s="36"/>
      <c r="DF242" s="36">
        <v>3.8481000000000002E-7</v>
      </c>
      <c r="DG242" s="36">
        <v>4.4370755196399996</v>
      </c>
      <c r="DH242" s="36">
        <v>160.60889739850001</v>
      </c>
      <c r="DI242" s="30">
        <f t="shared" si="212"/>
        <v>-3.5368356703240515E-7</v>
      </c>
      <c r="DJ242" s="30">
        <f t="shared" si="213"/>
        <v>-3.5368721066339332E-7</v>
      </c>
      <c r="DK242" s="30">
        <f t="shared" si="214"/>
        <v>-3.5368721065724508E-7</v>
      </c>
      <c r="DL242" s="30">
        <f t="shared" si="215"/>
        <v>-3.5368721065724508E-7</v>
      </c>
      <c r="DN242" s="36">
        <v>6.4809999999999996E-8</v>
      </c>
      <c r="DO242" s="36">
        <v>5.3103292360800003</v>
      </c>
      <c r="DP242" s="36">
        <v>6076.8903015542001</v>
      </c>
      <c r="DQ242" s="30">
        <f t="shared" si="216"/>
        <v>-6.4424680890217559E-8</v>
      </c>
      <c r="DR242" s="30">
        <f t="shared" si="217"/>
        <v>-6.4418237431389738E-8</v>
      </c>
      <c r="DS242" s="30">
        <f t="shared" si="218"/>
        <v>-6.4418237442307649E-8</v>
      </c>
      <c r="DT242" s="30">
        <f t="shared" si="219"/>
        <v>-6.4418237442307609E-8</v>
      </c>
      <c r="DV242" s="36">
        <v>1.42E-8</v>
      </c>
      <c r="DW242" s="36">
        <v>2.0733935636399998</v>
      </c>
      <c r="DX242" s="36">
        <v>198.32124191099999</v>
      </c>
      <c r="DY242" s="30">
        <f t="shared" si="220"/>
        <v>7.9828377746475667E-9</v>
      </c>
      <c r="DZ242" s="30">
        <f t="shared" si="221"/>
        <v>7.9831862791792213E-9</v>
      </c>
      <c r="EA242" s="30">
        <f t="shared" si="222"/>
        <v>7.9831862785911456E-9</v>
      </c>
      <c r="EB242" s="30">
        <f t="shared" si="223"/>
        <v>7.9831862785911489E-9</v>
      </c>
      <c r="ED242" s="36"/>
      <c r="EE242" s="36"/>
      <c r="EF242" s="36"/>
      <c r="EL242" s="36"/>
      <c r="EM242" s="36"/>
      <c r="EN242" s="36"/>
      <c r="ET242" s="36"/>
      <c r="EU242" s="36"/>
      <c r="EV242" s="36"/>
    </row>
    <row r="243" spans="14:152" s="30" customFormat="1" ht="12.75">
      <c r="N243" s="36">
        <v>8.0879999999999994E-8</v>
      </c>
      <c r="O243" s="36">
        <v>0.81225752596</v>
      </c>
      <c r="P243" s="36">
        <v>264.50482076920002</v>
      </c>
      <c r="Q243" s="30">
        <f t="shared" si="192"/>
        <v>6.4175757686931515E-8</v>
      </c>
      <c r="R243" s="30">
        <f t="shared" si="193"/>
        <v>6.4173809347596498E-8</v>
      </c>
      <c r="S243" s="30">
        <f t="shared" si="194"/>
        <v>6.4173809350884283E-8</v>
      </c>
      <c r="T243" s="30">
        <f t="shared" si="195"/>
        <v>6.4173809350884283E-8</v>
      </c>
      <c r="V243" s="36">
        <v>1.702E-8</v>
      </c>
      <c r="W243" s="36">
        <v>1.910761028</v>
      </c>
      <c r="X243" s="36">
        <v>278.51946644970002</v>
      </c>
      <c r="Y243" s="30">
        <f t="shared" si="196"/>
        <v>1.5889719555520102E-8</v>
      </c>
      <c r="Z243" s="30">
        <f t="shared" si="197"/>
        <v>1.5889973726579201E-8</v>
      </c>
      <c r="AA243" s="30">
        <f t="shared" si="198"/>
        <v>1.5889973726150324E-8</v>
      </c>
      <c r="AB243" s="30">
        <f t="shared" si="199"/>
        <v>1.5889973726150328E-8</v>
      </c>
      <c r="AD243" s="36">
        <v>3.3700000000000001E-9</v>
      </c>
      <c r="AE243" s="36">
        <v>4.9776446219899997</v>
      </c>
      <c r="AF243" s="36">
        <v>175.1660598002</v>
      </c>
      <c r="AG243" s="30">
        <f t="shared" si="200"/>
        <v>-2.1863507172364925E-9</v>
      </c>
      <c r="AH243" s="30">
        <f t="shared" si="201"/>
        <v>-2.1864179359782606E-9</v>
      </c>
      <c r="AI243" s="30">
        <f t="shared" si="202"/>
        <v>-2.1864179358648334E-9</v>
      </c>
      <c r="AJ243" s="30">
        <f t="shared" si="203"/>
        <v>-2.1864179358648355E-9</v>
      </c>
      <c r="AL243" s="36"/>
      <c r="AM243" s="36"/>
      <c r="AN243" s="36"/>
      <c r="AT243" s="36"/>
      <c r="AU243" s="36"/>
      <c r="AV243" s="36"/>
      <c r="BB243" s="36"/>
      <c r="BC243" s="36"/>
      <c r="BD243" s="36"/>
      <c r="BJ243" s="36">
        <v>8.3500000000000003E-9</v>
      </c>
      <c r="BK243" s="36">
        <v>3.1949282563999999</v>
      </c>
      <c r="BL243" s="36">
        <v>1574.8458012822</v>
      </c>
      <c r="BM243" s="30">
        <f t="shared" si="204"/>
        <v>6.1308117787084438E-9</v>
      </c>
      <c r="BN243" s="30">
        <f t="shared" si="205"/>
        <v>6.1321474978087189E-9</v>
      </c>
      <c r="BO243" s="30">
        <f t="shared" si="206"/>
        <v>6.1321474955550637E-9</v>
      </c>
      <c r="BP243" s="30">
        <f t="shared" si="207"/>
        <v>6.1321474955550736E-9</v>
      </c>
      <c r="BR243" s="36">
        <v>1.19E-9</v>
      </c>
      <c r="BS243" s="36">
        <v>3.6278570550899998</v>
      </c>
      <c r="BT243" s="36">
        <v>248.7238180901</v>
      </c>
      <c r="BU243" s="30">
        <f t="shared" si="208"/>
        <v>-7.4640542996703336E-10</v>
      </c>
      <c r="BV243" s="30">
        <f t="shared" si="209"/>
        <v>-7.4637093513247557E-10</v>
      </c>
      <c r="BW243" s="30">
        <f t="shared" si="210"/>
        <v>-7.4637093519068437E-10</v>
      </c>
      <c r="BX243" s="30">
        <f t="shared" si="211"/>
        <v>-7.4637093519068437E-10</v>
      </c>
      <c r="BZ243" s="36"/>
      <c r="CA243" s="36"/>
      <c r="CB243" s="36"/>
      <c r="CH243" s="36"/>
      <c r="CI243" s="36"/>
      <c r="CJ243" s="36"/>
      <c r="CP243" s="36"/>
      <c r="CQ243" s="36"/>
      <c r="CR243" s="36"/>
      <c r="CX243" s="36"/>
      <c r="CY243" s="36"/>
      <c r="CZ243" s="36"/>
      <c r="DF243" s="36">
        <v>3.5998000000000002E-7</v>
      </c>
      <c r="DG243" s="36">
        <v>3.8326238155599999</v>
      </c>
      <c r="DH243" s="36">
        <v>56.622351302600002</v>
      </c>
      <c r="DI243" s="30">
        <f t="shared" si="212"/>
        <v>-3.3468857620458187E-7</v>
      </c>
      <c r="DJ243" s="30">
        <f t="shared" si="213"/>
        <v>-3.3468969925084199E-7</v>
      </c>
      <c r="DK243" s="30">
        <f t="shared" si="214"/>
        <v>-3.3468969924894696E-7</v>
      </c>
      <c r="DL243" s="30">
        <f t="shared" si="215"/>
        <v>-3.3468969924894696E-7</v>
      </c>
      <c r="DN243" s="36">
        <v>5.9349999999999999E-8</v>
      </c>
      <c r="DO243" s="36">
        <v>6.1680811916299998</v>
      </c>
      <c r="DP243" s="36">
        <v>650.9429865779</v>
      </c>
      <c r="DQ243" s="30">
        <f t="shared" si="216"/>
        <v>-4.9555655508427811E-8</v>
      </c>
      <c r="DR243" s="30">
        <f t="shared" si="217"/>
        <v>-4.9552474045452613E-8</v>
      </c>
      <c r="DS243" s="30">
        <f t="shared" si="218"/>
        <v>-4.9552474050821538E-8</v>
      </c>
      <c r="DT243" s="30">
        <f t="shared" si="219"/>
        <v>-4.9552474050821525E-8</v>
      </c>
      <c r="DV243" s="36">
        <v>1.4440000000000001E-8</v>
      </c>
      <c r="DW243" s="36">
        <v>5.5603245484899997</v>
      </c>
      <c r="DX243" s="36">
        <v>128.36556848410001</v>
      </c>
      <c r="DY243" s="30">
        <f t="shared" si="220"/>
        <v>1.9607002935647629E-9</v>
      </c>
      <c r="DZ243" s="30">
        <f t="shared" si="221"/>
        <v>1.9604254950702164E-9</v>
      </c>
      <c r="EA243" s="30">
        <f t="shared" si="222"/>
        <v>1.9604254955339165E-9</v>
      </c>
      <c r="EB243" s="30">
        <f t="shared" si="223"/>
        <v>1.9604254955339165E-9</v>
      </c>
      <c r="ED243" s="36"/>
      <c r="EE243" s="36"/>
      <c r="EF243" s="36"/>
      <c r="EL243" s="36"/>
      <c r="EM243" s="36"/>
      <c r="EN243" s="36"/>
      <c r="ET243" s="36"/>
      <c r="EU243" s="36"/>
      <c r="EV243" s="36"/>
    </row>
    <row r="244" spans="14:152" s="30" customFormat="1" ht="12.75">
      <c r="N244" s="36">
        <v>9.2410000000000005E-8</v>
      </c>
      <c r="O244" s="36">
        <v>4.2640265077899997</v>
      </c>
      <c r="P244" s="36">
        <v>20.606927819500001</v>
      </c>
      <c r="Q244" s="30">
        <f t="shared" si="192"/>
        <v>-4.9291809047523463E-8</v>
      </c>
      <c r="R244" s="30">
        <f t="shared" si="193"/>
        <v>-4.9292050076754981E-8</v>
      </c>
      <c r="S244" s="30">
        <f t="shared" si="194"/>
        <v>-4.9292050076348292E-8</v>
      </c>
      <c r="T244" s="30">
        <f t="shared" si="195"/>
        <v>-4.9292050076348292E-8</v>
      </c>
      <c r="V244" s="36">
        <v>1.569E-8</v>
      </c>
      <c r="W244" s="36">
        <v>0.16491194947000001</v>
      </c>
      <c r="X244" s="36">
        <v>643.07868005169996</v>
      </c>
      <c r="Y244" s="30">
        <f t="shared" si="196"/>
        <v>-1.5166314695328154E-8</v>
      </c>
      <c r="Z244" s="30">
        <f t="shared" si="197"/>
        <v>-1.5165927803918098E-8</v>
      </c>
      <c r="AA244" s="30">
        <f t="shared" si="198"/>
        <v>-1.5165927804571075E-8</v>
      </c>
      <c r="AB244" s="30">
        <f t="shared" si="199"/>
        <v>-1.5165927804571071E-8</v>
      </c>
      <c r="AD244" s="36">
        <v>2.7299999999999999E-9</v>
      </c>
      <c r="AE244" s="36">
        <v>0.66599369335000003</v>
      </c>
      <c r="AF244" s="36">
        <v>2008.557539159</v>
      </c>
      <c r="AG244" s="30">
        <f t="shared" si="200"/>
        <v>-1.3682503095576559E-9</v>
      </c>
      <c r="AH244" s="30">
        <f t="shared" si="201"/>
        <v>-1.3675402269461669E-9</v>
      </c>
      <c r="AI244" s="30">
        <f t="shared" si="202"/>
        <v>-1.3675402281444931E-9</v>
      </c>
      <c r="AJ244" s="30">
        <f t="shared" si="203"/>
        <v>-1.3675402281444887E-9</v>
      </c>
      <c r="AL244" s="36"/>
      <c r="AM244" s="36"/>
      <c r="AN244" s="36"/>
      <c r="AT244" s="36"/>
      <c r="AU244" s="36"/>
      <c r="AV244" s="36"/>
      <c r="BB244" s="36"/>
      <c r="BC244" s="36"/>
      <c r="BD244" s="36"/>
      <c r="BJ244" s="36">
        <v>8.2399999999999997E-9</v>
      </c>
      <c r="BK244" s="36">
        <v>8.8136659249999999E-2</v>
      </c>
      <c r="BL244" s="36">
        <v>216.00740842370001</v>
      </c>
      <c r="BM244" s="30">
        <f t="shared" si="204"/>
        <v>3.6674632428713098E-9</v>
      </c>
      <c r="BN244" s="30">
        <f t="shared" si="205"/>
        <v>3.6672247368829532E-9</v>
      </c>
      <c r="BO244" s="30">
        <f t="shared" si="206"/>
        <v>3.6672247372854225E-9</v>
      </c>
      <c r="BP244" s="30">
        <f t="shared" si="207"/>
        <v>3.6672247372854208E-9</v>
      </c>
      <c r="BR244" s="36">
        <v>8.9999999999999999E-10</v>
      </c>
      <c r="BS244" s="36">
        <v>4.6302999922800003</v>
      </c>
      <c r="BT244" s="36">
        <v>228.276948965</v>
      </c>
      <c r="BU244" s="30">
        <f t="shared" si="208"/>
        <v>-8.7771271508752466E-10</v>
      </c>
      <c r="BV244" s="30">
        <f t="shared" si="209"/>
        <v>-8.777195138152304E-10</v>
      </c>
      <c r="BW244" s="30">
        <f t="shared" si="210"/>
        <v>-8.7771951380375886E-10</v>
      </c>
      <c r="BX244" s="30">
        <f t="shared" si="211"/>
        <v>-8.7771951380375886E-10</v>
      </c>
      <c r="BZ244" s="36"/>
      <c r="CA244" s="36"/>
      <c r="CB244" s="36"/>
      <c r="CH244" s="36"/>
      <c r="CI244" s="36"/>
      <c r="CJ244" s="36"/>
      <c r="CP244" s="36"/>
      <c r="CQ244" s="36"/>
      <c r="CR244" s="36"/>
      <c r="CX244" s="36"/>
      <c r="CY244" s="36"/>
      <c r="CZ244" s="36"/>
      <c r="DF244" s="36">
        <v>3.1040999999999999E-7</v>
      </c>
      <c r="DG244" s="36">
        <v>4.89914223233</v>
      </c>
      <c r="DH244" s="36">
        <v>144.14657116320001</v>
      </c>
      <c r="DI244" s="30">
        <f t="shared" si="212"/>
        <v>-1.7845369473020571E-7</v>
      </c>
      <c r="DJ244" s="30">
        <f t="shared" si="213"/>
        <v>-1.7845917306938361E-7</v>
      </c>
      <c r="DK244" s="30">
        <f t="shared" si="214"/>
        <v>-1.784591730601393E-7</v>
      </c>
      <c r="DL244" s="30">
        <f t="shared" si="215"/>
        <v>-1.784591730601393E-7</v>
      </c>
      <c r="DN244" s="36">
        <v>5.7520000000000002E-8</v>
      </c>
      <c r="DO244" s="36">
        <v>3.5577384090300002</v>
      </c>
      <c r="DP244" s="36">
        <v>1073.6090241908</v>
      </c>
      <c r="DQ244" s="30">
        <f t="shared" si="216"/>
        <v>-4.2218734096787957E-8</v>
      </c>
      <c r="DR244" s="30">
        <f t="shared" si="217"/>
        <v>-4.2225009519447589E-8</v>
      </c>
      <c r="DS244" s="30">
        <f t="shared" si="218"/>
        <v>-4.2225009508859082E-8</v>
      </c>
      <c r="DT244" s="30">
        <f t="shared" si="219"/>
        <v>-4.2225009508859148E-8</v>
      </c>
      <c r="DV244" s="36">
        <v>1.4759999999999999E-8</v>
      </c>
      <c r="DW244" s="36">
        <v>6.1278225736799996</v>
      </c>
      <c r="DX244" s="36">
        <v>212.77783057619999</v>
      </c>
      <c r="DY244" s="30">
        <f t="shared" si="220"/>
        <v>3.4463988971833918E-9</v>
      </c>
      <c r="DZ244" s="30">
        <f t="shared" si="221"/>
        <v>3.4459419358845396E-9</v>
      </c>
      <c r="EA244" s="30">
        <f t="shared" si="222"/>
        <v>3.4459419366556324E-9</v>
      </c>
      <c r="EB244" s="30">
        <f t="shared" si="223"/>
        <v>3.4459419366556324E-9</v>
      </c>
      <c r="ED244" s="36"/>
      <c r="EE244" s="36"/>
      <c r="EF244" s="36"/>
      <c r="EL244" s="36"/>
      <c r="EM244" s="36"/>
      <c r="EN244" s="36"/>
      <c r="ET244" s="36"/>
      <c r="EU244" s="36"/>
      <c r="EV244" s="36"/>
    </row>
    <row r="245" spans="14:152" s="30" customFormat="1" ht="12.75">
      <c r="N245" s="36">
        <v>9.6139999999999999E-8</v>
      </c>
      <c r="O245" s="36">
        <v>0.64291347187000003</v>
      </c>
      <c r="P245" s="36">
        <v>218.9281697305</v>
      </c>
      <c r="Q245" s="30">
        <f t="shared" si="192"/>
        <v>8.0891050260084817E-8</v>
      </c>
      <c r="R245" s="30">
        <f t="shared" si="193"/>
        <v>8.0889348115936519E-8</v>
      </c>
      <c r="S245" s="30">
        <f t="shared" si="194"/>
        <v>8.088934811880886E-8</v>
      </c>
      <c r="T245" s="30">
        <f t="shared" si="195"/>
        <v>8.0889348118808847E-8</v>
      </c>
      <c r="V245" s="36">
        <v>1.9890000000000001E-8</v>
      </c>
      <c r="W245" s="36">
        <v>5.2879923099199999</v>
      </c>
      <c r="X245" s="36">
        <v>508.35032409220003</v>
      </c>
      <c r="Y245" s="30">
        <f t="shared" si="196"/>
        <v>-1.5563177737093843E-8</v>
      </c>
      <c r="Z245" s="30">
        <f t="shared" si="197"/>
        <v>-1.5562235554889913E-8</v>
      </c>
      <c r="AA245" s="30">
        <f t="shared" si="198"/>
        <v>-1.5562235556479867E-8</v>
      </c>
      <c r="AB245" s="30">
        <f t="shared" si="199"/>
        <v>-1.5562235556479864E-8</v>
      </c>
      <c r="AD245" s="36">
        <v>2.2699999999999998E-9</v>
      </c>
      <c r="AE245" s="36">
        <v>4.8728535638299997</v>
      </c>
      <c r="AF245" s="36">
        <v>661.23792731640003</v>
      </c>
      <c r="AG245" s="30">
        <f t="shared" si="200"/>
        <v>8.0863069572560968E-10</v>
      </c>
      <c r="AH245" s="30">
        <f t="shared" si="201"/>
        <v>8.088405642347685E-10</v>
      </c>
      <c r="AI245" s="30">
        <f t="shared" si="202"/>
        <v>8.0884056388063407E-10</v>
      </c>
      <c r="AJ245" s="30">
        <f t="shared" si="203"/>
        <v>8.0884056388063511E-10</v>
      </c>
      <c r="AL245" s="36"/>
      <c r="AM245" s="36"/>
      <c r="AN245" s="36"/>
      <c r="AT245" s="36"/>
      <c r="AU245" s="36"/>
      <c r="AV245" s="36"/>
      <c r="BB245" s="36"/>
      <c r="BC245" s="36"/>
      <c r="BD245" s="36"/>
      <c r="BJ245" s="36">
        <v>6.5300000000000004E-9</v>
      </c>
      <c r="BK245" s="36">
        <v>4.1959963539</v>
      </c>
      <c r="BL245" s="36">
        <v>247.23934538180001</v>
      </c>
      <c r="BM245" s="30">
        <f t="shared" si="204"/>
        <v>-6.2057950860411538E-9</v>
      </c>
      <c r="BN245" s="30">
        <f t="shared" si="205"/>
        <v>-6.2057199057726266E-9</v>
      </c>
      <c r="BO245" s="30">
        <f t="shared" si="206"/>
        <v>-6.2057199058994963E-9</v>
      </c>
      <c r="BP245" s="30">
        <f t="shared" si="207"/>
        <v>-6.2057199058994963E-9</v>
      </c>
      <c r="BR245" s="36">
        <v>9.2000000000000003E-10</v>
      </c>
      <c r="BS245" s="36">
        <v>5.4870011914400001</v>
      </c>
      <c r="BT245" s="36">
        <v>767.3690829208</v>
      </c>
      <c r="BU245" s="30">
        <f t="shared" si="208"/>
        <v>3.0553196830665791E-10</v>
      </c>
      <c r="BV245" s="30">
        <f t="shared" si="209"/>
        <v>3.0563161121884256E-10</v>
      </c>
      <c r="BW245" s="30">
        <f t="shared" si="210"/>
        <v>3.0563161105070461E-10</v>
      </c>
      <c r="BX245" s="30">
        <f t="shared" si="211"/>
        <v>3.0563161105070538E-10</v>
      </c>
      <c r="BZ245" s="36"/>
      <c r="CA245" s="36"/>
      <c r="CB245" s="36"/>
      <c r="CH245" s="36"/>
      <c r="CI245" s="36"/>
      <c r="CJ245" s="36"/>
      <c r="CP245" s="36"/>
      <c r="CQ245" s="36"/>
      <c r="CR245" s="36"/>
      <c r="CX245" s="36"/>
      <c r="CY245" s="36"/>
      <c r="CZ245" s="36"/>
      <c r="DF245" s="36">
        <v>3.2342000000000002E-7</v>
      </c>
      <c r="DG245" s="36">
        <v>3.5819101880400002</v>
      </c>
      <c r="DH245" s="36">
        <v>231.45834270270001</v>
      </c>
      <c r="DI245" s="30">
        <f t="shared" si="212"/>
        <v>-2.1514249562991196E-7</v>
      </c>
      <c r="DJ245" s="30">
        <f t="shared" si="213"/>
        <v>-2.1513413179143804E-7</v>
      </c>
      <c r="DK245" s="30">
        <f t="shared" si="214"/>
        <v>-2.1513413180555173E-7</v>
      </c>
      <c r="DL245" s="30">
        <f t="shared" si="215"/>
        <v>-2.1513413180555173E-7</v>
      </c>
      <c r="DN245" s="36">
        <v>6.4379999999999998E-8</v>
      </c>
      <c r="DO245" s="36">
        <v>0.44934410249000001</v>
      </c>
      <c r="DP245" s="36">
        <v>10007.099997773799</v>
      </c>
      <c r="DQ245" s="30">
        <f t="shared" si="216"/>
        <v>3.7242878442770863E-9</v>
      </c>
      <c r="DR245" s="30">
        <f t="shared" si="217"/>
        <v>3.8205268752617399E-9</v>
      </c>
      <c r="DS245" s="30">
        <f t="shared" si="218"/>
        <v>3.8205267128709887E-9</v>
      </c>
      <c r="DT245" s="30">
        <f t="shared" si="219"/>
        <v>3.8205267128719027E-9</v>
      </c>
      <c r="DV245" s="36">
        <v>1.474E-8</v>
      </c>
      <c r="DW245" s="36">
        <v>0.33626790633999998</v>
      </c>
      <c r="DX245" s="36">
        <v>213.8203602998</v>
      </c>
      <c r="DY245" s="30">
        <f t="shared" si="220"/>
        <v>9.7361810182177399E-9</v>
      </c>
      <c r="DZ245" s="30">
        <f t="shared" si="221"/>
        <v>9.7358269257259802E-9</v>
      </c>
      <c r="EA245" s="30">
        <f t="shared" si="222"/>
        <v>9.735826926323499E-9</v>
      </c>
      <c r="EB245" s="30">
        <f t="shared" si="223"/>
        <v>9.735826926323499E-9</v>
      </c>
      <c r="ED245" s="36"/>
      <c r="EE245" s="36"/>
      <c r="EF245" s="36"/>
      <c r="EL245" s="36"/>
      <c r="EM245" s="36"/>
      <c r="EN245" s="36"/>
      <c r="ET245" s="36"/>
      <c r="EU245" s="36"/>
      <c r="EV245" s="36"/>
    </row>
    <row r="246" spans="14:152" s="30" customFormat="1" ht="12.75">
      <c r="N246" s="36">
        <v>8.5370000000000003E-8</v>
      </c>
      <c r="O246" s="36">
        <v>0.48756672381999999</v>
      </c>
      <c r="P246" s="36">
        <v>1574.8458012822</v>
      </c>
      <c r="Q246" s="30">
        <f t="shared" si="192"/>
        <v>-3.2480303368702567E-8</v>
      </c>
      <c r="R246" s="30">
        <f t="shared" si="193"/>
        <v>-3.2498907388620469E-8</v>
      </c>
      <c r="S246" s="30">
        <f t="shared" si="194"/>
        <v>-3.2498907357228859E-8</v>
      </c>
      <c r="T246" s="30">
        <f t="shared" si="195"/>
        <v>-3.2498907357228998E-8</v>
      </c>
      <c r="V246" s="36">
        <v>1.52E-8</v>
      </c>
      <c r="W246" s="36">
        <v>0.56950979689000003</v>
      </c>
      <c r="X246" s="36">
        <v>320.32402291969998</v>
      </c>
      <c r="Y246" s="30">
        <f t="shared" si="196"/>
        <v>5.4149247346281346E-9</v>
      </c>
      <c r="Z246" s="30">
        <f t="shared" si="197"/>
        <v>5.4142439568586323E-9</v>
      </c>
      <c r="AA246" s="30">
        <f t="shared" si="198"/>
        <v>5.4142439580074166E-9</v>
      </c>
      <c r="AB246" s="30">
        <f t="shared" si="199"/>
        <v>5.4142439580074133E-9</v>
      </c>
      <c r="AD246" s="36">
        <v>2.4899999999999999E-9</v>
      </c>
      <c r="AE246" s="36">
        <v>3.1420289505799999</v>
      </c>
      <c r="AF246" s="36">
        <v>144.14657116320001</v>
      </c>
      <c r="AG246" s="30">
        <f t="shared" si="200"/>
        <v>-1.7369510365210708E-9</v>
      </c>
      <c r="AH246" s="30">
        <f t="shared" si="201"/>
        <v>-1.7369125531580461E-9</v>
      </c>
      <c r="AI246" s="30">
        <f t="shared" si="202"/>
        <v>-1.7369125532229851E-9</v>
      </c>
      <c r="AJ246" s="30">
        <f t="shared" si="203"/>
        <v>-1.7369125532229851E-9</v>
      </c>
      <c r="AL246" s="36"/>
      <c r="AM246" s="36"/>
      <c r="AN246" s="36"/>
      <c r="AT246" s="36"/>
      <c r="AU246" s="36"/>
      <c r="AV246" s="36"/>
      <c r="BB246" s="36"/>
      <c r="BC246" s="36"/>
      <c r="BD246" s="36"/>
      <c r="BJ246" s="36">
        <v>8.2599999999999992E-9</v>
      </c>
      <c r="BK246" s="36">
        <v>4.6684524092300004</v>
      </c>
      <c r="BL246" s="36">
        <v>427.11945573780002</v>
      </c>
      <c r="BM246" s="30">
        <f t="shared" si="204"/>
        <v>-5.505025280495475E-9</v>
      </c>
      <c r="BN246" s="30">
        <f t="shared" si="205"/>
        <v>-5.5046316869193318E-9</v>
      </c>
      <c r="BO246" s="30">
        <f t="shared" si="206"/>
        <v>-5.5046316875835173E-9</v>
      </c>
      <c r="BP246" s="30">
        <f t="shared" si="207"/>
        <v>-5.5046316875835148E-9</v>
      </c>
      <c r="BR246" s="36">
        <v>8.9000000000000003E-10</v>
      </c>
      <c r="BS246" s="36">
        <v>4.6133193433899997</v>
      </c>
      <c r="BT246" s="36">
        <v>431.26405732199999</v>
      </c>
      <c r="BU246" s="30">
        <f t="shared" si="208"/>
        <v>-5.3957046926664333E-10</v>
      </c>
      <c r="BV246" s="30">
        <f t="shared" si="209"/>
        <v>-5.3952479243150966E-10</v>
      </c>
      <c r="BW246" s="30">
        <f t="shared" si="210"/>
        <v>-5.3952479250858863E-10</v>
      </c>
      <c r="BX246" s="30">
        <f t="shared" si="211"/>
        <v>-5.3952479250858832E-10</v>
      </c>
      <c r="BZ246" s="36"/>
      <c r="CA246" s="36"/>
      <c r="CB246" s="36"/>
      <c r="CH246" s="36"/>
      <c r="CI246" s="36"/>
      <c r="CJ246" s="36"/>
      <c r="CP246" s="36"/>
      <c r="CQ246" s="36"/>
      <c r="CR246" s="36"/>
      <c r="CX246" s="36"/>
      <c r="CY246" s="36"/>
      <c r="CZ246" s="36"/>
      <c r="DF246" s="36">
        <v>2.8837999999999999E-7</v>
      </c>
      <c r="DG246" s="36">
        <v>5.8008103151399997</v>
      </c>
      <c r="DH246" s="36">
        <v>1994.3304451573999</v>
      </c>
      <c r="DI246" s="30">
        <f t="shared" si="212"/>
        <v>1.4938090839638835E-7</v>
      </c>
      <c r="DJ246" s="30">
        <f t="shared" si="213"/>
        <v>1.4945451576000084E-7</v>
      </c>
      <c r="DK246" s="30">
        <f t="shared" si="214"/>
        <v>1.4945451563580389E-7</v>
      </c>
      <c r="DL246" s="30">
        <f t="shared" si="215"/>
        <v>1.4945451563580432E-7</v>
      </c>
      <c r="DN246" s="36">
        <v>6.2830000000000001E-8</v>
      </c>
      <c r="DO246" s="36">
        <v>3.2094225143299999</v>
      </c>
      <c r="DP246" s="36">
        <v>219.44943459230001</v>
      </c>
      <c r="DQ246" s="30">
        <f t="shared" si="216"/>
        <v>-2.5726984464278132E-8</v>
      </c>
      <c r="DR246" s="30">
        <f t="shared" si="217"/>
        <v>-2.5725102147966286E-8</v>
      </c>
      <c r="DS246" s="30">
        <f t="shared" si="218"/>
        <v>-2.5725102151142617E-8</v>
      </c>
      <c r="DT246" s="30">
        <f t="shared" si="219"/>
        <v>-2.57251021511426E-8</v>
      </c>
      <c r="DV246" s="36">
        <v>1.4279999999999999E-8</v>
      </c>
      <c r="DW246" s="36">
        <v>3.25039966249</v>
      </c>
      <c r="DX246" s="36">
        <v>945.99421523210003</v>
      </c>
      <c r="DY246" s="30">
        <f t="shared" si="220"/>
        <v>-5.8741210465387329E-9</v>
      </c>
      <c r="DZ246" s="30">
        <f t="shared" si="221"/>
        <v>-5.8759634597079719E-9</v>
      </c>
      <c r="EA246" s="30">
        <f t="shared" si="222"/>
        <v>-5.8759634565991103E-9</v>
      </c>
      <c r="EB246" s="30">
        <f t="shared" si="223"/>
        <v>-5.8759634565991103E-9</v>
      </c>
      <c r="ED246" s="36"/>
      <c r="EE246" s="36"/>
      <c r="EF246" s="36"/>
      <c r="EL246" s="36"/>
      <c r="EM246" s="36"/>
      <c r="EN246" s="36"/>
      <c r="ET246" s="36"/>
      <c r="EU246" s="36"/>
      <c r="EV246" s="36"/>
    </row>
    <row r="247" spans="14:152" s="30" customFormat="1" ht="12.75">
      <c r="N247" s="36">
        <v>7.9860000000000002E-8</v>
      </c>
      <c r="O247" s="36">
        <v>4.7108879107900004</v>
      </c>
      <c r="P247" s="36">
        <v>333.65734504400001</v>
      </c>
      <c r="Q247" s="30">
        <f t="shared" si="192"/>
        <v>-7.6734591195252586E-8</v>
      </c>
      <c r="R247" s="30">
        <f t="shared" si="193"/>
        <v>-7.6733486559711158E-8</v>
      </c>
      <c r="S247" s="30">
        <f t="shared" si="194"/>
        <v>-7.6733486561575332E-8</v>
      </c>
      <c r="T247" s="30">
        <f t="shared" si="195"/>
        <v>-7.6733486561575319E-8</v>
      </c>
      <c r="V247" s="36">
        <v>1.501E-8</v>
      </c>
      <c r="W247" s="36">
        <v>1.9981589419300001</v>
      </c>
      <c r="X247" s="36">
        <v>1891.2376709388</v>
      </c>
      <c r="Y247" s="30">
        <f t="shared" si="196"/>
        <v>-8.8910794577371758E-9</v>
      </c>
      <c r="Z247" s="30">
        <f t="shared" si="197"/>
        <v>-8.894501505064699E-9</v>
      </c>
      <c r="AA247" s="30">
        <f t="shared" si="198"/>
        <v>-8.8945014992907864E-9</v>
      </c>
      <c r="AB247" s="30">
        <f t="shared" si="199"/>
        <v>-8.8945014992908079E-9</v>
      </c>
      <c r="AD247" s="36">
        <v>2.1999999999999998E-9</v>
      </c>
      <c r="AE247" s="36">
        <v>3.9352660308099998</v>
      </c>
      <c r="AF247" s="36">
        <v>319.5732633943</v>
      </c>
      <c r="AG247" s="30">
        <f t="shared" si="200"/>
        <v>-1.2286927558503609E-9</v>
      </c>
      <c r="AH247" s="30">
        <f t="shared" si="201"/>
        <v>-1.2286054870606533E-9</v>
      </c>
      <c r="AI247" s="30">
        <f t="shared" si="202"/>
        <v>-1.2286054872079165E-9</v>
      </c>
      <c r="AJ247" s="30">
        <f t="shared" si="203"/>
        <v>-1.2286054872079155E-9</v>
      </c>
      <c r="AL247" s="36"/>
      <c r="AM247" s="36"/>
      <c r="AN247" s="36"/>
      <c r="AT247" s="36"/>
      <c r="AU247" s="36"/>
      <c r="AV247" s="36"/>
      <c r="BB247" s="36"/>
      <c r="BC247" s="36"/>
      <c r="BD247" s="36"/>
      <c r="BJ247" s="36">
        <v>6.8999999999999997E-9</v>
      </c>
      <c r="BK247" s="36">
        <v>0.41873449574999999</v>
      </c>
      <c r="BL247" s="36">
        <v>5856.4776591153995</v>
      </c>
      <c r="BM247" s="30">
        <f t="shared" si="204"/>
        <v>5.5467697408950032E-9</v>
      </c>
      <c r="BN247" s="30">
        <f t="shared" si="205"/>
        <v>5.5431710325296885E-9</v>
      </c>
      <c r="BO247" s="30">
        <f t="shared" si="206"/>
        <v>5.5431710386058893E-9</v>
      </c>
      <c r="BP247" s="30">
        <f t="shared" si="207"/>
        <v>5.5431710386058604E-9</v>
      </c>
      <c r="BR247" s="36">
        <v>9.900000000000001E-10</v>
      </c>
      <c r="BS247" s="36">
        <v>3.6067032613399999</v>
      </c>
      <c r="BT247" s="36">
        <v>776.9303104764</v>
      </c>
      <c r="BU247" s="30">
        <f t="shared" si="208"/>
        <v>7.5652779956626546E-10</v>
      </c>
      <c r="BV247" s="30">
        <f t="shared" si="209"/>
        <v>7.5645355644249972E-10</v>
      </c>
      <c r="BW247" s="30">
        <f t="shared" si="210"/>
        <v>7.5645355656778956E-10</v>
      </c>
      <c r="BX247" s="30">
        <f t="shared" si="211"/>
        <v>7.5645355656778904E-10</v>
      </c>
      <c r="BZ247" s="36"/>
      <c r="CA247" s="36"/>
      <c r="CB247" s="36"/>
      <c r="CH247" s="36"/>
      <c r="CI247" s="36"/>
      <c r="CJ247" s="36"/>
      <c r="CP247" s="36"/>
      <c r="CQ247" s="36"/>
      <c r="CR247" s="36"/>
      <c r="CX247" s="36"/>
      <c r="CY247" s="36"/>
      <c r="CZ247" s="36"/>
      <c r="DF247" s="36">
        <v>3.2174999999999998E-7</v>
      </c>
      <c r="DG247" s="36">
        <v>2.13166877923</v>
      </c>
      <c r="DH247" s="36">
        <v>206.13736432740001</v>
      </c>
      <c r="DI247" s="30">
        <f t="shared" si="212"/>
        <v>1.7688375176682203E-7</v>
      </c>
      <c r="DJ247" s="30">
        <f t="shared" si="213"/>
        <v>1.7689204197961789E-7</v>
      </c>
      <c r="DK247" s="30">
        <f t="shared" si="214"/>
        <v>1.7689204196562874E-7</v>
      </c>
      <c r="DL247" s="30">
        <f t="shared" si="215"/>
        <v>1.7689204196562882E-7</v>
      </c>
      <c r="DN247" s="36">
        <v>5.5420000000000003E-8</v>
      </c>
      <c r="DO247" s="36">
        <v>3.61193204407</v>
      </c>
      <c r="DP247" s="36">
        <v>125.98732389849999</v>
      </c>
      <c r="DQ247" s="30">
        <f t="shared" si="216"/>
        <v>-5.3983164527032318E-8</v>
      </c>
      <c r="DR247" s="30">
        <f t="shared" si="217"/>
        <v>-5.3982928151856283E-8</v>
      </c>
      <c r="DS247" s="30">
        <f t="shared" si="218"/>
        <v>-5.3982928152255163E-8</v>
      </c>
      <c r="DT247" s="30">
        <f t="shared" si="219"/>
        <v>-5.3982928152255163E-8</v>
      </c>
      <c r="DV247" s="36">
        <v>1.4100000000000001E-8</v>
      </c>
      <c r="DW247" s="36">
        <v>0.68747644675999997</v>
      </c>
      <c r="DX247" s="36">
        <v>429.04587143079999</v>
      </c>
      <c r="DY247" s="30">
        <f t="shared" si="220"/>
        <v>-1.696388256235394E-9</v>
      </c>
      <c r="DZ247" s="30">
        <f t="shared" si="221"/>
        <v>-1.6972869131998768E-9</v>
      </c>
      <c r="EA247" s="30">
        <f t="shared" si="222"/>
        <v>-1.6972869116834529E-9</v>
      </c>
      <c r="EB247" s="30">
        <f t="shared" si="223"/>
        <v>-1.6972869116834591E-9</v>
      </c>
      <c r="ED247" s="36"/>
      <c r="EE247" s="36"/>
      <c r="EF247" s="36"/>
      <c r="EL247" s="36"/>
      <c r="EM247" s="36"/>
      <c r="EN247" s="36"/>
      <c r="ET247" s="36"/>
      <c r="EU247" s="36"/>
      <c r="EV247" s="36"/>
    </row>
    <row r="248" spans="14:152" s="30" customFormat="1" ht="12.75">
      <c r="N248" s="36">
        <v>8.9509999999999999E-8</v>
      </c>
      <c r="O248" s="36">
        <v>0.90641577432999998</v>
      </c>
      <c r="P248" s="36">
        <v>497.44763618019999</v>
      </c>
      <c r="Q248" s="30">
        <f t="shared" si="192"/>
        <v>-2.4815951725555952E-8</v>
      </c>
      <c r="R248" s="30">
        <f t="shared" si="193"/>
        <v>-2.4822353291287499E-8</v>
      </c>
      <c r="S248" s="30">
        <f t="shared" si="194"/>
        <v>-2.4822353280485334E-8</v>
      </c>
      <c r="T248" s="30">
        <f t="shared" si="195"/>
        <v>-2.4822353280485367E-8</v>
      </c>
      <c r="V248" s="36">
        <v>1.5320000000000001E-8</v>
      </c>
      <c r="W248" s="36">
        <v>3.2736231784899998</v>
      </c>
      <c r="X248" s="36">
        <v>2420.9286360333999</v>
      </c>
      <c r="Y248" s="30">
        <f t="shared" si="196"/>
        <v>-1.1470927778678966E-8</v>
      </c>
      <c r="Z248" s="30">
        <f t="shared" si="197"/>
        <v>-1.1467248339230772E-8</v>
      </c>
      <c r="AA248" s="30">
        <f t="shared" si="198"/>
        <v>-1.1467248345440888E-8</v>
      </c>
      <c r="AB248" s="30">
        <f t="shared" si="199"/>
        <v>-1.1467248345440872E-8</v>
      </c>
      <c r="AD248" s="36">
        <v>2.1200000000000001E-9</v>
      </c>
      <c r="AE248" s="36">
        <v>5.8524816408699998</v>
      </c>
      <c r="AF248" s="36">
        <v>546.95644048199995</v>
      </c>
      <c r="AG248" s="30">
        <f t="shared" si="200"/>
        <v>-2.0112083465003597E-9</v>
      </c>
      <c r="AH248" s="30">
        <f t="shared" si="201"/>
        <v>-2.0111534706431825E-9</v>
      </c>
      <c r="AI248" s="30">
        <f t="shared" si="202"/>
        <v>-2.0111534707357941E-9</v>
      </c>
      <c r="AJ248" s="30">
        <f t="shared" si="203"/>
        <v>-2.0111534707357937E-9</v>
      </c>
      <c r="AL248" s="36"/>
      <c r="AM248" s="36"/>
      <c r="AN248" s="36"/>
      <c r="AT248" s="36"/>
      <c r="AU248" s="36"/>
      <c r="AV248" s="36"/>
      <c r="BB248" s="36"/>
      <c r="BC248" s="36"/>
      <c r="BD248" s="36"/>
      <c r="BJ248" s="36">
        <v>6.8999999999999997E-9</v>
      </c>
      <c r="BK248" s="36">
        <v>1.3402320482100001</v>
      </c>
      <c r="BL248" s="36">
        <v>6283.0758499914</v>
      </c>
      <c r="BM248" s="30">
        <f t="shared" si="204"/>
        <v>-3.3685299128276826E-9</v>
      </c>
      <c r="BN248" s="30">
        <f t="shared" si="205"/>
        <v>-3.3741900746688526E-9</v>
      </c>
      <c r="BO248" s="30">
        <f t="shared" si="206"/>
        <v>-3.3741900651201737E-9</v>
      </c>
      <c r="BP248" s="30">
        <f t="shared" si="207"/>
        <v>-3.3741900651202167E-9</v>
      </c>
      <c r="BR248" s="36">
        <v>8.4999999999999996E-10</v>
      </c>
      <c r="BS248" s="36">
        <v>4.9387802367300004</v>
      </c>
      <c r="BT248" s="36">
        <v>2.4476805547999998</v>
      </c>
      <c r="BU248" s="30">
        <f t="shared" si="208"/>
        <v>1.7953447491081174E-10</v>
      </c>
      <c r="BV248" s="30">
        <f t="shared" si="209"/>
        <v>1.7953417061053122E-10</v>
      </c>
      <c r="BW248" s="30">
        <f t="shared" si="210"/>
        <v>1.7953417061104407E-10</v>
      </c>
      <c r="BX248" s="30">
        <f t="shared" si="211"/>
        <v>1.7953417061104407E-10</v>
      </c>
      <c r="BZ248" s="36"/>
      <c r="CA248" s="36"/>
      <c r="CB248" s="36"/>
      <c r="CH248" s="36"/>
      <c r="CI248" s="36"/>
      <c r="CJ248" s="36"/>
      <c r="CP248" s="36"/>
      <c r="CQ248" s="36"/>
      <c r="CR248" s="36"/>
      <c r="CX248" s="36"/>
      <c r="CY248" s="36"/>
      <c r="CZ248" s="36"/>
      <c r="DF248" s="36">
        <v>3.2642999999999999E-7</v>
      </c>
      <c r="DG248" s="36">
        <v>1.9313158054399999</v>
      </c>
      <c r="DH248" s="36">
        <v>98.899988524600005</v>
      </c>
      <c r="DI248" s="30">
        <f t="shared" si="212"/>
        <v>6.0956257269203005E-8</v>
      </c>
      <c r="DJ248" s="30">
        <f t="shared" si="213"/>
        <v>6.0961003156788601E-8</v>
      </c>
      <c r="DK248" s="30">
        <f t="shared" si="214"/>
        <v>6.0961003148780249E-8</v>
      </c>
      <c r="DL248" s="30">
        <f t="shared" si="215"/>
        <v>6.0961003148780249E-8</v>
      </c>
      <c r="DN248" s="36">
        <v>5.5220000000000001E-8</v>
      </c>
      <c r="DO248" s="36">
        <v>3.8421735516400002</v>
      </c>
      <c r="DP248" s="36">
        <v>181.0557665236</v>
      </c>
      <c r="DQ248" s="30">
        <f t="shared" si="216"/>
        <v>-5.2699608040320141E-8</v>
      </c>
      <c r="DR248" s="30">
        <f t="shared" si="217"/>
        <v>-5.2699161197990374E-8</v>
      </c>
      <c r="DS248" s="30">
        <f t="shared" si="218"/>
        <v>-5.2699161198744425E-8</v>
      </c>
      <c r="DT248" s="30">
        <f t="shared" si="219"/>
        <v>-5.2699161198744425E-8</v>
      </c>
      <c r="DV248" s="36">
        <v>1.7520000000000001E-8</v>
      </c>
      <c r="DW248" s="36">
        <v>2.7009094274600001</v>
      </c>
      <c r="DX248" s="36">
        <v>12.742621293299999</v>
      </c>
      <c r="DY248" s="30">
        <f t="shared" si="220"/>
        <v>-1.5279046761117554E-8</v>
      </c>
      <c r="DZ248" s="30">
        <f t="shared" si="221"/>
        <v>-1.5279030413839576E-8</v>
      </c>
      <c r="EA248" s="30">
        <f t="shared" si="222"/>
        <v>-1.5279030413867161E-8</v>
      </c>
      <c r="EB248" s="30">
        <f t="shared" si="223"/>
        <v>-1.5279030413867161E-8</v>
      </c>
      <c r="ED248" s="36"/>
      <c r="EE248" s="36"/>
      <c r="EF248" s="36"/>
      <c r="EL248" s="36"/>
      <c r="EM248" s="36"/>
      <c r="EN248" s="36"/>
      <c r="ET248" s="36"/>
      <c r="EU248" s="36"/>
      <c r="EV248" s="36"/>
    </row>
    <row r="249" spans="14:152" s="30" customFormat="1" ht="12.75">
      <c r="N249" s="36">
        <v>7.959E-8</v>
      </c>
      <c r="O249" s="36">
        <v>2.7327759413599999</v>
      </c>
      <c r="P249" s="36">
        <v>4.1446015842000001</v>
      </c>
      <c r="Q249" s="30">
        <f t="shared" si="192"/>
        <v>-7.2284853085039353E-8</v>
      </c>
      <c r="R249" s="30">
        <f t="shared" si="193"/>
        <v>-7.2284832427460512E-8</v>
      </c>
      <c r="S249" s="30">
        <f t="shared" si="194"/>
        <v>-7.2284832427495359E-8</v>
      </c>
      <c r="T249" s="30">
        <f t="shared" si="195"/>
        <v>-7.2284832427495359E-8</v>
      </c>
      <c r="V249" s="36">
        <v>1.7010000000000001E-8</v>
      </c>
      <c r="W249" s="36">
        <v>2.72041261115</v>
      </c>
      <c r="X249" s="36">
        <v>767.3690829208</v>
      </c>
      <c r="Y249" s="30">
        <f t="shared" si="196"/>
        <v>6.2030296484632028E-10</v>
      </c>
      <c r="Z249" s="30">
        <f t="shared" si="197"/>
        <v>6.1835105622414985E-10</v>
      </c>
      <c r="AA249" s="30">
        <f t="shared" si="198"/>
        <v>6.1835105951788389E-10</v>
      </c>
      <c r="AB249" s="30">
        <f t="shared" si="199"/>
        <v>6.1835105951786879E-10</v>
      </c>
      <c r="AD249" s="36">
        <v>2.3400000000000002E-9</v>
      </c>
      <c r="AE249" s="36">
        <v>1.6531471116700001</v>
      </c>
      <c r="AF249" s="36">
        <v>554.0699874828</v>
      </c>
      <c r="AG249" s="30">
        <f t="shared" si="200"/>
        <v>3.5399266083626253E-10</v>
      </c>
      <c r="AH249" s="30">
        <f t="shared" si="201"/>
        <v>3.5380088453642955E-10</v>
      </c>
      <c r="AI249" s="30">
        <f t="shared" si="202"/>
        <v>3.5380088486004246E-10</v>
      </c>
      <c r="AJ249" s="30">
        <f t="shared" si="203"/>
        <v>3.5380088486004148E-10</v>
      </c>
      <c r="AL249" s="36"/>
      <c r="AM249" s="36"/>
      <c r="AN249" s="36"/>
      <c r="AT249" s="36"/>
      <c r="AU249" s="36"/>
      <c r="AV249" s="36"/>
      <c r="BB249" s="36"/>
      <c r="BC249" s="36"/>
      <c r="BD249" s="36"/>
      <c r="BJ249" s="36">
        <v>6.8999999999999997E-9</v>
      </c>
      <c r="BK249" s="36">
        <v>0.58291546592999999</v>
      </c>
      <c r="BL249" s="36">
        <v>213.45915413239999</v>
      </c>
      <c r="BM249" s="30">
        <f t="shared" si="204"/>
        <v>5.6923819695105908E-9</v>
      </c>
      <c r="BN249" s="30">
        <f t="shared" si="205"/>
        <v>5.6922574083710165E-9</v>
      </c>
      <c r="BO249" s="30">
        <f t="shared" si="206"/>
        <v>5.6922574085812105E-9</v>
      </c>
      <c r="BP249" s="30">
        <f t="shared" si="207"/>
        <v>5.6922574085812105E-9</v>
      </c>
      <c r="BR249" s="36">
        <v>8.9000000000000003E-10</v>
      </c>
      <c r="BS249" s="36">
        <v>6.2454164416399998</v>
      </c>
      <c r="BT249" s="36">
        <v>661.23792731640003</v>
      </c>
      <c r="BU249" s="30">
        <f t="shared" si="208"/>
        <v>-7.5289266019121286E-10</v>
      </c>
      <c r="BV249" s="30">
        <f t="shared" si="209"/>
        <v>-7.5284569612300521E-10</v>
      </c>
      <c r="BW249" s="30">
        <f t="shared" si="210"/>
        <v>-7.5284569620226059E-10</v>
      </c>
      <c r="BX249" s="30">
        <f t="shared" si="211"/>
        <v>-7.5284569620226038E-10</v>
      </c>
      <c r="BZ249" s="36"/>
      <c r="CA249" s="36"/>
      <c r="CB249" s="36"/>
      <c r="CH249" s="36"/>
      <c r="CI249" s="36"/>
      <c r="CJ249" s="36"/>
      <c r="CP249" s="36"/>
      <c r="CQ249" s="36"/>
      <c r="CR249" s="36"/>
      <c r="CX249" s="36"/>
      <c r="CY249" s="36"/>
      <c r="CZ249" s="36"/>
      <c r="DF249" s="36">
        <v>3.4917E-7</v>
      </c>
      <c r="DG249" s="36">
        <v>5.6527661769100002</v>
      </c>
      <c r="DH249" s="36">
        <v>497.44763618019999</v>
      </c>
      <c r="DI249" s="30">
        <f t="shared" si="212"/>
        <v>-3.3857609729251593E-7</v>
      </c>
      <c r="DJ249" s="30">
        <f t="shared" si="213"/>
        <v>-3.3856974263040301E-7</v>
      </c>
      <c r="DK249" s="30">
        <f t="shared" si="214"/>
        <v>-3.3856974264112772E-7</v>
      </c>
      <c r="DL249" s="30">
        <f t="shared" si="215"/>
        <v>-3.3856974264112767E-7</v>
      </c>
      <c r="DN249" s="36">
        <v>5.777E-8</v>
      </c>
      <c r="DO249" s="36">
        <v>3.0059092649800001</v>
      </c>
      <c r="DP249" s="36">
        <v>121.2520214833</v>
      </c>
      <c r="DQ249" s="30">
        <f t="shared" si="216"/>
        <v>-3.9917011685270446E-8</v>
      </c>
      <c r="DR249" s="30">
        <f t="shared" si="217"/>
        <v>-3.9916253970851763E-8</v>
      </c>
      <c r="DS249" s="30">
        <f t="shared" si="218"/>
        <v>-3.9916253972130366E-8</v>
      </c>
      <c r="DT249" s="30">
        <f t="shared" si="219"/>
        <v>-3.9916253972130366E-8</v>
      </c>
      <c r="DV249" s="36">
        <v>1.681E-8</v>
      </c>
      <c r="DW249" s="36">
        <v>4.9752685327300004</v>
      </c>
      <c r="DX249" s="36">
        <v>2008.557539159</v>
      </c>
      <c r="DY249" s="30">
        <f t="shared" si="220"/>
        <v>1.6685341399295199E-8</v>
      </c>
      <c r="DZ249" s="30">
        <f t="shared" si="221"/>
        <v>1.6685954798601628E-8</v>
      </c>
      <c r="EA249" s="30">
        <f t="shared" si="222"/>
        <v>1.6685954797567828E-8</v>
      </c>
      <c r="EB249" s="30">
        <f t="shared" si="223"/>
        <v>1.6685954797567831E-8</v>
      </c>
      <c r="ED249" s="36"/>
      <c r="EE249" s="36"/>
      <c r="EF249" s="36"/>
      <c r="EL249" s="36"/>
      <c r="EM249" s="36"/>
      <c r="EN249" s="36"/>
      <c r="ET249" s="36"/>
      <c r="EU249" s="36"/>
      <c r="EV249" s="36"/>
    </row>
    <row r="250" spans="14:152" s="30" customFormat="1" ht="12.75">
      <c r="N250" s="36">
        <v>9.1329999999999998E-8</v>
      </c>
      <c r="O250" s="36">
        <v>5.0825057884299998</v>
      </c>
      <c r="P250" s="36">
        <v>241.6102710893</v>
      </c>
      <c r="Q250" s="30">
        <f t="shared" si="192"/>
        <v>-7.531145211546915E-8</v>
      </c>
      <c r="R250" s="30">
        <f t="shared" si="193"/>
        <v>-7.5313319982543462E-8</v>
      </c>
      <c r="S250" s="30">
        <f t="shared" si="194"/>
        <v>-7.5313319979391599E-8</v>
      </c>
      <c r="T250" s="30">
        <f t="shared" si="195"/>
        <v>-7.5313319979391626E-8</v>
      </c>
      <c r="V250" s="36">
        <v>1.5609999999999999E-8</v>
      </c>
      <c r="W250" s="36">
        <v>6.0942445962800003</v>
      </c>
      <c r="X250" s="36">
        <v>280.96714700450002</v>
      </c>
      <c r="Y250" s="30">
        <f t="shared" si="196"/>
        <v>-2.7330021256591581E-9</v>
      </c>
      <c r="Z250" s="30">
        <f t="shared" si="197"/>
        <v>-2.7336482786569595E-9</v>
      </c>
      <c r="AA250" s="30">
        <f t="shared" si="198"/>
        <v>-2.7336482775666209E-9</v>
      </c>
      <c r="AB250" s="30">
        <f t="shared" si="199"/>
        <v>-2.7336482775666209E-9</v>
      </c>
      <c r="AD250" s="36">
        <v>2.04E-9</v>
      </c>
      <c r="AE250" s="36">
        <v>0.88373842674000003</v>
      </c>
      <c r="AF250" s="36">
        <v>31.492569389</v>
      </c>
      <c r="AG250" s="30">
        <f t="shared" si="200"/>
        <v>1.5482203913634227E-9</v>
      </c>
      <c r="AH250" s="30">
        <f t="shared" si="201"/>
        <v>1.5482266513102046E-9</v>
      </c>
      <c r="AI250" s="30">
        <f t="shared" si="202"/>
        <v>1.5482266512996415E-9</v>
      </c>
      <c r="AJ250" s="30">
        <f t="shared" si="203"/>
        <v>1.5482266512996415E-9</v>
      </c>
      <c r="AL250" s="36"/>
      <c r="AM250" s="36"/>
      <c r="AN250" s="36"/>
      <c r="AT250" s="36"/>
      <c r="AU250" s="36"/>
      <c r="AV250" s="36"/>
      <c r="BB250" s="36"/>
      <c r="BC250" s="36"/>
      <c r="BD250" s="36"/>
      <c r="BJ250" s="36">
        <v>6.3899999999999996E-9</v>
      </c>
      <c r="BK250" s="36">
        <v>1.20304559619</v>
      </c>
      <c r="BL250" s="36">
        <v>867.42347575359997</v>
      </c>
      <c r="BM250" s="30">
        <f t="shared" si="204"/>
        <v>-5.7119365867815634E-9</v>
      </c>
      <c r="BN250" s="30">
        <f t="shared" si="205"/>
        <v>-5.7115647187152405E-9</v>
      </c>
      <c r="BO250" s="30">
        <f t="shared" si="206"/>
        <v>-5.7115647193428298E-9</v>
      </c>
      <c r="BP250" s="30">
        <f t="shared" si="207"/>
        <v>-5.7115647193428273E-9</v>
      </c>
      <c r="BR250" s="36">
        <v>8.4999999999999996E-10</v>
      </c>
      <c r="BS250" s="36">
        <v>0.45896349060000002</v>
      </c>
      <c r="BT250" s="36">
        <v>1382.8873468465999</v>
      </c>
      <c r="BU250" s="30">
        <f t="shared" si="208"/>
        <v>5.1130749850297886E-10</v>
      </c>
      <c r="BV250" s="30">
        <f t="shared" si="209"/>
        <v>5.1116697774967592E-10</v>
      </c>
      <c r="BW250" s="30">
        <f t="shared" si="210"/>
        <v>5.1116697798681475E-10</v>
      </c>
      <c r="BX250" s="30">
        <f t="shared" si="211"/>
        <v>5.1116697798681402E-10</v>
      </c>
      <c r="BZ250" s="36"/>
      <c r="CA250" s="36"/>
      <c r="CB250" s="36"/>
      <c r="CH250" s="36"/>
      <c r="CI250" s="36"/>
      <c r="CJ250" s="36"/>
      <c r="CP250" s="36"/>
      <c r="CQ250" s="36"/>
      <c r="CR250" s="36"/>
      <c r="CX250" s="36"/>
      <c r="CY250" s="36"/>
      <c r="CZ250" s="36"/>
      <c r="DF250" s="36">
        <v>2.8928000000000001E-7</v>
      </c>
      <c r="DG250" s="36">
        <v>2.2165328891999998</v>
      </c>
      <c r="DH250" s="36">
        <v>14.977853527000001</v>
      </c>
      <c r="DI250" s="30">
        <f t="shared" si="212"/>
        <v>-1.5432047535360446E-7</v>
      </c>
      <c r="DJ250" s="30">
        <f t="shared" si="213"/>
        <v>-1.543199269673217E-7</v>
      </c>
      <c r="DK250" s="30">
        <f t="shared" si="214"/>
        <v>-1.5431992696824706E-7</v>
      </c>
      <c r="DL250" s="30">
        <f t="shared" si="215"/>
        <v>-1.5431992696824706E-7</v>
      </c>
      <c r="DN250" s="36">
        <v>6.6699999999999995E-8</v>
      </c>
      <c r="DO250" s="36">
        <v>1.65236689367</v>
      </c>
      <c r="DP250" s="36">
        <v>1898.3512179396</v>
      </c>
      <c r="DQ250" s="30">
        <f t="shared" si="216"/>
        <v>-5.680760290864136E-8</v>
      </c>
      <c r="DR250" s="30">
        <f t="shared" si="217"/>
        <v>-5.6817529790230347E-8</v>
      </c>
      <c r="DS250" s="30">
        <f t="shared" si="218"/>
        <v>-5.6817529773483109E-8</v>
      </c>
      <c r="DT250" s="30">
        <f t="shared" si="219"/>
        <v>-5.6817529773483235E-8</v>
      </c>
      <c r="DV250" s="36">
        <v>1.4079999999999999E-8</v>
      </c>
      <c r="DW250" s="36">
        <v>0.80461100746000003</v>
      </c>
      <c r="DX250" s="36">
        <v>1585.1407420206999</v>
      </c>
      <c r="DY250" s="30">
        <f t="shared" si="220"/>
        <v>-1.8299382622584861E-9</v>
      </c>
      <c r="DZ250" s="30">
        <f t="shared" si="221"/>
        <v>-1.8332495992775648E-9</v>
      </c>
      <c r="EA250" s="30">
        <f t="shared" si="222"/>
        <v>-1.833249593689961E-9</v>
      </c>
      <c r="EB250" s="30">
        <f t="shared" si="223"/>
        <v>-1.8332495936899856E-9</v>
      </c>
      <c r="ED250" s="36"/>
      <c r="EE250" s="36"/>
      <c r="EF250" s="36"/>
      <c r="EL250" s="36"/>
      <c r="EM250" s="36"/>
      <c r="EN250" s="36"/>
      <c r="ET250" s="36"/>
      <c r="EU250" s="36"/>
      <c r="EV250" s="36"/>
    </row>
    <row r="251" spans="14:152" s="30" customFormat="1" ht="12.75">
      <c r="N251" s="36">
        <v>9.6690000000000001E-8</v>
      </c>
      <c r="O251" s="36">
        <v>1.60623316904</v>
      </c>
      <c r="P251" s="36">
        <v>0.89377187729999996</v>
      </c>
      <c r="Q251" s="30">
        <f t="shared" si="192"/>
        <v>-2.9467765552636751E-9</v>
      </c>
      <c r="R251" s="30">
        <f t="shared" si="193"/>
        <v>-2.9467636298221298E-9</v>
      </c>
      <c r="S251" s="30">
        <f t="shared" si="194"/>
        <v>-2.9467636298439541E-9</v>
      </c>
      <c r="T251" s="30">
        <f t="shared" si="195"/>
        <v>-2.9467636298439541E-9</v>
      </c>
      <c r="V251" s="36">
        <v>1.331E-8</v>
      </c>
      <c r="W251" s="36">
        <v>4.2094444379000002</v>
      </c>
      <c r="X251" s="36">
        <v>546.95644048199995</v>
      </c>
      <c r="Y251" s="30">
        <f t="shared" si="196"/>
        <v>5.1094085279544091E-9</v>
      </c>
      <c r="Z251" s="30">
        <f t="shared" si="197"/>
        <v>5.1104144045556564E-9</v>
      </c>
      <c r="AA251" s="30">
        <f t="shared" si="198"/>
        <v>5.1104144028583256E-9</v>
      </c>
      <c r="AB251" s="30">
        <f t="shared" si="199"/>
        <v>5.1104144028583306E-9</v>
      </c>
      <c r="AD251" s="36">
        <v>2.0500000000000002E-9</v>
      </c>
      <c r="AE251" s="36">
        <v>2.93169866171</v>
      </c>
      <c r="AF251" s="36">
        <v>1596.1864422845999</v>
      </c>
      <c r="AG251" s="30">
        <f t="shared" si="200"/>
        <v>1.915164570621712E-9</v>
      </c>
      <c r="AH251" s="30">
        <f t="shared" si="201"/>
        <v>1.9153391605917101E-9</v>
      </c>
      <c r="AI251" s="30">
        <f t="shared" si="202"/>
        <v>1.915339160297192E-9</v>
      </c>
      <c r="AJ251" s="30">
        <f t="shared" si="203"/>
        <v>1.9153391602971933E-9</v>
      </c>
      <c r="AL251" s="36"/>
      <c r="AM251" s="36"/>
      <c r="AN251" s="36"/>
      <c r="AT251" s="36"/>
      <c r="AU251" s="36"/>
      <c r="AV251" s="36"/>
      <c r="BB251" s="36"/>
      <c r="BC251" s="36"/>
      <c r="BD251" s="36"/>
      <c r="BJ251" s="36">
        <v>8.2999999999999999E-9</v>
      </c>
      <c r="BK251" s="36">
        <v>1.5723321478900001</v>
      </c>
      <c r="BL251" s="36">
        <v>1898.3512179396</v>
      </c>
      <c r="BM251" s="30">
        <f t="shared" si="204"/>
        <v>-7.3941316909197048E-9</v>
      </c>
      <c r="BN251" s="30">
        <f t="shared" si="205"/>
        <v>-7.3952024596588592E-9</v>
      </c>
      <c r="BO251" s="30">
        <f t="shared" si="206"/>
        <v>-7.3952024578525011E-9</v>
      </c>
      <c r="BP251" s="30">
        <f t="shared" si="207"/>
        <v>-7.3952024578525077E-9</v>
      </c>
      <c r="BR251" s="36">
        <v>8.7999999999999996E-10</v>
      </c>
      <c r="BS251" s="36">
        <v>3.8114455217800001</v>
      </c>
      <c r="BT251" s="36">
        <v>1788.1448967202</v>
      </c>
      <c r="BU251" s="30">
        <f t="shared" si="208"/>
        <v>8.6576181490637725E-10</v>
      </c>
      <c r="BV251" s="30">
        <f t="shared" si="209"/>
        <v>8.6580396924317508E-10</v>
      </c>
      <c r="BW251" s="30">
        <f t="shared" si="210"/>
        <v>8.6580396917209421E-10</v>
      </c>
      <c r="BX251" s="30">
        <f t="shared" si="211"/>
        <v>8.6580396917209452E-10</v>
      </c>
      <c r="BZ251" s="36"/>
      <c r="CA251" s="36"/>
      <c r="CB251" s="36"/>
      <c r="CH251" s="36"/>
      <c r="CI251" s="36"/>
      <c r="CJ251" s="36"/>
      <c r="CP251" s="36"/>
      <c r="CQ251" s="36"/>
      <c r="CR251" s="36"/>
      <c r="CX251" s="36"/>
      <c r="CY251" s="36"/>
      <c r="CZ251" s="36"/>
      <c r="DF251" s="36">
        <v>3.1568999999999999E-7</v>
      </c>
      <c r="DG251" s="36">
        <v>3.8184656056400001</v>
      </c>
      <c r="DH251" s="36">
        <v>73.297125859000005</v>
      </c>
      <c r="DI251" s="30">
        <f t="shared" si="212"/>
        <v>-3.0421308223307854E-7</v>
      </c>
      <c r="DJ251" s="30">
        <f t="shared" si="213"/>
        <v>-3.0421400733975156E-7</v>
      </c>
      <c r="DK251" s="30">
        <f t="shared" si="214"/>
        <v>-3.0421400733819053E-7</v>
      </c>
      <c r="DL251" s="30">
        <f t="shared" si="215"/>
        <v>-3.0421400733819053E-7</v>
      </c>
      <c r="DN251" s="36">
        <v>7.5909999999999996E-8</v>
      </c>
      <c r="DO251" s="36">
        <v>0.10483002359</v>
      </c>
      <c r="DP251" s="36">
        <v>2324.9494088155998</v>
      </c>
      <c r="DQ251" s="30">
        <f t="shared" si="216"/>
        <v>7.4086151312048444E-8</v>
      </c>
      <c r="DR251" s="30">
        <f t="shared" si="217"/>
        <v>7.4080392603012342E-8</v>
      </c>
      <c r="DS251" s="30">
        <f t="shared" si="218"/>
        <v>7.4080392612737392E-8</v>
      </c>
      <c r="DT251" s="30">
        <f t="shared" si="219"/>
        <v>7.4080392612737352E-8</v>
      </c>
      <c r="DV251" s="36">
        <v>1.4850000000000001E-8</v>
      </c>
      <c r="DW251" s="36">
        <v>0.49674043855</v>
      </c>
      <c r="DX251" s="36">
        <v>120.358249606</v>
      </c>
      <c r="DY251" s="30">
        <f t="shared" si="220"/>
        <v>1.4634437198201821E-8</v>
      </c>
      <c r="DZ251" s="30">
        <f t="shared" si="221"/>
        <v>1.4634391791409739E-8</v>
      </c>
      <c r="EA251" s="30">
        <f t="shared" si="222"/>
        <v>1.4634391791486362E-8</v>
      </c>
      <c r="EB251" s="30">
        <f t="shared" si="223"/>
        <v>1.4634391791486362E-8</v>
      </c>
      <c r="ED251" s="36"/>
      <c r="EE251" s="36"/>
      <c r="EF251" s="36"/>
      <c r="EL251" s="36"/>
      <c r="EM251" s="36"/>
      <c r="EN251" s="36"/>
      <c r="ET251" s="36"/>
      <c r="EU251" s="36"/>
      <c r="EV251" s="36"/>
    </row>
    <row r="252" spans="14:152" s="30" customFormat="1" ht="12.75">
      <c r="N252" s="36">
        <v>8.8829999999999995E-8</v>
      </c>
      <c r="O252" s="36">
        <v>5.5549100927900001</v>
      </c>
      <c r="P252" s="36">
        <v>2847.5268269093999</v>
      </c>
      <c r="Q252" s="30">
        <f t="shared" si="192"/>
        <v>-6.1336085132729168E-8</v>
      </c>
      <c r="R252" s="30">
        <f t="shared" si="193"/>
        <v>-6.1308700982317933E-8</v>
      </c>
      <c r="S252" s="30">
        <f t="shared" si="194"/>
        <v>-6.1308701028536577E-8</v>
      </c>
      <c r="T252" s="30">
        <f t="shared" si="195"/>
        <v>-6.1308701028536352E-8</v>
      </c>
      <c r="V252" s="36">
        <v>1.3809999999999999E-8</v>
      </c>
      <c r="W252" s="36">
        <v>2.0676810083000001</v>
      </c>
      <c r="X252" s="36">
        <v>192.69216761850001</v>
      </c>
      <c r="Y252" s="30">
        <f t="shared" si="196"/>
        <v>7.4698791918649512E-9</v>
      </c>
      <c r="Z252" s="30">
        <f t="shared" si="197"/>
        <v>7.4702141050971652E-9</v>
      </c>
      <c r="AA252" s="30">
        <f t="shared" si="198"/>
        <v>7.4702141045320221E-9</v>
      </c>
      <c r="AB252" s="30">
        <f t="shared" si="199"/>
        <v>7.4702141045320254E-9</v>
      </c>
      <c r="AD252" s="36">
        <v>2.0099999999999999E-9</v>
      </c>
      <c r="AE252" s="36">
        <v>3.36504567824</v>
      </c>
      <c r="AF252" s="36">
        <v>1080.7225711916001</v>
      </c>
      <c r="AG252" s="30">
        <f t="shared" si="200"/>
        <v>-1.7497899243148819E-9</v>
      </c>
      <c r="AH252" s="30">
        <f t="shared" si="201"/>
        <v>-1.7499498561287215E-9</v>
      </c>
      <c r="AI252" s="30">
        <f t="shared" si="202"/>
        <v>-1.7499498558588842E-9</v>
      </c>
      <c r="AJ252" s="30">
        <f t="shared" si="203"/>
        <v>-1.749949855858885E-9</v>
      </c>
      <c r="AL252" s="36"/>
      <c r="AM252" s="36"/>
      <c r="AN252" s="36"/>
      <c r="AT252" s="36"/>
      <c r="AU252" s="36"/>
      <c r="AV252" s="36"/>
      <c r="BB252" s="36"/>
      <c r="BC252" s="36"/>
      <c r="BD252" s="36"/>
      <c r="BJ252" s="36">
        <v>7.5300000000000003E-9</v>
      </c>
      <c r="BK252" s="36">
        <v>1.5118797088</v>
      </c>
      <c r="BL252" s="36">
        <v>576.16138801060004</v>
      </c>
      <c r="BM252" s="30">
        <f t="shared" si="204"/>
        <v>-8.4079602237439898E-10</v>
      </c>
      <c r="BN252" s="30">
        <f t="shared" si="205"/>
        <v>-8.4144115881068069E-10</v>
      </c>
      <c r="BO252" s="30">
        <f t="shared" si="206"/>
        <v>-8.4144115772205682E-10</v>
      </c>
      <c r="BP252" s="30">
        <f t="shared" si="207"/>
        <v>-8.4144115772206013E-10</v>
      </c>
      <c r="BR252" s="36">
        <v>1.03E-9</v>
      </c>
      <c r="BS252" s="36">
        <v>3.2055840499800001</v>
      </c>
      <c r="BT252" s="36">
        <v>312.19908396260001</v>
      </c>
      <c r="BU252" s="30">
        <f t="shared" si="208"/>
        <v>9.8956703223896262E-11</v>
      </c>
      <c r="BV252" s="30">
        <f t="shared" si="209"/>
        <v>9.9004598551992511E-11</v>
      </c>
      <c r="BW252" s="30">
        <f t="shared" si="210"/>
        <v>9.9004598471172144E-11</v>
      </c>
      <c r="BX252" s="30">
        <f t="shared" si="211"/>
        <v>9.9004598471172377E-11</v>
      </c>
      <c r="BZ252" s="36"/>
      <c r="CA252" s="36"/>
      <c r="CB252" s="36"/>
      <c r="CH252" s="36"/>
      <c r="CI252" s="36"/>
      <c r="CJ252" s="36"/>
      <c r="CP252" s="36"/>
      <c r="CQ252" s="36"/>
      <c r="CR252" s="36"/>
      <c r="CX252" s="36"/>
      <c r="CY252" s="36"/>
      <c r="CZ252" s="36"/>
      <c r="DF252" s="36">
        <v>3.2198999999999999E-7</v>
      </c>
      <c r="DG252" s="36">
        <v>0.99811846289999995</v>
      </c>
      <c r="DH252" s="36">
        <v>1464.6394800628</v>
      </c>
      <c r="DI252" s="30">
        <f t="shared" si="212"/>
        <v>2.1503699496240802E-7</v>
      </c>
      <c r="DJ252" s="30">
        <f t="shared" si="213"/>
        <v>2.1498446502152192E-7</v>
      </c>
      <c r="DK252" s="30">
        <f t="shared" si="214"/>
        <v>2.1498446511017186E-7</v>
      </c>
      <c r="DL252" s="30">
        <f t="shared" si="215"/>
        <v>2.1498446511017141E-7</v>
      </c>
      <c r="DN252" s="36">
        <v>5.8810000000000002E-8</v>
      </c>
      <c r="DO252" s="36">
        <v>1.0400641020600001</v>
      </c>
      <c r="DP252" s="36">
        <v>9992.8729037722005</v>
      </c>
      <c r="DQ252" s="30">
        <f t="shared" si="216"/>
        <v>-3.3773307436348053E-8</v>
      </c>
      <c r="DR252" s="30">
        <f t="shared" si="217"/>
        <v>-3.3701277726608722E-8</v>
      </c>
      <c r="DS252" s="30">
        <f t="shared" si="218"/>
        <v>-3.3701277848218606E-8</v>
      </c>
      <c r="DT252" s="30">
        <f t="shared" si="219"/>
        <v>-3.3701277848217917E-8</v>
      </c>
      <c r="DV252" s="36">
        <v>1.4899999999999999E-8</v>
      </c>
      <c r="DW252" s="36">
        <v>2.6845979943699998</v>
      </c>
      <c r="DX252" s="36">
        <v>207.14875628370001</v>
      </c>
      <c r="DY252" s="30">
        <f t="shared" si="220"/>
        <v>5.1766680541522995E-10</v>
      </c>
      <c r="DZ252" s="30">
        <f t="shared" si="221"/>
        <v>5.1812838333151786E-10</v>
      </c>
      <c r="EA252" s="30">
        <f t="shared" si="222"/>
        <v>5.1812838255263074E-10</v>
      </c>
      <c r="EB252" s="30">
        <f t="shared" si="223"/>
        <v>5.1812838255263405E-10</v>
      </c>
      <c r="ED252" s="36"/>
      <c r="EE252" s="36"/>
      <c r="EF252" s="36"/>
      <c r="EL252" s="36"/>
      <c r="EM252" s="36"/>
      <c r="EN252" s="36"/>
      <c r="ET252" s="36"/>
      <c r="EU252" s="36"/>
      <c r="EV252" s="36"/>
    </row>
    <row r="253" spans="14:152" s="30" customFormat="1" ht="12.75">
      <c r="N253" s="36">
        <v>8.9260000000000007E-8</v>
      </c>
      <c r="O253" s="36">
        <v>5.8085783527099997</v>
      </c>
      <c r="P253" s="36">
        <v>329.72519178089999</v>
      </c>
      <c r="Q253" s="30">
        <f t="shared" si="192"/>
        <v>-5.9657428816212641E-8</v>
      </c>
      <c r="R253" s="30">
        <f t="shared" si="193"/>
        <v>-5.9660704627761521E-8</v>
      </c>
      <c r="S253" s="30">
        <f t="shared" si="194"/>
        <v>-5.9660704622233903E-8</v>
      </c>
      <c r="T253" s="30">
        <f t="shared" si="195"/>
        <v>-5.9660704622233916E-8</v>
      </c>
      <c r="V253" s="36">
        <v>1.3680000000000001E-8</v>
      </c>
      <c r="W253" s="36">
        <v>6.2804950225700003</v>
      </c>
      <c r="X253" s="36">
        <v>1795.258443721</v>
      </c>
      <c r="Y253" s="30">
        <f t="shared" si="196"/>
        <v>-1.179036010213923E-8</v>
      </c>
      <c r="Z253" s="30">
        <f t="shared" si="197"/>
        <v>-1.17884959897516E-8</v>
      </c>
      <c r="AA253" s="30">
        <f t="shared" si="198"/>
        <v>-1.1788495992897904E-8</v>
      </c>
      <c r="AB253" s="30">
        <f t="shared" si="199"/>
        <v>-1.1788495992897892E-8</v>
      </c>
      <c r="AD253" s="36">
        <v>2.2400000000000001E-9</v>
      </c>
      <c r="AE253" s="36">
        <v>4.3461274570499997</v>
      </c>
      <c r="AF253" s="36">
        <v>1382.8873468465999</v>
      </c>
      <c r="AG253" s="30">
        <f t="shared" si="200"/>
        <v>-2.2038901437351474E-9</v>
      </c>
      <c r="AH253" s="30">
        <f t="shared" si="201"/>
        <v>-2.2038072030903625E-9</v>
      </c>
      <c r="AI253" s="30">
        <f t="shared" si="202"/>
        <v>-2.2038072032303996E-9</v>
      </c>
      <c r="AJ253" s="30">
        <f t="shared" si="203"/>
        <v>-2.2038072032303992E-9</v>
      </c>
      <c r="AL253" s="36"/>
      <c r="AM253" s="36"/>
      <c r="AN253" s="36"/>
      <c r="AT253" s="36"/>
      <c r="AU253" s="36"/>
      <c r="AV253" s="36"/>
      <c r="BB253" s="36"/>
      <c r="BC253" s="36"/>
      <c r="BD253" s="36"/>
      <c r="BJ253" s="36">
        <v>6.2900000000000004E-9</v>
      </c>
      <c r="BK253" s="36">
        <v>2.83598833891</v>
      </c>
      <c r="BL253" s="36">
        <v>420.96911658350001</v>
      </c>
      <c r="BM253" s="30">
        <f t="shared" si="204"/>
        <v>5.5142718529268301E-9</v>
      </c>
      <c r="BN253" s="30">
        <f t="shared" si="205"/>
        <v>5.5144624598234852E-9</v>
      </c>
      <c r="BO253" s="30">
        <f t="shared" si="206"/>
        <v>5.5144624595018658E-9</v>
      </c>
      <c r="BP253" s="30">
        <f t="shared" si="207"/>
        <v>5.5144624595018675E-9</v>
      </c>
      <c r="BR253" s="36">
        <v>8.0000000000000003E-10</v>
      </c>
      <c r="BS253" s="36">
        <v>2.2888972913600001</v>
      </c>
      <c r="BT253" s="36">
        <v>213.0866471169</v>
      </c>
      <c r="BU253" s="30">
        <f t="shared" si="208"/>
        <v>3.575747293799262E-10</v>
      </c>
      <c r="BV253" s="30">
        <f t="shared" si="209"/>
        <v>3.5759754783214974E-10</v>
      </c>
      <c r="BW253" s="30">
        <f t="shared" si="210"/>
        <v>3.5759754779364521E-10</v>
      </c>
      <c r="BX253" s="30">
        <f t="shared" si="211"/>
        <v>3.5759754779364536E-10</v>
      </c>
      <c r="BZ253" s="36"/>
      <c r="CA253" s="36"/>
      <c r="CB253" s="36"/>
      <c r="CH253" s="36"/>
      <c r="CI253" s="36"/>
      <c r="CJ253" s="36"/>
      <c r="CP253" s="36"/>
      <c r="CQ253" s="36"/>
      <c r="CR253" s="36"/>
      <c r="CX253" s="36"/>
      <c r="CY253" s="36"/>
      <c r="CZ253" s="36"/>
      <c r="DF253" s="36">
        <v>2.9153000000000002E-7</v>
      </c>
      <c r="DG253" s="36">
        <v>5.9841409940799997</v>
      </c>
      <c r="DH253" s="36">
        <v>2737.3205056900001</v>
      </c>
      <c r="DI253" s="30">
        <f t="shared" si="212"/>
        <v>-2.8374320892874401E-7</v>
      </c>
      <c r="DJ253" s="30">
        <f t="shared" si="213"/>
        <v>-2.8377059966212614E-7</v>
      </c>
      <c r="DK253" s="30">
        <f t="shared" si="214"/>
        <v>-2.8377059961594601E-7</v>
      </c>
      <c r="DL253" s="30">
        <f t="shared" si="215"/>
        <v>-2.8377059961594622E-7</v>
      </c>
      <c r="DN253" s="36">
        <v>5.6090000000000001E-8</v>
      </c>
      <c r="DO253" s="36">
        <v>4.8314270922900002</v>
      </c>
      <c r="DP253" s="36">
        <v>643.07868005169996</v>
      </c>
      <c r="DQ253" s="30">
        <f t="shared" si="216"/>
        <v>1.6841620630187382E-8</v>
      </c>
      <c r="DR253" s="30">
        <f t="shared" si="217"/>
        <v>1.6846768946891647E-8</v>
      </c>
      <c r="DS253" s="30">
        <f t="shared" si="218"/>
        <v>1.6846768938204289E-8</v>
      </c>
      <c r="DT253" s="30">
        <f t="shared" si="219"/>
        <v>1.6846768938204312E-8</v>
      </c>
      <c r="DV253" s="36">
        <v>1.411E-8</v>
      </c>
      <c r="DW253" s="36">
        <v>4.3639921609199996</v>
      </c>
      <c r="DX253" s="36">
        <v>5863.5912061161998</v>
      </c>
      <c r="DY253" s="30">
        <f t="shared" si="220"/>
        <v>-1.3995975329133401E-8</v>
      </c>
      <c r="DZ253" s="30">
        <f t="shared" si="221"/>
        <v>-1.3997540670875786E-8</v>
      </c>
      <c r="EA253" s="30">
        <f t="shared" si="222"/>
        <v>-1.3997540668243453E-8</v>
      </c>
      <c r="EB253" s="30">
        <f t="shared" si="223"/>
        <v>-1.3997540668243466E-8</v>
      </c>
      <c r="ED253" s="36"/>
      <c r="EE253" s="36"/>
      <c r="EF253" s="36"/>
      <c r="EL253" s="36"/>
      <c r="EM253" s="36"/>
      <c r="EN253" s="36"/>
      <c r="ET253" s="36"/>
      <c r="EU253" s="36"/>
      <c r="EV253" s="36"/>
    </row>
    <row r="254" spans="14:152" s="30" customFormat="1" ht="12.75">
      <c r="N254" s="36">
        <v>7.226E-8</v>
      </c>
      <c r="O254" s="36">
        <v>0.60164771280999996</v>
      </c>
      <c r="P254" s="36">
        <v>206.23373254699999</v>
      </c>
      <c r="Q254" s="30">
        <f t="shared" si="192"/>
        <v>6.1909928302407802E-8</v>
      </c>
      <c r="R254" s="30">
        <f t="shared" si="193"/>
        <v>6.1908778272769098E-8</v>
      </c>
      <c r="S254" s="30">
        <f t="shared" si="194"/>
        <v>6.1908778274709756E-8</v>
      </c>
      <c r="T254" s="30">
        <f t="shared" si="195"/>
        <v>6.1908778274709743E-8</v>
      </c>
      <c r="V254" s="36">
        <v>1.5189999999999999E-8</v>
      </c>
      <c r="W254" s="36">
        <v>2.2029955615299999</v>
      </c>
      <c r="X254" s="36">
        <v>2008.557539159</v>
      </c>
      <c r="Y254" s="30">
        <f t="shared" si="196"/>
        <v>-1.3394193795244634E-8</v>
      </c>
      <c r="Z254" s="30">
        <f t="shared" si="197"/>
        <v>-1.339634654661927E-8</v>
      </c>
      <c r="AA254" s="30">
        <f t="shared" si="198"/>
        <v>-1.3396346542987653E-8</v>
      </c>
      <c r="AB254" s="30">
        <f t="shared" si="199"/>
        <v>-1.3396346542987653E-8</v>
      </c>
      <c r="AD254" s="36">
        <v>1.92E-9</v>
      </c>
      <c r="AE254" s="36">
        <v>5.1369723291799998</v>
      </c>
      <c r="AF254" s="36">
        <v>329.72519178089999</v>
      </c>
      <c r="AG254" s="30">
        <f t="shared" si="200"/>
        <v>-1.8932266845786525E-9</v>
      </c>
      <c r="AH254" s="30">
        <f t="shared" si="201"/>
        <v>-1.8932424470734821E-9</v>
      </c>
      <c r="AI254" s="30">
        <f t="shared" si="202"/>
        <v>-1.8932424470468874E-9</v>
      </c>
      <c r="AJ254" s="30">
        <f t="shared" si="203"/>
        <v>-1.8932424470468874E-9</v>
      </c>
      <c r="AL254" s="36"/>
      <c r="AM254" s="36"/>
      <c r="AN254" s="36"/>
      <c r="AT254" s="36"/>
      <c r="AU254" s="36"/>
      <c r="AV254" s="36"/>
      <c r="BB254" s="36"/>
      <c r="BC254" s="36"/>
      <c r="BD254" s="36"/>
      <c r="BJ254" s="36">
        <v>6.8999999999999997E-9</v>
      </c>
      <c r="BK254" s="36">
        <v>3.4806280850100002</v>
      </c>
      <c r="BL254" s="36">
        <v>213.1390367436</v>
      </c>
      <c r="BM254" s="30">
        <f t="shared" si="204"/>
        <v>-4.5914520079423572E-9</v>
      </c>
      <c r="BN254" s="30">
        <f t="shared" si="205"/>
        <v>-4.5912877353898814E-9</v>
      </c>
      <c r="BO254" s="30">
        <f t="shared" si="206"/>
        <v>-4.5912877356670861E-9</v>
      </c>
      <c r="BP254" s="30">
        <f t="shared" si="207"/>
        <v>-4.5912877356670861E-9</v>
      </c>
      <c r="BR254" s="36">
        <v>8.0000000000000003E-10</v>
      </c>
      <c r="BS254" s="36">
        <v>5.74264101239</v>
      </c>
      <c r="BT254" s="36">
        <v>213.51154375909999</v>
      </c>
      <c r="BU254" s="30">
        <f t="shared" si="208"/>
        <v>-1.2238023573048884E-10</v>
      </c>
      <c r="BV254" s="30">
        <f t="shared" si="209"/>
        <v>-1.224054942120313E-10</v>
      </c>
      <c r="BW254" s="30">
        <f t="shared" si="210"/>
        <v>-1.2240549416940919E-10</v>
      </c>
      <c r="BX254" s="30">
        <f t="shared" si="211"/>
        <v>-1.2240549416940919E-10</v>
      </c>
      <c r="BZ254" s="36"/>
      <c r="CA254" s="36"/>
      <c r="CB254" s="36"/>
      <c r="CH254" s="36"/>
      <c r="CI254" s="36"/>
      <c r="CJ254" s="36"/>
      <c r="CP254" s="36"/>
      <c r="CQ254" s="36"/>
      <c r="CR254" s="36"/>
      <c r="CX254" s="36"/>
      <c r="CY254" s="36"/>
      <c r="CZ254" s="36"/>
      <c r="DF254" s="36">
        <v>3.6706000000000001E-7</v>
      </c>
      <c r="DG254" s="36">
        <v>4.7549351659700001</v>
      </c>
      <c r="DH254" s="36">
        <v>348.84764689209999</v>
      </c>
      <c r="DI254" s="30">
        <f t="shared" si="212"/>
        <v>-3.4832591348835927E-7</v>
      </c>
      <c r="DJ254" s="30">
        <f t="shared" si="213"/>
        <v>-3.4831986989437313E-7</v>
      </c>
      <c r="DK254" s="30">
        <f t="shared" si="214"/>
        <v>-3.483198699045722E-7</v>
      </c>
      <c r="DL254" s="30">
        <f t="shared" si="215"/>
        <v>-3.4831986990457215E-7</v>
      </c>
      <c r="DN254" s="36">
        <v>5.5689999999999998E-8</v>
      </c>
      <c r="DO254" s="36">
        <v>2.2386348350800001</v>
      </c>
      <c r="DP254" s="36">
        <v>1038.0412891868</v>
      </c>
      <c r="DQ254" s="30">
        <f t="shared" si="216"/>
        <v>-5.1814496771724243E-8</v>
      </c>
      <c r="DR254" s="30">
        <f t="shared" si="217"/>
        <v>-5.1811325623576002E-8</v>
      </c>
      <c r="DS254" s="30">
        <f t="shared" si="218"/>
        <v>-5.1811325628928185E-8</v>
      </c>
      <c r="DT254" s="30">
        <f t="shared" si="219"/>
        <v>-5.1811325628928171E-8</v>
      </c>
      <c r="DV254" s="36">
        <v>1.315E-8</v>
      </c>
      <c r="DW254" s="36">
        <v>4.7343084898900001</v>
      </c>
      <c r="DX254" s="36">
        <v>241.75328344120001</v>
      </c>
      <c r="DY254" s="30">
        <f t="shared" si="220"/>
        <v>-1.27336914050155E-8</v>
      </c>
      <c r="DZ254" s="30">
        <f t="shared" si="221"/>
        <v>-1.2733810146268917E-8</v>
      </c>
      <c r="EA254" s="30">
        <f t="shared" si="222"/>
        <v>-1.2733810146068563E-8</v>
      </c>
      <c r="EB254" s="30">
        <f t="shared" si="223"/>
        <v>-1.2733810146068563E-8</v>
      </c>
      <c r="ED254" s="36"/>
      <c r="EE254" s="36"/>
      <c r="EF254" s="36"/>
      <c r="EL254" s="36"/>
      <c r="EM254" s="36"/>
      <c r="EN254" s="36"/>
      <c r="ET254" s="36"/>
      <c r="EU254" s="36"/>
      <c r="EV254" s="36"/>
    </row>
    <row r="255" spans="14:152" s="30" customFormat="1" ht="12.75">
      <c r="N255" s="36">
        <v>7.6549999999999994E-8</v>
      </c>
      <c r="O255" s="36">
        <v>5.5367634172100004</v>
      </c>
      <c r="P255" s="36">
        <v>116.4260963429</v>
      </c>
      <c r="Q255" s="30">
        <f t="shared" si="192"/>
        <v>1.3617450330129541E-8</v>
      </c>
      <c r="R255" s="30">
        <f t="shared" si="193"/>
        <v>1.3616137971583405E-8</v>
      </c>
      <c r="S255" s="30">
        <f t="shared" si="194"/>
        <v>1.3616137973797987E-8</v>
      </c>
      <c r="T255" s="30">
        <f t="shared" si="195"/>
        <v>1.3616137973797987E-8</v>
      </c>
      <c r="V255" s="36">
        <v>1.356E-8</v>
      </c>
      <c r="W255" s="36">
        <v>4.0152104241300002</v>
      </c>
      <c r="X255" s="36">
        <v>721.64941953020002</v>
      </c>
      <c r="Y255" s="30">
        <f t="shared" si="196"/>
        <v>1.3558676348872291E-8</v>
      </c>
      <c r="Z255" s="30">
        <f t="shared" si="197"/>
        <v>1.35586967289042E-8</v>
      </c>
      <c r="AA255" s="30">
        <f t="shared" si="198"/>
        <v>1.3558696728869944E-8</v>
      </c>
      <c r="AB255" s="30">
        <f t="shared" si="199"/>
        <v>1.3558696728869945E-8</v>
      </c>
      <c r="AD255" s="36">
        <v>2.0799999999999998E-9</v>
      </c>
      <c r="AE255" s="36">
        <v>3.0854977148499998</v>
      </c>
      <c r="AF255" s="36">
        <v>41.644497775600001</v>
      </c>
      <c r="AG255" s="30">
        <f t="shared" si="200"/>
        <v>-1.9949250473129782E-9</v>
      </c>
      <c r="AH255" s="30">
        <f t="shared" si="201"/>
        <v>-1.994921378193875E-9</v>
      </c>
      <c r="AI255" s="30">
        <f t="shared" si="202"/>
        <v>-1.9949213782000665E-9</v>
      </c>
      <c r="AJ255" s="30">
        <f t="shared" si="203"/>
        <v>-1.9949213782000665E-9</v>
      </c>
      <c r="AL255" s="36"/>
      <c r="AM255" s="36"/>
      <c r="AN255" s="36"/>
      <c r="AT255" s="36"/>
      <c r="AU255" s="36"/>
      <c r="AV255" s="36"/>
      <c r="BB255" s="36"/>
      <c r="BC255" s="36"/>
      <c r="BD255" s="36"/>
      <c r="BJ255" s="36">
        <v>6E-9</v>
      </c>
      <c r="BK255" s="36">
        <v>5.2293854621199998</v>
      </c>
      <c r="BL255" s="36">
        <v>212.0270710508</v>
      </c>
      <c r="BM255" s="30">
        <f t="shared" si="204"/>
        <v>-3.6720762363688043E-9</v>
      </c>
      <c r="BN255" s="30">
        <f t="shared" si="205"/>
        <v>-3.6722267823408309E-9</v>
      </c>
      <c r="BO255" s="30">
        <f t="shared" si="206"/>
        <v>-3.6722267820867967E-9</v>
      </c>
      <c r="BP255" s="30">
        <f t="shared" si="207"/>
        <v>-3.6722267820867967E-9</v>
      </c>
      <c r="BR255" s="36">
        <v>8.1999999999999996E-10</v>
      </c>
      <c r="BS255" s="36">
        <v>3.23546757052</v>
      </c>
      <c r="BT255" s="36">
        <v>198.32124191099999</v>
      </c>
      <c r="BU255" s="30">
        <f t="shared" si="208"/>
        <v>-4.3908573691138817E-10</v>
      </c>
      <c r="BV255" s="30">
        <f t="shared" si="209"/>
        <v>-4.3906518493870816E-10</v>
      </c>
      <c r="BW255" s="30">
        <f t="shared" si="210"/>
        <v>-4.3906518497338874E-10</v>
      </c>
      <c r="BX255" s="30">
        <f t="shared" si="211"/>
        <v>-4.3906518497338838E-10</v>
      </c>
      <c r="BZ255" s="36"/>
      <c r="CA255" s="36"/>
      <c r="CB255" s="36"/>
      <c r="CH255" s="36"/>
      <c r="CI255" s="36"/>
      <c r="CJ255" s="36"/>
      <c r="CP255" s="36"/>
      <c r="CQ255" s="36"/>
      <c r="CR255" s="36"/>
      <c r="CX255" s="36"/>
      <c r="CY255" s="36"/>
      <c r="CZ255" s="36"/>
      <c r="DF255" s="36">
        <v>2.8664999999999999E-7</v>
      </c>
      <c r="DG255" s="36">
        <v>1.68732054583</v>
      </c>
      <c r="DH255" s="36">
        <v>78.7137518304</v>
      </c>
      <c r="DI255" s="30">
        <f t="shared" si="212"/>
        <v>9.0145994558395403E-8</v>
      </c>
      <c r="DJ255" s="30">
        <f t="shared" si="213"/>
        <v>9.0149199554703814E-8</v>
      </c>
      <c r="DK255" s="30">
        <f t="shared" si="214"/>
        <v>9.0149199549295535E-8</v>
      </c>
      <c r="DL255" s="30">
        <f t="shared" si="215"/>
        <v>9.0149199549295588E-8</v>
      </c>
      <c r="DN255" s="36">
        <v>5.7550000000000002E-8</v>
      </c>
      <c r="DO255" s="36">
        <v>5.9159845837200002</v>
      </c>
      <c r="DP255" s="36">
        <v>6062.6632075526004</v>
      </c>
      <c r="DQ255" s="30">
        <f t="shared" si="216"/>
        <v>-4.8281748045022568E-8</v>
      </c>
      <c r="DR255" s="30">
        <f t="shared" si="217"/>
        <v>-4.8310140661198179E-8</v>
      </c>
      <c r="DS255" s="30">
        <f t="shared" si="218"/>
        <v>-4.8310140613320661E-8</v>
      </c>
      <c r="DT255" s="30">
        <f t="shared" si="219"/>
        <v>-4.8310140613320879E-8</v>
      </c>
      <c r="DV255" s="36">
        <v>1.5160000000000001E-8</v>
      </c>
      <c r="DW255" s="36">
        <v>4.9948850370600004</v>
      </c>
      <c r="DX255" s="36">
        <v>1162.4747044077999</v>
      </c>
      <c r="DY255" s="30">
        <f t="shared" si="220"/>
        <v>1.8186827384055516E-9</v>
      </c>
      <c r="DZ255" s="30">
        <f t="shared" si="221"/>
        <v>1.8160646859038118E-9</v>
      </c>
      <c r="EA255" s="30">
        <f t="shared" si="222"/>
        <v>1.8160646903216635E-9</v>
      </c>
      <c r="EB255" s="30">
        <f t="shared" si="223"/>
        <v>1.81606469032165E-9</v>
      </c>
      <c r="ED255" s="36"/>
      <c r="EE255" s="36"/>
      <c r="EF255" s="36"/>
      <c r="EL255" s="36"/>
      <c r="EM255" s="36"/>
      <c r="EN255" s="36"/>
      <c r="ET255" s="36"/>
      <c r="EU255" s="36"/>
      <c r="EV255" s="36"/>
    </row>
    <row r="256" spans="14:152" s="30" customFormat="1" ht="12.75">
      <c r="N256" s="36">
        <v>7.1180000000000006E-8</v>
      </c>
      <c r="O256" s="36">
        <v>0.18747501524999999</v>
      </c>
      <c r="P256" s="36">
        <v>209.10630974399999</v>
      </c>
      <c r="Q256" s="30">
        <f t="shared" si="192"/>
        <v>4.0124614390096219E-8</v>
      </c>
      <c r="R256" s="30">
        <f t="shared" si="193"/>
        <v>4.0122774737795411E-8</v>
      </c>
      <c r="S256" s="30">
        <f t="shared" si="194"/>
        <v>4.0122774740899754E-8</v>
      </c>
      <c r="T256" s="30">
        <f t="shared" si="195"/>
        <v>4.0122774740899748E-8</v>
      </c>
      <c r="V256" s="36">
        <v>1.296E-8</v>
      </c>
      <c r="W256" s="36">
        <v>4.8481597874200002</v>
      </c>
      <c r="X256" s="36">
        <v>45.5766510387</v>
      </c>
      <c r="Y256" s="30">
        <f t="shared" si="196"/>
        <v>-1.5119909888637063E-9</v>
      </c>
      <c r="Z256" s="30">
        <f t="shared" si="197"/>
        <v>-1.5120787718365665E-9</v>
      </c>
      <c r="AA256" s="30">
        <f t="shared" si="198"/>
        <v>-1.5120787716884399E-9</v>
      </c>
      <c r="AB256" s="30">
        <f t="shared" si="199"/>
        <v>-1.5120787716884399E-9</v>
      </c>
      <c r="AD256" s="36">
        <v>2.3600000000000001E-9</v>
      </c>
      <c r="AE256" s="36">
        <v>7.9987428599999993E-2</v>
      </c>
      <c r="AF256" s="36">
        <v>1141.1340634054</v>
      </c>
      <c r="AG256" s="30">
        <f t="shared" si="200"/>
        <v>2.3584647949372006E-9</v>
      </c>
      <c r="AH256" s="30">
        <f t="shared" si="201"/>
        <v>2.3584792936833553E-9</v>
      </c>
      <c r="AI256" s="30">
        <f t="shared" si="202"/>
        <v>2.3584792936589477E-9</v>
      </c>
      <c r="AJ256" s="30">
        <f t="shared" si="203"/>
        <v>2.3584792936589477E-9</v>
      </c>
      <c r="AL256" s="36"/>
      <c r="AM256" s="36"/>
      <c r="AN256" s="36"/>
      <c r="AT256" s="36"/>
      <c r="AU256" s="36"/>
      <c r="AV256" s="36"/>
      <c r="BB256" s="36"/>
      <c r="BC256" s="36"/>
      <c r="BD256" s="36"/>
      <c r="BJ256" s="36">
        <v>5.6500000000000001E-9</v>
      </c>
      <c r="BK256" s="36">
        <v>5.2809933775799998</v>
      </c>
      <c r="BL256" s="36">
        <v>423.6774295692</v>
      </c>
      <c r="BM256" s="30">
        <f t="shared" si="204"/>
        <v>-5.5262163392863663E-9</v>
      </c>
      <c r="BN256" s="30">
        <f t="shared" si="205"/>
        <v>-5.5261417600399078E-9</v>
      </c>
      <c r="BO256" s="30">
        <f t="shared" si="206"/>
        <v>-5.5261417601657741E-9</v>
      </c>
      <c r="BP256" s="30">
        <f t="shared" si="207"/>
        <v>-5.5261417601657741E-9</v>
      </c>
      <c r="BR256" s="36">
        <v>7.7999999999999999E-10</v>
      </c>
      <c r="BS256" s="36">
        <v>6.0384119104999998</v>
      </c>
      <c r="BT256" s="36">
        <v>835.03713448730002</v>
      </c>
      <c r="BU256" s="30">
        <f t="shared" si="208"/>
        <v>1.2604569923738582E-10</v>
      </c>
      <c r="BV256" s="30">
        <f t="shared" si="209"/>
        <v>1.2614188017847827E-10</v>
      </c>
      <c r="BW256" s="30">
        <f t="shared" si="210"/>
        <v>1.2614188001618013E-10</v>
      </c>
      <c r="BX256" s="30">
        <f t="shared" si="211"/>
        <v>1.2614188001618083E-10</v>
      </c>
      <c r="BZ256" s="36"/>
      <c r="CA256" s="36"/>
      <c r="CB256" s="36"/>
      <c r="CH256" s="36"/>
      <c r="CI256" s="36"/>
      <c r="CJ256" s="36"/>
      <c r="CP256" s="36"/>
      <c r="CQ256" s="36"/>
      <c r="CR256" s="36"/>
      <c r="CX256" s="36"/>
      <c r="CY256" s="36"/>
      <c r="CZ256" s="36"/>
      <c r="DF256" s="36">
        <v>2.7501000000000003E-7</v>
      </c>
      <c r="DG256" s="36">
        <v>6.1208639541799998</v>
      </c>
      <c r="DH256" s="36">
        <v>214.04985496340001</v>
      </c>
      <c r="DI256" s="30">
        <f t="shared" si="212"/>
        <v>6.0460740095895033E-8</v>
      </c>
      <c r="DJ256" s="30">
        <f t="shared" si="213"/>
        <v>6.045214706715286E-8</v>
      </c>
      <c r="DK256" s="30">
        <f t="shared" si="214"/>
        <v>6.0452147081653124E-8</v>
      </c>
      <c r="DL256" s="30">
        <f t="shared" si="215"/>
        <v>6.0452147081653124E-8</v>
      </c>
      <c r="DN256" s="36">
        <v>5.8449999999999997E-8</v>
      </c>
      <c r="DO256" s="36">
        <v>6.1023468950200002</v>
      </c>
      <c r="DP256" s="36">
        <v>209.10630974399999</v>
      </c>
      <c r="DQ256" s="30">
        <f t="shared" si="216"/>
        <v>1.335673979094711E-8</v>
      </c>
      <c r="DR256" s="30">
        <f t="shared" si="217"/>
        <v>1.3354959274128641E-8</v>
      </c>
      <c r="DS256" s="30">
        <f t="shared" si="218"/>
        <v>1.3354959277133189E-8</v>
      </c>
      <c r="DT256" s="30">
        <f t="shared" si="219"/>
        <v>1.3354959277133189E-8</v>
      </c>
      <c r="DV256" s="36">
        <v>1.31E-8</v>
      </c>
      <c r="DW256" s="36">
        <v>1.9871426505800001</v>
      </c>
      <c r="DX256" s="36">
        <v>563.6312150384</v>
      </c>
      <c r="DY256" s="30">
        <f t="shared" si="220"/>
        <v>5.4948568919744791E-9</v>
      </c>
      <c r="DZ256" s="30">
        <f t="shared" si="221"/>
        <v>5.4938539113580567E-9</v>
      </c>
      <c r="EA256" s="30">
        <f t="shared" si="222"/>
        <v>5.4938539130505567E-9</v>
      </c>
      <c r="EB256" s="30">
        <f t="shared" si="223"/>
        <v>5.4938539130505518E-9</v>
      </c>
      <c r="ED256" s="36"/>
      <c r="EE256" s="36"/>
      <c r="EF256" s="36"/>
      <c r="EL256" s="36"/>
      <c r="EM256" s="36"/>
      <c r="EN256" s="36"/>
      <c r="ET256" s="36"/>
      <c r="EU256" s="36"/>
      <c r="EV256" s="36"/>
    </row>
    <row r="257" spans="14:152" s="30" customFormat="1" ht="12.75">
      <c r="N257" s="36">
        <v>7.5069999999999997E-8</v>
      </c>
      <c r="O257" s="36">
        <v>5.4355563617299998</v>
      </c>
      <c r="P257" s="36">
        <v>621.73803904930003</v>
      </c>
      <c r="Q257" s="30">
        <f t="shared" ref="Q257:Q320" si="224">N257*COS(O257+P257*$C$31)</f>
        <v>-3.0438300856523754E-8</v>
      </c>
      <c r="R257" s="30">
        <f t="shared" ref="R257:R320" si="225">N257*COS(O257+P257*$C$52)</f>
        <v>-3.0431916452689695E-8</v>
      </c>
      <c r="S257" s="30">
        <f t="shared" ref="S257:S320" si="226">N257*COS(O257+P257*$C$73)</f>
        <v>-3.0431916463463206E-8</v>
      </c>
      <c r="T257" s="30">
        <f t="shared" ref="T257:T320" si="227">N257*COS(O257+P257*$C$94)</f>
        <v>-3.043191646346318E-8</v>
      </c>
      <c r="V257" s="36">
        <v>1.267E-8</v>
      </c>
      <c r="W257" s="36">
        <v>5.2814665499900002</v>
      </c>
      <c r="X257" s="36">
        <v>173.9422195228</v>
      </c>
      <c r="Y257" s="30">
        <f t="shared" ref="Y257:Y320" si="228">V257*COS(W257+X257*$C$31)</f>
        <v>-4.8797032508176037E-9</v>
      </c>
      <c r="Z257" s="30">
        <f t="shared" ref="Z257:Z320" si="229">V257*COS(W257+X257*$C$52)</f>
        <v>-4.8800075869122537E-9</v>
      </c>
      <c r="AA257" s="30">
        <f t="shared" ref="AA257:AA320" si="230">V257*COS(W257+X257*$C$73)</f>
        <v>-4.8800075863987044E-9</v>
      </c>
      <c r="AB257" s="30">
        <f t="shared" ref="AB257:AB320" si="231">V257*COS(W257+X257*$C$94)</f>
        <v>-4.8800075863987044E-9</v>
      </c>
      <c r="AD257" s="36">
        <v>2.0299999999999998E-9</v>
      </c>
      <c r="AE257" s="36">
        <v>4.1301158091500003</v>
      </c>
      <c r="AF257" s="36">
        <v>2627.1141844705999</v>
      </c>
      <c r="AG257" s="30">
        <f t="shared" ref="AG257:AG320" si="232">AD257*COS(AE257+AF257*$C$31)</f>
        <v>-1.0773855029014232E-9</v>
      </c>
      <c r="AH257" s="30">
        <f t="shared" ref="AH257:AH321" si="233">AD257*COS(AE257+AF257*$C$52)</f>
        <v>-1.0767090657127482E-9</v>
      </c>
      <c r="AI257" s="30">
        <f t="shared" ref="AI257:AI321" si="234">AD257*COS(AE257+AF257*$C$73)</f>
        <v>-1.0767090668543362E-9</v>
      </c>
      <c r="AJ257" s="30">
        <f t="shared" ref="AJ257:AJ321" si="235">AD257*COS(AE257+AF257*$C$94)</f>
        <v>-1.0767090668543331E-9</v>
      </c>
      <c r="AL257" s="36"/>
      <c r="AM257" s="36"/>
      <c r="AN257" s="36"/>
      <c r="AT257" s="36"/>
      <c r="AU257" s="36"/>
      <c r="AV257" s="36"/>
      <c r="BB257" s="36"/>
      <c r="BC257" s="36"/>
      <c r="BD257" s="36"/>
      <c r="BJ257" s="36">
        <v>5.52E-9</v>
      </c>
      <c r="BK257" s="36">
        <v>5.8326510373799998</v>
      </c>
      <c r="BL257" s="36">
        <v>84.342826122899993</v>
      </c>
      <c r="BM257" s="30">
        <f t="shared" ref="BM257:BM320" si="236">BJ257*COS(BK257+BL257*$C$31)</f>
        <v>3.3521180501217916E-9</v>
      </c>
      <c r="BN257" s="30">
        <f t="shared" ref="BN257:BN320" si="237">BJ257*COS(BK257+BL257*$C$52)</f>
        <v>3.3520626997375903E-9</v>
      </c>
      <c r="BO257" s="30">
        <f t="shared" ref="BO257:BO320" si="238">BJ257*COS(BK257+BL257*$C$73)</f>
        <v>3.3520626998309906E-9</v>
      </c>
      <c r="BP257" s="30">
        <f t="shared" ref="BP257:BP320" si="239">BJ257*COS(BK257+BL257*$C$94)</f>
        <v>3.3520626998309906E-9</v>
      </c>
      <c r="BR257" s="36">
        <v>8.0000000000000003E-10</v>
      </c>
      <c r="BS257" s="36">
        <v>0.22601918692</v>
      </c>
      <c r="BT257" s="36">
        <v>427.56139872249997</v>
      </c>
      <c r="BU257" s="30">
        <f>BR257*COS(BS257+BT257*$C$31)</f>
        <v>-4.3428196363831264E-10</v>
      </c>
      <c r="BV257" s="30">
        <f t="shared" si="209"/>
        <v>-4.3432494783502058E-10</v>
      </c>
      <c r="BW257" s="30">
        <f t="shared" si="210"/>
        <v>-4.3432494776248847E-10</v>
      </c>
      <c r="BX257" s="30">
        <f t="shared" si="211"/>
        <v>-4.3432494776248883E-10</v>
      </c>
      <c r="BZ257" s="36"/>
      <c r="CA257" s="36"/>
      <c r="CB257" s="36"/>
      <c r="CH257" s="36"/>
      <c r="CI257" s="36"/>
      <c r="CJ257" s="36"/>
      <c r="CP257" s="36"/>
      <c r="CQ257" s="36"/>
      <c r="CR257" s="36"/>
      <c r="CX257" s="36"/>
      <c r="CY257" s="36"/>
      <c r="CZ257" s="36"/>
      <c r="DF257" s="36">
        <v>2.8794999999999998E-7</v>
      </c>
      <c r="DG257" s="36">
        <v>4.4486059039999998E-2</v>
      </c>
      <c r="DH257" s="36">
        <v>5.6290742925000004</v>
      </c>
      <c r="DI257" s="30">
        <f t="shared" ref="DI257:DI320" si="240">DF257*COS(DG257+DH257*$C$31)</f>
        <v>2.8792462734887742E-7</v>
      </c>
      <c r="DJ257" s="30">
        <f t="shared" ref="DJ257:DJ320" si="241">DF257*COS(DG257+DH257*$C$52)</f>
        <v>2.8792463056853006E-7</v>
      </c>
      <c r="DK257" s="30">
        <f t="shared" ref="DK257:DK320" si="242">DF257*COS(DG257+DH257*$C$73)</f>
        <v>2.8792463056852466E-7</v>
      </c>
      <c r="DL257" s="30">
        <f t="shared" ref="DL257:DL320" si="243">DF257*COS(DG257+DH257*$C$94)</f>
        <v>2.8792463056852466E-7</v>
      </c>
      <c r="DN257" s="36">
        <v>5.5770000000000002E-8</v>
      </c>
      <c r="DO257" s="36">
        <v>0.81426649852999999</v>
      </c>
      <c r="DP257" s="36">
        <v>472.17484191469998</v>
      </c>
      <c r="DQ257" s="30">
        <f t="shared" ref="DQ257:DQ320" si="244">DN257*COS(DO257+DP257*$C$31)</f>
        <v>-1.2874171417465067E-8</v>
      </c>
      <c r="DR257" s="30">
        <f t="shared" ref="DR257:DR320" si="245">DN257*COS(DO257+DP257*$C$52)</f>
        <v>-1.287800537671623E-8</v>
      </c>
      <c r="DS257" s="30">
        <f t="shared" ref="DS257:DS320" si="246">DN257*COS(DO257+DP257*$C$73)</f>
        <v>-1.2878005370246697E-8</v>
      </c>
      <c r="DT257" s="30">
        <f t="shared" ref="DT257:DT320" si="247">DN257*COS(DO257+DP257*$C$94)</f>
        <v>-1.2878005370246722E-8</v>
      </c>
      <c r="DV257" s="36">
        <v>1.2860000000000001E-8</v>
      </c>
      <c r="DW257" s="36">
        <v>2.1289137206199999</v>
      </c>
      <c r="DX257" s="36">
        <v>251.43213107579999</v>
      </c>
      <c r="DY257" s="30">
        <f t="shared" ref="DY257:DY320" si="248">DV257*COS(DW257+DX257*$C$31)</f>
        <v>9.541410101188264E-9</v>
      </c>
      <c r="DZ257" s="30">
        <f t="shared" ref="DZ257:DZ320" si="249">DV257*COS(DW257+DX257*$C$52)</f>
        <v>9.541734489451467E-9</v>
      </c>
      <c r="EA257" s="30">
        <f t="shared" ref="EA257:EA320" si="250">DV257*COS(DW257+DX257*$C$73)</f>
        <v>9.5417344889040935E-9</v>
      </c>
      <c r="EB257" s="30">
        <f t="shared" ref="EB257:EB320" si="251">DV257*COS(DW257+DX257*$C$94)</f>
        <v>9.5417344889040968E-9</v>
      </c>
      <c r="ED257" s="36"/>
      <c r="EE257" s="36"/>
      <c r="EF257" s="36"/>
      <c r="EL257" s="36"/>
      <c r="EM257" s="36"/>
      <c r="EN257" s="36"/>
      <c r="ET257" s="36"/>
      <c r="EU257" s="36"/>
      <c r="EV257" s="36"/>
    </row>
    <row r="258" spans="14:152" s="30" customFormat="1" ht="12.75">
      <c r="N258" s="36">
        <v>8.8850000000000005E-8</v>
      </c>
      <c r="O258" s="36">
        <v>5.3621059105900004</v>
      </c>
      <c r="P258" s="36">
        <v>343.21857259960001</v>
      </c>
      <c r="Q258" s="30">
        <f t="shared" si="224"/>
        <v>-8.4408820497778387E-8</v>
      </c>
      <c r="R258" s="30">
        <f t="shared" si="225"/>
        <v>-8.4410245031089644E-8</v>
      </c>
      <c r="S258" s="30">
        <f t="shared" si="226"/>
        <v>-8.4410245028686016E-8</v>
      </c>
      <c r="T258" s="30">
        <f t="shared" si="227"/>
        <v>-8.4410245028686016E-8</v>
      </c>
      <c r="V258" s="36">
        <v>1.4020000000000001E-8</v>
      </c>
      <c r="W258" s="36">
        <v>6.1295155154999996</v>
      </c>
      <c r="X258" s="36">
        <v>39.3568759152</v>
      </c>
      <c r="Y258" s="30">
        <f t="shared" si="228"/>
        <v>1.3061640013737907E-8</v>
      </c>
      <c r="Z258" s="30">
        <f t="shared" si="229"/>
        <v>1.306161001074092E-8</v>
      </c>
      <c r="AA258" s="30">
        <f t="shared" si="230"/>
        <v>1.3061610010791548E-8</v>
      </c>
      <c r="AB258" s="30">
        <f t="shared" si="231"/>
        <v>1.3061610010791548E-8</v>
      </c>
      <c r="AD258" s="36">
        <v>2.0299999999999998E-9</v>
      </c>
      <c r="AE258" s="36">
        <v>0.13969067385</v>
      </c>
      <c r="AF258" s="36">
        <v>1485.9801210651999</v>
      </c>
      <c r="AG258" s="30">
        <f t="shared" si="232"/>
        <v>-4.9328129531208341E-10</v>
      </c>
      <c r="AH258" s="30">
        <f t="shared" si="233"/>
        <v>-4.9371913976175712E-10</v>
      </c>
      <c r="AI258" s="30">
        <f t="shared" si="234"/>
        <v>-4.9371913902293894E-10</v>
      </c>
      <c r="AJ258" s="30">
        <f t="shared" si="235"/>
        <v>-4.9371913902294245E-10</v>
      </c>
      <c r="AL258" s="36"/>
      <c r="AM258" s="36"/>
      <c r="AN258" s="36"/>
      <c r="AT258" s="36"/>
      <c r="AU258" s="36"/>
      <c r="AV258" s="36"/>
      <c r="BB258" s="36"/>
      <c r="BC258" s="36"/>
      <c r="BD258" s="36"/>
      <c r="BJ258" s="36">
        <v>5.4599999999999998E-9</v>
      </c>
      <c r="BK258" s="36">
        <v>3.5658871115099999</v>
      </c>
      <c r="BL258" s="36">
        <v>1485.9801210651999</v>
      </c>
      <c r="BM258" s="30">
        <f t="shared" si="236"/>
        <v>-2.1370901451658088E-10</v>
      </c>
      <c r="BN258" s="30">
        <f t="shared" si="237"/>
        <v>-2.1249586723451634E-10</v>
      </c>
      <c r="BO258" s="30">
        <f t="shared" si="238"/>
        <v>-2.1249586928164523E-10</v>
      </c>
      <c r="BP258" s="30">
        <f t="shared" si="239"/>
        <v>-2.1249586928163554E-10</v>
      </c>
      <c r="BR258" s="36">
        <v>7.2E-10</v>
      </c>
      <c r="BS258" s="36">
        <v>2.0516461479500001</v>
      </c>
      <c r="BT258" s="36">
        <v>2634.2277314714001</v>
      </c>
      <c r="BU258" s="30">
        <f>BR258*COS(BS258+BT258*$C$31)</f>
        <v>7.1994510302105847E-10</v>
      </c>
      <c r="BV258" s="30">
        <f t="shared" si="209"/>
        <v>7.1994855169768195E-10</v>
      </c>
      <c r="BW258" s="30">
        <f t="shared" si="210"/>
        <v>7.1994855169195693E-10</v>
      </c>
      <c r="BX258" s="30">
        <f t="shared" si="211"/>
        <v>7.1994855169195693E-10</v>
      </c>
      <c r="BZ258" s="36"/>
      <c r="CA258" s="36"/>
      <c r="CB258" s="36"/>
      <c r="CH258" s="36"/>
      <c r="CI258" s="36"/>
      <c r="CJ258" s="36"/>
      <c r="CP258" s="36"/>
      <c r="CQ258" s="36"/>
      <c r="CR258" s="36"/>
      <c r="CX258" s="36"/>
      <c r="CY258" s="36"/>
      <c r="CZ258" s="36"/>
      <c r="DF258" s="36">
        <v>2.7205E-7</v>
      </c>
      <c r="DG258" s="36">
        <v>0.24587543815999999</v>
      </c>
      <c r="DH258" s="36">
        <v>313.21047591889999</v>
      </c>
      <c r="DI258" s="30">
        <f t="shared" si="240"/>
        <v>2.1755278724481525E-8</v>
      </c>
      <c r="DJ258" s="30">
        <f t="shared" si="241"/>
        <v>2.1742569130890694E-8</v>
      </c>
      <c r="DK258" s="30">
        <f t="shared" si="242"/>
        <v>2.1742569152337413E-8</v>
      </c>
      <c r="DL258" s="30">
        <f t="shared" si="243"/>
        <v>2.1742569152337353E-8</v>
      </c>
      <c r="DN258" s="36">
        <v>5.2469999999999999E-8</v>
      </c>
      <c r="DO258" s="36">
        <v>0.56496127012999997</v>
      </c>
      <c r="DP258" s="36">
        <v>192.69216761850001</v>
      </c>
      <c r="DQ258" s="30">
        <f t="shared" si="244"/>
        <v>4.5960088732069438E-8</v>
      </c>
      <c r="DR258" s="30">
        <f t="shared" si="245"/>
        <v>4.5959358827927249E-8</v>
      </c>
      <c r="DS258" s="30">
        <f t="shared" si="246"/>
        <v>4.5959358829158954E-8</v>
      </c>
      <c r="DT258" s="30">
        <f t="shared" si="247"/>
        <v>4.5959358829158947E-8</v>
      </c>
      <c r="DV258" s="36">
        <v>1.2709999999999999E-8</v>
      </c>
      <c r="DW258" s="36">
        <v>5.7016523830699999</v>
      </c>
      <c r="DX258" s="36">
        <v>2.9207613067999998</v>
      </c>
      <c r="DY258" s="30">
        <f t="shared" si="248"/>
        <v>1.0506298843904567E-8</v>
      </c>
      <c r="DZ258" s="30">
        <f t="shared" si="249"/>
        <v>1.0506295717767805E-8</v>
      </c>
      <c r="EA258" s="30">
        <f t="shared" si="250"/>
        <v>1.0506295717773079E-8</v>
      </c>
      <c r="EB258" s="30">
        <f t="shared" si="251"/>
        <v>1.0506295717773079E-8</v>
      </c>
      <c r="ED258" s="36"/>
      <c r="EE258" s="36"/>
      <c r="EF258" s="36"/>
      <c r="EL258" s="36"/>
      <c r="EM258" s="36"/>
      <c r="EN258" s="36"/>
      <c r="ET258" s="36"/>
      <c r="EU258" s="36"/>
      <c r="EV258" s="36"/>
    </row>
    <row r="259" spans="14:152" s="30" customFormat="1" ht="12.75">
      <c r="N259" s="36">
        <v>7.0560000000000004E-8</v>
      </c>
      <c r="O259" s="36">
        <v>0.41911130648</v>
      </c>
      <c r="P259" s="36">
        <v>756.32338265689998</v>
      </c>
      <c r="Q259" s="30">
        <f t="shared" si="224"/>
        <v>-5.6898375658678517E-8</v>
      </c>
      <c r="R259" s="30">
        <f t="shared" si="225"/>
        <v>-5.6893652687240997E-8</v>
      </c>
      <c r="S259" s="30">
        <f t="shared" si="226"/>
        <v>-5.6893652695211352E-8</v>
      </c>
      <c r="T259" s="30">
        <f t="shared" si="227"/>
        <v>-5.6893652695211312E-8</v>
      </c>
      <c r="V259" s="36">
        <v>1.2520000000000001E-8</v>
      </c>
      <c r="W259" s="36">
        <v>2.1916992655400001</v>
      </c>
      <c r="X259" s="36">
        <v>2634.2277314714001</v>
      </c>
      <c r="Y259" s="30">
        <f t="shared" si="228"/>
        <v>1.2374884232956649E-8</v>
      </c>
      <c r="Z259" s="30">
        <f t="shared" si="229"/>
        <v>1.2375632483339396E-8</v>
      </c>
      <c r="AA259" s="30">
        <f t="shared" si="230"/>
        <v>1.2375632482078391E-8</v>
      </c>
      <c r="AB259" s="30">
        <f t="shared" si="231"/>
        <v>1.2375632482078392E-8</v>
      </c>
      <c r="AD259" s="36">
        <v>2.04E-9</v>
      </c>
      <c r="AE259" s="36">
        <v>3.3813754571299999</v>
      </c>
      <c r="AF259" s="36">
        <v>699.70103135429997</v>
      </c>
      <c r="AG259" s="30">
        <f t="shared" si="232"/>
        <v>1.7920571842866772E-9</v>
      </c>
      <c r="AH259" s="30">
        <f t="shared" si="233"/>
        <v>1.7919551173711115E-9</v>
      </c>
      <c r="AI259" s="30">
        <f t="shared" si="234"/>
        <v>1.7919551175433599E-9</v>
      </c>
      <c r="AJ259" s="30">
        <f t="shared" si="235"/>
        <v>1.7919551175433595E-9</v>
      </c>
      <c r="AL259" s="36"/>
      <c r="AM259" s="36"/>
      <c r="AN259" s="36"/>
      <c r="AT259" s="36"/>
      <c r="AU259" s="36"/>
      <c r="AV259" s="36"/>
      <c r="BB259" s="36"/>
      <c r="BC259" s="36"/>
      <c r="BD259" s="36"/>
      <c r="BJ259" s="36">
        <v>6.4199999999999998E-9</v>
      </c>
      <c r="BK259" s="36">
        <v>6.15007145598</v>
      </c>
      <c r="BL259" s="36">
        <v>179.35884549420001</v>
      </c>
      <c r="BM259" s="30">
        <f t="shared" si="236"/>
        <v>2.7531872841790492E-9</v>
      </c>
      <c r="BN259" s="30">
        <f t="shared" si="237"/>
        <v>2.7530316270606765E-9</v>
      </c>
      <c r="BO259" s="30">
        <f t="shared" si="238"/>
        <v>2.7530316273233374E-9</v>
      </c>
      <c r="BP259" s="30">
        <f t="shared" si="239"/>
        <v>2.7530316273233374E-9</v>
      </c>
      <c r="BR259" s="36">
        <v>9.0999999999999996E-10</v>
      </c>
      <c r="BS259" s="36">
        <v>5.9793800359600002</v>
      </c>
      <c r="BT259" s="36">
        <v>556.51766803759995</v>
      </c>
      <c r="BU259" s="30">
        <f>BR259*COS(BS259+BT259*$C$31)</f>
        <v>-8.8218886233125627E-10</v>
      </c>
      <c r="BV259" s="30">
        <f t="shared" si="209"/>
        <v>-8.8217026757049623E-10</v>
      </c>
      <c r="BW259" s="30">
        <f t="shared" si="210"/>
        <v>-8.8217026760187894E-10</v>
      </c>
      <c r="BX259" s="30">
        <f t="shared" si="211"/>
        <v>-8.8217026760187884E-10</v>
      </c>
      <c r="BZ259" s="36"/>
      <c r="CA259" s="36"/>
      <c r="CB259" s="36"/>
      <c r="CH259" s="36"/>
      <c r="CI259" s="36"/>
      <c r="CJ259" s="36"/>
      <c r="CP259" s="36"/>
      <c r="CQ259" s="36"/>
      <c r="CR259" s="36"/>
      <c r="CX259" s="36"/>
      <c r="CY259" s="36"/>
      <c r="CZ259" s="36"/>
      <c r="DF259" s="36">
        <v>3.2440999999999998E-7</v>
      </c>
      <c r="DG259" s="36">
        <v>3.7792158584700002</v>
      </c>
      <c r="DH259" s="36">
        <v>33.940249943799998</v>
      </c>
      <c r="DI259" s="30">
        <f t="shared" si="240"/>
        <v>-2.9219315797539834E-7</v>
      </c>
      <c r="DJ259" s="30">
        <f t="shared" si="241"/>
        <v>-2.9219387378254721E-7</v>
      </c>
      <c r="DK259" s="30">
        <f t="shared" si="242"/>
        <v>-2.9219387378133929E-7</v>
      </c>
      <c r="DL259" s="30">
        <f t="shared" si="243"/>
        <v>-2.9219387378133929E-7</v>
      </c>
      <c r="DN259" s="36">
        <v>5.4930000000000003E-8</v>
      </c>
      <c r="DO259" s="36">
        <v>5.8107130953399997</v>
      </c>
      <c r="DP259" s="36">
        <v>237.67811782620001</v>
      </c>
      <c r="DQ259" s="30">
        <f t="shared" si="244"/>
        <v>-1.1960524974486284E-8</v>
      </c>
      <c r="DR259" s="30">
        <f t="shared" si="245"/>
        <v>-1.1962431702415684E-8</v>
      </c>
      <c r="DS259" s="30">
        <f t="shared" si="246"/>
        <v>-1.1962431699198226E-8</v>
      </c>
      <c r="DT259" s="30">
        <f t="shared" si="247"/>
        <v>-1.1962431699198226E-8</v>
      </c>
      <c r="DV259" s="36">
        <v>1.3119999999999999E-8</v>
      </c>
      <c r="DW259" s="36">
        <v>1.6881151455100001</v>
      </c>
      <c r="DX259" s="36">
        <v>2207.6295405954002</v>
      </c>
      <c r="DY259" s="30">
        <f t="shared" si="248"/>
        <v>-5.6277791830191706E-9</v>
      </c>
      <c r="DZ259" s="30">
        <f t="shared" si="249"/>
        <v>-5.6238637538254845E-9</v>
      </c>
      <c r="EA259" s="30">
        <f t="shared" si="250"/>
        <v>-5.6238637604330661E-9</v>
      </c>
      <c r="EB259" s="30">
        <f t="shared" si="251"/>
        <v>-5.6238637604330239E-9</v>
      </c>
      <c r="ED259" s="36"/>
      <c r="EE259" s="36"/>
      <c r="EF259" s="36"/>
      <c r="EL259" s="36"/>
      <c r="EM259" s="36"/>
      <c r="EN259" s="36"/>
      <c r="ET259" s="36"/>
      <c r="EU259" s="36"/>
      <c r="EV259" s="36"/>
    </row>
    <row r="260" spans="14:152" s="30" customFormat="1" ht="12.75">
      <c r="N260" s="36">
        <v>8.1240000000000005E-8</v>
      </c>
      <c r="O260" s="36">
        <v>4.0557102593899996</v>
      </c>
      <c r="P260" s="36">
        <v>237.67811782620001</v>
      </c>
      <c r="Q260" s="30">
        <f t="shared" si="224"/>
        <v>-7.4709235128997284E-8</v>
      </c>
      <c r="R260" s="30">
        <f t="shared" si="225"/>
        <v>-7.4708100066296887E-8</v>
      </c>
      <c r="S260" s="30">
        <f t="shared" si="226"/>
        <v>-7.4708100068212306E-8</v>
      </c>
      <c r="T260" s="30">
        <f t="shared" si="227"/>
        <v>-7.4708100068212306E-8</v>
      </c>
      <c r="V260" s="36">
        <v>1.466E-8</v>
      </c>
      <c r="W260" s="36">
        <v>4.16354845643</v>
      </c>
      <c r="X260" s="36">
        <v>26.826702943000001</v>
      </c>
      <c r="Y260" s="30">
        <f t="shared" si="228"/>
        <v>-9.4171044479981851E-9</v>
      </c>
      <c r="Z260" s="30">
        <f t="shared" si="229"/>
        <v>-9.4171495497308468E-9</v>
      </c>
      <c r="AA260" s="30">
        <f t="shared" si="230"/>
        <v>-9.4171495496547379E-9</v>
      </c>
      <c r="AB260" s="30">
        <f t="shared" si="231"/>
        <v>-9.4171495496547379E-9</v>
      </c>
      <c r="AD260" s="36">
        <v>2.1200000000000001E-9</v>
      </c>
      <c r="AE260" s="36">
        <v>4.5237067608499997</v>
      </c>
      <c r="AF260" s="36">
        <v>2310.7223148140001</v>
      </c>
      <c r="AG260" s="30">
        <f t="shared" si="232"/>
        <v>-8.9200584960297753E-10</v>
      </c>
      <c r="AH260" s="30">
        <f t="shared" si="233"/>
        <v>-8.9267078262867322E-10</v>
      </c>
      <c r="AI260" s="30">
        <f t="shared" si="234"/>
        <v>-8.9267078150672793E-10</v>
      </c>
      <c r="AJ260" s="30">
        <f t="shared" si="235"/>
        <v>-8.9267078150672793E-10</v>
      </c>
      <c r="AL260" s="36"/>
      <c r="AM260" s="36"/>
      <c r="AN260" s="36"/>
      <c r="AT260" s="36"/>
      <c r="AU260" s="36"/>
      <c r="AV260" s="36"/>
      <c r="BB260" s="36"/>
      <c r="BC260" s="36"/>
      <c r="BD260" s="36"/>
      <c r="BJ260" s="36">
        <v>6.9699999999999997E-9</v>
      </c>
      <c r="BK260" s="36">
        <v>1.91977327925</v>
      </c>
      <c r="BL260" s="36">
        <v>134.58534360760001</v>
      </c>
      <c r="BM260" s="30">
        <f t="shared" si="236"/>
        <v>2.6965253079812897E-9</v>
      </c>
      <c r="BN260" s="30">
        <f t="shared" si="237"/>
        <v>2.6966547456322093E-9</v>
      </c>
      <c r="BO260" s="30">
        <f t="shared" si="238"/>
        <v>2.6966547454137906E-9</v>
      </c>
      <c r="BP260" s="30">
        <f t="shared" si="239"/>
        <v>2.6966547454137919E-9</v>
      </c>
      <c r="BR260" s="36">
        <v>8.6999999999999999E-10</v>
      </c>
      <c r="BS260" s="36">
        <v>2.7146979419899999</v>
      </c>
      <c r="BT260" s="36">
        <v>617.80588578619995</v>
      </c>
      <c r="BU260" s="30">
        <f>BR260*COS(BS260+BT260*$C$31)</f>
        <v>6.5933690227168163E-10</v>
      </c>
      <c r="BV260" s="30">
        <f t="shared" si="209"/>
        <v>6.5928442634682807E-10</v>
      </c>
      <c r="BW260" s="30">
        <f t="shared" si="210"/>
        <v>6.5928442643538282E-10</v>
      </c>
      <c r="BX260" s="30">
        <f t="shared" si="211"/>
        <v>6.5928442643538241E-10</v>
      </c>
      <c r="BZ260" s="36"/>
      <c r="CA260" s="36"/>
      <c r="CB260" s="36"/>
      <c r="CH260" s="36"/>
      <c r="CI260" s="36"/>
      <c r="CJ260" s="36"/>
      <c r="CP260" s="36"/>
      <c r="CQ260" s="36"/>
      <c r="CR260" s="36"/>
      <c r="CX260" s="36"/>
      <c r="CY260" s="36"/>
      <c r="CZ260" s="36"/>
      <c r="DF260" s="36">
        <v>2.7088E-7</v>
      </c>
      <c r="DG260" s="36">
        <v>5.2031009802000003</v>
      </c>
      <c r="DH260" s="36">
        <v>148.0787244263</v>
      </c>
      <c r="DI260" s="30">
        <f t="shared" si="240"/>
        <v>-8.7859107664328679E-8</v>
      </c>
      <c r="DJ260" s="30">
        <f t="shared" si="241"/>
        <v>-8.786478532765536E-8</v>
      </c>
      <c r="DK260" s="30">
        <f t="shared" si="242"/>
        <v>-8.7864785318074637E-8</v>
      </c>
      <c r="DL260" s="30">
        <f t="shared" si="243"/>
        <v>-8.7864785318074862E-8</v>
      </c>
      <c r="DN260" s="36">
        <v>5.1480000000000002E-8</v>
      </c>
      <c r="DO260" s="36">
        <v>4.8516082699899998</v>
      </c>
      <c r="DP260" s="36">
        <v>267.4737661858</v>
      </c>
      <c r="DQ260" s="30">
        <f t="shared" si="244"/>
        <v>-5.015947063744161E-8</v>
      </c>
      <c r="DR260" s="30">
        <f t="shared" si="245"/>
        <v>-5.0159934284721237E-8</v>
      </c>
      <c r="DS260" s="30">
        <f t="shared" si="246"/>
        <v>-5.0159934283938936E-8</v>
      </c>
      <c r="DT260" s="30">
        <f t="shared" si="247"/>
        <v>-5.0159934283938936E-8</v>
      </c>
      <c r="DV260" s="36">
        <v>1.2590000000000001E-8</v>
      </c>
      <c r="DW260" s="36">
        <v>0.35924965717000001</v>
      </c>
      <c r="DX260" s="36">
        <v>334.55111692129998</v>
      </c>
      <c r="DY260" s="30">
        <f t="shared" si="248"/>
        <v>9.4465683662637397E-10</v>
      </c>
      <c r="DZ260" s="30">
        <f t="shared" si="249"/>
        <v>9.4402834138010282E-10</v>
      </c>
      <c r="EA260" s="30">
        <f t="shared" si="250"/>
        <v>9.440283424406559E-10</v>
      </c>
      <c r="EB260" s="30">
        <f t="shared" si="251"/>
        <v>9.4402834244065031E-10</v>
      </c>
      <c r="ED260" s="36"/>
      <c r="EE260" s="36"/>
      <c r="EF260" s="36"/>
      <c r="EL260" s="36"/>
      <c r="EM260" s="36"/>
      <c r="EN260" s="36"/>
      <c r="ET260" s="36"/>
      <c r="EU260" s="36"/>
      <c r="EV260" s="36"/>
    </row>
    <row r="261" spans="14:152" s="30" customFormat="1" ht="12.75">
      <c r="N261" s="36">
        <v>8.9640000000000001E-8</v>
      </c>
      <c r="O261" s="36">
        <v>1.6502392713</v>
      </c>
      <c r="P261" s="36">
        <v>210.33015002139999</v>
      </c>
      <c r="Q261" s="30">
        <f t="shared" si="224"/>
        <v>7.9341994675797734E-8</v>
      </c>
      <c r="R261" s="30">
        <f t="shared" si="225"/>
        <v>7.9343307553372223E-8</v>
      </c>
      <c r="S261" s="30">
        <f t="shared" si="226"/>
        <v>7.9343307551156874E-8</v>
      </c>
      <c r="T261" s="30">
        <f t="shared" si="227"/>
        <v>7.9343307551156887E-8</v>
      </c>
      <c r="V261" s="36">
        <v>1.2849999999999999E-8</v>
      </c>
      <c r="W261" s="36">
        <v>3.7617087484699998</v>
      </c>
      <c r="X261" s="36">
        <v>2.2876218603999998</v>
      </c>
      <c r="Y261" s="30">
        <f t="shared" si="228"/>
        <v>-1.0551344689259399E-8</v>
      </c>
      <c r="Z261" s="30">
        <f t="shared" si="229"/>
        <v>-1.0551347199875962E-8</v>
      </c>
      <c r="AA261" s="30">
        <f t="shared" si="230"/>
        <v>-1.0551347199871725E-8</v>
      </c>
      <c r="AB261" s="30">
        <f t="shared" si="231"/>
        <v>-1.0551347199871725E-8</v>
      </c>
      <c r="AD261" s="36">
        <v>2.1799999999999999E-9</v>
      </c>
      <c r="AE261" s="36">
        <v>5.7927733586199999</v>
      </c>
      <c r="AF261" s="36">
        <v>2221.8566345969998</v>
      </c>
      <c r="AG261" s="30">
        <f t="shared" si="232"/>
        <v>2.115801725985229E-9</v>
      </c>
      <c r="AH261" s="30">
        <f t="shared" si="233"/>
        <v>2.1156270112582763E-9</v>
      </c>
      <c r="AI261" s="30">
        <f t="shared" si="234"/>
        <v>2.1156270115532944E-9</v>
      </c>
      <c r="AJ261" s="30">
        <f t="shared" si="235"/>
        <v>2.1156270115532936E-9</v>
      </c>
      <c r="AL261" s="36"/>
      <c r="AM261" s="36"/>
      <c r="AN261" s="36"/>
      <c r="AT261" s="36"/>
      <c r="AU261" s="36"/>
      <c r="AV261" s="36"/>
      <c r="BB261" s="36"/>
      <c r="BC261" s="36"/>
      <c r="BD261" s="36"/>
      <c r="BJ261" s="36">
        <v>6.48E-9</v>
      </c>
      <c r="BK261" s="36">
        <v>5.1591745075200004</v>
      </c>
      <c r="BL261" s="36">
        <v>8.0767548473000002</v>
      </c>
      <c r="BM261" s="30">
        <f t="shared" si="236"/>
        <v>2.5353828525883743E-9</v>
      </c>
      <c r="BN261" s="30">
        <f t="shared" si="237"/>
        <v>2.5353756453239809E-9</v>
      </c>
      <c r="BO261" s="30">
        <f t="shared" si="238"/>
        <v>2.5353756453361417E-9</v>
      </c>
      <c r="BP261" s="30">
        <f t="shared" si="239"/>
        <v>2.5353756453361417E-9</v>
      </c>
      <c r="BR261" s="36"/>
      <c r="BS261" s="36"/>
      <c r="BT261" s="36"/>
      <c r="BZ261" s="36"/>
      <c r="CA261" s="36"/>
      <c r="CB261" s="36"/>
      <c r="CH261" s="36"/>
      <c r="CI261" s="36"/>
      <c r="CJ261" s="36"/>
      <c r="CP261" s="36"/>
      <c r="CQ261" s="36"/>
      <c r="CR261" s="36"/>
      <c r="CX261" s="36"/>
      <c r="CY261" s="36"/>
      <c r="CZ261" s="36"/>
      <c r="DF261" s="36">
        <v>3.4956000000000001E-7</v>
      </c>
      <c r="DG261" s="36">
        <v>3.4388618758699998</v>
      </c>
      <c r="DH261" s="36">
        <v>273.10284047829998</v>
      </c>
      <c r="DI261" s="30">
        <f t="shared" si="240"/>
        <v>-1.2111911010968395E-7</v>
      </c>
      <c r="DJ261" s="30">
        <f t="shared" si="241"/>
        <v>-1.2110570970840298E-7</v>
      </c>
      <c r="DK261" s="30">
        <f t="shared" si="242"/>
        <v>-1.2110570973101554E-7</v>
      </c>
      <c r="DL261" s="30">
        <f t="shared" si="243"/>
        <v>-1.2110570973101548E-7</v>
      </c>
      <c r="DN261" s="36">
        <v>6.1220000000000002E-8</v>
      </c>
      <c r="DO261" s="36">
        <v>2.1148030100500002</v>
      </c>
      <c r="DP261" s="36">
        <v>2097.4232193759999</v>
      </c>
      <c r="DQ261" s="30">
        <f t="shared" si="244"/>
        <v>-6.0973681400774203E-8</v>
      </c>
      <c r="DR261" s="30">
        <f t="shared" si="245"/>
        <v>-6.0971956537208701E-8</v>
      </c>
      <c r="DS261" s="30">
        <f t="shared" si="246"/>
        <v>-6.0971956540124374E-8</v>
      </c>
      <c r="DT261" s="30">
        <f t="shared" si="247"/>
        <v>-6.097195654012436E-8</v>
      </c>
      <c r="DV261" s="36">
        <v>1.2520000000000001E-8</v>
      </c>
      <c r="DW261" s="36">
        <v>2.1451344021600001</v>
      </c>
      <c r="DX261" s="36">
        <v>1055.4497769261</v>
      </c>
      <c r="DY261" s="30">
        <f t="shared" si="248"/>
        <v>-1.0572296315864815E-8</v>
      </c>
      <c r="DZ261" s="30">
        <f t="shared" si="249"/>
        <v>-1.0571236999796472E-8</v>
      </c>
      <c r="EA261" s="30">
        <f t="shared" si="250"/>
        <v>-1.057123700158423E-8</v>
      </c>
      <c r="EB261" s="30">
        <f t="shared" si="251"/>
        <v>-1.0571237001584223E-8</v>
      </c>
      <c r="ED261" s="36"/>
      <c r="EE261" s="36"/>
      <c r="EF261" s="36"/>
      <c r="EL261" s="36"/>
      <c r="EM261" s="36"/>
      <c r="EN261" s="36"/>
      <c r="ET261" s="36"/>
      <c r="EU261" s="36"/>
      <c r="EV261" s="36"/>
    </row>
    <row r="262" spans="14:152" s="30" customFormat="1" ht="12.75">
      <c r="N262" s="36">
        <v>6.9609999999999999E-8</v>
      </c>
      <c r="O262" s="36">
        <v>3.1785520094300002</v>
      </c>
      <c r="P262" s="36">
        <v>543.02428721889999</v>
      </c>
      <c r="Q262" s="30">
        <f t="shared" si="224"/>
        <v>6.8633295596271822E-8</v>
      </c>
      <c r="R262" s="30">
        <f t="shared" si="225"/>
        <v>6.8634239564898513E-8</v>
      </c>
      <c r="S262" s="30">
        <f t="shared" si="226"/>
        <v>6.8634239563306011E-8</v>
      </c>
      <c r="T262" s="30">
        <f t="shared" si="227"/>
        <v>6.8634239563306011E-8</v>
      </c>
      <c r="V262" s="36">
        <v>1.4999999999999999E-8</v>
      </c>
      <c r="W262" s="36">
        <v>5.4102249252899997</v>
      </c>
      <c r="X262" s="36">
        <v>214.04985496340001</v>
      </c>
      <c r="Y262" s="30">
        <f t="shared" si="228"/>
        <v>-7.0458730400256369E-9</v>
      </c>
      <c r="Z262" s="30">
        <f t="shared" si="229"/>
        <v>-7.0462971808468069E-9</v>
      </c>
      <c r="AA262" s="30">
        <f t="shared" si="230"/>
        <v>-7.0462971801311013E-9</v>
      </c>
      <c r="AB262" s="30">
        <f t="shared" si="231"/>
        <v>-7.0462971801311013E-9</v>
      </c>
      <c r="AD262" s="36">
        <v>2.1299999999999999E-9</v>
      </c>
      <c r="AE262" s="36">
        <v>0.50441377636999996</v>
      </c>
      <c r="AF262" s="36">
        <v>934.94851496820002</v>
      </c>
      <c r="AG262" s="30">
        <f t="shared" si="232"/>
        <v>-7.0090909203889024E-11</v>
      </c>
      <c r="AH262" s="30">
        <f t="shared" si="233"/>
        <v>-6.9793076790474606E-11</v>
      </c>
      <c r="AI262" s="30">
        <f t="shared" si="234"/>
        <v>-6.9793077293052253E-11</v>
      </c>
      <c r="AJ262" s="30">
        <f t="shared" si="235"/>
        <v>-6.9793077293050353E-11</v>
      </c>
      <c r="AL262" s="36"/>
      <c r="AM262" s="36"/>
      <c r="AN262" s="36"/>
      <c r="AT262" s="36"/>
      <c r="AU262" s="36"/>
      <c r="AV262" s="36"/>
      <c r="BB262" s="36"/>
      <c r="BC262" s="36"/>
      <c r="BD262" s="36"/>
      <c r="BJ262" s="36">
        <v>5.5100000000000002E-9</v>
      </c>
      <c r="BK262" s="36">
        <v>3.33109164145</v>
      </c>
      <c r="BL262" s="36">
        <v>980.66817835879999</v>
      </c>
      <c r="BM262" s="30">
        <f t="shared" si="236"/>
        <v>-2.8115858909149522E-9</v>
      </c>
      <c r="BN262" s="30">
        <f t="shared" si="237"/>
        <v>-2.8122812344956365E-9</v>
      </c>
      <c r="BO262" s="30">
        <f t="shared" si="238"/>
        <v>-2.812281233322335E-9</v>
      </c>
      <c r="BP262" s="30">
        <f t="shared" si="239"/>
        <v>-2.8122812333223395E-9</v>
      </c>
      <c r="BR262" s="36"/>
      <c r="BS262" s="36"/>
      <c r="BT262" s="36"/>
      <c r="BZ262" s="36"/>
      <c r="CA262" s="36"/>
      <c r="CB262" s="36"/>
      <c r="CH262" s="36"/>
      <c r="CI262" s="36"/>
      <c r="CJ262" s="36"/>
      <c r="CP262" s="36"/>
      <c r="CQ262" s="36"/>
      <c r="CR262" s="36"/>
      <c r="CX262" s="36"/>
      <c r="CY262" s="36"/>
      <c r="CZ262" s="36"/>
      <c r="DF262" s="36">
        <v>3.3075999999999998E-7</v>
      </c>
      <c r="DG262" s="36">
        <v>2.4466209516799999</v>
      </c>
      <c r="DH262" s="36">
        <v>969.62247809489998</v>
      </c>
      <c r="DI262" s="30">
        <f t="shared" si="240"/>
        <v>-3.2335001580358629E-7</v>
      </c>
      <c r="DJ262" s="30">
        <f t="shared" si="241"/>
        <v>-3.2336011366216503E-7</v>
      </c>
      <c r="DK262" s="30">
        <f t="shared" si="242"/>
        <v>-3.233601136451312E-7</v>
      </c>
      <c r="DL262" s="30">
        <f t="shared" si="243"/>
        <v>-3.2336011364513131E-7</v>
      </c>
      <c r="DN262" s="36">
        <v>6.1879999999999996E-8</v>
      </c>
      <c r="DO262" s="36">
        <v>4.5944176216599999</v>
      </c>
      <c r="DP262" s="36">
        <v>207.67002114549999</v>
      </c>
      <c r="DQ262" s="30">
        <f t="shared" si="244"/>
        <v>-5.9090867852862073E-8</v>
      </c>
      <c r="DR262" s="30">
        <f t="shared" si="245"/>
        <v>-5.9091438629209673E-8</v>
      </c>
      <c r="DS262" s="30">
        <f t="shared" si="246"/>
        <v>-5.9091438628246577E-8</v>
      </c>
      <c r="DT262" s="30">
        <f t="shared" si="247"/>
        <v>-5.9091438628246577E-8</v>
      </c>
      <c r="DV262" s="36">
        <v>1.4009999999999999E-8</v>
      </c>
      <c r="DW262" s="36">
        <v>6.1325026173500001</v>
      </c>
      <c r="DX262" s="36">
        <v>1802.3719907218001</v>
      </c>
      <c r="DY262" s="30">
        <f t="shared" si="248"/>
        <v>-1.0539374971954552E-8</v>
      </c>
      <c r="DZ262" s="30">
        <f t="shared" si="249"/>
        <v>-1.0536885115664397E-8</v>
      </c>
      <c r="EA262" s="30">
        <f t="shared" si="250"/>
        <v>-1.0536885119866536E-8</v>
      </c>
      <c r="EB262" s="30">
        <f t="shared" si="251"/>
        <v>-1.0536885119866519E-8</v>
      </c>
      <c r="ED262" s="36"/>
      <c r="EE262" s="36"/>
      <c r="EF262" s="36"/>
      <c r="EL262" s="36"/>
      <c r="EM262" s="36"/>
      <c r="EN262" s="36"/>
      <c r="ET262" s="36"/>
      <c r="EU262" s="36"/>
      <c r="EV262" s="36"/>
    </row>
    <row r="263" spans="14:152" s="30" customFormat="1" ht="12.75">
      <c r="N263" s="36">
        <v>8.9159999999999999E-8</v>
      </c>
      <c r="O263" s="36">
        <v>0.56503620502999996</v>
      </c>
      <c r="P263" s="36">
        <v>2428.0421830342002</v>
      </c>
      <c r="Q263" s="30">
        <f t="shared" si="224"/>
        <v>8.4318744134528221E-8</v>
      </c>
      <c r="R263" s="30">
        <f t="shared" si="225"/>
        <v>8.4308209322704062E-8</v>
      </c>
      <c r="S263" s="30">
        <f t="shared" si="226"/>
        <v>8.4308209340490337E-8</v>
      </c>
      <c r="T263" s="30">
        <f t="shared" si="227"/>
        <v>8.4308209340490284E-8</v>
      </c>
      <c r="V263" s="36">
        <v>1.3960000000000001E-8</v>
      </c>
      <c r="W263" s="36">
        <v>4.7859558342800002</v>
      </c>
      <c r="X263" s="36">
        <v>219.44943459230001</v>
      </c>
      <c r="Y263" s="30">
        <f t="shared" si="228"/>
        <v>-1.2703035572312056E-8</v>
      </c>
      <c r="Z263" s="30">
        <f t="shared" si="229"/>
        <v>-1.2703225668774205E-8</v>
      </c>
      <c r="AA263" s="30">
        <f t="shared" si="230"/>
        <v>-1.270322566845344E-8</v>
      </c>
      <c r="AB263" s="30">
        <f t="shared" si="231"/>
        <v>-1.270322566845344E-8</v>
      </c>
      <c r="AD263" s="36">
        <v>2.1000000000000002E-9</v>
      </c>
      <c r="AE263" s="36">
        <v>5.0401763379500002</v>
      </c>
      <c r="AF263" s="36">
        <v>2420.9286360333999</v>
      </c>
      <c r="AG263" s="30">
        <f t="shared" si="232"/>
        <v>-1.059549341022867E-9</v>
      </c>
      <c r="AH263" s="30">
        <f t="shared" si="233"/>
        <v>-1.0602060882485935E-9</v>
      </c>
      <c r="AI263" s="30">
        <f t="shared" si="234"/>
        <v>-1.060206087140487E-9</v>
      </c>
      <c r="AJ263" s="30">
        <f t="shared" si="235"/>
        <v>-1.060206087140487E-9</v>
      </c>
      <c r="AL263" s="36"/>
      <c r="AM263" s="36"/>
      <c r="AN263" s="36"/>
      <c r="AT263" s="36"/>
      <c r="AU263" s="36"/>
      <c r="AV263" s="36"/>
      <c r="BB263" s="36"/>
      <c r="BC263" s="36"/>
      <c r="BD263" s="36"/>
      <c r="BJ263" s="36">
        <v>5.1099999999999999E-9</v>
      </c>
      <c r="BK263" s="36">
        <v>3.8707398821300001</v>
      </c>
      <c r="BL263" s="36">
        <v>125.98732389849999</v>
      </c>
      <c r="BM263" s="30">
        <f t="shared" si="236"/>
        <v>-5.1076075812602571E-9</v>
      </c>
      <c r="BN263" s="30">
        <f t="shared" si="237"/>
        <v>-5.1076105278876946E-9</v>
      </c>
      <c r="BO263" s="30">
        <f t="shared" si="238"/>
        <v>-5.1076105278827241E-9</v>
      </c>
      <c r="BP263" s="30">
        <f t="shared" si="239"/>
        <v>-5.1076105278827241E-9</v>
      </c>
      <c r="BR263" s="36"/>
      <c r="BS263" s="36"/>
      <c r="BT263" s="36"/>
      <c r="BZ263" s="36"/>
      <c r="CA263" s="36"/>
      <c r="CB263" s="36"/>
      <c r="CH263" s="36"/>
      <c r="CI263" s="36"/>
      <c r="CJ263" s="36"/>
      <c r="CP263" s="36"/>
      <c r="CQ263" s="36"/>
      <c r="CR263" s="36"/>
      <c r="CX263" s="36"/>
      <c r="CY263" s="36"/>
      <c r="CZ263" s="36"/>
      <c r="DF263" s="36">
        <v>2.7744999999999999E-7</v>
      </c>
      <c r="DG263" s="36">
        <v>1.44598606685</v>
      </c>
      <c r="DH263" s="36">
        <v>258.87574647669999</v>
      </c>
      <c r="DI263" s="30">
        <f t="shared" si="240"/>
        <v>2.7743432289880627E-7</v>
      </c>
      <c r="DJ263" s="30">
        <f t="shared" si="241"/>
        <v>2.7743443694280369E-7</v>
      </c>
      <c r="DK263" s="30">
        <f t="shared" si="242"/>
        <v>2.7743443694261163E-7</v>
      </c>
      <c r="DL263" s="30">
        <f t="shared" si="243"/>
        <v>2.7743443694261163E-7</v>
      </c>
      <c r="DN263" s="36">
        <v>6.3030000000000003E-8</v>
      </c>
      <c r="DO263" s="36">
        <v>0.75806431118999995</v>
      </c>
      <c r="DP263" s="36">
        <v>210.37833413120001</v>
      </c>
      <c r="DQ263" s="30">
        <f t="shared" si="244"/>
        <v>5.7846407647240098E-8</v>
      </c>
      <c r="DR263" s="30">
        <f t="shared" si="245"/>
        <v>5.7845619618736023E-8</v>
      </c>
      <c r="DS263" s="30">
        <f t="shared" si="246"/>
        <v>5.7845619620065832E-8</v>
      </c>
      <c r="DT263" s="30">
        <f t="shared" si="247"/>
        <v>5.7845619620065825E-8</v>
      </c>
      <c r="DV263" s="36">
        <v>1.343E-8</v>
      </c>
      <c r="DW263" s="36">
        <v>5.7999572729500004</v>
      </c>
      <c r="DX263" s="36">
        <v>9793.8009023358009</v>
      </c>
      <c r="DY263" s="30">
        <f t="shared" si="248"/>
        <v>-2.5653756055898652E-9</v>
      </c>
      <c r="DZ263" s="30">
        <f t="shared" si="249"/>
        <v>-2.5460534068477036E-9</v>
      </c>
      <c r="EA263" s="30">
        <f t="shared" si="250"/>
        <v>-2.5460534394574422E-9</v>
      </c>
      <c r="EB263" s="30">
        <f t="shared" si="251"/>
        <v>-2.5460534394573488E-9</v>
      </c>
      <c r="ED263" s="36"/>
      <c r="EE263" s="36"/>
      <c r="EF263" s="36"/>
      <c r="EL263" s="36"/>
      <c r="EM263" s="36"/>
      <c r="EN263" s="36"/>
      <c r="ET263" s="36"/>
      <c r="EU263" s="36"/>
      <c r="EV263" s="36"/>
    </row>
    <row r="264" spans="14:152" s="30" customFormat="1" ht="12.75">
      <c r="N264" s="36">
        <v>6.9259999999999999E-8</v>
      </c>
      <c r="O264" s="36">
        <v>3.66869171435</v>
      </c>
      <c r="P264" s="36">
        <v>247.23934538180001</v>
      </c>
      <c r="Q264" s="30">
        <f t="shared" si="224"/>
        <v>-4.6035393253841604E-8</v>
      </c>
      <c r="R264" s="30">
        <f t="shared" si="225"/>
        <v>-4.603347880476327E-8</v>
      </c>
      <c r="S264" s="30">
        <f t="shared" si="226"/>
        <v>-4.6033478807993867E-8</v>
      </c>
      <c r="T264" s="30">
        <f t="shared" si="227"/>
        <v>-4.603347880799384E-8</v>
      </c>
      <c r="V264" s="36">
        <v>1.4300000000000001E-8</v>
      </c>
      <c r="W264" s="36">
        <v>0.70934745161000001</v>
      </c>
      <c r="X264" s="36">
        <v>254.9435932136</v>
      </c>
      <c r="Y264" s="30">
        <f t="shared" si="228"/>
        <v>1.0898400497211744E-8</v>
      </c>
      <c r="Z264" s="30">
        <f t="shared" si="229"/>
        <v>1.0898047297080722E-8</v>
      </c>
      <c r="AA264" s="30">
        <f t="shared" si="230"/>
        <v>1.089804729767674E-8</v>
      </c>
      <c r="AB264" s="30">
        <f t="shared" si="231"/>
        <v>1.0898047297676739E-8</v>
      </c>
      <c r="AD264" s="36">
        <v>2.1400000000000001E-9</v>
      </c>
      <c r="AE264" s="36">
        <v>4.6428675858100004</v>
      </c>
      <c r="AF264" s="36">
        <v>2317.8358618148</v>
      </c>
      <c r="AG264" s="30">
        <f t="shared" si="232"/>
        <v>-7.4296222675709682E-10</v>
      </c>
      <c r="AH264" s="30">
        <f t="shared" si="233"/>
        <v>-7.4365823961487547E-10</v>
      </c>
      <c r="AI264" s="30">
        <f t="shared" si="234"/>
        <v>-7.4365823844046729E-10</v>
      </c>
      <c r="AJ264" s="30">
        <f t="shared" si="235"/>
        <v>-7.4365823844047442E-10</v>
      </c>
      <c r="AL264" s="36"/>
      <c r="AM264" s="36"/>
      <c r="AN264" s="36"/>
      <c r="AT264" s="36"/>
      <c r="AU264" s="36"/>
      <c r="AV264" s="36"/>
      <c r="BB264" s="36"/>
      <c r="BC264" s="36"/>
      <c r="BD264" s="36"/>
      <c r="BJ264" s="36">
        <v>5.0600000000000003E-9</v>
      </c>
      <c r="BK264" s="36">
        <v>0.80261216854999995</v>
      </c>
      <c r="BL264" s="36">
        <v>181.0557665236</v>
      </c>
      <c r="BM264" s="30">
        <f t="shared" si="236"/>
        <v>4.9578615122214324E-9</v>
      </c>
      <c r="BN264" s="30">
        <f t="shared" si="237"/>
        <v>4.9578341051681398E-9</v>
      </c>
      <c r="BO264" s="30">
        <f t="shared" si="238"/>
        <v>4.9578341052143908E-9</v>
      </c>
      <c r="BP264" s="30">
        <f t="shared" si="239"/>
        <v>4.9578341052143908E-9</v>
      </c>
      <c r="BR264" s="36"/>
      <c r="BS264" s="36"/>
      <c r="BT264" s="36"/>
      <c r="BZ264" s="36"/>
      <c r="CA264" s="36"/>
      <c r="CB264" s="36"/>
      <c r="CH264" s="36"/>
      <c r="CI264" s="36"/>
      <c r="CJ264" s="36"/>
      <c r="CP264" s="36"/>
      <c r="CQ264" s="36"/>
      <c r="CR264" s="36"/>
      <c r="CX264" s="36"/>
      <c r="CY264" s="36"/>
      <c r="CZ264" s="36"/>
      <c r="DF264" s="36">
        <v>2.7178000000000002E-7</v>
      </c>
      <c r="DG264" s="36">
        <v>4.2591859622000001</v>
      </c>
      <c r="DH264" s="36">
        <v>179.35884549420001</v>
      </c>
      <c r="DI264" s="30">
        <f t="shared" si="240"/>
        <v>-2.6972253736584348E-7</v>
      </c>
      <c r="DJ264" s="30">
        <f t="shared" si="241"/>
        <v>-2.6972343310354646E-7</v>
      </c>
      <c r="DK264" s="30">
        <f t="shared" si="242"/>
        <v>-2.6972343310203509E-7</v>
      </c>
      <c r="DL264" s="30">
        <f t="shared" si="243"/>
        <v>-2.6972343310203509E-7</v>
      </c>
      <c r="DN264" s="36">
        <v>5.1020000000000003E-8</v>
      </c>
      <c r="DO264" s="36">
        <v>4.0101717960499998</v>
      </c>
      <c r="DP264" s="36">
        <v>205.22234059070001</v>
      </c>
      <c r="DQ264" s="30">
        <f t="shared" si="244"/>
        <v>-4.9181225878426348E-8</v>
      </c>
      <c r="DR264" s="30">
        <f t="shared" si="245"/>
        <v>-4.9180809020147431E-8</v>
      </c>
      <c r="DS264" s="30">
        <f t="shared" si="246"/>
        <v>-4.9180809020850898E-8</v>
      </c>
      <c r="DT264" s="30">
        <f t="shared" si="247"/>
        <v>-4.9180809020850898E-8</v>
      </c>
      <c r="DV264" s="36">
        <v>1.228E-8</v>
      </c>
      <c r="DW264" s="36">
        <v>3.29059284057</v>
      </c>
      <c r="DX264" s="36">
        <v>661.23792731640003</v>
      </c>
      <c r="DY264" s="30">
        <f t="shared" si="248"/>
        <v>1.1423531375689891E-8</v>
      </c>
      <c r="DZ264" s="30">
        <f t="shared" si="249"/>
        <v>1.1423085500398425E-8</v>
      </c>
      <c r="EA264" s="30">
        <f t="shared" si="250"/>
        <v>1.1423085501150909E-8</v>
      </c>
      <c r="EB264" s="30">
        <f t="shared" si="251"/>
        <v>1.1423085501150906E-8</v>
      </c>
      <c r="ED264" s="36"/>
      <c r="EE264" s="36"/>
      <c r="EF264" s="36"/>
      <c r="EL264" s="36"/>
      <c r="EM264" s="36"/>
      <c r="EN264" s="36"/>
      <c r="ET264" s="36"/>
      <c r="EU264" s="36"/>
      <c r="EV264" s="36"/>
    </row>
    <row r="265" spans="14:152" s="30" customFormat="1" ht="12.75">
      <c r="N265" s="36">
        <v>8.9820000000000006E-8</v>
      </c>
      <c r="O265" s="36">
        <v>4.2504672248100004</v>
      </c>
      <c r="P265" s="36">
        <v>46.470422915999997</v>
      </c>
      <c r="Q265" s="30">
        <f t="shared" si="224"/>
        <v>-5.9197592114222989E-8</v>
      </c>
      <c r="R265" s="30">
        <f t="shared" si="225"/>
        <v>-5.9198061848947852E-8</v>
      </c>
      <c r="S265" s="30">
        <f t="shared" si="226"/>
        <v>-5.9198061848155194E-8</v>
      </c>
      <c r="T265" s="30">
        <f t="shared" si="227"/>
        <v>-5.9198061848155194E-8</v>
      </c>
      <c r="V265" s="36">
        <v>1.1949999999999999E-8</v>
      </c>
      <c r="W265" s="36">
        <v>3.7128108532200002</v>
      </c>
      <c r="X265" s="36">
        <v>264.50482076920002</v>
      </c>
      <c r="Y265" s="30">
        <f t="shared" si="228"/>
        <v>-7.4717040251838055E-9</v>
      </c>
      <c r="Z265" s="30">
        <f t="shared" si="229"/>
        <v>-7.4713348950799136E-9</v>
      </c>
      <c r="AA265" s="30">
        <f t="shared" si="230"/>
        <v>-7.4713348957028087E-9</v>
      </c>
      <c r="AB265" s="30">
        <f t="shared" si="231"/>
        <v>-7.4713348957028037E-9</v>
      </c>
      <c r="AD265" s="36">
        <v>1.7800000000000001E-9</v>
      </c>
      <c r="AE265" s="36">
        <v>0.84588580004000002</v>
      </c>
      <c r="AF265" s="36">
        <v>128.36556848410001</v>
      </c>
      <c r="AG265" s="30">
        <f t="shared" si="232"/>
        <v>1.764006525671994E-9</v>
      </c>
      <c r="AH265" s="30">
        <f t="shared" si="233"/>
        <v>1.7640110983985663E-9</v>
      </c>
      <c r="AI265" s="30">
        <f t="shared" si="234"/>
        <v>1.7640110983908505E-9</v>
      </c>
      <c r="AJ265" s="30">
        <f t="shared" si="235"/>
        <v>1.7640110983908505E-9</v>
      </c>
      <c r="AL265" s="36"/>
      <c r="AM265" s="36"/>
      <c r="AN265" s="36"/>
      <c r="AT265" s="36"/>
      <c r="AU265" s="36"/>
      <c r="AV265" s="36"/>
      <c r="BB265" s="36"/>
      <c r="BC265" s="36"/>
      <c r="BD265" s="36"/>
      <c r="BJ265" s="36">
        <v>5.6400000000000004E-9</v>
      </c>
      <c r="BK265" s="36">
        <v>4.0587110761499998</v>
      </c>
      <c r="BL265" s="36">
        <v>831.10498122419995</v>
      </c>
      <c r="BM265" s="30">
        <f t="shared" si="236"/>
        <v>4.8099733562264891E-9</v>
      </c>
      <c r="BN265" s="30">
        <f t="shared" si="237"/>
        <v>4.8096070515015737E-9</v>
      </c>
      <c r="BO265" s="30">
        <f t="shared" si="238"/>
        <v>4.8096070521197547E-9</v>
      </c>
      <c r="BP265" s="30">
        <f t="shared" si="239"/>
        <v>4.8096070521197514E-9</v>
      </c>
      <c r="BR265" s="36"/>
      <c r="BS265" s="36"/>
      <c r="BT265" s="36"/>
      <c r="BZ265" s="36"/>
      <c r="CA265" s="36"/>
      <c r="CB265" s="36"/>
      <c r="CH265" s="36"/>
      <c r="CI265" s="36"/>
      <c r="CJ265" s="36"/>
      <c r="CP265" s="36"/>
      <c r="CQ265" s="36"/>
      <c r="CR265" s="36"/>
      <c r="CX265" s="36"/>
      <c r="CY265" s="36"/>
      <c r="CZ265" s="36"/>
      <c r="DF265" s="36">
        <v>2.7872E-7</v>
      </c>
      <c r="DG265" s="36">
        <v>0.78772093521999997</v>
      </c>
      <c r="DH265" s="36">
        <v>546.95644048199995</v>
      </c>
      <c r="DI265" s="30">
        <f t="shared" si="240"/>
        <v>-1.7398040199629601E-7</v>
      </c>
      <c r="DJ265" s="30">
        <f t="shared" si="241"/>
        <v>-1.7399822325426355E-7</v>
      </c>
      <c r="DK265" s="30">
        <f t="shared" si="242"/>
        <v>-1.7399822322419221E-7</v>
      </c>
      <c r="DL265" s="30">
        <f t="shared" si="243"/>
        <v>-1.7399822322419229E-7</v>
      </c>
      <c r="DN265" s="36">
        <v>6.5830000000000001E-8</v>
      </c>
      <c r="DO265" s="36">
        <v>1.79054357427</v>
      </c>
      <c r="DP265" s="36">
        <v>12.530172972200001</v>
      </c>
      <c r="DQ265" s="30">
        <f t="shared" si="244"/>
        <v>-9.8552679376108277E-9</v>
      </c>
      <c r="DR265" s="30">
        <f t="shared" si="245"/>
        <v>-9.8551458988634519E-9</v>
      </c>
      <c r="DS265" s="30">
        <f t="shared" si="246"/>
        <v>-9.8551458990693868E-9</v>
      </c>
      <c r="DT265" s="30">
        <f t="shared" si="247"/>
        <v>-9.8551458990693868E-9</v>
      </c>
      <c r="DV265" s="36">
        <v>1.2019999999999999E-8</v>
      </c>
      <c r="DW265" s="36">
        <v>2.8879201890899999</v>
      </c>
      <c r="DX265" s="36">
        <v>2413.8150890326001</v>
      </c>
      <c r="DY265" s="30">
        <f t="shared" si="248"/>
        <v>-5.7618566253586795E-9</v>
      </c>
      <c r="DZ265" s="30">
        <f t="shared" si="249"/>
        <v>-5.7580459929392756E-9</v>
      </c>
      <c r="EA265" s="30">
        <f t="shared" si="250"/>
        <v>-5.75804599937014E-9</v>
      </c>
      <c r="EB265" s="30">
        <f t="shared" si="251"/>
        <v>-5.7580459993701218E-9</v>
      </c>
      <c r="ED265" s="36"/>
      <c r="EE265" s="36"/>
      <c r="EF265" s="36"/>
      <c r="EL265" s="36"/>
      <c r="EM265" s="36"/>
      <c r="EN265" s="36"/>
      <c r="ET265" s="36"/>
      <c r="EU265" s="36"/>
      <c r="EV265" s="36"/>
    </row>
    <row r="266" spans="14:152" s="30" customFormat="1" ht="12.75">
      <c r="N266" s="36">
        <v>7.0889999999999995E-8</v>
      </c>
      <c r="O266" s="36">
        <v>5.1439967222499998</v>
      </c>
      <c r="P266" s="36">
        <v>231.45834270270001</v>
      </c>
      <c r="Q266" s="30">
        <f t="shared" si="224"/>
        <v>-5.3339125227826176E-8</v>
      </c>
      <c r="R266" s="30">
        <f t="shared" si="225"/>
        <v>-5.3340742429829005E-8</v>
      </c>
      <c r="S266" s="30">
        <f t="shared" si="226"/>
        <v>-5.3340742427100129E-8</v>
      </c>
      <c r="T266" s="30">
        <f t="shared" si="227"/>
        <v>-5.3340742427100129E-8</v>
      </c>
      <c r="V266" s="36">
        <v>1.181E-8</v>
      </c>
      <c r="W266" s="36">
        <v>0.42635230882000003</v>
      </c>
      <c r="X266" s="36">
        <v>41.644497775600001</v>
      </c>
      <c r="Y266" s="30">
        <f t="shared" si="228"/>
        <v>1.1585138932971062E-8</v>
      </c>
      <c r="Z266" s="30">
        <f t="shared" si="229"/>
        <v>1.1585153225519321E-8</v>
      </c>
      <c r="AA266" s="30">
        <f t="shared" si="230"/>
        <v>1.1585153225495202E-8</v>
      </c>
      <c r="AB266" s="30">
        <f t="shared" si="231"/>
        <v>1.1585153225495202E-8</v>
      </c>
      <c r="AD266" s="36">
        <v>1.6999999999999999E-9</v>
      </c>
      <c r="AE266" s="36">
        <v>2.7500661960500001</v>
      </c>
      <c r="AF266" s="36">
        <v>710.74673161819999</v>
      </c>
      <c r="AG266" s="30">
        <f t="shared" si="232"/>
        <v>6.3068381758731919E-10</v>
      </c>
      <c r="AH266" s="30">
        <f t="shared" si="233"/>
        <v>6.305159148517466E-10</v>
      </c>
      <c r="AI266" s="30">
        <f t="shared" si="234"/>
        <v>6.3051591513507881E-10</v>
      </c>
      <c r="AJ266" s="30">
        <f t="shared" si="235"/>
        <v>6.3051591513507736E-10</v>
      </c>
      <c r="AL266" s="36"/>
      <c r="AM266" s="36"/>
      <c r="AN266" s="36"/>
      <c r="AT266" s="36"/>
      <c r="AU266" s="36"/>
      <c r="AV266" s="36"/>
      <c r="BB266" s="36"/>
      <c r="BC266" s="36"/>
      <c r="BD266" s="36"/>
      <c r="BJ266" s="36">
        <v>6.8100000000000003E-9</v>
      </c>
      <c r="BK266" s="36">
        <v>3.4580429009300002</v>
      </c>
      <c r="BL266" s="36">
        <v>220.364458329</v>
      </c>
      <c r="BM266" s="30">
        <f t="shared" si="236"/>
        <v>-4.204421723799148E-9</v>
      </c>
      <c r="BN266" s="30">
        <f t="shared" si="237"/>
        <v>-4.2042450716164292E-9</v>
      </c>
      <c r="BO266" s="30">
        <f t="shared" si="238"/>
        <v>-4.2042450719145244E-9</v>
      </c>
      <c r="BP266" s="30">
        <f t="shared" si="239"/>
        <v>-4.2042450719145219E-9</v>
      </c>
      <c r="BR266" s="36"/>
      <c r="BS266" s="36"/>
      <c r="BT266" s="36"/>
      <c r="BZ266" s="36"/>
      <c r="CA266" s="36"/>
      <c r="CB266" s="36"/>
      <c r="CH266" s="36"/>
      <c r="CI266" s="36"/>
      <c r="CJ266" s="36"/>
      <c r="CP266" s="36"/>
      <c r="CQ266" s="36"/>
      <c r="CR266" s="36"/>
      <c r="CX266" s="36"/>
      <c r="CY266" s="36"/>
      <c r="CZ266" s="36"/>
      <c r="DF266" s="36">
        <v>2.9106000000000001E-7</v>
      </c>
      <c r="DG266" s="36">
        <v>4.8394771146200002</v>
      </c>
      <c r="DH266" s="36">
        <v>905.88657979150003</v>
      </c>
      <c r="DI266" s="30">
        <f t="shared" si="240"/>
        <v>2.8618524098769769E-7</v>
      </c>
      <c r="DJ266" s="30">
        <f t="shared" si="241"/>
        <v>2.8617804768593633E-7</v>
      </c>
      <c r="DK266" s="30">
        <f t="shared" si="242"/>
        <v>2.8617804769807902E-7</v>
      </c>
      <c r="DL266" s="30">
        <f t="shared" si="243"/>
        <v>2.8617804769807902E-7</v>
      </c>
      <c r="DN266" s="36">
        <v>4.9019999999999998E-8</v>
      </c>
      <c r="DO266" s="36">
        <v>0.85099521860000005</v>
      </c>
      <c r="DP266" s="36">
        <v>247.23934538180001</v>
      </c>
      <c r="DQ266" s="30">
        <f t="shared" si="244"/>
        <v>4.2544359210244601E-8</v>
      </c>
      <c r="DR266" s="30">
        <f t="shared" si="245"/>
        <v>4.2543458313222255E-8</v>
      </c>
      <c r="DS266" s="30">
        <f t="shared" si="246"/>
        <v>4.254345831474252E-8</v>
      </c>
      <c r="DT266" s="30">
        <f t="shared" si="247"/>
        <v>4.2543458314742514E-8</v>
      </c>
      <c r="DV266" s="36">
        <v>1.2860000000000001E-8</v>
      </c>
      <c r="DW266" s="36">
        <v>5.7236016037099997</v>
      </c>
      <c r="DX266" s="36">
        <v>298.23262239190001</v>
      </c>
      <c r="DY266" s="30">
        <f t="shared" si="248"/>
        <v>-7.7042544290621594E-9</v>
      </c>
      <c r="DZ266" s="30">
        <f t="shared" si="249"/>
        <v>-7.7047139327960652E-9</v>
      </c>
      <c r="EA266" s="30">
        <f t="shared" si="250"/>
        <v>-7.7047139320206975E-9</v>
      </c>
      <c r="EB266" s="30">
        <f t="shared" si="251"/>
        <v>-7.7047139320206975E-9</v>
      </c>
      <c r="ED266" s="36"/>
      <c r="EE266" s="36"/>
      <c r="EF266" s="36"/>
      <c r="EL266" s="36"/>
      <c r="EM266" s="36"/>
      <c r="EN266" s="36"/>
      <c r="ET266" s="36"/>
      <c r="EU266" s="36"/>
      <c r="EV266" s="36"/>
    </row>
    <row r="267" spans="14:152" s="30" customFormat="1" ht="12.75">
      <c r="N267" s="36">
        <v>7.3809999999999997E-8</v>
      </c>
      <c r="O267" s="36">
        <v>1.25092810119</v>
      </c>
      <c r="P267" s="36">
        <v>217.96496188399999</v>
      </c>
      <c r="Q267" s="30">
        <f t="shared" si="224"/>
        <v>7.3743646521833905E-8</v>
      </c>
      <c r="R267" s="30">
        <f t="shared" si="225"/>
        <v>7.374374853717432E-8</v>
      </c>
      <c r="S267" s="30">
        <f t="shared" si="226"/>
        <v>7.3743748537002227E-8</v>
      </c>
      <c r="T267" s="30">
        <f t="shared" si="227"/>
        <v>7.374374853700224E-8</v>
      </c>
      <c r="V267" s="36">
        <v>1.1900000000000001E-8</v>
      </c>
      <c r="W267" s="36">
        <v>2.02079286787</v>
      </c>
      <c r="X267" s="36">
        <v>1485.9801210651999</v>
      </c>
      <c r="Y267" s="30">
        <f t="shared" si="228"/>
        <v>1.1874983650437149E-8</v>
      </c>
      <c r="Z267" s="30">
        <f t="shared" si="229"/>
        <v>1.1875154841027589E-8</v>
      </c>
      <c r="AA267" s="30">
        <f t="shared" si="230"/>
        <v>1.1875154840739209E-8</v>
      </c>
      <c r="AB267" s="30">
        <f t="shared" si="231"/>
        <v>1.1875154840739211E-8</v>
      </c>
      <c r="AD267" s="36">
        <v>1.7100000000000001E-9</v>
      </c>
      <c r="AE267" s="36">
        <v>4.3261518296699997</v>
      </c>
      <c r="AF267" s="36">
        <v>291.262087743</v>
      </c>
      <c r="AG267" s="30">
        <f t="shared" si="232"/>
        <v>-1.5540713316924139E-9</v>
      </c>
      <c r="AH267" s="30">
        <f t="shared" si="233"/>
        <v>-1.5540402369971869E-9</v>
      </c>
      <c r="AI267" s="30">
        <f t="shared" si="234"/>
        <v>-1.5540402370496599E-9</v>
      </c>
      <c r="AJ267" s="30">
        <f t="shared" si="235"/>
        <v>-1.5540402370496599E-9</v>
      </c>
      <c r="AL267" s="36"/>
      <c r="AM267" s="36"/>
      <c r="AN267" s="36"/>
      <c r="AT267" s="36"/>
      <c r="AU267" s="36"/>
      <c r="AV267" s="36"/>
      <c r="BB267" s="36"/>
      <c r="BC267" s="36"/>
      <c r="BD267" s="36"/>
      <c r="BJ267" s="36">
        <v>5.4100000000000001E-9</v>
      </c>
      <c r="BK267" s="36">
        <v>2.39252901431</v>
      </c>
      <c r="BL267" s="36">
        <v>421.93232442999999</v>
      </c>
      <c r="BM267" s="30">
        <f t="shared" si="236"/>
        <v>5.402376342179527E-9</v>
      </c>
      <c r="BN267" s="30">
        <f t="shared" si="237"/>
        <v>5.4023944583310912E-9</v>
      </c>
      <c r="BO267" s="30">
        <f t="shared" si="238"/>
        <v>5.4023944583005392E-9</v>
      </c>
      <c r="BP267" s="30">
        <f t="shared" si="239"/>
        <v>5.4023944583005392E-9</v>
      </c>
      <c r="BR267" s="36"/>
      <c r="BS267" s="36"/>
      <c r="BT267" s="36"/>
      <c r="BZ267" s="36"/>
      <c r="CA267" s="36"/>
      <c r="CB267" s="36"/>
      <c r="CH267" s="36"/>
      <c r="CI267" s="36"/>
      <c r="CJ267" s="36"/>
      <c r="CP267" s="36"/>
      <c r="CQ267" s="36"/>
      <c r="CR267" s="36"/>
      <c r="CX267" s="36"/>
      <c r="CY267" s="36"/>
      <c r="CZ267" s="36"/>
      <c r="DF267" s="36">
        <v>2.7417000000000003E-7</v>
      </c>
      <c r="DG267" s="36">
        <v>2.4493036681799998</v>
      </c>
      <c r="DH267" s="36">
        <v>254.9435932136</v>
      </c>
      <c r="DI267" s="30">
        <f t="shared" si="240"/>
        <v>1.397939719072772E-7</v>
      </c>
      <c r="DJ267" s="30">
        <f t="shared" si="241"/>
        <v>1.3980296937485583E-7</v>
      </c>
      <c r="DK267" s="30">
        <f t="shared" si="242"/>
        <v>1.3980296935967329E-7</v>
      </c>
      <c r="DL267" s="30">
        <f t="shared" si="243"/>
        <v>1.3980296935967334E-7</v>
      </c>
      <c r="DN267" s="36">
        <v>4.9180000000000001E-8</v>
      </c>
      <c r="DO267" s="36">
        <v>4.03512681632</v>
      </c>
      <c r="DP267" s="36">
        <v>487.36514376280002</v>
      </c>
      <c r="DQ267" s="30">
        <f t="shared" si="244"/>
        <v>1.1589925333230394E-8</v>
      </c>
      <c r="DR267" s="30">
        <f t="shared" si="245"/>
        <v>1.1593410876638648E-8</v>
      </c>
      <c r="DS267" s="30">
        <f t="shared" si="246"/>
        <v>1.1593410870757045E-8</v>
      </c>
      <c r="DT267" s="30">
        <f t="shared" si="247"/>
        <v>1.1593410870757066E-8</v>
      </c>
      <c r="DV267" s="36">
        <v>1.357E-8</v>
      </c>
      <c r="DW267" s="36">
        <v>0.93175963410999996</v>
      </c>
      <c r="DX267" s="36">
        <v>217.491881132</v>
      </c>
      <c r="DY267" s="30">
        <f t="shared" si="248"/>
        <v>1.3063274197081818E-8</v>
      </c>
      <c r="DZ267" s="30">
        <f t="shared" si="249"/>
        <v>1.3063154631579182E-8</v>
      </c>
      <c r="EA267" s="30">
        <f t="shared" si="250"/>
        <v>1.3063154631780955E-8</v>
      </c>
      <c r="EB267" s="30">
        <f t="shared" si="251"/>
        <v>1.3063154631780953E-8</v>
      </c>
      <c r="ED267" s="36"/>
      <c r="EE267" s="36"/>
      <c r="EF267" s="36"/>
      <c r="EL267" s="36"/>
      <c r="EM267" s="36"/>
      <c r="EN267" s="36"/>
      <c r="ET267" s="36"/>
      <c r="EU267" s="36"/>
      <c r="EV267" s="36"/>
    </row>
    <row r="268" spans="14:152" s="30" customFormat="1" ht="12.75">
      <c r="N268" s="36">
        <v>7.1340000000000002E-8</v>
      </c>
      <c r="O268" s="36">
        <v>2.8309035485399998</v>
      </c>
      <c r="P268" s="36">
        <v>1148.2476104062</v>
      </c>
      <c r="Q268" s="30">
        <f t="shared" si="224"/>
        <v>-6.5872721019914569E-8</v>
      </c>
      <c r="R268" s="30">
        <f t="shared" si="225"/>
        <v>-6.5868013989514462E-8</v>
      </c>
      <c r="S268" s="30">
        <f t="shared" si="226"/>
        <v>-6.586801399745893E-8</v>
      </c>
      <c r="T268" s="30">
        <f t="shared" si="227"/>
        <v>-6.5868013997458904E-8</v>
      </c>
      <c r="V268" s="36">
        <v>1.16E-8</v>
      </c>
      <c r="W268" s="36">
        <v>5.2364923179599998</v>
      </c>
      <c r="X268" s="36">
        <v>181.0557665236</v>
      </c>
      <c r="Y268" s="30">
        <f t="shared" si="228"/>
        <v>-5.3543085856699556E-9</v>
      </c>
      <c r="Z268" s="30">
        <f t="shared" si="229"/>
        <v>-5.3545873765282023E-9</v>
      </c>
      <c r="AA268" s="30">
        <f t="shared" si="230"/>
        <v>-5.3545873760577541E-9</v>
      </c>
      <c r="AB268" s="30">
        <f t="shared" si="231"/>
        <v>-5.3545873760577541E-9</v>
      </c>
      <c r="AD268" s="36">
        <v>1.7200000000000001E-9</v>
      </c>
      <c r="AE268" s="36">
        <v>3.4697130692</v>
      </c>
      <c r="AF268" s="36">
        <v>501.37978944330001</v>
      </c>
      <c r="AG268" s="30">
        <f t="shared" si="232"/>
        <v>1.3267881058807003E-9</v>
      </c>
      <c r="AH268" s="30">
        <f t="shared" si="233"/>
        <v>1.326870220493395E-9</v>
      </c>
      <c r="AI268" s="30">
        <f t="shared" si="234"/>
        <v>1.3268702203548373E-9</v>
      </c>
      <c r="AJ268" s="30">
        <f t="shared" si="235"/>
        <v>1.3268702203548377E-9</v>
      </c>
      <c r="AL268" s="36"/>
      <c r="AM268" s="36"/>
      <c r="AN268" s="36"/>
      <c r="AT268" s="36"/>
      <c r="AU268" s="36"/>
      <c r="AV268" s="36"/>
      <c r="BB268" s="36"/>
      <c r="BC268" s="36"/>
      <c r="BD268" s="36"/>
      <c r="BJ268" s="36">
        <v>4.9799999999999998E-9</v>
      </c>
      <c r="BK268" s="36">
        <v>3.1151505356800002</v>
      </c>
      <c r="BL268" s="36">
        <v>439.12836384820002</v>
      </c>
      <c r="BM268" s="30">
        <f t="shared" si="236"/>
        <v>3.8711492832522123E-9</v>
      </c>
      <c r="BN268" s="30">
        <f t="shared" si="237"/>
        <v>3.8713551324393885E-9</v>
      </c>
      <c r="BO268" s="30">
        <f t="shared" si="238"/>
        <v>3.8713551320920438E-9</v>
      </c>
      <c r="BP268" s="30">
        <f t="shared" si="239"/>
        <v>3.8713551320920446E-9</v>
      </c>
      <c r="BR268" s="36"/>
      <c r="BS268" s="36"/>
      <c r="BT268" s="36"/>
      <c r="BZ268" s="36"/>
      <c r="CA268" s="36"/>
      <c r="CB268" s="36"/>
      <c r="CH268" s="36"/>
      <c r="CI268" s="36"/>
      <c r="CJ268" s="36"/>
      <c r="CP268" s="36"/>
      <c r="CQ268" s="36"/>
      <c r="CR268" s="36"/>
      <c r="CX268" s="36"/>
      <c r="CY268" s="36"/>
      <c r="CZ268" s="36"/>
      <c r="DF268" s="36">
        <v>3.4296E-7</v>
      </c>
      <c r="DG268" s="36">
        <v>6.0092096964400001</v>
      </c>
      <c r="DH268" s="36">
        <v>166.82867252200001</v>
      </c>
      <c r="DI268" s="30">
        <f t="shared" si="240"/>
        <v>1.2460359482038556E-7</v>
      </c>
      <c r="DJ268" s="30">
        <f t="shared" si="241"/>
        <v>1.2459561827123192E-7</v>
      </c>
      <c r="DK268" s="30">
        <f t="shared" si="242"/>
        <v>1.2459561828469185E-7</v>
      </c>
      <c r="DL268" s="30">
        <f t="shared" si="243"/>
        <v>1.2459561828469185E-7</v>
      </c>
      <c r="DN268" s="36">
        <v>5.8180000000000002E-8</v>
      </c>
      <c r="DO268" s="36">
        <v>5.4849550348899996</v>
      </c>
      <c r="DP268" s="36">
        <v>2538.2485042536</v>
      </c>
      <c r="DQ268" s="30">
        <f t="shared" si="244"/>
        <v>-3.8996087671439284E-8</v>
      </c>
      <c r="DR268" s="30">
        <f t="shared" si="245"/>
        <v>-3.9012484009074457E-8</v>
      </c>
      <c r="DS268" s="30">
        <f t="shared" si="246"/>
        <v>-3.9012483981411367E-8</v>
      </c>
      <c r="DT268" s="30">
        <f t="shared" si="247"/>
        <v>-3.9012483981411433E-8</v>
      </c>
      <c r="DV268" s="36">
        <v>1.356E-8</v>
      </c>
      <c r="DW268" s="36">
        <v>2.2812162781700001</v>
      </c>
      <c r="DX268" s="36">
        <v>601.76425067620005</v>
      </c>
      <c r="DY268" s="30">
        <f t="shared" si="248"/>
        <v>6.6845164896196051E-9</v>
      </c>
      <c r="DZ268" s="30">
        <f t="shared" si="249"/>
        <v>6.6834541051488273E-9</v>
      </c>
      <c r="EA268" s="30">
        <f t="shared" si="250"/>
        <v>6.6834541069415866E-9</v>
      </c>
      <c r="EB268" s="30">
        <f t="shared" si="251"/>
        <v>6.6834541069415808E-9</v>
      </c>
      <c r="ED268" s="36"/>
      <c r="EE268" s="36"/>
      <c r="EF268" s="36"/>
      <c r="EL268" s="36"/>
      <c r="EM268" s="36"/>
      <c r="EN268" s="36"/>
      <c r="ET268" s="36"/>
      <c r="EU268" s="36"/>
      <c r="EV268" s="36"/>
    </row>
    <row r="269" spans="14:152" s="30" customFormat="1" ht="12.75">
      <c r="N269" s="36">
        <v>6.353E-8</v>
      </c>
      <c r="O269" s="36">
        <v>0.82582711056000002</v>
      </c>
      <c r="P269" s="36">
        <v>31.492569389</v>
      </c>
      <c r="Q269" s="30">
        <f t="shared" si="224"/>
        <v>5.0528481162675826E-8</v>
      </c>
      <c r="R269" s="30">
        <f t="shared" si="225"/>
        <v>5.0528662633375822E-8</v>
      </c>
      <c r="S269" s="30">
        <f t="shared" si="226"/>
        <v>5.0528662633069599E-8</v>
      </c>
      <c r="T269" s="30">
        <f t="shared" si="227"/>
        <v>5.0528662633069599E-8</v>
      </c>
      <c r="V269" s="36">
        <v>1.5349999999999998E-8</v>
      </c>
      <c r="W269" s="36">
        <v>3.6274699029400002</v>
      </c>
      <c r="X269" s="36">
        <v>561.18353448360006</v>
      </c>
      <c r="Y269" s="30">
        <f t="shared" si="228"/>
        <v>1.3351828846208347E-8</v>
      </c>
      <c r="Z269" s="30">
        <f t="shared" si="229"/>
        <v>1.3352464737419358E-8</v>
      </c>
      <c r="AA269" s="30">
        <f t="shared" si="230"/>
        <v>1.3352464736346409E-8</v>
      </c>
      <c r="AB269" s="30">
        <f t="shared" si="231"/>
        <v>1.3352464736346412E-8</v>
      </c>
      <c r="AD269" s="36">
        <v>1.6999999999999999E-9</v>
      </c>
      <c r="AE269" s="36">
        <v>1.0540899210600001</v>
      </c>
      <c r="AF269" s="36">
        <v>526.50957135689998</v>
      </c>
      <c r="AG269" s="30">
        <f t="shared" si="232"/>
        <v>-4.9325650416889964E-10</v>
      </c>
      <c r="AH269" s="30">
        <f t="shared" si="233"/>
        <v>-4.9338467588665898E-10</v>
      </c>
      <c r="AI269" s="30">
        <f t="shared" si="234"/>
        <v>-4.9338467567037917E-10</v>
      </c>
      <c r="AJ269" s="30">
        <f t="shared" si="235"/>
        <v>-4.9338467567037999E-10</v>
      </c>
      <c r="AL269" s="36"/>
      <c r="AM269" s="36"/>
      <c r="AN269" s="36"/>
      <c r="AT269" s="36"/>
      <c r="AU269" s="36"/>
      <c r="AV269" s="36"/>
      <c r="BB269" s="36"/>
      <c r="BC269" s="36"/>
      <c r="BD269" s="36"/>
      <c r="BJ269" s="36">
        <v>5.1700000000000001E-9</v>
      </c>
      <c r="BK269" s="36">
        <v>2.7543000480000002</v>
      </c>
      <c r="BL269" s="36">
        <v>1148.2476104062</v>
      </c>
      <c r="BM269" s="30">
        <f t="shared" si="236"/>
        <v>-4.6078851820984637E-9</v>
      </c>
      <c r="BN269" s="30">
        <f t="shared" si="237"/>
        <v>-4.6074822955353731E-9</v>
      </c>
      <c r="BO269" s="30">
        <f t="shared" si="238"/>
        <v>-4.6074822962153338E-9</v>
      </c>
      <c r="BP269" s="30">
        <f t="shared" si="239"/>
        <v>-4.6074822962153321E-9</v>
      </c>
      <c r="BR269" s="36"/>
      <c r="BS269" s="36"/>
      <c r="BT269" s="36"/>
      <c r="BZ269" s="36"/>
      <c r="CA269" s="36"/>
      <c r="CB269" s="36"/>
      <c r="CH269" s="36"/>
      <c r="CI269" s="36"/>
      <c r="CJ269" s="36"/>
      <c r="CP269" s="36"/>
      <c r="CQ269" s="36"/>
      <c r="CR269" s="36"/>
      <c r="CX269" s="36"/>
      <c r="CY269" s="36"/>
      <c r="CZ269" s="36"/>
      <c r="DF269" s="36">
        <v>2.8859000000000002E-7</v>
      </c>
      <c r="DG269" s="36">
        <v>6.0291724991000004</v>
      </c>
      <c r="DH269" s="36">
        <v>188.92007304980001</v>
      </c>
      <c r="DI269" s="30">
        <f t="shared" si="240"/>
        <v>7.6781975434052208E-8</v>
      </c>
      <c r="DJ269" s="30">
        <f t="shared" si="241"/>
        <v>7.6774111179797224E-8</v>
      </c>
      <c r="DK269" s="30">
        <f t="shared" si="242"/>
        <v>7.6774111193067795E-8</v>
      </c>
      <c r="DL269" s="30">
        <f t="shared" si="243"/>
        <v>7.6774111193067795E-8</v>
      </c>
      <c r="DN269" s="36">
        <v>4.8550000000000001E-8</v>
      </c>
      <c r="DO269" s="36">
        <v>4.1819777808299996</v>
      </c>
      <c r="DP269" s="36">
        <v>2744.4340526907999</v>
      </c>
      <c r="DQ269" s="30">
        <f t="shared" si="244"/>
        <v>1.9008707834571679E-9</v>
      </c>
      <c r="DR269" s="30">
        <f t="shared" si="245"/>
        <v>1.9207933057901263E-9</v>
      </c>
      <c r="DS269" s="30">
        <f t="shared" si="246"/>
        <v>1.920793272172294E-9</v>
      </c>
      <c r="DT269" s="30">
        <f t="shared" si="247"/>
        <v>1.92079327217238E-9</v>
      </c>
      <c r="DV269" s="36">
        <v>1.1900000000000001E-8</v>
      </c>
      <c r="DW269" s="36">
        <v>1.9499380992799999</v>
      </c>
      <c r="DX269" s="36">
        <v>501.37978944330001</v>
      </c>
      <c r="DY269" s="30">
        <f t="shared" si="248"/>
        <v>8.0310326095394701E-9</v>
      </c>
      <c r="DZ269" s="30">
        <f t="shared" si="249"/>
        <v>8.0303737648006391E-9</v>
      </c>
      <c r="EA269" s="30">
        <f t="shared" si="250"/>
        <v>8.0303737659124426E-9</v>
      </c>
      <c r="EB269" s="30">
        <f t="shared" si="251"/>
        <v>8.0303737659124377E-9</v>
      </c>
      <c r="ED269" s="36"/>
      <c r="EE269" s="36"/>
      <c r="EF269" s="36"/>
      <c r="EL269" s="36"/>
      <c r="EM269" s="36"/>
      <c r="EN269" s="36"/>
      <c r="ET269" s="36"/>
      <c r="EU269" s="36"/>
      <c r="EV269" s="36"/>
    </row>
    <row r="270" spans="14:152" s="30" customFormat="1" ht="12.75">
      <c r="N270" s="36">
        <v>7.5580000000000006E-8</v>
      </c>
      <c r="O270" s="36">
        <v>5.6261737854299998</v>
      </c>
      <c r="P270" s="36">
        <v>518.64526483069994</v>
      </c>
      <c r="Q270" s="30">
        <f t="shared" si="224"/>
        <v>-6.9873397111081294E-8</v>
      </c>
      <c r="R270" s="30">
        <f t="shared" si="225"/>
        <v>-6.9871160960875395E-8</v>
      </c>
      <c r="S270" s="30">
        <f t="shared" si="226"/>
        <v>-6.9871160964649125E-8</v>
      </c>
      <c r="T270" s="30">
        <f t="shared" si="227"/>
        <v>-6.9871160964649112E-8</v>
      </c>
      <c r="V270" s="36">
        <v>1.1199999999999999E-8</v>
      </c>
      <c r="W270" s="36">
        <v>1.0912792213</v>
      </c>
      <c r="X270" s="36">
        <v>6.5922821389999999</v>
      </c>
      <c r="Y270" s="30">
        <f t="shared" si="228"/>
        <v>5.5268020765545898E-9</v>
      </c>
      <c r="Z270" s="30">
        <f t="shared" si="229"/>
        <v>5.5268116859268205E-9</v>
      </c>
      <c r="AA270" s="30">
        <f t="shared" si="230"/>
        <v>5.5268116859106061E-9</v>
      </c>
      <c r="AB270" s="30">
        <f t="shared" si="231"/>
        <v>5.5268116859106061E-9</v>
      </c>
      <c r="AD270" s="36">
        <v>1.62E-9</v>
      </c>
      <c r="AE270" s="36">
        <v>1.1568304295</v>
      </c>
      <c r="AF270" s="36">
        <v>519.39602435610004</v>
      </c>
      <c r="AG270" s="30">
        <f t="shared" si="232"/>
        <v>-2.4561702906978285E-10</v>
      </c>
      <c r="AH270" s="30">
        <f t="shared" si="233"/>
        <v>-2.4574148055636395E-10</v>
      </c>
      <c r="AI270" s="30">
        <f t="shared" si="234"/>
        <v>-2.4574148034636001E-10</v>
      </c>
      <c r="AJ270" s="30">
        <f t="shared" si="235"/>
        <v>-2.4574148034636068E-10</v>
      </c>
      <c r="AL270" s="36"/>
      <c r="AM270" s="36"/>
      <c r="AN270" s="36"/>
      <c r="AT270" s="36"/>
      <c r="AU270" s="36"/>
      <c r="AV270" s="36"/>
      <c r="BB270" s="36"/>
      <c r="BC270" s="36"/>
      <c r="BD270" s="36"/>
      <c r="BJ270" s="36">
        <v>4.9099999999999998E-9</v>
      </c>
      <c r="BK270" s="36">
        <v>4.4719949850300003</v>
      </c>
      <c r="BL270" s="36">
        <v>558.00214074589996</v>
      </c>
      <c r="BM270" s="30">
        <f t="shared" si="236"/>
        <v>9.402396364794975E-10</v>
      </c>
      <c r="BN270" s="30">
        <f t="shared" si="237"/>
        <v>9.4064202003704453E-10</v>
      </c>
      <c r="BO270" s="30">
        <f t="shared" si="238"/>
        <v>9.406420193580496E-10</v>
      </c>
      <c r="BP270" s="30">
        <f t="shared" si="239"/>
        <v>9.4064201935805147E-10</v>
      </c>
      <c r="BR270" s="36"/>
      <c r="BS270" s="36"/>
      <c r="BT270" s="36"/>
      <c r="BZ270" s="36"/>
      <c r="CA270" s="36"/>
      <c r="CB270" s="36"/>
      <c r="CH270" s="36"/>
      <c r="CI270" s="36"/>
      <c r="CJ270" s="36"/>
      <c r="CP270" s="36"/>
      <c r="CQ270" s="36"/>
      <c r="CR270" s="36"/>
      <c r="CX270" s="36"/>
      <c r="CY270" s="36"/>
      <c r="CZ270" s="36"/>
      <c r="DF270" s="36">
        <v>2.6001000000000001E-7</v>
      </c>
      <c r="DG270" s="36">
        <v>0.65046992483999999</v>
      </c>
      <c r="DH270" s="36">
        <v>654.12438031559998</v>
      </c>
      <c r="DI270" s="30">
        <f t="shared" si="240"/>
        <v>-2.5646914043711439E-7</v>
      </c>
      <c r="DJ270" s="30">
        <f t="shared" si="241"/>
        <v>-2.5647332502329384E-7</v>
      </c>
      <c r="DK270" s="30">
        <f t="shared" si="242"/>
        <v>-2.5647332501623467E-7</v>
      </c>
      <c r="DL270" s="30">
        <f t="shared" si="243"/>
        <v>-2.5647332501623472E-7</v>
      </c>
      <c r="DN270" s="36">
        <v>4.8849999999999997E-8</v>
      </c>
      <c r="DO270" s="36">
        <v>0.25103933715999999</v>
      </c>
      <c r="DP270" s="36">
        <v>129.91947716160001</v>
      </c>
      <c r="DQ270" s="30">
        <f t="shared" si="244"/>
        <v>4.3568394728656404E-8</v>
      </c>
      <c r="DR270" s="30">
        <f t="shared" si="245"/>
        <v>4.3567965208355827E-8</v>
      </c>
      <c r="DS270" s="30">
        <f t="shared" si="246"/>
        <v>4.3567965209080622E-8</v>
      </c>
      <c r="DT270" s="30">
        <f t="shared" si="247"/>
        <v>4.3567965209080622E-8</v>
      </c>
      <c r="DV270" s="36">
        <v>1.304E-8</v>
      </c>
      <c r="DW270" s="36">
        <v>0.37337923280000002</v>
      </c>
      <c r="DX270" s="36">
        <v>3473.1970192218</v>
      </c>
      <c r="DY270" s="30">
        <f t="shared" si="248"/>
        <v>1.3032258664959548E-8</v>
      </c>
      <c r="DZ270" s="30">
        <f t="shared" si="249"/>
        <v>1.3032023416355425E-8</v>
      </c>
      <c r="EA270" s="30">
        <f t="shared" si="250"/>
        <v>1.3032023416755364E-8</v>
      </c>
      <c r="EB270" s="30">
        <f t="shared" si="251"/>
        <v>1.3032023416755362E-8</v>
      </c>
      <c r="ED270" s="36"/>
      <c r="EE270" s="36"/>
      <c r="EF270" s="36"/>
      <c r="EL270" s="36"/>
      <c r="EM270" s="36"/>
      <c r="EN270" s="36"/>
      <c r="ET270" s="36"/>
      <c r="EU270" s="36"/>
      <c r="EV270" s="36"/>
    </row>
    <row r="271" spans="14:152" s="30" customFormat="1" ht="12.75">
      <c r="N271" s="36">
        <v>6.3829999999999997E-8</v>
      </c>
      <c r="O271" s="36">
        <v>3.5480994518100002</v>
      </c>
      <c r="P271" s="36">
        <v>244.31858407499999</v>
      </c>
      <c r="Q271" s="30">
        <f t="shared" si="224"/>
        <v>-3.7225576344908404E-8</v>
      </c>
      <c r="R271" s="30">
        <f t="shared" si="225"/>
        <v>-3.7223680694727344E-8</v>
      </c>
      <c r="S271" s="30">
        <f t="shared" si="226"/>
        <v>-3.7223680697926171E-8</v>
      </c>
      <c r="T271" s="30">
        <f t="shared" si="227"/>
        <v>-3.7223680697926171E-8</v>
      </c>
      <c r="V271" s="36">
        <v>1.0999999999999999E-8</v>
      </c>
      <c r="W271" s="36">
        <v>0.27844612141000002</v>
      </c>
      <c r="X271" s="36">
        <v>184.09414790939999</v>
      </c>
      <c r="Y271" s="30">
        <f t="shared" si="228"/>
        <v>8.1062418406641105E-9</v>
      </c>
      <c r="Z271" s="30">
        <f t="shared" si="229"/>
        <v>8.1060370056569179E-9</v>
      </c>
      <c r="AA271" s="30">
        <f t="shared" si="230"/>
        <v>8.1060370060025686E-9</v>
      </c>
      <c r="AB271" s="30">
        <f t="shared" si="231"/>
        <v>8.1060370060025686E-9</v>
      </c>
      <c r="AD271" s="36">
        <v>1.8E-9</v>
      </c>
      <c r="AE271" s="36">
        <v>4.9626620410699998</v>
      </c>
      <c r="AF271" s="36">
        <v>1670.8250284999999</v>
      </c>
      <c r="AG271" s="30">
        <f t="shared" si="232"/>
        <v>-7.192127475320661E-10</v>
      </c>
      <c r="AH271" s="30">
        <f t="shared" si="233"/>
        <v>-7.1880017901370687E-10</v>
      </c>
      <c r="AI271" s="30">
        <f t="shared" si="234"/>
        <v>-7.1880017970993114E-10</v>
      </c>
      <c r="AJ271" s="30">
        <f t="shared" si="235"/>
        <v>-7.1880017970992825E-10</v>
      </c>
      <c r="AL271" s="36"/>
      <c r="AM271" s="36"/>
      <c r="AN271" s="36"/>
      <c r="AT271" s="36"/>
      <c r="AU271" s="36"/>
      <c r="AV271" s="36"/>
      <c r="BB271" s="36"/>
      <c r="BC271" s="36"/>
      <c r="BD271" s="36"/>
      <c r="BJ271" s="36">
        <v>4.6699999999999998E-9</v>
      </c>
      <c r="BK271" s="36">
        <v>4.1814479767700004</v>
      </c>
      <c r="BL271" s="36">
        <v>444.7574381407</v>
      </c>
      <c r="BM271" s="30">
        <f t="shared" si="236"/>
        <v>-6.7321572786411262E-10</v>
      </c>
      <c r="BN271" s="30">
        <f t="shared" si="237"/>
        <v>-6.7290817416237473E-10</v>
      </c>
      <c r="BO271" s="30">
        <f t="shared" si="238"/>
        <v>-6.7290817468135487E-10</v>
      </c>
      <c r="BP271" s="30">
        <f t="shared" si="239"/>
        <v>-6.7290817468135487E-10</v>
      </c>
      <c r="BR271" s="36"/>
      <c r="BS271" s="36"/>
      <c r="BT271" s="36"/>
      <c r="BZ271" s="36"/>
      <c r="CA271" s="36"/>
      <c r="CB271" s="36"/>
      <c r="CH271" s="36"/>
      <c r="CI271" s="36"/>
      <c r="CJ271" s="36"/>
      <c r="CP271" s="36"/>
      <c r="CQ271" s="36"/>
      <c r="CR271" s="36"/>
      <c r="CX271" s="36"/>
      <c r="CY271" s="36"/>
      <c r="CZ271" s="36"/>
      <c r="DF271" s="36">
        <v>3.3560000000000001E-7</v>
      </c>
      <c r="DG271" s="36">
        <v>1.2373232912700001</v>
      </c>
      <c r="DH271" s="36">
        <v>2221.8566345969998</v>
      </c>
      <c r="DI271" s="30">
        <f t="shared" si="240"/>
        <v>2.8942629029754462E-8</v>
      </c>
      <c r="DJ271" s="30">
        <f t="shared" si="241"/>
        <v>2.9053789292635125E-8</v>
      </c>
      <c r="DK271" s="30">
        <f t="shared" si="242"/>
        <v>2.9053789105061433E-8</v>
      </c>
      <c r="DL271" s="30">
        <f t="shared" si="243"/>
        <v>2.9053789105062022E-8</v>
      </c>
      <c r="DN271" s="36">
        <v>5.7480000000000003E-8</v>
      </c>
      <c r="DO271" s="36">
        <v>0.55968589617999998</v>
      </c>
      <c r="DP271" s="36">
        <v>116.4260963429</v>
      </c>
      <c r="DQ271" s="30">
        <f t="shared" si="244"/>
        <v>5.7268324196617653E-8</v>
      </c>
      <c r="DR271" s="30">
        <f t="shared" si="245"/>
        <v>5.7268238326510909E-8</v>
      </c>
      <c r="DS271" s="30">
        <f t="shared" si="246"/>
        <v>5.7268238326655824E-8</v>
      </c>
      <c r="DT271" s="30">
        <f t="shared" si="247"/>
        <v>5.7268238326655824E-8</v>
      </c>
      <c r="DV271" s="36">
        <v>1.35E-8</v>
      </c>
      <c r="DW271" s="36">
        <v>2.8723562232000002</v>
      </c>
      <c r="DX271" s="36">
        <v>142.44965013379999</v>
      </c>
      <c r="DY271" s="30">
        <f t="shared" si="248"/>
        <v>-6.6108531706285369E-9</v>
      </c>
      <c r="DZ271" s="30">
        <f t="shared" si="249"/>
        <v>-6.6106022705021705E-9</v>
      </c>
      <c r="EA271" s="30">
        <f t="shared" si="250"/>
        <v>-6.6106022709255513E-9</v>
      </c>
      <c r="EB271" s="30">
        <f t="shared" si="251"/>
        <v>-6.6106022709255513E-9</v>
      </c>
      <c r="ED271" s="36"/>
      <c r="EE271" s="36"/>
      <c r="EF271" s="36"/>
      <c r="EL271" s="36"/>
      <c r="EM271" s="36"/>
      <c r="EN271" s="36"/>
      <c r="ET271" s="36"/>
      <c r="EU271" s="36"/>
      <c r="EV271" s="36"/>
    </row>
    <row r="272" spans="14:152" s="30" customFormat="1" ht="12.75">
      <c r="N272" s="36">
        <v>6.9139999999999996E-8</v>
      </c>
      <c r="O272" s="36">
        <v>3.70012837706</v>
      </c>
      <c r="P272" s="36">
        <v>206.13736432740001</v>
      </c>
      <c r="Q272" s="30">
        <f t="shared" si="224"/>
        <v>-5.7665447833759392E-8</v>
      </c>
      <c r="R272" s="30">
        <f t="shared" si="225"/>
        <v>-5.7664271196495533E-8</v>
      </c>
      <c r="S272" s="30">
        <f t="shared" si="226"/>
        <v>-5.7664271198481104E-8</v>
      </c>
      <c r="T272" s="30">
        <f t="shared" si="227"/>
        <v>-5.7664271198481084E-8</v>
      </c>
      <c r="V272" s="36">
        <v>1.227E-8</v>
      </c>
      <c r="W272" s="36">
        <v>1.3996968127</v>
      </c>
      <c r="X272" s="36">
        <v>209.10630974399999</v>
      </c>
      <c r="Y272" s="30">
        <f t="shared" si="228"/>
        <v>1.1917465916386153E-8</v>
      </c>
      <c r="Z272" s="30">
        <f t="shared" si="229"/>
        <v>1.1917557280169092E-8</v>
      </c>
      <c r="AA272" s="30">
        <f t="shared" si="230"/>
        <v>1.191755728001493E-8</v>
      </c>
      <c r="AB272" s="30">
        <f t="shared" si="231"/>
        <v>1.191755728001493E-8</v>
      </c>
      <c r="AD272" s="36">
        <v>1.7200000000000001E-9</v>
      </c>
      <c r="AE272" s="36">
        <v>1.65385549578</v>
      </c>
      <c r="AF272" s="36">
        <v>916.93228005540004</v>
      </c>
      <c r="AG272" s="30">
        <f t="shared" si="232"/>
        <v>-1.6488909927453702E-9</v>
      </c>
      <c r="AH272" s="30">
        <f t="shared" si="233"/>
        <v>-1.6488238216648289E-9</v>
      </c>
      <c r="AI272" s="30">
        <f t="shared" si="234"/>
        <v>-1.6488238217782023E-9</v>
      </c>
      <c r="AJ272" s="30">
        <f t="shared" si="235"/>
        <v>-1.6488238217782019E-9</v>
      </c>
      <c r="AL272" s="36"/>
      <c r="AM272" s="36"/>
      <c r="AN272" s="36"/>
      <c r="AT272" s="36"/>
      <c r="AU272" s="36"/>
      <c r="AV272" s="36"/>
      <c r="BB272" s="36"/>
      <c r="BC272" s="36"/>
      <c r="BD272" s="36"/>
      <c r="BJ272" s="36">
        <v>4.5800000000000003E-9</v>
      </c>
      <c r="BK272" s="36">
        <v>0.60848440253000002</v>
      </c>
      <c r="BL272" s="36">
        <v>206.23373254699999</v>
      </c>
      <c r="BM272" s="30">
        <f t="shared" si="236"/>
        <v>3.9400453108675853E-9</v>
      </c>
      <c r="BN272" s="30">
        <f t="shared" si="237"/>
        <v>3.9399732490022959E-9</v>
      </c>
      <c r="BO272" s="30">
        <f t="shared" si="238"/>
        <v>3.9399732491238989E-9</v>
      </c>
      <c r="BP272" s="30">
        <f t="shared" si="239"/>
        <v>3.9399732491238981E-9</v>
      </c>
      <c r="BR272" s="36"/>
      <c r="BS272" s="36"/>
      <c r="BT272" s="36"/>
      <c r="BZ272" s="36"/>
      <c r="CA272" s="36"/>
      <c r="CB272" s="36"/>
      <c r="CH272" s="36"/>
      <c r="CI272" s="36"/>
      <c r="CJ272" s="36"/>
      <c r="CP272" s="36"/>
      <c r="CQ272" s="36"/>
      <c r="CR272" s="36"/>
      <c r="CX272" s="36"/>
      <c r="CY272" s="36"/>
      <c r="CZ272" s="36"/>
      <c r="DF272" s="36">
        <v>2.4355999999999999E-7</v>
      </c>
      <c r="DG272" s="36">
        <v>0.52248751329999998</v>
      </c>
      <c r="DH272" s="36">
        <v>894.84087952760001</v>
      </c>
      <c r="DI272" s="30">
        <f t="shared" si="240"/>
        <v>-6.5754842173687552E-8</v>
      </c>
      <c r="DJ272" s="30">
        <f t="shared" si="241"/>
        <v>-6.5723439585065737E-8</v>
      </c>
      <c r="DK272" s="30">
        <f t="shared" si="242"/>
        <v>-6.5723439638056807E-8</v>
      </c>
      <c r="DL272" s="30">
        <f t="shared" si="243"/>
        <v>-6.5723439638056595E-8</v>
      </c>
      <c r="DN272" s="36">
        <v>4.901E-8</v>
      </c>
      <c r="DO272" s="36">
        <v>4.4862891601200001</v>
      </c>
      <c r="DP272" s="36">
        <v>291.262087743</v>
      </c>
      <c r="DQ272" s="30">
        <f t="shared" si="244"/>
        <v>-4.7231437737731265E-8</v>
      </c>
      <c r="DR272" s="30">
        <f t="shared" si="245"/>
        <v>-4.7230867478091119E-8</v>
      </c>
      <c r="DS272" s="30">
        <f t="shared" si="246"/>
        <v>-4.7230867479053481E-8</v>
      </c>
      <c r="DT272" s="30">
        <f t="shared" si="247"/>
        <v>-4.7230867479053481E-8</v>
      </c>
      <c r="DV272" s="36">
        <v>1.349E-8</v>
      </c>
      <c r="DW272" s="36">
        <v>3.21102203937</v>
      </c>
      <c r="DX272" s="36">
        <v>175.1660598002</v>
      </c>
      <c r="DY272" s="30">
        <f t="shared" si="248"/>
        <v>-8.3665728477804081E-9</v>
      </c>
      <c r="DZ272" s="30">
        <f t="shared" si="249"/>
        <v>-8.3662954744497063E-9</v>
      </c>
      <c r="EA272" s="30">
        <f t="shared" si="250"/>
        <v>-8.3662954749177614E-9</v>
      </c>
      <c r="EB272" s="30">
        <f t="shared" si="251"/>
        <v>-8.3662954749177614E-9</v>
      </c>
      <c r="ED272" s="36"/>
      <c r="EE272" s="36"/>
      <c r="EF272" s="36"/>
      <c r="EL272" s="36"/>
      <c r="EM272" s="36"/>
      <c r="EN272" s="36"/>
      <c r="ET272" s="36"/>
      <c r="EU272" s="36"/>
      <c r="EV272" s="36"/>
    </row>
    <row r="273" spans="14:152" s="30" customFormat="1" ht="12.75">
      <c r="N273" s="36">
        <v>6.2859999999999995E-8</v>
      </c>
      <c r="O273" s="36">
        <v>5.7914474909600004</v>
      </c>
      <c r="P273" s="36">
        <v>179.35884549420001</v>
      </c>
      <c r="Q273" s="30">
        <f t="shared" si="224"/>
        <v>5.3110071298553415E-9</v>
      </c>
      <c r="R273" s="30">
        <f t="shared" si="225"/>
        <v>5.3093260786662654E-9</v>
      </c>
      <c r="S273" s="30">
        <f t="shared" si="226"/>
        <v>5.3093260815029101E-9</v>
      </c>
      <c r="T273" s="30">
        <f t="shared" si="227"/>
        <v>5.3093260815029101E-9</v>
      </c>
      <c r="V273" s="36">
        <v>1.3529999999999999E-8</v>
      </c>
      <c r="W273" s="36">
        <v>6.1290365766599999</v>
      </c>
      <c r="X273" s="36">
        <v>207.67002114549999</v>
      </c>
      <c r="Y273" s="30">
        <f t="shared" si="228"/>
        <v>3.5463222849980718E-9</v>
      </c>
      <c r="Z273" s="30">
        <f t="shared" si="229"/>
        <v>3.5459165364138929E-9</v>
      </c>
      <c r="AA273" s="30">
        <f t="shared" si="230"/>
        <v>3.5459165370985693E-9</v>
      </c>
      <c r="AB273" s="30">
        <f t="shared" si="231"/>
        <v>3.5459165370985693E-9</v>
      </c>
      <c r="AD273" s="36">
        <v>1.6999999999999999E-9</v>
      </c>
      <c r="AE273" s="36">
        <v>2.3082110176600001</v>
      </c>
      <c r="AF273" s="36">
        <v>429.04587143079999</v>
      </c>
      <c r="AG273" s="30">
        <f t="shared" si="232"/>
        <v>1.6957572390662139E-9</v>
      </c>
      <c r="AH273" s="30">
        <f t="shared" si="233"/>
        <v>1.695749529460614E-9</v>
      </c>
      <c r="AI273" s="30">
        <f t="shared" si="234"/>
        <v>1.6957495294736292E-9</v>
      </c>
      <c r="AJ273" s="30">
        <f t="shared" si="235"/>
        <v>1.6957495294736292E-9</v>
      </c>
      <c r="AL273" s="36"/>
      <c r="AM273" s="36"/>
      <c r="AN273" s="36"/>
      <c r="AT273" s="36"/>
      <c r="AU273" s="36"/>
      <c r="AV273" s="36"/>
      <c r="BB273" s="36"/>
      <c r="BC273" s="36"/>
      <c r="BD273" s="36"/>
      <c r="BJ273" s="36">
        <v>5.4199999999999999E-9</v>
      </c>
      <c r="BK273" s="36">
        <v>3.2861302015699998</v>
      </c>
      <c r="BL273" s="36">
        <v>245.54242435239999</v>
      </c>
      <c r="BM273" s="30">
        <f t="shared" si="236"/>
        <v>-1.8783787971977089E-9</v>
      </c>
      <c r="BN273" s="30">
        <f t="shared" si="237"/>
        <v>-1.8781919947050353E-9</v>
      </c>
      <c r="BO273" s="30">
        <f t="shared" si="238"/>
        <v>-1.8781919950202556E-9</v>
      </c>
      <c r="BP273" s="30">
        <f t="shared" si="239"/>
        <v>-1.8781919950202548E-9</v>
      </c>
      <c r="BR273" s="36"/>
      <c r="BS273" s="36"/>
      <c r="BT273" s="36"/>
      <c r="BZ273" s="36"/>
      <c r="CA273" s="36"/>
      <c r="CB273" s="36"/>
      <c r="CH273" s="36"/>
      <c r="CI273" s="36"/>
      <c r="CJ273" s="36"/>
      <c r="CP273" s="36"/>
      <c r="CQ273" s="36"/>
      <c r="CR273" s="36"/>
      <c r="CX273" s="36"/>
      <c r="CY273" s="36"/>
      <c r="CZ273" s="36"/>
      <c r="DF273" s="36">
        <v>2.7767000000000002E-7</v>
      </c>
      <c r="DG273" s="36">
        <v>5.1782067848400004</v>
      </c>
      <c r="DH273" s="36">
        <v>5.4166259714000002</v>
      </c>
      <c r="DI273" s="30">
        <f t="shared" si="240"/>
        <v>1.1721064286881361E-7</v>
      </c>
      <c r="DJ273" s="30">
        <f t="shared" si="241"/>
        <v>1.1721043884385332E-7</v>
      </c>
      <c r="DK273" s="30">
        <f t="shared" si="242"/>
        <v>1.1721043884419761E-7</v>
      </c>
      <c r="DL273" s="30">
        <f t="shared" si="243"/>
        <v>1.1721043884419761E-7</v>
      </c>
      <c r="DN273" s="36">
        <v>4.7199999999999999E-8</v>
      </c>
      <c r="DO273" s="36">
        <v>5.5768615236499999</v>
      </c>
      <c r="DP273" s="36">
        <v>342.25536475310003</v>
      </c>
      <c r="DQ273" s="30">
        <f t="shared" si="244"/>
        <v>-4.0541756462400787E-8</v>
      </c>
      <c r="DR273" s="30">
        <f t="shared" si="245"/>
        <v>-4.054299427111452E-8</v>
      </c>
      <c r="DS273" s="30">
        <f t="shared" si="246"/>
        <v>-4.0542994269025882E-8</v>
      </c>
      <c r="DT273" s="30">
        <f t="shared" si="247"/>
        <v>-4.0542994269025882E-8</v>
      </c>
      <c r="DV273" s="36">
        <v>1.3119999999999999E-8</v>
      </c>
      <c r="DW273" s="36">
        <v>3.70149813509</v>
      </c>
      <c r="DX273" s="36">
        <v>2111.6503133776</v>
      </c>
      <c r="DY273" s="30">
        <f t="shared" si="248"/>
        <v>-1.9959005478703522E-9</v>
      </c>
      <c r="DZ273" s="30">
        <f t="shared" si="249"/>
        <v>-1.9999978671065284E-9</v>
      </c>
      <c r="EA273" s="30">
        <f t="shared" si="250"/>
        <v>-1.9999978601927237E-9</v>
      </c>
      <c r="EB273" s="30">
        <f t="shared" si="251"/>
        <v>-1.9999978601927464E-9</v>
      </c>
      <c r="ED273" s="36"/>
      <c r="EE273" s="36"/>
      <c r="EF273" s="36"/>
      <c r="EL273" s="36"/>
      <c r="EM273" s="36"/>
      <c r="EN273" s="36"/>
      <c r="ET273" s="36"/>
      <c r="EU273" s="36"/>
      <c r="EV273" s="36"/>
    </row>
    <row r="274" spans="14:152" s="30" customFormat="1" ht="12.75">
      <c r="N274" s="36">
        <v>6.6390000000000001E-8</v>
      </c>
      <c r="O274" s="36">
        <v>4.5519758582399996</v>
      </c>
      <c r="P274" s="36">
        <v>120.358249606</v>
      </c>
      <c r="Q274" s="30">
        <f t="shared" si="224"/>
        <v>-4.8890248703076312E-8</v>
      </c>
      <c r="R274" s="30">
        <f t="shared" si="225"/>
        <v>-4.8891057620001111E-8</v>
      </c>
      <c r="S274" s="30">
        <f t="shared" si="226"/>
        <v>-4.8891057618636124E-8</v>
      </c>
      <c r="T274" s="30">
        <f t="shared" si="227"/>
        <v>-4.8891057618636124E-8</v>
      </c>
      <c r="V274" s="36">
        <v>1.124E-8</v>
      </c>
      <c r="W274" s="36">
        <v>6.0510554176499998</v>
      </c>
      <c r="X274" s="36">
        <v>291.262087743</v>
      </c>
      <c r="Y274" s="30">
        <f t="shared" si="228"/>
        <v>-3.0657880151894446E-9</v>
      </c>
      <c r="Z274" s="30">
        <f t="shared" si="229"/>
        <v>-3.0662593169272167E-9</v>
      </c>
      <c r="AA274" s="30">
        <f t="shared" si="230"/>
        <v>-3.0662593161319277E-9</v>
      </c>
      <c r="AB274" s="30">
        <f t="shared" si="231"/>
        <v>-3.0662593161319277E-9</v>
      </c>
      <c r="AD274" s="36">
        <v>1.6999999999999999E-9</v>
      </c>
      <c r="AE274" s="36">
        <v>5.9871648932600001</v>
      </c>
      <c r="AF274" s="36">
        <v>643.82943957709995</v>
      </c>
      <c r="AG274" s="30">
        <f t="shared" si="232"/>
        <v>-1.2733650233622682E-9</v>
      </c>
      <c r="AH274" s="30">
        <f t="shared" si="233"/>
        <v>-1.2732565093679308E-9</v>
      </c>
      <c r="AI274" s="30">
        <f t="shared" si="234"/>
        <v>-1.2732565095510518E-9</v>
      </c>
      <c r="AJ274" s="30">
        <f t="shared" si="235"/>
        <v>-1.2732565095510512E-9</v>
      </c>
      <c r="AL274" s="36"/>
      <c r="AM274" s="36"/>
      <c r="AN274" s="36"/>
      <c r="AT274" s="36"/>
      <c r="AU274" s="36"/>
      <c r="AV274" s="36"/>
      <c r="BB274" s="36"/>
      <c r="BC274" s="36"/>
      <c r="BD274" s="36"/>
      <c r="BJ274" s="36">
        <v>4.7699999999999999E-9</v>
      </c>
      <c r="BK274" s="36">
        <v>5.4855690234800001</v>
      </c>
      <c r="BL274" s="36">
        <v>35.424722652100002</v>
      </c>
      <c r="BM274" s="30">
        <f t="shared" si="236"/>
        <v>2.6011534396451501E-9</v>
      </c>
      <c r="BN274" s="30">
        <f t="shared" si="237"/>
        <v>2.6011322448963916E-9</v>
      </c>
      <c r="BO274" s="30">
        <f t="shared" si="238"/>
        <v>2.6011322449321564E-9</v>
      </c>
      <c r="BP274" s="30">
        <f t="shared" si="239"/>
        <v>2.6011322449321564E-9</v>
      </c>
      <c r="BR274" s="36"/>
      <c r="BS274" s="36"/>
      <c r="BT274" s="36"/>
      <c r="BZ274" s="36"/>
      <c r="CA274" s="36"/>
      <c r="CB274" s="36"/>
      <c r="CH274" s="36"/>
      <c r="CI274" s="36"/>
      <c r="CJ274" s="36"/>
      <c r="CP274" s="36"/>
      <c r="CQ274" s="36"/>
      <c r="CR274" s="36"/>
      <c r="CX274" s="36"/>
      <c r="CY274" s="36"/>
      <c r="CZ274" s="36"/>
      <c r="DF274" s="36">
        <v>2.5568000000000002E-7</v>
      </c>
      <c r="DG274" s="36">
        <v>3.35897159622</v>
      </c>
      <c r="DH274" s="36">
        <v>0.96320784650000002</v>
      </c>
      <c r="DI274" s="30">
        <f t="shared" si="240"/>
        <v>-2.4995378190692494E-7</v>
      </c>
      <c r="DJ274" s="30">
        <f t="shared" si="241"/>
        <v>-2.499537896624423E-7</v>
      </c>
      <c r="DK274" s="30">
        <f t="shared" si="242"/>
        <v>-2.4995378966242923E-7</v>
      </c>
      <c r="DL274" s="30">
        <f t="shared" si="243"/>
        <v>-2.4995378966242923E-7</v>
      </c>
      <c r="DN274" s="36">
        <v>5.962E-8</v>
      </c>
      <c r="DO274" s="36">
        <v>5.12885837444</v>
      </c>
      <c r="DP274" s="36">
        <v>692.58748435350003</v>
      </c>
      <c r="DQ274" s="30">
        <f t="shared" si="244"/>
        <v>1.6593166850614459E-8</v>
      </c>
      <c r="DR274" s="30">
        <f t="shared" si="245"/>
        <v>1.6599101454519717E-8</v>
      </c>
      <c r="DS274" s="30">
        <f t="shared" si="246"/>
        <v>1.6599101444505564E-8</v>
      </c>
      <c r="DT274" s="30">
        <f t="shared" si="247"/>
        <v>1.659910144450559E-8</v>
      </c>
      <c r="DV274" s="36">
        <v>1.1290000000000001E-8</v>
      </c>
      <c r="DW274" s="36">
        <v>1.08860603834</v>
      </c>
      <c r="DX274" s="36">
        <v>842.15068148809996</v>
      </c>
      <c r="DY274" s="30">
        <f t="shared" si="248"/>
        <v>-1.0218647398118543E-8</v>
      </c>
      <c r="DZ274" s="30">
        <f t="shared" si="249"/>
        <v>-1.0218042392037097E-8</v>
      </c>
      <c r="EA274" s="30">
        <f t="shared" si="250"/>
        <v>-1.0218042393058149E-8</v>
      </c>
      <c r="EB274" s="30">
        <f t="shared" si="251"/>
        <v>-1.0218042393058144E-8</v>
      </c>
      <c r="ED274" s="36"/>
      <c r="EE274" s="36"/>
      <c r="EF274" s="36"/>
      <c r="EL274" s="36"/>
      <c r="EM274" s="36"/>
      <c r="EN274" s="36"/>
      <c r="ET274" s="36"/>
      <c r="EU274" s="36"/>
      <c r="EV274" s="36"/>
    </row>
    <row r="275" spans="14:152" s="30" customFormat="1" ht="12.75">
      <c r="N275" s="36">
        <v>5.8229999999999999E-8</v>
      </c>
      <c r="O275" s="36">
        <v>1.40737990571</v>
      </c>
      <c r="P275" s="36">
        <v>214.04985496340001</v>
      </c>
      <c r="Q275" s="30">
        <f t="shared" si="224"/>
        <v>5.681932143247848E-8</v>
      </c>
      <c r="R275" s="30">
        <f t="shared" si="225"/>
        <v>5.6819729450087432E-8</v>
      </c>
      <c r="S275" s="30">
        <f t="shared" si="226"/>
        <v>5.681972944939898E-8</v>
      </c>
      <c r="T275" s="30">
        <f t="shared" si="227"/>
        <v>5.681972944939898E-8</v>
      </c>
      <c r="V275" s="36">
        <v>1.194E-8</v>
      </c>
      <c r="W275" s="36">
        <v>4.7956540702300003</v>
      </c>
      <c r="X275" s="36">
        <v>1478.8665740644001</v>
      </c>
      <c r="Y275" s="30">
        <f t="shared" si="228"/>
        <v>-1.1531181790389304E-8</v>
      </c>
      <c r="Z275" s="30">
        <f t="shared" si="229"/>
        <v>-1.1530496019014173E-8</v>
      </c>
      <c r="AA275" s="30">
        <f t="shared" si="230"/>
        <v>-1.1530496020171845E-8</v>
      </c>
      <c r="AB275" s="30">
        <f t="shared" si="231"/>
        <v>-1.153049602017184E-8</v>
      </c>
      <c r="AD275" s="36">
        <v>1.73E-9</v>
      </c>
      <c r="AE275" s="36">
        <v>5.1993356496800001</v>
      </c>
      <c r="AF275" s="36">
        <v>1354.4331588434</v>
      </c>
      <c r="AG275" s="30">
        <f t="shared" si="232"/>
        <v>-1.1660344959880234E-9</v>
      </c>
      <c r="AH275" s="30">
        <f t="shared" si="233"/>
        <v>-1.1662934868726755E-9</v>
      </c>
      <c r="AI275" s="30">
        <f t="shared" si="234"/>
        <v>-1.1662934864356839E-9</v>
      </c>
      <c r="AJ275" s="30">
        <f t="shared" si="235"/>
        <v>-1.1662934864356851E-9</v>
      </c>
      <c r="AL275" s="36"/>
      <c r="AM275" s="36"/>
      <c r="AN275" s="36"/>
      <c r="AT275" s="36"/>
      <c r="AU275" s="36"/>
      <c r="AV275" s="36"/>
      <c r="BB275" s="36"/>
      <c r="BC275" s="36"/>
      <c r="BD275" s="36"/>
      <c r="BJ275" s="36">
        <v>4.7399999999999998E-9</v>
      </c>
      <c r="BK275" s="36">
        <v>2.4254507387399999</v>
      </c>
      <c r="BL275" s="36">
        <v>436.89313161450002</v>
      </c>
      <c r="BM275" s="30">
        <f t="shared" si="236"/>
        <v>4.7399777374356453E-9</v>
      </c>
      <c r="BN275" s="30">
        <f t="shared" si="237"/>
        <v>4.7399786770479139E-9</v>
      </c>
      <c r="BO275" s="30">
        <f t="shared" si="238"/>
        <v>4.7399786770463456E-9</v>
      </c>
      <c r="BP275" s="30">
        <f t="shared" si="239"/>
        <v>4.7399786770463456E-9</v>
      </c>
      <c r="BR275" s="36"/>
      <c r="BS275" s="36"/>
      <c r="BT275" s="36"/>
      <c r="BZ275" s="36"/>
      <c r="CA275" s="36"/>
      <c r="CB275" s="36"/>
      <c r="CH275" s="36"/>
      <c r="CI275" s="36"/>
      <c r="CJ275" s="36"/>
      <c r="CP275" s="36"/>
      <c r="CQ275" s="36"/>
      <c r="CR275" s="36"/>
      <c r="CX275" s="36"/>
      <c r="CY275" s="36"/>
      <c r="CZ275" s="36"/>
      <c r="DF275" s="36">
        <v>2.2879E-7</v>
      </c>
      <c r="DG275" s="36">
        <v>3.5129348069000002</v>
      </c>
      <c r="DH275" s="36">
        <v>458.84151979040001</v>
      </c>
      <c r="DI275" s="30">
        <f t="shared" si="240"/>
        <v>1.2955097837289235E-7</v>
      </c>
      <c r="DJ275" s="30">
        <f t="shared" si="241"/>
        <v>1.2956392572224504E-7</v>
      </c>
      <c r="DK275" s="30">
        <f t="shared" si="242"/>
        <v>1.295639257003976E-7</v>
      </c>
      <c r="DL275" s="30">
        <f t="shared" si="243"/>
        <v>1.295639257003977E-7</v>
      </c>
      <c r="DN275" s="36">
        <v>5.6290000000000003E-8</v>
      </c>
      <c r="DO275" s="36">
        <v>4.3984757236899998</v>
      </c>
      <c r="DP275" s="36">
        <v>196.6243208816</v>
      </c>
      <c r="DQ275" s="30">
        <f t="shared" si="244"/>
        <v>-5.5509829696492092E-8</v>
      </c>
      <c r="DR275" s="30">
        <f t="shared" si="245"/>
        <v>-5.5510104456464459E-8</v>
      </c>
      <c r="DS275" s="30">
        <f t="shared" si="246"/>
        <v>-5.5510104456000868E-8</v>
      </c>
      <c r="DT275" s="30">
        <f t="shared" si="247"/>
        <v>-5.5510104456000868E-8</v>
      </c>
      <c r="DV275" s="36">
        <v>1.2369999999999999E-8</v>
      </c>
      <c r="DW275" s="36">
        <v>8.6987812519999999E-2</v>
      </c>
      <c r="DX275" s="36">
        <v>526.50957135689998</v>
      </c>
      <c r="DY275" s="30">
        <f t="shared" si="248"/>
        <v>-1.1782968288484971E-8</v>
      </c>
      <c r="DZ275" s="30">
        <f t="shared" si="249"/>
        <v>-1.1783264913445896E-8</v>
      </c>
      <c r="EA275" s="30">
        <f t="shared" si="250"/>
        <v>-1.178326491294542E-8</v>
      </c>
      <c r="EB275" s="30">
        <f t="shared" si="251"/>
        <v>-1.1783264912945422E-8</v>
      </c>
      <c r="ED275" s="36"/>
      <c r="EE275" s="36"/>
      <c r="EF275" s="36"/>
      <c r="EL275" s="36"/>
      <c r="EM275" s="36"/>
      <c r="EN275" s="36"/>
      <c r="ET275" s="36"/>
      <c r="EU275" s="36"/>
      <c r="EV275" s="36"/>
    </row>
    <row r="276" spans="14:152" s="30" customFormat="1" ht="12.75">
      <c r="N276" s="36">
        <v>5.8500000000000001E-8</v>
      </c>
      <c r="O276" s="36">
        <v>4.86725483749</v>
      </c>
      <c r="P276" s="36">
        <v>320.32402291969998</v>
      </c>
      <c r="Q276" s="30">
        <f t="shared" si="224"/>
        <v>-5.8425722700188431E-8</v>
      </c>
      <c r="R276" s="30">
        <f t="shared" si="225"/>
        <v>-5.8425581375570113E-8</v>
      </c>
      <c r="S276" s="30">
        <f t="shared" si="226"/>
        <v>-5.8425581375808711E-8</v>
      </c>
      <c r="T276" s="30">
        <f t="shared" si="227"/>
        <v>-5.8425581375808705E-8</v>
      </c>
      <c r="V276" s="36">
        <v>1.082E-8</v>
      </c>
      <c r="W276" s="36">
        <v>4.7360293175499999</v>
      </c>
      <c r="X276" s="36">
        <v>78.7137518304</v>
      </c>
      <c r="Y276" s="30">
        <f t="shared" si="228"/>
        <v>-4.340659681887397E-9</v>
      </c>
      <c r="Z276" s="30">
        <f t="shared" si="229"/>
        <v>-4.3407764200527156E-9</v>
      </c>
      <c r="AA276" s="30">
        <f t="shared" si="230"/>
        <v>-4.3407764198557258E-9</v>
      </c>
      <c r="AB276" s="30">
        <f t="shared" si="231"/>
        <v>-4.3407764198557258E-9</v>
      </c>
      <c r="AD276" s="36">
        <v>1.9500000000000001E-9</v>
      </c>
      <c r="AE276" s="36">
        <v>4.5016550852900004</v>
      </c>
      <c r="AF276" s="36">
        <v>2214.7430875962</v>
      </c>
      <c r="AG276" s="30">
        <f t="shared" si="232"/>
        <v>1.4773074020759313E-10</v>
      </c>
      <c r="AH276" s="30">
        <f t="shared" si="233"/>
        <v>1.4708634478199227E-10</v>
      </c>
      <c r="AI276" s="30">
        <f t="shared" si="234"/>
        <v>1.4708634586938586E-10</v>
      </c>
      <c r="AJ276" s="30">
        <f t="shared" si="235"/>
        <v>1.4708634586938239E-10</v>
      </c>
      <c r="AL276" s="36"/>
      <c r="AM276" s="36"/>
      <c r="AN276" s="36"/>
      <c r="AT276" s="36"/>
      <c r="AU276" s="36"/>
      <c r="AV276" s="36"/>
      <c r="BB276" s="36"/>
      <c r="BC276" s="36"/>
      <c r="BD276" s="36"/>
      <c r="BJ276" s="36">
        <v>4.8099999999999997E-9</v>
      </c>
      <c r="BK276" s="36">
        <v>3.7249804053600002</v>
      </c>
      <c r="BL276" s="36">
        <v>206.13736432740001</v>
      </c>
      <c r="BM276" s="30">
        <f t="shared" si="236"/>
        <v>-4.0764313316797351E-9</v>
      </c>
      <c r="BN276" s="30">
        <f t="shared" si="237"/>
        <v>-4.0763525744521433E-9</v>
      </c>
      <c r="BO276" s="30">
        <f t="shared" si="238"/>
        <v>-4.0763525745850447E-9</v>
      </c>
      <c r="BP276" s="30">
        <f t="shared" si="239"/>
        <v>-4.0763525745850447E-9</v>
      </c>
      <c r="BR276" s="36"/>
      <c r="BS276" s="36"/>
      <c r="BT276" s="36"/>
      <c r="BZ276" s="36"/>
      <c r="CA276" s="36"/>
      <c r="CB276" s="36"/>
      <c r="CH276" s="36"/>
      <c r="CI276" s="36"/>
      <c r="CJ276" s="36"/>
      <c r="CP276" s="36"/>
      <c r="CQ276" s="36"/>
      <c r="CR276" s="36"/>
      <c r="CX276" s="36"/>
      <c r="CY276" s="36"/>
      <c r="CZ276" s="36"/>
      <c r="DF276" s="36">
        <v>2.4495999999999999E-7</v>
      </c>
      <c r="DG276" s="36">
        <v>9.7688412399999994E-3</v>
      </c>
      <c r="DH276" s="36">
        <v>69.152524274800001</v>
      </c>
      <c r="DI276" s="30">
        <f t="shared" si="240"/>
        <v>2.2805785162485359E-7</v>
      </c>
      <c r="DJ276" s="30">
        <f t="shared" si="241"/>
        <v>2.280569263677783E-7</v>
      </c>
      <c r="DK276" s="30">
        <f t="shared" si="242"/>
        <v>2.2805692636933965E-7</v>
      </c>
      <c r="DL276" s="30">
        <f t="shared" si="243"/>
        <v>2.2805692636933965E-7</v>
      </c>
      <c r="DN276" s="36">
        <v>5.5959999999999999E-8</v>
      </c>
      <c r="DO276" s="36">
        <v>0.94874135403000004</v>
      </c>
      <c r="DP276" s="36">
        <v>1802.3719907218001</v>
      </c>
      <c r="DQ276" s="30">
        <f t="shared" si="244"/>
        <v>-5.1965244348575208E-8</v>
      </c>
      <c r="DR276" s="30">
        <f t="shared" si="245"/>
        <v>-5.1970842483811692E-8</v>
      </c>
      <c r="DS276" s="30">
        <f t="shared" si="246"/>
        <v>-5.197084247436834E-8</v>
      </c>
      <c r="DT276" s="30">
        <f t="shared" si="247"/>
        <v>-5.197084247436838E-8</v>
      </c>
      <c r="DV276" s="36">
        <v>1.2170000000000001E-8</v>
      </c>
      <c r="DW276" s="36">
        <v>3.8983534984000001</v>
      </c>
      <c r="DX276" s="36">
        <v>209.10630974399999</v>
      </c>
      <c r="DY276" s="30">
        <f t="shared" si="248"/>
        <v>-1.1196740948335779E-8</v>
      </c>
      <c r="DZ276" s="30">
        <f t="shared" si="249"/>
        <v>-1.1196591725491605E-8</v>
      </c>
      <c r="EA276" s="30">
        <f t="shared" si="250"/>
        <v>-1.1196591725743422E-8</v>
      </c>
      <c r="EB276" s="30">
        <f t="shared" si="251"/>
        <v>-1.1196591725743419E-8</v>
      </c>
      <c r="ED276" s="36"/>
      <c r="EE276" s="36"/>
      <c r="EF276" s="36"/>
      <c r="EL276" s="36"/>
      <c r="EM276" s="36"/>
      <c r="EN276" s="36"/>
      <c r="ET276" s="36"/>
      <c r="EU276" s="36"/>
      <c r="EV276" s="36"/>
    </row>
    <row r="277" spans="14:152" s="30" customFormat="1" ht="12.75">
      <c r="N277" s="36">
        <v>6.2130000000000001E-8</v>
      </c>
      <c r="O277" s="36">
        <v>1.0795947849900001</v>
      </c>
      <c r="P277" s="36">
        <v>251.43213107579999</v>
      </c>
      <c r="Q277" s="30">
        <f t="shared" si="224"/>
        <v>5.9082807144058171E-8</v>
      </c>
      <c r="R277" s="30">
        <f t="shared" si="225"/>
        <v>5.9082084026274617E-8</v>
      </c>
      <c r="S277" s="30">
        <f t="shared" si="226"/>
        <v>5.9082084027494901E-8</v>
      </c>
      <c r="T277" s="30">
        <f t="shared" si="227"/>
        <v>5.9082084027494894E-8</v>
      </c>
      <c r="V277" s="36">
        <v>1.2019999999999999E-8</v>
      </c>
      <c r="W277" s="36">
        <v>3.4730110414599999</v>
      </c>
      <c r="X277" s="36">
        <v>51.2057253312</v>
      </c>
      <c r="Y277" s="30">
        <f t="shared" si="228"/>
        <v>-1.2006439914933035E-8</v>
      </c>
      <c r="Z277" s="30">
        <f t="shared" si="229"/>
        <v>-1.2006444288123244E-8</v>
      </c>
      <c r="AA277" s="30">
        <f t="shared" si="230"/>
        <v>-1.2006444288115864E-8</v>
      </c>
      <c r="AB277" s="30">
        <f t="shared" si="231"/>
        <v>-1.2006444288115864E-8</v>
      </c>
      <c r="AD277" s="36">
        <v>1.56E-9</v>
      </c>
      <c r="AE277" s="36">
        <v>4.16290662749</v>
      </c>
      <c r="AF277" s="36">
        <v>572.22923474749996</v>
      </c>
      <c r="AG277" s="30">
        <f t="shared" si="232"/>
        <v>8.5577375913097297E-10</v>
      </c>
      <c r="AH277" s="30">
        <f t="shared" si="233"/>
        <v>8.5588544056935088E-10</v>
      </c>
      <c r="AI277" s="30">
        <f t="shared" si="234"/>
        <v>8.558854403808999E-10</v>
      </c>
      <c r="AJ277" s="30">
        <f t="shared" si="235"/>
        <v>8.5588544038090063E-10</v>
      </c>
      <c r="AL277" s="36"/>
      <c r="AM277" s="36"/>
      <c r="AN277" s="36"/>
      <c r="AT277" s="36"/>
      <c r="AU277" s="36"/>
      <c r="AV277" s="36"/>
      <c r="BB277" s="36"/>
      <c r="BC277" s="36"/>
      <c r="BD277" s="36"/>
      <c r="BJ277" s="36">
        <v>4.3500000000000001E-9</v>
      </c>
      <c r="BK277" s="36">
        <v>1.6173230861400001</v>
      </c>
      <c r="BL277" s="36">
        <v>191.9584544356</v>
      </c>
      <c r="BM277" s="30">
        <f t="shared" si="236"/>
        <v>3.7016543797017087E-9</v>
      </c>
      <c r="BN277" s="30">
        <f t="shared" si="237"/>
        <v>3.7017200066058225E-9</v>
      </c>
      <c r="BO277" s="30">
        <f t="shared" si="238"/>
        <v>3.7017200064950837E-9</v>
      </c>
      <c r="BP277" s="30">
        <f t="shared" si="239"/>
        <v>3.7017200064950837E-9</v>
      </c>
      <c r="BR277" s="36"/>
      <c r="BS277" s="36"/>
      <c r="BT277" s="36"/>
      <c r="BZ277" s="36"/>
      <c r="CA277" s="36"/>
      <c r="CB277" s="36"/>
      <c r="CH277" s="36"/>
      <c r="CI277" s="36"/>
      <c r="CJ277" s="36"/>
      <c r="CP277" s="36"/>
      <c r="CQ277" s="36"/>
      <c r="CR277" s="36"/>
      <c r="CX277" s="36"/>
      <c r="CY277" s="36"/>
      <c r="CZ277" s="36"/>
      <c r="DF277" s="36">
        <v>2.8794000000000002E-7</v>
      </c>
      <c r="DG277" s="36">
        <v>0.75545700853999997</v>
      </c>
      <c r="DH277" s="36">
        <v>488.84961647109998</v>
      </c>
      <c r="DI277" s="30">
        <f t="shared" si="240"/>
        <v>-1.0792738800321212E-7</v>
      </c>
      <c r="DJ277" s="30">
        <f t="shared" si="241"/>
        <v>-1.0794691493959074E-7</v>
      </c>
      <c r="DK277" s="30">
        <f t="shared" si="242"/>
        <v>-1.0794691490664065E-7</v>
      </c>
      <c r="DL277" s="30">
        <f t="shared" si="243"/>
        <v>-1.0794691490664077E-7</v>
      </c>
      <c r="DN277" s="36">
        <v>6.1970000000000005E-8</v>
      </c>
      <c r="DO277" s="36">
        <v>3.8036401096599999</v>
      </c>
      <c r="DP277" s="36">
        <v>339.28641933649999</v>
      </c>
      <c r="DQ277" s="30">
        <f t="shared" si="244"/>
        <v>-2.1345135690960721E-8</v>
      </c>
      <c r="DR277" s="30">
        <f t="shared" si="245"/>
        <v>-2.1342181984308286E-8</v>
      </c>
      <c r="DS277" s="30">
        <f t="shared" si="246"/>
        <v>-2.1342181989292543E-8</v>
      </c>
      <c r="DT277" s="30">
        <f t="shared" si="247"/>
        <v>-2.1342181989292526E-8</v>
      </c>
      <c r="DV277" s="36">
        <v>1.467E-8</v>
      </c>
      <c r="DW277" s="36">
        <v>1.16228775027</v>
      </c>
      <c r="DX277" s="36">
        <v>621.73803904930003</v>
      </c>
      <c r="DY277" s="30">
        <f t="shared" si="248"/>
        <v>-9.6089081061303901E-9</v>
      </c>
      <c r="DZ277" s="30">
        <f t="shared" si="249"/>
        <v>-9.6099393598749163E-9</v>
      </c>
      <c r="EA277" s="30">
        <f t="shared" si="250"/>
        <v>-9.6099393581348095E-9</v>
      </c>
      <c r="EB277" s="30">
        <f t="shared" si="251"/>
        <v>-9.6099393581348145E-9</v>
      </c>
      <c r="ED277" s="36"/>
      <c r="EE277" s="36"/>
      <c r="EF277" s="36"/>
      <c r="EL277" s="36"/>
      <c r="EM277" s="36"/>
      <c r="EN277" s="36"/>
      <c r="ET277" s="36"/>
      <c r="EU277" s="36"/>
      <c r="EV277" s="36"/>
    </row>
    <row r="278" spans="14:152" s="30" customFormat="1" ht="12.75">
      <c r="N278" s="36">
        <v>7.7299999999999997E-8</v>
      </c>
      <c r="O278" s="36">
        <v>3.8224417582400001</v>
      </c>
      <c r="P278" s="36">
        <v>380.12776796000003</v>
      </c>
      <c r="Q278" s="30">
        <f t="shared" si="224"/>
        <v>-1.1092715030815347E-8</v>
      </c>
      <c r="R278" s="30">
        <f t="shared" si="225"/>
        <v>-1.1088363606462961E-8</v>
      </c>
      <c r="S278" s="30">
        <f t="shared" si="226"/>
        <v>-1.1088363613805765E-8</v>
      </c>
      <c r="T278" s="30">
        <f t="shared" si="227"/>
        <v>-1.1088363613805734E-8</v>
      </c>
      <c r="V278" s="36">
        <v>1.2979999999999999E-8</v>
      </c>
      <c r="W278" s="36">
        <v>2.3476155782200001</v>
      </c>
      <c r="X278" s="36">
        <v>210.37833413120001</v>
      </c>
      <c r="Y278" s="30">
        <f t="shared" si="228"/>
        <v>4.9305087219952687E-9</v>
      </c>
      <c r="Z278" s="30">
        <f t="shared" si="229"/>
        <v>4.9308867076413893E-9</v>
      </c>
      <c r="AA278" s="30">
        <f t="shared" si="230"/>
        <v>4.930886707003562E-9</v>
      </c>
      <c r="AB278" s="30">
        <f t="shared" si="231"/>
        <v>4.9308867070035653E-9</v>
      </c>
      <c r="AD278" s="36">
        <v>1.5300000000000001E-9</v>
      </c>
      <c r="AE278" s="36">
        <v>1.23776248578</v>
      </c>
      <c r="AF278" s="36">
        <v>2413.8150890326001</v>
      </c>
      <c r="AG278" s="30">
        <f t="shared" si="232"/>
        <v>1.39667702150476E-9</v>
      </c>
      <c r="AH278" s="30">
        <f t="shared" si="233"/>
        <v>1.3969025531103451E-9</v>
      </c>
      <c r="AI278" s="30">
        <f t="shared" si="234"/>
        <v>1.3969025527299266E-9</v>
      </c>
      <c r="AJ278" s="30">
        <f t="shared" si="235"/>
        <v>1.3969025527299276E-9</v>
      </c>
      <c r="AL278" s="36"/>
      <c r="AM278" s="36"/>
      <c r="AN278" s="36"/>
      <c r="AT278" s="36"/>
      <c r="AU278" s="36"/>
      <c r="AV278" s="36"/>
      <c r="BB278" s="36"/>
      <c r="BC278" s="36"/>
      <c r="BD278" s="36"/>
      <c r="BJ278" s="36">
        <v>4.8799999999999997E-9</v>
      </c>
      <c r="BK278" s="36">
        <v>0.26059969649999998</v>
      </c>
      <c r="BL278" s="36">
        <v>416.30325013750002</v>
      </c>
      <c r="BM278" s="30">
        <f t="shared" si="236"/>
        <v>-2.2397397953542467E-9</v>
      </c>
      <c r="BN278" s="30">
        <f t="shared" si="237"/>
        <v>-2.2400098783017046E-9</v>
      </c>
      <c r="BO278" s="30">
        <f t="shared" si="238"/>
        <v>-2.2400098778459624E-9</v>
      </c>
      <c r="BP278" s="30">
        <f t="shared" si="239"/>
        <v>-2.2400098778459645E-9</v>
      </c>
      <c r="BR278" s="36"/>
      <c r="BS278" s="36"/>
      <c r="BT278" s="36"/>
      <c r="BZ278" s="36"/>
      <c r="CA278" s="36"/>
      <c r="CB278" s="36"/>
      <c r="CH278" s="36"/>
      <c r="CI278" s="36"/>
      <c r="CJ278" s="36"/>
      <c r="CP278" s="36"/>
      <c r="CQ278" s="36"/>
      <c r="CR278" s="36"/>
      <c r="CX278" s="36"/>
      <c r="CY278" s="36"/>
      <c r="CZ278" s="36"/>
      <c r="DF278" s="36">
        <v>3.1227999999999999E-7</v>
      </c>
      <c r="DG278" s="36">
        <v>2.05299907796</v>
      </c>
      <c r="DH278" s="36">
        <v>282.45161971279998</v>
      </c>
      <c r="DI278" s="30">
        <f t="shared" si="240"/>
        <v>2.7598545878825962E-7</v>
      </c>
      <c r="DJ278" s="30">
        <f t="shared" si="241"/>
        <v>2.7599163430053859E-7</v>
      </c>
      <c r="DK278" s="30">
        <f t="shared" si="242"/>
        <v>2.7599163429011812E-7</v>
      </c>
      <c r="DL278" s="30">
        <f t="shared" si="243"/>
        <v>2.7599163429011818E-7</v>
      </c>
      <c r="DN278" s="36">
        <v>4.6679999999999998E-8</v>
      </c>
      <c r="DO278" s="36">
        <v>3.1681637503300002</v>
      </c>
      <c r="DP278" s="36">
        <v>148.0787244263</v>
      </c>
      <c r="DQ278" s="30">
        <f t="shared" si="244"/>
        <v>-3.2707209362368338E-8</v>
      </c>
      <c r="DR278" s="30">
        <f t="shared" si="245"/>
        <v>-3.2706471367811017E-8</v>
      </c>
      <c r="DS278" s="30">
        <f t="shared" si="246"/>
        <v>-3.2706471369056354E-8</v>
      </c>
      <c r="DT278" s="30">
        <f t="shared" si="247"/>
        <v>-3.2706471369056354E-8</v>
      </c>
      <c r="DV278" s="36">
        <v>1.044E-8</v>
      </c>
      <c r="DW278" s="36">
        <v>0.30512759900999997</v>
      </c>
      <c r="DX278" s="36">
        <v>436.15941843159999</v>
      </c>
      <c r="DY278" s="30">
        <f t="shared" si="248"/>
        <v>-5.3889996365267864E-9</v>
      </c>
      <c r="DZ278" s="30">
        <f t="shared" si="249"/>
        <v>-5.3895832039943717E-9</v>
      </c>
      <c r="EA278" s="30">
        <f t="shared" si="250"/>
        <v>-5.3895832030096546E-9</v>
      </c>
      <c r="EB278" s="30">
        <f t="shared" si="251"/>
        <v>-5.3895832030096546E-9</v>
      </c>
      <c r="ED278" s="36"/>
      <c r="EE278" s="36"/>
      <c r="EF278" s="36"/>
      <c r="EL278" s="36"/>
      <c r="EM278" s="36"/>
      <c r="EN278" s="36"/>
      <c r="ET278" s="36"/>
      <c r="EU278" s="36"/>
      <c r="EV278" s="36"/>
    </row>
    <row r="279" spans="14:152" s="30" customFormat="1" ht="12.75">
      <c r="N279" s="36">
        <v>5.7159999999999997E-8</v>
      </c>
      <c r="O279" s="36">
        <v>1.3490997254899999</v>
      </c>
      <c r="P279" s="36">
        <v>1677.9385755008</v>
      </c>
      <c r="Q279" s="30">
        <f t="shared" si="224"/>
        <v>-5.7276093091486436E-9</v>
      </c>
      <c r="R279" s="30">
        <f t="shared" si="225"/>
        <v>-5.7418887232053381E-9</v>
      </c>
      <c r="S279" s="30">
        <f t="shared" si="226"/>
        <v>-5.7418886991099465E-9</v>
      </c>
      <c r="T279" s="30">
        <f t="shared" si="227"/>
        <v>-5.7418886991100475E-9</v>
      </c>
      <c r="V279" s="36">
        <v>1.166E-8</v>
      </c>
      <c r="W279" s="36">
        <v>4.2003752435499999</v>
      </c>
      <c r="X279" s="36">
        <v>417.03696332039999</v>
      </c>
      <c r="Y279" s="30">
        <f t="shared" si="228"/>
        <v>-3.6378052894101629E-9</v>
      </c>
      <c r="Z279" s="30">
        <f t="shared" si="229"/>
        <v>-3.6371139694625524E-9</v>
      </c>
      <c r="AA279" s="30">
        <f t="shared" si="230"/>
        <v>-3.637113970629126E-9</v>
      </c>
      <c r="AB279" s="30">
        <f t="shared" si="231"/>
        <v>-3.637113970629126E-9</v>
      </c>
      <c r="AD279" s="36">
        <v>1.5E-9</v>
      </c>
      <c r="AE279" s="36">
        <v>0.63076983213000004</v>
      </c>
      <c r="AF279" s="36">
        <v>1478.8665740644001</v>
      </c>
      <c r="AG279" s="30">
        <f t="shared" si="232"/>
        <v>4.2183377476303451E-10</v>
      </c>
      <c r="AH279" s="30">
        <f t="shared" si="233"/>
        <v>4.2151522097870233E-10</v>
      </c>
      <c r="AI279" s="30">
        <f t="shared" si="234"/>
        <v>4.2151522151625982E-10</v>
      </c>
      <c r="AJ279" s="30">
        <f t="shared" si="235"/>
        <v>4.2151522151625723E-10</v>
      </c>
      <c r="AL279" s="36"/>
      <c r="AM279" s="36"/>
      <c r="AN279" s="36"/>
      <c r="AT279" s="36"/>
      <c r="AU279" s="36"/>
      <c r="AV279" s="36"/>
      <c r="BB279" s="36"/>
      <c r="BC279" s="36"/>
      <c r="BD279" s="36"/>
      <c r="BJ279" s="36">
        <v>4.9300000000000001E-9</v>
      </c>
      <c r="BK279" s="36">
        <v>4.1369918024699999</v>
      </c>
      <c r="BL279" s="36">
        <v>518.64526483069994</v>
      </c>
      <c r="BM279" s="30">
        <f t="shared" si="236"/>
        <v>1.5014554546849304E-9</v>
      </c>
      <c r="BN279" s="30">
        <f t="shared" si="237"/>
        <v>1.5018198841510638E-9</v>
      </c>
      <c r="BO279" s="30">
        <f t="shared" si="238"/>
        <v>1.5018198835361187E-9</v>
      </c>
      <c r="BP279" s="30">
        <f t="shared" si="239"/>
        <v>1.5018198835361208E-9</v>
      </c>
      <c r="BR279" s="36"/>
      <c r="BS279" s="36"/>
      <c r="BT279" s="36"/>
      <c r="BZ279" s="36"/>
      <c r="CA279" s="36"/>
      <c r="CB279" s="36"/>
      <c r="CH279" s="36"/>
      <c r="CI279" s="36"/>
      <c r="CJ279" s="36"/>
      <c r="CP279" s="36"/>
      <c r="CQ279" s="36"/>
      <c r="CR279" s="36"/>
      <c r="CX279" s="36"/>
      <c r="CY279" s="36"/>
      <c r="CZ279" s="36"/>
      <c r="DF279" s="36">
        <v>2.5437999999999998E-7</v>
      </c>
      <c r="DG279" s="36">
        <v>5.2903772924999997</v>
      </c>
      <c r="DH279" s="36">
        <v>636.71589257630001</v>
      </c>
      <c r="DI279" s="30">
        <f t="shared" si="240"/>
        <v>-4.7857864431588294E-8</v>
      </c>
      <c r="DJ279" s="30">
        <f t="shared" si="241"/>
        <v>-4.7834060630226622E-8</v>
      </c>
      <c r="DK279" s="30">
        <f t="shared" si="242"/>
        <v>-4.7834060670394525E-8</v>
      </c>
      <c r="DL279" s="30">
        <f t="shared" si="243"/>
        <v>-4.7834060670394307E-8</v>
      </c>
      <c r="DN279" s="36">
        <v>4.8909999999999999E-8</v>
      </c>
      <c r="DO279" s="36">
        <v>2.6723486263799998</v>
      </c>
      <c r="DP279" s="36">
        <v>417.03696332039999</v>
      </c>
      <c r="DQ279" s="30">
        <f t="shared" si="244"/>
        <v>4.5773735907319831E-8</v>
      </c>
      <c r="DR279" s="30">
        <f t="shared" si="245"/>
        <v>4.577481118711161E-8</v>
      </c>
      <c r="DS279" s="30">
        <f t="shared" si="246"/>
        <v>4.5774811185297299E-8</v>
      </c>
      <c r="DT279" s="30">
        <f t="shared" si="247"/>
        <v>4.5774811185297299E-8</v>
      </c>
      <c r="DV279" s="36">
        <v>1.14E-8</v>
      </c>
      <c r="DW279" s="36">
        <v>5.3372063709699997</v>
      </c>
      <c r="DX279" s="36">
        <v>114.1384744825</v>
      </c>
      <c r="DY279" s="30">
        <f t="shared" si="248"/>
        <v>-9.1560536651957539E-11</v>
      </c>
      <c r="DZ279" s="30">
        <f t="shared" si="249"/>
        <v>-9.1755234791964901E-11</v>
      </c>
      <c r="EA279" s="30">
        <f t="shared" si="250"/>
        <v>-9.1755234463421828E-11</v>
      </c>
      <c r="EB279" s="30">
        <f t="shared" si="251"/>
        <v>-9.1755234463421828E-11</v>
      </c>
      <c r="ED279" s="36"/>
      <c r="EE279" s="36"/>
      <c r="EF279" s="36"/>
      <c r="EL279" s="36"/>
      <c r="EM279" s="36"/>
      <c r="EN279" s="36"/>
      <c r="ET279" s="36"/>
      <c r="EU279" s="36"/>
      <c r="EV279" s="36"/>
    </row>
    <row r="280" spans="14:152" s="30" customFormat="1" ht="12.75">
      <c r="N280" s="36">
        <v>6.4690000000000006E-8</v>
      </c>
      <c r="O280" s="36">
        <v>1.34776801494</v>
      </c>
      <c r="P280" s="36">
        <v>188.92007304980001</v>
      </c>
      <c r="Q280" s="30">
        <f t="shared" si="224"/>
        <v>6.1795230590405435E-8</v>
      </c>
      <c r="R280" s="30">
        <f t="shared" si="225"/>
        <v>6.1795771499272754E-8</v>
      </c>
      <c r="S280" s="30">
        <f t="shared" si="226"/>
        <v>6.1795771498360036E-8</v>
      </c>
      <c r="T280" s="30">
        <f t="shared" si="227"/>
        <v>6.1795771498360036E-8</v>
      </c>
      <c r="V280" s="36">
        <v>1.228E-8</v>
      </c>
      <c r="W280" s="36">
        <v>3.9498598127500002</v>
      </c>
      <c r="X280" s="36">
        <v>1781.0313497193999</v>
      </c>
      <c r="Y280" s="30">
        <f t="shared" si="228"/>
        <v>1.1501498654373953E-8</v>
      </c>
      <c r="Z280" s="30">
        <f t="shared" si="229"/>
        <v>1.1502644972229973E-8</v>
      </c>
      <c r="AA280" s="30">
        <f t="shared" si="230"/>
        <v>1.1502644970296318E-8</v>
      </c>
      <c r="AB280" s="30">
        <f t="shared" si="231"/>
        <v>1.1502644970296318E-8</v>
      </c>
      <c r="AD280" s="36">
        <v>1.69E-9</v>
      </c>
      <c r="AE280" s="36">
        <v>4.2809012302899996</v>
      </c>
      <c r="AF280" s="36">
        <v>305.34616939270001</v>
      </c>
      <c r="AG280" s="30">
        <f t="shared" si="232"/>
        <v>-1.4374832947284258E-9</v>
      </c>
      <c r="AH280" s="30">
        <f t="shared" si="233"/>
        <v>-1.4374426887474928E-9</v>
      </c>
      <c r="AI280" s="30">
        <f t="shared" si="234"/>
        <v>-1.4374426888160154E-9</v>
      </c>
      <c r="AJ280" s="30">
        <f t="shared" si="235"/>
        <v>-1.4374426888160154E-9</v>
      </c>
      <c r="AL280" s="36"/>
      <c r="AM280" s="36"/>
      <c r="AN280" s="36"/>
      <c r="AT280" s="36"/>
      <c r="AU280" s="36"/>
      <c r="AV280" s="36"/>
      <c r="BB280" s="36"/>
      <c r="BC280" s="36"/>
      <c r="BD280" s="36"/>
      <c r="BJ280" s="36">
        <v>5.9500000000000003E-9</v>
      </c>
      <c r="BK280" s="36">
        <v>5.1170600793399998</v>
      </c>
      <c r="BL280" s="36">
        <v>214.57111982519999</v>
      </c>
      <c r="BM280" s="30">
        <f t="shared" si="236"/>
        <v>-4.2057535059054647E-9</v>
      </c>
      <c r="BN280" s="30">
        <f t="shared" si="237"/>
        <v>-4.2058886394694893E-9</v>
      </c>
      <c r="BO280" s="30">
        <f t="shared" si="238"/>
        <v>-4.2058886392414621E-9</v>
      </c>
      <c r="BP280" s="30">
        <f t="shared" si="239"/>
        <v>-4.2058886392414638E-9</v>
      </c>
      <c r="BR280" s="36"/>
      <c r="BS280" s="36"/>
      <c r="BT280" s="36"/>
      <c r="BZ280" s="36"/>
      <c r="CA280" s="36"/>
      <c r="CB280" s="36"/>
      <c r="CH280" s="36"/>
      <c r="CI280" s="36"/>
      <c r="CJ280" s="36"/>
      <c r="CP280" s="36"/>
      <c r="CQ280" s="36"/>
      <c r="CR280" s="36"/>
      <c r="CX280" s="36"/>
      <c r="CY280" s="36"/>
      <c r="CZ280" s="36"/>
      <c r="DF280" s="36">
        <v>2.5331999999999999E-7</v>
      </c>
      <c r="DG280" s="36">
        <v>4.9700796944999999</v>
      </c>
      <c r="DH280" s="36">
        <v>3060.8259223474001</v>
      </c>
      <c r="DI280" s="30">
        <f t="shared" si="240"/>
        <v>2.1388638675700389E-7</v>
      </c>
      <c r="DJ280" s="30">
        <f t="shared" si="241"/>
        <v>2.1394853208198617E-7</v>
      </c>
      <c r="DK280" s="30">
        <f t="shared" si="242"/>
        <v>2.1394853197715719E-7</v>
      </c>
      <c r="DL280" s="30">
        <f t="shared" si="243"/>
        <v>2.1394853197715767E-7</v>
      </c>
      <c r="DN280" s="36">
        <v>4.9590000000000003E-8</v>
      </c>
      <c r="DO280" s="36">
        <v>1.6345358706499999</v>
      </c>
      <c r="DP280" s="36">
        <v>166.82867252200001</v>
      </c>
      <c r="DQ280" s="30">
        <f t="shared" si="244"/>
        <v>3.7621962242687551E-8</v>
      </c>
      <c r="DR280" s="30">
        <f t="shared" si="245"/>
        <v>3.7622768739789567E-8</v>
      </c>
      <c r="DS280" s="30">
        <f t="shared" si="246"/>
        <v>3.762276873842867E-8</v>
      </c>
      <c r="DT280" s="30">
        <f t="shared" si="247"/>
        <v>3.7622768738428677E-8</v>
      </c>
      <c r="DV280" s="36">
        <v>1.295E-8</v>
      </c>
      <c r="DW280" s="36">
        <v>4.7026167542100001</v>
      </c>
      <c r="DX280" s="36">
        <v>9786.6873553349997</v>
      </c>
      <c r="DY280" s="30">
        <f t="shared" si="248"/>
        <v>9.8620570278445398E-9</v>
      </c>
      <c r="DZ280" s="30">
        <f t="shared" si="249"/>
        <v>9.8743375694611383E-9</v>
      </c>
      <c r="EA280" s="30">
        <f t="shared" si="250"/>
        <v>9.8743375487562931E-9</v>
      </c>
      <c r="EB280" s="30">
        <f t="shared" si="251"/>
        <v>9.8743375487564122E-9</v>
      </c>
      <c r="ED280" s="36"/>
      <c r="EE280" s="36"/>
      <c r="EF280" s="36"/>
      <c r="EL280" s="36"/>
      <c r="EM280" s="36"/>
      <c r="EN280" s="36"/>
      <c r="ET280" s="36"/>
      <c r="EU280" s="36"/>
      <c r="EV280" s="36"/>
    </row>
    <row r="281" spans="14:152" s="30" customFormat="1" ht="12.75">
      <c r="N281" s="36">
        <v>5.6680000000000002E-8</v>
      </c>
      <c r="O281" s="36">
        <v>2.2864336817700002</v>
      </c>
      <c r="P281" s="36">
        <v>20.446869125100001</v>
      </c>
      <c r="Q281" s="30">
        <f t="shared" si="224"/>
        <v>-3.2109959266356351E-8</v>
      </c>
      <c r="R281" s="30">
        <f t="shared" si="225"/>
        <v>-3.2109816360158047E-8</v>
      </c>
      <c r="S281" s="30">
        <f t="shared" si="226"/>
        <v>-3.2109816360399193E-8</v>
      </c>
      <c r="T281" s="30">
        <f t="shared" si="227"/>
        <v>-3.2109816360399193E-8</v>
      </c>
      <c r="V281" s="36">
        <v>1.4009999999999999E-8</v>
      </c>
      <c r="W281" s="36">
        <v>2.4131893151299999</v>
      </c>
      <c r="X281" s="36">
        <v>636.71589257630001</v>
      </c>
      <c r="Y281" s="30">
        <f t="shared" si="228"/>
        <v>6.1400975687361855E-9</v>
      </c>
      <c r="Z281" s="30">
        <f t="shared" si="229"/>
        <v>6.1388977436082249E-9</v>
      </c>
      <c r="AA281" s="30">
        <f t="shared" si="230"/>
        <v>6.1388977456329075E-9</v>
      </c>
      <c r="AB281" s="30">
        <f t="shared" si="231"/>
        <v>6.1388977456328967E-9</v>
      </c>
      <c r="AD281" s="36">
        <v>1.74E-9</v>
      </c>
      <c r="AE281" s="36">
        <v>6.2307789265300002</v>
      </c>
      <c r="AF281" s="36">
        <v>3384.3313390048002</v>
      </c>
      <c r="AG281" s="30">
        <f t="shared" si="232"/>
        <v>1.7390824205857063E-9</v>
      </c>
      <c r="AH281" s="30">
        <f t="shared" si="233"/>
        <v>1.7391108107509254E-9</v>
      </c>
      <c r="AI281" s="30">
        <f t="shared" si="234"/>
        <v>1.739110810703395E-9</v>
      </c>
      <c r="AJ281" s="30">
        <f t="shared" si="235"/>
        <v>1.739110810703395E-9</v>
      </c>
      <c r="AL281" s="36"/>
      <c r="AM281" s="36"/>
      <c r="AN281" s="36"/>
      <c r="AT281" s="36"/>
      <c r="AU281" s="36"/>
      <c r="AV281" s="36"/>
      <c r="BB281" s="36"/>
      <c r="BC281" s="36"/>
      <c r="BD281" s="36"/>
      <c r="BJ281" s="36">
        <v>4.8600000000000002E-9</v>
      </c>
      <c r="BK281" s="36">
        <v>5.1771006985600003</v>
      </c>
      <c r="BL281" s="36">
        <v>67.668051566499997</v>
      </c>
      <c r="BM281" s="30">
        <f t="shared" si="236"/>
        <v>4.3449247349738948E-10</v>
      </c>
      <c r="BN281" s="30">
        <f t="shared" si="237"/>
        <v>4.344434599084916E-10</v>
      </c>
      <c r="BO281" s="30">
        <f t="shared" si="238"/>
        <v>4.3444345999120087E-10</v>
      </c>
      <c r="BP281" s="30">
        <f t="shared" si="239"/>
        <v>4.3444345999120087E-10</v>
      </c>
      <c r="BR281" s="36"/>
      <c r="BS281" s="36"/>
      <c r="BT281" s="36"/>
      <c r="BZ281" s="36"/>
      <c r="CA281" s="36"/>
      <c r="CB281" s="36"/>
      <c r="CH281" s="36"/>
      <c r="CI281" s="36"/>
      <c r="CJ281" s="36"/>
      <c r="CP281" s="36"/>
      <c r="CQ281" s="36"/>
      <c r="CR281" s="36"/>
      <c r="CX281" s="36"/>
      <c r="CY281" s="36"/>
      <c r="CZ281" s="36"/>
      <c r="DF281" s="36">
        <v>2.3596E-7</v>
      </c>
      <c r="DG281" s="36">
        <v>2.5476643476900001</v>
      </c>
      <c r="DH281" s="36">
        <v>196.6243208816</v>
      </c>
      <c r="DI281" s="30">
        <f t="shared" si="240"/>
        <v>2.6684112077023262E-8</v>
      </c>
      <c r="DJ281" s="30">
        <f t="shared" si="241"/>
        <v>2.6691010008328832E-8</v>
      </c>
      <c r="DK281" s="30">
        <f t="shared" si="242"/>
        <v>2.6691009996689015E-8</v>
      </c>
      <c r="DL281" s="30">
        <f t="shared" si="243"/>
        <v>2.6691009996689068E-8</v>
      </c>
      <c r="DN281" s="36">
        <v>4.4080000000000002E-8</v>
      </c>
      <c r="DO281" s="36">
        <v>4.95179678525</v>
      </c>
      <c r="DP281" s="36">
        <v>184.09414790939999</v>
      </c>
      <c r="DQ281" s="30">
        <f t="shared" si="244"/>
        <v>-3.1041758120683702E-8</v>
      </c>
      <c r="DR281" s="30">
        <f t="shared" si="245"/>
        <v>-3.1042620236005852E-8</v>
      </c>
      <c r="DS281" s="30">
        <f t="shared" si="246"/>
        <v>-3.1042620234551113E-8</v>
      </c>
      <c r="DT281" s="30">
        <f t="shared" si="247"/>
        <v>-3.1042620234551113E-8</v>
      </c>
      <c r="DV281" s="36">
        <v>1.037E-8</v>
      </c>
      <c r="DW281" s="36">
        <v>4.0784668708299998</v>
      </c>
      <c r="DX281" s="36">
        <v>156.67674413540001</v>
      </c>
      <c r="DY281" s="30">
        <f t="shared" si="248"/>
        <v>-1.0345914870595453E-8</v>
      </c>
      <c r="DZ281" s="30">
        <f t="shared" si="249"/>
        <v>-1.034593142812131E-8</v>
      </c>
      <c r="EA281" s="30">
        <f t="shared" si="250"/>
        <v>-1.0345931428093375E-8</v>
      </c>
      <c r="EB281" s="30">
        <f t="shared" si="251"/>
        <v>-1.0345931428093375E-8</v>
      </c>
      <c r="ED281" s="36"/>
      <c r="EE281" s="36"/>
      <c r="EF281" s="36"/>
      <c r="EL281" s="36"/>
      <c r="EM281" s="36"/>
      <c r="EN281" s="36"/>
      <c r="ET281" s="36"/>
      <c r="EU281" s="36"/>
      <c r="EV281" s="36"/>
    </row>
    <row r="282" spans="14:152" s="30" customFormat="1" ht="12.75">
      <c r="N282" s="36">
        <v>6.0920000000000006E-8</v>
      </c>
      <c r="O282" s="36">
        <v>3.6227528983899999</v>
      </c>
      <c r="P282" s="36">
        <v>1169.5882514085999</v>
      </c>
      <c r="Q282" s="30">
        <f t="shared" si="224"/>
        <v>-5.8556275458922302E-8</v>
      </c>
      <c r="R282" s="30">
        <f t="shared" si="225"/>
        <v>-5.8559215671613669E-8</v>
      </c>
      <c r="S282" s="30">
        <f t="shared" si="226"/>
        <v>-5.8559215666653742E-8</v>
      </c>
      <c r="T282" s="30">
        <f t="shared" si="227"/>
        <v>-5.8559215666653768E-8</v>
      </c>
      <c r="V282" s="36">
        <v>1.009E-8</v>
      </c>
      <c r="W282" s="36">
        <v>6.1741488993400004</v>
      </c>
      <c r="X282" s="36">
        <v>2111.6503133776</v>
      </c>
      <c r="Y282" s="30">
        <f t="shared" si="228"/>
        <v>7.3886877800543889E-9</v>
      </c>
      <c r="Z282" s="30">
        <f t="shared" si="229"/>
        <v>7.3908586256596003E-9</v>
      </c>
      <c r="AA282" s="30">
        <f t="shared" si="230"/>
        <v>7.3908586219970546E-9</v>
      </c>
      <c r="AB282" s="30">
        <f t="shared" si="231"/>
        <v>7.3908586219970654E-9</v>
      </c>
      <c r="AD282" s="36">
        <v>1.49E-9</v>
      </c>
      <c r="AE282" s="36">
        <v>3.1327490851599999</v>
      </c>
      <c r="AF282" s="36">
        <v>9573.3882598969994</v>
      </c>
      <c r="AG282" s="30">
        <f t="shared" si="232"/>
        <v>1.4153505224267539E-9</v>
      </c>
      <c r="AH282" s="30">
        <f t="shared" si="233"/>
        <v>1.4160162103603512E-9</v>
      </c>
      <c r="AI282" s="30">
        <f t="shared" si="234"/>
        <v>1.4160162092394927E-9</v>
      </c>
      <c r="AJ282" s="30">
        <f t="shared" si="235"/>
        <v>1.416016209239496E-9</v>
      </c>
      <c r="AL282" s="36"/>
      <c r="AM282" s="36"/>
      <c r="AN282" s="36"/>
      <c r="AT282" s="36"/>
      <c r="AU282" s="36"/>
      <c r="AV282" s="36"/>
      <c r="BB282" s="36"/>
      <c r="BC282" s="36"/>
      <c r="BD282" s="36"/>
      <c r="BJ282" s="36">
        <v>4.6299999999999999E-9</v>
      </c>
      <c r="BK282" s="36">
        <v>5.53192185211</v>
      </c>
      <c r="BL282" s="36">
        <v>418.52143602870001</v>
      </c>
      <c r="BM282" s="30">
        <f t="shared" si="236"/>
        <v>-4.6187236914291006E-9</v>
      </c>
      <c r="BN282" s="30">
        <f t="shared" si="237"/>
        <v>-4.6187439070214591E-9</v>
      </c>
      <c r="BO282" s="30">
        <f t="shared" si="238"/>
        <v>-4.6187439069873618E-9</v>
      </c>
      <c r="BP282" s="30">
        <f t="shared" si="239"/>
        <v>-4.6187439069873618E-9</v>
      </c>
      <c r="BR282" s="36"/>
      <c r="BS282" s="36"/>
      <c r="BT282" s="36"/>
      <c r="BZ282" s="36"/>
      <c r="CA282" s="36"/>
      <c r="CB282" s="36"/>
      <c r="CH282" s="36"/>
      <c r="CI282" s="36"/>
      <c r="CJ282" s="36"/>
      <c r="CP282" s="36"/>
      <c r="CQ282" s="36"/>
      <c r="CR282" s="36"/>
      <c r="CX282" s="36"/>
      <c r="CY282" s="36"/>
      <c r="CZ282" s="36"/>
      <c r="DF282" s="36">
        <v>2.9602000000000003E-7</v>
      </c>
      <c r="DG282" s="36">
        <v>3.9268820779200002</v>
      </c>
      <c r="DH282" s="36">
        <v>206.706813299</v>
      </c>
      <c r="DI282" s="30">
        <f t="shared" si="240"/>
        <v>-2.7695945373646914E-7</v>
      </c>
      <c r="DJ282" s="30">
        <f t="shared" si="241"/>
        <v>-2.7695622116070128E-7</v>
      </c>
      <c r="DK282" s="30">
        <f t="shared" si="242"/>
        <v>-2.7695622116615633E-7</v>
      </c>
      <c r="DL282" s="30">
        <f t="shared" si="243"/>
        <v>-2.7695622116615633E-7</v>
      </c>
      <c r="DN282" s="36">
        <v>4.4489999999999997E-8</v>
      </c>
      <c r="DO282" s="36">
        <v>5.6913478939399997</v>
      </c>
      <c r="DP282" s="36">
        <v>252.65597135319999</v>
      </c>
      <c r="DQ282" s="30">
        <f t="shared" si="244"/>
        <v>-1.8218842762537399E-8</v>
      </c>
      <c r="DR282" s="30">
        <f t="shared" si="245"/>
        <v>-1.8220377269284193E-8</v>
      </c>
      <c r="DS282" s="30">
        <f t="shared" si="246"/>
        <v>-1.8220377266694807E-8</v>
      </c>
      <c r="DT282" s="30">
        <f t="shared" si="247"/>
        <v>-1.8220377266694846E-8</v>
      </c>
      <c r="DV282" s="36">
        <v>1.391E-8</v>
      </c>
      <c r="DW282" s="36">
        <v>4.7355402843599999</v>
      </c>
      <c r="DX282" s="36">
        <v>398.1440028728</v>
      </c>
      <c r="DY282" s="30">
        <f t="shared" si="248"/>
        <v>-1.1372616450268939E-8</v>
      </c>
      <c r="DZ282" s="30">
        <f t="shared" si="249"/>
        <v>-1.1372139249054246E-8</v>
      </c>
      <c r="EA282" s="30">
        <f t="shared" si="250"/>
        <v>-1.137213924985953E-8</v>
      </c>
      <c r="EB282" s="30">
        <f t="shared" si="251"/>
        <v>-1.1372139249859525E-8</v>
      </c>
      <c r="ED282" s="36"/>
      <c r="EE282" s="36"/>
      <c r="EF282" s="36"/>
      <c r="EL282" s="36"/>
      <c r="EM282" s="36"/>
      <c r="EN282" s="36"/>
      <c r="ET282" s="36"/>
      <c r="EU282" s="36"/>
      <c r="EV282" s="36"/>
    </row>
    <row r="283" spans="14:152" s="30" customFormat="1" ht="12.75">
      <c r="N283" s="36">
        <v>5.711E-8</v>
      </c>
      <c r="O283" s="36">
        <v>0.51687421520999999</v>
      </c>
      <c r="P283" s="36">
        <v>148.0787244263</v>
      </c>
      <c r="Q283" s="30">
        <f t="shared" si="224"/>
        <v>5.4488601745034313E-8</v>
      </c>
      <c r="R283" s="30">
        <f t="shared" si="225"/>
        <v>5.448822274190333E-8</v>
      </c>
      <c r="S283" s="30">
        <f t="shared" si="226"/>
        <v>5.4488222742542906E-8</v>
      </c>
      <c r="T283" s="30">
        <f t="shared" si="227"/>
        <v>5.4488222742542899E-8</v>
      </c>
      <c r="V283" s="36">
        <v>1.084E-8</v>
      </c>
      <c r="W283" s="36">
        <v>3.6895864734599999</v>
      </c>
      <c r="X283" s="36">
        <v>274.06604832480002</v>
      </c>
      <c r="Y283" s="30">
        <f t="shared" si="228"/>
        <v>-6.1136630468031896E-9</v>
      </c>
      <c r="Z283" s="30">
        <f t="shared" si="229"/>
        <v>-6.113295938371767E-9</v>
      </c>
      <c r="AA283" s="30">
        <f t="shared" si="230"/>
        <v>-6.1132959389912508E-9</v>
      </c>
      <c r="AB283" s="30">
        <f t="shared" si="231"/>
        <v>-6.1132959389912475E-9</v>
      </c>
      <c r="AD283" s="36">
        <v>1.62E-9</v>
      </c>
      <c r="AE283" s="36">
        <v>6.2560181834500002</v>
      </c>
      <c r="AF283" s="36">
        <v>213.2509113282</v>
      </c>
      <c r="AG283" s="30">
        <f t="shared" si="232"/>
        <v>5.7256984877493401E-10</v>
      </c>
      <c r="AH283" s="30">
        <f t="shared" si="233"/>
        <v>5.725214904005063E-10</v>
      </c>
      <c r="AI283" s="30">
        <f t="shared" si="234"/>
        <v>5.725214904821088E-10</v>
      </c>
      <c r="AJ283" s="30">
        <f t="shared" si="235"/>
        <v>5.725214904821088E-10</v>
      </c>
      <c r="AL283" s="36"/>
      <c r="AM283" s="36"/>
      <c r="AN283" s="36"/>
      <c r="AT283" s="36"/>
      <c r="AU283" s="36"/>
      <c r="AV283" s="36"/>
      <c r="BB283" s="36"/>
      <c r="BC283" s="36"/>
      <c r="BD283" s="36"/>
      <c r="BJ283" s="36">
        <v>4.2100000000000001E-9</v>
      </c>
      <c r="BK283" s="36">
        <v>5.5737768512099999</v>
      </c>
      <c r="BL283" s="36">
        <v>430.79097657</v>
      </c>
      <c r="BM283" s="30">
        <f t="shared" si="236"/>
        <v>-4.2059932052269295E-9</v>
      </c>
      <c r="BN283" s="30">
        <f t="shared" si="237"/>
        <v>-4.2060050339000888E-9</v>
      </c>
      <c r="BO283" s="30">
        <f t="shared" si="238"/>
        <v>-4.2060050338801438E-9</v>
      </c>
      <c r="BP283" s="30">
        <f t="shared" si="239"/>
        <v>-4.2060050338801438E-9</v>
      </c>
      <c r="BR283" s="36"/>
      <c r="BS283" s="36"/>
      <c r="BT283" s="36"/>
      <c r="BZ283" s="36"/>
      <c r="CA283" s="36"/>
      <c r="CB283" s="36"/>
      <c r="CH283" s="36"/>
      <c r="CI283" s="36"/>
      <c r="CJ283" s="36"/>
      <c r="CP283" s="36"/>
      <c r="CQ283" s="36"/>
      <c r="CR283" s="36"/>
      <c r="CX283" s="36"/>
      <c r="CY283" s="36"/>
      <c r="CZ283" s="36"/>
      <c r="DF283" s="36">
        <v>2.8255E-7</v>
      </c>
      <c r="DG283" s="36">
        <v>2.72125009693</v>
      </c>
      <c r="DH283" s="36">
        <v>32.243328914400003</v>
      </c>
      <c r="DI283" s="30">
        <f t="shared" si="240"/>
        <v>-2.3333919377052624E-7</v>
      </c>
      <c r="DJ283" s="30">
        <f t="shared" si="241"/>
        <v>-2.3333842501404762E-7</v>
      </c>
      <c r="DK283" s="30">
        <f t="shared" si="242"/>
        <v>-2.3333842501534493E-7</v>
      </c>
      <c r="DL283" s="30">
        <f t="shared" si="243"/>
        <v>-2.3333842501534485E-7</v>
      </c>
      <c r="DN283" s="36">
        <v>4.943E-8</v>
      </c>
      <c r="DO283" s="36">
        <v>0.85358212806</v>
      </c>
      <c r="DP283" s="36">
        <v>46.470422915999997</v>
      </c>
      <c r="DQ283" s="30">
        <f t="shared" si="244"/>
        <v>4.0909777061961829E-8</v>
      </c>
      <c r="DR283" s="30">
        <f t="shared" si="245"/>
        <v>4.0909969982431369E-8</v>
      </c>
      <c r="DS283" s="30">
        <f t="shared" si="246"/>
        <v>4.0909969982105831E-8</v>
      </c>
      <c r="DT283" s="30">
        <f t="shared" si="247"/>
        <v>4.0909969982105831E-8</v>
      </c>
      <c r="DV283" s="36">
        <v>1.167E-8</v>
      </c>
      <c r="DW283" s="36">
        <v>5.68899703631</v>
      </c>
      <c r="DX283" s="36">
        <v>479.28838891549998</v>
      </c>
      <c r="DY283" s="30">
        <f t="shared" si="248"/>
        <v>-1.1599409906723763E-8</v>
      </c>
      <c r="DZ283" s="30">
        <f t="shared" si="249"/>
        <v>-1.1599317958928114E-8</v>
      </c>
      <c r="EA283" s="30">
        <f t="shared" si="250"/>
        <v>-1.1599317959083321E-8</v>
      </c>
      <c r="EB283" s="30">
        <f t="shared" si="251"/>
        <v>-1.159931795908332E-8</v>
      </c>
      <c r="ED283" s="36"/>
      <c r="EE283" s="36"/>
      <c r="EF283" s="36"/>
      <c r="EL283" s="36"/>
      <c r="EM283" s="36"/>
      <c r="EN283" s="36"/>
      <c r="ET283" s="36"/>
      <c r="EU283" s="36"/>
      <c r="EV283" s="36"/>
    </row>
    <row r="284" spans="14:152" s="30" customFormat="1" ht="12.75">
      <c r="N284" s="36">
        <v>5.8040000000000002E-8</v>
      </c>
      <c r="O284" s="36">
        <v>1.54831552984</v>
      </c>
      <c r="P284" s="36">
        <v>2420.9286360333999</v>
      </c>
      <c r="Q284" s="30">
        <f t="shared" si="224"/>
        <v>4.4701336099987163E-8</v>
      </c>
      <c r="R284" s="30">
        <f t="shared" si="225"/>
        <v>4.4714743812053571E-8</v>
      </c>
      <c r="S284" s="30">
        <f t="shared" si="226"/>
        <v>4.4714743789433762E-8</v>
      </c>
      <c r="T284" s="30">
        <f t="shared" si="227"/>
        <v>4.4714743789433828E-8</v>
      </c>
      <c r="V284" s="36">
        <v>1.068E-8</v>
      </c>
      <c r="W284" s="36">
        <v>0.80258823981000005</v>
      </c>
      <c r="X284" s="36">
        <v>436.89313161450002</v>
      </c>
      <c r="Y284" s="30">
        <f t="shared" si="228"/>
        <v>-5.2312438464247718E-10</v>
      </c>
      <c r="Z284" s="30">
        <f t="shared" si="229"/>
        <v>-5.2382175437174259E-10</v>
      </c>
      <c r="AA284" s="30">
        <f t="shared" si="230"/>
        <v>-5.2382175319496929E-10</v>
      </c>
      <c r="AB284" s="30">
        <f t="shared" si="231"/>
        <v>-5.2382175319497405E-10</v>
      </c>
      <c r="AD284" s="36">
        <v>1.49E-9</v>
      </c>
      <c r="AE284" s="36">
        <v>4.8174901948400004</v>
      </c>
      <c r="AF284" s="36">
        <v>945.99421523210003</v>
      </c>
      <c r="AG284" s="30">
        <f t="shared" si="232"/>
        <v>1.3558187417874959E-9</v>
      </c>
      <c r="AH284" s="30">
        <f t="shared" si="233"/>
        <v>1.3557312546132452E-9</v>
      </c>
      <c r="AI284" s="30">
        <f t="shared" si="234"/>
        <v>1.3557312547608974E-9</v>
      </c>
      <c r="AJ284" s="30">
        <f t="shared" si="235"/>
        <v>1.3557312547608974E-9</v>
      </c>
      <c r="AL284" s="36"/>
      <c r="AM284" s="36"/>
      <c r="AN284" s="36"/>
      <c r="AT284" s="36"/>
      <c r="AU284" s="36"/>
      <c r="AV284" s="36"/>
      <c r="BB284" s="36"/>
      <c r="BC284" s="36"/>
      <c r="BD284" s="36"/>
      <c r="BJ284" s="36">
        <v>4.4599999999999999E-9</v>
      </c>
      <c r="BK284" s="36">
        <v>6.2073504965900002</v>
      </c>
      <c r="BL284" s="36">
        <v>73.297125859000005</v>
      </c>
      <c r="BM284" s="30">
        <f t="shared" si="236"/>
        <v>3.9513821943494063E-9</v>
      </c>
      <c r="BN284" s="30">
        <f t="shared" si="237"/>
        <v>3.9513595082472229E-9</v>
      </c>
      <c r="BO284" s="30">
        <f t="shared" si="238"/>
        <v>3.9513595082855048E-9</v>
      </c>
      <c r="BP284" s="30">
        <f t="shared" si="239"/>
        <v>3.9513595082855048E-9</v>
      </c>
      <c r="BR284" s="36"/>
      <c r="BS284" s="36"/>
      <c r="BT284" s="36"/>
      <c r="BZ284" s="36"/>
      <c r="CA284" s="36"/>
      <c r="CB284" s="36"/>
      <c r="CH284" s="36"/>
      <c r="CI284" s="36"/>
      <c r="CJ284" s="36"/>
      <c r="CP284" s="36"/>
      <c r="CQ284" s="36"/>
      <c r="CR284" s="36"/>
      <c r="CX284" s="36"/>
      <c r="CY284" s="36"/>
      <c r="CZ284" s="36"/>
      <c r="DF284" s="36">
        <v>2.2114999999999999E-7</v>
      </c>
      <c r="DG284" s="36">
        <v>4.75775237642</v>
      </c>
      <c r="DH284" s="36">
        <v>213.18722085339999</v>
      </c>
      <c r="DI284" s="30">
        <f t="shared" si="240"/>
        <v>-2.0063553528993642E-7</v>
      </c>
      <c r="DJ284" s="30">
        <f t="shared" si="241"/>
        <v>-2.0063850258741499E-7</v>
      </c>
      <c r="DK284" s="30">
        <f t="shared" si="242"/>
        <v>-2.0063850258240802E-7</v>
      </c>
      <c r="DL284" s="30">
        <f t="shared" si="243"/>
        <v>-2.0063850258240802E-7</v>
      </c>
      <c r="DN284" s="36">
        <v>5.1529999999999999E-8</v>
      </c>
      <c r="DO284" s="36">
        <v>3.8217688549100002</v>
      </c>
      <c r="DP284" s="36">
        <v>842.15068148809996</v>
      </c>
      <c r="DQ284" s="30">
        <f t="shared" si="244"/>
        <v>3.4101859058900284E-8</v>
      </c>
      <c r="DR284" s="30">
        <f t="shared" si="245"/>
        <v>3.4096990548505483E-8</v>
      </c>
      <c r="DS284" s="30">
        <f t="shared" si="246"/>
        <v>3.4096990556721293E-8</v>
      </c>
      <c r="DT284" s="30">
        <f t="shared" si="247"/>
        <v>3.409699055672126E-8</v>
      </c>
      <c r="DV284" s="36">
        <v>1.035E-8</v>
      </c>
      <c r="DW284" s="36">
        <v>5.34279429465</v>
      </c>
      <c r="DX284" s="36">
        <v>327.43756992049998</v>
      </c>
      <c r="DY284" s="30">
        <f t="shared" si="248"/>
        <v>-9.5896399792840668E-9</v>
      </c>
      <c r="DZ284" s="30">
        <f t="shared" si="249"/>
        <v>-9.5898307490394878E-9</v>
      </c>
      <c r="EA284" s="30">
        <f t="shared" si="250"/>
        <v>-9.5898307487175954E-9</v>
      </c>
      <c r="EB284" s="30">
        <f t="shared" si="251"/>
        <v>-9.5898307487175954E-9</v>
      </c>
      <c r="ED284" s="36"/>
      <c r="EE284" s="36"/>
      <c r="EF284" s="36"/>
      <c r="EL284" s="36"/>
      <c r="EM284" s="36"/>
      <c r="EN284" s="36"/>
      <c r="ET284" s="36"/>
      <c r="EU284" s="36"/>
      <c r="EV284" s="36"/>
    </row>
    <row r="285" spans="14:152" s="30" customFormat="1" ht="12.75">
      <c r="N285" s="36">
        <v>5.7030000000000002E-8</v>
      </c>
      <c r="O285" s="36">
        <v>5.0599348322999997</v>
      </c>
      <c r="P285" s="36">
        <v>2.9689454166</v>
      </c>
      <c r="Q285" s="30">
        <f t="shared" si="224"/>
        <v>1.8538664985123938E-8</v>
      </c>
      <c r="R285" s="30">
        <f t="shared" si="225"/>
        <v>1.8538641024753174E-8</v>
      </c>
      <c r="S285" s="30">
        <f t="shared" si="226"/>
        <v>1.8538641024793603E-8</v>
      </c>
      <c r="T285" s="30">
        <f t="shared" si="227"/>
        <v>1.8538641024793603E-8</v>
      </c>
      <c r="V285" s="36">
        <v>1.007E-8</v>
      </c>
      <c r="W285" s="36">
        <v>3.4279250885999999</v>
      </c>
      <c r="X285" s="36">
        <v>629.60234557549995</v>
      </c>
      <c r="Y285" s="30">
        <f t="shared" si="228"/>
        <v>1.0050053701435447E-8</v>
      </c>
      <c r="Z285" s="30">
        <f t="shared" si="229"/>
        <v>1.0049993973786938E-8</v>
      </c>
      <c r="AA285" s="30">
        <f t="shared" si="230"/>
        <v>1.0049993973887801E-8</v>
      </c>
      <c r="AB285" s="30">
        <f t="shared" si="231"/>
        <v>1.0049993973887801E-8</v>
      </c>
      <c r="AD285" s="36">
        <v>1.62E-9</v>
      </c>
      <c r="AE285" s="36">
        <v>0.88610129189999998</v>
      </c>
      <c r="AF285" s="36">
        <v>216.21985674480001</v>
      </c>
      <c r="AG285" s="30">
        <f t="shared" si="232"/>
        <v>1.5414177649249045E-9</v>
      </c>
      <c r="AH285" s="30">
        <f t="shared" si="233"/>
        <v>1.5414016377104691E-9</v>
      </c>
      <c r="AI285" s="30">
        <f t="shared" si="234"/>
        <v>1.5414016377376841E-9</v>
      </c>
      <c r="AJ285" s="30">
        <f t="shared" si="235"/>
        <v>1.5414016377376839E-9</v>
      </c>
      <c r="AL285" s="36"/>
      <c r="AM285" s="36"/>
      <c r="AN285" s="36"/>
      <c r="AT285" s="36"/>
      <c r="AU285" s="36"/>
      <c r="AV285" s="36"/>
      <c r="BB285" s="36"/>
      <c r="BC285" s="36"/>
      <c r="BD285" s="36"/>
      <c r="BJ285" s="36">
        <v>4.2100000000000001E-9</v>
      </c>
      <c r="BK285" s="36">
        <v>4.6583734043799998</v>
      </c>
      <c r="BL285" s="36">
        <v>543.02428721889999</v>
      </c>
      <c r="BM285" s="30">
        <f t="shared" si="236"/>
        <v>-3.2275537399340547E-10</v>
      </c>
      <c r="BN285" s="30">
        <f t="shared" si="237"/>
        <v>-3.2241428978526465E-10</v>
      </c>
      <c r="BO285" s="30">
        <f t="shared" si="238"/>
        <v>-3.2241429036082627E-10</v>
      </c>
      <c r="BP285" s="30">
        <f t="shared" si="239"/>
        <v>-3.2241429036082441E-10</v>
      </c>
      <c r="BR285" s="36"/>
      <c r="BS285" s="36"/>
      <c r="BT285" s="36"/>
      <c r="BZ285" s="36"/>
      <c r="CA285" s="36"/>
      <c r="CB285" s="36"/>
      <c r="CH285" s="36"/>
      <c r="CI285" s="36"/>
      <c r="CJ285" s="36"/>
      <c r="CP285" s="36"/>
      <c r="CQ285" s="36"/>
      <c r="CR285" s="36"/>
      <c r="CX285" s="36"/>
      <c r="CY285" s="36"/>
      <c r="CZ285" s="36"/>
      <c r="DF285" s="36">
        <v>2.213E-7</v>
      </c>
      <c r="DG285" s="36">
        <v>3.2543670919099998</v>
      </c>
      <c r="DH285" s="36">
        <v>681.54178408960001</v>
      </c>
      <c r="DI285" s="30">
        <f t="shared" si="240"/>
        <v>1.9155261241879841E-7</v>
      </c>
      <c r="DJ285" s="30">
        <f t="shared" si="241"/>
        <v>1.9154130947358665E-7</v>
      </c>
      <c r="DK285" s="30">
        <f t="shared" si="242"/>
        <v>1.9154130949266135E-7</v>
      </c>
      <c r="DL285" s="30">
        <f t="shared" si="243"/>
        <v>1.915413094926613E-7</v>
      </c>
      <c r="DN285" s="36">
        <v>5.9300000000000002E-8</v>
      </c>
      <c r="DO285" s="36">
        <v>5.95484153666</v>
      </c>
      <c r="DP285" s="36">
        <v>486.40193591629998</v>
      </c>
      <c r="DQ285" s="30">
        <f t="shared" si="244"/>
        <v>-5.8899016972963945E-8</v>
      </c>
      <c r="DR285" s="30">
        <f t="shared" si="245"/>
        <v>-5.8899517893585203E-8</v>
      </c>
      <c r="DS285" s="30">
        <f t="shared" si="246"/>
        <v>-5.8899517892740188E-8</v>
      </c>
      <c r="DT285" s="30">
        <f t="shared" si="247"/>
        <v>-5.8899517892740195E-8</v>
      </c>
      <c r="DV285" s="36">
        <v>9.9699999999999993E-9</v>
      </c>
      <c r="DW285" s="36">
        <v>1.19323192891</v>
      </c>
      <c r="DX285" s="36">
        <v>710.74673161819999</v>
      </c>
      <c r="DY285" s="30">
        <f t="shared" si="248"/>
        <v>-9.2059643415344409E-9</v>
      </c>
      <c r="DZ285" s="30">
        <f t="shared" si="249"/>
        <v>-9.2063713783279448E-9</v>
      </c>
      <c r="EA285" s="30">
        <f t="shared" si="250"/>
        <v>-9.2063713776411814E-9</v>
      </c>
      <c r="EB285" s="30">
        <f t="shared" si="251"/>
        <v>-9.2063713776411847E-9</v>
      </c>
      <c r="ED285" s="36"/>
      <c r="EE285" s="36"/>
      <c r="EF285" s="36"/>
      <c r="EL285" s="36"/>
      <c r="EM285" s="36"/>
      <c r="EN285" s="36"/>
      <c r="ET285" s="36"/>
      <c r="EU285" s="36"/>
      <c r="EV285" s="36"/>
    </row>
    <row r="286" spans="14:152" s="30" customFormat="1" ht="12.75">
      <c r="N286" s="36">
        <v>5.9130000000000001E-8</v>
      </c>
      <c r="O286" s="36">
        <v>1.6622547754699999</v>
      </c>
      <c r="P286" s="36">
        <v>842.15068148809996</v>
      </c>
      <c r="Q286" s="30">
        <f t="shared" si="224"/>
        <v>-5.8596114187325473E-8</v>
      </c>
      <c r="R286" s="30">
        <f t="shared" si="225"/>
        <v>-5.8597112776894154E-8</v>
      </c>
      <c r="S286" s="30">
        <f t="shared" si="226"/>
        <v>-5.8597112775209868E-8</v>
      </c>
      <c r="T286" s="30">
        <f t="shared" si="227"/>
        <v>-5.8597112775209875E-8</v>
      </c>
      <c r="V286" s="36">
        <v>9.9800000000000007E-9</v>
      </c>
      <c r="W286" s="36">
        <v>5.5713005683499999</v>
      </c>
      <c r="X286" s="36">
        <v>205.22234059070001</v>
      </c>
      <c r="Y286" s="30">
        <f t="shared" si="228"/>
        <v>-2.7480400307010752E-9</v>
      </c>
      <c r="Z286" s="30">
        <f t="shared" si="229"/>
        <v>-2.7483346562636928E-9</v>
      </c>
      <c r="AA286" s="30">
        <f t="shared" si="230"/>
        <v>-2.7483346557665263E-9</v>
      </c>
      <c r="AB286" s="30">
        <f t="shared" si="231"/>
        <v>-2.7483346557665354E-9</v>
      </c>
      <c r="AD286" s="36">
        <v>1.33E-9</v>
      </c>
      <c r="AE286" s="36">
        <v>2.3191537126199999</v>
      </c>
      <c r="AF286" s="36">
        <v>156.67674413540001</v>
      </c>
      <c r="AG286" s="30">
        <f t="shared" si="232"/>
        <v>1.5967707848404292E-10</v>
      </c>
      <c r="AH286" s="30">
        <f t="shared" si="233"/>
        <v>1.597080342654245E-10</v>
      </c>
      <c r="AI286" s="30">
        <f t="shared" si="234"/>
        <v>1.5970803421318848E-10</v>
      </c>
      <c r="AJ286" s="30">
        <f t="shared" si="235"/>
        <v>1.5970803421318848E-10</v>
      </c>
      <c r="AL286" s="36"/>
      <c r="AM286" s="36"/>
      <c r="AN286" s="36"/>
      <c r="AT286" s="36"/>
      <c r="AU286" s="36"/>
      <c r="AV286" s="36"/>
      <c r="BB286" s="36"/>
      <c r="BC286" s="36"/>
      <c r="BD286" s="36"/>
      <c r="BJ286" s="36">
        <v>4.3500000000000001E-9</v>
      </c>
      <c r="BK286" s="36">
        <v>2.9525655435</v>
      </c>
      <c r="BL286" s="36">
        <v>5.4166259714000002</v>
      </c>
      <c r="BM286" s="30">
        <f t="shared" si="236"/>
        <v>-4.2460443810706282E-9</v>
      </c>
      <c r="BN286" s="30">
        <f t="shared" si="237"/>
        <v>-4.2460436148711137E-9</v>
      </c>
      <c r="BO286" s="30">
        <f t="shared" si="238"/>
        <v>-4.2460436148724066E-9</v>
      </c>
      <c r="BP286" s="30">
        <f t="shared" si="239"/>
        <v>-4.2460436148724066E-9</v>
      </c>
      <c r="BR286" s="36"/>
      <c r="BS286" s="36"/>
      <c r="BT286" s="36"/>
      <c r="BZ286" s="36"/>
      <c r="CA286" s="36"/>
      <c r="CB286" s="36"/>
      <c r="CH286" s="36"/>
      <c r="CI286" s="36"/>
      <c r="CJ286" s="36"/>
      <c r="CP286" s="36"/>
      <c r="CQ286" s="36"/>
      <c r="CR286" s="36"/>
      <c r="CX286" s="36"/>
      <c r="CY286" s="36"/>
      <c r="CZ286" s="36"/>
      <c r="DF286" s="36">
        <v>2.1675000000000001E-7</v>
      </c>
      <c r="DG286" s="36">
        <v>4.6140332859699997</v>
      </c>
      <c r="DH286" s="36">
        <v>3267.0114707846001</v>
      </c>
      <c r="DI286" s="30">
        <f t="shared" si="240"/>
        <v>1.2892287060355304E-7</v>
      </c>
      <c r="DJ286" s="30">
        <f t="shared" si="241"/>
        <v>1.2883767540899803E-7</v>
      </c>
      <c r="DK286" s="30">
        <f t="shared" si="242"/>
        <v>1.2883767555278605E-7</v>
      </c>
      <c r="DL286" s="30">
        <f t="shared" si="243"/>
        <v>1.2883767555278542E-7</v>
      </c>
      <c r="DN286" s="36">
        <v>4.2060000000000001E-8</v>
      </c>
      <c r="DO286" s="36">
        <v>2.97664198894</v>
      </c>
      <c r="DP286" s="36">
        <v>380.12776796000003</v>
      </c>
      <c r="DQ286" s="30">
        <f t="shared" si="244"/>
        <v>2.7153672525098204E-8</v>
      </c>
      <c r="DR286" s="30">
        <f t="shared" si="245"/>
        <v>2.7155499528494932E-8</v>
      </c>
      <c r="DS286" s="30">
        <f t="shared" si="246"/>
        <v>2.7155499525412047E-8</v>
      </c>
      <c r="DT286" s="30">
        <f t="shared" si="247"/>
        <v>2.715549952541206E-8</v>
      </c>
      <c r="DV286" s="36">
        <v>1.193E-8</v>
      </c>
      <c r="DW286" s="36">
        <v>5.1772237681600002</v>
      </c>
      <c r="DX286" s="36">
        <v>98.899988524600005</v>
      </c>
      <c r="DY286" s="30">
        <f t="shared" si="248"/>
        <v>-9.9527622704843641E-10</v>
      </c>
      <c r="DZ286" s="30">
        <f t="shared" si="249"/>
        <v>-9.9545216467236362E-10</v>
      </c>
      <c r="EA286" s="30">
        <f t="shared" si="250"/>
        <v>-9.9545216437548643E-10</v>
      </c>
      <c r="EB286" s="30">
        <f t="shared" si="251"/>
        <v>-9.9545216437548643E-10</v>
      </c>
      <c r="ED286" s="36"/>
      <c r="EE286" s="36"/>
      <c r="EF286" s="36"/>
      <c r="EL286" s="36"/>
      <c r="EM286" s="36"/>
      <c r="EN286" s="36"/>
      <c r="ET286" s="36"/>
      <c r="EU286" s="36"/>
      <c r="EV286" s="36"/>
    </row>
    <row r="287" spans="14:152" s="30" customFormat="1" ht="12.75">
      <c r="N287" s="36">
        <v>7.4490000000000001E-8</v>
      </c>
      <c r="O287" s="36">
        <v>1.3619594367300001</v>
      </c>
      <c r="P287" s="36">
        <v>166.82867252200001</v>
      </c>
      <c r="Q287" s="30">
        <f t="shared" si="224"/>
        <v>6.7490914444263776E-8</v>
      </c>
      <c r="R287" s="30">
        <f t="shared" si="225"/>
        <v>6.7491701369818959E-8</v>
      </c>
      <c r="S287" s="30">
        <f t="shared" si="226"/>
        <v>6.7491701368491116E-8</v>
      </c>
      <c r="T287" s="30">
        <f t="shared" si="227"/>
        <v>6.7491701368491116E-8</v>
      </c>
      <c r="V287" s="36">
        <v>1.0579999999999999E-8</v>
      </c>
      <c r="W287" s="36">
        <v>1.0574294577900001</v>
      </c>
      <c r="X287" s="36">
        <v>237.67811782620001</v>
      </c>
      <c r="Y287" s="30">
        <f t="shared" si="228"/>
        <v>1.0223332943780217E-8</v>
      </c>
      <c r="Z287" s="30">
        <f t="shared" si="229"/>
        <v>1.0223236059109464E-8</v>
      </c>
      <c r="AA287" s="30">
        <f t="shared" si="230"/>
        <v>1.0223236059272963E-8</v>
      </c>
      <c r="AB287" s="30">
        <f t="shared" si="231"/>
        <v>1.0223236059272963E-8</v>
      </c>
      <c r="AD287" s="36">
        <v>1.6500000000000001E-9</v>
      </c>
      <c r="AE287" s="36">
        <v>6.06456216591</v>
      </c>
      <c r="AF287" s="36">
        <v>732.69511979410004</v>
      </c>
      <c r="AG287" s="30">
        <f t="shared" si="232"/>
        <v>-6.8976239086716135E-10</v>
      </c>
      <c r="AH287" s="30">
        <f t="shared" si="233"/>
        <v>-6.8959804892586376E-10</v>
      </c>
      <c r="AI287" s="30">
        <f t="shared" si="234"/>
        <v>-6.8959804920318847E-10</v>
      </c>
      <c r="AJ287" s="30">
        <f t="shared" si="235"/>
        <v>-6.8959804920318723E-10</v>
      </c>
      <c r="AL287" s="36"/>
      <c r="AM287" s="36"/>
      <c r="AN287" s="36"/>
      <c r="AT287" s="36"/>
      <c r="AU287" s="36"/>
      <c r="AV287" s="36"/>
      <c r="BB287" s="36"/>
      <c r="BC287" s="36"/>
      <c r="BD287" s="36"/>
      <c r="BJ287" s="36">
        <v>4.1599999999999997E-9</v>
      </c>
      <c r="BK287" s="36">
        <v>4.3639190921799997</v>
      </c>
      <c r="BL287" s="36">
        <v>113.3877149571</v>
      </c>
      <c r="BM287" s="30">
        <f t="shared" si="236"/>
        <v>-3.4482657569071579E-9</v>
      </c>
      <c r="BN287" s="30">
        <f t="shared" si="237"/>
        <v>-3.4483052390973908E-9</v>
      </c>
      <c r="BO287" s="30">
        <f t="shared" si="238"/>
        <v>-3.4483052390307676E-9</v>
      </c>
      <c r="BP287" s="30">
        <f t="shared" si="239"/>
        <v>-3.4483052390307676E-9</v>
      </c>
      <c r="BR287" s="36"/>
      <c r="BS287" s="36"/>
      <c r="BT287" s="36"/>
      <c r="BZ287" s="36"/>
      <c r="CA287" s="36"/>
      <c r="CB287" s="36"/>
      <c r="CH287" s="36"/>
      <c r="CI287" s="36"/>
      <c r="CJ287" s="36"/>
      <c r="CP287" s="36"/>
      <c r="CQ287" s="36"/>
      <c r="CR287" s="36"/>
      <c r="CX287" s="36"/>
      <c r="CY287" s="36"/>
      <c r="CZ287" s="36"/>
      <c r="DF287" s="36">
        <v>2.2114999999999999E-7</v>
      </c>
      <c r="DG287" s="36">
        <v>3.16759500067</v>
      </c>
      <c r="DH287" s="36">
        <v>213.4109700226</v>
      </c>
      <c r="DI287" s="30">
        <f t="shared" si="240"/>
        <v>-8.8867045807840695E-8</v>
      </c>
      <c r="DJ287" s="30">
        <f t="shared" si="241"/>
        <v>-8.8860578799255454E-8</v>
      </c>
      <c r="DK287" s="30">
        <f t="shared" si="242"/>
        <v>-8.8860578810168242E-8</v>
      </c>
      <c r="DL287" s="30">
        <f t="shared" si="243"/>
        <v>-8.8860578810168203E-8</v>
      </c>
      <c r="DN287" s="36">
        <v>4.4670000000000002E-8</v>
      </c>
      <c r="DO287" s="36">
        <v>0.24914978400000001</v>
      </c>
      <c r="DP287" s="36">
        <v>128.9562693151</v>
      </c>
      <c r="DQ287" s="30">
        <f t="shared" si="244"/>
        <v>3.9909814745583836E-8</v>
      </c>
      <c r="DR287" s="30">
        <f t="shared" si="245"/>
        <v>3.9909427545883688E-8</v>
      </c>
      <c r="DS287" s="30">
        <f t="shared" si="246"/>
        <v>3.9909427546537081E-8</v>
      </c>
      <c r="DT287" s="30">
        <f t="shared" si="247"/>
        <v>3.9909427546537081E-8</v>
      </c>
      <c r="DV287" s="36">
        <v>1.165E-8</v>
      </c>
      <c r="DW287" s="36">
        <v>4.58588490135</v>
      </c>
      <c r="DX287" s="36">
        <v>732.69511979410004</v>
      </c>
      <c r="DY287" s="30">
        <f t="shared" si="248"/>
        <v>1.0090334238991958E-8</v>
      </c>
      <c r="DZ287" s="30">
        <f t="shared" si="249"/>
        <v>1.009097260513343E-8</v>
      </c>
      <c r="EA287" s="30">
        <f t="shared" si="250"/>
        <v>1.0090972604056324E-8</v>
      </c>
      <c r="EB287" s="30">
        <f t="shared" si="251"/>
        <v>1.009097260405633E-8</v>
      </c>
      <c r="ED287" s="36"/>
      <c r="EE287" s="36"/>
      <c r="EF287" s="36"/>
      <c r="EL287" s="36"/>
      <c r="EM287" s="36"/>
      <c r="EN287" s="36"/>
      <c r="ET287" s="36"/>
      <c r="EU287" s="36"/>
      <c r="EV287" s="36"/>
    </row>
    <row r="288" spans="14:152" s="30" customFormat="1" ht="12.75">
      <c r="N288" s="36">
        <v>6.4819999999999994E-8</v>
      </c>
      <c r="O288" s="36">
        <v>1.94032041024</v>
      </c>
      <c r="P288" s="36">
        <v>357.4456666012</v>
      </c>
      <c r="Q288" s="30">
        <f t="shared" si="224"/>
        <v>6.4764019854516867E-8</v>
      </c>
      <c r="R288" s="30">
        <f t="shared" si="225"/>
        <v>6.4763875702444549E-8</v>
      </c>
      <c r="S288" s="30">
        <f t="shared" si="226"/>
        <v>6.4763875702687952E-8</v>
      </c>
      <c r="T288" s="30">
        <f t="shared" si="227"/>
        <v>6.4763875702687952E-8</v>
      </c>
      <c r="V288" s="36">
        <v>1.02E-8</v>
      </c>
      <c r="W288" s="36">
        <v>3.3366729030000002</v>
      </c>
      <c r="X288" s="36">
        <v>166.82867252200001</v>
      </c>
      <c r="Y288" s="30">
        <f t="shared" si="228"/>
        <v>-7.601367237285081E-9</v>
      </c>
      <c r="Z288" s="30">
        <f t="shared" si="229"/>
        <v>-7.6011974462279147E-9</v>
      </c>
      <c r="AA288" s="30">
        <f t="shared" si="230"/>
        <v>-7.6011974465144319E-9</v>
      </c>
      <c r="AB288" s="30">
        <f t="shared" si="231"/>
        <v>-7.6011974465144286E-9</v>
      </c>
      <c r="AD288" s="36">
        <v>1.4100000000000001E-9</v>
      </c>
      <c r="AE288" s="36">
        <v>6.1429375433300004</v>
      </c>
      <c r="AF288" s="36">
        <v>1795.258443721</v>
      </c>
      <c r="AG288" s="30">
        <f t="shared" si="232"/>
        <v>-1.1057038315654531E-9</v>
      </c>
      <c r="AH288" s="30">
        <f t="shared" si="233"/>
        <v>-1.1054687505225092E-9</v>
      </c>
      <c r="AI288" s="30">
        <f t="shared" si="234"/>
        <v>-1.1054687509192629E-9</v>
      </c>
      <c r="AJ288" s="30">
        <f t="shared" si="235"/>
        <v>-1.1054687509192612E-9</v>
      </c>
      <c r="AL288" s="36"/>
      <c r="AM288" s="36"/>
      <c r="AN288" s="36"/>
      <c r="AT288" s="36"/>
      <c r="AU288" s="36"/>
      <c r="AV288" s="36"/>
      <c r="BB288" s="36"/>
      <c r="BC288" s="36"/>
      <c r="BD288" s="36"/>
      <c r="BJ288" s="36">
        <v>4.9499999999999997E-9</v>
      </c>
      <c r="BK288" s="36">
        <v>5.3812148513300002</v>
      </c>
      <c r="BL288" s="36">
        <v>391.17346822389999</v>
      </c>
      <c r="BM288" s="30">
        <f t="shared" si="236"/>
        <v>-4.937622574776529E-9</v>
      </c>
      <c r="BN288" s="30">
        <f t="shared" si="237"/>
        <v>-4.9376430434630957E-9</v>
      </c>
      <c r="BO288" s="30">
        <f t="shared" si="238"/>
        <v>-4.9376430434285708E-9</v>
      </c>
      <c r="BP288" s="30">
        <f t="shared" si="239"/>
        <v>-4.9376430434285708E-9</v>
      </c>
      <c r="BR288" s="36"/>
      <c r="BS288" s="36"/>
      <c r="BT288" s="36"/>
      <c r="BZ288" s="36"/>
      <c r="CA288" s="36"/>
      <c r="CB288" s="36"/>
      <c r="CH288" s="36"/>
      <c r="CI288" s="36"/>
      <c r="CJ288" s="36"/>
      <c r="CP288" s="36"/>
      <c r="CQ288" s="36"/>
      <c r="CR288" s="36"/>
      <c r="CX288" s="36"/>
      <c r="CY288" s="36"/>
      <c r="CZ288" s="36"/>
      <c r="DF288" s="36">
        <v>2.6912000000000002E-7</v>
      </c>
      <c r="DG288" s="36">
        <v>2.8626976913300002</v>
      </c>
      <c r="DH288" s="36">
        <v>24.379022388199999</v>
      </c>
      <c r="DI288" s="30">
        <f t="shared" si="240"/>
        <v>-2.4637731673209785E-7</v>
      </c>
      <c r="DJ288" s="30">
        <f t="shared" si="241"/>
        <v>-2.4637692173757809E-7</v>
      </c>
      <c r="DK288" s="30">
        <f t="shared" si="242"/>
        <v>-2.4637692173824466E-7</v>
      </c>
      <c r="DL288" s="30">
        <f t="shared" si="243"/>
        <v>-2.4637692173824466E-7</v>
      </c>
      <c r="DN288" s="36">
        <v>5.4189999999999998E-8</v>
      </c>
      <c r="DO288" s="36">
        <v>6.1910689091800002</v>
      </c>
      <c r="DP288" s="36">
        <v>337.73251065900001</v>
      </c>
      <c r="DQ288" s="30">
        <f t="shared" si="244"/>
        <v>-2.0797855765381263E-8</v>
      </c>
      <c r="DR288" s="30">
        <f t="shared" si="245"/>
        <v>-2.0800384625771697E-8</v>
      </c>
      <c r="DS288" s="30">
        <f t="shared" si="246"/>
        <v>-2.080038462150445E-8</v>
      </c>
      <c r="DT288" s="30">
        <f t="shared" si="247"/>
        <v>-2.080038462150445E-8</v>
      </c>
      <c r="DV288" s="36">
        <v>1.1609999999999999E-8</v>
      </c>
      <c r="DW288" s="36">
        <v>4.90854984994</v>
      </c>
      <c r="DX288" s="36">
        <v>10206.171999210201</v>
      </c>
      <c r="DY288" s="30">
        <f t="shared" si="248"/>
        <v>1.8033986977334205E-9</v>
      </c>
      <c r="DZ288" s="30">
        <f t="shared" si="249"/>
        <v>1.7858807809666768E-9</v>
      </c>
      <c r="EA288" s="30">
        <f t="shared" si="250"/>
        <v>1.7858808105306654E-9</v>
      </c>
      <c r="EB288" s="30">
        <f t="shared" si="251"/>
        <v>1.785880810530584E-9</v>
      </c>
      <c r="ED288" s="36"/>
      <c r="EE288" s="36"/>
      <c r="EF288" s="36"/>
      <c r="EL288" s="36"/>
      <c r="EM288" s="36"/>
      <c r="EN288" s="36"/>
      <c r="ET288" s="36"/>
      <c r="EU288" s="36"/>
      <c r="EV288" s="36"/>
    </row>
    <row r="289" spans="14:152" s="30" customFormat="1" ht="12.75">
      <c r="N289" s="36">
        <v>6.3679999999999998E-8</v>
      </c>
      <c r="O289" s="36">
        <v>2.4455693083700001</v>
      </c>
      <c r="P289" s="36">
        <v>654.12438031559998</v>
      </c>
      <c r="Q289" s="30">
        <f t="shared" si="224"/>
        <v>2.4182434370243369E-8</v>
      </c>
      <c r="R289" s="30">
        <f t="shared" si="225"/>
        <v>2.4176668102996178E-8</v>
      </c>
      <c r="S289" s="30">
        <f t="shared" si="226"/>
        <v>2.4176668112726637E-8</v>
      </c>
      <c r="T289" s="30">
        <f t="shared" si="227"/>
        <v>2.4176668112726588E-8</v>
      </c>
      <c r="V289" s="36">
        <v>9.6500000000000004E-9</v>
      </c>
      <c r="W289" s="36">
        <v>6.0835950324299999</v>
      </c>
      <c r="X289" s="36">
        <v>601.76425067620005</v>
      </c>
      <c r="Y289" s="30">
        <f t="shared" si="228"/>
        <v>-8.9086855180662081E-9</v>
      </c>
      <c r="Z289" s="30">
        <f t="shared" si="229"/>
        <v>-8.9083514868015366E-9</v>
      </c>
      <c r="AA289" s="30">
        <f t="shared" si="230"/>
        <v>-8.9083514873652568E-9</v>
      </c>
      <c r="AB289" s="30">
        <f t="shared" si="231"/>
        <v>-8.9083514873652552E-9</v>
      </c>
      <c r="AD289" s="36">
        <v>1.33E-9</v>
      </c>
      <c r="AE289" s="36">
        <v>6.530337135E-2</v>
      </c>
      <c r="AF289" s="36">
        <v>218.7157214094</v>
      </c>
      <c r="AG289" s="30">
        <f t="shared" si="232"/>
        <v>5.4646472872297786E-10</v>
      </c>
      <c r="AH289" s="30">
        <f t="shared" si="233"/>
        <v>5.4642504415945308E-10</v>
      </c>
      <c r="AI289" s="30">
        <f t="shared" si="234"/>
        <v>5.4642504422641893E-10</v>
      </c>
      <c r="AJ289" s="30">
        <f t="shared" si="235"/>
        <v>5.4642504422641862E-10</v>
      </c>
      <c r="AL289" s="36"/>
      <c r="AM289" s="36"/>
      <c r="AN289" s="36"/>
      <c r="AT289" s="36"/>
      <c r="AU289" s="36"/>
      <c r="AV289" s="36"/>
      <c r="BB289" s="36"/>
      <c r="BC289" s="36"/>
      <c r="BD289" s="36"/>
      <c r="BJ289" s="36">
        <v>5.2000000000000002E-9</v>
      </c>
      <c r="BK289" s="36">
        <v>3.9993934707099998</v>
      </c>
      <c r="BL289" s="36">
        <v>618.55664531160005</v>
      </c>
      <c r="BM289" s="30">
        <f t="shared" si="236"/>
        <v>4.3785555973787727E-9</v>
      </c>
      <c r="BN289" s="30">
        <f t="shared" si="237"/>
        <v>4.3788152101939213E-9</v>
      </c>
      <c r="BO289" s="30">
        <f t="shared" si="238"/>
        <v>4.3788152097558712E-9</v>
      </c>
      <c r="BP289" s="30">
        <f t="shared" si="239"/>
        <v>4.3788152097558729E-9</v>
      </c>
      <c r="BR289" s="36"/>
      <c r="BS289" s="36"/>
      <c r="BT289" s="36"/>
      <c r="BZ289" s="36"/>
      <c r="CA289" s="36"/>
      <c r="CB289" s="36"/>
      <c r="CH289" s="36"/>
      <c r="CI289" s="36"/>
      <c r="CJ289" s="36"/>
      <c r="CP289" s="36"/>
      <c r="CQ289" s="36"/>
      <c r="CR289" s="36"/>
      <c r="CX289" s="36"/>
      <c r="CY289" s="36"/>
      <c r="CZ289" s="36"/>
      <c r="DF289" s="36">
        <v>2.0737000000000001E-7</v>
      </c>
      <c r="DG289" s="36">
        <v>1.66895754198</v>
      </c>
      <c r="DH289" s="36">
        <v>274.06604832480002</v>
      </c>
      <c r="DI289" s="30">
        <f t="shared" si="240"/>
        <v>2.0506068365660361E-7</v>
      </c>
      <c r="DJ289" s="30">
        <f t="shared" si="241"/>
        <v>2.0506194912757133E-7</v>
      </c>
      <c r="DK289" s="30">
        <f t="shared" si="242"/>
        <v>2.050619491254362E-7</v>
      </c>
      <c r="DL289" s="30">
        <f t="shared" si="243"/>
        <v>2.0506194912543622E-7</v>
      </c>
      <c r="DN289" s="36">
        <v>4.4990000000000001E-8</v>
      </c>
      <c r="DO289" s="36">
        <v>4.7143495831499997</v>
      </c>
      <c r="DP289" s="36">
        <v>151.04766984290001</v>
      </c>
      <c r="DQ289" s="30">
        <f t="shared" si="244"/>
        <v>-3.3367057001379008E-8</v>
      </c>
      <c r="DR289" s="30">
        <f t="shared" si="245"/>
        <v>-3.3367739096025085E-8</v>
      </c>
      <c r="DS289" s="30">
        <f t="shared" si="246"/>
        <v>-3.33677390948741E-8</v>
      </c>
      <c r="DT289" s="30">
        <f t="shared" si="247"/>
        <v>-3.33677390948741E-8</v>
      </c>
      <c r="DV289" s="36">
        <v>1.144E-8</v>
      </c>
      <c r="DW289" s="36">
        <v>0.50394784140000004</v>
      </c>
      <c r="DX289" s="36">
        <v>3906.9087570985998</v>
      </c>
      <c r="DY289" s="30">
        <f t="shared" si="248"/>
        <v>-7.695593689548091E-9</v>
      </c>
      <c r="DZ289" s="30">
        <f t="shared" si="249"/>
        <v>-7.7005410003581509E-9</v>
      </c>
      <c r="EA289" s="30">
        <f t="shared" si="250"/>
        <v>-7.700540992012059E-9</v>
      </c>
      <c r="EB289" s="30">
        <f t="shared" si="251"/>
        <v>-7.7005409920120887E-9</v>
      </c>
      <c r="ED289" s="36"/>
      <c r="EE289" s="36"/>
      <c r="EF289" s="36"/>
      <c r="EL289" s="36"/>
      <c r="EM289" s="36"/>
      <c r="EN289" s="36"/>
      <c r="ET289" s="36"/>
      <c r="EU289" s="36"/>
      <c r="EV289" s="36"/>
    </row>
    <row r="290" spans="14:152" s="30" customFormat="1" ht="12.75">
      <c r="N290" s="36">
        <v>6.3269999999999997E-8</v>
      </c>
      <c r="O290" s="36">
        <v>0.40654591364999998</v>
      </c>
      <c r="P290" s="36">
        <v>168.05251279940001</v>
      </c>
      <c r="Q290" s="30">
        <f t="shared" si="224"/>
        <v>5.4741639282360162E-8</v>
      </c>
      <c r="R290" s="30">
        <f t="shared" si="225"/>
        <v>5.4740841492411453E-8</v>
      </c>
      <c r="S290" s="30">
        <f t="shared" si="226"/>
        <v>5.4740841493757706E-8</v>
      </c>
      <c r="T290" s="30">
        <f t="shared" si="227"/>
        <v>5.4740841493757699E-8</v>
      </c>
      <c r="V290" s="36">
        <v>1.0050000000000001E-8</v>
      </c>
      <c r="W290" s="36">
        <v>3.5631074809099998</v>
      </c>
      <c r="X290" s="36">
        <v>643.82943957709995</v>
      </c>
      <c r="Y290" s="30">
        <f t="shared" si="228"/>
        <v>1.0049777659688391E-8</v>
      </c>
      <c r="Z290" s="30">
        <f t="shared" si="229"/>
        <v>1.0049771172625328E-8</v>
      </c>
      <c r="AA290" s="30">
        <f t="shared" si="230"/>
        <v>1.0049771172636353E-8</v>
      </c>
      <c r="AB290" s="30">
        <f t="shared" si="231"/>
        <v>1.0049771172636353E-8</v>
      </c>
      <c r="AD290" s="36">
        <v>1.62E-9</v>
      </c>
      <c r="AE290" s="36">
        <v>3.1705813050599998</v>
      </c>
      <c r="AF290" s="36">
        <v>213.34727954780001</v>
      </c>
      <c r="AG290" s="30">
        <f t="shared" si="232"/>
        <v>-6.559320041348043E-10</v>
      </c>
      <c r="AH290" s="30">
        <f t="shared" si="233"/>
        <v>-6.5588471486818394E-10</v>
      </c>
      <c r="AI290" s="30">
        <f t="shared" si="234"/>
        <v>-6.5588471494798236E-10</v>
      </c>
      <c r="AJ290" s="30">
        <f t="shared" si="235"/>
        <v>-6.5588471494798195E-10</v>
      </c>
      <c r="AL290" s="36"/>
      <c r="AM290" s="36"/>
      <c r="AN290" s="36"/>
      <c r="AT290" s="36"/>
      <c r="AU290" s="36"/>
      <c r="AV290" s="36"/>
      <c r="BB290" s="36"/>
      <c r="BC290" s="36"/>
      <c r="BD290" s="36"/>
      <c r="BJ290" s="36">
        <v>4.2899999999999999E-9</v>
      </c>
      <c r="BK290" s="36">
        <v>3.2690346151299998</v>
      </c>
      <c r="BL290" s="36">
        <v>144.14657116320001</v>
      </c>
      <c r="BM290" s="30">
        <f t="shared" si="236"/>
        <v>-3.3578230210859956E-9</v>
      </c>
      <c r="BN290" s="30">
        <f t="shared" si="237"/>
        <v>-3.3577654284133077E-9</v>
      </c>
      <c r="BO290" s="30">
        <f t="shared" si="238"/>
        <v>-3.3577654285104932E-9</v>
      </c>
      <c r="BP290" s="30">
        <f t="shared" si="239"/>
        <v>-3.3577654285104932E-9</v>
      </c>
      <c r="BR290" s="36"/>
      <c r="BS290" s="36"/>
      <c r="BT290" s="36"/>
      <c r="BZ290" s="36"/>
      <c r="CA290" s="36"/>
      <c r="CB290" s="36"/>
      <c r="CH290" s="36"/>
      <c r="CI290" s="36"/>
      <c r="CJ290" s="36"/>
      <c r="CP290" s="36"/>
      <c r="CQ290" s="36"/>
      <c r="CR290" s="36"/>
      <c r="CX290" s="36"/>
      <c r="CY290" s="36"/>
      <c r="CZ290" s="36"/>
      <c r="DF290" s="36">
        <v>2.8308999999999998E-7</v>
      </c>
      <c r="DG290" s="36">
        <v>4.7312215434500002</v>
      </c>
      <c r="DH290" s="36">
        <v>552.58551477449998</v>
      </c>
      <c r="DI290" s="30">
        <f t="shared" si="240"/>
        <v>-2.7296796567457157E-8</v>
      </c>
      <c r="DJ290" s="30">
        <f t="shared" si="241"/>
        <v>-2.7273497621156198E-8</v>
      </c>
      <c r="DK290" s="30">
        <f t="shared" si="242"/>
        <v>-2.7273497660472053E-8</v>
      </c>
      <c r="DL290" s="30">
        <f t="shared" si="243"/>
        <v>-2.7273497660471927E-8</v>
      </c>
      <c r="DN290" s="36">
        <v>4.2330000000000003E-8</v>
      </c>
      <c r="DO290" s="36">
        <v>4.1870252597300004</v>
      </c>
      <c r="DP290" s="36">
        <v>685.47393735269998</v>
      </c>
      <c r="DQ290" s="30">
        <f t="shared" si="244"/>
        <v>3.9209641456596432E-8</v>
      </c>
      <c r="DR290" s="30">
        <f t="shared" si="245"/>
        <v>3.9211277375480737E-8</v>
      </c>
      <c r="DS290" s="30">
        <f t="shared" si="246"/>
        <v>3.9211277372720568E-8</v>
      </c>
      <c r="DT290" s="30">
        <f t="shared" si="247"/>
        <v>3.9211277372720581E-8</v>
      </c>
      <c r="DV290" s="36">
        <v>1.1819999999999999E-8</v>
      </c>
      <c r="DW290" s="36">
        <v>3.6948262436400001</v>
      </c>
      <c r="DX290" s="36">
        <v>2854.6403739102002</v>
      </c>
      <c r="DY290" s="30">
        <f t="shared" si="248"/>
        <v>1.0726986448501556E-8</v>
      </c>
      <c r="DZ290" s="30">
        <f t="shared" si="249"/>
        <v>1.0729106014107799E-8</v>
      </c>
      <c r="EA290" s="30">
        <f t="shared" si="250"/>
        <v>1.07291060105328E-8</v>
      </c>
      <c r="EB290" s="30">
        <f t="shared" si="251"/>
        <v>1.072910601053281E-8</v>
      </c>
      <c r="ED290" s="36"/>
      <c r="EE290" s="36"/>
      <c r="EF290" s="36"/>
      <c r="EL290" s="36"/>
      <c r="EM290" s="36"/>
      <c r="EN290" s="36"/>
      <c r="ET290" s="36"/>
      <c r="EU290" s="36"/>
      <c r="EV290" s="36"/>
    </row>
    <row r="291" spans="14:152" s="30" customFormat="1" ht="12.75">
      <c r="N291" s="36">
        <v>5.5729999999999997E-8</v>
      </c>
      <c r="O291" s="36">
        <v>2.6938345566300002</v>
      </c>
      <c r="P291" s="36">
        <v>750.10360753340001</v>
      </c>
      <c r="Q291" s="30">
        <f t="shared" si="224"/>
        <v>5.8756348951714351E-9</v>
      </c>
      <c r="R291" s="30">
        <f t="shared" si="225"/>
        <v>5.8694144054543389E-9</v>
      </c>
      <c r="S291" s="30">
        <f t="shared" si="226"/>
        <v>5.8694144159511219E-9</v>
      </c>
      <c r="T291" s="30">
        <f t="shared" si="227"/>
        <v>5.8694144159510722E-9</v>
      </c>
      <c r="V291" s="36">
        <v>9.87E-9</v>
      </c>
      <c r="W291" s="36">
        <v>0.97129012811000004</v>
      </c>
      <c r="X291" s="36">
        <v>305.34616939270001</v>
      </c>
      <c r="Y291" s="30">
        <f t="shared" si="228"/>
        <v>7.4090915411899249E-9</v>
      </c>
      <c r="Z291" s="30">
        <f t="shared" si="229"/>
        <v>7.408793586067279E-9</v>
      </c>
      <c r="AA291" s="30">
        <f t="shared" si="230"/>
        <v>7.408793586570075E-9</v>
      </c>
      <c r="AB291" s="30">
        <f t="shared" si="231"/>
        <v>7.4087935865700733E-9</v>
      </c>
      <c r="AD291" s="36">
        <v>1.25E-9</v>
      </c>
      <c r="AE291" s="36">
        <v>2.0714363684500001</v>
      </c>
      <c r="AF291" s="36">
        <v>425.11371816769997</v>
      </c>
      <c r="AG291" s="30">
        <f t="shared" si="232"/>
        <v>1.1993527142199945E-9</v>
      </c>
      <c r="AH291" s="30">
        <f t="shared" si="233"/>
        <v>1.1993303066463651E-9</v>
      </c>
      <c r="AI291" s="30">
        <f t="shared" si="234"/>
        <v>1.1993303066841807E-9</v>
      </c>
      <c r="AJ291" s="30">
        <f t="shared" si="235"/>
        <v>1.1993303066841805E-9</v>
      </c>
      <c r="AL291" s="36"/>
      <c r="AM291" s="36"/>
      <c r="AN291" s="36"/>
      <c r="AT291" s="36"/>
      <c r="AU291" s="36"/>
      <c r="AV291" s="36"/>
      <c r="BB291" s="36"/>
      <c r="BC291" s="36"/>
      <c r="BD291" s="36"/>
      <c r="BJ291" s="36">
        <v>4.3500000000000001E-9</v>
      </c>
      <c r="BK291" s="36">
        <v>1.60816661416</v>
      </c>
      <c r="BL291" s="36">
        <v>2214.7430875962</v>
      </c>
      <c r="BM291" s="30">
        <f t="shared" si="236"/>
        <v>-1.3846071268934728E-9</v>
      </c>
      <c r="BN291" s="30">
        <f t="shared" si="237"/>
        <v>-1.3832404073980705E-9</v>
      </c>
      <c r="BO291" s="30">
        <f t="shared" si="238"/>
        <v>-1.3832404097044585E-9</v>
      </c>
      <c r="BP291" s="30">
        <f t="shared" si="239"/>
        <v>-1.3832404097044513E-9</v>
      </c>
      <c r="BR291" s="36"/>
      <c r="BS291" s="36"/>
      <c r="BT291" s="36"/>
      <c r="BZ291" s="36"/>
      <c r="CA291" s="36"/>
      <c r="CB291" s="36"/>
      <c r="CH291" s="36"/>
      <c r="CI291" s="36"/>
      <c r="CJ291" s="36"/>
      <c r="CP291" s="36"/>
      <c r="CQ291" s="36"/>
      <c r="CR291" s="36"/>
      <c r="CX291" s="36"/>
      <c r="CY291" s="36"/>
      <c r="CZ291" s="36"/>
      <c r="DF291" s="36">
        <v>2.5251999999999999E-7</v>
      </c>
      <c r="DG291" s="36">
        <v>5.1198637189899996</v>
      </c>
      <c r="DH291" s="36">
        <v>168.05251279940001</v>
      </c>
      <c r="DI291" s="30">
        <f t="shared" si="240"/>
        <v>-1.2641434298346746E-7</v>
      </c>
      <c r="DJ291" s="30">
        <f t="shared" si="241"/>
        <v>-1.2641984003801367E-7</v>
      </c>
      <c r="DK291" s="30">
        <f t="shared" si="242"/>
        <v>-1.2641984002873783E-7</v>
      </c>
      <c r="DL291" s="30">
        <f t="shared" si="243"/>
        <v>-1.2641984002873783E-7</v>
      </c>
      <c r="DN291" s="36">
        <v>4.695E-8</v>
      </c>
      <c r="DO291" s="36">
        <v>1.54881559549</v>
      </c>
      <c r="DP291" s="36">
        <v>214.78356814630001</v>
      </c>
      <c r="DQ291" s="30">
        <f t="shared" si="244"/>
        <v>4.3974458129194727E-8</v>
      </c>
      <c r="DR291" s="30">
        <f t="shared" si="245"/>
        <v>4.3974986750561536E-8</v>
      </c>
      <c r="DS291" s="30">
        <f t="shared" si="246"/>
        <v>4.3974986749669551E-8</v>
      </c>
      <c r="DT291" s="30">
        <f t="shared" si="247"/>
        <v>4.3974986749669558E-8</v>
      </c>
      <c r="DV291" s="36">
        <v>9.6999999999999992E-9</v>
      </c>
      <c r="DW291" s="36">
        <v>2.8903141038300002</v>
      </c>
      <c r="DX291" s="36">
        <v>1987.2168981566001</v>
      </c>
      <c r="DY291" s="30">
        <f t="shared" si="248"/>
        <v>-2.6244200983903954E-9</v>
      </c>
      <c r="DZ291" s="30">
        <f t="shared" si="249"/>
        <v>-2.6271968070173859E-9</v>
      </c>
      <c r="EA291" s="30">
        <f t="shared" si="250"/>
        <v>-2.6271968023320447E-9</v>
      </c>
      <c r="EB291" s="30">
        <f t="shared" si="251"/>
        <v>-2.6271968023320612E-9</v>
      </c>
      <c r="ED291" s="36"/>
      <c r="EE291" s="36"/>
      <c r="EF291" s="36"/>
      <c r="EL291" s="36"/>
      <c r="EM291" s="36"/>
      <c r="EN291" s="36"/>
      <c r="ET291" s="36"/>
      <c r="EU291" s="36"/>
      <c r="EV291" s="36"/>
    </row>
    <row r="292" spans="14:152" s="30" customFormat="1" ht="12.75">
      <c r="N292" s="36">
        <v>7.2160000000000006E-8</v>
      </c>
      <c r="O292" s="36">
        <v>2.2254771139199998</v>
      </c>
      <c r="P292" s="36">
        <v>488.84961647109998</v>
      </c>
      <c r="Q292" s="30">
        <f t="shared" si="224"/>
        <v>6.3838639972588238E-8</v>
      </c>
      <c r="R292" s="30">
        <f t="shared" si="225"/>
        <v>6.3836178988619336E-8</v>
      </c>
      <c r="S292" s="30">
        <f t="shared" si="226"/>
        <v>6.3836178992772391E-8</v>
      </c>
      <c r="T292" s="30">
        <f t="shared" si="227"/>
        <v>6.3836178992772378E-8</v>
      </c>
      <c r="V292" s="36">
        <v>9.2699999999999996E-9</v>
      </c>
      <c r="W292" s="36">
        <v>3.8771740079099999</v>
      </c>
      <c r="X292" s="36">
        <v>135.33610313299999</v>
      </c>
      <c r="Y292" s="30">
        <f t="shared" si="228"/>
        <v>-9.2689848301480469E-9</v>
      </c>
      <c r="Z292" s="30">
        <f t="shared" si="229"/>
        <v>-9.2689820500383152E-9</v>
      </c>
      <c r="AA292" s="30">
        <f t="shared" si="230"/>
        <v>-9.2689820500430103E-9</v>
      </c>
      <c r="AB292" s="30">
        <f t="shared" si="231"/>
        <v>-9.2689820500430103E-9</v>
      </c>
      <c r="AD292" s="36">
        <v>1.4599999999999999E-9</v>
      </c>
      <c r="AE292" s="36">
        <v>1.88627500632</v>
      </c>
      <c r="AF292" s="36">
        <v>211.81462272970001</v>
      </c>
      <c r="AG292" s="30">
        <f t="shared" si="232"/>
        <v>1.1054426283306081E-9</v>
      </c>
      <c r="AH292" s="30">
        <f t="shared" si="233"/>
        <v>1.1054728564618737E-9</v>
      </c>
      <c r="AI292" s="30">
        <f t="shared" si="234"/>
        <v>1.1054728564108667E-9</v>
      </c>
      <c r="AJ292" s="30">
        <f t="shared" si="235"/>
        <v>1.1054728564108669E-9</v>
      </c>
      <c r="AL292" s="36"/>
      <c r="AM292" s="36"/>
      <c r="AN292" s="36"/>
      <c r="AT292" s="36"/>
      <c r="AU292" s="36"/>
      <c r="AV292" s="36"/>
      <c r="BB292" s="36"/>
      <c r="BC292" s="36"/>
      <c r="BD292" s="36"/>
      <c r="BJ292" s="36">
        <v>3.9799999999999999E-9</v>
      </c>
      <c r="BK292" s="36">
        <v>2.38329818919</v>
      </c>
      <c r="BL292" s="36">
        <v>299.12639426919998</v>
      </c>
      <c r="BM292" s="30">
        <f t="shared" si="236"/>
        <v>2.9796344903127962E-9</v>
      </c>
      <c r="BN292" s="30">
        <f t="shared" si="237"/>
        <v>2.979752591769927E-9</v>
      </c>
      <c r="BO292" s="30">
        <f t="shared" si="238"/>
        <v>2.9797525915706426E-9</v>
      </c>
      <c r="BP292" s="30">
        <f t="shared" si="239"/>
        <v>2.9797525915706439E-9</v>
      </c>
      <c r="BR292" s="36"/>
      <c r="BS292" s="36"/>
      <c r="BT292" s="36"/>
      <c r="BZ292" s="36"/>
      <c r="CA292" s="36"/>
      <c r="CB292" s="36"/>
      <c r="CH292" s="36"/>
      <c r="CI292" s="36"/>
      <c r="CJ292" s="36"/>
      <c r="CP292" s="36"/>
      <c r="CQ292" s="36"/>
      <c r="CR292" s="36"/>
      <c r="CX292" s="36"/>
      <c r="CY292" s="36"/>
      <c r="CZ292" s="36"/>
      <c r="DF292" s="36">
        <v>2.6364E-7</v>
      </c>
      <c r="DG292" s="36">
        <v>1.5927253641900001</v>
      </c>
      <c r="DH292" s="36">
        <v>491.81856188770001</v>
      </c>
      <c r="DI292" s="30">
        <f t="shared" si="240"/>
        <v>1.1148250401036709E-7</v>
      </c>
      <c r="DJ292" s="30">
        <f t="shared" si="241"/>
        <v>1.1146492135218241E-7</v>
      </c>
      <c r="DK292" s="30">
        <f t="shared" si="242"/>
        <v>1.1146492138185262E-7</v>
      </c>
      <c r="DL292" s="30">
        <f t="shared" si="243"/>
        <v>1.1146492138185251E-7</v>
      </c>
      <c r="DN292" s="36">
        <v>4.084E-8</v>
      </c>
      <c r="DO292" s="36">
        <v>4.8717322640000003</v>
      </c>
      <c r="DP292" s="36">
        <v>14.977853527000001</v>
      </c>
      <c r="DQ292" s="30">
        <f t="shared" si="244"/>
        <v>3.1129668355885455E-9</v>
      </c>
      <c r="DR292" s="30">
        <f t="shared" si="245"/>
        <v>3.1128755695991289E-9</v>
      </c>
      <c r="DS292" s="30">
        <f t="shared" si="246"/>
        <v>3.1128755697531309E-9</v>
      </c>
      <c r="DT292" s="30">
        <f t="shared" si="247"/>
        <v>3.1128755697531309E-9</v>
      </c>
      <c r="DV292" s="36">
        <v>1.0390000000000001E-8</v>
      </c>
      <c r="DW292" s="36">
        <v>0.48694895443000002</v>
      </c>
      <c r="DX292" s="36">
        <v>525.49817940059995</v>
      </c>
      <c r="DY292" s="30">
        <f t="shared" si="248"/>
        <v>-7.8462457115357981E-9</v>
      </c>
      <c r="DZ292" s="30">
        <f t="shared" si="249"/>
        <v>-7.8467812562860479E-9</v>
      </c>
      <c r="EA292" s="30">
        <f t="shared" si="250"/>
        <v>-7.8467812553823878E-9</v>
      </c>
      <c r="EB292" s="30">
        <f t="shared" si="251"/>
        <v>-7.8467812553823911E-9</v>
      </c>
      <c r="ED292" s="36"/>
      <c r="EE292" s="36"/>
      <c r="EF292" s="36"/>
      <c r="EL292" s="36"/>
      <c r="EM292" s="36"/>
      <c r="EN292" s="36"/>
      <c r="ET292" s="36"/>
      <c r="EU292" s="36"/>
      <c r="EV292" s="36"/>
    </row>
    <row r="293" spans="14:152" s="30" customFormat="1" ht="12.75">
      <c r="N293" s="36">
        <v>6.7010000000000002E-8</v>
      </c>
      <c r="O293" s="36">
        <v>6.0373759038200001</v>
      </c>
      <c r="P293" s="36">
        <v>160.60889739850001</v>
      </c>
      <c r="Q293" s="30">
        <f t="shared" si="224"/>
        <v>2.8207056578370981E-8</v>
      </c>
      <c r="R293" s="30">
        <f t="shared" si="225"/>
        <v>2.8205595745074689E-8</v>
      </c>
      <c r="S293" s="30">
        <f t="shared" si="226"/>
        <v>2.8205595747539767E-8</v>
      </c>
      <c r="T293" s="30">
        <f t="shared" si="227"/>
        <v>2.8205595747539767E-8</v>
      </c>
      <c r="V293" s="36">
        <v>1.1290000000000001E-8</v>
      </c>
      <c r="W293" s="36">
        <v>5.9484010396100002</v>
      </c>
      <c r="X293" s="36">
        <v>196.6243208816</v>
      </c>
      <c r="Y293" s="30">
        <f t="shared" si="228"/>
        <v>1.6404143969957734E-9</v>
      </c>
      <c r="Z293" s="30">
        <f t="shared" si="229"/>
        <v>1.6400857439567359E-9</v>
      </c>
      <c r="AA293" s="30">
        <f t="shared" si="230"/>
        <v>1.6400857445113189E-9</v>
      </c>
      <c r="AB293" s="30">
        <f t="shared" si="231"/>
        <v>1.6400857445113189E-9</v>
      </c>
      <c r="AD293" s="36">
        <v>1.13E-9</v>
      </c>
      <c r="AE293" s="36">
        <v>2.7954196577800001</v>
      </c>
      <c r="AF293" s="36">
        <v>235.3904959658</v>
      </c>
      <c r="AG293" s="30">
        <f t="shared" si="232"/>
        <v>9.0885320336400056E-11</v>
      </c>
      <c r="AH293" s="30">
        <f t="shared" si="233"/>
        <v>9.0924993461171429E-11</v>
      </c>
      <c r="AI293" s="30">
        <f t="shared" si="234"/>
        <v>9.0924993394225505E-11</v>
      </c>
      <c r="AJ293" s="30">
        <f t="shared" si="235"/>
        <v>9.0924993394225764E-11</v>
      </c>
      <c r="AL293" s="36"/>
      <c r="AM293" s="36"/>
      <c r="AN293" s="36"/>
      <c r="AT293" s="36"/>
      <c r="AU293" s="36"/>
      <c r="AV293" s="36"/>
      <c r="BB293" s="36"/>
      <c r="BC293" s="36"/>
      <c r="BD293" s="36"/>
      <c r="BJ293" s="36">
        <v>3.9899999999999997E-9</v>
      </c>
      <c r="BK293" s="36">
        <v>6.3011793410000003E-2</v>
      </c>
      <c r="BL293" s="36">
        <v>206.706813299</v>
      </c>
      <c r="BM293" s="30">
        <f t="shared" si="236"/>
        <v>1.8697202125980196E-9</v>
      </c>
      <c r="BN293" s="30">
        <f t="shared" si="237"/>
        <v>1.8696111860387812E-9</v>
      </c>
      <c r="BO293" s="30">
        <f t="shared" si="238"/>
        <v>1.8696111862227586E-9</v>
      </c>
      <c r="BP293" s="30">
        <f t="shared" si="239"/>
        <v>1.8696111862227577E-9</v>
      </c>
      <c r="BR293" s="36"/>
      <c r="BS293" s="36"/>
      <c r="BT293" s="36"/>
      <c r="BZ293" s="36"/>
      <c r="CA293" s="36"/>
      <c r="CB293" s="36"/>
      <c r="CH293" s="36"/>
      <c r="CI293" s="36"/>
      <c r="CJ293" s="36"/>
      <c r="CP293" s="36"/>
      <c r="CQ293" s="36"/>
      <c r="CR293" s="36"/>
      <c r="CX293" s="36"/>
      <c r="CY293" s="36"/>
      <c r="CZ293" s="36"/>
      <c r="DF293" s="36">
        <v>2.1995000000000001E-7</v>
      </c>
      <c r="DG293" s="36">
        <v>0.88079009279999998</v>
      </c>
      <c r="DH293" s="36">
        <v>635.96513305090002</v>
      </c>
      <c r="DI293" s="30">
        <f t="shared" si="240"/>
        <v>-1.9342070352947167E-7</v>
      </c>
      <c r="DJ293" s="30">
        <f t="shared" si="241"/>
        <v>-1.9343066828790215E-7</v>
      </c>
      <c r="DK293" s="30">
        <f t="shared" si="242"/>
        <v>-1.9343066827108865E-7</v>
      </c>
      <c r="DL293" s="30">
        <f t="shared" si="243"/>
        <v>-1.9343066827108871E-7</v>
      </c>
      <c r="DN293" s="36">
        <v>4.3210000000000001E-8</v>
      </c>
      <c r="DO293" s="36">
        <v>5.4261516886000001</v>
      </c>
      <c r="DP293" s="36">
        <v>436.89313161450002</v>
      </c>
      <c r="DQ293" s="30">
        <f t="shared" si="244"/>
        <v>-4.2800235665043688E-8</v>
      </c>
      <c r="DR293" s="30">
        <f t="shared" si="245"/>
        <v>-4.2799847462279679E-8</v>
      </c>
      <c r="DS293" s="30">
        <f t="shared" si="246"/>
        <v>-4.2799847462934899E-8</v>
      </c>
      <c r="DT293" s="30">
        <f t="shared" si="247"/>
        <v>-4.2799847462934899E-8</v>
      </c>
      <c r="DV293" s="36">
        <v>1.0789999999999999E-8</v>
      </c>
      <c r="DW293" s="36">
        <v>3.61750956217</v>
      </c>
      <c r="DX293" s="36">
        <v>2097.4232193759999</v>
      </c>
      <c r="DY293" s="30">
        <f t="shared" si="248"/>
        <v>-1.695870251868535E-9</v>
      </c>
      <c r="DZ293" s="30">
        <f t="shared" si="249"/>
        <v>-1.6992145433697979E-9</v>
      </c>
      <c r="EA293" s="30">
        <f t="shared" si="250"/>
        <v>-1.6992145377266475E-9</v>
      </c>
      <c r="EB293" s="30">
        <f t="shared" si="251"/>
        <v>-1.6992145377266663E-9</v>
      </c>
      <c r="ED293" s="36"/>
      <c r="EE293" s="36"/>
      <c r="EF293" s="36"/>
      <c r="EL293" s="36"/>
      <c r="EM293" s="36"/>
      <c r="EN293" s="36"/>
      <c r="ET293" s="36"/>
      <c r="EU293" s="36"/>
      <c r="EV293" s="36"/>
    </row>
    <row r="294" spans="14:152" s="30" customFormat="1" ht="12.75">
      <c r="N294" s="36">
        <v>6.9380000000000003E-8</v>
      </c>
      <c r="O294" s="36">
        <v>5.7836203441</v>
      </c>
      <c r="P294" s="36">
        <v>700.66423920080001</v>
      </c>
      <c r="Q294" s="30">
        <f t="shared" si="224"/>
        <v>-2.2346846695600277E-8</v>
      </c>
      <c r="R294" s="30">
        <f t="shared" si="225"/>
        <v>-2.2339960063175487E-8</v>
      </c>
      <c r="S294" s="30">
        <f t="shared" si="226"/>
        <v>-2.2339960074796481E-8</v>
      </c>
      <c r="T294" s="30">
        <f t="shared" si="227"/>
        <v>-2.2339960074796451E-8</v>
      </c>
      <c r="V294" s="36">
        <v>1.118E-8</v>
      </c>
      <c r="W294" s="36">
        <v>5.2541505958399997</v>
      </c>
      <c r="X294" s="36">
        <v>189.7232222019</v>
      </c>
      <c r="Y294" s="30">
        <f t="shared" si="228"/>
        <v>-5.459506019790921E-9</v>
      </c>
      <c r="Z294" s="30">
        <f t="shared" si="229"/>
        <v>-5.4597829963072499E-9</v>
      </c>
      <c r="AA294" s="30">
        <f t="shared" si="230"/>
        <v>-5.459782995839873E-9</v>
      </c>
      <c r="AB294" s="30">
        <f t="shared" si="231"/>
        <v>-5.459782995839873E-9</v>
      </c>
      <c r="AD294" s="36">
        <v>1.1700000000000001E-9</v>
      </c>
      <c r="AE294" s="36">
        <v>0.76464798684000002</v>
      </c>
      <c r="AF294" s="36">
        <v>479.28838891549998</v>
      </c>
      <c r="AG294" s="30">
        <f t="shared" si="232"/>
        <v>-3.7026905717079054E-10</v>
      </c>
      <c r="AH294" s="30">
        <f t="shared" si="233"/>
        <v>-3.7034865493749138E-10</v>
      </c>
      <c r="AI294" s="30">
        <f t="shared" si="234"/>
        <v>-3.7034865480317659E-10</v>
      </c>
      <c r="AJ294" s="30">
        <f t="shared" si="235"/>
        <v>-3.703486548031771E-10</v>
      </c>
      <c r="AL294" s="36"/>
      <c r="AM294" s="36"/>
      <c r="AN294" s="36"/>
      <c r="AT294" s="36"/>
      <c r="AU294" s="36"/>
      <c r="AV294" s="36"/>
      <c r="BB294" s="36"/>
      <c r="BC294" s="36"/>
      <c r="BD294" s="36"/>
      <c r="BJ294" s="36">
        <v>3.94E-9</v>
      </c>
      <c r="BK294" s="36">
        <v>2.7549621911300002</v>
      </c>
      <c r="BL294" s="36">
        <v>425.8474313506</v>
      </c>
      <c r="BM294" s="30">
        <f t="shared" si="236"/>
        <v>3.6383929444593097E-9</v>
      </c>
      <c r="BN294" s="30">
        <f t="shared" si="237"/>
        <v>3.6384892761015164E-9</v>
      </c>
      <c r="BO294" s="30">
        <f t="shared" si="238"/>
        <v>3.638489275938975E-9</v>
      </c>
      <c r="BP294" s="30">
        <f t="shared" si="239"/>
        <v>3.6384892759389758E-9</v>
      </c>
      <c r="BR294" s="36"/>
      <c r="BS294" s="36"/>
      <c r="BT294" s="36"/>
      <c r="BZ294" s="36"/>
      <c r="CA294" s="36"/>
      <c r="CB294" s="36"/>
      <c r="CH294" s="36"/>
      <c r="CI294" s="36"/>
      <c r="CJ294" s="36"/>
      <c r="CP294" s="36"/>
      <c r="CQ294" s="36"/>
      <c r="CR294" s="36"/>
      <c r="CX294" s="36"/>
      <c r="CY294" s="36"/>
      <c r="CZ294" s="36"/>
      <c r="DF294" s="36">
        <v>2.7076000000000002E-7</v>
      </c>
      <c r="DG294" s="36">
        <v>5.5369483202199996</v>
      </c>
      <c r="DH294" s="36">
        <v>555.55446019110002</v>
      </c>
      <c r="DI294" s="30">
        <f t="shared" si="240"/>
        <v>-2.0968913742342342E-7</v>
      </c>
      <c r="DJ294" s="30">
        <f t="shared" si="241"/>
        <v>-2.096748968198407E-7</v>
      </c>
      <c r="DK294" s="30">
        <f t="shared" si="242"/>
        <v>-2.0967489684387208E-7</v>
      </c>
      <c r="DL294" s="30">
        <f t="shared" si="243"/>
        <v>-2.09674896843872E-7</v>
      </c>
      <c r="DN294" s="36">
        <v>5.1450000000000001E-8</v>
      </c>
      <c r="DO294" s="36">
        <v>0.49931857511</v>
      </c>
      <c r="DP294" s="36">
        <v>248.7238180901</v>
      </c>
      <c r="DQ294" s="30">
        <f t="shared" si="244"/>
        <v>3.2791386979847035E-8</v>
      </c>
      <c r="DR294" s="30">
        <f t="shared" si="245"/>
        <v>3.2789911390814562E-8</v>
      </c>
      <c r="DS294" s="30">
        <f t="shared" si="246"/>
        <v>3.2789911393304574E-8</v>
      </c>
      <c r="DT294" s="30">
        <f t="shared" si="247"/>
        <v>3.2789911393304561E-8</v>
      </c>
      <c r="DV294" s="36">
        <v>1.1479999999999999E-8</v>
      </c>
      <c r="DW294" s="36">
        <v>3.3101559173299999</v>
      </c>
      <c r="DX294" s="36">
        <v>5856.4776591153995</v>
      </c>
      <c r="DY294" s="30">
        <f t="shared" si="248"/>
        <v>-7.2507952034184032E-9</v>
      </c>
      <c r="DZ294" s="30">
        <f t="shared" si="249"/>
        <v>-7.2429926306796475E-9</v>
      </c>
      <c r="EA294" s="30">
        <f t="shared" si="250"/>
        <v>-7.2429926438507245E-9</v>
      </c>
      <c r="EB294" s="30">
        <f t="shared" si="251"/>
        <v>-7.2429926438506608E-9</v>
      </c>
      <c r="ED294" s="36"/>
      <c r="EE294" s="36"/>
      <c r="EF294" s="36"/>
      <c r="EL294" s="36"/>
      <c r="EM294" s="36"/>
      <c r="EN294" s="36"/>
      <c r="ET294" s="36"/>
      <c r="EU294" s="36"/>
      <c r="EV294" s="36"/>
    </row>
    <row r="295" spans="14:152" s="30" customFormat="1" ht="12.75">
      <c r="N295" s="36">
        <v>6.7010000000000002E-8</v>
      </c>
      <c r="O295" s="36">
        <v>3.1473840437099998</v>
      </c>
      <c r="P295" s="36">
        <v>491.81856188770001</v>
      </c>
      <c r="Q295" s="30">
        <f t="shared" si="224"/>
        <v>6.1173510849054377E-8</v>
      </c>
      <c r="R295" s="30">
        <f t="shared" si="225"/>
        <v>6.1175523646257718E-8</v>
      </c>
      <c r="S295" s="30">
        <f t="shared" si="226"/>
        <v>6.1175523642861526E-8</v>
      </c>
      <c r="T295" s="30">
        <f t="shared" si="227"/>
        <v>6.117552364286154E-8</v>
      </c>
      <c r="V295" s="36">
        <v>1.2E-8</v>
      </c>
      <c r="W295" s="36">
        <v>1.16671933467</v>
      </c>
      <c r="X295" s="36">
        <v>2221.8566345969998</v>
      </c>
      <c r="Y295" s="30">
        <f t="shared" si="228"/>
        <v>1.8757087227910625E-9</v>
      </c>
      <c r="Z295" s="30">
        <f t="shared" si="229"/>
        <v>1.8796492418070138E-9</v>
      </c>
      <c r="AA295" s="30">
        <f t="shared" si="230"/>
        <v>1.8796492351577949E-9</v>
      </c>
      <c r="AB295" s="30">
        <f t="shared" si="231"/>
        <v>1.879649235157816E-9</v>
      </c>
      <c r="AD295" s="36">
        <v>1.08E-9</v>
      </c>
      <c r="AE295" s="36">
        <v>3.9565067278599999</v>
      </c>
      <c r="AF295" s="36">
        <v>570.74476203920005</v>
      </c>
      <c r="AG295" s="30">
        <f t="shared" si="232"/>
        <v>7.586395542782216E-10</v>
      </c>
      <c r="AH295" s="30">
        <f t="shared" si="233"/>
        <v>7.5870520009642783E-10</v>
      </c>
      <c r="AI295" s="30">
        <f t="shared" si="234"/>
        <v>7.5870519998565884E-10</v>
      </c>
      <c r="AJ295" s="30">
        <f t="shared" si="235"/>
        <v>7.5870519998565915E-10</v>
      </c>
      <c r="AL295" s="36"/>
      <c r="AM295" s="36"/>
      <c r="AN295" s="36"/>
      <c r="AT295" s="36"/>
      <c r="AU295" s="36"/>
      <c r="AV295" s="36"/>
      <c r="BB295" s="36"/>
      <c r="BC295" s="36"/>
      <c r="BD295" s="36"/>
      <c r="BJ295" s="36">
        <v>5.0799999999999998E-9</v>
      </c>
      <c r="BK295" s="36">
        <v>2.8687332892900002</v>
      </c>
      <c r="BL295" s="36">
        <v>337.73251065900001</v>
      </c>
      <c r="BM295" s="30">
        <f t="shared" si="236"/>
        <v>2.7611696986939271E-9</v>
      </c>
      <c r="BN295" s="30">
        <f t="shared" si="237"/>
        <v>2.7613851899226201E-9</v>
      </c>
      <c r="BO295" s="30">
        <f t="shared" si="238"/>
        <v>2.7613851895589973E-9</v>
      </c>
      <c r="BP295" s="30">
        <f t="shared" si="239"/>
        <v>2.7613851895589986E-9</v>
      </c>
      <c r="BR295" s="36"/>
      <c r="BS295" s="36"/>
      <c r="BT295" s="36"/>
      <c r="BZ295" s="36"/>
      <c r="CA295" s="36"/>
      <c r="CB295" s="36"/>
      <c r="CH295" s="36"/>
      <c r="CI295" s="36"/>
      <c r="CJ295" s="36"/>
      <c r="CP295" s="36"/>
      <c r="CQ295" s="36"/>
      <c r="CR295" s="36"/>
      <c r="CX295" s="36"/>
      <c r="CY295" s="36"/>
      <c r="CZ295" s="36"/>
      <c r="DF295" s="36">
        <v>1.9683E-7</v>
      </c>
      <c r="DG295" s="36">
        <v>2.1438851969499999</v>
      </c>
      <c r="DH295" s="36">
        <v>54.1746707478</v>
      </c>
      <c r="DI295" s="30">
        <f t="shared" si="240"/>
        <v>-5.3015294331401882E-8</v>
      </c>
      <c r="DJ295" s="30">
        <f t="shared" si="241"/>
        <v>-5.3013757688572339E-8</v>
      </c>
      <c r="DK295" s="30">
        <f t="shared" si="242"/>
        <v>-5.3013757691165332E-8</v>
      </c>
      <c r="DL295" s="30">
        <f t="shared" si="243"/>
        <v>-5.3013757691165332E-8</v>
      </c>
      <c r="DN295" s="36">
        <v>3.8969999999999998E-8</v>
      </c>
      <c r="DO295" s="36">
        <v>0.74661138504000002</v>
      </c>
      <c r="DP295" s="36">
        <v>2627.1141844705999</v>
      </c>
      <c r="DQ295" s="30">
        <f t="shared" si="244"/>
        <v>1.2168065504525023E-8</v>
      </c>
      <c r="DR295" s="30">
        <f t="shared" si="245"/>
        <v>1.2153510875591077E-8</v>
      </c>
      <c r="DS295" s="30">
        <f t="shared" si="246"/>
        <v>1.2153510900152734E-8</v>
      </c>
      <c r="DT295" s="30">
        <f t="shared" si="247"/>
        <v>1.215351090015267E-8</v>
      </c>
      <c r="DV295" s="36">
        <v>1.241E-8</v>
      </c>
      <c r="DW295" s="36">
        <v>4.3197154367700001</v>
      </c>
      <c r="DX295" s="36">
        <v>230.70758317729999</v>
      </c>
      <c r="DY295" s="30">
        <f t="shared" si="248"/>
        <v>-1.2346691186433463E-8</v>
      </c>
      <c r="DZ295" s="30">
        <f t="shared" si="249"/>
        <v>-1.2346647959631459E-8</v>
      </c>
      <c r="EA295" s="30">
        <f t="shared" si="250"/>
        <v>-1.2346647959704414E-8</v>
      </c>
      <c r="EB295" s="30">
        <f t="shared" si="251"/>
        <v>-1.2346647959704414E-8</v>
      </c>
      <c r="ED295" s="36"/>
      <c r="EE295" s="36"/>
      <c r="EF295" s="36"/>
      <c r="EL295" s="36"/>
      <c r="EM295" s="36"/>
      <c r="EN295" s="36"/>
      <c r="ET295" s="36"/>
      <c r="EU295" s="36"/>
      <c r="EV295" s="36"/>
    </row>
    <row r="296" spans="14:152" s="30" customFormat="1" ht="12.75">
      <c r="N296" s="36">
        <v>5.6839999999999998E-8</v>
      </c>
      <c r="O296" s="36">
        <v>2.5953154035899999</v>
      </c>
      <c r="P296" s="36">
        <v>1.6445314027</v>
      </c>
      <c r="Q296" s="30">
        <f t="shared" si="224"/>
        <v>-4.8296492212985868E-8</v>
      </c>
      <c r="R296" s="30">
        <f t="shared" si="225"/>
        <v>-4.8296484837747977E-8</v>
      </c>
      <c r="S296" s="30">
        <f t="shared" si="226"/>
        <v>-4.8296484837760425E-8</v>
      </c>
      <c r="T296" s="30">
        <f t="shared" si="227"/>
        <v>-4.8296484837760425E-8</v>
      </c>
      <c r="V296" s="36">
        <v>9.0900000000000007E-9</v>
      </c>
      <c r="W296" s="36">
        <v>2.1400156504700001</v>
      </c>
      <c r="X296" s="36">
        <v>617.80588578619995</v>
      </c>
      <c r="Y296" s="30">
        <f t="shared" si="228"/>
        <v>2.5587057563863915E-9</v>
      </c>
      <c r="Z296" s="30">
        <f t="shared" si="229"/>
        <v>2.5578993846123059E-9</v>
      </c>
      <c r="AA296" s="30">
        <f t="shared" si="230"/>
        <v>2.5578993859730304E-9</v>
      </c>
      <c r="AB296" s="30">
        <f t="shared" si="231"/>
        <v>2.557899385973023E-9</v>
      </c>
      <c r="AD296" s="36">
        <v>1.0600000000000001E-9</v>
      </c>
      <c r="AE296" s="36">
        <v>0.12820734703</v>
      </c>
      <c r="AF296" s="36">
        <v>188.02630117250001</v>
      </c>
      <c r="AG296" s="30">
        <f t="shared" si="232"/>
        <v>6.4695064744996753E-10</v>
      </c>
      <c r="AH296" s="30">
        <f t="shared" si="233"/>
        <v>6.4692702234805807E-10</v>
      </c>
      <c r="AI296" s="30">
        <f t="shared" si="234"/>
        <v>6.4692702238792435E-10</v>
      </c>
      <c r="AJ296" s="30">
        <f t="shared" si="235"/>
        <v>6.4692702238792435E-10</v>
      </c>
      <c r="AL296" s="36"/>
      <c r="AM296" s="36"/>
      <c r="AN296" s="36"/>
      <c r="AT296" s="36"/>
      <c r="AU296" s="36"/>
      <c r="AV296" s="36"/>
      <c r="BB296" s="36"/>
      <c r="BC296" s="36"/>
      <c r="BD296" s="36"/>
      <c r="BJ296" s="36">
        <v>4.7500000000000003E-9</v>
      </c>
      <c r="BK296" s="36">
        <v>5.6853029228900001</v>
      </c>
      <c r="BL296" s="36">
        <v>320.32402291969998</v>
      </c>
      <c r="BM296" s="30">
        <f t="shared" si="236"/>
        <v>-3.4178357351341865E-9</v>
      </c>
      <c r="BN296" s="30">
        <f t="shared" si="237"/>
        <v>-3.4179938417481832E-9</v>
      </c>
      <c r="BO296" s="30">
        <f t="shared" si="238"/>
        <v>-3.417993841481393E-9</v>
      </c>
      <c r="BP296" s="30">
        <f t="shared" si="239"/>
        <v>-3.4179938414813943E-9</v>
      </c>
      <c r="BR296" s="36"/>
      <c r="BS296" s="36"/>
      <c r="BT296" s="36"/>
      <c r="BZ296" s="36"/>
      <c r="CA296" s="36"/>
      <c r="CB296" s="36"/>
      <c r="CH296" s="36"/>
      <c r="CI296" s="36"/>
      <c r="CJ296" s="36"/>
      <c r="CP296" s="36"/>
      <c r="CQ296" s="36"/>
      <c r="CR296" s="36"/>
      <c r="CX296" s="36"/>
      <c r="CY296" s="36"/>
      <c r="CZ296" s="36"/>
      <c r="DF296" s="36">
        <v>2.7266000000000001E-7</v>
      </c>
      <c r="DG296" s="36">
        <v>3.5789132698600001</v>
      </c>
      <c r="DH296" s="36">
        <v>561.18353448360006</v>
      </c>
      <c r="DI296" s="30">
        <f t="shared" si="240"/>
        <v>2.4341644957752784E-7</v>
      </c>
      <c r="DJ296" s="30">
        <f t="shared" si="241"/>
        <v>2.4342676482811295E-7</v>
      </c>
      <c r="DK296" s="30">
        <f t="shared" si="242"/>
        <v>2.4342676481070801E-7</v>
      </c>
      <c r="DL296" s="30">
        <f t="shared" si="243"/>
        <v>2.4342676481070806E-7</v>
      </c>
      <c r="DN296" s="36">
        <v>3.9949999999999997E-8</v>
      </c>
      <c r="DO296" s="36">
        <v>3.0775037113499999</v>
      </c>
      <c r="DP296" s="36">
        <v>710.74673161819999</v>
      </c>
      <c r="DQ296" s="30">
        <f t="shared" si="244"/>
        <v>2.5965328302361159E-8</v>
      </c>
      <c r="DR296" s="30">
        <f t="shared" si="245"/>
        <v>2.5962099117606067E-8</v>
      </c>
      <c r="DS296" s="30">
        <f t="shared" si="246"/>
        <v>2.5962099123055378E-8</v>
      </c>
      <c r="DT296" s="30">
        <f t="shared" si="247"/>
        <v>2.5962099123055348E-8</v>
      </c>
      <c r="DV296" s="36">
        <v>9.1000000000000004E-9</v>
      </c>
      <c r="DW296" s="36">
        <v>4.5982592606199999</v>
      </c>
      <c r="DX296" s="36">
        <v>380.12776796000003</v>
      </c>
      <c r="DY296" s="30">
        <f t="shared" si="248"/>
        <v>-7.2389645251775529E-9</v>
      </c>
      <c r="DZ296" s="30">
        <f t="shared" si="249"/>
        <v>-7.2386508542083176E-9</v>
      </c>
      <c r="EA296" s="30">
        <f t="shared" si="250"/>
        <v>-7.2386508547376396E-9</v>
      </c>
      <c r="EB296" s="30">
        <f t="shared" si="251"/>
        <v>-7.2386508547376371E-9</v>
      </c>
      <c r="ED296" s="36"/>
      <c r="EE296" s="36"/>
      <c r="EF296" s="36"/>
      <c r="EL296" s="36"/>
      <c r="EM296" s="36"/>
      <c r="EN296" s="36"/>
      <c r="ET296" s="36"/>
      <c r="EU296" s="36"/>
      <c r="EV296" s="36"/>
    </row>
    <row r="297" spans="14:152" s="30" customFormat="1" ht="12.75">
      <c r="N297" s="36">
        <v>4.9000000000000002E-8</v>
      </c>
      <c r="O297" s="36">
        <v>2.03902856851</v>
      </c>
      <c r="P297" s="36">
        <v>0.80314915210000004</v>
      </c>
      <c r="Q297" s="30">
        <f t="shared" si="224"/>
        <v>-2.1919229828374128E-8</v>
      </c>
      <c r="R297" s="30">
        <f t="shared" si="225"/>
        <v>-2.1919224561564091E-8</v>
      </c>
      <c r="S297" s="30">
        <f t="shared" si="226"/>
        <v>-2.1919224561572985E-8</v>
      </c>
      <c r="T297" s="30">
        <f t="shared" si="227"/>
        <v>-2.1919224561572985E-8</v>
      </c>
      <c r="V297" s="36">
        <v>8.9899999999999998E-9</v>
      </c>
      <c r="W297" s="36">
        <v>2.3181162571199998</v>
      </c>
      <c r="X297" s="36">
        <v>312.4597163935</v>
      </c>
      <c r="Y297" s="30">
        <f t="shared" si="228"/>
        <v>7.4917908544832483E-9</v>
      </c>
      <c r="Z297" s="30">
        <f t="shared" si="229"/>
        <v>7.4920231849012185E-9</v>
      </c>
      <c r="AA297" s="30">
        <f t="shared" si="230"/>
        <v>7.4920231845091878E-9</v>
      </c>
      <c r="AB297" s="30">
        <f t="shared" si="231"/>
        <v>7.4920231845091895E-9</v>
      </c>
      <c r="AD297" s="36">
        <v>1.3399999999999999E-9</v>
      </c>
      <c r="AE297" s="36">
        <v>3.5824490886200002</v>
      </c>
      <c r="AF297" s="36">
        <v>849.26422848890002</v>
      </c>
      <c r="AG297" s="30">
        <f t="shared" si="232"/>
        <v>5.7613362295050046E-10</v>
      </c>
      <c r="AH297" s="30">
        <f t="shared" si="233"/>
        <v>5.7597987246708112E-10</v>
      </c>
      <c r="AI297" s="30">
        <f t="shared" si="234"/>
        <v>5.7597987272653438E-10</v>
      </c>
      <c r="AJ297" s="30">
        <f t="shared" si="235"/>
        <v>5.7597987272653324E-10</v>
      </c>
      <c r="AL297" s="36"/>
      <c r="AM297" s="36"/>
      <c r="AN297" s="36"/>
      <c r="AT297" s="36"/>
      <c r="AU297" s="36"/>
      <c r="AV297" s="36"/>
      <c r="BB297" s="36"/>
      <c r="BC297" s="36"/>
      <c r="BD297" s="36"/>
      <c r="BJ297" s="36">
        <v>4.32E-9</v>
      </c>
      <c r="BK297" s="36">
        <v>0.68132398290999996</v>
      </c>
      <c r="BL297" s="36">
        <v>116.4260963429</v>
      </c>
      <c r="BM297" s="30">
        <f t="shared" si="236"/>
        <v>4.3172333456817448E-9</v>
      </c>
      <c r="BN297" s="30">
        <f t="shared" si="237"/>
        <v>4.3172360381362347E-9</v>
      </c>
      <c r="BO297" s="30">
        <f t="shared" si="238"/>
        <v>4.3172360381316918E-9</v>
      </c>
      <c r="BP297" s="30">
        <f t="shared" si="239"/>
        <v>4.3172360381316918E-9</v>
      </c>
      <c r="BR297" s="36"/>
      <c r="BS297" s="36"/>
      <c r="BT297" s="36"/>
      <c r="BZ297" s="36"/>
      <c r="CA297" s="36"/>
      <c r="CB297" s="36"/>
      <c r="CH297" s="36"/>
      <c r="CI297" s="36"/>
      <c r="CJ297" s="36"/>
      <c r="CP297" s="36"/>
      <c r="CQ297" s="36"/>
      <c r="CR297" s="36"/>
      <c r="CX297" s="36"/>
      <c r="CY297" s="36"/>
      <c r="CZ297" s="36"/>
      <c r="DF297" s="36">
        <v>2.5162000000000003E-7</v>
      </c>
      <c r="DG297" s="36">
        <v>1.7807090371800001</v>
      </c>
      <c r="DH297" s="36">
        <v>182.279606801</v>
      </c>
      <c r="DI297" s="30">
        <f t="shared" si="240"/>
        <v>1.8063254583126275E-7</v>
      </c>
      <c r="DJ297" s="30">
        <f t="shared" si="241"/>
        <v>1.8063732365893399E-7</v>
      </c>
      <c r="DK297" s="30">
        <f t="shared" si="242"/>
        <v>1.806373236508718E-7</v>
      </c>
      <c r="DL297" s="30">
        <f t="shared" si="243"/>
        <v>1.8063732365087185E-7</v>
      </c>
      <c r="DN297" s="36">
        <v>4.0889999999999998E-8</v>
      </c>
      <c r="DO297" s="36">
        <v>5.8199697703800002</v>
      </c>
      <c r="DP297" s="36">
        <v>491.81856188770001</v>
      </c>
      <c r="DQ297" s="30">
        <f t="shared" si="244"/>
        <v>-4.0841824857709254E-8</v>
      </c>
      <c r="DR297" s="30">
        <f t="shared" si="245"/>
        <v>-4.0841678714129388E-8</v>
      </c>
      <c r="DS297" s="30">
        <f t="shared" si="246"/>
        <v>-4.0841678714376179E-8</v>
      </c>
      <c r="DT297" s="30">
        <f t="shared" si="247"/>
        <v>-4.0841678714376179E-8</v>
      </c>
      <c r="DV297" s="36">
        <v>9.0699999999999995E-9</v>
      </c>
      <c r="DW297" s="36">
        <v>1.3491245407700001</v>
      </c>
      <c r="DX297" s="36">
        <v>685.47393735269998</v>
      </c>
      <c r="DY297" s="30">
        <f t="shared" si="248"/>
        <v>-6.9948727542634294E-9</v>
      </c>
      <c r="DZ297" s="30">
        <f t="shared" si="249"/>
        <v>-6.9954649481207417E-9</v>
      </c>
      <c r="EA297" s="30">
        <f t="shared" si="250"/>
        <v>-6.9954649471215116E-9</v>
      </c>
      <c r="EB297" s="30">
        <f t="shared" si="251"/>
        <v>-6.9954649471215174E-9</v>
      </c>
      <c r="ED297" s="36"/>
      <c r="EE297" s="36"/>
      <c r="EF297" s="36"/>
      <c r="EL297" s="36"/>
      <c r="EM297" s="36"/>
      <c r="EN297" s="36"/>
      <c r="ET297" s="36"/>
      <c r="EU297" s="36"/>
      <c r="EV297" s="36"/>
    </row>
    <row r="298" spans="14:152" s="30" customFormat="1" ht="12.75">
      <c r="N298" s="36">
        <v>5.1469999999999997E-8</v>
      </c>
      <c r="O298" s="36">
        <v>4.10182033298</v>
      </c>
      <c r="P298" s="36">
        <v>196.6243208816</v>
      </c>
      <c r="Q298" s="30">
        <f t="shared" si="224"/>
        <v>-5.1035889348833978E-8</v>
      </c>
      <c r="R298" s="30">
        <f t="shared" si="225"/>
        <v>-5.1035693058159161E-8</v>
      </c>
      <c r="S298" s="30">
        <f t="shared" si="226"/>
        <v>-5.103569305849043E-8</v>
      </c>
      <c r="T298" s="30">
        <f t="shared" si="227"/>
        <v>-5.103569305849043E-8</v>
      </c>
      <c r="V298" s="36">
        <v>1.0810000000000001E-8</v>
      </c>
      <c r="W298" s="36">
        <v>0.91006048420999996</v>
      </c>
      <c r="X298" s="36">
        <v>313.21047591889999</v>
      </c>
      <c r="Y298" s="30">
        <f t="shared" si="228"/>
        <v>7.3228217641173739E-9</v>
      </c>
      <c r="Z298" s="30">
        <f t="shared" si="229"/>
        <v>7.3224490684485201E-9</v>
      </c>
      <c r="AA298" s="30">
        <f t="shared" si="230"/>
        <v>7.3224490690774346E-9</v>
      </c>
      <c r="AB298" s="30">
        <f t="shared" si="231"/>
        <v>7.3224490690774338E-9</v>
      </c>
      <c r="AD298" s="36">
        <v>1.14E-9</v>
      </c>
      <c r="AE298" s="36">
        <v>0.25990388554999999</v>
      </c>
      <c r="AF298" s="36">
        <v>398.1440028728</v>
      </c>
      <c r="AG298" s="30">
        <f t="shared" si="232"/>
        <v>-4.1949997726791799E-10</v>
      </c>
      <c r="AH298" s="30">
        <f t="shared" si="233"/>
        <v>-4.1956312876777027E-10</v>
      </c>
      <c r="AI298" s="30">
        <f t="shared" si="234"/>
        <v>-4.1956312866120697E-10</v>
      </c>
      <c r="AJ298" s="30">
        <f t="shared" si="235"/>
        <v>-4.1956312866120744E-10</v>
      </c>
      <c r="AL298" s="36"/>
      <c r="AM298" s="36"/>
      <c r="AN298" s="36"/>
      <c r="AT298" s="36"/>
      <c r="AU298" s="36"/>
      <c r="AV298" s="36"/>
      <c r="BB298" s="36"/>
      <c r="BC298" s="36"/>
      <c r="BD298" s="36"/>
      <c r="BJ298" s="36">
        <v>4.0400000000000001E-9</v>
      </c>
      <c r="BK298" s="36">
        <v>1.84249441289</v>
      </c>
      <c r="BL298" s="36">
        <v>9786.6873553349997</v>
      </c>
      <c r="BM298" s="30">
        <f t="shared" si="236"/>
        <v>-2.2282886159320722E-9</v>
      </c>
      <c r="BN298" s="30">
        <f t="shared" si="237"/>
        <v>-2.2332212984158981E-9</v>
      </c>
      <c r="BO298" s="30">
        <f t="shared" si="238"/>
        <v>-2.233221290096319E-9</v>
      </c>
      <c r="BP298" s="30">
        <f t="shared" si="239"/>
        <v>-2.233221290096367E-9</v>
      </c>
      <c r="BR298" s="36"/>
      <c r="BS298" s="36"/>
      <c r="BT298" s="36"/>
      <c r="BZ298" s="36"/>
      <c r="CA298" s="36"/>
      <c r="CB298" s="36"/>
      <c r="CH298" s="36"/>
      <c r="CI298" s="36"/>
      <c r="CJ298" s="36"/>
      <c r="CP298" s="36"/>
      <c r="CQ298" s="36"/>
      <c r="CR298" s="36"/>
      <c r="CX298" s="36"/>
      <c r="CY298" s="36"/>
      <c r="CZ298" s="36"/>
      <c r="DF298" s="36">
        <v>2.1386000000000001E-7</v>
      </c>
      <c r="DG298" s="36">
        <v>3.8603077247600002</v>
      </c>
      <c r="DH298" s="36">
        <v>116.4260963429</v>
      </c>
      <c r="DI298" s="30">
        <f t="shared" si="240"/>
        <v>-2.1328757940397831E-7</v>
      </c>
      <c r="DJ298" s="30">
        <f t="shared" si="241"/>
        <v>-2.1328785178964934E-7</v>
      </c>
      <c r="DK298" s="30">
        <f t="shared" si="242"/>
        <v>-2.1328785178918974E-7</v>
      </c>
      <c r="DL298" s="30">
        <f t="shared" si="243"/>
        <v>-2.1328785178918974E-7</v>
      </c>
      <c r="DN298" s="36">
        <v>4.5319999999999998E-8</v>
      </c>
      <c r="DO298" s="36">
        <v>3.67494714028</v>
      </c>
      <c r="DP298" s="36">
        <v>189.7232222019</v>
      </c>
      <c r="DQ298" s="30">
        <f t="shared" si="244"/>
        <v>-3.9361507215385772E-8</v>
      </c>
      <c r="DR298" s="30">
        <f t="shared" si="245"/>
        <v>-3.9360869491449362E-8</v>
      </c>
      <c r="DS298" s="30">
        <f t="shared" si="246"/>
        <v>-3.9360869492525517E-8</v>
      </c>
      <c r="DT298" s="30">
        <f t="shared" si="247"/>
        <v>-3.9360869492525511E-8</v>
      </c>
      <c r="DV298" s="36">
        <v>1.166E-8</v>
      </c>
      <c r="DW298" s="36">
        <v>1.6108560971699999</v>
      </c>
      <c r="DX298" s="36">
        <v>5849.3641121146002</v>
      </c>
      <c r="DY298" s="30">
        <f t="shared" si="248"/>
        <v>9.6591099898747313E-9</v>
      </c>
      <c r="DZ298" s="30">
        <f t="shared" si="249"/>
        <v>9.6648229670618556E-9</v>
      </c>
      <c r="EA298" s="30">
        <f t="shared" si="250"/>
        <v>9.6648229574277988E-9</v>
      </c>
      <c r="EB298" s="30">
        <f t="shared" si="251"/>
        <v>9.6648229574278452E-9</v>
      </c>
      <c r="ED298" s="36"/>
      <c r="EE298" s="36"/>
      <c r="EF298" s="36"/>
      <c r="EL298" s="36"/>
      <c r="EM298" s="36"/>
      <c r="EN298" s="36"/>
      <c r="ET298" s="36"/>
      <c r="EU298" s="36"/>
      <c r="EV298" s="36"/>
    </row>
    <row r="299" spans="14:152" s="30" customFormat="1" ht="12.75">
      <c r="N299" s="36">
        <v>4.985E-8</v>
      </c>
      <c r="O299" s="36">
        <v>2.96765983996</v>
      </c>
      <c r="P299" s="36">
        <v>258.87574647669999</v>
      </c>
      <c r="Q299" s="30">
        <f t="shared" si="224"/>
        <v>1.9183503608836754E-9</v>
      </c>
      <c r="R299" s="30">
        <f t="shared" si="225"/>
        <v>1.9202799876586269E-9</v>
      </c>
      <c r="S299" s="30">
        <f t="shared" si="226"/>
        <v>1.9202799844024871E-9</v>
      </c>
      <c r="T299" s="30">
        <f t="shared" si="227"/>
        <v>1.9202799844024982E-9</v>
      </c>
      <c r="V299" s="36">
        <v>8.91E-9</v>
      </c>
      <c r="W299" s="36">
        <v>3.7492353179100002</v>
      </c>
      <c r="X299" s="36">
        <v>916.93228005540004</v>
      </c>
      <c r="Y299" s="30">
        <f t="shared" si="228"/>
        <v>2.0835869145525443E-9</v>
      </c>
      <c r="Z299" s="30">
        <f t="shared" si="229"/>
        <v>2.0823982772875093E-9</v>
      </c>
      <c r="AA299" s="30">
        <f t="shared" si="230"/>
        <v>2.0823982792932965E-9</v>
      </c>
      <c r="AB299" s="30">
        <f t="shared" si="231"/>
        <v>2.0823982792932891E-9</v>
      </c>
      <c r="AD299" s="36">
        <v>1.1200000000000001E-9</v>
      </c>
      <c r="AE299" s="36">
        <v>2.3918149583099999</v>
      </c>
      <c r="AF299" s="36">
        <v>217.491881132</v>
      </c>
      <c r="AG299" s="30">
        <f t="shared" si="232"/>
        <v>4.2050268424896944E-10</v>
      </c>
      <c r="AH299" s="30">
        <f t="shared" si="233"/>
        <v>4.2053646764995436E-10</v>
      </c>
      <c r="AI299" s="30">
        <f t="shared" si="234"/>
        <v>4.2053646759294704E-10</v>
      </c>
      <c r="AJ299" s="30">
        <f t="shared" si="235"/>
        <v>4.2053646759294724E-10</v>
      </c>
      <c r="AL299" s="36"/>
      <c r="AM299" s="36"/>
      <c r="AN299" s="36"/>
      <c r="AT299" s="36"/>
      <c r="AU299" s="36"/>
      <c r="AV299" s="36"/>
      <c r="BB299" s="36"/>
      <c r="BC299" s="36"/>
      <c r="BD299" s="36"/>
      <c r="BJ299" s="36">
        <v>3.7099999999999998E-9</v>
      </c>
      <c r="BK299" s="36">
        <v>5.8338296284400002</v>
      </c>
      <c r="BL299" s="36">
        <v>2008.557539159</v>
      </c>
      <c r="BM299" s="30">
        <f t="shared" si="236"/>
        <v>2.0652561454575947E-9</v>
      </c>
      <c r="BN299" s="30">
        <f t="shared" si="237"/>
        <v>2.0661823656015171E-9</v>
      </c>
      <c r="BO299" s="30">
        <f t="shared" si="238"/>
        <v>2.0661823640387331E-9</v>
      </c>
      <c r="BP299" s="30">
        <f t="shared" si="239"/>
        <v>2.0661823640387385E-9</v>
      </c>
      <c r="BR299" s="36"/>
      <c r="BS299" s="36"/>
      <c r="BT299" s="36"/>
      <c r="BZ299" s="36"/>
      <c r="CA299" s="36"/>
      <c r="CB299" s="36"/>
      <c r="CH299" s="36"/>
      <c r="CI299" s="36"/>
      <c r="CJ299" s="36"/>
      <c r="CP299" s="36"/>
      <c r="CQ299" s="36"/>
      <c r="CR299" s="36"/>
      <c r="CX299" s="36"/>
      <c r="CY299" s="36"/>
      <c r="CZ299" s="36"/>
      <c r="DF299" s="36">
        <v>2.5572000000000002E-7</v>
      </c>
      <c r="DG299" s="36">
        <v>1.62093861709</v>
      </c>
      <c r="DH299" s="36">
        <v>2324.9494088155998</v>
      </c>
      <c r="DI299" s="30">
        <f t="shared" si="240"/>
        <v>6.9277237516065217E-8</v>
      </c>
      <c r="DJ299" s="30">
        <f t="shared" si="241"/>
        <v>6.936287102919735E-8</v>
      </c>
      <c r="DK299" s="30">
        <f t="shared" si="242"/>
        <v>6.9362870884703059E-8</v>
      </c>
      <c r="DL299" s="30">
        <f t="shared" si="243"/>
        <v>6.9362870884703496E-8</v>
      </c>
      <c r="DN299" s="36">
        <v>3.69E-8</v>
      </c>
      <c r="DO299" s="36">
        <v>1.26565281569</v>
      </c>
      <c r="DP299" s="36">
        <v>211.81462272970001</v>
      </c>
      <c r="DQ299" s="30">
        <f t="shared" si="244"/>
        <v>3.674654476726201E-8</v>
      </c>
      <c r="DR299" s="30">
        <f t="shared" si="245"/>
        <v>3.6746651300877263E-8</v>
      </c>
      <c r="DS299" s="30">
        <f t="shared" si="246"/>
        <v>3.674665130069752E-8</v>
      </c>
      <c r="DT299" s="30">
        <f t="shared" si="247"/>
        <v>3.674665130069752E-8</v>
      </c>
      <c r="DV299" s="36">
        <v>8.8200000000000006E-9</v>
      </c>
      <c r="DW299" s="36">
        <v>6.1204554040500003</v>
      </c>
      <c r="DX299" s="36">
        <v>519.39602435610004</v>
      </c>
      <c r="DY299" s="30">
        <f t="shared" si="248"/>
        <v>-8.7767836004443419E-9</v>
      </c>
      <c r="DZ299" s="30">
        <f t="shared" si="249"/>
        <v>-8.77685135033402E-9</v>
      </c>
      <c r="EA299" s="30">
        <f t="shared" si="250"/>
        <v>-8.7768513502197401E-9</v>
      </c>
      <c r="EB299" s="30">
        <f t="shared" si="251"/>
        <v>-8.7768513502197401E-9</v>
      </c>
      <c r="ED299" s="36"/>
      <c r="EE299" s="36"/>
      <c r="EF299" s="36"/>
      <c r="EL299" s="36"/>
      <c r="EM299" s="36"/>
      <c r="EN299" s="36"/>
      <c r="ET299" s="36"/>
      <c r="EU299" s="36"/>
      <c r="EV299" s="36"/>
    </row>
    <row r="300" spans="14:152" s="30" customFormat="1" ht="12.75">
      <c r="N300" s="36">
        <v>5.9109999999999998E-8</v>
      </c>
      <c r="O300" s="36">
        <v>1.8150752691800001</v>
      </c>
      <c r="P300" s="36">
        <v>252.65597135319999</v>
      </c>
      <c r="Q300" s="30">
        <f t="shared" si="224"/>
        <v>5.4111436598511906E-8</v>
      </c>
      <c r="R300" s="30">
        <f t="shared" si="225"/>
        <v>5.4112335965104462E-8</v>
      </c>
      <c r="S300" s="30">
        <f t="shared" si="226"/>
        <v>5.4112335963586897E-8</v>
      </c>
      <c r="T300" s="30">
        <f t="shared" si="227"/>
        <v>5.4112335963586904E-8</v>
      </c>
      <c r="V300" s="36">
        <v>8.8599999999999996E-9</v>
      </c>
      <c r="W300" s="36">
        <v>4.7606685890699998</v>
      </c>
      <c r="X300" s="36">
        <v>776.9303104764</v>
      </c>
      <c r="Y300" s="30">
        <f t="shared" si="228"/>
        <v>7.9666673769539749E-9</v>
      </c>
      <c r="Z300" s="30">
        <f t="shared" si="229"/>
        <v>7.9671180636774313E-9</v>
      </c>
      <c r="AA300" s="30">
        <f t="shared" si="230"/>
        <v>7.9671180629170141E-9</v>
      </c>
      <c r="AB300" s="30">
        <f t="shared" si="231"/>
        <v>7.9671180629170174E-9</v>
      </c>
      <c r="AD300" s="36">
        <v>9.0999999999999996E-10</v>
      </c>
      <c r="AE300" s="36">
        <v>2.5071660517900001</v>
      </c>
      <c r="AF300" s="36">
        <v>121.2520214833</v>
      </c>
      <c r="AG300" s="30">
        <f t="shared" si="232"/>
        <v>-2.3752851578975375E-10</v>
      </c>
      <c r="AH300" s="30">
        <f t="shared" si="233"/>
        <v>-2.3751257728199406E-10</v>
      </c>
      <c r="AI300" s="30">
        <f t="shared" si="234"/>
        <v>-2.3751257730888943E-10</v>
      </c>
      <c r="AJ300" s="30">
        <f t="shared" si="235"/>
        <v>-2.3751257730888922E-10</v>
      </c>
      <c r="AL300" s="36"/>
      <c r="AM300" s="36"/>
      <c r="AN300" s="36"/>
      <c r="AT300" s="36"/>
      <c r="AU300" s="36"/>
      <c r="AV300" s="36"/>
      <c r="BB300" s="36"/>
      <c r="BC300" s="36"/>
      <c r="BD300" s="36"/>
      <c r="BJ300" s="36">
        <v>3.8199999999999996E-9</v>
      </c>
      <c r="BK300" s="36">
        <v>4.24995364794</v>
      </c>
      <c r="BL300" s="36">
        <v>387.24131496080003</v>
      </c>
      <c r="BM300" s="30">
        <f t="shared" si="236"/>
        <v>-1.9379544151294056E-9</v>
      </c>
      <c r="BN300" s="30">
        <f t="shared" si="237"/>
        <v>-1.9377636595721713E-9</v>
      </c>
      <c r="BO300" s="30">
        <f t="shared" si="238"/>
        <v>-1.9377636598940645E-9</v>
      </c>
      <c r="BP300" s="30">
        <f t="shared" si="239"/>
        <v>-1.9377636598940645E-9</v>
      </c>
      <c r="BR300" s="36"/>
      <c r="BS300" s="36"/>
      <c r="BT300" s="36"/>
      <c r="BZ300" s="36"/>
      <c r="CA300" s="36"/>
      <c r="CB300" s="36"/>
      <c r="CH300" s="36"/>
      <c r="CI300" s="36"/>
      <c r="CJ300" s="36"/>
      <c r="CP300" s="36"/>
      <c r="CQ300" s="36"/>
      <c r="CR300" s="36"/>
      <c r="CX300" s="36"/>
      <c r="CY300" s="36"/>
      <c r="CZ300" s="36"/>
      <c r="DF300" s="36">
        <v>2.0025000000000001E-7</v>
      </c>
      <c r="DG300" s="36">
        <v>2.9061858255300002</v>
      </c>
      <c r="DH300" s="36">
        <v>120.358249606</v>
      </c>
      <c r="DI300" s="30">
        <f t="shared" si="240"/>
        <v>-1.2404682658146607E-7</v>
      </c>
      <c r="DJ300" s="30">
        <f t="shared" si="241"/>
        <v>-1.2404399534754689E-7</v>
      </c>
      <c r="DK300" s="30">
        <f t="shared" si="242"/>
        <v>-1.2404399535232444E-7</v>
      </c>
      <c r="DL300" s="30">
        <f t="shared" si="243"/>
        <v>-1.2404399535232444E-7</v>
      </c>
      <c r="DN300" s="36">
        <v>4.0359999999999999E-8</v>
      </c>
      <c r="DO300" s="36">
        <v>1.15473702593</v>
      </c>
      <c r="DP300" s="36">
        <v>3053.7123753465999</v>
      </c>
      <c r="DQ300" s="30">
        <f t="shared" si="244"/>
        <v>-4.0264431189382999E-8</v>
      </c>
      <c r="DR300" s="30">
        <f t="shared" si="245"/>
        <v>-4.026315857923317E-8</v>
      </c>
      <c r="DS300" s="30">
        <f t="shared" si="246"/>
        <v>-4.0263158581387717E-8</v>
      </c>
      <c r="DT300" s="30">
        <f t="shared" si="247"/>
        <v>-4.0263158581387704E-8</v>
      </c>
      <c r="DV300" s="36">
        <v>9.6299999999999992E-9</v>
      </c>
      <c r="DW300" s="36">
        <v>4.9606545405400002</v>
      </c>
      <c r="DX300" s="36">
        <v>699.70103135429997</v>
      </c>
      <c r="DY300" s="30">
        <f t="shared" si="248"/>
        <v>4.5294524960522101E-9</v>
      </c>
      <c r="DZ300" s="30">
        <f t="shared" si="249"/>
        <v>4.5303422521018715E-9</v>
      </c>
      <c r="EA300" s="30">
        <f t="shared" si="250"/>
        <v>4.5303422506005031E-9</v>
      </c>
      <c r="EB300" s="30">
        <f t="shared" si="251"/>
        <v>4.5303422506005073E-9</v>
      </c>
      <c r="ED300" s="36"/>
      <c r="EE300" s="36"/>
      <c r="EF300" s="36"/>
      <c r="EL300" s="36"/>
      <c r="EM300" s="36"/>
      <c r="EN300" s="36"/>
      <c r="ET300" s="36"/>
      <c r="EU300" s="36"/>
      <c r="EV300" s="36"/>
    </row>
    <row r="301" spans="14:152" s="30" customFormat="1" ht="12.75">
      <c r="N301" s="36">
        <v>6.0559999999999994E-8</v>
      </c>
      <c r="O301" s="36">
        <v>3.3343101054300002</v>
      </c>
      <c r="P301" s="36">
        <v>182.279606801</v>
      </c>
      <c r="Q301" s="30">
        <f t="shared" si="224"/>
        <v>-4.1406214816636153E-8</v>
      </c>
      <c r="R301" s="30">
        <f t="shared" si="225"/>
        <v>-4.1405009397691179E-8</v>
      </c>
      <c r="S301" s="30">
        <f t="shared" si="226"/>
        <v>-4.1405009399725282E-8</v>
      </c>
      <c r="T301" s="30">
        <f t="shared" si="227"/>
        <v>-4.1405009399725282E-8</v>
      </c>
      <c r="V301" s="36">
        <v>9.1199999999999999E-9</v>
      </c>
      <c r="W301" s="36">
        <v>0.99592540858</v>
      </c>
      <c r="X301" s="36">
        <v>491.81856188770001</v>
      </c>
      <c r="Y301" s="30">
        <f t="shared" si="228"/>
        <v>-1.4548023431494991E-9</v>
      </c>
      <c r="Z301" s="30">
        <f t="shared" si="229"/>
        <v>-1.4554649242847292E-9</v>
      </c>
      <c r="AA301" s="30">
        <f t="shared" si="230"/>
        <v>-1.4554649231666687E-9</v>
      </c>
      <c r="AB301" s="30">
        <f t="shared" si="231"/>
        <v>-1.4554649231666726E-9</v>
      </c>
      <c r="AD301" s="36">
        <v>9.0999999999999996E-10</v>
      </c>
      <c r="AE301" s="36">
        <v>1.75367948574</v>
      </c>
      <c r="AF301" s="36">
        <v>213.8203602998</v>
      </c>
      <c r="AG301" s="30">
        <f t="shared" si="232"/>
        <v>7.6704346516419535E-10</v>
      </c>
      <c r="AH301" s="30">
        <f t="shared" si="233"/>
        <v>7.6705913091680138E-10</v>
      </c>
      <c r="AI301" s="30">
        <f t="shared" si="234"/>
        <v>7.6705913089036707E-10</v>
      </c>
      <c r="AJ301" s="30">
        <f t="shared" si="235"/>
        <v>7.6705913089036707E-10</v>
      </c>
      <c r="AL301" s="36"/>
      <c r="AM301" s="36"/>
      <c r="AN301" s="36"/>
      <c r="AT301" s="36"/>
      <c r="AU301" s="36"/>
      <c r="AV301" s="36"/>
      <c r="BB301" s="36"/>
      <c r="BC301" s="36"/>
      <c r="BD301" s="36"/>
      <c r="BJ301" s="36">
        <v>4.1599999999999997E-9</v>
      </c>
      <c r="BK301" s="36">
        <v>3.8198694625599998</v>
      </c>
      <c r="BL301" s="36">
        <v>429.51895218279998</v>
      </c>
      <c r="BM301" s="30">
        <f t="shared" si="236"/>
        <v>5.4928362767189699E-10</v>
      </c>
      <c r="BN301" s="30">
        <f t="shared" si="237"/>
        <v>5.495486567396501E-10</v>
      </c>
      <c r="BO301" s="30">
        <f t="shared" si="238"/>
        <v>5.4954865629243118E-10</v>
      </c>
      <c r="BP301" s="30">
        <f t="shared" si="239"/>
        <v>5.4954865629243118E-10</v>
      </c>
      <c r="BR301" s="36"/>
      <c r="BS301" s="36"/>
      <c r="BT301" s="36"/>
      <c r="BZ301" s="36"/>
      <c r="CA301" s="36"/>
      <c r="CB301" s="36"/>
      <c r="CH301" s="36"/>
      <c r="CI301" s="36"/>
      <c r="CJ301" s="36"/>
      <c r="CP301" s="36"/>
      <c r="CQ301" s="36"/>
      <c r="CR301" s="36"/>
      <c r="CX301" s="36"/>
      <c r="CY301" s="36"/>
      <c r="CZ301" s="36"/>
      <c r="DF301" s="36">
        <v>1.9882E-7</v>
      </c>
      <c r="DG301" s="36">
        <v>5.5920369600799997</v>
      </c>
      <c r="DH301" s="36">
        <v>4.1927856940000003</v>
      </c>
      <c r="DI301" s="30">
        <f t="shared" si="240"/>
        <v>1.502064003118718E-7</v>
      </c>
      <c r="DJ301" s="30">
        <f t="shared" si="241"/>
        <v>1.5020631858784145E-7</v>
      </c>
      <c r="DK301" s="30">
        <f t="shared" si="242"/>
        <v>1.5020631858797936E-7</v>
      </c>
      <c r="DL301" s="30">
        <f t="shared" si="243"/>
        <v>1.5020631858797936E-7</v>
      </c>
      <c r="DN301" s="36">
        <v>3.6720000000000001E-8</v>
      </c>
      <c r="DO301" s="36">
        <v>4.52661018437</v>
      </c>
      <c r="DP301" s="36">
        <v>488.84961647109998</v>
      </c>
      <c r="DQ301" s="30">
        <f t="shared" si="244"/>
        <v>-8.9191885150955325E-9</v>
      </c>
      <c r="DR301" s="30">
        <f t="shared" si="245"/>
        <v>-8.9165828663245466E-9</v>
      </c>
      <c r="DS301" s="30">
        <f t="shared" si="246"/>
        <v>-8.9165828707214682E-9</v>
      </c>
      <c r="DT301" s="30">
        <f t="shared" si="247"/>
        <v>-8.9165828707214516E-9</v>
      </c>
      <c r="DV301" s="36">
        <v>1.062E-8</v>
      </c>
      <c r="DW301" s="36">
        <v>5.1332385807699996</v>
      </c>
      <c r="DX301" s="36">
        <v>2751.5475996916002</v>
      </c>
      <c r="DY301" s="30">
        <f t="shared" si="248"/>
        <v>-8.1353355653597613E-9</v>
      </c>
      <c r="DZ301" s="30">
        <f t="shared" si="249"/>
        <v>-8.1325241904123725E-9</v>
      </c>
      <c r="EA301" s="30">
        <f t="shared" si="250"/>
        <v>-8.1325241951575669E-9</v>
      </c>
      <c r="EB301" s="30">
        <f t="shared" si="251"/>
        <v>-8.1325241951575437E-9</v>
      </c>
      <c r="ED301" s="36"/>
      <c r="EE301" s="36"/>
      <c r="EF301" s="36"/>
      <c r="EL301" s="36"/>
      <c r="EM301" s="36"/>
      <c r="EN301" s="36"/>
      <c r="ET301" s="36"/>
      <c r="EU301" s="36"/>
      <c r="EV301" s="36"/>
    </row>
    <row r="302" spans="14:152" s="30" customFormat="1" ht="12.75">
      <c r="N302" s="36">
        <v>6.1949999999999996E-8</v>
      </c>
      <c r="O302" s="36">
        <v>5.0190087171400002</v>
      </c>
      <c r="P302" s="36">
        <v>273.10284047829998</v>
      </c>
      <c r="Q302" s="30">
        <f t="shared" si="224"/>
        <v>-5.7909173370307907E-8</v>
      </c>
      <c r="R302" s="30">
        <f t="shared" si="225"/>
        <v>-5.7910072686761493E-8</v>
      </c>
      <c r="S302" s="30">
        <f t="shared" si="226"/>
        <v>-5.791007268524402E-8</v>
      </c>
      <c r="T302" s="30">
        <f t="shared" si="227"/>
        <v>-5.7910072685244033E-8</v>
      </c>
      <c r="V302" s="36">
        <v>8.7999999999999994E-9</v>
      </c>
      <c r="W302" s="36">
        <v>3.6734944937599998</v>
      </c>
      <c r="X302" s="36">
        <v>25.2727942655</v>
      </c>
      <c r="Y302" s="30">
        <f t="shared" si="228"/>
        <v>-8.1332484065214627E-9</v>
      </c>
      <c r="Z302" s="30">
        <f t="shared" si="229"/>
        <v>-8.133261113502168E-9</v>
      </c>
      <c r="AA302" s="30">
        <f t="shared" si="230"/>
        <v>-8.1332611134807258E-9</v>
      </c>
      <c r="AB302" s="30">
        <f t="shared" si="231"/>
        <v>-8.1332611134807258E-9</v>
      </c>
      <c r="AD302" s="36">
        <v>8.7999999999999996E-10</v>
      </c>
      <c r="AE302" s="36">
        <v>5.2612194710800004</v>
      </c>
      <c r="AF302" s="36">
        <v>395.57870223899999</v>
      </c>
      <c r="AG302" s="30">
        <f t="shared" si="232"/>
        <v>-8.7761190440710262E-10</v>
      </c>
      <c r="AH302" s="30">
        <f t="shared" si="233"/>
        <v>-8.7760806792430742E-10</v>
      </c>
      <c r="AI302" s="30">
        <f t="shared" si="234"/>
        <v>-8.7760806793078393E-10</v>
      </c>
      <c r="AJ302" s="30">
        <f t="shared" si="235"/>
        <v>-8.7760806793078383E-10</v>
      </c>
      <c r="AL302" s="36"/>
      <c r="AM302" s="36"/>
      <c r="AN302" s="36"/>
      <c r="AT302" s="36"/>
      <c r="AU302" s="36"/>
      <c r="AV302" s="36"/>
      <c r="BB302" s="36"/>
      <c r="BC302" s="36"/>
      <c r="BD302" s="36"/>
      <c r="BJ302" s="36">
        <v>4.9099999999999998E-9</v>
      </c>
      <c r="BK302" s="36">
        <v>4.1862311708200002</v>
      </c>
      <c r="BL302" s="36">
        <v>219.89137757699999</v>
      </c>
      <c r="BM302" s="30">
        <f t="shared" si="236"/>
        <v>-4.8353784820198032E-9</v>
      </c>
      <c r="BN302" s="30">
        <f t="shared" si="237"/>
        <v>-4.8353504199932011E-9</v>
      </c>
      <c r="BO302" s="30">
        <f t="shared" si="238"/>
        <v>-4.8353504200405588E-9</v>
      </c>
      <c r="BP302" s="30">
        <f t="shared" si="239"/>
        <v>-4.8353504200405588E-9</v>
      </c>
      <c r="BR302" s="36"/>
      <c r="BS302" s="36"/>
      <c r="BT302" s="36"/>
      <c r="BZ302" s="36"/>
      <c r="CA302" s="36"/>
      <c r="CB302" s="36"/>
      <c r="CH302" s="36"/>
      <c r="CI302" s="36"/>
      <c r="CJ302" s="36"/>
      <c r="CP302" s="36"/>
      <c r="CQ302" s="36"/>
      <c r="CR302" s="36"/>
      <c r="CX302" s="36"/>
      <c r="CY302" s="36"/>
      <c r="CZ302" s="36"/>
      <c r="DF302" s="36">
        <v>1.9453999999999999E-7</v>
      </c>
      <c r="DG302" s="36">
        <v>0.10623632006</v>
      </c>
      <c r="DH302" s="36">
        <v>218.7157214094</v>
      </c>
      <c r="DI302" s="30">
        <f t="shared" si="240"/>
        <v>8.7122670409603957E-8</v>
      </c>
      <c r="DJ302" s="30">
        <f t="shared" si="241"/>
        <v>8.7116977630812879E-8</v>
      </c>
      <c r="DK302" s="30">
        <f t="shared" si="242"/>
        <v>8.7116977640419186E-8</v>
      </c>
      <c r="DL302" s="30">
        <f t="shared" si="243"/>
        <v>8.7116977640419146E-8</v>
      </c>
      <c r="DN302" s="36">
        <v>3.662E-8</v>
      </c>
      <c r="DO302" s="36">
        <v>2.8724374578299998</v>
      </c>
      <c r="DP302" s="36">
        <v>411.62033734900001</v>
      </c>
      <c r="DQ302" s="30">
        <f t="shared" si="244"/>
        <v>3.0425411405082236E-8</v>
      </c>
      <c r="DR302" s="30">
        <f t="shared" si="245"/>
        <v>3.042666658662725E-8</v>
      </c>
      <c r="DS302" s="30">
        <f t="shared" si="246"/>
        <v>3.0426666584509304E-8</v>
      </c>
      <c r="DT302" s="30">
        <f t="shared" si="247"/>
        <v>3.0426666584509304E-8</v>
      </c>
      <c r="DV302" s="36">
        <v>8.6499999999999997E-9</v>
      </c>
      <c r="DW302" s="36">
        <v>6.1282111213299997</v>
      </c>
      <c r="DX302" s="36">
        <v>245.54242435239999</v>
      </c>
      <c r="DY302" s="30">
        <f t="shared" si="248"/>
        <v>4.7027824744238786E-10</v>
      </c>
      <c r="DZ302" s="30">
        <f t="shared" si="249"/>
        <v>4.6996089692647382E-10</v>
      </c>
      <c r="EA302" s="30">
        <f t="shared" si="250"/>
        <v>4.6996089746198331E-10</v>
      </c>
      <c r="EB302" s="30">
        <f t="shared" si="251"/>
        <v>4.6996089746198331E-10</v>
      </c>
      <c r="ED302" s="36"/>
      <c r="EE302" s="36"/>
      <c r="EF302" s="36"/>
      <c r="EL302" s="36"/>
      <c r="EM302" s="36"/>
      <c r="EN302" s="36"/>
      <c r="ET302" s="36"/>
      <c r="EU302" s="36"/>
      <c r="EV302" s="36"/>
    </row>
    <row r="303" spans="14:152" s="30" customFormat="1" ht="12.75">
      <c r="N303" s="36">
        <v>6.3160000000000004E-8</v>
      </c>
      <c r="O303" s="36">
        <v>5.4905316019099999</v>
      </c>
      <c r="P303" s="36">
        <v>206.706813299</v>
      </c>
      <c r="Q303" s="30">
        <f t="shared" si="224"/>
        <v>-2.2719361500325784E-8</v>
      </c>
      <c r="R303" s="30">
        <f t="shared" si="225"/>
        <v>-2.2721184323465396E-8</v>
      </c>
      <c r="S303" s="30">
        <f t="shared" si="226"/>
        <v>-2.2721184320389482E-8</v>
      </c>
      <c r="T303" s="30">
        <f t="shared" si="227"/>
        <v>-2.2721184320389535E-8</v>
      </c>
      <c r="V303" s="36">
        <v>1.2029999999999999E-8</v>
      </c>
      <c r="W303" s="36">
        <v>1.3974926741</v>
      </c>
      <c r="X303" s="36">
        <v>337.73251065900001</v>
      </c>
      <c r="Y303" s="30">
        <f t="shared" si="228"/>
        <v>1.0697696881245195E-8</v>
      </c>
      <c r="Z303" s="30">
        <f t="shared" si="229"/>
        <v>1.0697418773961055E-8</v>
      </c>
      <c r="AA303" s="30">
        <f t="shared" si="230"/>
        <v>1.0697418774430368E-8</v>
      </c>
      <c r="AB303" s="30">
        <f t="shared" si="231"/>
        <v>1.0697418774430368E-8</v>
      </c>
      <c r="AD303" s="36">
        <v>9.5999999999999999E-10</v>
      </c>
      <c r="AE303" s="36">
        <v>3.98832609364</v>
      </c>
      <c r="AF303" s="36">
        <v>289.56516671359998</v>
      </c>
      <c r="AG303" s="30">
        <f t="shared" si="232"/>
        <v>-6.9664775275550083E-10</v>
      </c>
      <c r="AH303" s="30">
        <f t="shared" si="233"/>
        <v>-6.9661913215325853E-10</v>
      </c>
      <c r="AI303" s="30">
        <f t="shared" si="234"/>
        <v>-6.9661913220155544E-10</v>
      </c>
      <c r="AJ303" s="30">
        <f t="shared" si="235"/>
        <v>-6.9661913220155513E-10</v>
      </c>
      <c r="AL303" s="36"/>
      <c r="AM303" s="36"/>
      <c r="AN303" s="36"/>
      <c r="AT303" s="36"/>
      <c r="AU303" s="36"/>
      <c r="AV303" s="36"/>
      <c r="BB303" s="36"/>
      <c r="BC303" s="36"/>
      <c r="BD303" s="36"/>
      <c r="BJ303" s="36">
        <v>3.5199999999999998E-9</v>
      </c>
      <c r="BK303" s="36">
        <v>1.6561054522100001</v>
      </c>
      <c r="BL303" s="36">
        <v>963.4027029714</v>
      </c>
      <c r="BM303" s="30">
        <f t="shared" si="236"/>
        <v>-3.011946990172505E-9</v>
      </c>
      <c r="BN303" s="30">
        <f t="shared" si="237"/>
        <v>-3.0116843420027796E-9</v>
      </c>
      <c r="BO303" s="30">
        <f t="shared" si="238"/>
        <v>-3.0116843424460367E-9</v>
      </c>
      <c r="BP303" s="30">
        <f t="shared" si="239"/>
        <v>-3.0116843424460351E-9</v>
      </c>
      <c r="BR303" s="36"/>
      <c r="BS303" s="36"/>
      <c r="BT303" s="36"/>
      <c r="BZ303" s="36"/>
      <c r="CA303" s="36"/>
      <c r="CB303" s="36"/>
      <c r="CH303" s="36"/>
      <c r="CI303" s="36"/>
      <c r="CJ303" s="36"/>
      <c r="CP303" s="36"/>
      <c r="CQ303" s="36"/>
      <c r="CR303" s="36"/>
      <c r="CX303" s="36"/>
      <c r="CY303" s="36"/>
      <c r="CZ303" s="36"/>
      <c r="DF303" s="36">
        <v>2.5617E-7</v>
      </c>
      <c r="DG303" s="36">
        <v>2.0993146015800002</v>
      </c>
      <c r="DH303" s="36">
        <v>248.7238180901</v>
      </c>
      <c r="DI303" s="30">
        <f t="shared" si="240"/>
        <v>1.9254830575892509E-7</v>
      </c>
      <c r="DJ303" s="30">
        <f t="shared" si="241"/>
        <v>1.9255459410738742E-7</v>
      </c>
      <c r="DK303" s="30">
        <f t="shared" si="242"/>
        <v>1.925545940967764E-7</v>
      </c>
      <c r="DL303" s="30">
        <f t="shared" si="243"/>
        <v>1.9255459409677643E-7</v>
      </c>
      <c r="DN303" s="36">
        <v>3.6529999999999997E-8</v>
      </c>
      <c r="DO303" s="36">
        <v>3.06205147988</v>
      </c>
      <c r="DP303" s="36">
        <v>409.92341631959999</v>
      </c>
      <c r="DQ303" s="30">
        <f t="shared" si="244"/>
        <v>2.5732189997379607E-8</v>
      </c>
      <c r="DR303" s="30">
        <f t="shared" si="245"/>
        <v>2.5733780405082519E-8</v>
      </c>
      <c r="DS303" s="30">
        <f t="shared" si="246"/>
        <v>2.5733780402398887E-8</v>
      </c>
      <c r="DT303" s="30">
        <f t="shared" si="247"/>
        <v>2.5733780402398897E-8</v>
      </c>
      <c r="DV303" s="36">
        <v>1.0999999999999999E-8</v>
      </c>
      <c r="DW303" s="36">
        <v>2.1843574440700002</v>
      </c>
      <c r="DX303" s="36">
        <v>1699.2792165031999</v>
      </c>
      <c r="DY303" s="30">
        <f t="shared" si="248"/>
        <v>6.3605646688199439E-9</v>
      </c>
      <c r="DZ303" s="30">
        <f t="shared" si="249"/>
        <v>6.3582824499942656E-9</v>
      </c>
      <c r="EA303" s="30">
        <f t="shared" si="250"/>
        <v>6.3582824538457195E-9</v>
      </c>
      <c r="EB303" s="30">
        <f t="shared" si="251"/>
        <v>6.3582824538457029E-9</v>
      </c>
      <c r="ED303" s="36"/>
      <c r="EE303" s="36"/>
      <c r="EF303" s="36"/>
      <c r="EL303" s="36"/>
      <c r="EM303" s="36"/>
      <c r="EN303" s="36"/>
      <c r="ET303" s="36"/>
      <c r="EU303" s="36"/>
      <c r="EV303" s="36"/>
    </row>
    <row r="304" spans="14:152" s="30" customFormat="1" ht="12.75">
      <c r="N304" s="36">
        <v>5.5290000000000001E-8</v>
      </c>
      <c r="O304" s="36">
        <v>3.3149893871699998</v>
      </c>
      <c r="P304" s="36">
        <v>1905.4647649404001</v>
      </c>
      <c r="Q304" s="30">
        <f t="shared" si="224"/>
        <v>3.1400569151410834E-8</v>
      </c>
      <c r="R304" s="30">
        <f t="shared" si="225"/>
        <v>3.1387592238513908E-8</v>
      </c>
      <c r="S304" s="30">
        <f t="shared" si="226"/>
        <v>3.1387592260413853E-8</v>
      </c>
      <c r="T304" s="30">
        <f t="shared" si="227"/>
        <v>3.1387592260413773E-8</v>
      </c>
      <c r="V304" s="36">
        <v>8.6699999999999992E-9</v>
      </c>
      <c r="W304" s="36">
        <v>0.11684071625</v>
      </c>
      <c r="X304" s="36">
        <v>267.4737661858</v>
      </c>
      <c r="Y304" s="30">
        <f t="shared" si="228"/>
        <v>1.7616100472022993E-9</v>
      </c>
      <c r="Z304" s="30">
        <f t="shared" si="229"/>
        <v>1.7612702764313777E-9</v>
      </c>
      <c r="AA304" s="30">
        <f t="shared" si="230"/>
        <v>1.7612702770047222E-9</v>
      </c>
      <c r="AB304" s="30">
        <f t="shared" si="231"/>
        <v>1.7612702770047203E-9</v>
      </c>
      <c r="AD304" s="36">
        <v>9.0999999999999996E-10</v>
      </c>
      <c r="AE304" s="36">
        <v>0.35318362186000002</v>
      </c>
      <c r="AF304" s="36">
        <v>312.4597163935</v>
      </c>
      <c r="AG304" s="30">
        <f t="shared" si="232"/>
        <v>1.7322349511108434E-10</v>
      </c>
      <c r="AH304" s="30">
        <f t="shared" si="233"/>
        <v>1.731817253637869E-10</v>
      </c>
      <c r="AI304" s="30">
        <f t="shared" si="234"/>
        <v>1.7318172543427134E-10</v>
      </c>
      <c r="AJ304" s="30">
        <f t="shared" si="235"/>
        <v>1.7318172543427114E-10</v>
      </c>
      <c r="AL304" s="36"/>
      <c r="AM304" s="36"/>
      <c r="AN304" s="36"/>
      <c r="AT304" s="36"/>
      <c r="AU304" s="36"/>
      <c r="AV304" s="36"/>
      <c r="BB304" s="36"/>
      <c r="BC304" s="36"/>
      <c r="BD304" s="36"/>
      <c r="BJ304" s="36">
        <v>3.53E-9</v>
      </c>
      <c r="BK304" s="36">
        <v>5.5020900346000001</v>
      </c>
      <c r="BL304" s="36">
        <v>305.34616939270001</v>
      </c>
      <c r="BM304" s="30">
        <f t="shared" si="236"/>
        <v>-2.7723986153514825E-9</v>
      </c>
      <c r="BN304" s="30">
        <f t="shared" si="237"/>
        <v>-2.772498452490396E-9</v>
      </c>
      <c r="BO304" s="30">
        <f t="shared" si="238"/>
        <v>-2.7724984523219316E-9</v>
      </c>
      <c r="BP304" s="30">
        <f t="shared" si="239"/>
        <v>-2.7724984523219316E-9</v>
      </c>
      <c r="BR304" s="36"/>
      <c r="BS304" s="36"/>
      <c r="BT304" s="36"/>
      <c r="BZ304" s="36"/>
      <c r="CA304" s="36"/>
      <c r="CB304" s="36"/>
      <c r="CH304" s="36"/>
      <c r="CI304" s="36"/>
      <c r="CJ304" s="36"/>
      <c r="CP304" s="36"/>
      <c r="CQ304" s="36"/>
      <c r="CR304" s="36"/>
      <c r="CX304" s="36"/>
      <c r="CY304" s="36"/>
      <c r="CZ304" s="36"/>
      <c r="DF304" s="36">
        <v>1.9803999999999999E-7</v>
      </c>
      <c r="DG304" s="36">
        <v>2.5218012434300001</v>
      </c>
      <c r="DH304" s="36">
        <v>1485.9801210651999</v>
      </c>
      <c r="DI304" s="30">
        <f t="shared" si="240"/>
        <v>1.6717093702558367E-7</v>
      </c>
      <c r="DJ304" s="30">
        <f t="shared" si="241"/>
        <v>1.6719454232451785E-7</v>
      </c>
      <c r="DK304" s="30">
        <f t="shared" si="242"/>
        <v>1.6719454228469216E-7</v>
      </c>
      <c r="DL304" s="30">
        <f t="shared" si="243"/>
        <v>1.6719454228469234E-7</v>
      </c>
      <c r="DN304" s="36">
        <v>3.9080000000000003E-8</v>
      </c>
      <c r="DO304" s="36">
        <v>3.4594715810599999</v>
      </c>
      <c r="DP304" s="36">
        <v>220.46082654860001</v>
      </c>
      <c r="DQ304" s="30">
        <f t="shared" si="244"/>
        <v>-2.4155062502474592E-8</v>
      </c>
      <c r="DR304" s="30">
        <f t="shared" si="245"/>
        <v>-2.4154049031708892E-8</v>
      </c>
      <c r="DS304" s="30">
        <f t="shared" si="246"/>
        <v>-2.4154049033419084E-8</v>
      </c>
      <c r="DT304" s="30">
        <f t="shared" si="247"/>
        <v>-2.4154049033419068E-8</v>
      </c>
      <c r="DV304" s="36">
        <v>8.2200000000000002E-9</v>
      </c>
      <c r="DW304" s="36">
        <v>5.5508353458100004</v>
      </c>
      <c r="DX304" s="36">
        <v>739.05790726949999</v>
      </c>
      <c r="DY304" s="30">
        <f t="shared" si="248"/>
        <v>9.6543716855921695E-10</v>
      </c>
      <c r="DZ304" s="30">
        <f t="shared" si="249"/>
        <v>9.663399239508715E-10</v>
      </c>
      <c r="EA304" s="30">
        <f t="shared" si="250"/>
        <v>9.6633992242753899E-10</v>
      </c>
      <c r="EB304" s="30">
        <f t="shared" si="251"/>
        <v>9.6633992242753899E-10</v>
      </c>
      <c r="ED304" s="36"/>
      <c r="EE304" s="36"/>
      <c r="EF304" s="36"/>
      <c r="EL304" s="36"/>
      <c r="EM304" s="36"/>
      <c r="EN304" s="36"/>
      <c r="ET304" s="36"/>
      <c r="EU304" s="36"/>
      <c r="EV304" s="36"/>
    </row>
    <row r="305" spans="14:152" s="30" customFormat="1" ht="12.75">
      <c r="N305" s="36">
        <v>5.1020000000000003E-8</v>
      </c>
      <c r="O305" s="36">
        <v>3.9817145361000001</v>
      </c>
      <c r="P305" s="36">
        <v>254.9435932136</v>
      </c>
      <c r="Q305" s="30">
        <f t="shared" si="224"/>
        <v>-4.285905947696086E-8</v>
      </c>
      <c r="R305" s="30">
        <f t="shared" si="225"/>
        <v>-4.2858003510010188E-8</v>
      </c>
      <c r="S305" s="30">
        <f t="shared" si="226"/>
        <v>-4.2858003511792126E-8</v>
      </c>
      <c r="T305" s="30">
        <f t="shared" si="227"/>
        <v>-4.2858003511792126E-8</v>
      </c>
      <c r="V305" s="36">
        <v>8.7899999999999996E-9</v>
      </c>
      <c r="W305" s="36">
        <v>6.1222268285199997</v>
      </c>
      <c r="X305" s="36">
        <v>867.42347575359997</v>
      </c>
      <c r="Y305" s="30">
        <f t="shared" si="228"/>
        <v>2.2432736784428347E-9</v>
      </c>
      <c r="Z305" s="30">
        <f t="shared" si="229"/>
        <v>2.2443768090758843E-9</v>
      </c>
      <c r="AA305" s="30">
        <f t="shared" si="230"/>
        <v>2.2443768072144413E-9</v>
      </c>
      <c r="AB305" s="30">
        <f t="shared" si="231"/>
        <v>2.2443768072144483E-9</v>
      </c>
      <c r="AD305" s="36">
        <v>1.1200000000000001E-9</v>
      </c>
      <c r="AE305" s="36">
        <v>1.1438759092299999</v>
      </c>
      <c r="AF305" s="36">
        <v>1802.3719907218001</v>
      </c>
      <c r="AG305" s="30">
        <f t="shared" si="232"/>
        <v>-9.3973039598604253E-10</v>
      </c>
      <c r="AH305" s="30">
        <f t="shared" si="233"/>
        <v>-9.3989470427148872E-10</v>
      </c>
      <c r="AI305" s="30">
        <f t="shared" si="234"/>
        <v>-9.398947039942854E-10</v>
      </c>
      <c r="AJ305" s="30">
        <f t="shared" si="235"/>
        <v>-9.3989470399428643E-10</v>
      </c>
      <c r="AL305" s="36"/>
      <c r="AM305" s="36"/>
      <c r="AN305" s="36"/>
      <c r="AT305" s="36"/>
      <c r="AU305" s="36"/>
      <c r="AV305" s="36"/>
      <c r="BB305" s="36"/>
      <c r="BC305" s="36"/>
      <c r="BD305" s="36"/>
      <c r="BJ305" s="36">
        <v>4.3100000000000002E-9</v>
      </c>
      <c r="BK305" s="36">
        <v>4.3938050396300001</v>
      </c>
      <c r="BL305" s="36">
        <v>353.30106501699998</v>
      </c>
      <c r="BM305" s="30">
        <f t="shared" si="236"/>
        <v>-3.2778176509098394E-9</v>
      </c>
      <c r="BN305" s="30">
        <f t="shared" si="237"/>
        <v>-3.2776696944354268E-9</v>
      </c>
      <c r="BO305" s="30">
        <f t="shared" si="238"/>
        <v>-3.277669694685103E-9</v>
      </c>
      <c r="BP305" s="30">
        <f t="shared" si="239"/>
        <v>-3.2776696946851018E-9</v>
      </c>
      <c r="BR305" s="36"/>
      <c r="BS305" s="36"/>
      <c r="BT305" s="36"/>
      <c r="BZ305" s="36"/>
      <c r="CA305" s="36"/>
      <c r="CB305" s="36"/>
      <c r="CH305" s="36"/>
      <c r="CI305" s="36"/>
      <c r="CJ305" s="36"/>
      <c r="CP305" s="36"/>
      <c r="CQ305" s="36"/>
      <c r="CR305" s="36"/>
      <c r="CX305" s="36"/>
      <c r="CY305" s="36"/>
      <c r="CZ305" s="36"/>
      <c r="DF305" s="36">
        <v>1.8516E-7</v>
      </c>
      <c r="DG305" s="36">
        <v>2.54810951896</v>
      </c>
      <c r="DH305" s="36">
        <v>213.51154375909999</v>
      </c>
      <c r="DI305" s="30">
        <f t="shared" si="240"/>
        <v>3.7967484669496702E-8</v>
      </c>
      <c r="DJ305" s="30">
        <f t="shared" si="241"/>
        <v>3.797327466505752E-8</v>
      </c>
      <c r="DK305" s="30">
        <f t="shared" si="242"/>
        <v>3.797327465528728E-8</v>
      </c>
      <c r="DL305" s="30">
        <f t="shared" si="243"/>
        <v>3.797327465528732E-8</v>
      </c>
      <c r="DN305" s="36">
        <v>4.9889999999999999E-8</v>
      </c>
      <c r="DO305" s="36">
        <v>3.36376245705</v>
      </c>
      <c r="DP305" s="36">
        <v>824.74219374879999</v>
      </c>
      <c r="DQ305" s="30">
        <f t="shared" si="244"/>
        <v>1.7655035122019817E-8</v>
      </c>
      <c r="DR305" s="30">
        <f t="shared" si="245"/>
        <v>1.7649276380391052E-8</v>
      </c>
      <c r="DS305" s="30">
        <f t="shared" si="246"/>
        <v>1.7649276390108813E-8</v>
      </c>
      <c r="DT305" s="30">
        <f t="shared" si="247"/>
        <v>1.7649276390108773E-8</v>
      </c>
      <c r="DV305" s="36">
        <v>9.2599999999999999E-9</v>
      </c>
      <c r="DW305" s="36">
        <v>2.0115827614400001</v>
      </c>
      <c r="DX305" s="36">
        <v>417.03696332039999</v>
      </c>
      <c r="DY305" s="30">
        <f t="shared" si="248"/>
        <v>8.8444731406514139E-9</v>
      </c>
      <c r="DZ305" s="30">
        <f t="shared" si="249"/>
        <v>8.8443019619745039E-9</v>
      </c>
      <c r="EA305" s="30">
        <f t="shared" si="250"/>
        <v>8.8443019622633868E-9</v>
      </c>
      <c r="EB305" s="30">
        <f t="shared" si="251"/>
        <v>8.8443019622633868E-9</v>
      </c>
      <c r="ED305" s="36"/>
      <c r="EE305" s="36"/>
      <c r="EF305" s="36"/>
      <c r="EL305" s="36"/>
      <c r="EM305" s="36"/>
      <c r="EN305" s="36"/>
      <c r="ET305" s="36"/>
      <c r="EU305" s="36"/>
      <c r="EV305" s="36"/>
    </row>
    <row r="306" spans="14:152" s="30" customFormat="1" ht="12.75">
      <c r="N306" s="36">
        <v>4.7619999999999999E-8</v>
      </c>
      <c r="O306" s="36">
        <v>2.2446368525499998</v>
      </c>
      <c r="P306" s="36">
        <v>635.96513305090002</v>
      </c>
      <c r="Q306" s="30">
        <f t="shared" si="224"/>
        <v>1.3584099013855912E-8</v>
      </c>
      <c r="R306" s="30">
        <f t="shared" si="225"/>
        <v>1.3579755539504194E-8</v>
      </c>
      <c r="S306" s="30">
        <f t="shared" si="226"/>
        <v>1.3579755546833657E-8</v>
      </c>
      <c r="T306" s="30">
        <f t="shared" si="227"/>
        <v>1.3579755546833637E-8</v>
      </c>
      <c r="V306" s="36">
        <v>1.0800000000000001E-8</v>
      </c>
      <c r="W306" s="36">
        <v>0.15038819284999999</v>
      </c>
      <c r="X306" s="36">
        <v>175.1660598002</v>
      </c>
      <c r="Y306" s="30">
        <f t="shared" si="228"/>
        <v>7.3614102930458254E-9</v>
      </c>
      <c r="Z306" s="30">
        <f t="shared" si="229"/>
        <v>7.3612031553443783E-9</v>
      </c>
      <c r="AA306" s="30">
        <f t="shared" si="230"/>
        <v>7.3612031556939167E-9</v>
      </c>
      <c r="AB306" s="30">
        <f t="shared" si="231"/>
        <v>7.3612031556939142E-9</v>
      </c>
      <c r="AD306" s="36">
        <v>8.1999999999999996E-10</v>
      </c>
      <c r="AE306" s="36">
        <v>3.73605217214</v>
      </c>
      <c r="AF306" s="36">
        <v>207.67002114549999</v>
      </c>
      <c r="AG306" s="30">
        <f t="shared" si="232"/>
        <v>-6.9606055221151425E-10</v>
      </c>
      <c r="AH306" s="30">
        <f t="shared" si="233"/>
        <v>-6.9604708162144575E-10</v>
      </c>
      <c r="AI306" s="30">
        <f t="shared" si="234"/>
        <v>-6.9604708164417709E-10</v>
      </c>
      <c r="AJ306" s="30">
        <f t="shared" si="235"/>
        <v>-6.9604708164417709E-10</v>
      </c>
      <c r="AL306" s="36"/>
      <c r="AM306" s="36"/>
      <c r="AN306" s="36"/>
      <c r="AT306" s="36"/>
      <c r="AU306" s="36"/>
      <c r="AV306" s="36"/>
      <c r="BB306" s="36"/>
      <c r="BC306" s="36"/>
      <c r="BD306" s="36"/>
      <c r="BJ306" s="36">
        <v>3.7499999999999997E-9</v>
      </c>
      <c r="BK306" s="36">
        <v>2.6782813356699999</v>
      </c>
      <c r="BL306" s="36">
        <v>319.5732633943</v>
      </c>
      <c r="BM306" s="30">
        <f t="shared" si="236"/>
        <v>2.3122370119995871E-9</v>
      </c>
      <c r="BN306" s="30">
        <f t="shared" si="237"/>
        <v>2.3123781881500724E-9</v>
      </c>
      <c r="BO306" s="30">
        <f t="shared" si="238"/>
        <v>2.312378187911851E-9</v>
      </c>
      <c r="BP306" s="30">
        <f t="shared" si="239"/>
        <v>2.3123781879118514E-9</v>
      </c>
      <c r="BR306" s="36"/>
      <c r="BS306" s="36"/>
      <c r="BT306" s="36"/>
      <c r="BZ306" s="36"/>
      <c r="CA306" s="36"/>
      <c r="CB306" s="36"/>
      <c r="CH306" s="36"/>
      <c r="CI306" s="36"/>
      <c r="CJ306" s="36"/>
      <c r="CP306" s="36"/>
      <c r="CQ306" s="36"/>
      <c r="CR306" s="36"/>
      <c r="CX306" s="36"/>
      <c r="CY306" s="36"/>
      <c r="CZ306" s="36"/>
      <c r="DF306" s="36">
        <v>1.9831000000000001E-7</v>
      </c>
      <c r="DG306" s="36">
        <v>7.9553208429999994E-2</v>
      </c>
      <c r="DH306" s="36">
        <v>842.15068148809996</v>
      </c>
      <c r="DI306" s="30">
        <f t="shared" si="240"/>
        <v>-2.4247273548344321E-8</v>
      </c>
      <c r="DJ306" s="30">
        <f t="shared" si="241"/>
        <v>-2.4222470452764201E-8</v>
      </c>
      <c r="DK306" s="30">
        <f t="shared" si="242"/>
        <v>-2.4222470494618432E-8</v>
      </c>
      <c r="DL306" s="30">
        <f t="shared" si="243"/>
        <v>-2.4222470494618257E-8</v>
      </c>
      <c r="DN306" s="36">
        <v>3.6769999999999998E-8</v>
      </c>
      <c r="DO306" s="36">
        <v>3.55713278092</v>
      </c>
      <c r="DP306" s="36">
        <v>244.31858407499999</v>
      </c>
      <c r="DQ306" s="30">
        <f t="shared" si="244"/>
        <v>-2.1713159235225412E-8</v>
      </c>
      <c r="DR306" s="30">
        <f t="shared" si="245"/>
        <v>-2.1712074350541101E-8</v>
      </c>
      <c r="DS306" s="30">
        <f t="shared" si="246"/>
        <v>-2.1712074352371814E-8</v>
      </c>
      <c r="DT306" s="30">
        <f t="shared" si="247"/>
        <v>-2.1712074352371801E-8</v>
      </c>
      <c r="DV306" s="36">
        <v>8.1300000000000007E-9</v>
      </c>
      <c r="DW306" s="36">
        <v>5.1840187220500002</v>
      </c>
      <c r="DX306" s="36">
        <v>214.78356814630001</v>
      </c>
      <c r="DY306" s="30">
        <f t="shared" si="248"/>
        <v>-5.3562327152365981E-9</v>
      </c>
      <c r="DZ306" s="30">
        <f t="shared" si="249"/>
        <v>-5.3564292838625414E-9</v>
      </c>
      <c r="EA306" s="30">
        <f t="shared" si="250"/>
        <v>-5.3564292835308461E-9</v>
      </c>
      <c r="EB306" s="30">
        <f t="shared" si="251"/>
        <v>-5.3564292835308485E-9</v>
      </c>
      <c r="ED306" s="36"/>
      <c r="EE306" s="36"/>
      <c r="EF306" s="36"/>
      <c r="EL306" s="36"/>
      <c r="EM306" s="36"/>
      <c r="EN306" s="36"/>
      <c r="ET306" s="36"/>
      <c r="EU306" s="36"/>
      <c r="EV306" s="36"/>
    </row>
    <row r="307" spans="14:152" s="30" customFormat="1" ht="12.75">
      <c r="N307" s="36">
        <v>5.2129999999999998E-8</v>
      </c>
      <c r="O307" s="36">
        <v>0.53609344278000004</v>
      </c>
      <c r="P307" s="36">
        <v>135.54855145409999</v>
      </c>
      <c r="Q307" s="30">
        <f t="shared" si="224"/>
        <v>5.0924597887118307E-8</v>
      </c>
      <c r="R307" s="30">
        <f t="shared" si="225"/>
        <v>5.0924371811571194E-8</v>
      </c>
      <c r="S307" s="30">
        <f t="shared" si="226"/>
        <v>5.0924371811952703E-8</v>
      </c>
      <c r="T307" s="30">
        <f t="shared" si="227"/>
        <v>5.0924371811952703E-8</v>
      </c>
      <c r="V307" s="36">
        <v>9.8799999999999998E-9</v>
      </c>
      <c r="W307" s="36">
        <v>3.12456192471</v>
      </c>
      <c r="X307" s="36">
        <v>214.78356814630001</v>
      </c>
      <c r="Y307" s="30">
        <f t="shared" si="228"/>
        <v>-3.5071077521978797E-9</v>
      </c>
      <c r="Z307" s="30">
        <f t="shared" si="229"/>
        <v>-3.5068108904122402E-9</v>
      </c>
      <c r="AA307" s="30">
        <f t="shared" si="230"/>
        <v>-3.5068108909131808E-9</v>
      </c>
      <c r="AB307" s="30">
        <f t="shared" si="231"/>
        <v>-3.5068108909131787E-9</v>
      </c>
      <c r="AD307" s="36">
        <v>8.1999999999999996E-10</v>
      </c>
      <c r="AE307" s="36">
        <v>6.0628326281199998</v>
      </c>
      <c r="AF307" s="36">
        <v>210.37833413120001</v>
      </c>
      <c r="AG307" s="30">
        <f t="shared" si="232"/>
        <v>1.5001848047711022E-10</v>
      </c>
      <c r="AH307" s="30">
        <f t="shared" si="233"/>
        <v>1.4999310217136741E-10</v>
      </c>
      <c r="AI307" s="30">
        <f t="shared" si="234"/>
        <v>1.4999310221419246E-10</v>
      </c>
      <c r="AJ307" s="30">
        <f t="shared" si="235"/>
        <v>1.4999310221419246E-10</v>
      </c>
      <c r="AL307" s="36"/>
      <c r="AM307" s="36"/>
      <c r="AN307" s="36"/>
      <c r="AT307" s="36"/>
      <c r="AU307" s="36"/>
      <c r="AV307" s="36"/>
      <c r="BB307" s="36"/>
      <c r="BC307" s="36"/>
      <c r="BD307" s="36"/>
      <c r="BJ307" s="36">
        <v>3.5899999999999998E-9</v>
      </c>
      <c r="BK307" s="36">
        <v>3.54801032661</v>
      </c>
      <c r="BL307" s="36">
        <v>421.18156490460001</v>
      </c>
      <c r="BM307" s="30">
        <f t="shared" si="236"/>
        <v>1.2581370135643811E-9</v>
      </c>
      <c r="BN307" s="30">
        <f t="shared" si="237"/>
        <v>1.2583489190087511E-9</v>
      </c>
      <c r="BO307" s="30">
        <f t="shared" si="238"/>
        <v>1.258348918651178E-9</v>
      </c>
      <c r="BP307" s="30">
        <f t="shared" si="239"/>
        <v>1.258348918651178E-9</v>
      </c>
      <c r="BR307" s="36"/>
      <c r="BS307" s="36"/>
      <c r="BT307" s="36"/>
      <c r="BZ307" s="36"/>
      <c r="CA307" s="36"/>
      <c r="CB307" s="36"/>
      <c r="CH307" s="36"/>
      <c r="CI307" s="36"/>
      <c r="CJ307" s="36"/>
      <c r="CP307" s="36"/>
      <c r="CQ307" s="36"/>
      <c r="CR307" s="36"/>
      <c r="CX307" s="36"/>
      <c r="CY307" s="36"/>
      <c r="CZ307" s="36"/>
      <c r="DF307" s="36">
        <v>1.8516E-7</v>
      </c>
      <c r="DG307" s="36">
        <v>5.3775511051000002</v>
      </c>
      <c r="DH307" s="36">
        <v>213.0866471169</v>
      </c>
      <c r="DI307" s="30">
        <f t="shared" si="240"/>
        <v>-9.1409149602733881E-8</v>
      </c>
      <c r="DJ307" s="30">
        <f t="shared" si="241"/>
        <v>-9.1414283896404256E-8</v>
      </c>
      <c r="DK307" s="30">
        <f t="shared" si="242"/>
        <v>-9.1414283887740538E-8</v>
      </c>
      <c r="DL307" s="30">
        <f t="shared" si="243"/>
        <v>-9.1414283887740684E-8</v>
      </c>
      <c r="DN307" s="36">
        <v>3.5800000000000003E-8</v>
      </c>
      <c r="DO307" s="36">
        <v>1.5782559189100001</v>
      </c>
      <c r="DP307" s="36">
        <v>643.82943957709995</v>
      </c>
      <c r="DQ307" s="30">
        <f t="shared" si="244"/>
        <v>-1.4620933894923334E-8</v>
      </c>
      <c r="DR307" s="30">
        <f t="shared" si="245"/>
        <v>-1.4624082072645983E-8</v>
      </c>
      <c r="DS307" s="30">
        <f t="shared" si="246"/>
        <v>-1.462408206733374E-8</v>
      </c>
      <c r="DT307" s="30">
        <f t="shared" si="247"/>
        <v>-1.4624082067333753E-8</v>
      </c>
      <c r="DV307" s="36">
        <v>1.0330000000000001E-8</v>
      </c>
      <c r="DW307" s="36">
        <v>5.48677848094</v>
      </c>
      <c r="DX307" s="36">
        <v>3995.7744373156002</v>
      </c>
      <c r="DY307" s="30">
        <f t="shared" si="248"/>
        <v>-5.9234351260863723E-9</v>
      </c>
      <c r="DZ307" s="30">
        <f t="shared" si="249"/>
        <v>-5.9183739273078936E-9</v>
      </c>
      <c r="EA307" s="30">
        <f t="shared" si="250"/>
        <v>-5.9183739358501712E-9</v>
      </c>
      <c r="EB307" s="30">
        <f t="shared" si="251"/>
        <v>-5.9183739358501414E-9</v>
      </c>
      <c r="ED307" s="36"/>
      <c r="EE307" s="36"/>
      <c r="EF307" s="36"/>
      <c r="EL307" s="36"/>
      <c r="EM307" s="36"/>
      <c r="EN307" s="36"/>
      <c r="ET307" s="36"/>
      <c r="EU307" s="36"/>
      <c r="EV307" s="36"/>
    </row>
    <row r="308" spans="14:152" s="30" customFormat="1" ht="12.75">
      <c r="N308" s="36">
        <v>4.639E-8</v>
      </c>
      <c r="O308" s="36">
        <v>4.466373027E-2</v>
      </c>
      <c r="P308" s="36">
        <v>213.18722085339999</v>
      </c>
      <c r="Q308" s="30">
        <f t="shared" si="224"/>
        <v>1.9483068720154087E-8</v>
      </c>
      <c r="R308" s="30">
        <f t="shared" si="225"/>
        <v>1.9481725678965984E-8</v>
      </c>
      <c r="S308" s="30">
        <f t="shared" si="226"/>
        <v>1.9481725681232303E-8</v>
      </c>
      <c r="T308" s="30">
        <f t="shared" si="227"/>
        <v>1.9481725681232293E-8</v>
      </c>
      <c r="V308" s="36">
        <v>8.8900000000000005E-9</v>
      </c>
      <c r="W308" s="36">
        <v>4.7050876914600002</v>
      </c>
      <c r="X308" s="36">
        <v>148.0787244263</v>
      </c>
      <c r="Y308" s="30">
        <f t="shared" si="228"/>
        <v>-6.5502088968213926E-9</v>
      </c>
      <c r="Z308" s="30">
        <f t="shared" si="229"/>
        <v>-6.550342077577131E-9</v>
      </c>
      <c r="AA308" s="30">
        <f t="shared" si="230"/>
        <v>-6.5503420773523985E-9</v>
      </c>
      <c r="AB308" s="30">
        <f t="shared" si="231"/>
        <v>-6.5503420773523985E-9</v>
      </c>
      <c r="AD308" s="36">
        <v>8.3999999999999999E-10</v>
      </c>
      <c r="AE308" s="36">
        <v>3.3447067349199999</v>
      </c>
      <c r="AF308" s="36">
        <v>67.668051566499997</v>
      </c>
      <c r="AG308" s="30">
        <f t="shared" si="232"/>
        <v>-8.275943402666204E-10</v>
      </c>
      <c r="AH308" s="30">
        <f t="shared" si="233"/>
        <v>-8.2759288383403522E-10</v>
      </c>
      <c r="AI308" s="30">
        <f t="shared" si="234"/>
        <v>-8.2759288383649288E-10</v>
      </c>
      <c r="AJ308" s="30">
        <f t="shared" si="235"/>
        <v>-8.2759288383649288E-10</v>
      </c>
      <c r="AL308" s="36"/>
      <c r="AM308" s="36"/>
      <c r="AN308" s="36"/>
      <c r="AT308" s="36"/>
      <c r="AU308" s="36"/>
      <c r="AV308" s="36"/>
      <c r="BB308" s="36"/>
      <c r="BC308" s="36"/>
      <c r="BD308" s="36"/>
      <c r="BJ308" s="36">
        <v>3.3900000000000001E-9</v>
      </c>
      <c r="BK308" s="36">
        <v>5.1907440546199997</v>
      </c>
      <c r="BL308" s="36">
        <v>69.152524274800001</v>
      </c>
      <c r="BM308" s="30">
        <f t="shared" si="236"/>
        <v>3.2134258325349849E-10</v>
      </c>
      <c r="BN308" s="30">
        <f t="shared" si="237"/>
        <v>3.2130766223491217E-10</v>
      </c>
      <c r="BO308" s="30">
        <f t="shared" si="238"/>
        <v>3.2130766229384041E-10</v>
      </c>
      <c r="BP308" s="30">
        <f t="shared" si="239"/>
        <v>3.2130766229384041E-10</v>
      </c>
      <c r="BR308" s="36"/>
      <c r="BS308" s="36"/>
      <c r="BT308" s="36"/>
      <c r="BZ308" s="36"/>
      <c r="CA308" s="36"/>
      <c r="CB308" s="36"/>
      <c r="CH308" s="36"/>
      <c r="CI308" s="36"/>
      <c r="CJ308" s="36"/>
      <c r="CP308" s="36"/>
      <c r="CQ308" s="36"/>
      <c r="CR308" s="36"/>
      <c r="CX308" s="36"/>
      <c r="CY308" s="36"/>
      <c r="CZ308" s="36"/>
      <c r="DF308" s="36">
        <v>2.3655000000000001E-7</v>
      </c>
      <c r="DG308" s="36">
        <v>1.59974907716</v>
      </c>
      <c r="DH308" s="36">
        <v>738.79727483859995</v>
      </c>
      <c r="DI308" s="30">
        <f t="shared" si="240"/>
        <v>-1.8902330757844588E-7</v>
      </c>
      <c r="DJ308" s="30">
        <f t="shared" si="241"/>
        <v>-1.890390288723803E-7</v>
      </c>
      <c r="DK308" s="30">
        <f t="shared" si="242"/>
        <v>-1.8903902884585356E-7</v>
      </c>
      <c r="DL308" s="30">
        <f t="shared" si="243"/>
        <v>-1.8903902884585356E-7</v>
      </c>
      <c r="DN308" s="36">
        <v>3.5460000000000001E-8</v>
      </c>
      <c r="DO308" s="36">
        <v>2.1984624503000001</v>
      </c>
      <c r="DP308" s="36">
        <v>135.33610313299999</v>
      </c>
      <c r="DQ308" s="30">
        <f t="shared" si="244"/>
        <v>4.3405528809143273E-9</v>
      </c>
      <c r="DR308" s="30">
        <f t="shared" si="245"/>
        <v>4.3412655904000521E-9</v>
      </c>
      <c r="DS308" s="30">
        <f t="shared" si="246"/>
        <v>4.3412655891973968E-9</v>
      </c>
      <c r="DT308" s="30">
        <f t="shared" si="247"/>
        <v>4.3412655891974051E-9</v>
      </c>
      <c r="DV308" s="36">
        <v>8.7199999999999997E-9</v>
      </c>
      <c r="DW308" s="36">
        <v>3.0236372470299999</v>
      </c>
      <c r="DX308" s="36">
        <v>306.09692891809999</v>
      </c>
      <c r="DY308" s="30">
        <f t="shared" si="248"/>
        <v>2.1094722001472063E-9</v>
      </c>
      <c r="DZ308" s="30">
        <f t="shared" si="249"/>
        <v>2.1098597406792775E-9</v>
      </c>
      <c r="EA308" s="30">
        <f t="shared" si="250"/>
        <v>2.1098597400253292E-9</v>
      </c>
      <c r="EB308" s="30">
        <f t="shared" si="251"/>
        <v>2.1098597400253308E-9</v>
      </c>
      <c r="ED308" s="36"/>
      <c r="EE308" s="36"/>
      <c r="EF308" s="36"/>
      <c r="EL308" s="36"/>
      <c r="EM308" s="36"/>
      <c r="EN308" s="36"/>
      <c r="ET308" s="36"/>
      <c r="EU308" s="36"/>
      <c r="EV308" s="36"/>
    </row>
    <row r="309" spans="14:152" s="30" customFormat="1" ht="12.75">
      <c r="N309" s="36">
        <v>5.9510000000000001E-8</v>
      </c>
      <c r="O309" s="36">
        <v>0.54565487489999998</v>
      </c>
      <c r="P309" s="36">
        <v>51.2057253312</v>
      </c>
      <c r="Q309" s="30">
        <f t="shared" si="224"/>
        <v>5.7483145236918513E-8</v>
      </c>
      <c r="R309" s="30">
        <f t="shared" si="225"/>
        <v>5.7483263226255292E-8</v>
      </c>
      <c r="S309" s="30">
        <f t="shared" si="226"/>
        <v>5.7483263226056193E-8</v>
      </c>
      <c r="T309" s="30">
        <f t="shared" si="227"/>
        <v>5.74832632260562E-8</v>
      </c>
      <c r="V309" s="36">
        <v>8.2700000000000006E-9</v>
      </c>
      <c r="W309" s="36">
        <v>6.08977582217</v>
      </c>
      <c r="X309" s="36">
        <v>488.84961647109998</v>
      </c>
      <c r="Y309" s="30">
        <f t="shared" si="228"/>
        <v>-8.0374246599650266E-9</v>
      </c>
      <c r="Z309" s="30">
        <f t="shared" si="229"/>
        <v>-8.0375670970790763E-9</v>
      </c>
      <c r="AA309" s="30">
        <f t="shared" si="230"/>
        <v>-8.0375670968387588E-9</v>
      </c>
      <c r="AB309" s="30">
        <f t="shared" si="231"/>
        <v>-8.0375670968387604E-9</v>
      </c>
      <c r="AD309" s="36">
        <v>8.6000000000000003E-10</v>
      </c>
      <c r="AE309" s="36">
        <v>2.7391730017999998</v>
      </c>
      <c r="AF309" s="36">
        <v>5863.5912061161998</v>
      </c>
      <c r="AG309" s="30">
        <f t="shared" si="232"/>
        <v>-6.2890456015571126E-11</v>
      </c>
      <c r="AH309" s="30">
        <f t="shared" si="233"/>
        <v>-6.2137879595829571E-11</v>
      </c>
      <c r="AI309" s="30">
        <f t="shared" si="234"/>
        <v>-6.2137880865799694E-11</v>
      </c>
      <c r="AJ309" s="30">
        <f t="shared" si="235"/>
        <v>-6.2137880865793606E-11</v>
      </c>
      <c r="AL309" s="36"/>
      <c r="AM309" s="36"/>
      <c r="AN309" s="36"/>
      <c r="AT309" s="36"/>
      <c r="AU309" s="36"/>
      <c r="AV309" s="36"/>
      <c r="BB309" s="36"/>
      <c r="BC309" s="36"/>
      <c r="BD309" s="36"/>
      <c r="BJ309" s="36">
        <v>3.58E-9</v>
      </c>
      <c r="BK309" s="36">
        <v>1.11857595997</v>
      </c>
      <c r="BL309" s="36">
        <v>1044.4040766621999</v>
      </c>
      <c r="BM309" s="30">
        <f t="shared" si="236"/>
        <v>-1.4384255786761055E-10</v>
      </c>
      <c r="BN309" s="30">
        <f t="shared" si="237"/>
        <v>-1.4328352025400128E-10</v>
      </c>
      <c r="BO309" s="30">
        <f t="shared" si="238"/>
        <v>-1.4328352119734865E-10</v>
      </c>
      <c r="BP309" s="30">
        <f t="shared" si="239"/>
        <v>-1.4328352119734547E-10</v>
      </c>
      <c r="BR309" s="36"/>
      <c r="BS309" s="36"/>
      <c r="BT309" s="36"/>
      <c r="BZ309" s="36"/>
      <c r="CA309" s="36"/>
      <c r="CB309" s="36"/>
      <c r="CH309" s="36"/>
      <c r="CI309" s="36"/>
      <c r="CJ309" s="36"/>
      <c r="CP309" s="36"/>
      <c r="CQ309" s="36"/>
      <c r="CR309" s="36"/>
      <c r="CX309" s="36"/>
      <c r="CY309" s="36"/>
      <c r="CZ309" s="36"/>
      <c r="DF309" s="36">
        <v>2.0375000000000001E-7</v>
      </c>
      <c r="DG309" s="36">
        <v>2.9465310732100001</v>
      </c>
      <c r="DH309" s="36">
        <v>59.803745040300001</v>
      </c>
      <c r="DI309" s="30">
        <f t="shared" si="240"/>
        <v>-1.7614123592269101E-7</v>
      </c>
      <c r="DJ309" s="30">
        <f t="shared" si="241"/>
        <v>-1.7614031944105139E-7</v>
      </c>
      <c r="DK309" s="30">
        <f t="shared" si="242"/>
        <v>-1.7614031944259794E-7</v>
      </c>
      <c r="DL309" s="30">
        <f t="shared" si="243"/>
        <v>-1.7614031944259794E-7</v>
      </c>
      <c r="DN309" s="36">
        <v>3.5600000000000001E-8</v>
      </c>
      <c r="DO309" s="36">
        <v>4.51362022045</v>
      </c>
      <c r="DP309" s="36">
        <v>601.76425067620005</v>
      </c>
      <c r="DQ309" s="30">
        <f t="shared" si="244"/>
        <v>1.3656506739477886E-8</v>
      </c>
      <c r="DR309" s="30">
        <f t="shared" si="245"/>
        <v>1.3659467081386516E-8</v>
      </c>
      <c r="DS309" s="30">
        <f t="shared" si="246"/>
        <v>1.3659467076391202E-8</v>
      </c>
      <c r="DT309" s="30">
        <f t="shared" si="247"/>
        <v>1.3659467076391215E-8</v>
      </c>
      <c r="DV309" s="36">
        <v>7.9599999999999998E-9</v>
      </c>
      <c r="DW309" s="36">
        <v>0.4434366454</v>
      </c>
      <c r="DX309" s="36">
        <v>486.40193591629998</v>
      </c>
      <c r="DY309" s="30">
        <f t="shared" si="248"/>
        <v>-5.0216268068148098E-9</v>
      </c>
      <c r="DZ309" s="30">
        <f t="shared" si="249"/>
        <v>-5.022076316864697E-9</v>
      </c>
      <c r="EA309" s="30">
        <f t="shared" si="250"/>
        <v>-5.0220763161061972E-9</v>
      </c>
      <c r="EB309" s="30">
        <f t="shared" si="251"/>
        <v>-5.0220763161061997E-9</v>
      </c>
      <c r="ED309" s="36"/>
      <c r="EE309" s="36"/>
      <c r="EF309" s="36"/>
      <c r="EL309" s="36"/>
      <c r="EM309" s="36"/>
      <c r="EN309" s="36"/>
      <c r="ET309" s="36"/>
      <c r="EU309" s="36"/>
      <c r="EV309" s="36"/>
    </row>
    <row r="310" spans="14:152" s="30" customFormat="1" ht="12.75">
      <c r="N310" s="36">
        <v>4.5349999999999999E-8</v>
      </c>
      <c r="O310" s="36">
        <v>0.16088614438000001</v>
      </c>
      <c r="P310" s="36">
        <v>2950.6196011279999</v>
      </c>
      <c r="Q310" s="30">
        <f t="shared" si="224"/>
        <v>-3.9990799815024541E-8</v>
      </c>
      <c r="R310" s="30">
        <f t="shared" si="225"/>
        <v>-3.9981353558736803E-8</v>
      </c>
      <c r="S310" s="30">
        <f t="shared" si="226"/>
        <v>-3.9981353574683323E-8</v>
      </c>
      <c r="T310" s="30">
        <f t="shared" si="227"/>
        <v>-3.9981353574683323E-8</v>
      </c>
      <c r="V310" s="36">
        <v>8.8900000000000005E-9</v>
      </c>
      <c r="W310" s="36">
        <v>5.0512416602699997</v>
      </c>
      <c r="X310" s="36">
        <v>220.46082654860001</v>
      </c>
      <c r="Y310" s="30">
        <f t="shared" si="228"/>
        <v>-6.8716993264358052E-9</v>
      </c>
      <c r="Z310" s="30">
        <f t="shared" si="229"/>
        <v>-6.8718853877485669E-9</v>
      </c>
      <c r="AA310" s="30">
        <f t="shared" si="230"/>
        <v>-6.8718853874346055E-9</v>
      </c>
      <c r="AB310" s="30">
        <f t="shared" si="231"/>
        <v>-6.8718853874346088E-9</v>
      </c>
      <c r="AD310" s="36">
        <v>8.3000000000000003E-10</v>
      </c>
      <c r="AE310" s="36">
        <v>2.8149911648499999</v>
      </c>
      <c r="AF310" s="36">
        <v>776.9303104764</v>
      </c>
      <c r="AG310" s="30">
        <f t="shared" si="232"/>
        <v>6.4708031604788836E-11</v>
      </c>
      <c r="AH310" s="30">
        <f t="shared" si="233"/>
        <v>6.4611831131380076E-11</v>
      </c>
      <c r="AI310" s="30">
        <f t="shared" si="234"/>
        <v>6.4611831293713858E-11</v>
      </c>
      <c r="AJ310" s="30">
        <f t="shared" si="235"/>
        <v>6.4611831293713134E-11</v>
      </c>
      <c r="AL310" s="36"/>
      <c r="AM310" s="36"/>
      <c r="AN310" s="36"/>
      <c r="AT310" s="36"/>
      <c r="AU310" s="36"/>
      <c r="AV310" s="36"/>
      <c r="BB310" s="36"/>
      <c r="BC310" s="36"/>
      <c r="BD310" s="36"/>
      <c r="BJ310" s="36">
        <v>3.34E-9</v>
      </c>
      <c r="BK310" s="36">
        <v>1.8426099473999999</v>
      </c>
      <c r="BL310" s="36">
        <v>1361.5467058442</v>
      </c>
      <c r="BM310" s="30">
        <f t="shared" si="236"/>
        <v>2.7999921553913397E-9</v>
      </c>
      <c r="BN310" s="30">
        <f t="shared" si="237"/>
        <v>2.8003630814745604E-9</v>
      </c>
      <c r="BO310" s="30">
        <f t="shared" si="238"/>
        <v>2.8003630808487428E-9</v>
      </c>
      <c r="BP310" s="30">
        <f t="shared" si="239"/>
        <v>2.8003630808487445E-9</v>
      </c>
      <c r="BR310" s="36"/>
      <c r="BS310" s="36"/>
      <c r="BT310" s="36"/>
      <c r="BZ310" s="36"/>
      <c r="CA310" s="36"/>
      <c r="CB310" s="36"/>
      <c r="CH310" s="36"/>
      <c r="CI310" s="36"/>
      <c r="CJ310" s="36"/>
      <c r="CP310" s="36"/>
      <c r="CQ310" s="36"/>
      <c r="CR310" s="36"/>
      <c r="CX310" s="36"/>
      <c r="CY310" s="36"/>
      <c r="CZ310" s="36"/>
      <c r="DF310" s="36">
        <v>2.4247000000000003E-7</v>
      </c>
      <c r="DG310" s="36">
        <v>3.1538769686700001</v>
      </c>
      <c r="DH310" s="36">
        <v>240.3864308119</v>
      </c>
      <c r="DI310" s="30">
        <f t="shared" si="240"/>
        <v>-6.0044544496412281E-8</v>
      </c>
      <c r="DJ310" s="30">
        <f t="shared" si="241"/>
        <v>-6.0036094301616051E-8</v>
      </c>
      <c r="DK310" s="30">
        <f t="shared" si="242"/>
        <v>-6.0036094315875347E-8</v>
      </c>
      <c r="DL310" s="30">
        <f t="shared" si="243"/>
        <v>-6.0036094315875294E-8</v>
      </c>
      <c r="DN310" s="36">
        <v>3.8430000000000001E-8</v>
      </c>
      <c r="DO310" s="36">
        <v>0.98567531676999998</v>
      </c>
      <c r="DP310" s="36">
        <v>271.40591944890002</v>
      </c>
      <c r="DQ310" s="30">
        <f t="shared" si="244"/>
        <v>3.3366421887839654E-8</v>
      </c>
      <c r="DR310" s="30">
        <f t="shared" si="245"/>
        <v>3.3365647508369666E-8</v>
      </c>
      <c r="DS310" s="30">
        <f t="shared" si="246"/>
        <v>3.3365647509676433E-8</v>
      </c>
      <c r="DT310" s="30">
        <f t="shared" si="247"/>
        <v>3.3365647509676426E-8</v>
      </c>
      <c r="DV310" s="36">
        <v>8.7799999999999999E-9</v>
      </c>
      <c r="DW310" s="36">
        <v>1.82164034386</v>
      </c>
      <c r="DX310" s="36">
        <v>135.33610313299999</v>
      </c>
      <c r="DY310" s="30">
        <f t="shared" si="248"/>
        <v>4.2057873971671767E-9</v>
      </c>
      <c r="DZ310" s="30">
        <f t="shared" si="249"/>
        <v>4.2059434754614356E-9</v>
      </c>
      <c r="EA310" s="30">
        <f t="shared" si="250"/>
        <v>4.2059434751980638E-9</v>
      </c>
      <c r="EB310" s="30">
        <f t="shared" si="251"/>
        <v>4.2059434751980654E-9</v>
      </c>
      <c r="ED310" s="36"/>
      <c r="EE310" s="36"/>
      <c r="EF310" s="36"/>
      <c r="EL310" s="36"/>
      <c r="EM310" s="36"/>
      <c r="EN310" s="36"/>
      <c r="ET310" s="36"/>
      <c r="EU310" s="36"/>
      <c r="EV310" s="36"/>
    </row>
    <row r="311" spans="14:152" s="30" customFormat="1" ht="12.75">
      <c r="N311" s="36">
        <v>4.639E-8</v>
      </c>
      <c r="O311" s="36">
        <v>4.7376915359099998</v>
      </c>
      <c r="P311" s="36">
        <v>213.4109700226</v>
      </c>
      <c r="Q311" s="30">
        <f t="shared" si="224"/>
        <v>-4.2492804827082879E-8</v>
      </c>
      <c r="R311" s="30">
        <f t="shared" si="225"/>
        <v>-4.2493399153160021E-8</v>
      </c>
      <c r="S311" s="30">
        <f t="shared" si="226"/>
        <v>-4.2493399152157161E-8</v>
      </c>
      <c r="T311" s="30">
        <f t="shared" si="227"/>
        <v>-4.2493399152157167E-8</v>
      </c>
      <c r="V311" s="36">
        <v>8.2800000000000004E-9</v>
      </c>
      <c r="W311" s="36">
        <v>6.2726254415499998</v>
      </c>
      <c r="X311" s="36">
        <v>1382.8873468465999</v>
      </c>
      <c r="Y311" s="30">
        <f t="shared" si="228"/>
        <v>1.448968743790211E-9</v>
      </c>
      <c r="Z311" s="30">
        <f t="shared" si="229"/>
        <v>1.447281762554021E-9</v>
      </c>
      <c r="AA311" s="30">
        <f t="shared" si="230"/>
        <v>1.447281765400753E-9</v>
      </c>
      <c r="AB311" s="30">
        <f t="shared" si="231"/>
        <v>1.4472817654007457E-9</v>
      </c>
      <c r="AD311" s="36">
        <v>9.0999999999999996E-10</v>
      </c>
      <c r="AE311" s="36">
        <v>1.2616009317000001</v>
      </c>
      <c r="AF311" s="36">
        <v>212.77783057619999</v>
      </c>
      <c r="AG311" s="30">
        <f t="shared" si="232"/>
        <v>9.0695430342110733E-10</v>
      </c>
      <c r="AH311" s="30">
        <f t="shared" si="233"/>
        <v>9.0695667150084229E-10</v>
      </c>
      <c r="AI311" s="30">
        <f t="shared" si="234"/>
        <v>9.06956671496847E-10</v>
      </c>
      <c r="AJ311" s="30">
        <f t="shared" si="235"/>
        <v>9.06956671496847E-10</v>
      </c>
      <c r="AL311" s="36"/>
      <c r="AM311" s="36"/>
      <c r="AN311" s="36"/>
      <c r="AT311" s="36"/>
      <c r="AU311" s="36"/>
      <c r="AV311" s="36"/>
      <c r="BB311" s="36"/>
      <c r="BC311" s="36"/>
      <c r="BD311" s="36"/>
      <c r="BJ311" s="36">
        <v>3.2799999999999998E-9</v>
      </c>
      <c r="BK311" s="36">
        <v>6.0710659640799998</v>
      </c>
      <c r="BL311" s="36">
        <v>710.74673161819999</v>
      </c>
      <c r="BM311" s="30">
        <f t="shared" si="236"/>
        <v>-1.7408523791049069E-9</v>
      </c>
      <c r="BN311" s="30">
        <f t="shared" si="237"/>
        <v>-1.7405567160077117E-9</v>
      </c>
      <c r="BO311" s="30">
        <f t="shared" si="238"/>
        <v>-1.7405567165066427E-9</v>
      </c>
      <c r="BP311" s="30">
        <f t="shared" si="239"/>
        <v>-1.7405567165066402E-9</v>
      </c>
      <c r="BR311" s="36"/>
      <c r="BS311" s="36"/>
      <c r="BT311" s="36"/>
      <c r="BZ311" s="36"/>
      <c r="CA311" s="36"/>
      <c r="CB311" s="36"/>
      <c r="CH311" s="36"/>
      <c r="CI311" s="36"/>
      <c r="CJ311" s="36"/>
      <c r="CP311" s="36"/>
      <c r="CQ311" s="36"/>
      <c r="CR311" s="36"/>
      <c r="CX311" s="36"/>
      <c r="CY311" s="36"/>
      <c r="CZ311" s="36"/>
      <c r="DF311" s="36">
        <v>1.8294E-7</v>
      </c>
      <c r="DG311" s="36">
        <v>3.1871599296899999</v>
      </c>
      <c r="DH311" s="36">
        <v>295.05122865419997</v>
      </c>
      <c r="DI311" s="30">
        <f t="shared" si="240"/>
        <v>3.5798104781711334E-9</v>
      </c>
      <c r="DJ311" s="30">
        <f t="shared" si="241"/>
        <v>3.5878858341287086E-9</v>
      </c>
      <c r="DK311" s="30">
        <f t="shared" si="242"/>
        <v>3.5878858205019821E-9</v>
      </c>
      <c r="DL311" s="30">
        <f t="shared" si="243"/>
        <v>3.5878858205020632E-9</v>
      </c>
      <c r="DN311" s="36">
        <v>3.5590000000000003E-8</v>
      </c>
      <c r="DO311" s="36">
        <v>1.11005765159</v>
      </c>
      <c r="DP311" s="36">
        <v>6283.0758499914</v>
      </c>
      <c r="DQ311" s="30">
        <f t="shared" si="244"/>
        <v>-2.4002956437102974E-8</v>
      </c>
      <c r="DR311" s="30">
        <f t="shared" si="245"/>
        <v>-2.4027651402585995E-8</v>
      </c>
      <c r="DS311" s="30">
        <f t="shared" si="246"/>
        <v>-2.4027651360932587E-8</v>
      </c>
      <c r="DT311" s="30">
        <f t="shared" si="247"/>
        <v>-2.4027651360932779E-8</v>
      </c>
      <c r="DV311" s="36">
        <v>7.9099999999999994E-9</v>
      </c>
      <c r="DW311" s="36">
        <v>2.14989417962</v>
      </c>
      <c r="DX311" s="36">
        <v>2620.0006374698</v>
      </c>
      <c r="DY311" s="30">
        <f t="shared" si="248"/>
        <v>7.7684292333559242E-9</v>
      </c>
      <c r="DZ311" s="30">
        <f t="shared" si="249"/>
        <v>7.7690127244698263E-9</v>
      </c>
      <c r="EA311" s="30">
        <f t="shared" si="250"/>
        <v>7.7690127234862259E-9</v>
      </c>
      <c r="EB311" s="30">
        <f t="shared" si="251"/>
        <v>7.7690127234862292E-9</v>
      </c>
      <c r="ED311" s="36"/>
      <c r="EE311" s="36"/>
      <c r="EF311" s="36"/>
      <c r="EL311" s="36"/>
      <c r="EM311" s="36"/>
      <c r="EN311" s="36"/>
      <c r="ET311" s="36"/>
      <c r="EU311" s="36"/>
      <c r="EV311" s="36"/>
    </row>
    <row r="312" spans="14:152" s="30" customFormat="1" ht="12.75">
      <c r="N312" s="36">
        <v>4.716E-8</v>
      </c>
      <c r="O312" s="36">
        <v>3.1363646778900001</v>
      </c>
      <c r="P312" s="36">
        <v>28.5718080822</v>
      </c>
      <c r="Q312" s="30">
        <f t="shared" si="224"/>
        <v>-4.6529931799882886E-8</v>
      </c>
      <c r="R312" s="30">
        <f t="shared" si="225"/>
        <v>-4.652989895085559E-8</v>
      </c>
      <c r="S312" s="30">
        <f t="shared" si="226"/>
        <v>-4.6529898950911017E-8</v>
      </c>
      <c r="T312" s="30">
        <f t="shared" si="227"/>
        <v>-4.6529898950911017E-8</v>
      </c>
      <c r="V312" s="36">
        <v>1.04E-8</v>
      </c>
      <c r="W312" s="36">
        <v>5.76735098196</v>
      </c>
      <c r="X312" s="36">
        <v>501.37978944330001</v>
      </c>
      <c r="Y312" s="30">
        <f t="shared" si="228"/>
        <v>-1.0276635397111478E-8</v>
      </c>
      <c r="Z312" s="30">
        <f t="shared" si="229"/>
        <v>-1.0276515544974777E-8</v>
      </c>
      <c r="AA312" s="30">
        <f t="shared" si="230"/>
        <v>-1.0276515545177069E-8</v>
      </c>
      <c r="AB312" s="30">
        <f t="shared" si="231"/>
        <v>-1.0276515545177067E-8</v>
      </c>
      <c r="AD312" s="36">
        <v>8.9999999999999999E-10</v>
      </c>
      <c r="AE312" s="36">
        <v>2.0872249198100001</v>
      </c>
      <c r="AF312" s="36">
        <v>2111.6503133776</v>
      </c>
      <c r="AG312" s="30">
        <f t="shared" si="232"/>
        <v>-8.8273362797111895E-10</v>
      </c>
      <c r="AH312" s="30">
        <f t="shared" si="233"/>
        <v>-8.826781462682965E-10</v>
      </c>
      <c r="AI312" s="30">
        <f t="shared" si="234"/>
        <v>-8.826781463619929E-10</v>
      </c>
      <c r="AJ312" s="30">
        <f t="shared" si="235"/>
        <v>-8.8267814636199259E-10</v>
      </c>
      <c r="AL312" s="36"/>
      <c r="AM312" s="36"/>
      <c r="AN312" s="36"/>
      <c r="AT312" s="36"/>
      <c r="AU312" s="36"/>
      <c r="AV312" s="36"/>
      <c r="BB312" s="36"/>
      <c r="BC312" s="36"/>
      <c r="BD312" s="36"/>
      <c r="BJ312" s="36">
        <v>3.2799999999999998E-9</v>
      </c>
      <c r="BK312" s="36">
        <v>1.48618893585</v>
      </c>
      <c r="BL312" s="36">
        <v>2420.9286360333999</v>
      </c>
      <c r="BM312" s="30">
        <f t="shared" si="236"/>
        <v>2.6512110862626984E-9</v>
      </c>
      <c r="BN312" s="30">
        <f t="shared" si="237"/>
        <v>2.6519105046174437E-9</v>
      </c>
      <c r="BO312" s="30">
        <f t="shared" si="238"/>
        <v>2.6519105034375082E-9</v>
      </c>
      <c r="BP312" s="30">
        <f t="shared" si="239"/>
        <v>2.6519105034375115E-9</v>
      </c>
      <c r="BR312" s="36"/>
      <c r="BS312" s="36"/>
      <c r="BT312" s="36"/>
      <c r="BZ312" s="36"/>
      <c r="CA312" s="36"/>
      <c r="CB312" s="36"/>
      <c r="CH312" s="36"/>
      <c r="CI312" s="36"/>
      <c r="CJ312" s="36"/>
      <c r="CP312" s="36"/>
      <c r="CQ312" s="36"/>
      <c r="CR312" s="36"/>
      <c r="CX312" s="36"/>
      <c r="CY312" s="36"/>
      <c r="CZ312" s="36"/>
      <c r="DF312" s="36">
        <v>1.7464000000000001E-7</v>
      </c>
      <c r="DG312" s="36">
        <v>2.9047180362599998</v>
      </c>
      <c r="DH312" s="36">
        <v>477.80391620720002</v>
      </c>
      <c r="DI312" s="30">
        <f t="shared" si="240"/>
        <v>1.689706995877878E-7</v>
      </c>
      <c r="DJ312" s="30">
        <f t="shared" si="241"/>
        <v>1.6897385479047909E-7</v>
      </c>
      <c r="DK312" s="30">
        <f t="shared" si="242"/>
        <v>1.6897385478515562E-7</v>
      </c>
      <c r="DL312" s="30">
        <f t="shared" si="243"/>
        <v>1.6897385478515564E-7</v>
      </c>
      <c r="DN312" s="36">
        <v>4.266E-8</v>
      </c>
      <c r="DO312" s="36">
        <v>6.1969600587100002</v>
      </c>
      <c r="DP312" s="36">
        <v>268.43697403229999</v>
      </c>
      <c r="DQ312" s="30">
        <f t="shared" si="244"/>
        <v>-1.6199319391644485E-10</v>
      </c>
      <c r="DR312" s="30">
        <f t="shared" si="245"/>
        <v>-1.6370675245997266E-10</v>
      </c>
      <c r="DS312" s="30">
        <f t="shared" si="246"/>
        <v>-1.6370674956844214E-10</v>
      </c>
      <c r="DT312" s="30">
        <f t="shared" si="247"/>
        <v>-1.6370674956848003E-10</v>
      </c>
      <c r="DV312" s="36">
        <v>8.8100000000000008E-9</v>
      </c>
      <c r="DW312" s="36">
        <v>2.39697554334</v>
      </c>
      <c r="DX312" s="36">
        <v>289.56516671359998</v>
      </c>
      <c r="DY312" s="30">
        <f t="shared" si="248"/>
        <v>6.1917315008240503E-9</v>
      </c>
      <c r="DZ312" s="30">
        <f t="shared" si="249"/>
        <v>6.1920030532776811E-9</v>
      </c>
      <c r="EA312" s="30">
        <f t="shared" si="250"/>
        <v>6.1920030528194603E-9</v>
      </c>
      <c r="EB312" s="30">
        <f t="shared" si="251"/>
        <v>6.1920030528194628E-9</v>
      </c>
      <c r="ED312" s="36"/>
      <c r="EE312" s="36"/>
      <c r="EF312" s="36"/>
      <c r="EL312" s="36"/>
      <c r="EM312" s="36"/>
      <c r="EN312" s="36"/>
      <c r="ET312" s="36"/>
      <c r="EU312" s="36"/>
      <c r="EV312" s="36"/>
    </row>
    <row r="313" spans="14:152" s="30" customFormat="1" ht="12.75">
      <c r="N313" s="36">
        <v>4.7479999999999999E-8</v>
      </c>
      <c r="O313" s="36">
        <v>1.1215695298899999</v>
      </c>
      <c r="P313" s="36">
        <v>6.2197751234999998</v>
      </c>
      <c r="Q313" s="30">
        <f t="shared" si="224"/>
        <v>2.2081486313629057E-8</v>
      </c>
      <c r="R313" s="30">
        <f t="shared" si="225"/>
        <v>2.2081525433920357E-8</v>
      </c>
      <c r="S313" s="30">
        <f t="shared" si="226"/>
        <v>2.2081525433854342E-8</v>
      </c>
      <c r="T313" s="30">
        <f t="shared" si="227"/>
        <v>2.2081525433854342E-8</v>
      </c>
      <c r="V313" s="36">
        <v>1.103E-8</v>
      </c>
      <c r="W313" s="36">
        <v>0.4870647723</v>
      </c>
      <c r="X313" s="36">
        <v>692.58748435350003</v>
      </c>
      <c r="Y313" s="30">
        <f t="shared" si="228"/>
        <v>-1.0784348530489921E-8</v>
      </c>
      <c r="Z313" s="30">
        <f t="shared" si="229"/>
        <v>-1.0784108564773441E-8</v>
      </c>
      <c r="AA313" s="30">
        <f t="shared" si="230"/>
        <v>-1.0784108565178468E-8</v>
      </c>
      <c r="AB313" s="30">
        <f t="shared" si="231"/>
        <v>-1.0784108565178468E-8</v>
      </c>
      <c r="AD313" s="36">
        <v>8.0000000000000003E-10</v>
      </c>
      <c r="AE313" s="36">
        <v>2.1313684291600001</v>
      </c>
      <c r="AF313" s="36">
        <v>421.93232442999999</v>
      </c>
      <c r="AG313" s="30">
        <f t="shared" si="232"/>
        <v>7.8274577411014878E-10</v>
      </c>
      <c r="AH313" s="30">
        <f t="shared" si="233"/>
        <v>7.8273533892934689E-10</v>
      </c>
      <c r="AI313" s="30">
        <f t="shared" si="234"/>
        <v>7.8273533894695839E-10</v>
      </c>
      <c r="AJ313" s="30">
        <f t="shared" si="235"/>
        <v>7.8273533894695829E-10</v>
      </c>
      <c r="AL313" s="36"/>
      <c r="AM313" s="36"/>
      <c r="AN313" s="36"/>
      <c r="AT313" s="36"/>
      <c r="AU313" s="36"/>
      <c r="AV313" s="36"/>
      <c r="BB313" s="36"/>
      <c r="BC313" s="36"/>
      <c r="BD313" s="36"/>
      <c r="BJ313" s="36">
        <v>3.5899999999999998E-9</v>
      </c>
      <c r="BK313" s="36">
        <v>5.62797136991</v>
      </c>
      <c r="BL313" s="36">
        <v>78.7137518304</v>
      </c>
      <c r="BM313" s="30">
        <f t="shared" si="236"/>
        <v>1.6550743921654907E-9</v>
      </c>
      <c r="BN313" s="30">
        <f t="shared" si="237"/>
        <v>1.6550368690552189E-9</v>
      </c>
      <c r="BO313" s="30">
        <f t="shared" si="238"/>
        <v>1.6550368691185375E-9</v>
      </c>
      <c r="BP313" s="30">
        <f t="shared" si="239"/>
        <v>1.6550368691185375E-9</v>
      </c>
      <c r="BR313" s="36"/>
      <c r="BS313" s="36"/>
      <c r="BT313" s="36"/>
      <c r="BZ313" s="36"/>
      <c r="CA313" s="36"/>
      <c r="CB313" s="36"/>
      <c r="CH313" s="36"/>
      <c r="CI313" s="36"/>
      <c r="CJ313" s="36"/>
      <c r="CP313" s="36"/>
      <c r="CQ313" s="36"/>
      <c r="CR313" s="36"/>
      <c r="CX313" s="36"/>
      <c r="CY313" s="36"/>
      <c r="CZ313" s="36"/>
      <c r="DF313" s="36">
        <v>2.0697999999999999E-7</v>
      </c>
      <c r="DG313" s="36">
        <v>1.0723210033399999</v>
      </c>
      <c r="DH313" s="36">
        <v>494.26624244250002</v>
      </c>
      <c r="DI313" s="30">
        <f t="shared" si="240"/>
        <v>-2.0123445135271496E-8</v>
      </c>
      <c r="DJ313" s="30">
        <f t="shared" si="241"/>
        <v>-2.0138680902745689E-8</v>
      </c>
      <c r="DK313" s="30">
        <f t="shared" si="242"/>
        <v>-2.0138680877036283E-8</v>
      </c>
      <c r="DL313" s="30">
        <f t="shared" si="243"/>
        <v>-2.0138680877036376E-8</v>
      </c>
      <c r="DN313" s="36">
        <v>3.442E-8</v>
      </c>
      <c r="DO313" s="36">
        <v>4.2762888239199999</v>
      </c>
      <c r="DP313" s="36">
        <v>867.42347575359997</v>
      </c>
      <c r="DQ313" s="30">
        <f t="shared" si="244"/>
        <v>2.9641916797167603E-8</v>
      </c>
      <c r="DR313" s="30">
        <f t="shared" si="245"/>
        <v>2.9639645653199554E-8</v>
      </c>
      <c r="DS313" s="30">
        <f t="shared" si="246"/>
        <v>2.9639645657032415E-8</v>
      </c>
      <c r="DT313" s="30">
        <f t="shared" si="247"/>
        <v>2.9639645657032398E-8</v>
      </c>
      <c r="DV313" s="36">
        <v>7.8199999999999999E-9</v>
      </c>
      <c r="DW313" s="36">
        <v>4.5047131713799997</v>
      </c>
      <c r="DX313" s="36">
        <v>980.66817835879999</v>
      </c>
      <c r="DY313" s="30">
        <f t="shared" si="248"/>
        <v>4.658288129037528E-9</v>
      </c>
      <c r="DZ313" s="30">
        <f t="shared" si="249"/>
        <v>4.6573663575121814E-9</v>
      </c>
      <c r="EA313" s="30">
        <f t="shared" si="250"/>
        <v>4.657366359067702E-9</v>
      </c>
      <c r="EB313" s="30">
        <f t="shared" si="251"/>
        <v>4.6573663590676962E-9</v>
      </c>
      <c r="ED313" s="36"/>
      <c r="EE313" s="36"/>
      <c r="EF313" s="36"/>
      <c r="EL313" s="36"/>
      <c r="EM313" s="36"/>
      <c r="EN313" s="36"/>
      <c r="ET313" s="36"/>
      <c r="EU313" s="36"/>
      <c r="EV313" s="36"/>
    </row>
    <row r="314" spans="14:152" s="30" customFormat="1" ht="12.75">
      <c r="N314" s="36">
        <v>5.7350000000000001E-8</v>
      </c>
      <c r="O314" s="36">
        <v>4.4251421450000002E-2</v>
      </c>
      <c r="P314" s="36">
        <v>348.84764689209999</v>
      </c>
      <c r="Q314" s="30">
        <f t="shared" si="224"/>
        <v>-1.7994847633202544E-8</v>
      </c>
      <c r="R314" s="30">
        <f t="shared" si="225"/>
        <v>-1.7997690120651499E-8</v>
      </c>
      <c r="S314" s="30">
        <f t="shared" si="226"/>
        <v>-1.7997690115855006E-8</v>
      </c>
      <c r="T314" s="30">
        <f t="shared" si="227"/>
        <v>-1.799769011585502E-8</v>
      </c>
      <c r="V314" s="36">
        <v>8.0999999999999997E-9</v>
      </c>
      <c r="W314" s="36">
        <v>2.5036238507999999</v>
      </c>
      <c r="X314" s="36">
        <v>2310.7223148140001</v>
      </c>
      <c r="Y314" s="30">
        <f t="shared" si="228"/>
        <v>-5.1386244644908295E-9</v>
      </c>
      <c r="Z314" s="30">
        <f t="shared" si="229"/>
        <v>-5.1364591725272395E-9</v>
      </c>
      <c r="AA314" s="30">
        <f t="shared" si="230"/>
        <v>-5.1364591761815613E-9</v>
      </c>
      <c r="AB314" s="30">
        <f t="shared" si="231"/>
        <v>-5.1364591761815489E-9</v>
      </c>
      <c r="AD314" s="36">
        <v>8.1999999999999996E-10</v>
      </c>
      <c r="AE314" s="36">
        <v>4.1635835028099999</v>
      </c>
      <c r="AF314" s="36">
        <v>9793.8009023358009</v>
      </c>
      <c r="AG314" s="30">
        <f t="shared" si="232"/>
        <v>8.134351957617427E-10</v>
      </c>
      <c r="AH314" s="30">
        <f t="shared" si="233"/>
        <v>8.1358608034261241E-10</v>
      </c>
      <c r="AI314" s="30">
        <f t="shared" si="234"/>
        <v>8.1358608008947746E-10</v>
      </c>
      <c r="AJ314" s="30">
        <f t="shared" si="235"/>
        <v>8.1358608008947819E-10</v>
      </c>
      <c r="AL314" s="36"/>
      <c r="AM314" s="36"/>
      <c r="AN314" s="36"/>
      <c r="AT314" s="36"/>
      <c r="AU314" s="36"/>
      <c r="AV314" s="36"/>
      <c r="BB314" s="36"/>
      <c r="BC314" s="36"/>
      <c r="BD314" s="36"/>
      <c r="BJ314" s="36">
        <v>4.0499999999999999E-9</v>
      </c>
      <c r="BK314" s="36">
        <v>2.91366762549</v>
      </c>
      <c r="BL314" s="36">
        <v>1891.2376709388</v>
      </c>
      <c r="BM314" s="30">
        <f t="shared" si="236"/>
        <v>1.1252485089717665E-9</v>
      </c>
      <c r="BN314" s="30">
        <f t="shared" si="237"/>
        <v>1.124147444136576E-9</v>
      </c>
      <c r="BO314" s="30">
        <f t="shared" si="238"/>
        <v>1.1241474459946375E-9</v>
      </c>
      <c r="BP314" s="30">
        <f t="shared" si="239"/>
        <v>1.1241474459946305E-9</v>
      </c>
      <c r="BR314" s="36"/>
      <c r="BS314" s="36"/>
      <c r="BT314" s="36"/>
      <c r="BZ314" s="36"/>
      <c r="CA314" s="36"/>
      <c r="CB314" s="36"/>
      <c r="CH314" s="36"/>
      <c r="CI314" s="36"/>
      <c r="CJ314" s="36"/>
      <c r="CP314" s="36"/>
      <c r="CQ314" s="36"/>
      <c r="CR314" s="36"/>
      <c r="CX314" s="36"/>
      <c r="CY314" s="36"/>
      <c r="CZ314" s="36"/>
      <c r="DF314" s="36">
        <v>2.04E-7</v>
      </c>
      <c r="DG314" s="36">
        <v>1.8366559091600001</v>
      </c>
      <c r="DH314" s="36">
        <v>533.62311835770004</v>
      </c>
      <c r="DI314" s="30">
        <f t="shared" si="240"/>
        <v>8.8501430387248803E-8</v>
      </c>
      <c r="DJ314" s="30">
        <f t="shared" si="241"/>
        <v>8.848675349147727E-8</v>
      </c>
      <c r="DK314" s="30">
        <f t="shared" si="242"/>
        <v>8.8486753516244182E-8</v>
      </c>
      <c r="DL314" s="30">
        <f t="shared" si="243"/>
        <v>8.8486753516244103E-8</v>
      </c>
      <c r="DN314" s="36">
        <v>4.8440000000000002E-8</v>
      </c>
      <c r="DO314" s="36">
        <v>3.7370690722800002</v>
      </c>
      <c r="DP314" s="36">
        <v>235.3904959658</v>
      </c>
      <c r="DQ314" s="30">
        <f t="shared" si="244"/>
        <v>-3.674567629492772E-8</v>
      </c>
      <c r="DR314" s="30">
        <f t="shared" si="245"/>
        <v>-3.6744564543752426E-8</v>
      </c>
      <c r="DS314" s="30">
        <f t="shared" si="246"/>
        <v>-3.6744564545628471E-8</v>
      </c>
      <c r="DT314" s="30">
        <f t="shared" si="247"/>
        <v>-3.6744564545628471E-8</v>
      </c>
      <c r="DV314" s="36">
        <v>7.8299999999999996E-9</v>
      </c>
      <c r="DW314" s="36">
        <v>1.1422931975299999</v>
      </c>
      <c r="DX314" s="36">
        <v>540.73666535849998</v>
      </c>
      <c r="DY314" s="30">
        <f t="shared" si="248"/>
        <v>-2.2019466465772131E-9</v>
      </c>
      <c r="DZ314" s="30">
        <f t="shared" si="249"/>
        <v>-2.2025546293928115E-9</v>
      </c>
      <c r="EA314" s="30">
        <f t="shared" si="250"/>
        <v>-2.2025546283668859E-9</v>
      </c>
      <c r="EB314" s="30">
        <f t="shared" si="251"/>
        <v>-2.2025546283668888E-9</v>
      </c>
      <c r="ED314" s="36"/>
      <c r="EE314" s="36"/>
      <c r="EF314" s="36"/>
      <c r="EL314" s="36"/>
      <c r="EM314" s="36"/>
      <c r="EN314" s="36"/>
      <c r="ET314" s="36"/>
      <c r="EU314" s="36"/>
      <c r="EV314" s="36"/>
    </row>
    <row r="315" spans="14:152" s="30" customFormat="1" ht="12.75">
      <c r="N315" s="36">
        <v>4.3340000000000003E-8</v>
      </c>
      <c r="O315" s="36">
        <v>2.6881421915399999</v>
      </c>
      <c r="P315" s="36">
        <v>81.752133216199994</v>
      </c>
      <c r="Q315" s="30">
        <f t="shared" si="224"/>
        <v>-2.6711449628266136E-8</v>
      </c>
      <c r="R315" s="30">
        <f t="shared" si="225"/>
        <v>-2.6711032109638033E-8</v>
      </c>
      <c r="S315" s="30">
        <f t="shared" si="226"/>
        <v>-2.6711032110342572E-8</v>
      </c>
      <c r="T315" s="30">
        <f t="shared" si="227"/>
        <v>-2.6711032110342572E-8</v>
      </c>
      <c r="V315" s="36">
        <v>8.5E-9</v>
      </c>
      <c r="W315" s="36">
        <v>4.5541038519699999</v>
      </c>
      <c r="X315" s="36">
        <v>77.962992305</v>
      </c>
      <c r="Y315" s="30">
        <f t="shared" si="228"/>
        <v>-4.7329994367177052E-9</v>
      </c>
      <c r="Z315" s="30">
        <f t="shared" si="229"/>
        <v>-4.7330818036168023E-9</v>
      </c>
      <c r="AA315" s="30">
        <f t="shared" si="230"/>
        <v>-4.7330818034778152E-9</v>
      </c>
      <c r="AB315" s="30">
        <f t="shared" si="231"/>
        <v>-4.7330818034778152E-9</v>
      </c>
      <c r="AD315" s="36">
        <v>7.7000000000000003E-10</v>
      </c>
      <c r="AE315" s="36">
        <v>2.96973341607</v>
      </c>
      <c r="AF315" s="36">
        <v>431.26405732199999</v>
      </c>
      <c r="AG315" s="30">
        <f t="shared" si="232"/>
        <v>6.4468390709330225E-10</v>
      </c>
      <c r="AH315" s="30">
        <f t="shared" si="233"/>
        <v>6.4471107735756791E-10</v>
      </c>
      <c r="AI315" s="30">
        <f t="shared" si="234"/>
        <v>6.4471107731172183E-10</v>
      </c>
      <c r="AJ315" s="30">
        <f t="shared" si="235"/>
        <v>6.4471107731172194E-10</v>
      </c>
      <c r="AL315" s="36"/>
      <c r="AM315" s="36"/>
      <c r="AN315" s="36"/>
      <c r="AT315" s="36"/>
      <c r="AU315" s="36"/>
      <c r="AV315" s="36"/>
      <c r="BB315" s="36"/>
      <c r="BC315" s="36"/>
      <c r="BD315" s="36"/>
      <c r="BJ315" s="36">
        <v>3.9799999999999999E-9</v>
      </c>
      <c r="BK315" s="36">
        <v>2.0890038193699998</v>
      </c>
      <c r="BL315" s="36">
        <v>4.6658664459999999</v>
      </c>
      <c r="BM315" s="30">
        <f t="shared" si="236"/>
        <v>-1.8812936158649918E-9</v>
      </c>
      <c r="BN315" s="30">
        <f t="shared" si="237"/>
        <v>-1.8812911671181386E-9</v>
      </c>
      <c r="BO315" s="30">
        <f t="shared" si="238"/>
        <v>-1.8812911671222708E-9</v>
      </c>
      <c r="BP315" s="30">
        <f t="shared" si="239"/>
        <v>-1.8812911671222708E-9</v>
      </c>
      <c r="BR315" s="36"/>
      <c r="BS315" s="36"/>
      <c r="BT315" s="36"/>
      <c r="BZ315" s="36"/>
      <c r="CA315" s="36"/>
      <c r="CB315" s="36"/>
      <c r="CH315" s="36"/>
      <c r="CI315" s="36"/>
      <c r="CJ315" s="36"/>
      <c r="CP315" s="36"/>
      <c r="CQ315" s="36"/>
      <c r="CR315" s="36"/>
      <c r="CX315" s="36"/>
      <c r="CY315" s="36"/>
      <c r="CZ315" s="36"/>
      <c r="DF315" s="36">
        <v>2.1285E-7</v>
      </c>
      <c r="DG315" s="36">
        <v>0.63341794387999995</v>
      </c>
      <c r="DH315" s="36">
        <v>189.7232222019</v>
      </c>
      <c r="DI315" s="30">
        <f t="shared" si="240"/>
        <v>1.944795391362007E-7</v>
      </c>
      <c r="DJ315" s="30">
        <f t="shared" si="241"/>
        <v>1.9447708326121536E-7</v>
      </c>
      <c r="DK315" s="30">
        <f t="shared" si="242"/>
        <v>1.9447708326535966E-7</v>
      </c>
      <c r="DL315" s="30">
        <f t="shared" si="243"/>
        <v>1.9447708326535963E-7</v>
      </c>
      <c r="DN315" s="36">
        <v>3.6589999999999999E-8</v>
      </c>
      <c r="DO315" s="36">
        <v>2.21859531609</v>
      </c>
      <c r="DP315" s="36">
        <v>2.9207613067999998</v>
      </c>
      <c r="DQ315" s="30">
        <f t="shared" si="244"/>
        <v>-2.1604220530017989E-8</v>
      </c>
      <c r="DR315" s="30">
        <f t="shared" si="245"/>
        <v>-2.1604207623334556E-8</v>
      </c>
      <c r="DS315" s="30">
        <f t="shared" si="246"/>
        <v>-2.1604207623356344E-8</v>
      </c>
      <c r="DT315" s="30">
        <f t="shared" si="247"/>
        <v>-2.1604207623356344E-8</v>
      </c>
      <c r="DV315" s="36">
        <v>8.3099999999999996E-9</v>
      </c>
      <c r="DW315" s="36">
        <v>0.69937251013000001</v>
      </c>
      <c r="DX315" s="36">
        <v>421.93232442999999</v>
      </c>
      <c r="DY315" s="30">
        <f t="shared" si="248"/>
        <v>-5.7513809419223149E-10</v>
      </c>
      <c r="DZ315" s="30">
        <f t="shared" si="249"/>
        <v>-5.7566150073281235E-10</v>
      </c>
      <c r="EA315" s="30">
        <f t="shared" si="250"/>
        <v>-5.7566149984959459E-10</v>
      </c>
      <c r="EB315" s="30">
        <f t="shared" si="251"/>
        <v>-5.7566149984959832E-10</v>
      </c>
      <c r="ED315" s="36"/>
      <c r="EE315" s="36"/>
      <c r="EF315" s="36"/>
      <c r="EL315" s="36"/>
      <c r="EM315" s="36"/>
      <c r="EN315" s="36"/>
      <c r="ET315" s="36"/>
      <c r="EU315" s="36"/>
      <c r="EV315" s="36"/>
    </row>
    <row r="316" spans="14:152" s="30" customFormat="1" ht="12.75">
      <c r="N316" s="36">
        <v>4.538E-8</v>
      </c>
      <c r="O316" s="36">
        <v>3.8367688863799998</v>
      </c>
      <c r="P316" s="36">
        <v>487.36514376280002</v>
      </c>
      <c r="Q316" s="30">
        <f t="shared" si="224"/>
        <v>1.9175403641638265E-8</v>
      </c>
      <c r="R316" s="30">
        <f t="shared" si="225"/>
        <v>1.9178403087619574E-8</v>
      </c>
      <c r="S316" s="30">
        <f t="shared" si="226"/>
        <v>1.9178403082558264E-8</v>
      </c>
      <c r="T316" s="30">
        <f t="shared" si="227"/>
        <v>1.9178403082558284E-8</v>
      </c>
      <c r="V316" s="36">
        <v>1.1080000000000001E-8</v>
      </c>
      <c r="W316" s="36">
        <v>5.3179201216300003</v>
      </c>
      <c r="X316" s="36">
        <v>235.3904959658</v>
      </c>
      <c r="Y316" s="30">
        <f t="shared" si="228"/>
        <v>-7.1346149112459344E-9</v>
      </c>
      <c r="Z316" s="30">
        <f t="shared" si="229"/>
        <v>-7.1349135018300639E-9</v>
      </c>
      <c r="AA316" s="30">
        <f t="shared" si="230"/>
        <v>-7.1349135013262174E-9</v>
      </c>
      <c r="AB316" s="30">
        <f t="shared" si="231"/>
        <v>-7.1349135013262174E-9</v>
      </c>
      <c r="AD316" s="36">
        <v>7.8999999999999996E-10</v>
      </c>
      <c r="AE316" s="36">
        <v>3.42790361067</v>
      </c>
      <c r="AF316" s="36">
        <v>417.03696332039999</v>
      </c>
      <c r="AG316" s="30">
        <f t="shared" si="232"/>
        <v>3.4730621870587911E-10</v>
      </c>
      <c r="AH316" s="30">
        <f t="shared" si="233"/>
        <v>3.4735049765034818E-10</v>
      </c>
      <c r="AI316" s="30">
        <f t="shared" si="234"/>
        <v>3.4735049757563118E-10</v>
      </c>
      <c r="AJ316" s="30">
        <f t="shared" si="235"/>
        <v>3.4735049757563118E-10</v>
      </c>
      <c r="AL316" s="36"/>
      <c r="AM316" s="36"/>
      <c r="AN316" s="36"/>
      <c r="AT316" s="36"/>
      <c r="AU316" s="36"/>
      <c r="AV316" s="36"/>
      <c r="BB316" s="36"/>
      <c r="BC316" s="36"/>
      <c r="BD316" s="36"/>
      <c r="BJ316" s="36">
        <v>3.2599999999999999E-9</v>
      </c>
      <c r="BK316" s="36">
        <v>1.62373774313</v>
      </c>
      <c r="BL316" s="36">
        <v>5.6290742925000004</v>
      </c>
      <c r="BM316" s="30">
        <f t="shared" si="236"/>
        <v>-7.083619057977006E-11</v>
      </c>
      <c r="BN316" s="30">
        <f t="shared" si="237"/>
        <v>-7.0833445272496126E-11</v>
      </c>
      <c r="BO316" s="30">
        <f t="shared" si="238"/>
        <v>-7.0833445277128493E-11</v>
      </c>
      <c r="BP316" s="30">
        <f t="shared" si="239"/>
        <v>-7.0833445277128493E-11</v>
      </c>
      <c r="BR316" s="36"/>
      <c r="BS316" s="36"/>
      <c r="BT316" s="36"/>
      <c r="BZ316" s="36"/>
      <c r="CA316" s="36"/>
      <c r="CB316" s="36"/>
      <c r="CH316" s="36"/>
      <c r="CI316" s="36"/>
      <c r="CJ316" s="36"/>
      <c r="CP316" s="36"/>
      <c r="CQ316" s="36"/>
      <c r="CR316" s="36"/>
      <c r="CX316" s="36"/>
      <c r="CY316" s="36"/>
      <c r="CZ316" s="36"/>
      <c r="DF316" s="36">
        <v>1.6116E-7</v>
      </c>
      <c r="DG316" s="36">
        <v>0.60069688497999996</v>
      </c>
      <c r="DH316" s="36">
        <v>746.92221379570003</v>
      </c>
      <c r="DI316" s="30">
        <f t="shared" si="240"/>
        <v>-1.4849616582228855E-7</v>
      </c>
      <c r="DJ316" s="30">
        <f t="shared" si="241"/>
        <v>-1.4848916588221331E-7</v>
      </c>
      <c r="DK316" s="30">
        <f t="shared" si="242"/>
        <v>-1.4848916589402688E-7</v>
      </c>
      <c r="DL316" s="30">
        <f t="shared" si="243"/>
        <v>-1.4848916589402683E-7</v>
      </c>
      <c r="DN316" s="36">
        <v>3.9580000000000001E-8</v>
      </c>
      <c r="DO316" s="36">
        <v>5.17084570945</v>
      </c>
      <c r="DP316" s="36">
        <v>114.3991069134</v>
      </c>
      <c r="DQ316" s="30">
        <f t="shared" si="244"/>
        <v>-6.9238384356090495E-9</v>
      </c>
      <c r="DR316" s="30">
        <f t="shared" si="245"/>
        <v>-6.9245055308885903E-9</v>
      </c>
      <c r="DS316" s="30">
        <f t="shared" si="246"/>
        <v>-6.9245055297629059E-9</v>
      </c>
      <c r="DT316" s="30">
        <f t="shared" si="247"/>
        <v>-6.9245055297629059E-9</v>
      </c>
      <c r="DV316" s="36">
        <v>7.6999999999999995E-9</v>
      </c>
      <c r="DW316" s="36">
        <v>2.4029232615499998</v>
      </c>
      <c r="DX316" s="36">
        <v>576.16138801060004</v>
      </c>
      <c r="DY316" s="30">
        <f t="shared" si="248"/>
        <v>5.4106005732481556E-9</v>
      </c>
      <c r="DZ316" s="30">
        <f t="shared" si="249"/>
        <v>5.4101282126741412E-9</v>
      </c>
      <c r="EA316" s="30">
        <f t="shared" si="250"/>
        <v>5.4101282134712555E-9</v>
      </c>
      <c r="EB316" s="30">
        <f t="shared" si="251"/>
        <v>5.410128213471253E-9</v>
      </c>
      <c r="ED316" s="36"/>
      <c r="EE316" s="36"/>
      <c r="EF316" s="36"/>
      <c r="EL316" s="36"/>
      <c r="EM316" s="36"/>
      <c r="EN316" s="36"/>
      <c r="ET316" s="36"/>
      <c r="EU316" s="36"/>
      <c r="EV316" s="36"/>
    </row>
    <row r="317" spans="14:152" s="30" customFormat="1" ht="12.75">
      <c r="N317" s="36">
        <v>5.582E-8</v>
      </c>
      <c r="O317" s="36">
        <v>3.6348686102799999</v>
      </c>
      <c r="P317" s="36">
        <v>248.7238180901</v>
      </c>
      <c r="Q317" s="30">
        <f t="shared" si="224"/>
        <v>-3.5316020151904979E-8</v>
      </c>
      <c r="R317" s="30">
        <f t="shared" si="225"/>
        <v>-3.5314411259444428E-8</v>
      </c>
      <c r="S317" s="30">
        <f t="shared" si="226"/>
        <v>-3.531441126215938E-8</v>
      </c>
      <c r="T317" s="30">
        <f t="shared" si="227"/>
        <v>-3.531441126215938E-8</v>
      </c>
      <c r="V317" s="36">
        <v>7.8999999999999996E-9</v>
      </c>
      <c r="W317" s="36">
        <v>0.89213206335999995</v>
      </c>
      <c r="X317" s="36">
        <v>342.25536475310003</v>
      </c>
      <c r="Y317" s="30">
        <f t="shared" si="228"/>
        <v>4.2315765492208241E-9</v>
      </c>
      <c r="Z317" s="30">
        <f t="shared" si="229"/>
        <v>4.2312348888596725E-9</v>
      </c>
      <c r="AA317" s="30">
        <f t="shared" si="230"/>
        <v>4.2312348894362133E-9</v>
      </c>
      <c r="AB317" s="30">
        <f t="shared" si="231"/>
        <v>4.2312348894362133E-9</v>
      </c>
      <c r="AD317" s="36">
        <v>7.8999999999999996E-10</v>
      </c>
      <c r="AE317" s="36">
        <v>3.1869358541900001</v>
      </c>
      <c r="AF317" s="36">
        <v>320.32402291969998</v>
      </c>
      <c r="AG317" s="30">
        <f t="shared" si="232"/>
        <v>1.2579930106034611E-10</v>
      </c>
      <c r="AH317" s="30">
        <f t="shared" si="233"/>
        <v>1.2583668426897595E-10</v>
      </c>
      <c r="AI317" s="30">
        <f t="shared" si="234"/>
        <v>1.2583668420589415E-10</v>
      </c>
      <c r="AJ317" s="30">
        <f t="shared" si="235"/>
        <v>1.2583668420589433E-10</v>
      </c>
      <c r="AL317" s="36"/>
      <c r="AM317" s="36"/>
      <c r="AN317" s="36"/>
      <c r="AT317" s="36"/>
      <c r="AU317" s="36"/>
      <c r="AV317" s="36"/>
      <c r="BB317" s="36"/>
      <c r="BC317" s="36"/>
      <c r="BD317" s="36"/>
      <c r="BJ317" s="36">
        <v>4.0499999999999999E-9</v>
      </c>
      <c r="BK317" s="36">
        <v>1.8747034122299999</v>
      </c>
      <c r="BL317" s="36">
        <v>114.3991069134</v>
      </c>
      <c r="BM317" s="30">
        <f t="shared" si="236"/>
        <v>1.3138573792868497E-9</v>
      </c>
      <c r="BN317" s="30">
        <f t="shared" si="237"/>
        <v>1.3139229588109921E-9</v>
      </c>
      <c r="BO317" s="30">
        <f t="shared" si="238"/>
        <v>1.3139229587003306E-9</v>
      </c>
      <c r="BP317" s="30">
        <f t="shared" si="239"/>
        <v>1.3139229587003306E-9</v>
      </c>
      <c r="BR317" s="36"/>
      <c r="BS317" s="36"/>
      <c r="BT317" s="36"/>
      <c r="BZ317" s="36"/>
      <c r="CA317" s="36"/>
      <c r="CB317" s="36"/>
      <c r="CH317" s="36"/>
      <c r="CI317" s="36"/>
      <c r="CJ317" s="36"/>
      <c r="CP317" s="36"/>
      <c r="CQ317" s="36"/>
      <c r="CR317" s="36"/>
      <c r="CX317" s="36"/>
      <c r="CY317" s="36"/>
      <c r="CZ317" s="36"/>
      <c r="DF317" s="36">
        <v>1.6297000000000001E-7</v>
      </c>
      <c r="DG317" s="36">
        <v>3.9831729412799999</v>
      </c>
      <c r="DH317" s="36">
        <v>2.9207613067999998</v>
      </c>
      <c r="DI317" s="30">
        <f t="shared" si="240"/>
        <v>-1.1053822304586352E-7</v>
      </c>
      <c r="DJ317" s="30">
        <f t="shared" si="241"/>
        <v>-1.1053827538389534E-7</v>
      </c>
      <c r="DK317" s="30">
        <f t="shared" si="242"/>
        <v>-1.10538275383807E-7</v>
      </c>
      <c r="DL317" s="30">
        <f t="shared" si="243"/>
        <v>-1.10538275383807E-7</v>
      </c>
      <c r="DN317" s="36">
        <v>3.6090000000000001E-8</v>
      </c>
      <c r="DO317" s="36">
        <v>5.5438748808799998</v>
      </c>
      <c r="DP317" s="36">
        <v>458.84151979040001</v>
      </c>
      <c r="DQ317" s="30">
        <f t="shared" si="244"/>
        <v>-3.5727782253659697E-8</v>
      </c>
      <c r="DR317" s="30">
        <f t="shared" si="245"/>
        <v>-3.5727431980453456E-8</v>
      </c>
      <c r="DS317" s="30">
        <f t="shared" si="246"/>
        <v>-3.5727431981044665E-8</v>
      </c>
      <c r="DT317" s="30">
        <f t="shared" si="247"/>
        <v>-3.5727431981044665E-8</v>
      </c>
      <c r="DV317" s="36">
        <v>9.5000000000000007E-9</v>
      </c>
      <c r="DW317" s="36">
        <v>5.9762146016199997</v>
      </c>
      <c r="DX317" s="36">
        <v>196.6243208816</v>
      </c>
      <c r="DY317" s="30">
        <f t="shared" si="248"/>
        <v>1.6411882284624706E-9</v>
      </c>
      <c r="DZ317" s="30">
        <f t="shared" si="249"/>
        <v>1.6409129187829696E-9</v>
      </c>
      <c r="EA317" s="30">
        <f t="shared" si="250"/>
        <v>1.6409129192475391E-9</v>
      </c>
      <c r="EB317" s="30">
        <f t="shared" si="251"/>
        <v>1.6409129192475391E-9</v>
      </c>
      <c r="ED317" s="36"/>
      <c r="EE317" s="36"/>
      <c r="EF317" s="36"/>
      <c r="EL317" s="36"/>
      <c r="EM317" s="36"/>
      <c r="EN317" s="36"/>
      <c r="ET317" s="36"/>
      <c r="EU317" s="36"/>
      <c r="EV317" s="36"/>
    </row>
    <row r="318" spans="14:152" s="30" customFormat="1" ht="12.75">
      <c r="N318" s="36">
        <v>4.1059999999999998E-8</v>
      </c>
      <c r="O318" s="36">
        <v>3.39164360376</v>
      </c>
      <c r="P318" s="36">
        <v>50.402576179100002</v>
      </c>
      <c r="Q318" s="30">
        <f t="shared" si="224"/>
        <v>-4.1042244121866881E-8</v>
      </c>
      <c r="R318" s="30">
        <f t="shared" si="225"/>
        <v>-4.1042235014435258E-8</v>
      </c>
      <c r="S318" s="30">
        <f t="shared" si="226"/>
        <v>-4.104223501445063E-8</v>
      </c>
      <c r="T318" s="30">
        <f t="shared" si="227"/>
        <v>-4.104223501445063E-8</v>
      </c>
      <c r="V318" s="36">
        <v>7.7499999999999999E-9</v>
      </c>
      <c r="W318" s="36">
        <v>2.8587393087900002</v>
      </c>
      <c r="X318" s="36">
        <v>211.81462272970001</v>
      </c>
      <c r="Y318" s="30">
        <f t="shared" si="228"/>
        <v>-8.7790198763797874E-10</v>
      </c>
      <c r="Z318" s="30">
        <f t="shared" si="229"/>
        <v>-8.7765792970852609E-10</v>
      </c>
      <c r="AA318" s="30">
        <f t="shared" si="230"/>
        <v>-8.7765793012035977E-10</v>
      </c>
      <c r="AB318" s="30">
        <f t="shared" si="231"/>
        <v>-8.7765793012035801E-10</v>
      </c>
      <c r="AD318" s="36">
        <v>8.0000000000000003E-10</v>
      </c>
      <c r="AE318" s="36">
        <v>0.78975763683</v>
      </c>
      <c r="AF318" s="36">
        <v>204.70107572890001</v>
      </c>
      <c r="AG318" s="30">
        <f t="shared" si="232"/>
        <v>7.5280016634807376E-10</v>
      </c>
      <c r="AH318" s="30">
        <f t="shared" si="233"/>
        <v>7.5279187346458478E-10</v>
      </c>
      <c r="AI318" s="30">
        <f t="shared" si="234"/>
        <v>7.5279187347857923E-10</v>
      </c>
      <c r="AJ318" s="30">
        <f t="shared" si="235"/>
        <v>7.5279187347857913E-10</v>
      </c>
      <c r="AL318" s="36"/>
      <c r="AM318" s="36"/>
      <c r="AN318" s="36"/>
      <c r="AT318" s="36"/>
      <c r="AU318" s="36"/>
      <c r="AV318" s="36"/>
      <c r="BB318" s="36"/>
      <c r="BC318" s="36"/>
      <c r="BD318" s="36"/>
      <c r="BJ318" s="36">
        <v>3.9300000000000003E-9</v>
      </c>
      <c r="BK318" s="36">
        <v>0.56487847336999997</v>
      </c>
      <c r="BL318" s="36">
        <v>128.9562693151</v>
      </c>
      <c r="BM318" s="30">
        <f t="shared" si="236"/>
        <v>3.885794558225498E-9</v>
      </c>
      <c r="BN318" s="30">
        <f t="shared" si="237"/>
        <v>3.8857832150795253E-9</v>
      </c>
      <c r="BO318" s="30">
        <f t="shared" si="238"/>
        <v>3.8857832150986679E-9</v>
      </c>
      <c r="BP318" s="30">
        <f t="shared" si="239"/>
        <v>3.8857832150986679E-9</v>
      </c>
      <c r="BR318" s="36"/>
      <c r="BS318" s="36"/>
      <c r="BT318" s="36"/>
      <c r="BZ318" s="36"/>
      <c r="CA318" s="36"/>
      <c r="CB318" s="36"/>
      <c r="CH318" s="36"/>
      <c r="CI318" s="36"/>
      <c r="CJ318" s="36"/>
      <c r="CP318" s="36"/>
      <c r="CQ318" s="36"/>
      <c r="CR318" s="36"/>
      <c r="CX318" s="36"/>
      <c r="CY318" s="36"/>
      <c r="CZ318" s="36"/>
      <c r="DF318" s="36">
        <v>1.6922E-7</v>
      </c>
      <c r="DG318" s="36">
        <v>4.7426697203300003</v>
      </c>
      <c r="DH318" s="36">
        <v>2207.6295405954002</v>
      </c>
      <c r="DI318" s="30">
        <f t="shared" si="240"/>
        <v>5.902359388023055E-8</v>
      </c>
      <c r="DJ318" s="30">
        <f t="shared" si="241"/>
        <v>5.8971200692306038E-8</v>
      </c>
      <c r="DK318" s="30">
        <f t="shared" si="242"/>
        <v>5.8971200780721997E-8</v>
      </c>
      <c r="DL318" s="30">
        <f t="shared" si="243"/>
        <v>5.8971200780721428E-8</v>
      </c>
      <c r="DN318" s="36">
        <v>4.4700000000000003E-8</v>
      </c>
      <c r="DO318" s="36">
        <v>3.7425693089999998</v>
      </c>
      <c r="DP318" s="36">
        <v>699.70103135429997</v>
      </c>
      <c r="DQ318" s="30">
        <f t="shared" si="244"/>
        <v>4.4281326456308953E-8</v>
      </c>
      <c r="DR318" s="30">
        <f t="shared" si="245"/>
        <v>4.4280687158009365E-8</v>
      </c>
      <c r="DS318" s="30">
        <f t="shared" si="246"/>
        <v>4.4280687159088544E-8</v>
      </c>
      <c r="DT318" s="30">
        <f t="shared" si="247"/>
        <v>4.4280687159088544E-8</v>
      </c>
      <c r="DV318" s="36">
        <v>8.1400000000000004E-9</v>
      </c>
      <c r="DW318" s="36">
        <v>4.1930309808599997</v>
      </c>
      <c r="DX318" s="36">
        <v>831.10498122419995</v>
      </c>
      <c r="DY318" s="30">
        <f t="shared" si="248"/>
        <v>7.4487473334244535E-9</v>
      </c>
      <c r="DZ318" s="30">
        <f t="shared" si="249"/>
        <v>7.4483390327450931E-9</v>
      </c>
      <c r="EA318" s="30">
        <f t="shared" si="250"/>
        <v>7.4483390334341735E-9</v>
      </c>
      <c r="EB318" s="30">
        <f t="shared" si="251"/>
        <v>7.448339033434171E-9</v>
      </c>
      <c r="ED318" s="36"/>
      <c r="EE318" s="36"/>
      <c r="EF318" s="36"/>
      <c r="EL318" s="36"/>
      <c r="EM318" s="36"/>
      <c r="EN318" s="36"/>
      <c r="ET318" s="36"/>
      <c r="EU318" s="36"/>
      <c r="EV318" s="36"/>
    </row>
    <row r="319" spans="14:152" s="30" customFormat="1" ht="12.75">
      <c r="N319" s="36">
        <v>5.6570000000000003E-8</v>
      </c>
      <c r="O319" s="36">
        <v>3.5996778736200001</v>
      </c>
      <c r="P319" s="36">
        <v>282.45161971279998</v>
      </c>
      <c r="Q319" s="30">
        <f t="shared" si="224"/>
        <v>-2.5256378047006457E-8</v>
      </c>
      <c r="R319" s="30">
        <f t="shared" si="225"/>
        <v>-2.5254238603170089E-8</v>
      </c>
      <c r="S319" s="30">
        <f t="shared" si="226"/>
        <v>-2.5254238606780322E-8</v>
      </c>
      <c r="T319" s="30">
        <f t="shared" si="227"/>
        <v>-2.5254238606780299E-8</v>
      </c>
      <c r="V319" s="36">
        <v>8.4200000000000003E-9</v>
      </c>
      <c r="W319" s="36">
        <v>2.99884993009</v>
      </c>
      <c r="X319" s="36">
        <v>2737.3205056900001</v>
      </c>
      <c r="Y319" s="30">
        <f t="shared" si="228"/>
        <v>7.7942892717792988E-9</v>
      </c>
      <c r="Z319" s="30">
        <f t="shared" si="229"/>
        <v>7.7955932868722319E-9</v>
      </c>
      <c r="AA319" s="30">
        <f t="shared" si="230"/>
        <v>7.7955932846728844E-9</v>
      </c>
      <c r="AB319" s="30">
        <f t="shared" si="231"/>
        <v>7.795593284672896E-9</v>
      </c>
      <c r="AD319" s="36">
        <v>7.7000000000000003E-10</v>
      </c>
      <c r="AE319" s="36">
        <v>1.89354243952</v>
      </c>
      <c r="AF319" s="36">
        <v>556.51766803759995</v>
      </c>
      <c r="AG319" s="30">
        <f t="shared" si="232"/>
        <v>2.8466886403240023E-10</v>
      </c>
      <c r="AH319" s="30">
        <f t="shared" si="233"/>
        <v>2.8460928379683119E-10</v>
      </c>
      <c r="AI319" s="30">
        <f t="shared" si="234"/>
        <v>2.8460928389737096E-10</v>
      </c>
      <c r="AJ319" s="30">
        <f t="shared" si="235"/>
        <v>2.8460928389737065E-10</v>
      </c>
      <c r="AL319" s="36"/>
      <c r="AM319" s="36"/>
      <c r="AN319" s="36"/>
      <c r="AT319" s="36"/>
      <c r="AU319" s="36"/>
      <c r="AV319" s="36"/>
      <c r="BB319" s="36"/>
      <c r="BC319" s="36"/>
      <c r="BD319" s="36"/>
      <c r="BJ319" s="36">
        <v>3.12E-9</v>
      </c>
      <c r="BK319" s="36">
        <v>5.2929112444799999</v>
      </c>
      <c r="BL319" s="36">
        <v>347.8844390456</v>
      </c>
      <c r="BM319" s="30">
        <f t="shared" si="236"/>
        <v>-3.0431241858523125E-9</v>
      </c>
      <c r="BN319" s="30">
        <f t="shared" si="237"/>
        <v>-3.043160013580763E-9</v>
      </c>
      <c r="BO319" s="30">
        <f t="shared" si="238"/>
        <v>-3.0431600135203123E-9</v>
      </c>
      <c r="BP319" s="30">
        <f t="shared" si="239"/>
        <v>-3.0431600135203127E-9</v>
      </c>
      <c r="BR319" s="36"/>
      <c r="BS319" s="36"/>
      <c r="BT319" s="36"/>
      <c r="BZ319" s="36"/>
      <c r="CA319" s="36"/>
      <c r="CB319" s="36"/>
      <c r="CH319" s="36"/>
      <c r="CI319" s="36"/>
      <c r="CJ319" s="36"/>
      <c r="CP319" s="36"/>
      <c r="CQ319" s="36"/>
      <c r="CR319" s="36"/>
      <c r="CX319" s="36"/>
      <c r="CY319" s="36"/>
      <c r="CZ319" s="36"/>
      <c r="DF319" s="36">
        <v>2.0479E-7</v>
      </c>
      <c r="DG319" s="36">
        <v>6.0509828620199997</v>
      </c>
      <c r="DH319" s="36">
        <v>173.68158709190001</v>
      </c>
      <c r="DI319" s="30">
        <f t="shared" si="240"/>
        <v>7.5123967270529331E-8</v>
      </c>
      <c r="DJ319" s="30">
        <f t="shared" si="241"/>
        <v>7.5119015958158271E-8</v>
      </c>
      <c r="DK319" s="30">
        <f t="shared" si="242"/>
        <v>7.511901596651343E-8</v>
      </c>
      <c r="DL319" s="30">
        <f t="shared" si="243"/>
        <v>7.5119015966513258E-8</v>
      </c>
      <c r="DN319" s="36">
        <v>3.2929999999999998E-8</v>
      </c>
      <c r="DO319" s="36">
        <v>4.48068043469</v>
      </c>
      <c r="DP319" s="36">
        <v>289.56516671359998</v>
      </c>
      <c r="DQ319" s="30">
        <f t="shared" si="244"/>
        <v>-3.1768152637291237E-8</v>
      </c>
      <c r="DR319" s="30">
        <f t="shared" si="245"/>
        <v>-3.1767776938156439E-8</v>
      </c>
      <c r="DS319" s="30">
        <f t="shared" si="246"/>
        <v>-3.1767776938790456E-8</v>
      </c>
      <c r="DT319" s="30">
        <f t="shared" si="247"/>
        <v>-3.1767776938790456E-8</v>
      </c>
      <c r="DV319" s="36">
        <v>9.6899999999999994E-9</v>
      </c>
      <c r="DW319" s="36">
        <v>4.7807102475400001</v>
      </c>
      <c r="DX319" s="36">
        <v>326.6868103951</v>
      </c>
      <c r="DY319" s="30">
        <f t="shared" si="248"/>
        <v>-9.5466513316860144E-9</v>
      </c>
      <c r="DZ319" s="30">
        <f t="shared" si="249"/>
        <v>-9.5465701434481179E-9</v>
      </c>
      <c r="EA319" s="30">
        <f t="shared" si="250"/>
        <v>-9.5465701435851371E-9</v>
      </c>
      <c r="EB319" s="30">
        <f t="shared" si="251"/>
        <v>-9.5465701435851371E-9</v>
      </c>
      <c r="ED319" s="36"/>
      <c r="EE319" s="36"/>
      <c r="EF319" s="36"/>
      <c r="EL319" s="36"/>
      <c r="EM319" s="36"/>
      <c r="EN319" s="36"/>
      <c r="ET319" s="36"/>
      <c r="EU319" s="36"/>
      <c r="EV319" s="36"/>
    </row>
    <row r="320" spans="14:152" s="30" customFormat="1" ht="12.75">
      <c r="N320" s="36">
        <v>5.1450000000000001E-8</v>
      </c>
      <c r="O320" s="36">
        <v>1.33329458239</v>
      </c>
      <c r="P320" s="36">
        <v>173.68158709190001</v>
      </c>
      <c r="Q320" s="30">
        <f t="shared" si="224"/>
        <v>4.7962577329119362E-8</v>
      </c>
      <c r="R320" s="30">
        <f t="shared" si="225"/>
        <v>4.796306122411077E-8</v>
      </c>
      <c r="S320" s="30">
        <f t="shared" si="226"/>
        <v>4.796306122329425E-8</v>
      </c>
      <c r="T320" s="30">
        <f t="shared" si="227"/>
        <v>4.796306122329425E-8</v>
      </c>
      <c r="V320" s="36">
        <v>7.8399999999999994E-9</v>
      </c>
      <c r="W320" s="36">
        <v>5.7484592399999999E-2</v>
      </c>
      <c r="X320" s="36">
        <v>543.02428721889999</v>
      </c>
      <c r="Y320" s="30">
        <f t="shared" si="228"/>
        <v>-7.7015080367060838E-9</v>
      </c>
      <c r="Z320" s="30">
        <f t="shared" si="229"/>
        <v>-7.7016272224766483E-9</v>
      </c>
      <c r="AA320" s="30">
        <f t="shared" si="230"/>
        <v>-7.7016272222755722E-9</v>
      </c>
      <c r="AB320" s="30">
        <f t="shared" si="231"/>
        <v>-7.7016272222755739E-9</v>
      </c>
      <c r="AD320" s="36">
        <v>7.2999999999999996E-10</v>
      </c>
      <c r="AE320" s="36">
        <v>4.8592327722100004</v>
      </c>
      <c r="AF320" s="36">
        <v>2118.7638603783998</v>
      </c>
      <c r="AG320" s="30">
        <f t="shared" si="232"/>
        <v>6.0033401179060812E-10</v>
      </c>
      <c r="AH320" s="30">
        <f t="shared" si="233"/>
        <v>6.0020230312199383E-10</v>
      </c>
      <c r="AI320" s="30">
        <f t="shared" si="234"/>
        <v>6.0020230334429563E-10</v>
      </c>
      <c r="AJ320" s="30">
        <f t="shared" si="235"/>
        <v>6.002023033442949E-10</v>
      </c>
      <c r="AL320" s="36"/>
      <c r="AM320" s="36"/>
      <c r="AN320" s="36"/>
      <c r="AT320" s="36"/>
      <c r="AU320" s="36"/>
      <c r="AV320" s="36"/>
      <c r="BB320" s="36"/>
      <c r="BC320" s="36"/>
      <c r="BD320" s="36"/>
      <c r="BJ320" s="36">
        <v>3.1E-9</v>
      </c>
      <c r="BK320" s="36">
        <v>0.31232452686000001</v>
      </c>
      <c r="BL320" s="36">
        <v>427.34895040139997</v>
      </c>
      <c r="BM320" s="30">
        <f t="shared" si="236"/>
        <v>-1.4489376289861576E-9</v>
      </c>
      <c r="BN320" s="30">
        <f t="shared" si="237"/>
        <v>-1.4491128761329833E-9</v>
      </c>
      <c r="BO320" s="30">
        <f t="shared" si="238"/>
        <v>-1.4491128758372694E-9</v>
      </c>
      <c r="BP320" s="30">
        <f t="shared" si="239"/>
        <v>-1.4491128758372706E-9</v>
      </c>
      <c r="BR320" s="36"/>
      <c r="BS320" s="36"/>
      <c r="BT320" s="36"/>
      <c r="BZ320" s="36"/>
      <c r="CA320" s="36"/>
      <c r="CB320" s="36"/>
      <c r="CH320" s="36"/>
      <c r="CI320" s="36"/>
      <c r="CJ320" s="36"/>
      <c r="CP320" s="36"/>
      <c r="CQ320" s="36"/>
      <c r="CR320" s="36"/>
      <c r="CX320" s="36"/>
      <c r="CY320" s="36"/>
      <c r="CZ320" s="36"/>
      <c r="DF320" s="36">
        <v>1.5447000000000001E-7</v>
      </c>
      <c r="DG320" s="36">
        <v>1.49120311247</v>
      </c>
      <c r="DH320" s="36">
        <v>543.91805909619995</v>
      </c>
      <c r="DI320" s="30">
        <f t="shared" si="240"/>
        <v>7.1349104562398596E-9</v>
      </c>
      <c r="DJ320" s="30">
        <f t="shared" si="241"/>
        <v>7.1223514986836012E-9</v>
      </c>
      <c r="DK320" s="30">
        <f t="shared" si="242"/>
        <v>7.1223515198761405E-9</v>
      </c>
      <c r="DL320" s="30">
        <f t="shared" si="243"/>
        <v>7.1223515198760719E-9</v>
      </c>
      <c r="DN320" s="36">
        <v>3.2399999999999999E-8</v>
      </c>
      <c r="DO320" s="36">
        <v>5.9472888170699996</v>
      </c>
      <c r="DP320" s="36">
        <v>131.54696222179999</v>
      </c>
      <c r="DQ320" s="30">
        <f t="shared" si="244"/>
        <v>1.5690333578973887E-8</v>
      </c>
      <c r="DR320" s="30">
        <f t="shared" si="245"/>
        <v>1.56897755780737E-8</v>
      </c>
      <c r="DS320" s="30">
        <f t="shared" si="246"/>
        <v>1.56897755790153E-8</v>
      </c>
      <c r="DT320" s="30">
        <f t="shared" si="247"/>
        <v>1.56897755790153E-8</v>
      </c>
      <c r="DV320" s="36">
        <v>7.6000000000000002E-9</v>
      </c>
      <c r="DW320" s="36">
        <v>0.44860533530000002</v>
      </c>
      <c r="DX320" s="36">
        <v>425.63498302950001</v>
      </c>
      <c r="DY320" s="30">
        <f t="shared" si="248"/>
        <v>-2.5385322713181916E-9</v>
      </c>
      <c r="DZ320" s="30">
        <f t="shared" si="249"/>
        <v>-2.5389885152692587E-9</v>
      </c>
      <c r="EA320" s="30">
        <f t="shared" si="250"/>
        <v>-2.5389885144993814E-9</v>
      </c>
      <c r="EB320" s="30">
        <f t="shared" si="251"/>
        <v>-2.5389885144993814E-9</v>
      </c>
      <c r="ED320" s="36"/>
      <c r="EE320" s="36"/>
      <c r="EF320" s="36"/>
      <c r="EL320" s="36"/>
      <c r="EM320" s="36"/>
      <c r="EN320" s="36"/>
      <c r="ET320" s="36"/>
      <c r="EU320" s="36"/>
      <c r="EV320" s="36"/>
    </row>
    <row r="321" spans="14:152" s="30" customFormat="1" ht="12.75">
      <c r="N321" s="36">
        <v>3.8980000000000002E-8</v>
      </c>
      <c r="O321" s="36">
        <v>4.1180494936100001</v>
      </c>
      <c r="P321" s="36">
        <v>213.51154375909999</v>
      </c>
      <c r="Q321" s="30">
        <f t="shared" ref="Q321:Q384" si="252">N321*COS(O321+P321*$C$31)</f>
        <v>-3.8144855868410416E-8</v>
      </c>
      <c r="R321" s="30">
        <f t="shared" ref="R321:R384" si="253">N321*COS(O321+P321*$C$52)</f>
        <v>-3.8144599437037008E-8</v>
      </c>
      <c r="S321" s="30">
        <f t="shared" ref="S321:S384" si="254">N321*COS(O321+P321*$C$73)</f>
        <v>-3.8144599437469756E-8</v>
      </c>
      <c r="T321" s="30">
        <f t="shared" ref="T321:T384" si="255">N321*COS(O321+P321*$C$94)</f>
        <v>-3.8144599437469756E-8</v>
      </c>
      <c r="V321" s="36">
        <v>7.54E-9</v>
      </c>
      <c r="W321" s="36">
        <v>5.1831774766800001</v>
      </c>
      <c r="X321" s="36">
        <v>244.31858407499999</v>
      </c>
      <c r="Y321" s="30">
        <f t="shared" ref="Y321:Y384" si="256">V321*COS(W321+X321*$C$31)</f>
        <v>-5.8298417108293947E-9</v>
      </c>
      <c r="Z321" s="30">
        <f t="shared" ref="Z321:Z384" si="257">V321*COS(W321+X321*$C$52)</f>
        <v>-5.8300165211369034E-9</v>
      </c>
      <c r="AA321" s="30">
        <f t="shared" ref="AA321:AA384" si="258">V321*COS(W321+X321*$C$73)</f>
        <v>-5.8300165208419267E-9</v>
      </c>
      <c r="AB321" s="30">
        <f t="shared" ref="AB321:AB384" si="259">V321*COS(W321+X321*$C$94)</f>
        <v>-5.8300165208419291E-9</v>
      </c>
      <c r="AD321" s="36">
        <v>7.1000000000000003E-10</v>
      </c>
      <c r="AE321" s="36">
        <v>3.6455157743300002</v>
      </c>
      <c r="AF321" s="36">
        <v>198.32124191099999</v>
      </c>
      <c r="AG321" s="30">
        <f>AD321*COS(AE321+AF321*$C$31)</f>
        <v>-5.8771329797317852E-10</v>
      </c>
      <c r="AH321" s="30">
        <f t="shared" si="233"/>
        <v>-5.8770147581789489E-10</v>
      </c>
      <c r="AI321" s="30">
        <f t="shared" si="234"/>
        <v>-5.8770147583784452E-10</v>
      </c>
      <c r="AJ321" s="30">
        <f t="shared" si="235"/>
        <v>-5.8770147583784452E-10</v>
      </c>
      <c r="AL321" s="36"/>
      <c r="AM321" s="36"/>
      <c r="AN321" s="36"/>
      <c r="AT321" s="36"/>
      <c r="AU321" s="36"/>
      <c r="AV321" s="36"/>
      <c r="BB321" s="36"/>
      <c r="BC321" s="36"/>
      <c r="BD321" s="36"/>
      <c r="BJ321" s="36">
        <v>3.0800000000000001E-9</v>
      </c>
      <c r="BK321" s="36">
        <v>2.84912656825</v>
      </c>
      <c r="BL321" s="36">
        <v>487.36514376280002</v>
      </c>
      <c r="BM321" s="30">
        <f t="shared" ref="BM321:BM384" si="260">BJ321*COS(BK321+BL321*$C$31)</f>
        <v>3.0468293942565584E-9</v>
      </c>
      <c r="BN321" s="30">
        <f t="shared" ref="BN321:BN384" si="261">BJ321*COS(BK321+BL321*$C$52)</f>
        <v>3.0468622628366419E-9</v>
      </c>
      <c r="BO321" s="30">
        <f t="shared" ref="BO321:BO384" si="262">BJ321*COS(BK321+BL321*$C$73)</f>
        <v>3.0468622627811918E-9</v>
      </c>
      <c r="BP321" s="30">
        <f t="shared" ref="BP321:BP384" si="263">BJ321*COS(BK321+BL321*$C$94)</f>
        <v>3.0468622627811918E-9</v>
      </c>
      <c r="BR321" s="36"/>
      <c r="BS321" s="36"/>
      <c r="BT321" s="36"/>
      <c r="BZ321" s="36"/>
      <c r="CA321" s="36"/>
      <c r="CB321" s="36"/>
      <c r="CH321" s="36"/>
      <c r="CI321" s="36"/>
      <c r="CJ321" s="36"/>
      <c r="CP321" s="36"/>
      <c r="CQ321" s="36"/>
      <c r="CR321" s="36"/>
      <c r="CX321" s="36"/>
      <c r="CY321" s="36"/>
      <c r="CZ321" s="36"/>
      <c r="DF321" s="36">
        <v>1.9943999999999999E-7</v>
      </c>
      <c r="DG321" s="36">
        <v>4.9408663275000002</v>
      </c>
      <c r="DH321" s="36">
        <v>121.2520214833</v>
      </c>
      <c r="DI321" s="30">
        <f t="shared" ref="DI321:DI384" si="264">DF321*COS(DG321+DH321*$C$31)</f>
        <v>-8.5636840024177156E-8</v>
      </c>
      <c r="DJ321" s="30">
        <f t="shared" ref="DJ321:DJ384" si="265">DF321*COS(DG321+DH321*$C$52)</f>
        <v>-8.5640108040135967E-8</v>
      </c>
      <c r="DK321" s="30">
        <f t="shared" ref="DK321:DK384" si="266">DF321*COS(DG321+DH321*$C$73)</f>
        <v>-8.564010803462128E-8</v>
      </c>
      <c r="DL321" s="30">
        <f t="shared" ref="DL321:DL384" si="267">DF321*COS(DG321+DH321*$C$94)</f>
        <v>-8.564010803462128E-8</v>
      </c>
      <c r="DN321" s="36">
        <v>3.477E-8</v>
      </c>
      <c r="DO321" s="36">
        <v>3.54553285172</v>
      </c>
      <c r="DP321" s="36">
        <v>963.4027029714</v>
      </c>
      <c r="DQ321" s="30">
        <f t="shared" ref="DQ321:DQ384" si="268">DN321*COS(DO321+DP321*$C$31)</f>
        <v>-7.7685055318788008E-9</v>
      </c>
      <c r="DR321" s="30">
        <f t="shared" ref="DR321:DR384" si="269">DN321*COS(DO321+DP321*$C$52)</f>
        <v>-7.773391207440546E-9</v>
      </c>
      <c r="DS321" s="30">
        <f t="shared" ref="DS321:DS384" si="270">DN321*COS(DO321+DP321*$C$73)</f>
        <v>-7.7733911991963743E-9</v>
      </c>
      <c r="DT321" s="30">
        <f t="shared" ref="DT321:DT384" si="271">DN321*COS(DO321+DP321*$C$94)</f>
        <v>-7.7733911991964041E-9</v>
      </c>
      <c r="DV321" s="36">
        <v>9.0699999999999995E-9</v>
      </c>
      <c r="DW321" s="36">
        <v>0.94781730417999999</v>
      </c>
      <c r="DX321" s="36">
        <v>525.7588118315</v>
      </c>
      <c r="DY321" s="30">
        <f t="shared" ref="DY321:DY342" si="272">DV321*COS(DW321+DX321*$C$31)</f>
        <v>-3.5027175055128446E-9</v>
      </c>
      <c r="DZ321" s="30">
        <f t="shared" ref="DZ321:DZ342" si="273">DV321*COS(DW321+DX321*$C$52)</f>
        <v>-3.5033757004555001E-9</v>
      </c>
      <c r="EA321" s="30">
        <f t="shared" ref="EA321:EA342" si="274">DV321*COS(DW321+DX321*$C$73)</f>
        <v>-3.5033756993448529E-9</v>
      </c>
      <c r="EB321" s="30">
        <f t="shared" ref="EB321:EB342" si="275">DV321*COS(DW321+DX321*$C$94)</f>
        <v>-3.5033756993448566E-9</v>
      </c>
      <c r="ED321" s="36"/>
      <c r="EE321" s="36"/>
      <c r="EF321" s="36"/>
      <c r="EL321" s="36"/>
      <c r="EM321" s="36"/>
      <c r="EN321" s="36"/>
      <c r="ET321" s="36"/>
      <c r="EU321" s="36"/>
      <c r="EV321" s="36"/>
    </row>
    <row r="322" spans="14:152" s="30" customFormat="1" ht="12.75">
      <c r="N322" s="36">
        <v>3.8980000000000002E-8</v>
      </c>
      <c r="O322" s="36">
        <v>0.66430577257000001</v>
      </c>
      <c r="P322" s="36">
        <v>213.0866471169</v>
      </c>
      <c r="Q322" s="30">
        <f t="shared" si="252"/>
        <v>3.3882293759021919E-8</v>
      </c>
      <c r="R322" s="30">
        <f t="shared" si="253"/>
        <v>3.388167922468239E-8</v>
      </c>
      <c r="S322" s="30">
        <f t="shared" si="254"/>
        <v>3.3881679225719403E-8</v>
      </c>
      <c r="T322" s="30">
        <f t="shared" si="255"/>
        <v>3.3881679225719403E-8</v>
      </c>
      <c r="V322" s="36">
        <v>9.6899999999999994E-9</v>
      </c>
      <c r="W322" s="36">
        <v>1.3176042541399999</v>
      </c>
      <c r="X322" s="36">
        <v>486.40193591629998</v>
      </c>
      <c r="Y322" s="30">
        <f t="shared" si="256"/>
        <v>1.8444048486801236E-9</v>
      </c>
      <c r="Z322" s="30">
        <f t="shared" si="257"/>
        <v>1.8437124633998732E-9</v>
      </c>
      <c r="AA322" s="30">
        <f t="shared" si="258"/>
        <v>1.8437124645682406E-9</v>
      </c>
      <c r="AB322" s="30">
        <f t="shared" si="259"/>
        <v>1.8437124645682365E-9</v>
      </c>
      <c r="AD322" s="36"/>
      <c r="AE322" s="36"/>
      <c r="AF322" s="36"/>
      <c r="AL322" s="36"/>
      <c r="AM322" s="36"/>
      <c r="AN322" s="36"/>
      <c r="AT322" s="36"/>
      <c r="AU322" s="36"/>
      <c r="AV322" s="36"/>
      <c r="BB322" s="36"/>
      <c r="BC322" s="36"/>
      <c r="BD322" s="36"/>
      <c r="BJ322" s="36">
        <v>2.9100000000000001E-9</v>
      </c>
      <c r="BK322" s="36">
        <v>3.2597776278000001</v>
      </c>
      <c r="BL322" s="36">
        <v>494.26624244250002</v>
      </c>
      <c r="BM322" s="30">
        <f t="shared" si="260"/>
        <v>2.526390800212546E-9</v>
      </c>
      <c r="BN322" s="30">
        <f t="shared" si="261"/>
        <v>2.5264976003025545E-9</v>
      </c>
      <c r="BO322" s="30">
        <f t="shared" si="262"/>
        <v>2.526497600122347E-9</v>
      </c>
      <c r="BP322" s="30">
        <f t="shared" si="263"/>
        <v>2.5264976001223478E-9</v>
      </c>
      <c r="BR322" s="36"/>
      <c r="BS322" s="36"/>
      <c r="BT322" s="36"/>
      <c r="BZ322" s="36"/>
      <c r="CA322" s="36"/>
      <c r="CB322" s="36"/>
      <c r="CH322" s="36"/>
      <c r="CI322" s="36"/>
      <c r="CJ322" s="36"/>
      <c r="CP322" s="36"/>
      <c r="CQ322" s="36"/>
      <c r="CR322" s="36"/>
      <c r="CX322" s="36"/>
      <c r="CY322" s="36"/>
      <c r="CZ322" s="36"/>
      <c r="DF322" s="36">
        <v>1.7127E-7</v>
      </c>
      <c r="DG322" s="36">
        <v>0.71458025372</v>
      </c>
      <c r="DH322" s="36">
        <v>1781.0313497193999</v>
      </c>
      <c r="DI322" s="30">
        <f t="shared" si="264"/>
        <v>-1.653227568651185E-7</v>
      </c>
      <c r="DJ322" s="30">
        <f t="shared" si="265"/>
        <v>-1.6533467495955426E-7</v>
      </c>
      <c r="DK322" s="30">
        <f t="shared" si="266"/>
        <v>-1.6533467493945308E-7</v>
      </c>
      <c r="DL322" s="30">
        <f t="shared" si="267"/>
        <v>-1.6533467493945308E-7</v>
      </c>
      <c r="DN322" s="36">
        <v>3.8379999999999997E-8</v>
      </c>
      <c r="DO322" s="36">
        <v>4.77967877681</v>
      </c>
      <c r="DP322" s="36">
        <v>175.1660598002</v>
      </c>
      <c r="DQ322" s="30">
        <f t="shared" si="268"/>
        <v>-3.0157642600252991E-8</v>
      </c>
      <c r="DR322" s="30">
        <f t="shared" si="269"/>
        <v>-3.0158264820891276E-8</v>
      </c>
      <c r="DS322" s="30">
        <f t="shared" si="270"/>
        <v>-3.0158264819841339E-8</v>
      </c>
      <c r="DT322" s="30">
        <f t="shared" si="271"/>
        <v>-3.0158264819841339E-8</v>
      </c>
      <c r="DV322" s="36">
        <v>7.8800000000000001E-9</v>
      </c>
      <c r="DW322" s="36">
        <v>0.14287187051</v>
      </c>
      <c r="DX322" s="36">
        <v>916.93228005540004</v>
      </c>
      <c r="DY322" s="30">
        <f t="shared" si="272"/>
        <v>1.7867719012805581E-9</v>
      </c>
      <c r="DZ322" s="30">
        <f t="shared" si="273"/>
        <v>1.7878249142088179E-9</v>
      </c>
      <c r="EA322" s="30">
        <f t="shared" si="274"/>
        <v>1.7878249124319498E-9</v>
      </c>
      <c r="EB322" s="30">
        <f t="shared" si="275"/>
        <v>1.7878249124319566E-9</v>
      </c>
      <c r="ED322" s="36"/>
      <c r="EE322" s="36"/>
      <c r="EF322" s="36"/>
      <c r="EL322" s="36"/>
      <c r="EM322" s="36"/>
      <c r="EN322" s="36"/>
      <c r="ET322" s="36"/>
      <c r="EU322" s="36"/>
      <c r="EV322" s="36"/>
    </row>
    <row r="323" spans="14:152" s="30" customFormat="1" ht="12.75">
      <c r="N323" s="36">
        <v>4.4180000000000003E-8</v>
      </c>
      <c r="O323" s="36">
        <v>0.10784811796</v>
      </c>
      <c r="P323" s="36">
        <v>905.88657979150003</v>
      </c>
      <c r="Q323" s="30">
        <f t="shared" si="252"/>
        <v>8.8861747317642653E-9</v>
      </c>
      <c r="R323" s="30">
        <f t="shared" si="253"/>
        <v>8.8920410411391819E-9</v>
      </c>
      <c r="S323" s="30">
        <f t="shared" si="254"/>
        <v>8.8920410312402652E-9</v>
      </c>
      <c r="T323" s="30">
        <f t="shared" si="255"/>
        <v>8.8920410312402652E-9</v>
      </c>
      <c r="V323" s="36">
        <v>9.4300000000000007E-9</v>
      </c>
      <c r="W323" s="36">
        <v>5.4864167442799996</v>
      </c>
      <c r="X323" s="36">
        <v>339.28641933649999</v>
      </c>
      <c r="Y323" s="30">
        <f t="shared" si="256"/>
        <v>-8.434540494329776E-9</v>
      </c>
      <c r="Z323" s="30">
        <f t="shared" si="257"/>
        <v>-8.4347545817134722E-9</v>
      </c>
      <c r="AA323" s="30">
        <f t="shared" si="258"/>
        <v>-8.4347545813522308E-9</v>
      </c>
      <c r="AB323" s="30">
        <f t="shared" si="259"/>
        <v>-8.4347545813522325E-9</v>
      </c>
      <c r="AD323" s="36"/>
      <c r="AE323" s="36"/>
      <c r="AF323" s="36"/>
      <c r="AL323" s="36"/>
      <c r="AM323" s="36"/>
      <c r="AN323" s="36"/>
      <c r="AT323" s="36"/>
      <c r="AU323" s="36"/>
      <c r="AV323" s="36"/>
      <c r="BB323" s="36"/>
      <c r="BC323" s="36"/>
      <c r="BD323" s="36"/>
      <c r="BJ323" s="36">
        <v>3.0300000000000001E-9</v>
      </c>
      <c r="BK323" s="36">
        <v>4.9396287368999996</v>
      </c>
      <c r="BL323" s="36">
        <v>373.9079928365</v>
      </c>
      <c r="BM323" s="30">
        <f t="shared" si="260"/>
        <v>-2.9160462388378843E-9</v>
      </c>
      <c r="BN323" s="30">
        <f t="shared" si="261"/>
        <v>-2.9160001787051412E-9</v>
      </c>
      <c r="BO323" s="30">
        <f t="shared" si="262"/>
        <v>-2.916000178782873E-9</v>
      </c>
      <c r="BP323" s="30">
        <f t="shared" si="263"/>
        <v>-2.9160001787828726E-9</v>
      </c>
      <c r="BR323" s="36"/>
      <c r="BS323" s="36"/>
      <c r="BT323" s="36"/>
      <c r="BZ323" s="36"/>
      <c r="CA323" s="36"/>
      <c r="CB323" s="36"/>
      <c r="CH323" s="36"/>
      <c r="CI323" s="36"/>
      <c r="CJ323" s="36"/>
      <c r="CP323" s="36"/>
      <c r="CQ323" s="36"/>
      <c r="CR323" s="36"/>
      <c r="CX323" s="36"/>
      <c r="CY323" s="36"/>
      <c r="CZ323" s="36"/>
      <c r="DF323" s="36">
        <v>1.7240000000000001E-7</v>
      </c>
      <c r="DG323" s="36">
        <v>0.67749766724000005</v>
      </c>
      <c r="DH323" s="36">
        <v>151.04766984290001</v>
      </c>
      <c r="DI323" s="30">
        <f t="shared" si="264"/>
        <v>1.7019806156271957E-7</v>
      </c>
      <c r="DJ323" s="30">
        <f t="shared" si="265"/>
        <v>1.7019744072455718E-7</v>
      </c>
      <c r="DK323" s="30">
        <f t="shared" si="266"/>
        <v>1.7019744072560488E-7</v>
      </c>
      <c r="DL323" s="30">
        <f t="shared" si="267"/>
        <v>1.7019744072560488E-7</v>
      </c>
      <c r="DN323" s="36">
        <v>3.2229999999999998E-8</v>
      </c>
      <c r="DO323" s="36">
        <v>1.95410765469</v>
      </c>
      <c r="DP323" s="36">
        <v>212.0270710508</v>
      </c>
      <c r="DQ323" s="30">
        <f t="shared" si="268"/>
        <v>2.2946534646953307E-8</v>
      </c>
      <c r="DR323" s="30">
        <f t="shared" si="269"/>
        <v>2.2947252698340103E-8</v>
      </c>
      <c r="DS323" s="30">
        <f t="shared" si="270"/>
        <v>2.2947252697128452E-8</v>
      </c>
      <c r="DT323" s="30">
        <f t="shared" si="271"/>
        <v>2.2947252697128459E-8</v>
      </c>
      <c r="DV323" s="36">
        <v>8.0100000000000003E-9</v>
      </c>
      <c r="DW323" s="36">
        <v>1.8638311910000001</v>
      </c>
      <c r="DX323" s="36">
        <v>3039.4852813450002</v>
      </c>
      <c r="DY323" s="30">
        <f t="shared" si="272"/>
        <v>-6.0264698216340839E-9</v>
      </c>
      <c r="DZ323" s="30">
        <f t="shared" si="273"/>
        <v>-6.0288690660632397E-9</v>
      </c>
      <c r="EA323" s="30">
        <f t="shared" si="274"/>
        <v>-6.0288690620157019E-9</v>
      </c>
      <c r="EB323" s="30">
        <f t="shared" si="275"/>
        <v>-6.0288690620157209E-9</v>
      </c>
      <c r="ED323" s="36"/>
      <c r="EE323" s="36"/>
      <c r="EF323" s="36"/>
      <c r="EL323" s="36"/>
      <c r="EM323" s="36"/>
      <c r="EN323" s="36"/>
      <c r="ET323" s="36"/>
      <c r="EU323" s="36"/>
      <c r="EV323" s="36"/>
    </row>
    <row r="324" spans="14:152" s="30" customFormat="1" ht="12.75">
      <c r="N324" s="36">
        <v>4.9350000000000002E-8</v>
      </c>
      <c r="O324" s="36">
        <v>2.1906038243100001</v>
      </c>
      <c r="P324" s="36">
        <v>189.7232222019</v>
      </c>
      <c r="Q324" s="30">
        <f t="shared" si="252"/>
        <v>2.0667928385182181E-8</v>
      </c>
      <c r="R324" s="30">
        <f t="shared" si="253"/>
        <v>2.0669200617608735E-8</v>
      </c>
      <c r="S324" s="30">
        <f t="shared" si="254"/>
        <v>2.0669200615461927E-8</v>
      </c>
      <c r="T324" s="30">
        <f t="shared" si="255"/>
        <v>2.0669200615461937E-8</v>
      </c>
      <c r="V324" s="36">
        <v>7.5900000000000005E-9</v>
      </c>
      <c r="W324" s="36">
        <v>6.2534717716300001</v>
      </c>
      <c r="X324" s="36">
        <v>151.04766984290001</v>
      </c>
      <c r="Y324" s="30">
        <f t="shared" si="256"/>
        <v>4.9104093853654698E-9</v>
      </c>
      <c r="Z324" s="30">
        <f t="shared" si="257"/>
        <v>4.9102785715956063E-9</v>
      </c>
      <c r="AA324" s="30">
        <f t="shared" si="258"/>
        <v>4.9102785718163494E-9</v>
      </c>
      <c r="AB324" s="30">
        <f t="shared" si="259"/>
        <v>4.9102785718163445E-9</v>
      </c>
      <c r="AD324" s="36"/>
      <c r="AE324" s="36"/>
      <c r="AF324" s="36"/>
      <c r="AL324" s="36"/>
      <c r="AM324" s="36"/>
      <c r="AN324" s="36"/>
      <c r="AT324" s="36"/>
      <c r="AU324" s="36"/>
      <c r="AV324" s="36"/>
      <c r="BB324" s="36"/>
      <c r="BC324" s="36"/>
      <c r="BD324" s="36"/>
      <c r="BJ324" s="36">
        <v>2.8900000000000002E-9</v>
      </c>
      <c r="BK324" s="36">
        <v>2.8359118530899998</v>
      </c>
      <c r="BL324" s="36">
        <v>212.07525516059999</v>
      </c>
      <c r="BM324" s="30">
        <f t="shared" si="260"/>
        <v>-2.5758673608601842E-10</v>
      </c>
      <c r="BN324" s="30">
        <f t="shared" si="261"/>
        <v>-2.5749538884629483E-10</v>
      </c>
      <c r="BO324" s="30">
        <f t="shared" si="262"/>
        <v>-2.5749538900043829E-10</v>
      </c>
      <c r="BP324" s="30">
        <f t="shared" si="263"/>
        <v>-2.5749538900043767E-10</v>
      </c>
      <c r="BR324" s="36"/>
      <c r="BS324" s="36"/>
      <c r="BT324" s="36"/>
      <c r="BZ324" s="36"/>
      <c r="CA324" s="36"/>
      <c r="CB324" s="36"/>
      <c r="CH324" s="36"/>
      <c r="CI324" s="36"/>
      <c r="CJ324" s="36"/>
      <c r="CP324" s="36"/>
      <c r="CQ324" s="36"/>
      <c r="CR324" s="36"/>
      <c r="CX324" s="36"/>
      <c r="CY324" s="36"/>
      <c r="CZ324" s="36"/>
      <c r="DF324" s="36">
        <v>1.5573999999999999E-7</v>
      </c>
      <c r="DG324" s="36">
        <v>5.7029652738100003</v>
      </c>
      <c r="DH324" s="36">
        <v>3053.7123753465999</v>
      </c>
      <c r="DI324" s="30">
        <f t="shared" si="264"/>
        <v>3.5958702634624582E-8</v>
      </c>
      <c r="DJ324" s="30">
        <f t="shared" si="265"/>
        <v>3.6027941124268933E-8</v>
      </c>
      <c r="DK324" s="30">
        <f t="shared" si="266"/>
        <v>3.6027941007439319E-8</v>
      </c>
      <c r="DL324" s="30">
        <f t="shared" si="267"/>
        <v>3.6027941007439855E-8</v>
      </c>
      <c r="DN324" s="36">
        <v>4.053E-8</v>
      </c>
      <c r="DO324" s="36">
        <v>4.1901128196400004</v>
      </c>
      <c r="DP324" s="36">
        <v>501.37978944330001</v>
      </c>
      <c r="DQ324" s="30">
        <f t="shared" si="268"/>
        <v>6.4819871705009797E-9</v>
      </c>
      <c r="DR324" s="30">
        <f t="shared" si="269"/>
        <v>6.4849887738313212E-9</v>
      </c>
      <c r="DS324" s="30">
        <f t="shared" si="270"/>
        <v>6.4849887687663106E-9</v>
      </c>
      <c r="DT324" s="30">
        <f t="shared" si="271"/>
        <v>6.4849887687663288E-9</v>
      </c>
      <c r="DV324" s="36">
        <v>8.0100000000000003E-9</v>
      </c>
      <c r="DW324" s="36">
        <v>0.46947170993999998</v>
      </c>
      <c r="DX324" s="36">
        <v>3466.0834722210002</v>
      </c>
      <c r="DY324" s="30">
        <f t="shared" si="272"/>
        <v>7.9691192609313565E-9</v>
      </c>
      <c r="DZ324" s="30">
        <f t="shared" si="273"/>
        <v>7.9695373817766149E-9</v>
      </c>
      <c r="EA324" s="30">
        <f t="shared" si="274"/>
        <v>7.9695373810728678E-9</v>
      </c>
      <c r="EB324" s="30">
        <f t="shared" si="275"/>
        <v>7.9695373810728711E-9</v>
      </c>
      <c r="ED324" s="36"/>
      <c r="EE324" s="36"/>
      <c r="EF324" s="36"/>
      <c r="EL324" s="36"/>
      <c r="EM324" s="36"/>
      <c r="EN324" s="36"/>
      <c r="ET324" s="36"/>
      <c r="EU324" s="36"/>
      <c r="EV324" s="36"/>
    </row>
    <row r="325" spans="14:152" s="30" customFormat="1" ht="12.75">
      <c r="N325" s="36">
        <v>3.7989999999999998E-8</v>
      </c>
      <c r="O325" s="36">
        <v>2.6075258320499999</v>
      </c>
      <c r="P325" s="36">
        <v>546.95644048199995</v>
      </c>
      <c r="Q325" s="30">
        <f t="shared" si="252"/>
        <v>3.4608574351546121E-8</v>
      </c>
      <c r="R325" s="30">
        <f t="shared" si="253"/>
        <v>3.4607291888416896E-8</v>
      </c>
      <c r="S325" s="30">
        <f t="shared" si="254"/>
        <v>3.4607291890581178E-8</v>
      </c>
      <c r="T325" s="30">
        <f t="shared" si="255"/>
        <v>3.4607291890581171E-8</v>
      </c>
      <c r="V325" s="36">
        <v>7.0999999999999999E-9</v>
      </c>
      <c r="W325" s="36">
        <v>2.4161996880999999</v>
      </c>
      <c r="X325" s="36">
        <v>247.23934538180001</v>
      </c>
      <c r="Y325" s="30">
        <f t="shared" si="256"/>
        <v>3.5612737123107446E-9</v>
      </c>
      <c r="Z325" s="30">
        <f t="shared" si="257"/>
        <v>3.561500949749306E-9</v>
      </c>
      <c r="AA325" s="30">
        <f t="shared" si="258"/>
        <v>3.5615009493658598E-9</v>
      </c>
      <c r="AB325" s="30">
        <f t="shared" si="259"/>
        <v>3.5615009493658606E-9</v>
      </c>
      <c r="AD325" s="36"/>
      <c r="AE325" s="36"/>
      <c r="AF325" s="36"/>
      <c r="AL325" s="36"/>
      <c r="AM325" s="36"/>
      <c r="AN325" s="36"/>
      <c r="AT325" s="36"/>
      <c r="AU325" s="36"/>
      <c r="AV325" s="36"/>
      <c r="BB325" s="36"/>
      <c r="BC325" s="36"/>
      <c r="BD325" s="36"/>
      <c r="BJ325" s="36">
        <v>2.8900000000000002E-9</v>
      </c>
      <c r="BK325" s="36">
        <v>2.0537143135</v>
      </c>
      <c r="BL325" s="36">
        <v>214.5229357154</v>
      </c>
      <c r="BM325" s="30">
        <f t="shared" si="260"/>
        <v>1.8761614050574566E-9</v>
      </c>
      <c r="BN325" s="30">
        <f t="shared" si="261"/>
        <v>1.8762319678062125E-9</v>
      </c>
      <c r="BO325" s="30">
        <f t="shared" si="262"/>
        <v>1.8762319676871436E-9</v>
      </c>
      <c r="BP325" s="30">
        <f t="shared" si="263"/>
        <v>1.876231967687144E-9</v>
      </c>
      <c r="BR325" s="36"/>
      <c r="BS325" s="36"/>
      <c r="BT325" s="36"/>
      <c r="BZ325" s="36"/>
      <c r="CA325" s="36"/>
      <c r="CB325" s="36"/>
      <c r="CH325" s="36"/>
      <c r="CI325" s="36"/>
      <c r="CJ325" s="36"/>
      <c r="CP325" s="36"/>
      <c r="CQ325" s="36"/>
      <c r="CR325" s="36"/>
      <c r="CX325" s="36"/>
      <c r="CY325" s="36"/>
      <c r="CZ325" s="36"/>
      <c r="DF325" s="36">
        <v>1.5036E-7</v>
      </c>
      <c r="DG325" s="36">
        <v>5.52770334605</v>
      </c>
      <c r="DH325" s="36">
        <v>2310.7223148140001</v>
      </c>
      <c r="DI325" s="30">
        <f t="shared" si="264"/>
        <v>8.1103176402801818E-8</v>
      </c>
      <c r="DJ325" s="30">
        <f t="shared" si="265"/>
        <v>8.1059393252475714E-8</v>
      </c>
      <c r="DK325" s="30">
        <f t="shared" si="266"/>
        <v>8.1059393326365389E-8</v>
      </c>
      <c r="DL325" s="30">
        <f t="shared" si="267"/>
        <v>8.1059393326365151E-8</v>
      </c>
      <c r="DN325" s="36">
        <v>3.1E-8</v>
      </c>
      <c r="DO325" s="36">
        <v>2.11956558345</v>
      </c>
      <c r="DP325" s="36">
        <v>916.93228005540004</v>
      </c>
      <c r="DQ325" s="30">
        <f t="shared" si="268"/>
        <v>-3.0514791683589094E-8</v>
      </c>
      <c r="DR325" s="30">
        <f t="shared" si="269"/>
        <v>-3.0515540997228835E-8</v>
      </c>
      <c r="DS325" s="30">
        <f t="shared" si="270"/>
        <v>-3.0515540995964897E-8</v>
      </c>
      <c r="DT325" s="30">
        <f t="shared" si="271"/>
        <v>-3.0515540995964903E-8</v>
      </c>
      <c r="DV325" s="36">
        <v>7.4700000000000001E-9</v>
      </c>
      <c r="DW325" s="36">
        <v>6.0537486192500003</v>
      </c>
      <c r="DX325" s="36">
        <v>211.81462272970001</v>
      </c>
      <c r="DY325" s="30">
        <f t="shared" si="272"/>
        <v>1.2412428573486228E-9</v>
      </c>
      <c r="DZ325" s="30">
        <f t="shared" si="273"/>
        <v>1.2410093842843056E-9</v>
      </c>
      <c r="EA325" s="30">
        <f t="shared" si="274"/>
        <v>1.2410093846782816E-9</v>
      </c>
      <c r="EB325" s="30">
        <f t="shared" si="275"/>
        <v>1.2410093846782752E-9</v>
      </c>
      <c r="ED325" s="36"/>
      <c r="EE325" s="36"/>
      <c r="EF325" s="36"/>
      <c r="EL325" s="36"/>
      <c r="EM325" s="36"/>
      <c r="EN325" s="36"/>
      <c r="ET325" s="36"/>
      <c r="EU325" s="36"/>
      <c r="EV325" s="36"/>
    </row>
    <row r="326" spans="14:152" s="30" customFormat="1" ht="12.75">
      <c r="N326" s="36">
        <v>3.9599999999999997E-8</v>
      </c>
      <c r="O326" s="36">
        <v>1.6033988901</v>
      </c>
      <c r="P326" s="36">
        <v>218.7157214094</v>
      </c>
      <c r="Q326" s="30">
        <f t="shared" si="252"/>
        <v>3.6615645744066971E-8</v>
      </c>
      <c r="R326" s="30">
        <f t="shared" si="253"/>
        <v>3.6616139314262117E-8</v>
      </c>
      <c r="S326" s="30">
        <f t="shared" si="254"/>
        <v>3.6616139313429279E-8</v>
      </c>
      <c r="T326" s="30">
        <f t="shared" si="255"/>
        <v>3.6616139313429279E-8</v>
      </c>
      <c r="V326" s="36">
        <v>7.9400000000000003E-9</v>
      </c>
      <c r="W326" s="36">
        <v>2.5952264593600001</v>
      </c>
      <c r="X326" s="36">
        <v>1.6445314027</v>
      </c>
      <c r="Y326" s="30">
        <f t="shared" si="256"/>
        <v>-6.7461819305076144E-9</v>
      </c>
      <c r="Z326" s="30">
        <f t="shared" si="257"/>
        <v>-6.7461809001103246E-9</v>
      </c>
      <c r="AA326" s="30">
        <f t="shared" si="258"/>
        <v>-6.7461809001120634E-9</v>
      </c>
      <c r="AB326" s="30">
        <f t="shared" si="259"/>
        <v>-6.7461809001120634E-9</v>
      </c>
      <c r="AD326" s="36"/>
      <c r="AE326" s="36"/>
      <c r="AF326" s="36"/>
      <c r="AL326" s="36"/>
      <c r="AM326" s="36"/>
      <c r="AN326" s="36"/>
      <c r="AT326" s="36"/>
      <c r="AU326" s="36"/>
      <c r="AV326" s="36"/>
      <c r="BB326" s="36"/>
      <c r="BC326" s="36"/>
      <c r="BD326" s="36"/>
      <c r="BJ326" s="36">
        <v>3.9799999999999999E-9</v>
      </c>
      <c r="BK326" s="36">
        <v>6.0382267484499996</v>
      </c>
      <c r="BL326" s="36">
        <v>432.22726516850003</v>
      </c>
      <c r="BM326" s="30">
        <f t="shared" si="260"/>
        <v>-3.4925525099219271E-9</v>
      </c>
      <c r="BN326" s="30">
        <f t="shared" si="261"/>
        <v>-3.4926759407917017E-9</v>
      </c>
      <c r="BO326" s="30">
        <f t="shared" si="262"/>
        <v>-3.4926759405834317E-9</v>
      </c>
      <c r="BP326" s="30">
        <f t="shared" si="263"/>
        <v>-3.4926759405834325E-9</v>
      </c>
      <c r="BR326" s="36"/>
      <c r="BS326" s="36"/>
      <c r="BT326" s="36"/>
      <c r="BZ326" s="36"/>
      <c r="CA326" s="36"/>
      <c r="CB326" s="36"/>
      <c r="CH326" s="36"/>
      <c r="CI326" s="36"/>
      <c r="CJ326" s="36"/>
      <c r="CP326" s="36"/>
      <c r="CQ326" s="36"/>
      <c r="CR326" s="36"/>
      <c r="CX326" s="36"/>
      <c r="CY326" s="36"/>
      <c r="CZ326" s="36"/>
      <c r="DF326" s="36">
        <v>1.5928000000000001E-7</v>
      </c>
      <c r="DG326" s="36">
        <v>4.4564271729899998</v>
      </c>
      <c r="DH326" s="36">
        <v>643.82943957709995</v>
      </c>
      <c r="DI326" s="30">
        <f t="shared" si="264"/>
        <v>1.0066461698645235E-7</v>
      </c>
      <c r="DJ326" s="30">
        <f t="shared" si="265"/>
        <v>1.0067650854867791E-7</v>
      </c>
      <c r="DK326" s="30">
        <f t="shared" si="266"/>
        <v>1.0067650852861241E-7</v>
      </c>
      <c r="DL326" s="30">
        <f t="shared" si="267"/>
        <v>1.0067650852861247E-7</v>
      </c>
      <c r="DN326" s="36">
        <v>3.1830000000000001E-8</v>
      </c>
      <c r="DO326" s="36">
        <v>1.93201605379</v>
      </c>
      <c r="DP326" s="36">
        <v>1354.4331588434</v>
      </c>
      <c r="DQ326" s="30">
        <f t="shared" si="268"/>
        <v>2.4232855517110394E-8</v>
      </c>
      <c r="DR326" s="30">
        <f t="shared" si="269"/>
        <v>2.4237037744294543E-8</v>
      </c>
      <c r="DS326" s="30">
        <f t="shared" si="270"/>
        <v>2.4237037737238124E-8</v>
      </c>
      <c r="DT326" s="30">
        <f t="shared" si="271"/>
        <v>2.423703773723814E-8</v>
      </c>
      <c r="DV326" s="36">
        <v>9.6799999999999997E-9</v>
      </c>
      <c r="DW326" s="36">
        <v>3.0261827272600001</v>
      </c>
      <c r="DX326" s="36">
        <v>2634.2277314714001</v>
      </c>
      <c r="DY326" s="30">
        <f t="shared" si="272"/>
        <v>5.3364976125430297E-9</v>
      </c>
      <c r="DZ326" s="30">
        <f t="shared" si="273"/>
        <v>5.3396806373789337E-9</v>
      </c>
      <c r="EA326" s="30">
        <f t="shared" si="274"/>
        <v>5.3396806320084711E-9</v>
      </c>
      <c r="EB326" s="30">
        <f t="shared" si="275"/>
        <v>5.3396806320084851E-9</v>
      </c>
      <c r="ED326" s="36"/>
      <c r="EE326" s="36"/>
      <c r="EF326" s="36"/>
      <c r="EL326" s="36"/>
      <c r="EM326" s="36"/>
      <c r="EN326" s="36"/>
      <c r="ET326" s="36"/>
      <c r="EU326" s="36"/>
      <c r="EV326" s="36"/>
    </row>
    <row r="327" spans="14:152" s="30" customFormat="1" ht="12.75">
      <c r="N327" s="36">
        <v>3.7399999999999997E-8</v>
      </c>
      <c r="O327" s="36">
        <v>3.3072449740700001</v>
      </c>
      <c r="P327" s="36">
        <v>274.06604832480002</v>
      </c>
      <c r="Q327" s="30">
        <f t="shared" si="252"/>
        <v>-8.0474870657881033E-9</v>
      </c>
      <c r="R327" s="30">
        <f t="shared" si="253"/>
        <v>-8.0459891972226249E-9</v>
      </c>
      <c r="S327" s="30">
        <f t="shared" si="254"/>
        <v>-8.045989199750201E-9</v>
      </c>
      <c r="T327" s="30">
        <f t="shared" si="255"/>
        <v>-8.0459891997501927E-9</v>
      </c>
      <c r="V327" s="36">
        <v>8.57E-9</v>
      </c>
      <c r="W327" s="36">
        <v>1.9931878862400001</v>
      </c>
      <c r="X327" s="36">
        <v>248.7238180901</v>
      </c>
      <c r="Y327" s="30">
        <f t="shared" si="256"/>
        <v>7.0040943416349844E-9</v>
      </c>
      <c r="Z327" s="30">
        <f t="shared" si="257"/>
        <v>7.0042781346642232E-9</v>
      </c>
      <c r="AA327" s="30">
        <f t="shared" si="258"/>
        <v>7.00427813435409E-9</v>
      </c>
      <c r="AB327" s="30">
        <f t="shared" si="259"/>
        <v>7.0042781343540908E-9</v>
      </c>
      <c r="AD327" s="36"/>
      <c r="AE327" s="36"/>
      <c r="AF327" s="36"/>
      <c r="AL327" s="36"/>
      <c r="AM327" s="36"/>
      <c r="AN327" s="36"/>
      <c r="AT327" s="36"/>
      <c r="AU327" s="36"/>
      <c r="AV327" s="36"/>
      <c r="BB327" s="36"/>
      <c r="BC327" s="36"/>
      <c r="BD327" s="36"/>
      <c r="BJ327" s="36">
        <v>2.88E-9</v>
      </c>
      <c r="BK327" s="36">
        <v>6.1600141847499996</v>
      </c>
      <c r="BL327" s="36">
        <v>969.62247809489998</v>
      </c>
      <c r="BM327" s="30">
        <f t="shared" si="260"/>
        <v>2.0395739925569708E-9</v>
      </c>
      <c r="BN327" s="30">
        <f t="shared" si="261"/>
        <v>2.0398689935549966E-9</v>
      </c>
      <c r="BO327" s="30">
        <f t="shared" si="262"/>
        <v>2.0398689930572353E-9</v>
      </c>
      <c r="BP327" s="30">
        <f t="shared" si="263"/>
        <v>2.0398689930572374E-9</v>
      </c>
      <c r="BR327" s="36"/>
      <c r="BS327" s="36"/>
      <c r="BT327" s="36"/>
      <c r="BZ327" s="36"/>
      <c r="CA327" s="36"/>
      <c r="CB327" s="36"/>
      <c r="CH327" s="36"/>
      <c r="CI327" s="36"/>
      <c r="CJ327" s="36"/>
      <c r="CP327" s="36"/>
      <c r="CQ327" s="36"/>
      <c r="CR327" s="36"/>
      <c r="CX327" s="36"/>
      <c r="CY327" s="36"/>
      <c r="CZ327" s="36"/>
      <c r="DF327" s="36">
        <v>1.6164999999999999E-7</v>
      </c>
      <c r="DG327" s="36">
        <v>0.63286131026000003</v>
      </c>
      <c r="DH327" s="36">
        <v>358.93013930950002</v>
      </c>
      <c r="DI327" s="30">
        <f t="shared" si="264"/>
        <v>3.425751815794892E-8</v>
      </c>
      <c r="DJ327" s="30">
        <f t="shared" si="265"/>
        <v>3.424903321683862E-8</v>
      </c>
      <c r="DK327" s="30">
        <f t="shared" si="266"/>
        <v>3.4249033231156527E-8</v>
      </c>
      <c r="DL327" s="30">
        <f t="shared" si="267"/>
        <v>3.4249033231156494E-8</v>
      </c>
      <c r="DN327" s="36">
        <v>3.3010000000000002E-8</v>
      </c>
      <c r="DO327" s="36">
        <v>1.80825506815</v>
      </c>
      <c r="DP327" s="36">
        <v>756.32338265689998</v>
      </c>
      <c r="DQ327" s="30">
        <f t="shared" si="268"/>
        <v>-2.400951249985114E-8</v>
      </c>
      <c r="DR327" s="30">
        <f t="shared" si="269"/>
        <v>-2.4012076187857404E-8</v>
      </c>
      <c r="DS327" s="30">
        <f t="shared" si="270"/>
        <v>-2.401207618353159E-8</v>
      </c>
      <c r="DT327" s="30">
        <f t="shared" si="271"/>
        <v>-2.4012076183531613E-8</v>
      </c>
      <c r="DV327" s="36">
        <v>7.3900000000000003E-9</v>
      </c>
      <c r="DW327" s="36">
        <v>2.2711074029699998</v>
      </c>
      <c r="DX327" s="36">
        <v>2303.6087678131998</v>
      </c>
      <c r="DY327" s="30">
        <f t="shared" si="272"/>
        <v>-3.5049859011388261E-9</v>
      </c>
      <c r="DZ327" s="30">
        <f t="shared" si="273"/>
        <v>-3.5027430647223107E-9</v>
      </c>
      <c r="EA327" s="30">
        <f t="shared" si="274"/>
        <v>-3.5027430685073187E-9</v>
      </c>
      <c r="EB327" s="30">
        <f t="shared" si="275"/>
        <v>-3.5027430685073072E-9</v>
      </c>
      <c r="ED327" s="36"/>
      <c r="EE327" s="36"/>
      <c r="EF327" s="36"/>
      <c r="EL327" s="36"/>
      <c r="EM327" s="36"/>
      <c r="EN327" s="36"/>
      <c r="ET327" s="36"/>
      <c r="EU327" s="36"/>
      <c r="EV327" s="36"/>
    </row>
    <row r="328" spans="14:152" s="30" customFormat="1" ht="12.75">
      <c r="N328" s="36">
        <v>3.7779999999999998E-8</v>
      </c>
      <c r="O328" s="36">
        <v>0.26606330942</v>
      </c>
      <c r="P328" s="36">
        <v>636.71589257630001</v>
      </c>
      <c r="Q328" s="30">
        <f t="shared" si="252"/>
        <v>-3.749613890435238E-8</v>
      </c>
      <c r="R328" s="30">
        <f t="shared" si="253"/>
        <v>-3.7495698314989984E-8</v>
      </c>
      <c r="S328" s="30">
        <f t="shared" si="254"/>
        <v>-3.7495698315733738E-8</v>
      </c>
      <c r="T328" s="30">
        <f t="shared" si="255"/>
        <v>-3.7495698315733738E-8</v>
      </c>
      <c r="V328" s="36">
        <v>7.1699999999999998E-9</v>
      </c>
      <c r="W328" s="36">
        <v>4.5679835744500004</v>
      </c>
      <c r="X328" s="36">
        <v>121.2520214833</v>
      </c>
      <c r="Y328" s="30">
        <f t="shared" si="256"/>
        <v>-5.226125852033767E-9</v>
      </c>
      <c r="Z328" s="30">
        <f t="shared" si="257"/>
        <v>-5.2262149157431552E-9</v>
      </c>
      <c r="AA328" s="30">
        <f t="shared" si="258"/>
        <v>-5.2262149155928655E-9</v>
      </c>
      <c r="AB328" s="30">
        <f t="shared" si="259"/>
        <v>-5.226214915592868E-9</v>
      </c>
      <c r="AD328" s="36"/>
      <c r="AE328" s="36"/>
      <c r="AF328" s="36"/>
      <c r="AL328" s="36"/>
      <c r="AM328" s="36"/>
      <c r="AN328" s="36"/>
      <c r="AT328" s="36"/>
      <c r="AU328" s="36"/>
      <c r="AV328" s="36"/>
      <c r="BB328" s="36"/>
      <c r="BC328" s="36"/>
      <c r="BD328" s="36"/>
      <c r="BJ328" s="36">
        <v>2.9600000000000001E-9</v>
      </c>
      <c r="BK328" s="36">
        <v>0.30332524090000001</v>
      </c>
      <c r="BL328" s="36">
        <v>1055.4497769261</v>
      </c>
      <c r="BM328" s="30">
        <f t="shared" si="260"/>
        <v>2.1968266576310595E-9</v>
      </c>
      <c r="BN328" s="30">
        <f t="shared" si="261"/>
        <v>2.1971399439138293E-9</v>
      </c>
      <c r="BO328" s="30">
        <f t="shared" si="262"/>
        <v>2.1971399433852233E-9</v>
      </c>
      <c r="BP328" s="30">
        <f t="shared" si="263"/>
        <v>2.1971399433852262E-9</v>
      </c>
      <c r="BR328" s="36"/>
      <c r="BS328" s="36"/>
      <c r="BT328" s="36"/>
      <c r="BZ328" s="36"/>
      <c r="CA328" s="36"/>
      <c r="CB328" s="36"/>
      <c r="CH328" s="36"/>
      <c r="CI328" s="36"/>
      <c r="CJ328" s="36"/>
      <c r="CP328" s="36"/>
      <c r="CQ328" s="36"/>
      <c r="CR328" s="36"/>
      <c r="CX328" s="36"/>
      <c r="CY328" s="36"/>
      <c r="CZ328" s="36"/>
      <c r="DF328" s="36">
        <v>1.4588999999999999E-7</v>
      </c>
      <c r="DG328" s="36">
        <v>5.26158292613</v>
      </c>
      <c r="DH328" s="36">
        <v>472.17484191469998</v>
      </c>
      <c r="DI328" s="30">
        <f t="shared" si="264"/>
        <v>-1.2816892383063555E-7</v>
      </c>
      <c r="DJ328" s="30">
        <f t="shared" si="265"/>
        <v>-1.2816399961565635E-7</v>
      </c>
      <c r="DK328" s="30">
        <f t="shared" si="266"/>
        <v>-1.2816399962396622E-7</v>
      </c>
      <c r="DL328" s="30">
        <f t="shared" si="267"/>
        <v>-1.2816399962396616E-7</v>
      </c>
      <c r="DN328" s="36">
        <v>4.1869999999999997E-8</v>
      </c>
      <c r="DO328" s="36">
        <v>5.9662266604700003</v>
      </c>
      <c r="DP328" s="36">
        <v>212.54833591260001</v>
      </c>
      <c r="DQ328" s="30">
        <f t="shared" si="268"/>
        <v>3.1518329992847675E-9</v>
      </c>
      <c r="DR328" s="30">
        <f t="shared" si="269"/>
        <v>3.1505050969437866E-9</v>
      </c>
      <c r="DS328" s="30">
        <f t="shared" si="270"/>
        <v>3.1505050991845776E-9</v>
      </c>
      <c r="DT328" s="30">
        <f t="shared" si="271"/>
        <v>3.1505050991845403E-9</v>
      </c>
      <c r="DV328" s="36">
        <v>7.4999999999999993E-9</v>
      </c>
      <c r="DW328" s="36">
        <v>5.48554383902</v>
      </c>
      <c r="DX328" s="36">
        <v>173.9422195228</v>
      </c>
      <c r="DY328" s="30">
        <f t="shared" si="272"/>
        <v>-1.4258712794291536E-9</v>
      </c>
      <c r="DZ328" s="30">
        <f t="shared" si="273"/>
        <v>-1.4260629300116601E-9</v>
      </c>
      <c r="EA328" s="30">
        <f t="shared" si="274"/>
        <v>-1.4260629296882598E-9</v>
      </c>
      <c r="EB328" s="30">
        <f t="shared" si="275"/>
        <v>-1.4260629296882598E-9</v>
      </c>
      <c r="ED328" s="36"/>
      <c r="EE328" s="36"/>
      <c r="EF328" s="36"/>
      <c r="EL328" s="36"/>
      <c r="EM328" s="36"/>
      <c r="EN328" s="36"/>
      <c r="ET328" s="36"/>
      <c r="EU328" s="36"/>
      <c r="EV328" s="36"/>
    </row>
    <row r="329" spans="14:152" s="30" customFormat="1" ht="12.75">
      <c r="N329" s="36">
        <v>4.6569999999999999E-8</v>
      </c>
      <c r="O329" s="36">
        <v>0.37532078547999997</v>
      </c>
      <c r="P329" s="36">
        <v>2744.4340526907999</v>
      </c>
      <c r="Q329" s="30">
        <f t="shared" si="252"/>
        <v>-3.01515165736261E-8</v>
      </c>
      <c r="R329" s="30">
        <f t="shared" si="253"/>
        <v>-3.0166089308262559E-8</v>
      </c>
      <c r="S329" s="30">
        <f t="shared" si="254"/>
        <v>-3.0166089283676197E-8</v>
      </c>
      <c r="T329" s="30">
        <f t="shared" si="255"/>
        <v>-3.0166089283676263E-8</v>
      </c>
      <c r="V329" s="36">
        <v>6.7100000000000002E-9</v>
      </c>
      <c r="W329" s="36">
        <v>2.5095547747600002</v>
      </c>
      <c r="X329" s="36">
        <v>444.7574381407</v>
      </c>
      <c r="Y329" s="30">
        <f t="shared" si="256"/>
        <v>6.7036336106123425E-9</v>
      </c>
      <c r="Z329" s="30">
        <f t="shared" si="257"/>
        <v>6.7036530440807785E-9</v>
      </c>
      <c r="AA329" s="30">
        <f t="shared" si="258"/>
        <v>6.7036530440480106E-9</v>
      </c>
      <c r="AB329" s="30">
        <f t="shared" si="259"/>
        <v>6.7036530440480106E-9</v>
      </c>
      <c r="AD329" s="36"/>
      <c r="AE329" s="36"/>
      <c r="AF329" s="36"/>
      <c r="AL329" s="36"/>
      <c r="AM329" s="36"/>
      <c r="AN329" s="36"/>
      <c r="AT329" s="36"/>
      <c r="AU329" s="36"/>
      <c r="AV329" s="36"/>
      <c r="BB329" s="36"/>
      <c r="BC329" s="36"/>
      <c r="BD329" s="36"/>
      <c r="BJ329" s="36">
        <v>2.7999999999999998E-9</v>
      </c>
      <c r="BK329" s="36">
        <v>1.29728455136</v>
      </c>
      <c r="BL329" s="36">
        <v>241.6102710893</v>
      </c>
      <c r="BM329" s="30">
        <f t="shared" si="260"/>
        <v>2.797490483017251E-9</v>
      </c>
      <c r="BN329" s="30">
        <f t="shared" si="261"/>
        <v>2.7974861962358861E-9</v>
      </c>
      <c r="BO329" s="30">
        <f t="shared" si="262"/>
        <v>2.7974861962431227E-9</v>
      </c>
      <c r="BP329" s="30">
        <f t="shared" si="263"/>
        <v>2.7974861962431227E-9</v>
      </c>
      <c r="BR329" s="36"/>
      <c r="BS329" s="36"/>
      <c r="BT329" s="36"/>
      <c r="BZ329" s="36"/>
      <c r="CA329" s="36"/>
      <c r="CB329" s="36"/>
      <c r="CH329" s="36"/>
      <c r="CI329" s="36"/>
      <c r="CJ329" s="36"/>
      <c r="CP329" s="36"/>
      <c r="CQ329" s="36"/>
      <c r="CR329" s="36"/>
      <c r="CX329" s="36"/>
      <c r="CY329" s="36"/>
      <c r="CZ329" s="36"/>
      <c r="DF329" s="36">
        <v>1.6544999999999999E-7</v>
      </c>
      <c r="DG329" s="36">
        <v>3.52813228069</v>
      </c>
      <c r="DH329" s="36">
        <v>3480.3105662225998</v>
      </c>
      <c r="DI329" s="30">
        <f t="shared" si="264"/>
        <v>-1.6514488831809934E-7</v>
      </c>
      <c r="DJ329" s="30">
        <f t="shared" si="265"/>
        <v>-1.6513963552937784E-7</v>
      </c>
      <c r="DK329" s="30">
        <f t="shared" si="266"/>
        <v>-1.6513963553827936E-7</v>
      </c>
      <c r="DL329" s="30">
        <f t="shared" si="267"/>
        <v>-1.6513963553827936E-7</v>
      </c>
      <c r="DN329" s="36">
        <v>3.7160000000000003E-8</v>
      </c>
      <c r="DO329" s="36">
        <v>3.70660462807</v>
      </c>
      <c r="DP329" s="36">
        <v>204.70107572890001</v>
      </c>
      <c r="DQ329" s="30">
        <f t="shared" si="268"/>
        <v>-3.1285680275429456E-8</v>
      </c>
      <c r="DR329" s="30">
        <f t="shared" si="269"/>
        <v>-3.1285066059266935E-8</v>
      </c>
      <c r="DS329" s="30">
        <f t="shared" si="270"/>
        <v>-3.1285066060303405E-8</v>
      </c>
      <c r="DT329" s="30">
        <f t="shared" si="271"/>
        <v>-3.1285066060303405E-8</v>
      </c>
      <c r="DV329" s="36">
        <v>1.0239999999999999E-8</v>
      </c>
      <c r="DW329" s="36">
        <v>1.9156492556</v>
      </c>
      <c r="DX329" s="36">
        <v>229.97386999439999</v>
      </c>
      <c r="DY329" s="30">
        <f t="shared" si="272"/>
        <v>8.210142747410672E-9</v>
      </c>
      <c r="DZ329" s="30">
        <f t="shared" si="273"/>
        <v>8.2103533385081102E-9</v>
      </c>
      <c r="EA329" s="30">
        <f t="shared" si="274"/>
        <v>8.2103533381527583E-9</v>
      </c>
      <c r="EB329" s="30">
        <f t="shared" si="275"/>
        <v>8.21035333815276E-9</v>
      </c>
      <c r="ED329" s="36"/>
      <c r="EE329" s="36"/>
      <c r="EF329" s="36"/>
      <c r="EL329" s="36"/>
      <c r="EM329" s="36"/>
      <c r="EN329" s="36"/>
      <c r="ET329" s="36"/>
      <c r="EU329" s="36"/>
      <c r="EV329" s="36"/>
    </row>
    <row r="330" spans="14:152" s="30" customFormat="1" ht="12.75">
      <c r="N330" s="36">
        <v>3.6820000000000001E-8</v>
      </c>
      <c r="O330" s="36">
        <v>5.1158789866700003</v>
      </c>
      <c r="P330" s="36">
        <v>458.84151979040001</v>
      </c>
      <c r="Q330" s="30">
        <f t="shared" si="252"/>
        <v>-3.100288700605302E-8</v>
      </c>
      <c r="R330" s="30">
        <f t="shared" si="253"/>
        <v>-3.1001523155477978E-8</v>
      </c>
      <c r="S330" s="30">
        <f t="shared" si="254"/>
        <v>-3.1001523157779519E-8</v>
      </c>
      <c r="T330" s="30">
        <f t="shared" si="255"/>
        <v>-3.1001523157779513E-8</v>
      </c>
      <c r="V330" s="36">
        <v>6.8299999999999998E-9</v>
      </c>
      <c r="W330" s="36">
        <v>5.5103331027499998</v>
      </c>
      <c r="X330" s="36">
        <v>487.36514376280002</v>
      </c>
      <c r="Y330" s="30">
        <f t="shared" si="256"/>
        <v>-6.4537031520945676E-9</v>
      </c>
      <c r="Z330" s="30">
        <f t="shared" si="257"/>
        <v>-6.4535400858868703E-9</v>
      </c>
      <c r="AA330" s="30">
        <f t="shared" si="258"/>
        <v>-6.4535400861620633E-9</v>
      </c>
      <c r="AB330" s="30">
        <f t="shared" si="259"/>
        <v>-6.4535400861620633E-9</v>
      </c>
      <c r="AD330" s="36"/>
      <c r="AE330" s="36"/>
      <c r="AF330" s="36"/>
      <c r="AL330" s="36"/>
      <c r="AM330" s="36"/>
      <c r="AN330" s="36"/>
      <c r="AT330" s="36"/>
      <c r="AU330" s="36"/>
      <c r="AV330" s="36"/>
      <c r="BB330" s="36"/>
      <c r="BC330" s="36"/>
      <c r="BD330" s="36"/>
      <c r="BJ330" s="36">
        <v>2.7999999999999998E-9</v>
      </c>
      <c r="BK330" s="36">
        <v>5.4163022107699996</v>
      </c>
      <c r="BL330" s="36">
        <v>1493.093668066</v>
      </c>
      <c r="BM330" s="30">
        <f t="shared" si="260"/>
        <v>-2.6914745811392772E-9</v>
      </c>
      <c r="BN330" s="30">
        <f t="shared" si="261"/>
        <v>-2.6916469929532916E-9</v>
      </c>
      <c r="BO330" s="30">
        <f t="shared" si="262"/>
        <v>-2.6916469926624693E-9</v>
      </c>
      <c r="BP330" s="30">
        <f t="shared" si="263"/>
        <v>-2.6916469926624706E-9</v>
      </c>
      <c r="BR330" s="36"/>
      <c r="BS330" s="36"/>
      <c r="BT330" s="36"/>
      <c r="BZ330" s="36"/>
      <c r="CA330" s="36"/>
      <c r="CB330" s="36"/>
      <c r="CH330" s="36"/>
      <c r="CI330" s="36"/>
      <c r="CJ330" s="36"/>
      <c r="CP330" s="36"/>
      <c r="CQ330" s="36"/>
      <c r="CR330" s="36"/>
      <c r="CX330" s="36"/>
      <c r="CY330" s="36"/>
      <c r="CZ330" s="36"/>
      <c r="DF330" s="36">
        <v>1.8911999999999999E-7</v>
      </c>
      <c r="DG330" s="36">
        <v>0.55218675639000003</v>
      </c>
      <c r="DH330" s="36">
        <v>4.6658664459999999</v>
      </c>
      <c r="DI330" s="30">
        <f t="shared" si="264"/>
        <v>1.6352512997480352E-7</v>
      </c>
      <c r="DJ330" s="30">
        <f t="shared" si="265"/>
        <v>1.6352519630577799E-7</v>
      </c>
      <c r="DK330" s="30">
        <f t="shared" si="266"/>
        <v>1.6352519630566605E-7</v>
      </c>
      <c r="DL330" s="30">
        <f t="shared" si="267"/>
        <v>1.6352519630566605E-7</v>
      </c>
      <c r="DN330" s="36">
        <v>2.9999999999999997E-8</v>
      </c>
      <c r="DO330" s="36">
        <v>6.1544366469799998</v>
      </c>
      <c r="DP330" s="36">
        <v>3267.0114707846001</v>
      </c>
      <c r="DQ330" s="30">
        <f t="shared" si="268"/>
        <v>2.4647325513372078E-8</v>
      </c>
      <c r="DR330" s="30">
        <f t="shared" si="269"/>
        <v>2.4655683591567361E-8</v>
      </c>
      <c r="DS330" s="30">
        <f t="shared" si="270"/>
        <v>2.4655683577468554E-8</v>
      </c>
      <c r="DT330" s="30">
        <f t="shared" si="271"/>
        <v>2.4655683577468614E-8</v>
      </c>
      <c r="DV330" s="36">
        <v>8.1599999999999999E-9</v>
      </c>
      <c r="DW330" s="36">
        <v>4.9899043266599996</v>
      </c>
      <c r="DX330" s="36">
        <v>4209.0735327536004</v>
      </c>
      <c r="DY330" s="30">
        <f t="shared" si="272"/>
        <v>7.1534518231833733E-9</v>
      </c>
      <c r="DZ330" s="30">
        <f t="shared" si="273"/>
        <v>7.1559231488140637E-9</v>
      </c>
      <c r="EA330" s="30">
        <f t="shared" si="274"/>
        <v>7.1559231446462464E-9</v>
      </c>
      <c r="EB330" s="30">
        <f t="shared" si="275"/>
        <v>7.1559231446462613E-9</v>
      </c>
      <c r="ED330" s="36"/>
      <c r="EE330" s="36"/>
      <c r="EF330" s="36"/>
      <c r="EL330" s="36"/>
      <c r="EM330" s="36"/>
      <c r="EN330" s="36"/>
      <c r="ET330" s="36"/>
      <c r="EU330" s="36"/>
      <c r="EV330" s="36"/>
    </row>
    <row r="331" spans="14:152" s="30" customFormat="1" ht="12.75">
      <c r="N331" s="36">
        <v>4.2300000000000002E-8</v>
      </c>
      <c r="O331" s="36">
        <v>5.1831306232900003</v>
      </c>
      <c r="P331" s="36">
        <v>27.0873353739</v>
      </c>
      <c r="Q331" s="30">
        <f t="shared" si="252"/>
        <v>1.3328405424823629E-8</v>
      </c>
      <c r="R331" s="30">
        <f t="shared" si="253"/>
        <v>1.3328242705171292E-8</v>
      </c>
      <c r="S331" s="30">
        <f t="shared" si="254"/>
        <v>1.3328242705445877E-8</v>
      </c>
      <c r="T331" s="30">
        <f t="shared" si="255"/>
        <v>1.3328242705445877E-8</v>
      </c>
      <c r="V331" s="36">
        <v>6.8400000000000004E-9</v>
      </c>
      <c r="W331" s="36">
        <v>1.892628603E-2</v>
      </c>
      <c r="X331" s="36">
        <v>228.276948965</v>
      </c>
      <c r="Y331" s="30">
        <f t="shared" si="256"/>
        <v>2.177747329798202E-9</v>
      </c>
      <c r="Z331" s="30">
        <f t="shared" si="257"/>
        <v>2.1775258416917185E-9</v>
      </c>
      <c r="AA331" s="30">
        <f t="shared" si="258"/>
        <v>2.1775258420654693E-9</v>
      </c>
      <c r="AB331" s="30">
        <f t="shared" si="259"/>
        <v>2.1775258420654676E-9</v>
      </c>
      <c r="AD331" s="36"/>
      <c r="AE331" s="36"/>
      <c r="AF331" s="36"/>
      <c r="AL331" s="36"/>
      <c r="AM331" s="36"/>
      <c r="AN331" s="36"/>
      <c r="AT331" s="36"/>
      <c r="AU331" s="36"/>
      <c r="AV331" s="36"/>
      <c r="BB331" s="36"/>
      <c r="BC331" s="36"/>
      <c r="BD331" s="36"/>
      <c r="BJ331" s="36">
        <v>3.1500000000000001E-9</v>
      </c>
      <c r="BK331" s="36">
        <v>6.2400390832600001</v>
      </c>
      <c r="BL331" s="36">
        <v>465.95506679120001</v>
      </c>
      <c r="BM331" s="30">
        <f t="shared" si="260"/>
        <v>-2.7415391256086847E-9</v>
      </c>
      <c r="BN331" s="30">
        <f t="shared" si="261"/>
        <v>-2.7416472804140182E-9</v>
      </c>
      <c r="BO331" s="30">
        <f t="shared" si="262"/>
        <v>-2.7416472802315244E-9</v>
      </c>
      <c r="BP331" s="30">
        <f t="shared" si="263"/>
        <v>-2.7416472802315248E-9</v>
      </c>
      <c r="BR331" s="36"/>
      <c r="BS331" s="36"/>
      <c r="BT331" s="36"/>
      <c r="BZ331" s="36"/>
      <c r="CA331" s="36"/>
      <c r="CB331" s="36"/>
      <c r="CH331" s="36"/>
      <c r="CI331" s="36"/>
      <c r="CJ331" s="36"/>
      <c r="CP331" s="36"/>
      <c r="CQ331" s="36"/>
      <c r="CR331" s="36"/>
      <c r="CX331" s="36"/>
      <c r="CY331" s="36"/>
      <c r="CZ331" s="36"/>
      <c r="DF331" s="36">
        <v>1.7595000000000001E-7</v>
      </c>
      <c r="DG331" s="36">
        <v>2.2649549118899999</v>
      </c>
      <c r="DH331" s="36">
        <v>672.14061522839995</v>
      </c>
      <c r="DI331" s="30">
        <f t="shared" si="264"/>
        <v>1.9143837999552764E-8</v>
      </c>
      <c r="DJ331" s="30">
        <f t="shared" si="265"/>
        <v>1.9126246421764023E-8</v>
      </c>
      <c r="DK331" s="30">
        <f t="shared" si="266"/>
        <v>1.9126246451448958E-8</v>
      </c>
      <c r="DL331" s="30">
        <f t="shared" si="267"/>
        <v>1.9126246451448878E-8</v>
      </c>
      <c r="DN331" s="36">
        <v>2.9929999999999997E-8</v>
      </c>
      <c r="DO331" s="36">
        <v>4.2088848988100001</v>
      </c>
      <c r="DP331" s="36">
        <v>533.62311835770004</v>
      </c>
      <c r="DQ331" s="30">
        <f t="shared" si="268"/>
        <v>9.4326966732254574E-9</v>
      </c>
      <c r="DR331" s="30">
        <f t="shared" si="269"/>
        <v>9.4349647543749642E-9</v>
      </c>
      <c r="DS331" s="30">
        <f t="shared" si="270"/>
        <v>9.434964750547755E-9</v>
      </c>
      <c r="DT331" s="30">
        <f t="shared" si="271"/>
        <v>9.4349647505477666E-9</v>
      </c>
      <c r="DV331" s="36">
        <v>7.2799999999999997E-9</v>
      </c>
      <c r="DW331" s="36">
        <v>1.30997967935</v>
      </c>
      <c r="DX331" s="36">
        <v>511.5317178299</v>
      </c>
      <c r="DY331" s="30">
        <f t="shared" si="272"/>
        <v>3.2422443092612535E-10</v>
      </c>
      <c r="DZ331" s="30">
        <f t="shared" si="273"/>
        <v>3.2366774213485751E-10</v>
      </c>
      <c r="EA331" s="30">
        <f t="shared" si="274"/>
        <v>3.2366774307423685E-10</v>
      </c>
      <c r="EB331" s="30">
        <f t="shared" si="275"/>
        <v>3.2366774307423365E-10</v>
      </c>
      <c r="ED331" s="36"/>
      <c r="EE331" s="36"/>
      <c r="EF331" s="36"/>
      <c r="EL331" s="36"/>
      <c r="EM331" s="36"/>
      <c r="EN331" s="36"/>
      <c r="ET331" s="36"/>
      <c r="EU331" s="36"/>
      <c r="EV331" s="36"/>
    </row>
    <row r="332" spans="14:152" s="30" customFormat="1" ht="12.75">
      <c r="N332" s="36">
        <v>5.1809999999999999E-8</v>
      </c>
      <c r="O332" s="36">
        <v>3.7559078441099998</v>
      </c>
      <c r="P332" s="36">
        <v>3127.3133312618002</v>
      </c>
      <c r="Q332" s="30">
        <f t="shared" si="252"/>
        <v>2.723298958046784E-8</v>
      </c>
      <c r="R332" s="30">
        <f t="shared" si="253"/>
        <v>2.7212361002397155E-8</v>
      </c>
      <c r="S332" s="30">
        <f t="shared" si="254"/>
        <v>2.7212361037211863E-8</v>
      </c>
      <c r="T332" s="30">
        <f t="shared" si="255"/>
        <v>2.7212361037211708E-8</v>
      </c>
      <c r="V332" s="36">
        <v>6.65E-9</v>
      </c>
      <c r="W332" s="36">
        <v>1.4717265776899999</v>
      </c>
      <c r="X332" s="36">
        <v>427.56139872249997</v>
      </c>
      <c r="Y332" s="30">
        <f t="shared" si="256"/>
        <v>4.1393359449771147E-9</v>
      </c>
      <c r="Z332" s="30">
        <f t="shared" si="257"/>
        <v>4.1390029481283789E-9</v>
      </c>
      <c r="AA332" s="30">
        <f t="shared" si="258"/>
        <v>4.1390029486903076E-9</v>
      </c>
      <c r="AB332" s="30">
        <f t="shared" si="259"/>
        <v>4.1390029486903059E-9</v>
      </c>
      <c r="AD332" s="36"/>
      <c r="AE332" s="36"/>
      <c r="AF332" s="36"/>
      <c r="AL332" s="36"/>
      <c r="AM332" s="36"/>
      <c r="AN332" s="36"/>
      <c r="AT332" s="36"/>
      <c r="AU332" s="36"/>
      <c r="AV332" s="36"/>
      <c r="BB332" s="36"/>
      <c r="BC332" s="36"/>
      <c r="BD332" s="36"/>
      <c r="BJ332" s="36">
        <v>2.7400000000000001E-9</v>
      </c>
      <c r="BK332" s="36">
        <v>5.0398194486100003</v>
      </c>
      <c r="BL332" s="36">
        <v>458.84151979040001</v>
      </c>
      <c r="BM332" s="30">
        <f t="shared" si="260"/>
        <v>-2.1881266021647111E-9</v>
      </c>
      <c r="BN332" s="30">
        <f t="shared" si="261"/>
        <v>-2.1880133668023461E-9</v>
      </c>
      <c r="BO332" s="30">
        <f t="shared" si="262"/>
        <v>-2.1880133669934335E-9</v>
      </c>
      <c r="BP332" s="30">
        <f t="shared" si="263"/>
        <v>-2.1880133669934327E-9</v>
      </c>
      <c r="BR332" s="36"/>
      <c r="BS332" s="36"/>
      <c r="BT332" s="36"/>
      <c r="BZ332" s="36"/>
      <c r="CA332" s="36"/>
      <c r="CB332" s="36"/>
      <c r="CH332" s="36"/>
      <c r="CI332" s="36"/>
      <c r="CJ332" s="36"/>
      <c r="CP332" s="36"/>
      <c r="CQ332" s="36"/>
      <c r="CR332" s="36"/>
      <c r="CX332" s="36"/>
      <c r="CY332" s="36"/>
      <c r="CZ332" s="36"/>
      <c r="DF332" s="36">
        <v>1.8104000000000001E-7</v>
      </c>
      <c r="DG332" s="36">
        <v>2.7128567368900001</v>
      </c>
      <c r="DH332" s="36">
        <v>181.80652604900001</v>
      </c>
      <c r="DI332" s="30">
        <f t="shared" si="264"/>
        <v>-2.4190566891645069E-8</v>
      </c>
      <c r="DJ332" s="30">
        <f t="shared" si="265"/>
        <v>-2.4185685859258099E-8</v>
      </c>
      <c r="DK332" s="30">
        <f t="shared" si="266"/>
        <v>-2.4185685867494574E-8</v>
      </c>
      <c r="DL332" s="30">
        <f t="shared" si="267"/>
        <v>-2.4185685867494531E-8</v>
      </c>
      <c r="DN332" s="36">
        <v>4.1250000000000002E-8</v>
      </c>
      <c r="DO332" s="36">
        <v>6.09715151219</v>
      </c>
      <c r="DP332" s="36">
        <v>2641.3412784722</v>
      </c>
      <c r="DQ332" s="30">
        <f t="shared" si="268"/>
        <v>-2.6383454649265737E-8</v>
      </c>
      <c r="DR332" s="30">
        <f t="shared" si="269"/>
        <v>-2.6395985421371093E-8</v>
      </c>
      <c r="DS332" s="30">
        <f t="shared" si="270"/>
        <v>-2.6395985400229654E-8</v>
      </c>
      <c r="DT332" s="30">
        <f t="shared" si="271"/>
        <v>-2.639598540022977E-8</v>
      </c>
      <c r="DV332" s="36">
        <v>7.1600000000000001E-9</v>
      </c>
      <c r="DW332" s="36">
        <v>3.74192651696</v>
      </c>
      <c r="DX332" s="36">
        <v>3053.7123753465999</v>
      </c>
      <c r="DY332" s="30">
        <f t="shared" si="272"/>
        <v>5.8138850484731856E-9</v>
      </c>
      <c r="DZ332" s="30">
        <f t="shared" si="273"/>
        <v>5.8119748382877028E-9</v>
      </c>
      <c r="EA332" s="30">
        <f t="shared" si="274"/>
        <v>5.8119748415120967E-9</v>
      </c>
      <c r="EB332" s="30">
        <f t="shared" si="275"/>
        <v>5.8119748415120818E-9</v>
      </c>
      <c r="ED332" s="36"/>
      <c r="EE332" s="36"/>
      <c r="EF332" s="36"/>
      <c r="EL332" s="36"/>
      <c r="EM332" s="36"/>
      <c r="EN332" s="36"/>
      <c r="ET332" s="36"/>
      <c r="EU332" s="36"/>
      <c r="EV332" s="36"/>
    </row>
    <row r="333" spans="14:152" s="30" customFormat="1" ht="12.75">
      <c r="N333" s="36">
        <v>3.9039999999999998E-8</v>
      </c>
      <c r="O333" s="36">
        <v>2.21738744557</v>
      </c>
      <c r="P333" s="36">
        <v>358.93013930950002</v>
      </c>
      <c r="Q333" s="30">
        <f t="shared" si="252"/>
        <v>3.8036064869685961E-8</v>
      </c>
      <c r="R333" s="30">
        <f t="shared" si="253"/>
        <v>3.8036537270908288E-8</v>
      </c>
      <c r="S333" s="30">
        <f t="shared" si="254"/>
        <v>3.8036537270111236E-8</v>
      </c>
      <c r="T333" s="30">
        <f t="shared" si="255"/>
        <v>3.8036537270111236E-8</v>
      </c>
      <c r="V333" s="36">
        <v>7.61E-9</v>
      </c>
      <c r="W333" s="36">
        <v>4.61079808671</v>
      </c>
      <c r="X333" s="36">
        <v>23.575873236100001</v>
      </c>
      <c r="Y333" s="30">
        <f t="shared" si="256"/>
        <v>-1.7520134068948214E-9</v>
      </c>
      <c r="Z333" s="30">
        <f t="shared" si="257"/>
        <v>-1.7520395324391636E-9</v>
      </c>
      <c r="AA333" s="30">
        <f t="shared" si="258"/>
        <v>-1.7520395323950748E-9</v>
      </c>
      <c r="AB333" s="30">
        <f t="shared" si="259"/>
        <v>-1.7520395323950748E-9</v>
      </c>
      <c r="AD333" s="36"/>
      <c r="AE333" s="36"/>
      <c r="AF333" s="36"/>
      <c r="AL333" s="36"/>
      <c r="AM333" s="36"/>
      <c r="AN333" s="36"/>
      <c r="AT333" s="36"/>
      <c r="AU333" s="36"/>
      <c r="AV333" s="36"/>
      <c r="BB333" s="36"/>
      <c r="BC333" s="36"/>
      <c r="BD333" s="36"/>
      <c r="BJ333" s="36">
        <v>2.9600000000000001E-9</v>
      </c>
      <c r="BK333" s="36">
        <v>3.0445731776099998</v>
      </c>
      <c r="BL333" s="36">
        <v>211.60217440860001</v>
      </c>
      <c r="BM333" s="30">
        <f t="shared" si="260"/>
        <v>-8.762473254905903E-10</v>
      </c>
      <c r="BN333" s="30">
        <f t="shared" si="261"/>
        <v>-8.761578018846655E-10</v>
      </c>
      <c r="BO333" s="30">
        <f t="shared" si="262"/>
        <v>-8.7615780203573153E-10</v>
      </c>
      <c r="BP333" s="30">
        <f t="shared" si="263"/>
        <v>-8.7615780203573153E-10</v>
      </c>
      <c r="BR333" s="36"/>
      <c r="BS333" s="36"/>
      <c r="BT333" s="36"/>
      <c r="BZ333" s="36"/>
      <c r="CA333" s="36"/>
      <c r="CB333" s="36"/>
      <c r="CH333" s="36"/>
      <c r="CI333" s="36"/>
      <c r="CJ333" s="36"/>
      <c r="CP333" s="36"/>
      <c r="CQ333" s="36"/>
      <c r="CR333" s="36"/>
      <c r="CX333" s="36"/>
      <c r="CY333" s="36"/>
      <c r="CZ333" s="36"/>
      <c r="DF333" s="36">
        <v>1.5918E-7</v>
      </c>
      <c r="DG333" s="36">
        <v>5.2344677942900004</v>
      </c>
      <c r="DH333" s="36">
        <v>135.54855145409999</v>
      </c>
      <c r="DI333" s="30">
        <f t="shared" si="264"/>
        <v>-3.6208867076991329E-8</v>
      </c>
      <c r="DJ333" s="30">
        <f t="shared" si="265"/>
        <v>-3.6212011089547523E-8</v>
      </c>
      <c r="DK333" s="30">
        <f t="shared" si="266"/>
        <v>-3.6212011084242145E-8</v>
      </c>
      <c r="DL333" s="30">
        <f t="shared" si="267"/>
        <v>-3.6212011084242278E-8</v>
      </c>
      <c r="DN333" s="36">
        <v>3.145E-8</v>
      </c>
      <c r="DO333" s="36">
        <v>2.5548354089599998</v>
      </c>
      <c r="DP333" s="36">
        <v>905.88657979150003</v>
      </c>
      <c r="DQ333" s="30">
        <f t="shared" si="268"/>
        <v>-2.4579275879474987E-8</v>
      </c>
      <c r="DR333" s="30">
        <f t="shared" si="269"/>
        <v>-2.4581935285412004E-8</v>
      </c>
      <c r="DS333" s="30">
        <f t="shared" si="270"/>
        <v>-2.4581935280924794E-8</v>
      </c>
      <c r="DT333" s="30">
        <f t="shared" si="271"/>
        <v>-2.4581935280924794E-8</v>
      </c>
      <c r="DV333" s="36">
        <v>7.2699999999999999E-9</v>
      </c>
      <c r="DW333" s="36">
        <v>0.39191881242999999</v>
      </c>
      <c r="DX333" s="36">
        <v>1493.093668066</v>
      </c>
      <c r="DY333" s="30">
        <f t="shared" si="272"/>
        <v>-2.3744234868267148E-10</v>
      </c>
      <c r="DZ333" s="30">
        <f t="shared" si="273"/>
        <v>-2.3906575429691865E-10</v>
      </c>
      <c r="EA333" s="30">
        <f t="shared" si="274"/>
        <v>-2.3906575155752233E-10</v>
      </c>
      <c r="EB333" s="30">
        <f t="shared" si="275"/>
        <v>-2.3906575155753526E-10</v>
      </c>
      <c r="ED333" s="36"/>
      <c r="EE333" s="36"/>
      <c r="EF333" s="36"/>
      <c r="EL333" s="36"/>
      <c r="EM333" s="36"/>
      <c r="EN333" s="36"/>
      <c r="ET333" s="36"/>
      <c r="EU333" s="36"/>
      <c r="EV333" s="36"/>
    </row>
    <row r="334" spans="14:152" s="30" customFormat="1" ht="12.75">
      <c r="N334" s="36">
        <v>4.7839999999999997E-8</v>
      </c>
      <c r="O334" s="36">
        <v>4.6066667592700004</v>
      </c>
      <c r="P334" s="36">
        <v>72.073285581600004</v>
      </c>
      <c r="Q334" s="30">
        <f t="shared" si="252"/>
        <v>-2.3159490329206604E-8</v>
      </c>
      <c r="R334" s="30">
        <f t="shared" si="253"/>
        <v>-2.3159941786452441E-8</v>
      </c>
      <c r="S334" s="30">
        <f t="shared" si="254"/>
        <v>-2.3159941785690634E-8</v>
      </c>
      <c r="T334" s="30">
        <f t="shared" si="255"/>
        <v>-2.3159941785690634E-8</v>
      </c>
      <c r="V334" s="36">
        <v>8.0700000000000005E-9</v>
      </c>
      <c r="W334" s="36">
        <v>3.2151371811999998</v>
      </c>
      <c r="X334" s="36">
        <v>1898.3512179396</v>
      </c>
      <c r="Y334" s="30">
        <f t="shared" si="256"/>
        <v>4.1737747431204133E-9</v>
      </c>
      <c r="Z334" s="30">
        <f t="shared" si="257"/>
        <v>4.1718125920010376E-9</v>
      </c>
      <c r="AA334" s="30">
        <f t="shared" si="258"/>
        <v>4.1718125953123392E-9</v>
      </c>
      <c r="AB334" s="30">
        <f t="shared" si="259"/>
        <v>4.1718125953123268E-9</v>
      </c>
      <c r="AD334" s="36"/>
      <c r="AE334" s="36"/>
      <c r="AF334" s="36"/>
      <c r="AL334" s="36"/>
      <c r="AM334" s="36"/>
      <c r="AN334" s="36"/>
      <c r="AT334" s="36"/>
      <c r="AU334" s="36"/>
      <c r="AV334" s="36"/>
      <c r="BB334" s="36"/>
      <c r="BC334" s="36"/>
      <c r="BD334" s="36"/>
      <c r="BJ334" s="36">
        <v>2.7400000000000001E-9</v>
      </c>
      <c r="BK334" s="36">
        <v>2.7260735285100002</v>
      </c>
      <c r="BL334" s="36">
        <v>145.6310438715</v>
      </c>
      <c r="BM334" s="30">
        <f t="shared" si="260"/>
        <v>-9.3391446521854491E-10</v>
      </c>
      <c r="BN334" s="30">
        <f t="shared" si="261"/>
        <v>-9.3385833092244693E-10</v>
      </c>
      <c r="BO334" s="30">
        <f t="shared" si="262"/>
        <v>-9.3385833101717048E-10</v>
      </c>
      <c r="BP334" s="30">
        <f t="shared" si="263"/>
        <v>-9.3385833101717048E-10</v>
      </c>
      <c r="BR334" s="36"/>
      <c r="BS334" s="36"/>
      <c r="BT334" s="36"/>
      <c r="BZ334" s="36"/>
      <c r="CA334" s="36"/>
      <c r="CB334" s="36"/>
      <c r="CH334" s="36"/>
      <c r="CI334" s="36"/>
      <c r="CJ334" s="36"/>
      <c r="CP334" s="36"/>
      <c r="CQ334" s="36"/>
      <c r="CR334" s="36"/>
      <c r="CX334" s="36"/>
      <c r="CY334" s="36"/>
      <c r="CZ334" s="36"/>
      <c r="DF334" s="36">
        <v>1.3930999999999999E-7</v>
      </c>
      <c r="DG334" s="36">
        <v>3.1935712865700001</v>
      </c>
      <c r="DH334" s="36">
        <v>213.55972786890001</v>
      </c>
      <c r="DI334" s="30">
        <f t="shared" si="264"/>
        <v>-5.9170880887647941E-8</v>
      </c>
      <c r="DJ334" s="30">
        <f t="shared" si="265"/>
        <v>-5.9166850533945967E-8</v>
      </c>
      <c r="DK334" s="30">
        <f t="shared" si="266"/>
        <v>-5.9166850540747039E-8</v>
      </c>
      <c r="DL334" s="30">
        <f t="shared" si="267"/>
        <v>-5.9166850540747039E-8</v>
      </c>
      <c r="DN334" s="36">
        <v>2.9819999999999998E-8</v>
      </c>
      <c r="DO334" s="36">
        <v>1.5276065647199999</v>
      </c>
      <c r="DP334" s="36">
        <v>945.99421523210003</v>
      </c>
      <c r="DQ334" s="30">
        <f t="shared" si="268"/>
        <v>-2.5009544413224008E-8</v>
      </c>
      <c r="DR334" s="30">
        <f t="shared" si="269"/>
        <v>-2.5007245221641234E-8</v>
      </c>
      <c r="DS334" s="30">
        <f t="shared" si="270"/>
        <v>-2.5007245225521403E-8</v>
      </c>
      <c r="DT334" s="30">
        <f t="shared" si="271"/>
        <v>-2.5007245225521403E-8</v>
      </c>
      <c r="DV334" s="36">
        <v>7.1699999999999998E-9</v>
      </c>
      <c r="DW334" s="36">
        <v>2.68899513085</v>
      </c>
      <c r="DX334" s="36">
        <v>228.276948965</v>
      </c>
      <c r="DY334" s="30">
        <f t="shared" si="272"/>
        <v>1.0537401163082634E-9</v>
      </c>
      <c r="DZ334" s="30">
        <f t="shared" si="273"/>
        <v>1.0539823739786373E-9</v>
      </c>
      <c r="EA334" s="30">
        <f t="shared" si="274"/>
        <v>1.0539823735698424E-9</v>
      </c>
      <c r="EB334" s="30">
        <f t="shared" si="275"/>
        <v>1.0539823735698441E-9</v>
      </c>
      <c r="ED334" s="36"/>
      <c r="EE334" s="36"/>
      <c r="EF334" s="36"/>
      <c r="EL334" s="36"/>
      <c r="EM334" s="36"/>
      <c r="EN334" s="36"/>
      <c r="ET334" s="36"/>
      <c r="EU334" s="36"/>
      <c r="EV334" s="36"/>
    </row>
    <row r="335" spans="14:152" s="30" customFormat="1" ht="12.75">
      <c r="N335" s="36">
        <v>3.5520000000000003E-8</v>
      </c>
      <c r="O335" s="36">
        <v>3.2378934914599999</v>
      </c>
      <c r="P335" s="36">
        <v>543.91805909619995</v>
      </c>
      <c r="Q335" s="30">
        <f t="shared" si="252"/>
        <v>3.4647521924608436E-8</v>
      </c>
      <c r="R335" s="30">
        <f t="shared" si="253"/>
        <v>3.4648158631373784E-8</v>
      </c>
      <c r="S335" s="30">
        <f t="shared" si="254"/>
        <v>3.4648158630299574E-8</v>
      </c>
      <c r="T335" s="30">
        <f t="shared" si="255"/>
        <v>3.4648158630299574E-8</v>
      </c>
      <c r="V335" s="36">
        <v>6.4499999999999999E-9</v>
      </c>
      <c r="W335" s="36">
        <v>1.9243652362799999</v>
      </c>
      <c r="X335" s="36">
        <v>2950.6196011279999</v>
      </c>
      <c r="Y335" s="30">
        <f t="shared" si="256"/>
        <v>-1.896204199645648E-9</v>
      </c>
      <c r="Z335" s="30">
        <f t="shared" si="257"/>
        <v>-1.8989259853175592E-9</v>
      </c>
      <c r="AA335" s="30">
        <f t="shared" si="258"/>
        <v>-1.8989259807250334E-9</v>
      </c>
      <c r="AB335" s="30">
        <f t="shared" si="259"/>
        <v>-1.8989259807250334E-9</v>
      </c>
      <c r="AD335" s="36"/>
      <c r="AE335" s="36"/>
      <c r="AF335" s="36"/>
      <c r="AL335" s="36"/>
      <c r="AM335" s="36"/>
      <c r="AN335" s="36"/>
      <c r="AT335" s="36"/>
      <c r="AU335" s="36"/>
      <c r="AV335" s="36"/>
      <c r="BB335" s="36"/>
      <c r="BC335" s="36"/>
      <c r="BD335" s="36"/>
      <c r="BJ335" s="36">
        <v>2.93E-9</v>
      </c>
      <c r="BK335" s="36">
        <v>1.3245200238199999</v>
      </c>
      <c r="BL335" s="36">
        <v>159.12442469019999</v>
      </c>
      <c r="BM335" s="30">
        <f t="shared" si="260"/>
        <v>2.6481163916742466E-9</v>
      </c>
      <c r="BN335" s="30">
        <f t="shared" si="261"/>
        <v>2.6481462484942275E-9</v>
      </c>
      <c r="BO335" s="30">
        <f t="shared" si="262"/>
        <v>2.6481462484438469E-9</v>
      </c>
      <c r="BP335" s="30">
        <f t="shared" si="263"/>
        <v>2.6481462484438469E-9</v>
      </c>
      <c r="BR335" s="36"/>
      <c r="BS335" s="36"/>
      <c r="BT335" s="36"/>
      <c r="BZ335" s="36"/>
      <c r="CA335" s="36"/>
      <c r="CB335" s="36"/>
      <c r="CH335" s="36"/>
      <c r="CI335" s="36"/>
      <c r="CJ335" s="36"/>
      <c r="CP335" s="36"/>
      <c r="CQ335" s="36"/>
      <c r="CR335" s="36"/>
      <c r="CX335" s="36"/>
      <c r="CY335" s="36"/>
      <c r="CZ335" s="36"/>
      <c r="DF335" s="36">
        <v>1.4058000000000001E-7</v>
      </c>
      <c r="DG335" s="36">
        <v>0.82375896652000002</v>
      </c>
      <c r="DH335" s="36">
        <v>221.3758502853</v>
      </c>
      <c r="DI335" s="30">
        <f t="shared" si="264"/>
        <v>1.2928066203259554E-7</v>
      </c>
      <c r="DJ335" s="30">
        <f t="shared" si="265"/>
        <v>1.2927883274369983E-7</v>
      </c>
      <c r="DK335" s="30">
        <f t="shared" si="266"/>
        <v>1.2927883274678676E-7</v>
      </c>
      <c r="DL335" s="30">
        <f t="shared" si="267"/>
        <v>1.2927883274678676E-7</v>
      </c>
      <c r="DN335" s="36">
        <v>3.0150000000000002E-8</v>
      </c>
      <c r="DO335" s="36">
        <v>1.7601215299199999</v>
      </c>
      <c r="DP335" s="36">
        <v>28.311175651300001</v>
      </c>
      <c r="DQ335" s="30">
        <f t="shared" si="268"/>
        <v>-9.75237329382059E-10</v>
      </c>
      <c r="DR335" s="30">
        <f t="shared" si="269"/>
        <v>-9.7510966878797127E-10</v>
      </c>
      <c r="DS335" s="30">
        <f t="shared" si="270"/>
        <v>-9.7510966900338585E-10</v>
      </c>
      <c r="DT335" s="30">
        <f t="shared" si="271"/>
        <v>-9.7510966900338585E-10</v>
      </c>
      <c r="DV335" s="36">
        <v>7.3900000000000003E-9</v>
      </c>
      <c r="DW335" s="36">
        <v>2.1274919944300001</v>
      </c>
      <c r="DX335" s="36">
        <v>1176.7017984094</v>
      </c>
      <c r="DY335" s="30">
        <f t="shared" si="272"/>
        <v>-2.2935621853851516E-9</v>
      </c>
      <c r="DZ335" s="30">
        <f t="shared" si="273"/>
        <v>-2.292325188059189E-9</v>
      </c>
      <c r="EA335" s="30">
        <f t="shared" si="274"/>
        <v>-2.2923251901466032E-9</v>
      </c>
      <c r="EB335" s="30">
        <f t="shared" si="275"/>
        <v>-2.2923251901466032E-9</v>
      </c>
      <c r="ED335" s="36"/>
      <c r="EE335" s="36"/>
      <c r="EF335" s="36"/>
      <c r="EL335" s="36"/>
      <c r="EM335" s="36"/>
      <c r="EN335" s="36"/>
      <c r="ET335" s="36"/>
      <c r="EU335" s="36"/>
      <c r="EV335" s="36"/>
    </row>
    <row r="336" spans="14:152" s="30" customFormat="1" ht="12.75">
      <c r="N336" s="36">
        <v>3.5019999999999999E-8</v>
      </c>
      <c r="O336" s="36">
        <v>3.68869576093</v>
      </c>
      <c r="P336" s="36">
        <v>41.644497775600001</v>
      </c>
      <c r="Q336" s="30">
        <f t="shared" si="252"/>
        <v>-3.3283822081732815E-8</v>
      </c>
      <c r="R336" s="30">
        <f t="shared" si="253"/>
        <v>-3.3283889941448497E-8</v>
      </c>
      <c r="S336" s="30">
        <f t="shared" si="254"/>
        <v>-3.3283889941333989E-8</v>
      </c>
      <c r="T336" s="30">
        <f t="shared" si="255"/>
        <v>-3.3283889941333989E-8</v>
      </c>
      <c r="V336" s="36">
        <v>6.24E-9</v>
      </c>
      <c r="W336" s="36">
        <v>6.0583019053899996</v>
      </c>
      <c r="X336" s="36">
        <v>241.6102710893</v>
      </c>
      <c r="Y336" s="30">
        <f t="shared" si="256"/>
        <v>3.9231503522404744E-11</v>
      </c>
      <c r="Z336" s="30">
        <f t="shared" si="257"/>
        <v>3.9005908053030497E-11</v>
      </c>
      <c r="AA336" s="30">
        <f t="shared" si="258"/>
        <v>3.9005908433713516E-11</v>
      </c>
      <c r="AB336" s="30">
        <f t="shared" si="259"/>
        <v>3.9005908433713516E-11</v>
      </c>
      <c r="AD336" s="36"/>
      <c r="AE336" s="36"/>
      <c r="AF336" s="36"/>
      <c r="AL336" s="36"/>
      <c r="AM336" s="36"/>
      <c r="AN336" s="36"/>
      <c r="AT336" s="36"/>
      <c r="AU336" s="36"/>
      <c r="AV336" s="36"/>
      <c r="BB336" s="36"/>
      <c r="BC336" s="36"/>
      <c r="BD336" s="36"/>
      <c r="BJ336" s="36">
        <v>2.6299999999999998E-9</v>
      </c>
      <c r="BK336" s="36">
        <v>6.1155919896800004</v>
      </c>
      <c r="BL336" s="36">
        <v>2428.0421830342002</v>
      </c>
      <c r="BM336" s="30">
        <f t="shared" si="260"/>
        <v>1.2772823094890056E-9</v>
      </c>
      <c r="BN336" s="30">
        <f t="shared" si="261"/>
        <v>1.2764469374130393E-9</v>
      </c>
      <c r="BO336" s="30">
        <f t="shared" si="262"/>
        <v>1.2764469388228243E-9</v>
      </c>
      <c r="BP336" s="30">
        <f t="shared" si="263"/>
        <v>1.2764469388228203E-9</v>
      </c>
      <c r="BR336" s="36"/>
      <c r="BS336" s="36"/>
      <c r="BT336" s="36"/>
      <c r="BZ336" s="36"/>
      <c r="CA336" s="36"/>
      <c r="CB336" s="36"/>
      <c r="CH336" s="36"/>
      <c r="CI336" s="36"/>
      <c r="CJ336" s="36"/>
      <c r="CP336" s="36"/>
      <c r="CQ336" s="36"/>
      <c r="CR336" s="36"/>
      <c r="CX336" s="36"/>
      <c r="CY336" s="36"/>
      <c r="CZ336" s="36"/>
      <c r="DF336" s="36">
        <v>1.3930999999999999E-7</v>
      </c>
      <c r="DG336" s="36">
        <v>4.7320873963899999</v>
      </c>
      <c r="DH336" s="36">
        <v>213.03846300710001</v>
      </c>
      <c r="DI336" s="30">
        <f t="shared" si="264"/>
        <v>-1.2780363833508989E-7</v>
      </c>
      <c r="DJ336" s="30">
        <f t="shared" si="265"/>
        <v>-1.2780540558524694E-7</v>
      </c>
      <c r="DK336" s="30">
        <f t="shared" si="266"/>
        <v>-1.2780540558226494E-7</v>
      </c>
      <c r="DL336" s="30">
        <f t="shared" si="267"/>
        <v>-1.2780540558226494E-7</v>
      </c>
      <c r="DN336" s="36">
        <v>3.4529999999999999E-8</v>
      </c>
      <c r="DO336" s="36">
        <v>1.42473508236</v>
      </c>
      <c r="DP336" s="36">
        <v>2214.7430875962</v>
      </c>
      <c r="DQ336" s="30">
        <f t="shared" si="268"/>
        <v>-4.8356786278334501E-9</v>
      </c>
      <c r="DR336" s="30">
        <f t="shared" si="269"/>
        <v>-4.8243476334533419E-9</v>
      </c>
      <c r="DS336" s="30">
        <f t="shared" si="270"/>
        <v>-4.8243476525741851E-9</v>
      </c>
      <c r="DT336" s="30">
        <f t="shared" si="271"/>
        <v>-4.8243476525741247E-9</v>
      </c>
      <c r="DV336" s="36">
        <v>8.0499999999999993E-9</v>
      </c>
      <c r="DW336" s="36">
        <v>7.1871939100000004E-2</v>
      </c>
      <c r="DX336" s="36">
        <v>556.51766803759995</v>
      </c>
      <c r="DY336" s="30">
        <f t="shared" si="272"/>
        <v>-7.984337679429076E-9</v>
      </c>
      <c r="DZ336" s="30">
        <f t="shared" si="273"/>
        <v>-7.9844230996664987E-9</v>
      </c>
      <c r="EA336" s="30">
        <f t="shared" si="274"/>
        <v>-7.9844230995224022E-9</v>
      </c>
      <c r="EB336" s="30">
        <f t="shared" si="275"/>
        <v>-7.9844230995224039E-9</v>
      </c>
      <c r="ED336" s="36"/>
      <c r="EE336" s="36"/>
      <c r="EF336" s="36"/>
      <c r="EL336" s="36"/>
      <c r="EM336" s="36"/>
      <c r="EN336" s="36"/>
      <c r="ET336" s="36"/>
      <c r="EU336" s="36"/>
      <c r="EV336" s="36"/>
    </row>
    <row r="337" spans="14:152" s="30" customFormat="1" ht="12.75">
      <c r="N337" s="36">
        <v>4.8030000000000001E-8</v>
      </c>
      <c r="O337" s="36">
        <v>4.7355342712599997</v>
      </c>
      <c r="P337" s="36">
        <v>240.3864308119</v>
      </c>
      <c r="Q337" s="30">
        <f t="shared" si="252"/>
        <v>-4.6402081564869137E-8</v>
      </c>
      <c r="R337" s="30">
        <f t="shared" si="253"/>
        <v>-4.6402527524701216E-8</v>
      </c>
      <c r="S337" s="30">
        <f t="shared" si="254"/>
        <v>-4.6402527523948734E-8</v>
      </c>
      <c r="T337" s="30">
        <f t="shared" si="255"/>
        <v>-4.6402527523948734E-8</v>
      </c>
      <c r="V337" s="36">
        <v>6.9900000000000001E-9</v>
      </c>
      <c r="W337" s="36">
        <v>4.0280451561600001</v>
      </c>
      <c r="X337" s="36">
        <v>425.63498302950001</v>
      </c>
      <c r="Y337" s="30">
        <f t="shared" si="256"/>
        <v>-6.7894719729950341E-10</v>
      </c>
      <c r="Z337" s="30">
        <f t="shared" si="257"/>
        <v>-6.7850410278754939E-10</v>
      </c>
      <c r="AA337" s="30">
        <f t="shared" si="258"/>
        <v>-6.7850410353524829E-10</v>
      </c>
      <c r="AB337" s="30">
        <f t="shared" si="259"/>
        <v>-6.7850410353524829E-10</v>
      </c>
      <c r="AD337" s="36"/>
      <c r="AE337" s="36"/>
      <c r="AF337" s="36"/>
      <c r="AL337" s="36"/>
      <c r="AM337" s="36"/>
      <c r="AN337" s="36"/>
      <c r="AT337" s="36"/>
      <c r="AU337" s="36"/>
      <c r="AV337" s="36"/>
      <c r="BB337" s="36"/>
      <c r="BC337" s="36"/>
      <c r="BD337" s="36"/>
      <c r="BJ337" s="36">
        <v>3.2299999999999998E-9</v>
      </c>
      <c r="BK337" s="36">
        <v>1.17502395659</v>
      </c>
      <c r="BL337" s="36">
        <v>815.06334611420004</v>
      </c>
      <c r="BM337" s="30">
        <f t="shared" si="260"/>
        <v>-3.1639608749637539E-9</v>
      </c>
      <c r="BN337" s="30">
        <f t="shared" si="261"/>
        <v>-3.1638815983916008E-9</v>
      </c>
      <c r="BO337" s="30">
        <f t="shared" si="262"/>
        <v>-3.1638815985254159E-9</v>
      </c>
      <c r="BP337" s="30">
        <f t="shared" si="263"/>
        <v>-3.163881598525415E-9</v>
      </c>
      <c r="BR337" s="36"/>
      <c r="BS337" s="36"/>
      <c r="BT337" s="36"/>
      <c r="BZ337" s="36"/>
      <c r="CA337" s="36"/>
      <c r="CB337" s="36"/>
      <c r="CH337" s="36"/>
      <c r="CI337" s="36"/>
      <c r="CJ337" s="36"/>
      <c r="CP337" s="36"/>
      <c r="CQ337" s="36"/>
      <c r="CR337" s="36"/>
      <c r="CX337" s="36"/>
      <c r="CY337" s="36"/>
      <c r="CZ337" s="36"/>
      <c r="DF337" s="36">
        <v>1.469E-7</v>
      </c>
      <c r="DG337" s="36">
        <v>2.6588283868499998</v>
      </c>
      <c r="DH337" s="36">
        <v>292.01284726839998</v>
      </c>
      <c r="DI337" s="30">
        <f t="shared" si="264"/>
        <v>7.4396458798258944E-8</v>
      </c>
      <c r="DJ337" s="30">
        <f t="shared" si="265"/>
        <v>7.4401993601069596E-8</v>
      </c>
      <c r="DK337" s="30">
        <f t="shared" si="266"/>
        <v>7.4401993591730038E-8</v>
      </c>
      <c r="DL337" s="30">
        <f t="shared" si="267"/>
        <v>7.4401993591730091E-8</v>
      </c>
      <c r="DN337" s="36">
        <v>2.9259999999999999E-8</v>
      </c>
      <c r="DO337" s="36">
        <v>5.5013814747599996</v>
      </c>
      <c r="DP337" s="36">
        <v>24.379022388199999</v>
      </c>
      <c r="DQ337" s="30">
        <f t="shared" si="268"/>
        <v>1.7796634107547641E-8</v>
      </c>
      <c r="DR337" s="30">
        <f t="shared" si="269"/>
        <v>1.7796549380450803E-8</v>
      </c>
      <c r="DS337" s="30">
        <f t="shared" si="270"/>
        <v>1.7796549380593763E-8</v>
      </c>
      <c r="DT337" s="30">
        <f t="shared" si="271"/>
        <v>1.7796549380593763E-8</v>
      </c>
      <c r="DV337" s="36">
        <v>8.3500000000000003E-9</v>
      </c>
      <c r="DW337" s="36">
        <v>3.4828785569999998</v>
      </c>
      <c r="DX337" s="36">
        <v>84.9335269539</v>
      </c>
      <c r="DY337" s="30">
        <f t="shared" si="272"/>
        <v>-8.2799371778533924E-9</v>
      </c>
      <c r="DZ337" s="30">
        <f t="shared" si="273"/>
        <v>-8.2799234586665433E-9</v>
      </c>
      <c r="EA337" s="30">
        <f t="shared" si="274"/>
        <v>-8.2799234586896944E-9</v>
      </c>
      <c r="EB337" s="30">
        <f t="shared" si="275"/>
        <v>-8.2799234586896944E-9</v>
      </c>
      <c r="ED337" s="36"/>
      <c r="EE337" s="36"/>
      <c r="EF337" s="36"/>
      <c r="EL337" s="36"/>
      <c r="EM337" s="36"/>
      <c r="EN337" s="36"/>
      <c r="ET337" s="36"/>
      <c r="EU337" s="36"/>
      <c r="EV337" s="36"/>
    </row>
    <row r="338" spans="14:152" s="30" customFormat="1" ht="12.75">
      <c r="N338" s="36">
        <v>3.7679999999999997E-8</v>
      </c>
      <c r="O338" s="36">
        <v>3.8607779624199998</v>
      </c>
      <c r="P338" s="36">
        <v>2008.557539159</v>
      </c>
      <c r="Q338" s="30">
        <f t="shared" si="252"/>
        <v>2.0591694302117126E-8</v>
      </c>
      <c r="R338" s="30">
        <f t="shared" si="253"/>
        <v>2.0582209154201692E-8</v>
      </c>
      <c r="S338" s="30">
        <f t="shared" si="254"/>
        <v>2.0582209170208878E-8</v>
      </c>
      <c r="T338" s="30">
        <f t="shared" si="255"/>
        <v>2.0582209170208821E-8</v>
      </c>
      <c r="V338" s="36">
        <v>6.24E-9</v>
      </c>
      <c r="W338" s="36">
        <v>5.8596614839400001</v>
      </c>
      <c r="X338" s="36">
        <v>696.51963761659999</v>
      </c>
      <c r="Y338" s="30">
        <f t="shared" si="256"/>
        <v>-2.5840258336085205E-9</v>
      </c>
      <c r="Z338" s="30">
        <f t="shared" si="257"/>
        <v>-2.5834338393006273E-9</v>
      </c>
      <c r="AA338" s="30">
        <f t="shared" si="258"/>
        <v>-2.5834338402996058E-9</v>
      </c>
      <c r="AB338" s="30">
        <f t="shared" si="259"/>
        <v>-2.5834338402996034E-9</v>
      </c>
      <c r="AD338" s="36"/>
      <c r="AE338" s="36"/>
      <c r="AF338" s="36"/>
      <c r="AL338" s="36"/>
      <c r="AM338" s="36"/>
      <c r="AN338" s="36"/>
      <c r="AT338" s="36"/>
      <c r="AU338" s="36"/>
      <c r="AV338" s="36"/>
      <c r="BB338" s="36"/>
      <c r="BC338" s="36"/>
      <c r="BD338" s="36"/>
      <c r="BJ338" s="36">
        <v>3.4499999999999999E-9</v>
      </c>
      <c r="BK338" s="36">
        <v>5.37083374878</v>
      </c>
      <c r="BL338" s="36">
        <v>428.08266358430001</v>
      </c>
      <c r="BM338" s="30">
        <f t="shared" si="260"/>
        <v>-3.4141462267150389E-9</v>
      </c>
      <c r="BN338" s="30">
        <f t="shared" si="261"/>
        <v>-3.4141144416590466E-9</v>
      </c>
      <c r="BO338" s="30">
        <f t="shared" si="262"/>
        <v>-3.4141144417126934E-9</v>
      </c>
      <c r="BP338" s="30">
        <f t="shared" si="263"/>
        <v>-3.414114441712693E-9</v>
      </c>
      <c r="BR338" s="36"/>
      <c r="BS338" s="36"/>
      <c r="BT338" s="36"/>
      <c r="BZ338" s="36"/>
      <c r="CA338" s="36"/>
      <c r="CB338" s="36"/>
      <c r="CH338" s="36"/>
      <c r="CI338" s="36"/>
      <c r="CJ338" s="36"/>
      <c r="CP338" s="36"/>
      <c r="CQ338" s="36"/>
      <c r="CR338" s="36"/>
      <c r="CX338" s="36"/>
      <c r="CY338" s="36"/>
      <c r="CZ338" s="36"/>
      <c r="DF338" s="36">
        <v>1.4454E-7</v>
      </c>
      <c r="DG338" s="36">
        <v>0.21819892811</v>
      </c>
      <c r="DH338" s="36">
        <v>235.3904959658</v>
      </c>
      <c r="DI338" s="30">
        <f t="shared" si="264"/>
        <v>6.7239359866308217E-8</v>
      </c>
      <c r="DJ338" s="30">
        <f t="shared" si="265"/>
        <v>6.7234853098022083E-8</v>
      </c>
      <c r="DK338" s="30">
        <f t="shared" si="266"/>
        <v>6.7234853105627049E-8</v>
      </c>
      <c r="DL338" s="30">
        <f t="shared" si="267"/>
        <v>6.7234853105627023E-8</v>
      </c>
      <c r="DN338" s="36">
        <v>2.9779999999999999E-8</v>
      </c>
      <c r="DO338" s="36">
        <v>4.2744005990999998</v>
      </c>
      <c r="DP338" s="36">
        <v>195.89060769869999</v>
      </c>
      <c r="DQ338" s="30">
        <f t="shared" si="268"/>
        <v>-2.9747562786918538E-8</v>
      </c>
      <c r="DR338" s="30">
        <f t="shared" si="269"/>
        <v>-2.9747603505915592E-8</v>
      </c>
      <c r="DS338" s="30">
        <f t="shared" si="270"/>
        <v>-2.97476035058469E-8</v>
      </c>
      <c r="DT338" s="30">
        <f t="shared" si="271"/>
        <v>-2.97476035058469E-8</v>
      </c>
      <c r="DV338" s="36">
        <v>7.8999999999999996E-9</v>
      </c>
      <c r="DW338" s="36">
        <v>0.48073040004000001</v>
      </c>
      <c r="DX338" s="36">
        <v>4017.1150783180001</v>
      </c>
      <c r="DY338" s="30">
        <f t="shared" si="272"/>
        <v>-7.7445734687037644E-9</v>
      </c>
      <c r="DZ338" s="30">
        <f t="shared" si="273"/>
        <v>-7.7455094105217865E-9</v>
      </c>
      <c r="EA338" s="30">
        <f t="shared" si="274"/>
        <v>-7.7455094089448014E-9</v>
      </c>
      <c r="EB338" s="30">
        <f t="shared" si="275"/>
        <v>-7.7455094089448064E-9</v>
      </c>
      <c r="ED338" s="36"/>
      <c r="EE338" s="36"/>
      <c r="EF338" s="36"/>
      <c r="EL338" s="36"/>
      <c r="EM338" s="36"/>
      <c r="EN338" s="36"/>
      <c r="ET338" s="36"/>
      <c r="EU338" s="36"/>
      <c r="EV338" s="36"/>
    </row>
    <row r="339" spans="14:152" s="30" customFormat="1" ht="12.75">
      <c r="N339" s="36">
        <v>3.6799999999999999E-8</v>
      </c>
      <c r="O339" s="36">
        <v>5.3665742518300004</v>
      </c>
      <c r="P339" s="36">
        <v>10.0343083076</v>
      </c>
      <c r="Q339" s="30">
        <f t="shared" si="252"/>
        <v>2.0734760507468824E-8</v>
      </c>
      <c r="R339" s="30">
        <f t="shared" si="253"/>
        <v>2.0734714858040261E-8</v>
      </c>
      <c r="S339" s="30">
        <f t="shared" si="254"/>
        <v>2.0734714858117275E-8</v>
      </c>
      <c r="T339" s="30">
        <f t="shared" si="255"/>
        <v>2.0734714858117275E-8</v>
      </c>
      <c r="V339" s="36">
        <v>6.2000000000000001E-9</v>
      </c>
      <c r="W339" s="36">
        <v>1.86426453489</v>
      </c>
      <c r="X339" s="36">
        <v>2207.6295405954002</v>
      </c>
      <c r="Y339" s="30">
        <f t="shared" si="256"/>
        <v>-3.5997718350231779E-9</v>
      </c>
      <c r="Z339" s="30">
        <f t="shared" si="257"/>
        <v>-3.598104088758569E-9</v>
      </c>
      <c r="AA339" s="30">
        <f t="shared" si="258"/>
        <v>-3.5981040915731272E-9</v>
      </c>
      <c r="AB339" s="30">
        <f t="shared" si="259"/>
        <v>-3.5981040915731094E-9</v>
      </c>
      <c r="AD339" s="36"/>
      <c r="AE339" s="36"/>
      <c r="AF339" s="36"/>
      <c r="AL339" s="36"/>
      <c r="AM339" s="36"/>
      <c r="AN339" s="36"/>
      <c r="AT339" s="36"/>
      <c r="AU339" s="36"/>
      <c r="AV339" s="36"/>
      <c r="BB339" s="36"/>
      <c r="BC339" s="36"/>
      <c r="BD339" s="36"/>
      <c r="BJ339" s="36">
        <v>2.5800000000000002E-9</v>
      </c>
      <c r="BK339" s="36">
        <v>0.43205106363000001</v>
      </c>
      <c r="BL339" s="36">
        <v>2634.2277314714001</v>
      </c>
      <c r="BM339" s="30">
        <f t="shared" si="260"/>
        <v>-9.4019996553666351E-11</v>
      </c>
      <c r="BN339" s="30">
        <f t="shared" si="261"/>
        <v>-9.5036292635074436E-11</v>
      </c>
      <c r="BO339" s="30">
        <f t="shared" si="262"/>
        <v>-9.5036290920148249E-11</v>
      </c>
      <c r="BP339" s="30">
        <f t="shared" si="263"/>
        <v>-9.5036290920152824E-11</v>
      </c>
      <c r="BR339" s="36"/>
      <c r="BS339" s="36"/>
      <c r="BT339" s="36"/>
      <c r="BZ339" s="36"/>
      <c r="CA339" s="36"/>
      <c r="CB339" s="36"/>
      <c r="CH339" s="36"/>
      <c r="CI339" s="36"/>
      <c r="CJ339" s="36"/>
      <c r="CP339" s="36"/>
      <c r="CQ339" s="36"/>
      <c r="CR339" s="36"/>
      <c r="CX339" s="36"/>
      <c r="CY339" s="36"/>
      <c r="CZ339" s="36"/>
      <c r="DF339" s="36">
        <v>1.6168E-7</v>
      </c>
      <c r="DG339" s="36">
        <v>0.91025406068000003</v>
      </c>
      <c r="DH339" s="36">
        <v>280.00393915799998</v>
      </c>
      <c r="DI339" s="30">
        <f t="shared" si="264"/>
        <v>1.2946543887861224E-7</v>
      </c>
      <c r="DJ339" s="30">
        <f t="shared" si="265"/>
        <v>1.2946138102539127E-7</v>
      </c>
      <c r="DK339" s="30">
        <f t="shared" si="266"/>
        <v>1.2946138103223887E-7</v>
      </c>
      <c r="DL339" s="30">
        <f t="shared" si="267"/>
        <v>1.2946138103223884E-7</v>
      </c>
      <c r="DN339" s="36">
        <v>3.5259999999999999E-8</v>
      </c>
      <c r="DO339" s="36">
        <v>3.6393540156499999</v>
      </c>
      <c r="DP339" s="36">
        <v>229.97386999439999</v>
      </c>
      <c r="DQ339" s="30">
        <f t="shared" si="268"/>
        <v>-2.5132547126324805E-8</v>
      </c>
      <c r="DR339" s="30">
        <f t="shared" si="269"/>
        <v>-2.5131696053346835E-8</v>
      </c>
      <c r="DS339" s="30">
        <f t="shared" si="270"/>
        <v>-2.5131696054782996E-8</v>
      </c>
      <c r="DT339" s="30">
        <f t="shared" si="271"/>
        <v>-2.5131696054782996E-8</v>
      </c>
      <c r="DV339" s="36">
        <v>7.2500000000000004E-9</v>
      </c>
      <c r="DW339" s="36">
        <v>1.9664306521499999</v>
      </c>
      <c r="DX339" s="36">
        <v>220.46082654860001</v>
      </c>
      <c r="DY339" s="30">
        <f t="shared" si="272"/>
        <v>5.3339586302670606E-9</v>
      </c>
      <c r="DZ339" s="30">
        <f t="shared" si="273"/>
        <v>5.3341206148406231E-9</v>
      </c>
      <c r="EA339" s="30">
        <f t="shared" si="274"/>
        <v>5.3341206145672879E-9</v>
      </c>
      <c r="EB339" s="30">
        <f t="shared" si="275"/>
        <v>5.3341206145672887E-9</v>
      </c>
      <c r="ED339" s="36"/>
      <c r="EE339" s="36"/>
      <c r="EF339" s="36"/>
      <c r="EL339" s="36"/>
      <c r="EM339" s="36"/>
      <c r="EN339" s="36"/>
      <c r="ET339" s="36"/>
      <c r="EU339" s="36"/>
      <c r="EV339" s="36"/>
    </row>
    <row r="340" spans="14:152" s="30" customFormat="1" ht="12.75">
      <c r="N340" s="36">
        <v>4.2979999999999998E-8</v>
      </c>
      <c r="O340" s="36">
        <v>3.1559594415399999</v>
      </c>
      <c r="P340" s="36">
        <v>738.79727483859995</v>
      </c>
      <c r="Q340" s="30">
        <f t="shared" si="252"/>
        <v>2.5336732225899086E-8</v>
      </c>
      <c r="R340" s="30">
        <f t="shared" si="253"/>
        <v>2.5332893962423483E-8</v>
      </c>
      <c r="S340" s="30">
        <f t="shared" si="254"/>
        <v>2.5332893968900575E-8</v>
      </c>
      <c r="T340" s="30">
        <f t="shared" si="255"/>
        <v>2.5332893968900575E-8</v>
      </c>
      <c r="V340" s="36">
        <v>6.41E-9</v>
      </c>
      <c r="W340" s="36">
        <v>5.6986801756099998</v>
      </c>
      <c r="X340" s="36">
        <v>319.5732633943</v>
      </c>
      <c r="Y340" s="30">
        <f t="shared" si="256"/>
        <v>-4.5334968078153732E-9</v>
      </c>
      <c r="Z340" s="30">
        <f t="shared" si="257"/>
        <v>-4.533713504210154E-9</v>
      </c>
      <c r="AA340" s="30">
        <f t="shared" si="258"/>
        <v>-4.5337135038445013E-9</v>
      </c>
      <c r="AB340" s="30">
        <f t="shared" si="259"/>
        <v>-4.5337135038445013E-9</v>
      </c>
      <c r="AD340" s="36"/>
      <c r="AE340" s="36"/>
      <c r="AF340" s="36"/>
      <c r="AL340" s="36"/>
      <c r="AM340" s="36"/>
      <c r="AN340" s="36"/>
      <c r="AT340" s="36"/>
      <c r="AU340" s="36"/>
      <c r="AV340" s="36"/>
      <c r="BB340" s="36"/>
      <c r="BC340" s="36"/>
      <c r="BD340" s="36"/>
      <c r="BJ340" s="36">
        <v>2.7499999999999998E-9</v>
      </c>
      <c r="BK340" s="36">
        <v>0.91628212148999999</v>
      </c>
      <c r="BL340" s="36">
        <v>849.26422848890002</v>
      </c>
      <c r="BM340" s="30">
        <f t="shared" si="260"/>
        <v>-2.1876771875355851E-9</v>
      </c>
      <c r="BN340" s="30">
        <f t="shared" si="261"/>
        <v>-2.1874654137586931E-9</v>
      </c>
      <c r="BO340" s="30">
        <f t="shared" si="262"/>
        <v>-2.1874654141160794E-9</v>
      </c>
      <c r="BP340" s="30">
        <f t="shared" si="263"/>
        <v>-2.1874654141160777E-9</v>
      </c>
      <c r="BR340" s="36"/>
      <c r="BS340" s="36"/>
      <c r="BT340" s="36"/>
      <c r="BZ340" s="36"/>
      <c r="CA340" s="36"/>
      <c r="CB340" s="36"/>
      <c r="CH340" s="36"/>
      <c r="CI340" s="36"/>
      <c r="CJ340" s="36"/>
      <c r="CP340" s="36"/>
      <c r="CQ340" s="36"/>
      <c r="CR340" s="36"/>
      <c r="CX340" s="36"/>
      <c r="CY340" s="36"/>
      <c r="CZ340" s="36"/>
      <c r="DF340" s="36">
        <v>1.3327E-7</v>
      </c>
      <c r="DG340" s="36">
        <v>3.5494744210900002</v>
      </c>
      <c r="DH340" s="36">
        <v>205.66428357539999</v>
      </c>
      <c r="DI340" s="30">
        <f t="shared" si="264"/>
        <v>-9.9092346503887839E-8</v>
      </c>
      <c r="DJ340" s="30">
        <f t="shared" si="265"/>
        <v>-9.9089603924351966E-8</v>
      </c>
      <c r="DK340" s="30">
        <f t="shared" si="266"/>
        <v>-9.9089603928979982E-8</v>
      </c>
      <c r="DL340" s="30">
        <f t="shared" si="267"/>
        <v>-9.9089603928979942E-8</v>
      </c>
      <c r="DN340" s="36">
        <v>2.8600000000000001E-8</v>
      </c>
      <c r="DO340" s="36">
        <v>4.5255188650299996</v>
      </c>
      <c r="DP340" s="36">
        <v>241.6102710893</v>
      </c>
      <c r="DQ340" s="30">
        <f t="shared" si="268"/>
        <v>-2.8571940440433776E-8</v>
      </c>
      <c r="DR340" s="30">
        <f t="shared" si="269"/>
        <v>-2.8571986213401793E-8</v>
      </c>
      <c r="DS340" s="30">
        <f t="shared" si="270"/>
        <v>-2.8571986213324584E-8</v>
      </c>
      <c r="DT340" s="30">
        <f t="shared" si="271"/>
        <v>-2.8571986213324588E-8</v>
      </c>
      <c r="DV340" s="36">
        <v>6.8299999999999998E-9</v>
      </c>
      <c r="DW340" s="36">
        <v>2.68825142163</v>
      </c>
      <c r="DX340" s="36">
        <v>151.04766984290001</v>
      </c>
      <c r="DY340" s="30">
        <f t="shared" si="272"/>
        <v>-1.8872482515793508E-9</v>
      </c>
      <c r="DZ340" s="30">
        <f t="shared" si="273"/>
        <v>-1.8870998876002026E-9</v>
      </c>
      <c r="EA340" s="30">
        <f t="shared" si="274"/>
        <v>-1.8870998878505591E-9</v>
      </c>
      <c r="EB340" s="30">
        <f t="shared" si="275"/>
        <v>-1.8870998878505591E-9</v>
      </c>
      <c r="ED340" s="36"/>
      <c r="EE340" s="36"/>
      <c r="EF340" s="36"/>
      <c r="EL340" s="36"/>
      <c r="EM340" s="36"/>
      <c r="EN340" s="36"/>
      <c r="ET340" s="36"/>
      <c r="EU340" s="36"/>
      <c r="EV340" s="36"/>
    </row>
    <row r="341" spans="14:152" s="30" customFormat="1" ht="12.75">
      <c r="N341" s="36">
        <v>3.3880000000000003E-8</v>
      </c>
      <c r="O341" s="36">
        <v>0.73176365771999996</v>
      </c>
      <c r="P341" s="36">
        <v>11.3063326948</v>
      </c>
      <c r="Q341" s="30">
        <f t="shared" si="252"/>
        <v>2.657533047077597E-8</v>
      </c>
      <c r="R341" s="30">
        <f t="shared" si="253"/>
        <v>2.6575366023903246E-8</v>
      </c>
      <c r="S341" s="30">
        <f t="shared" si="254"/>
        <v>2.6575366023843252E-8</v>
      </c>
      <c r="T341" s="30">
        <f t="shared" si="255"/>
        <v>2.6575366023843252E-8</v>
      </c>
      <c r="V341" s="36">
        <v>6.4599999999999996E-9</v>
      </c>
      <c r="W341" s="36">
        <v>3.7892057872799998</v>
      </c>
      <c r="X341" s="36">
        <v>1038.0412891868</v>
      </c>
      <c r="Y341" s="30">
        <f t="shared" si="256"/>
        <v>-2.4888036109061806E-9</v>
      </c>
      <c r="Z341" s="30">
        <f t="shared" si="257"/>
        <v>-2.4897295504700087E-9</v>
      </c>
      <c r="AA341" s="30">
        <f t="shared" si="258"/>
        <v>-2.489729548907589E-9</v>
      </c>
      <c r="AB341" s="30">
        <f t="shared" si="259"/>
        <v>-2.4897295489075944E-9</v>
      </c>
      <c r="AD341" s="36"/>
      <c r="AE341" s="36"/>
      <c r="AF341" s="36"/>
      <c r="AL341" s="36"/>
      <c r="AM341" s="36"/>
      <c r="AN341" s="36"/>
      <c r="AT341" s="36"/>
      <c r="AU341" s="36"/>
      <c r="AV341" s="36"/>
      <c r="BB341" s="36"/>
      <c r="BC341" s="36"/>
      <c r="BD341" s="36"/>
      <c r="BJ341" s="36">
        <v>3.3999999999999998E-9</v>
      </c>
      <c r="BK341" s="36">
        <v>1.2937881306700001</v>
      </c>
      <c r="BL341" s="36">
        <v>329.72519178089999</v>
      </c>
      <c r="BM341" s="30">
        <f t="shared" si="260"/>
        <v>2.9259576293281938E-9</v>
      </c>
      <c r="BN341" s="30">
        <f t="shared" si="261"/>
        <v>2.9258721854647941E-9</v>
      </c>
      <c r="BO341" s="30">
        <f t="shared" si="262"/>
        <v>2.9258721856089816E-9</v>
      </c>
      <c r="BP341" s="30">
        <f t="shared" si="263"/>
        <v>2.9258721856089812E-9</v>
      </c>
      <c r="BR341" s="36"/>
      <c r="BS341" s="36"/>
      <c r="BT341" s="36"/>
      <c r="BZ341" s="36"/>
      <c r="CA341" s="36"/>
      <c r="CB341" s="36"/>
      <c r="CH341" s="36"/>
      <c r="CI341" s="36"/>
      <c r="CJ341" s="36"/>
      <c r="CP341" s="36"/>
      <c r="CQ341" s="36"/>
      <c r="CR341" s="36"/>
      <c r="CX341" s="36"/>
      <c r="CY341" s="36"/>
      <c r="CZ341" s="36"/>
      <c r="DF341" s="36">
        <v>1.6103999999999999E-7</v>
      </c>
      <c r="DG341" s="36">
        <v>0.82547975762000003</v>
      </c>
      <c r="DH341" s="36">
        <v>176.65053250849999</v>
      </c>
      <c r="DI341" s="30">
        <f t="shared" si="264"/>
        <v>1.5913484998451061E-7</v>
      </c>
      <c r="DJ341" s="30">
        <f t="shared" si="265"/>
        <v>1.5913419708092225E-7</v>
      </c>
      <c r="DK341" s="30">
        <f t="shared" si="266"/>
        <v>1.5913419708202408E-7</v>
      </c>
      <c r="DL341" s="30">
        <f t="shared" si="267"/>
        <v>1.5913419708202408E-7</v>
      </c>
      <c r="DN341" s="36">
        <v>3.0589999999999998E-8</v>
      </c>
      <c r="DO341" s="36">
        <v>5.6816583269700001</v>
      </c>
      <c r="DP341" s="36">
        <v>282.66406803389998</v>
      </c>
      <c r="DQ341" s="30">
        <f t="shared" si="268"/>
        <v>-1.722143497734604E-8</v>
      </c>
      <c r="DR341" s="30">
        <f t="shared" si="269"/>
        <v>-1.7222504306873908E-8</v>
      </c>
      <c r="DS341" s="30">
        <f t="shared" si="270"/>
        <v>-1.7222504305069493E-8</v>
      </c>
      <c r="DT341" s="30">
        <f t="shared" si="271"/>
        <v>-1.7222504305069513E-8</v>
      </c>
      <c r="DV341" s="36">
        <v>7.3900000000000003E-9</v>
      </c>
      <c r="DW341" s="36">
        <v>3.33688408107</v>
      </c>
      <c r="DX341" s="36">
        <v>953.10776223289997</v>
      </c>
      <c r="DY341" s="30">
        <f t="shared" si="272"/>
        <v>-2.7197810214999434E-9</v>
      </c>
      <c r="DZ341" s="30">
        <f t="shared" si="273"/>
        <v>-2.7207609810927704E-9</v>
      </c>
      <c r="EA341" s="30">
        <f t="shared" si="274"/>
        <v>-2.7207609794391962E-9</v>
      </c>
      <c r="EB341" s="30">
        <f t="shared" si="275"/>
        <v>-2.7207609794391962E-9</v>
      </c>
      <c r="ED341" s="36"/>
      <c r="EE341" s="36"/>
      <c r="EF341" s="36"/>
      <c r="EL341" s="36"/>
      <c r="EM341" s="36"/>
      <c r="EN341" s="36"/>
      <c r="ET341" s="36"/>
      <c r="EU341" s="36"/>
      <c r="EV341" s="36"/>
    </row>
    <row r="342" spans="14:152" s="30" customFormat="1" ht="12.75">
      <c r="N342" s="36">
        <v>3.5070000000000002E-8</v>
      </c>
      <c r="O342" s="36">
        <v>2.6250847566100002</v>
      </c>
      <c r="P342" s="36">
        <v>13.3333221243</v>
      </c>
      <c r="Q342" s="30">
        <f t="shared" si="252"/>
        <v>-2.913259005280975E-8</v>
      </c>
      <c r="R342" s="30">
        <f t="shared" si="253"/>
        <v>-2.9132551098749155E-8</v>
      </c>
      <c r="S342" s="30">
        <f t="shared" si="254"/>
        <v>-2.9132551098814886E-8</v>
      </c>
      <c r="T342" s="30">
        <f t="shared" si="255"/>
        <v>-2.9132551098814886E-8</v>
      </c>
      <c r="V342" s="36">
        <v>6.72E-9</v>
      </c>
      <c r="W342" s="36">
        <v>2.54160055954</v>
      </c>
      <c r="X342" s="36">
        <v>271.40591944890002</v>
      </c>
      <c r="Y342" s="30">
        <f t="shared" si="256"/>
        <v>3.4204977153004549E-9</v>
      </c>
      <c r="Z342" s="30">
        <f t="shared" si="257"/>
        <v>3.4207326282069747E-9</v>
      </c>
      <c r="AA342" s="30">
        <f t="shared" si="258"/>
        <v>3.4207326278105765E-9</v>
      </c>
      <c r="AB342" s="30">
        <f t="shared" si="259"/>
        <v>3.420732627810579E-9</v>
      </c>
      <c r="AD342" s="36"/>
      <c r="AE342" s="36"/>
      <c r="AF342" s="36"/>
      <c r="AL342" s="36"/>
      <c r="AM342" s="36"/>
      <c r="AN342" s="36"/>
      <c r="AT342" s="36"/>
      <c r="AU342" s="36"/>
      <c r="AV342" s="36"/>
      <c r="BB342" s="36"/>
      <c r="BC342" s="36"/>
      <c r="BD342" s="36"/>
      <c r="BJ342" s="36">
        <v>2.9400000000000002E-9</v>
      </c>
      <c r="BK342" s="36">
        <v>4.29399534634</v>
      </c>
      <c r="BL342" s="36">
        <v>4.1927856940000003</v>
      </c>
      <c r="BM342" s="30">
        <f t="shared" si="260"/>
        <v>-1.2566249255318714E-9</v>
      </c>
      <c r="BN342" s="30">
        <f t="shared" si="261"/>
        <v>-1.2566265930941005E-9</v>
      </c>
      <c r="BO342" s="30">
        <f t="shared" si="262"/>
        <v>-1.2566265930912864E-9</v>
      </c>
      <c r="BP342" s="30">
        <f t="shared" si="263"/>
        <v>-1.2566265930912864E-9</v>
      </c>
      <c r="BR342" s="36"/>
      <c r="BS342" s="36"/>
      <c r="BT342" s="36"/>
      <c r="BZ342" s="36"/>
      <c r="CA342" s="36"/>
      <c r="CB342" s="36"/>
      <c r="CH342" s="36"/>
      <c r="CI342" s="36"/>
      <c r="CJ342" s="36"/>
      <c r="CP342" s="36"/>
      <c r="CQ342" s="36"/>
      <c r="CR342" s="36"/>
      <c r="CX342" s="36"/>
      <c r="CY342" s="36"/>
      <c r="CZ342" s="36"/>
      <c r="DF342" s="36">
        <v>1.6441E-7</v>
      </c>
      <c r="DG342" s="36">
        <v>5.3939880133500004</v>
      </c>
      <c r="DH342" s="36">
        <v>424.15051032119999</v>
      </c>
      <c r="DI342" s="30">
        <f t="shared" si="264"/>
        <v>-1.6359946307733005E-7</v>
      </c>
      <c r="DJ342" s="30">
        <f t="shared" si="265"/>
        <v>-1.6359842787136179E-7</v>
      </c>
      <c r="DK342" s="30">
        <f t="shared" si="266"/>
        <v>-1.6359842787310919E-7</v>
      </c>
      <c r="DL342" s="30">
        <f t="shared" si="267"/>
        <v>-1.6359842787310919E-7</v>
      </c>
      <c r="DN342" s="36">
        <v>3.4149999999999998E-8</v>
      </c>
      <c r="DO342" s="36">
        <v>5.2631193488400001</v>
      </c>
      <c r="DP342" s="36">
        <v>67.668051566499997</v>
      </c>
      <c r="DQ342" s="30">
        <f t="shared" si="268"/>
        <v>5.9639485930510838E-9</v>
      </c>
      <c r="DR342" s="30">
        <f t="shared" si="269"/>
        <v>5.963608116024475E-9</v>
      </c>
      <c r="DS342" s="30">
        <f t="shared" si="270"/>
        <v>5.9636081165990231E-9</v>
      </c>
      <c r="DT342" s="30">
        <f t="shared" si="271"/>
        <v>5.9636081165990231E-9</v>
      </c>
      <c r="DV342" s="36">
        <v>7.4499999999999997E-9</v>
      </c>
      <c r="DW342" s="36">
        <v>6.2230453063500004</v>
      </c>
      <c r="DX342" s="36">
        <v>1269.4996318895001</v>
      </c>
      <c r="DY342" s="30">
        <f t="shared" si="272"/>
        <v>5.1054454016686356E-9</v>
      </c>
      <c r="DZ342" s="30">
        <f t="shared" si="273"/>
        <v>5.104414644049206E-9</v>
      </c>
      <c r="EA342" s="30">
        <f t="shared" si="274"/>
        <v>5.1044146457887056E-9</v>
      </c>
      <c r="EB342" s="30">
        <f t="shared" si="275"/>
        <v>5.1044146457887007E-9</v>
      </c>
      <c r="ED342" s="36"/>
      <c r="EE342" s="36"/>
      <c r="EF342" s="36"/>
      <c r="EL342" s="36"/>
      <c r="EM342" s="36"/>
      <c r="EN342" s="36"/>
      <c r="ET342" s="36"/>
      <c r="EU342" s="36"/>
      <c r="EV342" s="36"/>
    </row>
    <row r="343" spans="14:152" s="30" customFormat="1" ht="12.75">
      <c r="N343" s="36">
        <v>3.5520000000000003E-8</v>
      </c>
      <c r="O343" s="36">
        <v>0.28967392251000001</v>
      </c>
      <c r="P343" s="36">
        <v>1891.2376709388</v>
      </c>
      <c r="Q343" s="30">
        <f t="shared" si="252"/>
        <v>-2.5459268279844511E-8</v>
      </c>
      <c r="R343" s="30">
        <f t="shared" si="253"/>
        <v>-2.5452257697758565E-8</v>
      </c>
      <c r="S343" s="30">
        <f t="shared" si="254"/>
        <v>-2.5452257709590249E-8</v>
      </c>
      <c r="T343" s="30">
        <f t="shared" si="255"/>
        <v>-2.5452257709590206E-8</v>
      </c>
      <c r="V343" s="36">
        <v>7.6799999999999999E-9</v>
      </c>
      <c r="W343" s="36">
        <v>1.80484245332</v>
      </c>
      <c r="X343" s="36">
        <v>2324.9494088155998</v>
      </c>
      <c r="Y343" s="30">
        <f t="shared" si="256"/>
        <v>6.9359415703824425E-10</v>
      </c>
      <c r="Z343" s="30">
        <f t="shared" si="257"/>
        <v>6.9625505629511434E-10</v>
      </c>
      <c r="AA343" s="30">
        <f t="shared" si="258"/>
        <v>6.9625505180507871E-10</v>
      </c>
      <c r="AB343" s="30">
        <f t="shared" si="259"/>
        <v>6.9625505180507871E-10</v>
      </c>
      <c r="AD343" s="36"/>
      <c r="AE343" s="36"/>
      <c r="AF343" s="36"/>
      <c r="AL343" s="36"/>
      <c r="AM343" s="36"/>
      <c r="AN343" s="36"/>
      <c r="AT343" s="36"/>
      <c r="AU343" s="36"/>
      <c r="AV343" s="36"/>
      <c r="BB343" s="36"/>
      <c r="BC343" s="36"/>
      <c r="BD343" s="36"/>
      <c r="BJ343" s="36">
        <v>3.3900000000000001E-9</v>
      </c>
      <c r="BK343" s="36">
        <v>1.0388377389400001</v>
      </c>
      <c r="BL343" s="36">
        <v>32.243328914400003</v>
      </c>
      <c r="BM343" s="30">
        <f t="shared" si="260"/>
        <v>2.2116030916134108E-9</v>
      </c>
      <c r="BN343" s="30">
        <f t="shared" si="261"/>
        <v>2.2116154875646961E-9</v>
      </c>
      <c r="BO343" s="30">
        <f t="shared" si="262"/>
        <v>2.2116154875437784E-9</v>
      </c>
      <c r="BP343" s="30">
        <f t="shared" si="263"/>
        <v>2.2116154875437784E-9</v>
      </c>
      <c r="BR343" s="36"/>
      <c r="BS343" s="36"/>
      <c r="BT343" s="36"/>
      <c r="BZ343" s="36"/>
      <c r="CA343" s="36"/>
      <c r="CB343" s="36"/>
      <c r="CH343" s="36"/>
      <c r="CI343" s="36"/>
      <c r="CJ343" s="36"/>
      <c r="CP343" s="36"/>
      <c r="CQ343" s="36"/>
      <c r="CR343" s="36"/>
      <c r="CX343" s="36"/>
      <c r="CY343" s="36"/>
      <c r="CZ343" s="36"/>
      <c r="DF343" s="36">
        <v>1.2746999999999999E-7</v>
      </c>
      <c r="DG343" s="36">
        <v>0.75780958758000005</v>
      </c>
      <c r="DH343" s="36">
        <v>721.64941953020002</v>
      </c>
      <c r="DI343" s="30">
        <f t="shared" si="264"/>
        <v>-1.2680960734957813E-7</v>
      </c>
      <c r="DJ343" s="30">
        <f t="shared" si="265"/>
        <v>-1.268082072740121E-7</v>
      </c>
      <c r="DK343" s="30">
        <f t="shared" si="266"/>
        <v>-1.2680820727637588E-7</v>
      </c>
      <c r="DL343" s="30">
        <f t="shared" si="267"/>
        <v>-1.2680820727637588E-7</v>
      </c>
      <c r="DN343" s="36">
        <v>2.819E-8</v>
      </c>
      <c r="DO343" s="36">
        <v>5.42053027567</v>
      </c>
      <c r="DP343" s="36">
        <v>305.08553696180002</v>
      </c>
      <c r="DQ343" s="30">
        <f t="shared" si="268"/>
        <v>-2.3465407095090773E-8</v>
      </c>
      <c r="DR343" s="30">
        <f t="shared" si="269"/>
        <v>-2.3466120253069554E-8</v>
      </c>
      <c r="DS343" s="30">
        <f t="shared" si="270"/>
        <v>-2.3466120251866185E-8</v>
      </c>
      <c r="DT343" s="30">
        <f t="shared" si="271"/>
        <v>-2.3466120251866195E-8</v>
      </c>
      <c r="DV343" s="36"/>
      <c r="DW343" s="36"/>
      <c r="DX343" s="36"/>
      <c r="ED343" s="36"/>
      <c r="EE343" s="36"/>
      <c r="EF343" s="36"/>
      <c r="EL343" s="36"/>
      <c r="EM343" s="36"/>
      <c r="EN343" s="36"/>
      <c r="ET343" s="36"/>
      <c r="EU343" s="36"/>
      <c r="EV343" s="36"/>
    </row>
    <row r="344" spans="14:152" s="30" customFormat="1" ht="12.75">
      <c r="N344" s="36">
        <v>3.6039999999999997E-8</v>
      </c>
      <c r="O344" s="36">
        <v>4.6932409047999997</v>
      </c>
      <c r="P344" s="36">
        <v>295.05122865419997</v>
      </c>
      <c r="Q344" s="30">
        <f t="shared" si="252"/>
        <v>-3.5912062923041347E-8</v>
      </c>
      <c r="R344" s="30">
        <f t="shared" si="253"/>
        <v>-3.5911928933884961E-8</v>
      </c>
      <c r="S344" s="30">
        <f t="shared" si="254"/>
        <v>-3.5911928934111118E-8</v>
      </c>
      <c r="T344" s="30">
        <f t="shared" si="255"/>
        <v>-3.5911928934111112E-8</v>
      </c>
      <c r="V344" s="36">
        <v>7.37E-9</v>
      </c>
      <c r="W344" s="36">
        <v>1.50539891226</v>
      </c>
      <c r="X344" s="36">
        <v>268.43697403229999</v>
      </c>
      <c r="Y344" s="30">
        <f t="shared" si="256"/>
        <v>7.3689312340515054E-9</v>
      </c>
      <c r="Z344" s="30">
        <f t="shared" si="257"/>
        <v>7.3689362695578229E-9</v>
      </c>
      <c r="AA344" s="30">
        <f t="shared" si="258"/>
        <v>7.3689362695493368E-9</v>
      </c>
      <c r="AB344" s="30">
        <f t="shared" si="259"/>
        <v>7.3689362695493368E-9</v>
      </c>
      <c r="AD344" s="36"/>
      <c r="AE344" s="36"/>
      <c r="AF344" s="36"/>
      <c r="AL344" s="36"/>
      <c r="AM344" s="36"/>
      <c r="AN344" s="36"/>
      <c r="AT344" s="36"/>
      <c r="AU344" s="36"/>
      <c r="AV344" s="36"/>
      <c r="BB344" s="36"/>
      <c r="BC344" s="36"/>
      <c r="BD344" s="36"/>
      <c r="BJ344" s="36">
        <v>2.4399999999999998E-9</v>
      </c>
      <c r="BK344" s="36">
        <v>3.52504227332</v>
      </c>
      <c r="BL344" s="36">
        <v>184.98791978669999</v>
      </c>
      <c r="BM344" s="30">
        <f t="shared" si="260"/>
        <v>-1.9538601966651157E-9</v>
      </c>
      <c r="BN344" s="30">
        <f t="shared" si="261"/>
        <v>-1.9538197396313954E-9</v>
      </c>
      <c r="BO344" s="30">
        <f t="shared" si="262"/>
        <v>-1.9538197396996659E-9</v>
      </c>
      <c r="BP344" s="30">
        <f t="shared" si="263"/>
        <v>-1.9538197396996651E-9</v>
      </c>
      <c r="BR344" s="36"/>
      <c r="BS344" s="36"/>
      <c r="BT344" s="36"/>
      <c r="BZ344" s="36"/>
      <c r="CA344" s="36"/>
      <c r="CB344" s="36"/>
      <c r="CH344" s="36"/>
      <c r="CI344" s="36"/>
      <c r="CJ344" s="36"/>
      <c r="CP344" s="36"/>
      <c r="CQ344" s="36"/>
      <c r="CR344" s="36"/>
      <c r="CX344" s="36"/>
      <c r="CY344" s="36"/>
      <c r="CZ344" s="36"/>
      <c r="DF344" s="36">
        <v>1.2753999999999999E-7</v>
      </c>
      <c r="DG344" s="36">
        <v>3.5546687175199998</v>
      </c>
      <c r="DH344" s="36">
        <v>153.49535039770001</v>
      </c>
      <c r="DI344" s="30">
        <f t="shared" si="264"/>
        <v>-1.1550097987280178E-7</v>
      </c>
      <c r="DJ344" s="30">
        <f t="shared" si="265"/>
        <v>-1.154997374193598E-7</v>
      </c>
      <c r="DK344" s="30">
        <f t="shared" si="266"/>
        <v>-1.1549973742145644E-7</v>
      </c>
      <c r="DL344" s="30">
        <f t="shared" si="267"/>
        <v>-1.1549973742145642E-7</v>
      </c>
      <c r="DN344" s="36">
        <v>3.5029999999999997E-8</v>
      </c>
      <c r="DO344" s="36">
        <v>1.31670335802</v>
      </c>
      <c r="DP344" s="36">
        <v>69.152524274800001</v>
      </c>
      <c r="DQ344" s="30">
        <f t="shared" si="268"/>
        <v>2.0849846836024234E-8</v>
      </c>
      <c r="DR344" s="30">
        <f t="shared" si="269"/>
        <v>2.085013811783335E-8</v>
      </c>
      <c r="DS344" s="30">
        <f t="shared" si="270"/>
        <v>2.0850138117341829E-8</v>
      </c>
      <c r="DT344" s="30">
        <f t="shared" si="271"/>
        <v>2.0850138117341832E-8</v>
      </c>
      <c r="DV344" s="36"/>
      <c r="DW344" s="36"/>
      <c r="DX344" s="36"/>
      <c r="ED344" s="36"/>
      <c r="EE344" s="36"/>
      <c r="EF344" s="36"/>
      <c r="EL344" s="36"/>
      <c r="EM344" s="36"/>
      <c r="EN344" s="36"/>
      <c r="ET344" s="36"/>
      <c r="EU344" s="36"/>
      <c r="EV344" s="36"/>
    </row>
    <row r="345" spans="14:152" s="30" customFormat="1" ht="12.75">
      <c r="N345" s="36">
        <v>3.6209999999999998E-8</v>
      </c>
      <c r="O345" s="36">
        <v>6.2526433642599999</v>
      </c>
      <c r="P345" s="36">
        <v>129.91947716160001</v>
      </c>
      <c r="Q345" s="30">
        <f t="shared" si="252"/>
        <v>2.6472477159874531E-8</v>
      </c>
      <c r="R345" s="30">
        <f t="shared" si="253"/>
        <v>2.6471996857168887E-8</v>
      </c>
      <c r="S345" s="30">
        <f t="shared" si="254"/>
        <v>2.6471996857979372E-8</v>
      </c>
      <c r="T345" s="30">
        <f t="shared" si="255"/>
        <v>2.6471996857979372E-8</v>
      </c>
      <c r="V345" s="36">
        <v>8.3600000000000001E-9</v>
      </c>
      <c r="W345" s="36">
        <v>1.2658381101</v>
      </c>
      <c r="X345" s="36">
        <v>212.54833591260001</v>
      </c>
      <c r="Y345" s="30">
        <f t="shared" si="256"/>
        <v>8.3281279851222117E-9</v>
      </c>
      <c r="Z345" s="30">
        <f t="shared" si="257"/>
        <v>8.3281511764883229E-9</v>
      </c>
      <c r="AA345" s="30">
        <f t="shared" si="258"/>
        <v>8.3281511764491956E-9</v>
      </c>
      <c r="AB345" s="30">
        <f t="shared" si="259"/>
        <v>8.3281511764491956E-9</v>
      </c>
      <c r="AD345" s="36"/>
      <c r="AE345" s="36"/>
      <c r="AF345" s="36"/>
      <c r="AL345" s="36"/>
      <c r="AM345" s="36"/>
      <c r="AN345" s="36"/>
      <c r="AT345" s="36"/>
      <c r="AU345" s="36"/>
      <c r="AV345" s="36"/>
      <c r="BB345" s="36"/>
      <c r="BC345" s="36"/>
      <c r="BD345" s="36"/>
      <c r="BJ345" s="36">
        <v>2.4300000000000001E-9</v>
      </c>
      <c r="BK345" s="36">
        <v>3.13047989401</v>
      </c>
      <c r="BL345" s="36">
        <v>525.7588118315</v>
      </c>
      <c r="BM345" s="30">
        <f t="shared" si="260"/>
        <v>2.3738597274393331E-9</v>
      </c>
      <c r="BN345" s="30">
        <f t="shared" si="261"/>
        <v>2.3739005762864714E-9</v>
      </c>
      <c r="BO345" s="30">
        <f t="shared" si="262"/>
        <v>2.373900576217554E-9</v>
      </c>
      <c r="BP345" s="30">
        <f t="shared" si="263"/>
        <v>2.373900576217554E-9</v>
      </c>
      <c r="BR345" s="36"/>
      <c r="BS345" s="36"/>
      <c r="BT345" s="36"/>
      <c r="BZ345" s="36"/>
      <c r="CA345" s="36"/>
      <c r="CB345" s="36"/>
      <c r="CH345" s="36"/>
      <c r="CI345" s="36"/>
      <c r="CJ345" s="36"/>
      <c r="CP345" s="36"/>
      <c r="CQ345" s="36"/>
      <c r="CR345" s="36"/>
      <c r="CX345" s="36"/>
      <c r="CY345" s="36"/>
      <c r="CZ345" s="36"/>
      <c r="DF345" s="36">
        <v>1.4448000000000001E-7</v>
      </c>
      <c r="DG345" s="36">
        <v>0.12049617049</v>
      </c>
      <c r="DH345" s="36">
        <v>313.68355667089997</v>
      </c>
      <c r="DI345" s="30">
        <f t="shared" si="264"/>
        <v>-6.9249997951776784E-9</v>
      </c>
      <c r="DJ345" s="30">
        <f t="shared" si="265"/>
        <v>-6.9317736906233472E-9</v>
      </c>
      <c r="DK345" s="30">
        <f t="shared" si="266"/>
        <v>-6.9317736791927824E-9</v>
      </c>
      <c r="DL345" s="30">
        <f t="shared" si="267"/>
        <v>-6.931773679192846E-9</v>
      </c>
      <c r="DN345" s="36">
        <v>2.7459999999999999E-8</v>
      </c>
      <c r="DO345" s="36">
        <v>0.82597971627</v>
      </c>
      <c r="DP345" s="36">
        <v>444.7574381407</v>
      </c>
      <c r="DQ345" s="30">
        <f t="shared" si="268"/>
        <v>-1.89910029276121E-9</v>
      </c>
      <c r="DR345" s="30">
        <f t="shared" si="269"/>
        <v>-1.9009234351243788E-9</v>
      </c>
      <c r="DS345" s="30">
        <f t="shared" si="270"/>
        <v>-1.9009234320479469E-9</v>
      </c>
      <c r="DT345" s="30">
        <f t="shared" si="271"/>
        <v>-1.9009234320479469E-9</v>
      </c>
      <c r="DV345" s="36"/>
      <c r="DW345" s="36"/>
      <c r="DX345" s="36"/>
      <c r="ED345" s="36"/>
      <c r="EE345" s="36"/>
      <c r="EF345" s="36"/>
      <c r="EL345" s="36"/>
      <c r="EM345" s="36"/>
      <c r="EN345" s="36"/>
      <c r="ET345" s="36"/>
      <c r="EU345" s="36"/>
      <c r="EV345" s="36"/>
    </row>
    <row r="346" spans="14:152" s="30" customFormat="1" ht="12.75">
      <c r="N346" s="36">
        <v>3.3339999999999999E-8</v>
      </c>
      <c r="O346" s="36">
        <v>5.0422180605399998</v>
      </c>
      <c r="P346" s="36">
        <v>153.49535039770001</v>
      </c>
      <c r="Q346" s="30">
        <f t="shared" si="252"/>
        <v>-1.6601764065598066E-8</v>
      </c>
      <c r="R346" s="30">
        <f t="shared" si="253"/>
        <v>-1.6602428142030818E-8</v>
      </c>
      <c r="S346" s="30">
        <f t="shared" si="254"/>
        <v>-1.660242814091023E-8</v>
      </c>
      <c r="T346" s="30">
        <f t="shared" si="255"/>
        <v>-1.660242814091023E-8</v>
      </c>
      <c r="V346" s="36">
        <v>7.5300000000000003E-9</v>
      </c>
      <c r="W346" s="36">
        <v>5.2753616623999999</v>
      </c>
      <c r="X346" s="36">
        <v>204.70107572890001</v>
      </c>
      <c r="Y346" s="30">
        <f t="shared" si="256"/>
        <v>-4.0761469071358134E-9</v>
      </c>
      <c r="Z346" s="30">
        <f t="shared" si="257"/>
        <v>-4.0763408396958044E-9</v>
      </c>
      <c r="AA346" s="30">
        <f t="shared" si="258"/>
        <v>-4.0763408393685593E-9</v>
      </c>
      <c r="AB346" s="30">
        <f t="shared" si="259"/>
        <v>-4.0763408393685593E-9</v>
      </c>
      <c r="AD346" s="36"/>
      <c r="AE346" s="36"/>
      <c r="AF346" s="36"/>
      <c r="AL346" s="36"/>
      <c r="AM346" s="36"/>
      <c r="AN346" s="36"/>
      <c r="AT346" s="36"/>
      <c r="AU346" s="36"/>
      <c r="AV346" s="36"/>
      <c r="BB346" s="36"/>
      <c r="BC346" s="36"/>
      <c r="BD346" s="36"/>
      <c r="BJ346" s="36">
        <v>2.6000000000000001E-9</v>
      </c>
      <c r="BK346" s="36">
        <v>5.9921678520799997</v>
      </c>
      <c r="BL346" s="36">
        <v>20.606927819500001</v>
      </c>
      <c r="BM346" s="30">
        <f t="shared" si="260"/>
        <v>2.3893853716607946E-9</v>
      </c>
      <c r="BN346" s="30">
        <f t="shared" si="261"/>
        <v>2.3893822106824058E-9</v>
      </c>
      <c r="BO346" s="30">
        <f t="shared" si="262"/>
        <v>2.3893822106877395E-9</v>
      </c>
      <c r="BP346" s="30">
        <f t="shared" si="263"/>
        <v>2.3893822106877395E-9</v>
      </c>
      <c r="BR346" s="36"/>
      <c r="BS346" s="36"/>
      <c r="BT346" s="36"/>
      <c r="BZ346" s="36"/>
      <c r="CA346" s="36"/>
      <c r="CB346" s="36"/>
      <c r="CH346" s="36"/>
      <c r="CI346" s="36"/>
      <c r="CJ346" s="36"/>
      <c r="CP346" s="36"/>
      <c r="CQ346" s="36"/>
      <c r="CR346" s="36"/>
      <c r="CX346" s="36"/>
      <c r="CY346" s="36"/>
      <c r="CZ346" s="36"/>
      <c r="DF346" s="36">
        <v>1.6499E-7</v>
      </c>
      <c r="DG346" s="36">
        <v>3.2638314048899999</v>
      </c>
      <c r="DH346" s="36">
        <v>6283.0758499914</v>
      </c>
      <c r="DI346" s="30">
        <f t="shared" si="264"/>
        <v>1.6295521111681142E-7</v>
      </c>
      <c r="DJ346" s="30">
        <f t="shared" si="265"/>
        <v>1.6293085222887546E-7</v>
      </c>
      <c r="DK346" s="30">
        <f t="shared" si="266"/>
        <v>1.6293085227010119E-7</v>
      </c>
      <c r="DL346" s="30">
        <f t="shared" si="267"/>
        <v>1.62930852270101E-7</v>
      </c>
      <c r="DN346" s="36">
        <v>2.796E-8</v>
      </c>
      <c r="DO346" s="36">
        <v>7.0210471600000005E-2</v>
      </c>
      <c r="DP346" s="36">
        <v>681.54178408960001</v>
      </c>
      <c r="DQ346" s="30">
        <f t="shared" si="268"/>
        <v>-2.3583882954592172E-8</v>
      </c>
      <c r="DR346" s="30">
        <f t="shared" si="269"/>
        <v>-2.3582351164642104E-8</v>
      </c>
      <c r="DS346" s="30">
        <f t="shared" si="270"/>
        <v>-2.3582351167227116E-8</v>
      </c>
      <c r="DT346" s="30">
        <f t="shared" si="271"/>
        <v>-2.3582351167227113E-8</v>
      </c>
      <c r="DV346" s="36"/>
      <c r="DW346" s="36"/>
      <c r="DX346" s="36"/>
      <c r="ED346" s="36"/>
      <c r="EE346" s="36"/>
      <c r="EF346" s="36"/>
      <c r="EL346" s="36"/>
      <c r="EM346" s="36"/>
      <c r="EN346" s="36"/>
      <c r="ET346" s="36"/>
      <c r="EU346" s="36"/>
      <c r="EV346" s="36"/>
    </row>
    <row r="347" spans="14:152" s="30" customFormat="1" ht="12.75">
      <c r="N347" s="36">
        <v>3.8369999999999999E-8</v>
      </c>
      <c r="O347" s="36">
        <v>5.3173209628400002</v>
      </c>
      <c r="P347" s="36">
        <v>3163.9186965660001</v>
      </c>
      <c r="Q347" s="30">
        <f t="shared" si="252"/>
        <v>3.615922684197839E-8</v>
      </c>
      <c r="R347" s="30">
        <f t="shared" si="253"/>
        <v>3.616529993487602E-8</v>
      </c>
      <c r="S347" s="30">
        <f t="shared" si="254"/>
        <v>3.6165299924634856E-8</v>
      </c>
      <c r="T347" s="30">
        <f t="shared" si="255"/>
        <v>3.6165299924634902E-8</v>
      </c>
      <c r="V347" s="36">
        <v>6.3300000000000003E-9</v>
      </c>
      <c r="W347" s="36">
        <v>2.1992000957700002</v>
      </c>
      <c r="X347" s="36">
        <v>1802.3719907218001</v>
      </c>
      <c r="Y347" s="30">
        <f t="shared" si="256"/>
        <v>3.7830001835482944E-10</v>
      </c>
      <c r="Z347" s="30">
        <f t="shared" si="257"/>
        <v>3.7659584562953901E-10</v>
      </c>
      <c r="AA347" s="30">
        <f t="shared" si="258"/>
        <v>3.7659584850525821E-10</v>
      </c>
      <c r="AB347" s="30">
        <f t="shared" si="259"/>
        <v>3.7659584850524699E-10</v>
      </c>
      <c r="AD347" s="36"/>
      <c r="AE347" s="36"/>
      <c r="AF347" s="36"/>
      <c r="AL347" s="36"/>
      <c r="AM347" s="36"/>
      <c r="AN347" s="36"/>
      <c r="AT347" s="36"/>
      <c r="AU347" s="36"/>
      <c r="AV347" s="36"/>
      <c r="BB347" s="36"/>
      <c r="BC347" s="36"/>
      <c r="BD347" s="36"/>
      <c r="BJ347" s="36">
        <v>3.0300000000000001E-9</v>
      </c>
      <c r="BK347" s="36">
        <v>3.9677226161400001</v>
      </c>
      <c r="BL347" s="36">
        <v>934.94851496820002</v>
      </c>
      <c r="BM347" s="30">
        <f t="shared" si="260"/>
        <v>1.0521437257900588E-9</v>
      </c>
      <c r="BN347" s="30">
        <f t="shared" si="261"/>
        <v>1.0517461871210109E-9</v>
      </c>
      <c r="BO347" s="30">
        <f t="shared" si="262"/>
        <v>1.0517461877918538E-9</v>
      </c>
      <c r="BP347" s="30">
        <f t="shared" si="263"/>
        <v>1.0517461877918513E-9</v>
      </c>
      <c r="BR347" s="36"/>
      <c r="BS347" s="36"/>
      <c r="BT347" s="36"/>
      <c r="BZ347" s="36"/>
      <c r="CA347" s="36"/>
      <c r="CB347" s="36"/>
      <c r="CH347" s="36"/>
      <c r="CI347" s="36"/>
      <c r="CJ347" s="36"/>
      <c r="CP347" s="36"/>
      <c r="CQ347" s="36"/>
      <c r="CR347" s="36"/>
      <c r="CX347" s="36"/>
      <c r="CY347" s="36"/>
      <c r="CZ347" s="36"/>
      <c r="DF347" s="36">
        <v>1.6563999999999999E-7</v>
      </c>
      <c r="DG347" s="36">
        <v>1.6264960451899999</v>
      </c>
      <c r="DH347" s="36">
        <v>5856.4776591153995</v>
      </c>
      <c r="DI347" s="30">
        <f t="shared" si="264"/>
        <v>1.3938497704322001E-7</v>
      </c>
      <c r="DJ347" s="30">
        <f t="shared" si="265"/>
        <v>1.3946334757011696E-7</v>
      </c>
      <c r="DK347" s="30">
        <f t="shared" si="266"/>
        <v>1.3946334743796167E-7</v>
      </c>
      <c r="DL347" s="30">
        <f t="shared" si="267"/>
        <v>1.394633474379623E-7</v>
      </c>
      <c r="DN347" s="36">
        <v>3.3659999999999998E-8</v>
      </c>
      <c r="DO347" s="36">
        <v>4.0384322899400003</v>
      </c>
      <c r="DP347" s="36">
        <v>6.1503391543000001</v>
      </c>
      <c r="DQ347" s="30">
        <f t="shared" si="268"/>
        <v>-2.1891103200374492E-8</v>
      </c>
      <c r="DR347" s="30">
        <f t="shared" si="269"/>
        <v>-2.1891126732006083E-8</v>
      </c>
      <c r="DS347" s="30">
        <f t="shared" si="270"/>
        <v>-2.1891126731966384E-8</v>
      </c>
      <c r="DT347" s="30">
        <f t="shared" si="271"/>
        <v>-2.1891126731966384E-8</v>
      </c>
      <c r="DV347" s="36"/>
      <c r="DW347" s="36"/>
      <c r="DX347" s="36"/>
      <c r="ED347" s="36"/>
      <c r="EE347" s="36"/>
      <c r="EF347" s="36"/>
      <c r="EL347" s="36"/>
      <c r="EM347" s="36"/>
      <c r="EN347" s="36"/>
      <c r="ET347" s="36"/>
      <c r="EU347" s="36"/>
      <c r="EV347" s="36"/>
    </row>
    <row r="348" spans="14:152" s="30" customFormat="1" ht="12.75">
      <c r="N348" s="36">
        <v>3.2810000000000001E-8</v>
      </c>
      <c r="O348" s="36">
        <v>5.59031570352</v>
      </c>
      <c r="P348" s="36">
        <v>2.0057375701</v>
      </c>
      <c r="Q348" s="30">
        <f t="shared" si="252"/>
        <v>2.5009924938667009E-8</v>
      </c>
      <c r="R348" s="30">
        <f t="shared" si="253"/>
        <v>2.5009918564825436E-8</v>
      </c>
      <c r="S348" s="30">
        <f t="shared" si="254"/>
        <v>2.5009918564836206E-8</v>
      </c>
      <c r="T348" s="30">
        <f t="shared" si="255"/>
        <v>2.5009918564836206E-8</v>
      </c>
      <c r="V348" s="36">
        <v>7.2E-9</v>
      </c>
      <c r="W348" s="36">
        <v>2.5858710786799999</v>
      </c>
      <c r="X348" s="36">
        <v>472.17484191469998</v>
      </c>
      <c r="Y348" s="30">
        <f t="shared" si="256"/>
        <v>7.1962823345127191E-9</v>
      </c>
      <c r="Z348" s="30">
        <f t="shared" si="257"/>
        <v>7.1962659709039765E-9</v>
      </c>
      <c r="AA348" s="30">
        <f t="shared" si="258"/>
        <v>7.1962659709316192E-9</v>
      </c>
      <c r="AB348" s="30">
        <f t="shared" si="259"/>
        <v>7.1962659709316192E-9</v>
      </c>
      <c r="AD348" s="36"/>
      <c r="AE348" s="36"/>
      <c r="AF348" s="36"/>
      <c r="AL348" s="36"/>
      <c r="AM348" s="36"/>
      <c r="AN348" s="36"/>
      <c r="AT348" s="36"/>
      <c r="AU348" s="36"/>
      <c r="AV348" s="36"/>
      <c r="BB348" s="36"/>
      <c r="BC348" s="36"/>
      <c r="BD348" s="36"/>
      <c r="BJ348" s="36">
        <v>2.8499999999999999E-9</v>
      </c>
      <c r="BK348" s="36">
        <v>5.69474711283</v>
      </c>
      <c r="BL348" s="36">
        <v>220.9339073006</v>
      </c>
      <c r="BM348" s="30">
        <f t="shared" si="260"/>
        <v>-6.8471985059781536E-10</v>
      </c>
      <c r="BN348" s="30">
        <f t="shared" si="261"/>
        <v>-6.8481131120252083E-10</v>
      </c>
      <c r="BO348" s="30">
        <f t="shared" si="262"/>
        <v>-6.8481131104818733E-10</v>
      </c>
      <c r="BP348" s="30">
        <f t="shared" si="263"/>
        <v>-6.8481131104818733E-10</v>
      </c>
      <c r="BR348" s="36"/>
      <c r="BS348" s="36"/>
      <c r="BT348" s="36"/>
      <c r="BZ348" s="36"/>
      <c r="CA348" s="36"/>
      <c r="CB348" s="36"/>
      <c r="CH348" s="36"/>
      <c r="CI348" s="36"/>
      <c r="CJ348" s="36"/>
      <c r="CP348" s="36"/>
      <c r="CQ348" s="36"/>
      <c r="CR348" s="36"/>
      <c r="CX348" s="36"/>
      <c r="CY348" s="36"/>
      <c r="CZ348" s="36"/>
      <c r="DF348" s="36">
        <v>1.4950000000000001E-7</v>
      </c>
      <c r="DG348" s="36">
        <v>1.2392326439400001</v>
      </c>
      <c r="DH348" s="36">
        <v>2641.3412784722</v>
      </c>
      <c r="DI348" s="30">
        <f t="shared" si="264"/>
        <v>9.9840645830633367E-8</v>
      </c>
      <c r="DJ348" s="30">
        <f t="shared" si="265"/>
        <v>9.9796657497441661E-8</v>
      </c>
      <c r="DK348" s="30">
        <f t="shared" si="266"/>
        <v>9.9796657571682445E-8</v>
      </c>
      <c r="DL348" s="30">
        <f t="shared" si="267"/>
        <v>9.9796657571682246E-8</v>
      </c>
      <c r="DN348" s="36">
        <v>3.2420000000000002E-8</v>
      </c>
      <c r="DO348" s="36">
        <v>2.6346104783099999</v>
      </c>
      <c r="DP348" s="36">
        <v>739.80866679489998</v>
      </c>
      <c r="DQ348" s="30">
        <f t="shared" si="268"/>
        <v>3.348955268482872E-9</v>
      </c>
      <c r="DR348" s="30">
        <f t="shared" si="269"/>
        <v>3.3453854652111889E-9</v>
      </c>
      <c r="DS348" s="30">
        <f t="shared" si="270"/>
        <v>3.3453854712350849E-9</v>
      </c>
      <c r="DT348" s="30">
        <f t="shared" si="271"/>
        <v>3.3453854712350568E-9</v>
      </c>
      <c r="DV348" s="36"/>
      <c r="DW348" s="36"/>
      <c r="DX348" s="36"/>
      <c r="ED348" s="36"/>
      <c r="EE348" s="36"/>
      <c r="EF348" s="36"/>
      <c r="EL348" s="36"/>
      <c r="EM348" s="36"/>
      <c r="EN348" s="36"/>
      <c r="ET348" s="36"/>
      <c r="EU348" s="36"/>
      <c r="EV348" s="36"/>
    </row>
    <row r="349" spans="14:152" s="30" customFormat="1" ht="12.75">
      <c r="N349" s="36">
        <v>4.0420000000000001E-8</v>
      </c>
      <c r="O349" s="36">
        <v>2.3708130809000001</v>
      </c>
      <c r="P349" s="36">
        <v>176.65053250849999</v>
      </c>
      <c r="Q349" s="30">
        <f t="shared" si="252"/>
        <v>7.2139065647706773E-9</v>
      </c>
      <c r="R349" s="30">
        <f t="shared" si="253"/>
        <v>7.2149578482222187E-9</v>
      </c>
      <c r="S349" s="30">
        <f t="shared" si="254"/>
        <v>7.2149578464482413E-9</v>
      </c>
      <c r="T349" s="30">
        <f t="shared" si="255"/>
        <v>7.2149578464482488E-9</v>
      </c>
      <c r="V349" s="36">
        <v>6.8299999999999998E-9</v>
      </c>
      <c r="W349" s="36">
        <v>3.8322386642000001</v>
      </c>
      <c r="X349" s="36">
        <v>43.289029178299998</v>
      </c>
      <c r="Y349" s="30">
        <f t="shared" si="256"/>
        <v>-6.1481903094735715E-9</v>
      </c>
      <c r="Z349" s="30">
        <f t="shared" si="257"/>
        <v>-6.1482095781781479E-9</v>
      </c>
      <c r="AA349" s="30">
        <f t="shared" si="258"/>
        <v>-6.1482095781456339E-9</v>
      </c>
      <c r="AB349" s="30">
        <f t="shared" si="259"/>
        <v>-6.1482095781456339E-9</v>
      </c>
      <c r="AD349" s="36"/>
      <c r="AE349" s="36"/>
      <c r="AF349" s="36"/>
      <c r="AL349" s="36"/>
      <c r="AM349" s="36"/>
      <c r="AN349" s="36"/>
      <c r="AT349" s="36"/>
      <c r="AU349" s="36"/>
      <c r="AV349" s="36"/>
      <c r="BB349" s="36"/>
      <c r="BC349" s="36"/>
      <c r="BD349" s="36"/>
      <c r="BJ349" s="36">
        <v>2.3899999999999998E-9</v>
      </c>
      <c r="BK349" s="36">
        <v>2.09516779457</v>
      </c>
      <c r="BL349" s="36">
        <v>292.01284726839998</v>
      </c>
      <c r="BM349" s="30">
        <f t="shared" si="260"/>
        <v>2.1242265160635112E-9</v>
      </c>
      <c r="BN349" s="30">
        <f t="shared" si="261"/>
        <v>2.1242743757644939E-9</v>
      </c>
      <c r="BO349" s="30">
        <f t="shared" si="262"/>
        <v>2.1242743756837366E-9</v>
      </c>
      <c r="BP349" s="30">
        <f t="shared" si="263"/>
        <v>2.124274375683737E-9</v>
      </c>
      <c r="BR349" s="36"/>
      <c r="BS349" s="36"/>
      <c r="BT349" s="36"/>
      <c r="BZ349" s="36"/>
      <c r="CA349" s="36"/>
      <c r="CB349" s="36"/>
      <c r="CH349" s="36"/>
      <c r="CI349" s="36"/>
      <c r="CJ349" s="36"/>
      <c r="CP349" s="36"/>
      <c r="CQ349" s="36"/>
      <c r="CR349" s="36"/>
      <c r="CX349" s="36"/>
      <c r="CY349" s="36"/>
      <c r="CZ349" s="36"/>
      <c r="DF349" s="36">
        <v>1.5724E-7</v>
      </c>
      <c r="DG349" s="36">
        <v>1.1887475483400001</v>
      </c>
      <c r="DH349" s="36">
        <v>486.40193591629998</v>
      </c>
      <c r="DI349" s="30">
        <f t="shared" si="264"/>
        <v>9.8450883496405593E-9</v>
      </c>
      <c r="DJ349" s="30">
        <f t="shared" si="265"/>
        <v>9.8336662668641986E-9</v>
      </c>
      <c r="DK349" s="30">
        <f t="shared" si="266"/>
        <v>9.8336662861383291E-9</v>
      </c>
      <c r="DL349" s="30">
        <f t="shared" si="267"/>
        <v>9.8336662861382596E-9</v>
      </c>
      <c r="DN349" s="36">
        <v>2.7179999999999999E-8</v>
      </c>
      <c r="DO349" s="36">
        <v>3.40899287465</v>
      </c>
      <c r="DP349" s="36">
        <v>188.92007304980001</v>
      </c>
      <c r="DQ349" s="30">
        <f t="shared" si="268"/>
        <v>-1.9321083225356307E-8</v>
      </c>
      <c r="DR349" s="30">
        <f t="shared" si="269"/>
        <v>-1.9320542799506598E-8</v>
      </c>
      <c r="DS349" s="30">
        <f t="shared" si="270"/>
        <v>-1.9320542800418545E-8</v>
      </c>
      <c r="DT349" s="30">
        <f t="shared" si="271"/>
        <v>-1.9320542800418545E-8</v>
      </c>
      <c r="DV349" s="36"/>
      <c r="DW349" s="36"/>
      <c r="DX349" s="36"/>
      <c r="ED349" s="36"/>
      <c r="EE349" s="36"/>
      <c r="EF349" s="36"/>
      <c r="EL349" s="36"/>
      <c r="EM349" s="36"/>
      <c r="EN349" s="36"/>
      <c r="ET349" s="36"/>
      <c r="EU349" s="36"/>
      <c r="EV349" s="36"/>
    </row>
    <row r="350" spans="14:152" s="30" customFormat="1" ht="12.75">
      <c r="N350" s="36">
        <v>3.5000000000000002E-8</v>
      </c>
      <c r="O350" s="36">
        <v>2.5474426835999999</v>
      </c>
      <c r="P350" s="36">
        <v>1464.6394800628</v>
      </c>
      <c r="Q350" s="30">
        <f t="shared" si="252"/>
        <v>2.6546601015331331E-8</v>
      </c>
      <c r="R350" s="30">
        <f t="shared" si="253"/>
        <v>2.6551599426605583E-8</v>
      </c>
      <c r="S350" s="30">
        <f t="shared" si="254"/>
        <v>2.6551599418172129E-8</v>
      </c>
      <c r="T350" s="30">
        <f t="shared" si="255"/>
        <v>2.6551599418172172E-8</v>
      </c>
      <c r="V350" s="36">
        <v>7.4000000000000001E-9</v>
      </c>
      <c r="W350" s="36">
        <v>6.21601938401</v>
      </c>
      <c r="X350" s="36">
        <v>556.51766803759995</v>
      </c>
      <c r="Y350" s="30">
        <f t="shared" si="256"/>
        <v>-7.3995337110980733E-9</v>
      </c>
      <c r="Z350" s="30">
        <f t="shared" si="257"/>
        <v>-7.3995267676179617E-9</v>
      </c>
      <c r="AA350" s="30">
        <f t="shared" si="258"/>
        <v>-7.3995267676297217E-9</v>
      </c>
      <c r="AB350" s="30">
        <f t="shared" si="259"/>
        <v>-7.3995267676297217E-9</v>
      </c>
      <c r="AD350" s="36"/>
      <c r="AE350" s="36"/>
      <c r="AF350" s="36"/>
      <c r="AL350" s="36"/>
      <c r="AM350" s="36"/>
      <c r="AN350" s="36"/>
      <c r="AT350" s="36"/>
      <c r="AU350" s="36"/>
      <c r="AV350" s="36"/>
      <c r="BB350" s="36"/>
      <c r="BC350" s="36"/>
      <c r="BD350" s="36"/>
      <c r="BJ350" s="36">
        <v>2.4199999999999999E-9</v>
      </c>
      <c r="BK350" s="36">
        <v>0.98744748894000001</v>
      </c>
      <c r="BL350" s="36">
        <v>282.45161971279998</v>
      </c>
      <c r="BM350" s="30">
        <f t="shared" si="260"/>
        <v>2.026059748542082E-9</v>
      </c>
      <c r="BN350" s="30">
        <f t="shared" si="261"/>
        <v>2.0260038114518629E-9</v>
      </c>
      <c r="BO350" s="30">
        <f t="shared" si="262"/>
        <v>2.0260038115462566E-9</v>
      </c>
      <c r="BP350" s="30">
        <f t="shared" si="263"/>
        <v>2.0260038115462562E-9</v>
      </c>
      <c r="BR350" s="36"/>
      <c r="BS350" s="36"/>
      <c r="BT350" s="36"/>
      <c r="BZ350" s="36"/>
      <c r="CA350" s="36"/>
      <c r="CB350" s="36"/>
      <c r="CH350" s="36"/>
      <c r="CI350" s="36"/>
      <c r="CJ350" s="36"/>
      <c r="CP350" s="36"/>
      <c r="CQ350" s="36"/>
      <c r="CR350" s="36"/>
      <c r="CX350" s="36"/>
      <c r="CY350" s="36"/>
      <c r="CZ350" s="36"/>
      <c r="DF350" s="36">
        <v>1.1892999999999999E-7</v>
      </c>
      <c r="DG350" s="36">
        <v>0.91693668557999997</v>
      </c>
      <c r="DH350" s="36">
        <v>416.30325013750002</v>
      </c>
      <c r="DI350" s="30">
        <f t="shared" si="264"/>
        <v>2.1234563277762036E-8</v>
      </c>
      <c r="DJ350" s="30">
        <f t="shared" si="265"/>
        <v>2.1227273615043189E-8</v>
      </c>
      <c r="DK350" s="30">
        <f t="shared" si="266"/>
        <v>2.1227273627344146E-8</v>
      </c>
      <c r="DL350" s="30">
        <f t="shared" si="267"/>
        <v>2.1227273627344096E-8</v>
      </c>
      <c r="DN350" s="36">
        <v>2.7409999999999999E-8</v>
      </c>
      <c r="DO350" s="36">
        <v>3.2209221341199998</v>
      </c>
      <c r="DP350" s="36">
        <v>776.9303104764</v>
      </c>
      <c r="DQ350" s="30">
        <f t="shared" si="268"/>
        <v>1.275382785639022E-8</v>
      </c>
      <c r="DR350" s="30">
        <f t="shared" si="269"/>
        <v>1.2751007122692302E-8</v>
      </c>
      <c r="DS350" s="30">
        <f t="shared" si="270"/>
        <v>1.2751007127452282E-8</v>
      </c>
      <c r="DT350" s="30">
        <f t="shared" si="271"/>
        <v>1.2751007127452262E-8</v>
      </c>
      <c r="DV350" s="36"/>
      <c r="DW350" s="36"/>
      <c r="DX350" s="36"/>
      <c r="ED350" s="36"/>
      <c r="EE350" s="36"/>
      <c r="EF350" s="36"/>
      <c r="EL350" s="36"/>
      <c r="EM350" s="36"/>
      <c r="EN350" s="36"/>
      <c r="ET350" s="36"/>
      <c r="EU350" s="36"/>
      <c r="EV350" s="36"/>
    </row>
    <row r="351" spans="14:152" s="30" customFormat="1" ht="12.75">
      <c r="N351" s="36">
        <v>4.1439999999999999E-8</v>
      </c>
      <c r="O351" s="36">
        <v>5.4698252045800002</v>
      </c>
      <c r="P351" s="36">
        <v>6.9010986796999996</v>
      </c>
      <c r="Q351" s="30">
        <f t="shared" si="252"/>
        <v>2.7299113290710235E-8</v>
      </c>
      <c r="R351" s="30">
        <f t="shared" si="253"/>
        <v>2.7299081095027165E-8</v>
      </c>
      <c r="S351" s="30">
        <f t="shared" si="254"/>
        <v>2.7299081095081494E-8</v>
      </c>
      <c r="T351" s="30">
        <f t="shared" si="255"/>
        <v>2.7299081095081494E-8</v>
      </c>
      <c r="V351" s="36">
        <v>7.9500000000000001E-9</v>
      </c>
      <c r="W351" s="36">
        <v>1.1446033017799999</v>
      </c>
      <c r="X351" s="36">
        <v>381.3516082374</v>
      </c>
      <c r="Y351" s="30">
        <f t="shared" si="256"/>
        <v>4.4952557079547192E-9</v>
      </c>
      <c r="Z351" s="30">
        <f t="shared" si="257"/>
        <v>4.4948815259749769E-9</v>
      </c>
      <c r="AA351" s="30">
        <f t="shared" si="258"/>
        <v>4.4948815266063994E-9</v>
      </c>
      <c r="AB351" s="30">
        <f t="shared" si="259"/>
        <v>4.4948815266063969E-9</v>
      </c>
      <c r="AD351" s="36"/>
      <c r="AE351" s="36"/>
      <c r="AF351" s="36"/>
      <c r="AL351" s="36"/>
      <c r="AM351" s="36"/>
      <c r="AN351" s="36"/>
      <c r="AT351" s="36"/>
      <c r="AU351" s="36"/>
      <c r="AV351" s="36"/>
      <c r="BB351" s="36"/>
      <c r="BC351" s="36"/>
      <c r="BD351" s="36"/>
      <c r="BJ351" s="36">
        <v>2.7799999999999999E-9</v>
      </c>
      <c r="BK351" s="36">
        <v>2.8166700354200001</v>
      </c>
      <c r="BL351" s="36">
        <v>87.3117715395</v>
      </c>
      <c r="BM351" s="30">
        <f t="shared" si="260"/>
        <v>-1.9187596476690087E-9</v>
      </c>
      <c r="BN351" s="30">
        <f t="shared" si="261"/>
        <v>-1.9187333650746878E-9</v>
      </c>
      <c r="BO351" s="30">
        <f t="shared" si="262"/>
        <v>-1.9187333651190388E-9</v>
      </c>
      <c r="BP351" s="30">
        <f t="shared" si="263"/>
        <v>-1.918733365119038E-9</v>
      </c>
      <c r="BR351" s="36"/>
      <c r="BS351" s="36"/>
      <c r="BT351" s="36"/>
      <c r="BZ351" s="36"/>
      <c r="CA351" s="36"/>
      <c r="CB351" s="36"/>
      <c r="CH351" s="36"/>
      <c r="CI351" s="36"/>
      <c r="CJ351" s="36"/>
      <c r="CP351" s="36"/>
      <c r="CQ351" s="36"/>
      <c r="CR351" s="36"/>
      <c r="CX351" s="36"/>
      <c r="CY351" s="36"/>
      <c r="CZ351" s="36"/>
      <c r="DF351" s="36">
        <v>1.1684000000000001E-7</v>
      </c>
      <c r="DG351" s="36">
        <v>1.1138545582799999</v>
      </c>
      <c r="DH351" s="36">
        <v>81.752133216199994</v>
      </c>
      <c r="DI351" s="30">
        <f t="shared" si="264"/>
        <v>9.2261565731286126E-8</v>
      </c>
      <c r="DJ351" s="30">
        <f t="shared" si="265"/>
        <v>9.2262442712619775E-8</v>
      </c>
      <c r="DK351" s="30">
        <f t="shared" si="266"/>
        <v>9.2262442711139929E-8</v>
      </c>
      <c r="DL351" s="30">
        <f t="shared" si="267"/>
        <v>9.2262442711139942E-8</v>
      </c>
      <c r="DN351" s="36">
        <v>2.7929999999999999E-8</v>
      </c>
      <c r="DO351" s="36">
        <v>3.3976634732200002</v>
      </c>
      <c r="DP351" s="36">
        <v>431.26405732199999</v>
      </c>
      <c r="DQ351" s="30">
        <f t="shared" si="268"/>
        <v>1.4937833922830466E-8</v>
      </c>
      <c r="DR351" s="30">
        <f t="shared" si="269"/>
        <v>1.4939356852582022E-8</v>
      </c>
      <c r="DS351" s="30">
        <f t="shared" si="270"/>
        <v>1.493935685001221E-8</v>
      </c>
      <c r="DT351" s="30">
        <f t="shared" si="271"/>
        <v>1.4939356850012223E-8</v>
      </c>
      <c r="DV351" s="36"/>
      <c r="DW351" s="36"/>
      <c r="DX351" s="36"/>
      <c r="ED351" s="36"/>
      <c r="EE351" s="36"/>
      <c r="EF351" s="36"/>
      <c r="EL351" s="36"/>
      <c r="EM351" s="36"/>
      <c r="EN351" s="36"/>
      <c r="ET351" s="36"/>
      <c r="EU351" s="36"/>
      <c r="EV351" s="36"/>
    </row>
    <row r="352" spans="14:152" s="30" customFormat="1" ht="12.75">
      <c r="N352" s="36">
        <v>3.6909999999999998E-8</v>
      </c>
      <c r="O352" s="36">
        <v>4.07518441665</v>
      </c>
      <c r="P352" s="36">
        <v>969.62247809489998</v>
      </c>
      <c r="Q352" s="30">
        <f t="shared" si="252"/>
        <v>9.839299352948831E-9</v>
      </c>
      <c r="R352" s="30">
        <f t="shared" si="253"/>
        <v>9.8341377141033614E-9</v>
      </c>
      <c r="S352" s="30">
        <f t="shared" si="254"/>
        <v>9.8341377228135087E-9</v>
      </c>
      <c r="T352" s="30">
        <f t="shared" si="255"/>
        <v>9.8341377228134773E-9</v>
      </c>
      <c r="V352" s="36">
        <v>6.7800000000000002E-9</v>
      </c>
      <c r="W352" s="36">
        <v>3.65930963429</v>
      </c>
      <c r="X352" s="36">
        <v>2097.4232193759999</v>
      </c>
      <c r="Y352" s="30">
        <f t="shared" si="256"/>
        <v>-7.8488483609479682E-10</v>
      </c>
      <c r="Z352" s="30">
        <f t="shared" si="257"/>
        <v>-7.8699840773143496E-10</v>
      </c>
      <c r="AA352" s="30">
        <f t="shared" si="258"/>
        <v>-7.8699840416497472E-10</v>
      </c>
      <c r="AB352" s="30">
        <f t="shared" si="259"/>
        <v>-7.8699840416498671E-10</v>
      </c>
      <c r="AD352" s="36"/>
      <c r="AE352" s="36"/>
      <c r="AF352" s="36"/>
      <c r="AL352" s="36"/>
      <c r="AM352" s="36"/>
      <c r="AN352" s="36"/>
      <c r="AT352" s="36"/>
      <c r="AU352" s="36"/>
      <c r="AV352" s="36"/>
      <c r="BB352" s="36"/>
      <c r="BC352" s="36"/>
      <c r="BD352" s="36"/>
      <c r="BJ352" s="36">
        <v>2.8499999999999999E-9</v>
      </c>
      <c r="BK352" s="36">
        <v>4.76303256917</v>
      </c>
      <c r="BL352" s="36">
        <v>54.1746707478</v>
      </c>
      <c r="BM352" s="30">
        <f t="shared" si="260"/>
        <v>-7.0436072685681147E-10</v>
      </c>
      <c r="BN352" s="30">
        <f t="shared" si="261"/>
        <v>-7.0438311375182656E-10</v>
      </c>
      <c r="BO352" s="30">
        <f t="shared" si="262"/>
        <v>-7.0438311371405129E-10</v>
      </c>
      <c r="BP352" s="30">
        <f t="shared" si="263"/>
        <v>-7.0438311371405129E-10</v>
      </c>
      <c r="BR352" s="36"/>
      <c r="BS352" s="36"/>
      <c r="BT352" s="36"/>
      <c r="BZ352" s="36"/>
      <c r="CA352" s="36"/>
      <c r="CB352" s="36"/>
      <c r="CH352" s="36"/>
      <c r="CI352" s="36"/>
      <c r="CJ352" s="36"/>
      <c r="CP352" s="36"/>
      <c r="CQ352" s="36"/>
      <c r="CR352" s="36"/>
      <c r="CX352" s="36"/>
      <c r="CY352" s="36"/>
      <c r="CZ352" s="36"/>
      <c r="DF352" s="36">
        <v>1.2984999999999999E-7</v>
      </c>
      <c r="DG352" s="36">
        <v>4.7437329372499999</v>
      </c>
      <c r="DH352" s="36">
        <v>3377.2177920039999</v>
      </c>
      <c r="DI352" s="30">
        <f t="shared" si="264"/>
        <v>2.0132120780035308E-8</v>
      </c>
      <c r="DJ352" s="30">
        <f t="shared" si="265"/>
        <v>2.0067291134883628E-8</v>
      </c>
      <c r="DK352" s="30">
        <f t="shared" si="266"/>
        <v>2.0067291244284398E-8</v>
      </c>
      <c r="DL352" s="30">
        <f t="shared" si="267"/>
        <v>2.0067291244283942E-8</v>
      </c>
      <c r="DN352" s="36">
        <v>2.9659999999999999E-8</v>
      </c>
      <c r="DO352" s="36">
        <v>3.9142937295000002</v>
      </c>
      <c r="DP352" s="36">
        <v>526.50957135689998</v>
      </c>
      <c r="DQ352" s="30">
        <f t="shared" si="268"/>
        <v>1.6149384007548706E-8</v>
      </c>
      <c r="DR352" s="30">
        <f t="shared" si="269"/>
        <v>1.6151343975143336E-8</v>
      </c>
      <c r="DS352" s="30">
        <f t="shared" si="270"/>
        <v>1.6151343971836089E-8</v>
      </c>
      <c r="DT352" s="30">
        <f t="shared" si="271"/>
        <v>1.6151343971836099E-8</v>
      </c>
      <c r="DV352" s="36"/>
      <c r="DW352" s="36"/>
      <c r="DX352" s="36"/>
      <c r="ED352" s="36"/>
      <c r="EE352" s="36"/>
      <c r="EF352" s="36"/>
      <c r="EL352" s="36"/>
      <c r="EM352" s="36"/>
      <c r="EN352" s="36"/>
      <c r="ET352" s="36"/>
      <c r="EU352" s="36"/>
      <c r="EV352" s="36"/>
    </row>
    <row r="353" spans="14:152" s="30" customFormat="1" ht="12.75">
      <c r="N353" s="36">
        <v>3.9470000000000002E-8</v>
      </c>
      <c r="O353" s="36">
        <v>4.27108449197</v>
      </c>
      <c r="P353" s="36">
        <v>181.80652604900001</v>
      </c>
      <c r="Q353" s="30">
        <f t="shared" si="252"/>
        <v>-3.917925343268963E-8</v>
      </c>
      <c r="R353" s="30">
        <f t="shared" si="253"/>
        <v>-3.9179383510911099E-8</v>
      </c>
      <c r="S353" s="30">
        <f t="shared" si="254"/>
        <v>-3.9179383510691625E-8</v>
      </c>
      <c r="T353" s="30">
        <f t="shared" si="255"/>
        <v>-3.9179383510691625E-8</v>
      </c>
      <c r="V353" s="36">
        <v>5.6800000000000002E-9</v>
      </c>
      <c r="W353" s="36">
        <v>5.9215866109000004</v>
      </c>
      <c r="X353" s="36">
        <v>2428.0421830342002</v>
      </c>
      <c r="Y353" s="30">
        <f t="shared" si="256"/>
        <v>1.7495535554983193E-9</v>
      </c>
      <c r="Z353" s="30">
        <f t="shared" si="257"/>
        <v>1.7475900913028328E-9</v>
      </c>
      <c r="AA353" s="30">
        <f t="shared" si="258"/>
        <v>1.7475900946162611E-9</v>
      </c>
      <c r="AB353" s="30">
        <f t="shared" si="259"/>
        <v>1.7475900946162515E-9</v>
      </c>
      <c r="AD353" s="36"/>
      <c r="AE353" s="36"/>
      <c r="AF353" s="36"/>
      <c r="AL353" s="36"/>
      <c r="AM353" s="36"/>
      <c r="AN353" s="36"/>
      <c r="AT353" s="36"/>
      <c r="AU353" s="36"/>
      <c r="AV353" s="36"/>
      <c r="BB353" s="36"/>
      <c r="BC353" s="36"/>
      <c r="BD353" s="36"/>
      <c r="BJ353" s="36">
        <v>2.3600000000000001E-9</v>
      </c>
      <c r="BK353" s="36">
        <v>5.7956028632400001</v>
      </c>
      <c r="BL353" s="36">
        <v>280.96714700450002</v>
      </c>
      <c r="BM353" s="30">
        <f t="shared" si="260"/>
        <v>-1.078539973283603E-9</v>
      </c>
      <c r="BN353" s="30">
        <f t="shared" si="261"/>
        <v>-1.0786282262570131E-9</v>
      </c>
      <c r="BO353" s="30">
        <f t="shared" si="262"/>
        <v>-1.0786282261080935E-9</v>
      </c>
      <c r="BP353" s="30">
        <f t="shared" si="263"/>
        <v>-1.0786282261080935E-9</v>
      </c>
      <c r="BR353" s="36"/>
      <c r="BS353" s="36"/>
      <c r="BT353" s="36"/>
      <c r="BZ353" s="36"/>
      <c r="CA353" s="36"/>
      <c r="CB353" s="36"/>
      <c r="CH353" s="36"/>
      <c r="CI353" s="36"/>
      <c r="CJ353" s="36"/>
      <c r="CP353" s="36"/>
      <c r="CQ353" s="36"/>
      <c r="CR353" s="36"/>
      <c r="CX353" s="36"/>
      <c r="CY353" s="36"/>
      <c r="CZ353" s="36"/>
      <c r="DF353" s="36">
        <v>1.1864E-7</v>
      </c>
      <c r="DG353" s="36">
        <v>0.64411806415999995</v>
      </c>
      <c r="DH353" s="36">
        <v>28.311175651300001</v>
      </c>
      <c r="DI353" s="30">
        <f t="shared" si="264"/>
        <v>1.0483897012198918E-7</v>
      </c>
      <c r="DJ353" s="30">
        <f t="shared" si="265"/>
        <v>1.0483920539340812E-7</v>
      </c>
      <c r="DK353" s="30">
        <f t="shared" si="266"/>
        <v>1.0483920539301112E-7</v>
      </c>
      <c r="DL353" s="30">
        <f t="shared" si="267"/>
        <v>1.0483920539301113E-7</v>
      </c>
      <c r="DN353" s="36">
        <v>2.693E-8</v>
      </c>
      <c r="DO353" s="36">
        <v>3.3899641306800001</v>
      </c>
      <c r="DP353" s="36">
        <v>778.41478318470001</v>
      </c>
      <c r="DQ353" s="30">
        <f t="shared" si="268"/>
        <v>1.6185601070735475E-8</v>
      </c>
      <c r="DR353" s="30">
        <f t="shared" si="269"/>
        <v>1.6183093938131284E-8</v>
      </c>
      <c r="DS353" s="30">
        <f t="shared" si="270"/>
        <v>1.6183093942362118E-8</v>
      </c>
      <c r="DT353" s="30">
        <f t="shared" si="271"/>
        <v>1.6183093942362098E-8</v>
      </c>
      <c r="DV353" s="36"/>
      <c r="DW353" s="36"/>
      <c r="DX353" s="36"/>
      <c r="ED353" s="36"/>
      <c r="EE353" s="36"/>
      <c r="EF353" s="36"/>
      <c r="EL353" s="36"/>
      <c r="EM353" s="36"/>
      <c r="EN353" s="36"/>
      <c r="ET353" s="36"/>
      <c r="EU353" s="36"/>
      <c r="EV353" s="36"/>
    </row>
    <row r="354" spans="14:152" s="30" customFormat="1" ht="12.75">
      <c r="N354" s="36">
        <v>3.8670000000000002E-8</v>
      </c>
      <c r="O354" s="36">
        <v>5.4864338631000003</v>
      </c>
      <c r="P354" s="36">
        <v>37.872403206900003</v>
      </c>
      <c r="Q354" s="30">
        <f t="shared" si="252"/>
        <v>2.0673773389796807E-8</v>
      </c>
      <c r="R354" s="30">
        <f t="shared" si="253"/>
        <v>2.0673588189843183E-8</v>
      </c>
      <c r="S354" s="30">
        <f t="shared" si="254"/>
        <v>2.0673588190155699E-8</v>
      </c>
      <c r="T354" s="30">
        <f t="shared" si="255"/>
        <v>2.0673588190155699E-8</v>
      </c>
      <c r="V354" s="36">
        <v>5.6999999999999998E-9</v>
      </c>
      <c r="W354" s="36">
        <v>1.1802424166400001</v>
      </c>
      <c r="X354" s="36">
        <v>131.54696222179999</v>
      </c>
      <c r="Y354" s="30">
        <f t="shared" si="256"/>
        <v>5.1303878514405316E-9</v>
      </c>
      <c r="Z354" s="30">
        <f t="shared" si="257"/>
        <v>5.1304367417229691E-9</v>
      </c>
      <c r="AA354" s="30">
        <f t="shared" si="258"/>
        <v>5.1304367416404711E-9</v>
      </c>
      <c r="AB354" s="30">
        <f t="shared" si="259"/>
        <v>5.1304367416404711E-9</v>
      </c>
      <c r="AD354" s="36"/>
      <c r="AE354" s="36"/>
      <c r="AF354" s="36"/>
      <c r="AL354" s="36"/>
      <c r="AM354" s="36"/>
      <c r="AN354" s="36"/>
      <c r="AT354" s="36"/>
      <c r="AU354" s="36"/>
      <c r="AV354" s="36"/>
      <c r="BB354" s="36"/>
      <c r="BC354" s="36"/>
      <c r="BD354" s="36"/>
      <c r="BJ354" s="36">
        <v>2.4600000000000002E-9</v>
      </c>
      <c r="BK354" s="36">
        <v>1.83689902078</v>
      </c>
      <c r="BL354" s="36">
        <v>214.99601646740001</v>
      </c>
      <c r="BM354" s="30">
        <f t="shared" si="260"/>
        <v>1.9660251169145268E-9</v>
      </c>
      <c r="BN354" s="30">
        <f t="shared" si="261"/>
        <v>1.9660726854105358E-9</v>
      </c>
      <c r="BO354" s="30">
        <f t="shared" si="262"/>
        <v>1.9660726853302683E-9</v>
      </c>
      <c r="BP354" s="30">
        <f t="shared" si="263"/>
        <v>1.9660726853302687E-9</v>
      </c>
      <c r="BR354" s="36"/>
      <c r="BS354" s="36"/>
      <c r="BT354" s="36"/>
      <c r="BZ354" s="36"/>
      <c r="CA354" s="36"/>
      <c r="CB354" s="36"/>
      <c r="CH354" s="36"/>
      <c r="CI354" s="36"/>
      <c r="CJ354" s="36"/>
      <c r="CP354" s="36"/>
      <c r="CQ354" s="36"/>
      <c r="CR354" s="36"/>
      <c r="CX354" s="36"/>
      <c r="CY354" s="36"/>
      <c r="CZ354" s="36"/>
      <c r="DF354" s="36">
        <v>1.3215999999999999E-7</v>
      </c>
      <c r="DG354" s="36">
        <v>4.9590402442999997</v>
      </c>
      <c r="DH354" s="36">
        <v>1279.794572628</v>
      </c>
      <c r="DI354" s="30">
        <f t="shared" si="264"/>
        <v>-7.0880823801953593E-8</v>
      </c>
      <c r="DJ354" s="30">
        <f t="shared" si="265"/>
        <v>-7.0902183784997522E-8</v>
      </c>
      <c r="DK354" s="30">
        <f t="shared" si="266"/>
        <v>-7.0902183748955953E-8</v>
      </c>
      <c r="DL354" s="30">
        <f t="shared" si="267"/>
        <v>-7.0902183748956045E-8</v>
      </c>
      <c r="DN354" s="36">
        <v>2.6799999999999998E-8</v>
      </c>
      <c r="DO354" s="36">
        <v>3.82192393959</v>
      </c>
      <c r="DP354" s="36">
        <v>3060.8259223474001</v>
      </c>
      <c r="DQ354" s="30">
        <f t="shared" si="268"/>
        <v>2.2377784007827555E-8</v>
      </c>
      <c r="DR354" s="30">
        <f t="shared" si="269"/>
        <v>2.2371027335047089E-8</v>
      </c>
      <c r="DS354" s="30">
        <f t="shared" si="270"/>
        <v>2.237102734645257E-8</v>
      </c>
      <c r="DT354" s="30">
        <f t="shared" si="271"/>
        <v>2.2371027346452514E-8</v>
      </c>
      <c r="DV354" s="36"/>
      <c r="DW354" s="36"/>
      <c r="DX354" s="36"/>
      <c r="ED354" s="36"/>
      <c r="EE354" s="36"/>
      <c r="EF354" s="36"/>
      <c r="EL354" s="36"/>
      <c r="EM354" s="36"/>
      <c r="EN354" s="36"/>
      <c r="ET354" s="36"/>
      <c r="EU354" s="36"/>
      <c r="EV354" s="36"/>
    </row>
    <row r="355" spans="14:152" s="30" customFormat="1" ht="12.75">
      <c r="N355" s="36">
        <v>3.3390000000000003E-8</v>
      </c>
      <c r="O355" s="36">
        <v>6.0537237058400004</v>
      </c>
      <c r="P355" s="36">
        <v>9.4011688612000004</v>
      </c>
      <c r="Q355" s="30">
        <f t="shared" si="252"/>
        <v>3.2074955981172761E-8</v>
      </c>
      <c r="R355" s="30">
        <f t="shared" si="253"/>
        <v>3.2074942928591065E-8</v>
      </c>
      <c r="S355" s="30">
        <f t="shared" si="254"/>
        <v>3.2074942928613088E-8</v>
      </c>
      <c r="T355" s="30">
        <f t="shared" si="255"/>
        <v>3.2074942928613088E-8</v>
      </c>
      <c r="V355" s="36">
        <v>5.6599999999999999E-9</v>
      </c>
      <c r="W355" s="36">
        <v>4.7415773939800001</v>
      </c>
      <c r="X355" s="36">
        <v>380.12776796000003</v>
      </c>
      <c r="Y355" s="30">
        <f t="shared" si="256"/>
        <v>-4.9461821037823498E-9</v>
      </c>
      <c r="Z355" s="30">
        <f t="shared" si="257"/>
        <v>-4.9460255858942577E-9</v>
      </c>
      <c r="AA355" s="30">
        <f t="shared" si="258"/>
        <v>-4.9460255861583864E-9</v>
      </c>
      <c r="AB355" s="30">
        <f t="shared" si="259"/>
        <v>-4.9460255861583848E-9</v>
      </c>
      <c r="AD355" s="36"/>
      <c r="AE355" s="36"/>
      <c r="AF355" s="36"/>
      <c r="AL355" s="36"/>
      <c r="AM355" s="36"/>
      <c r="AN355" s="36"/>
      <c r="AT355" s="36"/>
      <c r="AU355" s="36"/>
      <c r="AV355" s="36"/>
      <c r="BB355" s="36"/>
      <c r="BC355" s="36"/>
      <c r="BD355" s="36"/>
      <c r="BJ355" s="36">
        <v>2.21E-9</v>
      </c>
      <c r="BK355" s="36">
        <v>0.48302467340999999</v>
      </c>
      <c r="BL355" s="36">
        <v>153.49535039770001</v>
      </c>
      <c r="BM355" s="30">
        <f t="shared" si="260"/>
        <v>2.0620046551621289E-9</v>
      </c>
      <c r="BN355" s="30">
        <f t="shared" si="261"/>
        <v>2.0619863915376064E-9</v>
      </c>
      <c r="BO355" s="30">
        <f t="shared" si="262"/>
        <v>2.0619863915684263E-9</v>
      </c>
      <c r="BP355" s="30">
        <f t="shared" si="263"/>
        <v>2.0619863915684259E-9</v>
      </c>
      <c r="BR355" s="36"/>
      <c r="BS355" s="36"/>
      <c r="BT355" s="36"/>
      <c r="BZ355" s="36"/>
      <c r="CA355" s="36"/>
      <c r="CB355" s="36"/>
      <c r="CH355" s="36"/>
      <c r="CI355" s="36"/>
      <c r="CJ355" s="36"/>
      <c r="CP355" s="36"/>
      <c r="CQ355" s="36"/>
      <c r="CR355" s="36"/>
      <c r="CX355" s="36"/>
      <c r="CY355" s="36"/>
      <c r="CZ355" s="36"/>
      <c r="DF355" s="36">
        <v>1.6121E-7</v>
      </c>
      <c r="DG355" s="36">
        <v>0.98185208327999995</v>
      </c>
      <c r="DH355" s="36">
        <v>2538.2485042536</v>
      </c>
      <c r="DI355" s="30">
        <f t="shared" si="264"/>
        <v>1.3947612935239179E-7</v>
      </c>
      <c r="DJ355" s="30">
        <f t="shared" si="265"/>
        <v>1.3944541505635232E-7</v>
      </c>
      <c r="DK355" s="30">
        <f t="shared" si="266"/>
        <v>1.3944541510819786E-7</v>
      </c>
      <c r="DL355" s="30">
        <f t="shared" si="267"/>
        <v>1.3944541510819772E-7</v>
      </c>
      <c r="DN355" s="36">
        <v>2.9539999999999998E-8</v>
      </c>
      <c r="DO355" s="36">
        <v>2.6966988020699998</v>
      </c>
      <c r="DP355" s="36">
        <v>426.64637498579998</v>
      </c>
      <c r="DQ355" s="30">
        <f t="shared" si="268"/>
        <v>2.7935286770382309E-8</v>
      </c>
      <c r="DR355" s="30">
        <f t="shared" si="269"/>
        <v>2.7935899834570909E-8</v>
      </c>
      <c r="DS355" s="30">
        <f t="shared" si="270"/>
        <v>2.7935899833536493E-8</v>
      </c>
      <c r="DT355" s="30">
        <f t="shared" si="271"/>
        <v>2.7935899833536497E-8</v>
      </c>
      <c r="DV355" s="36"/>
      <c r="DW355" s="36"/>
      <c r="DX355" s="36"/>
      <c r="ED355" s="36"/>
      <c r="EE355" s="36"/>
      <c r="EF355" s="36"/>
      <c r="EL355" s="36"/>
      <c r="EM355" s="36"/>
      <c r="EN355" s="36"/>
      <c r="ET355" s="36"/>
      <c r="EU355" s="36"/>
      <c r="EV355" s="36"/>
    </row>
    <row r="356" spans="14:152" s="30" customFormat="1" ht="12.75">
      <c r="N356" s="36">
        <v>3.484E-8</v>
      </c>
      <c r="O356" s="36">
        <v>5.8109782475099996</v>
      </c>
      <c r="P356" s="36">
        <v>13.4933808187</v>
      </c>
      <c r="Q356" s="30">
        <f t="shared" si="252"/>
        <v>2.9756051489688883E-8</v>
      </c>
      <c r="R356" s="30">
        <f t="shared" si="253"/>
        <v>2.9756014899556517E-8</v>
      </c>
      <c r="S356" s="30">
        <f t="shared" si="254"/>
        <v>2.9756014899618258E-8</v>
      </c>
      <c r="T356" s="30">
        <f t="shared" si="255"/>
        <v>2.9756014899618258E-8</v>
      </c>
      <c r="V356" s="36">
        <v>5.86E-9</v>
      </c>
      <c r="W356" s="36">
        <v>5.7116874314599997</v>
      </c>
      <c r="X356" s="36">
        <v>570.74476203920005</v>
      </c>
      <c r="Y356" s="30">
        <f t="shared" si="256"/>
        <v>-4.8547848201062431E-9</v>
      </c>
      <c r="Z356" s="30">
        <f t="shared" si="257"/>
        <v>-4.8545045159494769E-9</v>
      </c>
      <c r="AA356" s="30">
        <f t="shared" si="258"/>
        <v>-4.8545045164225051E-9</v>
      </c>
      <c r="AB356" s="30">
        <f t="shared" si="259"/>
        <v>-4.8545045164225026E-9</v>
      </c>
      <c r="AD356" s="36"/>
      <c r="AE356" s="36"/>
      <c r="AF356" s="36"/>
      <c r="AL356" s="36"/>
      <c r="AM356" s="36"/>
      <c r="AN356" s="36"/>
      <c r="AT356" s="36"/>
      <c r="AU356" s="36"/>
      <c r="AV356" s="36"/>
      <c r="BB356" s="36"/>
      <c r="BC356" s="36"/>
      <c r="BD356" s="36"/>
      <c r="BJ356" s="36">
        <v>2.3800000000000001E-9</v>
      </c>
      <c r="BK356" s="36">
        <v>3.5273870555400002</v>
      </c>
      <c r="BL356" s="36">
        <v>267.4737661858</v>
      </c>
      <c r="BM356" s="30">
        <f t="shared" si="260"/>
        <v>-1.085422753648691E-9</v>
      </c>
      <c r="BN356" s="30">
        <f t="shared" si="261"/>
        <v>-1.085337978869358E-9</v>
      </c>
      <c r="BO356" s="30">
        <f t="shared" si="262"/>
        <v>-1.0853379790124117E-9</v>
      </c>
      <c r="BP356" s="30">
        <f t="shared" si="263"/>
        <v>-1.0853379790124117E-9</v>
      </c>
      <c r="BR356" s="36"/>
      <c r="BS356" s="36"/>
      <c r="BT356" s="36"/>
      <c r="BZ356" s="36"/>
      <c r="CA356" s="36"/>
      <c r="CB356" s="36"/>
      <c r="CH356" s="36"/>
      <c r="CI356" s="36"/>
      <c r="CJ356" s="36"/>
      <c r="CP356" s="36"/>
      <c r="CQ356" s="36"/>
      <c r="CR356" s="36"/>
      <c r="CX356" s="36"/>
      <c r="CY356" s="36"/>
      <c r="CZ356" s="36"/>
      <c r="DF356" s="36">
        <v>1.49E-7</v>
      </c>
      <c r="DG356" s="36">
        <v>1.7664983252599999</v>
      </c>
      <c r="DH356" s="36">
        <v>569.04784100979998</v>
      </c>
      <c r="DI356" s="30">
        <f t="shared" si="264"/>
        <v>2.6993062957972683E-8</v>
      </c>
      <c r="DJ356" s="30">
        <f t="shared" si="265"/>
        <v>2.698058535542127E-8</v>
      </c>
      <c r="DK356" s="30">
        <f t="shared" si="266"/>
        <v>2.698058537647662E-8</v>
      </c>
      <c r="DL356" s="30">
        <f t="shared" si="267"/>
        <v>2.698058537647656E-8</v>
      </c>
      <c r="DN356" s="36">
        <v>2.681E-8</v>
      </c>
      <c r="DO356" s="36">
        <v>1.04615621583</v>
      </c>
      <c r="DP356" s="36">
        <v>28.454188003199999</v>
      </c>
      <c r="DQ356" s="30">
        <f t="shared" si="268"/>
        <v>1.6908058365777772E-8</v>
      </c>
      <c r="DR356" s="30">
        <f t="shared" si="269"/>
        <v>1.6908146953795629E-8</v>
      </c>
      <c r="DS356" s="30">
        <f t="shared" si="270"/>
        <v>1.6908146953646141E-8</v>
      </c>
      <c r="DT356" s="30">
        <f t="shared" si="271"/>
        <v>1.6908146953646141E-8</v>
      </c>
      <c r="DV356" s="36"/>
      <c r="DW356" s="36"/>
      <c r="DX356" s="36"/>
      <c r="ED356" s="36"/>
      <c r="EE356" s="36"/>
      <c r="EF356" s="36"/>
      <c r="EL356" s="36"/>
      <c r="EM356" s="36"/>
      <c r="EN356" s="36"/>
      <c r="ET356" s="36"/>
      <c r="EU356" s="36"/>
      <c r="EV356" s="36"/>
    </row>
    <row r="357" spans="14:152" s="30" customFormat="1" ht="12.75">
      <c r="N357" s="36">
        <v>3.0330000000000001E-8</v>
      </c>
      <c r="O357" s="36">
        <v>2.38897886651</v>
      </c>
      <c r="P357" s="36">
        <v>221.3758502853</v>
      </c>
      <c r="Q357" s="30">
        <f t="shared" si="252"/>
        <v>1.2069011544322628E-8</v>
      </c>
      <c r="R357" s="30">
        <f t="shared" si="253"/>
        <v>1.206993327927112E-8</v>
      </c>
      <c r="S357" s="30">
        <f t="shared" si="254"/>
        <v>1.2069933277715759E-8</v>
      </c>
      <c r="T357" s="30">
        <f t="shared" si="255"/>
        <v>1.2069933277715766E-8</v>
      </c>
      <c r="V357" s="36">
        <v>5.4999999999999996E-9</v>
      </c>
      <c r="W357" s="36">
        <v>4.9241329095899999</v>
      </c>
      <c r="X357" s="36">
        <v>188.92007304980001</v>
      </c>
      <c r="Y357" s="30">
        <f t="shared" si="256"/>
        <v>-4.0798510835611449E-9</v>
      </c>
      <c r="Z357" s="30">
        <f t="shared" si="257"/>
        <v>-4.0799553528862588E-9</v>
      </c>
      <c r="AA357" s="30">
        <f t="shared" si="258"/>
        <v>-4.0799553527103142E-9</v>
      </c>
      <c r="AB357" s="30">
        <f t="shared" si="259"/>
        <v>-4.0799553527103142E-9</v>
      </c>
      <c r="AD357" s="36"/>
      <c r="AE357" s="36"/>
      <c r="AF357" s="36"/>
      <c r="AL357" s="36"/>
      <c r="AM357" s="36"/>
      <c r="AN357" s="36"/>
      <c r="AT357" s="36"/>
      <c r="AU357" s="36"/>
      <c r="AV357" s="36"/>
      <c r="BB357" s="36"/>
      <c r="BC357" s="36"/>
      <c r="BD357" s="36"/>
      <c r="BJ357" s="36">
        <v>2.93E-9</v>
      </c>
      <c r="BK357" s="36">
        <v>5.9140160797399997</v>
      </c>
      <c r="BL357" s="36">
        <v>14.977853527000001</v>
      </c>
      <c r="BM357" s="30">
        <f t="shared" si="260"/>
        <v>2.6354805976901873E-9</v>
      </c>
      <c r="BN357" s="30">
        <f t="shared" si="261"/>
        <v>2.6354777282458925E-9</v>
      </c>
      <c r="BO357" s="30">
        <f t="shared" si="262"/>
        <v>2.635477728250734E-9</v>
      </c>
      <c r="BP357" s="30">
        <f t="shared" si="263"/>
        <v>2.635477728250734E-9</v>
      </c>
      <c r="BR357" s="36"/>
      <c r="BS357" s="36"/>
      <c r="BT357" s="36"/>
      <c r="BZ357" s="36"/>
      <c r="CA357" s="36"/>
      <c r="CB357" s="36"/>
      <c r="CH357" s="36"/>
      <c r="CI357" s="36"/>
      <c r="CJ357" s="36"/>
      <c r="CP357" s="36"/>
      <c r="CQ357" s="36"/>
      <c r="CR357" s="36"/>
      <c r="CX357" s="36"/>
      <c r="CY357" s="36"/>
      <c r="CZ357" s="36"/>
      <c r="DF357" s="36">
        <v>1.1337E-7</v>
      </c>
      <c r="DG357" s="36">
        <v>4.3655510533399999</v>
      </c>
      <c r="DH357" s="36">
        <v>3583.4033404411998</v>
      </c>
      <c r="DI357" s="30">
        <f t="shared" si="264"/>
        <v>-1.1099446016726668E-7</v>
      </c>
      <c r="DJ357" s="30">
        <f t="shared" si="265"/>
        <v>-1.1100682341665105E-7</v>
      </c>
      <c r="DK357" s="30">
        <f t="shared" si="266"/>
        <v>-1.1100682339581571E-7</v>
      </c>
      <c r="DL357" s="30">
        <f t="shared" si="267"/>
        <v>-1.1100682339581579E-7</v>
      </c>
      <c r="DN357" s="36">
        <v>3.1820000000000003E-8</v>
      </c>
      <c r="DO357" s="36">
        <v>2.72333374876</v>
      </c>
      <c r="DP357" s="36">
        <v>432.22726516850003</v>
      </c>
      <c r="DQ357" s="30">
        <f t="shared" si="268"/>
        <v>3.0135723368922792E-8</v>
      </c>
      <c r="DR357" s="30">
        <f t="shared" si="269"/>
        <v>3.0136383997075463E-8</v>
      </c>
      <c r="DS357" s="30">
        <f t="shared" si="270"/>
        <v>3.01363839959608E-8</v>
      </c>
      <c r="DT357" s="30">
        <f t="shared" si="271"/>
        <v>3.0136383995960807E-8</v>
      </c>
      <c r="DV357" s="36"/>
      <c r="DW357" s="36"/>
      <c r="DX357" s="36"/>
      <c r="ED357" s="36"/>
      <c r="EE357" s="36"/>
      <c r="EF357" s="36"/>
      <c r="EL357" s="36"/>
      <c r="EM357" s="36"/>
      <c r="EN357" s="36"/>
      <c r="ET357" s="36"/>
      <c r="EU357" s="36"/>
      <c r="EV357" s="36"/>
    </row>
    <row r="358" spans="14:152" s="30" customFormat="1" ht="12.75">
      <c r="N358" s="36">
        <v>2.9900000000000003E-8</v>
      </c>
      <c r="O358" s="36">
        <v>4.1399593932599998</v>
      </c>
      <c r="P358" s="36">
        <v>66.70484372</v>
      </c>
      <c r="Q358" s="30">
        <f t="shared" si="252"/>
        <v>-2.4186121979325036E-8</v>
      </c>
      <c r="R358" s="30">
        <f t="shared" si="253"/>
        <v>-2.4186297448857312E-8</v>
      </c>
      <c r="S358" s="30">
        <f t="shared" si="254"/>
        <v>-2.4186297448561224E-8</v>
      </c>
      <c r="T358" s="30">
        <f t="shared" si="255"/>
        <v>-2.4186297448561224E-8</v>
      </c>
      <c r="V358" s="36">
        <v>7.1200000000000002E-9</v>
      </c>
      <c r="W358" s="36">
        <v>2.6945611435800001</v>
      </c>
      <c r="X358" s="36">
        <v>16.674774556399999</v>
      </c>
      <c r="Y358" s="30">
        <f t="shared" si="256"/>
        <v>-6.1087665240988321E-9</v>
      </c>
      <c r="Z358" s="30">
        <f t="shared" si="257"/>
        <v>-6.1087573979994024E-9</v>
      </c>
      <c r="AA358" s="30">
        <f t="shared" si="258"/>
        <v>-6.1087573980148028E-9</v>
      </c>
      <c r="AB358" s="30">
        <f t="shared" si="259"/>
        <v>-6.1087573980148028E-9</v>
      </c>
      <c r="AD358" s="36"/>
      <c r="AE358" s="36"/>
      <c r="AF358" s="36"/>
      <c r="AL358" s="36"/>
      <c r="AM358" s="36"/>
      <c r="AN358" s="36"/>
      <c r="AT358" s="36"/>
      <c r="AU358" s="36"/>
      <c r="AV358" s="36"/>
      <c r="BB358" s="36"/>
      <c r="BC358" s="36"/>
      <c r="BD358" s="36"/>
      <c r="BJ358" s="36">
        <v>2.3499999999999999E-9</v>
      </c>
      <c r="BK358" s="36">
        <v>0.29884419223999997</v>
      </c>
      <c r="BL358" s="36">
        <v>14.014645680499999</v>
      </c>
      <c r="BM358" s="30">
        <f t="shared" si="260"/>
        <v>2.292773411487953E-9</v>
      </c>
      <c r="BN358" s="30">
        <f t="shared" si="261"/>
        <v>2.2927744924406635E-9</v>
      </c>
      <c r="BO358" s="30">
        <f t="shared" si="262"/>
        <v>2.2927744924388395E-9</v>
      </c>
      <c r="BP358" s="30">
        <f t="shared" si="263"/>
        <v>2.2927744924388395E-9</v>
      </c>
      <c r="BR358" s="36"/>
      <c r="BS358" s="36"/>
      <c r="BT358" s="36"/>
      <c r="BZ358" s="36"/>
      <c r="CA358" s="36"/>
      <c r="CB358" s="36"/>
      <c r="CH358" s="36"/>
      <c r="CI358" s="36"/>
      <c r="CJ358" s="36"/>
      <c r="CP358" s="36"/>
      <c r="CQ358" s="36"/>
      <c r="CR358" s="36"/>
      <c r="CX358" s="36"/>
      <c r="CY358" s="36"/>
      <c r="CZ358" s="36"/>
      <c r="DF358" s="36">
        <v>1.1253E-7</v>
      </c>
      <c r="DG358" s="36">
        <v>5.9863873144799999</v>
      </c>
      <c r="DH358" s="36">
        <v>193.65537546499999</v>
      </c>
      <c r="DI358" s="30">
        <f t="shared" si="264"/>
        <v>2.2385150833714433E-8</v>
      </c>
      <c r="DJ358" s="30">
        <f t="shared" si="265"/>
        <v>2.2381955100039856E-8</v>
      </c>
      <c r="DK358" s="30">
        <f t="shared" si="266"/>
        <v>2.2381955105432484E-8</v>
      </c>
      <c r="DL358" s="30">
        <f t="shared" si="267"/>
        <v>2.2381955105432484E-8</v>
      </c>
      <c r="DN358" s="36">
        <v>2.6330000000000002E-8</v>
      </c>
      <c r="DO358" s="36">
        <v>2.5502930646499999</v>
      </c>
      <c r="DP358" s="36">
        <v>10213.285546211</v>
      </c>
      <c r="DQ358" s="30">
        <f t="shared" si="268"/>
        <v>-2.06226618125976E-8</v>
      </c>
      <c r="DR358" s="30">
        <f t="shared" si="269"/>
        <v>-2.0597619812121106E-8</v>
      </c>
      <c r="DS358" s="30">
        <f t="shared" si="270"/>
        <v>-2.0597619854418536E-8</v>
      </c>
      <c r="DT358" s="30">
        <f t="shared" si="271"/>
        <v>-2.0597619854418417E-8</v>
      </c>
      <c r="DV358" s="36"/>
      <c r="DW358" s="36"/>
      <c r="DX358" s="36"/>
      <c r="ED358" s="36"/>
      <c r="EE358" s="36"/>
      <c r="EF358" s="36"/>
      <c r="EL358" s="36"/>
      <c r="EM358" s="36"/>
      <c r="EN358" s="36"/>
      <c r="ET358" s="36"/>
      <c r="EU358" s="36"/>
      <c r="EV358" s="36"/>
    </row>
    <row r="359" spans="14:152" s="30" customFormat="1" ht="12.75">
      <c r="N359" s="36">
        <v>3.7459999999999999E-8</v>
      </c>
      <c r="O359" s="36">
        <v>5.2990228610600001</v>
      </c>
      <c r="P359" s="36">
        <v>561.18353448360006</v>
      </c>
      <c r="Q359" s="30">
        <f t="shared" si="252"/>
        <v>-2.166495465778807E-8</v>
      </c>
      <c r="R359" s="30">
        <f t="shared" si="253"/>
        <v>-2.1662388386169643E-8</v>
      </c>
      <c r="S359" s="30">
        <f t="shared" si="254"/>
        <v>-2.1662388390500205E-8</v>
      </c>
      <c r="T359" s="30">
        <f t="shared" si="255"/>
        <v>-2.1662388390500192E-8</v>
      </c>
      <c r="V359" s="36">
        <v>5.45E-9</v>
      </c>
      <c r="W359" s="36">
        <v>5.3872552960000002</v>
      </c>
      <c r="X359" s="36">
        <v>206.23373254699999</v>
      </c>
      <c r="Y359" s="30">
        <f t="shared" si="256"/>
        <v>-2.4614819075869145E-9</v>
      </c>
      <c r="Z359" s="30">
        <f t="shared" si="257"/>
        <v>-2.4616319631494616E-9</v>
      </c>
      <c r="AA359" s="30">
        <f t="shared" si="258"/>
        <v>-2.4616319628962492E-9</v>
      </c>
      <c r="AB359" s="30">
        <f t="shared" si="259"/>
        <v>-2.4616319628962533E-9</v>
      </c>
      <c r="AD359" s="36"/>
      <c r="AE359" s="36"/>
      <c r="AF359" s="36"/>
      <c r="AL359" s="36"/>
      <c r="AM359" s="36"/>
      <c r="AN359" s="36"/>
      <c r="AT359" s="36"/>
      <c r="AU359" s="36"/>
      <c r="AV359" s="36"/>
      <c r="BB359" s="36"/>
      <c r="BC359" s="36"/>
      <c r="BD359" s="36"/>
      <c r="BJ359" s="36">
        <v>2.2900000000000002E-9</v>
      </c>
      <c r="BK359" s="36">
        <v>3.9197558040499998</v>
      </c>
      <c r="BL359" s="36">
        <v>182.279606801</v>
      </c>
      <c r="BM359" s="30">
        <f t="shared" si="260"/>
        <v>-2.2283842052398126E-9</v>
      </c>
      <c r="BN359" s="30">
        <f t="shared" si="261"/>
        <v>-2.2283698126274879E-9</v>
      </c>
      <c r="BO359" s="30">
        <f t="shared" si="262"/>
        <v>-2.228369812651776E-9</v>
      </c>
      <c r="BP359" s="30">
        <f t="shared" si="263"/>
        <v>-2.228369812651776E-9</v>
      </c>
      <c r="BR359" s="36"/>
      <c r="BS359" s="36"/>
      <c r="BT359" s="36"/>
      <c r="BZ359" s="36"/>
      <c r="CA359" s="36"/>
      <c r="CB359" s="36"/>
      <c r="CH359" s="36"/>
      <c r="CI359" s="36"/>
      <c r="CJ359" s="36"/>
      <c r="CP359" s="36"/>
      <c r="CQ359" s="36"/>
      <c r="CR359" s="36"/>
      <c r="CX359" s="36"/>
      <c r="CY359" s="36"/>
      <c r="CZ359" s="36"/>
      <c r="DF359" s="36">
        <v>1.4753E-7</v>
      </c>
      <c r="DG359" s="36">
        <v>2.9229124876700001</v>
      </c>
      <c r="DH359" s="36">
        <v>167.08930495289999</v>
      </c>
      <c r="DI359" s="30">
        <f t="shared" si="264"/>
        <v>-6.0920705645255785E-8</v>
      </c>
      <c r="DJ359" s="30">
        <f t="shared" si="265"/>
        <v>-6.0917346150446776E-8</v>
      </c>
      <c r="DK359" s="30">
        <f t="shared" si="266"/>
        <v>-6.0917346156115756E-8</v>
      </c>
      <c r="DL359" s="30">
        <f t="shared" si="267"/>
        <v>-6.0917346156115729E-8</v>
      </c>
      <c r="DN359" s="36">
        <v>2.9230000000000001E-8</v>
      </c>
      <c r="DO359" s="36">
        <v>0.85695094023999996</v>
      </c>
      <c r="DP359" s="36">
        <v>2435.155730035</v>
      </c>
      <c r="DQ359" s="30">
        <f t="shared" si="268"/>
        <v>2.9139808054187057E-8</v>
      </c>
      <c r="DR359" s="30">
        <f t="shared" si="269"/>
        <v>2.9138970047625517E-8</v>
      </c>
      <c r="DS359" s="30">
        <f t="shared" si="270"/>
        <v>2.9138970049042868E-8</v>
      </c>
      <c r="DT359" s="30">
        <f t="shared" si="271"/>
        <v>2.9138970049042868E-8</v>
      </c>
      <c r="DV359" s="36"/>
      <c r="DW359" s="36"/>
      <c r="DX359" s="36"/>
      <c r="ED359" s="36"/>
      <c r="EE359" s="36"/>
      <c r="EF359" s="36"/>
      <c r="EL359" s="36"/>
      <c r="EM359" s="36"/>
      <c r="EN359" s="36"/>
      <c r="ET359" s="36"/>
      <c r="EU359" s="36"/>
      <c r="EV359" s="36"/>
    </row>
    <row r="360" spans="14:152" s="30" customFormat="1" ht="12.75">
      <c r="N360" s="36">
        <v>3.2329999999999999E-8</v>
      </c>
      <c r="O360" s="36">
        <v>4.2774380232100002</v>
      </c>
      <c r="P360" s="36">
        <v>593.42686339800002</v>
      </c>
      <c r="Q360" s="30">
        <f t="shared" si="252"/>
        <v>1.7816387144580401E-8</v>
      </c>
      <c r="R360" s="30">
        <f t="shared" si="253"/>
        <v>1.7818782671107022E-8</v>
      </c>
      <c r="S360" s="30">
        <f t="shared" si="254"/>
        <v>1.7818782667064832E-8</v>
      </c>
      <c r="T360" s="30">
        <f t="shared" si="255"/>
        <v>1.7818782667064842E-8</v>
      </c>
      <c r="V360" s="36">
        <v>5.7200000000000001E-9</v>
      </c>
      <c r="W360" s="36">
        <v>5.7916780498099998</v>
      </c>
      <c r="X360" s="36">
        <v>195.89060769869999</v>
      </c>
      <c r="Y360" s="30">
        <f t="shared" si="256"/>
        <v>-3.9128518273404178E-11</v>
      </c>
      <c r="Z360" s="30">
        <f t="shared" si="257"/>
        <v>-3.9296181709586059E-11</v>
      </c>
      <c r="AA360" s="30">
        <f t="shared" si="258"/>
        <v>-3.9296181426666334E-11</v>
      </c>
      <c r="AB360" s="30">
        <f t="shared" si="259"/>
        <v>-3.9296181426666334E-11</v>
      </c>
      <c r="AD360" s="36"/>
      <c r="AE360" s="36"/>
      <c r="AF360" s="36"/>
      <c r="AL360" s="36"/>
      <c r="AM360" s="36"/>
      <c r="AN360" s="36"/>
      <c r="AT360" s="36"/>
      <c r="AU360" s="36"/>
      <c r="AV360" s="36"/>
      <c r="BB360" s="36"/>
      <c r="BC360" s="36"/>
      <c r="BD360" s="36"/>
      <c r="BJ360" s="36">
        <v>2.1700000000000002E-9</v>
      </c>
      <c r="BK360" s="36">
        <v>3.9632856194000001</v>
      </c>
      <c r="BL360" s="36">
        <v>894.84087952760001</v>
      </c>
      <c r="BM360" s="30">
        <f t="shared" si="260"/>
        <v>1.1756953760329953E-9</v>
      </c>
      <c r="BN360" s="30">
        <f t="shared" si="261"/>
        <v>1.1754511418712248E-9</v>
      </c>
      <c r="BO360" s="30">
        <f t="shared" si="262"/>
        <v>1.1754511422833738E-9</v>
      </c>
      <c r="BP360" s="30">
        <f t="shared" si="263"/>
        <v>1.1754511422833723E-9</v>
      </c>
      <c r="BR360" s="36"/>
      <c r="BS360" s="36"/>
      <c r="BT360" s="36"/>
      <c r="BZ360" s="36"/>
      <c r="CA360" s="36"/>
      <c r="CB360" s="36"/>
      <c r="CH360" s="36"/>
      <c r="CI360" s="36"/>
      <c r="CJ360" s="36"/>
      <c r="CP360" s="36"/>
      <c r="CQ360" s="36"/>
      <c r="CR360" s="36"/>
      <c r="CX360" s="36"/>
      <c r="CY360" s="36"/>
      <c r="CZ360" s="36"/>
      <c r="DF360" s="36">
        <v>1.3773999999999999E-7</v>
      </c>
      <c r="DG360" s="36">
        <v>2.5080818357100001</v>
      </c>
      <c r="DH360" s="36">
        <v>1802.3719907218001</v>
      </c>
      <c r="DI360" s="30">
        <f t="shared" si="264"/>
        <v>4.9639405960969644E-8</v>
      </c>
      <c r="DJ360" s="30">
        <f t="shared" si="265"/>
        <v>4.960475172543341E-8</v>
      </c>
      <c r="DK360" s="30">
        <f t="shared" si="266"/>
        <v>4.9604751783913544E-8</v>
      </c>
      <c r="DL360" s="30">
        <f t="shared" si="267"/>
        <v>4.9604751783913313E-8</v>
      </c>
      <c r="DN360" s="36">
        <v>2.5959999999999999E-8</v>
      </c>
      <c r="DO360" s="36">
        <v>5.4289075213700002</v>
      </c>
      <c r="DP360" s="36">
        <v>207.14875628370001</v>
      </c>
      <c r="DQ360" s="30">
        <f t="shared" si="268"/>
        <v>-1.0869912490829911E-8</v>
      </c>
      <c r="DR360" s="30">
        <f t="shared" si="269"/>
        <v>-1.0870643233343209E-8</v>
      </c>
      <c r="DS360" s="30">
        <f t="shared" si="270"/>
        <v>-1.0870643232110136E-8</v>
      </c>
      <c r="DT360" s="30">
        <f t="shared" si="271"/>
        <v>-1.0870643232110158E-8</v>
      </c>
      <c r="DV360" s="36"/>
      <c r="DW360" s="36"/>
      <c r="DX360" s="36"/>
      <c r="ED360" s="36"/>
      <c r="EE360" s="36"/>
      <c r="EF360" s="36"/>
      <c r="EL360" s="36"/>
      <c r="EM360" s="36"/>
      <c r="EN360" s="36"/>
      <c r="ET360" s="36"/>
      <c r="EU360" s="36"/>
      <c r="EV360" s="36"/>
    </row>
    <row r="361" spans="14:152" s="30" customFormat="1" ht="12.75">
      <c r="N361" s="36">
        <v>3.1699999999999999E-8</v>
      </c>
      <c r="O361" s="36">
        <v>1.7540047777000001</v>
      </c>
      <c r="P361" s="36">
        <v>235.3904959658</v>
      </c>
      <c r="Q361" s="30">
        <f t="shared" si="252"/>
        <v>2.8559804718998937E-8</v>
      </c>
      <c r="R361" s="30">
        <f t="shared" si="253"/>
        <v>2.8560289230574626E-8</v>
      </c>
      <c r="S361" s="30">
        <f t="shared" si="254"/>
        <v>2.856028922975707E-8</v>
      </c>
      <c r="T361" s="30">
        <f t="shared" si="255"/>
        <v>2.8560289229757073E-8</v>
      </c>
      <c r="V361" s="36">
        <v>6.0200000000000003E-9</v>
      </c>
      <c r="W361" s="36">
        <v>5.8175679459199996</v>
      </c>
      <c r="X361" s="36">
        <v>963.4027029714</v>
      </c>
      <c r="Y361" s="30">
        <f t="shared" si="256"/>
        <v>5.3510308843564688E-9</v>
      </c>
      <c r="Z361" s="30">
        <f t="shared" si="257"/>
        <v>5.3514284318312693E-9</v>
      </c>
      <c r="AA361" s="30">
        <f t="shared" si="258"/>
        <v>5.3514284311605243E-9</v>
      </c>
      <c r="AB361" s="30">
        <f t="shared" si="259"/>
        <v>5.3514284311605268E-9</v>
      </c>
      <c r="AD361" s="36"/>
      <c r="AE361" s="36"/>
      <c r="AF361" s="36"/>
      <c r="AL361" s="36"/>
      <c r="AM361" s="36"/>
      <c r="AN361" s="36"/>
      <c r="AT361" s="36"/>
      <c r="AU361" s="36"/>
      <c r="AV361" s="36"/>
      <c r="BB361" s="36"/>
      <c r="BC361" s="36"/>
      <c r="BD361" s="36"/>
      <c r="BJ361" s="36">
        <v>2.1799999999999999E-9</v>
      </c>
      <c r="BK361" s="36">
        <v>1.4605799268799999</v>
      </c>
      <c r="BL361" s="36">
        <v>2531.1349572528002</v>
      </c>
      <c r="BM361" s="30">
        <f t="shared" si="260"/>
        <v>2.1799448677223307E-9</v>
      </c>
      <c r="BN361" s="30">
        <f t="shared" si="261"/>
        <v>2.1799388392056101E-9</v>
      </c>
      <c r="BO361" s="30">
        <f t="shared" si="262"/>
        <v>2.1799388392160466E-9</v>
      </c>
      <c r="BP361" s="30">
        <f t="shared" si="263"/>
        <v>2.1799388392160466E-9</v>
      </c>
      <c r="BR361" s="36"/>
      <c r="BS361" s="36"/>
      <c r="BT361" s="36"/>
      <c r="BZ361" s="36"/>
      <c r="CA361" s="36"/>
      <c r="CB361" s="36"/>
      <c r="CH361" s="36"/>
      <c r="CI361" s="36"/>
      <c r="CJ361" s="36"/>
      <c r="CP361" s="36"/>
      <c r="CQ361" s="36"/>
      <c r="CR361" s="36"/>
      <c r="CX361" s="36"/>
      <c r="CY361" s="36"/>
      <c r="CZ361" s="36"/>
      <c r="DF361" s="36">
        <v>1.1068E-7</v>
      </c>
      <c r="DG361" s="36">
        <v>4.7176486800000004E-3</v>
      </c>
      <c r="DH361" s="36">
        <v>629.60234557549995</v>
      </c>
      <c r="DI361" s="30">
        <f t="shared" si="264"/>
        <v>-1.0417447188585942E-7</v>
      </c>
      <c r="DJ361" s="30">
        <f t="shared" si="265"/>
        <v>-1.0417094918520332E-7</v>
      </c>
      <c r="DK361" s="30">
        <f t="shared" si="266"/>
        <v>-1.0417094919114844E-7</v>
      </c>
      <c r="DL361" s="30">
        <f t="shared" si="267"/>
        <v>-1.0417094919114843E-7</v>
      </c>
      <c r="DN361" s="36">
        <v>3.2250000000000001E-8</v>
      </c>
      <c r="DO361" s="36">
        <v>0.96538615729999999</v>
      </c>
      <c r="DP361" s="36">
        <v>2118.7638603783998</v>
      </c>
      <c r="DQ361" s="30">
        <f t="shared" si="268"/>
        <v>-6.8274986890827833E-9</v>
      </c>
      <c r="DR361" s="30">
        <f t="shared" si="269"/>
        <v>-6.8175053895414556E-9</v>
      </c>
      <c r="DS361" s="30">
        <f t="shared" si="270"/>
        <v>-6.8175054064051562E-9</v>
      </c>
      <c r="DT361" s="30">
        <f t="shared" si="271"/>
        <v>-6.8175054064051008E-9</v>
      </c>
      <c r="DV361" s="36"/>
      <c r="DW361" s="36"/>
      <c r="DX361" s="36"/>
      <c r="ED361" s="36"/>
      <c r="EE361" s="36"/>
      <c r="EF361" s="36"/>
      <c r="EL361" s="36"/>
      <c r="EM361" s="36"/>
      <c r="EN361" s="36"/>
      <c r="ET361" s="36"/>
      <c r="EU361" s="36"/>
      <c r="EV361" s="36"/>
    </row>
    <row r="362" spans="14:152" s="30" customFormat="1" ht="12.75">
      <c r="N362" s="36">
        <v>4.1140000000000003E-8</v>
      </c>
      <c r="O362" s="36">
        <v>2.0100678841200001</v>
      </c>
      <c r="P362" s="36">
        <v>601.76425067620005</v>
      </c>
      <c r="Q362" s="30">
        <f t="shared" si="252"/>
        <v>9.9523595683768298E-9</v>
      </c>
      <c r="R362" s="30">
        <f t="shared" si="253"/>
        <v>9.9487650606392308E-9</v>
      </c>
      <c r="S362" s="30">
        <f t="shared" si="254"/>
        <v>9.9487650667048254E-9</v>
      </c>
      <c r="T362" s="30">
        <f t="shared" si="255"/>
        <v>9.9487650667048073E-9</v>
      </c>
      <c r="V362" s="36">
        <v>5.8800000000000004E-9</v>
      </c>
      <c r="W362" s="36">
        <v>4.25026865253</v>
      </c>
      <c r="X362" s="36">
        <v>426.64637498579998</v>
      </c>
      <c r="Y362" s="30">
        <f t="shared" si="256"/>
        <v>-1.8155720003966227E-9</v>
      </c>
      <c r="Z362" s="30">
        <f t="shared" si="257"/>
        <v>-1.8152149482440421E-9</v>
      </c>
      <c r="AA362" s="30">
        <f t="shared" si="258"/>
        <v>-1.8152149488465534E-9</v>
      </c>
      <c r="AB362" s="30">
        <f t="shared" si="259"/>
        <v>-1.8152149488465509E-9</v>
      </c>
      <c r="AD362" s="36"/>
      <c r="AE362" s="36"/>
      <c r="AF362" s="36"/>
      <c r="AL362" s="36"/>
      <c r="AM362" s="36"/>
      <c r="AN362" s="36"/>
      <c r="AT362" s="36"/>
      <c r="AU362" s="36"/>
      <c r="AV362" s="36"/>
      <c r="BB362" s="36"/>
      <c r="BC362" s="36"/>
      <c r="BD362" s="36"/>
      <c r="BJ362" s="36">
        <v>2.1000000000000002E-9</v>
      </c>
      <c r="BK362" s="36">
        <v>2.01138855049</v>
      </c>
      <c r="BL362" s="36">
        <v>211.8628068395</v>
      </c>
      <c r="BM362" s="30">
        <f t="shared" si="260"/>
        <v>1.4068250536564434E-9</v>
      </c>
      <c r="BN362" s="30">
        <f t="shared" si="261"/>
        <v>1.4068744808456867E-9</v>
      </c>
      <c r="BO362" s="30">
        <f t="shared" si="262"/>
        <v>1.4068744807622823E-9</v>
      </c>
      <c r="BP362" s="30">
        <f t="shared" si="263"/>
        <v>1.4068744807622825E-9</v>
      </c>
      <c r="BR362" s="36"/>
      <c r="BS362" s="36"/>
      <c r="BT362" s="36"/>
      <c r="BZ362" s="36"/>
      <c r="CA362" s="36"/>
      <c r="CB362" s="36"/>
      <c r="CH362" s="36"/>
      <c r="CI362" s="36"/>
      <c r="CJ362" s="36"/>
      <c r="CP362" s="36"/>
      <c r="CQ362" s="36"/>
      <c r="CR362" s="36"/>
      <c r="CX362" s="36"/>
      <c r="CY362" s="36"/>
      <c r="CZ362" s="36"/>
      <c r="DF362" s="36">
        <v>1.2781E-7</v>
      </c>
      <c r="DG362" s="36">
        <v>3.6217874921900002</v>
      </c>
      <c r="DH362" s="36">
        <v>67.668051566499997</v>
      </c>
      <c r="DI362" s="30">
        <f t="shared" si="264"/>
        <v>-1.2710603567178175E-7</v>
      </c>
      <c r="DJ362" s="30">
        <f t="shared" si="265"/>
        <v>-1.2710617130798932E-7</v>
      </c>
      <c r="DK362" s="30">
        <f t="shared" si="266"/>
        <v>-1.2710617130776043E-7</v>
      </c>
      <c r="DL362" s="30">
        <f t="shared" si="267"/>
        <v>-1.2710617130776043E-7</v>
      </c>
      <c r="DN362" s="36">
        <v>2.7739999999999999E-8</v>
      </c>
      <c r="DO362" s="36">
        <v>0.33260844270000001</v>
      </c>
      <c r="DP362" s="36">
        <v>326.6868103951</v>
      </c>
      <c r="DQ362" s="30">
        <f t="shared" si="268"/>
        <v>2.5503018221672513E-9</v>
      </c>
      <c r="DR362" s="30">
        <f t="shared" si="269"/>
        <v>2.5489515081117546E-9</v>
      </c>
      <c r="DS362" s="30">
        <f t="shared" si="270"/>
        <v>2.5489515103903348E-9</v>
      </c>
      <c r="DT362" s="30">
        <f t="shared" si="271"/>
        <v>2.5489515103903286E-9</v>
      </c>
      <c r="DV362" s="36"/>
      <c r="DW362" s="36"/>
      <c r="DX362" s="36"/>
      <c r="ED362" s="36"/>
      <c r="EE362" s="36"/>
      <c r="EF362" s="36"/>
      <c r="EL362" s="36"/>
      <c r="EM362" s="36"/>
      <c r="EN362" s="36"/>
      <c r="ET362" s="36"/>
      <c r="EU362" s="36"/>
      <c r="EV362" s="36"/>
    </row>
    <row r="363" spans="14:152" s="30" customFormat="1" ht="12.75">
      <c r="N363" s="36">
        <v>2.9370000000000001E-8</v>
      </c>
      <c r="O363" s="36">
        <v>4.76351448561</v>
      </c>
      <c r="P363" s="36">
        <v>213.55972786890001</v>
      </c>
      <c r="Q363" s="30">
        <f t="shared" si="252"/>
        <v>-2.6599710690614745E-8</v>
      </c>
      <c r="R363" s="30">
        <f t="shared" si="253"/>
        <v>-2.6600108598508115E-8</v>
      </c>
      <c r="S363" s="30">
        <f t="shared" si="254"/>
        <v>-2.6600108597836689E-8</v>
      </c>
      <c r="T363" s="30">
        <f t="shared" si="255"/>
        <v>-2.6600108597836689E-8</v>
      </c>
      <c r="V363" s="36">
        <v>5.6299999999999998E-9</v>
      </c>
      <c r="W363" s="36">
        <v>3.28295055824</v>
      </c>
      <c r="X363" s="36">
        <v>193.65537546499999</v>
      </c>
      <c r="Y363" s="30">
        <f t="shared" si="256"/>
        <v>-3.355061534517813E-9</v>
      </c>
      <c r="Z363" s="30">
        <f t="shared" si="257"/>
        <v>-3.3549305202764772E-9</v>
      </c>
      <c r="AA363" s="30">
        <f t="shared" si="258"/>
        <v>-3.3549305204975582E-9</v>
      </c>
      <c r="AB363" s="30">
        <f t="shared" si="259"/>
        <v>-3.3549305204975582E-9</v>
      </c>
      <c r="AD363" s="36"/>
      <c r="AE363" s="36"/>
      <c r="AF363" s="36"/>
      <c r="AL363" s="36"/>
      <c r="AM363" s="36"/>
      <c r="AN363" s="36"/>
      <c r="AT363" s="36"/>
      <c r="AU363" s="36"/>
      <c r="AV363" s="36"/>
      <c r="BB363" s="36"/>
      <c r="BC363" s="36"/>
      <c r="BD363" s="36"/>
      <c r="BJ363" s="36">
        <v>2.1000000000000002E-9</v>
      </c>
      <c r="BK363" s="36">
        <v>2.8782376160999998</v>
      </c>
      <c r="BL363" s="36">
        <v>214.73538403649999</v>
      </c>
      <c r="BM363" s="30">
        <f t="shared" si="260"/>
        <v>-2.4477540872160118E-10</v>
      </c>
      <c r="BN363" s="30">
        <f t="shared" si="261"/>
        <v>-2.447083906034285E-10</v>
      </c>
      <c r="BO363" s="30">
        <f t="shared" si="262"/>
        <v>-2.44708390716518E-10</v>
      </c>
      <c r="BP363" s="30">
        <f t="shared" si="263"/>
        <v>-2.4470839071651754E-10</v>
      </c>
      <c r="BR363" s="36"/>
      <c r="BS363" s="36"/>
      <c r="BT363" s="36"/>
      <c r="BZ363" s="36"/>
      <c r="CA363" s="36"/>
      <c r="CB363" s="36"/>
      <c r="CH363" s="36"/>
      <c r="CI363" s="36"/>
      <c r="CJ363" s="36"/>
      <c r="CP363" s="36"/>
      <c r="CQ363" s="36"/>
      <c r="CR363" s="36"/>
      <c r="CX363" s="36"/>
      <c r="CY363" s="36"/>
      <c r="CZ363" s="36"/>
      <c r="DF363" s="36">
        <v>1.2237999999999999E-7</v>
      </c>
      <c r="DG363" s="36">
        <v>0.27163151602000002</v>
      </c>
      <c r="DH363" s="36">
        <v>1044.4040766621999</v>
      </c>
      <c r="DI363" s="30">
        <f t="shared" si="264"/>
        <v>8.8363909608018339E-8</v>
      </c>
      <c r="DJ363" s="30">
        <f t="shared" si="265"/>
        <v>8.8377140580855679E-8</v>
      </c>
      <c r="DK363" s="30">
        <f t="shared" si="266"/>
        <v>8.8377140558530974E-8</v>
      </c>
      <c r="DL363" s="30">
        <f t="shared" si="267"/>
        <v>8.8377140558531053E-8</v>
      </c>
      <c r="DN363" s="36">
        <v>2.55E-8</v>
      </c>
      <c r="DO363" s="36">
        <v>5.88893697427</v>
      </c>
      <c r="DP363" s="36">
        <v>439.12836384820002</v>
      </c>
      <c r="DQ363" s="30">
        <f t="shared" si="268"/>
        <v>-2.4264472617411847E-8</v>
      </c>
      <c r="DR363" s="30">
        <f t="shared" si="269"/>
        <v>-2.4264987813016202E-8</v>
      </c>
      <c r="DS363" s="30">
        <f t="shared" si="270"/>
        <v>-2.4264987812146928E-8</v>
      </c>
      <c r="DT363" s="30">
        <f t="shared" si="271"/>
        <v>-2.4264987812146931E-8</v>
      </c>
      <c r="DV363" s="36"/>
      <c r="DW363" s="36"/>
      <c r="DX363" s="36"/>
      <c r="ED363" s="36"/>
      <c r="EE363" s="36"/>
      <c r="EF363" s="36"/>
      <c r="EL363" s="36"/>
      <c r="EM363" s="36"/>
      <c r="EN363" s="36"/>
      <c r="ET363" s="36"/>
      <c r="EU363" s="36"/>
      <c r="EV363" s="36"/>
    </row>
    <row r="364" spans="14:152" s="30" customFormat="1" ht="12.75">
      <c r="N364" s="36">
        <v>2.932E-8</v>
      </c>
      <c r="O364" s="36">
        <v>1.83671373509</v>
      </c>
      <c r="P364" s="36">
        <v>501.37978944330001</v>
      </c>
      <c r="Q364" s="30">
        <f t="shared" si="252"/>
        <v>1.7216179822327975E-8</v>
      </c>
      <c r="R364" s="30">
        <f t="shared" si="253"/>
        <v>1.7214399190375568E-8</v>
      </c>
      <c r="S364" s="30">
        <f t="shared" si="254"/>
        <v>1.7214399193380371E-8</v>
      </c>
      <c r="T364" s="30">
        <f t="shared" si="255"/>
        <v>1.7214399193380361E-8</v>
      </c>
      <c r="V364" s="36">
        <v>5.8299999999999999E-9</v>
      </c>
      <c r="W364" s="36">
        <v>5.4409999796299999</v>
      </c>
      <c r="X364" s="36">
        <v>526.50957135689998</v>
      </c>
      <c r="Y364" s="30">
        <f t="shared" si="256"/>
        <v>-4.7453740027310714E-9</v>
      </c>
      <c r="Z364" s="30">
        <f t="shared" si="257"/>
        <v>-4.7451071589792555E-9</v>
      </c>
      <c r="AA364" s="30">
        <f t="shared" si="258"/>
        <v>-4.7451071594295636E-9</v>
      </c>
      <c r="AB364" s="30">
        <f t="shared" si="259"/>
        <v>-4.7451071594295619E-9</v>
      </c>
      <c r="AD364" s="36"/>
      <c r="AE364" s="36"/>
      <c r="AF364" s="36"/>
      <c r="AL364" s="36"/>
      <c r="AM364" s="36"/>
      <c r="AN364" s="36"/>
      <c r="AT364" s="36"/>
      <c r="AU364" s="36"/>
      <c r="AV364" s="36"/>
      <c r="BB364" s="36"/>
      <c r="BC364" s="36"/>
      <c r="BD364" s="36"/>
      <c r="BJ364" s="36">
        <v>2.23E-9</v>
      </c>
      <c r="BK364" s="36">
        <v>2.4965128835799999</v>
      </c>
      <c r="BL364" s="36">
        <v>1464.6394800628</v>
      </c>
      <c r="BM364" s="30">
        <f t="shared" si="260"/>
        <v>1.7631887442039692E-9</v>
      </c>
      <c r="BN364" s="30">
        <f t="shared" si="261"/>
        <v>1.763487928485509E-9</v>
      </c>
      <c r="BO364" s="30">
        <f t="shared" si="262"/>
        <v>1.7634879279807245E-9</v>
      </c>
      <c r="BP364" s="30">
        <f t="shared" si="263"/>
        <v>1.763487927980727E-9</v>
      </c>
      <c r="BR364" s="36"/>
      <c r="BS364" s="36"/>
      <c r="BT364" s="36"/>
      <c r="BZ364" s="36"/>
      <c r="CA364" s="36"/>
      <c r="CB364" s="36"/>
      <c r="CH364" s="36"/>
      <c r="CI364" s="36"/>
      <c r="CJ364" s="36"/>
      <c r="CP364" s="36"/>
      <c r="CQ364" s="36"/>
      <c r="CR364" s="36"/>
      <c r="CX364" s="36"/>
      <c r="CY364" s="36"/>
      <c r="CZ364" s="36"/>
      <c r="DF364" s="36">
        <v>1.1021000000000001E-7</v>
      </c>
      <c r="DG364" s="36">
        <v>0.15223056577999999</v>
      </c>
      <c r="DH364" s="36">
        <v>501.37978944330001</v>
      </c>
      <c r="DI364" s="30">
        <f t="shared" si="264"/>
        <v>-9.5975351248458811E-8</v>
      </c>
      <c r="DJ364" s="30">
        <f t="shared" si="265"/>
        <v>-9.5979415486787809E-8</v>
      </c>
      <c r="DK364" s="30">
        <f t="shared" si="266"/>
        <v>-9.5979415479930084E-8</v>
      </c>
      <c r="DL364" s="30">
        <f t="shared" si="267"/>
        <v>-9.5979415479930111E-8</v>
      </c>
      <c r="DN364" s="36">
        <v>2.716E-8</v>
      </c>
      <c r="DO364" s="36">
        <v>3.1550540648699998</v>
      </c>
      <c r="DP364" s="36">
        <v>170.7608257851</v>
      </c>
      <c r="DQ364" s="30">
        <f t="shared" si="268"/>
        <v>-1.6164483157495384E-8</v>
      </c>
      <c r="DR364" s="30">
        <f t="shared" si="269"/>
        <v>-1.6163925450874534E-8</v>
      </c>
      <c r="DS364" s="30">
        <f t="shared" si="270"/>
        <v>-1.6163925451815643E-8</v>
      </c>
      <c r="DT364" s="30">
        <f t="shared" si="271"/>
        <v>-1.6163925451815634E-8</v>
      </c>
      <c r="DV364" s="36"/>
      <c r="DW364" s="36"/>
      <c r="DX364" s="36"/>
      <c r="ED364" s="36"/>
      <c r="EE364" s="36"/>
      <c r="EF364" s="36"/>
      <c r="EL364" s="36"/>
      <c r="EM364" s="36"/>
      <c r="EN364" s="36"/>
      <c r="ET364" s="36"/>
      <c r="EU364" s="36"/>
      <c r="EV364" s="36"/>
    </row>
    <row r="365" spans="14:152" s="30" customFormat="1" ht="12.75">
      <c r="N365" s="36">
        <v>2.9370000000000001E-8</v>
      </c>
      <c r="O365" s="36">
        <v>1.8845288250000002E-2</v>
      </c>
      <c r="P365" s="36">
        <v>213.03846300710001</v>
      </c>
      <c r="Q365" s="30">
        <f t="shared" si="252"/>
        <v>1.1664968371608796E-8</v>
      </c>
      <c r="R365" s="30">
        <f t="shared" si="253"/>
        <v>1.1664109110122733E-8</v>
      </c>
      <c r="S365" s="30">
        <f t="shared" si="254"/>
        <v>1.1664109111572696E-8</v>
      </c>
      <c r="T365" s="30">
        <f t="shared" si="255"/>
        <v>1.166410911157269E-8</v>
      </c>
      <c r="V365" s="36">
        <v>6.7899999999999999E-9</v>
      </c>
      <c r="W365" s="36">
        <v>4.4574832674299998</v>
      </c>
      <c r="X365" s="36">
        <v>105.5404547734</v>
      </c>
      <c r="Y365" s="30">
        <f t="shared" si="256"/>
        <v>-5.0565005185996729E-9</v>
      </c>
      <c r="Z365" s="30">
        <f t="shared" si="257"/>
        <v>-5.0565720852939003E-9</v>
      </c>
      <c r="AA365" s="30">
        <f t="shared" si="258"/>
        <v>-5.0565720851731361E-9</v>
      </c>
      <c r="AB365" s="30">
        <f t="shared" si="259"/>
        <v>-5.0565720851731361E-9</v>
      </c>
      <c r="AD365" s="36"/>
      <c r="AE365" s="36"/>
      <c r="AF365" s="36"/>
      <c r="AL365" s="36"/>
      <c r="AM365" s="36"/>
      <c r="AN365" s="36"/>
      <c r="AT365" s="36"/>
      <c r="AU365" s="36"/>
      <c r="AV365" s="36"/>
      <c r="BB365" s="36"/>
      <c r="BC365" s="36"/>
      <c r="BD365" s="36"/>
      <c r="BJ365" s="36">
        <v>2.1700000000000002E-9</v>
      </c>
      <c r="BK365" s="36">
        <v>4.0323404853799998</v>
      </c>
      <c r="BL365" s="36">
        <v>835.03713448730002</v>
      </c>
      <c r="BM365" s="30">
        <f t="shared" si="260"/>
        <v>1.793933490483781E-9</v>
      </c>
      <c r="BN365" s="30">
        <f t="shared" si="261"/>
        <v>1.7937809166400516E-9</v>
      </c>
      <c r="BO365" s="30">
        <f t="shared" si="262"/>
        <v>1.793780916897535E-9</v>
      </c>
      <c r="BP365" s="30">
        <f t="shared" si="263"/>
        <v>1.7937809168975339E-9</v>
      </c>
      <c r="BR365" s="36"/>
      <c r="BS365" s="36"/>
      <c r="BT365" s="36"/>
      <c r="BZ365" s="36"/>
      <c r="CA365" s="36"/>
      <c r="CB365" s="36"/>
      <c r="CH365" s="36"/>
      <c r="CI365" s="36"/>
      <c r="CJ365" s="36"/>
      <c r="CP365" s="36"/>
      <c r="CQ365" s="36"/>
      <c r="CR365" s="36"/>
      <c r="CX365" s="36"/>
      <c r="CY365" s="36"/>
      <c r="CZ365" s="36"/>
      <c r="DF365" s="36">
        <v>1.4205999999999999E-7</v>
      </c>
      <c r="DG365" s="36">
        <v>2.6325488585399999</v>
      </c>
      <c r="DH365" s="36">
        <v>618.55664531160005</v>
      </c>
      <c r="DI365" s="30">
        <f t="shared" si="264"/>
        <v>9.9270936021790064E-8</v>
      </c>
      <c r="DJ365" s="30">
        <f t="shared" si="265"/>
        <v>9.9261529892851478E-8</v>
      </c>
      <c r="DK365" s="30">
        <f t="shared" si="266"/>
        <v>9.9261529908724519E-8</v>
      </c>
      <c r="DL365" s="30">
        <f t="shared" si="267"/>
        <v>9.9261529908724466E-8</v>
      </c>
      <c r="DN365" s="36">
        <v>2.9420000000000001E-8</v>
      </c>
      <c r="DO365" s="36">
        <v>4.8855523356199999</v>
      </c>
      <c r="DP365" s="36">
        <v>397.39324334740002</v>
      </c>
      <c r="DQ365" s="30">
        <f t="shared" si="268"/>
        <v>-2.6369485461792233E-8</v>
      </c>
      <c r="DR365" s="30">
        <f t="shared" si="269"/>
        <v>-2.6368709664550101E-8</v>
      </c>
      <c r="DS365" s="30">
        <f t="shared" si="270"/>
        <v>-2.6368709665859293E-8</v>
      </c>
      <c r="DT365" s="30">
        <f t="shared" si="271"/>
        <v>-2.6368709665859286E-8</v>
      </c>
      <c r="DV365" s="36"/>
      <c r="DW365" s="36"/>
      <c r="DX365" s="36"/>
      <c r="ED365" s="36"/>
      <c r="EE365" s="36"/>
      <c r="EF365" s="36"/>
      <c r="EL365" s="36"/>
      <c r="EM365" s="36"/>
      <c r="EN365" s="36"/>
      <c r="ET365" s="36"/>
      <c r="EU365" s="36"/>
      <c r="EV365" s="36"/>
    </row>
    <row r="366" spans="14:152" s="30" customFormat="1" ht="12.75">
      <c r="N366" s="36">
        <v>3.2679999999999999E-8</v>
      </c>
      <c r="O366" s="36">
        <v>4.4465394971099999</v>
      </c>
      <c r="P366" s="36">
        <v>60.766952886799999</v>
      </c>
      <c r="Q366" s="30">
        <f t="shared" si="252"/>
        <v>-1.8527326799673061E-8</v>
      </c>
      <c r="R366" s="30">
        <f t="shared" si="253"/>
        <v>-1.8527571587782173E-8</v>
      </c>
      <c r="S366" s="30">
        <f t="shared" si="254"/>
        <v>-1.8527571587369122E-8</v>
      </c>
      <c r="T366" s="30">
        <f t="shared" si="255"/>
        <v>-1.8527571587369122E-8</v>
      </c>
      <c r="V366" s="36">
        <v>5.1600000000000004E-9</v>
      </c>
      <c r="W366" s="36">
        <v>5.9984393728700001</v>
      </c>
      <c r="X366" s="36">
        <v>289.56516671359998</v>
      </c>
      <c r="Y366" s="30">
        <f t="shared" si="256"/>
        <v>-1.6205418319275638E-9</v>
      </c>
      <c r="Z366" s="30">
        <f t="shared" si="257"/>
        <v>-1.6207540990447347E-9</v>
      </c>
      <c r="AA366" s="30">
        <f t="shared" si="258"/>
        <v>-1.6207540986865471E-9</v>
      </c>
      <c r="AB366" s="30">
        <f t="shared" si="259"/>
        <v>-1.6207540986865471E-9</v>
      </c>
      <c r="AD366" s="36"/>
      <c r="AE366" s="36"/>
      <c r="AF366" s="36"/>
      <c r="AL366" s="36"/>
      <c r="AM366" s="36"/>
      <c r="AN366" s="36"/>
      <c r="AT366" s="36"/>
      <c r="AU366" s="36"/>
      <c r="AV366" s="36"/>
      <c r="BB366" s="36"/>
      <c r="BC366" s="36"/>
      <c r="BD366" s="36"/>
      <c r="BJ366" s="36">
        <v>2.09E-9</v>
      </c>
      <c r="BK366" s="36">
        <v>2.97542058241</v>
      </c>
      <c r="BL366" s="36">
        <v>273.10284047829998</v>
      </c>
      <c r="BM366" s="30">
        <f t="shared" si="260"/>
        <v>2.2863555224953414E-10</v>
      </c>
      <c r="BN366" s="30">
        <f t="shared" si="261"/>
        <v>2.2872044998740072E-10</v>
      </c>
      <c r="BO366" s="30">
        <f t="shared" si="262"/>
        <v>2.28720449844141E-10</v>
      </c>
      <c r="BP366" s="30">
        <f t="shared" si="263"/>
        <v>2.2872044984414147E-10</v>
      </c>
      <c r="BR366" s="36"/>
      <c r="BS366" s="36"/>
      <c r="BT366" s="36"/>
      <c r="BZ366" s="36"/>
      <c r="CA366" s="36"/>
      <c r="CB366" s="36"/>
      <c r="CH366" s="36"/>
      <c r="CI366" s="36"/>
      <c r="CJ366" s="36"/>
      <c r="CP366" s="36"/>
      <c r="CQ366" s="36"/>
      <c r="CR366" s="36"/>
      <c r="CX366" s="36"/>
      <c r="CY366" s="36"/>
      <c r="CZ366" s="36"/>
      <c r="DF366" s="36">
        <v>1.4364999999999999E-7</v>
      </c>
      <c r="DG366" s="36">
        <v>0.37819794671000001</v>
      </c>
      <c r="DH366" s="36">
        <v>601.76425067620005</v>
      </c>
      <c r="DI366" s="30">
        <f t="shared" si="264"/>
        <v>-1.4124443089796466E-7</v>
      </c>
      <c r="DJ366" s="30">
        <f t="shared" si="265"/>
        <v>-1.4124678763266915E-7</v>
      </c>
      <c r="DK366" s="30">
        <f t="shared" si="266"/>
        <v>-1.4124678762869325E-7</v>
      </c>
      <c r="DL366" s="30">
        <f t="shared" si="267"/>
        <v>-1.4124678762869325E-7</v>
      </c>
      <c r="DN366" s="36">
        <v>3.121E-8</v>
      </c>
      <c r="DO366" s="36">
        <v>1.8781562915700001</v>
      </c>
      <c r="DP366" s="36">
        <v>2413.8150890326001</v>
      </c>
      <c r="DQ366" s="30">
        <f t="shared" si="268"/>
        <v>1.5231745374690737E-8</v>
      </c>
      <c r="DR366" s="30">
        <f t="shared" si="269"/>
        <v>1.5241583627788674E-8</v>
      </c>
      <c r="DS366" s="30">
        <f t="shared" si="270"/>
        <v>1.5241583611188847E-8</v>
      </c>
      <c r="DT366" s="30">
        <f t="shared" si="271"/>
        <v>1.5241583611188893E-8</v>
      </c>
      <c r="DV366" s="36"/>
      <c r="DW366" s="36"/>
      <c r="DX366" s="36"/>
      <c r="ED366" s="36"/>
      <c r="EE366" s="36"/>
      <c r="EF366" s="36"/>
      <c r="EL366" s="36"/>
      <c r="EM366" s="36"/>
      <c r="EN366" s="36"/>
      <c r="ET366" s="36"/>
      <c r="EU366" s="36"/>
      <c r="EV366" s="36"/>
    </row>
    <row r="367" spans="14:152" s="30" customFormat="1" ht="12.75">
      <c r="N367" s="36">
        <v>3.6080000000000003E-8</v>
      </c>
      <c r="O367" s="36">
        <v>0.14307251175999999</v>
      </c>
      <c r="P367" s="36">
        <v>552.58551477449998</v>
      </c>
      <c r="Q367" s="30">
        <f t="shared" si="252"/>
        <v>-3.5203955583757754E-8</v>
      </c>
      <c r="R367" s="30">
        <f t="shared" si="253"/>
        <v>-3.5204608890866986E-8</v>
      </c>
      <c r="S367" s="30">
        <f t="shared" si="254"/>
        <v>-3.5204608889764771E-8</v>
      </c>
      <c r="T367" s="30">
        <f t="shared" si="255"/>
        <v>-3.5204608889764777E-8</v>
      </c>
      <c r="V367" s="36">
        <v>5.2000000000000002E-9</v>
      </c>
      <c r="W367" s="36">
        <v>2.1932256880500001</v>
      </c>
      <c r="X367" s="36">
        <v>180.1619946463</v>
      </c>
      <c r="Y367" s="30">
        <f t="shared" si="256"/>
        <v>1.9118341263789441E-9</v>
      </c>
      <c r="Z367" s="30">
        <f t="shared" si="257"/>
        <v>1.9119644933155831E-9</v>
      </c>
      <c r="AA367" s="30">
        <f t="shared" si="258"/>
        <v>1.9119644930955973E-9</v>
      </c>
      <c r="AB367" s="30">
        <f t="shared" si="259"/>
        <v>1.9119644930955986E-9</v>
      </c>
      <c r="AD367" s="36"/>
      <c r="AE367" s="36"/>
      <c r="AF367" s="36"/>
      <c r="AL367" s="36"/>
      <c r="AM367" s="36"/>
      <c r="AN367" s="36"/>
      <c r="AT367" s="36"/>
      <c r="AU367" s="36"/>
      <c r="AV367" s="36"/>
      <c r="BB367" s="36"/>
      <c r="BC367" s="36"/>
      <c r="BD367" s="36"/>
      <c r="BJ367" s="36">
        <v>2.1000000000000002E-9</v>
      </c>
      <c r="BK367" s="36">
        <v>2.56849303008</v>
      </c>
      <c r="BL367" s="36">
        <v>593.42686339800002</v>
      </c>
      <c r="BM367" s="30">
        <f t="shared" si="260"/>
        <v>1.5762893284820887E-9</v>
      </c>
      <c r="BN367" s="30">
        <f t="shared" si="261"/>
        <v>1.5761661092252604E-9</v>
      </c>
      <c r="BO367" s="30">
        <f t="shared" si="262"/>
        <v>1.576166109433196E-9</v>
      </c>
      <c r="BP367" s="30">
        <f t="shared" si="263"/>
        <v>1.5761661094331954E-9</v>
      </c>
      <c r="BR367" s="36"/>
      <c r="BS367" s="36"/>
      <c r="BT367" s="36"/>
      <c r="BZ367" s="36"/>
      <c r="CA367" s="36"/>
      <c r="CB367" s="36"/>
      <c r="CH367" s="36"/>
      <c r="CI367" s="36"/>
      <c r="CJ367" s="36"/>
      <c r="CP367" s="36"/>
      <c r="CQ367" s="36"/>
      <c r="CR367" s="36"/>
      <c r="CX367" s="36"/>
      <c r="CY367" s="36"/>
      <c r="CZ367" s="36"/>
      <c r="DF367" s="36">
        <v>1.5034000000000001E-7</v>
      </c>
      <c r="DG367" s="36">
        <v>2.6709500627199998</v>
      </c>
      <c r="DH367" s="36">
        <v>46.470422915999997</v>
      </c>
      <c r="DI367" s="30">
        <f t="shared" si="264"/>
        <v>-1.1219967053907443E-7</v>
      </c>
      <c r="DJ367" s="30">
        <f t="shared" si="265"/>
        <v>-1.1219897470301415E-7</v>
      </c>
      <c r="DK367" s="30">
        <f t="shared" si="266"/>
        <v>-1.1219897470418835E-7</v>
      </c>
      <c r="DL367" s="30">
        <f t="shared" si="267"/>
        <v>-1.1219897470418835E-7</v>
      </c>
      <c r="DN367" s="36">
        <v>3.2630000000000002E-8</v>
      </c>
      <c r="DO367" s="36">
        <v>2.5986861971600002</v>
      </c>
      <c r="DP367" s="36">
        <v>213.03846300710001</v>
      </c>
      <c r="DQ367" s="30">
        <f t="shared" si="268"/>
        <v>4.9831717237130894E-9</v>
      </c>
      <c r="DR367" s="30">
        <f t="shared" si="269"/>
        <v>4.984199712817569E-9</v>
      </c>
      <c r="DS367" s="30">
        <f t="shared" si="270"/>
        <v>4.9841997110829026E-9</v>
      </c>
      <c r="DT367" s="30">
        <f t="shared" si="271"/>
        <v>4.9841997110829101E-9</v>
      </c>
      <c r="DV367" s="36"/>
      <c r="DW367" s="36"/>
      <c r="DX367" s="36"/>
      <c r="ED367" s="36"/>
      <c r="EE367" s="36"/>
      <c r="EF367" s="36"/>
      <c r="EL367" s="36"/>
      <c r="EM367" s="36"/>
      <c r="EN367" s="36"/>
      <c r="ET367" s="36"/>
      <c r="EU367" s="36"/>
      <c r="EV367" s="36"/>
    </row>
    <row r="368" spans="14:152" s="30" customFormat="1" ht="12.75">
      <c r="N368" s="36">
        <v>2.9469999999999999E-8</v>
      </c>
      <c r="O368" s="36">
        <v>0.74753671556000001</v>
      </c>
      <c r="P368" s="36">
        <v>17.526107818300002</v>
      </c>
      <c r="Q368" s="30">
        <f t="shared" si="252"/>
        <v>2.3454133015226038E-8</v>
      </c>
      <c r="R368" s="30">
        <f t="shared" si="253"/>
        <v>2.3454179810246836E-8</v>
      </c>
      <c r="S368" s="30">
        <f t="shared" si="254"/>
        <v>2.3454179810167873E-8</v>
      </c>
      <c r="T368" s="30">
        <f t="shared" si="255"/>
        <v>2.3454179810167873E-8</v>
      </c>
      <c r="V368" s="36">
        <v>5.4299999999999997E-9</v>
      </c>
      <c r="W368" s="36">
        <v>4.1933369562799996</v>
      </c>
      <c r="X368" s="36">
        <v>213.18722085339999</v>
      </c>
      <c r="Y368" s="30">
        <f t="shared" si="256"/>
        <v>-5.3839782705937037E-9</v>
      </c>
      <c r="Z368" s="30">
        <f t="shared" si="257"/>
        <v>-5.3839557630982739E-9</v>
      </c>
      <c r="AA368" s="30">
        <f t="shared" si="258"/>
        <v>-5.3839557631362588E-9</v>
      </c>
      <c r="AB368" s="30">
        <f t="shared" si="259"/>
        <v>-5.3839557631362588E-9</v>
      </c>
      <c r="AD368" s="36"/>
      <c r="AE368" s="36"/>
      <c r="AF368" s="36"/>
      <c r="AL368" s="36"/>
      <c r="AM368" s="36"/>
      <c r="AN368" s="36"/>
      <c r="AT368" s="36"/>
      <c r="AU368" s="36"/>
      <c r="AV368" s="36"/>
      <c r="BB368" s="36"/>
      <c r="BC368" s="36"/>
      <c r="BD368" s="36"/>
      <c r="BJ368" s="36">
        <v>2.1799999999999999E-9</v>
      </c>
      <c r="BK368" s="36">
        <v>1.7185910150999999</v>
      </c>
      <c r="BL368" s="36">
        <v>0.96320784650000002</v>
      </c>
      <c r="BM368" s="30">
        <f t="shared" si="260"/>
        <v>-3.0950068884050598E-10</v>
      </c>
      <c r="BN368" s="30">
        <f t="shared" si="261"/>
        <v>-3.0950037781654811E-10</v>
      </c>
      <c r="BO368" s="30">
        <f t="shared" si="262"/>
        <v>-3.0950037781707331E-10</v>
      </c>
      <c r="BP368" s="30">
        <f t="shared" si="263"/>
        <v>-3.0950037781707331E-10</v>
      </c>
      <c r="BR368" s="36"/>
      <c r="BS368" s="36"/>
      <c r="BT368" s="36"/>
      <c r="BZ368" s="36"/>
      <c r="CA368" s="36"/>
      <c r="CB368" s="36"/>
      <c r="CH368" s="36"/>
      <c r="CI368" s="36"/>
      <c r="CJ368" s="36"/>
      <c r="CP368" s="36"/>
      <c r="CQ368" s="36"/>
      <c r="CR368" s="36"/>
      <c r="CX368" s="36"/>
      <c r="CY368" s="36"/>
      <c r="CZ368" s="36"/>
      <c r="DF368" s="36">
        <v>1.2248E-7</v>
      </c>
      <c r="DG368" s="36">
        <v>2.1975185111200002</v>
      </c>
      <c r="DH368" s="36">
        <v>650.9429865779</v>
      </c>
      <c r="DI368" s="30">
        <f t="shared" si="264"/>
        <v>1.9406147248689107E-8</v>
      </c>
      <c r="DJ368" s="30">
        <f t="shared" si="265"/>
        <v>1.9394367676340806E-8</v>
      </c>
      <c r="DK368" s="30">
        <f t="shared" si="266"/>
        <v>1.9394367696218294E-8</v>
      </c>
      <c r="DL368" s="30">
        <f t="shared" si="267"/>
        <v>1.9394367696218241E-8</v>
      </c>
      <c r="DN368" s="36">
        <v>2.5180000000000001E-8</v>
      </c>
      <c r="DO368" s="36">
        <v>0.15471130491000001</v>
      </c>
      <c r="DP368" s="36">
        <v>945.24345570670005</v>
      </c>
      <c r="DQ368" s="30">
        <f t="shared" si="268"/>
        <v>9.1962849078485079E-9</v>
      </c>
      <c r="DR368" s="30">
        <f t="shared" si="269"/>
        <v>9.1996003304066825E-9</v>
      </c>
      <c r="DS368" s="30">
        <f t="shared" si="270"/>
        <v>9.1996003248122532E-9</v>
      </c>
      <c r="DT368" s="30">
        <f t="shared" si="271"/>
        <v>9.1996003248122731E-9</v>
      </c>
      <c r="DV368" s="36"/>
      <c r="DW368" s="36"/>
      <c r="DX368" s="36"/>
      <c r="ED368" s="36"/>
      <c r="EE368" s="36"/>
      <c r="EF368" s="36"/>
      <c r="EL368" s="36"/>
      <c r="EM368" s="36"/>
      <c r="EN368" s="36"/>
      <c r="ET368" s="36"/>
      <c r="EU368" s="36"/>
      <c r="EV368" s="36"/>
    </row>
    <row r="369" spans="14:152" s="30" customFormat="1" ht="12.75">
      <c r="N369" s="36">
        <v>3.9790000000000001E-8</v>
      </c>
      <c r="O369" s="36">
        <v>0.76931722276000003</v>
      </c>
      <c r="P369" s="36">
        <v>424.15051032119999</v>
      </c>
      <c r="Q369" s="30">
        <f t="shared" si="252"/>
        <v>-4.6234599321826775E-10</v>
      </c>
      <c r="R369" s="30">
        <f t="shared" si="253"/>
        <v>-4.6487123739070028E-10</v>
      </c>
      <c r="S369" s="30">
        <f t="shared" si="254"/>
        <v>-4.6487123312949554E-10</v>
      </c>
      <c r="T369" s="30">
        <f t="shared" si="255"/>
        <v>-4.6487123312951322E-10</v>
      </c>
      <c r="V369" s="36">
        <v>5.86E-9</v>
      </c>
      <c r="W369" s="36">
        <v>3.0347016834599998</v>
      </c>
      <c r="X369" s="36">
        <v>6275.9623029905997</v>
      </c>
      <c r="Y369" s="30">
        <f t="shared" si="256"/>
        <v>5.510921011977003E-9</v>
      </c>
      <c r="Z369" s="30">
        <f t="shared" si="257"/>
        <v>5.5090475599617396E-9</v>
      </c>
      <c r="AA369" s="30">
        <f t="shared" si="258"/>
        <v>5.5090475631271919E-9</v>
      </c>
      <c r="AB369" s="30">
        <f t="shared" si="259"/>
        <v>5.5090475631271778E-9</v>
      </c>
      <c r="AD369" s="36"/>
      <c r="AE369" s="36"/>
      <c r="AF369" s="36"/>
      <c r="AL369" s="36"/>
      <c r="AM369" s="36"/>
      <c r="AN369" s="36"/>
      <c r="AT369" s="36"/>
      <c r="AU369" s="36"/>
      <c r="AV369" s="36"/>
      <c r="BB369" s="36"/>
      <c r="BC369" s="36"/>
      <c r="BD369" s="36"/>
      <c r="BJ369" s="36">
        <v>2.3199999999999998E-9</v>
      </c>
      <c r="BK369" s="36">
        <v>1.8608301411699999</v>
      </c>
      <c r="BL369" s="36">
        <v>221.16340196420001</v>
      </c>
      <c r="BM369" s="30">
        <f t="shared" si="260"/>
        <v>1.8683530814411465E-9</v>
      </c>
      <c r="BN369" s="30">
        <f t="shared" si="261"/>
        <v>1.8683985973892408E-9</v>
      </c>
      <c r="BO369" s="30">
        <f t="shared" si="262"/>
        <v>1.8683985973124375E-9</v>
      </c>
      <c r="BP369" s="30">
        <f t="shared" si="263"/>
        <v>1.8683985973124375E-9</v>
      </c>
      <c r="BR369" s="36"/>
      <c r="BS369" s="36"/>
      <c r="BT369" s="36"/>
      <c r="BZ369" s="36"/>
      <c r="CA369" s="36"/>
      <c r="CB369" s="36"/>
      <c r="CH369" s="36"/>
      <c r="CI369" s="36"/>
      <c r="CJ369" s="36"/>
      <c r="CP369" s="36"/>
      <c r="CQ369" s="36"/>
      <c r="CR369" s="36"/>
      <c r="CX369" s="36"/>
      <c r="CY369" s="36"/>
      <c r="CZ369" s="36"/>
      <c r="DF369" s="36">
        <v>1.0782999999999999E-7</v>
      </c>
      <c r="DG369" s="36">
        <v>2.86375137884</v>
      </c>
      <c r="DH369" s="36">
        <v>113.3877149571</v>
      </c>
      <c r="DI369" s="30">
        <f t="shared" si="264"/>
        <v>-6.6475405990372976E-8</v>
      </c>
      <c r="DJ369" s="30">
        <f t="shared" si="265"/>
        <v>-6.6473965451034664E-8</v>
      </c>
      <c r="DK369" s="30">
        <f t="shared" si="266"/>
        <v>-6.6473965453465516E-8</v>
      </c>
      <c r="DL369" s="30">
        <f t="shared" si="267"/>
        <v>-6.6473965453465516E-8</v>
      </c>
      <c r="DN369" s="36">
        <v>3.1690000000000001E-8</v>
      </c>
      <c r="DO369" s="36">
        <v>5.7099365149699999</v>
      </c>
      <c r="DP369" s="36">
        <v>381.3516082374</v>
      </c>
      <c r="DQ369" s="30">
        <f t="shared" si="268"/>
        <v>-2.8481026758747551E-8</v>
      </c>
      <c r="DR369" s="30">
        <f t="shared" si="269"/>
        <v>-2.848181965409181E-8</v>
      </c>
      <c r="DS369" s="30">
        <f t="shared" si="270"/>
        <v>-2.8481819652753925E-8</v>
      </c>
      <c r="DT369" s="30">
        <f t="shared" si="271"/>
        <v>-2.8481819652753929E-8</v>
      </c>
      <c r="DV369" s="36"/>
      <c r="DW369" s="36"/>
      <c r="DX369" s="36"/>
      <c r="ED369" s="36"/>
      <c r="EE369" s="36"/>
      <c r="EF369" s="36"/>
      <c r="EL369" s="36"/>
      <c r="EM369" s="36"/>
      <c r="EN369" s="36"/>
      <c r="ET369" s="36"/>
      <c r="EU369" s="36"/>
      <c r="EV369" s="36"/>
    </row>
    <row r="370" spans="14:152" s="30" customFormat="1" ht="12.75">
      <c r="N370" s="36">
        <v>2.803E-8</v>
      </c>
      <c r="O370" s="36">
        <v>1.0751817612800001</v>
      </c>
      <c r="P370" s="36">
        <v>1994.3304451573999</v>
      </c>
      <c r="Q370" s="30">
        <f t="shared" si="252"/>
        <v>-2.378198635173284E-8</v>
      </c>
      <c r="R370" s="30">
        <f t="shared" si="253"/>
        <v>-2.3777557940147584E-8</v>
      </c>
      <c r="S370" s="30">
        <f t="shared" si="254"/>
        <v>-2.3777557947622058E-8</v>
      </c>
      <c r="T370" s="30">
        <f t="shared" si="255"/>
        <v>-2.3777557947622031E-8</v>
      </c>
      <c r="V370" s="36">
        <v>5.7200000000000001E-9</v>
      </c>
      <c r="W370" s="36">
        <v>3.9678887762400001</v>
      </c>
      <c r="X370" s="36">
        <v>140.00196957899999</v>
      </c>
      <c r="Y370" s="30">
        <f t="shared" si="256"/>
        <v>-5.7128386238149528E-9</v>
      </c>
      <c r="Z370" s="30">
        <f t="shared" si="257"/>
        <v>-5.7128446169976522E-9</v>
      </c>
      <c r="AA370" s="30">
        <f t="shared" si="258"/>
        <v>-5.7128446169875408E-9</v>
      </c>
      <c r="AB370" s="30">
        <f t="shared" si="259"/>
        <v>-5.7128446169875408E-9</v>
      </c>
      <c r="AD370" s="36"/>
      <c r="AE370" s="36"/>
      <c r="AF370" s="36"/>
      <c r="AL370" s="36"/>
      <c r="AM370" s="36"/>
      <c r="AN370" s="36"/>
      <c r="AT370" s="36"/>
      <c r="AU370" s="36"/>
      <c r="AV370" s="36"/>
      <c r="BB370" s="36"/>
      <c r="BC370" s="36"/>
      <c r="BD370" s="36"/>
      <c r="BJ370" s="36">
        <v>1.99E-9</v>
      </c>
      <c r="BK370" s="36">
        <v>3.53454927143</v>
      </c>
      <c r="BL370" s="36">
        <v>219.66188291340001</v>
      </c>
      <c r="BM370" s="30">
        <f t="shared" si="260"/>
        <v>-1.3503653061265851E-9</v>
      </c>
      <c r="BN370" s="30">
        <f t="shared" si="261"/>
        <v>-1.350317259465872E-9</v>
      </c>
      <c r="BO370" s="30">
        <f t="shared" si="262"/>
        <v>-1.3503172595469492E-9</v>
      </c>
      <c r="BP370" s="30">
        <f t="shared" si="263"/>
        <v>-1.3503172595469492E-9</v>
      </c>
      <c r="BR370" s="36"/>
      <c r="BS370" s="36"/>
      <c r="BT370" s="36"/>
      <c r="BZ370" s="36"/>
      <c r="CA370" s="36"/>
      <c r="CB370" s="36"/>
      <c r="CH370" s="36"/>
      <c r="CI370" s="36"/>
      <c r="CJ370" s="36"/>
      <c r="CP370" s="36"/>
      <c r="CQ370" s="36"/>
      <c r="CR370" s="36"/>
      <c r="CX370" s="36"/>
      <c r="CY370" s="36"/>
      <c r="CZ370" s="36"/>
      <c r="DF370" s="36">
        <v>1.1417999999999999E-7</v>
      </c>
      <c r="DG370" s="36">
        <v>1.2087456024600001</v>
      </c>
      <c r="DH370" s="36">
        <v>172.24529849340001</v>
      </c>
      <c r="DI370" s="30">
        <f t="shared" si="264"/>
        <v>1.1052459979714189E-7</v>
      </c>
      <c r="DJ370" s="30">
        <f t="shared" si="265"/>
        <v>1.1052533844622784E-7</v>
      </c>
      <c r="DK370" s="30">
        <f t="shared" si="266"/>
        <v>1.1052533844498148E-7</v>
      </c>
      <c r="DL370" s="30">
        <f t="shared" si="267"/>
        <v>1.1052533844498148E-7</v>
      </c>
      <c r="DN370" s="36">
        <v>2.515E-8</v>
      </c>
      <c r="DO370" s="36">
        <v>6.2484413930000003E-2</v>
      </c>
      <c r="DP370" s="36">
        <v>427.56139872249997</v>
      </c>
      <c r="DQ370" s="30">
        <f t="shared" si="268"/>
        <v>-1.6909337019700674E-8</v>
      </c>
      <c r="DR370" s="30">
        <f t="shared" si="269"/>
        <v>-1.6910528089145185E-8</v>
      </c>
      <c r="DS370" s="30">
        <f t="shared" si="270"/>
        <v>-1.6910528087135378E-8</v>
      </c>
      <c r="DT370" s="30">
        <f t="shared" si="271"/>
        <v>-1.6910528087135385E-8</v>
      </c>
      <c r="DV370" s="36"/>
      <c r="DW370" s="36"/>
      <c r="DX370" s="36"/>
      <c r="ED370" s="36"/>
      <c r="EE370" s="36"/>
      <c r="EF370" s="36"/>
      <c r="EL370" s="36"/>
      <c r="EM370" s="36"/>
      <c r="EN370" s="36"/>
      <c r="ET370" s="36"/>
      <c r="EU370" s="36"/>
      <c r="EV370" s="36"/>
    </row>
    <row r="371" spans="14:152" s="30" customFormat="1" ht="12.75">
      <c r="N371" s="36">
        <v>2.9049999999999999E-8</v>
      </c>
      <c r="O371" s="36">
        <v>1.27201007426</v>
      </c>
      <c r="P371" s="36">
        <v>2737.3205056900001</v>
      </c>
      <c r="Q371" s="30">
        <f t="shared" si="252"/>
        <v>6.6765803266242864E-9</v>
      </c>
      <c r="R371" s="30">
        <f t="shared" si="253"/>
        <v>6.6649992888887668E-9</v>
      </c>
      <c r="S371" s="30">
        <f t="shared" si="254"/>
        <v>6.6649993084320511E-9</v>
      </c>
      <c r="T371" s="30">
        <f t="shared" si="255"/>
        <v>6.6649993084319502E-9</v>
      </c>
      <c r="V371" s="36">
        <v>6.1099999999999998E-9</v>
      </c>
      <c r="W371" s="36">
        <v>4.1539223986999998</v>
      </c>
      <c r="X371" s="36">
        <v>436.15941843159999</v>
      </c>
      <c r="Y371" s="30">
        <f t="shared" si="256"/>
        <v>-1.002426587697668E-9</v>
      </c>
      <c r="Z371" s="30">
        <f t="shared" si="257"/>
        <v>-1.002033216331205E-9</v>
      </c>
      <c r="AA371" s="30">
        <f t="shared" si="258"/>
        <v>-1.002033216995E-9</v>
      </c>
      <c r="AB371" s="30">
        <f t="shared" si="259"/>
        <v>-1.002033216995E-9</v>
      </c>
      <c r="AD371" s="36"/>
      <c r="AE371" s="36"/>
      <c r="AF371" s="36"/>
      <c r="AL371" s="36"/>
      <c r="AM371" s="36"/>
      <c r="AN371" s="36"/>
      <c r="AT371" s="36"/>
      <c r="AU371" s="36"/>
      <c r="AV371" s="36"/>
      <c r="BB371" s="36"/>
      <c r="BC371" s="36"/>
      <c r="BD371" s="36"/>
      <c r="BJ371" s="36">
        <v>1.97E-9</v>
      </c>
      <c r="BK371" s="36">
        <v>2.6533882961700002</v>
      </c>
      <c r="BL371" s="36">
        <v>864.2420820159</v>
      </c>
      <c r="BM371" s="30">
        <f t="shared" si="260"/>
        <v>-1.0592056574373548E-9</v>
      </c>
      <c r="BN371" s="30">
        <f t="shared" si="261"/>
        <v>-1.059420455800456E-9</v>
      </c>
      <c r="BO371" s="30">
        <f t="shared" si="262"/>
        <v>-1.0594204554380125E-9</v>
      </c>
      <c r="BP371" s="30">
        <f t="shared" si="263"/>
        <v>-1.0594204554380138E-9</v>
      </c>
      <c r="BR371" s="36"/>
      <c r="BS371" s="36"/>
      <c r="BT371" s="36"/>
      <c r="BZ371" s="36"/>
      <c r="CA371" s="36"/>
      <c r="CB371" s="36"/>
      <c r="CH371" s="36"/>
      <c r="CI371" s="36"/>
      <c r="CJ371" s="36"/>
      <c r="CP371" s="36"/>
      <c r="CQ371" s="36"/>
      <c r="CR371" s="36"/>
      <c r="CX371" s="36"/>
      <c r="CY371" s="36"/>
      <c r="CZ371" s="36"/>
      <c r="DF371" s="36">
        <v>1.4613E-7</v>
      </c>
      <c r="DG371" s="36">
        <v>6.0564535305899998</v>
      </c>
      <c r="DH371" s="36">
        <v>468.24268865160002</v>
      </c>
      <c r="DI371" s="30">
        <f t="shared" si="264"/>
        <v>-1.3877346747750084E-7</v>
      </c>
      <c r="DJ371" s="30">
        <f t="shared" si="265"/>
        <v>-1.3877667484892052E-7</v>
      </c>
      <c r="DK371" s="30">
        <f t="shared" si="266"/>
        <v>-1.3877667484350885E-7</v>
      </c>
      <c r="DL371" s="30">
        <f t="shared" si="267"/>
        <v>-1.3877667484350885E-7</v>
      </c>
      <c r="DN371" s="36">
        <v>3.2789999999999998E-8</v>
      </c>
      <c r="DO371" s="36">
        <v>4.9575132346700004</v>
      </c>
      <c r="DP371" s="36">
        <v>313.94418910180002</v>
      </c>
      <c r="DQ371" s="30">
        <f t="shared" si="268"/>
        <v>-3.26972452564076E-8</v>
      </c>
      <c r="DR371" s="30">
        <f t="shared" si="269"/>
        <v>-3.2697361001462069E-8</v>
      </c>
      <c r="DS371" s="30">
        <f t="shared" si="270"/>
        <v>-3.2697361001266821E-8</v>
      </c>
      <c r="DT371" s="30">
        <f t="shared" si="271"/>
        <v>-3.2697361001266821E-8</v>
      </c>
      <c r="DV371" s="36"/>
      <c r="DW371" s="36"/>
      <c r="DX371" s="36"/>
      <c r="ED371" s="36"/>
      <c r="EE371" s="36"/>
      <c r="EF371" s="36"/>
      <c r="EL371" s="36"/>
      <c r="EM371" s="36"/>
      <c r="EN371" s="36"/>
      <c r="ET371" s="36"/>
      <c r="EU371" s="36"/>
      <c r="EV371" s="36"/>
    </row>
    <row r="372" spans="14:152" s="30" customFormat="1" ht="12.75">
      <c r="N372" s="36">
        <v>3.6099999999999999E-8</v>
      </c>
      <c r="O372" s="36">
        <v>0.22394084</v>
      </c>
      <c r="P372" s="36">
        <v>121.2520214833</v>
      </c>
      <c r="Q372" s="30">
        <f t="shared" si="252"/>
        <v>3.2532007304668178E-8</v>
      </c>
      <c r="R372" s="30">
        <f t="shared" si="253"/>
        <v>3.2531723374570057E-8</v>
      </c>
      <c r="S372" s="30">
        <f t="shared" si="254"/>
        <v>3.253172337504918E-8</v>
      </c>
      <c r="T372" s="30">
        <f t="shared" si="255"/>
        <v>3.253172337504918E-8</v>
      </c>
      <c r="V372" s="36">
        <v>5.0499999999999997E-9</v>
      </c>
      <c r="W372" s="36">
        <v>2.9573939258299999</v>
      </c>
      <c r="X372" s="36">
        <v>135.54855145409999</v>
      </c>
      <c r="Y372" s="30">
        <f t="shared" si="256"/>
        <v>-2.9957040346445599E-9</v>
      </c>
      <c r="Z372" s="30">
        <f t="shared" si="257"/>
        <v>-2.9956215732671953E-9</v>
      </c>
      <c r="AA372" s="30">
        <f t="shared" si="258"/>
        <v>-2.9956215734063449E-9</v>
      </c>
      <c r="AB372" s="30">
        <f t="shared" si="259"/>
        <v>-2.9956215734063449E-9</v>
      </c>
      <c r="AD372" s="36"/>
      <c r="AE372" s="36"/>
      <c r="AF372" s="36"/>
      <c r="AL372" s="36"/>
      <c r="AM372" s="36"/>
      <c r="AN372" s="36"/>
      <c r="AT372" s="36"/>
      <c r="AU372" s="36"/>
      <c r="AV372" s="36"/>
      <c r="BB372" s="36"/>
      <c r="BC372" s="36"/>
      <c r="BD372" s="36"/>
      <c r="BJ372" s="36">
        <v>2.1900000000000001E-9</v>
      </c>
      <c r="BK372" s="36">
        <v>3.4626718533799998</v>
      </c>
      <c r="BL372" s="36">
        <v>1182.9215735329001</v>
      </c>
      <c r="BM372" s="30">
        <f t="shared" si="260"/>
        <v>-2.1877365045452783E-9</v>
      </c>
      <c r="BN372" s="30">
        <f t="shared" si="261"/>
        <v>-2.1877540904178704E-9</v>
      </c>
      <c r="BO372" s="30">
        <f t="shared" si="262"/>
        <v>-2.1877540903882532E-9</v>
      </c>
      <c r="BP372" s="30">
        <f t="shared" si="263"/>
        <v>-2.1877540903882532E-9</v>
      </c>
      <c r="BR372" s="36"/>
      <c r="BS372" s="36"/>
      <c r="BT372" s="36"/>
      <c r="BZ372" s="36"/>
      <c r="CA372" s="36"/>
      <c r="CB372" s="36"/>
      <c r="CH372" s="36"/>
      <c r="CI372" s="36"/>
      <c r="CJ372" s="36"/>
      <c r="CP372" s="36"/>
      <c r="CQ372" s="36"/>
      <c r="CR372" s="36"/>
      <c r="CX372" s="36"/>
      <c r="CY372" s="36"/>
      <c r="CZ372" s="36"/>
      <c r="DF372" s="36">
        <v>1.0579999999999999E-7</v>
      </c>
      <c r="DG372" s="36">
        <v>2.0590385486399998</v>
      </c>
      <c r="DH372" s="36">
        <v>429.04587143079999</v>
      </c>
      <c r="DI372" s="30">
        <f t="shared" si="264"/>
        <v>1.0043451068614433E-7</v>
      </c>
      <c r="DJ372" s="30">
        <f t="shared" si="265"/>
        <v>1.0043237483943851E-7</v>
      </c>
      <c r="DK372" s="30">
        <f t="shared" si="266"/>
        <v>1.0043237484304297E-7</v>
      </c>
      <c r="DL372" s="30">
        <f t="shared" si="267"/>
        <v>1.0043237484304296E-7</v>
      </c>
      <c r="DN372" s="36">
        <v>2.5950000000000001E-8</v>
      </c>
      <c r="DO372" s="36">
        <v>5.1316979745699998</v>
      </c>
      <c r="DP372" s="36">
        <v>299.12639426919998</v>
      </c>
      <c r="DQ372" s="30">
        <f t="shared" si="268"/>
        <v>-2.4536505791844996E-8</v>
      </c>
      <c r="DR372" s="30">
        <f t="shared" si="269"/>
        <v>-2.453688388612124E-8</v>
      </c>
      <c r="DS372" s="30">
        <f t="shared" si="270"/>
        <v>-2.4536883885483272E-8</v>
      </c>
      <c r="DT372" s="30">
        <f t="shared" si="271"/>
        <v>-2.4536883885483272E-8</v>
      </c>
      <c r="DV372" s="36"/>
      <c r="DW372" s="36"/>
      <c r="DX372" s="36"/>
      <c r="ED372" s="36"/>
      <c r="EE372" s="36"/>
      <c r="EF372" s="36"/>
      <c r="EL372" s="36"/>
      <c r="EM372" s="36"/>
      <c r="EN372" s="36"/>
      <c r="ET372" s="36"/>
      <c r="EU372" s="36"/>
      <c r="EV372" s="36"/>
    </row>
    <row r="373" spans="14:152" s="30" customFormat="1" ht="12.75">
      <c r="N373" s="36">
        <v>2.8460000000000001E-8</v>
      </c>
      <c r="O373" s="36">
        <v>5.1174854517900004</v>
      </c>
      <c r="P373" s="36">
        <v>205.66428357539999</v>
      </c>
      <c r="Q373" s="30">
        <f t="shared" si="252"/>
        <v>-1.9089642563807724E-8</v>
      </c>
      <c r="R373" s="30">
        <f t="shared" si="253"/>
        <v>-1.9090292159992878E-8</v>
      </c>
      <c r="S373" s="30">
        <f t="shared" si="254"/>
        <v>-1.9090292158896738E-8</v>
      </c>
      <c r="T373" s="30">
        <f t="shared" si="255"/>
        <v>-1.9090292158896748E-8</v>
      </c>
      <c r="V373" s="36">
        <v>5.8699999999999998E-9</v>
      </c>
      <c r="W373" s="36">
        <v>4.5532039553699999</v>
      </c>
      <c r="X373" s="36">
        <v>5863.5912061161998</v>
      </c>
      <c r="Y373" s="30">
        <f t="shared" si="256"/>
        <v>-5.5785713301221556E-9</v>
      </c>
      <c r="Z373" s="30">
        <f t="shared" si="257"/>
        <v>-5.5801718536483028E-9</v>
      </c>
      <c r="AA373" s="30">
        <f t="shared" si="258"/>
        <v>-5.5801718509511348E-9</v>
      </c>
      <c r="AB373" s="30">
        <f t="shared" si="259"/>
        <v>-5.580171850951148E-9</v>
      </c>
      <c r="AD373" s="36"/>
      <c r="AE373" s="36"/>
      <c r="AF373" s="36"/>
      <c r="AL373" s="36"/>
      <c r="AM373" s="36"/>
      <c r="AN373" s="36"/>
      <c r="AT373" s="36"/>
      <c r="AU373" s="36"/>
      <c r="AV373" s="36"/>
      <c r="BB373" s="36"/>
      <c r="BC373" s="36"/>
      <c r="BD373" s="36"/>
      <c r="BJ373" s="36">
        <v>1.99E-9</v>
      </c>
      <c r="BK373" s="36">
        <v>2.56046317223</v>
      </c>
      <c r="BL373" s="36">
        <v>264.50482076920002</v>
      </c>
      <c r="BM373" s="30">
        <f t="shared" si="260"/>
        <v>9.1346329092939981E-10</v>
      </c>
      <c r="BN373" s="30">
        <f t="shared" si="261"/>
        <v>9.1353326556860324E-10</v>
      </c>
      <c r="BO373" s="30">
        <f t="shared" si="262"/>
        <v>9.1353326545052652E-10</v>
      </c>
      <c r="BP373" s="30">
        <f t="shared" si="263"/>
        <v>9.1353326545052693E-10</v>
      </c>
      <c r="BR373" s="36"/>
      <c r="BS373" s="36"/>
      <c r="BT373" s="36"/>
      <c r="BZ373" s="36"/>
      <c r="CA373" s="36"/>
      <c r="CB373" s="36"/>
      <c r="CH373" s="36"/>
      <c r="CI373" s="36"/>
      <c r="CJ373" s="36"/>
      <c r="CP373" s="36"/>
      <c r="CQ373" s="36"/>
      <c r="CR373" s="36"/>
      <c r="CX373" s="36"/>
      <c r="CY373" s="36"/>
      <c r="CZ373" s="36"/>
      <c r="DF373" s="36">
        <v>1.3721E-7</v>
      </c>
      <c r="DG373" s="36">
        <v>2.2093629152599998</v>
      </c>
      <c r="DH373" s="36">
        <v>228.276948965</v>
      </c>
      <c r="DI373" s="30">
        <f t="shared" si="264"/>
        <v>8.0518204119430711E-8</v>
      </c>
      <c r="DJ373" s="30">
        <f t="shared" si="265"/>
        <v>8.0521999130627324E-8</v>
      </c>
      <c r="DK373" s="30">
        <f t="shared" si="266"/>
        <v>8.0521999124223544E-8</v>
      </c>
      <c r="DL373" s="30">
        <f t="shared" si="267"/>
        <v>8.0521999124223557E-8</v>
      </c>
      <c r="DN373" s="36">
        <v>2.5720000000000001E-8</v>
      </c>
      <c r="DO373" s="36">
        <v>3.4255839150899998</v>
      </c>
      <c r="DP373" s="36">
        <v>4.1927856940000003</v>
      </c>
      <c r="DQ373" s="30">
        <f t="shared" si="268"/>
        <v>-2.4850623581799847E-8</v>
      </c>
      <c r="DR373" s="30">
        <f t="shared" si="269"/>
        <v>-2.485062774180781E-8</v>
      </c>
      <c r="DS373" s="30">
        <f t="shared" si="270"/>
        <v>-2.4850627741800792E-8</v>
      </c>
      <c r="DT373" s="30">
        <f t="shared" si="271"/>
        <v>-2.4850627741800792E-8</v>
      </c>
      <c r="DV373" s="36"/>
      <c r="DW373" s="36"/>
      <c r="DX373" s="36"/>
      <c r="ED373" s="36"/>
      <c r="EE373" s="36"/>
      <c r="EF373" s="36"/>
      <c r="EL373" s="36"/>
      <c r="EM373" s="36"/>
      <c r="EN373" s="36"/>
      <c r="ET373" s="36"/>
      <c r="EU373" s="36"/>
      <c r="EV373" s="36"/>
    </row>
    <row r="374" spans="14:152" s="30" customFormat="1" ht="12.75">
      <c r="N374" s="36">
        <v>3.1559999999999999E-8</v>
      </c>
      <c r="O374" s="36">
        <v>2.7495572369599999</v>
      </c>
      <c r="P374" s="36">
        <v>494.26624244250002</v>
      </c>
      <c r="Q374" s="30">
        <f t="shared" si="252"/>
        <v>3.1558704163942681E-8</v>
      </c>
      <c r="R374" s="30">
        <f t="shared" si="253"/>
        <v>3.1558725229749124E-8</v>
      </c>
      <c r="S374" s="30">
        <f t="shared" si="254"/>
        <v>3.1558725229713721E-8</v>
      </c>
      <c r="T374" s="30">
        <f t="shared" si="255"/>
        <v>3.1558725229713721E-8</v>
      </c>
      <c r="V374" s="36">
        <v>4.9200000000000004E-9</v>
      </c>
      <c r="W374" s="36">
        <v>2.7159587438199999</v>
      </c>
      <c r="X374" s="36">
        <v>84.9335269539</v>
      </c>
      <c r="Y374" s="30">
        <f t="shared" si="256"/>
        <v>-3.0715834440816399E-9</v>
      </c>
      <c r="Z374" s="30">
        <f t="shared" si="257"/>
        <v>-3.0715345972235921E-9</v>
      </c>
      <c r="AA374" s="30">
        <f t="shared" si="258"/>
        <v>-3.0715345973060182E-9</v>
      </c>
      <c r="AB374" s="30">
        <f t="shared" si="259"/>
        <v>-3.0715345973060182E-9</v>
      </c>
      <c r="AD374" s="36"/>
      <c r="AE374" s="36"/>
      <c r="AF374" s="36"/>
      <c r="AL374" s="36"/>
      <c r="AM374" s="36"/>
      <c r="AN374" s="36"/>
      <c r="AT374" s="36"/>
      <c r="AU374" s="36"/>
      <c r="AV374" s="36"/>
      <c r="BB374" s="36"/>
      <c r="BC374" s="36"/>
      <c r="BD374" s="36"/>
      <c r="BJ374" s="36">
        <v>1.99E-9</v>
      </c>
      <c r="BK374" s="36">
        <v>2.0350870890000001</v>
      </c>
      <c r="BL374" s="36">
        <v>757.21715453419995</v>
      </c>
      <c r="BM374" s="30">
        <f t="shared" si="260"/>
        <v>-1.1113918566346393E-9</v>
      </c>
      <c r="BN374" s="30">
        <f t="shared" si="261"/>
        <v>-1.11157888984828E-9</v>
      </c>
      <c r="BO374" s="30">
        <f t="shared" si="262"/>
        <v>-1.1115788895326847E-9</v>
      </c>
      <c r="BP374" s="30">
        <f t="shared" si="263"/>
        <v>-1.111578889532686E-9</v>
      </c>
      <c r="BR374" s="36"/>
      <c r="BS374" s="36"/>
      <c r="BT374" s="36"/>
      <c r="BZ374" s="36"/>
      <c r="CA374" s="36"/>
      <c r="CB374" s="36"/>
      <c r="CH374" s="36"/>
      <c r="CI374" s="36"/>
      <c r="CJ374" s="36"/>
      <c r="CP374" s="36"/>
      <c r="CQ374" s="36"/>
      <c r="CR374" s="36"/>
      <c r="CX374" s="36"/>
      <c r="CY374" s="36"/>
      <c r="CZ374" s="36"/>
      <c r="DF374" s="36">
        <v>1.2179999999999999E-7</v>
      </c>
      <c r="DG374" s="36">
        <v>1.8258557772599999</v>
      </c>
      <c r="DH374" s="36">
        <v>241.87090352019999</v>
      </c>
      <c r="DI374" s="30">
        <f t="shared" si="264"/>
        <v>1.0776562069535918E-7</v>
      </c>
      <c r="DJ374" s="30">
        <f t="shared" si="265"/>
        <v>1.0776767496600486E-7</v>
      </c>
      <c r="DK374" s="30">
        <f t="shared" si="266"/>
        <v>1.0776767496253851E-7</v>
      </c>
      <c r="DL374" s="30">
        <f t="shared" si="267"/>
        <v>1.0776767496253853E-7</v>
      </c>
      <c r="DN374" s="36">
        <v>2.5799999999999999E-8</v>
      </c>
      <c r="DO374" s="36">
        <v>2.0328091649400002</v>
      </c>
      <c r="DP374" s="36">
        <v>319.31263096340001</v>
      </c>
      <c r="DQ374" s="30">
        <f t="shared" si="268"/>
        <v>2.4917159136370831E-8</v>
      </c>
      <c r="DR374" s="30">
        <f t="shared" si="269"/>
        <v>2.4917478830792905E-8</v>
      </c>
      <c r="DS374" s="30">
        <f t="shared" si="270"/>
        <v>2.4917478830253487E-8</v>
      </c>
      <c r="DT374" s="30">
        <f t="shared" si="271"/>
        <v>2.4917478830253487E-8</v>
      </c>
      <c r="DV374" s="36"/>
      <c r="DW374" s="36"/>
      <c r="DX374" s="36"/>
      <c r="ED374" s="36"/>
      <c r="EE374" s="36"/>
      <c r="EF374" s="36"/>
      <c r="EL374" s="36"/>
      <c r="EM374" s="36"/>
      <c r="EN374" s="36"/>
      <c r="ET374" s="36"/>
      <c r="EU374" s="36"/>
      <c r="EV374" s="36"/>
    </row>
    <row r="375" spans="14:152" s="30" customFormat="1" ht="12.75">
      <c r="N375" s="36">
        <v>3.5759999999999997E-8</v>
      </c>
      <c r="O375" s="36">
        <v>4.4982630244699999</v>
      </c>
      <c r="P375" s="36">
        <v>167.08930495289999</v>
      </c>
      <c r="Q375" s="30">
        <f t="shared" si="252"/>
        <v>-3.2501162948581285E-8</v>
      </c>
      <c r="R375" s="30">
        <f t="shared" si="253"/>
        <v>-3.2501535849892805E-8</v>
      </c>
      <c r="S375" s="30">
        <f t="shared" si="254"/>
        <v>-3.2501535849263565E-8</v>
      </c>
      <c r="T375" s="30">
        <f t="shared" si="255"/>
        <v>-3.2501535849263565E-8</v>
      </c>
      <c r="V375" s="36">
        <v>5.76E-9</v>
      </c>
      <c r="W375" s="36">
        <v>5.9830093845399999</v>
      </c>
      <c r="X375" s="36">
        <v>9793.8009023358009</v>
      </c>
      <c r="Y375" s="30">
        <f t="shared" si="256"/>
        <v>-2.1110779042077605E-9</v>
      </c>
      <c r="Z375" s="30">
        <f t="shared" si="257"/>
        <v>-2.1032216635028357E-9</v>
      </c>
      <c r="AA375" s="30">
        <f t="shared" si="258"/>
        <v>-2.1032216767636122E-9</v>
      </c>
      <c r="AB375" s="30">
        <f t="shared" si="259"/>
        <v>-2.1032216767635741E-9</v>
      </c>
      <c r="AD375" s="36"/>
      <c r="AE375" s="36"/>
      <c r="AF375" s="36"/>
      <c r="AL375" s="36"/>
      <c r="AM375" s="36"/>
      <c r="AN375" s="36"/>
      <c r="AT375" s="36"/>
      <c r="AU375" s="36"/>
      <c r="AV375" s="36"/>
      <c r="BB375" s="36"/>
      <c r="BC375" s="36"/>
      <c r="BD375" s="36"/>
      <c r="BJ375" s="36">
        <v>2.3699999999999999E-9</v>
      </c>
      <c r="BK375" s="36">
        <v>5.0544310928399998</v>
      </c>
      <c r="BL375" s="36">
        <v>254.9435932136</v>
      </c>
      <c r="BM375" s="30">
        <f t="shared" si="260"/>
        <v>-2.0806824621822204E-9</v>
      </c>
      <c r="BN375" s="30">
        <f t="shared" si="261"/>
        <v>-2.0807257502821463E-9</v>
      </c>
      <c r="BO375" s="30">
        <f t="shared" si="262"/>
        <v>-2.080725750209103E-9</v>
      </c>
      <c r="BP375" s="30">
        <f t="shared" si="263"/>
        <v>-2.080725750209103E-9</v>
      </c>
      <c r="BR375" s="36"/>
      <c r="BS375" s="36"/>
      <c r="BT375" s="36"/>
      <c r="BZ375" s="36"/>
      <c r="CA375" s="36"/>
      <c r="CB375" s="36"/>
      <c r="CH375" s="36"/>
      <c r="CI375" s="36"/>
      <c r="CJ375" s="36"/>
      <c r="CP375" s="36"/>
      <c r="CQ375" s="36"/>
      <c r="CR375" s="36"/>
      <c r="CX375" s="36"/>
      <c r="CY375" s="36"/>
      <c r="CZ375" s="36"/>
      <c r="DF375" s="36">
        <v>1.0787E-7</v>
      </c>
      <c r="DG375" s="36">
        <v>5.0692411818599998</v>
      </c>
      <c r="DH375" s="36">
        <v>162.89651925890001</v>
      </c>
      <c r="DI375" s="30">
        <f t="shared" si="264"/>
        <v>-5.6045262595301962E-8</v>
      </c>
      <c r="DJ375" s="30">
        <f t="shared" si="265"/>
        <v>-5.6047509195346946E-8</v>
      </c>
      <c r="DK375" s="30">
        <f t="shared" si="266"/>
        <v>-5.6047509191555911E-8</v>
      </c>
      <c r="DL375" s="30">
        <f t="shared" si="267"/>
        <v>-5.6047509191555911E-8</v>
      </c>
      <c r="DN375" s="36">
        <v>3.2940000000000002E-8</v>
      </c>
      <c r="DO375" s="36">
        <v>6.24566168486</v>
      </c>
      <c r="DP375" s="36">
        <v>421.18156490460001</v>
      </c>
      <c r="DQ375" s="30">
        <f t="shared" si="268"/>
        <v>-2.3675543633166918E-8</v>
      </c>
      <c r="DR375" s="30">
        <f t="shared" si="269"/>
        <v>-2.3676986984116035E-8</v>
      </c>
      <c r="DS375" s="30">
        <f t="shared" si="270"/>
        <v>-2.367698698168055E-8</v>
      </c>
      <c r="DT375" s="30">
        <f t="shared" si="271"/>
        <v>-2.367698698168055E-8</v>
      </c>
      <c r="DV375" s="36"/>
      <c r="DW375" s="36"/>
      <c r="DX375" s="36"/>
      <c r="ED375" s="36"/>
      <c r="EE375" s="36"/>
      <c r="EF375" s="36"/>
      <c r="EL375" s="36"/>
      <c r="EM375" s="36"/>
      <c r="EN375" s="36"/>
      <c r="ET375" s="36"/>
      <c r="EU375" s="36"/>
      <c r="EV375" s="36"/>
    </row>
    <row r="376" spans="14:152" s="30" customFormat="1" ht="12.75">
      <c r="N376" s="36">
        <v>2.7459999999999999E-8</v>
      </c>
      <c r="O376" s="36">
        <v>0.66908290711999996</v>
      </c>
      <c r="P376" s="36">
        <v>7.0016724161999999</v>
      </c>
      <c r="Q376" s="30">
        <f t="shared" si="252"/>
        <v>2.218420209872441E-8</v>
      </c>
      <c r="R376" s="30">
        <f t="shared" si="253"/>
        <v>2.218421905454233E-8</v>
      </c>
      <c r="S376" s="30">
        <f t="shared" si="254"/>
        <v>2.2184219054513716E-8</v>
      </c>
      <c r="T376" s="30">
        <f t="shared" si="255"/>
        <v>2.2184219054513716E-8</v>
      </c>
      <c r="V376" s="36">
        <v>4.8900000000000003E-9</v>
      </c>
      <c r="W376" s="36">
        <v>5.6845038318199999</v>
      </c>
      <c r="X376" s="36">
        <v>533.62311835770004</v>
      </c>
      <c r="Y376" s="30">
        <f t="shared" si="256"/>
        <v>-4.4733378215861631E-9</v>
      </c>
      <c r="Z376" s="30">
        <f t="shared" si="257"/>
        <v>-4.4731800894390386E-9</v>
      </c>
      <c r="AA376" s="30">
        <f t="shared" si="258"/>
        <v>-4.473180089705227E-9</v>
      </c>
      <c r="AB376" s="30">
        <f t="shared" si="259"/>
        <v>-4.4731800897052262E-9</v>
      </c>
      <c r="AD376" s="36"/>
      <c r="AE376" s="36"/>
      <c r="AF376" s="36"/>
      <c r="AL376" s="36"/>
      <c r="AM376" s="36"/>
      <c r="AN376" s="36"/>
      <c r="AT376" s="36"/>
      <c r="AU376" s="36"/>
      <c r="AV376" s="36"/>
      <c r="BB376" s="36"/>
      <c r="BC376" s="36"/>
      <c r="BD376" s="36"/>
      <c r="BJ376" s="36">
        <v>1.9099999999999998E-9</v>
      </c>
      <c r="BK376" s="36">
        <v>2.0710690987599998</v>
      </c>
      <c r="BL376" s="36">
        <v>756.32338265689998</v>
      </c>
      <c r="BM376" s="30">
        <f t="shared" si="260"/>
        <v>-1.0009769451446418E-9</v>
      </c>
      <c r="BN376" s="30">
        <f t="shared" si="261"/>
        <v>-1.0011610385202485E-9</v>
      </c>
      <c r="BO376" s="30">
        <f t="shared" si="262"/>
        <v>-1.0011610382096128E-9</v>
      </c>
      <c r="BP376" s="30">
        <f t="shared" si="263"/>
        <v>-1.0011610382096143E-9</v>
      </c>
      <c r="BR376" s="36"/>
      <c r="BS376" s="36"/>
      <c r="BT376" s="36"/>
      <c r="BZ376" s="36"/>
      <c r="CA376" s="36"/>
      <c r="CB376" s="36"/>
      <c r="CH376" s="36"/>
      <c r="CI376" s="36"/>
      <c r="CJ376" s="36"/>
      <c r="CP376" s="36"/>
      <c r="CQ376" s="36"/>
      <c r="CR376" s="36"/>
      <c r="CX376" s="36"/>
      <c r="CY376" s="36"/>
      <c r="CZ376" s="36"/>
      <c r="DF376" s="36">
        <v>1.2055999999999999E-7</v>
      </c>
      <c r="DG376" s="36">
        <v>3.20018724042</v>
      </c>
      <c r="DH376" s="36">
        <v>72.073285581600004</v>
      </c>
      <c r="DI376" s="30">
        <f t="shared" si="264"/>
        <v>-1.1361739349320902E-7</v>
      </c>
      <c r="DJ376" s="30">
        <f t="shared" si="265"/>
        <v>-1.1361695862906082E-7</v>
      </c>
      <c r="DK376" s="30">
        <f t="shared" si="266"/>
        <v>-1.1361695862979464E-7</v>
      </c>
      <c r="DL376" s="30">
        <f t="shared" si="267"/>
        <v>-1.1361695862979464E-7</v>
      </c>
      <c r="DN376" s="36">
        <v>2.5799999999999999E-8</v>
      </c>
      <c r="DO376" s="36">
        <v>2.6272109053400001</v>
      </c>
      <c r="DP376" s="36">
        <v>213.18722085339999</v>
      </c>
      <c r="DQ376" s="30">
        <f t="shared" si="268"/>
        <v>3.2324154319243894E-9</v>
      </c>
      <c r="DR376" s="30">
        <f t="shared" si="269"/>
        <v>3.2332319829765372E-9</v>
      </c>
      <c r="DS376" s="30">
        <f t="shared" si="270"/>
        <v>3.2332319815986586E-9</v>
      </c>
      <c r="DT376" s="30">
        <f t="shared" si="271"/>
        <v>3.2332319815986644E-9</v>
      </c>
      <c r="DV376" s="36"/>
      <c r="DW376" s="36"/>
      <c r="DX376" s="36"/>
      <c r="ED376" s="36"/>
      <c r="EE376" s="36"/>
      <c r="EF376" s="36"/>
      <c r="EL376" s="36"/>
      <c r="EM376" s="36"/>
      <c r="EN376" s="36"/>
      <c r="ET376" s="36"/>
      <c r="EU376" s="36"/>
      <c r="EV376" s="36"/>
    </row>
    <row r="377" spans="14:152" s="30" customFormat="1" ht="12.75">
      <c r="N377" s="36">
        <v>2.7800000000000001E-8</v>
      </c>
      <c r="O377" s="36">
        <v>2.10066625279</v>
      </c>
      <c r="P377" s="36">
        <v>894.84087952760001</v>
      </c>
      <c r="Q377" s="30">
        <f t="shared" si="252"/>
        <v>-2.6711584491461864E-8</v>
      </c>
      <c r="R377" s="30">
        <f t="shared" si="253"/>
        <v>-2.6712615650517987E-8</v>
      </c>
      <c r="S377" s="30">
        <f t="shared" si="254"/>
        <v>-2.6712615648778367E-8</v>
      </c>
      <c r="T377" s="30">
        <f t="shared" si="255"/>
        <v>-2.6712615648778373E-8</v>
      </c>
      <c r="V377" s="36">
        <v>5.1899999999999997E-9</v>
      </c>
      <c r="W377" s="36">
        <v>3.09688510923</v>
      </c>
      <c r="X377" s="36">
        <v>327.43756992049998</v>
      </c>
      <c r="Y377" s="30">
        <f t="shared" si="256"/>
        <v>1.481171102683854E-9</v>
      </c>
      <c r="Z377" s="30">
        <f t="shared" si="257"/>
        <v>1.4814148184946228E-9</v>
      </c>
      <c r="AA377" s="30">
        <f t="shared" si="258"/>
        <v>1.4814148180833695E-9</v>
      </c>
      <c r="AB377" s="30">
        <f t="shared" si="259"/>
        <v>1.4814148180833705E-9</v>
      </c>
      <c r="AD377" s="36"/>
      <c r="AE377" s="36"/>
      <c r="AF377" s="36"/>
      <c r="AL377" s="36"/>
      <c r="AM377" s="36"/>
      <c r="AN377" s="36"/>
      <c r="AT377" s="36"/>
      <c r="AU377" s="36"/>
      <c r="AV377" s="36"/>
      <c r="BB377" s="36"/>
      <c r="BC377" s="36"/>
      <c r="BD377" s="36"/>
      <c r="BJ377" s="36">
        <v>1.92E-9</v>
      </c>
      <c r="BK377" s="36">
        <v>1.6798594417199999</v>
      </c>
      <c r="BL377" s="36">
        <v>1677.9385755008</v>
      </c>
      <c r="BM377" s="30">
        <f t="shared" si="260"/>
        <v>4.3844246840888167E-10</v>
      </c>
      <c r="BN377" s="30">
        <f t="shared" si="261"/>
        <v>4.3797311533017163E-10</v>
      </c>
      <c r="BO377" s="30">
        <f t="shared" si="262"/>
        <v>4.3797311612220151E-10</v>
      </c>
      <c r="BP377" s="30">
        <f t="shared" si="263"/>
        <v>4.3797311612219821E-10</v>
      </c>
      <c r="BR377" s="36"/>
      <c r="BS377" s="36"/>
      <c r="BT377" s="36"/>
      <c r="BZ377" s="36"/>
      <c r="CA377" s="36"/>
      <c r="CB377" s="36"/>
      <c r="CH377" s="36"/>
      <c r="CI377" s="36"/>
      <c r="CJ377" s="36"/>
      <c r="CP377" s="36"/>
      <c r="CQ377" s="36"/>
      <c r="CR377" s="36"/>
      <c r="CX377" s="36"/>
      <c r="CY377" s="36"/>
      <c r="CZ377" s="36"/>
      <c r="DF377" s="36">
        <v>1.2233000000000001E-7</v>
      </c>
      <c r="DG377" s="36">
        <v>4.5074193097000004</v>
      </c>
      <c r="DH377" s="36">
        <v>425.63498302950001</v>
      </c>
      <c r="DI377" s="30">
        <f t="shared" si="264"/>
        <v>-6.6697503115153232E-8</v>
      </c>
      <c r="DJ377" s="30">
        <f t="shared" si="265"/>
        <v>-6.6690971628995614E-8</v>
      </c>
      <c r="DK377" s="30">
        <f t="shared" si="266"/>
        <v>-6.6690971640017339E-8</v>
      </c>
      <c r="DL377" s="30">
        <f t="shared" si="267"/>
        <v>-6.6690971640017339E-8</v>
      </c>
      <c r="DN377" s="36">
        <v>2.8789999999999998E-8</v>
      </c>
      <c r="DO377" s="36">
        <v>0.45679876897999999</v>
      </c>
      <c r="DP377" s="36">
        <v>285.63301345050002</v>
      </c>
      <c r="DQ377" s="30">
        <f t="shared" si="268"/>
        <v>1.2363822205180168E-8</v>
      </c>
      <c r="DR377" s="30">
        <f t="shared" si="269"/>
        <v>1.2362710921110935E-8</v>
      </c>
      <c r="DS377" s="30">
        <f t="shared" si="270"/>
        <v>1.2362710922986183E-8</v>
      </c>
      <c r="DT377" s="30">
        <f t="shared" si="271"/>
        <v>1.2362710922986176E-8</v>
      </c>
      <c r="DV377" s="36"/>
      <c r="DW377" s="36"/>
      <c r="DX377" s="36"/>
      <c r="ED377" s="36"/>
      <c r="EE377" s="36"/>
      <c r="EF377" s="36"/>
      <c r="EL377" s="36"/>
      <c r="EM377" s="36"/>
      <c r="EN377" s="36"/>
      <c r="ET377" s="36"/>
      <c r="EU377" s="36"/>
      <c r="EV377" s="36"/>
    </row>
    <row r="378" spans="14:152" s="30" customFormat="1" ht="12.75">
      <c r="N378" s="36">
        <v>2.8749999999999999E-8</v>
      </c>
      <c r="O378" s="36">
        <v>2.3900972177400002</v>
      </c>
      <c r="P378" s="36">
        <v>151.04766984290001</v>
      </c>
      <c r="Q378" s="30">
        <f t="shared" si="252"/>
        <v>5.2304691066444943E-10</v>
      </c>
      <c r="R378" s="30">
        <f t="shared" si="253"/>
        <v>5.2369661958710111E-10</v>
      </c>
      <c r="S378" s="30">
        <f t="shared" si="254"/>
        <v>5.2369661849075345E-10</v>
      </c>
      <c r="T378" s="30">
        <f t="shared" si="255"/>
        <v>5.2369661849075345E-10</v>
      </c>
      <c r="V378" s="36">
        <v>4.8600000000000002E-9</v>
      </c>
      <c r="W378" s="36">
        <v>5.2422080487500002</v>
      </c>
      <c r="X378" s="36">
        <v>5849.3641121146002</v>
      </c>
      <c r="Y378" s="30">
        <f t="shared" si="256"/>
        <v>-2.2721363197437057E-9</v>
      </c>
      <c r="Z378" s="30">
        <f t="shared" si="257"/>
        <v>-2.2758957974103654E-9</v>
      </c>
      <c r="AA378" s="30">
        <f t="shared" si="258"/>
        <v>-2.2758957910679448E-9</v>
      </c>
      <c r="AB378" s="30">
        <f t="shared" si="259"/>
        <v>-2.2758957910679758E-9</v>
      </c>
      <c r="AD378" s="36"/>
      <c r="AE378" s="36"/>
      <c r="AF378" s="36"/>
      <c r="AL378" s="36"/>
      <c r="AM378" s="36"/>
      <c r="AN378" s="36"/>
      <c r="AT378" s="36"/>
      <c r="AU378" s="36"/>
      <c r="AV378" s="36"/>
      <c r="BB378" s="36"/>
      <c r="BC378" s="36"/>
      <c r="BD378" s="36"/>
      <c r="BJ378" s="36">
        <v>1.9099999999999998E-9</v>
      </c>
      <c r="BK378" s="36">
        <v>1.0506734845300001</v>
      </c>
      <c r="BL378" s="36">
        <v>702.14871190910003</v>
      </c>
      <c r="BM378" s="30">
        <f t="shared" si="260"/>
        <v>-1.8251710500523214E-9</v>
      </c>
      <c r="BN378" s="30">
        <f t="shared" si="261"/>
        <v>-1.8252301818847419E-9</v>
      </c>
      <c r="BO378" s="30">
        <f t="shared" si="262"/>
        <v>-1.8252301817849771E-9</v>
      </c>
      <c r="BP378" s="30">
        <f t="shared" si="263"/>
        <v>-1.8252301817849775E-9</v>
      </c>
      <c r="BR378" s="36"/>
      <c r="BS378" s="36"/>
      <c r="BT378" s="36"/>
      <c r="BZ378" s="36"/>
      <c r="CA378" s="36"/>
      <c r="CB378" s="36"/>
      <c r="CH378" s="36"/>
      <c r="CI378" s="36"/>
      <c r="CJ378" s="36"/>
      <c r="CP378" s="36"/>
      <c r="CQ378" s="36"/>
      <c r="CR378" s="36"/>
      <c r="CX378" s="36"/>
      <c r="CY378" s="36"/>
      <c r="CZ378" s="36"/>
      <c r="DF378" s="36">
        <v>1.2101E-7</v>
      </c>
      <c r="DG378" s="36">
        <v>4.14977794161</v>
      </c>
      <c r="DH378" s="36">
        <v>1108.1399749656</v>
      </c>
      <c r="DI378" s="30">
        <f t="shared" si="264"/>
        <v>-4.9739300572486014E-8</v>
      </c>
      <c r="DJ378" s="30">
        <f t="shared" si="265"/>
        <v>-4.9757592197394309E-8</v>
      </c>
      <c r="DK378" s="30">
        <f t="shared" si="266"/>
        <v>-4.9757592166529454E-8</v>
      </c>
      <c r="DL378" s="30">
        <f t="shared" si="267"/>
        <v>-4.9757592166529553E-8</v>
      </c>
      <c r="DN378" s="36">
        <v>2.4059999999999998E-8</v>
      </c>
      <c r="DO378" s="36">
        <v>4.5747309875799997</v>
      </c>
      <c r="DP378" s="36">
        <v>228.276948965</v>
      </c>
      <c r="DQ378" s="30">
        <f t="shared" si="268"/>
        <v>-2.372351181358328E-8</v>
      </c>
      <c r="DR378" s="30">
        <f t="shared" si="269"/>
        <v>-2.3723648769576276E-8</v>
      </c>
      <c r="DS378" s="30">
        <f t="shared" si="270"/>
        <v>-2.3723648769345194E-8</v>
      </c>
      <c r="DT378" s="30">
        <f t="shared" si="271"/>
        <v>-2.3723648769345194E-8</v>
      </c>
      <c r="DV378" s="36"/>
      <c r="DW378" s="36"/>
      <c r="DX378" s="36"/>
      <c r="ED378" s="36"/>
      <c r="EE378" s="36"/>
      <c r="EF378" s="36"/>
      <c r="EL378" s="36"/>
      <c r="EM378" s="36"/>
      <c r="EN378" s="36"/>
      <c r="ET378" s="36"/>
      <c r="EU378" s="36"/>
      <c r="EV378" s="36"/>
    </row>
    <row r="379" spans="14:152" s="30" customFormat="1" ht="12.75">
      <c r="N379" s="36">
        <v>3.0199999999999999E-8</v>
      </c>
      <c r="O379" s="36">
        <v>0.25475826889999997</v>
      </c>
      <c r="P379" s="36">
        <v>40.841348623499997</v>
      </c>
      <c r="Q379" s="30">
        <f t="shared" si="252"/>
        <v>3.0187898453235041E-8</v>
      </c>
      <c r="R379" s="30">
        <f t="shared" si="253"/>
        <v>3.0187903677046985E-8</v>
      </c>
      <c r="S379" s="30">
        <f t="shared" si="254"/>
        <v>3.018790367703817E-8</v>
      </c>
      <c r="T379" s="30">
        <f t="shared" si="255"/>
        <v>3.018790367703817E-8</v>
      </c>
      <c r="V379" s="36">
        <v>4.7500000000000003E-9</v>
      </c>
      <c r="W379" s="36">
        <v>4.51295931678</v>
      </c>
      <c r="X379" s="36">
        <v>411.62033734900001</v>
      </c>
      <c r="Y379" s="30">
        <f t="shared" si="256"/>
        <v>-2.9119447391220861E-9</v>
      </c>
      <c r="Z379" s="30">
        <f t="shared" si="257"/>
        <v>-2.9117135885794469E-9</v>
      </c>
      <c r="AA379" s="30">
        <f t="shared" si="258"/>
        <v>-2.9117135889695089E-9</v>
      </c>
      <c r="AB379" s="30">
        <f t="shared" si="259"/>
        <v>-2.9117135889695089E-9</v>
      </c>
      <c r="AD379" s="36"/>
      <c r="AE379" s="36"/>
      <c r="AF379" s="36"/>
      <c r="AL379" s="36"/>
      <c r="AM379" s="36"/>
      <c r="AN379" s="36"/>
      <c r="AT379" s="36"/>
      <c r="AU379" s="36"/>
      <c r="AV379" s="36"/>
      <c r="BB379" s="36"/>
      <c r="BC379" s="36"/>
      <c r="BD379" s="36"/>
      <c r="BJ379" s="36">
        <v>1.81E-9</v>
      </c>
      <c r="BK379" s="36">
        <v>1.89151852263</v>
      </c>
      <c r="BL379" s="36">
        <v>6.1503391543000001</v>
      </c>
      <c r="BM379" s="30">
        <f t="shared" si="260"/>
        <v>-5.1171030632087529E-10</v>
      </c>
      <c r="BN379" s="30">
        <f t="shared" si="261"/>
        <v>-5.1170870850081675E-10</v>
      </c>
      <c r="BO379" s="30">
        <f t="shared" si="262"/>
        <v>-5.1170870850351305E-10</v>
      </c>
      <c r="BP379" s="30">
        <f t="shared" si="263"/>
        <v>-5.1170870850351305E-10</v>
      </c>
      <c r="BR379" s="36"/>
      <c r="BS379" s="36"/>
      <c r="BT379" s="36"/>
      <c r="BZ379" s="36"/>
      <c r="CA379" s="36"/>
      <c r="CB379" s="36"/>
      <c r="CH379" s="36"/>
      <c r="CI379" s="36"/>
      <c r="CJ379" s="36"/>
      <c r="CP379" s="36"/>
      <c r="CQ379" s="36"/>
      <c r="CR379" s="36"/>
      <c r="CX379" s="36"/>
      <c r="CY379" s="36"/>
      <c r="CZ379" s="36"/>
      <c r="DF379" s="36">
        <v>9.8430000000000002E-8</v>
      </c>
      <c r="DG379" s="36">
        <v>1.4945103960399999</v>
      </c>
      <c r="DH379" s="36">
        <v>226.63241756229999</v>
      </c>
      <c r="DI379" s="30">
        <f t="shared" si="264"/>
        <v>9.5657014310476412E-8</v>
      </c>
      <c r="DJ379" s="30">
        <f t="shared" si="265"/>
        <v>9.5657800998693705E-8</v>
      </c>
      <c r="DK379" s="30">
        <f t="shared" si="266"/>
        <v>9.5657800997366298E-8</v>
      </c>
      <c r="DL379" s="30">
        <f t="shared" si="267"/>
        <v>9.5657800997366311E-8</v>
      </c>
      <c r="DN379" s="36">
        <v>2.5180000000000001E-8</v>
      </c>
      <c r="DO379" s="36">
        <v>2.5550008583000001</v>
      </c>
      <c r="DP379" s="36">
        <v>140.00196957899999</v>
      </c>
      <c r="DQ379" s="30">
        <f t="shared" si="268"/>
        <v>-5.1986078805049972E-9</v>
      </c>
      <c r="DR379" s="30">
        <f t="shared" si="269"/>
        <v>-5.1980917365609727E-9</v>
      </c>
      <c r="DS379" s="30">
        <f t="shared" si="270"/>
        <v>-5.1980917374319335E-9</v>
      </c>
      <c r="DT379" s="30">
        <f t="shared" si="271"/>
        <v>-5.1980917374319335E-9</v>
      </c>
      <c r="DV379" s="36"/>
      <c r="DW379" s="36"/>
      <c r="DX379" s="36"/>
      <c r="ED379" s="36"/>
      <c r="EE379" s="36"/>
      <c r="EF379" s="36"/>
      <c r="EL379" s="36"/>
      <c r="EM379" s="36"/>
      <c r="EN379" s="36"/>
      <c r="ET379" s="36"/>
      <c r="EU379" s="36"/>
      <c r="EV379" s="36"/>
    </row>
    <row r="380" spans="14:152" s="30" customFormat="1" ht="12.75">
      <c r="N380" s="36">
        <v>2.7310000000000001E-8</v>
      </c>
      <c r="O380" s="36">
        <v>3.7481490850900001</v>
      </c>
      <c r="P380" s="36">
        <v>429.04587143079999</v>
      </c>
      <c r="Q380" s="30">
        <f t="shared" si="252"/>
        <v>5.4664276613530744E-9</v>
      </c>
      <c r="R380" s="30">
        <f t="shared" si="253"/>
        <v>5.4681455003029034E-9</v>
      </c>
      <c r="S380" s="30">
        <f t="shared" si="254"/>
        <v>5.4681454974041714E-9</v>
      </c>
      <c r="T380" s="30">
        <f t="shared" si="255"/>
        <v>5.4681454974041838E-9</v>
      </c>
      <c r="V380" s="36">
        <v>5.4000000000000004E-9</v>
      </c>
      <c r="W380" s="36">
        <v>4.4484395276799997</v>
      </c>
      <c r="X380" s="36">
        <v>10206.171999210201</v>
      </c>
      <c r="Y380" s="30">
        <f t="shared" si="256"/>
        <v>-1.6171905245683379E-9</v>
      </c>
      <c r="Z380" s="30">
        <f t="shared" si="257"/>
        <v>-1.6250571124842739E-9</v>
      </c>
      <c r="AA380" s="30">
        <f t="shared" si="258"/>
        <v>-1.6250570992130585E-9</v>
      </c>
      <c r="AB380" s="30">
        <f t="shared" si="259"/>
        <v>-1.6250570992130951E-9</v>
      </c>
      <c r="AD380" s="36"/>
      <c r="AE380" s="36"/>
      <c r="AF380" s="36"/>
      <c r="AL380" s="36"/>
      <c r="AM380" s="36"/>
      <c r="AN380" s="36"/>
      <c r="AT380" s="36"/>
      <c r="AU380" s="36"/>
      <c r="AV380" s="36"/>
      <c r="BB380" s="36"/>
      <c r="BC380" s="36"/>
      <c r="BD380" s="36"/>
      <c r="BJ380" s="36">
        <v>2.0500000000000002E-9</v>
      </c>
      <c r="BK380" s="36">
        <v>1.98151360584</v>
      </c>
      <c r="BL380" s="36">
        <v>199.2844497575</v>
      </c>
      <c r="BM380" s="30">
        <f t="shared" si="260"/>
        <v>1.3115772297681194E-9</v>
      </c>
      <c r="BN380" s="30">
        <f t="shared" si="261"/>
        <v>1.3116242117175787E-9</v>
      </c>
      <c r="BO380" s="30">
        <f t="shared" si="262"/>
        <v>1.3116242116383003E-9</v>
      </c>
      <c r="BP380" s="30">
        <f t="shared" si="263"/>
        <v>1.3116242116383005E-9</v>
      </c>
      <c r="BR380" s="36"/>
      <c r="BS380" s="36"/>
      <c r="BT380" s="36"/>
      <c r="BZ380" s="36"/>
      <c r="CA380" s="36"/>
      <c r="CB380" s="36"/>
      <c r="CH380" s="36"/>
      <c r="CI380" s="36"/>
      <c r="CJ380" s="36"/>
      <c r="CP380" s="36"/>
      <c r="CQ380" s="36"/>
      <c r="CR380" s="36"/>
      <c r="CX380" s="36"/>
      <c r="CY380" s="36"/>
      <c r="CZ380" s="36"/>
      <c r="DF380" s="36">
        <v>1.0286999999999999E-7</v>
      </c>
      <c r="DG380" s="36">
        <v>2.10680007784</v>
      </c>
      <c r="DH380" s="36">
        <v>1033.3583763982999</v>
      </c>
      <c r="DI380" s="30">
        <f t="shared" si="264"/>
        <v>-9.1191039808388454E-8</v>
      </c>
      <c r="DJ380" s="30">
        <f t="shared" si="265"/>
        <v>-9.1183677305704683E-8</v>
      </c>
      <c r="DK380" s="30">
        <f t="shared" si="266"/>
        <v>-9.1183677318130352E-8</v>
      </c>
      <c r="DL380" s="30">
        <f t="shared" si="267"/>
        <v>-9.1183677318130299E-8</v>
      </c>
      <c r="DN380" s="36">
        <v>2.4220000000000001E-8</v>
      </c>
      <c r="DO380" s="36">
        <v>2.36310658303</v>
      </c>
      <c r="DP380" s="36">
        <v>84.342826122899993</v>
      </c>
      <c r="DQ380" s="30">
        <f t="shared" si="268"/>
        <v>-7.7259763026464749E-9</v>
      </c>
      <c r="DR380" s="30">
        <f t="shared" si="269"/>
        <v>-7.7256865953812238E-9</v>
      </c>
      <c r="DS380" s="30">
        <f t="shared" si="270"/>
        <v>-7.7256865958700859E-9</v>
      </c>
      <c r="DT380" s="30">
        <f t="shared" si="271"/>
        <v>-7.7256865958700859E-9</v>
      </c>
      <c r="DV380" s="36"/>
      <c r="DW380" s="36"/>
      <c r="DX380" s="36"/>
      <c r="ED380" s="36"/>
      <c r="EE380" s="36"/>
      <c r="EF380" s="36"/>
      <c r="EL380" s="36"/>
      <c r="EM380" s="36"/>
      <c r="EN380" s="36"/>
      <c r="ET380" s="36"/>
      <c r="EU380" s="36"/>
      <c r="EV380" s="36"/>
    </row>
    <row r="381" spans="14:152" s="30" customFormat="1" ht="12.75">
      <c r="N381" s="36">
        <v>2.7929999999999999E-8</v>
      </c>
      <c r="O381" s="36">
        <v>4.1793883723</v>
      </c>
      <c r="P381" s="36">
        <v>292.01284726839998</v>
      </c>
      <c r="Q381" s="30">
        <f t="shared" si="252"/>
        <v>-2.3342624549065075E-8</v>
      </c>
      <c r="R381" s="30">
        <f t="shared" si="253"/>
        <v>-2.3341954386379039E-8</v>
      </c>
      <c r="S381" s="30">
        <f t="shared" si="254"/>
        <v>-2.3341954387509944E-8</v>
      </c>
      <c r="T381" s="30">
        <f t="shared" si="255"/>
        <v>-2.334195438750993E-8</v>
      </c>
      <c r="V381" s="36">
        <v>4.7900000000000002E-9</v>
      </c>
      <c r="W381" s="36">
        <v>0.87707794163999997</v>
      </c>
      <c r="X381" s="36">
        <v>207.14875628370001</v>
      </c>
      <c r="Y381" s="30">
        <f t="shared" si="256"/>
        <v>4.6145750290636026E-9</v>
      </c>
      <c r="Z381" s="30">
        <f t="shared" si="257"/>
        <v>4.6145352127790779E-9</v>
      </c>
      <c r="AA381" s="30">
        <f t="shared" si="258"/>
        <v>4.6145352128462698E-9</v>
      </c>
      <c r="AB381" s="30">
        <f t="shared" si="259"/>
        <v>4.6145352128462698E-9</v>
      </c>
      <c r="AD381" s="36"/>
      <c r="AE381" s="36"/>
      <c r="AF381" s="36"/>
      <c r="AL381" s="36"/>
      <c r="AM381" s="36"/>
      <c r="AN381" s="36"/>
      <c r="AT381" s="36"/>
      <c r="AU381" s="36"/>
      <c r="AV381" s="36"/>
      <c r="BB381" s="36"/>
      <c r="BC381" s="36"/>
      <c r="BD381" s="36"/>
      <c r="BJ381" s="36">
        <v>1.81E-9</v>
      </c>
      <c r="BK381" s="36">
        <v>1.2538179649400001</v>
      </c>
      <c r="BL381" s="36">
        <v>2737.3205056900001</v>
      </c>
      <c r="BM381" s="30">
        <f t="shared" si="260"/>
        <v>3.8388014156678661E-10</v>
      </c>
      <c r="BN381" s="30">
        <f t="shared" si="261"/>
        <v>3.831555916197266E-10</v>
      </c>
      <c r="BO381" s="30">
        <f t="shared" si="262"/>
        <v>3.8315559284241763E-10</v>
      </c>
      <c r="BP381" s="30">
        <f t="shared" si="263"/>
        <v>3.8315559284241132E-10</v>
      </c>
      <c r="BR381" s="36"/>
      <c r="BS381" s="36"/>
      <c r="BT381" s="36"/>
      <c r="BZ381" s="36"/>
      <c r="CA381" s="36"/>
      <c r="CB381" s="36"/>
      <c r="CH381" s="36"/>
      <c r="CI381" s="36"/>
      <c r="CJ381" s="36"/>
      <c r="CP381" s="36"/>
      <c r="CQ381" s="36"/>
      <c r="CR381" s="36"/>
      <c r="CX381" s="36"/>
      <c r="CY381" s="36"/>
      <c r="CZ381" s="36"/>
      <c r="DF381" s="36">
        <v>9.9750000000000003E-8</v>
      </c>
      <c r="DG381" s="36">
        <v>2.81640446254</v>
      </c>
      <c r="DH381" s="36">
        <v>518.64526483069994</v>
      </c>
      <c r="DI381" s="30">
        <f t="shared" si="264"/>
        <v>9.9574890637732656E-8</v>
      </c>
      <c r="DJ381" s="30">
        <f t="shared" si="265"/>
        <v>9.9574431832102341E-8</v>
      </c>
      <c r="DK381" s="30">
        <f t="shared" si="266"/>
        <v>9.9574431832877059E-8</v>
      </c>
      <c r="DL381" s="30">
        <f t="shared" si="267"/>
        <v>9.9574431832877045E-8</v>
      </c>
      <c r="DN381" s="36">
        <v>2.3739999999999999E-8</v>
      </c>
      <c r="DO381" s="36">
        <v>2.2554471893199999</v>
      </c>
      <c r="DP381" s="36">
        <v>17.265475387399999</v>
      </c>
      <c r="DQ381" s="30">
        <f t="shared" si="268"/>
        <v>-1.3186721506568297E-8</v>
      </c>
      <c r="DR381" s="30">
        <f t="shared" si="269"/>
        <v>-1.3186670505189653E-8</v>
      </c>
      <c r="DS381" s="30">
        <f t="shared" si="270"/>
        <v>-1.3186670505275717E-8</v>
      </c>
      <c r="DT381" s="30">
        <f t="shared" si="271"/>
        <v>-1.3186670505275717E-8</v>
      </c>
      <c r="DV381" s="36"/>
      <c r="DW381" s="36"/>
      <c r="DX381" s="36"/>
      <c r="ED381" s="36"/>
      <c r="EE381" s="36"/>
      <c r="EF381" s="36"/>
      <c r="EL381" s="36"/>
      <c r="EM381" s="36"/>
      <c r="EN381" s="36"/>
      <c r="ET381" s="36"/>
      <c r="EU381" s="36"/>
      <c r="EV381" s="36"/>
    </row>
    <row r="382" spans="14:152" s="30" customFormat="1" ht="12.75">
      <c r="N382" s="36">
        <v>2.7059999999999999E-8</v>
      </c>
      <c r="O382" s="36">
        <v>5.3443889492499999</v>
      </c>
      <c r="P382" s="36">
        <v>327.43756992049998</v>
      </c>
      <c r="Q382" s="30">
        <f t="shared" si="252"/>
        <v>-2.5055778483154325E-8</v>
      </c>
      <c r="R382" s="30">
        <f t="shared" si="253"/>
        <v>-2.5056279207634042E-8</v>
      </c>
      <c r="S382" s="30">
        <f t="shared" si="254"/>
        <v>-2.505627920678915E-8</v>
      </c>
      <c r="T382" s="30">
        <f t="shared" si="255"/>
        <v>-2.505627920678915E-8</v>
      </c>
      <c r="V382" s="36">
        <v>4.6800000000000004E-9</v>
      </c>
      <c r="W382" s="36">
        <v>0.46572028196999998</v>
      </c>
      <c r="X382" s="36">
        <v>306.09692891809999</v>
      </c>
      <c r="Y382" s="30">
        <f t="shared" si="256"/>
        <v>1.5578065814038724E-9</v>
      </c>
      <c r="Z382" s="30">
        <f t="shared" si="257"/>
        <v>1.5576044437305291E-9</v>
      </c>
      <c r="AA382" s="30">
        <f t="shared" si="258"/>
        <v>1.5576044440716274E-9</v>
      </c>
      <c r="AB382" s="30">
        <f t="shared" si="259"/>
        <v>1.5576044440716268E-9</v>
      </c>
      <c r="AD382" s="36"/>
      <c r="AE382" s="36"/>
      <c r="AF382" s="36"/>
      <c r="AL382" s="36"/>
      <c r="AM382" s="36"/>
      <c r="AN382" s="36"/>
      <c r="AT382" s="36"/>
      <c r="AU382" s="36"/>
      <c r="AV382" s="36"/>
      <c r="BB382" s="36"/>
      <c r="BC382" s="36"/>
      <c r="BD382" s="36"/>
      <c r="BJ382" s="36">
        <v>1.86E-9</v>
      </c>
      <c r="BK382" s="36">
        <v>2.8141601673799999</v>
      </c>
      <c r="BL382" s="36">
        <v>569.04784100979998</v>
      </c>
      <c r="BM382" s="30">
        <f t="shared" si="260"/>
        <v>1.7529229650582007E-9</v>
      </c>
      <c r="BN382" s="30">
        <f t="shared" si="261"/>
        <v>1.7528699966000172E-9</v>
      </c>
      <c r="BO382" s="30">
        <f t="shared" si="262"/>
        <v>1.7528699966894089E-9</v>
      </c>
      <c r="BP382" s="30">
        <f t="shared" si="263"/>
        <v>1.7528699966894085E-9</v>
      </c>
      <c r="BR382" s="36"/>
      <c r="BS382" s="36"/>
      <c r="BT382" s="36"/>
      <c r="BZ382" s="36"/>
      <c r="CA382" s="36"/>
      <c r="CB382" s="36"/>
      <c r="CH382" s="36"/>
      <c r="CI382" s="36"/>
      <c r="CJ382" s="36"/>
      <c r="CP382" s="36"/>
      <c r="CQ382" s="36"/>
      <c r="CR382" s="36"/>
      <c r="CX382" s="36"/>
      <c r="CY382" s="36"/>
      <c r="CZ382" s="36"/>
      <c r="DF382" s="36">
        <v>9.5970000000000005E-8</v>
      </c>
      <c r="DG382" s="36">
        <v>4.8002808752200004</v>
      </c>
      <c r="DH382" s="36">
        <v>426.64637498579998</v>
      </c>
      <c r="DI382" s="30">
        <f t="shared" si="264"/>
        <v>-7.2974577427188194E-8</v>
      </c>
      <c r="DJ382" s="30">
        <f t="shared" si="265"/>
        <v>-7.2970598041429212E-8</v>
      </c>
      <c r="DK382" s="30">
        <f t="shared" si="266"/>
        <v>-7.2970598048144449E-8</v>
      </c>
      <c r="DL382" s="30">
        <f t="shared" si="267"/>
        <v>-7.2970598048144423E-8</v>
      </c>
      <c r="DN382" s="36">
        <v>2.627E-8</v>
      </c>
      <c r="DO382" s="36">
        <v>1.26370339212</v>
      </c>
      <c r="DP382" s="36">
        <v>724.8308132679</v>
      </c>
      <c r="DQ382" s="30">
        <f t="shared" si="268"/>
        <v>-2.4332973574565604E-8</v>
      </c>
      <c r="DR382" s="30">
        <f t="shared" si="269"/>
        <v>-2.433404725113163E-8</v>
      </c>
      <c r="DS382" s="30">
        <f t="shared" si="270"/>
        <v>-2.4334047249320105E-8</v>
      </c>
      <c r="DT382" s="30">
        <f t="shared" si="271"/>
        <v>-2.4334047249320115E-8</v>
      </c>
      <c r="DV382" s="36"/>
      <c r="DW382" s="36"/>
      <c r="DX382" s="36"/>
      <c r="ED382" s="36"/>
      <c r="EE382" s="36"/>
      <c r="EF382" s="36"/>
      <c r="EL382" s="36"/>
      <c r="EM382" s="36"/>
      <c r="EN382" s="36"/>
      <c r="ET382" s="36"/>
      <c r="EU382" s="36"/>
      <c r="EV382" s="36"/>
    </row>
    <row r="383" spans="14:152" s="30" customFormat="1" ht="12.75">
      <c r="N383" s="36">
        <v>2.9650000000000001E-8</v>
      </c>
      <c r="O383" s="36">
        <v>0.61653881148</v>
      </c>
      <c r="P383" s="36">
        <v>643.82943957709995</v>
      </c>
      <c r="Q383" s="30">
        <f t="shared" si="252"/>
        <v>-2.912550244522866E-8</v>
      </c>
      <c r="R383" s="30">
        <f t="shared" si="253"/>
        <v>-2.9126037218768448E-8</v>
      </c>
      <c r="S383" s="30">
        <f t="shared" si="254"/>
        <v>-2.9126037217866278E-8</v>
      </c>
      <c r="T383" s="30">
        <f t="shared" si="255"/>
        <v>-2.9126037217866281E-8</v>
      </c>
      <c r="V383" s="36">
        <v>5.86E-9</v>
      </c>
      <c r="W383" s="36">
        <v>0.86387928244000001</v>
      </c>
      <c r="X383" s="36">
        <v>2538.2485042536</v>
      </c>
      <c r="Y383" s="30">
        <f t="shared" si="256"/>
        <v>4.6888679646114936E-9</v>
      </c>
      <c r="Z383" s="30">
        <f t="shared" si="257"/>
        <v>4.6875326336366274E-9</v>
      </c>
      <c r="AA383" s="30">
        <f t="shared" si="258"/>
        <v>4.6875326358904902E-9</v>
      </c>
      <c r="AB383" s="30">
        <f t="shared" si="259"/>
        <v>4.6875326358904844E-9</v>
      </c>
      <c r="AD383" s="36"/>
      <c r="AE383" s="36"/>
      <c r="AF383" s="36"/>
      <c r="AL383" s="36"/>
      <c r="AM383" s="36"/>
      <c r="AN383" s="36"/>
      <c r="AT383" s="36"/>
      <c r="AU383" s="36"/>
      <c r="AV383" s="36"/>
      <c r="BB383" s="36"/>
      <c r="BC383" s="36"/>
      <c r="BD383" s="36"/>
      <c r="BJ383" s="36">
        <v>2.1499999999999998E-9</v>
      </c>
      <c r="BK383" s="36">
        <v>4.5237306084600002</v>
      </c>
      <c r="BL383" s="36">
        <v>3060.8259223474001</v>
      </c>
      <c r="BM383" s="30">
        <f t="shared" si="260"/>
        <v>2.1347620691461739E-9</v>
      </c>
      <c r="BN383" s="30">
        <f t="shared" si="261"/>
        <v>2.1348788770385432E-9</v>
      </c>
      <c r="BO383" s="30">
        <f t="shared" si="262"/>
        <v>2.134878876841814E-9</v>
      </c>
      <c r="BP383" s="30">
        <f t="shared" si="263"/>
        <v>2.1348788768418149E-9</v>
      </c>
      <c r="BR383" s="36"/>
      <c r="BS383" s="36"/>
      <c r="BT383" s="36"/>
      <c r="BZ383" s="36"/>
      <c r="CA383" s="36"/>
      <c r="CB383" s="36"/>
      <c r="CH383" s="36"/>
      <c r="CI383" s="36"/>
      <c r="CJ383" s="36"/>
      <c r="CP383" s="36"/>
      <c r="CQ383" s="36"/>
      <c r="CR383" s="36"/>
      <c r="CX383" s="36"/>
      <c r="CY383" s="36"/>
      <c r="CZ383" s="36"/>
      <c r="DF383" s="36">
        <v>1.0746E-7</v>
      </c>
      <c r="DG383" s="36">
        <v>4.6683829910799997</v>
      </c>
      <c r="DH383" s="36">
        <v>129.91947716160001</v>
      </c>
      <c r="DI383" s="30">
        <f t="shared" si="264"/>
        <v>-7.4369933631001567E-8</v>
      </c>
      <c r="DJ383" s="30">
        <f t="shared" si="265"/>
        <v>-7.4371441593882192E-8</v>
      </c>
      <c r="DK383" s="30">
        <f t="shared" si="266"/>
        <v>-7.4371441591337612E-8</v>
      </c>
      <c r="DL383" s="30">
        <f t="shared" si="267"/>
        <v>-7.4371441591337612E-8</v>
      </c>
      <c r="DN383" s="36">
        <v>2.346E-8</v>
      </c>
      <c r="DO383" s="36">
        <v>3.7764163015699999</v>
      </c>
      <c r="DP383" s="36">
        <v>206.23373254699999</v>
      </c>
      <c r="DQ383" s="30">
        <f t="shared" si="268"/>
        <v>-2.0489979015214909E-8</v>
      </c>
      <c r="DR383" s="30">
        <f t="shared" si="269"/>
        <v>-2.0489626425418443E-8</v>
      </c>
      <c r="DS383" s="30">
        <f t="shared" si="270"/>
        <v>-2.0489626426013434E-8</v>
      </c>
      <c r="DT383" s="30">
        <f t="shared" si="271"/>
        <v>-2.0489626426013434E-8</v>
      </c>
      <c r="DV383" s="36"/>
      <c r="DW383" s="36"/>
      <c r="DX383" s="36"/>
      <c r="ED383" s="36"/>
      <c r="EE383" s="36"/>
      <c r="EF383" s="36"/>
      <c r="EL383" s="36"/>
      <c r="EM383" s="36"/>
      <c r="EN383" s="36"/>
      <c r="ET383" s="36"/>
      <c r="EU383" s="36"/>
      <c r="EV383" s="36"/>
    </row>
    <row r="384" spans="14:152" s="30" customFormat="1" ht="12.75">
      <c r="N384" s="36">
        <v>2.6160000000000001E-8</v>
      </c>
      <c r="O384" s="36">
        <v>4.8190138755999996</v>
      </c>
      <c r="P384" s="36">
        <v>681.54178408960001</v>
      </c>
      <c r="Q384" s="30">
        <f t="shared" si="252"/>
        <v>1.3239208949794197E-8</v>
      </c>
      <c r="R384" s="30">
        <f t="shared" si="253"/>
        <v>1.3241509897346573E-8</v>
      </c>
      <c r="S384" s="30">
        <f t="shared" si="254"/>
        <v>1.3241509893463977E-8</v>
      </c>
      <c r="T384" s="30">
        <f t="shared" si="255"/>
        <v>1.3241509893463986E-8</v>
      </c>
      <c r="V384" s="36">
        <v>4.7500000000000003E-9</v>
      </c>
      <c r="W384" s="36">
        <v>6.1915298278800002</v>
      </c>
      <c r="X384" s="36">
        <v>397.39324334740002</v>
      </c>
      <c r="Y384" s="30">
        <f t="shared" si="256"/>
        <v>-3.1471725599036188E-9</v>
      </c>
      <c r="Z384" s="30">
        <f t="shared" si="257"/>
        <v>-3.1473841167964078E-9</v>
      </c>
      <c r="AA384" s="30">
        <f t="shared" si="258"/>
        <v>-3.1473841164394268E-9</v>
      </c>
      <c r="AB384" s="30">
        <f t="shared" si="259"/>
        <v>-3.147384116439428E-9</v>
      </c>
      <c r="AD384" s="36"/>
      <c r="AE384" s="36"/>
      <c r="AF384" s="36"/>
      <c r="AL384" s="36"/>
      <c r="AM384" s="36"/>
      <c r="AN384" s="36"/>
      <c r="AT384" s="36"/>
      <c r="AU384" s="36"/>
      <c r="AV384" s="36"/>
      <c r="BB384" s="36"/>
      <c r="BC384" s="36"/>
      <c r="BD384" s="36"/>
      <c r="BJ384" s="36">
        <v>2.2200000000000002E-9</v>
      </c>
      <c r="BK384" s="36">
        <v>2.9013357762299998</v>
      </c>
      <c r="BL384" s="36">
        <v>205.43478891180001</v>
      </c>
      <c r="BM384" s="30">
        <f t="shared" si="260"/>
        <v>-4.2251731566711055E-10</v>
      </c>
      <c r="BN384" s="30">
        <f t="shared" si="261"/>
        <v>-4.2245031864675796E-10</v>
      </c>
      <c r="BO384" s="30">
        <f t="shared" si="262"/>
        <v>-4.2245031875981219E-10</v>
      </c>
      <c r="BP384" s="30">
        <f t="shared" si="263"/>
        <v>-4.2245031875981168E-10</v>
      </c>
      <c r="BR384" s="36"/>
      <c r="BS384" s="36"/>
      <c r="BT384" s="36"/>
      <c r="BZ384" s="36"/>
      <c r="CA384" s="36"/>
      <c r="CB384" s="36"/>
      <c r="CH384" s="36"/>
      <c r="CI384" s="36"/>
      <c r="CJ384" s="36"/>
      <c r="CP384" s="36"/>
      <c r="CQ384" s="36"/>
      <c r="CR384" s="36"/>
      <c r="CX384" s="36"/>
      <c r="CY384" s="36"/>
      <c r="CZ384" s="36"/>
      <c r="DF384" s="36">
        <v>1.2961000000000001E-7</v>
      </c>
      <c r="DG384" s="36">
        <v>5.1156858180600002</v>
      </c>
      <c r="DH384" s="36">
        <v>219.44943459230001</v>
      </c>
      <c r="DI384" s="30">
        <f t="shared" si="264"/>
        <v>-9.4183198755414761E-8</v>
      </c>
      <c r="DJ384" s="30">
        <f t="shared" si="265"/>
        <v>-9.4186122606577975E-8</v>
      </c>
      <c r="DK384" s="30">
        <f t="shared" si="266"/>
        <v>-9.4186122601644246E-8</v>
      </c>
      <c r="DL384" s="30">
        <f t="shared" si="267"/>
        <v>-9.4186122601644246E-8</v>
      </c>
      <c r="DN384" s="36">
        <v>2.463E-8</v>
      </c>
      <c r="DO384" s="36">
        <v>5.4209427824</v>
      </c>
      <c r="DP384" s="36">
        <v>395.57870223899999</v>
      </c>
      <c r="DQ384" s="30">
        <f t="shared" si="268"/>
        <v>-2.4538900026212993E-8</v>
      </c>
      <c r="DR384" s="30">
        <f t="shared" si="269"/>
        <v>-2.4539025261623063E-8</v>
      </c>
      <c r="DS384" s="30">
        <f t="shared" si="270"/>
        <v>-2.4539025261411808E-8</v>
      </c>
      <c r="DT384" s="30">
        <f t="shared" si="271"/>
        <v>-2.4539025261411811E-8</v>
      </c>
      <c r="DV384" s="36"/>
      <c r="DW384" s="36"/>
      <c r="DX384" s="36"/>
      <c r="ED384" s="36"/>
      <c r="EE384" s="36"/>
      <c r="EF384" s="36"/>
      <c r="EL384" s="36"/>
      <c r="EM384" s="36"/>
      <c r="EN384" s="36"/>
      <c r="ET384" s="36"/>
      <c r="EU384" s="36"/>
      <c r="EV384" s="36"/>
    </row>
    <row r="385" spans="14:152" s="30" customFormat="1" ht="12.75">
      <c r="N385" s="36">
        <v>2.5480000000000001E-8</v>
      </c>
      <c r="O385" s="36">
        <v>3.7816258081999998</v>
      </c>
      <c r="P385" s="36">
        <v>1485.9801210651999</v>
      </c>
      <c r="Q385" s="30">
        <f t="shared" ref="Q385:Q448" si="276">N385*COS(O385+P385*$C$31)</f>
        <v>-6.4244895317810044E-9</v>
      </c>
      <c r="R385" s="30">
        <f t="shared" ref="R385:R448" si="277">N385*COS(O385+P385*$C$52)</f>
        <v>-6.4190067533461895E-9</v>
      </c>
      <c r="S385" s="30">
        <f t="shared" ref="S385:S448" si="278">N385*COS(O385+P385*$C$73)</f>
        <v>-6.419006762598347E-9</v>
      </c>
      <c r="T385" s="30">
        <f t="shared" ref="T385:T448" si="279">N385*COS(O385+P385*$C$94)</f>
        <v>-6.4190067625983031E-9</v>
      </c>
      <c r="V385" s="36">
        <v>5.4100000000000001E-9</v>
      </c>
      <c r="W385" s="36">
        <v>1.47958133221</v>
      </c>
      <c r="X385" s="36">
        <v>42.538269652899999</v>
      </c>
      <c r="Y385" s="30">
        <f t="shared" ref="Y385:Y448" si="280">V385*COS(W385+X385*$C$31)</f>
        <v>1.7380771464292294E-9</v>
      </c>
      <c r="Z385" s="30">
        <f t="shared" ref="Z385:Z448" si="281">V385*COS(W385+X385*$C$52)</f>
        <v>1.738109757095052E-9</v>
      </c>
      <c r="AA385" s="30">
        <f t="shared" ref="AA385:AA448" si="282">V385*COS(W385+X385*$C$73)</f>
        <v>1.7381097570400232E-9</v>
      </c>
      <c r="AB385" s="30">
        <f t="shared" ref="AB385:AB448" si="283">V385*COS(W385+X385*$C$94)</f>
        <v>1.7381097570400232E-9</v>
      </c>
      <c r="AD385" s="36"/>
      <c r="AE385" s="36"/>
      <c r="AF385" s="36"/>
      <c r="AL385" s="36"/>
      <c r="AM385" s="36"/>
      <c r="AN385" s="36"/>
      <c r="AT385" s="36"/>
      <c r="AU385" s="36"/>
      <c r="AV385" s="36"/>
      <c r="BB385" s="36"/>
      <c r="BC385" s="36"/>
      <c r="BD385" s="36"/>
      <c r="BJ385" s="36">
        <v>2.4600000000000002E-9</v>
      </c>
      <c r="BK385" s="36">
        <v>3.55891849574</v>
      </c>
      <c r="BL385" s="36">
        <v>1251.3403846248</v>
      </c>
      <c r="BM385" s="30">
        <f t="shared" ref="BM385:BM448" si="284">BJ385*COS(BK385+BL385*$C$31)</f>
        <v>-2.3908665346521383E-9</v>
      </c>
      <c r="BN385" s="30">
        <f t="shared" ref="BN385:BN448" si="285">BJ385*COS(BK385+BL385*$C$52)</f>
        <v>-2.390758058056699E-9</v>
      </c>
      <c r="BO385" s="30">
        <f t="shared" ref="BO385:BO448" si="286">BJ385*COS(BK385+BL385*$C$73)</f>
        <v>-2.3907580582398181E-9</v>
      </c>
      <c r="BP385" s="30">
        <f t="shared" ref="BP385:BP448" si="287">BJ385*COS(BK385+BL385*$C$94)</f>
        <v>-2.3907580582398177E-9</v>
      </c>
      <c r="BR385" s="36"/>
      <c r="BS385" s="36"/>
      <c r="BT385" s="36"/>
      <c r="BZ385" s="36"/>
      <c r="CA385" s="36"/>
      <c r="CB385" s="36"/>
      <c r="CH385" s="36"/>
      <c r="CI385" s="36"/>
      <c r="CJ385" s="36"/>
      <c r="CP385" s="36"/>
      <c r="CQ385" s="36"/>
      <c r="CR385" s="36"/>
      <c r="CX385" s="36"/>
      <c r="CY385" s="36"/>
      <c r="CZ385" s="36"/>
      <c r="DF385" s="36">
        <v>1.2302E-7</v>
      </c>
      <c r="DG385" s="36">
        <v>5.3356854770000002</v>
      </c>
      <c r="DH385" s="36">
        <v>776.9303104764</v>
      </c>
      <c r="DI385" s="30">
        <f t="shared" ref="DI385:DI448" si="288">DF385*COS(DG385+DH385*$C$31)</f>
        <v>6.3550278566557772E-8</v>
      </c>
      <c r="DJ385" s="30">
        <f t="shared" ref="DJ385:DJ448" si="289">DF385*COS(DG385+DH385*$C$52)</f>
        <v>6.3562524021943333E-8</v>
      </c>
      <c r="DK385" s="30">
        <f t="shared" ref="DK385:DK448" si="290">DF385*COS(DG385+DH385*$C$73)</f>
        <v>6.3562524001280507E-8</v>
      </c>
      <c r="DL385" s="30">
        <f t="shared" ref="DL385:DL448" si="291">DF385*COS(DG385+DH385*$C$94)</f>
        <v>6.35625240012806E-8</v>
      </c>
      <c r="DN385" s="36">
        <v>2.3520000000000001E-8</v>
      </c>
      <c r="DO385" s="36">
        <v>0.63041319237000004</v>
      </c>
      <c r="DP385" s="36">
        <v>210.5907824523</v>
      </c>
      <c r="DQ385" s="30">
        <f t="shared" ref="DQ385:DQ448" si="292">DN385*COS(DO385+DP385*$C$31)</f>
        <v>2.0206813909719841E-8</v>
      </c>
      <c r="DR385" s="30">
        <f t="shared" ref="DR385:DR448" si="293">DN385*COS(DO385+DP385*$C$52)</f>
        <v>2.0206434606435758E-8</v>
      </c>
      <c r="DS385" s="30">
        <f t="shared" ref="DS385:DS448" si="294">DN385*COS(DO385+DP385*$C$73)</f>
        <v>2.0206434607075824E-8</v>
      </c>
      <c r="DT385" s="30">
        <f t="shared" ref="DT385:DT448" si="295">DN385*COS(DO385+DP385*$C$94)</f>
        <v>2.0206434607075824E-8</v>
      </c>
      <c r="DV385" s="36"/>
      <c r="DW385" s="36"/>
      <c r="DX385" s="36"/>
      <c r="ED385" s="36"/>
      <c r="EE385" s="36"/>
      <c r="EF385" s="36"/>
      <c r="EL385" s="36"/>
      <c r="EM385" s="36"/>
      <c r="EN385" s="36"/>
      <c r="ET385" s="36"/>
      <c r="EU385" s="36"/>
      <c r="EV385" s="36"/>
    </row>
    <row r="386" spans="14:152" s="30" customFormat="1" ht="12.75">
      <c r="N386" s="36">
        <v>3.4830000000000002E-8</v>
      </c>
      <c r="O386" s="36">
        <v>5.7609114702899999</v>
      </c>
      <c r="P386" s="36">
        <v>141.22580985639999</v>
      </c>
      <c r="Q386" s="30">
        <f t="shared" si="276"/>
        <v>9.138624423988922E-9</v>
      </c>
      <c r="R386" s="30">
        <f t="shared" si="277"/>
        <v>9.1379141607044339E-9</v>
      </c>
      <c r="S386" s="30">
        <f t="shared" si="278"/>
        <v>9.1379141619029475E-9</v>
      </c>
      <c r="T386" s="30">
        <f t="shared" si="279"/>
        <v>9.1379141619029475E-9</v>
      </c>
      <c r="V386" s="36">
        <v>4.9600000000000002E-9</v>
      </c>
      <c r="W386" s="36">
        <v>6.0787962065799999</v>
      </c>
      <c r="X386" s="36">
        <v>576.16138801060004</v>
      </c>
      <c r="Y386" s="30">
        <f t="shared" si="280"/>
        <v>-4.7966371857389993E-9</v>
      </c>
      <c r="Z386" s="30">
        <f t="shared" si="281"/>
        <v>-4.7965283225933301E-9</v>
      </c>
      <c r="AA386" s="30">
        <f t="shared" si="282"/>
        <v>-4.7965283227770609E-9</v>
      </c>
      <c r="AB386" s="30">
        <f t="shared" si="283"/>
        <v>-4.7965283227770601E-9</v>
      </c>
      <c r="AD386" s="36"/>
      <c r="AE386" s="36"/>
      <c r="AF386" s="36"/>
      <c r="AL386" s="36"/>
      <c r="AM386" s="36"/>
      <c r="AN386" s="36"/>
      <c r="AT386" s="36"/>
      <c r="AU386" s="36"/>
      <c r="AV386" s="36"/>
      <c r="BB386" s="36"/>
      <c r="BC386" s="36"/>
      <c r="BD386" s="36"/>
      <c r="BJ386" s="36">
        <v>1.9099999999999998E-9</v>
      </c>
      <c r="BK386" s="36">
        <v>4.2022155399300001</v>
      </c>
      <c r="BL386" s="36">
        <v>556.51766803759995</v>
      </c>
      <c r="BM386" s="30">
        <f t="shared" si="284"/>
        <v>8.3805790888551474E-10</v>
      </c>
      <c r="BN386" s="30">
        <f t="shared" si="285"/>
        <v>8.3820083370553695E-10</v>
      </c>
      <c r="BO386" s="30">
        <f t="shared" si="286"/>
        <v>8.3820083346436469E-10</v>
      </c>
      <c r="BP386" s="30">
        <f t="shared" si="287"/>
        <v>8.3820083346436541E-10</v>
      </c>
      <c r="BR386" s="36"/>
      <c r="BS386" s="36"/>
      <c r="BT386" s="36"/>
      <c r="BZ386" s="36"/>
      <c r="CA386" s="36"/>
      <c r="CB386" s="36"/>
      <c r="CH386" s="36"/>
      <c r="CI386" s="36"/>
      <c r="CJ386" s="36"/>
      <c r="CP386" s="36"/>
      <c r="CQ386" s="36"/>
      <c r="CR386" s="36"/>
      <c r="CX386" s="36"/>
      <c r="CY386" s="36"/>
      <c r="CZ386" s="36"/>
      <c r="DF386" s="36">
        <v>9.4839999999999994E-8</v>
      </c>
      <c r="DG386" s="36">
        <v>4.8570295457499997</v>
      </c>
      <c r="DH386" s="36">
        <v>820.05928096030004</v>
      </c>
      <c r="DI386" s="30">
        <f t="shared" si="288"/>
        <v>9.0314945905439215E-8</v>
      </c>
      <c r="DJ386" s="30">
        <f t="shared" si="289"/>
        <v>9.0318497149899002E-8</v>
      </c>
      <c r="DK386" s="30">
        <f t="shared" si="290"/>
        <v>9.0318497143907633E-8</v>
      </c>
      <c r="DL386" s="30">
        <f t="shared" si="291"/>
        <v>9.0318497143907647E-8</v>
      </c>
      <c r="DN386" s="36">
        <v>3.166E-8</v>
      </c>
      <c r="DO386" s="36">
        <v>0.26273580642</v>
      </c>
      <c r="DP386" s="36">
        <v>201.5196819912</v>
      </c>
      <c r="DQ386" s="30">
        <f t="shared" si="292"/>
        <v>2.07853180959808E-8</v>
      </c>
      <c r="DR386" s="30">
        <f t="shared" si="293"/>
        <v>2.0784597944701389E-8</v>
      </c>
      <c r="DS386" s="30">
        <f t="shared" si="294"/>
        <v>2.0784597945916617E-8</v>
      </c>
      <c r="DT386" s="30">
        <f t="shared" si="295"/>
        <v>2.0784597945916617E-8</v>
      </c>
      <c r="DV386" s="36"/>
      <c r="DW386" s="36"/>
      <c r="DX386" s="36"/>
      <c r="ED386" s="36"/>
      <c r="EE386" s="36"/>
      <c r="EF386" s="36"/>
      <c r="EL386" s="36"/>
      <c r="EM386" s="36"/>
      <c r="EN386" s="36"/>
      <c r="ET386" s="36"/>
      <c r="EU386" s="36"/>
      <c r="EV386" s="36"/>
    </row>
    <row r="387" spans="14:152" s="30" customFormat="1" ht="12.75">
      <c r="N387" s="36">
        <v>3.257E-8</v>
      </c>
      <c r="O387" s="36">
        <v>0.75722680616000004</v>
      </c>
      <c r="P387" s="36">
        <v>555.55446019110002</v>
      </c>
      <c r="Q387" s="30">
        <f t="shared" si="276"/>
        <v>-2.22554685228768E-8</v>
      </c>
      <c r="R387" s="30">
        <f t="shared" si="277"/>
        <v>-2.2257445331366282E-8</v>
      </c>
      <c r="S387" s="30">
        <f t="shared" si="278"/>
        <v>-2.225744532803066E-8</v>
      </c>
      <c r="T387" s="30">
        <f t="shared" si="279"/>
        <v>-2.2257445328030676E-8</v>
      </c>
      <c r="V387" s="36">
        <v>4.4699999999999997E-9</v>
      </c>
      <c r="W387" s="36">
        <v>2.5925913201299999</v>
      </c>
      <c r="X387" s="36">
        <v>7.2254215854000003</v>
      </c>
      <c r="Y387" s="30">
        <f t="shared" si="280"/>
        <v>-3.7166329380538211E-9</v>
      </c>
      <c r="Z387" s="30">
        <f t="shared" si="281"/>
        <v>-3.7166302529663237E-9</v>
      </c>
      <c r="AA387" s="30">
        <f t="shared" si="282"/>
        <v>-3.7166302529708542E-9</v>
      </c>
      <c r="AB387" s="30">
        <f t="shared" si="283"/>
        <v>-3.7166302529708542E-9</v>
      </c>
      <c r="AD387" s="36"/>
      <c r="AE387" s="36"/>
      <c r="AF387" s="36"/>
      <c r="AL387" s="36"/>
      <c r="AM387" s="36"/>
      <c r="AN387" s="36"/>
      <c r="AT387" s="36"/>
      <c r="AU387" s="36"/>
      <c r="AV387" s="36"/>
      <c r="BB387" s="36"/>
      <c r="BC387" s="36"/>
      <c r="BD387" s="36"/>
      <c r="BJ387" s="36">
        <v>2.1700000000000002E-9</v>
      </c>
      <c r="BK387" s="36">
        <v>2.6450996717000002</v>
      </c>
      <c r="BL387" s="36">
        <v>2207.6295405954002</v>
      </c>
      <c r="BM387" s="30">
        <f t="shared" si="284"/>
        <v>-2.1385404546144168E-9</v>
      </c>
      <c r="BN387" s="30">
        <f t="shared" si="285"/>
        <v>-2.1384187175299293E-9</v>
      </c>
      <c r="BO387" s="30">
        <f t="shared" si="286"/>
        <v>-2.1384187177355507E-9</v>
      </c>
      <c r="BP387" s="30">
        <f t="shared" si="287"/>
        <v>-2.1384187177355495E-9</v>
      </c>
      <c r="BR387" s="36"/>
      <c r="BS387" s="36"/>
      <c r="BT387" s="36"/>
      <c r="BZ387" s="36"/>
      <c r="CA387" s="36"/>
      <c r="CB387" s="36"/>
      <c r="CH387" s="36"/>
      <c r="CI387" s="36"/>
      <c r="CJ387" s="36"/>
      <c r="CP387" s="36"/>
      <c r="CQ387" s="36"/>
      <c r="CR387" s="36"/>
      <c r="CX387" s="36"/>
      <c r="CY387" s="36"/>
      <c r="CZ387" s="36"/>
      <c r="DF387" s="36">
        <v>1.1441E-7</v>
      </c>
      <c r="DG387" s="36">
        <v>3.85769732764</v>
      </c>
      <c r="DH387" s="36">
        <v>405.99126305649997</v>
      </c>
      <c r="DI387" s="30">
        <f t="shared" si="288"/>
        <v>-4.1010411189734806E-9</v>
      </c>
      <c r="DJ387" s="30">
        <f t="shared" si="289"/>
        <v>-4.0940950213069705E-9</v>
      </c>
      <c r="DK387" s="30">
        <f t="shared" si="290"/>
        <v>-4.0940950330281363E-9</v>
      </c>
      <c r="DL387" s="30">
        <f t="shared" si="291"/>
        <v>-4.094095033028085E-9</v>
      </c>
      <c r="DN387" s="36">
        <v>2.405E-8</v>
      </c>
      <c r="DO387" s="36">
        <v>0.78919759458000005</v>
      </c>
      <c r="DP387" s="36">
        <v>426.07692601420001</v>
      </c>
      <c r="DQ387" s="30">
        <f t="shared" si="292"/>
        <v>-5.8217660326063961E-11</v>
      </c>
      <c r="DR387" s="30">
        <f t="shared" si="293"/>
        <v>-5.9751008271791685E-11</v>
      </c>
      <c r="DS387" s="30">
        <f t="shared" si="294"/>
        <v>-5.9751005684357804E-11</v>
      </c>
      <c r="DT387" s="30">
        <f t="shared" si="295"/>
        <v>-5.9751005684368493E-11</v>
      </c>
      <c r="DV387" s="36"/>
      <c r="DW387" s="36"/>
      <c r="DX387" s="36"/>
      <c r="ED387" s="36"/>
      <c r="EE387" s="36"/>
      <c r="EF387" s="36"/>
      <c r="EL387" s="36"/>
      <c r="EM387" s="36"/>
      <c r="EN387" s="36"/>
      <c r="ET387" s="36"/>
      <c r="EU387" s="36"/>
      <c r="EV387" s="36"/>
    </row>
    <row r="388" spans="14:152" s="30" customFormat="1" ht="12.75">
      <c r="N388" s="36">
        <v>2.887E-8</v>
      </c>
      <c r="O388" s="36">
        <v>6.15899159727</v>
      </c>
      <c r="P388" s="36">
        <v>425.63498302950001</v>
      </c>
      <c r="Q388" s="30">
        <f t="shared" si="276"/>
        <v>-2.2852407975276603E-8</v>
      </c>
      <c r="R388" s="30">
        <f t="shared" si="277"/>
        <v>-2.2853531568376488E-8</v>
      </c>
      <c r="S388" s="30">
        <f t="shared" si="278"/>
        <v>-2.2853531566480564E-8</v>
      </c>
      <c r="T388" s="30">
        <f t="shared" si="279"/>
        <v>-2.2853531566480564E-8</v>
      </c>
      <c r="V388" s="36">
        <v>4.4500000000000001E-9</v>
      </c>
      <c r="W388" s="36">
        <v>5.0682730047</v>
      </c>
      <c r="X388" s="36">
        <v>778.41478318470001</v>
      </c>
      <c r="Y388" s="30">
        <f t="shared" si="280"/>
        <v>3.2490442104947145E-9</v>
      </c>
      <c r="Z388" s="30">
        <f t="shared" si="281"/>
        <v>3.2493983748827272E-9</v>
      </c>
      <c r="AA388" s="30">
        <f t="shared" si="282"/>
        <v>3.2493983742851314E-9</v>
      </c>
      <c r="AB388" s="30">
        <f t="shared" si="283"/>
        <v>3.2493983742851342E-9</v>
      </c>
      <c r="AD388" s="36"/>
      <c r="AE388" s="36"/>
      <c r="AF388" s="36"/>
      <c r="AL388" s="36"/>
      <c r="AM388" s="36"/>
      <c r="AN388" s="36"/>
      <c r="AT388" s="36"/>
      <c r="AU388" s="36"/>
      <c r="AV388" s="36"/>
      <c r="BB388" s="36"/>
      <c r="BC388" s="36"/>
      <c r="BD388" s="36"/>
      <c r="BJ388" s="36">
        <v>2.2499999999999999E-9</v>
      </c>
      <c r="BK388" s="36">
        <v>0.14271906959</v>
      </c>
      <c r="BL388" s="36">
        <v>131.4039498699</v>
      </c>
      <c r="BM388" s="30">
        <f t="shared" si="284"/>
        <v>1.8747833398614683E-9</v>
      </c>
      <c r="BN388" s="30">
        <f t="shared" si="285"/>
        <v>1.8747588776674092E-9</v>
      </c>
      <c r="BO388" s="30">
        <f t="shared" si="286"/>
        <v>1.8747588777086884E-9</v>
      </c>
      <c r="BP388" s="30">
        <f t="shared" si="287"/>
        <v>1.8747588777086884E-9</v>
      </c>
      <c r="BR388" s="36"/>
      <c r="BS388" s="36"/>
      <c r="BT388" s="36"/>
      <c r="BZ388" s="36"/>
      <c r="CA388" s="36"/>
      <c r="CB388" s="36"/>
      <c r="CH388" s="36"/>
      <c r="CI388" s="36"/>
      <c r="CJ388" s="36"/>
      <c r="CP388" s="36"/>
      <c r="CQ388" s="36"/>
      <c r="CR388" s="36"/>
      <c r="CX388" s="36"/>
      <c r="CY388" s="36"/>
      <c r="CZ388" s="36"/>
      <c r="DF388" s="36">
        <v>9.6250000000000005E-8</v>
      </c>
      <c r="DG388" s="36">
        <v>1.6028047865599999</v>
      </c>
      <c r="DH388" s="36">
        <v>426.5500067662</v>
      </c>
      <c r="DI388" s="30">
        <f t="shared" si="288"/>
        <v>6.9617234178836974E-8</v>
      </c>
      <c r="DJ388" s="30">
        <f t="shared" si="289"/>
        <v>6.9612991776706842E-8</v>
      </c>
      <c r="DK388" s="30">
        <f t="shared" si="290"/>
        <v>6.9612991783865885E-8</v>
      </c>
      <c r="DL388" s="30">
        <f t="shared" si="291"/>
        <v>6.9612991783865859E-8</v>
      </c>
      <c r="DN388" s="36">
        <v>2.3899999999999999E-8</v>
      </c>
      <c r="DO388" s="36">
        <v>5.8952381245799996</v>
      </c>
      <c r="DP388" s="36">
        <v>738.79727483859995</v>
      </c>
      <c r="DQ388" s="30">
        <f t="shared" si="292"/>
        <v>-5.4050529899947821E-9</v>
      </c>
      <c r="DR388" s="30">
        <f t="shared" si="293"/>
        <v>-5.402479232739548E-9</v>
      </c>
      <c r="DS388" s="30">
        <f t="shared" si="294"/>
        <v>-5.4024792370826581E-9</v>
      </c>
      <c r="DT388" s="30">
        <f t="shared" si="295"/>
        <v>-5.4024792370826581E-9</v>
      </c>
      <c r="DV388" s="36"/>
      <c r="DW388" s="36"/>
      <c r="DX388" s="36"/>
      <c r="ED388" s="36"/>
      <c r="EE388" s="36"/>
      <c r="EF388" s="36"/>
      <c r="EL388" s="36"/>
      <c r="EM388" s="36"/>
      <c r="EN388" s="36"/>
      <c r="ET388" s="36"/>
      <c r="EU388" s="36"/>
      <c r="EV388" s="36"/>
    </row>
    <row r="389" spans="14:152" s="30" customFormat="1" ht="12.75">
      <c r="N389" s="36">
        <v>2.4500000000000001E-8</v>
      </c>
      <c r="O389" s="36">
        <v>1.2961985976699999</v>
      </c>
      <c r="P389" s="36">
        <v>193.65537546499999</v>
      </c>
      <c r="Q389" s="30">
        <f t="shared" si="276"/>
        <v>2.3896250406172284E-8</v>
      </c>
      <c r="R389" s="30">
        <f t="shared" si="277"/>
        <v>2.3896407036171905E-8</v>
      </c>
      <c r="S389" s="30">
        <f t="shared" si="278"/>
        <v>2.3896407035907618E-8</v>
      </c>
      <c r="T389" s="30">
        <f t="shared" si="279"/>
        <v>2.3896407035907618E-8</v>
      </c>
      <c r="V389" s="36">
        <v>5.5999999999999997E-9</v>
      </c>
      <c r="W389" s="36">
        <v>4.6101747099999996E-3</v>
      </c>
      <c r="X389" s="36">
        <v>221.3758502853</v>
      </c>
      <c r="Y389" s="30">
        <f t="shared" si="280"/>
        <v>1.9095552013880342E-9</v>
      </c>
      <c r="Z389" s="30">
        <f t="shared" si="281"/>
        <v>1.9093808127280172E-9</v>
      </c>
      <c r="AA389" s="30">
        <f t="shared" si="282"/>
        <v>1.9093808130222896E-9</v>
      </c>
      <c r="AB389" s="30">
        <f t="shared" si="283"/>
        <v>1.9093808130222884E-9</v>
      </c>
      <c r="AD389" s="36"/>
      <c r="AE389" s="36"/>
      <c r="AF389" s="36"/>
      <c r="AL389" s="36"/>
      <c r="AM389" s="36"/>
      <c r="AN389" s="36"/>
      <c r="AT389" s="36"/>
      <c r="AU389" s="36"/>
      <c r="AV389" s="36"/>
      <c r="BB389" s="36"/>
      <c r="BC389" s="36"/>
      <c r="BD389" s="36"/>
      <c r="BJ389" s="36">
        <v>1.8899999999999999E-9</v>
      </c>
      <c r="BK389" s="36">
        <v>1.2726055626299999</v>
      </c>
      <c r="BL389" s="36">
        <v>192.69216761850001</v>
      </c>
      <c r="BM389" s="30">
        <f t="shared" si="284"/>
        <v>1.8507287159215841E-9</v>
      </c>
      <c r="BN389" s="30">
        <f t="shared" si="285"/>
        <v>1.8507397665865199E-9</v>
      </c>
      <c r="BO389" s="30">
        <f t="shared" si="286"/>
        <v>1.8507397665678738E-9</v>
      </c>
      <c r="BP389" s="30">
        <f t="shared" si="287"/>
        <v>1.850739766567874E-9</v>
      </c>
      <c r="BR389" s="36"/>
      <c r="BS389" s="36"/>
      <c r="BT389" s="36"/>
      <c r="BZ389" s="36"/>
      <c r="CA389" s="36"/>
      <c r="CB389" s="36"/>
      <c r="CH389" s="36"/>
      <c r="CI389" s="36"/>
      <c r="CJ389" s="36"/>
      <c r="CP389" s="36"/>
      <c r="CQ389" s="36"/>
      <c r="CR389" s="36"/>
      <c r="CX389" s="36"/>
      <c r="CY389" s="36"/>
      <c r="CZ389" s="36"/>
      <c r="DF389" s="36">
        <v>9.1640000000000005E-8</v>
      </c>
      <c r="DG389" s="36">
        <v>0.70204567979999999</v>
      </c>
      <c r="DH389" s="36">
        <v>403.0223176399</v>
      </c>
      <c r="DI389" s="30">
        <f t="shared" si="288"/>
        <v>3.5048651625556407E-9</v>
      </c>
      <c r="DJ389" s="30">
        <f t="shared" si="289"/>
        <v>3.4993426624018859E-9</v>
      </c>
      <c r="DK389" s="30">
        <f t="shared" si="290"/>
        <v>3.4993426717207711E-9</v>
      </c>
      <c r="DL389" s="30">
        <f t="shared" si="291"/>
        <v>3.4993426717207711E-9</v>
      </c>
      <c r="DN389" s="36">
        <v>2.515E-8</v>
      </c>
      <c r="DO389" s="36">
        <v>0.70044371265000005</v>
      </c>
      <c r="DP389" s="36">
        <v>2943.5060541272001</v>
      </c>
      <c r="DQ389" s="30">
        <f t="shared" si="292"/>
        <v>-2.5052852566044413E-8</v>
      </c>
      <c r="DR389" s="30">
        <f t="shared" si="293"/>
        <v>-2.5053822846619539E-8</v>
      </c>
      <c r="DS389" s="30">
        <f t="shared" si="294"/>
        <v>-2.5053822844986347E-8</v>
      </c>
      <c r="DT389" s="30">
        <f t="shared" si="295"/>
        <v>-2.5053822844986357E-8</v>
      </c>
      <c r="DV389" s="36"/>
      <c r="DW389" s="36"/>
      <c r="DX389" s="36"/>
      <c r="ED389" s="36"/>
      <c r="EE389" s="36"/>
      <c r="EF389" s="36"/>
      <c r="EL389" s="36"/>
      <c r="EM389" s="36"/>
      <c r="EN389" s="36"/>
      <c r="ET389" s="36"/>
      <c r="EU389" s="36"/>
      <c r="EV389" s="36"/>
    </row>
    <row r="390" spans="14:152" s="30" customFormat="1" ht="12.75">
      <c r="N390" s="36">
        <v>3.4009999999999998E-8</v>
      </c>
      <c r="O390" s="36">
        <v>2.4813784300899999</v>
      </c>
      <c r="P390" s="36">
        <v>43.289029178299998</v>
      </c>
      <c r="Q390" s="30">
        <f t="shared" si="276"/>
        <v>-2.1134736300448207E-8</v>
      </c>
      <c r="R390" s="30">
        <f t="shared" si="277"/>
        <v>-2.1134563697588956E-8</v>
      </c>
      <c r="S390" s="30">
        <f t="shared" si="278"/>
        <v>-2.1134563697880216E-8</v>
      </c>
      <c r="T390" s="30">
        <f t="shared" si="279"/>
        <v>-2.1134563697880206E-8</v>
      </c>
      <c r="V390" s="36">
        <v>4.56E-9</v>
      </c>
      <c r="W390" s="36">
        <v>4.60143715337</v>
      </c>
      <c r="X390" s="36">
        <v>710.74673161819999</v>
      </c>
      <c r="Y390" s="30">
        <f t="shared" si="280"/>
        <v>3.6005464773235421E-9</v>
      </c>
      <c r="Z390" s="30">
        <f t="shared" si="281"/>
        <v>3.6008440517943692E-9</v>
      </c>
      <c r="AA390" s="30">
        <f t="shared" si="282"/>
        <v>3.6008440512922635E-9</v>
      </c>
      <c r="AB390" s="30">
        <f t="shared" si="283"/>
        <v>3.600844051292266E-9</v>
      </c>
      <c r="AD390" s="36"/>
      <c r="AE390" s="36"/>
      <c r="AF390" s="36"/>
      <c r="AL390" s="36"/>
      <c r="AM390" s="36"/>
      <c r="AN390" s="36"/>
      <c r="AT390" s="36"/>
      <c r="AU390" s="36"/>
      <c r="AV390" s="36"/>
      <c r="BB390" s="36"/>
      <c r="BC390" s="36"/>
      <c r="BD390" s="36"/>
      <c r="BJ390" s="36">
        <v>1.79E-9</v>
      </c>
      <c r="BK390" s="36">
        <v>6.1518917164899998</v>
      </c>
      <c r="BL390" s="36">
        <v>2.9207613067999998</v>
      </c>
      <c r="BM390" s="30">
        <f t="shared" si="284"/>
        <v>1.7705665994335603E-9</v>
      </c>
      <c r="BN390" s="30">
        <f t="shared" si="285"/>
        <v>1.7705664844675159E-9</v>
      </c>
      <c r="BO390" s="30">
        <f t="shared" si="286"/>
        <v>1.7705664844677099E-9</v>
      </c>
      <c r="BP390" s="30">
        <f t="shared" si="287"/>
        <v>1.7705664844677099E-9</v>
      </c>
      <c r="BR390" s="36"/>
      <c r="BS390" s="36"/>
      <c r="BT390" s="36"/>
      <c r="BZ390" s="36"/>
      <c r="CA390" s="36"/>
      <c r="CB390" s="36"/>
      <c r="CH390" s="36"/>
      <c r="CI390" s="36"/>
      <c r="CJ390" s="36"/>
      <c r="CP390" s="36"/>
      <c r="CQ390" s="36"/>
      <c r="CR390" s="36"/>
      <c r="CX390" s="36"/>
      <c r="CY390" s="36"/>
      <c r="CZ390" s="36"/>
      <c r="DF390" s="36">
        <v>1.0111999999999999E-7</v>
      </c>
      <c r="DG390" s="36">
        <v>2.7648687562999998</v>
      </c>
      <c r="DH390" s="36">
        <v>210.5907824523</v>
      </c>
      <c r="DI390" s="30">
        <f t="shared" si="288"/>
        <v>-2.6729439440823806E-9</v>
      </c>
      <c r="DJ390" s="30">
        <f t="shared" si="289"/>
        <v>-2.6697585457642319E-9</v>
      </c>
      <c r="DK390" s="30">
        <f t="shared" si="290"/>
        <v>-2.6697585511393929E-9</v>
      </c>
      <c r="DL390" s="30">
        <f t="shared" si="291"/>
        <v>-2.6697585511393929E-9</v>
      </c>
      <c r="DN390" s="36">
        <v>2.332E-8</v>
      </c>
      <c r="DO390" s="36">
        <v>4.0696362430599997</v>
      </c>
      <c r="DP390" s="36">
        <v>519.39602435610004</v>
      </c>
      <c r="DQ390" s="30">
        <f t="shared" si="292"/>
        <v>8.6712848175055225E-9</v>
      </c>
      <c r="DR390" s="30">
        <f t="shared" si="293"/>
        <v>8.6729672838846626E-9</v>
      </c>
      <c r="DS390" s="30">
        <f t="shared" si="294"/>
        <v>8.6729672810456348E-9</v>
      </c>
      <c r="DT390" s="30">
        <f t="shared" si="295"/>
        <v>8.6729672810456431E-9</v>
      </c>
      <c r="DV390" s="36"/>
      <c r="DW390" s="36"/>
      <c r="DX390" s="36"/>
      <c r="ED390" s="36"/>
      <c r="EE390" s="36"/>
      <c r="EF390" s="36"/>
      <c r="EL390" s="36"/>
      <c r="EM390" s="36"/>
      <c r="EN390" s="36"/>
      <c r="ET390" s="36"/>
      <c r="EU390" s="36"/>
      <c r="EV390" s="36"/>
    </row>
    <row r="391" spans="14:152" s="30" customFormat="1" ht="12.75">
      <c r="N391" s="36">
        <v>3.208E-8</v>
      </c>
      <c r="O391" s="36">
        <v>0.66002842340000001</v>
      </c>
      <c r="P391" s="36">
        <v>776.9303104764</v>
      </c>
      <c r="Q391" s="30">
        <f t="shared" si="276"/>
        <v>-2.8058107271379979E-8</v>
      </c>
      <c r="R391" s="30">
        <f t="shared" si="277"/>
        <v>-2.8056299028967348E-8</v>
      </c>
      <c r="S391" s="30">
        <f t="shared" si="278"/>
        <v>-2.805629903201898E-8</v>
      </c>
      <c r="T391" s="30">
        <f t="shared" si="279"/>
        <v>-2.8056299032018966E-8</v>
      </c>
      <c r="V391" s="36">
        <v>4.49E-9</v>
      </c>
      <c r="W391" s="36">
        <v>5.79223649465</v>
      </c>
      <c r="X391" s="36">
        <v>685.47393735269998</v>
      </c>
      <c r="Y391" s="30">
        <f t="shared" si="280"/>
        <v>-1.8340412385193072E-9</v>
      </c>
      <c r="Z391" s="30">
        <f t="shared" si="281"/>
        <v>-1.8336208529016908E-9</v>
      </c>
      <c r="AA391" s="30">
        <f t="shared" si="282"/>
        <v>-1.8336208536110832E-9</v>
      </c>
      <c r="AB391" s="30">
        <f t="shared" si="283"/>
        <v>-1.8336208536110797E-9</v>
      </c>
      <c r="AD391" s="36"/>
      <c r="AE391" s="36"/>
      <c r="AF391" s="36"/>
      <c r="AL391" s="36"/>
      <c r="AM391" s="36"/>
      <c r="AN391" s="36"/>
      <c r="AT391" s="36"/>
      <c r="AU391" s="36"/>
      <c r="AV391" s="36"/>
      <c r="BB391" s="36"/>
      <c r="BC391" s="36"/>
      <c r="BD391" s="36"/>
      <c r="BJ391" s="36">
        <v>1.7800000000000001E-9</v>
      </c>
      <c r="BK391" s="36">
        <v>2.0162232896400001</v>
      </c>
      <c r="BL391" s="36">
        <v>705.11765732569995</v>
      </c>
      <c r="BM391" s="30">
        <f t="shared" si="284"/>
        <v>-5.642465475568859E-10</v>
      </c>
      <c r="BN391" s="30">
        <f t="shared" si="285"/>
        <v>-5.6442466943077651E-10</v>
      </c>
      <c r="BO391" s="30">
        <f t="shared" si="286"/>
        <v>-5.6442466913021165E-10</v>
      </c>
      <c r="BP391" s="30">
        <f t="shared" si="287"/>
        <v>-5.6442466913021247E-10</v>
      </c>
      <c r="BR391" s="36"/>
      <c r="BS391" s="36"/>
      <c r="BT391" s="36"/>
      <c r="BZ391" s="36"/>
      <c r="CA391" s="36"/>
      <c r="CB391" s="36"/>
      <c r="CH391" s="36"/>
      <c r="CI391" s="36"/>
      <c r="CJ391" s="36"/>
      <c r="CP391" s="36"/>
      <c r="CQ391" s="36"/>
      <c r="CR391" s="36"/>
      <c r="CX391" s="36"/>
      <c r="CY391" s="36"/>
      <c r="CZ391" s="36"/>
      <c r="DF391" s="36">
        <v>1.0816E-7</v>
      </c>
      <c r="DG391" s="36">
        <v>1.3686429816300001</v>
      </c>
      <c r="DH391" s="36">
        <v>170.7608257851</v>
      </c>
      <c r="DI391" s="30">
        <f t="shared" si="288"/>
        <v>9.8678067184736453E-8</v>
      </c>
      <c r="DJ391" s="30">
        <f t="shared" si="289"/>
        <v>9.8679198747064223E-8</v>
      </c>
      <c r="DK391" s="30">
        <f t="shared" si="290"/>
        <v>9.8679198745154839E-8</v>
      </c>
      <c r="DL391" s="30">
        <f t="shared" si="291"/>
        <v>9.8679198745154839E-8</v>
      </c>
      <c r="DN391" s="36">
        <v>3.1319999999999999E-8</v>
      </c>
      <c r="DO391" s="36">
        <v>2.7933163218999999</v>
      </c>
      <c r="DP391" s="36">
        <v>732.69511979410004</v>
      </c>
      <c r="DQ391" s="30">
        <f t="shared" si="292"/>
        <v>9.3044841947613434E-9</v>
      </c>
      <c r="DR391" s="30">
        <f t="shared" si="293"/>
        <v>9.3012052961114464E-9</v>
      </c>
      <c r="DS391" s="30">
        <f t="shared" si="294"/>
        <v>9.3012053016444989E-9</v>
      </c>
      <c r="DT391" s="30">
        <f t="shared" si="295"/>
        <v>9.3012053016444708E-9</v>
      </c>
      <c r="DV391" s="36"/>
      <c r="DW391" s="36"/>
      <c r="DX391" s="36"/>
      <c r="ED391" s="36"/>
      <c r="EE391" s="36"/>
      <c r="EF391" s="36"/>
      <c r="EL391" s="36"/>
      <c r="EM391" s="36"/>
      <c r="EN391" s="36"/>
      <c r="ET391" s="36"/>
      <c r="EU391" s="36"/>
      <c r="EV391" s="36"/>
    </row>
    <row r="392" spans="14:152" s="30" customFormat="1" ht="12.75">
      <c r="N392" s="36">
        <v>2.435E-8</v>
      </c>
      <c r="O392" s="36">
        <v>4.5809710372600003</v>
      </c>
      <c r="P392" s="36">
        <v>477.80391620720002</v>
      </c>
      <c r="Q392" s="30">
        <f t="shared" si="276"/>
        <v>-8.5996605080854078E-9</v>
      </c>
      <c r="R392" s="30">
        <f t="shared" si="277"/>
        <v>-8.5980317187296526E-9</v>
      </c>
      <c r="S392" s="30">
        <f t="shared" si="278"/>
        <v>-8.5980317214781818E-9</v>
      </c>
      <c r="T392" s="30">
        <f t="shared" si="279"/>
        <v>-8.5980317214781719E-9</v>
      </c>
      <c r="V392" s="36">
        <v>5.0099999999999999E-9</v>
      </c>
      <c r="W392" s="36">
        <v>1.91370965325</v>
      </c>
      <c r="X392" s="36">
        <v>831.10498122419995</v>
      </c>
      <c r="Y392" s="30">
        <f t="shared" si="280"/>
        <v>-4.5173671558070027E-9</v>
      </c>
      <c r="Z392" s="30">
        <f t="shared" si="281"/>
        <v>-4.5176365490065257E-9</v>
      </c>
      <c r="AA392" s="30">
        <f t="shared" si="282"/>
        <v>-4.5176365485519991E-9</v>
      </c>
      <c r="AB392" s="30">
        <f t="shared" si="283"/>
        <v>-4.5176365485520016E-9</v>
      </c>
      <c r="AD392" s="36"/>
      <c r="AE392" s="36"/>
      <c r="AF392" s="36"/>
      <c r="AL392" s="36"/>
      <c r="AM392" s="36"/>
      <c r="AN392" s="36"/>
      <c r="AT392" s="36"/>
      <c r="AU392" s="36"/>
      <c r="AV392" s="36"/>
      <c r="BB392" s="36"/>
      <c r="BC392" s="36"/>
      <c r="BD392" s="36"/>
      <c r="BJ392" s="36">
        <v>1.81E-9</v>
      </c>
      <c r="BK392" s="36">
        <v>3.6248375767500001</v>
      </c>
      <c r="BL392" s="36">
        <v>233.90602325750001</v>
      </c>
      <c r="BM392" s="30">
        <f t="shared" si="284"/>
        <v>-1.2431803143060187E-9</v>
      </c>
      <c r="BN392" s="30">
        <f t="shared" si="285"/>
        <v>-1.2431342689110889E-9</v>
      </c>
      <c r="BO392" s="30">
        <f t="shared" si="286"/>
        <v>-1.2431342689887891E-9</v>
      </c>
      <c r="BP392" s="30">
        <f t="shared" si="287"/>
        <v>-1.2431342689887885E-9</v>
      </c>
      <c r="BR392" s="36"/>
      <c r="BS392" s="36"/>
      <c r="BT392" s="36"/>
      <c r="BZ392" s="36"/>
      <c r="CA392" s="36"/>
      <c r="CB392" s="36"/>
      <c r="CH392" s="36"/>
      <c r="CI392" s="36"/>
      <c r="CJ392" s="36"/>
      <c r="CP392" s="36"/>
      <c r="CQ392" s="36"/>
      <c r="CR392" s="36"/>
      <c r="CX392" s="36"/>
      <c r="CY392" s="36"/>
      <c r="CZ392" s="36"/>
      <c r="DF392" s="36">
        <v>1.0187E-7</v>
      </c>
      <c r="DG392" s="36">
        <v>2.36063948382</v>
      </c>
      <c r="DH392" s="36">
        <v>685.47393735269998</v>
      </c>
      <c r="DI392" s="30">
        <f t="shared" si="288"/>
        <v>1.3284162821345385E-8</v>
      </c>
      <c r="DJ392" s="30">
        <f t="shared" si="289"/>
        <v>1.3273802940290057E-8</v>
      </c>
      <c r="DK392" s="30">
        <f t="shared" si="290"/>
        <v>1.3273802957771866E-8</v>
      </c>
      <c r="DL392" s="30">
        <f t="shared" si="291"/>
        <v>1.3273802957771775E-8</v>
      </c>
      <c r="DN392" s="36">
        <v>2.658E-8</v>
      </c>
      <c r="DO392" s="36">
        <v>3.3402020971400002</v>
      </c>
      <c r="DP392" s="36">
        <v>1141.1340634054</v>
      </c>
      <c r="DQ392" s="30">
        <f t="shared" si="292"/>
        <v>-2.6262602369736466E-8</v>
      </c>
      <c r="DR392" s="30">
        <f t="shared" si="293"/>
        <v>-2.6263301296526116E-8</v>
      </c>
      <c r="DS392" s="30">
        <f t="shared" si="294"/>
        <v>-2.6263301295347367E-8</v>
      </c>
      <c r="DT392" s="30">
        <f t="shared" si="295"/>
        <v>-2.6263301295347371E-8</v>
      </c>
      <c r="DV392" s="36"/>
      <c r="DW392" s="36"/>
      <c r="DX392" s="36"/>
      <c r="ED392" s="36"/>
      <c r="EE392" s="36"/>
      <c r="EF392" s="36"/>
      <c r="EL392" s="36"/>
      <c r="EM392" s="36"/>
      <c r="EN392" s="36"/>
      <c r="ET392" s="36"/>
      <c r="EU392" s="36"/>
      <c r="EV392" s="36"/>
    </row>
    <row r="393" spans="14:152" s="30" customFormat="1" ht="12.75">
      <c r="N393" s="36">
        <v>2.5769999999999998E-8</v>
      </c>
      <c r="O393" s="36">
        <v>1.4153885800099999</v>
      </c>
      <c r="P393" s="36">
        <v>100.6450936638</v>
      </c>
      <c r="Q393" s="30">
        <f t="shared" si="276"/>
        <v>1.6864919991232594E-8</v>
      </c>
      <c r="R393" s="30">
        <f t="shared" si="277"/>
        <v>1.6865213438684158E-8</v>
      </c>
      <c r="S393" s="30">
        <f t="shared" si="278"/>
        <v>1.6865213438188988E-8</v>
      </c>
      <c r="T393" s="30">
        <f t="shared" si="279"/>
        <v>1.6865213438188988E-8</v>
      </c>
      <c r="V393" s="36">
        <v>5.9500000000000003E-9</v>
      </c>
      <c r="W393" s="36">
        <v>4.9032983960700003</v>
      </c>
      <c r="X393" s="36">
        <v>824.74219374879999</v>
      </c>
      <c r="Y393" s="30">
        <f t="shared" si="280"/>
        <v>5.6280738964748958E-9</v>
      </c>
      <c r="Z393" s="30">
        <f t="shared" si="281"/>
        <v>5.628312114853115E-9</v>
      </c>
      <c r="AA393" s="30">
        <f t="shared" si="282"/>
        <v>5.6283121144512078E-9</v>
      </c>
      <c r="AB393" s="30">
        <f t="shared" si="283"/>
        <v>5.6283121144512095E-9</v>
      </c>
      <c r="AD393" s="36"/>
      <c r="AE393" s="36"/>
      <c r="AF393" s="36"/>
      <c r="AL393" s="36"/>
      <c r="AM393" s="36"/>
      <c r="AN393" s="36"/>
      <c r="AT393" s="36"/>
      <c r="AU393" s="36"/>
      <c r="AV393" s="36"/>
      <c r="BB393" s="36"/>
      <c r="BC393" s="36"/>
      <c r="BD393" s="36"/>
      <c r="BJ393" s="36">
        <v>1.8800000000000001E-9</v>
      </c>
      <c r="BK393" s="36">
        <v>2.9283680984</v>
      </c>
      <c r="BL393" s="36">
        <v>227.31374111849999</v>
      </c>
      <c r="BM393" s="30">
        <f t="shared" si="284"/>
        <v>-1.8247485373691589E-10</v>
      </c>
      <c r="BN393" s="30">
        <f t="shared" si="285"/>
        <v>-1.824112082263795E-10</v>
      </c>
      <c r="BO393" s="30">
        <f t="shared" si="286"/>
        <v>-1.824112083337775E-10</v>
      </c>
      <c r="BP393" s="30">
        <f t="shared" si="287"/>
        <v>-1.8241120833377709E-10</v>
      </c>
      <c r="BR393" s="36"/>
      <c r="BS393" s="36"/>
      <c r="BT393" s="36"/>
      <c r="BZ393" s="36"/>
      <c r="CA393" s="36"/>
      <c r="CB393" s="36"/>
      <c r="CH393" s="36"/>
      <c r="CI393" s="36"/>
      <c r="CJ393" s="36"/>
      <c r="CP393" s="36"/>
      <c r="CQ393" s="36"/>
      <c r="CR393" s="36"/>
      <c r="CX393" s="36"/>
      <c r="CY393" s="36"/>
      <c r="CZ393" s="36"/>
      <c r="DF393" s="36">
        <v>1.2396999999999999E-7</v>
      </c>
      <c r="DG393" s="36">
        <v>6.0634994352499998</v>
      </c>
      <c r="DH393" s="36">
        <v>875.83029900099996</v>
      </c>
      <c r="DI393" s="30">
        <f t="shared" si="288"/>
        <v>4.4065883816174847E-8</v>
      </c>
      <c r="DJ393" s="30">
        <f t="shared" si="289"/>
        <v>4.408106947576154E-8</v>
      </c>
      <c r="DK393" s="30">
        <f t="shared" si="290"/>
        <v>4.4081069450137278E-8</v>
      </c>
      <c r="DL393" s="30">
        <f t="shared" si="291"/>
        <v>4.4081069450137377E-8</v>
      </c>
      <c r="DN393" s="36">
        <v>2.2580000000000001E-8</v>
      </c>
      <c r="DO393" s="36">
        <v>0.12403309730000001</v>
      </c>
      <c r="DP393" s="36">
        <v>2524.0214102519999</v>
      </c>
      <c r="DQ393" s="30">
        <f t="shared" si="292"/>
        <v>5.9483152144039972E-9</v>
      </c>
      <c r="DR393" s="30">
        <f t="shared" si="293"/>
        <v>5.940087853850537E-9</v>
      </c>
      <c r="DS393" s="30">
        <f t="shared" si="294"/>
        <v>5.9400878677344467E-9</v>
      </c>
      <c r="DT393" s="30">
        <f t="shared" si="295"/>
        <v>5.9400878677344079E-9</v>
      </c>
      <c r="DV393" s="36"/>
      <c r="DW393" s="36"/>
      <c r="DX393" s="36"/>
      <c r="ED393" s="36"/>
      <c r="EE393" s="36"/>
      <c r="EF393" s="36"/>
      <c r="EL393" s="36"/>
      <c r="EM393" s="36"/>
      <c r="EN393" s="36"/>
      <c r="ET393" s="36"/>
      <c r="EU393" s="36"/>
      <c r="EV393" s="36"/>
    </row>
    <row r="394" spans="14:152" s="30" customFormat="1" ht="12.75">
      <c r="N394" s="36">
        <v>2.6000000000000001E-8</v>
      </c>
      <c r="O394" s="36">
        <v>3.7313951997300001</v>
      </c>
      <c r="P394" s="36">
        <v>17.4084877393</v>
      </c>
      <c r="Q394" s="30">
        <f t="shared" si="276"/>
        <v>-2.2900397061961655E-8</v>
      </c>
      <c r="R394" s="30">
        <f t="shared" si="277"/>
        <v>-2.2900429132639842E-8</v>
      </c>
      <c r="S394" s="30">
        <f t="shared" si="278"/>
        <v>-2.2900429132585721E-8</v>
      </c>
      <c r="T394" s="30">
        <f t="shared" si="279"/>
        <v>-2.2900429132585721E-8</v>
      </c>
      <c r="V394" s="36">
        <v>4.4699999999999997E-9</v>
      </c>
      <c r="W394" s="36">
        <v>4.8866279457099999</v>
      </c>
      <c r="X394" s="36">
        <v>429.04587143079999</v>
      </c>
      <c r="Y394" s="30">
        <f t="shared" si="280"/>
        <v>-3.6017415315457106E-9</v>
      </c>
      <c r="Z394" s="30">
        <f t="shared" si="281"/>
        <v>-3.6015715625312073E-9</v>
      </c>
      <c r="AA394" s="30">
        <f t="shared" si="282"/>
        <v>-3.6015715628180326E-9</v>
      </c>
      <c r="AB394" s="30">
        <f t="shared" si="283"/>
        <v>-3.6015715628180314E-9</v>
      </c>
      <c r="AD394" s="36"/>
      <c r="AE394" s="36"/>
      <c r="AF394" s="36"/>
      <c r="AL394" s="36"/>
      <c r="AM394" s="36"/>
      <c r="AN394" s="36"/>
      <c r="AT394" s="36"/>
      <c r="AU394" s="36"/>
      <c r="AV394" s="36"/>
      <c r="BB394" s="36"/>
      <c r="BC394" s="36"/>
      <c r="BD394" s="36"/>
      <c r="BJ394" s="36">
        <v>1.6399999999999999E-9</v>
      </c>
      <c r="BK394" s="36">
        <v>3.5068253769400002</v>
      </c>
      <c r="BL394" s="36">
        <v>1382.8873468465999</v>
      </c>
      <c r="BM394" s="30">
        <f t="shared" si="284"/>
        <v>-8.5957500447472741E-10</v>
      </c>
      <c r="BN394" s="30">
        <f t="shared" si="285"/>
        <v>-8.5928596839999734E-10</v>
      </c>
      <c r="BO394" s="30">
        <f t="shared" si="286"/>
        <v>-8.5928596888775938E-10</v>
      </c>
      <c r="BP394" s="30">
        <f t="shared" si="287"/>
        <v>-8.5928596888775803E-10</v>
      </c>
      <c r="BR394" s="36"/>
      <c r="BS394" s="36"/>
      <c r="BT394" s="36"/>
      <c r="BZ394" s="36"/>
      <c r="CA394" s="36"/>
      <c r="CB394" s="36"/>
      <c r="CH394" s="36"/>
      <c r="CI394" s="36"/>
      <c r="CJ394" s="36"/>
      <c r="CP394" s="36"/>
      <c r="CQ394" s="36"/>
      <c r="CR394" s="36"/>
      <c r="CX394" s="36"/>
      <c r="CY394" s="36"/>
      <c r="CZ394" s="36"/>
      <c r="DF394" s="36">
        <v>1.2146E-7</v>
      </c>
      <c r="DG394" s="36">
        <v>2.0406038626199998</v>
      </c>
      <c r="DH394" s="36">
        <v>508.35032409220003</v>
      </c>
      <c r="DI394" s="30">
        <f t="shared" si="288"/>
        <v>8.6519793431694921E-8</v>
      </c>
      <c r="DJ394" s="30">
        <f t="shared" si="289"/>
        <v>8.6513308698690592E-8</v>
      </c>
      <c r="DK394" s="30">
        <f t="shared" si="290"/>
        <v>8.6513308709633623E-8</v>
      </c>
      <c r="DL394" s="30">
        <f t="shared" si="291"/>
        <v>8.6513308709633583E-8</v>
      </c>
      <c r="DN394" s="36">
        <v>2.6969999999999999E-8</v>
      </c>
      <c r="DO394" s="36">
        <v>2.5840458775399999</v>
      </c>
      <c r="DP394" s="36">
        <v>425.63498302950001</v>
      </c>
      <c r="DQ394" s="30">
        <f t="shared" si="292"/>
        <v>2.6295711879458063E-8</v>
      </c>
      <c r="DR394" s="30">
        <f t="shared" si="293"/>
        <v>2.6296093526741248E-8</v>
      </c>
      <c r="DS394" s="30">
        <f t="shared" si="294"/>
        <v>2.6296093526097331E-8</v>
      </c>
      <c r="DT394" s="30">
        <f t="shared" si="295"/>
        <v>2.6296093526097331E-8</v>
      </c>
      <c r="DV394" s="36"/>
      <c r="DW394" s="36"/>
      <c r="DX394" s="36"/>
      <c r="ED394" s="36"/>
      <c r="EE394" s="36"/>
      <c r="EF394" s="36"/>
      <c r="EL394" s="36"/>
      <c r="EM394" s="36"/>
      <c r="EN394" s="36"/>
      <c r="ET394" s="36"/>
      <c r="EU394" s="36"/>
      <c r="EV394" s="36"/>
    </row>
    <row r="395" spans="14:152" s="30" customFormat="1" ht="12.75">
      <c r="N395" s="36">
        <v>2.428E-8</v>
      </c>
      <c r="O395" s="36">
        <v>1.04400815278</v>
      </c>
      <c r="P395" s="36">
        <v>1279.794572628</v>
      </c>
      <c r="Q395" s="30">
        <f t="shared" si="276"/>
        <v>2.3633520887502531E-8</v>
      </c>
      <c r="R395" s="30">
        <f t="shared" si="277"/>
        <v>2.3634586278093155E-8</v>
      </c>
      <c r="S395" s="30">
        <f t="shared" si="278"/>
        <v>2.3634586276296102E-8</v>
      </c>
      <c r="T395" s="30">
        <f t="shared" si="279"/>
        <v>2.3634586276296106E-8</v>
      </c>
      <c r="V395" s="36">
        <v>4.4500000000000001E-9</v>
      </c>
      <c r="W395" s="36">
        <v>1.74764943142</v>
      </c>
      <c r="X395" s="36">
        <v>525.7588118315</v>
      </c>
      <c r="Y395" s="30">
        <f t="shared" si="280"/>
        <v>1.7465820425841259E-9</v>
      </c>
      <c r="Z395" s="30">
        <f t="shared" si="281"/>
        <v>1.746260035464215E-9</v>
      </c>
      <c r="AA395" s="30">
        <f t="shared" si="282"/>
        <v>1.7462600360075924E-9</v>
      </c>
      <c r="AB395" s="30">
        <f t="shared" si="283"/>
        <v>1.7462600360075905E-9</v>
      </c>
      <c r="AD395" s="36"/>
      <c r="AE395" s="36"/>
      <c r="AF395" s="36"/>
      <c r="AL395" s="36"/>
      <c r="AM395" s="36"/>
      <c r="AN395" s="36"/>
      <c r="AT395" s="36"/>
      <c r="AU395" s="36"/>
      <c r="AV395" s="36"/>
      <c r="BB395" s="36"/>
      <c r="BC395" s="36"/>
      <c r="BD395" s="36"/>
      <c r="BJ395" s="36">
        <v>1.6600000000000001E-9</v>
      </c>
      <c r="BK395" s="36">
        <v>5.8545222712099996</v>
      </c>
      <c r="BL395" s="36">
        <v>637.44960575920004</v>
      </c>
      <c r="BM395" s="30">
        <f t="shared" si="284"/>
        <v>-1.1307185500064871E-9</v>
      </c>
      <c r="BN395" s="30">
        <f t="shared" si="285"/>
        <v>-1.1306026174513208E-9</v>
      </c>
      <c r="BO395" s="30">
        <f t="shared" si="286"/>
        <v>-1.1306026176469595E-9</v>
      </c>
      <c r="BP395" s="30">
        <f t="shared" si="287"/>
        <v>-1.1306026176469585E-9</v>
      </c>
      <c r="BR395" s="36"/>
      <c r="BS395" s="36"/>
      <c r="BT395" s="36"/>
      <c r="BZ395" s="36"/>
      <c r="CA395" s="36"/>
      <c r="CB395" s="36"/>
      <c r="CH395" s="36"/>
      <c r="CI395" s="36"/>
      <c r="CJ395" s="36"/>
      <c r="CP395" s="36"/>
      <c r="CQ395" s="36"/>
      <c r="CR395" s="36"/>
      <c r="CX395" s="36"/>
      <c r="CY395" s="36"/>
      <c r="CZ395" s="36"/>
      <c r="DF395" s="36">
        <v>9.5739999999999996E-8</v>
      </c>
      <c r="DG395" s="36">
        <v>3.19555214859</v>
      </c>
      <c r="DH395" s="36">
        <v>286.596221297</v>
      </c>
      <c r="DI395" s="30">
        <f t="shared" si="288"/>
        <v>-3.4173980828884265E-9</v>
      </c>
      <c r="DJ395" s="30">
        <f t="shared" si="289"/>
        <v>-3.4132948487736458E-9</v>
      </c>
      <c r="DK395" s="30">
        <f t="shared" si="290"/>
        <v>-3.4132948556976157E-9</v>
      </c>
      <c r="DL395" s="30">
        <f t="shared" si="291"/>
        <v>-3.4132948556975942E-9</v>
      </c>
      <c r="DN395" s="36">
        <v>2.4159999999999999E-8</v>
      </c>
      <c r="DO395" s="36">
        <v>3.8500372450599998</v>
      </c>
      <c r="DP395" s="36">
        <v>696.51963761659999</v>
      </c>
      <c r="DQ395" s="30">
        <f t="shared" si="292"/>
        <v>2.4158298924184466E-8</v>
      </c>
      <c r="DR395" s="30">
        <f t="shared" si="293"/>
        <v>2.4158268912326932E-8</v>
      </c>
      <c r="DS395" s="30">
        <f t="shared" si="294"/>
        <v>2.4158268912377797E-8</v>
      </c>
      <c r="DT395" s="30">
        <f t="shared" si="295"/>
        <v>2.4158268912377797E-8</v>
      </c>
      <c r="DV395" s="36"/>
      <c r="DW395" s="36"/>
      <c r="DX395" s="36"/>
      <c r="ED395" s="36"/>
      <c r="EE395" s="36"/>
      <c r="EF395" s="36"/>
      <c r="EL395" s="36"/>
      <c r="EM395" s="36"/>
      <c r="EN395" s="36"/>
      <c r="ET395" s="36"/>
      <c r="EU395" s="36"/>
      <c r="EV395" s="36"/>
    </row>
    <row r="396" spans="14:152" s="30" customFormat="1" ht="12.75">
      <c r="N396" s="36">
        <v>2.569E-8</v>
      </c>
      <c r="O396" s="36">
        <v>5.3600410192799997</v>
      </c>
      <c r="P396" s="36">
        <v>7.2254215854000003</v>
      </c>
      <c r="Q396" s="30">
        <f t="shared" si="276"/>
        <v>1.4666178981310044E-8</v>
      </c>
      <c r="R396" s="30">
        <f t="shared" si="277"/>
        <v>1.4666156176661824E-8</v>
      </c>
      <c r="S396" s="30">
        <f t="shared" si="278"/>
        <v>1.4666156176700306E-8</v>
      </c>
      <c r="T396" s="30">
        <f t="shared" si="279"/>
        <v>1.4666156176700306E-8</v>
      </c>
      <c r="V396" s="36">
        <v>4.5699999999999997E-9</v>
      </c>
      <c r="W396" s="36">
        <v>0.80892712529999999</v>
      </c>
      <c r="X396" s="36">
        <v>458.84151979040001</v>
      </c>
      <c r="Y396" s="30">
        <f t="shared" si="280"/>
        <v>-7.4773370371961263E-10</v>
      </c>
      <c r="Z396" s="30">
        <f t="shared" si="281"/>
        <v>-7.4804324810071105E-10</v>
      </c>
      <c r="AA396" s="30">
        <f t="shared" si="282"/>
        <v>-7.4804324757837513E-10</v>
      </c>
      <c r="AB396" s="30">
        <f t="shared" si="283"/>
        <v>-7.480432475783772E-10</v>
      </c>
      <c r="AD396" s="36"/>
      <c r="AE396" s="36"/>
      <c r="AF396" s="36"/>
      <c r="AL396" s="36"/>
      <c r="AM396" s="36"/>
      <c r="AN396" s="36"/>
      <c r="AT396" s="36"/>
      <c r="AU396" s="36"/>
      <c r="AV396" s="36"/>
      <c r="BB396" s="36"/>
      <c r="BC396" s="36"/>
      <c r="BD396" s="36"/>
      <c r="BJ396" s="36">
        <v>1.6000000000000001E-9</v>
      </c>
      <c r="BK396" s="36">
        <v>0.13309484488000001</v>
      </c>
      <c r="BL396" s="36">
        <v>431.26405732199999</v>
      </c>
      <c r="BM396" s="30">
        <f t="shared" si="284"/>
        <v>-1.015104055460384E-9</v>
      </c>
      <c r="BN396" s="30">
        <f t="shared" si="285"/>
        <v>-1.0151838649401301E-9</v>
      </c>
      <c r="BO396" s="30">
        <f t="shared" si="286"/>
        <v>-1.0151838648054595E-9</v>
      </c>
      <c r="BP396" s="30">
        <f t="shared" si="287"/>
        <v>-1.0151838648054601E-9</v>
      </c>
      <c r="BR396" s="36"/>
      <c r="BS396" s="36"/>
      <c r="BT396" s="36"/>
      <c r="BZ396" s="36"/>
      <c r="CA396" s="36"/>
      <c r="CB396" s="36"/>
      <c r="CH396" s="36"/>
      <c r="CI396" s="36"/>
      <c r="CJ396" s="36"/>
      <c r="CP396" s="36"/>
      <c r="CQ396" s="36"/>
      <c r="CR396" s="36"/>
      <c r="CX396" s="36"/>
      <c r="CY396" s="36"/>
      <c r="CZ396" s="36"/>
      <c r="DF396" s="36">
        <v>1.0193E-7</v>
      </c>
      <c r="DG396" s="36">
        <v>4.0112314690500002</v>
      </c>
      <c r="DH396" s="36">
        <v>381.3516082374</v>
      </c>
      <c r="DI396" s="30">
        <f t="shared" si="288"/>
        <v>-3.2644042371150208E-8</v>
      </c>
      <c r="DJ396" s="30">
        <f t="shared" si="289"/>
        <v>-3.2638532112849778E-8</v>
      </c>
      <c r="DK396" s="30">
        <f t="shared" si="290"/>
        <v>-3.2638532122148115E-8</v>
      </c>
      <c r="DL396" s="30">
        <f t="shared" si="291"/>
        <v>-3.2638532122148075E-8</v>
      </c>
      <c r="DN396" s="36">
        <v>2.597E-8</v>
      </c>
      <c r="DO396" s="36">
        <v>2.5416493669700002</v>
      </c>
      <c r="DP396" s="36">
        <v>436.15941843159999</v>
      </c>
      <c r="DQ396" s="30">
        <f t="shared" si="292"/>
        <v>2.5772739390266617E-8</v>
      </c>
      <c r="DR396" s="30">
        <f t="shared" si="293"/>
        <v>2.5772947846425557E-8</v>
      </c>
      <c r="DS396" s="30">
        <f t="shared" si="294"/>
        <v>2.5772947846073892E-8</v>
      </c>
      <c r="DT396" s="30">
        <f t="shared" si="295"/>
        <v>2.5772947846073892E-8</v>
      </c>
      <c r="DV396" s="36"/>
      <c r="DW396" s="36"/>
      <c r="DX396" s="36"/>
      <c r="ED396" s="36"/>
      <c r="EE396" s="36"/>
      <c r="EF396" s="36"/>
      <c r="EL396" s="36"/>
      <c r="EM396" s="36"/>
      <c r="EN396" s="36"/>
      <c r="ET396" s="36"/>
      <c r="EU396" s="36"/>
      <c r="EV396" s="36"/>
    </row>
    <row r="397" spans="14:152" s="30" customFormat="1" ht="12.75">
      <c r="N397" s="36">
        <v>2.8439999999999999E-8</v>
      </c>
      <c r="O397" s="36">
        <v>2.4722876765000001</v>
      </c>
      <c r="P397" s="36">
        <v>280.00393915799998</v>
      </c>
      <c r="Q397" s="30">
        <f t="shared" si="276"/>
        <v>1.7234380642796032E-8</v>
      </c>
      <c r="R397" s="30">
        <f t="shared" si="277"/>
        <v>1.7235328516339592E-8</v>
      </c>
      <c r="S397" s="30">
        <f t="shared" si="278"/>
        <v>1.7235328514740133E-8</v>
      </c>
      <c r="T397" s="30">
        <f t="shared" si="279"/>
        <v>1.7235328514740139E-8</v>
      </c>
      <c r="V397" s="36">
        <v>5.4299999999999997E-9</v>
      </c>
      <c r="W397" s="36">
        <v>2.6031794547499998</v>
      </c>
      <c r="X397" s="36">
        <v>213.4109700226</v>
      </c>
      <c r="Y397" s="30">
        <f t="shared" si="280"/>
        <v>8.1622487701158941E-10</v>
      </c>
      <c r="Z397" s="30">
        <f t="shared" si="281"/>
        <v>8.1639630890829075E-10</v>
      </c>
      <c r="AA397" s="30">
        <f t="shared" si="282"/>
        <v>8.1639630861900976E-10</v>
      </c>
      <c r="AB397" s="30">
        <f t="shared" si="283"/>
        <v>8.16396308619011E-10</v>
      </c>
      <c r="AD397" s="36"/>
      <c r="AE397" s="36"/>
      <c r="AF397" s="36"/>
      <c r="AL397" s="36"/>
      <c r="AM397" s="36"/>
      <c r="AN397" s="36"/>
      <c r="AT397" s="36"/>
      <c r="AU397" s="36"/>
      <c r="AV397" s="36"/>
      <c r="BB397" s="36"/>
      <c r="BC397" s="36"/>
      <c r="BD397" s="36"/>
      <c r="BJ397" s="36">
        <v>1.5799999999999999E-9</v>
      </c>
      <c r="BK397" s="36">
        <v>5.9224211004900003</v>
      </c>
      <c r="BL397" s="36">
        <v>96.872999095099999</v>
      </c>
      <c r="BM397" s="30">
        <f t="shared" si="284"/>
        <v>9.8476089848351499E-10</v>
      </c>
      <c r="BN397" s="30">
        <f t="shared" si="285"/>
        <v>9.8474298775101703E-10</v>
      </c>
      <c r="BO397" s="30">
        <f t="shared" si="286"/>
        <v>9.8474298778123993E-10</v>
      </c>
      <c r="BP397" s="30">
        <f t="shared" si="287"/>
        <v>9.8474298778123993E-10</v>
      </c>
      <c r="BR397" s="36"/>
      <c r="BS397" s="36"/>
      <c r="BT397" s="36"/>
      <c r="BZ397" s="36"/>
      <c r="CA397" s="36"/>
      <c r="CB397" s="36"/>
      <c r="CH397" s="36"/>
      <c r="CI397" s="36"/>
      <c r="CJ397" s="36"/>
      <c r="CP397" s="36"/>
      <c r="CQ397" s="36"/>
      <c r="CR397" s="36"/>
      <c r="CX397" s="36"/>
      <c r="CY397" s="36"/>
      <c r="CZ397" s="36"/>
      <c r="DF397" s="36">
        <v>8.9000000000000003E-8</v>
      </c>
      <c r="DG397" s="36">
        <v>3.6326023587999998</v>
      </c>
      <c r="DH397" s="36">
        <v>319.31263096340001</v>
      </c>
      <c r="DI397" s="30">
        <f t="shared" si="288"/>
        <v>-2.5565185369265526E-8</v>
      </c>
      <c r="DJ397" s="30">
        <f t="shared" si="289"/>
        <v>-2.5561112051386394E-8</v>
      </c>
      <c r="DK397" s="30">
        <f t="shared" si="290"/>
        <v>-2.5561112058259924E-8</v>
      </c>
      <c r="DL397" s="30">
        <f t="shared" si="291"/>
        <v>-2.5561112058259905E-8</v>
      </c>
      <c r="DN397" s="36">
        <v>2.192E-8</v>
      </c>
      <c r="DO397" s="36">
        <v>3.07202313269</v>
      </c>
      <c r="DP397" s="36">
        <v>203.26478713040001</v>
      </c>
      <c r="DQ397" s="30">
        <f t="shared" si="292"/>
        <v>-8.012585202480419E-9</v>
      </c>
      <c r="DR397" s="30">
        <f t="shared" si="293"/>
        <v>-8.0119646207496581E-9</v>
      </c>
      <c r="DS397" s="30">
        <f t="shared" si="294"/>
        <v>-8.0119646217968621E-9</v>
      </c>
      <c r="DT397" s="30">
        <f t="shared" si="295"/>
        <v>-8.0119646217968572E-9</v>
      </c>
      <c r="DV397" s="36"/>
      <c r="DW397" s="36"/>
      <c r="DX397" s="36"/>
      <c r="ED397" s="36"/>
      <c r="EE397" s="36"/>
      <c r="EF397" s="36"/>
      <c r="EL397" s="36"/>
      <c r="EM397" s="36"/>
      <c r="EN397" s="36"/>
      <c r="ET397" s="36"/>
      <c r="EU397" s="36"/>
      <c r="EV397" s="36"/>
    </row>
    <row r="398" spans="14:152" s="30" customFormat="1" ht="12.75">
      <c r="N398" s="36">
        <v>2.847E-8</v>
      </c>
      <c r="O398" s="36">
        <v>1.5270640879599999</v>
      </c>
      <c r="P398" s="36">
        <v>17.265475387399999</v>
      </c>
      <c r="Q398" s="30">
        <f t="shared" si="276"/>
        <v>3.9576228519719898E-9</v>
      </c>
      <c r="R398" s="30">
        <f t="shared" si="277"/>
        <v>3.957695691589912E-9</v>
      </c>
      <c r="S398" s="30">
        <f t="shared" si="278"/>
        <v>3.9576956914669987E-9</v>
      </c>
      <c r="T398" s="30">
        <f t="shared" si="279"/>
        <v>3.9576956914670054E-9</v>
      </c>
      <c r="V398" s="36">
        <v>4.9300000000000001E-9</v>
      </c>
      <c r="W398" s="36">
        <v>0.61947189192999996</v>
      </c>
      <c r="X398" s="36">
        <v>41.053796944600002</v>
      </c>
      <c r="Y398" s="30">
        <f t="shared" si="280"/>
        <v>4.5563336641943366E-9</v>
      </c>
      <c r="Z398" s="30">
        <f t="shared" si="281"/>
        <v>4.5563452301150748E-9</v>
      </c>
      <c r="AA398" s="30">
        <f t="shared" si="282"/>
        <v>4.5563452300955583E-9</v>
      </c>
      <c r="AB398" s="30">
        <f t="shared" si="283"/>
        <v>4.5563452300955583E-9</v>
      </c>
      <c r="AD398" s="36"/>
      <c r="AE398" s="36"/>
      <c r="AF398" s="36"/>
      <c r="AL398" s="36"/>
      <c r="AM398" s="36"/>
      <c r="AN398" s="36"/>
      <c r="AT398" s="36"/>
      <c r="AU398" s="36"/>
      <c r="AV398" s="36"/>
      <c r="BB398" s="36"/>
      <c r="BC398" s="36"/>
      <c r="BD398" s="36"/>
      <c r="BJ398" s="36">
        <v>1.7800000000000001E-9</v>
      </c>
      <c r="BK398" s="36">
        <v>4.5555791356500004</v>
      </c>
      <c r="BL398" s="36">
        <v>46.470422915999997</v>
      </c>
      <c r="BM398" s="30">
        <f t="shared" si="284"/>
        <v>-7.1681220505543488E-10</v>
      </c>
      <c r="BN398" s="30">
        <f t="shared" si="285"/>
        <v>-7.1682353460950638E-10</v>
      </c>
      <c r="BO398" s="30">
        <f t="shared" si="286"/>
        <v>-7.1682353459038889E-10</v>
      </c>
      <c r="BP398" s="30">
        <f t="shared" si="287"/>
        <v>-7.1682353459038889E-10</v>
      </c>
      <c r="BR398" s="36"/>
      <c r="BS398" s="36"/>
      <c r="BT398" s="36"/>
      <c r="BZ398" s="36"/>
      <c r="CA398" s="36"/>
      <c r="CB398" s="36"/>
      <c r="CH398" s="36"/>
      <c r="CI398" s="36"/>
      <c r="CJ398" s="36"/>
      <c r="CP398" s="36"/>
      <c r="CQ398" s="36"/>
      <c r="CR398" s="36"/>
      <c r="CX398" s="36"/>
      <c r="CY398" s="36"/>
      <c r="CZ398" s="36"/>
      <c r="DF398" s="36">
        <v>1.0052E-7</v>
      </c>
      <c r="DG398" s="36">
        <v>5.1610725104000004</v>
      </c>
      <c r="DH398" s="36">
        <v>216.00740842370001</v>
      </c>
      <c r="DI398" s="30">
        <f t="shared" si="288"/>
        <v>-6.844366329769756E-8</v>
      </c>
      <c r="DJ398" s="30">
        <f t="shared" si="289"/>
        <v>-6.8446042821681539E-8</v>
      </c>
      <c r="DK398" s="30">
        <f t="shared" si="290"/>
        <v>-6.8446042817666298E-8</v>
      </c>
      <c r="DL398" s="30">
        <f t="shared" si="291"/>
        <v>-6.8446042817666338E-8</v>
      </c>
      <c r="DN398" s="36">
        <v>2.4240000000000001E-8</v>
      </c>
      <c r="DO398" s="36">
        <v>2.60715310452</v>
      </c>
      <c r="DP398" s="36">
        <v>511.5317178299</v>
      </c>
      <c r="DQ398" s="30">
        <f t="shared" si="292"/>
        <v>2.3606792407932193E-8</v>
      </c>
      <c r="DR398" s="30">
        <f t="shared" si="293"/>
        <v>2.3606371019855E-8</v>
      </c>
      <c r="DS398" s="30">
        <f t="shared" si="294"/>
        <v>2.3606371020566184E-8</v>
      </c>
      <c r="DT398" s="30">
        <f t="shared" si="295"/>
        <v>2.3606371020566181E-8</v>
      </c>
      <c r="DV398" s="36"/>
      <c r="DW398" s="36"/>
      <c r="DX398" s="36"/>
      <c r="ED398" s="36"/>
      <c r="EE398" s="36"/>
      <c r="EF398" s="36"/>
      <c r="EL398" s="36"/>
      <c r="EM398" s="36"/>
      <c r="EN398" s="36"/>
      <c r="ET398" s="36"/>
      <c r="EU398" s="36"/>
      <c r="EV398" s="36"/>
    </row>
    <row r="399" spans="14:152" s="30" customFormat="1" ht="12.75">
      <c r="N399" s="36">
        <v>2.461E-8</v>
      </c>
      <c r="O399" s="36">
        <v>2.7389914046500001</v>
      </c>
      <c r="P399" s="36">
        <v>172.24529849340001</v>
      </c>
      <c r="Q399" s="30">
        <f t="shared" si="276"/>
        <v>-5.2064347072619121E-9</v>
      </c>
      <c r="R399" s="30">
        <f t="shared" si="277"/>
        <v>-5.2058147580143041E-9</v>
      </c>
      <c r="S399" s="30">
        <f t="shared" si="278"/>
        <v>-5.2058147590604344E-9</v>
      </c>
      <c r="T399" s="30">
        <f t="shared" si="279"/>
        <v>-5.2058147590604295E-9</v>
      </c>
      <c r="V399" s="36">
        <v>4.5500000000000002E-9</v>
      </c>
      <c r="W399" s="36">
        <v>2.6984725226399999</v>
      </c>
      <c r="X399" s="36">
        <v>3053.7123753465999</v>
      </c>
      <c r="Y399" s="30">
        <f t="shared" si="280"/>
        <v>-4.3563887555330624E-10</v>
      </c>
      <c r="Z399" s="30">
        <f t="shared" si="281"/>
        <v>-4.377083930766075E-10</v>
      </c>
      <c r="AA399" s="30">
        <f t="shared" si="282"/>
        <v>-4.3770838958449306E-10</v>
      </c>
      <c r="AB399" s="30">
        <f t="shared" si="283"/>
        <v>-4.3770838958450914E-10</v>
      </c>
      <c r="AD399" s="36"/>
      <c r="AE399" s="36"/>
      <c r="AF399" s="36"/>
      <c r="AL399" s="36"/>
      <c r="AM399" s="36"/>
      <c r="AN399" s="36"/>
      <c r="AT399" s="36"/>
      <c r="AU399" s="36"/>
      <c r="AV399" s="36"/>
      <c r="BB399" s="36"/>
      <c r="BC399" s="36"/>
      <c r="BD399" s="36"/>
      <c r="BJ399" s="36">
        <v>1.57E-9</v>
      </c>
      <c r="BK399" s="36">
        <v>1.35908014451</v>
      </c>
      <c r="BL399" s="36">
        <v>51.2057253312</v>
      </c>
      <c r="BM399" s="30">
        <f t="shared" si="284"/>
        <v>7.4667000986017898E-10</v>
      </c>
      <c r="BN399" s="30">
        <f t="shared" si="285"/>
        <v>7.4668059205137513E-10</v>
      </c>
      <c r="BO399" s="30">
        <f t="shared" si="286"/>
        <v>7.4668059203351858E-10</v>
      </c>
      <c r="BP399" s="30">
        <f t="shared" si="287"/>
        <v>7.4668059203351858E-10</v>
      </c>
      <c r="BR399" s="36"/>
      <c r="BS399" s="36"/>
      <c r="BT399" s="36"/>
      <c r="BZ399" s="36"/>
      <c r="CA399" s="36"/>
      <c r="CB399" s="36"/>
      <c r="CH399" s="36"/>
      <c r="CI399" s="36"/>
      <c r="CJ399" s="36"/>
      <c r="CP399" s="36"/>
      <c r="CQ399" s="36"/>
      <c r="CR399" s="36"/>
      <c r="CX399" s="36"/>
      <c r="CY399" s="36"/>
      <c r="CZ399" s="36"/>
      <c r="DF399" s="36">
        <v>8.5280000000000007E-8</v>
      </c>
      <c r="DG399" s="36">
        <v>3.8807655135400001</v>
      </c>
      <c r="DH399" s="36">
        <v>630.33605875839999</v>
      </c>
      <c r="DI399" s="30">
        <f t="shared" si="288"/>
        <v>7.9011041714019772E-8</v>
      </c>
      <c r="DJ399" s="30">
        <f t="shared" si="289"/>
        <v>7.9014068385469425E-8</v>
      </c>
      <c r="DK399" s="30">
        <f t="shared" si="290"/>
        <v>7.901406838036269E-8</v>
      </c>
      <c r="DL399" s="30">
        <f t="shared" si="291"/>
        <v>7.9014068380362703E-8</v>
      </c>
      <c r="DN399" s="36">
        <v>2.126E-8</v>
      </c>
      <c r="DO399" s="36">
        <v>0.14811901148000001</v>
      </c>
      <c r="DP399" s="36">
        <v>405.99126305649997</v>
      </c>
      <c r="DQ399" s="30">
        <f t="shared" si="292"/>
        <v>-1.0786737890111398E-8</v>
      </c>
      <c r="DR399" s="30">
        <f t="shared" si="293"/>
        <v>-1.078785085316073E-8</v>
      </c>
      <c r="DS399" s="30">
        <f t="shared" si="294"/>
        <v>-1.0787850851282702E-8</v>
      </c>
      <c r="DT399" s="30">
        <f t="shared" si="295"/>
        <v>-1.0787850851282709E-8</v>
      </c>
      <c r="DV399" s="36"/>
      <c r="DW399" s="36"/>
      <c r="DX399" s="36"/>
      <c r="ED399" s="36"/>
      <c r="EE399" s="36"/>
      <c r="EF399" s="36"/>
      <c r="EL399" s="36"/>
      <c r="EM399" s="36"/>
      <c r="EN399" s="36"/>
      <c r="ET399" s="36"/>
      <c r="EU399" s="36"/>
      <c r="EV399" s="36"/>
    </row>
    <row r="400" spans="14:152" s="30" customFormat="1" ht="12.75">
      <c r="N400" s="36">
        <v>3.2280000000000002E-8</v>
      </c>
      <c r="O400" s="36">
        <v>4.1025870536899998</v>
      </c>
      <c r="P400" s="36">
        <v>618.55664531160005</v>
      </c>
      <c r="Q400" s="30">
        <f t="shared" si="276"/>
        <v>2.5242427122368424E-8</v>
      </c>
      <c r="R400" s="30">
        <f t="shared" si="277"/>
        <v>2.5244289309147859E-8</v>
      </c>
      <c r="S400" s="30">
        <f t="shared" si="278"/>
        <v>2.5244289306005704E-8</v>
      </c>
      <c r="T400" s="30">
        <f t="shared" si="279"/>
        <v>2.5244289306005717E-8</v>
      </c>
      <c r="V400" s="36">
        <v>4.2899999999999999E-9</v>
      </c>
      <c r="W400" s="36">
        <v>3.8907198297800001</v>
      </c>
      <c r="X400" s="36">
        <v>92.797833480099996</v>
      </c>
      <c r="Y400" s="30">
        <f t="shared" si="280"/>
        <v>-4.1724829419266223E-9</v>
      </c>
      <c r="Z400" s="30">
        <f t="shared" si="281"/>
        <v>-4.1724967891757143E-9</v>
      </c>
      <c r="AA400" s="30">
        <f t="shared" si="282"/>
        <v>-4.1724967891523481E-9</v>
      </c>
      <c r="AB400" s="30">
        <f t="shared" si="283"/>
        <v>-4.1724967891523481E-9</v>
      </c>
      <c r="AD400" s="36"/>
      <c r="AE400" s="36"/>
      <c r="AF400" s="36"/>
      <c r="AL400" s="36"/>
      <c r="AM400" s="36"/>
      <c r="AN400" s="36"/>
      <c r="AT400" s="36"/>
      <c r="AU400" s="36"/>
      <c r="AV400" s="36"/>
      <c r="BB400" s="36"/>
      <c r="BC400" s="36"/>
      <c r="BD400" s="36"/>
      <c r="BJ400" s="36">
        <v>1.55E-9</v>
      </c>
      <c r="BK400" s="36">
        <v>6.2409251422200001</v>
      </c>
      <c r="BL400" s="36">
        <v>464.73122651379998</v>
      </c>
      <c r="BM400" s="30">
        <f t="shared" si="284"/>
        <v>-1.3431156340775893E-9</v>
      </c>
      <c r="BN400" s="30">
        <f t="shared" si="285"/>
        <v>-1.3431694314786842E-9</v>
      </c>
      <c r="BO400" s="30">
        <f t="shared" si="286"/>
        <v>-1.3431694313879096E-9</v>
      </c>
      <c r="BP400" s="30">
        <f t="shared" si="287"/>
        <v>-1.3431694313879098E-9</v>
      </c>
      <c r="BR400" s="36"/>
      <c r="BS400" s="36"/>
      <c r="BT400" s="36"/>
      <c r="BZ400" s="36"/>
      <c r="CA400" s="36"/>
      <c r="CB400" s="36"/>
      <c r="CH400" s="36"/>
      <c r="CI400" s="36"/>
      <c r="CJ400" s="36"/>
      <c r="CP400" s="36"/>
      <c r="CQ400" s="36"/>
      <c r="CR400" s="36"/>
      <c r="CX400" s="36"/>
      <c r="CY400" s="36"/>
      <c r="CZ400" s="36"/>
      <c r="DF400" s="36">
        <v>8.8749999999999997E-8</v>
      </c>
      <c r="DG400" s="36">
        <v>5.4662377607800003</v>
      </c>
      <c r="DH400" s="36">
        <v>3370.1042450032</v>
      </c>
      <c r="DI400" s="30">
        <f t="shared" si="288"/>
        <v>7.0481248985355089E-8</v>
      </c>
      <c r="DJ400" s="30">
        <f t="shared" si="289"/>
        <v>7.0454041155811069E-8</v>
      </c>
      <c r="DK400" s="30">
        <f t="shared" si="290"/>
        <v>7.0454041201737817E-8</v>
      </c>
      <c r="DL400" s="30">
        <f t="shared" si="291"/>
        <v>7.0454041201737817E-8</v>
      </c>
      <c r="DN400" s="36">
        <v>2.3059999999999999E-8</v>
      </c>
      <c r="DO400" s="36">
        <v>1.2506814237699999</v>
      </c>
      <c r="DP400" s="36">
        <v>427.11945573780002</v>
      </c>
      <c r="DQ400" s="30">
        <f t="shared" si="292"/>
        <v>1.0098415128160564E-8</v>
      </c>
      <c r="DR400" s="30">
        <f t="shared" si="293"/>
        <v>1.0097090112607617E-8</v>
      </c>
      <c r="DS400" s="30">
        <f t="shared" si="294"/>
        <v>1.0097090114843539E-8</v>
      </c>
      <c r="DT400" s="30">
        <f t="shared" si="295"/>
        <v>1.0097090114843531E-8</v>
      </c>
      <c r="DV400" s="36"/>
      <c r="DW400" s="36"/>
      <c r="DX400" s="36"/>
      <c r="ED400" s="36"/>
      <c r="EE400" s="36"/>
      <c r="EF400" s="36"/>
      <c r="EL400" s="36"/>
      <c r="EM400" s="36"/>
      <c r="EN400" s="36"/>
      <c r="ET400" s="36"/>
      <c r="EU400" s="36"/>
      <c r="EV400" s="36"/>
    </row>
    <row r="401" spans="14:152" s="30" customFormat="1" ht="12.75">
      <c r="N401" s="36">
        <v>2.288E-8</v>
      </c>
      <c r="O401" s="36">
        <v>0.18365494079</v>
      </c>
      <c r="P401" s="36">
        <v>426.64637498579998</v>
      </c>
      <c r="Q401" s="30">
        <f t="shared" si="276"/>
        <v>-1.3128216356544999E-8</v>
      </c>
      <c r="R401" s="30">
        <f t="shared" si="277"/>
        <v>-1.3129412656553949E-8</v>
      </c>
      <c r="S401" s="30">
        <f t="shared" si="278"/>
        <v>-1.3129412654535309E-8</v>
      </c>
      <c r="T401" s="30">
        <f t="shared" si="279"/>
        <v>-1.3129412654535315E-8</v>
      </c>
      <c r="V401" s="36">
        <v>4.1100000000000001E-9</v>
      </c>
      <c r="W401" s="36">
        <v>1.34981168865</v>
      </c>
      <c r="X401" s="36">
        <v>27.0873353739</v>
      </c>
      <c r="Y401" s="30">
        <f t="shared" si="280"/>
        <v>1.4907306761547111E-9</v>
      </c>
      <c r="Z401" s="30">
        <f t="shared" si="281"/>
        <v>1.4907462006428743E-9</v>
      </c>
      <c r="AA401" s="30">
        <f t="shared" si="282"/>
        <v>1.4907462006166779E-9</v>
      </c>
      <c r="AB401" s="30">
        <f t="shared" si="283"/>
        <v>1.4907462006166787E-9</v>
      </c>
      <c r="AD401" s="36"/>
      <c r="AE401" s="36"/>
      <c r="AF401" s="36"/>
      <c r="AL401" s="36"/>
      <c r="AM401" s="36"/>
      <c r="AN401" s="36"/>
      <c r="AT401" s="36"/>
      <c r="AU401" s="36"/>
      <c r="AV401" s="36"/>
      <c r="BB401" s="36"/>
      <c r="BC401" s="36"/>
      <c r="BD401" s="36"/>
      <c r="BJ401" s="36">
        <v>1.55E-9</v>
      </c>
      <c r="BK401" s="36">
        <v>6.0268418945800004</v>
      </c>
      <c r="BL401" s="36">
        <v>1286.9081196288</v>
      </c>
      <c r="BM401" s="30">
        <f t="shared" si="284"/>
        <v>6.9128750127128223E-10</v>
      </c>
      <c r="BN401" s="30">
        <f t="shared" si="285"/>
        <v>6.9102033601669317E-10</v>
      </c>
      <c r="BO401" s="30">
        <f t="shared" si="286"/>
        <v>6.9102033646754052E-10</v>
      </c>
      <c r="BP401" s="30">
        <f t="shared" si="287"/>
        <v>6.9102033646753928E-10</v>
      </c>
      <c r="BR401" s="36"/>
      <c r="BS401" s="36"/>
      <c r="BT401" s="36"/>
      <c r="BZ401" s="36"/>
      <c r="CA401" s="36"/>
      <c r="CB401" s="36"/>
      <c r="CH401" s="36"/>
      <c r="CI401" s="36"/>
      <c r="CJ401" s="36"/>
      <c r="CP401" s="36"/>
      <c r="CQ401" s="36"/>
      <c r="CR401" s="36"/>
      <c r="CX401" s="36"/>
      <c r="CY401" s="36"/>
      <c r="CZ401" s="36"/>
      <c r="DF401" s="36">
        <v>8.4009999999999996E-8</v>
      </c>
      <c r="DG401" s="36">
        <v>5.65557131026</v>
      </c>
      <c r="DH401" s="36">
        <v>213.45915413239999</v>
      </c>
      <c r="DI401" s="30">
        <f t="shared" si="288"/>
        <v>-1.9998571651920792E-8</v>
      </c>
      <c r="DJ401" s="30">
        <f t="shared" si="289"/>
        <v>-2.000117789749401E-8</v>
      </c>
      <c r="DK401" s="30">
        <f t="shared" si="290"/>
        <v>-2.0001177893096149E-8</v>
      </c>
      <c r="DL401" s="30">
        <f t="shared" si="291"/>
        <v>-2.0001177893096149E-8</v>
      </c>
      <c r="DN401" s="36">
        <v>2.1209999999999999E-8</v>
      </c>
      <c r="DO401" s="36">
        <v>0.43505808954000003</v>
      </c>
      <c r="DP401" s="36">
        <v>184.98791978669999</v>
      </c>
      <c r="DQ401" s="30">
        <f t="shared" si="292"/>
        <v>1.7616921122162711E-8</v>
      </c>
      <c r="DR401" s="30">
        <f t="shared" si="293"/>
        <v>1.7616594164807513E-8</v>
      </c>
      <c r="DS401" s="30">
        <f t="shared" si="294"/>
        <v>1.7616594165359249E-8</v>
      </c>
      <c r="DT401" s="30">
        <f t="shared" si="295"/>
        <v>1.7616594165359245E-8</v>
      </c>
      <c r="DV401" s="36"/>
      <c r="DW401" s="36"/>
      <c r="DX401" s="36"/>
      <c r="ED401" s="36"/>
      <c r="EE401" s="36"/>
      <c r="EF401" s="36"/>
      <c r="EL401" s="36"/>
      <c r="EM401" s="36"/>
      <c r="EN401" s="36"/>
      <c r="ET401" s="36"/>
      <c r="EU401" s="36"/>
      <c r="EV401" s="36"/>
    </row>
    <row r="402" spans="14:152" s="30" customFormat="1" ht="12.75">
      <c r="N402" s="36">
        <v>2.9519999999999999E-8</v>
      </c>
      <c r="O402" s="36">
        <v>3.9774894700700001</v>
      </c>
      <c r="P402" s="36">
        <v>650.9429865779</v>
      </c>
      <c r="Q402" s="30">
        <f t="shared" si="276"/>
        <v>2.7540532277676479E-8</v>
      </c>
      <c r="R402" s="30">
        <f t="shared" si="277"/>
        <v>2.7541567346395924E-8</v>
      </c>
      <c r="S402" s="30">
        <f t="shared" si="278"/>
        <v>2.7541567344649527E-8</v>
      </c>
      <c r="T402" s="30">
        <f t="shared" si="279"/>
        <v>2.7541567344649531E-8</v>
      </c>
      <c r="V402" s="36">
        <v>4.4800000000000002E-9</v>
      </c>
      <c r="W402" s="36">
        <v>1.8477505136100001</v>
      </c>
      <c r="X402" s="36">
        <v>980.66817835879999</v>
      </c>
      <c r="Y402" s="30">
        <f t="shared" si="280"/>
        <v>-4.0378085411344541E-9</v>
      </c>
      <c r="Z402" s="30">
        <f t="shared" si="281"/>
        <v>-4.0375237041295436E-9</v>
      </c>
      <c r="AA402" s="30">
        <f t="shared" si="282"/>
        <v>-4.0375237046102629E-9</v>
      </c>
      <c r="AB402" s="30">
        <f t="shared" si="283"/>
        <v>-4.0375237046102612E-9</v>
      </c>
      <c r="AD402" s="36"/>
      <c r="AE402" s="36"/>
      <c r="AF402" s="36"/>
      <c r="AL402" s="36"/>
      <c r="AM402" s="36"/>
      <c r="AN402" s="36"/>
      <c r="AT402" s="36"/>
      <c r="AU402" s="36"/>
      <c r="AV402" s="36"/>
      <c r="BB402" s="36"/>
      <c r="BC402" s="36"/>
      <c r="BD402" s="36"/>
      <c r="BJ402" s="36">
        <v>1.55E-9</v>
      </c>
      <c r="BK402" s="36">
        <v>1.3666973199900001</v>
      </c>
      <c r="BL402" s="36">
        <v>206.93630796260001</v>
      </c>
      <c r="BM402" s="30">
        <f t="shared" si="284"/>
        <v>1.5128694104512936E-9</v>
      </c>
      <c r="BN402" s="30">
        <f t="shared" si="285"/>
        <v>1.5128798522572543E-9</v>
      </c>
      <c r="BO402" s="30">
        <f t="shared" si="286"/>
        <v>1.5128798522396356E-9</v>
      </c>
      <c r="BP402" s="30">
        <f t="shared" si="287"/>
        <v>1.5128798522396358E-9</v>
      </c>
      <c r="BR402" s="36"/>
      <c r="BS402" s="36"/>
      <c r="BT402" s="36"/>
      <c r="BZ402" s="36"/>
      <c r="CA402" s="36"/>
      <c r="CB402" s="36"/>
      <c r="CH402" s="36"/>
      <c r="CI402" s="36"/>
      <c r="CJ402" s="36"/>
      <c r="CP402" s="36"/>
      <c r="CQ402" s="36"/>
      <c r="CR402" s="36"/>
      <c r="CX402" s="36"/>
      <c r="CY402" s="36"/>
      <c r="CZ402" s="36"/>
      <c r="DF402" s="36">
        <v>1.0033E-7</v>
      </c>
      <c r="DG402" s="36">
        <v>5.9749764428300001</v>
      </c>
      <c r="DH402" s="36">
        <v>6.1503391543000001</v>
      </c>
      <c r="DI402" s="30">
        <f t="shared" si="288"/>
        <v>9.4509037985375852E-8</v>
      </c>
      <c r="DJ402" s="30">
        <f t="shared" si="289"/>
        <v>9.4509006991640395E-8</v>
      </c>
      <c r="DK402" s="30">
        <f t="shared" si="290"/>
        <v>9.4509006991692686E-8</v>
      </c>
      <c r="DL402" s="30">
        <f t="shared" si="291"/>
        <v>9.4509006991692686E-8</v>
      </c>
      <c r="DN402" s="36">
        <v>2.7549999999999999E-8</v>
      </c>
      <c r="DO402" s="36">
        <v>3.02380019321</v>
      </c>
      <c r="DP402" s="36">
        <v>468.24268865160002</v>
      </c>
      <c r="DQ402" s="30">
        <f t="shared" si="292"/>
        <v>2.5069561411060008E-8</v>
      </c>
      <c r="DR402" s="30">
        <f t="shared" si="293"/>
        <v>2.5070361824538778E-8</v>
      </c>
      <c r="DS402" s="30">
        <f t="shared" si="294"/>
        <v>2.5070361823188233E-8</v>
      </c>
      <c r="DT402" s="30">
        <f t="shared" si="295"/>
        <v>2.5070361823188237E-8</v>
      </c>
      <c r="DV402" s="36"/>
      <c r="DW402" s="36"/>
      <c r="DX402" s="36"/>
      <c r="ED402" s="36"/>
      <c r="EE402" s="36"/>
      <c r="EF402" s="36"/>
      <c r="EL402" s="36"/>
      <c r="EM402" s="36"/>
      <c r="EN402" s="36"/>
      <c r="ET402" s="36"/>
      <c r="EU402" s="36"/>
      <c r="EV402" s="36"/>
    </row>
    <row r="403" spans="14:152" s="30" customFormat="1" ht="12.75">
      <c r="N403" s="36">
        <v>2.653E-8</v>
      </c>
      <c r="O403" s="36">
        <v>0.14255829254999999</v>
      </c>
      <c r="P403" s="36">
        <v>162.89651925890001</v>
      </c>
      <c r="Q403" s="30">
        <f t="shared" si="276"/>
        <v>1.9218319741772642E-8</v>
      </c>
      <c r="R403" s="30">
        <f t="shared" si="277"/>
        <v>1.9217873929046899E-8</v>
      </c>
      <c r="S403" s="30">
        <f t="shared" si="278"/>
        <v>1.9217873929799193E-8</v>
      </c>
      <c r="T403" s="30">
        <f t="shared" si="279"/>
        <v>1.921787392979919E-8</v>
      </c>
      <c r="V403" s="36">
        <v>4.4500000000000001E-9</v>
      </c>
      <c r="W403" s="36">
        <v>4.2174599043900001</v>
      </c>
      <c r="X403" s="36">
        <v>905.88657979150003</v>
      </c>
      <c r="Y403" s="30">
        <f t="shared" si="280"/>
        <v>3.0834006456908548E-9</v>
      </c>
      <c r="Z403" s="30">
        <f t="shared" si="281"/>
        <v>3.0829656778250501E-9</v>
      </c>
      <c r="AA403" s="30">
        <f t="shared" si="282"/>
        <v>3.0829656785590807E-9</v>
      </c>
      <c r="AB403" s="30">
        <f t="shared" si="283"/>
        <v>3.0829656785590807E-9</v>
      </c>
      <c r="AD403" s="36"/>
      <c r="AE403" s="36"/>
      <c r="AF403" s="36"/>
      <c r="AL403" s="36"/>
      <c r="AM403" s="36"/>
      <c r="AN403" s="36"/>
      <c r="AT403" s="36"/>
      <c r="AU403" s="36"/>
      <c r="AV403" s="36"/>
      <c r="BB403" s="36"/>
      <c r="BC403" s="36"/>
      <c r="BD403" s="36"/>
      <c r="BJ403" s="36">
        <v>1.75E-9</v>
      </c>
      <c r="BK403" s="36">
        <v>4.9512171350700003</v>
      </c>
      <c r="BL403" s="36">
        <v>1905.4647649404001</v>
      </c>
      <c r="BM403" s="30">
        <f t="shared" si="284"/>
        <v>1.3723245340675957E-9</v>
      </c>
      <c r="BN403" s="30">
        <f t="shared" si="285"/>
        <v>1.3726341048738031E-9</v>
      </c>
      <c r="BO403" s="30">
        <f t="shared" si="286"/>
        <v>1.3726341043515144E-9</v>
      </c>
      <c r="BP403" s="30">
        <f t="shared" si="287"/>
        <v>1.3726341043515163E-9</v>
      </c>
      <c r="BR403" s="36"/>
      <c r="BS403" s="36"/>
      <c r="BT403" s="36"/>
      <c r="BZ403" s="36"/>
      <c r="CA403" s="36"/>
      <c r="CB403" s="36"/>
      <c r="CH403" s="36"/>
      <c r="CI403" s="36"/>
      <c r="CJ403" s="36"/>
      <c r="CP403" s="36"/>
      <c r="CQ403" s="36"/>
      <c r="CR403" s="36"/>
      <c r="CX403" s="36"/>
      <c r="CY403" s="36"/>
      <c r="CZ403" s="36"/>
      <c r="DF403" s="36">
        <v>8.4009999999999996E-8</v>
      </c>
      <c r="DG403" s="36">
        <v>2.2700986221499999</v>
      </c>
      <c r="DH403" s="36">
        <v>213.1390367436</v>
      </c>
      <c r="DI403" s="30">
        <f t="shared" si="288"/>
        <v>3.8977458732375907E-8</v>
      </c>
      <c r="DJ403" s="30">
        <f t="shared" si="289"/>
        <v>3.8979832247145482E-8</v>
      </c>
      <c r="DK403" s="30">
        <f t="shared" si="290"/>
        <v>3.8979832243140353E-8</v>
      </c>
      <c r="DL403" s="30">
        <f t="shared" si="291"/>
        <v>3.8979832243140353E-8</v>
      </c>
      <c r="DN403" s="36">
        <v>2.3330000000000001E-8</v>
      </c>
      <c r="DO403" s="36">
        <v>3.02634928771</v>
      </c>
      <c r="DP403" s="36">
        <v>216.00740842370001</v>
      </c>
      <c r="DQ403" s="30">
        <f t="shared" si="292"/>
        <v>-5.9499714700923597E-9</v>
      </c>
      <c r="DR403" s="30">
        <f t="shared" si="293"/>
        <v>-5.9492423148708764E-9</v>
      </c>
      <c r="DS403" s="30">
        <f t="shared" si="294"/>
        <v>-5.949242316101291E-9</v>
      </c>
      <c r="DT403" s="30">
        <f t="shared" si="295"/>
        <v>-5.949242316101286E-9</v>
      </c>
      <c r="DV403" s="36"/>
      <c r="DW403" s="36"/>
      <c r="DX403" s="36"/>
      <c r="ED403" s="36"/>
      <c r="EE403" s="36"/>
      <c r="EF403" s="36"/>
      <c r="EL403" s="36"/>
      <c r="EM403" s="36"/>
      <c r="EN403" s="36"/>
      <c r="ET403" s="36"/>
      <c r="EU403" s="36"/>
      <c r="EV403" s="36"/>
    </row>
    <row r="404" spans="14:152" s="30" customFormat="1" ht="12.75">
      <c r="N404" s="36">
        <v>2.2910000000000001E-8</v>
      </c>
      <c r="O404" s="36">
        <v>3.2694011701100001</v>
      </c>
      <c r="P404" s="36">
        <v>426.5500067662</v>
      </c>
      <c r="Q404" s="30">
        <f t="shared" si="276"/>
        <v>1.4162641177738312E-8</v>
      </c>
      <c r="R404" s="30">
        <f t="shared" si="277"/>
        <v>1.4163790556618086E-8</v>
      </c>
      <c r="S404" s="30">
        <f t="shared" si="278"/>
        <v>1.4163790554678625E-8</v>
      </c>
      <c r="T404" s="30">
        <f t="shared" si="279"/>
        <v>1.4163790554678633E-8</v>
      </c>
      <c r="V404" s="36">
        <v>4.0300000000000004E-9</v>
      </c>
      <c r="W404" s="36">
        <v>2.33067250642</v>
      </c>
      <c r="X404" s="36">
        <v>2627.1141844705999</v>
      </c>
      <c r="Y404" s="30">
        <f t="shared" si="280"/>
        <v>3.8114827625138921E-9</v>
      </c>
      <c r="Z404" s="30">
        <f t="shared" si="281"/>
        <v>3.8119970561888425E-9</v>
      </c>
      <c r="AA404" s="30">
        <f t="shared" si="282"/>
        <v>3.8119970553214998E-9</v>
      </c>
      <c r="AB404" s="30">
        <f t="shared" si="283"/>
        <v>3.8119970553214998E-9</v>
      </c>
      <c r="AD404" s="36"/>
      <c r="AE404" s="36"/>
      <c r="AF404" s="36"/>
      <c r="AL404" s="36"/>
      <c r="AM404" s="36"/>
      <c r="AN404" s="36"/>
      <c r="AT404" s="36"/>
      <c r="AU404" s="36"/>
      <c r="AV404" s="36"/>
      <c r="BB404" s="36"/>
      <c r="BC404" s="36"/>
      <c r="BD404" s="36"/>
      <c r="BJ404" s="36">
        <v>1.5300000000000001E-9</v>
      </c>
      <c r="BK404" s="36">
        <v>6.0609454727100003</v>
      </c>
      <c r="BL404" s="36">
        <v>561.18353448360006</v>
      </c>
      <c r="BM404" s="30">
        <f t="shared" si="284"/>
        <v>-1.5018358393545381E-9</v>
      </c>
      <c r="BN404" s="30">
        <f t="shared" si="285"/>
        <v>-1.5018112957242883E-9</v>
      </c>
      <c r="BO404" s="30">
        <f t="shared" si="286"/>
        <v>-1.5018112957657133E-9</v>
      </c>
      <c r="BP404" s="30">
        <f t="shared" si="287"/>
        <v>-1.5018112957657131E-9</v>
      </c>
      <c r="BR404" s="36"/>
      <c r="BS404" s="36"/>
      <c r="BT404" s="36"/>
      <c r="BZ404" s="36"/>
      <c r="CA404" s="36"/>
      <c r="CB404" s="36"/>
      <c r="CH404" s="36"/>
      <c r="CI404" s="36"/>
      <c r="CJ404" s="36"/>
      <c r="CP404" s="36"/>
      <c r="CQ404" s="36"/>
      <c r="CR404" s="36"/>
      <c r="CX404" s="36"/>
      <c r="CY404" s="36"/>
      <c r="CZ404" s="36"/>
      <c r="DF404" s="36">
        <v>1.1661E-7</v>
      </c>
      <c r="DG404" s="36">
        <v>0.95163302252000004</v>
      </c>
      <c r="DH404" s="36">
        <v>694.07195706180005</v>
      </c>
      <c r="DI404" s="30">
        <f t="shared" si="288"/>
        <v>-1.1313073788678584E-7</v>
      </c>
      <c r="DJ404" s="30">
        <f t="shared" si="289"/>
        <v>-1.1313367361434142E-7</v>
      </c>
      <c r="DK404" s="30">
        <f t="shared" si="290"/>
        <v>-1.1313367360938859E-7</v>
      </c>
      <c r="DL404" s="30">
        <f t="shared" si="291"/>
        <v>-1.1313367360938859E-7</v>
      </c>
      <c r="DN404" s="36">
        <v>2.182E-8</v>
      </c>
      <c r="DO404" s="36">
        <v>4.27912012069</v>
      </c>
      <c r="DP404" s="36">
        <v>7.1617311105999999</v>
      </c>
      <c r="DQ404" s="30">
        <f t="shared" si="292"/>
        <v>-9.9398611555753607E-9</v>
      </c>
      <c r="DR404" s="30">
        <f t="shared" si="293"/>
        <v>-9.9398819720352143E-9</v>
      </c>
      <c r="DS404" s="30">
        <f t="shared" si="294"/>
        <v>-9.9398819720000873E-9</v>
      </c>
      <c r="DT404" s="30">
        <f t="shared" si="295"/>
        <v>-9.9398819720000873E-9</v>
      </c>
      <c r="DV404" s="36"/>
      <c r="DW404" s="36"/>
      <c r="DX404" s="36"/>
      <c r="ED404" s="36"/>
      <c r="EE404" s="36"/>
      <c r="EF404" s="36"/>
      <c r="EL404" s="36"/>
      <c r="EM404" s="36"/>
      <c r="EN404" s="36"/>
      <c r="ET404" s="36"/>
      <c r="EU404" s="36"/>
      <c r="EV404" s="36"/>
    </row>
    <row r="405" spans="14:152" s="30" customFormat="1" ht="12.75">
      <c r="N405" s="36">
        <v>3.1179999999999999E-8</v>
      </c>
      <c r="O405" s="36">
        <v>2.8094183144499998</v>
      </c>
      <c r="P405" s="36">
        <v>2221.8566345969998</v>
      </c>
      <c r="Q405" s="30">
        <f t="shared" si="276"/>
        <v>-3.1067297622289783E-8</v>
      </c>
      <c r="R405" s="30">
        <f t="shared" si="277"/>
        <v>-3.1066415299035094E-8</v>
      </c>
      <c r="S405" s="30">
        <f t="shared" si="278"/>
        <v>-3.1066415300526865E-8</v>
      </c>
      <c r="T405" s="30">
        <f t="shared" si="279"/>
        <v>-3.1066415300526858E-8</v>
      </c>
      <c r="V405" s="36">
        <v>4.0400000000000001E-9</v>
      </c>
      <c r="W405" s="36">
        <v>5.0017921570899997</v>
      </c>
      <c r="X405" s="36">
        <v>431.26405732199999</v>
      </c>
      <c r="Y405" s="30">
        <f t="shared" si="280"/>
        <v>-3.4837465055280098E-9</v>
      </c>
      <c r="Z405" s="30">
        <f t="shared" si="281"/>
        <v>-3.4836144795158733E-9</v>
      </c>
      <c r="AA405" s="30">
        <f t="shared" si="282"/>
        <v>-3.483614479738672E-9</v>
      </c>
      <c r="AB405" s="30">
        <f t="shared" si="283"/>
        <v>-3.4836144797386711E-9</v>
      </c>
      <c r="AD405" s="36"/>
      <c r="AE405" s="36"/>
      <c r="AF405" s="36"/>
      <c r="AL405" s="36"/>
      <c r="AM405" s="36"/>
      <c r="AN405" s="36"/>
      <c r="AT405" s="36"/>
      <c r="AU405" s="36"/>
      <c r="AV405" s="36"/>
      <c r="BB405" s="36"/>
      <c r="BC405" s="36"/>
      <c r="BD405" s="36"/>
      <c r="BJ405" s="36">
        <v>2.0799999999999998E-9</v>
      </c>
      <c r="BK405" s="36">
        <v>4.5053735557900003</v>
      </c>
      <c r="BL405" s="36">
        <v>24.379022388199999</v>
      </c>
      <c r="BM405" s="30">
        <f t="shared" si="284"/>
        <v>-6.9793944246820506E-10</v>
      </c>
      <c r="BN405" s="30">
        <f t="shared" si="285"/>
        <v>-6.979465903909979E-10</v>
      </c>
      <c r="BO405" s="30">
        <f t="shared" si="286"/>
        <v>-6.979465903789376E-10</v>
      </c>
      <c r="BP405" s="30">
        <f t="shared" si="287"/>
        <v>-6.979465903789376E-10</v>
      </c>
      <c r="BR405" s="36"/>
      <c r="BS405" s="36"/>
      <c r="BT405" s="36"/>
      <c r="BZ405" s="36"/>
      <c r="CA405" s="36"/>
      <c r="CB405" s="36"/>
      <c r="CH405" s="36"/>
      <c r="CI405" s="36"/>
      <c r="CJ405" s="36"/>
      <c r="CP405" s="36"/>
      <c r="CQ405" s="36"/>
      <c r="CR405" s="36"/>
      <c r="CX405" s="36"/>
      <c r="CY405" s="36"/>
      <c r="CZ405" s="36"/>
      <c r="DF405" s="36">
        <v>8.6960000000000006E-8</v>
      </c>
      <c r="DG405" s="36">
        <v>2.33868966556</v>
      </c>
      <c r="DH405" s="36">
        <v>220.364458329</v>
      </c>
      <c r="DI405" s="30">
        <f t="shared" si="288"/>
        <v>3.8132312660984953E-8</v>
      </c>
      <c r="DJ405" s="30">
        <f t="shared" si="289"/>
        <v>3.8134889725970457E-8</v>
      </c>
      <c r="DK405" s="30">
        <f t="shared" si="290"/>
        <v>3.8134889721621849E-8</v>
      </c>
      <c r="DL405" s="30">
        <f t="shared" si="291"/>
        <v>3.8134889721621863E-8</v>
      </c>
      <c r="DN405" s="36">
        <v>2.1010000000000001E-8</v>
      </c>
      <c r="DO405" s="36">
        <v>4.3178149801199996</v>
      </c>
      <c r="DP405" s="36">
        <v>572.22923474749996</v>
      </c>
      <c r="DQ405" s="30">
        <f t="shared" si="292"/>
        <v>8.6771766554565662E-9</v>
      </c>
      <c r="DR405" s="30">
        <f t="shared" si="293"/>
        <v>8.6788150414948471E-9</v>
      </c>
      <c r="DS405" s="30">
        <f t="shared" si="294"/>
        <v>8.678815038730216E-9</v>
      </c>
      <c r="DT405" s="30">
        <f t="shared" si="295"/>
        <v>8.6788150387302259E-9</v>
      </c>
      <c r="DV405" s="36"/>
      <c r="DW405" s="36"/>
      <c r="DX405" s="36"/>
      <c r="ED405" s="36"/>
      <c r="EE405" s="36"/>
      <c r="EF405" s="36"/>
      <c r="EL405" s="36"/>
      <c r="EM405" s="36"/>
      <c r="EN405" s="36"/>
      <c r="ET405" s="36"/>
      <c r="EU405" s="36"/>
      <c r="EV405" s="36"/>
    </row>
    <row r="406" spans="14:152" s="30" customFormat="1" ht="12.75">
      <c r="N406" s="36">
        <v>2.3429999999999999E-8</v>
      </c>
      <c r="O406" s="36">
        <v>4.2434976837700003</v>
      </c>
      <c r="P406" s="36">
        <v>113.3877149571</v>
      </c>
      <c r="Q406" s="30">
        <f t="shared" si="276"/>
        <v>-2.0855184220970656E-8</v>
      </c>
      <c r="R406" s="30">
        <f t="shared" si="277"/>
        <v>-2.0855365396709758E-8</v>
      </c>
      <c r="S406" s="30">
        <f t="shared" si="278"/>
        <v>-2.0855365396404042E-8</v>
      </c>
      <c r="T406" s="30">
        <f t="shared" si="279"/>
        <v>-2.0855365396404042E-8</v>
      </c>
      <c r="V406" s="36">
        <v>3.84E-9</v>
      </c>
      <c r="W406" s="36">
        <v>1.65634584042</v>
      </c>
      <c r="X406" s="36">
        <v>241.75328344120001</v>
      </c>
      <c r="Y406" s="30">
        <f t="shared" si="280"/>
        <v>3.6499535425520696E-9</v>
      </c>
      <c r="Z406" s="30">
        <f t="shared" si="281"/>
        <v>3.6499967000964222E-9</v>
      </c>
      <c r="AA406" s="30">
        <f t="shared" si="282"/>
        <v>3.6499967000236005E-9</v>
      </c>
      <c r="AB406" s="30">
        <f t="shared" si="283"/>
        <v>3.6499967000236005E-9</v>
      </c>
      <c r="AD406" s="36"/>
      <c r="AE406" s="36"/>
      <c r="AF406" s="36"/>
      <c r="AL406" s="36"/>
      <c r="AM406" s="36"/>
      <c r="AN406" s="36"/>
      <c r="AT406" s="36"/>
      <c r="AU406" s="36"/>
      <c r="AV406" s="36"/>
      <c r="BB406" s="36"/>
      <c r="BC406" s="36"/>
      <c r="BD406" s="36"/>
      <c r="BJ406" s="36">
        <v>1.85E-9</v>
      </c>
      <c r="BK406" s="36">
        <v>5.49802440713</v>
      </c>
      <c r="BL406" s="36">
        <v>205.66428357539999</v>
      </c>
      <c r="BM406" s="30">
        <f t="shared" si="284"/>
        <v>-6.4249608660037532E-10</v>
      </c>
      <c r="BN406" s="30">
        <f t="shared" si="285"/>
        <v>-6.4254947622205571E-10</v>
      </c>
      <c r="BO406" s="30">
        <f t="shared" si="286"/>
        <v>-6.4254947613196447E-10</v>
      </c>
      <c r="BP406" s="30">
        <f t="shared" si="287"/>
        <v>-6.4254947613196447E-10</v>
      </c>
      <c r="BR406" s="36"/>
      <c r="BS406" s="36"/>
      <c r="BT406" s="36"/>
      <c r="BZ406" s="36"/>
      <c r="CA406" s="36"/>
      <c r="CB406" s="36"/>
      <c r="CH406" s="36"/>
      <c r="CI406" s="36"/>
      <c r="CJ406" s="36"/>
      <c r="CP406" s="36"/>
      <c r="CQ406" s="36"/>
      <c r="CR406" s="36"/>
      <c r="CX406" s="36"/>
      <c r="CY406" s="36"/>
      <c r="CZ406" s="36"/>
      <c r="DF406" s="36">
        <v>8.1409999999999999E-8</v>
      </c>
      <c r="DG406" s="36">
        <v>5.5405974714999999</v>
      </c>
      <c r="DH406" s="36">
        <v>220.46082654860001</v>
      </c>
      <c r="DI406" s="30">
        <f t="shared" si="288"/>
        <v>-3.1263552825232831E-8</v>
      </c>
      <c r="DJ406" s="30">
        <f t="shared" si="289"/>
        <v>-3.1266032521316539E-8</v>
      </c>
      <c r="DK406" s="30">
        <f t="shared" si="290"/>
        <v>-3.1266032517132197E-8</v>
      </c>
      <c r="DL406" s="30">
        <f t="shared" si="291"/>
        <v>-3.1266032517132269E-8</v>
      </c>
      <c r="DN406" s="36">
        <v>2.3619999999999999E-8</v>
      </c>
      <c r="DO406" s="36">
        <v>4.8291434110999996</v>
      </c>
      <c r="DP406" s="36">
        <v>556.51766803759995</v>
      </c>
      <c r="DQ406" s="30">
        <f t="shared" si="292"/>
        <v>-4.0587933905009296E-9</v>
      </c>
      <c r="DR406" s="30">
        <f t="shared" si="293"/>
        <v>-4.0568556642053206E-9</v>
      </c>
      <c r="DS406" s="30">
        <f t="shared" si="294"/>
        <v>-4.0568556674751432E-9</v>
      </c>
      <c r="DT406" s="30">
        <f t="shared" si="295"/>
        <v>-4.0568556674751333E-9</v>
      </c>
      <c r="DV406" s="36"/>
      <c r="DW406" s="36"/>
      <c r="DX406" s="36"/>
      <c r="ED406" s="36"/>
      <c r="EE406" s="36"/>
      <c r="EF406" s="36"/>
      <c r="EL406" s="36"/>
      <c r="EM406" s="36"/>
      <c r="EN406" s="36"/>
      <c r="ET406" s="36"/>
      <c r="EU406" s="36"/>
      <c r="EV406" s="36"/>
    </row>
    <row r="407" spans="14:152" s="30" customFormat="1" ht="12.75">
      <c r="N407" s="36">
        <v>2.7800000000000001E-8</v>
      </c>
      <c r="O407" s="36">
        <v>4.3627194652799997</v>
      </c>
      <c r="P407" s="36">
        <v>130.44074202339999</v>
      </c>
      <c r="Q407" s="30">
        <f t="shared" si="276"/>
        <v>-2.4424881669155248E-8</v>
      </c>
      <c r="R407" s="30">
        <f t="shared" si="277"/>
        <v>-2.4425140805078797E-8</v>
      </c>
      <c r="S407" s="30">
        <f t="shared" si="278"/>
        <v>-2.4425140804641526E-8</v>
      </c>
      <c r="T407" s="30">
        <f t="shared" si="279"/>
        <v>-2.4425140804641526E-8</v>
      </c>
      <c r="V407" s="36">
        <v>4.1000000000000003E-9</v>
      </c>
      <c r="W407" s="36">
        <v>0.76907037678000001</v>
      </c>
      <c r="X407" s="36">
        <v>395.57870223899999</v>
      </c>
      <c r="Y407" s="30">
        <f t="shared" si="280"/>
        <v>5.9871351358993844E-10</v>
      </c>
      <c r="Z407" s="30">
        <f t="shared" si="281"/>
        <v>5.9847342195402543E-10</v>
      </c>
      <c r="AA407" s="30">
        <f t="shared" si="282"/>
        <v>5.9847342235916743E-10</v>
      </c>
      <c r="AB407" s="30">
        <f t="shared" si="283"/>
        <v>5.9847342235916567E-10</v>
      </c>
      <c r="AD407" s="36"/>
      <c r="AE407" s="36"/>
      <c r="AF407" s="36"/>
      <c r="AL407" s="36"/>
      <c r="AM407" s="36"/>
      <c r="AN407" s="36"/>
      <c r="AT407" s="36"/>
      <c r="AU407" s="36"/>
      <c r="AV407" s="36"/>
      <c r="BB407" s="36"/>
      <c r="BC407" s="36"/>
      <c r="BD407" s="36"/>
      <c r="BJ407" s="36">
        <v>1.6000000000000001E-9</v>
      </c>
      <c r="BK407" s="36">
        <v>4.1819687881599998</v>
      </c>
      <c r="BL407" s="36">
        <v>3340.6124266997999</v>
      </c>
      <c r="BM407" s="30">
        <f t="shared" si="284"/>
        <v>-3.2278334901241669E-10</v>
      </c>
      <c r="BN407" s="30">
        <f t="shared" si="285"/>
        <v>-3.235666706139806E-10</v>
      </c>
      <c r="BO407" s="30">
        <f t="shared" si="286"/>
        <v>-3.2356666929223868E-10</v>
      </c>
      <c r="BP407" s="30">
        <f t="shared" si="287"/>
        <v>-3.2356666929224426E-10</v>
      </c>
      <c r="BR407" s="36"/>
      <c r="BS407" s="36"/>
      <c r="BT407" s="36"/>
      <c r="BZ407" s="36"/>
      <c r="CA407" s="36"/>
      <c r="CB407" s="36"/>
      <c r="CH407" s="36"/>
      <c r="CI407" s="36"/>
      <c r="CJ407" s="36"/>
      <c r="CP407" s="36"/>
      <c r="CQ407" s="36"/>
      <c r="CR407" s="36"/>
      <c r="CX407" s="36"/>
      <c r="CY407" s="36"/>
      <c r="CZ407" s="36"/>
      <c r="DF407" s="36">
        <v>9.6149999999999997E-8</v>
      </c>
      <c r="DG407" s="36">
        <v>2.7575541430600001</v>
      </c>
      <c r="DH407" s="36">
        <v>556.51766803759995</v>
      </c>
      <c r="DI407" s="30">
        <f t="shared" si="288"/>
        <v>9.1021045538318141E-8</v>
      </c>
      <c r="DJ407" s="30">
        <f t="shared" si="289"/>
        <v>9.1018465033016134E-8</v>
      </c>
      <c r="DK407" s="30">
        <f t="shared" si="290"/>
        <v>9.1018465037371101E-8</v>
      </c>
      <c r="DL407" s="30">
        <f t="shared" si="291"/>
        <v>9.1018465037371101E-8</v>
      </c>
      <c r="DN407" s="36">
        <v>2.2180000000000001E-8</v>
      </c>
      <c r="DO407" s="36">
        <v>0.82936075453000002</v>
      </c>
      <c r="DP407" s="36">
        <v>3370.1042450032</v>
      </c>
      <c r="DQ407" s="30">
        <f t="shared" si="292"/>
        <v>1.2111884575288964E-8</v>
      </c>
      <c r="DR407" s="30">
        <f t="shared" si="293"/>
        <v>1.2121253303175748E-8</v>
      </c>
      <c r="DS407" s="30">
        <f t="shared" si="294"/>
        <v>1.2121253287369165E-8</v>
      </c>
      <c r="DT407" s="30">
        <f t="shared" si="295"/>
        <v>1.2121253287369165E-8</v>
      </c>
      <c r="DV407" s="36"/>
      <c r="DW407" s="36"/>
      <c r="DX407" s="36"/>
      <c r="ED407" s="36"/>
      <c r="EE407" s="36"/>
      <c r="EF407" s="36"/>
      <c r="EL407" s="36"/>
      <c r="EM407" s="36"/>
      <c r="EN407" s="36"/>
      <c r="ET407" s="36"/>
      <c r="EU407" s="36"/>
      <c r="EV407" s="36"/>
    </row>
    <row r="408" spans="14:152" s="30" customFormat="1" ht="12.75">
      <c r="N408" s="36">
        <v>2.5390000000000001E-8</v>
      </c>
      <c r="O408" s="36">
        <v>5.5839642757299996</v>
      </c>
      <c r="P408" s="36">
        <v>381.3516082374</v>
      </c>
      <c r="Q408" s="30">
        <f t="shared" si="276"/>
        <v>-2.4036914355889288E-8</v>
      </c>
      <c r="R408" s="30">
        <f t="shared" si="277"/>
        <v>-2.4037380985696884E-8</v>
      </c>
      <c r="S408" s="30">
        <f t="shared" si="278"/>
        <v>-2.403738098490954E-8</v>
      </c>
      <c r="T408" s="30">
        <f t="shared" si="279"/>
        <v>-2.4037380984909543E-8</v>
      </c>
      <c r="V408" s="36">
        <v>4.56E-9</v>
      </c>
      <c r="W408" s="36">
        <v>1.98353741244</v>
      </c>
      <c r="X408" s="36">
        <v>213.51154375909999</v>
      </c>
      <c r="Y408" s="30">
        <f t="shared" si="280"/>
        <v>3.1779406631958474E-9</v>
      </c>
      <c r="Z408" s="30">
        <f t="shared" si="281"/>
        <v>3.1780451423351334E-9</v>
      </c>
      <c r="AA408" s="30">
        <f t="shared" si="282"/>
        <v>3.1780451421588339E-9</v>
      </c>
      <c r="AB408" s="30">
        <f t="shared" si="283"/>
        <v>3.1780451421588348E-9</v>
      </c>
      <c r="AD408" s="36"/>
      <c r="AE408" s="36"/>
      <c r="AF408" s="36"/>
      <c r="AL408" s="36"/>
      <c r="AM408" s="36"/>
      <c r="AN408" s="36"/>
      <c r="AT408" s="36"/>
      <c r="AU408" s="36"/>
      <c r="AV408" s="36"/>
      <c r="BB408" s="36"/>
      <c r="BC408" s="36"/>
      <c r="BD408" s="36"/>
      <c r="BJ408" s="36">
        <v>1.6000000000000001E-9</v>
      </c>
      <c r="BK408" s="36">
        <v>2.85370771355</v>
      </c>
      <c r="BL408" s="36">
        <v>209.15449385380001</v>
      </c>
      <c r="BM408" s="30">
        <f t="shared" si="284"/>
        <v>-1.9668369543500098E-10</v>
      </c>
      <c r="BN408" s="30">
        <f t="shared" si="285"/>
        <v>-1.9663399953430546E-10</v>
      </c>
      <c r="BO408" s="30">
        <f t="shared" si="286"/>
        <v>-1.9663399961816478E-10</v>
      </c>
      <c r="BP408" s="30">
        <f t="shared" si="287"/>
        <v>-1.9663399961816441E-10</v>
      </c>
      <c r="BR408" s="36"/>
      <c r="BS408" s="36"/>
      <c r="BT408" s="36"/>
      <c r="BZ408" s="36"/>
      <c r="CA408" s="36"/>
      <c r="CB408" s="36"/>
      <c r="CH408" s="36"/>
      <c r="CI408" s="36"/>
      <c r="CJ408" s="36"/>
      <c r="CP408" s="36"/>
      <c r="CQ408" s="36"/>
      <c r="CR408" s="36"/>
      <c r="CX408" s="36"/>
      <c r="CY408" s="36"/>
      <c r="CZ408" s="36"/>
      <c r="DF408" s="36">
        <v>9.1199999999999996E-8</v>
      </c>
      <c r="DG408" s="36">
        <v>0.44322374148999999</v>
      </c>
      <c r="DH408" s="36">
        <v>2097.4232193759999</v>
      </c>
      <c r="DI408" s="30">
        <f t="shared" si="288"/>
        <v>1.7270329835493937E-8</v>
      </c>
      <c r="DJ408" s="30">
        <f t="shared" si="289"/>
        <v>1.7298434390329617E-8</v>
      </c>
      <c r="DK408" s="30">
        <f t="shared" si="290"/>
        <v>1.7298434342906297E-8</v>
      </c>
      <c r="DL408" s="30">
        <f t="shared" si="291"/>
        <v>1.7298434342906456E-8</v>
      </c>
      <c r="DN408" s="36">
        <v>2.103E-8</v>
      </c>
      <c r="DO408" s="36">
        <v>5.2595015471300002</v>
      </c>
      <c r="DP408" s="36">
        <v>661.23792731640003</v>
      </c>
      <c r="DQ408" s="30">
        <f t="shared" si="292"/>
        <v>-4.7152179474865515E-10</v>
      </c>
      <c r="DR408" s="30">
        <f t="shared" si="293"/>
        <v>-4.6944148864304629E-10</v>
      </c>
      <c r="DS408" s="30">
        <f t="shared" si="294"/>
        <v>-4.6944149215344758E-10</v>
      </c>
      <c r="DT408" s="30">
        <f t="shared" si="295"/>
        <v>-4.6944149215343827E-10</v>
      </c>
      <c r="DV408" s="36"/>
      <c r="DW408" s="36"/>
      <c r="DX408" s="36"/>
      <c r="ED408" s="36"/>
      <c r="EE408" s="36"/>
      <c r="EF408" s="36"/>
      <c r="EL408" s="36"/>
      <c r="EM408" s="36"/>
      <c r="EN408" s="36"/>
      <c r="ET408" s="36"/>
      <c r="EU408" s="36"/>
      <c r="EV408" s="36"/>
    </row>
    <row r="409" spans="14:152" s="30" customFormat="1" ht="12.75">
      <c r="N409" s="36">
        <v>2.6729999999999998E-8</v>
      </c>
      <c r="O409" s="36">
        <v>2.7421011662299999</v>
      </c>
      <c r="P409" s="36">
        <v>45.5766510387</v>
      </c>
      <c r="Q409" s="30">
        <f t="shared" si="276"/>
        <v>-2.1243768199815982E-8</v>
      </c>
      <c r="R409" s="30">
        <f t="shared" si="277"/>
        <v>-2.1243657557242788E-8</v>
      </c>
      <c r="S409" s="30">
        <f t="shared" si="278"/>
        <v>-2.1243657557429485E-8</v>
      </c>
      <c r="T409" s="30">
        <f t="shared" si="279"/>
        <v>-2.1243657557429485E-8</v>
      </c>
      <c r="V409" s="36">
        <v>4.5900000000000001E-9</v>
      </c>
      <c r="W409" s="36">
        <v>2.04878772547</v>
      </c>
      <c r="X409" s="36">
        <v>285.63301345050002</v>
      </c>
      <c r="Y409" s="30">
        <f t="shared" si="280"/>
        <v>4.1024873595532205E-9</v>
      </c>
      <c r="Z409" s="30">
        <f t="shared" si="281"/>
        <v>4.1025753415480611E-9</v>
      </c>
      <c r="AA409" s="30">
        <f t="shared" si="282"/>
        <v>4.1025753413996029E-9</v>
      </c>
      <c r="AB409" s="30">
        <f t="shared" si="283"/>
        <v>4.1025753413996029E-9</v>
      </c>
      <c r="AD409" s="36"/>
      <c r="AE409" s="36"/>
      <c r="AF409" s="36"/>
      <c r="AL409" s="36"/>
      <c r="AM409" s="36"/>
      <c r="AN409" s="36"/>
      <c r="AT409" s="36"/>
      <c r="AU409" s="36"/>
      <c r="AV409" s="36"/>
      <c r="BB409" s="36"/>
      <c r="BC409" s="36"/>
      <c r="BD409" s="36"/>
      <c r="BJ409" s="36">
        <v>1.61E-9</v>
      </c>
      <c r="BK409" s="36">
        <v>4.9802034061900002</v>
      </c>
      <c r="BL409" s="36">
        <v>2648.4548254729998</v>
      </c>
      <c r="BM409" s="30">
        <f t="shared" si="284"/>
        <v>-1.5474905541332161E-9</v>
      </c>
      <c r="BN409" s="30">
        <f t="shared" si="285"/>
        <v>-1.5473143666742144E-9</v>
      </c>
      <c r="BO409" s="30">
        <f t="shared" si="286"/>
        <v>-1.5473143669717256E-9</v>
      </c>
      <c r="BP409" s="30">
        <f t="shared" si="287"/>
        <v>-1.547314366971725E-9</v>
      </c>
      <c r="BR409" s="36"/>
      <c r="BS409" s="36"/>
      <c r="BT409" s="36"/>
      <c r="BZ409" s="36"/>
      <c r="CA409" s="36"/>
      <c r="CB409" s="36"/>
      <c r="CH409" s="36"/>
      <c r="CI409" s="36"/>
      <c r="CJ409" s="36"/>
      <c r="CP409" s="36"/>
      <c r="CQ409" s="36"/>
      <c r="CR409" s="36"/>
      <c r="CX409" s="36"/>
      <c r="CY409" s="36"/>
      <c r="CZ409" s="36"/>
      <c r="DF409" s="36">
        <v>8.1089999999999994E-8</v>
      </c>
      <c r="DG409" s="36">
        <v>5.5398949826199999</v>
      </c>
      <c r="DH409" s="36">
        <v>181.0557665236</v>
      </c>
      <c r="DI409" s="30">
        <f t="shared" si="288"/>
        <v>-1.4227884831249206E-8</v>
      </c>
      <c r="DJ409" s="30">
        <f t="shared" si="289"/>
        <v>-1.4230047686683806E-8</v>
      </c>
      <c r="DK409" s="30">
        <f t="shared" si="290"/>
        <v>-1.4230047683034055E-8</v>
      </c>
      <c r="DL409" s="30">
        <f t="shared" si="291"/>
        <v>-1.4230047683034055E-8</v>
      </c>
      <c r="DN409" s="36">
        <v>2.5799999999999999E-8</v>
      </c>
      <c r="DO409" s="36">
        <v>1.0370534038000001</v>
      </c>
      <c r="DP409" s="36">
        <v>213.4109700226</v>
      </c>
      <c r="DQ409" s="30">
        <f t="shared" si="292"/>
        <v>2.5524687973499269E-8</v>
      </c>
      <c r="DR409" s="30">
        <f t="shared" si="293"/>
        <v>2.5524567918983787E-8</v>
      </c>
      <c r="DS409" s="30">
        <f t="shared" si="294"/>
        <v>2.5524567919186393E-8</v>
      </c>
      <c r="DT409" s="30">
        <f t="shared" si="295"/>
        <v>2.5524567919186393E-8</v>
      </c>
      <c r="DV409" s="36"/>
      <c r="DW409" s="36"/>
      <c r="DX409" s="36"/>
      <c r="ED409" s="36"/>
      <c r="EE409" s="36"/>
      <c r="EF409" s="36"/>
      <c r="EL409" s="36"/>
      <c r="EM409" s="36"/>
      <c r="EN409" s="36"/>
      <c r="ET409" s="36"/>
      <c r="EU409" s="36"/>
      <c r="EV409" s="36"/>
    </row>
    <row r="410" spans="14:152" s="30" customFormat="1" ht="12.75">
      <c r="N410" s="36">
        <v>3.0169999999999998E-8</v>
      </c>
      <c r="O410" s="36">
        <v>3.7220807074</v>
      </c>
      <c r="P410" s="36">
        <v>228.276948965</v>
      </c>
      <c r="Q410" s="30">
        <f t="shared" si="276"/>
        <v>-2.3360210805060754E-8</v>
      </c>
      <c r="R410" s="30">
        <f t="shared" si="277"/>
        <v>-2.3359558611703941E-8</v>
      </c>
      <c r="S410" s="30">
        <f t="shared" si="278"/>
        <v>-2.3359558612804498E-8</v>
      </c>
      <c r="T410" s="30">
        <f t="shared" si="279"/>
        <v>-2.3359558612804498E-8</v>
      </c>
      <c r="V410" s="36">
        <v>3.9600000000000004E-9</v>
      </c>
      <c r="W410" s="36">
        <v>5.0414183491299998</v>
      </c>
      <c r="X410" s="36">
        <v>298.23262239190001</v>
      </c>
      <c r="Y410" s="30">
        <f t="shared" si="280"/>
        <v>-3.8405371092120441E-9</v>
      </c>
      <c r="Z410" s="30">
        <f t="shared" si="281"/>
        <v>-3.8405801851042031E-9</v>
      </c>
      <c r="AA410" s="30">
        <f t="shared" si="282"/>
        <v>-3.8405801850315221E-9</v>
      </c>
      <c r="AB410" s="30">
        <f t="shared" si="283"/>
        <v>-3.8405801850315221E-9</v>
      </c>
      <c r="AD410" s="36"/>
      <c r="AE410" s="36"/>
      <c r="AF410" s="36"/>
      <c r="AL410" s="36"/>
      <c r="AM410" s="36"/>
      <c r="AN410" s="36"/>
      <c r="AT410" s="36"/>
      <c r="AU410" s="36"/>
      <c r="AV410" s="36"/>
      <c r="BB410" s="36"/>
      <c r="BC410" s="36"/>
      <c r="BD410" s="36"/>
      <c r="BJ410" s="36">
        <v>1.5199999999999999E-9</v>
      </c>
      <c r="BK410" s="36">
        <v>0.85558875667000001</v>
      </c>
      <c r="BL410" s="36">
        <v>570.74476203920005</v>
      </c>
      <c r="BM410" s="30">
        <f t="shared" si="284"/>
        <v>-1.0228403219266142E-9</v>
      </c>
      <c r="BN410" s="30">
        <f t="shared" si="285"/>
        <v>-1.0229363440890222E-9</v>
      </c>
      <c r="BO410" s="30">
        <f t="shared" si="286"/>
        <v>-1.0229363439269965E-9</v>
      </c>
      <c r="BP410" s="30">
        <f t="shared" si="287"/>
        <v>-1.022936343926997E-9</v>
      </c>
      <c r="BR410" s="36"/>
      <c r="BS410" s="36"/>
      <c r="BT410" s="36"/>
      <c r="BZ410" s="36"/>
      <c r="CA410" s="36"/>
      <c r="CB410" s="36"/>
      <c r="CH410" s="36"/>
      <c r="CI410" s="36"/>
      <c r="CJ410" s="36"/>
      <c r="CP410" s="36"/>
      <c r="CQ410" s="36"/>
      <c r="CR410" s="36"/>
      <c r="CX410" s="36"/>
      <c r="CY410" s="36"/>
      <c r="CZ410" s="36"/>
      <c r="DF410" s="36">
        <v>1.0763E-7</v>
      </c>
      <c r="DG410" s="36">
        <v>5.6164029820000003E-2</v>
      </c>
      <c r="DH410" s="36">
        <v>691.10301164520001</v>
      </c>
      <c r="DI410" s="30">
        <f t="shared" si="288"/>
        <v>-8.6706372068411524E-8</v>
      </c>
      <c r="DJ410" s="30">
        <f t="shared" si="289"/>
        <v>-8.66997771749595E-8</v>
      </c>
      <c r="DK410" s="30">
        <f t="shared" si="290"/>
        <v>-8.6699777186088758E-8</v>
      </c>
      <c r="DL410" s="30">
        <f t="shared" si="291"/>
        <v>-8.6699777186088732E-8</v>
      </c>
      <c r="DN410" s="36">
        <v>2.3660000000000001E-8</v>
      </c>
      <c r="DO410" s="36">
        <v>6.1436835560800001</v>
      </c>
      <c r="DP410" s="36">
        <v>205.43478891180001</v>
      </c>
      <c r="DQ410" s="30">
        <f t="shared" si="292"/>
        <v>6.8165428781507097E-9</v>
      </c>
      <c r="DR410" s="30">
        <f t="shared" si="293"/>
        <v>6.815846390545641E-9</v>
      </c>
      <c r="DS410" s="30">
        <f t="shared" si="294"/>
        <v>6.8158463917209315E-9</v>
      </c>
      <c r="DT410" s="30">
        <f t="shared" si="295"/>
        <v>6.8158463917209315E-9</v>
      </c>
      <c r="DV410" s="36"/>
      <c r="DW410" s="36"/>
      <c r="DX410" s="36"/>
      <c r="ED410" s="36"/>
      <c r="EE410" s="36"/>
      <c r="EF410" s="36"/>
      <c r="EL410" s="36"/>
      <c r="EM410" s="36"/>
      <c r="EN410" s="36"/>
      <c r="ET410" s="36"/>
      <c r="EU410" s="36"/>
      <c r="EV410" s="36"/>
    </row>
    <row r="411" spans="14:152" s="30" customFormat="1" ht="12.75">
      <c r="N411" s="36">
        <v>2.7809999999999999E-8</v>
      </c>
      <c r="O411" s="36">
        <v>0.36312756349000003</v>
      </c>
      <c r="P411" s="36">
        <v>8.5980197091000008</v>
      </c>
      <c r="Q411" s="30">
        <f t="shared" si="276"/>
        <v>2.6437722422052267E-8</v>
      </c>
      <c r="R411" s="30">
        <f t="shared" si="277"/>
        <v>2.6437733522698029E-8</v>
      </c>
      <c r="S411" s="30">
        <f t="shared" si="278"/>
        <v>2.6437733522679295E-8</v>
      </c>
      <c r="T411" s="30">
        <f t="shared" si="279"/>
        <v>2.6437733522679295E-8</v>
      </c>
      <c r="V411" s="36">
        <v>3.77E-9</v>
      </c>
      <c r="W411" s="36">
        <v>5.6807382209700004</v>
      </c>
      <c r="X411" s="36">
        <v>2744.4340526907999</v>
      </c>
      <c r="Y411" s="30">
        <f t="shared" si="280"/>
        <v>-3.7467156794167246E-9</v>
      </c>
      <c r="Z411" s="30">
        <f t="shared" si="281"/>
        <v>-3.7465435577806185E-9</v>
      </c>
      <c r="AA411" s="30">
        <f t="shared" si="282"/>
        <v>-3.7465435580715966E-9</v>
      </c>
      <c r="AB411" s="30">
        <f t="shared" si="283"/>
        <v>-3.7465435580715966E-9</v>
      </c>
      <c r="AD411" s="36"/>
      <c r="AE411" s="36"/>
      <c r="AF411" s="36"/>
      <c r="AL411" s="36"/>
      <c r="AM411" s="36"/>
      <c r="AN411" s="36"/>
      <c r="AT411" s="36"/>
      <c r="AU411" s="36"/>
      <c r="AV411" s="36"/>
      <c r="BB411" s="36"/>
      <c r="BC411" s="36"/>
      <c r="BD411" s="36"/>
      <c r="BJ411" s="36">
        <v>1.56E-9</v>
      </c>
      <c r="BK411" s="36">
        <v>2.0360144012900001</v>
      </c>
      <c r="BL411" s="36">
        <v>217.44369702220001</v>
      </c>
      <c r="BM411" s="30">
        <f t="shared" si="284"/>
        <v>1.0523664166858661E-9</v>
      </c>
      <c r="BN411" s="30">
        <f t="shared" si="285"/>
        <v>1.0524038856348229E-9</v>
      </c>
      <c r="BO411" s="30">
        <f t="shared" si="286"/>
        <v>1.0524038855715972E-9</v>
      </c>
      <c r="BP411" s="30">
        <f t="shared" si="287"/>
        <v>1.0524038855715972E-9</v>
      </c>
      <c r="BR411" s="36"/>
      <c r="BS411" s="36"/>
      <c r="BT411" s="36"/>
      <c r="BZ411" s="36"/>
      <c r="CA411" s="36"/>
      <c r="CB411" s="36"/>
      <c r="CH411" s="36"/>
      <c r="CI411" s="36"/>
      <c r="CJ411" s="36"/>
      <c r="CP411" s="36"/>
      <c r="CQ411" s="36"/>
      <c r="CR411" s="36"/>
      <c r="CX411" s="36"/>
      <c r="CY411" s="36"/>
      <c r="CZ411" s="36"/>
      <c r="DF411" s="36">
        <v>9.5789999999999999E-8</v>
      </c>
      <c r="DG411" s="36">
        <v>2.8497979287100001</v>
      </c>
      <c r="DH411" s="36">
        <v>184.09414790939999</v>
      </c>
      <c r="DI411" s="30">
        <f t="shared" si="288"/>
        <v>-2.4466318190525908E-8</v>
      </c>
      <c r="DJ411" s="30">
        <f t="shared" si="289"/>
        <v>-2.4463766950515278E-8</v>
      </c>
      <c r="DK411" s="30">
        <f t="shared" si="290"/>
        <v>-2.4463766954820356E-8</v>
      </c>
      <c r="DL411" s="30">
        <f t="shared" si="291"/>
        <v>-2.4463766954820356E-8</v>
      </c>
      <c r="DN411" s="36">
        <v>2.042E-8</v>
      </c>
      <c r="DO411" s="36">
        <v>0.21462094901000001</v>
      </c>
      <c r="DP411" s="36">
        <v>3259.8979237837998</v>
      </c>
      <c r="DQ411" s="30">
        <f t="shared" si="292"/>
        <v>1.1213892595818166E-8</v>
      </c>
      <c r="DR411" s="30">
        <f t="shared" si="293"/>
        <v>1.1222215744171819E-8</v>
      </c>
      <c r="DS411" s="30">
        <f t="shared" si="294"/>
        <v>1.1222215730129257E-8</v>
      </c>
      <c r="DT411" s="30">
        <f t="shared" si="295"/>
        <v>1.1222215730129318E-8</v>
      </c>
      <c r="DV411" s="36"/>
      <c r="DW411" s="36"/>
      <c r="DX411" s="36"/>
      <c r="ED411" s="36"/>
      <c r="EE411" s="36"/>
      <c r="EF411" s="36"/>
      <c r="EL411" s="36"/>
      <c r="EM411" s="36"/>
      <c r="EN411" s="36"/>
      <c r="ET411" s="36"/>
      <c r="EU411" s="36"/>
      <c r="EV411" s="36"/>
    </row>
    <row r="412" spans="14:152" s="30" customFormat="1" ht="12.75">
      <c r="N412" s="36">
        <v>2.377E-8</v>
      </c>
      <c r="O412" s="36">
        <v>4.4919324204500004</v>
      </c>
      <c r="P412" s="36">
        <v>25.129781913599999</v>
      </c>
      <c r="Q412" s="30">
        <f t="shared" si="276"/>
        <v>-8.3688970813366653E-9</v>
      </c>
      <c r="R412" s="30">
        <f t="shared" si="277"/>
        <v>-8.3689807415049511E-9</v>
      </c>
      <c r="S412" s="30">
        <f t="shared" si="278"/>
        <v>-8.3689807413637646E-9</v>
      </c>
      <c r="T412" s="30">
        <f t="shared" si="279"/>
        <v>-8.3689807413637646E-9</v>
      </c>
      <c r="V412" s="36">
        <v>4.1499999999999999E-9</v>
      </c>
      <c r="W412" s="36">
        <v>4.4160050486799998</v>
      </c>
      <c r="X412" s="36">
        <v>179.35884549420001</v>
      </c>
      <c r="Y412" s="30">
        <f t="shared" si="280"/>
        <v>-3.9884440762382807E-9</v>
      </c>
      <c r="Z412" s="30">
        <f t="shared" si="281"/>
        <v>-3.9884748495041001E-9</v>
      </c>
      <c r="AA412" s="30">
        <f t="shared" si="282"/>
        <v>-3.9884748494521747E-9</v>
      </c>
      <c r="AB412" s="30">
        <f t="shared" si="283"/>
        <v>-3.9884748494521747E-9</v>
      </c>
      <c r="AD412" s="36"/>
      <c r="AE412" s="36"/>
      <c r="AF412" s="36"/>
      <c r="AL412" s="36"/>
      <c r="AM412" s="36"/>
      <c r="AN412" s="36"/>
      <c r="AT412" s="36"/>
      <c r="AU412" s="36"/>
      <c r="AV412" s="36"/>
      <c r="BB412" s="36"/>
      <c r="BC412" s="36"/>
      <c r="BD412" s="36"/>
      <c r="BJ412" s="36">
        <v>1.92E-9</v>
      </c>
      <c r="BK412" s="36">
        <v>3.98017256784</v>
      </c>
      <c r="BL412" s="36">
        <v>212.4053235607</v>
      </c>
      <c r="BM412" s="30">
        <f t="shared" si="284"/>
        <v>-1.8106536927295037E-9</v>
      </c>
      <c r="BN412" s="30">
        <f t="shared" si="285"/>
        <v>-1.8106333916834283E-9</v>
      </c>
      <c r="BO412" s="30">
        <f t="shared" si="286"/>
        <v>-1.8106333917176869E-9</v>
      </c>
      <c r="BP412" s="30">
        <f t="shared" si="287"/>
        <v>-1.8106333917176866E-9</v>
      </c>
      <c r="BR412" s="36"/>
      <c r="BS412" s="36"/>
      <c r="BT412" s="36"/>
      <c r="BZ412" s="36"/>
      <c r="CA412" s="36"/>
      <c r="CB412" s="36"/>
      <c r="CH412" s="36"/>
      <c r="CI412" s="36"/>
      <c r="CJ412" s="36"/>
      <c r="CP412" s="36"/>
      <c r="CQ412" s="36"/>
      <c r="CR412" s="36"/>
      <c r="CX412" s="36"/>
      <c r="CY412" s="36"/>
      <c r="CZ412" s="36"/>
      <c r="DF412" s="36">
        <v>9.9579999999999996E-8</v>
      </c>
      <c r="DG412" s="36">
        <v>2.3858100854600002</v>
      </c>
      <c r="DH412" s="36">
        <v>945.24345570670005</v>
      </c>
      <c r="DI412" s="30">
        <f t="shared" si="288"/>
        <v>-9.5522933531927198E-8</v>
      </c>
      <c r="DJ412" s="30">
        <f t="shared" si="289"/>
        <v>-9.5526912003602991E-8</v>
      </c>
      <c r="DK412" s="30">
        <f t="shared" si="290"/>
        <v>-9.5526911996891168E-8</v>
      </c>
      <c r="DL412" s="30">
        <f t="shared" si="291"/>
        <v>-9.5526911996891181E-8</v>
      </c>
      <c r="DN412" s="36">
        <v>2.5469999999999999E-8</v>
      </c>
      <c r="DO412" s="36">
        <v>4.6996920400900004</v>
      </c>
      <c r="DP412" s="36">
        <v>221.3758502853</v>
      </c>
      <c r="DQ412" s="30">
        <f t="shared" si="292"/>
        <v>-2.4090206106621518E-8</v>
      </c>
      <c r="DR412" s="30">
        <f t="shared" si="293"/>
        <v>-2.409048002544216E-8</v>
      </c>
      <c r="DS412" s="30">
        <f t="shared" si="294"/>
        <v>-2.4090480024979958E-8</v>
      </c>
      <c r="DT412" s="30">
        <f t="shared" si="295"/>
        <v>-2.4090480024979961E-8</v>
      </c>
      <c r="DV412" s="36"/>
      <c r="DW412" s="36"/>
      <c r="DX412" s="36"/>
      <c r="ED412" s="36"/>
      <c r="EE412" s="36"/>
      <c r="EF412" s="36"/>
      <c r="EL412" s="36"/>
      <c r="EM412" s="36"/>
      <c r="EN412" s="36"/>
      <c r="ET412" s="36"/>
      <c r="EU412" s="36"/>
      <c r="EV412" s="36"/>
    </row>
    <row r="413" spans="14:152" s="30" customFormat="1" ht="12.75">
      <c r="N413" s="36">
        <v>2.14E-8</v>
      </c>
      <c r="O413" s="36">
        <v>5.4342467072499998</v>
      </c>
      <c r="P413" s="36">
        <v>630.33605875839999</v>
      </c>
      <c r="Q413" s="30">
        <f t="shared" si="276"/>
        <v>-7.7087554824613519E-9</v>
      </c>
      <c r="R413" s="30">
        <f t="shared" si="277"/>
        <v>-7.7068724740158878E-9</v>
      </c>
      <c r="S413" s="30">
        <f t="shared" si="278"/>
        <v>-7.7068724771934094E-9</v>
      </c>
      <c r="T413" s="30">
        <f t="shared" si="279"/>
        <v>-7.7068724771934012E-9</v>
      </c>
      <c r="V413" s="36">
        <v>3.9600000000000004E-9</v>
      </c>
      <c r="W413" s="36">
        <v>4.2987285195</v>
      </c>
      <c r="X413" s="36">
        <v>206.706813299</v>
      </c>
      <c r="Y413" s="30">
        <f t="shared" si="280"/>
        <v>-3.9597589019041735E-9</v>
      </c>
      <c r="Z413" s="30">
        <f t="shared" si="281"/>
        <v>-3.9597602516050067E-9</v>
      </c>
      <c r="AA413" s="30">
        <f t="shared" si="282"/>
        <v>-3.959760251602732E-9</v>
      </c>
      <c r="AB413" s="30">
        <f t="shared" si="283"/>
        <v>-3.959760251602732E-9</v>
      </c>
      <c r="AD413" s="36"/>
      <c r="AE413" s="36"/>
      <c r="AF413" s="36"/>
      <c r="AL413" s="36"/>
      <c r="AM413" s="36"/>
      <c r="AN413" s="36"/>
      <c r="AT413" s="36"/>
      <c r="AU413" s="36"/>
      <c r="AV413" s="36"/>
      <c r="BB413" s="36"/>
      <c r="BC413" s="36"/>
      <c r="BD413" s="36"/>
      <c r="BJ413" s="36">
        <v>1.92E-9</v>
      </c>
      <c r="BK413" s="36">
        <v>0.90945359874999998</v>
      </c>
      <c r="BL413" s="36">
        <v>214.19286731529999</v>
      </c>
      <c r="BM413" s="30">
        <f t="shared" si="284"/>
        <v>1.8462025850672714E-9</v>
      </c>
      <c r="BN413" s="30">
        <f t="shared" si="285"/>
        <v>1.8461856868567973E-9</v>
      </c>
      <c r="BO413" s="30">
        <f t="shared" si="286"/>
        <v>1.8461856868853135E-9</v>
      </c>
      <c r="BP413" s="30">
        <f t="shared" si="287"/>
        <v>1.8461856868853133E-9</v>
      </c>
      <c r="BR413" s="36"/>
      <c r="BS413" s="36"/>
      <c r="BT413" s="36"/>
      <c r="BZ413" s="36"/>
      <c r="CA413" s="36"/>
      <c r="CB413" s="36"/>
      <c r="CH413" s="36"/>
      <c r="CI413" s="36"/>
      <c r="CJ413" s="36"/>
      <c r="CP413" s="36"/>
      <c r="CQ413" s="36"/>
      <c r="CR413" s="36"/>
      <c r="CX413" s="36"/>
      <c r="CY413" s="36"/>
      <c r="CZ413" s="36"/>
      <c r="DF413" s="36">
        <v>8.5259999999999997E-8</v>
      </c>
      <c r="DG413" s="36">
        <v>0.17821781104000001</v>
      </c>
      <c r="DH413" s="36">
        <v>289.56516671359998</v>
      </c>
      <c r="DI413" s="30">
        <f t="shared" si="288"/>
        <v>1.2192772971553048E-8</v>
      </c>
      <c r="DJ413" s="30">
        <f t="shared" si="289"/>
        <v>1.2189116644671522E-8</v>
      </c>
      <c r="DK413" s="30">
        <f t="shared" si="290"/>
        <v>1.2189116650841371E-8</v>
      </c>
      <c r="DL413" s="30">
        <f t="shared" si="291"/>
        <v>1.2189116650841371E-8</v>
      </c>
      <c r="DN413" s="36">
        <v>1.9869999999999999E-8</v>
      </c>
      <c r="DO413" s="36">
        <v>3.2267056163199999</v>
      </c>
      <c r="DP413" s="36">
        <v>1382.8873468465999</v>
      </c>
      <c r="DQ413" s="30">
        <f t="shared" si="292"/>
        <v>-5.330103965046817E-9</v>
      </c>
      <c r="DR413" s="30">
        <f t="shared" si="293"/>
        <v>-5.3261428263055644E-9</v>
      </c>
      <c r="DS413" s="30">
        <f t="shared" si="294"/>
        <v>-5.3261428329899407E-9</v>
      </c>
      <c r="DT413" s="30">
        <f t="shared" si="295"/>
        <v>-5.3261428329899407E-9</v>
      </c>
      <c r="DV413" s="36"/>
      <c r="DW413" s="36"/>
      <c r="DX413" s="36"/>
      <c r="ED413" s="36"/>
      <c r="EE413" s="36"/>
      <c r="EF413" s="36"/>
      <c r="EL413" s="36"/>
      <c r="EM413" s="36"/>
      <c r="EN413" s="36"/>
      <c r="ET413" s="36"/>
      <c r="EU413" s="36"/>
      <c r="EV413" s="36"/>
    </row>
    <row r="414" spans="14:152" s="30" customFormat="1" ht="12.75">
      <c r="N414" s="36">
        <v>2.456E-8</v>
      </c>
      <c r="O414" s="36">
        <v>1.71617205116</v>
      </c>
      <c r="P414" s="36">
        <v>313.68355667089997</v>
      </c>
      <c r="Q414" s="30">
        <f t="shared" si="276"/>
        <v>2.4553464950408806E-8</v>
      </c>
      <c r="R414" s="30">
        <f t="shared" si="277"/>
        <v>2.4553438331090358E-8</v>
      </c>
      <c r="S414" s="30">
        <f t="shared" si="278"/>
        <v>2.455343833113532E-8</v>
      </c>
      <c r="T414" s="30">
        <f t="shared" si="279"/>
        <v>2.455343833113532E-8</v>
      </c>
      <c r="V414" s="36">
        <v>3.8899999999999996E-9</v>
      </c>
      <c r="W414" s="36">
        <v>5.6909195312199996</v>
      </c>
      <c r="X414" s="36">
        <v>849.26422848890002</v>
      </c>
      <c r="Y414" s="30">
        <f t="shared" si="280"/>
        <v>2.1599896917319799E-9</v>
      </c>
      <c r="Z414" s="30">
        <f t="shared" si="281"/>
        <v>2.1604008083142235E-9</v>
      </c>
      <c r="AA414" s="30">
        <f t="shared" si="282"/>
        <v>2.1604008076205167E-9</v>
      </c>
      <c r="AB414" s="30">
        <f t="shared" si="283"/>
        <v>2.1604008076205196E-9</v>
      </c>
      <c r="AD414" s="36"/>
      <c r="AE414" s="36"/>
      <c r="AF414" s="36"/>
      <c r="AL414" s="36"/>
      <c r="AM414" s="36"/>
      <c r="AN414" s="36"/>
      <c r="AT414" s="36"/>
      <c r="AU414" s="36"/>
      <c r="AV414" s="36"/>
      <c r="BB414" s="36"/>
      <c r="BC414" s="36"/>
      <c r="BD414" s="36"/>
      <c r="BJ414" s="36">
        <v>1.9800000000000002E-9</v>
      </c>
      <c r="BK414" s="36">
        <v>3.5428900028900001</v>
      </c>
      <c r="BL414" s="36">
        <v>533.62311835770004</v>
      </c>
      <c r="BM414" s="30">
        <f t="shared" si="284"/>
        <v>1.6516484670182327E-9</v>
      </c>
      <c r="BN414" s="30">
        <f t="shared" si="285"/>
        <v>1.6517356574364641E-9</v>
      </c>
      <c r="BO414" s="30">
        <f t="shared" si="286"/>
        <v>1.6517356572893443E-9</v>
      </c>
      <c r="BP414" s="30">
        <f t="shared" si="287"/>
        <v>1.6517356572893447E-9</v>
      </c>
      <c r="BR414" s="36"/>
      <c r="BS414" s="36"/>
      <c r="BT414" s="36"/>
      <c r="BZ414" s="36"/>
      <c r="CA414" s="36"/>
      <c r="CB414" s="36"/>
      <c r="CH414" s="36"/>
      <c r="CI414" s="36"/>
      <c r="CJ414" s="36"/>
      <c r="CP414" s="36"/>
      <c r="CQ414" s="36"/>
      <c r="CR414" s="36"/>
      <c r="CX414" s="36"/>
      <c r="CY414" s="36"/>
      <c r="CZ414" s="36"/>
      <c r="DF414" s="36">
        <v>7.7000000000000001E-8</v>
      </c>
      <c r="DG414" s="36">
        <v>4.8137541000000004E-3</v>
      </c>
      <c r="DH414" s="36">
        <v>7.1617311105999999</v>
      </c>
      <c r="DI414" s="30">
        <f t="shared" si="288"/>
        <v>7.6953124842817887E-8</v>
      </c>
      <c r="DJ414" s="30">
        <f t="shared" si="289"/>
        <v>7.6953121963900362E-8</v>
      </c>
      <c r="DK414" s="30">
        <f t="shared" si="290"/>
        <v>7.6953121963905206E-8</v>
      </c>
      <c r="DL414" s="30">
        <f t="shared" si="291"/>
        <v>7.6953121963905206E-8</v>
      </c>
      <c r="DN414" s="36">
        <v>2.213E-8</v>
      </c>
      <c r="DO414" s="36">
        <v>0.89932827487</v>
      </c>
      <c r="DP414" s="36">
        <v>286.596221297</v>
      </c>
      <c r="DQ414" s="30">
        <f t="shared" si="292"/>
        <v>1.7071541933777993E-8</v>
      </c>
      <c r="DR414" s="30">
        <f t="shared" si="293"/>
        <v>1.7070938011116141E-8</v>
      </c>
      <c r="DS414" s="30">
        <f t="shared" si="294"/>
        <v>1.7070938012135254E-8</v>
      </c>
      <c r="DT414" s="30">
        <f t="shared" si="295"/>
        <v>1.7070938012135247E-8</v>
      </c>
      <c r="DV414" s="36"/>
      <c r="DW414" s="36"/>
      <c r="DX414" s="36"/>
      <c r="ED414" s="36"/>
      <c r="EE414" s="36"/>
      <c r="EF414" s="36"/>
      <c r="EL414" s="36"/>
      <c r="EM414" s="36"/>
      <c r="EN414" s="36"/>
      <c r="ET414" s="36"/>
      <c r="EU414" s="36"/>
      <c r="EV414" s="36"/>
    </row>
    <row r="415" spans="14:152" s="30" customFormat="1" ht="12.75">
      <c r="N415" s="36">
        <v>2.0710000000000001E-8</v>
      </c>
      <c r="O415" s="36">
        <v>2.4045339584100001</v>
      </c>
      <c r="P415" s="36">
        <v>16.462326235300001</v>
      </c>
      <c r="Q415" s="30">
        <f t="shared" si="276"/>
        <v>-1.4002099028567313E-8</v>
      </c>
      <c r="R415" s="30">
        <f t="shared" si="277"/>
        <v>-1.4002061439255092E-8</v>
      </c>
      <c r="S415" s="30">
        <f t="shared" si="278"/>
        <v>-1.4002061439318527E-8</v>
      </c>
      <c r="T415" s="30">
        <f t="shared" si="279"/>
        <v>-1.4002061439318527E-8</v>
      </c>
      <c r="V415" s="36">
        <v>3.6899999999999999E-9</v>
      </c>
      <c r="W415" s="36">
        <v>1.36192003466</v>
      </c>
      <c r="X415" s="36">
        <v>835.03713448730002</v>
      </c>
      <c r="Y415" s="30">
        <f t="shared" si="280"/>
        <v>-3.6605563128065137E-9</v>
      </c>
      <c r="Z415" s="30">
        <f t="shared" si="281"/>
        <v>-3.6604981541508566E-9</v>
      </c>
      <c r="AA415" s="30">
        <f t="shared" si="282"/>
        <v>-3.6604981542490442E-9</v>
      </c>
      <c r="AB415" s="30">
        <f t="shared" si="283"/>
        <v>-3.6604981542490437E-9</v>
      </c>
      <c r="AD415" s="36"/>
      <c r="AE415" s="36"/>
      <c r="AF415" s="36"/>
      <c r="AL415" s="36"/>
      <c r="AM415" s="36"/>
      <c r="AN415" s="36"/>
      <c r="AT415" s="36"/>
      <c r="AU415" s="36"/>
      <c r="AV415" s="36"/>
      <c r="BB415" s="36"/>
      <c r="BC415" s="36"/>
      <c r="BD415" s="36"/>
      <c r="BJ415" s="36">
        <v>1.6000000000000001E-9</v>
      </c>
      <c r="BK415" s="36">
        <v>2.51522796187</v>
      </c>
      <c r="BL415" s="36">
        <v>3127.3133312618002</v>
      </c>
      <c r="BM415" s="30">
        <f t="shared" si="284"/>
        <v>-1.0150276936952511E-9</v>
      </c>
      <c r="BN415" s="30">
        <f t="shared" si="285"/>
        <v>-1.0156063660069108E-9</v>
      </c>
      <c r="BO415" s="30">
        <f t="shared" si="286"/>
        <v>-1.0156063650306183E-9</v>
      </c>
      <c r="BP415" s="30">
        <f t="shared" si="287"/>
        <v>-1.0156063650306227E-9</v>
      </c>
      <c r="BR415" s="36"/>
      <c r="BS415" s="36"/>
      <c r="BT415" s="36"/>
      <c r="BZ415" s="36"/>
      <c r="CA415" s="36"/>
      <c r="CB415" s="36"/>
      <c r="CH415" s="36"/>
      <c r="CI415" s="36"/>
      <c r="CJ415" s="36"/>
      <c r="CP415" s="36"/>
      <c r="CQ415" s="36"/>
      <c r="CR415" s="36"/>
      <c r="CX415" s="36"/>
      <c r="CY415" s="36"/>
      <c r="CZ415" s="36"/>
      <c r="DF415" s="36">
        <v>8.6130000000000004E-8</v>
      </c>
      <c r="DG415" s="36">
        <v>0.82900327241000005</v>
      </c>
      <c r="DH415" s="36">
        <v>2957.7331481288002</v>
      </c>
      <c r="DI415" s="30">
        <f t="shared" si="288"/>
        <v>-8.5315912670400313E-8</v>
      </c>
      <c r="DJ415" s="30">
        <f t="shared" si="289"/>
        <v>-8.5321133053468259E-8</v>
      </c>
      <c r="DK415" s="30">
        <f t="shared" si="290"/>
        <v>-8.5321133044673291E-8</v>
      </c>
      <c r="DL415" s="30">
        <f t="shared" si="291"/>
        <v>-8.5321133044673331E-8</v>
      </c>
      <c r="DN415" s="36">
        <v>2.1909999999999999E-8</v>
      </c>
      <c r="DO415" s="36">
        <v>8.7591740579999994E-2</v>
      </c>
      <c r="DP415" s="36">
        <v>259.76951835400001</v>
      </c>
      <c r="DQ415" s="30">
        <f t="shared" si="292"/>
        <v>4.7402850593385453E-9</v>
      </c>
      <c r="DR415" s="30">
        <f t="shared" si="293"/>
        <v>4.7394535608642358E-9</v>
      </c>
      <c r="DS415" s="30">
        <f t="shared" si="294"/>
        <v>4.7394535622673492E-9</v>
      </c>
      <c r="DT415" s="30">
        <f t="shared" si="295"/>
        <v>4.7394535622673442E-9</v>
      </c>
      <c r="DV415" s="36"/>
      <c r="DW415" s="36"/>
      <c r="DX415" s="36"/>
      <c r="ED415" s="36"/>
      <c r="EE415" s="36"/>
      <c r="EF415" s="36"/>
      <c r="EL415" s="36"/>
      <c r="EM415" s="36"/>
      <c r="EN415" s="36"/>
      <c r="ET415" s="36"/>
      <c r="EU415" s="36"/>
      <c r="EV415" s="36"/>
    </row>
    <row r="416" spans="14:152" s="30" customFormat="1" ht="12.75">
      <c r="N416" s="36">
        <v>2.0500000000000002E-8</v>
      </c>
      <c r="O416" s="36">
        <v>6.1970477333099998</v>
      </c>
      <c r="P416" s="36">
        <v>3267.0114707846001</v>
      </c>
      <c r="Q416" s="30">
        <f t="shared" si="276"/>
        <v>1.6329206627545425E-8</v>
      </c>
      <c r="R416" s="30">
        <f t="shared" si="277"/>
        <v>1.633526359445138E-8</v>
      </c>
      <c r="S416" s="30">
        <f t="shared" si="278"/>
        <v>1.633526358423389E-8</v>
      </c>
      <c r="T416" s="30">
        <f t="shared" si="279"/>
        <v>1.6335263584233933E-8</v>
      </c>
      <c r="V416" s="36">
        <v>3.7399999999999999E-9</v>
      </c>
      <c r="W416" s="36">
        <v>0.41402282126000001</v>
      </c>
      <c r="X416" s="36">
        <v>9779.5738083342003</v>
      </c>
      <c r="Y416" s="30">
        <f t="shared" si="280"/>
        <v>-3.4411706770863115E-9</v>
      </c>
      <c r="Z416" s="30">
        <f t="shared" si="281"/>
        <v>-3.4390232731022514E-9</v>
      </c>
      <c r="AA416" s="30">
        <f t="shared" si="282"/>
        <v>-3.439023276732085E-9</v>
      </c>
      <c r="AB416" s="30">
        <f t="shared" si="283"/>
        <v>-3.4390232767320742E-9</v>
      </c>
      <c r="AD416" s="36"/>
      <c r="AE416" s="36"/>
      <c r="AF416" s="36"/>
      <c r="AL416" s="36"/>
      <c r="AM416" s="36"/>
      <c r="AN416" s="36"/>
      <c r="AT416" s="36"/>
      <c r="AU416" s="36"/>
      <c r="AV416" s="36"/>
      <c r="BB416" s="36"/>
      <c r="BC416" s="36"/>
      <c r="BD416" s="36"/>
      <c r="BJ416" s="36">
        <v>1.45E-9</v>
      </c>
      <c r="BK416" s="36">
        <v>0.93414637376999998</v>
      </c>
      <c r="BL416" s="36">
        <v>1994.3304451573999</v>
      </c>
      <c r="BM416" s="30">
        <f t="shared" si="284"/>
        <v>-1.1101540078521714E-9</v>
      </c>
      <c r="BN416" s="30">
        <f t="shared" si="285"/>
        <v>-1.1098755962823905E-9</v>
      </c>
      <c r="BO416" s="30">
        <f t="shared" si="286"/>
        <v>-1.1098755967522773E-9</v>
      </c>
      <c r="BP416" s="30">
        <f t="shared" si="287"/>
        <v>-1.1098755967522759E-9</v>
      </c>
      <c r="BR416" s="36"/>
      <c r="BS416" s="36"/>
      <c r="BT416" s="36"/>
      <c r="BZ416" s="36"/>
      <c r="CA416" s="36"/>
      <c r="CB416" s="36"/>
      <c r="CH416" s="36"/>
      <c r="CI416" s="36"/>
      <c r="CJ416" s="36"/>
      <c r="CP416" s="36"/>
      <c r="CQ416" s="36"/>
      <c r="CR416" s="36"/>
      <c r="CX416" s="36"/>
      <c r="CY416" s="36"/>
      <c r="CZ416" s="36"/>
      <c r="DF416" s="36">
        <v>9.5169999999999998E-8</v>
      </c>
      <c r="DG416" s="36">
        <v>2.27516458273</v>
      </c>
      <c r="DH416" s="36">
        <v>8.0767548473000002</v>
      </c>
      <c r="DI416" s="30">
        <f t="shared" si="288"/>
        <v>-5.8319207265125267E-8</v>
      </c>
      <c r="DJ416" s="30">
        <f t="shared" si="289"/>
        <v>-5.8319116370465395E-8</v>
      </c>
      <c r="DK416" s="30">
        <f t="shared" si="290"/>
        <v>-5.8319116370618775E-8</v>
      </c>
      <c r="DL416" s="30">
        <f t="shared" si="291"/>
        <v>-5.8319116370618775E-8</v>
      </c>
      <c r="DN416" s="36">
        <v>1.9680000000000002E-8</v>
      </c>
      <c r="DO416" s="36">
        <v>0.57824086025999999</v>
      </c>
      <c r="DP416" s="36">
        <v>180.1619946463</v>
      </c>
      <c r="DQ416" s="30">
        <f t="shared" si="292"/>
        <v>1.7964125604896802E-8</v>
      </c>
      <c r="DR416" s="30">
        <f t="shared" si="293"/>
        <v>1.7963908931024349E-8</v>
      </c>
      <c r="DS416" s="30">
        <f t="shared" si="294"/>
        <v>1.7963908931389986E-8</v>
      </c>
      <c r="DT416" s="30">
        <f t="shared" si="295"/>
        <v>1.7963908931389983E-8</v>
      </c>
      <c r="DV416" s="36"/>
      <c r="DW416" s="36"/>
      <c r="DX416" s="36"/>
      <c r="ED416" s="36"/>
      <c r="EE416" s="36"/>
      <c r="EF416" s="36"/>
      <c r="EL416" s="36"/>
      <c r="EM416" s="36"/>
      <c r="EN416" s="36"/>
      <c r="ET416" s="36"/>
      <c r="EU416" s="36"/>
      <c r="EV416" s="36"/>
    </row>
    <row r="417" spans="14:152" s="30" customFormat="1" ht="12.75">
      <c r="N417" s="36">
        <v>2.7640000000000001E-8</v>
      </c>
      <c r="O417" s="36">
        <v>0.40107063006999999</v>
      </c>
      <c r="P417" s="36">
        <v>219.44943459230001</v>
      </c>
      <c r="Q417" s="30">
        <f t="shared" si="276"/>
        <v>1.8943664350140325E-8</v>
      </c>
      <c r="R417" s="30">
        <f t="shared" si="277"/>
        <v>1.8943003405517639E-8</v>
      </c>
      <c r="S417" s="30">
        <f t="shared" si="278"/>
        <v>1.8943003406632964E-8</v>
      </c>
      <c r="T417" s="30">
        <f t="shared" si="279"/>
        <v>1.894300340663296E-8</v>
      </c>
      <c r="V417" s="36">
        <v>3.7900000000000004E-9</v>
      </c>
      <c r="W417" s="36">
        <v>1.72255764532</v>
      </c>
      <c r="X417" s="36">
        <v>184.98791978669999</v>
      </c>
      <c r="Y417" s="30">
        <f t="shared" si="280"/>
        <v>2.9063588673683406E-9</v>
      </c>
      <c r="Z417" s="30">
        <f t="shared" si="281"/>
        <v>2.906426201061278E-9</v>
      </c>
      <c r="AA417" s="30">
        <f t="shared" si="282"/>
        <v>2.9064262009476577E-9</v>
      </c>
      <c r="AB417" s="30">
        <f t="shared" si="283"/>
        <v>2.9064262009476581E-9</v>
      </c>
      <c r="AD417" s="36"/>
      <c r="AE417" s="36"/>
      <c r="AF417" s="36"/>
      <c r="AL417" s="36"/>
      <c r="AM417" s="36"/>
      <c r="AN417" s="36"/>
      <c r="AT417" s="36"/>
      <c r="AU417" s="36"/>
      <c r="AV417" s="36"/>
      <c r="BB417" s="36"/>
      <c r="BC417" s="36"/>
      <c r="BD417" s="36"/>
      <c r="BJ417" s="36">
        <v>1.4100000000000001E-9</v>
      </c>
      <c r="BK417" s="36">
        <v>5.6680199888800002</v>
      </c>
      <c r="BL417" s="36">
        <v>120.358249606</v>
      </c>
      <c r="BM417" s="30">
        <f t="shared" si="284"/>
        <v>4.0088961422277881E-10</v>
      </c>
      <c r="BN417" s="30">
        <f t="shared" si="285"/>
        <v>4.008652680177418E-10</v>
      </c>
      <c r="BO417" s="30">
        <f t="shared" si="286"/>
        <v>4.008652680588246E-10</v>
      </c>
      <c r="BP417" s="30">
        <f t="shared" si="287"/>
        <v>4.008652680588246E-10</v>
      </c>
      <c r="BR417" s="36"/>
      <c r="BS417" s="36"/>
      <c r="BT417" s="36"/>
      <c r="BZ417" s="36"/>
      <c r="CA417" s="36"/>
      <c r="CB417" s="36"/>
      <c r="CH417" s="36"/>
      <c r="CI417" s="36"/>
      <c r="CJ417" s="36"/>
      <c r="CP417" s="36"/>
      <c r="CQ417" s="36"/>
      <c r="CR417" s="36"/>
      <c r="CX417" s="36"/>
      <c r="CY417" s="36"/>
      <c r="CZ417" s="36"/>
      <c r="DF417" s="36">
        <v>9.0489999999999998E-8</v>
      </c>
      <c r="DG417" s="36">
        <v>3.3733502578999999</v>
      </c>
      <c r="DH417" s="36">
        <v>731.94436026870005</v>
      </c>
      <c r="DI417" s="30">
        <f t="shared" si="288"/>
        <v>7.0078972987898251E-8</v>
      </c>
      <c r="DJ417" s="30">
        <f t="shared" si="289"/>
        <v>7.0072702384268725E-8</v>
      </c>
      <c r="DK417" s="30">
        <f t="shared" si="290"/>
        <v>7.0072702394850694E-8</v>
      </c>
      <c r="DL417" s="30">
        <f t="shared" si="291"/>
        <v>7.0072702394850694E-8</v>
      </c>
      <c r="DN417" s="36">
        <v>2.037E-8</v>
      </c>
      <c r="DO417" s="36">
        <v>2.3571309975900001</v>
      </c>
      <c r="DP417" s="36">
        <v>610.69233878540001</v>
      </c>
      <c r="DQ417" s="30">
        <f t="shared" si="292"/>
        <v>1.0506111006393913E-8</v>
      </c>
      <c r="DR417" s="30">
        <f t="shared" si="293"/>
        <v>1.0504516197212486E-8</v>
      </c>
      <c r="DS417" s="30">
        <f t="shared" si="294"/>
        <v>1.0504516199903716E-8</v>
      </c>
      <c r="DT417" s="30">
        <f t="shared" si="295"/>
        <v>1.0504516199903706E-8</v>
      </c>
      <c r="DV417" s="36"/>
      <c r="DW417" s="36"/>
      <c r="DX417" s="36"/>
      <c r="ED417" s="36"/>
      <c r="EE417" s="36"/>
      <c r="EF417" s="36"/>
      <c r="EL417" s="36"/>
      <c r="EM417" s="36"/>
      <c r="EN417" s="36"/>
      <c r="ET417" s="36"/>
      <c r="EU417" s="36"/>
      <c r="EV417" s="36"/>
    </row>
    <row r="418" spans="14:152" s="30" customFormat="1" ht="12.75">
      <c r="N418" s="36">
        <v>2.3070000000000001E-8</v>
      </c>
      <c r="O418" s="36">
        <v>2.6146215377800002</v>
      </c>
      <c r="P418" s="36">
        <v>26.826702943000001</v>
      </c>
      <c r="Q418" s="30">
        <f t="shared" si="276"/>
        <v>-1.8000615395275105E-8</v>
      </c>
      <c r="R418" s="30">
        <f t="shared" si="277"/>
        <v>-1.8000557472342872E-8</v>
      </c>
      <c r="S418" s="30">
        <f t="shared" si="278"/>
        <v>-1.8000557472440618E-8</v>
      </c>
      <c r="T418" s="30">
        <f t="shared" si="279"/>
        <v>-1.8000557472440618E-8</v>
      </c>
      <c r="V418" s="36">
        <v>3.65E-9</v>
      </c>
      <c r="W418" s="36">
        <v>5.88205574821</v>
      </c>
      <c r="X418" s="36">
        <v>19.643719973</v>
      </c>
      <c r="Y418" s="30">
        <f t="shared" si="280"/>
        <v>3.1854362005932533E-9</v>
      </c>
      <c r="Z418" s="30">
        <f t="shared" si="281"/>
        <v>3.1854309625437276E-9</v>
      </c>
      <c r="AA418" s="30">
        <f t="shared" si="282"/>
        <v>3.1854309625525677E-9</v>
      </c>
      <c r="AB418" s="30">
        <f t="shared" si="283"/>
        <v>3.1854309625525677E-9</v>
      </c>
      <c r="AD418" s="36"/>
      <c r="AE418" s="36"/>
      <c r="AF418" s="36"/>
      <c r="AL418" s="36"/>
      <c r="AM418" s="36"/>
      <c r="AN418" s="36"/>
      <c r="AT418" s="36"/>
      <c r="AU418" s="36"/>
      <c r="AV418" s="36"/>
      <c r="BB418" s="36"/>
      <c r="BC418" s="36"/>
      <c r="BD418" s="36"/>
      <c r="BJ418" s="36">
        <v>1.4100000000000001E-9</v>
      </c>
      <c r="BK418" s="36">
        <v>3.8899577861900001</v>
      </c>
      <c r="BL418" s="36">
        <v>454.90936652729999</v>
      </c>
      <c r="BM418" s="30">
        <f t="shared" si="284"/>
        <v>2.8442937627974858E-10</v>
      </c>
      <c r="BN418" s="30">
        <f t="shared" si="285"/>
        <v>2.8452338299343018E-10</v>
      </c>
      <c r="BO418" s="30">
        <f t="shared" si="286"/>
        <v>2.8452338283480041E-10</v>
      </c>
      <c r="BP418" s="30">
        <f t="shared" si="287"/>
        <v>2.8452338283480098E-10</v>
      </c>
      <c r="BR418" s="36"/>
      <c r="BS418" s="36"/>
      <c r="BT418" s="36"/>
      <c r="BZ418" s="36"/>
      <c r="CA418" s="36"/>
      <c r="CB418" s="36"/>
      <c r="CH418" s="36"/>
      <c r="CI418" s="36"/>
      <c r="CJ418" s="36"/>
      <c r="CP418" s="36"/>
      <c r="CQ418" s="36"/>
      <c r="CR418" s="36"/>
      <c r="CX418" s="36"/>
      <c r="CY418" s="36"/>
      <c r="CZ418" s="36"/>
      <c r="DF418" s="36">
        <v>7.8880000000000002E-8</v>
      </c>
      <c r="DG418" s="36">
        <v>5.7845208981500003</v>
      </c>
      <c r="DH418" s="36">
        <v>230.8252032563</v>
      </c>
      <c r="DI418" s="30">
        <f t="shared" si="288"/>
        <v>-1.6265470204959733E-8</v>
      </c>
      <c r="DJ418" s="30">
        <f t="shared" si="289"/>
        <v>-1.6268136156135913E-8</v>
      </c>
      <c r="DK418" s="30">
        <f t="shared" si="290"/>
        <v>-1.6268136151637305E-8</v>
      </c>
      <c r="DL418" s="30">
        <f t="shared" si="291"/>
        <v>-1.6268136151637305E-8</v>
      </c>
      <c r="DN418" s="36">
        <v>1.9589999999999999E-8</v>
      </c>
      <c r="DO418" s="36">
        <v>2.1855377537899998</v>
      </c>
      <c r="DP418" s="36">
        <v>72.073285581600004</v>
      </c>
      <c r="DQ418" s="30">
        <f t="shared" si="292"/>
        <v>-4.1818844262369334E-9</v>
      </c>
      <c r="DR418" s="30">
        <f t="shared" si="293"/>
        <v>-4.1816780211832854E-9</v>
      </c>
      <c r="DS418" s="30">
        <f t="shared" si="294"/>
        <v>-4.1816780215315822E-9</v>
      </c>
      <c r="DT418" s="30">
        <f t="shared" si="295"/>
        <v>-4.1816780215315822E-9</v>
      </c>
      <c r="DV418" s="36"/>
      <c r="DW418" s="36"/>
      <c r="DX418" s="36"/>
      <c r="ED418" s="36"/>
      <c r="EE418" s="36"/>
      <c r="EF418" s="36"/>
      <c r="EL418" s="36"/>
      <c r="EM418" s="36"/>
      <c r="EN418" s="36"/>
      <c r="ET418" s="36"/>
      <c r="EU418" s="36"/>
      <c r="EV418" s="36"/>
    </row>
    <row r="419" spans="14:152" s="30" customFormat="1" ht="12.75">
      <c r="N419" s="36">
        <v>2.6499999999999999E-8</v>
      </c>
      <c r="O419" s="36">
        <v>5.8923737910000003E-2</v>
      </c>
      <c r="P419" s="36">
        <v>5856.4776591153995</v>
      </c>
      <c r="Q419" s="30">
        <f t="shared" si="276"/>
        <v>1.4388903138695447E-8</v>
      </c>
      <c r="R419" s="30">
        <f t="shared" si="277"/>
        <v>1.4369396032104678E-8</v>
      </c>
      <c r="S419" s="30">
        <f t="shared" si="278"/>
        <v>1.4369396065031084E-8</v>
      </c>
      <c r="T419" s="30">
        <f t="shared" si="279"/>
        <v>1.4369396065030925E-8</v>
      </c>
      <c r="V419" s="36">
        <v>4.56E-9</v>
      </c>
      <c r="W419" s="36">
        <v>4.8129789985900002</v>
      </c>
      <c r="X419" s="36">
        <v>213.0866471169</v>
      </c>
      <c r="Y419" s="30">
        <f t="shared" si="280"/>
        <v>-4.0236269375443362E-9</v>
      </c>
      <c r="Z419" s="30">
        <f t="shared" si="281"/>
        <v>-4.0236953525037556E-9</v>
      </c>
      <c r="AA419" s="30">
        <f t="shared" si="282"/>
        <v>-4.0236953523883126E-9</v>
      </c>
      <c r="AB419" s="30">
        <f t="shared" si="283"/>
        <v>-4.0236953523883135E-9</v>
      </c>
      <c r="AD419" s="36"/>
      <c r="AE419" s="36"/>
      <c r="AF419" s="36"/>
      <c r="AL419" s="36"/>
      <c r="AM419" s="36"/>
      <c r="AN419" s="36"/>
      <c r="AT419" s="36"/>
      <c r="AU419" s="36"/>
      <c r="AV419" s="36"/>
      <c r="BB419" s="36"/>
      <c r="BC419" s="36"/>
      <c r="BD419" s="36"/>
      <c r="BJ419" s="36">
        <v>1.5199999999999999E-9</v>
      </c>
      <c r="BK419" s="36">
        <v>1.0145390215300001</v>
      </c>
      <c r="BL419" s="36">
        <v>2840.4132799086001</v>
      </c>
      <c r="BM419" s="30">
        <f t="shared" si="284"/>
        <v>-8.5470637703331616E-10</v>
      </c>
      <c r="BN419" s="30">
        <f t="shared" si="285"/>
        <v>-8.5524053452297687E-10</v>
      </c>
      <c r="BO419" s="30">
        <f t="shared" si="286"/>
        <v>-8.5524053362174778E-10</v>
      </c>
      <c r="BP419" s="30">
        <f t="shared" si="287"/>
        <v>-8.5524053362175233E-10</v>
      </c>
      <c r="BR419" s="36"/>
      <c r="BS419" s="36"/>
      <c r="BT419" s="36"/>
      <c r="BZ419" s="36"/>
      <c r="CA419" s="36"/>
      <c r="CB419" s="36"/>
      <c r="CH419" s="36"/>
      <c r="CI419" s="36"/>
      <c r="CJ419" s="36"/>
      <c r="CP419" s="36"/>
      <c r="CQ419" s="36"/>
      <c r="CR419" s="36"/>
      <c r="CX419" s="36"/>
      <c r="CY419" s="36"/>
      <c r="CZ419" s="36"/>
      <c r="DF419" s="36">
        <v>7.6840000000000005E-8</v>
      </c>
      <c r="DG419" s="36">
        <v>3.1046225061700001</v>
      </c>
      <c r="DH419" s="36">
        <v>7.0653628910000004</v>
      </c>
      <c r="DI419" s="30">
        <f t="shared" si="288"/>
        <v>-7.6617348633710607E-8</v>
      </c>
      <c r="DJ419" s="30">
        <f t="shared" si="289"/>
        <v>-7.6617342453789445E-8</v>
      </c>
      <c r="DK419" s="30">
        <f t="shared" si="290"/>
        <v>-7.6617342453799874E-8</v>
      </c>
      <c r="DL419" s="30">
        <f t="shared" si="291"/>
        <v>-7.6617342453799874E-8</v>
      </c>
      <c r="DN419" s="36">
        <v>2.0610000000000001E-8</v>
      </c>
      <c r="DO419" s="36">
        <v>1.6804120247900001</v>
      </c>
      <c r="DP419" s="36">
        <v>1670.8250284999999</v>
      </c>
      <c r="DQ419" s="30">
        <f t="shared" si="292"/>
        <v>5.5049288794391024E-9</v>
      </c>
      <c r="DR419" s="30">
        <f t="shared" si="293"/>
        <v>5.4999630619751469E-9</v>
      </c>
      <c r="DS419" s="30">
        <f t="shared" si="294"/>
        <v>5.499963070354977E-9</v>
      </c>
      <c r="DT419" s="30">
        <f t="shared" si="295"/>
        <v>5.4999630703549423E-9</v>
      </c>
      <c r="DV419" s="36"/>
      <c r="DW419" s="36"/>
      <c r="DX419" s="36"/>
      <c r="ED419" s="36"/>
      <c r="EE419" s="36"/>
      <c r="EF419" s="36"/>
      <c r="EL419" s="36"/>
      <c r="EM419" s="36"/>
      <c r="EN419" s="36"/>
      <c r="ET419" s="36"/>
      <c r="EU419" s="36"/>
      <c r="EV419" s="36"/>
    </row>
    <row r="420" spans="14:152" s="30" customFormat="1" ht="12.75">
      <c r="N420" s="36">
        <v>1.974E-8</v>
      </c>
      <c r="O420" s="36">
        <v>2.15890150781</v>
      </c>
      <c r="P420" s="36">
        <v>746.92221379570003</v>
      </c>
      <c r="Q420" s="30">
        <f t="shared" si="276"/>
        <v>-7.8987146719316427E-9</v>
      </c>
      <c r="R420" s="30">
        <f t="shared" si="277"/>
        <v>-7.9007365829909261E-9</v>
      </c>
      <c r="S420" s="30">
        <f t="shared" si="278"/>
        <v>-7.9007365795791419E-9</v>
      </c>
      <c r="T420" s="30">
        <f t="shared" si="279"/>
        <v>-7.9007365795791568E-9</v>
      </c>
      <c r="V420" s="36">
        <v>3.5899999999999998E-9</v>
      </c>
      <c r="W420" s="36">
        <v>1.06819138836</v>
      </c>
      <c r="X420" s="36">
        <v>206.13736432740001</v>
      </c>
      <c r="Y420" s="30">
        <f t="shared" si="280"/>
        <v>3.5799743847471553E-9</v>
      </c>
      <c r="Z420" s="30">
        <f t="shared" si="281"/>
        <v>3.579966112959243E-9</v>
      </c>
      <c r="AA420" s="30">
        <f t="shared" si="282"/>
        <v>3.5799661129732038E-9</v>
      </c>
      <c r="AB420" s="30">
        <f t="shared" si="283"/>
        <v>3.5799661129732038E-9</v>
      </c>
      <c r="AD420" s="36"/>
      <c r="AE420" s="36"/>
      <c r="AF420" s="36"/>
      <c r="AL420" s="36"/>
      <c r="AM420" s="36"/>
      <c r="AN420" s="36"/>
      <c r="AT420" s="36"/>
      <c r="AU420" s="36"/>
      <c r="AV420" s="36"/>
      <c r="BB420" s="36"/>
      <c r="BC420" s="36"/>
      <c r="BD420" s="36"/>
      <c r="BJ420" s="36">
        <v>1.7200000000000001E-9</v>
      </c>
      <c r="BK420" s="36">
        <v>4.1514522359199999</v>
      </c>
      <c r="BL420" s="36">
        <v>2.9689454166</v>
      </c>
      <c r="BM420" s="30">
        <f t="shared" si="284"/>
        <v>-9.3885484834745094E-10</v>
      </c>
      <c r="BN420" s="30">
        <f t="shared" si="285"/>
        <v>-9.3885548860434196E-10</v>
      </c>
      <c r="BO420" s="30">
        <f t="shared" si="286"/>
        <v>-9.3885548860326146E-10</v>
      </c>
      <c r="BP420" s="30">
        <f t="shared" si="287"/>
        <v>-9.3885548860326146E-10</v>
      </c>
      <c r="BR420" s="36"/>
      <c r="BS420" s="36"/>
      <c r="BT420" s="36"/>
      <c r="BZ420" s="36"/>
      <c r="CA420" s="36"/>
      <c r="CB420" s="36"/>
      <c r="CH420" s="36"/>
      <c r="CI420" s="36"/>
      <c r="CJ420" s="36"/>
      <c r="CP420" s="36"/>
      <c r="CQ420" s="36"/>
      <c r="CR420" s="36"/>
      <c r="CX420" s="36"/>
      <c r="CY420" s="36"/>
      <c r="CZ420" s="36"/>
      <c r="DF420" s="36">
        <v>7.3910000000000005E-8</v>
      </c>
      <c r="DG420" s="36">
        <v>5.2964870181299997</v>
      </c>
      <c r="DH420" s="36">
        <v>2627.1141844705999</v>
      </c>
      <c r="DI420" s="30">
        <f t="shared" si="288"/>
        <v>-7.3023491466095482E-8</v>
      </c>
      <c r="DJ420" s="30">
        <f t="shared" si="289"/>
        <v>-7.3027972448132642E-8</v>
      </c>
      <c r="DK420" s="30">
        <f t="shared" si="290"/>
        <v>-7.3027972440580761E-8</v>
      </c>
      <c r="DL420" s="30">
        <f t="shared" si="291"/>
        <v>-7.3027972440580788E-8</v>
      </c>
      <c r="DN420" s="36">
        <v>1.9399999999999998E-8</v>
      </c>
      <c r="DO420" s="36">
        <v>0.62951066480999995</v>
      </c>
      <c r="DP420" s="36">
        <v>406.95447090300001</v>
      </c>
      <c r="DQ420" s="30">
        <f t="shared" si="292"/>
        <v>-1.0874162417962233E-9</v>
      </c>
      <c r="DR420" s="30">
        <f t="shared" si="293"/>
        <v>-1.088595753934235E-9</v>
      </c>
      <c r="DS420" s="30">
        <f t="shared" si="294"/>
        <v>-1.0885957519438834E-9</v>
      </c>
      <c r="DT420" s="30">
        <f t="shared" si="295"/>
        <v>-1.0885957519438918E-9</v>
      </c>
      <c r="DV420" s="36"/>
      <c r="DW420" s="36"/>
      <c r="DX420" s="36"/>
      <c r="ED420" s="36"/>
      <c r="EE420" s="36"/>
      <c r="EF420" s="36"/>
      <c r="EL420" s="36"/>
      <c r="EM420" s="36"/>
      <c r="EN420" s="36"/>
      <c r="ET420" s="36"/>
      <c r="EU420" s="36"/>
      <c r="EV420" s="36"/>
    </row>
    <row r="421" spans="14:152" s="30" customFormat="1" ht="12.75">
      <c r="N421" s="36">
        <v>1.9490000000000001E-8</v>
      </c>
      <c r="O421" s="36">
        <v>3.1315799320500002</v>
      </c>
      <c r="P421" s="36">
        <v>226.63241756229999</v>
      </c>
      <c r="Q421" s="30">
        <f t="shared" si="276"/>
        <v>-5.8379071157570934E-9</v>
      </c>
      <c r="R421" s="30">
        <f t="shared" si="277"/>
        <v>-5.8372765033103231E-9</v>
      </c>
      <c r="S421" s="30">
        <f t="shared" si="278"/>
        <v>-5.8372765043744512E-9</v>
      </c>
      <c r="T421" s="30">
        <f t="shared" si="279"/>
        <v>-5.8372765043744479E-9</v>
      </c>
      <c r="V421" s="36">
        <v>3.6699999999999999E-9</v>
      </c>
      <c r="W421" s="36">
        <v>1.14184327929</v>
      </c>
      <c r="X421" s="36">
        <v>569.04784100979998</v>
      </c>
      <c r="Y421" s="30">
        <f t="shared" si="280"/>
        <v>-1.5714531943159707E-9</v>
      </c>
      <c r="Z421" s="30">
        <f t="shared" si="281"/>
        <v>-1.5717355939500577E-9</v>
      </c>
      <c r="AA421" s="30">
        <f t="shared" si="282"/>
        <v>-1.5717355934735338E-9</v>
      </c>
      <c r="AB421" s="30">
        <f t="shared" si="283"/>
        <v>-1.5717355934735369E-9</v>
      </c>
      <c r="AD421" s="36"/>
      <c r="AE421" s="36"/>
      <c r="AF421" s="36"/>
      <c r="AL421" s="36"/>
      <c r="AM421" s="36"/>
      <c r="AN421" s="36"/>
      <c r="AT421" s="36"/>
      <c r="AU421" s="36"/>
      <c r="AV421" s="36"/>
      <c r="BB421" s="36"/>
      <c r="BC421" s="36"/>
      <c r="BD421" s="36"/>
      <c r="BJ421" s="36">
        <v>1.4599999999999999E-9</v>
      </c>
      <c r="BK421" s="36">
        <v>5.2678926015899998</v>
      </c>
      <c r="BL421" s="36">
        <v>7.0653628910000004</v>
      </c>
      <c r="BM421" s="30">
        <f t="shared" si="284"/>
        <v>7.2078916295322342E-10</v>
      </c>
      <c r="BN421" s="30">
        <f t="shared" si="285"/>
        <v>7.2078782060704299E-10</v>
      </c>
      <c r="BO421" s="30">
        <f t="shared" si="286"/>
        <v>7.2078782060930854E-10</v>
      </c>
      <c r="BP421" s="30">
        <f t="shared" si="287"/>
        <v>7.2078782060930854E-10</v>
      </c>
      <c r="BR421" s="36"/>
      <c r="BS421" s="36"/>
      <c r="BT421" s="36"/>
      <c r="BZ421" s="36"/>
      <c r="CA421" s="36"/>
      <c r="CB421" s="36"/>
      <c r="CH421" s="36"/>
      <c r="CI421" s="36"/>
      <c r="CJ421" s="36"/>
      <c r="CP421" s="36"/>
      <c r="CQ421" s="36"/>
      <c r="CR421" s="36"/>
      <c r="CX421" s="36"/>
      <c r="CY421" s="36"/>
      <c r="CZ421" s="36"/>
      <c r="DF421" s="36">
        <v>9.8749999999999994E-8</v>
      </c>
      <c r="DG421" s="36">
        <v>4.6941105950899997</v>
      </c>
      <c r="DH421" s="36">
        <v>10213.285546211</v>
      </c>
      <c r="DI421" s="30">
        <f t="shared" si="288"/>
        <v>-9.6539405554354502E-9</v>
      </c>
      <c r="DJ421" s="30">
        <f t="shared" si="289"/>
        <v>-9.8041244674349693E-9</v>
      </c>
      <c r="DK421" s="30">
        <f t="shared" si="290"/>
        <v>-9.8041242140281555E-9</v>
      </c>
      <c r="DL421" s="30">
        <f t="shared" si="291"/>
        <v>-9.804124214028852E-9</v>
      </c>
      <c r="DN421" s="36">
        <v>2.0430000000000002E-8</v>
      </c>
      <c r="DO421" s="36">
        <v>4.3913014404500004</v>
      </c>
      <c r="DP421" s="36">
        <v>576.16138801060004</v>
      </c>
      <c r="DQ421" s="30">
        <f t="shared" si="292"/>
        <v>7.465146265420227E-9</v>
      </c>
      <c r="DR421" s="30">
        <f t="shared" si="293"/>
        <v>7.4667858123728497E-9</v>
      </c>
      <c r="DS421" s="30">
        <f t="shared" si="294"/>
        <v>7.4667858096062581E-9</v>
      </c>
      <c r="DT421" s="30">
        <f t="shared" si="295"/>
        <v>7.4667858096062663E-9</v>
      </c>
      <c r="DV421" s="36"/>
      <c r="DW421" s="36"/>
      <c r="DX421" s="36"/>
      <c r="ED421" s="36"/>
      <c r="EE421" s="36"/>
      <c r="EF421" s="36"/>
      <c r="EL421" s="36"/>
      <c r="EM421" s="36"/>
      <c r="EN421" s="36"/>
      <c r="ET421" s="36"/>
      <c r="EU421" s="36"/>
      <c r="EV421" s="36"/>
    </row>
    <row r="422" spans="14:152" s="30" customFormat="1" ht="12.75">
      <c r="N422" s="36">
        <v>2.063E-8</v>
      </c>
      <c r="O422" s="36">
        <v>0.75916097285999995</v>
      </c>
      <c r="P422" s="36">
        <v>472.17484191469998</v>
      </c>
      <c r="Q422" s="30">
        <f t="shared" si="276"/>
        <v>-5.860645898164846E-9</v>
      </c>
      <c r="R422" s="30">
        <f t="shared" si="277"/>
        <v>-5.8620434381680354E-9</v>
      </c>
      <c r="S422" s="30">
        <f t="shared" si="278"/>
        <v>-5.8620434358097915E-9</v>
      </c>
      <c r="T422" s="30">
        <f t="shared" si="279"/>
        <v>-5.8620434358098006E-9</v>
      </c>
      <c r="V422" s="36">
        <v>3.5199999999999998E-9</v>
      </c>
      <c r="W422" s="36">
        <v>3.0438840158699998</v>
      </c>
      <c r="X422" s="36">
        <v>638.41281360569997</v>
      </c>
      <c r="Y422" s="30">
        <f t="shared" si="280"/>
        <v>3.096080125911577E-9</v>
      </c>
      <c r="Z422" s="30">
        <f t="shared" si="281"/>
        <v>3.0959201254870301E-9</v>
      </c>
      <c r="AA422" s="30">
        <f t="shared" si="282"/>
        <v>3.095920125757045E-9</v>
      </c>
      <c r="AB422" s="30">
        <f t="shared" si="283"/>
        <v>3.0959201257570442E-9</v>
      </c>
      <c r="AD422" s="36"/>
      <c r="AE422" s="36"/>
      <c r="AF422" s="36"/>
      <c r="AL422" s="36"/>
      <c r="AM422" s="36"/>
      <c r="AN422" s="36"/>
      <c r="AT422" s="36"/>
      <c r="AU422" s="36"/>
      <c r="AV422" s="36"/>
      <c r="BB422" s="36"/>
      <c r="BC422" s="36"/>
      <c r="BD422" s="36"/>
      <c r="BJ422" s="36">
        <v>1.7700000000000001E-9</v>
      </c>
      <c r="BK422" s="36">
        <v>0.43196690516000003</v>
      </c>
      <c r="BL422" s="36">
        <v>140.00196957899999</v>
      </c>
      <c r="BM422" s="30">
        <f t="shared" si="284"/>
        <v>1.6661315876152984E-9</v>
      </c>
      <c r="BN422" s="30">
        <f t="shared" si="285"/>
        <v>1.6661190717062679E-9</v>
      </c>
      <c r="BO422" s="30">
        <f t="shared" si="286"/>
        <v>1.6661190717273885E-9</v>
      </c>
      <c r="BP422" s="30">
        <f t="shared" si="287"/>
        <v>1.6661190717273883E-9</v>
      </c>
      <c r="BR422" s="36"/>
      <c r="BS422" s="36"/>
      <c r="BT422" s="36"/>
      <c r="BZ422" s="36"/>
      <c r="CA422" s="36"/>
      <c r="CB422" s="36"/>
      <c r="CH422" s="36"/>
      <c r="CI422" s="36"/>
      <c r="CJ422" s="36"/>
      <c r="CP422" s="36"/>
      <c r="CQ422" s="36"/>
      <c r="CR422" s="36"/>
      <c r="CX422" s="36"/>
      <c r="CY422" s="36"/>
      <c r="CZ422" s="36"/>
      <c r="DF422" s="36">
        <v>7.3280000000000005E-8</v>
      </c>
      <c r="DG422" s="36">
        <v>9.0511333819999998E-2</v>
      </c>
      <c r="DH422" s="36">
        <v>100.6450936638</v>
      </c>
      <c r="DI422" s="30">
        <f t="shared" si="288"/>
        <v>6.5416137875605078E-8</v>
      </c>
      <c r="DJ422" s="30">
        <f t="shared" si="289"/>
        <v>6.541564049580826E-8</v>
      </c>
      <c r="DK422" s="30">
        <f t="shared" si="290"/>
        <v>6.5415640496647577E-8</v>
      </c>
      <c r="DL422" s="30">
        <f t="shared" si="291"/>
        <v>6.5415640496647577E-8</v>
      </c>
      <c r="DN422" s="36">
        <v>1.9359999999999999E-8</v>
      </c>
      <c r="DO422" s="36">
        <v>1.0528693453</v>
      </c>
      <c r="DP422" s="36">
        <v>1262.3860848887</v>
      </c>
      <c r="DQ422" s="30">
        <f t="shared" si="292"/>
        <v>1.8273174260226121E-8</v>
      </c>
      <c r="DR422" s="30">
        <f t="shared" si="293"/>
        <v>1.8274382016459016E-8</v>
      </c>
      <c r="DS422" s="30">
        <f t="shared" si="294"/>
        <v>1.8274382014421551E-8</v>
      </c>
      <c r="DT422" s="30">
        <f t="shared" si="295"/>
        <v>1.8274382014421561E-8</v>
      </c>
      <c r="DV422" s="36"/>
      <c r="DW422" s="36"/>
      <c r="DX422" s="36"/>
      <c r="ED422" s="36"/>
      <c r="EE422" s="36"/>
      <c r="EF422" s="36"/>
      <c r="EL422" s="36"/>
      <c r="EM422" s="36"/>
      <c r="EN422" s="36"/>
      <c r="ET422" s="36"/>
      <c r="EU422" s="36"/>
      <c r="EV422" s="36"/>
    </row>
    <row r="423" spans="14:152" s="30" customFormat="1" ht="12.75">
      <c r="N423" s="36">
        <v>2.1719999999999999E-8</v>
      </c>
      <c r="O423" s="36">
        <v>1.41622302638</v>
      </c>
      <c r="P423" s="36">
        <v>23.575873236100001</v>
      </c>
      <c r="Q423" s="30">
        <f t="shared" si="276"/>
        <v>6.1128145318754102E-9</v>
      </c>
      <c r="R423" s="30">
        <f t="shared" si="277"/>
        <v>6.112888058960126E-9</v>
      </c>
      <c r="S423" s="30">
        <f t="shared" si="278"/>
        <v>6.1128880588360531E-9</v>
      </c>
      <c r="T423" s="30">
        <f t="shared" si="279"/>
        <v>6.1128880588360531E-9</v>
      </c>
      <c r="V423" s="36">
        <v>4.6299999999999999E-9</v>
      </c>
      <c r="W423" s="36">
        <v>1.5583487701700001</v>
      </c>
      <c r="X423" s="36">
        <v>421.18156490460001</v>
      </c>
      <c r="Y423" s="30">
        <f t="shared" si="280"/>
        <v>3.3015328433597981E-9</v>
      </c>
      <c r="Z423" s="30">
        <f t="shared" si="281"/>
        <v>3.3013282572366269E-9</v>
      </c>
      <c r="AA423" s="30">
        <f t="shared" si="282"/>
        <v>3.3013282575818648E-9</v>
      </c>
      <c r="AB423" s="30">
        <f t="shared" si="283"/>
        <v>3.3013282575818648E-9</v>
      </c>
      <c r="AD423" s="36"/>
      <c r="AE423" s="36"/>
      <c r="AF423" s="36"/>
      <c r="AL423" s="36"/>
      <c r="AM423" s="36"/>
      <c r="AN423" s="36"/>
      <c r="AT423" s="36"/>
      <c r="AU423" s="36"/>
      <c r="AV423" s="36"/>
      <c r="BB423" s="36"/>
      <c r="BC423" s="36"/>
      <c r="BD423" s="36"/>
      <c r="BJ423" s="36">
        <v>1.44E-9</v>
      </c>
      <c r="BK423" s="36">
        <v>3.9568011057899999</v>
      </c>
      <c r="BL423" s="36">
        <v>300.6108669775</v>
      </c>
      <c r="BM423" s="30">
        <f t="shared" si="284"/>
        <v>-9.4869725248972285E-10</v>
      </c>
      <c r="BN423" s="30">
        <f t="shared" si="285"/>
        <v>-9.4864852126719401E-10</v>
      </c>
      <c r="BO423" s="30">
        <f t="shared" si="286"/>
        <v>-9.4864852134942631E-10</v>
      </c>
      <c r="BP423" s="30">
        <f t="shared" si="287"/>
        <v>-9.4864852134942569E-10</v>
      </c>
      <c r="BR423" s="36"/>
      <c r="BS423" s="36"/>
      <c r="BT423" s="36"/>
      <c r="BZ423" s="36"/>
      <c r="CA423" s="36"/>
      <c r="CB423" s="36"/>
      <c r="CH423" s="36"/>
      <c r="CI423" s="36"/>
      <c r="CJ423" s="36"/>
      <c r="CP423" s="36"/>
      <c r="CQ423" s="36"/>
      <c r="CR423" s="36"/>
      <c r="CX423" s="36"/>
      <c r="CY423" s="36"/>
      <c r="CZ423" s="36"/>
      <c r="DF423" s="36">
        <v>7.9990000000000004E-8</v>
      </c>
      <c r="DG423" s="36">
        <v>1.60928374337</v>
      </c>
      <c r="DH423" s="36">
        <v>696.51963761659999</v>
      </c>
      <c r="DI423" s="30">
        <f t="shared" si="288"/>
        <v>-5.0410513335253967E-8</v>
      </c>
      <c r="DJ423" s="30">
        <f t="shared" si="289"/>
        <v>-5.0416986086043727E-8</v>
      </c>
      <c r="DK423" s="30">
        <f t="shared" si="290"/>
        <v>-5.0416986075121813E-8</v>
      </c>
      <c r="DL423" s="30">
        <f t="shared" si="291"/>
        <v>-5.0416986075121813E-8</v>
      </c>
      <c r="DN423" s="36">
        <v>1.9750000000000001E-8</v>
      </c>
      <c r="DO423" s="36">
        <v>0.31945835160000002</v>
      </c>
      <c r="DP423" s="36">
        <v>938.12990870589999</v>
      </c>
      <c r="DQ423" s="30">
        <f t="shared" si="292"/>
        <v>3.3351694900290078E-9</v>
      </c>
      <c r="DR423" s="30">
        <f t="shared" si="293"/>
        <v>3.337902123719673E-9</v>
      </c>
      <c r="DS423" s="30">
        <f t="shared" si="294"/>
        <v>3.3379021191085613E-9</v>
      </c>
      <c r="DT423" s="30">
        <f t="shared" si="295"/>
        <v>3.3379021191085782E-9</v>
      </c>
      <c r="DV423" s="36"/>
      <c r="DW423" s="36"/>
      <c r="DX423" s="36"/>
      <c r="ED423" s="36"/>
      <c r="EE423" s="36"/>
      <c r="EF423" s="36"/>
      <c r="EL423" s="36"/>
      <c r="EM423" s="36"/>
      <c r="EN423" s="36"/>
      <c r="ET423" s="36"/>
      <c r="EU423" s="36"/>
      <c r="EV423" s="36"/>
    </row>
    <row r="424" spans="14:152" s="30" customFormat="1" ht="12.75">
      <c r="N424" s="36">
        <v>2.3779999999999999E-8</v>
      </c>
      <c r="O424" s="36">
        <v>3.4544628881100001</v>
      </c>
      <c r="P424" s="36">
        <v>241.87090352019999</v>
      </c>
      <c r="Q424" s="30">
        <f t="shared" si="276"/>
        <v>-1.2279054978263048E-8</v>
      </c>
      <c r="R424" s="30">
        <f t="shared" si="277"/>
        <v>-1.227831792100864E-8</v>
      </c>
      <c r="S424" s="30">
        <f t="shared" si="278"/>
        <v>-1.2278317922252396E-8</v>
      </c>
      <c r="T424" s="30">
        <f t="shared" si="279"/>
        <v>-1.2278317922252396E-8</v>
      </c>
      <c r="V424" s="36">
        <v>4.5900000000000001E-9</v>
      </c>
      <c r="W424" s="36">
        <v>5.3464846164499997</v>
      </c>
      <c r="X424" s="36">
        <v>699.70103135429997</v>
      </c>
      <c r="Y424" s="30">
        <f t="shared" si="280"/>
        <v>4.7583867578177116E-10</v>
      </c>
      <c r="Z424" s="30">
        <f t="shared" si="281"/>
        <v>4.7631666203347307E-10</v>
      </c>
      <c r="AA424" s="30">
        <f t="shared" si="282"/>
        <v>4.7631666122690445E-10</v>
      </c>
      <c r="AB424" s="30">
        <f t="shared" si="283"/>
        <v>4.7631666122690642E-10</v>
      </c>
      <c r="AD424" s="36"/>
      <c r="AE424" s="36"/>
      <c r="AF424" s="36"/>
      <c r="AL424" s="36"/>
      <c r="AM424" s="36"/>
      <c r="AN424" s="36"/>
      <c r="AT424" s="36"/>
      <c r="AU424" s="36"/>
      <c r="AV424" s="36"/>
      <c r="BB424" s="36"/>
      <c r="BC424" s="36"/>
      <c r="BD424" s="36"/>
      <c r="BJ424" s="36">
        <v>1.5199999999999999E-9</v>
      </c>
      <c r="BK424" s="36">
        <v>4.2947557225799997</v>
      </c>
      <c r="BL424" s="36">
        <v>555.55446019110002</v>
      </c>
      <c r="BM424" s="30">
        <f t="shared" si="284"/>
        <v>5.3026499746212564E-10</v>
      </c>
      <c r="BN424" s="30">
        <f t="shared" si="285"/>
        <v>5.3038341698509512E-10</v>
      </c>
      <c r="BO424" s="30">
        <f t="shared" si="286"/>
        <v>5.3038341678527238E-10</v>
      </c>
      <c r="BP424" s="30">
        <f t="shared" si="287"/>
        <v>5.30383416785273E-10</v>
      </c>
      <c r="BR424" s="36"/>
      <c r="BS424" s="36"/>
      <c r="BT424" s="36"/>
      <c r="BZ424" s="36"/>
      <c r="CA424" s="36"/>
      <c r="CB424" s="36"/>
      <c r="CH424" s="36"/>
      <c r="CI424" s="36"/>
      <c r="CJ424" s="36"/>
      <c r="CP424" s="36"/>
      <c r="CQ424" s="36"/>
      <c r="CR424" s="36"/>
      <c r="CX424" s="36"/>
      <c r="CY424" s="36"/>
      <c r="CZ424" s="36"/>
      <c r="DF424" s="36">
        <v>7.6000000000000006E-8</v>
      </c>
      <c r="DG424" s="36">
        <v>4.9007851097700001</v>
      </c>
      <c r="DH424" s="36">
        <v>51.2057253312</v>
      </c>
      <c r="DI424" s="30">
        <f t="shared" si="288"/>
        <v>-7.2483155948588495E-9</v>
      </c>
      <c r="DJ424" s="30">
        <f t="shared" si="289"/>
        <v>-7.2488952726837803E-9</v>
      </c>
      <c r="DK424" s="30">
        <f t="shared" si="290"/>
        <v>-7.2488952717056409E-9</v>
      </c>
      <c r="DL424" s="30">
        <f t="shared" si="291"/>
        <v>-7.2488952717056409E-9</v>
      </c>
      <c r="DN424" s="36">
        <v>2.0149999999999998E-8</v>
      </c>
      <c r="DO424" s="36">
        <v>1.66410213484</v>
      </c>
      <c r="DP424" s="36">
        <v>193.65537546499999</v>
      </c>
      <c r="DQ424" s="30">
        <f t="shared" si="292"/>
        <v>1.6739353032234532E-8</v>
      </c>
      <c r="DR424" s="30">
        <f t="shared" si="293"/>
        <v>1.6739678065637483E-8</v>
      </c>
      <c r="DS424" s="30">
        <f t="shared" si="294"/>
        <v>1.6739678065089019E-8</v>
      </c>
      <c r="DT424" s="30">
        <f t="shared" si="295"/>
        <v>1.6739678065089019E-8</v>
      </c>
      <c r="DV424" s="36"/>
      <c r="DW424" s="36"/>
      <c r="DX424" s="36"/>
      <c r="ED424" s="36"/>
      <c r="EE424" s="36"/>
      <c r="EF424" s="36"/>
      <c r="EL424" s="36"/>
      <c r="EM424" s="36"/>
      <c r="EN424" s="36"/>
      <c r="ET424" s="36"/>
      <c r="EU424" s="36"/>
      <c r="EV424" s="36"/>
    </row>
    <row r="425" spans="14:152" s="30" customFormat="1" ht="12.75">
      <c r="N425" s="36">
        <v>2.3140000000000001E-8</v>
      </c>
      <c r="O425" s="36">
        <v>2.9276612060799998</v>
      </c>
      <c r="P425" s="36">
        <v>170.7608257851</v>
      </c>
      <c r="Q425" s="30">
        <f t="shared" si="276"/>
        <v>-9.2252845089949601E-9</v>
      </c>
      <c r="R425" s="30">
        <f t="shared" si="277"/>
        <v>-9.224742250375935E-9</v>
      </c>
      <c r="S425" s="30">
        <f t="shared" si="278"/>
        <v>-9.2247422512909754E-9</v>
      </c>
      <c r="T425" s="30">
        <f t="shared" si="279"/>
        <v>-9.2247422512909655E-9</v>
      </c>
      <c r="V425" s="36">
        <v>3.8300000000000002E-9</v>
      </c>
      <c r="W425" s="36">
        <v>4.0592103537900002</v>
      </c>
      <c r="X425" s="36">
        <v>739.80866679489998</v>
      </c>
      <c r="Y425" s="30">
        <f t="shared" si="280"/>
        <v>3.8265068372402221E-9</v>
      </c>
      <c r="Z425" s="30">
        <f t="shared" si="281"/>
        <v>3.8264887094368512E-9</v>
      </c>
      <c r="AA425" s="30">
        <f t="shared" si="282"/>
        <v>3.8264887094674801E-9</v>
      </c>
      <c r="AB425" s="30">
        <f t="shared" si="283"/>
        <v>3.8264887094674801E-9</v>
      </c>
      <c r="AD425" s="36"/>
      <c r="AE425" s="36"/>
      <c r="AF425" s="36"/>
      <c r="AL425" s="36"/>
      <c r="AM425" s="36"/>
      <c r="AN425" s="36"/>
      <c r="AT425" s="36"/>
      <c r="AU425" s="36"/>
      <c r="AV425" s="36"/>
      <c r="BB425" s="36"/>
      <c r="BC425" s="36"/>
      <c r="BD425" s="36"/>
      <c r="BJ425" s="36">
        <v>1.43E-9</v>
      </c>
      <c r="BK425" s="36">
        <v>4.1526416413899998</v>
      </c>
      <c r="BL425" s="36">
        <v>31.019488636999998</v>
      </c>
      <c r="BM425" s="30">
        <f t="shared" si="284"/>
        <v>-9.5547325266603766E-10</v>
      </c>
      <c r="BN425" s="30">
        <f t="shared" si="285"/>
        <v>-9.5547819111168803E-10</v>
      </c>
      <c r="BO425" s="30">
        <f t="shared" si="286"/>
        <v>-9.5547819110335481E-10</v>
      </c>
      <c r="BP425" s="30">
        <f t="shared" si="287"/>
        <v>-9.5547819110335481E-10</v>
      </c>
      <c r="BR425" s="36"/>
      <c r="BS425" s="36"/>
      <c r="BT425" s="36"/>
      <c r="BZ425" s="36"/>
      <c r="CA425" s="36"/>
      <c r="CB425" s="36"/>
      <c r="CH425" s="36"/>
      <c r="CI425" s="36"/>
      <c r="CJ425" s="36"/>
      <c r="CP425" s="36"/>
      <c r="CQ425" s="36"/>
      <c r="CR425" s="36"/>
      <c r="CX425" s="36"/>
      <c r="CY425" s="36"/>
      <c r="CZ425" s="36"/>
      <c r="DF425" s="36">
        <v>9.928E-8</v>
      </c>
      <c r="DG425" s="36">
        <v>5.2571300564300003</v>
      </c>
      <c r="DH425" s="36">
        <v>699.70103135429997</v>
      </c>
      <c r="DI425" s="30">
        <f t="shared" si="288"/>
        <v>1.9062739573905009E-8</v>
      </c>
      <c r="DJ425" s="30">
        <f t="shared" si="289"/>
        <v>1.9072940784487213E-8</v>
      </c>
      <c r="DK425" s="30">
        <f t="shared" si="290"/>
        <v>1.9072940767273458E-8</v>
      </c>
      <c r="DL425" s="30">
        <f t="shared" si="291"/>
        <v>1.9072940767273501E-8</v>
      </c>
      <c r="DN425" s="36">
        <v>1.9709999999999999E-8</v>
      </c>
      <c r="DO425" s="36">
        <v>0.72639439053999999</v>
      </c>
      <c r="DP425" s="36">
        <v>200.55647414469999</v>
      </c>
      <c r="DQ425" s="30">
        <f t="shared" si="292"/>
        <v>1.826271079987273E-8</v>
      </c>
      <c r="DR425" s="30">
        <f t="shared" si="293"/>
        <v>1.8262488312623551E-8</v>
      </c>
      <c r="DS425" s="30">
        <f t="shared" si="294"/>
        <v>1.8262488312998998E-8</v>
      </c>
      <c r="DT425" s="30">
        <f t="shared" si="295"/>
        <v>1.8262488312998998E-8</v>
      </c>
      <c r="DV425" s="36"/>
      <c r="DW425" s="36"/>
      <c r="DX425" s="36"/>
      <c r="ED425" s="36"/>
      <c r="EE425" s="36"/>
      <c r="EF425" s="36"/>
      <c r="EL425" s="36"/>
      <c r="EM425" s="36"/>
      <c r="EN425" s="36"/>
      <c r="ET425" s="36"/>
      <c r="EU425" s="36"/>
      <c r="EV425" s="36"/>
    </row>
    <row r="426" spans="14:152" s="30" customFormat="1" ht="12.75">
      <c r="N426" s="36">
        <v>2.4089999999999999E-8</v>
      </c>
      <c r="O426" s="36">
        <v>1.55291842382</v>
      </c>
      <c r="P426" s="36">
        <v>112.6540017742</v>
      </c>
      <c r="Q426" s="30">
        <f t="shared" si="276"/>
        <v>1.4434626848263908E-8</v>
      </c>
      <c r="R426" s="30">
        <f t="shared" si="277"/>
        <v>1.4434951962929937E-8</v>
      </c>
      <c r="S426" s="30">
        <f t="shared" si="278"/>
        <v>1.4434951962381327E-8</v>
      </c>
      <c r="T426" s="30">
        <f t="shared" si="279"/>
        <v>1.4434951962381329E-8</v>
      </c>
      <c r="V426" s="36">
        <v>3.5400000000000002E-9</v>
      </c>
      <c r="W426" s="36">
        <v>1.09760553168</v>
      </c>
      <c r="X426" s="36">
        <v>738.79727483859995</v>
      </c>
      <c r="Y426" s="30">
        <f t="shared" si="280"/>
        <v>-3.503926025527653E-9</v>
      </c>
      <c r="Z426" s="30">
        <f t="shared" si="281"/>
        <v>-3.5039817314925045E-9</v>
      </c>
      <c r="AA426" s="30">
        <f t="shared" si="282"/>
        <v>-3.5039817313985401E-9</v>
      </c>
      <c r="AB426" s="30">
        <f t="shared" si="283"/>
        <v>-3.5039817313985401E-9</v>
      </c>
      <c r="AD426" s="36"/>
      <c r="AE426" s="36"/>
      <c r="AF426" s="36"/>
      <c r="AL426" s="36"/>
      <c r="AM426" s="36"/>
      <c r="AN426" s="36"/>
      <c r="AT426" s="36"/>
      <c r="AU426" s="36"/>
      <c r="AV426" s="36"/>
      <c r="BB426" s="36"/>
      <c r="BC426" s="36"/>
      <c r="BD426" s="36"/>
      <c r="BJ426" s="36">
        <v>1.38E-9</v>
      </c>
      <c r="BK426" s="36">
        <v>4.2009656101899999</v>
      </c>
      <c r="BL426" s="36">
        <v>731.94436026870005</v>
      </c>
      <c r="BM426" s="30">
        <f t="shared" si="284"/>
        <v>1.3659836196998477E-9</v>
      </c>
      <c r="BN426" s="30">
        <f t="shared" si="285"/>
        <v>1.3660050989083174E-9</v>
      </c>
      <c r="BO426" s="30">
        <f t="shared" si="286"/>
        <v>1.3660050988720865E-9</v>
      </c>
      <c r="BP426" s="30">
        <f t="shared" si="287"/>
        <v>1.3660050988720865E-9</v>
      </c>
      <c r="BR426" s="36"/>
      <c r="BS426" s="36"/>
      <c r="BT426" s="36"/>
      <c r="BZ426" s="36"/>
      <c r="CA426" s="36"/>
      <c r="CB426" s="36"/>
      <c r="CH426" s="36"/>
      <c r="CI426" s="36"/>
      <c r="CJ426" s="36"/>
      <c r="CP426" s="36"/>
      <c r="CQ426" s="36"/>
      <c r="CR426" s="36"/>
      <c r="CX426" s="36"/>
      <c r="CY426" s="36"/>
      <c r="CZ426" s="36"/>
      <c r="DF426" s="36">
        <v>7.3329999999999996E-8</v>
      </c>
      <c r="DG426" s="36">
        <v>5.6198240682399998</v>
      </c>
      <c r="DH426" s="36">
        <v>31.492569389</v>
      </c>
      <c r="DI426" s="30">
        <f t="shared" si="288"/>
        <v>4.9055572742825748E-8</v>
      </c>
      <c r="DJ426" s="30">
        <f t="shared" si="289"/>
        <v>4.9055315888106524E-8</v>
      </c>
      <c r="DK426" s="30">
        <f t="shared" si="290"/>
        <v>4.905531588853994E-8</v>
      </c>
      <c r="DL426" s="30">
        <f t="shared" si="291"/>
        <v>4.905531588853994E-8</v>
      </c>
      <c r="DN426" s="36">
        <v>1.9519999999999999E-8</v>
      </c>
      <c r="DO426" s="36">
        <v>6.2532063017699997</v>
      </c>
      <c r="DP426" s="36">
        <v>241.75328344120001</v>
      </c>
      <c r="DQ426" s="30">
        <f t="shared" si="292"/>
        <v>3.8856505155036786E-9</v>
      </c>
      <c r="DR426" s="30">
        <f t="shared" si="293"/>
        <v>3.8849585042325125E-9</v>
      </c>
      <c r="DS426" s="30">
        <f t="shared" si="294"/>
        <v>3.8849585054002467E-9</v>
      </c>
      <c r="DT426" s="30">
        <f t="shared" si="295"/>
        <v>3.8849585054002467E-9</v>
      </c>
      <c r="DV426" s="36"/>
      <c r="DW426" s="36"/>
      <c r="DX426" s="36"/>
      <c r="ED426" s="36"/>
      <c r="EE426" s="36"/>
      <c r="EF426" s="36"/>
      <c r="EL426" s="36"/>
      <c r="EM426" s="36"/>
      <c r="EN426" s="36"/>
      <c r="ET426" s="36"/>
      <c r="EU426" s="36"/>
      <c r="EV426" s="36"/>
    </row>
    <row r="427" spans="14:152" s="30" customFormat="1" ht="12.75">
      <c r="N427" s="36">
        <v>2.0920000000000001E-8</v>
      </c>
      <c r="O427" s="36">
        <v>4.3348158753100003</v>
      </c>
      <c r="P427" s="36">
        <v>210.5907824523</v>
      </c>
      <c r="Q427" s="30">
        <f t="shared" si="276"/>
        <v>-2.0913152130876661E-8</v>
      </c>
      <c r="R427" s="30">
        <f t="shared" si="277"/>
        <v>-2.0913168986656535E-8</v>
      </c>
      <c r="S427" s="30">
        <f t="shared" si="278"/>
        <v>-2.091316898662811E-8</v>
      </c>
      <c r="T427" s="30">
        <f t="shared" si="279"/>
        <v>-2.091316898662811E-8</v>
      </c>
      <c r="V427" s="36">
        <v>3.8199999999999996E-9</v>
      </c>
      <c r="W427" s="36">
        <v>5.3485415869999997E-2</v>
      </c>
      <c r="X427" s="36">
        <v>252.65597135319999</v>
      </c>
      <c r="Y427" s="30">
        <f t="shared" si="280"/>
        <v>8.4635297119367878E-10</v>
      </c>
      <c r="Z427" s="30">
        <f t="shared" si="281"/>
        <v>8.4621213837903716E-10</v>
      </c>
      <c r="AA427" s="30">
        <f t="shared" si="282"/>
        <v>8.4621213861668532E-10</v>
      </c>
      <c r="AB427" s="30">
        <f t="shared" si="283"/>
        <v>8.4621213861668439E-10</v>
      </c>
      <c r="AD427" s="36"/>
      <c r="AE427" s="36"/>
      <c r="AF427" s="36"/>
      <c r="AL427" s="36"/>
      <c r="AM427" s="36"/>
      <c r="AN427" s="36"/>
      <c r="AT427" s="36"/>
      <c r="AU427" s="36"/>
      <c r="AV427" s="36"/>
      <c r="BB427" s="36"/>
      <c r="BC427" s="36"/>
      <c r="BD427" s="36"/>
      <c r="BJ427" s="36">
        <v>1.39E-9</v>
      </c>
      <c r="BK427" s="36">
        <v>0.79924371385000004</v>
      </c>
      <c r="BL427" s="36">
        <v>166.82867252200001</v>
      </c>
      <c r="BM427" s="30">
        <f t="shared" si="284"/>
        <v>1.3790243895220529E-9</v>
      </c>
      <c r="BN427" s="30">
        <f t="shared" si="285"/>
        <v>1.3790200371077285E-9</v>
      </c>
      <c r="BO427" s="30">
        <f t="shared" si="286"/>
        <v>1.3790200371150736E-9</v>
      </c>
      <c r="BP427" s="30">
        <f t="shared" si="287"/>
        <v>1.3790200371150736E-9</v>
      </c>
      <c r="BR427" s="36"/>
      <c r="BS427" s="36"/>
      <c r="BT427" s="36"/>
      <c r="BZ427" s="36"/>
      <c r="CA427" s="36"/>
      <c r="CB427" s="36"/>
      <c r="CH427" s="36"/>
      <c r="CI427" s="36"/>
      <c r="CJ427" s="36"/>
      <c r="CP427" s="36"/>
      <c r="CQ427" s="36"/>
      <c r="CR427" s="36"/>
      <c r="CX427" s="36"/>
      <c r="CY427" s="36"/>
      <c r="CZ427" s="36"/>
      <c r="DF427" s="36">
        <v>7.3759999999999993E-8</v>
      </c>
      <c r="DG427" s="36">
        <v>4.5273700902199998</v>
      </c>
      <c r="DH427" s="36">
        <v>616.32141307790005</v>
      </c>
      <c r="DI427" s="30">
        <f t="shared" si="288"/>
        <v>3.278957654165091E-8</v>
      </c>
      <c r="DJ427" s="30">
        <f t="shared" si="289"/>
        <v>3.2795669768306345E-8</v>
      </c>
      <c r="DK427" s="30">
        <f t="shared" si="290"/>
        <v>3.2795669758024642E-8</v>
      </c>
      <c r="DL427" s="30">
        <f t="shared" si="291"/>
        <v>3.2795669758024669E-8</v>
      </c>
      <c r="DN427" s="36">
        <v>1.976E-8</v>
      </c>
      <c r="DO427" s="36">
        <v>1.31263772699</v>
      </c>
      <c r="DP427" s="36">
        <v>135.54855145409999</v>
      </c>
      <c r="DQ427" s="30">
        <f t="shared" si="292"/>
        <v>1.6730426969777029E-8</v>
      </c>
      <c r="DR427" s="30">
        <f t="shared" si="293"/>
        <v>1.6730640228587918E-8</v>
      </c>
      <c r="DS427" s="30">
        <f t="shared" si="294"/>
        <v>1.6730640228228062E-8</v>
      </c>
      <c r="DT427" s="30">
        <f t="shared" si="295"/>
        <v>1.6730640228228062E-8</v>
      </c>
      <c r="DV427" s="36"/>
      <c r="DW427" s="36"/>
      <c r="DX427" s="36"/>
      <c r="ED427" s="36"/>
      <c r="EE427" s="36"/>
      <c r="EF427" s="36"/>
      <c r="EL427" s="36"/>
      <c r="EM427" s="36"/>
      <c r="EN427" s="36"/>
      <c r="ET427" s="36"/>
      <c r="EU427" s="36"/>
      <c r="EV427" s="36"/>
    </row>
    <row r="428" spans="14:152" s="30" customFormat="1" ht="12.75">
      <c r="N428" s="36">
        <v>1.8830000000000001E-8</v>
      </c>
      <c r="O428" s="36">
        <v>4.7577711972100003</v>
      </c>
      <c r="P428" s="36">
        <v>115.62294719080001</v>
      </c>
      <c r="Q428" s="30">
        <f t="shared" si="276"/>
        <v>-1.0565256510518835E-8</v>
      </c>
      <c r="R428" s="30">
        <f t="shared" si="277"/>
        <v>-1.0565526181199063E-8</v>
      </c>
      <c r="S428" s="30">
        <f t="shared" si="278"/>
        <v>-1.0565526180744011E-8</v>
      </c>
      <c r="T428" s="30">
        <f t="shared" si="279"/>
        <v>-1.0565526180744011E-8</v>
      </c>
      <c r="V428" s="36">
        <v>3.4400000000000001E-9</v>
      </c>
      <c r="W428" s="36">
        <v>1.18536656224</v>
      </c>
      <c r="X428" s="36">
        <v>439.12836384820002</v>
      </c>
      <c r="Y428" s="30">
        <f t="shared" si="280"/>
        <v>1.0866259715600042E-9</v>
      </c>
      <c r="Z428" s="30">
        <f t="shared" si="281"/>
        <v>1.0864115008701589E-9</v>
      </c>
      <c r="AA428" s="30">
        <f t="shared" si="282"/>
        <v>1.0864115012320698E-9</v>
      </c>
      <c r="AB428" s="30">
        <f t="shared" si="283"/>
        <v>1.0864115012320682E-9</v>
      </c>
      <c r="AD428" s="36"/>
      <c r="AE428" s="36"/>
      <c r="AF428" s="36"/>
      <c r="AL428" s="36"/>
      <c r="AM428" s="36"/>
      <c r="AN428" s="36"/>
      <c r="AT428" s="36"/>
      <c r="AU428" s="36"/>
      <c r="AV428" s="36"/>
      <c r="BB428" s="36"/>
      <c r="BC428" s="36"/>
      <c r="BD428" s="36"/>
      <c r="BJ428" s="36">
        <v>1.3500000000000001E-9</v>
      </c>
      <c r="BK428" s="36">
        <v>1.27192121638</v>
      </c>
      <c r="BL428" s="36">
        <v>92.940845831999994</v>
      </c>
      <c r="BM428" s="30">
        <f t="shared" si="284"/>
        <v>9.8168147597130228E-10</v>
      </c>
      <c r="BN428" s="30">
        <f t="shared" si="285"/>
        <v>9.8169436406660573E-10</v>
      </c>
      <c r="BO428" s="30">
        <f t="shared" si="286"/>
        <v>9.8169436404485791E-10</v>
      </c>
      <c r="BP428" s="30">
        <f t="shared" si="287"/>
        <v>9.8169436404485812E-10</v>
      </c>
      <c r="BR428" s="36"/>
      <c r="BS428" s="36"/>
      <c r="BT428" s="36"/>
      <c r="BZ428" s="36"/>
      <c r="CA428" s="36"/>
      <c r="CB428" s="36"/>
      <c r="CH428" s="36"/>
      <c r="CI428" s="36"/>
      <c r="CJ428" s="36"/>
      <c r="CP428" s="36"/>
      <c r="CQ428" s="36"/>
      <c r="CR428" s="36"/>
      <c r="CX428" s="36"/>
      <c r="CY428" s="36"/>
      <c r="CZ428" s="36"/>
      <c r="DF428" s="36">
        <v>9.4220000000000006E-8</v>
      </c>
      <c r="DG428" s="36">
        <v>2.44475274779</v>
      </c>
      <c r="DH428" s="36">
        <v>2118.7638603783998</v>
      </c>
      <c r="DI428" s="30">
        <f t="shared" si="288"/>
        <v>-9.3520946689400113E-8</v>
      </c>
      <c r="DJ428" s="30">
        <f t="shared" si="289"/>
        <v>-9.3524574075154707E-8</v>
      </c>
      <c r="DK428" s="30">
        <f t="shared" si="290"/>
        <v>-9.3524574069041631E-8</v>
      </c>
      <c r="DL428" s="30">
        <f t="shared" si="291"/>
        <v>-9.3524574069041657E-8</v>
      </c>
      <c r="DN428" s="36">
        <v>2.4480000000000001E-8</v>
      </c>
      <c r="DO428" s="36">
        <v>0.52850194171999998</v>
      </c>
      <c r="DP428" s="36">
        <v>429.51895218279998</v>
      </c>
      <c r="DQ428" s="30">
        <f t="shared" si="292"/>
        <v>-6.8169499381092288E-9</v>
      </c>
      <c r="DR428" s="30">
        <f t="shared" si="293"/>
        <v>-6.8184610654647478E-9</v>
      </c>
      <c r="DS428" s="30">
        <f t="shared" si="294"/>
        <v>-6.8184610629148346E-9</v>
      </c>
      <c r="DT428" s="30">
        <f t="shared" si="295"/>
        <v>-6.8184610629148346E-9</v>
      </c>
      <c r="DV428" s="36"/>
      <c r="DW428" s="36"/>
      <c r="DX428" s="36"/>
      <c r="ED428" s="36"/>
      <c r="EE428" s="36"/>
      <c r="EF428" s="36"/>
      <c r="EL428" s="36"/>
      <c r="EM428" s="36"/>
      <c r="EN428" s="36"/>
      <c r="ET428" s="36"/>
      <c r="EU428" s="36"/>
      <c r="EV428" s="36"/>
    </row>
    <row r="429" spans="14:152" s="30" customFormat="1" ht="12.75">
      <c r="N429" s="36">
        <v>1.9630000000000001E-8</v>
      </c>
      <c r="O429" s="36">
        <v>5.6394064823200001</v>
      </c>
      <c r="P429" s="36">
        <v>454.90936652729999</v>
      </c>
      <c r="Q429" s="30">
        <f t="shared" si="276"/>
        <v>-1.9624125967905675E-8</v>
      </c>
      <c r="R429" s="30">
        <f t="shared" si="277"/>
        <v>-1.9624093235473086E-8</v>
      </c>
      <c r="S429" s="30">
        <f t="shared" si="278"/>
        <v>-1.9624093235528397E-8</v>
      </c>
      <c r="T429" s="30">
        <f t="shared" si="279"/>
        <v>-1.9624093235528397E-8</v>
      </c>
      <c r="V429" s="36">
        <v>3.8199999999999996E-9</v>
      </c>
      <c r="W429" s="36">
        <v>2.1048376214700002</v>
      </c>
      <c r="X429" s="36">
        <v>532.61172640140001</v>
      </c>
      <c r="Y429" s="30">
        <f t="shared" si="280"/>
        <v>2.5261054307168788E-9</v>
      </c>
      <c r="Z429" s="30">
        <f t="shared" si="281"/>
        <v>2.5258770454987001E-9</v>
      </c>
      <c r="AA429" s="30">
        <f t="shared" si="282"/>
        <v>2.5258770458840997E-9</v>
      </c>
      <c r="AB429" s="30">
        <f t="shared" si="283"/>
        <v>2.5258770458840984E-9</v>
      </c>
      <c r="AD429" s="36"/>
      <c r="AE429" s="36"/>
      <c r="AF429" s="36"/>
      <c r="AL429" s="36"/>
      <c r="AM429" s="36"/>
      <c r="AN429" s="36"/>
      <c r="AT429" s="36"/>
      <c r="AU429" s="36"/>
      <c r="AV429" s="36"/>
      <c r="BB429" s="36"/>
      <c r="BC429" s="36"/>
      <c r="BD429" s="36"/>
      <c r="BJ429" s="36">
        <v>1.6500000000000001E-9</v>
      </c>
      <c r="BK429" s="36">
        <v>1.94881873062</v>
      </c>
      <c r="BL429" s="36">
        <v>107.0249274817</v>
      </c>
      <c r="BM429" s="30">
        <f t="shared" si="284"/>
        <v>3.5264404594436932E-10</v>
      </c>
      <c r="BN429" s="30">
        <f t="shared" si="285"/>
        <v>3.5266985990024174E-10</v>
      </c>
      <c r="BO429" s="30">
        <f t="shared" si="286"/>
        <v>3.5266985985668236E-10</v>
      </c>
      <c r="BP429" s="30">
        <f t="shared" si="287"/>
        <v>3.5266985985668267E-10</v>
      </c>
      <c r="BR429" s="36"/>
      <c r="BS429" s="36"/>
      <c r="BT429" s="36"/>
      <c r="BZ429" s="36"/>
      <c r="CA429" s="36"/>
      <c r="CB429" s="36"/>
      <c r="CH429" s="36"/>
      <c r="CI429" s="36"/>
      <c r="CJ429" s="36"/>
      <c r="CP429" s="36"/>
      <c r="CQ429" s="36"/>
      <c r="CR429" s="36"/>
      <c r="CX429" s="36"/>
      <c r="CY429" s="36"/>
      <c r="CZ429" s="36"/>
      <c r="DF429" s="36">
        <v>7.3000000000000005E-8</v>
      </c>
      <c r="DG429" s="36">
        <v>4.0188547501</v>
      </c>
      <c r="DH429" s="36">
        <v>212.0270710508</v>
      </c>
      <c r="DI429" s="30">
        <f t="shared" si="288"/>
        <v>-6.9775332916020169E-8</v>
      </c>
      <c r="DJ429" s="30">
        <f t="shared" si="289"/>
        <v>-6.9774652112683846E-8</v>
      </c>
      <c r="DK429" s="30">
        <f t="shared" si="290"/>
        <v>-6.9774652113832714E-8</v>
      </c>
      <c r="DL429" s="30">
        <f t="shared" si="291"/>
        <v>-6.9774652113832714E-8</v>
      </c>
      <c r="DN429" s="36">
        <v>1.9770000000000001E-8</v>
      </c>
      <c r="DO429" s="36">
        <v>3.1394470338299998</v>
      </c>
      <c r="DP429" s="36">
        <v>421.93232442999999</v>
      </c>
      <c r="DQ429" s="30">
        <f t="shared" si="292"/>
        <v>1.3773714885731113E-8</v>
      </c>
      <c r="DR429" s="30">
        <f t="shared" si="293"/>
        <v>1.3774610281678552E-8</v>
      </c>
      <c r="DS429" s="30">
        <f t="shared" si="294"/>
        <v>1.3774610280167669E-8</v>
      </c>
      <c r="DT429" s="30">
        <f t="shared" si="295"/>
        <v>1.3774610280167676E-8</v>
      </c>
      <c r="DV429" s="36"/>
      <c r="DW429" s="36"/>
      <c r="DX429" s="36"/>
      <c r="ED429" s="36"/>
      <c r="EE429" s="36"/>
      <c r="EF429" s="36"/>
      <c r="EL429" s="36"/>
      <c r="EM429" s="36"/>
      <c r="EN429" s="36"/>
      <c r="ET429" s="36"/>
      <c r="EU429" s="36"/>
      <c r="EV429" s="36"/>
    </row>
    <row r="430" spans="14:152" s="30" customFormat="1" ht="12.75">
      <c r="N430" s="36">
        <v>1.871E-8</v>
      </c>
      <c r="O430" s="36">
        <v>2.1457983645300001</v>
      </c>
      <c r="P430" s="36">
        <v>135.33610313299999</v>
      </c>
      <c r="Q430" s="30">
        <f t="shared" si="276"/>
        <v>3.2645433090604461E-9</v>
      </c>
      <c r="R430" s="30">
        <f t="shared" si="277"/>
        <v>3.2649163977810181E-9</v>
      </c>
      <c r="S430" s="30">
        <f t="shared" si="278"/>
        <v>3.2649163971514535E-9</v>
      </c>
      <c r="T430" s="30">
        <f t="shared" si="279"/>
        <v>3.2649163971514576E-9</v>
      </c>
      <c r="V430" s="36">
        <v>3.6100000000000001E-9</v>
      </c>
      <c r="W430" s="36">
        <v>0.50215018154000002</v>
      </c>
      <c r="X430" s="36">
        <v>50.402576179100002</v>
      </c>
      <c r="Y430" s="30">
        <f t="shared" si="280"/>
        <v>3.5208583055218856E-9</v>
      </c>
      <c r="Z430" s="30">
        <f t="shared" si="281"/>
        <v>3.5208643185851572E-9</v>
      </c>
      <c r="AA430" s="30">
        <f t="shared" si="282"/>
        <v>3.520864318575011E-9</v>
      </c>
      <c r="AB430" s="30">
        <f t="shared" si="283"/>
        <v>3.520864318575011E-9</v>
      </c>
      <c r="AD430" s="36"/>
      <c r="AE430" s="36"/>
      <c r="AF430" s="36"/>
      <c r="AL430" s="36"/>
      <c r="AM430" s="36"/>
      <c r="AN430" s="36"/>
      <c r="AT430" s="36"/>
      <c r="AU430" s="36"/>
      <c r="AV430" s="36"/>
      <c r="BB430" s="36"/>
      <c r="BC430" s="36"/>
      <c r="BD430" s="36"/>
      <c r="BJ430" s="36">
        <v>1.5300000000000001E-9</v>
      </c>
      <c r="BK430" s="36">
        <v>3.0759043470699998</v>
      </c>
      <c r="BL430" s="36">
        <v>3480.3105662225998</v>
      </c>
      <c r="BM430" s="30">
        <f t="shared" si="284"/>
        <v>-1.3330761203310983E-9</v>
      </c>
      <c r="BN430" s="30">
        <f t="shared" si="285"/>
        <v>-1.3326848983308212E-9</v>
      </c>
      <c r="BO430" s="30">
        <f t="shared" si="286"/>
        <v>-1.3326848989912887E-9</v>
      </c>
      <c r="BP430" s="30">
        <f t="shared" si="287"/>
        <v>-1.3326848989912887E-9</v>
      </c>
      <c r="BR430" s="36"/>
      <c r="BS430" s="36"/>
      <c r="BT430" s="36"/>
      <c r="BZ430" s="36"/>
      <c r="CA430" s="36"/>
      <c r="CB430" s="36"/>
      <c r="CH430" s="36"/>
      <c r="CI430" s="36"/>
      <c r="CJ430" s="36"/>
      <c r="CP430" s="36"/>
      <c r="CQ430" s="36"/>
      <c r="CR430" s="36"/>
      <c r="CX430" s="36"/>
      <c r="CY430" s="36"/>
      <c r="CZ430" s="36"/>
      <c r="DF430" s="36">
        <v>7.5020000000000006E-8</v>
      </c>
      <c r="DG430" s="36">
        <v>4.7130150174500001</v>
      </c>
      <c r="DH430" s="36">
        <v>436.15941843159999</v>
      </c>
      <c r="DI430" s="30">
        <f t="shared" si="288"/>
        <v>-4.968667705825027E-8</v>
      </c>
      <c r="DJ430" s="30">
        <f t="shared" si="289"/>
        <v>-4.9683008565700455E-8</v>
      </c>
      <c r="DK430" s="30">
        <f t="shared" si="290"/>
        <v>-4.9683008571891002E-8</v>
      </c>
      <c r="DL430" s="30">
        <f t="shared" si="291"/>
        <v>-4.9683008571891002E-8</v>
      </c>
      <c r="DN430" s="36">
        <v>1.8530000000000001E-8</v>
      </c>
      <c r="DO430" s="36">
        <v>0.17184530352999999</v>
      </c>
      <c r="DP430" s="36">
        <v>196.03362005060001</v>
      </c>
      <c r="DQ430" s="30">
        <f t="shared" si="292"/>
        <v>1.1298282446103949E-8</v>
      </c>
      <c r="DR430" s="30">
        <f t="shared" si="293"/>
        <v>1.1297851612830668E-8</v>
      </c>
      <c r="DS430" s="30">
        <f t="shared" si="294"/>
        <v>1.1297851613557682E-8</v>
      </c>
      <c r="DT430" s="30">
        <f t="shared" si="295"/>
        <v>1.1297851613557681E-8</v>
      </c>
      <c r="DV430" s="36"/>
      <c r="DW430" s="36"/>
      <c r="DX430" s="36"/>
      <c r="ED430" s="36"/>
      <c r="EE430" s="36"/>
      <c r="EF430" s="36"/>
      <c r="EL430" s="36"/>
      <c r="EM430" s="36"/>
      <c r="EN430" s="36"/>
      <c r="ET430" s="36"/>
      <c r="EU430" s="36"/>
      <c r="EV430" s="36"/>
    </row>
    <row r="431" spans="14:152" s="30" customFormat="1" ht="12.75">
      <c r="N431" s="36">
        <v>2.304E-8</v>
      </c>
      <c r="O431" s="36">
        <v>0.11816226543</v>
      </c>
      <c r="P431" s="36">
        <v>3060.8259223474001</v>
      </c>
      <c r="Q431" s="30">
        <f t="shared" si="276"/>
        <v>-9.519788832515076E-9</v>
      </c>
      <c r="R431" s="30">
        <f t="shared" si="277"/>
        <v>-9.5101781287327466E-9</v>
      </c>
      <c r="S431" s="30">
        <f t="shared" si="278"/>
        <v>-9.51017814495197E-9</v>
      </c>
      <c r="T431" s="30">
        <f t="shared" si="279"/>
        <v>-9.5101781449518956E-9</v>
      </c>
      <c r="V431" s="36">
        <v>3.5100000000000001E-9</v>
      </c>
      <c r="W431" s="36">
        <v>3.4954633629699998</v>
      </c>
      <c r="X431" s="36">
        <v>1354.4331588434</v>
      </c>
      <c r="Y431" s="30">
        <f t="shared" si="280"/>
        <v>-2.2560961290596404E-9</v>
      </c>
      <c r="Z431" s="30">
        <f t="shared" si="281"/>
        <v>-2.2555511165316207E-9</v>
      </c>
      <c r="AA431" s="30">
        <f t="shared" si="282"/>
        <v>-2.2555511174513756E-9</v>
      </c>
      <c r="AB431" s="30">
        <f t="shared" si="283"/>
        <v>-2.2555511174513732E-9</v>
      </c>
      <c r="AD431" s="36"/>
      <c r="AE431" s="36"/>
      <c r="AF431" s="36"/>
      <c r="AL431" s="36"/>
      <c r="AM431" s="36"/>
      <c r="AN431" s="36"/>
      <c r="AT431" s="36"/>
      <c r="AU431" s="36"/>
      <c r="AV431" s="36"/>
      <c r="BB431" s="36"/>
      <c r="BC431" s="36"/>
      <c r="BD431" s="36"/>
      <c r="BJ431" s="36">
        <v>1.25E-9</v>
      </c>
      <c r="BK431" s="36">
        <v>3.4179687836100001</v>
      </c>
      <c r="BL431" s="36">
        <v>1802.3719907218001</v>
      </c>
      <c r="BM431" s="30">
        <f t="shared" si="284"/>
        <v>1.1970051457005388E-9</v>
      </c>
      <c r="BN431" s="30">
        <f t="shared" si="285"/>
        <v>1.1969079801604648E-9</v>
      </c>
      <c r="BO431" s="30">
        <f t="shared" si="286"/>
        <v>1.1969079803244995E-9</v>
      </c>
      <c r="BP431" s="30">
        <f t="shared" si="287"/>
        <v>1.1969079803244989E-9</v>
      </c>
      <c r="BR431" s="36"/>
      <c r="BS431" s="36"/>
      <c r="BT431" s="36"/>
      <c r="BZ431" s="36"/>
      <c r="CA431" s="36"/>
      <c r="CB431" s="36"/>
      <c r="CH431" s="36"/>
      <c r="CI431" s="36"/>
      <c r="CJ431" s="36"/>
      <c r="CP431" s="36"/>
      <c r="CQ431" s="36"/>
      <c r="CR431" s="36"/>
      <c r="CX431" s="36"/>
      <c r="CY431" s="36"/>
      <c r="CZ431" s="36"/>
      <c r="DF431" s="36">
        <v>9.0709999999999996E-8</v>
      </c>
      <c r="DG431" s="36">
        <v>2.7566216022900001</v>
      </c>
      <c r="DH431" s="36">
        <v>130.44074202339999</v>
      </c>
      <c r="DI431" s="30">
        <f t="shared" si="288"/>
        <v>-4.048067642557078E-8</v>
      </c>
      <c r="DJ431" s="30">
        <f t="shared" si="289"/>
        <v>-4.0479091954004335E-8</v>
      </c>
      <c r="DK431" s="30">
        <f t="shared" si="290"/>
        <v>-4.0479091956678054E-8</v>
      </c>
      <c r="DL431" s="30">
        <f t="shared" si="291"/>
        <v>-4.0479091956678054E-8</v>
      </c>
      <c r="DN431" s="36">
        <v>2.552E-8</v>
      </c>
      <c r="DO431" s="36">
        <v>5.3976487934800002</v>
      </c>
      <c r="DP431" s="36">
        <v>2854.6403739102002</v>
      </c>
      <c r="DQ431" s="30">
        <f t="shared" si="292"/>
        <v>-1.3673750013607085E-8</v>
      </c>
      <c r="DR431" s="30">
        <f t="shared" si="293"/>
        <v>-1.3664544499889152E-8</v>
      </c>
      <c r="DS431" s="30">
        <f t="shared" si="294"/>
        <v>-1.3664544515425046E-8</v>
      </c>
      <c r="DT431" s="30">
        <f t="shared" si="295"/>
        <v>-1.3664544515425008E-8</v>
      </c>
      <c r="DV431" s="36"/>
      <c r="DW431" s="36"/>
      <c r="DX431" s="36"/>
      <c r="ED431" s="36"/>
      <c r="EE431" s="36"/>
      <c r="EF431" s="36"/>
      <c r="EL431" s="36"/>
      <c r="EM431" s="36"/>
      <c r="EN431" s="36"/>
      <c r="ET431" s="36"/>
      <c r="EU431" s="36"/>
      <c r="EV431" s="36"/>
    </row>
    <row r="432" spans="14:152" s="30" customFormat="1" ht="12.75">
      <c r="N432" s="36">
        <v>2.2209999999999998E-8</v>
      </c>
      <c r="O432" s="36">
        <v>4.3450651101400002</v>
      </c>
      <c r="P432" s="36">
        <v>556.51766803759995</v>
      </c>
      <c r="Q432" s="30">
        <f t="shared" si="276"/>
        <v>6.8046202792649512E-9</v>
      </c>
      <c r="R432" s="30">
        <f t="shared" si="277"/>
        <v>6.8063808631029765E-9</v>
      </c>
      <c r="S432" s="30">
        <f t="shared" si="278"/>
        <v>6.806380860132135E-9</v>
      </c>
      <c r="T432" s="30">
        <f t="shared" si="279"/>
        <v>6.8063808601321433E-9</v>
      </c>
      <c r="V432" s="36">
        <v>3.9499999999999998E-9</v>
      </c>
      <c r="W432" s="36">
        <v>4.2627887156000002</v>
      </c>
      <c r="X432" s="36">
        <v>432.22726516850003</v>
      </c>
      <c r="Y432" s="30">
        <f t="shared" si="280"/>
        <v>-1.1502241591995372E-9</v>
      </c>
      <c r="Z432" s="30">
        <f t="shared" si="281"/>
        <v>-1.1499797533353977E-9</v>
      </c>
      <c r="AA432" s="30">
        <f t="shared" si="282"/>
        <v>-1.1499797537478221E-9</v>
      </c>
      <c r="AB432" s="30">
        <f t="shared" si="283"/>
        <v>-1.1499797537478204E-9</v>
      </c>
      <c r="AD432" s="36"/>
      <c r="AE432" s="36"/>
      <c r="AF432" s="36"/>
      <c r="AL432" s="36"/>
      <c r="AM432" s="36"/>
      <c r="AN432" s="36"/>
      <c r="AT432" s="36"/>
      <c r="AU432" s="36"/>
      <c r="AV432" s="36"/>
      <c r="BB432" s="36"/>
      <c r="BC432" s="36"/>
      <c r="BD432" s="36"/>
      <c r="BJ432" s="36">
        <v>1.2799999999999999E-9</v>
      </c>
      <c r="BK432" s="36">
        <v>5.8370096865800001</v>
      </c>
      <c r="BL432" s="36">
        <v>2324.9494088155998</v>
      </c>
      <c r="BM432" s="30">
        <f t="shared" si="284"/>
        <v>9.1834029904308763E-10</v>
      </c>
      <c r="BN432" s="30">
        <f t="shared" si="285"/>
        <v>9.1803003764674421E-10</v>
      </c>
      <c r="BO432" s="30">
        <f t="shared" si="286"/>
        <v>9.1803003817038542E-10</v>
      </c>
      <c r="BP432" s="30">
        <f t="shared" si="287"/>
        <v>9.1803003817038366E-10</v>
      </c>
      <c r="BR432" s="36"/>
      <c r="BS432" s="36"/>
      <c r="BT432" s="36"/>
      <c r="BZ432" s="36"/>
      <c r="CA432" s="36"/>
      <c r="CB432" s="36"/>
      <c r="CH432" s="36"/>
      <c r="CI432" s="36"/>
      <c r="CJ432" s="36"/>
      <c r="CP432" s="36"/>
      <c r="CQ432" s="36"/>
      <c r="CR432" s="36"/>
      <c r="CX432" s="36"/>
      <c r="CY432" s="36"/>
      <c r="CZ432" s="36"/>
      <c r="DF432" s="36">
        <v>8.9130000000000005E-8</v>
      </c>
      <c r="DG432" s="36">
        <v>2.1960855701900002</v>
      </c>
      <c r="DH432" s="36">
        <v>427.56139872249997</v>
      </c>
      <c r="DI432" s="30">
        <f t="shared" si="288"/>
        <v>8.7775498835861837E-8</v>
      </c>
      <c r="DJ432" s="30">
        <f t="shared" si="289"/>
        <v>8.777450828554184E-8</v>
      </c>
      <c r="DK432" s="30">
        <f t="shared" si="290"/>
        <v>8.7774508287213645E-8</v>
      </c>
      <c r="DL432" s="30">
        <f t="shared" si="291"/>
        <v>8.7774508287213631E-8</v>
      </c>
      <c r="DN432" s="36">
        <v>1.8299999999999998E-8</v>
      </c>
      <c r="DO432" s="36">
        <v>1.47821899466</v>
      </c>
      <c r="DP432" s="36">
        <v>638.41281360569997</v>
      </c>
      <c r="DQ432" s="30">
        <f t="shared" si="292"/>
        <v>-8.6239338517918498E-9</v>
      </c>
      <c r="DR432" s="30">
        <f t="shared" si="293"/>
        <v>-8.6254757230323617E-9</v>
      </c>
      <c r="DS432" s="30">
        <f t="shared" si="294"/>
        <v>-8.6254757204306073E-9</v>
      </c>
      <c r="DT432" s="30">
        <f t="shared" si="295"/>
        <v>-8.6254757204306222E-9</v>
      </c>
      <c r="DV432" s="36"/>
      <c r="DW432" s="36"/>
      <c r="DX432" s="36"/>
      <c r="ED432" s="36"/>
      <c r="EE432" s="36"/>
      <c r="EF432" s="36"/>
      <c r="EL432" s="36"/>
      <c r="EM432" s="36"/>
      <c r="EN432" s="36"/>
      <c r="ET432" s="36"/>
      <c r="EU432" s="36"/>
      <c r="EV432" s="36"/>
    </row>
    <row r="433" spans="14:152" s="30" customFormat="1" ht="12.75">
      <c r="N433" s="36">
        <v>1.8670000000000001E-8</v>
      </c>
      <c r="O433" s="36">
        <v>5.70943358261</v>
      </c>
      <c r="P433" s="36">
        <v>19.122455111200001</v>
      </c>
      <c r="Q433" s="30">
        <f t="shared" si="276"/>
        <v>1.4519893499635269E-8</v>
      </c>
      <c r="R433" s="30">
        <f t="shared" si="277"/>
        <v>1.4519859916913255E-8</v>
      </c>
      <c r="S433" s="30">
        <f t="shared" si="278"/>
        <v>1.451985991696992E-8</v>
      </c>
      <c r="T433" s="30">
        <f t="shared" si="279"/>
        <v>1.451985991696992E-8</v>
      </c>
      <c r="V433" s="36">
        <v>3.4499999999999999E-9</v>
      </c>
      <c r="W433" s="36">
        <v>2.3845589350899998</v>
      </c>
      <c r="X433" s="36">
        <v>426.07692601420001</v>
      </c>
      <c r="Y433" s="30">
        <f t="shared" si="280"/>
        <v>3.4491541448552124E-9</v>
      </c>
      <c r="Z433" s="30">
        <f t="shared" si="281"/>
        <v>3.4491590083372318E-9</v>
      </c>
      <c r="AA433" s="30">
        <f t="shared" si="282"/>
        <v>3.4491590083290369E-9</v>
      </c>
      <c r="AB433" s="30">
        <f t="shared" si="283"/>
        <v>3.4491590083290369E-9</v>
      </c>
      <c r="AD433" s="36"/>
      <c r="AE433" s="36"/>
      <c r="AF433" s="36"/>
      <c r="AL433" s="36"/>
      <c r="AM433" s="36"/>
      <c r="AN433" s="36"/>
      <c r="AT433" s="36"/>
      <c r="AU433" s="36"/>
      <c r="AV433" s="36"/>
      <c r="BB433" s="36"/>
      <c r="BC433" s="36"/>
      <c r="BD433" s="36"/>
      <c r="BJ433" s="36">
        <v>1.2900000000000001E-9</v>
      </c>
      <c r="BK433" s="36">
        <v>2.7585144375400001</v>
      </c>
      <c r="BL433" s="36">
        <v>480.7728616238</v>
      </c>
      <c r="BM433" s="30">
        <f t="shared" si="284"/>
        <v>1.2844452576918905E-9</v>
      </c>
      <c r="BN433" s="30">
        <f t="shared" si="285"/>
        <v>1.2844538574222216E-9</v>
      </c>
      <c r="BO433" s="30">
        <f t="shared" si="286"/>
        <v>1.2844538574077155E-9</v>
      </c>
      <c r="BP433" s="30">
        <f t="shared" si="287"/>
        <v>1.2844538574077157E-9</v>
      </c>
      <c r="BR433" s="36"/>
      <c r="BS433" s="36"/>
      <c r="BT433" s="36"/>
      <c r="BZ433" s="36"/>
      <c r="CA433" s="36"/>
      <c r="CB433" s="36"/>
      <c r="CH433" s="36"/>
      <c r="CI433" s="36"/>
      <c r="CJ433" s="36"/>
      <c r="CP433" s="36"/>
      <c r="CQ433" s="36"/>
      <c r="CR433" s="36"/>
      <c r="CX433" s="36"/>
      <c r="CY433" s="36"/>
      <c r="CZ433" s="36"/>
      <c r="DF433" s="36">
        <v>8.8010000000000005E-8</v>
      </c>
      <c r="DG433" s="36">
        <v>4.2665588270399999</v>
      </c>
      <c r="DH433" s="36">
        <v>141.22580985639999</v>
      </c>
      <c r="DI433" s="30">
        <f t="shared" si="288"/>
        <v>-8.291505655057073E-8</v>
      </c>
      <c r="DJ433" s="30">
        <f t="shared" si="289"/>
        <v>-8.2915680159974775E-8</v>
      </c>
      <c r="DK433" s="30">
        <f t="shared" si="290"/>
        <v>-8.2915680158922509E-8</v>
      </c>
      <c r="DL433" s="30">
        <f t="shared" si="291"/>
        <v>-8.2915680158922509E-8</v>
      </c>
      <c r="DN433" s="36">
        <v>2.2449999999999999E-8</v>
      </c>
      <c r="DO433" s="36">
        <v>6.0042716427</v>
      </c>
      <c r="DP433" s="36">
        <v>230.70758317729999</v>
      </c>
      <c r="DQ433" s="30">
        <f t="shared" si="292"/>
        <v>2.8527856127041585E-10</v>
      </c>
      <c r="DR433" s="30">
        <f t="shared" si="293"/>
        <v>2.8450359612744597E-10</v>
      </c>
      <c r="DS433" s="30">
        <f t="shared" si="294"/>
        <v>2.8450359743515974E-10</v>
      </c>
      <c r="DT433" s="30">
        <f t="shared" si="295"/>
        <v>2.8450359743515974E-10</v>
      </c>
      <c r="DV433" s="36"/>
      <c r="DW433" s="36"/>
      <c r="DX433" s="36"/>
      <c r="ED433" s="36"/>
      <c r="EE433" s="36"/>
      <c r="EF433" s="36"/>
      <c r="EL433" s="36"/>
      <c r="EM433" s="36"/>
      <c r="EN433" s="36"/>
      <c r="ET433" s="36"/>
      <c r="EU433" s="36"/>
      <c r="EV433" s="36"/>
    </row>
    <row r="434" spans="14:152" s="30" customFormat="1" ht="12.75">
      <c r="N434" s="36">
        <v>2.269E-8</v>
      </c>
      <c r="O434" s="36">
        <v>3.3610065315700002</v>
      </c>
      <c r="P434" s="36">
        <v>696.51963761659999</v>
      </c>
      <c r="Q434" s="30">
        <f t="shared" si="276"/>
        <v>1.990257781622265E-8</v>
      </c>
      <c r="R434" s="30">
        <f t="shared" si="277"/>
        <v>1.9901442068259685E-8</v>
      </c>
      <c r="S434" s="30">
        <f t="shared" si="278"/>
        <v>1.9901442070176375E-8</v>
      </c>
      <c r="T434" s="30">
        <f t="shared" si="279"/>
        <v>1.9901442070176368E-8</v>
      </c>
      <c r="V434" s="36">
        <v>3.4999999999999999E-9</v>
      </c>
      <c r="W434" s="36">
        <v>1.51541607946</v>
      </c>
      <c r="X434" s="36">
        <v>259.76951835400001</v>
      </c>
      <c r="Y434" s="30">
        <f t="shared" si="280"/>
        <v>3.490133301219792E-9</v>
      </c>
      <c r="Z434" s="30">
        <f t="shared" si="281"/>
        <v>3.4901435069383831E-9</v>
      </c>
      <c r="AA434" s="30">
        <f t="shared" si="282"/>
        <v>3.4901435069211658E-9</v>
      </c>
      <c r="AB434" s="30">
        <f t="shared" si="283"/>
        <v>3.4901435069211658E-9</v>
      </c>
      <c r="AD434" s="36"/>
      <c r="AE434" s="36"/>
      <c r="AF434" s="36"/>
      <c r="AL434" s="36"/>
      <c r="AM434" s="36"/>
      <c r="AN434" s="36"/>
      <c r="AT434" s="36"/>
      <c r="AU434" s="36"/>
      <c r="AV434" s="36"/>
      <c r="BB434" s="36"/>
      <c r="BC434" s="36"/>
      <c r="BD434" s="36"/>
      <c r="BJ434" s="36">
        <v>1.2199999999999999E-9</v>
      </c>
      <c r="BK434" s="36">
        <v>4.7572851425499998</v>
      </c>
      <c r="BL434" s="36">
        <v>2854.6403739102002</v>
      </c>
      <c r="BM434" s="30">
        <f t="shared" si="284"/>
        <v>9.1295613238640177E-11</v>
      </c>
      <c r="BN434" s="30">
        <f t="shared" si="285"/>
        <v>9.181527859556199E-11</v>
      </c>
      <c r="BO434" s="30">
        <f t="shared" si="286"/>
        <v>9.1815277718669748E-11</v>
      </c>
      <c r="BP434" s="30">
        <f t="shared" si="287"/>
        <v>9.1815277718671893E-11</v>
      </c>
      <c r="BR434" s="36"/>
      <c r="BS434" s="36"/>
      <c r="BT434" s="36"/>
      <c r="BZ434" s="36"/>
      <c r="CA434" s="36"/>
      <c r="CB434" s="36"/>
      <c r="CH434" s="36"/>
      <c r="CI434" s="36"/>
      <c r="CJ434" s="36"/>
      <c r="CP434" s="36"/>
      <c r="CQ434" s="36"/>
      <c r="CR434" s="36"/>
      <c r="CX434" s="36"/>
      <c r="CY434" s="36"/>
      <c r="CZ434" s="36"/>
      <c r="DF434" s="36">
        <v>6.8530000000000006E-8</v>
      </c>
      <c r="DG434" s="36">
        <v>5.69082635009</v>
      </c>
      <c r="DH434" s="36">
        <v>480.7728616238</v>
      </c>
      <c r="DI434" s="30">
        <f t="shared" si="288"/>
        <v>-6.8065898450482505E-8</v>
      </c>
      <c r="DJ434" s="30">
        <f t="shared" si="289"/>
        <v>-6.806532547276094E-8</v>
      </c>
      <c r="DK434" s="30">
        <f t="shared" si="290"/>
        <v>-6.8065325473728106E-8</v>
      </c>
      <c r="DL434" s="30">
        <f t="shared" si="291"/>
        <v>-6.8065325473728092E-8</v>
      </c>
      <c r="DN434" s="36">
        <v>1.822E-8</v>
      </c>
      <c r="DO434" s="36">
        <v>6.0862610041699998</v>
      </c>
      <c r="DP434" s="36">
        <v>1261.6353253632999</v>
      </c>
      <c r="DQ434" s="30">
        <f t="shared" si="292"/>
        <v>1.119728456236562E-8</v>
      </c>
      <c r="DR434" s="30">
        <f t="shared" si="293"/>
        <v>1.1194570883046358E-8</v>
      </c>
      <c r="DS434" s="30">
        <f t="shared" si="294"/>
        <v>1.1194570887625867E-8</v>
      </c>
      <c r="DT434" s="30">
        <f t="shared" si="295"/>
        <v>1.1194570887625855E-8</v>
      </c>
      <c r="DV434" s="36"/>
      <c r="DW434" s="36"/>
      <c r="DX434" s="36"/>
      <c r="ED434" s="36"/>
      <c r="EE434" s="36"/>
      <c r="EF434" s="36"/>
      <c r="EL434" s="36"/>
      <c r="EM434" s="36"/>
      <c r="EN434" s="36"/>
      <c r="ET434" s="36"/>
      <c r="EU434" s="36"/>
      <c r="EV434" s="36"/>
    </row>
    <row r="435" spans="14:152" s="30" customFormat="1" ht="12.75">
      <c r="N435" s="36">
        <v>2.1270000000000001E-8</v>
      </c>
      <c r="O435" s="36">
        <v>0.44754929310000002</v>
      </c>
      <c r="P435" s="36">
        <v>216.00740842370001</v>
      </c>
      <c r="Q435" s="30">
        <f t="shared" si="276"/>
        <v>1.556128884348175E-8</v>
      </c>
      <c r="R435" s="30">
        <f t="shared" si="277"/>
        <v>1.5560820146024898E-8</v>
      </c>
      <c r="S435" s="30">
        <f t="shared" si="278"/>
        <v>1.5560820146815812E-8</v>
      </c>
      <c r="T435" s="30">
        <f t="shared" si="279"/>
        <v>1.5560820146815812E-8</v>
      </c>
      <c r="V435" s="36">
        <v>4.2599999999999998E-9</v>
      </c>
      <c r="W435" s="36">
        <v>5.29998227949</v>
      </c>
      <c r="X435" s="36">
        <v>934.94851496820002</v>
      </c>
      <c r="Y435" s="30">
        <f t="shared" si="280"/>
        <v>4.2313254684012203E-9</v>
      </c>
      <c r="Z435" s="30">
        <f t="shared" si="281"/>
        <v>4.2313944609109746E-9</v>
      </c>
      <c r="AA435" s="30">
        <f t="shared" si="282"/>
        <v>4.2313944607946234E-9</v>
      </c>
      <c r="AB435" s="30">
        <f t="shared" si="283"/>
        <v>4.2313944607946234E-9</v>
      </c>
      <c r="AD435" s="36"/>
      <c r="AE435" s="36"/>
      <c r="AF435" s="36"/>
      <c r="AL435" s="36"/>
      <c r="AM435" s="36"/>
      <c r="AN435" s="36"/>
      <c r="AT435" s="36"/>
      <c r="AU435" s="36"/>
      <c r="AV435" s="36"/>
      <c r="BB435" s="36"/>
      <c r="BC435" s="36"/>
      <c r="BD435" s="36"/>
      <c r="BJ435" s="36">
        <v>1.2900000000000001E-9</v>
      </c>
      <c r="BK435" s="36">
        <v>4.67730374872</v>
      </c>
      <c r="BL435" s="36">
        <v>913.96333463880001</v>
      </c>
      <c r="BM435" s="30">
        <f t="shared" si="284"/>
        <v>1.1930185424755597E-9</v>
      </c>
      <c r="BN435" s="30">
        <f t="shared" si="285"/>
        <v>1.1929514190323947E-9</v>
      </c>
      <c r="BO435" s="30">
        <f t="shared" si="286"/>
        <v>1.1929514191456809E-9</v>
      </c>
      <c r="BP435" s="30">
        <f t="shared" si="287"/>
        <v>1.1929514191456804E-9</v>
      </c>
      <c r="BR435" s="36"/>
      <c r="BS435" s="36"/>
      <c r="BT435" s="36"/>
      <c r="BZ435" s="36"/>
      <c r="CA435" s="36"/>
      <c r="CB435" s="36"/>
      <c r="CH435" s="36"/>
      <c r="CI435" s="36"/>
      <c r="CJ435" s="36"/>
      <c r="CP435" s="36"/>
      <c r="CQ435" s="36"/>
      <c r="CR435" s="36"/>
      <c r="CX435" s="36"/>
      <c r="CY435" s="36"/>
      <c r="CZ435" s="36"/>
      <c r="DF435" s="36">
        <v>7.7649999999999997E-8</v>
      </c>
      <c r="DG435" s="36">
        <v>3.2721853780800001</v>
      </c>
      <c r="DH435" s="36">
        <v>3796.7024358792</v>
      </c>
      <c r="DI435" s="30">
        <f t="shared" si="288"/>
        <v>3.7237533324973983E-8</v>
      </c>
      <c r="DJ435" s="30">
        <f t="shared" si="289"/>
        <v>3.7276238779366998E-8</v>
      </c>
      <c r="DK435" s="30">
        <f t="shared" si="290"/>
        <v>3.7276238714063901E-8</v>
      </c>
      <c r="DL435" s="30">
        <f t="shared" si="291"/>
        <v>3.7276238714064146E-8</v>
      </c>
      <c r="DN435" s="36">
        <v>2.168E-8</v>
      </c>
      <c r="DO435" s="36">
        <v>0.41741136149000002</v>
      </c>
      <c r="DP435" s="36">
        <v>213.51154375909999</v>
      </c>
      <c r="DQ435" s="30">
        <f t="shared" si="292"/>
        <v>1.5618248956133091E-8</v>
      </c>
      <c r="DR435" s="30">
        <f t="shared" si="293"/>
        <v>1.561776854754587E-8</v>
      </c>
      <c r="DS435" s="30">
        <f t="shared" si="294"/>
        <v>1.5617768548356547E-8</v>
      </c>
      <c r="DT435" s="30">
        <f t="shared" si="295"/>
        <v>1.561776854835654E-8</v>
      </c>
      <c r="DV435" s="36"/>
      <c r="DW435" s="36"/>
      <c r="DX435" s="36"/>
      <c r="ED435" s="36"/>
      <c r="EE435" s="36"/>
      <c r="EF435" s="36"/>
      <c r="EL435" s="36"/>
      <c r="EM435" s="36"/>
      <c r="EN435" s="36"/>
      <c r="ET435" s="36"/>
      <c r="EU435" s="36"/>
      <c r="EV435" s="36"/>
    </row>
    <row r="436" spans="14:152" s="30" customFormat="1" ht="12.75">
      <c r="N436" s="36">
        <v>1.8069999999999999E-8</v>
      </c>
      <c r="O436" s="36">
        <v>6.1542731616999999</v>
      </c>
      <c r="P436" s="36">
        <v>5.8415226135999996</v>
      </c>
      <c r="Q436" s="30">
        <f t="shared" si="276"/>
        <v>1.7835436799099281E-8</v>
      </c>
      <c r="R436" s="30">
        <f t="shared" si="277"/>
        <v>1.7835434262357854E-8</v>
      </c>
      <c r="S436" s="30">
        <f t="shared" si="278"/>
        <v>1.7835434262362136E-8</v>
      </c>
      <c r="T436" s="30">
        <f t="shared" si="279"/>
        <v>1.7835434262362136E-8</v>
      </c>
      <c r="V436" s="36">
        <v>3.3900000000000001E-9</v>
      </c>
      <c r="W436" s="36">
        <v>5.5977464535600001</v>
      </c>
      <c r="X436" s="36">
        <v>519.39602435610004</v>
      </c>
      <c r="Y436" s="30">
        <f t="shared" si="280"/>
        <v>-3.0902701209929596E-9</v>
      </c>
      <c r="Z436" s="30">
        <f t="shared" si="281"/>
        <v>-3.0901617940368158E-9</v>
      </c>
      <c r="AA436" s="30">
        <f t="shared" si="282"/>
        <v>-3.0901617942196273E-9</v>
      </c>
      <c r="AB436" s="30">
        <f t="shared" si="283"/>
        <v>-3.0901617942196269E-9</v>
      </c>
      <c r="AD436" s="36"/>
      <c r="AE436" s="36"/>
      <c r="AF436" s="36"/>
      <c r="AL436" s="36"/>
      <c r="AM436" s="36"/>
      <c r="AN436" s="36"/>
      <c r="AT436" s="36"/>
      <c r="AU436" s="36"/>
      <c r="AV436" s="36"/>
      <c r="BB436" s="36"/>
      <c r="BC436" s="36"/>
      <c r="BD436" s="36"/>
      <c r="BJ436" s="36">
        <v>1.21E-9</v>
      </c>
      <c r="BK436" s="36">
        <v>1.19957548726</v>
      </c>
      <c r="BL436" s="36">
        <v>572.22923474749996</v>
      </c>
      <c r="BM436" s="30">
        <f t="shared" si="284"/>
        <v>-4.7386396898437478E-10</v>
      </c>
      <c r="BN436" s="30">
        <f t="shared" si="285"/>
        <v>-4.7395929986228412E-10</v>
      </c>
      <c r="BO436" s="30">
        <f t="shared" si="286"/>
        <v>-4.7395929970142147E-10</v>
      </c>
      <c r="BP436" s="30">
        <f t="shared" si="287"/>
        <v>-4.7395929970142199E-10</v>
      </c>
      <c r="BR436" s="36"/>
      <c r="BS436" s="36"/>
      <c r="BT436" s="36"/>
      <c r="BZ436" s="36"/>
      <c r="CA436" s="36"/>
      <c r="CB436" s="36"/>
      <c r="CH436" s="36"/>
      <c r="CI436" s="36"/>
      <c r="CJ436" s="36"/>
      <c r="CP436" s="36"/>
      <c r="CQ436" s="36"/>
      <c r="CR436" s="36"/>
      <c r="CX436" s="36"/>
      <c r="CY436" s="36"/>
      <c r="CZ436" s="36"/>
      <c r="DF436" s="36">
        <v>9.1590000000000002E-8</v>
      </c>
      <c r="DG436" s="36">
        <v>3.0471367164999998</v>
      </c>
      <c r="DH436" s="36">
        <v>9786.6873553349997</v>
      </c>
      <c r="DI436" s="30">
        <f t="shared" si="288"/>
        <v>5.3247800291658528E-8</v>
      </c>
      <c r="DJ436" s="30">
        <f t="shared" si="289"/>
        <v>5.3138610730521612E-8</v>
      </c>
      <c r="DK436" s="30">
        <f t="shared" si="290"/>
        <v>5.3138610914868903E-8</v>
      </c>
      <c r="DL436" s="30">
        <f t="shared" si="291"/>
        <v>5.3138610914867844E-8</v>
      </c>
      <c r="DN436" s="36">
        <v>1.8690000000000001E-8</v>
      </c>
      <c r="DO436" s="36">
        <v>3.6779136803600001</v>
      </c>
      <c r="DP436" s="36">
        <v>403.0223176399</v>
      </c>
      <c r="DQ436" s="30">
        <f t="shared" si="292"/>
        <v>2.3759548200011736E-9</v>
      </c>
      <c r="DR436" s="30">
        <f t="shared" si="293"/>
        <v>2.3770728095597102E-9</v>
      </c>
      <c r="DS436" s="30">
        <f t="shared" si="294"/>
        <v>2.3770728076731792E-9</v>
      </c>
      <c r="DT436" s="30">
        <f t="shared" si="295"/>
        <v>2.3770728076731792E-9</v>
      </c>
      <c r="DV436" s="36"/>
      <c r="DW436" s="36"/>
      <c r="DX436" s="36"/>
      <c r="ED436" s="36"/>
      <c r="EE436" s="36"/>
      <c r="EF436" s="36"/>
      <c r="EL436" s="36"/>
      <c r="EM436" s="36"/>
      <c r="EN436" s="36"/>
      <c r="ET436" s="36"/>
      <c r="EU436" s="36"/>
      <c r="EV436" s="36"/>
    </row>
    <row r="437" spans="14:152" s="30" customFormat="1" ht="12.75">
      <c r="N437" s="36">
        <v>2.213E-8</v>
      </c>
      <c r="O437" s="36">
        <v>3.4222389188400002</v>
      </c>
      <c r="P437" s="36">
        <v>533.62311835770004</v>
      </c>
      <c r="Q437" s="30">
        <f t="shared" si="276"/>
        <v>1.9794871307994472E-8</v>
      </c>
      <c r="R437" s="30">
        <f t="shared" si="277"/>
        <v>1.9795661313558966E-8</v>
      </c>
      <c r="S437" s="30">
        <f t="shared" si="278"/>
        <v>1.9795661312225981E-8</v>
      </c>
      <c r="T437" s="30">
        <f t="shared" si="279"/>
        <v>1.9795661312225985E-8</v>
      </c>
      <c r="V437" s="36">
        <v>3.8799999999999998E-9</v>
      </c>
      <c r="W437" s="36">
        <v>3.4008380977899999</v>
      </c>
      <c r="X437" s="36">
        <v>2413.8150890326001</v>
      </c>
      <c r="Y437" s="30">
        <f t="shared" si="280"/>
        <v>-3.2915517635950645E-9</v>
      </c>
      <c r="Z437" s="30">
        <f t="shared" si="281"/>
        <v>-3.2908095493784565E-9</v>
      </c>
      <c r="AA437" s="30">
        <f t="shared" si="282"/>
        <v>-3.2908095506312637E-9</v>
      </c>
      <c r="AB437" s="30">
        <f t="shared" si="283"/>
        <v>-3.2908095506312604E-9</v>
      </c>
      <c r="AD437" s="36"/>
      <c r="AE437" s="36"/>
      <c r="AF437" s="36"/>
      <c r="AL437" s="36"/>
      <c r="AM437" s="36"/>
      <c r="AN437" s="36"/>
      <c r="AT437" s="36"/>
      <c r="AU437" s="36"/>
      <c r="AV437" s="36"/>
      <c r="BB437" s="36"/>
      <c r="BC437" s="36"/>
      <c r="BD437" s="36"/>
      <c r="BJ437" s="36">
        <v>1.4599999999999999E-9</v>
      </c>
      <c r="BK437" s="36">
        <v>3.7123287784999999</v>
      </c>
      <c r="BL437" s="36">
        <v>546.95644048199995</v>
      </c>
      <c r="BM437" s="30">
        <f t="shared" si="284"/>
        <v>1.1355417427731237E-9</v>
      </c>
      <c r="BN437" s="30">
        <f t="shared" si="285"/>
        <v>1.1356168467782985E-9</v>
      </c>
      <c r="BO437" s="30">
        <f t="shared" si="286"/>
        <v>1.1356168466515711E-9</v>
      </c>
      <c r="BP437" s="30">
        <f t="shared" si="287"/>
        <v>1.1356168466515715E-9</v>
      </c>
      <c r="BR437" s="36"/>
      <c r="BS437" s="36"/>
      <c r="BT437" s="36"/>
      <c r="BZ437" s="36"/>
      <c r="CA437" s="36"/>
      <c r="CB437" s="36"/>
      <c r="CH437" s="36"/>
      <c r="CI437" s="36"/>
      <c r="CJ437" s="36"/>
      <c r="CP437" s="36"/>
      <c r="CQ437" s="36"/>
      <c r="CR437" s="36"/>
      <c r="CX437" s="36"/>
      <c r="CY437" s="36"/>
      <c r="CZ437" s="36"/>
      <c r="DF437" s="36">
        <v>9.034E-8</v>
      </c>
      <c r="DG437" s="36">
        <v>2.0416593735299999</v>
      </c>
      <c r="DH437" s="36">
        <v>204.70107572890001</v>
      </c>
      <c r="DI437" s="30">
        <f t="shared" si="288"/>
        <v>5.5682328454637093E-8</v>
      </c>
      <c r="DJ437" s="30">
        <f t="shared" si="289"/>
        <v>5.5684507484436397E-8</v>
      </c>
      <c r="DK437" s="30">
        <f t="shared" si="290"/>
        <v>5.568450748075946E-8</v>
      </c>
      <c r="DL437" s="30">
        <f t="shared" si="291"/>
        <v>5.568450748075948E-8</v>
      </c>
      <c r="DN437" s="36">
        <v>1.866E-8</v>
      </c>
      <c r="DO437" s="36">
        <v>1.5966267754500001</v>
      </c>
      <c r="DP437" s="36">
        <v>391.17346822389999</v>
      </c>
      <c r="DQ437" s="30">
        <f t="shared" si="292"/>
        <v>1.5687043910145757E-8</v>
      </c>
      <c r="DR437" s="30">
        <f t="shared" si="293"/>
        <v>1.5686452393491115E-8</v>
      </c>
      <c r="DS437" s="30">
        <f t="shared" si="294"/>
        <v>1.5686452394489314E-8</v>
      </c>
      <c r="DT437" s="30">
        <f t="shared" si="295"/>
        <v>1.5686452394489307E-8</v>
      </c>
      <c r="DV437" s="36"/>
      <c r="DW437" s="36"/>
      <c r="DX437" s="36"/>
      <c r="ED437" s="36"/>
      <c r="EE437" s="36"/>
      <c r="EF437" s="36"/>
      <c r="EL437" s="36"/>
      <c r="EM437" s="36"/>
      <c r="EN437" s="36"/>
      <c r="ET437" s="36"/>
      <c r="EU437" s="36"/>
      <c r="EV437" s="36"/>
    </row>
    <row r="438" spans="14:152" s="30" customFormat="1" ht="12.75">
      <c r="N438" s="36">
        <v>1.866E-8</v>
      </c>
      <c r="O438" s="36">
        <v>3.9053544484299998</v>
      </c>
      <c r="P438" s="36">
        <v>220.364458329</v>
      </c>
      <c r="Q438" s="30">
        <f t="shared" si="276"/>
        <v>-1.6736337729228842E-8</v>
      </c>
      <c r="R438" s="30">
        <f t="shared" si="277"/>
        <v>-1.6736065622941457E-8</v>
      </c>
      <c r="S438" s="30">
        <f t="shared" si="278"/>
        <v>-1.6736065623400635E-8</v>
      </c>
      <c r="T438" s="30">
        <f t="shared" si="279"/>
        <v>-1.6736065623400635E-8</v>
      </c>
      <c r="V438" s="36">
        <v>3.24E-9</v>
      </c>
      <c r="W438" s="36">
        <v>3.6835201413099998</v>
      </c>
      <c r="X438" s="36">
        <v>72.073285581600004</v>
      </c>
      <c r="Y438" s="30">
        <f t="shared" si="280"/>
        <v>-3.2072460014359707E-9</v>
      </c>
      <c r="Z438" s="30">
        <f t="shared" si="281"/>
        <v>-3.207250957263506E-9</v>
      </c>
      <c r="AA438" s="30">
        <f t="shared" si="282"/>
        <v>-3.2072509572551436E-9</v>
      </c>
      <c r="AB438" s="30">
        <f t="shared" si="283"/>
        <v>-3.2072509572551436E-9</v>
      </c>
      <c r="AD438" s="36"/>
      <c r="AE438" s="36"/>
      <c r="AF438" s="36"/>
      <c r="AL438" s="36"/>
      <c r="AM438" s="36"/>
      <c r="AN438" s="36"/>
      <c r="AT438" s="36"/>
      <c r="AU438" s="36"/>
      <c r="AV438" s="36"/>
      <c r="BB438" s="36"/>
      <c r="BC438" s="36"/>
      <c r="BD438" s="36"/>
      <c r="BJ438" s="36">
        <v>1.2E-9</v>
      </c>
      <c r="BK438" s="36">
        <v>4.5908388603399999</v>
      </c>
      <c r="BL438" s="36">
        <v>339.28641933649999</v>
      </c>
      <c r="BM438" s="30">
        <f t="shared" si="284"/>
        <v>-1.0897802885183824E-9</v>
      </c>
      <c r="BN438" s="30">
        <f t="shared" si="285"/>
        <v>-1.0897547817254089E-9</v>
      </c>
      <c r="BO438" s="30">
        <f t="shared" si="286"/>
        <v>-1.0897547817684525E-9</v>
      </c>
      <c r="BP438" s="30">
        <f t="shared" si="287"/>
        <v>-1.0897547817684523E-9</v>
      </c>
      <c r="BR438" s="36"/>
      <c r="BS438" s="36"/>
      <c r="BT438" s="36"/>
      <c r="BZ438" s="36"/>
      <c r="CA438" s="36"/>
      <c r="CB438" s="36"/>
      <c r="CH438" s="36"/>
      <c r="CI438" s="36"/>
      <c r="CJ438" s="36"/>
      <c r="CP438" s="36"/>
      <c r="CQ438" s="36"/>
      <c r="CR438" s="36"/>
      <c r="CX438" s="36"/>
      <c r="CY438" s="36"/>
      <c r="CZ438" s="36"/>
      <c r="DF438" s="36">
        <v>6.9020000000000005E-8</v>
      </c>
      <c r="DG438" s="36">
        <v>4.6196263548900003</v>
      </c>
      <c r="DH438" s="36">
        <v>2524.0214102519999</v>
      </c>
      <c r="DI438" s="30">
        <f t="shared" si="288"/>
        <v>-6.8934488622501755E-8</v>
      </c>
      <c r="DJ438" s="30">
        <f t="shared" si="289"/>
        <v>-6.8935780920410669E-8</v>
      </c>
      <c r="DK438" s="30">
        <f t="shared" si="290"/>
        <v>-6.8935780918238294E-8</v>
      </c>
      <c r="DL438" s="30">
        <f t="shared" si="291"/>
        <v>-6.8935780918238294E-8</v>
      </c>
      <c r="DN438" s="36">
        <v>2.0339999999999999E-8</v>
      </c>
      <c r="DO438" s="36">
        <v>1.2181486609200001</v>
      </c>
      <c r="DP438" s="36">
        <v>3046.5988283458</v>
      </c>
      <c r="DQ438" s="30">
        <f t="shared" si="292"/>
        <v>-2.0328229155500332E-8</v>
      </c>
      <c r="DR438" s="30">
        <f t="shared" si="293"/>
        <v>-2.0328542460474108E-8</v>
      </c>
      <c r="DS438" s="30">
        <f t="shared" si="294"/>
        <v>-2.0328542459948988E-8</v>
      </c>
      <c r="DT438" s="30">
        <f t="shared" si="295"/>
        <v>-2.0328542459948991E-8</v>
      </c>
      <c r="DV438" s="36"/>
      <c r="DW438" s="36"/>
      <c r="DX438" s="36"/>
      <c r="ED438" s="36"/>
      <c r="EE438" s="36"/>
      <c r="EF438" s="36"/>
      <c r="EL438" s="36"/>
      <c r="EM438" s="36"/>
      <c r="EN438" s="36"/>
      <c r="ET438" s="36"/>
      <c r="EU438" s="36"/>
      <c r="EV438" s="36"/>
    </row>
    <row r="439" spans="14:152" s="30" customFormat="1" ht="12.75">
      <c r="N439" s="36">
        <v>1.7669999999999999E-8</v>
      </c>
      <c r="O439" s="36">
        <v>0.94232357738999994</v>
      </c>
      <c r="P439" s="36">
        <v>213.45915413239999</v>
      </c>
      <c r="Q439" s="30">
        <f t="shared" si="276"/>
        <v>1.7158420680959028E-8</v>
      </c>
      <c r="R439" s="30">
        <f t="shared" si="277"/>
        <v>1.7158285845138176E-8</v>
      </c>
      <c r="S439" s="30">
        <f t="shared" si="278"/>
        <v>1.715828584536572E-8</v>
      </c>
      <c r="T439" s="30">
        <f t="shared" si="279"/>
        <v>1.715828584536572E-8</v>
      </c>
      <c r="V439" s="36">
        <v>3.2299999999999998E-9</v>
      </c>
      <c r="W439" s="36">
        <v>1.7959750858600001</v>
      </c>
      <c r="X439" s="36">
        <v>405.99126305649997</v>
      </c>
      <c r="Y439" s="30">
        <f t="shared" si="280"/>
        <v>2.9012793416193038E-9</v>
      </c>
      <c r="Z439" s="30">
        <f t="shared" si="281"/>
        <v>2.9011930891331833E-9</v>
      </c>
      <c r="AA439" s="30">
        <f t="shared" si="282"/>
        <v>2.9011930892787389E-9</v>
      </c>
      <c r="AB439" s="30">
        <f t="shared" si="283"/>
        <v>2.9011930892787381E-9</v>
      </c>
      <c r="AD439" s="36"/>
      <c r="AE439" s="36"/>
      <c r="AF439" s="36"/>
      <c r="AL439" s="36"/>
      <c r="AM439" s="36"/>
      <c r="AN439" s="36"/>
      <c r="AT439" s="36"/>
      <c r="AU439" s="36"/>
      <c r="AV439" s="36"/>
      <c r="BB439" s="36"/>
      <c r="BC439" s="36"/>
      <c r="BD439" s="36"/>
      <c r="BJ439" s="36">
        <v>1.27E-9</v>
      </c>
      <c r="BK439" s="36">
        <v>6.1937229436900001</v>
      </c>
      <c r="BL439" s="36">
        <v>59.803745040300001</v>
      </c>
      <c r="BM439" s="30">
        <f t="shared" si="284"/>
        <v>1.1590792967948071E-9</v>
      </c>
      <c r="BN439" s="30">
        <f t="shared" si="285"/>
        <v>1.1590746516548983E-9</v>
      </c>
      <c r="BO439" s="30">
        <f t="shared" si="286"/>
        <v>1.1590746516627369E-9</v>
      </c>
      <c r="BP439" s="30">
        <f t="shared" si="287"/>
        <v>1.1590746516627369E-9</v>
      </c>
      <c r="BR439" s="36"/>
      <c r="BS439" s="36"/>
      <c r="BT439" s="36"/>
      <c r="BZ439" s="36"/>
      <c r="CA439" s="36"/>
      <c r="CB439" s="36"/>
      <c r="CH439" s="36"/>
      <c r="CI439" s="36"/>
      <c r="CJ439" s="36"/>
      <c r="CP439" s="36"/>
      <c r="CQ439" s="36"/>
      <c r="CR439" s="36"/>
      <c r="CX439" s="36"/>
      <c r="CY439" s="36"/>
      <c r="CZ439" s="36"/>
      <c r="DF439" s="36">
        <v>6.7280000000000004E-8</v>
      </c>
      <c r="DG439" s="36">
        <v>0.58794595002000005</v>
      </c>
      <c r="DH439" s="36">
        <v>739.80866679489998</v>
      </c>
      <c r="DI439" s="30">
        <f t="shared" si="288"/>
        <v>-6.2668790667441392E-8</v>
      </c>
      <c r="DJ439" s="30">
        <f t="shared" si="289"/>
        <v>-6.2666080392080989E-8</v>
      </c>
      <c r="DK439" s="30">
        <f t="shared" si="290"/>
        <v>-6.2666080396655086E-8</v>
      </c>
      <c r="DL439" s="30">
        <f t="shared" si="291"/>
        <v>-6.266608039665506E-8</v>
      </c>
      <c r="DN439" s="36">
        <v>1.9289999999999999E-8</v>
      </c>
      <c r="DO439" s="36">
        <v>4.9319333503099996</v>
      </c>
      <c r="DP439" s="36">
        <v>420.96911658350001</v>
      </c>
      <c r="DQ439" s="30">
        <f t="shared" si="292"/>
        <v>-1.6507859996680557E-8</v>
      </c>
      <c r="DR439" s="30">
        <f t="shared" si="293"/>
        <v>-1.6507231316440995E-8</v>
      </c>
      <c r="DS439" s="30">
        <f t="shared" si="294"/>
        <v>-1.6507231317501914E-8</v>
      </c>
      <c r="DT439" s="30">
        <f t="shared" si="295"/>
        <v>-1.6507231317501907E-8</v>
      </c>
      <c r="DV439" s="36"/>
      <c r="DW439" s="36"/>
      <c r="DX439" s="36"/>
      <c r="ED439" s="36"/>
      <c r="EE439" s="36"/>
      <c r="EF439" s="36"/>
      <c r="EL439" s="36"/>
      <c r="EM439" s="36"/>
      <c r="EN439" s="36"/>
      <c r="ET439" s="36"/>
      <c r="EU439" s="36"/>
      <c r="EV439" s="36"/>
    </row>
    <row r="440" spans="14:152" s="30" customFormat="1" ht="12.75">
      <c r="N440" s="36">
        <v>1.7669999999999999E-8</v>
      </c>
      <c r="O440" s="36">
        <v>3.8400361964699998</v>
      </c>
      <c r="P440" s="36">
        <v>213.1390367436</v>
      </c>
      <c r="Q440" s="30">
        <f t="shared" si="276"/>
        <v>-1.5646012431606205E-8</v>
      </c>
      <c r="R440" s="30">
        <f t="shared" si="277"/>
        <v>-1.5645750525546072E-8</v>
      </c>
      <c r="S440" s="30">
        <f t="shared" si="278"/>
        <v>-1.5645750525988034E-8</v>
      </c>
      <c r="T440" s="30">
        <f t="shared" si="279"/>
        <v>-1.5645750525988034E-8</v>
      </c>
      <c r="V440" s="36">
        <v>3.6600000000000002E-9</v>
      </c>
      <c r="W440" s="36">
        <v>3.5676434913900001</v>
      </c>
      <c r="X440" s="36">
        <v>1119.1856752295</v>
      </c>
      <c r="Y440" s="30">
        <f t="shared" si="280"/>
        <v>-3.2052090676944009E-9</v>
      </c>
      <c r="Z440" s="30">
        <f t="shared" si="281"/>
        <v>-3.2055049424264601E-9</v>
      </c>
      <c r="AA440" s="30">
        <f t="shared" si="282"/>
        <v>-3.2055049419272653E-9</v>
      </c>
      <c r="AB440" s="30">
        <f t="shared" si="283"/>
        <v>-3.205504941927267E-9</v>
      </c>
      <c r="AD440" s="36"/>
      <c r="AE440" s="36"/>
      <c r="AF440" s="36"/>
      <c r="AL440" s="36"/>
      <c r="AM440" s="36"/>
      <c r="AN440" s="36"/>
      <c r="AT440" s="36"/>
      <c r="AU440" s="36"/>
      <c r="AV440" s="36"/>
      <c r="BB440" s="36"/>
      <c r="BC440" s="36"/>
      <c r="BD440" s="36"/>
      <c r="BJ440" s="36">
        <v>1.2300000000000001E-9</v>
      </c>
      <c r="BK440" s="36">
        <v>5.9848439397000002</v>
      </c>
      <c r="BL440" s="36">
        <v>477.80391620720002</v>
      </c>
      <c r="BM440" s="30">
        <f t="shared" si="284"/>
        <v>-1.206918632796047E-9</v>
      </c>
      <c r="BN440" s="30">
        <f t="shared" si="285"/>
        <v>-1.2069355863555373E-9</v>
      </c>
      <c r="BO440" s="30">
        <f t="shared" si="286"/>
        <v>-1.2069355863269342E-9</v>
      </c>
      <c r="BP440" s="30">
        <f t="shared" si="287"/>
        <v>-1.2069355863269342E-9</v>
      </c>
      <c r="BR440" s="36"/>
      <c r="BS440" s="36"/>
      <c r="BT440" s="36"/>
      <c r="BZ440" s="36"/>
      <c r="CA440" s="36"/>
      <c r="CB440" s="36"/>
      <c r="CH440" s="36"/>
      <c r="CI440" s="36"/>
      <c r="CJ440" s="36"/>
      <c r="CP440" s="36"/>
      <c r="CQ440" s="36"/>
      <c r="CR440" s="36"/>
      <c r="CX440" s="36"/>
      <c r="CY440" s="36"/>
      <c r="CZ440" s="36"/>
      <c r="DF440" s="36">
        <v>6.7410000000000006E-8</v>
      </c>
      <c r="DG440" s="36">
        <v>0.52362906624000005</v>
      </c>
      <c r="DH440" s="36">
        <v>135.33610313299999</v>
      </c>
      <c r="DI440" s="30">
        <f t="shared" si="288"/>
        <v>6.5684423027097186E-8</v>
      </c>
      <c r="DJ440" s="30">
        <f t="shared" si="289"/>
        <v>6.5684116111648424E-8</v>
      </c>
      <c r="DK440" s="30">
        <f t="shared" si="290"/>
        <v>6.5684116112166345E-8</v>
      </c>
      <c r="DL440" s="30">
        <f t="shared" si="291"/>
        <v>6.5684116112166345E-8</v>
      </c>
      <c r="DN440" s="36">
        <v>1.7459999999999999E-8</v>
      </c>
      <c r="DO440" s="36">
        <v>5.0975725168299997</v>
      </c>
      <c r="DP440" s="36">
        <v>107.75864066459999</v>
      </c>
      <c r="DQ440" s="30">
        <f t="shared" si="292"/>
        <v>-3.6788413266004639E-9</v>
      </c>
      <c r="DR440" s="30">
        <f t="shared" si="293"/>
        <v>-3.67911654263369E-9</v>
      </c>
      <c r="DS440" s="30">
        <f t="shared" si="294"/>
        <v>-3.6791165421692815E-9</v>
      </c>
      <c r="DT440" s="30">
        <f t="shared" si="295"/>
        <v>-3.6791165421692815E-9</v>
      </c>
      <c r="DV440" s="36"/>
      <c r="DW440" s="36"/>
      <c r="DX440" s="36"/>
      <c r="ED440" s="36"/>
      <c r="EE440" s="36"/>
      <c r="EF440" s="36"/>
      <c r="EL440" s="36"/>
      <c r="EM440" s="36"/>
      <c r="EN440" s="36"/>
      <c r="ET440" s="36"/>
      <c r="EU440" s="36"/>
      <c r="EV440" s="36"/>
    </row>
    <row r="441" spans="14:152" s="30" customFormat="1" ht="12.75">
      <c r="N441" s="36">
        <v>1.9099999999999999E-8</v>
      </c>
      <c r="O441" s="36">
        <v>3.7250448755800001</v>
      </c>
      <c r="P441" s="36">
        <v>104.0559820651</v>
      </c>
      <c r="Q441" s="30">
        <f t="shared" si="276"/>
        <v>-1.909959573958145E-8</v>
      </c>
      <c r="R441" s="30">
        <f t="shared" si="277"/>
        <v>-1.9099597672199335E-8</v>
      </c>
      <c r="S441" s="30">
        <f t="shared" si="278"/>
        <v>-1.9099597672196079E-8</v>
      </c>
      <c r="T441" s="30">
        <f t="shared" si="279"/>
        <v>-1.9099597672196079E-8</v>
      </c>
      <c r="V441" s="36">
        <v>3.58E-9</v>
      </c>
      <c r="W441" s="36">
        <v>4.1124183967699999</v>
      </c>
      <c r="X441" s="36">
        <v>37.872403206900003</v>
      </c>
      <c r="Y441" s="30">
        <f t="shared" si="280"/>
        <v>-2.5928416629395417E-9</v>
      </c>
      <c r="Z441" s="30">
        <f t="shared" si="281"/>
        <v>-2.5928556522553538E-9</v>
      </c>
      <c r="AA441" s="30">
        <f t="shared" si="282"/>
        <v>-2.5928556522317473E-9</v>
      </c>
      <c r="AB441" s="30">
        <f t="shared" si="283"/>
        <v>-2.5928556522317473E-9</v>
      </c>
      <c r="AD441" s="36"/>
      <c r="AE441" s="36"/>
      <c r="AF441" s="36"/>
      <c r="AL441" s="36"/>
      <c r="AM441" s="36"/>
      <c r="AN441" s="36"/>
      <c r="AT441" s="36"/>
      <c r="AU441" s="36"/>
      <c r="AV441" s="36"/>
      <c r="BB441" s="36"/>
      <c r="BC441" s="36"/>
      <c r="BD441" s="36"/>
      <c r="BJ441" s="36">
        <v>1.2199999999999999E-9</v>
      </c>
      <c r="BK441" s="36">
        <v>5.8297350113100004</v>
      </c>
      <c r="BL441" s="36">
        <v>990.22940591439999</v>
      </c>
      <c r="BM441" s="30">
        <f t="shared" si="284"/>
        <v>1.1504306742953643E-9</v>
      </c>
      <c r="BN441" s="30">
        <f t="shared" si="285"/>
        <v>1.150490834057068E-9</v>
      </c>
      <c r="BO441" s="30">
        <f t="shared" si="286"/>
        <v>1.1504908339555731E-9</v>
      </c>
      <c r="BP441" s="30">
        <f t="shared" si="287"/>
        <v>1.1504908339555736E-9</v>
      </c>
      <c r="BR441" s="36"/>
      <c r="BS441" s="36"/>
      <c r="BT441" s="36"/>
      <c r="BZ441" s="36"/>
      <c r="CA441" s="36"/>
      <c r="CB441" s="36"/>
      <c r="CH441" s="36"/>
      <c r="CI441" s="36"/>
      <c r="CJ441" s="36"/>
      <c r="CP441" s="36"/>
      <c r="CQ441" s="36"/>
      <c r="CR441" s="36"/>
      <c r="CX441" s="36"/>
      <c r="CY441" s="36"/>
      <c r="CZ441" s="36"/>
      <c r="DF441" s="36">
        <v>8.2010000000000004E-8</v>
      </c>
      <c r="DG441" s="36">
        <v>5.0399420322399999</v>
      </c>
      <c r="DH441" s="36">
        <v>411.62033734900001</v>
      </c>
      <c r="DI441" s="30">
        <f t="shared" si="288"/>
        <v>-7.6040277339123759E-8</v>
      </c>
      <c r="DJ441" s="30">
        <f t="shared" si="289"/>
        <v>-7.603838524138417E-8</v>
      </c>
      <c r="DK441" s="30">
        <f t="shared" si="290"/>
        <v>-7.6038385244577219E-8</v>
      </c>
      <c r="DL441" s="30">
        <f t="shared" si="291"/>
        <v>-7.6038385244577219E-8</v>
      </c>
      <c r="DN441" s="36">
        <v>2.168E-8</v>
      </c>
      <c r="DO441" s="36">
        <v>3.2468529476399999</v>
      </c>
      <c r="DP441" s="36">
        <v>213.0866471169</v>
      </c>
      <c r="DQ441" s="30">
        <f t="shared" si="292"/>
        <v>-1.029071371849472E-8</v>
      </c>
      <c r="DR441" s="30">
        <f t="shared" si="293"/>
        <v>-1.0290105270707894E-8</v>
      </c>
      <c r="DS441" s="30">
        <f t="shared" si="294"/>
        <v>-1.0290105271734627E-8</v>
      </c>
      <c r="DT441" s="30">
        <f t="shared" si="295"/>
        <v>-1.0290105271734618E-8</v>
      </c>
      <c r="DV441" s="36"/>
      <c r="DW441" s="36"/>
      <c r="DX441" s="36"/>
      <c r="ED441" s="36"/>
      <c r="EE441" s="36"/>
      <c r="EF441" s="36"/>
      <c r="EL441" s="36"/>
      <c r="EM441" s="36"/>
      <c r="EN441" s="36"/>
      <c r="ET441" s="36"/>
      <c r="EU441" s="36"/>
      <c r="EV441" s="36"/>
    </row>
    <row r="442" spans="14:152" s="30" customFormat="1" ht="12.75">
      <c r="N442" s="36">
        <v>1.7500000000000001E-8</v>
      </c>
      <c r="O442" s="36">
        <v>0.82378244287000002</v>
      </c>
      <c r="P442" s="36">
        <v>220.46082654860001</v>
      </c>
      <c r="Q442" s="30">
        <f t="shared" si="276"/>
        <v>1.6128237004154333E-8</v>
      </c>
      <c r="R442" s="30">
        <f t="shared" si="277"/>
        <v>1.6128012936608023E-8</v>
      </c>
      <c r="S442" s="30">
        <f t="shared" si="278"/>
        <v>1.612801293698614E-8</v>
      </c>
      <c r="T442" s="30">
        <f t="shared" si="279"/>
        <v>1.6128012936986137E-8</v>
      </c>
      <c r="V442" s="36">
        <v>4.2299999999999997E-9</v>
      </c>
      <c r="W442" s="36">
        <v>1.4511670210800001</v>
      </c>
      <c r="X442" s="36">
        <v>2641.3412784722</v>
      </c>
      <c r="Y442" s="30">
        <f t="shared" si="280"/>
        <v>3.4239973540926714E-9</v>
      </c>
      <c r="Z442" s="30">
        <f t="shared" si="281"/>
        <v>3.4230153933655253E-9</v>
      </c>
      <c r="AA442" s="30">
        <f t="shared" si="282"/>
        <v>3.4230153950229757E-9</v>
      </c>
      <c r="AB442" s="30">
        <f t="shared" si="283"/>
        <v>3.4230153950229715E-9</v>
      </c>
      <c r="AD442" s="36"/>
      <c r="AE442" s="36"/>
      <c r="AF442" s="36"/>
      <c r="AL442" s="36"/>
      <c r="AM442" s="36"/>
      <c r="AN442" s="36"/>
      <c r="AT442" s="36"/>
      <c r="AU442" s="36"/>
      <c r="AV442" s="36"/>
      <c r="BB442" s="36"/>
      <c r="BC442" s="36"/>
      <c r="BD442" s="36"/>
      <c r="BJ442" s="36">
        <v>1.51E-9</v>
      </c>
      <c r="BK442" s="36">
        <v>2.3941306188100002</v>
      </c>
      <c r="BL442" s="36">
        <v>2524.0214102519999</v>
      </c>
      <c r="BM442" s="30">
        <f t="shared" si="284"/>
        <v>8.5872645071862401E-10</v>
      </c>
      <c r="BN442" s="30">
        <f t="shared" si="285"/>
        <v>8.591954956188229E-10</v>
      </c>
      <c r="BO442" s="30">
        <f t="shared" si="286"/>
        <v>8.5919549482744018E-10</v>
      </c>
      <c r="BP442" s="30">
        <f t="shared" si="287"/>
        <v>8.5919549482744018E-10</v>
      </c>
      <c r="BR442" s="36"/>
      <c r="BS442" s="36"/>
      <c r="BT442" s="36"/>
      <c r="BZ442" s="36"/>
      <c r="CA442" s="36"/>
      <c r="CB442" s="36"/>
      <c r="CH442" s="36"/>
      <c r="CI442" s="36"/>
      <c r="CJ442" s="36"/>
      <c r="CP442" s="36"/>
      <c r="CQ442" s="36"/>
      <c r="CR442" s="36"/>
      <c r="CX442" s="36"/>
      <c r="CY442" s="36"/>
      <c r="CZ442" s="36"/>
      <c r="DF442" s="36">
        <v>7.24E-8</v>
      </c>
      <c r="DG442" s="36">
        <v>3.9065311121500002</v>
      </c>
      <c r="DH442" s="36">
        <v>214.57111982519999</v>
      </c>
      <c r="DI442" s="30">
        <f t="shared" si="288"/>
        <v>-6.5966164642406472E-8</v>
      </c>
      <c r="DJ442" s="30">
        <f t="shared" si="289"/>
        <v>-6.5965206620300149E-8</v>
      </c>
      <c r="DK442" s="30">
        <f t="shared" si="290"/>
        <v>-6.5965206621916817E-8</v>
      </c>
      <c r="DL442" s="30">
        <f t="shared" si="291"/>
        <v>-6.5965206621916817E-8</v>
      </c>
      <c r="DN442" s="36">
        <v>2.178E-8</v>
      </c>
      <c r="DO442" s="36">
        <v>5.0977729934599996</v>
      </c>
      <c r="DP442" s="36">
        <v>558.00214074589996</v>
      </c>
      <c r="DQ442" s="30">
        <f t="shared" si="292"/>
        <v>-9.1406368549064183E-9</v>
      </c>
      <c r="DR442" s="30">
        <f t="shared" si="293"/>
        <v>-9.1389861479392446E-9</v>
      </c>
      <c r="DS442" s="30">
        <f t="shared" si="294"/>
        <v>-9.138986150724777E-9</v>
      </c>
      <c r="DT442" s="30">
        <f t="shared" si="295"/>
        <v>-9.1389861507247687E-9</v>
      </c>
      <c r="DV442" s="36"/>
      <c r="DW442" s="36"/>
      <c r="DX442" s="36"/>
      <c r="ED442" s="36"/>
      <c r="EE442" s="36"/>
      <c r="EF442" s="36"/>
      <c r="EL442" s="36"/>
      <c r="EM442" s="36"/>
      <c r="EN442" s="36"/>
      <c r="ET442" s="36"/>
      <c r="EU442" s="36"/>
      <c r="EV442" s="36"/>
    </row>
    <row r="443" spans="14:152" s="30" customFormat="1" ht="12.75">
      <c r="N443" s="36">
        <v>1.838E-8</v>
      </c>
      <c r="O443" s="36">
        <v>6.3101476569999995E-2</v>
      </c>
      <c r="P443" s="36">
        <v>436.15941843159999</v>
      </c>
      <c r="Q443" s="30">
        <f t="shared" si="276"/>
        <v>-1.2983902668788529E-8</v>
      </c>
      <c r="R443" s="30">
        <f t="shared" si="277"/>
        <v>-1.2984751702572046E-8</v>
      </c>
      <c r="S443" s="30">
        <f t="shared" si="278"/>
        <v>-1.2984751701139397E-8</v>
      </c>
      <c r="T443" s="30">
        <f t="shared" si="279"/>
        <v>-1.2984751701139397E-8</v>
      </c>
      <c r="V443" s="36">
        <v>3.1399999999999999E-9</v>
      </c>
      <c r="W443" s="36">
        <v>0.68465789313000003</v>
      </c>
      <c r="X443" s="36">
        <v>757.21715453419995</v>
      </c>
      <c r="Y443" s="30">
        <f t="shared" si="280"/>
        <v>-2.9250081817219292E-9</v>
      </c>
      <c r="Z443" s="30">
        <f t="shared" si="281"/>
        <v>-2.9248787773196195E-9</v>
      </c>
      <c r="AA443" s="30">
        <f t="shared" si="282"/>
        <v>-2.924878777538013E-9</v>
      </c>
      <c r="AB443" s="30">
        <f t="shared" si="283"/>
        <v>-2.9248787775380126E-9</v>
      </c>
      <c r="AD443" s="36"/>
      <c r="AE443" s="36"/>
      <c r="AF443" s="36"/>
      <c r="AL443" s="36"/>
      <c r="AM443" s="36"/>
      <c r="AN443" s="36"/>
      <c r="AT443" s="36"/>
      <c r="AU443" s="36"/>
      <c r="AV443" s="36"/>
      <c r="BB443" s="36"/>
      <c r="BC443" s="36"/>
      <c r="BD443" s="36"/>
      <c r="BJ443" s="36">
        <v>1.4700000000000001E-9</v>
      </c>
      <c r="BK443" s="36">
        <v>4.9819929177000004</v>
      </c>
      <c r="BL443" s="36">
        <v>850.0149880143</v>
      </c>
      <c r="BM443" s="30">
        <f t="shared" si="284"/>
        <v>1.4171257073859132E-9</v>
      </c>
      <c r="BN443" s="30">
        <f t="shared" si="285"/>
        <v>1.4171753918317259E-9</v>
      </c>
      <c r="BO443" s="30">
        <f t="shared" si="286"/>
        <v>1.4171753917479056E-9</v>
      </c>
      <c r="BP443" s="30">
        <f t="shared" si="287"/>
        <v>1.4171753917479058E-9</v>
      </c>
      <c r="BR443" s="36"/>
      <c r="BS443" s="36"/>
      <c r="BT443" s="36"/>
      <c r="BZ443" s="36"/>
      <c r="CA443" s="36"/>
      <c r="CB443" s="36"/>
      <c r="CH443" s="36"/>
      <c r="CI443" s="36"/>
      <c r="CJ443" s="36"/>
      <c r="CP443" s="36"/>
      <c r="CQ443" s="36"/>
      <c r="CR443" s="36"/>
      <c r="CX443" s="36"/>
      <c r="CY443" s="36"/>
      <c r="CZ443" s="36"/>
      <c r="DF443" s="36">
        <v>6.8869999999999994E-8</v>
      </c>
      <c r="DG443" s="36">
        <v>4.11954799957</v>
      </c>
      <c r="DH443" s="36">
        <v>662.53120356299996</v>
      </c>
      <c r="DI443" s="30">
        <f t="shared" si="288"/>
        <v>6.2130285945942536E-8</v>
      </c>
      <c r="DJ443" s="30">
        <f t="shared" si="289"/>
        <v>6.2133231432893997E-8</v>
      </c>
      <c r="DK443" s="30">
        <f t="shared" si="290"/>
        <v>6.213323142792419E-8</v>
      </c>
      <c r="DL443" s="30">
        <f t="shared" si="291"/>
        <v>6.213323142792419E-8</v>
      </c>
      <c r="DN443" s="36">
        <v>1.9919999999999999E-8</v>
      </c>
      <c r="DO443" s="36">
        <v>2.29524873043</v>
      </c>
      <c r="DP443" s="36">
        <v>1773.9178027185999</v>
      </c>
      <c r="DQ443" s="30">
        <f t="shared" si="292"/>
        <v>6.1452804398602652E-9</v>
      </c>
      <c r="DR443" s="30">
        <f t="shared" si="293"/>
        <v>6.1402504896086431E-9</v>
      </c>
      <c r="DS443" s="30">
        <f t="shared" si="294"/>
        <v>6.140250498096757E-9</v>
      </c>
      <c r="DT443" s="30">
        <f t="shared" si="295"/>
        <v>6.1402504980967239E-9</v>
      </c>
      <c r="DV443" s="36"/>
      <c r="DW443" s="36"/>
      <c r="DX443" s="36"/>
      <c r="ED443" s="36"/>
      <c r="EE443" s="36"/>
      <c r="EF443" s="36"/>
      <c r="EL443" s="36"/>
      <c r="EM443" s="36"/>
      <c r="EN443" s="36"/>
      <c r="ET443" s="36"/>
      <c r="EU443" s="36"/>
      <c r="EV443" s="36"/>
    </row>
    <row r="444" spans="14:152" s="30" customFormat="1" ht="12.75">
      <c r="N444" s="36">
        <v>2.1460000000000002E-8</v>
      </c>
      <c r="O444" s="36">
        <v>4.4141518048100004</v>
      </c>
      <c r="P444" s="36">
        <v>184.09414790939999</v>
      </c>
      <c r="Q444" s="30">
        <f t="shared" si="276"/>
        <v>-2.0783079222355109E-8</v>
      </c>
      <c r="R444" s="30">
        <f t="shared" si="277"/>
        <v>-2.078322652222575E-8</v>
      </c>
      <c r="S444" s="30">
        <f t="shared" si="278"/>
        <v>-2.0783226521977202E-8</v>
      </c>
      <c r="T444" s="30">
        <f t="shared" si="279"/>
        <v>-2.0783226521977202E-8</v>
      </c>
      <c r="V444" s="36">
        <v>3.2000000000000001E-9</v>
      </c>
      <c r="W444" s="36">
        <v>3.12697568936</v>
      </c>
      <c r="X444" s="36">
        <v>945.99421523210003</v>
      </c>
      <c r="Y444" s="30">
        <f t="shared" si="280"/>
        <v>-1.6653965412490462E-9</v>
      </c>
      <c r="Z444" s="30">
        <f t="shared" si="281"/>
        <v>-1.665783322912715E-9</v>
      </c>
      <c r="AA444" s="30">
        <f t="shared" si="282"/>
        <v>-1.6657833222600726E-9</v>
      </c>
      <c r="AB444" s="30">
        <f t="shared" si="283"/>
        <v>-1.6657833222600726E-9</v>
      </c>
      <c r="AD444" s="36"/>
      <c r="AE444" s="36"/>
      <c r="AF444" s="36"/>
      <c r="AL444" s="36"/>
      <c r="AM444" s="36"/>
      <c r="AN444" s="36"/>
      <c r="AT444" s="36"/>
      <c r="AU444" s="36"/>
      <c r="AV444" s="36"/>
      <c r="BB444" s="36"/>
      <c r="BC444" s="36"/>
      <c r="BD444" s="36"/>
      <c r="BJ444" s="36">
        <v>1.27E-9</v>
      </c>
      <c r="BK444" s="36">
        <v>0.47350572906999999</v>
      </c>
      <c r="BL444" s="36">
        <v>6.5922821389999999</v>
      </c>
      <c r="BM444" s="30">
        <f t="shared" si="284"/>
        <v>1.1506768095557468E-9</v>
      </c>
      <c r="BN444" s="30">
        <f t="shared" si="285"/>
        <v>1.1506773397134625E-9</v>
      </c>
      <c r="BO444" s="30">
        <f t="shared" si="286"/>
        <v>1.1506773397125679E-9</v>
      </c>
      <c r="BP444" s="30">
        <f t="shared" si="287"/>
        <v>1.1506773397125679E-9</v>
      </c>
      <c r="BR444" s="36"/>
      <c r="BS444" s="36"/>
      <c r="BT444" s="36"/>
      <c r="BZ444" s="36"/>
      <c r="CA444" s="36"/>
      <c r="CB444" s="36"/>
      <c r="CH444" s="36"/>
      <c r="CI444" s="36"/>
      <c r="CJ444" s="36"/>
      <c r="CP444" s="36"/>
      <c r="CQ444" s="36"/>
      <c r="CR444" s="36"/>
      <c r="CX444" s="36"/>
      <c r="CY444" s="36"/>
      <c r="CZ444" s="36"/>
      <c r="DF444" s="36">
        <v>6.5659999999999994E-8</v>
      </c>
      <c r="DG444" s="36">
        <v>2.6765936585399999</v>
      </c>
      <c r="DH444" s="36">
        <v>194.1766403268</v>
      </c>
      <c r="DI444" s="30">
        <f t="shared" si="288"/>
        <v>-1.9150815316466084E-9</v>
      </c>
      <c r="DJ444" s="30">
        <f t="shared" si="289"/>
        <v>-1.9131745251779548E-9</v>
      </c>
      <c r="DK444" s="30">
        <f t="shared" si="290"/>
        <v>-1.9131745283959198E-9</v>
      </c>
      <c r="DL444" s="30">
        <f t="shared" si="291"/>
        <v>-1.9131745283959198E-9</v>
      </c>
      <c r="DN444" s="36">
        <v>1.761E-8</v>
      </c>
      <c r="DO444" s="36">
        <v>2.8865562467000001</v>
      </c>
      <c r="DP444" s="36">
        <v>141.69889060840001</v>
      </c>
      <c r="DQ444" s="30">
        <f t="shared" si="292"/>
        <v>-8.9039626831320779E-9</v>
      </c>
      <c r="DR444" s="30">
        <f t="shared" si="293"/>
        <v>-8.9036405349712403E-9</v>
      </c>
      <c r="DS444" s="30">
        <f t="shared" si="294"/>
        <v>-8.9036405355148501E-9</v>
      </c>
      <c r="DT444" s="30">
        <f t="shared" si="295"/>
        <v>-8.9036405355148501E-9</v>
      </c>
      <c r="DV444" s="36"/>
      <c r="DW444" s="36"/>
      <c r="DX444" s="36"/>
      <c r="ED444" s="36"/>
      <c r="EE444" s="36"/>
      <c r="EF444" s="36"/>
      <c r="EL444" s="36"/>
      <c r="EM444" s="36"/>
      <c r="EN444" s="36"/>
      <c r="ET444" s="36"/>
      <c r="EU444" s="36"/>
      <c r="EV444" s="36"/>
    </row>
    <row r="445" spans="14:152" s="30" customFormat="1" ht="12.75">
      <c r="N445" s="36">
        <v>1.7299999999999999E-8</v>
      </c>
      <c r="O445" s="36">
        <v>2.2103927617800001</v>
      </c>
      <c r="P445" s="36">
        <v>416.30325013750002</v>
      </c>
      <c r="Q445" s="30">
        <f t="shared" si="276"/>
        <v>1.7217277692191222E-8</v>
      </c>
      <c r="R445" s="30">
        <f t="shared" si="277"/>
        <v>1.7217172395161119E-8</v>
      </c>
      <c r="S445" s="30">
        <f t="shared" si="278"/>
        <v>1.7217172395338857E-8</v>
      </c>
      <c r="T445" s="30">
        <f t="shared" si="279"/>
        <v>1.7217172395338857E-8</v>
      </c>
      <c r="V445" s="36">
        <v>3.3799999999999999E-9</v>
      </c>
      <c r="W445" s="36">
        <v>4.89782013581</v>
      </c>
      <c r="X445" s="36">
        <v>898.77303279069997</v>
      </c>
      <c r="Y445" s="30">
        <f t="shared" si="280"/>
        <v>3.3676553526876464E-9</v>
      </c>
      <c r="Z445" s="30">
        <f t="shared" si="281"/>
        <v>3.367616506770624E-9</v>
      </c>
      <c r="AA445" s="30">
        <f t="shared" si="282"/>
        <v>3.367616506836226E-9</v>
      </c>
      <c r="AB445" s="30">
        <f t="shared" si="283"/>
        <v>3.3676165068362256E-9</v>
      </c>
      <c r="AD445" s="36"/>
      <c r="AE445" s="36"/>
      <c r="AF445" s="36"/>
      <c r="AL445" s="36"/>
      <c r="AM445" s="36"/>
      <c r="AN445" s="36"/>
      <c r="AT445" s="36"/>
      <c r="AU445" s="36"/>
      <c r="AV445" s="36"/>
      <c r="BB445" s="36"/>
      <c r="BC445" s="36"/>
      <c r="BD445" s="36"/>
      <c r="BJ445" s="36">
        <v>1.1599999999999999E-9</v>
      </c>
      <c r="BK445" s="36">
        <v>4.71488890981</v>
      </c>
      <c r="BL445" s="36">
        <v>1130.2313754934</v>
      </c>
      <c r="BM445" s="30">
        <f t="shared" si="284"/>
        <v>2.207912439251202E-11</v>
      </c>
      <c r="BN445" s="30">
        <f t="shared" si="285"/>
        <v>2.1882975306878041E-11</v>
      </c>
      <c r="BO445" s="30">
        <f t="shared" si="286"/>
        <v>2.1882975637868879E-11</v>
      </c>
      <c r="BP445" s="30">
        <f t="shared" si="287"/>
        <v>2.1882975637867849E-11</v>
      </c>
      <c r="BR445" s="36"/>
      <c r="BS445" s="36"/>
      <c r="BT445" s="36"/>
      <c r="BZ445" s="36"/>
      <c r="CA445" s="36"/>
      <c r="CB445" s="36"/>
      <c r="CH445" s="36"/>
      <c r="CI445" s="36"/>
      <c r="CJ445" s="36"/>
      <c r="CP445" s="36"/>
      <c r="CQ445" s="36"/>
      <c r="CR445" s="36"/>
      <c r="CX445" s="36"/>
      <c r="CY445" s="36"/>
      <c r="CZ445" s="36"/>
      <c r="DF445" s="36">
        <v>6.5390000000000005E-8</v>
      </c>
      <c r="DG445" s="36">
        <v>6.2558536170399996</v>
      </c>
      <c r="DH445" s="36">
        <v>31.019488636999998</v>
      </c>
      <c r="DI445" s="30">
        <f t="shared" si="288"/>
        <v>6.4095353040580544E-8</v>
      </c>
      <c r="DJ445" s="30">
        <f t="shared" si="289"/>
        <v>6.4095292941953649E-8</v>
      </c>
      <c r="DK445" s="30">
        <f t="shared" si="290"/>
        <v>6.4095292942055055E-8</v>
      </c>
      <c r="DL445" s="30">
        <f t="shared" si="291"/>
        <v>6.4095292942055055E-8</v>
      </c>
      <c r="DN445" s="36">
        <v>1.7690000000000002E-8</v>
      </c>
      <c r="DO445" s="36">
        <v>5.4705154275799996</v>
      </c>
      <c r="DP445" s="36">
        <v>206.13736432740001</v>
      </c>
      <c r="DQ445" s="30">
        <f t="shared" si="292"/>
        <v>-6.6406442575606637E-9</v>
      </c>
      <c r="DR445" s="30">
        <f t="shared" si="293"/>
        <v>-6.6411500102652911E-9</v>
      </c>
      <c r="DS445" s="30">
        <f t="shared" si="294"/>
        <v>-6.6411500094118765E-9</v>
      </c>
      <c r="DT445" s="30">
        <f t="shared" si="295"/>
        <v>-6.6411500094118765E-9</v>
      </c>
      <c r="DV445" s="36"/>
      <c r="DW445" s="36"/>
      <c r="DX445" s="36"/>
      <c r="ED445" s="36"/>
      <c r="EE445" s="36"/>
      <c r="EF445" s="36"/>
      <c r="EL445" s="36"/>
      <c r="EM445" s="36"/>
      <c r="EN445" s="36"/>
      <c r="ET445" s="36"/>
      <c r="EU445" s="36"/>
      <c r="EV445" s="36"/>
    </row>
    <row r="446" spans="14:152" s="30" customFormat="1" ht="12.75">
      <c r="N446" s="36">
        <v>1.7150000000000001E-8</v>
      </c>
      <c r="O446" s="36">
        <v>0.26601715796999997</v>
      </c>
      <c r="P446" s="36">
        <v>103.1409583284</v>
      </c>
      <c r="Q446" s="30">
        <f t="shared" si="276"/>
        <v>1.6354063846338545E-8</v>
      </c>
      <c r="R446" s="30">
        <f t="shared" si="277"/>
        <v>1.6353984144459398E-8</v>
      </c>
      <c r="S446" s="30">
        <f t="shared" si="278"/>
        <v>1.6353984144593891E-8</v>
      </c>
      <c r="T446" s="30">
        <f t="shared" si="279"/>
        <v>1.6353984144593891E-8</v>
      </c>
      <c r="V446" s="36">
        <v>3.1899999999999999E-9</v>
      </c>
      <c r="W446" s="36">
        <v>5.7688140129100001</v>
      </c>
      <c r="X446" s="36">
        <v>69.364972595899999</v>
      </c>
      <c r="Y446" s="30">
        <f t="shared" si="280"/>
        <v>1.9855074053717544E-9</v>
      </c>
      <c r="Z446" s="30">
        <f t="shared" si="281"/>
        <v>1.9854814898789887E-9</v>
      </c>
      <c r="AA446" s="30">
        <f t="shared" si="282"/>
        <v>1.9854814899227193E-9</v>
      </c>
      <c r="AB446" s="30">
        <f t="shared" si="283"/>
        <v>1.9854814899227193E-9</v>
      </c>
      <c r="AD446" s="36"/>
      <c r="AE446" s="36"/>
      <c r="AF446" s="36"/>
      <c r="AL446" s="36"/>
      <c r="AM446" s="36"/>
      <c r="AN446" s="36"/>
      <c r="AT446" s="36"/>
      <c r="AU446" s="36"/>
      <c r="AV446" s="36"/>
      <c r="BB446" s="36"/>
      <c r="BC446" s="36"/>
      <c r="BD446" s="36"/>
      <c r="BJ446" s="36">
        <v>1.2900000000000001E-9</v>
      </c>
      <c r="BK446" s="36">
        <v>5.4266531172499999</v>
      </c>
      <c r="BL446" s="36">
        <v>2538.2485042536</v>
      </c>
      <c r="BM446" s="30">
        <f t="shared" si="284"/>
        <v>-9.1895720405147091E-10</v>
      </c>
      <c r="BN446" s="30">
        <f t="shared" si="285"/>
        <v>-9.1930099542975621E-10</v>
      </c>
      <c r="BO446" s="30">
        <f t="shared" si="286"/>
        <v>-9.1930099484974058E-10</v>
      </c>
      <c r="BP446" s="30">
        <f t="shared" si="287"/>
        <v>-9.1930099484974234E-10</v>
      </c>
      <c r="BR446" s="36"/>
      <c r="BS446" s="36"/>
      <c r="BT446" s="36"/>
      <c r="BZ446" s="36"/>
      <c r="CA446" s="36"/>
      <c r="CB446" s="36"/>
      <c r="CH446" s="36"/>
      <c r="CI446" s="36"/>
      <c r="CJ446" s="36"/>
      <c r="CP446" s="36"/>
      <c r="CQ446" s="36"/>
      <c r="CR446" s="36"/>
      <c r="CX446" s="36"/>
      <c r="CY446" s="36"/>
      <c r="CZ446" s="36"/>
      <c r="DF446" s="36">
        <v>7.484E-8</v>
      </c>
      <c r="DG446" s="36">
        <v>5.56871021201</v>
      </c>
      <c r="DH446" s="36">
        <v>271.40591944890002</v>
      </c>
      <c r="DI446" s="30">
        <f t="shared" si="288"/>
        <v>-4.5203250196054231E-8</v>
      </c>
      <c r="DJ446" s="30">
        <f t="shared" si="289"/>
        <v>-4.5205672539491638E-8</v>
      </c>
      <c r="DK446" s="30">
        <f t="shared" si="290"/>
        <v>-4.5205672535404089E-8</v>
      </c>
      <c r="DL446" s="30">
        <f t="shared" si="291"/>
        <v>-4.5205672535404135E-8</v>
      </c>
      <c r="DN446" s="36">
        <v>1.7339999999999998E-8</v>
      </c>
      <c r="DO446" s="36">
        <v>2.1194101590100001</v>
      </c>
      <c r="DP446" s="36">
        <v>430.79097657</v>
      </c>
      <c r="DQ446" s="30">
        <f t="shared" si="292"/>
        <v>1.6715750216026732E-8</v>
      </c>
      <c r="DR446" s="30">
        <f t="shared" si="293"/>
        <v>1.6715452959982951E-8</v>
      </c>
      <c r="DS446" s="30">
        <f t="shared" si="294"/>
        <v>1.6715452960484613E-8</v>
      </c>
      <c r="DT446" s="30">
        <f t="shared" si="295"/>
        <v>1.6715452960484609E-8</v>
      </c>
      <c r="DV446" s="36"/>
      <c r="DW446" s="36"/>
      <c r="DX446" s="36"/>
      <c r="ED446" s="36"/>
      <c r="EE446" s="36"/>
      <c r="EF446" s="36"/>
      <c r="EL446" s="36"/>
      <c r="EM446" s="36"/>
      <c r="EN446" s="36"/>
      <c r="ET446" s="36"/>
      <c r="EU446" s="36"/>
      <c r="EV446" s="36"/>
    </row>
    <row r="447" spans="14:152" s="30" customFormat="1" ht="12.75">
      <c r="N447" s="36">
        <v>1.7100000000000001E-8</v>
      </c>
      <c r="O447" s="36">
        <v>0.63515407580000005</v>
      </c>
      <c r="P447" s="36">
        <v>181.0557665236</v>
      </c>
      <c r="Q447" s="30">
        <f t="shared" si="276"/>
        <v>1.5950682098958836E-8</v>
      </c>
      <c r="R447" s="30">
        <f t="shared" si="277"/>
        <v>1.5950515114208711E-8</v>
      </c>
      <c r="S447" s="30">
        <f t="shared" si="278"/>
        <v>1.5950515114490495E-8</v>
      </c>
      <c r="T447" s="30">
        <f t="shared" si="279"/>
        <v>1.5950515114490495E-8</v>
      </c>
      <c r="V447" s="36">
        <v>3.1E-9</v>
      </c>
      <c r="W447" s="36">
        <v>5.3559872082200002</v>
      </c>
      <c r="X447" s="36">
        <v>815.06334611420004</v>
      </c>
      <c r="Y447" s="30">
        <f t="shared" si="280"/>
        <v>2.0764903143524739E-9</v>
      </c>
      <c r="Z447" s="30">
        <f t="shared" si="281"/>
        <v>2.0767710322329442E-9</v>
      </c>
      <c r="AA447" s="30">
        <f t="shared" si="282"/>
        <v>2.0767710317592745E-9</v>
      </c>
      <c r="AB447" s="30">
        <f t="shared" si="283"/>
        <v>2.0767710317592766E-9</v>
      </c>
      <c r="AD447" s="36"/>
      <c r="AE447" s="36"/>
      <c r="AF447" s="36"/>
      <c r="AL447" s="36"/>
      <c r="AM447" s="36"/>
      <c r="AN447" s="36"/>
      <c r="AT447" s="36"/>
      <c r="AU447" s="36"/>
      <c r="AV447" s="36"/>
      <c r="BB447" s="36"/>
      <c r="BC447" s="36"/>
      <c r="BD447" s="36"/>
      <c r="BJ447" s="36">
        <v>1.1100000000000001E-9</v>
      </c>
      <c r="BK447" s="36">
        <v>4.51520219898</v>
      </c>
      <c r="BL447" s="36">
        <v>1699.2792165031999</v>
      </c>
      <c r="BM447" s="30">
        <f t="shared" si="284"/>
        <v>2.1419487901623196E-10</v>
      </c>
      <c r="BN447" s="30">
        <f t="shared" si="285"/>
        <v>2.144718125387433E-10</v>
      </c>
      <c r="BO447" s="30">
        <f t="shared" si="286"/>
        <v>2.1447181207144643E-10</v>
      </c>
      <c r="BP447" s="30">
        <f t="shared" si="287"/>
        <v>2.1447181207144837E-10</v>
      </c>
      <c r="BR447" s="36"/>
      <c r="BS447" s="36"/>
      <c r="BT447" s="36"/>
      <c r="BZ447" s="36"/>
      <c r="CA447" s="36"/>
      <c r="CB447" s="36"/>
      <c r="CH447" s="36"/>
      <c r="CI447" s="36"/>
      <c r="CJ447" s="36"/>
      <c r="CP447" s="36"/>
      <c r="CQ447" s="36"/>
      <c r="CR447" s="36"/>
      <c r="CX447" s="36"/>
      <c r="CY447" s="36"/>
      <c r="CZ447" s="36"/>
      <c r="DF447" s="36">
        <v>8.0779999999999999E-8</v>
      </c>
      <c r="DG447" s="36">
        <v>3.0995581755999999</v>
      </c>
      <c r="DH447" s="36">
        <v>353.30106501699998</v>
      </c>
      <c r="DI447" s="30">
        <f t="shared" si="288"/>
        <v>3.3685227165113075E-8</v>
      </c>
      <c r="DJ447" s="30">
        <f t="shared" si="289"/>
        <v>3.3689108684371731E-8</v>
      </c>
      <c r="DK447" s="30">
        <f t="shared" si="290"/>
        <v>3.3689108677821969E-8</v>
      </c>
      <c r="DL447" s="30">
        <f t="shared" si="291"/>
        <v>3.3689108677821995E-8</v>
      </c>
      <c r="DN447" s="36">
        <v>2.377E-8</v>
      </c>
      <c r="DO447" s="36">
        <v>1.0763352156999999</v>
      </c>
      <c r="DP447" s="36">
        <v>59.803745040300001</v>
      </c>
      <c r="DQ447" s="30">
        <f t="shared" si="292"/>
        <v>1.7477084075462587E-8</v>
      </c>
      <c r="DR447" s="30">
        <f t="shared" si="293"/>
        <v>1.7477228249741975E-8</v>
      </c>
      <c r="DS447" s="30">
        <f t="shared" si="294"/>
        <v>1.7477228249498691E-8</v>
      </c>
      <c r="DT447" s="30">
        <f t="shared" si="295"/>
        <v>1.7477228249498691E-8</v>
      </c>
      <c r="DV447" s="36"/>
      <c r="DW447" s="36"/>
      <c r="DX447" s="36"/>
      <c r="ED447" s="36"/>
      <c r="EE447" s="36"/>
      <c r="EF447" s="36"/>
      <c r="EL447" s="36"/>
      <c r="EM447" s="36"/>
      <c r="EN447" s="36"/>
      <c r="ET447" s="36"/>
      <c r="EU447" s="36"/>
      <c r="EV447" s="36"/>
    </row>
    <row r="448" spans="14:152" s="30" customFormat="1" ht="12.75">
      <c r="N448" s="36">
        <v>2.3070000000000001E-8</v>
      </c>
      <c r="O448" s="36">
        <v>3.2954471430800001</v>
      </c>
      <c r="P448" s="36">
        <v>569.04784100979998</v>
      </c>
      <c r="Q448" s="30">
        <f t="shared" si="276"/>
        <v>2.2843252175253339E-8</v>
      </c>
      <c r="R448" s="30">
        <f t="shared" si="277"/>
        <v>2.2843526836490541E-8</v>
      </c>
      <c r="S448" s="30">
        <f t="shared" si="278"/>
        <v>2.2843526836027207E-8</v>
      </c>
      <c r="T448" s="30">
        <f t="shared" si="279"/>
        <v>2.2843526836027207E-8</v>
      </c>
      <c r="V448" s="36">
        <v>3.6899999999999999E-9</v>
      </c>
      <c r="W448" s="36">
        <v>4.4614361014200004</v>
      </c>
      <c r="X448" s="36">
        <v>421.93232442999999</v>
      </c>
      <c r="Y448" s="30">
        <f t="shared" si="280"/>
        <v>-1.9325058229859247E-9</v>
      </c>
      <c r="Z448" s="30">
        <f t="shared" si="281"/>
        <v>-1.932307349701841E-9</v>
      </c>
      <c r="AA448" s="30">
        <f t="shared" si="282"/>
        <v>-1.9323073500367598E-9</v>
      </c>
      <c r="AB448" s="30">
        <f t="shared" si="283"/>
        <v>-1.9323073500367586E-9</v>
      </c>
      <c r="AD448" s="36"/>
      <c r="AE448" s="36"/>
      <c r="AF448" s="36"/>
      <c r="AL448" s="36"/>
      <c r="AM448" s="36"/>
      <c r="AN448" s="36"/>
      <c r="AT448" s="36"/>
      <c r="AU448" s="36"/>
      <c r="AV448" s="36"/>
      <c r="BB448" s="36"/>
      <c r="BC448" s="36"/>
      <c r="BD448" s="36"/>
      <c r="BJ448" s="36">
        <v>1.14E-9</v>
      </c>
      <c r="BK448" s="36">
        <v>2.06120434865</v>
      </c>
      <c r="BL448" s="36">
        <v>952.09637027660006</v>
      </c>
      <c r="BM448" s="30">
        <f t="shared" si="284"/>
        <v>-1.1366944623738383E-9</v>
      </c>
      <c r="BN448" s="30">
        <f t="shared" si="285"/>
        <v>-1.13668209155532E-9</v>
      </c>
      <c r="BO448" s="30">
        <f t="shared" si="286"/>
        <v>-1.1366820915762146E-9</v>
      </c>
      <c r="BP448" s="30">
        <f t="shared" si="287"/>
        <v>-1.1366820915762146E-9</v>
      </c>
      <c r="BR448" s="36"/>
      <c r="BS448" s="36"/>
      <c r="BT448" s="36"/>
      <c r="BZ448" s="36"/>
      <c r="CA448" s="36"/>
      <c r="CB448" s="36"/>
      <c r="CH448" s="36"/>
      <c r="CI448" s="36"/>
      <c r="CJ448" s="36"/>
      <c r="CP448" s="36"/>
      <c r="CQ448" s="36"/>
      <c r="CR448" s="36"/>
      <c r="CX448" s="36"/>
      <c r="CY448" s="36"/>
      <c r="CZ448" s="36"/>
      <c r="DF448" s="36">
        <v>7.0720000000000001E-8</v>
      </c>
      <c r="DG448" s="36">
        <v>1.10066698352</v>
      </c>
      <c r="DH448" s="36">
        <v>282.66406803389998</v>
      </c>
      <c r="DI448" s="30">
        <f t="shared" si="288"/>
        <v>6.3160731046037441E-8</v>
      </c>
      <c r="DJ448" s="30">
        <f t="shared" si="289"/>
        <v>6.3159385412813495E-8</v>
      </c>
      <c r="DK448" s="30">
        <f t="shared" si="290"/>
        <v>6.3159385415084258E-8</v>
      </c>
      <c r="DL448" s="30">
        <f t="shared" si="291"/>
        <v>6.3159385415084258E-8</v>
      </c>
      <c r="DN448" s="36">
        <v>1.7970000000000001E-8</v>
      </c>
      <c r="DO448" s="36">
        <v>2.90984583978</v>
      </c>
      <c r="DP448" s="36">
        <v>92.797833480099996</v>
      </c>
      <c r="DQ448" s="30">
        <f t="shared" si="292"/>
        <v>-1.3194032016912761E-8</v>
      </c>
      <c r="DR448" s="30">
        <f t="shared" si="293"/>
        <v>-1.3193862607495849E-8</v>
      </c>
      <c r="DS448" s="30">
        <f t="shared" si="294"/>
        <v>-1.3193862607781721E-8</v>
      </c>
      <c r="DT448" s="30">
        <f t="shared" si="295"/>
        <v>-1.3193862607781721E-8</v>
      </c>
      <c r="DV448" s="36"/>
      <c r="DW448" s="36"/>
      <c r="DX448" s="36"/>
      <c r="ED448" s="36"/>
      <c r="EE448" s="36"/>
      <c r="EF448" s="36"/>
      <c r="EL448" s="36"/>
      <c r="EM448" s="36"/>
      <c r="EN448" s="36"/>
      <c r="ET448" s="36"/>
      <c r="EU448" s="36"/>
      <c r="EV448" s="36"/>
    </row>
    <row r="449" spans="14:152" s="30" customFormat="1" ht="12.75">
      <c r="N449" s="36">
        <v>1.906E-8</v>
      </c>
      <c r="O449" s="36">
        <v>5.30639447218</v>
      </c>
      <c r="P449" s="36">
        <v>405.99126305649997</v>
      </c>
      <c r="Q449" s="30">
        <f t="shared" ref="Q449:Q512" si="296">N449*COS(O449+P449*$C$31)</f>
        <v>-1.8989155626523906E-8</v>
      </c>
      <c r="R449" s="30">
        <f t="shared" ref="R449:R512" si="297">N449*COS(O449+P449*$C$52)</f>
        <v>-1.8989055848854127E-8</v>
      </c>
      <c r="S449" s="30">
        <f t="shared" ref="S449:S512" si="298">N449*COS(O449+P449*$C$73)</f>
        <v>-1.8989055849022558E-8</v>
      </c>
      <c r="T449" s="30">
        <f t="shared" ref="T449:T512" si="299">N449*COS(O449+P449*$C$94)</f>
        <v>-1.8989055849022555E-8</v>
      </c>
      <c r="V449" s="36">
        <v>3.1099999999999998E-9</v>
      </c>
      <c r="W449" s="36">
        <v>2.1927564071200001</v>
      </c>
      <c r="X449" s="36">
        <v>5856.4776591153995</v>
      </c>
      <c r="Y449" s="30">
        <f t="shared" ref="Y449:Y512" si="300">V449*COS(W449+X449*$C$31)</f>
        <v>1.3071480281814251E-9</v>
      </c>
      <c r="Z449" s="30">
        <f t="shared" ref="Z449:Z512" si="301">V449*COS(W449+X449*$C$52)</f>
        <v>1.3096205390937527E-9</v>
      </c>
      <c r="AA449" s="30">
        <f t="shared" ref="AA449:AA512" si="302">V449*COS(W449+X449*$C$73)</f>
        <v>1.3096205349223843E-9</v>
      </c>
      <c r="AB449" s="30">
        <f t="shared" ref="AB449:AB512" si="303">V449*COS(W449+X449*$C$94)</f>
        <v>1.3096205349224045E-9</v>
      </c>
      <c r="AD449" s="36"/>
      <c r="AE449" s="36"/>
      <c r="AF449" s="36"/>
      <c r="AL449" s="36"/>
      <c r="AM449" s="36"/>
      <c r="AN449" s="36"/>
      <c r="AT449" s="36"/>
      <c r="AU449" s="36"/>
      <c r="AV449" s="36"/>
      <c r="BB449" s="36"/>
      <c r="BC449" s="36"/>
      <c r="BD449" s="36"/>
      <c r="BJ449" s="36">
        <v>1.1200000000000001E-9</v>
      </c>
      <c r="BK449" s="36">
        <v>4.1473664257899996</v>
      </c>
      <c r="BL449" s="36">
        <v>422.40540518199998</v>
      </c>
      <c r="BM449" s="30">
        <f t="shared" ref="BM449:BM500" si="304">BJ449*COS(BK449+BL449*$C$31)</f>
        <v>-2.6025311754104815E-10</v>
      </c>
      <c r="BN449" s="30">
        <f t="shared" ref="BN449:BN500" si="305">BJ449*COS(BK449+BL449*$C$52)</f>
        <v>-2.6018426240443767E-10</v>
      </c>
      <c r="BO449" s="30">
        <f t="shared" ref="BO449:BO500" si="306">BJ449*COS(BK449+BL449*$C$73)</f>
        <v>-2.6018426252062729E-10</v>
      </c>
      <c r="BP449" s="30">
        <f t="shared" ref="BP449:BP500" si="307">BJ449*COS(BK449+BL449*$C$94)</f>
        <v>-2.6018426252062682E-10</v>
      </c>
      <c r="BR449" s="36"/>
      <c r="BS449" s="36"/>
      <c r="BT449" s="36"/>
      <c r="BZ449" s="36"/>
      <c r="CA449" s="36"/>
      <c r="CB449" s="36"/>
      <c r="CH449" s="36"/>
      <c r="CI449" s="36"/>
      <c r="CJ449" s="36"/>
      <c r="CP449" s="36"/>
      <c r="CQ449" s="36"/>
      <c r="CR449" s="36"/>
      <c r="CX449" s="36"/>
      <c r="CY449" s="36"/>
      <c r="CZ449" s="36"/>
      <c r="DF449" s="36">
        <v>6.0889999999999998E-8</v>
      </c>
      <c r="DG449" s="36">
        <v>0.79684364834999999</v>
      </c>
      <c r="DH449" s="36">
        <v>593.42686339800002</v>
      </c>
      <c r="DI449" s="30">
        <f t="shared" ref="DI449:DI512" si="308">DF449*COS(DG449+DH449*$C$31)</f>
        <v>-4.8542082219933056E-8</v>
      </c>
      <c r="DJ449" s="30">
        <f t="shared" ref="DJ449:DJ512" si="309">DF449*COS(DG449+DH449*$C$52)</f>
        <v>-4.8545346217746733E-8</v>
      </c>
      <c r="DK449" s="30">
        <f t="shared" ref="DK449:DK512" si="310">DF449*COS(DG449+DH449*$C$73)</f>
        <v>-4.8545346212239252E-8</v>
      </c>
      <c r="DL449" s="30">
        <f t="shared" ref="DL449:DL512" si="311">DF449*COS(DG449+DH449*$C$94)</f>
        <v>-4.8545346212239272E-8</v>
      </c>
      <c r="DN449" s="36">
        <v>1.7249999999999999E-8</v>
      </c>
      <c r="DO449" s="36">
        <v>5.2282728619699999</v>
      </c>
      <c r="DP449" s="36">
        <v>757.21715453419995</v>
      </c>
      <c r="DQ449" s="30">
        <f t="shared" ref="DQ449:DQ512" si="312">DN449*COS(DO449+DP449*$C$31)</f>
        <v>8.8831821855813E-9</v>
      </c>
      <c r="DR449" s="30">
        <f t="shared" ref="DR449:DR512" si="313">DN449*COS(DO449+DP449*$C$52)</f>
        <v>8.8848575947647796E-9</v>
      </c>
      <c r="DS449" s="30">
        <f t="shared" ref="DS449:DS512" si="314">DN449*COS(DO449+DP449*$C$73)</f>
        <v>8.8848575919377228E-9</v>
      </c>
      <c r="DT449" s="30">
        <f t="shared" ref="DT449:DT512" si="315">DN449*COS(DO449+DP449*$C$94)</f>
        <v>8.884857591937736E-9</v>
      </c>
      <c r="DV449" s="36"/>
      <c r="DW449" s="36"/>
      <c r="DX449" s="36"/>
      <c r="ED449" s="36"/>
      <c r="EE449" s="36"/>
      <c r="EF449" s="36"/>
      <c r="EL449" s="36"/>
      <c r="EM449" s="36"/>
      <c r="EN449" s="36"/>
      <c r="ET449" s="36"/>
      <c r="EU449" s="36"/>
      <c r="EV449" s="36"/>
    </row>
    <row r="450" spans="14:152" s="30" customFormat="1" ht="12.75">
      <c r="N450" s="36">
        <v>1.8629999999999999E-8</v>
      </c>
      <c r="O450" s="36">
        <v>4.6861364243199999</v>
      </c>
      <c r="P450" s="36">
        <v>286.596221297</v>
      </c>
      <c r="Q450" s="30">
        <f t="shared" si="296"/>
        <v>-1.8611548811474328E-8</v>
      </c>
      <c r="R450" s="30">
        <f t="shared" si="297"/>
        <v>-1.8611513244701669E-8</v>
      </c>
      <c r="S450" s="30">
        <f t="shared" si="298"/>
        <v>-1.8611513244761716E-8</v>
      </c>
      <c r="T450" s="30">
        <f t="shared" si="299"/>
        <v>-1.8611513244761716E-8</v>
      </c>
      <c r="V450" s="36">
        <v>3.0600000000000002E-9</v>
      </c>
      <c r="W450" s="36">
        <v>2.9991701079899999</v>
      </c>
      <c r="X450" s="36">
        <v>1130.2313754934</v>
      </c>
      <c r="Y450" s="30">
        <f t="shared" si="300"/>
        <v>-3.0357850431315289E-9</v>
      </c>
      <c r="Z450" s="30">
        <f t="shared" si="301"/>
        <v>-3.03572002222165E-9</v>
      </c>
      <c r="AA450" s="30">
        <f t="shared" si="302"/>
        <v>-3.0357200223314425E-9</v>
      </c>
      <c r="AB450" s="30">
        <f t="shared" si="303"/>
        <v>-3.0357200223314421E-9</v>
      </c>
      <c r="AD450" s="36"/>
      <c r="AE450" s="36"/>
      <c r="AF450" s="36"/>
      <c r="AL450" s="36"/>
      <c r="AM450" s="36"/>
      <c r="AN450" s="36"/>
      <c r="AT450" s="36"/>
      <c r="AU450" s="36"/>
      <c r="AV450" s="36"/>
      <c r="BB450" s="36"/>
      <c r="BC450" s="36"/>
      <c r="BD450" s="36"/>
      <c r="BJ450" s="36">
        <v>1.1100000000000001E-9</v>
      </c>
      <c r="BK450" s="36">
        <v>5.5323041108500002</v>
      </c>
      <c r="BL450" s="36">
        <v>857.12853501510006</v>
      </c>
      <c r="BM450" s="30">
        <f t="shared" si="304"/>
        <v>7.8919803124076455E-10</v>
      </c>
      <c r="BN450" s="30">
        <f t="shared" si="305"/>
        <v>7.8929813729779847E-10</v>
      </c>
      <c r="BO450" s="30">
        <f t="shared" si="306"/>
        <v>7.8929813712888653E-10</v>
      </c>
      <c r="BP450" s="30">
        <f t="shared" si="307"/>
        <v>7.8929813712888653E-10</v>
      </c>
      <c r="BR450" s="36"/>
      <c r="BS450" s="36"/>
      <c r="BT450" s="36"/>
      <c r="BZ450" s="36"/>
      <c r="CA450" s="36"/>
      <c r="CB450" s="36"/>
      <c r="CH450" s="36"/>
      <c r="CI450" s="36"/>
      <c r="CJ450" s="36"/>
      <c r="CP450" s="36"/>
      <c r="CQ450" s="36"/>
      <c r="CR450" s="36"/>
      <c r="CX450" s="36"/>
      <c r="CY450" s="36"/>
      <c r="CZ450" s="36"/>
      <c r="DF450" s="36">
        <v>6.1399999999999994E-8</v>
      </c>
      <c r="DG450" s="36">
        <v>3.7967234372399998</v>
      </c>
      <c r="DH450" s="36">
        <v>180.1619946463</v>
      </c>
      <c r="DI450" s="30">
        <f t="shared" si="308"/>
        <v>-5.7807105167949759E-8</v>
      </c>
      <c r="DJ450" s="30">
        <f t="shared" si="309"/>
        <v>-5.7806547222446655E-8</v>
      </c>
      <c r="DK450" s="30">
        <f t="shared" si="310"/>
        <v>-5.7806547223388192E-8</v>
      </c>
      <c r="DL450" s="30">
        <f t="shared" si="311"/>
        <v>-5.7806547223388192E-8</v>
      </c>
      <c r="DN450" s="36">
        <v>2.3050000000000001E-8</v>
      </c>
      <c r="DO450" s="36">
        <v>5.8823580719199997</v>
      </c>
      <c r="DP450" s="36">
        <v>426.5500067662</v>
      </c>
      <c r="DQ450" s="30">
        <f t="shared" si="312"/>
        <v>-2.1442050738607575E-8</v>
      </c>
      <c r="DR450" s="30">
        <f t="shared" si="313"/>
        <v>-2.14425905612827E-8</v>
      </c>
      <c r="DS450" s="30">
        <f t="shared" si="314"/>
        <v>-2.1442590560371855E-8</v>
      </c>
      <c r="DT450" s="30">
        <f t="shared" si="315"/>
        <v>-2.1442590560371859E-8</v>
      </c>
      <c r="DV450" s="36"/>
      <c r="DW450" s="36"/>
      <c r="DX450" s="36"/>
      <c r="ED450" s="36"/>
      <c r="EE450" s="36"/>
      <c r="EF450" s="36"/>
      <c r="EL450" s="36"/>
      <c r="EM450" s="36"/>
      <c r="EN450" s="36"/>
      <c r="ET450" s="36"/>
      <c r="EU450" s="36"/>
      <c r="EV450" s="36"/>
    </row>
    <row r="451" spans="14:152" s="30" customFormat="1" ht="12.75">
      <c r="N451" s="36">
        <v>1.873E-8</v>
      </c>
      <c r="O451" s="36">
        <v>2.2651602086299998</v>
      </c>
      <c r="P451" s="36">
        <v>1781.0313497193999</v>
      </c>
      <c r="Q451" s="30">
        <f t="shared" si="296"/>
        <v>4.5264250567181104E-9</v>
      </c>
      <c r="R451" s="30">
        <f t="shared" si="297"/>
        <v>4.5215811562737162E-9</v>
      </c>
      <c r="S451" s="30">
        <f t="shared" si="298"/>
        <v>4.5215811644477826E-9</v>
      </c>
      <c r="T451" s="30">
        <f t="shared" si="299"/>
        <v>4.5215811644477826E-9</v>
      </c>
      <c r="V451" s="36">
        <v>3.3000000000000002E-9</v>
      </c>
      <c r="W451" s="36">
        <v>0.64102961163000005</v>
      </c>
      <c r="X451" s="36">
        <v>558.00214074589996</v>
      </c>
      <c r="Y451" s="30">
        <f t="shared" si="300"/>
        <v>-2.5477593475805688E-9</v>
      </c>
      <c r="Z451" s="30">
        <f t="shared" si="301"/>
        <v>-2.5479344636135417E-9</v>
      </c>
      <c r="AA451" s="30">
        <f t="shared" si="302"/>
        <v>-2.5479344633180575E-9</v>
      </c>
      <c r="AB451" s="30">
        <f t="shared" si="303"/>
        <v>-2.5479344633180588E-9</v>
      </c>
      <c r="AD451" s="36"/>
      <c r="AE451" s="36"/>
      <c r="AF451" s="36"/>
      <c r="AL451" s="36"/>
      <c r="AM451" s="36"/>
      <c r="AN451" s="36"/>
      <c r="AT451" s="36"/>
      <c r="AU451" s="36"/>
      <c r="AV451" s="36"/>
      <c r="BB451" s="36"/>
      <c r="BC451" s="36"/>
      <c r="BD451" s="36"/>
      <c r="BJ451" s="36">
        <v>1.09E-9</v>
      </c>
      <c r="BK451" s="36">
        <v>3.0000565128800001</v>
      </c>
      <c r="BL451" s="36">
        <v>420.44785172169998</v>
      </c>
      <c r="BM451" s="30">
        <f t="shared" si="304"/>
        <v>8.5514162515985421E-10</v>
      </c>
      <c r="BN451" s="30">
        <f t="shared" si="305"/>
        <v>8.5518414703590872E-10</v>
      </c>
      <c r="BO451" s="30">
        <f t="shared" si="306"/>
        <v>8.5518414696415856E-10</v>
      </c>
      <c r="BP451" s="30">
        <f t="shared" si="307"/>
        <v>8.5518414696415856E-10</v>
      </c>
      <c r="BR451" s="36"/>
      <c r="BS451" s="36"/>
      <c r="BT451" s="36"/>
      <c r="BZ451" s="36"/>
      <c r="CA451" s="36"/>
      <c r="CB451" s="36"/>
      <c r="CH451" s="36"/>
      <c r="CI451" s="36"/>
      <c r="CJ451" s="36"/>
      <c r="CP451" s="36"/>
      <c r="CQ451" s="36"/>
      <c r="CR451" s="36"/>
      <c r="CX451" s="36"/>
      <c r="CY451" s="36"/>
      <c r="CZ451" s="36"/>
      <c r="DF451" s="36">
        <v>6.7029999999999999E-8</v>
      </c>
      <c r="DG451" s="36">
        <v>3.8285424861999999</v>
      </c>
      <c r="DH451" s="36">
        <v>412.58354519549999</v>
      </c>
      <c r="DI451" s="30">
        <f t="shared" si="308"/>
        <v>2.0007776689380754E-9</v>
      </c>
      <c r="DJ451" s="30">
        <f t="shared" si="309"/>
        <v>2.0049141028623625E-9</v>
      </c>
      <c r="DK451" s="30">
        <f t="shared" si="310"/>
        <v>2.0049140958823759E-9</v>
      </c>
      <c r="DL451" s="30">
        <f t="shared" si="311"/>
        <v>2.0049140958823759E-9</v>
      </c>
      <c r="DN451" s="36">
        <v>1.7509999999999999E-8</v>
      </c>
      <c r="DO451" s="36">
        <v>5.2899080346999998</v>
      </c>
      <c r="DP451" s="36">
        <v>87.3117715395</v>
      </c>
      <c r="DQ451" s="30">
        <f t="shared" si="312"/>
        <v>1.6332762717135889E-9</v>
      </c>
      <c r="DR451" s="30">
        <f t="shared" si="313"/>
        <v>1.6330484995911974E-9</v>
      </c>
      <c r="DS451" s="30">
        <f t="shared" si="314"/>
        <v>1.6330484999755469E-9</v>
      </c>
      <c r="DT451" s="30">
        <f t="shared" si="315"/>
        <v>1.6330484999755469E-9</v>
      </c>
      <c r="DV451" s="36"/>
      <c r="DW451" s="36"/>
      <c r="DX451" s="36"/>
      <c r="ED451" s="36"/>
      <c r="EE451" s="36"/>
      <c r="EF451" s="36"/>
      <c r="EL451" s="36"/>
      <c r="EM451" s="36"/>
      <c r="EN451" s="36"/>
      <c r="ET451" s="36"/>
      <c r="EU451" s="36"/>
      <c r="EV451" s="36"/>
    </row>
    <row r="452" spans="14:152" s="30" customFormat="1" ht="12.75">
      <c r="N452" s="36">
        <v>2.035E-8</v>
      </c>
      <c r="O452" s="36">
        <v>3.8518885926699999</v>
      </c>
      <c r="P452" s="36">
        <v>672.14061522839995</v>
      </c>
      <c r="Q452" s="30">
        <f t="shared" si="296"/>
        <v>2.0190826767740082E-8</v>
      </c>
      <c r="R452" s="30">
        <f t="shared" si="297"/>
        <v>2.0191082159427064E-8</v>
      </c>
      <c r="S452" s="30">
        <f t="shared" si="298"/>
        <v>2.0191082158996278E-8</v>
      </c>
      <c r="T452" s="30">
        <f t="shared" si="299"/>
        <v>2.0191082158996278E-8</v>
      </c>
      <c r="V452" s="36">
        <v>3.05E-9</v>
      </c>
      <c r="W452" s="36">
        <v>0.40963115602</v>
      </c>
      <c r="X452" s="36">
        <v>661.23792731640003</v>
      </c>
      <c r="Y452" s="30">
        <f t="shared" si="300"/>
        <v>-3.0298337381438536E-9</v>
      </c>
      <c r="Z452" s="30">
        <f t="shared" si="301"/>
        <v>-3.0297990771423624E-9</v>
      </c>
      <c r="AA452" s="30">
        <f t="shared" si="302"/>
        <v>-3.0297990772008759E-9</v>
      </c>
      <c r="AB452" s="30">
        <f t="shared" si="303"/>
        <v>-3.0297990772008759E-9</v>
      </c>
      <c r="AD452" s="36"/>
      <c r="AE452" s="36"/>
      <c r="AF452" s="36"/>
      <c r="AL452" s="36"/>
      <c r="AM452" s="36"/>
      <c r="AN452" s="36"/>
      <c r="AT452" s="36"/>
      <c r="AU452" s="36"/>
      <c r="AV452" s="36"/>
      <c r="BB452" s="36"/>
      <c r="BC452" s="36"/>
      <c r="BD452" s="36"/>
      <c r="BJ452" s="36">
        <v>1.1200000000000001E-9</v>
      </c>
      <c r="BK452" s="36">
        <v>2.20667724213</v>
      </c>
      <c r="BL452" s="36">
        <v>395.57870223899999</v>
      </c>
      <c r="BM452" s="30">
        <f t="shared" si="304"/>
        <v>1.1199000135893009E-9</v>
      </c>
      <c r="BN452" s="30">
        <f t="shared" si="305"/>
        <v>1.1199008974700719E-9</v>
      </c>
      <c r="BO452" s="30">
        <f t="shared" si="306"/>
        <v>1.1199008974685836E-9</v>
      </c>
      <c r="BP452" s="30">
        <f t="shared" si="307"/>
        <v>1.1199008974685836E-9</v>
      </c>
      <c r="BR452" s="36"/>
      <c r="BS452" s="36"/>
      <c r="BT452" s="36"/>
      <c r="BZ452" s="36"/>
      <c r="CA452" s="36"/>
      <c r="CB452" s="36"/>
      <c r="CH452" s="36"/>
      <c r="CI452" s="36"/>
      <c r="CJ452" s="36"/>
      <c r="CP452" s="36"/>
      <c r="CQ452" s="36"/>
      <c r="CR452" s="36"/>
      <c r="CX452" s="36"/>
      <c r="CY452" s="36"/>
      <c r="CZ452" s="36"/>
      <c r="DF452" s="36">
        <v>6.0240000000000002E-8</v>
      </c>
      <c r="DG452" s="36">
        <v>5.4628877620700003</v>
      </c>
      <c r="DH452" s="36">
        <v>724.8308132679</v>
      </c>
      <c r="DI452" s="30">
        <f t="shared" si="308"/>
        <v>7.6171380648707452E-9</v>
      </c>
      <c r="DJ452" s="30">
        <f t="shared" si="309"/>
        <v>7.6236192969228273E-9</v>
      </c>
      <c r="DK452" s="30">
        <f t="shared" si="310"/>
        <v>7.6236192859861976E-9</v>
      </c>
      <c r="DL452" s="30">
        <f t="shared" si="311"/>
        <v>7.6236192859862506E-9</v>
      </c>
      <c r="DN452" s="36">
        <v>2.2020000000000001E-8</v>
      </c>
      <c r="DO452" s="36">
        <v>1.2809694650500001</v>
      </c>
      <c r="DP452" s="36">
        <v>624.91943278700001</v>
      </c>
      <c r="DQ452" s="30">
        <f t="shared" si="312"/>
        <v>-1.2671253112290581E-8</v>
      </c>
      <c r="DR452" s="30">
        <f t="shared" si="313"/>
        <v>-1.2672937086212729E-8</v>
      </c>
      <c r="DS452" s="30">
        <f t="shared" si="314"/>
        <v>-1.2672937083371208E-8</v>
      </c>
      <c r="DT452" s="30">
        <f t="shared" si="315"/>
        <v>-1.2672937083371216E-8</v>
      </c>
      <c r="DV452" s="36"/>
      <c r="DW452" s="36"/>
      <c r="DX452" s="36"/>
      <c r="ED452" s="36"/>
      <c r="EE452" s="36"/>
      <c r="EF452" s="36"/>
      <c r="EL452" s="36"/>
      <c r="EM452" s="36"/>
      <c r="EN452" s="36"/>
      <c r="ET452" s="36"/>
      <c r="EU452" s="36"/>
      <c r="EV452" s="36"/>
    </row>
    <row r="453" spans="14:152" s="30" customFormat="1" ht="12.75">
      <c r="N453" s="36">
        <v>2.236E-8</v>
      </c>
      <c r="O453" s="36">
        <v>3.0195913321400001</v>
      </c>
      <c r="P453" s="36">
        <v>105.5404547734</v>
      </c>
      <c r="Q453" s="30">
        <f t="shared" si="296"/>
        <v>-1.699803351943799E-8</v>
      </c>
      <c r="R453" s="30">
        <f t="shared" si="297"/>
        <v>-1.6997804094489839E-8</v>
      </c>
      <c r="S453" s="30">
        <f t="shared" si="298"/>
        <v>-1.6997804094876986E-8</v>
      </c>
      <c r="T453" s="30">
        <f t="shared" si="299"/>
        <v>-1.6997804094876986E-8</v>
      </c>
      <c r="V453" s="36">
        <v>3.2000000000000001E-9</v>
      </c>
      <c r="W453" s="36">
        <v>3.2926731993999998</v>
      </c>
      <c r="X453" s="36">
        <v>760.25553592000006</v>
      </c>
      <c r="Y453" s="30">
        <f t="shared" si="300"/>
        <v>1.931949796318538E-9</v>
      </c>
      <c r="Z453" s="30">
        <f t="shared" si="301"/>
        <v>1.9316595767798522E-9</v>
      </c>
      <c r="AA453" s="30">
        <f t="shared" si="302"/>
        <v>1.9316595772696018E-9</v>
      </c>
      <c r="AB453" s="30">
        <f t="shared" si="303"/>
        <v>1.9316595772695998E-9</v>
      </c>
      <c r="AD453" s="36"/>
      <c r="AE453" s="36"/>
      <c r="AF453" s="36"/>
      <c r="AL453" s="36"/>
      <c r="AM453" s="36"/>
      <c r="AN453" s="36"/>
      <c r="AT453" s="36"/>
      <c r="AU453" s="36"/>
      <c r="AV453" s="36"/>
      <c r="BB453" s="36"/>
      <c r="BC453" s="36"/>
      <c r="BD453" s="36"/>
      <c r="BJ453" s="36">
        <v>1.4700000000000001E-9</v>
      </c>
      <c r="BK453" s="36">
        <v>1.5232447251100001</v>
      </c>
      <c r="BL453" s="36">
        <v>552.58551477449998</v>
      </c>
      <c r="BM453" s="30">
        <f t="shared" si="304"/>
        <v>4.4373045080800131E-11</v>
      </c>
      <c r="BN453" s="30">
        <f t="shared" si="305"/>
        <v>4.4251550096857175E-11</v>
      </c>
      <c r="BO453" s="30">
        <f t="shared" si="306"/>
        <v>4.4251550301873553E-11</v>
      </c>
      <c r="BP453" s="30">
        <f t="shared" si="307"/>
        <v>4.4251550301872901E-11</v>
      </c>
      <c r="BR453" s="36"/>
      <c r="BS453" s="36"/>
      <c r="BT453" s="36"/>
      <c r="BZ453" s="36"/>
      <c r="CA453" s="36"/>
      <c r="CB453" s="36"/>
      <c r="CH453" s="36"/>
      <c r="CI453" s="36"/>
      <c r="CJ453" s="36"/>
      <c r="CP453" s="36"/>
      <c r="CQ453" s="36"/>
      <c r="CR453" s="36"/>
      <c r="CX453" s="36"/>
      <c r="CY453" s="36"/>
      <c r="CZ453" s="36"/>
      <c r="DF453" s="36">
        <v>8.1019999999999994E-8</v>
      </c>
      <c r="DG453" s="36">
        <v>4.5105149577799999</v>
      </c>
      <c r="DH453" s="36">
        <v>268.43697403229999</v>
      </c>
      <c r="DI453" s="30">
        <f t="shared" si="308"/>
        <v>-8.0442715735930229E-8</v>
      </c>
      <c r="DJ453" s="30">
        <f t="shared" si="309"/>
        <v>-8.0442327867068249E-8</v>
      </c>
      <c r="DK453" s="30">
        <f t="shared" si="310"/>
        <v>-8.044232786772286E-8</v>
      </c>
      <c r="DL453" s="30">
        <f t="shared" si="311"/>
        <v>-8.044232786772286E-8</v>
      </c>
      <c r="DN453" s="36">
        <v>2.0430000000000002E-8</v>
      </c>
      <c r="DO453" s="36">
        <v>0.46193065602</v>
      </c>
      <c r="DP453" s="36">
        <v>831.10498122419995</v>
      </c>
      <c r="DQ453" s="30">
        <f t="shared" si="312"/>
        <v>-1.0959198415176742E-8</v>
      </c>
      <c r="DR453" s="30">
        <f t="shared" si="313"/>
        <v>-1.095705406624453E-8</v>
      </c>
      <c r="DS453" s="30">
        <f t="shared" si="314"/>
        <v>-1.0957054069863134E-8</v>
      </c>
      <c r="DT453" s="30">
        <f t="shared" si="315"/>
        <v>-1.0957054069863121E-8</v>
      </c>
      <c r="DV453" s="36"/>
      <c r="DW453" s="36"/>
      <c r="DX453" s="36"/>
      <c r="ED453" s="36"/>
      <c r="EE453" s="36"/>
      <c r="EF453" s="36"/>
      <c r="EL453" s="36"/>
      <c r="EM453" s="36"/>
      <c r="EN453" s="36"/>
      <c r="ET453" s="36"/>
      <c r="EU453" s="36"/>
      <c r="EV453" s="36"/>
    </row>
    <row r="454" spans="14:152" s="30" customFormat="1" ht="12.75">
      <c r="N454" s="36">
        <v>1.7669999999999999E-8</v>
      </c>
      <c r="O454" s="36">
        <v>1.4580027156199999</v>
      </c>
      <c r="P454" s="36">
        <v>16.674774556399999</v>
      </c>
      <c r="Q454" s="30">
        <f t="shared" si="296"/>
        <v>3.6013240104520604E-9</v>
      </c>
      <c r="R454" s="30">
        <f t="shared" si="297"/>
        <v>3.6013671745489635E-9</v>
      </c>
      <c r="S454" s="30">
        <f t="shared" si="298"/>
        <v>3.6013671744761269E-9</v>
      </c>
      <c r="T454" s="30">
        <f t="shared" si="299"/>
        <v>3.6013671744761269E-9</v>
      </c>
      <c r="V454" s="36">
        <v>2.98E-9</v>
      </c>
      <c r="W454" s="36">
        <v>5.4869324608600003</v>
      </c>
      <c r="X454" s="36">
        <v>702.14871190910003</v>
      </c>
      <c r="Y454" s="30">
        <f t="shared" si="300"/>
        <v>-6.8597562401396956E-11</v>
      </c>
      <c r="Z454" s="30">
        <f t="shared" si="301"/>
        <v>-6.8284544105297425E-11</v>
      </c>
      <c r="AA454" s="30">
        <f t="shared" si="302"/>
        <v>-6.8284544633497999E-11</v>
      </c>
      <c r="AB454" s="30">
        <f t="shared" si="303"/>
        <v>-6.8284544633496681E-11</v>
      </c>
      <c r="AD454" s="36"/>
      <c r="AE454" s="36"/>
      <c r="AF454" s="36"/>
      <c r="AL454" s="36"/>
      <c r="AM454" s="36"/>
      <c r="AN454" s="36"/>
      <c r="AT454" s="36"/>
      <c r="AU454" s="36"/>
      <c r="AV454" s="36"/>
      <c r="BB454" s="36"/>
      <c r="BC454" s="36"/>
      <c r="BD454" s="36"/>
      <c r="BJ454" s="36">
        <v>1.1800000000000001E-9</v>
      </c>
      <c r="BK454" s="36">
        <v>5.4749536712099998</v>
      </c>
      <c r="BL454" s="36">
        <v>2957.7331481288002</v>
      </c>
      <c r="BM454" s="30">
        <f t="shared" si="304"/>
        <v>-8.3898691270686406E-11</v>
      </c>
      <c r="BN454" s="30">
        <f t="shared" si="305"/>
        <v>-8.3377753040134495E-11</v>
      </c>
      <c r="BO454" s="30">
        <f t="shared" si="306"/>
        <v>-8.3377753919199753E-11</v>
      </c>
      <c r="BP454" s="30">
        <f t="shared" si="307"/>
        <v>-8.3377753919195579E-11</v>
      </c>
      <c r="BR454" s="36"/>
      <c r="BS454" s="36"/>
      <c r="BT454" s="36"/>
      <c r="BZ454" s="36"/>
      <c r="CA454" s="36"/>
      <c r="CB454" s="36"/>
      <c r="CH454" s="36"/>
      <c r="CI454" s="36"/>
      <c r="CJ454" s="36"/>
      <c r="CP454" s="36"/>
      <c r="CQ454" s="36"/>
      <c r="CR454" s="36"/>
      <c r="CX454" s="36"/>
      <c r="CY454" s="36"/>
      <c r="CZ454" s="36"/>
      <c r="DF454" s="36">
        <v>6.0329999999999998E-8</v>
      </c>
      <c r="DG454" s="36">
        <v>1.2432625202100001</v>
      </c>
      <c r="DH454" s="36">
        <v>447.93883187839998</v>
      </c>
      <c r="DI454" s="30">
        <f t="shared" si="308"/>
        <v>1.9574016154362582E-8</v>
      </c>
      <c r="DJ454" s="30">
        <f t="shared" si="309"/>
        <v>1.9570191055841409E-8</v>
      </c>
      <c r="DK454" s="30">
        <f t="shared" si="310"/>
        <v>1.9570191062296127E-8</v>
      </c>
      <c r="DL454" s="30">
        <f t="shared" si="311"/>
        <v>1.9570191062296101E-8</v>
      </c>
      <c r="DN454" s="36">
        <v>1.9309999999999999E-8</v>
      </c>
      <c r="DO454" s="36">
        <v>1.26974971942</v>
      </c>
      <c r="DP454" s="36">
        <v>219.89137757699999</v>
      </c>
      <c r="DQ454" s="30">
        <f t="shared" si="312"/>
        <v>1.9285337782222365E-8</v>
      </c>
      <c r="DR454" s="30">
        <f t="shared" si="313"/>
        <v>1.928536987367335E-8</v>
      </c>
      <c r="DS454" s="30">
        <f t="shared" si="314"/>
        <v>1.9285369873619216E-8</v>
      </c>
      <c r="DT454" s="30">
        <f t="shared" si="315"/>
        <v>1.9285369873619216E-8</v>
      </c>
      <c r="DV454" s="36"/>
      <c r="DW454" s="36"/>
      <c r="DX454" s="36"/>
      <c r="ED454" s="36"/>
      <c r="EE454" s="36"/>
      <c r="EF454" s="36"/>
      <c r="EL454" s="36"/>
      <c r="EM454" s="36"/>
      <c r="EN454" s="36"/>
      <c r="ET454" s="36"/>
      <c r="EU454" s="36"/>
      <c r="EV454" s="36"/>
    </row>
    <row r="455" spans="14:152" s="30" customFormat="1" ht="12.75">
      <c r="N455" s="36">
        <v>1.6330000000000001E-8</v>
      </c>
      <c r="O455" s="36">
        <v>0.16030477875999999</v>
      </c>
      <c r="P455" s="36">
        <v>18.910006790099999</v>
      </c>
      <c r="Q455" s="30">
        <f t="shared" si="296"/>
        <v>1.6304895271747157E-8</v>
      </c>
      <c r="R455" s="30">
        <f t="shared" si="297"/>
        <v>1.6304897832917212E-8</v>
      </c>
      <c r="S455" s="30">
        <f t="shared" si="298"/>
        <v>1.6304897832912891E-8</v>
      </c>
      <c r="T455" s="30">
        <f t="shared" si="299"/>
        <v>1.6304897832912891E-8</v>
      </c>
      <c r="V455" s="36">
        <v>3.5199999999999998E-9</v>
      </c>
      <c r="W455" s="36">
        <v>2.1817969219800002</v>
      </c>
      <c r="X455" s="36">
        <v>2118.7638603783998</v>
      </c>
      <c r="Y455" s="30">
        <f t="shared" si="300"/>
        <v>-3.485034718974104E-9</v>
      </c>
      <c r="Z455" s="30">
        <f t="shared" si="301"/>
        <v>-3.4848776358036403E-9</v>
      </c>
      <c r="AA455" s="30">
        <f t="shared" si="302"/>
        <v>-3.4848776360690048E-9</v>
      </c>
      <c r="AB455" s="30">
        <f t="shared" si="303"/>
        <v>-3.4848776360690035E-9</v>
      </c>
      <c r="AD455" s="36"/>
      <c r="AE455" s="36"/>
      <c r="AF455" s="36"/>
      <c r="AL455" s="36"/>
      <c r="AM455" s="36"/>
      <c r="AN455" s="36"/>
      <c r="AT455" s="36"/>
      <c r="AU455" s="36"/>
      <c r="AV455" s="36"/>
      <c r="BB455" s="36"/>
      <c r="BC455" s="36"/>
      <c r="BD455" s="36"/>
      <c r="BJ455" s="36">
        <v>1.13E-9</v>
      </c>
      <c r="BK455" s="36">
        <v>2.57036693965</v>
      </c>
      <c r="BL455" s="36">
        <v>462.02291352809999</v>
      </c>
      <c r="BM455" s="30">
        <f t="shared" si="304"/>
        <v>1.1299577531920803E-9</v>
      </c>
      <c r="BN455" s="30">
        <f t="shared" si="305"/>
        <v>1.1299584260292606E-9</v>
      </c>
      <c r="BO455" s="30">
        <f t="shared" si="306"/>
        <v>1.1299584260281299E-9</v>
      </c>
      <c r="BP455" s="30">
        <f t="shared" si="307"/>
        <v>1.1299584260281299E-9</v>
      </c>
      <c r="BR455" s="36"/>
      <c r="BS455" s="36"/>
      <c r="BT455" s="36"/>
      <c r="BZ455" s="36"/>
      <c r="CA455" s="36"/>
      <c r="CB455" s="36"/>
      <c r="CH455" s="36"/>
      <c r="CI455" s="36"/>
      <c r="CJ455" s="36"/>
      <c r="CP455" s="36"/>
      <c r="CQ455" s="36"/>
      <c r="CR455" s="36"/>
      <c r="CX455" s="36"/>
      <c r="CY455" s="36"/>
      <c r="CZ455" s="36"/>
      <c r="DF455" s="36">
        <v>7.4250000000000006E-8</v>
      </c>
      <c r="DG455" s="36">
        <v>2.2939488899899998</v>
      </c>
      <c r="DH455" s="36">
        <v>532.61172640140001</v>
      </c>
      <c r="DI455" s="30">
        <f t="shared" si="308"/>
        <v>5.8695337973100522E-8</v>
      </c>
      <c r="DJ455" s="30">
        <f t="shared" si="309"/>
        <v>5.8691713550482429E-8</v>
      </c>
      <c r="DK455" s="30">
        <f t="shared" si="310"/>
        <v>5.8691713556598742E-8</v>
      </c>
      <c r="DL455" s="30">
        <f t="shared" si="311"/>
        <v>5.8691713556598715E-8</v>
      </c>
      <c r="DN455" s="36">
        <v>1.953E-8</v>
      </c>
      <c r="DO455" s="36">
        <v>2.9690000238500001</v>
      </c>
      <c r="DP455" s="36">
        <v>398.1440028728</v>
      </c>
      <c r="DQ455" s="30">
        <f t="shared" si="312"/>
        <v>1.4136367707699389E-8</v>
      </c>
      <c r="DR455" s="30">
        <f t="shared" si="313"/>
        <v>1.4137170502092601E-8</v>
      </c>
      <c r="DS455" s="30">
        <f t="shared" si="314"/>
        <v>1.4137170500737972E-8</v>
      </c>
      <c r="DT455" s="30">
        <f t="shared" si="315"/>
        <v>1.4137170500737978E-8</v>
      </c>
      <c r="DV455" s="36"/>
      <c r="DW455" s="36"/>
      <c r="DX455" s="36"/>
      <c r="ED455" s="36"/>
      <c r="EE455" s="36"/>
      <c r="EF455" s="36"/>
      <c r="EL455" s="36"/>
      <c r="EM455" s="36"/>
      <c r="EN455" s="36"/>
      <c r="ET455" s="36"/>
      <c r="EU455" s="36"/>
      <c r="EV455" s="36"/>
    </row>
    <row r="456" spans="14:152" s="30" customFormat="1" ht="12.75">
      <c r="N456" s="36">
        <v>2.1159999999999999E-8</v>
      </c>
      <c r="O456" s="36">
        <v>2.9018670203100001</v>
      </c>
      <c r="P456" s="36">
        <v>486.40193591629998</v>
      </c>
      <c r="Q456" s="30">
        <f t="shared" si="296"/>
        <v>2.0717033878408911E-8</v>
      </c>
      <c r="R456" s="30">
        <f t="shared" si="297"/>
        <v>2.0717347301798674E-8</v>
      </c>
      <c r="S456" s="30">
        <f t="shared" si="298"/>
        <v>2.0717347301269884E-8</v>
      </c>
      <c r="T456" s="30">
        <f t="shared" si="299"/>
        <v>2.0717347301269884E-8</v>
      </c>
      <c r="V456" s="36">
        <v>2.9899999999999998E-9</v>
      </c>
      <c r="W456" s="36">
        <v>5.9498065134499996</v>
      </c>
      <c r="X456" s="36">
        <v>572.22923474749996</v>
      </c>
      <c r="Y456" s="30">
        <f t="shared" si="300"/>
        <v>-2.793506946520615E-9</v>
      </c>
      <c r="Z456" s="30">
        <f t="shared" si="301"/>
        <v>-2.7934156557402293E-9</v>
      </c>
      <c r="AA456" s="30">
        <f t="shared" si="302"/>
        <v>-2.7934156558942942E-9</v>
      </c>
      <c r="AB456" s="30">
        <f t="shared" si="303"/>
        <v>-2.7934156558942937E-9</v>
      </c>
      <c r="AD456" s="36"/>
      <c r="AE456" s="36"/>
      <c r="AF456" s="36"/>
      <c r="AL456" s="36"/>
      <c r="AM456" s="36"/>
      <c r="AN456" s="36"/>
      <c r="AT456" s="36"/>
      <c r="AU456" s="36"/>
      <c r="AV456" s="36"/>
      <c r="BB456" s="36"/>
      <c r="BC456" s="36"/>
      <c r="BD456" s="36"/>
      <c r="BJ456" s="36">
        <v>1.2199999999999999E-9</v>
      </c>
      <c r="BK456" s="36">
        <v>4.9624656789700001</v>
      </c>
      <c r="BL456" s="36">
        <v>638.93407846749994</v>
      </c>
      <c r="BM456" s="30">
        <f t="shared" si="304"/>
        <v>1.834571477343712E-10</v>
      </c>
      <c r="BN456" s="30">
        <f t="shared" si="305"/>
        <v>1.8357246252857971E-10</v>
      </c>
      <c r="BO456" s="30">
        <f t="shared" si="306"/>
        <v>1.8357246233399418E-10</v>
      </c>
      <c r="BP456" s="30">
        <f t="shared" si="307"/>
        <v>1.8357246233399473E-10</v>
      </c>
      <c r="BR456" s="36"/>
      <c r="BS456" s="36"/>
      <c r="BT456" s="36"/>
      <c r="BZ456" s="36"/>
      <c r="CA456" s="36"/>
      <c r="CB456" s="36"/>
      <c r="CH456" s="36"/>
      <c r="CI456" s="36"/>
      <c r="CJ456" s="36"/>
      <c r="CP456" s="36"/>
      <c r="CQ456" s="36"/>
      <c r="CR456" s="36"/>
      <c r="CX456" s="36"/>
      <c r="CY456" s="36"/>
      <c r="CZ456" s="36"/>
      <c r="DF456" s="36">
        <v>6.0069999999999995E-8</v>
      </c>
      <c r="DG456" s="36">
        <v>2.8721542539799998</v>
      </c>
      <c r="DH456" s="36">
        <v>426.07692601420001</v>
      </c>
      <c r="DI456" s="30">
        <f t="shared" si="308"/>
        <v>5.243339587726319E-8</v>
      </c>
      <c r="DJ456" s="30">
        <f t="shared" si="309"/>
        <v>5.2435264558086587E-8</v>
      </c>
      <c r="DK456" s="30">
        <f t="shared" si="310"/>
        <v>5.2435264554933481E-8</v>
      </c>
      <c r="DL456" s="30">
        <f t="shared" si="311"/>
        <v>5.2435264554933487E-8</v>
      </c>
      <c r="DN456" s="36">
        <v>1.6759999999999999E-8</v>
      </c>
      <c r="DO456" s="36">
        <v>4.8168314951199998</v>
      </c>
      <c r="DP456" s="36">
        <v>181.80652604900001</v>
      </c>
      <c r="DQ456" s="30">
        <f t="shared" si="312"/>
        <v>-1.316594860598199E-8</v>
      </c>
      <c r="DR456" s="30">
        <f t="shared" si="313"/>
        <v>-1.3166230741003435E-8</v>
      </c>
      <c r="DS456" s="30">
        <f t="shared" si="314"/>
        <v>-1.3166230740527354E-8</v>
      </c>
      <c r="DT456" s="30">
        <f t="shared" si="315"/>
        <v>-1.3166230740527358E-8</v>
      </c>
      <c r="DV456" s="36"/>
      <c r="DW456" s="36"/>
      <c r="DX456" s="36"/>
      <c r="ED456" s="36"/>
      <c r="EE456" s="36"/>
      <c r="EF456" s="36"/>
      <c r="EL456" s="36"/>
      <c r="EM456" s="36"/>
      <c r="EN456" s="36"/>
      <c r="ET456" s="36"/>
      <c r="EU456" s="36"/>
      <c r="EV456" s="36"/>
    </row>
    <row r="457" spans="14:152" s="30" customFormat="1" ht="12.75">
      <c r="N457" s="36">
        <v>2.2020000000000001E-8</v>
      </c>
      <c r="O457" s="36">
        <v>3.8812595701700001</v>
      </c>
      <c r="P457" s="36">
        <v>427.56139872249997</v>
      </c>
      <c r="Q457" s="30">
        <f t="shared" si="296"/>
        <v>1.3244109149172729E-9</v>
      </c>
      <c r="R457" s="30">
        <f t="shared" si="297"/>
        <v>1.3258171791570324E-9</v>
      </c>
      <c r="S457" s="30">
        <f t="shared" si="298"/>
        <v>1.3258171767840398E-9</v>
      </c>
      <c r="T457" s="30">
        <f t="shared" si="299"/>
        <v>1.3258171767840495E-9</v>
      </c>
      <c r="V457" s="36">
        <v>3.4299999999999999E-9</v>
      </c>
      <c r="W457" s="36">
        <v>2.6290008364999999</v>
      </c>
      <c r="X457" s="36">
        <v>213.55972786890001</v>
      </c>
      <c r="Y457" s="30">
        <f t="shared" si="300"/>
        <v>4.3067322076711241E-10</v>
      </c>
      <c r="Z457" s="30">
        <f t="shared" si="301"/>
        <v>4.3078196364438033E-10</v>
      </c>
      <c r="AA457" s="30">
        <f t="shared" si="302"/>
        <v>4.3078196346088339E-10</v>
      </c>
      <c r="AB457" s="30">
        <f t="shared" si="303"/>
        <v>4.3078196346088416E-10</v>
      </c>
      <c r="AD457" s="36"/>
      <c r="AE457" s="36"/>
      <c r="AF457" s="36"/>
      <c r="AL457" s="36"/>
      <c r="AM457" s="36"/>
      <c r="AN457" s="36"/>
      <c r="AT457" s="36"/>
      <c r="AU457" s="36"/>
      <c r="AV457" s="36"/>
      <c r="BB457" s="36"/>
      <c r="BC457" s="36"/>
      <c r="BD457" s="36"/>
      <c r="BJ457" s="36">
        <v>1.0399999999999999E-9</v>
      </c>
      <c r="BK457" s="36">
        <v>1.9113938342800001</v>
      </c>
      <c r="BL457" s="36">
        <v>472.17484191469998</v>
      </c>
      <c r="BM457" s="30">
        <f t="shared" si="304"/>
        <v>7.9098719081653632E-10</v>
      </c>
      <c r="BN457" s="30">
        <f t="shared" si="305"/>
        <v>7.9093948039674769E-10</v>
      </c>
      <c r="BO457" s="30">
        <f t="shared" si="306"/>
        <v>7.9093948047725976E-10</v>
      </c>
      <c r="BP457" s="30">
        <f t="shared" si="307"/>
        <v>7.9093948047725935E-10</v>
      </c>
      <c r="BR457" s="36"/>
      <c r="BS457" s="36"/>
      <c r="BT457" s="36"/>
      <c r="BZ457" s="36"/>
      <c r="CA457" s="36"/>
      <c r="CB457" s="36"/>
      <c r="CH457" s="36"/>
      <c r="CI457" s="36"/>
      <c r="CJ457" s="36"/>
      <c r="CP457" s="36"/>
      <c r="CQ457" s="36"/>
      <c r="CR457" s="36"/>
      <c r="CX457" s="36"/>
      <c r="CY457" s="36"/>
      <c r="CZ457" s="36"/>
      <c r="DF457" s="36">
        <v>7.568E-8</v>
      </c>
      <c r="DG457" s="36">
        <v>0.79147591035999998</v>
      </c>
      <c r="DH457" s="36">
        <v>2854.6403739102002</v>
      </c>
      <c r="DI457" s="30">
        <f t="shared" si="308"/>
        <v>-5.9240715422602088E-8</v>
      </c>
      <c r="DJ457" s="30">
        <f t="shared" si="309"/>
        <v>-5.926082738267159E-8</v>
      </c>
      <c r="DK457" s="30">
        <f t="shared" si="310"/>
        <v>-5.9260827348742819E-8</v>
      </c>
      <c r="DL457" s="30">
        <f t="shared" si="311"/>
        <v>-5.9260827348742991E-8</v>
      </c>
      <c r="DN457" s="36">
        <v>1.9020000000000001E-8</v>
      </c>
      <c r="DO457" s="36">
        <v>2.74426125465</v>
      </c>
      <c r="DP457" s="36">
        <v>4952.0635932861996</v>
      </c>
      <c r="DQ457" s="30">
        <f t="shared" si="312"/>
        <v>1.7367537689536311E-8</v>
      </c>
      <c r="DR457" s="30">
        <f t="shared" si="313"/>
        <v>1.7373278942364463E-8</v>
      </c>
      <c r="DS457" s="30">
        <f t="shared" si="314"/>
        <v>1.7373278932684461E-8</v>
      </c>
      <c r="DT457" s="30">
        <f t="shared" si="315"/>
        <v>1.7373278932684517E-8</v>
      </c>
      <c r="DV457" s="36"/>
      <c r="DW457" s="36"/>
      <c r="DX457" s="36"/>
      <c r="ED457" s="36"/>
      <c r="EE457" s="36"/>
      <c r="EF457" s="36"/>
      <c r="EL457" s="36"/>
      <c r="EM457" s="36"/>
      <c r="EN457" s="36"/>
      <c r="ET457" s="36"/>
      <c r="EU457" s="36"/>
      <c r="EV457" s="36"/>
    </row>
    <row r="458" spans="14:152" s="30" customFormat="1" ht="12.75">
      <c r="N458" s="36">
        <v>1.7059999999999999E-8</v>
      </c>
      <c r="O458" s="36">
        <v>3.3521362835400002</v>
      </c>
      <c r="P458" s="36">
        <v>103.04459010879999</v>
      </c>
      <c r="Q458" s="30">
        <f t="shared" si="296"/>
        <v>-1.5961619257630145E-8</v>
      </c>
      <c r="R458" s="30">
        <f t="shared" si="297"/>
        <v>-1.5961526393363568E-8</v>
      </c>
      <c r="S458" s="30">
        <f t="shared" si="298"/>
        <v>-1.5961526393520273E-8</v>
      </c>
      <c r="T458" s="30">
        <f t="shared" si="299"/>
        <v>-1.5961526393520273E-8</v>
      </c>
      <c r="V458" s="36">
        <v>2.9600000000000001E-9</v>
      </c>
      <c r="W458" s="36">
        <v>4.1256382170099997</v>
      </c>
      <c r="X458" s="36">
        <v>73.297125859000005</v>
      </c>
      <c r="Y458" s="30">
        <f t="shared" si="300"/>
        <v>-2.4797438727425277E-9</v>
      </c>
      <c r="Z458" s="30">
        <f t="shared" si="301"/>
        <v>-2.479761600259091E-9</v>
      </c>
      <c r="AA458" s="30">
        <f t="shared" si="302"/>
        <v>-2.4797616002291772E-9</v>
      </c>
      <c r="AB458" s="30">
        <f t="shared" si="303"/>
        <v>-2.4797616002291772E-9</v>
      </c>
      <c r="AD458" s="36"/>
      <c r="AE458" s="36"/>
      <c r="AF458" s="36"/>
      <c r="AL458" s="36"/>
      <c r="AM458" s="36"/>
      <c r="AN458" s="36"/>
      <c r="AT458" s="36"/>
      <c r="AU458" s="36"/>
      <c r="AV458" s="36"/>
      <c r="BB458" s="36"/>
      <c r="BC458" s="36"/>
      <c r="BD458" s="36"/>
      <c r="BJ458" s="36">
        <v>1.1599999999999999E-9</v>
      </c>
      <c r="BK458" s="36">
        <v>2.8274216056400001</v>
      </c>
      <c r="BL458" s="36">
        <v>450.97721326419997</v>
      </c>
      <c r="BM458" s="30">
        <f t="shared" si="304"/>
        <v>1.0985521422552359E-9</v>
      </c>
      <c r="BN458" s="30">
        <f t="shared" si="305"/>
        <v>1.0985772795619368E-9</v>
      </c>
      <c r="BO458" s="30">
        <f t="shared" si="306"/>
        <v>1.0985772795195231E-9</v>
      </c>
      <c r="BP458" s="30">
        <f t="shared" si="307"/>
        <v>1.0985772795195231E-9</v>
      </c>
      <c r="BR458" s="36"/>
      <c r="BS458" s="36"/>
      <c r="BT458" s="36"/>
      <c r="BZ458" s="36"/>
      <c r="CA458" s="36"/>
      <c r="CB458" s="36"/>
      <c r="CH458" s="36"/>
      <c r="CI458" s="36"/>
      <c r="CJ458" s="36"/>
      <c r="CP458" s="36"/>
      <c r="CQ458" s="36"/>
      <c r="CR458" s="36"/>
      <c r="CX458" s="36"/>
      <c r="CY458" s="36"/>
      <c r="CZ458" s="36"/>
      <c r="DF458" s="36">
        <v>5.8159999999999999E-8</v>
      </c>
      <c r="DG458" s="36">
        <v>1.70824982811</v>
      </c>
      <c r="DH458" s="36">
        <v>50.402576179100002</v>
      </c>
      <c r="DI458" s="30">
        <f t="shared" si="308"/>
        <v>8.2314112298739866E-9</v>
      </c>
      <c r="DJ458" s="30">
        <f t="shared" si="309"/>
        <v>8.2318454620705355E-9</v>
      </c>
      <c r="DK458" s="30">
        <f t="shared" si="310"/>
        <v>8.2318454613378008E-9</v>
      </c>
      <c r="DL458" s="30">
        <f t="shared" si="311"/>
        <v>8.2318454613378008E-9</v>
      </c>
      <c r="DN458" s="36">
        <v>2.133E-8</v>
      </c>
      <c r="DO458" s="36">
        <v>5.3717770528399997</v>
      </c>
      <c r="DP458" s="36">
        <v>627.36711334179995</v>
      </c>
      <c r="DQ458" s="30">
        <f t="shared" si="312"/>
        <v>-6.7602606965239995E-9</v>
      </c>
      <c r="DR458" s="30">
        <f t="shared" si="313"/>
        <v>-6.7583614940765525E-9</v>
      </c>
      <c r="DS458" s="30">
        <f t="shared" si="314"/>
        <v>-6.7583614972814034E-9</v>
      </c>
      <c r="DT458" s="30">
        <f t="shared" si="315"/>
        <v>-6.758361497281386E-9</v>
      </c>
      <c r="DV458" s="36"/>
      <c r="DW458" s="36"/>
      <c r="DX458" s="36"/>
      <c r="ED458" s="36"/>
      <c r="EE458" s="36"/>
      <c r="EF458" s="36"/>
      <c r="EL458" s="36"/>
      <c r="EM458" s="36"/>
      <c r="EN458" s="36"/>
      <c r="ET458" s="36"/>
      <c r="EU458" s="36"/>
      <c r="EV458" s="36"/>
    </row>
    <row r="459" spans="14:152" s="30" customFormat="1" ht="12.75">
      <c r="N459" s="36">
        <v>1.604E-8</v>
      </c>
      <c r="O459" s="36">
        <v>2.48973273967</v>
      </c>
      <c r="P459" s="36">
        <v>55.659143456099997</v>
      </c>
      <c r="Q459" s="30">
        <f t="shared" si="296"/>
        <v>-9.1931351346053127E-9</v>
      </c>
      <c r="R459" s="30">
        <f t="shared" si="297"/>
        <v>-9.1930256613093183E-9</v>
      </c>
      <c r="S459" s="30">
        <f t="shared" si="298"/>
        <v>-9.1930256614940492E-9</v>
      </c>
      <c r="T459" s="30">
        <f t="shared" si="299"/>
        <v>-9.1930256614940426E-9</v>
      </c>
      <c r="V459" s="36">
        <v>3.6E-9</v>
      </c>
      <c r="W459" s="36">
        <v>2.94387423457</v>
      </c>
      <c r="X459" s="36">
        <v>2214.7430875962</v>
      </c>
      <c r="Y459" s="30">
        <f t="shared" si="300"/>
        <v>-3.5858003675988886E-9</v>
      </c>
      <c r="Z459" s="30">
        <f t="shared" si="301"/>
        <v>-3.5859060322692153E-9</v>
      </c>
      <c r="AA459" s="30">
        <f t="shared" si="302"/>
        <v>-3.5859060320912445E-9</v>
      </c>
      <c r="AB459" s="30">
        <f t="shared" si="303"/>
        <v>-3.5859060320912449E-9</v>
      </c>
      <c r="AD459" s="36"/>
      <c r="AE459" s="36"/>
      <c r="AF459" s="36"/>
      <c r="AL459" s="36"/>
      <c r="AM459" s="36"/>
      <c r="AN459" s="36"/>
      <c r="AT459" s="36"/>
      <c r="AU459" s="36"/>
      <c r="AV459" s="36"/>
      <c r="BB459" s="36"/>
      <c r="BC459" s="36"/>
      <c r="BD459" s="36"/>
      <c r="BJ459" s="36">
        <v>1.15E-9</v>
      </c>
      <c r="BK459" s="36">
        <v>2.2604320162199998</v>
      </c>
      <c r="BL459" s="36">
        <v>1781.0313497193999</v>
      </c>
      <c r="BM459" s="30">
        <f t="shared" si="304"/>
        <v>2.7263784310447139E-10</v>
      </c>
      <c r="BN459" s="30">
        <f t="shared" si="305"/>
        <v>2.7234008661592088E-10</v>
      </c>
      <c r="BO459" s="30">
        <f t="shared" si="306"/>
        <v>2.7234008711838363E-10</v>
      </c>
      <c r="BP459" s="30">
        <f t="shared" si="307"/>
        <v>2.7234008711838363E-10</v>
      </c>
      <c r="BR459" s="36"/>
      <c r="BS459" s="36"/>
      <c r="BT459" s="36"/>
      <c r="BZ459" s="36"/>
      <c r="CA459" s="36"/>
      <c r="CB459" s="36"/>
      <c r="CH459" s="36"/>
      <c r="CI459" s="36"/>
      <c r="CJ459" s="36"/>
      <c r="CP459" s="36"/>
      <c r="CQ459" s="36"/>
      <c r="CR459" s="36"/>
      <c r="CX459" s="36"/>
      <c r="CY459" s="36"/>
      <c r="CZ459" s="36"/>
      <c r="DF459" s="36">
        <v>7.5339999999999998E-8</v>
      </c>
      <c r="DG459" s="36">
        <v>5.3859829267999997</v>
      </c>
      <c r="DH459" s="36">
        <v>953.10776223289997</v>
      </c>
      <c r="DI459" s="30">
        <f t="shared" si="308"/>
        <v>7.4952954113962924E-8</v>
      </c>
      <c r="DJ459" s="30">
        <f t="shared" si="309"/>
        <v>7.4954041107625092E-8</v>
      </c>
      <c r="DK459" s="30">
        <f t="shared" si="310"/>
        <v>7.4954041105792139E-8</v>
      </c>
      <c r="DL459" s="30">
        <f t="shared" si="311"/>
        <v>7.4954041105792139E-8</v>
      </c>
      <c r="DN459" s="36">
        <v>1.962E-8</v>
      </c>
      <c r="DO459" s="36">
        <v>3.5211194966199999</v>
      </c>
      <c r="DP459" s="36">
        <v>213.45915413239999</v>
      </c>
      <c r="DQ459" s="30">
        <f t="shared" si="312"/>
        <v>-1.3612794394892906E-8</v>
      </c>
      <c r="DR459" s="30">
        <f t="shared" si="313"/>
        <v>-1.3612343079578668E-8</v>
      </c>
      <c r="DS459" s="30">
        <f t="shared" si="314"/>
        <v>-1.3612343080340246E-8</v>
      </c>
      <c r="DT459" s="30">
        <f t="shared" si="315"/>
        <v>-1.3612343080340246E-8</v>
      </c>
      <c r="DV459" s="36"/>
      <c r="DW459" s="36"/>
      <c r="DX459" s="36"/>
      <c r="ED459" s="36"/>
      <c r="EE459" s="36"/>
      <c r="EF459" s="36"/>
      <c r="EL459" s="36"/>
      <c r="EM459" s="36"/>
      <c r="EN459" s="36"/>
      <c r="ET459" s="36"/>
      <c r="EU459" s="36"/>
      <c r="EV459" s="36"/>
    </row>
    <row r="460" spans="14:152" s="30" customFormat="1" ht="12.75">
      <c r="N460" s="36">
        <v>1.7439999999999999E-8</v>
      </c>
      <c r="O460" s="36">
        <v>1.8379110673900001</v>
      </c>
      <c r="P460" s="36">
        <v>1044.4040766621999</v>
      </c>
      <c r="Q460" s="30">
        <f t="shared" si="296"/>
        <v>-1.2008789311710577E-8</v>
      </c>
      <c r="R460" s="30">
        <f t="shared" si="297"/>
        <v>-1.2006812698232599E-8</v>
      </c>
      <c r="S460" s="30">
        <f t="shared" si="298"/>
        <v>-1.2006812701568269E-8</v>
      </c>
      <c r="T460" s="30">
        <f t="shared" si="299"/>
        <v>-1.2006812701568258E-8</v>
      </c>
      <c r="V460" s="36">
        <v>2.93E-9</v>
      </c>
      <c r="W460" s="36">
        <v>5.7183779726399999</v>
      </c>
      <c r="X460" s="36">
        <v>60.766952886799999</v>
      </c>
      <c r="Y460" s="30">
        <f t="shared" si="300"/>
        <v>1.8173343620396127E-9</v>
      </c>
      <c r="Z460" s="30">
        <f t="shared" si="301"/>
        <v>1.8173134635358058E-9</v>
      </c>
      <c r="AA460" s="30">
        <f t="shared" si="302"/>
        <v>1.8173134635710693E-9</v>
      </c>
      <c r="AB460" s="30">
        <f t="shared" si="303"/>
        <v>1.8173134635710693E-9</v>
      </c>
      <c r="AD460" s="36"/>
      <c r="AE460" s="36"/>
      <c r="AF460" s="36"/>
      <c r="AL460" s="36"/>
      <c r="AM460" s="36"/>
      <c r="AN460" s="36"/>
      <c r="AT460" s="36"/>
      <c r="AU460" s="36"/>
      <c r="AV460" s="36"/>
      <c r="BB460" s="36"/>
      <c r="BC460" s="36"/>
      <c r="BD460" s="36"/>
      <c r="BJ460" s="36">
        <v>1.0999999999999999E-9</v>
      </c>
      <c r="BK460" s="36">
        <v>4.8668649240299997</v>
      </c>
      <c r="BL460" s="36">
        <v>2914.0142358237999</v>
      </c>
      <c r="BM460" s="30">
        <f t="shared" si="304"/>
        <v>3.1931431053012467E-10</v>
      </c>
      <c r="BN460" s="30">
        <f t="shared" si="305"/>
        <v>3.1977327520142849E-10</v>
      </c>
      <c r="BO460" s="30">
        <f t="shared" si="306"/>
        <v>3.1977327442700401E-10</v>
      </c>
      <c r="BP460" s="30">
        <f t="shared" si="307"/>
        <v>3.1977327442700773E-10</v>
      </c>
      <c r="BR460" s="36"/>
      <c r="BS460" s="36"/>
      <c r="BT460" s="36"/>
      <c r="BZ460" s="36"/>
      <c r="CA460" s="36"/>
      <c r="CB460" s="36"/>
      <c r="CH460" s="36"/>
      <c r="CI460" s="36"/>
      <c r="CJ460" s="36"/>
      <c r="CP460" s="36"/>
      <c r="CQ460" s="36"/>
      <c r="CR460" s="36"/>
      <c r="CX460" s="36"/>
      <c r="CY460" s="36"/>
      <c r="CZ460" s="36"/>
      <c r="DF460" s="36">
        <v>5.8630000000000003E-8</v>
      </c>
      <c r="DG460" s="36">
        <v>2.0420145662300002</v>
      </c>
      <c r="DH460" s="36">
        <v>454.90936652729999</v>
      </c>
      <c r="DI460" s="30">
        <f t="shared" si="308"/>
        <v>5.1997373205203203E-8</v>
      </c>
      <c r="DJ460" s="30">
        <f t="shared" si="309"/>
        <v>5.1995529182523434E-8</v>
      </c>
      <c r="DK460" s="30">
        <f t="shared" si="310"/>
        <v>5.199552918563532E-8</v>
      </c>
      <c r="DL460" s="30">
        <f t="shared" si="311"/>
        <v>5.1995529185635307E-8</v>
      </c>
      <c r="DN460" s="36">
        <v>1.709E-8</v>
      </c>
      <c r="DO460" s="36">
        <v>6.1407376184400002</v>
      </c>
      <c r="DP460" s="36">
        <v>952.35700270749999</v>
      </c>
      <c r="DQ460" s="30">
        <f t="shared" si="312"/>
        <v>1.1145950348932695E-8</v>
      </c>
      <c r="DR460" s="30">
        <f t="shared" si="313"/>
        <v>1.1147796445853725E-8</v>
      </c>
      <c r="DS460" s="30">
        <f t="shared" si="314"/>
        <v>1.1147796442738738E-8</v>
      </c>
      <c r="DT460" s="30">
        <f t="shared" si="315"/>
        <v>1.1147796442738749E-8</v>
      </c>
      <c r="DV460" s="36"/>
      <c r="DW460" s="36"/>
      <c r="DX460" s="36"/>
      <c r="ED460" s="36"/>
      <c r="EE460" s="36"/>
      <c r="EF460" s="36"/>
      <c r="EL460" s="36"/>
      <c r="EM460" s="36"/>
      <c r="EN460" s="36"/>
      <c r="ET460" s="36"/>
      <c r="EU460" s="36"/>
      <c r="EV460" s="36"/>
    </row>
    <row r="461" spans="14:152" s="30" customFormat="1" ht="12.75">
      <c r="N461" s="36">
        <v>1.569E-8</v>
      </c>
      <c r="O461" s="36">
        <v>6.10089581118</v>
      </c>
      <c r="P461" s="36">
        <v>106.0135355254</v>
      </c>
      <c r="Q461" s="30">
        <f t="shared" si="296"/>
        <v>1.1263043192560945E-8</v>
      </c>
      <c r="R461" s="30">
        <f t="shared" si="297"/>
        <v>1.1262869907811968E-8</v>
      </c>
      <c r="S461" s="30">
        <f t="shared" si="298"/>
        <v>1.1262869908104379E-8</v>
      </c>
      <c r="T461" s="30">
        <f t="shared" si="299"/>
        <v>1.1262869908104379E-8</v>
      </c>
      <c r="V461" s="36">
        <v>3.2599999999999999E-9</v>
      </c>
      <c r="W461" s="36">
        <v>1.9380650933100001</v>
      </c>
      <c r="X461" s="36">
        <v>480.7728616238</v>
      </c>
      <c r="Y461" s="30">
        <f t="shared" si="300"/>
        <v>2.4344463327315477E-9</v>
      </c>
      <c r="Z461" s="30">
        <f t="shared" si="301"/>
        <v>2.434290343428596E-9</v>
      </c>
      <c r="AA461" s="30">
        <f t="shared" si="302"/>
        <v>2.4342903436918301E-9</v>
      </c>
      <c r="AB461" s="30">
        <f t="shared" si="303"/>
        <v>2.4342903436918288E-9</v>
      </c>
      <c r="AD461" s="36"/>
      <c r="AE461" s="36"/>
      <c r="AF461" s="36"/>
      <c r="AL461" s="36"/>
      <c r="AM461" s="36"/>
      <c r="AN461" s="36"/>
      <c r="AT461" s="36"/>
      <c r="AU461" s="36"/>
      <c r="AV461" s="36"/>
      <c r="BB461" s="36"/>
      <c r="BC461" s="36"/>
      <c r="BD461" s="36"/>
      <c r="BJ461" s="36">
        <v>1.09E-9</v>
      </c>
      <c r="BK461" s="36">
        <v>4.4384872727999998</v>
      </c>
      <c r="BL461" s="36">
        <v>405.99126305649997</v>
      </c>
      <c r="BM461" s="30">
        <f t="shared" si="304"/>
        <v>-6.3034645602176909E-10</v>
      </c>
      <c r="BN461" s="30">
        <f t="shared" si="305"/>
        <v>-6.3029243183615254E-10</v>
      </c>
      <c r="BO461" s="30">
        <f t="shared" si="306"/>
        <v>-6.3029243192731725E-10</v>
      </c>
      <c r="BP461" s="30">
        <f t="shared" si="307"/>
        <v>-6.3029243192731684E-10</v>
      </c>
      <c r="BR461" s="36"/>
      <c r="BS461" s="36"/>
      <c r="BT461" s="36"/>
      <c r="BZ461" s="36"/>
      <c r="CA461" s="36"/>
      <c r="CB461" s="36"/>
      <c r="CH461" s="36"/>
      <c r="CI461" s="36"/>
      <c r="CJ461" s="36"/>
      <c r="CP461" s="36"/>
      <c r="CQ461" s="36"/>
      <c r="CR461" s="36"/>
      <c r="CX461" s="36"/>
      <c r="CY461" s="36"/>
      <c r="CZ461" s="36"/>
      <c r="DF461" s="36">
        <v>7.2909999999999996E-8</v>
      </c>
      <c r="DG461" s="36">
        <v>0.88044346877000002</v>
      </c>
      <c r="DH461" s="36">
        <v>457.61767951299998</v>
      </c>
      <c r="DI461" s="30">
        <f t="shared" si="308"/>
        <v>-6.266516654767456E-9</v>
      </c>
      <c r="DJ461" s="30">
        <f t="shared" si="309"/>
        <v>-6.2714907887234691E-9</v>
      </c>
      <c r="DK461" s="30">
        <f t="shared" si="310"/>
        <v>-6.2714907803299268E-9</v>
      </c>
      <c r="DL461" s="30">
        <f t="shared" si="311"/>
        <v>-6.271490780329959E-9</v>
      </c>
      <c r="DN461" s="36">
        <v>1.784E-8</v>
      </c>
      <c r="DO461" s="36">
        <v>1.0524371668200001</v>
      </c>
      <c r="DP461" s="36">
        <v>353.30106501699998</v>
      </c>
      <c r="DQ461" s="30">
        <f t="shared" si="312"/>
        <v>1.0998925903395501E-8</v>
      </c>
      <c r="DR461" s="30">
        <f t="shared" si="313"/>
        <v>1.0998183321171224E-8</v>
      </c>
      <c r="DS461" s="30">
        <f t="shared" si="314"/>
        <v>1.0998183322424316E-8</v>
      </c>
      <c r="DT461" s="30">
        <f t="shared" si="315"/>
        <v>1.099818332242431E-8</v>
      </c>
      <c r="DV461" s="36"/>
      <c r="DW461" s="36"/>
      <c r="DX461" s="36"/>
      <c r="ED461" s="36"/>
      <c r="EE461" s="36"/>
      <c r="EF461" s="36"/>
      <c r="EL461" s="36"/>
      <c r="EM461" s="36"/>
      <c r="EN461" s="36"/>
      <c r="ET461" s="36"/>
      <c r="EU461" s="36"/>
      <c r="EV461" s="36"/>
    </row>
    <row r="462" spans="14:152" s="30" customFormat="1" ht="12.75">
      <c r="N462" s="36">
        <v>2.0809999999999999E-8</v>
      </c>
      <c r="O462" s="36">
        <v>6.0381019284399997</v>
      </c>
      <c r="P462" s="36">
        <v>916.93228005540004</v>
      </c>
      <c r="Q462" s="30">
        <f t="shared" si="296"/>
        <v>1.2035254672814324E-8</v>
      </c>
      <c r="R462" s="30">
        <f t="shared" si="297"/>
        <v>1.2037583882786709E-8</v>
      </c>
      <c r="S462" s="30">
        <f t="shared" si="298"/>
        <v>1.2037583878856497E-8</v>
      </c>
      <c r="T462" s="30">
        <f t="shared" si="299"/>
        <v>1.2037583878856512E-8</v>
      </c>
      <c r="V462" s="36">
        <v>3.3499999999999998E-9</v>
      </c>
      <c r="W462" s="36">
        <v>2.6012054285100001</v>
      </c>
      <c r="X462" s="36">
        <v>518.38463239980001</v>
      </c>
      <c r="Y462" s="30">
        <f t="shared" si="300"/>
        <v>3.2259228715652467E-9</v>
      </c>
      <c r="Z462" s="30">
        <f t="shared" si="301"/>
        <v>3.2258527945788808E-9</v>
      </c>
      <c r="AA462" s="30">
        <f t="shared" si="302"/>
        <v>3.2258527946971478E-9</v>
      </c>
      <c r="AB462" s="30">
        <f t="shared" si="303"/>
        <v>3.2258527946971474E-9</v>
      </c>
      <c r="AD462" s="36"/>
      <c r="AE462" s="36"/>
      <c r="AF462" s="36"/>
      <c r="AL462" s="36"/>
      <c r="AM462" s="36"/>
      <c r="AN462" s="36"/>
      <c r="AT462" s="36"/>
      <c r="AU462" s="36"/>
      <c r="AV462" s="36"/>
      <c r="BB462" s="36"/>
      <c r="BC462" s="36"/>
      <c r="BD462" s="36"/>
      <c r="BJ462" s="36">
        <v>1.02E-9</v>
      </c>
      <c r="BK462" s="36">
        <v>5.9011261107799999</v>
      </c>
      <c r="BL462" s="36">
        <v>99.911380480899993</v>
      </c>
      <c r="BM462" s="30">
        <f t="shared" si="304"/>
        <v>6.0485315502552155E-10</v>
      </c>
      <c r="BN462" s="30">
        <f t="shared" si="305"/>
        <v>6.0484087599141207E-10</v>
      </c>
      <c r="BO462" s="30">
        <f t="shared" si="306"/>
        <v>6.0484087601213222E-10</v>
      </c>
      <c r="BP462" s="30">
        <f t="shared" si="307"/>
        <v>6.0484087601213222E-10</v>
      </c>
      <c r="BR462" s="36"/>
      <c r="BS462" s="36"/>
      <c r="BT462" s="36"/>
      <c r="BZ462" s="36"/>
      <c r="CA462" s="36"/>
      <c r="CB462" s="36"/>
      <c r="CH462" s="36"/>
      <c r="CI462" s="36"/>
      <c r="CJ462" s="36"/>
      <c r="CP462" s="36"/>
      <c r="CQ462" s="36"/>
      <c r="CR462" s="36"/>
      <c r="CX462" s="36"/>
      <c r="CY462" s="36"/>
      <c r="CZ462" s="36"/>
      <c r="DF462" s="36">
        <v>6.2349999999999999E-8</v>
      </c>
      <c r="DG462" s="36">
        <v>4.5196034141799997</v>
      </c>
      <c r="DH462" s="36">
        <v>3693.6096616606001</v>
      </c>
      <c r="DI462" s="30">
        <f t="shared" si="308"/>
        <v>-6.0381934661088797E-8</v>
      </c>
      <c r="DJ462" s="30">
        <f t="shared" si="309"/>
        <v>-6.0373335531703523E-8</v>
      </c>
      <c r="DK462" s="30">
        <f t="shared" si="310"/>
        <v>-6.0373335546229583E-8</v>
      </c>
      <c r="DL462" s="30">
        <f t="shared" si="311"/>
        <v>-6.037333554622953E-8</v>
      </c>
      <c r="DN462" s="36">
        <v>1.7E-8</v>
      </c>
      <c r="DO462" s="36">
        <v>1.1741886417</v>
      </c>
      <c r="DP462" s="36">
        <v>739.05790726949999</v>
      </c>
      <c r="DQ462" s="30">
        <f t="shared" si="312"/>
        <v>-1.6597566843044932E-8</v>
      </c>
      <c r="DR462" s="30">
        <f t="shared" si="313"/>
        <v>-1.6597973389120833E-8</v>
      </c>
      <c r="DS462" s="30">
        <f t="shared" si="314"/>
        <v>-1.6597973388434985E-8</v>
      </c>
      <c r="DT462" s="30">
        <f t="shared" si="315"/>
        <v>-1.6597973388434985E-8</v>
      </c>
      <c r="DV462" s="36"/>
      <c r="DW462" s="36"/>
      <c r="DX462" s="36"/>
      <c r="ED462" s="36"/>
      <c r="EE462" s="36"/>
      <c r="EF462" s="36"/>
      <c r="EL462" s="36"/>
      <c r="EM462" s="36"/>
      <c r="EN462" s="36"/>
      <c r="ET462" s="36"/>
      <c r="EU462" s="36"/>
      <c r="EV462" s="36"/>
    </row>
    <row r="463" spans="14:152" s="30" customFormat="1" ht="12.75">
      <c r="N463" s="36">
        <v>1.7990000000000001E-8</v>
      </c>
      <c r="O463" s="36">
        <v>5.0159257040499998</v>
      </c>
      <c r="P463" s="36">
        <v>731.94436026870005</v>
      </c>
      <c r="Q463" s="30">
        <f t="shared" si="296"/>
        <v>1.0352864575786729E-8</v>
      </c>
      <c r="R463" s="30">
        <f t="shared" si="297"/>
        <v>1.0354475916476208E-8</v>
      </c>
      <c r="S463" s="30">
        <f t="shared" si="298"/>
        <v>1.0354475913757273E-8</v>
      </c>
      <c r="T463" s="30">
        <f t="shared" si="299"/>
        <v>1.0354475913757273E-8</v>
      </c>
      <c r="V463" s="36">
        <v>3.22E-9</v>
      </c>
      <c r="W463" s="36">
        <v>2.8968545916299999</v>
      </c>
      <c r="X463" s="36">
        <v>427.11945573780002</v>
      </c>
      <c r="Y463" s="30">
        <f t="shared" si="300"/>
        <v>2.7804182083602719E-9</v>
      </c>
      <c r="Z463" s="30">
        <f t="shared" si="301"/>
        <v>2.7805220030480005E-9</v>
      </c>
      <c r="AA463" s="30">
        <f t="shared" si="302"/>
        <v>2.7805220028728624E-9</v>
      </c>
      <c r="AB463" s="30">
        <f t="shared" si="303"/>
        <v>2.7805220028728632E-9</v>
      </c>
      <c r="AD463" s="36"/>
      <c r="AE463" s="36"/>
      <c r="AF463" s="36"/>
      <c r="AL463" s="36"/>
      <c r="AM463" s="36"/>
      <c r="AN463" s="36"/>
      <c r="AT463" s="36"/>
      <c r="AU463" s="36"/>
      <c r="AV463" s="36"/>
      <c r="BB463" s="36"/>
      <c r="BC463" s="36"/>
      <c r="BD463" s="36"/>
      <c r="BJ463" s="36">
        <v>1.01E-9</v>
      </c>
      <c r="BK463" s="36">
        <v>2.5339241033</v>
      </c>
      <c r="BL463" s="36">
        <v>640.86049416050002</v>
      </c>
      <c r="BM463" s="30">
        <f t="shared" si="304"/>
        <v>5.2913853262441853E-10</v>
      </c>
      <c r="BN463" s="30">
        <f t="shared" si="305"/>
        <v>5.2905603070037944E-10</v>
      </c>
      <c r="BO463" s="30">
        <f t="shared" si="306"/>
        <v>5.2905603083960096E-10</v>
      </c>
      <c r="BP463" s="30">
        <f t="shared" si="307"/>
        <v>5.2905603083960024E-10</v>
      </c>
      <c r="BR463" s="36"/>
      <c r="BS463" s="36"/>
      <c r="BT463" s="36"/>
      <c r="BZ463" s="36"/>
      <c r="CA463" s="36"/>
      <c r="CB463" s="36"/>
      <c r="CH463" s="36"/>
      <c r="CI463" s="36"/>
      <c r="CJ463" s="36"/>
      <c r="CP463" s="36"/>
      <c r="CQ463" s="36"/>
      <c r="CR463" s="36"/>
      <c r="CX463" s="36"/>
      <c r="CY463" s="36"/>
      <c r="CZ463" s="36"/>
      <c r="DF463" s="36">
        <v>6.3590000000000002E-8</v>
      </c>
      <c r="DG463" s="36">
        <v>6.2705366053200002</v>
      </c>
      <c r="DH463" s="36">
        <v>313.94418910180002</v>
      </c>
      <c r="DI463" s="30">
        <f t="shared" si="308"/>
        <v>-1.1543290630299187E-8</v>
      </c>
      <c r="DJ463" s="30">
        <f t="shared" si="309"/>
        <v>-1.1546228295742456E-8</v>
      </c>
      <c r="DK463" s="30">
        <f t="shared" si="310"/>
        <v>-1.1546228290785305E-8</v>
      </c>
      <c r="DL463" s="30">
        <f t="shared" si="311"/>
        <v>-1.1546228290785361E-8</v>
      </c>
      <c r="DN463" s="36">
        <v>1.609E-8</v>
      </c>
      <c r="DO463" s="36">
        <v>1.35009554392</v>
      </c>
      <c r="DP463" s="36">
        <v>84.9335269539</v>
      </c>
      <c r="DQ463" s="30">
        <f t="shared" si="312"/>
        <v>1.0261984390877939E-8</v>
      </c>
      <c r="DR463" s="30">
        <f t="shared" si="313"/>
        <v>1.0262141891696238E-8</v>
      </c>
      <c r="DS463" s="30">
        <f t="shared" si="314"/>
        <v>1.0262141891430467E-8</v>
      </c>
      <c r="DT463" s="30">
        <f t="shared" si="315"/>
        <v>1.0262141891430467E-8</v>
      </c>
      <c r="DV463" s="36"/>
      <c r="DW463" s="36"/>
      <c r="DX463" s="36"/>
      <c r="ED463" s="36"/>
      <c r="EE463" s="36"/>
      <c r="EF463" s="36"/>
      <c r="EL463" s="36"/>
      <c r="EM463" s="36"/>
      <c r="EN463" s="36"/>
      <c r="ET463" s="36"/>
      <c r="EU463" s="36"/>
      <c r="EV463" s="36"/>
    </row>
    <row r="464" spans="14:152" s="30" customFormat="1" ht="12.75">
      <c r="N464" s="36">
        <v>1.7369999999999999E-8</v>
      </c>
      <c r="O464" s="36">
        <v>1.49651330833</v>
      </c>
      <c r="P464" s="36">
        <v>25.863495096499999</v>
      </c>
      <c r="Q464" s="30">
        <f t="shared" si="296"/>
        <v>3.751397011761643E-9</v>
      </c>
      <c r="R464" s="30">
        <f t="shared" si="297"/>
        <v>3.7514626494915753E-9</v>
      </c>
      <c r="S464" s="30">
        <f t="shared" si="298"/>
        <v>3.7514626493808125E-9</v>
      </c>
      <c r="T464" s="30">
        <f t="shared" si="299"/>
        <v>3.7514626493808125E-9</v>
      </c>
      <c r="V464" s="36">
        <v>3.6699999999999999E-9</v>
      </c>
      <c r="W464" s="36">
        <v>2.2048984833</v>
      </c>
      <c r="X464" s="36">
        <v>518.64526483069994</v>
      </c>
      <c r="Y464" s="30">
        <f t="shared" si="300"/>
        <v>2.8748742778509426E-9</v>
      </c>
      <c r="Z464" s="30">
        <f t="shared" si="301"/>
        <v>2.8746972265446291E-9</v>
      </c>
      <c r="AA464" s="30">
        <f t="shared" si="302"/>
        <v>2.8746972268434075E-9</v>
      </c>
      <c r="AB464" s="30">
        <f t="shared" si="303"/>
        <v>2.8746972268434063E-9</v>
      </c>
      <c r="AD464" s="36"/>
      <c r="AE464" s="36"/>
      <c r="AF464" s="36"/>
      <c r="AL464" s="36"/>
      <c r="AM464" s="36"/>
      <c r="AN464" s="36"/>
      <c r="AT464" s="36"/>
      <c r="AU464" s="36"/>
      <c r="AV464" s="36"/>
      <c r="BB464" s="36"/>
      <c r="BC464" s="36"/>
      <c r="BD464" s="36"/>
      <c r="BJ464" s="36">
        <v>1.1200000000000001E-9</v>
      </c>
      <c r="BK464" s="36">
        <v>5.5380283877899998</v>
      </c>
      <c r="BL464" s="36">
        <v>381.3516082374</v>
      </c>
      <c r="BM464" s="30">
        <f t="shared" si="304"/>
        <v>-1.0757596842850878E-9</v>
      </c>
      <c r="BN464" s="30">
        <f t="shared" si="305"/>
        <v>-1.0757774680311425E-9</v>
      </c>
      <c r="BO464" s="30">
        <f t="shared" si="306"/>
        <v>-1.0757774680011365E-9</v>
      </c>
      <c r="BP464" s="30">
        <f t="shared" si="307"/>
        <v>-1.0757774680011365E-9</v>
      </c>
      <c r="BR464" s="36"/>
      <c r="BS464" s="36"/>
      <c r="BT464" s="36"/>
      <c r="BZ464" s="36"/>
      <c r="CA464" s="36"/>
      <c r="CB464" s="36"/>
      <c r="CH464" s="36"/>
      <c r="CI464" s="36"/>
      <c r="CJ464" s="36"/>
      <c r="CP464" s="36"/>
      <c r="CQ464" s="36"/>
      <c r="CR464" s="36"/>
      <c r="CX464" s="36"/>
      <c r="CY464" s="36"/>
      <c r="CZ464" s="36"/>
      <c r="DF464" s="36">
        <v>5.7219999999999999E-8</v>
      </c>
      <c r="DG464" s="36">
        <v>0.47241118591999998</v>
      </c>
      <c r="DH464" s="36">
        <v>610.69233878540001</v>
      </c>
      <c r="DI464" s="30">
        <f t="shared" si="308"/>
        <v>-5.5739485095299491E-8</v>
      </c>
      <c r="DJ464" s="30">
        <f t="shared" si="309"/>
        <v>-5.5740666622171867E-8</v>
      </c>
      <c r="DK464" s="30">
        <f t="shared" si="310"/>
        <v>-5.5740666620178501E-8</v>
      </c>
      <c r="DL464" s="30">
        <f t="shared" si="311"/>
        <v>-5.5740666620178507E-8</v>
      </c>
      <c r="DN464" s="36">
        <v>2.0380000000000001E-8</v>
      </c>
      <c r="DO464" s="36">
        <v>2.4757082981199998</v>
      </c>
      <c r="DP464" s="36">
        <v>26.826702943000001</v>
      </c>
      <c r="DQ464" s="30">
        <f t="shared" si="312"/>
        <v>-1.3983529340314856E-8</v>
      </c>
      <c r="DR464" s="30">
        <f t="shared" si="313"/>
        <v>-1.3983469825356379E-8</v>
      </c>
      <c r="DS464" s="30">
        <f t="shared" si="314"/>
        <v>-1.398346982545681E-8</v>
      </c>
      <c r="DT464" s="30">
        <f t="shared" si="315"/>
        <v>-1.398346982545681E-8</v>
      </c>
      <c r="DV464" s="36"/>
      <c r="DW464" s="36"/>
      <c r="DX464" s="36"/>
      <c r="ED464" s="36"/>
      <c r="EE464" s="36"/>
      <c r="EF464" s="36"/>
      <c r="EL464" s="36"/>
      <c r="EM464" s="36"/>
      <c r="EN464" s="36"/>
      <c r="ET464" s="36"/>
      <c r="EU464" s="36"/>
      <c r="EV464" s="36"/>
    </row>
    <row r="465" spans="14:152" s="30" customFormat="1" ht="12.75">
      <c r="N465" s="36">
        <v>1.695E-8</v>
      </c>
      <c r="O465" s="36">
        <v>3.53314158403</v>
      </c>
      <c r="P465" s="36">
        <v>627.36711334179995</v>
      </c>
      <c r="Q465" s="30">
        <f t="shared" si="296"/>
        <v>1.6924686496151491E-8</v>
      </c>
      <c r="R465" s="30">
        <f t="shared" si="297"/>
        <v>1.6924773352527739E-8</v>
      </c>
      <c r="S465" s="30">
        <f t="shared" si="298"/>
        <v>1.6924773352381298E-8</v>
      </c>
      <c r="T465" s="30">
        <f t="shared" si="299"/>
        <v>1.6924773352381302E-8</v>
      </c>
      <c r="V465" s="36">
        <v>3.6100000000000001E-9</v>
      </c>
      <c r="W465" s="36">
        <v>3.31464351282</v>
      </c>
      <c r="X465" s="36">
        <v>630.33605875839999</v>
      </c>
      <c r="Y465" s="30">
        <f t="shared" si="300"/>
        <v>3.5514811807762082E-9</v>
      </c>
      <c r="Z465" s="30">
        <f t="shared" si="301"/>
        <v>3.5514201044887462E-9</v>
      </c>
      <c r="AA465" s="30">
        <f t="shared" si="302"/>
        <v>3.5514201045918357E-9</v>
      </c>
      <c r="AB465" s="30">
        <f t="shared" si="303"/>
        <v>3.5514201045918353E-9</v>
      </c>
      <c r="AD465" s="36"/>
      <c r="AE465" s="36"/>
      <c r="AF465" s="36"/>
      <c r="AL465" s="36"/>
      <c r="AM465" s="36"/>
      <c r="AN465" s="36"/>
      <c r="AT465" s="36"/>
      <c r="AU465" s="36"/>
      <c r="AV465" s="36"/>
      <c r="BB465" s="36"/>
      <c r="BC465" s="36"/>
      <c r="BD465" s="36"/>
      <c r="BJ465" s="36">
        <v>9.900000000000001E-10</v>
      </c>
      <c r="BK465" s="36">
        <v>5.9219992789599996</v>
      </c>
      <c r="BL465" s="36">
        <v>411.62033734900001</v>
      </c>
      <c r="BM465" s="30">
        <f t="shared" si="304"/>
        <v>-8.696844427096138E-10</v>
      </c>
      <c r="BN465" s="30">
        <f t="shared" si="305"/>
        <v>-8.6971357614373993E-10</v>
      </c>
      <c r="BO465" s="30">
        <f t="shared" si="306"/>
        <v>-8.6971357609458194E-10</v>
      </c>
      <c r="BP465" s="30">
        <f t="shared" si="307"/>
        <v>-8.6971357609458194E-10</v>
      </c>
      <c r="BR465" s="36"/>
      <c r="BS465" s="36"/>
      <c r="BT465" s="36"/>
      <c r="BZ465" s="36"/>
      <c r="CA465" s="36"/>
      <c r="CB465" s="36"/>
      <c r="CH465" s="36"/>
      <c r="CI465" s="36"/>
      <c r="CJ465" s="36"/>
      <c r="CP465" s="36"/>
      <c r="CQ465" s="36"/>
      <c r="CR465" s="36"/>
      <c r="CX465" s="36"/>
      <c r="CY465" s="36"/>
      <c r="CZ465" s="36"/>
      <c r="DF465" s="36">
        <v>5.704E-8</v>
      </c>
      <c r="DG465" s="36">
        <v>0.45599464136000001</v>
      </c>
      <c r="DH465" s="36">
        <v>643.07868005169996</v>
      </c>
      <c r="DI465" s="30">
        <f t="shared" si="308"/>
        <v>-5.701081513898518E-8</v>
      </c>
      <c r="DJ465" s="30">
        <f t="shared" si="309"/>
        <v>-5.7010990437241634E-8</v>
      </c>
      <c r="DK465" s="30">
        <f t="shared" si="310"/>
        <v>-5.7010990436946271E-8</v>
      </c>
      <c r="DL465" s="30">
        <f t="shared" si="311"/>
        <v>-5.7010990436946277E-8</v>
      </c>
      <c r="DN465" s="36">
        <v>1.8699999999999999E-8</v>
      </c>
      <c r="DO465" s="36">
        <v>5.6172911652900002</v>
      </c>
      <c r="DP465" s="36">
        <v>2957.7331481288002</v>
      </c>
      <c r="DQ465" s="30">
        <f t="shared" si="312"/>
        <v>-3.9621539277958498E-9</v>
      </c>
      <c r="DR465" s="30">
        <f t="shared" si="313"/>
        <v>-3.9540650860996387E-9</v>
      </c>
      <c r="DS465" s="30">
        <f t="shared" si="314"/>
        <v>-3.9540650997497186E-9</v>
      </c>
      <c r="DT465" s="30">
        <f t="shared" si="315"/>
        <v>-3.9540650997496541E-9</v>
      </c>
      <c r="DV465" s="36"/>
      <c r="DW465" s="36"/>
      <c r="DX465" s="36"/>
      <c r="ED465" s="36"/>
      <c r="EE465" s="36"/>
      <c r="EF465" s="36"/>
      <c r="EL465" s="36"/>
      <c r="EM465" s="36"/>
      <c r="EN465" s="36"/>
      <c r="ET465" s="36"/>
      <c r="EU465" s="36"/>
      <c r="EV465" s="36"/>
    </row>
    <row r="466" spans="14:152" s="30" customFormat="1" ht="12.75">
      <c r="N466" s="36">
        <v>1.543E-8</v>
      </c>
      <c r="O466" s="36">
        <v>0.81384993000999994</v>
      </c>
      <c r="P466" s="36">
        <v>2310.7223148140001</v>
      </c>
      <c r="Q466" s="30">
        <f t="shared" si="296"/>
        <v>1.3005066906805214E-8</v>
      </c>
      <c r="R466" s="30">
        <f t="shared" si="297"/>
        <v>1.3007937330953088E-8</v>
      </c>
      <c r="S466" s="30">
        <f t="shared" si="298"/>
        <v>1.300793732611073E-8</v>
      </c>
      <c r="T466" s="30">
        <f t="shared" si="299"/>
        <v>1.300793732611073E-8</v>
      </c>
      <c r="V466" s="36">
        <v>2.88E-9</v>
      </c>
      <c r="W466" s="36">
        <v>0.87760478149999999</v>
      </c>
      <c r="X466" s="36">
        <v>887.72733252679996</v>
      </c>
      <c r="Y466" s="30">
        <f t="shared" si="300"/>
        <v>-1.7837511569135139E-9</v>
      </c>
      <c r="Z466" s="30">
        <f t="shared" si="301"/>
        <v>-1.7834507820893571E-9</v>
      </c>
      <c r="AA466" s="30">
        <f t="shared" si="302"/>
        <v>-1.783450782596248E-9</v>
      </c>
      <c r="AB466" s="30">
        <f t="shared" si="303"/>
        <v>-1.7834507825962462E-9</v>
      </c>
      <c r="AD466" s="36"/>
      <c r="AE466" s="36"/>
      <c r="AF466" s="36"/>
      <c r="AL466" s="36"/>
      <c r="AM466" s="36"/>
      <c r="AN466" s="36"/>
      <c r="AT466" s="36"/>
      <c r="AU466" s="36"/>
      <c r="AV466" s="36"/>
      <c r="BB466" s="36"/>
      <c r="BC466" s="36"/>
      <c r="BD466" s="36"/>
      <c r="BJ466" s="36">
        <v>1.0000000000000001E-9</v>
      </c>
      <c r="BK466" s="36">
        <v>5.2194109951699996</v>
      </c>
      <c r="BL466" s="36">
        <v>426.48631629139999</v>
      </c>
      <c r="BM466" s="30">
        <f t="shared" si="304"/>
        <v>-9.5913529454213432E-10</v>
      </c>
      <c r="BN466" s="30">
        <f t="shared" si="305"/>
        <v>-9.5911723538817816E-10</v>
      </c>
      <c r="BO466" s="30">
        <f t="shared" si="306"/>
        <v>-9.5911723541865522E-10</v>
      </c>
      <c r="BP466" s="30">
        <f t="shared" si="307"/>
        <v>-9.5911723541865522E-10</v>
      </c>
      <c r="BR466" s="36"/>
      <c r="BS466" s="36"/>
      <c r="BT466" s="36"/>
      <c r="BZ466" s="36"/>
      <c r="CA466" s="36"/>
      <c r="CB466" s="36"/>
      <c r="CH466" s="36"/>
      <c r="CI466" s="36"/>
      <c r="CJ466" s="36"/>
      <c r="CP466" s="36"/>
      <c r="CQ466" s="36"/>
      <c r="CR466" s="36"/>
      <c r="CX466" s="36"/>
      <c r="CY466" s="36"/>
      <c r="CZ466" s="36"/>
      <c r="DF466" s="36">
        <v>6.1760000000000005E-8</v>
      </c>
      <c r="DG466" s="36">
        <v>3.98739420856</v>
      </c>
      <c r="DH466" s="36">
        <v>835.03713448730002</v>
      </c>
      <c r="DI466" s="30">
        <f t="shared" si="308"/>
        <v>4.9443957123247839E-8</v>
      </c>
      <c r="DJ466" s="30">
        <f t="shared" si="309"/>
        <v>4.9439332496576404E-8</v>
      </c>
      <c r="DK466" s="30">
        <f t="shared" si="310"/>
        <v>4.9439332504380846E-8</v>
      </c>
      <c r="DL466" s="30">
        <f t="shared" si="311"/>
        <v>4.9439332504380813E-8</v>
      </c>
      <c r="DN466" s="36">
        <v>1.962E-8</v>
      </c>
      <c r="DO466" s="36">
        <v>0.13564680850999999</v>
      </c>
      <c r="DP466" s="36">
        <v>213.1390367436</v>
      </c>
      <c r="DQ466" s="30">
        <f t="shared" si="312"/>
        <v>9.828335040169935E-9</v>
      </c>
      <c r="DR466" s="30">
        <f t="shared" si="313"/>
        <v>9.8277934577260736E-9</v>
      </c>
      <c r="DS466" s="30">
        <f t="shared" si="314"/>
        <v>9.8277934586399676E-9</v>
      </c>
      <c r="DT466" s="30">
        <f t="shared" si="315"/>
        <v>9.8277934586399676E-9</v>
      </c>
      <c r="DV466" s="36"/>
      <c r="DW466" s="36"/>
      <c r="DX466" s="36"/>
      <c r="ED466" s="36"/>
      <c r="EE466" s="36"/>
      <c r="EF466" s="36"/>
      <c r="EL466" s="36"/>
      <c r="EM466" s="36"/>
      <c r="EN466" s="36"/>
      <c r="ET466" s="36"/>
      <c r="EU466" s="36"/>
      <c r="EV466" s="36"/>
    </row>
    <row r="467" spans="14:152" s="30" customFormat="1" ht="12.75">
      <c r="N467" s="36">
        <v>1.8959999999999999E-8</v>
      </c>
      <c r="O467" s="36">
        <v>3.38169845451</v>
      </c>
      <c r="P467" s="36">
        <v>2324.9494088155998</v>
      </c>
      <c r="Q467" s="30">
        <f t="shared" si="296"/>
        <v>-1.8892550121669806E-8</v>
      </c>
      <c r="R467" s="30">
        <f t="shared" si="297"/>
        <v>-1.8891993086155654E-8</v>
      </c>
      <c r="S467" s="30">
        <f t="shared" si="298"/>
        <v>-1.8891993087097548E-8</v>
      </c>
      <c r="T467" s="30">
        <f t="shared" si="299"/>
        <v>-1.8891993087097542E-8</v>
      </c>
      <c r="V467" s="36">
        <v>2.8999999999999999E-9</v>
      </c>
      <c r="W467" s="36">
        <v>0.24071300708999999</v>
      </c>
      <c r="X467" s="36">
        <v>705.11765732569995</v>
      </c>
      <c r="Y467" s="30">
        <f t="shared" si="300"/>
        <v>-2.5061325223139798E-9</v>
      </c>
      <c r="Z467" s="30">
        <f t="shared" si="301"/>
        <v>-2.5059785444582717E-9</v>
      </c>
      <c r="AA467" s="30">
        <f t="shared" si="302"/>
        <v>-2.5059785447181238E-9</v>
      </c>
      <c r="AB467" s="30">
        <f t="shared" si="303"/>
        <v>-2.505978544718123E-9</v>
      </c>
      <c r="AD467" s="36"/>
      <c r="AE467" s="36"/>
      <c r="AF467" s="36"/>
      <c r="AL467" s="36"/>
      <c r="AM467" s="36"/>
      <c r="AN467" s="36"/>
      <c r="AT467" s="36"/>
      <c r="AU467" s="36"/>
      <c r="AV467" s="36"/>
      <c r="BB467" s="36"/>
      <c r="BC467" s="36"/>
      <c r="BD467" s="36"/>
      <c r="BJ467" s="36">
        <v>1.37E-9</v>
      </c>
      <c r="BK467" s="36">
        <v>2.20269111622</v>
      </c>
      <c r="BL467" s="36">
        <v>7.1617311105999999</v>
      </c>
      <c r="BM467" s="30">
        <f t="shared" si="304"/>
        <v>-7.6470135118514878E-10</v>
      </c>
      <c r="BN467" s="30">
        <f t="shared" si="305"/>
        <v>-7.6470013300783304E-10</v>
      </c>
      <c r="BO467" s="30">
        <f t="shared" si="306"/>
        <v>-7.6470013300988868E-10</v>
      </c>
      <c r="BP467" s="30">
        <f t="shared" si="307"/>
        <v>-7.6470013300988868E-10</v>
      </c>
      <c r="BR467" s="36"/>
      <c r="BS467" s="36"/>
      <c r="BT467" s="36"/>
      <c r="BZ467" s="36"/>
      <c r="CA467" s="36"/>
      <c r="CB467" s="36"/>
      <c r="CH467" s="36"/>
      <c r="CI467" s="36"/>
      <c r="CJ467" s="36"/>
      <c r="CP467" s="36"/>
      <c r="CQ467" s="36"/>
      <c r="CR467" s="36"/>
      <c r="CX467" s="36"/>
      <c r="CY467" s="36"/>
      <c r="CZ467" s="36"/>
      <c r="DF467" s="36">
        <v>5.7299999999999997E-8</v>
      </c>
      <c r="DG467" s="36">
        <v>0.50814242489999994</v>
      </c>
      <c r="DH467" s="36">
        <v>1038.0412891868</v>
      </c>
      <c r="DI467" s="30">
        <f t="shared" si="308"/>
        <v>2.9212131336726208E-8</v>
      </c>
      <c r="DJ467" s="30">
        <f t="shared" si="309"/>
        <v>2.9219787857444125E-8</v>
      </c>
      <c r="DK467" s="30">
        <f t="shared" si="310"/>
        <v>2.9219787844524778E-8</v>
      </c>
      <c r="DL467" s="30">
        <f t="shared" si="311"/>
        <v>2.9219787844524824E-8</v>
      </c>
      <c r="DN467" s="36">
        <v>2.0409999999999999E-8</v>
      </c>
      <c r="DO467" s="36">
        <v>3.3135452627899999</v>
      </c>
      <c r="DP467" s="36">
        <v>1596.1864422845999</v>
      </c>
      <c r="DQ467" s="30">
        <f t="shared" si="312"/>
        <v>1.4981562609835096E-8</v>
      </c>
      <c r="DR467" s="30">
        <f t="shared" si="313"/>
        <v>1.4984872806233032E-8</v>
      </c>
      <c r="DS467" s="30">
        <f t="shared" si="314"/>
        <v>1.4984872800647991E-8</v>
      </c>
      <c r="DT467" s="30">
        <f t="shared" si="315"/>
        <v>1.4984872800648014E-8</v>
      </c>
      <c r="DV467" s="36"/>
      <c r="DW467" s="36"/>
      <c r="DX467" s="36"/>
      <c r="ED467" s="36"/>
      <c r="EE467" s="36"/>
      <c r="EF467" s="36"/>
      <c r="EL467" s="36"/>
      <c r="EM467" s="36"/>
      <c r="EN467" s="36"/>
      <c r="ET467" s="36"/>
      <c r="EU467" s="36"/>
      <c r="EV467" s="36"/>
    </row>
    <row r="468" spans="14:152" s="30" customFormat="1" ht="12.75">
      <c r="N468" s="36">
        <v>1.9259999999999998E-8</v>
      </c>
      <c r="O468" s="36">
        <v>4.6651902728300003</v>
      </c>
      <c r="P468" s="36">
        <v>353.30106501699998</v>
      </c>
      <c r="Q468" s="30">
        <f t="shared" si="296"/>
        <v>-1.7463833207692161E-8</v>
      </c>
      <c r="R468" s="30">
        <f t="shared" si="297"/>
        <v>-1.7463403813772423E-8</v>
      </c>
      <c r="S468" s="30">
        <f t="shared" si="298"/>
        <v>-1.746340381449704E-8</v>
      </c>
      <c r="T468" s="30">
        <f t="shared" si="299"/>
        <v>-1.7463403814497037E-8</v>
      </c>
      <c r="V468" s="36">
        <v>3.3200000000000001E-9</v>
      </c>
      <c r="W468" s="36">
        <v>5.96464701829</v>
      </c>
      <c r="X468" s="36">
        <v>100.6450936638</v>
      </c>
      <c r="Y468" s="30">
        <f t="shared" si="300"/>
        <v>2.1241001901432763E-9</v>
      </c>
      <c r="Z468" s="30">
        <f t="shared" si="301"/>
        <v>2.1240617624151806E-9</v>
      </c>
      <c r="AA468" s="30">
        <f t="shared" si="302"/>
        <v>2.1240617624800258E-9</v>
      </c>
      <c r="AB468" s="30">
        <f t="shared" si="303"/>
        <v>2.1240617624800258E-9</v>
      </c>
      <c r="AD468" s="36"/>
      <c r="AE468" s="36"/>
      <c r="AF468" s="36"/>
      <c r="AL468" s="36"/>
      <c r="AM468" s="36"/>
      <c r="AN468" s="36"/>
      <c r="AT468" s="36"/>
      <c r="AU468" s="36"/>
      <c r="AV468" s="36"/>
      <c r="BB468" s="36"/>
      <c r="BC468" s="36"/>
      <c r="BD468" s="36"/>
      <c r="BJ468" s="36">
        <v>9.6999999999999996E-10</v>
      </c>
      <c r="BK468" s="36">
        <v>1.2791455136400001</v>
      </c>
      <c r="BL468" s="36">
        <v>2847.5268269093999</v>
      </c>
      <c r="BM468" s="30">
        <f t="shared" si="304"/>
        <v>-3.5258210532879897E-10</v>
      </c>
      <c r="BN468" s="30">
        <f t="shared" si="305"/>
        <v>-3.5296711493134142E-10</v>
      </c>
      <c r="BO468" s="30">
        <f t="shared" si="306"/>
        <v>-3.5296711428171295E-10</v>
      </c>
      <c r="BP468" s="30">
        <f t="shared" si="307"/>
        <v>-3.529671142817161E-10</v>
      </c>
      <c r="BR468" s="36"/>
      <c r="BS468" s="36"/>
      <c r="BT468" s="36"/>
      <c r="BZ468" s="36"/>
      <c r="CA468" s="36"/>
      <c r="CB468" s="36"/>
      <c r="CH468" s="36"/>
      <c r="CI468" s="36"/>
      <c r="CJ468" s="36"/>
      <c r="CP468" s="36"/>
      <c r="CQ468" s="36"/>
      <c r="CR468" s="36"/>
      <c r="CX468" s="36"/>
      <c r="CY468" s="36"/>
      <c r="CZ468" s="36"/>
      <c r="DF468" s="36">
        <v>6.8120000000000004E-8</v>
      </c>
      <c r="DG468" s="36">
        <v>4.2046338569000001</v>
      </c>
      <c r="DH468" s="36">
        <v>938.12990870589999</v>
      </c>
      <c r="DI468" s="30">
        <f t="shared" si="308"/>
        <v>3.6983145721375984E-8</v>
      </c>
      <c r="DJ468" s="30">
        <f t="shared" si="309"/>
        <v>3.6975114772954928E-8</v>
      </c>
      <c r="DK468" s="30">
        <f t="shared" si="310"/>
        <v>3.6975114786507323E-8</v>
      </c>
      <c r="DL468" s="30">
        <f t="shared" si="311"/>
        <v>3.697511478650727E-8</v>
      </c>
      <c r="DN468" s="36">
        <v>1.6120000000000001E-8</v>
      </c>
      <c r="DO468" s="36">
        <v>6.1949510088500004</v>
      </c>
      <c r="DP468" s="36">
        <v>432.01481684740003</v>
      </c>
      <c r="DQ468" s="30">
        <f t="shared" si="312"/>
        <v>-1.2754212413418315E-8</v>
      </c>
      <c r="DR468" s="30">
        <f t="shared" si="313"/>
        <v>-1.2754849675138025E-8</v>
      </c>
      <c r="DS468" s="30">
        <f t="shared" si="314"/>
        <v>-1.2754849674062725E-8</v>
      </c>
      <c r="DT468" s="30">
        <f t="shared" si="315"/>
        <v>-1.275484967406273E-8</v>
      </c>
      <c r="DV468" s="36"/>
      <c r="DW468" s="36"/>
      <c r="DX468" s="36"/>
      <c r="ED468" s="36"/>
      <c r="EE468" s="36"/>
      <c r="EF468" s="36"/>
      <c r="EL468" s="36"/>
      <c r="EM468" s="36"/>
      <c r="EN468" s="36"/>
      <c r="ET468" s="36"/>
      <c r="EU468" s="36"/>
      <c r="EV468" s="36"/>
    </row>
    <row r="469" spans="14:152" s="30" customFormat="1" ht="12.75">
      <c r="N469" s="36">
        <v>1.7649999999999999E-8</v>
      </c>
      <c r="O469" s="36">
        <v>5.1474071699400001</v>
      </c>
      <c r="P469" s="36">
        <v>107.28555991259999</v>
      </c>
      <c r="Q469" s="30">
        <f t="shared" si="296"/>
        <v>-2.8090812950396022E-9</v>
      </c>
      <c r="R469" s="30">
        <f t="shared" si="297"/>
        <v>-2.8093610340875888E-9</v>
      </c>
      <c r="S469" s="30">
        <f t="shared" si="298"/>
        <v>-2.8093610336155404E-9</v>
      </c>
      <c r="T469" s="30">
        <f t="shared" si="299"/>
        <v>-2.8093610336155404E-9</v>
      </c>
      <c r="V469" s="36">
        <v>2.8400000000000001E-9</v>
      </c>
      <c r="W469" s="36">
        <v>1.58760551116</v>
      </c>
      <c r="X469" s="36">
        <v>681.54178408960001</v>
      </c>
      <c r="Y469" s="30">
        <f t="shared" si="300"/>
        <v>-1.651194454315944E-9</v>
      </c>
      <c r="Z469" s="30">
        <f t="shared" si="301"/>
        <v>-1.6514300958962908E-9</v>
      </c>
      <c r="AA469" s="30">
        <f t="shared" si="302"/>
        <v>-1.651430095498674E-9</v>
      </c>
      <c r="AB469" s="30">
        <f t="shared" si="303"/>
        <v>-1.6514300954986752E-9</v>
      </c>
      <c r="AD469" s="36"/>
      <c r="AE469" s="36"/>
      <c r="AF469" s="36"/>
      <c r="AL469" s="36"/>
      <c r="AM469" s="36"/>
      <c r="AN469" s="36"/>
      <c r="AT469" s="36"/>
      <c r="AU469" s="36"/>
      <c r="AV469" s="36"/>
      <c r="BB469" s="36"/>
      <c r="BC469" s="36"/>
      <c r="BD469" s="36"/>
      <c r="BJ469" s="36">
        <v>1.15E-9</v>
      </c>
      <c r="BK469" s="36">
        <v>5.2295378151499996</v>
      </c>
      <c r="BL469" s="36">
        <v>1119.1856752295</v>
      </c>
      <c r="BM469" s="30">
        <f t="shared" si="304"/>
        <v>6.4451599440978203E-10</v>
      </c>
      <c r="BN469" s="30">
        <f t="shared" si="305"/>
        <v>6.4435648252345174E-10</v>
      </c>
      <c r="BO469" s="30">
        <f t="shared" si="306"/>
        <v>6.4435648279263348E-10</v>
      </c>
      <c r="BP469" s="30">
        <f t="shared" si="307"/>
        <v>6.4435648279263265E-10</v>
      </c>
      <c r="BR469" s="36"/>
      <c r="BS469" s="36"/>
      <c r="BT469" s="36"/>
      <c r="BZ469" s="36"/>
      <c r="CA469" s="36"/>
      <c r="CB469" s="36"/>
      <c r="CH469" s="36"/>
      <c r="CI469" s="36"/>
      <c r="CJ469" s="36"/>
      <c r="CP469" s="36"/>
      <c r="CQ469" s="36"/>
      <c r="CR469" s="36"/>
      <c r="CX469" s="36"/>
      <c r="CY469" s="36"/>
      <c r="CZ469" s="36"/>
      <c r="DF469" s="36">
        <v>5.62E-8</v>
      </c>
      <c r="DG469" s="36">
        <v>4.0804914111199997</v>
      </c>
      <c r="DH469" s="36">
        <v>3899.7952100978</v>
      </c>
      <c r="DI469" s="30">
        <f t="shared" si="308"/>
        <v>1.4635115814114852E-8</v>
      </c>
      <c r="DJ469" s="30">
        <f t="shared" si="309"/>
        <v>1.4666777505739413E-8</v>
      </c>
      <c r="DK469" s="30">
        <f t="shared" si="310"/>
        <v>1.4666777452316356E-8</v>
      </c>
      <c r="DL469" s="30">
        <f t="shared" si="311"/>
        <v>1.466677745231655E-8</v>
      </c>
      <c r="DN469" s="36">
        <v>1.742E-8</v>
      </c>
      <c r="DO469" s="36">
        <v>2.8794709860199998</v>
      </c>
      <c r="DP469" s="36">
        <v>179.35884549420001</v>
      </c>
      <c r="DQ469" s="30">
        <f t="shared" si="312"/>
        <v>-5.3838577403344903E-9</v>
      </c>
      <c r="DR469" s="30">
        <f t="shared" si="313"/>
        <v>-5.3834130973580193E-9</v>
      </c>
      <c r="DS469" s="30">
        <f t="shared" si="314"/>
        <v>-5.383413098108335E-9</v>
      </c>
      <c r="DT469" s="30">
        <f t="shared" si="315"/>
        <v>-5.3834130981083309E-9</v>
      </c>
      <c r="DV469" s="36"/>
      <c r="DW469" s="36"/>
      <c r="DX469" s="36"/>
      <c r="ED469" s="36"/>
      <c r="EE469" s="36"/>
      <c r="EF469" s="36"/>
      <c r="EL469" s="36"/>
      <c r="EM469" s="36"/>
      <c r="EN469" s="36"/>
      <c r="ET469" s="36"/>
      <c r="EU469" s="36"/>
      <c r="EV469" s="36"/>
    </row>
    <row r="470" spans="14:152" s="30" customFormat="1" ht="12.75">
      <c r="N470" s="36">
        <v>1.5559999999999998E-8</v>
      </c>
      <c r="O470" s="36">
        <v>1.12431826916</v>
      </c>
      <c r="P470" s="36">
        <v>230.8252032563</v>
      </c>
      <c r="Q470" s="30">
        <f t="shared" si="296"/>
        <v>1.5372234926835215E-8</v>
      </c>
      <c r="R470" s="30">
        <f t="shared" si="297"/>
        <v>1.5372151677064565E-8</v>
      </c>
      <c r="S470" s="30">
        <f t="shared" si="298"/>
        <v>1.537215167720506E-8</v>
      </c>
      <c r="T470" s="30">
        <f t="shared" si="299"/>
        <v>1.5372151677205057E-8</v>
      </c>
      <c r="V470" s="36">
        <v>2.81E-9</v>
      </c>
      <c r="W470" s="36">
        <v>1.6833911639400001</v>
      </c>
      <c r="X470" s="36">
        <v>3267.0114707846001</v>
      </c>
      <c r="Y470" s="30">
        <f t="shared" si="300"/>
        <v>-2.1073236322456791E-9</v>
      </c>
      <c r="Z470" s="30">
        <f t="shared" si="301"/>
        <v>-2.1064146571864068E-9</v>
      </c>
      <c r="AA470" s="30">
        <f t="shared" si="302"/>
        <v>-2.1064146587206751E-9</v>
      </c>
      <c r="AB470" s="30">
        <f t="shared" si="303"/>
        <v>-2.1064146587206684E-9</v>
      </c>
      <c r="AD470" s="36"/>
      <c r="AE470" s="36"/>
      <c r="AF470" s="36"/>
      <c r="AL470" s="36"/>
      <c r="AM470" s="36"/>
      <c r="AN470" s="36"/>
      <c r="AT470" s="36"/>
      <c r="AU470" s="36"/>
      <c r="AV470" s="36"/>
      <c r="BB470" s="36"/>
      <c r="BC470" s="36"/>
      <c r="BD470" s="36"/>
      <c r="BJ470" s="36">
        <v>9.5000000000000003E-10</v>
      </c>
      <c r="BK470" s="36">
        <v>4.2613535700699998</v>
      </c>
      <c r="BL470" s="36">
        <v>540.73666535849998</v>
      </c>
      <c r="BM470" s="30">
        <f t="shared" si="304"/>
        <v>2.8763053400629637E-10</v>
      </c>
      <c r="BN470" s="30">
        <f t="shared" si="305"/>
        <v>2.87703793653246E-10</v>
      </c>
      <c r="BO470" s="30">
        <f t="shared" si="306"/>
        <v>2.8770379352962587E-10</v>
      </c>
      <c r="BP470" s="30">
        <f t="shared" si="307"/>
        <v>2.8770379352962628E-10</v>
      </c>
      <c r="BR470" s="36"/>
      <c r="BS470" s="36"/>
      <c r="BT470" s="36"/>
      <c r="BZ470" s="36"/>
      <c r="CA470" s="36"/>
      <c r="CB470" s="36"/>
      <c r="CH470" s="36"/>
      <c r="CI470" s="36"/>
      <c r="CJ470" s="36"/>
      <c r="CP470" s="36"/>
      <c r="CQ470" s="36"/>
      <c r="CR470" s="36"/>
      <c r="CX470" s="36"/>
      <c r="CY470" s="36"/>
      <c r="CZ470" s="36"/>
      <c r="DF470" s="36">
        <v>6.7700000000000004E-8</v>
      </c>
      <c r="DG470" s="36">
        <v>4.2217212573799996</v>
      </c>
      <c r="DH470" s="36">
        <v>916.93228005540004</v>
      </c>
      <c r="DI470" s="30">
        <f t="shared" si="308"/>
        <v>4.4053094083117167E-8</v>
      </c>
      <c r="DJ470" s="30">
        <f t="shared" si="309"/>
        <v>4.4046040355949889E-8</v>
      </c>
      <c r="DK470" s="30">
        <f t="shared" si="310"/>
        <v>4.4046040367853329E-8</v>
      </c>
      <c r="DL470" s="30">
        <f t="shared" si="311"/>
        <v>4.4046040367853282E-8</v>
      </c>
      <c r="DN470" s="36">
        <v>1.9639999999999999E-8</v>
      </c>
      <c r="DO470" s="36">
        <v>2.8425366638699998</v>
      </c>
      <c r="DP470" s="36">
        <v>429.04587143079999</v>
      </c>
      <c r="DQ470" s="30">
        <f t="shared" si="312"/>
        <v>1.756643669196161E-8</v>
      </c>
      <c r="DR470" s="30">
        <f t="shared" si="313"/>
        <v>1.7567000566467277E-8</v>
      </c>
      <c r="DS470" s="30">
        <f t="shared" si="314"/>
        <v>1.7567000565515834E-8</v>
      </c>
      <c r="DT470" s="30">
        <f t="shared" si="315"/>
        <v>1.7567000565515841E-8</v>
      </c>
      <c r="DV470" s="36"/>
      <c r="DW470" s="36"/>
      <c r="DX470" s="36"/>
      <c r="ED470" s="36"/>
      <c r="EE470" s="36"/>
      <c r="EF470" s="36"/>
      <c r="EL470" s="36"/>
      <c r="EM470" s="36"/>
      <c r="EN470" s="36"/>
      <c r="ET470" s="36"/>
      <c r="EU470" s="36"/>
      <c r="EV470" s="36"/>
    </row>
    <row r="471" spans="14:152" s="30" customFormat="1" ht="12.75">
      <c r="N471" s="36">
        <v>1.843E-8</v>
      </c>
      <c r="O471" s="36">
        <v>2.4359602809999999E-2</v>
      </c>
      <c r="P471" s="36">
        <v>102.1295663721</v>
      </c>
      <c r="Q471" s="30">
        <f t="shared" si="296"/>
        <v>1.5789489236981638E-8</v>
      </c>
      <c r="R471" s="30">
        <f t="shared" si="297"/>
        <v>1.5789343966740279E-8</v>
      </c>
      <c r="S471" s="30">
        <f t="shared" si="298"/>
        <v>1.5789343966985416E-8</v>
      </c>
      <c r="T471" s="30">
        <f t="shared" si="299"/>
        <v>1.5789343966985416E-8</v>
      </c>
      <c r="V471" s="36">
        <v>2.8699999999999998E-9</v>
      </c>
      <c r="W471" s="36">
        <v>3.5473063785100001</v>
      </c>
      <c r="X471" s="36">
        <v>756.32338265689998</v>
      </c>
      <c r="Y471" s="30">
        <f t="shared" si="300"/>
        <v>2.2913721110324312E-9</v>
      </c>
      <c r="Z471" s="30">
        <f t="shared" si="301"/>
        <v>2.2911765144322077E-9</v>
      </c>
      <c r="AA471" s="30">
        <f t="shared" si="302"/>
        <v>2.2911765147622904E-9</v>
      </c>
      <c r="AB471" s="30">
        <f t="shared" si="303"/>
        <v>2.2911765147622888E-9</v>
      </c>
      <c r="AD471" s="36"/>
      <c r="AE471" s="36"/>
      <c r="AF471" s="36"/>
      <c r="AL471" s="36"/>
      <c r="AM471" s="36"/>
      <c r="AN471" s="36"/>
      <c r="AT471" s="36"/>
      <c r="AU471" s="36"/>
      <c r="AV471" s="36"/>
      <c r="BB471" s="36"/>
      <c r="BC471" s="36"/>
      <c r="BD471" s="36"/>
      <c r="BJ471" s="36">
        <v>9.7999999999999992E-10</v>
      </c>
      <c r="BK471" s="36">
        <v>5.2710783343500003</v>
      </c>
      <c r="BL471" s="36">
        <v>639.94547042379997</v>
      </c>
      <c r="BM471" s="30">
        <f t="shared" si="304"/>
        <v>-1.4844289865842394E-10</v>
      </c>
      <c r="BN471" s="30">
        <f t="shared" si="305"/>
        <v>-1.4835013648558259E-10</v>
      </c>
      <c r="BO471" s="30">
        <f t="shared" si="306"/>
        <v>-1.4835013664211445E-10</v>
      </c>
      <c r="BP471" s="30">
        <f t="shared" si="307"/>
        <v>-1.4835013664211401E-10</v>
      </c>
      <c r="BR471" s="36"/>
      <c r="BS471" s="36"/>
      <c r="BT471" s="36"/>
      <c r="BZ471" s="36"/>
      <c r="CA471" s="36"/>
      <c r="CB471" s="36"/>
      <c r="CH471" s="36"/>
      <c r="CI471" s="36"/>
      <c r="CJ471" s="36"/>
      <c r="CP471" s="36"/>
      <c r="CQ471" s="36"/>
      <c r="CR471" s="36"/>
      <c r="CX471" s="36"/>
      <c r="CY471" s="36"/>
      <c r="CZ471" s="36"/>
      <c r="DF471" s="36">
        <v>6.0689999999999996E-8</v>
      </c>
      <c r="DG471" s="36">
        <v>3.4676240112199999</v>
      </c>
      <c r="DH471" s="36">
        <v>278.25883401879997</v>
      </c>
      <c r="DI471" s="30">
        <f t="shared" si="308"/>
        <v>-2.1038415177120865E-8</v>
      </c>
      <c r="DJ471" s="30">
        <f t="shared" si="309"/>
        <v>-2.1036044851332445E-8</v>
      </c>
      <c r="DK471" s="30">
        <f t="shared" si="310"/>
        <v>-2.103604485533226E-8</v>
      </c>
      <c r="DL471" s="30">
        <f t="shared" si="311"/>
        <v>-2.1036044855332247E-8</v>
      </c>
      <c r="DN471" s="36">
        <v>1.805E-8</v>
      </c>
      <c r="DO471" s="36">
        <v>0.60932632637999995</v>
      </c>
      <c r="DP471" s="36">
        <v>532.61172640140001</v>
      </c>
      <c r="DQ471" s="30">
        <f t="shared" si="312"/>
        <v>-1.2603825974233573E-8</v>
      </c>
      <c r="DR471" s="30">
        <f t="shared" si="313"/>
        <v>-1.2604855698311325E-8</v>
      </c>
      <c r="DS471" s="30">
        <f t="shared" si="314"/>
        <v>-1.2604855696573796E-8</v>
      </c>
      <c r="DT471" s="30">
        <f t="shared" si="315"/>
        <v>-1.2604855696573809E-8</v>
      </c>
      <c r="DV471" s="36"/>
      <c r="DW471" s="36"/>
      <c r="DX471" s="36"/>
      <c r="ED471" s="36"/>
      <c r="EE471" s="36"/>
      <c r="EF471" s="36"/>
      <c r="EL471" s="36"/>
      <c r="EM471" s="36"/>
      <c r="EN471" s="36"/>
      <c r="ET471" s="36"/>
      <c r="EU471" s="36"/>
      <c r="EV471" s="36"/>
    </row>
    <row r="472" spans="14:152" s="30" customFormat="1" ht="12.75">
      <c r="N472" s="36">
        <v>1.501E-8</v>
      </c>
      <c r="O472" s="36">
        <v>4.1841512092700004</v>
      </c>
      <c r="P472" s="36">
        <v>194.1766403268</v>
      </c>
      <c r="Q472" s="30">
        <f t="shared" si="296"/>
        <v>-1.5001290324645189E-8</v>
      </c>
      <c r="R472" s="30">
        <f t="shared" si="297"/>
        <v>-1.5001275463088048E-8</v>
      </c>
      <c r="S472" s="30">
        <f t="shared" si="298"/>
        <v>-1.5001275463113135E-8</v>
      </c>
      <c r="T472" s="30">
        <f t="shared" si="299"/>
        <v>-1.5001275463113135E-8</v>
      </c>
      <c r="V472" s="36">
        <v>3.3099999999999999E-9</v>
      </c>
      <c r="W472" s="36">
        <v>2.7425064257599998</v>
      </c>
      <c r="X472" s="36">
        <v>22.894549679899999</v>
      </c>
      <c r="Y472" s="30">
        <f t="shared" si="300"/>
        <v>-2.8625173774435727E-9</v>
      </c>
      <c r="Z472" s="30">
        <f t="shared" si="301"/>
        <v>-2.8625116837831675E-9</v>
      </c>
      <c r="AA472" s="30">
        <f t="shared" si="302"/>
        <v>-2.8625116837927756E-9</v>
      </c>
      <c r="AB472" s="30">
        <f t="shared" si="303"/>
        <v>-2.8625116837927756E-9</v>
      </c>
      <c r="AD472" s="36"/>
      <c r="AE472" s="36"/>
      <c r="AF472" s="36"/>
      <c r="AL472" s="36"/>
      <c r="AM472" s="36"/>
      <c r="AN472" s="36"/>
      <c r="AT472" s="36"/>
      <c r="AU472" s="36"/>
      <c r="AV472" s="36"/>
      <c r="BB472" s="36"/>
      <c r="BC472" s="36"/>
      <c r="BD472" s="36"/>
      <c r="BJ472" s="36">
        <v>1.07E-9</v>
      </c>
      <c r="BK472" s="36">
        <v>4.38879925113</v>
      </c>
      <c r="BL472" s="36">
        <v>412.58354519549999</v>
      </c>
      <c r="BM472" s="30">
        <f t="shared" si="304"/>
        <v>-5.4129299851326375E-10</v>
      </c>
      <c r="BN472" s="30">
        <f t="shared" si="305"/>
        <v>-5.4123601444109879E-10</v>
      </c>
      <c r="BO472" s="30">
        <f t="shared" si="306"/>
        <v>-5.4123601453725791E-10</v>
      </c>
      <c r="BP472" s="30">
        <f t="shared" si="307"/>
        <v>-5.4123601453725791E-10</v>
      </c>
      <c r="BR472" s="36"/>
      <c r="BS472" s="36"/>
      <c r="BT472" s="36"/>
      <c r="BZ472" s="36"/>
      <c r="CA472" s="36"/>
      <c r="CB472" s="36"/>
      <c r="CH472" s="36"/>
      <c r="CI472" s="36"/>
      <c r="CJ472" s="36"/>
      <c r="CP472" s="36"/>
      <c r="CQ472" s="36"/>
      <c r="CR472" s="36"/>
      <c r="CX472" s="36"/>
      <c r="CY472" s="36"/>
      <c r="CZ472" s="36"/>
      <c r="DF472" s="36">
        <v>5.875E-8</v>
      </c>
      <c r="DG472" s="36">
        <v>5.5177301055100001</v>
      </c>
      <c r="DH472" s="36">
        <v>1073.6090241908</v>
      </c>
      <c r="DI472" s="30">
        <f t="shared" si="308"/>
        <v>5.3279271199626495E-8</v>
      </c>
      <c r="DJ472" s="30">
        <f t="shared" si="309"/>
        <v>5.3275293348767612E-8</v>
      </c>
      <c r="DK472" s="30">
        <f t="shared" si="310"/>
        <v>5.3275293355481182E-8</v>
      </c>
      <c r="DL472" s="30">
        <f t="shared" si="311"/>
        <v>5.3275293355481136E-8</v>
      </c>
      <c r="DN472" s="36">
        <v>1.6470000000000001E-8</v>
      </c>
      <c r="DO472" s="36">
        <v>0.82347900015999997</v>
      </c>
      <c r="DP472" s="36">
        <v>214.57111982519999</v>
      </c>
      <c r="DQ472" s="30">
        <f t="shared" si="312"/>
        <v>1.5377797797097568E-8</v>
      </c>
      <c r="DR472" s="30">
        <f t="shared" si="313"/>
        <v>1.5377608423426031E-8</v>
      </c>
      <c r="DS472" s="30">
        <f t="shared" si="314"/>
        <v>1.5377608423745601E-8</v>
      </c>
      <c r="DT472" s="30">
        <f t="shared" si="315"/>
        <v>1.5377608423745601E-8</v>
      </c>
      <c r="DV472" s="36"/>
      <c r="DW472" s="36"/>
      <c r="DX472" s="36"/>
      <c r="ED472" s="36"/>
      <c r="EE472" s="36"/>
      <c r="EF472" s="36"/>
      <c r="EL472" s="36"/>
      <c r="EM472" s="36"/>
      <c r="EN472" s="36"/>
      <c r="ET472" s="36"/>
      <c r="EU472" s="36"/>
      <c r="EV472" s="36"/>
    </row>
    <row r="473" spans="14:152" s="30" customFormat="1" ht="12.75">
      <c r="N473" s="36">
        <v>1.5279999999999999E-8</v>
      </c>
      <c r="O473" s="36">
        <v>1.0032867404600001</v>
      </c>
      <c r="P473" s="36">
        <v>3053.7123753465999</v>
      </c>
      <c r="Q473" s="30">
        <f t="shared" si="296"/>
        <v>-1.4910774917550658E-8</v>
      </c>
      <c r="R473" s="30">
        <f t="shared" si="297"/>
        <v>-1.4909247728929424E-8</v>
      </c>
      <c r="S473" s="30">
        <f t="shared" si="298"/>
        <v>-1.4909247731509095E-8</v>
      </c>
      <c r="T473" s="30">
        <f t="shared" si="299"/>
        <v>-1.4909247731509082E-8</v>
      </c>
      <c r="V473" s="36">
        <v>2.81E-9</v>
      </c>
      <c r="W473" s="36">
        <v>4.7980238845300001</v>
      </c>
      <c r="X473" s="36">
        <v>409.92341631959999</v>
      </c>
      <c r="Y473" s="30">
        <f t="shared" si="300"/>
        <v>-2.2928304003299697E-9</v>
      </c>
      <c r="Z473" s="30">
        <f t="shared" si="301"/>
        <v>-2.2927307491345466E-9</v>
      </c>
      <c r="AA473" s="30">
        <f t="shared" si="302"/>
        <v>-2.2927307493027091E-9</v>
      </c>
      <c r="AB473" s="30">
        <f t="shared" si="303"/>
        <v>-2.2927307493027087E-9</v>
      </c>
      <c r="AD473" s="36"/>
      <c r="AE473" s="36"/>
      <c r="AF473" s="36"/>
      <c r="AL473" s="36"/>
      <c r="AM473" s="36"/>
      <c r="AN473" s="36"/>
      <c r="AT473" s="36"/>
      <c r="AU473" s="36"/>
      <c r="AV473" s="36"/>
      <c r="BB473" s="36"/>
      <c r="BC473" s="36"/>
      <c r="BD473" s="36"/>
      <c r="BJ473" s="36">
        <v>9.2999999999999999E-10</v>
      </c>
      <c r="BK473" s="36">
        <v>5.3595417362399997</v>
      </c>
      <c r="BL473" s="36">
        <v>334.55111692129998</v>
      </c>
      <c r="BM473" s="30">
        <f t="shared" si="304"/>
        <v>-8.6939530583425434E-10</v>
      </c>
      <c r="BN473" s="30">
        <f t="shared" si="305"/>
        <v>-8.6941183645692769E-10</v>
      </c>
      <c r="BO473" s="30">
        <f t="shared" si="306"/>
        <v>-8.6941183642903506E-10</v>
      </c>
      <c r="BP473" s="30">
        <f t="shared" si="307"/>
        <v>-8.6941183642903537E-10</v>
      </c>
      <c r="BR473" s="36"/>
      <c r="BS473" s="36"/>
      <c r="BT473" s="36"/>
      <c r="BZ473" s="36"/>
      <c r="CA473" s="36"/>
      <c r="CB473" s="36"/>
      <c r="CH473" s="36"/>
      <c r="CI473" s="36"/>
      <c r="CJ473" s="36"/>
      <c r="CP473" s="36"/>
      <c r="CQ473" s="36"/>
      <c r="CR473" s="36"/>
      <c r="CX473" s="36"/>
      <c r="CY473" s="36"/>
      <c r="CZ473" s="36"/>
      <c r="DF473" s="36">
        <v>5.5579999999999999E-8</v>
      </c>
      <c r="DG473" s="36">
        <v>3.2947867937600002</v>
      </c>
      <c r="DH473" s="36">
        <v>20.606927819500001</v>
      </c>
      <c r="DI473" s="30">
        <f t="shared" si="308"/>
        <v>-5.5537872047192841E-8</v>
      </c>
      <c r="DJ473" s="30">
        <f t="shared" si="309"/>
        <v>-5.5537878718518215E-8</v>
      </c>
      <c r="DK473" s="30">
        <f t="shared" si="310"/>
        <v>-5.5537878718506959E-8</v>
      </c>
      <c r="DL473" s="30">
        <f t="shared" si="311"/>
        <v>-5.5537878718506959E-8</v>
      </c>
      <c r="DN473" s="36">
        <v>1.8930000000000001E-8</v>
      </c>
      <c r="DO473" s="36">
        <v>4.3396264790099996</v>
      </c>
      <c r="DP473" s="36">
        <v>173.9422195228</v>
      </c>
      <c r="DQ473" s="30">
        <f t="shared" si="312"/>
        <v>-1.8415855846747697E-8</v>
      </c>
      <c r="DR473" s="30">
        <f t="shared" si="313"/>
        <v>-1.8415969893740343E-8</v>
      </c>
      <c r="DS473" s="30">
        <f t="shared" si="314"/>
        <v>-1.8415969893547905E-8</v>
      </c>
      <c r="DT473" s="30">
        <f t="shared" si="315"/>
        <v>-1.8415969893547905E-8</v>
      </c>
      <c r="DV473" s="36"/>
      <c r="DW473" s="36"/>
      <c r="DX473" s="36"/>
      <c r="ED473" s="36"/>
      <c r="EE473" s="36"/>
      <c r="EF473" s="36"/>
      <c r="EL473" s="36"/>
      <c r="EM473" s="36"/>
      <c r="EN473" s="36"/>
      <c r="ET473" s="36"/>
      <c r="EU473" s="36"/>
      <c r="EV473" s="36"/>
    </row>
    <row r="474" spans="14:152" s="30" customFormat="1" ht="12.75">
      <c r="N474" s="36">
        <v>1.529E-8</v>
      </c>
      <c r="O474" s="36">
        <v>5.5889357047899999</v>
      </c>
      <c r="P474" s="36">
        <v>212.0270710508</v>
      </c>
      <c r="Q474" s="30">
        <f t="shared" si="296"/>
        <v>-4.5046667858682993E-9</v>
      </c>
      <c r="R474" s="30">
        <f t="shared" si="297"/>
        <v>-4.5051303597898668E-9</v>
      </c>
      <c r="S474" s="30">
        <f t="shared" si="298"/>
        <v>-4.5051303590076162E-9</v>
      </c>
      <c r="T474" s="30">
        <f t="shared" si="299"/>
        <v>-4.5051303590076162E-9</v>
      </c>
      <c r="V474" s="36">
        <v>3.72E-9</v>
      </c>
      <c r="W474" s="36">
        <v>1.0875408715099999</v>
      </c>
      <c r="X474" s="36">
        <v>426.5500067662</v>
      </c>
      <c r="Y474" s="30">
        <f t="shared" si="300"/>
        <v>1.0754982670760894E-9</v>
      </c>
      <c r="Z474" s="30">
        <f t="shared" si="301"/>
        <v>1.0752709658066066E-9</v>
      </c>
      <c r="AA474" s="30">
        <f t="shared" si="302"/>
        <v>1.0752709661901677E-9</v>
      </c>
      <c r="AB474" s="30">
        <f t="shared" si="303"/>
        <v>1.0752709661901663E-9</v>
      </c>
      <c r="AD474" s="36"/>
      <c r="AE474" s="36"/>
      <c r="AF474" s="36"/>
      <c r="AL474" s="36"/>
      <c r="AM474" s="36"/>
      <c r="AN474" s="36"/>
      <c r="AT474" s="36"/>
      <c r="AU474" s="36"/>
      <c r="AV474" s="36"/>
      <c r="BB474" s="36"/>
      <c r="BC474" s="36"/>
      <c r="BD474" s="36"/>
      <c r="BJ474" s="36">
        <v>9.4000000000000006E-10</v>
      </c>
      <c r="BK474" s="36">
        <v>1.1674909253600001</v>
      </c>
      <c r="BL474" s="36">
        <v>5643.1785636774002</v>
      </c>
      <c r="BM474" s="30">
        <f t="shared" si="304"/>
        <v>2.5651528384366716E-10</v>
      </c>
      <c r="BN474" s="30">
        <f t="shared" si="305"/>
        <v>2.5727882803898258E-10</v>
      </c>
      <c r="BO474" s="30">
        <f t="shared" si="306"/>
        <v>2.5727882675070171E-10</v>
      </c>
      <c r="BP474" s="30">
        <f t="shared" si="307"/>
        <v>2.5727882675070492E-10</v>
      </c>
      <c r="BR474" s="36"/>
      <c r="BS474" s="36"/>
      <c r="BT474" s="36"/>
      <c r="BZ474" s="36"/>
      <c r="CA474" s="36"/>
      <c r="CB474" s="36"/>
      <c r="CH474" s="36"/>
      <c r="CI474" s="36"/>
      <c r="CJ474" s="36"/>
      <c r="CP474" s="36"/>
      <c r="CQ474" s="36"/>
      <c r="CR474" s="36"/>
      <c r="CX474" s="36"/>
      <c r="CY474" s="36"/>
      <c r="CZ474" s="36"/>
      <c r="DF474" s="36">
        <v>6.2740000000000005E-8</v>
      </c>
      <c r="DG474" s="36">
        <v>4.88767368263</v>
      </c>
      <c r="DH474" s="36">
        <v>0.52126486179999998</v>
      </c>
      <c r="DI474" s="30">
        <f t="shared" si="308"/>
        <v>1.0762536015776039E-8</v>
      </c>
      <c r="DJ474" s="30">
        <f t="shared" si="309"/>
        <v>1.0762531194565625E-8</v>
      </c>
      <c r="DK474" s="30">
        <f t="shared" si="310"/>
        <v>1.0762531194573804E-8</v>
      </c>
      <c r="DL474" s="30">
        <f t="shared" si="311"/>
        <v>1.0762531194573804E-8</v>
      </c>
      <c r="DN474" s="36">
        <v>1.6890000000000001E-8</v>
      </c>
      <c r="DO474" s="36">
        <v>1.1303715814399999</v>
      </c>
      <c r="DP474" s="36">
        <v>586.31331639719997</v>
      </c>
      <c r="DQ474" s="30">
        <f t="shared" si="312"/>
        <v>-8.8237097555323902E-9</v>
      </c>
      <c r="DR474" s="30">
        <f t="shared" si="313"/>
        <v>-8.8249732586028423E-9</v>
      </c>
      <c r="DS474" s="30">
        <f t="shared" si="314"/>
        <v>-8.8249732564708157E-9</v>
      </c>
      <c r="DT474" s="30">
        <f t="shared" si="315"/>
        <v>-8.824973256470824E-9</v>
      </c>
      <c r="DV474" s="36"/>
      <c r="DW474" s="36"/>
      <c r="DX474" s="36"/>
      <c r="ED474" s="36"/>
      <c r="EE474" s="36"/>
      <c r="EF474" s="36"/>
      <c r="EL474" s="36"/>
      <c r="EM474" s="36"/>
      <c r="EN474" s="36"/>
      <c r="ET474" s="36"/>
      <c r="EU474" s="36"/>
      <c r="EV474" s="36"/>
    </row>
    <row r="475" spans="14:152" s="30" customFormat="1" ht="12.75">
      <c r="N475" s="36">
        <v>1.6840000000000001E-8</v>
      </c>
      <c r="O475" s="36">
        <v>5.0854724512500002</v>
      </c>
      <c r="P475" s="36">
        <v>3480.3105662225998</v>
      </c>
      <c r="Q475" s="30">
        <f t="shared" si="296"/>
        <v>-1.2483242507780533E-9</v>
      </c>
      <c r="R475" s="30">
        <f t="shared" si="297"/>
        <v>-1.2570699404733345E-9</v>
      </c>
      <c r="S475" s="30">
        <f t="shared" si="298"/>
        <v>-1.257069925715824E-9</v>
      </c>
      <c r="T475" s="30">
        <f t="shared" si="299"/>
        <v>-1.257069925715824E-9</v>
      </c>
      <c r="V475" s="36">
        <v>3.3999999999999998E-9</v>
      </c>
      <c r="W475" s="36">
        <v>0.59629116556999995</v>
      </c>
      <c r="X475" s="36">
        <v>627.36711334179995</v>
      </c>
      <c r="Y475" s="30">
        <f t="shared" si="300"/>
        <v>-3.286248848439259E-9</v>
      </c>
      <c r="Z475" s="30">
        <f t="shared" si="301"/>
        <v>-3.2863307049109634E-9</v>
      </c>
      <c r="AA475" s="30">
        <f t="shared" si="302"/>
        <v>-3.2863307047728594E-9</v>
      </c>
      <c r="AB475" s="30">
        <f t="shared" si="303"/>
        <v>-3.2863307047728602E-9</v>
      </c>
      <c r="AD475" s="36"/>
      <c r="AE475" s="36"/>
      <c r="AF475" s="36"/>
      <c r="AL475" s="36"/>
      <c r="AM475" s="36"/>
      <c r="AN475" s="36"/>
      <c r="AT475" s="36"/>
      <c r="AU475" s="36"/>
      <c r="AV475" s="36"/>
      <c r="BB475" s="36"/>
      <c r="BC475" s="36"/>
      <c r="BD475" s="36"/>
      <c r="BJ475" s="36">
        <v>1.0600000000000001E-9</v>
      </c>
      <c r="BK475" s="36">
        <v>4.1944300484300001</v>
      </c>
      <c r="BL475" s="36">
        <v>486.40193591629998</v>
      </c>
      <c r="BM475" s="30">
        <f t="shared" si="304"/>
        <v>7.7583317392204004E-11</v>
      </c>
      <c r="BN475" s="30">
        <f t="shared" si="305"/>
        <v>7.7660260997432427E-11</v>
      </c>
      <c r="BO475" s="30">
        <f t="shared" si="306"/>
        <v>7.7660260867595017E-11</v>
      </c>
      <c r="BP475" s="30">
        <f t="shared" si="307"/>
        <v>7.7660260867595482E-11</v>
      </c>
      <c r="BR475" s="36"/>
      <c r="BS475" s="36"/>
      <c r="BT475" s="36"/>
      <c r="BZ475" s="36"/>
      <c r="CA475" s="36"/>
      <c r="CB475" s="36"/>
      <c r="CH475" s="36"/>
      <c r="CI475" s="36"/>
      <c r="CJ475" s="36"/>
      <c r="CP475" s="36"/>
      <c r="CQ475" s="36"/>
      <c r="CR475" s="36"/>
      <c r="CX475" s="36"/>
      <c r="CY475" s="36"/>
      <c r="CZ475" s="36"/>
      <c r="DF475" s="36">
        <v>5.7940000000000001E-8</v>
      </c>
      <c r="DG475" s="36">
        <v>4.0999176793799998</v>
      </c>
      <c r="DH475" s="36">
        <v>391.17346822389999</v>
      </c>
      <c r="DI475" s="30">
        <f t="shared" si="308"/>
        <v>-2.0423322114133759E-8</v>
      </c>
      <c r="DJ475" s="30">
        <f t="shared" si="309"/>
        <v>-2.0420148298389992E-8</v>
      </c>
      <c r="DK475" s="30">
        <f t="shared" si="310"/>
        <v>-2.0420148303745692E-8</v>
      </c>
      <c r="DL475" s="30">
        <f t="shared" si="311"/>
        <v>-2.0420148303745669E-8</v>
      </c>
      <c r="DN475" s="36">
        <v>1.5230000000000001E-8</v>
      </c>
      <c r="DO475" s="36">
        <v>2.7156193024399999</v>
      </c>
      <c r="DP475" s="36">
        <v>73.297125859000005</v>
      </c>
      <c r="DQ475" s="30">
        <f t="shared" si="312"/>
        <v>-1.0251641292499523E-8</v>
      </c>
      <c r="DR475" s="30">
        <f t="shared" si="313"/>
        <v>-1.0251517758975605E-8</v>
      </c>
      <c r="DS475" s="30">
        <f t="shared" si="314"/>
        <v>-1.0251517759184065E-8</v>
      </c>
      <c r="DT475" s="30">
        <f t="shared" si="315"/>
        <v>-1.025151775918406E-8</v>
      </c>
      <c r="DV475" s="36"/>
      <c r="DW475" s="36"/>
      <c r="DX475" s="36"/>
      <c r="ED475" s="36"/>
      <c r="EE475" s="36"/>
      <c r="EF475" s="36"/>
      <c r="EL475" s="36"/>
      <c r="EM475" s="36"/>
      <c r="EN475" s="36"/>
      <c r="ET475" s="36"/>
      <c r="EU475" s="36"/>
      <c r="EV475" s="36"/>
    </row>
    <row r="476" spans="14:152" s="30" customFormat="1" ht="12.75">
      <c r="N476" s="36">
        <v>1.461E-8</v>
      </c>
      <c r="O476" s="36">
        <v>2.31020597821</v>
      </c>
      <c r="P476" s="36">
        <v>721.64941953020002</v>
      </c>
      <c r="Q476" s="30">
        <f t="shared" si="296"/>
        <v>-1.7524123170057753E-9</v>
      </c>
      <c r="R476" s="30">
        <f t="shared" si="297"/>
        <v>-1.7539785839113577E-9</v>
      </c>
      <c r="S476" s="30">
        <f t="shared" si="298"/>
        <v>-1.7539785812683845E-9</v>
      </c>
      <c r="T476" s="30">
        <f t="shared" si="299"/>
        <v>-1.7539785812683974E-9</v>
      </c>
      <c r="V476" s="36">
        <v>3.2500000000000002E-9</v>
      </c>
      <c r="W476" s="36">
        <v>4.0731945001399996</v>
      </c>
      <c r="X476" s="36">
        <v>511.5317178299</v>
      </c>
      <c r="Y476" s="30">
        <f t="shared" si="300"/>
        <v>1.0648980452592316E-9</v>
      </c>
      <c r="Z476" s="30">
        <f t="shared" si="301"/>
        <v>1.0651330771801559E-9</v>
      </c>
      <c r="AA476" s="30">
        <f t="shared" si="302"/>
        <v>1.0651330767835592E-9</v>
      </c>
      <c r="AB476" s="30">
        <f t="shared" si="303"/>
        <v>1.0651330767835606E-9</v>
      </c>
      <c r="AD476" s="36"/>
      <c r="AE476" s="36"/>
      <c r="AF476" s="36"/>
      <c r="AL476" s="36"/>
      <c r="AM476" s="36"/>
      <c r="AN476" s="36"/>
      <c r="AT476" s="36"/>
      <c r="AU476" s="36"/>
      <c r="AV476" s="36"/>
      <c r="BB476" s="36"/>
      <c r="BC476" s="36"/>
      <c r="BD476" s="36"/>
      <c r="BJ476" s="36">
        <v>9.5999999999999999E-10</v>
      </c>
      <c r="BK476" s="36">
        <v>0.59816870672</v>
      </c>
      <c r="BL476" s="36">
        <v>714.67888488129995</v>
      </c>
      <c r="BM476" s="30">
        <f t="shared" si="304"/>
        <v>-9.3626536347518565E-10</v>
      </c>
      <c r="BN476" s="30">
        <f t="shared" si="305"/>
        <v>-9.3624267040805292E-10</v>
      </c>
      <c r="BO476" s="30">
        <f t="shared" si="306"/>
        <v>-9.3624267044635531E-10</v>
      </c>
      <c r="BP476" s="30">
        <f t="shared" si="307"/>
        <v>-9.362426704463551E-10</v>
      </c>
      <c r="BR476" s="36"/>
      <c r="BS476" s="36"/>
      <c r="BT476" s="36"/>
      <c r="BZ476" s="36"/>
      <c r="CA476" s="36"/>
      <c r="CB476" s="36"/>
      <c r="CH476" s="36"/>
      <c r="CI476" s="36"/>
      <c r="CJ476" s="36"/>
      <c r="CP476" s="36"/>
      <c r="CQ476" s="36"/>
      <c r="CR476" s="36"/>
      <c r="CX476" s="36"/>
      <c r="CY476" s="36"/>
      <c r="CZ476" s="36"/>
      <c r="DF476" s="36">
        <v>5.442E-8</v>
      </c>
      <c r="DG476" s="36">
        <v>2.7980260824699998</v>
      </c>
      <c r="DH476" s="36">
        <v>397.39324334740002</v>
      </c>
      <c r="DI476" s="30">
        <f t="shared" si="308"/>
        <v>4.5078507293886658E-8</v>
      </c>
      <c r="DJ476" s="30">
        <f t="shared" si="309"/>
        <v>4.5080320122439989E-8</v>
      </c>
      <c r="DK476" s="30">
        <f t="shared" si="310"/>
        <v>4.5080320119381082E-8</v>
      </c>
      <c r="DL476" s="30">
        <f t="shared" si="311"/>
        <v>4.5080320119381095E-8</v>
      </c>
      <c r="DN476" s="36">
        <v>1.5239999999999999E-8</v>
      </c>
      <c r="DO476" s="36">
        <v>5.26558677448</v>
      </c>
      <c r="DP476" s="36">
        <v>5429.8794682394</v>
      </c>
      <c r="DQ476" s="30">
        <f t="shared" si="312"/>
        <v>1.459504537927082E-8</v>
      </c>
      <c r="DR476" s="30">
        <f t="shared" si="313"/>
        <v>1.4598604720043617E-8</v>
      </c>
      <c r="DS476" s="30">
        <f t="shared" si="314"/>
        <v>1.4598604714045572E-8</v>
      </c>
      <c r="DT476" s="30">
        <f t="shared" si="315"/>
        <v>1.4598604714045588E-8</v>
      </c>
      <c r="DV476" s="36"/>
      <c r="DW476" s="36"/>
      <c r="DX476" s="36"/>
      <c r="ED476" s="36"/>
      <c r="EE476" s="36"/>
      <c r="EF476" s="36"/>
      <c r="EL476" s="36"/>
      <c r="EM476" s="36"/>
      <c r="EN476" s="36"/>
      <c r="ET476" s="36"/>
      <c r="EU476" s="36"/>
      <c r="EV476" s="36"/>
    </row>
    <row r="477" spans="14:152" s="30" customFormat="1" ht="12.75">
      <c r="N477" s="36">
        <v>1.48E-8</v>
      </c>
      <c r="O477" s="36">
        <v>5.3433164301699998</v>
      </c>
      <c r="P477" s="36">
        <v>418.52143602870001</v>
      </c>
      <c r="Q477" s="30">
        <f t="shared" si="296"/>
        <v>-1.4695685294358271E-8</v>
      </c>
      <c r="R477" s="30">
        <f t="shared" si="297"/>
        <v>-1.4695575413368269E-8</v>
      </c>
      <c r="S477" s="30">
        <f t="shared" si="298"/>
        <v>-1.4695575413553737E-8</v>
      </c>
      <c r="T477" s="30">
        <f t="shared" si="299"/>
        <v>-1.4695575413553735E-8</v>
      </c>
      <c r="V477" s="36">
        <v>2.7299999999999999E-9</v>
      </c>
      <c r="W477" s="36">
        <v>0.71334827688000002</v>
      </c>
      <c r="X477" s="36">
        <v>305.08553696180002</v>
      </c>
      <c r="Y477" s="30">
        <f t="shared" si="300"/>
        <v>1.5247031583896923E-9</v>
      </c>
      <c r="Z477" s="30">
        <f t="shared" si="301"/>
        <v>1.5245997754537214E-9</v>
      </c>
      <c r="AA477" s="30">
        <f t="shared" si="302"/>
        <v>1.5245997756281763E-9</v>
      </c>
      <c r="AB477" s="30">
        <f t="shared" si="303"/>
        <v>1.5245997756281757E-9</v>
      </c>
      <c r="AD477" s="36"/>
      <c r="AE477" s="36"/>
      <c r="AF477" s="36"/>
      <c r="AL477" s="36"/>
      <c r="AM477" s="36"/>
      <c r="AN477" s="36"/>
      <c r="AT477" s="36"/>
      <c r="AU477" s="36"/>
      <c r="AV477" s="36"/>
      <c r="BB477" s="36"/>
      <c r="BC477" s="36"/>
      <c r="BD477" s="36"/>
      <c r="BJ477" s="36">
        <v>9.4000000000000006E-10</v>
      </c>
      <c r="BK477" s="36">
        <v>0.54205024075999997</v>
      </c>
      <c r="BL477" s="36">
        <v>423.62924545940001</v>
      </c>
      <c r="BM477" s="30">
        <f t="shared" si="304"/>
        <v>-2.1978344921437919E-10</v>
      </c>
      <c r="BN477" s="30">
        <f t="shared" si="305"/>
        <v>-2.1984138428640016E-10</v>
      </c>
      <c r="BO477" s="30">
        <f t="shared" si="306"/>
        <v>-2.1984138418863901E-10</v>
      </c>
      <c r="BP477" s="30">
        <f t="shared" si="307"/>
        <v>-2.1984138418863943E-10</v>
      </c>
      <c r="BR477" s="36"/>
      <c r="BS477" s="36"/>
      <c r="BT477" s="36"/>
      <c r="BZ477" s="36"/>
      <c r="CA477" s="36"/>
      <c r="CB477" s="36"/>
      <c r="CH477" s="36"/>
      <c r="CI477" s="36"/>
      <c r="CJ477" s="36"/>
      <c r="CP477" s="36"/>
      <c r="CQ477" s="36"/>
      <c r="CR477" s="36"/>
      <c r="CX477" s="36"/>
      <c r="CY477" s="36"/>
      <c r="CZ477" s="36"/>
      <c r="DF477" s="36">
        <v>5.7539999999999998E-8</v>
      </c>
      <c r="DG477" s="36">
        <v>4.4271826487899997</v>
      </c>
      <c r="DH477" s="36">
        <v>165.6048322446</v>
      </c>
      <c r="DI477" s="30">
        <f t="shared" si="308"/>
        <v>-5.3700406964979785E-8</v>
      </c>
      <c r="DJ477" s="30">
        <f t="shared" si="309"/>
        <v>-5.3700919085090001E-8</v>
      </c>
      <c r="DK477" s="30">
        <f t="shared" si="310"/>
        <v>-5.3700919084225856E-8</v>
      </c>
      <c r="DL477" s="30">
        <f t="shared" si="311"/>
        <v>-5.3700919084225856E-8</v>
      </c>
      <c r="DN477" s="36">
        <v>1.5819999999999999E-8</v>
      </c>
      <c r="DO477" s="36">
        <v>2.79533721474</v>
      </c>
      <c r="DP477" s="36">
        <v>842.90144101349995</v>
      </c>
      <c r="DQ477" s="30">
        <f t="shared" si="312"/>
        <v>-4.7867649339003832E-9</v>
      </c>
      <c r="DR477" s="30">
        <f t="shared" si="313"/>
        <v>-4.7886667274487383E-9</v>
      </c>
      <c r="DS477" s="30">
        <f t="shared" si="314"/>
        <v>-4.7886667242396324E-9</v>
      </c>
      <c r="DT477" s="30">
        <f t="shared" si="315"/>
        <v>-4.7886667242396464E-9</v>
      </c>
      <c r="DV477" s="36"/>
      <c r="DW477" s="36"/>
      <c r="DX477" s="36"/>
      <c r="ED477" s="36"/>
      <c r="EE477" s="36"/>
      <c r="EF477" s="36"/>
      <c r="EL477" s="36"/>
      <c r="EM477" s="36"/>
      <c r="EN477" s="36"/>
      <c r="ET477" s="36"/>
      <c r="EU477" s="36"/>
      <c r="EV477" s="36"/>
    </row>
    <row r="478" spans="14:152" s="30" customFormat="1" ht="12.75">
      <c r="N478" s="36">
        <v>1.6009999999999999E-8</v>
      </c>
      <c r="O478" s="36">
        <v>5.5362300091499996</v>
      </c>
      <c r="P478" s="36">
        <v>391.17346822389999</v>
      </c>
      <c r="Q478" s="30">
        <f t="shared" si="296"/>
        <v>-1.560377924414128E-8</v>
      </c>
      <c r="R478" s="30">
        <f t="shared" si="297"/>
        <v>-1.5603988979779059E-8</v>
      </c>
      <c r="S478" s="30">
        <f t="shared" si="298"/>
        <v>-1.5603988979425188E-8</v>
      </c>
      <c r="T478" s="30">
        <f t="shared" si="299"/>
        <v>-1.5603988979425188E-8</v>
      </c>
      <c r="V478" s="36">
        <v>2.7200000000000001E-9</v>
      </c>
      <c r="W478" s="36">
        <v>1.76124839309</v>
      </c>
      <c r="X478" s="36">
        <v>945.24345570670005</v>
      </c>
      <c r="Y478" s="30">
        <f t="shared" si="300"/>
        <v>-2.5659841940036908E-9</v>
      </c>
      <c r="Z478" s="30">
        <f t="shared" si="301"/>
        <v>-2.5658565455619835E-9</v>
      </c>
      <c r="AA478" s="30">
        <f t="shared" si="302"/>
        <v>-2.5658565457774264E-9</v>
      </c>
      <c r="AB478" s="30">
        <f t="shared" si="303"/>
        <v>-2.5658565457774252E-9</v>
      </c>
      <c r="AD478" s="36"/>
      <c r="AE478" s="36"/>
      <c r="AF478" s="36"/>
      <c r="AL478" s="36"/>
      <c r="AM478" s="36"/>
      <c r="AN478" s="36"/>
      <c r="AT478" s="36"/>
      <c r="AU478" s="36"/>
      <c r="AV478" s="36"/>
      <c r="BB478" s="36"/>
      <c r="BC478" s="36"/>
      <c r="BD478" s="36"/>
      <c r="BJ478" s="36">
        <v>1.09E-9</v>
      </c>
      <c r="BK478" s="36">
        <v>2.8281722504400002</v>
      </c>
      <c r="BL478" s="36">
        <v>468.24268865160002</v>
      </c>
      <c r="BM478" s="30">
        <f t="shared" si="304"/>
        <v>1.0608056560818227E-9</v>
      </c>
      <c r="BN478" s="30">
        <f t="shared" si="305"/>
        <v>1.060823210864622E-9</v>
      </c>
      <c r="BO478" s="30">
        <f t="shared" si="306"/>
        <v>1.0608232108350038E-9</v>
      </c>
      <c r="BP478" s="30">
        <f t="shared" si="307"/>
        <v>1.060823210835004E-9</v>
      </c>
      <c r="BR478" s="36"/>
      <c r="BS478" s="36"/>
      <c r="BT478" s="36"/>
      <c r="BZ478" s="36"/>
      <c r="CA478" s="36"/>
      <c r="CB478" s="36"/>
      <c r="CH478" s="36"/>
      <c r="CI478" s="36"/>
      <c r="CJ478" s="36"/>
      <c r="CP478" s="36"/>
      <c r="CQ478" s="36"/>
      <c r="CR478" s="36"/>
      <c r="CX478" s="36"/>
      <c r="CY478" s="36"/>
      <c r="CZ478" s="36"/>
      <c r="DF478" s="36">
        <v>5.8789999999999999E-8</v>
      </c>
      <c r="DG478" s="36">
        <v>6.1787152536600001</v>
      </c>
      <c r="DH478" s="36">
        <v>291.262087743</v>
      </c>
      <c r="DI478" s="30">
        <f t="shared" si="308"/>
        <v>-8.7039397524944471E-9</v>
      </c>
      <c r="DJ478" s="30">
        <f t="shared" si="309"/>
        <v>-8.7064737856455882E-9</v>
      </c>
      <c r="DK478" s="30">
        <f t="shared" si="310"/>
        <v>-8.706473781369569E-9</v>
      </c>
      <c r="DL478" s="30">
        <f t="shared" si="311"/>
        <v>-8.706473781369569E-9</v>
      </c>
      <c r="DN478" s="36">
        <v>1.6079999999999999E-8</v>
      </c>
      <c r="DO478" s="36">
        <v>2.3323035932399998</v>
      </c>
      <c r="DP478" s="36">
        <v>418.52143602870001</v>
      </c>
      <c r="DQ478" s="30">
        <f t="shared" si="312"/>
        <v>1.6078884136436342E-8</v>
      </c>
      <c r="DR478" s="30">
        <f t="shared" si="313"/>
        <v>1.6078895968400626E-8</v>
      </c>
      <c r="DS478" s="30">
        <f t="shared" si="314"/>
        <v>1.6078895968380715E-8</v>
      </c>
      <c r="DT478" s="30">
        <f t="shared" si="315"/>
        <v>1.6078895968380715E-8</v>
      </c>
      <c r="DV478" s="36"/>
      <c r="DW478" s="36"/>
      <c r="DX478" s="36"/>
      <c r="ED478" s="36"/>
      <c r="EE478" s="36"/>
      <c r="EF478" s="36"/>
      <c r="EL478" s="36"/>
      <c r="EM478" s="36"/>
      <c r="EN478" s="36"/>
      <c r="ET478" s="36"/>
      <c r="EU478" s="36"/>
      <c r="EV478" s="36"/>
    </row>
    <row r="479" spans="14:152" s="30" customFormat="1" ht="12.75">
      <c r="N479" s="36">
        <v>1.8930000000000001E-8</v>
      </c>
      <c r="O479" s="36">
        <v>3.6234080343300001</v>
      </c>
      <c r="P479" s="36">
        <v>204.70107572890001</v>
      </c>
      <c r="Q479" s="30">
        <f t="shared" si="296"/>
        <v>-1.503353581931634E-8</v>
      </c>
      <c r="R479" s="30">
        <f t="shared" si="297"/>
        <v>-1.5033183440708928E-8</v>
      </c>
      <c r="S479" s="30">
        <f t="shared" si="298"/>
        <v>-1.5033183441303562E-8</v>
      </c>
      <c r="T479" s="30">
        <f t="shared" si="299"/>
        <v>-1.5033183441303555E-8</v>
      </c>
      <c r="V479" s="36">
        <v>2.9499999999999999E-9</v>
      </c>
      <c r="W479" s="36">
        <v>4.00327005783</v>
      </c>
      <c r="X479" s="36">
        <v>432.7485300303</v>
      </c>
      <c r="Y479" s="30">
        <f t="shared" si="300"/>
        <v>-9.7532584024546265E-11</v>
      </c>
      <c r="Z479" s="30">
        <f t="shared" si="301"/>
        <v>-9.7341660467712034E-11</v>
      </c>
      <c r="AA479" s="30">
        <f t="shared" si="302"/>
        <v>-9.734166078988539E-11</v>
      </c>
      <c r="AB479" s="30">
        <f t="shared" si="303"/>
        <v>-9.7341660789884071E-11</v>
      </c>
      <c r="AD479" s="36"/>
      <c r="AE479" s="36"/>
      <c r="AF479" s="36"/>
      <c r="AL479" s="36"/>
      <c r="AM479" s="36"/>
      <c r="AN479" s="36"/>
      <c r="AT479" s="36"/>
      <c r="AU479" s="36"/>
      <c r="AV479" s="36"/>
      <c r="BB479" s="36"/>
      <c r="BC479" s="36"/>
      <c r="BD479" s="36"/>
      <c r="BJ479" s="36">
        <v>8.3000000000000003E-10</v>
      </c>
      <c r="BK479" s="36">
        <v>6.1210028520500002</v>
      </c>
      <c r="BL479" s="36">
        <v>380.12776796000003</v>
      </c>
      <c r="BM479" s="30">
        <f t="shared" si="304"/>
        <v>-5.3408610565630297E-10</v>
      </c>
      <c r="BN479" s="30">
        <f t="shared" si="305"/>
        <v>-5.3412224345620158E-10</v>
      </c>
      <c r="BO479" s="30">
        <f t="shared" si="306"/>
        <v>-5.3412224339522265E-10</v>
      </c>
      <c r="BP479" s="30">
        <f t="shared" si="307"/>
        <v>-5.3412224339522265E-10</v>
      </c>
      <c r="BR479" s="36"/>
      <c r="BS479" s="36"/>
      <c r="BT479" s="36"/>
      <c r="BZ479" s="36"/>
      <c r="CA479" s="36"/>
      <c r="CB479" s="36"/>
      <c r="CH479" s="36"/>
      <c r="CI479" s="36"/>
      <c r="CJ479" s="36"/>
      <c r="CP479" s="36"/>
      <c r="CQ479" s="36"/>
      <c r="CR479" s="36"/>
      <c r="CX479" s="36"/>
      <c r="CY479" s="36"/>
      <c r="CZ479" s="36"/>
      <c r="DF479" s="36">
        <v>6.7160000000000001E-8</v>
      </c>
      <c r="DG479" s="36">
        <v>2.1866384772999998</v>
      </c>
      <c r="DH479" s="36">
        <v>627.36711334179995</v>
      </c>
      <c r="DI479" s="30">
        <f t="shared" si="308"/>
        <v>1.8492395878813542E-8</v>
      </c>
      <c r="DJ479" s="30">
        <f t="shared" si="309"/>
        <v>1.8486334711761433E-8</v>
      </c>
      <c r="DK479" s="30">
        <f t="shared" si="310"/>
        <v>1.8486334721989462E-8</v>
      </c>
      <c r="DL479" s="30">
        <f t="shared" si="311"/>
        <v>1.8486334721989402E-8</v>
      </c>
      <c r="DN479" s="36">
        <v>1.5790000000000001E-8</v>
      </c>
      <c r="DO479" s="36">
        <v>1.1518210280100001</v>
      </c>
      <c r="DP479" s="36">
        <v>731.94436026870005</v>
      </c>
      <c r="DQ479" s="30">
        <f t="shared" si="312"/>
        <v>-1.5355653023608645E-8</v>
      </c>
      <c r="DR479" s="30">
        <f t="shared" si="313"/>
        <v>-1.5356055772923202E-8</v>
      </c>
      <c r="DS479" s="30">
        <f t="shared" si="314"/>
        <v>-1.5356055772243743E-8</v>
      </c>
      <c r="DT479" s="30">
        <f t="shared" si="315"/>
        <v>-1.5356055772243743E-8</v>
      </c>
      <c r="DV479" s="36"/>
      <c r="DW479" s="36"/>
      <c r="DX479" s="36"/>
      <c r="ED479" s="36"/>
      <c r="EE479" s="36"/>
      <c r="EF479" s="36"/>
      <c r="EL479" s="36"/>
      <c r="EM479" s="36"/>
      <c r="EN479" s="36"/>
      <c r="ET479" s="36"/>
      <c r="EU479" s="36"/>
      <c r="EV479" s="36"/>
    </row>
    <row r="480" spans="14:152" s="30" customFormat="1" ht="12.75">
      <c r="N480" s="36">
        <v>1.529E-8</v>
      </c>
      <c r="O480" s="36">
        <v>6.06535432009</v>
      </c>
      <c r="P480" s="36">
        <v>77.962992305</v>
      </c>
      <c r="Q480" s="30">
        <f t="shared" si="296"/>
        <v>1.2171172858145977E-8</v>
      </c>
      <c r="R480" s="30">
        <f t="shared" si="297"/>
        <v>1.2171064892409911E-8</v>
      </c>
      <c r="S480" s="30">
        <f t="shared" si="298"/>
        <v>1.2171064892592094E-8</v>
      </c>
      <c r="T480" s="30">
        <f t="shared" si="299"/>
        <v>1.2171064892592094E-8</v>
      </c>
      <c r="V480" s="36">
        <v>2.7099999999999999E-9</v>
      </c>
      <c r="W480" s="36">
        <v>5.2890326203200004</v>
      </c>
      <c r="X480" s="36">
        <v>1080.7225711916001</v>
      </c>
      <c r="Y480" s="30">
        <f t="shared" si="300"/>
        <v>2.0672782961164873E-9</v>
      </c>
      <c r="Z480" s="30">
        <f t="shared" si="301"/>
        <v>2.0669948984133688E-9</v>
      </c>
      <c r="AA480" s="30">
        <f t="shared" si="302"/>
        <v>2.0669948988916318E-9</v>
      </c>
      <c r="AB480" s="30">
        <f t="shared" si="303"/>
        <v>2.0669948988916301E-9</v>
      </c>
      <c r="AD480" s="36"/>
      <c r="AE480" s="36"/>
      <c r="AF480" s="36"/>
      <c r="AL480" s="36"/>
      <c r="AM480" s="36"/>
      <c r="AN480" s="36"/>
      <c r="AT480" s="36"/>
      <c r="AU480" s="36"/>
      <c r="AV480" s="36"/>
      <c r="BB480" s="36"/>
      <c r="BC480" s="36"/>
      <c r="BD480" s="36"/>
      <c r="BJ480" s="36">
        <v>8.3999999999999999E-10</v>
      </c>
      <c r="BK480" s="36">
        <v>2.2021712525499999</v>
      </c>
      <c r="BL480" s="36">
        <v>909.81873305459999</v>
      </c>
      <c r="BM480" s="30">
        <f t="shared" si="304"/>
        <v>-8.0267911890309934E-10</v>
      </c>
      <c r="BN480" s="30">
        <f t="shared" si="305"/>
        <v>-8.0271282048314602E-10</v>
      </c>
      <c r="BO480" s="30">
        <f t="shared" si="306"/>
        <v>-8.0271282042628914E-10</v>
      </c>
      <c r="BP480" s="30">
        <f t="shared" si="307"/>
        <v>-8.0271282042628935E-10</v>
      </c>
      <c r="BR480" s="36"/>
      <c r="BS480" s="36"/>
      <c r="BT480" s="36"/>
      <c r="BZ480" s="36"/>
      <c r="CA480" s="36"/>
      <c r="CB480" s="36"/>
      <c r="CH480" s="36"/>
      <c r="CI480" s="36"/>
      <c r="CJ480" s="36"/>
      <c r="CP480" s="36"/>
      <c r="CQ480" s="36"/>
      <c r="CR480" s="36"/>
      <c r="CX480" s="36"/>
      <c r="CY480" s="36"/>
      <c r="CZ480" s="36"/>
      <c r="DF480" s="36">
        <v>5.7609999999999998E-8</v>
      </c>
      <c r="DG480" s="36">
        <v>0.62536160332000001</v>
      </c>
      <c r="DH480" s="36">
        <v>114.3991069134</v>
      </c>
      <c r="DI480" s="30">
        <f t="shared" si="308"/>
        <v>5.7607701628136575E-8</v>
      </c>
      <c r="DJ480" s="30">
        <f t="shared" si="309"/>
        <v>5.7607692810600601E-8</v>
      </c>
      <c r="DK480" s="30">
        <f t="shared" si="310"/>
        <v>5.7607692810615497E-8</v>
      </c>
      <c r="DL480" s="30">
        <f t="shared" si="311"/>
        <v>5.7607692810615497E-8</v>
      </c>
      <c r="DN480" s="36">
        <v>1.6890000000000001E-8</v>
      </c>
      <c r="DO480" s="36">
        <v>1.9191543854599999</v>
      </c>
      <c r="DP480" s="36">
        <v>630.33605875839999</v>
      </c>
      <c r="DQ480" s="30">
        <f t="shared" si="312"/>
        <v>-8.4341131162923073E-11</v>
      </c>
      <c r="DR480" s="30">
        <f t="shared" si="313"/>
        <v>-8.5934202446554956E-11</v>
      </c>
      <c r="DS480" s="30">
        <f t="shared" si="314"/>
        <v>-8.5934199758343283E-11</v>
      </c>
      <c r="DT480" s="30">
        <f t="shared" si="315"/>
        <v>-8.5934199758350779E-11</v>
      </c>
      <c r="DV480" s="36"/>
      <c r="DW480" s="36"/>
      <c r="DX480" s="36"/>
      <c r="ED480" s="36"/>
      <c r="EE480" s="36"/>
      <c r="EF480" s="36"/>
      <c r="EL480" s="36"/>
      <c r="EM480" s="36"/>
      <c r="EN480" s="36"/>
      <c r="ET480" s="36"/>
      <c r="EU480" s="36"/>
      <c r="EV480" s="36"/>
    </row>
    <row r="481" spans="14:152" s="30" customFormat="1" ht="12.75">
      <c r="N481" s="36">
        <v>1.529E-8</v>
      </c>
      <c r="O481" s="36">
        <v>5.4766093762499999</v>
      </c>
      <c r="P481" s="36">
        <v>214.57111982519999</v>
      </c>
      <c r="Q481" s="30">
        <f t="shared" si="296"/>
        <v>-6.3111377268362192E-9</v>
      </c>
      <c r="R481" s="30">
        <f t="shared" si="297"/>
        <v>-6.3115848796845068E-9</v>
      </c>
      <c r="S481" s="30">
        <f t="shared" si="298"/>
        <v>-6.3115848789299592E-9</v>
      </c>
      <c r="T481" s="30">
        <f t="shared" si="299"/>
        <v>-6.3115848789299592E-9</v>
      </c>
      <c r="V481" s="36">
        <v>2.76E-9</v>
      </c>
      <c r="W481" s="36">
        <v>3.8919241165699998</v>
      </c>
      <c r="X481" s="36">
        <v>610.69233878540001</v>
      </c>
      <c r="Y481" s="30">
        <f t="shared" si="300"/>
        <v>2.4142843193552647E-9</v>
      </c>
      <c r="Z481" s="30">
        <f t="shared" si="301"/>
        <v>2.4144065303444035E-9</v>
      </c>
      <c r="AA481" s="30">
        <f t="shared" si="302"/>
        <v>2.414406530138196E-9</v>
      </c>
      <c r="AB481" s="30">
        <f t="shared" si="303"/>
        <v>2.4144065301381964E-9</v>
      </c>
      <c r="AD481" s="36"/>
      <c r="AE481" s="36"/>
      <c r="AF481" s="36"/>
      <c r="AL481" s="36"/>
      <c r="AM481" s="36"/>
      <c r="AN481" s="36"/>
      <c r="AT481" s="36"/>
      <c r="AU481" s="36"/>
      <c r="AV481" s="36"/>
      <c r="BB481" s="36"/>
      <c r="BC481" s="36"/>
      <c r="BD481" s="36"/>
      <c r="BJ481" s="36">
        <v>8.4999999999999996E-10</v>
      </c>
      <c r="BK481" s="36">
        <v>5.20920130934</v>
      </c>
      <c r="BL481" s="36">
        <v>562.14674233009998</v>
      </c>
      <c r="BM481" s="30">
        <f t="shared" si="304"/>
        <v>-4.2348457693658939E-10</v>
      </c>
      <c r="BN481" s="30">
        <f t="shared" si="305"/>
        <v>-4.2342258098453817E-10</v>
      </c>
      <c r="BO481" s="30">
        <f t="shared" si="306"/>
        <v>-4.2342258108915537E-10</v>
      </c>
      <c r="BP481" s="30">
        <f t="shared" si="307"/>
        <v>-4.2342258108915501E-10</v>
      </c>
      <c r="BR481" s="36"/>
      <c r="BS481" s="36"/>
      <c r="BT481" s="36"/>
      <c r="BZ481" s="36"/>
      <c r="CA481" s="36"/>
      <c r="CB481" s="36"/>
      <c r="CH481" s="36"/>
      <c r="CI481" s="36"/>
      <c r="CJ481" s="36"/>
      <c r="CP481" s="36"/>
      <c r="CQ481" s="36"/>
      <c r="CR481" s="36"/>
      <c r="CX481" s="36"/>
      <c r="CY481" s="36"/>
      <c r="CZ481" s="36"/>
      <c r="DF481" s="36">
        <v>5.3589999999999999E-8</v>
      </c>
      <c r="DG481" s="36">
        <v>2.2939069221600001</v>
      </c>
      <c r="DH481" s="36">
        <v>331.20966448920001</v>
      </c>
      <c r="DI481" s="30">
        <f t="shared" si="308"/>
        <v>4.8078999844277496E-8</v>
      </c>
      <c r="DJ481" s="30">
        <f t="shared" si="309"/>
        <v>4.8080172929470594E-8</v>
      </c>
      <c r="DK481" s="30">
        <f t="shared" si="310"/>
        <v>4.8080172927491184E-8</v>
      </c>
      <c r="DL481" s="30">
        <f t="shared" si="311"/>
        <v>4.808017292749119E-8</v>
      </c>
      <c r="DN481" s="36">
        <v>1.99E-8</v>
      </c>
      <c r="DO481" s="36">
        <v>5.2379022117599998</v>
      </c>
      <c r="DP481" s="36">
        <v>550.13783421970004</v>
      </c>
      <c r="DQ481" s="30">
        <f t="shared" si="312"/>
        <v>-1.1511143097296154E-8</v>
      </c>
      <c r="DR481" s="30">
        <f t="shared" si="313"/>
        <v>-1.1509806759111663E-8</v>
      </c>
      <c r="DS481" s="30">
        <f t="shared" si="314"/>
        <v>-1.1509806761366724E-8</v>
      </c>
      <c r="DT481" s="30">
        <f t="shared" si="315"/>
        <v>-1.1509806761366718E-8</v>
      </c>
      <c r="DV481" s="36"/>
      <c r="DW481" s="36"/>
      <c r="DX481" s="36"/>
      <c r="ED481" s="36"/>
      <c r="EE481" s="36"/>
      <c r="EF481" s="36"/>
      <c r="EL481" s="36"/>
      <c r="EM481" s="36"/>
      <c r="EN481" s="36"/>
      <c r="ET481" s="36"/>
      <c r="EU481" s="36"/>
      <c r="EV481" s="36"/>
    </row>
    <row r="482" spans="14:152" s="30" customFormat="1" ht="12.75">
      <c r="N482" s="36">
        <v>1.5519999999999999E-8</v>
      </c>
      <c r="O482" s="36">
        <v>2.0669353983600001</v>
      </c>
      <c r="P482" s="36">
        <v>36.648562929500002</v>
      </c>
      <c r="Q482" s="30">
        <f t="shared" si="296"/>
        <v>-4.4816596193309014E-9</v>
      </c>
      <c r="R482" s="30">
        <f t="shared" si="297"/>
        <v>-4.4815781336795565E-9</v>
      </c>
      <c r="S482" s="30">
        <f t="shared" si="298"/>
        <v>-4.4815781338170563E-9</v>
      </c>
      <c r="T482" s="30">
        <f t="shared" si="299"/>
        <v>-4.4815781338170563E-9</v>
      </c>
      <c r="V482" s="36">
        <v>2.9400000000000002E-9</v>
      </c>
      <c r="W482" s="36">
        <v>2.8012165105800002</v>
      </c>
      <c r="X482" s="36">
        <v>724.8308132679</v>
      </c>
      <c r="Y482" s="30">
        <f t="shared" si="300"/>
        <v>1.0167740318276168E-9</v>
      </c>
      <c r="Z482" s="30">
        <f t="shared" si="301"/>
        <v>1.0164748260094106E-9</v>
      </c>
      <c r="AA482" s="30">
        <f t="shared" si="302"/>
        <v>1.0164748265143131E-9</v>
      </c>
      <c r="AB482" s="30">
        <f t="shared" si="303"/>
        <v>1.0164748265143106E-9</v>
      </c>
      <c r="AD482" s="36"/>
      <c r="AE482" s="36"/>
      <c r="AF482" s="36"/>
      <c r="AL482" s="36"/>
      <c r="AM482" s="36"/>
      <c r="AN482" s="36"/>
      <c r="AT482" s="36"/>
      <c r="AU482" s="36"/>
      <c r="AV482" s="36"/>
      <c r="BB482" s="36"/>
      <c r="BC482" s="36"/>
      <c r="BD482" s="36"/>
      <c r="BJ482" s="36">
        <v>1.0500000000000001E-9</v>
      </c>
      <c r="BK482" s="36">
        <v>2.66415710279</v>
      </c>
      <c r="BL482" s="36">
        <v>460.53844081979997</v>
      </c>
      <c r="BM482" s="30">
        <f t="shared" si="304"/>
        <v>1.0435766596729365E-9</v>
      </c>
      <c r="BN482" s="30">
        <f t="shared" si="305"/>
        <v>1.0435846487208283E-9</v>
      </c>
      <c r="BO482" s="30">
        <f t="shared" si="306"/>
        <v>1.0435846487073515E-9</v>
      </c>
      <c r="BP482" s="30">
        <f t="shared" si="307"/>
        <v>1.0435846487073515E-9</v>
      </c>
      <c r="BR482" s="36"/>
      <c r="BS482" s="36"/>
      <c r="BT482" s="36"/>
      <c r="BZ482" s="36"/>
      <c r="CA482" s="36"/>
      <c r="CB482" s="36"/>
      <c r="CH482" s="36"/>
      <c r="CI482" s="36"/>
      <c r="CJ482" s="36"/>
      <c r="CP482" s="36"/>
      <c r="CQ482" s="36"/>
      <c r="CR482" s="36"/>
      <c r="CX482" s="36"/>
      <c r="CY482" s="36"/>
      <c r="CZ482" s="36"/>
      <c r="DF482" s="36">
        <v>6.2099999999999994E-8</v>
      </c>
      <c r="DG482" s="36">
        <v>4.9227325904499999</v>
      </c>
      <c r="DH482" s="36">
        <v>450.97721326419997</v>
      </c>
      <c r="DI482" s="30">
        <f t="shared" si="308"/>
        <v>-4.6714309096952324E-8</v>
      </c>
      <c r="DJ482" s="30">
        <f t="shared" si="309"/>
        <v>-4.6711547808609521E-8</v>
      </c>
      <c r="DK482" s="30">
        <f t="shared" si="310"/>
        <v>-4.6711547813269227E-8</v>
      </c>
      <c r="DL482" s="30">
        <f t="shared" si="311"/>
        <v>-4.6711547813269208E-8</v>
      </c>
      <c r="DN482" s="36">
        <v>1.7719999999999999E-8</v>
      </c>
      <c r="DO482" s="36">
        <v>2.95372411478</v>
      </c>
      <c r="DP482" s="36">
        <v>172.24529849340001</v>
      </c>
      <c r="DQ482" s="30">
        <f t="shared" si="312"/>
        <v>-7.3531285913435824E-9</v>
      </c>
      <c r="DR482" s="30">
        <f t="shared" si="313"/>
        <v>-7.352713047383512E-9</v>
      </c>
      <c r="DS482" s="30">
        <f t="shared" si="314"/>
        <v>-7.3527130480847221E-9</v>
      </c>
      <c r="DT482" s="30">
        <f t="shared" si="315"/>
        <v>-7.3527130480847188E-9</v>
      </c>
      <c r="DV482" s="36"/>
      <c r="DW482" s="36"/>
      <c r="DX482" s="36"/>
      <c r="ED482" s="36"/>
      <c r="EE482" s="36"/>
      <c r="EF482" s="36"/>
      <c r="EL482" s="36"/>
      <c r="EM482" s="36"/>
      <c r="EN482" s="36"/>
      <c r="ET482" s="36"/>
      <c r="EU482" s="36"/>
      <c r="EV482" s="36"/>
    </row>
    <row r="483" spans="14:152" s="30" customFormat="1" ht="12.75">
      <c r="N483" s="36">
        <v>1.453E-8</v>
      </c>
      <c r="O483" s="36">
        <v>6.0470983144200003</v>
      </c>
      <c r="P483" s="36">
        <v>165.6048322446</v>
      </c>
      <c r="Q483" s="30">
        <f t="shared" si="296"/>
        <v>5.8783047113206203E-9</v>
      </c>
      <c r="R483" s="30">
        <f t="shared" si="297"/>
        <v>5.8779754290229472E-9</v>
      </c>
      <c r="S483" s="30">
        <f t="shared" si="298"/>
        <v>5.8779754295786016E-9</v>
      </c>
      <c r="T483" s="30">
        <f t="shared" si="299"/>
        <v>5.8779754295785901E-9</v>
      </c>
      <c r="V483" s="36">
        <v>3.1899999999999999E-9</v>
      </c>
      <c r="W483" s="36">
        <v>5.2482405991499999</v>
      </c>
      <c r="X483" s="36">
        <v>229.97386999439999</v>
      </c>
      <c r="Y483" s="30">
        <f t="shared" si="300"/>
        <v>-2.1492235167053091E-9</v>
      </c>
      <c r="Z483" s="30">
        <f t="shared" si="301"/>
        <v>-2.1493046367894159E-9</v>
      </c>
      <c r="AA483" s="30">
        <f t="shared" si="302"/>
        <v>-2.149304636652532E-9</v>
      </c>
      <c r="AB483" s="30">
        <f t="shared" si="303"/>
        <v>-2.1493046366525328E-9</v>
      </c>
      <c r="AD483" s="36"/>
      <c r="AE483" s="36"/>
      <c r="AF483" s="36"/>
      <c r="AL483" s="36"/>
      <c r="AM483" s="36"/>
      <c r="AN483" s="36"/>
      <c r="AT483" s="36"/>
      <c r="AU483" s="36"/>
      <c r="AV483" s="36"/>
      <c r="BB483" s="36"/>
      <c r="BC483" s="36"/>
      <c r="BD483" s="36"/>
      <c r="BJ483" s="36">
        <v>8.3999999999999999E-10</v>
      </c>
      <c r="BK483" s="36">
        <v>0.14646013560999999</v>
      </c>
      <c r="BL483" s="36">
        <v>681.54178408960001</v>
      </c>
      <c r="BM483" s="30">
        <f t="shared" si="304"/>
        <v>-7.4084097354232154E-10</v>
      </c>
      <c r="BN483" s="30">
        <f t="shared" si="305"/>
        <v>-7.4080059198471618E-10</v>
      </c>
      <c r="BO483" s="30">
        <f t="shared" si="306"/>
        <v>-7.4080059205286418E-10</v>
      </c>
      <c r="BP483" s="30">
        <f t="shared" si="307"/>
        <v>-7.4080059205286397E-10</v>
      </c>
      <c r="BR483" s="36"/>
      <c r="BS483" s="36"/>
      <c r="BT483" s="36"/>
      <c r="BZ483" s="36"/>
      <c r="CA483" s="36"/>
      <c r="CB483" s="36"/>
      <c r="CH483" s="36"/>
      <c r="CI483" s="36"/>
      <c r="CJ483" s="36"/>
      <c r="CP483" s="36"/>
      <c r="CQ483" s="36"/>
      <c r="CR483" s="36"/>
      <c r="CX483" s="36"/>
      <c r="CY483" s="36"/>
      <c r="CZ483" s="36"/>
      <c r="DF483" s="36">
        <v>6.6860000000000004E-8</v>
      </c>
      <c r="DG483" s="36">
        <v>2.13438181268</v>
      </c>
      <c r="DH483" s="36">
        <v>285.63301345050002</v>
      </c>
      <c r="DI483" s="30">
        <f t="shared" si="308"/>
        <v>5.6976407108083119E-8</v>
      </c>
      <c r="DJ483" s="30">
        <f t="shared" si="309"/>
        <v>5.697790235807012E-8</v>
      </c>
      <c r="DK483" s="30">
        <f t="shared" si="310"/>
        <v>5.697790235554706E-8</v>
      </c>
      <c r="DL483" s="30">
        <f t="shared" si="311"/>
        <v>5.6977902355547067E-8</v>
      </c>
      <c r="DN483" s="36">
        <v>1.5959999999999999E-8</v>
      </c>
      <c r="DO483" s="36">
        <v>0.99004701777000004</v>
      </c>
      <c r="DP483" s="36">
        <v>953.10776223289997</v>
      </c>
      <c r="DQ483" s="30">
        <f t="shared" si="312"/>
        <v>-6.4766623844655702E-9</v>
      </c>
      <c r="DR483" s="30">
        <f t="shared" si="313"/>
        <v>-6.4745819482103435E-9</v>
      </c>
      <c r="DS483" s="30">
        <f t="shared" si="314"/>
        <v>-6.4745819517210601E-9</v>
      </c>
      <c r="DT483" s="30">
        <f t="shared" si="315"/>
        <v>-6.4745819517210601E-9</v>
      </c>
      <c r="DV483" s="36"/>
      <c r="DW483" s="36"/>
      <c r="DX483" s="36"/>
      <c r="ED483" s="36"/>
      <c r="EE483" s="36"/>
      <c r="EF483" s="36"/>
      <c r="EL483" s="36"/>
      <c r="EM483" s="36"/>
      <c r="EN483" s="36"/>
      <c r="ET483" s="36"/>
      <c r="EU483" s="36"/>
      <c r="EV483" s="36"/>
    </row>
    <row r="484" spans="14:152" s="30" customFormat="1" ht="12.75">
      <c r="N484" s="36">
        <v>1.393E-8</v>
      </c>
      <c r="O484" s="36">
        <v>2.2825336906000002</v>
      </c>
      <c r="P484" s="36">
        <v>403.0223176399</v>
      </c>
      <c r="Q484" s="30">
        <f t="shared" si="296"/>
        <v>1.391399110355782E-8</v>
      </c>
      <c r="R484" s="30">
        <f t="shared" si="297"/>
        <v>1.3914031342028018E-8</v>
      </c>
      <c r="S484" s="30">
        <f t="shared" si="298"/>
        <v>1.3914031341960161E-8</v>
      </c>
      <c r="T484" s="30">
        <f t="shared" si="299"/>
        <v>1.3914031341960161E-8</v>
      </c>
      <c r="V484" s="36">
        <v>2.64E-9</v>
      </c>
      <c r="W484" s="36">
        <v>2.3640638358900001</v>
      </c>
      <c r="X484" s="36">
        <v>731.94436026870005</v>
      </c>
      <c r="Y484" s="30">
        <f t="shared" si="300"/>
        <v>-3.2510380317896606E-10</v>
      </c>
      <c r="Z484" s="30">
        <f t="shared" si="301"/>
        <v>-3.2539074890055773E-10</v>
      </c>
      <c r="AA484" s="30">
        <f t="shared" si="302"/>
        <v>-3.2539074841635753E-10</v>
      </c>
      <c r="AB484" s="30">
        <f t="shared" si="303"/>
        <v>-3.2539074841635753E-10</v>
      </c>
      <c r="AD484" s="36"/>
      <c r="AE484" s="36"/>
      <c r="AF484" s="36"/>
      <c r="AL484" s="36"/>
      <c r="AM484" s="36"/>
      <c r="AN484" s="36"/>
      <c r="AT484" s="36"/>
      <c r="AU484" s="36"/>
      <c r="AV484" s="36"/>
      <c r="BB484" s="36"/>
      <c r="BC484" s="36"/>
      <c r="BD484" s="36"/>
      <c r="BJ484" s="36">
        <v>8.0000000000000003E-10</v>
      </c>
      <c r="BK484" s="36">
        <v>3.0355198694499999</v>
      </c>
      <c r="BL484" s="36">
        <v>409.92341631959999</v>
      </c>
      <c r="BM484" s="30">
        <f t="shared" si="304"/>
        <v>5.7839544678170647E-10</v>
      </c>
      <c r="BN484" s="30">
        <f t="shared" si="305"/>
        <v>5.784293471149687E-10</v>
      </c>
      <c r="BO484" s="30">
        <f t="shared" si="306"/>
        <v>5.7842934705776585E-10</v>
      </c>
      <c r="BP484" s="30">
        <f t="shared" si="307"/>
        <v>5.7842934705776606E-10</v>
      </c>
      <c r="BR484" s="36"/>
      <c r="BS484" s="36"/>
      <c r="BT484" s="36"/>
      <c r="BZ484" s="36"/>
      <c r="CA484" s="36"/>
      <c r="CB484" s="36"/>
      <c r="CH484" s="36"/>
      <c r="CI484" s="36"/>
      <c r="CJ484" s="36"/>
      <c r="CP484" s="36"/>
      <c r="CQ484" s="36"/>
      <c r="CR484" s="36"/>
      <c r="CX484" s="36"/>
      <c r="CY484" s="36"/>
      <c r="CZ484" s="36"/>
      <c r="DF484" s="36">
        <v>5.1730000000000001E-8</v>
      </c>
      <c r="DG484" s="36">
        <v>4.1012811972099996</v>
      </c>
      <c r="DH484" s="36">
        <v>6.5922821389999999</v>
      </c>
      <c r="DI484" s="30">
        <f t="shared" si="308"/>
        <v>-3.1209808504659025E-8</v>
      </c>
      <c r="DJ484" s="30">
        <f t="shared" si="309"/>
        <v>-3.1209849200194584E-8</v>
      </c>
      <c r="DK484" s="30">
        <f t="shared" si="310"/>
        <v>-3.1209849200125921E-8</v>
      </c>
      <c r="DL484" s="30">
        <f t="shared" si="311"/>
        <v>-3.1209849200125921E-8</v>
      </c>
      <c r="DN484" s="36">
        <v>1.784E-8</v>
      </c>
      <c r="DO484" s="36">
        <v>3.9139103236000001</v>
      </c>
      <c r="DP484" s="36">
        <v>159.12442469019999</v>
      </c>
      <c r="DQ484" s="30">
        <f t="shared" si="312"/>
        <v>-1.773225644733032E-8</v>
      </c>
      <c r="DR484" s="30">
        <f t="shared" si="313"/>
        <v>-1.7732209827149421E-8</v>
      </c>
      <c r="DS484" s="30">
        <f t="shared" si="314"/>
        <v>-1.7732209827228096E-8</v>
      </c>
      <c r="DT484" s="30">
        <f t="shared" si="315"/>
        <v>-1.7732209827228096E-8</v>
      </c>
      <c r="DV484" s="36"/>
      <c r="DW484" s="36"/>
      <c r="DX484" s="36"/>
      <c r="ED484" s="36"/>
      <c r="EE484" s="36"/>
      <c r="EF484" s="36"/>
      <c r="EL484" s="36"/>
      <c r="EM484" s="36"/>
      <c r="EN484" s="36"/>
      <c r="ET484" s="36"/>
      <c r="EU484" s="36"/>
      <c r="EV484" s="36"/>
    </row>
    <row r="485" spans="14:152" s="30" customFormat="1" ht="12.75">
      <c r="N485" s="36">
        <v>1.4440000000000001E-8</v>
      </c>
      <c r="O485" s="36">
        <v>2.9065021401800002</v>
      </c>
      <c r="P485" s="36">
        <v>447.93883187839998</v>
      </c>
      <c r="Q485" s="30">
        <f t="shared" si="296"/>
        <v>1.3168035931281106E-8</v>
      </c>
      <c r="R485" s="30">
        <f t="shared" si="297"/>
        <v>1.3168433104970897E-8</v>
      </c>
      <c r="S485" s="30">
        <f t="shared" si="298"/>
        <v>1.3168433104300739E-8</v>
      </c>
      <c r="T485" s="30">
        <f t="shared" si="299"/>
        <v>1.316843310430074E-8</v>
      </c>
      <c r="V485" s="36">
        <v>2.88E-9</v>
      </c>
      <c r="W485" s="36">
        <v>4.6781884493000003</v>
      </c>
      <c r="X485" s="36">
        <v>170.7608257851</v>
      </c>
      <c r="Y485" s="30">
        <f t="shared" si="300"/>
        <v>-2.3934296792532216E-9</v>
      </c>
      <c r="Z485" s="30">
        <f t="shared" si="301"/>
        <v>-2.3934706089255706E-9</v>
      </c>
      <c r="AA485" s="30">
        <f t="shared" si="302"/>
        <v>-2.3934706088565051E-9</v>
      </c>
      <c r="AB485" s="30">
        <f t="shared" si="303"/>
        <v>-2.3934706088565056E-9</v>
      </c>
      <c r="AD485" s="36"/>
      <c r="AE485" s="36"/>
      <c r="AF485" s="36"/>
      <c r="AL485" s="36"/>
      <c r="AM485" s="36"/>
      <c r="AN485" s="36"/>
      <c r="AT485" s="36"/>
      <c r="AU485" s="36"/>
      <c r="AV485" s="36"/>
      <c r="BB485" s="36"/>
      <c r="BC485" s="36"/>
      <c r="BD485" s="36"/>
      <c r="BJ485" s="36">
        <v>9.6999999999999996E-10</v>
      </c>
      <c r="BK485" s="36">
        <v>5.0937354943599997</v>
      </c>
      <c r="BL485" s="36">
        <v>92.047073954699997</v>
      </c>
      <c r="BM485" s="30">
        <f t="shared" si="304"/>
        <v>-1.2479786809468148E-10</v>
      </c>
      <c r="BN485" s="30">
        <f t="shared" si="305"/>
        <v>-1.2481111748176343E-10</v>
      </c>
      <c r="BO485" s="30">
        <f t="shared" si="306"/>
        <v>-1.2481111745940626E-10</v>
      </c>
      <c r="BP485" s="30">
        <f t="shared" si="307"/>
        <v>-1.2481111745940626E-10</v>
      </c>
      <c r="BR485" s="36"/>
      <c r="BS485" s="36"/>
      <c r="BT485" s="36"/>
      <c r="BZ485" s="36"/>
      <c r="CA485" s="36"/>
      <c r="CB485" s="36"/>
      <c r="CH485" s="36"/>
      <c r="CI485" s="36"/>
      <c r="CJ485" s="36"/>
      <c r="CP485" s="36"/>
      <c r="CQ485" s="36"/>
      <c r="CR485" s="36"/>
      <c r="CX485" s="36"/>
      <c r="CY485" s="36"/>
      <c r="CZ485" s="36"/>
      <c r="DF485" s="36">
        <v>5.7070000000000001E-8</v>
      </c>
      <c r="DG485" s="36">
        <v>3.4871697266899999</v>
      </c>
      <c r="DH485" s="36">
        <v>230.56457082540001</v>
      </c>
      <c r="DI485" s="30">
        <f t="shared" si="308"/>
        <v>-3.3989926032755616E-8</v>
      </c>
      <c r="DJ485" s="30">
        <f t="shared" si="309"/>
        <v>-3.3988344350298168E-8</v>
      </c>
      <c r="DK485" s="30">
        <f t="shared" si="310"/>
        <v>-3.3988344352967196E-8</v>
      </c>
      <c r="DL485" s="30">
        <f t="shared" si="311"/>
        <v>-3.3988344352967196E-8</v>
      </c>
      <c r="DN485" s="36">
        <v>1.592E-8</v>
      </c>
      <c r="DO485" s="36">
        <v>2.99690086808</v>
      </c>
      <c r="DP485" s="36">
        <v>45.5766510387</v>
      </c>
      <c r="DQ485" s="30">
        <f t="shared" si="312"/>
        <v>-1.4679391955310902E-8</v>
      </c>
      <c r="DR485" s="30">
        <f t="shared" si="313"/>
        <v>-1.4679349935067984E-8</v>
      </c>
      <c r="DS485" s="30">
        <f t="shared" si="314"/>
        <v>-1.4679349935138893E-8</v>
      </c>
      <c r="DT485" s="30">
        <f t="shared" si="315"/>
        <v>-1.4679349935138891E-8</v>
      </c>
      <c r="DV485" s="36"/>
      <c r="DW485" s="36"/>
      <c r="DX485" s="36"/>
      <c r="ED485" s="36"/>
      <c r="EE485" s="36"/>
      <c r="EF485" s="36"/>
      <c r="EL485" s="36"/>
      <c r="EM485" s="36"/>
      <c r="EN485" s="36"/>
      <c r="ET485" s="36"/>
      <c r="EU485" s="36"/>
      <c r="EV485" s="36"/>
    </row>
    <row r="486" spans="14:152" s="30" customFormat="1" ht="12.75">
      <c r="N486" s="36">
        <v>1.9239999999999999E-8</v>
      </c>
      <c r="O486" s="36">
        <v>1.37028714759</v>
      </c>
      <c r="P486" s="36">
        <v>468.24268865160002</v>
      </c>
      <c r="Q486" s="30">
        <f t="shared" si="296"/>
        <v>6.5046897887731926E-9</v>
      </c>
      <c r="R486" s="30">
        <f t="shared" si="297"/>
        <v>6.503421074016906E-9</v>
      </c>
      <c r="S486" s="30">
        <f t="shared" si="298"/>
        <v>6.5034210761578148E-9</v>
      </c>
      <c r="T486" s="30">
        <f t="shared" si="299"/>
        <v>6.5034210761578074E-9</v>
      </c>
      <c r="V486" s="36">
        <v>3.2599999999999999E-9</v>
      </c>
      <c r="W486" s="36">
        <v>3.8132898062299998</v>
      </c>
      <c r="X486" s="36">
        <v>525.49817940059995</v>
      </c>
      <c r="Y486" s="30">
        <f t="shared" si="300"/>
        <v>2.0274013928518955E-9</v>
      </c>
      <c r="Z486" s="30">
        <f t="shared" si="301"/>
        <v>2.027602130373085E-9</v>
      </c>
      <c r="AA486" s="30">
        <f t="shared" si="302"/>
        <v>2.0276021300343624E-9</v>
      </c>
      <c r="AB486" s="30">
        <f t="shared" si="303"/>
        <v>2.0276021300343637E-9</v>
      </c>
      <c r="AD486" s="36"/>
      <c r="AE486" s="36"/>
      <c r="AF486" s="36"/>
      <c r="AL486" s="36"/>
      <c r="AM486" s="36"/>
      <c r="AN486" s="36"/>
      <c r="AT486" s="36"/>
      <c r="AU486" s="36"/>
      <c r="AV486" s="36"/>
      <c r="BB486" s="36"/>
      <c r="BC486" s="36"/>
      <c r="BD486" s="36"/>
      <c r="BJ486" s="36">
        <v>1.0999999999999999E-9</v>
      </c>
      <c r="BK486" s="36">
        <v>2.03622569317</v>
      </c>
      <c r="BL486" s="36">
        <v>642.34496686880004</v>
      </c>
      <c r="BM486" s="30">
        <f t="shared" si="304"/>
        <v>5.0025551546898738E-11</v>
      </c>
      <c r="BN486" s="30">
        <f t="shared" si="305"/>
        <v>4.9919930295052474E-11</v>
      </c>
      <c r="BO486" s="30">
        <f t="shared" si="306"/>
        <v>4.991993047328234E-11</v>
      </c>
      <c r="BP486" s="30">
        <f t="shared" si="307"/>
        <v>4.9919930473281855E-11</v>
      </c>
      <c r="BR486" s="36"/>
      <c r="BS486" s="36"/>
      <c r="BT486" s="36"/>
      <c r="BZ486" s="36"/>
      <c r="CA486" s="36"/>
      <c r="CB486" s="36"/>
      <c r="CH486" s="36"/>
      <c r="CI486" s="36"/>
      <c r="CJ486" s="36"/>
      <c r="CP486" s="36"/>
      <c r="CQ486" s="36"/>
      <c r="CR486" s="36"/>
      <c r="CX486" s="36"/>
      <c r="CY486" s="36"/>
      <c r="CZ486" s="36"/>
      <c r="DF486" s="36">
        <v>6.3629999999999995E-8</v>
      </c>
      <c r="DG486" s="36">
        <v>5.6462606919400002</v>
      </c>
      <c r="DH486" s="36">
        <v>518.38463239980001</v>
      </c>
      <c r="DI486" s="30">
        <f t="shared" si="308"/>
        <v>-5.9334259307471471E-8</v>
      </c>
      <c r="DJ486" s="30">
        <f t="shared" si="309"/>
        <v>-5.933247634170633E-8</v>
      </c>
      <c r="DK486" s="30">
        <f t="shared" si="310"/>
        <v>-5.9332476344715282E-8</v>
      </c>
      <c r="DL486" s="30">
        <f t="shared" si="311"/>
        <v>-5.9332476344715269E-8</v>
      </c>
      <c r="DN486" s="36">
        <v>1.9680000000000002E-8</v>
      </c>
      <c r="DO486" s="36">
        <v>0.23073879009000001</v>
      </c>
      <c r="DP486" s="36">
        <v>220.364458329</v>
      </c>
      <c r="DQ486" s="30">
        <f t="shared" si="312"/>
        <v>1.078030865516405E-8</v>
      </c>
      <c r="DR486" s="30">
        <f t="shared" si="313"/>
        <v>1.0779765730231419E-8</v>
      </c>
      <c r="DS486" s="30">
        <f t="shared" si="314"/>
        <v>1.0779765731147585E-8</v>
      </c>
      <c r="DT486" s="30">
        <f t="shared" si="315"/>
        <v>1.077976573114758E-8</v>
      </c>
      <c r="DV486" s="36"/>
      <c r="DW486" s="36"/>
      <c r="DX486" s="36"/>
      <c r="ED486" s="36"/>
      <c r="EE486" s="36"/>
      <c r="EF486" s="36"/>
      <c r="EL486" s="36"/>
      <c r="EM486" s="36"/>
      <c r="EN486" s="36"/>
      <c r="ET486" s="36"/>
      <c r="EU486" s="36"/>
      <c r="EV486" s="36"/>
    </row>
    <row r="487" spans="14:152" s="30" customFormat="1" ht="12.75">
      <c r="N487" s="36">
        <v>1.426E-8</v>
      </c>
      <c r="O487" s="36">
        <v>0.13255011457999999</v>
      </c>
      <c r="P487" s="36">
        <v>2207.6295405954002</v>
      </c>
      <c r="Q487" s="30">
        <f t="shared" si="296"/>
        <v>1.2786826709126881E-8</v>
      </c>
      <c r="R487" s="30">
        <f t="shared" si="297"/>
        <v>1.2788911223321505E-8</v>
      </c>
      <c r="S487" s="30">
        <f t="shared" si="298"/>
        <v>1.2788911219805183E-8</v>
      </c>
      <c r="T487" s="30">
        <f t="shared" si="299"/>
        <v>1.2788911219805206E-8</v>
      </c>
      <c r="V487" s="36">
        <v>2.8299999999999999E-9</v>
      </c>
      <c r="W487" s="36">
        <v>3.5202770971600001</v>
      </c>
      <c r="X487" s="36">
        <v>319.31263096340001</v>
      </c>
      <c r="Y487" s="30">
        <f t="shared" si="300"/>
        <v>-5.0394875321403882E-10</v>
      </c>
      <c r="Z487" s="30">
        <f t="shared" si="301"/>
        <v>-5.0381569367937252E-10</v>
      </c>
      <c r="AA487" s="30">
        <f t="shared" si="302"/>
        <v>-5.0381569390390336E-10</v>
      </c>
      <c r="AB487" s="30">
        <f t="shared" si="303"/>
        <v>-5.0381569390390274E-10</v>
      </c>
      <c r="AD487" s="36"/>
      <c r="AE487" s="36"/>
      <c r="AF487" s="36"/>
      <c r="AL487" s="36"/>
      <c r="AM487" s="36"/>
      <c r="AN487" s="36"/>
      <c r="AT487" s="36"/>
      <c r="AU487" s="36"/>
      <c r="AV487" s="36"/>
      <c r="BB487" s="36"/>
      <c r="BC487" s="36"/>
      <c r="BD487" s="36"/>
      <c r="BJ487" s="36">
        <v>8.0000000000000003E-10</v>
      </c>
      <c r="BK487" s="36">
        <v>5.7103554975200002</v>
      </c>
      <c r="BL487" s="36">
        <v>361.37781986430002</v>
      </c>
      <c r="BM487" s="30">
        <f t="shared" si="304"/>
        <v>-6.75637835026786E-10</v>
      </c>
      <c r="BN487" s="30">
        <f t="shared" si="305"/>
        <v>-6.7566099915320759E-10</v>
      </c>
      <c r="BO487" s="30">
        <f t="shared" si="306"/>
        <v>-6.7566099911412113E-10</v>
      </c>
      <c r="BP487" s="30">
        <f t="shared" si="307"/>
        <v>-6.7566099911412113E-10</v>
      </c>
      <c r="BR487" s="36"/>
      <c r="BS487" s="36"/>
      <c r="BT487" s="36"/>
      <c r="BZ487" s="36"/>
      <c r="CA487" s="36"/>
      <c r="CB487" s="36"/>
      <c r="CH487" s="36"/>
      <c r="CI487" s="36"/>
      <c r="CJ487" s="36"/>
      <c r="CP487" s="36"/>
      <c r="CQ487" s="36"/>
      <c r="CR487" s="36"/>
      <c r="CX487" s="36"/>
      <c r="CY487" s="36"/>
      <c r="CZ487" s="36"/>
      <c r="DF487" s="36">
        <v>5.2409999999999997E-8</v>
      </c>
      <c r="DG487" s="36">
        <v>3.7808109820600002</v>
      </c>
      <c r="DH487" s="36">
        <v>418.52143602870001</v>
      </c>
      <c r="DI487" s="30">
        <f t="shared" si="308"/>
        <v>5.7799431342169236E-9</v>
      </c>
      <c r="DJ487" s="30">
        <f t="shared" si="309"/>
        <v>5.7832053453225994E-9</v>
      </c>
      <c r="DK487" s="30">
        <f t="shared" si="310"/>
        <v>5.7832053398178307E-9</v>
      </c>
      <c r="DL487" s="30">
        <f t="shared" si="311"/>
        <v>5.7832053398178538E-9</v>
      </c>
      <c r="DN487" s="36">
        <v>1.5489999999999998E-8</v>
      </c>
      <c r="DO487" s="36">
        <v>5.8869959592200001</v>
      </c>
      <c r="DP487" s="36">
        <v>60.5545045657</v>
      </c>
      <c r="DQ487" s="30">
        <f t="shared" si="312"/>
        <v>1.1522708393326421E-8</v>
      </c>
      <c r="DR487" s="30">
        <f t="shared" si="313"/>
        <v>1.1522614589901044E-8</v>
      </c>
      <c r="DS487" s="30">
        <f t="shared" si="314"/>
        <v>1.1522614590059332E-8</v>
      </c>
      <c r="DT487" s="30">
        <f t="shared" si="315"/>
        <v>1.1522614590059332E-8</v>
      </c>
      <c r="DV487" s="36"/>
      <c r="DW487" s="36"/>
      <c r="DX487" s="36"/>
      <c r="ED487" s="36"/>
      <c r="EE487" s="36"/>
      <c r="EF487" s="36"/>
      <c r="EL487" s="36"/>
      <c r="EM487" s="36"/>
      <c r="EN487" s="36"/>
      <c r="ET487" s="36"/>
      <c r="EU487" s="36"/>
      <c r="EV487" s="36"/>
    </row>
    <row r="488" spans="14:152" s="30" customFormat="1" ht="12.75">
      <c r="N488" s="36">
        <v>1.3890000000000001E-8</v>
      </c>
      <c r="O488" s="36">
        <v>2.21739183113</v>
      </c>
      <c r="P488" s="36">
        <v>643.07868005169996</v>
      </c>
      <c r="Q488" s="30">
        <f t="shared" si="296"/>
        <v>3.0663272735858417E-9</v>
      </c>
      <c r="R488" s="30">
        <f t="shared" si="297"/>
        <v>3.0650236236513769E-9</v>
      </c>
      <c r="S488" s="30">
        <f t="shared" si="298"/>
        <v>3.0650236258512364E-9</v>
      </c>
      <c r="T488" s="30">
        <f t="shared" si="299"/>
        <v>3.0650236258512302E-9</v>
      </c>
      <c r="V488" s="36">
        <v>2.64E-9</v>
      </c>
      <c r="W488" s="36">
        <v>0.25871603855000003</v>
      </c>
      <c r="X488" s="36">
        <v>494.26624244250002</v>
      </c>
      <c r="Y488" s="30">
        <f t="shared" si="300"/>
        <v>-2.085881436779539E-9</v>
      </c>
      <c r="Z488" s="30">
        <f t="shared" si="301"/>
        <v>-2.0860011168768291E-9</v>
      </c>
      <c r="AA488" s="30">
        <f t="shared" si="302"/>
        <v>-2.0860011166748854E-9</v>
      </c>
      <c r="AB488" s="30">
        <f t="shared" si="303"/>
        <v>-2.0860011166748854E-9</v>
      </c>
      <c r="AD488" s="36"/>
      <c r="AE488" s="36"/>
      <c r="AF488" s="36"/>
      <c r="AL488" s="36"/>
      <c r="AM488" s="36"/>
      <c r="AN488" s="36"/>
      <c r="AT488" s="36"/>
      <c r="AU488" s="36"/>
      <c r="AV488" s="36"/>
      <c r="BB488" s="36"/>
      <c r="BC488" s="36"/>
      <c r="BD488" s="36"/>
      <c r="BJ488" s="36">
        <v>8.3999999999999999E-10</v>
      </c>
      <c r="BK488" s="36">
        <v>3.0096114513300001</v>
      </c>
      <c r="BL488" s="36">
        <v>426.81063919709999</v>
      </c>
      <c r="BM488" s="30">
        <f t="shared" si="304"/>
        <v>6.721876431180305E-10</v>
      </c>
      <c r="BN488" s="30">
        <f t="shared" si="305"/>
        <v>6.7221981455552617E-10</v>
      </c>
      <c r="BO488" s="30">
        <f t="shared" si="306"/>
        <v>6.7221981450124089E-10</v>
      </c>
      <c r="BP488" s="30">
        <f t="shared" si="307"/>
        <v>6.7221981450124109E-10</v>
      </c>
      <c r="BR488" s="36"/>
      <c r="BS488" s="36"/>
      <c r="BT488" s="36"/>
      <c r="BZ488" s="36"/>
      <c r="CA488" s="36"/>
      <c r="CB488" s="36"/>
      <c r="CH488" s="36"/>
      <c r="CI488" s="36"/>
      <c r="CJ488" s="36"/>
      <c r="CP488" s="36"/>
      <c r="CQ488" s="36"/>
      <c r="CR488" s="36"/>
      <c r="CX488" s="36"/>
      <c r="CY488" s="36"/>
      <c r="CZ488" s="36"/>
      <c r="DF488" s="36">
        <v>5.191E-8</v>
      </c>
      <c r="DG488" s="36">
        <v>4.3959514626200002</v>
      </c>
      <c r="DH488" s="36">
        <v>84.342826122899993</v>
      </c>
      <c r="DI488" s="30">
        <f t="shared" si="308"/>
        <v>-3.6657587658593779E-8</v>
      </c>
      <c r="DJ488" s="30">
        <f t="shared" si="309"/>
        <v>-3.6658051522966707E-8</v>
      </c>
      <c r="DK488" s="30">
        <f t="shared" si="310"/>
        <v>-3.6658051522183956E-8</v>
      </c>
      <c r="DL488" s="30">
        <f t="shared" si="311"/>
        <v>-3.6658051522183976E-8</v>
      </c>
      <c r="DN488" s="36">
        <v>1.459E-8</v>
      </c>
      <c r="DO488" s="36">
        <v>5.5199977803599998</v>
      </c>
      <c r="DP488" s="36">
        <v>273.85360000370002</v>
      </c>
      <c r="DQ488" s="30">
        <f t="shared" si="312"/>
        <v>-9.5190200643279061E-9</v>
      </c>
      <c r="DR488" s="30">
        <f t="shared" si="313"/>
        <v>-9.519473155336852E-9</v>
      </c>
      <c r="DS488" s="30">
        <f t="shared" si="314"/>
        <v>-9.5194731545722989E-9</v>
      </c>
      <c r="DT488" s="30">
        <f t="shared" si="315"/>
        <v>-9.5194731545722989E-9</v>
      </c>
      <c r="DV488" s="36"/>
      <c r="DW488" s="36"/>
      <c r="DX488" s="36"/>
      <c r="ED488" s="36"/>
      <c r="EE488" s="36"/>
      <c r="EF488" s="36"/>
      <c r="EL488" s="36"/>
      <c r="EM488" s="36"/>
      <c r="EN488" s="36"/>
      <c r="ET488" s="36"/>
      <c r="EU488" s="36"/>
      <c r="EV488" s="36"/>
    </row>
    <row r="489" spans="14:152" s="30" customFormat="1" ht="12.75">
      <c r="N489" s="36">
        <v>1.365E-8</v>
      </c>
      <c r="O489" s="36">
        <v>1.6385388051800001</v>
      </c>
      <c r="P489" s="36">
        <v>629.60234557549995</v>
      </c>
      <c r="Q489" s="30">
        <f t="shared" si="296"/>
        <v>-3.792465960704717E-9</v>
      </c>
      <c r="R489" s="30">
        <f t="shared" si="297"/>
        <v>-3.7937013033384462E-9</v>
      </c>
      <c r="S489" s="30">
        <f t="shared" si="298"/>
        <v>-3.7937013012539072E-9</v>
      </c>
      <c r="T489" s="30">
        <f t="shared" si="299"/>
        <v>-3.793701301253913E-9</v>
      </c>
      <c r="V489" s="36">
        <v>2.6099999999999999E-9</v>
      </c>
      <c r="W489" s="36">
        <v>4.08135671345</v>
      </c>
      <c r="X489" s="36">
        <v>25.863495096499999</v>
      </c>
      <c r="Y489" s="30">
        <f t="shared" si="300"/>
        <v>-1.8252038444716594E-9</v>
      </c>
      <c r="Z489" s="30">
        <f t="shared" si="301"/>
        <v>-1.8252110648597739E-9</v>
      </c>
      <c r="AA489" s="30">
        <f t="shared" si="302"/>
        <v>-1.8252110648475897E-9</v>
      </c>
      <c r="AB489" s="30">
        <f t="shared" si="303"/>
        <v>-1.8252110648475897E-9</v>
      </c>
      <c r="AD489" s="36"/>
      <c r="AE489" s="36"/>
      <c r="AF489" s="36"/>
      <c r="AL489" s="36"/>
      <c r="AM489" s="36"/>
      <c r="AN489" s="36"/>
      <c r="AT489" s="36"/>
      <c r="AU489" s="36"/>
      <c r="AV489" s="36"/>
      <c r="BB489" s="36"/>
      <c r="BC489" s="36"/>
      <c r="BD489" s="36"/>
      <c r="BJ489" s="36">
        <v>8.4999999999999996E-10</v>
      </c>
      <c r="BK489" s="36">
        <v>4.28770375688</v>
      </c>
      <c r="BL489" s="36">
        <v>135.54855145409999</v>
      </c>
      <c r="BM489" s="30">
        <f t="shared" si="304"/>
        <v>-7.8469344908539795E-10</v>
      </c>
      <c r="BN489" s="30">
        <f t="shared" si="305"/>
        <v>-7.8470007612801257E-10</v>
      </c>
      <c r="BO489" s="30">
        <f t="shared" si="306"/>
        <v>-7.8470007611683012E-10</v>
      </c>
      <c r="BP489" s="30">
        <f t="shared" si="307"/>
        <v>-7.8470007611683012E-10</v>
      </c>
      <c r="BR489" s="36"/>
      <c r="BS489" s="36"/>
      <c r="BT489" s="36"/>
      <c r="BZ489" s="36"/>
      <c r="CA489" s="36"/>
      <c r="CB489" s="36"/>
      <c r="CH489" s="36"/>
      <c r="CI489" s="36"/>
      <c r="CJ489" s="36"/>
      <c r="CP489" s="36"/>
      <c r="CQ489" s="36"/>
      <c r="CR489" s="36"/>
      <c r="CX489" s="36"/>
      <c r="CY489" s="36"/>
      <c r="CZ489" s="36"/>
      <c r="DF489" s="36">
        <v>6.7099999999999999E-8</v>
      </c>
      <c r="DG489" s="36">
        <v>2.9674852822900002</v>
      </c>
      <c r="DH489" s="36">
        <v>624.91943278700001</v>
      </c>
      <c r="DI489" s="30">
        <f t="shared" si="308"/>
        <v>5.8968394849181164E-8</v>
      </c>
      <c r="DJ489" s="30">
        <f t="shared" si="309"/>
        <v>5.8965400574737683E-8</v>
      </c>
      <c r="DK489" s="30">
        <f t="shared" si="310"/>
        <v>5.8965400579790791E-8</v>
      </c>
      <c r="DL489" s="30">
        <f t="shared" si="311"/>
        <v>5.8965400579790771E-8</v>
      </c>
      <c r="DN489" s="36">
        <v>1.9090000000000001E-8</v>
      </c>
      <c r="DO489" s="36">
        <v>2.7841526281500002</v>
      </c>
      <c r="DP489" s="36">
        <v>418.00017116689997</v>
      </c>
      <c r="DQ489" s="30">
        <f t="shared" si="312"/>
        <v>1.7050020739985185E-8</v>
      </c>
      <c r="DR489" s="30">
        <f t="shared" si="313"/>
        <v>1.7050557766202521E-8</v>
      </c>
      <c r="DS489" s="30">
        <f t="shared" si="314"/>
        <v>1.7050557765296375E-8</v>
      </c>
      <c r="DT489" s="30">
        <f t="shared" si="315"/>
        <v>1.7050557765296378E-8</v>
      </c>
      <c r="DV489" s="36"/>
      <c r="DW489" s="36"/>
      <c r="DX489" s="36"/>
      <c r="ED489" s="36"/>
      <c r="EE489" s="36"/>
      <c r="EF489" s="36"/>
      <c r="EL489" s="36"/>
      <c r="EM489" s="36"/>
      <c r="EN489" s="36"/>
      <c r="ET489" s="36"/>
      <c r="EU489" s="36"/>
      <c r="EV489" s="36"/>
    </row>
    <row r="490" spans="14:152" s="30" customFormat="1" ht="12.75">
      <c r="N490" s="36">
        <v>1.3620000000000001E-8</v>
      </c>
      <c r="O490" s="36">
        <v>3.35131049142</v>
      </c>
      <c r="P490" s="36">
        <v>93.531546663</v>
      </c>
      <c r="Q490" s="30">
        <f t="shared" si="296"/>
        <v>-1.2975450724114792E-8</v>
      </c>
      <c r="R490" s="30">
        <f t="shared" si="297"/>
        <v>-1.2975392776134246E-8</v>
      </c>
      <c r="S490" s="30">
        <f t="shared" si="298"/>
        <v>-1.2975392776232032E-8</v>
      </c>
      <c r="T490" s="30">
        <f t="shared" si="299"/>
        <v>-1.2975392776232032E-8</v>
      </c>
      <c r="V490" s="36">
        <v>2.9600000000000001E-9</v>
      </c>
      <c r="W490" s="36">
        <v>4.4912991373100004</v>
      </c>
      <c r="X490" s="36">
        <v>693.55069219999996</v>
      </c>
      <c r="Y490" s="30">
        <f t="shared" si="300"/>
        <v>2.36380990270455E-9</v>
      </c>
      <c r="Z490" s="30">
        <f t="shared" si="301"/>
        <v>2.3639947831085104E-9</v>
      </c>
      <c r="AA490" s="30">
        <f t="shared" si="302"/>
        <v>2.3639947827965562E-9</v>
      </c>
      <c r="AB490" s="30">
        <f t="shared" si="303"/>
        <v>2.3639947827965575E-9</v>
      </c>
      <c r="AD490" s="36"/>
      <c r="AE490" s="36"/>
      <c r="AF490" s="36"/>
      <c r="AL490" s="36"/>
      <c r="AM490" s="36"/>
      <c r="AN490" s="36"/>
      <c r="AT490" s="36"/>
      <c r="AU490" s="36"/>
      <c r="AV490" s="36"/>
      <c r="BB490" s="36"/>
      <c r="BC490" s="36"/>
      <c r="BD490" s="36"/>
      <c r="BJ490" s="36">
        <v>9.2999999999999999E-10</v>
      </c>
      <c r="BK490" s="36">
        <v>5.3294347227400003</v>
      </c>
      <c r="BL490" s="36">
        <v>432.01481684740003</v>
      </c>
      <c r="BM490" s="30">
        <f t="shared" si="304"/>
        <v>-9.1005141690081056E-10</v>
      </c>
      <c r="BN490" s="30">
        <f t="shared" si="305"/>
        <v>-9.1003902964098243E-10</v>
      </c>
      <c r="BO490" s="30">
        <f t="shared" si="306"/>
        <v>-9.1003902966188849E-10</v>
      </c>
      <c r="BP490" s="30">
        <f t="shared" si="307"/>
        <v>-9.1003902966188849E-10</v>
      </c>
      <c r="BR490" s="36"/>
      <c r="BS490" s="36"/>
      <c r="BT490" s="36"/>
      <c r="BZ490" s="36"/>
      <c r="CA490" s="36"/>
      <c r="CB490" s="36"/>
      <c r="CH490" s="36"/>
      <c r="CI490" s="36"/>
      <c r="CJ490" s="36"/>
      <c r="CP490" s="36"/>
      <c r="CQ490" s="36"/>
      <c r="CR490" s="36"/>
      <c r="CX490" s="36"/>
      <c r="CY490" s="36"/>
      <c r="CZ490" s="36"/>
      <c r="DF490" s="36">
        <v>4.9310000000000003E-8</v>
      </c>
      <c r="DG490" s="36">
        <v>2.7195945186700001</v>
      </c>
      <c r="DH490" s="36">
        <v>558.00214074589996</v>
      </c>
      <c r="DI490" s="30">
        <f t="shared" si="308"/>
        <v>4.5896159087828294E-8</v>
      </c>
      <c r="DJ490" s="30">
        <f t="shared" si="309"/>
        <v>4.5894653607421495E-8</v>
      </c>
      <c r="DK490" s="30">
        <f t="shared" si="310"/>
        <v>4.5894653609962177E-8</v>
      </c>
      <c r="DL490" s="30">
        <f t="shared" si="311"/>
        <v>4.589465360996217E-8</v>
      </c>
      <c r="DN490" s="36">
        <v>1.445E-8</v>
      </c>
      <c r="DO490" s="36">
        <v>3.2553091493699999</v>
      </c>
      <c r="DP490" s="36">
        <v>453.42489381899998</v>
      </c>
      <c r="DQ490" s="30">
        <f t="shared" si="312"/>
        <v>1.0658568574524412E-8</v>
      </c>
      <c r="DR490" s="30">
        <f t="shared" si="313"/>
        <v>1.0659230548277052E-8</v>
      </c>
      <c r="DS490" s="30">
        <f t="shared" si="314"/>
        <v>1.0659230547160052E-8</v>
      </c>
      <c r="DT490" s="30">
        <f t="shared" si="315"/>
        <v>1.0659230547160055E-8</v>
      </c>
      <c r="DV490" s="36"/>
      <c r="DW490" s="36"/>
      <c r="DX490" s="36"/>
      <c r="ED490" s="36"/>
      <c r="EE490" s="36"/>
      <c r="EF490" s="36"/>
      <c r="EL490" s="36"/>
      <c r="EM490" s="36"/>
      <c r="EN490" s="36"/>
      <c r="ET490" s="36"/>
      <c r="EU490" s="36"/>
      <c r="EV490" s="36"/>
    </row>
    <row r="491" spans="14:152" s="30" customFormat="1" ht="12.75">
      <c r="N491" s="36">
        <v>1.376E-8</v>
      </c>
      <c r="O491" s="36">
        <v>5.3698953845000004</v>
      </c>
      <c r="P491" s="36">
        <v>180.1619946463</v>
      </c>
      <c r="Q491" s="30">
        <f t="shared" si="296"/>
        <v>-4.6071326333494403E-9</v>
      </c>
      <c r="R491" s="30">
        <f t="shared" si="297"/>
        <v>-4.6074821752894311E-9</v>
      </c>
      <c r="S491" s="30">
        <f t="shared" si="298"/>
        <v>-4.6074821746996008E-9</v>
      </c>
      <c r="T491" s="30">
        <f t="shared" si="299"/>
        <v>-4.6074821746996008E-9</v>
      </c>
      <c r="V491" s="36">
        <v>2.9199999999999998E-9</v>
      </c>
      <c r="W491" s="36">
        <v>0.65370180027000002</v>
      </c>
      <c r="X491" s="36">
        <v>25867.4904991353</v>
      </c>
      <c r="Y491" s="30">
        <f t="shared" si="300"/>
        <v>-4.9970498936909243E-10</v>
      </c>
      <c r="Z491" s="30">
        <f t="shared" si="301"/>
        <v>-4.8856546669503097E-10</v>
      </c>
      <c r="AA491" s="30">
        <f t="shared" si="302"/>
        <v>-4.8856548549858782E-10</v>
      </c>
      <c r="AB491" s="30">
        <f t="shared" si="303"/>
        <v>-4.8856548549850603E-10</v>
      </c>
      <c r="AD491" s="36"/>
      <c r="AE491" s="36"/>
      <c r="AF491" s="36"/>
      <c r="AL491" s="36"/>
      <c r="AM491" s="36"/>
      <c r="AN491" s="36"/>
      <c r="AT491" s="36"/>
      <c r="AU491" s="36"/>
      <c r="AV491" s="36"/>
      <c r="BB491" s="36"/>
      <c r="BC491" s="36"/>
      <c r="BD491" s="36"/>
      <c r="BJ491" s="36">
        <v>8.6000000000000003E-10</v>
      </c>
      <c r="BK491" s="36">
        <v>1.5124725802800001</v>
      </c>
      <c r="BL491" s="36">
        <v>760.25553592000006</v>
      </c>
      <c r="BM491" s="30">
        <f t="shared" si="304"/>
        <v>-7.7853533272739694E-10</v>
      </c>
      <c r="BN491" s="30">
        <f t="shared" si="305"/>
        <v>-7.785768910893791E-10</v>
      </c>
      <c r="BO491" s="30">
        <f t="shared" si="306"/>
        <v>-7.7857689101926024E-10</v>
      </c>
      <c r="BP491" s="30">
        <f t="shared" si="307"/>
        <v>-7.7857689101926055E-10</v>
      </c>
      <c r="BR491" s="36"/>
      <c r="BS491" s="36"/>
      <c r="BT491" s="36"/>
      <c r="BZ491" s="36"/>
      <c r="CA491" s="36"/>
      <c r="CB491" s="36"/>
      <c r="CH491" s="36"/>
      <c r="CI491" s="36"/>
      <c r="CJ491" s="36"/>
      <c r="CP491" s="36"/>
      <c r="CQ491" s="36"/>
      <c r="CR491" s="36"/>
      <c r="CX491" s="36"/>
      <c r="CY491" s="36"/>
      <c r="CZ491" s="36"/>
      <c r="DF491" s="36">
        <v>5.2250000000000001E-8</v>
      </c>
      <c r="DG491" s="36">
        <v>4.6546343138499999</v>
      </c>
      <c r="DH491" s="36">
        <v>310.7146112543</v>
      </c>
      <c r="DI491" s="30">
        <f t="shared" si="308"/>
        <v>-5.1104965277614875E-8</v>
      </c>
      <c r="DJ491" s="30">
        <f t="shared" si="309"/>
        <v>-5.11044594261304E-8</v>
      </c>
      <c r="DK491" s="30">
        <f t="shared" si="310"/>
        <v>-5.1104459426984084E-8</v>
      </c>
      <c r="DL491" s="30">
        <f t="shared" si="311"/>
        <v>-5.1104459426984084E-8</v>
      </c>
      <c r="DN491" s="36">
        <v>1.454E-8</v>
      </c>
      <c r="DO491" s="36">
        <v>0.16250693313</v>
      </c>
      <c r="DP491" s="36">
        <v>115.62294719080001</v>
      </c>
      <c r="DQ491" s="30">
        <f t="shared" si="312"/>
        <v>1.2906474726024094E-8</v>
      </c>
      <c r="DR491" s="30">
        <f t="shared" si="313"/>
        <v>1.2906358875923099E-8</v>
      </c>
      <c r="DS491" s="30">
        <f t="shared" si="314"/>
        <v>1.2906358876118593E-8</v>
      </c>
      <c r="DT491" s="30">
        <f t="shared" si="315"/>
        <v>1.2906358876118593E-8</v>
      </c>
      <c r="DV491" s="36"/>
      <c r="DW491" s="36"/>
      <c r="DX491" s="36"/>
      <c r="ED491" s="36"/>
      <c r="EE491" s="36"/>
      <c r="EF491" s="36"/>
      <c r="EL491" s="36"/>
      <c r="EM491" s="36"/>
      <c r="EN491" s="36"/>
      <c r="ET491" s="36"/>
      <c r="EU491" s="36"/>
      <c r="EV491" s="36"/>
    </row>
    <row r="492" spans="14:152" s="30" customFormat="1" ht="12.75">
      <c r="N492" s="36">
        <v>1.5840000000000002E-8</v>
      </c>
      <c r="O492" s="36">
        <v>0.85642767335000003</v>
      </c>
      <c r="P492" s="36">
        <v>271.40591944890002</v>
      </c>
      <c r="Q492" s="30">
        <f t="shared" si="296"/>
        <v>1.2625267470934592E-8</v>
      </c>
      <c r="R492" s="30">
        <f t="shared" si="297"/>
        <v>1.2624878962960839E-8</v>
      </c>
      <c r="S492" s="30">
        <f t="shared" si="298"/>
        <v>1.2624878963616443E-8</v>
      </c>
      <c r="T492" s="30">
        <f t="shared" si="299"/>
        <v>1.2624878963616438E-8</v>
      </c>
      <c r="V492" s="36">
        <v>2.9199999999999998E-9</v>
      </c>
      <c r="W492" s="36">
        <v>0.12510953311</v>
      </c>
      <c r="X492" s="36">
        <v>25881.717593137</v>
      </c>
      <c r="Y492" s="30">
        <f t="shared" si="300"/>
        <v>1.2318345205424753E-9</v>
      </c>
      <c r="Z492" s="30">
        <f t="shared" si="301"/>
        <v>1.2420784594834459E-9</v>
      </c>
      <c r="AA492" s="30">
        <f t="shared" si="302"/>
        <v>1.2420784422130657E-9</v>
      </c>
      <c r="AB492" s="30">
        <f t="shared" si="303"/>
        <v>1.2420784422131407E-9</v>
      </c>
      <c r="AD492" s="36"/>
      <c r="AE492" s="36"/>
      <c r="AF492" s="36"/>
      <c r="AL492" s="36"/>
      <c r="AM492" s="36"/>
      <c r="AN492" s="36"/>
      <c r="AT492" s="36"/>
      <c r="AU492" s="36"/>
      <c r="AV492" s="36"/>
      <c r="BB492" s="36"/>
      <c r="BC492" s="36"/>
      <c r="BD492" s="36"/>
      <c r="BJ492" s="36">
        <v>8.3999999999999999E-10</v>
      </c>
      <c r="BK492" s="36">
        <v>5.8390530374800003</v>
      </c>
      <c r="BL492" s="36">
        <v>426.38574255489999</v>
      </c>
      <c r="BM492" s="30">
        <f t="shared" si="304"/>
        <v>-7.93763785919064E-10</v>
      </c>
      <c r="BN492" s="30">
        <f t="shared" si="305"/>
        <v>-7.9378132017535496E-10</v>
      </c>
      <c r="BO492" s="30">
        <f t="shared" si="306"/>
        <v>-7.937813201457695E-10</v>
      </c>
      <c r="BP492" s="30">
        <f t="shared" si="307"/>
        <v>-7.9378132014576971E-10</v>
      </c>
      <c r="BR492" s="36"/>
      <c r="BS492" s="36"/>
      <c r="BT492" s="36"/>
      <c r="BZ492" s="36"/>
      <c r="CA492" s="36"/>
      <c r="CB492" s="36"/>
      <c r="CH492" s="36"/>
      <c r="CI492" s="36"/>
      <c r="CJ492" s="36"/>
      <c r="CP492" s="36"/>
      <c r="CQ492" s="36"/>
      <c r="CR492" s="36"/>
      <c r="CX492" s="36"/>
      <c r="CY492" s="36"/>
      <c r="CZ492" s="36"/>
      <c r="DF492" s="36">
        <v>4.8569999999999998E-8</v>
      </c>
      <c r="DG492" s="36">
        <v>2.61373582429</v>
      </c>
      <c r="DH492" s="36">
        <v>66.70484372</v>
      </c>
      <c r="DI492" s="30">
        <f t="shared" si="308"/>
        <v>-3.0278767852842671E-8</v>
      </c>
      <c r="DJ492" s="30">
        <f t="shared" si="309"/>
        <v>-3.0278388784984925E-8</v>
      </c>
      <c r="DK492" s="30">
        <f t="shared" si="310"/>
        <v>-3.0278388785624573E-8</v>
      </c>
      <c r="DL492" s="30">
        <f t="shared" si="311"/>
        <v>-3.0278388785624573E-8</v>
      </c>
      <c r="DN492" s="36">
        <v>1.5659999999999999E-8</v>
      </c>
      <c r="DO492" s="36">
        <v>2.2407701810299998</v>
      </c>
      <c r="DP492" s="36">
        <v>1056.2005364515001</v>
      </c>
      <c r="DQ492" s="30">
        <f t="shared" si="312"/>
        <v>-1.3934778723125003E-8</v>
      </c>
      <c r="DR492" s="30">
        <f t="shared" si="313"/>
        <v>-1.393364923366701E-8</v>
      </c>
      <c r="DS492" s="30">
        <f t="shared" si="314"/>
        <v>-1.3933649235573248E-8</v>
      </c>
      <c r="DT492" s="30">
        <f t="shared" si="315"/>
        <v>-1.3933649235573241E-8</v>
      </c>
      <c r="DV492" s="36"/>
      <c r="DW492" s="36"/>
      <c r="DX492" s="36"/>
      <c r="ED492" s="36"/>
      <c r="EE492" s="36"/>
      <c r="EF492" s="36"/>
      <c r="EL492" s="36"/>
      <c r="EM492" s="36"/>
      <c r="EN492" s="36"/>
      <c r="ET492" s="36"/>
      <c r="EU492" s="36"/>
      <c r="EV492" s="36"/>
    </row>
    <row r="493" spans="14:152" s="30" customFormat="1" ht="12.75">
      <c r="N493" s="36">
        <v>1.405E-8</v>
      </c>
      <c r="O493" s="36">
        <v>5.69231057947</v>
      </c>
      <c r="P493" s="36">
        <v>25.2727942655</v>
      </c>
      <c r="Q493" s="30">
        <f t="shared" si="296"/>
        <v>1.0460310778783829E-8</v>
      </c>
      <c r="R493" s="30">
        <f t="shared" si="297"/>
        <v>1.0460275305945658E-8</v>
      </c>
      <c r="S493" s="30">
        <f t="shared" si="298"/>
        <v>1.0460275306005517E-8</v>
      </c>
      <c r="T493" s="30">
        <f t="shared" si="299"/>
        <v>1.0460275306005517E-8</v>
      </c>
      <c r="V493" s="36">
        <v>2.5399999999999999E-9</v>
      </c>
      <c r="W493" s="36">
        <v>4.03912322565</v>
      </c>
      <c r="X493" s="36">
        <v>990.22940591439999</v>
      </c>
      <c r="Y493" s="30">
        <f t="shared" si="300"/>
        <v>3.0285937793518049E-10</v>
      </c>
      <c r="Z493" s="30">
        <f t="shared" si="301"/>
        <v>3.0248569528209481E-10</v>
      </c>
      <c r="AA493" s="30">
        <f t="shared" si="302"/>
        <v>3.0248569591266772E-10</v>
      </c>
      <c r="AB493" s="30">
        <f t="shared" si="303"/>
        <v>3.024856959126655E-10</v>
      </c>
      <c r="AD493" s="36"/>
      <c r="AE493" s="36"/>
      <c r="AF493" s="36"/>
      <c r="AL493" s="36"/>
      <c r="AM493" s="36"/>
      <c r="AN493" s="36"/>
      <c r="AT493" s="36"/>
      <c r="AU493" s="36"/>
      <c r="AV493" s="36"/>
      <c r="BB493" s="36"/>
      <c r="BC493" s="36"/>
      <c r="BD493" s="36"/>
      <c r="BJ493" s="36">
        <v>1.0000000000000001E-9</v>
      </c>
      <c r="BK493" s="36">
        <v>3.6292534936299998</v>
      </c>
      <c r="BL493" s="36">
        <v>426.71006546059999</v>
      </c>
      <c r="BM493" s="30">
        <f t="shared" si="304"/>
        <v>3.0264629299833678E-10</v>
      </c>
      <c r="BN493" s="30">
        <f t="shared" si="305"/>
        <v>3.027071495332484E-10</v>
      </c>
      <c r="BO493" s="30">
        <f t="shared" si="306"/>
        <v>3.0270714943055765E-10</v>
      </c>
      <c r="BP493" s="30">
        <f t="shared" si="307"/>
        <v>3.0270714943055806E-10</v>
      </c>
      <c r="BR493" s="36"/>
      <c r="BS493" s="36"/>
      <c r="BT493" s="36"/>
      <c r="BZ493" s="36"/>
      <c r="CA493" s="36"/>
      <c r="CB493" s="36"/>
      <c r="CH493" s="36"/>
      <c r="CI493" s="36"/>
      <c r="CJ493" s="36"/>
      <c r="CP493" s="36"/>
      <c r="CQ493" s="36"/>
      <c r="CR493" s="36"/>
      <c r="CX493" s="36"/>
      <c r="CY493" s="36"/>
      <c r="CZ493" s="36"/>
      <c r="DF493" s="36">
        <v>4.8470000000000003E-8</v>
      </c>
      <c r="DG493" s="36">
        <v>3.7699137331700001</v>
      </c>
      <c r="DH493" s="36">
        <v>423.6774295692</v>
      </c>
      <c r="DI493" s="30">
        <f t="shared" si="308"/>
        <v>7.2429320907310986E-9</v>
      </c>
      <c r="DJ493" s="30">
        <f t="shared" si="309"/>
        <v>7.2459704659490403E-9</v>
      </c>
      <c r="DK493" s="30">
        <f t="shared" si="310"/>
        <v>7.2459704608220012E-9</v>
      </c>
      <c r="DL493" s="30">
        <f t="shared" si="311"/>
        <v>7.2459704608220012E-9</v>
      </c>
      <c r="DN493" s="36">
        <v>1.412E-8</v>
      </c>
      <c r="DO493" s="36">
        <v>3.4544290988499999</v>
      </c>
      <c r="DP493" s="36">
        <v>354.9979860464</v>
      </c>
      <c r="DQ493" s="30">
        <f t="shared" si="312"/>
        <v>1.19424572632489E-9</v>
      </c>
      <c r="DR493" s="30">
        <f t="shared" si="313"/>
        <v>1.1949931030841288E-9</v>
      </c>
      <c r="DS493" s="30">
        <f t="shared" si="314"/>
        <v>1.194993101822977E-9</v>
      </c>
      <c r="DT493" s="30">
        <f t="shared" si="315"/>
        <v>1.1949931018229801E-9</v>
      </c>
      <c r="DV493" s="36"/>
      <c r="DW493" s="36"/>
      <c r="DX493" s="36"/>
      <c r="ED493" s="36"/>
      <c r="EE493" s="36"/>
      <c r="EF493" s="36"/>
      <c r="EL493" s="36"/>
      <c r="EM493" s="36"/>
      <c r="EN493" s="36"/>
      <c r="ET493" s="36"/>
      <c r="EU493" s="36"/>
      <c r="EV493" s="36"/>
    </row>
    <row r="494" spans="14:152" s="30" customFormat="1" ht="12.75">
      <c r="N494" s="36">
        <v>1.681E-8</v>
      </c>
      <c r="O494" s="36">
        <v>5.3030811073399997</v>
      </c>
      <c r="P494" s="36">
        <v>835.03713448730002</v>
      </c>
      <c r="Q494" s="30">
        <f t="shared" si="296"/>
        <v>1.3143023858343169E-8</v>
      </c>
      <c r="R494" s="30">
        <f t="shared" si="297"/>
        <v>1.3144333296716299E-8</v>
      </c>
      <c r="S494" s="30">
        <f t="shared" si="298"/>
        <v>1.3144333294506869E-8</v>
      </c>
      <c r="T494" s="30">
        <f t="shared" si="299"/>
        <v>1.3144333294506879E-8</v>
      </c>
      <c r="V494" s="36">
        <v>2.88E-9</v>
      </c>
      <c r="W494" s="36">
        <v>3.9860490465699998</v>
      </c>
      <c r="X494" s="36">
        <v>707.77778620159995</v>
      </c>
      <c r="Y494" s="30">
        <f t="shared" si="300"/>
        <v>2.8745156523482938E-9</v>
      </c>
      <c r="Z494" s="30">
        <f t="shared" si="301"/>
        <v>2.874534451162045E-9</v>
      </c>
      <c r="AA494" s="30">
        <f t="shared" si="302"/>
        <v>2.8745344511303503E-9</v>
      </c>
      <c r="AB494" s="30">
        <f t="shared" si="303"/>
        <v>2.8745344511303503E-9</v>
      </c>
      <c r="AD494" s="36"/>
      <c r="AE494" s="36"/>
      <c r="AF494" s="36"/>
      <c r="AL494" s="36"/>
      <c r="AM494" s="36"/>
      <c r="AN494" s="36"/>
      <c r="AT494" s="36"/>
      <c r="AU494" s="36"/>
      <c r="AV494" s="36"/>
      <c r="BB494" s="36"/>
      <c r="BC494" s="36"/>
      <c r="BD494" s="36"/>
      <c r="BJ494" s="36">
        <v>9.4000000000000006E-10</v>
      </c>
      <c r="BK494" s="36">
        <v>4.30151510535</v>
      </c>
      <c r="BL494" s="36">
        <v>3377.2177920039999</v>
      </c>
      <c r="BM494" s="30">
        <f t="shared" si="304"/>
        <v>-2.6568457063107134E-10</v>
      </c>
      <c r="BN494" s="30">
        <f t="shared" si="305"/>
        <v>-2.6614020244404061E-10</v>
      </c>
      <c r="BO494" s="30">
        <f t="shared" si="306"/>
        <v>-2.6614020167524442E-10</v>
      </c>
      <c r="BP494" s="30">
        <f t="shared" si="307"/>
        <v>-2.6614020167524767E-10</v>
      </c>
      <c r="BR494" s="36"/>
      <c r="BS494" s="36"/>
      <c r="BT494" s="36"/>
      <c r="BZ494" s="36"/>
      <c r="CA494" s="36"/>
      <c r="CB494" s="36"/>
      <c r="CH494" s="36"/>
      <c r="CI494" s="36"/>
      <c r="CJ494" s="36"/>
      <c r="CP494" s="36"/>
      <c r="CQ494" s="36"/>
      <c r="CR494" s="36"/>
      <c r="CX494" s="36"/>
      <c r="CY494" s="36"/>
      <c r="CZ494" s="36"/>
      <c r="DF494" s="36">
        <v>5.2840000000000002E-8</v>
      </c>
      <c r="DG494" s="36">
        <v>1.9602467216299999</v>
      </c>
      <c r="DH494" s="36">
        <v>1182.9215735329001</v>
      </c>
      <c r="DI494" s="30">
        <f t="shared" si="308"/>
        <v>-6.0023578346780703E-9</v>
      </c>
      <c r="DJ494" s="30">
        <f t="shared" si="309"/>
        <v>-5.993065136844419E-9</v>
      </c>
      <c r="DK494" s="30">
        <f t="shared" si="310"/>
        <v>-5.9930651525254473E-9</v>
      </c>
      <c r="DL494" s="30">
        <f t="shared" si="311"/>
        <v>-5.993065152525401E-9</v>
      </c>
      <c r="DN494" s="36">
        <v>1.564E-8</v>
      </c>
      <c r="DO494" s="36">
        <v>3.38591337689</v>
      </c>
      <c r="DP494" s="36">
        <v>409.18970313670002</v>
      </c>
      <c r="DQ494" s="30">
        <f t="shared" si="312"/>
        <v>6.8544310958026256E-9</v>
      </c>
      <c r="DR494" s="30">
        <f t="shared" si="313"/>
        <v>6.8552918508744312E-9</v>
      </c>
      <c r="DS494" s="30">
        <f t="shared" si="314"/>
        <v>6.8552918494219798E-9</v>
      </c>
      <c r="DT494" s="30">
        <f t="shared" si="315"/>
        <v>6.8552918494219798E-9</v>
      </c>
      <c r="DV494" s="36"/>
      <c r="DW494" s="36"/>
      <c r="DX494" s="36"/>
      <c r="ED494" s="36"/>
      <c r="EE494" s="36"/>
      <c r="EF494" s="36"/>
      <c r="EL494" s="36"/>
      <c r="EM494" s="36"/>
      <c r="EN494" s="36"/>
      <c r="ET494" s="36"/>
      <c r="EU494" s="36"/>
      <c r="EV494" s="36"/>
    </row>
    <row r="495" spans="14:152" s="30" customFormat="1" ht="12.75">
      <c r="N495" s="36">
        <v>1.5980000000000001E-8</v>
      </c>
      <c r="O495" s="36">
        <v>3.0423344943199999</v>
      </c>
      <c r="P495" s="36">
        <v>42.538269652899999</v>
      </c>
      <c r="Q495" s="30">
        <f t="shared" si="296"/>
        <v>-1.5091074044033378E-8</v>
      </c>
      <c r="R495" s="30">
        <f t="shared" si="297"/>
        <v>-1.5091040591143492E-8</v>
      </c>
      <c r="S495" s="30">
        <f t="shared" si="298"/>
        <v>-1.5091040591199942E-8</v>
      </c>
      <c r="T495" s="30">
        <f t="shared" si="299"/>
        <v>-1.5091040591199942E-8</v>
      </c>
      <c r="V495" s="36">
        <v>2.8499999999999999E-9</v>
      </c>
      <c r="W495" s="36">
        <v>1.9232829743099999</v>
      </c>
      <c r="X495" s="36">
        <v>3134.4268782626</v>
      </c>
      <c r="Y495" s="30">
        <f t="shared" si="300"/>
        <v>-2.7598512963225876E-9</v>
      </c>
      <c r="Z495" s="30">
        <f t="shared" si="301"/>
        <v>-2.7601845362499062E-9</v>
      </c>
      <c r="AA495" s="30">
        <f t="shared" si="302"/>
        <v>-2.7601845356880947E-9</v>
      </c>
      <c r="AB495" s="30">
        <f t="shared" si="303"/>
        <v>-2.7601845356880971E-9</v>
      </c>
      <c r="AD495" s="36"/>
      <c r="AE495" s="36"/>
      <c r="AF495" s="36"/>
      <c r="AL495" s="36"/>
      <c r="AM495" s="36"/>
      <c r="AN495" s="36"/>
      <c r="AT495" s="36"/>
      <c r="AU495" s="36"/>
      <c r="AV495" s="36"/>
      <c r="BB495" s="36"/>
      <c r="BC495" s="36"/>
      <c r="BD495" s="36"/>
      <c r="BJ495" s="36">
        <v>9.7999999999999992E-10</v>
      </c>
      <c r="BK495" s="36">
        <v>2.07334671974</v>
      </c>
      <c r="BL495" s="36">
        <v>639.84910220419999</v>
      </c>
      <c r="BM495" s="30">
        <f t="shared" si="304"/>
        <v>9.4377441568892385E-11</v>
      </c>
      <c r="BN495" s="30">
        <f t="shared" si="305"/>
        <v>9.428404707417092E-11</v>
      </c>
      <c r="BO495" s="30">
        <f t="shared" si="306"/>
        <v>9.42840472317697E-11</v>
      </c>
      <c r="BP495" s="30">
        <f t="shared" si="307"/>
        <v>9.4284047231769261E-11</v>
      </c>
      <c r="BR495" s="36"/>
      <c r="BS495" s="36"/>
      <c r="BT495" s="36"/>
      <c r="BZ495" s="36"/>
      <c r="CA495" s="36"/>
      <c r="CB495" s="36"/>
      <c r="CH495" s="36"/>
      <c r="CI495" s="36"/>
      <c r="CJ495" s="36"/>
      <c r="CP495" s="36"/>
      <c r="CQ495" s="36"/>
      <c r="CR495" s="36"/>
      <c r="CX495" s="36"/>
      <c r="CY495" s="36"/>
      <c r="CZ495" s="36"/>
      <c r="DF495" s="36">
        <v>5.9330000000000003E-8</v>
      </c>
      <c r="DG495" s="36">
        <v>2.74003948393</v>
      </c>
      <c r="DH495" s="36">
        <v>219.89137757699999</v>
      </c>
      <c r="DI495" s="30">
        <f t="shared" si="308"/>
        <v>2.9629315716350581E-9</v>
      </c>
      <c r="DJ495" s="30">
        <f t="shared" si="309"/>
        <v>2.9648813214021806E-9</v>
      </c>
      <c r="DK495" s="30">
        <f t="shared" si="310"/>
        <v>2.9648813181120954E-9</v>
      </c>
      <c r="DL495" s="30">
        <f t="shared" si="311"/>
        <v>2.9648813181121086E-9</v>
      </c>
      <c r="DN495" s="36">
        <v>1.6309999999999998E-8</v>
      </c>
      <c r="DO495" s="36">
        <v>1.06286709889</v>
      </c>
      <c r="DP495" s="36">
        <v>213.55972786890001</v>
      </c>
      <c r="DQ495" s="30">
        <f t="shared" si="312"/>
        <v>1.6190294230101803E-8</v>
      </c>
      <c r="DR495" s="30">
        <f t="shared" si="313"/>
        <v>1.6190231190069312E-8</v>
      </c>
      <c r="DS495" s="30">
        <f t="shared" si="314"/>
        <v>1.6190231190175701E-8</v>
      </c>
      <c r="DT495" s="30">
        <f t="shared" si="315"/>
        <v>1.6190231190175701E-8</v>
      </c>
      <c r="DV495" s="36"/>
      <c r="DW495" s="36"/>
      <c r="DX495" s="36"/>
      <c r="ED495" s="36"/>
      <c r="EE495" s="36"/>
      <c r="EF495" s="36"/>
      <c r="EL495" s="36"/>
      <c r="EM495" s="36"/>
      <c r="EN495" s="36"/>
      <c r="ET495" s="36"/>
      <c r="EU495" s="36"/>
      <c r="EV495" s="36"/>
    </row>
    <row r="496" spans="14:152" s="30" customFormat="1" ht="12.75">
      <c r="N496" s="36">
        <v>1.7590000000000001E-8</v>
      </c>
      <c r="O496" s="36">
        <v>3.5904306693999999</v>
      </c>
      <c r="P496" s="36">
        <v>508.35032409220003</v>
      </c>
      <c r="Q496" s="30">
        <f t="shared" si="296"/>
        <v>1.2605432783095098E-8</v>
      </c>
      <c r="R496" s="30">
        <f t="shared" si="297"/>
        <v>1.260636597167475E-8</v>
      </c>
      <c r="S496" s="30">
        <f t="shared" si="298"/>
        <v>1.2606365970100109E-8</v>
      </c>
      <c r="T496" s="30">
        <f t="shared" si="299"/>
        <v>1.2606365970100114E-8</v>
      </c>
      <c r="V496" s="36">
        <v>2.8400000000000001E-9</v>
      </c>
      <c r="W496" s="36">
        <v>2.45411523294</v>
      </c>
      <c r="X496" s="36">
        <v>3120.1997842609999</v>
      </c>
      <c r="Y496" s="30">
        <f t="shared" si="300"/>
        <v>-1.8488231791611985E-9</v>
      </c>
      <c r="Z496" s="30">
        <f t="shared" si="301"/>
        <v>-1.8498295124774017E-9</v>
      </c>
      <c r="AA496" s="30">
        <f t="shared" si="302"/>
        <v>-1.8498295107796085E-9</v>
      </c>
      <c r="AB496" s="30">
        <f t="shared" si="303"/>
        <v>-1.8498295107796162E-9</v>
      </c>
      <c r="AD496" s="36"/>
      <c r="AE496" s="36"/>
      <c r="AF496" s="36"/>
      <c r="AL496" s="36"/>
      <c r="AM496" s="36"/>
      <c r="AN496" s="36"/>
      <c r="AT496" s="36"/>
      <c r="AU496" s="36"/>
      <c r="AV496" s="36"/>
      <c r="BB496" s="36"/>
      <c r="BC496" s="36"/>
      <c r="BD496" s="36"/>
      <c r="BJ496" s="36">
        <v>8.0000000000000003E-10</v>
      </c>
      <c r="BK496" s="36">
        <v>4.1157617356499996</v>
      </c>
      <c r="BL496" s="36">
        <v>774.48262992160005</v>
      </c>
      <c r="BM496" s="30">
        <f t="shared" si="304"/>
        <v>7.8730115430130953E-10</v>
      </c>
      <c r="BN496" s="30">
        <f t="shared" si="305"/>
        <v>7.8728469535894885E-10</v>
      </c>
      <c r="BO496" s="30">
        <f t="shared" si="306"/>
        <v>7.8728469538673115E-10</v>
      </c>
      <c r="BP496" s="30">
        <f t="shared" si="307"/>
        <v>7.8728469538673115E-10</v>
      </c>
      <c r="BR496" s="36"/>
      <c r="BS496" s="36"/>
      <c r="BT496" s="36"/>
      <c r="BZ496" s="36"/>
      <c r="CA496" s="36"/>
      <c r="CB496" s="36"/>
      <c r="CH496" s="36"/>
      <c r="CI496" s="36"/>
      <c r="CJ496" s="36"/>
      <c r="CP496" s="36"/>
      <c r="CQ496" s="36"/>
      <c r="CR496" s="36"/>
      <c r="CX496" s="36"/>
      <c r="CY496" s="36"/>
      <c r="CZ496" s="36"/>
      <c r="DF496" s="36">
        <v>6.3730000000000002E-8</v>
      </c>
      <c r="DG496" s="36">
        <v>1.4129634646</v>
      </c>
      <c r="DH496" s="36">
        <v>606.76018552230005</v>
      </c>
      <c r="DI496" s="30">
        <f t="shared" si="308"/>
        <v>-2.3666359062406936E-8</v>
      </c>
      <c r="DJ496" s="30">
        <f t="shared" si="309"/>
        <v>-2.36717314828431E-8</v>
      </c>
      <c r="DK496" s="30">
        <f t="shared" si="310"/>
        <v>-2.3671731473777627E-8</v>
      </c>
      <c r="DL496" s="30">
        <f t="shared" si="311"/>
        <v>-2.3671731473777651E-8</v>
      </c>
      <c r="DN496" s="36">
        <v>1.4149999999999999E-8</v>
      </c>
      <c r="DO496" s="36">
        <v>1.3209187759000001</v>
      </c>
      <c r="DP496" s="36">
        <v>373.9079928365</v>
      </c>
      <c r="DQ496" s="30">
        <f t="shared" si="312"/>
        <v>1.0331752947847158E-8</v>
      </c>
      <c r="DR496" s="30">
        <f t="shared" si="313"/>
        <v>1.0331211981903487E-8</v>
      </c>
      <c r="DS496" s="30">
        <f t="shared" si="314"/>
        <v>1.0331211982816365E-8</v>
      </c>
      <c r="DT496" s="30">
        <f t="shared" si="315"/>
        <v>1.033121198281636E-8</v>
      </c>
      <c r="DV496" s="36"/>
      <c r="DW496" s="36"/>
      <c r="DX496" s="36"/>
      <c r="ED496" s="36"/>
      <c r="EE496" s="36"/>
      <c r="EF496" s="36"/>
      <c r="EL496" s="36"/>
      <c r="EM496" s="36"/>
      <c r="EN496" s="36"/>
      <c r="ET496" s="36"/>
      <c r="EU496" s="36"/>
      <c r="EV496" s="36"/>
    </row>
    <row r="497" spans="14:152" s="30" customFormat="1" ht="12.75">
      <c r="N497" s="36">
        <v>1.3939999999999999E-8</v>
      </c>
      <c r="O497" s="36">
        <v>4.5507086329000002</v>
      </c>
      <c r="P497" s="36">
        <v>426.07692601420001</v>
      </c>
      <c r="Q497" s="30">
        <f t="shared" si="296"/>
        <v>-8.0712149329329129E-9</v>
      </c>
      <c r="R497" s="30">
        <f t="shared" si="297"/>
        <v>-8.0704902752817187E-9</v>
      </c>
      <c r="S497" s="30">
        <f t="shared" si="298"/>
        <v>-8.070490276504563E-9</v>
      </c>
      <c r="T497" s="30">
        <f t="shared" si="299"/>
        <v>-8.070490276504558E-9</v>
      </c>
      <c r="V497" s="36">
        <v>2.5599999999999998E-9</v>
      </c>
      <c r="W497" s="36">
        <v>3.6328275778000001</v>
      </c>
      <c r="X497" s="36">
        <v>430.79097657</v>
      </c>
      <c r="Y497" s="30">
        <f t="shared" si="300"/>
        <v>8.2111889433550265E-10</v>
      </c>
      <c r="Z497" s="30">
        <f t="shared" si="301"/>
        <v>8.21275196844094E-10</v>
      </c>
      <c r="AA497" s="30">
        <f t="shared" si="302"/>
        <v>8.2127519658034498E-10</v>
      </c>
      <c r="AB497" s="30">
        <f t="shared" si="303"/>
        <v>8.2127519658034612E-10</v>
      </c>
      <c r="AD497" s="36"/>
      <c r="AE497" s="36"/>
      <c r="AF497" s="36"/>
      <c r="AL497" s="36"/>
      <c r="AM497" s="36"/>
      <c r="AN497" s="36"/>
      <c r="AT497" s="36"/>
      <c r="AU497" s="36"/>
      <c r="AV497" s="36"/>
      <c r="BB497" s="36"/>
      <c r="BC497" s="36"/>
      <c r="BD497" s="36"/>
      <c r="BJ497" s="36">
        <v>7.5E-10</v>
      </c>
      <c r="BK497" s="36">
        <v>2.8912265660999998</v>
      </c>
      <c r="BL497" s="36">
        <v>806.72595883600002</v>
      </c>
      <c r="BM497" s="30">
        <f t="shared" si="304"/>
        <v>-8.1958896542081363E-12</v>
      </c>
      <c r="BN497" s="30">
        <f t="shared" si="305"/>
        <v>-8.2864212134412181E-12</v>
      </c>
      <c r="BO497" s="30">
        <f t="shared" si="306"/>
        <v>-8.286421060674084E-12</v>
      </c>
      <c r="BP497" s="30">
        <f t="shared" si="307"/>
        <v>-8.2864210606747496E-12</v>
      </c>
      <c r="BR497" s="36"/>
      <c r="BS497" s="36"/>
      <c r="BT497" s="36"/>
      <c r="BZ497" s="36"/>
      <c r="CA497" s="36"/>
      <c r="CB497" s="36"/>
      <c r="CH497" s="36"/>
      <c r="CI497" s="36"/>
      <c r="CJ497" s="36"/>
      <c r="CP497" s="36"/>
      <c r="CQ497" s="36"/>
      <c r="CR497" s="36"/>
      <c r="CX497" s="36"/>
      <c r="CY497" s="36"/>
      <c r="CZ497" s="36"/>
      <c r="DF497" s="36">
        <v>4.7279999999999997E-8</v>
      </c>
      <c r="DG497" s="36">
        <v>0.23421038001</v>
      </c>
      <c r="DH497" s="36">
        <v>1063.3140834523001</v>
      </c>
      <c r="DI497" s="30">
        <f t="shared" si="308"/>
        <v>3.8431402481273643E-8</v>
      </c>
      <c r="DJ497" s="30">
        <f t="shared" si="309"/>
        <v>3.8435783839802682E-8</v>
      </c>
      <c r="DK497" s="30">
        <f t="shared" si="310"/>
        <v>3.8435783832410235E-8</v>
      </c>
      <c r="DL497" s="30">
        <f t="shared" si="311"/>
        <v>3.8435783832410261E-8</v>
      </c>
      <c r="DN497" s="36">
        <v>1.3890000000000001E-8</v>
      </c>
      <c r="DO497" s="36">
        <v>0.40584159468999997</v>
      </c>
      <c r="DP497" s="36">
        <v>9360.0891644589992</v>
      </c>
      <c r="DQ497" s="30">
        <f t="shared" si="312"/>
        <v>4.6900061118808262E-9</v>
      </c>
      <c r="DR497" s="30">
        <f t="shared" si="313"/>
        <v>4.6716895249047033E-9</v>
      </c>
      <c r="DS497" s="30">
        <f t="shared" si="314"/>
        <v>4.6716895558206192E-9</v>
      </c>
      <c r="DT497" s="30">
        <f t="shared" si="315"/>
        <v>4.6716895558205266E-9</v>
      </c>
      <c r="DV497" s="36"/>
      <c r="DW497" s="36"/>
      <c r="DX497" s="36"/>
      <c r="ED497" s="36"/>
      <c r="EE497" s="36"/>
      <c r="EF497" s="36"/>
      <c r="EL497" s="36"/>
      <c r="EM497" s="36"/>
      <c r="EN497" s="36"/>
      <c r="ET497" s="36"/>
      <c r="EU497" s="36"/>
      <c r="EV497" s="36"/>
    </row>
    <row r="498" spans="14:152" s="30" customFormat="1" ht="12.75">
      <c r="N498" s="36">
        <v>1.3140000000000001E-8</v>
      </c>
      <c r="O498" s="36">
        <v>1.81147178081</v>
      </c>
      <c r="P498" s="36">
        <v>1382.8873468465999</v>
      </c>
      <c r="Q498" s="30">
        <f t="shared" si="296"/>
        <v>1.1959442202339972E-8</v>
      </c>
      <c r="R498" s="30">
        <f t="shared" si="297"/>
        <v>1.1960568368968301E-8</v>
      </c>
      <c r="S498" s="30">
        <f t="shared" si="298"/>
        <v>1.1960568367068395E-8</v>
      </c>
      <c r="T498" s="30">
        <f t="shared" si="299"/>
        <v>1.1960568367068398E-8</v>
      </c>
      <c r="V498" s="36">
        <v>2.8299999999999999E-9</v>
      </c>
      <c r="W498" s="36">
        <v>2.5109164768199999</v>
      </c>
      <c r="X498" s="36">
        <v>286.596221297</v>
      </c>
      <c r="Y498" s="30">
        <f t="shared" si="300"/>
        <v>1.7102738595123152E-9</v>
      </c>
      <c r="Z498" s="30">
        <f t="shared" si="301"/>
        <v>1.7103705534518517E-9</v>
      </c>
      <c r="AA498" s="30">
        <f t="shared" si="302"/>
        <v>1.7103705532886889E-9</v>
      </c>
      <c r="AB498" s="30">
        <f t="shared" si="303"/>
        <v>1.7103705532886893E-9</v>
      </c>
      <c r="AD498" s="36"/>
      <c r="AE498" s="36"/>
      <c r="AF498" s="36"/>
      <c r="AL498" s="36"/>
      <c r="AM498" s="36"/>
      <c r="AN498" s="36"/>
      <c r="AT498" s="36"/>
      <c r="AU498" s="36"/>
      <c r="AV498" s="36"/>
      <c r="BB498" s="36"/>
      <c r="BC498" s="36"/>
      <c r="BD498" s="36"/>
      <c r="BJ498" s="36">
        <v>8.0000000000000003E-10</v>
      </c>
      <c r="BK498" s="36">
        <v>0.88468467902000003</v>
      </c>
      <c r="BL498" s="36">
        <v>856.37777548969996</v>
      </c>
      <c r="BM498" s="30">
        <f t="shared" si="304"/>
        <v>-6.0040330024936831E-10</v>
      </c>
      <c r="BN498" s="30">
        <f t="shared" si="305"/>
        <v>-6.0033554559209787E-10</v>
      </c>
      <c r="BO498" s="30">
        <f t="shared" si="306"/>
        <v>-6.0033554570643822E-10</v>
      </c>
      <c r="BP498" s="30">
        <f t="shared" si="307"/>
        <v>-6.0033554570643781E-10</v>
      </c>
      <c r="BR498" s="36"/>
      <c r="BS498" s="36"/>
      <c r="BT498" s="36"/>
      <c r="BZ498" s="36"/>
      <c r="CA498" s="36"/>
      <c r="CB498" s="36"/>
      <c r="CH498" s="36"/>
      <c r="CI498" s="36"/>
      <c r="CJ498" s="36"/>
      <c r="CP498" s="36"/>
      <c r="CQ498" s="36"/>
      <c r="CR498" s="36"/>
      <c r="CX498" s="36"/>
      <c r="CY498" s="36"/>
      <c r="CZ498" s="36"/>
      <c r="DF498" s="36">
        <v>6.4080000000000002E-8</v>
      </c>
      <c r="DG498" s="36">
        <v>1.1668741968</v>
      </c>
      <c r="DH498" s="36">
        <v>268.95823889410002</v>
      </c>
      <c r="DI498" s="30">
        <f t="shared" si="308"/>
        <v>6.0738043215351385E-8</v>
      </c>
      <c r="DJ498" s="30">
        <f t="shared" si="309"/>
        <v>6.0737221183082245E-8</v>
      </c>
      <c r="DK498" s="30">
        <f t="shared" si="310"/>
        <v>6.073722118446946E-8</v>
      </c>
      <c r="DL498" s="30">
        <f t="shared" si="311"/>
        <v>6.073722118446946E-8</v>
      </c>
      <c r="DN498" s="36">
        <v>1.6630000000000001E-8</v>
      </c>
      <c r="DO498" s="36">
        <v>2.3335711456200001</v>
      </c>
      <c r="DP498" s="36">
        <v>188.02630117250001</v>
      </c>
      <c r="DQ498" s="30">
        <f t="shared" si="312"/>
        <v>4.5918104109213597E-9</v>
      </c>
      <c r="DR498" s="30">
        <f t="shared" si="313"/>
        <v>4.5922601157776149E-9</v>
      </c>
      <c r="DS498" s="30">
        <f t="shared" si="314"/>
        <v>4.5922601150187702E-9</v>
      </c>
      <c r="DT498" s="30">
        <f t="shared" si="315"/>
        <v>4.5922601150187702E-9</v>
      </c>
      <c r="DV498" s="36"/>
      <c r="DW498" s="36"/>
      <c r="DX498" s="36"/>
      <c r="ED498" s="36"/>
      <c r="EE498" s="36"/>
      <c r="EF498" s="36"/>
      <c r="EL498" s="36"/>
      <c r="EM498" s="36"/>
      <c r="EN498" s="36"/>
      <c r="ET498" s="36"/>
      <c r="EU498" s="36"/>
      <c r="EV498" s="36"/>
    </row>
    <row r="499" spans="14:152" s="30" customFormat="1" ht="12.75">
      <c r="N499" s="36">
        <v>1.281E-8</v>
      </c>
      <c r="O499" s="36">
        <v>4.2650838803999997</v>
      </c>
      <c r="P499" s="36">
        <v>123.53964334370001</v>
      </c>
      <c r="Q499" s="30">
        <f t="shared" si="296"/>
        <v>-1.1597949594336962E-8</v>
      </c>
      <c r="R499" s="30">
        <f t="shared" si="297"/>
        <v>-1.1598050139850903E-8</v>
      </c>
      <c r="S499" s="30">
        <f t="shared" si="298"/>
        <v>-1.1598050139681242E-8</v>
      </c>
      <c r="T499" s="30">
        <f t="shared" si="299"/>
        <v>-1.1598050139681242E-8</v>
      </c>
      <c r="V499" s="36">
        <v>3.2500000000000002E-9</v>
      </c>
      <c r="W499" s="36">
        <v>4.3326128121099998</v>
      </c>
      <c r="X499" s="36">
        <v>732.69511979410004</v>
      </c>
      <c r="Y499" s="30">
        <f t="shared" si="300"/>
        <v>3.1321416176381806E-9</v>
      </c>
      <c r="Z499" s="30">
        <f t="shared" si="301"/>
        <v>3.1322366868058932E-9</v>
      </c>
      <c r="AA499" s="30">
        <f t="shared" si="302"/>
        <v>3.1322366866455008E-9</v>
      </c>
      <c r="AB499" s="30">
        <f t="shared" si="303"/>
        <v>3.1322366866455017E-9</v>
      </c>
      <c r="AD499" s="36"/>
      <c r="AE499" s="36"/>
      <c r="AF499" s="36"/>
      <c r="AL499" s="36"/>
      <c r="AM499" s="36"/>
      <c r="AN499" s="36"/>
      <c r="AT499" s="36"/>
      <c r="AU499" s="36"/>
      <c r="AV499" s="36"/>
      <c r="BB499" s="36"/>
      <c r="BC499" s="36"/>
      <c r="BD499" s="36"/>
      <c r="BJ499" s="36">
        <v>7.2E-10</v>
      </c>
      <c r="BK499" s="36">
        <v>4.8525917193300003</v>
      </c>
      <c r="BL499" s="36">
        <v>392.65794093220001</v>
      </c>
      <c r="BM499" s="30">
        <f t="shared" si="304"/>
        <v>-6.4318901441520935E-10</v>
      </c>
      <c r="BN499" s="30">
        <f t="shared" si="305"/>
        <v>-6.4317000063902976E-10</v>
      </c>
      <c r="BO499" s="30">
        <f t="shared" si="306"/>
        <v>-6.431700006711162E-10</v>
      </c>
      <c r="BP499" s="30">
        <f t="shared" si="307"/>
        <v>-6.431700006711162E-10</v>
      </c>
      <c r="BR499" s="36"/>
      <c r="BS499" s="36"/>
      <c r="BT499" s="36"/>
      <c r="BZ499" s="36"/>
      <c r="CA499" s="36"/>
      <c r="CB499" s="36"/>
      <c r="CH499" s="36"/>
      <c r="CI499" s="36"/>
      <c r="CJ499" s="36"/>
      <c r="CP499" s="36"/>
      <c r="CQ499" s="36"/>
      <c r="CR499" s="36"/>
      <c r="CX499" s="36"/>
      <c r="CY499" s="36"/>
      <c r="CZ499" s="36"/>
      <c r="DF499" s="36">
        <v>4.7820000000000001E-8</v>
      </c>
      <c r="DG499" s="36">
        <v>1.56813683227</v>
      </c>
      <c r="DH499" s="36">
        <v>420.96911658350001</v>
      </c>
      <c r="DI499" s="30">
        <f t="shared" si="308"/>
        <v>3.4464790087581344E-8</v>
      </c>
      <c r="DJ499" s="30">
        <f t="shared" si="309"/>
        <v>3.4462701808567629E-8</v>
      </c>
      <c r="DK499" s="30">
        <f t="shared" si="310"/>
        <v>3.4462701812091597E-8</v>
      </c>
      <c r="DL499" s="30">
        <f t="shared" si="311"/>
        <v>3.4462701812091584E-8</v>
      </c>
      <c r="DN499" s="36">
        <v>1.426E-8</v>
      </c>
      <c r="DO499" s="36">
        <v>5.44677783737</v>
      </c>
      <c r="DP499" s="36">
        <v>864.2420820159</v>
      </c>
      <c r="DQ499" s="30">
        <f t="shared" si="312"/>
        <v>1.1309518993149196E-8</v>
      </c>
      <c r="DR499" s="30">
        <f t="shared" si="313"/>
        <v>1.1310642163053266E-8</v>
      </c>
      <c r="DS499" s="30">
        <f t="shared" si="314"/>
        <v>1.1310642161158147E-8</v>
      </c>
      <c r="DT499" s="30">
        <f t="shared" si="315"/>
        <v>1.1310642161158156E-8</v>
      </c>
      <c r="DV499" s="36"/>
      <c r="DW499" s="36"/>
      <c r="DX499" s="36"/>
      <c r="ED499" s="36"/>
      <c r="EE499" s="36"/>
      <c r="EF499" s="36"/>
      <c r="EL499" s="36"/>
      <c r="EM499" s="36"/>
      <c r="EN499" s="36"/>
      <c r="ET499" s="36"/>
      <c r="EU499" s="36"/>
      <c r="EV499" s="36"/>
    </row>
    <row r="500" spans="14:152" s="30" customFormat="1" ht="12.75">
      <c r="N500" s="36">
        <v>1.742E-8</v>
      </c>
      <c r="O500" s="36">
        <v>5.7113318943199998</v>
      </c>
      <c r="P500" s="36">
        <v>22.894549679899999</v>
      </c>
      <c r="Q500" s="30">
        <f t="shared" si="296"/>
        <v>1.3337076226393337E-8</v>
      </c>
      <c r="R500" s="30">
        <f t="shared" si="297"/>
        <v>1.3337037835335688E-8</v>
      </c>
      <c r="S500" s="30">
        <f t="shared" si="298"/>
        <v>1.3337037835400464E-8</v>
      </c>
      <c r="T500" s="30">
        <f t="shared" si="299"/>
        <v>1.3337037835400464E-8</v>
      </c>
      <c r="V500" s="36">
        <v>2.64E-9</v>
      </c>
      <c r="W500" s="36">
        <v>5.4502281360000002E-2</v>
      </c>
      <c r="X500" s="36">
        <v>650.19222705250002</v>
      </c>
      <c r="Y500" s="30">
        <f t="shared" si="300"/>
        <v>-2.4223095878348946E-9</v>
      </c>
      <c r="Z500" s="30">
        <f t="shared" si="301"/>
        <v>-2.4222074413452834E-9</v>
      </c>
      <c r="AA500" s="30">
        <f t="shared" si="302"/>
        <v>-2.422207441517669E-9</v>
      </c>
      <c r="AB500" s="30">
        <f t="shared" si="303"/>
        <v>-2.4222074415176686E-9</v>
      </c>
      <c r="AD500" s="36"/>
      <c r="AE500" s="36"/>
      <c r="AF500" s="36"/>
      <c r="AL500" s="36"/>
      <c r="AM500" s="36"/>
      <c r="AN500" s="36"/>
      <c r="AT500" s="36"/>
      <c r="AU500" s="36"/>
      <c r="AV500" s="36"/>
      <c r="BB500" s="36"/>
      <c r="BC500" s="36"/>
      <c r="BD500" s="36"/>
      <c r="BJ500" s="36">
        <v>8.3000000000000003E-10</v>
      </c>
      <c r="BK500" s="36">
        <v>0.11133738383</v>
      </c>
      <c r="BL500" s="36">
        <v>402.2191684878</v>
      </c>
      <c r="BM500" s="30">
        <f t="shared" si="304"/>
        <v>-4.3241422060694257E-10</v>
      </c>
      <c r="BN500" s="30">
        <f t="shared" si="305"/>
        <v>-4.3245685990751009E-10</v>
      </c>
      <c r="BO500" s="30">
        <f t="shared" si="306"/>
        <v>-4.3245685983556001E-10</v>
      </c>
      <c r="BP500" s="30">
        <f t="shared" si="307"/>
        <v>-4.3245685983556001E-10</v>
      </c>
      <c r="BR500" s="36"/>
      <c r="BS500" s="36"/>
      <c r="BT500" s="36"/>
      <c r="BZ500" s="36"/>
      <c r="CA500" s="36"/>
      <c r="CB500" s="36"/>
      <c r="CH500" s="36"/>
      <c r="CI500" s="36"/>
      <c r="CJ500" s="36"/>
      <c r="CP500" s="36"/>
      <c r="CQ500" s="36"/>
      <c r="CR500" s="36"/>
      <c r="CX500" s="36"/>
      <c r="CY500" s="36"/>
      <c r="CZ500" s="36"/>
      <c r="DF500" s="36">
        <v>5.3990000000000002E-8</v>
      </c>
      <c r="DG500" s="36">
        <v>4.5761144940899996</v>
      </c>
      <c r="DH500" s="36">
        <v>238.90195810360001</v>
      </c>
      <c r="DI500" s="30">
        <f t="shared" si="308"/>
        <v>-5.3664208154110104E-8</v>
      </c>
      <c r="DJ500" s="30">
        <f t="shared" si="309"/>
        <v>-5.3664419831220339E-8</v>
      </c>
      <c r="DK500" s="30">
        <f t="shared" si="310"/>
        <v>-5.3664419830863202E-8</v>
      </c>
      <c r="DL500" s="30">
        <f t="shared" si="311"/>
        <v>-5.3664419830863202E-8</v>
      </c>
      <c r="DN500" s="36">
        <v>1.7159999999999999E-8</v>
      </c>
      <c r="DO500" s="36">
        <v>3.9605609302799998</v>
      </c>
      <c r="DP500" s="36">
        <v>1699.2792165031999</v>
      </c>
      <c r="DQ500" s="30">
        <f t="shared" si="312"/>
        <v>1.1682194435553636E-8</v>
      </c>
      <c r="DR500" s="30">
        <f t="shared" si="313"/>
        <v>1.1685390163514184E-8</v>
      </c>
      <c r="DS500" s="30">
        <f t="shared" si="314"/>
        <v>1.1685390158122223E-8</v>
      </c>
      <c r="DT500" s="30">
        <f t="shared" si="315"/>
        <v>1.1685390158122246E-8</v>
      </c>
      <c r="DV500" s="36"/>
      <c r="DW500" s="36"/>
      <c r="DX500" s="36"/>
      <c r="ED500" s="36"/>
      <c r="EE500" s="36"/>
      <c r="EF500" s="36"/>
      <c r="EL500" s="36"/>
      <c r="EM500" s="36"/>
      <c r="EN500" s="36"/>
      <c r="ET500" s="36"/>
      <c r="EU500" s="36"/>
      <c r="EV500" s="36"/>
    </row>
    <row r="501" spans="14:152" s="30" customFormat="1" ht="12.75">
      <c r="N501" s="36">
        <v>1.4829999999999999E-8</v>
      </c>
      <c r="O501" s="36">
        <v>1.84687831602</v>
      </c>
      <c r="P501" s="36">
        <v>289.56516671359998</v>
      </c>
      <c r="Q501" s="30">
        <f t="shared" si="296"/>
        <v>1.4400123634462124E-8</v>
      </c>
      <c r="R501" s="30">
        <f t="shared" si="297"/>
        <v>1.4400277214273057E-8</v>
      </c>
      <c r="S501" s="30">
        <f t="shared" si="298"/>
        <v>1.4400277214013921E-8</v>
      </c>
      <c r="T501" s="30">
        <f t="shared" si="299"/>
        <v>1.4400277214013921E-8</v>
      </c>
      <c r="V501" s="36">
        <v>2.7299999999999999E-9</v>
      </c>
      <c r="W501" s="36">
        <v>4.9073578042100001</v>
      </c>
      <c r="X501" s="36">
        <v>409.18970313670002</v>
      </c>
      <c r="Y501" s="30">
        <f t="shared" si="300"/>
        <v>-2.3918407168340805E-9</v>
      </c>
      <c r="Z501" s="30">
        <f t="shared" si="301"/>
        <v>-2.391760130485751E-9</v>
      </c>
      <c r="AA501" s="30">
        <f t="shared" si="302"/>
        <v>-2.3917601306217428E-9</v>
      </c>
      <c r="AB501" s="30">
        <f t="shared" si="303"/>
        <v>-2.3917601306217428E-9</v>
      </c>
      <c r="AD501" s="36"/>
      <c r="AE501" s="36"/>
      <c r="AF501" s="36"/>
      <c r="AL501" s="36"/>
      <c r="AM501" s="36"/>
      <c r="AN501" s="36"/>
      <c r="AT501" s="36"/>
      <c r="AU501" s="36"/>
      <c r="AV501" s="36"/>
      <c r="BB501" s="36"/>
      <c r="BC501" s="36"/>
      <c r="BD501" s="36"/>
      <c r="BJ501" s="36"/>
      <c r="BK501" s="36"/>
      <c r="BL501" s="36"/>
      <c r="BR501" s="36"/>
      <c r="BS501" s="36"/>
      <c r="BT501" s="36"/>
      <c r="BZ501" s="36"/>
      <c r="CA501" s="36"/>
      <c r="CB501" s="36"/>
      <c r="CH501" s="36"/>
      <c r="CI501" s="36"/>
      <c r="CJ501" s="36"/>
      <c r="CP501" s="36"/>
      <c r="CQ501" s="36"/>
      <c r="CR501" s="36"/>
      <c r="CX501" s="36"/>
      <c r="CY501" s="36"/>
      <c r="CZ501" s="36"/>
      <c r="DF501" s="36">
        <v>5.1609999999999997E-8</v>
      </c>
      <c r="DG501" s="36">
        <v>0.14436456584999999</v>
      </c>
      <c r="DH501" s="36">
        <v>2413.8150890326001</v>
      </c>
      <c r="DI501" s="30">
        <f t="shared" si="308"/>
        <v>4.0361893313657779E-8</v>
      </c>
      <c r="DJ501" s="30">
        <f t="shared" si="309"/>
        <v>4.0350273247422339E-8</v>
      </c>
      <c r="DK501" s="30">
        <f t="shared" si="310"/>
        <v>4.0350273267035003E-8</v>
      </c>
      <c r="DL501" s="30">
        <f t="shared" si="311"/>
        <v>4.0350273267034944E-8</v>
      </c>
      <c r="DN501" s="36">
        <v>1.6820000000000001E-8</v>
      </c>
      <c r="DO501" s="36">
        <v>0.3974767032</v>
      </c>
      <c r="DP501" s="36">
        <v>17.4084877393</v>
      </c>
      <c r="DQ501" s="30">
        <f t="shared" si="312"/>
        <v>1.6064010075377254E-8</v>
      </c>
      <c r="DR501" s="30">
        <f t="shared" si="313"/>
        <v>1.6064023063564438E-8</v>
      </c>
      <c r="DS501" s="30">
        <f t="shared" si="314"/>
        <v>1.6064023063542521E-8</v>
      </c>
      <c r="DT501" s="30">
        <f t="shared" si="315"/>
        <v>1.6064023063542521E-8</v>
      </c>
      <c r="DV501" s="36"/>
      <c r="DW501" s="36"/>
      <c r="DX501" s="36"/>
      <c r="ED501" s="36"/>
      <c r="EE501" s="36"/>
      <c r="EF501" s="36"/>
      <c r="EL501" s="36"/>
      <c r="EM501" s="36"/>
      <c r="EN501" s="36"/>
      <c r="ET501" s="36"/>
      <c r="EU501" s="36"/>
      <c r="EV501" s="36"/>
    </row>
    <row r="502" spans="14:152" s="30" customFormat="1" ht="12.75">
      <c r="N502" s="36">
        <v>1.2569999999999999E-8</v>
      </c>
      <c r="O502" s="36">
        <v>3.0113120092100001</v>
      </c>
      <c r="P502" s="36">
        <v>409.92341631959999</v>
      </c>
      <c r="Q502" s="30">
        <f t="shared" si="296"/>
        <v>9.2955770633999398E-9</v>
      </c>
      <c r="R502" s="30">
        <f t="shared" si="297"/>
        <v>9.296096072387282E-9</v>
      </c>
      <c r="S502" s="30">
        <f t="shared" si="298"/>
        <v>9.2960960715115177E-9</v>
      </c>
      <c r="T502" s="30">
        <f t="shared" si="299"/>
        <v>9.2960960715115194E-9</v>
      </c>
      <c r="V502" s="36">
        <v>3.0399999999999998E-9</v>
      </c>
      <c r="W502" s="36">
        <v>4.6175934854199996</v>
      </c>
      <c r="X502" s="36">
        <v>468.24268865160002</v>
      </c>
      <c r="Y502" s="30">
        <f t="shared" si="300"/>
        <v>-1.3239138486501899E-9</v>
      </c>
      <c r="Z502" s="30">
        <f t="shared" si="301"/>
        <v>-1.3237221032661126E-9</v>
      </c>
      <c r="AA502" s="30">
        <f t="shared" si="302"/>
        <v>-1.3237221035896773E-9</v>
      </c>
      <c r="AB502" s="30">
        <f t="shared" si="303"/>
        <v>-1.3237221035896759E-9</v>
      </c>
      <c r="AD502" s="36"/>
      <c r="AE502" s="36"/>
      <c r="AF502" s="36"/>
      <c r="AL502" s="36"/>
      <c r="AM502" s="36"/>
      <c r="AN502" s="36"/>
      <c r="AT502" s="36"/>
      <c r="AU502" s="36"/>
      <c r="AV502" s="36"/>
      <c r="BB502" s="36"/>
      <c r="BC502" s="36"/>
      <c r="BD502" s="36"/>
      <c r="BJ502" s="36"/>
      <c r="BK502" s="36"/>
      <c r="BL502" s="36"/>
      <c r="BR502" s="36"/>
      <c r="BS502" s="36"/>
      <c r="BT502" s="36"/>
      <c r="BZ502" s="36"/>
      <c r="CA502" s="36"/>
      <c r="CB502" s="36"/>
      <c r="CH502" s="36"/>
      <c r="CI502" s="36"/>
      <c r="CJ502" s="36"/>
      <c r="CP502" s="36"/>
      <c r="CQ502" s="36"/>
      <c r="CR502" s="36"/>
      <c r="CX502" s="36"/>
      <c r="CY502" s="36"/>
      <c r="CZ502" s="36"/>
      <c r="DF502" s="36">
        <v>4.8580000000000002E-8</v>
      </c>
      <c r="DG502" s="36">
        <v>5.2137884043599998</v>
      </c>
      <c r="DH502" s="36">
        <v>3686.4961146597998</v>
      </c>
      <c r="DI502" s="30">
        <f t="shared" si="308"/>
        <v>-4.3051904774706633E-8</v>
      </c>
      <c r="DJ502" s="30">
        <f t="shared" si="309"/>
        <v>-4.3064313712431337E-8</v>
      </c>
      <c r="DK502" s="30">
        <f t="shared" si="310"/>
        <v>-4.3064313691502959E-8</v>
      </c>
      <c r="DL502" s="30">
        <f t="shared" si="311"/>
        <v>-4.3064313691503039E-8</v>
      </c>
      <c r="DN502" s="36">
        <v>1.3680000000000001E-8</v>
      </c>
      <c r="DO502" s="36">
        <v>5.8328918669199998</v>
      </c>
      <c r="DP502" s="36">
        <v>569.04784100979998</v>
      </c>
      <c r="DQ502" s="30">
        <f t="shared" si="312"/>
        <v>-1.2234659691305611E-8</v>
      </c>
      <c r="DR502" s="30">
        <f t="shared" si="313"/>
        <v>-1.2234138517620431E-8</v>
      </c>
      <c r="DS502" s="30">
        <f t="shared" si="314"/>
        <v>-1.2234138518499954E-8</v>
      </c>
      <c r="DT502" s="30">
        <f t="shared" si="315"/>
        <v>-1.2234138518499952E-8</v>
      </c>
      <c r="DV502" s="36"/>
      <c r="DW502" s="36"/>
      <c r="DX502" s="36"/>
      <c r="ED502" s="36"/>
      <c r="EE502" s="36"/>
      <c r="EF502" s="36"/>
      <c r="EL502" s="36"/>
      <c r="EM502" s="36"/>
      <c r="EN502" s="36"/>
      <c r="ET502" s="36"/>
      <c r="EU502" s="36"/>
      <c r="EV502" s="36"/>
    </row>
    <row r="503" spans="14:152" s="30" customFormat="1" ht="12.75">
      <c r="N503" s="36">
        <v>1.2849999999999999E-8</v>
      </c>
      <c r="O503" s="36">
        <v>4.4116855101099999</v>
      </c>
      <c r="P503" s="36">
        <v>558.00214074589996</v>
      </c>
      <c r="Q503" s="30">
        <f t="shared" si="296"/>
        <v>3.2164086144459732E-9</v>
      </c>
      <c r="R503" s="30">
        <f t="shared" si="297"/>
        <v>3.217447394536364E-9</v>
      </c>
      <c r="S503" s="30">
        <f t="shared" si="298"/>
        <v>3.2174473927834971E-9</v>
      </c>
      <c r="T503" s="30">
        <f t="shared" si="299"/>
        <v>3.2174473927835025E-9</v>
      </c>
      <c r="V503" s="36">
        <v>2.8499999999999999E-9</v>
      </c>
      <c r="W503" s="36">
        <v>5.7246790388999997</v>
      </c>
      <c r="X503" s="36">
        <v>33.940249943799998</v>
      </c>
      <c r="Y503" s="30">
        <f t="shared" si="300"/>
        <v>2.0917311870796636E-9</v>
      </c>
      <c r="Z503" s="30">
        <f t="shared" si="301"/>
        <v>2.0917213558846881E-9</v>
      </c>
      <c r="AA503" s="30">
        <f t="shared" si="302"/>
        <v>2.091721355901278E-9</v>
      </c>
      <c r="AB503" s="30">
        <f t="shared" si="303"/>
        <v>2.091721355901278E-9</v>
      </c>
      <c r="AD503" s="36"/>
      <c r="AE503" s="36"/>
      <c r="AF503" s="36"/>
      <c r="AL503" s="36"/>
      <c r="AM503" s="36"/>
      <c r="AN503" s="36"/>
      <c r="AT503" s="36"/>
      <c r="AU503" s="36"/>
      <c r="AV503" s="36"/>
      <c r="BB503" s="36"/>
      <c r="BC503" s="36"/>
      <c r="BD503" s="36"/>
      <c r="BJ503" s="36"/>
      <c r="BK503" s="36"/>
      <c r="BL503" s="36"/>
      <c r="BR503" s="36"/>
      <c r="BS503" s="36"/>
      <c r="BT503" s="36"/>
      <c r="BZ503" s="36"/>
      <c r="CA503" s="36"/>
      <c r="CB503" s="36"/>
      <c r="CH503" s="36"/>
      <c r="CI503" s="36"/>
      <c r="CJ503" s="36"/>
      <c r="CP503" s="36"/>
      <c r="CQ503" s="36"/>
      <c r="CR503" s="36"/>
      <c r="CX503" s="36"/>
      <c r="CY503" s="36"/>
      <c r="CZ503" s="36"/>
      <c r="DF503" s="36">
        <v>5.086E-8</v>
      </c>
      <c r="DG503" s="36">
        <v>1.7339238183500001</v>
      </c>
      <c r="DH503" s="36">
        <v>337.73251065900001</v>
      </c>
      <c r="DI503" s="30">
        <f t="shared" si="308"/>
        <v>5.0371859413434916E-8</v>
      </c>
      <c r="DJ503" s="30">
        <f t="shared" si="309"/>
        <v>5.0371504091932963E-8</v>
      </c>
      <c r="DK503" s="30">
        <f t="shared" si="310"/>
        <v>5.0371504092532649E-8</v>
      </c>
      <c r="DL503" s="30">
        <f t="shared" si="311"/>
        <v>5.0371504092532649E-8</v>
      </c>
      <c r="DN503" s="36">
        <v>1.4160000000000001E-8</v>
      </c>
      <c r="DO503" s="36">
        <v>3.6546464081600001</v>
      </c>
      <c r="DP503" s="36">
        <v>6.8529145699000003</v>
      </c>
      <c r="DQ503" s="30">
        <f t="shared" si="312"/>
        <v>-1.2592014045075648E-8</v>
      </c>
      <c r="DR503" s="30">
        <f t="shared" si="313"/>
        <v>-1.2592020686529148E-8</v>
      </c>
      <c r="DS503" s="30">
        <f t="shared" si="314"/>
        <v>-1.259202068651794E-8</v>
      </c>
      <c r="DT503" s="30">
        <f t="shared" si="315"/>
        <v>-1.259202068651794E-8</v>
      </c>
      <c r="DV503" s="36"/>
      <c r="DW503" s="36"/>
      <c r="DX503" s="36"/>
      <c r="ED503" s="36"/>
      <c r="EE503" s="36"/>
      <c r="EF503" s="36"/>
      <c r="EL503" s="36"/>
      <c r="EM503" s="36"/>
      <c r="EN503" s="36"/>
      <c r="ET503" s="36"/>
      <c r="EU503" s="36"/>
      <c r="EV503" s="36"/>
    </row>
    <row r="504" spans="14:152" s="30" customFormat="1" ht="12.75">
      <c r="N504" s="36">
        <v>1.3550000000000001E-8</v>
      </c>
      <c r="O504" s="36">
        <v>3.8711589745200001</v>
      </c>
      <c r="P504" s="36">
        <v>1802.3719907218001</v>
      </c>
      <c r="Q504" s="30">
        <f t="shared" si="296"/>
        <v>1.3374848464337508E-8</v>
      </c>
      <c r="R504" s="30">
        <f t="shared" si="297"/>
        <v>1.3375433666754557E-8</v>
      </c>
      <c r="S504" s="30">
        <f t="shared" si="298"/>
        <v>1.3375433665767881E-8</v>
      </c>
      <c r="T504" s="30">
        <f t="shared" si="299"/>
        <v>1.3375433665767885E-8</v>
      </c>
      <c r="V504" s="36">
        <v>2.4199999999999999E-9</v>
      </c>
      <c r="W504" s="36">
        <v>5.2833651405399999</v>
      </c>
      <c r="X504" s="36">
        <v>403.0223176399</v>
      </c>
      <c r="Y504" s="30">
        <f t="shared" si="300"/>
        <v>-2.4095839715841964E-9</v>
      </c>
      <c r="Z504" s="30">
        <f t="shared" si="301"/>
        <v>-2.409570441059892E-9</v>
      </c>
      <c r="AA504" s="30">
        <f t="shared" si="302"/>
        <v>-2.4095704410827309E-9</v>
      </c>
      <c r="AB504" s="30">
        <f t="shared" si="303"/>
        <v>-2.4095704410827309E-9</v>
      </c>
      <c r="AD504" s="36"/>
      <c r="AE504" s="36"/>
      <c r="AF504" s="36"/>
      <c r="AL504" s="36"/>
      <c r="AM504" s="36"/>
      <c r="AN504" s="36"/>
      <c r="AT504" s="36"/>
      <c r="AU504" s="36"/>
      <c r="AV504" s="36"/>
      <c r="BB504" s="36"/>
      <c r="BC504" s="36"/>
      <c r="BD504" s="36"/>
      <c r="BJ504" s="36"/>
      <c r="BK504" s="36"/>
      <c r="BL504" s="36"/>
      <c r="BR504" s="36"/>
      <c r="BS504" s="36"/>
      <c r="BT504" s="36"/>
      <c r="BZ504" s="36"/>
      <c r="CA504" s="36"/>
      <c r="CB504" s="36"/>
      <c r="CH504" s="36"/>
      <c r="CI504" s="36"/>
      <c r="CJ504" s="36"/>
      <c r="CP504" s="36"/>
      <c r="CQ504" s="36"/>
      <c r="CR504" s="36"/>
      <c r="CX504" s="36"/>
      <c r="CY504" s="36"/>
      <c r="CZ504" s="36"/>
      <c r="DF504" s="36">
        <v>4.6499999999999999E-8</v>
      </c>
      <c r="DG504" s="36">
        <v>3.7102912129000001</v>
      </c>
      <c r="DH504" s="36">
        <v>305.08553696180002</v>
      </c>
      <c r="DI504" s="30">
        <f t="shared" si="308"/>
        <v>-2.0139007911686762E-8</v>
      </c>
      <c r="DJ504" s="30">
        <f t="shared" si="309"/>
        <v>-2.0137094491087634E-8</v>
      </c>
      <c r="DK504" s="30">
        <f t="shared" si="310"/>
        <v>-2.0137094494316458E-8</v>
      </c>
      <c r="DL504" s="30">
        <f t="shared" si="311"/>
        <v>-2.0137094494316458E-8</v>
      </c>
      <c r="DN504" s="36">
        <v>1.469E-8</v>
      </c>
      <c r="DO504" s="36">
        <v>3.4906919382999999</v>
      </c>
      <c r="DP504" s="36">
        <v>934.94851496820002</v>
      </c>
      <c r="DQ504" s="30">
        <f t="shared" si="312"/>
        <v>-1.7935991379726701E-9</v>
      </c>
      <c r="DR504" s="30">
        <f t="shared" si="313"/>
        <v>-1.7956389172111876E-9</v>
      </c>
      <c r="DS504" s="30">
        <f t="shared" si="314"/>
        <v>-1.7956389137691973E-9</v>
      </c>
      <c r="DT504" s="30">
        <f t="shared" si="315"/>
        <v>-1.7956389137692103E-9</v>
      </c>
      <c r="DV504" s="36"/>
      <c r="DW504" s="36"/>
      <c r="DX504" s="36"/>
      <c r="ED504" s="36"/>
      <c r="EE504" s="36"/>
      <c r="EF504" s="36"/>
      <c r="EL504" s="36"/>
      <c r="EM504" s="36"/>
      <c r="EN504" s="36"/>
      <c r="ET504" s="36"/>
      <c r="EU504" s="36"/>
      <c r="EV504" s="36"/>
    </row>
    <row r="505" spans="14:152" s="30" customFormat="1" ht="12.75">
      <c r="N505" s="36">
        <v>1.3329999999999999E-8</v>
      </c>
      <c r="O505" s="36">
        <v>8.4742247950000002E-2</v>
      </c>
      <c r="P505" s="36">
        <v>411.62033734900001</v>
      </c>
      <c r="Q505" s="30">
        <f t="shared" si="296"/>
        <v>-7.8179331900898149E-9</v>
      </c>
      <c r="R505" s="30">
        <f t="shared" si="297"/>
        <v>-7.818598183383799E-9</v>
      </c>
      <c r="S505" s="30">
        <f t="shared" si="298"/>
        <v>-7.8185981822616888E-9</v>
      </c>
      <c r="T505" s="30">
        <f t="shared" si="299"/>
        <v>-7.8185981822616888E-9</v>
      </c>
      <c r="V505" s="36">
        <v>2.7000000000000002E-9</v>
      </c>
      <c r="W505" s="36">
        <v>0.51583145647999995</v>
      </c>
      <c r="X505" s="36">
        <v>263.70167161709998</v>
      </c>
      <c r="Y505" s="30">
        <f t="shared" si="300"/>
        <v>1.5786996558285839E-9</v>
      </c>
      <c r="Z505" s="30">
        <f t="shared" si="301"/>
        <v>1.578613223768861E-9</v>
      </c>
      <c r="AA505" s="30">
        <f t="shared" si="302"/>
        <v>1.5786132239147121E-9</v>
      </c>
      <c r="AB505" s="30">
        <f t="shared" si="303"/>
        <v>1.5786132239147117E-9</v>
      </c>
      <c r="AD505" s="36"/>
      <c r="AE505" s="36"/>
      <c r="AF505" s="36"/>
      <c r="AL505" s="36"/>
      <c r="AM505" s="36"/>
      <c r="AN505" s="36"/>
      <c r="AT505" s="36"/>
      <c r="AU505" s="36"/>
      <c r="AV505" s="36"/>
      <c r="BB505" s="36"/>
      <c r="BC505" s="36"/>
      <c r="BD505" s="36"/>
      <c r="BJ505" s="36"/>
      <c r="BK505" s="36"/>
      <c r="BL505" s="36"/>
      <c r="BR505" s="36"/>
      <c r="BS505" s="36"/>
      <c r="BT505" s="36"/>
      <c r="BZ505" s="36"/>
      <c r="CA505" s="36"/>
      <c r="CB505" s="36"/>
      <c r="CH505" s="36"/>
      <c r="CI505" s="36"/>
      <c r="CJ505" s="36"/>
      <c r="CP505" s="36"/>
      <c r="CQ505" s="36"/>
      <c r="CR505" s="36"/>
      <c r="CX505" s="36"/>
      <c r="CY505" s="36"/>
      <c r="CZ505" s="36"/>
      <c r="DF505" s="36">
        <v>4.8960000000000003E-8</v>
      </c>
      <c r="DG505" s="36">
        <v>3.6778653183999999</v>
      </c>
      <c r="DH505" s="36">
        <v>240.12579838100001</v>
      </c>
      <c r="DI505" s="30">
        <f t="shared" si="308"/>
        <v>-3.4281665608270914E-8</v>
      </c>
      <c r="DJ505" s="30">
        <f t="shared" si="309"/>
        <v>-3.4280409595172036E-8</v>
      </c>
      <c r="DK505" s="30">
        <f t="shared" si="310"/>
        <v>-3.4280409597291511E-8</v>
      </c>
      <c r="DL505" s="30">
        <f t="shared" si="311"/>
        <v>-3.4280409597291511E-8</v>
      </c>
      <c r="DN505" s="36">
        <v>1.33E-8</v>
      </c>
      <c r="DO505" s="36">
        <v>4.41794310534</v>
      </c>
      <c r="DP505" s="36">
        <v>3914.0223040994001</v>
      </c>
      <c r="DQ505" s="30">
        <f t="shared" si="312"/>
        <v>6.4899182651865326E-11</v>
      </c>
      <c r="DR505" s="30">
        <f t="shared" si="313"/>
        <v>7.268865511867806E-11</v>
      </c>
      <c r="DS505" s="30">
        <f t="shared" si="314"/>
        <v>7.2688641974423874E-11</v>
      </c>
      <c r="DT505" s="30">
        <f t="shared" si="315"/>
        <v>7.2688641974423874E-11</v>
      </c>
      <c r="DV505" s="36"/>
      <c r="DW505" s="36"/>
      <c r="DX505" s="36"/>
      <c r="ED505" s="36"/>
      <c r="EE505" s="36"/>
      <c r="EF505" s="36"/>
      <c r="EL505" s="36"/>
      <c r="EM505" s="36"/>
      <c r="EN505" s="36"/>
      <c r="ET505" s="36"/>
      <c r="EU505" s="36"/>
      <c r="EV505" s="36"/>
    </row>
    <row r="506" spans="14:152" s="30" customFormat="1" ht="12.75">
      <c r="N506" s="36">
        <v>1.235E-8</v>
      </c>
      <c r="O506" s="36">
        <v>4.0806039463500001</v>
      </c>
      <c r="P506" s="36">
        <v>28.454188003199999</v>
      </c>
      <c r="Q506" s="30">
        <f t="shared" si="296"/>
        <v>-8.7689622012591262E-9</v>
      </c>
      <c r="R506" s="30">
        <f t="shared" si="297"/>
        <v>-8.7689992288050118E-9</v>
      </c>
      <c r="S506" s="30">
        <f t="shared" si="298"/>
        <v>-8.7689992287425282E-9</v>
      </c>
      <c r="T506" s="30">
        <f t="shared" si="299"/>
        <v>-8.7689992287425282E-9</v>
      </c>
      <c r="V506" s="36">
        <v>2.6299999999999998E-9</v>
      </c>
      <c r="W506" s="36">
        <v>4.8167078736600004</v>
      </c>
      <c r="X506" s="36">
        <v>1055.4497769261</v>
      </c>
      <c r="Y506" s="30">
        <f t="shared" si="300"/>
        <v>1.34198106606237E-9</v>
      </c>
      <c r="Z506" s="30">
        <f t="shared" si="301"/>
        <v>1.341623824852499E-9</v>
      </c>
      <c r="AA506" s="30">
        <f t="shared" si="302"/>
        <v>1.3416238254553509E-9</v>
      </c>
      <c r="AB506" s="30">
        <f t="shared" si="303"/>
        <v>1.3416238254553488E-9</v>
      </c>
      <c r="AD506" s="36"/>
      <c r="AE506" s="36"/>
      <c r="AF506" s="36"/>
      <c r="AL506" s="36"/>
      <c r="AM506" s="36"/>
      <c r="AN506" s="36"/>
      <c r="AT506" s="36"/>
      <c r="AU506" s="36"/>
      <c r="AV506" s="36"/>
      <c r="BB506" s="36"/>
      <c r="BC506" s="36"/>
      <c r="BD506" s="36"/>
      <c r="BJ506" s="36"/>
      <c r="BK506" s="36"/>
      <c r="BL506" s="36"/>
      <c r="BR506" s="36"/>
      <c r="BS506" s="36"/>
      <c r="BT506" s="36"/>
      <c r="BZ506" s="36"/>
      <c r="CA506" s="36"/>
      <c r="CB506" s="36"/>
      <c r="CH506" s="36"/>
      <c r="CI506" s="36"/>
      <c r="CJ506" s="36"/>
      <c r="CP506" s="36"/>
      <c r="CQ506" s="36"/>
      <c r="CR506" s="36"/>
      <c r="CX506" s="36"/>
      <c r="CY506" s="36"/>
      <c r="CZ506" s="36"/>
      <c r="DF506" s="36">
        <v>5.9489999999999999E-8</v>
      </c>
      <c r="DG506" s="36">
        <v>0.29956165181</v>
      </c>
      <c r="DH506" s="36">
        <v>524.01370669230005</v>
      </c>
      <c r="DI506" s="30">
        <f t="shared" si="308"/>
        <v>-5.1155467020642435E-8</v>
      </c>
      <c r="DJ506" s="30">
        <f t="shared" si="309"/>
        <v>-5.1157848025799848E-8</v>
      </c>
      <c r="DK506" s="30">
        <f t="shared" si="310"/>
        <v>-5.1157848021782304E-8</v>
      </c>
      <c r="DL506" s="30">
        <f t="shared" si="311"/>
        <v>-5.1157848021782318E-8</v>
      </c>
      <c r="DN506" s="36">
        <v>1.309E-8</v>
      </c>
      <c r="DO506" s="36">
        <v>1.2997986538199999</v>
      </c>
      <c r="DP506" s="36">
        <v>428.08266358430001</v>
      </c>
      <c r="DQ506" s="30">
        <f t="shared" si="312"/>
        <v>6.2418729758204426E-9</v>
      </c>
      <c r="DR506" s="30">
        <f t="shared" si="313"/>
        <v>6.2411359257682591E-9</v>
      </c>
      <c r="DS506" s="30">
        <f t="shared" si="314"/>
        <v>6.241135927012007E-9</v>
      </c>
      <c r="DT506" s="30">
        <f t="shared" si="315"/>
        <v>6.241135927012002E-9</v>
      </c>
      <c r="DV506" s="36"/>
      <c r="DW506" s="36"/>
      <c r="DX506" s="36"/>
      <c r="ED506" s="36"/>
      <c r="EE506" s="36"/>
      <c r="EF506" s="36"/>
      <c r="EL506" s="36"/>
      <c r="EM506" s="36"/>
      <c r="EN506" s="36"/>
      <c r="ET506" s="36"/>
      <c r="EU506" s="36"/>
      <c r="EV506" s="36"/>
    </row>
    <row r="507" spans="14:152" s="30" customFormat="1" ht="12.75">
      <c r="N507" s="36">
        <v>1.373E-8</v>
      </c>
      <c r="O507" s="36">
        <v>5.0695510647099997</v>
      </c>
      <c r="P507" s="36">
        <v>427.11945573780002</v>
      </c>
      <c r="Q507" s="30">
        <f t="shared" si="296"/>
        <v>-1.2420856389419466E-8</v>
      </c>
      <c r="R507" s="30">
        <f t="shared" si="297"/>
        <v>-1.2420482404281955E-8</v>
      </c>
      <c r="S507" s="30">
        <f t="shared" si="298"/>
        <v>-1.2420482404913075E-8</v>
      </c>
      <c r="T507" s="30">
        <f t="shared" si="299"/>
        <v>-1.2420482404913074E-8</v>
      </c>
      <c r="V507" s="36">
        <v>2.3699999999999999E-9</v>
      </c>
      <c r="W507" s="36">
        <v>2.9261704844300001</v>
      </c>
      <c r="X507" s="36">
        <v>913.96333463880001</v>
      </c>
      <c r="Y507" s="30">
        <f t="shared" si="300"/>
        <v>-1.2800642931324218E-9</v>
      </c>
      <c r="Z507" s="30">
        <f t="shared" si="301"/>
        <v>-1.2803370648481677E-9</v>
      </c>
      <c r="AA507" s="30">
        <f t="shared" si="302"/>
        <v>-1.2803370643879002E-9</v>
      </c>
      <c r="AB507" s="30">
        <f t="shared" si="303"/>
        <v>-1.2803370643879019E-9</v>
      </c>
      <c r="AD507" s="36"/>
      <c r="AE507" s="36"/>
      <c r="AF507" s="36"/>
      <c r="AL507" s="36"/>
      <c r="AM507" s="36"/>
      <c r="AN507" s="36"/>
      <c r="AT507" s="36"/>
      <c r="AU507" s="36"/>
      <c r="AV507" s="36"/>
      <c r="BB507" s="36"/>
      <c r="BC507" s="36"/>
      <c r="BD507" s="36"/>
      <c r="BJ507" s="36"/>
      <c r="BK507" s="36"/>
      <c r="BL507" s="36"/>
      <c r="BR507" s="36"/>
      <c r="BS507" s="36"/>
      <c r="BT507" s="36"/>
      <c r="BZ507" s="36"/>
      <c r="CA507" s="36"/>
      <c r="CB507" s="36"/>
      <c r="CH507" s="36"/>
      <c r="CI507" s="36"/>
      <c r="CJ507" s="36"/>
      <c r="CP507" s="36"/>
      <c r="CQ507" s="36"/>
      <c r="CR507" s="36"/>
      <c r="CX507" s="36"/>
      <c r="CY507" s="36"/>
      <c r="CZ507" s="36"/>
      <c r="DF507" s="36">
        <v>4.9679999999999999E-8</v>
      </c>
      <c r="DG507" s="36">
        <v>2.5325893134199999</v>
      </c>
      <c r="DH507" s="36">
        <v>980.66817835879999</v>
      </c>
      <c r="DI507" s="30">
        <f t="shared" si="308"/>
        <v>-4.8293662917876169E-8</v>
      </c>
      <c r="DJ507" s="30">
        <f t="shared" si="309"/>
        <v>-4.8295372610492892E-8</v>
      </c>
      <c r="DK507" s="30">
        <f t="shared" si="310"/>
        <v>-4.8295372607608764E-8</v>
      </c>
      <c r="DL507" s="30">
        <f t="shared" si="311"/>
        <v>-4.8295372607608771E-8</v>
      </c>
      <c r="DN507" s="36">
        <v>1.3000000000000001E-8</v>
      </c>
      <c r="DO507" s="36">
        <v>1.5774862787099999</v>
      </c>
      <c r="DP507" s="36">
        <v>238.57188970350001</v>
      </c>
      <c r="DQ507" s="30">
        <f t="shared" si="312"/>
        <v>1.2580583033292016E-8</v>
      </c>
      <c r="DR507" s="30">
        <f t="shared" si="313"/>
        <v>1.2580699958092594E-8</v>
      </c>
      <c r="DS507" s="30">
        <f t="shared" si="314"/>
        <v>1.2580699957895305E-8</v>
      </c>
      <c r="DT507" s="30">
        <f t="shared" si="315"/>
        <v>1.2580699957895306E-8</v>
      </c>
      <c r="DV507" s="36"/>
      <c r="DW507" s="36"/>
      <c r="DX507" s="36"/>
      <c r="ED507" s="36"/>
      <c r="EE507" s="36"/>
      <c r="EF507" s="36"/>
      <c r="EL507" s="36"/>
      <c r="EM507" s="36"/>
      <c r="EN507" s="36"/>
      <c r="ET507" s="36"/>
      <c r="EU507" s="36"/>
      <c r="EV507" s="36"/>
    </row>
    <row r="508" spans="14:152" s="30" customFormat="1" ht="12.75">
      <c r="N508" s="36">
        <v>1.5650000000000001E-8</v>
      </c>
      <c r="O508" s="36">
        <v>2.3295353270399999</v>
      </c>
      <c r="P508" s="36">
        <v>41.053796944600002</v>
      </c>
      <c r="Q508" s="30">
        <f t="shared" si="296"/>
        <v>-7.9266237045142369E-9</v>
      </c>
      <c r="R508" s="30">
        <f t="shared" si="297"/>
        <v>-7.9265408077760417E-9</v>
      </c>
      <c r="S508" s="30">
        <f t="shared" si="298"/>
        <v>-7.9265408079159262E-9</v>
      </c>
      <c r="T508" s="30">
        <f t="shared" si="299"/>
        <v>-7.9265408079159262E-9</v>
      </c>
      <c r="V508" s="36">
        <v>2.4600000000000002E-9</v>
      </c>
      <c r="W508" s="36">
        <v>2.1967515066600001</v>
      </c>
      <c r="X508" s="36">
        <v>2943.5060541272001</v>
      </c>
      <c r="Y508" s="30">
        <f t="shared" si="300"/>
        <v>3.3047330846538695E-11</v>
      </c>
      <c r="Z508" s="30">
        <f t="shared" si="301"/>
        <v>3.1963900377559141E-11</v>
      </c>
      <c r="AA508" s="30">
        <f t="shared" si="302"/>
        <v>3.1963902205788632E-11</v>
      </c>
      <c r="AB508" s="30">
        <f t="shared" si="303"/>
        <v>3.1963902205779895E-11</v>
      </c>
      <c r="AD508" s="36"/>
      <c r="AE508" s="36"/>
      <c r="AF508" s="36"/>
      <c r="AL508" s="36"/>
      <c r="AM508" s="36"/>
      <c r="AN508" s="36"/>
      <c r="AT508" s="36"/>
      <c r="AU508" s="36"/>
      <c r="AV508" s="36"/>
      <c r="BB508" s="36"/>
      <c r="BC508" s="36"/>
      <c r="BD508" s="36"/>
      <c r="BJ508" s="36"/>
      <c r="BK508" s="36"/>
      <c r="BL508" s="36"/>
      <c r="BR508" s="36"/>
      <c r="BS508" s="36"/>
      <c r="BT508" s="36"/>
      <c r="BZ508" s="36"/>
      <c r="CA508" s="36"/>
      <c r="CB508" s="36"/>
      <c r="CH508" s="36"/>
      <c r="CI508" s="36"/>
      <c r="CJ508" s="36"/>
      <c r="CP508" s="36"/>
      <c r="CQ508" s="36"/>
      <c r="CR508" s="36"/>
      <c r="CX508" s="36"/>
      <c r="CY508" s="36"/>
      <c r="CZ508" s="36"/>
      <c r="DF508" s="36">
        <v>4.9439999999999998E-8</v>
      </c>
      <c r="DG508" s="36">
        <v>2.1618952274600001</v>
      </c>
      <c r="DH508" s="36">
        <v>104.0559820651</v>
      </c>
      <c r="DI508" s="30">
        <f t="shared" si="308"/>
        <v>-6.9969665222142604E-10</v>
      </c>
      <c r="DJ508" s="30">
        <f t="shared" si="309"/>
        <v>-6.9892691765368442E-10</v>
      </c>
      <c r="DK508" s="30">
        <f t="shared" si="310"/>
        <v>-6.9892691895256778E-10</v>
      </c>
      <c r="DL508" s="30">
        <f t="shared" si="311"/>
        <v>-6.9892691895256778E-10</v>
      </c>
      <c r="DN508" s="36">
        <v>1.3890000000000001E-8</v>
      </c>
      <c r="DO508" s="36">
        <v>1.31202796503</v>
      </c>
      <c r="DP508" s="36">
        <v>6275.9623029905997</v>
      </c>
      <c r="DQ508" s="30">
        <f t="shared" si="312"/>
        <v>-6.6443475631982876E-9</v>
      </c>
      <c r="DR508" s="30">
        <f t="shared" si="313"/>
        <v>-6.6557997202195913E-9</v>
      </c>
      <c r="DS508" s="30">
        <f t="shared" si="314"/>
        <v>-6.6557997008996235E-9</v>
      </c>
      <c r="DT508" s="30">
        <f t="shared" si="315"/>
        <v>-6.6557997008997111E-9</v>
      </c>
      <c r="DV508" s="36"/>
      <c r="DW508" s="36"/>
      <c r="DX508" s="36"/>
      <c r="ED508" s="36"/>
      <c r="EE508" s="36"/>
      <c r="EF508" s="36"/>
      <c r="EL508" s="36"/>
      <c r="EM508" s="36"/>
      <c r="EN508" s="36"/>
      <c r="ET508" s="36"/>
      <c r="EU508" s="36"/>
      <c r="EV508" s="36"/>
    </row>
    <row r="509" spans="14:152" s="30" customFormat="1" ht="12.75">
      <c r="N509" s="36">
        <v>1.6560000000000001E-8</v>
      </c>
      <c r="O509" s="36">
        <v>6.0616913080400003</v>
      </c>
      <c r="P509" s="36">
        <v>268.43697403229999</v>
      </c>
      <c r="Q509" s="30">
        <f t="shared" si="296"/>
        <v>-2.2955183875566656E-9</v>
      </c>
      <c r="R509" s="30">
        <f t="shared" si="297"/>
        <v>-2.2961771476374379E-9</v>
      </c>
      <c r="S509" s="30">
        <f t="shared" si="298"/>
        <v>-2.2961771465258217E-9</v>
      </c>
      <c r="T509" s="30">
        <f t="shared" si="299"/>
        <v>-2.2961771465258217E-9</v>
      </c>
      <c r="V509" s="36">
        <v>2.7799999999999999E-9</v>
      </c>
      <c r="W509" s="36">
        <v>4.5840484057799999</v>
      </c>
      <c r="X509" s="36">
        <v>398.1440028728</v>
      </c>
      <c r="Y509" s="30">
        <f t="shared" si="300"/>
        <v>-2.0052836647706671E-9</v>
      </c>
      <c r="Z509" s="30">
        <f t="shared" si="301"/>
        <v>-2.0051689504131015E-9</v>
      </c>
      <c r="AA509" s="30">
        <f t="shared" si="302"/>
        <v>-2.0051689506066812E-9</v>
      </c>
      <c r="AB509" s="30">
        <f t="shared" si="303"/>
        <v>-2.0051689506066804E-9</v>
      </c>
      <c r="AD509" s="36"/>
      <c r="AE509" s="36"/>
      <c r="AF509" s="36"/>
      <c r="AL509" s="36"/>
      <c r="AM509" s="36"/>
      <c r="AN509" s="36"/>
      <c r="AT509" s="36"/>
      <c r="AU509" s="36"/>
      <c r="AV509" s="36"/>
      <c r="BB509" s="36"/>
      <c r="BC509" s="36"/>
      <c r="BD509" s="36"/>
      <c r="BJ509" s="36"/>
      <c r="BK509" s="36"/>
      <c r="BL509" s="36"/>
      <c r="BR509" s="36"/>
      <c r="BS509" s="36"/>
      <c r="BT509" s="36"/>
      <c r="BZ509" s="36"/>
      <c r="CA509" s="36"/>
      <c r="CB509" s="36"/>
      <c r="CH509" s="36"/>
      <c r="CI509" s="36"/>
      <c r="CJ509" s="36"/>
      <c r="CP509" s="36"/>
      <c r="CQ509" s="36"/>
      <c r="CR509" s="36"/>
      <c r="CX509" s="36"/>
      <c r="CY509" s="36"/>
      <c r="CZ509" s="36"/>
      <c r="DF509" s="36">
        <v>5.3659999999999999E-8</v>
      </c>
      <c r="DG509" s="36">
        <v>3.5486780698499998</v>
      </c>
      <c r="DH509" s="36">
        <v>107.28555991259999</v>
      </c>
      <c r="DI509" s="30">
        <f t="shared" si="308"/>
        <v>-5.2716843440933067E-8</v>
      </c>
      <c r="DJ509" s="30">
        <f t="shared" si="309"/>
        <v>-5.2716682630586283E-8</v>
      </c>
      <c r="DK509" s="30">
        <f t="shared" si="310"/>
        <v>-5.2716682630857651E-8</v>
      </c>
      <c r="DL509" s="30">
        <f t="shared" si="311"/>
        <v>-5.2716682630857651E-8</v>
      </c>
      <c r="DN509" s="36">
        <v>1.384E-8</v>
      </c>
      <c r="DO509" s="36">
        <v>0.67585082323000001</v>
      </c>
      <c r="DP509" s="36">
        <v>2751.5475996916002</v>
      </c>
      <c r="DQ509" s="30">
        <f t="shared" si="312"/>
        <v>-5.9342756896194927E-9</v>
      </c>
      <c r="DR509" s="30">
        <f t="shared" si="313"/>
        <v>-5.9394231691946776E-9</v>
      </c>
      <c r="DS509" s="30">
        <f t="shared" si="314"/>
        <v>-5.9394231605094566E-9</v>
      </c>
      <c r="DT509" s="30">
        <f t="shared" si="315"/>
        <v>-5.9394231605095012E-9</v>
      </c>
      <c r="DV509" s="36"/>
      <c r="DW509" s="36"/>
      <c r="DX509" s="36"/>
      <c r="ED509" s="36"/>
      <c r="EE509" s="36"/>
      <c r="EF509" s="36"/>
      <c r="EL509" s="36"/>
      <c r="EM509" s="36"/>
      <c r="EN509" s="36"/>
      <c r="ET509" s="36"/>
      <c r="EU509" s="36"/>
      <c r="EV509" s="36"/>
    </row>
    <row r="510" spans="14:152" s="30" customFormat="1" ht="12.75">
      <c r="N510" s="36">
        <v>1.212E-8</v>
      </c>
      <c r="O510" s="36">
        <v>3.0596695755600001</v>
      </c>
      <c r="P510" s="36">
        <v>420.96911658350001</v>
      </c>
      <c r="Q510" s="30">
        <f t="shared" si="296"/>
        <v>9.0671854288304594E-9</v>
      </c>
      <c r="R510" s="30">
        <f t="shared" si="297"/>
        <v>9.0676920234652362E-9</v>
      </c>
      <c r="S510" s="30">
        <f t="shared" si="298"/>
        <v>9.0676920226104162E-9</v>
      </c>
      <c r="T510" s="30">
        <f t="shared" si="299"/>
        <v>9.0676920226104212E-9</v>
      </c>
      <c r="V510" s="36">
        <v>2.3400000000000002E-9</v>
      </c>
      <c r="W510" s="36">
        <v>2.64374114605</v>
      </c>
      <c r="X510" s="36">
        <v>739.05790726949999</v>
      </c>
      <c r="Y510" s="30">
        <f t="shared" si="300"/>
        <v>2.7263744772693783E-10</v>
      </c>
      <c r="Z510" s="30">
        <f t="shared" si="301"/>
        <v>2.7238042702464824E-10</v>
      </c>
      <c r="AA510" s="30">
        <f t="shared" si="302"/>
        <v>2.7238042745835718E-10</v>
      </c>
      <c r="AB510" s="30">
        <f t="shared" si="303"/>
        <v>2.7238042745835718E-10</v>
      </c>
      <c r="AD510" s="36"/>
      <c r="AE510" s="36"/>
      <c r="AF510" s="36"/>
      <c r="AL510" s="36"/>
      <c r="AM510" s="36"/>
      <c r="AN510" s="36"/>
      <c r="AT510" s="36"/>
      <c r="AU510" s="36"/>
      <c r="AV510" s="36"/>
      <c r="BB510" s="36"/>
      <c r="BC510" s="36"/>
      <c r="BD510" s="36"/>
      <c r="BJ510" s="36"/>
      <c r="BK510" s="36"/>
      <c r="BL510" s="36"/>
      <c r="BR510" s="36"/>
      <c r="BS510" s="36"/>
      <c r="BT510" s="36"/>
      <c r="BZ510" s="36"/>
      <c r="CA510" s="36"/>
      <c r="CB510" s="36"/>
      <c r="CH510" s="36"/>
      <c r="CI510" s="36"/>
      <c r="CJ510" s="36"/>
      <c r="CP510" s="36"/>
      <c r="CQ510" s="36"/>
      <c r="CR510" s="36"/>
      <c r="CX510" s="36"/>
      <c r="CY510" s="36"/>
      <c r="CZ510" s="36"/>
      <c r="DF510" s="36">
        <v>4.9170000000000003E-8</v>
      </c>
      <c r="DG510" s="36">
        <v>0.48641512682999999</v>
      </c>
      <c r="DH510" s="36">
        <v>3274.1250177853999</v>
      </c>
      <c r="DI510" s="30">
        <f t="shared" si="308"/>
        <v>1.8623370697628571E-8</v>
      </c>
      <c r="DJ510" s="30">
        <f t="shared" si="309"/>
        <v>1.864566356267394E-8</v>
      </c>
      <c r="DK510" s="30">
        <f t="shared" si="310"/>
        <v>1.8645663525059874E-8</v>
      </c>
      <c r="DL510" s="30">
        <f t="shared" si="311"/>
        <v>1.8645663525060033E-8</v>
      </c>
      <c r="DN510" s="36">
        <v>1.4710000000000001E-8</v>
      </c>
      <c r="DO510" s="36">
        <v>1.2114987190299999</v>
      </c>
      <c r="DP510" s="36">
        <v>2531.1349572528002</v>
      </c>
      <c r="DQ510" s="30">
        <f t="shared" si="312"/>
        <v>1.4229889582144231E-8</v>
      </c>
      <c r="DR510" s="30">
        <f t="shared" si="313"/>
        <v>1.4228476761359788E-8</v>
      </c>
      <c r="DS510" s="30">
        <f t="shared" si="314"/>
        <v>1.4228476763745562E-8</v>
      </c>
      <c r="DT510" s="30">
        <f t="shared" si="315"/>
        <v>1.4228476763745555E-8</v>
      </c>
      <c r="DV510" s="36"/>
      <c r="DW510" s="36"/>
      <c r="DX510" s="36"/>
      <c r="ED510" s="36"/>
      <c r="EE510" s="36"/>
      <c r="EF510" s="36"/>
      <c r="EL510" s="36"/>
      <c r="EM510" s="36"/>
      <c r="EN510" s="36"/>
      <c r="ET510" s="36"/>
      <c r="EU510" s="36"/>
      <c r="EV510" s="36"/>
    </row>
    <row r="511" spans="14:152" s="30" customFormat="1" ht="12.75">
      <c r="N511" s="36">
        <v>1.2380000000000001E-8</v>
      </c>
      <c r="O511" s="36">
        <v>5.2593670067899998</v>
      </c>
      <c r="P511" s="36">
        <v>412.58354519549999</v>
      </c>
      <c r="Q511" s="30">
        <f t="shared" si="296"/>
        <v>-1.2201905283132216E-8</v>
      </c>
      <c r="R511" s="30">
        <f t="shared" si="297"/>
        <v>-1.220177608319853E-8</v>
      </c>
      <c r="S511" s="30">
        <f t="shared" si="298"/>
        <v>-1.2201776083416586E-8</v>
      </c>
      <c r="T511" s="30">
        <f t="shared" si="299"/>
        <v>-1.2201776083416586E-8</v>
      </c>
      <c r="V511" s="36">
        <v>2.2900000000000002E-9</v>
      </c>
      <c r="W511" s="36">
        <v>3.80445074468</v>
      </c>
      <c r="X511" s="36">
        <v>58.106824010899999</v>
      </c>
      <c r="Y511" s="30">
        <f t="shared" si="300"/>
        <v>-2.1583879472901586E-9</v>
      </c>
      <c r="Z511" s="30">
        <f t="shared" si="301"/>
        <v>-2.1583946001733281E-9</v>
      </c>
      <c r="AA511" s="30">
        <f t="shared" si="302"/>
        <v>-2.158394600162102E-9</v>
      </c>
      <c r="AB511" s="30">
        <f t="shared" si="303"/>
        <v>-2.158394600162102E-9</v>
      </c>
      <c r="AD511" s="36"/>
      <c r="AE511" s="36"/>
      <c r="AF511" s="36"/>
      <c r="AL511" s="36"/>
      <c r="AM511" s="36"/>
      <c r="AN511" s="36"/>
      <c r="AT511" s="36"/>
      <c r="AU511" s="36"/>
      <c r="AV511" s="36"/>
      <c r="BB511" s="36"/>
      <c r="BC511" s="36"/>
      <c r="BD511" s="36"/>
      <c r="BJ511" s="36"/>
      <c r="BK511" s="36"/>
      <c r="BL511" s="36"/>
      <c r="BR511" s="36"/>
      <c r="BS511" s="36"/>
      <c r="BT511" s="36"/>
      <c r="BZ511" s="36"/>
      <c r="CA511" s="36"/>
      <c r="CB511" s="36"/>
      <c r="CH511" s="36"/>
      <c r="CI511" s="36"/>
      <c r="CJ511" s="36"/>
      <c r="CP511" s="36"/>
      <c r="CQ511" s="36"/>
      <c r="CR511" s="36"/>
      <c r="CX511" s="36"/>
      <c r="CY511" s="36"/>
      <c r="CZ511" s="36"/>
      <c r="DF511" s="36">
        <v>5.6169999999999999E-8</v>
      </c>
      <c r="DG511" s="36">
        <v>6.2759347823700002</v>
      </c>
      <c r="DH511" s="36">
        <v>112.6540017742</v>
      </c>
      <c r="DI511" s="30">
        <f t="shared" si="308"/>
        <v>4.5324981098887326E-8</v>
      </c>
      <c r="DJ511" s="30">
        <f t="shared" si="309"/>
        <v>4.532442182056039E-8</v>
      </c>
      <c r="DK511" s="30">
        <f t="shared" si="310"/>
        <v>4.5324421821504156E-8</v>
      </c>
      <c r="DL511" s="30">
        <f t="shared" si="311"/>
        <v>4.5324421821504156E-8</v>
      </c>
      <c r="DN511" s="36">
        <v>1.3340000000000001E-8</v>
      </c>
      <c r="DO511" s="36">
        <v>4.11154515525</v>
      </c>
      <c r="DP511" s="36">
        <v>206.93630796260001</v>
      </c>
      <c r="DQ511" s="30">
        <f t="shared" si="312"/>
        <v>-1.3130590604577539E-8</v>
      </c>
      <c r="DR511" s="30">
        <f t="shared" si="313"/>
        <v>-1.3130517693583804E-8</v>
      </c>
      <c r="DS511" s="30">
        <f t="shared" si="314"/>
        <v>-1.3130517693706847E-8</v>
      </c>
      <c r="DT511" s="30">
        <f t="shared" si="315"/>
        <v>-1.3130517693706845E-8</v>
      </c>
      <c r="DV511" s="36"/>
      <c r="DW511" s="36"/>
      <c r="DX511" s="36"/>
      <c r="ED511" s="36"/>
      <c r="EE511" s="36"/>
      <c r="EF511" s="36"/>
      <c r="EL511" s="36"/>
      <c r="EM511" s="36"/>
      <c r="EN511" s="36"/>
      <c r="ET511" s="36"/>
      <c r="EU511" s="36"/>
      <c r="EV511" s="36"/>
    </row>
    <row r="512" spans="14:152" s="30" customFormat="1" ht="12.75">
      <c r="N512" s="36">
        <v>1.22E-8</v>
      </c>
      <c r="O512" s="36">
        <v>3.9298703812600002</v>
      </c>
      <c r="P512" s="36">
        <v>2.6601288758999999</v>
      </c>
      <c r="Q512" s="30">
        <f t="shared" si="296"/>
        <v>-8.7284891226251012E-9</v>
      </c>
      <c r="R512" s="30">
        <f t="shared" si="297"/>
        <v>-8.7284925155146197E-9</v>
      </c>
      <c r="S512" s="30">
        <f t="shared" si="298"/>
        <v>-8.7284925155088956E-9</v>
      </c>
      <c r="T512" s="30">
        <f t="shared" si="299"/>
        <v>-8.7284925155088956E-9</v>
      </c>
      <c r="V512" s="36">
        <v>3E-9</v>
      </c>
      <c r="W512" s="36">
        <v>2.0611108197900001</v>
      </c>
      <c r="X512" s="36">
        <v>429.51895218279998</v>
      </c>
      <c r="Y512" s="30">
        <f t="shared" si="300"/>
        <v>2.847339542390881E-9</v>
      </c>
      <c r="Z512" s="30">
        <f t="shared" si="301"/>
        <v>2.8472788120454543E-9</v>
      </c>
      <c r="AA512" s="30">
        <f t="shared" si="302"/>
        <v>2.8472788121479432E-9</v>
      </c>
      <c r="AB512" s="30">
        <f t="shared" si="303"/>
        <v>2.8472788121479432E-9</v>
      </c>
      <c r="AD512" s="36"/>
      <c r="AE512" s="36"/>
      <c r="AF512" s="36"/>
      <c r="AL512" s="36"/>
      <c r="AM512" s="36"/>
      <c r="AN512" s="36"/>
      <c r="AT512" s="36"/>
      <c r="AU512" s="36"/>
      <c r="AV512" s="36"/>
      <c r="BB512" s="36"/>
      <c r="BC512" s="36"/>
      <c r="BD512" s="36"/>
      <c r="BJ512" s="36"/>
      <c r="BK512" s="36"/>
      <c r="BL512" s="36"/>
      <c r="BR512" s="36"/>
      <c r="BS512" s="36"/>
      <c r="BT512" s="36"/>
      <c r="BZ512" s="36"/>
      <c r="CA512" s="36"/>
      <c r="CB512" s="36"/>
      <c r="CH512" s="36"/>
      <c r="CI512" s="36"/>
      <c r="CJ512" s="36"/>
      <c r="CP512" s="36"/>
      <c r="CQ512" s="36"/>
      <c r="CR512" s="36"/>
      <c r="CX512" s="36"/>
      <c r="CY512" s="36"/>
      <c r="CZ512" s="36"/>
      <c r="DF512" s="36">
        <v>4.524E-8</v>
      </c>
      <c r="DG512" s="36">
        <v>5.0953908555199998</v>
      </c>
      <c r="DH512" s="36">
        <v>103.1409583284</v>
      </c>
      <c r="DI512" s="30">
        <f t="shared" si="308"/>
        <v>-8.4938006912594596E-9</v>
      </c>
      <c r="DJ512" s="30">
        <f t="shared" si="309"/>
        <v>-8.4944864943537142E-9</v>
      </c>
      <c r="DK512" s="30">
        <f t="shared" si="310"/>
        <v>-8.4944864931964753E-9</v>
      </c>
      <c r="DL512" s="30">
        <f t="shared" si="311"/>
        <v>-8.4944864931964753E-9</v>
      </c>
      <c r="DN512" s="36">
        <v>1.6009999999999999E-8</v>
      </c>
      <c r="DO512" s="36">
        <v>0.93356520728000003</v>
      </c>
      <c r="DP512" s="36">
        <v>355.74874557179999</v>
      </c>
      <c r="DQ512" s="30">
        <f t="shared" si="312"/>
        <v>8.1196356552441015E-9</v>
      </c>
      <c r="DR512" s="30">
        <f t="shared" si="313"/>
        <v>8.1189011193624582E-9</v>
      </c>
      <c r="DS512" s="30">
        <f t="shared" si="314"/>
        <v>8.1189011206019635E-9</v>
      </c>
      <c r="DT512" s="30">
        <f t="shared" si="315"/>
        <v>8.1189011206019585E-9</v>
      </c>
      <c r="DV512" s="36"/>
      <c r="DW512" s="36"/>
      <c r="DX512" s="36"/>
      <c r="ED512" s="36"/>
      <c r="EE512" s="36"/>
      <c r="EF512" s="36"/>
      <c r="EL512" s="36"/>
      <c r="EM512" s="36"/>
      <c r="EN512" s="36"/>
      <c r="ET512" s="36"/>
      <c r="EU512" s="36"/>
      <c r="EV512" s="36"/>
    </row>
    <row r="513" spans="14:152" s="30" customFormat="1" ht="12.75">
      <c r="N513" s="36">
        <v>1.5519999999999999E-8</v>
      </c>
      <c r="O513" s="36">
        <v>1.48184004773</v>
      </c>
      <c r="P513" s="36">
        <v>9786.6873553349997</v>
      </c>
      <c r="Q513" s="30">
        <f t="shared" ref="Q513:Q576" si="316">N513*COS(O513+P513*$C$31)</f>
        <v>-1.2577853795248282E-8</v>
      </c>
      <c r="R513" s="30">
        <f t="shared" ref="R513:R576" si="317">N513*COS(O513+P513*$C$52)</f>
        <v>-1.2591155369653729E-8</v>
      </c>
      <c r="S513" s="30">
        <f t="shared" ref="S513:S576" si="318">N513*COS(O513+P513*$C$73)</f>
        <v>-1.2591155347230866E-8</v>
      </c>
      <c r="T513" s="30">
        <f t="shared" ref="T513:T576" si="319">N513*COS(O513+P513*$C$94)</f>
        <v>-1.2591155347230995E-8</v>
      </c>
      <c r="V513" s="36">
        <v>2.23E-9</v>
      </c>
      <c r="W513" s="36">
        <v>3.3988865150500001</v>
      </c>
      <c r="X513" s="36">
        <v>188.02630117250001</v>
      </c>
      <c r="Y513" s="30">
        <f t="shared" ref="Y513:Y576" si="320">V513*COS(W513+X513*$C$31)</f>
        <v>-1.5771106037756834E-9</v>
      </c>
      <c r="Z513" s="30">
        <f t="shared" ref="Z513:Z576" si="321">V513*COS(W513+X513*$C$52)</f>
        <v>-1.5770662448321536E-9</v>
      </c>
      <c r="AA513" s="30">
        <f t="shared" ref="AA513:AA576" si="322">V513*COS(W513+X513*$C$73)</f>
        <v>-1.5770662449070075E-9</v>
      </c>
      <c r="AB513" s="30">
        <f t="shared" ref="AB513:AB576" si="323">V513*COS(W513+X513*$C$94)</f>
        <v>-1.5770662449070075E-9</v>
      </c>
      <c r="AD513" s="36"/>
      <c r="AE513" s="36"/>
      <c r="AF513" s="36"/>
      <c r="AL513" s="36"/>
      <c r="AM513" s="36"/>
      <c r="AN513" s="36"/>
      <c r="AT513" s="36"/>
      <c r="AU513" s="36"/>
      <c r="AV513" s="36"/>
      <c r="BB513" s="36"/>
      <c r="BC513" s="36"/>
      <c r="BD513" s="36"/>
      <c r="BJ513" s="36"/>
      <c r="BK513" s="36"/>
      <c r="BL513" s="36"/>
      <c r="BR513" s="36"/>
      <c r="BS513" s="36"/>
      <c r="BT513" s="36"/>
      <c r="BZ513" s="36"/>
      <c r="CA513" s="36"/>
      <c r="CB513" s="36"/>
      <c r="CH513" s="36"/>
      <c r="CI513" s="36"/>
      <c r="CJ513" s="36"/>
      <c r="CP513" s="36"/>
      <c r="CQ513" s="36"/>
      <c r="CR513" s="36"/>
      <c r="CX513" s="36"/>
      <c r="CY513" s="36"/>
      <c r="CZ513" s="36"/>
      <c r="DF513" s="36">
        <v>5.6430000000000003E-8</v>
      </c>
      <c r="DG513" s="36">
        <v>1.5272433647999999</v>
      </c>
      <c r="DH513" s="36">
        <v>105.5404547734</v>
      </c>
      <c r="DI513" s="30">
        <f t="shared" ref="DI513:DI576" si="324">DF513*COS(DG513+DH513*$C$31)</f>
        <v>3.3187490803508955E-8</v>
      </c>
      <c r="DJ513" s="30">
        <f t="shared" ref="DJ513:DJ576" si="325">DF513*COS(DG513+DH513*$C$52)</f>
        <v>3.3188211567843797E-8</v>
      </c>
      <c r="DK513" s="30">
        <f t="shared" ref="DK513:DK576" si="326">DF513*COS(DG513+DH513*$C$73)</f>
        <v>3.3188211566627557E-8</v>
      </c>
      <c r="DL513" s="30">
        <f t="shared" ref="DL513:DL576" si="327">DF513*COS(DG513+DH513*$C$94)</f>
        <v>3.3188211566627557E-8</v>
      </c>
      <c r="DN513" s="36">
        <v>1.2590000000000001E-8</v>
      </c>
      <c r="DO513" s="36">
        <v>2.5667820730900002</v>
      </c>
      <c r="DP513" s="36">
        <v>850.0149880143</v>
      </c>
      <c r="DQ513" s="30">
        <f t="shared" ref="DQ513:DQ576" si="328">DN513*COS(DO513+DP513*$C$31)</f>
        <v>-6.8510184484760352E-9</v>
      </c>
      <c r="DR513" s="30">
        <f t="shared" ref="DR513:DR576" si="329">DN513*COS(DO513+DP513*$C$52)</f>
        <v>-6.8523619077749414E-9</v>
      </c>
      <c r="DS513" s="30">
        <f t="shared" ref="DS513:DS576" si="330">DN513*COS(DO513+DP513*$C$73)</f>
        <v>-6.8523619055080256E-9</v>
      </c>
      <c r="DT513" s="30">
        <f t="shared" ref="DT513:DT576" si="331">DN513*COS(DO513+DP513*$C$94)</f>
        <v>-6.8523619055080347E-9</v>
      </c>
      <c r="DV513" s="36"/>
      <c r="DW513" s="36"/>
      <c r="DX513" s="36"/>
      <c r="ED513" s="36"/>
      <c r="EE513" s="36"/>
      <c r="EF513" s="36"/>
      <c r="EL513" s="36"/>
      <c r="EM513" s="36"/>
      <c r="EN513" s="36"/>
      <c r="ET513" s="36"/>
      <c r="EU513" s="36"/>
      <c r="EV513" s="36"/>
    </row>
    <row r="514" spans="14:152" s="30" customFormat="1" ht="12.75">
      <c r="N514" s="36">
        <v>1.24E-8</v>
      </c>
      <c r="O514" s="36">
        <v>1.4671632730199999</v>
      </c>
      <c r="P514" s="36">
        <v>291.262087743</v>
      </c>
      <c r="Q514" s="30">
        <f t="shared" si="316"/>
        <v>1.2264880242480841E-8</v>
      </c>
      <c r="R514" s="30">
        <f t="shared" si="317"/>
        <v>1.2264800665877809E-8</v>
      </c>
      <c r="S514" s="30">
        <f t="shared" si="318"/>
        <v>1.226480066601211E-8</v>
      </c>
      <c r="T514" s="30">
        <f t="shared" si="319"/>
        <v>1.226480066601211E-8</v>
      </c>
      <c r="V514" s="36">
        <v>3.0100000000000002E-9</v>
      </c>
      <c r="W514" s="36">
        <v>2.96411385108</v>
      </c>
      <c r="X514" s="36">
        <v>624.91943278700001</v>
      </c>
      <c r="Y514" s="30">
        <f t="shared" si="320"/>
        <v>2.6403717384113793E-9</v>
      </c>
      <c r="Z514" s="30">
        <f t="shared" si="321"/>
        <v>2.6402365868251037E-9</v>
      </c>
      <c r="AA514" s="30">
        <f t="shared" si="322"/>
        <v>2.6402365870531838E-9</v>
      </c>
      <c r="AB514" s="30">
        <f t="shared" si="323"/>
        <v>2.640236587053183E-9</v>
      </c>
      <c r="AD514" s="36"/>
      <c r="AE514" s="36"/>
      <c r="AF514" s="36"/>
      <c r="AL514" s="36"/>
      <c r="AM514" s="36"/>
      <c r="AN514" s="36"/>
      <c r="AT514" s="36"/>
      <c r="AU514" s="36"/>
      <c r="AV514" s="36"/>
      <c r="BB514" s="36"/>
      <c r="BC514" s="36"/>
      <c r="BD514" s="36"/>
      <c r="BJ514" s="36"/>
      <c r="BK514" s="36"/>
      <c r="BL514" s="36"/>
      <c r="BR514" s="36"/>
      <c r="BS514" s="36"/>
      <c r="BT514" s="36"/>
      <c r="BZ514" s="36"/>
      <c r="CA514" s="36"/>
      <c r="CB514" s="36"/>
      <c r="CH514" s="36"/>
      <c r="CI514" s="36"/>
      <c r="CJ514" s="36"/>
      <c r="CP514" s="36"/>
      <c r="CQ514" s="36"/>
      <c r="CR514" s="36"/>
      <c r="CX514" s="36"/>
      <c r="CY514" s="36"/>
      <c r="CZ514" s="36"/>
      <c r="DF514" s="36">
        <v>4.5039999999999998E-8</v>
      </c>
      <c r="DG514" s="36">
        <v>1.6825187536199999</v>
      </c>
      <c r="DH514" s="36">
        <v>196.03362005060001</v>
      </c>
      <c r="DI514" s="30">
        <f t="shared" si="324"/>
        <v>3.7284754587013652E-8</v>
      </c>
      <c r="DJ514" s="30">
        <f t="shared" si="325"/>
        <v>3.7285495765971241E-8</v>
      </c>
      <c r="DK514" s="30">
        <f t="shared" si="326"/>
        <v>3.728549576472057E-8</v>
      </c>
      <c r="DL514" s="30">
        <f t="shared" si="327"/>
        <v>3.7285495764720577E-8</v>
      </c>
      <c r="DN514" s="36">
        <v>1.277E-8</v>
      </c>
      <c r="DO514" s="36">
        <v>0.41764451386000001</v>
      </c>
      <c r="DP514" s="36">
        <v>100.6450936638</v>
      </c>
      <c r="DQ514" s="30">
        <f t="shared" si="328"/>
        <v>1.2644363139945411E-8</v>
      </c>
      <c r="DR514" s="30">
        <f t="shared" si="329"/>
        <v>1.2644336227520767E-8</v>
      </c>
      <c r="DS514" s="30">
        <f t="shared" si="330"/>
        <v>1.2644336227566183E-8</v>
      </c>
      <c r="DT514" s="30">
        <f t="shared" si="331"/>
        <v>1.2644336227566183E-8</v>
      </c>
      <c r="DV514" s="36"/>
      <c r="DW514" s="36"/>
      <c r="DX514" s="36"/>
      <c r="ED514" s="36"/>
      <c r="EE514" s="36"/>
      <c r="EF514" s="36"/>
      <c r="EL514" s="36"/>
      <c r="EM514" s="36"/>
      <c r="EN514" s="36"/>
      <c r="ET514" s="36"/>
      <c r="EU514" s="36"/>
      <c r="EV514" s="36"/>
    </row>
    <row r="515" spans="14:152" s="30" customFormat="1" ht="12.75">
      <c r="N515" s="36">
        <v>1.133E-8</v>
      </c>
      <c r="O515" s="36">
        <v>5.3904658361699997</v>
      </c>
      <c r="P515" s="36">
        <v>423.6774295692</v>
      </c>
      <c r="Q515" s="30">
        <f t="shared" si="316"/>
        <v>-1.1273128518051719E-8</v>
      </c>
      <c r="R515" s="30">
        <f t="shared" si="317"/>
        <v>-1.127305661577165E-8</v>
      </c>
      <c r="S515" s="30">
        <f t="shared" si="318"/>
        <v>-1.1273056615893019E-8</v>
      </c>
      <c r="T515" s="30">
        <f t="shared" si="319"/>
        <v>-1.1273056615893019E-8</v>
      </c>
      <c r="V515" s="36">
        <v>2.21E-9</v>
      </c>
      <c r="W515" s="36">
        <v>1.7913741407799999</v>
      </c>
      <c r="X515" s="36">
        <v>2524.0214102519999</v>
      </c>
      <c r="Y515" s="30">
        <f t="shared" si="320"/>
        <v>2.0658899230881107E-9</v>
      </c>
      <c r="Z515" s="30">
        <f t="shared" si="321"/>
        <v>2.0661862536800578E-9</v>
      </c>
      <c r="AA515" s="30">
        <f t="shared" si="322"/>
        <v>2.0661862531802658E-9</v>
      </c>
      <c r="AB515" s="30">
        <f t="shared" si="323"/>
        <v>2.066186253180267E-9</v>
      </c>
      <c r="AD515" s="36"/>
      <c r="AE515" s="36"/>
      <c r="AF515" s="36"/>
      <c r="AL515" s="36"/>
      <c r="AM515" s="36"/>
      <c r="AN515" s="36"/>
      <c r="AT515" s="36"/>
      <c r="AU515" s="36"/>
      <c r="AV515" s="36"/>
      <c r="BB515" s="36"/>
      <c r="BC515" s="36"/>
      <c r="BD515" s="36"/>
      <c r="BJ515" s="36"/>
      <c r="BK515" s="36"/>
      <c r="BL515" s="36"/>
      <c r="BR515" s="36"/>
      <c r="BS515" s="36"/>
      <c r="BT515" s="36"/>
      <c r="BZ515" s="36"/>
      <c r="CA515" s="36"/>
      <c r="CB515" s="36"/>
      <c r="CH515" s="36"/>
      <c r="CI515" s="36"/>
      <c r="CJ515" s="36"/>
      <c r="CP515" s="36"/>
      <c r="CQ515" s="36"/>
      <c r="CR515" s="36"/>
      <c r="CX515" s="36"/>
      <c r="CY515" s="36"/>
      <c r="CZ515" s="36"/>
      <c r="DF515" s="36">
        <v>4.8970000000000001E-8</v>
      </c>
      <c r="DG515" s="36">
        <v>4.9001189285400004</v>
      </c>
      <c r="DH515" s="36">
        <v>102.1295663721</v>
      </c>
      <c r="DI515" s="30">
        <f t="shared" si="324"/>
        <v>-1.8097327411638052E-8</v>
      </c>
      <c r="DJ515" s="30">
        <f t="shared" si="325"/>
        <v>-1.8098022806867894E-8</v>
      </c>
      <c r="DK515" s="30">
        <f t="shared" si="326"/>
        <v>-1.8098022805694452E-8</v>
      </c>
      <c r="DL515" s="30">
        <f t="shared" si="327"/>
        <v>-1.8098022805694452E-8</v>
      </c>
      <c r="DN515" s="36">
        <v>1.4359999999999999E-8</v>
      </c>
      <c r="DO515" s="36">
        <v>4.0604551450599997</v>
      </c>
      <c r="DP515" s="36">
        <v>177.87437278589999</v>
      </c>
      <c r="DQ515" s="30">
        <f t="shared" si="328"/>
        <v>-1.4327419549303283E-8</v>
      </c>
      <c r="DR515" s="30">
        <f t="shared" si="329"/>
        <v>-1.4327393812047453E-8</v>
      </c>
      <c r="DS515" s="30">
        <f t="shared" si="330"/>
        <v>-1.4327393812090892E-8</v>
      </c>
      <c r="DT515" s="30">
        <f t="shared" si="331"/>
        <v>-1.4327393812090892E-8</v>
      </c>
      <c r="DV515" s="36"/>
      <c r="DW515" s="36"/>
      <c r="DX515" s="36"/>
      <c r="ED515" s="36"/>
      <c r="EE515" s="36"/>
      <c r="EF515" s="36"/>
      <c r="EL515" s="36"/>
      <c r="EM515" s="36"/>
      <c r="EN515" s="36"/>
      <c r="ET515" s="36"/>
      <c r="EU515" s="36"/>
      <c r="EV515" s="36"/>
    </row>
    <row r="516" spans="14:152" s="30" customFormat="1" ht="12.75">
      <c r="N516" s="36">
        <v>1.3189999999999999E-8</v>
      </c>
      <c r="O516" s="36">
        <v>5.7990589101500003</v>
      </c>
      <c r="P516" s="36">
        <v>1108.1399749656</v>
      </c>
      <c r="Q516" s="30">
        <f t="shared" si="316"/>
        <v>1.2412320931988656E-8</v>
      </c>
      <c r="R516" s="30">
        <f t="shared" si="317"/>
        <v>1.2411580860678181E-8</v>
      </c>
      <c r="S516" s="30">
        <f t="shared" si="318"/>
        <v>1.2411580861927294E-8</v>
      </c>
      <c r="T516" s="30">
        <f t="shared" si="319"/>
        <v>1.2411580861927289E-8</v>
      </c>
      <c r="V516" s="36">
        <v>2.1999999999999998E-9</v>
      </c>
      <c r="W516" s="36">
        <v>0.95686592580999996</v>
      </c>
      <c r="X516" s="36">
        <v>1894.4190646765001</v>
      </c>
      <c r="Y516" s="30">
        <f t="shared" si="320"/>
        <v>-2.1836208729872328E-9</v>
      </c>
      <c r="Z516" s="30">
        <f t="shared" si="321"/>
        <v>-2.1835448266702451E-9</v>
      </c>
      <c r="AA516" s="30">
        <f t="shared" si="322"/>
        <v>-2.1835448267987166E-9</v>
      </c>
      <c r="AB516" s="30">
        <f t="shared" si="323"/>
        <v>-2.1835448267987166E-9</v>
      </c>
      <c r="AD516" s="36"/>
      <c r="AE516" s="36"/>
      <c r="AF516" s="36"/>
      <c r="AL516" s="36"/>
      <c r="AM516" s="36"/>
      <c r="AN516" s="36"/>
      <c r="AT516" s="36"/>
      <c r="AU516" s="36"/>
      <c r="AV516" s="36"/>
      <c r="BB516" s="36"/>
      <c r="BC516" s="36"/>
      <c r="BD516" s="36"/>
      <c r="BJ516" s="36"/>
      <c r="BK516" s="36"/>
      <c r="BL516" s="36"/>
      <c r="BR516" s="36"/>
      <c r="BS516" s="36"/>
      <c r="BT516" s="36"/>
      <c r="BZ516" s="36"/>
      <c r="CA516" s="36"/>
      <c r="CB516" s="36"/>
      <c r="CH516" s="36"/>
      <c r="CI516" s="36"/>
      <c r="CJ516" s="36"/>
      <c r="CP516" s="36"/>
      <c r="CQ516" s="36"/>
      <c r="CR516" s="36"/>
      <c r="CX516" s="36"/>
      <c r="CY516" s="36"/>
      <c r="CZ516" s="36"/>
      <c r="DF516" s="36">
        <v>4.5249999999999998E-8</v>
      </c>
      <c r="DG516" s="36">
        <v>1.8873515655299999</v>
      </c>
      <c r="DH516" s="36">
        <v>103.04459010879999</v>
      </c>
      <c r="DI516" s="30">
        <f t="shared" si="324"/>
        <v>1.1404603293772218E-8</v>
      </c>
      <c r="DJ516" s="30">
        <f t="shared" si="325"/>
        <v>1.1405278491007416E-8</v>
      </c>
      <c r="DK516" s="30">
        <f t="shared" si="326"/>
        <v>1.140527848986806E-8</v>
      </c>
      <c r="DL516" s="30">
        <f t="shared" si="327"/>
        <v>1.140527848986806E-8</v>
      </c>
      <c r="DN516" s="36">
        <v>1.308E-8</v>
      </c>
      <c r="DO516" s="36">
        <v>1.01324076289</v>
      </c>
      <c r="DP516" s="36">
        <v>423.6774295692</v>
      </c>
      <c r="DQ516" s="30">
        <f t="shared" si="328"/>
        <v>3.0446532758578285E-9</v>
      </c>
      <c r="DR516" s="30">
        <f t="shared" si="329"/>
        <v>3.0438468045291396E-9</v>
      </c>
      <c r="DS516" s="30">
        <f t="shared" si="330"/>
        <v>3.0438468058900192E-9</v>
      </c>
      <c r="DT516" s="30">
        <f t="shared" si="331"/>
        <v>3.0438468058900192E-9</v>
      </c>
      <c r="DV516" s="36"/>
      <c r="DW516" s="36"/>
      <c r="DX516" s="36"/>
      <c r="ED516" s="36"/>
      <c r="EE516" s="36"/>
      <c r="EF516" s="36"/>
      <c r="EL516" s="36"/>
      <c r="EM516" s="36"/>
      <c r="EN516" s="36"/>
      <c r="ET516" s="36"/>
      <c r="EU516" s="36"/>
      <c r="EV516" s="36"/>
    </row>
    <row r="517" spans="14:152" s="30" customFormat="1" ht="12.75">
      <c r="N517" s="36">
        <v>1.329E-8</v>
      </c>
      <c r="O517" s="36">
        <v>0.92291650117000001</v>
      </c>
      <c r="P517" s="36">
        <v>778.41478318470001</v>
      </c>
      <c r="Q517" s="30">
        <f t="shared" si="316"/>
        <v>-1.2872004011908101E-8</v>
      </c>
      <c r="R517" s="30">
        <f t="shared" si="317"/>
        <v>-1.2871618737641742E-8</v>
      </c>
      <c r="S517" s="30">
        <f t="shared" si="318"/>
        <v>-1.2871618738292019E-8</v>
      </c>
      <c r="T517" s="30">
        <f t="shared" si="319"/>
        <v>-1.2871618738292016E-8</v>
      </c>
      <c r="V517" s="36">
        <v>2.2499999999999999E-9</v>
      </c>
      <c r="W517" s="36">
        <v>4.3066942194499997</v>
      </c>
      <c r="X517" s="36">
        <v>637.44960575920004</v>
      </c>
      <c r="Y517" s="30">
        <f t="shared" si="320"/>
        <v>1.6116791252471104E-9</v>
      </c>
      <c r="Z517" s="30">
        <f t="shared" si="321"/>
        <v>1.6118288767310502E-9</v>
      </c>
      <c r="AA517" s="30">
        <f t="shared" si="322"/>
        <v>1.611828876478365E-9</v>
      </c>
      <c r="AB517" s="30">
        <f t="shared" si="323"/>
        <v>1.6118288764783666E-9</v>
      </c>
      <c r="AD517" s="36"/>
      <c r="AE517" s="36"/>
      <c r="AF517" s="36"/>
      <c r="AL517" s="36"/>
      <c r="AM517" s="36"/>
      <c r="AN517" s="36"/>
      <c r="AT517" s="36"/>
      <c r="AU517" s="36"/>
      <c r="AV517" s="36"/>
      <c r="BB517" s="36"/>
      <c r="BC517" s="36"/>
      <c r="BD517" s="36"/>
      <c r="BJ517" s="36"/>
      <c r="BK517" s="36"/>
      <c r="BL517" s="36"/>
      <c r="BR517" s="36"/>
      <c r="BS517" s="36"/>
      <c r="BT517" s="36"/>
      <c r="BZ517" s="36"/>
      <c r="CA517" s="36"/>
      <c r="CB517" s="36"/>
      <c r="CH517" s="36"/>
      <c r="CI517" s="36"/>
      <c r="CJ517" s="36"/>
      <c r="CP517" s="36"/>
      <c r="CQ517" s="36"/>
      <c r="CR517" s="36"/>
      <c r="CX517" s="36"/>
      <c r="CY517" s="36"/>
      <c r="CZ517" s="36"/>
      <c r="DF517" s="36">
        <v>4.3270000000000003E-8</v>
      </c>
      <c r="DG517" s="36">
        <v>1.4540722937999999</v>
      </c>
      <c r="DH517" s="36">
        <v>409.92341631959999</v>
      </c>
      <c r="DI517" s="30">
        <f t="shared" si="324"/>
        <v>2.9558349324581121E-8</v>
      </c>
      <c r="DJ517" s="30">
        <f t="shared" si="325"/>
        <v>2.9556410898632042E-8</v>
      </c>
      <c r="DK517" s="30">
        <f t="shared" si="326"/>
        <v>2.9556410901903111E-8</v>
      </c>
      <c r="DL517" s="30">
        <f t="shared" si="327"/>
        <v>2.9556410901903098E-8</v>
      </c>
      <c r="DN517" s="36">
        <v>1.541E-8</v>
      </c>
      <c r="DO517" s="36">
        <v>6.0302044991799999</v>
      </c>
      <c r="DP517" s="36">
        <v>292.01284726839998</v>
      </c>
      <c r="DQ517" s="30">
        <f t="shared" si="328"/>
        <v>-4.5726744311603679E-9</v>
      </c>
      <c r="DR517" s="30">
        <f t="shared" si="329"/>
        <v>-4.5733174531166041E-9</v>
      </c>
      <c r="DS517" s="30">
        <f t="shared" si="330"/>
        <v>-4.5733174520315433E-9</v>
      </c>
      <c r="DT517" s="30">
        <f t="shared" si="331"/>
        <v>-4.5733174520315557E-9</v>
      </c>
      <c r="DV517" s="36"/>
      <c r="DW517" s="36"/>
      <c r="DX517" s="36"/>
      <c r="ED517" s="36"/>
      <c r="EE517" s="36"/>
      <c r="EF517" s="36"/>
      <c r="EL517" s="36"/>
      <c r="EM517" s="36"/>
      <c r="EN517" s="36"/>
      <c r="ET517" s="36"/>
      <c r="EU517" s="36"/>
      <c r="EV517" s="36"/>
    </row>
    <row r="518" spans="14:152" s="30" customFormat="1" ht="12.75">
      <c r="N518" s="36">
        <v>1.399E-8</v>
      </c>
      <c r="O518" s="36">
        <v>2.5590686009799999</v>
      </c>
      <c r="P518" s="36">
        <v>421.93232442999999</v>
      </c>
      <c r="Q518" s="30">
        <f t="shared" si="316"/>
        <v>1.3653921718544925E-8</v>
      </c>
      <c r="R518" s="30">
        <f t="shared" si="317"/>
        <v>1.3654114134178527E-8</v>
      </c>
      <c r="S518" s="30">
        <f t="shared" si="318"/>
        <v>1.3654114133853883E-8</v>
      </c>
      <c r="T518" s="30">
        <f t="shared" si="319"/>
        <v>1.3654114133853885E-8</v>
      </c>
      <c r="V518" s="36">
        <v>2.1400000000000001E-9</v>
      </c>
      <c r="W518" s="36">
        <v>1.7044214364400001</v>
      </c>
      <c r="X518" s="36">
        <v>658.05653357870005</v>
      </c>
      <c r="Y518" s="30">
        <f t="shared" si="320"/>
        <v>-7.8068540756819761E-10</v>
      </c>
      <c r="Z518" s="30">
        <f t="shared" si="321"/>
        <v>-7.8088160627125119E-10</v>
      </c>
      <c r="AA518" s="30">
        <f t="shared" si="322"/>
        <v>-7.8088160594018363E-10</v>
      </c>
      <c r="AB518" s="30">
        <f t="shared" si="323"/>
        <v>-7.8088160594018446E-10</v>
      </c>
      <c r="AD518" s="36"/>
      <c r="AE518" s="36"/>
      <c r="AF518" s="36"/>
      <c r="AL518" s="36"/>
      <c r="AM518" s="36"/>
      <c r="AN518" s="36"/>
      <c r="AT518" s="36"/>
      <c r="AU518" s="36"/>
      <c r="AV518" s="36"/>
      <c r="BB518" s="36"/>
      <c r="BC518" s="36"/>
      <c r="BD518" s="36"/>
      <c r="BJ518" s="36"/>
      <c r="BK518" s="36"/>
      <c r="BL518" s="36"/>
      <c r="BR518" s="36"/>
      <c r="BS518" s="36"/>
      <c r="BT518" s="36"/>
      <c r="BZ518" s="36"/>
      <c r="CA518" s="36"/>
      <c r="CB518" s="36"/>
      <c r="CH518" s="36"/>
      <c r="CI518" s="36"/>
      <c r="CJ518" s="36"/>
      <c r="CP518" s="36"/>
      <c r="CQ518" s="36"/>
      <c r="CR518" s="36"/>
      <c r="CX518" s="36"/>
      <c r="CY518" s="36"/>
      <c r="CZ518" s="36"/>
      <c r="DF518" s="36">
        <v>5.0950000000000003E-8</v>
      </c>
      <c r="DG518" s="36">
        <v>3.4064060833599998</v>
      </c>
      <c r="DH518" s="36">
        <v>427.11945573780002</v>
      </c>
      <c r="DI518" s="30">
        <f t="shared" si="324"/>
        <v>2.5870484828223371E-8</v>
      </c>
      <c r="DJ518" s="30">
        <f t="shared" si="325"/>
        <v>2.5873290120975931E-8</v>
      </c>
      <c r="DK518" s="30">
        <f t="shared" si="326"/>
        <v>2.5873290116242251E-8</v>
      </c>
      <c r="DL518" s="30">
        <f t="shared" si="327"/>
        <v>2.5873290116242271E-8</v>
      </c>
      <c r="DN518" s="36">
        <v>1.3070000000000001E-8</v>
      </c>
      <c r="DO518" s="36">
        <v>5.8381567843399997</v>
      </c>
      <c r="DP518" s="36">
        <v>5863.5912061161998</v>
      </c>
      <c r="DQ518" s="30">
        <f t="shared" si="328"/>
        <v>3.9968235626408573E-10</v>
      </c>
      <c r="DR518" s="30">
        <f t="shared" si="329"/>
        <v>3.8821981764099024E-10</v>
      </c>
      <c r="DS518" s="30">
        <f t="shared" si="330"/>
        <v>3.8821983698362219E-10</v>
      </c>
      <c r="DT518" s="30">
        <f t="shared" si="331"/>
        <v>3.8821983698352939E-10</v>
      </c>
      <c r="DV518" s="36"/>
      <c r="DW518" s="36"/>
      <c r="DX518" s="36"/>
      <c r="ED518" s="36"/>
      <c r="EE518" s="36"/>
      <c r="EF518" s="36"/>
      <c r="EL518" s="36"/>
      <c r="EM518" s="36"/>
      <c r="EN518" s="36"/>
      <c r="ET518" s="36"/>
      <c r="EU518" s="36"/>
      <c r="EV518" s="36"/>
    </row>
    <row r="519" spans="14:152" s="30" customFormat="1" ht="12.75">
      <c r="N519" s="36">
        <v>1.1199999999999999E-8</v>
      </c>
      <c r="O519" s="36">
        <v>3.8677725923200001</v>
      </c>
      <c r="P519" s="36">
        <v>1033.3583763982999</v>
      </c>
      <c r="Q519" s="30">
        <f t="shared" si="316"/>
        <v>-3.2129882159744433E-9</v>
      </c>
      <c r="R519" s="30">
        <f t="shared" si="317"/>
        <v>-3.2146472260021473E-9</v>
      </c>
      <c r="S519" s="30">
        <f t="shared" si="318"/>
        <v>-3.2146472232027241E-9</v>
      </c>
      <c r="T519" s="30">
        <f t="shared" si="319"/>
        <v>-3.214647223202734E-9</v>
      </c>
      <c r="V519" s="36">
        <v>2.2699999999999998E-9</v>
      </c>
      <c r="W519" s="36">
        <v>3.2261305335100001</v>
      </c>
      <c r="X519" s="36">
        <v>638.93407846749994</v>
      </c>
      <c r="Y519" s="30">
        <f t="shared" si="320"/>
        <v>2.1572602466371391E-9</v>
      </c>
      <c r="Z519" s="30">
        <f t="shared" si="321"/>
        <v>2.157192690558542E-9</v>
      </c>
      <c r="AA519" s="30">
        <f t="shared" si="322"/>
        <v>2.1571926906725552E-9</v>
      </c>
      <c r="AB519" s="30">
        <f t="shared" si="323"/>
        <v>2.1571926906725548E-9</v>
      </c>
      <c r="AD519" s="36"/>
      <c r="AE519" s="36"/>
      <c r="AF519" s="36"/>
      <c r="AL519" s="36"/>
      <c r="AM519" s="36"/>
      <c r="AN519" s="36"/>
      <c r="AT519" s="36"/>
      <c r="AU519" s="36"/>
      <c r="AV519" s="36"/>
      <c r="BB519" s="36"/>
      <c r="BC519" s="36"/>
      <c r="BD519" s="36"/>
      <c r="BJ519" s="36"/>
      <c r="BK519" s="36"/>
      <c r="BL519" s="36"/>
      <c r="BR519" s="36"/>
      <c r="BS519" s="36"/>
      <c r="BT519" s="36"/>
      <c r="BZ519" s="36"/>
      <c r="CA519" s="36"/>
      <c r="CB519" s="36"/>
      <c r="CH519" s="36"/>
      <c r="CI519" s="36"/>
      <c r="CJ519" s="36"/>
      <c r="CP519" s="36"/>
      <c r="CQ519" s="36"/>
      <c r="CR519" s="36"/>
      <c r="CX519" s="36"/>
      <c r="CY519" s="36"/>
      <c r="CZ519" s="36"/>
      <c r="DF519" s="36">
        <v>5.7819999999999998E-8</v>
      </c>
      <c r="DG519" s="36">
        <v>3.55197606731</v>
      </c>
      <c r="DH519" s="36">
        <v>25874.604046136199</v>
      </c>
      <c r="DI519" s="30">
        <f t="shared" si="324"/>
        <v>-6.3922995260835266E-9</v>
      </c>
      <c r="DJ519" s="30">
        <f t="shared" si="325"/>
        <v>-6.6147460811933053E-9</v>
      </c>
      <c r="DK519" s="30">
        <f t="shared" si="326"/>
        <v>-6.6147457059099871E-9</v>
      </c>
      <c r="DL519" s="30">
        <f t="shared" si="327"/>
        <v>-6.6147457059116191E-9</v>
      </c>
      <c r="DN519" s="36">
        <v>1.613E-8</v>
      </c>
      <c r="DO519" s="36">
        <v>2.4507480364199998</v>
      </c>
      <c r="DP519" s="36">
        <v>1049.0869894507</v>
      </c>
      <c r="DQ519" s="30">
        <f t="shared" si="328"/>
        <v>-1.5725590013566463E-8</v>
      </c>
      <c r="DR519" s="30">
        <f t="shared" si="329"/>
        <v>-1.5725026371352322E-8</v>
      </c>
      <c r="DS519" s="30">
        <f t="shared" si="330"/>
        <v>-1.5725026372303762E-8</v>
      </c>
      <c r="DT519" s="30">
        <f t="shared" si="331"/>
        <v>-1.5725026372303758E-8</v>
      </c>
      <c r="DV519" s="36"/>
      <c r="DW519" s="36"/>
      <c r="DX519" s="36"/>
      <c r="ED519" s="36"/>
      <c r="EE519" s="36"/>
      <c r="EF519" s="36"/>
      <c r="EL519" s="36"/>
      <c r="EM519" s="36"/>
      <c r="EN519" s="36"/>
      <c r="ET519" s="36"/>
      <c r="EU519" s="36"/>
      <c r="EV519" s="36"/>
    </row>
    <row r="520" spans="14:152" s="30" customFormat="1" ht="12.75">
      <c r="N520" s="36">
        <v>1.164E-8</v>
      </c>
      <c r="O520" s="36">
        <v>4.1004866091799999</v>
      </c>
      <c r="P520" s="36">
        <v>685.47393735269998</v>
      </c>
      <c r="Q520" s="30">
        <f t="shared" si="316"/>
        <v>1.1120713967295607E-8</v>
      </c>
      <c r="R520" s="30">
        <f t="shared" si="317"/>
        <v>1.1121066544377592E-8</v>
      </c>
      <c r="S520" s="30">
        <f t="shared" si="318"/>
        <v>1.1121066543782738E-8</v>
      </c>
      <c r="T520" s="30">
        <f t="shared" si="319"/>
        <v>1.112106654378274E-8</v>
      </c>
      <c r="V520" s="36">
        <v>2.1999999999999998E-9</v>
      </c>
      <c r="W520" s="36">
        <v>2.6679893638499999</v>
      </c>
      <c r="X520" s="36">
        <v>953.10776223289997</v>
      </c>
      <c r="Y520" s="30">
        <f t="shared" si="320"/>
        <v>-1.903705547701649E-9</v>
      </c>
      <c r="Z520" s="30">
        <f t="shared" si="321"/>
        <v>-1.9038627928722038E-9</v>
      </c>
      <c r="AA520" s="30">
        <f t="shared" si="322"/>
        <v>-1.9038627926068952E-9</v>
      </c>
      <c r="AB520" s="30">
        <f t="shared" si="323"/>
        <v>-1.9038627926068952E-9</v>
      </c>
      <c r="AD520" s="36"/>
      <c r="AE520" s="36"/>
      <c r="AF520" s="36"/>
      <c r="AL520" s="36"/>
      <c r="AM520" s="36"/>
      <c r="AN520" s="36"/>
      <c r="AT520" s="36"/>
      <c r="AU520" s="36"/>
      <c r="AV520" s="36"/>
      <c r="BB520" s="36"/>
      <c r="BC520" s="36"/>
      <c r="BD520" s="36"/>
      <c r="BJ520" s="36"/>
      <c r="BK520" s="36"/>
      <c r="BL520" s="36"/>
      <c r="BR520" s="36"/>
      <c r="BS520" s="36"/>
      <c r="BT520" s="36"/>
      <c r="BZ520" s="36"/>
      <c r="CA520" s="36"/>
      <c r="CB520" s="36"/>
      <c r="CH520" s="36"/>
      <c r="CI520" s="36"/>
      <c r="CJ520" s="36"/>
      <c r="CP520" s="36"/>
      <c r="CQ520" s="36"/>
      <c r="CR520" s="36"/>
      <c r="CX520" s="36"/>
      <c r="CY520" s="36"/>
      <c r="CZ520" s="36"/>
      <c r="DF520" s="36">
        <v>4.1920000000000001E-8</v>
      </c>
      <c r="DG520" s="36">
        <v>0.16603430914</v>
      </c>
      <c r="DH520" s="36">
        <v>958.57677783099996</v>
      </c>
      <c r="DI520" s="30">
        <f t="shared" si="324"/>
        <v>1.7721602065537219E-8</v>
      </c>
      <c r="DJ520" s="30">
        <f t="shared" si="325"/>
        <v>1.7727051096243374E-8</v>
      </c>
      <c r="DK520" s="30">
        <f t="shared" si="326"/>
        <v>1.7727051087048779E-8</v>
      </c>
      <c r="DL520" s="30">
        <f t="shared" si="327"/>
        <v>1.7727051087048812E-8</v>
      </c>
      <c r="DN520" s="36">
        <v>1.249E-8</v>
      </c>
      <c r="DO520" s="36">
        <v>3.0151842983199999</v>
      </c>
      <c r="DP520" s="36">
        <v>464.73122651379998</v>
      </c>
      <c r="DQ520" s="30">
        <f t="shared" si="328"/>
        <v>1.1308590791792721E-8</v>
      </c>
      <c r="DR520" s="30">
        <f t="shared" si="329"/>
        <v>1.1308959501328645E-8</v>
      </c>
      <c r="DS520" s="30">
        <f t="shared" si="330"/>
        <v>1.1308959500706514E-8</v>
      </c>
      <c r="DT520" s="30">
        <f t="shared" si="331"/>
        <v>1.1308959500706517E-8</v>
      </c>
      <c r="DV520" s="36"/>
      <c r="DW520" s="36"/>
      <c r="DX520" s="36"/>
      <c r="ED520" s="36"/>
      <c r="EE520" s="36"/>
      <c r="EF520" s="36"/>
      <c r="EL520" s="36"/>
      <c r="EM520" s="36"/>
      <c r="EN520" s="36"/>
      <c r="ET520" s="36"/>
      <c r="EU520" s="36"/>
      <c r="EV520" s="36"/>
    </row>
    <row r="521" spans="14:152" s="30" customFormat="1" ht="12.75">
      <c r="N521" s="36">
        <v>1.321E-8</v>
      </c>
      <c r="O521" s="36">
        <v>1.45843550806</v>
      </c>
      <c r="P521" s="36">
        <v>1073.6090241908</v>
      </c>
      <c r="Q521" s="30">
        <f t="shared" si="316"/>
        <v>-2.858583488010202E-9</v>
      </c>
      <c r="R521" s="30">
        <f t="shared" si="317"/>
        <v>-2.8565115273868795E-9</v>
      </c>
      <c r="S521" s="30">
        <f t="shared" si="318"/>
        <v>-2.8565115308832607E-9</v>
      </c>
      <c r="T521" s="30">
        <f t="shared" si="319"/>
        <v>-2.8565115308832379E-9</v>
      </c>
      <c r="V521" s="36">
        <v>2.5300000000000002E-9</v>
      </c>
      <c r="W521" s="36">
        <v>3.09377787768</v>
      </c>
      <c r="X521" s="36">
        <v>29.204947528600002</v>
      </c>
      <c r="Y521" s="30">
        <f t="shared" si="320"/>
        <v>-2.4745532858538894E-9</v>
      </c>
      <c r="Z521" s="30">
        <f t="shared" si="321"/>
        <v>-2.4745509837740609E-9</v>
      </c>
      <c r="AA521" s="30">
        <f t="shared" si="322"/>
        <v>-2.4745509837779449E-9</v>
      </c>
      <c r="AB521" s="30">
        <f t="shared" si="323"/>
        <v>-2.4745509837779449E-9</v>
      </c>
      <c r="AD521" s="36"/>
      <c r="AE521" s="36"/>
      <c r="AF521" s="36"/>
      <c r="AL521" s="36"/>
      <c r="AM521" s="36"/>
      <c r="AN521" s="36"/>
      <c r="AT521" s="36"/>
      <c r="AU521" s="36"/>
      <c r="AV521" s="36"/>
      <c r="BB521" s="36"/>
      <c r="BC521" s="36"/>
      <c r="BD521" s="36"/>
      <c r="BJ521" s="36"/>
      <c r="BK521" s="36"/>
      <c r="BL521" s="36"/>
      <c r="BR521" s="36"/>
      <c r="BS521" s="36"/>
      <c r="BT521" s="36"/>
      <c r="BZ521" s="36"/>
      <c r="CA521" s="36"/>
      <c r="CB521" s="36"/>
      <c r="CH521" s="36"/>
      <c r="CI521" s="36"/>
      <c r="CJ521" s="36"/>
      <c r="CP521" s="36"/>
      <c r="CQ521" s="36"/>
      <c r="CR521" s="36"/>
      <c r="CX521" s="36"/>
      <c r="CY521" s="36"/>
      <c r="CZ521" s="36"/>
      <c r="DF521" s="36">
        <v>4.9759999999999997E-8</v>
      </c>
      <c r="DG521" s="36">
        <v>0.50639895683000002</v>
      </c>
      <c r="DH521" s="36">
        <v>511.5317178299</v>
      </c>
      <c r="DI521" s="30">
        <f t="shared" si="324"/>
        <v>-3.4245717037217073E-8</v>
      </c>
      <c r="DJ521" s="30">
        <f t="shared" si="325"/>
        <v>-3.424848026063498E-8</v>
      </c>
      <c r="DK521" s="30">
        <f t="shared" si="326"/>
        <v>-3.4248480255972388E-8</v>
      </c>
      <c r="DL521" s="30">
        <f t="shared" si="327"/>
        <v>-3.4248480255972401E-8</v>
      </c>
      <c r="DN521" s="36">
        <v>1.2499999999999999E-8</v>
      </c>
      <c r="DO521" s="36">
        <v>6.2351672888499996</v>
      </c>
      <c r="DP521" s="36">
        <v>823.99143422340001</v>
      </c>
      <c r="DQ521" s="30">
        <f t="shared" si="328"/>
        <v>-1.1943042943606968E-9</v>
      </c>
      <c r="DR521" s="30">
        <f t="shared" si="329"/>
        <v>-1.1927700913727678E-9</v>
      </c>
      <c r="DS521" s="30">
        <f t="shared" si="330"/>
        <v>-1.1927700939616643E-9</v>
      </c>
      <c r="DT521" s="30">
        <f t="shared" si="331"/>
        <v>-1.1927700939616533E-9</v>
      </c>
      <c r="DV521" s="36"/>
      <c r="DW521" s="36"/>
      <c r="DX521" s="36"/>
      <c r="ED521" s="36"/>
      <c r="EE521" s="36"/>
      <c r="EF521" s="36"/>
      <c r="EL521" s="36"/>
      <c r="EM521" s="36"/>
      <c r="EN521" s="36"/>
      <c r="ET521" s="36"/>
      <c r="EU521" s="36"/>
      <c r="EV521" s="36"/>
    </row>
    <row r="522" spans="14:152" s="30" customFormat="1" ht="12.75">
      <c r="N522" s="36">
        <v>1.3130000000000001E-8</v>
      </c>
      <c r="O522" s="36">
        <v>0.11761534168</v>
      </c>
      <c r="P522" s="36">
        <v>71.812653150700001</v>
      </c>
      <c r="Q522" s="30">
        <f t="shared" si="316"/>
        <v>1.2616641551443679E-8</v>
      </c>
      <c r="R522" s="30">
        <f t="shared" si="317"/>
        <v>1.2616602483671581E-8</v>
      </c>
      <c r="S522" s="30">
        <f t="shared" si="318"/>
        <v>1.2616602483737506E-8</v>
      </c>
      <c r="T522" s="30">
        <f t="shared" si="319"/>
        <v>1.2616602483737506E-8</v>
      </c>
      <c r="V522" s="36">
        <v>2.4399999999999998E-9</v>
      </c>
      <c r="W522" s="36">
        <v>3.15828383212</v>
      </c>
      <c r="X522" s="36">
        <v>7.0016724161999999</v>
      </c>
      <c r="Y522" s="30">
        <f t="shared" si="320"/>
        <v>-2.4394025396829576E-9</v>
      </c>
      <c r="Z522" s="30">
        <f t="shared" si="321"/>
        <v>-2.4394024831126099E-9</v>
      </c>
      <c r="AA522" s="30">
        <f t="shared" si="322"/>
        <v>-2.439402483112705E-9</v>
      </c>
      <c r="AB522" s="30">
        <f t="shared" si="323"/>
        <v>-2.439402483112705E-9</v>
      </c>
      <c r="AD522" s="36"/>
      <c r="AE522" s="36"/>
      <c r="AF522" s="36"/>
      <c r="AL522" s="36"/>
      <c r="AM522" s="36"/>
      <c r="AN522" s="36"/>
      <c r="AT522" s="36"/>
      <c r="AU522" s="36"/>
      <c r="AV522" s="36"/>
      <c r="BB522" s="36"/>
      <c r="BC522" s="36"/>
      <c r="BD522" s="36"/>
      <c r="BJ522" s="36"/>
      <c r="BK522" s="36"/>
      <c r="BL522" s="36"/>
      <c r="BR522" s="36"/>
      <c r="BS522" s="36"/>
      <c r="BT522" s="36"/>
      <c r="BZ522" s="36"/>
      <c r="CA522" s="36"/>
      <c r="CB522" s="36"/>
      <c r="CH522" s="36"/>
      <c r="CI522" s="36"/>
      <c r="CJ522" s="36"/>
      <c r="CP522" s="36"/>
      <c r="CQ522" s="36"/>
      <c r="CR522" s="36"/>
      <c r="CX522" s="36"/>
      <c r="CY522" s="36"/>
      <c r="CZ522" s="36"/>
      <c r="DF522" s="36">
        <v>4.1670000000000002E-8</v>
      </c>
      <c r="DG522" s="36">
        <v>5.9472576207000003</v>
      </c>
      <c r="DH522" s="36">
        <v>316.44005376640001</v>
      </c>
      <c r="DI522" s="30">
        <f t="shared" si="324"/>
        <v>-2.0692566512582775E-8</v>
      </c>
      <c r="DJ522" s="30">
        <f t="shared" si="325"/>
        <v>-2.0694279139079114E-8</v>
      </c>
      <c r="DK522" s="30">
        <f t="shared" si="326"/>
        <v>-2.0694279136189193E-8</v>
      </c>
      <c r="DL522" s="30">
        <f t="shared" si="327"/>
        <v>-2.0694279136189193E-8</v>
      </c>
      <c r="DN522" s="36">
        <v>1.275E-8</v>
      </c>
      <c r="DO522" s="36">
        <v>2.6821738421300001</v>
      </c>
      <c r="DP522" s="36">
        <v>637.44960575920004</v>
      </c>
      <c r="DQ522" s="30">
        <f t="shared" si="328"/>
        <v>8.3935759328783988E-9</v>
      </c>
      <c r="DR522" s="30">
        <f t="shared" si="329"/>
        <v>8.3926604353205149E-9</v>
      </c>
      <c r="DS522" s="30">
        <f t="shared" si="330"/>
        <v>8.3926604368654319E-9</v>
      </c>
      <c r="DT522" s="30">
        <f t="shared" si="331"/>
        <v>8.3926604368654236E-9</v>
      </c>
      <c r="DV522" s="36"/>
      <c r="DW522" s="36"/>
      <c r="DX522" s="36"/>
      <c r="ED522" s="36"/>
      <c r="EE522" s="36"/>
      <c r="EF522" s="36"/>
      <c r="EL522" s="36"/>
      <c r="EM522" s="36"/>
      <c r="EN522" s="36"/>
      <c r="ET522" s="36"/>
      <c r="EU522" s="36"/>
      <c r="EV522" s="36"/>
    </row>
    <row r="523" spans="14:152" s="30" customFormat="1" ht="12.75">
      <c r="N523" s="36">
        <v>1.438E-8</v>
      </c>
      <c r="O523" s="36">
        <v>2.5774197541600001</v>
      </c>
      <c r="P523" s="36">
        <v>100.38446123289999</v>
      </c>
      <c r="Q523" s="30">
        <f t="shared" si="316"/>
        <v>-6.2552505123577095E-9</v>
      </c>
      <c r="R523" s="30">
        <f t="shared" si="317"/>
        <v>-6.2550560135891622E-9</v>
      </c>
      <c r="S523" s="30">
        <f t="shared" si="318"/>
        <v>-6.255056013917366E-9</v>
      </c>
      <c r="T523" s="30">
        <f t="shared" si="319"/>
        <v>-6.255056013917366E-9</v>
      </c>
      <c r="V523" s="36">
        <v>2.9499999999999999E-9</v>
      </c>
      <c r="W523" s="36">
        <v>4.9584393454300004</v>
      </c>
      <c r="X523" s="36">
        <v>714.67888488129995</v>
      </c>
      <c r="Y523" s="30">
        <f t="shared" si="320"/>
        <v>1.6041795023980516E-9</v>
      </c>
      <c r="Z523" s="30">
        <f t="shared" si="321"/>
        <v>1.6044442508744883E-9</v>
      </c>
      <c r="AA523" s="30">
        <f t="shared" si="322"/>
        <v>1.6044442504277558E-9</v>
      </c>
      <c r="AB523" s="30">
        <f t="shared" si="323"/>
        <v>1.6044442504277566E-9</v>
      </c>
      <c r="AD523" s="36"/>
      <c r="AE523" s="36"/>
      <c r="AF523" s="36"/>
      <c r="AL523" s="36"/>
      <c r="AM523" s="36"/>
      <c r="AN523" s="36"/>
      <c r="AT523" s="36"/>
      <c r="AU523" s="36"/>
      <c r="AV523" s="36"/>
      <c r="BB523" s="36"/>
      <c r="BC523" s="36"/>
      <c r="BD523" s="36"/>
      <c r="BJ523" s="36"/>
      <c r="BK523" s="36"/>
      <c r="BL523" s="36"/>
      <c r="BR523" s="36"/>
      <c r="BS523" s="36"/>
      <c r="BT523" s="36"/>
      <c r="BZ523" s="36"/>
      <c r="CA523" s="36"/>
      <c r="CB523" s="36"/>
      <c r="CH523" s="36"/>
      <c r="CI523" s="36"/>
      <c r="CJ523" s="36"/>
      <c r="CP523" s="36"/>
      <c r="CQ523" s="36"/>
      <c r="CR523" s="36"/>
      <c r="CX523" s="36"/>
      <c r="CY523" s="36"/>
      <c r="CZ523" s="36"/>
      <c r="DF523" s="36">
        <v>4.353E-8</v>
      </c>
      <c r="DG523" s="36">
        <v>3.7858710173099999</v>
      </c>
      <c r="DH523" s="36">
        <v>1171.8758732690001</v>
      </c>
      <c r="DI523" s="30">
        <f t="shared" si="324"/>
        <v>-3.9568869388761477E-8</v>
      </c>
      <c r="DJ523" s="30">
        <f t="shared" si="325"/>
        <v>-3.957205024924339E-8</v>
      </c>
      <c r="DK523" s="30">
        <f t="shared" si="326"/>
        <v>-3.95720502438769E-8</v>
      </c>
      <c r="DL523" s="30">
        <f t="shared" si="327"/>
        <v>-3.957205024387692E-8</v>
      </c>
      <c r="DN523" s="36">
        <v>1.249E-8</v>
      </c>
      <c r="DO523" s="36">
        <v>2.9702818285300001</v>
      </c>
      <c r="DP523" s="36">
        <v>51749.208092272303</v>
      </c>
      <c r="DQ523" s="30">
        <f t="shared" si="328"/>
        <v>4.3666362934196957E-9</v>
      </c>
      <c r="DR523" s="30">
        <f t="shared" si="329"/>
        <v>4.275892126591352E-9</v>
      </c>
      <c r="DS523" s="30">
        <f t="shared" si="330"/>
        <v>4.2758922799348856E-9</v>
      </c>
      <c r="DT523" s="30">
        <f t="shared" si="331"/>
        <v>4.2758922799342189E-9</v>
      </c>
      <c r="DV523" s="36"/>
      <c r="DW523" s="36"/>
      <c r="DX523" s="36"/>
      <c r="ED523" s="36"/>
      <c r="EE523" s="36"/>
      <c r="EF523" s="36"/>
      <c r="EL523" s="36"/>
      <c r="EM523" s="36"/>
      <c r="EN523" s="36"/>
      <c r="ET523" s="36"/>
      <c r="EU523" s="36"/>
      <c r="EV523" s="36"/>
    </row>
    <row r="524" spans="14:152" s="30" customFormat="1" ht="12.75">
      <c r="N524" s="36">
        <v>1.1900000000000001E-8</v>
      </c>
      <c r="O524" s="36">
        <v>5.6337950965900001</v>
      </c>
      <c r="P524" s="36">
        <v>5.1078094306999997</v>
      </c>
      <c r="Q524" s="30">
        <f t="shared" si="316"/>
        <v>9.2702201008031447E-9</v>
      </c>
      <c r="R524" s="30">
        <f t="shared" si="317"/>
        <v>9.2702143978972591E-9</v>
      </c>
      <c r="S524" s="30">
        <f t="shared" si="318"/>
        <v>9.2702143979068808E-9</v>
      </c>
      <c r="T524" s="30">
        <f t="shared" si="319"/>
        <v>9.2702143979068808E-9</v>
      </c>
      <c r="V524" s="36">
        <v>2.09E-9</v>
      </c>
      <c r="W524" s="36">
        <v>0.94525938633999995</v>
      </c>
      <c r="X524" s="36">
        <v>864.2420820159</v>
      </c>
      <c r="Y524" s="30">
        <f t="shared" si="320"/>
        <v>-1.591766427802755E-9</v>
      </c>
      <c r="Z524" s="30">
        <f t="shared" si="321"/>
        <v>-1.5915912609420778E-9</v>
      </c>
      <c r="AA524" s="30">
        <f t="shared" si="322"/>
        <v>-1.5915912612376834E-9</v>
      </c>
      <c r="AB524" s="30">
        <f t="shared" si="323"/>
        <v>-1.5915912612376819E-9</v>
      </c>
      <c r="AD524" s="36"/>
      <c r="AE524" s="36"/>
      <c r="AF524" s="36"/>
      <c r="AL524" s="36"/>
      <c r="AM524" s="36"/>
      <c r="AN524" s="36"/>
      <c r="AT524" s="36"/>
      <c r="AU524" s="36"/>
      <c r="AV524" s="36"/>
      <c r="BB524" s="36"/>
      <c r="BC524" s="36"/>
      <c r="BD524" s="36"/>
      <c r="BJ524" s="36"/>
      <c r="BK524" s="36"/>
      <c r="BL524" s="36"/>
      <c r="BR524" s="36"/>
      <c r="BS524" s="36"/>
      <c r="BT524" s="36"/>
      <c r="BZ524" s="36"/>
      <c r="CA524" s="36"/>
      <c r="CB524" s="36"/>
      <c r="CH524" s="36"/>
      <c r="CI524" s="36"/>
      <c r="CJ524" s="36"/>
      <c r="CP524" s="36"/>
      <c r="CQ524" s="36"/>
      <c r="CR524" s="36"/>
      <c r="CX524" s="36"/>
      <c r="CY524" s="36"/>
      <c r="CZ524" s="36"/>
      <c r="DF524" s="36">
        <v>5.3869999999999999E-8</v>
      </c>
      <c r="DG524" s="36">
        <v>2.0369328765099999</v>
      </c>
      <c r="DH524" s="36">
        <v>2435.155730035</v>
      </c>
      <c r="DI524" s="30">
        <f t="shared" si="324"/>
        <v>2.4367755503795118E-8</v>
      </c>
      <c r="DJ524" s="30">
        <f t="shared" si="325"/>
        <v>2.4385260468576747E-8</v>
      </c>
      <c r="DK524" s="30">
        <f t="shared" si="326"/>
        <v>2.4385260439040864E-8</v>
      </c>
      <c r="DL524" s="30">
        <f t="shared" si="327"/>
        <v>2.4385260439040864E-8</v>
      </c>
      <c r="DN524" s="36">
        <v>1.24E-8</v>
      </c>
      <c r="DO524" s="36">
        <v>2.66940683813</v>
      </c>
      <c r="DP524" s="36">
        <v>2700.7151403858002</v>
      </c>
      <c r="DQ524" s="30">
        <f t="shared" si="328"/>
        <v>1.1978552021061187E-8</v>
      </c>
      <c r="DR524" s="30">
        <f t="shared" si="329"/>
        <v>1.1979846412302177E-8</v>
      </c>
      <c r="DS524" s="30">
        <f t="shared" si="330"/>
        <v>1.1979846410119619E-8</v>
      </c>
      <c r="DT524" s="30">
        <f t="shared" si="331"/>
        <v>1.1979846410119624E-8</v>
      </c>
      <c r="DV524" s="36"/>
      <c r="DW524" s="36"/>
      <c r="DX524" s="36"/>
      <c r="ED524" s="36"/>
      <c r="EE524" s="36"/>
      <c r="EF524" s="36"/>
      <c r="EL524" s="36"/>
      <c r="EM524" s="36"/>
      <c r="EN524" s="36"/>
      <c r="ET524" s="36"/>
      <c r="EU524" s="36"/>
      <c r="EV524" s="36"/>
    </row>
    <row r="525" spans="14:152" s="30" customFormat="1" ht="12.75">
      <c r="N525" s="36">
        <v>1.289E-8</v>
      </c>
      <c r="O525" s="36">
        <v>5.20604565993</v>
      </c>
      <c r="P525" s="36">
        <v>278.25883401879997</v>
      </c>
      <c r="Q525" s="30">
        <f t="shared" si="316"/>
        <v>-1.1175756470277901E-8</v>
      </c>
      <c r="R525" s="30">
        <f t="shared" si="317"/>
        <v>-1.1176023899075857E-8</v>
      </c>
      <c r="S525" s="30">
        <f t="shared" si="318"/>
        <v>-1.1176023898624605E-8</v>
      </c>
      <c r="T525" s="30">
        <f t="shared" si="319"/>
        <v>-1.1176023898624605E-8</v>
      </c>
      <c r="V525" s="36">
        <v>2.16E-9</v>
      </c>
      <c r="W525" s="36">
        <v>0.1222123618</v>
      </c>
      <c r="X525" s="36">
        <v>28.5718080822</v>
      </c>
      <c r="Y525" s="30">
        <f t="shared" si="320"/>
        <v>2.1585844013735859E-9</v>
      </c>
      <c r="Z525" s="30">
        <f t="shared" si="321"/>
        <v>2.1585840670684474E-9</v>
      </c>
      <c r="AA525" s="30">
        <f t="shared" si="322"/>
        <v>2.1585840670690116E-9</v>
      </c>
      <c r="AB525" s="30">
        <f t="shared" si="323"/>
        <v>2.1585840670690116E-9</v>
      </c>
      <c r="AD525" s="36"/>
      <c r="AE525" s="36"/>
      <c r="AF525" s="36"/>
      <c r="AL525" s="36"/>
      <c r="AM525" s="36"/>
      <c r="AN525" s="36"/>
      <c r="AT525" s="36"/>
      <c r="AU525" s="36"/>
      <c r="AV525" s="36"/>
      <c r="BB525" s="36"/>
      <c r="BC525" s="36"/>
      <c r="BD525" s="36"/>
      <c r="BJ525" s="36"/>
      <c r="BK525" s="36"/>
      <c r="BL525" s="36"/>
      <c r="BR525" s="36"/>
      <c r="BS525" s="36"/>
      <c r="BT525" s="36"/>
      <c r="BZ525" s="36"/>
      <c r="CA525" s="36"/>
      <c r="CB525" s="36"/>
      <c r="CH525" s="36"/>
      <c r="CI525" s="36"/>
      <c r="CJ525" s="36"/>
      <c r="CP525" s="36"/>
      <c r="CQ525" s="36"/>
      <c r="CR525" s="36"/>
      <c r="CX525" s="36"/>
      <c r="CY525" s="36"/>
      <c r="CZ525" s="36"/>
      <c r="DF525" s="36">
        <v>4.067E-8</v>
      </c>
      <c r="DG525" s="36">
        <v>4.6659260312999997</v>
      </c>
      <c r="DH525" s="36">
        <v>106.0135355254</v>
      </c>
      <c r="DI525" s="30">
        <f t="shared" si="324"/>
        <v>-2.4100383225882664E-8</v>
      </c>
      <c r="DJ525" s="30">
        <f t="shared" si="325"/>
        <v>-2.4100902913267827E-8</v>
      </c>
      <c r="DK525" s="30">
        <f t="shared" si="326"/>
        <v>-2.4100902912390887E-8</v>
      </c>
      <c r="DL525" s="30">
        <f t="shared" si="327"/>
        <v>-2.4100902912390887E-8</v>
      </c>
      <c r="DN525" s="36">
        <v>1.4559999999999999E-8</v>
      </c>
      <c r="DO525" s="36">
        <v>1.85558224828</v>
      </c>
      <c r="DP525" s="36">
        <v>96.872999095099999</v>
      </c>
      <c r="DQ525" s="30">
        <f t="shared" si="328"/>
        <v>3.6351112459535866E-9</v>
      </c>
      <c r="DR525" s="30">
        <f t="shared" si="329"/>
        <v>3.6353156204634037E-9</v>
      </c>
      <c r="DS525" s="30">
        <f t="shared" si="330"/>
        <v>3.6353156201185331E-9</v>
      </c>
      <c r="DT525" s="30">
        <f t="shared" si="331"/>
        <v>3.6353156201185331E-9</v>
      </c>
      <c r="DV525" s="36"/>
      <c r="DW525" s="36"/>
      <c r="DX525" s="36"/>
      <c r="ED525" s="36"/>
      <c r="EE525" s="36"/>
      <c r="EF525" s="36"/>
      <c r="EL525" s="36"/>
      <c r="EM525" s="36"/>
      <c r="EN525" s="36"/>
      <c r="ET525" s="36"/>
      <c r="EU525" s="36"/>
      <c r="EV525" s="36"/>
    </row>
    <row r="526" spans="14:152" s="30" customFormat="1" ht="12.75">
      <c r="N526" s="36">
        <v>1.157E-8</v>
      </c>
      <c r="O526" s="36">
        <v>5.0010186010100002</v>
      </c>
      <c r="P526" s="36">
        <v>230.56457082540001</v>
      </c>
      <c r="Q526" s="30">
        <f t="shared" si="316"/>
        <v>-9.6712488817196254E-9</v>
      </c>
      <c r="R526" s="30">
        <f t="shared" si="317"/>
        <v>-9.6714679826060292E-9</v>
      </c>
      <c r="S526" s="30">
        <f t="shared" si="318"/>
        <v>-9.6714679822363175E-9</v>
      </c>
      <c r="T526" s="30">
        <f t="shared" si="319"/>
        <v>-9.6714679822363192E-9</v>
      </c>
      <c r="V526" s="36">
        <v>2.1400000000000001E-9</v>
      </c>
      <c r="W526" s="36">
        <v>2.80190604605</v>
      </c>
      <c r="X526" s="36">
        <v>373.9079928365</v>
      </c>
      <c r="Y526" s="30">
        <f t="shared" si="320"/>
        <v>1.5964617117396994E-9</v>
      </c>
      <c r="Z526" s="30">
        <f t="shared" si="321"/>
        <v>1.5965414442436036E-9</v>
      </c>
      <c r="AA526" s="30">
        <f t="shared" si="322"/>
        <v>1.5965414441090635E-9</v>
      </c>
      <c r="AB526" s="30">
        <f t="shared" si="323"/>
        <v>1.5965414441090643E-9</v>
      </c>
      <c r="AD526" s="36"/>
      <c r="AE526" s="36"/>
      <c r="AF526" s="36"/>
      <c r="AL526" s="36"/>
      <c r="AM526" s="36"/>
      <c r="AN526" s="36"/>
      <c r="AT526" s="36"/>
      <c r="AU526" s="36"/>
      <c r="AV526" s="36"/>
      <c r="BB526" s="36"/>
      <c r="BC526" s="36"/>
      <c r="BD526" s="36"/>
      <c r="BJ526" s="36"/>
      <c r="BK526" s="36"/>
      <c r="BL526" s="36"/>
      <c r="BR526" s="36"/>
      <c r="BS526" s="36"/>
      <c r="BT526" s="36"/>
      <c r="BZ526" s="36"/>
      <c r="CA526" s="36"/>
      <c r="CB526" s="36"/>
      <c r="CH526" s="36"/>
      <c r="CI526" s="36"/>
      <c r="CJ526" s="36"/>
      <c r="CP526" s="36"/>
      <c r="CQ526" s="36"/>
      <c r="CR526" s="36"/>
      <c r="CX526" s="36"/>
      <c r="CY526" s="36"/>
      <c r="CZ526" s="36"/>
      <c r="DF526" s="36">
        <v>4.8170000000000001E-8</v>
      </c>
      <c r="DG526" s="36">
        <v>3.53529781673</v>
      </c>
      <c r="DH526" s="36">
        <v>960.22130923370003</v>
      </c>
      <c r="DI526" s="30">
        <f t="shared" si="324"/>
        <v>-1.0414460403826401E-8</v>
      </c>
      <c r="DJ526" s="30">
        <f t="shared" si="325"/>
        <v>-1.0421217886054828E-8</v>
      </c>
      <c r="DK526" s="30">
        <f t="shared" si="326"/>
        <v>-1.0421217874652153E-8</v>
      </c>
      <c r="DL526" s="30">
        <f t="shared" si="327"/>
        <v>-1.0421217874652194E-8</v>
      </c>
      <c r="DN526" s="36">
        <v>1.4909999999999999E-8</v>
      </c>
      <c r="DO526" s="36">
        <v>4.98649587341</v>
      </c>
      <c r="DP526" s="36">
        <v>295.19424100610001</v>
      </c>
      <c r="DQ526" s="30">
        <f t="shared" si="328"/>
        <v>-1.4588082210344121E-8</v>
      </c>
      <c r="DR526" s="30">
        <f t="shared" si="329"/>
        <v>-1.45882183143084E-8</v>
      </c>
      <c r="DS526" s="30">
        <f t="shared" si="330"/>
        <v>-1.4588218314078758E-8</v>
      </c>
      <c r="DT526" s="30">
        <f t="shared" si="331"/>
        <v>-1.4588218314078759E-8</v>
      </c>
      <c r="DV526" s="36"/>
      <c r="DW526" s="36"/>
      <c r="DX526" s="36"/>
      <c r="ED526" s="36"/>
      <c r="EE526" s="36"/>
      <c r="EF526" s="36"/>
      <c r="EL526" s="36"/>
      <c r="EM526" s="36"/>
      <c r="EN526" s="36"/>
      <c r="ET526" s="36"/>
      <c r="EU526" s="36"/>
      <c r="EV526" s="36"/>
    </row>
    <row r="527" spans="14:152" s="30" customFormat="1" ht="12.75">
      <c r="N527" s="36">
        <v>1.233E-8</v>
      </c>
      <c r="O527" s="36">
        <v>2.7020731701399998</v>
      </c>
      <c r="P527" s="36">
        <v>282.66406803389998</v>
      </c>
      <c r="Q527" s="30">
        <f t="shared" si="316"/>
        <v>5.2068867466384391E-9</v>
      </c>
      <c r="R527" s="30">
        <f t="shared" si="317"/>
        <v>5.207359480187659E-9</v>
      </c>
      <c r="S527" s="30">
        <f t="shared" si="318"/>
        <v>5.2073594793899583E-9</v>
      </c>
      <c r="T527" s="30">
        <f t="shared" si="319"/>
        <v>5.2073594793899608E-9</v>
      </c>
      <c r="V527" s="36">
        <v>2.1200000000000001E-9</v>
      </c>
      <c r="W527" s="36">
        <v>2.07343849515</v>
      </c>
      <c r="X527" s="36">
        <v>1357.6145525811</v>
      </c>
      <c r="Y527" s="30">
        <f t="shared" si="320"/>
        <v>1.4319395034131128E-9</v>
      </c>
      <c r="Z527" s="30">
        <f t="shared" si="321"/>
        <v>1.4322570599750364E-9</v>
      </c>
      <c r="AA527" s="30">
        <f t="shared" si="322"/>
        <v>1.4322570594392273E-9</v>
      </c>
      <c r="AB527" s="30">
        <f t="shared" si="323"/>
        <v>1.4322570594392302E-9</v>
      </c>
      <c r="AD527" s="36"/>
      <c r="AE527" s="36"/>
      <c r="AF527" s="36"/>
      <c r="AL527" s="36"/>
      <c r="AM527" s="36"/>
      <c r="AN527" s="36"/>
      <c r="AT527" s="36"/>
      <c r="AU527" s="36"/>
      <c r="AV527" s="36"/>
      <c r="BB527" s="36"/>
      <c r="BC527" s="36"/>
      <c r="BD527" s="36"/>
      <c r="BJ527" s="36"/>
      <c r="BK527" s="36"/>
      <c r="BL527" s="36"/>
      <c r="BR527" s="36"/>
      <c r="BS527" s="36"/>
      <c r="BT527" s="36"/>
      <c r="BZ527" s="36"/>
      <c r="CA527" s="36"/>
      <c r="CB527" s="36"/>
      <c r="CH527" s="36"/>
      <c r="CI527" s="36"/>
      <c r="CJ527" s="36"/>
      <c r="CP527" s="36"/>
      <c r="CQ527" s="36"/>
      <c r="CR527" s="36"/>
      <c r="CX527" s="36"/>
      <c r="CY527" s="36"/>
      <c r="CZ527" s="36"/>
      <c r="DF527" s="36">
        <v>4.0480000000000002E-8</v>
      </c>
      <c r="DG527" s="36">
        <v>3.2002414672200001</v>
      </c>
      <c r="DH527" s="36">
        <v>775.23338944700004</v>
      </c>
      <c r="DI527" s="30">
        <f t="shared" si="324"/>
        <v>1.8430203220251825E-8</v>
      </c>
      <c r="DJ527" s="30">
        <f t="shared" si="325"/>
        <v>1.8426022204236445E-8</v>
      </c>
      <c r="DK527" s="30">
        <f t="shared" si="326"/>
        <v>1.8426022211291905E-8</v>
      </c>
      <c r="DL527" s="30">
        <f t="shared" si="327"/>
        <v>1.8426022211291872E-8</v>
      </c>
      <c r="DN527" s="36">
        <v>1.2299999999999999E-8</v>
      </c>
      <c r="DO527" s="36">
        <v>4.2728385121599999</v>
      </c>
      <c r="DP527" s="36">
        <v>12139.5535091068</v>
      </c>
      <c r="DQ527" s="30">
        <f t="shared" si="328"/>
        <v>1.2045075188493462E-8</v>
      </c>
      <c r="DR527" s="30">
        <f t="shared" si="329"/>
        <v>1.2040529956777969E-8</v>
      </c>
      <c r="DS527" s="30">
        <f t="shared" si="330"/>
        <v>1.2040529964481309E-8</v>
      </c>
      <c r="DT527" s="30">
        <f t="shared" si="331"/>
        <v>1.2040529964481272E-8</v>
      </c>
      <c r="DV527" s="36"/>
      <c r="DW527" s="36"/>
      <c r="DX527" s="36"/>
      <c r="ED527" s="36"/>
      <c r="EE527" s="36"/>
      <c r="EF527" s="36"/>
      <c r="EL527" s="36"/>
      <c r="EM527" s="36"/>
      <c r="EN527" s="36"/>
      <c r="ET527" s="36"/>
      <c r="EU527" s="36"/>
      <c r="EV527" s="36"/>
    </row>
    <row r="528" spans="14:152" s="30" customFormat="1" ht="12.75">
      <c r="N528" s="36">
        <v>1.2089999999999999E-8</v>
      </c>
      <c r="O528" s="36">
        <v>4.0223049813499996</v>
      </c>
      <c r="P528" s="36">
        <v>980.66817835879999</v>
      </c>
      <c r="Q528" s="30">
        <f t="shared" si="316"/>
        <v>1.8749957874885931E-9</v>
      </c>
      <c r="R528" s="30">
        <f t="shared" si="317"/>
        <v>1.873243095147628E-9</v>
      </c>
      <c r="S528" s="30">
        <f t="shared" si="318"/>
        <v>1.8732430981052289E-9</v>
      </c>
      <c r="T528" s="30">
        <f t="shared" si="319"/>
        <v>1.8732430981052181E-9</v>
      </c>
      <c r="V528" s="36">
        <v>2.16E-9</v>
      </c>
      <c r="W528" s="36">
        <v>1.2553120553299999</v>
      </c>
      <c r="X528" s="36">
        <v>477.80391620720002</v>
      </c>
      <c r="Y528" s="30">
        <f t="shared" si="320"/>
        <v>3.8009229769482882E-10</v>
      </c>
      <c r="Z528" s="30">
        <f t="shared" si="321"/>
        <v>3.7994027273570171E-10</v>
      </c>
      <c r="AA528" s="30">
        <f t="shared" si="322"/>
        <v>3.799402729922372E-10</v>
      </c>
      <c r="AB528" s="30">
        <f t="shared" si="323"/>
        <v>3.7994027299223622E-10</v>
      </c>
      <c r="AD528" s="36"/>
      <c r="AE528" s="36"/>
      <c r="AF528" s="36"/>
      <c r="AL528" s="36"/>
      <c r="AM528" s="36"/>
      <c r="AN528" s="36"/>
      <c r="AT528" s="36"/>
      <c r="AU528" s="36"/>
      <c r="AV528" s="36"/>
      <c r="BB528" s="36"/>
      <c r="BC528" s="36"/>
      <c r="BD528" s="36"/>
      <c r="BJ528" s="36"/>
      <c r="BK528" s="36"/>
      <c r="BL528" s="36"/>
      <c r="BR528" s="36"/>
      <c r="BS528" s="36"/>
      <c r="BT528" s="36"/>
      <c r="BZ528" s="36"/>
      <c r="CA528" s="36"/>
      <c r="CB528" s="36"/>
      <c r="CH528" s="36"/>
      <c r="CI528" s="36"/>
      <c r="CJ528" s="36"/>
      <c r="CP528" s="36"/>
      <c r="CQ528" s="36"/>
      <c r="CR528" s="36"/>
      <c r="CX528" s="36"/>
      <c r="CY528" s="36"/>
      <c r="CZ528" s="36"/>
      <c r="DF528" s="36">
        <v>4.0159999999999997E-8</v>
      </c>
      <c r="DG528" s="36">
        <v>6.0056914310699998</v>
      </c>
      <c r="DH528" s="36">
        <v>945.99421523210003</v>
      </c>
      <c r="DI528" s="30">
        <f t="shared" si="324"/>
        <v>2.9093986521309165E-8</v>
      </c>
      <c r="DJ528" s="30">
        <f t="shared" si="325"/>
        <v>2.9097904960262253E-8</v>
      </c>
      <c r="DK528" s="30">
        <f t="shared" si="326"/>
        <v>2.9097904953650622E-8</v>
      </c>
      <c r="DL528" s="30">
        <f t="shared" si="327"/>
        <v>2.9097904953650622E-8</v>
      </c>
      <c r="DN528" s="36">
        <v>1.2919999999999999E-8</v>
      </c>
      <c r="DO528" s="36">
        <v>2.73196017809</v>
      </c>
      <c r="DP528" s="36">
        <v>10206.171999210201</v>
      </c>
      <c r="DQ528" s="30">
        <f t="shared" si="328"/>
        <v>-1.1634729904265461E-8</v>
      </c>
      <c r="DR528" s="30">
        <f t="shared" si="329"/>
        <v>-1.1626136748052874E-8</v>
      </c>
      <c r="DS528" s="30">
        <f t="shared" si="330"/>
        <v>-1.1626136762576208E-8</v>
      </c>
      <c r="DT528" s="30">
        <f t="shared" si="331"/>
        <v>-1.1626136762576169E-8</v>
      </c>
      <c r="DV528" s="36"/>
      <c r="DW528" s="36"/>
      <c r="DX528" s="36"/>
      <c r="ED528" s="36"/>
      <c r="EE528" s="36"/>
      <c r="EF528" s="36"/>
      <c r="EL528" s="36"/>
      <c r="EM528" s="36"/>
      <c r="EN528" s="36"/>
      <c r="ET528" s="36"/>
      <c r="EU528" s="36"/>
      <c r="EV528" s="36"/>
    </row>
    <row r="529" spans="14:152" s="30" customFormat="1" ht="12.75">
      <c r="N529" s="36">
        <v>1.07E-8</v>
      </c>
      <c r="O529" s="36">
        <v>5.1756945505500003</v>
      </c>
      <c r="P529" s="36">
        <v>313.21047591889999</v>
      </c>
      <c r="Q529" s="30">
        <f t="shared" si="316"/>
        <v>-1.0230025236618036E-8</v>
      </c>
      <c r="R529" s="30">
        <f t="shared" si="317"/>
        <v>-1.0230172218618001E-8</v>
      </c>
      <c r="S529" s="30">
        <f t="shared" si="318"/>
        <v>-1.0230172218369996E-8</v>
      </c>
      <c r="T529" s="30">
        <f t="shared" si="319"/>
        <v>-1.0230172218369997E-8</v>
      </c>
      <c r="V529" s="36">
        <v>2.0599999999999999E-9</v>
      </c>
      <c r="W529" s="36">
        <v>5.35971491902</v>
      </c>
      <c r="X529" s="36">
        <v>3060.8259223474001</v>
      </c>
      <c r="Y529" s="30">
        <f t="shared" si="320"/>
        <v>1.1896843631717949E-9</v>
      </c>
      <c r="Z529" s="30">
        <f t="shared" si="321"/>
        <v>1.19045449693271E-9</v>
      </c>
      <c r="AA529" s="30">
        <f t="shared" si="322"/>
        <v>1.1904544956333621E-9</v>
      </c>
      <c r="AB529" s="30">
        <f t="shared" si="323"/>
        <v>1.1904544956333679E-9</v>
      </c>
      <c r="AD529" s="36"/>
      <c r="AE529" s="36"/>
      <c r="AF529" s="36"/>
      <c r="AL529" s="36"/>
      <c r="AM529" s="36"/>
      <c r="AN529" s="36"/>
      <c r="AT529" s="36"/>
      <c r="AU529" s="36"/>
      <c r="AV529" s="36"/>
      <c r="BB529" s="36"/>
      <c r="BC529" s="36"/>
      <c r="BD529" s="36"/>
      <c r="BJ529" s="36"/>
      <c r="BK529" s="36"/>
      <c r="BL529" s="36"/>
      <c r="BR529" s="36"/>
      <c r="BS529" s="36"/>
      <c r="BT529" s="36"/>
      <c r="BZ529" s="36"/>
      <c r="CA529" s="36"/>
      <c r="CB529" s="36"/>
      <c r="CH529" s="36"/>
      <c r="CI529" s="36"/>
      <c r="CJ529" s="36"/>
      <c r="CP529" s="36"/>
      <c r="CQ529" s="36"/>
      <c r="CR529" s="36"/>
      <c r="CX529" s="36"/>
      <c r="CY529" s="36"/>
      <c r="CZ529" s="36"/>
      <c r="DF529" s="36">
        <v>3.9890000000000002E-8</v>
      </c>
      <c r="DG529" s="36">
        <v>3.1513031919599999</v>
      </c>
      <c r="DH529" s="36">
        <v>115.62294719080001</v>
      </c>
      <c r="DI529" s="30">
        <f t="shared" si="324"/>
        <v>-3.2200006450783979E-8</v>
      </c>
      <c r="DJ529" s="30">
        <f t="shared" si="325"/>
        <v>-3.2199599081182237E-8</v>
      </c>
      <c r="DK529" s="30">
        <f t="shared" si="326"/>
        <v>-3.2199599081869657E-8</v>
      </c>
      <c r="DL529" s="30">
        <f t="shared" si="327"/>
        <v>-3.2199599081869657E-8</v>
      </c>
      <c r="DN529" s="36">
        <v>1.247E-8</v>
      </c>
      <c r="DO529" s="36">
        <v>3.7739974979099999</v>
      </c>
      <c r="DP529" s="36">
        <v>504.56118318099999</v>
      </c>
      <c r="DQ529" s="30">
        <f t="shared" si="328"/>
        <v>6.9830898466435088E-9</v>
      </c>
      <c r="DR529" s="30">
        <f t="shared" si="329"/>
        <v>6.9838698561585281E-9</v>
      </c>
      <c r="DS529" s="30">
        <f t="shared" si="330"/>
        <v>6.9838698548423415E-9</v>
      </c>
      <c r="DT529" s="30">
        <f t="shared" si="331"/>
        <v>6.9838698548423465E-9</v>
      </c>
      <c r="DV529" s="36"/>
      <c r="DW529" s="36"/>
      <c r="DX529" s="36"/>
      <c r="ED529" s="36"/>
      <c r="EE529" s="36"/>
      <c r="EF529" s="36"/>
      <c r="EL529" s="36"/>
      <c r="EM529" s="36"/>
      <c r="EN529" s="36"/>
      <c r="ET529" s="36"/>
      <c r="EU529" s="36"/>
      <c r="EV529" s="36"/>
    </row>
    <row r="530" spans="14:152" s="30" customFormat="1" ht="12.75">
      <c r="N530" s="36">
        <v>1.2919999999999999E-8</v>
      </c>
      <c r="O530" s="36">
        <v>4.30946655209</v>
      </c>
      <c r="P530" s="36">
        <v>219.89137757699999</v>
      </c>
      <c r="Q530" s="30">
        <f t="shared" si="316"/>
        <v>-1.2902983199442243E-8</v>
      </c>
      <c r="R530" s="30">
        <f t="shared" si="317"/>
        <v>-1.2902961380768968E-8</v>
      </c>
      <c r="S530" s="30">
        <f t="shared" si="318"/>
        <v>-1.2902961380805797E-8</v>
      </c>
      <c r="T530" s="30">
        <f t="shared" si="319"/>
        <v>-1.2902961380805797E-8</v>
      </c>
      <c r="V530" s="36">
        <v>2.04E-9</v>
      </c>
      <c r="W530" s="36">
        <v>3.0857941046000001</v>
      </c>
      <c r="X530" s="36">
        <v>67.668051566499997</v>
      </c>
      <c r="Y530" s="30">
        <f t="shared" si="320"/>
        <v>-1.8534481606520401E-9</v>
      </c>
      <c r="Z530" s="30">
        <f t="shared" si="321"/>
        <v>-1.8534395309789357E-9</v>
      </c>
      <c r="AA530" s="30">
        <f t="shared" si="322"/>
        <v>-1.8534395309934978E-9</v>
      </c>
      <c r="AB530" s="30">
        <f t="shared" si="323"/>
        <v>-1.8534395309934978E-9</v>
      </c>
      <c r="AD530" s="36"/>
      <c r="AE530" s="36"/>
      <c r="AF530" s="36"/>
      <c r="AL530" s="36"/>
      <c r="AM530" s="36"/>
      <c r="AN530" s="36"/>
      <c r="AT530" s="36"/>
      <c r="AU530" s="36"/>
      <c r="AV530" s="36"/>
      <c r="BB530" s="36"/>
      <c r="BC530" s="36"/>
      <c r="BD530" s="36"/>
      <c r="BJ530" s="36"/>
      <c r="BK530" s="36"/>
      <c r="BL530" s="36"/>
      <c r="BR530" s="36"/>
      <c r="BS530" s="36"/>
      <c r="BT530" s="36"/>
      <c r="BZ530" s="36"/>
      <c r="CA530" s="36"/>
      <c r="CB530" s="36"/>
      <c r="CH530" s="36"/>
      <c r="CI530" s="36"/>
      <c r="CJ530" s="36"/>
      <c r="CP530" s="36"/>
      <c r="CQ530" s="36"/>
      <c r="CR530" s="36"/>
      <c r="CX530" s="36"/>
      <c r="CY530" s="36"/>
      <c r="CZ530" s="36"/>
      <c r="DF530" s="36">
        <v>4.559E-8</v>
      </c>
      <c r="DG530" s="36">
        <v>5.5955535577099997</v>
      </c>
      <c r="DH530" s="36">
        <v>778.41478318470001</v>
      </c>
      <c r="DI530" s="30">
        <f t="shared" si="324"/>
        <v>1.308986495288293E-8</v>
      </c>
      <c r="DJ530" s="30">
        <f t="shared" si="325"/>
        <v>1.3094951575918772E-8</v>
      </c>
      <c r="DK530" s="30">
        <f t="shared" si="326"/>
        <v>1.3094951567335525E-8</v>
      </c>
      <c r="DL530" s="30">
        <f t="shared" si="327"/>
        <v>1.3094951567335563E-8</v>
      </c>
      <c r="DN530" s="36">
        <v>1.4079999999999999E-8</v>
      </c>
      <c r="DO530" s="36">
        <v>1.0295577307899999</v>
      </c>
      <c r="DP530" s="36">
        <v>518.38463239980001</v>
      </c>
      <c r="DQ530" s="30">
        <f t="shared" si="328"/>
        <v>-3.8080302776134104E-9</v>
      </c>
      <c r="DR530" s="30">
        <f t="shared" si="329"/>
        <v>-3.8090817416845047E-9</v>
      </c>
      <c r="DS530" s="30">
        <f t="shared" si="330"/>
        <v>-3.8090817399102403E-9</v>
      </c>
      <c r="DT530" s="30">
        <f t="shared" si="331"/>
        <v>-3.8090817399102461E-9</v>
      </c>
      <c r="DV530" s="36"/>
      <c r="DW530" s="36"/>
      <c r="DX530" s="36"/>
      <c r="ED530" s="36"/>
      <c r="EE530" s="36"/>
      <c r="EF530" s="36"/>
      <c r="EL530" s="36"/>
      <c r="EM530" s="36"/>
      <c r="EN530" s="36"/>
      <c r="ET530" s="36"/>
      <c r="EU530" s="36"/>
      <c r="EV530" s="36"/>
    </row>
    <row r="531" spans="14:152" s="30" customFormat="1" ht="12.75">
      <c r="N531" s="36">
        <v>1.399E-8</v>
      </c>
      <c r="O531" s="36">
        <v>2.5847679585800001</v>
      </c>
      <c r="P531" s="36">
        <v>2538.2485042536</v>
      </c>
      <c r="Q531" s="30">
        <f t="shared" si="316"/>
        <v>6.6230526506810222E-9</v>
      </c>
      <c r="R531" s="30">
        <f t="shared" si="317"/>
        <v>6.6277326270878107E-9</v>
      </c>
      <c r="S531" s="30">
        <f t="shared" si="318"/>
        <v>6.6277326191914354E-9</v>
      </c>
      <c r="T531" s="30">
        <f t="shared" si="319"/>
        <v>6.6277326191914577E-9</v>
      </c>
      <c r="V531" s="36">
        <v>2.1000000000000002E-9</v>
      </c>
      <c r="W531" s="36">
        <v>1.9148985360399999</v>
      </c>
      <c r="X531" s="36">
        <v>938.12990870589999</v>
      </c>
      <c r="Y531" s="30">
        <f t="shared" si="320"/>
        <v>-2.0779506988106657E-9</v>
      </c>
      <c r="Z531" s="30">
        <f t="shared" si="321"/>
        <v>-2.0779080713343877E-9</v>
      </c>
      <c r="AA531" s="30">
        <f t="shared" si="322"/>
        <v>-2.0779080714063537E-9</v>
      </c>
      <c r="AB531" s="30">
        <f t="shared" si="323"/>
        <v>-2.0779080714063537E-9</v>
      </c>
      <c r="AD531" s="36"/>
      <c r="AE531" s="36"/>
      <c r="AF531" s="36"/>
      <c r="AL531" s="36"/>
      <c r="AM531" s="36"/>
      <c r="AN531" s="36"/>
      <c r="AT531" s="36"/>
      <c r="AU531" s="36"/>
      <c r="AV531" s="36"/>
      <c r="BB531" s="36"/>
      <c r="BC531" s="36"/>
      <c r="BD531" s="36"/>
      <c r="BJ531" s="36"/>
      <c r="BK531" s="36"/>
      <c r="BL531" s="36"/>
      <c r="BR531" s="36"/>
      <c r="BS531" s="36"/>
      <c r="BT531" s="36"/>
      <c r="BZ531" s="36"/>
      <c r="CA531" s="36"/>
      <c r="CB531" s="36"/>
      <c r="CH531" s="36"/>
      <c r="CI531" s="36"/>
      <c r="CJ531" s="36"/>
      <c r="CP531" s="36"/>
      <c r="CQ531" s="36"/>
      <c r="CR531" s="36"/>
      <c r="CX531" s="36"/>
      <c r="CY531" s="36"/>
      <c r="CZ531" s="36"/>
      <c r="DF531" s="36">
        <v>4.1530000000000002E-8</v>
      </c>
      <c r="DG531" s="36">
        <v>2.7504273658699998</v>
      </c>
      <c r="DH531" s="36">
        <v>316.34368554679997</v>
      </c>
      <c r="DI531" s="30">
        <f t="shared" si="324"/>
        <v>2.2563135783961648E-8</v>
      </c>
      <c r="DJ531" s="30">
        <f t="shared" si="325"/>
        <v>2.256478620583542E-8</v>
      </c>
      <c r="DK531" s="30">
        <f t="shared" si="326"/>
        <v>2.2564786203050472E-8</v>
      </c>
      <c r="DL531" s="30">
        <f t="shared" si="327"/>
        <v>2.2564786203050482E-8</v>
      </c>
      <c r="DN531" s="36">
        <v>1.2229999999999999E-8</v>
      </c>
      <c r="DO531" s="36">
        <v>1.1220209383999999</v>
      </c>
      <c r="DP531" s="36">
        <v>221.16340196420001</v>
      </c>
      <c r="DQ531" s="30">
        <f t="shared" si="328"/>
        <v>1.216362017988203E-8</v>
      </c>
      <c r="DR531" s="30">
        <f t="shared" si="329"/>
        <v>1.2163578060980228E-8</v>
      </c>
      <c r="DS531" s="30">
        <f t="shared" si="330"/>
        <v>1.2163578061051313E-8</v>
      </c>
      <c r="DT531" s="30">
        <f t="shared" si="331"/>
        <v>1.2163578061051313E-8</v>
      </c>
      <c r="DV531" s="36"/>
      <c r="DW531" s="36"/>
      <c r="DX531" s="36"/>
      <c r="ED531" s="36"/>
      <c r="EE531" s="36"/>
      <c r="EF531" s="36"/>
      <c r="EL531" s="36"/>
      <c r="EM531" s="36"/>
      <c r="EN531" s="36"/>
      <c r="ET531" s="36"/>
      <c r="EU531" s="36"/>
      <c r="EV531" s="36"/>
    </row>
    <row r="532" spans="14:152" s="30" customFormat="1" ht="12.75">
      <c r="N532" s="36">
        <v>1.0379999999999999E-8</v>
      </c>
      <c r="O532" s="36">
        <v>0.14212199680000001</v>
      </c>
      <c r="P532" s="36">
        <v>820.05928096030004</v>
      </c>
      <c r="Q532" s="30">
        <f t="shared" si="316"/>
        <v>-3.1430958982603196E-9</v>
      </c>
      <c r="R532" s="30">
        <f t="shared" si="317"/>
        <v>-3.1418819306176703E-9</v>
      </c>
      <c r="S532" s="30">
        <f t="shared" si="318"/>
        <v>-3.1418819326662116E-9</v>
      </c>
      <c r="T532" s="30">
        <f t="shared" si="319"/>
        <v>-3.1418819326662029E-9</v>
      </c>
      <c r="V532" s="36">
        <v>2.09E-9</v>
      </c>
      <c r="W532" s="36">
        <v>1.4655410930099999</v>
      </c>
      <c r="X532" s="36">
        <v>952.35700270749999</v>
      </c>
      <c r="Y532" s="30">
        <f t="shared" si="320"/>
        <v>-1.6339225766244163E-9</v>
      </c>
      <c r="Z532" s="30">
        <f t="shared" si="321"/>
        <v>-1.6337368401883205E-9</v>
      </c>
      <c r="AA532" s="30">
        <f t="shared" si="322"/>
        <v>-1.6337368405017675E-9</v>
      </c>
      <c r="AB532" s="30">
        <f t="shared" si="323"/>
        <v>-1.6337368405017665E-9</v>
      </c>
      <c r="AD532" s="36"/>
      <c r="AE532" s="36"/>
      <c r="AF532" s="36"/>
      <c r="AL532" s="36"/>
      <c r="AM532" s="36"/>
      <c r="AN532" s="36"/>
      <c r="AT532" s="36"/>
      <c r="AU532" s="36"/>
      <c r="AV532" s="36"/>
      <c r="BB532" s="36"/>
      <c r="BC532" s="36"/>
      <c r="BD532" s="36"/>
      <c r="BJ532" s="36"/>
      <c r="BK532" s="36"/>
      <c r="BL532" s="36"/>
      <c r="BR532" s="36"/>
      <c r="BS532" s="36"/>
      <c r="BT532" s="36"/>
      <c r="BZ532" s="36"/>
      <c r="CA532" s="36"/>
      <c r="CB532" s="36"/>
      <c r="CH532" s="36"/>
      <c r="CI532" s="36"/>
      <c r="CJ532" s="36"/>
      <c r="CP532" s="36"/>
      <c r="CQ532" s="36"/>
      <c r="CR532" s="36"/>
      <c r="CX532" s="36"/>
      <c r="CY532" s="36"/>
      <c r="CZ532" s="36"/>
      <c r="DF532" s="36">
        <v>3.983E-8</v>
      </c>
      <c r="DG532" s="36">
        <v>2.0084213774399999</v>
      </c>
      <c r="DH532" s="36">
        <v>597.35901666109999</v>
      </c>
      <c r="DI532" s="30">
        <f t="shared" si="324"/>
        <v>1.0513200723637353E-8</v>
      </c>
      <c r="DJ532" s="30">
        <f t="shared" si="325"/>
        <v>1.0509766659923926E-8</v>
      </c>
      <c r="DK532" s="30">
        <f t="shared" si="326"/>
        <v>1.050976666571878E-8</v>
      </c>
      <c r="DL532" s="30">
        <f t="shared" si="327"/>
        <v>1.0509766665718761E-8</v>
      </c>
      <c r="DN532" s="36">
        <v>1.42E-8</v>
      </c>
      <c r="DO532" s="36">
        <v>4.39795293289</v>
      </c>
      <c r="DP532" s="36">
        <v>606.76018552230005</v>
      </c>
      <c r="DQ532" s="30">
        <f t="shared" si="328"/>
        <v>7.2650082467779175E-9</v>
      </c>
      <c r="DR532" s="30">
        <f t="shared" si="329"/>
        <v>7.2661159738371971E-9</v>
      </c>
      <c r="DS532" s="30">
        <f t="shared" si="330"/>
        <v>7.2661159719680254E-9</v>
      </c>
      <c r="DT532" s="30">
        <f t="shared" si="331"/>
        <v>7.2661159719680295E-9</v>
      </c>
      <c r="DV532" s="36"/>
      <c r="DW532" s="36"/>
      <c r="DX532" s="36"/>
      <c r="ED532" s="36"/>
      <c r="EE532" s="36"/>
      <c r="EF532" s="36"/>
      <c r="EL532" s="36"/>
      <c r="EM532" s="36"/>
      <c r="EN532" s="36"/>
      <c r="ET532" s="36"/>
      <c r="EU532" s="36"/>
      <c r="EV532" s="36"/>
    </row>
    <row r="533" spans="14:152" s="30" customFormat="1" ht="12.75">
      <c r="N533" s="36">
        <v>1.2450000000000001E-8</v>
      </c>
      <c r="O533" s="36">
        <v>4.0827889713000003</v>
      </c>
      <c r="P533" s="36">
        <v>525.7588118315</v>
      </c>
      <c r="Q533" s="30">
        <f t="shared" si="316"/>
        <v>4.883960451490806E-9</v>
      </c>
      <c r="R533" s="30">
        <f t="shared" si="317"/>
        <v>4.8848614029722329E-9</v>
      </c>
      <c r="S533" s="30">
        <f t="shared" si="318"/>
        <v>4.8848614014519551E-9</v>
      </c>
      <c r="T533" s="30">
        <f t="shared" si="319"/>
        <v>4.8848614014519593E-9</v>
      </c>
      <c r="V533" s="36">
        <v>2.0200000000000001E-9</v>
      </c>
      <c r="W533" s="36">
        <v>3.5767088229700001</v>
      </c>
      <c r="X533" s="36">
        <v>334.55111692129998</v>
      </c>
      <c r="Y533" s="30">
        <f t="shared" si="320"/>
        <v>-3.0380110281565163E-10</v>
      </c>
      <c r="Z533" s="30">
        <f t="shared" si="321"/>
        <v>-3.0370112898131903E-10</v>
      </c>
      <c r="AA533" s="30">
        <f t="shared" si="322"/>
        <v>-3.0370112915001998E-10</v>
      </c>
      <c r="AB533" s="30">
        <f t="shared" si="323"/>
        <v>-3.037011291500191E-10</v>
      </c>
      <c r="AD533" s="36"/>
      <c r="AE533" s="36"/>
      <c r="AF533" s="36"/>
      <c r="AL533" s="36"/>
      <c r="AM533" s="36"/>
      <c r="AN533" s="36"/>
      <c r="AT533" s="36"/>
      <c r="AU533" s="36"/>
      <c r="AV533" s="36"/>
      <c r="BB533" s="36"/>
      <c r="BC533" s="36"/>
      <c r="BD533" s="36"/>
      <c r="BJ533" s="36"/>
      <c r="BK533" s="36"/>
      <c r="BL533" s="36"/>
      <c r="BR533" s="36"/>
      <c r="BS533" s="36"/>
      <c r="BT533" s="36"/>
      <c r="BZ533" s="36"/>
      <c r="CA533" s="36"/>
      <c r="CB533" s="36"/>
      <c r="CH533" s="36"/>
      <c r="CI533" s="36"/>
      <c r="CJ533" s="36"/>
      <c r="CP533" s="36"/>
      <c r="CQ533" s="36"/>
      <c r="CR533" s="36"/>
      <c r="CX533" s="36"/>
      <c r="CY533" s="36"/>
      <c r="CZ533" s="36"/>
      <c r="DF533" s="36">
        <v>4.2120000000000003E-8</v>
      </c>
      <c r="DG533" s="36">
        <v>4.16852690218</v>
      </c>
      <c r="DH533" s="36">
        <v>823.99143422340001</v>
      </c>
      <c r="DI533" s="30">
        <f t="shared" si="324"/>
        <v>3.8792566761356778E-8</v>
      </c>
      <c r="DJ533" s="30">
        <f t="shared" si="325"/>
        <v>3.8790543334169919E-8</v>
      </c>
      <c r="DK533" s="30">
        <f t="shared" si="326"/>
        <v>3.8790543337584838E-8</v>
      </c>
      <c r="DL533" s="30">
        <f t="shared" si="327"/>
        <v>3.8790543337584825E-8</v>
      </c>
      <c r="DN533" s="36">
        <v>1.1900000000000001E-8</v>
      </c>
      <c r="DO533" s="36">
        <v>1.5729255363100001</v>
      </c>
      <c r="DP533" s="36">
        <v>820.05928096030004</v>
      </c>
      <c r="DQ533" s="30">
        <f t="shared" si="328"/>
        <v>-1.1733178074684897E-8</v>
      </c>
      <c r="DR533" s="30">
        <f t="shared" si="329"/>
        <v>-1.173342163936667E-8</v>
      </c>
      <c r="DS533" s="30">
        <f t="shared" si="330"/>
        <v>-1.1733421638955818E-8</v>
      </c>
      <c r="DT533" s="30">
        <f t="shared" si="331"/>
        <v>-1.173342163895582E-8</v>
      </c>
      <c r="DV533" s="36"/>
      <c r="DW533" s="36"/>
      <c r="DX533" s="36"/>
      <c r="ED533" s="36"/>
      <c r="EE533" s="36"/>
      <c r="EF533" s="36"/>
      <c r="EL533" s="36"/>
      <c r="EM533" s="36"/>
      <c r="EN533" s="36"/>
      <c r="ET533" s="36"/>
      <c r="EU533" s="36"/>
      <c r="EV533" s="36"/>
    </row>
    <row r="534" spans="14:152" s="30" customFormat="1" ht="12.75">
      <c r="N534" s="36">
        <v>1.254E-8</v>
      </c>
      <c r="O534" s="36">
        <v>2.4627501773499998</v>
      </c>
      <c r="P534" s="36">
        <v>457.61767951299998</v>
      </c>
      <c r="Q534" s="30">
        <f t="shared" si="316"/>
        <v>1.2505174525624717E-8</v>
      </c>
      <c r="R534" s="30">
        <f t="shared" si="317"/>
        <v>1.2505110544579965E-8</v>
      </c>
      <c r="S534" s="30">
        <f t="shared" si="318"/>
        <v>1.2505110544687978E-8</v>
      </c>
      <c r="T534" s="30">
        <f t="shared" si="319"/>
        <v>1.2505110544687978E-8</v>
      </c>
      <c r="V534" s="36">
        <v>2.28E-9</v>
      </c>
      <c r="W534" s="36">
        <v>5.6620964146399997</v>
      </c>
      <c r="X534" s="36">
        <v>1699.2792165031999</v>
      </c>
      <c r="Y534" s="30">
        <f t="shared" si="320"/>
        <v>-1.8581716610638742E-9</v>
      </c>
      <c r="Z534" s="30">
        <f t="shared" si="321"/>
        <v>-1.8578356501046774E-9</v>
      </c>
      <c r="AA534" s="30">
        <f t="shared" si="322"/>
        <v>-1.8578356506717769E-9</v>
      </c>
      <c r="AB534" s="30">
        <f t="shared" si="323"/>
        <v>-1.8578356506717746E-9</v>
      </c>
      <c r="AD534" s="36"/>
      <c r="AE534" s="36"/>
      <c r="AF534" s="36"/>
      <c r="AL534" s="36"/>
      <c r="AM534" s="36"/>
      <c r="AN534" s="36"/>
      <c r="AT534" s="36"/>
      <c r="AU534" s="36"/>
      <c r="AV534" s="36"/>
      <c r="BB534" s="36"/>
      <c r="BC534" s="36"/>
      <c r="BD534" s="36"/>
      <c r="BJ534" s="36"/>
      <c r="BK534" s="36"/>
      <c r="BL534" s="36"/>
      <c r="BR534" s="36"/>
      <c r="BS534" s="36"/>
      <c r="BT534" s="36"/>
      <c r="BZ534" s="36"/>
      <c r="CA534" s="36"/>
      <c r="CB534" s="36"/>
      <c r="CH534" s="36"/>
      <c r="CI534" s="36"/>
      <c r="CJ534" s="36"/>
      <c r="CP534" s="36"/>
      <c r="CQ534" s="36"/>
      <c r="CR534" s="36"/>
      <c r="CX534" s="36"/>
      <c r="CY534" s="36"/>
      <c r="CZ534" s="36"/>
      <c r="DF534" s="36">
        <v>5.1930000000000002E-8</v>
      </c>
      <c r="DG534" s="36">
        <v>0.71717111984000004</v>
      </c>
      <c r="DH534" s="36">
        <v>810.65811209909998</v>
      </c>
      <c r="DI534" s="30">
        <f t="shared" si="324"/>
        <v>-4.1776878616058516E-8</v>
      </c>
      <c r="DJ534" s="30">
        <f t="shared" si="325"/>
        <v>-4.1773136667117071E-8</v>
      </c>
      <c r="DK534" s="30">
        <f t="shared" si="326"/>
        <v>-4.1773136673431907E-8</v>
      </c>
      <c r="DL534" s="30">
        <f t="shared" si="327"/>
        <v>-4.1773136673431907E-8</v>
      </c>
      <c r="DN534" s="36">
        <v>1.247E-8</v>
      </c>
      <c r="DO534" s="36">
        <v>0.99102599652000001</v>
      </c>
      <c r="DP534" s="36">
        <v>9793.8009023358009</v>
      </c>
      <c r="DQ534" s="30">
        <f t="shared" si="328"/>
        <v>-1.241299144689864E-8</v>
      </c>
      <c r="DR534" s="30">
        <f t="shared" si="329"/>
        <v>-1.2414723582808441E-8</v>
      </c>
      <c r="DS534" s="30">
        <f t="shared" si="330"/>
        <v>-1.2414723579908056E-8</v>
      </c>
      <c r="DT534" s="30">
        <f t="shared" si="331"/>
        <v>-1.2414723579908064E-8</v>
      </c>
      <c r="DV534" s="36"/>
      <c r="DW534" s="36"/>
      <c r="DX534" s="36"/>
      <c r="ED534" s="36"/>
      <c r="EE534" s="36"/>
      <c r="EF534" s="36"/>
      <c r="EL534" s="36"/>
      <c r="EM534" s="36"/>
      <c r="EN534" s="36"/>
      <c r="ET534" s="36"/>
      <c r="EU534" s="36"/>
      <c r="EV534" s="36"/>
    </row>
    <row r="535" spans="14:152" s="30" customFormat="1" ht="12.75">
      <c r="N535" s="36">
        <v>1.021E-8</v>
      </c>
      <c r="O535" s="36">
        <v>1.1123942100899999</v>
      </c>
      <c r="P535" s="36">
        <v>69.364972595899999</v>
      </c>
      <c r="Q535" s="30">
        <f t="shared" si="316"/>
        <v>7.6232250261326014E-9</v>
      </c>
      <c r="R535" s="30">
        <f t="shared" si="317"/>
        <v>7.6232955231729948E-9</v>
      </c>
      <c r="S535" s="30">
        <f t="shared" si="318"/>
        <v>7.6232955230540363E-9</v>
      </c>
      <c r="T535" s="30">
        <f t="shared" si="319"/>
        <v>7.6232955230540379E-9</v>
      </c>
      <c r="V535" s="36">
        <v>1.97E-9</v>
      </c>
      <c r="W535" s="36">
        <v>4.6105525518199997</v>
      </c>
      <c r="X535" s="36">
        <v>464.73122651379998</v>
      </c>
      <c r="Y535" s="30">
        <f t="shared" si="320"/>
        <v>-8.7990478078460886E-10</v>
      </c>
      <c r="Z535" s="30">
        <f t="shared" si="321"/>
        <v>-8.7978220753199441E-10</v>
      </c>
      <c r="AA535" s="30">
        <f t="shared" si="322"/>
        <v>-8.7978220773883361E-10</v>
      </c>
      <c r="AB535" s="30">
        <f t="shared" si="323"/>
        <v>-8.7978220773883289E-10</v>
      </c>
      <c r="AD535" s="36"/>
      <c r="AE535" s="36"/>
      <c r="AF535" s="36"/>
      <c r="AL535" s="36"/>
      <c r="AM535" s="36"/>
      <c r="AN535" s="36"/>
      <c r="AT535" s="36"/>
      <c r="AU535" s="36"/>
      <c r="AV535" s="36"/>
      <c r="BB535" s="36"/>
      <c r="BC535" s="36"/>
      <c r="BD535" s="36"/>
      <c r="BJ535" s="36"/>
      <c r="BK535" s="36"/>
      <c r="BL535" s="36"/>
      <c r="BR535" s="36"/>
      <c r="BS535" s="36"/>
      <c r="BT535" s="36"/>
      <c r="BZ535" s="36"/>
      <c r="CA535" s="36"/>
      <c r="CB535" s="36"/>
      <c r="CH535" s="36"/>
      <c r="CI535" s="36"/>
      <c r="CJ535" s="36"/>
      <c r="CP535" s="36"/>
      <c r="CQ535" s="36"/>
      <c r="CR535" s="36"/>
      <c r="CX535" s="36"/>
      <c r="CY535" s="36"/>
      <c r="CZ535" s="36"/>
      <c r="DF535" s="36">
        <v>3.927E-8</v>
      </c>
      <c r="DG535" s="36">
        <v>5.0436173675399996</v>
      </c>
      <c r="DH535" s="36">
        <v>2943.5060541272001</v>
      </c>
      <c r="DI535" s="30">
        <f t="shared" si="324"/>
        <v>1.0901257565859438E-8</v>
      </c>
      <c r="DJ535" s="30">
        <f t="shared" si="325"/>
        <v>1.0917873460996546E-8</v>
      </c>
      <c r="DK535" s="30">
        <f t="shared" si="326"/>
        <v>1.0917873432960002E-8</v>
      </c>
      <c r="DL535" s="30">
        <f t="shared" si="327"/>
        <v>1.0917873432960138E-8</v>
      </c>
      <c r="DN535" s="36">
        <v>1.234E-8</v>
      </c>
      <c r="DO535" s="36">
        <v>1.10826361423</v>
      </c>
      <c r="DP535" s="36">
        <v>2303.6087678131998</v>
      </c>
      <c r="DQ535" s="30">
        <f t="shared" si="328"/>
        <v>7.6502805800972412E-9</v>
      </c>
      <c r="DR535" s="30">
        <f t="shared" si="329"/>
        <v>7.6536176965991801E-9</v>
      </c>
      <c r="DS535" s="30">
        <f t="shared" si="330"/>
        <v>7.6536176909687552E-9</v>
      </c>
      <c r="DT535" s="30">
        <f t="shared" si="331"/>
        <v>7.6536176909687734E-9</v>
      </c>
      <c r="DV535" s="36"/>
      <c r="DW535" s="36"/>
      <c r="DX535" s="36"/>
      <c r="ED535" s="36"/>
      <c r="EE535" s="36"/>
      <c r="EF535" s="36"/>
      <c r="EL535" s="36"/>
      <c r="EM535" s="36"/>
      <c r="EN535" s="36"/>
      <c r="ET535" s="36"/>
      <c r="EU535" s="36"/>
      <c r="EV535" s="36"/>
    </row>
    <row r="536" spans="14:152" s="30" customFormat="1" ht="12.75">
      <c r="N536" s="36">
        <v>1.009E-8</v>
      </c>
      <c r="O536" s="36">
        <v>1.01709171385</v>
      </c>
      <c r="P536" s="36">
        <v>143.93412284210001</v>
      </c>
      <c r="Q536" s="30">
        <f t="shared" si="316"/>
        <v>9.8489179536948476E-9</v>
      </c>
      <c r="R536" s="30">
        <f t="shared" si="317"/>
        <v>9.8489651724908033E-9</v>
      </c>
      <c r="S536" s="30">
        <f t="shared" si="318"/>
        <v>9.8489651724111293E-9</v>
      </c>
      <c r="T536" s="30">
        <f t="shared" si="319"/>
        <v>9.8489651724111293E-9</v>
      </c>
      <c r="V536" s="36">
        <v>1.9300000000000002E-9</v>
      </c>
      <c r="W536" s="36">
        <v>4.2460672174600003</v>
      </c>
      <c r="X536" s="36">
        <v>141.69889060840001</v>
      </c>
      <c r="Y536" s="30">
        <f t="shared" si="320"/>
        <v>-1.832742668062685E-9</v>
      </c>
      <c r="Z536" s="30">
        <f t="shared" si="321"/>
        <v>-1.8327554944650855E-9</v>
      </c>
      <c r="AA536" s="30">
        <f t="shared" si="322"/>
        <v>-1.8327554944434426E-9</v>
      </c>
      <c r="AB536" s="30">
        <f t="shared" si="323"/>
        <v>-1.8327554944434426E-9</v>
      </c>
      <c r="AD536" s="36"/>
      <c r="AE536" s="36"/>
      <c r="AF536" s="36"/>
      <c r="AL536" s="36"/>
      <c r="AM536" s="36"/>
      <c r="AN536" s="36"/>
      <c r="AT536" s="36"/>
      <c r="AU536" s="36"/>
      <c r="AV536" s="36"/>
      <c r="BB536" s="36"/>
      <c r="BC536" s="36"/>
      <c r="BD536" s="36"/>
      <c r="BJ536" s="36"/>
      <c r="BK536" s="36"/>
      <c r="BL536" s="36"/>
      <c r="BR536" s="36"/>
      <c r="BS536" s="36"/>
      <c r="BT536" s="36"/>
      <c r="BZ536" s="36"/>
      <c r="CA536" s="36"/>
      <c r="CB536" s="36"/>
      <c r="CH536" s="36"/>
      <c r="CI536" s="36"/>
      <c r="CJ536" s="36"/>
      <c r="CP536" s="36"/>
      <c r="CQ536" s="36"/>
      <c r="CR536" s="36"/>
      <c r="CX536" s="36"/>
      <c r="CY536" s="36"/>
      <c r="CZ536" s="36"/>
      <c r="DF536" s="36">
        <v>4.2249999999999998E-8</v>
      </c>
      <c r="DG536" s="36">
        <v>2.571003853E-2</v>
      </c>
      <c r="DH536" s="36">
        <v>0.75075952540000002</v>
      </c>
      <c r="DI536" s="30">
        <f t="shared" si="324"/>
        <v>4.2240192246029152E-8</v>
      </c>
      <c r="DJ536" s="30">
        <f t="shared" si="325"/>
        <v>4.2240192348294053E-8</v>
      </c>
      <c r="DK536" s="30">
        <f t="shared" si="326"/>
        <v>4.2240192348293874E-8</v>
      </c>
      <c r="DL536" s="30">
        <f t="shared" si="327"/>
        <v>4.2240192348293874E-8</v>
      </c>
      <c r="DN536" s="36">
        <v>1.186E-8</v>
      </c>
      <c r="DO536" s="36">
        <v>4.5598496702800002</v>
      </c>
      <c r="DP536" s="36">
        <v>9808.5381846614</v>
      </c>
      <c r="DQ536" s="30">
        <f t="shared" si="328"/>
        <v>1.0724405470025556E-8</v>
      </c>
      <c r="DR536" s="30">
        <f t="shared" si="329"/>
        <v>1.0731826831488867E-8</v>
      </c>
      <c r="DS536" s="30">
        <f t="shared" si="330"/>
        <v>1.0731826818985232E-8</v>
      </c>
      <c r="DT536" s="30">
        <f t="shared" si="331"/>
        <v>1.0731826818985268E-8</v>
      </c>
      <c r="DV536" s="36"/>
      <c r="DW536" s="36"/>
      <c r="DX536" s="36"/>
      <c r="ED536" s="36"/>
      <c r="EE536" s="36"/>
      <c r="EF536" s="36"/>
      <c r="EL536" s="36"/>
      <c r="EM536" s="36"/>
      <c r="EN536" s="36"/>
      <c r="ET536" s="36"/>
      <c r="EU536" s="36"/>
      <c r="EV536" s="36"/>
    </row>
    <row r="537" spans="14:152" s="30" customFormat="1" ht="12.75">
      <c r="N537" s="36">
        <v>1.075E-8</v>
      </c>
      <c r="O537" s="36">
        <v>2.39196853318</v>
      </c>
      <c r="P537" s="36">
        <v>48.758044776399998</v>
      </c>
      <c r="Q537" s="30">
        <f t="shared" si="316"/>
        <v>-5.6264893852644076E-9</v>
      </c>
      <c r="R537" s="30">
        <f t="shared" si="317"/>
        <v>-5.6264225538881617E-9</v>
      </c>
      <c r="S537" s="30">
        <f t="shared" si="318"/>
        <v>-5.6264225540009362E-9</v>
      </c>
      <c r="T537" s="30">
        <f t="shared" si="319"/>
        <v>-5.6264225540009362E-9</v>
      </c>
      <c r="V537" s="36">
        <v>2.6599999999999999E-9</v>
      </c>
      <c r="W537" s="36">
        <v>0.69665031372999997</v>
      </c>
      <c r="X537" s="36">
        <v>2854.6403739102002</v>
      </c>
      <c r="Y537" s="30">
        <f t="shared" si="320"/>
        <v>-2.229569082841986E-9</v>
      </c>
      <c r="Z537" s="30">
        <f t="shared" si="321"/>
        <v>-2.2301885734997327E-9</v>
      </c>
      <c r="AA537" s="30">
        <f t="shared" si="322"/>
        <v>-2.2301885724547199E-9</v>
      </c>
      <c r="AB537" s="30">
        <f t="shared" si="323"/>
        <v>-2.2301885724547223E-9</v>
      </c>
      <c r="AD537" s="36"/>
      <c r="AE537" s="36"/>
      <c r="AF537" s="36"/>
      <c r="AL537" s="36"/>
      <c r="AM537" s="36"/>
      <c r="AN537" s="36"/>
      <c r="AT537" s="36"/>
      <c r="AU537" s="36"/>
      <c r="AV537" s="36"/>
      <c r="BB537" s="36"/>
      <c r="BC537" s="36"/>
      <c r="BD537" s="36"/>
      <c r="BJ537" s="36"/>
      <c r="BK537" s="36"/>
      <c r="BL537" s="36"/>
      <c r="BR537" s="36"/>
      <c r="BS537" s="36"/>
      <c r="BT537" s="36"/>
      <c r="BZ537" s="36"/>
      <c r="CA537" s="36"/>
      <c r="CB537" s="36"/>
      <c r="CH537" s="36"/>
      <c r="CI537" s="36"/>
      <c r="CJ537" s="36"/>
      <c r="CP537" s="36"/>
      <c r="CQ537" s="36"/>
      <c r="CR537" s="36"/>
      <c r="CX537" s="36"/>
      <c r="CY537" s="36"/>
      <c r="CZ537" s="36"/>
      <c r="DF537" s="36">
        <v>4.9259999999999999E-8</v>
      </c>
      <c r="DG537" s="36">
        <v>1.12994881124</v>
      </c>
      <c r="DH537" s="36">
        <v>526.98265210889997</v>
      </c>
      <c r="DI537" s="30">
        <f t="shared" si="324"/>
        <v>-1.0805202464884983E-8</v>
      </c>
      <c r="DJ537" s="30">
        <f t="shared" si="325"/>
        <v>-1.0808992280938865E-8</v>
      </c>
      <c r="DK537" s="30">
        <f t="shared" si="326"/>
        <v>-1.0808992274543826E-8</v>
      </c>
      <c r="DL537" s="30">
        <f t="shared" si="327"/>
        <v>-1.0808992274543848E-8</v>
      </c>
      <c r="DN537" s="36">
        <v>1.3459999999999999E-8</v>
      </c>
      <c r="DO537" s="36">
        <v>4.9445695001900001</v>
      </c>
      <c r="DP537" s="36">
        <v>384.05992122309999</v>
      </c>
      <c r="DQ537" s="30">
        <f t="shared" si="328"/>
        <v>-1.2749040961526055E-8</v>
      </c>
      <c r="DR537" s="30">
        <f t="shared" si="329"/>
        <v>-1.2748792863891297E-8</v>
      </c>
      <c r="DS537" s="30">
        <f t="shared" si="330"/>
        <v>-1.2748792864309983E-8</v>
      </c>
      <c r="DT537" s="30">
        <f t="shared" si="331"/>
        <v>-1.2748792864309983E-8</v>
      </c>
      <c r="DV537" s="36"/>
      <c r="DW537" s="36"/>
      <c r="DX537" s="36"/>
      <c r="ED537" s="36"/>
      <c r="EE537" s="36"/>
      <c r="EF537" s="36"/>
      <c r="EL537" s="36"/>
      <c r="EM537" s="36"/>
      <c r="EN537" s="36"/>
      <c r="ET537" s="36"/>
      <c r="EU537" s="36"/>
      <c r="EV537" s="36"/>
    </row>
    <row r="538" spans="14:152" s="30" customFormat="1" ht="12.75">
      <c r="N538" s="36">
        <v>1.18E-8</v>
      </c>
      <c r="O538" s="36">
        <v>6.18938910429</v>
      </c>
      <c r="P538" s="36">
        <v>3377.2177920039999</v>
      </c>
      <c r="Q538" s="30">
        <f t="shared" si="316"/>
        <v>1.1794501451978111E-8</v>
      </c>
      <c r="R538" s="30">
        <f t="shared" si="317"/>
        <v>1.1794681969376669E-8</v>
      </c>
      <c r="S538" s="30">
        <f t="shared" si="318"/>
        <v>1.1794681969074597E-8</v>
      </c>
      <c r="T538" s="30">
        <f t="shared" si="319"/>
        <v>1.1794681969074597E-8</v>
      </c>
      <c r="V538" s="36">
        <v>2.2699999999999998E-9</v>
      </c>
      <c r="W538" s="36">
        <v>1.31845358943</v>
      </c>
      <c r="X538" s="36">
        <v>230.70758317729999</v>
      </c>
      <c r="Y538" s="30">
        <f t="shared" si="320"/>
        <v>2.2682491416043658E-9</v>
      </c>
      <c r="Z538" s="30">
        <f t="shared" si="321"/>
        <v>2.2682522175572334E-9</v>
      </c>
      <c r="AA538" s="30">
        <f t="shared" si="322"/>
        <v>2.2682522175520453E-9</v>
      </c>
      <c r="AB538" s="30">
        <f t="shared" si="323"/>
        <v>2.2682522175520453E-9</v>
      </c>
      <c r="AD538" s="36"/>
      <c r="AE538" s="36"/>
      <c r="AF538" s="36"/>
      <c r="AL538" s="36"/>
      <c r="AM538" s="36"/>
      <c r="AN538" s="36"/>
      <c r="AT538" s="36"/>
      <c r="AU538" s="36"/>
      <c r="AV538" s="36"/>
      <c r="BB538" s="36"/>
      <c r="BC538" s="36"/>
      <c r="BD538" s="36"/>
      <c r="BJ538" s="36"/>
      <c r="BK538" s="36"/>
      <c r="BL538" s="36"/>
      <c r="BR538" s="36"/>
      <c r="BS538" s="36"/>
      <c r="BT538" s="36"/>
      <c r="BZ538" s="36"/>
      <c r="CA538" s="36"/>
      <c r="CB538" s="36"/>
      <c r="CH538" s="36"/>
      <c r="CI538" s="36"/>
      <c r="CJ538" s="36"/>
      <c r="CP538" s="36"/>
      <c r="CQ538" s="36"/>
      <c r="CR538" s="36"/>
      <c r="CX538" s="36"/>
      <c r="CY538" s="36"/>
      <c r="CZ538" s="36"/>
      <c r="DF538" s="36">
        <v>4.1700000000000003E-8</v>
      </c>
      <c r="DG538" s="36">
        <v>3.9411629011699998</v>
      </c>
      <c r="DH538" s="36">
        <v>422.40540518199998</v>
      </c>
      <c r="DI538" s="30">
        <f t="shared" si="324"/>
        <v>-1.1803265135151486E-9</v>
      </c>
      <c r="DJ538" s="30">
        <f t="shared" si="325"/>
        <v>-1.1776918158231394E-9</v>
      </c>
      <c r="DK538" s="30">
        <f t="shared" si="326"/>
        <v>-1.1776918202690322E-9</v>
      </c>
      <c r="DL538" s="30">
        <f t="shared" si="327"/>
        <v>-1.1776918202690138E-9</v>
      </c>
      <c r="DN538" s="36">
        <v>1.5139999999999999E-8</v>
      </c>
      <c r="DO538" s="36">
        <v>3.6039229172999998</v>
      </c>
      <c r="DP538" s="36">
        <v>2015.6710861598001</v>
      </c>
      <c r="DQ538" s="30">
        <f t="shared" si="328"/>
        <v>4.2112131093500565E-9</v>
      </c>
      <c r="DR538" s="30">
        <f t="shared" si="329"/>
        <v>4.2068266144654337E-9</v>
      </c>
      <c r="DS538" s="30">
        <f t="shared" si="330"/>
        <v>4.2068266218676984E-9</v>
      </c>
      <c r="DT538" s="30">
        <f t="shared" si="331"/>
        <v>4.2068266218676728E-9</v>
      </c>
      <c r="DV538" s="36"/>
      <c r="DW538" s="36"/>
      <c r="DX538" s="36"/>
      <c r="ED538" s="36"/>
      <c r="EE538" s="36"/>
      <c r="EF538" s="36"/>
      <c r="EL538" s="36"/>
      <c r="EM538" s="36"/>
      <c r="EN538" s="36"/>
      <c r="ET538" s="36"/>
      <c r="EU538" s="36"/>
      <c r="EV538" s="36"/>
    </row>
    <row r="539" spans="14:152" s="30" customFormat="1" ht="12.75">
      <c r="N539" s="36">
        <v>9.8899999999999996E-9</v>
      </c>
      <c r="O539" s="36">
        <v>5.9492860365700002</v>
      </c>
      <c r="P539" s="36">
        <v>3583.4033404411998</v>
      </c>
      <c r="Q539" s="30">
        <f t="shared" si="316"/>
        <v>2.1390953967148352E-9</v>
      </c>
      <c r="R539" s="30">
        <f t="shared" si="317"/>
        <v>2.1339175036997366E-9</v>
      </c>
      <c r="S539" s="30">
        <f t="shared" si="318"/>
        <v>2.1339175124376507E-9</v>
      </c>
      <c r="T539" s="30">
        <f t="shared" si="319"/>
        <v>2.1339175124376164E-9</v>
      </c>
      <c r="V539" s="36">
        <v>1.92E-9</v>
      </c>
      <c r="W539" s="36">
        <v>5.2673997641300003</v>
      </c>
      <c r="X539" s="36">
        <v>504.56118318099999</v>
      </c>
      <c r="Y539" s="30">
        <f t="shared" si="320"/>
        <v>-1.5028258411415187E-9</v>
      </c>
      <c r="Z539" s="30">
        <f t="shared" si="321"/>
        <v>-1.5027356166422924E-9</v>
      </c>
      <c r="AA539" s="30">
        <f t="shared" si="322"/>
        <v>-1.502735616794548E-9</v>
      </c>
      <c r="AB539" s="30">
        <f t="shared" si="323"/>
        <v>-1.5027356167945476E-9</v>
      </c>
      <c r="AD539" s="36"/>
      <c r="AE539" s="36"/>
      <c r="AF539" s="36"/>
      <c r="AL539" s="36"/>
      <c r="AM539" s="36"/>
      <c r="AN539" s="36"/>
      <c r="AT539" s="36"/>
      <c r="AU539" s="36"/>
      <c r="AV539" s="36"/>
      <c r="BB539" s="36"/>
      <c r="BC539" s="36"/>
      <c r="BD539" s="36"/>
      <c r="BJ539" s="36"/>
      <c r="BK539" s="36"/>
      <c r="BL539" s="36"/>
      <c r="BR539" s="36"/>
      <c r="BS539" s="36"/>
      <c r="BT539" s="36"/>
      <c r="BZ539" s="36"/>
      <c r="CA539" s="36"/>
      <c r="CB539" s="36"/>
      <c r="CH539" s="36"/>
      <c r="CI539" s="36"/>
      <c r="CJ539" s="36"/>
      <c r="CP539" s="36"/>
      <c r="CQ539" s="36"/>
      <c r="CR539" s="36"/>
      <c r="CX539" s="36"/>
      <c r="CY539" s="36"/>
      <c r="CZ539" s="36"/>
      <c r="DF539" s="36">
        <v>4.4320000000000002E-8</v>
      </c>
      <c r="DG539" s="36">
        <v>3.995990468</v>
      </c>
      <c r="DH539" s="36">
        <v>393.4610900843</v>
      </c>
      <c r="DI539" s="30">
        <f t="shared" si="324"/>
        <v>-1.0690768483462155E-8</v>
      </c>
      <c r="DJ539" s="30">
        <f t="shared" si="325"/>
        <v>-1.0688236118935835E-8</v>
      </c>
      <c r="DK539" s="30">
        <f t="shared" si="326"/>
        <v>-1.0688236123209082E-8</v>
      </c>
      <c r="DL539" s="30">
        <f t="shared" si="327"/>
        <v>-1.0688236123209082E-8</v>
      </c>
      <c r="DN539" s="36">
        <v>1.432E-8</v>
      </c>
      <c r="DO539" s="36">
        <v>2.28704432909</v>
      </c>
      <c r="DP539" s="36">
        <v>525.49817940059995</v>
      </c>
      <c r="DQ539" s="30">
        <f t="shared" si="328"/>
        <v>1.1599414371262313E-8</v>
      </c>
      <c r="DR539" s="30">
        <f t="shared" si="329"/>
        <v>1.1598754016189578E-8</v>
      </c>
      <c r="DS539" s="30">
        <f t="shared" si="330"/>
        <v>1.159875401730395E-8</v>
      </c>
      <c r="DT539" s="30">
        <f t="shared" si="331"/>
        <v>1.1598754017303948E-8</v>
      </c>
      <c r="DV539" s="36"/>
      <c r="DW539" s="36"/>
      <c r="DX539" s="36"/>
      <c r="ED539" s="36"/>
      <c r="EE539" s="36"/>
      <c r="EF539" s="36"/>
      <c r="EL539" s="36"/>
      <c r="EM539" s="36"/>
      <c r="EN539" s="36"/>
      <c r="ET539" s="36"/>
      <c r="EU539" s="36"/>
      <c r="EV539" s="36"/>
    </row>
    <row r="540" spans="14:152" s="30" customFormat="1" ht="12.75">
      <c r="N540" s="36">
        <v>9.7200000000000003E-9</v>
      </c>
      <c r="O540" s="36">
        <v>4.2543411475599999</v>
      </c>
      <c r="P540" s="36">
        <v>397.39324334740002</v>
      </c>
      <c r="Q540" s="30">
        <f t="shared" si="316"/>
        <v>-4.4899503685036861E-9</v>
      </c>
      <c r="R540" s="30">
        <f t="shared" si="317"/>
        <v>-4.4894377251694908E-9</v>
      </c>
      <c r="S540" s="30">
        <f t="shared" si="318"/>
        <v>-4.4894377260345604E-9</v>
      </c>
      <c r="T540" s="30">
        <f t="shared" si="319"/>
        <v>-4.4894377260345563E-9</v>
      </c>
      <c r="V540" s="36">
        <v>1.87E-9</v>
      </c>
      <c r="W540" s="36">
        <v>0.85537192230000003</v>
      </c>
      <c r="X540" s="36">
        <v>273.85360000370002</v>
      </c>
      <c r="Y540" s="30">
        <f t="shared" si="320"/>
        <v>1.4738054612316361E-9</v>
      </c>
      <c r="Z540" s="30">
        <f t="shared" si="321"/>
        <v>1.4737582936600392E-9</v>
      </c>
      <c r="AA540" s="30">
        <f t="shared" si="322"/>
        <v>1.4737582937396336E-9</v>
      </c>
      <c r="AB540" s="30">
        <f t="shared" si="323"/>
        <v>1.4737582937396334E-9</v>
      </c>
      <c r="AD540" s="36"/>
      <c r="AE540" s="36"/>
      <c r="AF540" s="36"/>
      <c r="AL540" s="36"/>
      <c r="AM540" s="36"/>
      <c r="AN540" s="36"/>
      <c r="AT540" s="36"/>
      <c r="AU540" s="36"/>
      <c r="AV540" s="36"/>
      <c r="BB540" s="36"/>
      <c r="BC540" s="36"/>
      <c r="BD540" s="36"/>
      <c r="BJ540" s="36"/>
      <c r="BK540" s="36"/>
      <c r="BL540" s="36"/>
      <c r="BR540" s="36"/>
      <c r="BS540" s="36"/>
      <c r="BT540" s="36"/>
      <c r="BZ540" s="36"/>
      <c r="CA540" s="36"/>
      <c r="CB540" s="36"/>
      <c r="CH540" s="36"/>
      <c r="CI540" s="36"/>
      <c r="CJ540" s="36"/>
      <c r="CP540" s="36"/>
      <c r="CQ540" s="36"/>
      <c r="CR540" s="36"/>
      <c r="CX540" s="36"/>
      <c r="CY540" s="36"/>
      <c r="CZ540" s="36"/>
      <c r="DF540" s="36">
        <v>3.84E-8</v>
      </c>
      <c r="DG540" s="36">
        <v>1.21234108241</v>
      </c>
      <c r="DH540" s="36">
        <v>212.07525516059999</v>
      </c>
      <c r="DI540" s="30">
        <f t="shared" si="324"/>
        <v>3.8374459569595432E-8</v>
      </c>
      <c r="DJ540" s="30">
        <f t="shared" si="325"/>
        <v>3.8374503987956328E-8</v>
      </c>
      <c r="DK540" s="30">
        <f t="shared" si="326"/>
        <v>3.8374503987881406E-8</v>
      </c>
      <c r="DL540" s="30">
        <f t="shared" si="327"/>
        <v>3.8374503987881406E-8</v>
      </c>
      <c r="DN540" s="36">
        <v>1.1290000000000001E-8</v>
      </c>
      <c r="DO540" s="36">
        <v>0.87100340620000005</v>
      </c>
      <c r="DP540" s="36">
        <v>162.09337010679999</v>
      </c>
      <c r="DQ540" s="30">
        <f t="shared" si="328"/>
        <v>1.1285657937447791E-8</v>
      </c>
      <c r="DR540" s="30">
        <f t="shared" si="329"/>
        <v>1.1285650340096039E-8</v>
      </c>
      <c r="DS540" s="30">
        <f t="shared" si="330"/>
        <v>1.1285650340108863E-8</v>
      </c>
      <c r="DT540" s="30">
        <f t="shared" si="331"/>
        <v>1.1285650340108863E-8</v>
      </c>
      <c r="DV540" s="36"/>
      <c r="DW540" s="36"/>
      <c r="DX540" s="36"/>
      <c r="ED540" s="36"/>
      <c r="EE540" s="36"/>
      <c r="EF540" s="36"/>
      <c r="EL540" s="36"/>
      <c r="EM540" s="36"/>
      <c r="EN540" s="36"/>
      <c r="ET540" s="36"/>
      <c r="EU540" s="36"/>
      <c r="EV540" s="36"/>
    </row>
    <row r="541" spans="14:152" s="30" customFormat="1" ht="12.75">
      <c r="N541" s="36">
        <v>9.8299999999999993E-9</v>
      </c>
      <c r="O541" s="36">
        <v>4.4426085509999998E-2</v>
      </c>
      <c r="P541" s="36">
        <v>140.9651774255</v>
      </c>
      <c r="Q541" s="30">
        <f t="shared" si="316"/>
        <v>7.2779036615509368E-9</v>
      </c>
      <c r="R541" s="30">
        <f t="shared" si="317"/>
        <v>7.2777642808183401E-9</v>
      </c>
      <c r="S541" s="30">
        <f t="shared" si="318"/>
        <v>7.2777642810535406E-9</v>
      </c>
      <c r="T541" s="30">
        <f t="shared" si="319"/>
        <v>7.2777642810535398E-9</v>
      </c>
      <c r="V541" s="36">
        <v>1.99E-9</v>
      </c>
      <c r="W541" s="36">
        <v>3.9129168780699999</v>
      </c>
      <c r="X541" s="36">
        <v>418.52143602870001</v>
      </c>
      <c r="Y541" s="30">
        <f t="shared" si="320"/>
        <v>-4.2976480638848984E-11</v>
      </c>
      <c r="Z541" s="30">
        <f t="shared" si="321"/>
        <v>-4.2851883318672159E-11</v>
      </c>
      <c r="AA541" s="30">
        <f t="shared" si="322"/>
        <v>-4.2851883528922878E-11</v>
      </c>
      <c r="AB541" s="30">
        <f t="shared" si="323"/>
        <v>-4.2851883528922E-11</v>
      </c>
      <c r="AD541" s="36"/>
      <c r="AE541" s="36"/>
      <c r="AF541" s="36"/>
      <c r="AL541" s="36"/>
      <c r="AM541" s="36"/>
      <c r="AN541" s="36"/>
      <c r="AT541" s="36"/>
      <c r="AU541" s="36"/>
      <c r="AV541" s="36"/>
      <c r="BB541" s="36"/>
      <c r="BC541" s="36"/>
      <c r="BD541" s="36"/>
      <c r="BJ541" s="36"/>
      <c r="BK541" s="36"/>
      <c r="BL541" s="36"/>
      <c r="BR541" s="36"/>
      <c r="BS541" s="36"/>
      <c r="BT541" s="36"/>
      <c r="BZ541" s="36"/>
      <c r="CA541" s="36"/>
      <c r="CB541" s="36"/>
      <c r="CH541" s="36"/>
      <c r="CI541" s="36"/>
      <c r="CJ541" s="36"/>
      <c r="CP541" s="36"/>
      <c r="CQ541" s="36"/>
      <c r="CR541" s="36"/>
      <c r="CX541" s="36"/>
      <c r="CY541" s="36"/>
      <c r="CZ541" s="36"/>
      <c r="DF541" s="36">
        <v>3.8659999999999997E-8</v>
      </c>
      <c r="DG541" s="36">
        <v>4.2093079342299999</v>
      </c>
      <c r="DH541" s="36">
        <v>97.676148247200004</v>
      </c>
      <c r="DI541" s="30">
        <f t="shared" si="324"/>
        <v>-3.3431258854548677E-8</v>
      </c>
      <c r="DJ541" s="30">
        <f t="shared" si="325"/>
        <v>-3.3431542621530692E-8</v>
      </c>
      <c r="DK541" s="30">
        <f t="shared" si="326"/>
        <v>-3.3431542621051853E-8</v>
      </c>
      <c r="DL541" s="30">
        <f t="shared" si="327"/>
        <v>-3.343154262105186E-8</v>
      </c>
      <c r="DN541" s="36">
        <v>1.1959999999999999E-8</v>
      </c>
      <c r="DO541" s="36">
        <v>5.1348521485000003</v>
      </c>
      <c r="DP541" s="36">
        <v>227.31374111849999</v>
      </c>
      <c r="DQ541" s="30">
        <f t="shared" si="328"/>
        <v>-8.8891037773355368E-9</v>
      </c>
      <c r="DR541" s="30">
        <f t="shared" si="329"/>
        <v>-8.8893759425863467E-9</v>
      </c>
      <c r="DS541" s="30">
        <f t="shared" si="330"/>
        <v>-8.8893759421270911E-9</v>
      </c>
      <c r="DT541" s="30">
        <f t="shared" si="331"/>
        <v>-8.8893759421270944E-9</v>
      </c>
      <c r="DV541" s="36"/>
      <c r="DW541" s="36"/>
      <c r="DX541" s="36"/>
      <c r="ED541" s="36"/>
      <c r="EE541" s="36"/>
      <c r="EF541" s="36"/>
      <c r="EL541" s="36"/>
      <c r="EM541" s="36"/>
      <c r="EN541" s="36"/>
      <c r="ET541" s="36"/>
      <c r="EU541" s="36"/>
      <c r="EV541" s="36"/>
    </row>
    <row r="542" spans="14:152" s="30" customFormat="1" ht="12.75">
      <c r="N542" s="36">
        <v>9.7200000000000003E-9</v>
      </c>
      <c r="O542" s="36">
        <v>5.6768310788300003</v>
      </c>
      <c r="P542" s="36">
        <v>422.40540518199998</v>
      </c>
      <c r="Q542" s="30">
        <f t="shared" si="316"/>
        <v>-9.5391938228308524E-9</v>
      </c>
      <c r="R542" s="30">
        <f t="shared" si="317"/>
        <v>-9.5393117527245621E-9</v>
      </c>
      <c r="S542" s="30">
        <f t="shared" si="318"/>
        <v>-9.5393117525255937E-9</v>
      </c>
      <c r="T542" s="30">
        <f t="shared" si="319"/>
        <v>-9.5393117525255954E-9</v>
      </c>
      <c r="V542" s="36">
        <v>1.92E-9</v>
      </c>
      <c r="W542" s="36">
        <v>6.1567410521400001</v>
      </c>
      <c r="X542" s="36">
        <v>611.4430983108</v>
      </c>
      <c r="Y542" s="30">
        <f t="shared" si="320"/>
        <v>-1.7865447513260964E-9</v>
      </c>
      <c r="Z542" s="30">
        <f t="shared" si="321"/>
        <v>-1.7864803940151054E-9</v>
      </c>
      <c r="AA542" s="30">
        <f t="shared" si="322"/>
        <v>-1.7864803941237171E-9</v>
      </c>
      <c r="AB542" s="30">
        <f t="shared" si="323"/>
        <v>-1.7864803941237167E-9</v>
      </c>
      <c r="AD542" s="36"/>
      <c r="AE542" s="36"/>
      <c r="AF542" s="36"/>
      <c r="AL542" s="36"/>
      <c r="AM542" s="36"/>
      <c r="AN542" s="36"/>
      <c r="AT542" s="36"/>
      <c r="AU542" s="36"/>
      <c r="AV542" s="36"/>
      <c r="BB542" s="36"/>
      <c r="BC542" s="36"/>
      <c r="BD542" s="36"/>
      <c r="BJ542" s="36"/>
      <c r="BK542" s="36"/>
      <c r="BL542" s="36"/>
      <c r="BR542" s="36"/>
      <c r="BS542" s="36"/>
      <c r="BT542" s="36"/>
      <c r="BZ542" s="36"/>
      <c r="CA542" s="36"/>
      <c r="CB542" s="36"/>
      <c r="CH542" s="36"/>
      <c r="CI542" s="36"/>
      <c r="CJ542" s="36"/>
      <c r="CP542" s="36"/>
      <c r="CQ542" s="36"/>
      <c r="CR542" s="36"/>
      <c r="CX542" s="36"/>
      <c r="CY542" s="36"/>
      <c r="CZ542" s="36"/>
      <c r="DF542" s="36">
        <v>4.4400000000000001E-8</v>
      </c>
      <c r="DG542" s="36">
        <v>1.3553667973800001</v>
      </c>
      <c r="DH542" s="36">
        <v>211.60217440860001</v>
      </c>
      <c r="DI542" s="30">
        <f t="shared" si="324"/>
        <v>4.3665685215475187E-8</v>
      </c>
      <c r="DJ542" s="30">
        <f t="shared" si="325"/>
        <v>4.3665939820054682E-8</v>
      </c>
      <c r="DK542" s="30">
        <f t="shared" si="326"/>
        <v>4.3665939819625091E-8</v>
      </c>
      <c r="DL542" s="30">
        <f t="shared" si="327"/>
        <v>4.3665939819625091E-8</v>
      </c>
      <c r="DN542" s="36">
        <v>1.3389999999999999E-8</v>
      </c>
      <c r="DO542" s="36">
        <v>2.48923887712</v>
      </c>
      <c r="DP542" s="36">
        <v>206.706813299</v>
      </c>
      <c r="DQ542" s="30">
        <f t="shared" si="328"/>
        <v>3.022083173782856E-9</v>
      </c>
      <c r="DR542" s="30">
        <f t="shared" si="329"/>
        <v>3.0224866516978012E-9</v>
      </c>
      <c r="DS542" s="30">
        <f t="shared" si="330"/>
        <v>3.0224866510169583E-9</v>
      </c>
      <c r="DT542" s="30">
        <f t="shared" si="331"/>
        <v>3.0224866510169612E-9</v>
      </c>
      <c r="DV542" s="36"/>
      <c r="DW542" s="36"/>
      <c r="DX542" s="36"/>
      <c r="ED542" s="36"/>
      <c r="EE542" s="36"/>
      <c r="EF542" s="36"/>
      <c r="EL542" s="36"/>
      <c r="EM542" s="36"/>
      <c r="EN542" s="36"/>
      <c r="ET542" s="36"/>
      <c r="EU542" s="36"/>
      <c r="EV542" s="36"/>
    </row>
    <row r="543" spans="14:152" s="30" customFormat="1" ht="12.75">
      <c r="N543" s="36">
        <v>1.2979999999999999E-8</v>
      </c>
      <c r="O543" s="36">
        <v>1.3452446923100001</v>
      </c>
      <c r="P543" s="36">
        <v>875.83029900099996</v>
      </c>
      <c r="Q543" s="30">
        <f t="shared" si="316"/>
        <v>-1.2105043062229625E-8</v>
      </c>
      <c r="R543" s="30">
        <f t="shared" si="317"/>
        <v>-1.210442897059585E-8</v>
      </c>
      <c r="S543" s="30">
        <f t="shared" si="318"/>
        <v>-1.2104428971632269E-8</v>
      </c>
      <c r="T543" s="30">
        <f t="shared" si="319"/>
        <v>-1.2104428971632264E-8</v>
      </c>
      <c r="V543" s="36">
        <v>2.1000000000000002E-9</v>
      </c>
      <c r="W543" s="36">
        <v>1.4787360274700001</v>
      </c>
      <c r="X543" s="36">
        <v>205.43478891180001</v>
      </c>
      <c r="Y543" s="30">
        <f t="shared" si="320"/>
        <v>1.9800033102607131E-9</v>
      </c>
      <c r="Z543" s="30">
        <f t="shared" si="321"/>
        <v>1.9800248187009066E-9</v>
      </c>
      <c r="AA543" s="30">
        <f t="shared" si="322"/>
        <v>1.980024818664614E-9</v>
      </c>
      <c r="AB543" s="30">
        <f t="shared" si="323"/>
        <v>1.980024818664614E-9</v>
      </c>
      <c r="AD543" s="36"/>
      <c r="AE543" s="36"/>
      <c r="AF543" s="36"/>
      <c r="AL543" s="36"/>
      <c r="AM543" s="36"/>
      <c r="AN543" s="36"/>
      <c r="AT543" s="36"/>
      <c r="AU543" s="36"/>
      <c r="AV543" s="36"/>
      <c r="BB543" s="36"/>
      <c r="BC543" s="36"/>
      <c r="BD543" s="36"/>
      <c r="BJ543" s="36"/>
      <c r="BK543" s="36"/>
      <c r="BL543" s="36"/>
      <c r="BR543" s="36"/>
      <c r="BS543" s="36"/>
      <c r="BT543" s="36"/>
      <c r="BZ543" s="36"/>
      <c r="CA543" s="36"/>
      <c r="CB543" s="36"/>
      <c r="CH543" s="36"/>
      <c r="CI543" s="36"/>
      <c r="CJ543" s="36"/>
      <c r="CP543" s="36"/>
      <c r="CQ543" s="36"/>
      <c r="CR543" s="36"/>
      <c r="CX543" s="36"/>
      <c r="CY543" s="36"/>
      <c r="CZ543" s="36"/>
      <c r="DF543" s="36">
        <v>3.84E-8</v>
      </c>
      <c r="DG543" s="36">
        <v>0.43014354282</v>
      </c>
      <c r="DH543" s="36">
        <v>214.5229357154</v>
      </c>
      <c r="DI543" s="30">
        <f t="shared" si="324"/>
        <v>2.7852358728196295E-8</v>
      </c>
      <c r="DJ543" s="30">
        <f t="shared" si="325"/>
        <v>2.7851510137337869E-8</v>
      </c>
      <c r="DK543" s="30">
        <f t="shared" si="326"/>
        <v>2.7851510138769841E-8</v>
      </c>
      <c r="DL543" s="30">
        <f t="shared" si="327"/>
        <v>2.7851510138769837E-8</v>
      </c>
      <c r="DN543" s="36">
        <v>1.421E-8</v>
      </c>
      <c r="DO543" s="36">
        <v>1.6537978907799999</v>
      </c>
      <c r="DP543" s="36">
        <v>857.12853501510006</v>
      </c>
      <c r="DQ543" s="30">
        <f t="shared" si="328"/>
        <v>-1.4196877814457961E-8</v>
      </c>
      <c r="DR543" s="30">
        <f t="shared" si="329"/>
        <v>-1.419695600453081E-8</v>
      </c>
      <c r="DS543" s="30">
        <f t="shared" si="330"/>
        <v>-1.4196956004399066E-8</v>
      </c>
      <c r="DT543" s="30">
        <f t="shared" si="331"/>
        <v>-1.4196956004399066E-8</v>
      </c>
      <c r="DV543" s="36"/>
      <c r="DW543" s="36"/>
      <c r="DX543" s="36"/>
      <c r="ED543" s="36"/>
      <c r="EE543" s="36"/>
      <c r="EF543" s="36"/>
      <c r="EL543" s="36"/>
      <c r="EM543" s="36"/>
      <c r="EN543" s="36"/>
      <c r="ET543" s="36"/>
      <c r="EU543" s="36"/>
      <c r="EV543" s="36"/>
    </row>
    <row r="544" spans="14:152" s="30" customFormat="1" ht="12.75">
      <c r="N544" s="36">
        <v>1.1900000000000001E-8</v>
      </c>
      <c r="O544" s="36">
        <v>0.67933974618000004</v>
      </c>
      <c r="P544" s="36">
        <v>699.70103135429997</v>
      </c>
      <c r="Q544" s="30">
        <f t="shared" si="316"/>
        <v>-1.1879566088501741E-8</v>
      </c>
      <c r="R544" s="30">
        <f t="shared" si="317"/>
        <v>-1.1879493039136863E-8</v>
      </c>
      <c r="S544" s="30">
        <f t="shared" si="318"/>
        <v>-1.1879493039260239E-8</v>
      </c>
      <c r="T544" s="30">
        <f t="shared" si="319"/>
        <v>-1.1879493039260239E-8</v>
      </c>
      <c r="V544" s="36">
        <v>1.9399999999999999E-9</v>
      </c>
      <c r="W544" s="36">
        <v>2.3716770330200001</v>
      </c>
      <c r="X544" s="36">
        <v>3370.1042450032</v>
      </c>
      <c r="Y544" s="30">
        <f t="shared" si="320"/>
        <v>-1.5943855697296164E-9</v>
      </c>
      <c r="Z544" s="30">
        <f t="shared" si="321"/>
        <v>-1.5938280078414243E-9</v>
      </c>
      <c r="AA544" s="30">
        <f t="shared" si="322"/>
        <v>-1.5938280087826196E-9</v>
      </c>
      <c r="AB544" s="30">
        <f t="shared" si="323"/>
        <v>-1.5938280087826196E-9</v>
      </c>
      <c r="AD544" s="36"/>
      <c r="AE544" s="36"/>
      <c r="AF544" s="36"/>
      <c r="AL544" s="36"/>
      <c r="AM544" s="36"/>
      <c r="AN544" s="36"/>
      <c r="AT544" s="36"/>
      <c r="AU544" s="36"/>
      <c r="AV544" s="36"/>
      <c r="BB544" s="36"/>
      <c r="BC544" s="36"/>
      <c r="BD544" s="36"/>
      <c r="BJ544" s="36"/>
      <c r="BK544" s="36"/>
      <c r="BL544" s="36"/>
      <c r="BR544" s="36"/>
      <c r="BS544" s="36"/>
      <c r="BT544" s="36"/>
      <c r="BZ544" s="36"/>
      <c r="CA544" s="36"/>
      <c r="CB544" s="36"/>
      <c r="CH544" s="36"/>
      <c r="CI544" s="36"/>
      <c r="CJ544" s="36"/>
      <c r="CP544" s="36"/>
      <c r="CQ544" s="36"/>
      <c r="CR544" s="36"/>
      <c r="CX544" s="36"/>
      <c r="CY544" s="36"/>
      <c r="CZ544" s="36"/>
      <c r="DF544" s="36">
        <v>4.7239999999999998E-8</v>
      </c>
      <c r="DG544" s="36">
        <v>3.6203920860799998</v>
      </c>
      <c r="DH544" s="36">
        <v>638.41281360569997</v>
      </c>
      <c r="DI544" s="30">
        <f t="shared" si="324"/>
        <v>4.7086389261904265E-8</v>
      </c>
      <c r="DJ544" s="30">
        <f t="shared" si="325"/>
        <v>4.7086752683920538E-8</v>
      </c>
      <c r="DK544" s="30">
        <f t="shared" si="326"/>
        <v>4.708675268330765E-8</v>
      </c>
      <c r="DL544" s="30">
        <f t="shared" si="327"/>
        <v>4.708675268330765E-8</v>
      </c>
      <c r="DN544" s="36">
        <v>1.1620000000000001E-8</v>
      </c>
      <c r="DO544" s="36">
        <v>1.92099315083</v>
      </c>
      <c r="DP544" s="36">
        <v>220.9339073006</v>
      </c>
      <c r="DQ544" s="30">
        <f t="shared" si="328"/>
        <v>8.9172714059618896E-9</v>
      </c>
      <c r="DR544" s="30">
        <f t="shared" si="329"/>
        <v>8.9175177064630509E-9</v>
      </c>
      <c r="DS544" s="30">
        <f t="shared" si="330"/>
        <v>8.9175177060474407E-9</v>
      </c>
      <c r="DT544" s="30">
        <f t="shared" si="331"/>
        <v>8.9175177060474423E-9</v>
      </c>
      <c r="DV544" s="36"/>
      <c r="DW544" s="36"/>
      <c r="DX544" s="36"/>
      <c r="ED544" s="36"/>
      <c r="EE544" s="36"/>
      <c r="EF544" s="36"/>
      <c r="EL544" s="36"/>
      <c r="EM544" s="36"/>
      <c r="EN544" s="36"/>
      <c r="ET544" s="36"/>
      <c r="EU544" s="36"/>
      <c r="EV544" s="36"/>
    </row>
    <row r="545" spans="14:152" s="30" customFormat="1" ht="12.75">
      <c r="N545" s="36">
        <v>9.5000000000000007E-9</v>
      </c>
      <c r="O545" s="36">
        <v>2.6696434070000001</v>
      </c>
      <c r="P545" s="36">
        <v>92.3077063856</v>
      </c>
      <c r="Q545" s="30">
        <f t="shared" si="316"/>
        <v>-5.2620426370206666E-9</v>
      </c>
      <c r="R545" s="30">
        <f t="shared" si="317"/>
        <v>-5.2619333847681139E-9</v>
      </c>
      <c r="S545" s="30">
        <f t="shared" si="318"/>
        <v>-5.261933384952471E-9</v>
      </c>
      <c r="T545" s="30">
        <f t="shared" si="319"/>
        <v>-5.261933384952471E-9</v>
      </c>
      <c r="V545" s="36">
        <v>2.28E-9</v>
      </c>
      <c r="W545" s="36">
        <v>2.1526601514500001</v>
      </c>
      <c r="X545" s="36">
        <v>55.137878594299998</v>
      </c>
      <c r="Y545" s="30">
        <f t="shared" si="320"/>
        <v>-6.216453297798647E-10</v>
      </c>
      <c r="Z545" s="30">
        <f t="shared" si="321"/>
        <v>-6.2162723095579047E-10</v>
      </c>
      <c r="AA545" s="30">
        <f t="shared" si="322"/>
        <v>-6.2162723098633101E-10</v>
      </c>
      <c r="AB545" s="30">
        <f t="shared" si="323"/>
        <v>-6.2162723098633101E-10</v>
      </c>
      <c r="AD545" s="36"/>
      <c r="AE545" s="36"/>
      <c r="AF545" s="36"/>
      <c r="AL545" s="36"/>
      <c r="AM545" s="36"/>
      <c r="AN545" s="36"/>
      <c r="AT545" s="36"/>
      <c r="AU545" s="36"/>
      <c r="AV545" s="36"/>
      <c r="BB545" s="36"/>
      <c r="BC545" s="36"/>
      <c r="BD545" s="36"/>
      <c r="BJ545" s="36"/>
      <c r="BK545" s="36"/>
      <c r="BL545" s="36"/>
      <c r="BR545" s="36"/>
      <c r="BS545" s="36"/>
      <c r="BT545" s="36"/>
      <c r="BZ545" s="36"/>
      <c r="CA545" s="36"/>
      <c r="CB545" s="36"/>
      <c r="CH545" s="36"/>
      <c r="CI545" s="36"/>
      <c r="CJ545" s="36"/>
      <c r="CP545" s="36"/>
      <c r="CQ545" s="36"/>
      <c r="CR545" s="36"/>
      <c r="CX545" s="36"/>
      <c r="CY545" s="36"/>
      <c r="CZ545" s="36"/>
      <c r="DF545" s="36">
        <v>4.8699999999999999E-8</v>
      </c>
      <c r="DG545" s="36">
        <v>5.7587459962000001</v>
      </c>
      <c r="DH545" s="36">
        <v>1246.6574718362999</v>
      </c>
      <c r="DI545" s="30">
        <f t="shared" si="324"/>
        <v>1.9740425322299408E-8</v>
      </c>
      <c r="DJ545" s="30">
        <f t="shared" si="325"/>
        <v>1.9732120000432588E-8</v>
      </c>
      <c r="DK545" s="30">
        <f t="shared" si="326"/>
        <v>1.973212001444795E-8</v>
      </c>
      <c r="DL545" s="30">
        <f t="shared" si="327"/>
        <v>1.9732120014447874E-8</v>
      </c>
      <c r="DN545" s="36">
        <v>1.277E-8</v>
      </c>
      <c r="DO545" s="36">
        <v>4.85435999187</v>
      </c>
      <c r="DP545" s="36">
        <v>54.1746707478</v>
      </c>
      <c r="DQ545" s="30">
        <f t="shared" si="328"/>
        <v>-2.0143754200431934E-9</v>
      </c>
      <c r="DR545" s="30">
        <f t="shared" si="329"/>
        <v>-2.0144776443638812E-9</v>
      </c>
      <c r="DS545" s="30">
        <f t="shared" si="330"/>
        <v>-2.0144776441913896E-9</v>
      </c>
      <c r="DT545" s="30">
        <f t="shared" si="331"/>
        <v>-2.0144776441913896E-9</v>
      </c>
      <c r="DV545" s="36"/>
      <c r="DW545" s="36"/>
      <c r="DX545" s="36"/>
      <c r="ED545" s="36"/>
      <c r="EE545" s="36"/>
      <c r="EF545" s="36"/>
      <c r="EL545" s="36"/>
      <c r="EM545" s="36"/>
      <c r="EN545" s="36"/>
      <c r="ET545" s="36"/>
      <c r="EU545" s="36"/>
      <c r="EV545" s="36"/>
    </row>
    <row r="546" spans="14:152" s="30" customFormat="1" ht="12.75">
      <c r="N546" s="36">
        <v>9.3299999999999998E-9</v>
      </c>
      <c r="O546" s="36">
        <v>0.63000656580000003</v>
      </c>
      <c r="P546" s="36">
        <v>406.95447090300001</v>
      </c>
      <c r="Q546" s="30">
        <f t="shared" si="316"/>
        <v>-5.1834919266657954E-10</v>
      </c>
      <c r="R546" s="30">
        <f t="shared" si="317"/>
        <v>-5.189164686170114E-10</v>
      </c>
      <c r="S546" s="30">
        <f t="shared" si="318"/>
        <v>-5.1891646765976925E-10</v>
      </c>
      <c r="T546" s="30">
        <f t="shared" si="319"/>
        <v>-5.1891646765977349E-10</v>
      </c>
      <c r="V546" s="36">
        <v>2.0099999999999999E-9</v>
      </c>
      <c r="W546" s="36">
        <v>2.7138067160800001</v>
      </c>
      <c r="X546" s="36">
        <v>586.31331639719997</v>
      </c>
      <c r="Y546" s="30">
        <f t="shared" si="320"/>
        <v>1.727035242669161E-9</v>
      </c>
      <c r="Z546" s="30">
        <f t="shared" si="321"/>
        <v>1.7269450169300131E-9</v>
      </c>
      <c r="AA546" s="30">
        <f t="shared" si="322"/>
        <v>1.7269450170822749E-9</v>
      </c>
      <c r="AB546" s="30">
        <f t="shared" si="323"/>
        <v>1.7269450170822743E-9</v>
      </c>
      <c r="AD546" s="36"/>
      <c r="AE546" s="36"/>
      <c r="AF546" s="36"/>
      <c r="AL546" s="36"/>
      <c r="AM546" s="36"/>
      <c r="AN546" s="36"/>
      <c r="AT546" s="36"/>
      <c r="AU546" s="36"/>
      <c r="AV546" s="36"/>
      <c r="BB546" s="36"/>
      <c r="BC546" s="36"/>
      <c r="BD546" s="36"/>
      <c r="BJ546" s="36"/>
      <c r="BK546" s="36"/>
      <c r="BL546" s="36"/>
      <c r="BR546" s="36"/>
      <c r="BS546" s="36"/>
      <c r="BT546" s="36"/>
      <c r="BZ546" s="36"/>
      <c r="CA546" s="36"/>
      <c r="CB546" s="36"/>
      <c r="CH546" s="36"/>
      <c r="CI546" s="36"/>
      <c r="CJ546" s="36"/>
      <c r="CP546" s="36"/>
      <c r="CQ546" s="36"/>
      <c r="CR546" s="36"/>
      <c r="CX546" s="36"/>
      <c r="CY546" s="36"/>
      <c r="CZ546" s="36"/>
      <c r="DF546" s="36">
        <v>4.4489999999999997E-8</v>
      </c>
      <c r="DG546" s="36">
        <v>1.43384065964</v>
      </c>
      <c r="DH546" s="36">
        <v>184.98791978669999</v>
      </c>
      <c r="DI546" s="30">
        <f t="shared" si="324"/>
        <v>4.0835238229433059E-8</v>
      </c>
      <c r="DJ546" s="30">
        <f t="shared" si="325"/>
        <v>4.0835727035610368E-8</v>
      </c>
      <c r="DK546" s="30">
        <f t="shared" si="326"/>
        <v>4.0835727034785563E-8</v>
      </c>
      <c r="DL546" s="30">
        <f t="shared" si="327"/>
        <v>4.083572703478557E-8</v>
      </c>
      <c r="DN546" s="36">
        <v>1.153E-8</v>
      </c>
      <c r="DO546" s="36">
        <v>5.3302803467900004</v>
      </c>
      <c r="DP546" s="36">
        <v>233.90602325750001</v>
      </c>
      <c r="DQ546" s="30">
        <f t="shared" si="328"/>
        <v>-7.2411729214608344E-9</v>
      </c>
      <c r="DR546" s="30">
        <f t="shared" si="329"/>
        <v>-7.2414869644989722E-9</v>
      </c>
      <c r="DS546" s="30">
        <f t="shared" si="330"/>
        <v>-7.2414869639690505E-9</v>
      </c>
      <c r="DT546" s="30">
        <f t="shared" si="331"/>
        <v>-7.2414869639690596E-9</v>
      </c>
      <c r="DV546" s="36"/>
      <c r="DW546" s="36"/>
      <c r="DX546" s="36"/>
      <c r="ED546" s="36"/>
      <c r="EE546" s="36"/>
      <c r="EF546" s="36"/>
      <c r="EL546" s="36"/>
      <c r="EM546" s="36"/>
      <c r="EN546" s="36"/>
      <c r="ET546" s="36"/>
      <c r="EU546" s="36"/>
      <c r="EV546" s="36"/>
    </row>
    <row r="547" spans="14:152" s="30" customFormat="1" ht="12.75">
      <c r="N547" s="36">
        <v>9.5900000000000002E-9</v>
      </c>
      <c r="O547" s="36">
        <v>1.77556884452</v>
      </c>
      <c r="P547" s="36">
        <v>67.668051566499997</v>
      </c>
      <c r="Q547" s="30">
        <f t="shared" si="316"/>
        <v>1.6264087911489739E-9</v>
      </c>
      <c r="R547" s="30">
        <f t="shared" si="317"/>
        <v>1.6265044893144361E-9</v>
      </c>
      <c r="S547" s="30">
        <f t="shared" si="318"/>
        <v>1.62650448915295E-9</v>
      </c>
      <c r="T547" s="30">
        <f t="shared" si="319"/>
        <v>1.626504489152952E-9</v>
      </c>
      <c r="V547" s="36">
        <v>1.9399999999999999E-9</v>
      </c>
      <c r="W547" s="36">
        <v>3.2956003373099998</v>
      </c>
      <c r="X547" s="36">
        <v>1670.8250284999999</v>
      </c>
      <c r="Y547" s="30">
        <f t="shared" si="320"/>
        <v>1.8446805734150848E-9</v>
      </c>
      <c r="Z547" s="30">
        <f t="shared" si="321"/>
        <v>1.844830683007947E-9</v>
      </c>
      <c r="AA547" s="30">
        <f t="shared" si="322"/>
        <v>1.8448306827547429E-9</v>
      </c>
      <c r="AB547" s="30">
        <f t="shared" si="323"/>
        <v>1.8448306827547439E-9</v>
      </c>
      <c r="AD547" s="36"/>
      <c r="AE547" s="36"/>
      <c r="AF547" s="36"/>
      <c r="AL547" s="36"/>
      <c r="AM547" s="36"/>
      <c r="AN547" s="36"/>
      <c r="AT547" s="36"/>
      <c r="AU547" s="36"/>
      <c r="AV547" s="36"/>
      <c r="BB547" s="36"/>
      <c r="BC547" s="36"/>
      <c r="BD547" s="36"/>
      <c r="BJ547" s="36"/>
      <c r="BK547" s="36"/>
      <c r="BL547" s="36"/>
      <c r="BR547" s="36"/>
      <c r="BS547" s="36"/>
      <c r="BT547" s="36"/>
      <c r="BZ547" s="36"/>
      <c r="CA547" s="36"/>
      <c r="CB547" s="36"/>
      <c r="CH547" s="36"/>
      <c r="CI547" s="36"/>
      <c r="CJ547" s="36"/>
      <c r="CP547" s="36"/>
      <c r="CQ547" s="36"/>
      <c r="CR547" s="36"/>
      <c r="CX547" s="36"/>
      <c r="CY547" s="36"/>
      <c r="CZ547" s="36"/>
      <c r="DF547" s="36">
        <v>3.9309999999999999E-8</v>
      </c>
      <c r="DG547" s="36">
        <v>2.36660272585</v>
      </c>
      <c r="DH547" s="36">
        <v>909.81873305459999</v>
      </c>
      <c r="DI547" s="30">
        <f t="shared" si="324"/>
        <v>-3.5160084142595057E-8</v>
      </c>
      <c r="DJ547" s="30">
        <f t="shared" si="325"/>
        <v>-3.5162477156572529E-8</v>
      </c>
      <c r="DK547" s="30">
        <f t="shared" si="326"/>
        <v>-3.5162477152535007E-8</v>
      </c>
      <c r="DL547" s="30">
        <f t="shared" si="327"/>
        <v>-3.5162477152535027E-8</v>
      </c>
      <c r="DN547" s="36">
        <v>1.214E-8</v>
      </c>
      <c r="DO547" s="36">
        <v>4.1132472196299998</v>
      </c>
      <c r="DP547" s="36">
        <v>3377.2177920039999</v>
      </c>
      <c r="DQ547" s="30">
        <f t="shared" si="328"/>
        <v>-5.5501064717882815E-9</v>
      </c>
      <c r="DR547" s="30">
        <f t="shared" si="329"/>
        <v>-5.5555621153072176E-9</v>
      </c>
      <c r="DS547" s="30">
        <f t="shared" si="330"/>
        <v>-5.555562106102317E-9</v>
      </c>
      <c r="DT547" s="30">
        <f t="shared" si="331"/>
        <v>-5.555562106102355E-9</v>
      </c>
      <c r="DV547" s="36"/>
      <c r="DW547" s="36"/>
      <c r="DX547" s="36"/>
      <c r="ED547" s="36"/>
      <c r="EE547" s="36"/>
      <c r="EF547" s="36"/>
      <c r="EL547" s="36"/>
      <c r="EM547" s="36"/>
      <c r="EN547" s="36"/>
      <c r="ET547" s="36"/>
      <c r="EU547" s="36"/>
      <c r="EV547" s="36"/>
    </row>
    <row r="548" spans="14:152" s="30" customFormat="1" ht="12.75">
      <c r="N548" s="36">
        <v>1.185E-8</v>
      </c>
      <c r="O548" s="36">
        <v>3.7014060418499999</v>
      </c>
      <c r="P548" s="36">
        <v>285.63301345050002</v>
      </c>
      <c r="Q548" s="30">
        <f t="shared" si="316"/>
        <v>-6.1624622833640299E-9</v>
      </c>
      <c r="R548" s="30">
        <f t="shared" si="317"/>
        <v>-6.1620296682731869E-9</v>
      </c>
      <c r="S548" s="30">
        <f t="shared" si="318"/>
        <v>-6.1620296690032118E-9</v>
      </c>
      <c r="T548" s="30">
        <f t="shared" si="319"/>
        <v>-6.1620296690032118E-9</v>
      </c>
      <c r="V548" s="36">
        <v>2.0099999999999999E-9</v>
      </c>
      <c r="W548" s="36">
        <v>4.2344763366300002</v>
      </c>
      <c r="X548" s="36">
        <v>1493.093668066</v>
      </c>
      <c r="Y548" s="30">
        <f t="shared" si="320"/>
        <v>-1.245499331727477E-9</v>
      </c>
      <c r="Z548" s="30">
        <f t="shared" si="321"/>
        <v>-1.2451468293778497E-9</v>
      </c>
      <c r="AA548" s="30">
        <f t="shared" si="322"/>
        <v>-1.2451468299727301E-9</v>
      </c>
      <c r="AB548" s="30">
        <f t="shared" si="323"/>
        <v>-1.2451468299727274E-9</v>
      </c>
      <c r="AD548" s="36"/>
      <c r="AE548" s="36"/>
      <c r="AF548" s="36"/>
      <c r="AL548" s="36"/>
      <c r="AM548" s="36"/>
      <c r="AN548" s="36"/>
      <c r="AT548" s="36"/>
      <c r="AU548" s="36"/>
      <c r="AV548" s="36"/>
      <c r="BB548" s="36"/>
      <c r="BC548" s="36"/>
      <c r="BD548" s="36"/>
      <c r="BJ548" s="36"/>
      <c r="BK548" s="36"/>
      <c r="BL548" s="36"/>
      <c r="BR548" s="36"/>
      <c r="BS548" s="36"/>
      <c r="BT548" s="36"/>
      <c r="BZ548" s="36"/>
      <c r="CA548" s="36"/>
      <c r="CB548" s="36"/>
      <c r="CH548" s="36"/>
      <c r="CI548" s="36"/>
      <c r="CJ548" s="36"/>
      <c r="CP548" s="36"/>
      <c r="CQ548" s="36"/>
      <c r="CR548" s="36"/>
      <c r="CX548" s="36"/>
      <c r="CY548" s="36"/>
      <c r="CZ548" s="36"/>
      <c r="DF548" s="36">
        <v>3.7870000000000001E-8</v>
      </c>
      <c r="DG548" s="36">
        <v>5.9893241690599996</v>
      </c>
      <c r="DH548" s="36">
        <v>325.95309721220002</v>
      </c>
      <c r="DI548" s="30">
        <f t="shared" si="324"/>
        <v>-1.9155510508447566E-8</v>
      </c>
      <c r="DJ548" s="30">
        <f t="shared" si="325"/>
        <v>-1.9157103859274526E-8</v>
      </c>
      <c r="DK548" s="30">
        <f t="shared" si="326"/>
        <v>-1.9157103856585865E-8</v>
      </c>
      <c r="DL548" s="30">
        <f t="shared" si="327"/>
        <v>-1.9157103856585891E-8</v>
      </c>
      <c r="DN548" s="36">
        <v>1.109E-8</v>
      </c>
      <c r="DO548" s="36">
        <v>5.6891558267400004</v>
      </c>
      <c r="DP548" s="36">
        <v>162.89651925890001</v>
      </c>
      <c r="DQ548" s="30">
        <f t="shared" si="328"/>
        <v>8.1521306048202968E-10</v>
      </c>
      <c r="DR548" s="30">
        <f t="shared" si="329"/>
        <v>8.1494346902956849E-10</v>
      </c>
      <c r="DS548" s="30">
        <f t="shared" si="330"/>
        <v>8.1494346948449373E-10</v>
      </c>
      <c r="DT548" s="30">
        <f t="shared" si="331"/>
        <v>8.1494346948449373E-10</v>
      </c>
      <c r="DV548" s="36"/>
      <c r="DW548" s="36"/>
      <c r="DX548" s="36"/>
      <c r="ED548" s="36"/>
      <c r="EE548" s="36"/>
      <c r="EF548" s="36"/>
      <c r="EL548" s="36"/>
      <c r="EM548" s="36"/>
      <c r="EN548" s="36"/>
      <c r="ET548" s="36"/>
      <c r="EU548" s="36"/>
      <c r="EV548" s="36"/>
    </row>
    <row r="549" spans="14:152" s="30" customFormat="1" ht="12.75">
      <c r="N549" s="36">
        <v>9.5599999999999992E-9</v>
      </c>
      <c r="O549" s="36">
        <v>5.1892853099199998</v>
      </c>
      <c r="P549" s="36">
        <v>319.31263096340001</v>
      </c>
      <c r="Q549" s="30">
        <f t="shared" si="316"/>
        <v>-9.1949455753819434E-9</v>
      </c>
      <c r="R549" s="30">
        <f t="shared" si="317"/>
        <v>-9.1950705884097371E-9</v>
      </c>
      <c r="S549" s="30">
        <f t="shared" si="318"/>
        <v>-9.1950705881988011E-9</v>
      </c>
      <c r="T549" s="30">
        <f t="shared" si="319"/>
        <v>-9.1950705881988028E-9</v>
      </c>
      <c r="V549" s="36">
        <v>1.81E-9</v>
      </c>
      <c r="W549" s="36">
        <v>3.61567262848</v>
      </c>
      <c r="X549" s="36">
        <v>9786.6873553349997</v>
      </c>
      <c r="Y549" s="30">
        <f t="shared" si="320"/>
        <v>1.6796399050413794E-9</v>
      </c>
      <c r="Z549" s="30">
        <f t="shared" si="321"/>
        <v>1.6786503764954163E-9</v>
      </c>
      <c r="AA549" s="30">
        <f t="shared" si="322"/>
        <v>1.6786503781682263E-9</v>
      </c>
      <c r="AB549" s="30">
        <f t="shared" si="323"/>
        <v>1.6786503781682168E-9</v>
      </c>
      <c r="AD549" s="36"/>
      <c r="AE549" s="36"/>
      <c r="AF549" s="36"/>
      <c r="AL549" s="36"/>
      <c r="AM549" s="36"/>
      <c r="AN549" s="36"/>
      <c r="AT549" s="36"/>
      <c r="AU549" s="36"/>
      <c r="AV549" s="36"/>
      <c r="BB549" s="36"/>
      <c r="BC549" s="36"/>
      <c r="BD549" s="36"/>
      <c r="BJ549" s="36"/>
      <c r="BK549" s="36"/>
      <c r="BL549" s="36"/>
      <c r="BR549" s="36"/>
      <c r="BS549" s="36"/>
      <c r="BT549" s="36"/>
      <c r="BZ549" s="36"/>
      <c r="CA549" s="36"/>
      <c r="CB549" s="36"/>
      <c r="CH549" s="36"/>
      <c r="CI549" s="36"/>
      <c r="CJ549" s="36"/>
      <c r="CP549" s="36"/>
      <c r="CQ549" s="36"/>
      <c r="CR549" s="36"/>
      <c r="CX549" s="36"/>
      <c r="CY549" s="36"/>
      <c r="CZ549" s="36"/>
      <c r="DF549" s="36">
        <v>3.6650000000000001E-8</v>
      </c>
      <c r="DG549" s="36">
        <v>0.72917314141</v>
      </c>
      <c r="DH549" s="36">
        <v>20.446869125100001</v>
      </c>
      <c r="DI549" s="30">
        <f t="shared" si="324"/>
        <v>2.9917736507607812E-8</v>
      </c>
      <c r="DJ549" s="30">
        <f t="shared" si="325"/>
        <v>2.9917801278108064E-8</v>
      </c>
      <c r="DK549" s="30">
        <f t="shared" si="326"/>
        <v>2.9917801277998771E-8</v>
      </c>
      <c r="DL549" s="30">
        <f t="shared" si="327"/>
        <v>2.9917801277998771E-8</v>
      </c>
      <c r="DN549" s="36">
        <v>1.068E-8</v>
      </c>
      <c r="DO549" s="36">
        <v>4.8538348087600003</v>
      </c>
      <c r="DP549" s="36">
        <v>611.4430983108</v>
      </c>
      <c r="DQ549" s="30">
        <f t="shared" si="328"/>
        <v>1.1421990565066151E-9</v>
      </c>
      <c r="DR549" s="30">
        <f t="shared" si="329"/>
        <v>1.1431706086089772E-9</v>
      </c>
      <c r="DS549" s="30">
        <f t="shared" si="330"/>
        <v>1.1431706069695481E-9</v>
      </c>
      <c r="DT549" s="30">
        <f t="shared" si="331"/>
        <v>1.1431706069695528E-9</v>
      </c>
      <c r="DV549" s="36"/>
      <c r="DW549" s="36"/>
      <c r="DX549" s="36"/>
      <c r="ED549" s="36"/>
      <c r="EE549" s="36"/>
      <c r="EF549" s="36"/>
      <c r="EL549" s="36"/>
      <c r="EM549" s="36"/>
      <c r="EN549" s="36"/>
      <c r="ET549" s="36"/>
      <c r="EU549" s="36"/>
      <c r="EV549" s="36"/>
    </row>
    <row r="550" spans="14:152" s="30" customFormat="1" ht="12.75">
      <c r="N550" s="36">
        <v>1.014E-8</v>
      </c>
      <c r="O550" s="36">
        <v>1.9744931006299999</v>
      </c>
      <c r="P550" s="36">
        <v>2097.4232193759999</v>
      </c>
      <c r="Q550" s="30">
        <f t="shared" si="316"/>
        <v>-9.8728730393541659E-9</v>
      </c>
      <c r="R550" s="30">
        <f t="shared" si="317"/>
        <v>-9.87214688409887E-9</v>
      </c>
      <c r="S550" s="30">
        <f t="shared" si="318"/>
        <v>-9.8721468853250346E-9</v>
      </c>
      <c r="T550" s="30">
        <f t="shared" si="319"/>
        <v>-9.8721468853250313E-9</v>
      </c>
      <c r="V550" s="36">
        <v>1.81E-9</v>
      </c>
      <c r="W550" s="36">
        <v>2.8321155834599998</v>
      </c>
      <c r="X550" s="36">
        <v>1262.3860848887</v>
      </c>
      <c r="Y550" s="30">
        <f t="shared" si="320"/>
        <v>-9.3851128435912169E-10</v>
      </c>
      <c r="Z550" s="30">
        <f t="shared" si="321"/>
        <v>-9.382189124517379E-10</v>
      </c>
      <c r="AA550" s="30">
        <f t="shared" si="322"/>
        <v>-9.3821891294512859E-10</v>
      </c>
      <c r="AB550" s="30">
        <f t="shared" si="323"/>
        <v>-9.382189129451257E-10</v>
      </c>
      <c r="AD550" s="36"/>
      <c r="AE550" s="36"/>
      <c r="AF550" s="36"/>
      <c r="AL550" s="36"/>
      <c r="AM550" s="36"/>
      <c r="AN550" s="36"/>
      <c r="AT550" s="36"/>
      <c r="AU550" s="36"/>
      <c r="AV550" s="36"/>
      <c r="BB550" s="36"/>
      <c r="BC550" s="36"/>
      <c r="BD550" s="36"/>
      <c r="BJ550" s="36"/>
      <c r="BK550" s="36"/>
      <c r="BL550" s="36"/>
      <c r="BR550" s="36"/>
      <c r="BS550" s="36"/>
      <c r="BT550" s="36"/>
      <c r="BZ550" s="36"/>
      <c r="CA550" s="36"/>
      <c r="CB550" s="36"/>
      <c r="CH550" s="36"/>
      <c r="CI550" s="36"/>
      <c r="CJ550" s="36"/>
      <c r="CP550" s="36"/>
      <c r="CQ550" s="36"/>
      <c r="CR550" s="36"/>
      <c r="CX550" s="36"/>
      <c r="CY550" s="36"/>
      <c r="CZ550" s="36"/>
      <c r="DF550" s="36">
        <v>4.2429999999999997E-8</v>
      </c>
      <c r="DG550" s="36">
        <v>2.2910309679699998</v>
      </c>
      <c r="DH550" s="36">
        <v>453.42489381899998</v>
      </c>
      <c r="DI550" s="30">
        <f t="shared" si="324"/>
        <v>4.1379209647875219E-8</v>
      </c>
      <c r="DJ550" s="30">
        <f t="shared" si="325"/>
        <v>4.1378572833064188E-8</v>
      </c>
      <c r="DK550" s="30">
        <f t="shared" si="326"/>
        <v>4.1378572834138941E-8</v>
      </c>
      <c r="DL550" s="30">
        <f t="shared" si="327"/>
        <v>4.1378572834138934E-8</v>
      </c>
      <c r="DN550" s="36">
        <v>1.119E-8</v>
      </c>
      <c r="DO550" s="36">
        <v>1.4080568636299999</v>
      </c>
      <c r="DP550" s="36">
        <v>1987.2168981566001</v>
      </c>
      <c r="DQ550" s="30">
        <f t="shared" si="328"/>
        <v>-1.0998161623057156E-8</v>
      </c>
      <c r="DR550" s="30">
        <f t="shared" si="329"/>
        <v>-1.0997547639592026E-8</v>
      </c>
      <c r="DS550" s="30">
        <f t="shared" si="330"/>
        <v>-1.0997547640628908E-8</v>
      </c>
      <c r="DT550" s="30">
        <f t="shared" si="331"/>
        <v>-1.0997547640628905E-8</v>
      </c>
      <c r="DV550" s="36"/>
      <c r="DW550" s="36"/>
      <c r="DX550" s="36"/>
      <c r="ED550" s="36"/>
      <c r="EE550" s="36"/>
      <c r="EF550" s="36"/>
      <c r="EL550" s="36"/>
      <c r="EM550" s="36"/>
      <c r="EN550" s="36"/>
      <c r="ET550" s="36"/>
      <c r="EU550" s="36"/>
      <c r="EV550" s="36"/>
    </row>
    <row r="551" spans="14:152" s="30" customFormat="1" ht="12.75">
      <c r="N551" s="36">
        <v>1.048E-8</v>
      </c>
      <c r="O551" s="36">
        <v>3.6965941065500001</v>
      </c>
      <c r="P551" s="36">
        <v>117.9105690512</v>
      </c>
      <c r="Q551" s="30">
        <f t="shared" si="316"/>
        <v>-1.042893060976493E-8</v>
      </c>
      <c r="R551" s="30">
        <f t="shared" si="317"/>
        <v>-1.0428912375990713E-8</v>
      </c>
      <c r="S551" s="30">
        <f t="shared" si="318"/>
        <v>-1.0428912376021482E-8</v>
      </c>
      <c r="T551" s="30">
        <f t="shared" si="319"/>
        <v>-1.0428912376021482E-8</v>
      </c>
      <c r="V551" s="36">
        <v>2.4199999999999999E-9</v>
      </c>
      <c r="W551" s="36">
        <v>4.6986915851599997</v>
      </c>
      <c r="X551" s="36">
        <v>1141.1340634054</v>
      </c>
      <c r="Y551" s="30">
        <f t="shared" si="320"/>
        <v>-1.3934681643799843E-10</v>
      </c>
      <c r="Z551" s="30">
        <f t="shared" si="321"/>
        <v>-1.3975935794283005E-10</v>
      </c>
      <c r="AA551" s="30">
        <f t="shared" si="322"/>
        <v>-1.3975935724669465E-10</v>
      </c>
      <c r="AB551" s="30">
        <f t="shared" si="323"/>
        <v>-1.3975935724669677E-10</v>
      </c>
      <c r="AD551" s="36"/>
      <c r="AE551" s="36"/>
      <c r="AF551" s="36"/>
      <c r="AL551" s="36"/>
      <c r="AM551" s="36"/>
      <c r="AN551" s="36"/>
      <c r="AT551" s="36"/>
      <c r="AU551" s="36"/>
      <c r="AV551" s="36"/>
      <c r="BB551" s="36"/>
      <c r="BC551" s="36"/>
      <c r="BD551" s="36"/>
      <c r="BJ551" s="36"/>
      <c r="BK551" s="36"/>
      <c r="BL551" s="36"/>
      <c r="BR551" s="36"/>
      <c r="BS551" s="36"/>
      <c r="BT551" s="36"/>
      <c r="BZ551" s="36"/>
      <c r="CA551" s="36"/>
      <c r="CB551" s="36"/>
      <c r="CH551" s="36"/>
      <c r="CI551" s="36"/>
      <c r="CJ551" s="36"/>
      <c r="CP551" s="36"/>
      <c r="CQ551" s="36"/>
      <c r="CR551" s="36"/>
      <c r="CX551" s="36"/>
      <c r="CY551" s="36"/>
      <c r="CZ551" s="36"/>
      <c r="DF551" s="36">
        <v>3.7300000000000003E-8</v>
      </c>
      <c r="DG551" s="36">
        <v>6.2483160118300001</v>
      </c>
      <c r="DH551" s="36">
        <v>159.12442469019999</v>
      </c>
      <c r="DI551" s="30">
        <f t="shared" si="324"/>
        <v>2.2681686456127116E-8</v>
      </c>
      <c r="DJ551" s="30">
        <f t="shared" si="325"/>
        <v>2.2680981377249053E-8</v>
      </c>
      <c r="DK551" s="30">
        <f t="shared" si="326"/>
        <v>2.268098137843884E-8</v>
      </c>
      <c r="DL551" s="30">
        <f t="shared" si="327"/>
        <v>2.268098137843884E-8</v>
      </c>
      <c r="DN551" s="36">
        <v>1.085E-8</v>
      </c>
      <c r="DO551" s="36">
        <v>0.64208148190000003</v>
      </c>
      <c r="DP551" s="36">
        <v>731.68372783780001</v>
      </c>
      <c r="DQ551" s="30">
        <f t="shared" si="328"/>
        <v>-1.044760066321082E-8</v>
      </c>
      <c r="DR551" s="30">
        <f t="shared" si="329"/>
        <v>-1.0447280079738582E-8</v>
      </c>
      <c r="DS551" s="30">
        <f t="shared" si="330"/>
        <v>-1.0447280080279654E-8</v>
      </c>
      <c r="DT551" s="30">
        <f t="shared" si="331"/>
        <v>-1.0447280080279654E-8</v>
      </c>
      <c r="DV551" s="36"/>
      <c r="DW551" s="36"/>
      <c r="DX551" s="36"/>
      <c r="ED551" s="36"/>
      <c r="EE551" s="36"/>
      <c r="EF551" s="36"/>
      <c r="EL551" s="36"/>
      <c r="EM551" s="36"/>
      <c r="EN551" s="36"/>
      <c r="ET551" s="36"/>
      <c r="EU551" s="36"/>
      <c r="EV551" s="36"/>
    </row>
    <row r="552" spans="14:152" s="30" customFormat="1" ht="12.75">
      <c r="N552" s="36">
        <v>1.153E-8</v>
      </c>
      <c r="O552" s="36">
        <v>2.5332030562300001</v>
      </c>
      <c r="P552" s="36">
        <v>104.5772469269</v>
      </c>
      <c r="Q552" s="30">
        <f t="shared" si="316"/>
        <v>-4.3042230307147547E-9</v>
      </c>
      <c r="R552" s="30">
        <f t="shared" si="317"/>
        <v>-4.304055645091997E-9</v>
      </c>
      <c r="S552" s="30">
        <f t="shared" si="318"/>
        <v>-4.3040556453744503E-9</v>
      </c>
      <c r="T552" s="30">
        <f t="shared" si="319"/>
        <v>-4.3040556453744503E-9</v>
      </c>
      <c r="V552" s="36">
        <v>1.8400000000000001E-9</v>
      </c>
      <c r="W552" s="36">
        <v>4.6680733640199996</v>
      </c>
      <c r="X552" s="36">
        <v>1251.3403846248</v>
      </c>
      <c r="Y552" s="30">
        <f t="shared" si="320"/>
        <v>-1.1843447347817099E-9</v>
      </c>
      <c r="Z552" s="30">
        <f t="shared" si="321"/>
        <v>-1.1846083883225114E-9</v>
      </c>
      <c r="AA552" s="30">
        <f t="shared" si="322"/>
        <v>-1.1846083878776458E-9</v>
      </c>
      <c r="AB552" s="30">
        <f t="shared" si="323"/>
        <v>-1.184608387877647E-9</v>
      </c>
      <c r="AD552" s="36"/>
      <c r="AE552" s="36"/>
      <c r="AF552" s="36"/>
      <c r="AL552" s="36"/>
      <c r="AM552" s="36"/>
      <c r="AN552" s="36"/>
      <c r="AT552" s="36"/>
      <c r="AU552" s="36"/>
      <c r="AV552" s="36"/>
      <c r="BB552" s="36"/>
      <c r="BC552" s="36"/>
      <c r="BD552" s="36"/>
      <c r="BJ552" s="36"/>
      <c r="BK552" s="36"/>
      <c r="BL552" s="36"/>
      <c r="BR552" s="36"/>
      <c r="BS552" s="36"/>
      <c r="BT552" s="36"/>
      <c r="BZ552" s="36"/>
      <c r="CA552" s="36"/>
      <c r="CB552" s="36"/>
      <c r="CH552" s="36"/>
      <c r="CI552" s="36"/>
      <c r="CJ552" s="36"/>
      <c r="CP552" s="36"/>
      <c r="CQ552" s="36"/>
      <c r="CR552" s="36"/>
      <c r="CX552" s="36"/>
      <c r="CY552" s="36"/>
      <c r="CZ552" s="36"/>
      <c r="DF552" s="36">
        <v>3.8999999999999998E-8</v>
      </c>
      <c r="DG552" s="36">
        <v>1.3101324031499999</v>
      </c>
      <c r="DH552" s="36">
        <v>850.0149880143</v>
      </c>
      <c r="DI552" s="30">
        <f t="shared" si="324"/>
        <v>-3.7676696502535869E-8</v>
      </c>
      <c r="DJ552" s="30">
        <f t="shared" si="325"/>
        <v>-3.7675414968249554E-8</v>
      </c>
      <c r="DK552" s="30">
        <f t="shared" si="326"/>
        <v>-3.7675414970412578E-8</v>
      </c>
      <c r="DL552" s="30">
        <f t="shared" si="327"/>
        <v>-3.7675414970412572E-8</v>
      </c>
      <c r="DN552" s="36">
        <v>1.4349999999999999E-8</v>
      </c>
      <c r="DO552" s="36">
        <v>3.2088013988799999</v>
      </c>
      <c r="DP552" s="36">
        <v>835.78789401270001</v>
      </c>
      <c r="DQ552" s="30">
        <f t="shared" si="328"/>
        <v>2.0807183237696277E-9</v>
      </c>
      <c r="DR552" s="30">
        <f t="shared" si="329"/>
        <v>2.0789425942103456E-9</v>
      </c>
      <c r="DS552" s="30">
        <f t="shared" si="330"/>
        <v>2.0789425972068086E-9</v>
      </c>
      <c r="DT552" s="30">
        <f t="shared" si="331"/>
        <v>2.0789425972067958E-9</v>
      </c>
      <c r="DV552" s="36"/>
      <c r="DW552" s="36"/>
      <c r="DX552" s="36"/>
      <c r="ED552" s="36"/>
      <c r="EE552" s="36"/>
      <c r="EF552" s="36"/>
      <c r="EL552" s="36"/>
      <c r="EM552" s="36"/>
      <c r="EN552" s="36"/>
      <c r="ET552" s="36"/>
      <c r="EU552" s="36"/>
      <c r="EV552" s="36"/>
    </row>
    <row r="553" spans="14:152" s="30" customFormat="1" ht="12.75">
      <c r="N553" s="36">
        <v>1.2580000000000001E-8</v>
      </c>
      <c r="O553" s="36">
        <v>2.51536062507</v>
      </c>
      <c r="P553" s="36">
        <v>694.07195706180005</v>
      </c>
      <c r="Q553" s="30">
        <f t="shared" si="316"/>
        <v>2.9637064629167218E-9</v>
      </c>
      <c r="R553" s="30">
        <f t="shared" si="317"/>
        <v>2.9624366783674446E-9</v>
      </c>
      <c r="S553" s="30">
        <f t="shared" si="318"/>
        <v>2.96243668051016E-9</v>
      </c>
      <c r="T553" s="30">
        <f t="shared" si="319"/>
        <v>2.9624366805101542E-9</v>
      </c>
      <c r="V553" s="36">
        <v>2.21E-9</v>
      </c>
      <c r="W553" s="36">
        <v>2.2588787625400002</v>
      </c>
      <c r="X553" s="36">
        <v>355.74874557179999</v>
      </c>
      <c r="Y553" s="30">
        <f t="shared" si="320"/>
        <v>2.1199778532130211E-9</v>
      </c>
      <c r="Z553" s="30">
        <f t="shared" si="321"/>
        <v>2.1200110855260548E-9</v>
      </c>
      <c r="AA553" s="30">
        <f t="shared" si="322"/>
        <v>2.1200110854699823E-9</v>
      </c>
      <c r="AB553" s="30">
        <f t="shared" si="323"/>
        <v>2.1200110854699823E-9</v>
      </c>
      <c r="AD553" s="36"/>
      <c r="AE553" s="36"/>
      <c r="AF553" s="36"/>
      <c r="AL553" s="36"/>
      <c r="AM553" s="36"/>
      <c r="AN553" s="36"/>
      <c r="AT553" s="36"/>
      <c r="AU553" s="36"/>
      <c r="AV553" s="36"/>
      <c r="BB553" s="36"/>
      <c r="BC553" s="36"/>
      <c r="BD553" s="36"/>
      <c r="BJ553" s="36"/>
      <c r="BK553" s="36"/>
      <c r="BL553" s="36"/>
      <c r="BR553" s="36"/>
      <c r="BS553" s="36"/>
      <c r="BT553" s="36"/>
      <c r="BZ553" s="36"/>
      <c r="CA553" s="36"/>
      <c r="CB553" s="36"/>
      <c r="CH553" s="36"/>
      <c r="CI553" s="36"/>
      <c r="CJ553" s="36"/>
      <c r="CP553" s="36"/>
      <c r="CQ553" s="36"/>
      <c r="CR553" s="36"/>
      <c r="CX553" s="36"/>
      <c r="CY553" s="36"/>
      <c r="CZ553" s="36"/>
      <c r="DF553" s="36">
        <v>5.1340000000000002E-8</v>
      </c>
      <c r="DG553" s="36">
        <v>1.97348901289</v>
      </c>
      <c r="DH553" s="36">
        <v>526.50957135689998</v>
      </c>
      <c r="DI553" s="30">
        <f t="shared" si="324"/>
        <v>3.0039501455737944E-8</v>
      </c>
      <c r="DJ553" s="30">
        <f t="shared" si="325"/>
        <v>3.0036221183143782E-8</v>
      </c>
      <c r="DK553" s="30">
        <f t="shared" si="326"/>
        <v>3.0036221188679209E-8</v>
      </c>
      <c r="DL553" s="30">
        <f t="shared" si="327"/>
        <v>3.0036221188679196E-8</v>
      </c>
      <c r="DN553" s="36">
        <v>1.184E-8</v>
      </c>
      <c r="DO553" s="36">
        <v>2.99776919968</v>
      </c>
      <c r="DP553" s="36">
        <v>199.2844497575</v>
      </c>
      <c r="DQ553" s="30">
        <f t="shared" si="328"/>
        <v>-3.7472271004837708E-9</v>
      </c>
      <c r="DR553" s="30">
        <f t="shared" si="329"/>
        <v>-3.7468921754531291E-9</v>
      </c>
      <c r="DS553" s="30">
        <f t="shared" si="330"/>
        <v>-3.7468921760182994E-9</v>
      </c>
      <c r="DT553" s="30">
        <f t="shared" si="331"/>
        <v>-3.7468921760182961E-9</v>
      </c>
      <c r="DV553" s="36"/>
      <c r="DW553" s="36"/>
      <c r="DX553" s="36"/>
      <c r="ED553" s="36"/>
      <c r="EE553" s="36"/>
      <c r="EF553" s="36"/>
      <c r="EL553" s="36"/>
      <c r="EM553" s="36"/>
      <c r="EN553" s="36"/>
      <c r="ET553" s="36"/>
      <c r="EU553" s="36"/>
      <c r="EV553" s="36"/>
    </row>
    <row r="554" spans="14:152" s="30" customFormat="1" ht="12.75">
      <c r="N554" s="36">
        <v>9.7100000000000006E-9</v>
      </c>
      <c r="O554" s="36">
        <v>5.1914763584900001</v>
      </c>
      <c r="P554" s="36">
        <v>240.12579838100001</v>
      </c>
      <c r="Q554" s="30">
        <f t="shared" si="316"/>
        <v>-7.3097016502990636E-9</v>
      </c>
      <c r="R554" s="30">
        <f t="shared" si="317"/>
        <v>-7.3099313060939705E-9</v>
      </c>
      <c r="S554" s="30">
        <f t="shared" si="318"/>
        <v>-7.309931305706443E-9</v>
      </c>
      <c r="T554" s="30">
        <f t="shared" si="319"/>
        <v>-7.3099313057064455E-9</v>
      </c>
      <c r="V554" s="36">
        <v>2.0000000000000001E-9</v>
      </c>
      <c r="W554" s="36">
        <v>1.17340443616</v>
      </c>
      <c r="X554" s="36">
        <v>4952.0635932861996</v>
      </c>
      <c r="Y554" s="30">
        <f t="shared" si="320"/>
        <v>8.1527242491092099E-10</v>
      </c>
      <c r="Z554" s="30">
        <f t="shared" si="321"/>
        <v>8.1391889958671438E-10</v>
      </c>
      <c r="AA554" s="30">
        <f t="shared" si="322"/>
        <v>8.1391890187109121E-10</v>
      </c>
      <c r="AB554" s="30">
        <f t="shared" si="323"/>
        <v>8.1391890187107828E-10</v>
      </c>
      <c r="AD554" s="36"/>
      <c r="AE554" s="36"/>
      <c r="AF554" s="36"/>
      <c r="AL554" s="36"/>
      <c r="AM554" s="36"/>
      <c r="AN554" s="36"/>
      <c r="AT554" s="36"/>
      <c r="AU554" s="36"/>
      <c r="AV554" s="36"/>
      <c r="BB554" s="36"/>
      <c r="BC554" s="36"/>
      <c r="BD554" s="36"/>
      <c r="BJ554" s="36"/>
      <c r="BK554" s="36"/>
      <c r="BL554" s="36"/>
      <c r="BR554" s="36"/>
      <c r="BS554" s="36"/>
      <c r="BT554" s="36"/>
      <c r="BZ554" s="36"/>
      <c r="CA554" s="36"/>
      <c r="CB554" s="36"/>
      <c r="CH554" s="36"/>
      <c r="CI554" s="36"/>
      <c r="CJ554" s="36"/>
      <c r="CP554" s="36"/>
      <c r="CQ554" s="36"/>
      <c r="CR554" s="36"/>
      <c r="CX554" s="36"/>
      <c r="CY554" s="36"/>
      <c r="CZ554" s="36"/>
      <c r="DF554" s="36">
        <v>3.6209999999999998E-8</v>
      </c>
      <c r="DG554" s="36">
        <v>2.7743577366099998</v>
      </c>
      <c r="DH554" s="36">
        <v>123.53964334370001</v>
      </c>
      <c r="DI554" s="30">
        <f t="shared" si="324"/>
        <v>-1.7947605075760572E-8</v>
      </c>
      <c r="DJ554" s="30">
        <f t="shared" si="325"/>
        <v>-1.7947023701031684E-8</v>
      </c>
      <c r="DK554" s="30">
        <f t="shared" si="326"/>
        <v>-1.7947023702012723E-8</v>
      </c>
      <c r="DL554" s="30">
        <f t="shared" si="327"/>
        <v>-1.7947023702012723E-8</v>
      </c>
      <c r="DN554" s="36">
        <v>1.281E-8</v>
      </c>
      <c r="DO554" s="36">
        <v>3.1224533951</v>
      </c>
      <c r="DP554" s="36">
        <v>427.34895040139997</v>
      </c>
      <c r="DQ554" s="30">
        <f t="shared" si="328"/>
        <v>9.3468199992445407E-9</v>
      </c>
      <c r="DR554" s="30">
        <f t="shared" si="329"/>
        <v>9.3473801410631263E-9</v>
      </c>
      <c r="DS554" s="30">
        <f t="shared" si="330"/>
        <v>9.3473801401179533E-9</v>
      </c>
      <c r="DT554" s="30">
        <f t="shared" si="331"/>
        <v>9.3473801401179583E-9</v>
      </c>
      <c r="DV554" s="36"/>
      <c r="DW554" s="36"/>
      <c r="DX554" s="36"/>
      <c r="ED554" s="36"/>
      <c r="EE554" s="36"/>
      <c r="EF554" s="36"/>
      <c r="EL554" s="36"/>
      <c r="EM554" s="36"/>
      <c r="EN554" s="36"/>
      <c r="ET554" s="36"/>
      <c r="EU554" s="36"/>
      <c r="EV554" s="36"/>
    </row>
    <row r="555" spans="14:152" s="30" customFormat="1" ht="12.75">
      <c r="N555" s="36">
        <v>9.3999999999999998E-9</v>
      </c>
      <c r="O555" s="36">
        <v>3.9470177669700002</v>
      </c>
      <c r="P555" s="36">
        <v>35.212274331000003</v>
      </c>
      <c r="Q555" s="30">
        <f t="shared" si="316"/>
        <v>-7.7036783854683763E-9</v>
      </c>
      <c r="R555" s="30">
        <f t="shared" si="317"/>
        <v>-7.7037067666337591E-9</v>
      </c>
      <c r="S555" s="30">
        <f t="shared" si="318"/>
        <v>-7.7037067665858686E-9</v>
      </c>
      <c r="T555" s="30">
        <f t="shared" si="319"/>
        <v>-7.7037067665858686E-9</v>
      </c>
      <c r="V555" s="36">
        <v>2.2200000000000002E-9</v>
      </c>
      <c r="W555" s="36">
        <v>2.2336086606699999</v>
      </c>
      <c r="X555" s="36">
        <v>2435.155730035</v>
      </c>
      <c r="Y555" s="30">
        <f t="shared" si="320"/>
        <v>5.9795212630113168E-10</v>
      </c>
      <c r="Z555" s="30">
        <f t="shared" si="321"/>
        <v>5.9873113474319966E-10</v>
      </c>
      <c r="AA555" s="30">
        <f t="shared" si="322"/>
        <v>5.9873113342873512E-10</v>
      </c>
      <c r="AB555" s="30">
        <f t="shared" si="323"/>
        <v>5.9873113342873512E-10</v>
      </c>
      <c r="AD555" s="36"/>
      <c r="AE555" s="36"/>
      <c r="AF555" s="36"/>
      <c r="AL555" s="36"/>
      <c r="AM555" s="36"/>
      <c r="AN555" s="36"/>
      <c r="AT555" s="36"/>
      <c r="AU555" s="36"/>
      <c r="AV555" s="36"/>
      <c r="BB555" s="36"/>
      <c r="BC555" s="36"/>
      <c r="BD555" s="36"/>
      <c r="BJ555" s="36"/>
      <c r="BK555" s="36"/>
      <c r="BL555" s="36"/>
      <c r="BR555" s="36"/>
      <c r="BS555" s="36"/>
      <c r="BT555" s="36"/>
      <c r="BZ555" s="36"/>
      <c r="CA555" s="36"/>
      <c r="CB555" s="36"/>
      <c r="CH555" s="36"/>
      <c r="CI555" s="36"/>
      <c r="CJ555" s="36"/>
      <c r="CP555" s="36"/>
      <c r="CQ555" s="36"/>
      <c r="CR555" s="36"/>
      <c r="CX555" s="36"/>
      <c r="CY555" s="36"/>
      <c r="CZ555" s="36"/>
      <c r="DF555" s="36">
        <v>3.6069999999999998E-8</v>
      </c>
      <c r="DG555" s="36">
        <v>5.3205884270999997</v>
      </c>
      <c r="DH555" s="36">
        <v>406.95447090300001</v>
      </c>
      <c r="DI555" s="30">
        <f t="shared" si="324"/>
        <v>-3.5962030107909289E-8</v>
      </c>
      <c r="DJ555" s="30">
        <f t="shared" si="325"/>
        <v>-3.5961860217291972E-8</v>
      </c>
      <c r="DK555" s="30">
        <f t="shared" si="326"/>
        <v>-3.5961860217578766E-8</v>
      </c>
      <c r="DL555" s="30">
        <f t="shared" si="327"/>
        <v>-3.5961860217578766E-8</v>
      </c>
      <c r="DN555" s="36">
        <v>1.0579999999999999E-8</v>
      </c>
      <c r="DO555" s="36">
        <v>5.1785128292899998</v>
      </c>
      <c r="DP555" s="36">
        <v>306.09692891809999</v>
      </c>
      <c r="DQ555" s="30">
        <f t="shared" si="328"/>
        <v>-9.9752493552813109E-9</v>
      </c>
      <c r="DR555" s="30">
        <f t="shared" si="329"/>
        <v>-9.9754108354897394E-9</v>
      </c>
      <c r="DS555" s="30">
        <f t="shared" si="330"/>
        <v>-9.9754108352172694E-9</v>
      </c>
      <c r="DT555" s="30">
        <f t="shared" si="331"/>
        <v>-9.9754108352172694E-9</v>
      </c>
      <c r="DV555" s="36"/>
      <c r="DW555" s="36"/>
      <c r="DX555" s="36"/>
      <c r="ED555" s="36"/>
      <c r="EE555" s="36"/>
      <c r="EF555" s="36"/>
      <c r="EL555" s="36"/>
      <c r="EM555" s="36"/>
      <c r="EN555" s="36"/>
      <c r="ET555" s="36"/>
      <c r="EU555" s="36"/>
      <c r="EV555" s="36"/>
    </row>
    <row r="556" spans="14:152" s="30" customFormat="1" ht="12.75">
      <c r="N556" s="36">
        <v>1.047E-8</v>
      </c>
      <c r="O556" s="36">
        <v>6.1236097946000001</v>
      </c>
      <c r="P556" s="36">
        <v>238.90195810360001</v>
      </c>
      <c r="Q556" s="30">
        <f t="shared" si="316"/>
        <v>9.0568875038706647E-10</v>
      </c>
      <c r="R556" s="30">
        <f t="shared" si="317"/>
        <v>9.0531586530453918E-10</v>
      </c>
      <c r="S556" s="30">
        <f t="shared" si="318"/>
        <v>9.0531586593375861E-10</v>
      </c>
      <c r="T556" s="30">
        <f t="shared" si="319"/>
        <v>9.0531586593375861E-10</v>
      </c>
      <c r="V556" s="36">
        <v>1.75E-9</v>
      </c>
      <c r="W556" s="36">
        <v>4.7015984220000001E-2</v>
      </c>
      <c r="X556" s="36">
        <v>107.75864066459999</v>
      </c>
      <c r="Y556" s="30">
        <f t="shared" si="320"/>
        <v>1.4914972997048417E-9</v>
      </c>
      <c r="Z556" s="30">
        <f t="shared" si="321"/>
        <v>1.4914825391695049E-9</v>
      </c>
      <c r="AA556" s="30">
        <f t="shared" si="322"/>
        <v>1.4914825391944128E-9</v>
      </c>
      <c r="AB556" s="30">
        <f t="shared" si="323"/>
        <v>1.4914825391944128E-9</v>
      </c>
      <c r="AD556" s="36"/>
      <c r="AE556" s="36"/>
      <c r="AF556" s="36"/>
      <c r="AL556" s="36"/>
      <c r="AM556" s="36"/>
      <c r="AN556" s="36"/>
      <c r="AT556" s="36"/>
      <c r="AU556" s="36"/>
      <c r="AV556" s="36"/>
      <c r="BB556" s="36"/>
      <c r="BC556" s="36"/>
      <c r="BD556" s="36"/>
      <c r="BJ556" s="36"/>
      <c r="BK556" s="36"/>
      <c r="BL556" s="36"/>
      <c r="BR556" s="36"/>
      <c r="BS556" s="36"/>
      <c r="BT556" s="36"/>
      <c r="BZ556" s="36"/>
      <c r="CA556" s="36"/>
      <c r="CB556" s="36"/>
      <c r="CH556" s="36"/>
      <c r="CI556" s="36"/>
      <c r="CJ556" s="36"/>
      <c r="CP556" s="36"/>
      <c r="CQ556" s="36"/>
      <c r="CR556" s="36"/>
      <c r="CX556" s="36"/>
      <c r="CY556" s="36"/>
      <c r="CZ556" s="36"/>
      <c r="DF556" s="36">
        <v>3.8019999999999999E-8</v>
      </c>
      <c r="DG556" s="36">
        <v>1.9444452354799999</v>
      </c>
      <c r="DH556" s="36">
        <v>421.18156490460001</v>
      </c>
      <c r="DI556" s="30">
        <f t="shared" si="324"/>
        <v>3.515308077451834E-8</v>
      </c>
      <c r="DJ556" s="30">
        <f t="shared" si="325"/>
        <v>3.515216787097653E-8</v>
      </c>
      <c r="DK556" s="30">
        <f t="shared" si="326"/>
        <v>3.5152167872517111E-8</v>
      </c>
      <c r="DL556" s="30">
        <f t="shared" si="327"/>
        <v>3.5152167872517111E-8</v>
      </c>
      <c r="DN556" s="36">
        <v>1.152E-8</v>
      </c>
      <c r="DO556" s="36">
        <v>4.3924444955400004</v>
      </c>
      <c r="DP556" s="36">
        <v>199.9657733137</v>
      </c>
      <c r="DQ556" s="30">
        <f t="shared" si="328"/>
        <v>-1.1403843218440048E-8</v>
      </c>
      <c r="DR556" s="30">
        <f t="shared" si="329"/>
        <v>-1.1403892040396799E-8</v>
      </c>
      <c r="DS556" s="30">
        <f t="shared" si="330"/>
        <v>-1.1403892040314422E-8</v>
      </c>
      <c r="DT556" s="30">
        <f t="shared" si="331"/>
        <v>-1.1403892040314422E-8</v>
      </c>
      <c r="DV556" s="36"/>
      <c r="DW556" s="36"/>
      <c r="DX556" s="36"/>
      <c r="ED556" s="36"/>
      <c r="EE556" s="36"/>
      <c r="EF556" s="36"/>
      <c r="EL556" s="36"/>
      <c r="EM556" s="36"/>
      <c r="EN556" s="36"/>
      <c r="ET556" s="36"/>
      <c r="EU556" s="36"/>
      <c r="EV556" s="36"/>
    </row>
    <row r="557" spans="14:152" s="30" customFormat="1" ht="12.75">
      <c r="N557" s="36">
        <v>1.185E-8</v>
      </c>
      <c r="O557" s="36">
        <v>5.2828973436100002</v>
      </c>
      <c r="P557" s="36">
        <v>638.41281360569997</v>
      </c>
      <c r="Q557" s="30">
        <f t="shared" si="316"/>
        <v>-2.0325382198730522E-9</v>
      </c>
      <c r="R557" s="30">
        <f t="shared" si="317"/>
        <v>-2.0314229545985416E-9</v>
      </c>
      <c r="S557" s="30">
        <f t="shared" si="318"/>
        <v>-2.0314229564804986E-9</v>
      </c>
      <c r="T557" s="30">
        <f t="shared" si="319"/>
        <v>-2.0314229564804937E-9</v>
      </c>
      <c r="V557" s="36">
        <v>1.7100000000000001E-9</v>
      </c>
      <c r="W557" s="36">
        <v>5.0250074269000002</v>
      </c>
      <c r="X557" s="36">
        <v>93.531546663</v>
      </c>
      <c r="Y557" s="30">
        <f t="shared" si="320"/>
        <v>-3.4973041193710868E-10</v>
      </c>
      <c r="Z557" s="30">
        <f t="shared" si="321"/>
        <v>-3.4975383879760235E-10</v>
      </c>
      <c r="AA557" s="30">
        <f t="shared" si="322"/>
        <v>-3.497538387580716E-10</v>
      </c>
      <c r="AB557" s="30">
        <f t="shared" si="323"/>
        <v>-3.497538387580716E-10</v>
      </c>
      <c r="AD557" s="36"/>
      <c r="AE557" s="36"/>
      <c r="AF557" s="36"/>
      <c r="AL557" s="36"/>
      <c r="AM557" s="36"/>
      <c r="AN557" s="36"/>
      <c r="AT557" s="36"/>
      <c r="AU557" s="36"/>
      <c r="AV557" s="36"/>
      <c r="BB557" s="36"/>
      <c r="BC557" s="36"/>
      <c r="BD557" s="36"/>
      <c r="BJ557" s="36"/>
      <c r="BK557" s="36"/>
      <c r="BL557" s="36"/>
      <c r="BR557" s="36"/>
      <c r="BS557" s="36"/>
      <c r="BT557" s="36"/>
      <c r="BZ557" s="36"/>
      <c r="CA557" s="36"/>
      <c r="CB557" s="36"/>
      <c r="CH557" s="36"/>
      <c r="CI557" s="36"/>
      <c r="CJ557" s="36"/>
      <c r="CP557" s="36"/>
      <c r="CQ557" s="36"/>
      <c r="CR557" s="36"/>
      <c r="CX557" s="36"/>
      <c r="CY557" s="36"/>
      <c r="CZ557" s="36"/>
      <c r="DF557" s="36">
        <v>3.906E-8</v>
      </c>
      <c r="DG557" s="36">
        <v>3.0247545157300002</v>
      </c>
      <c r="DH557" s="36">
        <v>317.35507750310001</v>
      </c>
      <c r="DI557" s="30">
        <f t="shared" si="324"/>
        <v>1.1753301216183815E-8</v>
      </c>
      <c r="DJ557" s="30">
        <f t="shared" si="325"/>
        <v>1.1755070120851796E-8</v>
      </c>
      <c r="DK557" s="30">
        <f t="shared" si="326"/>
        <v>1.1755070117866897E-8</v>
      </c>
      <c r="DL557" s="30">
        <f t="shared" si="327"/>
        <v>1.1755070117866905E-8</v>
      </c>
      <c r="DN557" s="36">
        <v>1.036E-8</v>
      </c>
      <c r="DO557" s="36">
        <v>3.6802711980399998</v>
      </c>
      <c r="DP557" s="36">
        <v>597.35901666109999</v>
      </c>
      <c r="DQ557" s="30">
        <f t="shared" si="328"/>
        <v>9.6657489501212305E-9</v>
      </c>
      <c r="DR557" s="30">
        <f t="shared" si="329"/>
        <v>9.666082205129582E-9</v>
      </c>
      <c r="DS557" s="30">
        <f t="shared" si="330"/>
        <v>9.6660822045672977E-9</v>
      </c>
      <c r="DT557" s="30">
        <f t="shared" si="331"/>
        <v>9.666082204567301E-9</v>
      </c>
      <c r="DV557" s="36"/>
      <c r="DW557" s="36"/>
      <c r="DX557" s="36"/>
      <c r="ED557" s="36"/>
      <c r="EE557" s="36"/>
      <c r="EF557" s="36"/>
      <c r="EL557" s="36"/>
      <c r="EM557" s="36"/>
      <c r="EN557" s="36"/>
      <c r="ET557" s="36"/>
      <c r="EU557" s="36"/>
      <c r="EV557" s="36"/>
    </row>
    <row r="558" spans="14:152" s="30" customFormat="1" ht="12.75">
      <c r="N558" s="36">
        <v>8.9299999999999996E-9</v>
      </c>
      <c r="O558" s="36">
        <v>0.95364488395000002</v>
      </c>
      <c r="P558" s="36">
        <v>14.817794832600001</v>
      </c>
      <c r="Q558" s="30">
        <f t="shared" si="316"/>
        <v>5.7481484001619187E-9</v>
      </c>
      <c r="R558" s="30">
        <f t="shared" si="317"/>
        <v>5.7481635531295316E-9</v>
      </c>
      <c r="S558" s="30">
        <f t="shared" si="318"/>
        <v>5.7481635531039618E-9</v>
      </c>
      <c r="T558" s="30">
        <f t="shared" si="319"/>
        <v>5.7481635531039618E-9</v>
      </c>
      <c r="V558" s="36">
        <v>1.8400000000000001E-9</v>
      </c>
      <c r="W558" s="36">
        <v>5.1972369713799997</v>
      </c>
      <c r="X558" s="36">
        <v>835.78789401270001</v>
      </c>
      <c r="Y558" s="30">
        <f t="shared" si="320"/>
        <v>1.5558629323662104E-9</v>
      </c>
      <c r="Z558" s="30">
        <f t="shared" si="321"/>
        <v>1.5559857698768124E-9</v>
      </c>
      <c r="AA558" s="30">
        <f t="shared" si="322"/>
        <v>1.5559857696695522E-9</v>
      </c>
      <c r="AB558" s="30">
        <f t="shared" si="323"/>
        <v>1.5559857696695532E-9</v>
      </c>
      <c r="AD558" s="36"/>
      <c r="AE558" s="36"/>
      <c r="AF558" s="36"/>
      <c r="AL558" s="36"/>
      <c r="AM558" s="36"/>
      <c r="AN558" s="36"/>
      <c r="AT558" s="36"/>
      <c r="AU558" s="36"/>
      <c r="AV558" s="36"/>
      <c r="BB558" s="36"/>
      <c r="BC558" s="36"/>
      <c r="BD558" s="36"/>
      <c r="BJ558" s="36"/>
      <c r="BK558" s="36"/>
      <c r="BL558" s="36"/>
      <c r="BR558" s="36"/>
      <c r="BS558" s="36"/>
      <c r="BT558" s="36"/>
      <c r="BZ558" s="36"/>
      <c r="CA558" s="36"/>
      <c r="CB558" s="36"/>
      <c r="CH558" s="36"/>
      <c r="CI558" s="36"/>
      <c r="CJ558" s="36"/>
      <c r="CP558" s="36"/>
      <c r="CQ558" s="36"/>
      <c r="CR558" s="36"/>
      <c r="CX558" s="36"/>
      <c r="CY558" s="36"/>
      <c r="CZ558" s="36"/>
      <c r="DF558" s="36">
        <v>4.4729999999999998E-8</v>
      </c>
      <c r="DG558" s="36">
        <v>0.80804073855000003</v>
      </c>
      <c r="DH558" s="36">
        <v>838.218528225</v>
      </c>
      <c r="DI558" s="30">
        <f t="shared" si="324"/>
        <v>-3.427095442636862E-8</v>
      </c>
      <c r="DJ558" s="30">
        <f t="shared" si="325"/>
        <v>-3.426734871591855E-8</v>
      </c>
      <c r="DK558" s="30">
        <f t="shared" si="326"/>
        <v>-3.426734872200345E-8</v>
      </c>
      <c r="DL558" s="30">
        <f t="shared" si="327"/>
        <v>-3.4267348722003423E-8</v>
      </c>
      <c r="DN558" s="36">
        <v>1.055E-8</v>
      </c>
      <c r="DO558" s="36">
        <v>3.2556174342599999</v>
      </c>
      <c r="DP558" s="36">
        <v>394.35486196160002</v>
      </c>
      <c r="DQ558" s="30">
        <f t="shared" si="328"/>
        <v>5.0737474951928426E-9</v>
      </c>
      <c r="DR558" s="30">
        <f t="shared" si="329"/>
        <v>5.0742933202062171E-9</v>
      </c>
      <c r="DS558" s="30">
        <f t="shared" si="330"/>
        <v>5.0742933192851854E-9</v>
      </c>
      <c r="DT558" s="30">
        <f t="shared" si="331"/>
        <v>5.0742933192851854E-9</v>
      </c>
      <c r="DV558" s="36"/>
      <c r="DW558" s="36"/>
      <c r="DX558" s="36"/>
      <c r="ED558" s="36"/>
      <c r="EE558" s="36"/>
      <c r="EF558" s="36"/>
      <c r="EL558" s="36"/>
      <c r="EM558" s="36"/>
      <c r="EN558" s="36"/>
      <c r="ET558" s="36"/>
      <c r="EU558" s="36"/>
      <c r="EV558" s="36"/>
    </row>
    <row r="559" spans="14:152" s="30" customFormat="1" ht="12.75">
      <c r="N559" s="36">
        <v>1.0940000000000001E-8</v>
      </c>
      <c r="O559" s="36">
        <v>3.9300967924000001</v>
      </c>
      <c r="P559" s="36">
        <v>945.24345570670005</v>
      </c>
      <c r="Q559" s="30">
        <f t="shared" si="316"/>
        <v>2.8116343040583601E-9</v>
      </c>
      <c r="R559" s="30">
        <f t="shared" si="317"/>
        <v>2.8101388621552711E-9</v>
      </c>
      <c r="S559" s="30">
        <f t="shared" si="318"/>
        <v>2.8101388646787902E-9</v>
      </c>
      <c r="T559" s="30">
        <f t="shared" si="319"/>
        <v>2.8101388646787807E-9</v>
      </c>
      <c r="V559" s="36">
        <v>2.21E-9</v>
      </c>
      <c r="W559" s="36">
        <v>4.4914128368100004</v>
      </c>
      <c r="X559" s="36">
        <v>913.00012679229997</v>
      </c>
      <c r="Y559" s="30">
        <f t="shared" si="320"/>
        <v>1.8596667799763589E-9</v>
      </c>
      <c r="Z559" s="30">
        <f t="shared" si="321"/>
        <v>1.859503634119448E-9</v>
      </c>
      <c r="AA559" s="30">
        <f t="shared" si="322"/>
        <v>1.8595036343947761E-9</v>
      </c>
      <c r="AB559" s="30">
        <f t="shared" si="323"/>
        <v>1.8595036343947761E-9</v>
      </c>
      <c r="AD559" s="36"/>
      <c r="AE559" s="36"/>
      <c r="AF559" s="36"/>
      <c r="AL559" s="36"/>
      <c r="AM559" s="36"/>
      <c r="AN559" s="36"/>
      <c r="AT559" s="36"/>
      <c r="AU559" s="36"/>
      <c r="AV559" s="36"/>
      <c r="BB559" s="36"/>
      <c r="BC559" s="36"/>
      <c r="BD559" s="36"/>
      <c r="BJ559" s="36"/>
      <c r="BK559" s="36"/>
      <c r="BL559" s="36"/>
      <c r="BR559" s="36"/>
      <c r="BS559" s="36"/>
      <c r="BT559" s="36"/>
      <c r="BZ559" s="36"/>
      <c r="CA559" s="36"/>
      <c r="CB559" s="36"/>
      <c r="CH559" s="36"/>
      <c r="CI559" s="36"/>
      <c r="CJ559" s="36"/>
      <c r="CP559" s="36"/>
      <c r="CQ559" s="36"/>
      <c r="CR559" s="36"/>
      <c r="CX559" s="36"/>
      <c r="CY559" s="36"/>
      <c r="CZ559" s="36"/>
      <c r="DF559" s="36">
        <v>4.0809999999999999E-8</v>
      </c>
      <c r="DG559" s="36">
        <v>2.0873246818000002</v>
      </c>
      <c r="DH559" s="36">
        <v>988.53248488500003</v>
      </c>
      <c r="DI559" s="30">
        <f t="shared" si="324"/>
        <v>-3.9520298972018675E-8</v>
      </c>
      <c r="DJ559" s="30">
        <f t="shared" si="325"/>
        <v>-3.9518792924130195E-8</v>
      </c>
      <c r="DK559" s="30">
        <f t="shared" si="326"/>
        <v>-3.9518792926672293E-8</v>
      </c>
      <c r="DL559" s="30">
        <f t="shared" si="327"/>
        <v>-3.9518792926672287E-8</v>
      </c>
      <c r="DN559" s="36">
        <v>1.1269999999999999E-8</v>
      </c>
      <c r="DO559" s="36">
        <v>4.3325537195999999</v>
      </c>
      <c r="DP559" s="36">
        <v>552.58551477449998</v>
      </c>
      <c r="DQ559" s="30">
        <f t="shared" si="328"/>
        <v>3.3530435308239679E-9</v>
      </c>
      <c r="DR559" s="30">
        <f t="shared" si="329"/>
        <v>3.3539332047047924E-9</v>
      </c>
      <c r="DS559" s="30">
        <f t="shared" si="330"/>
        <v>3.3539332032035361E-9</v>
      </c>
      <c r="DT559" s="30">
        <f t="shared" si="331"/>
        <v>3.3539332032035406E-9</v>
      </c>
      <c r="DV559" s="36"/>
      <c r="DW559" s="36"/>
      <c r="DX559" s="36"/>
      <c r="ED559" s="36"/>
      <c r="EE559" s="36"/>
      <c r="EF559" s="36"/>
      <c r="EL559" s="36"/>
      <c r="EM559" s="36"/>
      <c r="EN559" s="36"/>
      <c r="ET559" s="36"/>
      <c r="EU559" s="36"/>
      <c r="EV559" s="36"/>
    </row>
    <row r="560" spans="14:152" s="30" customFormat="1" ht="12.75">
      <c r="N560" s="36">
        <v>9.4899999999999993E-9</v>
      </c>
      <c r="O560" s="36">
        <v>3.4645192589699998</v>
      </c>
      <c r="P560" s="36">
        <v>443.86366626339998</v>
      </c>
      <c r="Q560" s="30">
        <f t="shared" si="316"/>
        <v>5.0996100242115103E-9</v>
      </c>
      <c r="R560" s="30">
        <f t="shared" si="317"/>
        <v>5.1001415847369186E-9</v>
      </c>
      <c r="S560" s="30">
        <f t="shared" si="318"/>
        <v>5.100141583839962E-9</v>
      </c>
      <c r="T560" s="30">
        <f t="shared" si="319"/>
        <v>5.1001415838399653E-9</v>
      </c>
      <c r="V560" s="36">
        <v>1.9500000000000001E-9</v>
      </c>
      <c r="W560" s="36">
        <v>0.92088046108999999</v>
      </c>
      <c r="X560" s="36">
        <v>551.03160609700001</v>
      </c>
      <c r="Y560" s="30">
        <f t="shared" si="320"/>
        <v>-1.0416851430460339E-9</v>
      </c>
      <c r="Z560" s="30">
        <f t="shared" si="321"/>
        <v>-1.0418210620776055E-9</v>
      </c>
      <c r="AA560" s="30">
        <f t="shared" si="322"/>
        <v>-1.0418210618482559E-9</v>
      </c>
      <c r="AB560" s="30">
        <f t="shared" si="323"/>
        <v>-1.0418210618482567E-9</v>
      </c>
      <c r="AD560" s="36"/>
      <c r="AE560" s="36"/>
      <c r="AF560" s="36"/>
      <c r="AL560" s="36"/>
      <c r="AM560" s="36"/>
      <c r="AN560" s="36"/>
      <c r="AT560" s="36"/>
      <c r="AU560" s="36"/>
      <c r="AV560" s="36"/>
      <c r="BB560" s="36"/>
      <c r="BC560" s="36"/>
      <c r="BD560" s="36"/>
      <c r="BJ560" s="36"/>
      <c r="BK560" s="36"/>
      <c r="BL560" s="36"/>
      <c r="BR560" s="36"/>
      <c r="BS560" s="36"/>
      <c r="BT560" s="36"/>
      <c r="BZ560" s="36"/>
      <c r="CA560" s="36"/>
      <c r="CB560" s="36"/>
      <c r="CH560" s="36"/>
      <c r="CI560" s="36"/>
      <c r="CJ560" s="36"/>
      <c r="CP560" s="36"/>
      <c r="CQ560" s="36"/>
      <c r="CR560" s="36"/>
      <c r="CX560" s="36"/>
      <c r="CY560" s="36"/>
      <c r="CZ560" s="36"/>
      <c r="DF560" s="36">
        <v>3.8430000000000001E-8</v>
      </c>
      <c r="DG560" s="36">
        <v>4.9934714824600004</v>
      </c>
      <c r="DH560" s="36">
        <v>7.6348118626000003</v>
      </c>
      <c r="DI560" s="30">
        <f t="shared" si="324"/>
        <v>9.0882714350639137E-9</v>
      </c>
      <c r="DJ560" s="30">
        <f t="shared" si="325"/>
        <v>9.0882287760816642E-9</v>
      </c>
      <c r="DK560" s="30">
        <f t="shared" si="326"/>
        <v>9.0882287761536305E-9</v>
      </c>
      <c r="DL560" s="30">
        <f t="shared" si="327"/>
        <v>9.0882287761536305E-9</v>
      </c>
      <c r="DN560" s="36">
        <v>1.213E-8</v>
      </c>
      <c r="DO560" s="36">
        <v>6.2144761210999997</v>
      </c>
      <c r="DP560" s="36">
        <v>42.538269652899999</v>
      </c>
      <c r="DQ560" s="30">
        <f t="shared" si="328"/>
        <v>1.1571744306942881E-8</v>
      </c>
      <c r="DR560" s="30">
        <f t="shared" si="329"/>
        <v>1.1571721152737724E-8</v>
      </c>
      <c r="DS560" s="30">
        <f t="shared" si="330"/>
        <v>1.1571721152776795E-8</v>
      </c>
      <c r="DT560" s="30">
        <f t="shared" si="331"/>
        <v>1.1571721152776795E-8</v>
      </c>
      <c r="DV560" s="36"/>
      <c r="DW560" s="36"/>
      <c r="DX560" s="36"/>
      <c r="ED560" s="36"/>
      <c r="EE560" s="36"/>
      <c r="EF560" s="36"/>
      <c r="EL560" s="36"/>
      <c r="EM560" s="36"/>
      <c r="EN560" s="36"/>
      <c r="ET560" s="36"/>
      <c r="EU560" s="36"/>
      <c r="EV560" s="36"/>
    </row>
    <row r="561" spans="14:152" s="30" customFormat="1" ht="12.75">
      <c r="N561" s="36">
        <v>1.002E-8</v>
      </c>
      <c r="O561" s="36">
        <v>3.1863990286699999</v>
      </c>
      <c r="P561" s="36">
        <v>337.73251065900001</v>
      </c>
      <c r="Q561" s="30">
        <f t="shared" si="316"/>
        <v>2.5466906773497999E-9</v>
      </c>
      <c r="R561" s="30">
        <f t="shared" si="317"/>
        <v>2.5471804289363722E-9</v>
      </c>
      <c r="S561" s="30">
        <f t="shared" si="318"/>
        <v>2.5471804281099506E-9</v>
      </c>
      <c r="T561" s="30">
        <f t="shared" si="319"/>
        <v>2.5471804281099522E-9</v>
      </c>
      <c r="V561" s="36">
        <v>1.6600000000000001E-9</v>
      </c>
      <c r="W561" s="36">
        <v>5.0177811593700001</v>
      </c>
      <c r="X561" s="36">
        <v>354.9979860464</v>
      </c>
      <c r="Y561" s="30">
        <f t="shared" si="320"/>
        <v>-1.6529609500952254E-9</v>
      </c>
      <c r="Z561" s="30">
        <f t="shared" si="321"/>
        <v>-1.6529528357246974E-9</v>
      </c>
      <c r="AA561" s="30">
        <f t="shared" si="322"/>
        <v>-1.6529528357383938E-9</v>
      </c>
      <c r="AB561" s="30">
        <f t="shared" si="323"/>
        <v>-1.6529528357383938E-9</v>
      </c>
      <c r="AD561" s="36"/>
      <c r="AE561" s="36"/>
      <c r="AF561" s="36"/>
      <c r="AL561" s="36"/>
      <c r="AM561" s="36"/>
      <c r="AN561" s="36"/>
      <c r="AT561" s="36"/>
      <c r="AU561" s="36"/>
      <c r="AV561" s="36"/>
      <c r="BB561" s="36"/>
      <c r="BC561" s="36"/>
      <c r="BD561" s="36"/>
      <c r="BJ561" s="36"/>
      <c r="BK561" s="36"/>
      <c r="BL561" s="36"/>
      <c r="BR561" s="36"/>
      <c r="BS561" s="36"/>
      <c r="BT561" s="36"/>
      <c r="BZ561" s="36"/>
      <c r="CA561" s="36"/>
      <c r="CB561" s="36"/>
      <c r="CH561" s="36"/>
      <c r="CI561" s="36"/>
      <c r="CJ561" s="36"/>
      <c r="CP561" s="36"/>
      <c r="CQ561" s="36"/>
      <c r="CR561" s="36"/>
      <c r="CX561" s="36"/>
      <c r="CY561" s="36"/>
      <c r="CZ561" s="36"/>
      <c r="DF561" s="36">
        <v>4.4670000000000002E-8</v>
      </c>
      <c r="DG561" s="36">
        <v>6.0903779311599999</v>
      </c>
      <c r="DH561" s="36">
        <v>760.25553592000006</v>
      </c>
      <c r="DI561" s="30">
        <f t="shared" si="324"/>
        <v>-1.3383810699842569E-8</v>
      </c>
      <c r="DJ561" s="30">
        <f t="shared" si="325"/>
        <v>-1.3378962305073232E-8</v>
      </c>
      <c r="DK561" s="30">
        <f t="shared" si="326"/>
        <v>-1.3378962313254763E-8</v>
      </c>
      <c r="DL561" s="30">
        <f t="shared" si="327"/>
        <v>-1.3378962313254727E-8</v>
      </c>
      <c r="DN561" s="36">
        <v>1.117E-8</v>
      </c>
      <c r="DO561" s="36">
        <v>3.7436788211100001</v>
      </c>
      <c r="DP561" s="36">
        <v>214.19286731529999</v>
      </c>
      <c r="DQ561" s="30">
        <f t="shared" si="328"/>
        <v>-9.3093441128987332E-9</v>
      </c>
      <c r="DR561" s="30">
        <f t="shared" si="329"/>
        <v>-9.3091462586055705E-9</v>
      </c>
      <c r="DS561" s="30">
        <f t="shared" si="330"/>
        <v>-9.3091462589394471E-9</v>
      </c>
      <c r="DT561" s="30">
        <f t="shared" si="331"/>
        <v>-9.3091462589394471E-9</v>
      </c>
      <c r="DV561" s="36"/>
      <c r="DW561" s="36"/>
      <c r="DX561" s="36"/>
      <c r="ED561" s="36"/>
      <c r="EE561" s="36"/>
      <c r="EF561" s="36"/>
      <c r="EL561" s="36"/>
      <c r="EM561" s="36"/>
      <c r="EN561" s="36"/>
      <c r="ET561" s="36"/>
      <c r="EU561" s="36"/>
      <c r="EV561" s="36"/>
    </row>
    <row r="562" spans="14:152" s="30" customFormat="1" ht="12.75">
      <c r="N562" s="36">
        <v>1.0169999999999999E-8</v>
      </c>
      <c r="O562" s="36">
        <v>2.87111101661</v>
      </c>
      <c r="P562" s="36">
        <v>211.60217440860001</v>
      </c>
      <c r="Q562" s="30">
        <f t="shared" si="316"/>
        <v>-1.2888369256655635E-9</v>
      </c>
      <c r="R562" s="30">
        <f t="shared" si="317"/>
        <v>-1.2885175034470991E-9</v>
      </c>
      <c r="S562" s="30">
        <f t="shared" si="318"/>
        <v>-1.2885175039861046E-9</v>
      </c>
      <c r="T562" s="30">
        <f t="shared" si="319"/>
        <v>-1.2885175039861046E-9</v>
      </c>
      <c r="V562" s="36">
        <v>1.6500000000000001E-9</v>
      </c>
      <c r="W562" s="36">
        <v>2.26267552932</v>
      </c>
      <c r="X562" s="36">
        <v>406.95447090300001</v>
      </c>
      <c r="Y562" s="30">
        <f t="shared" si="320"/>
        <v>1.6499673933322681E-9</v>
      </c>
      <c r="Z562" s="30">
        <f t="shared" si="321"/>
        <v>1.6499680219467004E-9</v>
      </c>
      <c r="AA562" s="30">
        <f t="shared" si="322"/>
        <v>1.6499680219456447E-9</v>
      </c>
      <c r="AB562" s="30">
        <f t="shared" si="323"/>
        <v>1.6499680219456447E-9</v>
      </c>
      <c r="AD562" s="36"/>
      <c r="AE562" s="36"/>
      <c r="AF562" s="36"/>
      <c r="AL562" s="36"/>
      <c r="AM562" s="36"/>
      <c r="AN562" s="36"/>
      <c r="AT562" s="36"/>
      <c r="AU562" s="36"/>
      <c r="AV562" s="36"/>
      <c r="BB562" s="36"/>
      <c r="BC562" s="36"/>
      <c r="BD562" s="36"/>
      <c r="BJ562" s="36"/>
      <c r="BK562" s="36"/>
      <c r="BL562" s="36"/>
      <c r="BR562" s="36"/>
      <c r="BS562" s="36"/>
      <c r="BT562" s="36"/>
      <c r="BZ562" s="36"/>
      <c r="CA562" s="36"/>
      <c r="CB562" s="36"/>
      <c r="CH562" s="36"/>
      <c r="CI562" s="36"/>
      <c r="CJ562" s="36"/>
      <c r="CP562" s="36"/>
      <c r="CQ562" s="36"/>
      <c r="CR562" s="36"/>
      <c r="CX562" s="36"/>
      <c r="CY562" s="36"/>
      <c r="CZ562" s="36"/>
      <c r="DF562" s="36">
        <v>3.5140000000000002E-8</v>
      </c>
      <c r="DG562" s="36">
        <v>3.9728576641200002</v>
      </c>
      <c r="DH562" s="36">
        <v>426.48631629139999</v>
      </c>
      <c r="DI562" s="30">
        <f t="shared" si="324"/>
        <v>-1.313115892907348E-9</v>
      </c>
      <c r="DJ562" s="30">
        <f t="shared" si="325"/>
        <v>-1.3108748876741556E-9</v>
      </c>
      <c r="DK562" s="30">
        <f t="shared" si="326"/>
        <v>-1.3108748914557274E-9</v>
      </c>
      <c r="DL562" s="30">
        <f t="shared" si="327"/>
        <v>-1.3108748914557118E-9</v>
      </c>
      <c r="DN562" s="36">
        <v>1.023E-8</v>
      </c>
      <c r="DO562" s="36">
        <v>3.8419983394899999</v>
      </c>
      <c r="DP562" s="36">
        <v>894.84087952760001</v>
      </c>
      <c r="DQ562" s="30">
        <f t="shared" si="328"/>
        <v>4.4615222647715064E-9</v>
      </c>
      <c r="DR562" s="30">
        <f t="shared" si="329"/>
        <v>4.4602895493175358E-9</v>
      </c>
      <c r="DS562" s="30">
        <f t="shared" si="330"/>
        <v>4.4602895513977404E-9</v>
      </c>
      <c r="DT562" s="30">
        <f t="shared" si="331"/>
        <v>4.4602895513977321E-9</v>
      </c>
      <c r="DV562" s="36"/>
      <c r="DW562" s="36"/>
      <c r="DX562" s="36"/>
      <c r="ED562" s="36"/>
      <c r="EE562" s="36"/>
      <c r="EF562" s="36"/>
      <c r="EL562" s="36"/>
      <c r="EM562" s="36"/>
      <c r="EN562" s="36"/>
      <c r="ET562" s="36"/>
      <c r="EU562" s="36"/>
      <c r="EV562" s="36"/>
    </row>
    <row r="563" spans="14:152" s="30" customFormat="1" ht="12.75">
      <c r="N563" s="36">
        <v>8.7500000000000006E-9</v>
      </c>
      <c r="O563" s="36">
        <v>0.58638080066999998</v>
      </c>
      <c r="P563" s="36">
        <v>2.2876218603999998</v>
      </c>
      <c r="Q563" s="30">
        <f t="shared" si="316"/>
        <v>7.3491272144352887E-9</v>
      </c>
      <c r="R563" s="30">
        <f t="shared" si="317"/>
        <v>7.3491288400722443E-9</v>
      </c>
      <c r="S563" s="30">
        <f t="shared" si="318"/>
        <v>7.3491288400695014E-9</v>
      </c>
      <c r="T563" s="30">
        <f t="shared" si="319"/>
        <v>7.3491288400695014E-9</v>
      </c>
      <c r="V563" s="36">
        <v>1.8899999999999999E-9</v>
      </c>
      <c r="W563" s="36">
        <v>0.31221126958000001</v>
      </c>
      <c r="X563" s="36">
        <v>420.96911658350001</v>
      </c>
      <c r="Y563" s="30">
        <f t="shared" si="320"/>
        <v>-8.2393325480122146E-10</v>
      </c>
      <c r="Z563" s="30">
        <f t="shared" si="321"/>
        <v>-8.2404040039466328E-10</v>
      </c>
      <c r="AA563" s="30">
        <f t="shared" si="322"/>
        <v>-8.2404040021386404E-10</v>
      </c>
      <c r="AB563" s="30">
        <f t="shared" si="323"/>
        <v>-8.2404040021386476E-10</v>
      </c>
      <c r="AD563" s="36"/>
      <c r="AE563" s="36"/>
      <c r="AF563" s="36"/>
      <c r="AL563" s="36"/>
      <c r="AM563" s="36"/>
      <c r="AN563" s="36"/>
      <c r="AT563" s="36"/>
      <c r="AU563" s="36"/>
      <c r="AV563" s="36"/>
      <c r="BB563" s="36"/>
      <c r="BC563" s="36"/>
      <c r="BD563" s="36"/>
      <c r="BJ563" s="36"/>
      <c r="BK563" s="36"/>
      <c r="BL563" s="36"/>
      <c r="BR563" s="36"/>
      <c r="BS563" s="36"/>
      <c r="BT563" s="36"/>
      <c r="BZ563" s="36"/>
      <c r="CA563" s="36"/>
      <c r="CB563" s="36"/>
      <c r="CH563" s="36"/>
      <c r="CI563" s="36"/>
      <c r="CJ563" s="36"/>
      <c r="CP563" s="36"/>
      <c r="CQ563" s="36"/>
      <c r="CR563" s="36"/>
      <c r="CX563" s="36"/>
      <c r="CY563" s="36"/>
      <c r="CZ563" s="36"/>
      <c r="DF563" s="36">
        <v>3.5040000000000001E-8</v>
      </c>
      <c r="DG563" s="36">
        <v>0.85064201666000006</v>
      </c>
      <c r="DH563" s="36">
        <v>299.12639426919998</v>
      </c>
      <c r="DI563" s="30">
        <f t="shared" si="324"/>
        <v>2.4213619528094254E-8</v>
      </c>
      <c r="DJ563" s="30">
        <f t="shared" si="325"/>
        <v>2.4212485817935898E-8</v>
      </c>
      <c r="DK563" s="30">
        <f t="shared" si="326"/>
        <v>2.4212485819849007E-8</v>
      </c>
      <c r="DL563" s="30">
        <f t="shared" si="327"/>
        <v>2.4212485819849004E-8</v>
      </c>
      <c r="DN563" s="36">
        <v>1.042E-8</v>
      </c>
      <c r="DO563" s="36">
        <v>5.3012007858999999</v>
      </c>
      <c r="DP563" s="36">
        <v>450.97721326419997</v>
      </c>
      <c r="DQ563" s="30">
        <f t="shared" si="328"/>
        <v>-9.8204838644130936E-9</v>
      </c>
      <c r="DR563" s="30">
        <f t="shared" si="329"/>
        <v>-9.8202487681551225E-9</v>
      </c>
      <c r="DS563" s="30">
        <f t="shared" si="330"/>
        <v>-9.8202487685518731E-9</v>
      </c>
      <c r="DT563" s="30">
        <f t="shared" si="331"/>
        <v>-9.8202487685518714E-9</v>
      </c>
      <c r="DV563" s="36"/>
      <c r="DW563" s="36"/>
      <c r="DX563" s="36"/>
      <c r="ED563" s="36"/>
      <c r="EE563" s="36"/>
      <c r="EF563" s="36"/>
      <c r="EL563" s="36"/>
      <c r="EM563" s="36"/>
      <c r="EN563" s="36"/>
      <c r="ET563" s="36"/>
      <c r="EU563" s="36"/>
      <c r="EV563" s="36"/>
    </row>
    <row r="564" spans="14:152" s="30" customFormat="1" ht="12.75">
      <c r="N564" s="36">
        <v>9.2500000000000001E-9</v>
      </c>
      <c r="O564" s="36">
        <v>1.5498151978400001</v>
      </c>
      <c r="P564" s="36">
        <v>19.643719973</v>
      </c>
      <c r="Q564" s="30">
        <f t="shared" si="316"/>
        <v>1.1981726448271005E-9</v>
      </c>
      <c r="R564" s="30">
        <f t="shared" si="317"/>
        <v>1.1981996054532187E-9</v>
      </c>
      <c r="S564" s="30">
        <f t="shared" si="318"/>
        <v>1.198199605407725E-9</v>
      </c>
      <c r="T564" s="30">
        <f t="shared" si="319"/>
        <v>1.198199605407725E-9</v>
      </c>
      <c r="V564" s="36">
        <v>1.9599999999999998E-9</v>
      </c>
      <c r="W564" s="36">
        <v>2.70333585839</v>
      </c>
      <c r="X564" s="36">
        <v>774.48262992160005</v>
      </c>
      <c r="Y564" s="30">
        <f t="shared" si="320"/>
        <v>-3.9282213059768145E-11</v>
      </c>
      <c r="Z564" s="30">
        <f t="shared" si="321"/>
        <v>-3.9509313999874959E-11</v>
      </c>
      <c r="AA564" s="30">
        <f t="shared" si="322"/>
        <v>-3.9509313616656961E-11</v>
      </c>
      <c r="AB564" s="30">
        <f t="shared" si="323"/>
        <v>-3.9509313616656961E-11</v>
      </c>
      <c r="AD564" s="36"/>
      <c r="AE564" s="36"/>
      <c r="AF564" s="36"/>
      <c r="AL564" s="36"/>
      <c r="AM564" s="36"/>
      <c r="AN564" s="36"/>
      <c r="AT564" s="36"/>
      <c r="AU564" s="36"/>
      <c r="AV564" s="36"/>
      <c r="BB564" s="36"/>
      <c r="BC564" s="36"/>
      <c r="BD564" s="36"/>
      <c r="BJ564" s="36"/>
      <c r="BK564" s="36"/>
      <c r="BL564" s="36"/>
      <c r="BR564" s="36"/>
      <c r="BS564" s="36"/>
      <c r="BT564" s="36"/>
      <c r="BZ564" s="36"/>
      <c r="CA564" s="36"/>
      <c r="CB564" s="36"/>
      <c r="CH564" s="36"/>
      <c r="CI564" s="36"/>
      <c r="CJ564" s="36"/>
      <c r="CP564" s="36"/>
      <c r="CQ564" s="36"/>
      <c r="CR564" s="36"/>
      <c r="CX564" s="36"/>
      <c r="CY564" s="36"/>
      <c r="CZ564" s="36"/>
      <c r="DF564" s="36">
        <v>4.3970000000000003E-8</v>
      </c>
      <c r="DG564" s="36">
        <v>1.6857722831699999</v>
      </c>
      <c r="DH564" s="36">
        <v>824.74219374879999</v>
      </c>
      <c r="DI564" s="30">
        <f t="shared" si="324"/>
        <v>-4.2553455800244972E-8</v>
      </c>
      <c r="DJ564" s="30">
        <f t="shared" si="325"/>
        <v>-4.2554821754366483E-8</v>
      </c>
      <c r="DK564" s="30">
        <f t="shared" si="326"/>
        <v>-4.2554821752062057E-8</v>
      </c>
      <c r="DL564" s="30">
        <f t="shared" si="327"/>
        <v>-4.255482175206207E-8</v>
      </c>
      <c r="DN564" s="36">
        <v>1.29E-8</v>
      </c>
      <c r="DO564" s="36">
        <v>3.9622123456399998</v>
      </c>
      <c r="DP564" s="36">
        <v>318.83955021140002</v>
      </c>
      <c r="DQ564" s="30">
        <f t="shared" si="328"/>
        <v>-7.5329638322287421E-9</v>
      </c>
      <c r="DR564" s="30">
        <f t="shared" si="329"/>
        <v>-7.5324641987750431E-9</v>
      </c>
      <c r="DS564" s="30">
        <f t="shared" si="330"/>
        <v>-7.5324641996181635E-9</v>
      </c>
      <c r="DT564" s="30">
        <f t="shared" si="331"/>
        <v>-7.5324641996181585E-9</v>
      </c>
      <c r="DV564" s="36"/>
      <c r="DW564" s="36"/>
      <c r="DX564" s="36"/>
      <c r="ED564" s="36"/>
      <c r="EE564" s="36"/>
      <c r="EF564" s="36"/>
      <c r="EL564" s="36"/>
      <c r="EM564" s="36"/>
      <c r="EN564" s="36"/>
      <c r="ET564" s="36"/>
      <c r="EU564" s="36"/>
      <c r="EV564" s="36"/>
    </row>
    <row r="565" spans="14:152" s="30" customFormat="1" ht="12.75">
      <c r="N565" s="36">
        <v>1.152E-8</v>
      </c>
      <c r="O565" s="36">
        <v>1.6852860859000001</v>
      </c>
      <c r="P565" s="36">
        <v>691.10301164520001</v>
      </c>
      <c r="Q565" s="30">
        <f t="shared" si="316"/>
        <v>-6.2725994028848783E-9</v>
      </c>
      <c r="R565" s="30">
        <f t="shared" si="317"/>
        <v>-6.2735986178796586E-9</v>
      </c>
      <c r="S565" s="30">
        <f t="shared" si="318"/>
        <v>-6.2735986161936014E-9</v>
      </c>
      <c r="T565" s="30">
        <f t="shared" si="319"/>
        <v>-6.2735986161936064E-9</v>
      </c>
      <c r="V565" s="36">
        <v>1.7599999999999999E-9</v>
      </c>
      <c r="W565" s="36">
        <v>6.1202940903899998</v>
      </c>
      <c r="X565" s="36">
        <v>181.80652604900001</v>
      </c>
      <c r="Y565" s="30">
        <f t="shared" si="320"/>
        <v>6.8515833334799052E-10</v>
      </c>
      <c r="Z565" s="30">
        <f t="shared" si="321"/>
        <v>6.8511422948497228E-10</v>
      </c>
      <c r="AA565" s="30">
        <f t="shared" si="322"/>
        <v>6.8511422955939609E-10</v>
      </c>
      <c r="AB565" s="30">
        <f t="shared" si="323"/>
        <v>6.8511422955939465E-10</v>
      </c>
      <c r="AD565" s="36"/>
      <c r="AE565" s="36"/>
      <c r="AF565" s="36"/>
      <c r="AL565" s="36"/>
      <c r="AM565" s="36"/>
      <c r="AN565" s="36"/>
      <c r="AT565" s="36"/>
      <c r="AU565" s="36"/>
      <c r="AV565" s="36"/>
      <c r="BB565" s="36"/>
      <c r="BC565" s="36"/>
      <c r="BD565" s="36"/>
      <c r="BJ565" s="36"/>
      <c r="BK565" s="36"/>
      <c r="BL565" s="36"/>
      <c r="BR565" s="36"/>
      <c r="BS565" s="36"/>
      <c r="BT565" s="36"/>
      <c r="BZ565" s="36"/>
      <c r="CA565" s="36"/>
      <c r="CB565" s="36"/>
      <c r="CH565" s="36"/>
      <c r="CI565" s="36"/>
      <c r="CJ565" s="36"/>
      <c r="CP565" s="36"/>
      <c r="CQ565" s="36"/>
      <c r="CR565" s="36"/>
      <c r="CX565" s="36"/>
      <c r="CY565" s="36"/>
      <c r="CZ565" s="36"/>
      <c r="DF565" s="36">
        <v>3.5810000000000001E-8</v>
      </c>
      <c r="DG565" s="36">
        <v>2.3523596056599998</v>
      </c>
      <c r="DH565" s="36">
        <v>337.80194662820003</v>
      </c>
      <c r="DI565" s="30">
        <f t="shared" si="324"/>
        <v>3.1773335470218959E-8</v>
      </c>
      <c r="DJ565" s="30">
        <f t="shared" si="325"/>
        <v>3.1774170325306403E-8</v>
      </c>
      <c r="DK565" s="30">
        <f t="shared" si="326"/>
        <v>3.1774170323897708E-8</v>
      </c>
      <c r="DL565" s="30">
        <f t="shared" si="327"/>
        <v>3.1774170323897708E-8</v>
      </c>
      <c r="DN565" s="36">
        <v>1.0730000000000001E-8</v>
      </c>
      <c r="DO565" s="36">
        <v>4.10012122884</v>
      </c>
      <c r="DP565" s="36">
        <v>188.1693135244</v>
      </c>
      <c r="DQ565" s="30">
        <f t="shared" si="328"/>
        <v>-1.069145234573498E-8</v>
      </c>
      <c r="DR565" s="30">
        <f t="shared" si="329"/>
        <v>-1.069142675498045E-8</v>
      </c>
      <c r="DS565" s="30">
        <f t="shared" si="330"/>
        <v>-1.0691426755023639E-8</v>
      </c>
      <c r="DT565" s="30">
        <f t="shared" si="331"/>
        <v>-1.0691426755023639E-8</v>
      </c>
      <c r="DV565" s="36"/>
      <c r="DW565" s="36"/>
      <c r="DX565" s="36"/>
      <c r="ED565" s="36"/>
      <c r="EE565" s="36"/>
      <c r="EF565" s="36"/>
      <c r="EL565" s="36"/>
      <c r="EM565" s="36"/>
      <c r="EN565" s="36"/>
      <c r="ET565" s="36"/>
      <c r="EU565" s="36"/>
      <c r="EV565" s="36"/>
    </row>
    <row r="566" spans="14:152" s="30" customFormat="1" ht="12.75">
      <c r="N566" s="36">
        <v>8.3199999999999994E-9</v>
      </c>
      <c r="O566" s="36">
        <v>2.64637256467</v>
      </c>
      <c r="P566" s="36">
        <v>436.89313161450002</v>
      </c>
      <c r="Q566" s="30">
        <f t="shared" si="316"/>
        <v>8.1121637272863485E-9</v>
      </c>
      <c r="R566" s="30">
        <f t="shared" si="317"/>
        <v>8.1122845253218562E-9</v>
      </c>
      <c r="S566" s="30">
        <f t="shared" si="318"/>
        <v>8.1122845251180455E-9</v>
      </c>
      <c r="T566" s="30">
        <f t="shared" si="319"/>
        <v>8.1122845251180455E-9</v>
      </c>
      <c r="V566" s="36">
        <v>1.7200000000000001E-9</v>
      </c>
      <c r="W566" s="36">
        <v>1.94132177757</v>
      </c>
      <c r="X566" s="36">
        <v>3259.8979237837998</v>
      </c>
      <c r="Y566" s="30">
        <f t="shared" si="320"/>
        <v>-1.5666623995656046E-9</v>
      </c>
      <c r="Z566" s="30">
        <f t="shared" si="321"/>
        <v>-1.5663159193136777E-9</v>
      </c>
      <c r="AA566" s="30">
        <f t="shared" si="322"/>
        <v>-1.566315919898657E-9</v>
      </c>
      <c r="AB566" s="30">
        <f t="shared" si="323"/>
        <v>-1.5663159198986545E-9</v>
      </c>
      <c r="AD566" s="36"/>
      <c r="AE566" s="36"/>
      <c r="AF566" s="36"/>
      <c r="AL566" s="36"/>
      <c r="AM566" s="36"/>
      <c r="AN566" s="36"/>
      <c r="AT566" s="36"/>
      <c r="AU566" s="36"/>
      <c r="AV566" s="36"/>
      <c r="BB566" s="36"/>
      <c r="BC566" s="36"/>
      <c r="BD566" s="36"/>
      <c r="BJ566" s="36"/>
      <c r="BK566" s="36"/>
      <c r="BL566" s="36"/>
      <c r="BR566" s="36"/>
      <c r="BS566" s="36"/>
      <c r="BT566" s="36"/>
      <c r="BZ566" s="36"/>
      <c r="CA566" s="36"/>
      <c r="CB566" s="36"/>
      <c r="CH566" s="36"/>
      <c r="CI566" s="36"/>
      <c r="CJ566" s="36"/>
      <c r="CP566" s="36"/>
      <c r="CQ566" s="36"/>
      <c r="CR566" s="36"/>
      <c r="CX566" s="36"/>
      <c r="CY566" s="36"/>
      <c r="CZ566" s="36"/>
      <c r="DF566" s="36">
        <v>4.6059999999999997E-8</v>
      </c>
      <c r="DG566" s="36">
        <v>3.48411642192</v>
      </c>
      <c r="DH566" s="36">
        <v>913.96333463880001</v>
      </c>
      <c r="DI566" s="30">
        <f t="shared" si="324"/>
        <v>-5.8143089715225032E-10</v>
      </c>
      <c r="DJ566" s="30">
        <f t="shared" si="325"/>
        <v>-5.8772968022091194E-10</v>
      </c>
      <c r="DK566" s="30">
        <f t="shared" si="326"/>
        <v>-5.8772966959205797E-10</v>
      </c>
      <c r="DL566" s="30">
        <f t="shared" si="327"/>
        <v>-5.8772966959209891E-10</v>
      </c>
      <c r="DN566" s="36">
        <v>1.2040000000000001E-8</v>
      </c>
      <c r="DO566" s="36">
        <v>0.3770236575</v>
      </c>
      <c r="DP566" s="36">
        <v>393.4610900843</v>
      </c>
      <c r="DQ566" s="30">
        <f t="shared" si="328"/>
        <v>-2.7888349308002141E-9</v>
      </c>
      <c r="DR566" s="30">
        <f t="shared" si="329"/>
        <v>-2.7895245183347775E-9</v>
      </c>
      <c r="DS566" s="30">
        <f t="shared" si="330"/>
        <v>-2.7895245171711477E-9</v>
      </c>
      <c r="DT566" s="30">
        <f t="shared" si="331"/>
        <v>-2.7895245171711477E-9</v>
      </c>
      <c r="DV566" s="36"/>
      <c r="DW566" s="36"/>
      <c r="DX566" s="36"/>
      <c r="ED566" s="36"/>
      <c r="EE566" s="36"/>
      <c r="EF566" s="36"/>
      <c r="EL566" s="36"/>
      <c r="EM566" s="36"/>
      <c r="EN566" s="36"/>
      <c r="ET566" s="36"/>
      <c r="EU566" s="36"/>
      <c r="EV566" s="36"/>
    </row>
    <row r="567" spans="14:152" s="30" customFormat="1" ht="12.75">
      <c r="N567" s="36">
        <v>8.3400000000000006E-9</v>
      </c>
      <c r="O567" s="36">
        <v>3.8891352157000001</v>
      </c>
      <c r="P567" s="36">
        <v>331.20966448920001</v>
      </c>
      <c r="Q567" s="30">
        <f t="shared" si="316"/>
        <v>-3.8654546529566739E-9</v>
      </c>
      <c r="R567" s="30">
        <f t="shared" si="317"/>
        <v>-3.8650883849434007E-9</v>
      </c>
      <c r="S567" s="30">
        <f t="shared" si="318"/>
        <v>-3.8650883855614659E-9</v>
      </c>
      <c r="T567" s="30">
        <f t="shared" si="319"/>
        <v>-3.8650883855614617E-9</v>
      </c>
      <c r="V567" s="36">
        <v>1.6000000000000001E-9</v>
      </c>
      <c r="W567" s="36">
        <v>0.55319954265000004</v>
      </c>
      <c r="X567" s="36">
        <v>5429.8794682394</v>
      </c>
      <c r="Y567" s="30">
        <f t="shared" si="320"/>
        <v>-4.6053800246936298E-10</v>
      </c>
      <c r="Z567" s="30">
        <f t="shared" si="321"/>
        <v>-4.5929285058795285E-10</v>
      </c>
      <c r="AA567" s="30">
        <f t="shared" si="322"/>
        <v>-4.5929285268932816E-10</v>
      </c>
      <c r="AB567" s="30">
        <f t="shared" si="323"/>
        <v>-4.5929285268932268E-10</v>
      </c>
      <c r="AD567" s="36"/>
      <c r="AE567" s="36"/>
      <c r="AF567" s="36"/>
      <c r="AL567" s="36"/>
      <c r="AM567" s="36"/>
      <c r="AN567" s="36"/>
      <c r="AT567" s="36"/>
      <c r="AU567" s="36"/>
      <c r="AV567" s="36"/>
      <c r="BB567" s="36"/>
      <c r="BC567" s="36"/>
      <c r="BD567" s="36"/>
      <c r="BJ567" s="36"/>
      <c r="BK567" s="36"/>
      <c r="BL567" s="36"/>
      <c r="BR567" s="36"/>
      <c r="BS567" s="36"/>
      <c r="BT567" s="36"/>
      <c r="BZ567" s="36"/>
      <c r="CA567" s="36"/>
      <c r="CB567" s="36"/>
      <c r="CH567" s="36"/>
      <c r="CI567" s="36"/>
      <c r="CJ567" s="36"/>
      <c r="CP567" s="36"/>
      <c r="CQ567" s="36"/>
      <c r="CR567" s="36"/>
      <c r="CX567" s="36"/>
      <c r="CY567" s="36"/>
      <c r="CZ567" s="36"/>
      <c r="DF567" s="36">
        <v>3.7900000000000002E-8</v>
      </c>
      <c r="DG567" s="36">
        <v>3.6453821370499999</v>
      </c>
      <c r="DH567" s="36">
        <v>216.2680408546</v>
      </c>
      <c r="DI567" s="30">
        <f t="shared" si="324"/>
        <v>-2.910135904846333E-8</v>
      </c>
      <c r="DJ567" s="30">
        <f t="shared" si="325"/>
        <v>-2.9100573289583306E-8</v>
      </c>
      <c r="DK567" s="30">
        <f t="shared" si="326"/>
        <v>-2.910057329090925E-8</v>
      </c>
      <c r="DL567" s="30">
        <f t="shared" si="327"/>
        <v>-2.910057329090925E-8</v>
      </c>
      <c r="DN567" s="36">
        <v>1.214E-8</v>
      </c>
      <c r="DO567" s="36">
        <v>2.0182697855399998</v>
      </c>
      <c r="DP567" s="36">
        <v>401.32539661049998</v>
      </c>
      <c r="DQ567" s="30">
        <f t="shared" si="328"/>
        <v>1.1881063046751139E-8</v>
      </c>
      <c r="DR567" s="30">
        <f t="shared" si="329"/>
        <v>1.1880913253993683E-8</v>
      </c>
      <c r="DS567" s="30">
        <f t="shared" si="330"/>
        <v>1.1880913254246484E-8</v>
      </c>
      <c r="DT567" s="30">
        <f t="shared" si="331"/>
        <v>1.1880913254246484E-8</v>
      </c>
      <c r="DV567" s="36"/>
      <c r="DW567" s="36"/>
      <c r="DX567" s="36"/>
      <c r="ED567" s="36"/>
      <c r="EE567" s="36"/>
      <c r="EF567" s="36"/>
      <c r="EL567" s="36"/>
      <c r="EM567" s="36"/>
      <c r="EN567" s="36"/>
      <c r="ET567" s="36"/>
      <c r="EU567" s="36"/>
      <c r="EV567" s="36"/>
    </row>
    <row r="568" spans="14:152" s="30" customFormat="1" ht="12.75">
      <c r="N568" s="36">
        <v>8.2499999999999994E-9</v>
      </c>
      <c r="O568" s="36">
        <v>2.1543787221000001</v>
      </c>
      <c r="P568" s="36">
        <v>739.80866679489998</v>
      </c>
      <c r="Q568" s="30">
        <f t="shared" si="316"/>
        <v>-3.0351633916866032E-9</v>
      </c>
      <c r="R568" s="30">
        <f t="shared" si="317"/>
        <v>-3.0360126173437161E-9</v>
      </c>
      <c r="S568" s="30">
        <f t="shared" si="318"/>
        <v>-3.0360126159107225E-9</v>
      </c>
      <c r="T568" s="30">
        <f t="shared" si="319"/>
        <v>-3.0360126159107291E-9</v>
      </c>
      <c r="V568" s="36">
        <v>1.61E-9</v>
      </c>
      <c r="W568" s="36">
        <v>2.8862363147400001</v>
      </c>
      <c r="X568" s="36">
        <v>184.84490743480001</v>
      </c>
      <c r="Y568" s="30">
        <f t="shared" si="320"/>
        <v>-4.6123756351261863E-10</v>
      </c>
      <c r="Z568" s="30">
        <f t="shared" si="321"/>
        <v>-4.6119489787098056E-10</v>
      </c>
      <c r="AA568" s="30">
        <f t="shared" si="322"/>
        <v>-4.6119489794297656E-10</v>
      </c>
      <c r="AB568" s="30">
        <f t="shared" si="323"/>
        <v>-4.6119489794297619E-10</v>
      </c>
      <c r="AD568" s="36"/>
      <c r="AE568" s="36"/>
      <c r="AF568" s="36"/>
      <c r="AL568" s="36"/>
      <c r="AM568" s="36"/>
      <c r="AN568" s="36"/>
      <c r="AT568" s="36"/>
      <c r="AU568" s="36"/>
      <c r="AV568" s="36"/>
      <c r="BB568" s="36"/>
      <c r="BC568" s="36"/>
      <c r="BD568" s="36"/>
      <c r="BJ568" s="36"/>
      <c r="BK568" s="36"/>
      <c r="BL568" s="36"/>
      <c r="BR568" s="36"/>
      <c r="BS568" s="36"/>
      <c r="BT568" s="36"/>
      <c r="BZ568" s="36"/>
      <c r="CA568" s="36"/>
      <c r="CB568" s="36"/>
      <c r="CH568" s="36"/>
      <c r="CI568" s="36"/>
      <c r="CJ568" s="36"/>
      <c r="CP568" s="36"/>
      <c r="CQ568" s="36"/>
      <c r="CR568" s="36"/>
      <c r="CX568" s="36"/>
      <c r="CY568" s="36"/>
      <c r="CZ568" s="36"/>
      <c r="DF568" s="36">
        <v>3.4959999999999997E-8</v>
      </c>
      <c r="DG568" s="36">
        <v>0.95035381130999996</v>
      </c>
      <c r="DH568" s="36">
        <v>436.89313161450002</v>
      </c>
      <c r="DI568" s="30">
        <f t="shared" si="324"/>
        <v>3.4471886511982062E-9</v>
      </c>
      <c r="DJ568" s="30">
        <f t="shared" si="325"/>
        <v>3.4449142588632551E-9</v>
      </c>
      <c r="DK568" s="30">
        <f t="shared" si="326"/>
        <v>3.4449142627011866E-9</v>
      </c>
      <c r="DL568" s="30">
        <f t="shared" si="327"/>
        <v>3.4449142627011709E-9</v>
      </c>
      <c r="DN568" s="36">
        <v>1.0179999999999999E-8</v>
      </c>
      <c r="DO568" s="36">
        <v>2.946649279E-2</v>
      </c>
      <c r="DP568" s="36">
        <v>2840.4132799086001</v>
      </c>
      <c r="DQ568" s="30">
        <f t="shared" si="328"/>
        <v>-1.017933281246274E-8</v>
      </c>
      <c r="DR568" s="30">
        <f t="shared" si="329"/>
        <v>-1.0179282356409936E-8</v>
      </c>
      <c r="DS568" s="30">
        <f t="shared" si="330"/>
        <v>-1.0179282356496628E-8</v>
      </c>
      <c r="DT568" s="30">
        <f t="shared" si="331"/>
        <v>-1.0179282356496628E-8</v>
      </c>
      <c r="DV568" s="36"/>
      <c r="DW568" s="36"/>
      <c r="DX568" s="36"/>
      <c r="ED568" s="36"/>
      <c r="EE568" s="36"/>
      <c r="EF568" s="36"/>
      <c r="EL568" s="36"/>
      <c r="EM568" s="36"/>
      <c r="EN568" s="36"/>
      <c r="ET568" s="36"/>
      <c r="EU568" s="36"/>
      <c r="EV568" s="36"/>
    </row>
    <row r="569" spans="14:152" s="30" customFormat="1" ht="12.75">
      <c r="N569" s="36">
        <v>8.4800000000000005E-9</v>
      </c>
      <c r="O569" s="36">
        <v>3.1826323909999998</v>
      </c>
      <c r="P569" s="36">
        <v>196.03362005060001</v>
      </c>
      <c r="Q569" s="30">
        <f t="shared" si="316"/>
        <v>-4.2496504229092421E-9</v>
      </c>
      <c r="R569" s="30">
        <f t="shared" si="317"/>
        <v>-4.2494351598335796E-9</v>
      </c>
      <c r="S569" s="30">
        <f t="shared" si="318"/>
        <v>-4.2494351601968302E-9</v>
      </c>
      <c r="T569" s="30">
        <f t="shared" si="319"/>
        <v>-4.2494351601968261E-9</v>
      </c>
      <c r="V569" s="36">
        <v>1.92E-9</v>
      </c>
      <c r="W569" s="36">
        <v>0.26639534883999999</v>
      </c>
      <c r="X569" s="36">
        <v>295.19424100610001</v>
      </c>
      <c r="Y569" s="30">
        <f t="shared" si="320"/>
        <v>3.8232131831085094E-10</v>
      </c>
      <c r="Z569" s="30">
        <f t="shared" si="321"/>
        <v>3.8223820616050595E-10</v>
      </c>
      <c r="AA569" s="30">
        <f t="shared" si="322"/>
        <v>3.8223820630075318E-10</v>
      </c>
      <c r="AB569" s="30">
        <f t="shared" si="323"/>
        <v>3.8223820630075276E-10</v>
      </c>
      <c r="AD569" s="36"/>
      <c r="AE569" s="36"/>
      <c r="AF569" s="36"/>
      <c r="AL569" s="36"/>
      <c r="AM569" s="36"/>
      <c r="AN569" s="36"/>
      <c r="AT569" s="36"/>
      <c r="AU569" s="36"/>
      <c r="AV569" s="36"/>
      <c r="BB569" s="36"/>
      <c r="BC569" s="36"/>
      <c r="BD569" s="36"/>
      <c r="BJ569" s="36"/>
      <c r="BK569" s="36"/>
      <c r="BL569" s="36"/>
      <c r="BR569" s="36"/>
      <c r="BS569" s="36"/>
      <c r="BT569" s="36"/>
      <c r="BZ569" s="36"/>
      <c r="CA569" s="36"/>
      <c r="CB569" s="36"/>
      <c r="CH569" s="36"/>
      <c r="CI569" s="36"/>
      <c r="CJ569" s="36"/>
      <c r="CP569" s="36"/>
      <c r="CQ569" s="36"/>
      <c r="CR569" s="36"/>
      <c r="CX569" s="36"/>
      <c r="CY569" s="36"/>
      <c r="CZ569" s="36"/>
      <c r="DF569" s="36">
        <v>4.4220000000000002E-8</v>
      </c>
      <c r="DG569" s="36">
        <v>0.82822191292000003</v>
      </c>
      <c r="DH569" s="36">
        <v>43.289029178299998</v>
      </c>
      <c r="DI569" s="30">
        <f t="shared" si="324"/>
        <v>3.6788354386756824E-8</v>
      </c>
      <c r="DJ569" s="30">
        <f t="shared" si="325"/>
        <v>3.6788513322678008E-8</v>
      </c>
      <c r="DK569" s="30">
        <f t="shared" si="326"/>
        <v>3.678851332240981E-8</v>
      </c>
      <c r="DL569" s="30">
        <f t="shared" si="327"/>
        <v>3.678851332240981E-8</v>
      </c>
      <c r="DN569" s="36">
        <v>1.2369999999999999E-8</v>
      </c>
      <c r="DO569" s="36">
        <v>5.4108885122499997</v>
      </c>
      <c r="DP569" s="36">
        <v>425.8474313506</v>
      </c>
      <c r="DQ569" s="30">
        <f t="shared" si="328"/>
        <v>-1.2317861589313636E-8</v>
      </c>
      <c r="DR569" s="30">
        <f t="shared" si="329"/>
        <v>-1.2317789268418283E-8</v>
      </c>
      <c r="DS569" s="30">
        <f t="shared" si="330"/>
        <v>-1.2317789268540361E-8</v>
      </c>
      <c r="DT569" s="30">
        <f t="shared" si="331"/>
        <v>-1.2317789268540361E-8</v>
      </c>
      <c r="DV569" s="36"/>
      <c r="DW569" s="36"/>
      <c r="DX569" s="36"/>
      <c r="ED569" s="36"/>
      <c r="EE569" s="36"/>
      <c r="EF569" s="36"/>
      <c r="EL569" s="36"/>
      <c r="EM569" s="36"/>
      <c r="EN569" s="36"/>
      <c r="ET569" s="36"/>
      <c r="EU569" s="36"/>
      <c r="EV569" s="36"/>
    </row>
    <row r="570" spans="14:152" s="30" customFormat="1" ht="12.75">
      <c r="N570" s="36">
        <v>1.044E-8</v>
      </c>
      <c r="O570" s="36">
        <v>3.87842686803</v>
      </c>
      <c r="P570" s="36">
        <v>532.61172640140001</v>
      </c>
      <c r="Q570" s="30">
        <f t="shared" si="316"/>
        <v>6.2804658210835329E-9</v>
      </c>
      <c r="R570" s="30">
        <f t="shared" si="317"/>
        <v>6.2811304559958455E-9</v>
      </c>
      <c r="S570" s="30">
        <f t="shared" si="318"/>
        <v>6.2811304548743491E-9</v>
      </c>
      <c r="T570" s="30">
        <f t="shared" si="319"/>
        <v>6.2811304548743524E-9</v>
      </c>
      <c r="V570" s="36">
        <v>1.67E-9</v>
      </c>
      <c r="W570" s="36">
        <v>3.7134521417199999</v>
      </c>
      <c r="X570" s="36">
        <v>1056.2005364515001</v>
      </c>
      <c r="Y570" s="30">
        <f t="shared" si="320"/>
        <v>-9.039008828848645E-10</v>
      </c>
      <c r="Z570" s="30">
        <f t="shared" si="321"/>
        <v>-9.0412280552262435E-10</v>
      </c>
      <c r="AA570" s="30">
        <f t="shared" si="322"/>
        <v>-9.0412280514816228E-10</v>
      </c>
      <c r="AB570" s="30">
        <f t="shared" si="323"/>
        <v>-9.0412280514816362E-10</v>
      </c>
      <c r="AD570" s="36"/>
      <c r="AE570" s="36"/>
      <c r="AF570" s="36"/>
      <c r="AL570" s="36"/>
      <c r="AM570" s="36"/>
      <c r="AN570" s="36"/>
      <c r="AT570" s="36"/>
      <c r="AU570" s="36"/>
      <c r="AV570" s="36"/>
      <c r="BB570" s="36"/>
      <c r="BC570" s="36"/>
      <c r="BD570" s="36"/>
      <c r="BJ570" s="36"/>
      <c r="BK570" s="36"/>
      <c r="BL570" s="36"/>
      <c r="BR570" s="36"/>
      <c r="BS570" s="36"/>
      <c r="BT570" s="36"/>
      <c r="BZ570" s="36"/>
      <c r="CA570" s="36"/>
      <c r="CB570" s="36"/>
      <c r="CH570" s="36"/>
      <c r="CI570" s="36"/>
      <c r="CJ570" s="36"/>
      <c r="CP570" s="36"/>
      <c r="CQ570" s="36"/>
      <c r="CR570" s="36"/>
      <c r="CX570" s="36"/>
      <c r="CY570" s="36"/>
      <c r="CZ570" s="36"/>
      <c r="DF570" s="36">
        <v>3.6879999999999997E-8</v>
      </c>
      <c r="DG570" s="36">
        <v>2.8378544379999999</v>
      </c>
      <c r="DH570" s="36">
        <v>739.05790726949999</v>
      </c>
      <c r="DI570" s="30">
        <f t="shared" si="324"/>
        <v>1.1281825558523773E-8</v>
      </c>
      <c r="DJ570" s="30">
        <f t="shared" si="325"/>
        <v>1.127794243616345E-8</v>
      </c>
      <c r="DK570" s="30">
        <f t="shared" si="326"/>
        <v>1.1277942442716092E-8</v>
      </c>
      <c r="DL570" s="30">
        <f t="shared" si="327"/>
        <v>1.1277942442716092E-8</v>
      </c>
      <c r="DN570" s="36">
        <v>1.187E-8</v>
      </c>
      <c r="DO570" s="36">
        <v>5.16511890602</v>
      </c>
      <c r="DP570" s="36">
        <v>838.218528225</v>
      </c>
      <c r="DQ570" s="30">
        <f t="shared" si="328"/>
        <v>1.0315402841921524E-8</v>
      </c>
      <c r="DR570" s="30">
        <f t="shared" si="329"/>
        <v>1.0316139372754033E-8</v>
      </c>
      <c r="DS570" s="30">
        <f t="shared" si="330"/>
        <v>1.0316139371511313E-8</v>
      </c>
      <c r="DT570" s="30">
        <f t="shared" si="331"/>
        <v>1.0316139371511318E-8</v>
      </c>
      <c r="DV570" s="36"/>
      <c r="DW570" s="36"/>
      <c r="DX570" s="36"/>
      <c r="ED570" s="36"/>
      <c r="EE570" s="36"/>
      <c r="EF570" s="36"/>
      <c r="EL570" s="36"/>
      <c r="EM570" s="36"/>
      <c r="EN570" s="36"/>
      <c r="ET570" s="36"/>
      <c r="EU570" s="36"/>
      <c r="EV570" s="36"/>
    </row>
    <row r="571" spans="14:152" s="30" customFormat="1" ht="12.75">
      <c r="N571" s="36">
        <v>8.4599999999999993E-9</v>
      </c>
      <c r="O571" s="36">
        <v>5.3885377375200001</v>
      </c>
      <c r="P571" s="36">
        <v>97.676148247200004</v>
      </c>
      <c r="Q571" s="30">
        <f t="shared" si="316"/>
        <v>1.1350814007631211E-9</v>
      </c>
      <c r="R571" s="30">
        <f t="shared" si="317"/>
        <v>1.1349588676087914E-9</v>
      </c>
      <c r="S571" s="30">
        <f t="shared" si="318"/>
        <v>1.1349588678155611E-9</v>
      </c>
      <c r="T571" s="30">
        <f t="shared" si="319"/>
        <v>1.1349588678155611E-9</v>
      </c>
      <c r="V571" s="36">
        <v>1.9500000000000001E-9</v>
      </c>
      <c r="W571" s="36">
        <v>4.8392671759799999</v>
      </c>
      <c r="X571" s="36">
        <v>1596.1864422845999</v>
      </c>
      <c r="Y571" s="30">
        <f t="shared" si="320"/>
        <v>-1.2584362847191426E-9</v>
      </c>
      <c r="Z571" s="30">
        <f t="shared" si="321"/>
        <v>-1.2580804656960485E-9</v>
      </c>
      <c r="AA571" s="30">
        <f t="shared" si="322"/>
        <v>-1.258080466296533E-9</v>
      </c>
      <c r="AB571" s="30">
        <f t="shared" si="323"/>
        <v>-1.2580804662965303E-9</v>
      </c>
      <c r="AD571" s="36"/>
      <c r="AE571" s="36"/>
      <c r="AF571" s="36"/>
      <c r="AL571" s="36"/>
      <c r="AM571" s="36"/>
      <c r="AN571" s="36"/>
      <c r="AT571" s="36"/>
      <c r="AU571" s="36"/>
      <c r="AV571" s="36"/>
      <c r="BB571" s="36"/>
      <c r="BC571" s="36"/>
      <c r="BD571" s="36"/>
      <c r="BJ571" s="36"/>
      <c r="BK571" s="36"/>
      <c r="BL571" s="36"/>
      <c r="BR571" s="36"/>
      <c r="BS571" s="36"/>
      <c r="BT571" s="36"/>
      <c r="BZ571" s="36"/>
      <c r="CA571" s="36"/>
      <c r="CB571" s="36"/>
      <c r="CH571" s="36"/>
      <c r="CI571" s="36"/>
      <c r="CJ571" s="36"/>
      <c r="CP571" s="36"/>
      <c r="CQ571" s="36"/>
      <c r="CR571" s="36"/>
      <c r="CX571" s="36"/>
      <c r="CY571" s="36"/>
      <c r="CZ571" s="36"/>
      <c r="DF571" s="36">
        <v>4.4390000000000002E-8</v>
      </c>
      <c r="DG571" s="36">
        <v>1.19409419107</v>
      </c>
      <c r="DH571" s="36">
        <v>421.93232442999999</v>
      </c>
      <c r="DI571" s="30">
        <f t="shared" si="324"/>
        <v>1.8321356571340922E-8</v>
      </c>
      <c r="DJ571" s="30">
        <f t="shared" si="325"/>
        <v>1.8318803751013997E-8</v>
      </c>
      <c r="DK571" s="30">
        <f t="shared" si="326"/>
        <v>1.8318803755321802E-8</v>
      </c>
      <c r="DL571" s="30">
        <f t="shared" si="327"/>
        <v>1.8318803755321785E-8</v>
      </c>
      <c r="DN571" s="36">
        <v>1.276E-8</v>
      </c>
      <c r="DO571" s="36">
        <v>2.9357214623200001</v>
      </c>
      <c r="DP571" s="36">
        <v>1457.5259330619999</v>
      </c>
      <c r="DQ571" s="30">
        <f t="shared" si="328"/>
        <v>5.3569204963441718E-9</v>
      </c>
      <c r="DR571" s="30">
        <f t="shared" si="329"/>
        <v>5.3594461959785392E-9</v>
      </c>
      <c r="DS571" s="30">
        <f t="shared" si="330"/>
        <v>5.3594461917167806E-9</v>
      </c>
      <c r="DT571" s="30">
        <f t="shared" si="331"/>
        <v>5.3594461917168005E-9</v>
      </c>
      <c r="DV571" s="36"/>
      <c r="DW571" s="36"/>
      <c r="DX571" s="36"/>
      <c r="ED571" s="36"/>
      <c r="EE571" s="36"/>
      <c r="EF571" s="36"/>
      <c r="EL571" s="36"/>
      <c r="EM571" s="36"/>
      <c r="EN571" s="36"/>
      <c r="ET571" s="36"/>
      <c r="EU571" s="36"/>
      <c r="EV571" s="36"/>
    </row>
    <row r="572" spans="14:152" s="30" customFormat="1" ht="12.75">
      <c r="N572" s="36">
        <v>1.021E-8</v>
      </c>
      <c r="O572" s="36">
        <v>2.9307548851199998</v>
      </c>
      <c r="P572" s="36">
        <v>184.98791978669999</v>
      </c>
      <c r="Q572" s="30">
        <f t="shared" si="316"/>
        <v>-3.3497853155937446E-9</v>
      </c>
      <c r="R572" s="30">
        <f t="shared" si="317"/>
        <v>-3.3495183350323626E-9</v>
      </c>
      <c r="S572" s="30">
        <f t="shared" si="318"/>
        <v>-3.3495183354828795E-9</v>
      </c>
      <c r="T572" s="30">
        <f t="shared" si="319"/>
        <v>-3.3495183354828774E-9</v>
      </c>
      <c r="V572" s="36">
        <v>1.56E-9</v>
      </c>
      <c r="W572" s="36">
        <v>2.8191605873299999</v>
      </c>
      <c r="X572" s="36">
        <v>428.08266358430001</v>
      </c>
      <c r="Y572" s="30">
        <f t="shared" si="320"/>
        <v>1.4076526581970606E-9</v>
      </c>
      <c r="Z572" s="30">
        <f t="shared" si="321"/>
        <v>1.407695726862943E-9</v>
      </c>
      <c r="AA572" s="30">
        <f t="shared" si="322"/>
        <v>1.4076957267902723E-9</v>
      </c>
      <c r="AB572" s="30">
        <f t="shared" si="323"/>
        <v>1.4076957267902725E-9</v>
      </c>
      <c r="AD572" s="36"/>
      <c r="AE572" s="36"/>
      <c r="AF572" s="36"/>
      <c r="AL572" s="36"/>
      <c r="AM572" s="36"/>
      <c r="AN572" s="36"/>
      <c r="AT572" s="36"/>
      <c r="AU572" s="36"/>
      <c r="AV572" s="36"/>
      <c r="BB572" s="36"/>
      <c r="BC572" s="36"/>
      <c r="BD572" s="36"/>
      <c r="BJ572" s="36"/>
      <c r="BK572" s="36"/>
      <c r="BL572" s="36"/>
      <c r="BR572" s="36"/>
      <c r="BS572" s="36"/>
      <c r="BT572" s="36"/>
      <c r="BZ572" s="36"/>
      <c r="CA572" s="36"/>
      <c r="CB572" s="36"/>
      <c r="CH572" s="36"/>
      <c r="CI572" s="36"/>
      <c r="CJ572" s="36"/>
      <c r="CP572" s="36"/>
      <c r="CQ572" s="36"/>
      <c r="CR572" s="36"/>
      <c r="CX572" s="36"/>
      <c r="CY572" s="36"/>
      <c r="CZ572" s="36"/>
      <c r="DF572" s="36">
        <v>3.5719999999999998E-8</v>
      </c>
      <c r="DG572" s="36">
        <v>2.7729853847800001</v>
      </c>
      <c r="DH572" s="36">
        <v>444.7574381407</v>
      </c>
      <c r="DI572" s="30">
        <f t="shared" si="324"/>
        <v>3.4049942749877142E-8</v>
      </c>
      <c r="DJ572" s="30">
        <f t="shared" si="325"/>
        <v>3.4050661067331376E-8</v>
      </c>
      <c r="DK572" s="30">
        <f t="shared" si="326"/>
        <v>3.4050661066119385E-8</v>
      </c>
      <c r="DL572" s="30">
        <f t="shared" si="327"/>
        <v>3.4050661066119385E-8</v>
      </c>
      <c r="DN572" s="36">
        <v>9.94E-9</v>
      </c>
      <c r="DO572" s="36">
        <v>3.4007988570199998</v>
      </c>
      <c r="DP572" s="36">
        <v>211.60217440860001</v>
      </c>
      <c r="DQ572" s="30">
        <f t="shared" si="328"/>
        <v>-6.0688981724518352E-9</v>
      </c>
      <c r="DR572" s="30">
        <f t="shared" si="329"/>
        <v>-6.0686489068385182E-9</v>
      </c>
      <c r="DS572" s="30">
        <f t="shared" si="330"/>
        <v>-6.0686489072591429E-9</v>
      </c>
      <c r="DT572" s="30">
        <f t="shared" si="331"/>
        <v>-6.0686489072591429E-9</v>
      </c>
      <c r="DV572" s="36"/>
      <c r="DW572" s="36"/>
      <c r="DX572" s="36"/>
      <c r="ED572" s="36"/>
      <c r="EE572" s="36"/>
      <c r="EF572" s="36"/>
      <c r="EL572" s="36"/>
      <c r="EM572" s="36"/>
      <c r="EN572" s="36"/>
      <c r="ET572" s="36"/>
      <c r="EU572" s="36"/>
      <c r="EV572" s="36"/>
    </row>
    <row r="573" spans="14:152" s="30" customFormat="1" ht="12.75">
      <c r="N573" s="36">
        <v>8.43E-9</v>
      </c>
      <c r="O573" s="36">
        <v>6.12012061227</v>
      </c>
      <c r="P573" s="36">
        <v>616.32141307790005</v>
      </c>
      <c r="Q573" s="30">
        <f t="shared" si="316"/>
        <v>-7.6316781891048949E-9</v>
      </c>
      <c r="R573" s="30">
        <f t="shared" si="317"/>
        <v>-7.6313479159172106E-9</v>
      </c>
      <c r="S573" s="30">
        <f t="shared" si="318"/>
        <v>-7.6313479164745814E-9</v>
      </c>
      <c r="T573" s="30">
        <f t="shared" si="319"/>
        <v>-7.6313479164745798E-9</v>
      </c>
      <c r="V573" s="36">
        <v>2.1499999999999998E-9</v>
      </c>
      <c r="W573" s="36">
        <v>1.88276472005</v>
      </c>
      <c r="X573" s="36">
        <v>220.364458329</v>
      </c>
      <c r="Y573" s="30">
        <f t="shared" si="320"/>
        <v>1.6972462151892872E-9</v>
      </c>
      <c r="Z573" s="30">
        <f t="shared" si="321"/>
        <v>1.697289734028478E-9</v>
      </c>
      <c r="AA573" s="30">
        <f t="shared" si="322"/>
        <v>1.697289733955044E-9</v>
      </c>
      <c r="AB573" s="30">
        <f t="shared" si="323"/>
        <v>1.6972897339550442E-9</v>
      </c>
      <c r="AD573" s="36"/>
      <c r="AE573" s="36"/>
      <c r="AF573" s="36"/>
      <c r="AL573" s="36"/>
      <c r="AM573" s="36"/>
      <c r="AN573" s="36"/>
      <c r="AT573" s="36"/>
      <c r="AU573" s="36"/>
      <c r="AV573" s="36"/>
      <c r="BB573" s="36"/>
      <c r="BC573" s="36"/>
      <c r="BD573" s="36"/>
      <c r="BJ573" s="36"/>
      <c r="BK573" s="36"/>
      <c r="BL573" s="36"/>
      <c r="BR573" s="36"/>
      <c r="BS573" s="36"/>
      <c r="BT573" s="36"/>
      <c r="BZ573" s="36"/>
      <c r="CA573" s="36"/>
      <c r="CB573" s="36"/>
      <c r="CH573" s="36"/>
      <c r="CI573" s="36"/>
      <c r="CJ573" s="36"/>
      <c r="CP573" s="36"/>
      <c r="CQ573" s="36"/>
      <c r="CR573" s="36"/>
      <c r="CX573" s="36"/>
      <c r="CY573" s="36"/>
      <c r="CZ573" s="36"/>
      <c r="DF573" s="36">
        <v>4.4199999999999999E-8</v>
      </c>
      <c r="DG573" s="36">
        <v>5.44308967028</v>
      </c>
      <c r="DH573" s="36">
        <v>963.4027029714</v>
      </c>
      <c r="DI573" s="30">
        <f t="shared" si="324"/>
        <v>4.3972815361253487E-8</v>
      </c>
      <c r="DJ573" s="30">
        <f t="shared" si="325"/>
        <v>4.3973460118084109E-8</v>
      </c>
      <c r="DK573" s="30">
        <f t="shared" si="326"/>
        <v>4.397346011699689E-8</v>
      </c>
      <c r="DL573" s="30">
        <f t="shared" si="327"/>
        <v>4.397346011699689E-8</v>
      </c>
      <c r="DN573" s="36">
        <v>1.042E-8</v>
      </c>
      <c r="DO573" s="36">
        <v>2.4220932089799998</v>
      </c>
      <c r="DP573" s="36">
        <v>361.37781986430002</v>
      </c>
      <c r="DQ573" s="30">
        <f t="shared" si="328"/>
        <v>9.5211409680951607E-9</v>
      </c>
      <c r="DR573" s="30">
        <f t="shared" si="329"/>
        <v>9.5213698939295665E-9</v>
      </c>
      <c r="DS573" s="30">
        <f t="shared" si="330"/>
        <v>9.5213698935432913E-9</v>
      </c>
      <c r="DT573" s="30">
        <f t="shared" si="331"/>
        <v>9.5213698935432913E-9</v>
      </c>
      <c r="DV573" s="36"/>
      <c r="DW573" s="36"/>
      <c r="DX573" s="36"/>
      <c r="ED573" s="36"/>
      <c r="EE573" s="36"/>
      <c r="EF573" s="36"/>
      <c r="EL573" s="36"/>
      <c r="EM573" s="36"/>
      <c r="EN573" s="36"/>
      <c r="ET573" s="36"/>
      <c r="EU573" s="36"/>
      <c r="EV573" s="36"/>
    </row>
    <row r="574" spans="14:152" s="30" customFormat="1" ht="12.75">
      <c r="N574" s="36">
        <v>8.2000000000000006E-9</v>
      </c>
      <c r="O574" s="36">
        <v>1.0138040096900001</v>
      </c>
      <c r="P574" s="36">
        <v>480.7728616238</v>
      </c>
      <c r="Q574" s="30">
        <f t="shared" si="316"/>
        <v>-6.6412686181169835E-10</v>
      </c>
      <c r="R574" s="30">
        <f t="shared" si="317"/>
        <v>-6.6471484156457545E-10</v>
      </c>
      <c r="S574" s="30">
        <f t="shared" si="318"/>
        <v>-6.6471484057239515E-10</v>
      </c>
      <c r="T574" s="30">
        <f t="shared" si="319"/>
        <v>-6.6471484057239877E-10</v>
      </c>
      <c r="V574" s="36">
        <v>1.67E-9</v>
      </c>
      <c r="W574" s="36">
        <v>2.68872854428</v>
      </c>
      <c r="X574" s="36">
        <v>423.6774295692</v>
      </c>
      <c r="Y574" s="30">
        <f t="shared" si="320"/>
        <v>1.5746128595667089E-9</v>
      </c>
      <c r="Z574" s="30">
        <f t="shared" si="321"/>
        <v>1.5746481260085316E-9</v>
      </c>
      <c r="AA574" s="30">
        <f t="shared" si="322"/>
        <v>1.5746481259490272E-9</v>
      </c>
      <c r="AB574" s="30">
        <f t="shared" si="323"/>
        <v>1.5746481259490272E-9</v>
      </c>
      <c r="AD574" s="36"/>
      <c r="AE574" s="36"/>
      <c r="AF574" s="36"/>
      <c r="AL574" s="36"/>
      <c r="AM574" s="36"/>
      <c r="AN574" s="36"/>
      <c r="AT574" s="36"/>
      <c r="AU574" s="36"/>
      <c r="AV574" s="36"/>
      <c r="BB574" s="36"/>
      <c r="BC574" s="36"/>
      <c r="BD574" s="36"/>
      <c r="BJ574" s="36"/>
      <c r="BK574" s="36"/>
      <c r="BL574" s="36"/>
      <c r="BR574" s="36"/>
      <c r="BS574" s="36"/>
      <c r="BT574" s="36"/>
      <c r="BZ574" s="36"/>
      <c r="CA574" s="36"/>
      <c r="CB574" s="36"/>
      <c r="CH574" s="36"/>
      <c r="CI574" s="36"/>
      <c r="CJ574" s="36"/>
      <c r="CP574" s="36"/>
      <c r="CQ574" s="36"/>
      <c r="CR574" s="36"/>
      <c r="CX574" s="36"/>
      <c r="CY574" s="36"/>
      <c r="CZ574" s="36"/>
      <c r="DF574" s="36">
        <v>4.4430000000000001E-8</v>
      </c>
      <c r="DG574" s="36">
        <v>3.7307083029600001</v>
      </c>
      <c r="DH574" s="36">
        <v>37.872403206900003</v>
      </c>
      <c r="DI574" s="30">
        <f t="shared" si="324"/>
        <v>-4.1274902502864527E-8</v>
      </c>
      <c r="DJ574" s="30">
        <f t="shared" si="325"/>
        <v>-4.1274995692567078E-8</v>
      </c>
      <c r="DK574" s="30">
        <f t="shared" si="326"/>
        <v>-4.1274995692409828E-8</v>
      </c>
      <c r="DL574" s="30">
        <f t="shared" si="327"/>
        <v>-4.1274995692409828E-8</v>
      </c>
      <c r="DN574" s="36">
        <v>1.0929999999999999E-8</v>
      </c>
      <c r="DO574" s="36">
        <v>3.66289018246</v>
      </c>
      <c r="DP574" s="36">
        <v>226.63241756229999</v>
      </c>
      <c r="DQ574" s="30">
        <f t="shared" si="328"/>
        <v>-8.1061395696187908E-9</v>
      </c>
      <c r="DR574" s="30">
        <f t="shared" si="329"/>
        <v>-8.1058909243770605E-9</v>
      </c>
      <c r="DS574" s="30">
        <f t="shared" si="330"/>
        <v>-8.1058909247966429E-9</v>
      </c>
      <c r="DT574" s="30">
        <f t="shared" si="331"/>
        <v>-8.1058909247966429E-9</v>
      </c>
      <c r="DV574" s="36"/>
      <c r="DW574" s="36"/>
      <c r="DX574" s="36"/>
      <c r="ED574" s="36"/>
      <c r="EE574" s="36"/>
      <c r="EF574" s="36"/>
      <c r="EL574" s="36"/>
      <c r="EM574" s="36"/>
      <c r="EN574" s="36"/>
      <c r="ET574" s="36"/>
      <c r="EU574" s="36"/>
      <c r="EV574" s="36"/>
    </row>
    <row r="575" spans="14:152" s="30" customFormat="1" ht="12.75">
      <c r="N575" s="36">
        <v>8.4200000000000003E-9</v>
      </c>
      <c r="O575" s="36">
        <v>3.5652357538100001</v>
      </c>
      <c r="P575" s="36">
        <v>421.18156490460001</v>
      </c>
      <c r="Q575" s="30">
        <f t="shared" si="316"/>
        <v>2.8145687418415157E-9</v>
      </c>
      <c r="R575" s="30">
        <f t="shared" si="317"/>
        <v>2.8150688755695655E-9</v>
      </c>
      <c r="S575" s="30">
        <f t="shared" si="318"/>
        <v>2.8150688747256307E-9</v>
      </c>
      <c r="T575" s="30">
        <f t="shared" si="319"/>
        <v>2.8150688747256307E-9</v>
      </c>
      <c r="V575" s="36">
        <v>1.5400000000000001E-9</v>
      </c>
      <c r="W575" s="36">
        <v>1.66553954375</v>
      </c>
      <c r="X575" s="36">
        <v>115.62294719080001</v>
      </c>
      <c r="Y575" s="30">
        <f t="shared" si="320"/>
        <v>8.0012337906576028E-10</v>
      </c>
      <c r="Z575" s="30">
        <f t="shared" si="321"/>
        <v>8.0014614469748099E-10</v>
      </c>
      <c r="AA575" s="30">
        <f t="shared" si="322"/>
        <v>8.0014614465906527E-10</v>
      </c>
      <c r="AB575" s="30">
        <f t="shared" si="323"/>
        <v>8.0014614465906527E-10</v>
      </c>
      <c r="AD575" s="36"/>
      <c r="AE575" s="36"/>
      <c r="AF575" s="36"/>
      <c r="AL575" s="36"/>
      <c r="AM575" s="36"/>
      <c r="AN575" s="36"/>
      <c r="AT575" s="36"/>
      <c r="AU575" s="36"/>
      <c r="AV575" s="36"/>
      <c r="BB575" s="36"/>
      <c r="BC575" s="36"/>
      <c r="BD575" s="36"/>
      <c r="BJ575" s="36"/>
      <c r="BK575" s="36"/>
      <c r="BL575" s="36"/>
      <c r="BR575" s="36"/>
      <c r="BS575" s="36"/>
      <c r="BT575" s="36"/>
      <c r="BZ575" s="36"/>
      <c r="CA575" s="36"/>
      <c r="CB575" s="36"/>
      <c r="CH575" s="36"/>
      <c r="CI575" s="36"/>
      <c r="CJ575" s="36"/>
      <c r="CP575" s="36"/>
      <c r="CQ575" s="36"/>
      <c r="CR575" s="36"/>
      <c r="CX575" s="36"/>
      <c r="CY575" s="36"/>
      <c r="CZ575" s="36"/>
      <c r="DF575" s="36">
        <v>4.3219999999999999E-8</v>
      </c>
      <c r="DG575" s="36">
        <v>4.7568070252099997</v>
      </c>
      <c r="DH575" s="36">
        <v>40.841348623499997</v>
      </c>
      <c r="DI575" s="30">
        <f t="shared" si="324"/>
        <v>-7.8239524930216223E-9</v>
      </c>
      <c r="DJ575" s="30">
        <f t="shared" si="325"/>
        <v>-7.8242122625992364E-9</v>
      </c>
      <c r="DK575" s="30">
        <f t="shared" si="326"/>
        <v>-7.8242122621608885E-9</v>
      </c>
      <c r="DL575" s="30">
        <f t="shared" si="327"/>
        <v>-7.8242122621608885E-9</v>
      </c>
      <c r="DN575" s="36">
        <v>9.7800000000000006E-9</v>
      </c>
      <c r="DO575" s="36">
        <v>3.7633420860700002</v>
      </c>
      <c r="DP575" s="36">
        <v>5856.4776591153995</v>
      </c>
      <c r="DQ575" s="30">
        <f t="shared" si="328"/>
        <v>-8.8733393310775578E-9</v>
      </c>
      <c r="DR575" s="30">
        <f t="shared" si="329"/>
        <v>-8.8697319963090092E-9</v>
      </c>
      <c r="DS575" s="30">
        <f t="shared" si="330"/>
        <v>-8.8697320024019223E-9</v>
      </c>
      <c r="DT575" s="30">
        <f t="shared" si="331"/>
        <v>-8.8697320024018926E-9</v>
      </c>
      <c r="DV575" s="36"/>
      <c r="DW575" s="36"/>
      <c r="DX575" s="36"/>
      <c r="ED575" s="36"/>
      <c r="EE575" s="36"/>
      <c r="EF575" s="36"/>
      <c r="EL575" s="36"/>
      <c r="EM575" s="36"/>
      <c r="EN575" s="36"/>
      <c r="ET575" s="36"/>
      <c r="EU575" s="36"/>
      <c r="EV575" s="36"/>
    </row>
    <row r="576" spans="14:152" s="30" customFormat="1" ht="12.75">
      <c r="N576" s="36">
        <v>1.076E-8</v>
      </c>
      <c r="O576" s="36">
        <v>3.2823430525299999</v>
      </c>
      <c r="P576" s="36">
        <v>5.6772584022999997</v>
      </c>
      <c r="Q576" s="30">
        <f t="shared" si="316"/>
        <v>-1.0695824204925337E-8</v>
      </c>
      <c r="R576" s="30">
        <f t="shared" si="317"/>
        <v>-1.0695825201785258E-8</v>
      </c>
      <c r="S576" s="30">
        <f t="shared" si="318"/>
        <v>-1.0695825201783578E-8</v>
      </c>
      <c r="T576" s="30">
        <f t="shared" si="319"/>
        <v>-1.0695825201783578E-8</v>
      </c>
      <c r="V576" s="36">
        <v>1.75E-9</v>
      </c>
      <c r="W576" s="36">
        <v>0.20216461466999999</v>
      </c>
      <c r="X576" s="36">
        <v>384.05992122309999</v>
      </c>
      <c r="Y576" s="30">
        <f t="shared" si="320"/>
        <v>-6.1072298939359091E-10</v>
      </c>
      <c r="Z576" s="30">
        <f t="shared" si="321"/>
        <v>-6.1081723702574335E-10</v>
      </c>
      <c r="AA576" s="30">
        <f t="shared" si="322"/>
        <v>-6.1081723686670816E-10</v>
      </c>
      <c r="AB576" s="30">
        <f t="shared" si="323"/>
        <v>-6.1081723686670816E-10</v>
      </c>
      <c r="AD576" s="36"/>
      <c r="AE576" s="36"/>
      <c r="AF576" s="36"/>
      <c r="AL576" s="36"/>
      <c r="AM576" s="36"/>
      <c r="AN576" s="36"/>
      <c r="AT576" s="36"/>
      <c r="AU576" s="36"/>
      <c r="AV576" s="36"/>
      <c r="BB576" s="36"/>
      <c r="BC576" s="36"/>
      <c r="BD576" s="36"/>
      <c r="BJ576" s="36"/>
      <c r="BK576" s="36"/>
      <c r="BL576" s="36"/>
      <c r="BR576" s="36"/>
      <c r="BS576" s="36"/>
      <c r="BT576" s="36"/>
      <c r="BZ576" s="36"/>
      <c r="CA576" s="36"/>
      <c r="CB576" s="36"/>
      <c r="CH576" s="36"/>
      <c r="CI576" s="36"/>
      <c r="CJ576" s="36"/>
      <c r="CP576" s="36"/>
      <c r="CQ576" s="36"/>
      <c r="CR576" s="36"/>
      <c r="CX576" s="36"/>
      <c r="CY576" s="36"/>
      <c r="CZ576" s="36"/>
      <c r="DF576" s="36">
        <v>3.7240000000000001E-8</v>
      </c>
      <c r="DG576" s="36">
        <v>0.59005210556999999</v>
      </c>
      <c r="DH576" s="36">
        <v>256.42806592189999</v>
      </c>
      <c r="DI576" s="30">
        <f t="shared" si="324"/>
        <v>2.5084738658820319E-8</v>
      </c>
      <c r="DJ576" s="30">
        <f t="shared" si="325"/>
        <v>2.5083682511602989E-8</v>
      </c>
      <c r="DK576" s="30">
        <f t="shared" si="326"/>
        <v>2.5083682513385213E-8</v>
      </c>
      <c r="DL576" s="30">
        <f t="shared" si="327"/>
        <v>2.5083682513385203E-8</v>
      </c>
      <c r="DN576" s="36">
        <v>1.263E-8</v>
      </c>
      <c r="DO576" s="36">
        <v>2.09195268609</v>
      </c>
      <c r="DP576" s="36">
        <v>78.7137518304</v>
      </c>
      <c r="DQ576" s="30">
        <f t="shared" si="328"/>
        <v>-1.068761957130868E-9</v>
      </c>
      <c r="DR576" s="30">
        <f t="shared" si="329"/>
        <v>-1.068613728332847E-9</v>
      </c>
      <c r="DS576" s="30">
        <f t="shared" si="330"/>
        <v>-1.0686137285829763E-9</v>
      </c>
      <c r="DT576" s="30">
        <f t="shared" si="331"/>
        <v>-1.0686137285829736E-9</v>
      </c>
      <c r="DV576" s="36"/>
      <c r="DW576" s="36"/>
      <c r="DX576" s="36"/>
      <c r="ED576" s="36"/>
      <c r="EE576" s="36"/>
      <c r="EF576" s="36"/>
      <c r="EL576" s="36"/>
      <c r="EM576" s="36"/>
      <c r="EN576" s="36"/>
      <c r="ET576" s="36"/>
      <c r="EU576" s="36"/>
      <c r="EV576" s="36"/>
    </row>
    <row r="577" spans="14:152" s="30" customFormat="1" ht="12.75">
      <c r="N577" s="36">
        <v>8.0800000000000002E-9</v>
      </c>
      <c r="O577" s="36">
        <v>2.78227865672</v>
      </c>
      <c r="P577" s="36">
        <v>212.07525516059999</v>
      </c>
      <c r="Q577" s="30">
        <f t="shared" ref="Q577:Q640" si="332">N577*COS(O577+P577*$C$31)</f>
        <v>-2.8771319605118634E-10</v>
      </c>
      <c r="R577" s="30">
        <f t="shared" ref="R577:R640" si="333">N577*COS(O577+P577*$C$52)</f>
        <v>-2.8745694537112745E-10</v>
      </c>
      <c r="S577" s="30">
        <f t="shared" ref="S577:S640" si="334">N577*COS(O577+P577*$C$73)</f>
        <v>-2.8745694580353617E-10</v>
      </c>
      <c r="T577" s="30">
        <f t="shared" ref="T577:T640" si="335">N577*COS(O577+P577*$C$94)</f>
        <v>-2.8745694580353436E-10</v>
      </c>
      <c r="V577" s="36">
        <v>2.0099999999999999E-9</v>
      </c>
      <c r="W577" s="36">
        <v>4.3809593188699996</v>
      </c>
      <c r="X577" s="36">
        <v>418.00017116689997</v>
      </c>
      <c r="Y577" s="30">
        <f t="shared" ref="Y577:Y640" si="336">V577*COS(W577+X577*$C$31)</f>
        <v>-9.5044287314051366E-10</v>
      </c>
      <c r="Z577" s="30">
        <f t="shared" ref="Z577:Z642" si="337">V577*COS(W577+X577*$C$52)</f>
        <v>-9.5033209267023184E-10</v>
      </c>
      <c r="AA577" s="30">
        <f t="shared" ref="AA577:AA642" si="338">V577*COS(W577+X577*$C$73)</f>
        <v>-9.5033209285717073E-10</v>
      </c>
      <c r="AB577" s="30">
        <f t="shared" ref="AB577:AB642" si="339">V577*COS(W577+X577*$C$94)</f>
        <v>-9.5033209285717011E-10</v>
      </c>
      <c r="AD577" s="36"/>
      <c r="AE577" s="36"/>
      <c r="AF577" s="36"/>
      <c r="AL577" s="36"/>
      <c r="AM577" s="36"/>
      <c r="AN577" s="36"/>
      <c r="AT577" s="36"/>
      <c r="AU577" s="36"/>
      <c r="AV577" s="36"/>
      <c r="BB577" s="36"/>
      <c r="BC577" s="36"/>
      <c r="BD577" s="36"/>
      <c r="BJ577" s="36"/>
      <c r="BK577" s="36"/>
      <c r="BL577" s="36"/>
      <c r="BR577" s="36"/>
      <c r="BS577" s="36"/>
      <c r="BT577" s="36"/>
      <c r="BZ577" s="36"/>
      <c r="CA577" s="36"/>
      <c r="CB577" s="36"/>
      <c r="CH577" s="36"/>
      <c r="CI577" s="36"/>
      <c r="CJ577" s="36"/>
      <c r="CP577" s="36"/>
      <c r="CQ577" s="36"/>
      <c r="CR577" s="36"/>
      <c r="CX577" s="36"/>
      <c r="CY577" s="36"/>
      <c r="CZ577" s="36"/>
      <c r="DF577" s="36">
        <v>4.4710000000000001E-8</v>
      </c>
      <c r="DG577" s="36">
        <v>2.2236764352699998</v>
      </c>
      <c r="DH577" s="36">
        <v>318.83955021140002</v>
      </c>
      <c r="DI577" s="30">
        <f t="shared" ref="DI577:DI640" si="340">DF577*COS(DG577+DH577*$C$31)</f>
        <v>4.0144588564683416E-8</v>
      </c>
      <c r="DJ577" s="30">
        <f t="shared" ref="DJ577:DJ640" si="341">DF577*COS(DG577+DH577*$C$52)</f>
        <v>4.0145527569043701E-8</v>
      </c>
      <c r="DK577" s="30">
        <f t="shared" ref="DK577:DK640" si="342">DF577*COS(DG577+DH577*$C$73)</f>
        <v>4.0145527567459253E-8</v>
      </c>
      <c r="DL577" s="30">
        <f t="shared" ref="DL577:DL640" si="343">DF577*COS(DG577+DH577*$C$94)</f>
        <v>4.014552756745926E-8</v>
      </c>
      <c r="DN577" s="36">
        <v>1.009E-8</v>
      </c>
      <c r="DO577" s="36">
        <v>5.8596370504799999</v>
      </c>
      <c r="DP577" s="36">
        <v>1268.7488723641</v>
      </c>
      <c r="DQ577" s="30">
        <f t="shared" ref="DQ577:DQ639" si="344">DN577*COS(DO577+DP577*$C$31)</f>
        <v>3.8898160442342315E-9</v>
      </c>
      <c r="DR577" s="30">
        <f t="shared" ref="DR577:DR639" si="345">DN577*COS(DO577+DP577*$C$52)</f>
        <v>3.8880484408191385E-9</v>
      </c>
      <c r="DS577" s="30">
        <f t="shared" ref="DS577:DS639" si="346">DN577*COS(DO577+DP577*$C$73)</f>
        <v>3.8880484438019807E-9</v>
      </c>
      <c r="DT577" s="30">
        <f t="shared" ref="DT577:DT639" si="347">DN577*COS(DO577+DP577*$C$94)</f>
        <v>3.8880484438019716E-9</v>
      </c>
      <c r="DV577" s="36"/>
      <c r="DW577" s="36"/>
      <c r="DX577" s="36"/>
      <c r="ED577" s="36"/>
      <c r="EE577" s="36"/>
      <c r="EF577" s="36"/>
      <c r="EL577" s="36"/>
      <c r="EM577" s="36"/>
      <c r="EN577" s="36"/>
      <c r="ET577" s="36"/>
      <c r="EU577" s="36"/>
      <c r="EV577" s="36"/>
    </row>
    <row r="578" spans="14:152" s="30" customFormat="1" ht="12.75">
      <c r="N578" s="36">
        <v>8.1199999999999993E-9</v>
      </c>
      <c r="O578" s="36">
        <v>0.94281737163000001</v>
      </c>
      <c r="P578" s="36">
        <v>108.72184851110001</v>
      </c>
      <c r="Q578" s="30">
        <f t="shared" si="332"/>
        <v>7.6551647788124015E-9</v>
      </c>
      <c r="R578" s="30">
        <f t="shared" si="333"/>
        <v>7.6552088324963943E-9</v>
      </c>
      <c r="S578" s="30">
        <f t="shared" si="334"/>
        <v>7.6552088324220589E-9</v>
      </c>
      <c r="T578" s="30">
        <f t="shared" si="335"/>
        <v>7.6552088324220589E-9</v>
      </c>
      <c r="V578" s="36">
        <v>1.67E-9</v>
      </c>
      <c r="W578" s="36">
        <v>1.8648585735300001</v>
      </c>
      <c r="X578" s="36">
        <v>393.4610900843</v>
      </c>
      <c r="Y578" s="30">
        <f t="shared" si="336"/>
        <v>1.5869402050882313E-9</v>
      </c>
      <c r="Z578" s="30">
        <f t="shared" si="337"/>
        <v>1.586909579810051E-9</v>
      </c>
      <c r="AA578" s="30">
        <f t="shared" si="338"/>
        <v>1.5869095798617341E-9</v>
      </c>
      <c r="AB578" s="30">
        <f t="shared" si="339"/>
        <v>1.5869095798617341E-9</v>
      </c>
      <c r="AD578" s="36"/>
      <c r="AE578" s="36"/>
      <c r="AF578" s="36"/>
      <c r="AL578" s="36"/>
      <c r="AM578" s="36"/>
      <c r="AN578" s="36"/>
      <c r="AT578" s="36"/>
      <c r="AU578" s="36"/>
      <c r="AV578" s="36"/>
      <c r="BB578" s="36"/>
      <c r="BC578" s="36"/>
      <c r="BD578" s="36"/>
      <c r="BJ578" s="36"/>
      <c r="BK578" s="36"/>
      <c r="BL578" s="36"/>
      <c r="BR578" s="36"/>
      <c r="BS578" s="36"/>
      <c r="BT578" s="36"/>
      <c r="BZ578" s="36"/>
      <c r="CA578" s="36"/>
      <c r="CB578" s="36"/>
      <c r="CH578" s="36"/>
      <c r="CI578" s="36"/>
      <c r="CJ578" s="36"/>
      <c r="CP578" s="36"/>
      <c r="CQ578" s="36"/>
      <c r="CR578" s="36"/>
      <c r="CX578" s="36"/>
      <c r="CY578" s="36"/>
      <c r="CZ578" s="36"/>
      <c r="DF578" s="36">
        <v>4.1840000000000003E-8</v>
      </c>
      <c r="DG578" s="36">
        <v>1.5271919664</v>
      </c>
      <c r="DH578" s="36">
        <v>298.23262239190001</v>
      </c>
      <c r="DI578" s="30">
        <f t="shared" si="340"/>
        <v>4.1506309207491709E-8</v>
      </c>
      <c r="DJ578" s="30">
        <f t="shared" si="341"/>
        <v>4.1506073818779529E-8</v>
      </c>
      <c r="DK578" s="30">
        <f t="shared" si="342"/>
        <v>4.1506073819176801E-8</v>
      </c>
      <c r="DL578" s="30">
        <f t="shared" si="343"/>
        <v>4.1506073819176801E-8</v>
      </c>
      <c r="DN578" s="36">
        <v>1.1479999999999999E-8</v>
      </c>
      <c r="DO578" s="36">
        <v>4.39543895068</v>
      </c>
      <c r="DP578" s="36">
        <v>570.74476203920005</v>
      </c>
      <c r="DQ578" s="30">
        <f t="shared" si="344"/>
        <v>3.8272777477377456E-9</v>
      </c>
      <c r="DR578" s="30">
        <f t="shared" si="345"/>
        <v>3.8282020866971651E-9</v>
      </c>
      <c r="DS578" s="30">
        <f t="shared" si="346"/>
        <v>3.8282020851374184E-9</v>
      </c>
      <c r="DT578" s="30">
        <f t="shared" si="347"/>
        <v>3.8282020851374234E-9</v>
      </c>
      <c r="DV578" s="36"/>
      <c r="DW578" s="36"/>
      <c r="DX578" s="36"/>
      <c r="ED578" s="36"/>
      <c r="EE578" s="36"/>
      <c r="EF578" s="36"/>
      <c r="EL578" s="36"/>
      <c r="EM578" s="36"/>
      <c r="EN578" s="36"/>
      <c r="ET578" s="36"/>
      <c r="EU578" s="36"/>
      <c r="EV578" s="36"/>
    </row>
    <row r="579" spans="14:152" s="30" customFormat="1" ht="12.75">
      <c r="N579" s="36">
        <v>8.0800000000000002E-9</v>
      </c>
      <c r="O579" s="36">
        <v>2.2120265327799999</v>
      </c>
      <c r="P579" s="36">
        <v>610.69233878540001</v>
      </c>
      <c r="Q579" s="30">
        <f t="shared" si="332"/>
        <v>3.1226290274829775E-9</v>
      </c>
      <c r="R579" s="30">
        <f t="shared" si="333"/>
        <v>3.1219480144893176E-9</v>
      </c>
      <c r="S579" s="30">
        <f t="shared" si="334"/>
        <v>3.1219480156385122E-9</v>
      </c>
      <c r="T579" s="30">
        <f t="shared" si="335"/>
        <v>3.1219480156385089E-9</v>
      </c>
      <c r="V579" s="36">
        <v>1.55E-9</v>
      </c>
      <c r="W579" s="36">
        <v>0.92480392431000003</v>
      </c>
      <c r="X579" s="36">
        <v>282.66406803389998</v>
      </c>
      <c r="Y579" s="30">
        <f t="shared" si="336"/>
        <v>1.2409790441228014E-9</v>
      </c>
      <c r="Z579" s="30">
        <f t="shared" si="337"/>
        <v>1.2409397620807005E-9</v>
      </c>
      <c r="AA579" s="30">
        <f t="shared" si="338"/>
        <v>1.2409397621469885E-9</v>
      </c>
      <c r="AB579" s="30">
        <f t="shared" si="339"/>
        <v>1.240939762146988E-9</v>
      </c>
      <c r="AD579" s="36"/>
      <c r="AE579" s="36"/>
      <c r="AF579" s="36"/>
      <c r="AL579" s="36"/>
      <c r="AM579" s="36"/>
      <c r="AN579" s="36"/>
      <c r="AT579" s="36"/>
      <c r="AU579" s="36"/>
      <c r="AV579" s="36"/>
      <c r="BB579" s="36"/>
      <c r="BC579" s="36"/>
      <c r="BD579" s="36"/>
      <c r="BJ579" s="36"/>
      <c r="BK579" s="36"/>
      <c r="BL579" s="36"/>
      <c r="BR579" s="36"/>
      <c r="BS579" s="36"/>
      <c r="BT579" s="36"/>
      <c r="BZ579" s="36"/>
      <c r="CA579" s="36"/>
      <c r="CB579" s="36"/>
      <c r="CH579" s="36"/>
      <c r="CI579" s="36"/>
      <c r="CJ579" s="36"/>
      <c r="CP579" s="36"/>
      <c r="CQ579" s="36"/>
      <c r="CR579" s="36"/>
      <c r="CX579" s="36"/>
      <c r="CY579" s="36"/>
      <c r="CZ579" s="36"/>
      <c r="DF579" s="36">
        <v>3.5339999999999997E-8</v>
      </c>
      <c r="DG579" s="36">
        <v>5.0193759956999999</v>
      </c>
      <c r="DH579" s="36">
        <v>386.98068252989998</v>
      </c>
      <c r="DI579" s="30">
        <f t="shared" si="340"/>
        <v>-3.4079764290718816E-8</v>
      </c>
      <c r="DJ579" s="30">
        <f t="shared" si="341"/>
        <v>-3.4079222612363133E-8</v>
      </c>
      <c r="DK579" s="30">
        <f t="shared" si="342"/>
        <v>-3.407922261327728E-8</v>
      </c>
      <c r="DL579" s="30">
        <f t="shared" si="343"/>
        <v>-3.407922261327728E-8</v>
      </c>
      <c r="DN579" s="36">
        <v>1.0509999999999999E-8</v>
      </c>
      <c r="DO579" s="36">
        <v>3.2727224068199998</v>
      </c>
      <c r="DP579" s="36">
        <v>153.49535039770001</v>
      </c>
      <c r="DQ579" s="30">
        <f t="shared" si="344"/>
        <v>-7.9019188083834168E-9</v>
      </c>
      <c r="DR579" s="30">
        <f t="shared" si="345"/>
        <v>-7.9017596425247892E-9</v>
      </c>
      <c r="DS579" s="30">
        <f t="shared" si="346"/>
        <v>-7.9017596427933764E-9</v>
      </c>
      <c r="DT579" s="30">
        <f t="shared" si="347"/>
        <v>-7.9017596427933764E-9</v>
      </c>
      <c r="DV579" s="36"/>
      <c r="DW579" s="36"/>
      <c r="DX579" s="36"/>
      <c r="ED579" s="36"/>
      <c r="EE579" s="36"/>
      <c r="EF579" s="36"/>
      <c r="EL579" s="36"/>
      <c r="EM579" s="36"/>
      <c r="EN579" s="36"/>
      <c r="ET579" s="36"/>
      <c r="EU579" s="36"/>
      <c r="EV579" s="36"/>
    </row>
    <row r="580" spans="14:152" s="30" customFormat="1" ht="12.75">
      <c r="N580" s="36">
        <v>8.0800000000000002E-9</v>
      </c>
      <c r="O580" s="36">
        <v>2.0000811171300001</v>
      </c>
      <c r="P580" s="36">
        <v>214.5229357154</v>
      </c>
      <c r="Q580" s="30">
        <f t="shared" si="332"/>
        <v>5.5673829526209697E-9</v>
      </c>
      <c r="R580" s="30">
        <f t="shared" si="333"/>
        <v>5.5675709249271882E-9</v>
      </c>
      <c r="S580" s="30">
        <f t="shared" si="334"/>
        <v>5.5675709246100008E-9</v>
      </c>
      <c r="T580" s="30">
        <f t="shared" si="335"/>
        <v>5.5675709246100016E-9</v>
      </c>
      <c r="V580" s="36">
        <v>1.4599999999999999E-9</v>
      </c>
      <c r="W580" s="36">
        <v>1.97663966745</v>
      </c>
      <c r="X580" s="36">
        <v>9360.0891644589992</v>
      </c>
      <c r="Y580" s="30">
        <f t="shared" si="336"/>
        <v>1.3742540759036238E-9</v>
      </c>
      <c r="Z580" s="30">
        <f t="shared" si="337"/>
        <v>1.3749431980903384E-9</v>
      </c>
      <c r="AA580" s="30">
        <f t="shared" si="338"/>
        <v>1.3749431969297603E-9</v>
      </c>
      <c r="AB580" s="30">
        <f t="shared" si="339"/>
        <v>1.3749431969297636E-9</v>
      </c>
      <c r="AD580" s="36"/>
      <c r="AE580" s="36"/>
      <c r="AF580" s="36"/>
      <c r="AL580" s="36"/>
      <c r="AM580" s="36"/>
      <c r="AN580" s="36"/>
      <c r="AT580" s="36"/>
      <c r="AU580" s="36"/>
      <c r="AV580" s="36"/>
      <c r="BB580" s="36"/>
      <c r="BC580" s="36"/>
      <c r="BD580" s="36"/>
      <c r="BJ580" s="36"/>
      <c r="BK580" s="36"/>
      <c r="BL580" s="36"/>
      <c r="BR580" s="36"/>
      <c r="BS580" s="36"/>
      <c r="BT580" s="36"/>
      <c r="BZ580" s="36"/>
      <c r="CA580" s="36"/>
      <c r="CB580" s="36"/>
      <c r="CH580" s="36"/>
      <c r="CI580" s="36"/>
      <c r="CJ580" s="36"/>
      <c r="CP580" s="36"/>
      <c r="CQ580" s="36"/>
      <c r="CR580" s="36"/>
      <c r="CX580" s="36"/>
      <c r="CY580" s="36"/>
      <c r="CZ580" s="36"/>
      <c r="DF580" s="36">
        <v>3.4E-8</v>
      </c>
      <c r="DG580" s="36">
        <v>3.2266306708500001</v>
      </c>
      <c r="DH580" s="36">
        <v>4113.0943055358002</v>
      </c>
      <c r="DI580" s="30">
        <f t="shared" si="340"/>
        <v>2.5354853104754127E-8</v>
      </c>
      <c r="DJ580" s="30">
        <f t="shared" si="341"/>
        <v>2.5340906405455377E-8</v>
      </c>
      <c r="DK580" s="30">
        <f t="shared" si="342"/>
        <v>2.5340906428997728E-8</v>
      </c>
      <c r="DL580" s="30">
        <f t="shared" si="343"/>
        <v>2.5340906428997645E-8</v>
      </c>
      <c r="DN580" s="36">
        <v>9.7499999999999996E-9</v>
      </c>
      <c r="DO580" s="36">
        <v>3.4292464224399999</v>
      </c>
      <c r="DP580" s="36">
        <v>105.5404547734</v>
      </c>
      <c r="DQ580" s="30">
        <f t="shared" si="344"/>
        <v>-9.321639260848443E-9</v>
      </c>
      <c r="DR580" s="30">
        <f t="shared" si="345"/>
        <v>-9.3215941201876674E-9</v>
      </c>
      <c r="DS580" s="30">
        <f t="shared" si="346"/>
        <v>-9.3215941202638425E-9</v>
      </c>
      <c r="DT580" s="30">
        <f t="shared" si="347"/>
        <v>-9.3215941202638425E-9</v>
      </c>
      <c r="DV580" s="36"/>
      <c r="DW580" s="36"/>
      <c r="DX580" s="36"/>
      <c r="ED580" s="36"/>
      <c r="EE580" s="36"/>
      <c r="EF580" s="36"/>
      <c r="EL580" s="36"/>
      <c r="EM580" s="36"/>
      <c r="EN580" s="36"/>
      <c r="ET580" s="36"/>
      <c r="EU580" s="36"/>
      <c r="EV580" s="36"/>
    </row>
    <row r="581" spans="14:152" s="30" customFormat="1" ht="12.75">
      <c r="N581" s="36">
        <v>8.7500000000000006E-9</v>
      </c>
      <c r="O581" s="36">
        <v>2.1489746136300001</v>
      </c>
      <c r="P581" s="36">
        <v>114.3991069134</v>
      </c>
      <c r="Q581" s="30">
        <f t="shared" si="332"/>
        <v>4.9075656734028448E-10</v>
      </c>
      <c r="R581" s="30">
        <f t="shared" si="333"/>
        <v>4.9090611693786391E-10</v>
      </c>
      <c r="S581" s="30">
        <f t="shared" si="334"/>
        <v>4.9090611668550755E-10</v>
      </c>
      <c r="T581" s="30">
        <f t="shared" si="335"/>
        <v>4.9090611668550951E-10</v>
      </c>
      <c r="V581" s="36">
        <v>1.6000000000000001E-9</v>
      </c>
      <c r="W581" s="36">
        <v>2.62483919699</v>
      </c>
      <c r="X581" s="36">
        <v>353.30106501699998</v>
      </c>
      <c r="Y581" s="30">
        <f t="shared" si="336"/>
        <v>1.2581425391957746E-9</v>
      </c>
      <c r="Z581" s="30">
        <f t="shared" si="337"/>
        <v>1.2581947949033718E-9</v>
      </c>
      <c r="AA581" s="30">
        <f t="shared" si="338"/>
        <v>1.258194794815196E-9</v>
      </c>
      <c r="AB581" s="30">
        <f t="shared" si="339"/>
        <v>1.2581947948151966E-9</v>
      </c>
      <c r="AD581" s="36"/>
      <c r="AE581" s="36"/>
      <c r="AF581" s="36"/>
      <c r="AL581" s="36"/>
      <c r="AM581" s="36"/>
      <c r="AN581" s="36"/>
      <c r="AT581" s="36"/>
      <c r="AU581" s="36"/>
      <c r="AV581" s="36"/>
      <c r="BB581" s="36"/>
      <c r="BC581" s="36"/>
      <c r="BD581" s="36"/>
      <c r="BJ581" s="36"/>
      <c r="BK581" s="36"/>
      <c r="BL581" s="36"/>
      <c r="BR581" s="36"/>
      <c r="BS581" s="36"/>
      <c r="BT581" s="36"/>
      <c r="BZ581" s="36"/>
      <c r="CA581" s="36"/>
      <c r="CB581" s="36"/>
      <c r="CH581" s="36"/>
      <c r="CI581" s="36"/>
      <c r="CJ581" s="36"/>
      <c r="CP581" s="36"/>
      <c r="CQ581" s="36"/>
      <c r="CR581" s="36"/>
      <c r="CX581" s="36"/>
      <c r="CY581" s="36"/>
      <c r="CZ581" s="36"/>
      <c r="DF581" s="36">
        <v>4.5559999999999999E-8</v>
      </c>
      <c r="DG581" s="36">
        <v>1.35715974815</v>
      </c>
      <c r="DH581" s="36">
        <v>495.75071515079998</v>
      </c>
      <c r="DI581" s="30">
        <f t="shared" si="340"/>
        <v>8.1220727288496674E-9</v>
      </c>
      <c r="DJ581" s="30">
        <f t="shared" si="341"/>
        <v>8.1187470850677242E-9</v>
      </c>
      <c r="DK581" s="30">
        <f t="shared" si="342"/>
        <v>8.1187470906795971E-9</v>
      </c>
      <c r="DL581" s="30">
        <f t="shared" si="343"/>
        <v>8.1187470906795756E-9</v>
      </c>
      <c r="DN581" s="36">
        <v>9.9699999999999993E-9</v>
      </c>
      <c r="DO581" s="36">
        <v>4.3094399189299999</v>
      </c>
      <c r="DP581" s="36">
        <v>212.4053235607</v>
      </c>
      <c r="DQ581" s="30">
        <f t="shared" si="344"/>
        <v>-9.9695163904449892E-9</v>
      </c>
      <c r="DR581" s="30">
        <f t="shared" si="345"/>
        <v>-9.9695132642994121E-9</v>
      </c>
      <c r="DS581" s="30">
        <f t="shared" si="346"/>
        <v>-9.9695132643046945E-9</v>
      </c>
      <c r="DT581" s="30">
        <f t="shared" si="347"/>
        <v>-9.9695132643046945E-9</v>
      </c>
      <c r="DV581" s="36"/>
      <c r="DW581" s="36"/>
      <c r="DX581" s="36"/>
      <c r="ED581" s="36"/>
      <c r="EE581" s="36"/>
      <c r="EF581" s="36"/>
      <c r="EL581" s="36"/>
      <c r="EM581" s="36"/>
      <c r="EN581" s="36"/>
      <c r="ET581" s="36"/>
      <c r="EU581" s="36"/>
      <c r="EV581" s="36"/>
    </row>
    <row r="582" spans="14:152" s="30" customFormat="1" ht="12.75">
      <c r="N582" s="36">
        <v>7.9099999999999994E-9</v>
      </c>
      <c r="O582" s="36">
        <v>2.3547425559600001</v>
      </c>
      <c r="P582" s="36">
        <v>1.3725981237</v>
      </c>
      <c r="Q582" s="30">
        <f t="shared" si="332"/>
        <v>-5.5422976823600358E-9</v>
      </c>
      <c r="R582" s="30">
        <f t="shared" si="333"/>
        <v>-5.5422965231979861E-9</v>
      </c>
      <c r="S582" s="30">
        <f t="shared" si="334"/>
        <v>-5.5422965231999407E-9</v>
      </c>
      <c r="T582" s="30">
        <f t="shared" si="335"/>
        <v>-5.5422965231999407E-9</v>
      </c>
      <c r="V582" s="36">
        <v>1.86E-9</v>
      </c>
      <c r="W582" s="36">
        <v>1.3730715141900001</v>
      </c>
      <c r="X582" s="36">
        <v>292.01284726839998</v>
      </c>
      <c r="Y582" s="30">
        <f t="shared" si="336"/>
        <v>1.8039965584129115E-9</v>
      </c>
      <c r="Z582" s="30">
        <f t="shared" si="337"/>
        <v>1.8039767630459665E-9</v>
      </c>
      <c r="AA582" s="30">
        <f t="shared" si="338"/>
        <v>1.8039767630793728E-9</v>
      </c>
      <c r="AB582" s="30">
        <f t="shared" si="339"/>
        <v>1.8039767630793728E-9</v>
      </c>
      <c r="AD582" s="36"/>
      <c r="AE582" s="36"/>
      <c r="AF582" s="36"/>
      <c r="AL582" s="36"/>
      <c r="AM582" s="36"/>
      <c r="AN582" s="36"/>
      <c r="AT582" s="36"/>
      <c r="AU582" s="36"/>
      <c r="AV582" s="36"/>
      <c r="BB582" s="36"/>
      <c r="BC582" s="36"/>
      <c r="BD582" s="36"/>
      <c r="BJ582" s="36"/>
      <c r="BK582" s="36"/>
      <c r="BL582" s="36"/>
      <c r="BR582" s="36"/>
      <c r="BS582" s="36"/>
      <c r="BT582" s="36"/>
      <c r="BZ582" s="36"/>
      <c r="CA582" s="36"/>
      <c r="CB582" s="36"/>
      <c r="CH582" s="36"/>
      <c r="CI582" s="36"/>
      <c r="CJ582" s="36"/>
      <c r="CP582" s="36"/>
      <c r="CQ582" s="36"/>
      <c r="CR582" s="36"/>
      <c r="CX582" s="36"/>
      <c r="CY582" s="36"/>
      <c r="CZ582" s="36"/>
      <c r="DF582" s="36">
        <v>4.4530000000000002E-8</v>
      </c>
      <c r="DG582" s="36">
        <v>1.8041706424699999</v>
      </c>
      <c r="DH582" s="36">
        <v>829.62050851590004</v>
      </c>
      <c r="DI582" s="30">
        <f t="shared" si="340"/>
        <v>-4.1892944294599527E-8</v>
      </c>
      <c r="DJ582" s="30">
        <f t="shared" si="341"/>
        <v>-4.1894818071029503E-8</v>
      </c>
      <c r="DK582" s="30">
        <f t="shared" si="342"/>
        <v>-4.1894818067868165E-8</v>
      </c>
      <c r="DL582" s="30">
        <f t="shared" si="343"/>
        <v>-4.1894818067868178E-8</v>
      </c>
      <c r="DN582" s="36">
        <v>9.5399999999999997E-9</v>
      </c>
      <c r="DO582" s="36">
        <v>3.8854875505800002</v>
      </c>
      <c r="DP582" s="36">
        <v>171.65459766239999</v>
      </c>
      <c r="DQ582" s="30">
        <f t="shared" si="344"/>
        <v>-9.3346561861226474E-9</v>
      </c>
      <c r="DR582" s="30">
        <f t="shared" si="345"/>
        <v>-9.3346056151684862E-9</v>
      </c>
      <c r="DS582" s="30">
        <f t="shared" si="346"/>
        <v>-9.3346056152538281E-9</v>
      </c>
      <c r="DT582" s="30">
        <f t="shared" si="347"/>
        <v>-9.3346056152538281E-9</v>
      </c>
      <c r="DV582" s="36"/>
      <c r="DW582" s="36"/>
      <c r="DX582" s="36"/>
      <c r="ED582" s="36"/>
      <c r="EE582" s="36"/>
      <c r="EF582" s="36"/>
      <c r="EL582" s="36"/>
      <c r="EM582" s="36"/>
      <c r="EN582" s="36"/>
      <c r="ET582" s="36"/>
      <c r="EU582" s="36"/>
      <c r="EV582" s="36"/>
    </row>
    <row r="583" spans="14:152" s="30" customFormat="1" ht="12.75">
      <c r="N583" s="36">
        <v>9.5999999999999999E-9</v>
      </c>
      <c r="O583" s="36">
        <v>0.25496742364000002</v>
      </c>
      <c r="P583" s="36">
        <v>710.74673161819999</v>
      </c>
      <c r="Q583" s="30">
        <f t="shared" si="332"/>
        <v>-8.2130663419522086E-9</v>
      </c>
      <c r="R583" s="30">
        <f t="shared" si="333"/>
        <v>-8.2125376665049278E-9</v>
      </c>
      <c r="S583" s="30">
        <f t="shared" si="334"/>
        <v>-8.2125376673971166E-9</v>
      </c>
      <c r="T583" s="30">
        <f t="shared" si="335"/>
        <v>-8.2125376673971116E-9</v>
      </c>
      <c r="V583" s="36">
        <v>1.9800000000000002E-9</v>
      </c>
      <c r="W583" s="36">
        <v>1.1563137488699999</v>
      </c>
      <c r="X583" s="36">
        <v>2957.7331481288002</v>
      </c>
      <c r="Y583" s="30">
        <f t="shared" si="336"/>
        <v>-1.7698468801747473E-9</v>
      </c>
      <c r="Z583" s="30">
        <f t="shared" si="337"/>
        <v>-1.7702395982926191E-9</v>
      </c>
      <c r="AA583" s="30">
        <f t="shared" si="338"/>
        <v>-1.7702395976302241E-9</v>
      </c>
      <c r="AB583" s="30">
        <f t="shared" si="339"/>
        <v>-1.770239597630227E-9</v>
      </c>
      <c r="AD583" s="36"/>
      <c r="AE583" s="36"/>
      <c r="AF583" s="36"/>
      <c r="AL583" s="36"/>
      <c r="AM583" s="36"/>
      <c r="AN583" s="36"/>
      <c r="AT583" s="36"/>
      <c r="AU583" s="36"/>
      <c r="AV583" s="36"/>
      <c r="BB583" s="36"/>
      <c r="BC583" s="36"/>
      <c r="BD583" s="36"/>
      <c r="BJ583" s="36"/>
      <c r="BK583" s="36"/>
      <c r="BL583" s="36"/>
      <c r="BR583" s="36"/>
      <c r="BS583" s="36"/>
      <c r="BT583" s="36"/>
      <c r="BZ583" s="36"/>
      <c r="CA583" s="36"/>
      <c r="CB583" s="36"/>
      <c r="CH583" s="36"/>
      <c r="CI583" s="36"/>
      <c r="CJ583" s="36"/>
      <c r="CP583" s="36"/>
      <c r="CQ583" s="36"/>
      <c r="CR583" s="36"/>
      <c r="CX583" s="36"/>
      <c r="CY583" s="36"/>
      <c r="CZ583" s="36"/>
      <c r="DF583" s="36">
        <v>3.6169999999999999E-8</v>
      </c>
      <c r="DG583" s="36">
        <v>1.51036385224</v>
      </c>
      <c r="DH583" s="36">
        <v>41.644497775600001</v>
      </c>
      <c r="DI583" s="30">
        <f t="shared" si="340"/>
        <v>1.0389099107448609E-8</v>
      </c>
      <c r="DJ583" s="30">
        <f t="shared" si="341"/>
        <v>1.0389315004881005E-8</v>
      </c>
      <c r="DK583" s="30">
        <f t="shared" si="342"/>
        <v>1.0389315004516693E-8</v>
      </c>
      <c r="DL583" s="30">
        <f t="shared" si="343"/>
        <v>1.0389315004516693E-8</v>
      </c>
      <c r="DN583" s="36">
        <v>9.5999999999999999E-9</v>
      </c>
      <c r="DO583" s="36">
        <v>1.9018000528000001</v>
      </c>
      <c r="DP583" s="36">
        <v>1159.2933106701</v>
      </c>
      <c r="DQ583" s="30">
        <f t="shared" si="344"/>
        <v>-1.7791206785869585E-9</v>
      </c>
      <c r="DR583" s="30">
        <f t="shared" si="345"/>
        <v>-1.7774841578939149E-9</v>
      </c>
      <c r="DS583" s="30">
        <f t="shared" si="346"/>
        <v>-1.7774841606554936E-9</v>
      </c>
      <c r="DT583" s="30">
        <f t="shared" si="347"/>
        <v>-1.7774841606554936E-9</v>
      </c>
      <c r="DV583" s="36"/>
      <c r="DW583" s="36"/>
      <c r="DX583" s="36"/>
      <c r="ED583" s="36"/>
      <c r="EE583" s="36"/>
      <c r="EF583" s="36"/>
      <c r="EL583" s="36"/>
      <c r="EM583" s="36"/>
      <c r="EN583" s="36"/>
      <c r="ET583" s="36"/>
      <c r="EU583" s="36"/>
      <c r="EV583" s="36"/>
    </row>
    <row r="584" spans="14:152" s="30" customFormat="1" ht="12.75">
      <c r="N584" s="36">
        <v>1.001E-8</v>
      </c>
      <c r="O584" s="36">
        <v>2.3447124022699999</v>
      </c>
      <c r="P584" s="36">
        <v>16.041635110000001</v>
      </c>
      <c r="Q584" s="30">
        <f t="shared" si="332"/>
        <v>-6.3328402436540514E-9</v>
      </c>
      <c r="R584" s="30">
        <f t="shared" si="333"/>
        <v>-6.3328216352982408E-9</v>
      </c>
      <c r="S584" s="30">
        <f t="shared" si="334"/>
        <v>-6.3328216353296414E-9</v>
      </c>
      <c r="T584" s="30">
        <f t="shared" si="335"/>
        <v>-6.3328216353296414E-9</v>
      </c>
      <c r="V584" s="36">
        <v>1.44E-9</v>
      </c>
      <c r="W584" s="36">
        <v>4.8295691507600003</v>
      </c>
      <c r="X584" s="36">
        <v>453.42489381899998</v>
      </c>
      <c r="Y584" s="30">
        <f t="shared" si="336"/>
        <v>-9.7598870289066336E-10</v>
      </c>
      <c r="Z584" s="30">
        <f t="shared" si="337"/>
        <v>-9.7591686234992722E-10</v>
      </c>
      <c r="AA584" s="30">
        <f t="shared" si="338"/>
        <v>-9.7591686247115777E-10</v>
      </c>
      <c r="AB584" s="30">
        <f t="shared" si="339"/>
        <v>-9.7591686247115736E-10</v>
      </c>
      <c r="AD584" s="36"/>
      <c r="AE584" s="36"/>
      <c r="AF584" s="36"/>
      <c r="AL584" s="36"/>
      <c r="AM584" s="36"/>
      <c r="AN584" s="36"/>
      <c r="AT584" s="36"/>
      <c r="AU584" s="36"/>
      <c r="AV584" s="36"/>
      <c r="BB584" s="36"/>
      <c r="BC584" s="36"/>
      <c r="BD584" s="36"/>
      <c r="BJ584" s="36"/>
      <c r="BK584" s="36"/>
      <c r="BL584" s="36"/>
      <c r="BR584" s="36"/>
      <c r="BS584" s="36"/>
      <c r="BT584" s="36"/>
      <c r="BZ584" s="36"/>
      <c r="CA584" s="36"/>
      <c r="CB584" s="36"/>
      <c r="CH584" s="36"/>
      <c r="CI584" s="36"/>
      <c r="CJ584" s="36"/>
      <c r="CP584" s="36"/>
      <c r="CQ584" s="36"/>
      <c r="CR584" s="36"/>
      <c r="CX584" s="36"/>
      <c r="CY584" s="36"/>
      <c r="CZ584" s="36"/>
      <c r="DF584" s="36">
        <v>3.7889999999999997E-8</v>
      </c>
      <c r="DG584" s="36">
        <v>4.8035765614599999</v>
      </c>
      <c r="DH584" s="36">
        <v>238.42887735159999</v>
      </c>
      <c r="DI584" s="30">
        <f t="shared" si="340"/>
        <v>-3.5721004678525371E-8</v>
      </c>
      <c r="DJ584" s="30">
        <f t="shared" si="341"/>
        <v>-3.5721455470896038E-8</v>
      </c>
      <c r="DK584" s="30">
        <f t="shared" si="342"/>
        <v>-3.5721455470135396E-8</v>
      </c>
      <c r="DL584" s="30">
        <f t="shared" si="343"/>
        <v>-3.5721455470135396E-8</v>
      </c>
      <c r="DN584" s="36">
        <v>9.53E-9</v>
      </c>
      <c r="DO584" s="36">
        <v>3.4078714158699999</v>
      </c>
      <c r="DP584" s="36">
        <v>244.79166482700001</v>
      </c>
      <c r="DQ584" s="30">
        <f t="shared" si="344"/>
        <v>-4.39914799211246E-9</v>
      </c>
      <c r="DR584" s="30">
        <f t="shared" si="345"/>
        <v>-4.3988383238404255E-9</v>
      </c>
      <c r="DS584" s="30">
        <f t="shared" si="346"/>
        <v>-4.3988383243629787E-9</v>
      </c>
      <c r="DT584" s="30">
        <f t="shared" si="347"/>
        <v>-4.3988383243629745E-9</v>
      </c>
      <c r="DV584" s="36"/>
      <c r="DW584" s="36"/>
      <c r="DX584" s="36"/>
      <c r="ED584" s="36"/>
      <c r="EE584" s="36"/>
      <c r="EF584" s="36"/>
      <c r="EL584" s="36"/>
      <c r="EM584" s="36"/>
      <c r="EN584" s="36"/>
      <c r="ET584" s="36"/>
      <c r="EU584" s="36"/>
      <c r="EV584" s="36"/>
    </row>
    <row r="585" spans="14:152" s="30" customFormat="1" ht="12.75">
      <c r="N585" s="36">
        <v>9.94E-9</v>
      </c>
      <c r="O585" s="36">
        <v>0.63700664871000001</v>
      </c>
      <c r="P585" s="36">
        <v>84.9335269539</v>
      </c>
      <c r="Q585" s="30">
        <f t="shared" si="332"/>
        <v>9.8032187563411033E-9</v>
      </c>
      <c r="R585" s="30">
        <f t="shared" si="333"/>
        <v>9.8032396408310698E-9</v>
      </c>
      <c r="S585" s="30">
        <f t="shared" si="334"/>
        <v>9.8032396407958303E-9</v>
      </c>
      <c r="T585" s="30">
        <f t="shared" si="335"/>
        <v>9.8032396407958303E-9</v>
      </c>
      <c r="V585" s="36">
        <v>1.49E-9</v>
      </c>
      <c r="W585" s="36">
        <v>3.60682821788</v>
      </c>
      <c r="X585" s="36">
        <v>205.66428357539999</v>
      </c>
      <c r="Y585" s="30">
        <f t="shared" si="336"/>
        <v>-1.1631741465742612E-9</v>
      </c>
      <c r="Z585" s="30">
        <f t="shared" si="337"/>
        <v>-1.163145488485062E-9</v>
      </c>
      <c r="AA585" s="30">
        <f t="shared" si="338"/>
        <v>-1.1631454885334218E-9</v>
      </c>
      <c r="AB585" s="30">
        <f t="shared" si="339"/>
        <v>-1.1631454885334218E-9</v>
      </c>
      <c r="AD585" s="36"/>
      <c r="AE585" s="36"/>
      <c r="AF585" s="36"/>
      <c r="AL585" s="36"/>
      <c r="AM585" s="36"/>
      <c r="AN585" s="36"/>
      <c r="AT585" s="36"/>
      <c r="AU585" s="36"/>
      <c r="AV585" s="36"/>
      <c r="BB585" s="36"/>
      <c r="BC585" s="36"/>
      <c r="BD585" s="36"/>
      <c r="BJ585" s="36"/>
      <c r="BK585" s="36"/>
      <c r="BL585" s="36"/>
      <c r="BR585" s="36"/>
      <c r="BS585" s="36"/>
      <c r="BT585" s="36"/>
      <c r="BZ585" s="36"/>
      <c r="CA585" s="36"/>
      <c r="CB585" s="36"/>
      <c r="CH585" s="36"/>
      <c r="CI585" s="36"/>
      <c r="CJ585" s="36"/>
      <c r="CP585" s="36"/>
      <c r="CQ585" s="36"/>
      <c r="CR585" s="36"/>
      <c r="CX585" s="36"/>
      <c r="CY585" s="36"/>
      <c r="CZ585" s="36"/>
      <c r="DF585" s="36">
        <v>3.5140000000000002E-8</v>
      </c>
      <c r="DG585" s="36">
        <v>2.3827276664500001</v>
      </c>
      <c r="DH585" s="36">
        <v>426.71006546059999</v>
      </c>
      <c r="DI585" s="30">
        <f t="shared" si="340"/>
        <v>3.5135039647248963E-8</v>
      </c>
      <c r="DJ585" s="30">
        <f t="shared" si="341"/>
        <v>3.5135077274522648E-8</v>
      </c>
      <c r="DK585" s="30">
        <f t="shared" si="342"/>
        <v>3.5135077274459273E-8</v>
      </c>
      <c r="DL585" s="30">
        <f t="shared" si="343"/>
        <v>3.5135077274459273E-8</v>
      </c>
      <c r="DN585" s="36">
        <v>9.6899999999999994E-9</v>
      </c>
      <c r="DO585" s="36">
        <v>1.9336999319699999</v>
      </c>
      <c r="DP585" s="36">
        <v>525.7588118315</v>
      </c>
      <c r="DQ585" s="30">
        <f t="shared" si="344"/>
        <v>5.3862108033096584E-9</v>
      </c>
      <c r="DR585" s="30">
        <f t="shared" si="345"/>
        <v>5.3855770671254604E-9</v>
      </c>
      <c r="DS585" s="30">
        <f t="shared" si="346"/>
        <v>5.38557706819488E-9</v>
      </c>
      <c r="DT585" s="30">
        <f t="shared" si="347"/>
        <v>5.3855770681948767E-9</v>
      </c>
      <c r="DV585" s="36"/>
      <c r="DW585" s="36"/>
      <c r="DX585" s="36"/>
      <c r="ED585" s="36"/>
      <c r="EE585" s="36"/>
      <c r="EF585" s="36"/>
      <c r="EL585" s="36"/>
      <c r="EM585" s="36"/>
      <c r="EN585" s="36"/>
      <c r="ET585" s="36"/>
      <c r="EU585" s="36"/>
      <c r="EV585" s="36"/>
    </row>
    <row r="586" spans="14:152" s="30" customFormat="1" ht="12.75">
      <c r="N586" s="36">
        <v>9.8500000000000005E-9</v>
      </c>
      <c r="O586" s="36">
        <v>2.63664920104</v>
      </c>
      <c r="P586" s="36">
        <v>395.57870223899999</v>
      </c>
      <c r="Q586" s="30">
        <f t="shared" si="332"/>
        <v>8.8977656719336206E-9</v>
      </c>
      <c r="R586" s="30">
        <f t="shared" si="333"/>
        <v>8.8980157591154234E-9</v>
      </c>
      <c r="S586" s="30">
        <f t="shared" si="334"/>
        <v>8.8980157586934421E-9</v>
      </c>
      <c r="T586" s="30">
        <f t="shared" si="335"/>
        <v>8.8980157586934438E-9</v>
      </c>
      <c r="V586" s="36">
        <v>1.4700000000000001E-9</v>
      </c>
      <c r="W586" s="36">
        <v>4.4837779187900004</v>
      </c>
      <c r="X586" s="36">
        <v>81.895145568100006</v>
      </c>
      <c r="Y586" s="30">
        <f t="shared" si="336"/>
        <v>-9.2739107847771025E-10</v>
      </c>
      <c r="Z586" s="30">
        <f t="shared" si="337"/>
        <v>-9.2740505528020774E-10</v>
      </c>
      <c r="AA586" s="30">
        <f t="shared" si="338"/>
        <v>-9.2740505525662296E-10</v>
      </c>
      <c r="AB586" s="30">
        <f t="shared" si="339"/>
        <v>-9.2740505525662296E-10</v>
      </c>
      <c r="AD586" s="36"/>
      <c r="AE586" s="36"/>
      <c r="AF586" s="36"/>
      <c r="AL586" s="36"/>
      <c r="AM586" s="36"/>
      <c r="AN586" s="36"/>
      <c r="AT586" s="36"/>
      <c r="AU586" s="36"/>
      <c r="AV586" s="36"/>
      <c r="BB586" s="36"/>
      <c r="BC586" s="36"/>
      <c r="BD586" s="36"/>
      <c r="BJ586" s="36"/>
      <c r="BK586" s="36"/>
      <c r="BL586" s="36"/>
      <c r="BR586" s="36"/>
      <c r="BS586" s="36"/>
      <c r="BT586" s="36"/>
      <c r="BZ586" s="36"/>
      <c r="CA586" s="36"/>
      <c r="CB586" s="36"/>
      <c r="CH586" s="36"/>
      <c r="CI586" s="36"/>
      <c r="CJ586" s="36"/>
      <c r="CP586" s="36"/>
      <c r="CQ586" s="36"/>
      <c r="CR586" s="36"/>
      <c r="CX586" s="36"/>
      <c r="CY586" s="36"/>
      <c r="CZ586" s="36"/>
      <c r="DF586" s="36">
        <v>3.208E-8</v>
      </c>
      <c r="DG586" s="36">
        <v>1.7446527412299999</v>
      </c>
      <c r="DH586" s="36">
        <v>952.35700270749999</v>
      </c>
      <c r="DI586" s="30">
        <f t="shared" si="340"/>
        <v>-2.9619996181437745E-8</v>
      </c>
      <c r="DJ586" s="30">
        <f t="shared" si="341"/>
        <v>-2.9618240185304082E-8</v>
      </c>
      <c r="DK586" s="30">
        <f t="shared" si="342"/>
        <v>-2.9618240188267728E-8</v>
      </c>
      <c r="DL586" s="30">
        <f t="shared" si="343"/>
        <v>-2.9618240188267718E-8</v>
      </c>
      <c r="DN586" s="36">
        <v>9.1800000000000001E-9</v>
      </c>
      <c r="DO586" s="36">
        <v>1.7373878972300001</v>
      </c>
      <c r="DP586" s="36">
        <v>223.33340374560001</v>
      </c>
      <c r="DQ586" s="30">
        <f t="shared" si="344"/>
        <v>8.0601676959020575E-9</v>
      </c>
      <c r="DR586" s="30">
        <f t="shared" si="345"/>
        <v>8.0603145298705706E-9</v>
      </c>
      <c r="DS586" s="30">
        <f t="shared" si="346"/>
        <v>8.0603145296228052E-9</v>
      </c>
      <c r="DT586" s="30">
        <f t="shared" si="347"/>
        <v>8.0603145296228069E-9</v>
      </c>
      <c r="DV586" s="36"/>
      <c r="DW586" s="36"/>
      <c r="DX586" s="36"/>
      <c r="ED586" s="36"/>
      <c r="EE586" s="36"/>
      <c r="EF586" s="36"/>
      <c r="EL586" s="36"/>
      <c r="EM586" s="36"/>
      <c r="EN586" s="36"/>
      <c r="ET586" s="36"/>
      <c r="EU586" s="36"/>
      <c r="EV586" s="36"/>
    </row>
    <row r="587" spans="14:152" s="30" customFormat="1" ht="12.75">
      <c r="N587" s="36">
        <v>8.7399999999999992E-9</v>
      </c>
      <c r="O587" s="36">
        <v>2.5911259496699999</v>
      </c>
      <c r="P587" s="36">
        <v>418.00017116689997</v>
      </c>
      <c r="Q587" s="30">
        <f t="shared" si="332"/>
        <v>8.4151621112553175E-9</v>
      </c>
      <c r="R587" s="30">
        <f t="shared" si="333"/>
        <v>8.4153097491071213E-9</v>
      </c>
      <c r="S587" s="30">
        <f t="shared" si="334"/>
        <v>8.4153097488580191E-9</v>
      </c>
      <c r="T587" s="30">
        <f t="shared" si="335"/>
        <v>8.4153097488580191E-9</v>
      </c>
      <c r="V587" s="36">
        <v>1.4700000000000001E-9</v>
      </c>
      <c r="W587" s="36">
        <v>5.7479503774799996</v>
      </c>
      <c r="X587" s="36">
        <v>856.37777548969996</v>
      </c>
      <c r="Y587" s="30">
        <f t="shared" si="336"/>
        <v>7.9461384401326429E-10</v>
      </c>
      <c r="Z587" s="30">
        <f t="shared" si="337"/>
        <v>7.9477231858581887E-10</v>
      </c>
      <c r="AA587" s="30">
        <f t="shared" si="338"/>
        <v>7.9477231831841319E-10</v>
      </c>
      <c r="AB587" s="30">
        <f t="shared" si="339"/>
        <v>7.9477231831841433E-10</v>
      </c>
      <c r="AD587" s="36"/>
      <c r="AE587" s="36"/>
      <c r="AF587" s="36"/>
      <c r="AL587" s="36"/>
      <c r="AM587" s="36"/>
      <c r="AN587" s="36"/>
      <c r="AT587" s="36"/>
      <c r="AU587" s="36"/>
      <c r="AV587" s="36"/>
      <c r="BB587" s="36"/>
      <c r="BC587" s="36"/>
      <c r="BD587" s="36"/>
      <c r="BJ587" s="36"/>
      <c r="BK587" s="36"/>
      <c r="BL587" s="36"/>
      <c r="BR587" s="36"/>
      <c r="BS587" s="36"/>
      <c r="BT587" s="36"/>
      <c r="BZ587" s="36"/>
      <c r="CA587" s="36"/>
      <c r="CB587" s="36"/>
      <c r="CH587" s="36"/>
      <c r="CI587" s="36"/>
      <c r="CJ587" s="36"/>
      <c r="CP587" s="36"/>
      <c r="CQ587" s="36"/>
      <c r="CR587" s="36"/>
      <c r="CX587" s="36"/>
      <c r="CY587" s="36"/>
      <c r="CZ587" s="36"/>
      <c r="DF587" s="36">
        <v>4.3980000000000001E-8</v>
      </c>
      <c r="DG587" s="36">
        <v>2.6583900090600001</v>
      </c>
      <c r="DH587" s="36">
        <v>832.58945393249996</v>
      </c>
      <c r="DI587" s="30">
        <f t="shared" si="340"/>
        <v>-1.6605366502131921E-8</v>
      </c>
      <c r="DJ587" s="30">
        <f t="shared" si="341"/>
        <v>-1.661044010914623E-8</v>
      </c>
      <c r="DK587" s="30">
        <f t="shared" si="342"/>
        <v>-1.6610440100585E-8</v>
      </c>
      <c r="DL587" s="30">
        <f t="shared" si="343"/>
        <v>-1.6610440100585036E-8</v>
      </c>
      <c r="DN587" s="36">
        <v>1.164E-8</v>
      </c>
      <c r="DO587" s="36">
        <v>5.0539286434599999</v>
      </c>
      <c r="DP587" s="36">
        <v>263.70167161709998</v>
      </c>
      <c r="DQ587" s="30">
        <f t="shared" si="344"/>
        <v>-1.0480075856145459E-8</v>
      </c>
      <c r="DR587" s="30">
        <f t="shared" si="345"/>
        <v>-1.0480275723645261E-8</v>
      </c>
      <c r="DS587" s="30">
        <f t="shared" si="346"/>
        <v>-1.048027572330801E-8</v>
      </c>
      <c r="DT587" s="30">
        <f t="shared" si="347"/>
        <v>-1.0480275723308011E-8</v>
      </c>
      <c r="DV587" s="36"/>
      <c r="DW587" s="36"/>
      <c r="DX587" s="36"/>
      <c r="ED587" s="36"/>
      <c r="EE587" s="36"/>
      <c r="EF587" s="36"/>
      <c r="EL587" s="36"/>
      <c r="EM587" s="36"/>
      <c r="EN587" s="36"/>
      <c r="ET587" s="36"/>
      <c r="EU587" s="36"/>
      <c r="EV587" s="36"/>
    </row>
    <row r="588" spans="14:152" s="30" customFormat="1" ht="12.75">
      <c r="N588" s="36">
        <v>7.5800000000000007E-9</v>
      </c>
      <c r="O588" s="36">
        <v>0.58117487361999998</v>
      </c>
      <c r="P588" s="36">
        <v>2627.1141844705999</v>
      </c>
      <c r="Q588" s="30">
        <f t="shared" si="332"/>
        <v>1.1485936323586783E-9</v>
      </c>
      <c r="R588" s="30">
        <f t="shared" si="333"/>
        <v>1.1456481524641244E-9</v>
      </c>
      <c r="S588" s="30">
        <f t="shared" si="334"/>
        <v>1.1456481574345965E-9</v>
      </c>
      <c r="T588" s="30">
        <f t="shared" si="335"/>
        <v>1.1456481574345832E-9</v>
      </c>
      <c r="V588" s="36">
        <v>1.4200000000000001E-9</v>
      </c>
      <c r="W588" s="36">
        <v>3.5382312015799999</v>
      </c>
      <c r="X588" s="36">
        <v>212.0270710508</v>
      </c>
      <c r="Y588" s="30">
        <f t="shared" si="336"/>
        <v>-1.0105342596276922E-9</v>
      </c>
      <c r="Z588" s="30">
        <f t="shared" si="337"/>
        <v>-1.0105026079396389E-9</v>
      </c>
      <c r="AA588" s="30">
        <f t="shared" si="338"/>
        <v>-1.0105026079930504E-9</v>
      </c>
      <c r="AB588" s="30">
        <f t="shared" si="339"/>
        <v>-1.0105026079930498E-9</v>
      </c>
      <c r="AD588" s="36"/>
      <c r="AE588" s="36"/>
      <c r="AF588" s="36"/>
      <c r="AL588" s="36"/>
      <c r="AM588" s="36"/>
      <c r="AN588" s="36"/>
      <c r="AT588" s="36"/>
      <c r="AU588" s="36"/>
      <c r="AV588" s="36"/>
      <c r="BB588" s="36"/>
      <c r="BC588" s="36"/>
      <c r="BD588" s="36"/>
      <c r="BJ588" s="36"/>
      <c r="BK588" s="36"/>
      <c r="BL588" s="36"/>
      <c r="BR588" s="36"/>
      <c r="BS588" s="36"/>
      <c r="BT588" s="36"/>
      <c r="BZ588" s="36"/>
      <c r="CA588" s="36"/>
      <c r="CB588" s="36"/>
      <c r="CH588" s="36"/>
      <c r="CI588" s="36"/>
      <c r="CJ588" s="36"/>
      <c r="CP588" s="36"/>
      <c r="CQ588" s="36"/>
      <c r="CR588" s="36"/>
      <c r="CX588" s="36"/>
      <c r="CY588" s="36"/>
      <c r="CZ588" s="36"/>
      <c r="DF588" s="36">
        <v>4.0919999999999998E-8</v>
      </c>
      <c r="DG588" s="36">
        <v>3.0795477729499998</v>
      </c>
      <c r="DH588" s="36">
        <v>60.766952886799999</v>
      </c>
      <c r="DI588" s="30">
        <f t="shared" si="340"/>
        <v>-3.7706182119991877E-8</v>
      </c>
      <c r="DJ588" s="30">
        <f t="shared" si="341"/>
        <v>-3.7706037574252891E-8</v>
      </c>
      <c r="DK588" s="30">
        <f t="shared" si="342"/>
        <v>-3.770603757449681E-8</v>
      </c>
      <c r="DL588" s="30">
        <f t="shared" si="343"/>
        <v>-3.7706037574496803E-8</v>
      </c>
      <c r="DN588" s="36">
        <v>9.5100000000000005E-9</v>
      </c>
      <c r="DO588" s="36">
        <v>4.2358122483900003</v>
      </c>
      <c r="DP588" s="36">
        <v>92.940845831999994</v>
      </c>
      <c r="DQ588" s="30">
        <f t="shared" si="344"/>
        <v>-7.9604759445408563E-9</v>
      </c>
      <c r="DR588" s="30">
        <f t="shared" si="345"/>
        <v>-7.9605483035239954E-9</v>
      </c>
      <c r="DS588" s="30">
        <f t="shared" si="346"/>
        <v>-7.9605483034018936E-9</v>
      </c>
      <c r="DT588" s="30">
        <f t="shared" si="347"/>
        <v>-7.9605483034018936E-9</v>
      </c>
      <c r="DV588" s="36"/>
      <c r="DW588" s="36"/>
      <c r="DX588" s="36"/>
      <c r="ED588" s="36"/>
      <c r="EE588" s="36"/>
      <c r="EF588" s="36"/>
      <c r="EL588" s="36"/>
      <c r="EM588" s="36"/>
      <c r="EN588" s="36"/>
      <c r="ET588" s="36"/>
      <c r="EU588" s="36"/>
      <c r="EV588" s="36"/>
    </row>
    <row r="589" spans="14:152" s="30" customFormat="1" ht="12.75">
      <c r="N589" s="36">
        <v>8.9399999999999993E-9</v>
      </c>
      <c r="O589" s="36">
        <v>1.48976897396</v>
      </c>
      <c r="P589" s="36">
        <v>760.25553592000006</v>
      </c>
      <c r="Q589" s="30">
        <f t="shared" si="332"/>
        <v>-8.1772808595456977E-9</v>
      </c>
      <c r="R589" s="30">
        <f t="shared" si="333"/>
        <v>-8.1776918600137748E-9</v>
      </c>
      <c r="S589" s="30">
        <f t="shared" si="334"/>
        <v>-8.1776918593203244E-9</v>
      </c>
      <c r="T589" s="30">
        <f t="shared" si="335"/>
        <v>-8.1776918593203277E-9</v>
      </c>
      <c r="V589" s="36">
        <v>1.3999999999999999E-9</v>
      </c>
      <c r="W589" s="36">
        <v>0.70476909062000004</v>
      </c>
      <c r="X589" s="36">
        <v>640.86049416050002</v>
      </c>
      <c r="Y589" s="30">
        <f t="shared" si="336"/>
        <v>-1.3403085272406609E-9</v>
      </c>
      <c r="Z589" s="30">
        <f t="shared" si="337"/>
        <v>-1.3403473055873296E-9</v>
      </c>
      <c r="AA589" s="30">
        <f t="shared" si="338"/>
        <v>-1.3403473055219037E-9</v>
      </c>
      <c r="AB589" s="30">
        <f t="shared" si="339"/>
        <v>-1.3403473055219041E-9</v>
      </c>
      <c r="AD589" s="36"/>
      <c r="AE589" s="36"/>
      <c r="AF589" s="36"/>
      <c r="AL589" s="36"/>
      <c r="AM589" s="36"/>
      <c r="AN589" s="36"/>
      <c r="AT589" s="36"/>
      <c r="AU589" s="36"/>
      <c r="AV589" s="36"/>
      <c r="BB589" s="36"/>
      <c r="BC589" s="36"/>
      <c r="BD589" s="36"/>
      <c r="BJ589" s="36"/>
      <c r="BK589" s="36"/>
      <c r="BL589" s="36"/>
      <c r="BR589" s="36"/>
      <c r="BS589" s="36"/>
      <c r="BT589" s="36"/>
      <c r="BZ589" s="36"/>
      <c r="CA589" s="36"/>
      <c r="CB589" s="36"/>
      <c r="CH589" s="36"/>
      <c r="CI589" s="36"/>
      <c r="CJ589" s="36"/>
      <c r="CP589" s="36"/>
      <c r="CQ589" s="36"/>
      <c r="CR589" s="36"/>
      <c r="CX589" s="36"/>
      <c r="CY589" s="36"/>
      <c r="CZ589" s="36"/>
      <c r="DF589" s="36">
        <v>3.8129999999999998E-8</v>
      </c>
      <c r="DG589" s="36">
        <v>5.6304710481900004</v>
      </c>
      <c r="DH589" s="36">
        <v>315.42866181009998</v>
      </c>
      <c r="DI589" s="30">
        <f t="shared" si="340"/>
        <v>-2.8158804840047584E-8</v>
      </c>
      <c r="DJ589" s="30">
        <f t="shared" si="341"/>
        <v>-2.8160018291918349E-8</v>
      </c>
      <c r="DK589" s="30">
        <f t="shared" si="342"/>
        <v>-2.8160018289870769E-8</v>
      </c>
      <c r="DL589" s="30">
        <f t="shared" si="343"/>
        <v>-2.8160018289870783E-8</v>
      </c>
      <c r="DN589" s="36">
        <v>1.16E-8</v>
      </c>
      <c r="DO589" s="36">
        <v>5.8063091659200001</v>
      </c>
      <c r="DP589" s="36">
        <v>460.53844081979997</v>
      </c>
      <c r="DQ589" s="30">
        <f t="shared" si="344"/>
        <v>-1.1528318902161074E-8</v>
      </c>
      <c r="DR589" s="30">
        <f t="shared" si="345"/>
        <v>-1.1528407606561534E-8</v>
      </c>
      <c r="DS589" s="30">
        <f t="shared" si="346"/>
        <v>-1.1528407606411897E-8</v>
      </c>
      <c r="DT589" s="30">
        <f t="shared" si="347"/>
        <v>-1.1528407606411897E-8</v>
      </c>
      <c r="DV589" s="36"/>
      <c r="DW589" s="36"/>
      <c r="DX589" s="36"/>
      <c r="ED589" s="36"/>
      <c r="EE589" s="36"/>
      <c r="EF589" s="36"/>
      <c r="EL589" s="36"/>
      <c r="EM589" s="36"/>
      <c r="EN589" s="36"/>
      <c r="ET589" s="36"/>
      <c r="EU589" s="36"/>
      <c r="EV589" s="36"/>
    </row>
    <row r="590" spans="14:152" s="30" customFormat="1" ht="12.75">
      <c r="N590" s="36">
        <v>7.6799999999999999E-9</v>
      </c>
      <c r="O590" s="36">
        <v>5.2509539284500004</v>
      </c>
      <c r="P590" s="36">
        <v>305.08553696180002</v>
      </c>
      <c r="Q590" s="30">
        <f t="shared" si="332"/>
        <v>-7.01941976769424E-9</v>
      </c>
      <c r="R590" s="30">
        <f t="shared" si="333"/>
        <v>-7.0195620173081831E-9</v>
      </c>
      <c r="S590" s="30">
        <f t="shared" si="334"/>
        <v>-7.0195620170681592E-9</v>
      </c>
      <c r="T590" s="30">
        <f t="shared" si="335"/>
        <v>-7.0195620170681609E-9</v>
      </c>
      <c r="V590" s="36">
        <v>1.39E-9</v>
      </c>
      <c r="W590" s="36">
        <v>1.3904766720499999</v>
      </c>
      <c r="X590" s="36">
        <v>1261.6353253632999</v>
      </c>
      <c r="Y590" s="30">
        <f t="shared" si="336"/>
        <v>1.0821944940645392E-9</v>
      </c>
      <c r="Z590" s="30">
        <f t="shared" si="337"/>
        <v>1.0823591591078222E-9</v>
      </c>
      <c r="AA590" s="30">
        <f t="shared" si="338"/>
        <v>1.0823591588299921E-9</v>
      </c>
      <c r="AB590" s="30">
        <f t="shared" si="339"/>
        <v>1.0823591588299929E-9</v>
      </c>
      <c r="AD590" s="36"/>
      <c r="AE590" s="36"/>
      <c r="AF590" s="36"/>
      <c r="AL590" s="36"/>
      <c r="AM590" s="36"/>
      <c r="AN590" s="36"/>
      <c r="AT590" s="36"/>
      <c r="AU590" s="36"/>
      <c r="AV590" s="36"/>
      <c r="BB590" s="36"/>
      <c r="BC590" s="36"/>
      <c r="BD590" s="36"/>
      <c r="BJ590" s="36"/>
      <c r="BK590" s="36"/>
      <c r="BL590" s="36"/>
      <c r="BR590" s="36"/>
      <c r="BS590" s="36"/>
      <c r="BT590" s="36"/>
      <c r="BZ590" s="36"/>
      <c r="CA590" s="36"/>
      <c r="CB590" s="36"/>
      <c r="CH590" s="36"/>
      <c r="CI590" s="36"/>
      <c r="CJ590" s="36"/>
      <c r="CP590" s="36"/>
      <c r="CQ590" s="36"/>
      <c r="CR590" s="36"/>
      <c r="CX590" s="36"/>
      <c r="CY590" s="36"/>
      <c r="CZ590" s="36"/>
      <c r="DF590" s="36">
        <v>3.2189999999999999E-8</v>
      </c>
      <c r="DG590" s="36">
        <v>6.2227880363499999</v>
      </c>
      <c r="DH590" s="36">
        <v>754.83890994859996</v>
      </c>
      <c r="DI590" s="30">
        <f t="shared" si="340"/>
        <v>-1.4484549547214507E-8</v>
      </c>
      <c r="DJ590" s="30">
        <f t="shared" si="341"/>
        <v>-1.4481302421378324E-8</v>
      </c>
      <c r="DK590" s="30">
        <f t="shared" si="342"/>
        <v>-1.4481302426857813E-8</v>
      </c>
      <c r="DL590" s="30">
        <f t="shared" si="343"/>
        <v>-1.4481302426857813E-8</v>
      </c>
      <c r="DN590" s="36">
        <v>1.186E-8</v>
      </c>
      <c r="DO590" s="36">
        <v>4.46262000755</v>
      </c>
      <c r="DP590" s="36">
        <v>465.95506679120001</v>
      </c>
      <c r="DQ590" s="30">
        <f t="shared" si="344"/>
        <v>-3.598809623601153E-9</v>
      </c>
      <c r="DR590" s="30">
        <f t="shared" si="345"/>
        <v>-3.598021676386203E-9</v>
      </c>
      <c r="DS590" s="30">
        <f t="shared" si="346"/>
        <v>-3.5980216777158359E-9</v>
      </c>
      <c r="DT590" s="30">
        <f t="shared" si="347"/>
        <v>-3.5980216777158305E-9</v>
      </c>
      <c r="DV590" s="36"/>
      <c r="DW590" s="36"/>
      <c r="DX590" s="36"/>
      <c r="ED590" s="36"/>
      <c r="EE590" s="36"/>
      <c r="EF590" s="36"/>
      <c r="EL590" s="36"/>
      <c r="EM590" s="36"/>
      <c r="EN590" s="36"/>
      <c r="ET590" s="36"/>
      <c r="EU590" s="36"/>
      <c r="EV590" s="36"/>
    </row>
    <row r="591" spans="14:152" s="30" customFormat="1" ht="12.75">
      <c r="N591" s="36">
        <v>1.02E-8</v>
      </c>
      <c r="O591" s="36">
        <v>2.7315398823299999</v>
      </c>
      <c r="P591" s="36">
        <v>268.95823889410002</v>
      </c>
      <c r="Q591" s="30">
        <f t="shared" si="332"/>
        <v>3.3102083183507613E-9</v>
      </c>
      <c r="R591" s="30">
        <f t="shared" si="333"/>
        <v>3.3105966071361966E-9</v>
      </c>
      <c r="S591" s="30">
        <f t="shared" si="334"/>
        <v>3.3105966064809856E-9</v>
      </c>
      <c r="T591" s="30">
        <f t="shared" si="335"/>
        <v>3.3105966064809877E-9</v>
      </c>
      <c r="V591" s="36">
        <v>1.5300000000000001E-9</v>
      </c>
      <c r="W591" s="36">
        <v>3.2955942624299999</v>
      </c>
      <c r="X591" s="36">
        <v>391.17346822389999</v>
      </c>
      <c r="Y591" s="30">
        <f t="shared" si="336"/>
        <v>6.5734622035686808E-10</v>
      </c>
      <c r="Z591" s="30">
        <f t="shared" si="337"/>
        <v>6.5742708934707981E-10</v>
      </c>
      <c r="AA591" s="30">
        <f t="shared" si="338"/>
        <v>6.5742708921061961E-10</v>
      </c>
      <c r="AB591" s="30">
        <f t="shared" si="339"/>
        <v>6.5742708921062023E-10</v>
      </c>
      <c r="AD591" s="36"/>
      <c r="AE591" s="36"/>
      <c r="AF591" s="36"/>
      <c r="AL591" s="36"/>
      <c r="AM591" s="36"/>
      <c r="AN591" s="36"/>
      <c r="AT591" s="36"/>
      <c r="AU591" s="36"/>
      <c r="AV591" s="36"/>
      <c r="BB591" s="36"/>
      <c r="BC591" s="36"/>
      <c r="BD591" s="36"/>
      <c r="BJ591" s="36"/>
      <c r="BK591" s="36"/>
      <c r="BL591" s="36"/>
      <c r="BR591" s="36"/>
      <c r="BS591" s="36"/>
      <c r="BT591" s="36"/>
      <c r="BZ591" s="36"/>
      <c r="CA591" s="36"/>
      <c r="CB591" s="36"/>
      <c r="CH591" s="36"/>
      <c r="CI591" s="36"/>
      <c r="CJ591" s="36"/>
      <c r="CP591" s="36"/>
      <c r="CQ591" s="36"/>
      <c r="CR591" s="36"/>
      <c r="CX591" s="36"/>
      <c r="CY591" s="36"/>
      <c r="CZ591" s="36"/>
      <c r="DF591" s="36">
        <v>3.1020000000000002E-8</v>
      </c>
      <c r="DG591" s="36">
        <v>2.6922202425699999</v>
      </c>
      <c r="DH591" s="36">
        <v>343.73983746139999</v>
      </c>
      <c r="DI591" s="30">
        <f t="shared" si="340"/>
        <v>2.1914011772312446E-8</v>
      </c>
      <c r="DJ591" s="30">
        <f t="shared" si="341"/>
        <v>2.191514101839065E-8</v>
      </c>
      <c r="DK591" s="30">
        <f t="shared" si="342"/>
        <v>2.1915141016485164E-8</v>
      </c>
      <c r="DL591" s="30">
        <f t="shared" si="343"/>
        <v>2.1915141016485174E-8</v>
      </c>
      <c r="DN591" s="36">
        <v>9.3100000000000003E-9</v>
      </c>
      <c r="DO591" s="36">
        <v>2.0986805720900001</v>
      </c>
      <c r="DP591" s="36">
        <v>205.66428357539999</v>
      </c>
      <c r="DQ591" s="30">
        <f t="shared" si="344"/>
        <v>5.3519720860770745E-9</v>
      </c>
      <c r="DR591" s="30">
        <f t="shared" si="345"/>
        <v>5.3522065244658479E-9</v>
      </c>
      <c r="DS591" s="30">
        <f t="shared" si="346"/>
        <v>5.3522065240702513E-9</v>
      </c>
      <c r="DT591" s="30">
        <f t="shared" si="347"/>
        <v>5.3522065240702537E-9</v>
      </c>
      <c r="DV591" s="36"/>
      <c r="DW591" s="36"/>
      <c r="DX591" s="36"/>
      <c r="ED591" s="36"/>
      <c r="EE591" s="36"/>
      <c r="EF591" s="36"/>
      <c r="EL591" s="36"/>
      <c r="EM591" s="36"/>
      <c r="EN591" s="36"/>
      <c r="ET591" s="36"/>
      <c r="EU591" s="36"/>
      <c r="EV591" s="36"/>
    </row>
    <row r="592" spans="14:152" s="30" customFormat="1" ht="12.75">
      <c r="N592" s="36">
        <v>9.0300000000000005E-9</v>
      </c>
      <c r="O592" s="36">
        <v>0.13224671457000001</v>
      </c>
      <c r="P592" s="36">
        <v>238.42887735159999</v>
      </c>
      <c r="Q592" s="30">
        <f t="shared" si="332"/>
        <v>3.3582715165235741E-9</v>
      </c>
      <c r="R592" s="30">
        <f t="shared" si="333"/>
        <v>3.3579724526481642E-9</v>
      </c>
      <c r="S592" s="30">
        <f t="shared" si="334"/>
        <v>3.3579724531528201E-9</v>
      </c>
      <c r="T592" s="30">
        <f t="shared" si="335"/>
        <v>3.357972453152818E-9</v>
      </c>
      <c r="V592" s="36">
        <v>1.5799999999999999E-9</v>
      </c>
      <c r="W592" s="36">
        <v>1.7987234130400001</v>
      </c>
      <c r="X592" s="36">
        <v>326.6868103951</v>
      </c>
      <c r="Y592" s="30">
        <f t="shared" si="336"/>
        <v>1.5798742734463354E-9</v>
      </c>
      <c r="Z592" s="30">
        <f t="shared" si="337"/>
        <v>1.5798732971997852E-9</v>
      </c>
      <c r="AA592" s="30">
        <f t="shared" si="338"/>
        <v>1.5798732972014359E-9</v>
      </c>
      <c r="AB592" s="30">
        <f t="shared" si="339"/>
        <v>1.5798732972014359E-9</v>
      </c>
      <c r="AD592" s="36"/>
      <c r="AE592" s="36"/>
      <c r="AF592" s="36"/>
      <c r="AL592" s="36"/>
      <c r="AM592" s="36"/>
      <c r="AN592" s="36"/>
      <c r="AT592" s="36"/>
      <c r="AU592" s="36"/>
      <c r="AV592" s="36"/>
      <c r="BB592" s="36"/>
      <c r="BC592" s="36"/>
      <c r="BD592" s="36"/>
      <c r="BJ592" s="36"/>
      <c r="BK592" s="36"/>
      <c r="BL592" s="36"/>
      <c r="BR592" s="36"/>
      <c r="BS592" s="36"/>
      <c r="BT592" s="36"/>
      <c r="BZ592" s="36"/>
      <c r="CA592" s="36"/>
      <c r="CB592" s="36"/>
      <c r="CH592" s="36"/>
      <c r="CI592" s="36"/>
      <c r="CJ592" s="36"/>
      <c r="CP592" s="36"/>
      <c r="CQ592" s="36"/>
      <c r="CR592" s="36"/>
      <c r="CX592" s="36"/>
      <c r="CY592" s="36"/>
      <c r="CZ592" s="36"/>
      <c r="DF592" s="36">
        <v>4.0450000000000002E-8</v>
      </c>
      <c r="DG592" s="36">
        <v>4.0246377210000004</v>
      </c>
      <c r="DH592" s="36">
        <v>376.19561469690001</v>
      </c>
      <c r="DI592" s="30">
        <f t="shared" si="340"/>
        <v>-1.4551789692619657E-8</v>
      </c>
      <c r="DJ592" s="30">
        <f t="shared" si="341"/>
        <v>-1.4549665075610315E-8</v>
      </c>
      <c r="DK592" s="30">
        <f t="shared" si="342"/>
        <v>-1.4549665079195533E-8</v>
      </c>
      <c r="DL592" s="30">
        <f t="shared" si="343"/>
        <v>-1.4549665079195518E-8</v>
      </c>
      <c r="DN592" s="36">
        <v>9.4199999999999993E-9</v>
      </c>
      <c r="DO592" s="36">
        <v>3.8681083792200002</v>
      </c>
      <c r="DP592" s="36">
        <v>238.42887735159999</v>
      </c>
      <c r="DQ592" s="30">
        <f t="shared" si="344"/>
        <v>-7.7986732930177281E-9</v>
      </c>
      <c r="DR592" s="30">
        <f t="shared" si="345"/>
        <v>-7.7984847787066509E-9</v>
      </c>
      <c r="DS592" s="30">
        <f t="shared" si="346"/>
        <v>-7.7984847790247664E-9</v>
      </c>
      <c r="DT592" s="30">
        <f t="shared" si="347"/>
        <v>-7.7984847790247664E-9</v>
      </c>
      <c r="DV592" s="36"/>
      <c r="DW592" s="36"/>
      <c r="DX592" s="36"/>
      <c r="ED592" s="36"/>
      <c r="EE592" s="36"/>
      <c r="EF592" s="36"/>
      <c r="EL592" s="36"/>
      <c r="EM592" s="36"/>
      <c r="EN592" s="36"/>
      <c r="ET592" s="36"/>
      <c r="EU592" s="36"/>
      <c r="EV592" s="36"/>
    </row>
    <row r="593" spans="14:152" s="30" customFormat="1" ht="12.75">
      <c r="N593" s="36">
        <v>7.4999999999999993E-9</v>
      </c>
      <c r="O593" s="36">
        <v>0.76128043193999995</v>
      </c>
      <c r="P593" s="36">
        <v>724.8308132679</v>
      </c>
      <c r="Q593" s="30">
        <f t="shared" si="332"/>
        <v>-7.4495928544088873E-9</v>
      </c>
      <c r="R593" s="30">
        <f t="shared" si="333"/>
        <v>-7.4494986571258478E-9</v>
      </c>
      <c r="S593" s="30">
        <f t="shared" si="334"/>
        <v>-7.449498657284875E-9</v>
      </c>
      <c r="T593" s="30">
        <f t="shared" si="335"/>
        <v>-7.4494986572848741E-9</v>
      </c>
      <c r="V593" s="36">
        <v>1.74E-9</v>
      </c>
      <c r="W593" s="36">
        <v>3.98677435872</v>
      </c>
      <c r="X593" s="36">
        <v>1049.0869894507</v>
      </c>
      <c r="Y593" s="30">
        <f t="shared" si="336"/>
        <v>-4.459221635654485E-10</v>
      </c>
      <c r="Z593" s="30">
        <f t="shared" si="337"/>
        <v>-4.4618618484591916E-10</v>
      </c>
      <c r="AA593" s="30">
        <f t="shared" si="338"/>
        <v>-4.4618618440040785E-10</v>
      </c>
      <c r="AB593" s="30">
        <f t="shared" si="339"/>
        <v>-4.461861844004094E-10</v>
      </c>
      <c r="AD593" s="36"/>
      <c r="AE593" s="36"/>
      <c r="AF593" s="36"/>
      <c r="AL593" s="36"/>
      <c r="AM593" s="36"/>
      <c r="AN593" s="36"/>
      <c r="AT593" s="36"/>
      <c r="AU593" s="36"/>
      <c r="AV593" s="36"/>
      <c r="BB593" s="36"/>
      <c r="BC593" s="36"/>
      <c r="BD593" s="36"/>
      <c r="BJ593" s="36"/>
      <c r="BK593" s="36"/>
      <c r="BL593" s="36"/>
      <c r="BR593" s="36"/>
      <c r="BS593" s="36"/>
      <c r="BT593" s="36"/>
      <c r="BZ593" s="36"/>
      <c r="CA593" s="36"/>
      <c r="CB593" s="36"/>
      <c r="CH593" s="36"/>
      <c r="CI593" s="36"/>
      <c r="CJ593" s="36"/>
      <c r="CP593" s="36"/>
      <c r="CQ593" s="36"/>
      <c r="CR593" s="36"/>
      <c r="CX593" s="36"/>
      <c r="CY593" s="36"/>
      <c r="CZ593" s="36"/>
      <c r="DF593" s="36">
        <v>3.5759999999999997E-8</v>
      </c>
      <c r="DG593" s="36">
        <v>0.38532787280000003</v>
      </c>
      <c r="DH593" s="36">
        <v>214.99601646740001</v>
      </c>
      <c r="DI593" s="30">
        <f t="shared" si="340"/>
        <v>2.4740943164705833E-8</v>
      </c>
      <c r="DJ593" s="30">
        <f t="shared" si="341"/>
        <v>2.4740112493193769E-8</v>
      </c>
      <c r="DK593" s="30">
        <f t="shared" si="342"/>
        <v>2.4740112494595506E-8</v>
      </c>
      <c r="DL593" s="30">
        <f t="shared" si="343"/>
        <v>2.4740112494595496E-8</v>
      </c>
      <c r="DN593" s="36">
        <v>1.02E-8</v>
      </c>
      <c r="DO593" s="36">
        <v>5.5318182289799998</v>
      </c>
      <c r="DP593" s="36">
        <v>4.81841098E-2</v>
      </c>
      <c r="DQ593" s="30">
        <f t="shared" si="344"/>
        <v>7.4518541062193387E-9</v>
      </c>
      <c r="DR593" s="30">
        <f t="shared" si="345"/>
        <v>7.4518540560015197E-9</v>
      </c>
      <c r="DS593" s="30">
        <f t="shared" si="346"/>
        <v>7.4518540560016074E-9</v>
      </c>
      <c r="DT593" s="30">
        <f t="shared" si="347"/>
        <v>7.4518540560016074E-9</v>
      </c>
      <c r="DV593" s="36"/>
      <c r="DW593" s="36"/>
      <c r="DX593" s="36"/>
      <c r="ED593" s="36"/>
      <c r="EE593" s="36"/>
      <c r="EF593" s="36"/>
      <c r="EL593" s="36"/>
      <c r="EM593" s="36"/>
      <c r="EN593" s="36"/>
      <c r="ET593" s="36"/>
      <c r="EU593" s="36"/>
      <c r="EV593" s="36"/>
    </row>
    <row r="594" spans="14:152" s="30" customFormat="1" ht="12.75">
      <c r="N594" s="36">
        <v>9.0300000000000005E-9</v>
      </c>
      <c r="O594" s="36">
        <v>3.3710532337000001</v>
      </c>
      <c r="P594" s="36">
        <v>526.50957135689998</v>
      </c>
      <c r="Q594" s="30">
        <f t="shared" si="332"/>
        <v>8.1240232879079293E-9</v>
      </c>
      <c r="R594" s="30">
        <f t="shared" si="333"/>
        <v>8.1243338521521819E-9</v>
      </c>
      <c r="S594" s="30">
        <f t="shared" si="334"/>
        <v>8.1243338516281646E-9</v>
      </c>
      <c r="T594" s="30">
        <f t="shared" si="335"/>
        <v>8.1243338516281663E-9</v>
      </c>
      <c r="V594" s="36">
        <v>1.7100000000000001E-9</v>
      </c>
      <c r="W594" s="36">
        <v>4.1682510046900001</v>
      </c>
      <c r="X594" s="36">
        <v>213.03846300710001</v>
      </c>
      <c r="Y594" s="30">
        <f t="shared" si="336"/>
        <v>-1.6896186165558475E-9</v>
      </c>
      <c r="Z594" s="30">
        <f t="shared" si="337"/>
        <v>-1.6896102244045352E-9</v>
      </c>
      <c r="AA594" s="30">
        <f t="shared" si="338"/>
        <v>-1.689610224418698E-9</v>
      </c>
      <c r="AB594" s="30">
        <f t="shared" si="339"/>
        <v>-1.6896102244186978E-9</v>
      </c>
      <c r="AD594" s="36"/>
      <c r="AE594" s="36"/>
      <c r="AF594" s="36"/>
      <c r="AL594" s="36"/>
      <c r="AM594" s="36"/>
      <c r="AN594" s="36"/>
      <c r="AT594" s="36"/>
      <c r="AU594" s="36"/>
      <c r="AV594" s="36"/>
      <c r="BB594" s="36"/>
      <c r="BC594" s="36"/>
      <c r="BD594" s="36"/>
      <c r="BJ594" s="36"/>
      <c r="BK594" s="36"/>
      <c r="BL594" s="36"/>
      <c r="BR594" s="36"/>
      <c r="BS594" s="36"/>
      <c r="BT594" s="36"/>
      <c r="BZ594" s="36"/>
      <c r="CA594" s="36"/>
      <c r="CB594" s="36"/>
      <c r="CH594" s="36"/>
      <c r="CI594" s="36"/>
      <c r="CJ594" s="36"/>
      <c r="CP594" s="36"/>
      <c r="CQ594" s="36"/>
      <c r="CR594" s="36"/>
      <c r="CX594" s="36"/>
      <c r="CY594" s="36"/>
      <c r="CZ594" s="36"/>
      <c r="DF594" s="36">
        <v>3.2910000000000002E-8</v>
      </c>
      <c r="DG594" s="36">
        <v>5.4954201526100004</v>
      </c>
      <c r="DH594" s="36">
        <v>143.93412284210001</v>
      </c>
      <c r="DI594" s="30">
        <f t="shared" si="340"/>
        <v>-4.9435799037934583E-10</v>
      </c>
      <c r="DJ594" s="30">
        <f t="shared" si="341"/>
        <v>-4.9506672149308396E-10</v>
      </c>
      <c r="DK594" s="30">
        <f t="shared" si="342"/>
        <v>-4.9506672029712968E-10</v>
      </c>
      <c r="DL594" s="30">
        <f t="shared" si="343"/>
        <v>-4.9506672029712968E-10</v>
      </c>
      <c r="DN594" s="36">
        <v>9.9499999999999998E-9</v>
      </c>
      <c r="DO594" s="36">
        <v>2.0345788548999999</v>
      </c>
      <c r="DP594" s="36">
        <v>6290.1893969922003</v>
      </c>
      <c r="DQ594" s="30">
        <f t="shared" si="344"/>
        <v>1.4365917696696141E-9</v>
      </c>
      <c r="DR594" s="30">
        <f t="shared" si="345"/>
        <v>1.4273238767020327E-9</v>
      </c>
      <c r="DS594" s="30">
        <f t="shared" si="346"/>
        <v>1.4273238923420762E-9</v>
      </c>
      <c r="DT594" s="30">
        <f t="shared" si="347"/>
        <v>1.4273238923420762E-9</v>
      </c>
      <c r="DV594" s="36"/>
      <c r="DW594" s="36"/>
      <c r="DX594" s="36"/>
      <c r="ED594" s="36"/>
      <c r="EE594" s="36"/>
      <c r="EF594" s="36"/>
      <c r="EL594" s="36"/>
      <c r="EM594" s="36"/>
      <c r="EN594" s="36"/>
      <c r="ET594" s="36"/>
      <c r="EU594" s="36"/>
      <c r="EV594" s="36"/>
    </row>
    <row r="595" spans="14:152" s="30" customFormat="1" ht="12.75">
      <c r="N595" s="36">
        <v>9.3000000000000006E-9</v>
      </c>
      <c r="O595" s="36">
        <v>2.8362259410999999</v>
      </c>
      <c r="P595" s="36">
        <v>2641.3412784722</v>
      </c>
      <c r="Q595" s="30">
        <f t="shared" si="332"/>
        <v>6.7570540545009523E-9</v>
      </c>
      <c r="R595" s="30">
        <f t="shared" si="333"/>
        <v>6.7595791288286122E-9</v>
      </c>
      <c r="S595" s="30">
        <f t="shared" si="334"/>
        <v>6.7595791245685931E-9</v>
      </c>
      <c r="T595" s="30">
        <f t="shared" si="335"/>
        <v>6.7595791245686039E-9</v>
      </c>
      <c r="V595" s="36">
        <v>1.33E-9</v>
      </c>
      <c r="W595" s="36">
        <v>4.7409545492199996</v>
      </c>
      <c r="X595" s="36">
        <v>4.81841098E-2</v>
      </c>
      <c r="Y595" s="30">
        <f t="shared" si="336"/>
        <v>3.7631860265793517E-11</v>
      </c>
      <c r="Z595" s="30">
        <f t="shared" si="337"/>
        <v>3.7631850680166706E-11</v>
      </c>
      <c r="AA595" s="30">
        <f t="shared" si="338"/>
        <v>3.7631850680183236E-11</v>
      </c>
      <c r="AB595" s="30">
        <f t="shared" si="339"/>
        <v>3.7631850680183236E-11</v>
      </c>
      <c r="AD595" s="36"/>
      <c r="AE595" s="36"/>
      <c r="AF595" s="36"/>
      <c r="AL595" s="36"/>
      <c r="AM595" s="36"/>
      <c r="AN595" s="36"/>
      <c r="AT595" s="36"/>
      <c r="AU595" s="36"/>
      <c r="AV595" s="36"/>
      <c r="BB595" s="36"/>
      <c r="BC595" s="36"/>
      <c r="BD595" s="36"/>
      <c r="BJ595" s="36"/>
      <c r="BK595" s="36"/>
      <c r="BL595" s="36"/>
      <c r="BR595" s="36"/>
      <c r="BS595" s="36"/>
      <c r="BT595" s="36"/>
      <c r="BZ595" s="36"/>
      <c r="CA595" s="36"/>
      <c r="CB595" s="36"/>
      <c r="CH595" s="36"/>
      <c r="CI595" s="36"/>
      <c r="CJ595" s="36"/>
      <c r="CP595" s="36"/>
      <c r="CQ595" s="36"/>
      <c r="CR595" s="36"/>
      <c r="CX595" s="36"/>
      <c r="CY595" s="36"/>
      <c r="CZ595" s="36"/>
      <c r="DF595" s="36">
        <v>3.9809999999999997E-8</v>
      </c>
      <c r="DG595" s="36">
        <v>5.7544941195800003</v>
      </c>
      <c r="DH595" s="36">
        <v>239.1625905345</v>
      </c>
      <c r="DI595" s="30">
        <f t="shared" si="340"/>
        <v>-1.1152730922402634E-8</v>
      </c>
      <c r="DJ595" s="30">
        <f t="shared" si="341"/>
        <v>-1.1154098568256544E-8</v>
      </c>
      <c r="DK595" s="30">
        <f t="shared" si="342"/>
        <v>-1.115409856594875E-8</v>
      </c>
      <c r="DL595" s="30">
        <f t="shared" si="343"/>
        <v>-1.115409856594875E-8</v>
      </c>
      <c r="DN595" s="36">
        <v>8.8800000000000008E-9</v>
      </c>
      <c r="DO595" s="36">
        <v>2.6095759299000001</v>
      </c>
      <c r="DP595" s="36">
        <v>1912.5783119411999</v>
      </c>
      <c r="DQ595" s="30">
        <f t="shared" si="344"/>
        <v>-1.2468142888128468E-9</v>
      </c>
      <c r="DR595" s="30">
        <f t="shared" si="345"/>
        <v>-1.2493304512244418E-9</v>
      </c>
      <c r="DS595" s="30">
        <f t="shared" si="346"/>
        <v>-1.2493304469786527E-9</v>
      </c>
      <c r="DT595" s="30">
        <f t="shared" si="347"/>
        <v>-1.2493304469786684E-9</v>
      </c>
      <c r="DV595" s="36"/>
      <c r="DW595" s="36"/>
      <c r="DX595" s="36"/>
      <c r="ED595" s="36"/>
      <c r="EE595" s="36"/>
      <c r="EF595" s="36"/>
      <c r="EL595" s="36"/>
      <c r="EM595" s="36"/>
      <c r="EN595" s="36"/>
      <c r="ET595" s="36"/>
      <c r="EU595" s="36"/>
      <c r="EV595" s="36"/>
    </row>
    <row r="596" spans="14:152" s="30" customFormat="1" ht="12.75">
      <c r="N596" s="36">
        <v>8.0800000000000002E-9</v>
      </c>
      <c r="O596" s="36">
        <v>5.2375925505299996</v>
      </c>
      <c r="P596" s="36">
        <v>216.2680408546</v>
      </c>
      <c r="Q596" s="30">
        <f t="shared" si="332"/>
        <v>-5.0422938034824783E-9</v>
      </c>
      <c r="R596" s="30">
        <f t="shared" si="333"/>
        <v>-5.0424981199734684E-9</v>
      </c>
      <c r="S596" s="30">
        <f t="shared" si="334"/>
        <v>-5.0424981196286987E-9</v>
      </c>
      <c r="T596" s="30">
        <f t="shared" si="335"/>
        <v>-5.0424981196287037E-9</v>
      </c>
      <c r="V596" s="36">
        <v>1.55E-9</v>
      </c>
      <c r="W596" s="36">
        <v>5.3231361873000003</v>
      </c>
      <c r="X596" s="36">
        <v>2015.6710861598001</v>
      </c>
      <c r="Y596" s="30">
        <f t="shared" si="336"/>
        <v>1.4087120364895108E-9</v>
      </c>
      <c r="Z596" s="30">
        <f t="shared" si="337"/>
        <v>1.4089069849415197E-9</v>
      </c>
      <c r="AA596" s="30">
        <f t="shared" si="338"/>
        <v>1.4089069846126642E-9</v>
      </c>
      <c r="AB596" s="30">
        <f t="shared" si="339"/>
        <v>1.4089069846126654E-9</v>
      </c>
      <c r="AD596" s="36"/>
      <c r="AE596" s="36"/>
      <c r="AF596" s="36"/>
      <c r="AL596" s="36"/>
      <c r="AM596" s="36"/>
      <c r="AN596" s="36"/>
      <c r="AT596" s="36"/>
      <c r="AU596" s="36"/>
      <c r="AV596" s="36"/>
      <c r="BB596" s="36"/>
      <c r="BC596" s="36"/>
      <c r="BD596" s="36"/>
      <c r="BJ596" s="36"/>
      <c r="BK596" s="36"/>
      <c r="BL596" s="36"/>
      <c r="BR596" s="36"/>
      <c r="BS596" s="36"/>
      <c r="BT596" s="36"/>
      <c r="BZ596" s="36"/>
      <c r="CA596" s="36"/>
      <c r="CB596" s="36"/>
      <c r="CH596" s="36"/>
      <c r="CI596" s="36"/>
      <c r="CJ596" s="36"/>
      <c r="CP596" s="36"/>
      <c r="CQ596" s="36"/>
      <c r="CR596" s="36"/>
      <c r="CX596" s="36"/>
      <c r="CY596" s="36"/>
      <c r="CZ596" s="36"/>
      <c r="DF596" s="36">
        <v>3.2490000000000002E-8</v>
      </c>
      <c r="DG596" s="36">
        <v>0.58789568678000004</v>
      </c>
      <c r="DH596" s="36">
        <v>619.29035849449997</v>
      </c>
      <c r="DI596" s="30">
        <f t="shared" si="340"/>
        <v>-3.1079050816700955E-8</v>
      </c>
      <c r="DJ596" s="30">
        <f t="shared" si="341"/>
        <v>-3.1079928313927915E-8</v>
      </c>
      <c r="DK596" s="30">
        <f t="shared" si="342"/>
        <v>-3.1079928312447414E-8</v>
      </c>
      <c r="DL596" s="30">
        <f t="shared" si="343"/>
        <v>-3.107992831244742E-8</v>
      </c>
      <c r="DN596" s="36">
        <v>8.7299999999999994E-9</v>
      </c>
      <c r="DO596" s="36">
        <v>5.7843339301999999</v>
      </c>
      <c r="DP596" s="36">
        <v>480.7728616238</v>
      </c>
      <c r="DQ596" s="30">
        <f t="shared" si="344"/>
        <v>-8.7277032582319139E-9</v>
      </c>
      <c r="DR596" s="30">
        <f t="shared" si="345"/>
        <v>-8.7276888301408474E-9</v>
      </c>
      <c r="DS596" s="30">
        <f t="shared" si="346"/>
        <v>-8.727688830165231E-9</v>
      </c>
      <c r="DT596" s="30">
        <f t="shared" si="347"/>
        <v>-8.727688830165231E-9</v>
      </c>
      <c r="DV596" s="36"/>
      <c r="DW596" s="36"/>
      <c r="DX596" s="36"/>
      <c r="ED596" s="36"/>
      <c r="EE596" s="36"/>
      <c r="EF596" s="36"/>
      <c r="EL596" s="36"/>
      <c r="EM596" s="36"/>
      <c r="EN596" s="36"/>
      <c r="ET596" s="36"/>
      <c r="EU596" s="36"/>
      <c r="EV596" s="36"/>
    </row>
    <row r="597" spans="14:152" s="30" customFormat="1" ht="12.75">
      <c r="N597" s="36">
        <v>8.6399999999999999E-9</v>
      </c>
      <c r="O597" s="36">
        <v>1.22059443823</v>
      </c>
      <c r="P597" s="36">
        <v>570.74476203920005</v>
      </c>
      <c r="Q597" s="30">
        <f t="shared" si="332"/>
        <v>-3.149677616777217E-9</v>
      </c>
      <c r="R597" s="30">
        <f t="shared" si="333"/>
        <v>-3.1503647223754954E-9</v>
      </c>
      <c r="S597" s="30">
        <f t="shared" si="334"/>
        <v>-3.1503647212160624E-9</v>
      </c>
      <c r="T597" s="30">
        <f t="shared" si="335"/>
        <v>-3.1503647212160657E-9</v>
      </c>
      <c r="V597" s="36">
        <v>1.5799999999999999E-9</v>
      </c>
      <c r="W597" s="36">
        <v>2.6755708625299999</v>
      </c>
      <c r="X597" s="36">
        <v>2531.1349572528002</v>
      </c>
      <c r="Y597" s="30">
        <f t="shared" si="336"/>
        <v>5.6090488270120453E-10</v>
      </c>
      <c r="Z597" s="30">
        <f t="shared" si="337"/>
        <v>5.6146429116259762E-10</v>
      </c>
      <c r="AA597" s="30">
        <f t="shared" si="338"/>
        <v>5.6146429021869655E-10</v>
      </c>
      <c r="AB597" s="30">
        <f t="shared" si="339"/>
        <v>5.6146429021869924E-10</v>
      </c>
      <c r="AD597" s="36"/>
      <c r="AE597" s="36"/>
      <c r="AF597" s="36"/>
      <c r="AL597" s="36"/>
      <c r="AM597" s="36"/>
      <c r="AN597" s="36"/>
      <c r="AT597" s="36"/>
      <c r="AU597" s="36"/>
      <c r="AV597" s="36"/>
      <c r="BB597" s="36"/>
      <c r="BC597" s="36"/>
      <c r="BD597" s="36"/>
      <c r="BJ597" s="36"/>
      <c r="BK597" s="36"/>
      <c r="BL597" s="36"/>
      <c r="BR597" s="36"/>
      <c r="BS597" s="36"/>
      <c r="BT597" s="36"/>
      <c r="BZ597" s="36"/>
      <c r="CA597" s="36"/>
      <c r="CB597" s="36"/>
      <c r="CH597" s="36"/>
      <c r="CI597" s="36"/>
      <c r="CJ597" s="36"/>
      <c r="CP597" s="36"/>
      <c r="CQ597" s="36"/>
      <c r="CR597" s="36"/>
      <c r="CX597" s="36"/>
      <c r="CY597" s="36"/>
      <c r="CZ597" s="36"/>
      <c r="DF597" s="36">
        <v>3.114E-8</v>
      </c>
      <c r="DG597" s="36">
        <v>2.8310601370000001E-2</v>
      </c>
      <c r="DH597" s="36">
        <v>221.16340196420001</v>
      </c>
      <c r="DI597" s="30">
        <f t="shared" si="340"/>
        <v>1.1343410608500754E-8</v>
      </c>
      <c r="DJ597" s="30">
        <f t="shared" si="341"/>
        <v>1.1342450854628367E-8</v>
      </c>
      <c r="DK597" s="30">
        <f t="shared" si="342"/>
        <v>1.1342450856247904E-8</v>
      </c>
      <c r="DL597" s="30">
        <f t="shared" si="343"/>
        <v>1.1342450856247904E-8</v>
      </c>
      <c r="DN597" s="36">
        <v>8.5400000000000007E-9</v>
      </c>
      <c r="DO597" s="36">
        <v>1.63255087291</v>
      </c>
      <c r="DP597" s="36">
        <v>328.24071907259997</v>
      </c>
      <c r="DQ597" s="30">
        <f t="shared" si="344"/>
        <v>8.3904752692213476E-9</v>
      </c>
      <c r="DR597" s="30">
        <f t="shared" si="345"/>
        <v>8.3903971102723129E-9</v>
      </c>
      <c r="DS597" s="30">
        <f t="shared" si="346"/>
        <v>8.3903971104042201E-9</v>
      </c>
      <c r="DT597" s="30">
        <f t="shared" si="347"/>
        <v>8.3903971104042184E-9</v>
      </c>
      <c r="DV597" s="36"/>
      <c r="DW597" s="36"/>
      <c r="DX597" s="36"/>
      <c r="ED597" s="36"/>
      <c r="EE597" s="36"/>
      <c r="EF597" s="36"/>
      <c r="EL597" s="36"/>
      <c r="EM597" s="36"/>
      <c r="EN597" s="36"/>
      <c r="ET597" s="36"/>
      <c r="EU597" s="36"/>
      <c r="EV597" s="36"/>
    </row>
    <row r="598" spans="14:152" s="30" customFormat="1" ht="12.75">
      <c r="N598" s="36">
        <v>7.9799999999999993E-9</v>
      </c>
      <c r="O598" s="36">
        <v>3.7238818765300001</v>
      </c>
      <c r="P598" s="36">
        <v>124.5028511902</v>
      </c>
      <c r="Q598" s="30">
        <f t="shared" si="332"/>
        <v>-7.9334835577718318E-9</v>
      </c>
      <c r="R598" s="30">
        <f t="shared" si="333"/>
        <v>-7.9334675274810732E-9</v>
      </c>
      <c r="S598" s="30">
        <f t="shared" si="334"/>
        <v>-7.9334675275081253E-9</v>
      </c>
      <c r="T598" s="30">
        <f t="shared" si="335"/>
        <v>-7.9334675275081253E-9</v>
      </c>
      <c r="V598" s="36">
        <v>1.5799999999999999E-9</v>
      </c>
      <c r="W598" s="36">
        <v>4.64622526567</v>
      </c>
      <c r="X598" s="36">
        <v>427.34895040139997</v>
      </c>
      <c r="Y598" s="30">
        <f t="shared" si="336"/>
        <v>-1.0250499830046207E-9</v>
      </c>
      <c r="Z598" s="30">
        <f t="shared" si="337"/>
        <v>-1.0249730932686585E-9</v>
      </c>
      <c r="AA598" s="30">
        <f t="shared" si="338"/>
        <v>-1.0249730933984088E-9</v>
      </c>
      <c r="AB598" s="30">
        <f t="shared" si="339"/>
        <v>-1.0249730933984082E-9</v>
      </c>
      <c r="AD598" s="36"/>
      <c r="AE598" s="36"/>
      <c r="AF598" s="36"/>
      <c r="AL598" s="36"/>
      <c r="AM598" s="36"/>
      <c r="AN598" s="36"/>
      <c r="AT598" s="36"/>
      <c r="AU598" s="36"/>
      <c r="AV598" s="36"/>
      <c r="BB598" s="36"/>
      <c r="BC598" s="36"/>
      <c r="BD598" s="36"/>
      <c r="BJ598" s="36"/>
      <c r="BK598" s="36"/>
      <c r="BL598" s="36"/>
      <c r="BR598" s="36"/>
      <c r="BS598" s="36"/>
      <c r="BT598" s="36"/>
      <c r="BZ598" s="36"/>
      <c r="CA598" s="36"/>
      <c r="CB598" s="36"/>
      <c r="CH598" s="36"/>
      <c r="CI598" s="36"/>
      <c r="CJ598" s="36"/>
      <c r="CP598" s="36"/>
      <c r="CQ598" s="36"/>
      <c r="CR598" s="36"/>
      <c r="CX598" s="36"/>
      <c r="CY598" s="36"/>
      <c r="CZ598" s="36"/>
      <c r="DF598" s="36">
        <v>3.5549999999999997E-8</v>
      </c>
      <c r="DG598" s="36">
        <v>3.1220768473499998</v>
      </c>
      <c r="DH598" s="36">
        <v>1048.3362299252999</v>
      </c>
      <c r="DI598" s="30">
        <f t="shared" si="340"/>
        <v>-3.1993978097554195E-8</v>
      </c>
      <c r="DJ598" s="30">
        <f t="shared" si="341"/>
        <v>-3.1996408872341334E-8</v>
      </c>
      <c r="DK598" s="30">
        <f t="shared" si="342"/>
        <v>-3.1996408868240212E-8</v>
      </c>
      <c r="DL598" s="30">
        <f t="shared" si="343"/>
        <v>-3.1996408868240225E-8</v>
      </c>
      <c r="DN598" s="36">
        <v>1.123E-8</v>
      </c>
      <c r="DO598" s="36">
        <v>4.0740192221599996</v>
      </c>
      <c r="DP598" s="36">
        <v>3693.6096616606001</v>
      </c>
      <c r="DQ598" s="30">
        <f t="shared" si="344"/>
        <v>-8.6071948817177333E-9</v>
      </c>
      <c r="DR598" s="30">
        <f t="shared" si="345"/>
        <v>-8.6032068717831214E-9</v>
      </c>
      <c r="DS598" s="30">
        <f t="shared" si="346"/>
        <v>-8.6032068785148562E-9</v>
      </c>
      <c r="DT598" s="30">
        <f t="shared" si="347"/>
        <v>-8.6032068785148314E-9</v>
      </c>
      <c r="DV598" s="36"/>
      <c r="DW598" s="36"/>
      <c r="DX598" s="36"/>
      <c r="ED598" s="36"/>
      <c r="EE598" s="36"/>
      <c r="EF598" s="36"/>
      <c r="EL598" s="36"/>
      <c r="EM598" s="36"/>
      <c r="EN598" s="36"/>
      <c r="ET598" s="36"/>
      <c r="EU598" s="36"/>
      <c r="EV598" s="36"/>
    </row>
    <row r="599" spans="14:152" s="30" customFormat="1" ht="12.75">
      <c r="N599" s="36">
        <v>7.5300000000000003E-9</v>
      </c>
      <c r="O599" s="36">
        <v>0.72747041756999997</v>
      </c>
      <c r="P599" s="36">
        <v>3370.1042450032</v>
      </c>
      <c r="Q599" s="30">
        <f t="shared" si="332"/>
        <v>4.7322286942666969E-9</v>
      </c>
      <c r="R599" s="30">
        <f t="shared" si="333"/>
        <v>4.7351818379055027E-9</v>
      </c>
      <c r="S599" s="30">
        <f t="shared" si="334"/>
        <v>4.7351818329232615E-9</v>
      </c>
      <c r="T599" s="30">
        <f t="shared" si="335"/>
        <v>4.7351818329232615E-9</v>
      </c>
      <c r="V599" s="36">
        <v>1.2300000000000001E-9</v>
      </c>
      <c r="W599" s="36">
        <v>2.20103444636</v>
      </c>
      <c r="X599" s="36">
        <v>210.5907824523</v>
      </c>
      <c r="Y599" s="30">
        <f t="shared" si="336"/>
        <v>6.2963990615618912E-10</v>
      </c>
      <c r="Z599" s="30">
        <f t="shared" si="337"/>
        <v>6.2967320234632691E-10</v>
      </c>
      <c r="AA599" s="30">
        <f t="shared" si="338"/>
        <v>6.2967320229014211E-10</v>
      </c>
      <c r="AB599" s="30">
        <f t="shared" si="339"/>
        <v>6.2967320229014211E-10</v>
      </c>
      <c r="AD599" s="36"/>
      <c r="AE599" s="36"/>
      <c r="AF599" s="36"/>
      <c r="AL599" s="36"/>
      <c r="AM599" s="36"/>
      <c r="AN599" s="36"/>
      <c r="AT599" s="36"/>
      <c r="AU599" s="36"/>
      <c r="AV599" s="36"/>
      <c r="BB599" s="36"/>
      <c r="BC599" s="36"/>
      <c r="BD599" s="36"/>
      <c r="BJ599" s="36"/>
      <c r="BK599" s="36"/>
      <c r="BL599" s="36"/>
      <c r="BR599" s="36"/>
      <c r="BS599" s="36"/>
      <c r="BT599" s="36"/>
      <c r="BZ599" s="36"/>
      <c r="CA599" s="36"/>
      <c r="CB599" s="36"/>
      <c r="CH599" s="36"/>
      <c r="CI599" s="36"/>
      <c r="CJ599" s="36"/>
      <c r="CP599" s="36"/>
      <c r="CQ599" s="36"/>
      <c r="CR599" s="36"/>
      <c r="CX599" s="36"/>
      <c r="CY599" s="36"/>
      <c r="CZ599" s="36"/>
      <c r="DF599" s="36">
        <v>3.0099999999999998E-8</v>
      </c>
      <c r="DG599" s="36">
        <v>1.9118034349099999</v>
      </c>
      <c r="DH599" s="36">
        <v>93.531546663</v>
      </c>
      <c r="DI599" s="30">
        <f t="shared" si="340"/>
        <v>5.3172686821334606E-9</v>
      </c>
      <c r="DJ599" s="30">
        <f t="shared" si="341"/>
        <v>5.3176833292152599E-9</v>
      </c>
      <c r="DK599" s="30">
        <f t="shared" si="342"/>
        <v>5.3176833285155668E-9</v>
      </c>
      <c r="DL599" s="30">
        <f t="shared" si="343"/>
        <v>5.3176833285155668E-9</v>
      </c>
      <c r="DN599" s="36">
        <v>9.3399999999999996E-9</v>
      </c>
      <c r="DO599" s="36">
        <v>3.5235523508300002</v>
      </c>
      <c r="DP599" s="36">
        <v>10220.399093211799</v>
      </c>
      <c r="DQ599" s="30">
        <f t="shared" si="344"/>
        <v>-9.0191329087550357E-9</v>
      </c>
      <c r="DR599" s="30">
        <f t="shared" si="345"/>
        <v>-9.022834252865266E-9</v>
      </c>
      <c r="DS599" s="30">
        <f t="shared" si="346"/>
        <v>-9.0228342466372578E-9</v>
      </c>
      <c r="DT599" s="30">
        <f t="shared" si="347"/>
        <v>-9.022834246637276E-9</v>
      </c>
      <c r="DV599" s="36"/>
      <c r="DW599" s="36"/>
      <c r="DX599" s="36"/>
      <c r="ED599" s="36"/>
      <c r="EE599" s="36"/>
      <c r="EF599" s="36"/>
      <c r="EL599" s="36"/>
      <c r="EM599" s="36"/>
      <c r="EN599" s="36"/>
      <c r="ET599" s="36"/>
      <c r="EU599" s="36"/>
      <c r="EV599" s="36"/>
    </row>
    <row r="600" spans="14:152" s="30" customFormat="1" ht="12.75">
      <c r="N600" s="36">
        <v>8.4399999999999998E-9</v>
      </c>
      <c r="O600" s="36">
        <v>2.0325176781000001</v>
      </c>
      <c r="P600" s="36">
        <v>511.5317178299</v>
      </c>
      <c r="Q600" s="30">
        <f t="shared" si="332"/>
        <v>5.8577186633095262E-9</v>
      </c>
      <c r="R600" s="30">
        <f t="shared" si="333"/>
        <v>5.8572535458229146E-9</v>
      </c>
      <c r="S600" s="30">
        <f t="shared" si="334"/>
        <v>5.8572535466077998E-9</v>
      </c>
      <c r="T600" s="30">
        <f t="shared" si="335"/>
        <v>5.8572535466077974E-9</v>
      </c>
      <c r="V600" s="36">
        <v>1.6000000000000001E-9</v>
      </c>
      <c r="W600" s="36">
        <v>1.8588855152399999</v>
      </c>
      <c r="X600" s="36">
        <v>201.5196819912</v>
      </c>
      <c r="Y600" s="30">
        <f t="shared" si="336"/>
        <v>1.1798815213145343E-9</v>
      </c>
      <c r="Z600" s="30">
        <f t="shared" si="337"/>
        <v>1.1799141086071799E-9</v>
      </c>
      <c r="AA600" s="30">
        <f t="shared" si="338"/>
        <v>1.1799141085521918E-9</v>
      </c>
      <c r="AB600" s="30">
        <f t="shared" si="339"/>
        <v>1.1799141085521918E-9</v>
      </c>
      <c r="AD600" s="36"/>
      <c r="AE600" s="36"/>
      <c r="AF600" s="36"/>
      <c r="AL600" s="36"/>
      <c r="AM600" s="36"/>
      <c r="AN600" s="36"/>
      <c r="AT600" s="36"/>
      <c r="AU600" s="36"/>
      <c r="AV600" s="36"/>
      <c r="BB600" s="36"/>
      <c r="BC600" s="36"/>
      <c r="BD600" s="36"/>
      <c r="BJ600" s="36"/>
      <c r="BK600" s="36"/>
      <c r="BL600" s="36"/>
      <c r="BR600" s="36"/>
      <c r="BS600" s="36"/>
      <c r="BT600" s="36"/>
      <c r="BZ600" s="36"/>
      <c r="CA600" s="36"/>
      <c r="CB600" s="36"/>
      <c r="CH600" s="36"/>
      <c r="CI600" s="36"/>
      <c r="CJ600" s="36"/>
      <c r="CP600" s="36"/>
      <c r="CQ600" s="36"/>
      <c r="CR600" s="36"/>
      <c r="CX600" s="36"/>
      <c r="CY600" s="36"/>
      <c r="CZ600" s="36"/>
      <c r="DF600" s="36">
        <v>3.3839999999999997E-8</v>
      </c>
      <c r="DG600" s="36">
        <v>1.8170285400399999</v>
      </c>
      <c r="DH600" s="36">
        <v>443.86366626339998</v>
      </c>
      <c r="DI600" s="30">
        <f t="shared" si="340"/>
        <v>2.7061746132072785E-8</v>
      </c>
      <c r="DJ600" s="30">
        <f t="shared" si="341"/>
        <v>2.7060396605258423E-8</v>
      </c>
      <c r="DK600" s="30">
        <f t="shared" si="342"/>
        <v>2.7060396607535767E-8</v>
      </c>
      <c r="DL600" s="30">
        <f t="shared" si="343"/>
        <v>2.706039660753576E-8</v>
      </c>
      <c r="DN600" s="36">
        <v>8.3300000000000008E-9</v>
      </c>
      <c r="DO600" s="36">
        <v>3.0330222783999998</v>
      </c>
      <c r="DP600" s="36">
        <v>532.87235883230005</v>
      </c>
      <c r="DQ600" s="30">
        <f t="shared" si="344"/>
        <v>8.3043653083205007E-9</v>
      </c>
      <c r="DR600" s="30">
        <f t="shared" si="345"/>
        <v>8.3044173509264052E-9</v>
      </c>
      <c r="DS600" s="30">
        <f t="shared" si="346"/>
        <v>8.3044173508386298E-9</v>
      </c>
      <c r="DT600" s="30">
        <f t="shared" si="347"/>
        <v>8.3044173508386298E-9</v>
      </c>
      <c r="DV600" s="36"/>
      <c r="DW600" s="36"/>
      <c r="DX600" s="36"/>
      <c r="ED600" s="36"/>
      <c r="EE600" s="36"/>
      <c r="EF600" s="36"/>
      <c r="EL600" s="36"/>
      <c r="EM600" s="36"/>
      <c r="EN600" s="36"/>
      <c r="ET600" s="36"/>
      <c r="EU600" s="36"/>
      <c r="EV600" s="36"/>
    </row>
    <row r="601" spans="14:152" s="30" customFormat="1" ht="12.75">
      <c r="N601" s="36">
        <v>8.2700000000000006E-9</v>
      </c>
      <c r="O601" s="36">
        <v>4.4993622309600001</v>
      </c>
      <c r="P601" s="36">
        <v>444.7574381407</v>
      </c>
      <c r="Q601" s="30">
        <f t="shared" si="332"/>
        <v>-3.6905264167919767E-9</v>
      </c>
      <c r="R601" s="30">
        <f t="shared" si="333"/>
        <v>-3.6900338645754108E-9</v>
      </c>
      <c r="S601" s="30">
        <f t="shared" si="334"/>
        <v>-3.6900338654065759E-9</v>
      </c>
      <c r="T601" s="30">
        <f t="shared" si="335"/>
        <v>-3.6900338654065759E-9</v>
      </c>
      <c r="V601" s="36">
        <v>1.19E-9</v>
      </c>
      <c r="W601" s="36">
        <v>3.1257279976899999</v>
      </c>
      <c r="X601" s="36">
        <v>238.57188970350001</v>
      </c>
      <c r="Y601" s="30">
        <f t="shared" si="336"/>
        <v>-2.7378654582968367E-10</v>
      </c>
      <c r="Z601" s="30">
        <f t="shared" si="337"/>
        <v>-2.7374520328194613E-10</v>
      </c>
      <c r="AA601" s="30">
        <f t="shared" si="338"/>
        <v>-2.7374520335170951E-10</v>
      </c>
      <c r="AB601" s="30">
        <f t="shared" si="339"/>
        <v>-2.7374520335170925E-10</v>
      </c>
      <c r="AD601" s="36"/>
      <c r="AE601" s="36"/>
      <c r="AF601" s="36"/>
      <c r="AL601" s="36"/>
      <c r="AM601" s="36"/>
      <c r="AN601" s="36"/>
      <c r="AT601" s="36"/>
      <c r="AU601" s="36"/>
      <c r="AV601" s="36"/>
      <c r="BB601" s="36"/>
      <c r="BC601" s="36"/>
      <c r="BD601" s="36"/>
      <c r="BJ601" s="36"/>
      <c r="BK601" s="36"/>
      <c r="BL601" s="36"/>
      <c r="BR601" s="36"/>
      <c r="BS601" s="36"/>
      <c r="BT601" s="36"/>
      <c r="BZ601" s="36"/>
      <c r="CA601" s="36"/>
      <c r="CB601" s="36"/>
      <c r="CH601" s="36"/>
      <c r="CI601" s="36"/>
      <c r="CJ601" s="36"/>
      <c r="CP601" s="36"/>
      <c r="CQ601" s="36"/>
      <c r="CR601" s="36"/>
      <c r="CX601" s="36"/>
      <c r="CY601" s="36"/>
      <c r="CZ601" s="36"/>
      <c r="DF601" s="36">
        <v>3.222E-8</v>
      </c>
      <c r="DG601" s="36">
        <v>2.3734211778100001</v>
      </c>
      <c r="DH601" s="36">
        <v>429.51895218279998</v>
      </c>
      <c r="DI601" s="30">
        <f t="shared" si="340"/>
        <v>3.2218948761382652E-8</v>
      </c>
      <c r="DJ601" s="30">
        <f t="shared" si="341"/>
        <v>3.2218931966754953E-8</v>
      </c>
      <c r="DK601" s="30">
        <f t="shared" si="342"/>
        <v>3.2218931966783408E-8</v>
      </c>
      <c r="DL601" s="30">
        <f t="shared" si="343"/>
        <v>3.2218931966783408E-8</v>
      </c>
      <c r="DN601" s="36">
        <v>1.007E-8</v>
      </c>
      <c r="DO601" s="36">
        <v>2.7361545568799999</v>
      </c>
      <c r="DP601" s="36">
        <v>4841.8572720667999</v>
      </c>
      <c r="DQ601" s="30">
        <f t="shared" si="344"/>
        <v>5.2456921204939784E-9</v>
      </c>
      <c r="DR601" s="30">
        <f t="shared" si="345"/>
        <v>5.2519185728664702E-9</v>
      </c>
      <c r="DS601" s="30">
        <f t="shared" si="346"/>
        <v>5.2519185623620068E-9</v>
      </c>
      <c r="DT601" s="30">
        <f t="shared" si="347"/>
        <v>5.2519185623620382E-9</v>
      </c>
      <c r="DV601" s="36"/>
      <c r="DW601" s="36"/>
      <c r="DX601" s="36"/>
      <c r="ED601" s="36"/>
      <c r="EE601" s="36"/>
      <c r="EF601" s="36"/>
      <c r="EL601" s="36"/>
      <c r="EM601" s="36"/>
      <c r="EN601" s="36"/>
      <c r="ET601" s="36"/>
      <c r="EU601" s="36"/>
      <c r="EV601" s="36"/>
    </row>
    <row r="602" spans="14:152" s="30" customFormat="1" ht="12.75">
      <c r="N602" s="36">
        <v>8.4800000000000005E-9</v>
      </c>
      <c r="O602" s="36">
        <v>3.74330244183</v>
      </c>
      <c r="P602" s="36">
        <v>2118.7638603783998</v>
      </c>
      <c r="Q602" s="30">
        <f t="shared" si="332"/>
        <v>-1.2702269783480368E-9</v>
      </c>
      <c r="R602" s="30">
        <f t="shared" si="333"/>
        <v>-1.2728851266281967E-9</v>
      </c>
      <c r="S602" s="30">
        <f t="shared" si="334"/>
        <v>-1.2728851221428313E-9</v>
      </c>
      <c r="T602" s="30">
        <f t="shared" si="335"/>
        <v>-1.272885122142846E-9</v>
      </c>
      <c r="V602" s="36">
        <v>1.2E-9</v>
      </c>
      <c r="W602" s="36">
        <v>4.6289722420299997</v>
      </c>
      <c r="X602" s="36">
        <v>203.26478713040001</v>
      </c>
      <c r="Y602" s="30">
        <f t="shared" si="336"/>
        <v>-1.1229226047398511E-9</v>
      </c>
      <c r="Z602" s="30">
        <f t="shared" si="337"/>
        <v>-1.122935474321567E-9</v>
      </c>
      <c r="AA602" s="30">
        <f t="shared" si="338"/>
        <v>-1.1229354742998512E-9</v>
      </c>
      <c r="AB602" s="30">
        <f t="shared" si="339"/>
        <v>-1.1229354742998512E-9</v>
      </c>
      <c r="AD602" s="36"/>
      <c r="AE602" s="36"/>
      <c r="AF602" s="36"/>
      <c r="AL602" s="36"/>
      <c r="AM602" s="36"/>
      <c r="AN602" s="36"/>
      <c r="AT602" s="36"/>
      <c r="AU602" s="36"/>
      <c r="AV602" s="36"/>
      <c r="BB602" s="36"/>
      <c r="BC602" s="36"/>
      <c r="BD602" s="36"/>
      <c r="BJ602" s="36"/>
      <c r="BK602" s="36"/>
      <c r="BL602" s="36"/>
      <c r="BR602" s="36"/>
      <c r="BS602" s="36"/>
      <c r="BT602" s="36"/>
      <c r="BZ602" s="36"/>
      <c r="CA602" s="36"/>
      <c r="CB602" s="36"/>
      <c r="CH602" s="36"/>
      <c r="CI602" s="36"/>
      <c r="CJ602" s="36"/>
      <c r="CP602" s="36"/>
      <c r="CQ602" s="36"/>
      <c r="CR602" s="36"/>
      <c r="CX602" s="36"/>
      <c r="CY602" s="36"/>
      <c r="CZ602" s="36"/>
      <c r="DF602" s="36">
        <v>3.4310000000000001E-8</v>
      </c>
      <c r="DG602" s="36">
        <v>5.9209984067899999</v>
      </c>
      <c r="DH602" s="36">
        <v>570.74476203920005</v>
      </c>
      <c r="DI602" s="30">
        <f t="shared" si="340"/>
        <v>-3.1796775760205897E-8</v>
      </c>
      <c r="DJ602" s="30">
        <f t="shared" si="341"/>
        <v>-3.1795674816245091E-8</v>
      </c>
      <c r="DK602" s="30">
        <f t="shared" si="342"/>
        <v>-3.1795674818103071E-8</v>
      </c>
      <c r="DL602" s="30">
        <f t="shared" si="343"/>
        <v>-3.1795674818103064E-8</v>
      </c>
      <c r="DN602" s="36">
        <v>8.7000000000000001E-9</v>
      </c>
      <c r="DO602" s="36">
        <v>1.06968760644</v>
      </c>
      <c r="DP602" s="36">
        <v>51.2057253312</v>
      </c>
      <c r="DQ602" s="30">
        <f t="shared" si="344"/>
        <v>6.1495181734054815E-9</v>
      </c>
      <c r="DR602" s="30">
        <f t="shared" si="345"/>
        <v>6.1495653278988235E-9</v>
      </c>
      <c r="DS602" s="30">
        <f t="shared" si="346"/>
        <v>6.1495653278192529E-9</v>
      </c>
      <c r="DT602" s="30">
        <f t="shared" si="347"/>
        <v>6.1495653278192529E-9</v>
      </c>
      <c r="DV602" s="36"/>
      <c r="DW602" s="36"/>
      <c r="DX602" s="36"/>
      <c r="ED602" s="36"/>
      <c r="EE602" s="36"/>
      <c r="EF602" s="36"/>
      <c r="EL602" s="36"/>
      <c r="EM602" s="36"/>
      <c r="EN602" s="36"/>
      <c r="ET602" s="36"/>
      <c r="EU602" s="36"/>
      <c r="EV602" s="36"/>
    </row>
    <row r="603" spans="14:152" s="30" customFormat="1" ht="12.75">
      <c r="N603" s="36">
        <v>7.9500000000000001E-9</v>
      </c>
      <c r="O603" s="36">
        <v>0.27939057139000001</v>
      </c>
      <c r="P603" s="36">
        <v>101.8689339412</v>
      </c>
      <c r="Q603" s="30">
        <f t="shared" si="332"/>
        <v>7.6283501579632798E-9</v>
      </c>
      <c r="R603" s="30">
        <f t="shared" si="333"/>
        <v>7.6283160351862337E-9</v>
      </c>
      <c r="S603" s="30">
        <f t="shared" si="334"/>
        <v>7.6283160352438154E-9</v>
      </c>
      <c r="T603" s="30">
        <f t="shared" si="335"/>
        <v>7.6283160352438154E-9</v>
      </c>
      <c r="V603" s="36">
        <v>1.2900000000000001E-9</v>
      </c>
      <c r="W603" s="36">
        <v>4.9259201616199997</v>
      </c>
      <c r="X603" s="36">
        <v>1286.9081196288</v>
      </c>
      <c r="Y603" s="30">
        <f t="shared" si="336"/>
        <v>-7.6897370801290482E-10</v>
      </c>
      <c r="Z603" s="30">
        <f t="shared" si="337"/>
        <v>-7.6917314726519615E-10</v>
      </c>
      <c r="AA603" s="30">
        <f t="shared" si="338"/>
        <v>-7.6917314692867819E-10</v>
      </c>
      <c r="AB603" s="30">
        <f t="shared" si="339"/>
        <v>-7.6917314692867902E-10</v>
      </c>
      <c r="AD603" s="36"/>
      <c r="AE603" s="36"/>
      <c r="AF603" s="36"/>
      <c r="AL603" s="36"/>
      <c r="AM603" s="36"/>
      <c r="AN603" s="36"/>
      <c r="AT603" s="36"/>
      <c r="AU603" s="36"/>
      <c r="AV603" s="36"/>
      <c r="BB603" s="36"/>
      <c r="BC603" s="36"/>
      <c r="BD603" s="36"/>
      <c r="BJ603" s="36"/>
      <c r="BK603" s="36"/>
      <c r="BL603" s="36"/>
      <c r="BR603" s="36"/>
      <c r="BS603" s="36"/>
      <c r="BT603" s="36"/>
      <c r="BZ603" s="36"/>
      <c r="CA603" s="36"/>
      <c r="CB603" s="36"/>
      <c r="CH603" s="36"/>
      <c r="CI603" s="36"/>
      <c r="CJ603" s="36"/>
      <c r="CP603" s="36"/>
      <c r="CQ603" s="36"/>
      <c r="CR603" s="36"/>
      <c r="CX603" s="36"/>
      <c r="CY603" s="36"/>
      <c r="CZ603" s="36"/>
      <c r="DF603" s="36">
        <v>3.271E-8</v>
      </c>
      <c r="DG603" s="36">
        <v>2.0494794505899998</v>
      </c>
      <c r="DH603" s="36">
        <v>806.72595883600002</v>
      </c>
      <c r="DI603" s="30">
        <f t="shared" si="340"/>
        <v>-2.4632046091855786E-8</v>
      </c>
      <c r="DJ603" s="30">
        <f t="shared" si="341"/>
        <v>-2.463464399067524E-8</v>
      </c>
      <c r="DK603" s="30">
        <f t="shared" si="342"/>
        <v>-2.4634643986291726E-8</v>
      </c>
      <c r="DL603" s="30">
        <f t="shared" si="343"/>
        <v>-2.4634643986291745E-8</v>
      </c>
      <c r="DN603" s="36">
        <v>8.91E-9</v>
      </c>
      <c r="DO603" s="36">
        <v>1.3681754476300001</v>
      </c>
      <c r="DP603" s="36">
        <v>700.45179087969996</v>
      </c>
      <c r="DQ603" s="30">
        <f t="shared" si="344"/>
        <v>-7.220140784015277E-9</v>
      </c>
      <c r="DR603" s="30">
        <f t="shared" si="345"/>
        <v>-7.2206879637936739E-9</v>
      </c>
      <c r="DS603" s="30">
        <f t="shared" si="346"/>
        <v>-7.2206879628704046E-9</v>
      </c>
      <c r="DT603" s="30">
        <f t="shared" si="347"/>
        <v>-7.2206879628704096E-9</v>
      </c>
      <c r="DV603" s="36"/>
      <c r="DW603" s="36"/>
      <c r="DX603" s="36"/>
      <c r="ED603" s="36"/>
      <c r="EE603" s="36"/>
      <c r="EF603" s="36"/>
      <c r="EL603" s="36"/>
      <c r="EM603" s="36"/>
      <c r="EN603" s="36"/>
      <c r="ET603" s="36"/>
      <c r="EU603" s="36"/>
      <c r="EV603" s="36"/>
    </row>
    <row r="604" spans="14:152" s="30" customFormat="1" ht="12.75">
      <c r="N604" s="36">
        <v>7.54E-9</v>
      </c>
      <c r="O604" s="36">
        <v>5.6858349753299997</v>
      </c>
      <c r="P604" s="36">
        <v>662.53120356299996</v>
      </c>
      <c r="Q604" s="30">
        <f t="shared" si="332"/>
        <v>-3.2223991521698648E-9</v>
      </c>
      <c r="R604" s="30">
        <f t="shared" si="333"/>
        <v>-3.2217233318724909E-9</v>
      </c>
      <c r="S604" s="30">
        <f t="shared" si="334"/>
        <v>-3.2217233330129244E-9</v>
      </c>
      <c r="T604" s="30">
        <f t="shared" si="335"/>
        <v>-3.2217233330129215E-9</v>
      </c>
      <c r="V604" s="36">
        <v>1.32E-9</v>
      </c>
      <c r="W604" s="36">
        <v>3.4468216005399999</v>
      </c>
      <c r="X604" s="36">
        <v>156.67674413540001</v>
      </c>
      <c r="Y604" s="30">
        <f t="shared" si="336"/>
        <v>-1.1159322513052881E-9</v>
      </c>
      <c r="Z604" s="30">
        <f t="shared" si="337"/>
        <v>-1.1159157213640229E-9</v>
      </c>
      <c r="AA604" s="30">
        <f t="shared" si="338"/>
        <v>-1.1159157213919166E-9</v>
      </c>
      <c r="AB604" s="30">
        <f t="shared" si="339"/>
        <v>-1.1159157213919166E-9</v>
      </c>
      <c r="AD604" s="36"/>
      <c r="AE604" s="36"/>
      <c r="AF604" s="36"/>
      <c r="AL604" s="36"/>
      <c r="AM604" s="36"/>
      <c r="AN604" s="36"/>
      <c r="AT604" s="36"/>
      <c r="AU604" s="36"/>
      <c r="AV604" s="36"/>
      <c r="BB604" s="36"/>
      <c r="BC604" s="36"/>
      <c r="BD604" s="36"/>
      <c r="BJ604" s="36"/>
      <c r="BK604" s="36"/>
      <c r="BL604" s="36"/>
      <c r="BR604" s="36"/>
      <c r="BS604" s="36"/>
      <c r="BT604" s="36"/>
      <c r="BZ604" s="36"/>
      <c r="CA604" s="36"/>
      <c r="CB604" s="36"/>
      <c r="CH604" s="36"/>
      <c r="CI604" s="36"/>
      <c r="CJ604" s="36"/>
      <c r="CP604" s="36"/>
      <c r="CQ604" s="36"/>
      <c r="CR604" s="36"/>
      <c r="CX604" s="36"/>
      <c r="CY604" s="36"/>
      <c r="CZ604" s="36"/>
      <c r="DF604" s="36">
        <v>3.2070000000000002E-8</v>
      </c>
      <c r="DG604" s="36">
        <v>5.4401897676599997</v>
      </c>
      <c r="DH604" s="36">
        <v>402.2191684878</v>
      </c>
      <c r="DI604" s="30">
        <f t="shared" si="340"/>
        <v>-3.1994869120247111E-8</v>
      </c>
      <c r="DJ604" s="30">
        <f t="shared" si="341"/>
        <v>-3.1995001106973822E-8</v>
      </c>
      <c r="DK604" s="30">
        <f t="shared" si="342"/>
        <v>-3.1995001106751205E-8</v>
      </c>
      <c r="DL604" s="30">
        <f t="shared" si="343"/>
        <v>-3.1995001106751205E-8</v>
      </c>
      <c r="DN604" s="36">
        <v>8.3300000000000008E-9</v>
      </c>
      <c r="DO604" s="36">
        <v>5.3975471580600001</v>
      </c>
      <c r="DP604" s="36">
        <v>159.71512552120001</v>
      </c>
      <c r="DQ604" s="30">
        <f t="shared" si="344"/>
        <v>-1.6581319436464182E-9</v>
      </c>
      <c r="DR604" s="30">
        <f t="shared" si="345"/>
        <v>-1.6583270402811703E-9</v>
      </c>
      <c r="DS604" s="30">
        <f t="shared" si="346"/>
        <v>-1.6583270399519572E-9</v>
      </c>
      <c r="DT604" s="30">
        <f t="shared" si="347"/>
        <v>-1.6583270399519572E-9</v>
      </c>
      <c r="DV604" s="36"/>
      <c r="DW604" s="36"/>
      <c r="DX604" s="36"/>
      <c r="ED604" s="36"/>
      <c r="EE604" s="36"/>
      <c r="EF604" s="36"/>
      <c r="EL604" s="36"/>
      <c r="EM604" s="36"/>
      <c r="EN604" s="36"/>
      <c r="ET604" s="36"/>
      <c r="EU604" s="36"/>
      <c r="EV604" s="36"/>
    </row>
    <row r="605" spans="14:152" s="30" customFormat="1" ht="12.75">
      <c r="N605" s="36">
        <v>7.4999999999999993E-9</v>
      </c>
      <c r="O605" s="36">
        <v>4.7877812800299999</v>
      </c>
      <c r="P605" s="36">
        <v>102.57150935679999</v>
      </c>
      <c r="Q605" s="30">
        <f t="shared" si="332"/>
        <v>-3.5516640508266543E-9</v>
      </c>
      <c r="R605" s="30">
        <f t="shared" si="333"/>
        <v>-3.5517654384087514E-9</v>
      </c>
      <c r="S605" s="30">
        <f t="shared" si="334"/>
        <v>-3.5517654382376631E-9</v>
      </c>
      <c r="T605" s="30">
        <f t="shared" si="335"/>
        <v>-3.5517654382376631E-9</v>
      </c>
      <c r="V605" s="36">
        <v>1.43E-9</v>
      </c>
      <c r="W605" s="36">
        <v>0.67951827512999996</v>
      </c>
      <c r="X605" s="36">
        <v>425.8474313506</v>
      </c>
      <c r="Y605" s="30">
        <f t="shared" si="336"/>
        <v>-1.5815918127966094E-10</v>
      </c>
      <c r="Z605" s="30">
        <f t="shared" si="337"/>
        <v>-1.5824974511609188E-10</v>
      </c>
      <c r="AA605" s="30">
        <f t="shared" si="338"/>
        <v>-1.5824974496327098E-10</v>
      </c>
      <c r="AB605" s="30">
        <f t="shared" si="339"/>
        <v>-1.582497449632716E-10</v>
      </c>
      <c r="AD605" s="36"/>
      <c r="AE605" s="36"/>
      <c r="AF605" s="36"/>
      <c r="AL605" s="36"/>
      <c r="AM605" s="36"/>
      <c r="AN605" s="36"/>
      <c r="AT605" s="36"/>
      <c r="AU605" s="36"/>
      <c r="AV605" s="36"/>
      <c r="BB605" s="36"/>
      <c r="BC605" s="36"/>
      <c r="BD605" s="36"/>
      <c r="BJ605" s="36"/>
      <c r="BK605" s="36"/>
      <c r="BL605" s="36"/>
      <c r="BR605" s="36"/>
      <c r="BS605" s="36"/>
      <c r="BT605" s="36"/>
      <c r="BZ605" s="36"/>
      <c r="CA605" s="36"/>
      <c r="CB605" s="36"/>
      <c r="CH605" s="36"/>
      <c r="CI605" s="36"/>
      <c r="CJ605" s="36"/>
      <c r="CP605" s="36"/>
      <c r="CQ605" s="36"/>
      <c r="CR605" s="36"/>
      <c r="CX605" s="36"/>
      <c r="CY605" s="36"/>
      <c r="CZ605" s="36"/>
      <c r="DF605" s="36">
        <v>3.0909999999999997E-8</v>
      </c>
      <c r="DG605" s="36">
        <v>0.10717557454</v>
      </c>
      <c r="DH605" s="36">
        <v>3590.5168874420001</v>
      </c>
      <c r="DI605" s="30">
        <f t="shared" si="340"/>
        <v>1.7950861468672649E-8</v>
      </c>
      <c r="DJ605" s="30">
        <f t="shared" si="341"/>
        <v>1.7937339257190787E-8</v>
      </c>
      <c r="DK605" s="30">
        <f t="shared" si="342"/>
        <v>1.7937339280013147E-8</v>
      </c>
      <c r="DL605" s="30">
        <f t="shared" si="343"/>
        <v>1.7937339280013058E-8</v>
      </c>
      <c r="DN605" s="36">
        <v>8.5400000000000007E-9</v>
      </c>
      <c r="DO605" s="36">
        <v>1.9176501555700001</v>
      </c>
      <c r="DP605" s="36">
        <v>622.48879857470001</v>
      </c>
      <c r="DQ605" s="30">
        <f t="shared" si="344"/>
        <v>3.1600948223202021E-10</v>
      </c>
      <c r="DR605" s="30">
        <f t="shared" si="345"/>
        <v>3.1521454735527408E-10</v>
      </c>
      <c r="DS605" s="30">
        <f t="shared" si="346"/>
        <v>3.1521454869668078E-10</v>
      </c>
      <c r="DT605" s="30">
        <f t="shared" si="347"/>
        <v>3.15214548696677E-10</v>
      </c>
      <c r="DV605" s="36"/>
      <c r="DW605" s="36"/>
      <c r="DX605" s="36"/>
      <c r="ED605" s="36"/>
      <c r="EE605" s="36"/>
      <c r="EF605" s="36"/>
      <c r="EL605" s="36"/>
      <c r="EM605" s="36"/>
      <c r="EN605" s="36"/>
      <c r="ET605" s="36"/>
      <c r="EU605" s="36"/>
      <c r="EV605" s="36"/>
    </row>
    <row r="606" spans="14:152" s="30" customFormat="1" ht="12.75">
      <c r="N606" s="36">
        <v>7.0900000000000001E-9</v>
      </c>
      <c r="O606" s="36">
        <v>1.6451856281499999</v>
      </c>
      <c r="P606" s="36">
        <v>159.12442469019999</v>
      </c>
      <c r="Q606" s="30">
        <f t="shared" si="332"/>
        <v>5.1248584786831784E-9</v>
      </c>
      <c r="R606" s="30">
        <f t="shared" si="333"/>
        <v>5.1249751358699708E-9</v>
      </c>
      <c r="S606" s="30">
        <f t="shared" si="334"/>
        <v>5.1249751356731209E-9</v>
      </c>
      <c r="T606" s="30">
        <f t="shared" si="335"/>
        <v>5.1249751356731217E-9</v>
      </c>
      <c r="V606" s="36">
        <v>1.14E-9</v>
      </c>
      <c r="W606" s="36">
        <v>5.4651977327600001</v>
      </c>
      <c r="X606" s="36">
        <v>552.58551477449998</v>
      </c>
      <c r="Y606" s="30">
        <f t="shared" si="336"/>
        <v>-8.4166530959918792E-10</v>
      </c>
      <c r="Z606" s="30">
        <f t="shared" si="337"/>
        <v>-8.4160172892819398E-10</v>
      </c>
      <c r="AA606" s="30">
        <f t="shared" si="338"/>
        <v>-8.4160172903548778E-10</v>
      </c>
      <c r="AB606" s="30">
        <f t="shared" si="339"/>
        <v>-8.4160172903548747E-10</v>
      </c>
      <c r="AD606" s="36"/>
      <c r="AE606" s="36"/>
      <c r="AF606" s="36"/>
      <c r="AL606" s="36"/>
      <c r="AM606" s="36"/>
      <c r="AN606" s="36"/>
      <c r="AT606" s="36"/>
      <c r="AU606" s="36"/>
      <c r="AV606" s="36"/>
      <c r="BB606" s="36"/>
      <c r="BC606" s="36"/>
      <c r="BD606" s="36"/>
      <c r="BJ606" s="36"/>
      <c r="BK606" s="36"/>
      <c r="BL606" s="36"/>
      <c r="BR606" s="36"/>
      <c r="BS606" s="36"/>
      <c r="BT606" s="36"/>
      <c r="BZ606" s="36"/>
      <c r="CA606" s="36"/>
      <c r="CB606" s="36"/>
      <c r="CH606" s="36"/>
      <c r="CI606" s="36"/>
      <c r="CJ606" s="36"/>
      <c r="CP606" s="36"/>
      <c r="CQ606" s="36"/>
      <c r="CR606" s="36"/>
      <c r="CX606" s="36"/>
      <c r="CY606" s="36"/>
      <c r="CZ606" s="36"/>
      <c r="DF606" s="36">
        <v>2.9510000000000001E-8</v>
      </c>
      <c r="DG606" s="36">
        <v>1.76365810296</v>
      </c>
      <c r="DH606" s="36">
        <v>426.81063919709999</v>
      </c>
      <c r="DI606" s="30">
        <f t="shared" si="340"/>
        <v>2.4308491055107685E-8</v>
      </c>
      <c r="DJ606" s="30">
        <f t="shared" si="341"/>
        <v>2.4307422431550518E-8</v>
      </c>
      <c r="DK606" s="30">
        <f t="shared" si="342"/>
        <v>2.4307422433353848E-8</v>
      </c>
      <c r="DL606" s="30">
        <f t="shared" si="343"/>
        <v>2.4307422433353841E-8</v>
      </c>
      <c r="DN606" s="36">
        <v>9.7599999999999994E-9</v>
      </c>
      <c r="DO606" s="36">
        <v>3.09106001923</v>
      </c>
      <c r="DP606" s="36">
        <v>2332.0629558164001</v>
      </c>
      <c r="DQ606" s="30">
        <f t="shared" si="344"/>
        <v>-8.9336774288093761E-9</v>
      </c>
      <c r="DR606" s="30">
        <f t="shared" si="345"/>
        <v>-8.9323053673167737E-9</v>
      </c>
      <c r="DS606" s="30">
        <f t="shared" si="346"/>
        <v>-8.9323053696329688E-9</v>
      </c>
      <c r="DT606" s="30">
        <f t="shared" si="347"/>
        <v>-8.9323053696329622E-9</v>
      </c>
      <c r="DV606" s="36"/>
      <c r="DW606" s="36"/>
      <c r="DX606" s="36"/>
      <c r="ED606" s="36"/>
      <c r="EE606" s="36"/>
      <c r="EF606" s="36"/>
      <c r="EL606" s="36"/>
      <c r="EM606" s="36"/>
      <c r="EN606" s="36"/>
      <c r="ET606" s="36"/>
      <c r="EU606" s="36"/>
      <c r="EV606" s="36"/>
    </row>
    <row r="607" spans="14:152" s="30" customFormat="1" ht="12.75">
      <c r="N607" s="36">
        <v>7.6999999999999995E-9</v>
      </c>
      <c r="O607" s="36">
        <v>4.0240499195000003</v>
      </c>
      <c r="P607" s="36">
        <v>909.81873305459999</v>
      </c>
      <c r="Q607" s="30">
        <f t="shared" si="332"/>
        <v>4.0265943368551165E-9</v>
      </c>
      <c r="R607" s="30">
        <f t="shared" si="333"/>
        <v>4.0257007591351293E-9</v>
      </c>
      <c r="S607" s="30">
        <f t="shared" si="334"/>
        <v>4.0257007606430539E-9</v>
      </c>
      <c r="T607" s="30">
        <f t="shared" si="335"/>
        <v>4.0257007606430481E-9</v>
      </c>
      <c r="V607" s="36">
        <v>1.32E-9</v>
      </c>
      <c r="W607" s="36">
        <v>1.76335093671</v>
      </c>
      <c r="X607" s="36">
        <v>432.01481684740003</v>
      </c>
      <c r="Y607" s="30">
        <f t="shared" si="336"/>
        <v>1.065049169799278E-9</v>
      </c>
      <c r="Z607" s="30">
        <f t="shared" si="337"/>
        <v>1.0649987578346116E-9</v>
      </c>
      <c r="AA607" s="30">
        <f t="shared" si="338"/>
        <v>1.0649987579196827E-9</v>
      </c>
      <c r="AB607" s="30">
        <f t="shared" si="339"/>
        <v>1.0649987579196823E-9</v>
      </c>
      <c r="AD607" s="36"/>
      <c r="AE607" s="36"/>
      <c r="AF607" s="36"/>
      <c r="AL607" s="36"/>
      <c r="AM607" s="36"/>
      <c r="AN607" s="36"/>
      <c r="AT607" s="36"/>
      <c r="AU607" s="36"/>
      <c r="AV607" s="36"/>
      <c r="BB607" s="36"/>
      <c r="BC607" s="36"/>
      <c r="BD607" s="36"/>
      <c r="BJ607" s="36"/>
      <c r="BK607" s="36"/>
      <c r="BL607" s="36"/>
      <c r="BR607" s="36"/>
      <c r="BS607" s="36"/>
      <c r="BT607" s="36"/>
      <c r="BZ607" s="36"/>
      <c r="CA607" s="36"/>
      <c r="CB607" s="36"/>
      <c r="CH607" s="36"/>
      <c r="CI607" s="36"/>
      <c r="CJ607" s="36"/>
      <c r="CP607" s="36"/>
      <c r="CQ607" s="36"/>
      <c r="CR607" s="36"/>
      <c r="CX607" s="36"/>
      <c r="CY607" s="36"/>
      <c r="CZ607" s="36"/>
      <c r="DF607" s="36">
        <v>2.9580000000000001E-8</v>
      </c>
      <c r="DG607" s="36">
        <v>0.23653889191999999</v>
      </c>
      <c r="DH607" s="36">
        <v>1354.4331588434</v>
      </c>
      <c r="DI607" s="30">
        <f t="shared" si="340"/>
        <v>1.6229521172806361E-8</v>
      </c>
      <c r="DJ607" s="30">
        <f t="shared" si="341"/>
        <v>1.6224508704051314E-8</v>
      </c>
      <c r="DK607" s="30">
        <f t="shared" si="342"/>
        <v>1.6224508712510106E-8</v>
      </c>
      <c r="DL607" s="30">
        <f t="shared" si="343"/>
        <v>1.6224508712510106E-8</v>
      </c>
      <c r="DN607" s="36">
        <v>8.1899999999999992E-9</v>
      </c>
      <c r="DO607" s="36">
        <v>5.5568369048199999</v>
      </c>
      <c r="DP607" s="36">
        <v>462.02291352809999</v>
      </c>
      <c r="DQ607" s="30">
        <f t="shared" si="344"/>
        <v>-8.1022984316275778E-9</v>
      </c>
      <c r="DR607" s="30">
        <f t="shared" si="345"/>
        <v>-8.1022157709341435E-9</v>
      </c>
      <c r="DS607" s="30">
        <f t="shared" si="346"/>
        <v>-8.1022157710736591E-9</v>
      </c>
      <c r="DT607" s="30">
        <f t="shared" si="347"/>
        <v>-8.1022157710736591E-9</v>
      </c>
      <c r="DV607" s="36"/>
      <c r="DW607" s="36"/>
      <c r="DX607" s="36"/>
      <c r="ED607" s="36"/>
      <c r="EE607" s="36"/>
      <c r="EF607" s="36"/>
      <c r="EL607" s="36"/>
      <c r="EM607" s="36"/>
      <c r="EN607" s="36"/>
      <c r="ET607" s="36"/>
      <c r="EU607" s="36"/>
      <c r="EV607" s="36"/>
    </row>
    <row r="608" spans="14:152" s="30" customFormat="1" ht="12.75">
      <c r="N608" s="36">
        <v>7.6500000000000007E-9</v>
      </c>
      <c r="O608" s="36">
        <v>1.6269313359699999</v>
      </c>
      <c r="P608" s="36">
        <v>465.95506679120001</v>
      </c>
      <c r="Q608" s="30">
        <f t="shared" si="332"/>
        <v>4.4087687905238196E-9</v>
      </c>
      <c r="R608" s="30">
        <f t="shared" si="333"/>
        <v>4.4083328772129682E-9</v>
      </c>
      <c r="S608" s="30">
        <f t="shared" si="334"/>
        <v>4.4083328779485667E-9</v>
      </c>
      <c r="T608" s="30">
        <f t="shared" si="335"/>
        <v>4.4083328779485642E-9</v>
      </c>
      <c r="V608" s="36">
        <v>1.13E-9</v>
      </c>
      <c r="W608" s="36">
        <v>0.68933513038000005</v>
      </c>
      <c r="X608" s="36">
        <v>450.97721326419997</v>
      </c>
      <c r="Y608" s="30">
        <f t="shared" si="336"/>
        <v>-2.6898221035088092E-10</v>
      </c>
      <c r="Z608" s="30">
        <f t="shared" si="337"/>
        <v>-2.6905627348577062E-10</v>
      </c>
      <c r="AA608" s="30">
        <f t="shared" si="338"/>
        <v>-2.6905627336079402E-10</v>
      </c>
      <c r="AB608" s="30">
        <f t="shared" si="339"/>
        <v>-2.6905627336079453E-10</v>
      </c>
      <c r="AD608" s="36"/>
      <c r="AE608" s="36"/>
      <c r="AF608" s="36"/>
      <c r="AL608" s="36"/>
      <c r="AM608" s="36"/>
      <c r="AN608" s="36"/>
      <c r="AT608" s="36"/>
      <c r="AU608" s="36"/>
      <c r="AV608" s="36"/>
      <c r="BB608" s="36"/>
      <c r="BC608" s="36"/>
      <c r="BD608" s="36"/>
      <c r="BJ608" s="36"/>
      <c r="BK608" s="36"/>
      <c r="BL608" s="36"/>
      <c r="BR608" s="36"/>
      <c r="BS608" s="36"/>
      <c r="BT608" s="36"/>
      <c r="BZ608" s="36"/>
      <c r="CA608" s="36"/>
      <c r="CB608" s="36"/>
      <c r="CH608" s="36"/>
      <c r="CI608" s="36"/>
      <c r="CJ608" s="36"/>
      <c r="CP608" s="36"/>
      <c r="CQ608" s="36"/>
      <c r="CR608" s="36"/>
      <c r="CX608" s="36"/>
      <c r="CY608" s="36"/>
      <c r="CZ608" s="36"/>
      <c r="DF608" s="36">
        <v>2.948E-8</v>
      </c>
      <c r="DG608" s="36">
        <v>4.5928983210399998</v>
      </c>
      <c r="DH608" s="36">
        <v>426.38574255489999</v>
      </c>
      <c r="DI608" s="30">
        <f t="shared" si="340"/>
        <v>-1.8027490447225883E-8</v>
      </c>
      <c r="DJ608" s="30">
        <f t="shared" si="341"/>
        <v>-1.8026002170523524E-8</v>
      </c>
      <c r="DK608" s="30">
        <f t="shared" si="342"/>
        <v>-1.802600217303497E-8</v>
      </c>
      <c r="DL608" s="30">
        <f t="shared" si="343"/>
        <v>-1.802600217303496E-8</v>
      </c>
      <c r="DN608" s="36">
        <v>8.0000000000000005E-9</v>
      </c>
      <c r="DO608" s="36">
        <v>1.4704267745999999</v>
      </c>
      <c r="DP608" s="36">
        <v>969.62247809489998</v>
      </c>
      <c r="DQ608" s="30">
        <f t="shared" si="344"/>
        <v>-5.7759145035040073E-9</v>
      </c>
      <c r="DR608" s="30">
        <f t="shared" si="345"/>
        <v>-5.7751113280414885E-9</v>
      </c>
      <c r="DS608" s="30">
        <f t="shared" si="346"/>
        <v>-5.7751113293969041E-9</v>
      </c>
      <c r="DT608" s="30">
        <f t="shared" si="347"/>
        <v>-5.7751113293968992E-9</v>
      </c>
      <c r="DV608" s="36"/>
      <c r="DW608" s="36"/>
      <c r="DX608" s="36"/>
      <c r="ED608" s="36"/>
      <c r="EE608" s="36"/>
      <c r="EF608" s="36"/>
      <c r="EL608" s="36"/>
      <c r="EM608" s="36"/>
      <c r="EN608" s="36"/>
      <c r="ET608" s="36"/>
      <c r="EU608" s="36"/>
      <c r="EV608" s="36"/>
    </row>
    <row r="609" spans="14:152" s="30" customFormat="1" ht="12.75">
      <c r="N609" s="36">
        <v>9.1100000000000002E-9</v>
      </c>
      <c r="O609" s="36">
        <v>5.0463565828199997</v>
      </c>
      <c r="P609" s="36">
        <v>913.96333463880001</v>
      </c>
      <c r="Q609" s="30">
        <f t="shared" si="332"/>
        <v>9.1079567692460393E-9</v>
      </c>
      <c r="R609" s="30">
        <f t="shared" si="333"/>
        <v>9.1079302979053344E-9</v>
      </c>
      <c r="S609" s="30">
        <f t="shared" si="334"/>
        <v>9.107930297950146E-9</v>
      </c>
      <c r="T609" s="30">
        <f t="shared" si="335"/>
        <v>9.107930297950146E-9</v>
      </c>
      <c r="V609" s="36">
        <v>1.2799999999999999E-9</v>
      </c>
      <c r="W609" s="36">
        <v>2.1398606887699998</v>
      </c>
      <c r="X609" s="36">
        <v>2751.5475996916002</v>
      </c>
      <c r="Y609" s="30">
        <f t="shared" si="336"/>
        <v>1.0912814265292556E-9</v>
      </c>
      <c r="Z609" s="30">
        <f t="shared" si="337"/>
        <v>1.0910059017635669E-9</v>
      </c>
      <c r="AA609" s="30">
        <f t="shared" si="338"/>
        <v>1.0910059022286548E-9</v>
      </c>
      <c r="AB609" s="30">
        <f t="shared" si="339"/>
        <v>1.0910059022286525E-9</v>
      </c>
      <c r="AD609" s="36"/>
      <c r="AE609" s="36"/>
      <c r="AF609" s="36"/>
      <c r="AL609" s="36"/>
      <c r="AM609" s="36"/>
      <c r="AN609" s="36"/>
      <c r="AT609" s="36"/>
      <c r="AU609" s="36"/>
      <c r="AV609" s="36"/>
      <c r="BB609" s="36"/>
      <c r="BC609" s="36"/>
      <c r="BD609" s="36"/>
      <c r="BJ609" s="36"/>
      <c r="BK609" s="36"/>
      <c r="BL609" s="36"/>
      <c r="BR609" s="36"/>
      <c r="BS609" s="36"/>
      <c r="BT609" s="36"/>
      <c r="BZ609" s="36"/>
      <c r="CA609" s="36"/>
      <c r="CB609" s="36"/>
      <c r="CH609" s="36"/>
      <c r="CI609" s="36"/>
      <c r="CJ609" s="36"/>
      <c r="CP609" s="36"/>
      <c r="CQ609" s="36"/>
      <c r="CR609" s="36"/>
      <c r="CX609" s="36"/>
      <c r="CY609" s="36"/>
      <c r="CZ609" s="36"/>
      <c r="DF609" s="36">
        <v>3.5059999999999998E-8</v>
      </c>
      <c r="DG609" s="36">
        <v>5.4322258421400003</v>
      </c>
      <c r="DH609" s="36">
        <v>84.9335269539</v>
      </c>
      <c r="DI609" s="30">
        <f t="shared" si="340"/>
        <v>8.6371787035054398E-9</v>
      </c>
      <c r="DJ609" s="30">
        <f t="shared" si="341"/>
        <v>8.6367468513629846E-9</v>
      </c>
      <c r="DK609" s="30">
        <f t="shared" si="342"/>
        <v>8.6367468520917092E-9</v>
      </c>
      <c r="DL609" s="30">
        <f t="shared" si="343"/>
        <v>8.6367468520917092E-9</v>
      </c>
      <c r="DN609" s="36">
        <v>9.3299999999999998E-9</v>
      </c>
      <c r="DO609" s="36">
        <v>1.40166917666</v>
      </c>
      <c r="DP609" s="36">
        <v>287.93768165339998</v>
      </c>
      <c r="DQ609" s="30">
        <f t="shared" si="344"/>
        <v>9.1534958362345212E-9</v>
      </c>
      <c r="DR609" s="30">
        <f t="shared" si="345"/>
        <v>9.1534180049182904E-9</v>
      </c>
      <c r="DS609" s="30">
        <f t="shared" si="346"/>
        <v>9.1534180050496417E-9</v>
      </c>
      <c r="DT609" s="30">
        <f t="shared" si="347"/>
        <v>9.1534180050496401E-9</v>
      </c>
      <c r="DV609" s="36"/>
      <c r="DW609" s="36"/>
      <c r="DX609" s="36"/>
      <c r="ED609" s="36"/>
      <c r="EE609" s="36"/>
      <c r="EF609" s="36"/>
      <c r="EL609" s="36"/>
      <c r="EM609" s="36"/>
      <c r="EN609" s="36"/>
      <c r="ET609" s="36"/>
      <c r="EU609" s="36"/>
      <c r="EV609" s="36"/>
    </row>
    <row r="610" spans="14:152" s="30" customFormat="1" ht="12.75">
      <c r="N610" s="36">
        <v>8.6100000000000007E-9</v>
      </c>
      <c r="O610" s="36">
        <v>2.7897141080900001</v>
      </c>
      <c r="P610" s="36">
        <v>495.75071515079998</v>
      </c>
      <c r="Q610" s="30">
        <f t="shared" si="332"/>
        <v>8.6027685140263809E-9</v>
      </c>
      <c r="R610" s="30">
        <f t="shared" si="333"/>
        <v>8.6027946626268302E-9</v>
      </c>
      <c r="S610" s="30">
        <f t="shared" si="334"/>
        <v>8.6027946625827465E-9</v>
      </c>
      <c r="T610" s="30">
        <f t="shared" si="335"/>
        <v>8.6027946625827465E-9</v>
      </c>
      <c r="V610" s="36">
        <v>1.2300000000000001E-9</v>
      </c>
      <c r="W610" s="36">
        <v>4.59695145319</v>
      </c>
      <c r="X610" s="36">
        <v>216.00740842370001</v>
      </c>
      <c r="Y610" s="30">
        <f t="shared" si="336"/>
        <v>-1.1893869575703874E-9</v>
      </c>
      <c r="Z610" s="30">
        <f t="shared" si="337"/>
        <v>-1.1893970888982332E-9</v>
      </c>
      <c r="AA610" s="30">
        <f t="shared" si="338"/>
        <v>-1.1893970888811382E-9</v>
      </c>
      <c r="AB610" s="30">
        <f t="shared" si="339"/>
        <v>-1.1893970888811385E-9</v>
      </c>
      <c r="AD610" s="36"/>
      <c r="AE610" s="36"/>
      <c r="AF610" s="36"/>
      <c r="AL610" s="36"/>
      <c r="AM610" s="36"/>
      <c r="AN610" s="36"/>
      <c r="AT610" s="36"/>
      <c r="AU610" s="36"/>
      <c r="AV610" s="36"/>
      <c r="BB610" s="36"/>
      <c r="BC610" s="36"/>
      <c r="BD610" s="36"/>
      <c r="BJ610" s="36"/>
      <c r="BK610" s="36"/>
      <c r="BL610" s="36"/>
      <c r="BR610" s="36"/>
      <c r="BS610" s="36"/>
      <c r="BT610" s="36"/>
      <c r="BZ610" s="36"/>
      <c r="CA610" s="36"/>
      <c r="CB610" s="36"/>
      <c r="CH610" s="36"/>
      <c r="CI610" s="36"/>
      <c r="CJ610" s="36"/>
      <c r="CP610" s="36"/>
      <c r="CQ610" s="36"/>
      <c r="CR610" s="36"/>
      <c r="CX610" s="36"/>
      <c r="CY610" s="36"/>
      <c r="CZ610" s="36"/>
      <c r="DF610" s="36">
        <v>2.894E-8</v>
      </c>
      <c r="DG610" s="36">
        <v>5.6967833054200003</v>
      </c>
      <c r="DH610" s="36">
        <v>1262.3860848887</v>
      </c>
      <c r="DI610" s="30">
        <f t="shared" si="340"/>
        <v>7.6686512305973285E-9</v>
      </c>
      <c r="DJ610" s="30">
        <f t="shared" si="341"/>
        <v>7.6633797601976298E-9</v>
      </c>
      <c r="DK610" s="30">
        <f t="shared" si="342"/>
        <v>7.6633797690931682E-9</v>
      </c>
      <c r="DL610" s="30">
        <f t="shared" si="343"/>
        <v>7.6633797690931185E-9</v>
      </c>
      <c r="DN610" s="36">
        <v>7.8399999999999994E-9</v>
      </c>
      <c r="DO610" s="36">
        <v>1.6923516276999999</v>
      </c>
      <c r="DP610" s="36">
        <v>477.80391620720002</v>
      </c>
      <c r="DQ610" s="30">
        <f t="shared" si="344"/>
        <v>4.5164957689416351E-9</v>
      </c>
      <c r="DR610" s="30">
        <f t="shared" si="345"/>
        <v>4.5160375792097394E-9</v>
      </c>
      <c r="DS610" s="30">
        <f t="shared" si="346"/>
        <v>4.5160375799829291E-9</v>
      </c>
      <c r="DT610" s="30">
        <f t="shared" si="347"/>
        <v>4.5160375799829258E-9</v>
      </c>
      <c r="DV610" s="36"/>
      <c r="DW610" s="36"/>
      <c r="DX610" s="36"/>
      <c r="ED610" s="36"/>
      <c r="EE610" s="36"/>
      <c r="EF610" s="36"/>
      <c r="EL610" s="36"/>
      <c r="EM610" s="36"/>
      <c r="EN610" s="36"/>
      <c r="ET610" s="36"/>
      <c r="EU610" s="36"/>
      <c r="EV610" s="36"/>
    </row>
    <row r="611" spans="14:152" s="30" customFormat="1" ht="12.75">
      <c r="N611" s="36">
        <v>6.8800000000000002E-9</v>
      </c>
      <c r="O611" s="36">
        <v>1.1020746700499999</v>
      </c>
      <c r="P611" s="36">
        <v>1.5368623349999999</v>
      </c>
      <c r="Q611" s="30">
        <f t="shared" si="332"/>
        <v>3.1602034149630072E-9</v>
      </c>
      <c r="R611" s="30">
        <f t="shared" si="333"/>
        <v>3.1602048203784408E-9</v>
      </c>
      <c r="S611" s="30">
        <f t="shared" si="334"/>
        <v>3.1602048203760688E-9</v>
      </c>
      <c r="T611" s="30">
        <f t="shared" si="335"/>
        <v>3.1602048203760688E-9</v>
      </c>
      <c r="V611" s="36">
        <v>1.19E-9</v>
      </c>
      <c r="W611" s="36">
        <v>1.0468866645699999</v>
      </c>
      <c r="X611" s="36">
        <v>462.02291352809999</v>
      </c>
      <c r="Y611" s="30">
        <f t="shared" si="336"/>
        <v>6.6561479300051284E-11</v>
      </c>
      <c r="Z611" s="30">
        <f t="shared" si="337"/>
        <v>6.6479336442464161E-11</v>
      </c>
      <c r="AA611" s="30">
        <f t="shared" si="338"/>
        <v>6.6479336581075424E-11</v>
      </c>
      <c r="AB611" s="30">
        <f t="shared" si="339"/>
        <v>6.6479336581074894E-11</v>
      </c>
      <c r="AD611" s="36"/>
      <c r="AE611" s="36"/>
      <c r="AF611" s="36"/>
      <c r="AL611" s="36"/>
      <c r="AM611" s="36"/>
      <c r="AN611" s="36"/>
      <c r="AT611" s="36"/>
      <c r="AU611" s="36"/>
      <c r="AV611" s="36"/>
      <c r="BB611" s="36"/>
      <c r="BC611" s="36"/>
      <c r="BD611" s="36"/>
      <c r="BJ611" s="36"/>
      <c r="BK611" s="36"/>
      <c r="BL611" s="36"/>
      <c r="BR611" s="36"/>
      <c r="BS611" s="36"/>
      <c r="BT611" s="36"/>
      <c r="BZ611" s="36"/>
      <c r="CA611" s="36"/>
      <c r="CB611" s="36"/>
      <c r="CH611" s="36"/>
      <c r="CI611" s="36"/>
      <c r="CJ611" s="36"/>
      <c r="CP611" s="36"/>
      <c r="CQ611" s="36"/>
      <c r="CR611" s="36"/>
      <c r="CX611" s="36"/>
      <c r="CY611" s="36"/>
      <c r="CZ611" s="36"/>
      <c r="DF611" s="36">
        <v>3.6820000000000001E-8</v>
      </c>
      <c r="DG611" s="36">
        <v>1.0712231300699999</v>
      </c>
      <c r="DH611" s="36">
        <v>395.57870223899999</v>
      </c>
      <c r="DI611" s="30">
        <f t="shared" si="340"/>
        <v>1.5972464878769718E-8</v>
      </c>
      <c r="DJ611" s="30">
        <f t="shared" si="341"/>
        <v>1.5970501105510849E-8</v>
      </c>
      <c r="DK611" s="30">
        <f t="shared" si="342"/>
        <v>1.5970501108824647E-8</v>
      </c>
      <c r="DL611" s="30">
        <f t="shared" si="343"/>
        <v>1.5970501108824633E-8</v>
      </c>
      <c r="DN611" s="36">
        <v>7.8199999999999999E-9</v>
      </c>
      <c r="DO611" s="36">
        <v>3.9815341658499999</v>
      </c>
      <c r="DP611" s="36">
        <v>702.14871190910003</v>
      </c>
      <c r="DQ611" s="30">
        <f t="shared" si="344"/>
        <v>7.7894515808057035E-9</v>
      </c>
      <c r="DR611" s="30">
        <f t="shared" si="345"/>
        <v>7.7895240909526056E-9</v>
      </c>
      <c r="DS611" s="30">
        <f t="shared" si="346"/>
        <v>7.7895240908303202E-9</v>
      </c>
      <c r="DT611" s="30">
        <f t="shared" si="347"/>
        <v>7.7895240908303219E-9</v>
      </c>
      <c r="DV611" s="36"/>
      <c r="DW611" s="36"/>
      <c r="DX611" s="36"/>
      <c r="ED611" s="36"/>
      <c r="EE611" s="36"/>
      <c r="EF611" s="36"/>
      <c r="EL611" s="36"/>
      <c r="EM611" s="36"/>
      <c r="EN611" s="36"/>
      <c r="ET611" s="36"/>
      <c r="EU611" s="36"/>
      <c r="EV611" s="36"/>
    </row>
    <row r="612" spans="14:152" s="30" customFormat="1" ht="12.75">
      <c r="N612" s="36">
        <v>8.0299999999999998E-9</v>
      </c>
      <c r="O612" s="36">
        <v>4.3304391909</v>
      </c>
      <c r="P612" s="36">
        <v>453.42489381899998</v>
      </c>
      <c r="Q612" s="30">
        <f t="shared" si="332"/>
        <v>-1.9523655715974825E-9</v>
      </c>
      <c r="R612" s="30">
        <f t="shared" si="333"/>
        <v>-1.9518370874069941E-9</v>
      </c>
      <c r="S612" s="30">
        <f t="shared" si="334"/>
        <v>-1.9518370882987883E-9</v>
      </c>
      <c r="T612" s="30">
        <f t="shared" si="335"/>
        <v>-1.951837088298785E-9</v>
      </c>
      <c r="V612" s="36">
        <v>1.08E-9</v>
      </c>
      <c r="W612" s="36">
        <v>5.3687317028899999</v>
      </c>
      <c r="X612" s="36">
        <v>3377.2177920039999</v>
      </c>
      <c r="Y612" s="30">
        <f t="shared" si="336"/>
        <v>7.6005455109002395E-10</v>
      </c>
      <c r="Z612" s="30">
        <f t="shared" si="337"/>
        <v>7.5966670449492624E-10</v>
      </c>
      <c r="AA612" s="30">
        <f t="shared" si="338"/>
        <v>7.5966670514955966E-10</v>
      </c>
      <c r="AB612" s="30">
        <f t="shared" si="339"/>
        <v>7.5966670514955687E-10</v>
      </c>
      <c r="AD612" s="36"/>
      <c r="AE612" s="36"/>
      <c r="AF612" s="36"/>
      <c r="AL612" s="36"/>
      <c r="AM612" s="36"/>
      <c r="AN612" s="36"/>
      <c r="AT612" s="36"/>
      <c r="AU612" s="36"/>
      <c r="AV612" s="36"/>
      <c r="BB612" s="36"/>
      <c r="BC612" s="36"/>
      <c r="BD612" s="36"/>
      <c r="BJ612" s="36"/>
      <c r="BK612" s="36"/>
      <c r="BL612" s="36"/>
      <c r="BR612" s="36"/>
      <c r="BS612" s="36"/>
      <c r="BT612" s="36"/>
      <c r="BZ612" s="36"/>
      <c r="CA612" s="36"/>
      <c r="CB612" s="36"/>
      <c r="CH612" s="36"/>
      <c r="CI612" s="36"/>
      <c r="CJ612" s="36"/>
      <c r="CP612" s="36"/>
      <c r="CQ612" s="36"/>
      <c r="CR612" s="36"/>
      <c r="CX612" s="36"/>
      <c r="CY612" s="36"/>
      <c r="CZ612" s="36"/>
      <c r="DF612" s="36">
        <v>2.9830000000000003E-8</v>
      </c>
      <c r="DG612" s="36">
        <v>5.2509381604799996</v>
      </c>
      <c r="DH612" s="36">
        <v>313.47110834979998</v>
      </c>
      <c r="DI612" s="30">
        <f t="shared" si="340"/>
        <v>-2.7797472238036861E-8</v>
      </c>
      <c r="DJ612" s="30">
        <f t="shared" si="341"/>
        <v>-2.7797979863396977E-8</v>
      </c>
      <c r="DK612" s="30">
        <f t="shared" si="342"/>
        <v>-2.7797979862540441E-8</v>
      </c>
      <c r="DL612" s="30">
        <f t="shared" si="343"/>
        <v>-2.7797979862540441E-8</v>
      </c>
      <c r="DN612" s="36">
        <v>8.0999999999999997E-9</v>
      </c>
      <c r="DO612" s="36">
        <v>5.8768916154899999</v>
      </c>
      <c r="DP612" s="36">
        <v>561.93429400900004</v>
      </c>
      <c r="DQ612" s="30">
        <f t="shared" si="344"/>
        <v>-7.5210210186089351E-9</v>
      </c>
      <c r="DR612" s="30">
        <f t="shared" si="345"/>
        <v>-7.5207681142989936E-9</v>
      </c>
      <c r="DS612" s="30">
        <f t="shared" si="346"/>
        <v>-7.5207681147258006E-9</v>
      </c>
      <c r="DT612" s="30">
        <f t="shared" si="347"/>
        <v>-7.5207681147257973E-9</v>
      </c>
      <c r="DV612" s="36"/>
      <c r="DW612" s="36"/>
      <c r="DX612" s="36"/>
      <c r="ED612" s="36"/>
      <c r="EE612" s="36"/>
      <c r="EF612" s="36"/>
      <c r="EL612" s="36"/>
      <c r="EM612" s="36"/>
      <c r="EN612" s="36"/>
      <c r="ET612" s="36"/>
      <c r="EU612" s="36"/>
      <c r="EV612" s="36"/>
    </row>
    <row r="613" spans="14:152" s="30" customFormat="1" ht="12.75">
      <c r="N613" s="36">
        <v>6.7299999999999997E-9</v>
      </c>
      <c r="O613" s="36">
        <v>3.4393338529999998E-2</v>
      </c>
      <c r="P613" s="36">
        <v>2524.0214102519999</v>
      </c>
      <c r="Q613" s="30">
        <f t="shared" si="332"/>
        <v>1.1845979490453215E-9</v>
      </c>
      <c r="R613" s="30">
        <f t="shared" si="333"/>
        <v>1.1820957171098763E-9</v>
      </c>
      <c r="S613" s="30">
        <f t="shared" si="334"/>
        <v>1.1820957213323905E-9</v>
      </c>
      <c r="T613" s="30">
        <f t="shared" si="335"/>
        <v>1.1820957213323787E-9</v>
      </c>
      <c r="V613" s="36">
        <v>1.4200000000000001E-9</v>
      </c>
      <c r="W613" s="36">
        <v>6.2462625647200003</v>
      </c>
      <c r="X613" s="36">
        <v>299.12639426919998</v>
      </c>
      <c r="Y613" s="30">
        <f t="shared" si="336"/>
        <v>-1.7655138865177022E-10</v>
      </c>
      <c r="Z613" s="30">
        <f t="shared" si="337"/>
        <v>-1.766144550189552E-10</v>
      </c>
      <c r="AA613" s="30">
        <f t="shared" si="338"/>
        <v>-1.766144549125357E-10</v>
      </c>
      <c r="AB613" s="30">
        <f t="shared" si="339"/>
        <v>-1.766144549125357E-10</v>
      </c>
      <c r="AD613" s="36"/>
      <c r="AE613" s="36"/>
      <c r="AF613" s="36"/>
      <c r="AL613" s="36"/>
      <c r="AM613" s="36"/>
      <c r="AN613" s="36"/>
      <c r="AT613" s="36"/>
      <c r="AU613" s="36"/>
      <c r="AV613" s="36"/>
      <c r="BB613" s="36"/>
      <c r="BC613" s="36"/>
      <c r="BD613" s="36"/>
      <c r="BJ613" s="36"/>
      <c r="BK613" s="36"/>
      <c r="BL613" s="36"/>
      <c r="BR613" s="36"/>
      <c r="BS613" s="36"/>
      <c r="BT613" s="36"/>
      <c r="BZ613" s="36"/>
      <c r="CA613" s="36"/>
      <c r="CB613" s="36"/>
      <c r="CH613" s="36"/>
      <c r="CI613" s="36"/>
      <c r="CJ613" s="36"/>
      <c r="CP613" s="36"/>
      <c r="CQ613" s="36"/>
      <c r="CR613" s="36"/>
      <c r="CX613" s="36"/>
      <c r="CY613" s="36"/>
      <c r="CZ613" s="36"/>
      <c r="DF613" s="36">
        <v>3.1170000000000001E-8</v>
      </c>
      <c r="DG613" s="36">
        <v>4.1876723923699997</v>
      </c>
      <c r="DH613" s="36">
        <v>366.7944458357</v>
      </c>
      <c r="DI613" s="30">
        <f t="shared" si="340"/>
        <v>-1.7164144546197341E-8</v>
      </c>
      <c r="DJ613" s="30">
        <f t="shared" si="341"/>
        <v>-1.7162716470013257E-8</v>
      </c>
      <c r="DK613" s="30">
        <f t="shared" si="342"/>
        <v>-1.7162716472423096E-8</v>
      </c>
      <c r="DL613" s="30">
        <f t="shared" si="343"/>
        <v>-1.7162716472423086E-8</v>
      </c>
      <c r="DN613" s="36">
        <v>8.5799999999999997E-9</v>
      </c>
      <c r="DO613" s="36">
        <v>4.0296477316899999</v>
      </c>
      <c r="DP613" s="36">
        <v>41.644497775600001</v>
      </c>
      <c r="DQ613" s="30">
        <f t="shared" si="344"/>
        <v>-6.7930767483782269E-9</v>
      </c>
      <c r="DR613" s="30">
        <f t="shared" si="345"/>
        <v>-6.7931094092782435E-9</v>
      </c>
      <c r="DS613" s="30">
        <f t="shared" si="346"/>
        <v>-6.7931094092231301E-9</v>
      </c>
      <c r="DT613" s="30">
        <f t="shared" si="347"/>
        <v>-6.7931094092231301E-9</v>
      </c>
      <c r="DV613" s="36"/>
      <c r="DW613" s="36"/>
      <c r="DX613" s="36"/>
      <c r="ED613" s="36"/>
      <c r="EE613" s="36"/>
      <c r="EF613" s="36"/>
      <c r="EL613" s="36"/>
      <c r="EM613" s="36"/>
      <c r="EN613" s="36"/>
      <c r="ET613" s="36"/>
      <c r="EU613" s="36"/>
      <c r="EV613" s="36"/>
    </row>
    <row r="614" spans="14:152" s="30" customFormat="1" ht="12.75">
      <c r="N614" s="36">
        <v>8.5600000000000002E-9</v>
      </c>
      <c r="O614" s="36">
        <v>3.50639182375</v>
      </c>
      <c r="P614" s="36">
        <v>439.12836384820002</v>
      </c>
      <c r="Q614" s="30">
        <f t="shared" si="332"/>
        <v>4.0977496314894756E-9</v>
      </c>
      <c r="R614" s="30">
        <f t="shared" si="333"/>
        <v>4.0982434619246361E-9</v>
      </c>
      <c r="S614" s="30">
        <f t="shared" si="334"/>
        <v>4.0982434610913418E-9</v>
      </c>
      <c r="T614" s="30">
        <f t="shared" si="335"/>
        <v>4.0982434610913451E-9</v>
      </c>
      <c r="V614" s="36">
        <v>1.1800000000000001E-9</v>
      </c>
      <c r="W614" s="36">
        <v>0.63448253509999997</v>
      </c>
      <c r="X614" s="36">
        <v>369.97583957339998</v>
      </c>
      <c r="Y614" s="30">
        <f t="shared" si="336"/>
        <v>1.8091023857498275E-10</v>
      </c>
      <c r="Z614" s="30">
        <f t="shared" si="337"/>
        <v>1.8084568338707624E-10</v>
      </c>
      <c r="AA614" s="30">
        <f t="shared" si="338"/>
        <v>1.8084568349600996E-10</v>
      </c>
      <c r="AB614" s="30">
        <f t="shared" si="339"/>
        <v>1.8084568349600944E-10</v>
      </c>
      <c r="AD614" s="36"/>
      <c r="AE614" s="36"/>
      <c r="AF614" s="36"/>
      <c r="AL614" s="36"/>
      <c r="AM614" s="36"/>
      <c r="AN614" s="36"/>
      <c r="AT614" s="36"/>
      <c r="AU614" s="36"/>
      <c r="AV614" s="36"/>
      <c r="BB614" s="36"/>
      <c r="BC614" s="36"/>
      <c r="BD614" s="36"/>
      <c r="BJ614" s="36"/>
      <c r="BK614" s="36"/>
      <c r="BL614" s="36"/>
      <c r="BR614" s="36"/>
      <c r="BS614" s="36"/>
      <c r="BT614" s="36"/>
      <c r="BZ614" s="36"/>
      <c r="CA614" s="36"/>
      <c r="CB614" s="36"/>
      <c r="CH614" s="36"/>
      <c r="CI614" s="36"/>
      <c r="CJ614" s="36"/>
      <c r="CP614" s="36"/>
      <c r="CQ614" s="36"/>
      <c r="CR614" s="36"/>
      <c r="CX614" s="36"/>
      <c r="CY614" s="36"/>
      <c r="CZ614" s="36"/>
      <c r="DF614" s="36">
        <v>2.873E-8</v>
      </c>
      <c r="DG614" s="36">
        <v>4.4547231272700003</v>
      </c>
      <c r="DH614" s="36">
        <v>361.37781986430002</v>
      </c>
      <c r="DI614" s="30">
        <f t="shared" si="340"/>
        <v>-2.2147740777875365E-8</v>
      </c>
      <c r="DJ614" s="30">
        <f t="shared" si="341"/>
        <v>-2.2146751163421679E-8</v>
      </c>
      <c r="DK614" s="30">
        <f t="shared" si="342"/>
        <v>-2.2146751165091651E-8</v>
      </c>
      <c r="DL614" s="30">
        <f t="shared" si="343"/>
        <v>-2.2146751165091651E-8</v>
      </c>
      <c r="DN614" s="36">
        <v>8.1899999999999992E-9</v>
      </c>
      <c r="DO614" s="36">
        <v>0.98885784754999995</v>
      </c>
      <c r="DP614" s="36">
        <v>960.22130923370003</v>
      </c>
      <c r="DQ614" s="30">
        <f t="shared" si="344"/>
        <v>-3.0167566954601991E-9</v>
      </c>
      <c r="DR614" s="30">
        <f t="shared" si="345"/>
        <v>-3.015662628132111E-9</v>
      </c>
      <c r="DS614" s="30">
        <f t="shared" si="346"/>
        <v>-3.0156626299783376E-9</v>
      </c>
      <c r="DT614" s="30">
        <f t="shared" si="347"/>
        <v>-3.0156626299783314E-9</v>
      </c>
      <c r="DV614" s="36"/>
      <c r="DW614" s="36"/>
      <c r="DX614" s="36"/>
      <c r="ED614" s="36"/>
      <c r="EE614" s="36"/>
      <c r="EF614" s="36"/>
      <c r="EL614" s="36"/>
      <c r="EM614" s="36"/>
      <c r="EN614" s="36"/>
      <c r="ET614" s="36"/>
      <c r="EU614" s="36"/>
      <c r="EV614" s="36"/>
    </row>
    <row r="615" spans="14:152" s="30" customFormat="1" ht="12.75">
      <c r="N615" s="36">
        <v>6.8400000000000004E-9</v>
      </c>
      <c r="O615" s="36">
        <v>3.9390680760599999</v>
      </c>
      <c r="P615" s="36">
        <v>337.80194662820003</v>
      </c>
      <c r="Q615" s="30">
        <f t="shared" si="332"/>
        <v>-3.2510473160011582E-9</v>
      </c>
      <c r="R615" s="30">
        <f t="shared" si="333"/>
        <v>-3.2507431161548221E-9</v>
      </c>
      <c r="S615" s="30">
        <f t="shared" si="334"/>
        <v>-3.2507431166681481E-9</v>
      </c>
      <c r="T615" s="30">
        <f t="shared" si="335"/>
        <v>-3.2507431166681481E-9</v>
      </c>
      <c r="V615" s="36">
        <v>1.0500000000000001E-9</v>
      </c>
      <c r="W615" s="36">
        <v>2.3157061967499999</v>
      </c>
      <c r="X615" s="36">
        <v>200.55647414469999</v>
      </c>
      <c r="Y615" s="30">
        <f t="shared" si="336"/>
        <v>3.7684601088540266E-10</v>
      </c>
      <c r="Z615" s="30">
        <f t="shared" si="337"/>
        <v>3.7687542250024415E-10</v>
      </c>
      <c r="AA615" s="30">
        <f t="shared" si="338"/>
        <v>3.7687542245061409E-10</v>
      </c>
      <c r="AB615" s="30">
        <f t="shared" si="339"/>
        <v>3.7687542245061424E-10</v>
      </c>
      <c r="AD615" s="36"/>
      <c r="AE615" s="36"/>
      <c r="AF615" s="36"/>
      <c r="AL615" s="36"/>
      <c r="AM615" s="36"/>
      <c r="AN615" s="36"/>
      <c r="AT615" s="36"/>
      <c r="AU615" s="36"/>
      <c r="AV615" s="36"/>
      <c r="BB615" s="36"/>
      <c r="BC615" s="36"/>
      <c r="BD615" s="36"/>
      <c r="BJ615" s="36"/>
      <c r="BK615" s="36"/>
      <c r="BL615" s="36"/>
      <c r="BR615" s="36"/>
      <c r="BS615" s="36"/>
      <c r="BT615" s="36"/>
      <c r="BZ615" s="36"/>
      <c r="CA615" s="36"/>
      <c r="CB615" s="36"/>
      <c r="CH615" s="36"/>
      <c r="CI615" s="36"/>
      <c r="CJ615" s="36"/>
      <c r="CP615" s="36"/>
      <c r="CQ615" s="36"/>
      <c r="CR615" s="36"/>
      <c r="CX615" s="36"/>
      <c r="CY615" s="36"/>
      <c r="CZ615" s="36"/>
      <c r="DF615" s="36">
        <v>3.5210000000000002E-8</v>
      </c>
      <c r="DG615" s="36">
        <v>2.05528981993</v>
      </c>
      <c r="DH615" s="36">
        <v>1261.6353253632999</v>
      </c>
      <c r="DI615" s="30">
        <f t="shared" si="340"/>
        <v>7.9430837711758483E-9</v>
      </c>
      <c r="DJ615" s="30">
        <f t="shared" si="341"/>
        <v>7.9495594783284522E-9</v>
      </c>
      <c r="DK615" s="30">
        <f t="shared" si="342"/>
        <v>7.9495594674013483E-9</v>
      </c>
      <c r="DL615" s="30">
        <f t="shared" si="343"/>
        <v>7.9495594674013483E-9</v>
      </c>
      <c r="DN615" s="36">
        <v>8.8200000000000006E-9</v>
      </c>
      <c r="DO615" s="36">
        <v>1.4955963830600001</v>
      </c>
      <c r="DP615" s="36">
        <v>760.25553592000006</v>
      </c>
      <c r="DQ615" s="30">
        <f t="shared" si="344"/>
        <v>-8.0466084992246573E-9</v>
      </c>
      <c r="DR615" s="30">
        <f t="shared" si="345"/>
        <v>-8.0470193244056285E-9</v>
      </c>
      <c r="DS615" s="30">
        <f t="shared" si="346"/>
        <v>-8.0470193237124727E-9</v>
      </c>
      <c r="DT615" s="30">
        <f t="shared" si="347"/>
        <v>-8.0470193237124743E-9</v>
      </c>
      <c r="DV615" s="36"/>
      <c r="DW615" s="36"/>
      <c r="DX615" s="36"/>
      <c r="ED615" s="36"/>
      <c r="EE615" s="36"/>
      <c r="EF615" s="36"/>
      <c r="EL615" s="36"/>
      <c r="EM615" s="36"/>
      <c r="EN615" s="36"/>
      <c r="ET615" s="36"/>
      <c r="EU615" s="36"/>
      <c r="EV615" s="36"/>
    </row>
    <row r="616" spans="14:152" s="30" customFormat="1" ht="12.75">
      <c r="N616" s="36">
        <v>7.1600000000000001E-9</v>
      </c>
      <c r="O616" s="36">
        <v>6.1890985498699997</v>
      </c>
      <c r="P616" s="36">
        <v>310.7146112543</v>
      </c>
      <c r="Q616" s="30">
        <f t="shared" si="332"/>
        <v>-1.744136596786245E-9</v>
      </c>
      <c r="R616" s="30">
        <f t="shared" si="333"/>
        <v>-1.7444594668829538E-9</v>
      </c>
      <c r="S616" s="30">
        <f t="shared" si="334"/>
        <v>-1.7444594663381342E-9</v>
      </c>
      <c r="T616" s="30">
        <f t="shared" si="335"/>
        <v>-1.7444594663381342E-9</v>
      </c>
      <c r="V616" s="36">
        <v>1.2400000000000001E-9</v>
      </c>
      <c r="W616" s="36">
        <v>1.8711081514000001</v>
      </c>
      <c r="X616" s="36">
        <v>850.0149880143</v>
      </c>
      <c r="Y616" s="30">
        <f t="shared" si="336"/>
        <v>-1.1847159019733514E-9</v>
      </c>
      <c r="Z616" s="30">
        <f t="shared" si="337"/>
        <v>-1.1847624612978405E-9</v>
      </c>
      <c r="AA616" s="30">
        <f t="shared" si="338"/>
        <v>-1.1847624612192904E-9</v>
      </c>
      <c r="AB616" s="30">
        <f t="shared" si="339"/>
        <v>-1.1847624612192908E-9</v>
      </c>
      <c r="AD616" s="36"/>
      <c r="AE616" s="36"/>
      <c r="AF616" s="36"/>
      <c r="AL616" s="36"/>
      <c r="AM616" s="36"/>
      <c r="AN616" s="36"/>
      <c r="AT616" s="36"/>
      <c r="AU616" s="36"/>
      <c r="AV616" s="36"/>
      <c r="BB616" s="36"/>
      <c r="BC616" s="36"/>
      <c r="BD616" s="36"/>
      <c r="BJ616" s="36"/>
      <c r="BK616" s="36"/>
      <c r="BL616" s="36"/>
      <c r="BR616" s="36"/>
      <c r="BS616" s="36"/>
      <c r="BT616" s="36"/>
      <c r="BZ616" s="36"/>
      <c r="CA616" s="36"/>
      <c r="CB616" s="36"/>
      <c r="CH616" s="36"/>
      <c r="CI616" s="36"/>
      <c r="CJ616" s="36"/>
      <c r="CP616" s="36"/>
      <c r="CQ616" s="36"/>
      <c r="CR616" s="36"/>
      <c r="CX616" s="36"/>
      <c r="CY616" s="36"/>
      <c r="CZ616" s="36"/>
      <c r="DF616" s="36">
        <v>3.4959999999999997E-8</v>
      </c>
      <c r="DG616" s="36">
        <v>1.8795075907800001</v>
      </c>
      <c r="DH616" s="36">
        <v>439.12836384820002</v>
      </c>
      <c r="DI616" s="30">
        <f t="shared" si="340"/>
        <v>2.970751350776923E-8</v>
      </c>
      <c r="DJ616" s="30">
        <f t="shared" si="341"/>
        <v>2.9706302410660557E-8</v>
      </c>
      <c r="DK616" s="30">
        <f t="shared" si="342"/>
        <v>2.9706302412704318E-8</v>
      </c>
      <c r="DL616" s="30">
        <f t="shared" si="343"/>
        <v>2.9706302412704308E-8</v>
      </c>
      <c r="DN616" s="36">
        <v>7.6700000000000002E-9</v>
      </c>
      <c r="DO616" s="36">
        <v>2.4678765453099998</v>
      </c>
      <c r="DP616" s="36">
        <v>402.2191684878</v>
      </c>
      <c r="DQ616" s="30">
        <f t="shared" si="344"/>
        <v>7.4542581908152145E-9</v>
      </c>
      <c r="DR616" s="30">
        <f t="shared" si="345"/>
        <v>7.4543668964238497E-9</v>
      </c>
      <c r="DS616" s="30">
        <f t="shared" si="346"/>
        <v>7.4543668962404373E-9</v>
      </c>
      <c r="DT616" s="30">
        <f t="shared" si="347"/>
        <v>7.4543668962404373E-9</v>
      </c>
      <c r="DV616" s="36"/>
      <c r="DW616" s="36"/>
      <c r="DX616" s="36"/>
      <c r="ED616" s="36"/>
      <c r="EE616" s="36"/>
      <c r="EF616" s="36"/>
      <c r="EL616" s="36"/>
      <c r="EM616" s="36"/>
      <c r="EN616" s="36"/>
      <c r="ET616" s="36"/>
      <c r="EU616" s="36"/>
      <c r="EV616" s="36"/>
    </row>
    <row r="617" spans="14:152" s="30" customFormat="1" ht="12.75">
      <c r="N617" s="36">
        <v>9.2199999999999992E-9</v>
      </c>
      <c r="O617" s="36">
        <v>1.7063420032000001</v>
      </c>
      <c r="P617" s="36">
        <v>125.1841747464</v>
      </c>
      <c r="Q617" s="30">
        <f t="shared" si="332"/>
        <v>4.8861821122593957E-9</v>
      </c>
      <c r="R617" s="30">
        <f t="shared" si="333"/>
        <v>4.8863285745716122E-9</v>
      </c>
      <c r="S617" s="30">
        <f t="shared" si="334"/>
        <v>4.886328574324468E-9</v>
      </c>
      <c r="T617" s="30">
        <f t="shared" si="335"/>
        <v>4.886328574324468E-9</v>
      </c>
      <c r="V617" s="36">
        <v>1.0600000000000001E-9</v>
      </c>
      <c r="W617" s="36">
        <v>0.55623662569999999</v>
      </c>
      <c r="X617" s="36">
        <v>114.3991069134</v>
      </c>
      <c r="Y617" s="30">
        <f t="shared" si="336"/>
        <v>1.0567723574552029E-9</v>
      </c>
      <c r="Z617" s="30">
        <f t="shared" si="337"/>
        <v>1.0567709423495208E-9</v>
      </c>
      <c r="AA617" s="30">
        <f t="shared" si="338"/>
        <v>1.0567709423519089E-9</v>
      </c>
      <c r="AB617" s="30">
        <f t="shared" si="339"/>
        <v>1.0567709423519089E-9</v>
      </c>
      <c r="AD617" s="36"/>
      <c r="AE617" s="36"/>
      <c r="AF617" s="36"/>
      <c r="AL617" s="36"/>
      <c r="AM617" s="36"/>
      <c r="AN617" s="36"/>
      <c r="AT617" s="36"/>
      <c r="AU617" s="36"/>
      <c r="AV617" s="36"/>
      <c r="BB617" s="36"/>
      <c r="BC617" s="36"/>
      <c r="BD617" s="36"/>
      <c r="BJ617" s="36"/>
      <c r="BK617" s="36"/>
      <c r="BL617" s="36"/>
      <c r="BR617" s="36"/>
      <c r="BS617" s="36"/>
      <c r="BT617" s="36"/>
      <c r="BZ617" s="36"/>
      <c r="CA617" s="36"/>
      <c r="CB617" s="36"/>
      <c r="CH617" s="36"/>
      <c r="CI617" s="36"/>
      <c r="CJ617" s="36"/>
      <c r="CP617" s="36"/>
      <c r="CQ617" s="36"/>
      <c r="CR617" s="36"/>
      <c r="CX617" s="36"/>
      <c r="CY617" s="36"/>
      <c r="CZ617" s="36"/>
      <c r="DF617" s="36">
        <v>3.0120000000000001E-8</v>
      </c>
      <c r="DG617" s="36">
        <v>0.64439385873999999</v>
      </c>
      <c r="DH617" s="36">
        <v>263.02034806090001</v>
      </c>
      <c r="DI617" s="30">
        <f t="shared" si="340"/>
        <v>2.0681542304021015E-8</v>
      </c>
      <c r="DJ617" s="30">
        <f t="shared" si="341"/>
        <v>2.0680680466672391E-8</v>
      </c>
      <c r="DK617" s="30">
        <f t="shared" si="342"/>
        <v>2.068068046812672E-8</v>
      </c>
      <c r="DL617" s="30">
        <f t="shared" si="343"/>
        <v>2.0680680468126717E-8</v>
      </c>
      <c r="DN617" s="36">
        <v>8.5099999999999998E-9</v>
      </c>
      <c r="DO617" s="36">
        <v>3.6467800119499998</v>
      </c>
      <c r="DP617" s="36">
        <v>348.63519857099999</v>
      </c>
      <c r="DQ617" s="30">
        <f t="shared" si="344"/>
        <v>-1.2123687732166834E-9</v>
      </c>
      <c r="DR617" s="30">
        <f t="shared" si="345"/>
        <v>-1.2119293441413446E-9</v>
      </c>
      <c r="DS617" s="30">
        <f t="shared" si="346"/>
        <v>-1.2119293448828574E-9</v>
      </c>
      <c r="DT617" s="30">
        <f t="shared" si="347"/>
        <v>-1.2119293448828558E-9</v>
      </c>
      <c r="DV617" s="36"/>
      <c r="DW617" s="36"/>
      <c r="DX617" s="36"/>
      <c r="ED617" s="36"/>
      <c r="EE617" s="36"/>
      <c r="EF617" s="36"/>
      <c r="EL617" s="36"/>
      <c r="EM617" s="36"/>
      <c r="EN617" s="36"/>
      <c r="ET617" s="36"/>
      <c r="EU617" s="36"/>
      <c r="EV617" s="36"/>
    </row>
    <row r="618" spans="14:152" s="30" customFormat="1" ht="12.75">
      <c r="N618" s="36">
        <v>8.8499999999999998E-9</v>
      </c>
      <c r="O618" s="36">
        <v>1.69955870744</v>
      </c>
      <c r="P618" s="36">
        <v>6283.0758499914</v>
      </c>
      <c r="Q618" s="30">
        <f t="shared" si="332"/>
        <v>-1.3285746613528249E-9</v>
      </c>
      <c r="R618" s="30">
        <f t="shared" si="333"/>
        <v>-1.3368003775393602E-9</v>
      </c>
      <c r="S618" s="30">
        <f t="shared" si="334"/>
        <v>-1.3368003636599379E-9</v>
      </c>
      <c r="T618" s="30">
        <f t="shared" si="335"/>
        <v>-1.3368003636600001E-9</v>
      </c>
      <c r="V618" s="36">
        <v>1.02E-9</v>
      </c>
      <c r="W618" s="36">
        <v>3.95315219638</v>
      </c>
      <c r="X618" s="36">
        <v>361.37781986430002</v>
      </c>
      <c r="Y618" s="30">
        <f t="shared" si="336"/>
        <v>-3.7707887891104736E-10</v>
      </c>
      <c r="Z618" s="30">
        <f t="shared" si="337"/>
        <v>-3.7702762884837592E-10</v>
      </c>
      <c r="AA618" s="30">
        <f t="shared" si="338"/>
        <v>-3.7702762893485837E-10</v>
      </c>
      <c r="AB618" s="30">
        <f t="shared" si="339"/>
        <v>-3.7702762893485837E-10</v>
      </c>
      <c r="AD618" s="36"/>
      <c r="AE618" s="36"/>
      <c r="AF618" s="36"/>
      <c r="AL618" s="36"/>
      <c r="AM618" s="36"/>
      <c r="AN618" s="36"/>
      <c r="AT618" s="36"/>
      <c r="AU618" s="36"/>
      <c r="AV618" s="36"/>
      <c r="BB618" s="36"/>
      <c r="BC618" s="36"/>
      <c r="BD618" s="36"/>
      <c r="BJ618" s="36"/>
      <c r="BK618" s="36"/>
      <c r="BL618" s="36"/>
      <c r="BR618" s="36"/>
      <c r="BS618" s="36"/>
      <c r="BT618" s="36"/>
      <c r="BZ618" s="36"/>
      <c r="CA618" s="36"/>
      <c r="CB618" s="36"/>
      <c r="CH618" s="36"/>
      <c r="CI618" s="36"/>
      <c r="CJ618" s="36"/>
      <c r="CP618" s="36"/>
      <c r="CQ618" s="36"/>
      <c r="CR618" s="36"/>
      <c r="CX618" s="36"/>
      <c r="CY618" s="36"/>
      <c r="CZ618" s="36"/>
      <c r="DF618" s="36">
        <v>2.8489999999999999E-8</v>
      </c>
      <c r="DG618" s="36">
        <v>1.1249177797400001</v>
      </c>
      <c r="DH618" s="36">
        <v>262.05714021440002</v>
      </c>
      <c r="DI618" s="30">
        <f t="shared" si="340"/>
        <v>2.6970448140955381E-8</v>
      </c>
      <c r="DJ618" s="30">
        <f t="shared" si="341"/>
        <v>2.6970088135245609E-8</v>
      </c>
      <c r="DK618" s="30">
        <f t="shared" si="342"/>
        <v>2.6970088135853134E-8</v>
      </c>
      <c r="DL618" s="30">
        <f t="shared" si="343"/>
        <v>2.697008813585313E-8</v>
      </c>
      <c r="DN618" s="36">
        <v>8.5199999999999995E-9</v>
      </c>
      <c r="DO618" s="36">
        <v>1.0347084067200001</v>
      </c>
      <c r="DP618" s="36">
        <v>2620.0006374698</v>
      </c>
      <c r="DQ618" s="30">
        <f t="shared" si="344"/>
        <v>5.1228273357972197E-9</v>
      </c>
      <c r="DR618" s="30">
        <f t="shared" si="345"/>
        <v>5.1201579252675176E-9</v>
      </c>
      <c r="DS618" s="30">
        <f t="shared" si="346"/>
        <v>5.1201579297726551E-9</v>
      </c>
      <c r="DT618" s="30">
        <f t="shared" si="347"/>
        <v>5.1201579297726427E-9</v>
      </c>
      <c r="DV618" s="36"/>
      <c r="DW618" s="36"/>
      <c r="DX618" s="36"/>
      <c r="ED618" s="36"/>
      <c r="EE618" s="36"/>
      <c r="EF618" s="36"/>
      <c r="EL618" s="36"/>
      <c r="EM618" s="36"/>
      <c r="EN618" s="36"/>
      <c r="ET618" s="36"/>
      <c r="EU618" s="36"/>
      <c r="EV618" s="36"/>
    </row>
    <row r="619" spans="14:152" s="30" customFormat="1" ht="12.75">
      <c r="N619" s="36">
        <v>6.5599999999999997E-9</v>
      </c>
      <c r="O619" s="36">
        <v>1.28102954508</v>
      </c>
      <c r="P619" s="36">
        <v>432.01481684740003</v>
      </c>
      <c r="Q619" s="30">
        <f t="shared" si="332"/>
        <v>2.8916388579223296E-9</v>
      </c>
      <c r="R619" s="30">
        <f t="shared" si="333"/>
        <v>2.89125820071025E-9</v>
      </c>
      <c r="S619" s="30">
        <f t="shared" si="334"/>
        <v>2.8912582013525988E-9</v>
      </c>
      <c r="T619" s="30">
        <f t="shared" si="335"/>
        <v>2.8912582013525963E-9</v>
      </c>
      <c r="V619" s="36">
        <v>9.5000000000000003E-10</v>
      </c>
      <c r="W619" s="36">
        <v>4.1065852932300002</v>
      </c>
      <c r="X619" s="36">
        <v>10213.285546211</v>
      </c>
      <c r="Y619" s="30">
        <f t="shared" si="336"/>
        <v>-6.0136530537641654E-10</v>
      </c>
      <c r="Z619" s="30">
        <f t="shared" si="337"/>
        <v>-6.0248855199397181E-10</v>
      </c>
      <c r="AA619" s="30">
        <f t="shared" si="338"/>
        <v>-6.024885500997493E-10</v>
      </c>
      <c r="AB619" s="30">
        <f t="shared" si="339"/>
        <v>-6.0248855009975447E-10</v>
      </c>
      <c r="AD619" s="36"/>
      <c r="AE619" s="36"/>
      <c r="AF619" s="36"/>
      <c r="AL619" s="36"/>
      <c r="AM619" s="36"/>
      <c r="AN619" s="36"/>
      <c r="AT619" s="36"/>
      <c r="AU619" s="36"/>
      <c r="AV619" s="36"/>
      <c r="BB619" s="36"/>
      <c r="BC619" s="36"/>
      <c r="BD619" s="36"/>
      <c r="BJ619" s="36"/>
      <c r="BK619" s="36"/>
      <c r="BL619" s="36"/>
      <c r="BR619" s="36"/>
      <c r="BS619" s="36"/>
      <c r="BT619" s="36"/>
      <c r="BZ619" s="36"/>
      <c r="CA619" s="36"/>
      <c r="CB619" s="36"/>
      <c r="CH619" s="36"/>
      <c r="CI619" s="36"/>
      <c r="CJ619" s="36"/>
      <c r="CP619" s="36"/>
      <c r="CQ619" s="36"/>
      <c r="CR619" s="36"/>
      <c r="CX619" s="36"/>
      <c r="CY619" s="36"/>
      <c r="CZ619" s="36"/>
      <c r="DF619" s="36">
        <v>2.9099999999999999E-8</v>
      </c>
      <c r="DG619" s="36">
        <v>2.7619217168099999</v>
      </c>
      <c r="DH619" s="36">
        <v>541.53981451059997</v>
      </c>
      <c r="DI619" s="30">
        <f t="shared" si="340"/>
        <v>2.8261188021999353E-8</v>
      </c>
      <c r="DJ619" s="30">
        <f t="shared" si="341"/>
        <v>2.8260625832947713E-8</v>
      </c>
      <c r="DK619" s="30">
        <f t="shared" si="342"/>
        <v>2.8260625833896529E-8</v>
      </c>
      <c r="DL619" s="30">
        <f t="shared" si="343"/>
        <v>2.8260625833896525E-8</v>
      </c>
      <c r="DN619" s="36">
        <v>7.6999999999999995E-9</v>
      </c>
      <c r="DO619" s="36">
        <v>4.6709068375299996</v>
      </c>
      <c r="DP619" s="36">
        <v>16.674774556399999</v>
      </c>
      <c r="DQ619" s="30">
        <f t="shared" si="344"/>
        <v>-1.0282314943926658E-9</v>
      </c>
      <c r="DR619" s="30">
        <f t="shared" si="345"/>
        <v>-1.0282505350718634E-9</v>
      </c>
      <c r="DS619" s="30">
        <f t="shared" si="346"/>
        <v>-1.0282505350397304E-9</v>
      </c>
      <c r="DT619" s="30">
        <f t="shared" si="347"/>
        <v>-1.0282505350397304E-9</v>
      </c>
      <c r="DV619" s="36"/>
      <c r="DW619" s="36"/>
      <c r="DX619" s="36"/>
      <c r="ED619" s="36"/>
      <c r="EE619" s="36"/>
      <c r="EF619" s="36"/>
      <c r="EL619" s="36"/>
      <c r="EM619" s="36"/>
      <c r="EN619" s="36"/>
      <c r="ET619" s="36"/>
      <c r="EU619" s="36"/>
      <c r="EV619" s="36"/>
    </row>
    <row r="620" spans="14:152" s="30" customFormat="1" ht="12.75">
      <c r="N620" s="36">
        <v>8.0800000000000002E-9</v>
      </c>
      <c r="O620" s="36">
        <v>1.64410808383</v>
      </c>
      <c r="P620" s="36">
        <v>299.12639426919998</v>
      </c>
      <c r="Q620" s="30">
        <f t="shared" si="332"/>
        <v>8.0791599464885633E-9</v>
      </c>
      <c r="R620" s="30">
        <f t="shared" si="333"/>
        <v>8.0791547233687163E-9</v>
      </c>
      <c r="S620" s="30">
        <f t="shared" si="334"/>
        <v>8.079154723377544E-9</v>
      </c>
      <c r="T620" s="30">
        <f t="shared" si="335"/>
        <v>8.079154723377544E-9</v>
      </c>
      <c r="V620" s="36">
        <v>9.6999999999999996E-10</v>
      </c>
      <c r="W620" s="36">
        <v>1.1353471073400001</v>
      </c>
      <c r="X620" s="36">
        <v>387.24131496080003</v>
      </c>
      <c r="Y620" s="30">
        <f t="shared" si="336"/>
        <v>5.1447431947924182E-10</v>
      </c>
      <c r="Z620" s="30">
        <f t="shared" si="337"/>
        <v>5.1442666856245336E-10</v>
      </c>
      <c r="AA620" s="30">
        <f t="shared" si="338"/>
        <v>5.1442666864286276E-10</v>
      </c>
      <c r="AB620" s="30">
        <f t="shared" si="339"/>
        <v>5.1442666864286276E-10</v>
      </c>
      <c r="AD620" s="36"/>
      <c r="AE620" s="36"/>
      <c r="AF620" s="36"/>
      <c r="AL620" s="36"/>
      <c r="AM620" s="36"/>
      <c r="AN620" s="36"/>
      <c r="AT620" s="36"/>
      <c r="AU620" s="36"/>
      <c r="AV620" s="36"/>
      <c r="BB620" s="36"/>
      <c r="BC620" s="36"/>
      <c r="BD620" s="36"/>
      <c r="BJ620" s="36"/>
      <c r="BK620" s="36"/>
      <c r="BL620" s="36"/>
      <c r="BR620" s="36"/>
      <c r="BS620" s="36"/>
      <c r="BT620" s="36"/>
      <c r="BZ620" s="36"/>
      <c r="CA620" s="36"/>
      <c r="CB620" s="36"/>
      <c r="CH620" s="36"/>
      <c r="CI620" s="36"/>
      <c r="CJ620" s="36"/>
      <c r="CP620" s="36"/>
      <c r="CQ620" s="36"/>
      <c r="CR620" s="36"/>
      <c r="CX620" s="36"/>
      <c r="CY620" s="36"/>
      <c r="CZ620" s="36"/>
      <c r="DF620" s="36">
        <v>3.3220000000000002E-8</v>
      </c>
      <c r="DG620" s="36">
        <v>6.0889394879100003</v>
      </c>
      <c r="DH620" s="36">
        <v>108.72184851110001</v>
      </c>
      <c r="DI620" s="30">
        <f t="shared" si="340"/>
        <v>2.3214510056946884E-8</v>
      </c>
      <c r="DJ620" s="30">
        <f t="shared" si="341"/>
        <v>2.3214123466815224E-8</v>
      </c>
      <c r="DK620" s="30">
        <f t="shared" si="342"/>
        <v>2.3214123467467579E-8</v>
      </c>
      <c r="DL620" s="30">
        <f t="shared" si="343"/>
        <v>2.3214123467467579E-8</v>
      </c>
      <c r="DN620" s="36">
        <v>8.4900000000000003E-9</v>
      </c>
      <c r="DO620" s="36">
        <v>5.2799473093499998</v>
      </c>
      <c r="DP620" s="36">
        <v>74.638586215399997</v>
      </c>
      <c r="DQ620" s="30">
        <f t="shared" si="344"/>
        <v>1.2999426742682187E-9</v>
      </c>
      <c r="DR620" s="30">
        <f t="shared" si="345"/>
        <v>1.2998489700899461E-9</v>
      </c>
      <c r="DS620" s="30">
        <f t="shared" si="346"/>
        <v>1.2998489702480646E-9</v>
      </c>
      <c r="DT620" s="30">
        <f t="shared" si="347"/>
        <v>1.2998489702480646E-9</v>
      </c>
      <c r="DV620" s="36"/>
      <c r="DW620" s="36"/>
      <c r="DX620" s="36"/>
      <c r="ED620" s="36"/>
      <c r="EE620" s="36"/>
      <c r="EF620" s="36"/>
      <c r="EL620" s="36"/>
      <c r="EM620" s="36"/>
      <c r="EN620" s="36"/>
      <c r="ET620" s="36"/>
      <c r="EU620" s="36"/>
      <c r="EV620" s="36"/>
    </row>
    <row r="621" spans="14:152" s="30" customFormat="1" ht="12.75">
      <c r="N621" s="36">
        <v>6.5599999999999997E-9</v>
      </c>
      <c r="O621" s="36">
        <v>1.4944916462</v>
      </c>
      <c r="P621" s="36">
        <v>849.26422848890002</v>
      </c>
      <c r="Q621" s="30">
        <f t="shared" si="332"/>
        <v>-6.5426608242939319E-9</v>
      </c>
      <c r="R621" s="30">
        <f t="shared" si="333"/>
        <v>-6.5426001989308767E-9</v>
      </c>
      <c r="S621" s="30">
        <f t="shared" si="334"/>
        <v>-6.5426001990332676E-9</v>
      </c>
      <c r="T621" s="30">
        <f t="shared" si="335"/>
        <v>-6.5426001990332676E-9</v>
      </c>
      <c r="V621" s="36">
        <v>9.5999999999999999E-10</v>
      </c>
      <c r="W621" s="36">
        <v>4.4668909454300003</v>
      </c>
      <c r="X621" s="36">
        <v>401.32539661049998</v>
      </c>
      <c r="Y621" s="30">
        <f t="shared" si="336"/>
        <v>-5.9683605775464108E-10</v>
      </c>
      <c r="Z621" s="30">
        <f t="shared" si="337"/>
        <v>-5.9679090141602055E-10</v>
      </c>
      <c r="AA621" s="30">
        <f t="shared" si="338"/>
        <v>-5.9679090149222084E-10</v>
      </c>
      <c r="AB621" s="30">
        <f t="shared" si="339"/>
        <v>-5.9679090149222084E-10</v>
      </c>
      <c r="AD621" s="36"/>
      <c r="AE621" s="36"/>
      <c r="AF621" s="36"/>
      <c r="AL621" s="36"/>
      <c r="AM621" s="36"/>
      <c r="AN621" s="36"/>
      <c r="AT621" s="36"/>
      <c r="AU621" s="36"/>
      <c r="AV621" s="36"/>
      <c r="BB621" s="36"/>
      <c r="BC621" s="36"/>
      <c r="BD621" s="36"/>
      <c r="BJ621" s="36"/>
      <c r="BK621" s="36"/>
      <c r="BL621" s="36"/>
      <c r="BR621" s="36"/>
      <c r="BS621" s="36"/>
      <c r="BT621" s="36"/>
      <c r="BZ621" s="36"/>
      <c r="CA621" s="36"/>
      <c r="CB621" s="36"/>
      <c r="CH621" s="36"/>
      <c r="CI621" s="36"/>
      <c r="CJ621" s="36"/>
      <c r="CP621" s="36"/>
      <c r="CQ621" s="36"/>
      <c r="CR621" s="36"/>
      <c r="CX621" s="36"/>
      <c r="CY621" s="36"/>
      <c r="CZ621" s="36"/>
      <c r="DF621" s="36">
        <v>3.1809999999999998E-8</v>
      </c>
      <c r="DG621" s="36">
        <v>1.01419299056</v>
      </c>
      <c r="DH621" s="36">
        <v>418.00017116689997</v>
      </c>
      <c r="DI621" s="30">
        <f t="shared" si="340"/>
        <v>8.4036651833795041E-9</v>
      </c>
      <c r="DJ621" s="30">
        <f t="shared" si="341"/>
        <v>8.4017461936938049E-9</v>
      </c>
      <c r="DK621" s="30">
        <f t="shared" si="342"/>
        <v>8.4017461969320184E-9</v>
      </c>
      <c r="DL621" s="30">
        <f t="shared" si="343"/>
        <v>8.4017461969320052E-9</v>
      </c>
      <c r="DN621" s="36">
        <v>8.5400000000000007E-9</v>
      </c>
      <c r="DO621" s="36">
        <v>2.5681125748800002</v>
      </c>
      <c r="DP621" s="36">
        <v>432.7485300303</v>
      </c>
      <c r="DQ621" s="30">
        <f t="shared" si="344"/>
        <v>8.4187553616134088E-9</v>
      </c>
      <c r="DR621" s="30">
        <f t="shared" si="345"/>
        <v>8.4188481984260709E-9</v>
      </c>
      <c r="DS621" s="30">
        <f t="shared" si="346"/>
        <v>8.4188481982694443E-9</v>
      </c>
      <c r="DT621" s="30">
        <f t="shared" si="347"/>
        <v>8.4188481982694443E-9</v>
      </c>
      <c r="DV621" s="36"/>
      <c r="DW621" s="36"/>
      <c r="DX621" s="36"/>
      <c r="ED621" s="36"/>
      <c r="EE621" s="36"/>
      <c r="EF621" s="36"/>
      <c r="EL621" s="36"/>
      <c r="EM621" s="36"/>
      <c r="EN621" s="36"/>
      <c r="ET621" s="36"/>
      <c r="EU621" s="36"/>
      <c r="EV621" s="36"/>
    </row>
    <row r="622" spans="14:152" s="30" customFormat="1" ht="12.75">
      <c r="N622" s="36">
        <v>6.7899999999999999E-9</v>
      </c>
      <c r="O622" s="36">
        <v>4.0296298448999996</v>
      </c>
      <c r="P622" s="36">
        <v>429.51895218279998</v>
      </c>
      <c r="Q622" s="30">
        <f t="shared" si="332"/>
        <v>-5.2457689766522937E-10</v>
      </c>
      <c r="R622" s="30">
        <f t="shared" si="333"/>
        <v>-5.2414179459773705E-10</v>
      </c>
      <c r="S622" s="30">
        <f t="shared" si="334"/>
        <v>-5.2414179533194938E-10</v>
      </c>
      <c r="T622" s="30">
        <f t="shared" si="335"/>
        <v>-5.2414179533194938E-10</v>
      </c>
      <c r="V622" s="36">
        <v>1.19E-9</v>
      </c>
      <c r="W622" s="36">
        <v>2.3363667509099999</v>
      </c>
      <c r="X622" s="36">
        <v>318.83955021140002</v>
      </c>
      <c r="Y622" s="30">
        <f t="shared" si="336"/>
        <v>1.0028001918217082E-9</v>
      </c>
      <c r="Z622" s="30">
        <f t="shared" si="337"/>
        <v>1.002830758421253E-9</v>
      </c>
      <c r="AA622" s="30">
        <f t="shared" si="338"/>
        <v>1.0028307583696756E-9</v>
      </c>
      <c r="AB622" s="30">
        <f t="shared" si="339"/>
        <v>1.0028307583696758E-9</v>
      </c>
      <c r="AD622" s="36"/>
      <c r="AE622" s="36"/>
      <c r="AF622" s="36"/>
      <c r="AL622" s="36"/>
      <c r="AM622" s="36"/>
      <c r="AN622" s="36"/>
      <c r="AT622" s="36"/>
      <c r="AU622" s="36"/>
      <c r="AV622" s="36"/>
      <c r="BB622" s="36"/>
      <c r="BC622" s="36"/>
      <c r="BD622" s="36"/>
      <c r="BJ622" s="36"/>
      <c r="BK622" s="36"/>
      <c r="BL622" s="36"/>
      <c r="BR622" s="36"/>
      <c r="BS622" s="36"/>
      <c r="BT622" s="36"/>
      <c r="BZ622" s="36"/>
      <c r="CA622" s="36"/>
      <c r="CB622" s="36"/>
      <c r="CH622" s="36"/>
      <c r="CI622" s="36"/>
      <c r="CJ622" s="36"/>
      <c r="CP622" s="36"/>
      <c r="CQ622" s="36"/>
      <c r="CR622" s="36"/>
      <c r="CX622" s="36"/>
      <c r="CY622" s="36"/>
      <c r="CZ622" s="36"/>
      <c r="DF622" s="36">
        <v>2.7929999999999999E-8</v>
      </c>
      <c r="DG622" s="36">
        <v>0.38781777980999999</v>
      </c>
      <c r="DH622" s="36">
        <v>211.8628068395</v>
      </c>
      <c r="DI622" s="30">
        <f t="shared" si="340"/>
        <v>1.9720382876900649E-8</v>
      </c>
      <c r="DJ622" s="30">
        <f t="shared" si="341"/>
        <v>1.9719755837025477E-8</v>
      </c>
      <c r="DK622" s="30">
        <f t="shared" si="342"/>
        <v>1.9719755838083589E-8</v>
      </c>
      <c r="DL622" s="30">
        <f t="shared" si="343"/>
        <v>1.9719755838083586E-8</v>
      </c>
      <c r="DN622" s="36">
        <v>7.6700000000000002E-9</v>
      </c>
      <c r="DO622" s="36">
        <v>1.1180624375299999</v>
      </c>
      <c r="DP622" s="36">
        <v>2847.5268269093999</v>
      </c>
      <c r="DQ622" s="30">
        <f t="shared" si="344"/>
        <v>-3.8978773092181646E-9</v>
      </c>
      <c r="DR622" s="30">
        <f t="shared" si="345"/>
        <v>-3.9006916188558143E-9</v>
      </c>
      <c r="DS622" s="30">
        <f t="shared" si="346"/>
        <v>-3.9006916141074187E-9</v>
      </c>
      <c r="DT622" s="30">
        <f t="shared" si="347"/>
        <v>-3.9006916141074419E-9</v>
      </c>
      <c r="DV622" s="36"/>
      <c r="DW622" s="36"/>
      <c r="DX622" s="36"/>
      <c r="ED622" s="36"/>
      <c r="EE622" s="36"/>
      <c r="EF622" s="36"/>
      <c r="EL622" s="36"/>
      <c r="EM622" s="36"/>
      <c r="EN622" s="36"/>
      <c r="ET622" s="36"/>
      <c r="EU622" s="36"/>
      <c r="EV622" s="36"/>
    </row>
    <row r="623" spans="14:152" s="30" customFormat="1" ht="12.75">
      <c r="N623" s="36">
        <v>8.5400000000000007E-9</v>
      </c>
      <c r="O623" s="36">
        <v>3.0406873174100002</v>
      </c>
      <c r="P623" s="36">
        <v>298.23262239190001</v>
      </c>
      <c r="Q623" s="30">
        <f t="shared" si="332"/>
        <v>1.5598346252218854E-9</v>
      </c>
      <c r="R623" s="30">
        <f t="shared" si="333"/>
        <v>1.5602093239851897E-9</v>
      </c>
      <c r="S623" s="30">
        <f t="shared" si="334"/>
        <v>1.5602093233529098E-9</v>
      </c>
      <c r="T623" s="30">
        <f t="shared" si="335"/>
        <v>1.5602093233529117E-9</v>
      </c>
      <c r="V623" s="36">
        <v>1.15E-9</v>
      </c>
      <c r="W623" s="36">
        <v>3.3750807311500002</v>
      </c>
      <c r="X623" s="36">
        <v>313.94418910180002</v>
      </c>
      <c r="Y623" s="30">
        <f t="shared" si="336"/>
        <v>-7.3088329065990299E-11</v>
      </c>
      <c r="Z623" s="30">
        <f t="shared" si="337"/>
        <v>-7.3034413896268185E-11</v>
      </c>
      <c r="AA623" s="30">
        <f t="shared" si="338"/>
        <v>-7.3034413987247131E-11</v>
      </c>
      <c r="AB623" s="30">
        <f t="shared" si="339"/>
        <v>-7.3034413987246614E-11</v>
      </c>
      <c r="AD623" s="36"/>
      <c r="AE623" s="36"/>
      <c r="AF623" s="36"/>
      <c r="AL623" s="36"/>
      <c r="AM623" s="36"/>
      <c r="AN623" s="36"/>
      <c r="AT623" s="36"/>
      <c r="AU623" s="36"/>
      <c r="AV623" s="36"/>
      <c r="BB623" s="36"/>
      <c r="BC623" s="36"/>
      <c r="BD623" s="36"/>
      <c r="BJ623" s="36"/>
      <c r="BK623" s="36"/>
      <c r="BL623" s="36"/>
      <c r="BR623" s="36"/>
      <c r="BS623" s="36"/>
      <c r="BT623" s="36"/>
      <c r="BZ623" s="36"/>
      <c r="CA623" s="36"/>
      <c r="CB623" s="36"/>
      <c r="CH623" s="36"/>
      <c r="CI623" s="36"/>
      <c r="CJ623" s="36"/>
      <c r="CP623" s="36"/>
      <c r="CQ623" s="36"/>
      <c r="CR623" s="36"/>
      <c r="CX623" s="36"/>
      <c r="CY623" s="36"/>
      <c r="CZ623" s="36"/>
      <c r="DF623" s="36">
        <v>3.0909999999999997E-8</v>
      </c>
      <c r="DG623" s="36">
        <v>2.1821674875100001</v>
      </c>
      <c r="DH623" s="36">
        <v>306.83064210100002</v>
      </c>
      <c r="DI623" s="30">
        <f t="shared" si="340"/>
        <v>2.7403832632488446E-8</v>
      </c>
      <c r="DJ623" s="30">
        <f t="shared" si="341"/>
        <v>2.7404489111220864E-8</v>
      </c>
      <c r="DK623" s="30">
        <f t="shared" si="342"/>
        <v>2.7404489110113144E-8</v>
      </c>
      <c r="DL623" s="30">
        <f t="shared" si="343"/>
        <v>2.7404489110113147E-8</v>
      </c>
      <c r="DN623" s="36">
        <v>7.2900000000000003E-9</v>
      </c>
      <c r="DO623" s="36">
        <v>0.44171990709999998</v>
      </c>
      <c r="DP623" s="36">
        <v>898.77303279069997</v>
      </c>
      <c r="DQ623" s="30">
        <f t="shared" si="344"/>
        <v>-1.2390595893815604E-9</v>
      </c>
      <c r="DR623" s="30">
        <f t="shared" si="345"/>
        <v>-1.2380934139126641E-9</v>
      </c>
      <c r="DS623" s="30">
        <f t="shared" si="346"/>
        <v>-1.2380934155430497E-9</v>
      </c>
      <c r="DT623" s="30">
        <f t="shared" si="347"/>
        <v>-1.2380934155430497E-9</v>
      </c>
      <c r="DV623" s="36"/>
      <c r="DW623" s="36"/>
      <c r="DX623" s="36"/>
      <c r="ED623" s="36"/>
      <c r="EE623" s="36"/>
      <c r="EF623" s="36"/>
      <c r="EL623" s="36"/>
      <c r="EM623" s="36"/>
      <c r="EN623" s="36"/>
      <c r="ET623" s="36"/>
      <c r="EU623" s="36"/>
      <c r="EV623" s="36"/>
    </row>
    <row r="624" spans="14:152" s="30" customFormat="1" ht="12.75">
      <c r="N624" s="36">
        <v>6.7599999999999998E-9</v>
      </c>
      <c r="O624" s="36">
        <v>2.1763147788300001</v>
      </c>
      <c r="P624" s="36">
        <v>576.16138801060004</v>
      </c>
      <c r="Q624" s="30">
        <f t="shared" si="332"/>
        <v>3.5480052992926545E-9</v>
      </c>
      <c r="R624" s="30">
        <f t="shared" si="333"/>
        <v>3.547509199157517E-9</v>
      </c>
      <c r="S624" s="30">
        <f t="shared" si="334"/>
        <v>3.5475091999946788E-9</v>
      </c>
      <c r="T624" s="30">
        <f t="shared" si="335"/>
        <v>3.5475091999946759E-9</v>
      </c>
      <c r="V624" s="36">
        <v>1.0600000000000001E-9</v>
      </c>
      <c r="W624" s="36">
        <v>3.7358621164999999</v>
      </c>
      <c r="X624" s="36">
        <v>220.9339073006</v>
      </c>
      <c r="Y624" s="30">
        <f t="shared" si="336"/>
        <v>-8.5606260680960551E-10</v>
      </c>
      <c r="Z624" s="30">
        <f t="shared" si="337"/>
        <v>-8.5604194042967166E-10</v>
      </c>
      <c r="AA624" s="30">
        <f t="shared" si="338"/>
        <v>-8.5604194046454559E-10</v>
      </c>
      <c r="AB624" s="30">
        <f t="shared" si="339"/>
        <v>-8.5604194046454559E-10</v>
      </c>
      <c r="AD624" s="36"/>
      <c r="AE624" s="36"/>
      <c r="AF624" s="36"/>
      <c r="AL624" s="36"/>
      <c r="AM624" s="36"/>
      <c r="AN624" s="36"/>
      <c r="AT624" s="36"/>
      <c r="AU624" s="36"/>
      <c r="AV624" s="36"/>
      <c r="BB624" s="36"/>
      <c r="BC624" s="36"/>
      <c r="BD624" s="36"/>
      <c r="BJ624" s="36"/>
      <c r="BK624" s="36"/>
      <c r="BL624" s="36"/>
      <c r="BR624" s="36"/>
      <c r="BS624" s="36"/>
      <c r="BT624" s="36"/>
      <c r="BZ624" s="36"/>
      <c r="CA624" s="36"/>
      <c r="CB624" s="36"/>
      <c r="CH624" s="36"/>
      <c r="CI624" s="36"/>
      <c r="CJ624" s="36"/>
      <c r="CP624" s="36"/>
      <c r="CQ624" s="36"/>
      <c r="CR624" s="36"/>
      <c r="CX624" s="36"/>
      <c r="CY624" s="36"/>
      <c r="CZ624" s="36"/>
      <c r="DF624" s="36">
        <v>3.7480000000000002E-8</v>
      </c>
      <c r="DG624" s="36">
        <v>3.8914585582100001</v>
      </c>
      <c r="DH624" s="36">
        <v>220.9339073006</v>
      </c>
      <c r="DI624" s="30">
        <f t="shared" si="340"/>
        <v>-3.3328663688099816E-8</v>
      </c>
      <c r="DJ624" s="30">
        <f t="shared" si="341"/>
        <v>-3.3328096858642391E-8</v>
      </c>
      <c r="DK624" s="30">
        <f t="shared" si="342"/>
        <v>-3.3328096859598909E-8</v>
      </c>
      <c r="DL624" s="30">
        <f t="shared" si="343"/>
        <v>-3.3328096859598909E-8</v>
      </c>
      <c r="DN624" s="36">
        <v>7.7599999999999997E-9</v>
      </c>
      <c r="DO624" s="36">
        <v>5.54603607568</v>
      </c>
      <c r="DP624" s="36">
        <v>3171.0322435667999</v>
      </c>
      <c r="DQ624" s="30">
        <f t="shared" si="344"/>
        <v>6.6938643623811278E-9</v>
      </c>
      <c r="DR624" s="30">
        <f t="shared" si="345"/>
        <v>6.6957262868058303E-9</v>
      </c>
      <c r="DS624" s="30">
        <f t="shared" si="346"/>
        <v>6.6957262836652033E-9</v>
      </c>
      <c r="DT624" s="30">
        <f t="shared" si="347"/>
        <v>6.6957262836652166E-9</v>
      </c>
      <c r="DV624" s="36"/>
      <c r="DW624" s="36"/>
      <c r="DX624" s="36"/>
      <c r="ED624" s="36"/>
      <c r="EE624" s="36"/>
      <c r="EF624" s="36"/>
      <c r="EL624" s="36"/>
      <c r="EM624" s="36"/>
      <c r="EN624" s="36"/>
      <c r="ET624" s="36"/>
      <c r="EU624" s="36"/>
      <c r="EV624" s="36"/>
    </row>
    <row r="625" spans="14:152" s="30" customFormat="1" ht="12.75">
      <c r="N625" s="36">
        <v>8.8100000000000008E-9</v>
      </c>
      <c r="O625" s="36">
        <v>5.47733557925</v>
      </c>
      <c r="P625" s="36">
        <v>220.9339073006</v>
      </c>
      <c r="Q625" s="30">
        <f t="shared" si="332"/>
        <v>-3.9114794573461522E-9</v>
      </c>
      <c r="R625" s="30">
        <f t="shared" si="333"/>
        <v>-3.9117404324137825E-9</v>
      </c>
      <c r="S625" s="30">
        <f t="shared" si="334"/>
        <v>-3.9117404319734073E-9</v>
      </c>
      <c r="T625" s="30">
        <f t="shared" si="335"/>
        <v>-3.9117404319734073E-9</v>
      </c>
      <c r="V625" s="36">
        <v>8.9999999999999999E-10</v>
      </c>
      <c r="W625" s="36">
        <v>0.59788492022999995</v>
      </c>
      <c r="X625" s="36">
        <v>227.31374111849999</v>
      </c>
      <c r="Y625" s="30">
        <f t="shared" si="336"/>
        <v>7.0962638226422036E-10</v>
      </c>
      <c r="Z625" s="30">
        <f t="shared" si="337"/>
        <v>7.0960755271141961E-10</v>
      </c>
      <c r="AA625" s="30">
        <f t="shared" si="338"/>
        <v>7.096075527431941E-10</v>
      </c>
      <c r="AB625" s="30">
        <f t="shared" si="339"/>
        <v>7.0960755274319389E-10</v>
      </c>
      <c r="AD625" s="36"/>
      <c r="AE625" s="36"/>
      <c r="AF625" s="36"/>
      <c r="AL625" s="36"/>
      <c r="AM625" s="36"/>
      <c r="AN625" s="36"/>
      <c r="AT625" s="36"/>
      <c r="AU625" s="36"/>
      <c r="AV625" s="36"/>
      <c r="BB625" s="36"/>
      <c r="BC625" s="36"/>
      <c r="BD625" s="36"/>
      <c r="BJ625" s="36"/>
      <c r="BK625" s="36"/>
      <c r="BL625" s="36"/>
      <c r="BR625" s="36"/>
      <c r="BS625" s="36"/>
      <c r="BT625" s="36"/>
      <c r="BZ625" s="36"/>
      <c r="CA625" s="36"/>
      <c r="CB625" s="36"/>
      <c r="CH625" s="36"/>
      <c r="CI625" s="36"/>
      <c r="CJ625" s="36"/>
      <c r="CP625" s="36"/>
      <c r="CQ625" s="36"/>
      <c r="CR625" s="36"/>
      <c r="CX625" s="36"/>
      <c r="CY625" s="36"/>
      <c r="CZ625" s="36"/>
      <c r="DF625" s="36">
        <v>2.9819999999999998E-8</v>
      </c>
      <c r="DG625" s="36">
        <v>1.99831689446</v>
      </c>
      <c r="DH625" s="36">
        <v>117.9105690512</v>
      </c>
      <c r="DI625" s="30">
        <f t="shared" si="340"/>
        <v>6.6891640329294056E-9</v>
      </c>
      <c r="DJ625" s="30">
        <f t="shared" si="341"/>
        <v>6.6896767613458833E-9</v>
      </c>
      <c r="DK625" s="30">
        <f t="shared" si="342"/>
        <v>6.6896767604806788E-9</v>
      </c>
      <c r="DL625" s="30">
        <f t="shared" si="343"/>
        <v>6.6896767604806855E-9</v>
      </c>
      <c r="DN625" s="36">
        <v>7.2099999999999997E-9</v>
      </c>
      <c r="DO625" s="36">
        <v>6.0539255115800001</v>
      </c>
      <c r="DP625" s="36">
        <v>91.786441523799994</v>
      </c>
      <c r="DQ625" s="30">
        <f t="shared" si="344"/>
        <v>5.3332149945613681E-9</v>
      </c>
      <c r="DR625" s="30">
        <f t="shared" si="345"/>
        <v>5.3331483549535908E-9</v>
      </c>
      <c r="DS625" s="30">
        <f t="shared" si="346"/>
        <v>5.3331483550660402E-9</v>
      </c>
      <c r="DT625" s="30">
        <f t="shared" si="347"/>
        <v>5.3331483550660402E-9</v>
      </c>
      <c r="DV625" s="36"/>
      <c r="DW625" s="36"/>
      <c r="DX625" s="36"/>
      <c r="ED625" s="36"/>
      <c r="EE625" s="36"/>
      <c r="EF625" s="36"/>
      <c r="EL625" s="36"/>
      <c r="EM625" s="36"/>
      <c r="EN625" s="36"/>
      <c r="ET625" s="36"/>
      <c r="EU625" s="36"/>
      <c r="EV625" s="36"/>
    </row>
    <row r="626" spans="14:152" s="30" customFormat="1" ht="12.75">
      <c r="N626" s="36">
        <v>7.3900000000000003E-9</v>
      </c>
      <c r="O626" s="36">
        <v>5.85330901725</v>
      </c>
      <c r="P626" s="36">
        <v>938.12990870589999</v>
      </c>
      <c r="Q626" s="30">
        <f t="shared" si="332"/>
        <v>5.8750925186322038E-9</v>
      </c>
      <c r="R626" s="30">
        <f t="shared" si="333"/>
        <v>5.8757217496898774E-9</v>
      </c>
      <c r="S626" s="30">
        <f t="shared" si="334"/>
        <v>5.875721748628182E-9</v>
      </c>
      <c r="T626" s="30">
        <f t="shared" si="335"/>
        <v>5.8757217486281861E-9</v>
      </c>
      <c r="V626" s="36">
        <v>1.03E-9</v>
      </c>
      <c r="W626" s="36">
        <v>5.0917292938300003</v>
      </c>
      <c r="X626" s="36">
        <v>213.45915413239999</v>
      </c>
      <c r="Y626" s="30">
        <f t="shared" si="336"/>
        <v>-7.4188387775600607E-10</v>
      </c>
      <c r="Z626" s="30">
        <f t="shared" si="337"/>
        <v>-7.4190669945202361E-10</v>
      </c>
      <c r="AA626" s="30">
        <f t="shared" si="338"/>
        <v>-7.4190669941351412E-10</v>
      </c>
      <c r="AB626" s="30">
        <f t="shared" si="339"/>
        <v>-7.4190669941351412E-10</v>
      </c>
      <c r="AD626" s="36"/>
      <c r="AE626" s="36"/>
      <c r="AF626" s="36"/>
      <c r="AL626" s="36"/>
      <c r="AM626" s="36"/>
      <c r="AN626" s="36"/>
      <c r="AT626" s="36"/>
      <c r="AU626" s="36"/>
      <c r="AV626" s="36"/>
      <c r="BB626" s="36"/>
      <c r="BC626" s="36"/>
      <c r="BD626" s="36"/>
      <c r="BJ626" s="36"/>
      <c r="BK626" s="36"/>
      <c r="BL626" s="36"/>
      <c r="BR626" s="36"/>
      <c r="BS626" s="36"/>
      <c r="BT626" s="36"/>
      <c r="BZ626" s="36"/>
      <c r="CA626" s="36"/>
      <c r="CB626" s="36"/>
      <c r="CH626" s="36"/>
      <c r="CI626" s="36"/>
      <c r="CJ626" s="36"/>
      <c r="CP626" s="36"/>
      <c r="CQ626" s="36"/>
      <c r="CR626" s="36"/>
      <c r="CX626" s="36"/>
      <c r="CY626" s="36"/>
      <c r="CZ626" s="36"/>
      <c r="DF626" s="36">
        <v>2.7929999999999999E-8</v>
      </c>
      <c r="DG626" s="36">
        <v>1.2546668454200001</v>
      </c>
      <c r="DH626" s="36">
        <v>214.73538403649999</v>
      </c>
      <c r="DI626" s="30">
        <f t="shared" si="340"/>
        <v>2.787272803983105E-8</v>
      </c>
      <c r="DJ626" s="30">
        <f t="shared" si="341"/>
        <v>2.7872785468992755E-8</v>
      </c>
      <c r="DK626" s="30">
        <f t="shared" si="342"/>
        <v>2.7872785468895872E-8</v>
      </c>
      <c r="DL626" s="30">
        <f t="shared" si="343"/>
        <v>2.7872785468895872E-8</v>
      </c>
      <c r="DN626" s="36">
        <v>7.3900000000000003E-9</v>
      </c>
      <c r="DO626" s="36">
        <v>3.5717283974599998</v>
      </c>
      <c r="DP626" s="36">
        <v>775.23338944700004</v>
      </c>
      <c r="DQ626" s="30">
        <f t="shared" si="344"/>
        <v>5.5235150372026048E-9</v>
      </c>
      <c r="DR626" s="30">
        <f t="shared" si="345"/>
        <v>5.5229454841058454E-9</v>
      </c>
      <c r="DS626" s="30">
        <f t="shared" si="346"/>
        <v>5.5229454850669994E-9</v>
      </c>
      <c r="DT626" s="30">
        <f t="shared" si="347"/>
        <v>5.5229454850669953E-9</v>
      </c>
      <c r="DV626" s="36"/>
      <c r="DW626" s="36"/>
      <c r="DX626" s="36"/>
      <c r="ED626" s="36"/>
      <c r="EE626" s="36"/>
      <c r="EF626" s="36"/>
      <c r="EL626" s="36"/>
      <c r="EM626" s="36"/>
      <c r="EN626" s="36"/>
      <c r="ET626" s="36"/>
      <c r="EU626" s="36"/>
      <c r="EV626" s="36"/>
    </row>
    <row r="627" spans="14:152" s="30" customFormat="1" ht="12.75">
      <c r="N627" s="36">
        <v>6.3700000000000001E-9</v>
      </c>
      <c r="O627" s="36">
        <v>2.9629446243299999</v>
      </c>
      <c r="P627" s="36">
        <v>425.8474313506</v>
      </c>
      <c r="Q627" s="30">
        <f t="shared" si="332"/>
        <v>5.2508962996138003E-9</v>
      </c>
      <c r="R627" s="30">
        <f t="shared" si="333"/>
        <v>5.251126087847906E-9</v>
      </c>
      <c r="S627" s="30">
        <f t="shared" si="334"/>
        <v>5.2511260874601692E-9</v>
      </c>
      <c r="T627" s="30">
        <f t="shared" si="335"/>
        <v>5.2511260874601709E-9</v>
      </c>
      <c r="V627" s="36">
        <v>9.6999999999999996E-10</v>
      </c>
      <c r="W627" s="36">
        <v>5.9526853221499998</v>
      </c>
      <c r="X627" s="36">
        <v>1044.4040766621999</v>
      </c>
      <c r="Y627" s="30">
        <f t="shared" si="336"/>
        <v>9.5731344221612284E-10</v>
      </c>
      <c r="Z627" s="30">
        <f t="shared" si="337"/>
        <v>9.5733786795700301E-10</v>
      </c>
      <c r="AA627" s="30">
        <f t="shared" si="338"/>
        <v>9.5733786791580569E-10</v>
      </c>
      <c r="AB627" s="30">
        <f t="shared" si="339"/>
        <v>9.573378679158059E-10</v>
      </c>
      <c r="AD627" s="36"/>
      <c r="AE627" s="36"/>
      <c r="AF627" s="36"/>
      <c r="AL627" s="36"/>
      <c r="AM627" s="36"/>
      <c r="AN627" s="36"/>
      <c r="AT627" s="36"/>
      <c r="AU627" s="36"/>
      <c r="AV627" s="36"/>
      <c r="BB627" s="36"/>
      <c r="BC627" s="36"/>
      <c r="BD627" s="36"/>
      <c r="BJ627" s="36"/>
      <c r="BK627" s="36"/>
      <c r="BL627" s="36"/>
      <c r="BR627" s="36"/>
      <c r="BS627" s="36"/>
      <c r="BT627" s="36"/>
      <c r="BZ627" s="36"/>
      <c r="CA627" s="36"/>
      <c r="CB627" s="36"/>
      <c r="CH627" s="36"/>
      <c r="CI627" s="36"/>
      <c r="CJ627" s="36"/>
      <c r="CP627" s="36"/>
      <c r="CQ627" s="36"/>
      <c r="CR627" s="36"/>
      <c r="CX627" s="36"/>
      <c r="CY627" s="36"/>
      <c r="CZ627" s="36"/>
      <c r="DF627" s="36">
        <v>3.5119999999999999E-8</v>
      </c>
      <c r="DG627" s="36">
        <v>1.50965040301</v>
      </c>
      <c r="DH627" s="36">
        <v>885.43971066639995</v>
      </c>
      <c r="DI627" s="30">
        <f t="shared" si="340"/>
        <v>-3.3956332266012593E-8</v>
      </c>
      <c r="DJ627" s="30">
        <f t="shared" si="341"/>
        <v>-3.3955144075709196E-8</v>
      </c>
      <c r="DK627" s="30">
        <f t="shared" si="342"/>
        <v>-3.3955144077714705E-8</v>
      </c>
      <c r="DL627" s="30">
        <f t="shared" si="343"/>
        <v>-3.3955144077714699E-8</v>
      </c>
      <c r="DN627" s="36">
        <v>7.3E-9</v>
      </c>
      <c r="DO627" s="36">
        <v>4.9886534568799998</v>
      </c>
      <c r="DP627" s="36">
        <v>705.11765732569995</v>
      </c>
      <c r="DQ627" s="30">
        <f t="shared" si="344"/>
        <v>3.4466372480041674E-9</v>
      </c>
      <c r="DR627" s="30">
        <f t="shared" si="345"/>
        <v>3.4473162084675399E-9</v>
      </c>
      <c r="DS627" s="30">
        <f t="shared" si="346"/>
        <v>3.447316207321867E-9</v>
      </c>
      <c r="DT627" s="30">
        <f t="shared" si="347"/>
        <v>3.4473162073218699E-9</v>
      </c>
      <c r="DV627" s="36"/>
      <c r="DW627" s="36"/>
      <c r="DX627" s="36"/>
      <c r="ED627" s="36"/>
      <c r="EE627" s="36"/>
      <c r="EF627" s="36"/>
      <c r="EL627" s="36"/>
      <c r="EM627" s="36"/>
      <c r="EN627" s="36"/>
      <c r="ET627" s="36"/>
      <c r="EU627" s="36"/>
      <c r="EV627" s="36"/>
    </row>
    <row r="628" spans="14:152" s="30" customFormat="1" ht="12.75">
      <c r="N628" s="36">
        <v>6.65E-9</v>
      </c>
      <c r="O628" s="36">
        <v>1.6299875801499999</v>
      </c>
      <c r="P628" s="36">
        <v>221.16340196420001</v>
      </c>
      <c r="Q628" s="30">
        <f t="shared" si="332"/>
        <v>6.1153512022481668E-9</v>
      </c>
      <c r="R628" s="30">
        <f t="shared" si="333"/>
        <v>6.1154376564380933E-9</v>
      </c>
      <c r="S628" s="30">
        <f t="shared" si="334"/>
        <v>6.1154376562922126E-9</v>
      </c>
      <c r="T628" s="30">
        <f t="shared" si="335"/>
        <v>6.1154376562922126E-9</v>
      </c>
      <c r="V628" s="36">
        <v>1.03E-9</v>
      </c>
      <c r="W628" s="36">
        <v>1.7062566057199999</v>
      </c>
      <c r="X628" s="36">
        <v>213.1390367436</v>
      </c>
      <c r="Y628" s="30">
        <f t="shared" si="336"/>
        <v>8.9154597540501373E-10</v>
      </c>
      <c r="Z628" s="30">
        <f t="shared" si="337"/>
        <v>8.9156242548959354E-10</v>
      </c>
      <c r="AA628" s="30">
        <f t="shared" si="338"/>
        <v>8.9156242546183584E-10</v>
      </c>
      <c r="AB628" s="30">
        <f t="shared" si="339"/>
        <v>8.9156242546183584E-10</v>
      </c>
      <c r="AD628" s="36"/>
      <c r="AE628" s="36"/>
      <c r="AF628" s="36"/>
      <c r="AL628" s="36"/>
      <c r="AM628" s="36"/>
      <c r="AN628" s="36"/>
      <c r="AT628" s="36"/>
      <c r="AU628" s="36"/>
      <c r="AV628" s="36"/>
      <c r="BB628" s="36"/>
      <c r="BC628" s="36"/>
      <c r="BD628" s="36"/>
      <c r="BJ628" s="36"/>
      <c r="BK628" s="36"/>
      <c r="BL628" s="36"/>
      <c r="BR628" s="36"/>
      <c r="BS628" s="36"/>
      <c r="BT628" s="36"/>
      <c r="BZ628" s="36"/>
      <c r="CA628" s="36"/>
      <c r="CB628" s="36"/>
      <c r="CH628" s="36"/>
      <c r="CI628" s="36"/>
      <c r="CJ628" s="36"/>
      <c r="CP628" s="36"/>
      <c r="CQ628" s="36"/>
      <c r="CR628" s="36"/>
      <c r="CX628" s="36"/>
      <c r="CY628" s="36"/>
      <c r="CZ628" s="36"/>
      <c r="DF628" s="36">
        <v>2.716E-8</v>
      </c>
      <c r="DG628" s="36">
        <v>0.80710391612999999</v>
      </c>
      <c r="DH628" s="36">
        <v>757.21715453419995</v>
      </c>
      <c r="DI628" s="30">
        <f t="shared" si="340"/>
        <v>-2.6317345698086727E-8</v>
      </c>
      <c r="DJ628" s="30">
        <f t="shared" si="341"/>
        <v>-2.6316584906921783E-8</v>
      </c>
      <c r="DK628" s="30">
        <f t="shared" si="342"/>
        <v>-2.6316584908205855E-8</v>
      </c>
      <c r="DL628" s="30">
        <f t="shared" si="343"/>
        <v>-2.6316584908205848E-8</v>
      </c>
      <c r="DN628" s="36">
        <v>7.0500000000000003E-9</v>
      </c>
      <c r="DO628" s="36">
        <v>0.44942445749999999</v>
      </c>
      <c r="DP628" s="36">
        <v>219.66188291340001</v>
      </c>
      <c r="DQ628" s="30">
        <f t="shared" si="344"/>
        <v>5.0685924122845698E-9</v>
      </c>
      <c r="DR628" s="30">
        <f t="shared" si="345"/>
        <v>5.0684313425249877E-9</v>
      </c>
      <c r="DS628" s="30">
        <f t="shared" si="346"/>
        <v>5.0684313427967876E-9</v>
      </c>
      <c r="DT628" s="30">
        <f t="shared" si="347"/>
        <v>5.0684313427967876E-9</v>
      </c>
      <c r="DV628" s="36"/>
      <c r="DW628" s="36"/>
      <c r="DX628" s="36"/>
      <c r="ED628" s="36"/>
      <c r="EE628" s="36"/>
      <c r="EF628" s="36"/>
      <c r="EL628" s="36"/>
      <c r="EM628" s="36"/>
      <c r="EN628" s="36"/>
      <c r="ET628" s="36"/>
      <c r="EU628" s="36"/>
      <c r="EV628" s="36"/>
    </row>
    <row r="629" spans="14:152" s="30" customFormat="1" ht="12.75">
      <c r="N629" s="36">
        <v>6.9299999999999999E-9</v>
      </c>
      <c r="O629" s="36">
        <v>3.5387169759999999</v>
      </c>
      <c r="P629" s="36">
        <v>1182.9215735329001</v>
      </c>
      <c r="Q629" s="30">
        <f t="shared" si="332"/>
        <v>-6.8788994167670446E-9</v>
      </c>
      <c r="R629" s="30">
        <f t="shared" si="333"/>
        <v>-6.8790480009107312E-9</v>
      </c>
      <c r="S629" s="30">
        <f t="shared" si="334"/>
        <v>-6.8790480006601856E-9</v>
      </c>
      <c r="T629" s="30">
        <f t="shared" si="335"/>
        <v>-6.8790480006601864E-9</v>
      </c>
      <c r="V629" s="36">
        <v>8.0000000000000003E-10</v>
      </c>
      <c r="W629" s="36">
        <v>0.86872596168000005</v>
      </c>
      <c r="X629" s="36">
        <v>233.90602325750001</v>
      </c>
      <c r="Y629" s="30">
        <f t="shared" si="336"/>
        <v>7.2777734331885943E-10</v>
      </c>
      <c r="Z629" s="30">
        <f t="shared" si="337"/>
        <v>7.2776571642401045E-10</v>
      </c>
      <c r="AA629" s="30">
        <f t="shared" si="338"/>
        <v>7.2776571644363076E-10</v>
      </c>
      <c r="AB629" s="30">
        <f t="shared" si="339"/>
        <v>7.2776571644363076E-10</v>
      </c>
      <c r="AD629" s="36"/>
      <c r="AE629" s="36"/>
      <c r="AF629" s="36"/>
      <c r="AL629" s="36"/>
      <c r="AM629" s="36"/>
      <c r="AN629" s="36"/>
      <c r="AT629" s="36"/>
      <c r="AU629" s="36"/>
      <c r="AV629" s="36"/>
      <c r="BB629" s="36"/>
      <c r="BC629" s="36"/>
      <c r="BD629" s="36"/>
      <c r="BJ629" s="36"/>
      <c r="BK629" s="36"/>
      <c r="BL629" s="36"/>
      <c r="BR629" s="36"/>
      <c r="BS629" s="36"/>
      <c r="BT629" s="36"/>
      <c r="BZ629" s="36"/>
      <c r="CA629" s="36"/>
      <c r="CB629" s="36"/>
      <c r="CH629" s="36"/>
      <c r="CI629" s="36"/>
      <c r="CJ629" s="36"/>
      <c r="CP629" s="36"/>
      <c r="CQ629" s="36"/>
      <c r="CR629" s="36"/>
      <c r="CX629" s="36"/>
      <c r="CY629" s="36"/>
      <c r="CZ629" s="36"/>
      <c r="DF629" s="36">
        <v>3.1370000000000002E-8</v>
      </c>
      <c r="DG629" s="36">
        <v>2.0988926503299998</v>
      </c>
      <c r="DH629" s="36">
        <v>2751.5475996916002</v>
      </c>
      <c r="DI629" s="30">
        <f t="shared" si="340"/>
        <v>2.6051008901876142E-8</v>
      </c>
      <c r="DJ629" s="30">
        <f t="shared" si="341"/>
        <v>2.6043811110779814E-8</v>
      </c>
      <c r="DK629" s="30">
        <f t="shared" si="342"/>
        <v>2.6043811122929386E-8</v>
      </c>
      <c r="DL629" s="30">
        <f t="shared" si="343"/>
        <v>2.6043811122929327E-8</v>
      </c>
      <c r="DN629" s="36">
        <v>7.0800000000000004E-9</v>
      </c>
      <c r="DO629" s="36">
        <v>0.69014726045999997</v>
      </c>
      <c r="DP629" s="36">
        <v>1048.3362299252999</v>
      </c>
      <c r="DQ629" s="30">
        <f t="shared" si="344"/>
        <v>2.8224170546040047E-9</v>
      </c>
      <c r="DR629" s="30">
        <f t="shared" si="345"/>
        <v>2.823435591760909E-9</v>
      </c>
      <c r="DS629" s="30">
        <f t="shared" si="346"/>
        <v>2.823435590042249E-9</v>
      </c>
      <c r="DT629" s="30">
        <f t="shared" si="347"/>
        <v>2.8234355900422544E-9</v>
      </c>
      <c r="DV629" s="36"/>
      <c r="DW629" s="36"/>
      <c r="DX629" s="36"/>
      <c r="ED629" s="36"/>
      <c r="EE629" s="36"/>
      <c r="EF629" s="36"/>
      <c r="EL629" s="36"/>
      <c r="EM629" s="36"/>
      <c r="EN629" s="36"/>
      <c r="ET629" s="36"/>
      <c r="EU629" s="36"/>
      <c r="EV629" s="36"/>
    </row>
    <row r="630" spans="14:152" s="30" customFormat="1" ht="12.75">
      <c r="N630" s="36">
        <v>6.5899999999999998E-9</v>
      </c>
      <c r="O630" s="36">
        <v>1.8531902388799999</v>
      </c>
      <c r="P630" s="36">
        <v>72.333918012500007</v>
      </c>
      <c r="Q630" s="30">
        <f t="shared" si="332"/>
        <v>7.8017998511271827E-10</v>
      </c>
      <c r="R630" s="30">
        <f t="shared" si="333"/>
        <v>7.8025081246725163E-10</v>
      </c>
      <c r="S630" s="30">
        <f t="shared" si="334"/>
        <v>7.802508123477353E-10</v>
      </c>
      <c r="T630" s="30">
        <f t="shared" si="335"/>
        <v>7.802508123477353E-10</v>
      </c>
      <c r="V630" s="36">
        <v>8.9000000000000003E-10</v>
      </c>
      <c r="W630" s="36">
        <v>5.3599093223000001</v>
      </c>
      <c r="X630" s="36">
        <v>214.19286731529999</v>
      </c>
      <c r="Y630" s="30">
        <f t="shared" si="336"/>
        <v>-4.5764793577201162E-10</v>
      </c>
      <c r="Z630" s="30">
        <f t="shared" si="337"/>
        <v>-4.5767240085823868E-10</v>
      </c>
      <c r="AA630" s="30">
        <f t="shared" si="338"/>
        <v>-4.5767240081695611E-10</v>
      </c>
      <c r="AB630" s="30">
        <f t="shared" si="339"/>
        <v>-4.5767240081695611E-10</v>
      </c>
      <c r="AD630" s="36"/>
      <c r="AE630" s="36"/>
      <c r="AF630" s="36"/>
      <c r="AL630" s="36"/>
      <c r="AM630" s="36"/>
      <c r="AN630" s="36"/>
      <c r="AT630" s="36"/>
      <c r="AU630" s="36"/>
      <c r="AV630" s="36"/>
      <c r="BB630" s="36"/>
      <c r="BC630" s="36"/>
      <c r="BD630" s="36"/>
      <c r="BJ630" s="36"/>
      <c r="BK630" s="36"/>
      <c r="BL630" s="36"/>
      <c r="BR630" s="36"/>
      <c r="BS630" s="36"/>
      <c r="BT630" s="36"/>
      <c r="BZ630" s="36"/>
      <c r="CA630" s="36"/>
      <c r="CB630" s="36"/>
      <c r="CH630" s="36"/>
      <c r="CI630" s="36"/>
      <c r="CJ630" s="36"/>
      <c r="CP630" s="36"/>
      <c r="CQ630" s="36"/>
      <c r="CR630" s="36"/>
      <c r="CX630" s="36"/>
      <c r="CY630" s="36"/>
      <c r="CZ630" s="36"/>
      <c r="DF630" s="36">
        <v>2.7380000000000001E-8</v>
      </c>
      <c r="DG630" s="36">
        <v>4.8927033092299999</v>
      </c>
      <c r="DH630" s="36">
        <v>464.73122651379998</v>
      </c>
      <c r="DI630" s="30">
        <f t="shared" si="340"/>
        <v>-1.8566305045688246E-8</v>
      </c>
      <c r="DJ630" s="30">
        <f t="shared" si="341"/>
        <v>-1.8564905590439808E-8</v>
      </c>
      <c r="DK630" s="30">
        <f t="shared" si="342"/>
        <v>-1.8564905592801389E-8</v>
      </c>
      <c r="DL630" s="30">
        <f t="shared" si="343"/>
        <v>-1.8564905592801379E-8</v>
      </c>
      <c r="DN630" s="36">
        <v>7.06E-9</v>
      </c>
      <c r="DO630" s="36">
        <v>2.2297471280500001</v>
      </c>
      <c r="DP630" s="36">
        <v>29.204947528600002</v>
      </c>
      <c r="DQ630" s="30">
        <f t="shared" si="344"/>
        <v>-3.3662774229081265E-9</v>
      </c>
      <c r="DR630" s="30">
        <f t="shared" si="345"/>
        <v>-3.3662503027232561E-9</v>
      </c>
      <c r="DS630" s="30">
        <f t="shared" si="346"/>
        <v>-3.3662503027690216E-9</v>
      </c>
      <c r="DT630" s="30">
        <f t="shared" si="347"/>
        <v>-3.3662503027690216E-9</v>
      </c>
      <c r="DV630" s="36"/>
      <c r="DW630" s="36"/>
      <c r="DX630" s="36"/>
      <c r="ED630" s="36"/>
      <c r="EE630" s="36"/>
      <c r="EF630" s="36"/>
      <c r="EL630" s="36"/>
      <c r="EM630" s="36"/>
      <c r="EN630" s="36"/>
      <c r="ET630" s="36"/>
      <c r="EU630" s="36"/>
      <c r="EV630" s="36"/>
    </row>
    <row r="631" spans="14:152" s="30" customFormat="1" ht="12.75">
      <c r="N631" s="36">
        <v>6.3099999999999999E-9</v>
      </c>
      <c r="O631" s="36">
        <v>2.01234919422</v>
      </c>
      <c r="P631" s="36">
        <v>58.106824010899999</v>
      </c>
      <c r="Q631" s="30">
        <f t="shared" si="332"/>
        <v>-7.5147062407688544E-10</v>
      </c>
      <c r="R631" s="30">
        <f t="shared" si="333"/>
        <v>-7.5141614950555991E-10</v>
      </c>
      <c r="S631" s="30">
        <f t="shared" si="334"/>
        <v>-7.5141614959748315E-10</v>
      </c>
      <c r="T631" s="30">
        <f t="shared" si="335"/>
        <v>-7.514161495974817E-10</v>
      </c>
      <c r="V631" s="36">
        <v>8.0000000000000003E-10</v>
      </c>
      <c r="W631" s="36">
        <v>2.6956523897500002</v>
      </c>
      <c r="X631" s="36">
        <v>540.73666535849998</v>
      </c>
      <c r="Y631" s="30">
        <f t="shared" si="336"/>
        <v>7.636754007252312E-10</v>
      </c>
      <c r="Z631" s="30">
        <f t="shared" si="337"/>
        <v>7.6365611416586165E-10</v>
      </c>
      <c r="AA631" s="30">
        <f t="shared" si="338"/>
        <v>7.636561141984109E-10</v>
      </c>
      <c r="AB631" s="30">
        <f t="shared" si="339"/>
        <v>7.6365611419841079E-10</v>
      </c>
      <c r="AD631" s="36"/>
      <c r="AE631" s="36"/>
      <c r="AF631" s="36"/>
      <c r="AL631" s="36"/>
      <c r="AM631" s="36"/>
      <c r="AN631" s="36"/>
      <c r="AT631" s="36"/>
      <c r="AU631" s="36"/>
      <c r="AV631" s="36"/>
      <c r="BB631" s="36"/>
      <c r="BC631" s="36"/>
      <c r="BD631" s="36"/>
      <c r="BJ631" s="36"/>
      <c r="BK631" s="36"/>
      <c r="BL631" s="36"/>
      <c r="BR631" s="36"/>
      <c r="BS631" s="36"/>
      <c r="BT631" s="36"/>
      <c r="BZ631" s="36"/>
      <c r="CA631" s="36"/>
      <c r="CB631" s="36"/>
      <c r="CH631" s="36"/>
      <c r="CI631" s="36"/>
      <c r="CJ631" s="36"/>
      <c r="CP631" s="36"/>
      <c r="CQ631" s="36"/>
      <c r="CR631" s="36"/>
      <c r="CX631" s="36"/>
      <c r="CY631" s="36"/>
      <c r="CZ631" s="36"/>
      <c r="DF631" s="36">
        <v>2.8749999999999999E-8</v>
      </c>
      <c r="DG631" s="36">
        <v>4.2843670941400003</v>
      </c>
      <c r="DH631" s="36">
        <v>4010.0015313171998</v>
      </c>
      <c r="DI631" s="30">
        <f t="shared" si="340"/>
        <v>1.7867304040307073E-8</v>
      </c>
      <c r="DJ631" s="30">
        <f t="shared" si="341"/>
        <v>1.788081611041325E-8</v>
      </c>
      <c r="DK631" s="30">
        <f t="shared" si="342"/>
        <v>1.7880816087617906E-8</v>
      </c>
      <c r="DL631" s="30">
        <f t="shared" si="343"/>
        <v>1.7880816087618065E-8</v>
      </c>
      <c r="DN631" s="36">
        <v>7.1099999999999996E-9</v>
      </c>
      <c r="DO631" s="36">
        <v>9.8128471600000006E-3</v>
      </c>
      <c r="DP631" s="36">
        <v>2115.5824666407002</v>
      </c>
      <c r="DQ631" s="30">
        <f t="shared" si="344"/>
        <v>4.7128398678607104E-9</v>
      </c>
      <c r="DR631" s="30">
        <f t="shared" si="345"/>
        <v>4.7145249359127977E-9</v>
      </c>
      <c r="DS631" s="30">
        <f t="shared" si="346"/>
        <v>4.7145249330697382E-9</v>
      </c>
      <c r="DT631" s="30">
        <f t="shared" si="347"/>
        <v>4.7145249330697481E-9</v>
      </c>
      <c r="DV631" s="36"/>
      <c r="DW631" s="36"/>
      <c r="DX631" s="36"/>
      <c r="ED631" s="36"/>
      <c r="EE631" s="36"/>
      <c r="EF631" s="36"/>
      <c r="EL631" s="36"/>
      <c r="EM631" s="36"/>
      <c r="EN631" s="36"/>
      <c r="ET631" s="36"/>
      <c r="EU631" s="36"/>
      <c r="EV631" s="36"/>
    </row>
    <row r="632" spans="14:152" s="30" customFormat="1" ht="12.75">
      <c r="N632" s="36">
        <v>8.0600000000000007E-9</v>
      </c>
      <c r="O632" s="36">
        <v>5.2176393375299996</v>
      </c>
      <c r="P632" s="36">
        <v>428.08266358430001</v>
      </c>
      <c r="Q632" s="30">
        <f t="shared" si="332"/>
        <v>-7.705969012075495E-9</v>
      </c>
      <c r="R632" s="30">
        <f t="shared" si="333"/>
        <v>-7.7058176584231126E-9</v>
      </c>
      <c r="S632" s="30">
        <f t="shared" si="334"/>
        <v>-7.7058176586785394E-9</v>
      </c>
      <c r="T632" s="30">
        <f t="shared" si="335"/>
        <v>-7.7058176586785394E-9</v>
      </c>
      <c r="V632" s="36">
        <v>9.5000000000000003E-10</v>
      </c>
      <c r="W632" s="36">
        <v>1.1950484961100001</v>
      </c>
      <c r="X632" s="36">
        <v>460.53844081979997</v>
      </c>
      <c r="Y632" s="30">
        <f t="shared" si="336"/>
        <v>2.0022521685856637E-10</v>
      </c>
      <c r="Z632" s="30">
        <f t="shared" si="337"/>
        <v>2.0016121908065057E-10</v>
      </c>
      <c r="AA632" s="30">
        <f t="shared" si="338"/>
        <v>2.0016121918864409E-10</v>
      </c>
      <c r="AB632" s="30">
        <f t="shared" si="339"/>
        <v>2.0016121918864368E-10</v>
      </c>
      <c r="AD632" s="36"/>
      <c r="AE632" s="36"/>
      <c r="AF632" s="36"/>
      <c r="AL632" s="36"/>
      <c r="AM632" s="36"/>
      <c r="AN632" s="36"/>
      <c r="AT632" s="36"/>
      <c r="AU632" s="36"/>
      <c r="AV632" s="36"/>
      <c r="BB632" s="36"/>
      <c r="BC632" s="36"/>
      <c r="BD632" s="36"/>
      <c r="BJ632" s="36"/>
      <c r="BK632" s="36"/>
      <c r="BL632" s="36"/>
      <c r="BR632" s="36"/>
      <c r="BS632" s="36"/>
      <c r="BT632" s="36"/>
      <c r="BZ632" s="36"/>
      <c r="CA632" s="36"/>
      <c r="CB632" s="36"/>
      <c r="CH632" s="36"/>
      <c r="CI632" s="36"/>
      <c r="CJ632" s="36"/>
      <c r="CP632" s="36"/>
      <c r="CQ632" s="36"/>
      <c r="CR632" s="36"/>
      <c r="CX632" s="36"/>
      <c r="CY632" s="36"/>
      <c r="CZ632" s="36"/>
      <c r="DF632" s="36">
        <v>3.313E-8</v>
      </c>
      <c r="DG632" s="36">
        <v>3.0145248645699998</v>
      </c>
      <c r="DH632" s="36">
        <v>336.83873878169999</v>
      </c>
      <c r="DI632" s="30">
        <f t="shared" si="340"/>
        <v>1.3626931025231854E-8</v>
      </c>
      <c r="DJ632" s="30">
        <f t="shared" si="341"/>
        <v>1.3628453080757038E-8</v>
      </c>
      <c r="DK632" s="30">
        <f t="shared" si="342"/>
        <v>1.3628453078188685E-8</v>
      </c>
      <c r="DL632" s="30">
        <f t="shared" si="343"/>
        <v>1.3628453078188692E-8</v>
      </c>
      <c r="DN632" s="36">
        <v>7.2200000000000003E-9</v>
      </c>
      <c r="DO632" s="36">
        <v>4.1407520519699998</v>
      </c>
      <c r="DP632" s="36">
        <v>225.07850888479999</v>
      </c>
      <c r="DQ632" s="30">
        <f t="shared" si="344"/>
        <v>-6.9976775805476433E-9</v>
      </c>
      <c r="DR632" s="30">
        <f t="shared" si="345"/>
        <v>-6.9976176969753286E-9</v>
      </c>
      <c r="DS632" s="30">
        <f t="shared" si="346"/>
        <v>-6.9976176970763853E-9</v>
      </c>
      <c r="DT632" s="30">
        <f t="shared" si="347"/>
        <v>-6.9976176970763845E-9</v>
      </c>
      <c r="DV632" s="36"/>
      <c r="DW632" s="36"/>
      <c r="DX632" s="36"/>
      <c r="ED632" s="36"/>
      <c r="EE632" s="36"/>
      <c r="EF632" s="36"/>
      <c r="EL632" s="36"/>
      <c r="EM632" s="36"/>
      <c r="EN632" s="36"/>
      <c r="ET632" s="36"/>
      <c r="EU632" s="36"/>
      <c r="EV632" s="36"/>
    </row>
    <row r="633" spans="14:152" s="30" customFormat="1" ht="12.75">
      <c r="N633" s="36">
        <v>8.0399999999999995E-9</v>
      </c>
      <c r="O633" s="36">
        <v>5.9428180456700002</v>
      </c>
      <c r="P633" s="36">
        <v>26.023553790899999</v>
      </c>
      <c r="Q633" s="30">
        <f t="shared" si="332"/>
        <v>7.1140727622071113E-9</v>
      </c>
      <c r="R633" s="30">
        <f t="shared" si="333"/>
        <v>7.114058175399697E-9</v>
      </c>
      <c r="S633" s="30">
        <f t="shared" si="334"/>
        <v>7.1140581754243097E-9</v>
      </c>
      <c r="T633" s="30">
        <f t="shared" si="335"/>
        <v>7.1140581754243097E-9</v>
      </c>
      <c r="V633" s="36">
        <v>1.0500000000000001E-9</v>
      </c>
      <c r="W633" s="36">
        <v>0.58624363204999996</v>
      </c>
      <c r="X633" s="36">
        <v>481.73606947029998</v>
      </c>
      <c r="Y633" s="30">
        <f t="shared" si="336"/>
        <v>-5.1623000824851467E-10</v>
      </c>
      <c r="Z633" s="30">
        <f t="shared" si="337"/>
        <v>-5.1629591715398914E-10</v>
      </c>
      <c r="AA633" s="30">
        <f t="shared" si="338"/>
        <v>-5.1629591704277398E-10</v>
      </c>
      <c r="AB633" s="30">
        <f t="shared" si="339"/>
        <v>-5.1629591704277439E-10</v>
      </c>
      <c r="AD633" s="36"/>
      <c r="AE633" s="36"/>
      <c r="AF633" s="36"/>
      <c r="AL633" s="36"/>
      <c r="AM633" s="36"/>
      <c r="AN633" s="36"/>
      <c r="AT633" s="36"/>
      <c r="AU633" s="36"/>
      <c r="AV633" s="36"/>
      <c r="BB633" s="36"/>
      <c r="BC633" s="36"/>
      <c r="BD633" s="36"/>
      <c r="BJ633" s="36"/>
      <c r="BK633" s="36"/>
      <c r="BL633" s="36"/>
      <c r="BR633" s="36"/>
      <c r="BS633" s="36"/>
      <c r="BT633" s="36"/>
      <c r="BZ633" s="36"/>
      <c r="CA633" s="36"/>
      <c r="CB633" s="36"/>
      <c r="CH633" s="36"/>
      <c r="CI633" s="36"/>
      <c r="CJ633" s="36"/>
      <c r="CP633" s="36"/>
      <c r="CQ633" s="36"/>
      <c r="CR633" s="36"/>
      <c r="CX633" s="36"/>
      <c r="CY633" s="36"/>
      <c r="CZ633" s="36"/>
      <c r="DF633" s="36">
        <v>2.7459999999999999E-8</v>
      </c>
      <c r="DG633" s="36">
        <v>2.6996350692800002</v>
      </c>
      <c r="DH633" s="36">
        <v>380.38840039090002</v>
      </c>
      <c r="DI633" s="30">
        <f t="shared" si="340"/>
        <v>2.280931940026325E-8</v>
      </c>
      <c r="DJ633" s="30">
        <f t="shared" si="341"/>
        <v>2.2810189677273434E-8</v>
      </c>
      <c r="DK633" s="30">
        <f t="shared" si="342"/>
        <v>2.2810189675804957E-8</v>
      </c>
      <c r="DL633" s="30">
        <f t="shared" si="343"/>
        <v>2.2810189675804963E-8</v>
      </c>
      <c r="DN633" s="36">
        <v>7.3499999999999996E-9</v>
      </c>
      <c r="DO633" s="36">
        <v>1.54083195463</v>
      </c>
      <c r="DP633" s="36">
        <v>201.99276274319999</v>
      </c>
      <c r="DQ633" s="30">
        <f t="shared" si="344"/>
        <v>6.7085987390678886E-9</v>
      </c>
      <c r="DR633" s="30">
        <f t="shared" si="345"/>
        <v>6.7086894993827158E-9</v>
      </c>
      <c r="DS633" s="30">
        <f t="shared" si="346"/>
        <v>6.7086894992295683E-9</v>
      </c>
      <c r="DT633" s="30">
        <f t="shared" si="347"/>
        <v>6.7086894992295691E-9</v>
      </c>
      <c r="DV633" s="36"/>
      <c r="DW633" s="36"/>
      <c r="DX633" s="36"/>
      <c r="ED633" s="36"/>
      <c r="EE633" s="36"/>
      <c r="EF633" s="36"/>
      <c r="EL633" s="36"/>
      <c r="EM633" s="36"/>
      <c r="EN633" s="36"/>
      <c r="ET633" s="36"/>
      <c r="EU633" s="36"/>
      <c r="EV633" s="36"/>
    </row>
    <row r="634" spans="14:152" s="30" customFormat="1" ht="12.75">
      <c r="N634" s="36">
        <v>6.7899999999999999E-9</v>
      </c>
      <c r="O634" s="36">
        <v>2.1178446094000001</v>
      </c>
      <c r="P634" s="36">
        <v>256.42806592189999</v>
      </c>
      <c r="Q634" s="30">
        <f t="shared" si="332"/>
        <v>5.2104705031521134E-9</v>
      </c>
      <c r="R634" s="30">
        <f t="shared" si="333"/>
        <v>5.2106375573976414E-9</v>
      </c>
      <c r="S634" s="30">
        <f t="shared" si="334"/>
        <v>5.210637557115754E-9</v>
      </c>
      <c r="T634" s="30">
        <f t="shared" si="335"/>
        <v>5.2106375571157548E-9</v>
      </c>
      <c r="V634" s="36">
        <v>9.900000000000001E-10</v>
      </c>
      <c r="W634" s="36">
        <v>2.6884110900699998</v>
      </c>
      <c r="X634" s="36">
        <v>219.89137757699999</v>
      </c>
      <c r="Y634" s="30">
        <f t="shared" si="336"/>
        <v>1.0040023759898478E-10</v>
      </c>
      <c r="Z634" s="30">
        <f t="shared" si="337"/>
        <v>1.0043264443972634E-10</v>
      </c>
      <c r="AA634" s="30">
        <f t="shared" si="338"/>
        <v>1.0043264438504179E-10</v>
      </c>
      <c r="AB634" s="30">
        <f t="shared" si="339"/>
        <v>1.0043264438504201E-10</v>
      </c>
      <c r="AD634" s="36"/>
      <c r="AE634" s="36"/>
      <c r="AF634" s="36"/>
      <c r="AL634" s="36"/>
      <c r="AM634" s="36"/>
      <c r="AN634" s="36"/>
      <c r="AT634" s="36"/>
      <c r="AU634" s="36"/>
      <c r="AV634" s="36"/>
      <c r="BB634" s="36"/>
      <c r="BC634" s="36"/>
      <c r="BD634" s="36"/>
      <c r="BJ634" s="36"/>
      <c r="BK634" s="36"/>
      <c r="BL634" s="36"/>
      <c r="BR634" s="36"/>
      <c r="BS634" s="36"/>
      <c r="BT634" s="36"/>
      <c r="BZ634" s="36"/>
      <c r="CA634" s="36"/>
      <c r="CB634" s="36"/>
      <c r="CH634" s="36"/>
      <c r="CI634" s="36"/>
      <c r="CJ634" s="36"/>
      <c r="CP634" s="36"/>
      <c r="CQ634" s="36"/>
      <c r="CR634" s="36"/>
      <c r="CX634" s="36"/>
      <c r="CY634" s="36"/>
      <c r="CZ634" s="36"/>
      <c r="DF634" s="36">
        <v>3.1319999999999999E-8</v>
      </c>
      <c r="DG634" s="36">
        <v>2.1956278687199999</v>
      </c>
      <c r="DH634" s="36">
        <v>2.9689454166</v>
      </c>
      <c r="DI634" s="30">
        <f t="shared" si="340"/>
        <v>-1.79003408797988E-8</v>
      </c>
      <c r="DJ634" s="30">
        <f t="shared" si="341"/>
        <v>-1.7900329461950826E-8</v>
      </c>
      <c r="DK634" s="30">
        <f t="shared" si="342"/>
        <v>-1.7900329461970089E-8</v>
      </c>
      <c r="DL634" s="30">
        <f t="shared" si="343"/>
        <v>-1.7900329461970089E-8</v>
      </c>
      <c r="DN634" s="36">
        <v>7.4600000000000003E-9</v>
      </c>
      <c r="DO634" s="36">
        <v>4.0899740952599997</v>
      </c>
      <c r="DP634" s="36">
        <v>849.26422848890002</v>
      </c>
      <c r="DQ634" s="30">
        <f t="shared" si="344"/>
        <v>6.0765857685266197E-9</v>
      </c>
      <c r="DR634" s="30">
        <f t="shared" si="345"/>
        <v>6.0760357830860796E-9</v>
      </c>
      <c r="DS634" s="30">
        <f t="shared" si="346"/>
        <v>6.0760357840142325E-9</v>
      </c>
      <c r="DT634" s="30">
        <f t="shared" si="347"/>
        <v>6.0760357840142284E-9</v>
      </c>
      <c r="DV634" s="36"/>
      <c r="DW634" s="36"/>
      <c r="DX634" s="36"/>
      <c r="ED634" s="36"/>
      <c r="EE634" s="36"/>
      <c r="EF634" s="36"/>
      <c r="EL634" s="36"/>
      <c r="EM634" s="36"/>
      <c r="EN634" s="36"/>
      <c r="ET634" s="36"/>
      <c r="EU634" s="36"/>
      <c r="EV634" s="36"/>
    </row>
    <row r="635" spans="14:152" s="30" customFormat="1" ht="12.75">
      <c r="N635" s="36">
        <v>6.9200000000000001E-9</v>
      </c>
      <c r="O635" s="36">
        <v>1.88791537515</v>
      </c>
      <c r="P635" s="36">
        <v>214.99601646740001</v>
      </c>
      <c r="Q635" s="30">
        <f t="shared" si="332"/>
        <v>5.311144013015093E-9</v>
      </c>
      <c r="R635" s="30">
        <f t="shared" si="333"/>
        <v>5.3112867225857877E-9</v>
      </c>
      <c r="S635" s="30">
        <f t="shared" si="334"/>
        <v>5.3112867223449773E-9</v>
      </c>
      <c r="T635" s="30">
        <f t="shared" si="335"/>
        <v>5.3112867223449781E-9</v>
      </c>
      <c r="V635" s="36">
        <v>9.7999999999999992E-10</v>
      </c>
      <c r="W635" s="36">
        <v>1.59923557478</v>
      </c>
      <c r="X635" s="36">
        <v>484.70501488690002</v>
      </c>
      <c r="Y635" s="30">
        <f t="shared" si="336"/>
        <v>4.5475834269190911E-10</v>
      </c>
      <c r="Z635" s="30">
        <f t="shared" si="337"/>
        <v>4.5469537849775764E-10</v>
      </c>
      <c r="AA635" s="30">
        <f t="shared" si="338"/>
        <v>4.5469537860400795E-10</v>
      </c>
      <c r="AB635" s="30">
        <f t="shared" si="339"/>
        <v>4.5469537860400795E-10</v>
      </c>
      <c r="AD635" s="36"/>
      <c r="AE635" s="36"/>
      <c r="AF635" s="36"/>
      <c r="AL635" s="36"/>
      <c r="AM635" s="36"/>
      <c r="AN635" s="36"/>
      <c r="AT635" s="36"/>
      <c r="AU635" s="36"/>
      <c r="AV635" s="36"/>
      <c r="BB635" s="36"/>
      <c r="BC635" s="36"/>
      <c r="BD635" s="36"/>
      <c r="BJ635" s="36"/>
      <c r="BK635" s="36"/>
      <c r="BL635" s="36"/>
      <c r="BR635" s="36"/>
      <c r="BS635" s="36"/>
      <c r="BT635" s="36"/>
      <c r="BZ635" s="36"/>
      <c r="CA635" s="36"/>
      <c r="CB635" s="36"/>
      <c r="CH635" s="36"/>
      <c r="CI635" s="36"/>
      <c r="CJ635" s="36"/>
      <c r="CP635" s="36"/>
      <c r="CQ635" s="36"/>
      <c r="CR635" s="36"/>
      <c r="CX635" s="36"/>
      <c r="CY635" s="36"/>
      <c r="CZ635" s="36"/>
      <c r="DF635" s="36">
        <v>3.2329999999999999E-8</v>
      </c>
      <c r="DG635" s="36">
        <v>0.60809684557999999</v>
      </c>
      <c r="DH635" s="36">
        <v>3171.0322435667999</v>
      </c>
      <c r="DI635" s="30">
        <f t="shared" si="340"/>
        <v>-9.703442585822933E-9</v>
      </c>
      <c r="DJ635" s="30">
        <f t="shared" si="341"/>
        <v>-9.6888080582510678E-9</v>
      </c>
      <c r="DK635" s="30">
        <f t="shared" si="342"/>
        <v>-9.6888080829479033E-9</v>
      </c>
      <c r="DL635" s="30">
        <f t="shared" si="343"/>
        <v>-9.6888080829477924E-9</v>
      </c>
      <c r="DN635" s="36">
        <v>7.2900000000000003E-9</v>
      </c>
      <c r="DO635" s="36">
        <v>2.8177913486800001</v>
      </c>
      <c r="DP635" s="36">
        <v>419.53282798499998</v>
      </c>
      <c r="DQ635" s="30">
        <f t="shared" si="344"/>
        <v>6.4264991387957801E-9</v>
      </c>
      <c r="DR635" s="30">
        <f t="shared" si="345"/>
        <v>6.42671517793901E-9</v>
      </c>
      <c r="DS635" s="30">
        <f t="shared" si="346"/>
        <v>6.4267151775744764E-9</v>
      </c>
      <c r="DT635" s="30">
        <f t="shared" si="347"/>
        <v>6.4267151775744781E-9</v>
      </c>
      <c r="DV635" s="36"/>
      <c r="DW635" s="36"/>
      <c r="DX635" s="36"/>
      <c r="ED635" s="36"/>
      <c r="EE635" s="36"/>
      <c r="EF635" s="36"/>
      <c r="EL635" s="36"/>
      <c r="EM635" s="36"/>
      <c r="EN635" s="36"/>
      <c r="ET635" s="36"/>
      <c r="EU635" s="36"/>
      <c r="EV635" s="36"/>
    </row>
    <row r="636" spans="14:152" s="30" customFormat="1" ht="12.75">
      <c r="N636" s="36">
        <v>7.3099999999999998E-9</v>
      </c>
      <c r="O636" s="36">
        <v>1.95762888351</v>
      </c>
      <c r="P636" s="36">
        <v>19.010580526599998</v>
      </c>
      <c r="Q636" s="30">
        <f t="shared" si="332"/>
        <v>-2.0301828932952228E-9</v>
      </c>
      <c r="R636" s="30">
        <f t="shared" si="333"/>
        <v>-2.0301629166934259E-9</v>
      </c>
      <c r="S636" s="30">
        <f t="shared" si="334"/>
        <v>-2.030162916727136E-9</v>
      </c>
      <c r="T636" s="30">
        <f t="shared" si="335"/>
        <v>-2.0301629167271343E-9</v>
      </c>
      <c r="V636" s="36">
        <v>8.0999999999999999E-10</v>
      </c>
      <c r="W636" s="36">
        <v>1.1227979352099999</v>
      </c>
      <c r="X636" s="36">
        <v>420.44785172169998</v>
      </c>
      <c r="Y636" s="30">
        <f t="shared" si="336"/>
        <v>2.8715346244520141E-10</v>
      </c>
      <c r="Z636" s="30">
        <f t="shared" si="337"/>
        <v>2.8710581089324598E-10</v>
      </c>
      <c r="AA636" s="30">
        <f t="shared" si="338"/>
        <v>2.8710581097365605E-10</v>
      </c>
      <c r="AB636" s="30">
        <f t="shared" si="339"/>
        <v>2.8710581097365605E-10</v>
      </c>
      <c r="AD636" s="36"/>
      <c r="AE636" s="36"/>
      <c r="AF636" s="36"/>
      <c r="AL636" s="36"/>
      <c r="AM636" s="36"/>
      <c r="AN636" s="36"/>
      <c r="AT636" s="36"/>
      <c r="AU636" s="36"/>
      <c r="AV636" s="36"/>
      <c r="BB636" s="36"/>
      <c r="BC636" s="36"/>
      <c r="BD636" s="36"/>
      <c r="BJ636" s="36"/>
      <c r="BK636" s="36"/>
      <c r="BL636" s="36"/>
      <c r="BR636" s="36"/>
      <c r="BS636" s="36"/>
      <c r="BT636" s="36"/>
      <c r="BZ636" s="36"/>
      <c r="CA636" s="36"/>
      <c r="CB636" s="36"/>
      <c r="CH636" s="36"/>
      <c r="CI636" s="36"/>
      <c r="CJ636" s="36"/>
      <c r="CP636" s="36"/>
      <c r="CQ636" s="36"/>
      <c r="CR636" s="36"/>
      <c r="CX636" s="36"/>
      <c r="CY636" s="36"/>
      <c r="CZ636" s="36"/>
      <c r="DF636" s="36">
        <v>3.0339999999999999E-8</v>
      </c>
      <c r="DG636" s="36">
        <v>0.93246285283999997</v>
      </c>
      <c r="DH636" s="36">
        <v>205.43478891180001</v>
      </c>
      <c r="DI636" s="30">
        <f t="shared" si="340"/>
        <v>2.9694881591406815E-8</v>
      </c>
      <c r="DJ636" s="30">
        <f t="shared" si="341"/>
        <v>2.9694690268790046E-8</v>
      </c>
      <c r="DK636" s="30">
        <f t="shared" si="342"/>
        <v>2.9694690269112918E-8</v>
      </c>
      <c r="DL636" s="30">
        <f t="shared" si="343"/>
        <v>2.9694690269112918E-8</v>
      </c>
      <c r="DN636" s="36">
        <v>8.3699999999999998E-9</v>
      </c>
      <c r="DO636" s="36">
        <v>1.0084473415599999</v>
      </c>
      <c r="DP636" s="36">
        <v>4127.3213995373999</v>
      </c>
      <c r="DQ636" s="30">
        <f t="shared" si="344"/>
        <v>-8.3143669377967694E-9</v>
      </c>
      <c r="DR636" s="30">
        <f t="shared" si="345"/>
        <v>-8.3149603679758624E-9</v>
      </c>
      <c r="DS636" s="30">
        <f t="shared" si="346"/>
        <v>-8.3149603669771592E-9</v>
      </c>
      <c r="DT636" s="30">
        <f t="shared" si="347"/>
        <v>-8.3149603669771625E-9</v>
      </c>
      <c r="DV636" s="36"/>
      <c r="DW636" s="36"/>
      <c r="DX636" s="36"/>
      <c r="ED636" s="36"/>
      <c r="EE636" s="36"/>
      <c r="EF636" s="36"/>
      <c r="EL636" s="36"/>
      <c r="EM636" s="36"/>
      <c r="EN636" s="36"/>
      <c r="ET636" s="36"/>
      <c r="EU636" s="36"/>
      <c r="EV636" s="36"/>
    </row>
    <row r="637" spans="14:152" s="30" customFormat="1" ht="12.75">
      <c r="N637" s="36">
        <v>7.8600000000000006E-9</v>
      </c>
      <c r="O637" s="36">
        <v>0.91252523635000005</v>
      </c>
      <c r="P637" s="36">
        <v>518.38463239980001</v>
      </c>
      <c r="Q637" s="30">
        <f t="shared" si="332"/>
        <v>-2.994821587206157E-9</v>
      </c>
      <c r="R637" s="30">
        <f t="shared" si="333"/>
        <v>-2.9953852830490841E-9</v>
      </c>
      <c r="S637" s="30">
        <f t="shared" si="334"/>
        <v>-2.9953852820978959E-9</v>
      </c>
      <c r="T637" s="30">
        <f t="shared" si="335"/>
        <v>-2.9953852820978988E-9</v>
      </c>
      <c r="V637" s="36">
        <v>7.5E-10</v>
      </c>
      <c r="W637" s="36">
        <v>4.5889223144600004</v>
      </c>
      <c r="X637" s="36">
        <v>394.35486196160002</v>
      </c>
      <c r="Y637" s="30">
        <f t="shared" si="336"/>
        <v>-5.542559883270078E-10</v>
      </c>
      <c r="Z637" s="30">
        <f t="shared" si="337"/>
        <v>-5.5422617119674408E-10</v>
      </c>
      <c r="AA637" s="30">
        <f t="shared" si="338"/>
        <v>-5.5422617124706034E-10</v>
      </c>
      <c r="AB637" s="30">
        <f t="shared" si="339"/>
        <v>-5.5422617124706034E-10</v>
      </c>
      <c r="AD637" s="36"/>
      <c r="AE637" s="36"/>
      <c r="AF637" s="36"/>
      <c r="AL637" s="36"/>
      <c r="AM637" s="36"/>
      <c r="AN637" s="36"/>
      <c r="AT637" s="36"/>
      <c r="AU637" s="36"/>
      <c r="AV637" s="36"/>
      <c r="BB637" s="36"/>
      <c r="BC637" s="36"/>
      <c r="BD637" s="36"/>
      <c r="BJ637" s="36"/>
      <c r="BK637" s="36"/>
      <c r="BL637" s="36"/>
      <c r="BR637" s="36"/>
      <c r="BS637" s="36"/>
      <c r="BT637" s="36"/>
      <c r="BZ637" s="36"/>
      <c r="CA637" s="36"/>
      <c r="CB637" s="36"/>
      <c r="CH637" s="36"/>
      <c r="CI637" s="36"/>
      <c r="CJ637" s="36"/>
      <c r="CP637" s="36"/>
      <c r="CQ637" s="36"/>
      <c r="CR637" s="36"/>
      <c r="CX637" s="36"/>
      <c r="CY637" s="36"/>
      <c r="CZ637" s="36"/>
      <c r="DF637" s="36">
        <v>3.0059999999999999E-8</v>
      </c>
      <c r="DG637" s="36">
        <v>5.9106747944800002</v>
      </c>
      <c r="DH637" s="36">
        <v>2.7083129857000001</v>
      </c>
      <c r="DI637" s="30">
        <f t="shared" si="340"/>
        <v>2.783094443261662E-8</v>
      </c>
      <c r="DJ637" s="30">
        <f t="shared" si="341"/>
        <v>2.7830939828951146E-8</v>
      </c>
      <c r="DK637" s="30">
        <f t="shared" si="342"/>
        <v>2.7830939828958915E-8</v>
      </c>
      <c r="DL637" s="30">
        <f t="shared" si="343"/>
        <v>2.7830939828958915E-8</v>
      </c>
      <c r="DN637" s="36">
        <v>9.39E-9</v>
      </c>
      <c r="DO637" s="36">
        <v>0.46037763931999998</v>
      </c>
      <c r="DP637" s="36">
        <v>5488.8681053815999</v>
      </c>
      <c r="DQ637" s="30">
        <f t="shared" si="344"/>
        <v>1.1979142604771281E-9</v>
      </c>
      <c r="DR637" s="30">
        <f t="shared" si="345"/>
        <v>1.2055631992242306E-9</v>
      </c>
      <c r="DS637" s="30">
        <f t="shared" si="346"/>
        <v>1.2055631863177731E-9</v>
      </c>
      <c r="DT637" s="30">
        <f t="shared" si="347"/>
        <v>1.2055631863178062E-9</v>
      </c>
      <c r="DV637" s="36"/>
      <c r="DW637" s="36"/>
      <c r="DX637" s="36"/>
      <c r="ED637" s="36"/>
      <c r="EE637" s="36"/>
      <c r="EF637" s="36"/>
      <c r="EL637" s="36"/>
      <c r="EM637" s="36"/>
      <c r="EN637" s="36"/>
      <c r="ET637" s="36"/>
      <c r="EU637" s="36"/>
      <c r="EV637" s="36"/>
    </row>
    <row r="638" spans="14:152" s="30" customFormat="1" ht="12.75">
      <c r="N638" s="36">
        <v>6.8400000000000004E-9</v>
      </c>
      <c r="O638" s="36">
        <v>4.8928817180599999</v>
      </c>
      <c r="P638" s="36">
        <v>3796.7024358792</v>
      </c>
      <c r="Q638" s="30">
        <f t="shared" si="332"/>
        <v>-6.1583177731337651E-9</v>
      </c>
      <c r="R638" s="30">
        <f t="shared" si="333"/>
        <v>-6.1566256374812211E-9</v>
      </c>
      <c r="S638" s="30">
        <f t="shared" si="334"/>
        <v>-6.1566256403382797E-9</v>
      </c>
      <c r="T638" s="30">
        <f t="shared" si="335"/>
        <v>-6.156625640338269E-9</v>
      </c>
      <c r="V638" s="36">
        <v>9.900000000000001E-10</v>
      </c>
      <c r="W638" s="36">
        <v>4.6889585174999997</v>
      </c>
      <c r="X638" s="36">
        <v>448.68959140380002</v>
      </c>
      <c r="Y638" s="30">
        <f t="shared" si="336"/>
        <v>-5.8354925125547404E-10</v>
      </c>
      <c r="Z638" s="30">
        <f t="shared" si="337"/>
        <v>-5.8349555553270974E-10</v>
      </c>
      <c r="AA638" s="30">
        <f t="shared" si="338"/>
        <v>-5.8349555562332066E-10</v>
      </c>
      <c r="AB638" s="30">
        <f t="shared" si="339"/>
        <v>-5.8349555562332014E-10</v>
      </c>
      <c r="AD638" s="36"/>
      <c r="AE638" s="36"/>
      <c r="AF638" s="36"/>
      <c r="AL638" s="36"/>
      <c r="AM638" s="36"/>
      <c r="AN638" s="36"/>
      <c r="AT638" s="36"/>
      <c r="AU638" s="36"/>
      <c r="AV638" s="36"/>
      <c r="BB638" s="36"/>
      <c r="BC638" s="36"/>
      <c r="BD638" s="36"/>
      <c r="BJ638" s="36"/>
      <c r="BK638" s="36"/>
      <c r="BL638" s="36"/>
      <c r="BR638" s="36"/>
      <c r="BS638" s="36"/>
      <c r="BT638" s="36"/>
      <c r="BZ638" s="36"/>
      <c r="CA638" s="36"/>
      <c r="CB638" s="36"/>
      <c r="CH638" s="36"/>
      <c r="CI638" s="36"/>
      <c r="CJ638" s="36"/>
      <c r="CP638" s="36"/>
      <c r="CQ638" s="36"/>
      <c r="CR638" s="36"/>
      <c r="CX638" s="36"/>
      <c r="CY638" s="36"/>
      <c r="CZ638" s="36"/>
      <c r="DF638" s="36">
        <v>3.6430000000000003E-8</v>
      </c>
      <c r="DG638" s="36">
        <v>5.5830239725900004</v>
      </c>
      <c r="DH638" s="36">
        <v>423.62924545940001</v>
      </c>
      <c r="DI638" s="30">
        <f t="shared" si="340"/>
        <v>-3.6273962587387768E-8</v>
      </c>
      <c r="DJ638" s="30">
        <f t="shared" si="341"/>
        <v>-3.6274176024531207E-8</v>
      </c>
      <c r="DK638" s="30">
        <f t="shared" si="342"/>
        <v>-3.6274176024171165E-8</v>
      </c>
      <c r="DL638" s="30">
        <f t="shared" si="343"/>
        <v>-3.6274176024171171E-8</v>
      </c>
      <c r="DN638" s="36">
        <v>9.39E-9</v>
      </c>
      <c r="DO638" s="36">
        <v>1.85473712038</v>
      </c>
      <c r="DP638" s="36">
        <v>5062.2699145056004</v>
      </c>
      <c r="DQ638" s="30">
        <f t="shared" si="344"/>
        <v>4.4204167400417262E-9</v>
      </c>
      <c r="DR638" s="30">
        <f t="shared" si="345"/>
        <v>4.4141399829995994E-9</v>
      </c>
      <c r="DS638" s="30">
        <f t="shared" si="346"/>
        <v>4.4141399935933975E-9</v>
      </c>
      <c r="DT638" s="30">
        <f t="shared" si="347"/>
        <v>4.4141399935933677E-9</v>
      </c>
      <c r="DV638" s="36"/>
      <c r="DW638" s="36"/>
      <c r="DX638" s="36"/>
      <c r="ED638" s="36"/>
      <c r="EE638" s="36"/>
      <c r="EF638" s="36"/>
      <c r="EL638" s="36"/>
      <c r="EM638" s="36"/>
      <c r="EN638" s="36"/>
      <c r="ET638" s="36"/>
      <c r="EU638" s="36"/>
      <c r="EV638" s="36"/>
    </row>
    <row r="639" spans="14:152" s="30" customFormat="1" ht="12.75">
      <c r="N639" s="36">
        <v>6.1200000000000004E-9</v>
      </c>
      <c r="O639" s="36">
        <v>2.0851149203600001</v>
      </c>
      <c r="P639" s="36">
        <v>1038.0412891868</v>
      </c>
      <c r="Q639" s="30">
        <f t="shared" si="332"/>
        <v>-5.2841247769973087E-9</v>
      </c>
      <c r="R639" s="30">
        <f t="shared" si="333"/>
        <v>-5.2836451396620586E-9</v>
      </c>
      <c r="S639" s="30">
        <f t="shared" si="334"/>
        <v>-5.2836451404715268E-9</v>
      </c>
      <c r="T639" s="30">
        <f t="shared" si="335"/>
        <v>-5.2836451404715243E-9</v>
      </c>
      <c r="V639" s="36">
        <v>7.5999999999999996E-10</v>
      </c>
      <c r="W639" s="36">
        <v>1.6692979836499999</v>
      </c>
      <c r="X639" s="36">
        <v>196.03362005060001</v>
      </c>
      <c r="Y639" s="30">
        <f t="shared" si="336"/>
        <v>6.3472052656147703E-10</v>
      </c>
      <c r="Z639" s="30">
        <f t="shared" si="337"/>
        <v>6.347327880548832E-10</v>
      </c>
      <c r="AA639" s="30">
        <f t="shared" si="338"/>
        <v>6.3473278803419303E-10</v>
      </c>
      <c r="AB639" s="30">
        <f t="shared" si="339"/>
        <v>6.3473278803419313E-10</v>
      </c>
      <c r="AD639" s="36"/>
      <c r="AE639" s="36"/>
      <c r="AF639" s="36"/>
      <c r="AL639" s="36"/>
      <c r="AM639" s="36"/>
      <c r="AN639" s="36"/>
      <c r="AT639" s="36"/>
      <c r="AU639" s="36"/>
      <c r="AV639" s="36"/>
      <c r="BB639" s="36"/>
      <c r="BC639" s="36"/>
      <c r="BD639" s="36"/>
      <c r="BJ639" s="36"/>
      <c r="BK639" s="36"/>
      <c r="BL639" s="36"/>
      <c r="BR639" s="36"/>
      <c r="BS639" s="36"/>
      <c r="BT639" s="36"/>
      <c r="BZ639" s="36"/>
      <c r="CA639" s="36"/>
      <c r="CB639" s="36"/>
      <c r="CH639" s="36"/>
      <c r="CI639" s="36"/>
      <c r="CJ639" s="36"/>
      <c r="CP639" s="36"/>
      <c r="CQ639" s="36"/>
      <c r="CR639" s="36"/>
      <c r="CX639" s="36"/>
      <c r="CY639" s="36"/>
      <c r="CZ639" s="36"/>
      <c r="DF639" s="36">
        <v>2.625E-8</v>
      </c>
      <c r="DG639" s="36">
        <v>1.0704205069099999</v>
      </c>
      <c r="DH639" s="36">
        <v>23.575873236100001</v>
      </c>
      <c r="DI639" s="30">
        <f t="shared" si="340"/>
        <v>1.5488244528652927E-8</v>
      </c>
      <c r="DJ639" s="30">
        <f t="shared" si="341"/>
        <v>1.5488319296487484E-8</v>
      </c>
      <c r="DK639" s="30">
        <f t="shared" si="342"/>
        <v>1.5488319296361319E-8</v>
      </c>
      <c r="DL639" s="30">
        <f t="shared" si="343"/>
        <v>1.5488319296361319E-8</v>
      </c>
      <c r="DN639" s="36">
        <v>7.2099999999999997E-9</v>
      </c>
      <c r="DO639" s="36">
        <v>1.62872794201</v>
      </c>
      <c r="DP639" s="36">
        <v>2200.5159935945999</v>
      </c>
      <c r="DQ639" s="30">
        <f t="shared" si="344"/>
        <v>-2.9621923158283616E-9</v>
      </c>
      <c r="DR639" s="30">
        <f t="shared" si="345"/>
        <v>-2.9600276773645957E-9</v>
      </c>
      <c r="DS639" s="30">
        <f t="shared" si="346"/>
        <v>-2.9600276810175725E-9</v>
      </c>
      <c r="DT639" s="30">
        <f t="shared" si="347"/>
        <v>-2.960027681017561E-9</v>
      </c>
      <c r="DV639" s="36"/>
      <c r="DW639" s="36"/>
      <c r="DX639" s="36"/>
      <c r="ED639" s="36"/>
      <c r="EE639" s="36"/>
      <c r="EF639" s="36"/>
      <c r="EL639" s="36"/>
      <c r="EM639" s="36"/>
      <c r="EN639" s="36"/>
      <c r="ET639" s="36"/>
      <c r="EU639" s="36"/>
      <c r="EV639" s="36"/>
    </row>
    <row r="640" spans="14:152" s="30" customFormat="1" ht="12.75">
      <c r="N640" s="36">
        <v>5.9799999999999996E-9</v>
      </c>
      <c r="O640" s="36">
        <v>3.4881492708500001</v>
      </c>
      <c r="P640" s="36">
        <v>219.66188291340001</v>
      </c>
      <c r="Q640" s="30">
        <f t="shared" si="332"/>
        <v>-3.8497756679476324E-9</v>
      </c>
      <c r="R640" s="30">
        <f t="shared" si="333"/>
        <v>-3.8496252553866153E-9</v>
      </c>
      <c r="S640" s="30">
        <f t="shared" si="334"/>
        <v>-3.8496252556404315E-9</v>
      </c>
      <c r="T640" s="30">
        <f t="shared" si="335"/>
        <v>-3.8496252556404315E-9</v>
      </c>
      <c r="V640" s="36">
        <v>8.6999999999999999E-10</v>
      </c>
      <c r="W640" s="36">
        <v>3.1247719509</v>
      </c>
      <c r="X640" s="36">
        <v>857.12853501510006</v>
      </c>
      <c r="Y640" s="30">
        <f t="shared" si="336"/>
        <v>-4.9427171891554942E-11</v>
      </c>
      <c r="Z640" s="30">
        <f t="shared" si="337"/>
        <v>-4.9538575825242085E-11</v>
      </c>
      <c r="AA640" s="30">
        <f t="shared" si="338"/>
        <v>-4.9538575637255423E-11</v>
      </c>
      <c r="AB640" s="30">
        <f t="shared" si="339"/>
        <v>-4.9538575637255423E-11</v>
      </c>
      <c r="AD640" s="36"/>
      <c r="AE640" s="36"/>
      <c r="AF640" s="36"/>
      <c r="AL640" s="36"/>
      <c r="AM640" s="36"/>
      <c r="AN640" s="36"/>
      <c r="AT640" s="36"/>
      <c r="AU640" s="36"/>
      <c r="AV640" s="36"/>
      <c r="BB640" s="36"/>
      <c r="BC640" s="36"/>
      <c r="BD640" s="36"/>
      <c r="BJ640" s="36"/>
      <c r="BK640" s="36"/>
      <c r="BL640" s="36"/>
      <c r="BR640" s="36"/>
      <c r="BS640" s="36"/>
      <c r="BT640" s="36"/>
      <c r="BZ640" s="36"/>
      <c r="CA640" s="36"/>
      <c r="CB640" s="36"/>
      <c r="CH640" s="36"/>
      <c r="CI640" s="36"/>
      <c r="CJ640" s="36"/>
      <c r="CP640" s="36"/>
      <c r="CQ640" s="36"/>
      <c r="CR640" s="36"/>
      <c r="CX640" s="36"/>
      <c r="CY640" s="36"/>
      <c r="CZ640" s="36"/>
      <c r="DF640" s="36">
        <v>3.4949999999999999E-8</v>
      </c>
      <c r="DG640" s="36">
        <v>0.1988756203</v>
      </c>
      <c r="DH640" s="36">
        <v>576.16138801060004</v>
      </c>
      <c r="DI640" s="30">
        <f t="shared" si="340"/>
        <v>-3.4578675429129186E-8</v>
      </c>
      <c r="DJ640" s="30">
        <f t="shared" si="341"/>
        <v>-3.4579113368987101E-8</v>
      </c>
      <c r="DK640" s="30">
        <f t="shared" si="342"/>
        <v>-3.4579113368248316E-8</v>
      </c>
      <c r="DL640" s="30">
        <f t="shared" si="343"/>
        <v>-3.4579113368248323E-8</v>
      </c>
      <c r="DN640" s="36"/>
      <c r="DO640" s="36"/>
      <c r="DP640" s="36"/>
      <c r="DV640" s="36"/>
      <c r="DW640" s="36"/>
      <c r="DX640" s="36"/>
      <c r="ED640" s="36"/>
      <c r="EE640" s="36"/>
      <c r="EF640" s="36"/>
      <c r="EL640" s="36"/>
      <c r="EM640" s="36"/>
      <c r="EN640" s="36"/>
      <c r="ET640" s="36"/>
      <c r="EU640" s="36"/>
      <c r="EV640" s="36"/>
    </row>
    <row r="641" spans="14:152" s="30" customFormat="1" ht="12.75">
      <c r="N641" s="36">
        <v>8.2800000000000004E-9</v>
      </c>
      <c r="O641" s="36">
        <v>0.31689472200000002</v>
      </c>
      <c r="P641" s="36">
        <v>25.6028626656</v>
      </c>
      <c r="Q641" s="30">
        <f t="shared" ref="Q641:Q704" si="348">N641*COS(O641+P641*$C$31)</f>
        <v>8.1536254220056127E-9</v>
      </c>
      <c r="R641" s="30">
        <f t="shared" ref="R641:R704" si="349">N641*COS(O641+P641*$C$52)</f>
        <v>8.1536309430253045E-9</v>
      </c>
      <c r="S641" s="30">
        <f t="shared" ref="S641:S704" si="350">N641*COS(O641+P641*$C$73)</f>
        <v>8.1536309430159888E-9</v>
      </c>
      <c r="T641" s="30">
        <f t="shared" ref="T641:T704" si="351">N641*COS(O641+P641*$C$94)</f>
        <v>8.1536309430159888E-9</v>
      </c>
      <c r="V641" s="36">
        <v>7.7999999999999999E-10</v>
      </c>
      <c r="W641" s="36">
        <v>5.5981938745999997</v>
      </c>
      <c r="X641" s="36">
        <v>364.3467652809</v>
      </c>
      <c r="Y641" s="30">
        <f>V641*COS(W641+X641*$C$31)</f>
        <v>-7.068799599214692E-10</v>
      </c>
      <c r="Z641" s="30">
        <f t="shared" si="337"/>
        <v>-7.0689793557243071E-10</v>
      </c>
      <c r="AA641" s="30">
        <f t="shared" si="338"/>
        <v>-7.0689793554209965E-10</v>
      </c>
      <c r="AB641" s="30">
        <f t="shared" si="339"/>
        <v>-7.0689793554209975E-10</v>
      </c>
      <c r="AD641" s="36"/>
      <c r="AE641" s="36"/>
      <c r="AF641" s="36"/>
      <c r="AL641" s="36"/>
      <c r="AM641" s="36"/>
      <c r="AN641" s="36"/>
      <c r="AT641" s="36"/>
      <c r="AU641" s="36"/>
      <c r="AV641" s="36"/>
      <c r="BB641" s="36"/>
      <c r="BC641" s="36"/>
      <c r="BD641" s="36"/>
      <c r="BJ641" s="36"/>
      <c r="BK641" s="36"/>
      <c r="BL641" s="36"/>
      <c r="BR641" s="36"/>
      <c r="BS641" s="36"/>
      <c r="BT641" s="36"/>
      <c r="BZ641" s="36"/>
      <c r="CA641" s="36"/>
      <c r="CB641" s="36"/>
      <c r="CH641" s="36"/>
      <c r="CI641" s="36"/>
      <c r="CJ641" s="36"/>
      <c r="CP641" s="36"/>
      <c r="CQ641" s="36"/>
      <c r="CR641" s="36"/>
      <c r="CX641" s="36"/>
      <c r="CY641" s="36"/>
      <c r="CZ641" s="36"/>
      <c r="DF641" s="36">
        <v>2.59E-8</v>
      </c>
      <c r="DG641" s="36">
        <v>0.21252773750000001</v>
      </c>
      <c r="DH641" s="36">
        <v>110.2545053292</v>
      </c>
      <c r="DI641" s="30">
        <f t="shared" ref="DI641:DI704" si="352">DF641*COS(DG641+DH641*$C$31)</f>
        <v>2.386770231423806E-8</v>
      </c>
      <c r="DJ641" s="30">
        <f t="shared" ref="DJ641:DJ704" si="353">DF641*COS(DG641+DH641*$C$52)</f>
        <v>2.3867536389466189E-8</v>
      </c>
      <c r="DK641" s="30">
        <f t="shared" ref="DK641:DK704" si="354">DF641*COS(DG641+DH641*$C$73)</f>
        <v>2.3867536389746183E-8</v>
      </c>
      <c r="DL641" s="30">
        <f t="shared" ref="DL641:DL704" si="355">DF641*COS(DG641+DH641*$C$94)</f>
        <v>2.3867536389746183E-8</v>
      </c>
      <c r="DN641" s="36"/>
      <c r="DO641" s="36"/>
      <c r="DP641" s="36"/>
      <c r="DV641" s="36"/>
      <c r="DW641" s="36"/>
      <c r="DX641" s="36"/>
      <c r="ED641" s="36"/>
      <c r="EE641" s="36"/>
      <c r="EF641" s="36"/>
      <c r="EL641" s="36"/>
      <c r="EM641" s="36"/>
      <c r="EN641" s="36"/>
      <c r="ET641" s="36"/>
      <c r="EU641" s="36"/>
      <c r="EV641" s="36"/>
    </row>
    <row r="642" spans="14:152" s="30" customFormat="1" ht="12.75">
      <c r="N642" s="36">
        <v>7.7300000000000004E-9</v>
      </c>
      <c r="O642" s="36">
        <v>4.5752400632799999</v>
      </c>
      <c r="P642" s="36">
        <v>624.91943278700001</v>
      </c>
      <c r="Q642" s="30">
        <f t="shared" si="348"/>
        <v>3.4349578197356526E-9</v>
      </c>
      <c r="R642" s="30">
        <f t="shared" si="349"/>
        <v>3.4356053575607688E-9</v>
      </c>
      <c r="S642" s="30">
        <f t="shared" si="350"/>
        <v>3.4356053564681103E-9</v>
      </c>
      <c r="T642" s="30">
        <f t="shared" si="351"/>
        <v>3.4356053564681132E-9</v>
      </c>
      <c r="V642" s="36">
        <v>7.8999999999999996E-10</v>
      </c>
      <c r="W642" s="36">
        <v>3.53267171729</v>
      </c>
      <c r="X642" s="36">
        <v>969.62247809489998</v>
      </c>
      <c r="Y642" s="30">
        <f>V642*COS(W642+X642*$C$31)</f>
        <v>-2.127534330085349E-10</v>
      </c>
      <c r="Z642" s="30">
        <f t="shared" si="337"/>
        <v>-2.1286381813166332E-10</v>
      </c>
      <c r="AA642" s="30">
        <f t="shared" si="338"/>
        <v>-2.1286381794539845E-10</v>
      </c>
      <c r="AB642" s="30">
        <f t="shared" si="339"/>
        <v>-2.1286381794539912E-10</v>
      </c>
      <c r="AD642" s="36"/>
      <c r="AE642" s="36"/>
      <c r="AF642" s="36"/>
      <c r="AL642" s="36"/>
      <c r="AM642" s="36"/>
      <c r="AN642" s="36"/>
      <c r="AT642" s="36"/>
      <c r="AU642" s="36"/>
      <c r="AV642" s="36"/>
      <c r="BB642" s="36"/>
      <c r="BC642" s="36"/>
      <c r="BD642" s="36"/>
      <c r="BJ642" s="36"/>
      <c r="BK642" s="36"/>
      <c r="BL642" s="36"/>
      <c r="BR642" s="36"/>
      <c r="BS642" s="36"/>
      <c r="BT642" s="36"/>
      <c r="BZ642" s="36"/>
      <c r="CA642" s="36"/>
      <c r="CB642" s="36"/>
      <c r="CH642" s="36"/>
      <c r="CI642" s="36"/>
      <c r="CJ642" s="36"/>
      <c r="CP642" s="36"/>
      <c r="CQ642" s="36"/>
      <c r="CR642" s="36"/>
      <c r="CX642" s="36"/>
      <c r="CY642" s="36"/>
      <c r="CZ642" s="36"/>
      <c r="DF642" s="36">
        <v>2.7039999999999999E-8</v>
      </c>
      <c r="DG642" s="36">
        <v>6.1290823359899997</v>
      </c>
      <c r="DH642" s="36">
        <v>572.22923474749996</v>
      </c>
      <c r="DI642" s="30">
        <f t="shared" si="352"/>
        <v>-2.6577217035632909E-8</v>
      </c>
      <c r="DJ642" s="30">
        <f t="shared" si="353"/>
        <v>-2.6576790408005391E-8</v>
      </c>
      <c r="DK642" s="30">
        <f t="shared" si="354"/>
        <v>-2.6576790408725465E-8</v>
      </c>
      <c r="DL642" s="30">
        <f t="shared" si="355"/>
        <v>-2.6576790408725465E-8</v>
      </c>
      <c r="DN642" s="36"/>
      <c r="DO642" s="36"/>
      <c r="DP642" s="36"/>
      <c r="DV642" s="36"/>
      <c r="DW642" s="36"/>
      <c r="DX642" s="36"/>
      <c r="ED642" s="36"/>
      <c r="EE642" s="36"/>
      <c r="EF642" s="36"/>
      <c r="EL642" s="36"/>
      <c r="EM642" s="36"/>
      <c r="EN642" s="36"/>
      <c r="ET642" s="36"/>
      <c r="EU642" s="36"/>
      <c r="EV642" s="36"/>
    </row>
    <row r="643" spans="14:152" s="30" customFormat="1" ht="12.75">
      <c r="N643" s="36">
        <v>7.7499999999999999E-9</v>
      </c>
      <c r="O643" s="36">
        <v>6.1292007702099998</v>
      </c>
      <c r="P643" s="36">
        <v>432.22726516850003</v>
      </c>
      <c r="Q643" s="30">
        <f t="shared" si="348"/>
        <v>-6.4350757998368034E-9</v>
      </c>
      <c r="R643" s="30">
        <f t="shared" si="349"/>
        <v>-6.4353551161794767E-9</v>
      </c>
      <c r="S643" s="30">
        <f t="shared" si="350"/>
        <v>-6.435355115708169E-9</v>
      </c>
      <c r="T643" s="30">
        <f t="shared" si="351"/>
        <v>-6.4353551157081715E-9</v>
      </c>
      <c r="V643" s="36"/>
      <c r="W643" s="36"/>
      <c r="X643" s="36"/>
      <c r="AD643" s="36"/>
      <c r="AE643" s="36"/>
      <c r="AF643" s="36"/>
      <c r="AL643" s="36"/>
      <c r="AM643" s="36"/>
      <c r="AN643" s="36"/>
      <c r="AT643" s="36"/>
      <c r="AU643" s="36"/>
      <c r="AV643" s="36"/>
      <c r="BB643" s="36"/>
      <c r="BC643" s="36"/>
      <c r="BD643" s="36"/>
      <c r="BJ643" s="36"/>
      <c r="BK643" s="36"/>
      <c r="BL643" s="36"/>
      <c r="BR643" s="36"/>
      <c r="BS643" s="36"/>
      <c r="BT643" s="36"/>
      <c r="BZ643" s="36"/>
      <c r="CA643" s="36"/>
      <c r="CB643" s="36"/>
      <c r="CH643" s="36"/>
      <c r="CI643" s="36"/>
      <c r="CJ643" s="36"/>
      <c r="CP643" s="36"/>
      <c r="CQ643" s="36"/>
      <c r="CR643" s="36"/>
      <c r="CX643" s="36"/>
      <c r="CY643" s="36"/>
      <c r="CZ643" s="36"/>
      <c r="DF643" s="36">
        <v>2.5679999999999999E-8</v>
      </c>
      <c r="DG643" s="36">
        <v>0.17571588314</v>
      </c>
      <c r="DH643" s="36">
        <v>1056.2005364515001</v>
      </c>
      <c r="DI643" s="30">
        <f t="shared" si="352"/>
        <v>2.1155096956406517E-8</v>
      </c>
      <c r="DJ643" s="30">
        <f t="shared" si="353"/>
        <v>2.1157397475183448E-8</v>
      </c>
      <c r="DK643" s="30">
        <f t="shared" si="354"/>
        <v>2.115739747130191E-8</v>
      </c>
      <c r="DL643" s="30">
        <f t="shared" si="355"/>
        <v>2.1157397471301923E-8</v>
      </c>
      <c r="DN643" s="36"/>
      <c r="DO643" s="36"/>
      <c r="DP643" s="36"/>
      <c r="DV643" s="36"/>
      <c r="DW643" s="36"/>
      <c r="DX643" s="36"/>
      <c r="ED643" s="36"/>
      <c r="EE643" s="36"/>
      <c r="EF643" s="36"/>
      <c r="EL643" s="36"/>
      <c r="EM643" s="36"/>
      <c r="EN643" s="36"/>
      <c r="ET643" s="36"/>
      <c r="EU643" s="36"/>
      <c r="EV643" s="36"/>
    </row>
    <row r="644" spans="14:152" s="30" customFormat="1" ht="12.75">
      <c r="N644" s="36">
        <v>8.2000000000000006E-9</v>
      </c>
      <c r="O644" s="36">
        <v>4.1132032612999998</v>
      </c>
      <c r="P644" s="36">
        <v>141.48644228730001</v>
      </c>
      <c r="Q644" s="30">
        <f t="shared" si="348"/>
        <v>-8.0568481451039057E-9</v>
      </c>
      <c r="R644" s="30">
        <f t="shared" si="349"/>
        <v>-8.0568804409104495E-9</v>
      </c>
      <c r="S644" s="30">
        <f t="shared" si="350"/>
        <v>-8.0568804408559548E-9</v>
      </c>
      <c r="T644" s="30">
        <f t="shared" si="351"/>
        <v>-8.0568804408559548E-9</v>
      </c>
      <c r="V644" s="36"/>
      <c r="W644" s="36"/>
      <c r="X644" s="36"/>
      <c r="AD644" s="36"/>
      <c r="AE644" s="36"/>
      <c r="AF644" s="36"/>
      <c r="AL644" s="36"/>
      <c r="AM644" s="36"/>
      <c r="AN644" s="36"/>
      <c r="AT644" s="36"/>
      <c r="AU644" s="36"/>
      <c r="AV644" s="36"/>
      <c r="BB644" s="36"/>
      <c r="BC644" s="36"/>
      <c r="BD644" s="36"/>
      <c r="BJ644" s="36"/>
      <c r="BK644" s="36"/>
      <c r="BL644" s="36"/>
      <c r="BR644" s="36"/>
      <c r="BS644" s="36"/>
      <c r="BT644" s="36"/>
      <c r="BZ644" s="36"/>
      <c r="CA644" s="36"/>
      <c r="CB644" s="36"/>
      <c r="CH644" s="36"/>
      <c r="CI644" s="36"/>
      <c r="CJ644" s="36"/>
      <c r="CP644" s="36"/>
      <c r="CQ644" s="36"/>
      <c r="CR644" s="36"/>
      <c r="CX644" s="36"/>
      <c r="CY644" s="36"/>
      <c r="CZ644" s="36"/>
      <c r="DF644" s="36">
        <v>2.583E-8</v>
      </c>
      <c r="DG644" s="36">
        <v>2.9692737873100001</v>
      </c>
      <c r="DH644" s="36">
        <v>384.05992122309999</v>
      </c>
      <c r="DI644" s="30">
        <f t="shared" si="352"/>
        <v>1.7243920484930108E-8</v>
      </c>
      <c r="DJ644" s="30">
        <f t="shared" si="353"/>
        <v>1.7245025660758413E-8</v>
      </c>
      <c r="DK644" s="30">
        <f t="shared" si="354"/>
        <v>1.7245025658893547E-8</v>
      </c>
      <c r="DL644" s="30">
        <f t="shared" si="355"/>
        <v>1.7245025658893547E-8</v>
      </c>
      <c r="DN644" s="36"/>
      <c r="DO644" s="36"/>
      <c r="DP644" s="36"/>
      <c r="DV644" s="36"/>
      <c r="DW644" s="36"/>
      <c r="DX644" s="36"/>
      <c r="ED644" s="36"/>
      <c r="EE644" s="36"/>
      <c r="EF644" s="36"/>
      <c r="EL644" s="36"/>
      <c r="EM644" s="36"/>
      <c r="EN644" s="36"/>
      <c r="ET644" s="36"/>
      <c r="EU644" s="36"/>
      <c r="EV644" s="36"/>
    </row>
    <row r="645" spans="14:152" s="30" customFormat="1" ht="12.75">
      <c r="N645" s="36">
        <v>5.8800000000000004E-9</v>
      </c>
      <c r="O645" s="36">
        <v>1.9577553541199999</v>
      </c>
      <c r="P645" s="36">
        <v>211.8628068395</v>
      </c>
      <c r="Q645" s="30">
        <f t="shared" si="348"/>
        <v>4.1674708864146724E-9</v>
      </c>
      <c r="R645" s="30">
        <f t="shared" si="349"/>
        <v>4.1676023889392836E-9</v>
      </c>
      <c r="S645" s="30">
        <f t="shared" si="350"/>
        <v>4.1676023887173833E-9</v>
      </c>
      <c r="T645" s="30">
        <f t="shared" si="351"/>
        <v>4.167602388717385E-9</v>
      </c>
      <c r="V645" s="36"/>
      <c r="W645" s="36"/>
      <c r="X645" s="36"/>
      <c r="AD645" s="36"/>
      <c r="AE645" s="36"/>
      <c r="AF645" s="36"/>
      <c r="AL645" s="36"/>
      <c r="AM645" s="36"/>
      <c r="AN645" s="36"/>
      <c r="AT645" s="36"/>
      <c r="AU645" s="36"/>
      <c r="AV645" s="36"/>
      <c r="BB645" s="36"/>
      <c r="BC645" s="36"/>
      <c r="BD645" s="36"/>
      <c r="BJ645" s="36"/>
      <c r="BK645" s="36"/>
      <c r="BL645" s="36"/>
      <c r="BR645" s="36"/>
      <c r="BS645" s="36"/>
      <c r="BT645" s="36"/>
      <c r="BZ645" s="36"/>
      <c r="CA645" s="36"/>
      <c r="CB645" s="36"/>
      <c r="CH645" s="36"/>
      <c r="CI645" s="36"/>
      <c r="CJ645" s="36"/>
      <c r="CP645" s="36"/>
      <c r="CQ645" s="36"/>
      <c r="CR645" s="36"/>
      <c r="CX645" s="36"/>
      <c r="CY645" s="36"/>
      <c r="CZ645" s="36"/>
      <c r="DF645" s="36">
        <v>2.555E-8</v>
      </c>
      <c r="DG645" s="36">
        <v>3.96441052072</v>
      </c>
      <c r="DH645" s="36">
        <v>430.79097657</v>
      </c>
      <c r="DI645" s="30">
        <f t="shared" si="352"/>
        <v>-1.2933814799765102E-10</v>
      </c>
      <c r="DJ645" s="30">
        <f t="shared" si="353"/>
        <v>-1.2769115810581202E-10</v>
      </c>
      <c r="DK645" s="30">
        <f t="shared" si="354"/>
        <v>-1.2769116088501798E-10</v>
      </c>
      <c r="DL645" s="30">
        <f t="shared" si="355"/>
        <v>-1.2769116088500664E-10</v>
      </c>
      <c r="DN645" s="36"/>
      <c r="DO645" s="36"/>
      <c r="DP645" s="36"/>
      <c r="DV645" s="36"/>
      <c r="DW645" s="36"/>
      <c r="DX645" s="36"/>
      <c r="ED645" s="36"/>
      <c r="EE645" s="36"/>
      <c r="EF645" s="36"/>
      <c r="EL645" s="36"/>
      <c r="EM645" s="36"/>
      <c r="EN645" s="36"/>
      <c r="ET645" s="36"/>
      <c r="EU645" s="36"/>
      <c r="EV645" s="36"/>
    </row>
    <row r="646" spans="14:152" s="30" customFormat="1" ht="12.75">
      <c r="N646" s="36">
        <v>6.6100000000000001E-9</v>
      </c>
      <c r="O646" s="36">
        <v>5.3010039770699997</v>
      </c>
      <c r="P646" s="36">
        <v>103.6140390804</v>
      </c>
      <c r="Q646" s="30">
        <f t="shared" si="348"/>
        <v>9.3326093475324491E-11</v>
      </c>
      <c r="R646" s="30">
        <f t="shared" si="349"/>
        <v>9.3223618990235719E-11</v>
      </c>
      <c r="S646" s="30">
        <f t="shared" si="350"/>
        <v>9.322361916315643E-11</v>
      </c>
      <c r="T646" s="30">
        <f t="shared" si="351"/>
        <v>9.3223619163150549E-11</v>
      </c>
      <c r="V646" s="36"/>
      <c r="W646" s="36"/>
      <c r="X646" s="36"/>
      <c r="AD646" s="36"/>
      <c r="AE646" s="36"/>
      <c r="AF646" s="36"/>
      <c r="AL646" s="36"/>
      <c r="AM646" s="36"/>
      <c r="AN646" s="36"/>
      <c r="AT646" s="36"/>
      <c r="AU646" s="36"/>
      <c r="AV646" s="36"/>
      <c r="BB646" s="36"/>
      <c r="BC646" s="36"/>
      <c r="BD646" s="36"/>
      <c r="BJ646" s="36"/>
      <c r="BK646" s="36"/>
      <c r="BL646" s="36"/>
      <c r="BR646" s="36"/>
      <c r="BS646" s="36"/>
      <c r="BT646" s="36"/>
      <c r="BZ646" s="36"/>
      <c r="CA646" s="36"/>
      <c r="CB646" s="36"/>
      <c r="CH646" s="36"/>
      <c r="CI646" s="36"/>
      <c r="CJ646" s="36"/>
      <c r="CP646" s="36"/>
      <c r="CQ646" s="36"/>
      <c r="CR646" s="36"/>
      <c r="CX646" s="36"/>
      <c r="CY646" s="36"/>
      <c r="CZ646" s="36"/>
      <c r="DF646" s="36">
        <v>2.7859999999999999E-8</v>
      </c>
      <c r="DG646" s="36">
        <v>2.5494591181800002</v>
      </c>
      <c r="DH646" s="36">
        <v>195.89060769869999</v>
      </c>
      <c r="DI646" s="30">
        <f t="shared" si="352"/>
        <v>2.9882703450967059E-9</v>
      </c>
      <c r="DJ646" s="30">
        <f t="shared" si="353"/>
        <v>2.989082278213385E-9</v>
      </c>
      <c r="DK646" s="30">
        <f t="shared" si="354"/>
        <v>2.9890822768432976E-9</v>
      </c>
      <c r="DL646" s="30">
        <f t="shared" si="355"/>
        <v>2.9890822768433034E-9</v>
      </c>
      <c r="DN646" s="36"/>
      <c r="DO646" s="36"/>
      <c r="DP646" s="36"/>
      <c r="DV646" s="36"/>
      <c r="DW646" s="36"/>
      <c r="DX646" s="36"/>
      <c r="ED646" s="36"/>
      <c r="EE646" s="36"/>
      <c r="EF646" s="36"/>
      <c r="EL646" s="36"/>
      <c r="EM646" s="36"/>
      <c r="EN646" s="36"/>
      <c r="ET646" s="36"/>
      <c r="EU646" s="36"/>
      <c r="EV646" s="36"/>
    </row>
    <row r="647" spans="14:152" s="30" customFormat="1" ht="12.75">
      <c r="N647" s="36">
        <v>5.8800000000000004E-9</v>
      </c>
      <c r="O647" s="36">
        <v>2.82460441973</v>
      </c>
      <c r="P647" s="36">
        <v>214.73538403649999</v>
      </c>
      <c r="Q647" s="30">
        <f t="shared" si="348"/>
        <v>-3.713221983549279E-10</v>
      </c>
      <c r="R647" s="30">
        <f t="shared" si="349"/>
        <v>-3.7113363703588334E-10</v>
      </c>
      <c r="S647" s="30">
        <f t="shared" si="350"/>
        <v>-3.711336373540701E-10</v>
      </c>
      <c r="T647" s="30">
        <f t="shared" si="351"/>
        <v>-3.7113363735406876E-10</v>
      </c>
      <c r="V647" s="36"/>
      <c r="W647" s="36"/>
      <c r="X647" s="36"/>
      <c r="AD647" s="36"/>
      <c r="AE647" s="36"/>
      <c r="AF647" s="36"/>
      <c r="AL647" s="36"/>
      <c r="AM647" s="36"/>
      <c r="AN647" s="36"/>
      <c r="AT647" s="36"/>
      <c r="AU647" s="36"/>
      <c r="AV647" s="36"/>
      <c r="BB647" s="36"/>
      <c r="BC647" s="36"/>
      <c r="BD647" s="36"/>
      <c r="BJ647" s="36"/>
      <c r="BK647" s="36"/>
      <c r="BL647" s="36"/>
      <c r="BR647" s="36"/>
      <c r="BS647" s="36"/>
      <c r="BT647" s="36"/>
      <c r="BZ647" s="36"/>
      <c r="CA647" s="36"/>
      <c r="CB647" s="36"/>
      <c r="CH647" s="36"/>
      <c r="CI647" s="36"/>
      <c r="CJ647" s="36"/>
      <c r="CP647" s="36"/>
      <c r="CQ647" s="36"/>
      <c r="CR647" s="36"/>
      <c r="CX647" s="36"/>
      <c r="CY647" s="36"/>
      <c r="CZ647" s="36"/>
      <c r="DF647" s="36">
        <v>2.8690000000000001E-8</v>
      </c>
      <c r="DG647" s="36">
        <v>4.8296466592099998</v>
      </c>
      <c r="DH647" s="36">
        <v>710.74673161819999</v>
      </c>
      <c r="DI647" s="30">
        <f t="shared" si="352"/>
        <v>1.8083245214136953E-8</v>
      </c>
      <c r="DJ647" s="30">
        <f t="shared" si="353"/>
        <v>1.8085613995958796E-8</v>
      </c>
      <c r="DK647" s="30">
        <f t="shared" si="354"/>
        <v>1.8085613991961786E-8</v>
      </c>
      <c r="DL647" s="30">
        <f t="shared" si="355"/>
        <v>1.8085613991961806E-8</v>
      </c>
      <c r="DN647" s="36"/>
      <c r="DO647" s="36"/>
      <c r="DP647" s="36"/>
      <c r="DV647" s="36"/>
      <c r="DW647" s="36"/>
      <c r="DX647" s="36"/>
      <c r="ED647" s="36"/>
      <c r="EE647" s="36"/>
      <c r="EF647" s="36"/>
      <c r="EL647" s="36"/>
      <c r="EM647" s="36"/>
      <c r="EN647" s="36"/>
      <c r="ET647" s="36"/>
      <c r="EU647" s="36"/>
      <c r="EV647" s="36"/>
    </row>
    <row r="648" spans="14:152" s="30" customFormat="1" ht="12.75">
      <c r="N648" s="36">
        <v>6.5100000000000001E-9</v>
      </c>
      <c r="O648" s="36">
        <v>5.5673271583400004</v>
      </c>
      <c r="P648" s="36">
        <v>393.4610900843</v>
      </c>
      <c r="Q648" s="30">
        <f t="shared" si="348"/>
        <v>-6.3169169384858845E-9</v>
      </c>
      <c r="R648" s="30">
        <f t="shared" si="349"/>
        <v>-6.3170095836222004E-9</v>
      </c>
      <c r="S648" s="30">
        <f t="shared" si="350"/>
        <v>-6.3170095834658856E-9</v>
      </c>
      <c r="T648" s="30">
        <f t="shared" si="351"/>
        <v>-6.3170095834658856E-9</v>
      </c>
      <c r="V648" s="36"/>
      <c r="W648" s="36"/>
      <c r="X648" s="36"/>
      <c r="AD648" s="36"/>
      <c r="AE648" s="36"/>
      <c r="AF648" s="36"/>
      <c r="AL648" s="36"/>
      <c r="AM648" s="36"/>
      <c r="AN648" s="36"/>
      <c r="AT648" s="36"/>
      <c r="AU648" s="36"/>
      <c r="AV648" s="36"/>
      <c r="BB648" s="36"/>
      <c r="BC648" s="36"/>
      <c r="BD648" s="36"/>
      <c r="BJ648" s="36"/>
      <c r="BK648" s="36"/>
      <c r="BL648" s="36"/>
      <c r="BR648" s="36"/>
      <c r="BS648" s="36"/>
      <c r="BT648" s="36"/>
      <c r="BZ648" s="36"/>
      <c r="CA648" s="36"/>
      <c r="CB648" s="36"/>
      <c r="CH648" s="36"/>
      <c r="CI648" s="36"/>
      <c r="CJ648" s="36"/>
      <c r="CP648" s="36"/>
      <c r="CQ648" s="36"/>
      <c r="CR648" s="36"/>
      <c r="CX648" s="36"/>
      <c r="CY648" s="36"/>
      <c r="CZ648" s="36"/>
      <c r="DF648" s="36">
        <v>2.5340000000000001E-8</v>
      </c>
      <c r="DG648" s="36">
        <v>5.3100559876300002</v>
      </c>
      <c r="DH648" s="36">
        <v>427.34895040139997</v>
      </c>
      <c r="DI648" s="30">
        <f t="shared" si="352"/>
        <v>-2.4829819569128683E-8</v>
      </c>
      <c r="DJ648" s="30">
        <f t="shared" si="353"/>
        <v>-2.482949599567893E-8</v>
      </c>
      <c r="DK648" s="30">
        <f t="shared" si="354"/>
        <v>-2.4829495996225028E-8</v>
      </c>
      <c r="DL648" s="30">
        <f t="shared" si="355"/>
        <v>-2.4829495996225025E-8</v>
      </c>
      <c r="DN648" s="36"/>
      <c r="DO648" s="36"/>
      <c r="DP648" s="36"/>
      <c r="DV648" s="36"/>
      <c r="DW648" s="36"/>
      <c r="DX648" s="36"/>
      <c r="ED648" s="36"/>
      <c r="EE648" s="36"/>
      <c r="EF648" s="36"/>
      <c r="EL648" s="36"/>
      <c r="EM648" s="36"/>
      <c r="EN648" s="36"/>
      <c r="ET648" s="36"/>
      <c r="EU648" s="36"/>
      <c r="EV648" s="36"/>
    </row>
    <row r="649" spans="14:152" s="30" customFormat="1" ht="12.75">
      <c r="N649" s="36">
        <v>5.6400000000000004E-9</v>
      </c>
      <c r="O649" s="36">
        <v>4.0166657219799999</v>
      </c>
      <c r="P649" s="36">
        <v>850.0149880143</v>
      </c>
      <c r="Q649" s="30">
        <f t="shared" si="348"/>
        <v>4.3271079120055465E-9</v>
      </c>
      <c r="R649" s="30">
        <f t="shared" si="349"/>
        <v>4.3266477638976499E-9</v>
      </c>
      <c r="S649" s="30">
        <f t="shared" si="350"/>
        <v>4.3266477646741823E-9</v>
      </c>
      <c r="T649" s="30">
        <f t="shared" si="351"/>
        <v>4.3266477646741789E-9</v>
      </c>
      <c r="V649" s="36"/>
      <c r="W649" s="36"/>
      <c r="X649" s="36"/>
      <c r="AD649" s="36"/>
      <c r="AE649" s="36"/>
      <c r="AF649" s="36"/>
      <c r="AL649" s="36"/>
      <c r="AM649" s="36"/>
      <c r="AN649" s="36"/>
      <c r="AT649" s="36"/>
      <c r="AU649" s="36"/>
      <c r="AV649" s="36"/>
      <c r="BB649" s="36"/>
      <c r="BC649" s="36"/>
      <c r="BD649" s="36"/>
      <c r="BJ649" s="36"/>
      <c r="BK649" s="36"/>
      <c r="BL649" s="36"/>
      <c r="BR649" s="36"/>
      <c r="BS649" s="36"/>
      <c r="BT649" s="36"/>
      <c r="BZ649" s="36"/>
      <c r="CA649" s="36"/>
      <c r="CB649" s="36"/>
      <c r="CH649" s="36"/>
      <c r="CI649" s="36"/>
      <c r="CJ649" s="36"/>
      <c r="CP649" s="36"/>
      <c r="CQ649" s="36"/>
      <c r="CR649" s="36"/>
      <c r="CX649" s="36"/>
      <c r="CY649" s="36"/>
      <c r="CZ649" s="36"/>
      <c r="DF649" s="36">
        <v>2.618E-8</v>
      </c>
      <c r="DG649" s="36">
        <v>1.22081401503</v>
      </c>
      <c r="DH649" s="36">
        <v>36.648562929500002</v>
      </c>
      <c r="DI649" s="30">
        <f t="shared" si="352"/>
        <v>1.3754922635982881E-8</v>
      </c>
      <c r="DJ649" s="30">
        <f t="shared" si="353"/>
        <v>1.3755044793757985E-8</v>
      </c>
      <c r="DK649" s="30">
        <f t="shared" si="354"/>
        <v>1.3755044793551852E-8</v>
      </c>
      <c r="DL649" s="30">
        <f t="shared" si="355"/>
        <v>1.3755044793551858E-8</v>
      </c>
      <c r="DN649" s="36"/>
      <c r="DO649" s="36"/>
      <c r="DP649" s="36"/>
      <c r="DV649" s="36"/>
      <c r="DW649" s="36"/>
      <c r="DX649" s="36"/>
      <c r="ED649" s="36"/>
      <c r="EE649" s="36"/>
      <c r="EF649" s="36"/>
      <c r="EL649" s="36"/>
      <c r="EM649" s="36"/>
      <c r="EN649" s="36"/>
      <c r="ET649" s="36"/>
      <c r="EU649" s="36"/>
      <c r="EV649" s="36"/>
    </row>
    <row r="650" spans="14:152" s="30" customFormat="1" ht="12.75">
      <c r="N650" s="36">
        <v>6.5700000000000003E-9</v>
      </c>
      <c r="O650" s="36">
        <v>2.58166087726</v>
      </c>
      <c r="P650" s="36">
        <v>526.98265210889997</v>
      </c>
      <c r="Q650" s="30">
        <f t="shared" si="348"/>
        <v>6.1933876920060396E-9</v>
      </c>
      <c r="R650" s="30">
        <f t="shared" si="349"/>
        <v>6.1932147844997084E-9</v>
      </c>
      <c r="S650" s="30">
        <f t="shared" si="350"/>
        <v>6.1932147847915121E-9</v>
      </c>
      <c r="T650" s="30">
        <f t="shared" si="351"/>
        <v>6.1932147847915121E-9</v>
      </c>
      <c r="V650" s="36"/>
      <c r="W650" s="36"/>
      <c r="X650" s="36"/>
      <c r="AD650" s="36"/>
      <c r="AE650" s="36"/>
      <c r="AF650" s="36"/>
      <c r="AL650" s="36"/>
      <c r="AM650" s="36"/>
      <c r="AN650" s="36"/>
      <c r="AT650" s="36"/>
      <c r="AU650" s="36"/>
      <c r="AV650" s="36"/>
      <c r="BB650" s="36"/>
      <c r="BC650" s="36"/>
      <c r="BD650" s="36"/>
      <c r="BJ650" s="36"/>
      <c r="BK650" s="36"/>
      <c r="BL650" s="36"/>
      <c r="BR650" s="36"/>
      <c r="BS650" s="36"/>
      <c r="BT650" s="36"/>
      <c r="BZ650" s="36"/>
      <c r="CA650" s="36"/>
      <c r="CB650" s="36"/>
      <c r="CH650" s="36"/>
      <c r="CI650" s="36"/>
      <c r="CJ650" s="36"/>
      <c r="CP650" s="36"/>
      <c r="CQ650" s="36"/>
      <c r="CR650" s="36"/>
      <c r="CX650" s="36"/>
      <c r="CY650" s="36"/>
      <c r="CZ650" s="36"/>
      <c r="DF650" s="36">
        <v>3.4639999999999998E-8</v>
      </c>
      <c r="DG650" s="36">
        <v>2.3281132819999999</v>
      </c>
      <c r="DH650" s="36">
        <v>285.37238101960003</v>
      </c>
      <c r="DI650" s="30">
        <f t="shared" si="352"/>
        <v>2.5443584360612964E-8</v>
      </c>
      <c r="DJ650" s="30">
        <f t="shared" si="353"/>
        <v>2.5444588116347316E-8</v>
      </c>
      <c r="DK650" s="30">
        <f t="shared" si="354"/>
        <v>2.5444588114653574E-8</v>
      </c>
      <c r="DL650" s="30">
        <f t="shared" si="355"/>
        <v>2.5444588114653577E-8</v>
      </c>
      <c r="DN650" s="36"/>
      <c r="DO650" s="36"/>
      <c r="DP650" s="36"/>
      <c r="DV650" s="36"/>
      <c r="DW650" s="36"/>
      <c r="DX650" s="36"/>
      <c r="ED650" s="36"/>
      <c r="EE650" s="36"/>
      <c r="EF650" s="36"/>
      <c r="EL650" s="36"/>
      <c r="EM650" s="36"/>
      <c r="EN650" s="36"/>
      <c r="ET650" s="36"/>
      <c r="EU650" s="36"/>
      <c r="EV650" s="36"/>
    </row>
    <row r="651" spans="14:152" s="30" customFormat="1" ht="12.75">
      <c r="N651" s="36">
        <v>7.2200000000000003E-9</v>
      </c>
      <c r="O651" s="36">
        <v>0.68494219479999996</v>
      </c>
      <c r="P651" s="36">
        <v>953.10776223289997</v>
      </c>
      <c r="Q651" s="30">
        <f t="shared" si="348"/>
        <v>-8.1237161488530274E-10</v>
      </c>
      <c r="R651" s="30">
        <f t="shared" si="349"/>
        <v>-8.1134842793634622E-10</v>
      </c>
      <c r="S651" s="30">
        <f t="shared" si="350"/>
        <v>-8.1134842966292414E-10</v>
      </c>
      <c r="T651" s="30">
        <f t="shared" si="351"/>
        <v>-8.1134842966292414E-10</v>
      </c>
      <c r="V651" s="36"/>
      <c r="W651" s="36"/>
      <c r="X651" s="36"/>
      <c r="AD651" s="36"/>
      <c r="AE651" s="36"/>
      <c r="AF651" s="36"/>
      <c r="AL651" s="36"/>
      <c r="AM651" s="36"/>
      <c r="AN651" s="36"/>
      <c r="AT651" s="36"/>
      <c r="AU651" s="36"/>
      <c r="AV651" s="36"/>
      <c r="BB651" s="36"/>
      <c r="BC651" s="36"/>
      <c r="BD651" s="36"/>
      <c r="BJ651" s="36"/>
      <c r="BK651" s="36"/>
      <c r="BL651" s="36"/>
      <c r="BR651" s="36"/>
      <c r="BS651" s="36"/>
      <c r="BT651" s="36"/>
      <c r="BZ651" s="36"/>
      <c r="CA651" s="36"/>
      <c r="CB651" s="36"/>
      <c r="CH651" s="36"/>
      <c r="CI651" s="36"/>
      <c r="CJ651" s="36"/>
      <c r="CP651" s="36"/>
      <c r="CQ651" s="36"/>
      <c r="CR651" s="36"/>
      <c r="CX651" s="36"/>
      <c r="CY651" s="36"/>
      <c r="CZ651" s="36"/>
      <c r="DF651" s="36">
        <v>3.3740000000000003E-8</v>
      </c>
      <c r="DG651" s="36">
        <v>3.34109586766</v>
      </c>
      <c r="DH651" s="36">
        <v>162.09337010679999</v>
      </c>
      <c r="DI651" s="30">
        <f t="shared" si="352"/>
        <v>-2.5822389124836761E-8</v>
      </c>
      <c r="DJ651" s="30">
        <f t="shared" si="353"/>
        <v>-2.5821862388145159E-8</v>
      </c>
      <c r="DK651" s="30">
        <f t="shared" si="354"/>
        <v>-2.5821862389034004E-8</v>
      </c>
      <c r="DL651" s="30">
        <f t="shared" si="355"/>
        <v>-2.5821862389034004E-8</v>
      </c>
      <c r="DN651" s="36"/>
      <c r="DO651" s="36"/>
      <c r="DP651" s="36"/>
      <c r="DV651" s="36"/>
      <c r="DW651" s="36"/>
      <c r="DX651" s="36"/>
      <c r="ED651" s="36"/>
      <c r="EE651" s="36"/>
      <c r="EF651" s="36"/>
      <c r="EL651" s="36"/>
      <c r="EM651" s="36"/>
      <c r="EN651" s="36"/>
      <c r="ET651" s="36"/>
      <c r="EU651" s="36"/>
      <c r="EV651" s="36"/>
    </row>
    <row r="652" spans="14:152" s="30" customFormat="1" ht="12.75">
      <c r="N652" s="36">
        <v>5.9200000000000002E-9</v>
      </c>
      <c r="O652" s="36">
        <v>2.3719066248999998</v>
      </c>
      <c r="P652" s="36">
        <v>205.43478891180001</v>
      </c>
      <c r="Q652" s="30">
        <f t="shared" si="348"/>
        <v>1.9627305053342107E-9</v>
      </c>
      <c r="R652" s="30">
        <f t="shared" si="349"/>
        <v>1.9629021960150646E-9</v>
      </c>
      <c r="S652" s="30">
        <f t="shared" si="350"/>
        <v>1.9629021957253475E-9</v>
      </c>
      <c r="T652" s="30">
        <f t="shared" si="351"/>
        <v>1.9629021957253488E-9</v>
      </c>
      <c r="V652" s="36"/>
      <c r="W652" s="36"/>
      <c r="X652" s="36"/>
      <c r="AD652" s="36"/>
      <c r="AE652" s="36"/>
      <c r="AF652" s="36"/>
      <c r="AL652" s="36"/>
      <c r="AM652" s="36"/>
      <c r="AN652" s="36"/>
      <c r="AT652" s="36"/>
      <c r="AU652" s="36"/>
      <c r="AV652" s="36"/>
      <c r="BB652" s="36"/>
      <c r="BC652" s="36"/>
      <c r="BD652" s="36"/>
      <c r="BJ652" s="36"/>
      <c r="BK652" s="36"/>
      <c r="BL652" s="36"/>
      <c r="BR652" s="36"/>
      <c r="BS652" s="36"/>
      <c r="BT652" s="36"/>
      <c r="BZ652" s="36"/>
      <c r="CA652" s="36"/>
      <c r="CB652" s="36"/>
      <c r="CH652" s="36"/>
      <c r="CI652" s="36"/>
      <c r="CJ652" s="36"/>
      <c r="CP652" s="36"/>
      <c r="CQ652" s="36"/>
      <c r="CR652" s="36"/>
      <c r="CX652" s="36"/>
      <c r="CY652" s="36"/>
      <c r="CZ652" s="36"/>
      <c r="DF652" s="36">
        <v>2.6939999999999998E-8</v>
      </c>
      <c r="DG652" s="36">
        <v>4.6414927168700002</v>
      </c>
      <c r="DH652" s="36">
        <v>140.9651774255</v>
      </c>
      <c r="DI652" s="30">
        <f t="shared" si="352"/>
        <v>-2.0283667560717019E-8</v>
      </c>
      <c r="DJ652" s="30">
        <f t="shared" si="353"/>
        <v>-2.028404153598821E-8</v>
      </c>
      <c r="DK652" s="30">
        <f t="shared" si="354"/>
        <v>-2.0284041535357154E-8</v>
      </c>
      <c r="DL652" s="30">
        <f t="shared" si="355"/>
        <v>-2.0284041535357154E-8</v>
      </c>
      <c r="DN652" s="36"/>
      <c r="DO652" s="36"/>
      <c r="DP652" s="36"/>
      <c r="DV652" s="36"/>
      <c r="DW652" s="36"/>
      <c r="DX652" s="36"/>
      <c r="ED652" s="36"/>
      <c r="EE652" s="36"/>
      <c r="EF652" s="36"/>
      <c r="EL652" s="36"/>
      <c r="EM652" s="36"/>
      <c r="EN652" s="36"/>
      <c r="ET652" s="36"/>
      <c r="EU652" s="36"/>
      <c r="EV652" s="36"/>
    </row>
    <row r="653" spans="14:152" s="30" customFormat="1" ht="12.75">
      <c r="N653" s="36">
        <v>7.3799999999999997E-9</v>
      </c>
      <c r="O653" s="36">
        <v>1.0798101951200001</v>
      </c>
      <c r="P653" s="36">
        <v>239.1625905345</v>
      </c>
      <c r="Q653" s="30">
        <f t="shared" si="348"/>
        <v>7.1573806364621964E-9</v>
      </c>
      <c r="R653" s="30">
        <f t="shared" si="349"/>
        <v>7.1573162510262266E-9</v>
      </c>
      <c r="S653" s="30">
        <f t="shared" si="350"/>
        <v>7.1573162511348809E-9</v>
      </c>
      <c r="T653" s="30">
        <f t="shared" si="351"/>
        <v>7.1573162511348809E-9</v>
      </c>
      <c r="V653" s="36"/>
      <c r="W653" s="36"/>
      <c r="X653" s="36"/>
      <c r="AD653" s="36"/>
      <c r="AE653" s="36"/>
      <c r="AF653" s="36"/>
      <c r="AL653" s="36"/>
      <c r="AM653" s="36"/>
      <c r="AN653" s="36"/>
      <c r="AT653" s="36"/>
      <c r="AU653" s="36"/>
      <c r="AV653" s="36"/>
      <c r="BB653" s="36"/>
      <c r="BC653" s="36"/>
      <c r="BD653" s="36"/>
      <c r="BJ653" s="36"/>
      <c r="BK653" s="36"/>
      <c r="BL653" s="36"/>
      <c r="BR653" s="36"/>
      <c r="BS653" s="36"/>
      <c r="BT653" s="36"/>
      <c r="BZ653" s="36"/>
      <c r="CA653" s="36"/>
      <c r="CB653" s="36"/>
      <c r="CH653" s="36"/>
      <c r="CI653" s="36"/>
      <c r="CJ653" s="36"/>
      <c r="CP653" s="36"/>
      <c r="CQ653" s="36"/>
      <c r="CR653" s="36"/>
      <c r="CX653" s="36"/>
      <c r="CY653" s="36"/>
      <c r="CZ653" s="36"/>
      <c r="DF653" s="36">
        <v>2.6029999999999999E-8</v>
      </c>
      <c r="DG653" s="36">
        <v>0.99527295831999996</v>
      </c>
      <c r="DH653" s="36">
        <v>92.3077063856</v>
      </c>
      <c r="DI653" s="30">
        <f t="shared" si="352"/>
        <v>2.304667580797513E-8</v>
      </c>
      <c r="DJ653" s="30">
        <f t="shared" si="353"/>
        <v>2.3046842939727413E-8</v>
      </c>
      <c r="DK653" s="30">
        <f t="shared" si="354"/>
        <v>2.304684293944539E-8</v>
      </c>
      <c r="DL653" s="30">
        <f t="shared" si="355"/>
        <v>2.304684293944539E-8</v>
      </c>
      <c r="DN653" s="36"/>
      <c r="DO653" s="36"/>
      <c r="DP653" s="36"/>
      <c r="DV653" s="36"/>
      <c r="DW653" s="36"/>
      <c r="DX653" s="36"/>
      <c r="ED653" s="36"/>
      <c r="EE653" s="36"/>
      <c r="EF653" s="36"/>
      <c r="EL653" s="36"/>
      <c r="EM653" s="36"/>
      <c r="EN653" s="36"/>
      <c r="ET653" s="36"/>
      <c r="EU653" s="36"/>
      <c r="EV653" s="36"/>
    </row>
    <row r="654" spans="14:152" s="30" customFormat="1" ht="12.75">
      <c r="N654" s="36">
        <v>5.8999999999999999E-9</v>
      </c>
      <c r="O654" s="36">
        <v>6.0358779021900002</v>
      </c>
      <c r="P654" s="36">
        <v>188.02630117250001</v>
      </c>
      <c r="Q654" s="30">
        <f t="shared" si="348"/>
        <v>1.6359600988282226E-9</v>
      </c>
      <c r="R654" s="30">
        <f t="shared" si="349"/>
        <v>1.635800606713503E-9</v>
      </c>
      <c r="S654" s="30">
        <f t="shared" si="350"/>
        <v>1.6358006069826338E-9</v>
      </c>
      <c r="T654" s="30">
        <f t="shared" si="351"/>
        <v>1.6358006069826338E-9</v>
      </c>
      <c r="V654" s="36"/>
      <c r="W654" s="36"/>
      <c r="X654" s="36"/>
      <c r="AD654" s="36"/>
      <c r="AE654" s="36"/>
      <c r="AF654" s="36"/>
      <c r="AL654" s="36"/>
      <c r="AM654" s="36"/>
      <c r="AN654" s="36"/>
      <c r="AT654" s="36"/>
      <c r="AU654" s="36"/>
      <c r="AV654" s="36"/>
      <c r="BB654" s="36"/>
      <c r="BC654" s="36"/>
      <c r="BD654" s="36"/>
      <c r="BJ654" s="36"/>
      <c r="BK654" s="36"/>
      <c r="BL654" s="36"/>
      <c r="BR654" s="36"/>
      <c r="BS654" s="36"/>
      <c r="BT654" s="36"/>
      <c r="BZ654" s="36"/>
      <c r="CA654" s="36"/>
      <c r="CB654" s="36"/>
      <c r="CH654" s="36"/>
      <c r="CI654" s="36"/>
      <c r="CJ654" s="36"/>
      <c r="CP654" s="36"/>
      <c r="CQ654" s="36"/>
      <c r="CR654" s="36"/>
      <c r="CX654" s="36"/>
      <c r="CY654" s="36"/>
      <c r="CZ654" s="36"/>
      <c r="DF654" s="36">
        <v>3.1400000000000003E-8</v>
      </c>
      <c r="DG654" s="36">
        <v>5.4079027758000002</v>
      </c>
      <c r="DH654" s="36">
        <v>328.24071907259997</v>
      </c>
      <c r="DI654" s="30">
        <f t="shared" si="352"/>
        <v>-2.8323627461028257E-8</v>
      </c>
      <c r="DJ654" s="30">
        <f t="shared" si="353"/>
        <v>-2.832429319641988E-8</v>
      </c>
      <c r="DK654" s="30">
        <f t="shared" si="354"/>
        <v>-2.8324293195296549E-8</v>
      </c>
      <c r="DL654" s="30">
        <f t="shared" si="355"/>
        <v>-2.8324293195296555E-8</v>
      </c>
      <c r="DN654" s="36"/>
      <c r="DO654" s="36"/>
      <c r="DP654" s="36"/>
      <c r="DV654" s="36"/>
      <c r="DW654" s="36"/>
      <c r="DX654" s="36"/>
      <c r="ED654" s="36"/>
      <c r="EE654" s="36"/>
      <c r="EF654" s="36"/>
      <c r="EL654" s="36"/>
      <c r="EM654" s="36"/>
      <c r="EN654" s="36"/>
      <c r="ET654" s="36"/>
      <c r="EU654" s="36"/>
      <c r="EV654" s="36"/>
    </row>
    <row r="655" spans="14:152" s="30" customFormat="1" ht="12.75">
      <c r="N655" s="36">
        <v>5.5899999999999999E-9</v>
      </c>
      <c r="O655" s="36">
        <v>5.7601063581299998</v>
      </c>
      <c r="P655" s="36">
        <v>430.79097657</v>
      </c>
      <c r="Q655" s="30">
        <f t="shared" si="348"/>
        <v>-5.442843965280415E-9</v>
      </c>
      <c r="R655" s="30">
        <f t="shared" si="349"/>
        <v>-5.4429260908702934E-9</v>
      </c>
      <c r="S655" s="30">
        <f t="shared" si="350"/>
        <v>-5.4429260907317299E-9</v>
      </c>
      <c r="T655" s="30">
        <f t="shared" si="351"/>
        <v>-5.4429260907317307E-9</v>
      </c>
      <c r="V655" s="36"/>
      <c r="W655" s="36"/>
      <c r="X655" s="36"/>
      <c r="AD655" s="36"/>
      <c r="AE655" s="36"/>
      <c r="AF655" s="36"/>
      <c r="AL655" s="36"/>
      <c r="AM655" s="36"/>
      <c r="AN655" s="36"/>
      <c r="AT655" s="36"/>
      <c r="AU655" s="36"/>
      <c r="AV655" s="36"/>
      <c r="BB655" s="36"/>
      <c r="BC655" s="36"/>
      <c r="BD655" s="36"/>
      <c r="BJ655" s="36"/>
      <c r="BK655" s="36"/>
      <c r="BL655" s="36"/>
      <c r="BR655" s="36"/>
      <c r="BS655" s="36"/>
      <c r="BT655" s="36"/>
      <c r="BZ655" s="36"/>
      <c r="CA655" s="36"/>
      <c r="CB655" s="36"/>
      <c r="CH655" s="36"/>
      <c r="CI655" s="36"/>
      <c r="CJ655" s="36"/>
      <c r="CP655" s="36"/>
      <c r="CQ655" s="36"/>
      <c r="CR655" s="36"/>
      <c r="CX655" s="36"/>
      <c r="CY655" s="36"/>
      <c r="CZ655" s="36"/>
      <c r="DF655" s="36">
        <v>2.6029999999999999E-8</v>
      </c>
      <c r="DG655" s="36">
        <v>4.3153279087999996</v>
      </c>
      <c r="DH655" s="36">
        <v>561.93429400900004</v>
      </c>
      <c r="DI655" s="30">
        <f t="shared" si="352"/>
        <v>9.440852347518526E-9</v>
      </c>
      <c r="DJ655" s="30">
        <f t="shared" si="353"/>
        <v>9.4428920423919634E-9</v>
      </c>
      <c r="DK655" s="30">
        <f t="shared" si="354"/>
        <v>9.4428920389501509E-9</v>
      </c>
      <c r="DL655" s="30">
        <f t="shared" si="355"/>
        <v>9.442892038950174E-9</v>
      </c>
      <c r="DN655" s="36"/>
      <c r="DO655" s="36"/>
      <c r="DP655" s="36"/>
      <c r="DV655" s="36"/>
      <c r="DW655" s="36"/>
      <c r="DX655" s="36"/>
      <c r="ED655" s="36"/>
      <c r="EE655" s="36"/>
      <c r="EF655" s="36"/>
      <c r="EL655" s="36"/>
      <c r="EM655" s="36"/>
      <c r="EN655" s="36"/>
      <c r="ET655" s="36"/>
      <c r="EU655" s="36"/>
      <c r="EV655" s="36"/>
    </row>
    <row r="656" spans="14:152" s="30" customFormat="1" ht="12.75">
      <c r="N656" s="36">
        <v>5.3499999999999999E-9</v>
      </c>
      <c r="O656" s="36">
        <v>5.8049988319899999</v>
      </c>
      <c r="P656" s="36">
        <v>100.1720129118</v>
      </c>
      <c r="Q656" s="30">
        <f t="shared" si="348"/>
        <v>2.737762863485102E-9</v>
      </c>
      <c r="R656" s="30">
        <f t="shared" si="349"/>
        <v>2.7376939653020513E-9</v>
      </c>
      <c r="S656" s="30">
        <f t="shared" si="350"/>
        <v>2.7376939654183119E-9</v>
      </c>
      <c r="T656" s="30">
        <f t="shared" si="351"/>
        <v>2.7376939654183119E-9</v>
      </c>
      <c r="V656" s="36"/>
      <c r="W656" s="36"/>
      <c r="X656" s="36"/>
      <c r="AD656" s="36"/>
      <c r="AE656" s="36"/>
      <c r="AF656" s="36"/>
      <c r="AL656" s="36"/>
      <c r="AM656" s="36"/>
      <c r="AN656" s="36"/>
      <c r="AT656" s="36"/>
      <c r="AU656" s="36"/>
      <c r="AV656" s="36"/>
      <c r="BB656" s="36"/>
      <c r="BC656" s="36"/>
      <c r="BD656" s="36"/>
      <c r="BJ656" s="36"/>
      <c r="BK656" s="36"/>
      <c r="BL656" s="36"/>
      <c r="BR656" s="36"/>
      <c r="BS656" s="36"/>
      <c r="BT656" s="36"/>
      <c r="BZ656" s="36"/>
      <c r="CA656" s="36"/>
      <c r="CB656" s="36"/>
      <c r="CH656" s="36"/>
      <c r="CI656" s="36"/>
      <c r="CJ656" s="36"/>
      <c r="CP656" s="36"/>
      <c r="CQ656" s="36"/>
      <c r="CR656" s="36"/>
      <c r="CX656" s="36"/>
      <c r="CY656" s="36"/>
      <c r="CZ656" s="36"/>
      <c r="DF656" s="36">
        <v>2.9870000000000002E-8</v>
      </c>
      <c r="DG656" s="36">
        <v>0.82758128867000003</v>
      </c>
      <c r="DH656" s="36">
        <v>45.5766510387</v>
      </c>
      <c r="DI656" s="30">
        <f t="shared" si="352"/>
        <v>2.5068652119613519E-8</v>
      </c>
      <c r="DJ656" s="30">
        <f t="shared" si="353"/>
        <v>2.5068762883870018E-8</v>
      </c>
      <c r="DK656" s="30">
        <f t="shared" si="354"/>
        <v>2.5068762883683111E-8</v>
      </c>
      <c r="DL656" s="30">
        <f t="shared" si="355"/>
        <v>2.5068762883683111E-8</v>
      </c>
      <c r="DN656" s="36"/>
      <c r="DO656" s="36"/>
      <c r="DP656" s="36"/>
      <c r="DV656" s="36"/>
      <c r="DW656" s="36"/>
      <c r="DX656" s="36"/>
      <c r="ED656" s="36"/>
      <c r="EE656" s="36"/>
      <c r="EF656" s="36"/>
      <c r="EL656" s="36"/>
      <c r="EM656" s="36"/>
      <c r="EN656" s="36"/>
      <c r="ET656" s="36"/>
      <c r="EU656" s="36"/>
      <c r="EV656" s="36"/>
    </row>
    <row r="657" spans="14:152" s="30" customFormat="1" ht="12.75">
      <c r="N657" s="36">
        <v>6.1099999999999998E-9</v>
      </c>
      <c r="O657" s="36">
        <v>5.9543936009999996</v>
      </c>
      <c r="P657" s="36">
        <v>3693.6096616606001</v>
      </c>
      <c r="Q657" s="30">
        <f t="shared" si="348"/>
        <v>-2.3112360062881103E-9</v>
      </c>
      <c r="R657" s="30">
        <f t="shared" si="349"/>
        <v>-2.3143617252732761E-9</v>
      </c>
      <c r="S657" s="30">
        <f t="shared" si="350"/>
        <v>-2.3143617199994165E-9</v>
      </c>
      <c r="T657" s="30">
        <f t="shared" si="351"/>
        <v>-2.3143617199994368E-9</v>
      </c>
      <c r="V657" s="36"/>
      <c r="W657" s="36"/>
      <c r="X657" s="36"/>
      <c r="AD657" s="36"/>
      <c r="AE657" s="36"/>
      <c r="AF657" s="36"/>
      <c r="AL657" s="36"/>
      <c r="AM657" s="36"/>
      <c r="AN657" s="36"/>
      <c r="AT657" s="36"/>
      <c r="AU657" s="36"/>
      <c r="AV657" s="36"/>
      <c r="BB657" s="36"/>
      <c r="BC657" s="36"/>
      <c r="BD657" s="36"/>
      <c r="BJ657" s="36"/>
      <c r="BK657" s="36"/>
      <c r="BL657" s="36"/>
      <c r="BR657" s="36"/>
      <c r="BS657" s="36"/>
      <c r="BT657" s="36"/>
      <c r="BZ657" s="36"/>
      <c r="CA657" s="36"/>
      <c r="CB657" s="36"/>
      <c r="CH657" s="36"/>
      <c r="CI657" s="36"/>
      <c r="CJ657" s="36"/>
      <c r="CP657" s="36"/>
      <c r="CQ657" s="36"/>
      <c r="CR657" s="36"/>
      <c r="CX657" s="36"/>
      <c r="CY657" s="36"/>
      <c r="CZ657" s="36"/>
      <c r="DF657" s="36">
        <v>2.9589999999999999E-8</v>
      </c>
      <c r="DG657" s="36">
        <v>3.3562385152299998</v>
      </c>
      <c r="DH657" s="36">
        <v>273.85360000370002</v>
      </c>
      <c r="DI657" s="30">
        <f t="shared" si="352"/>
        <v>-7.8081616254662934E-9</v>
      </c>
      <c r="DJ657" s="30">
        <f t="shared" si="353"/>
        <v>-7.806992039343447E-9</v>
      </c>
      <c r="DK657" s="30">
        <f t="shared" si="354"/>
        <v>-7.8069920413170619E-9</v>
      </c>
      <c r="DL657" s="30">
        <f t="shared" si="355"/>
        <v>-7.8069920413170553E-9</v>
      </c>
      <c r="DN657" s="36"/>
      <c r="DO657" s="36"/>
      <c r="DP657" s="36"/>
      <c r="DV657" s="36"/>
      <c r="DW657" s="36"/>
      <c r="DX657" s="36"/>
      <c r="ED657" s="36"/>
      <c r="EE657" s="36"/>
      <c r="EF657" s="36"/>
      <c r="EL657" s="36"/>
      <c r="EM657" s="36"/>
      <c r="EN657" s="36"/>
      <c r="ET657" s="36"/>
      <c r="EU657" s="36"/>
      <c r="EV657" s="36"/>
    </row>
    <row r="658" spans="14:152" s="30" customFormat="1" ht="12.75">
      <c r="N658" s="36">
        <v>5.9099999999999997E-9</v>
      </c>
      <c r="O658" s="36">
        <v>4.2237988853599999</v>
      </c>
      <c r="P658" s="36">
        <v>505.31194270639998</v>
      </c>
      <c r="Q658" s="30">
        <f t="shared" si="348"/>
        <v>8.7579459020539805E-10</v>
      </c>
      <c r="R658" s="30">
        <f t="shared" si="349"/>
        <v>8.7623652871616246E-10</v>
      </c>
      <c r="S658" s="30">
        <f t="shared" si="350"/>
        <v>8.762365279704215E-10</v>
      </c>
      <c r="T658" s="30">
        <f t="shared" si="351"/>
        <v>8.7623652797042408E-10</v>
      </c>
      <c r="V658" s="36"/>
      <c r="W658" s="36"/>
      <c r="X658" s="36"/>
      <c r="AD658" s="36"/>
      <c r="AE658" s="36"/>
      <c r="AF658" s="36"/>
      <c r="AL658" s="36"/>
      <c r="AM658" s="36"/>
      <c r="AN658" s="36"/>
      <c r="AT658" s="36"/>
      <c r="AU658" s="36"/>
      <c r="AV658" s="36"/>
      <c r="BB658" s="36"/>
      <c r="BC658" s="36"/>
      <c r="BD658" s="36"/>
      <c r="BJ658" s="36"/>
      <c r="BK658" s="36"/>
      <c r="BL658" s="36"/>
      <c r="BR658" s="36"/>
      <c r="BS658" s="36"/>
      <c r="BT658" s="36"/>
      <c r="BZ658" s="36"/>
      <c r="CA658" s="36"/>
      <c r="CB658" s="36"/>
      <c r="CH658" s="36"/>
      <c r="CI658" s="36"/>
      <c r="CJ658" s="36"/>
      <c r="CP658" s="36"/>
      <c r="CQ658" s="36"/>
      <c r="CR658" s="36"/>
      <c r="CX658" s="36"/>
      <c r="CY658" s="36"/>
      <c r="CZ658" s="36"/>
      <c r="DF658" s="36">
        <v>2.5609999999999999E-8</v>
      </c>
      <c r="DG658" s="36">
        <v>0.54160683162000001</v>
      </c>
      <c r="DH658" s="36">
        <v>107.75864066459999</v>
      </c>
      <c r="DI658" s="30">
        <f t="shared" si="352"/>
        <v>2.5570041832122404E-8</v>
      </c>
      <c r="DJ658" s="30">
        <f t="shared" si="353"/>
        <v>2.5570018769603785E-8</v>
      </c>
      <c r="DK658" s="30">
        <f t="shared" si="354"/>
        <v>2.5570018769642709E-8</v>
      </c>
      <c r="DL658" s="30">
        <f t="shared" si="355"/>
        <v>2.5570018769642709E-8</v>
      </c>
      <c r="DN658" s="36"/>
      <c r="DO658" s="36"/>
      <c r="DP658" s="36"/>
      <c r="DV658" s="36"/>
      <c r="DW658" s="36"/>
      <c r="DX658" s="36"/>
      <c r="ED658" s="36"/>
      <c r="EE658" s="36"/>
      <c r="EF658" s="36"/>
      <c r="EL658" s="36"/>
      <c r="EM658" s="36"/>
      <c r="EN658" s="36"/>
      <c r="ET658" s="36"/>
      <c r="EU658" s="36"/>
      <c r="EV658" s="36"/>
    </row>
    <row r="659" spans="14:152" s="30" customFormat="1" ht="12.75">
      <c r="N659" s="36">
        <v>6.9100000000000003E-9</v>
      </c>
      <c r="O659" s="36">
        <v>2.9656830593299999</v>
      </c>
      <c r="P659" s="36">
        <v>606.76018552230005</v>
      </c>
      <c r="Q659" s="30">
        <f t="shared" si="348"/>
        <v>6.3684451160153821E-9</v>
      </c>
      <c r="R659" s="30">
        <f t="shared" si="349"/>
        <v>6.3682016167420778E-9</v>
      </c>
      <c r="S659" s="30">
        <f t="shared" si="350"/>
        <v>6.3682016171530128E-9</v>
      </c>
      <c r="T659" s="30">
        <f t="shared" si="351"/>
        <v>6.3682016171530112E-9</v>
      </c>
      <c r="V659" s="36"/>
      <c r="W659" s="36"/>
      <c r="X659" s="36"/>
      <c r="AD659" s="36"/>
      <c r="AE659" s="36"/>
      <c r="AF659" s="36"/>
      <c r="AL659" s="36"/>
      <c r="AM659" s="36"/>
      <c r="AN659" s="36"/>
      <c r="AT659" s="36"/>
      <c r="AU659" s="36"/>
      <c r="AV659" s="36"/>
      <c r="BB659" s="36"/>
      <c r="BC659" s="36"/>
      <c r="BD659" s="36"/>
      <c r="BJ659" s="36"/>
      <c r="BK659" s="36"/>
      <c r="BL659" s="36"/>
      <c r="BR659" s="36"/>
      <c r="BS659" s="36"/>
      <c r="BT659" s="36"/>
      <c r="BZ659" s="36"/>
      <c r="CA659" s="36"/>
      <c r="CB659" s="36"/>
      <c r="CH659" s="36"/>
      <c r="CI659" s="36"/>
      <c r="CJ659" s="36"/>
      <c r="CP659" s="36"/>
      <c r="CQ659" s="36"/>
      <c r="CR659" s="36"/>
      <c r="CX659" s="36"/>
      <c r="CY659" s="36"/>
      <c r="CZ659" s="36"/>
      <c r="DF659" s="36">
        <v>2.9000000000000002E-8</v>
      </c>
      <c r="DG659" s="36">
        <v>1.2069145594799999</v>
      </c>
      <c r="DH659" s="36">
        <v>462.02291352809999</v>
      </c>
      <c r="DI659" s="30">
        <f t="shared" si="352"/>
        <v>6.2151530524657019E-9</v>
      </c>
      <c r="DJ659" s="30">
        <f t="shared" si="353"/>
        <v>6.2131946877244453E-9</v>
      </c>
      <c r="DK659" s="30">
        <f t="shared" si="354"/>
        <v>6.2131946910290897E-9</v>
      </c>
      <c r="DL659" s="30">
        <f t="shared" si="355"/>
        <v>6.2131946910290765E-9</v>
      </c>
      <c r="DN659" s="36"/>
      <c r="DO659" s="36"/>
      <c r="DP659" s="36"/>
      <c r="DV659" s="36"/>
      <c r="DW659" s="36"/>
      <c r="DX659" s="36"/>
      <c r="ED659" s="36"/>
      <c r="EE659" s="36"/>
      <c r="EF659" s="36"/>
      <c r="EL659" s="36"/>
      <c r="EM659" s="36"/>
      <c r="EN659" s="36"/>
      <c r="ET659" s="36"/>
      <c r="EU659" s="36"/>
      <c r="EV659" s="36"/>
    </row>
    <row r="660" spans="14:152" s="30" customFormat="1" ht="12.75">
      <c r="N660" s="36">
        <v>6.48E-9</v>
      </c>
      <c r="O660" s="36">
        <v>2.33387623043</v>
      </c>
      <c r="P660" s="36">
        <v>30.758856206099999</v>
      </c>
      <c r="Q660" s="30">
        <f t="shared" si="348"/>
        <v>-3.6188584951445445E-9</v>
      </c>
      <c r="R660" s="30">
        <f t="shared" si="349"/>
        <v>-3.6188337542389399E-9</v>
      </c>
      <c r="S660" s="30">
        <f t="shared" si="350"/>
        <v>-3.6188337542806911E-9</v>
      </c>
      <c r="T660" s="30">
        <f t="shared" si="351"/>
        <v>-3.6188337542806911E-9</v>
      </c>
      <c r="V660" s="36"/>
      <c r="W660" s="36"/>
      <c r="X660" s="36"/>
      <c r="AD660" s="36"/>
      <c r="AE660" s="36"/>
      <c r="AF660" s="36"/>
      <c r="AL660" s="36"/>
      <c r="AM660" s="36"/>
      <c r="AN660" s="36"/>
      <c r="AT660" s="36"/>
      <c r="AU660" s="36"/>
      <c r="AV660" s="36"/>
      <c r="BB660" s="36"/>
      <c r="BC660" s="36"/>
      <c r="BD660" s="36"/>
      <c r="BJ660" s="36"/>
      <c r="BK660" s="36"/>
      <c r="BL660" s="36"/>
      <c r="BR660" s="36"/>
      <c r="BS660" s="36"/>
      <c r="BT660" s="36"/>
      <c r="BZ660" s="36"/>
      <c r="CA660" s="36"/>
      <c r="CB660" s="36"/>
      <c r="CH660" s="36"/>
      <c r="CI660" s="36"/>
      <c r="CJ660" s="36"/>
      <c r="CP660" s="36"/>
      <c r="CQ660" s="36"/>
      <c r="CR660" s="36"/>
      <c r="CX660" s="36"/>
      <c r="CY660" s="36"/>
      <c r="CZ660" s="36"/>
      <c r="DF660" s="36">
        <v>2.648E-8</v>
      </c>
      <c r="DG660" s="36">
        <v>1.90547819027</v>
      </c>
      <c r="DH660" s="36">
        <v>88.114920691600005</v>
      </c>
      <c r="DI660" s="30">
        <f t="shared" si="352"/>
        <v>4.058621439411023E-9</v>
      </c>
      <c r="DJ660" s="30">
        <f t="shared" si="353"/>
        <v>4.0589664590416162E-9</v>
      </c>
      <c r="DK660" s="30">
        <f t="shared" si="354"/>
        <v>4.0589664584594175E-9</v>
      </c>
      <c r="DL660" s="30">
        <f t="shared" si="355"/>
        <v>4.0589664584594175E-9</v>
      </c>
      <c r="DN660" s="36"/>
      <c r="DO660" s="36"/>
      <c r="DP660" s="36"/>
      <c r="DV660" s="36"/>
      <c r="DW660" s="36"/>
      <c r="DX660" s="36"/>
      <c r="ED660" s="36"/>
      <c r="EE660" s="36"/>
      <c r="EF660" s="36"/>
      <c r="EL660" s="36"/>
      <c r="EM660" s="36"/>
      <c r="EN660" s="36"/>
      <c r="ET660" s="36"/>
      <c r="EU660" s="36"/>
      <c r="EV660" s="36"/>
    </row>
    <row r="661" spans="14:152" s="30" customFormat="1" ht="12.75">
      <c r="N661" s="36">
        <v>5.4400000000000002E-9</v>
      </c>
      <c r="O661" s="36">
        <v>2.21686115865</v>
      </c>
      <c r="P661" s="36">
        <v>92.797833480099996</v>
      </c>
      <c r="Q661" s="30">
        <f t="shared" si="348"/>
        <v>-7.1351834335428943E-10</v>
      </c>
      <c r="R661" s="30">
        <f t="shared" si="349"/>
        <v>-7.1344345610141017E-10</v>
      </c>
      <c r="S661" s="30">
        <f t="shared" si="350"/>
        <v>-7.1344345622777876E-10</v>
      </c>
      <c r="T661" s="30">
        <f t="shared" si="351"/>
        <v>-7.1344345622777876E-10</v>
      </c>
      <c r="V661" s="36"/>
      <c r="W661" s="36"/>
      <c r="X661" s="36"/>
      <c r="AD661" s="36"/>
      <c r="AE661" s="36"/>
      <c r="AF661" s="36"/>
      <c r="AL661" s="36"/>
      <c r="AM661" s="36"/>
      <c r="AN661" s="36"/>
      <c r="AT661" s="36"/>
      <c r="AU661" s="36"/>
      <c r="AV661" s="36"/>
      <c r="BB661" s="36"/>
      <c r="BC661" s="36"/>
      <c r="BD661" s="36"/>
      <c r="BJ661" s="36"/>
      <c r="BK661" s="36"/>
      <c r="BL661" s="36"/>
      <c r="BR661" s="36"/>
      <c r="BS661" s="36"/>
      <c r="BT661" s="36"/>
      <c r="BZ661" s="36"/>
      <c r="CA661" s="36"/>
      <c r="CB661" s="36"/>
      <c r="CH661" s="36"/>
      <c r="CI661" s="36"/>
      <c r="CJ661" s="36"/>
      <c r="CP661" s="36"/>
      <c r="CQ661" s="36"/>
      <c r="CR661" s="36"/>
      <c r="CX661" s="36"/>
      <c r="CY661" s="36"/>
      <c r="CZ661" s="36"/>
      <c r="DF661" s="36">
        <v>2.461E-8</v>
      </c>
      <c r="DG661" s="36">
        <v>4.6821186886900001</v>
      </c>
      <c r="DH661" s="36">
        <v>2840.4132799086001</v>
      </c>
      <c r="DI661" s="30">
        <f t="shared" si="352"/>
        <v>1.7504028726569263E-9</v>
      </c>
      <c r="DJ661" s="30">
        <f t="shared" si="353"/>
        <v>1.7608362321890533E-9</v>
      </c>
      <c r="DK661" s="30">
        <f t="shared" si="354"/>
        <v>1.7608362145836369E-9</v>
      </c>
      <c r="DL661" s="30">
        <f t="shared" si="355"/>
        <v>1.7608362145837239E-9</v>
      </c>
      <c r="DN661" s="36"/>
      <c r="DO661" s="36"/>
      <c r="DP661" s="36"/>
      <c r="DV661" s="36"/>
      <c r="DW661" s="36"/>
      <c r="DX661" s="36"/>
      <c r="ED661" s="36"/>
      <c r="EE661" s="36"/>
      <c r="EF661" s="36"/>
      <c r="EL661" s="36"/>
      <c r="EM661" s="36"/>
      <c r="EN661" s="36"/>
      <c r="ET661" s="36"/>
      <c r="EU661" s="36"/>
      <c r="EV661" s="36"/>
    </row>
    <row r="662" spans="14:152" s="30" customFormat="1" ht="12.75">
      <c r="N662" s="36">
        <v>5.1700000000000001E-9</v>
      </c>
      <c r="O662" s="36">
        <v>2.6828242108299998</v>
      </c>
      <c r="P662" s="36">
        <v>262.05714021440002</v>
      </c>
      <c r="Q662" s="30">
        <f t="shared" si="348"/>
        <v>1.728840940119204E-9</v>
      </c>
      <c r="R662" s="30">
        <f t="shared" si="349"/>
        <v>1.7290320012487255E-9</v>
      </c>
      <c r="S662" s="30">
        <f t="shared" si="350"/>
        <v>1.7290320009263232E-9</v>
      </c>
      <c r="T662" s="30">
        <f t="shared" si="351"/>
        <v>1.7290320009263242E-9</v>
      </c>
      <c r="V662" s="36"/>
      <c r="W662" s="36"/>
      <c r="X662" s="36"/>
      <c r="AD662" s="36"/>
      <c r="AE662" s="36"/>
      <c r="AF662" s="36"/>
      <c r="AL662" s="36"/>
      <c r="AM662" s="36"/>
      <c r="AN662" s="36"/>
      <c r="AT662" s="36"/>
      <c r="AU662" s="36"/>
      <c r="AV662" s="36"/>
      <c r="BB662" s="36"/>
      <c r="BC662" s="36"/>
      <c r="BD662" s="36"/>
      <c r="BJ662" s="36"/>
      <c r="BK662" s="36"/>
      <c r="BL662" s="36"/>
      <c r="BR662" s="36"/>
      <c r="BS662" s="36"/>
      <c r="BT662" s="36"/>
      <c r="BZ662" s="36"/>
      <c r="CA662" s="36"/>
      <c r="CB662" s="36"/>
      <c r="CH662" s="36"/>
      <c r="CI662" s="36"/>
      <c r="CJ662" s="36"/>
      <c r="CP662" s="36"/>
      <c r="CQ662" s="36"/>
      <c r="CR662" s="36"/>
      <c r="CX662" s="36"/>
      <c r="CY662" s="36"/>
      <c r="CZ662" s="36"/>
      <c r="DF662" s="36">
        <v>2.5340000000000001E-8</v>
      </c>
      <c r="DG662" s="36">
        <v>5.0031125655600004</v>
      </c>
      <c r="DH662" s="36">
        <v>431.26405732199999</v>
      </c>
      <c r="DI662" s="30">
        <f t="shared" si="352"/>
        <v>-2.1867947691318504E-8</v>
      </c>
      <c r="DJ662" s="30">
        <f t="shared" si="353"/>
        <v>-2.1867121450180606E-8</v>
      </c>
      <c r="DK662" s="30">
        <f t="shared" si="354"/>
        <v>-2.1867121451574922E-8</v>
      </c>
      <c r="DL662" s="30">
        <f t="shared" si="355"/>
        <v>-2.1867121451574915E-8</v>
      </c>
      <c r="DN662" s="36"/>
      <c r="DO662" s="36"/>
      <c r="DP662" s="36"/>
      <c r="DV662" s="36"/>
      <c r="DW662" s="36"/>
      <c r="DX662" s="36"/>
      <c r="ED662" s="36"/>
      <c r="EE662" s="36"/>
      <c r="EF662" s="36"/>
      <c r="EL662" s="36"/>
      <c r="EM662" s="36"/>
      <c r="EN662" s="36"/>
      <c r="ET662" s="36"/>
      <c r="EU662" s="36"/>
      <c r="EV662" s="36"/>
    </row>
    <row r="663" spans="14:152" s="30" customFormat="1" ht="12.75">
      <c r="N663" s="36">
        <v>5.6299999999999998E-9</v>
      </c>
      <c r="O663" s="36">
        <v>1.69735688719</v>
      </c>
      <c r="P663" s="36">
        <v>2413.8150890326001</v>
      </c>
      <c r="Q663" s="30">
        <f t="shared" si="348"/>
        <v>3.5864946005057584E-9</v>
      </c>
      <c r="R663" s="30">
        <f t="shared" si="349"/>
        <v>3.5880618887353265E-9</v>
      </c>
      <c r="S663" s="30">
        <f t="shared" si="350"/>
        <v>3.5880618860910092E-9</v>
      </c>
      <c r="T663" s="30">
        <f t="shared" si="351"/>
        <v>3.5880618860910175E-9</v>
      </c>
      <c r="V663" s="36"/>
      <c r="W663" s="36"/>
      <c r="X663" s="36"/>
      <c r="AD663" s="36"/>
      <c r="AE663" s="36"/>
      <c r="AF663" s="36"/>
      <c r="AL663" s="36"/>
      <c r="AM663" s="36"/>
      <c r="AN663" s="36"/>
      <c r="AT663" s="36"/>
      <c r="AU663" s="36"/>
      <c r="AV663" s="36"/>
      <c r="BB663" s="36"/>
      <c r="BC663" s="36"/>
      <c r="BD663" s="36"/>
      <c r="BJ663" s="36"/>
      <c r="BK663" s="36"/>
      <c r="BL663" s="36"/>
      <c r="BR663" s="36"/>
      <c r="BS663" s="36"/>
      <c r="BT663" s="36"/>
      <c r="BZ663" s="36"/>
      <c r="CA663" s="36"/>
      <c r="CB663" s="36"/>
      <c r="CH663" s="36"/>
      <c r="CI663" s="36"/>
      <c r="CJ663" s="36"/>
      <c r="CP663" s="36"/>
      <c r="CQ663" s="36"/>
      <c r="CR663" s="36"/>
      <c r="CX663" s="36"/>
      <c r="CY663" s="36"/>
      <c r="CZ663" s="36"/>
      <c r="DF663" s="36">
        <v>2.5209999999999999E-8</v>
      </c>
      <c r="DG663" s="36">
        <v>3.3216047231000001</v>
      </c>
      <c r="DH663" s="36">
        <v>136.0698163159</v>
      </c>
      <c r="DI663" s="30">
        <f t="shared" si="352"/>
        <v>-2.1163753923836407E-8</v>
      </c>
      <c r="DJ663" s="30">
        <f t="shared" si="353"/>
        <v>-2.1163475010149187E-8</v>
      </c>
      <c r="DK663" s="30">
        <f t="shared" si="354"/>
        <v>-2.1163475010619846E-8</v>
      </c>
      <c r="DL663" s="30">
        <f t="shared" si="355"/>
        <v>-2.1163475010619846E-8</v>
      </c>
      <c r="DN663" s="36"/>
      <c r="DO663" s="36"/>
      <c r="DP663" s="36"/>
      <c r="DV663" s="36"/>
      <c r="DW663" s="36"/>
      <c r="DX663" s="36"/>
      <c r="ED663" s="36"/>
      <c r="EE663" s="36"/>
      <c r="EF663" s="36"/>
      <c r="EL663" s="36"/>
      <c r="EM663" s="36"/>
      <c r="EN663" s="36"/>
      <c r="ET663" s="36"/>
      <c r="EU663" s="36"/>
      <c r="EV663" s="36"/>
    </row>
    <row r="664" spans="14:152" s="30" customFormat="1" ht="12.75">
      <c r="N664" s="36">
        <v>5.69E-9</v>
      </c>
      <c r="O664" s="36">
        <v>2.8507550894899998</v>
      </c>
      <c r="P664" s="36">
        <v>227.31374111849999</v>
      </c>
      <c r="Q664" s="30">
        <f t="shared" si="348"/>
        <v>-1.1152330508985881E-10</v>
      </c>
      <c r="R664" s="30">
        <f t="shared" si="349"/>
        <v>-1.1132979946582138E-10</v>
      </c>
      <c r="S664" s="30">
        <f t="shared" si="350"/>
        <v>-1.1132979979235018E-10</v>
      </c>
      <c r="T664" s="30">
        <f t="shared" si="351"/>
        <v>-1.1132979979234891E-10</v>
      </c>
      <c r="V664" s="36"/>
      <c r="W664" s="36"/>
      <c r="X664" s="36"/>
      <c r="AD664" s="36"/>
      <c r="AE664" s="36"/>
      <c r="AF664" s="36"/>
      <c r="AL664" s="36"/>
      <c r="AM664" s="36"/>
      <c r="AN664" s="36"/>
      <c r="AT664" s="36"/>
      <c r="AU664" s="36"/>
      <c r="AV664" s="36"/>
      <c r="BB664" s="36"/>
      <c r="BC664" s="36"/>
      <c r="BD664" s="36"/>
      <c r="BJ664" s="36"/>
      <c r="BK664" s="36"/>
      <c r="BL664" s="36"/>
      <c r="BR664" s="36"/>
      <c r="BS664" s="36"/>
      <c r="BT664" s="36"/>
      <c r="BZ664" s="36"/>
      <c r="CA664" s="36"/>
      <c r="CB664" s="36"/>
      <c r="CH664" s="36"/>
      <c r="CI664" s="36"/>
      <c r="CJ664" s="36"/>
      <c r="CP664" s="36"/>
      <c r="CQ664" s="36"/>
      <c r="CR664" s="36"/>
      <c r="CX664" s="36"/>
      <c r="CY664" s="36"/>
      <c r="CZ664" s="36"/>
      <c r="DF664" s="36">
        <v>2.9449999999999999E-8</v>
      </c>
      <c r="DG664" s="36">
        <v>1.0645253185600001</v>
      </c>
      <c r="DH664" s="36">
        <v>732.69511979410004</v>
      </c>
      <c r="DI664" s="30">
        <f t="shared" si="352"/>
        <v>-2.914672436531295E-8</v>
      </c>
      <c r="DJ664" s="30">
        <f t="shared" si="353"/>
        <v>-2.9147186377055614E-8</v>
      </c>
      <c r="DK664" s="30">
        <f t="shared" si="354"/>
        <v>-2.9147186376276291E-8</v>
      </c>
      <c r="DL664" s="30">
        <f t="shared" si="355"/>
        <v>-2.9147186376276297E-8</v>
      </c>
      <c r="DN664" s="36"/>
      <c r="DO664" s="36"/>
      <c r="DP664" s="36"/>
      <c r="DV664" s="36"/>
      <c r="DW664" s="36"/>
      <c r="DX664" s="36"/>
      <c r="ED664" s="36"/>
      <c r="EE664" s="36"/>
      <c r="EF664" s="36"/>
      <c r="EL664" s="36"/>
      <c r="EM664" s="36"/>
      <c r="EN664" s="36"/>
      <c r="ET664" s="36"/>
      <c r="EU664" s="36"/>
      <c r="EV664" s="36"/>
    </row>
    <row r="665" spans="14:152" s="30" customFormat="1" ht="12.75">
      <c r="N665" s="36">
        <v>5.3100000000000001E-9</v>
      </c>
      <c r="O665" s="36">
        <v>2.17713708433</v>
      </c>
      <c r="P665" s="36">
        <v>263.02034806090001</v>
      </c>
      <c r="Q665" s="30">
        <f t="shared" si="348"/>
        <v>3.996281669497027E-9</v>
      </c>
      <c r="R665" s="30">
        <f t="shared" si="349"/>
        <v>3.9964192819485743E-9</v>
      </c>
      <c r="S665" s="30">
        <f t="shared" si="350"/>
        <v>3.9964192817163665E-9</v>
      </c>
      <c r="T665" s="30">
        <f t="shared" si="351"/>
        <v>3.9964192817163665E-9</v>
      </c>
      <c r="V665" s="36"/>
      <c r="W665" s="36"/>
      <c r="X665" s="36"/>
      <c r="AD665" s="36"/>
      <c r="AE665" s="36"/>
      <c r="AF665" s="36"/>
      <c r="AL665" s="36"/>
      <c r="AM665" s="36"/>
      <c r="AN665" s="36"/>
      <c r="AT665" s="36"/>
      <c r="AU665" s="36"/>
      <c r="AV665" s="36"/>
      <c r="BB665" s="36"/>
      <c r="BC665" s="36"/>
      <c r="BD665" s="36"/>
      <c r="BJ665" s="36"/>
      <c r="BK665" s="36"/>
      <c r="BL665" s="36"/>
      <c r="BR665" s="36"/>
      <c r="BS665" s="36"/>
      <c r="BT665" s="36"/>
      <c r="BZ665" s="36"/>
      <c r="CA665" s="36"/>
      <c r="CB665" s="36"/>
      <c r="CH665" s="36"/>
      <c r="CI665" s="36"/>
      <c r="CJ665" s="36"/>
      <c r="CP665" s="36"/>
      <c r="CQ665" s="36"/>
      <c r="CR665" s="36"/>
      <c r="CX665" s="36"/>
      <c r="CY665" s="36"/>
      <c r="CZ665" s="36"/>
      <c r="DF665" s="36">
        <v>2.6540000000000001E-8</v>
      </c>
      <c r="DG665" s="36">
        <v>1.36744710395</v>
      </c>
      <c r="DH665" s="36">
        <v>460.53844081979997</v>
      </c>
      <c r="DI665" s="30">
        <f t="shared" si="352"/>
        <v>9.9612988473157435E-9</v>
      </c>
      <c r="DJ665" s="30">
        <f t="shared" si="353"/>
        <v>9.9596035718312863E-9</v>
      </c>
      <c r="DK665" s="30">
        <f t="shared" si="354"/>
        <v>9.9596035746920093E-9</v>
      </c>
      <c r="DL665" s="30">
        <f t="shared" si="355"/>
        <v>9.9596035746919994E-9</v>
      </c>
      <c r="DN665" s="36"/>
      <c r="DO665" s="36"/>
      <c r="DP665" s="36"/>
      <c r="DV665" s="36"/>
      <c r="DW665" s="36"/>
      <c r="DX665" s="36"/>
      <c r="ED665" s="36"/>
      <c r="EE665" s="36"/>
      <c r="EF665" s="36"/>
      <c r="EL665" s="36"/>
      <c r="EM665" s="36"/>
      <c r="EN665" s="36"/>
      <c r="ET665" s="36"/>
      <c r="EU665" s="36"/>
      <c r="EV665" s="36"/>
    </row>
    <row r="666" spans="14:152" s="30" customFormat="1" ht="12.75">
      <c r="N666" s="36">
        <v>5.04E-9</v>
      </c>
      <c r="O666" s="36">
        <v>4.4494788519300004</v>
      </c>
      <c r="P666" s="36">
        <v>343.73983746139999</v>
      </c>
      <c r="Q666" s="30">
        <f t="shared" si="348"/>
        <v>-4.1653622284179918E-9</v>
      </c>
      <c r="R666" s="30">
        <f t="shared" si="349"/>
        <v>-4.1652162731603572E-9</v>
      </c>
      <c r="S666" s="30">
        <f t="shared" si="350"/>
        <v>-4.1652162734066585E-9</v>
      </c>
      <c r="T666" s="30">
        <f t="shared" si="351"/>
        <v>-4.1652162734066569E-9</v>
      </c>
      <c r="V666" s="36"/>
      <c r="W666" s="36"/>
      <c r="X666" s="36"/>
      <c r="AD666" s="36"/>
      <c r="AE666" s="36"/>
      <c r="AF666" s="36"/>
      <c r="AL666" s="36"/>
      <c r="AM666" s="36"/>
      <c r="AN666" s="36"/>
      <c r="AT666" s="36"/>
      <c r="AU666" s="36"/>
      <c r="AV666" s="36"/>
      <c r="BB666" s="36"/>
      <c r="BC666" s="36"/>
      <c r="BD666" s="36"/>
      <c r="BJ666" s="36"/>
      <c r="BK666" s="36"/>
      <c r="BL666" s="36"/>
      <c r="BR666" s="36"/>
      <c r="BS666" s="36"/>
      <c r="BT666" s="36"/>
      <c r="BZ666" s="36"/>
      <c r="CA666" s="36"/>
      <c r="CB666" s="36"/>
      <c r="CH666" s="36"/>
      <c r="CI666" s="36"/>
      <c r="CJ666" s="36"/>
      <c r="CP666" s="36"/>
      <c r="CQ666" s="36"/>
      <c r="CR666" s="36"/>
      <c r="CX666" s="36"/>
      <c r="CY666" s="36"/>
      <c r="CZ666" s="36"/>
      <c r="DF666" s="36">
        <v>3.2969999999999997E-8</v>
      </c>
      <c r="DG666" s="36">
        <v>1.3397557260199999</v>
      </c>
      <c r="DH666" s="36">
        <v>305.60680182359999</v>
      </c>
      <c r="DI666" s="30">
        <f t="shared" si="352"/>
        <v>3.0917601357647269E-8</v>
      </c>
      <c r="DJ666" s="30">
        <f t="shared" si="353"/>
        <v>3.0917077675338237E-8</v>
      </c>
      <c r="DK666" s="30">
        <f t="shared" si="354"/>
        <v>3.0917077676221977E-8</v>
      </c>
      <c r="DL666" s="30">
        <f t="shared" si="355"/>
        <v>3.091707767622197E-8</v>
      </c>
      <c r="DN666" s="36"/>
      <c r="DO666" s="36"/>
      <c r="DP666" s="36"/>
      <c r="DV666" s="36"/>
      <c r="DW666" s="36"/>
      <c r="DX666" s="36"/>
      <c r="ED666" s="36"/>
      <c r="EE666" s="36"/>
      <c r="EF666" s="36"/>
      <c r="EL666" s="36"/>
      <c r="EM666" s="36"/>
      <c r="EN666" s="36"/>
      <c r="ET666" s="36"/>
      <c r="EU666" s="36"/>
      <c r="EV666" s="36"/>
    </row>
    <row r="667" spans="14:152" s="30" customFormat="1" ht="12.75">
      <c r="N667" s="36">
        <v>5.7800000000000003E-9</v>
      </c>
      <c r="O667" s="36">
        <v>3.31462999801</v>
      </c>
      <c r="P667" s="36">
        <v>33.727801622699999</v>
      </c>
      <c r="Q667" s="30">
        <f t="shared" si="348"/>
        <v>-5.7794360818938188E-9</v>
      </c>
      <c r="R667" s="30">
        <f t="shared" si="349"/>
        <v>-5.7794356743430221E-9</v>
      </c>
      <c r="S667" s="30">
        <f t="shared" si="350"/>
        <v>-5.7794356743437103E-9</v>
      </c>
      <c r="T667" s="30">
        <f t="shared" si="351"/>
        <v>-5.7794356743437103E-9</v>
      </c>
      <c r="V667" s="36"/>
      <c r="W667" s="36"/>
      <c r="X667" s="36"/>
      <c r="AD667" s="36"/>
      <c r="AE667" s="36"/>
      <c r="AF667" s="36"/>
      <c r="AL667" s="36"/>
      <c r="AM667" s="36"/>
      <c r="AN667" s="36"/>
      <c r="AT667" s="36"/>
      <c r="AU667" s="36"/>
      <c r="AV667" s="36"/>
      <c r="BB667" s="36"/>
      <c r="BC667" s="36"/>
      <c r="BD667" s="36"/>
      <c r="BJ667" s="36"/>
      <c r="BK667" s="36"/>
      <c r="BL667" s="36"/>
      <c r="BR667" s="36"/>
      <c r="BS667" s="36"/>
      <c r="BT667" s="36"/>
      <c r="BZ667" s="36"/>
      <c r="CA667" s="36"/>
      <c r="CB667" s="36"/>
      <c r="CH667" s="36"/>
      <c r="CI667" s="36"/>
      <c r="CJ667" s="36"/>
      <c r="CP667" s="36"/>
      <c r="CQ667" s="36"/>
      <c r="CR667" s="36"/>
      <c r="CX667" s="36"/>
      <c r="CY667" s="36"/>
      <c r="CZ667" s="36"/>
      <c r="DF667" s="36">
        <v>2.634E-8</v>
      </c>
      <c r="DG667" s="36">
        <v>2.2999553380000002</v>
      </c>
      <c r="DH667" s="36">
        <v>519.39602435610004</v>
      </c>
      <c r="DI667" s="30">
        <f t="shared" si="352"/>
        <v>2.2034247269889929E-8</v>
      </c>
      <c r="DJ667" s="30">
        <f t="shared" si="353"/>
        <v>2.2033125522765646E-8</v>
      </c>
      <c r="DK667" s="30">
        <f t="shared" si="354"/>
        <v>2.2033125524658646E-8</v>
      </c>
      <c r="DL667" s="30">
        <f t="shared" si="355"/>
        <v>2.2033125524658639E-8</v>
      </c>
      <c r="DN667" s="36"/>
      <c r="DO667" s="36"/>
      <c r="DP667" s="36"/>
      <c r="DV667" s="36"/>
      <c r="DW667" s="36"/>
      <c r="DX667" s="36"/>
      <c r="ED667" s="36"/>
      <c r="EE667" s="36"/>
      <c r="EF667" s="36"/>
      <c r="EL667" s="36"/>
      <c r="EM667" s="36"/>
      <c r="EN667" s="36"/>
      <c r="ET667" s="36"/>
      <c r="EU667" s="36"/>
      <c r="EV667" s="36"/>
    </row>
    <row r="668" spans="14:152" s="30" customFormat="1" ht="12.75">
      <c r="N668" s="36">
        <v>6.1900000000000003E-9</v>
      </c>
      <c r="O668" s="36">
        <v>1.8340963612700001</v>
      </c>
      <c r="P668" s="36">
        <v>867.42347575359997</v>
      </c>
      <c r="Q668" s="30">
        <f t="shared" si="348"/>
        <v>-6.1047090091118417E-9</v>
      </c>
      <c r="R668" s="30">
        <f t="shared" si="349"/>
        <v>-6.1048418747701227E-9</v>
      </c>
      <c r="S668" s="30">
        <f t="shared" si="350"/>
        <v>-6.1048418745460056E-9</v>
      </c>
      <c r="T668" s="30">
        <f t="shared" si="351"/>
        <v>-6.1048418745460064E-9</v>
      </c>
      <c r="V668" s="36"/>
      <c r="W668" s="36"/>
      <c r="X668" s="36"/>
      <c r="AD668" s="36"/>
      <c r="AE668" s="36"/>
      <c r="AF668" s="36"/>
      <c r="AL668" s="36"/>
      <c r="AM668" s="36"/>
      <c r="AN668" s="36"/>
      <c r="AT668" s="36"/>
      <c r="AU668" s="36"/>
      <c r="AV668" s="36"/>
      <c r="BB668" s="36"/>
      <c r="BC668" s="36"/>
      <c r="BD668" s="36"/>
      <c r="BJ668" s="36"/>
      <c r="BK668" s="36"/>
      <c r="BL668" s="36"/>
      <c r="BR668" s="36"/>
      <c r="BS668" s="36"/>
      <c r="BT668" s="36"/>
      <c r="BZ668" s="36"/>
      <c r="CA668" s="36"/>
      <c r="CB668" s="36"/>
      <c r="CH668" s="36"/>
      <c r="CI668" s="36"/>
      <c r="CJ668" s="36"/>
      <c r="CP668" s="36"/>
      <c r="CQ668" s="36"/>
      <c r="CR668" s="36"/>
      <c r="CX668" s="36"/>
      <c r="CY668" s="36"/>
      <c r="CZ668" s="36"/>
      <c r="DF668" s="36">
        <v>2.805E-8</v>
      </c>
      <c r="DG668" s="36">
        <v>5.6225544453299996</v>
      </c>
      <c r="DH668" s="36">
        <v>1699.2792165031999</v>
      </c>
      <c r="DI668" s="30">
        <f t="shared" si="352"/>
        <v>-2.2199969468752795E-8</v>
      </c>
      <c r="DJ668" s="30">
        <f t="shared" si="353"/>
        <v>-2.2195609111022167E-8</v>
      </c>
      <c r="DK668" s="30">
        <f t="shared" si="354"/>
        <v>-2.2195609118381216E-8</v>
      </c>
      <c r="DL668" s="30">
        <f t="shared" si="355"/>
        <v>-2.2195609118381183E-8</v>
      </c>
      <c r="DN668" s="36"/>
      <c r="DO668" s="36"/>
      <c r="DP668" s="36"/>
      <c r="DV668" s="36"/>
      <c r="DW668" s="36"/>
      <c r="DX668" s="36"/>
      <c r="ED668" s="36"/>
      <c r="EE668" s="36"/>
      <c r="EF668" s="36"/>
      <c r="EL668" s="36"/>
      <c r="EM668" s="36"/>
      <c r="EN668" s="36"/>
      <c r="ET668" s="36"/>
      <c r="EU668" s="36"/>
      <c r="EV668" s="36"/>
    </row>
    <row r="669" spans="14:152" s="30" customFormat="1" ht="12.75">
      <c r="N669" s="36">
        <v>5.4599999999999998E-9</v>
      </c>
      <c r="O669" s="36">
        <v>4.82201187196</v>
      </c>
      <c r="P669" s="36">
        <v>1048.3362299252999</v>
      </c>
      <c r="Q669" s="30">
        <f t="shared" si="348"/>
        <v>2.9932676750966333E-9</v>
      </c>
      <c r="R669" s="30">
        <f t="shared" si="349"/>
        <v>2.9925513087589038E-9</v>
      </c>
      <c r="S669" s="30">
        <f t="shared" si="350"/>
        <v>2.9925513099677902E-9</v>
      </c>
      <c r="T669" s="30">
        <f t="shared" si="351"/>
        <v>2.9925513099677861E-9</v>
      </c>
      <c r="V669" s="36"/>
      <c r="W669" s="36"/>
      <c r="X669" s="36"/>
      <c r="AD669" s="36"/>
      <c r="AE669" s="36"/>
      <c r="AF669" s="36"/>
      <c r="AL669" s="36"/>
      <c r="AM669" s="36"/>
      <c r="AN669" s="36"/>
      <c r="AT669" s="36"/>
      <c r="AU669" s="36"/>
      <c r="AV669" s="36"/>
      <c r="BB669" s="36"/>
      <c r="BC669" s="36"/>
      <c r="BD669" s="36"/>
      <c r="BJ669" s="36"/>
      <c r="BK669" s="36"/>
      <c r="BL669" s="36"/>
      <c r="BR669" s="36"/>
      <c r="BS669" s="36"/>
      <c r="BT669" s="36"/>
      <c r="BZ669" s="36"/>
      <c r="CA669" s="36"/>
      <c r="CB669" s="36"/>
      <c r="CH669" s="36"/>
      <c r="CI669" s="36"/>
      <c r="CJ669" s="36"/>
      <c r="CP669" s="36"/>
      <c r="CQ669" s="36"/>
      <c r="CR669" s="36"/>
      <c r="CX669" s="36"/>
      <c r="CY669" s="36"/>
      <c r="CZ669" s="36"/>
      <c r="DF669" s="36">
        <v>2.4389999999999999E-8</v>
      </c>
      <c r="DG669" s="36">
        <v>5.1473366015900002</v>
      </c>
      <c r="DH669" s="36">
        <v>303.86169668439999</v>
      </c>
      <c r="DI669" s="30">
        <f t="shared" si="352"/>
        <v>-2.3144471242962259E-8</v>
      </c>
      <c r="DJ669" s="30">
        <f t="shared" si="353"/>
        <v>-2.314482108049172E-8</v>
      </c>
      <c r="DK669" s="30">
        <f t="shared" si="354"/>
        <v>-2.3144821079901431E-8</v>
      </c>
      <c r="DL669" s="30">
        <f t="shared" si="355"/>
        <v>-2.3144821079901431E-8</v>
      </c>
      <c r="DN669" s="36"/>
      <c r="DO669" s="36"/>
      <c r="DP669" s="36"/>
      <c r="DV669" s="36"/>
      <c r="DW669" s="36"/>
      <c r="DX669" s="36"/>
      <c r="ED669" s="36"/>
      <c r="EE669" s="36"/>
      <c r="EF669" s="36"/>
      <c r="EL669" s="36"/>
      <c r="EM669" s="36"/>
      <c r="EN669" s="36"/>
      <c r="ET669" s="36"/>
      <c r="EU669" s="36"/>
      <c r="EV669" s="36"/>
    </row>
    <row r="670" spans="14:152" s="30" customFormat="1" ht="12.75">
      <c r="N670" s="36">
        <v>5.1700000000000001E-9</v>
      </c>
      <c r="O670" s="36">
        <v>1.4201611009799999</v>
      </c>
      <c r="P670" s="36">
        <v>1246.6574718362999</v>
      </c>
      <c r="Q670" s="30">
        <f t="shared" si="348"/>
        <v>3.6346064546452402E-9</v>
      </c>
      <c r="R670" s="30">
        <f t="shared" si="349"/>
        <v>3.6352922757593171E-9</v>
      </c>
      <c r="S670" s="30">
        <f t="shared" si="350"/>
        <v>3.6352922746021378E-9</v>
      </c>
      <c r="T670" s="30">
        <f t="shared" si="351"/>
        <v>3.6352922746021444E-9</v>
      </c>
      <c r="V670" s="36"/>
      <c r="W670" s="36"/>
      <c r="X670" s="36"/>
      <c r="AD670" s="36"/>
      <c r="AE670" s="36"/>
      <c r="AF670" s="36"/>
      <c r="AL670" s="36"/>
      <c r="AM670" s="36"/>
      <c r="AN670" s="36"/>
      <c r="AT670" s="36"/>
      <c r="AU670" s="36"/>
      <c r="AV670" s="36"/>
      <c r="BB670" s="36"/>
      <c r="BC670" s="36"/>
      <c r="BD670" s="36"/>
      <c r="BJ670" s="36"/>
      <c r="BK670" s="36"/>
      <c r="BL670" s="36"/>
      <c r="BR670" s="36"/>
      <c r="BS670" s="36"/>
      <c r="BT670" s="36"/>
      <c r="BZ670" s="36"/>
      <c r="CA670" s="36"/>
      <c r="CB670" s="36"/>
      <c r="CH670" s="36"/>
      <c r="CI670" s="36"/>
      <c r="CJ670" s="36"/>
      <c r="CP670" s="36"/>
      <c r="CQ670" s="36"/>
      <c r="CR670" s="36"/>
      <c r="CX670" s="36"/>
      <c r="CY670" s="36"/>
      <c r="CZ670" s="36"/>
      <c r="DF670" s="36">
        <v>2.4340000000000002E-8</v>
      </c>
      <c r="DG670" s="36">
        <v>3.71460437051</v>
      </c>
      <c r="DH670" s="36">
        <v>4216.1870797543997</v>
      </c>
      <c r="DI670" s="30">
        <f t="shared" si="352"/>
        <v>1.6733022503920397E-8</v>
      </c>
      <c r="DJ670" s="30">
        <f t="shared" si="353"/>
        <v>1.6721867420135776E-8</v>
      </c>
      <c r="DK670" s="30">
        <f t="shared" si="354"/>
        <v>1.6721867438965008E-8</v>
      </c>
      <c r="DL670" s="30">
        <f t="shared" si="355"/>
        <v>1.6721867438964885E-8</v>
      </c>
      <c r="DN670" s="36"/>
      <c r="DO670" s="36"/>
      <c r="DP670" s="36"/>
      <c r="DV670" s="36"/>
      <c r="DW670" s="36"/>
      <c r="DX670" s="36"/>
      <c r="ED670" s="36"/>
      <c r="EE670" s="36"/>
      <c r="EF670" s="36"/>
      <c r="EL670" s="36"/>
      <c r="EM670" s="36"/>
      <c r="EN670" s="36"/>
      <c r="ET670" s="36"/>
      <c r="EU670" s="36"/>
      <c r="EV670" s="36"/>
    </row>
    <row r="671" spans="14:152" s="30" customFormat="1" ht="12.75">
      <c r="N671" s="36">
        <v>6.8100000000000003E-9</v>
      </c>
      <c r="O671" s="36">
        <v>1.94124532036</v>
      </c>
      <c r="P671" s="36">
        <v>25874.604046136199</v>
      </c>
      <c r="Q671" s="30">
        <f t="shared" si="348"/>
        <v>-6.7328006195695183E-9</v>
      </c>
      <c r="R671" s="30">
        <f t="shared" si="349"/>
        <v>-6.7287912712181082E-9</v>
      </c>
      <c r="S671" s="30">
        <f t="shared" si="350"/>
        <v>-6.7287912780687808E-9</v>
      </c>
      <c r="T671" s="30">
        <f t="shared" si="351"/>
        <v>-6.7287912780687519E-9</v>
      </c>
      <c r="V671" s="36"/>
      <c r="W671" s="36"/>
      <c r="X671" s="36"/>
      <c r="AD671" s="36"/>
      <c r="AE671" s="36"/>
      <c r="AF671" s="36"/>
      <c r="AL671" s="36"/>
      <c r="AM671" s="36"/>
      <c r="AN671" s="36"/>
      <c r="AT671" s="36"/>
      <c r="AU671" s="36"/>
      <c r="AV671" s="36"/>
      <c r="BB671" s="36"/>
      <c r="BC671" s="36"/>
      <c r="BD671" s="36"/>
      <c r="BJ671" s="36"/>
      <c r="BK671" s="36"/>
      <c r="BL671" s="36"/>
      <c r="BR671" s="36"/>
      <c r="BS671" s="36"/>
      <c r="BT671" s="36"/>
      <c r="BZ671" s="36"/>
      <c r="CA671" s="36"/>
      <c r="CB671" s="36"/>
      <c r="CH671" s="36"/>
      <c r="CI671" s="36"/>
      <c r="CJ671" s="36"/>
      <c r="CP671" s="36"/>
      <c r="CQ671" s="36"/>
      <c r="CR671" s="36"/>
      <c r="CX671" s="36"/>
      <c r="CY671" s="36"/>
      <c r="CZ671" s="36"/>
      <c r="DF671" s="36">
        <v>2.4159999999999999E-8</v>
      </c>
      <c r="DG671" s="36">
        <v>3.7629604545699999</v>
      </c>
      <c r="DH671" s="36">
        <v>77.750543983900002</v>
      </c>
      <c r="DI671" s="30">
        <f t="shared" si="352"/>
        <v>-2.3723970141776035E-8</v>
      </c>
      <c r="DJ671" s="30">
        <f t="shared" si="353"/>
        <v>-2.372402330146547E-8</v>
      </c>
      <c r="DK671" s="30">
        <f t="shared" si="354"/>
        <v>-2.3724023301375767E-8</v>
      </c>
      <c r="DL671" s="30">
        <f t="shared" si="355"/>
        <v>-2.3724023301375767E-8</v>
      </c>
      <c r="DN671" s="36"/>
      <c r="DO671" s="36"/>
      <c r="DP671" s="36"/>
      <c r="DV671" s="36"/>
      <c r="DW671" s="36"/>
      <c r="DX671" s="36"/>
      <c r="ED671" s="36"/>
      <c r="EE671" s="36"/>
      <c r="EF671" s="36"/>
      <c r="EL671" s="36"/>
      <c r="EM671" s="36"/>
      <c r="EN671" s="36"/>
      <c r="ET671" s="36"/>
      <c r="EU671" s="36"/>
      <c r="EV671" s="36"/>
    </row>
    <row r="672" spans="14:152" s="30" customFormat="1" ht="12.75">
      <c r="N672" s="36">
        <v>5.5100000000000002E-9</v>
      </c>
      <c r="O672" s="36">
        <v>5.7061735890699996</v>
      </c>
      <c r="P672" s="36">
        <v>1119.1856752295</v>
      </c>
      <c r="Q672" s="30">
        <f t="shared" si="348"/>
        <v>4.837504419455346E-9</v>
      </c>
      <c r="R672" s="30">
        <f t="shared" si="349"/>
        <v>4.8370625741166623E-9</v>
      </c>
      <c r="S672" s="30">
        <f t="shared" si="350"/>
        <v>4.8370625748623632E-9</v>
      </c>
      <c r="T672" s="30">
        <f t="shared" si="351"/>
        <v>4.8370625748623607E-9</v>
      </c>
      <c r="V672" s="36"/>
      <c r="W672" s="36"/>
      <c r="X672" s="36"/>
      <c r="AD672" s="36"/>
      <c r="AE672" s="36"/>
      <c r="AF672" s="36"/>
      <c r="AL672" s="36"/>
      <c r="AM672" s="36"/>
      <c r="AN672" s="36"/>
      <c r="AT672" s="36"/>
      <c r="AU672" s="36"/>
      <c r="AV672" s="36"/>
      <c r="BB672" s="36"/>
      <c r="BC672" s="36"/>
      <c r="BD672" s="36"/>
      <c r="BJ672" s="36"/>
      <c r="BK672" s="36"/>
      <c r="BL672" s="36"/>
      <c r="BR672" s="36"/>
      <c r="BS672" s="36"/>
      <c r="BT672" s="36"/>
      <c r="BZ672" s="36"/>
      <c r="CA672" s="36"/>
      <c r="CB672" s="36"/>
      <c r="CH672" s="36"/>
      <c r="CI672" s="36"/>
      <c r="CJ672" s="36"/>
      <c r="CP672" s="36"/>
      <c r="CQ672" s="36"/>
      <c r="CR672" s="36"/>
      <c r="CX672" s="36"/>
      <c r="CY672" s="36"/>
      <c r="CZ672" s="36"/>
      <c r="DF672" s="36">
        <v>2.803E-8</v>
      </c>
      <c r="DG672" s="36">
        <v>2.5528089491400001</v>
      </c>
      <c r="DH672" s="36">
        <v>505.31194270639998</v>
      </c>
      <c r="DI672" s="30">
        <f t="shared" si="352"/>
        <v>2.7166019790220998E-8</v>
      </c>
      <c r="DJ672" s="30">
        <f t="shared" si="353"/>
        <v>2.716549755176092E-8</v>
      </c>
      <c r="DK672" s="30">
        <f t="shared" si="354"/>
        <v>2.7165497552642297E-8</v>
      </c>
      <c r="DL672" s="30">
        <f t="shared" si="355"/>
        <v>2.7165497552642294E-8</v>
      </c>
      <c r="DN672" s="36"/>
      <c r="DO672" s="36"/>
      <c r="DP672" s="36"/>
      <c r="DV672" s="36"/>
      <c r="DW672" s="36"/>
      <c r="DX672" s="36"/>
      <c r="ED672" s="36"/>
      <c r="EE672" s="36"/>
      <c r="EF672" s="36"/>
      <c r="EL672" s="36"/>
      <c r="EM672" s="36"/>
      <c r="EN672" s="36"/>
      <c r="ET672" s="36"/>
      <c r="EU672" s="36"/>
      <c r="EV672" s="36"/>
    </row>
    <row r="673" spans="14:152" s="30" customFormat="1" ht="12.75">
      <c r="N673" s="36">
        <v>5.2300000000000003E-9</v>
      </c>
      <c r="O673" s="36">
        <v>5.7887897881199999</v>
      </c>
      <c r="P673" s="36">
        <v>366.7944458357</v>
      </c>
      <c r="Q673" s="30">
        <f t="shared" si="348"/>
        <v>-4.2763111265216244E-9</v>
      </c>
      <c r="R673" s="30">
        <f t="shared" si="349"/>
        <v>-4.2764763813352379E-9</v>
      </c>
      <c r="S673" s="30">
        <f t="shared" si="350"/>
        <v>-4.2764763810563912E-9</v>
      </c>
      <c r="T673" s="30">
        <f t="shared" si="351"/>
        <v>-4.2764763810563921E-9</v>
      </c>
      <c r="V673" s="36"/>
      <c r="W673" s="36"/>
      <c r="X673" s="36"/>
      <c r="AD673" s="36"/>
      <c r="AE673" s="36"/>
      <c r="AF673" s="36"/>
      <c r="AL673" s="36"/>
      <c r="AM673" s="36"/>
      <c r="AN673" s="36"/>
      <c r="AT673" s="36"/>
      <c r="AU673" s="36"/>
      <c r="AV673" s="36"/>
      <c r="BB673" s="36"/>
      <c r="BC673" s="36"/>
      <c r="BD673" s="36"/>
      <c r="BJ673" s="36"/>
      <c r="BK673" s="36"/>
      <c r="BL673" s="36"/>
      <c r="BR673" s="36"/>
      <c r="BS673" s="36"/>
      <c r="BT673" s="36"/>
      <c r="BZ673" s="36"/>
      <c r="CA673" s="36"/>
      <c r="CB673" s="36"/>
      <c r="CH673" s="36"/>
      <c r="CI673" s="36"/>
      <c r="CJ673" s="36"/>
      <c r="CP673" s="36"/>
      <c r="CQ673" s="36"/>
      <c r="CR673" s="36"/>
      <c r="CX673" s="36"/>
      <c r="CY673" s="36"/>
      <c r="CZ673" s="36"/>
      <c r="DF673" s="36">
        <v>2.592E-8</v>
      </c>
      <c r="DG673" s="36">
        <v>3.3283655107099999</v>
      </c>
      <c r="DH673" s="36">
        <v>110.15813710960001</v>
      </c>
      <c r="DI673" s="30">
        <f t="shared" si="352"/>
        <v>-2.3624725126608347E-8</v>
      </c>
      <c r="DJ673" s="30">
        <f t="shared" si="353"/>
        <v>-2.3624549342544333E-8</v>
      </c>
      <c r="DK673" s="30">
        <f t="shared" si="354"/>
        <v>-2.3624549342840959E-8</v>
      </c>
      <c r="DL673" s="30">
        <f t="shared" si="355"/>
        <v>-2.3624549342840959E-8</v>
      </c>
      <c r="DN673" s="36"/>
      <c r="DO673" s="36"/>
      <c r="DP673" s="36"/>
      <c r="DV673" s="36"/>
      <c r="DW673" s="36"/>
      <c r="DX673" s="36"/>
      <c r="ED673" s="36"/>
      <c r="EE673" s="36"/>
      <c r="EF673" s="36"/>
      <c r="EL673" s="36"/>
      <c r="EM673" s="36"/>
      <c r="EN673" s="36"/>
      <c r="ET673" s="36"/>
      <c r="EU673" s="36"/>
      <c r="EV673" s="36"/>
    </row>
    <row r="674" spans="14:152" s="30" customFormat="1" ht="12.75">
      <c r="N674" s="36">
        <v>4.8600000000000002E-9</v>
      </c>
      <c r="O674" s="36">
        <v>1.9006395567100001</v>
      </c>
      <c r="P674" s="36">
        <v>1063.3140834523001</v>
      </c>
      <c r="Q674" s="30">
        <f t="shared" si="348"/>
        <v>-3.19512079633645E-9</v>
      </c>
      <c r="R674" s="30">
        <f t="shared" si="349"/>
        <v>-3.1945380788824762E-9</v>
      </c>
      <c r="S674" s="30">
        <f t="shared" si="350"/>
        <v>-3.1945380798658447E-9</v>
      </c>
      <c r="T674" s="30">
        <f t="shared" si="351"/>
        <v>-3.1945380798658414E-9</v>
      </c>
      <c r="V674" s="36"/>
      <c r="W674" s="36"/>
      <c r="X674" s="36"/>
      <c r="AD674" s="36"/>
      <c r="AE674" s="36"/>
      <c r="AF674" s="36"/>
      <c r="AL674" s="36"/>
      <c r="AM674" s="36"/>
      <c r="AN674" s="36"/>
      <c r="AT674" s="36"/>
      <c r="AU674" s="36"/>
      <c r="AV674" s="36"/>
      <c r="BB674" s="36"/>
      <c r="BC674" s="36"/>
      <c r="BD674" s="36"/>
      <c r="BJ674" s="36"/>
      <c r="BK674" s="36"/>
      <c r="BL674" s="36"/>
      <c r="BR674" s="36"/>
      <c r="BS674" s="36"/>
      <c r="BT674" s="36"/>
      <c r="BZ674" s="36"/>
      <c r="CA674" s="36"/>
      <c r="CB674" s="36"/>
      <c r="CH674" s="36"/>
      <c r="CI674" s="36"/>
      <c r="CJ674" s="36"/>
      <c r="CP674" s="36"/>
      <c r="CQ674" s="36"/>
      <c r="CR674" s="36"/>
      <c r="CX674" s="36"/>
      <c r="CY674" s="36"/>
      <c r="CZ674" s="36"/>
      <c r="DF674" s="36">
        <v>3.0740000000000003E-8</v>
      </c>
      <c r="DG674" s="36">
        <v>1.71462387764</v>
      </c>
      <c r="DH674" s="36">
        <v>256.58812461629998</v>
      </c>
      <c r="DI674" s="30">
        <f t="shared" si="352"/>
        <v>2.9439199628598745E-8</v>
      </c>
      <c r="DJ674" s="30">
        <f t="shared" si="353"/>
        <v>2.9439539313517367E-8</v>
      </c>
      <c r="DK674" s="30">
        <f t="shared" si="354"/>
        <v>2.9439539312944207E-8</v>
      </c>
      <c r="DL674" s="30">
        <f t="shared" si="355"/>
        <v>2.9439539312944207E-8</v>
      </c>
      <c r="DN674" s="36"/>
      <c r="DO674" s="36"/>
      <c r="DP674" s="36"/>
      <c r="DV674" s="36"/>
      <c r="DW674" s="36"/>
      <c r="DX674" s="36"/>
      <c r="ED674" s="36"/>
      <c r="EE674" s="36"/>
      <c r="EF674" s="36"/>
      <c r="EL674" s="36"/>
      <c r="EM674" s="36"/>
      <c r="EN674" s="36"/>
      <c r="ET674" s="36"/>
      <c r="EU674" s="36"/>
      <c r="EV674" s="36"/>
    </row>
    <row r="675" spans="14:152" s="30" customFormat="1" ht="12.75">
      <c r="N675" s="36">
        <v>5.52E-9</v>
      </c>
      <c r="O675" s="36">
        <v>3.6432503116600001</v>
      </c>
      <c r="P675" s="36">
        <v>256.58812461629998</v>
      </c>
      <c r="Q675" s="30">
        <f t="shared" si="348"/>
        <v>-3.3396726588018229E-9</v>
      </c>
      <c r="R675" s="30">
        <f t="shared" si="349"/>
        <v>-3.3395039058020916E-9</v>
      </c>
      <c r="S675" s="30">
        <f t="shared" si="350"/>
        <v>-3.3395039060868548E-9</v>
      </c>
      <c r="T675" s="30">
        <f t="shared" si="351"/>
        <v>-3.3395039060868548E-9</v>
      </c>
      <c r="V675" s="36"/>
      <c r="W675" s="36"/>
      <c r="X675" s="36"/>
      <c r="AD675" s="36"/>
      <c r="AE675" s="36"/>
      <c r="AF675" s="36"/>
      <c r="AL675" s="36"/>
      <c r="AM675" s="36"/>
      <c r="AN675" s="36"/>
      <c r="AT675" s="36"/>
      <c r="AU675" s="36"/>
      <c r="AV675" s="36"/>
      <c r="BB675" s="36"/>
      <c r="BC675" s="36"/>
      <c r="BD675" s="36"/>
      <c r="BJ675" s="36"/>
      <c r="BK675" s="36"/>
      <c r="BL675" s="36"/>
      <c r="BR675" s="36"/>
      <c r="BS675" s="36"/>
      <c r="BT675" s="36"/>
      <c r="BZ675" s="36"/>
      <c r="CA675" s="36"/>
      <c r="CB675" s="36"/>
      <c r="CH675" s="36"/>
      <c r="CI675" s="36"/>
      <c r="CJ675" s="36"/>
      <c r="CP675" s="36"/>
      <c r="CQ675" s="36"/>
      <c r="CR675" s="36"/>
      <c r="CX675" s="36"/>
      <c r="CY675" s="36"/>
      <c r="CZ675" s="36"/>
      <c r="DF675" s="36">
        <v>3.2950000000000001E-8</v>
      </c>
      <c r="DG675" s="36">
        <v>0.81766682522</v>
      </c>
      <c r="DH675" s="36">
        <v>705.11765732569995</v>
      </c>
      <c r="DI675" s="30">
        <f t="shared" si="352"/>
        <v>-3.2909341204867028E-8</v>
      </c>
      <c r="DJ675" s="30">
        <f t="shared" si="353"/>
        <v>-3.2909513679583456E-8</v>
      </c>
      <c r="DK675" s="30">
        <f t="shared" si="354"/>
        <v>-3.2909513679292725E-8</v>
      </c>
      <c r="DL675" s="30">
        <f t="shared" si="355"/>
        <v>-3.2909513679292725E-8</v>
      </c>
      <c r="DN675" s="36"/>
      <c r="DO675" s="36"/>
      <c r="DP675" s="36"/>
      <c r="DV675" s="36"/>
      <c r="DW675" s="36"/>
      <c r="DX675" s="36"/>
      <c r="ED675" s="36"/>
      <c r="EE675" s="36"/>
      <c r="EF675" s="36"/>
      <c r="EL675" s="36"/>
      <c r="EM675" s="36"/>
      <c r="EN675" s="36"/>
      <c r="ET675" s="36"/>
      <c r="EU675" s="36"/>
      <c r="EV675" s="36"/>
    </row>
    <row r="676" spans="14:152" s="30" customFormat="1" ht="12.75">
      <c r="N676" s="36">
        <v>6.1200000000000004E-9</v>
      </c>
      <c r="O676" s="36">
        <v>2.3934996524100001</v>
      </c>
      <c r="P676" s="36">
        <v>2854.6403739102002</v>
      </c>
      <c r="Q676" s="30">
        <f t="shared" si="348"/>
        <v>3.9561918948749047E-9</v>
      </c>
      <c r="R676" s="30">
        <f t="shared" si="349"/>
        <v>3.9541969702789631E-9</v>
      </c>
      <c r="S676" s="30">
        <f t="shared" si="350"/>
        <v>3.9541969736458951E-9</v>
      </c>
      <c r="T676" s="30">
        <f t="shared" si="351"/>
        <v>3.9541969736458877E-9</v>
      </c>
      <c r="V676" s="36"/>
      <c r="W676" s="36"/>
      <c r="X676" s="36"/>
      <c r="AD676" s="36"/>
      <c r="AE676" s="36"/>
      <c r="AF676" s="36"/>
      <c r="AL676" s="36"/>
      <c r="AM676" s="36"/>
      <c r="AN676" s="36"/>
      <c r="AT676" s="36"/>
      <c r="AU676" s="36"/>
      <c r="AV676" s="36"/>
      <c r="BB676" s="36"/>
      <c r="BC676" s="36"/>
      <c r="BD676" s="36"/>
      <c r="BJ676" s="36"/>
      <c r="BK676" s="36"/>
      <c r="BL676" s="36"/>
      <c r="BR676" s="36"/>
      <c r="BS676" s="36"/>
      <c r="BT676" s="36"/>
      <c r="BZ676" s="36"/>
      <c r="CA676" s="36"/>
      <c r="CB676" s="36"/>
      <c r="CH676" s="36"/>
      <c r="CI676" s="36"/>
      <c r="CJ676" s="36"/>
      <c r="CP676" s="36"/>
      <c r="CQ676" s="36"/>
      <c r="CR676" s="36"/>
      <c r="CX676" s="36"/>
      <c r="CY676" s="36"/>
      <c r="CZ676" s="36"/>
      <c r="DF676" s="36">
        <v>3.1830000000000001E-8</v>
      </c>
      <c r="DG676" s="36">
        <v>6.1574200660800003</v>
      </c>
      <c r="DH676" s="36">
        <v>109.2431133729</v>
      </c>
      <c r="DI676" s="30">
        <f t="shared" si="352"/>
        <v>2.3687637482494733E-8</v>
      </c>
      <c r="DJ676" s="30">
        <f t="shared" si="353"/>
        <v>2.3687289924202633E-8</v>
      </c>
      <c r="DK676" s="30">
        <f t="shared" si="354"/>
        <v>2.3687289924789121E-8</v>
      </c>
      <c r="DL676" s="30">
        <f t="shared" si="355"/>
        <v>2.3687289924789121E-8</v>
      </c>
      <c r="DN676" s="36"/>
      <c r="DO676" s="36"/>
      <c r="DP676" s="36"/>
      <c r="DV676" s="36"/>
      <c r="DW676" s="36"/>
      <c r="DX676" s="36"/>
      <c r="ED676" s="36"/>
      <c r="EE676" s="36"/>
      <c r="EF676" s="36"/>
      <c r="EL676" s="36"/>
      <c r="EM676" s="36"/>
      <c r="EN676" s="36"/>
      <c r="ET676" s="36"/>
      <c r="EU676" s="36"/>
      <c r="EV676" s="36"/>
    </row>
    <row r="677" spans="14:152" s="30" customFormat="1" ht="12.75">
      <c r="N677" s="36">
        <v>4.9499999999999997E-9</v>
      </c>
      <c r="O677" s="36">
        <v>3.4683358123999999</v>
      </c>
      <c r="P677" s="36">
        <v>597.35901666109999</v>
      </c>
      <c r="Q677" s="30">
        <f t="shared" si="348"/>
        <v>4.8897094742934884E-9</v>
      </c>
      <c r="R677" s="30">
        <f t="shared" si="349"/>
        <v>4.889778302551771E-9</v>
      </c>
      <c r="S677" s="30">
        <f t="shared" si="350"/>
        <v>4.8897783024356597E-9</v>
      </c>
      <c r="T677" s="30">
        <f t="shared" si="351"/>
        <v>4.8897783024356597E-9</v>
      </c>
      <c r="V677" s="36"/>
      <c r="W677" s="36"/>
      <c r="X677" s="36"/>
      <c r="AD677" s="36"/>
      <c r="AE677" s="36"/>
      <c r="AF677" s="36"/>
      <c r="AL677" s="36"/>
      <c r="AM677" s="36"/>
      <c r="AN677" s="36"/>
      <c r="AT677" s="36"/>
      <c r="AU677" s="36"/>
      <c r="AV677" s="36"/>
      <c r="BB677" s="36"/>
      <c r="BC677" s="36"/>
      <c r="BD677" s="36"/>
      <c r="BJ677" s="36"/>
      <c r="BK677" s="36"/>
      <c r="BL677" s="36"/>
      <c r="BR677" s="36"/>
      <c r="BS677" s="36"/>
      <c r="BT677" s="36"/>
      <c r="BZ677" s="36"/>
      <c r="CA677" s="36"/>
      <c r="CB677" s="36"/>
      <c r="CH677" s="36"/>
      <c r="CI677" s="36"/>
      <c r="CJ677" s="36"/>
      <c r="CP677" s="36"/>
      <c r="CQ677" s="36"/>
      <c r="CR677" s="36"/>
      <c r="CX677" s="36"/>
      <c r="CY677" s="36"/>
      <c r="CZ677" s="36"/>
      <c r="DF677" s="36">
        <v>2.908E-8</v>
      </c>
      <c r="DG677" s="36">
        <v>5.3853419529300002</v>
      </c>
      <c r="DH677" s="36">
        <v>315.16802937919999</v>
      </c>
      <c r="DI677" s="30">
        <f t="shared" si="352"/>
        <v>-2.5571826689579177E-8</v>
      </c>
      <c r="DJ677" s="30">
        <f t="shared" si="353"/>
        <v>-2.5572479677322613E-8</v>
      </c>
      <c r="DK677" s="30">
        <f t="shared" si="354"/>
        <v>-2.5572479676220789E-8</v>
      </c>
      <c r="DL677" s="30">
        <f t="shared" si="355"/>
        <v>-2.5572479676220789E-8</v>
      </c>
      <c r="DN677" s="36"/>
      <c r="DO677" s="36"/>
      <c r="DP677" s="36"/>
      <c r="DV677" s="36"/>
      <c r="DW677" s="36"/>
      <c r="DX677" s="36"/>
      <c r="ED677" s="36"/>
      <c r="EE677" s="36"/>
      <c r="EF677" s="36"/>
      <c r="EL677" s="36"/>
      <c r="EM677" s="36"/>
      <c r="EN677" s="36"/>
      <c r="ET677" s="36"/>
      <c r="EU677" s="36"/>
      <c r="EV677" s="36"/>
    </row>
    <row r="678" spans="14:152" s="30" customFormat="1" ht="12.75">
      <c r="N678" s="36">
        <v>6.2199999999999996E-9</v>
      </c>
      <c r="O678" s="36">
        <v>1.8653939135099999</v>
      </c>
      <c r="P678" s="36">
        <v>524.01370669230005</v>
      </c>
      <c r="Q678" s="30">
        <f t="shared" si="348"/>
        <v>3.1484843787328312E-9</v>
      </c>
      <c r="R678" s="30">
        <f t="shared" si="349"/>
        <v>3.148063746452671E-9</v>
      </c>
      <c r="S678" s="30">
        <f t="shared" si="350"/>
        <v>3.1480637471624805E-9</v>
      </c>
      <c r="T678" s="30">
        <f t="shared" si="351"/>
        <v>3.1480637471624776E-9</v>
      </c>
      <c r="V678" s="36"/>
      <c r="W678" s="36"/>
      <c r="X678" s="36"/>
      <c r="AD678" s="36"/>
      <c r="AE678" s="36"/>
      <c r="AF678" s="36"/>
      <c r="AL678" s="36"/>
      <c r="AM678" s="36"/>
      <c r="AN678" s="36"/>
      <c r="AT678" s="36"/>
      <c r="AU678" s="36"/>
      <c r="AV678" s="36"/>
      <c r="BB678" s="36"/>
      <c r="BC678" s="36"/>
      <c r="BD678" s="36"/>
      <c r="BJ678" s="36"/>
      <c r="BK678" s="36"/>
      <c r="BL678" s="36"/>
      <c r="BR678" s="36"/>
      <c r="BS678" s="36"/>
      <c r="BT678" s="36"/>
      <c r="BZ678" s="36"/>
      <c r="CA678" s="36"/>
      <c r="CB678" s="36"/>
      <c r="CH678" s="36"/>
      <c r="CI678" s="36"/>
      <c r="CJ678" s="36"/>
      <c r="CP678" s="36"/>
      <c r="CQ678" s="36"/>
      <c r="CR678" s="36"/>
      <c r="CX678" s="36"/>
      <c r="CY678" s="36"/>
      <c r="CZ678" s="36"/>
      <c r="DF678" s="36">
        <v>2.3260000000000001E-8</v>
      </c>
      <c r="DG678" s="36">
        <v>1.4260403190499999</v>
      </c>
      <c r="DH678" s="36">
        <v>131.54696222179999</v>
      </c>
      <c r="DI678" s="30">
        <f t="shared" si="352"/>
        <v>1.7840050060424448E-8</v>
      </c>
      <c r="DJ678" s="30">
        <f t="shared" si="353"/>
        <v>1.7840343848018553E-8</v>
      </c>
      <c r="DK678" s="30">
        <f t="shared" si="354"/>
        <v>1.784034384752281E-8</v>
      </c>
      <c r="DL678" s="30">
        <f t="shared" si="355"/>
        <v>1.784034384752281E-8</v>
      </c>
      <c r="DN678" s="36"/>
      <c r="DO678" s="36"/>
      <c r="DP678" s="36"/>
      <c r="DV678" s="36"/>
      <c r="DW678" s="36"/>
      <c r="DX678" s="36"/>
      <c r="ED678" s="36"/>
      <c r="EE678" s="36"/>
      <c r="EF678" s="36"/>
      <c r="EL678" s="36"/>
      <c r="EM678" s="36"/>
      <c r="EN678" s="36"/>
      <c r="ET678" s="36"/>
      <c r="EU678" s="36"/>
      <c r="EV678" s="36"/>
    </row>
    <row r="679" spans="14:152" s="30" customFormat="1" ht="12.75">
      <c r="N679" s="36">
        <v>4.8E-9</v>
      </c>
      <c r="O679" s="36">
        <v>5.3355774242800003</v>
      </c>
      <c r="P679" s="36">
        <v>29.204947528600002</v>
      </c>
      <c r="Q679" s="30">
        <f t="shared" si="348"/>
        <v>2.1363663133720155E-9</v>
      </c>
      <c r="R679" s="30">
        <f t="shared" si="349"/>
        <v>2.1363475288959247E-9</v>
      </c>
      <c r="S679" s="30">
        <f t="shared" si="350"/>
        <v>2.1363475289276231E-9</v>
      </c>
      <c r="T679" s="30">
        <f t="shared" si="351"/>
        <v>2.1363475289276194E-9</v>
      </c>
      <c r="V679" s="36"/>
      <c r="W679" s="36"/>
      <c r="X679" s="36"/>
      <c r="AD679" s="36"/>
      <c r="AE679" s="36"/>
      <c r="AF679" s="36"/>
      <c r="AL679" s="36"/>
      <c r="AM679" s="36"/>
      <c r="AN679" s="36"/>
      <c r="AT679" s="36"/>
      <c r="AU679" s="36"/>
      <c r="AV679" s="36"/>
      <c r="BB679" s="36"/>
      <c r="BC679" s="36"/>
      <c r="BD679" s="36"/>
      <c r="BJ679" s="36"/>
      <c r="BK679" s="36"/>
      <c r="BL679" s="36"/>
      <c r="BR679" s="36"/>
      <c r="BS679" s="36"/>
      <c r="BT679" s="36"/>
      <c r="BZ679" s="36"/>
      <c r="CA679" s="36"/>
      <c r="CB679" s="36"/>
      <c r="CH679" s="36"/>
      <c r="CI679" s="36"/>
      <c r="CJ679" s="36"/>
      <c r="CP679" s="36"/>
      <c r="CQ679" s="36"/>
      <c r="CR679" s="36"/>
      <c r="CX679" s="36"/>
      <c r="CY679" s="36"/>
      <c r="CZ679" s="36"/>
      <c r="DF679" s="36">
        <v>2.4270000000000002E-8</v>
      </c>
      <c r="DG679" s="36">
        <v>2.0462785073999998</v>
      </c>
      <c r="DH679" s="36">
        <v>124.5028511902</v>
      </c>
      <c r="DI679" s="30">
        <f t="shared" si="352"/>
        <v>5.1739814219756382E-9</v>
      </c>
      <c r="DJ679" s="30">
        <f t="shared" si="353"/>
        <v>5.1744231826187753E-9</v>
      </c>
      <c r="DK679" s="30">
        <f t="shared" si="354"/>
        <v>5.1744231818733293E-9</v>
      </c>
      <c r="DL679" s="30">
        <f t="shared" si="355"/>
        <v>5.1744231818733293E-9</v>
      </c>
      <c r="DN679" s="36"/>
      <c r="DO679" s="36"/>
      <c r="DP679" s="36"/>
      <c r="DV679" s="36"/>
      <c r="DW679" s="36"/>
      <c r="DX679" s="36"/>
      <c r="ED679" s="36"/>
      <c r="EE679" s="36"/>
      <c r="EF679" s="36"/>
      <c r="EL679" s="36"/>
      <c r="EM679" s="36"/>
      <c r="EN679" s="36"/>
      <c r="ET679" s="36"/>
      <c r="EU679" s="36"/>
      <c r="EV679" s="36"/>
    </row>
    <row r="680" spans="14:152" s="30" customFormat="1" ht="12.75">
      <c r="N680" s="36">
        <v>4.9200000000000004E-9</v>
      </c>
      <c r="O680" s="36">
        <v>4.6410954961800002</v>
      </c>
      <c r="P680" s="36">
        <v>384.05992122309999</v>
      </c>
      <c r="Q680" s="30">
        <f t="shared" si="348"/>
        <v>-3.9756535287811025E-9</v>
      </c>
      <c r="R680" s="30">
        <f t="shared" si="349"/>
        <v>-3.975486953850236E-9</v>
      </c>
      <c r="S680" s="30">
        <f t="shared" si="350"/>
        <v>-3.975486954131331E-9</v>
      </c>
      <c r="T680" s="30">
        <f t="shared" si="351"/>
        <v>-3.975486954131331E-9</v>
      </c>
      <c r="V680" s="36"/>
      <c r="W680" s="36"/>
      <c r="X680" s="36"/>
      <c r="AD680" s="36"/>
      <c r="AE680" s="36"/>
      <c r="AF680" s="36"/>
      <c r="AL680" s="36"/>
      <c r="AM680" s="36"/>
      <c r="AN680" s="36"/>
      <c r="AT680" s="36"/>
      <c r="AU680" s="36"/>
      <c r="AV680" s="36"/>
      <c r="BB680" s="36"/>
      <c r="BC680" s="36"/>
      <c r="BD680" s="36"/>
      <c r="BJ680" s="36"/>
      <c r="BK680" s="36"/>
      <c r="BL680" s="36"/>
      <c r="BR680" s="36"/>
      <c r="BS680" s="36"/>
      <c r="BT680" s="36"/>
      <c r="BZ680" s="36"/>
      <c r="CA680" s="36"/>
      <c r="CB680" s="36"/>
      <c r="CH680" s="36"/>
      <c r="CI680" s="36"/>
      <c r="CJ680" s="36"/>
      <c r="CP680" s="36"/>
      <c r="CQ680" s="36"/>
      <c r="CR680" s="36"/>
      <c r="CX680" s="36"/>
      <c r="CY680" s="36"/>
      <c r="CZ680" s="36"/>
      <c r="DF680" s="36">
        <v>2.632E-8</v>
      </c>
      <c r="DG680" s="36">
        <v>1.41253794767</v>
      </c>
      <c r="DH680" s="36">
        <v>211.65456403530001</v>
      </c>
      <c r="DI680" s="30">
        <f t="shared" si="352"/>
        <v>2.5571835567846139E-8</v>
      </c>
      <c r="DJ680" s="30">
        <f t="shared" si="353"/>
        <v>2.5572032894786854E-8</v>
      </c>
      <c r="DK680" s="30">
        <f t="shared" si="354"/>
        <v>2.5572032894453901E-8</v>
      </c>
      <c r="DL680" s="30">
        <f t="shared" si="355"/>
        <v>2.5572032894453901E-8</v>
      </c>
      <c r="DN680" s="36"/>
      <c r="DO680" s="36"/>
      <c r="DP680" s="36"/>
      <c r="DV680" s="36"/>
      <c r="DW680" s="36"/>
      <c r="DX680" s="36"/>
      <c r="ED680" s="36"/>
      <c r="EE680" s="36"/>
      <c r="EF680" s="36"/>
      <c r="EL680" s="36"/>
      <c r="EM680" s="36"/>
      <c r="EN680" s="36"/>
      <c r="ET680" s="36"/>
      <c r="EU680" s="36"/>
      <c r="EV680" s="36"/>
    </row>
    <row r="681" spans="14:152" s="30" customFormat="1" ht="12.75">
      <c r="N681" s="36">
        <v>5.2000000000000002E-9</v>
      </c>
      <c r="O681" s="36">
        <v>2.3217168183600001</v>
      </c>
      <c r="P681" s="36">
        <v>2957.7331481288002</v>
      </c>
      <c r="Q681" s="30">
        <f t="shared" si="348"/>
        <v>3.0930275285299562E-10</v>
      </c>
      <c r="R681" s="30">
        <f t="shared" si="349"/>
        <v>3.0700534905095332E-10</v>
      </c>
      <c r="S681" s="30">
        <f t="shared" si="350"/>
        <v>3.070053529277328E-10</v>
      </c>
      <c r="T681" s="30">
        <f t="shared" si="351"/>
        <v>3.0700535292771435E-10</v>
      </c>
      <c r="V681" s="36"/>
      <c r="W681" s="36"/>
      <c r="X681" s="36"/>
      <c r="AD681" s="36"/>
      <c r="AE681" s="36"/>
      <c r="AF681" s="36"/>
      <c r="AL681" s="36"/>
      <c r="AM681" s="36"/>
      <c r="AN681" s="36"/>
      <c r="AT681" s="36"/>
      <c r="AU681" s="36"/>
      <c r="AV681" s="36"/>
      <c r="BB681" s="36"/>
      <c r="BC681" s="36"/>
      <c r="BD681" s="36"/>
      <c r="BJ681" s="36"/>
      <c r="BK681" s="36"/>
      <c r="BL681" s="36"/>
      <c r="BR681" s="36"/>
      <c r="BS681" s="36"/>
      <c r="BT681" s="36"/>
      <c r="BZ681" s="36"/>
      <c r="CA681" s="36"/>
      <c r="CB681" s="36"/>
      <c r="CH681" s="36"/>
      <c r="CI681" s="36"/>
      <c r="CJ681" s="36"/>
      <c r="CP681" s="36"/>
      <c r="CQ681" s="36"/>
      <c r="CR681" s="36"/>
      <c r="CX681" s="36"/>
      <c r="CY681" s="36"/>
      <c r="CZ681" s="36"/>
      <c r="DF681" s="36">
        <v>2.297E-8</v>
      </c>
      <c r="DG681" s="36">
        <v>1.3801667467600001</v>
      </c>
      <c r="DH681" s="36">
        <v>425.8474313506</v>
      </c>
      <c r="DI681" s="30">
        <f t="shared" si="352"/>
        <v>1.2776194195543611E-8</v>
      </c>
      <c r="DJ681" s="30">
        <f t="shared" si="353"/>
        <v>1.2774977770644197E-8</v>
      </c>
      <c r="DK681" s="30">
        <f t="shared" si="354"/>
        <v>1.277497777269689E-8</v>
      </c>
      <c r="DL681" s="30">
        <f t="shared" si="355"/>
        <v>1.2774977772696882E-8</v>
      </c>
      <c r="DN681" s="36"/>
      <c r="DO681" s="36"/>
      <c r="DP681" s="36"/>
      <c r="DV681" s="36"/>
      <c r="DW681" s="36"/>
      <c r="DX681" s="36"/>
      <c r="ED681" s="36"/>
      <c r="EE681" s="36"/>
      <c r="EF681" s="36"/>
      <c r="EL681" s="36"/>
      <c r="EM681" s="36"/>
      <c r="EN681" s="36"/>
      <c r="ET681" s="36"/>
      <c r="EU681" s="36"/>
      <c r="EV681" s="36"/>
    </row>
    <row r="682" spans="14:152" s="30" customFormat="1" ht="12.75">
      <c r="N682" s="36">
        <v>5.45E-9</v>
      </c>
      <c r="O682" s="36">
        <v>0.53274778710000004</v>
      </c>
      <c r="P682" s="36">
        <v>431.26405732199999</v>
      </c>
      <c r="Q682" s="30">
        <f t="shared" si="348"/>
        <v>-1.5460629687193707E-9</v>
      </c>
      <c r="R682" s="30">
        <f t="shared" si="349"/>
        <v>-1.5464002220915124E-9</v>
      </c>
      <c r="S682" s="30">
        <f t="shared" si="350"/>
        <v>-1.5464002215224213E-9</v>
      </c>
      <c r="T682" s="30">
        <f t="shared" si="351"/>
        <v>-1.5464002215224233E-9</v>
      </c>
      <c r="V682" s="36"/>
      <c r="W682" s="36"/>
      <c r="X682" s="36"/>
      <c r="AD682" s="36"/>
      <c r="AE682" s="36"/>
      <c r="AF682" s="36"/>
      <c r="AL682" s="36"/>
      <c r="AM682" s="36"/>
      <c r="AN682" s="36"/>
      <c r="AT682" s="36"/>
      <c r="AU682" s="36"/>
      <c r="AV682" s="36"/>
      <c r="BB682" s="36"/>
      <c r="BC682" s="36"/>
      <c r="BD682" s="36"/>
      <c r="BJ682" s="36"/>
      <c r="BK682" s="36"/>
      <c r="BL682" s="36"/>
      <c r="BR682" s="36"/>
      <c r="BS682" s="36"/>
      <c r="BT682" s="36"/>
      <c r="BZ682" s="36"/>
      <c r="CA682" s="36"/>
      <c r="CB682" s="36"/>
      <c r="CH682" s="36"/>
      <c r="CI682" s="36"/>
      <c r="CJ682" s="36"/>
      <c r="CP682" s="36"/>
      <c r="CQ682" s="36"/>
      <c r="CR682" s="36"/>
      <c r="CX682" s="36"/>
      <c r="CY682" s="36"/>
      <c r="CZ682" s="36"/>
      <c r="DF682" s="36">
        <v>2.318E-8</v>
      </c>
      <c r="DG682" s="36">
        <v>6.2771607281800001</v>
      </c>
      <c r="DH682" s="36">
        <v>317.14262918200001</v>
      </c>
      <c r="DI682" s="30">
        <f t="shared" si="352"/>
        <v>-4.4607748962586923E-9</v>
      </c>
      <c r="DJ682" s="30">
        <f t="shared" si="353"/>
        <v>-4.4618543662336044E-9</v>
      </c>
      <c r="DK682" s="30">
        <f t="shared" si="354"/>
        <v>-4.461854364412084E-9</v>
      </c>
      <c r="DL682" s="30">
        <f t="shared" si="355"/>
        <v>-4.461854364412084E-9</v>
      </c>
      <c r="DN682" s="36"/>
      <c r="DO682" s="36"/>
      <c r="DP682" s="36"/>
      <c r="DV682" s="36"/>
      <c r="DW682" s="36"/>
      <c r="DX682" s="36"/>
      <c r="ED682" s="36"/>
      <c r="EE682" s="36"/>
      <c r="EF682" s="36"/>
      <c r="EL682" s="36"/>
      <c r="EM682" s="36"/>
      <c r="EN682" s="36"/>
      <c r="ET682" s="36"/>
      <c r="EU682" s="36"/>
      <c r="EV682" s="36"/>
    </row>
    <row r="683" spans="14:152" s="30" customFormat="1" ht="12.75">
      <c r="N683" s="36">
        <v>4.7900000000000002E-9</v>
      </c>
      <c r="O683" s="36">
        <v>2.1332517724</v>
      </c>
      <c r="P683" s="36">
        <v>319.5732633943</v>
      </c>
      <c r="Q683" s="30">
        <f t="shared" si="348"/>
        <v>4.4806561207761996E-9</v>
      </c>
      <c r="R683" s="30">
        <f t="shared" si="349"/>
        <v>4.4807370970684027E-9</v>
      </c>
      <c r="S683" s="30">
        <f t="shared" si="350"/>
        <v>4.480737096931769E-9</v>
      </c>
      <c r="T683" s="30">
        <f t="shared" si="351"/>
        <v>4.4807370969317699E-9</v>
      </c>
      <c r="V683" s="36"/>
      <c r="W683" s="36"/>
      <c r="X683" s="36"/>
      <c r="AD683" s="36"/>
      <c r="AE683" s="36"/>
      <c r="AF683" s="36"/>
      <c r="AL683" s="36"/>
      <c r="AM683" s="36"/>
      <c r="AN683" s="36"/>
      <c r="AT683" s="36"/>
      <c r="AU683" s="36"/>
      <c r="AV683" s="36"/>
      <c r="BB683" s="36"/>
      <c r="BC683" s="36"/>
      <c r="BD683" s="36"/>
      <c r="BJ683" s="36"/>
      <c r="BK683" s="36"/>
      <c r="BL683" s="36"/>
      <c r="BR683" s="36"/>
      <c r="BS683" s="36"/>
      <c r="BT683" s="36"/>
      <c r="BZ683" s="36"/>
      <c r="CA683" s="36"/>
      <c r="CB683" s="36"/>
      <c r="CH683" s="36"/>
      <c r="CI683" s="36"/>
      <c r="CJ683" s="36"/>
      <c r="CP683" s="36"/>
      <c r="CQ683" s="36"/>
      <c r="CR683" s="36"/>
      <c r="CX683" s="36"/>
      <c r="CY683" s="36"/>
      <c r="CZ683" s="36"/>
      <c r="DF683" s="36">
        <v>2.3099999999999998E-8</v>
      </c>
      <c r="DG683" s="36">
        <v>4.8644229240400003</v>
      </c>
      <c r="DH683" s="36">
        <v>3259.8979237837998</v>
      </c>
      <c r="DI683" s="30">
        <f t="shared" si="352"/>
        <v>1.8473798052480298E-8</v>
      </c>
      <c r="DJ683" s="30">
        <f t="shared" si="353"/>
        <v>1.8467030897346528E-8</v>
      </c>
      <c r="DK683" s="30">
        <f t="shared" si="354"/>
        <v>1.8467030908769406E-8</v>
      </c>
      <c r="DL683" s="30">
        <f t="shared" si="355"/>
        <v>1.8467030908769356E-8</v>
      </c>
      <c r="DN683" s="36"/>
      <c r="DO683" s="36"/>
      <c r="DP683" s="36"/>
      <c r="DV683" s="36"/>
      <c r="DW683" s="36"/>
      <c r="DX683" s="36"/>
      <c r="ED683" s="36"/>
      <c r="EE683" s="36"/>
      <c r="EF683" s="36"/>
      <c r="EL683" s="36"/>
      <c r="EM683" s="36"/>
      <c r="EN683" s="36"/>
      <c r="ET683" s="36"/>
      <c r="EU683" s="36"/>
      <c r="EV683" s="36"/>
    </row>
    <row r="684" spans="14:152" s="30" customFormat="1" ht="12.75">
      <c r="N684" s="36">
        <v>5.2599999999999996E-9</v>
      </c>
      <c r="O684" s="36">
        <v>4.1777191024900002</v>
      </c>
      <c r="P684" s="36">
        <v>136.0698163159</v>
      </c>
      <c r="Q684" s="30">
        <f t="shared" si="348"/>
        <v>-5.0527061450077628E-9</v>
      </c>
      <c r="R684" s="30">
        <f t="shared" si="349"/>
        <v>-5.0527359140580677E-9</v>
      </c>
      <c r="S684" s="30">
        <f t="shared" si="350"/>
        <v>-5.0527359140078363E-9</v>
      </c>
      <c r="T684" s="30">
        <f t="shared" si="351"/>
        <v>-5.0527359140078363E-9</v>
      </c>
      <c r="V684" s="36"/>
      <c r="W684" s="36"/>
      <c r="X684" s="36"/>
      <c r="AD684" s="36"/>
      <c r="AE684" s="36"/>
      <c r="AF684" s="36"/>
      <c r="AL684" s="36"/>
      <c r="AM684" s="36"/>
      <c r="AN684" s="36"/>
      <c r="AT684" s="36"/>
      <c r="AU684" s="36"/>
      <c r="AV684" s="36"/>
      <c r="BB684" s="36"/>
      <c r="BC684" s="36"/>
      <c r="BD684" s="36"/>
      <c r="BJ684" s="36"/>
      <c r="BK684" s="36"/>
      <c r="BL684" s="36"/>
      <c r="BR684" s="36"/>
      <c r="BS684" s="36"/>
      <c r="BT684" s="36"/>
      <c r="BZ684" s="36"/>
      <c r="CA684" s="36"/>
      <c r="CB684" s="36"/>
      <c r="CH684" s="36"/>
      <c r="CI684" s="36"/>
      <c r="CJ684" s="36"/>
      <c r="CP684" s="36"/>
      <c r="CQ684" s="36"/>
      <c r="CR684" s="36"/>
      <c r="CX684" s="36"/>
      <c r="CY684" s="36"/>
      <c r="CZ684" s="36"/>
      <c r="DF684" s="36">
        <v>2.873E-8</v>
      </c>
      <c r="DG684" s="36">
        <v>1.1020653787500001</v>
      </c>
      <c r="DH684" s="36">
        <v>7.8643065262</v>
      </c>
      <c r="DI684" s="30">
        <f t="shared" si="352"/>
        <v>1.4083845934927916E-8</v>
      </c>
      <c r="DJ684" s="30">
        <f t="shared" si="353"/>
        <v>1.4083875403095729E-8</v>
      </c>
      <c r="DK684" s="30">
        <f t="shared" si="354"/>
        <v>1.4083875403046004E-8</v>
      </c>
      <c r="DL684" s="30">
        <f t="shared" si="355"/>
        <v>1.4083875403046004E-8</v>
      </c>
      <c r="DN684" s="36"/>
      <c r="DO684" s="36"/>
      <c r="DP684" s="36"/>
      <c r="DV684" s="36"/>
      <c r="DW684" s="36"/>
      <c r="DX684" s="36"/>
      <c r="ED684" s="36"/>
      <c r="EE684" s="36"/>
      <c r="EF684" s="36"/>
      <c r="EL684" s="36"/>
      <c r="EM684" s="36"/>
      <c r="EN684" s="36"/>
      <c r="ET684" s="36"/>
      <c r="EU684" s="36"/>
      <c r="EV684" s="36"/>
    </row>
    <row r="685" spans="14:152" s="30" customFormat="1" ht="12.75">
      <c r="N685" s="36">
        <v>6.1200000000000004E-9</v>
      </c>
      <c r="O685" s="36">
        <v>4.5614898668099997</v>
      </c>
      <c r="P685" s="36">
        <v>774.48262992160005</v>
      </c>
      <c r="Q685" s="30">
        <f t="shared" si="348"/>
        <v>5.9026405831143903E-9</v>
      </c>
      <c r="R685" s="30">
        <f t="shared" si="349"/>
        <v>5.9028278874671497E-9</v>
      </c>
      <c r="S685" s="30">
        <f t="shared" si="350"/>
        <v>5.9028278871511518E-9</v>
      </c>
      <c r="T685" s="30">
        <f t="shared" si="351"/>
        <v>5.9028278871511518E-9</v>
      </c>
      <c r="V685" s="36"/>
      <c r="W685" s="36"/>
      <c r="X685" s="36"/>
      <c r="AD685" s="36"/>
      <c r="AE685" s="36"/>
      <c r="AF685" s="36"/>
      <c r="AL685" s="36"/>
      <c r="AM685" s="36"/>
      <c r="AN685" s="36"/>
      <c r="AT685" s="36"/>
      <c r="AU685" s="36"/>
      <c r="AV685" s="36"/>
      <c r="BB685" s="36"/>
      <c r="BC685" s="36"/>
      <c r="BD685" s="36"/>
      <c r="BJ685" s="36"/>
      <c r="BK685" s="36"/>
      <c r="BL685" s="36"/>
      <c r="BR685" s="36"/>
      <c r="BS685" s="36"/>
      <c r="BT685" s="36"/>
      <c r="BZ685" s="36"/>
      <c r="CA685" s="36"/>
      <c r="CB685" s="36"/>
      <c r="CH685" s="36"/>
      <c r="CI685" s="36"/>
      <c r="CJ685" s="36"/>
      <c r="CP685" s="36"/>
      <c r="CQ685" s="36"/>
      <c r="CR685" s="36"/>
      <c r="CX685" s="36"/>
      <c r="CY685" s="36"/>
      <c r="CZ685" s="36"/>
      <c r="DF685" s="36">
        <v>2.6160000000000001E-8</v>
      </c>
      <c r="DG685" s="36">
        <v>0.11849676899</v>
      </c>
      <c r="DH685" s="36">
        <v>133.10087089929999</v>
      </c>
      <c r="DI685" s="30">
        <f t="shared" si="352"/>
        <v>2.1298798583634737E-8</v>
      </c>
      <c r="DJ685" s="30">
        <f t="shared" si="353"/>
        <v>2.1298496062260309E-8</v>
      </c>
      <c r="DK685" s="30">
        <f t="shared" si="354"/>
        <v>2.1298496062770802E-8</v>
      </c>
      <c r="DL685" s="30">
        <f t="shared" si="355"/>
        <v>2.1298496062770798E-8</v>
      </c>
      <c r="DN685" s="36"/>
      <c r="DO685" s="36"/>
      <c r="DP685" s="36"/>
      <c r="DV685" s="36"/>
      <c r="DW685" s="36"/>
      <c r="DX685" s="36"/>
      <c r="ED685" s="36"/>
      <c r="EE685" s="36"/>
      <c r="EF685" s="36"/>
      <c r="EL685" s="36"/>
      <c r="EM685" s="36"/>
      <c r="EN685" s="36"/>
      <c r="ET685" s="36"/>
      <c r="EU685" s="36"/>
      <c r="EV685" s="36"/>
    </row>
    <row r="686" spans="14:152" s="30" customFormat="1" ht="12.75">
      <c r="N686" s="36">
        <v>6.4199999999999998E-9</v>
      </c>
      <c r="O686" s="36">
        <v>3.2519591270800001</v>
      </c>
      <c r="P686" s="36">
        <v>67.880499887599996</v>
      </c>
      <c r="Q686" s="30">
        <f t="shared" si="348"/>
        <v>-6.1942060722233315E-9</v>
      </c>
      <c r="R686" s="30">
        <f t="shared" si="349"/>
        <v>-6.1941889295660578E-9</v>
      </c>
      <c r="S686" s="30">
        <f t="shared" si="350"/>
        <v>-6.1941889295949852E-9</v>
      </c>
      <c r="T686" s="30">
        <f t="shared" si="351"/>
        <v>-6.1941889295949852E-9</v>
      </c>
      <c r="V686" s="36"/>
      <c r="W686" s="36"/>
      <c r="X686" s="36"/>
      <c r="AD686" s="36"/>
      <c r="AE686" s="36"/>
      <c r="AF686" s="36"/>
      <c r="AL686" s="36"/>
      <c r="AM686" s="36"/>
      <c r="AN686" s="36"/>
      <c r="AT686" s="36"/>
      <c r="AU686" s="36"/>
      <c r="AV686" s="36"/>
      <c r="BB686" s="36"/>
      <c r="BC686" s="36"/>
      <c r="BD686" s="36"/>
      <c r="BJ686" s="36"/>
      <c r="BK686" s="36"/>
      <c r="BL686" s="36"/>
      <c r="BR686" s="36"/>
      <c r="BS686" s="36"/>
      <c r="BT686" s="36"/>
      <c r="BZ686" s="36"/>
      <c r="CA686" s="36"/>
      <c r="CB686" s="36"/>
      <c r="CH686" s="36"/>
      <c r="CI686" s="36"/>
      <c r="CJ686" s="36"/>
      <c r="CP686" s="36"/>
      <c r="CQ686" s="36"/>
      <c r="CR686" s="36"/>
      <c r="CX686" s="36"/>
      <c r="CY686" s="36"/>
      <c r="CZ686" s="36"/>
      <c r="DF686" s="36">
        <v>3.2129999999999997E-8</v>
      </c>
      <c r="DG686" s="36">
        <v>4.4932046168999999</v>
      </c>
      <c r="DH686" s="36">
        <v>432.22726516850003</v>
      </c>
      <c r="DI686" s="30">
        <f t="shared" si="352"/>
        <v>-1.612878617755002E-8</v>
      </c>
      <c r="DJ686" s="30">
        <f t="shared" si="353"/>
        <v>-1.6126988863799169E-8</v>
      </c>
      <c r="DK686" s="30">
        <f t="shared" si="354"/>
        <v>-1.612698886683209E-8</v>
      </c>
      <c r="DL686" s="30">
        <f t="shared" si="355"/>
        <v>-1.6126988866832077E-8</v>
      </c>
      <c r="DN686" s="36"/>
      <c r="DO686" s="36"/>
      <c r="DP686" s="36"/>
      <c r="DV686" s="36"/>
      <c r="DW686" s="36"/>
      <c r="DX686" s="36"/>
      <c r="ED686" s="36"/>
      <c r="EE686" s="36"/>
      <c r="EF686" s="36"/>
      <c r="EL686" s="36"/>
      <c r="EM686" s="36"/>
      <c r="EN686" s="36"/>
      <c r="ET686" s="36"/>
      <c r="EU686" s="36"/>
      <c r="EV686" s="36"/>
    </row>
    <row r="687" spans="14:152" s="30" customFormat="1" ht="12.75">
      <c r="N687" s="36">
        <v>5.2700000000000002E-9</v>
      </c>
      <c r="O687" s="36">
        <v>4.0029904588900003</v>
      </c>
      <c r="P687" s="36">
        <v>2435.155730035</v>
      </c>
      <c r="Q687" s="30">
        <f t="shared" si="348"/>
        <v>-5.255526521512796E-9</v>
      </c>
      <c r="R687" s="30">
        <f t="shared" si="349"/>
        <v>-5.2553839482255666E-9</v>
      </c>
      <c r="S687" s="30">
        <f t="shared" si="350"/>
        <v>-5.2553839484667394E-9</v>
      </c>
      <c r="T687" s="30">
        <f t="shared" si="351"/>
        <v>-5.2553839484667386E-9</v>
      </c>
      <c r="V687" s="36"/>
      <c r="W687" s="36"/>
      <c r="X687" s="36"/>
      <c r="AD687" s="36"/>
      <c r="AE687" s="36"/>
      <c r="AF687" s="36"/>
      <c r="AL687" s="36"/>
      <c r="AM687" s="36"/>
      <c r="AN687" s="36"/>
      <c r="AT687" s="36"/>
      <c r="AU687" s="36"/>
      <c r="AV687" s="36"/>
      <c r="BB687" s="36"/>
      <c r="BC687" s="36"/>
      <c r="BD687" s="36"/>
      <c r="BJ687" s="36"/>
      <c r="BK687" s="36"/>
      <c r="BL687" s="36"/>
      <c r="BR687" s="36"/>
      <c r="BS687" s="36"/>
      <c r="BT687" s="36"/>
      <c r="BZ687" s="36"/>
      <c r="CA687" s="36"/>
      <c r="CB687" s="36"/>
      <c r="CH687" s="36"/>
      <c r="CI687" s="36"/>
      <c r="CJ687" s="36"/>
      <c r="CP687" s="36"/>
      <c r="CQ687" s="36"/>
      <c r="CR687" s="36"/>
      <c r="CX687" s="36"/>
      <c r="CY687" s="36"/>
      <c r="CZ687" s="36"/>
      <c r="DF687" s="36">
        <v>2.276E-8</v>
      </c>
      <c r="DG687" s="36">
        <v>6.0468819197799997</v>
      </c>
      <c r="DH687" s="36">
        <v>214.10224459010001</v>
      </c>
      <c r="DI687" s="30">
        <f t="shared" si="352"/>
        <v>3.3424056530616892E-9</v>
      </c>
      <c r="DJ687" s="30">
        <f t="shared" si="353"/>
        <v>3.3416843809208998E-9</v>
      </c>
      <c r="DK687" s="30">
        <f t="shared" si="354"/>
        <v>3.341684382138008E-9</v>
      </c>
      <c r="DL687" s="30">
        <f t="shared" si="355"/>
        <v>3.341684382138008E-9</v>
      </c>
      <c r="DN687" s="36"/>
      <c r="DO687" s="36"/>
      <c r="DP687" s="36"/>
      <c r="DV687" s="36"/>
      <c r="DW687" s="36"/>
      <c r="DX687" s="36"/>
      <c r="ED687" s="36"/>
      <c r="EE687" s="36"/>
      <c r="EF687" s="36"/>
      <c r="EL687" s="36"/>
      <c r="EM687" s="36"/>
      <c r="EN687" s="36"/>
      <c r="ET687" s="36"/>
      <c r="EU687" s="36"/>
      <c r="EV687" s="36"/>
    </row>
    <row r="688" spans="14:152" s="30" customFormat="1" ht="12.75">
      <c r="N688" s="36">
        <v>5.2400000000000001E-9</v>
      </c>
      <c r="O688" s="36">
        <v>4.69817741494</v>
      </c>
      <c r="P688" s="36">
        <v>336.83873878169999</v>
      </c>
      <c r="Q688" s="30">
        <f t="shared" si="348"/>
        <v>-4.9885592122991377E-9</v>
      </c>
      <c r="R688" s="30">
        <f t="shared" si="349"/>
        <v>-4.9884783734543936E-9</v>
      </c>
      <c r="S688" s="30">
        <f t="shared" si="350"/>
        <v>-4.9884783735908155E-9</v>
      </c>
      <c r="T688" s="30">
        <f t="shared" si="351"/>
        <v>-4.9884783735908155E-9</v>
      </c>
      <c r="V688" s="36"/>
      <c r="W688" s="36"/>
      <c r="X688" s="36"/>
      <c r="AD688" s="36"/>
      <c r="AE688" s="36"/>
      <c r="AF688" s="36"/>
      <c r="AL688" s="36"/>
      <c r="AM688" s="36"/>
      <c r="AN688" s="36"/>
      <c r="AT688" s="36"/>
      <c r="AU688" s="36"/>
      <c r="AV688" s="36"/>
      <c r="BB688" s="36"/>
      <c r="BC688" s="36"/>
      <c r="BD688" s="36"/>
      <c r="BJ688" s="36"/>
      <c r="BK688" s="36"/>
      <c r="BL688" s="36"/>
      <c r="BR688" s="36"/>
      <c r="BS688" s="36"/>
      <c r="BT688" s="36"/>
      <c r="BZ688" s="36"/>
      <c r="CA688" s="36"/>
      <c r="CB688" s="36"/>
      <c r="CH688" s="36"/>
      <c r="CI688" s="36"/>
      <c r="CJ688" s="36"/>
      <c r="CP688" s="36"/>
      <c r="CQ688" s="36"/>
      <c r="CR688" s="36"/>
      <c r="CX688" s="36"/>
      <c r="CY688" s="36"/>
      <c r="CZ688" s="36"/>
      <c r="DF688" s="36">
        <v>2.276E-8</v>
      </c>
      <c r="DG688" s="36">
        <v>1.9688247827500001</v>
      </c>
      <c r="DH688" s="36">
        <v>212.4959462859</v>
      </c>
      <c r="DI688" s="30">
        <f t="shared" si="352"/>
        <v>1.6009403423153762E-8</v>
      </c>
      <c r="DJ688" s="30">
        <f t="shared" si="353"/>
        <v>1.60099178200962E-8</v>
      </c>
      <c r="DK688" s="30">
        <f t="shared" si="354"/>
        <v>1.6009917819228203E-8</v>
      </c>
      <c r="DL688" s="30">
        <f t="shared" si="355"/>
        <v>1.6009917819228203E-8</v>
      </c>
      <c r="DN688" s="36"/>
      <c r="DO688" s="36"/>
      <c r="DP688" s="36"/>
      <c r="DV688" s="36"/>
      <c r="DW688" s="36"/>
      <c r="DX688" s="36"/>
      <c r="ED688" s="36"/>
      <c r="EE688" s="36"/>
      <c r="EF688" s="36"/>
      <c r="EL688" s="36"/>
      <c r="EM688" s="36"/>
      <c r="EN688" s="36"/>
      <c r="ET688" s="36"/>
      <c r="EU688" s="36"/>
      <c r="EV688" s="36"/>
    </row>
    <row r="689" spans="14:152" s="30" customFormat="1" ht="12.75">
      <c r="N689" s="36">
        <v>4.9499999999999997E-9</v>
      </c>
      <c r="O689" s="36">
        <v>5.9570396264700003</v>
      </c>
      <c r="P689" s="36">
        <v>765.88461021249998</v>
      </c>
      <c r="Q689" s="30">
        <f t="shared" si="348"/>
        <v>-6.8946484364368993E-10</v>
      </c>
      <c r="R689" s="30">
        <f t="shared" si="349"/>
        <v>-6.8890307590980388E-10</v>
      </c>
      <c r="S689" s="30">
        <f t="shared" si="350"/>
        <v>-6.8890307685776061E-10</v>
      </c>
      <c r="T689" s="30">
        <f t="shared" si="351"/>
        <v>-6.8890307685775617E-10</v>
      </c>
      <c r="V689" s="36"/>
      <c r="W689" s="36"/>
      <c r="X689" s="36"/>
      <c r="AD689" s="36"/>
      <c r="AE689" s="36"/>
      <c r="AF689" s="36"/>
      <c r="AL689" s="36"/>
      <c r="AM689" s="36"/>
      <c r="AN689" s="36"/>
      <c r="AT689" s="36"/>
      <c r="AU689" s="36"/>
      <c r="AV689" s="36"/>
      <c r="BB689" s="36"/>
      <c r="BC689" s="36"/>
      <c r="BD689" s="36"/>
      <c r="BJ689" s="36"/>
      <c r="BK689" s="36"/>
      <c r="BL689" s="36"/>
      <c r="BR689" s="36"/>
      <c r="BS689" s="36"/>
      <c r="BT689" s="36"/>
      <c r="BZ689" s="36"/>
      <c r="CA689" s="36"/>
      <c r="CB689" s="36"/>
      <c r="CH689" s="36"/>
      <c r="CI689" s="36"/>
      <c r="CJ689" s="36"/>
      <c r="CP689" s="36"/>
      <c r="CQ689" s="36"/>
      <c r="CR689" s="36"/>
      <c r="CX689" s="36"/>
      <c r="CY689" s="36"/>
      <c r="CZ689" s="36"/>
      <c r="DF689" s="36">
        <v>2.9169999999999999E-8</v>
      </c>
      <c r="DG689" s="36">
        <v>0.96774661856999999</v>
      </c>
      <c r="DH689" s="36">
        <v>100.38446123289999</v>
      </c>
      <c r="DI689" s="30">
        <f t="shared" si="352"/>
        <v>2.673893602588424E-8</v>
      </c>
      <c r="DJ689" s="30">
        <f t="shared" si="353"/>
        <v>2.6739111146285718E-8</v>
      </c>
      <c r="DK689" s="30">
        <f t="shared" si="354"/>
        <v>2.6739111145990216E-8</v>
      </c>
      <c r="DL689" s="30">
        <f t="shared" si="355"/>
        <v>2.6739111145990219E-8</v>
      </c>
      <c r="DN689" s="36"/>
      <c r="DO689" s="36"/>
      <c r="DP689" s="36"/>
      <c r="DV689" s="36"/>
      <c r="DW689" s="36"/>
      <c r="DX689" s="36"/>
      <c r="ED689" s="36"/>
      <c r="EE689" s="36"/>
      <c r="EF689" s="36"/>
      <c r="EL689" s="36"/>
      <c r="EM689" s="36"/>
      <c r="EN689" s="36"/>
      <c r="ET689" s="36"/>
      <c r="EU689" s="36"/>
      <c r="EV689" s="36"/>
    </row>
    <row r="690" spans="14:152" s="30" customFormat="1" ht="12.75">
      <c r="N690" s="36">
        <v>4.6299999999999999E-9</v>
      </c>
      <c r="O690" s="36">
        <v>6.0978032259999999</v>
      </c>
      <c r="P690" s="36">
        <v>54.3347294422</v>
      </c>
      <c r="Q690" s="30">
        <f t="shared" si="348"/>
        <v>4.0924887663045527E-9</v>
      </c>
      <c r="R690" s="30">
        <f t="shared" si="349"/>
        <v>4.0924711613968242E-9</v>
      </c>
      <c r="S690" s="30">
        <f t="shared" si="350"/>
        <v>4.0924711614265315E-9</v>
      </c>
      <c r="T690" s="30">
        <f t="shared" si="351"/>
        <v>4.0924711614265315E-9</v>
      </c>
      <c r="V690" s="36"/>
      <c r="W690" s="36"/>
      <c r="X690" s="36"/>
      <c r="AD690" s="36"/>
      <c r="AE690" s="36"/>
      <c r="AF690" s="36"/>
      <c r="AL690" s="36"/>
      <c r="AM690" s="36"/>
      <c r="AN690" s="36"/>
      <c r="AT690" s="36"/>
      <c r="AU690" s="36"/>
      <c r="AV690" s="36"/>
      <c r="BB690" s="36"/>
      <c r="BC690" s="36"/>
      <c r="BD690" s="36"/>
      <c r="BJ690" s="36"/>
      <c r="BK690" s="36"/>
      <c r="BL690" s="36"/>
      <c r="BR690" s="36"/>
      <c r="BS690" s="36"/>
      <c r="BT690" s="36"/>
      <c r="BZ690" s="36"/>
      <c r="CA690" s="36"/>
      <c r="CB690" s="36"/>
      <c r="CH690" s="36"/>
      <c r="CI690" s="36"/>
      <c r="CJ690" s="36"/>
      <c r="CP690" s="36"/>
      <c r="CQ690" s="36"/>
      <c r="CR690" s="36"/>
      <c r="CX690" s="36"/>
      <c r="CY690" s="36"/>
      <c r="CZ690" s="36"/>
      <c r="DF690" s="36">
        <v>2.8900000000000001E-8</v>
      </c>
      <c r="DG690" s="36">
        <v>5.7261090453400003</v>
      </c>
      <c r="DH690" s="36">
        <v>322.0209439491</v>
      </c>
      <c r="DI690" s="30">
        <f t="shared" si="352"/>
        <v>-2.015455615477056E-8</v>
      </c>
      <c r="DJ690" s="30">
        <f t="shared" si="353"/>
        <v>-2.0155554184469858E-8</v>
      </c>
      <c r="DK690" s="30">
        <f t="shared" si="354"/>
        <v>-2.0155554182785785E-8</v>
      </c>
      <c r="DL690" s="30">
        <f t="shared" si="355"/>
        <v>-2.0155554182785788E-8</v>
      </c>
      <c r="DN690" s="36"/>
      <c r="DO690" s="36"/>
      <c r="DP690" s="36"/>
      <c r="DV690" s="36"/>
      <c r="DW690" s="36"/>
      <c r="DX690" s="36"/>
      <c r="ED690" s="36"/>
      <c r="EE690" s="36"/>
      <c r="EF690" s="36"/>
      <c r="EL690" s="36"/>
      <c r="EM690" s="36"/>
      <c r="EN690" s="36"/>
      <c r="ET690" s="36"/>
      <c r="EU690" s="36"/>
      <c r="EV690" s="36"/>
    </row>
    <row r="691" spans="14:152" s="30" customFormat="1" ht="12.75">
      <c r="N691" s="36">
        <v>5.38E-9</v>
      </c>
      <c r="O691" s="36">
        <v>0.22116216123999999</v>
      </c>
      <c r="P691" s="36">
        <v>450.97721326419997</v>
      </c>
      <c r="Q691" s="30">
        <f t="shared" si="348"/>
        <v>-3.5008136180649545E-9</v>
      </c>
      <c r="R691" s="30">
        <f t="shared" si="349"/>
        <v>-3.5010892898205439E-9</v>
      </c>
      <c r="S691" s="30">
        <f t="shared" si="350"/>
        <v>-3.5010892893553756E-9</v>
      </c>
      <c r="T691" s="30">
        <f t="shared" si="351"/>
        <v>-3.5010892893553776E-9</v>
      </c>
      <c r="V691" s="36"/>
      <c r="W691" s="36"/>
      <c r="X691" s="36"/>
      <c r="AD691" s="36"/>
      <c r="AE691" s="36"/>
      <c r="AF691" s="36"/>
      <c r="AL691" s="36"/>
      <c r="AM691" s="36"/>
      <c r="AN691" s="36"/>
      <c r="AT691" s="36"/>
      <c r="AU691" s="36"/>
      <c r="AV691" s="36"/>
      <c r="BB691" s="36"/>
      <c r="BC691" s="36"/>
      <c r="BD691" s="36"/>
      <c r="BJ691" s="36"/>
      <c r="BK691" s="36"/>
      <c r="BL691" s="36"/>
      <c r="BR691" s="36"/>
      <c r="BS691" s="36"/>
      <c r="BT691" s="36"/>
      <c r="BZ691" s="36"/>
      <c r="CA691" s="36"/>
      <c r="CB691" s="36"/>
      <c r="CH691" s="36"/>
      <c r="CI691" s="36"/>
      <c r="CJ691" s="36"/>
      <c r="CP691" s="36"/>
      <c r="CQ691" s="36"/>
      <c r="CR691" s="36"/>
      <c r="CX691" s="36"/>
      <c r="CY691" s="36"/>
      <c r="CZ691" s="36"/>
      <c r="DF691" s="36">
        <v>2.8290000000000001E-8</v>
      </c>
      <c r="DG691" s="36">
        <v>2.6688789216200002</v>
      </c>
      <c r="DH691" s="36">
        <v>141.48644228730001</v>
      </c>
      <c r="DI691" s="30">
        <f t="shared" si="352"/>
        <v>-8.7270606719219684E-9</v>
      </c>
      <c r="DJ691" s="30">
        <f t="shared" si="353"/>
        <v>-8.7264909364469766E-9</v>
      </c>
      <c r="DK691" s="30">
        <f t="shared" si="354"/>
        <v>-8.7264909374083755E-9</v>
      </c>
      <c r="DL691" s="30">
        <f t="shared" si="355"/>
        <v>-8.7264909374083755E-9</v>
      </c>
      <c r="DN691" s="36"/>
      <c r="DO691" s="36"/>
      <c r="DP691" s="36"/>
      <c r="DV691" s="36"/>
      <c r="DW691" s="36"/>
      <c r="DX691" s="36"/>
      <c r="ED691" s="36"/>
      <c r="EE691" s="36"/>
      <c r="EF691" s="36"/>
      <c r="EL691" s="36"/>
      <c r="EM691" s="36"/>
      <c r="EN691" s="36"/>
      <c r="ET691" s="36"/>
      <c r="EU691" s="36"/>
      <c r="EV691" s="36"/>
    </row>
    <row r="692" spans="14:152" s="30" customFormat="1" ht="12.75">
      <c r="N692" s="36">
        <v>4.6500000000000003E-9</v>
      </c>
      <c r="O692" s="36">
        <v>1.8748794284800001</v>
      </c>
      <c r="P692" s="36">
        <v>958.57677783099996</v>
      </c>
      <c r="Q692" s="30">
        <f t="shared" si="348"/>
        <v>-4.444470976481047E-9</v>
      </c>
      <c r="R692" s="30">
        <f t="shared" si="349"/>
        <v>-4.4442748246482004E-9</v>
      </c>
      <c r="S692" s="30">
        <f t="shared" si="350"/>
        <v>-4.444274824979272E-9</v>
      </c>
      <c r="T692" s="30">
        <f t="shared" si="351"/>
        <v>-4.4442748249792703E-9</v>
      </c>
      <c r="V692" s="36"/>
      <c r="W692" s="36"/>
      <c r="X692" s="36"/>
      <c r="AD692" s="36"/>
      <c r="AE692" s="36"/>
      <c r="AF692" s="36"/>
      <c r="AL692" s="36"/>
      <c r="AM692" s="36"/>
      <c r="AN692" s="36"/>
      <c r="AT692" s="36"/>
      <c r="AU692" s="36"/>
      <c r="AV692" s="36"/>
      <c r="BB692" s="36"/>
      <c r="BC692" s="36"/>
      <c r="BD692" s="36"/>
      <c r="BJ692" s="36"/>
      <c r="BK692" s="36"/>
      <c r="BL692" s="36"/>
      <c r="BR692" s="36"/>
      <c r="BS692" s="36"/>
      <c r="BT692" s="36"/>
      <c r="BZ692" s="36"/>
      <c r="CA692" s="36"/>
      <c r="CB692" s="36"/>
      <c r="CH692" s="36"/>
      <c r="CI692" s="36"/>
      <c r="CJ692" s="36"/>
      <c r="CP692" s="36"/>
      <c r="CQ692" s="36"/>
      <c r="CR692" s="36"/>
      <c r="CX692" s="36"/>
      <c r="CY692" s="36"/>
      <c r="CZ692" s="36"/>
      <c r="DF692" s="36">
        <v>2.695E-8</v>
      </c>
      <c r="DG692" s="36">
        <v>1.4748857107</v>
      </c>
      <c r="DH692" s="36">
        <v>42.538269652899999</v>
      </c>
      <c r="DI692" s="30">
        <f t="shared" si="352"/>
        <v>8.7780011136277406E-9</v>
      </c>
      <c r="DJ692" s="30">
        <f t="shared" si="353"/>
        <v>8.778163303592543E-9</v>
      </c>
      <c r="DK692" s="30">
        <f t="shared" si="354"/>
        <v>8.7781633033188604E-9</v>
      </c>
      <c r="DL692" s="30">
        <f t="shared" si="355"/>
        <v>8.7781633033188604E-9</v>
      </c>
      <c r="DN692" s="36"/>
      <c r="DO692" s="36"/>
      <c r="DP692" s="36"/>
      <c r="DV692" s="36"/>
      <c r="DW692" s="36"/>
      <c r="DX692" s="36"/>
      <c r="ED692" s="36"/>
      <c r="EE692" s="36"/>
      <c r="EF692" s="36"/>
      <c r="EL692" s="36"/>
      <c r="EM692" s="36"/>
      <c r="EN692" s="36"/>
      <c r="ET692" s="36"/>
      <c r="EU692" s="36"/>
      <c r="EV692" s="36"/>
    </row>
    <row r="693" spans="14:152" s="30" customFormat="1" ht="12.75">
      <c r="N693" s="36">
        <v>5.0000000000000001E-9</v>
      </c>
      <c r="O693" s="36">
        <v>1.5408475634200001</v>
      </c>
      <c r="P693" s="36">
        <v>572.22923474749996</v>
      </c>
      <c r="Q693" s="30">
        <f t="shared" si="348"/>
        <v>-3.054240892918503E-10</v>
      </c>
      <c r="R693" s="30">
        <f t="shared" si="349"/>
        <v>-3.0585142193024985E-10</v>
      </c>
      <c r="S693" s="30">
        <f t="shared" si="350"/>
        <v>-3.0585142120915179E-10</v>
      </c>
      <c r="T693" s="30">
        <f t="shared" si="351"/>
        <v>-3.0585142120915401E-10</v>
      </c>
      <c r="V693" s="36"/>
      <c r="W693" s="36"/>
      <c r="X693" s="36"/>
      <c r="AD693" s="36"/>
      <c r="AE693" s="36"/>
      <c r="AF693" s="36"/>
      <c r="AL693" s="36"/>
      <c r="AM693" s="36"/>
      <c r="AN693" s="36"/>
      <c r="AT693" s="36"/>
      <c r="AU693" s="36"/>
      <c r="AV693" s="36"/>
      <c r="BB693" s="36"/>
      <c r="BC693" s="36"/>
      <c r="BD693" s="36"/>
      <c r="BJ693" s="36"/>
      <c r="BK693" s="36"/>
      <c r="BL693" s="36"/>
      <c r="BR693" s="36"/>
      <c r="BS693" s="36"/>
      <c r="BT693" s="36"/>
      <c r="BZ693" s="36"/>
      <c r="CA693" s="36"/>
      <c r="CB693" s="36"/>
      <c r="CH693" s="36"/>
      <c r="CI693" s="36"/>
      <c r="CJ693" s="36"/>
      <c r="CP693" s="36"/>
      <c r="CQ693" s="36"/>
      <c r="CR693" s="36"/>
      <c r="CX693" s="36"/>
      <c r="CY693" s="36"/>
      <c r="CZ693" s="36"/>
      <c r="DF693" s="36">
        <v>2.6969999999999999E-8</v>
      </c>
      <c r="DG693" s="36">
        <v>5.3400222829699997</v>
      </c>
      <c r="DH693" s="36">
        <v>432.01481684740003</v>
      </c>
      <c r="DI693" s="30">
        <f t="shared" si="352"/>
        <v>-2.6448836210205938E-8</v>
      </c>
      <c r="DJ693" s="30">
        <f t="shared" si="353"/>
        <v>-2.6448495062656822E-8</v>
      </c>
      <c r="DK693" s="30">
        <f t="shared" si="354"/>
        <v>-2.6448495063232583E-8</v>
      </c>
      <c r="DL693" s="30">
        <f t="shared" si="355"/>
        <v>-2.644849506323258E-8</v>
      </c>
      <c r="DN693" s="36"/>
      <c r="DO693" s="36"/>
      <c r="DP693" s="36"/>
      <c r="DV693" s="36"/>
      <c r="DW693" s="36"/>
      <c r="DX693" s="36"/>
      <c r="ED693" s="36"/>
      <c r="EE693" s="36"/>
      <c r="EF693" s="36"/>
      <c r="EL693" s="36"/>
      <c r="EM693" s="36"/>
      <c r="EN693" s="36"/>
      <c r="ET693" s="36"/>
      <c r="EU693" s="36"/>
      <c r="EV693" s="36"/>
    </row>
    <row r="694" spans="14:152" s="30" customFormat="1" ht="12.75">
      <c r="N694" s="36">
        <v>5.28E-9</v>
      </c>
      <c r="O694" s="36">
        <v>3.54764543325</v>
      </c>
      <c r="P694" s="36">
        <v>233.90602325750001</v>
      </c>
      <c r="Q694" s="30">
        <f t="shared" si="348"/>
        <v>-3.3197811840116524E-9</v>
      </c>
      <c r="R694" s="30">
        <f t="shared" si="349"/>
        <v>-3.3196374755126447E-9</v>
      </c>
      <c r="S694" s="30">
        <f t="shared" si="350"/>
        <v>-3.3196374757551476E-9</v>
      </c>
      <c r="T694" s="30">
        <f t="shared" si="351"/>
        <v>-3.3196374757551476E-9</v>
      </c>
      <c r="V694" s="36"/>
      <c r="W694" s="36"/>
      <c r="X694" s="36"/>
      <c r="AD694" s="36"/>
      <c r="AE694" s="36"/>
      <c r="AF694" s="36"/>
      <c r="AL694" s="36"/>
      <c r="AM694" s="36"/>
      <c r="AN694" s="36"/>
      <c r="AT694" s="36"/>
      <c r="AU694" s="36"/>
      <c r="AV694" s="36"/>
      <c r="BB694" s="36"/>
      <c r="BC694" s="36"/>
      <c r="BD694" s="36"/>
      <c r="BJ694" s="36"/>
      <c r="BK694" s="36"/>
      <c r="BL694" s="36"/>
      <c r="BR694" s="36"/>
      <c r="BS694" s="36"/>
      <c r="BT694" s="36"/>
      <c r="BZ694" s="36"/>
      <c r="CA694" s="36"/>
      <c r="CB694" s="36"/>
      <c r="CH694" s="36"/>
      <c r="CI694" s="36"/>
      <c r="CJ694" s="36"/>
      <c r="CP694" s="36"/>
      <c r="CQ694" s="36"/>
      <c r="CR694" s="36"/>
      <c r="CX694" s="36"/>
      <c r="CY694" s="36"/>
      <c r="CZ694" s="36"/>
      <c r="DF694" s="36">
        <v>2.229E-8</v>
      </c>
      <c r="DG694" s="36">
        <v>4.4071793724599999</v>
      </c>
      <c r="DH694" s="36">
        <v>540.73666535849998</v>
      </c>
      <c r="DI694" s="30">
        <f t="shared" si="352"/>
        <v>3.5901656421884009E-9</v>
      </c>
      <c r="DJ694" s="30">
        <f t="shared" si="353"/>
        <v>3.5919456597275506E-9</v>
      </c>
      <c r="DK694" s="30">
        <f t="shared" si="354"/>
        <v>3.5919456567238866E-9</v>
      </c>
      <c r="DL694" s="30">
        <f t="shared" si="355"/>
        <v>3.5919456567238965E-9</v>
      </c>
      <c r="DN694" s="36"/>
      <c r="DO694" s="36"/>
      <c r="DP694" s="36"/>
      <c r="DV694" s="36"/>
      <c r="DW694" s="36"/>
      <c r="DX694" s="36"/>
      <c r="ED694" s="36"/>
      <c r="EE694" s="36"/>
      <c r="EF694" s="36"/>
      <c r="EL694" s="36"/>
      <c r="EM694" s="36"/>
      <c r="EN694" s="36"/>
      <c r="ET694" s="36"/>
      <c r="EU694" s="36"/>
      <c r="EV694" s="36"/>
    </row>
    <row r="695" spans="14:152" s="30" customFormat="1" ht="12.75">
      <c r="N695" s="36">
        <v>4.5100000000000003E-9</v>
      </c>
      <c r="O695" s="36">
        <v>5.7266439700599996</v>
      </c>
      <c r="P695" s="36">
        <v>3899.7952100978</v>
      </c>
      <c r="Q695" s="30">
        <f t="shared" si="348"/>
        <v>-4.4304562191336409E-9</v>
      </c>
      <c r="R695" s="30">
        <f t="shared" si="349"/>
        <v>-4.4299633531087471E-9</v>
      </c>
      <c r="S695" s="30">
        <f t="shared" si="350"/>
        <v>-4.4299633539417031E-9</v>
      </c>
      <c r="T695" s="30">
        <f t="shared" si="351"/>
        <v>-4.4299633539416998E-9</v>
      </c>
      <c r="V695" s="36"/>
      <c r="W695" s="36"/>
      <c r="X695" s="36"/>
      <c r="AD695" s="36"/>
      <c r="AE695" s="36"/>
      <c r="AF695" s="36"/>
      <c r="AL695" s="36"/>
      <c r="AM695" s="36"/>
      <c r="AN695" s="36"/>
      <c r="AT695" s="36"/>
      <c r="AU695" s="36"/>
      <c r="AV695" s="36"/>
      <c r="BB695" s="36"/>
      <c r="BC695" s="36"/>
      <c r="BD695" s="36"/>
      <c r="BJ695" s="36"/>
      <c r="BK695" s="36"/>
      <c r="BL695" s="36"/>
      <c r="BR695" s="36"/>
      <c r="BS695" s="36"/>
      <c r="BT695" s="36"/>
      <c r="BZ695" s="36"/>
      <c r="CA695" s="36"/>
      <c r="CB695" s="36"/>
      <c r="CH695" s="36"/>
      <c r="CI695" s="36"/>
      <c r="CJ695" s="36"/>
      <c r="CP695" s="36"/>
      <c r="CQ695" s="36"/>
      <c r="CR695" s="36"/>
      <c r="CX695" s="36"/>
      <c r="CY695" s="36"/>
      <c r="CZ695" s="36"/>
      <c r="DF695" s="36">
        <v>2.2139999999999998E-8</v>
      </c>
      <c r="DG695" s="36">
        <v>2.4371441319599998</v>
      </c>
      <c r="DH695" s="36">
        <v>426.85882330689998</v>
      </c>
      <c r="DI695" s="30">
        <f t="shared" si="352"/>
        <v>2.2085166952312326E-8</v>
      </c>
      <c r="DJ695" s="30">
        <f t="shared" si="353"/>
        <v>2.208526637428328E-8</v>
      </c>
      <c r="DK695" s="30">
        <f t="shared" si="354"/>
        <v>2.2085266374115587E-8</v>
      </c>
      <c r="DL695" s="30">
        <f t="shared" si="355"/>
        <v>2.2085266374115587E-8</v>
      </c>
      <c r="DN695" s="36"/>
      <c r="DO695" s="36"/>
      <c r="DP695" s="36"/>
      <c r="DV695" s="36"/>
      <c r="DW695" s="36"/>
      <c r="DX695" s="36"/>
      <c r="ED695" s="36"/>
      <c r="EE695" s="36"/>
      <c r="EF695" s="36"/>
      <c r="EL695" s="36"/>
      <c r="EM695" s="36"/>
      <c r="EN695" s="36"/>
      <c r="ET695" s="36"/>
      <c r="EU695" s="36"/>
      <c r="EV695" s="36"/>
    </row>
    <row r="696" spans="14:152" s="30" customFormat="1" ht="12.75">
      <c r="N696" s="36">
        <v>5.14E-9</v>
      </c>
      <c r="O696" s="36">
        <v>5.0050960943699998</v>
      </c>
      <c r="P696" s="36">
        <v>273.85360000370002</v>
      </c>
      <c r="Q696" s="30">
        <f t="shared" si="348"/>
        <v>-4.836950202056469E-9</v>
      </c>
      <c r="R696" s="30">
        <f t="shared" si="349"/>
        <v>-4.8370214526567602E-9</v>
      </c>
      <c r="S696" s="30">
        <f t="shared" si="350"/>
        <v>-4.8370214525365361E-9</v>
      </c>
      <c r="T696" s="30">
        <f t="shared" si="351"/>
        <v>-4.8370214525365361E-9</v>
      </c>
      <c r="V696" s="36"/>
      <c r="W696" s="36"/>
      <c r="X696" s="36"/>
      <c r="AD696" s="36"/>
      <c r="AE696" s="36"/>
      <c r="AF696" s="36"/>
      <c r="AL696" s="36"/>
      <c r="AM696" s="36"/>
      <c r="AN696" s="36"/>
      <c r="AT696" s="36"/>
      <c r="AU696" s="36"/>
      <c r="AV696" s="36"/>
      <c r="BB696" s="36"/>
      <c r="BC696" s="36"/>
      <c r="BD696" s="36"/>
      <c r="BJ696" s="36"/>
      <c r="BK696" s="36"/>
      <c r="BL696" s="36"/>
      <c r="BR696" s="36"/>
      <c r="BS696" s="36"/>
      <c r="BT696" s="36"/>
      <c r="BZ696" s="36"/>
      <c r="CA696" s="36"/>
      <c r="CB696" s="36"/>
      <c r="CH696" s="36"/>
      <c r="CI696" s="36"/>
      <c r="CJ696" s="36"/>
      <c r="CP696" s="36"/>
      <c r="CQ696" s="36"/>
      <c r="CR696" s="36"/>
      <c r="CX696" s="36"/>
      <c r="CY696" s="36"/>
      <c r="CZ696" s="36"/>
      <c r="DF696" s="36">
        <v>2.5119999999999999E-8</v>
      </c>
      <c r="DG696" s="36">
        <v>4.6829191665799996</v>
      </c>
      <c r="DH696" s="36">
        <v>1596.1864422845999</v>
      </c>
      <c r="DI696" s="30">
        <f t="shared" si="352"/>
        <v>-1.3025581745601947E-8</v>
      </c>
      <c r="DJ696" s="30">
        <f t="shared" si="353"/>
        <v>-1.3020451140323559E-8</v>
      </c>
      <c r="DK696" s="30">
        <f t="shared" si="354"/>
        <v>-1.3020451148981783E-8</v>
      </c>
      <c r="DL696" s="30">
        <f t="shared" si="355"/>
        <v>-1.3020451148981746E-8</v>
      </c>
      <c r="DN696" s="36"/>
      <c r="DO696" s="36"/>
      <c r="DP696" s="36"/>
      <c r="DV696" s="36"/>
      <c r="DW696" s="36"/>
      <c r="DX696" s="36"/>
      <c r="ED696" s="36"/>
      <c r="EE696" s="36"/>
      <c r="EF696" s="36"/>
      <c r="EL696" s="36"/>
      <c r="EM696" s="36"/>
      <c r="EN696" s="36"/>
      <c r="ET696" s="36"/>
      <c r="EU696" s="36"/>
      <c r="EV696" s="36"/>
    </row>
    <row r="697" spans="14:152" s="30" customFormat="1" ht="12.75">
      <c r="N697" s="36">
        <v>4.7099999999999997E-9</v>
      </c>
      <c r="O697" s="36">
        <v>2.9687167089900002</v>
      </c>
      <c r="P697" s="36">
        <v>306.83064210100002</v>
      </c>
      <c r="Q697" s="30">
        <f t="shared" si="348"/>
        <v>1.4068515310049367E-9</v>
      </c>
      <c r="R697" s="30">
        <f t="shared" si="349"/>
        <v>1.4070579086016513E-9</v>
      </c>
      <c r="S697" s="30">
        <f t="shared" si="350"/>
        <v>1.4070579082534037E-9</v>
      </c>
      <c r="T697" s="30">
        <f t="shared" si="351"/>
        <v>1.4070579082534047E-9</v>
      </c>
      <c r="V697" s="36"/>
      <c r="W697" s="36"/>
      <c r="X697" s="36"/>
      <c r="AD697" s="36"/>
      <c r="AE697" s="36"/>
      <c r="AF697" s="36"/>
      <c r="AL697" s="36"/>
      <c r="AM697" s="36"/>
      <c r="AN697" s="36"/>
      <c r="AT697" s="36"/>
      <c r="AU697" s="36"/>
      <c r="AV697" s="36"/>
      <c r="BB697" s="36"/>
      <c r="BC697" s="36"/>
      <c r="BD697" s="36"/>
      <c r="BJ697" s="36"/>
      <c r="BK697" s="36"/>
      <c r="BL697" s="36"/>
      <c r="BR697" s="36"/>
      <c r="BS697" s="36"/>
      <c r="BT697" s="36"/>
      <c r="BZ697" s="36"/>
      <c r="CA697" s="36"/>
      <c r="CB697" s="36"/>
      <c r="CH697" s="36"/>
      <c r="CI697" s="36"/>
      <c r="CJ697" s="36"/>
      <c r="CP697" s="36"/>
      <c r="CQ697" s="36"/>
      <c r="CR697" s="36"/>
      <c r="CX697" s="36"/>
      <c r="CY697" s="36"/>
      <c r="CZ697" s="36"/>
      <c r="DF697" s="36">
        <v>2.2020000000000001E-8</v>
      </c>
      <c r="DG697" s="36">
        <v>5.9112203000700001</v>
      </c>
      <c r="DH697" s="36">
        <v>867.42347575359997</v>
      </c>
      <c r="DI697" s="30">
        <f t="shared" si="352"/>
        <v>9.9542701123290652E-9</v>
      </c>
      <c r="DJ697" s="30">
        <f t="shared" si="353"/>
        <v>9.9568194826783365E-9</v>
      </c>
      <c r="DK697" s="30">
        <f t="shared" si="354"/>
        <v>9.956819478376549E-9</v>
      </c>
      <c r="DL697" s="30">
        <f t="shared" si="355"/>
        <v>9.9568194783765655E-9</v>
      </c>
      <c r="DN697" s="36"/>
      <c r="DO697" s="36"/>
      <c r="DP697" s="36"/>
      <c r="DV697" s="36"/>
      <c r="DW697" s="36"/>
      <c r="DX697" s="36"/>
      <c r="ED697" s="36"/>
      <c r="EE697" s="36"/>
      <c r="EF697" s="36"/>
      <c r="EL697" s="36"/>
      <c r="EM697" s="36"/>
      <c r="EN697" s="36"/>
      <c r="ET697" s="36"/>
      <c r="EU697" s="36"/>
      <c r="EV697" s="36"/>
    </row>
    <row r="698" spans="14:152" s="30" customFormat="1" ht="12.75">
      <c r="N698" s="36">
        <v>4.4699999999999997E-9</v>
      </c>
      <c r="O698" s="36">
        <v>1.8727940037499999</v>
      </c>
      <c r="P698" s="36">
        <v>62.038977273999997</v>
      </c>
      <c r="Q698" s="30">
        <f t="shared" si="348"/>
        <v>1.8760424555273867E-10</v>
      </c>
      <c r="R698" s="30">
        <f t="shared" si="349"/>
        <v>1.8764570544434846E-10</v>
      </c>
      <c r="S698" s="30">
        <f t="shared" si="350"/>
        <v>1.8764570537438656E-10</v>
      </c>
      <c r="T698" s="30">
        <f t="shared" si="351"/>
        <v>1.8764570537438757E-10</v>
      </c>
      <c r="V698" s="36"/>
      <c r="W698" s="36"/>
      <c r="X698" s="36"/>
      <c r="AD698" s="36"/>
      <c r="AE698" s="36"/>
      <c r="AF698" s="36"/>
      <c r="AL698" s="36"/>
      <c r="AM698" s="36"/>
      <c r="AN698" s="36"/>
      <c r="AT698" s="36"/>
      <c r="AU698" s="36"/>
      <c r="AV698" s="36"/>
      <c r="BB698" s="36"/>
      <c r="BC698" s="36"/>
      <c r="BD698" s="36"/>
      <c r="BJ698" s="36"/>
      <c r="BK698" s="36"/>
      <c r="BL698" s="36"/>
      <c r="BR698" s="36"/>
      <c r="BS698" s="36"/>
      <c r="BT698" s="36"/>
      <c r="BZ698" s="36"/>
      <c r="CA698" s="36"/>
      <c r="CB698" s="36"/>
      <c r="CH698" s="36"/>
      <c r="CI698" s="36"/>
      <c r="CJ698" s="36"/>
      <c r="CP698" s="36"/>
      <c r="CQ698" s="36"/>
      <c r="CR698" s="36"/>
      <c r="CX698" s="36"/>
      <c r="CY698" s="36"/>
      <c r="CZ698" s="36"/>
      <c r="DF698" s="36">
        <v>2.8559999999999999E-8</v>
      </c>
      <c r="DG698" s="36">
        <v>0.94736445171000006</v>
      </c>
      <c r="DH698" s="36">
        <v>41.053796944600002</v>
      </c>
      <c r="DI698" s="30">
        <f t="shared" si="352"/>
        <v>2.1476492114703724E-8</v>
      </c>
      <c r="DJ698" s="30">
        <f t="shared" si="353"/>
        <v>2.1476607768089677E-8</v>
      </c>
      <c r="DK698" s="30">
        <f t="shared" si="354"/>
        <v>2.1476607767894515E-8</v>
      </c>
      <c r="DL698" s="30">
        <f t="shared" si="355"/>
        <v>2.1476607767894515E-8</v>
      </c>
      <c r="DN698" s="36"/>
      <c r="DO698" s="36"/>
      <c r="DP698" s="36"/>
      <c r="DV698" s="36"/>
      <c r="DW698" s="36"/>
      <c r="DX698" s="36"/>
      <c r="ED698" s="36"/>
      <c r="EE698" s="36"/>
      <c r="EF698" s="36"/>
      <c r="EL698" s="36"/>
      <c r="EM698" s="36"/>
      <c r="EN698" s="36"/>
      <c r="ET698" s="36"/>
      <c r="EU698" s="36"/>
      <c r="EV698" s="36"/>
    </row>
    <row r="699" spans="14:152" s="30" customFormat="1" ht="12.75">
      <c r="N699" s="36">
        <v>4.56E-9</v>
      </c>
      <c r="O699" s="36">
        <v>5.4552199852000003</v>
      </c>
      <c r="P699" s="36">
        <v>1171.8758732690001</v>
      </c>
      <c r="Q699" s="30">
        <f t="shared" si="348"/>
        <v>2.2991899989226028E-9</v>
      </c>
      <c r="R699" s="30">
        <f t="shared" si="349"/>
        <v>2.2984994233422234E-9</v>
      </c>
      <c r="S699" s="30">
        <f t="shared" si="350"/>
        <v>2.2984994245075886E-9</v>
      </c>
      <c r="T699" s="30">
        <f t="shared" si="351"/>
        <v>2.2984994245075853E-9</v>
      </c>
      <c r="V699" s="36"/>
      <c r="W699" s="36"/>
      <c r="X699" s="36"/>
      <c r="AD699" s="36"/>
      <c r="AE699" s="36"/>
      <c r="AF699" s="36"/>
      <c r="AL699" s="36"/>
      <c r="AM699" s="36"/>
      <c r="AN699" s="36"/>
      <c r="AT699" s="36"/>
      <c r="AU699" s="36"/>
      <c r="AV699" s="36"/>
      <c r="BB699" s="36"/>
      <c r="BC699" s="36"/>
      <c r="BD699" s="36"/>
      <c r="BJ699" s="36"/>
      <c r="BK699" s="36"/>
      <c r="BL699" s="36"/>
      <c r="BR699" s="36"/>
      <c r="BS699" s="36"/>
      <c r="BT699" s="36"/>
      <c r="BZ699" s="36"/>
      <c r="CA699" s="36"/>
      <c r="CB699" s="36"/>
      <c r="CH699" s="36"/>
      <c r="CI699" s="36"/>
      <c r="CJ699" s="36"/>
      <c r="CP699" s="36"/>
      <c r="CQ699" s="36"/>
      <c r="CR699" s="36"/>
      <c r="CX699" s="36"/>
      <c r="CY699" s="36"/>
      <c r="CZ699" s="36"/>
      <c r="DF699" s="36">
        <v>2.3960000000000001E-8</v>
      </c>
      <c r="DG699" s="36">
        <v>0.10516628717</v>
      </c>
      <c r="DH699" s="36">
        <v>206.93630796260001</v>
      </c>
      <c r="DI699" s="30">
        <f t="shared" si="352"/>
        <v>1.2083400504474414E-8</v>
      </c>
      <c r="DJ699" s="30">
        <f t="shared" si="353"/>
        <v>1.2082759828433474E-8</v>
      </c>
      <c r="DK699" s="30">
        <f t="shared" si="354"/>
        <v>1.2082759829514591E-8</v>
      </c>
      <c r="DL699" s="30">
        <f t="shared" si="355"/>
        <v>1.2082759829514584E-8</v>
      </c>
      <c r="DN699" s="36"/>
      <c r="DO699" s="36"/>
      <c r="DP699" s="36"/>
      <c r="DV699" s="36"/>
      <c r="DW699" s="36"/>
      <c r="DX699" s="36"/>
      <c r="ED699" s="36"/>
      <c r="EE699" s="36"/>
      <c r="EF699" s="36"/>
      <c r="EL699" s="36"/>
      <c r="EM699" s="36"/>
      <c r="EN699" s="36"/>
      <c r="ET699" s="36"/>
      <c r="EU699" s="36"/>
      <c r="EV699" s="36"/>
    </row>
    <row r="700" spans="14:152" s="30" customFormat="1" ht="12.75">
      <c r="N700" s="36">
        <v>4.9900000000000003E-9</v>
      </c>
      <c r="O700" s="36">
        <v>1.9282177853</v>
      </c>
      <c r="P700" s="36">
        <v>217.44369702220001</v>
      </c>
      <c r="Q700" s="30">
        <f t="shared" si="348"/>
        <v>3.7429914546653356E-9</v>
      </c>
      <c r="R700" s="30">
        <f t="shared" si="349"/>
        <v>3.7430988273883571E-9</v>
      </c>
      <c r="S700" s="30">
        <f t="shared" si="350"/>
        <v>3.7430988272071756E-9</v>
      </c>
      <c r="T700" s="30">
        <f t="shared" si="351"/>
        <v>3.7430988272071756E-9</v>
      </c>
      <c r="V700" s="36"/>
      <c r="W700" s="36"/>
      <c r="X700" s="36"/>
      <c r="AD700" s="36"/>
      <c r="AE700" s="36"/>
      <c r="AF700" s="36"/>
      <c r="AL700" s="36"/>
      <c r="AM700" s="36"/>
      <c r="AN700" s="36"/>
      <c r="AT700" s="36"/>
      <c r="AU700" s="36"/>
      <c r="AV700" s="36"/>
      <c r="BB700" s="36"/>
      <c r="BC700" s="36"/>
      <c r="BD700" s="36"/>
      <c r="BJ700" s="36"/>
      <c r="BK700" s="36"/>
      <c r="BL700" s="36"/>
      <c r="BR700" s="36"/>
      <c r="BS700" s="36"/>
      <c r="BT700" s="36"/>
      <c r="BZ700" s="36"/>
      <c r="CA700" s="36"/>
      <c r="CB700" s="36"/>
      <c r="CH700" s="36"/>
      <c r="CI700" s="36"/>
      <c r="CJ700" s="36"/>
      <c r="CP700" s="36"/>
      <c r="CQ700" s="36"/>
      <c r="CR700" s="36"/>
      <c r="CX700" s="36"/>
      <c r="CY700" s="36"/>
      <c r="CZ700" s="36"/>
      <c r="DF700" s="36">
        <v>2.3450000000000002E-8</v>
      </c>
      <c r="DG700" s="36">
        <v>1.1668526777999999</v>
      </c>
      <c r="DH700" s="36">
        <v>640.86049416050002</v>
      </c>
      <c r="DI700" s="30">
        <f t="shared" si="352"/>
        <v>-1.7075596469197424E-8</v>
      </c>
      <c r="DJ700" s="30">
        <f t="shared" si="353"/>
        <v>-1.7077137689727936E-8</v>
      </c>
      <c r="DK700" s="30">
        <f t="shared" si="354"/>
        <v>-1.7077137687127346E-8</v>
      </c>
      <c r="DL700" s="30">
        <f t="shared" si="355"/>
        <v>-1.707713768712736E-8</v>
      </c>
      <c r="DN700" s="36"/>
      <c r="DO700" s="36"/>
      <c r="DP700" s="36"/>
      <c r="DV700" s="36"/>
      <c r="DW700" s="36"/>
      <c r="DX700" s="36"/>
      <c r="ED700" s="36"/>
      <c r="EE700" s="36"/>
      <c r="EF700" s="36"/>
      <c r="EL700" s="36"/>
      <c r="EM700" s="36"/>
      <c r="EN700" s="36"/>
      <c r="ET700" s="36"/>
      <c r="EU700" s="36"/>
      <c r="EV700" s="36"/>
    </row>
    <row r="701" spans="14:152" s="30" customFormat="1" ht="12.75">
      <c r="N701" s="36">
        <v>5.4800000000000001E-9</v>
      </c>
      <c r="O701" s="36">
        <v>3.2187330793400002</v>
      </c>
      <c r="P701" s="36">
        <v>824.74219374879999</v>
      </c>
      <c r="Q701" s="30">
        <f t="shared" si="348"/>
        <v>1.1781694061738183E-9</v>
      </c>
      <c r="R701" s="30">
        <f t="shared" si="349"/>
        <v>1.1775089148612558E-9</v>
      </c>
      <c r="S701" s="30">
        <f t="shared" si="350"/>
        <v>1.1775089159758109E-9</v>
      </c>
      <c r="T701" s="30">
        <f t="shared" si="351"/>
        <v>1.1775089159758062E-9</v>
      </c>
      <c r="V701" s="36"/>
      <c r="W701" s="36"/>
      <c r="X701" s="36"/>
      <c r="AD701" s="36"/>
      <c r="AE701" s="36"/>
      <c r="AF701" s="36"/>
      <c r="AL701" s="36"/>
      <c r="AM701" s="36"/>
      <c r="AN701" s="36"/>
      <c r="AT701" s="36"/>
      <c r="AU701" s="36"/>
      <c r="AV701" s="36"/>
      <c r="BB701" s="36"/>
      <c r="BC701" s="36"/>
      <c r="BD701" s="36"/>
      <c r="BJ701" s="36"/>
      <c r="BK701" s="36"/>
      <c r="BL701" s="36"/>
      <c r="BR701" s="36"/>
      <c r="BS701" s="36"/>
      <c r="BT701" s="36"/>
      <c r="BZ701" s="36"/>
      <c r="CA701" s="36"/>
      <c r="CB701" s="36"/>
      <c r="CH701" s="36"/>
      <c r="CI701" s="36"/>
      <c r="CJ701" s="36"/>
      <c r="CP701" s="36"/>
      <c r="CQ701" s="36"/>
      <c r="CR701" s="36"/>
      <c r="CX701" s="36"/>
      <c r="CY701" s="36"/>
      <c r="CZ701" s="36"/>
      <c r="DF701" s="36">
        <v>2.2630000000000001E-8</v>
      </c>
      <c r="DG701" s="36">
        <v>4.6232758819799997</v>
      </c>
      <c r="DH701" s="36">
        <v>188.02630117250001</v>
      </c>
      <c r="DI701" s="30">
        <f t="shared" si="352"/>
        <v>-2.0482642032927007E-8</v>
      </c>
      <c r="DJ701" s="30">
        <f t="shared" si="353"/>
        <v>-2.0482912739664527E-8</v>
      </c>
      <c r="DK701" s="30">
        <f t="shared" si="354"/>
        <v>-2.0482912739207741E-8</v>
      </c>
      <c r="DL701" s="30">
        <f t="shared" si="355"/>
        <v>-2.0482912739207741E-8</v>
      </c>
      <c r="DN701" s="36"/>
      <c r="DO701" s="36"/>
      <c r="DP701" s="36"/>
      <c r="DV701" s="36"/>
      <c r="DW701" s="36"/>
      <c r="DX701" s="36"/>
      <c r="ED701" s="36"/>
      <c r="EE701" s="36"/>
      <c r="EF701" s="36"/>
      <c r="EL701" s="36"/>
      <c r="EM701" s="36"/>
      <c r="EN701" s="36"/>
      <c r="ET701" s="36"/>
      <c r="EU701" s="36"/>
      <c r="EV701" s="36"/>
    </row>
    <row r="702" spans="14:152" s="30" customFormat="1" ht="12.75">
      <c r="N702" s="36">
        <v>5.7900000000000001E-9</v>
      </c>
      <c r="O702" s="36">
        <v>2.2942424792399998</v>
      </c>
      <c r="P702" s="36">
        <v>810.65811209909998</v>
      </c>
      <c r="Q702" s="30">
        <f t="shared" si="348"/>
        <v>-3.4098112181278308E-9</v>
      </c>
      <c r="R702" s="30">
        <f t="shared" si="349"/>
        <v>-3.4103788315057065E-9</v>
      </c>
      <c r="S702" s="30">
        <f t="shared" si="350"/>
        <v>-3.4103788305479351E-9</v>
      </c>
      <c r="T702" s="30">
        <f t="shared" si="351"/>
        <v>-3.4103788305479351E-9</v>
      </c>
      <c r="V702" s="36"/>
      <c r="W702" s="36"/>
      <c r="X702" s="36"/>
      <c r="AD702" s="36"/>
      <c r="AE702" s="36"/>
      <c r="AF702" s="36"/>
      <c r="AL702" s="36"/>
      <c r="AM702" s="36"/>
      <c r="AN702" s="36"/>
      <c r="AT702" s="36"/>
      <c r="AU702" s="36"/>
      <c r="AV702" s="36"/>
      <c r="BB702" s="36"/>
      <c r="BC702" s="36"/>
      <c r="BD702" s="36"/>
      <c r="BJ702" s="36"/>
      <c r="BK702" s="36"/>
      <c r="BL702" s="36"/>
      <c r="BR702" s="36"/>
      <c r="BS702" s="36"/>
      <c r="BT702" s="36"/>
      <c r="BZ702" s="36"/>
      <c r="CA702" s="36"/>
      <c r="CB702" s="36"/>
      <c r="CH702" s="36"/>
      <c r="CI702" s="36"/>
      <c r="CJ702" s="36"/>
      <c r="CP702" s="36"/>
      <c r="CQ702" s="36"/>
      <c r="CR702" s="36"/>
      <c r="CX702" s="36"/>
      <c r="CY702" s="36"/>
      <c r="CZ702" s="36"/>
      <c r="DF702" s="36">
        <v>2.2139999999999998E-8</v>
      </c>
      <c r="DG702" s="36">
        <v>3.97566024178</v>
      </c>
      <c r="DH702" s="36">
        <v>426.3375584451</v>
      </c>
      <c r="DI702" s="30">
        <f t="shared" si="352"/>
        <v>-9.075786784724286E-10</v>
      </c>
      <c r="DJ702" s="30">
        <f t="shared" si="353"/>
        <v>-9.0616742344509493E-10</v>
      </c>
      <c r="DK702" s="30">
        <f t="shared" si="354"/>
        <v>-9.0616742582651545E-10</v>
      </c>
      <c r="DL702" s="30">
        <f t="shared" si="355"/>
        <v>-9.0616742582650562E-10</v>
      </c>
      <c r="DN702" s="36"/>
      <c r="DO702" s="36"/>
      <c r="DP702" s="36"/>
      <c r="DV702" s="36"/>
      <c r="DW702" s="36"/>
      <c r="DX702" s="36"/>
      <c r="ED702" s="36"/>
      <c r="EE702" s="36"/>
      <c r="EF702" s="36"/>
      <c r="EL702" s="36"/>
      <c r="EM702" s="36"/>
      <c r="EN702" s="36"/>
      <c r="ET702" s="36"/>
      <c r="EU702" s="36"/>
      <c r="EV702" s="36"/>
    </row>
    <row r="703" spans="14:152" s="30" customFormat="1" ht="12.75">
      <c r="N703" s="36">
        <v>5.4999999999999996E-9</v>
      </c>
      <c r="O703" s="36">
        <v>0.67875196589999998</v>
      </c>
      <c r="P703" s="36">
        <v>315.16802937919999</v>
      </c>
      <c r="Q703" s="30">
        <f t="shared" si="348"/>
        <v>2.6468557294199308E-9</v>
      </c>
      <c r="R703" s="30">
        <f t="shared" si="349"/>
        <v>2.6466283539641021E-9</v>
      </c>
      <c r="S703" s="30">
        <f t="shared" si="350"/>
        <v>2.646628354347789E-9</v>
      </c>
      <c r="T703" s="30">
        <f t="shared" si="351"/>
        <v>2.646628354347789E-9</v>
      </c>
      <c r="V703" s="36"/>
      <c r="W703" s="36"/>
      <c r="X703" s="36"/>
      <c r="AD703" s="36"/>
      <c r="AE703" s="36"/>
      <c r="AF703" s="36"/>
      <c r="AL703" s="36"/>
      <c r="AM703" s="36"/>
      <c r="AN703" s="36"/>
      <c r="AT703" s="36"/>
      <c r="AU703" s="36"/>
      <c r="AV703" s="36"/>
      <c r="BB703" s="36"/>
      <c r="BC703" s="36"/>
      <c r="BD703" s="36"/>
      <c r="BJ703" s="36"/>
      <c r="BK703" s="36"/>
      <c r="BL703" s="36"/>
      <c r="BR703" s="36"/>
      <c r="BS703" s="36"/>
      <c r="BT703" s="36"/>
      <c r="BZ703" s="36"/>
      <c r="CA703" s="36"/>
      <c r="CB703" s="36"/>
      <c r="CH703" s="36"/>
      <c r="CI703" s="36"/>
      <c r="CJ703" s="36"/>
      <c r="CP703" s="36"/>
      <c r="CQ703" s="36"/>
      <c r="CR703" s="36"/>
      <c r="CX703" s="36"/>
      <c r="CY703" s="36"/>
      <c r="CZ703" s="36"/>
      <c r="DF703" s="36">
        <v>2.274E-8</v>
      </c>
      <c r="DG703" s="36">
        <v>4.9405583071999999</v>
      </c>
      <c r="DH703" s="36">
        <v>4002.8879843164</v>
      </c>
      <c r="DI703" s="30">
        <f t="shared" si="352"/>
        <v>-5.6874300001600322E-10</v>
      </c>
      <c r="DJ703" s="30">
        <f t="shared" si="353"/>
        <v>-5.5512635312661316E-10</v>
      </c>
      <c r="DK703" s="30">
        <f t="shared" si="354"/>
        <v>-5.5512637610407033E-10</v>
      </c>
      <c r="DL703" s="30">
        <f t="shared" si="355"/>
        <v>-5.5512637610398968E-10</v>
      </c>
      <c r="DN703" s="36"/>
      <c r="DO703" s="36"/>
      <c r="DP703" s="36"/>
      <c r="DV703" s="36"/>
      <c r="DW703" s="36"/>
      <c r="DX703" s="36"/>
      <c r="ED703" s="36"/>
      <c r="EE703" s="36"/>
      <c r="EF703" s="36"/>
      <c r="EL703" s="36"/>
      <c r="EM703" s="36"/>
      <c r="EN703" s="36"/>
      <c r="ET703" s="36"/>
      <c r="EU703" s="36"/>
      <c r="EV703" s="36"/>
    </row>
    <row r="704" spans="14:152" s="30" customFormat="1" ht="12.75">
      <c r="N704" s="36">
        <v>5.5599999999999998E-9</v>
      </c>
      <c r="O704" s="36">
        <v>1.3027764689900001</v>
      </c>
      <c r="P704" s="36">
        <v>133.10087089929999</v>
      </c>
      <c r="Q704" s="30">
        <f t="shared" si="348"/>
        <v>4.6965407166466498E-9</v>
      </c>
      <c r="R704" s="30">
        <f t="shared" si="349"/>
        <v>4.6965999865723445E-9</v>
      </c>
      <c r="S704" s="30">
        <f t="shared" si="350"/>
        <v>4.6965999864723318E-9</v>
      </c>
      <c r="T704" s="30">
        <f t="shared" si="351"/>
        <v>4.6965999864723318E-9</v>
      </c>
      <c r="V704" s="36"/>
      <c r="W704" s="36"/>
      <c r="X704" s="36"/>
      <c r="AD704" s="36"/>
      <c r="AE704" s="36"/>
      <c r="AF704" s="36"/>
      <c r="AL704" s="36"/>
      <c r="AM704" s="36"/>
      <c r="AN704" s="36"/>
      <c r="AT704" s="36"/>
      <c r="AU704" s="36"/>
      <c r="AV704" s="36"/>
      <c r="BB704" s="36"/>
      <c r="BC704" s="36"/>
      <c r="BD704" s="36"/>
      <c r="BJ704" s="36"/>
      <c r="BK704" s="36"/>
      <c r="BL704" s="36"/>
      <c r="BR704" s="36"/>
      <c r="BS704" s="36"/>
      <c r="BT704" s="36"/>
      <c r="BZ704" s="36"/>
      <c r="CA704" s="36"/>
      <c r="CB704" s="36"/>
      <c r="CH704" s="36"/>
      <c r="CI704" s="36"/>
      <c r="CJ704" s="36"/>
      <c r="CP704" s="36"/>
      <c r="CQ704" s="36"/>
      <c r="CR704" s="36"/>
      <c r="CX704" s="36"/>
      <c r="CY704" s="36"/>
      <c r="CZ704" s="36"/>
      <c r="DF704" s="36">
        <v>2.5410000000000001E-8</v>
      </c>
      <c r="DG704" s="36">
        <v>0.83705615200000005</v>
      </c>
      <c r="DH704" s="36">
        <v>12352.8526045448</v>
      </c>
      <c r="DI704" s="30">
        <f t="shared" si="352"/>
        <v>2.7893332867954447E-9</v>
      </c>
      <c r="DJ704" s="30">
        <f t="shared" si="353"/>
        <v>2.8360135962978261E-9</v>
      </c>
      <c r="DK704" s="30">
        <f t="shared" si="354"/>
        <v>2.8360135175356606E-9</v>
      </c>
      <c r="DL704" s="30">
        <f t="shared" si="355"/>
        <v>2.8360135175356606E-9</v>
      </c>
      <c r="DN704" s="36"/>
      <c r="DO704" s="36"/>
      <c r="DP704" s="36"/>
      <c r="DV704" s="36"/>
      <c r="DW704" s="36"/>
      <c r="DX704" s="36"/>
      <c r="ED704" s="36"/>
      <c r="EE704" s="36"/>
      <c r="EF704" s="36"/>
      <c r="EL704" s="36"/>
      <c r="EM704" s="36"/>
      <c r="EN704" s="36"/>
      <c r="ET704" s="36"/>
      <c r="EU704" s="36"/>
      <c r="EV704" s="36"/>
    </row>
    <row r="705" spans="14:152" s="30" customFormat="1" ht="12.75">
      <c r="N705" s="36">
        <v>4.49E-9</v>
      </c>
      <c r="O705" s="36">
        <v>6.0595455772399998</v>
      </c>
      <c r="P705" s="36">
        <v>141.69889060840001</v>
      </c>
      <c r="Q705" s="30">
        <f t="shared" ref="Q705:Q768" si="356">N705*COS(O705+P705*$C$31)</f>
        <v>2.3907172735940657E-9</v>
      </c>
      <c r="R705" s="30">
        <f t="shared" ref="R705:R768" si="357">N705*COS(O705+P705*$C$52)</f>
        <v>2.3906366874094538E-9</v>
      </c>
      <c r="S705" s="30">
        <f t="shared" ref="S705:S768" si="358">N705*COS(O705+P705*$C$73)</f>
        <v>2.390636687545439E-9</v>
      </c>
      <c r="T705" s="30">
        <f t="shared" ref="T705:T768" si="359">N705*COS(O705+P705*$C$94)</f>
        <v>2.390636687545439E-9</v>
      </c>
      <c r="V705" s="36"/>
      <c r="W705" s="36"/>
      <c r="X705" s="36"/>
      <c r="AD705" s="36"/>
      <c r="AE705" s="36"/>
      <c r="AF705" s="36"/>
      <c r="AL705" s="36"/>
      <c r="AM705" s="36"/>
      <c r="AN705" s="36"/>
      <c r="AT705" s="36"/>
      <c r="AU705" s="36"/>
      <c r="AV705" s="36"/>
      <c r="BB705" s="36"/>
      <c r="BC705" s="36"/>
      <c r="BD705" s="36"/>
      <c r="BJ705" s="36"/>
      <c r="BK705" s="36"/>
      <c r="BL705" s="36"/>
      <c r="BR705" s="36"/>
      <c r="BS705" s="36"/>
      <c r="BT705" s="36"/>
      <c r="BZ705" s="36"/>
      <c r="CA705" s="36"/>
      <c r="CB705" s="36"/>
      <c r="CH705" s="36"/>
      <c r="CI705" s="36"/>
      <c r="CJ705" s="36"/>
      <c r="CP705" s="36"/>
      <c r="CQ705" s="36"/>
      <c r="CR705" s="36"/>
      <c r="CX705" s="36"/>
      <c r="CY705" s="36"/>
      <c r="CZ705" s="36"/>
      <c r="DF705" s="36">
        <v>2.145E-8</v>
      </c>
      <c r="DG705" s="36">
        <v>3.4012004408399998</v>
      </c>
      <c r="DH705" s="36">
        <v>111.16952906589999</v>
      </c>
      <c r="DI705" s="30">
        <f t="shared" ref="DI705:DI768" si="360">DF705*COS(DG705+DH705*$C$31)</f>
        <v>-2.0099215621836304E-8</v>
      </c>
      <c r="DJ705" s="30">
        <f t="shared" ref="DJ705:DJ768" si="361">DF705*COS(DG705+DH705*$C$52)</f>
        <v>-2.0099090995791596E-8</v>
      </c>
      <c r="DK705" s="30">
        <f t="shared" ref="DK705:DK768" si="362">DF705*COS(DG705+DH705*$C$73)</f>
        <v>-2.0099090996001898E-8</v>
      </c>
      <c r="DL705" s="30">
        <f t="shared" ref="DL705:DL768" si="363">DF705*COS(DG705+DH705*$C$94)</f>
        <v>-2.0099090996001898E-8</v>
      </c>
      <c r="DN705" s="36"/>
      <c r="DO705" s="36"/>
      <c r="DP705" s="36"/>
      <c r="DV705" s="36"/>
      <c r="DW705" s="36"/>
      <c r="DX705" s="36"/>
      <c r="ED705" s="36"/>
      <c r="EE705" s="36"/>
      <c r="EF705" s="36"/>
      <c r="EL705" s="36"/>
      <c r="EM705" s="36"/>
      <c r="EN705" s="36"/>
      <c r="ET705" s="36"/>
      <c r="EU705" s="36"/>
      <c r="EV705" s="36"/>
    </row>
    <row r="706" spans="14:152" s="30" customFormat="1" ht="12.75">
      <c r="N706" s="36">
        <v>4.4699999999999997E-9</v>
      </c>
      <c r="O706" s="36">
        <v>5.8373743321799996</v>
      </c>
      <c r="P706" s="36">
        <v>823.99143422340001</v>
      </c>
      <c r="Q706" s="30">
        <f t="shared" si="356"/>
        <v>1.3299514418260797E-9</v>
      </c>
      <c r="R706" s="30">
        <f t="shared" si="357"/>
        <v>1.3304776209798363E-9</v>
      </c>
      <c r="S706" s="30">
        <f t="shared" si="358"/>
        <v>1.3304776200919555E-9</v>
      </c>
      <c r="T706" s="30">
        <f t="shared" si="359"/>
        <v>1.3304776200919594E-9</v>
      </c>
      <c r="V706" s="36"/>
      <c r="W706" s="36"/>
      <c r="X706" s="36"/>
      <c r="AD706" s="36"/>
      <c r="AE706" s="36"/>
      <c r="AF706" s="36"/>
      <c r="AL706" s="36"/>
      <c r="AM706" s="36"/>
      <c r="AN706" s="36"/>
      <c r="AT706" s="36"/>
      <c r="AU706" s="36"/>
      <c r="AV706" s="36"/>
      <c r="BB706" s="36"/>
      <c r="BC706" s="36"/>
      <c r="BD706" s="36"/>
      <c r="BJ706" s="36"/>
      <c r="BK706" s="36"/>
      <c r="BL706" s="36"/>
      <c r="BR706" s="36"/>
      <c r="BS706" s="36"/>
      <c r="BT706" s="36"/>
      <c r="BZ706" s="36"/>
      <c r="CA706" s="36"/>
      <c r="CB706" s="36"/>
      <c r="CH706" s="36"/>
      <c r="CI706" s="36"/>
      <c r="CJ706" s="36"/>
      <c r="CP706" s="36"/>
      <c r="CQ706" s="36"/>
      <c r="CR706" s="36"/>
      <c r="CX706" s="36"/>
      <c r="CY706" s="36"/>
      <c r="CZ706" s="36"/>
      <c r="DF706" s="36">
        <v>2.8950000000000001E-8</v>
      </c>
      <c r="DG706" s="36">
        <v>6.0738908260800004</v>
      </c>
      <c r="DH706" s="36">
        <v>2914.0142358237999</v>
      </c>
      <c r="DI706" s="30">
        <f t="shared" si="360"/>
        <v>-2.2900490204241545E-8</v>
      </c>
      <c r="DJ706" s="30">
        <f t="shared" si="361"/>
        <v>-2.2892765363751817E-8</v>
      </c>
      <c r="DK706" s="30">
        <f t="shared" si="362"/>
        <v>-2.2892765376790705E-8</v>
      </c>
      <c r="DL706" s="30">
        <f t="shared" si="363"/>
        <v>-2.2892765376790639E-8</v>
      </c>
      <c r="DN706" s="36"/>
      <c r="DO706" s="36"/>
      <c r="DP706" s="36"/>
      <c r="DV706" s="36"/>
      <c r="DW706" s="36"/>
      <c r="DX706" s="36"/>
      <c r="ED706" s="36"/>
      <c r="EE706" s="36"/>
      <c r="EF706" s="36"/>
      <c r="EL706" s="36"/>
      <c r="EM706" s="36"/>
      <c r="EN706" s="36"/>
      <c r="ET706" s="36"/>
      <c r="EU706" s="36"/>
      <c r="EV706" s="36"/>
    </row>
    <row r="707" spans="14:152" s="30" customFormat="1" ht="12.75">
      <c r="N707" s="36">
        <v>5.1700000000000001E-9</v>
      </c>
      <c r="O707" s="36">
        <v>3.6283287982700001</v>
      </c>
      <c r="P707" s="36">
        <v>934.94851496820002</v>
      </c>
      <c r="Q707" s="30">
        <f t="shared" si="356"/>
        <v>7.8761076479825187E-11</v>
      </c>
      <c r="R707" s="30">
        <f t="shared" si="357"/>
        <v>7.8037861814507219E-11</v>
      </c>
      <c r="S707" s="30">
        <f t="shared" si="358"/>
        <v>7.8037863034895115E-11</v>
      </c>
      <c r="T707" s="30">
        <f t="shared" si="359"/>
        <v>7.8037863034890514E-11</v>
      </c>
      <c r="V707" s="36"/>
      <c r="W707" s="36"/>
      <c r="X707" s="36"/>
      <c r="AD707" s="36"/>
      <c r="AE707" s="36"/>
      <c r="AF707" s="36"/>
      <c r="AL707" s="36"/>
      <c r="AM707" s="36"/>
      <c r="AN707" s="36"/>
      <c r="AT707" s="36"/>
      <c r="AU707" s="36"/>
      <c r="AV707" s="36"/>
      <c r="BB707" s="36"/>
      <c r="BC707" s="36"/>
      <c r="BD707" s="36"/>
      <c r="BJ707" s="36"/>
      <c r="BK707" s="36"/>
      <c r="BL707" s="36"/>
      <c r="BR707" s="36"/>
      <c r="BS707" s="36"/>
      <c r="BT707" s="36"/>
      <c r="BZ707" s="36"/>
      <c r="CA707" s="36"/>
      <c r="CB707" s="36"/>
      <c r="CH707" s="36"/>
      <c r="CI707" s="36"/>
      <c r="CJ707" s="36"/>
      <c r="CP707" s="36"/>
      <c r="CQ707" s="36"/>
      <c r="CR707" s="36"/>
      <c r="CX707" s="36"/>
      <c r="CY707" s="36"/>
      <c r="CZ707" s="36"/>
      <c r="DF707" s="36">
        <v>2.5200000000000001E-8</v>
      </c>
      <c r="DG707" s="36">
        <v>1.05396310009</v>
      </c>
      <c r="DH707" s="36">
        <v>184.7272873558</v>
      </c>
      <c r="DI707" s="30">
        <f t="shared" si="360"/>
        <v>2.5188864642158611E-8</v>
      </c>
      <c r="DJ707" s="30">
        <f t="shared" si="361"/>
        <v>2.5188885338208557E-8</v>
      </c>
      <c r="DK707" s="30">
        <f t="shared" si="362"/>
        <v>2.518888533817365E-8</v>
      </c>
      <c r="DL707" s="30">
        <f t="shared" si="363"/>
        <v>2.518888533817365E-8</v>
      </c>
      <c r="DN707" s="36"/>
      <c r="DO707" s="36"/>
      <c r="DP707" s="36"/>
      <c r="DV707" s="36"/>
      <c r="DW707" s="36"/>
      <c r="DX707" s="36"/>
      <c r="ED707" s="36"/>
      <c r="EE707" s="36"/>
      <c r="EF707" s="36"/>
      <c r="EL707" s="36"/>
      <c r="EM707" s="36"/>
      <c r="EN707" s="36"/>
      <c r="ET707" s="36"/>
      <c r="EU707" s="36"/>
      <c r="EV707" s="36"/>
    </row>
    <row r="708" spans="14:152" s="30" customFormat="1" ht="12.75">
      <c r="N708" s="36">
        <v>4.8200000000000003E-9</v>
      </c>
      <c r="O708" s="36">
        <v>1.0485523195599999</v>
      </c>
      <c r="P708" s="36">
        <v>1055.4497769261</v>
      </c>
      <c r="Q708" s="30">
        <f t="shared" si="356"/>
        <v>4.3838461729743762E-10</v>
      </c>
      <c r="R708" s="30">
        <f t="shared" si="357"/>
        <v>4.3914270013487431E-10</v>
      </c>
      <c r="S708" s="30">
        <f t="shared" si="358"/>
        <v>4.3914269885566255E-10</v>
      </c>
      <c r="T708" s="30">
        <f t="shared" si="359"/>
        <v>4.3914269885566684E-10</v>
      </c>
      <c r="V708" s="36"/>
      <c r="W708" s="36"/>
      <c r="X708" s="36"/>
      <c r="AD708" s="36"/>
      <c r="AE708" s="36"/>
      <c r="AF708" s="36"/>
      <c r="AL708" s="36"/>
      <c r="AM708" s="36"/>
      <c r="AN708" s="36"/>
      <c r="AT708" s="36"/>
      <c r="AU708" s="36"/>
      <c r="AV708" s="36"/>
      <c r="BB708" s="36"/>
      <c r="BC708" s="36"/>
      <c r="BD708" s="36"/>
      <c r="BJ708" s="36"/>
      <c r="BK708" s="36"/>
      <c r="BL708" s="36"/>
      <c r="BR708" s="36"/>
      <c r="BS708" s="36"/>
      <c r="BT708" s="36"/>
      <c r="BZ708" s="36"/>
      <c r="CA708" s="36"/>
      <c r="CB708" s="36"/>
      <c r="CH708" s="36"/>
      <c r="CI708" s="36"/>
      <c r="CJ708" s="36"/>
      <c r="CP708" s="36"/>
      <c r="CQ708" s="36"/>
      <c r="CR708" s="36"/>
      <c r="CX708" s="36"/>
      <c r="CY708" s="36"/>
      <c r="CZ708" s="36"/>
      <c r="DF708" s="36">
        <v>2.4480000000000001E-8</v>
      </c>
      <c r="DG708" s="36">
        <v>3.4982084111699998</v>
      </c>
      <c r="DH708" s="36">
        <v>481.73606947029998</v>
      </c>
      <c r="DI708" s="30">
        <f t="shared" si="360"/>
        <v>1.6571697770454065E-8</v>
      </c>
      <c r="DJ708" s="30">
        <f t="shared" si="361"/>
        <v>1.6572996566277995E-8</v>
      </c>
      <c r="DK708" s="30">
        <f t="shared" si="362"/>
        <v>1.6572996564086426E-8</v>
      </c>
      <c r="DL708" s="30">
        <f t="shared" si="363"/>
        <v>1.6572996564086433E-8</v>
      </c>
      <c r="DN708" s="36"/>
      <c r="DO708" s="36"/>
      <c r="DP708" s="36"/>
      <c r="DV708" s="36"/>
      <c r="DW708" s="36"/>
      <c r="DX708" s="36"/>
      <c r="ED708" s="36"/>
      <c r="EE708" s="36"/>
      <c r="EF708" s="36"/>
      <c r="EL708" s="36"/>
      <c r="EM708" s="36"/>
      <c r="EN708" s="36"/>
      <c r="ET708" s="36"/>
      <c r="EU708" s="36"/>
      <c r="EV708" s="36"/>
    </row>
    <row r="709" spans="14:152" s="30" customFormat="1" ht="12.75">
      <c r="N709" s="36">
        <v>4.8200000000000003E-9</v>
      </c>
      <c r="O709" s="36">
        <v>4.0720779272199996</v>
      </c>
      <c r="P709" s="36">
        <v>195.89060769869999</v>
      </c>
      <c r="Q709" s="30">
        <f t="shared" si="356"/>
        <v>-4.761735009666894E-9</v>
      </c>
      <c r="R709" s="30">
        <f t="shared" si="357"/>
        <v>-4.7617131058894154E-9</v>
      </c>
      <c r="S709" s="30">
        <f t="shared" si="358"/>
        <v>-4.7617131059263796E-9</v>
      </c>
      <c r="T709" s="30">
        <f t="shared" si="359"/>
        <v>-4.7617131059263796E-9</v>
      </c>
      <c r="V709" s="36"/>
      <c r="W709" s="36"/>
      <c r="X709" s="36"/>
      <c r="AD709" s="36"/>
      <c r="AE709" s="36"/>
      <c r="AF709" s="36"/>
      <c r="AL709" s="36"/>
      <c r="AM709" s="36"/>
      <c r="AN709" s="36"/>
      <c r="AT709" s="36"/>
      <c r="AU709" s="36"/>
      <c r="AV709" s="36"/>
      <c r="BB709" s="36"/>
      <c r="BC709" s="36"/>
      <c r="BD709" s="36"/>
      <c r="BJ709" s="36"/>
      <c r="BK709" s="36"/>
      <c r="BL709" s="36"/>
      <c r="BR709" s="36"/>
      <c r="BS709" s="36"/>
      <c r="BT709" s="36"/>
      <c r="BZ709" s="36"/>
      <c r="CA709" s="36"/>
      <c r="CB709" s="36"/>
      <c r="CH709" s="36"/>
      <c r="CI709" s="36"/>
      <c r="CJ709" s="36"/>
      <c r="CP709" s="36"/>
      <c r="CQ709" s="36"/>
      <c r="CR709" s="36"/>
      <c r="CX709" s="36"/>
      <c r="CY709" s="36"/>
      <c r="CZ709" s="36"/>
      <c r="DF709" s="36">
        <v>2.3429999999999999E-8</v>
      </c>
      <c r="DG709" s="36">
        <v>2.86472924644</v>
      </c>
      <c r="DH709" s="36">
        <v>207.07932031449999</v>
      </c>
      <c r="DI709" s="30">
        <f t="shared" si="360"/>
        <v>-3.4032275646157836E-9</v>
      </c>
      <c r="DJ709" s="30">
        <f t="shared" si="361"/>
        <v>-3.4025092435840044E-9</v>
      </c>
      <c r="DK709" s="30">
        <f t="shared" si="362"/>
        <v>-3.4025092447961346E-9</v>
      </c>
      <c r="DL709" s="30">
        <f t="shared" si="363"/>
        <v>-3.4025092447961293E-9</v>
      </c>
      <c r="DN709" s="36"/>
      <c r="DO709" s="36"/>
      <c r="DP709" s="36"/>
      <c r="DV709" s="36"/>
      <c r="DW709" s="36"/>
      <c r="DX709" s="36"/>
      <c r="ED709" s="36"/>
      <c r="EE709" s="36"/>
      <c r="EF709" s="36"/>
      <c r="EL709" s="36"/>
      <c r="EM709" s="36"/>
      <c r="EN709" s="36"/>
      <c r="ET709" s="36"/>
      <c r="EU709" s="36"/>
      <c r="EV709" s="36"/>
    </row>
    <row r="710" spans="14:152" s="30" customFormat="1" ht="12.75">
      <c r="N710" s="36">
        <v>4.2800000000000001E-9</v>
      </c>
      <c r="O710" s="36">
        <v>0.65142455406999999</v>
      </c>
      <c r="P710" s="36">
        <v>427.34895040139997</v>
      </c>
      <c r="Q710" s="30">
        <f t="shared" si="356"/>
        <v>-6.2794043621419772E-10</v>
      </c>
      <c r="R710" s="30">
        <f t="shared" si="357"/>
        <v>-6.282111672687379E-10</v>
      </c>
      <c r="S710" s="30">
        <f t="shared" si="358"/>
        <v>-6.2821116681189794E-10</v>
      </c>
      <c r="T710" s="30">
        <f t="shared" si="359"/>
        <v>-6.282111668118998E-10</v>
      </c>
      <c r="V710" s="36"/>
      <c r="W710" s="36"/>
      <c r="X710" s="36"/>
      <c r="AD710" s="36"/>
      <c r="AE710" s="36"/>
      <c r="AF710" s="36"/>
      <c r="AL710" s="36"/>
      <c r="AM710" s="36"/>
      <c r="AN710" s="36"/>
      <c r="AT710" s="36"/>
      <c r="AU710" s="36"/>
      <c r="AV710" s="36"/>
      <c r="BB710" s="36"/>
      <c r="BC710" s="36"/>
      <c r="BD710" s="36"/>
      <c r="BJ710" s="36"/>
      <c r="BK710" s="36"/>
      <c r="BL710" s="36"/>
      <c r="BR710" s="36"/>
      <c r="BS710" s="36"/>
      <c r="BT710" s="36"/>
      <c r="BZ710" s="36"/>
      <c r="CA710" s="36"/>
      <c r="CB710" s="36"/>
      <c r="CH710" s="36"/>
      <c r="CI710" s="36"/>
      <c r="CJ710" s="36"/>
      <c r="CP710" s="36"/>
      <c r="CQ710" s="36"/>
      <c r="CR710" s="36"/>
      <c r="CX710" s="36"/>
      <c r="CY710" s="36"/>
      <c r="CZ710" s="36"/>
      <c r="DF710" s="36">
        <v>2.9639999999999999E-8</v>
      </c>
      <c r="DG710" s="36">
        <v>5.96264929181</v>
      </c>
      <c r="DH710" s="36">
        <v>465.95506679120001</v>
      </c>
      <c r="DI710" s="30">
        <f t="shared" si="360"/>
        <v>-2.8807738938246883E-8</v>
      </c>
      <c r="DJ710" s="30">
        <f t="shared" si="361"/>
        <v>-2.8808225159645641E-8</v>
      </c>
      <c r="DK710" s="30">
        <f t="shared" si="362"/>
        <v>-2.880822515882529E-8</v>
      </c>
      <c r="DL710" s="30">
        <f t="shared" si="363"/>
        <v>-2.8808225158825293E-8</v>
      </c>
      <c r="DN710" s="36"/>
      <c r="DO710" s="36"/>
      <c r="DP710" s="36"/>
      <c r="DV710" s="36"/>
      <c r="DW710" s="36"/>
      <c r="DX710" s="36"/>
      <c r="ED710" s="36"/>
      <c r="EE710" s="36"/>
      <c r="EF710" s="36"/>
      <c r="EL710" s="36"/>
      <c r="EM710" s="36"/>
      <c r="EN710" s="36"/>
      <c r="ET710" s="36"/>
      <c r="EU710" s="36"/>
      <c r="EV710" s="36"/>
    </row>
    <row r="711" spans="14:152" s="30" customFormat="1" ht="12.75">
      <c r="N711" s="36">
        <v>5.8500000000000003E-9</v>
      </c>
      <c r="O711" s="36">
        <v>5.4840613868399997</v>
      </c>
      <c r="P711" s="36">
        <v>376.19561469690001</v>
      </c>
      <c r="Q711" s="30">
        <f t="shared" si="356"/>
        <v>-5.6584253616650168E-9</v>
      </c>
      <c r="R711" s="30">
        <f t="shared" si="357"/>
        <v>-5.6585089379434275E-9</v>
      </c>
      <c r="S711" s="30">
        <f t="shared" si="358"/>
        <v>-5.6585089378024123E-9</v>
      </c>
      <c r="T711" s="30">
        <f t="shared" si="359"/>
        <v>-5.6585089378024123E-9</v>
      </c>
      <c r="V711" s="36"/>
      <c r="W711" s="36"/>
      <c r="X711" s="36"/>
      <c r="AD711" s="36"/>
      <c r="AE711" s="36"/>
      <c r="AF711" s="36"/>
      <c r="AL711" s="36"/>
      <c r="AM711" s="36"/>
      <c r="AN711" s="36"/>
      <c r="AT711" s="36"/>
      <c r="AU711" s="36"/>
      <c r="AV711" s="36"/>
      <c r="BB711" s="36"/>
      <c r="BC711" s="36"/>
      <c r="BD711" s="36"/>
      <c r="BJ711" s="36"/>
      <c r="BK711" s="36"/>
      <c r="BL711" s="36"/>
      <c r="BR711" s="36"/>
      <c r="BS711" s="36"/>
      <c r="BT711" s="36"/>
      <c r="BZ711" s="36"/>
      <c r="CA711" s="36"/>
      <c r="CB711" s="36"/>
      <c r="CH711" s="36"/>
      <c r="CI711" s="36"/>
      <c r="CJ711" s="36"/>
      <c r="CP711" s="36"/>
      <c r="CQ711" s="36"/>
      <c r="CR711" s="36"/>
      <c r="CX711" s="36"/>
      <c r="CY711" s="36"/>
      <c r="CZ711" s="36"/>
      <c r="DF711" s="36">
        <v>2.1220000000000001E-8</v>
      </c>
      <c r="DG711" s="36">
        <v>4.0456005817699996</v>
      </c>
      <c r="DH711" s="36">
        <v>118.07062774560001</v>
      </c>
      <c r="DI711" s="30">
        <f t="shared" si="360"/>
        <v>-2.0563694526969696E-8</v>
      </c>
      <c r="DJ711" s="30">
        <f t="shared" si="361"/>
        <v>-2.0563787044102232E-8</v>
      </c>
      <c r="DK711" s="30">
        <f t="shared" si="362"/>
        <v>-2.0563787043946124E-8</v>
      </c>
      <c r="DL711" s="30">
        <f t="shared" si="363"/>
        <v>-2.0563787043946124E-8</v>
      </c>
      <c r="DN711" s="36"/>
      <c r="DO711" s="36"/>
      <c r="DP711" s="36"/>
      <c r="DV711" s="36"/>
      <c r="DW711" s="36"/>
      <c r="DX711" s="36"/>
      <c r="ED711" s="36"/>
      <c r="EE711" s="36"/>
      <c r="EF711" s="36"/>
      <c r="EL711" s="36"/>
      <c r="EM711" s="36"/>
      <c r="EN711" s="36"/>
      <c r="ET711" s="36"/>
      <c r="EU711" s="36"/>
      <c r="EV711" s="36"/>
    </row>
    <row r="712" spans="14:152" s="30" customFormat="1" ht="12.75">
      <c r="N712" s="36">
        <v>4.6900000000000001E-9</v>
      </c>
      <c r="O712" s="36">
        <v>3.8734429445499998</v>
      </c>
      <c r="P712" s="36">
        <v>320.58465535059997</v>
      </c>
      <c r="Q712" s="30">
        <f t="shared" si="356"/>
        <v>-2.3512636174584727E-9</v>
      </c>
      <c r="R712" s="30">
        <f t="shared" si="357"/>
        <v>-2.3510689453960508E-9</v>
      </c>
      <c r="S712" s="30">
        <f t="shared" si="358"/>
        <v>-2.3510689457245544E-9</v>
      </c>
      <c r="T712" s="30">
        <f t="shared" si="359"/>
        <v>-2.3510689457245523E-9</v>
      </c>
      <c r="V712" s="36"/>
      <c r="W712" s="36"/>
      <c r="X712" s="36"/>
      <c r="AD712" s="36"/>
      <c r="AE712" s="36"/>
      <c r="AF712" s="36"/>
      <c r="AL712" s="36"/>
      <c r="AM712" s="36"/>
      <c r="AN712" s="36"/>
      <c r="AT712" s="36"/>
      <c r="AU712" s="36"/>
      <c r="AV712" s="36"/>
      <c r="BB712" s="36"/>
      <c r="BC712" s="36"/>
      <c r="BD712" s="36"/>
      <c r="BJ712" s="36"/>
      <c r="BK712" s="36"/>
      <c r="BL712" s="36"/>
      <c r="BR712" s="36"/>
      <c r="BS712" s="36"/>
      <c r="BT712" s="36"/>
      <c r="BZ712" s="36"/>
      <c r="CA712" s="36"/>
      <c r="CB712" s="36"/>
      <c r="CH712" s="36"/>
      <c r="CI712" s="36"/>
      <c r="CJ712" s="36"/>
      <c r="CP712" s="36"/>
      <c r="CQ712" s="36"/>
      <c r="CR712" s="36"/>
      <c r="CX712" s="36"/>
      <c r="CY712" s="36"/>
      <c r="CZ712" s="36"/>
      <c r="DF712" s="36">
        <v>2.4520000000000001E-8</v>
      </c>
      <c r="DG712" s="36">
        <v>4.3525121040199997</v>
      </c>
      <c r="DH712" s="36">
        <v>1382.8873468465999</v>
      </c>
      <c r="DI712" s="30">
        <f t="shared" si="360"/>
        <v>-2.415223065089109E-8</v>
      </c>
      <c r="DJ712" s="30">
        <f t="shared" si="361"/>
        <v>-2.4151354637887313E-8</v>
      </c>
      <c r="DK712" s="30">
        <f t="shared" si="362"/>
        <v>-2.4151354639366405E-8</v>
      </c>
      <c r="DL712" s="30">
        <f t="shared" si="363"/>
        <v>-2.4151354639366398E-8</v>
      </c>
      <c r="DN712" s="36"/>
      <c r="DO712" s="36"/>
      <c r="DP712" s="36"/>
      <c r="DV712" s="36"/>
      <c r="DW712" s="36"/>
      <c r="DX712" s="36"/>
      <c r="ED712" s="36"/>
      <c r="EE712" s="36"/>
      <c r="EF712" s="36"/>
      <c r="EL712" s="36"/>
      <c r="EM712" s="36"/>
      <c r="EN712" s="36"/>
      <c r="ET712" s="36"/>
      <c r="EU712" s="36"/>
      <c r="EV712" s="36"/>
    </row>
    <row r="713" spans="14:152" s="30" customFormat="1" ht="12.75">
      <c r="N713" s="36">
        <v>4.8799999999999997E-9</v>
      </c>
      <c r="O713" s="36">
        <v>2.8352396425999999</v>
      </c>
      <c r="P713" s="36">
        <v>460.53844081979997</v>
      </c>
      <c r="Q713" s="30">
        <f t="shared" si="356"/>
        <v>4.6875824105329031E-9</v>
      </c>
      <c r="R713" s="30">
        <f t="shared" si="357"/>
        <v>4.6876759029955871E-9</v>
      </c>
      <c r="S713" s="30">
        <f t="shared" si="358"/>
        <v>4.6876759028378421E-9</v>
      </c>
      <c r="T713" s="30">
        <f t="shared" si="359"/>
        <v>4.6876759028378429E-9</v>
      </c>
      <c r="V713" s="36"/>
      <c r="W713" s="36"/>
      <c r="X713" s="36"/>
      <c r="AD713" s="36"/>
      <c r="AE713" s="36"/>
      <c r="AF713" s="36"/>
      <c r="AL713" s="36"/>
      <c r="AM713" s="36"/>
      <c r="AN713" s="36"/>
      <c r="AT713" s="36"/>
      <c r="AU713" s="36"/>
      <c r="AV713" s="36"/>
      <c r="BB713" s="36"/>
      <c r="BC713" s="36"/>
      <c r="BD713" s="36"/>
      <c r="BJ713" s="36"/>
      <c r="BK713" s="36"/>
      <c r="BL713" s="36"/>
      <c r="BR713" s="36"/>
      <c r="BS713" s="36"/>
      <c r="BT713" s="36"/>
      <c r="BZ713" s="36"/>
      <c r="CA713" s="36"/>
      <c r="CB713" s="36"/>
      <c r="CH713" s="36"/>
      <c r="CI713" s="36"/>
      <c r="CJ713" s="36"/>
      <c r="CP713" s="36"/>
      <c r="CQ713" s="36"/>
      <c r="CR713" s="36"/>
      <c r="CX713" s="36"/>
      <c r="CY713" s="36"/>
      <c r="CZ713" s="36"/>
      <c r="DF713" s="36">
        <v>2.131E-8</v>
      </c>
      <c r="DG713" s="36">
        <v>0.61211416272999997</v>
      </c>
      <c r="DH713" s="36">
        <v>335.14181775230003</v>
      </c>
      <c r="DI713" s="30">
        <f t="shared" si="360"/>
        <v>6.7982544270580638E-9</v>
      </c>
      <c r="DJ713" s="30">
        <f t="shared" si="361"/>
        <v>6.7972415704231055E-9</v>
      </c>
      <c r="DK713" s="30">
        <f t="shared" si="362"/>
        <v>6.7972415721322617E-9</v>
      </c>
      <c r="DL713" s="30">
        <f t="shared" si="363"/>
        <v>6.7972415721322517E-9</v>
      </c>
      <c r="DN713" s="36"/>
      <c r="DO713" s="36"/>
      <c r="DP713" s="36"/>
      <c r="DV713" s="36"/>
      <c r="DW713" s="36"/>
      <c r="DX713" s="36"/>
      <c r="ED713" s="36"/>
      <c r="EE713" s="36"/>
      <c r="EF713" s="36"/>
      <c r="EL713" s="36"/>
      <c r="EM713" s="36"/>
      <c r="EN713" s="36"/>
      <c r="ET713" s="36"/>
      <c r="EU713" s="36"/>
      <c r="EV713" s="36"/>
    </row>
    <row r="714" spans="14:152" s="30" customFormat="1" ht="12.75">
      <c r="N714" s="36">
        <v>4.4999999999999998E-9</v>
      </c>
      <c r="O714" s="36">
        <v>4.3041965206399997</v>
      </c>
      <c r="P714" s="36">
        <v>88.114920691600005</v>
      </c>
      <c r="Q714" s="30">
        <f t="shared" si="356"/>
        <v>-3.5158672590308553E-9</v>
      </c>
      <c r="R714" s="30">
        <f t="shared" si="357"/>
        <v>-3.5159042918602689E-9</v>
      </c>
      <c r="S714" s="30">
        <f t="shared" si="358"/>
        <v>-3.5159042917977783E-9</v>
      </c>
      <c r="T714" s="30">
        <f t="shared" si="359"/>
        <v>-3.5159042917977783E-9</v>
      </c>
      <c r="V714" s="36"/>
      <c r="W714" s="36"/>
      <c r="X714" s="36"/>
      <c r="AD714" s="36"/>
      <c r="AE714" s="36"/>
      <c r="AF714" s="36"/>
      <c r="AL714" s="36"/>
      <c r="AM714" s="36"/>
      <c r="AN714" s="36"/>
      <c r="AT714" s="36"/>
      <c r="AU714" s="36"/>
      <c r="AV714" s="36"/>
      <c r="BB714" s="36"/>
      <c r="BC714" s="36"/>
      <c r="BD714" s="36"/>
      <c r="BJ714" s="36"/>
      <c r="BK714" s="36"/>
      <c r="BL714" s="36"/>
      <c r="BR714" s="36"/>
      <c r="BS714" s="36"/>
      <c r="BT714" s="36"/>
      <c r="BZ714" s="36"/>
      <c r="CA714" s="36"/>
      <c r="CB714" s="36"/>
      <c r="CH714" s="36"/>
      <c r="CI714" s="36"/>
      <c r="CJ714" s="36"/>
      <c r="CP714" s="36"/>
      <c r="CQ714" s="36"/>
      <c r="CR714" s="36"/>
      <c r="CX714" s="36"/>
      <c r="CY714" s="36"/>
      <c r="CZ714" s="36"/>
      <c r="DF714" s="36">
        <v>2.1159999999999999E-8</v>
      </c>
      <c r="DG714" s="36">
        <v>4.7618173484200002</v>
      </c>
      <c r="DH714" s="36">
        <v>765.88461021249998</v>
      </c>
      <c r="DI714" s="30">
        <f t="shared" si="360"/>
        <v>1.8412118243826908E-8</v>
      </c>
      <c r="DJ714" s="30">
        <f t="shared" si="361"/>
        <v>1.8413313200045817E-8</v>
      </c>
      <c r="DK714" s="30">
        <f t="shared" si="362"/>
        <v>1.8413313198029604E-8</v>
      </c>
      <c r="DL714" s="30">
        <f t="shared" si="363"/>
        <v>1.8413313198029614E-8</v>
      </c>
      <c r="DN714" s="36"/>
      <c r="DO714" s="36"/>
      <c r="DP714" s="36"/>
      <c r="DV714" s="36"/>
      <c r="DW714" s="36"/>
      <c r="DX714" s="36"/>
      <c r="ED714" s="36"/>
      <c r="EE714" s="36"/>
      <c r="EF714" s="36"/>
      <c r="EL714" s="36"/>
      <c r="EM714" s="36"/>
      <c r="EN714" s="36"/>
      <c r="ET714" s="36"/>
      <c r="EU714" s="36"/>
      <c r="EV714" s="36"/>
    </row>
    <row r="715" spans="14:152" s="30" customFormat="1" ht="12.75">
      <c r="N715" s="36">
        <v>5.3700000000000003E-9</v>
      </c>
      <c r="O715" s="36">
        <v>0.85582040238000001</v>
      </c>
      <c r="P715" s="36">
        <v>214.19286731529999</v>
      </c>
      <c r="Q715" s="30">
        <f t="shared" si="356"/>
        <v>5.0771286734460691E-9</v>
      </c>
      <c r="R715" s="30">
        <f t="shared" si="357"/>
        <v>5.077072607257957E-9</v>
      </c>
      <c r="S715" s="30">
        <f t="shared" si="358"/>
        <v>5.07707260735257E-9</v>
      </c>
      <c r="T715" s="30">
        <f t="shared" si="359"/>
        <v>5.0770726073525691E-9</v>
      </c>
      <c r="V715" s="36"/>
      <c r="W715" s="36"/>
      <c r="X715" s="36"/>
      <c r="AD715" s="36"/>
      <c r="AE715" s="36"/>
      <c r="AF715" s="36"/>
      <c r="AL715" s="36"/>
      <c r="AM715" s="36"/>
      <c r="AN715" s="36"/>
      <c r="AT715" s="36"/>
      <c r="AU715" s="36"/>
      <c r="AV715" s="36"/>
      <c r="BB715" s="36"/>
      <c r="BC715" s="36"/>
      <c r="BD715" s="36"/>
      <c r="BJ715" s="36"/>
      <c r="BK715" s="36"/>
      <c r="BL715" s="36"/>
      <c r="BR715" s="36"/>
      <c r="BS715" s="36"/>
      <c r="BT715" s="36"/>
      <c r="BZ715" s="36"/>
      <c r="CA715" s="36"/>
      <c r="CB715" s="36"/>
      <c r="CH715" s="36"/>
      <c r="CI715" s="36"/>
      <c r="CJ715" s="36"/>
      <c r="CP715" s="36"/>
      <c r="CQ715" s="36"/>
      <c r="CR715" s="36"/>
      <c r="CX715" s="36"/>
      <c r="CY715" s="36"/>
      <c r="CZ715" s="36"/>
      <c r="DF715" s="36">
        <v>2.2449999999999999E-8</v>
      </c>
      <c r="DG715" s="36">
        <v>5.6707863228299997</v>
      </c>
      <c r="DH715" s="36">
        <v>6467.9257579615996</v>
      </c>
      <c r="DI715" s="30">
        <f t="shared" si="360"/>
        <v>7.6130038845216521E-9</v>
      </c>
      <c r="DJ715" s="30">
        <f t="shared" si="361"/>
        <v>7.633440891713003E-9</v>
      </c>
      <c r="DK715" s="30">
        <f t="shared" si="362"/>
        <v>7.6334408572327634E-9</v>
      </c>
      <c r="DL715" s="30">
        <f t="shared" si="363"/>
        <v>7.6334408572329139E-9</v>
      </c>
      <c r="DN715" s="36"/>
      <c r="DO715" s="36"/>
      <c r="DP715" s="36"/>
      <c r="DV715" s="36"/>
      <c r="DW715" s="36"/>
      <c r="DX715" s="36"/>
      <c r="ED715" s="36"/>
      <c r="EE715" s="36"/>
      <c r="EF715" s="36"/>
      <c r="EL715" s="36"/>
      <c r="EM715" s="36"/>
      <c r="EN715" s="36"/>
      <c r="ET715" s="36"/>
      <c r="EU715" s="36"/>
      <c r="EV715" s="36"/>
    </row>
    <row r="716" spans="14:152" s="30" customFormat="1" ht="12.75">
      <c r="N716" s="36">
        <v>4.3800000000000002E-9</v>
      </c>
      <c r="O716" s="36">
        <v>1.32216133929</v>
      </c>
      <c r="P716" s="36">
        <v>963.4027029714</v>
      </c>
      <c r="Q716" s="30">
        <f t="shared" si="356"/>
        <v>-2.7977962986009072E-9</v>
      </c>
      <c r="R716" s="30">
        <f t="shared" si="357"/>
        <v>-2.7973104515898497E-9</v>
      </c>
      <c r="S716" s="30">
        <f t="shared" si="358"/>
        <v>-2.7973104524097387E-9</v>
      </c>
      <c r="T716" s="30">
        <f t="shared" si="359"/>
        <v>-2.7973104524097358E-9</v>
      </c>
      <c r="V716" s="36"/>
      <c r="W716" s="36"/>
      <c r="X716" s="36"/>
      <c r="AD716" s="36"/>
      <c r="AE716" s="36"/>
      <c r="AF716" s="36"/>
      <c r="AL716" s="36"/>
      <c r="AM716" s="36"/>
      <c r="AN716" s="36"/>
      <c r="AT716" s="36"/>
      <c r="AU716" s="36"/>
      <c r="AV716" s="36"/>
      <c r="BB716" s="36"/>
      <c r="BC716" s="36"/>
      <c r="BD716" s="36"/>
      <c r="BJ716" s="36"/>
      <c r="BK716" s="36"/>
      <c r="BL716" s="36"/>
      <c r="BR716" s="36"/>
      <c r="BS716" s="36"/>
      <c r="BT716" s="36"/>
      <c r="BZ716" s="36"/>
      <c r="CA716" s="36"/>
      <c r="CB716" s="36"/>
      <c r="CH716" s="36"/>
      <c r="CI716" s="36"/>
      <c r="CJ716" s="36"/>
      <c r="CP716" s="36"/>
      <c r="CQ716" s="36"/>
      <c r="CR716" s="36"/>
      <c r="CX716" s="36"/>
      <c r="CY716" s="36"/>
      <c r="CZ716" s="36"/>
      <c r="DF716" s="36">
        <v>2.4249999999999999E-8</v>
      </c>
      <c r="DG716" s="36">
        <v>0.84789834075000003</v>
      </c>
      <c r="DH716" s="36">
        <v>550.13783421970004</v>
      </c>
      <c r="DI716" s="30">
        <f t="shared" si="360"/>
        <v>-1.43177942913003E-8</v>
      </c>
      <c r="DJ716" s="30">
        <f t="shared" si="361"/>
        <v>-1.4319405428833373E-8</v>
      </c>
      <c r="DK716" s="30">
        <f t="shared" si="362"/>
        <v>-1.4319405426114751E-8</v>
      </c>
      <c r="DL716" s="30">
        <f t="shared" si="363"/>
        <v>-1.431940542611476E-8</v>
      </c>
      <c r="DN716" s="36"/>
      <c r="DO716" s="36"/>
      <c r="DP716" s="36"/>
      <c r="DV716" s="36"/>
      <c r="DW716" s="36"/>
      <c r="DX716" s="36"/>
      <c r="ED716" s="36"/>
      <c r="EE716" s="36"/>
      <c r="EF716" s="36"/>
      <c r="EL716" s="36"/>
      <c r="EM716" s="36"/>
      <c r="EN716" s="36"/>
      <c r="ET716" s="36"/>
      <c r="EU716" s="36"/>
      <c r="EV716" s="36"/>
    </row>
    <row r="717" spans="14:152" s="30" customFormat="1" ht="12.75">
      <c r="N717" s="36">
        <v>5.5999999999999997E-9</v>
      </c>
      <c r="O717" s="36">
        <v>2.5037422872800001</v>
      </c>
      <c r="P717" s="36">
        <v>952.09637027660006</v>
      </c>
      <c r="Q717" s="30">
        <f t="shared" si="356"/>
        <v>-5.2283554157807653E-9</v>
      </c>
      <c r="R717" s="30">
        <f t="shared" si="357"/>
        <v>-5.2286411645389051E-9</v>
      </c>
      <c r="S717" s="30">
        <f t="shared" si="358"/>
        <v>-5.2286411640568102E-9</v>
      </c>
      <c r="T717" s="30">
        <f t="shared" si="359"/>
        <v>-5.2286411640568118E-9</v>
      </c>
      <c r="V717" s="36"/>
      <c r="W717" s="36"/>
      <c r="X717" s="36"/>
      <c r="AD717" s="36"/>
      <c r="AE717" s="36"/>
      <c r="AF717" s="36"/>
      <c r="AL717" s="36"/>
      <c r="AM717" s="36"/>
      <c r="AN717" s="36"/>
      <c r="AT717" s="36"/>
      <c r="AU717" s="36"/>
      <c r="AV717" s="36"/>
      <c r="BB717" s="36"/>
      <c r="BC717" s="36"/>
      <c r="BD717" s="36"/>
      <c r="BJ717" s="36"/>
      <c r="BK717" s="36"/>
      <c r="BL717" s="36"/>
      <c r="BR717" s="36"/>
      <c r="BS717" s="36"/>
      <c r="BT717" s="36"/>
      <c r="BZ717" s="36"/>
      <c r="CA717" s="36"/>
      <c r="CB717" s="36"/>
      <c r="CH717" s="36"/>
      <c r="CI717" s="36"/>
      <c r="CJ717" s="36"/>
      <c r="CP717" s="36"/>
      <c r="CQ717" s="36"/>
      <c r="CR717" s="36"/>
      <c r="CX717" s="36"/>
      <c r="CY717" s="36"/>
      <c r="CZ717" s="36"/>
      <c r="DF717" s="36">
        <v>2.227E-8</v>
      </c>
      <c r="DG717" s="36">
        <v>1.15684015463</v>
      </c>
      <c r="DH717" s="36">
        <v>227.31374111849999</v>
      </c>
      <c r="DI717" s="30">
        <f t="shared" si="360"/>
        <v>2.2150785328208186E-8</v>
      </c>
      <c r="DJ717" s="30">
        <f t="shared" si="361"/>
        <v>2.2150707040482663E-8</v>
      </c>
      <c r="DK717" s="30">
        <f t="shared" si="362"/>
        <v>2.2150707040614787E-8</v>
      </c>
      <c r="DL717" s="30">
        <f t="shared" si="363"/>
        <v>2.2150707040614787E-8</v>
      </c>
      <c r="DN717" s="36"/>
      <c r="DO717" s="36"/>
      <c r="DP717" s="36"/>
      <c r="DV717" s="36"/>
      <c r="DW717" s="36"/>
      <c r="DX717" s="36"/>
      <c r="ED717" s="36"/>
      <c r="EE717" s="36"/>
      <c r="EF717" s="36"/>
      <c r="EL717" s="36"/>
      <c r="EM717" s="36"/>
      <c r="EN717" s="36"/>
      <c r="ET717" s="36"/>
      <c r="EU717" s="36"/>
      <c r="EV717" s="36"/>
    </row>
    <row r="718" spans="14:152" s="30" customFormat="1" ht="12.75">
      <c r="N718" s="36">
        <v>4.42E-9</v>
      </c>
      <c r="O718" s="36">
        <v>2.8000264964900001</v>
      </c>
      <c r="P718" s="36">
        <v>209.15449385380001</v>
      </c>
      <c r="Q718" s="30">
        <f t="shared" si="356"/>
        <v>-3.071976702845007E-10</v>
      </c>
      <c r="R718" s="30">
        <f t="shared" si="357"/>
        <v>-3.070596708207164E-10</v>
      </c>
      <c r="S718" s="30">
        <f t="shared" si="358"/>
        <v>-3.0705967105358336E-10</v>
      </c>
      <c r="T718" s="30">
        <f t="shared" si="359"/>
        <v>-3.0705967105358238E-10</v>
      </c>
      <c r="V718" s="36"/>
      <c r="W718" s="36"/>
      <c r="X718" s="36"/>
      <c r="AD718" s="36"/>
      <c r="AE718" s="36"/>
      <c r="AF718" s="36"/>
      <c r="AL718" s="36"/>
      <c r="AM718" s="36"/>
      <c r="AN718" s="36"/>
      <c r="AT718" s="36"/>
      <c r="AU718" s="36"/>
      <c r="AV718" s="36"/>
      <c r="BB718" s="36"/>
      <c r="BC718" s="36"/>
      <c r="BD718" s="36"/>
      <c r="BJ718" s="36"/>
      <c r="BK718" s="36"/>
      <c r="BL718" s="36"/>
      <c r="BR718" s="36"/>
      <c r="BS718" s="36"/>
      <c r="BT718" s="36"/>
      <c r="BZ718" s="36"/>
      <c r="CA718" s="36"/>
      <c r="CB718" s="36"/>
      <c r="CH718" s="36"/>
      <c r="CI718" s="36"/>
      <c r="CJ718" s="36"/>
      <c r="CP718" s="36"/>
      <c r="CQ718" s="36"/>
      <c r="CR718" s="36"/>
      <c r="CX718" s="36"/>
      <c r="CY718" s="36"/>
      <c r="CZ718" s="36"/>
      <c r="DF718" s="36">
        <v>2.3140000000000001E-8</v>
      </c>
      <c r="DG718" s="36">
        <v>6.1310497181899999</v>
      </c>
      <c r="DH718" s="36">
        <v>2730.2069586891998</v>
      </c>
      <c r="DI718" s="30">
        <f t="shared" si="360"/>
        <v>-2.1147745349249234E-8</v>
      </c>
      <c r="DJ718" s="30">
        <f t="shared" si="361"/>
        <v>-2.115158108710797E-8</v>
      </c>
      <c r="DK718" s="30">
        <f t="shared" si="362"/>
        <v>-2.1151581080638376E-8</v>
      </c>
      <c r="DL718" s="30">
        <f t="shared" si="363"/>
        <v>-2.1151581080638376E-8</v>
      </c>
      <c r="DN718" s="36"/>
      <c r="DO718" s="36"/>
      <c r="DP718" s="36"/>
      <c r="DV718" s="36"/>
      <c r="DW718" s="36"/>
      <c r="DX718" s="36"/>
      <c r="ED718" s="36"/>
      <c r="EE718" s="36"/>
      <c r="EF718" s="36"/>
      <c r="EL718" s="36"/>
      <c r="EM718" s="36"/>
      <c r="EN718" s="36"/>
      <c r="ET718" s="36"/>
      <c r="EU718" s="36"/>
      <c r="EV718" s="36"/>
    </row>
    <row r="719" spans="14:152" s="30" customFormat="1" ht="12.75">
      <c r="N719" s="36">
        <v>4.4299999999999998E-9</v>
      </c>
      <c r="O719" s="36">
        <v>4.3106200797799996</v>
      </c>
      <c r="P719" s="36">
        <v>9992.8729037722005</v>
      </c>
      <c r="Q719" s="30">
        <f t="shared" si="356"/>
        <v>2.9893377912639533E-9</v>
      </c>
      <c r="R719" s="30">
        <f t="shared" si="357"/>
        <v>2.9844457561046908E-9</v>
      </c>
      <c r="S719" s="30">
        <f t="shared" si="358"/>
        <v>2.9844457643653701E-9</v>
      </c>
      <c r="T719" s="30">
        <f t="shared" si="359"/>
        <v>2.9844457643653234E-9</v>
      </c>
      <c r="V719" s="36"/>
      <c r="W719" s="36"/>
      <c r="X719" s="36"/>
      <c r="AD719" s="36"/>
      <c r="AE719" s="36"/>
      <c r="AF719" s="36"/>
      <c r="AL719" s="36"/>
      <c r="AM719" s="36"/>
      <c r="AN719" s="36"/>
      <c r="AT719" s="36"/>
      <c r="AU719" s="36"/>
      <c r="AV719" s="36"/>
      <c r="BB719" s="36"/>
      <c r="BC719" s="36"/>
      <c r="BD719" s="36"/>
      <c r="BJ719" s="36"/>
      <c r="BK719" s="36"/>
      <c r="BL719" s="36"/>
      <c r="BR719" s="36"/>
      <c r="BS719" s="36"/>
      <c r="BT719" s="36"/>
      <c r="BZ719" s="36"/>
      <c r="CA719" s="36"/>
      <c r="CB719" s="36"/>
      <c r="CH719" s="36"/>
      <c r="CI719" s="36"/>
      <c r="CJ719" s="36"/>
      <c r="CP719" s="36"/>
      <c r="CQ719" s="36"/>
      <c r="CR719" s="36"/>
      <c r="CX719" s="36"/>
      <c r="CY719" s="36"/>
      <c r="CZ719" s="36"/>
      <c r="DF719" s="36">
        <v>2.344E-8</v>
      </c>
      <c r="DG719" s="36">
        <v>0.35844885568000001</v>
      </c>
      <c r="DH719" s="36">
        <v>217.44369702220001</v>
      </c>
      <c r="DI719" s="30">
        <f t="shared" si="360"/>
        <v>1.5519540462509243E-8</v>
      </c>
      <c r="DJ719" s="30">
        <f t="shared" si="361"/>
        <v>1.551896888636621E-8</v>
      </c>
      <c r="DK719" s="30">
        <f t="shared" si="362"/>
        <v>1.5518968887330723E-8</v>
      </c>
      <c r="DL719" s="30">
        <f t="shared" si="363"/>
        <v>1.5518968887330723E-8</v>
      </c>
      <c r="DN719" s="36"/>
      <c r="DO719" s="36"/>
      <c r="DP719" s="36"/>
      <c r="DV719" s="36"/>
      <c r="DW719" s="36"/>
      <c r="DX719" s="36"/>
      <c r="ED719" s="36"/>
      <c r="EE719" s="36"/>
      <c r="EF719" s="36"/>
      <c r="EL719" s="36"/>
      <c r="EM719" s="36"/>
      <c r="EN719" s="36"/>
      <c r="ET719" s="36"/>
      <c r="EU719" s="36"/>
      <c r="EV719" s="36"/>
    </row>
    <row r="720" spans="14:152" s="30" customFormat="1" ht="12.75">
      <c r="N720" s="36">
        <v>4.6900000000000001E-9</v>
      </c>
      <c r="O720" s="36">
        <v>0.45235276525000001</v>
      </c>
      <c r="P720" s="36">
        <v>464.73122651379998</v>
      </c>
      <c r="Q720" s="30">
        <f t="shared" si="356"/>
        <v>-2.4657298067954143E-9</v>
      </c>
      <c r="R720" s="30">
        <f t="shared" si="357"/>
        <v>-2.4660072360050832E-9</v>
      </c>
      <c r="S720" s="30">
        <f t="shared" si="358"/>
        <v>-2.4660072355369465E-9</v>
      </c>
      <c r="T720" s="30">
        <f t="shared" si="359"/>
        <v>-2.4660072355369486E-9</v>
      </c>
      <c r="V720" s="36"/>
      <c r="W720" s="36"/>
      <c r="X720" s="36"/>
      <c r="AD720" s="36"/>
      <c r="AE720" s="36"/>
      <c r="AF720" s="36"/>
      <c r="AL720" s="36"/>
      <c r="AM720" s="36"/>
      <c r="AN720" s="36"/>
      <c r="AT720" s="36"/>
      <c r="AU720" s="36"/>
      <c r="AV720" s="36"/>
      <c r="BB720" s="36"/>
      <c r="BC720" s="36"/>
      <c r="BD720" s="36"/>
      <c r="BJ720" s="36"/>
      <c r="BK720" s="36"/>
      <c r="BL720" s="36"/>
      <c r="BR720" s="36"/>
      <c r="BS720" s="36"/>
      <c r="BT720" s="36"/>
      <c r="BZ720" s="36"/>
      <c r="CA720" s="36"/>
      <c r="CB720" s="36"/>
      <c r="CH720" s="36"/>
      <c r="CI720" s="36"/>
      <c r="CJ720" s="36"/>
      <c r="CP720" s="36"/>
      <c r="CQ720" s="36"/>
      <c r="CR720" s="36"/>
      <c r="CX720" s="36"/>
      <c r="CY720" s="36"/>
      <c r="CZ720" s="36"/>
      <c r="DF720" s="36">
        <v>2.529E-8</v>
      </c>
      <c r="DG720" s="36">
        <v>3.0797595982099999</v>
      </c>
      <c r="DH720" s="36">
        <v>774.48262992160005</v>
      </c>
      <c r="DI720" s="30">
        <f t="shared" si="360"/>
        <v>8.8232867283132254E-9</v>
      </c>
      <c r="DJ720" s="30">
        <f t="shared" si="361"/>
        <v>8.8205399398246675E-9</v>
      </c>
      <c r="DK720" s="30">
        <f t="shared" si="362"/>
        <v>8.8205399444597988E-9</v>
      </c>
      <c r="DL720" s="30">
        <f t="shared" si="363"/>
        <v>8.8205399444597988E-9</v>
      </c>
      <c r="DN720" s="36"/>
      <c r="DO720" s="36"/>
      <c r="DP720" s="36"/>
      <c r="DV720" s="36"/>
      <c r="DW720" s="36"/>
      <c r="DX720" s="36"/>
      <c r="ED720" s="36"/>
      <c r="EE720" s="36"/>
      <c r="EF720" s="36"/>
      <c r="EL720" s="36"/>
      <c r="EM720" s="36"/>
      <c r="EN720" s="36"/>
      <c r="ET720" s="36"/>
      <c r="EU720" s="36"/>
      <c r="EV720" s="36"/>
    </row>
    <row r="721" spans="14:152" s="30" customFormat="1" ht="12.75">
      <c r="N721" s="36">
        <v>4.8799999999999997E-9</v>
      </c>
      <c r="O721" s="36">
        <v>0.35817443686</v>
      </c>
      <c r="P721" s="36">
        <v>36.909195360399998</v>
      </c>
      <c r="Q721" s="30">
        <f t="shared" si="356"/>
        <v>4.8225994848449454E-9</v>
      </c>
      <c r="R721" s="30">
        <f t="shared" si="357"/>
        <v>4.8226036064625832E-9</v>
      </c>
      <c r="S721" s="30">
        <f t="shared" si="358"/>
        <v>4.8226036064556283E-9</v>
      </c>
      <c r="T721" s="30">
        <f t="shared" si="359"/>
        <v>4.8226036064556283E-9</v>
      </c>
      <c r="V721" s="36"/>
      <c r="W721" s="36"/>
      <c r="X721" s="36"/>
      <c r="AD721" s="36"/>
      <c r="AE721" s="36"/>
      <c r="AF721" s="36"/>
      <c r="AL721" s="36"/>
      <c r="AM721" s="36"/>
      <c r="AN721" s="36"/>
      <c r="AT721" s="36"/>
      <c r="AU721" s="36"/>
      <c r="AV721" s="36"/>
      <c r="BB721" s="36"/>
      <c r="BC721" s="36"/>
      <c r="BD721" s="36"/>
      <c r="BJ721" s="36"/>
      <c r="BK721" s="36"/>
      <c r="BL721" s="36"/>
      <c r="BR721" s="36"/>
      <c r="BS721" s="36"/>
      <c r="BT721" s="36"/>
      <c r="BZ721" s="36"/>
      <c r="CA721" s="36"/>
      <c r="CB721" s="36"/>
      <c r="CH721" s="36"/>
      <c r="CI721" s="36"/>
      <c r="CJ721" s="36"/>
      <c r="CP721" s="36"/>
      <c r="CQ721" s="36"/>
      <c r="CR721" s="36"/>
      <c r="CX721" s="36"/>
      <c r="CY721" s="36"/>
      <c r="CZ721" s="36"/>
      <c r="DF721" s="36">
        <v>2.5230000000000002E-8</v>
      </c>
      <c r="DG721" s="36">
        <v>1.75026771081</v>
      </c>
      <c r="DH721" s="36">
        <v>1578.0271950199001</v>
      </c>
      <c r="DI721" s="30">
        <f t="shared" si="360"/>
        <v>1.9033889524965058E-8</v>
      </c>
      <c r="DJ721" s="30">
        <f t="shared" si="361"/>
        <v>1.9029978444999428E-8</v>
      </c>
      <c r="DK721" s="30">
        <f t="shared" si="362"/>
        <v>1.9029978451600055E-8</v>
      </c>
      <c r="DL721" s="30">
        <f t="shared" si="363"/>
        <v>1.9029978451600025E-8</v>
      </c>
      <c r="DN721" s="36"/>
      <c r="DO721" s="36"/>
      <c r="DP721" s="36"/>
      <c r="DV721" s="36"/>
      <c r="DW721" s="36"/>
      <c r="DX721" s="36"/>
      <c r="ED721" s="36"/>
      <c r="EE721" s="36"/>
      <c r="EF721" s="36"/>
      <c r="EL721" s="36"/>
      <c r="EM721" s="36"/>
      <c r="EN721" s="36"/>
      <c r="ET721" s="36"/>
      <c r="EU721" s="36"/>
      <c r="EV721" s="36"/>
    </row>
    <row r="722" spans="14:152" s="30" customFormat="1" ht="12.75">
      <c r="N722" s="36">
        <v>4.18E-9</v>
      </c>
      <c r="O722" s="36">
        <v>4.8108088746800002</v>
      </c>
      <c r="P722" s="36">
        <v>775.23338944700004</v>
      </c>
      <c r="Q722" s="30">
        <f t="shared" si="356"/>
        <v>3.643019124113878E-9</v>
      </c>
      <c r="R722" s="30">
        <f t="shared" si="357"/>
        <v>3.6432568591681931E-9</v>
      </c>
      <c r="S722" s="30">
        <f t="shared" si="358"/>
        <v>3.6432568587670689E-9</v>
      </c>
      <c r="T722" s="30">
        <f t="shared" si="359"/>
        <v>3.6432568587670705E-9</v>
      </c>
      <c r="V722" s="36"/>
      <c r="W722" s="36"/>
      <c r="X722" s="36"/>
      <c r="AD722" s="36"/>
      <c r="AE722" s="36"/>
      <c r="AF722" s="36"/>
      <c r="AL722" s="36"/>
      <c r="AM722" s="36"/>
      <c r="AN722" s="36"/>
      <c r="AT722" s="36"/>
      <c r="AU722" s="36"/>
      <c r="AV722" s="36"/>
      <c r="BB722" s="36"/>
      <c r="BC722" s="36"/>
      <c r="BD722" s="36"/>
      <c r="BJ722" s="36"/>
      <c r="BK722" s="36"/>
      <c r="BL722" s="36"/>
      <c r="BR722" s="36"/>
      <c r="BS722" s="36"/>
      <c r="BT722" s="36"/>
      <c r="BZ722" s="36"/>
      <c r="CA722" s="36"/>
      <c r="CB722" s="36"/>
      <c r="CH722" s="36"/>
      <c r="CI722" s="36"/>
      <c r="CJ722" s="36"/>
      <c r="CP722" s="36"/>
      <c r="CQ722" s="36"/>
      <c r="CR722" s="36"/>
      <c r="CX722" s="36"/>
      <c r="CY722" s="36"/>
      <c r="CZ722" s="36"/>
      <c r="DF722" s="36">
        <v>2.1109999999999998E-8</v>
      </c>
      <c r="DG722" s="36">
        <v>4.2463758909399996</v>
      </c>
      <c r="DH722" s="36">
        <v>96.872999095099999</v>
      </c>
      <c r="DI722" s="30">
        <f t="shared" si="360"/>
        <v>-1.7799093933610417E-8</v>
      </c>
      <c r="DJ722" s="30">
        <f t="shared" si="361"/>
        <v>-1.77992584600589E-8</v>
      </c>
      <c r="DK722" s="30">
        <f t="shared" si="362"/>
        <v>-1.7799258459781278E-8</v>
      </c>
      <c r="DL722" s="30">
        <f t="shared" si="363"/>
        <v>-1.7799258459781278E-8</v>
      </c>
      <c r="DN722" s="36"/>
      <c r="DO722" s="36"/>
      <c r="DP722" s="36"/>
      <c r="DV722" s="36"/>
      <c r="DW722" s="36"/>
      <c r="DX722" s="36"/>
      <c r="ED722" s="36"/>
      <c r="EE722" s="36"/>
      <c r="EF722" s="36"/>
      <c r="EL722" s="36"/>
      <c r="EM722" s="36"/>
      <c r="EN722" s="36"/>
      <c r="ET722" s="36"/>
      <c r="EU722" s="36"/>
      <c r="EV722" s="36"/>
    </row>
    <row r="723" spans="14:152" s="30" customFormat="1" ht="12.75">
      <c r="N723" s="36">
        <v>4.1700000000000003E-9</v>
      </c>
      <c r="O723" s="36">
        <v>4.9394359357899997</v>
      </c>
      <c r="P723" s="36">
        <v>306.09692891809999</v>
      </c>
      <c r="Q723" s="30">
        <f t="shared" si="356"/>
        <v>-4.1488889729321752E-9</v>
      </c>
      <c r="R723" s="30">
        <f t="shared" si="357"/>
        <v>-4.1489081634530828E-9</v>
      </c>
      <c r="S723" s="30">
        <f t="shared" si="358"/>
        <v>-4.148908163420707E-9</v>
      </c>
      <c r="T723" s="30">
        <f t="shared" si="359"/>
        <v>-4.148908163420707E-9</v>
      </c>
      <c r="V723" s="36"/>
      <c r="W723" s="36"/>
      <c r="X723" s="36"/>
      <c r="AD723" s="36"/>
      <c r="AE723" s="36"/>
      <c r="AF723" s="36"/>
      <c r="AL723" s="36"/>
      <c r="AM723" s="36"/>
      <c r="AN723" s="36"/>
      <c r="AT723" s="36"/>
      <c r="AU723" s="36"/>
      <c r="AV723" s="36"/>
      <c r="BB723" s="36"/>
      <c r="BC723" s="36"/>
      <c r="BD723" s="36"/>
      <c r="BJ723" s="36"/>
      <c r="BK723" s="36"/>
      <c r="BL723" s="36"/>
      <c r="BR723" s="36"/>
      <c r="BS723" s="36"/>
      <c r="BT723" s="36"/>
      <c r="BZ723" s="36"/>
      <c r="CA723" s="36"/>
      <c r="CB723" s="36"/>
      <c r="CH723" s="36"/>
      <c r="CI723" s="36"/>
      <c r="CJ723" s="36"/>
      <c r="CP723" s="36"/>
      <c r="CQ723" s="36"/>
      <c r="CR723" s="36"/>
      <c r="CX723" s="36"/>
      <c r="CY723" s="36"/>
      <c r="CZ723" s="36"/>
      <c r="DF723" s="36">
        <v>2.826E-8</v>
      </c>
      <c r="DG723" s="36">
        <v>1.0197499407299999</v>
      </c>
      <c r="DH723" s="36">
        <v>87.3117715395</v>
      </c>
      <c r="DI723" s="30">
        <f t="shared" si="360"/>
        <v>2.4301915528878228E-8</v>
      </c>
      <c r="DJ723" s="30">
        <f t="shared" si="361"/>
        <v>2.4302103974072522E-8</v>
      </c>
      <c r="DK723" s="30">
        <f t="shared" si="362"/>
        <v>2.4302103973754533E-8</v>
      </c>
      <c r="DL723" s="30">
        <f t="shared" si="363"/>
        <v>2.4302103973754537E-8</v>
      </c>
      <c r="DN723" s="36"/>
      <c r="DO723" s="36"/>
      <c r="DP723" s="36"/>
      <c r="DV723" s="36"/>
      <c r="DW723" s="36"/>
      <c r="DX723" s="36"/>
      <c r="ED723" s="36"/>
      <c r="EE723" s="36"/>
      <c r="EF723" s="36"/>
      <c r="EL723" s="36"/>
      <c r="EM723" s="36"/>
      <c r="EN723" s="36"/>
      <c r="ET723" s="36"/>
      <c r="EU723" s="36"/>
      <c r="EV723" s="36"/>
    </row>
    <row r="724" spans="14:152" s="30" customFormat="1" ht="12.75">
      <c r="N724" s="36">
        <v>4.8300000000000001E-9</v>
      </c>
      <c r="O724" s="36">
        <v>3.9284792242000002</v>
      </c>
      <c r="P724" s="36">
        <v>39.617508346100003</v>
      </c>
      <c r="Q724" s="30">
        <f t="shared" si="356"/>
        <v>-4.0736004143261997E-9</v>
      </c>
      <c r="R724" s="30">
        <f t="shared" si="357"/>
        <v>-4.0736157987960284E-9</v>
      </c>
      <c r="S724" s="30">
        <f t="shared" si="358"/>
        <v>-4.0736157987700682E-9</v>
      </c>
      <c r="T724" s="30">
        <f t="shared" si="359"/>
        <v>-4.0736157987700682E-9</v>
      </c>
      <c r="V724" s="36"/>
      <c r="W724" s="36"/>
      <c r="X724" s="36"/>
      <c r="AD724" s="36"/>
      <c r="AE724" s="36"/>
      <c r="AF724" s="36"/>
      <c r="AL724" s="36"/>
      <c r="AM724" s="36"/>
      <c r="AN724" s="36"/>
      <c r="AT724" s="36"/>
      <c r="AU724" s="36"/>
      <c r="AV724" s="36"/>
      <c r="BB724" s="36"/>
      <c r="BC724" s="36"/>
      <c r="BD724" s="36"/>
      <c r="BJ724" s="36"/>
      <c r="BK724" s="36"/>
      <c r="BL724" s="36"/>
      <c r="BR724" s="36"/>
      <c r="BS724" s="36"/>
      <c r="BT724" s="36"/>
      <c r="BZ724" s="36"/>
      <c r="CA724" s="36"/>
      <c r="CB724" s="36"/>
      <c r="CH724" s="36"/>
      <c r="CI724" s="36"/>
      <c r="CJ724" s="36"/>
      <c r="CP724" s="36"/>
      <c r="CQ724" s="36"/>
      <c r="CR724" s="36"/>
      <c r="CX724" s="36"/>
      <c r="CY724" s="36"/>
      <c r="CZ724" s="36"/>
      <c r="DF724" s="36">
        <v>2.906E-8</v>
      </c>
      <c r="DG724" s="36">
        <v>3.7537430235599998</v>
      </c>
      <c r="DH724" s="36">
        <v>428.08266358430001</v>
      </c>
      <c r="DI724" s="30">
        <f t="shared" si="360"/>
        <v>5.5050433743265969E-9</v>
      </c>
      <c r="DJ724" s="30">
        <f t="shared" si="361"/>
        <v>5.506871152930741E-9</v>
      </c>
      <c r="DK724" s="30">
        <f t="shared" si="362"/>
        <v>5.5068711498464972E-9</v>
      </c>
      <c r="DL724" s="30">
        <f t="shared" si="363"/>
        <v>5.5068711498465096E-9</v>
      </c>
      <c r="DN724" s="36"/>
      <c r="DO724" s="36"/>
      <c r="DP724" s="36"/>
      <c r="DV724" s="36"/>
      <c r="DW724" s="36"/>
      <c r="DX724" s="36"/>
      <c r="ED724" s="36"/>
      <c r="EE724" s="36"/>
      <c r="EF724" s="36"/>
      <c r="EL724" s="36"/>
      <c r="EM724" s="36"/>
      <c r="EN724" s="36"/>
      <c r="ET724" s="36"/>
      <c r="EU724" s="36"/>
      <c r="EV724" s="36"/>
    </row>
    <row r="725" spans="14:152" s="30" customFormat="1" ht="12.75">
      <c r="N725" s="36">
        <v>4.6699999999999998E-9</v>
      </c>
      <c r="O725" s="36">
        <v>1.8915306948399999</v>
      </c>
      <c r="P725" s="36">
        <v>30.056280790500001</v>
      </c>
      <c r="Q725" s="30">
        <f t="shared" si="356"/>
        <v>-7.1673351818764441E-10</v>
      </c>
      <c r="R725" s="30">
        <f t="shared" si="357"/>
        <v>-7.1671276355230066E-10</v>
      </c>
      <c r="S725" s="30">
        <f t="shared" si="358"/>
        <v>-7.1671276358732266E-10</v>
      </c>
      <c r="T725" s="30">
        <f t="shared" si="359"/>
        <v>-7.1671276358732266E-10</v>
      </c>
      <c r="V725" s="36"/>
      <c r="W725" s="36"/>
      <c r="X725" s="36"/>
      <c r="AD725" s="36"/>
      <c r="AE725" s="36"/>
      <c r="AF725" s="36"/>
      <c r="AL725" s="36"/>
      <c r="AM725" s="36"/>
      <c r="AN725" s="36"/>
      <c r="AT725" s="36"/>
      <c r="AU725" s="36"/>
      <c r="AV725" s="36"/>
      <c r="BB725" s="36"/>
      <c r="BC725" s="36"/>
      <c r="BD725" s="36"/>
      <c r="BJ725" s="36"/>
      <c r="BK725" s="36"/>
      <c r="BL725" s="36"/>
      <c r="BR725" s="36"/>
      <c r="BS725" s="36"/>
      <c r="BT725" s="36"/>
      <c r="BZ725" s="36"/>
      <c r="CA725" s="36"/>
      <c r="CB725" s="36"/>
      <c r="CH725" s="36"/>
      <c r="CI725" s="36"/>
      <c r="CJ725" s="36"/>
      <c r="CP725" s="36"/>
      <c r="CQ725" s="36"/>
      <c r="CR725" s="36"/>
      <c r="CX725" s="36"/>
      <c r="CY725" s="36"/>
      <c r="CZ725" s="36"/>
      <c r="DF725" s="36">
        <v>2.1130000000000001E-8</v>
      </c>
      <c r="DG725" s="36">
        <v>2.1978734392599999</v>
      </c>
      <c r="DH725" s="36">
        <v>449.23210812500002</v>
      </c>
      <c r="DI725" s="30">
        <f t="shared" si="360"/>
        <v>2.0229922322903069E-8</v>
      </c>
      <c r="DJ725" s="30">
        <f t="shared" si="361"/>
        <v>2.0229512130169879E-8</v>
      </c>
      <c r="DK725" s="30">
        <f t="shared" si="362"/>
        <v>2.0229512130862133E-8</v>
      </c>
      <c r="DL725" s="30">
        <f t="shared" si="363"/>
        <v>2.0229512130862133E-8</v>
      </c>
      <c r="DN725" s="36"/>
      <c r="DO725" s="36"/>
      <c r="DP725" s="36"/>
      <c r="DV725" s="36"/>
      <c r="DW725" s="36"/>
      <c r="DX725" s="36"/>
      <c r="ED725" s="36"/>
      <c r="EE725" s="36"/>
      <c r="EF725" s="36"/>
      <c r="EL725" s="36"/>
      <c r="EM725" s="36"/>
      <c r="EN725" s="36"/>
      <c r="ET725" s="36"/>
      <c r="EU725" s="36"/>
      <c r="EV725" s="36"/>
    </row>
    <row r="726" spans="14:152" s="30" customFormat="1" ht="12.75">
      <c r="N726" s="36">
        <v>4.1000000000000003E-9</v>
      </c>
      <c r="O726" s="36">
        <v>5.52148731635</v>
      </c>
      <c r="P726" s="36">
        <v>118.07062774560001</v>
      </c>
      <c r="Q726" s="30">
        <f t="shared" si="356"/>
        <v>6.3071868703211063E-10</v>
      </c>
      <c r="R726" s="30">
        <f t="shared" si="357"/>
        <v>6.3064711147862654E-10</v>
      </c>
      <c r="S726" s="30">
        <f t="shared" si="358"/>
        <v>6.3064711159940369E-10</v>
      </c>
      <c r="T726" s="30">
        <f t="shared" si="359"/>
        <v>6.3064711159940369E-10</v>
      </c>
      <c r="V726" s="36"/>
      <c r="W726" s="36"/>
      <c r="X726" s="36"/>
      <c r="AD726" s="36"/>
      <c r="AE726" s="36"/>
      <c r="AF726" s="36"/>
      <c r="AL726" s="36"/>
      <c r="AM726" s="36"/>
      <c r="AN726" s="36"/>
      <c r="AT726" s="36"/>
      <c r="AU726" s="36"/>
      <c r="AV726" s="36"/>
      <c r="BB726" s="36"/>
      <c r="BC726" s="36"/>
      <c r="BD726" s="36"/>
      <c r="BJ726" s="36"/>
      <c r="BK726" s="36"/>
      <c r="BL726" s="36"/>
      <c r="BR726" s="36"/>
      <c r="BS726" s="36"/>
      <c r="BT726" s="36"/>
      <c r="BZ726" s="36"/>
      <c r="CA726" s="36"/>
      <c r="CB726" s="36"/>
      <c r="CH726" s="36"/>
      <c r="CI726" s="36"/>
      <c r="CJ726" s="36"/>
      <c r="CP726" s="36"/>
      <c r="CQ726" s="36"/>
      <c r="CR726" s="36"/>
      <c r="CX726" s="36"/>
      <c r="CY726" s="36"/>
      <c r="CZ726" s="36"/>
      <c r="DF726" s="36">
        <v>2.1419999999999999E-8</v>
      </c>
      <c r="DG726" s="36">
        <v>1.1967135985799999</v>
      </c>
      <c r="DH726" s="36">
        <v>209.15449385380001</v>
      </c>
      <c r="DI726" s="30">
        <f t="shared" si="360"/>
        <v>2.1405306986874017E-8</v>
      </c>
      <c r="DJ726" s="30">
        <f t="shared" si="361"/>
        <v>2.1405331802679266E-8</v>
      </c>
      <c r="DK726" s="30">
        <f t="shared" si="362"/>
        <v>2.1405331802637411E-8</v>
      </c>
      <c r="DL726" s="30">
        <f t="shared" si="363"/>
        <v>2.1405331802637411E-8</v>
      </c>
      <c r="DN726" s="36"/>
      <c r="DO726" s="36"/>
      <c r="DP726" s="36"/>
      <c r="DV726" s="36"/>
      <c r="DW726" s="36"/>
      <c r="DX726" s="36"/>
      <c r="ED726" s="36"/>
      <c r="EE726" s="36"/>
      <c r="EF726" s="36"/>
      <c r="EL726" s="36"/>
      <c r="EM726" s="36"/>
      <c r="EN726" s="36"/>
      <c r="ET726" s="36"/>
      <c r="EU726" s="36"/>
      <c r="EV726" s="36"/>
    </row>
    <row r="727" spans="14:152" s="30" customFormat="1" ht="12.75">
      <c r="N727" s="36">
        <v>4.0599999999999996E-9</v>
      </c>
      <c r="O727" s="36">
        <v>1.35991757653</v>
      </c>
      <c r="P727" s="36">
        <v>945.99421523210003</v>
      </c>
      <c r="Q727" s="30">
        <f t="shared" si="356"/>
        <v>-2.9882422848592471E-9</v>
      </c>
      <c r="R727" s="30">
        <f t="shared" si="357"/>
        <v>-2.9878531953287547E-9</v>
      </c>
      <c r="S727" s="30">
        <f t="shared" si="358"/>
        <v>-2.9878531959853703E-9</v>
      </c>
      <c r="T727" s="30">
        <f t="shared" si="359"/>
        <v>-2.9878531959853703E-9</v>
      </c>
      <c r="V727" s="36"/>
      <c r="W727" s="36"/>
      <c r="X727" s="36"/>
      <c r="AD727" s="36"/>
      <c r="AE727" s="36"/>
      <c r="AF727" s="36"/>
      <c r="AL727" s="36"/>
      <c r="AM727" s="36"/>
      <c r="AN727" s="36"/>
      <c r="AT727" s="36"/>
      <c r="AU727" s="36"/>
      <c r="AV727" s="36"/>
      <c r="BB727" s="36"/>
      <c r="BC727" s="36"/>
      <c r="BD727" s="36"/>
      <c r="BJ727" s="36"/>
      <c r="BK727" s="36"/>
      <c r="BL727" s="36"/>
      <c r="BR727" s="36"/>
      <c r="BS727" s="36"/>
      <c r="BT727" s="36"/>
      <c r="BZ727" s="36"/>
      <c r="CA727" s="36"/>
      <c r="CB727" s="36"/>
      <c r="CH727" s="36"/>
      <c r="CI727" s="36"/>
      <c r="CJ727" s="36"/>
      <c r="CP727" s="36"/>
      <c r="CQ727" s="36"/>
      <c r="CR727" s="36"/>
      <c r="CX727" s="36"/>
      <c r="CY727" s="36"/>
      <c r="CZ727" s="36"/>
      <c r="DF727" s="36">
        <v>2.8819999999999999E-8</v>
      </c>
      <c r="DG727" s="36">
        <v>2.5937158595200001</v>
      </c>
      <c r="DH727" s="36">
        <v>39.617508346100003</v>
      </c>
      <c r="DI727" s="30">
        <f t="shared" si="360"/>
        <v>-2.073949767833418E-8</v>
      </c>
      <c r="DJ727" s="30">
        <f t="shared" si="361"/>
        <v>-2.0739379044096148E-8</v>
      </c>
      <c r="DK727" s="30">
        <f t="shared" si="362"/>
        <v>-2.0739379044296335E-8</v>
      </c>
      <c r="DL727" s="30">
        <f t="shared" si="363"/>
        <v>-2.0739379044296335E-8</v>
      </c>
      <c r="DN727" s="36"/>
      <c r="DO727" s="36"/>
      <c r="DP727" s="36"/>
      <c r="DV727" s="36"/>
      <c r="DW727" s="36"/>
      <c r="DX727" s="36"/>
      <c r="ED727" s="36"/>
      <c r="EE727" s="36"/>
      <c r="EF727" s="36"/>
      <c r="EL727" s="36"/>
      <c r="EM727" s="36"/>
      <c r="EN727" s="36"/>
      <c r="ET727" s="36"/>
      <c r="EU727" s="36"/>
      <c r="EV727" s="36"/>
    </row>
    <row r="728" spans="14:152" s="30" customFormat="1" ht="12.75">
      <c r="N728" s="36">
        <v>4.4599999999999999E-9</v>
      </c>
      <c r="O728" s="36">
        <v>4.0665611247999998</v>
      </c>
      <c r="P728" s="36">
        <v>380.38840039090002</v>
      </c>
      <c r="Q728" s="30">
        <f t="shared" si="356"/>
        <v>-1.681909041659526E-9</v>
      </c>
      <c r="R728" s="30">
        <f t="shared" si="357"/>
        <v>-1.6816739181023308E-9</v>
      </c>
      <c r="S728" s="30">
        <f t="shared" si="358"/>
        <v>-1.6816739184990921E-9</v>
      </c>
      <c r="T728" s="30">
        <f t="shared" si="359"/>
        <v>-1.6816739184990904E-9</v>
      </c>
      <c r="V728" s="36"/>
      <c r="W728" s="36"/>
      <c r="X728" s="36"/>
      <c r="AD728" s="36"/>
      <c r="AE728" s="36"/>
      <c r="AF728" s="36"/>
      <c r="AL728" s="36"/>
      <c r="AM728" s="36"/>
      <c r="AN728" s="36"/>
      <c r="AT728" s="36"/>
      <c r="AU728" s="36"/>
      <c r="AV728" s="36"/>
      <c r="BB728" s="36"/>
      <c r="BC728" s="36"/>
      <c r="BD728" s="36"/>
      <c r="BJ728" s="36"/>
      <c r="BK728" s="36"/>
      <c r="BL728" s="36"/>
      <c r="BR728" s="36"/>
      <c r="BS728" s="36"/>
      <c r="BT728" s="36"/>
      <c r="BZ728" s="36"/>
      <c r="CA728" s="36"/>
      <c r="CB728" s="36"/>
      <c r="CH728" s="36"/>
      <c r="CI728" s="36"/>
      <c r="CJ728" s="36"/>
      <c r="CP728" s="36"/>
      <c r="CQ728" s="36"/>
      <c r="CR728" s="36"/>
      <c r="CX728" s="36"/>
      <c r="CY728" s="36"/>
      <c r="CZ728" s="36"/>
      <c r="DF728" s="36">
        <v>2.0780000000000001E-8</v>
      </c>
      <c r="DG728" s="36">
        <v>2.8750360450299999</v>
      </c>
      <c r="DH728" s="36">
        <v>14.014645680499999</v>
      </c>
      <c r="DI728" s="30">
        <f t="shared" si="360"/>
        <v>-1.9560730202535612E-8</v>
      </c>
      <c r="DJ728" s="30">
        <f t="shared" si="361"/>
        <v>-1.956071549485794E-8</v>
      </c>
      <c r="DK728" s="30">
        <f t="shared" si="362"/>
        <v>-1.9560715494882759E-8</v>
      </c>
      <c r="DL728" s="30">
        <f t="shared" si="363"/>
        <v>-1.9560715494882759E-8</v>
      </c>
      <c r="DN728" s="36"/>
      <c r="DO728" s="36"/>
      <c r="DP728" s="36"/>
      <c r="DV728" s="36"/>
      <c r="DW728" s="36"/>
      <c r="DX728" s="36"/>
      <c r="ED728" s="36"/>
      <c r="EE728" s="36"/>
      <c r="EF728" s="36"/>
      <c r="EL728" s="36"/>
      <c r="EM728" s="36"/>
      <c r="EN728" s="36"/>
      <c r="ET728" s="36"/>
      <c r="EU728" s="36"/>
      <c r="EV728" s="36"/>
    </row>
    <row r="729" spans="14:152" s="30" customFormat="1" ht="12.75">
      <c r="N729" s="36">
        <v>4.66E-9</v>
      </c>
      <c r="O729" s="36">
        <v>3.65954736664</v>
      </c>
      <c r="P729" s="36">
        <v>988.53248488500003</v>
      </c>
      <c r="Q729" s="30">
        <f t="shared" si="356"/>
        <v>-1.1558227041167862E-9</v>
      </c>
      <c r="R729" s="30">
        <f t="shared" si="357"/>
        <v>-1.1564904639013624E-9</v>
      </c>
      <c r="S729" s="30">
        <f t="shared" si="358"/>
        <v>-1.1564904627745768E-9</v>
      </c>
      <c r="T729" s="30">
        <f t="shared" si="359"/>
        <v>-1.1564904627745809E-9</v>
      </c>
      <c r="V729" s="36"/>
      <c r="W729" s="36"/>
      <c r="X729" s="36"/>
      <c r="AD729" s="36"/>
      <c r="AE729" s="36"/>
      <c r="AF729" s="36"/>
      <c r="AL729" s="36"/>
      <c r="AM729" s="36"/>
      <c r="AN729" s="36"/>
      <c r="AT729" s="36"/>
      <c r="AU729" s="36"/>
      <c r="AV729" s="36"/>
      <c r="BB729" s="36"/>
      <c r="BC729" s="36"/>
      <c r="BD729" s="36"/>
      <c r="BJ729" s="36"/>
      <c r="BK729" s="36"/>
      <c r="BL729" s="36"/>
      <c r="BR729" s="36"/>
      <c r="BS729" s="36"/>
      <c r="BT729" s="36"/>
      <c r="BZ729" s="36"/>
      <c r="CA729" s="36"/>
      <c r="CB729" s="36"/>
      <c r="CH729" s="36"/>
      <c r="CI729" s="36"/>
      <c r="CJ729" s="36"/>
      <c r="CP729" s="36"/>
      <c r="CQ729" s="36"/>
      <c r="CR729" s="36"/>
      <c r="CX729" s="36"/>
      <c r="CY729" s="36"/>
      <c r="CZ729" s="36"/>
      <c r="DF729" s="36">
        <v>2.0899999999999999E-8</v>
      </c>
      <c r="DG729" s="36">
        <v>1.9903222565300001</v>
      </c>
      <c r="DH729" s="36">
        <v>441.57604440300003</v>
      </c>
      <c r="DI729" s="30">
        <f t="shared" si="360"/>
        <v>1.874575474149141E-8</v>
      </c>
      <c r="DJ729" s="30">
        <f t="shared" si="361"/>
        <v>1.8745144053400361E-8</v>
      </c>
      <c r="DK729" s="30">
        <f t="shared" si="362"/>
        <v>1.8745144054430936E-8</v>
      </c>
      <c r="DL729" s="30">
        <f t="shared" si="363"/>
        <v>1.8745144054430929E-8</v>
      </c>
      <c r="DN729" s="36"/>
      <c r="DO729" s="36"/>
      <c r="DP729" s="36"/>
      <c r="DV729" s="36"/>
      <c r="DW729" s="36"/>
      <c r="DX729" s="36"/>
      <c r="ED729" s="36"/>
      <c r="EE729" s="36"/>
      <c r="EF729" s="36"/>
      <c r="EL729" s="36"/>
      <c r="EM729" s="36"/>
      <c r="EN729" s="36"/>
      <c r="ET729" s="36"/>
      <c r="EU729" s="36"/>
      <c r="EV729" s="36"/>
    </row>
    <row r="730" spans="14:152" s="30" customFormat="1" ht="12.75">
      <c r="N730" s="36">
        <v>4.18E-9</v>
      </c>
      <c r="O730" s="36">
        <v>1.4018553280599999</v>
      </c>
      <c r="P730" s="36">
        <v>313.94418910180002</v>
      </c>
      <c r="Q730" s="30">
        <f t="shared" si="356"/>
        <v>3.942341167106336E-9</v>
      </c>
      <c r="R730" s="30">
        <f t="shared" si="357"/>
        <v>3.9422758934542147E-9</v>
      </c>
      <c r="S730" s="30">
        <f t="shared" si="358"/>
        <v>3.942275893564367E-9</v>
      </c>
      <c r="T730" s="30">
        <f t="shared" si="359"/>
        <v>3.942275893564367E-9</v>
      </c>
      <c r="V730" s="36"/>
      <c r="W730" s="36"/>
      <c r="X730" s="36"/>
      <c r="AD730" s="36"/>
      <c r="AE730" s="36"/>
      <c r="AF730" s="36"/>
      <c r="AL730" s="36"/>
      <c r="AM730" s="36"/>
      <c r="AN730" s="36"/>
      <c r="AT730" s="36"/>
      <c r="AU730" s="36"/>
      <c r="AV730" s="36"/>
      <c r="BB730" s="36"/>
      <c r="BC730" s="36"/>
      <c r="BD730" s="36"/>
      <c r="BJ730" s="36"/>
      <c r="BK730" s="36"/>
      <c r="BL730" s="36"/>
      <c r="BR730" s="36"/>
      <c r="BS730" s="36"/>
      <c r="BT730" s="36"/>
      <c r="BZ730" s="36"/>
      <c r="CA730" s="36"/>
      <c r="CB730" s="36"/>
      <c r="CH730" s="36"/>
      <c r="CI730" s="36"/>
      <c r="CJ730" s="36"/>
      <c r="CP730" s="36"/>
      <c r="CQ730" s="36"/>
      <c r="CR730" s="36"/>
      <c r="CX730" s="36"/>
      <c r="CY730" s="36"/>
      <c r="CZ730" s="36"/>
      <c r="DF730" s="36">
        <v>2.5189999999999999E-8</v>
      </c>
      <c r="DG730" s="36">
        <v>2.99001165551</v>
      </c>
      <c r="DH730" s="36">
        <v>745.27768239299996</v>
      </c>
      <c r="DI730" s="30">
        <f t="shared" si="360"/>
        <v>1.0468026926384689E-8</v>
      </c>
      <c r="DJ730" s="30">
        <f t="shared" si="361"/>
        <v>1.0465471697732916E-8</v>
      </c>
      <c r="DK730" s="30">
        <f t="shared" si="362"/>
        <v>1.0465471702044828E-8</v>
      </c>
      <c r="DL730" s="30">
        <f t="shared" si="363"/>
        <v>1.0465471702044828E-8</v>
      </c>
      <c r="DN730" s="36"/>
      <c r="DO730" s="36"/>
      <c r="DP730" s="36"/>
      <c r="DV730" s="36"/>
      <c r="DW730" s="36"/>
      <c r="DX730" s="36"/>
      <c r="ED730" s="36"/>
      <c r="EE730" s="36"/>
      <c r="EF730" s="36"/>
      <c r="EL730" s="36"/>
      <c r="EM730" s="36"/>
      <c r="EN730" s="36"/>
      <c r="ET730" s="36"/>
      <c r="EU730" s="36"/>
      <c r="EV730" s="36"/>
    </row>
    <row r="731" spans="14:152" s="30" customFormat="1" ht="12.75">
      <c r="N731" s="36">
        <v>4.8099999999999997E-9</v>
      </c>
      <c r="O731" s="36">
        <v>1.80873987903</v>
      </c>
      <c r="P731" s="36">
        <v>43.128970483899998</v>
      </c>
      <c r="Q731" s="30">
        <f t="shared" si="356"/>
        <v>5.715109250927464E-12</v>
      </c>
      <c r="R731" s="30">
        <f t="shared" si="357"/>
        <v>5.7461514718161222E-12</v>
      </c>
      <c r="S731" s="30">
        <f t="shared" si="358"/>
        <v>5.746151419434405E-12</v>
      </c>
      <c r="T731" s="30">
        <f t="shared" si="359"/>
        <v>5.746151419434405E-12</v>
      </c>
      <c r="V731" s="36"/>
      <c r="W731" s="36"/>
      <c r="X731" s="36"/>
      <c r="AD731" s="36"/>
      <c r="AE731" s="36"/>
      <c r="AF731" s="36"/>
      <c r="AL731" s="36"/>
      <c r="AM731" s="36"/>
      <c r="AN731" s="36"/>
      <c r="AT731" s="36"/>
      <c r="AU731" s="36"/>
      <c r="AV731" s="36"/>
      <c r="BB731" s="36"/>
      <c r="BC731" s="36"/>
      <c r="BD731" s="36"/>
      <c r="BJ731" s="36"/>
      <c r="BK731" s="36"/>
      <c r="BL731" s="36"/>
      <c r="BR731" s="36"/>
      <c r="BS731" s="36"/>
      <c r="BT731" s="36"/>
      <c r="BZ731" s="36"/>
      <c r="CA731" s="36"/>
      <c r="CB731" s="36"/>
      <c r="CH731" s="36"/>
      <c r="CI731" s="36"/>
      <c r="CJ731" s="36"/>
      <c r="CP731" s="36"/>
      <c r="CQ731" s="36"/>
      <c r="CR731" s="36"/>
      <c r="CX731" s="36"/>
      <c r="CY731" s="36"/>
      <c r="CZ731" s="36"/>
      <c r="DF731" s="36">
        <v>2.035E-8</v>
      </c>
      <c r="DG731" s="36">
        <v>5.3714778584899996</v>
      </c>
      <c r="DH731" s="36">
        <v>1041.2226829245001</v>
      </c>
      <c r="DI731" s="30">
        <f t="shared" si="360"/>
        <v>1.8730431885952915E-8</v>
      </c>
      <c r="DJ731" s="30">
        <f t="shared" si="361"/>
        <v>1.8729192114943393E-8</v>
      </c>
      <c r="DK731" s="30">
        <f t="shared" si="362"/>
        <v>1.8729192117035823E-8</v>
      </c>
      <c r="DL731" s="30">
        <f t="shared" si="363"/>
        <v>1.8729192117035816E-8</v>
      </c>
      <c r="DN731" s="36"/>
      <c r="DO731" s="36"/>
      <c r="DP731" s="36"/>
      <c r="DV731" s="36"/>
      <c r="DW731" s="36"/>
      <c r="DX731" s="36"/>
      <c r="ED731" s="36"/>
      <c r="EE731" s="36"/>
      <c r="EF731" s="36"/>
      <c r="EL731" s="36"/>
      <c r="EM731" s="36"/>
      <c r="EN731" s="36"/>
      <c r="ET731" s="36"/>
      <c r="EU731" s="36"/>
      <c r="EV731" s="36"/>
    </row>
    <row r="732" spans="14:152" s="30" customFormat="1" ht="12.75">
      <c r="N732" s="36">
        <v>4.3699999999999996E-9</v>
      </c>
      <c r="O732" s="36">
        <v>0.86746182154999996</v>
      </c>
      <c r="P732" s="36">
        <v>170.97327410619999</v>
      </c>
      <c r="Q732" s="30">
        <f t="shared" si="356"/>
        <v>4.3558440895568466E-9</v>
      </c>
      <c r="R732" s="30">
        <f t="shared" si="357"/>
        <v>4.3558350964732871E-9</v>
      </c>
      <c r="S732" s="30">
        <f t="shared" si="358"/>
        <v>4.3558350964884643E-9</v>
      </c>
      <c r="T732" s="30">
        <f t="shared" si="359"/>
        <v>4.3558350964884643E-9</v>
      </c>
      <c r="V732" s="36"/>
      <c r="W732" s="36"/>
      <c r="X732" s="36"/>
      <c r="AD732" s="36"/>
      <c r="AE732" s="36"/>
      <c r="AF732" s="36"/>
      <c r="AL732" s="36"/>
      <c r="AM732" s="36"/>
      <c r="AN732" s="36"/>
      <c r="AT732" s="36"/>
      <c r="AU732" s="36"/>
      <c r="AV732" s="36"/>
      <c r="BB732" s="36"/>
      <c r="BC732" s="36"/>
      <c r="BD732" s="36"/>
      <c r="BJ732" s="36"/>
      <c r="BK732" s="36"/>
      <c r="BL732" s="36"/>
      <c r="BR732" s="36"/>
      <c r="BS732" s="36"/>
      <c r="BT732" s="36"/>
      <c r="BZ732" s="36"/>
      <c r="CA732" s="36"/>
      <c r="CB732" s="36"/>
      <c r="CH732" s="36"/>
      <c r="CI732" s="36"/>
      <c r="CJ732" s="36"/>
      <c r="CP732" s="36"/>
      <c r="CQ732" s="36"/>
      <c r="CR732" s="36"/>
      <c r="CX732" s="36"/>
      <c r="CY732" s="36"/>
      <c r="CZ732" s="36"/>
      <c r="DF732" s="36">
        <v>2.0540000000000001E-8</v>
      </c>
      <c r="DG732" s="36">
        <v>1.1181737296100001</v>
      </c>
      <c r="DH732" s="36">
        <v>842.90144101349995</v>
      </c>
      <c r="DI732" s="30">
        <f t="shared" si="360"/>
        <v>-1.8806725840280162E-8</v>
      </c>
      <c r="DJ732" s="30">
        <f t="shared" si="361"/>
        <v>-1.8805684084257952E-8</v>
      </c>
      <c r="DK732" s="30">
        <f t="shared" si="362"/>
        <v>-1.8805684086016108E-8</v>
      </c>
      <c r="DL732" s="30">
        <f t="shared" si="363"/>
        <v>-1.8805684086016101E-8</v>
      </c>
      <c r="DN732" s="36"/>
      <c r="DO732" s="36"/>
      <c r="DP732" s="36"/>
      <c r="DV732" s="36"/>
      <c r="DW732" s="36"/>
      <c r="DX732" s="36"/>
      <c r="ED732" s="36"/>
      <c r="EE732" s="36"/>
      <c r="EF732" s="36"/>
      <c r="EL732" s="36"/>
      <c r="EM732" s="36"/>
      <c r="EN732" s="36"/>
      <c r="ET732" s="36"/>
      <c r="EU732" s="36"/>
      <c r="EV732" s="36"/>
    </row>
    <row r="733" spans="14:152" s="30" customFormat="1" ht="12.75">
      <c r="N733" s="36">
        <v>4.8300000000000001E-9</v>
      </c>
      <c r="O733" s="36">
        <v>4.4989412277199996</v>
      </c>
      <c r="P733" s="36">
        <v>46.209790485100001</v>
      </c>
      <c r="Q733" s="30">
        <f t="shared" si="356"/>
        <v>-2.1859821362128842E-9</v>
      </c>
      <c r="R733" s="30">
        <f t="shared" si="357"/>
        <v>-2.1860119178517163E-9</v>
      </c>
      <c r="S733" s="30">
        <f t="shared" si="358"/>
        <v>-2.1860119178014626E-9</v>
      </c>
      <c r="T733" s="30">
        <f t="shared" si="359"/>
        <v>-2.1860119178014626E-9</v>
      </c>
      <c r="V733" s="36"/>
      <c r="W733" s="36"/>
      <c r="X733" s="36"/>
      <c r="AD733" s="36"/>
      <c r="AE733" s="36"/>
      <c r="AF733" s="36"/>
      <c r="AL733" s="36"/>
      <c r="AM733" s="36"/>
      <c r="AN733" s="36"/>
      <c r="AT733" s="36"/>
      <c r="AU733" s="36"/>
      <c r="AV733" s="36"/>
      <c r="BB733" s="36"/>
      <c r="BC733" s="36"/>
      <c r="BD733" s="36"/>
      <c r="BJ733" s="36"/>
      <c r="BK733" s="36"/>
      <c r="BL733" s="36"/>
      <c r="BR733" s="36"/>
      <c r="BS733" s="36"/>
      <c r="BT733" s="36"/>
      <c r="BZ733" s="36"/>
      <c r="CA733" s="36"/>
      <c r="CB733" s="36"/>
      <c r="CH733" s="36"/>
      <c r="CI733" s="36"/>
      <c r="CJ733" s="36"/>
      <c r="CP733" s="36"/>
      <c r="CQ733" s="36"/>
      <c r="CR733" s="36"/>
      <c r="CX733" s="36"/>
      <c r="CY733" s="36"/>
      <c r="CZ733" s="36"/>
      <c r="DF733" s="36">
        <v>2.023E-8</v>
      </c>
      <c r="DG733" s="36">
        <v>2.9455914870200002</v>
      </c>
      <c r="DH733" s="36">
        <v>668.20846196529999</v>
      </c>
      <c r="DI733" s="30">
        <f t="shared" si="360"/>
        <v>1.4672640120359679E-8</v>
      </c>
      <c r="DJ733" s="30">
        <f t="shared" si="361"/>
        <v>1.4671247485795202E-8</v>
      </c>
      <c r="DK733" s="30">
        <f t="shared" si="362"/>
        <v>1.4671247488145313E-8</v>
      </c>
      <c r="DL733" s="30">
        <f t="shared" si="363"/>
        <v>1.467124748814531E-8</v>
      </c>
      <c r="DN733" s="36"/>
      <c r="DO733" s="36"/>
      <c r="DP733" s="36"/>
      <c r="DV733" s="36"/>
      <c r="DW733" s="36"/>
      <c r="DX733" s="36"/>
      <c r="ED733" s="36"/>
      <c r="EE733" s="36"/>
      <c r="EF733" s="36"/>
      <c r="EL733" s="36"/>
      <c r="EM733" s="36"/>
      <c r="EN733" s="36"/>
      <c r="ET733" s="36"/>
      <c r="EU733" s="36"/>
      <c r="EV733" s="36"/>
    </row>
    <row r="734" spans="14:152" s="30" customFormat="1" ht="12.75">
      <c r="N734" s="36">
        <v>3.9799999999999999E-9</v>
      </c>
      <c r="O734" s="36">
        <v>2.9097773192399998</v>
      </c>
      <c r="P734" s="36">
        <v>131.54696222179999</v>
      </c>
      <c r="Q734" s="30">
        <f t="shared" si="356"/>
        <v>-2.2787376407196825E-9</v>
      </c>
      <c r="R734" s="30">
        <f t="shared" si="357"/>
        <v>-2.2786734086739902E-9</v>
      </c>
      <c r="S734" s="30">
        <f t="shared" si="358"/>
        <v>-2.278673408782379E-9</v>
      </c>
      <c r="T734" s="30">
        <f t="shared" si="359"/>
        <v>-2.278673408782379E-9</v>
      </c>
      <c r="V734" s="36"/>
      <c r="W734" s="36"/>
      <c r="X734" s="36"/>
      <c r="AD734" s="36"/>
      <c r="AE734" s="36"/>
      <c r="AF734" s="36"/>
      <c r="AL734" s="36"/>
      <c r="AM734" s="36"/>
      <c r="AN734" s="36"/>
      <c r="AT734" s="36"/>
      <c r="AU734" s="36"/>
      <c r="AV734" s="36"/>
      <c r="BB734" s="36"/>
      <c r="BC734" s="36"/>
      <c r="BD734" s="36"/>
      <c r="BJ734" s="36"/>
      <c r="BK734" s="36"/>
      <c r="BL734" s="36"/>
      <c r="BR734" s="36"/>
      <c r="BS734" s="36"/>
      <c r="BT734" s="36"/>
      <c r="BZ734" s="36"/>
      <c r="CA734" s="36"/>
      <c r="CB734" s="36"/>
      <c r="CH734" s="36"/>
      <c r="CI734" s="36"/>
      <c r="CJ734" s="36"/>
      <c r="CP734" s="36"/>
      <c r="CQ734" s="36"/>
      <c r="CR734" s="36"/>
      <c r="CX734" s="36"/>
      <c r="CY734" s="36"/>
      <c r="CZ734" s="36"/>
      <c r="DF734" s="36">
        <v>2.529E-8</v>
      </c>
      <c r="DG734" s="36">
        <v>4.3428015900399997</v>
      </c>
      <c r="DH734" s="36">
        <v>221.89711514710001</v>
      </c>
      <c r="DI734" s="30">
        <f t="shared" si="360"/>
        <v>-2.5279281202626485E-8</v>
      </c>
      <c r="DJ734" s="30">
        <f t="shared" si="361"/>
        <v>-2.5279256742736523E-8</v>
      </c>
      <c r="DK734" s="30">
        <f t="shared" si="362"/>
        <v>-2.5279256742777819E-8</v>
      </c>
      <c r="DL734" s="30">
        <f t="shared" si="363"/>
        <v>-2.5279256742777819E-8</v>
      </c>
      <c r="DN734" s="36"/>
      <c r="DO734" s="36"/>
      <c r="DP734" s="36"/>
      <c r="DV734" s="36"/>
      <c r="DW734" s="36"/>
      <c r="DX734" s="36"/>
      <c r="ED734" s="36"/>
      <c r="EE734" s="36"/>
      <c r="EF734" s="36"/>
      <c r="EL734" s="36"/>
      <c r="EM734" s="36"/>
      <c r="EN734" s="36"/>
      <c r="ET734" s="36"/>
      <c r="EU734" s="36"/>
      <c r="EV734" s="36"/>
    </row>
    <row r="735" spans="14:152" s="30" customFormat="1" ht="12.75">
      <c r="N735" s="36">
        <v>5.2899999999999997E-9</v>
      </c>
      <c r="O735" s="36">
        <v>3.7460432988400001</v>
      </c>
      <c r="P735" s="36">
        <v>699.17976649249999</v>
      </c>
      <c r="Q735" s="30">
        <f t="shared" si="356"/>
        <v>5.244943159235819E-9</v>
      </c>
      <c r="R735" s="30">
        <f t="shared" si="357"/>
        <v>5.2448710489592499E-9</v>
      </c>
      <c r="S735" s="30">
        <f t="shared" si="358"/>
        <v>5.2448710490809802E-9</v>
      </c>
      <c r="T735" s="30">
        <f t="shared" si="359"/>
        <v>5.2448710490809794E-9</v>
      </c>
      <c r="V735" s="36"/>
      <c r="W735" s="36"/>
      <c r="X735" s="36"/>
      <c r="AD735" s="36"/>
      <c r="AE735" s="36"/>
      <c r="AF735" s="36"/>
      <c r="AL735" s="36"/>
      <c r="AM735" s="36"/>
      <c r="AN735" s="36"/>
      <c r="AT735" s="36"/>
      <c r="AU735" s="36"/>
      <c r="AV735" s="36"/>
      <c r="BB735" s="36"/>
      <c r="BC735" s="36"/>
      <c r="BD735" s="36"/>
      <c r="BJ735" s="36"/>
      <c r="BK735" s="36"/>
      <c r="BL735" s="36"/>
      <c r="BR735" s="36"/>
      <c r="BS735" s="36"/>
      <c r="BT735" s="36"/>
      <c r="BZ735" s="36"/>
      <c r="CA735" s="36"/>
      <c r="CB735" s="36"/>
      <c r="CH735" s="36"/>
      <c r="CI735" s="36"/>
      <c r="CJ735" s="36"/>
      <c r="CP735" s="36"/>
      <c r="CQ735" s="36"/>
      <c r="CR735" s="36"/>
      <c r="CX735" s="36"/>
      <c r="CY735" s="36"/>
      <c r="CZ735" s="36"/>
      <c r="DF735" s="36">
        <v>2.5539999999999999E-8</v>
      </c>
      <c r="DG735" s="36">
        <v>5.5690695562199997</v>
      </c>
      <c r="DH735" s="36">
        <v>214.19286731529999</v>
      </c>
      <c r="DI735" s="30">
        <f t="shared" si="360"/>
        <v>-8.2984634231445348E-9</v>
      </c>
      <c r="DJ735" s="30">
        <f t="shared" si="361"/>
        <v>-8.2992375904737348E-9</v>
      </c>
      <c r="DK735" s="30">
        <f t="shared" si="362"/>
        <v>-8.2992375891673734E-9</v>
      </c>
      <c r="DL735" s="30">
        <f t="shared" si="363"/>
        <v>-8.2992375891673949E-9</v>
      </c>
      <c r="DN735" s="36"/>
      <c r="DO735" s="36"/>
      <c r="DP735" s="36"/>
      <c r="DV735" s="36"/>
      <c r="DW735" s="36"/>
      <c r="DX735" s="36"/>
      <c r="ED735" s="36"/>
      <c r="EE735" s="36"/>
      <c r="EF735" s="36"/>
      <c r="EL735" s="36"/>
      <c r="EM735" s="36"/>
      <c r="EN735" s="36"/>
      <c r="ET735" s="36"/>
      <c r="EU735" s="36"/>
      <c r="EV735" s="36"/>
    </row>
    <row r="736" spans="14:152" s="30" customFormat="1" ht="12.75">
      <c r="N736" s="36">
        <v>3.9600000000000004E-9</v>
      </c>
      <c r="O736" s="36">
        <v>0.34033987778000002</v>
      </c>
      <c r="P736" s="36">
        <v>2943.5060541272001</v>
      </c>
      <c r="Q736" s="30">
        <f t="shared" si="356"/>
        <v>-3.8142199536827207E-9</v>
      </c>
      <c r="R736" s="30">
        <f t="shared" si="357"/>
        <v>-3.8137506825475018E-9</v>
      </c>
      <c r="S736" s="30">
        <f t="shared" si="358"/>
        <v>-3.8137506833399929E-9</v>
      </c>
      <c r="T736" s="30">
        <f t="shared" si="359"/>
        <v>-3.8137506833399888E-9</v>
      </c>
      <c r="V736" s="36"/>
      <c r="W736" s="36"/>
      <c r="X736" s="36"/>
      <c r="AD736" s="36"/>
      <c r="AE736" s="36"/>
      <c r="AF736" s="36"/>
      <c r="AL736" s="36"/>
      <c r="AM736" s="36"/>
      <c r="AN736" s="36"/>
      <c r="AT736" s="36"/>
      <c r="AU736" s="36"/>
      <c r="AV736" s="36"/>
      <c r="BB736" s="36"/>
      <c r="BC736" s="36"/>
      <c r="BD736" s="36"/>
      <c r="BJ736" s="36"/>
      <c r="BK736" s="36"/>
      <c r="BL736" s="36"/>
      <c r="BR736" s="36"/>
      <c r="BS736" s="36"/>
      <c r="BT736" s="36"/>
      <c r="BZ736" s="36"/>
      <c r="CA736" s="36"/>
      <c r="CB736" s="36"/>
      <c r="CH736" s="36"/>
      <c r="CI736" s="36"/>
      <c r="CJ736" s="36"/>
      <c r="CP736" s="36"/>
      <c r="CQ736" s="36"/>
      <c r="CR736" s="36"/>
      <c r="CX736" s="36"/>
      <c r="CY736" s="36"/>
      <c r="CZ736" s="36"/>
      <c r="DF736" s="36">
        <v>2.7120000000000001E-8</v>
      </c>
      <c r="DG736" s="36">
        <v>1.60469055827</v>
      </c>
      <c r="DH736" s="36">
        <v>1050.9963588011999</v>
      </c>
      <c r="DI736" s="30">
        <f t="shared" si="360"/>
        <v>-1.2757475544776826E-8</v>
      </c>
      <c r="DJ736" s="30">
        <f t="shared" si="361"/>
        <v>-1.2753711649266522E-8</v>
      </c>
      <c r="DK736" s="30">
        <f t="shared" si="362"/>
        <v>-1.2753711655618146E-8</v>
      </c>
      <c r="DL736" s="30">
        <f t="shared" si="363"/>
        <v>-1.2753711655618124E-8</v>
      </c>
      <c r="DN736" s="36"/>
      <c r="DO736" s="36"/>
      <c r="DP736" s="36"/>
      <c r="DV736" s="36"/>
      <c r="DW736" s="36"/>
      <c r="DX736" s="36"/>
      <c r="ED736" s="36"/>
      <c r="EE736" s="36"/>
      <c r="EF736" s="36"/>
      <c r="EL736" s="36"/>
      <c r="EM736" s="36"/>
      <c r="EN736" s="36"/>
      <c r="ET736" s="36"/>
      <c r="EU736" s="36"/>
      <c r="EV736" s="36"/>
    </row>
    <row r="737" spans="14:152" s="30" customFormat="1" ht="12.75">
      <c r="N737" s="36">
        <v>5.45E-9</v>
      </c>
      <c r="O737" s="36">
        <v>2.9740096560899998</v>
      </c>
      <c r="P737" s="36">
        <v>305.60680182359999</v>
      </c>
      <c r="Q737" s="30">
        <f t="shared" si="356"/>
        <v>1.5649449891530792E-9</v>
      </c>
      <c r="R737" s="30">
        <f t="shared" si="357"/>
        <v>1.5651837206304309E-9</v>
      </c>
      <c r="S737" s="30">
        <f t="shared" si="358"/>
        <v>1.5651837202275878E-9</v>
      </c>
      <c r="T737" s="30">
        <f t="shared" si="359"/>
        <v>1.5651837202275888E-9</v>
      </c>
      <c r="V737" s="36"/>
      <c r="W737" s="36"/>
      <c r="X737" s="36"/>
      <c r="AD737" s="36"/>
      <c r="AE737" s="36"/>
      <c r="AF737" s="36"/>
      <c r="AL737" s="36"/>
      <c r="AM737" s="36"/>
      <c r="AN737" s="36"/>
      <c r="AT737" s="36"/>
      <c r="AU737" s="36"/>
      <c r="AV737" s="36"/>
      <c r="BB737" s="36"/>
      <c r="BC737" s="36"/>
      <c r="BD737" s="36"/>
      <c r="BJ737" s="36"/>
      <c r="BK737" s="36"/>
      <c r="BL737" s="36"/>
      <c r="BR737" s="36"/>
      <c r="BS737" s="36"/>
      <c r="BT737" s="36"/>
      <c r="BZ737" s="36"/>
      <c r="CA737" s="36"/>
      <c r="CB737" s="36"/>
      <c r="CH737" s="36"/>
      <c r="CI737" s="36"/>
      <c r="CJ737" s="36"/>
      <c r="CP737" s="36"/>
      <c r="CQ737" s="36"/>
      <c r="CR737" s="36"/>
      <c r="CX737" s="36"/>
      <c r="CY737" s="36"/>
      <c r="CZ737" s="36"/>
      <c r="DF737" s="36">
        <v>2.3499999999999999E-8</v>
      </c>
      <c r="DG737" s="36">
        <v>3.3654170691899998</v>
      </c>
      <c r="DH737" s="36">
        <v>220.20019411769999</v>
      </c>
      <c r="DI737" s="30">
        <f t="shared" si="360"/>
        <v>-1.2754562097985559E-8</v>
      </c>
      <c r="DJ737" s="30">
        <f t="shared" si="361"/>
        <v>-1.2753911736764628E-8</v>
      </c>
      <c r="DK737" s="30">
        <f t="shared" si="362"/>
        <v>-1.2753911737862093E-8</v>
      </c>
      <c r="DL737" s="30">
        <f t="shared" si="363"/>
        <v>-1.2753911737862086E-8</v>
      </c>
      <c r="DN737" s="36"/>
      <c r="DO737" s="36"/>
      <c r="DP737" s="36"/>
      <c r="DV737" s="36"/>
      <c r="DW737" s="36"/>
      <c r="DX737" s="36"/>
      <c r="ED737" s="36"/>
      <c r="EE737" s="36"/>
      <c r="EF737" s="36"/>
      <c r="EL737" s="36"/>
      <c r="EM737" s="36"/>
      <c r="EN737" s="36"/>
      <c r="ET737" s="36"/>
      <c r="EU737" s="36"/>
      <c r="EV737" s="36"/>
    </row>
    <row r="738" spans="14:152" s="30" customFormat="1" ht="12.75">
      <c r="N738" s="36">
        <v>4.1199999999999998E-9</v>
      </c>
      <c r="O738" s="36">
        <v>3.8193599512600001</v>
      </c>
      <c r="P738" s="36">
        <v>84.342826122899993</v>
      </c>
      <c r="Q738" s="30">
        <f t="shared" si="356"/>
        <v>-4.0293822645956469E-9</v>
      </c>
      <c r="R738" s="30">
        <f t="shared" si="357"/>
        <v>-4.0293931099356382E-9</v>
      </c>
      <c r="S738" s="30">
        <f t="shared" si="358"/>
        <v>-4.0293931099173376E-9</v>
      </c>
      <c r="T738" s="30">
        <f t="shared" si="359"/>
        <v>-4.0293931099173376E-9</v>
      </c>
      <c r="V738" s="36"/>
      <c r="W738" s="36"/>
      <c r="X738" s="36"/>
      <c r="AD738" s="36"/>
      <c r="AE738" s="36"/>
      <c r="AF738" s="36"/>
      <c r="AL738" s="36"/>
      <c r="AM738" s="36"/>
      <c r="AN738" s="36"/>
      <c r="AT738" s="36"/>
      <c r="AU738" s="36"/>
      <c r="AV738" s="36"/>
      <c r="BB738" s="36"/>
      <c r="BC738" s="36"/>
      <c r="BD738" s="36"/>
      <c r="BJ738" s="36"/>
      <c r="BK738" s="36"/>
      <c r="BL738" s="36"/>
      <c r="BR738" s="36"/>
      <c r="BS738" s="36"/>
      <c r="BT738" s="36"/>
      <c r="BZ738" s="36"/>
      <c r="CA738" s="36"/>
      <c r="CB738" s="36"/>
      <c r="CH738" s="36"/>
      <c r="CI738" s="36"/>
      <c r="CJ738" s="36"/>
      <c r="CP738" s="36"/>
      <c r="CQ738" s="36"/>
      <c r="CR738" s="36"/>
      <c r="CX738" s="36"/>
      <c r="CY738" s="36"/>
      <c r="CZ738" s="36"/>
      <c r="DF738" s="36">
        <v>2.0149999999999998E-8</v>
      </c>
      <c r="DG738" s="36">
        <v>2.6044657603600001</v>
      </c>
      <c r="DH738" s="36">
        <v>315.64111013119998</v>
      </c>
      <c r="DI738" s="30">
        <f t="shared" si="360"/>
        <v>1.3232370342411348E-8</v>
      </c>
      <c r="DJ738" s="30">
        <f t="shared" si="361"/>
        <v>1.3233088071909767E-8</v>
      </c>
      <c r="DK738" s="30">
        <f t="shared" si="362"/>
        <v>1.3233088070698665E-8</v>
      </c>
      <c r="DL738" s="30">
        <f t="shared" si="363"/>
        <v>1.3233088070698669E-8</v>
      </c>
      <c r="DN738" s="36"/>
      <c r="DO738" s="36"/>
      <c r="DP738" s="36"/>
      <c r="DV738" s="36"/>
      <c r="DW738" s="36"/>
      <c r="DX738" s="36"/>
      <c r="ED738" s="36"/>
      <c r="EE738" s="36"/>
      <c r="EF738" s="36"/>
      <c r="EL738" s="36"/>
      <c r="EM738" s="36"/>
      <c r="EN738" s="36"/>
      <c r="ET738" s="36"/>
      <c r="EU738" s="36"/>
      <c r="EV738" s="36"/>
    </row>
    <row r="739" spans="14:152" s="30" customFormat="1" ht="12.75">
      <c r="N739" s="36">
        <v>4.25E-9</v>
      </c>
      <c r="O739" s="36">
        <v>2.6067210118099999</v>
      </c>
      <c r="P739" s="36">
        <v>121.8427223143</v>
      </c>
      <c r="Q739" s="30">
        <f t="shared" si="356"/>
        <v>-1.4985926140968053E-9</v>
      </c>
      <c r="R739" s="30">
        <f t="shared" si="357"/>
        <v>-1.4985201040431198E-9</v>
      </c>
      <c r="S739" s="30">
        <f t="shared" si="358"/>
        <v>-1.498520104165477E-9</v>
      </c>
      <c r="T739" s="30">
        <f t="shared" si="359"/>
        <v>-1.498520104165477E-9</v>
      </c>
      <c r="V739" s="36"/>
      <c r="W739" s="36"/>
      <c r="X739" s="36"/>
      <c r="AD739" s="36"/>
      <c r="AE739" s="36"/>
      <c r="AF739" s="36"/>
      <c r="AL739" s="36"/>
      <c r="AM739" s="36"/>
      <c r="AN739" s="36"/>
      <c r="AT739" s="36"/>
      <c r="AU739" s="36"/>
      <c r="AV739" s="36"/>
      <c r="BB739" s="36"/>
      <c r="BC739" s="36"/>
      <c r="BD739" s="36"/>
      <c r="BJ739" s="36"/>
      <c r="BK739" s="36"/>
      <c r="BL739" s="36"/>
      <c r="BR739" s="36"/>
      <c r="BS739" s="36"/>
      <c r="BT739" s="36"/>
      <c r="BZ739" s="36"/>
      <c r="CA739" s="36"/>
      <c r="CB739" s="36"/>
      <c r="CH739" s="36"/>
      <c r="CI739" s="36"/>
      <c r="CJ739" s="36"/>
      <c r="CP739" s="36"/>
      <c r="CQ739" s="36"/>
      <c r="CR739" s="36"/>
      <c r="CX739" s="36"/>
      <c r="CY739" s="36"/>
      <c r="CZ739" s="36"/>
      <c r="DF739" s="36">
        <v>2.1579999999999999E-8</v>
      </c>
      <c r="DG739" s="36">
        <v>1.6494526199299999</v>
      </c>
      <c r="DH739" s="36">
        <v>219.66188291340001</v>
      </c>
      <c r="DI739" s="30">
        <f t="shared" si="360"/>
        <v>1.9601772672001893E-8</v>
      </c>
      <c r="DJ739" s="30">
        <f t="shared" si="361"/>
        <v>1.9602069338662656E-8</v>
      </c>
      <c r="DK739" s="30">
        <f t="shared" si="362"/>
        <v>1.9602069338162067E-8</v>
      </c>
      <c r="DL739" s="30">
        <f t="shared" si="363"/>
        <v>1.9602069338162067E-8</v>
      </c>
      <c r="DN739" s="36"/>
      <c r="DO739" s="36"/>
      <c r="DP739" s="36"/>
      <c r="DV739" s="36"/>
      <c r="DW739" s="36"/>
      <c r="DX739" s="36"/>
      <c r="ED739" s="36"/>
      <c r="EE739" s="36"/>
      <c r="EF739" s="36"/>
      <c r="EL739" s="36"/>
      <c r="EM739" s="36"/>
      <c r="EN739" s="36"/>
      <c r="ET739" s="36"/>
      <c r="EU739" s="36"/>
      <c r="EV739" s="36"/>
    </row>
    <row r="740" spans="14:152" s="30" customFormat="1" ht="12.75">
      <c r="N740" s="36">
        <v>4.7399999999999998E-9</v>
      </c>
      <c r="O740" s="36">
        <v>2.4176941856899998</v>
      </c>
      <c r="P740" s="36">
        <v>838.218528225</v>
      </c>
      <c r="Q740" s="30">
        <f t="shared" si="356"/>
        <v>-2.9027025460539733E-9</v>
      </c>
      <c r="R740" s="30">
        <f t="shared" si="357"/>
        <v>-2.9031725357075089E-9</v>
      </c>
      <c r="S740" s="30">
        <f t="shared" si="358"/>
        <v>-2.9031725349144652E-9</v>
      </c>
      <c r="T740" s="30">
        <f t="shared" si="359"/>
        <v>-2.9031725349144685E-9</v>
      </c>
      <c r="V740" s="36"/>
      <c r="W740" s="36"/>
      <c r="X740" s="36"/>
      <c r="AD740" s="36"/>
      <c r="AE740" s="36"/>
      <c r="AF740" s="36"/>
      <c r="AL740" s="36"/>
      <c r="AM740" s="36"/>
      <c r="AN740" s="36"/>
      <c r="AT740" s="36"/>
      <c r="AU740" s="36"/>
      <c r="AV740" s="36"/>
      <c r="BB740" s="36"/>
      <c r="BC740" s="36"/>
      <c r="BD740" s="36"/>
      <c r="BJ740" s="36"/>
      <c r="BK740" s="36"/>
      <c r="BL740" s="36"/>
      <c r="BR740" s="36"/>
      <c r="BS740" s="36"/>
      <c r="BT740" s="36"/>
      <c r="BZ740" s="36"/>
      <c r="CA740" s="36"/>
      <c r="CB740" s="36"/>
      <c r="CH740" s="36"/>
      <c r="CI740" s="36"/>
      <c r="CJ740" s="36"/>
      <c r="CP740" s="36"/>
      <c r="CQ740" s="36"/>
      <c r="CR740" s="36"/>
      <c r="CX740" s="36"/>
      <c r="CY740" s="36"/>
      <c r="CZ740" s="36"/>
      <c r="DF740" s="36">
        <v>2.1200000000000001E-8</v>
      </c>
      <c r="DG740" s="36">
        <v>2.9396803872100001</v>
      </c>
      <c r="DH740" s="36">
        <v>304.12232911529998</v>
      </c>
      <c r="DI740" s="30">
        <f t="shared" si="360"/>
        <v>6.6153467297827973E-9</v>
      </c>
      <c r="DJ740" s="30">
        <f t="shared" si="361"/>
        <v>6.6162633180227227E-9</v>
      </c>
      <c r="DK740" s="30">
        <f t="shared" si="362"/>
        <v>6.6162633164760414E-9</v>
      </c>
      <c r="DL740" s="30">
        <f t="shared" si="363"/>
        <v>6.6162633164760513E-9</v>
      </c>
      <c r="DN740" s="36"/>
      <c r="DO740" s="36"/>
      <c r="DP740" s="36"/>
      <c r="DV740" s="36"/>
      <c r="DW740" s="36"/>
      <c r="DX740" s="36"/>
      <c r="ED740" s="36"/>
      <c r="EE740" s="36"/>
      <c r="EF740" s="36"/>
      <c r="EL740" s="36"/>
      <c r="EM740" s="36"/>
      <c r="EN740" s="36"/>
      <c r="ET740" s="36"/>
      <c r="EU740" s="36"/>
      <c r="EV740" s="36"/>
    </row>
    <row r="741" spans="14:152" s="30" customFormat="1" ht="12.75">
      <c r="N741" s="36">
        <v>4.5699999999999997E-9</v>
      </c>
      <c r="O741" s="36">
        <v>1.27246488727</v>
      </c>
      <c r="P741" s="36">
        <v>107.75864066459999</v>
      </c>
      <c r="Q741" s="30">
        <f t="shared" si="356"/>
        <v>3.5678614986942559E-9</v>
      </c>
      <c r="R741" s="30">
        <f t="shared" si="357"/>
        <v>3.567907546153905E-9</v>
      </c>
      <c r="S741" s="30">
        <f t="shared" si="358"/>
        <v>3.567907546076203E-9</v>
      </c>
      <c r="T741" s="30">
        <f t="shared" si="359"/>
        <v>3.567907546076203E-9</v>
      </c>
      <c r="V741" s="36"/>
      <c r="W741" s="36"/>
      <c r="X741" s="36"/>
      <c r="AD741" s="36"/>
      <c r="AE741" s="36"/>
      <c r="AF741" s="36"/>
      <c r="AL741" s="36"/>
      <c r="AM741" s="36"/>
      <c r="AN741" s="36"/>
      <c r="AT741" s="36"/>
      <c r="AU741" s="36"/>
      <c r="AV741" s="36"/>
      <c r="BB741" s="36"/>
      <c r="BC741" s="36"/>
      <c r="BD741" s="36"/>
      <c r="BJ741" s="36"/>
      <c r="BK741" s="36"/>
      <c r="BL741" s="36"/>
      <c r="BR741" s="36"/>
      <c r="BS741" s="36"/>
      <c r="BT741" s="36"/>
      <c r="BZ741" s="36"/>
      <c r="CA741" s="36"/>
      <c r="CB741" s="36"/>
      <c r="CH741" s="36"/>
      <c r="CI741" s="36"/>
      <c r="CJ741" s="36"/>
      <c r="CP741" s="36"/>
      <c r="CQ741" s="36"/>
      <c r="CR741" s="36"/>
      <c r="CX741" s="36"/>
      <c r="CY741" s="36"/>
      <c r="CZ741" s="36"/>
      <c r="DF741" s="36">
        <v>2.3569999999999999E-8</v>
      </c>
      <c r="DG741" s="36">
        <v>1.94433441808</v>
      </c>
      <c r="DH741" s="36">
        <v>233.90602325750001</v>
      </c>
      <c r="DI741" s="30">
        <f t="shared" si="360"/>
        <v>1.8800357640676267E-8</v>
      </c>
      <c r="DJ741" s="30">
        <f t="shared" si="361"/>
        <v>1.8800855199293152E-8</v>
      </c>
      <c r="DK741" s="30">
        <f t="shared" si="362"/>
        <v>1.8800855198453574E-8</v>
      </c>
      <c r="DL741" s="30">
        <f t="shared" si="363"/>
        <v>1.8800855198453574E-8</v>
      </c>
      <c r="DN741" s="36"/>
      <c r="DO741" s="36"/>
      <c r="DP741" s="36"/>
      <c r="DV741" s="36"/>
      <c r="DW741" s="36"/>
      <c r="DX741" s="36"/>
      <c r="ED741" s="36"/>
      <c r="EE741" s="36"/>
      <c r="EF741" s="36"/>
      <c r="EL741" s="36"/>
      <c r="EM741" s="36"/>
      <c r="EN741" s="36"/>
      <c r="ET741" s="36"/>
      <c r="EU741" s="36"/>
      <c r="EV741" s="36"/>
    </row>
    <row r="742" spans="14:152" s="30" customFormat="1" ht="12.75">
      <c r="N742" s="36">
        <v>5.1899999999999997E-9</v>
      </c>
      <c r="O742" s="36">
        <v>3.1224797403700002</v>
      </c>
      <c r="P742" s="36">
        <v>10213.285546211</v>
      </c>
      <c r="Q742" s="30">
        <f t="shared" si="356"/>
        <v>-5.1647140513987724E-9</v>
      </c>
      <c r="R742" s="30">
        <f t="shared" si="357"/>
        <v>-5.1639260088150731E-9</v>
      </c>
      <c r="S742" s="30">
        <f t="shared" si="358"/>
        <v>-5.1639260101550221E-9</v>
      </c>
      <c r="T742" s="30">
        <f t="shared" si="359"/>
        <v>-5.1639260101550147E-9</v>
      </c>
      <c r="V742" s="36"/>
      <c r="W742" s="36"/>
      <c r="X742" s="36"/>
      <c r="AD742" s="36"/>
      <c r="AE742" s="36"/>
      <c r="AF742" s="36"/>
      <c r="AL742" s="36"/>
      <c r="AM742" s="36"/>
      <c r="AN742" s="36"/>
      <c r="AT742" s="36"/>
      <c r="AU742" s="36"/>
      <c r="AV742" s="36"/>
      <c r="BB742" s="36"/>
      <c r="BC742" s="36"/>
      <c r="BD742" s="36"/>
      <c r="BJ742" s="36"/>
      <c r="BK742" s="36"/>
      <c r="BL742" s="36"/>
      <c r="BR742" s="36"/>
      <c r="BS742" s="36"/>
      <c r="BT742" s="36"/>
      <c r="BZ742" s="36"/>
      <c r="CA742" s="36"/>
      <c r="CB742" s="36"/>
      <c r="CH742" s="36"/>
      <c r="CI742" s="36"/>
      <c r="CJ742" s="36"/>
      <c r="CP742" s="36"/>
      <c r="CQ742" s="36"/>
      <c r="CR742" s="36"/>
      <c r="CX742" s="36"/>
      <c r="CY742" s="36"/>
      <c r="CZ742" s="36"/>
      <c r="DF742" s="36">
        <v>2.5790000000000001E-8</v>
      </c>
      <c r="DG742" s="36">
        <v>4.5412406241100003</v>
      </c>
      <c r="DH742" s="36">
        <v>484.70501488690002</v>
      </c>
      <c r="DI742" s="30">
        <f t="shared" si="360"/>
        <v>-7.200594886170207E-9</v>
      </c>
      <c r="DJ742" s="30">
        <f t="shared" si="361"/>
        <v>-7.1987987103864702E-9</v>
      </c>
      <c r="DK742" s="30">
        <f t="shared" si="362"/>
        <v>-7.1987987134174395E-9</v>
      </c>
      <c r="DL742" s="30">
        <f t="shared" si="363"/>
        <v>-7.1987987134174395E-9</v>
      </c>
      <c r="DN742" s="36"/>
      <c r="DO742" s="36"/>
      <c r="DP742" s="36"/>
      <c r="DV742" s="36"/>
      <c r="DW742" s="36"/>
      <c r="DX742" s="36"/>
      <c r="ED742" s="36"/>
      <c r="EE742" s="36"/>
      <c r="EF742" s="36"/>
      <c r="EL742" s="36"/>
      <c r="EM742" s="36"/>
      <c r="EN742" s="36"/>
      <c r="ET742" s="36"/>
      <c r="EU742" s="36"/>
      <c r="EV742" s="36"/>
    </row>
    <row r="743" spans="14:152" s="30" customFormat="1" ht="12.75">
      <c r="N743" s="36">
        <v>4.9499999999999997E-9</v>
      </c>
      <c r="O743" s="36">
        <v>4.6370538698399999</v>
      </c>
      <c r="P743" s="36">
        <v>301.41401612959999</v>
      </c>
      <c r="Q743" s="30">
        <f t="shared" si="356"/>
        <v>-4.8737479304744672E-9</v>
      </c>
      <c r="R743" s="30">
        <f t="shared" si="357"/>
        <v>-4.8737088893840138E-9</v>
      </c>
      <c r="S743" s="30">
        <f t="shared" si="358"/>
        <v>-4.8737088894499021E-9</v>
      </c>
      <c r="T743" s="30">
        <f t="shared" si="359"/>
        <v>-4.8737088894499012E-9</v>
      </c>
      <c r="V743" s="36"/>
      <c r="W743" s="36"/>
      <c r="X743" s="36"/>
      <c r="AD743" s="36"/>
      <c r="AE743" s="36"/>
      <c r="AF743" s="36"/>
      <c r="AL743" s="36"/>
      <c r="AM743" s="36"/>
      <c r="AN743" s="36"/>
      <c r="AT743" s="36"/>
      <c r="AU743" s="36"/>
      <c r="AV743" s="36"/>
      <c r="BB743" s="36"/>
      <c r="BC743" s="36"/>
      <c r="BD743" s="36"/>
      <c r="BJ743" s="36"/>
      <c r="BK743" s="36"/>
      <c r="BL743" s="36"/>
      <c r="BR743" s="36"/>
      <c r="BS743" s="36"/>
      <c r="BT743" s="36"/>
      <c r="BZ743" s="36"/>
      <c r="CA743" s="36"/>
      <c r="CB743" s="36"/>
      <c r="CH743" s="36"/>
      <c r="CI743" s="36"/>
      <c r="CJ743" s="36"/>
      <c r="CP743" s="36"/>
      <c r="CQ743" s="36"/>
      <c r="CR743" s="36"/>
      <c r="CX743" s="36"/>
      <c r="CY743" s="36"/>
      <c r="CZ743" s="36"/>
      <c r="DF743" s="36">
        <v>2.0459999999999999E-8</v>
      </c>
      <c r="DG743" s="36">
        <v>5.4553106826400004</v>
      </c>
      <c r="DH743" s="36">
        <v>200.55647414469999</v>
      </c>
      <c r="DI743" s="30">
        <f t="shared" si="360"/>
        <v>-7.381066931484375E-9</v>
      </c>
      <c r="DJ743" s="30">
        <f t="shared" si="361"/>
        <v>-7.381639598522421E-9</v>
      </c>
      <c r="DK743" s="30">
        <f t="shared" si="362"/>
        <v>-7.3816395975560838E-9</v>
      </c>
      <c r="DL743" s="30">
        <f t="shared" si="363"/>
        <v>-7.3816395975561011E-9</v>
      </c>
      <c r="DN743" s="36"/>
      <c r="DO743" s="36"/>
      <c r="DP743" s="36"/>
      <c r="DV743" s="36"/>
      <c r="DW743" s="36"/>
      <c r="DX743" s="36"/>
      <c r="ED743" s="36"/>
      <c r="EE743" s="36"/>
      <c r="EF743" s="36"/>
      <c r="EL743" s="36"/>
      <c r="EM743" s="36"/>
      <c r="EN743" s="36"/>
      <c r="ET743" s="36"/>
      <c r="EU743" s="36"/>
      <c r="EV743" s="36"/>
    </row>
    <row r="744" spans="14:152" s="30" customFormat="1" ht="12.75">
      <c r="N744" s="36">
        <v>5.3700000000000003E-9</v>
      </c>
      <c r="O744" s="36">
        <v>3.9265393714700001</v>
      </c>
      <c r="P744" s="36">
        <v>212.4053235607</v>
      </c>
      <c r="Q744" s="30">
        <f t="shared" si="356"/>
        <v>-4.9611282349044444E-9</v>
      </c>
      <c r="R744" s="30">
        <f t="shared" si="357"/>
        <v>-4.9610629085506064E-9</v>
      </c>
      <c r="S744" s="30">
        <f t="shared" si="358"/>
        <v>-4.9610629086608465E-9</v>
      </c>
      <c r="T744" s="30">
        <f t="shared" si="359"/>
        <v>-4.9610629086608448E-9</v>
      </c>
      <c r="V744" s="36"/>
      <c r="W744" s="36"/>
      <c r="X744" s="36"/>
      <c r="AD744" s="36"/>
      <c r="AE744" s="36"/>
      <c r="AF744" s="36"/>
      <c r="AL744" s="36"/>
      <c r="AM744" s="36"/>
      <c r="AN744" s="36"/>
      <c r="AT744" s="36"/>
      <c r="AU744" s="36"/>
      <c r="AV744" s="36"/>
      <c r="BB744" s="36"/>
      <c r="BC744" s="36"/>
      <c r="BD744" s="36"/>
      <c r="BJ744" s="36"/>
      <c r="BK744" s="36"/>
      <c r="BL744" s="36"/>
      <c r="BR744" s="36"/>
      <c r="BS744" s="36"/>
      <c r="BT744" s="36"/>
      <c r="BZ744" s="36"/>
      <c r="CA744" s="36"/>
      <c r="CB744" s="36"/>
      <c r="CH744" s="36"/>
      <c r="CI744" s="36"/>
      <c r="CJ744" s="36"/>
      <c r="CP744" s="36"/>
      <c r="CQ744" s="36"/>
      <c r="CR744" s="36"/>
      <c r="CX744" s="36"/>
      <c r="CY744" s="36"/>
      <c r="CZ744" s="36"/>
      <c r="DF744" s="36">
        <v>2.0400000000000001E-8</v>
      </c>
      <c r="DG744" s="36">
        <v>2.04492641594</v>
      </c>
      <c r="DH744" s="36">
        <v>1097.0942747017</v>
      </c>
      <c r="DI744" s="30">
        <f t="shared" si="360"/>
        <v>-1.2738285149275456E-8</v>
      </c>
      <c r="DJ744" s="30">
        <f t="shared" si="361"/>
        <v>-1.2735669139411705E-8</v>
      </c>
      <c r="DK744" s="30">
        <f t="shared" si="362"/>
        <v>-1.2735669143826369E-8</v>
      </c>
      <c r="DL744" s="30">
        <f t="shared" si="363"/>
        <v>-1.2735669143826341E-8</v>
      </c>
      <c r="DN744" s="36"/>
      <c r="DO744" s="36"/>
      <c r="DP744" s="36"/>
      <c r="DV744" s="36"/>
      <c r="DW744" s="36"/>
      <c r="DX744" s="36"/>
      <c r="ED744" s="36"/>
      <c r="EE744" s="36"/>
      <c r="EF744" s="36"/>
      <c r="EL744" s="36"/>
      <c r="EM744" s="36"/>
      <c r="EN744" s="36"/>
      <c r="ET744" s="36"/>
      <c r="EU744" s="36"/>
      <c r="EV744" s="36"/>
    </row>
    <row r="745" spans="14:152" s="30" customFormat="1" ht="12.75">
      <c r="N745" s="36">
        <v>3.8499999999999997E-9</v>
      </c>
      <c r="O745" s="36">
        <v>3.3347632505</v>
      </c>
      <c r="P745" s="36">
        <v>806.72595883600002</v>
      </c>
      <c r="Q745" s="30">
        <f t="shared" si="356"/>
        <v>1.6140760103276294E-9</v>
      </c>
      <c r="R745" s="30">
        <f t="shared" si="357"/>
        <v>1.6136540574580785E-9</v>
      </c>
      <c r="S745" s="30">
        <f t="shared" si="358"/>
        <v>1.6136540581701216E-9</v>
      </c>
      <c r="T745" s="30">
        <f t="shared" si="359"/>
        <v>1.6136540581701185E-9</v>
      </c>
      <c r="V745" s="36"/>
      <c r="W745" s="36"/>
      <c r="X745" s="36"/>
      <c r="AD745" s="36"/>
      <c r="AE745" s="36"/>
      <c r="AF745" s="36"/>
      <c r="AL745" s="36"/>
      <c r="AM745" s="36"/>
      <c r="AN745" s="36"/>
      <c r="AT745" s="36"/>
      <c r="AU745" s="36"/>
      <c r="AV745" s="36"/>
      <c r="BB745" s="36"/>
      <c r="BC745" s="36"/>
      <c r="BD745" s="36"/>
      <c r="BJ745" s="36"/>
      <c r="BK745" s="36"/>
      <c r="BL745" s="36"/>
      <c r="BR745" s="36"/>
      <c r="BS745" s="36"/>
      <c r="BT745" s="36"/>
      <c r="BZ745" s="36"/>
      <c r="CA745" s="36"/>
      <c r="CB745" s="36"/>
      <c r="CH745" s="36"/>
      <c r="CI745" s="36"/>
      <c r="CJ745" s="36"/>
      <c r="CP745" s="36"/>
      <c r="CQ745" s="36"/>
      <c r="CR745" s="36"/>
      <c r="CX745" s="36"/>
      <c r="CY745" s="36"/>
      <c r="CZ745" s="36"/>
      <c r="DF745" s="36">
        <v>2.6750000000000001E-8</v>
      </c>
      <c r="DG745" s="36">
        <v>1.20234167733</v>
      </c>
      <c r="DH745" s="36">
        <v>28.5718080822</v>
      </c>
      <c r="DI745" s="30">
        <f t="shared" si="360"/>
        <v>1.3450782328984635E-8</v>
      </c>
      <c r="DJ745" s="30">
        <f t="shared" si="361"/>
        <v>1.3450881185752976E-8</v>
      </c>
      <c r="DK745" s="30">
        <f t="shared" si="362"/>
        <v>1.3450881185586155E-8</v>
      </c>
      <c r="DL745" s="30">
        <f t="shared" si="363"/>
        <v>1.3450881185586162E-8</v>
      </c>
      <c r="DN745" s="36"/>
      <c r="DO745" s="36"/>
      <c r="DP745" s="36"/>
      <c r="DV745" s="36"/>
      <c r="DW745" s="36"/>
      <c r="DX745" s="36"/>
      <c r="ED745" s="36"/>
      <c r="EE745" s="36"/>
      <c r="EF745" s="36"/>
      <c r="EL745" s="36"/>
      <c r="EM745" s="36"/>
      <c r="EN745" s="36"/>
      <c r="ET745" s="36"/>
      <c r="EU745" s="36"/>
      <c r="EV745" s="36"/>
    </row>
    <row r="746" spans="14:152" s="30" customFormat="1" ht="12.75">
      <c r="N746" s="36">
        <v>4.7699999999999999E-9</v>
      </c>
      <c r="O746" s="36">
        <v>1.66001855277</v>
      </c>
      <c r="P746" s="36">
        <v>175.42669223109999</v>
      </c>
      <c r="Q746" s="30">
        <f t="shared" si="356"/>
        <v>3.686869289099573E-9</v>
      </c>
      <c r="R746" s="30">
        <f t="shared" si="357"/>
        <v>3.6869487352576389E-9</v>
      </c>
      <c r="S746" s="30">
        <f t="shared" si="358"/>
        <v>3.6869487351235806E-9</v>
      </c>
      <c r="T746" s="30">
        <f t="shared" si="359"/>
        <v>3.6869487351235806E-9</v>
      </c>
      <c r="V746" s="36"/>
      <c r="W746" s="36"/>
      <c r="X746" s="36"/>
      <c r="AD746" s="36"/>
      <c r="AE746" s="36"/>
      <c r="AF746" s="36"/>
      <c r="AL746" s="36"/>
      <c r="AM746" s="36"/>
      <c r="AN746" s="36"/>
      <c r="AT746" s="36"/>
      <c r="AU746" s="36"/>
      <c r="AV746" s="36"/>
      <c r="BB746" s="36"/>
      <c r="BC746" s="36"/>
      <c r="BD746" s="36"/>
      <c r="BJ746" s="36"/>
      <c r="BK746" s="36"/>
      <c r="BL746" s="36"/>
      <c r="BR746" s="36"/>
      <c r="BS746" s="36"/>
      <c r="BT746" s="36"/>
      <c r="BZ746" s="36"/>
      <c r="CA746" s="36"/>
      <c r="CB746" s="36"/>
      <c r="CH746" s="36"/>
      <c r="CI746" s="36"/>
      <c r="CJ746" s="36"/>
      <c r="CP746" s="36"/>
      <c r="CQ746" s="36"/>
      <c r="CR746" s="36"/>
      <c r="CX746" s="36"/>
      <c r="CY746" s="36"/>
      <c r="CZ746" s="36"/>
      <c r="DF746" s="36">
        <v>2.5279999999999999E-8</v>
      </c>
      <c r="DG746" s="36">
        <v>4.6926846597300003</v>
      </c>
      <c r="DH746" s="36">
        <v>637.44960575920004</v>
      </c>
      <c r="DI746" s="30">
        <f t="shared" si="360"/>
        <v>1.0134717206162718E-8</v>
      </c>
      <c r="DJ746" s="30">
        <f t="shared" si="361"/>
        <v>1.0136926259998918E-8</v>
      </c>
      <c r="DK746" s="30">
        <f t="shared" si="362"/>
        <v>1.0136926256271337E-8</v>
      </c>
      <c r="DL746" s="30">
        <f t="shared" si="363"/>
        <v>1.0136926256271358E-8</v>
      </c>
      <c r="DN746" s="36"/>
      <c r="DO746" s="36"/>
      <c r="DP746" s="36"/>
      <c r="DV746" s="36"/>
      <c r="DW746" s="36"/>
      <c r="DX746" s="36"/>
      <c r="ED746" s="36"/>
      <c r="EE746" s="36"/>
      <c r="EF746" s="36"/>
      <c r="EL746" s="36"/>
      <c r="EM746" s="36"/>
      <c r="EN746" s="36"/>
      <c r="ET746" s="36"/>
      <c r="EU746" s="36"/>
      <c r="EV746" s="36"/>
    </row>
    <row r="747" spans="14:152" s="30" customFormat="1" ht="12.75">
      <c r="N747" s="36">
        <v>3.7799999999999998E-9</v>
      </c>
      <c r="O747" s="36">
        <v>0.47722247041999999</v>
      </c>
      <c r="P747" s="36">
        <v>200.55647414469999</v>
      </c>
      <c r="Q747" s="30">
        <f t="shared" si="356"/>
        <v>3.0436697407776922E-9</v>
      </c>
      <c r="R747" s="30">
        <f t="shared" si="357"/>
        <v>3.0436024694833953E-9</v>
      </c>
      <c r="S747" s="30">
        <f t="shared" si="358"/>
        <v>3.0436024695969142E-9</v>
      </c>
      <c r="T747" s="30">
        <f t="shared" si="359"/>
        <v>3.0436024695969134E-9</v>
      </c>
      <c r="V747" s="36"/>
      <c r="W747" s="36"/>
      <c r="X747" s="36"/>
      <c r="AD747" s="36"/>
      <c r="AE747" s="36"/>
      <c r="AF747" s="36"/>
      <c r="AL747" s="36"/>
      <c r="AM747" s="36"/>
      <c r="AN747" s="36"/>
      <c r="AT747" s="36"/>
      <c r="AU747" s="36"/>
      <c r="AV747" s="36"/>
      <c r="BB747" s="36"/>
      <c r="BC747" s="36"/>
      <c r="BD747" s="36"/>
      <c r="BJ747" s="36"/>
      <c r="BK747" s="36"/>
      <c r="BL747" s="36"/>
      <c r="BR747" s="36"/>
      <c r="BS747" s="36"/>
      <c r="BT747" s="36"/>
      <c r="BZ747" s="36"/>
      <c r="CA747" s="36"/>
      <c r="CB747" s="36"/>
      <c r="CH747" s="36"/>
      <c r="CI747" s="36"/>
      <c r="CJ747" s="36"/>
      <c r="CP747" s="36"/>
      <c r="CQ747" s="36"/>
      <c r="CR747" s="36"/>
      <c r="CX747" s="36"/>
      <c r="CY747" s="36"/>
      <c r="CZ747" s="36"/>
      <c r="DF747" s="36">
        <v>2.3140000000000001E-8</v>
      </c>
      <c r="DG747" s="36">
        <v>2.8119307299399998</v>
      </c>
      <c r="DH747" s="36">
        <v>25.129781913599999</v>
      </c>
      <c r="DI747" s="30">
        <f t="shared" si="360"/>
        <v>-2.0641403235643433E-8</v>
      </c>
      <c r="DJ747" s="30">
        <f t="shared" si="361"/>
        <v>-2.0641363905803252E-8</v>
      </c>
      <c r="DK747" s="30">
        <f t="shared" si="362"/>
        <v>-2.0641363905869615E-8</v>
      </c>
      <c r="DL747" s="30">
        <f t="shared" si="363"/>
        <v>-2.0641363905869615E-8</v>
      </c>
      <c r="DN747" s="36"/>
      <c r="DO747" s="36"/>
      <c r="DP747" s="36"/>
      <c r="DV747" s="36"/>
      <c r="DW747" s="36"/>
      <c r="DX747" s="36"/>
      <c r="ED747" s="36"/>
      <c r="EE747" s="36"/>
      <c r="EF747" s="36"/>
      <c r="EL747" s="36"/>
      <c r="EM747" s="36"/>
      <c r="EN747" s="36"/>
      <c r="ET747" s="36"/>
      <c r="EU747" s="36"/>
      <c r="EV747" s="36"/>
    </row>
    <row r="748" spans="14:152" s="30" customFormat="1" ht="12.75">
      <c r="N748" s="36">
        <v>4.5900000000000001E-9</v>
      </c>
      <c r="O748" s="36">
        <v>5.1482184481199997</v>
      </c>
      <c r="P748" s="36">
        <v>960.22130923370003</v>
      </c>
      <c r="Q748" s="30">
        <f t="shared" si="356"/>
        <v>4.5192550943335316E-9</v>
      </c>
      <c r="R748" s="30">
        <f t="shared" si="357"/>
        <v>4.5191397025479633E-9</v>
      </c>
      <c r="S748" s="30">
        <f t="shared" si="358"/>
        <v>4.5191397027427585E-9</v>
      </c>
      <c r="T748" s="30">
        <f t="shared" si="359"/>
        <v>4.5191397027427577E-9</v>
      </c>
      <c r="V748" s="36"/>
      <c r="W748" s="36"/>
      <c r="X748" s="36"/>
      <c r="AD748" s="36"/>
      <c r="AE748" s="36"/>
      <c r="AF748" s="36"/>
      <c r="AL748" s="36"/>
      <c r="AM748" s="36"/>
      <c r="AN748" s="36"/>
      <c r="AT748" s="36"/>
      <c r="AU748" s="36"/>
      <c r="AV748" s="36"/>
      <c r="BB748" s="36"/>
      <c r="BC748" s="36"/>
      <c r="BD748" s="36"/>
      <c r="BJ748" s="36"/>
      <c r="BK748" s="36"/>
      <c r="BL748" s="36"/>
      <c r="BR748" s="36"/>
      <c r="BS748" s="36"/>
      <c r="BT748" s="36"/>
      <c r="BZ748" s="36"/>
      <c r="CA748" s="36"/>
      <c r="CB748" s="36"/>
      <c r="CH748" s="36"/>
      <c r="CI748" s="36"/>
      <c r="CJ748" s="36"/>
      <c r="CP748" s="36"/>
      <c r="CQ748" s="36"/>
      <c r="CR748" s="36"/>
      <c r="CX748" s="36"/>
      <c r="CY748" s="36"/>
      <c r="CZ748" s="36"/>
      <c r="DF748" s="36">
        <v>2.6890000000000001E-8</v>
      </c>
      <c r="DG748" s="36">
        <v>5.0386849334899999</v>
      </c>
      <c r="DH748" s="36">
        <v>1269.4996318895001</v>
      </c>
      <c r="DI748" s="30">
        <f t="shared" si="360"/>
        <v>-1.1193817789441694E-8</v>
      </c>
      <c r="DJ748" s="30">
        <f t="shared" si="361"/>
        <v>-1.119846208522341E-8</v>
      </c>
      <c r="DK748" s="30">
        <f t="shared" si="362"/>
        <v>-1.119846207738677E-8</v>
      </c>
      <c r="DL748" s="30">
        <f t="shared" si="363"/>
        <v>-1.1198462077386793E-8</v>
      </c>
      <c r="DN748" s="36"/>
      <c r="DO748" s="36"/>
      <c r="DP748" s="36"/>
      <c r="DV748" s="36"/>
      <c r="DW748" s="36"/>
      <c r="DX748" s="36"/>
      <c r="ED748" s="36"/>
      <c r="EE748" s="36"/>
      <c r="EF748" s="36"/>
      <c r="EL748" s="36"/>
      <c r="EM748" s="36"/>
      <c r="EN748" s="36"/>
      <c r="ET748" s="36"/>
      <c r="EU748" s="36"/>
      <c r="EV748" s="36"/>
    </row>
    <row r="749" spans="14:152" s="30" customFormat="1" ht="12.75">
      <c r="N749" s="36">
        <v>4.01E-9</v>
      </c>
      <c r="O749" s="36">
        <v>4.3642093254400001</v>
      </c>
      <c r="P749" s="36">
        <v>739.05790726949999</v>
      </c>
      <c r="Q749" s="30">
        <f t="shared" si="356"/>
        <v>3.8684952422652047E-9</v>
      </c>
      <c r="R749" s="30">
        <f t="shared" si="357"/>
        <v>3.8686119867998958E-9</v>
      </c>
      <c r="S749" s="30">
        <f t="shared" si="358"/>
        <v>3.8686119866029366E-9</v>
      </c>
      <c r="T749" s="30">
        <f t="shared" si="359"/>
        <v>3.8686119866029366E-9</v>
      </c>
      <c r="V749" s="36"/>
      <c r="W749" s="36"/>
      <c r="X749" s="36"/>
      <c r="AD749" s="36"/>
      <c r="AE749" s="36"/>
      <c r="AF749" s="36"/>
      <c r="AL749" s="36"/>
      <c r="AM749" s="36"/>
      <c r="AN749" s="36"/>
      <c r="AT749" s="36"/>
      <c r="AU749" s="36"/>
      <c r="AV749" s="36"/>
      <c r="BB749" s="36"/>
      <c r="BC749" s="36"/>
      <c r="BD749" s="36"/>
      <c r="BJ749" s="36"/>
      <c r="BK749" s="36"/>
      <c r="BL749" s="36"/>
      <c r="BR749" s="36"/>
      <c r="BS749" s="36"/>
      <c r="BT749" s="36"/>
      <c r="BZ749" s="36"/>
      <c r="CA749" s="36"/>
      <c r="CB749" s="36"/>
      <c r="CH749" s="36"/>
      <c r="CI749" s="36"/>
      <c r="CJ749" s="36"/>
      <c r="CP749" s="36"/>
      <c r="CQ749" s="36"/>
      <c r="CR749" s="36"/>
      <c r="CX749" s="36"/>
      <c r="CY749" s="36"/>
      <c r="CZ749" s="36"/>
      <c r="DF749" s="36">
        <v>2.1150000000000001E-8</v>
      </c>
      <c r="DG749" s="36">
        <v>3.10772296248</v>
      </c>
      <c r="DH749" s="36">
        <v>1276.6131788903001</v>
      </c>
      <c r="DI749" s="30">
        <f t="shared" si="360"/>
        <v>-1.4289856482926325E-8</v>
      </c>
      <c r="DJ749" s="30">
        <f t="shared" si="361"/>
        <v>-1.4286877631528548E-8</v>
      </c>
      <c r="DK749" s="30">
        <f t="shared" si="362"/>
        <v>-1.4286877636555621E-8</v>
      </c>
      <c r="DL749" s="30">
        <f t="shared" si="363"/>
        <v>-1.4286877636555606E-8</v>
      </c>
      <c r="DN749" s="36"/>
      <c r="DO749" s="36"/>
      <c r="DP749" s="36"/>
      <c r="DV749" s="36"/>
      <c r="DW749" s="36"/>
      <c r="DX749" s="36"/>
      <c r="ED749" s="36"/>
      <c r="EE749" s="36"/>
      <c r="EF749" s="36"/>
      <c r="EL749" s="36"/>
      <c r="EM749" s="36"/>
      <c r="EN749" s="36"/>
      <c r="ET749" s="36"/>
      <c r="EU749" s="36"/>
      <c r="EV749" s="36"/>
    </row>
    <row r="750" spans="14:152" s="30" customFormat="1" ht="12.75">
      <c r="N750" s="36">
        <v>4.6699999999999998E-9</v>
      </c>
      <c r="O750" s="36">
        <v>2.9642398409099999</v>
      </c>
      <c r="P750" s="36">
        <v>170.01006625970001</v>
      </c>
      <c r="Q750" s="30">
        <f t="shared" si="356"/>
        <v>-2.0346957277771045E-9</v>
      </c>
      <c r="R750" s="30">
        <f t="shared" si="357"/>
        <v>-2.0345887924614445E-9</v>
      </c>
      <c r="S750" s="30">
        <f t="shared" si="358"/>
        <v>-2.0345887926418932E-9</v>
      </c>
      <c r="T750" s="30">
        <f t="shared" si="359"/>
        <v>-2.0345887926418932E-9</v>
      </c>
      <c r="V750" s="36"/>
      <c r="W750" s="36"/>
      <c r="X750" s="36"/>
      <c r="AD750" s="36"/>
      <c r="AE750" s="36"/>
      <c r="AF750" s="36"/>
      <c r="AL750" s="36"/>
      <c r="AM750" s="36"/>
      <c r="AN750" s="36"/>
      <c r="AT750" s="36"/>
      <c r="AU750" s="36"/>
      <c r="AV750" s="36"/>
      <c r="BB750" s="36"/>
      <c r="BC750" s="36"/>
      <c r="BD750" s="36"/>
      <c r="BJ750" s="36"/>
      <c r="BK750" s="36"/>
      <c r="BL750" s="36"/>
      <c r="BR750" s="36"/>
      <c r="BS750" s="36"/>
      <c r="BT750" s="36"/>
      <c r="BZ750" s="36"/>
      <c r="CA750" s="36"/>
      <c r="CB750" s="36"/>
      <c r="CH750" s="36"/>
      <c r="CI750" s="36"/>
      <c r="CJ750" s="36"/>
      <c r="CP750" s="36"/>
      <c r="CQ750" s="36"/>
      <c r="CR750" s="36"/>
      <c r="CX750" s="36"/>
      <c r="CY750" s="36"/>
      <c r="CZ750" s="36"/>
      <c r="DF750" s="36">
        <v>2.7120000000000001E-8</v>
      </c>
      <c r="DG750" s="36">
        <v>1.49710379127</v>
      </c>
      <c r="DH750" s="36">
        <v>3340.6124266997999</v>
      </c>
      <c r="DI750" s="30">
        <f t="shared" si="360"/>
        <v>-6.8039896778749817E-9</v>
      </c>
      <c r="DJ750" s="30">
        <f t="shared" si="361"/>
        <v>-6.7908656904698557E-9</v>
      </c>
      <c r="DK750" s="30">
        <f t="shared" si="362"/>
        <v>-6.7908657126172618E-9</v>
      </c>
      <c r="DL750" s="30">
        <f t="shared" si="363"/>
        <v>-6.7908657126171683E-9</v>
      </c>
      <c r="DN750" s="36"/>
      <c r="DO750" s="36"/>
      <c r="DP750" s="36"/>
      <c r="DV750" s="36"/>
      <c r="DW750" s="36"/>
      <c r="DX750" s="36"/>
      <c r="ED750" s="36"/>
      <c r="EE750" s="36"/>
      <c r="EF750" s="36"/>
      <c r="EL750" s="36"/>
      <c r="EM750" s="36"/>
      <c r="EN750" s="36"/>
      <c r="ET750" s="36"/>
      <c r="EU750" s="36"/>
      <c r="EV750" s="36"/>
    </row>
    <row r="751" spans="14:152" s="30" customFormat="1" ht="12.75">
      <c r="N751" s="36">
        <v>4.5699999999999997E-9</v>
      </c>
      <c r="O751" s="36">
        <v>4.4582998333799999</v>
      </c>
      <c r="P751" s="36">
        <v>33.1371007917</v>
      </c>
      <c r="Q751" s="30">
        <f t="shared" si="356"/>
        <v>-1.9375259732611203E-9</v>
      </c>
      <c r="R751" s="30">
        <f t="shared" si="357"/>
        <v>-1.9375464963597666E-9</v>
      </c>
      <c r="S751" s="30">
        <f t="shared" si="358"/>
        <v>-1.9375464963251342E-9</v>
      </c>
      <c r="T751" s="30">
        <f t="shared" si="359"/>
        <v>-1.9375464963251342E-9</v>
      </c>
      <c r="V751" s="36"/>
      <c r="W751" s="36"/>
      <c r="X751" s="36"/>
      <c r="AD751" s="36"/>
      <c r="AE751" s="36"/>
      <c r="AF751" s="36"/>
      <c r="AL751" s="36"/>
      <c r="AM751" s="36"/>
      <c r="AN751" s="36"/>
      <c r="AT751" s="36"/>
      <c r="AU751" s="36"/>
      <c r="AV751" s="36"/>
      <c r="BB751" s="36"/>
      <c r="BC751" s="36"/>
      <c r="BD751" s="36"/>
      <c r="BJ751" s="36"/>
      <c r="BK751" s="36"/>
      <c r="BL751" s="36"/>
      <c r="BR751" s="36"/>
      <c r="BS751" s="36"/>
      <c r="BT751" s="36"/>
      <c r="BZ751" s="36"/>
      <c r="CA751" s="36"/>
      <c r="CB751" s="36"/>
      <c r="CH751" s="36"/>
      <c r="CI751" s="36"/>
      <c r="CJ751" s="36"/>
      <c r="CP751" s="36"/>
      <c r="CQ751" s="36"/>
      <c r="CR751" s="36"/>
      <c r="CX751" s="36"/>
      <c r="CY751" s="36"/>
      <c r="CZ751" s="36"/>
      <c r="DF751" s="36">
        <v>2.138E-8</v>
      </c>
      <c r="DG751" s="36">
        <v>4.5211404262399997</v>
      </c>
      <c r="DH751" s="36">
        <v>378.9039276826</v>
      </c>
      <c r="DI751" s="30">
        <f t="shared" si="360"/>
        <v>-1.6055086507907043E-8</v>
      </c>
      <c r="DJ751" s="30">
        <f t="shared" si="361"/>
        <v>-1.6054285977686774E-8</v>
      </c>
      <c r="DK751" s="30">
        <f t="shared" si="362"/>
        <v>-1.6054285979037666E-8</v>
      </c>
      <c r="DL751" s="30">
        <f t="shared" si="363"/>
        <v>-1.605428597903766E-8</v>
      </c>
      <c r="DN751" s="36"/>
      <c r="DO751" s="36"/>
      <c r="DP751" s="36"/>
      <c r="DV751" s="36"/>
      <c r="DW751" s="36"/>
      <c r="DX751" s="36"/>
      <c r="ED751" s="36"/>
      <c r="EE751" s="36"/>
      <c r="EF751" s="36"/>
      <c r="EL751" s="36"/>
      <c r="EM751" s="36"/>
      <c r="EN751" s="36"/>
      <c r="ET751" s="36"/>
      <c r="EU751" s="36"/>
      <c r="EV751" s="36"/>
    </row>
    <row r="752" spans="14:152" s="30" customFormat="1" ht="12.75">
      <c r="N752" s="36">
        <v>4.7600000000000001E-9</v>
      </c>
      <c r="O752" s="36">
        <v>3.6325769798500001</v>
      </c>
      <c r="P752" s="36">
        <v>20.495053234899999</v>
      </c>
      <c r="Q752" s="30">
        <f t="shared" si="356"/>
        <v>-4.4251104237353533E-9</v>
      </c>
      <c r="R752" s="30">
        <f t="shared" si="357"/>
        <v>-4.4251158024598726E-9</v>
      </c>
      <c r="S752" s="30">
        <f t="shared" si="358"/>
        <v>-4.425115802450796E-9</v>
      </c>
      <c r="T752" s="30">
        <f t="shared" si="359"/>
        <v>-4.425115802450796E-9</v>
      </c>
      <c r="V752" s="36"/>
      <c r="W752" s="36"/>
      <c r="X752" s="36"/>
      <c r="AD752" s="36"/>
      <c r="AE752" s="36"/>
      <c r="AF752" s="36"/>
      <c r="AL752" s="36"/>
      <c r="AM752" s="36"/>
      <c r="AN752" s="36"/>
      <c r="AT752" s="36"/>
      <c r="AU752" s="36"/>
      <c r="AV752" s="36"/>
      <c r="BB752" s="36"/>
      <c r="BC752" s="36"/>
      <c r="BD752" s="36"/>
      <c r="BJ752" s="36"/>
      <c r="BK752" s="36"/>
      <c r="BL752" s="36"/>
      <c r="BR752" s="36"/>
      <c r="BS752" s="36"/>
      <c r="BT752" s="36"/>
      <c r="BZ752" s="36"/>
      <c r="CA752" s="36"/>
      <c r="CB752" s="36"/>
      <c r="CH752" s="36"/>
      <c r="CI752" s="36"/>
      <c r="CJ752" s="36"/>
      <c r="CP752" s="36"/>
      <c r="CQ752" s="36"/>
      <c r="CR752" s="36"/>
      <c r="CX752" s="36"/>
      <c r="CY752" s="36"/>
      <c r="CZ752" s="36"/>
      <c r="DF752" s="36">
        <v>2.7080000000000002E-8</v>
      </c>
      <c r="DG752" s="36">
        <v>1.0143382039999999E-2</v>
      </c>
      <c r="DH752" s="36">
        <v>389.94962794650002</v>
      </c>
      <c r="DI752" s="30">
        <f t="shared" si="360"/>
        <v>-1.4866854947146478E-8</v>
      </c>
      <c r="DJ752" s="30">
        <f t="shared" si="361"/>
        <v>-1.4868175642264639E-8</v>
      </c>
      <c r="DK752" s="30">
        <f t="shared" si="362"/>
        <v>-1.4868175640036082E-8</v>
      </c>
      <c r="DL752" s="30">
        <f t="shared" si="363"/>
        <v>-1.4868175640036092E-8</v>
      </c>
      <c r="DN752" s="36"/>
      <c r="DO752" s="36"/>
      <c r="DP752" s="36"/>
      <c r="DV752" s="36"/>
      <c r="DW752" s="36"/>
      <c r="DX752" s="36"/>
      <c r="ED752" s="36"/>
      <c r="EE752" s="36"/>
      <c r="EF752" s="36"/>
      <c r="EL752" s="36"/>
      <c r="EM752" s="36"/>
      <c r="EN752" s="36"/>
      <c r="ET752" s="36"/>
      <c r="EU752" s="36"/>
      <c r="EV752" s="36"/>
    </row>
    <row r="753" spans="14:152" s="30" customFormat="1" ht="12.75">
      <c r="N753" s="36">
        <v>4.6200000000000002E-9</v>
      </c>
      <c r="O753" s="36">
        <v>3.5749444285599998</v>
      </c>
      <c r="P753" s="36">
        <v>71.600204829600003</v>
      </c>
      <c r="Q753" s="30">
        <f t="shared" si="356"/>
        <v>-4.6169465340268855E-9</v>
      </c>
      <c r="R753" s="30">
        <f t="shared" si="357"/>
        <v>-4.6169483331048477E-9</v>
      </c>
      <c r="S753" s="30">
        <f t="shared" si="358"/>
        <v>-4.6169483331018128E-9</v>
      </c>
      <c r="T753" s="30">
        <f t="shared" si="359"/>
        <v>-4.6169483331018128E-9</v>
      </c>
      <c r="V753" s="36"/>
      <c r="W753" s="36"/>
      <c r="X753" s="36"/>
      <c r="AD753" s="36"/>
      <c r="AE753" s="36"/>
      <c r="AF753" s="36"/>
      <c r="AL753" s="36"/>
      <c r="AM753" s="36"/>
      <c r="AN753" s="36"/>
      <c r="AT753" s="36"/>
      <c r="AU753" s="36"/>
      <c r="AV753" s="36"/>
      <c r="BB753" s="36"/>
      <c r="BC753" s="36"/>
      <c r="BD753" s="36"/>
      <c r="BJ753" s="36"/>
      <c r="BK753" s="36"/>
      <c r="BL753" s="36"/>
      <c r="BR753" s="36"/>
      <c r="BS753" s="36"/>
      <c r="BT753" s="36"/>
      <c r="BZ753" s="36"/>
      <c r="CA753" s="36"/>
      <c r="CB753" s="36"/>
      <c r="CH753" s="36"/>
      <c r="CI753" s="36"/>
      <c r="CJ753" s="36"/>
      <c r="CP753" s="36"/>
      <c r="CQ753" s="36"/>
      <c r="CR753" s="36"/>
      <c r="CX753" s="36"/>
      <c r="CY753" s="36"/>
      <c r="CZ753" s="36"/>
      <c r="DF753" s="36">
        <v>2.5600000000000001E-8</v>
      </c>
      <c r="DG753" s="36">
        <v>5.7578388256100004</v>
      </c>
      <c r="DH753" s="36">
        <v>544.5087599272</v>
      </c>
      <c r="DI753" s="30">
        <f t="shared" si="360"/>
        <v>-2.3550930832644456E-8</v>
      </c>
      <c r="DJ753" s="30">
        <f t="shared" si="361"/>
        <v>-2.3550113065802716E-8</v>
      </c>
      <c r="DK753" s="30">
        <f t="shared" si="362"/>
        <v>-2.3550113067182781E-8</v>
      </c>
      <c r="DL753" s="30">
        <f t="shared" si="363"/>
        <v>-2.3550113067182778E-8</v>
      </c>
      <c r="DN753" s="36"/>
      <c r="DO753" s="36"/>
      <c r="DP753" s="36"/>
      <c r="DV753" s="36"/>
      <c r="DW753" s="36"/>
      <c r="DX753" s="36"/>
      <c r="ED753" s="36"/>
      <c r="EE753" s="36"/>
      <c r="EF753" s="36"/>
      <c r="EL753" s="36"/>
      <c r="EM753" s="36"/>
      <c r="EN753" s="36"/>
      <c r="ET753" s="36"/>
      <c r="EU753" s="36"/>
      <c r="EV753" s="36"/>
    </row>
    <row r="754" spans="14:152" s="30" customFormat="1" ht="12.75">
      <c r="N754" s="36">
        <v>3.7600000000000003E-9</v>
      </c>
      <c r="O754" s="36">
        <v>2.9477038965300002</v>
      </c>
      <c r="P754" s="36">
        <v>6062.6632075526004</v>
      </c>
      <c r="Q754" s="30">
        <f t="shared" si="356"/>
        <v>2.754347213462975E-9</v>
      </c>
      <c r="R754" s="30">
        <f t="shared" si="357"/>
        <v>2.7566680777663637E-9</v>
      </c>
      <c r="S754" s="30">
        <f t="shared" si="358"/>
        <v>2.7566680738519403E-9</v>
      </c>
      <c r="T754" s="30">
        <f t="shared" si="359"/>
        <v>2.7566680738519589E-9</v>
      </c>
      <c r="V754" s="36"/>
      <c r="W754" s="36"/>
      <c r="X754" s="36"/>
      <c r="AD754" s="36"/>
      <c r="AE754" s="36"/>
      <c r="AF754" s="36"/>
      <c r="AL754" s="36"/>
      <c r="AM754" s="36"/>
      <c r="AN754" s="36"/>
      <c r="AT754" s="36"/>
      <c r="AU754" s="36"/>
      <c r="AV754" s="36"/>
      <c r="BB754" s="36"/>
      <c r="BC754" s="36"/>
      <c r="BD754" s="36"/>
      <c r="BJ754" s="36"/>
      <c r="BK754" s="36"/>
      <c r="BL754" s="36"/>
      <c r="BR754" s="36"/>
      <c r="BS754" s="36"/>
      <c r="BT754" s="36"/>
      <c r="BZ754" s="36"/>
      <c r="CA754" s="36"/>
      <c r="CB754" s="36"/>
      <c r="CH754" s="36"/>
      <c r="CI754" s="36"/>
      <c r="CJ754" s="36"/>
      <c r="CP754" s="36"/>
      <c r="CQ754" s="36"/>
      <c r="CR754" s="36"/>
      <c r="CX754" s="36"/>
      <c r="CY754" s="36"/>
      <c r="CZ754" s="36"/>
      <c r="DF754" s="36">
        <v>2.028E-8</v>
      </c>
      <c r="DG754" s="36">
        <v>0.24331359951000001</v>
      </c>
      <c r="DH754" s="36">
        <v>146.59425171800001</v>
      </c>
      <c r="DI754" s="30">
        <f t="shared" si="360"/>
        <v>1.7079342569623778E-8</v>
      </c>
      <c r="DJ754" s="30">
        <f t="shared" si="361"/>
        <v>1.7079102695989274E-8</v>
      </c>
      <c r="DK754" s="30">
        <f t="shared" si="362"/>
        <v>1.7079102696394053E-8</v>
      </c>
      <c r="DL754" s="30">
        <f t="shared" si="363"/>
        <v>1.7079102696394053E-8</v>
      </c>
      <c r="DN754" s="36"/>
      <c r="DO754" s="36"/>
      <c r="DP754" s="36"/>
      <c r="DV754" s="36"/>
      <c r="DW754" s="36"/>
      <c r="DX754" s="36"/>
      <c r="ED754" s="36"/>
      <c r="EE754" s="36"/>
      <c r="EF754" s="36"/>
      <c r="EL754" s="36"/>
      <c r="EM754" s="36"/>
      <c r="EN754" s="36"/>
      <c r="ET754" s="36"/>
      <c r="EU754" s="36"/>
      <c r="EV754" s="36"/>
    </row>
    <row r="755" spans="14:152" s="30" customFormat="1" ht="12.75">
      <c r="N755" s="36">
        <v>4.73E-9</v>
      </c>
      <c r="O755" s="36">
        <v>5.3275931811400001</v>
      </c>
      <c r="P755" s="36">
        <v>373.9079928365</v>
      </c>
      <c r="Q755" s="30">
        <f t="shared" si="356"/>
        <v>-4.6999185150785732E-9</v>
      </c>
      <c r="R755" s="30">
        <f t="shared" si="357"/>
        <v>-4.6999483071056386E-9</v>
      </c>
      <c r="S755" s="30">
        <f t="shared" si="358"/>
        <v>-4.6999483070553791E-9</v>
      </c>
      <c r="T755" s="30">
        <f t="shared" si="359"/>
        <v>-4.6999483070553791E-9</v>
      </c>
      <c r="V755" s="36"/>
      <c r="W755" s="36"/>
      <c r="X755" s="36"/>
      <c r="AD755" s="36"/>
      <c r="AE755" s="36"/>
      <c r="AF755" s="36"/>
      <c r="AL755" s="36"/>
      <c r="AM755" s="36"/>
      <c r="AN755" s="36"/>
      <c r="AT755" s="36"/>
      <c r="AU755" s="36"/>
      <c r="AV755" s="36"/>
      <c r="BB755" s="36"/>
      <c r="BC755" s="36"/>
      <c r="BD755" s="36"/>
      <c r="BJ755" s="36"/>
      <c r="BK755" s="36"/>
      <c r="BL755" s="36"/>
      <c r="BR755" s="36"/>
      <c r="BS755" s="36"/>
      <c r="BT755" s="36"/>
      <c r="BZ755" s="36"/>
      <c r="CA755" s="36"/>
      <c r="CB755" s="36"/>
      <c r="CH755" s="36"/>
      <c r="CI755" s="36"/>
      <c r="CJ755" s="36"/>
      <c r="CP755" s="36"/>
      <c r="CQ755" s="36"/>
      <c r="CR755" s="36"/>
      <c r="CX755" s="36"/>
      <c r="CY755" s="36"/>
      <c r="CZ755" s="36"/>
      <c r="DF755" s="36">
        <v>2.096E-8</v>
      </c>
      <c r="DG755" s="36">
        <v>1.4447543095599999</v>
      </c>
      <c r="DH755" s="36">
        <v>864.2420820159</v>
      </c>
      <c r="DI755" s="30">
        <f t="shared" si="360"/>
        <v>-2.0518955155709804E-8</v>
      </c>
      <c r="DJ755" s="30">
        <f t="shared" si="361"/>
        <v>-2.0518401851072104E-8</v>
      </c>
      <c r="DK755" s="30">
        <f t="shared" si="362"/>
        <v>-2.0518401852006061E-8</v>
      </c>
      <c r="DL755" s="30">
        <f t="shared" si="363"/>
        <v>-2.0518401852006057E-8</v>
      </c>
      <c r="DN755" s="36"/>
      <c r="DO755" s="36"/>
      <c r="DP755" s="36"/>
      <c r="DV755" s="36"/>
      <c r="DW755" s="36"/>
      <c r="DX755" s="36"/>
      <c r="ED755" s="36"/>
      <c r="EE755" s="36"/>
      <c r="EF755" s="36"/>
      <c r="EL755" s="36"/>
      <c r="EM755" s="36"/>
      <c r="EN755" s="36"/>
      <c r="ET755" s="36"/>
      <c r="EU755" s="36"/>
      <c r="EV755" s="36"/>
    </row>
    <row r="756" spans="14:152" s="30" customFormat="1" ht="12.75">
      <c r="N756" s="36">
        <v>3.8300000000000002E-9</v>
      </c>
      <c r="O756" s="36">
        <v>1.84111991862</v>
      </c>
      <c r="P756" s="36">
        <v>346.39996633729999</v>
      </c>
      <c r="Q756" s="30">
        <f t="shared" si="356"/>
        <v>3.8178970168453596E-9</v>
      </c>
      <c r="R756" s="30">
        <f t="shared" si="357"/>
        <v>3.8178812416327894E-9</v>
      </c>
      <c r="S756" s="30">
        <f t="shared" si="358"/>
        <v>3.817881241659418E-9</v>
      </c>
      <c r="T756" s="30">
        <f t="shared" si="359"/>
        <v>3.817881241659418E-9</v>
      </c>
      <c r="V756" s="36"/>
      <c r="W756" s="36"/>
      <c r="X756" s="36"/>
      <c r="AD756" s="36"/>
      <c r="AE756" s="36"/>
      <c r="AF756" s="36"/>
      <c r="AL756" s="36"/>
      <c r="AM756" s="36"/>
      <c r="AN756" s="36"/>
      <c r="AT756" s="36"/>
      <c r="AU756" s="36"/>
      <c r="AV756" s="36"/>
      <c r="BB756" s="36"/>
      <c r="BC756" s="36"/>
      <c r="BD756" s="36"/>
      <c r="BJ756" s="36"/>
      <c r="BK756" s="36"/>
      <c r="BL756" s="36"/>
      <c r="BR756" s="36"/>
      <c r="BS756" s="36"/>
      <c r="BT756" s="36"/>
      <c r="BZ756" s="36"/>
      <c r="CA756" s="36"/>
      <c r="CB756" s="36"/>
      <c r="CH756" s="36"/>
      <c r="CI756" s="36"/>
      <c r="CJ756" s="36"/>
      <c r="CP756" s="36"/>
      <c r="CQ756" s="36"/>
      <c r="CR756" s="36"/>
      <c r="CX756" s="36"/>
      <c r="CY756" s="36"/>
      <c r="CZ756" s="36"/>
      <c r="DF756" s="36">
        <v>1.897E-8</v>
      </c>
      <c r="DG756" s="36">
        <v>4.6319441238800003</v>
      </c>
      <c r="DH756" s="36">
        <v>220.30076785419999</v>
      </c>
      <c r="DI756" s="30">
        <f t="shared" si="360"/>
        <v>-1.8288400692404919E-8</v>
      </c>
      <c r="DJ756" s="30">
        <f t="shared" si="361"/>
        <v>-1.8288566806173868E-8</v>
      </c>
      <c r="DK756" s="30">
        <f t="shared" si="362"/>
        <v>-1.8288566805893579E-8</v>
      </c>
      <c r="DL756" s="30">
        <f t="shared" si="363"/>
        <v>-1.8288566805893583E-8</v>
      </c>
      <c r="DN756" s="36"/>
      <c r="DO756" s="36"/>
      <c r="DP756" s="36"/>
      <c r="DV756" s="36"/>
      <c r="DW756" s="36"/>
      <c r="DX756" s="36"/>
      <c r="ED756" s="36"/>
      <c r="EE756" s="36"/>
      <c r="EF756" s="36"/>
      <c r="EL756" s="36"/>
      <c r="EM756" s="36"/>
      <c r="EN756" s="36"/>
      <c r="ET756" s="36"/>
      <c r="EU756" s="36"/>
      <c r="EV756" s="36"/>
    </row>
    <row r="757" spans="14:152" s="30" customFormat="1" ht="12.75">
      <c r="N757" s="36">
        <v>3.6600000000000002E-9</v>
      </c>
      <c r="O757" s="36">
        <v>2.05039240297</v>
      </c>
      <c r="P757" s="36">
        <v>87.3117715395</v>
      </c>
      <c r="Q757" s="30">
        <f t="shared" si="356"/>
        <v>1.6508059937027048E-11</v>
      </c>
      <c r="R757" s="30">
        <f t="shared" si="357"/>
        <v>1.6555877603710574E-11</v>
      </c>
      <c r="S757" s="30">
        <f t="shared" si="358"/>
        <v>1.6555877523020893E-11</v>
      </c>
      <c r="T757" s="30">
        <f t="shared" si="359"/>
        <v>1.6555877523021707E-11</v>
      </c>
      <c r="V757" s="36"/>
      <c r="W757" s="36"/>
      <c r="X757" s="36"/>
      <c r="AD757" s="36"/>
      <c r="AE757" s="36"/>
      <c r="AF757" s="36"/>
      <c r="AL757" s="36"/>
      <c r="AM757" s="36"/>
      <c r="AN757" s="36"/>
      <c r="AT757" s="36"/>
      <c r="AU757" s="36"/>
      <c r="AV757" s="36"/>
      <c r="BB757" s="36"/>
      <c r="BC757" s="36"/>
      <c r="BD757" s="36"/>
      <c r="BJ757" s="36"/>
      <c r="BK757" s="36"/>
      <c r="BL757" s="36"/>
      <c r="BR757" s="36"/>
      <c r="BS757" s="36"/>
      <c r="BT757" s="36"/>
      <c r="BZ757" s="36"/>
      <c r="CA757" s="36"/>
      <c r="CB757" s="36"/>
      <c r="CH757" s="36"/>
      <c r="CI757" s="36"/>
      <c r="CJ757" s="36"/>
      <c r="CP757" s="36"/>
      <c r="CQ757" s="36"/>
      <c r="CR757" s="36"/>
      <c r="CX757" s="36"/>
      <c r="CY757" s="36"/>
      <c r="CZ757" s="36"/>
      <c r="DF757" s="36">
        <v>1.9009999999999999E-8</v>
      </c>
      <c r="DG757" s="36">
        <v>1.7831957272700001</v>
      </c>
      <c r="DH757" s="36">
        <v>192.8522263129</v>
      </c>
      <c r="DI757" s="30">
        <f t="shared" si="360"/>
        <v>1.4367868075707076E-8</v>
      </c>
      <c r="DJ757" s="30">
        <f t="shared" si="361"/>
        <v>1.4368227282371103E-8</v>
      </c>
      <c r="DK757" s="30">
        <f t="shared" si="362"/>
        <v>1.4368227281764973E-8</v>
      </c>
      <c r="DL757" s="30">
        <f t="shared" si="363"/>
        <v>1.4368227281764975E-8</v>
      </c>
      <c r="DN757" s="36"/>
      <c r="DO757" s="36"/>
      <c r="DP757" s="36"/>
      <c r="DV757" s="36"/>
      <c r="DW757" s="36"/>
      <c r="DX757" s="36"/>
      <c r="ED757" s="36"/>
      <c r="EE757" s="36"/>
      <c r="EF757" s="36"/>
      <c r="EL757" s="36"/>
      <c r="EM757" s="36"/>
      <c r="EN757" s="36"/>
      <c r="ET757" s="36"/>
      <c r="EU757" s="36"/>
      <c r="EV757" s="36"/>
    </row>
    <row r="758" spans="14:152" s="30" customFormat="1" ht="12.75">
      <c r="N758" s="36">
        <v>3.8300000000000002E-9</v>
      </c>
      <c r="O758" s="36">
        <v>2.00608370504</v>
      </c>
      <c r="P758" s="36">
        <v>3274.1250177853999</v>
      </c>
      <c r="Q758" s="30">
        <f t="shared" si="356"/>
        <v>-3.4658867086314565E-9</v>
      </c>
      <c r="R758" s="30">
        <f t="shared" si="357"/>
        <v>-3.4650877622354271E-9</v>
      </c>
      <c r="S758" s="30">
        <f t="shared" si="358"/>
        <v>-3.465087763584308E-9</v>
      </c>
      <c r="T758" s="30">
        <f t="shared" si="359"/>
        <v>-3.4650877635842965E-9</v>
      </c>
      <c r="V758" s="36"/>
      <c r="W758" s="36"/>
      <c r="X758" s="36"/>
      <c r="AD758" s="36"/>
      <c r="AE758" s="36"/>
      <c r="AF758" s="36"/>
      <c r="AL758" s="36"/>
      <c r="AM758" s="36"/>
      <c r="AN758" s="36"/>
      <c r="AT758" s="36"/>
      <c r="AU758" s="36"/>
      <c r="AV758" s="36"/>
      <c r="BB758" s="36"/>
      <c r="BC758" s="36"/>
      <c r="BD758" s="36"/>
      <c r="BJ758" s="36"/>
      <c r="BK758" s="36"/>
      <c r="BL758" s="36"/>
      <c r="BR758" s="36"/>
      <c r="BS758" s="36"/>
      <c r="BT758" s="36"/>
      <c r="BZ758" s="36"/>
      <c r="CA758" s="36"/>
      <c r="CB758" s="36"/>
      <c r="CH758" s="36"/>
      <c r="CI758" s="36"/>
      <c r="CJ758" s="36"/>
      <c r="CP758" s="36"/>
      <c r="CQ758" s="36"/>
      <c r="CR758" s="36"/>
      <c r="CX758" s="36"/>
      <c r="CY758" s="36"/>
      <c r="CZ758" s="36"/>
      <c r="DF758" s="36">
        <v>2.0109999999999999E-8</v>
      </c>
      <c r="DG758" s="36">
        <v>4.1157832552300002</v>
      </c>
      <c r="DH758" s="36">
        <v>315.87060479479999</v>
      </c>
      <c r="DI758" s="30">
        <f t="shared" si="360"/>
        <v>-1.4336339455604438E-8</v>
      </c>
      <c r="DJ758" s="30">
        <f t="shared" si="361"/>
        <v>-1.4335672870303549E-8</v>
      </c>
      <c r="DK758" s="30">
        <f t="shared" si="362"/>
        <v>-1.4335672871428398E-8</v>
      </c>
      <c r="DL758" s="30">
        <f t="shared" si="363"/>
        <v>-1.4335672871428391E-8</v>
      </c>
      <c r="DN758" s="36"/>
      <c r="DO758" s="36"/>
      <c r="DP758" s="36"/>
      <c r="DV758" s="36"/>
      <c r="DW758" s="36"/>
      <c r="DX758" s="36"/>
      <c r="ED758" s="36"/>
      <c r="EE758" s="36"/>
      <c r="EF758" s="36"/>
      <c r="EL758" s="36"/>
      <c r="EM758" s="36"/>
      <c r="EN758" s="36"/>
      <c r="ET758" s="36"/>
      <c r="EU758" s="36"/>
      <c r="EV758" s="36"/>
    </row>
    <row r="759" spans="14:152" s="30" customFormat="1" ht="12.75">
      <c r="N759" s="36">
        <v>3.7399999999999999E-9</v>
      </c>
      <c r="O759" s="36">
        <v>5.6544430503100003</v>
      </c>
      <c r="P759" s="36">
        <v>540.73666535849998</v>
      </c>
      <c r="Q759" s="30">
        <f t="shared" si="356"/>
        <v>-3.3081549447845608E-9</v>
      </c>
      <c r="R759" s="30">
        <f t="shared" si="357"/>
        <v>-3.3080137691475789E-9</v>
      </c>
      <c r="S759" s="30">
        <f t="shared" si="358"/>
        <v>-3.3080137693858234E-9</v>
      </c>
      <c r="T759" s="30">
        <f t="shared" si="359"/>
        <v>-3.3080137693858226E-9</v>
      </c>
      <c r="V759" s="36"/>
      <c r="W759" s="36"/>
      <c r="X759" s="36"/>
      <c r="AD759" s="36"/>
      <c r="AE759" s="36"/>
      <c r="AF759" s="36"/>
      <c r="AL759" s="36"/>
      <c r="AM759" s="36"/>
      <c r="AN759" s="36"/>
      <c r="AT759" s="36"/>
      <c r="AU759" s="36"/>
      <c r="AV759" s="36"/>
      <c r="BB759" s="36"/>
      <c r="BC759" s="36"/>
      <c r="BD759" s="36"/>
      <c r="BJ759" s="36"/>
      <c r="BK759" s="36"/>
      <c r="BL759" s="36"/>
      <c r="BR759" s="36"/>
      <c r="BS759" s="36"/>
      <c r="BT759" s="36"/>
      <c r="BZ759" s="36"/>
      <c r="CA759" s="36"/>
      <c r="CB759" s="36"/>
      <c r="CH759" s="36"/>
      <c r="CI759" s="36"/>
      <c r="CJ759" s="36"/>
      <c r="CP759" s="36"/>
      <c r="CQ759" s="36"/>
      <c r="CR759" s="36"/>
      <c r="CX759" s="36"/>
      <c r="CY759" s="36"/>
      <c r="CZ759" s="36"/>
      <c r="DF759" s="36">
        <v>2.014E-8</v>
      </c>
      <c r="DG759" s="36">
        <v>2.2672635581799998</v>
      </c>
      <c r="DH759" s="36">
        <v>198.10879358989999</v>
      </c>
      <c r="DI759" s="30">
        <f t="shared" si="360"/>
        <v>7.8792552541169574E-9</v>
      </c>
      <c r="DJ759" s="30">
        <f t="shared" si="361"/>
        <v>7.8798047021986401E-9</v>
      </c>
      <c r="DK759" s="30">
        <f t="shared" si="362"/>
        <v>7.8798047012714865E-9</v>
      </c>
      <c r="DL759" s="30">
        <f t="shared" si="363"/>
        <v>7.8798047012714914E-9</v>
      </c>
      <c r="DN759" s="36"/>
      <c r="DO759" s="36"/>
      <c r="DP759" s="36"/>
      <c r="DV759" s="36"/>
      <c r="DW759" s="36"/>
      <c r="DX759" s="36"/>
      <c r="ED759" s="36"/>
      <c r="EE759" s="36"/>
      <c r="EF759" s="36"/>
      <c r="EL759" s="36"/>
      <c r="EM759" s="36"/>
      <c r="EN759" s="36"/>
      <c r="ET759" s="36"/>
      <c r="EU759" s="36"/>
      <c r="EV759" s="36"/>
    </row>
    <row r="760" spans="14:152" s="30" customFormat="1" ht="12.75">
      <c r="N760" s="36">
        <v>4.1000000000000003E-9</v>
      </c>
      <c r="O760" s="36">
        <v>5.6262971529700003</v>
      </c>
      <c r="P760" s="36">
        <v>58.319272331999997</v>
      </c>
      <c r="Q760" s="30">
        <f t="shared" si="356"/>
        <v>2.2829628502682566E-9</v>
      </c>
      <c r="R760" s="30">
        <f t="shared" si="357"/>
        <v>2.2829331305044298E-9</v>
      </c>
      <c r="S760" s="30">
        <f t="shared" si="358"/>
        <v>2.2829331305545805E-9</v>
      </c>
      <c r="T760" s="30">
        <f t="shared" si="359"/>
        <v>2.2829331305545805E-9</v>
      </c>
      <c r="V760" s="36"/>
      <c r="W760" s="36"/>
      <c r="X760" s="36"/>
      <c r="AD760" s="36"/>
      <c r="AE760" s="36"/>
      <c r="AF760" s="36"/>
      <c r="AL760" s="36"/>
      <c r="AM760" s="36"/>
      <c r="AN760" s="36"/>
      <c r="AT760" s="36"/>
      <c r="AU760" s="36"/>
      <c r="AV760" s="36"/>
      <c r="BB760" s="36"/>
      <c r="BC760" s="36"/>
      <c r="BD760" s="36"/>
      <c r="BJ760" s="36"/>
      <c r="BK760" s="36"/>
      <c r="BL760" s="36"/>
      <c r="BR760" s="36"/>
      <c r="BS760" s="36"/>
      <c r="BT760" s="36"/>
      <c r="BZ760" s="36"/>
      <c r="CA760" s="36"/>
      <c r="CB760" s="36"/>
      <c r="CH760" s="36"/>
      <c r="CI760" s="36"/>
      <c r="CJ760" s="36"/>
      <c r="CP760" s="36"/>
      <c r="CQ760" s="36"/>
      <c r="CR760" s="36"/>
      <c r="CX760" s="36"/>
      <c r="CY760" s="36"/>
      <c r="CZ760" s="36"/>
      <c r="DF760" s="36">
        <v>1.9049999999999999E-8</v>
      </c>
      <c r="DG760" s="36">
        <v>2.1552725501499999</v>
      </c>
      <c r="DH760" s="36">
        <v>326.6868103951</v>
      </c>
      <c r="DI760" s="30">
        <f t="shared" si="360"/>
        <v>1.7934347073477886E-8</v>
      </c>
      <c r="DJ760" s="30">
        <f t="shared" si="361"/>
        <v>1.793466106246816E-8</v>
      </c>
      <c r="DK760" s="30">
        <f t="shared" si="362"/>
        <v>1.7934661061938357E-8</v>
      </c>
      <c r="DL760" s="30">
        <f t="shared" si="363"/>
        <v>1.7934661061938357E-8</v>
      </c>
      <c r="DN760" s="36"/>
      <c r="DO760" s="36"/>
      <c r="DP760" s="36"/>
      <c r="DV760" s="36"/>
      <c r="DW760" s="36"/>
      <c r="DX760" s="36"/>
      <c r="ED760" s="36"/>
      <c r="EE760" s="36"/>
      <c r="EF760" s="36"/>
      <c r="EL760" s="36"/>
      <c r="EM760" s="36"/>
      <c r="EN760" s="36"/>
      <c r="ET760" s="36"/>
      <c r="EU760" s="36"/>
      <c r="EV760" s="36"/>
    </row>
    <row r="761" spans="14:152" s="30" customFormat="1" ht="12.75">
      <c r="N761" s="36">
        <v>4.4100000000000003E-9</v>
      </c>
      <c r="O761" s="36">
        <v>6.2699274956700002</v>
      </c>
      <c r="P761" s="36">
        <v>378.9039276826</v>
      </c>
      <c r="Q761" s="30">
        <f t="shared" si="356"/>
        <v>-2.2798925204165522E-9</v>
      </c>
      <c r="R761" s="30">
        <f t="shared" si="357"/>
        <v>-2.28010654858025E-9</v>
      </c>
      <c r="S761" s="30">
        <f t="shared" si="358"/>
        <v>-2.2801065482190963E-9</v>
      </c>
      <c r="T761" s="30">
        <f t="shared" si="359"/>
        <v>-2.2801065482190963E-9</v>
      </c>
      <c r="V761" s="36"/>
      <c r="W761" s="36"/>
      <c r="X761" s="36"/>
      <c r="AD761" s="36"/>
      <c r="AE761" s="36"/>
      <c r="AF761" s="36"/>
      <c r="AL761" s="36"/>
      <c r="AM761" s="36"/>
      <c r="AN761" s="36"/>
      <c r="AT761" s="36"/>
      <c r="AU761" s="36"/>
      <c r="AV761" s="36"/>
      <c r="BB761" s="36"/>
      <c r="BC761" s="36"/>
      <c r="BD761" s="36"/>
      <c r="BJ761" s="36"/>
      <c r="BK761" s="36"/>
      <c r="BL761" s="36"/>
      <c r="BR761" s="36"/>
      <c r="BS761" s="36"/>
      <c r="BT761" s="36"/>
      <c r="BZ761" s="36"/>
      <c r="CA761" s="36"/>
      <c r="CB761" s="36"/>
      <c r="CH761" s="36"/>
      <c r="CI761" s="36"/>
      <c r="CJ761" s="36"/>
      <c r="CP761" s="36"/>
      <c r="CQ761" s="36"/>
      <c r="CR761" s="36"/>
      <c r="CX761" s="36"/>
      <c r="CY761" s="36"/>
      <c r="CZ761" s="36"/>
      <c r="DF761" s="36">
        <v>1.9490000000000001E-8</v>
      </c>
      <c r="DG761" s="36">
        <v>3.9544081121399999</v>
      </c>
      <c r="DH761" s="36">
        <v>103.6140390804</v>
      </c>
      <c r="DI761" s="30">
        <f t="shared" si="360"/>
        <v>-1.8939134218000795E-8</v>
      </c>
      <c r="DJ761" s="30">
        <f t="shared" si="361"/>
        <v>-1.8939205552048602E-8</v>
      </c>
      <c r="DK761" s="30">
        <f t="shared" si="362"/>
        <v>-1.8939205551928231E-8</v>
      </c>
      <c r="DL761" s="30">
        <f t="shared" si="363"/>
        <v>-1.8939205551928231E-8</v>
      </c>
      <c r="DN761" s="36"/>
      <c r="DO761" s="36"/>
      <c r="DP761" s="36"/>
      <c r="DV761" s="36"/>
      <c r="DW761" s="36"/>
      <c r="DX761" s="36"/>
      <c r="ED761" s="36"/>
      <c r="EE761" s="36"/>
      <c r="EF761" s="36"/>
      <c r="EL761" s="36"/>
      <c r="EM761" s="36"/>
      <c r="EN761" s="36"/>
      <c r="ET761" s="36"/>
      <c r="EU761" s="36"/>
      <c r="EV761" s="36"/>
    </row>
    <row r="762" spans="14:152" s="30" customFormat="1" ht="12.75">
      <c r="N762" s="36">
        <v>4.5100000000000003E-9</v>
      </c>
      <c r="O762" s="36">
        <v>3.0592036973700001</v>
      </c>
      <c r="P762" s="36">
        <v>898.77303279069997</v>
      </c>
      <c r="Q762" s="30">
        <f t="shared" si="356"/>
        <v>-1.5604949170267535E-9</v>
      </c>
      <c r="R762" s="30">
        <f t="shared" si="357"/>
        <v>-1.5610639858738595E-9</v>
      </c>
      <c r="S762" s="30">
        <f t="shared" si="358"/>
        <v>-1.5610639849136116E-9</v>
      </c>
      <c r="T762" s="30">
        <f t="shared" si="359"/>
        <v>-1.5610639849136153E-9</v>
      </c>
      <c r="V762" s="36"/>
      <c r="W762" s="36"/>
      <c r="X762" s="36"/>
      <c r="AD762" s="36"/>
      <c r="AE762" s="36"/>
      <c r="AF762" s="36"/>
      <c r="AL762" s="36"/>
      <c r="AM762" s="36"/>
      <c r="AN762" s="36"/>
      <c r="AT762" s="36"/>
      <c r="AU762" s="36"/>
      <c r="AV762" s="36"/>
      <c r="BB762" s="36"/>
      <c r="BC762" s="36"/>
      <c r="BD762" s="36"/>
      <c r="BJ762" s="36"/>
      <c r="BK762" s="36"/>
      <c r="BL762" s="36"/>
      <c r="BR762" s="36"/>
      <c r="BS762" s="36"/>
      <c r="BT762" s="36"/>
      <c r="BZ762" s="36"/>
      <c r="CA762" s="36"/>
      <c r="CB762" s="36"/>
      <c r="CH762" s="36"/>
      <c r="CI762" s="36"/>
      <c r="CJ762" s="36"/>
      <c r="CP762" s="36"/>
      <c r="CQ762" s="36"/>
      <c r="CR762" s="36"/>
      <c r="CX762" s="36"/>
      <c r="CY762" s="36"/>
      <c r="CZ762" s="36"/>
      <c r="DF762" s="36">
        <v>2.098E-8</v>
      </c>
      <c r="DG762" s="36">
        <v>5.2461331479800002</v>
      </c>
      <c r="DH762" s="36">
        <v>175.42669223109999</v>
      </c>
      <c r="DI762" s="30">
        <f t="shared" si="360"/>
        <v>-8.9157412397652062E-9</v>
      </c>
      <c r="DJ762" s="30">
        <f t="shared" si="361"/>
        <v>-8.9162397647266833E-9</v>
      </c>
      <c r="DK762" s="30">
        <f t="shared" si="362"/>
        <v>-8.9162397638854522E-9</v>
      </c>
      <c r="DL762" s="30">
        <f t="shared" si="363"/>
        <v>-8.9162397638854522E-9</v>
      </c>
      <c r="DN762" s="36"/>
      <c r="DO762" s="36"/>
      <c r="DP762" s="36"/>
      <c r="DV762" s="36"/>
      <c r="DW762" s="36"/>
      <c r="DX762" s="36"/>
      <c r="ED762" s="36"/>
      <c r="EE762" s="36"/>
      <c r="EF762" s="36"/>
      <c r="EL762" s="36"/>
      <c r="EM762" s="36"/>
      <c r="EN762" s="36"/>
      <c r="ET762" s="36"/>
      <c r="EU762" s="36"/>
      <c r="EV762" s="36"/>
    </row>
    <row r="763" spans="14:152" s="30" customFormat="1" ht="12.75">
      <c r="N763" s="36">
        <v>3.7099999999999998E-9</v>
      </c>
      <c r="O763" s="36">
        <v>5.6578728765499999</v>
      </c>
      <c r="P763" s="36">
        <v>89.759452094300002</v>
      </c>
      <c r="Q763" s="30">
        <f t="shared" si="356"/>
        <v>1.6063890565787262E-9</v>
      </c>
      <c r="R763" s="30">
        <f t="shared" si="357"/>
        <v>1.6063441394892022E-9</v>
      </c>
      <c r="S763" s="30">
        <f t="shared" si="358"/>
        <v>1.6063441395649972E-9</v>
      </c>
      <c r="T763" s="30">
        <f t="shared" si="359"/>
        <v>1.6063441395649972E-9</v>
      </c>
      <c r="V763" s="36"/>
      <c r="W763" s="36"/>
      <c r="X763" s="36"/>
      <c r="AD763" s="36"/>
      <c r="AE763" s="36"/>
      <c r="AF763" s="36"/>
      <c r="AL763" s="36"/>
      <c r="AM763" s="36"/>
      <c r="AN763" s="36"/>
      <c r="AT763" s="36"/>
      <c r="AU763" s="36"/>
      <c r="AV763" s="36"/>
      <c r="BB763" s="36"/>
      <c r="BC763" s="36"/>
      <c r="BD763" s="36"/>
      <c r="BJ763" s="36"/>
      <c r="BK763" s="36"/>
      <c r="BL763" s="36"/>
      <c r="BR763" s="36"/>
      <c r="BS763" s="36"/>
      <c r="BT763" s="36"/>
      <c r="BZ763" s="36"/>
      <c r="CA763" s="36"/>
      <c r="CB763" s="36"/>
      <c r="CH763" s="36"/>
      <c r="CI763" s="36"/>
      <c r="CJ763" s="36"/>
      <c r="CP763" s="36"/>
      <c r="CQ763" s="36"/>
      <c r="CR763" s="36"/>
      <c r="CX763" s="36"/>
      <c r="CY763" s="36"/>
      <c r="CZ763" s="36"/>
      <c r="DF763" s="36">
        <v>1.8839999999999999E-8</v>
      </c>
      <c r="DG763" s="36">
        <v>5.66018186202</v>
      </c>
      <c r="DH763" s="36">
        <v>1310.3933701397</v>
      </c>
      <c r="DI763" s="30">
        <f t="shared" si="360"/>
        <v>-6.5161155881722117E-10</v>
      </c>
      <c r="DJ763" s="30">
        <f t="shared" si="361"/>
        <v>-6.553035454544804E-10</v>
      </c>
      <c r="DK763" s="30">
        <f t="shared" si="362"/>
        <v>-6.5530353922450272E-10</v>
      </c>
      <c r="DL763" s="30">
        <f t="shared" si="363"/>
        <v>-6.5530353922451947E-10</v>
      </c>
      <c r="DN763" s="36"/>
      <c r="DO763" s="36"/>
      <c r="DP763" s="36"/>
      <c r="DV763" s="36"/>
      <c r="DW763" s="36"/>
      <c r="DX763" s="36"/>
      <c r="ED763" s="36"/>
      <c r="EE763" s="36"/>
      <c r="EF763" s="36"/>
      <c r="EL763" s="36"/>
      <c r="EM763" s="36"/>
      <c r="EN763" s="36"/>
      <c r="ET763" s="36"/>
      <c r="EU763" s="36"/>
      <c r="EV763" s="36"/>
    </row>
    <row r="764" spans="14:152" s="30" customFormat="1" ht="12.75">
      <c r="N764" s="36">
        <v>3.6699999999999999E-9</v>
      </c>
      <c r="O764" s="36">
        <v>5.7199814848699999</v>
      </c>
      <c r="P764" s="36">
        <v>96.872999095099999</v>
      </c>
      <c r="Q764" s="30">
        <f t="shared" si="356"/>
        <v>1.6636404582469764E-9</v>
      </c>
      <c r="R764" s="30">
        <f t="shared" si="357"/>
        <v>1.6635930384685323E-9</v>
      </c>
      <c r="S764" s="30">
        <f t="shared" si="358"/>
        <v>1.6635930385485494E-9</v>
      </c>
      <c r="T764" s="30">
        <f t="shared" si="359"/>
        <v>1.6635930385485494E-9</v>
      </c>
      <c r="V764" s="36"/>
      <c r="W764" s="36"/>
      <c r="X764" s="36"/>
      <c r="AD764" s="36"/>
      <c r="AE764" s="36"/>
      <c r="AF764" s="36"/>
      <c r="AL764" s="36"/>
      <c r="AM764" s="36"/>
      <c r="AN764" s="36"/>
      <c r="AT764" s="36"/>
      <c r="AU764" s="36"/>
      <c r="AV764" s="36"/>
      <c r="BB764" s="36"/>
      <c r="BC764" s="36"/>
      <c r="BD764" s="36"/>
      <c r="BJ764" s="36"/>
      <c r="BK764" s="36"/>
      <c r="BL764" s="36"/>
      <c r="BR764" s="36"/>
      <c r="BS764" s="36"/>
      <c r="BT764" s="36"/>
      <c r="BZ764" s="36"/>
      <c r="CA764" s="36"/>
      <c r="CB764" s="36"/>
      <c r="CH764" s="36"/>
      <c r="CI764" s="36"/>
      <c r="CJ764" s="36"/>
      <c r="CP764" s="36"/>
      <c r="CQ764" s="36"/>
      <c r="CR764" s="36"/>
      <c r="CX764" s="36"/>
      <c r="CY764" s="36"/>
      <c r="CZ764" s="36"/>
      <c r="DF764" s="36">
        <v>1.911E-8</v>
      </c>
      <c r="DG764" s="36">
        <v>2.6066544660000002</v>
      </c>
      <c r="DH764" s="36">
        <v>301.41401612959999</v>
      </c>
      <c r="DI764" s="30">
        <f t="shared" si="360"/>
        <v>1.1341065913079441E-8</v>
      </c>
      <c r="DJ764" s="30">
        <f t="shared" si="361"/>
        <v>1.1341759621738364E-8</v>
      </c>
      <c r="DK764" s="30">
        <f t="shared" si="362"/>
        <v>1.1341759620567789E-8</v>
      </c>
      <c r="DL764" s="30">
        <f t="shared" si="363"/>
        <v>1.1341759620567796E-8</v>
      </c>
      <c r="DN764" s="36"/>
      <c r="DO764" s="36"/>
      <c r="DP764" s="36"/>
      <c r="DV764" s="36"/>
      <c r="DW764" s="36"/>
      <c r="DX764" s="36"/>
      <c r="ED764" s="36"/>
      <c r="EE764" s="36"/>
      <c r="EF764" s="36"/>
      <c r="EL764" s="36"/>
      <c r="EM764" s="36"/>
      <c r="EN764" s="36"/>
      <c r="ET764" s="36"/>
      <c r="EU764" s="36"/>
      <c r="EV764" s="36"/>
    </row>
    <row r="765" spans="14:152" s="30" customFormat="1" ht="12.75">
      <c r="N765" s="36">
        <v>4.1000000000000003E-9</v>
      </c>
      <c r="O765" s="36">
        <v>1.0629083796100001</v>
      </c>
      <c r="P765" s="36">
        <v>1257.7031721001999</v>
      </c>
      <c r="Q765" s="30">
        <f t="shared" si="356"/>
        <v>3.818574897930353E-9</v>
      </c>
      <c r="R765" s="30">
        <f t="shared" si="357"/>
        <v>3.8188557757599698E-9</v>
      </c>
      <c r="S765" s="30">
        <f t="shared" si="358"/>
        <v>3.818855775286121E-9</v>
      </c>
      <c r="T765" s="30">
        <f t="shared" si="359"/>
        <v>3.818855775286121E-9</v>
      </c>
      <c r="V765" s="36"/>
      <c r="W765" s="36"/>
      <c r="X765" s="36"/>
      <c r="AD765" s="36"/>
      <c r="AE765" s="36"/>
      <c r="AF765" s="36"/>
      <c r="AL765" s="36"/>
      <c r="AM765" s="36"/>
      <c r="AN765" s="36"/>
      <c r="AT765" s="36"/>
      <c r="AU765" s="36"/>
      <c r="AV765" s="36"/>
      <c r="BB765" s="36"/>
      <c r="BC765" s="36"/>
      <c r="BD765" s="36"/>
      <c r="BJ765" s="36"/>
      <c r="BK765" s="36"/>
      <c r="BL765" s="36"/>
      <c r="BR765" s="36"/>
      <c r="BS765" s="36"/>
      <c r="BT765" s="36"/>
      <c r="BZ765" s="36"/>
      <c r="CA765" s="36"/>
      <c r="CB765" s="36"/>
      <c r="CH765" s="36"/>
      <c r="CI765" s="36"/>
      <c r="CJ765" s="36"/>
      <c r="CP765" s="36"/>
      <c r="CQ765" s="36"/>
      <c r="CR765" s="36"/>
      <c r="CX765" s="36"/>
      <c r="CY765" s="36"/>
      <c r="CZ765" s="36"/>
      <c r="DF765" s="36">
        <v>2.1600000000000002E-8</v>
      </c>
      <c r="DG765" s="36">
        <v>3.4288807979299998</v>
      </c>
      <c r="DH765" s="36">
        <v>420.00590873700003</v>
      </c>
      <c r="DI765" s="30">
        <f t="shared" si="360"/>
        <v>9.795224070507803E-9</v>
      </c>
      <c r="DJ765" s="30">
        <f t="shared" si="361"/>
        <v>9.7964339665299132E-9</v>
      </c>
      <c r="DK765" s="30">
        <f t="shared" si="362"/>
        <v>9.7964339644883173E-9</v>
      </c>
      <c r="DL765" s="30">
        <f t="shared" si="363"/>
        <v>9.7964339644883255E-9</v>
      </c>
      <c r="DN765" s="36"/>
      <c r="DO765" s="36"/>
      <c r="DP765" s="36"/>
      <c r="DV765" s="36"/>
      <c r="DW765" s="36"/>
      <c r="DX765" s="36"/>
      <c r="ED765" s="36"/>
      <c r="EE765" s="36"/>
      <c r="EF765" s="36"/>
      <c r="EL765" s="36"/>
      <c r="EM765" s="36"/>
      <c r="EN765" s="36"/>
      <c r="ET765" s="36"/>
      <c r="EU765" s="36"/>
      <c r="EV765" s="36"/>
    </row>
    <row r="766" spans="14:152" s="30" customFormat="1" ht="12.75">
      <c r="N766" s="36">
        <v>4.18E-9</v>
      </c>
      <c r="O766" s="36">
        <v>2.0305317931200002</v>
      </c>
      <c r="P766" s="36">
        <v>146.59425171800001</v>
      </c>
      <c r="Q766" s="30">
        <f t="shared" si="356"/>
        <v>1.4453491348513918E-9</v>
      </c>
      <c r="R766" s="30">
        <f t="shared" si="357"/>
        <v>1.4454351707691495E-9</v>
      </c>
      <c r="S766" s="30">
        <f t="shared" si="358"/>
        <v>1.4454351706239687E-9</v>
      </c>
      <c r="T766" s="30">
        <f t="shared" si="359"/>
        <v>1.4454351706239687E-9</v>
      </c>
      <c r="V766" s="36"/>
      <c r="W766" s="36"/>
      <c r="X766" s="36"/>
      <c r="AD766" s="36"/>
      <c r="AE766" s="36"/>
      <c r="AF766" s="36"/>
      <c r="AL766" s="36"/>
      <c r="AM766" s="36"/>
      <c r="AN766" s="36"/>
      <c r="AT766" s="36"/>
      <c r="AU766" s="36"/>
      <c r="AV766" s="36"/>
      <c r="BB766" s="36"/>
      <c r="BC766" s="36"/>
      <c r="BD766" s="36"/>
      <c r="BJ766" s="36"/>
      <c r="BK766" s="36"/>
      <c r="BL766" s="36"/>
      <c r="BR766" s="36"/>
      <c r="BS766" s="36"/>
      <c r="BT766" s="36"/>
      <c r="BZ766" s="36"/>
      <c r="CA766" s="36"/>
      <c r="CB766" s="36"/>
      <c r="CH766" s="36"/>
      <c r="CI766" s="36"/>
      <c r="CJ766" s="36"/>
      <c r="CP766" s="36"/>
      <c r="CQ766" s="36"/>
      <c r="CR766" s="36"/>
      <c r="CX766" s="36"/>
      <c r="CY766" s="36"/>
      <c r="CZ766" s="36"/>
      <c r="DF766" s="36">
        <v>2.325E-8</v>
      </c>
      <c r="DG766" s="36">
        <v>5.8963217810000002</v>
      </c>
      <c r="DH766" s="36">
        <v>815.06334611420004</v>
      </c>
      <c r="DI766" s="30">
        <f t="shared" si="360"/>
        <v>4.4743382106686003E-9</v>
      </c>
      <c r="DJ766" s="30">
        <f t="shared" si="361"/>
        <v>4.4771208269023824E-9</v>
      </c>
      <c r="DK766" s="30">
        <f t="shared" si="362"/>
        <v>4.4771208222069264E-9</v>
      </c>
      <c r="DL766" s="30">
        <f t="shared" si="363"/>
        <v>4.4771208222069463E-9</v>
      </c>
      <c r="DN766" s="36"/>
      <c r="DO766" s="36"/>
      <c r="DP766" s="36"/>
      <c r="DV766" s="36"/>
      <c r="DW766" s="36"/>
      <c r="DX766" s="36"/>
      <c r="ED766" s="36"/>
      <c r="EE766" s="36"/>
      <c r="EF766" s="36"/>
      <c r="EL766" s="36"/>
      <c r="EM766" s="36"/>
      <c r="EN766" s="36"/>
      <c r="ET766" s="36"/>
      <c r="EU766" s="36"/>
      <c r="EV766" s="36"/>
    </row>
    <row r="767" spans="14:152" s="30" customFormat="1" ht="12.75">
      <c r="N767" s="36">
        <v>4.9200000000000004E-9</v>
      </c>
      <c r="O767" s="36">
        <v>0.89529424355999998</v>
      </c>
      <c r="P767" s="36">
        <v>423.62924545940001</v>
      </c>
      <c r="Q767" s="30">
        <f t="shared" si="356"/>
        <v>5.7553594323744002E-10</v>
      </c>
      <c r="R767" s="30">
        <f t="shared" si="357"/>
        <v>5.7522620158477136E-10</v>
      </c>
      <c r="S767" s="30">
        <f t="shared" si="358"/>
        <v>5.7522620210744343E-10</v>
      </c>
      <c r="T767" s="30">
        <f t="shared" si="359"/>
        <v>5.7522620210744125E-10</v>
      </c>
      <c r="V767" s="36"/>
      <c r="W767" s="36"/>
      <c r="X767" s="36"/>
      <c r="AD767" s="36"/>
      <c r="AE767" s="36"/>
      <c r="AF767" s="36"/>
      <c r="AL767" s="36"/>
      <c r="AM767" s="36"/>
      <c r="AN767" s="36"/>
      <c r="AT767" s="36"/>
      <c r="AU767" s="36"/>
      <c r="AV767" s="36"/>
      <c r="BB767" s="36"/>
      <c r="BC767" s="36"/>
      <c r="BD767" s="36"/>
      <c r="BJ767" s="36"/>
      <c r="BK767" s="36"/>
      <c r="BL767" s="36"/>
      <c r="BR767" s="36"/>
      <c r="BS767" s="36"/>
      <c r="BT767" s="36"/>
      <c r="BZ767" s="36"/>
      <c r="CA767" s="36"/>
      <c r="CB767" s="36"/>
      <c r="CH767" s="36"/>
      <c r="CI767" s="36"/>
      <c r="CJ767" s="36"/>
      <c r="CP767" s="36"/>
      <c r="CQ767" s="36"/>
      <c r="CR767" s="36"/>
      <c r="CX767" s="36"/>
      <c r="CY767" s="36"/>
      <c r="CZ767" s="36"/>
      <c r="DF767" s="36">
        <v>1.9140000000000001E-8</v>
      </c>
      <c r="DG767" s="36">
        <v>0.22451332248</v>
      </c>
      <c r="DH767" s="36">
        <v>171.65459766239999</v>
      </c>
      <c r="DI767" s="30">
        <f t="shared" si="360"/>
        <v>1.4297835890087745E-8</v>
      </c>
      <c r="DJ767" s="30">
        <f t="shared" si="361"/>
        <v>1.4297509046878607E-8</v>
      </c>
      <c r="DK767" s="30">
        <f t="shared" si="362"/>
        <v>1.4297509047430145E-8</v>
      </c>
      <c r="DL767" s="30">
        <f t="shared" si="363"/>
        <v>1.4297509047430145E-8</v>
      </c>
      <c r="DN767" s="36"/>
      <c r="DO767" s="36"/>
      <c r="DP767" s="36"/>
      <c r="DV767" s="36"/>
      <c r="DW767" s="36"/>
      <c r="DX767" s="36"/>
      <c r="ED767" s="36"/>
      <c r="EE767" s="36"/>
      <c r="EF767" s="36"/>
      <c r="EL767" s="36"/>
      <c r="EM767" s="36"/>
      <c r="EN767" s="36"/>
      <c r="ET767" s="36"/>
      <c r="EU767" s="36"/>
      <c r="EV767" s="36"/>
    </row>
    <row r="768" spans="14:152" s="30" customFormat="1" ht="12.75">
      <c r="N768" s="36">
        <v>4.7399999999999998E-9</v>
      </c>
      <c r="O768" s="36">
        <v>2.4308082244400002</v>
      </c>
      <c r="P768" s="36">
        <v>705.11765732569995</v>
      </c>
      <c r="Q768" s="30">
        <f t="shared" si="356"/>
        <v>4.35598351629775E-10</v>
      </c>
      <c r="R768" s="30">
        <f t="shared" si="357"/>
        <v>4.3510034020401359E-10</v>
      </c>
      <c r="S768" s="30">
        <f t="shared" si="358"/>
        <v>4.3510034104438241E-10</v>
      </c>
      <c r="T768" s="30">
        <f t="shared" si="359"/>
        <v>4.3510034104438029E-10</v>
      </c>
      <c r="V768" s="36"/>
      <c r="W768" s="36"/>
      <c r="X768" s="36"/>
      <c r="AD768" s="36"/>
      <c r="AE768" s="36"/>
      <c r="AF768" s="36"/>
      <c r="AL768" s="36"/>
      <c r="AM768" s="36"/>
      <c r="AN768" s="36"/>
      <c r="AT768" s="36"/>
      <c r="AU768" s="36"/>
      <c r="AV768" s="36"/>
      <c r="BB768" s="36"/>
      <c r="BC768" s="36"/>
      <c r="BD768" s="36"/>
      <c r="BJ768" s="36"/>
      <c r="BK768" s="36"/>
      <c r="BL768" s="36"/>
      <c r="BR768" s="36"/>
      <c r="BS768" s="36"/>
      <c r="BT768" s="36"/>
      <c r="BZ768" s="36"/>
      <c r="CA768" s="36"/>
      <c r="CB768" s="36"/>
      <c r="CH768" s="36"/>
      <c r="CI768" s="36"/>
      <c r="CJ768" s="36"/>
      <c r="CP768" s="36"/>
      <c r="CQ768" s="36"/>
      <c r="CR768" s="36"/>
      <c r="CX768" s="36"/>
      <c r="CY768" s="36"/>
      <c r="CZ768" s="36"/>
      <c r="DF768" s="36">
        <v>1.8539999999999999E-8</v>
      </c>
      <c r="DG768" s="36">
        <v>4.2789150259999999E-2</v>
      </c>
      <c r="DH768" s="36">
        <v>233.74596456309999</v>
      </c>
      <c r="DI768" s="30">
        <f t="shared" si="360"/>
        <v>5.7891745375322648E-9</v>
      </c>
      <c r="DJ768" s="30">
        <f t="shared" si="361"/>
        <v>5.7885584841005733E-9</v>
      </c>
      <c r="DK768" s="30">
        <f t="shared" si="362"/>
        <v>5.7885584851401359E-9</v>
      </c>
      <c r="DL768" s="30">
        <f t="shared" si="363"/>
        <v>5.7885584851401317E-9</v>
      </c>
      <c r="DN768" s="36"/>
      <c r="DO768" s="36"/>
      <c r="DP768" s="36"/>
      <c r="DV768" s="36"/>
      <c r="DW768" s="36"/>
      <c r="DX768" s="36"/>
      <c r="ED768" s="36"/>
      <c r="EE768" s="36"/>
      <c r="EF768" s="36"/>
      <c r="EL768" s="36"/>
      <c r="EM768" s="36"/>
      <c r="EN768" s="36"/>
      <c r="ET768" s="36"/>
      <c r="EU768" s="36"/>
      <c r="EV768" s="36"/>
    </row>
    <row r="769" spans="14:152" s="30" customFormat="1" ht="12.75">
      <c r="N769" s="36">
        <v>4.5699999999999997E-9</v>
      </c>
      <c r="O769" s="36">
        <v>3.42347802916</v>
      </c>
      <c r="P769" s="36">
        <v>829.62050851590004</v>
      </c>
      <c r="Q769" s="30">
        <f t="shared" ref="Q769:Q832" si="364">N769*COS(O769+P769*$C$31)</f>
        <v>1.7559700636234971E-9</v>
      </c>
      <c r="R769" s="30">
        <f t="shared" ref="R769:R832" si="365">N769*COS(O769+P769*$C$52)</f>
        <v>1.7554462732100653E-9</v>
      </c>
      <c r="S769" s="30">
        <f t="shared" ref="S769:S832" si="366">N769*COS(O769+P769*$C$73)</f>
        <v>1.7554462740939537E-9</v>
      </c>
      <c r="T769" s="30">
        <f t="shared" ref="T769:T832" si="367">N769*COS(O769+P769*$C$94)</f>
        <v>1.75544627409395E-9</v>
      </c>
      <c r="V769" s="36"/>
      <c r="W769" s="36"/>
      <c r="X769" s="36"/>
      <c r="AD769" s="36"/>
      <c r="AE769" s="36"/>
      <c r="AF769" s="36"/>
      <c r="AL769" s="36"/>
      <c r="AM769" s="36"/>
      <c r="AN769" s="36"/>
      <c r="AT769" s="36"/>
      <c r="AU769" s="36"/>
      <c r="AV769" s="36"/>
      <c r="BB769" s="36"/>
      <c r="BC769" s="36"/>
      <c r="BD769" s="36"/>
      <c r="BJ769" s="36"/>
      <c r="BK769" s="36"/>
      <c r="BL769" s="36"/>
      <c r="BR769" s="36"/>
      <c r="BS769" s="36"/>
      <c r="BT769" s="36"/>
      <c r="BZ769" s="36"/>
      <c r="CA769" s="36"/>
      <c r="CB769" s="36"/>
      <c r="CH769" s="36"/>
      <c r="CI769" s="36"/>
      <c r="CJ769" s="36"/>
      <c r="CP769" s="36"/>
      <c r="CQ769" s="36"/>
      <c r="CR769" s="36"/>
      <c r="CX769" s="36"/>
      <c r="CY769" s="36"/>
      <c r="CZ769" s="36"/>
      <c r="DF769" s="36">
        <v>1.9729999999999999E-8</v>
      </c>
      <c r="DG769" s="36">
        <v>2.6864025948000001</v>
      </c>
      <c r="DH769" s="36">
        <v>769.81676347560006</v>
      </c>
      <c r="DI769" s="30">
        <f t="shared" ref="DI769:DI832" si="368">DF769*COS(DG769+DH769*$C$31)</f>
        <v>-2.1912306897478999E-10</v>
      </c>
      <c r="DJ769" s="30">
        <f t="shared" ref="DJ769:DJ832" si="369">DF769*COS(DG769+DH769*$C$52)</f>
        <v>-2.2139568628427376E-10</v>
      </c>
      <c r="DK769" s="30">
        <f t="shared" ref="DK769:DK832" si="370">DF769*COS(DG769+DH769*$C$73)</f>
        <v>-2.2139568244937022E-10</v>
      </c>
      <c r="DL769" s="30">
        <f t="shared" ref="DL769:DL832" si="371">DF769*COS(DG769+DH769*$C$94)</f>
        <v>-2.2139568244938774E-10</v>
      </c>
      <c r="DN769" s="36"/>
      <c r="DO769" s="36"/>
      <c r="DP769" s="36"/>
      <c r="DV769" s="36"/>
      <c r="DW769" s="36"/>
      <c r="DX769" s="36"/>
      <c r="ED769" s="36"/>
      <c r="EE769" s="36"/>
      <c r="EF769" s="36"/>
      <c r="EL769" s="36"/>
      <c r="EM769" s="36"/>
      <c r="EN769" s="36"/>
      <c r="ET769" s="36"/>
      <c r="EU769" s="36"/>
      <c r="EV769" s="36"/>
    </row>
    <row r="770" spans="14:152" s="30" customFormat="1" ht="12.75">
      <c r="N770" s="36">
        <v>4.1899999999999998E-9</v>
      </c>
      <c r="O770" s="36">
        <v>0.32183412086000002</v>
      </c>
      <c r="P770" s="36">
        <v>90.562601246400007</v>
      </c>
      <c r="Q770" s="30">
        <f t="shared" si="364"/>
        <v>4.1220822273598501E-9</v>
      </c>
      <c r="R770" s="30">
        <f t="shared" si="365"/>
        <v>4.1220720449496126E-9</v>
      </c>
      <c r="S770" s="30">
        <f t="shared" si="366"/>
        <v>4.1220720449667957E-9</v>
      </c>
      <c r="T770" s="30">
        <f t="shared" si="367"/>
        <v>4.1220720449667957E-9</v>
      </c>
      <c r="V770" s="36"/>
      <c r="W770" s="36"/>
      <c r="X770" s="36"/>
      <c r="AD770" s="36"/>
      <c r="AE770" s="36"/>
      <c r="AF770" s="36"/>
      <c r="AL770" s="36"/>
      <c r="AM770" s="36"/>
      <c r="AN770" s="36"/>
      <c r="AT770" s="36"/>
      <c r="AU770" s="36"/>
      <c r="AV770" s="36"/>
      <c r="BB770" s="36"/>
      <c r="BC770" s="36"/>
      <c r="BD770" s="36"/>
      <c r="BJ770" s="36"/>
      <c r="BK770" s="36"/>
      <c r="BL770" s="36"/>
      <c r="BR770" s="36"/>
      <c r="BS770" s="36"/>
      <c r="BT770" s="36"/>
      <c r="BZ770" s="36"/>
      <c r="CA770" s="36"/>
      <c r="CB770" s="36"/>
      <c r="CH770" s="36"/>
      <c r="CI770" s="36"/>
      <c r="CJ770" s="36"/>
      <c r="CP770" s="36"/>
      <c r="CQ770" s="36"/>
      <c r="CR770" s="36"/>
      <c r="CX770" s="36"/>
      <c r="CY770" s="36"/>
      <c r="CZ770" s="36"/>
      <c r="DF770" s="36">
        <v>1.941E-8</v>
      </c>
      <c r="DG770" s="36">
        <v>0.61369890353000001</v>
      </c>
      <c r="DH770" s="36">
        <v>3487.4241132234001</v>
      </c>
      <c r="DI770" s="30">
        <f t="shared" si="368"/>
        <v>1.9253734196248418E-8</v>
      </c>
      <c r="DJ770" s="30">
        <f t="shared" si="369"/>
        <v>1.9255014281849717E-8</v>
      </c>
      <c r="DK770" s="30">
        <f t="shared" si="370"/>
        <v>1.9255014279694075E-8</v>
      </c>
      <c r="DL770" s="30">
        <f t="shared" si="371"/>
        <v>1.9255014279694081E-8</v>
      </c>
      <c r="DN770" s="36"/>
      <c r="DO770" s="36"/>
      <c r="DP770" s="36"/>
      <c r="DV770" s="36"/>
      <c r="DW770" s="36"/>
      <c r="DX770" s="36"/>
      <c r="ED770" s="36"/>
      <c r="EE770" s="36"/>
      <c r="EF770" s="36"/>
      <c r="EL770" s="36"/>
      <c r="EM770" s="36"/>
      <c r="EN770" s="36"/>
      <c r="ET770" s="36"/>
      <c r="EU770" s="36"/>
      <c r="EV770" s="36"/>
    </row>
    <row r="771" spans="14:152" s="30" customFormat="1" ht="12.75">
      <c r="N771" s="36">
        <v>3.4699999999999998E-9</v>
      </c>
      <c r="O771" s="36">
        <v>3.6011680743999999</v>
      </c>
      <c r="P771" s="36">
        <v>449.23210812500002</v>
      </c>
      <c r="Q771" s="30">
        <f t="shared" si="364"/>
        <v>1.5418320206906579E-9</v>
      </c>
      <c r="R771" s="30">
        <f t="shared" si="365"/>
        <v>1.5420409855027516E-9</v>
      </c>
      <c r="S771" s="30">
        <f t="shared" si="366"/>
        <v>1.5420409851501413E-9</v>
      </c>
      <c r="T771" s="30">
        <f t="shared" si="367"/>
        <v>1.5420409851501413E-9</v>
      </c>
      <c r="V771" s="36"/>
      <c r="W771" s="36"/>
      <c r="X771" s="36"/>
      <c r="AD771" s="36"/>
      <c r="AE771" s="36"/>
      <c r="AF771" s="36"/>
      <c r="AL771" s="36"/>
      <c r="AM771" s="36"/>
      <c r="AN771" s="36"/>
      <c r="AT771" s="36"/>
      <c r="AU771" s="36"/>
      <c r="AV771" s="36"/>
      <c r="BB771" s="36"/>
      <c r="BC771" s="36"/>
      <c r="BD771" s="36"/>
      <c r="BJ771" s="36"/>
      <c r="BK771" s="36"/>
      <c r="BL771" s="36"/>
      <c r="BR771" s="36"/>
      <c r="BS771" s="36"/>
      <c r="BT771" s="36"/>
      <c r="BZ771" s="36"/>
      <c r="CA771" s="36"/>
      <c r="CB771" s="36"/>
      <c r="CH771" s="36"/>
      <c r="CI771" s="36"/>
      <c r="CJ771" s="36"/>
      <c r="CP771" s="36"/>
      <c r="CQ771" s="36"/>
      <c r="CR771" s="36"/>
      <c r="CX771" s="36"/>
      <c r="CY771" s="36"/>
      <c r="CZ771" s="36"/>
      <c r="DF771" s="36">
        <v>1.836E-8</v>
      </c>
      <c r="DG771" s="36">
        <v>3.4149698098600001</v>
      </c>
      <c r="DH771" s="36">
        <v>195.77298761969999</v>
      </c>
      <c r="DI771" s="30">
        <f t="shared" si="368"/>
        <v>-1.2631231544605683E-8</v>
      </c>
      <c r="DJ771" s="30">
        <f t="shared" si="369"/>
        <v>-1.2630841200364813E-8</v>
      </c>
      <c r="DK771" s="30">
        <f t="shared" si="370"/>
        <v>-1.2630841201023507E-8</v>
      </c>
      <c r="DL771" s="30">
        <f t="shared" si="371"/>
        <v>-1.2630841201023507E-8</v>
      </c>
      <c r="DN771" s="36"/>
      <c r="DO771" s="36"/>
      <c r="DP771" s="36"/>
      <c r="DV771" s="36"/>
      <c r="DW771" s="36"/>
      <c r="DX771" s="36"/>
      <c r="ED771" s="36"/>
      <c r="EE771" s="36"/>
      <c r="EF771" s="36"/>
      <c r="EL771" s="36"/>
      <c r="EM771" s="36"/>
      <c r="EN771" s="36"/>
      <c r="ET771" s="36"/>
      <c r="EU771" s="36"/>
      <c r="EV771" s="36"/>
    </row>
    <row r="772" spans="14:152" s="30" customFormat="1" ht="12.75">
      <c r="N772" s="36">
        <v>3.9700000000000001E-9</v>
      </c>
      <c r="O772" s="36">
        <v>2.2915964772300002</v>
      </c>
      <c r="P772" s="36">
        <v>782.34693644779998</v>
      </c>
      <c r="Q772" s="30">
        <f t="shared" si="364"/>
        <v>-1.8169994119899528E-9</v>
      </c>
      <c r="R772" s="30">
        <f t="shared" si="365"/>
        <v>-1.8174126250296805E-9</v>
      </c>
      <c r="S772" s="30">
        <f t="shared" si="366"/>
        <v>-1.8174126243324268E-9</v>
      </c>
      <c r="T772" s="30">
        <f t="shared" si="367"/>
        <v>-1.8174126243324299E-9</v>
      </c>
      <c r="V772" s="36"/>
      <c r="W772" s="36"/>
      <c r="X772" s="36"/>
      <c r="AD772" s="36"/>
      <c r="AE772" s="36"/>
      <c r="AF772" s="36"/>
      <c r="AL772" s="36"/>
      <c r="AM772" s="36"/>
      <c r="AN772" s="36"/>
      <c r="AT772" s="36"/>
      <c r="AU772" s="36"/>
      <c r="AV772" s="36"/>
      <c r="BB772" s="36"/>
      <c r="BC772" s="36"/>
      <c r="BD772" s="36"/>
      <c r="BJ772" s="36"/>
      <c r="BK772" s="36"/>
      <c r="BL772" s="36"/>
      <c r="BR772" s="36"/>
      <c r="BS772" s="36"/>
      <c r="BT772" s="36"/>
      <c r="BZ772" s="36"/>
      <c r="CA772" s="36"/>
      <c r="CB772" s="36"/>
      <c r="CH772" s="36"/>
      <c r="CI772" s="36"/>
      <c r="CJ772" s="36"/>
      <c r="CP772" s="36"/>
      <c r="CQ772" s="36"/>
      <c r="CR772" s="36"/>
      <c r="CX772" s="36"/>
      <c r="CY772" s="36"/>
      <c r="CZ772" s="36"/>
      <c r="DF772" s="36">
        <v>2.5539999999999999E-8</v>
      </c>
      <c r="DG772" s="36">
        <v>2.3566017971600002</v>
      </c>
      <c r="DH772" s="36">
        <v>212.4053235607</v>
      </c>
      <c r="DI772" s="30">
        <f t="shared" si="368"/>
        <v>9.7546725334261636E-9</v>
      </c>
      <c r="DJ772" s="30">
        <f t="shared" si="369"/>
        <v>9.7554227434224949E-9</v>
      </c>
      <c r="DK772" s="30">
        <f t="shared" si="370"/>
        <v>9.7554227421565629E-9</v>
      </c>
      <c r="DL772" s="30">
        <f t="shared" si="371"/>
        <v>9.7554227421565695E-9</v>
      </c>
      <c r="DN772" s="36"/>
      <c r="DO772" s="36"/>
      <c r="DP772" s="36"/>
      <c r="DV772" s="36"/>
      <c r="DW772" s="36"/>
      <c r="DX772" s="36"/>
      <c r="ED772" s="36"/>
      <c r="EE772" s="36"/>
      <c r="EF772" s="36"/>
      <c r="EL772" s="36"/>
      <c r="EM772" s="36"/>
      <c r="EN772" s="36"/>
      <c r="ET772" s="36"/>
      <c r="EU772" s="36"/>
      <c r="EV772" s="36"/>
    </row>
    <row r="773" spans="14:152" s="30" customFormat="1" ht="12.75">
      <c r="N773" s="36">
        <v>4.3299999999999997E-9</v>
      </c>
      <c r="O773" s="36">
        <v>3.4093846881099998</v>
      </c>
      <c r="P773" s="36">
        <v>32.455777235500001</v>
      </c>
      <c r="Q773" s="30">
        <f t="shared" si="364"/>
        <v>-4.3133064177649713E-9</v>
      </c>
      <c r="R773" s="30">
        <f t="shared" si="365"/>
        <v>-4.3133082624987033E-9</v>
      </c>
      <c r="S773" s="30">
        <f t="shared" si="366"/>
        <v>-4.3133082624955906E-9</v>
      </c>
      <c r="T773" s="30">
        <f t="shared" si="367"/>
        <v>-4.3133082624955906E-9</v>
      </c>
      <c r="V773" s="36"/>
      <c r="W773" s="36"/>
      <c r="X773" s="36"/>
      <c r="AD773" s="36"/>
      <c r="AE773" s="36"/>
      <c r="AF773" s="36"/>
      <c r="AL773" s="36"/>
      <c r="AM773" s="36"/>
      <c r="AN773" s="36"/>
      <c r="AT773" s="36"/>
      <c r="AU773" s="36"/>
      <c r="AV773" s="36"/>
      <c r="BB773" s="36"/>
      <c r="BC773" s="36"/>
      <c r="BD773" s="36"/>
      <c r="BJ773" s="36"/>
      <c r="BK773" s="36"/>
      <c r="BL773" s="36"/>
      <c r="BR773" s="36"/>
      <c r="BS773" s="36"/>
      <c r="BT773" s="36"/>
      <c r="BZ773" s="36"/>
      <c r="CA773" s="36"/>
      <c r="CB773" s="36"/>
      <c r="CH773" s="36"/>
      <c r="CI773" s="36"/>
      <c r="CJ773" s="36"/>
      <c r="CP773" s="36"/>
      <c r="CQ773" s="36"/>
      <c r="CR773" s="36"/>
      <c r="CX773" s="36"/>
      <c r="CY773" s="36"/>
      <c r="CZ773" s="36"/>
      <c r="DF773" s="36">
        <v>1.822E-8</v>
      </c>
      <c r="DG773" s="36">
        <v>4.0551023288200003</v>
      </c>
      <c r="DH773" s="36">
        <v>639.94547042379997</v>
      </c>
      <c r="DI773" s="30">
        <f t="shared" si="368"/>
        <v>1.5929096676644432E-8</v>
      </c>
      <c r="DJ773" s="30">
        <f t="shared" si="369"/>
        <v>1.5929943586984402E-8</v>
      </c>
      <c r="DK773" s="30">
        <f t="shared" si="370"/>
        <v>1.5929943585555414E-8</v>
      </c>
      <c r="DL773" s="30">
        <f t="shared" si="371"/>
        <v>1.5929943585555418E-8</v>
      </c>
      <c r="DN773" s="36"/>
      <c r="DO773" s="36"/>
      <c r="DP773" s="36"/>
      <c r="DV773" s="36"/>
      <c r="DW773" s="36"/>
      <c r="DX773" s="36"/>
      <c r="ED773" s="36"/>
      <c r="EE773" s="36"/>
      <c r="EF773" s="36"/>
      <c r="EL773" s="36"/>
      <c r="EM773" s="36"/>
      <c r="EN773" s="36"/>
      <c r="ET773" s="36"/>
      <c r="EU773" s="36"/>
      <c r="EV773" s="36"/>
    </row>
    <row r="774" spans="14:152" s="30" customFormat="1" ht="12.75">
      <c r="N774" s="36">
        <v>3.4299999999999999E-9</v>
      </c>
      <c r="O774" s="36">
        <v>4.3095265603800001</v>
      </c>
      <c r="P774" s="36">
        <v>401.32539661049998</v>
      </c>
      <c r="Q774" s="30">
        <f t="shared" si="364"/>
        <v>-1.6850711641609783E-9</v>
      </c>
      <c r="R774" s="30">
        <f t="shared" si="365"/>
        <v>-1.6848917496260144E-9</v>
      </c>
      <c r="S774" s="30">
        <f t="shared" si="366"/>
        <v>-1.6848917499287701E-9</v>
      </c>
      <c r="T774" s="30">
        <f t="shared" si="367"/>
        <v>-1.6848917499287701E-9</v>
      </c>
      <c r="V774" s="36"/>
      <c r="W774" s="36"/>
      <c r="X774" s="36"/>
      <c r="AD774" s="36"/>
      <c r="AE774" s="36"/>
      <c r="AF774" s="36"/>
      <c r="AL774" s="36"/>
      <c r="AM774" s="36"/>
      <c r="AN774" s="36"/>
      <c r="AT774" s="36"/>
      <c r="AU774" s="36"/>
      <c r="AV774" s="36"/>
      <c r="BB774" s="36"/>
      <c r="BC774" s="36"/>
      <c r="BD774" s="36"/>
      <c r="BJ774" s="36"/>
      <c r="BK774" s="36"/>
      <c r="BL774" s="36"/>
      <c r="BR774" s="36"/>
      <c r="BS774" s="36"/>
      <c r="BT774" s="36"/>
      <c r="BZ774" s="36"/>
      <c r="CA774" s="36"/>
      <c r="CB774" s="36"/>
      <c r="CH774" s="36"/>
      <c r="CI774" s="36"/>
      <c r="CJ774" s="36"/>
      <c r="CP774" s="36"/>
      <c r="CQ774" s="36"/>
      <c r="CR774" s="36"/>
      <c r="CX774" s="36"/>
      <c r="CY774" s="36"/>
      <c r="CZ774" s="36"/>
      <c r="DF774" s="36">
        <v>1.8830000000000001E-8</v>
      </c>
      <c r="DG774" s="36">
        <v>6.2707932951799998</v>
      </c>
      <c r="DH774" s="36">
        <v>16.674774556399999</v>
      </c>
      <c r="DI774" s="30">
        <f t="shared" si="368"/>
        <v>1.8726597638285764E-8</v>
      </c>
      <c r="DJ774" s="30">
        <f t="shared" si="369"/>
        <v>1.8726592721147789E-8</v>
      </c>
      <c r="DK774" s="30">
        <f t="shared" si="370"/>
        <v>1.8726592721156084E-8</v>
      </c>
      <c r="DL774" s="30">
        <f t="shared" si="371"/>
        <v>1.8726592721156084E-8</v>
      </c>
      <c r="DN774" s="36"/>
      <c r="DO774" s="36"/>
      <c r="DP774" s="36"/>
      <c r="DV774" s="36"/>
      <c r="DW774" s="36"/>
      <c r="DX774" s="36"/>
      <c r="ED774" s="36"/>
      <c r="EE774" s="36"/>
      <c r="EF774" s="36"/>
      <c r="EL774" s="36"/>
      <c r="EM774" s="36"/>
      <c r="EN774" s="36"/>
      <c r="ET774" s="36"/>
      <c r="EU774" s="36"/>
      <c r="EV774" s="36"/>
    </row>
    <row r="775" spans="14:152" s="30" customFormat="1" ht="12.75">
      <c r="N775" s="36">
        <v>3.5100000000000001E-9</v>
      </c>
      <c r="O775" s="36">
        <v>0.42160026295000003</v>
      </c>
      <c r="P775" s="36">
        <v>3686.4961146597998</v>
      </c>
      <c r="Q775" s="30">
        <f t="shared" si="364"/>
        <v>1.3730169404923651E-9</v>
      </c>
      <c r="R775" s="30">
        <f t="shared" si="365"/>
        <v>1.3712347740974935E-9</v>
      </c>
      <c r="S775" s="30">
        <f t="shared" si="366"/>
        <v>1.3712347771051586E-9</v>
      </c>
      <c r="T775" s="30">
        <f t="shared" si="367"/>
        <v>1.3712347771051471E-9</v>
      </c>
      <c r="V775" s="36"/>
      <c r="W775" s="36"/>
      <c r="X775" s="36"/>
      <c r="AD775" s="36"/>
      <c r="AE775" s="36"/>
      <c r="AF775" s="36"/>
      <c r="AL775" s="36"/>
      <c r="AM775" s="36"/>
      <c r="AN775" s="36"/>
      <c r="AT775" s="36"/>
      <c r="AU775" s="36"/>
      <c r="AV775" s="36"/>
      <c r="BB775" s="36"/>
      <c r="BC775" s="36"/>
      <c r="BD775" s="36"/>
      <c r="BJ775" s="36"/>
      <c r="BK775" s="36"/>
      <c r="BL775" s="36"/>
      <c r="BR775" s="36"/>
      <c r="BS775" s="36"/>
      <c r="BT775" s="36"/>
      <c r="BZ775" s="36"/>
      <c r="CA775" s="36"/>
      <c r="CB775" s="36"/>
      <c r="CH775" s="36"/>
      <c r="CI775" s="36"/>
      <c r="CJ775" s="36"/>
      <c r="CP775" s="36"/>
      <c r="CQ775" s="36"/>
      <c r="CR775" s="36"/>
      <c r="CX775" s="36"/>
      <c r="CY775" s="36"/>
      <c r="CZ775" s="36"/>
      <c r="DF775" s="36">
        <v>1.8650000000000002E-8</v>
      </c>
      <c r="DG775" s="36">
        <v>0.17460226410999999</v>
      </c>
      <c r="DH775" s="36">
        <v>244.79166482700001</v>
      </c>
      <c r="DI775" s="30">
        <f t="shared" si="368"/>
        <v>7.0583025111249869E-9</v>
      </c>
      <c r="DJ775" s="30">
        <f t="shared" si="369"/>
        <v>7.0576701735000979E-9</v>
      </c>
      <c r="DK775" s="30">
        <f t="shared" si="370"/>
        <v>7.0576701745671378E-9</v>
      </c>
      <c r="DL775" s="30">
        <f t="shared" si="371"/>
        <v>7.0576701745671345E-9</v>
      </c>
      <c r="DN775" s="36"/>
      <c r="DO775" s="36"/>
      <c r="DP775" s="36"/>
      <c r="DV775" s="36"/>
      <c r="DW775" s="36"/>
      <c r="DX775" s="36"/>
      <c r="ED775" s="36"/>
      <c r="EE775" s="36"/>
      <c r="EF775" s="36"/>
      <c r="EL775" s="36"/>
      <c r="EM775" s="36"/>
      <c r="EN775" s="36"/>
      <c r="ET775" s="36"/>
      <c r="EU775" s="36"/>
      <c r="EV775" s="36"/>
    </row>
    <row r="776" spans="14:152" s="30" customFormat="1" ht="12.75">
      <c r="N776" s="36">
        <v>3.6E-9</v>
      </c>
      <c r="O776" s="36">
        <v>5.83204569879</v>
      </c>
      <c r="P776" s="36">
        <v>491.55792945680003</v>
      </c>
      <c r="Q776" s="30">
        <f t="shared" si="364"/>
        <v>-3.5977919769717939E-9</v>
      </c>
      <c r="R776" s="30">
        <f t="shared" si="365"/>
        <v>-3.5977826943497782E-9</v>
      </c>
      <c r="S776" s="30">
        <f t="shared" si="366"/>
        <v>-3.5977826943654587E-9</v>
      </c>
      <c r="T776" s="30">
        <f t="shared" si="367"/>
        <v>-3.5977826943654587E-9</v>
      </c>
      <c r="V776" s="36"/>
      <c r="W776" s="36"/>
      <c r="X776" s="36"/>
      <c r="AD776" s="36"/>
      <c r="AE776" s="36"/>
      <c r="AF776" s="36"/>
      <c r="AL776" s="36"/>
      <c r="AM776" s="36"/>
      <c r="AN776" s="36"/>
      <c r="AT776" s="36"/>
      <c r="AU776" s="36"/>
      <c r="AV776" s="36"/>
      <c r="BB776" s="36"/>
      <c r="BC776" s="36"/>
      <c r="BD776" s="36"/>
      <c r="BJ776" s="36"/>
      <c r="BK776" s="36"/>
      <c r="BL776" s="36"/>
      <c r="BR776" s="36"/>
      <c r="BS776" s="36"/>
      <c r="BT776" s="36"/>
      <c r="BZ776" s="36"/>
      <c r="CA776" s="36"/>
      <c r="CB776" s="36"/>
      <c r="CH776" s="36"/>
      <c r="CI776" s="36"/>
      <c r="CJ776" s="36"/>
      <c r="CP776" s="36"/>
      <c r="CQ776" s="36"/>
      <c r="CR776" s="36"/>
      <c r="CX776" s="36"/>
      <c r="CY776" s="36"/>
      <c r="CZ776" s="36"/>
      <c r="DF776" s="36">
        <v>2.0969999999999999E-8</v>
      </c>
      <c r="DG776" s="36">
        <v>4.5836952056899998</v>
      </c>
      <c r="DH776" s="36">
        <v>316.9131345184</v>
      </c>
      <c r="DI776" s="30">
        <f t="shared" si="368"/>
        <v>-1.9937904735084903E-8</v>
      </c>
      <c r="DJ776" s="30">
        <f t="shared" si="369"/>
        <v>-1.9937596576500044E-8</v>
      </c>
      <c r="DK776" s="30">
        <f t="shared" si="370"/>
        <v>-1.9937596577020082E-8</v>
      </c>
      <c r="DL776" s="30">
        <f t="shared" si="371"/>
        <v>-1.9937596577020082E-8</v>
      </c>
      <c r="DN776" s="36"/>
      <c r="DO776" s="36"/>
      <c r="DP776" s="36"/>
      <c r="DV776" s="36"/>
      <c r="DW776" s="36"/>
      <c r="DX776" s="36"/>
      <c r="ED776" s="36"/>
      <c r="EE776" s="36"/>
      <c r="EF776" s="36"/>
      <c r="EL776" s="36"/>
      <c r="EM776" s="36"/>
      <c r="EN776" s="36"/>
      <c r="ET776" s="36"/>
      <c r="EU776" s="36"/>
      <c r="EV776" s="36"/>
    </row>
    <row r="777" spans="14:152" s="30" customFormat="1" ht="12.75">
      <c r="N777" s="36">
        <v>3.8899999999999996E-9</v>
      </c>
      <c r="O777" s="36">
        <v>2.7342910835200001</v>
      </c>
      <c r="P777" s="36">
        <v>36.175482177500001</v>
      </c>
      <c r="Q777" s="30">
        <f t="shared" si="364"/>
        <v>-3.1931497848304801E-9</v>
      </c>
      <c r="R777" s="30">
        <f t="shared" si="365"/>
        <v>-3.1931377583687001E-9</v>
      </c>
      <c r="S777" s="30">
        <f t="shared" si="366"/>
        <v>-3.1931377583889942E-9</v>
      </c>
      <c r="T777" s="30">
        <f t="shared" si="367"/>
        <v>-3.1931377583889942E-9</v>
      </c>
      <c r="V777" s="36"/>
      <c r="W777" s="36"/>
      <c r="X777" s="36"/>
      <c r="AD777" s="36"/>
      <c r="AE777" s="36"/>
      <c r="AF777" s="36"/>
      <c r="AL777" s="36"/>
      <c r="AM777" s="36"/>
      <c r="AN777" s="36"/>
      <c r="AT777" s="36"/>
      <c r="AU777" s="36"/>
      <c r="AV777" s="36"/>
      <c r="BB777" s="36"/>
      <c r="BC777" s="36"/>
      <c r="BD777" s="36"/>
      <c r="BJ777" s="36"/>
      <c r="BK777" s="36"/>
      <c r="BL777" s="36"/>
      <c r="BR777" s="36"/>
      <c r="BS777" s="36"/>
      <c r="BT777" s="36"/>
      <c r="BZ777" s="36"/>
      <c r="CA777" s="36"/>
      <c r="CB777" s="36"/>
      <c r="CH777" s="36"/>
      <c r="CI777" s="36"/>
      <c r="CJ777" s="36"/>
      <c r="CP777" s="36"/>
      <c r="CQ777" s="36"/>
      <c r="CR777" s="36"/>
      <c r="CX777" s="36"/>
      <c r="CY777" s="36"/>
      <c r="CZ777" s="36"/>
      <c r="DF777" s="36">
        <v>1.8790000000000001E-8</v>
      </c>
      <c r="DG777" s="36">
        <v>2.7648057270800002</v>
      </c>
      <c r="DH777" s="36">
        <v>28.454188003199999</v>
      </c>
      <c r="DI777" s="30">
        <f t="shared" si="368"/>
        <v>-1.6168725768317212E-8</v>
      </c>
      <c r="DJ777" s="30">
        <f t="shared" si="369"/>
        <v>-1.6168685009580961E-8</v>
      </c>
      <c r="DK777" s="30">
        <f t="shared" si="370"/>
        <v>-1.616868500964974E-8</v>
      </c>
      <c r="DL777" s="30">
        <f t="shared" si="371"/>
        <v>-1.616868500964974E-8</v>
      </c>
      <c r="DN777" s="36"/>
      <c r="DO777" s="36"/>
      <c r="DP777" s="36"/>
      <c r="DV777" s="36"/>
      <c r="DW777" s="36"/>
      <c r="DX777" s="36"/>
      <c r="ED777" s="36"/>
      <c r="EE777" s="36"/>
      <c r="EF777" s="36"/>
      <c r="EL777" s="36"/>
      <c r="EM777" s="36"/>
      <c r="EN777" s="36"/>
      <c r="ET777" s="36"/>
      <c r="EU777" s="36"/>
      <c r="EV777" s="36"/>
    </row>
    <row r="778" spans="14:152" s="30" customFormat="1" ht="12.75">
      <c r="N778" s="36">
        <v>4.3400000000000003E-9</v>
      </c>
      <c r="O778" s="36">
        <v>0.33664392527999998</v>
      </c>
      <c r="P778" s="36">
        <v>55.137878594299998</v>
      </c>
      <c r="Q778" s="30">
        <f t="shared" si="364"/>
        <v>4.337924480102419E-9</v>
      </c>
      <c r="R778" s="30">
        <f t="shared" si="365"/>
        <v>4.3379255872421808E-9</v>
      </c>
      <c r="S778" s="30">
        <f t="shared" si="366"/>
        <v>4.337925587240313E-9</v>
      </c>
      <c r="T778" s="30">
        <f t="shared" si="367"/>
        <v>4.337925587240313E-9</v>
      </c>
      <c r="V778" s="36"/>
      <c r="W778" s="36"/>
      <c r="X778" s="36"/>
      <c r="AD778" s="36"/>
      <c r="AE778" s="36"/>
      <c r="AF778" s="36"/>
      <c r="AL778" s="36"/>
      <c r="AM778" s="36"/>
      <c r="AN778" s="36"/>
      <c r="AT778" s="36"/>
      <c r="AU778" s="36"/>
      <c r="AV778" s="36"/>
      <c r="BB778" s="36"/>
      <c r="BC778" s="36"/>
      <c r="BD778" s="36"/>
      <c r="BJ778" s="36"/>
      <c r="BK778" s="36"/>
      <c r="BL778" s="36"/>
      <c r="BR778" s="36"/>
      <c r="BS778" s="36"/>
      <c r="BT778" s="36"/>
      <c r="BZ778" s="36"/>
      <c r="CA778" s="36"/>
      <c r="CB778" s="36"/>
      <c r="CH778" s="36"/>
      <c r="CI778" s="36"/>
      <c r="CJ778" s="36"/>
      <c r="CP778" s="36"/>
      <c r="CQ778" s="36"/>
      <c r="CR778" s="36"/>
      <c r="CX778" s="36"/>
      <c r="CY778" s="36"/>
      <c r="CZ778" s="36"/>
      <c r="DF778" s="36">
        <v>2.1109999999999998E-8</v>
      </c>
      <c r="DG778" s="36">
        <v>2.92457831824</v>
      </c>
      <c r="DH778" s="36">
        <v>328.9220426288</v>
      </c>
      <c r="DI778" s="30">
        <f t="shared" si="368"/>
        <v>9.5594937405574016E-9</v>
      </c>
      <c r="DJ778" s="30">
        <f t="shared" si="369"/>
        <v>9.5604201016129517E-9</v>
      </c>
      <c r="DK778" s="30">
        <f t="shared" si="370"/>
        <v>9.5604201000497872E-9</v>
      </c>
      <c r="DL778" s="30">
        <f t="shared" si="371"/>
        <v>9.5604201000497954E-9</v>
      </c>
      <c r="DN778" s="36"/>
      <c r="DO778" s="36"/>
      <c r="DP778" s="36"/>
      <c r="DV778" s="36"/>
      <c r="DW778" s="36"/>
      <c r="DX778" s="36"/>
      <c r="ED778" s="36"/>
      <c r="EE778" s="36"/>
      <c r="EF778" s="36"/>
      <c r="EL778" s="36"/>
      <c r="EM778" s="36"/>
      <c r="EN778" s="36"/>
      <c r="ET778" s="36"/>
      <c r="EU778" s="36"/>
      <c r="EV778" s="36"/>
    </row>
    <row r="779" spans="14:152" s="30" customFormat="1" ht="12.75">
      <c r="N779" s="36">
        <v>3.46E-9</v>
      </c>
      <c r="O779" s="36">
        <v>5.0919183732300004</v>
      </c>
      <c r="P779" s="36">
        <v>392.65794093220001</v>
      </c>
      <c r="Q779" s="30">
        <f t="shared" si="364"/>
        <v>-3.3713966128168153E-9</v>
      </c>
      <c r="R779" s="30">
        <f t="shared" si="365"/>
        <v>-3.3713508946816086E-9</v>
      </c>
      <c r="S779" s="30">
        <f t="shared" si="366"/>
        <v>-3.3713508947587647E-9</v>
      </c>
      <c r="T779" s="30">
        <f t="shared" si="367"/>
        <v>-3.3713508947587647E-9</v>
      </c>
      <c r="V779" s="36"/>
      <c r="W779" s="36"/>
      <c r="X779" s="36"/>
      <c r="AD779" s="36"/>
      <c r="AE779" s="36"/>
      <c r="AF779" s="36"/>
      <c r="AL779" s="36"/>
      <c r="AM779" s="36"/>
      <c r="AN779" s="36"/>
      <c r="AT779" s="36"/>
      <c r="AU779" s="36"/>
      <c r="AV779" s="36"/>
      <c r="BB779" s="36"/>
      <c r="BC779" s="36"/>
      <c r="BD779" s="36"/>
      <c r="BJ779" s="36"/>
      <c r="BK779" s="36"/>
      <c r="BL779" s="36"/>
      <c r="BR779" s="36"/>
      <c r="BS779" s="36"/>
      <c r="BT779" s="36"/>
      <c r="BZ779" s="36"/>
      <c r="CA779" s="36"/>
      <c r="CB779" s="36"/>
      <c r="CH779" s="36"/>
      <c r="CI779" s="36"/>
      <c r="CJ779" s="36"/>
      <c r="CP779" s="36"/>
      <c r="CQ779" s="36"/>
      <c r="CR779" s="36"/>
      <c r="CX779" s="36"/>
      <c r="CY779" s="36"/>
      <c r="CZ779" s="36"/>
      <c r="DF779" s="36">
        <v>2.077E-8</v>
      </c>
      <c r="DG779" s="36">
        <v>0.3594303358</v>
      </c>
      <c r="DH779" s="36">
        <v>589.49471013489995</v>
      </c>
      <c r="DI779" s="30">
        <f t="shared" si="368"/>
        <v>-2.0211023085569259E-8</v>
      </c>
      <c r="DJ779" s="30">
        <f t="shared" si="369"/>
        <v>-2.0211445196188244E-8</v>
      </c>
      <c r="DK779" s="30">
        <f t="shared" si="370"/>
        <v>-2.0211445195476087E-8</v>
      </c>
      <c r="DL779" s="30">
        <f t="shared" si="371"/>
        <v>-2.0211445195476091E-8</v>
      </c>
      <c r="DN779" s="36"/>
      <c r="DO779" s="36"/>
      <c r="DP779" s="36"/>
      <c r="DV779" s="36"/>
      <c r="DW779" s="36"/>
      <c r="DX779" s="36"/>
      <c r="ED779" s="36"/>
      <c r="EE779" s="36"/>
      <c r="EF779" s="36"/>
      <c r="EL779" s="36"/>
      <c r="EM779" s="36"/>
      <c r="EN779" s="36"/>
      <c r="ET779" s="36"/>
      <c r="EU779" s="36"/>
      <c r="EV779" s="36"/>
    </row>
    <row r="780" spans="14:152" s="30" customFormat="1" ht="12.75">
      <c r="N780" s="36">
        <v>3.36E-9</v>
      </c>
      <c r="O780" s="36">
        <v>2.3869693486800001</v>
      </c>
      <c r="P780" s="36">
        <v>295.19424100610001</v>
      </c>
      <c r="Q780" s="30">
        <f t="shared" si="364"/>
        <v>2.4579172204320672E-9</v>
      </c>
      <c r="R780" s="30">
        <f t="shared" si="365"/>
        <v>2.4580184118029575E-9</v>
      </c>
      <c r="S780" s="30">
        <f t="shared" si="366"/>
        <v>2.4580184116322076E-9</v>
      </c>
      <c r="T780" s="30">
        <f t="shared" si="367"/>
        <v>2.458018411632208E-9</v>
      </c>
      <c r="V780" s="36"/>
      <c r="W780" s="36"/>
      <c r="X780" s="36"/>
      <c r="AD780" s="36"/>
      <c r="AE780" s="36"/>
      <c r="AF780" s="36"/>
      <c r="AL780" s="36"/>
      <c r="AM780" s="36"/>
      <c r="AN780" s="36"/>
      <c r="AT780" s="36"/>
      <c r="AU780" s="36"/>
      <c r="AV780" s="36"/>
      <c r="BB780" s="36"/>
      <c r="BC780" s="36"/>
      <c r="BD780" s="36"/>
      <c r="BJ780" s="36"/>
      <c r="BK780" s="36"/>
      <c r="BL780" s="36"/>
      <c r="BR780" s="36"/>
      <c r="BS780" s="36"/>
      <c r="BT780" s="36"/>
      <c r="BZ780" s="36"/>
      <c r="CA780" s="36"/>
      <c r="CB780" s="36"/>
      <c r="CH780" s="36"/>
      <c r="CI780" s="36"/>
      <c r="CJ780" s="36"/>
      <c r="CP780" s="36"/>
      <c r="CQ780" s="36"/>
      <c r="CR780" s="36"/>
      <c r="CX780" s="36"/>
      <c r="CY780" s="36"/>
      <c r="CZ780" s="36"/>
      <c r="DF780" s="36">
        <v>1.8250000000000001E-8</v>
      </c>
      <c r="DG780" s="36">
        <v>4.0494526522300003</v>
      </c>
      <c r="DH780" s="36">
        <v>190.4045457581</v>
      </c>
      <c r="DI780" s="30">
        <f t="shared" si="368"/>
        <v>-1.8050888922890549E-8</v>
      </c>
      <c r="DJ780" s="30">
        <f t="shared" si="369"/>
        <v>-1.8050812316655889E-8</v>
      </c>
      <c r="DK780" s="30">
        <f t="shared" si="370"/>
        <v>-1.8050812316785171E-8</v>
      </c>
      <c r="DL780" s="30">
        <f t="shared" si="371"/>
        <v>-1.8050812316785171E-8</v>
      </c>
      <c r="DN780" s="36"/>
      <c r="DO780" s="36"/>
      <c r="DP780" s="36"/>
      <c r="DV780" s="36"/>
      <c r="DW780" s="36"/>
      <c r="DX780" s="36"/>
      <c r="ED780" s="36"/>
      <c r="EE780" s="36"/>
      <c r="EF780" s="36"/>
      <c r="EL780" s="36"/>
      <c r="EM780" s="36"/>
      <c r="EN780" s="36"/>
      <c r="ET780" s="36"/>
      <c r="EU780" s="36"/>
      <c r="EV780" s="36"/>
    </row>
    <row r="781" spans="14:152" s="30" customFormat="1" ht="12.75">
      <c r="N781" s="36">
        <v>3.36E-9</v>
      </c>
      <c r="O781" s="36">
        <v>1.56832822829</v>
      </c>
      <c r="P781" s="36">
        <v>233.74596456309999</v>
      </c>
      <c r="Q781" s="30">
        <f t="shared" si="364"/>
        <v>3.2361943237768984E-9</v>
      </c>
      <c r="R781" s="30">
        <f t="shared" si="365"/>
        <v>3.2362259300178199E-9</v>
      </c>
      <c r="S781" s="30">
        <f t="shared" si="366"/>
        <v>3.2362259299644891E-9</v>
      </c>
      <c r="T781" s="30">
        <f t="shared" si="367"/>
        <v>3.2362259299644891E-9</v>
      </c>
      <c r="V781" s="36"/>
      <c r="W781" s="36"/>
      <c r="X781" s="36"/>
      <c r="AD781" s="36"/>
      <c r="AE781" s="36"/>
      <c r="AF781" s="36"/>
      <c r="AL781" s="36"/>
      <c r="AM781" s="36"/>
      <c r="AN781" s="36"/>
      <c r="AT781" s="36"/>
      <c r="AU781" s="36"/>
      <c r="AV781" s="36"/>
      <c r="BB781" s="36"/>
      <c r="BC781" s="36"/>
      <c r="BD781" s="36"/>
      <c r="BJ781" s="36"/>
      <c r="BK781" s="36"/>
      <c r="BL781" s="36"/>
      <c r="BR781" s="36"/>
      <c r="BS781" s="36"/>
      <c r="BT781" s="36"/>
      <c r="BZ781" s="36"/>
      <c r="CA781" s="36"/>
      <c r="CB781" s="36"/>
      <c r="CH781" s="36"/>
      <c r="CI781" s="36"/>
      <c r="CJ781" s="36"/>
      <c r="CP781" s="36"/>
      <c r="CQ781" s="36"/>
      <c r="CR781" s="36"/>
      <c r="CX781" s="36"/>
      <c r="CY781" s="36"/>
      <c r="CZ781" s="36"/>
      <c r="DF781" s="36">
        <v>1.8950000000000001E-8</v>
      </c>
      <c r="DG781" s="36">
        <v>3.8941488065100001</v>
      </c>
      <c r="DH781" s="36">
        <v>334.55111692129998</v>
      </c>
      <c r="DI781" s="30">
        <f t="shared" si="368"/>
        <v>-8.5553105988576099E-9</v>
      </c>
      <c r="DJ781" s="30">
        <f t="shared" si="369"/>
        <v>-8.5544641105869266E-9</v>
      </c>
      <c r="DK781" s="30">
        <f t="shared" si="370"/>
        <v>-8.5544641120153467E-9</v>
      </c>
      <c r="DL781" s="30">
        <f t="shared" si="371"/>
        <v>-8.5544641120153467E-9</v>
      </c>
      <c r="DN781" s="36"/>
      <c r="DO781" s="36"/>
      <c r="DP781" s="36"/>
      <c r="DV781" s="36"/>
      <c r="DW781" s="36"/>
      <c r="DX781" s="36"/>
      <c r="ED781" s="36"/>
      <c r="EE781" s="36"/>
      <c r="EF781" s="36"/>
      <c r="EL781" s="36"/>
      <c r="EM781" s="36"/>
      <c r="EN781" s="36"/>
      <c r="ET781" s="36"/>
      <c r="EU781" s="36"/>
      <c r="EV781" s="36"/>
    </row>
    <row r="782" spans="14:152" s="30" customFormat="1" ht="12.75">
      <c r="N782" s="36">
        <v>4.0000000000000002E-9</v>
      </c>
      <c r="O782" s="36">
        <v>3.0877428656800001</v>
      </c>
      <c r="P782" s="36">
        <v>745.9108218394</v>
      </c>
      <c r="Q782" s="30">
        <f t="shared" si="364"/>
        <v>1.997170616355797E-9</v>
      </c>
      <c r="R782" s="30">
        <f t="shared" si="365"/>
        <v>1.9967837731455969E-9</v>
      </c>
      <c r="S782" s="30">
        <f t="shared" si="366"/>
        <v>1.9967837737983905E-9</v>
      </c>
      <c r="T782" s="30">
        <f t="shared" si="367"/>
        <v>1.9967837737983905E-9</v>
      </c>
      <c r="V782" s="36"/>
      <c r="W782" s="36"/>
      <c r="X782" s="36"/>
      <c r="AD782" s="36"/>
      <c r="AE782" s="36"/>
      <c r="AF782" s="36"/>
      <c r="AL782" s="36"/>
      <c r="AM782" s="36"/>
      <c r="AN782" s="36"/>
      <c r="AT782" s="36"/>
      <c r="AU782" s="36"/>
      <c r="AV782" s="36"/>
      <c r="BB782" s="36"/>
      <c r="BC782" s="36"/>
      <c r="BD782" s="36"/>
      <c r="BJ782" s="36"/>
      <c r="BK782" s="36"/>
      <c r="BL782" s="36"/>
      <c r="BR782" s="36"/>
      <c r="BS782" s="36"/>
      <c r="BT782" s="36"/>
      <c r="BZ782" s="36"/>
      <c r="CA782" s="36"/>
      <c r="CB782" s="36"/>
      <c r="CH782" s="36"/>
      <c r="CI782" s="36"/>
      <c r="CJ782" s="36"/>
      <c r="CP782" s="36"/>
      <c r="CQ782" s="36"/>
      <c r="CR782" s="36"/>
      <c r="CX782" s="36"/>
      <c r="CY782" s="36"/>
      <c r="CZ782" s="36"/>
      <c r="DF782" s="36">
        <v>2.4249999999999999E-8</v>
      </c>
      <c r="DG782" s="36">
        <v>3.76754213762</v>
      </c>
      <c r="DH782" s="36">
        <v>25558.212176479599</v>
      </c>
      <c r="DI782" s="30">
        <f t="shared" si="368"/>
        <v>2.3249541484861944E-8</v>
      </c>
      <c r="DJ782" s="30">
        <f t="shared" si="369"/>
        <v>2.3275735534067635E-8</v>
      </c>
      <c r="DK782" s="30">
        <f t="shared" si="370"/>
        <v>2.3275735490153993E-8</v>
      </c>
      <c r="DL782" s="30">
        <f t="shared" si="371"/>
        <v>2.3275735490153993E-8</v>
      </c>
      <c r="DN782" s="36"/>
      <c r="DO782" s="36"/>
      <c r="DP782" s="36"/>
      <c r="DV782" s="36"/>
      <c r="DW782" s="36"/>
      <c r="DX782" s="36"/>
      <c r="ED782" s="36"/>
      <c r="EE782" s="36"/>
      <c r="EF782" s="36"/>
      <c r="EL782" s="36"/>
      <c r="EM782" s="36"/>
      <c r="EN782" s="36"/>
      <c r="ET782" s="36"/>
      <c r="EU782" s="36"/>
      <c r="EV782" s="36"/>
    </row>
    <row r="783" spans="14:152" s="30" customFormat="1" ht="12.75">
      <c r="N783" s="36">
        <v>4.6800000000000004E-9</v>
      </c>
      <c r="O783" s="36">
        <v>4.2129890363299998</v>
      </c>
      <c r="P783" s="36">
        <v>832.58945393249996</v>
      </c>
      <c r="Q783" s="30">
        <f t="shared" si="364"/>
        <v>4.3044103251621544E-9</v>
      </c>
      <c r="R783" s="30">
        <f t="shared" si="365"/>
        <v>4.3041814309406271E-9</v>
      </c>
      <c r="S783" s="30">
        <f t="shared" si="366"/>
        <v>4.3041814313269303E-9</v>
      </c>
      <c r="T783" s="30">
        <f t="shared" si="367"/>
        <v>4.3041814313269287E-9</v>
      </c>
      <c r="V783" s="36"/>
      <c r="W783" s="36"/>
      <c r="X783" s="36"/>
      <c r="AD783" s="36"/>
      <c r="AE783" s="36"/>
      <c r="AF783" s="36"/>
      <c r="AL783" s="36"/>
      <c r="AM783" s="36"/>
      <c r="AN783" s="36"/>
      <c r="AT783" s="36"/>
      <c r="AU783" s="36"/>
      <c r="AV783" s="36"/>
      <c r="BB783" s="36"/>
      <c r="BC783" s="36"/>
      <c r="BD783" s="36"/>
      <c r="BJ783" s="36"/>
      <c r="BK783" s="36"/>
      <c r="BL783" s="36"/>
      <c r="BR783" s="36"/>
      <c r="BS783" s="36"/>
      <c r="BT783" s="36"/>
      <c r="BZ783" s="36"/>
      <c r="CA783" s="36"/>
      <c r="CB783" s="36"/>
      <c r="CH783" s="36"/>
      <c r="CI783" s="36"/>
      <c r="CJ783" s="36"/>
      <c r="CP783" s="36"/>
      <c r="CQ783" s="36"/>
      <c r="CR783" s="36"/>
      <c r="CX783" s="36"/>
      <c r="CY783" s="36"/>
      <c r="CZ783" s="36"/>
      <c r="DF783" s="36">
        <v>2.2180000000000001E-8</v>
      </c>
      <c r="DG783" s="36">
        <v>1.8534115423599999</v>
      </c>
      <c r="DH783" s="36">
        <v>635.23141986799999</v>
      </c>
      <c r="DI783" s="30">
        <f t="shared" si="368"/>
        <v>-2.1674937983362415E-9</v>
      </c>
      <c r="DJ783" s="30">
        <f t="shared" si="369"/>
        <v>-2.1695919976502971E-9</v>
      </c>
      <c r="DK783" s="30">
        <f t="shared" si="370"/>
        <v>-2.1695919941097225E-9</v>
      </c>
      <c r="DL783" s="30">
        <f t="shared" si="371"/>
        <v>-2.1695919941097324E-9</v>
      </c>
      <c r="DN783" s="36"/>
      <c r="DO783" s="36"/>
      <c r="DP783" s="36"/>
      <c r="DV783" s="36"/>
      <c r="DW783" s="36"/>
      <c r="DX783" s="36"/>
      <c r="ED783" s="36"/>
      <c r="EE783" s="36"/>
      <c r="EF783" s="36"/>
      <c r="EL783" s="36"/>
      <c r="EM783" s="36"/>
      <c r="EN783" s="36"/>
      <c r="ET783" s="36"/>
      <c r="EU783" s="36"/>
      <c r="EV783" s="36"/>
    </row>
    <row r="784" spans="14:152" s="30" customFormat="1" ht="12.75">
      <c r="N784" s="36">
        <v>4.0000000000000002E-9</v>
      </c>
      <c r="O784" s="36">
        <v>1.3241502833600001</v>
      </c>
      <c r="P784" s="36">
        <v>551.10104206619997</v>
      </c>
      <c r="Q784" s="30">
        <f t="shared" si="364"/>
        <v>-6.3993165419227562E-10</v>
      </c>
      <c r="R784" s="30">
        <f t="shared" si="365"/>
        <v>-6.4025726371843464E-10</v>
      </c>
      <c r="S784" s="30">
        <f t="shared" si="366"/>
        <v>-6.402572631689917E-10</v>
      </c>
      <c r="T784" s="30">
        <f t="shared" si="367"/>
        <v>-6.4025726316899346E-10</v>
      </c>
      <c r="V784" s="36"/>
      <c r="W784" s="36"/>
      <c r="X784" s="36"/>
      <c r="AD784" s="36"/>
      <c r="AE784" s="36"/>
      <c r="AF784" s="36"/>
      <c r="AL784" s="36"/>
      <c r="AM784" s="36"/>
      <c r="AN784" s="36"/>
      <c r="AT784" s="36"/>
      <c r="AU784" s="36"/>
      <c r="AV784" s="36"/>
      <c r="BB784" s="36"/>
      <c r="BC784" s="36"/>
      <c r="BD784" s="36"/>
      <c r="BJ784" s="36"/>
      <c r="BK784" s="36"/>
      <c r="BL784" s="36"/>
      <c r="BR784" s="36"/>
      <c r="BS784" s="36"/>
      <c r="BT784" s="36"/>
      <c r="BZ784" s="36"/>
      <c r="CA784" s="36"/>
      <c r="CB784" s="36"/>
      <c r="CH784" s="36"/>
      <c r="CI784" s="36"/>
      <c r="CJ784" s="36"/>
      <c r="CP784" s="36"/>
      <c r="CQ784" s="36"/>
      <c r="CR784" s="36"/>
      <c r="CX784" s="36"/>
      <c r="CY784" s="36"/>
      <c r="CZ784" s="36"/>
      <c r="DF784" s="36">
        <v>1.782E-8</v>
      </c>
      <c r="DG784" s="36">
        <v>0.86927461254000005</v>
      </c>
      <c r="DH784" s="36">
        <v>92.797833480099996</v>
      </c>
      <c r="DI784" s="30">
        <f t="shared" si="368"/>
        <v>1.6710406868066697E-8</v>
      </c>
      <c r="DJ784" s="30">
        <f t="shared" si="369"/>
        <v>1.671049281914903E-8</v>
      </c>
      <c r="DK784" s="30">
        <f t="shared" si="370"/>
        <v>1.6710492819003992E-8</v>
      </c>
      <c r="DL784" s="30">
        <f t="shared" si="371"/>
        <v>1.6710492819003992E-8</v>
      </c>
      <c r="DN784" s="36"/>
      <c r="DO784" s="36"/>
      <c r="DP784" s="36"/>
      <c r="DV784" s="36"/>
      <c r="DW784" s="36"/>
      <c r="DX784" s="36"/>
      <c r="ED784" s="36"/>
      <c r="EE784" s="36"/>
      <c r="EF784" s="36"/>
      <c r="EL784" s="36"/>
      <c r="EM784" s="36"/>
      <c r="EN784" s="36"/>
      <c r="ET784" s="36"/>
      <c r="EU784" s="36"/>
      <c r="EV784" s="36"/>
    </row>
    <row r="785" spans="14:152" s="30" customFormat="1" ht="12.75">
      <c r="N785" s="36">
        <v>3.4400000000000001E-9</v>
      </c>
      <c r="O785" s="36">
        <v>1.5219330743799999</v>
      </c>
      <c r="P785" s="36">
        <v>754.83890994859996</v>
      </c>
      <c r="Q785" s="30">
        <f t="shared" si="364"/>
        <v>-3.0540119736923632E-9</v>
      </c>
      <c r="R785" s="30">
        <f t="shared" si="365"/>
        <v>-3.0541907826811653E-9</v>
      </c>
      <c r="S785" s="30">
        <f t="shared" si="366"/>
        <v>-3.0541907823794685E-9</v>
      </c>
      <c r="T785" s="30">
        <f t="shared" si="367"/>
        <v>-3.0541907823794685E-9</v>
      </c>
      <c r="V785" s="36"/>
      <c r="W785" s="36"/>
      <c r="X785" s="36"/>
      <c r="AD785" s="36"/>
      <c r="AE785" s="36"/>
      <c r="AF785" s="36"/>
      <c r="AL785" s="36"/>
      <c r="AM785" s="36"/>
      <c r="AN785" s="36"/>
      <c r="AT785" s="36"/>
      <c r="AU785" s="36"/>
      <c r="AV785" s="36"/>
      <c r="BB785" s="36"/>
      <c r="BC785" s="36"/>
      <c r="BD785" s="36"/>
      <c r="BJ785" s="36"/>
      <c r="BK785" s="36"/>
      <c r="BL785" s="36"/>
      <c r="BR785" s="36"/>
      <c r="BS785" s="36"/>
      <c r="BT785" s="36"/>
      <c r="BZ785" s="36"/>
      <c r="CA785" s="36"/>
      <c r="CB785" s="36"/>
      <c r="CH785" s="36"/>
      <c r="CI785" s="36"/>
      <c r="CJ785" s="36"/>
      <c r="CP785" s="36"/>
      <c r="CQ785" s="36"/>
      <c r="CR785" s="36"/>
      <c r="CX785" s="36"/>
      <c r="CY785" s="36"/>
      <c r="CZ785" s="36"/>
      <c r="DF785" s="36">
        <v>2.4319999999999999E-8</v>
      </c>
      <c r="DG785" s="36">
        <v>3.7802626356700002</v>
      </c>
      <c r="DH785" s="36">
        <v>1254.5217783625001</v>
      </c>
      <c r="DI785" s="30">
        <f t="shared" si="368"/>
        <v>-2.4306000323171157E-8</v>
      </c>
      <c r="DJ785" s="30">
        <f t="shared" si="369"/>
        <v>-2.4305845009527539E-8</v>
      </c>
      <c r="DK785" s="30">
        <f t="shared" si="370"/>
        <v>-2.4305845009790344E-8</v>
      </c>
      <c r="DL785" s="30">
        <f t="shared" si="371"/>
        <v>-2.4305845009790344E-8</v>
      </c>
      <c r="DN785" s="36"/>
      <c r="DO785" s="36"/>
      <c r="DP785" s="36"/>
      <c r="DV785" s="36"/>
      <c r="DW785" s="36"/>
      <c r="DX785" s="36"/>
      <c r="ED785" s="36"/>
      <c r="EE785" s="36"/>
      <c r="EF785" s="36"/>
      <c r="EL785" s="36"/>
      <c r="EM785" s="36"/>
      <c r="EN785" s="36"/>
      <c r="ET785" s="36"/>
      <c r="EU785" s="36"/>
      <c r="EV785" s="36"/>
    </row>
    <row r="786" spans="14:152" s="30" customFormat="1" ht="12.75">
      <c r="N786" s="36">
        <v>4.3299999999999997E-9</v>
      </c>
      <c r="O786" s="36">
        <v>3.0669645564199999</v>
      </c>
      <c r="P786" s="36">
        <v>885.43971066639995</v>
      </c>
      <c r="Q786" s="30">
        <f t="shared" si="364"/>
        <v>-1.161723683045446E-9</v>
      </c>
      <c r="R786" s="30">
        <f t="shared" si="365"/>
        <v>-1.1622763401672835E-9</v>
      </c>
      <c r="S786" s="30">
        <f t="shared" si="366"/>
        <v>-1.1622763392347244E-9</v>
      </c>
      <c r="T786" s="30">
        <f t="shared" si="367"/>
        <v>-1.1622763392347279E-9</v>
      </c>
      <c r="V786" s="36"/>
      <c r="W786" s="36"/>
      <c r="X786" s="36"/>
      <c r="AD786" s="36"/>
      <c r="AE786" s="36"/>
      <c r="AF786" s="36"/>
      <c r="AL786" s="36"/>
      <c r="AM786" s="36"/>
      <c r="AN786" s="36"/>
      <c r="AT786" s="36"/>
      <c r="AU786" s="36"/>
      <c r="AV786" s="36"/>
      <c r="BB786" s="36"/>
      <c r="BC786" s="36"/>
      <c r="BD786" s="36"/>
      <c r="BJ786" s="36"/>
      <c r="BK786" s="36"/>
      <c r="BL786" s="36"/>
      <c r="BR786" s="36"/>
      <c r="BS786" s="36"/>
      <c r="BT786" s="36"/>
      <c r="BZ786" s="36"/>
      <c r="CA786" s="36"/>
      <c r="CB786" s="36"/>
      <c r="CH786" s="36"/>
      <c r="CI786" s="36"/>
      <c r="CJ786" s="36"/>
      <c r="CP786" s="36"/>
      <c r="CQ786" s="36"/>
      <c r="CR786" s="36"/>
      <c r="CX786" s="36"/>
      <c r="CY786" s="36"/>
      <c r="CZ786" s="36"/>
      <c r="DF786" s="36">
        <v>2.1060000000000001E-8</v>
      </c>
      <c r="DG786" s="36">
        <v>0.17285594964000001</v>
      </c>
      <c r="DH786" s="36">
        <v>354.26427286350003</v>
      </c>
      <c r="DI786" s="30">
        <f t="shared" si="368"/>
        <v>-4.6080788486494417E-9</v>
      </c>
      <c r="DJ786" s="30">
        <f t="shared" si="369"/>
        <v>-4.6091682017965535E-9</v>
      </c>
      <c r="DK786" s="30">
        <f t="shared" si="370"/>
        <v>-4.6091681999583431E-9</v>
      </c>
      <c r="DL786" s="30">
        <f t="shared" si="371"/>
        <v>-4.6091681999583514E-9</v>
      </c>
      <c r="DN786" s="36"/>
      <c r="DO786" s="36"/>
      <c r="DP786" s="36"/>
      <c r="DV786" s="36"/>
      <c r="DW786" s="36"/>
      <c r="DX786" s="36"/>
      <c r="ED786" s="36"/>
      <c r="EE786" s="36"/>
      <c r="EF786" s="36"/>
      <c r="EL786" s="36"/>
      <c r="EM786" s="36"/>
      <c r="EN786" s="36"/>
      <c r="ET786" s="36"/>
      <c r="EU786" s="36"/>
      <c r="EV786" s="36"/>
    </row>
    <row r="787" spans="14:152" s="30" customFormat="1" ht="12.75">
      <c r="N787" s="36">
        <v>3.46E-9</v>
      </c>
      <c r="O787" s="36">
        <v>4.7697143387000001</v>
      </c>
      <c r="P787" s="36">
        <v>4113.0943055358002</v>
      </c>
      <c r="Q787" s="30">
        <f t="shared" si="364"/>
        <v>2.3758259914949542E-9</v>
      </c>
      <c r="R787" s="30">
        <f t="shared" si="365"/>
        <v>2.3773736743644816E-9</v>
      </c>
      <c r="S787" s="30">
        <f t="shared" si="366"/>
        <v>2.3773736717536155E-9</v>
      </c>
      <c r="T787" s="30">
        <f t="shared" si="367"/>
        <v>2.3773736717536333E-9</v>
      </c>
      <c r="V787" s="36"/>
      <c r="W787" s="36"/>
      <c r="X787" s="36"/>
      <c r="AD787" s="36"/>
      <c r="AE787" s="36"/>
      <c r="AF787" s="36"/>
      <c r="AL787" s="36"/>
      <c r="AM787" s="36"/>
      <c r="AN787" s="36"/>
      <c r="AT787" s="36"/>
      <c r="AU787" s="36"/>
      <c r="AV787" s="36"/>
      <c r="BB787" s="36"/>
      <c r="BC787" s="36"/>
      <c r="BD787" s="36"/>
      <c r="BJ787" s="36"/>
      <c r="BK787" s="36"/>
      <c r="BL787" s="36"/>
      <c r="BR787" s="36"/>
      <c r="BS787" s="36"/>
      <c r="BT787" s="36"/>
      <c r="BZ787" s="36"/>
      <c r="CA787" s="36"/>
      <c r="CB787" s="36"/>
      <c r="CH787" s="36"/>
      <c r="CI787" s="36"/>
      <c r="CJ787" s="36"/>
      <c r="CP787" s="36"/>
      <c r="CQ787" s="36"/>
      <c r="CR787" s="36"/>
      <c r="CX787" s="36"/>
      <c r="CY787" s="36"/>
      <c r="CZ787" s="36"/>
      <c r="DF787" s="36">
        <v>1.791E-8</v>
      </c>
      <c r="DG787" s="36">
        <v>6.2389201293900003</v>
      </c>
      <c r="DH787" s="36">
        <v>1670.8250284999999</v>
      </c>
      <c r="DI787" s="30">
        <f t="shared" si="368"/>
        <v>-1.7788594872357725E-8</v>
      </c>
      <c r="DJ787" s="30">
        <f t="shared" si="369"/>
        <v>-1.7789114808280271E-8</v>
      </c>
      <c r="DK787" s="30">
        <f t="shared" si="370"/>
        <v>-1.7789114807403847E-8</v>
      </c>
      <c r="DL787" s="30">
        <f t="shared" si="371"/>
        <v>-1.778911480740385E-8</v>
      </c>
      <c r="DN787" s="36"/>
      <c r="DO787" s="36"/>
      <c r="DP787" s="36"/>
      <c r="DV787" s="36"/>
      <c r="DW787" s="36"/>
      <c r="DX787" s="36"/>
      <c r="ED787" s="36"/>
      <c r="EE787" s="36"/>
      <c r="EF787" s="36"/>
      <c r="EL787" s="36"/>
      <c r="EM787" s="36"/>
      <c r="EN787" s="36"/>
      <c r="ET787" s="36"/>
      <c r="EU787" s="36"/>
      <c r="EV787" s="36"/>
    </row>
    <row r="788" spans="14:152" s="30" customFormat="1" ht="12.75">
      <c r="N788" s="36">
        <v>3.29E-9</v>
      </c>
      <c r="O788" s="36">
        <v>3.3103428590399999</v>
      </c>
      <c r="P788" s="36">
        <v>952.35700270749999</v>
      </c>
      <c r="Q788" s="30">
        <f t="shared" si="364"/>
        <v>-1.2789851995398176E-9</v>
      </c>
      <c r="R788" s="30">
        <f t="shared" si="365"/>
        <v>-1.2794171591647183E-9</v>
      </c>
      <c r="S788" s="30">
        <f t="shared" si="366"/>
        <v>-1.2794171584358342E-9</v>
      </c>
      <c r="T788" s="30">
        <f t="shared" si="367"/>
        <v>-1.2794171584358369E-9</v>
      </c>
      <c r="V788" s="36"/>
      <c r="W788" s="36"/>
      <c r="X788" s="36"/>
      <c r="AD788" s="36"/>
      <c r="AE788" s="36"/>
      <c r="AF788" s="36"/>
      <c r="AL788" s="36"/>
      <c r="AM788" s="36"/>
      <c r="AN788" s="36"/>
      <c r="AT788" s="36"/>
      <c r="AU788" s="36"/>
      <c r="AV788" s="36"/>
      <c r="BB788" s="36"/>
      <c r="BC788" s="36"/>
      <c r="BD788" s="36"/>
      <c r="BJ788" s="36"/>
      <c r="BK788" s="36"/>
      <c r="BL788" s="36"/>
      <c r="BR788" s="36"/>
      <c r="BS788" s="36"/>
      <c r="BT788" s="36"/>
      <c r="BZ788" s="36"/>
      <c r="CA788" s="36"/>
      <c r="CB788" s="36"/>
      <c r="CH788" s="36"/>
      <c r="CI788" s="36"/>
      <c r="CJ788" s="36"/>
      <c r="CP788" s="36"/>
      <c r="CQ788" s="36"/>
      <c r="CR788" s="36"/>
      <c r="CX788" s="36"/>
      <c r="CY788" s="36"/>
      <c r="CZ788" s="36"/>
      <c r="DF788" s="36">
        <v>1.9960000000000001E-8</v>
      </c>
      <c r="DG788" s="36">
        <v>1.40940081042</v>
      </c>
      <c r="DH788" s="36">
        <v>230.70758317729999</v>
      </c>
      <c r="DI788" s="30">
        <f t="shared" si="368"/>
        <v>1.9790990700075436E-8</v>
      </c>
      <c r="DJ788" s="30">
        <f t="shared" si="369"/>
        <v>1.9791080169126662E-8</v>
      </c>
      <c r="DK788" s="30">
        <f t="shared" si="370"/>
        <v>1.9791080168975708E-8</v>
      </c>
      <c r="DL788" s="30">
        <f t="shared" si="371"/>
        <v>1.9791080168975708E-8</v>
      </c>
      <c r="DN788" s="36"/>
      <c r="DO788" s="36"/>
      <c r="DP788" s="36"/>
      <c r="DV788" s="36"/>
      <c r="DW788" s="36"/>
      <c r="DX788" s="36"/>
      <c r="ED788" s="36"/>
      <c r="EE788" s="36"/>
      <c r="EF788" s="36"/>
      <c r="EL788" s="36"/>
      <c r="EM788" s="36"/>
      <c r="EN788" s="36"/>
      <c r="ET788" s="36"/>
      <c r="EU788" s="36"/>
      <c r="EV788" s="36"/>
    </row>
    <row r="789" spans="14:152" s="30" customFormat="1" ht="12.75">
      <c r="N789" s="36">
        <v>4.25E-9</v>
      </c>
      <c r="O789" s="36">
        <v>2.9059090534099998</v>
      </c>
      <c r="P789" s="36">
        <v>462.02291352809999</v>
      </c>
      <c r="Q789" s="30">
        <f t="shared" si="364"/>
        <v>4.0007346282636807E-9</v>
      </c>
      <c r="R789" s="30">
        <f t="shared" si="365"/>
        <v>4.000833765735794E-9</v>
      </c>
      <c r="S789" s="30">
        <f t="shared" si="366"/>
        <v>4.0008337655685215E-9</v>
      </c>
      <c r="T789" s="30">
        <f t="shared" si="367"/>
        <v>4.0008337655685223E-9</v>
      </c>
      <c r="V789" s="36"/>
      <c r="W789" s="36"/>
      <c r="X789" s="36"/>
      <c r="AD789" s="36"/>
      <c r="AE789" s="36"/>
      <c r="AF789" s="36"/>
      <c r="AL789" s="36"/>
      <c r="AM789" s="36"/>
      <c r="AN789" s="36"/>
      <c r="AT789" s="36"/>
      <c r="AU789" s="36"/>
      <c r="AV789" s="36"/>
      <c r="BB789" s="36"/>
      <c r="BC789" s="36"/>
      <c r="BD789" s="36"/>
      <c r="BJ789" s="36"/>
      <c r="BK789" s="36"/>
      <c r="BL789" s="36"/>
      <c r="BR789" s="36"/>
      <c r="BS789" s="36"/>
      <c r="BT789" s="36"/>
      <c r="BZ789" s="36"/>
      <c r="CA789" s="36"/>
      <c r="CB789" s="36"/>
      <c r="CH789" s="36"/>
      <c r="CI789" s="36"/>
      <c r="CJ789" s="36"/>
      <c r="CP789" s="36"/>
      <c r="CQ789" s="36"/>
      <c r="CR789" s="36"/>
      <c r="CX789" s="36"/>
      <c r="CY789" s="36"/>
      <c r="CZ789" s="36"/>
      <c r="DF789" s="36">
        <v>1.7529999999999999E-8</v>
      </c>
      <c r="DG789" s="36">
        <v>1.8666029745099999</v>
      </c>
      <c r="DH789" s="36">
        <v>241.75328344120001</v>
      </c>
      <c r="DI789" s="30">
        <f t="shared" si="368"/>
        <v>1.5158712942892193E-8</v>
      </c>
      <c r="DJ789" s="30">
        <f t="shared" si="369"/>
        <v>1.5159031427727002E-8</v>
      </c>
      <c r="DK789" s="30">
        <f t="shared" si="370"/>
        <v>1.5159031427189596E-8</v>
      </c>
      <c r="DL789" s="30">
        <f t="shared" si="371"/>
        <v>1.5159031427189596E-8</v>
      </c>
      <c r="DN789" s="36"/>
      <c r="DO789" s="36"/>
      <c r="DP789" s="36"/>
      <c r="DV789" s="36"/>
      <c r="DW789" s="36"/>
      <c r="DX789" s="36"/>
      <c r="ED789" s="36"/>
      <c r="EE789" s="36"/>
      <c r="EF789" s="36"/>
      <c r="EL789" s="36"/>
      <c r="EM789" s="36"/>
      <c r="EN789" s="36"/>
      <c r="ET789" s="36"/>
      <c r="EU789" s="36"/>
      <c r="EV789" s="36"/>
    </row>
    <row r="790" spans="14:152" s="30" customFormat="1" ht="12.75">
      <c r="N790" s="36">
        <v>3.4200000000000002E-9</v>
      </c>
      <c r="O790" s="36">
        <v>5.8773896242200001</v>
      </c>
      <c r="P790" s="36">
        <v>561.93429400900004</v>
      </c>
      <c r="Q790" s="30">
        <f t="shared" si="364"/>
        <v>-3.1761741736935947E-9</v>
      </c>
      <c r="R790" s="30">
        <f t="shared" si="365"/>
        <v>-3.176067524862692E-9</v>
      </c>
      <c r="S790" s="30">
        <f t="shared" si="366"/>
        <v>-3.1760675250426745E-9</v>
      </c>
      <c r="T790" s="30">
        <f t="shared" si="367"/>
        <v>-3.1760675250426736E-9</v>
      </c>
      <c r="V790" s="36"/>
      <c r="W790" s="36"/>
      <c r="X790" s="36"/>
      <c r="AD790" s="36"/>
      <c r="AE790" s="36"/>
      <c r="AF790" s="36"/>
      <c r="AL790" s="36"/>
      <c r="AM790" s="36"/>
      <c r="AN790" s="36"/>
      <c r="AT790" s="36"/>
      <c r="AU790" s="36"/>
      <c r="AV790" s="36"/>
      <c r="BB790" s="36"/>
      <c r="BC790" s="36"/>
      <c r="BD790" s="36"/>
      <c r="BJ790" s="36"/>
      <c r="BK790" s="36"/>
      <c r="BL790" s="36"/>
      <c r="BR790" s="36"/>
      <c r="BS790" s="36"/>
      <c r="BT790" s="36"/>
      <c r="BZ790" s="36"/>
      <c r="CA790" s="36"/>
      <c r="CB790" s="36"/>
      <c r="CH790" s="36"/>
      <c r="CI790" s="36"/>
      <c r="CJ790" s="36"/>
      <c r="CP790" s="36"/>
      <c r="CQ790" s="36"/>
      <c r="CR790" s="36"/>
      <c r="CX790" s="36"/>
      <c r="CY790" s="36"/>
      <c r="CZ790" s="36"/>
      <c r="DF790" s="36">
        <v>2.0929999999999999E-8</v>
      </c>
      <c r="DG790" s="36">
        <v>2.3936677787999998</v>
      </c>
      <c r="DH790" s="36">
        <v>187.43560034149999</v>
      </c>
      <c r="DI790" s="30">
        <f t="shared" si="368"/>
        <v>4.4935536417205164E-9</v>
      </c>
      <c r="DJ790" s="30">
        <f t="shared" si="369"/>
        <v>4.4941269810827379E-9</v>
      </c>
      <c r="DK790" s="30">
        <f t="shared" si="370"/>
        <v>4.494126980115265E-9</v>
      </c>
      <c r="DL790" s="30">
        <f t="shared" si="371"/>
        <v>4.49412698011527E-9</v>
      </c>
      <c r="DN790" s="36"/>
      <c r="DO790" s="36"/>
      <c r="DP790" s="36"/>
      <c r="DV790" s="36"/>
      <c r="DW790" s="36"/>
      <c r="DX790" s="36"/>
      <c r="ED790" s="36"/>
      <c r="EE790" s="36"/>
      <c r="EF790" s="36"/>
      <c r="EL790" s="36"/>
      <c r="EM790" s="36"/>
      <c r="EN790" s="36"/>
      <c r="ET790" s="36"/>
      <c r="EU790" s="36"/>
      <c r="EV790" s="36"/>
    </row>
    <row r="791" spans="14:152" s="30" customFormat="1" ht="12.75">
      <c r="N791" s="36">
        <v>4.3899999999999999E-9</v>
      </c>
      <c r="O791" s="36">
        <v>0.20791179302000001</v>
      </c>
      <c r="P791" s="36">
        <v>768.85355562910001</v>
      </c>
      <c r="Q791" s="30">
        <f t="shared" si="364"/>
        <v>-2.6823349090969404E-9</v>
      </c>
      <c r="R791" s="30">
        <f t="shared" si="365"/>
        <v>-2.6819350706119467E-9</v>
      </c>
      <c r="S791" s="30">
        <f t="shared" si="366"/>
        <v>-2.6819350712866796E-9</v>
      </c>
      <c r="T791" s="30">
        <f t="shared" si="367"/>
        <v>-2.6819350712866767E-9</v>
      </c>
      <c r="V791" s="36"/>
      <c r="W791" s="36"/>
      <c r="X791" s="36"/>
      <c r="AD791" s="36"/>
      <c r="AE791" s="36"/>
      <c r="AF791" s="36"/>
      <c r="AL791" s="36"/>
      <c r="AM791" s="36"/>
      <c r="AN791" s="36"/>
      <c r="AT791" s="36"/>
      <c r="AU791" s="36"/>
      <c r="AV791" s="36"/>
      <c r="BB791" s="36"/>
      <c r="BC791" s="36"/>
      <c r="BD791" s="36"/>
      <c r="BJ791" s="36"/>
      <c r="BK791" s="36"/>
      <c r="BL791" s="36"/>
      <c r="BR791" s="36"/>
      <c r="BS791" s="36"/>
      <c r="BT791" s="36"/>
      <c r="BZ791" s="36"/>
      <c r="CA791" s="36"/>
      <c r="CB791" s="36"/>
      <c r="CH791" s="36"/>
      <c r="CI791" s="36"/>
      <c r="CJ791" s="36"/>
      <c r="CP791" s="36"/>
      <c r="CQ791" s="36"/>
      <c r="CR791" s="36"/>
      <c r="CX791" s="36"/>
      <c r="CY791" s="36"/>
      <c r="CZ791" s="36"/>
      <c r="DF791" s="36">
        <v>2.007E-8</v>
      </c>
      <c r="DG791" s="36">
        <v>3.5408312029300002</v>
      </c>
      <c r="DH791" s="36">
        <v>226.79247625670001</v>
      </c>
      <c r="DI791" s="30">
        <f t="shared" si="368"/>
        <v>-1.3121337851637407E-8</v>
      </c>
      <c r="DJ791" s="30">
        <f t="shared" si="369"/>
        <v>-1.3120822460540166E-8</v>
      </c>
      <c r="DK791" s="30">
        <f t="shared" si="370"/>
        <v>-1.3120822461409874E-8</v>
      </c>
      <c r="DL791" s="30">
        <f t="shared" si="371"/>
        <v>-1.3120822461409867E-8</v>
      </c>
      <c r="DN791" s="36"/>
      <c r="DO791" s="36"/>
      <c r="DP791" s="36"/>
      <c r="DV791" s="36"/>
      <c r="DW791" s="36"/>
      <c r="DX791" s="36"/>
      <c r="ED791" s="36"/>
      <c r="EE791" s="36"/>
      <c r="EF791" s="36"/>
      <c r="EL791" s="36"/>
      <c r="EM791" s="36"/>
      <c r="EN791" s="36"/>
      <c r="ET791" s="36"/>
      <c r="EU791" s="36"/>
      <c r="EV791" s="36"/>
    </row>
    <row r="792" spans="14:152" s="30" customFormat="1" ht="12.75">
      <c r="N792" s="36">
        <v>3.3000000000000002E-9</v>
      </c>
      <c r="O792" s="36">
        <v>2.08599193524</v>
      </c>
      <c r="P792" s="36">
        <v>614.62449204849997</v>
      </c>
      <c r="Q792" s="30">
        <f t="shared" si="364"/>
        <v>8.1310061115142419E-10</v>
      </c>
      <c r="R792" s="30">
        <f t="shared" si="365"/>
        <v>8.1280646197366748E-10</v>
      </c>
      <c r="S792" s="30">
        <f t="shared" si="366"/>
        <v>8.1280646247003292E-10</v>
      </c>
      <c r="T792" s="30">
        <f t="shared" si="367"/>
        <v>8.1280646247003147E-10</v>
      </c>
      <c r="V792" s="36"/>
      <c r="W792" s="36"/>
      <c r="X792" s="36"/>
      <c r="AD792" s="36"/>
      <c r="AE792" s="36"/>
      <c r="AF792" s="36"/>
      <c r="AL792" s="36"/>
      <c r="AM792" s="36"/>
      <c r="AN792" s="36"/>
      <c r="AT792" s="36"/>
      <c r="AU792" s="36"/>
      <c r="AV792" s="36"/>
      <c r="BB792" s="36"/>
      <c r="BC792" s="36"/>
      <c r="BD792" s="36"/>
      <c r="BJ792" s="36"/>
      <c r="BK792" s="36"/>
      <c r="BL792" s="36"/>
      <c r="BR792" s="36"/>
      <c r="BS792" s="36"/>
      <c r="BT792" s="36"/>
      <c r="BZ792" s="36"/>
      <c r="CA792" s="36"/>
      <c r="CB792" s="36"/>
      <c r="CH792" s="36"/>
      <c r="CI792" s="36"/>
      <c r="CJ792" s="36"/>
      <c r="CP792" s="36"/>
      <c r="CQ792" s="36"/>
      <c r="CR792" s="36"/>
      <c r="CX792" s="36"/>
      <c r="CY792" s="36"/>
      <c r="CZ792" s="36"/>
      <c r="DF792" s="36">
        <v>1.9490000000000001E-8</v>
      </c>
      <c r="DG792" s="36">
        <v>1.36533052698</v>
      </c>
      <c r="DH792" s="36">
        <v>1385.1749687070001</v>
      </c>
      <c r="DI792" s="30">
        <f t="shared" si="368"/>
        <v>1.9480215648421213E-8</v>
      </c>
      <c r="DJ792" s="30">
        <f t="shared" si="369"/>
        <v>1.9480087239979648E-8</v>
      </c>
      <c r="DK792" s="30">
        <f t="shared" si="370"/>
        <v>1.9480087240197038E-8</v>
      </c>
      <c r="DL792" s="30">
        <f t="shared" si="371"/>
        <v>1.9480087240197038E-8</v>
      </c>
      <c r="DN792" s="36"/>
      <c r="DO792" s="36"/>
      <c r="DP792" s="36"/>
      <c r="DV792" s="36"/>
      <c r="DW792" s="36"/>
      <c r="DX792" s="36"/>
      <c r="ED792" s="36"/>
      <c r="EE792" s="36"/>
      <c r="EF792" s="36"/>
      <c r="EL792" s="36"/>
      <c r="EM792" s="36"/>
      <c r="EN792" s="36"/>
      <c r="ET792" s="36"/>
      <c r="EU792" s="36"/>
      <c r="EV792" s="36"/>
    </row>
    <row r="793" spans="14:152" s="30" customFormat="1" ht="12.75">
      <c r="N793" s="36">
        <v>3.94E-9</v>
      </c>
      <c r="O793" s="36">
        <v>3.59805431851</v>
      </c>
      <c r="P793" s="36">
        <v>1261.6353253632999</v>
      </c>
      <c r="Q793" s="30">
        <f t="shared" si="364"/>
        <v>-3.8120141425248656E-9</v>
      </c>
      <c r="R793" s="30">
        <f t="shared" si="365"/>
        <v>-3.8118260299215303E-9</v>
      </c>
      <c r="S793" s="30">
        <f t="shared" si="366"/>
        <v>-3.8118260302390733E-9</v>
      </c>
      <c r="T793" s="30">
        <f t="shared" si="367"/>
        <v>-3.8118260302390725E-9</v>
      </c>
      <c r="V793" s="36"/>
      <c r="W793" s="36"/>
      <c r="X793" s="36"/>
      <c r="AD793" s="36"/>
      <c r="AE793" s="36"/>
      <c r="AF793" s="36"/>
      <c r="AL793" s="36"/>
      <c r="AM793" s="36"/>
      <c r="AN793" s="36"/>
      <c r="AT793" s="36"/>
      <c r="AU793" s="36"/>
      <c r="AV793" s="36"/>
      <c r="BB793" s="36"/>
      <c r="BC793" s="36"/>
      <c r="BD793" s="36"/>
      <c r="BJ793" s="36"/>
      <c r="BK793" s="36"/>
      <c r="BL793" s="36"/>
      <c r="BR793" s="36"/>
      <c r="BS793" s="36"/>
      <c r="BT793" s="36"/>
      <c r="BZ793" s="36"/>
      <c r="CA793" s="36"/>
      <c r="CB793" s="36"/>
      <c r="CH793" s="36"/>
      <c r="CI793" s="36"/>
      <c r="CJ793" s="36"/>
      <c r="CP793" s="36"/>
      <c r="CQ793" s="36"/>
      <c r="CR793" s="36"/>
      <c r="CX793" s="36"/>
      <c r="CY793" s="36"/>
      <c r="CZ793" s="36"/>
      <c r="DF793" s="36">
        <v>1.7369999999999999E-8</v>
      </c>
      <c r="DG793" s="36">
        <v>2.67583588366</v>
      </c>
      <c r="DH793" s="36">
        <v>6.3627874754000002</v>
      </c>
      <c r="DI793" s="30">
        <f t="shared" si="368"/>
        <v>-1.5234975928741374E-8</v>
      </c>
      <c r="DJ793" s="30">
        <f t="shared" si="369"/>
        <v>-1.5234967984909384E-8</v>
      </c>
      <c r="DK793" s="30">
        <f t="shared" si="370"/>
        <v>-1.5234967984922791E-8</v>
      </c>
      <c r="DL793" s="30">
        <f t="shared" si="371"/>
        <v>-1.5234967984922791E-8</v>
      </c>
      <c r="DN793" s="36"/>
      <c r="DO793" s="36"/>
      <c r="DP793" s="36"/>
      <c r="DV793" s="36"/>
      <c r="DW793" s="36"/>
      <c r="DX793" s="36"/>
      <c r="ED793" s="36"/>
      <c r="EE793" s="36"/>
      <c r="EF793" s="36"/>
      <c r="EL793" s="36"/>
      <c r="EM793" s="36"/>
      <c r="EN793" s="36"/>
      <c r="ET793" s="36"/>
      <c r="EU793" s="36"/>
      <c r="EV793" s="36"/>
    </row>
    <row r="794" spans="14:152" s="30" customFormat="1" ht="12.75">
      <c r="N794" s="36">
        <v>3.6899999999999999E-9</v>
      </c>
      <c r="O794" s="36">
        <v>6.0307512732799999</v>
      </c>
      <c r="P794" s="36">
        <v>199.80571461930001</v>
      </c>
      <c r="Q794" s="30">
        <f t="shared" si="364"/>
        <v>7.7111134039812514E-10</v>
      </c>
      <c r="R794" s="30">
        <f t="shared" si="365"/>
        <v>7.7100345106372737E-10</v>
      </c>
      <c r="S794" s="30">
        <f t="shared" si="366"/>
        <v>7.7100345124578321E-10</v>
      </c>
      <c r="T794" s="30">
        <f t="shared" si="367"/>
        <v>7.7100345124578321E-10</v>
      </c>
      <c r="V794" s="36"/>
      <c r="W794" s="36"/>
      <c r="X794" s="36"/>
      <c r="AD794" s="36"/>
      <c r="AE794" s="36"/>
      <c r="AF794" s="36"/>
      <c r="AL794" s="36"/>
      <c r="AM794" s="36"/>
      <c r="AN794" s="36"/>
      <c r="AT794" s="36"/>
      <c r="AU794" s="36"/>
      <c r="AV794" s="36"/>
      <c r="BB794" s="36"/>
      <c r="BC794" s="36"/>
      <c r="BD794" s="36"/>
      <c r="BJ794" s="36"/>
      <c r="BK794" s="36"/>
      <c r="BL794" s="36"/>
      <c r="BR794" s="36"/>
      <c r="BS794" s="36"/>
      <c r="BT794" s="36"/>
      <c r="BZ794" s="36"/>
      <c r="CA794" s="36"/>
      <c r="CB794" s="36"/>
      <c r="CH794" s="36"/>
      <c r="CI794" s="36"/>
      <c r="CJ794" s="36"/>
      <c r="CP794" s="36"/>
      <c r="CQ794" s="36"/>
      <c r="CR794" s="36"/>
      <c r="CX794" s="36"/>
      <c r="CY794" s="36"/>
      <c r="CZ794" s="36"/>
      <c r="DF794" s="36">
        <v>1.8679999999999999E-8</v>
      </c>
      <c r="DG794" s="36">
        <v>4.2445420464900003</v>
      </c>
      <c r="DH794" s="36">
        <v>1119.1856752295</v>
      </c>
      <c r="DI794" s="30">
        <f t="shared" si="368"/>
        <v>-7.1030995240059604E-9</v>
      </c>
      <c r="DJ794" s="30">
        <f t="shared" si="369"/>
        <v>-7.1059927997561416E-9</v>
      </c>
      <c r="DK794" s="30">
        <f t="shared" si="370"/>
        <v>-7.1059927948740853E-9</v>
      </c>
      <c r="DL794" s="30">
        <f t="shared" si="371"/>
        <v>-7.105992794874101E-9</v>
      </c>
      <c r="DN794" s="36"/>
      <c r="DO794" s="36"/>
      <c r="DP794" s="36"/>
      <c r="DV794" s="36"/>
      <c r="DW794" s="36"/>
      <c r="DX794" s="36"/>
      <c r="ED794" s="36"/>
      <c r="EE794" s="36"/>
      <c r="EF794" s="36"/>
      <c r="EL794" s="36"/>
      <c r="EM794" s="36"/>
      <c r="EN794" s="36"/>
      <c r="ET794" s="36"/>
      <c r="EU794" s="36"/>
      <c r="EV794" s="36"/>
    </row>
    <row r="795" spans="14:152" s="30" customFormat="1" ht="12.75">
      <c r="N795" s="36">
        <v>3.7499999999999997E-9</v>
      </c>
      <c r="O795" s="36">
        <v>2.5607585133100002</v>
      </c>
      <c r="P795" s="36">
        <v>732.69511979410004</v>
      </c>
      <c r="Q795" s="30">
        <f t="shared" si="364"/>
        <v>2.588188295840102E-10</v>
      </c>
      <c r="R795" s="30">
        <f t="shared" si="365"/>
        <v>2.5840866488625355E-10</v>
      </c>
      <c r="S795" s="30">
        <f t="shared" si="366"/>
        <v>2.5840866557838613E-10</v>
      </c>
      <c r="T795" s="30">
        <f t="shared" si="367"/>
        <v>2.5840866557838277E-10</v>
      </c>
      <c r="V795" s="36"/>
      <c r="W795" s="36"/>
      <c r="X795" s="36"/>
      <c r="AD795" s="36"/>
      <c r="AE795" s="36"/>
      <c r="AF795" s="36"/>
      <c r="AL795" s="36"/>
      <c r="AM795" s="36"/>
      <c r="AN795" s="36"/>
      <c r="AT795" s="36"/>
      <c r="AU795" s="36"/>
      <c r="AV795" s="36"/>
      <c r="BB795" s="36"/>
      <c r="BC795" s="36"/>
      <c r="BD795" s="36"/>
      <c r="BJ795" s="36"/>
      <c r="BK795" s="36"/>
      <c r="BL795" s="36"/>
      <c r="BR795" s="36"/>
      <c r="BS795" s="36"/>
      <c r="BT795" s="36"/>
      <c r="BZ795" s="36"/>
      <c r="CA795" s="36"/>
      <c r="CB795" s="36"/>
      <c r="CH795" s="36"/>
      <c r="CI795" s="36"/>
      <c r="CJ795" s="36"/>
      <c r="CP795" s="36"/>
      <c r="CQ795" s="36"/>
      <c r="CR795" s="36"/>
      <c r="CX795" s="36"/>
      <c r="CY795" s="36"/>
      <c r="CZ795" s="36"/>
      <c r="DF795" s="36">
        <v>1.8959999999999999E-8</v>
      </c>
      <c r="DG795" s="36">
        <v>3.81474515719</v>
      </c>
      <c r="DH795" s="36">
        <v>310.97524368519998</v>
      </c>
      <c r="DI795" s="30">
        <f t="shared" si="368"/>
        <v>-9.4163040323346447E-9</v>
      </c>
      <c r="DJ795" s="30">
        <f t="shared" si="369"/>
        <v>-9.415538247545003E-9</v>
      </c>
      <c r="DK795" s="30">
        <f t="shared" si="370"/>
        <v>-9.4155382488372461E-9</v>
      </c>
      <c r="DL795" s="30">
        <f t="shared" si="371"/>
        <v>-9.4155382488372312E-9</v>
      </c>
      <c r="DN795" s="36"/>
      <c r="DO795" s="36"/>
      <c r="DP795" s="36"/>
      <c r="DV795" s="36"/>
      <c r="DW795" s="36"/>
      <c r="DX795" s="36"/>
      <c r="ED795" s="36"/>
      <c r="EE795" s="36"/>
      <c r="EF795" s="36"/>
      <c r="EL795" s="36"/>
      <c r="EM795" s="36"/>
      <c r="EN795" s="36"/>
      <c r="ET795" s="36"/>
      <c r="EU795" s="36"/>
      <c r="EV795" s="36"/>
    </row>
    <row r="796" spans="14:152" s="30" customFormat="1" ht="12.75">
      <c r="N796" s="36">
        <v>4.08E-9</v>
      </c>
      <c r="O796" s="36">
        <v>0.69233617037999995</v>
      </c>
      <c r="P796" s="36">
        <v>328.24071907259997</v>
      </c>
      <c r="Q796" s="30">
        <f t="shared" si="364"/>
        <v>1.7495549749439295E-9</v>
      </c>
      <c r="R796" s="30">
        <f t="shared" si="365"/>
        <v>1.7493739353463843E-9</v>
      </c>
      <c r="S796" s="30">
        <f t="shared" si="366"/>
        <v>1.7493739356518816E-9</v>
      </c>
      <c r="T796" s="30">
        <f t="shared" si="367"/>
        <v>1.7493739356518805E-9</v>
      </c>
      <c r="V796" s="36"/>
      <c r="W796" s="36"/>
      <c r="X796" s="36"/>
      <c r="AD796" s="36"/>
      <c r="AE796" s="36"/>
      <c r="AF796" s="36"/>
      <c r="AL796" s="36"/>
      <c r="AM796" s="36"/>
      <c r="AN796" s="36"/>
      <c r="AT796" s="36"/>
      <c r="AU796" s="36"/>
      <c r="AV796" s="36"/>
      <c r="BB796" s="36"/>
      <c r="BC796" s="36"/>
      <c r="BD796" s="36"/>
      <c r="BJ796" s="36"/>
      <c r="BK796" s="36"/>
      <c r="BL796" s="36"/>
      <c r="BR796" s="36"/>
      <c r="BS796" s="36"/>
      <c r="BT796" s="36"/>
      <c r="BZ796" s="36"/>
      <c r="CA796" s="36"/>
      <c r="CB796" s="36"/>
      <c r="CH796" s="36"/>
      <c r="CI796" s="36"/>
      <c r="CJ796" s="36"/>
      <c r="CP796" s="36"/>
      <c r="CQ796" s="36"/>
      <c r="CR796" s="36"/>
      <c r="CX796" s="36"/>
      <c r="CY796" s="36"/>
      <c r="CZ796" s="36"/>
      <c r="DF796" s="36">
        <v>1.8600000000000001E-8</v>
      </c>
      <c r="DG796" s="36">
        <v>3.6788791938899998</v>
      </c>
      <c r="DH796" s="36">
        <v>1321.4390704036</v>
      </c>
      <c r="DI796" s="30">
        <f t="shared" si="368"/>
        <v>-1.6266140328510449E-8</v>
      </c>
      <c r="DJ796" s="30">
        <f t="shared" si="369"/>
        <v>-1.6264356295888693E-8</v>
      </c>
      <c r="DK796" s="30">
        <f t="shared" si="370"/>
        <v>-1.626435629889968E-8</v>
      </c>
      <c r="DL796" s="30">
        <f t="shared" si="371"/>
        <v>-1.6264356298899673E-8</v>
      </c>
      <c r="DN796" s="36"/>
      <c r="DO796" s="36"/>
      <c r="DP796" s="36"/>
      <c r="DV796" s="36"/>
      <c r="DW796" s="36"/>
      <c r="DX796" s="36"/>
      <c r="ED796" s="36"/>
      <c r="EE796" s="36"/>
      <c r="EF796" s="36"/>
      <c r="EL796" s="36"/>
      <c r="EM796" s="36"/>
      <c r="EN796" s="36"/>
      <c r="ET796" s="36"/>
      <c r="EU796" s="36"/>
      <c r="EV796" s="36"/>
    </row>
    <row r="797" spans="14:152" s="30" customFormat="1" ht="12.75">
      <c r="N797" s="36">
        <v>3.3099999999999999E-9</v>
      </c>
      <c r="O797" s="36">
        <v>4.2833330936999996</v>
      </c>
      <c r="P797" s="36">
        <v>541.53981451059997</v>
      </c>
      <c r="Q797" s="30">
        <f t="shared" si="364"/>
        <v>9.4672472110092626E-10</v>
      </c>
      <c r="R797" s="30">
        <f t="shared" si="365"/>
        <v>9.4698173641619457E-10</v>
      </c>
      <c r="S797" s="30">
        <f t="shared" si="366"/>
        <v>9.4698173598250109E-10</v>
      </c>
      <c r="T797" s="30">
        <f t="shared" si="367"/>
        <v>9.4698173598250254E-10</v>
      </c>
      <c r="V797" s="36"/>
      <c r="W797" s="36"/>
      <c r="X797" s="36"/>
      <c r="AD797" s="36"/>
      <c r="AE797" s="36"/>
      <c r="AF797" s="36"/>
      <c r="AL797" s="36"/>
      <c r="AM797" s="36"/>
      <c r="AN797" s="36"/>
      <c r="AT797" s="36"/>
      <c r="AU797" s="36"/>
      <c r="AV797" s="36"/>
      <c r="BB797" s="36"/>
      <c r="BC797" s="36"/>
      <c r="BD797" s="36"/>
      <c r="BJ797" s="36"/>
      <c r="BK797" s="36"/>
      <c r="BL797" s="36"/>
      <c r="BR797" s="36"/>
      <c r="BS797" s="36"/>
      <c r="BT797" s="36"/>
      <c r="BZ797" s="36"/>
      <c r="CA797" s="36"/>
      <c r="CB797" s="36"/>
      <c r="CH797" s="36"/>
      <c r="CI797" s="36"/>
      <c r="CJ797" s="36"/>
      <c r="CP797" s="36"/>
      <c r="CQ797" s="36"/>
      <c r="CR797" s="36"/>
      <c r="CX797" s="36"/>
      <c r="CY797" s="36"/>
      <c r="CZ797" s="36"/>
      <c r="DF797" s="36">
        <v>2.3050000000000001E-8</v>
      </c>
      <c r="DG797" s="36">
        <v>3.5325255702799998</v>
      </c>
      <c r="DH797" s="36">
        <v>1570.9136480191</v>
      </c>
      <c r="DI797" s="30">
        <f t="shared" si="368"/>
        <v>1.0338841021132676E-8</v>
      </c>
      <c r="DJ797" s="30">
        <f t="shared" si="369"/>
        <v>1.0343683401098309E-8</v>
      </c>
      <c r="DK797" s="30">
        <f t="shared" si="370"/>
        <v>1.0343683392927541E-8</v>
      </c>
      <c r="DL797" s="30">
        <f t="shared" si="371"/>
        <v>1.0343683392927576E-8</v>
      </c>
      <c r="DN797" s="36"/>
      <c r="DO797" s="36"/>
      <c r="DP797" s="36"/>
      <c r="DV797" s="36"/>
      <c r="DW797" s="36"/>
      <c r="DX797" s="36"/>
      <c r="ED797" s="36"/>
      <c r="EE797" s="36"/>
      <c r="EF797" s="36"/>
      <c r="EL797" s="36"/>
      <c r="EM797" s="36"/>
      <c r="EN797" s="36"/>
      <c r="ET797" s="36"/>
      <c r="EU797" s="36"/>
      <c r="EV797" s="36"/>
    </row>
    <row r="798" spans="14:152" s="30" customFormat="1" ht="12.75">
      <c r="N798" s="36">
        <v>3.2299999999999998E-9</v>
      </c>
      <c r="O798" s="36">
        <v>6.6941793040000003E-2</v>
      </c>
      <c r="P798" s="36">
        <v>433.75992198659998</v>
      </c>
      <c r="Q798" s="30">
        <f t="shared" si="364"/>
        <v>-2.2421906065326E-9</v>
      </c>
      <c r="R798" s="30">
        <f t="shared" si="365"/>
        <v>-2.2423415074703124E-9</v>
      </c>
      <c r="S798" s="30">
        <f t="shared" si="366"/>
        <v>-2.2423415072156834E-9</v>
      </c>
      <c r="T798" s="30">
        <f t="shared" si="367"/>
        <v>-2.2423415072156847E-9</v>
      </c>
      <c r="V798" s="36"/>
      <c r="W798" s="36"/>
      <c r="X798" s="36"/>
      <c r="AD798" s="36"/>
      <c r="AE798" s="36"/>
      <c r="AF798" s="36"/>
      <c r="AL798" s="36"/>
      <c r="AM798" s="36"/>
      <c r="AN798" s="36"/>
      <c r="AT798" s="36"/>
      <c r="AU798" s="36"/>
      <c r="AV798" s="36"/>
      <c r="BB798" s="36"/>
      <c r="BC798" s="36"/>
      <c r="BD798" s="36"/>
      <c r="BJ798" s="36"/>
      <c r="BK798" s="36"/>
      <c r="BL798" s="36"/>
      <c r="BR798" s="36"/>
      <c r="BS798" s="36"/>
      <c r="BT798" s="36"/>
      <c r="BZ798" s="36"/>
      <c r="CA798" s="36"/>
      <c r="CB798" s="36"/>
      <c r="CH798" s="36"/>
      <c r="CI798" s="36"/>
      <c r="CJ798" s="36"/>
      <c r="CP798" s="36"/>
      <c r="CQ798" s="36"/>
      <c r="CR798" s="36"/>
      <c r="CX798" s="36"/>
      <c r="CY798" s="36"/>
      <c r="CZ798" s="36"/>
      <c r="DF798" s="36">
        <v>2.0079999999999998E-8</v>
      </c>
      <c r="DG798" s="36">
        <v>3.88504783546</v>
      </c>
      <c r="DH798" s="36">
        <v>638.93407846749994</v>
      </c>
      <c r="DI798" s="30">
        <f t="shared" si="368"/>
        <v>1.8914177412660406E-8</v>
      </c>
      <c r="DJ798" s="30">
        <f t="shared" si="369"/>
        <v>1.8914821957072616E-8</v>
      </c>
      <c r="DK798" s="30">
        <f t="shared" si="370"/>
        <v>1.8914821955985131E-8</v>
      </c>
      <c r="DL798" s="30">
        <f t="shared" si="371"/>
        <v>1.8914821955985134E-8</v>
      </c>
      <c r="DN798" s="36"/>
      <c r="DO798" s="36"/>
      <c r="DP798" s="36"/>
      <c r="DV798" s="36"/>
      <c r="DW798" s="36"/>
      <c r="DX798" s="36"/>
      <c r="ED798" s="36"/>
      <c r="EE798" s="36"/>
      <c r="EF798" s="36"/>
      <c r="EL798" s="36"/>
      <c r="EM798" s="36"/>
      <c r="EN798" s="36"/>
      <c r="ET798" s="36"/>
      <c r="EU798" s="36"/>
      <c r="EV798" s="36"/>
    </row>
    <row r="799" spans="14:152" s="30" customFormat="1" ht="12.75">
      <c r="N799" s="36">
        <v>4.3100000000000002E-9</v>
      </c>
      <c r="O799" s="36">
        <v>4.5060334091999996</v>
      </c>
      <c r="P799" s="36">
        <v>2914.0142358237999</v>
      </c>
      <c r="Q799" s="30">
        <f t="shared" si="364"/>
        <v>2.6266961828045753E-9</v>
      </c>
      <c r="R799" s="30">
        <f t="shared" si="365"/>
        <v>2.6281859396211408E-9</v>
      </c>
      <c r="S799" s="30">
        <f t="shared" si="366"/>
        <v>2.6281859371076856E-9</v>
      </c>
      <c r="T799" s="30">
        <f t="shared" si="367"/>
        <v>2.628185937107698E-9</v>
      </c>
      <c r="V799" s="36"/>
      <c r="W799" s="36"/>
      <c r="X799" s="36"/>
      <c r="AD799" s="36"/>
      <c r="AE799" s="36"/>
      <c r="AF799" s="36"/>
      <c r="AL799" s="36"/>
      <c r="AM799" s="36"/>
      <c r="AN799" s="36"/>
      <c r="AT799" s="36"/>
      <c r="AU799" s="36"/>
      <c r="AV799" s="36"/>
      <c r="BB799" s="36"/>
      <c r="BC799" s="36"/>
      <c r="BD799" s="36"/>
      <c r="BJ799" s="36"/>
      <c r="BK799" s="36"/>
      <c r="BL799" s="36"/>
      <c r="BR799" s="36"/>
      <c r="BS799" s="36"/>
      <c r="BT799" s="36"/>
      <c r="BZ799" s="36"/>
      <c r="CA799" s="36"/>
      <c r="CB799" s="36"/>
      <c r="CH799" s="36"/>
      <c r="CI799" s="36"/>
      <c r="CJ799" s="36"/>
      <c r="CP799" s="36"/>
      <c r="CQ799" s="36"/>
      <c r="CR799" s="36"/>
      <c r="CX799" s="36"/>
      <c r="CY799" s="36"/>
      <c r="CZ799" s="36"/>
      <c r="DF799" s="36">
        <v>1.9280000000000001E-8</v>
      </c>
      <c r="DG799" s="36">
        <v>2.64393870433</v>
      </c>
      <c r="DH799" s="36">
        <v>525.7588118315</v>
      </c>
      <c r="DI799" s="30">
        <f t="shared" si="368"/>
        <v>1.8575476421885477E-8</v>
      </c>
      <c r="DJ799" s="30">
        <f t="shared" si="369"/>
        <v>1.8575070073018583E-8</v>
      </c>
      <c r="DK799" s="30">
        <f t="shared" si="370"/>
        <v>1.8575070073704368E-8</v>
      </c>
      <c r="DL799" s="30">
        <f t="shared" si="371"/>
        <v>1.8575070073704365E-8</v>
      </c>
      <c r="DN799" s="36"/>
      <c r="DO799" s="36"/>
      <c r="DP799" s="36"/>
      <c r="DV799" s="36"/>
      <c r="DW799" s="36"/>
      <c r="DX799" s="36"/>
      <c r="ED799" s="36"/>
      <c r="EE799" s="36"/>
      <c r="EF799" s="36"/>
      <c r="EL799" s="36"/>
      <c r="EM799" s="36"/>
      <c r="EN799" s="36"/>
      <c r="ET799" s="36"/>
      <c r="EU799" s="36"/>
      <c r="EV799" s="36"/>
    </row>
    <row r="800" spans="14:152" s="30" customFormat="1" ht="12.75">
      <c r="N800" s="36">
        <v>3.4299999999999999E-9</v>
      </c>
      <c r="O800" s="36">
        <v>2.1889814624600001</v>
      </c>
      <c r="P800" s="36">
        <v>80.198224538700003</v>
      </c>
      <c r="Q800" s="30">
        <f t="shared" si="364"/>
        <v>-5.9219215707486085E-10</v>
      </c>
      <c r="R800" s="30">
        <f t="shared" si="365"/>
        <v>-5.9215161303355193E-10</v>
      </c>
      <c r="S800" s="30">
        <f t="shared" si="366"/>
        <v>-5.9215161310196732E-10</v>
      </c>
      <c r="T800" s="30">
        <f t="shared" si="367"/>
        <v>-5.9215161310196732E-10</v>
      </c>
      <c r="V800" s="36"/>
      <c r="W800" s="36"/>
      <c r="X800" s="36"/>
      <c r="AD800" s="36"/>
      <c r="AE800" s="36"/>
      <c r="AF800" s="36"/>
      <c r="AL800" s="36"/>
      <c r="AM800" s="36"/>
      <c r="AN800" s="36"/>
      <c r="AT800" s="36"/>
      <c r="AU800" s="36"/>
      <c r="AV800" s="36"/>
      <c r="BB800" s="36"/>
      <c r="BC800" s="36"/>
      <c r="BD800" s="36"/>
      <c r="BJ800" s="36"/>
      <c r="BK800" s="36"/>
      <c r="BL800" s="36"/>
      <c r="BR800" s="36"/>
      <c r="BS800" s="36"/>
      <c r="BT800" s="36"/>
      <c r="BZ800" s="36"/>
      <c r="CA800" s="36"/>
      <c r="CB800" s="36"/>
      <c r="CH800" s="36"/>
      <c r="CI800" s="36"/>
      <c r="CJ800" s="36"/>
      <c r="CP800" s="36"/>
      <c r="CQ800" s="36"/>
      <c r="CR800" s="36"/>
      <c r="CX800" s="36"/>
      <c r="CY800" s="36"/>
      <c r="CZ800" s="36"/>
      <c r="DF800" s="36">
        <v>1.8069999999999999E-8</v>
      </c>
      <c r="DG800" s="36">
        <v>0.76057354967000002</v>
      </c>
      <c r="DH800" s="36">
        <v>66.183578858199994</v>
      </c>
      <c r="DI800" s="30">
        <f t="shared" si="368"/>
        <v>1.6688170353936643E-8</v>
      </c>
      <c r="DJ800" s="30">
        <f t="shared" si="369"/>
        <v>1.6688238987998437E-8</v>
      </c>
      <c r="DK800" s="30">
        <f t="shared" si="370"/>
        <v>1.6688238987882625E-8</v>
      </c>
      <c r="DL800" s="30">
        <f t="shared" si="371"/>
        <v>1.6688238987882625E-8</v>
      </c>
      <c r="DN800" s="36"/>
      <c r="DO800" s="36"/>
      <c r="DP800" s="36"/>
      <c r="DV800" s="36"/>
      <c r="DW800" s="36"/>
      <c r="DX800" s="36"/>
      <c r="ED800" s="36"/>
      <c r="EE800" s="36"/>
      <c r="EF800" s="36"/>
      <c r="EL800" s="36"/>
      <c r="EM800" s="36"/>
      <c r="EN800" s="36"/>
      <c r="ET800" s="36"/>
      <c r="EU800" s="36"/>
      <c r="EV800" s="36"/>
    </row>
    <row r="801" spans="14:152" s="30" customFormat="1" ht="12.75">
      <c r="N801" s="36">
        <v>4.3699999999999996E-9</v>
      </c>
      <c r="O801" s="36">
        <v>5.3412443600800001</v>
      </c>
      <c r="P801" s="36">
        <v>387.24131496080003</v>
      </c>
      <c r="Q801" s="30">
        <f t="shared" si="364"/>
        <v>-4.3639642983461024E-9</v>
      </c>
      <c r="R801" s="30">
        <f t="shared" si="365"/>
        <v>-4.3639775952636239E-9</v>
      </c>
      <c r="S801" s="30">
        <f t="shared" si="366"/>
        <v>-4.3639775952411982E-9</v>
      </c>
      <c r="T801" s="30">
        <f t="shared" si="367"/>
        <v>-4.3639775952411982E-9</v>
      </c>
      <c r="V801" s="36"/>
      <c r="W801" s="36"/>
      <c r="X801" s="36"/>
      <c r="AD801" s="36"/>
      <c r="AE801" s="36"/>
      <c r="AF801" s="36"/>
      <c r="AL801" s="36"/>
      <c r="AM801" s="36"/>
      <c r="AN801" s="36"/>
      <c r="AT801" s="36"/>
      <c r="AU801" s="36"/>
      <c r="AV801" s="36"/>
      <c r="BB801" s="36"/>
      <c r="BC801" s="36"/>
      <c r="BD801" s="36"/>
      <c r="BJ801" s="36"/>
      <c r="BK801" s="36"/>
      <c r="BL801" s="36"/>
      <c r="BR801" s="36"/>
      <c r="BS801" s="36"/>
      <c r="BT801" s="36"/>
      <c r="BZ801" s="36"/>
      <c r="CA801" s="36"/>
      <c r="CB801" s="36"/>
      <c r="CH801" s="36"/>
      <c r="CI801" s="36"/>
      <c r="CJ801" s="36"/>
      <c r="CP801" s="36"/>
      <c r="CQ801" s="36"/>
      <c r="CR801" s="36"/>
      <c r="CX801" s="36"/>
      <c r="CY801" s="36"/>
      <c r="CZ801" s="36"/>
      <c r="DF801" s="36">
        <v>1.824E-8</v>
      </c>
      <c r="DG801" s="36">
        <v>0.85822155861000005</v>
      </c>
      <c r="DH801" s="36">
        <v>639.84910220419999</v>
      </c>
      <c r="DI801" s="30">
        <f t="shared" si="368"/>
        <v>-1.6407265497048067E-8</v>
      </c>
      <c r="DJ801" s="30">
        <f t="shared" si="369"/>
        <v>-1.640802838005243E-8</v>
      </c>
      <c r="DK801" s="30">
        <f t="shared" si="370"/>
        <v>-1.6408028378765234E-8</v>
      </c>
      <c r="DL801" s="30">
        <f t="shared" si="371"/>
        <v>-1.6408028378765238E-8</v>
      </c>
      <c r="DN801" s="36"/>
      <c r="DO801" s="36"/>
      <c r="DP801" s="36"/>
      <c r="DV801" s="36"/>
      <c r="DW801" s="36"/>
      <c r="DX801" s="36"/>
      <c r="ED801" s="36"/>
      <c r="EE801" s="36"/>
      <c r="EF801" s="36"/>
      <c r="EL801" s="36"/>
      <c r="EM801" s="36"/>
      <c r="EN801" s="36"/>
      <c r="ET801" s="36"/>
      <c r="EU801" s="36"/>
      <c r="EV801" s="36"/>
    </row>
    <row r="802" spans="14:152" s="30" customFormat="1" ht="12.75">
      <c r="N802" s="36">
        <v>3.7099999999999998E-9</v>
      </c>
      <c r="O802" s="36">
        <v>4.8256922971199998</v>
      </c>
      <c r="P802" s="36">
        <v>103.3534066495</v>
      </c>
      <c r="Q802" s="30">
        <f t="shared" si="364"/>
        <v>-1.6462069954210056E-9</v>
      </c>
      <c r="R802" s="30">
        <f t="shared" si="365"/>
        <v>-1.6462584144419156E-9</v>
      </c>
      <c r="S802" s="30">
        <f t="shared" si="366"/>
        <v>-1.6462584143551514E-9</v>
      </c>
      <c r="T802" s="30">
        <f t="shared" si="367"/>
        <v>-1.6462584143551514E-9</v>
      </c>
      <c r="V802" s="36"/>
      <c r="W802" s="36"/>
      <c r="X802" s="36"/>
      <c r="AD802" s="36"/>
      <c r="AE802" s="36"/>
      <c r="AF802" s="36"/>
      <c r="AL802" s="36"/>
      <c r="AM802" s="36"/>
      <c r="AN802" s="36"/>
      <c r="AT802" s="36"/>
      <c r="AU802" s="36"/>
      <c r="AV802" s="36"/>
      <c r="BB802" s="36"/>
      <c r="BC802" s="36"/>
      <c r="BD802" s="36"/>
      <c r="BJ802" s="36"/>
      <c r="BK802" s="36"/>
      <c r="BL802" s="36"/>
      <c r="BR802" s="36"/>
      <c r="BS802" s="36"/>
      <c r="BT802" s="36"/>
      <c r="BZ802" s="36"/>
      <c r="CA802" s="36"/>
      <c r="CB802" s="36"/>
      <c r="CH802" s="36"/>
      <c r="CI802" s="36"/>
      <c r="CJ802" s="36"/>
      <c r="CP802" s="36"/>
      <c r="CQ802" s="36"/>
      <c r="CR802" s="36"/>
      <c r="CX802" s="36"/>
      <c r="CY802" s="36"/>
      <c r="CZ802" s="36"/>
      <c r="DF802" s="36">
        <v>2.2209999999999998E-8</v>
      </c>
      <c r="DG802" s="36">
        <v>4.8221041383000003</v>
      </c>
      <c r="DH802" s="36">
        <v>1585.8915015461</v>
      </c>
      <c r="DI802" s="30">
        <f t="shared" si="368"/>
        <v>-1.4998913405766196E-8</v>
      </c>
      <c r="DJ802" s="30">
        <f t="shared" si="369"/>
        <v>-1.4995025789194686E-8</v>
      </c>
      <c r="DK802" s="30">
        <f t="shared" si="370"/>
        <v>-1.4995025795755536E-8</v>
      </c>
      <c r="DL802" s="30">
        <f t="shared" si="371"/>
        <v>-1.4995025795755509E-8</v>
      </c>
      <c r="DN802" s="36"/>
      <c r="DO802" s="36"/>
      <c r="DP802" s="36"/>
      <c r="DV802" s="36"/>
      <c r="DW802" s="36"/>
      <c r="DX802" s="36"/>
      <c r="ED802" s="36"/>
      <c r="EE802" s="36"/>
      <c r="EF802" s="36"/>
      <c r="EL802" s="36"/>
      <c r="EM802" s="36"/>
      <c r="EN802" s="36"/>
      <c r="ET802" s="36"/>
      <c r="EU802" s="36"/>
      <c r="EV802" s="36"/>
    </row>
    <row r="803" spans="14:152" s="30" customFormat="1" ht="12.75">
      <c r="N803" s="36">
        <v>3.1800000000000002E-9</v>
      </c>
      <c r="O803" s="36">
        <v>3.7572088039599998</v>
      </c>
      <c r="P803" s="36">
        <v>749.20983565610004</v>
      </c>
      <c r="Q803" s="30">
        <f t="shared" si="364"/>
        <v>2.9328727436778735E-9</v>
      </c>
      <c r="R803" s="30">
        <f t="shared" si="365"/>
        <v>2.9327349328052473E-9</v>
      </c>
      <c r="S803" s="30">
        <f t="shared" si="366"/>
        <v>2.9327349330378265E-9</v>
      </c>
      <c r="T803" s="30">
        <f t="shared" si="367"/>
        <v>2.9327349330378265E-9</v>
      </c>
      <c r="V803" s="36"/>
      <c r="W803" s="36"/>
      <c r="X803" s="36"/>
      <c r="AD803" s="36"/>
      <c r="AE803" s="36"/>
      <c r="AF803" s="36"/>
      <c r="AL803" s="36"/>
      <c r="AM803" s="36"/>
      <c r="AN803" s="36"/>
      <c r="AT803" s="36"/>
      <c r="AU803" s="36"/>
      <c r="AV803" s="36"/>
      <c r="BB803" s="36"/>
      <c r="BC803" s="36"/>
      <c r="BD803" s="36"/>
      <c r="BJ803" s="36"/>
      <c r="BK803" s="36"/>
      <c r="BL803" s="36"/>
      <c r="BR803" s="36"/>
      <c r="BS803" s="36"/>
      <c r="BT803" s="36"/>
      <c r="BZ803" s="36"/>
      <c r="CA803" s="36"/>
      <c r="CB803" s="36"/>
      <c r="CH803" s="36"/>
      <c r="CI803" s="36"/>
      <c r="CJ803" s="36"/>
      <c r="CP803" s="36"/>
      <c r="CQ803" s="36"/>
      <c r="CR803" s="36"/>
      <c r="CX803" s="36"/>
      <c r="CY803" s="36"/>
      <c r="CZ803" s="36"/>
      <c r="DF803" s="36">
        <v>2.227E-8</v>
      </c>
      <c r="DG803" s="36">
        <v>4.5848894102199997</v>
      </c>
      <c r="DH803" s="36">
        <v>271.61836777000002</v>
      </c>
      <c r="DI803" s="30">
        <f t="shared" si="368"/>
        <v>-2.2226223921335159E-8</v>
      </c>
      <c r="DJ803" s="30">
        <f t="shared" si="369"/>
        <v>-2.2226167177511583E-8</v>
      </c>
      <c r="DK803" s="30">
        <f t="shared" si="370"/>
        <v>-2.2226167177607367E-8</v>
      </c>
      <c r="DL803" s="30">
        <f t="shared" si="371"/>
        <v>-2.2226167177607367E-8</v>
      </c>
      <c r="DN803" s="36"/>
      <c r="DO803" s="36"/>
      <c r="DP803" s="36"/>
      <c r="DV803" s="36"/>
      <c r="DW803" s="36"/>
      <c r="DX803" s="36"/>
      <c r="ED803" s="36"/>
      <c r="EE803" s="36"/>
      <c r="EF803" s="36"/>
      <c r="EL803" s="36"/>
      <c r="EM803" s="36"/>
      <c r="EN803" s="36"/>
      <c r="ET803" s="36"/>
      <c r="EU803" s="36"/>
      <c r="EV803" s="36"/>
    </row>
    <row r="804" spans="14:152" s="30" customFormat="1" ht="12.75">
      <c r="N804" s="36">
        <v>3.4400000000000001E-9</v>
      </c>
      <c r="O804" s="36">
        <v>0.70749566894000004</v>
      </c>
      <c r="P804" s="36">
        <v>229.97386999439999</v>
      </c>
      <c r="Q804" s="30">
        <f t="shared" si="364"/>
        <v>2.9005654253518117E-9</v>
      </c>
      <c r="R804" s="30">
        <f t="shared" si="365"/>
        <v>2.900501780611024E-9</v>
      </c>
      <c r="S804" s="30">
        <f t="shared" si="366"/>
        <v>2.9005017807184239E-9</v>
      </c>
      <c r="T804" s="30">
        <f t="shared" si="367"/>
        <v>2.9005017807184235E-9</v>
      </c>
      <c r="V804" s="36"/>
      <c r="W804" s="36"/>
      <c r="X804" s="36"/>
      <c r="AD804" s="36"/>
      <c r="AE804" s="36"/>
      <c r="AF804" s="36"/>
      <c r="AL804" s="36"/>
      <c r="AM804" s="36"/>
      <c r="AN804" s="36"/>
      <c r="AT804" s="36"/>
      <c r="AU804" s="36"/>
      <c r="AV804" s="36"/>
      <c r="BB804" s="36"/>
      <c r="BC804" s="36"/>
      <c r="BD804" s="36"/>
      <c r="BJ804" s="36"/>
      <c r="BK804" s="36"/>
      <c r="BL804" s="36"/>
      <c r="BR804" s="36"/>
      <c r="BS804" s="36"/>
      <c r="BT804" s="36"/>
      <c r="BZ804" s="36"/>
      <c r="CA804" s="36"/>
      <c r="CB804" s="36"/>
      <c r="CH804" s="36"/>
      <c r="CI804" s="36"/>
      <c r="CJ804" s="36"/>
      <c r="CP804" s="36"/>
      <c r="CQ804" s="36"/>
      <c r="CR804" s="36"/>
      <c r="CX804" s="36"/>
      <c r="CY804" s="36"/>
      <c r="CZ804" s="36"/>
      <c r="DF804" s="36">
        <v>1.897E-8</v>
      </c>
      <c r="DG804" s="36">
        <v>0.64334758250000001</v>
      </c>
      <c r="DH804" s="36">
        <v>55.659143456099997</v>
      </c>
      <c r="DI804" s="30">
        <f t="shared" si="368"/>
        <v>1.7917075805143123E-8</v>
      </c>
      <c r="DJ804" s="30">
        <f t="shared" si="369"/>
        <v>1.7917127709750627E-8</v>
      </c>
      <c r="DK804" s="30">
        <f t="shared" si="370"/>
        <v>1.7917127709663038E-8</v>
      </c>
      <c r="DL804" s="30">
        <f t="shared" si="371"/>
        <v>1.7917127709663041E-8</v>
      </c>
      <c r="DN804" s="36"/>
      <c r="DO804" s="36"/>
      <c r="DP804" s="36"/>
      <c r="DV804" s="36"/>
      <c r="DW804" s="36"/>
      <c r="DX804" s="36"/>
      <c r="ED804" s="36"/>
      <c r="EE804" s="36"/>
      <c r="EF804" s="36"/>
      <c r="EL804" s="36"/>
      <c r="EM804" s="36"/>
      <c r="EN804" s="36"/>
      <c r="ET804" s="36"/>
      <c r="EU804" s="36"/>
      <c r="EV804" s="36"/>
    </row>
    <row r="805" spans="14:152" s="30" customFormat="1" ht="12.75">
      <c r="N805" s="36">
        <v>3.12E-9</v>
      </c>
      <c r="O805" s="36">
        <v>6.0274198542199997</v>
      </c>
      <c r="P805" s="36">
        <v>361.37781986430002</v>
      </c>
      <c r="Q805" s="30">
        <f t="shared" si="364"/>
        <v>-1.9827573374025098E-9</v>
      </c>
      <c r="R805" s="30">
        <f t="shared" si="365"/>
        <v>-1.9828876000148438E-9</v>
      </c>
      <c r="S805" s="30">
        <f t="shared" si="366"/>
        <v>-1.9828875997950367E-9</v>
      </c>
      <c r="T805" s="30">
        <f t="shared" si="367"/>
        <v>-1.9828875997950367E-9</v>
      </c>
      <c r="V805" s="36"/>
      <c r="W805" s="36"/>
      <c r="X805" s="36"/>
      <c r="AD805" s="36"/>
      <c r="AE805" s="36"/>
      <c r="AF805" s="36"/>
      <c r="AL805" s="36"/>
      <c r="AM805" s="36"/>
      <c r="AN805" s="36"/>
      <c r="AT805" s="36"/>
      <c r="AU805" s="36"/>
      <c r="AV805" s="36"/>
      <c r="BB805" s="36"/>
      <c r="BC805" s="36"/>
      <c r="BD805" s="36"/>
      <c r="BJ805" s="36"/>
      <c r="BK805" s="36"/>
      <c r="BL805" s="36"/>
      <c r="BR805" s="36"/>
      <c r="BS805" s="36"/>
      <c r="BT805" s="36"/>
      <c r="BZ805" s="36"/>
      <c r="CA805" s="36"/>
      <c r="CB805" s="36"/>
      <c r="CH805" s="36"/>
      <c r="CI805" s="36"/>
      <c r="CJ805" s="36"/>
      <c r="CP805" s="36"/>
      <c r="CQ805" s="36"/>
      <c r="CR805" s="36"/>
      <c r="CX805" s="36"/>
      <c r="CY805" s="36"/>
      <c r="CZ805" s="36"/>
      <c r="DF805" s="36">
        <v>1.7920000000000001E-8</v>
      </c>
      <c r="DG805" s="36">
        <v>5.1480043399999998E-3</v>
      </c>
      <c r="DH805" s="36">
        <v>827.92358748649997</v>
      </c>
      <c r="DI805" s="30">
        <f t="shared" si="368"/>
        <v>-2.2706909265828796E-9</v>
      </c>
      <c r="DJ805" s="30">
        <f t="shared" si="369"/>
        <v>-2.2684887314881879E-9</v>
      </c>
      <c r="DK805" s="30">
        <f t="shared" si="370"/>
        <v>-2.2684887352042832E-9</v>
      </c>
      <c r="DL805" s="30">
        <f t="shared" si="371"/>
        <v>-2.2684887352042832E-9</v>
      </c>
      <c r="DN805" s="36"/>
      <c r="DO805" s="36"/>
      <c r="DP805" s="36"/>
      <c r="DV805" s="36"/>
      <c r="DW805" s="36"/>
      <c r="DX805" s="36"/>
      <c r="ED805" s="36"/>
      <c r="EE805" s="36"/>
      <c r="EF805" s="36"/>
      <c r="EL805" s="36"/>
      <c r="EM805" s="36"/>
      <c r="EN805" s="36"/>
      <c r="ET805" s="36"/>
      <c r="EU805" s="36"/>
      <c r="EV805" s="36"/>
    </row>
    <row r="806" spans="14:152" s="30" customFormat="1" ht="12.75">
      <c r="N806" s="36">
        <v>3.3999999999999998E-9</v>
      </c>
      <c r="O806" s="36">
        <v>0.64358874511999997</v>
      </c>
      <c r="P806" s="36">
        <v>303.86169668439999</v>
      </c>
      <c r="Q806" s="30">
        <f t="shared" si="364"/>
        <v>1.7176448377601561E-9</v>
      </c>
      <c r="R806" s="30">
        <f t="shared" si="365"/>
        <v>1.7175114197136773E-9</v>
      </c>
      <c r="S806" s="30">
        <f t="shared" si="366"/>
        <v>1.7175114199388152E-9</v>
      </c>
      <c r="T806" s="30">
        <f t="shared" si="367"/>
        <v>1.7175114199388144E-9</v>
      </c>
      <c r="V806" s="36"/>
      <c r="W806" s="36"/>
      <c r="X806" s="36"/>
      <c r="AD806" s="36"/>
      <c r="AE806" s="36"/>
      <c r="AF806" s="36"/>
      <c r="AL806" s="36"/>
      <c r="AM806" s="36"/>
      <c r="AN806" s="36"/>
      <c r="AT806" s="36"/>
      <c r="AU806" s="36"/>
      <c r="AV806" s="36"/>
      <c r="BB806" s="36"/>
      <c r="BC806" s="36"/>
      <c r="BD806" s="36"/>
      <c r="BJ806" s="36"/>
      <c r="BK806" s="36"/>
      <c r="BL806" s="36"/>
      <c r="BR806" s="36"/>
      <c r="BS806" s="36"/>
      <c r="BT806" s="36"/>
      <c r="BZ806" s="36"/>
      <c r="CA806" s="36"/>
      <c r="CB806" s="36"/>
      <c r="CH806" s="36"/>
      <c r="CI806" s="36"/>
      <c r="CJ806" s="36"/>
      <c r="CP806" s="36"/>
      <c r="CQ806" s="36"/>
      <c r="CR806" s="36"/>
      <c r="CX806" s="36"/>
      <c r="CY806" s="36"/>
      <c r="CZ806" s="36"/>
      <c r="DF806" s="36">
        <v>1.831E-8</v>
      </c>
      <c r="DG806" s="36">
        <v>3.69768852728</v>
      </c>
      <c r="DH806" s="36">
        <v>172.45774681450001</v>
      </c>
      <c r="DI806" s="30">
        <f t="shared" si="368"/>
        <v>-1.6863851702654828E-8</v>
      </c>
      <c r="DJ806" s="30">
        <f t="shared" si="369"/>
        <v>-1.6863667646111191E-8</v>
      </c>
      <c r="DK806" s="30">
        <f t="shared" si="370"/>
        <v>-1.6863667646421787E-8</v>
      </c>
      <c r="DL806" s="30">
        <f t="shared" si="371"/>
        <v>-1.6863667646421781E-8</v>
      </c>
      <c r="DN806" s="36"/>
      <c r="DO806" s="36"/>
      <c r="DP806" s="36"/>
      <c r="DV806" s="36"/>
      <c r="DW806" s="36"/>
      <c r="DX806" s="36"/>
      <c r="ED806" s="36"/>
      <c r="EE806" s="36"/>
      <c r="EF806" s="36"/>
      <c r="EL806" s="36"/>
      <c r="EM806" s="36"/>
      <c r="EN806" s="36"/>
      <c r="ET806" s="36"/>
      <c r="EU806" s="36"/>
      <c r="EV806" s="36"/>
    </row>
    <row r="807" spans="14:152" s="30" customFormat="1" ht="12.75">
      <c r="N807" s="36">
        <v>3.94E-9</v>
      </c>
      <c r="O807" s="36">
        <v>0.49801994278</v>
      </c>
      <c r="P807" s="36">
        <v>248.46318565920001</v>
      </c>
      <c r="Q807" s="30">
        <f t="shared" si="364"/>
        <v>2.5115829309273842E-9</v>
      </c>
      <c r="R807" s="30">
        <f t="shared" si="365"/>
        <v>2.5114700635817442E-9</v>
      </c>
      <c r="S807" s="30">
        <f t="shared" si="366"/>
        <v>2.5114700637722046E-9</v>
      </c>
      <c r="T807" s="30">
        <f t="shared" si="367"/>
        <v>2.5114700637722038E-9</v>
      </c>
      <c r="V807" s="36"/>
      <c r="W807" s="36"/>
      <c r="X807" s="36"/>
      <c r="AD807" s="36"/>
      <c r="AE807" s="36"/>
      <c r="AF807" s="36"/>
      <c r="AL807" s="36"/>
      <c r="AM807" s="36"/>
      <c r="AN807" s="36"/>
      <c r="AT807" s="36"/>
      <c r="AU807" s="36"/>
      <c r="AV807" s="36"/>
      <c r="BB807" s="36"/>
      <c r="BC807" s="36"/>
      <c r="BD807" s="36"/>
      <c r="BJ807" s="36"/>
      <c r="BK807" s="36"/>
      <c r="BL807" s="36"/>
      <c r="BR807" s="36"/>
      <c r="BS807" s="36"/>
      <c r="BT807" s="36"/>
      <c r="BZ807" s="36"/>
      <c r="CA807" s="36"/>
      <c r="CB807" s="36"/>
      <c r="CH807" s="36"/>
      <c r="CI807" s="36"/>
      <c r="CJ807" s="36"/>
      <c r="CP807" s="36"/>
      <c r="CQ807" s="36"/>
      <c r="CR807" s="36"/>
      <c r="CX807" s="36"/>
      <c r="CY807" s="36"/>
      <c r="CZ807" s="36"/>
      <c r="DF807" s="36">
        <v>1.7900000000000001E-8</v>
      </c>
      <c r="DG807" s="36">
        <v>4.8006297772000002</v>
      </c>
      <c r="DH807" s="36">
        <v>3576.2897934404</v>
      </c>
      <c r="DI807" s="30">
        <f t="shared" si="368"/>
        <v>-1.3923128702196214E-8</v>
      </c>
      <c r="DJ807" s="30">
        <f t="shared" si="369"/>
        <v>-1.3929146948661139E-8</v>
      </c>
      <c r="DK807" s="30">
        <f t="shared" si="370"/>
        <v>-1.3929146938509037E-8</v>
      </c>
      <c r="DL807" s="30">
        <f t="shared" si="371"/>
        <v>-1.3929146938509076E-8</v>
      </c>
      <c r="DN807" s="36"/>
      <c r="DO807" s="36"/>
      <c r="DP807" s="36"/>
      <c r="DV807" s="36"/>
      <c r="DW807" s="36"/>
      <c r="DX807" s="36"/>
      <c r="ED807" s="36"/>
      <c r="EE807" s="36"/>
      <c r="EF807" s="36"/>
      <c r="EL807" s="36"/>
      <c r="EM807" s="36"/>
      <c r="EN807" s="36"/>
      <c r="ET807" s="36"/>
      <c r="EU807" s="36"/>
      <c r="EV807" s="36"/>
    </row>
    <row r="808" spans="14:152" s="30" customFormat="1" ht="12.75">
      <c r="N808" s="36">
        <v>3.0899999999999999E-9</v>
      </c>
      <c r="O808" s="36">
        <v>5.8353548765900003</v>
      </c>
      <c r="P808" s="36">
        <v>236.19364511789999</v>
      </c>
      <c r="Q808" s="30">
        <f t="shared" si="364"/>
        <v>-5.7333570581476567E-10</v>
      </c>
      <c r="R808" s="30">
        <f t="shared" si="365"/>
        <v>-5.7344301989012069E-10</v>
      </c>
      <c r="S808" s="30">
        <f t="shared" si="366"/>
        <v>-5.7344301970903617E-10</v>
      </c>
      <c r="T808" s="30">
        <f t="shared" si="367"/>
        <v>-5.7344301970903617E-10</v>
      </c>
      <c r="V808" s="36"/>
      <c r="W808" s="36"/>
      <c r="X808" s="36"/>
      <c r="AD808" s="36"/>
      <c r="AE808" s="36"/>
      <c r="AF808" s="36"/>
      <c r="AL808" s="36"/>
      <c r="AM808" s="36"/>
      <c r="AN808" s="36"/>
      <c r="AT808" s="36"/>
      <c r="AU808" s="36"/>
      <c r="AV808" s="36"/>
      <c r="BB808" s="36"/>
      <c r="BC808" s="36"/>
      <c r="BD808" s="36"/>
      <c r="BJ808" s="36"/>
      <c r="BK808" s="36"/>
      <c r="BL808" s="36"/>
      <c r="BR808" s="36"/>
      <c r="BS808" s="36"/>
      <c r="BT808" s="36"/>
      <c r="BZ808" s="36"/>
      <c r="CA808" s="36"/>
      <c r="CB808" s="36"/>
      <c r="CH808" s="36"/>
      <c r="CI808" s="36"/>
      <c r="CJ808" s="36"/>
      <c r="CP808" s="36"/>
      <c r="CQ808" s="36"/>
      <c r="CR808" s="36"/>
      <c r="CX808" s="36"/>
      <c r="CY808" s="36"/>
      <c r="CZ808" s="36"/>
      <c r="DF808" s="36">
        <v>1.6980000000000001E-8</v>
      </c>
      <c r="DG808" s="36">
        <v>0.72475212282000001</v>
      </c>
      <c r="DH808" s="36">
        <v>295.19424100610001</v>
      </c>
      <c r="DI808" s="30">
        <f t="shared" si="368"/>
        <v>1.0394920975537893E-8</v>
      </c>
      <c r="DJ808" s="30">
        <f t="shared" si="369"/>
        <v>1.0394327898425337E-8</v>
      </c>
      <c r="DK808" s="30">
        <f t="shared" si="370"/>
        <v>1.0394327899426134E-8</v>
      </c>
      <c r="DL808" s="30">
        <f t="shared" si="371"/>
        <v>1.0394327899426132E-8</v>
      </c>
      <c r="DN808" s="36"/>
      <c r="DO808" s="36"/>
      <c r="DP808" s="36"/>
      <c r="DV808" s="36"/>
      <c r="DW808" s="36"/>
      <c r="DX808" s="36"/>
      <c r="ED808" s="36"/>
      <c r="EE808" s="36"/>
      <c r="EF808" s="36"/>
      <c r="EL808" s="36"/>
      <c r="EM808" s="36"/>
      <c r="EN808" s="36"/>
      <c r="ET808" s="36"/>
      <c r="EU808" s="36"/>
      <c r="EV808" s="36"/>
    </row>
    <row r="809" spans="14:152" s="30" customFormat="1" ht="12.75">
      <c r="N809" s="36">
        <v>3.2500000000000002E-9</v>
      </c>
      <c r="O809" s="36">
        <v>2.65292455786</v>
      </c>
      <c r="P809" s="36">
        <v>757.21715453419995</v>
      </c>
      <c r="Q809" s="30">
        <f t="shared" si="364"/>
        <v>8.2135331121871259E-11</v>
      </c>
      <c r="R809" s="30">
        <f t="shared" si="365"/>
        <v>8.1767198234979979E-11</v>
      </c>
      <c r="S809" s="30">
        <f t="shared" si="366"/>
        <v>8.1767198856183107E-11</v>
      </c>
      <c r="T809" s="30">
        <f t="shared" si="367"/>
        <v>8.1767198856180211E-11</v>
      </c>
      <c r="V809" s="36"/>
      <c r="W809" s="36"/>
      <c r="X809" s="36"/>
      <c r="AD809" s="36"/>
      <c r="AE809" s="36"/>
      <c r="AF809" s="36"/>
      <c r="AL809" s="36"/>
      <c r="AM809" s="36"/>
      <c r="AN809" s="36"/>
      <c r="AT809" s="36"/>
      <c r="AU809" s="36"/>
      <c r="AV809" s="36"/>
      <c r="BB809" s="36"/>
      <c r="BC809" s="36"/>
      <c r="BD809" s="36"/>
      <c r="BJ809" s="36"/>
      <c r="BK809" s="36"/>
      <c r="BL809" s="36"/>
      <c r="BR809" s="36"/>
      <c r="BS809" s="36"/>
      <c r="BT809" s="36"/>
      <c r="BZ809" s="36"/>
      <c r="CA809" s="36"/>
      <c r="CB809" s="36"/>
      <c r="CH809" s="36"/>
      <c r="CI809" s="36"/>
      <c r="CJ809" s="36"/>
      <c r="CP809" s="36"/>
      <c r="CQ809" s="36"/>
      <c r="CR809" s="36"/>
      <c r="CX809" s="36"/>
      <c r="CY809" s="36"/>
      <c r="CZ809" s="36"/>
      <c r="DF809" s="36">
        <v>1.7439999999999999E-8</v>
      </c>
      <c r="DG809" s="36">
        <v>3.4525618328999998</v>
      </c>
      <c r="DH809" s="36">
        <v>238.57188970350001</v>
      </c>
      <c r="DI809" s="30">
        <f t="shared" si="368"/>
        <v>-9.2489032304466369E-9</v>
      </c>
      <c r="DJ809" s="30">
        <f t="shared" si="369"/>
        <v>-9.2483753939242923E-9</v>
      </c>
      <c r="DK809" s="30">
        <f t="shared" si="370"/>
        <v>-9.2483753948149954E-9</v>
      </c>
      <c r="DL809" s="30">
        <f t="shared" si="371"/>
        <v>-9.2483753948149954E-9</v>
      </c>
      <c r="DN809" s="36"/>
      <c r="DO809" s="36"/>
      <c r="DP809" s="36"/>
      <c r="DV809" s="36"/>
      <c r="DW809" s="36"/>
      <c r="DX809" s="36"/>
      <c r="ED809" s="36"/>
      <c r="EE809" s="36"/>
      <c r="EF809" s="36"/>
      <c r="EL809" s="36"/>
      <c r="EM809" s="36"/>
      <c r="EN809" s="36"/>
      <c r="ET809" s="36"/>
      <c r="EU809" s="36"/>
      <c r="EV809" s="36"/>
    </row>
    <row r="810" spans="14:152" s="30" customFormat="1" ht="12.75">
      <c r="N810" s="36">
        <v>3.65E-9</v>
      </c>
      <c r="O810" s="36">
        <v>0.56788400591999999</v>
      </c>
      <c r="P810" s="36">
        <v>402.2191684878</v>
      </c>
      <c r="Q810" s="30">
        <f t="shared" si="364"/>
        <v>-3.3333908972007374E-10</v>
      </c>
      <c r="R810" s="30">
        <f t="shared" si="365"/>
        <v>-3.3355785312062403E-10</v>
      </c>
      <c r="S810" s="30">
        <f t="shared" si="366"/>
        <v>-3.3355785275147436E-10</v>
      </c>
      <c r="T810" s="30">
        <f t="shared" si="367"/>
        <v>-3.3355785275147436E-10</v>
      </c>
      <c r="V810" s="36"/>
      <c r="W810" s="36"/>
      <c r="X810" s="36"/>
      <c r="AD810" s="36"/>
      <c r="AE810" s="36"/>
      <c r="AF810" s="36"/>
      <c r="AL810" s="36"/>
      <c r="AM810" s="36"/>
      <c r="AN810" s="36"/>
      <c r="AT810" s="36"/>
      <c r="AU810" s="36"/>
      <c r="AV810" s="36"/>
      <c r="BB810" s="36"/>
      <c r="BC810" s="36"/>
      <c r="BD810" s="36"/>
      <c r="BJ810" s="36"/>
      <c r="BK810" s="36"/>
      <c r="BL810" s="36"/>
      <c r="BR810" s="36"/>
      <c r="BS810" s="36"/>
      <c r="BT810" s="36"/>
      <c r="BZ810" s="36"/>
      <c r="CA810" s="36"/>
      <c r="CB810" s="36"/>
      <c r="CH810" s="36"/>
      <c r="CI810" s="36"/>
      <c r="CJ810" s="36"/>
      <c r="CP810" s="36"/>
      <c r="CQ810" s="36"/>
      <c r="CR810" s="36"/>
      <c r="CX810" s="36"/>
      <c r="CY810" s="36"/>
      <c r="CZ810" s="36"/>
      <c r="DF810" s="36">
        <v>2.3339999999999999E-8</v>
      </c>
      <c r="DG810" s="36">
        <v>1.51845210531</v>
      </c>
      <c r="DH810" s="36">
        <v>170.01006625970001</v>
      </c>
      <c r="DI810" s="30">
        <f t="shared" si="368"/>
        <v>1.9576347598248205E-8</v>
      </c>
      <c r="DJ810" s="30">
        <f t="shared" si="369"/>
        <v>1.9576670909771061E-8</v>
      </c>
      <c r="DK810" s="30">
        <f t="shared" si="370"/>
        <v>1.9576670909225502E-8</v>
      </c>
      <c r="DL810" s="30">
        <f t="shared" si="371"/>
        <v>1.9576670909225502E-8</v>
      </c>
      <c r="DN810" s="36"/>
      <c r="DO810" s="36"/>
      <c r="DP810" s="36"/>
      <c r="DV810" s="36"/>
      <c r="DW810" s="36"/>
      <c r="DX810" s="36"/>
      <c r="ED810" s="36"/>
      <c r="EE810" s="36"/>
      <c r="EF810" s="36"/>
      <c r="EL810" s="36"/>
      <c r="EM810" s="36"/>
      <c r="EN810" s="36"/>
      <c r="ET810" s="36"/>
      <c r="EU810" s="36"/>
      <c r="EV810" s="36"/>
    </row>
    <row r="811" spans="14:152" s="30" customFormat="1" ht="12.75">
      <c r="N811" s="36">
        <v>3.4200000000000002E-9</v>
      </c>
      <c r="O811" s="36">
        <v>3.8345018588599999</v>
      </c>
      <c r="P811" s="36">
        <v>519.39602435610004</v>
      </c>
      <c r="Q811" s="30">
        <f t="shared" si="364"/>
        <v>1.9763356275903286E-9</v>
      </c>
      <c r="R811" s="30">
        <f t="shared" si="365"/>
        <v>1.976552551883842E-9</v>
      </c>
      <c r="S811" s="30">
        <f t="shared" si="366"/>
        <v>1.9765525515178042E-9</v>
      </c>
      <c r="T811" s="30">
        <f t="shared" si="367"/>
        <v>1.9765525515178054E-9</v>
      </c>
      <c r="V811" s="36"/>
      <c r="W811" s="36"/>
      <c r="X811" s="36"/>
      <c r="AD811" s="36"/>
      <c r="AE811" s="36"/>
      <c r="AF811" s="36"/>
      <c r="AL811" s="36"/>
      <c r="AM811" s="36"/>
      <c r="AN811" s="36"/>
      <c r="AT811" s="36"/>
      <c r="AU811" s="36"/>
      <c r="AV811" s="36"/>
      <c r="BB811" s="36"/>
      <c r="BC811" s="36"/>
      <c r="BD811" s="36"/>
      <c r="BJ811" s="36"/>
      <c r="BK811" s="36"/>
      <c r="BL811" s="36"/>
      <c r="BR811" s="36"/>
      <c r="BS811" s="36"/>
      <c r="BT811" s="36"/>
      <c r="BZ811" s="36"/>
      <c r="CA811" s="36"/>
      <c r="CB811" s="36"/>
      <c r="CH811" s="36"/>
      <c r="CI811" s="36"/>
      <c r="CJ811" s="36"/>
      <c r="CP811" s="36"/>
      <c r="CQ811" s="36"/>
      <c r="CR811" s="36"/>
      <c r="CX811" s="36"/>
      <c r="CY811" s="36"/>
      <c r="CZ811" s="36"/>
      <c r="DF811" s="36">
        <v>1.6689999999999999E-8</v>
      </c>
      <c r="DG811" s="36">
        <v>4.4462054929499999</v>
      </c>
      <c r="DH811" s="36">
        <v>4319.2798539730002</v>
      </c>
      <c r="DI811" s="30">
        <f t="shared" si="368"/>
        <v>1.3258294755416611E-8</v>
      </c>
      <c r="DJ811" s="30">
        <f t="shared" si="369"/>
        <v>1.3251739723850828E-8</v>
      </c>
      <c r="DK811" s="30">
        <f t="shared" si="370"/>
        <v>1.3251739734916728E-8</v>
      </c>
      <c r="DL811" s="30">
        <f t="shared" si="371"/>
        <v>1.325173973491669E-8</v>
      </c>
      <c r="DN811" s="36"/>
      <c r="DO811" s="36"/>
      <c r="DP811" s="36"/>
      <c r="DV811" s="36"/>
      <c r="DW811" s="36"/>
      <c r="DX811" s="36"/>
      <c r="ED811" s="36"/>
      <c r="EE811" s="36"/>
      <c r="EF811" s="36"/>
      <c r="EL811" s="36"/>
      <c r="EM811" s="36"/>
      <c r="EN811" s="36"/>
      <c r="ET811" s="36"/>
      <c r="EU811" s="36"/>
      <c r="EV811" s="36"/>
    </row>
    <row r="812" spans="14:152" s="30" customFormat="1" ht="12.75">
      <c r="N812" s="36">
        <v>3.0600000000000002E-9</v>
      </c>
      <c r="O812" s="36">
        <v>0.35126074896999998</v>
      </c>
      <c r="P812" s="36">
        <v>354.9979860464</v>
      </c>
      <c r="Q812" s="30">
        <f t="shared" si="364"/>
        <v>-1.4149035313828315E-10</v>
      </c>
      <c r="R812" s="30">
        <f t="shared" si="365"/>
        <v>-1.4165272880445452E-10</v>
      </c>
      <c r="S812" s="30">
        <f t="shared" si="366"/>
        <v>-1.4165272853045539E-10</v>
      </c>
      <c r="T812" s="30">
        <f t="shared" si="367"/>
        <v>-1.4165272853045606E-10</v>
      </c>
      <c r="V812" s="36"/>
      <c r="W812" s="36"/>
      <c r="X812" s="36"/>
      <c r="AD812" s="36"/>
      <c r="AE812" s="36"/>
      <c r="AF812" s="36"/>
      <c r="AL812" s="36"/>
      <c r="AM812" s="36"/>
      <c r="AN812" s="36"/>
      <c r="AT812" s="36"/>
      <c r="AU812" s="36"/>
      <c r="AV812" s="36"/>
      <c r="BB812" s="36"/>
      <c r="BC812" s="36"/>
      <c r="BD812" s="36"/>
      <c r="BJ812" s="36"/>
      <c r="BK812" s="36"/>
      <c r="BL812" s="36"/>
      <c r="BR812" s="36"/>
      <c r="BS812" s="36"/>
      <c r="BT812" s="36"/>
      <c r="BZ812" s="36"/>
      <c r="CA812" s="36"/>
      <c r="CB812" s="36"/>
      <c r="CH812" s="36"/>
      <c r="CI812" s="36"/>
      <c r="CJ812" s="36"/>
      <c r="CP812" s="36"/>
      <c r="CQ812" s="36"/>
      <c r="CR812" s="36"/>
      <c r="CX812" s="36"/>
      <c r="CY812" s="36"/>
      <c r="CZ812" s="36"/>
      <c r="DF812" s="36">
        <v>1.939E-8</v>
      </c>
      <c r="DG812" s="36">
        <v>3.4392782694499999</v>
      </c>
      <c r="DH812" s="36">
        <v>102.57150935679999</v>
      </c>
      <c r="DI812" s="30">
        <f t="shared" si="368"/>
        <v>-1.8682182740702754E-8</v>
      </c>
      <c r="DJ812" s="30">
        <f t="shared" si="369"/>
        <v>-1.8682103062023198E-8</v>
      </c>
      <c r="DK812" s="30">
        <f t="shared" si="370"/>
        <v>-1.8682103062157655E-8</v>
      </c>
      <c r="DL812" s="30">
        <f t="shared" si="371"/>
        <v>-1.8682103062157655E-8</v>
      </c>
      <c r="DN812" s="36"/>
      <c r="DO812" s="36"/>
      <c r="DP812" s="36"/>
      <c r="DV812" s="36"/>
      <c r="DW812" s="36"/>
      <c r="DX812" s="36"/>
      <c r="ED812" s="36"/>
      <c r="EE812" s="36"/>
      <c r="EF812" s="36"/>
      <c r="EL812" s="36"/>
      <c r="EM812" s="36"/>
      <c r="EN812" s="36"/>
      <c r="ET812" s="36"/>
      <c r="EU812" s="36"/>
      <c r="EV812" s="36"/>
    </row>
    <row r="813" spans="14:152" s="30" customFormat="1" ht="12.75">
      <c r="N813" s="36">
        <v>3.1399999999999999E-9</v>
      </c>
      <c r="O813" s="36">
        <v>5.4208693515200004</v>
      </c>
      <c r="P813" s="36">
        <v>1151.4290041439001</v>
      </c>
      <c r="Q813" s="30">
        <f t="shared" si="364"/>
        <v>1.7923214839354131E-9</v>
      </c>
      <c r="R813" s="30">
        <f t="shared" si="365"/>
        <v>1.7918772405836927E-9</v>
      </c>
      <c r="S813" s="30">
        <f t="shared" si="366"/>
        <v>1.7918772413333721E-9</v>
      </c>
      <c r="T813" s="30">
        <f t="shared" si="367"/>
        <v>1.79187724133337E-9</v>
      </c>
      <c r="V813" s="36"/>
      <c r="W813" s="36"/>
      <c r="X813" s="36"/>
      <c r="AD813" s="36"/>
      <c r="AE813" s="36"/>
      <c r="AF813" s="36"/>
      <c r="AL813" s="36"/>
      <c r="AM813" s="36"/>
      <c r="AN813" s="36"/>
      <c r="AT813" s="36"/>
      <c r="AU813" s="36"/>
      <c r="AV813" s="36"/>
      <c r="BB813" s="36"/>
      <c r="BC813" s="36"/>
      <c r="BD813" s="36"/>
      <c r="BJ813" s="36"/>
      <c r="BK813" s="36"/>
      <c r="BL813" s="36"/>
      <c r="BR813" s="36"/>
      <c r="BS813" s="36"/>
      <c r="BT813" s="36"/>
      <c r="BZ813" s="36"/>
      <c r="CA813" s="36"/>
      <c r="CB813" s="36"/>
      <c r="CH813" s="36"/>
      <c r="CI813" s="36"/>
      <c r="CJ813" s="36"/>
      <c r="CP813" s="36"/>
      <c r="CQ813" s="36"/>
      <c r="CR813" s="36"/>
      <c r="CX813" s="36"/>
      <c r="CY813" s="36"/>
      <c r="CZ813" s="36"/>
      <c r="DF813" s="36">
        <v>1.733E-8</v>
      </c>
      <c r="DG813" s="36">
        <v>5.9681590742199999</v>
      </c>
      <c r="DH813" s="36">
        <v>837.69726336320002</v>
      </c>
      <c r="DI813" s="30">
        <f t="shared" si="368"/>
        <v>4.2423413806115139E-9</v>
      </c>
      <c r="DJ813" s="30">
        <f t="shared" si="369"/>
        <v>4.2444475765444312E-9</v>
      </c>
      <c r="DK813" s="30">
        <f t="shared" si="370"/>
        <v>4.2444475729904075E-9</v>
      </c>
      <c r="DL813" s="30">
        <f t="shared" si="371"/>
        <v>4.2444475729904224E-9</v>
      </c>
      <c r="DN813" s="36"/>
      <c r="DO813" s="36"/>
      <c r="DP813" s="36"/>
      <c r="DV813" s="36"/>
      <c r="DW813" s="36"/>
      <c r="DX813" s="36"/>
      <c r="ED813" s="36"/>
      <c r="EE813" s="36"/>
      <c r="EF813" s="36"/>
      <c r="EL813" s="36"/>
      <c r="EM813" s="36"/>
      <c r="EN813" s="36"/>
      <c r="ET813" s="36"/>
      <c r="EU813" s="36"/>
      <c r="EV813" s="36"/>
    </row>
    <row r="814" spans="14:152" s="30" customFormat="1" ht="12.75">
      <c r="N814" s="36">
        <v>3.84E-9</v>
      </c>
      <c r="O814" s="36">
        <v>9.3677606420000004E-2</v>
      </c>
      <c r="P814" s="36">
        <v>201.5196819912</v>
      </c>
      <c r="Q814" s="30">
        <f t="shared" si="364"/>
        <v>1.9977261801252776E-9</v>
      </c>
      <c r="R814" s="30">
        <f t="shared" si="365"/>
        <v>1.9976272885411644E-9</v>
      </c>
      <c r="S814" s="30">
        <f t="shared" si="366"/>
        <v>1.9976272887080394E-9</v>
      </c>
      <c r="T814" s="30">
        <f t="shared" si="367"/>
        <v>1.9976272887080394E-9</v>
      </c>
      <c r="V814" s="36"/>
      <c r="W814" s="36"/>
      <c r="X814" s="36"/>
      <c r="AD814" s="36"/>
      <c r="AE814" s="36"/>
      <c r="AF814" s="36"/>
      <c r="AL814" s="36"/>
      <c r="AM814" s="36"/>
      <c r="AN814" s="36"/>
      <c r="AT814" s="36"/>
      <c r="AU814" s="36"/>
      <c r="AV814" s="36"/>
      <c r="BB814" s="36"/>
      <c r="BC814" s="36"/>
      <c r="BD814" s="36"/>
      <c r="BJ814" s="36"/>
      <c r="BK814" s="36"/>
      <c r="BL814" s="36"/>
      <c r="BR814" s="36"/>
      <c r="BS814" s="36"/>
      <c r="BT814" s="36"/>
      <c r="BZ814" s="36"/>
      <c r="CA814" s="36"/>
      <c r="CB814" s="36"/>
      <c r="CH814" s="36"/>
      <c r="CI814" s="36"/>
      <c r="CJ814" s="36"/>
      <c r="CP814" s="36"/>
      <c r="CQ814" s="36"/>
      <c r="CR814" s="36"/>
      <c r="CX814" s="36"/>
      <c r="CY814" s="36"/>
      <c r="CZ814" s="36"/>
      <c r="DF814" s="36">
        <v>1.686E-8</v>
      </c>
      <c r="DG814" s="36">
        <v>2.12870436615</v>
      </c>
      <c r="DH814" s="36">
        <v>491.55792945680003</v>
      </c>
      <c r="DI814" s="30">
        <f t="shared" si="368"/>
        <v>1.3945792816627505E-8</v>
      </c>
      <c r="DJ814" s="30">
        <f t="shared" si="369"/>
        <v>1.3945095847490961E-8</v>
      </c>
      <c r="DK814" s="30">
        <f t="shared" si="370"/>
        <v>1.3945095848667123E-8</v>
      </c>
      <c r="DL814" s="30">
        <f t="shared" si="371"/>
        <v>1.3945095848667116E-8</v>
      </c>
      <c r="DN814" s="36"/>
      <c r="DO814" s="36"/>
      <c r="DP814" s="36"/>
      <c r="DV814" s="36"/>
      <c r="DW814" s="36"/>
      <c r="DX814" s="36"/>
      <c r="ED814" s="36"/>
      <c r="EE814" s="36"/>
      <c r="EF814" s="36"/>
      <c r="EL814" s="36"/>
      <c r="EM814" s="36"/>
      <c r="EN814" s="36"/>
      <c r="ET814" s="36"/>
      <c r="EU814" s="36"/>
      <c r="EV814" s="36"/>
    </row>
    <row r="815" spans="14:152" s="30" customFormat="1" ht="12.75">
      <c r="N815" s="36">
        <v>3.0699999999999999E-9</v>
      </c>
      <c r="O815" s="36">
        <v>5.62165090342</v>
      </c>
      <c r="P815" s="36">
        <v>426.48631629139999</v>
      </c>
      <c r="Q815" s="30">
        <f t="shared" si="364"/>
        <v>-3.0495901169159685E-9</v>
      </c>
      <c r="R815" s="30">
        <f t="shared" si="365"/>
        <v>-3.0496126648032927E-9</v>
      </c>
      <c r="S815" s="30">
        <f t="shared" si="366"/>
        <v>-3.0496126647652552E-9</v>
      </c>
      <c r="T815" s="30">
        <f t="shared" si="367"/>
        <v>-3.0496126647652552E-9</v>
      </c>
      <c r="V815" s="36"/>
      <c r="W815" s="36"/>
      <c r="X815" s="36"/>
      <c r="AD815" s="36"/>
      <c r="AE815" s="36"/>
      <c r="AF815" s="36"/>
      <c r="AL815" s="36"/>
      <c r="AM815" s="36"/>
      <c r="AN815" s="36"/>
      <c r="AT815" s="36"/>
      <c r="AU815" s="36"/>
      <c r="AV815" s="36"/>
      <c r="BB815" s="36"/>
      <c r="BC815" s="36"/>
      <c r="BD815" s="36"/>
      <c r="BJ815" s="36"/>
      <c r="BK815" s="36"/>
      <c r="BL815" s="36"/>
      <c r="BR815" s="36"/>
      <c r="BS815" s="36"/>
      <c r="BT815" s="36"/>
      <c r="BZ815" s="36"/>
      <c r="CA815" s="36"/>
      <c r="CB815" s="36"/>
      <c r="CH815" s="36"/>
      <c r="CI815" s="36"/>
      <c r="CJ815" s="36"/>
      <c r="CP815" s="36"/>
      <c r="CQ815" s="36"/>
      <c r="CR815" s="36"/>
      <c r="CX815" s="36"/>
      <c r="CY815" s="36"/>
      <c r="CZ815" s="36"/>
      <c r="DF815" s="36">
        <v>1.651E-8</v>
      </c>
      <c r="DG815" s="36">
        <v>3.2058662447500001</v>
      </c>
      <c r="DH815" s="36">
        <v>281.17959532560002</v>
      </c>
      <c r="DI815" s="30">
        <f t="shared" si="368"/>
        <v>-1.2543611906736682E-9</v>
      </c>
      <c r="DJ815" s="30">
        <f t="shared" si="369"/>
        <v>-1.2536685413423204E-9</v>
      </c>
      <c r="DK815" s="30">
        <f t="shared" si="370"/>
        <v>-1.2536685425111257E-9</v>
      </c>
      <c r="DL815" s="30">
        <f t="shared" si="371"/>
        <v>-1.2536685425111222E-9</v>
      </c>
      <c r="DN815" s="36"/>
      <c r="DO815" s="36"/>
      <c r="DP815" s="36"/>
      <c r="DV815" s="36"/>
      <c r="DW815" s="36"/>
      <c r="DX815" s="36"/>
      <c r="ED815" s="36"/>
      <c r="EE815" s="36"/>
      <c r="EF815" s="36"/>
      <c r="EL815" s="36"/>
      <c r="EM815" s="36"/>
      <c r="EN815" s="36"/>
      <c r="ET815" s="36"/>
      <c r="EU815" s="36"/>
      <c r="EV815" s="36"/>
    </row>
    <row r="816" spans="14:152" s="30" customFormat="1" ht="12.75">
      <c r="N816" s="36">
        <v>3.0100000000000002E-9</v>
      </c>
      <c r="O816" s="36">
        <v>1.7855020503900001</v>
      </c>
      <c r="P816" s="36">
        <v>1354.4331588434</v>
      </c>
      <c r="Q816" s="30">
        <f t="shared" si="364"/>
        <v>2.5519410771420253E-9</v>
      </c>
      <c r="R816" s="30">
        <f t="shared" si="365"/>
        <v>2.5522645218100998E-9</v>
      </c>
      <c r="S816" s="30">
        <f t="shared" si="366"/>
        <v>2.5522645212643943E-9</v>
      </c>
      <c r="T816" s="30">
        <f t="shared" si="367"/>
        <v>2.5522645212643955E-9</v>
      </c>
      <c r="V816" s="36"/>
      <c r="W816" s="36"/>
      <c r="X816" s="36"/>
      <c r="AD816" s="36"/>
      <c r="AE816" s="36"/>
      <c r="AF816" s="36"/>
      <c r="AL816" s="36"/>
      <c r="AM816" s="36"/>
      <c r="AN816" s="36"/>
      <c r="AT816" s="36"/>
      <c r="AU816" s="36"/>
      <c r="AV816" s="36"/>
      <c r="BB816" s="36"/>
      <c r="BC816" s="36"/>
      <c r="BD816" s="36"/>
      <c r="BJ816" s="36"/>
      <c r="BK816" s="36"/>
      <c r="BL816" s="36"/>
      <c r="BR816" s="36"/>
      <c r="BS816" s="36"/>
      <c r="BT816" s="36"/>
      <c r="BZ816" s="36"/>
      <c r="CA816" s="36"/>
      <c r="CB816" s="36"/>
      <c r="CH816" s="36"/>
      <c r="CI816" s="36"/>
      <c r="CJ816" s="36"/>
      <c r="CP816" s="36"/>
      <c r="CQ816" s="36"/>
      <c r="CR816" s="36"/>
      <c r="CX816" s="36"/>
      <c r="CY816" s="36"/>
      <c r="CZ816" s="36"/>
      <c r="DF816" s="36">
        <v>1.8839999999999999E-8</v>
      </c>
      <c r="DG816" s="36">
        <v>4.2444781244999996</v>
      </c>
      <c r="DH816" s="36">
        <v>13.4933808187</v>
      </c>
      <c r="DI816" s="30">
        <f t="shared" si="368"/>
        <v>-9.7303343409076373E-9</v>
      </c>
      <c r="DJ816" s="30">
        <f t="shared" si="369"/>
        <v>-9.7303669146996294E-9</v>
      </c>
      <c r="DK816" s="30">
        <f t="shared" si="370"/>
        <v>-9.7303669146446649E-9</v>
      </c>
      <c r="DL816" s="30">
        <f t="shared" si="371"/>
        <v>-9.7303669146446649E-9</v>
      </c>
      <c r="DN816" s="36"/>
      <c r="DO816" s="36"/>
      <c r="DP816" s="36"/>
      <c r="DV816" s="36"/>
      <c r="DW816" s="36"/>
      <c r="DX816" s="36"/>
      <c r="ED816" s="36"/>
      <c r="EE816" s="36"/>
      <c r="EF816" s="36"/>
      <c r="EL816" s="36"/>
      <c r="EM816" s="36"/>
      <c r="EN816" s="36"/>
      <c r="ET816" s="36"/>
      <c r="EU816" s="36"/>
      <c r="EV816" s="36"/>
    </row>
    <row r="817" spans="14:152" s="30" customFormat="1" ht="12.75">
      <c r="N817" s="36">
        <v>3E-9</v>
      </c>
      <c r="O817" s="36">
        <v>5.2342632453900002</v>
      </c>
      <c r="P817" s="36">
        <v>190.4045457581</v>
      </c>
      <c r="Q817" s="30">
        <f t="shared" si="364"/>
        <v>-1.5265222523026513E-9</v>
      </c>
      <c r="R817" s="30">
        <f t="shared" si="365"/>
        <v>-1.5265958334747572E-9</v>
      </c>
      <c r="S817" s="30">
        <f t="shared" si="366"/>
        <v>-1.5265958333505938E-9</v>
      </c>
      <c r="T817" s="30">
        <f t="shared" si="367"/>
        <v>-1.5265958333505938E-9</v>
      </c>
      <c r="V817" s="36"/>
      <c r="W817" s="36"/>
      <c r="X817" s="36"/>
      <c r="AD817" s="36"/>
      <c r="AE817" s="36"/>
      <c r="AF817" s="36"/>
      <c r="AL817" s="36"/>
      <c r="AM817" s="36"/>
      <c r="AN817" s="36"/>
      <c r="AT817" s="36"/>
      <c r="AU817" s="36"/>
      <c r="AV817" s="36"/>
      <c r="BB817" s="36"/>
      <c r="BC817" s="36"/>
      <c r="BD817" s="36"/>
      <c r="BJ817" s="36"/>
      <c r="BK817" s="36"/>
      <c r="BL817" s="36"/>
      <c r="BR817" s="36"/>
      <c r="BS817" s="36"/>
      <c r="BT817" s="36"/>
      <c r="BZ817" s="36"/>
      <c r="CA817" s="36"/>
      <c r="CB817" s="36"/>
      <c r="CH817" s="36"/>
      <c r="CI817" s="36"/>
      <c r="CJ817" s="36"/>
      <c r="CP817" s="36"/>
      <c r="CQ817" s="36"/>
      <c r="CR817" s="36"/>
      <c r="CX817" s="36"/>
      <c r="CY817" s="36"/>
      <c r="CZ817" s="36"/>
      <c r="DF817" s="36">
        <v>1.88E-8</v>
      </c>
      <c r="DG817" s="36">
        <v>0.33845094634</v>
      </c>
      <c r="DH817" s="36">
        <v>214.94362684070001</v>
      </c>
      <c r="DI817" s="30">
        <f t="shared" si="368"/>
        <v>1.2360727436718592E-8</v>
      </c>
      <c r="DJ817" s="30">
        <f t="shared" si="369"/>
        <v>1.2360271828247335E-8</v>
      </c>
      <c r="DK817" s="30">
        <f t="shared" si="370"/>
        <v>1.2360271829016159E-8</v>
      </c>
      <c r="DL817" s="30">
        <f t="shared" si="371"/>
        <v>1.2360271829016158E-8</v>
      </c>
      <c r="DN817" s="36"/>
      <c r="DO817" s="36"/>
      <c r="DP817" s="36"/>
      <c r="DV817" s="36"/>
      <c r="DW817" s="36"/>
      <c r="DX817" s="36"/>
      <c r="ED817" s="36"/>
      <c r="EE817" s="36"/>
      <c r="EF817" s="36"/>
      <c r="EL817" s="36"/>
      <c r="EM817" s="36"/>
      <c r="EN817" s="36"/>
      <c r="ET817" s="36"/>
      <c r="EU817" s="36"/>
      <c r="EV817" s="36"/>
    </row>
    <row r="818" spans="14:152" s="30" customFormat="1" ht="12.75">
      <c r="N818" s="36">
        <v>2.9600000000000001E-9</v>
      </c>
      <c r="O818" s="36">
        <v>3.15801280224</v>
      </c>
      <c r="P818" s="36">
        <v>192.8522263129</v>
      </c>
      <c r="Q818" s="30">
        <f t="shared" si="364"/>
        <v>-1.4654530659281819E-9</v>
      </c>
      <c r="R818" s="30">
        <f t="shared" si="365"/>
        <v>-1.4653788493714534E-9</v>
      </c>
      <c r="S818" s="30">
        <f t="shared" si="366"/>
        <v>-1.4653788494966912E-9</v>
      </c>
      <c r="T818" s="30">
        <f t="shared" si="367"/>
        <v>-1.4653788494966902E-9</v>
      </c>
      <c r="V818" s="36"/>
      <c r="W818" s="36"/>
      <c r="X818" s="36"/>
      <c r="AD818" s="36"/>
      <c r="AE818" s="36"/>
      <c r="AF818" s="36"/>
      <c r="AL818" s="36"/>
      <c r="AM818" s="36"/>
      <c r="AN818" s="36"/>
      <c r="AT818" s="36"/>
      <c r="AU818" s="36"/>
      <c r="AV818" s="36"/>
      <c r="BB818" s="36"/>
      <c r="BC818" s="36"/>
      <c r="BD818" s="36"/>
      <c r="BJ818" s="36"/>
      <c r="BK818" s="36"/>
      <c r="BL818" s="36"/>
      <c r="BR818" s="36"/>
      <c r="BS818" s="36"/>
      <c r="BT818" s="36"/>
      <c r="BZ818" s="36"/>
      <c r="CA818" s="36"/>
      <c r="CB818" s="36"/>
      <c r="CH818" s="36"/>
      <c r="CI818" s="36"/>
      <c r="CJ818" s="36"/>
      <c r="CP818" s="36"/>
      <c r="CQ818" s="36"/>
      <c r="CR818" s="36"/>
      <c r="CX818" s="36"/>
      <c r="CY818" s="36"/>
      <c r="CZ818" s="36"/>
      <c r="DF818" s="36">
        <v>1.817E-8</v>
      </c>
      <c r="DG818" s="36">
        <v>3.0767856021400002</v>
      </c>
      <c r="DH818" s="36">
        <v>220.52451702339999</v>
      </c>
      <c r="DI818" s="30">
        <f t="shared" si="368"/>
        <v>-5.078544287848509E-9</v>
      </c>
      <c r="DJ818" s="30">
        <f t="shared" si="369"/>
        <v>-5.0779685964461202E-9</v>
      </c>
      <c r="DK818" s="30">
        <f t="shared" si="370"/>
        <v>-5.0779685974175702E-9</v>
      </c>
      <c r="DL818" s="30">
        <f t="shared" si="371"/>
        <v>-5.0779685974175661E-9</v>
      </c>
      <c r="DN818" s="36"/>
      <c r="DO818" s="36"/>
      <c r="DP818" s="36"/>
      <c r="DV818" s="36"/>
      <c r="DW818" s="36"/>
      <c r="DX818" s="36"/>
      <c r="ED818" s="36"/>
      <c r="EE818" s="36"/>
      <c r="EF818" s="36"/>
      <c r="EL818" s="36"/>
      <c r="EM818" s="36"/>
      <c r="EN818" s="36"/>
      <c r="ET818" s="36"/>
      <c r="EU818" s="36"/>
      <c r="EV818" s="36"/>
    </row>
    <row r="819" spans="14:152" s="30" customFormat="1" ht="12.75">
      <c r="N819" s="36">
        <v>3.8099999999999999E-9</v>
      </c>
      <c r="O819" s="36">
        <v>1.98600461808</v>
      </c>
      <c r="P819" s="36">
        <v>109.94568878849999</v>
      </c>
      <c r="Q819" s="30">
        <f t="shared" si="364"/>
        <v>7.3598378578679392E-10</v>
      </c>
      <c r="R819" s="30">
        <f t="shared" si="365"/>
        <v>7.3604528696623535E-10</v>
      </c>
      <c r="S819" s="30">
        <f t="shared" si="366"/>
        <v>7.3604528686245551E-10</v>
      </c>
      <c r="T819" s="30">
        <f t="shared" si="367"/>
        <v>7.3604528686245551E-10</v>
      </c>
      <c r="V819" s="36"/>
      <c r="W819" s="36"/>
      <c r="X819" s="36"/>
      <c r="AD819" s="36"/>
      <c r="AE819" s="36"/>
      <c r="AF819" s="36"/>
      <c r="AL819" s="36"/>
      <c r="AM819" s="36"/>
      <c r="AN819" s="36"/>
      <c r="AT819" s="36"/>
      <c r="AU819" s="36"/>
      <c r="AV819" s="36"/>
      <c r="BB819" s="36"/>
      <c r="BC819" s="36"/>
      <c r="BD819" s="36"/>
      <c r="BJ819" s="36"/>
      <c r="BK819" s="36"/>
      <c r="BL819" s="36"/>
      <c r="BR819" s="36"/>
      <c r="BS819" s="36"/>
      <c r="BT819" s="36"/>
      <c r="BZ819" s="36"/>
      <c r="CA819" s="36"/>
      <c r="CB819" s="36"/>
      <c r="CH819" s="36"/>
      <c r="CI819" s="36"/>
      <c r="CJ819" s="36"/>
      <c r="CP819" s="36"/>
      <c r="CQ819" s="36"/>
      <c r="CR819" s="36"/>
      <c r="CX819" s="36"/>
      <c r="CY819" s="36"/>
      <c r="CZ819" s="36"/>
      <c r="DF819" s="36">
        <v>1.8720000000000002E-8</v>
      </c>
      <c r="DG819" s="36">
        <v>3.7932889249200001</v>
      </c>
      <c r="DH819" s="36">
        <v>392.65794093220001</v>
      </c>
      <c r="DI819" s="30">
        <f t="shared" si="368"/>
        <v>-8.4907214683606581E-10</v>
      </c>
      <c r="DJ819" s="30">
        <f t="shared" si="369"/>
        <v>-8.4797336225303815E-10</v>
      </c>
      <c r="DK819" s="30">
        <f t="shared" si="370"/>
        <v>-8.4797336410717146E-10</v>
      </c>
      <c r="DL819" s="30">
        <f t="shared" si="371"/>
        <v>-8.4797336410717146E-10</v>
      </c>
      <c r="DN819" s="36"/>
      <c r="DO819" s="36"/>
      <c r="DP819" s="36"/>
      <c r="DV819" s="36"/>
      <c r="DW819" s="36"/>
      <c r="DX819" s="36"/>
      <c r="ED819" s="36"/>
      <c r="EE819" s="36"/>
      <c r="EF819" s="36"/>
      <c r="EL819" s="36"/>
      <c r="EM819" s="36"/>
      <c r="EN819" s="36"/>
      <c r="ET819" s="36"/>
      <c r="EU819" s="36"/>
      <c r="EV819" s="36"/>
    </row>
    <row r="820" spans="14:152" s="30" customFormat="1" ht="12.75">
      <c r="N820" s="36">
        <v>3.7E-9</v>
      </c>
      <c r="O820" s="36">
        <v>5.5765919051699999</v>
      </c>
      <c r="P820" s="36">
        <v>562.14674233009998</v>
      </c>
      <c r="Q820" s="30">
        <f t="shared" si="364"/>
        <v>-2.8726764865558531E-9</v>
      </c>
      <c r="R820" s="30">
        <f t="shared" si="365"/>
        <v>-2.87248032227225E-9</v>
      </c>
      <c r="S820" s="30">
        <f t="shared" si="366"/>
        <v>-2.8724803226032831E-9</v>
      </c>
      <c r="T820" s="30">
        <f t="shared" si="367"/>
        <v>-2.8724803226032819E-9</v>
      </c>
      <c r="V820" s="36"/>
      <c r="W820" s="36"/>
      <c r="X820" s="36"/>
      <c r="AD820" s="36"/>
      <c r="AE820" s="36"/>
      <c r="AF820" s="36"/>
      <c r="AL820" s="36"/>
      <c r="AM820" s="36"/>
      <c r="AN820" s="36"/>
      <c r="AT820" s="36"/>
      <c r="AU820" s="36"/>
      <c r="AV820" s="36"/>
      <c r="BB820" s="36"/>
      <c r="BC820" s="36"/>
      <c r="BD820" s="36"/>
      <c r="BJ820" s="36"/>
      <c r="BK820" s="36"/>
      <c r="BL820" s="36"/>
      <c r="BR820" s="36"/>
      <c r="BS820" s="36"/>
      <c r="BT820" s="36"/>
      <c r="BZ820" s="36"/>
      <c r="CA820" s="36"/>
      <c r="CB820" s="36"/>
      <c r="CH820" s="36"/>
      <c r="CI820" s="36"/>
      <c r="CJ820" s="36"/>
      <c r="CP820" s="36"/>
      <c r="CQ820" s="36"/>
      <c r="CR820" s="36"/>
      <c r="CX820" s="36"/>
      <c r="CY820" s="36"/>
      <c r="CZ820" s="36"/>
      <c r="DF820" s="36">
        <v>2.1950000000000001E-8</v>
      </c>
      <c r="DG820" s="36">
        <v>1.9378677666399999</v>
      </c>
      <c r="DH820" s="36">
        <v>259.76951835400001</v>
      </c>
      <c r="DI820" s="30">
        <f t="shared" si="368"/>
        <v>1.9288591395348807E-8</v>
      </c>
      <c r="DJ820" s="30">
        <f t="shared" si="369"/>
        <v>1.9288998606125439E-8</v>
      </c>
      <c r="DK820" s="30">
        <f t="shared" si="370"/>
        <v>1.928899860543832E-8</v>
      </c>
      <c r="DL820" s="30">
        <f t="shared" si="371"/>
        <v>1.9288998605438323E-8</v>
      </c>
      <c r="DN820" s="36"/>
      <c r="DO820" s="36"/>
      <c r="DP820" s="36"/>
      <c r="DV820" s="36"/>
      <c r="DW820" s="36"/>
      <c r="DX820" s="36"/>
      <c r="ED820" s="36"/>
      <c r="EE820" s="36"/>
      <c r="EF820" s="36"/>
      <c r="EL820" s="36"/>
      <c r="EM820" s="36"/>
      <c r="EN820" s="36"/>
      <c r="ET820" s="36"/>
      <c r="EU820" s="36"/>
      <c r="EV820" s="36"/>
    </row>
    <row r="821" spans="14:152" s="30" customFormat="1" ht="12.75">
      <c r="N821" s="36">
        <v>3.05E-9</v>
      </c>
      <c r="O821" s="36">
        <v>2.7318706849400001</v>
      </c>
      <c r="P821" s="36">
        <v>840.66620877979994</v>
      </c>
      <c r="Q821" s="30">
        <f t="shared" si="364"/>
        <v>-1.0700624941756967E-9</v>
      </c>
      <c r="R821" s="30">
        <f t="shared" si="365"/>
        <v>-1.07042177159629E-9</v>
      </c>
      <c r="S821" s="30">
        <f t="shared" si="366"/>
        <v>-1.0704217709900427E-9</v>
      </c>
      <c r="T821" s="30">
        <f t="shared" si="367"/>
        <v>-1.0704217709900452E-9</v>
      </c>
      <c r="V821" s="36"/>
      <c r="W821" s="36"/>
      <c r="X821" s="36"/>
      <c r="AD821" s="36"/>
      <c r="AE821" s="36"/>
      <c r="AF821" s="36"/>
      <c r="AL821" s="36"/>
      <c r="AM821" s="36"/>
      <c r="AN821" s="36"/>
      <c r="AT821" s="36"/>
      <c r="AU821" s="36"/>
      <c r="AV821" s="36"/>
      <c r="BB821" s="36"/>
      <c r="BC821" s="36"/>
      <c r="BD821" s="36"/>
      <c r="BJ821" s="36"/>
      <c r="BK821" s="36"/>
      <c r="BL821" s="36"/>
      <c r="BR821" s="36"/>
      <c r="BS821" s="36"/>
      <c r="BT821" s="36"/>
      <c r="BZ821" s="36"/>
      <c r="CA821" s="36"/>
      <c r="CB821" s="36"/>
      <c r="CH821" s="36"/>
      <c r="CI821" s="36"/>
      <c r="CJ821" s="36"/>
      <c r="CP821" s="36"/>
      <c r="CQ821" s="36"/>
      <c r="CR821" s="36"/>
      <c r="CX821" s="36"/>
      <c r="CY821" s="36"/>
      <c r="CZ821" s="36"/>
      <c r="DF821" s="36">
        <v>1.8810000000000001E-8</v>
      </c>
      <c r="DG821" s="36">
        <v>4.4931403471199998</v>
      </c>
      <c r="DH821" s="36">
        <v>199.80571461930001</v>
      </c>
      <c r="DI821" s="30">
        <f t="shared" si="368"/>
        <v>-1.8254152029188293E-8</v>
      </c>
      <c r="DJ821" s="30">
        <f t="shared" si="369"/>
        <v>-1.8254287727913041E-8</v>
      </c>
      <c r="DK821" s="30">
        <f t="shared" si="370"/>
        <v>-1.8254287727684071E-8</v>
      </c>
      <c r="DL821" s="30">
        <f t="shared" si="371"/>
        <v>-1.8254287727684074E-8</v>
      </c>
      <c r="DN821" s="36"/>
      <c r="DO821" s="36"/>
      <c r="DP821" s="36"/>
      <c r="DV821" s="36"/>
      <c r="DW821" s="36"/>
      <c r="DX821" s="36"/>
      <c r="ED821" s="36"/>
      <c r="EE821" s="36"/>
      <c r="EF821" s="36"/>
      <c r="EL821" s="36"/>
      <c r="EM821" s="36"/>
      <c r="EN821" s="36"/>
      <c r="ET821" s="36"/>
      <c r="EU821" s="36"/>
      <c r="EV821" s="36"/>
    </row>
    <row r="822" spans="14:152" s="30" customFormat="1" ht="12.75">
      <c r="N822" s="36">
        <v>3.7399999999999999E-9</v>
      </c>
      <c r="O822" s="36">
        <v>3.7337559466200001</v>
      </c>
      <c r="P822" s="36">
        <v>420.44785172169998</v>
      </c>
      <c r="Q822" s="30">
        <f t="shared" si="364"/>
        <v>6.2626892055437334E-10</v>
      </c>
      <c r="R822" s="30">
        <f t="shared" si="365"/>
        <v>6.265008973438291E-10</v>
      </c>
      <c r="S822" s="30">
        <f t="shared" si="366"/>
        <v>6.2650089695238459E-10</v>
      </c>
      <c r="T822" s="30">
        <f t="shared" si="367"/>
        <v>6.2650089695238459E-10</v>
      </c>
      <c r="V822" s="36"/>
      <c r="W822" s="36"/>
      <c r="X822" s="36"/>
      <c r="AD822" s="36"/>
      <c r="AE822" s="36"/>
      <c r="AF822" s="36"/>
      <c r="AL822" s="36"/>
      <c r="AM822" s="36"/>
      <c r="AN822" s="36"/>
      <c r="AT822" s="36"/>
      <c r="AU822" s="36"/>
      <c r="AV822" s="36"/>
      <c r="BB822" s="36"/>
      <c r="BC822" s="36"/>
      <c r="BD822" s="36"/>
      <c r="BJ822" s="36"/>
      <c r="BK822" s="36"/>
      <c r="BL822" s="36"/>
      <c r="BR822" s="36"/>
      <c r="BS822" s="36"/>
      <c r="BT822" s="36"/>
      <c r="BZ822" s="36"/>
      <c r="CA822" s="36"/>
      <c r="CB822" s="36"/>
      <c r="CH822" s="36"/>
      <c r="CI822" s="36"/>
      <c r="CJ822" s="36"/>
      <c r="CP822" s="36"/>
      <c r="CQ822" s="36"/>
      <c r="CR822" s="36"/>
      <c r="CX822" s="36"/>
      <c r="CY822" s="36"/>
      <c r="CZ822" s="36"/>
      <c r="DF822" s="36">
        <v>1.6619999999999999E-8</v>
      </c>
      <c r="DG822" s="36">
        <v>0.29659841674999998</v>
      </c>
      <c r="DH822" s="36">
        <v>314.9073969483</v>
      </c>
      <c r="DI822" s="30">
        <f t="shared" si="368"/>
        <v>2.0121826481093654E-9</v>
      </c>
      <c r="DJ822" s="30">
        <f t="shared" si="369"/>
        <v>2.0114052426848071E-9</v>
      </c>
      <c r="DK822" s="30">
        <f t="shared" si="370"/>
        <v>2.0114052439966374E-9</v>
      </c>
      <c r="DL822" s="30">
        <f t="shared" si="371"/>
        <v>2.0114052439966336E-9</v>
      </c>
      <c r="DN822" s="36"/>
      <c r="DO822" s="36"/>
      <c r="DP822" s="36"/>
      <c r="DV822" s="36"/>
      <c r="DW822" s="36"/>
      <c r="DX822" s="36"/>
      <c r="ED822" s="36"/>
      <c r="EE822" s="36"/>
      <c r="EF822" s="36"/>
      <c r="EL822" s="36"/>
      <c r="EM822" s="36"/>
      <c r="EN822" s="36"/>
      <c r="ET822" s="36"/>
      <c r="EU822" s="36"/>
      <c r="EV822" s="36"/>
    </row>
    <row r="823" spans="14:152" s="30" customFormat="1" ht="12.75">
      <c r="N823" s="36">
        <v>3.0699999999999999E-9</v>
      </c>
      <c r="O823" s="36">
        <v>4.0314934018899997</v>
      </c>
      <c r="P823" s="36">
        <v>426.71006546059999</v>
      </c>
      <c r="Q823" s="30">
        <f t="shared" si="364"/>
        <v>-2.9051460692797148E-10</v>
      </c>
      <c r="R823" s="30">
        <f t="shared" si="365"/>
        <v>-2.903194615712439E-10</v>
      </c>
      <c r="S823" s="30">
        <f t="shared" si="366"/>
        <v>-2.903194619005412E-10</v>
      </c>
      <c r="T823" s="30">
        <f t="shared" si="367"/>
        <v>-2.9031946190053985E-10</v>
      </c>
      <c r="V823" s="36"/>
      <c r="W823" s="36"/>
      <c r="X823" s="36"/>
      <c r="AD823" s="36"/>
      <c r="AE823" s="36"/>
      <c r="AF823" s="36"/>
      <c r="AL823" s="36"/>
      <c r="AM823" s="36"/>
      <c r="AN823" s="36"/>
      <c r="AT823" s="36"/>
      <c r="AU823" s="36"/>
      <c r="AV823" s="36"/>
      <c r="BB823" s="36"/>
      <c r="BC823" s="36"/>
      <c r="BD823" s="36"/>
      <c r="BJ823" s="36"/>
      <c r="BK823" s="36"/>
      <c r="BL823" s="36"/>
      <c r="BR823" s="36"/>
      <c r="BS823" s="36"/>
      <c r="BT823" s="36"/>
      <c r="BZ823" s="36"/>
      <c r="CA823" s="36"/>
      <c r="CB823" s="36"/>
      <c r="CH823" s="36"/>
      <c r="CI823" s="36"/>
      <c r="CJ823" s="36"/>
      <c r="CP823" s="36"/>
      <c r="CQ823" s="36"/>
      <c r="CR823" s="36"/>
      <c r="CX823" s="36"/>
      <c r="CY823" s="36"/>
      <c r="CZ823" s="36"/>
      <c r="DF823" s="36">
        <v>1.6260000000000001E-8</v>
      </c>
      <c r="DG823" s="36">
        <v>2.2969740294199998</v>
      </c>
      <c r="DH823" s="36">
        <v>3067.9394693482</v>
      </c>
      <c r="DI823" s="30">
        <f t="shared" si="368"/>
        <v>-8.8601217526822683E-9</v>
      </c>
      <c r="DJ823" s="30">
        <f t="shared" si="369"/>
        <v>-8.8663798752797307E-9</v>
      </c>
      <c r="DK823" s="30">
        <f t="shared" si="370"/>
        <v>-8.8663798647210944E-9</v>
      </c>
      <c r="DL823" s="30">
        <f t="shared" si="371"/>
        <v>-8.8663798647211424E-9</v>
      </c>
      <c r="DN823" s="36"/>
      <c r="DO823" s="36"/>
      <c r="DP823" s="36"/>
      <c r="DV823" s="36"/>
      <c r="DW823" s="36"/>
      <c r="DX823" s="36"/>
      <c r="ED823" s="36"/>
      <c r="EE823" s="36"/>
      <c r="EF823" s="36"/>
      <c r="EL823" s="36"/>
      <c r="EM823" s="36"/>
      <c r="EN823" s="36"/>
      <c r="ET823" s="36"/>
      <c r="EU823" s="36"/>
      <c r="EV823" s="36"/>
    </row>
    <row r="824" spans="14:152" s="30" customFormat="1" ht="12.75">
      <c r="N824" s="36">
        <v>3.2000000000000001E-9</v>
      </c>
      <c r="O824" s="36">
        <v>1.426651801</v>
      </c>
      <c r="P824" s="36">
        <v>2730.2069586891998</v>
      </c>
      <c r="Q824" s="30">
        <f t="shared" si="364"/>
        <v>1.3223032148172119E-9</v>
      </c>
      <c r="R824" s="30">
        <f t="shared" si="365"/>
        <v>1.3211126109011327E-9</v>
      </c>
      <c r="S824" s="30">
        <f t="shared" si="366"/>
        <v>1.3211126129103908E-9</v>
      </c>
      <c r="T824" s="30">
        <f t="shared" si="367"/>
        <v>1.3211126129103856E-9</v>
      </c>
      <c r="V824" s="36"/>
      <c r="W824" s="36"/>
      <c r="X824" s="36"/>
      <c r="AD824" s="36"/>
      <c r="AE824" s="36"/>
      <c r="AF824" s="36"/>
      <c r="AL824" s="36"/>
      <c r="AM824" s="36"/>
      <c r="AN824" s="36"/>
      <c r="AT824" s="36"/>
      <c r="AU824" s="36"/>
      <c r="AV824" s="36"/>
      <c r="BB824" s="36"/>
      <c r="BC824" s="36"/>
      <c r="BD824" s="36"/>
      <c r="BJ824" s="36"/>
      <c r="BK824" s="36"/>
      <c r="BL824" s="36"/>
      <c r="BR824" s="36"/>
      <c r="BS824" s="36"/>
      <c r="BT824" s="36"/>
      <c r="BZ824" s="36"/>
      <c r="CA824" s="36"/>
      <c r="CB824" s="36"/>
      <c r="CH824" s="36"/>
      <c r="CI824" s="36"/>
      <c r="CJ824" s="36"/>
      <c r="CP824" s="36"/>
      <c r="CQ824" s="36"/>
      <c r="CR824" s="36"/>
      <c r="CX824" s="36"/>
      <c r="CY824" s="36"/>
      <c r="CZ824" s="36"/>
      <c r="DF824" s="36">
        <v>1.927E-8</v>
      </c>
      <c r="DG824" s="36">
        <v>1.0070662451500001</v>
      </c>
      <c r="DH824" s="36">
        <v>26.826702943000001</v>
      </c>
      <c r="DI824" s="30">
        <f t="shared" si="368"/>
        <v>1.2596933378040582E-8</v>
      </c>
      <c r="DJ824" s="30">
        <f t="shared" si="369"/>
        <v>1.2596991916102438E-8</v>
      </c>
      <c r="DK824" s="30">
        <f t="shared" si="370"/>
        <v>1.2596991916003659E-8</v>
      </c>
      <c r="DL824" s="30">
        <f t="shared" si="371"/>
        <v>1.2596991916003659E-8</v>
      </c>
      <c r="DN824" s="36"/>
      <c r="DO824" s="36"/>
      <c r="DP824" s="36"/>
      <c r="DV824" s="36"/>
      <c r="DW824" s="36"/>
      <c r="DX824" s="36"/>
      <c r="ED824" s="36"/>
      <c r="EE824" s="36"/>
      <c r="EF824" s="36"/>
      <c r="EL824" s="36"/>
      <c r="EM824" s="36"/>
      <c r="EN824" s="36"/>
      <c r="ET824" s="36"/>
      <c r="EU824" s="36"/>
      <c r="EV824" s="36"/>
    </row>
    <row r="825" spans="14:152" s="30" customFormat="1" ht="12.75">
      <c r="N825" s="36">
        <v>3.9199999999999997E-9</v>
      </c>
      <c r="O825" s="36">
        <v>0.143432949</v>
      </c>
      <c r="P825" s="36">
        <v>206.3979967583</v>
      </c>
      <c r="Q825" s="30">
        <f t="shared" si="364"/>
        <v>2.1148312713104678E-9</v>
      </c>
      <c r="R825" s="30">
        <f t="shared" si="365"/>
        <v>2.1147293323578369E-9</v>
      </c>
      <c r="S825" s="30">
        <f t="shared" si="366"/>
        <v>2.1147293325298549E-9</v>
      </c>
      <c r="T825" s="30">
        <f t="shared" si="367"/>
        <v>2.1147293325298536E-9</v>
      </c>
      <c r="V825" s="36"/>
      <c r="W825" s="36"/>
      <c r="X825" s="36"/>
      <c r="AD825" s="36"/>
      <c r="AE825" s="36"/>
      <c r="AF825" s="36"/>
      <c r="AL825" s="36"/>
      <c r="AM825" s="36"/>
      <c r="AN825" s="36"/>
      <c r="AT825" s="36"/>
      <c r="AU825" s="36"/>
      <c r="AV825" s="36"/>
      <c r="BB825" s="36"/>
      <c r="BC825" s="36"/>
      <c r="BD825" s="36"/>
      <c r="BJ825" s="36"/>
      <c r="BK825" s="36"/>
      <c r="BL825" s="36"/>
      <c r="BR825" s="36"/>
      <c r="BS825" s="36"/>
      <c r="BT825" s="36"/>
      <c r="BZ825" s="36"/>
      <c r="CA825" s="36"/>
      <c r="CB825" s="36"/>
      <c r="CH825" s="36"/>
      <c r="CI825" s="36"/>
      <c r="CJ825" s="36"/>
      <c r="CP825" s="36"/>
      <c r="CQ825" s="36"/>
      <c r="CR825" s="36"/>
      <c r="CX825" s="36"/>
      <c r="CY825" s="36"/>
      <c r="CZ825" s="36"/>
      <c r="DF825" s="36">
        <v>1.6210000000000001E-8</v>
      </c>
      <c r="DG825" s="36">
        <v>1.495920679E-2</v>
      </c>
      <c r="DH825" s="36">
        <v>1379.7059531089001</v>
      </c>
      <c r="DI825" s="30">
        <f t="shared" si="368"/>
        <v>3.5226380261247803E-9</v>
      </c>
      <c r="DJ825" s="30">
        <f t="shared" si="369"/>
        <v>3.5193712928127493E-9</v>
      </c>
      <c r="DK825" s="30">
        <f t="shared" si="370"/>
        <v>3.5193712983252984E-9</v>
      </c>
      <c r="DL825" s="30">
        <f t="shared" si="371"/>
        <v>3.5193712983252844E-9</v>
      </c>
      <c r="DN825" s="36"/>
      <c r="DO825" s="36"/>
      <c r="DP825" s="36"/>
      <c r="DV825" s="36"/>
      <c r="DW825" s="36"/>
      <c r="DX825" s="36"/>
      <c r="ED825" s="36"/>
      <c r="EE825" s="36"/>
      <c r="EF825" s="36"/>
      <c r="EL825" s="36"/>
      <c r="EM825" s="36"/>
      <c r="EN825" s="36"/>
      <c r="ET825" s="36"/>
      <c r="EU825" s="36"/>
      <c r="EV825" s="36"/>
    </row>
    <row r="826" spans="14:152" s="30" customFormat="1" ht="12.75">
      <c r="N826" s="36">
        <v>2.88E-9</v>
      </c>
      <c r="O826" s="36">
        <v>2.44787565138</v>
      </c>
      <c r="P826" s="36">
        <v>623.22251175760005</v>
      </c>
      <c r="Q826" s="30">
        <f t="shared" si="364"/>
        <v>1.5375418767763971E-9</v>
      </c>
      <c r="R826" s="30">
        <f t="shared" si="365"/>
        <v>1.5373147671443278E-9</v>
      </c>
      <c r="S826" s="30">
        <f t="shared" si="366"/>
        <v>1.5373147675275738E-9</v>
      </c>
      <c r="T826" s="30">
        <f t="shared" si="367"/>
        <v>1.5373147675275725E-9</v>
      </c>
      <c r="V826" s="36"/>
      <c r="W826" s="36"/>
      <c r="X826" s="36"/>
      <c r="AD826" s="36"/>
      <c r="AE826" s="36"/>
      <c r="AF826" s="36"/>
      <c r="AL826" s="36"/>
      <c r="AM826" s="36"/>
      <c r="AN826" s="36"/>
      <c r="AT826" s="36"/>
      <c r="AU826" s="36"/>
      <c r="AV826" s="36"/>
      <c r="BB826" s="36"/>
      <c r="BC826" s="36"/>
      <c r="BD826" s="36"/>
      <c r="BJ826" s="36"/>
      <c r="BK826" s="36"/>
      <c r="BL826" s="36"/>
      <c r="BR826" s="36"/>
      <c r="BS826" s="36"/>
      <c r="BT826" s="36"/>
      <c r="BZ826" s="36"/>
      <c r="CA826" s="36"/>
      <c r="CB826" s="36"/>
      <c r="CH826" s="36"/>
      <c r="CI826" s="36"/>
      <c r="CJ826" s="36"/>
      <c r="CP826" s="36"/>
      <c r="CQ826" s="36"/>
      <c r="CR826" s="36"/>
      <c r="CX826" s="36"/>
      <c r="CY826" s="36"/>
      <c r="CZ826" s="36"/>
      <c r="DF826" s="36">
        <v>1.6549999999999999E-8</v>
      </c>
      <c r="DG826" s="36">
        <v>4.1549423049599996</v>
      </c>
      <c r="DH826" s="36">
        <v>4326.3934009738005</v>
      </c>
      <c r="DI826" s="30">
        <f t="shared" si="368"/>
        <v>9.1704806311046096E-9</v>
      </c>
      <c r="DJ826" s="30">
        <f t="shared" si="369"/>
        <v>9.1615596617917664E-9</v>
      </c>
      <c r="DK826" s="30">
        <f t="shared" si="370"/>
        <v>9.1615596768486339E-9</v>
      </c>
      <c r="DL826" s="30">
        <f t="shared" si="371"/>
        <v>9.161559676848586E-9</v>
      </c>
      <c r="DN826" s="36"/>
      <c r="DO826" s="36"/>
      <c r="DP826" s="36"/>
      <c r="DV826" s="36"/>
      <c r="DW826" s="36"/>
      <c r="DX826" s="36"/>
      <c r="ED826" s="36"/>
      <c r="EE826" s="36"/>
      <c r="EF826" s="36"/>
      <c r="EL826" s="36"/>
      <c r="EM826" s="36"/>
      <c r="EN826" s="36"/>
      <c r="ET826" s="36"/>
      <c r="EU826" s="36"/>
      <c r="EV826" s="36"/>
    </row>
    <row r="827" spans="14:152" s="30" customFormat="1" ht="12.75">
      <c r="N827" s="36">
        <v>3.4400000000000001E-9</v>
      </c>
      <c r="O827" s="36">
        <v>1.5782584316199999</v>
      </c>
      <c r="P827" s="36">
        <v>6290.1893969922003</v>
      </c>
      <c r="Q827" s="30">
        <f t="shared" si="364"/>
        <v>-1.0540950158082902E-9</v>
      </c>
      <c r="R827" s="30">
        <f t="shared" si="365"/>
        <v>-1.0571766741061631E-9</v>
      </c>
      <c r="S827" s="30">
        <f t="shared" si="366"/>
        <v>-1.057176668906852E-9</v>
      </c>
      <c r="T827" s="30">
        <f t="shared" si="367"/>
        <v>-1.057176668906852E-9</v>
      </c>
      <c r="V827" s="36"/>
      <c r="W827" s="36"/>
      <c r="X827" s="36"/>
      <c r="AD827" s="36"/>
      <c r="AE827" s="36"/>
      <c r="AF827" s="36"/>
      <c r="AL827" s="36"/>
      <c r="AM827" s="36"/>
      <c r="AN827" s="36"/>
      <c r="AT827" s="36"/>
      <c r="AU827" s="36"/>
      <c r="AV827" s="36"/>
      <c r="BB827" s="36"/>
      <c r="BC827" s="36"/>
      <c r="BD827" s="36"/>
      <c r="BJ827" s="36"/>
      <c r="BK827" s="36"/>
      <c r="BL827" s="36"/>
      <c r="BR827" s="36"/>
      <c r="BS827" s="36"/>
      <c r="BT827" s="36"/>
      <c r="BZ827" s="36"/>
      <c r="CA827" s="36"/>
      <c r="CB827" s="36"/>
      <c r="CH827" s="36"/>
      <c r="CI827" s="36"/>
      <c r="CJ827" s="36"/>
      <c r="CP827" s="36"/>
      <c r="CQ827" s="36"/>
      <c r="CR827" s="36"/>
      <c r="CX827" s="36"/>
      <c r="CY827" s="36"/>
      <c r="CZ827" s="36"/>
      <c r="DF827" s="36">
        <v>1.719E-8</v>
      </c>
      <c r="DG827" s="36">
        <v>5.9744386099</v>
      </c>
      <c r="DH827" s="36">
        <v>152.5321425512</v>
      </c>
      <c r="DI827" s="30">
        <f t="shared" si="368"/>
        <v>6.9516569628010069E-9</v>
      </c>
      <c r="DJ827" s="30">
        <f t="shared" si="369"/>
        <v>6.9512981227885409E-9</v>
      </c>
      <c r="DK827" s="30">
        <f t="shared" si="370"/>
        <v>6.9512981233940661E-9</v>
      </c>
      <c r="DL827" s="30">
        <f t="shared" si="371"/>
        <v>6.9512981233940661E-9</v>
      </c>
      <c r="DN827" s="36"/>
      <c r="DO827" s="36"/>
      <c r="DP827" s="36"/>
      <c r="DV827" s="36"/>
      <c r="DW827" s="36"/>
      <c r="DX827" s="36"/>
      <c r="ED827" s="36"/>
      <c r="EE827" s="36"/>
      <c r="EF827" s="36"/>
      <c r="EL827" s="36"/>
      <c r="EM827" s="36"/>
      <c r="EN827" s="36"/>
      <c r="ET827" s="36"/>
      <c r="EU827" s="36"/>
      <c r="EV827" s="36"/>
    </row>
    <row r="828" spans="14:152" s="30" customFormat="1" ht="12.75">
      <c r="N828" s="36">
        <v>3.17E-9</v>
      </c>
      <c r="O828" s="36">
        <v>1.8449026369299999</v>
      </c>
      <c r="P828" s="36">
        <v>214.94362684070001</v>
      </c>
      <c r="Q828" s="30">
        <f t="shared" si="364"/>
        <v>2.5175646999901603E-9</v>
      </c>
      <c r="R828" s="30">
        <f t="shared" si="365"/>
        <v>2.5176266564037683E-9</v>
      </c>
      <c r="S828" s="30">
        <f t="shared" si="366"/>
        <v>2.5176266562992222E-9</v>
      </c>
      <c r="T828" s="30">
        <f t="shared" si="367"/>
        <v>2.5176266562992226E-9</v>
      </c>
      <c r="V828" s="36"/>
      <c r="W828" s="36"/>
      <c r="X828" s="36"/>
      <c r="AD828" s="36"/>
      <c r="AE828" s="36"/>
      <c r="AF828" s="36"/>
      <c r="AL828" s="36"/>
      <c r="AM828" s="36"/>
      <c r="AN828" s="36"/>
      <c r="AT828" s="36"/>
      <c r="AU828" s="36"/>
      <c r="AV828" s="36"/>
      <c r="BB828" s="36"/>
      <c r="BC828" s="36"/>
      <c r="BD828" s="36"/>
      <c r="BJ828" s="36"/>
      <c r="BK828" s="36"/>
      <c r="BL828" s="36"/>
      <c r="BR828" s="36"/>
      <c r="BS828" s="36"/>
      <c r="BT828" s="36"/>
      <c r="BZ828" s="36"/>
      <c r="CA828" s="36"/>
      <c r="CB828" s="36"/>
      <c r="CH828" s="36"/>
      <c r="CI828" s="36"/>
      <c r="CJ828" s="36"/>
      <c r="CP828" s="36"/>
      <c r="CQ828" s="36"/>
      <c r="CR828" s="36"/>
      <c r="CX828" s="36"/>
      <c r="CY828" s="36"/>
      <c r="CZ828" s="36"/>
      <c r="DF828" s="36">
        <v>1.653E-8</v>
      </c>
      <c r="DG828" s="36">
        <v>5.6563330294899998</v>
      </c>
      <c r="DH828" s="36">
        <v>448.68959140380002</v>
      </c>
      <c r="DI828" s="30">
        <f t="shared" si="368"/>
        <v>-1.6523998281302314E-8</v>
      </c>
      <c r="DJ828" s="30">
        <f t="shared" si="369"/>
        <v>-1.6524028148433986E-8</v>
      </c>
      <c r="DK828" s="30">
        <f t="shared" si="370"/>
        <v>-1.6524028148383647E-8</v>
      </c>
      <c r="DL828" s="30">
        <f t="shared" si="371"/>
        <v>-1.6524028148383647E-8</v>
      </c>
      <c r="DN828" s="36"/>
      <c r="DO828" s="36"/>
      <c r="DP828" s="36"/>
      <c r="DV828" s="36"/>
      <c r="DW828" s="36"/>
      <c r="DX828" s="36"/>
      <c r="ED828" s="36"/>
      <c r="EE828" s="36"/>
      <c r="EF828" s="36"/>
      <c r="EL828" s="36"/>
      <c r="EM828" s="36"/>
      <c r="EN828" s="36"/>
      <c r="ET828" s="36"/>
      <c r="EU828" s="36"/>
      <c r="EV828" s="36"/>
    </row>
    <row r="829" spans="14:152" s="30" customFormat="1" ht="12.75">
      <c r="N829" s="36">
        <v>3.46E-9</v>
      </c>
      <c r="O829" s="36">
        <v>2.1684989350800001</v>
      </c>
      <c r="P829" s="36">
        <v>3171.0322435667999</v>
      </c>
      <c r="Q829" s="30">
        <f t="shared" si="364"/>
        <v>-3.3110957519854892E-9</v>
      </c>
      <c r="R829" s="30">
        <f t="shared" si="365"/>
        <v>-3.3115718350003925E-9</v>
      </c>
      <c r="S829" s="30">
        <f t="shared" si="366"/>
        <v>-3.3115718341976563E-9</v>
      </c>
      <c r="T829" s="30">
        <f t="shared" si="367"/>
        <v>-3.3115718341976596E-9</v>
      </c>
      <c r="V829" s="36"/>
      <c r="W829" s="36"/>
      <c r="X829" s="36"/>
      <c r="AD829" s="36"/>
      <c r="AE829" s="36"/>
      <c r="AF829" s="36"/>
      <c r="AL829" s="36"/>
      <c r="AM829" s="36"/>
      <c r="AN829" s="36"/>
      <c r="AT829" s="36"/>
      <c r="AU829" s="36"/>
      <c r="AV829" s="36"/>
      <c r="BB829" s="36"/>
      <c r="BC829" s="36"/>
      <c r="BD829" s="36"/>
      <c r="BJ829" s="36"/>
      <c r="BK829" s="36"/>
      <c r="BL829" s="36"/>
      <c r="BR829" s="36"/>
      <c r="BS829" s="36"/>
      <c r="BT829" s="36"/>
      <c r="BZ829" s="36"/>
      <c r="CA829" s="36"/>
      <c r="CB829" s="36"/>
      <c r="CH829" s="36"/>
      <c r="CI829" s="36"/>
      <c r="CJ829" s="36"/>
      <c r="CP829" s="36"/>
      <c r="CQ829" s="36"/>
      <c r="CR829" s="36"/>
      <c r="CX829" s="36"/>
      <c r="CY829" s="36"/>
      <c r="CZ829" s="36"/>
      <c r="DF829" s="36">
        <v>1.7900000000000001E-8</v>
      </c>
      <c r="DG829" s="36">
        <v>3.73709604091</v>
      </c>
      <c r="DH829" s="36">
        <v>10.0343083076</v>
      </c>
      <c r="DI829" s="30">
        <f t="shared" si="368"/>
        <v>-1.5354205284883255E-8</v>
      </c>
      <c r="DJ829" s="30">
        <f t="shared" si="369"/>
        <v>-1.5354219100198485E-8</v>
      </c>
      <c r="DK829" s="30">
        <f t="shared" si="370"/>
        <v>-1.5354219100175175E-8</v>
      </c>
      <c r="DL829" s="30">
        <f t="shared" si="371"/>
        <v>-1.5354219100175175E-8</v>
      </c>
      <c r="DN829" s="36"/>
      <c r="DO829" s="36"/>
      <c r="DP829" s="36"/>
      <c r="DV829" s="36"/>
      <c r="DW829" s="36"/>
      <c r="DX829" s="36"/>
      <c r="ED829" s="36"/>
      <c r="EE829" s="36"/>
      <c r="EF829" s="36"/>
      <c r="EL829" s="36"/>
      <c r="EM829" s="36"/>
      <c r="EN829" s="36"/>
      <c r="ET829" s="36"/>
      <c r="EU829" s="36"/>
      <c r="EV829" s="36"/>
    </row>
    <row r="830" spans="14:152" s="30" customFormat="1" ht="12.75">
      <c r="N830" s="36">
        <v>2.86E-9</v>
      </c>
      <c r="O830" s="36">
        <v>1.01623455966</v>
      </c>
      <c r="P830" s="36">
        <v>315.64111013119998</v>
      </c>
      <c r="Q830" s="30">
        <f t="shared" si="364"/>
        <v>2.1238197804973424E-9</v>
      </c>
      <c r="R830" s="30">
        <f t="shared" si="365"/>
        <v>2.123729307892207E-9</v>
      </c>
      <c r="S830" s="30">
        <f t="shared" si="366"/>
        <v>2.1237293080448781E-9</v>
      </c>
      <c r="T830" s="30">
        <f t="shared" si="367"/>
        <v>2.1237293080448777E-9</v>
      </c>
      <c r="V830" s="36"/>
      <c r="W830" s="36"/>
      <c r="X830" s="36"/>
      <c r="AD830" s="36"/>
      <c r="AE830" s="36"/>
      <c r="AF830" s="36"/>
      <c r="AL830" s="36"/>
      <c r="AM830" s="36"/>
      <c r="AN830" s="36"/>
      <c r="AT830" s="36"/>
      <c r="AU830" s="36"/>
      <c r="AV830" s="36"/>
      <c r="BB830" s="36"/>
      <c r="BC830" s="36"/>
      <c r="BD830" s="36"/>
      <c r="BJ830" s="36"/>
      <c r="BK830" s="36"/>
      <c r="BL830" s="36"/>
      <c r="BR830" s="36"/>
      <c r="BS830" s="36"/>
      <c r="BT830" s="36"/>
      <c r="BZ830" s="36"/>
      <c r="CA830" s="36"/>
      <c r="CB830" s="36"/>
      <c r="CH830" s="36"/>
      <c r="CI830" s="36"/>
      <c r="CJ830" s="36"/>
      <c r="CP830" s="36"/>
      <c r="CQ830" s="36"/>
      <c r="CR830" s="36"/>
      <c r="CX830" s="36"/>
      <c r="CY830" s="36"/>
      <c r="CZ830" s="36"/>
      <c r="DF830" s="36">
        <v>1.6000000000000001E-8</v>
      </c>
      <c r="DG830" s="36">
        <v>2.28430251221</v>
      </c>
      <c r="DH830" s="36">
        <v>749.20983565610004</v>
      </c>
      <c r="DI830" s="30">
        <f t="shared" si="368"/>
        <v>-4.7122677027463633E-9</v>
      </c>
      <c r="DJ830" s="30">
        <f t="shared" si="369"/>
        <v>-4.7139818655537352E-9</v>
      </c>
      <c r="DK830" s="30">
        <f t="shared" si="370"/>
        <v>-4.7139818626612318E-9</v>
      </c>
      <c r="DL830" s="30">
        <f t="shared" si="371"/>
        <v>-4.7139818626612318E-9</v>
      </c>
      <c r="DN830" s="36"/>
      <c r="DO830" s="36"/>
      <c r="DP830" s="36"/>
      <c r="DV830" s="36"/>
      <c r="DW830" s="36"/>
      <c r="DX830" s="36"/>
      <c r="ED830" s="36"/>
      <c r="EE830" s="36"/>
      <c r="EF830" s="36"/>
      <c r="EL830" s="36"/>
      <c r="EM830" s="36"/>
      <c r="EN830" s="36"/>
      <c r="ET830" s="36"/>
      <c r="EU830" s="36"/>
      <c r="EV830" s="36"/>
    </row>
    <row r="831" spans="14:152" s="30" customFormat="1" ht="12.75">
      <c r="N831" s="36">
        <v>3.6100000000000001E-9</v>
      </c>
      <c r="O831" s="36">
        <v>3.4480760533899999</v>
      </c>
      <c r="P831" s="36">
        <v>259.76951835400001</v>
      </c>
      <c r="Q831" s="30">
        <f t="shared" si="364"/>
        <v>-1.5277336335443683E-9</v>
      </c>
      <c r="R831" s="30">
        <f t="shared" si="365"/>
        <v>-1.5276064927292888E-9</v>
      </c>
      <c r="S831" s="30">
        <f t="shared" si="366"/>
        <v>-1.5276064929438338E-9</v>
      </c>
      <c r="T831" s="30">
        <f t="shared" si="367"/>
        <v>-1.5276064929438323E-9</v>
      </c>
      <c r="V831" s="36"/>
      <c r="W831" s="36"/>
      <c r="X831" s="36"/>
      <c r="AD831" s="36"/>
      <c r="AE831" s="36"/>
      <c r="AF831" s="36"/>
      <c r="AL831" s="36"/>
      <c r="AM831" s="36"/>
      <c r="AN831" s="36"/>
      <c r="AT831" s="36"/>
      <c r="AU831" s="36"/>
      <c r="AV831" s="36"/>
      <c r="BB831" s="36"/>
      <c r="BC831" s="36"/>
      <c r="BD831" s="36"/>
      <c r="BJ831" s="36"/>
      <c r="BK831" s="36"/>
      <c r="BL831" s="36"/>
      <c r="BR831" s="36"/>
      <c r="BS831" s="36"/>
      <c r="BT831" s="36"/>
      <c r="BZ831" s="36"/>
      <c r="CA831" s="36"/>
      <c r="CB831" s="36"/>
      <c r="CH831" s="36"/>
      <c r="CI831" s="36"/>
      <c r="CJ831" s="36"/>
      <c r="CP831" s="36"/>
      <c r="CQ831" s="36"/>
      <c r="CR831" s="36"/>
      <c r="CX831" s="36"/>
      <c r="CY831" s="36"/>
      <c r="CZ831" s="36"/>
      <c r="DF831" s="36">
        <v>1.77E-8</v>
      </c>
      <c r="DG831" s="36">
        <v>3.2565159920000003E-2</v>
      </c>
      <c r="DH831" s="36">
        <v>364.3467652809</v>
      </c>
      <c r="DI831" s="30">
        <f t="shared" si="368"/>
        <v>-7.1653751283765736E-9</v>
      </c>
      <c r="DJ831" s="30">
        <f t="shared" si="369"/>
        <v>-7.1662575083595357E-9</v>
      </c>
      <c r="DK831" s="30">
        <f t="shared" si="370"/>
        <v>-7.1662575068705908E-9</v>
      </c>
      <c r="DL831" s="30">
        <f t="shared" si="371"/>
        <v>-7.1662575068705974E-9</v>
      </c>
      <c r="DN831" s="36"/>
      <c r="DO831" s="36"/>
      <c r="DP831" s="36"/>
      <c r="DV831" s="36"/>
      <c r="DW831" s="36"/>
      <c r="DX831" s="36"/>
      <c r="ED831" s="36"/>
      <c r="EE831" s="36"/>
      <c r="EF831" s="36"/>
      <c r="EL831" s="36"/>
      <c r="EM831" s="36"/>
      <c r="EN831" s="36"/>
      <c r="ET831" s="36"/>
      <c r="EU831" s="36"/>
      <c r="EV831" s="36"/>
    </row>
    <row r="832" spans="14:152" s="30" customFormat="1" ht="12.75">
      <c r="N832" s="36">
        <v>2.7999999999999998E-9</v>
      </c>
      <c r="O832" s="36">
        <v>4.6427294617700001</v>
      </c>
      <c r="P832" s="36">
        <v>254.14044406150001</v>
      </c>
      <c r="Q832" s="30">
        <f t="shared" si="364"/>
        <v>-2.788149347609582E-9</v>
      </c>
      <c r="R832" s="30">
        <f t="shared" si="365"/>
        <v>-2.7881591318780864E-9</v>
      </c>
      <c r="S832" s="30">
        <f t="shared" si="366"/>
        <v>-2.7881591318615796E-9</v>
      </c>
      <c r="T832" s="30">
        <f t="shared" si="367"/>
        <v>-2.7881591318615796E-9</v>
      </c>
      <c r="V832" s="36"/>
      <c r="W832" s="36"/>
      <c r="X832" s="36"/>
      <c r="AD832" s="36"/>
      <c r="AE832" s="36"/>
      <c r="AF832" s="36"/>
      <c r="AL832" s="36"/>
      <c r="AM832" s="36"/>
      <c r="AN832" s="36"/>
      <c r="AT832" s="36"/>
      <c r="AU832" s="36"/>
      <c r="AV832" s="36"/>
      <c r="BB832" s="36"/>
      <c r="BC832" s="36"/>
      <c r="BD832" s="36"/>
      <c r="BJ832" s="36"/>
      <c r="BK832" s="36"/>
      <c r="BL832" s="36"/>
      <c r="BR832" s="36"/>
      <c r="BS832" s="36"/>
      <c r="BT832" s="36"/>
      <c r="BZ832" s="36"/>
      <c r="CA832" s="36"/>
      <c r="CB832" s="36"/>
      <c r="CH832" s="36"/>
      <c r="CI832" s="36"/>
      <c r="CJ832" s="36"/>
      <c r="CP832" s="36"/>
      <c r="CQ832" s="36"/>
      <c r="CR832" s="36"/>
      <c r="CX832" s="36"/>
      <c r="CY832" s="36"/>
      <c r="CZ832" s="36"/>
      <c r="DF832" s="36">
        <v>1.939E-8</v>
      </c>
      <c r="DG832" s="36">
        <v>5.9319144255799996</v>
      </c>
      <c r="DH832" s="36">
        <v>249.9476583675</v>
      </c>
      <c r="DI832" s="30">
        <f t="shared" si="368"/>
        <v>-3.2102422507766243E-9</v>
      </c>
      <c r="DJ832" s="30">
        <f t="shared" si="369"/>
        <v>-3.210957453548347E-9</v>
      </c>
      <c r="DK832" s="30">
        <f t="shared" si="370"/>
        <v>-3.2109574523414979E-9</v>
      </c>
      <c r="DL832" s="30">
        <f t="shared" si="371"/>
        <v>-3.2109574523414979E-9</v>
      </c>
      <c r="DN832" s="36"/>
      <c r="DO832" s="36"/>
      <c r="DP832" s="36"/>
      <c r="DV832" s="36"/>
      <c r="DW832" s="36"/>
      <c r="DX832" s="36"/>
      <c r="ED832" s="36"/>
      <c r="EE832" s="36"/>
      <c r="EF832" s="36"/>
      <c r="EL832" s="36"/>
      <c r="EM832" s="36"/>
      <c r="EN832" s="36"/>
      <c r="ET832" s="36"/>
      <c r="EU832" s="36"/>
      <c r="EV832" s="36"/>
    </row>
    <row r="833" spans="14:152" s="30" customFormat="1" ht="12.75">
      <c r="N833" s="36">
        <v>2.8499999999999999E-9</v>
      </c>
      <c r="O833" s="36">
        <v>2.0943025838699998</v>
      </c>
      <c r="P833" s="36">
        <v>335.14181775230003</v>
      </c>
      <c r="Q833" s="30">
        <f t="shared" ref="Q833:Q896" si="372">N833*COS(O833+P833*$C$31)</f>
        <v>2.7709446909510273E-9</v>
      </c>
      <c r="R833" s="30">
        <f t="shared" ref="R833:R896" si="373">N833*COS(O833+P833*$C$52)</f>
        <v>2.7709781175701848E-9</v>
      </c>
      <c r="S833" s="30">
        <f t="shared" ref="S833:S896" si="374">N833*COS(O833+P833*$C$73)</f>
        <v>2.7709781175137852E-9</v>
      </c>
      <c r="T833" s="30">
        <f t="shared" ref="T833:T896" si="375">N833*COS(O833+P833*$C$94)</f>
        <v>2.7709781175137856E-9</v>
      </c>
      <c r="V833" s="36"/>
      <c r="W833" s="36"/>
      <c r="X833" s="36"/>
      <c r="AD833" s="36"/>
      <c r="AE833" s="36"/>
      <c r="AF833" s="36"/>
      <c r="AL833" s="36"/>
      <c r="AM833" s="36"/>
      <c r="AN833" s="36"/>
      <c r="AT833" s="36"/>
      <c r="AU833" s="36"/>
      <c r="AV833" s="36"/>
      <c r="BB833" s="36"/>
      <c r="BC833" s="36"/>
      <c r="BD833" s="36"/>
      <c r="BJ833" s="36"/>
      <c r="BK833" s="36"/>
      <c r="BL833" s="36"/>
      <c r="BR833" s="36"/>
      <c r="BS833" s="36"/>
      <c r="BT833" s="36"/>
      <c r="BZ833" s="36"/>
      <c r="CA833" s="36"/>
      <c r="CB833" s="36"/>
      <c r="CH833" s="36"/>
      <c r="CI833" s="36"/>
      <c r="CJ833" s="36"/>
      <c r="CP833" s="36"/>
      <c r="CQ833" s="36"/>
      <c r="CR833" s="36"/>
      <c r="CX833" s="36"/>
      <c r="CY833" s="36"/>
      <c r="CZ833" s="36"/>
      <c r="DF833" s="36">
        <v>1.988E-8</v>
      </c>
      <c r="DG833" s="36">
        <v>4.7881087253599999</v>
      </c>
      <c r="DH833" s="36">
        <v>101.8689339412</v>
      </c>
      <c r="DI833" s="30">
        <f t="shared" ref="DI833:DI896" si="376">DF833*COS(DG833+DH833*$C$31)</f>
        <v>-9.3402520803295149E-9</v>
      </c>
      <c r="DJ833" s="30">
        <f t="shared" ref="DJ833:DJ896" si="377">DF833*COS(DG833+DH833*$C$52)</f>
        <v>-9.3405195878623783E-9</v>
      </c>
      <c r="DK833" s="30">
        <f t="shared" ref="DK833:DK896" si="378">DF833*COS(DG833+DH833*$C$73)</f>
        <v>-9.3405195874109875E-9</v>
      </c>
      <c r="DL833" s="30">
        <f t="shared" ref="DL833:DL896" si="379">DF833*COS(DG833+DH833*$C$94)</f>
        <v>-9.3405195874109875E-9</v>
      </c>
      <c r="DN833" s="36"/>
      <c r="DO833" s="36"/>
      <c r="DP833" s="36"/>
      <c r="DV833" s="36"/>
      <c r="DW833" s="36"/>
      <c r="DX833" s="36"/>
      <c r="ED833" s="36"/>
      <c r="EE833" s="36"/>
      <c r="EF833" s="36"/>
      <c r="EL833" s="36"/>
      <c r="EM833" s="36"/>
      <c r="EN833" s="36"/>
      <c r="ET833" s="36"/>
      <c r="EU833" s="36"/>
      <c r="EV833" s="36"/>
    </row>
    <row r="834" spans="14:152" s="30" customFormat="1" ht="12.75">
      <c r="N834" s="36">
        <v>2.81E-9</v>
      </c>
      <c r="O834" s="36">
        <v>4.72136141979</v>
      </c>
      <c r="P834" s="36">
        <v>317.14262918200001</v>
      </c>
      <c r="Q834" s="30">
        <f t="shared" si="372"/>
        <v>-2.7652765620029771E-9</v>
      </c>
      <c r="R834" s="30">
        <f t="shared" si="373"/>
        <v>-2.7652528618358112E-9</v>
      </c>
      <c r="S834" s="30">
        <f t="shared" si="374"/>
        <v>-2.7652528618758091E-9</v>
      </c>
      <c r="T834" s="30">
        <f t="shared" si="375"/>
        <v>-2.7652528618758091E-9</v>
      </c>
      <c r="V834" s="36"/>
      <c r="W834" s="36"/>
      <c r="X834" s="36"/>
      <c r="AD834" s="36"/>
      <c r="AE834" s="36"/>
      <c r="AF834" s="36"/>
      <c r="AL834" s="36"/>
      <c r="AM834" s="36"/>
      <c r="AN834" s="36"/>
      <c r="AT834" s="36"/>
      <c r="AU834" s="36"/>
      <c r="AV834" s="36"/>
      <c r="BB834" s="36"/>
      <c r="BC834" s="36"/>
      <c r="BD834" s="36"/>
      <c r="BJ834" s="36"/>
      <c r="BK834" s="36"/>
      <c r="BL834" s="36"/>
      <c r="BR834" s="36"/>
      <c r="BS834" s="36"/>
      <c r="BT834" s="36"/>
      <c r="BZ834" s="36"/>
      <c r="CA834" s="36"/>
      <c r="CB834" s="36"/>
      <c r="CH834" s="36"/>
      <c r="CI834" s="36"/>
      <c r="CJ834" s="36"/>
      <c r="CP834" s="36"/>
      <c r="CQ834" s="36"/>
      <c r="CR834" s="36"/>
      <c r="CX834" s="36"/>
      <c r="CY834" s="36"/>
      <c r="CZ834" s="36"/>
      <c r="DF834" s="36">
        <v>1.667E-8</v>
      </c>
      <c r="DG834" s="36">
        <v>5.5214989943099999</v>
      </c>
      <c r="DH834" s="36">
        <v>229.97386999439999</v>
      </c>
      <c r="DI834" s="30">
        <f t="shared" si="376"/>
        <v>-7.4900581167798318E-9</v>
      </c>
      <c r="DJ834" s="30">
        <f t="shared" si="377"/>
        <v>-7.4905706034971619E-9</v>
      </c>
      <c r="DK834" s="30">
        <f t="shared" si="378"/>
        <v>-7.4905706026323794E-9</v>
      </c>
      <c r="DL834" s="30">
        <f t="shared" si="379"/>
        <v>-7.4905706026323794E-9</v>
      </c>
      <c r="DN834" s="36"/>
      <c r="DO834" s="36"/>
      <c r="DP834" s="36"/>
      <c r="DV834" s="36"/>
      <c r="DW834" s="36"/>
      <c r="DX834" s="36"/>
      <c r="ED834" s="36"/>
      <c r="EE834" s="36"/>
      <c r="EF834" s="36"/>
      <c r="EL834" s="36"/>
      <c r="EM834" s="36"/>
      <c r="EN834" s="36"/>
      <c r="ET834" s="36"/>
      <c r="EU834" s="36"/>
      <c r="EV834" s="36"/>
    </row>
    <row r="835" spans="14:152" s="30" customFormat="1" ht="12.75">
      <c r="N835" s="36">
        <v>2.8900000000000002E-9</v>
      </c>
      <c r="O835" s="36">
        <v>4.7026574000899997</v>
      </c>
      <c r="P835" s="36">
        <v>29.7474642498</v>
      </c>
      <c r="Q835" s="30">
        <f t="shared" si="372"/>
        <v>-5.0222927864619137E-10</v>
      </c>
      <c r="R835" s="30">
        <f t="shared" si="373"/>
        <v>-5.0224194721680402E-10</v>
      </c>
      <c r="S835" s="30">
        <f t="shared" si="374"/>
        <v>-5.0224194719542657E-10</v>
      </c>
      <c r="T835" s="30">
        <f t="shared" si="375"/>
        <v>-5.0224194719542657E-10</v>
      </c>
      <c r="V835" s="36"/>
      <c r="W835" s="36"/>
      <c r="X835" s="36"/>
      <c r="AD835" s="36"/>
      <c r="AE835" s="36"/>
      <c r="AF835" s="36"/>
      <c r="AL835" s="36"/>
      <c r="AM835" s="36"/>
      <c r="AN835" s="36"/>
      <c r="AT835" s="36"/>
      <c r="AU835" s="36"/>
      <c r="AV835" s="36"/>
      <c r="BB835" s="36"/>
      <c r="BC835" s="36"/>
      <c r="BD835" s="36"/>
      <c r="BJ835" s="36"/>
      <c r="BK835" s="36"/>
      <c r="BL835" s="36"/>
      <c r="BR835" s="36"/>
      <c r="BS835" s="36"/>
      <c r="BT835" s="36"/>
      <c r="BZ835" s="36"/>
      <c r="CA835" s="36"/>
      <c r="CB835" s="36"/>
      <c r="CH835" s="36"/>
      <c r="CI835" s="36"/>
      <c r="CJ835" s="36"/>
      <c r="CP835" s="36"/>
      <c r="CQ835" s="36"/>
      <c r="CR835" s="36"/>
      <c r="CX835" s="36"/>
      <c r="CY835" s="36"/>
      <c r="CZ835" s="36"/>
      <c r="DF835" s="36">
        <v>2.215E-8</v>
      </c>
      <c r="DG835" s="36">
        <v>3.5512111632300001</v>
      </c>
      <c r="DH835" s="36">
        <v>594.6507036754</v>
      </c>
      <c r="DI835" s="30">
        <f t="shared" si="376"/>
        <v>2.1438611866865452E-8</v>
      </c>
      <c r="DJ835" s="30">
        <f t="shared" si="377"/>
        <v>2.1439107278604805E-8</v>
      </c>
      <c r="DK835" s="30">
        <f t="shared" si="378"/>
        <v>2.1439107277768966E-8</v>
      </c>
      <c r="DL835" s="30">
        <f t="shared" si="379"/>
        <v>2.1439107277768972E-8</v>
      </c>
      <c r="DN835" s="36"/>
      <c r="DO835" s="36"/>
      <c r="DP835" s="36"/>
      <c r="DV835" s="36"/>
      <c r="DW835" s="36"/>
      <c r="DX835" s="36"/>
      <c r="ED835" s="36"/>
      <c r="EE835" s="36"/>
      <c r="EF835" s="36"/>
      <c r="EL835" s="36"/>
      <c r="EM835" s="36"/>
      <c r="EN835" s="36"/>
      <c r="ET835" s="36"/>
      <c r="EU835" s="36"/>
      <c r="EV835" s="36"/>
    </row>
    <row r="836" spans="14:152" s="30" customFormat="1" ht="12.75">
      <c r="N836" s="36">
        <v>2.8999999999999999E-9</v>
      </c>
      <c r="O836" s="36">
        <v>2.7436060952200001</v>
      </c>
      <c r="P836" s="36">
        <v>551.03160609700001</v>
      </c>
      <c r="Q836" s="30">
        <f t="shared" si="372"/>
        <v>2.7603226808815439E-9</v>
      </c>
      <c r="R836" s="30">
        <f t="shared" si="373"/>
        <v>2.760249355462243E-9</v>
      </c>
      <c r="S836" s="30">
        <f t="shared" si="374"/>
        <v>2.7602493555859909E-9</v>
      </c>
      <c r="T836" s="30">
        <f t="shared" si="375"/>
        <v>2.7602493555859904E-9</v>
      </c>
      <c r="V836" s="36"/>
      <c r="W836" s="36"/>
      <c r="X836" s="36"/>
      <c r="AD836" s="36"/>
      <c r="AE836" s="36"/>
      <c r="AF836" s="36"/>
      <c r="AL836" s="36"/>
      <c r="AM836" s="36"/>
      <c r="AN836" s="36"/>
      <c r="AT836" s="36"/>
      <c r="AU836" s="36"/>
      <c r="AV836" s="36"/>
      <c r="BB836" s="36"/>
      <c r="BC836" s="36"/>
      <c r="BD836" s="36"/>
      <c r="BJ836" s="36"/>
      <c r="BK836" s="36"/>
      <c r="BL836" s="36"/>
      <c r="BR836" s="36"/>
      <c r="BS836" s="36"/>
      <c r="BT836" s="36"/>
      <c r="BZ836" s="36"/>
      <c r="CA836" s="36"/>
      <c r="CB836" s="36"/>
      <c r="CH836" s="36"/>
      <c r="CI836" s="36"/>
      <c r="CJ836" s="36"/>
      <c r="CP836" s="36"/>
      <c r="CQ836" s="36"/>
      <c r="CR836" s="36"/>
      <c r="CX836" s="36"/>
      <c r="CY836" s="36"/>
      <c r="CZ836" s="36"/>
      <c r="DF836" s="36">
        <v>1.9499999999999999E-8</v>
      </c>
      <c r="DG836" s="36">
        <v>0.80878923373</v>
      </c>
      <c r="DH836" s="36">
        <v>1049.0869894507</v>
      </c>
      <c r="DI836" s="30">
        <f t="shared" si="376"/>
        <v>5.6798963641086956E-9</v>
      </c>
      <c r="DJ836" s="30">
        <f t="shared" si="377"/>
        <v>5.6828247119610894E-9</v>
      </c>
      <c r="DK836" s="30">
        <f t="shared" si="378"/>
        <v>5.6828247070197912E-9</v>
      </c>
      <c r="DL836" s="30">
        <f t="shared" si="379"/>
        <v>5.6828247070198069E-9</v>
      </c>
      <c r="DN836" s="36"/>
      <c r="DO836" s="36"/>
      <c r="DP836" s="36"/>
      <c r="DV836" s="36"/>
      <c r="DW836" s="36"/>
      <c r="DX836" s="36"/>
      <c r="ED836" s="36"/>
      <c r="EE836" s="36"/>
      <c r="EF836" s="36"/>
      <c r="EL836" s="36"/>
      <c r="EM836" s="36"/>
      <c r="EN836" s="36"/>
      <c r="ET836" s="36"/>
      <c r="EU836" s="36"/>
      <c r="EV836" s="36"/>
    </row>
    <row r="837" spans="14:152" s="30" customFormat="1" ht="12.75">
      <c r="N837" s="36">
        <v>3E-9</v>
      </c>
      <c r="O837" s="36">
        <v>5.2330897417299997</v>
      </c>
      <c r="P837" s="36">
        <v>1321.4390704036</v>
      </c>
      <c r="Q837" s="30">
        <f t="shared" si="372"/>
        <v>-1.4982603459127193E-9</v>
      </c>
      <c r="R837" s="30">
        <f t="shared" si="373"/>
        <v>-1.4987742486504371E-9</v>
      </c>
      <c r="S837" s="30">
        <f t="shared" si="374"/>
        <v>-1.4987742477833058E-9</v>
      </c>
      <c r="T837" s="30">
        <f t="shared" si="375"/>
        <v>-1.4987742477833081E-9</v>
      </c>
      <c r="V837" s="36"/>
      <c r="W837" s="36"/>
      <c r="X837" s="36"/>
      <c r="AD837" s="36"/>
      <c r="AE837" s="36"/>
      <c r="AF837" s="36"/>
      <c r="AL837" s="36"/>
      <c r="AM837" s="36"/>
      <c r="AN837" s="36"/>
      <c r="AT837" s="36"/>
      <c r="AU837" s="36"/>
      <c r="AV837" s="36"/>
      <c r="BB837" s="36"/>
      <c r="BC837" s="36"/>
      <c r="BD837" s="36"/>
      <c r="BJ837" s="36"/>
      <c r="BK837" s="36"/>
      <c r="BL837" s="36"/>
      <c r="BR837" s="36"/>
      <c r="BS837" s="36"/>
      <c r="BT837" s="36"/>
      <c r="BZ837" s="36"/>
      <c r="CA837" s="36"/>
      <c r="CB837" s="36"/>
      <c r="CH837" s="36"/>
      <c r="CI837" s="36"/>
      <c r="CJ837" s="36"/>
      <c r="CP837" s="36"/>
      <c r="CQ837" s="36"/>
      <c r="CR837" s="36"/>
      <c r="CX837" s="36"/>
      <c r="CY837" s="36"/>
      <c r="CZ837" s="36"/>
      <c r="DF837" s="36">
        <v>1.7730000000000001E-8</v>
      </c>
      <c r="DG837" s="36">
        <v>2.5560804671400001</v>
      </c>
      <c r="DH837" s="36">
        <v>9985.7593567713993</v>
      </c>
      <c r="DI837" s="30">
        <f t="shared" si="376"/>
        <v>-1.4669305437012534E-8</v>
      </c>
      <c r="DJ837" s="30">
        <f t="shared" si="377"/>
        <v>-1.4684168881536803E-8</v>
      </c>
      <c r="DK837" s="30">
        <f t="shared" si="378"/>
        <v>-1.4684168856483279E-8</v>
      </c>
      <c r="DL837" s="30">
        <f t="shared" si="379"/>
        <v>-1.468416885648335E-8</v>
      </c>
      <c r="DN837" s="36"/>
      <c r="DO837" s="36"/>
      <c r="DP837" s="36"/>
      <c r="DV837" s="36"/>
      <c r="DW837" s="36"/>
      <c r="DX837" s="36"/>
      <c r="ED837" s="36"/>
      <c r="EE837" s="36"/>
      <c r="EF837" s="36"/>
      <c r="EL837" s="36"/>
      <c r="EM837" s="36"/>
      <c r="EN837" s="36"/>
      <c r="ET837" s="36"/>
      <c r="EU837" s="36"/>
      <c r="EV837" s="36"/>
    </row>
    <row r="838" spans="14:152" s="30" customFormat="1" ht="12.75">
      <c r="N838" s="36">
        <v>2.8299999999999999E-9</v>
      </c>
      <c r="O838" s="36">
        <v>1.2119379782799999</v>
      </c>
      <c r="P838" s="36">
        <v>1699.2792165031999</v>
      </c>
      <c r="Q838" s="30">
        <f t="shared" si="372"/>
        <v>-9.8595720733845844E-10</v>
      </c>
      <c r="R838" s="30">
        <f t="shared" si="373"/>
        <v>-9.8663168937700728E-10</v>
      </c>
      <c r="S838" s="30">
        <f t="shared" si="374"/>
        <v>-9.8663168823891367E-10</v>
      </c>
      <c r="T838" s="30">
        <f t="shared" si="375"/>
        <v>-9.8663168823891843E-10</v>
      </c>
      <c r="V838" s="36"/>
      <c r="W838" s="36"/>
      <c r="X838" s="36"/>
      <c r="AD838" s="36"/>
      <c r="AE838" s="36"/>
      <c r="AF838" s="36"/>
      <c r="AL838" s="36"/>
      <c r="AM838" s="36"/>
      <c r="AN838" s="36"/>
      <c r="AT838" s="36"/>
      <c r="AU838" s="36"/>
      <c r="AV838" s="36"/>
      <c r="BB838" s="36"/>
      <c r="BC838" s="36"/>
      <c r="BD838" s="36"/>
      <c r="BJ838" s="36"/>
      <c r="BK838" s="36"/>
      <c r="BL838" s="36"/>
      <c r="BR838" s="36"/>
      <c r="BS838" s="36"/>
      <c r="BT838" s="36"/>
      <c r="BZ838" s="36"/>
      <c r="CA838" s="36"/>
      <c r="CB838" s="36"/>
      <c r="CH838" s="36"/>
      <c r="CI838" s="36"/>
      <c r="CJ838" s="36"/>
      <c r="CP838" s="36"/>
      <c r="CQ838" s="36"/>
      <c r="CR838" s="36"/>
      <c r="CX838" s="36"/>
      <c r="CY838" s="36"/>
      <c r="CZ838" s="36"/>
      <c r="DF838" s="36">
        <v>2.0879999999999999E-8</v>
      </c>
      <c r="DG838" s="36">
        <v>2.33165208016</v>
      </c>
      <c r="DH838" s="36">
        <v>420.44785172169998</v>
      </c>
      <c r="DI838" s="30">
        <f t="shared" si="376"/>
        <v>2.0879997902058575E-8</v>
      </c>
      <c r="DJ838" s="30">
        <f t="shared" si="377"/>
        <v>2.0879998449616141E-8</v>
      </c>
      <c r="DK838" s="30">
        <f t="shared" si="378"/>
        <v>2.0879998449615284E-8</v>
      </c>
      <c r="DL838" s="30">
        <f t="shared" si="379"/>
        <v>2.0879998449615284E-8</v>
      </c>
      <c r="DN838" s="36"/>
      <c r="DO838" s="36"/>
      <c r="DP838" s="36"/>
      <c r="DV838" s="36"/>
      <c r="DW838" s="36"/>
      <c r="DX838" s="36"/>
      <c r="ED838" s="36"/>
      <c r="EE838" s="36"/>
      <c r="EF838" s="36"/>
      <c r="EL838" s="36"/>
      <c r="EM838" s="36"/>
      <c r="EN838" s="36"/>
      <c r="ET838" s="36"/>
      <c r="EU838" s="36"/>
      <c r="EV838" s="36"/>
    </row>
    <row r="839" spans="14:152" s="30" customFormat="1" ht="12.75">
      <c r="N839" s="36">
        <v>2.7999999999999998E-9</v>
      </c>
      <c r="O839" s="36">
        <v>0.45877292283999999</v>
      </c>
      <c r="P839" s="36">
        <v>38.6061163898</v>
      </c>
      <c r="Q839" s="30">
        <f t="shared" si="372"/>
        <v>2.7165755902231019E-9</v>
      </c>
      <c r="R839" s="30">
        <f t="shared" si="373"/>
        <v>2.7165795091880199E-9</v>
      </c>
      <c r="S839" s="30">
        <f t="shared" si="374"/>
        <v>2.7165795091814066E-9</v>
      </c>
      <c r="T839" s="30">
        <f t="shared" si="375"/>
        <v>2.7165795091814066E-9</v>
      </c>
      <c r="V839" s="36"/>
      <c r="W839" s="36"/>
      <c r="X839" s="36"/>
      <c r="AD839" s="36"/>
      <c r="AE839" s="36"/>
      <c r="AF839" s="36"/>
      <c r="AL839" s="36"/>
      <c r="AM839" s="36"/>
      <c r="AN839" s="36"/>
      <c r="AT839" s="36"/>
      <c r="AU839" s="36"/>
      <c r="AV839" s="36"/>
      <c r="BB839" s="36"/>
      <c r="BC839" s="36"/>
      <c r="BD839" s="36"/>
      <c r="BJ839" s="36"/>
      <c r="BK839" s="36"/>
      <c r="BL839" s="36"/>
      <c r="BR839" s="36"/>
      <c r="BS839" s="36"/>
      <c r="BT839" s="36"/>
      <c r="BZ839" s="36"/>
      <c r="CA839" s="36"/>
      <c r="CB839" s="36"/>
      <c r="CH839" s="36"/>
      <c r="CI839" s="36"/>
      <c r="CJ839" s="36"/>
      <c r="CP839" s="36"/>
      <c r="CQ839" s="36"/>
      <c r="CR839" s="36"/>
      <c r="CX839" s="36"/>
      <c r="CY839" s="36"/>
      <c r="CZ839" s="36"/>
      <c r="DF839" s="36">
        <v>2.1069999999999999E-8</v>
      </c>
      <c r="DG839" s="36">
        <v>2.4362435656799999</v>
      </c>
      <c r="DH839" s="36">
        <v>453.68552624990002</v>
      </c>
      <c r="DI839" s="30">
        <f t="shared" si="376"/>
        <v>2.1003870648071379E-8</v>
      </c>
      <c r="DJ839" s="30">
        <f t="shared" si="377"/>
        <v>2.1003757360359552E-8</v>
      </c>
      <c r="DK839" s="30">
        <f t="shared" si="378"/>
        <v>2.10037573605508E-8</v>
      </c>
      <c r="DL839" s="30">
        <f t="shared" si="379"/>
        <v>2.10037573605508E-8</v>
      </c>
      <c r="DN839" s="36"/>
      <c r="DO839" s="36"/>
      <c r="DP839" s="36"/>
      <c r="DV839" s="36"/>
      <c r="DW839" s="36"/>
      <c r="DX839" s="36"/>
      <c r="ED839" s="36"/>
      <c r="EE839" s="36"/>
      <c r="EF839" s="36"/>
      <c r="EL839" s="36"/>
      <c r="EM839" s="36"/>
      <c r="EN839" s="36"/>
      <c r="ET839" s="36"/>
      <c r="EU839" s="36"/>
      <c r="EV839" s="36"/>
    </row>
    <row r="840" spans="14:152" s="30" customFormat="1" ht="12.75">
      <c r="N840" s="36">
        <v>2.7299999999999999E-9</v>
      </c>
      <c r="O840" s="36">
        <v>1.81952809851</v>
      </c>
      <c r="P840" s="36">
        <v>1056.2005364515001</v>
      </c>
      <c r="Q840" s="30">
        <f t="shared" si="372"/>
        <v>-1.7075381064704308E-9</v>
      </c>
      <c r="R840" s="30">
        <f t="shared" si="373"/>
        <v>-1.7072014341352269E-9</v>
      </c>
      <c r="S840" s="30">
        <f t="shared" si="374"/>
        <v>-1.7072014347033773E-9</v>
      </c>
      <c r="T840" s="30">
        <f t="shared" si="375"/>
        <v>-1.7072014347033752E-9</v>
      </c>
      <c r="V840" s="36"/>
      <c r="W840" s="36"/>
      <c r="X840" s="36"/>
      <c r="AD840" s="36"/>
      <c r="AE840" s="36"/>
      <c r="AF840" s="36"/>
      <c r="AL840" s="36"/>
      <c r="AM840" s="36"/>
      <c r="AN840" s="36"/>
      <c r="AT840" s="36"/>
      <c r="AU840" s="36"/>
      <c r="AV840" s="36"/>
      <c r="BB840" s="36"/>
      <c r="BC840" s="36"/>
      <c r="BD840" s="36"/>
      <c r="BJ840" s="36"/>
      <c r="BK840" s="36"/>
      <c r="BL840" s="36"/>
      <c r="BR840" s="36"/>
      <c r="BS840" s="36"/>
      <c r="BT840" s="36"/>
      <c r="BZ840" s="36"/>
      <c r="CA840" s="36"/>
      <c r="CB840" s="36"/>
      <c r="CH840" s="36"/>
      <c r="CI840" s="36"/>
      <c r="CJ840" s="36"/>
      <c r="CP840" s="36"/>
      <c r="CQ840" s="36"/>
      <c r="CR840" s="36"/>
      <c r="CX840" s="36"/>
      <c r="CY840" s="36"/>
      <c r="CZ840" s="36"/>
      <c r="DF840" s="36">
        <v>1.9070000000000001E-8</v>
      </c>
      <c r="DG840" s="36">
        <v>4.7256997280500004</v>
      </c>
      <c r="DH840" s="36">
        <v>857.12853501510006</v>
      </c>
      <c r="DI840" s="30">
        <f t="shared" si="376"/>
        <v>1.906319688808605E-8</v>
      </c>
      <c r="DJ840" s="30">
        <f t="shared" si="377"/>
        <v>1.9063131404654068E-8</v>
      </c>
      <c r="DK840" s="30">
        <f t="shared" si="378"/>
        <v>1.9063131404764831E-8</v>
      </c>
      <c r="DL840" s="30">
        <f t="shared" si="379"/>
        <v>1.9063131404764831E-8</v>
      </c>
      <c r="DN840" s="36"/>
      <c r="DO840" s="36"/>
      <c r="DP840" s="36"/>
      <c r="DV840" s="36"/>
      <c r="DW840" s="36"/>
      <c r="DX840" s="36"/>
      <c r="ED840" s="36"/>
      <c r="EE840" s="36"/>
      <c r="EF840" s="36"/>
      <c r="EL840" s="36"/>
      <c r="EM840" s="36"/>
      <c r="EN840" s="36"/>
      <c r="ET840" s="36"/>
      <c r="EU840" s="36"/>
      <c r="EV840" s="36"/>
    </row>
    <row r="841" spans="14:152" s="30" customFormat="1" ht="12.75">
      <c r="N841" s="36">
        <v>3.36E-9</v>
      </c>
      <c r="O841" s="36">
        <v>5.6311506654199999</v>
      </c>
      <c r="P841" s="36">
        <v>95.228467692400002</v>
      </c>
      <c r="Q841" s="30">
        <f t="shared" si="372"/>
        <v>1.2797960912734841E-9</v>
      </c>
      <c r="R841" s="30">
        <f t="shared" si="373"/>
        <v>1.2797518212861555E-9</v>
      </c>
      <c r="S841" s="30">
        <f t="shared" si="374"/>
        <v>1.2797518213608592E-9</v>
      </c>
      <c r="T841" s="30">
        <f t="shared" si="375"/>
        <v>1.2797518213608592E-9</v>
      </c>
      <c r="V841" s="36"/>
      <c r="W841" s="36"/>
      <c r="X841" s="36"/>
      <c r="AD841" s="36"/>
      <c r="AE841" s="36"/>
      <c r="AF841" s="36"/>
      <c r="AL841" s="36"/>
      <c r="AM841" s="36"/>
      <c r="AN841" s="36"/>
      <c r="AT841" s="36"/>
      <c r="AU841" s="36"/>
      <c r="AV841" s="36"/>
      <c r="BB841" s="36"/>
      <c r="BC841" s="36"/>
      <c r="BD841" s="36"/>
      <c r="BJ841" s="36"/>
      <c r="BK841" s="36"/>
      <c r="BL841" s="36"/>
      <c r="BR841" s="36"/>
      <c r="BS841" s="36"/>
      <c r="BT841" s="36"/>
      <c r="BZ841" s="36"/>
      <c r="CA841" s="36"/>
      <c r="CB841" s="36"/>
      <c r="CH841" s="36"/>
      <c r="CI841" s="36"/>
      <c r="CJ841" s="36"/>
      <c r="CP841" s="36"/>
      <c r="CQ841" s="36"/>
      <c r="CR841" s="36"/>
      <c r="CX841" s="36"/>
      <c r="CY841" s="36"/>
      <c r="CZ841" s="36"/>
      <c r="DF841" s="36">
        <v>1.609E-8</v>
      </c>
      <c r="DG841" s="36">
        <v>4.9654043304300002</v>
      </c>
      <c r="DH841" s="36">
        <v>285.11174858869998</v>
      </c>
      <c r="DI841" s="30">
        <f t="shared" si="376"/>
        <v>-1.5617327250203502E-8</v>
      </c>
      <c r="DJ841" s="30">
        <f t="shared" si="377"/>
        <v>-1.5617492399513957E-8</v>
      </c>
      <c r="DK841" s="30">
        <f t="shared" si="378"/>
        <v>-1.5617492399235303E-8</v>
      </c>
      <c r="DL841" s="30">
        <f t="shared" si="379"/>
        <v>-1.5617492399235303E-8</v>
      </c>
      <c r="DN841" s="36"/>
      <c r="DO841" s="36"/>
      <c r="DP841" s="36"/>
      <c r="DV841" s="36"/>
      <c r="DW841" s="36"/>
      <c r="DX841" s="36"/>
      <c r="ED841" s="36"/>
      <c r="EE841" s="36"/>
      <c r="EF841" s="36"/>
      <c r="EL841" s="36"/>
      <c r="EM841" s="36"/>
      <c r="EN841" s="36"/>
      <c r="ET841" s="36"/>
      <c r="EU841" s="36"/>
      <c r="EV841" s="36"/>
    </row>
    <row r="842" spans="14:152" s="30" customFormat="1" ht="12.75">
      <c r="N842" s="36">
        <v>3.0899999999999999E-9</v>
      </c>
      <c r="O842" s="36">
        <v>3.3367673990800002</v>
      </c>
      <c r="P842" s="36">
        <v>1193.9672737968001</v>
      </c>
      <c r="Q842" s="30">
        <f t="shared" si="372"/>
        <v>-3.0590393048669384E-9</v>
      </c>
      <c r="R842" s="30">
        <f t="shared" si="373"/>
        <v>-3.0589613016987225E-9</v>
      </c>
      <c r="S842" s="30">
        <f t="shared" si="374"/>
        <v>-3.0589613018304311E-9</v>
      </c>
      <c r="T842" s="30">
        <f t="shared" si="375"/>
        <v>-3.0589613018304307E-9</v>
      </c>
      <c r="V842" s="36"/>
      <c r="W842" s="36"/>
      <c r="X842" s="36"/>
      <c r="AD842" s="36"/>
      <c r="AE842" s="36"/>
      <c r="AF842" s="36"/>
      <c r="AL842" s="36"/>
      <c r="AM842" s="36"/>
      <c r="AN842" s="36"/>
      <c r="AT842" s="36"/>
      <c r="AU842" s="36"/>
      <c r="AV842" s="36"/>
      <c r="BB842" s="36"/>
      <c r="BC842" s="36"/>
      <c r="BD842" s="36"/>
      <c r="BJ842" s="36"/>
      <c r="BK842" s="36"/>
      <c r="BL842" s="36"/>
      <c r="BR842" s="36"/>
      <c r="BS842" s="36"/>
      <c r="BT842" s="36"/>
      <c r="BZ842" s="36"/>
      <c r="CA842" s="36"/>
      <c r="CB842" s="36"/>
      <c r="CH842" s="36"/>
      <c r="CI842" s="36"/>
      <c r="CJ842" s="36"/>
      <c r="CP842" s="36"/>
      <c r="CQ842" s="36"/>
      <c r="CR842" s="36"/>
      <c r="CX842" s="36"/>
      <c r="CY842" s="36"/>
      <c r="CZ842" s="36"/>
      <c r="DF842" s="36">
        <v>2.152E-8</v>
      </c>
      <c r="DG842" s="36">
        <v>4.8702430630600002</v>
      </c>
      <c r="DH842" s="36">
        <v>186.21176006409999</v>
      </c>
      <c r="DI842" s="30">
        <f t="shared" si="376"/>
        <v>-1.6512163612957813E-8</v>
      </c>
      <c r="DJ842" s="30">
        <f t="shared" si="377"/>
        <v>-1.6512548151055027E-8</v>
      </c>
      <c r="DK842" s="30">
        <f t="shared" si="378"/>
        <v>-1.6512548150406147E-8</v>
      </c>
      <c r="DL842" s="30">
        <f t="shared" si="379"/>
        <v>-1.6512548150406153E-8</v>
      </c>
      <c r="DN842" s="36"/>
      <c r="DO842" s="36"/>
      <c r="DP842" s="36"/>
      <c r="DV842" s="36"/>
      <c r="DW842" s="36"/>
      <c r="DX842" s="36"/>
      <c r="ED842" s="36"/>
      <c r="EE842" s="36"/>
      <c r="EF842" s="36"/>
      <c r="EL842" s="36"/>
      <c r="EM842" s="36"/>
      <c r="EN842" s="36"/>
      <c r="ET842" s="36"/>
      <c r="EU842" s="36"/>
      <c r="EV842" s="36"/>
    </row>
    <row r="843" spans="14:152" s="30" customFormat="1" ht="12.75">
      <c r="N843" s="36">
        <v>2.88E-9</v>
      </c>
      <c r="O843" s="36">
        <v>2.5760334941799998</v>
      </c>
      <c r="P843" s="36">
        <v>1166.4068576709001</v>
      </c>
      <c r="Q843" s="30">
        <f t="shared" si="372"/>
        <v>-2.10804546417127E-9</v>
      </c>
      <c r="R843" s="30">
        <f t="shared" si="373"/>
        <v>-2.107702940362468E-9</v>
      </c>
      <c r="S843" s="30">
        <f t="shared" si="374"/>
        <v>-2.1077029409405126E-9</v>
      </c>
      <c r="T843" s="30">
        <f t="shared" si="375"/>
        <v>-2.1077029409405093E-9</v>
      </c>
      <c r="V843" s="36"/>
      <c r="W843" s="36"/>
      <c r="X843" s="36"/>
      <c r="AD843" s="36"/>
      <c r="AE843" s="36"/>
      <c r="AF843" s="36"/>
      <c r="AL843" s="36"/>
      <c r="AM843" s="36"/>
      <c r="AN843" s="36"/>
      <c r="AT843" s="36"/>
      <c r="AU843" s="36"/>
      <c r="AV843" s="36"/>
      <c r="BB843" s="36"/>
      <c r="BC843" s="36"/>
      <c r="BD843" s="36"/>
      <c r="BJ843" s="36"/>
      <c r="BK843" s="36"/>
      <c r="BL843" s="36"/>
      <c r="BR843" s="36"/>
      <c r="BS843" s="36"/>
      <c r="BT843" s="36"/>
      <c r="BZ843" s="36"/>
      <c r="CA843" s="36"/>
      <c r="CB843" s="36"/>
      <c r="CH843" s="36"/>
      <c r="CI843" s="36"/>
      <c r="CJ843" s="36"/>
      <c r="CP843" s="36"/>
      <c r="CQ843" s="36"/>
      <c r="CR843" s="36"/>
      <c r="CX843" s="36"/>
      <c r="CY843" s="36"/>
      <c r="CZ843" s="36"/>
      <c r="DF843" s="36">
        <v>1.6849999999999999E-8</v>
      </c>
      <c r="DG843" s="36">
        <v>5.6860917835400002</v>
      </c>
      <c r="DH843" s="36">
        <v>200.03520928290001</v>
      </c>
      <c r="DI843" s="30">
        <f t="shared" si="376"/>
        <v>-2.274642365958496E-9</v>
      </c>
      <c r="DJ843" s="30">
        <f t="shared" si="377"/>
        <v>-2.2751421136030814E-9</v>
      </c>
      <c r="DK843" s="30">
        <f t="shared" si="378"/>
        <v>-2.2751421127597849E-9</v>
      </c>
      <c r="DL843" s="30">
        <f t="shared" si="379"/>
        <v>-2.2751421127597849E-9</v>
      </c>
      <c r="DN843" s="36"/>
      <c r="DO843" s="36"/>
      <c r="DP843" s="36"/>
      <c r="DV843" s="36"/>
      <c r="DW843" s="36"/>
      <c r="DX843" s="36"/>
      <c r="ED843" s="36"/>
      <c r="EE843" s="36"/>
      <c r="EF843" s="36"/>
      <c r="EL843" s="36"/>
      <c r="EM843" s="36"/>
      <c r="EN843" s="36"/>
      <c r="ET843" s="36"/>
      <c r="EU843" s="36"/>
      <c r="EV843" s="36"/>
    </row>
    <row r="844" spans="14:152" s="30" customFormat="1" ht="12.75">
      <c r="N844" s="36">
        <v>2.7700000000000002E-9</v>
      </c>
      <c r="O844" s="36">
        <v>3.3535999534299998</v>
      </c>
      <c r="P844" s="36">
        <v>532.87235883230005</v>
      </c>
      <c r="Q844" s="30">
        <f t="shared" si="372"/>
        <v>2.5523622716531097E-9</v>
      </c>
      <c r="R844" s="30">
        <f t="shared" si="373"/>
        <v>2.5524480821392114E-9</v>
      </c>
      <c r="S844" s="30">
        <f t="shared" si="374"/>
        <v>2.552448081994425E-9</v>
      </c>
      <c r="T844" s="30">
        <f t="shared" si="375"/>
        <v>2.552448081994425E-9</v>
      </c>
      <c r="V844" s="36"/>
      <c r="W844" s="36"/>
      <c r="X844" s="36"/>
      <c r="AD844" s="36"/>
      <c r="AE844" s="36"/>
      <c r="AF844" s="36"/>
      <c r="AL844" s="36"/>
      <c r="AM844" s="36"/>
      <c r="AN844" s="36"/>
      <c r="AT844" s="36"/>
      <c r="AU844" s="36"/>
      <c r="AV844" s="36"/>
      <c r="BB844" s="36"/>
      <c r="BC844" s="36"/>
      <c r="BD844" s="36"/>
      <c r="BJ844" s="36"/>
      <c r="BK844" s="36"/>
      <c r="BL844" s="36"/>
      <c r="BR844" s="36"/>
      <c r="BS844" s="36"/>
      <c r="BT844" s="36"/>
      <c r="BZ844" s="36"/>
      <c r="CA844" s="36"/>
      <c r="CB844" s="36"/>
      <c r="CH844" s="36"/>
      <c r="CI844" s="36"/>
      <c r="CJ844" s="36"/>
      <c r="CP844" s="36"/>
      <c r="CQ844" s="36"/>
      <c r="CR844" s="36"/>
      <c r="CX844" s="36"/>
      <c r="CY844" s="36"/>
      <c r="CZ844" s="36"/>
      <c r="DF844" s="36">
        <v>1.7520000000000001E-8</v>
      </c>
      <c r="DG844" s="36">
        <v>5.2153226540100004</v>
      </c>
      <c r="DH844" s="36">
        <v>25448.0058552601</v>
      </c>
      <c r="DI844" s="30">
        <f t="shared" si="376"/>
        <v>-1.227500092099113E-8</v>
      </c>
      <c r="DJ844" s="30">
        <f t="shared" si="377"/>
        <v>-1.2227308735453026E-8</v>
      </c>
      <c r="DK844" s="30">
        <f t="shared" si="378"/>
        <v>-1.2227308816080689E-8</v>
      </c>
      <c r="DL844" s="30">
        <f t="shared" si="379"/>
        <v>-1.222730881608033E-8</v>
      </c>
      <c r="DN844" s="36"/>
      <c r="DO844" s="36"/>
      <c r="DP844" s="36"/>
      <c r="DV844" s="36"/>
      <c r="DW844" s="36"/>
      <c r="DX844" s="36"/>
      <c r="ED844" s="36"/>
      <c r="EE844" s="36"/>
      <c r="EF844" s="36"/>
      <c r="EL844" s="36"/>
      <c r="EM844" s="36"/>
      <c r="EN844" s="36"/>
      <c r="ET844" s="36"/>
      <c r="EU844" s="36"/>
      <c r="EV844" s="36"/>
    </row>
    <row r="845" spans="14:152" s="30" customFormat="1" ht="12.75">
      <c r="N845" s="36">
        <v>2.8699999999999998E-9</v>
      </c>
      <c r="O845" s="36">
        <v>0.37229115993</v>
      </c>
      <c r="P845" s="36">
        <v>114.94162363460001</v>
      </c>
      <c r="Q845" s="30">
        <f t="shared" si="372"/>
        <v>2.7698071621850978E-9</v>
      </c>
      <c r="R845" s="30">
        <f t="shared" si="373"/>
        <v>2.7697942327223124E-9</v>
      </c>
      <c r="S845" s="30">
        <f t="shared" si="374"/>
        <v>2.769794232744131E-9</v>
      </c>
      <c r="T845" s="30">
        <f t="shared" si="375"/>
        <v>2.7697942327441306E-9</v>
      </c>
      <c r="V845" s="36"/>
      <c r="W845" s="36"/>
      <c r="X845" s="36"/>
      <c r="AD845" s="36"/>
      <c r="AE845" s="36"/>
      <c r="AF845" s="36"/>
      <c r="AL845" s="36"/>
      <c r="AM845" s="36"/>
      <c r="AN845" s="36"/>
      <c r="AT845" s="36"/>
      <c r="AU845" s="36"/>
      <c r="AV845" s="36"/>
      <c r="BB845" s="36"/>
      <c r="BC845" s="36"/>
      <c r="BD845" s="36"/>
      <c r="BJ845" s="36"/>
      <c r="BK845" s="36"/>
      <c r="BL845" s="36"/>
      <c r="BR845" s="36"/>
      <c r="BS845" s="36"/>
      <c r="BT845" s="36"/>
      <c r="BZ845" s="36"/>
      <c r="CA845" s="36"/>
      <c r="CB845" s="36"/>
      <c r="CH845" s="36"/>
      <c r="CI845" s="36"/>
      <c r="CJ845" s="36"/>
      <c r="CP845" s="36"/>
      <c r="CQ845" s="36"/>
      <c r="CR845" s="36"/>
      <c r="CX845" s="36"/>
      <c r="CY845" s="36"/>
      <c r="CZ845" s="36"/>
      <c r="DF845" s="36">
        <v>1.8699999999999999E-8</v>
      </c>
      <c r="DG845" s="36">
        <v>6.1468364534199997</v>
      </c>
      <c r="DH845" s="36">
        <v>347.36317418380003</v>
      </c>
      <c r="DI845" s="30">
        <f t="shared" si="376"/>
        <v>-8.8259876975635496E-9</v>
      </c>
      <c r="DJ845" s="30">
        <f t="shared" si="377"/>
        <v>-8.8268446070386406E-9</v>
      </c>
      <c r="DK845" s="30">
        <f t="shared" si="378"/>
        <v>-8.8268446055926793E-9</v>
      </c>
      <c r="DL845" s="30">
        <f t="shared" si="379"/>
        <v>-8.8268446055926793E-9</v>
      </c>
      <c r="DN845" s="36"/>
      <c r="DO845" s="36"/>
      <c r="DP845" s="36"/>
      <c r="DV845" s="36"/>
      <c r="DW845" s="36"/>
      <c r="DX845" s="36"/>
      <c r="ED845" s="36"/>
      <c r="EE845" s="36"/>
      <c r="EF845" s="36"/>
      <c r="EL845" s="36"/>
      <c r="EM845" s="36"/>
      <c r="EN845" s="36"/>
      <c r="ET845" s="36"/>
      <c r="EU845" s="36"/>
      <c r="EV845" s="36"/>
    </row>
    <row r="846" spans="14:152" s="30" customFormat="1" ht="12.75">
      <c r="N846" s="36">
        <v>2.7400000000000001E-9</v>
      </c>
      <c r="O846" s="36">
        <v>4.2116402795300001</v>
      </c>
      <c r="P846" s="36">
        <v>90.823233677299996</v>
      </c>
      <c r="Q846" s="30">
        <f t="shared" si="372"/>
        <v>-2.3120113982169007E-9</v>
      </c>
      <c r="R846" s="30">
        <f t="shared" si="373"/>
        <v>-2.3120313820828617E-9</v>
      </c>
      <c r="S846" s="30">
        <f t="shared" si="374"/>
        <v>-2.3120313820491405E-9</v>
      </c>
      <c r="T846" s="30">
        <f t="shared" si="375"/>
        <v>-2.3120313820491405E-9</v>
      </c>
      <c r="V846" s="36"/>
      <c r="W846" s="36"/>
      <c r="X846" s="36"/>
      <c r="AD846" s="36"/>
      <c r="AE846" s="36"/>
      <c r="AF846" s="36"/>
      <c r="AL846" s="36"/>
      <c r="AM846" s="36"/>
      <c r="AN846" s="36"/>
      <c r="AT846" s="36"/>
      <c r="AU846" s="36"/>
      <c r="AV846" s="36"/>
      <c r="BB846" s="36"/>
      <c r="BC846" s="36"/>
      <c r="BD846" s="36"/>
      <c r="BJ846" s="36"/>
      <c r="BK846" s="36"/>
      <c r="BL846" s="36"/>
      <c r="BR846" s="36"/>
      <c r="BS846" s="36"/>
      <c r="BT846" s="36"/>
      <c r="BZ846" s="36"/>
      <c r="CA846" s="36"/>
      <c r="CB846" s="36"/>
      <c r="CH846" s="36"/>
      <c r="CI846" s="36"/>
      <c r="CJ846" s="36"/>
      <c r="CP846" s="36"/>
      <c r="CQ846" s="36"/>
      <c r="CR846" s="36"/>
      <c r="CX846" s="36"/>
      <c r="CY846" s="36"/>
      <c r="CZ846" s="36"/>
      <c r="DF846" s="36">
        <v>1.7310000000000001E-8</v>
      </c>
      <c r="DG846" s="36">
        <v>1.9594427212200001</v>
      </c>
      <c r="DH846" s="36">
        <v>934.94851496820002</v>
      </c>
      <c r="DI846" s="30">
        <f t="shared" si="376"/>
        <v>-1.7250617960556102E-8</v>
      </c>
      <c r="DJ846" s="30">
        <f t="shared" si="377"/>
        <v>-1.7250417369950202E-8</v>
      </c>
      <c r="DK846" s="30">
        <f t="shared" si="378"/>
        <v>-1.7250417370288972E-8</v>
      </c>
      <c r="DL846" s="30">
        <f t="shared" si="379"/>
        <v>-1.7250417370288972E-8</v>
      </c>
      <c r="DN846" s="36"/>
      <c r="DO846" s="36"/>
      <c r="DP846" s="36"/>
      <c r="DV846" s="36"/>
      <c r="DW846" s="36"/>
      <c r="DX846" s="36"/>
      <c r="ED846" s="36"/>
      <c r="EE846" s="36"/>
      <c r="EF846" s="36"/>
      <c r="EL846" s="36"/>
      <c r="EM846" s="36"/>
      <c r="EN846" s="36"/>
      <c r="ET846" s="36"/>
      <c r="EU846" s="36"/>
      <c r="EV846" s="36"/>
    </row>
    <row r="847" spans="14:152" s="30" customFormat="1" ht="12.75">
      <c r="N847" s="36">
        <v>2.6700000000000001E-9</v>
      </c>
      <c r="O847" s="36">
        <v>5.6136713258600004</v>
      </c>
      <c r="P847" s="36">
        <v>870.46185713939997</v>
      </c>
      <c r="Q847" s="30">
        <f t="shared" si="372"/>
        <v>1.8843205003717181E-9</v>
      </c>
      <c r="R847" s="30">
        <f t="shared" si="373"/>
        <v>1.8845668744425647E-9</v>
      </c>
      <c r="S847" s="30">
        <f t="shared" si="374"/>
        <v>1.8845668740268498E-9</v>
      </c>
      <c r="T847" s="30">
        <f t="shared" si="375"/>
        <v>1.8845668740268498E-9</v>
      </c>
      <c r="V847" s="36"/>
      <c r="W847" s="36"/>
      <c r="X847" s="36"/>
      <c r="AD847" s="36"/>
      <c r="AE847" s="36"/>
      <c r="AF847" s="36"/>
      <c r="AL847" s="36"/>
      <c r="AM847" s="36"/>
      <c r="AN847" s="36"/>
      <c r="AT847" s="36"/>
      <c r="AU847" s="36"/>
      <c r="AV847" s="36"/>
      <c r="BB847" s="36"/>
      <c r="BC847" s="36"/>
      <c r="BD847" s="36"/>
      <c r="BJ847" s="36"/>
      <c r="BK847" s="36"/>
      <c r="BL847" s="36"/>
      <c r="BR847" s="36"/>
      <c r="BS847" s="36"/>
      <c r="BT847" s="36"/>
      <c r="BZ847" s="36"/>
      <c r="CA847" s="36"/>
      <c r="CB847" s="36"/>
      <c r="CH847" s="36"/>
      <c r="CI847" s="36"/>
      <c r="CJ847" s="36"/>
      <c r="CP847" s="36"/>
      <c r="CQ847" s="36"/>
      <c r="CR847" s="36"/>
      <c r="CX847" s="36"/>
      <c r="CY847" s="36"/>
      <c r="CZ847" s="36"/>
      <c r="DF847" s="36">
        <v>1.6800000000000002E-8</v>
      </c>
      <c r="DG847" s="36">
        <v>5.5624669769999997</v>
      </c>
      <c r="DH847" s="36">
        <v>170.97327410619999</v>
      </c>
      <c r="DI847" s="30">
        <f t="shared" si="376"/>
        <v>-1.6420237805646448E-9</v>
      </c>
      <c r="DJ847" s="30">
        <f t="shared" si="377"/>
        <v>-1.6424515320317031E-9</v>
      </c>
      <c r="DK847" s="30">
        <f t="shared" si="378"/>
        <v>-1.6424515313098931E-9</v>
      </c>
      <c r="DL847" s="30">
        <f t="shared" si="379"/>
        <v>-1.6424515313098931E-9</v>
      </c>
      <c r="DN847" s="36"/>
      <c r="DO847" s="36"/>
      <c r="DP847" s="36"/>
      <c r="DV847" s="36"/>
      <c r="DW847" s="36"/>
      <c r="DX847" s="36"/>
      <c r="ED847" s="36"/>
      <c r="EE847" s="36"/>
      <c r="EF847" s="36"/>
      <c r="EL847" s="36"/>
      <c r="EM847" s="36"/>
      <c r="EN847" s="36"/>
      <c r="ET847" s="36"/>
      <c r="EU847" s="36"/>
      <c r="EV847" s="36"/>
    </row>
    <row r="848" spans="14:152" s="30" customFormat="1" ht="12.75">
      <c r="N848" s="36">
        <v>3.7600000000000003E-9</v>
      </c>
      <c r="O848" s="36">
        <v>6.1439145667500004</v>
      </c>
      <c r="P848" s="36">
        <v>913.00012679229997</v>
      </c>
      <c r="Q848" s="30">
        <f t="shared" si="372"/>
        <v>1.7664924748220506E-9</v>
      </c>
      <c r="R848" s="30">
        <f t="shared" si="373"/>
        <v>1.7669459230450005E-9</v>
      </c>
      <c r="S848" s="30">
        <f t="shared" si="374"/>
        <v>1.7669459222798618E-9</v>
      </c>
      <c r="T848" s="30">
        <f t="shared" si="375"/>
        <v>1.7669459222798618E-9</v>
      </c>
      <c r="V848" s="36"/>
      <c r="W848" s="36"/>
      <c r="X848" s="36"/>
      <c r="AD848" s="36"/>
      <c r="AE848" s="36"/>
      <c r="AF848" s="36"/>
      <c r="AL848" s="36"/>
      <c r="AM848" s="36"/>
      <c r="AN848" s="36"/>
      <c r="AT848" s="36"/>
      <c r="AU848" s="36"/>
      <c r="AV848" s="36"/>
      <c r="BB848" s="36"/>
      <c r="BC848" s="36"/>
      <c r="BD848" s="36"/>
      <c r="BJ848" s="36"/>
      <c r="BK848" s="36"/>
      <c r="BL848" s="36"/>
      <c r="BR848" s="36"/>
      <c r="BS848" s="36"/>
      <c r="BT848" s="36"/>
      <c r="BZ848" s="36"/>
      <c r="CA848" s="36"/>
      <c r="CB848" s="36"/>
      <c r="CH848" s="36"/>
      <c r="CI848" s="36"/>
      <c r="CJ848" s="36"/>
      <c r="CP848" s="36"/>
      <c r="CQ848" s="36"/>
      <c r="CR848" s="36"/>
      <c r="CX848" s="36"/>
      <c r="CY848" s="36"/>
      <c r="CZ848" s="36"/>
      <c r="DF848" s="36">
        <v>1.6519999999999998E-8</v>
      </c>
      <c r="DG848" s="36">
        <v>1.2452135105</v>
      </c>
      <c r="DH848" s="36">
        <v>398.1440028728</v>
      </c>
      <c r="DI848" s="30">
        <f t="shared" si="376"/>
        <v>9.4430606038001786E-9</v>
      </c>
      <c r="DJ848" s="30">
        <f t="shared" si="377"/>
        <v>9.4422530177700025E-9</v>
      </c>
      <c r="DK848" s="30">
        <f t="shared" si="378"/>
        <v>9.4422530191327859E-9</v>
      </c>
      <c r="DL848" s="30">
        <f t="shared" si="379"/>
        <v>9.4422530191327792E-9</v>
      </c>
      <c r="DN848" s="36"/>
      <c r="DO848" s="36"/>
      <c r="DP848" s="36"/>
      <c r="DV848" s="36"/>
      <c r="DW848" s="36"/>
      <c r="DX848" s="36"/>
      <c r="ED848" s="36"/>
      <c r="EE848" s="36"/>
      <c r="EF848" s="36"/>
      <c r="EL848" s="36"/>
      <c r="EM848" s="36"/>
      <c r="EN848" s="36"/>
      <c r="ET848" s="36"/>
      <c r="EU848" s="36"/>
      <c r="EV848" s="36"/>
    </row>
    <row r="849" spans="14:152" s="30" customFormat="1" ht="12.75">
      <c r="N849" s="36">
        <v>2.9600000000000001E-9</v>
      </c>
      <c r="O849" s="36">
        <v>5.7570516598200001</v>
      </c>
      <c r="P849" s="36">
        <v>4010.0015313171998</v>
      </c>
      <c r="Q849" s="30">
        <f t="shared" si="372"/>
        <v>-2.1276281852930408E-9</v>
      </c>
      <c r="R849" s="30">
        <f t="shared" si="373"/>
        <v>-2.1263929932151712E-9</v>
      </c>
      <c r="S849" s="30">
        <f t="shared" si="374"/>
        <v>-2.1263929953001267E-9</v>
      </c>
      <c r="T849" s="30">
        <f t="shared" si="375"/>
        <v>-2.1263929953001193E-9</v>
      </c>
      <c r="V849" s="36"/>
      <c r="W849" s="36"/>
      <c r="X849" s="36"/>
      <c r="AD849" s="36"/>
      <c r="AE849" s="36"/>
      <c r="AF849" s="36"/>
      <c r="AL849" s="36"/>
      <c r="AM849" s="36"/>
      <c r="AN849" s="36"/>
      <c r="AT849" s="36"/>
      <c r="AU849" s="36"/>
      <c r="AV849" s="36"/>
      <c r="BB849" s="36"/>
      <c r="BC849" s="36"/>
      <c r="BD849" s="36"/>
      <c r="BJ849" s="36"/>
      <c r="BK849" s="36"/>
      <c r="BL849" s="36"/>
      <c r="BR849" s="36"/>
      <c r="BS849" s="36"/>
      <c r="BT849" s="36"/>
      <c r="BZ849" s="36"/>
      <c r="CA849" s="36"/>
      <c r="CB849" s="36"/>
      <c r="CH849" s="36"/>
      <c r="CI849" s="36"/>
      <c r="CJ849" s="36"/>
      <c r="CP849" s="36"/>
      <c r="CQ849" s="36"/>
      <c r="CR849" s="36"/>
      <c r="CX849" s="36"/>
      <c r="CY849" s="36"/>
      <c r="CZ849" s="36"/>
      <c r="DF849" s="36">
        <v>1.548E-8</v>
      </c>
      <c r="DG849" s="36">
        <v>0.38524522124999999</v>
      </c>
      <c r="DH849" s="36">
        <v>17.265475387399999</v>
      </c>
      <c r="DI849" s="30">
        <f t="shared" si="376"/>
        <v>1.4835757966057433E-8</v>
      </c>
      <c r="DJ849" s="30">
        <f t="shared" si="377"/>
        <v>1.4835769383644365E-8</v>
      </c>
      <c r="DK849" s="30">
        <f t="shared" si="378"/>
        <v>1.48357693836251E-8</v>
      </c>
      <c r="DL849" s="30">
        <f t="shared" si="379"/>
        <v>1.48357693836251E-8</v>
      </c>
      <c r="DN849" s="36"/>
      <c r="DO849" s="36"/>
      <c r="DP849" s="36"/>
      <c r="DV849" s="36"/>
      <c r="DW849" s="36"/>
      <c r="DX849" s="36"/>
      <c r="ED849" s="36"/>
      <c r="EE849" s="36"/>
      <c r="EF849" s="36"/>
      <c r="EL849" s="36"/>
      <c r="EM849" s="36"/>
      <c r="EN849" s="36"/>
      <c r="ET849" s="36"/>
      <c r="EU849" s="36"/>
      <c r="EV849" s="36"/>
    </row>
    <row r="850" spans="14:152" s="30" customFormat="1" ht="12.75">
      <c r="N850" s="36">
        <v>3.0399999999999998E-9</v>
      </c>
      <c r="O850" s="36">
        <v>1.97982468634</v>
      </c>
      <c r="P850" s="36">
        <v>495.96316347189997</v>
      </c>
      <c r="Q850" s="30">
        <f t="shared" si="372"/>
        <v>2.1822806632610815E-9</v>
      </c>
      <c r="R850" s="30">
        <f t="shared" si="373"/>
        <v>2.1821235880442551E-9</v>
      </c>
      <c r="S850" s="30">
        <f t="shared" si="374"/>
        <v>2.1821235883093197E-9</v>
      </c>
      <c r="T850" s="30">
        <f t="shared" si="375"/>
        <v>2.1821235883093193E-9</v>
      </c>
      <c r="V850" s="36"/>
      <c r="W850" s="36"/>
      <c r="X850" s="36"/>
      <c r="AD850" s="36"/>
      <c r="AE850" s="36"/>
      <c r="AF850" s="36"/>
      <c r="AL850" s="36"/>
      <c r="AM850" s="36"/>
      <c r="AN850" s="36"/>
      <c r="AT850" s="36"/>
      <c r="AU850" s="36"/>
      <c r="AV850" s="36"/>
      <c r="BB850" s="36"/>
      <c r="BC850" s="36"/>
      <c r="BD850" s="36"/>
      <c r="BJ850" s="36"/>
      <c r="BK850" s="36"/>
      <c r="BL850" s="36"/>
      <c r="BR850" s="36"/>
      <c r="BS850" s="36"/>
      <c r="BT850" s="36"/>
      <c r="BZ850" s="36"/>
      <c r="CA850" s="36"/>
      <c r="CB850" s="36"/>
      <c r="CH850" s="36"/>
      <c r="CI850" s="36"/>
      <c r="CJ850" s="36"/>
      <c r="CP850" s="36"/>
      <c r="CQ850" s="36"/>
      <c r="CR850" s="36"/>
      <c r="CX850" s="36"/>
      <c r="CY850" s="36"/>
      <c r="CZ850" s="36"/>
      <c r="DF850" s="36">
        <v>1.5770000000000002E-8</v>
      </c>
      <c r="DG850" s="36">
        <v>0.23430114545</v>
      </c>
      <c r="DH850" s="36">
        <v>434.67494572330003</v>
      </c>
      <c r="DI850" s="30">
        <f t="shared" si="376"/>
        <v>-8.9692416455579004E-9</v>
      </c>
      <c r="DJ850" s="30">
        <f t="shared" si="377"/>
        <v>-8.9700853020059454E-9</v>
      </c>
      <c r="DK850" s="30">
        <f t="shared" si="378"/>
        <v>-8.970085300582356E-9</v>
      </c>
      <c r="DL850" s="30">
        <f t="shared" si="379"/>
        <v>-8.9700853005823609E-9</v>
      </c>
      <c r="DN850" s="36"/>
      <c r="DO850" s="36"/>
      <c r="DP850" s="36"/>
      <c r="DV850" s="36"/>
      <c r="DW850" s="36"/>
      <c r="DX850" s="36"/>
      <c r="ED850" s="36"/>
      <c r="EE850" s="36"/>
      <c r="EF850" s="36"/>
      <c r="EL850" s="36"/>
      <c r="EM850" s="36"/>
      <c r="EN850" s="36"/>
      <c r="ET850" s="36"/>
      <c r="EU850" s="36"/>
      <c r="EV850" s="36"/>
    </row>
    <row r="851" spans="14:152" s="30" customFormat="1" ht="12.75">
      <c r="N851" s="36">
        <v>3.0800000000000001E-9</v>
      </c>
      <c r="O851" s="36">
        <v>5.0891171226200003</v>
      </c>
      <c r="P851" s="36">
        <v>481.73606947029998</v>
      </c>
      <c r="Q851" s="30">
        <f t="shared" si="372"/>
        <v>-2.3084467917489466E-9</v>
      </c>
      <c r="R851" s="30">
        <f t="shared" si="373"/>
        <v>-2.3082998041988386E-9</v>
      </c>
      <c r="S851" s="30">
        <f t="shared" si="374"/>
        <v>-2.3082998044468815E-9</v>
      </c>
      <c r="T851" s="30">
        <f t="shared" si="375"/>
        <v>-2.3082998044468803E-9</v>
      </c>
      <c r="V851" s="36"/>
      <c r="W851" s="36"/>
      <c r="X851" s="36"/>
      <c r="AD851" s="36"/>
      <c r="AE851" s="36"/>
      <c r="AF851" s="36"/>
      <c r="AL851" s="36"/>
      <c r="AM851" s="36"/>
      <c r="AN851" s="36"/>
      <c r="AT851" s="36"/>
      <c r="AU851" s="36"/>
      <c r="AV851" s="36"/>
      <c r="BB851" s="36"/>
      <c r="BC851" s="36"/>
      <c r="BD851" s="36"/>
      <c r="BJ851" s="36"/>
      <c r="BK851" s="36"/>
      <c r="BL851" s="36"/>
      <c r="BR851" s="36"/>
      <c r="BS851" s="36"/>
      <c r="BT851" s="36"/>
      <c r="BZ851" s="36"/>
      <c r="CA851" s="36"/>
      <c r="CB851" s="36"/>
      <c r="CH851" s="36"/>
      <c r="CI851" s="36"/>
      <c r="CJ851" s="36"/>
      <c r="CP851" s="36"/>
      <c r="CQ851" s="36"/>
      <c r="CR851" s="36"/>
      <c r="CX851" s="36"/>
      <c r="CY851" s="36"/>
      <c r="CZ851" s="36"/>
      <c r="DF851" s="36">
        <v>1.6519999999999998E-8</v>
      </c>
      <c r="DG851" s="36">
        <v>2.8448042886299998</v>
      </c>
      <c r="DH851" s="36">
        <v>385.54439393140001</v>
      </c>
      <c r="DI851" s="30">
        <f t="shared" si="376"/>
        <v>1.2559042482298952E-8</v>
      </c>
      <c r="DJ851" s="30">
        <f t="shared" si="377"/>
        <v>1.2559661622210368E-8</v>
      </c>
      <c r="DK851" s="30">
        <f t="shared" si="378"/>
        <v>1.255966162116564E-8</v>
      </c>
      <c r="DL851" s="30">
        <f t="shared" si="379"/>
        <v>1.2559661621165645E-8</v>
      </c>
      <c r="DN851" s="36"/>
      <c r="DO851" s="36"/>
      <c r="DP851" s="36"/>
      <c r="DV851" s="36"/>
      <c r="DW851" s="36"/>
      <c r="DX851" s="36"/>
      <c r="ED851" s="36"/>
      <c r="EE851" s="36"/>
      <c r="EF851" s="36"/>
      <c r="EL851" s="36"/>
      <c r="EM851" s="36"/>
      <c r="EN851" s="36"/>
      <c r="ET851" s="36"/>
      <c r="EU851" s="36"/>
      <c r="EV851" s="36"/>
    </row>
    <row r="852" spans="14:152" s="30" customFormat="1" ht="12.75">
      <c r="N852" s="36">
        <v>2.6500000000000002E-9</v>
      </c>
      <c r="O852" s="36">
        <v>2.8930165609999999E-2</v>
      </c>
      <c r="P852" s="36">
        <v>172.45774681450001</v>
      </c>
      <c r="Q852" s="30">
        <f t="shared" si="372"/>
        <v>1.5900441345987832E-9</v>
      </c>
      <c r="R852" s="30">
        <f t="shared" si="373"/>
        <v>1.5899894260851357E-9</v>
      </c>
      <c r="S852" s="30">
        <f t="shared" si="374"/>
        <v>1.589989426177454E-9</v>
      </c>
      <c r="T852" s="30">
        <f t="shared" si="375"/>
        <v>1.5899894261774538E-9</v>
      </c>
      <c r="V852" s="36"/>
      <c r="W852" s="36"/>
      <c r="X852" s="36"/>
      <c r="AD852" s="36"/>
      <c r="AE852" s="36"/>
      <c r="AF852" s="36"/>
      <c r="AL852" s="36"/>
      <c r="AM852" s="36"/>
      <c r="AN852" s="36"/>
      <c r="AT852" s="36"/>
      <c r="AU852" s="36"/>
      <c r="AV852" s="36"/>
      <c r="BB852" s="36"/>
      <c r="BC852" s="36"/>
      <c r="BD852" s="36"/>
      <c r="BJ852" s="36"/>
      <c r="BK852" s="36"/>
      <c r="BL852" s="36"/>
      <c r="BR852" s="36"/>
      <c r="BS852" s="36"/>
      <c r="BT852" s="36"/>
      <c r="BZ852" s="36"/>
      <c r="CA852" s="36"/>
      <c r="CB852" s="36"/>
      <c r="CH852" s="36"/>
      <c r="CI852" s="36"/>
      <c r="CJ852" s="36"/>
      <c r="CP852" s="36"/>
      <c r="CQ852" s="36"/>
      <c r="CR852" s="36"/>
      <c r="CX852" s="36"/>
      <c r="CY852" s="36"/>
      <c r="CZ852" s="36"/>
      <c r="DF852" s="36">
        <v>1.77E-8</v>
      </c>
      <c r="DG852" s="36">
        <v>1.1505799628</v>
      </c>
      <c r="DH852" s="36">
        <v>199.9657733137</v>
      </c>
      <c r="DI852" s="30">
        <f t="shared" si="376"/>
        <v>1.7684498368851874E-8</v>
      </c>
      <c r="DJ852" s="30">
        <f t="shared" si="377"/>
        <v>1.7684520521958486E-8</v>
      </c>
      <c r="DK852" s="30">
        <f t="shared" si="378"/>
        <v>1.7684520521921117E-8</v>
      </c>
      <c r="DL852" s="30">
        <f t="shared" si="379"/>
        <v>1.7684520521921117E-8</v>
      </c>
      <c r="DN852" s="36"/>
      <c r="DO852" s="36"/>
      <c r="DP852" s="36"/>
      <c r="DV852" s="36"/>
      <c r="DW852" s="36"/>
      <c r="DX852" s="36"/>
      <c r="ED852" s="36"/>
      <c r="EE852" s="36"/>
      <c r="EF852" s="36"/>
      <c r="EL852" s="36"/>
      <c r="EM852" s="36"/>
      <c r="EN852" s="36"/>
      <c r="ET852" s="36"/>
      <c r="EU852" s="36"/>
      <c r="EV852" s="36"/>
    </row>
    <row r="853" spans="14:152" s="30" customFormat="1" ht="12.75">
      <c r="N853" s="36">
        <v>2.9100000000000001E-9</v>
      </c>
      <c r="O853" s="36">
        <v>2.1010603791600002</v>
      </c>
      <c r="P853" s="36">
        <v>619.29035849449997</v>
      </c>
      <c r="Q853" s="30">
        <f t="shared" si="372"/>
        <v>6.8650154264696286E-10</v>
      </c>
      <c r="R853" s="30">
        <f t="shared" si="373"/>
        <v>6.8623948510073404E-10</v>
      </c>
      <c r="S853" s="30">
        <f t="shared" si="374"/>
        <v>6.8623948554294603E-10</v>
      </c>
      <c r="T853" s="30">
        <f t="shared" si="375"/>
        <v>6.8623948554294469E-10</v>
      </c>
      <c r="V853" s="36"/>
      <c r="W853" s="36"/>
      <c r="X853" s="36"/>
      <c r="AD853" s="36"/>
      <c r="AE853" s="36"/>
      <c r="AF853" s="36"/>
      <c r="AL853" s="36"/>
      <c r="AM853" s="36"/>
      <c r="AN853" s="36"/>
      <c r="AT853" s="36"/>
      <c r="AU853" s="36"/>
      <c r="AV853" s="36"/>
      <c r="BB853" s="36"/>
      <c r="BC853" s="36"/>
      <c r="BD853" s="36"/>
      <c r="BJ853" s="36"/>
      <c r="BK853" s="36"/>
      <c r="BL853" s="36"/>
      <c r="BR853" s="36"/>
      <c r="BS853" s="36"/>
      <c r="BT853" s="36"/>
      <c r="BZ853" s="36"/>
      <c r="CA853" s="36"/>
      <c r="CB853" s="36"/>
      <c r="CH853" s="36"/>
      <c r="CI853" s="36"/>
      <c r="CJ853" s="36"/>
      <c r="CP853" s="36"/>
      <c r="CQ853" s="36"/>
      <c r="CR853" s="36"/>
      <c r="CX853" s="36"/>
      <c r="CY853" s="36"/>
      <c r="CZ853" s="36"/>
      <c r="DF853" s="36">
        <v>1.5279999999999999E-8</v>
      </c>
      <c r="DG853" s="36">
        <v>4.0224058334799997</v>
      </c>
      <c r="DH853" s="36">
        <v>236.19364511789999</v>
      </c>
      <c r="DI853" s="30">
        <f t="shared" si="376"/>
        <v>-1.3896759198226576E-8</v>
      </c>
      <c r="DJ853" s="30">
        <f t="shared" si="377"/>
        <v>-1.3896534659454717E-8</v>
      </c>
      <c r="DK853" s="30">
        <f t="shared" si="378"/>
        <v>-1.3896534659833626E-8</v>
      </c>
      <c r="DL853" s="30">
        <f t="shared" si="379"/>
        <v>-1.3896534659833626E-8</v>
      </c>
      <c r="DN853" s="36"/>
      <c r="DO853" s="36"/>
      <c r="DP853" s="36"/>
      <c r="DV853" s="36"/>
      <c r="DW853" s="36"/>
      <c r="DX853" s="36"/>
      <c r="ED853" s="36"/>
      <c r="EE853" s="36"/>
      <c r="EF853" s="36"/>
      <c r="EL853" s="36"/>
      <c r="EM853" s="36"/>
      <c r="EN853" s="36"/>
      <c r="ET853" s="36"/>
      <c r="EU853" s="36"/>
      <c r="EV853" s="36"/>
    </row>
    <row r="854" spans="14:152" s="30" customFormat="1" ht="12.75">
      <c r="N854" s="36">
        <v>2.7299999999999999E-9</v>
      </c>
      <c r="O854" s="36">
        <v>4.7834305057200002</v>
      </c>
      <c r="P854" s="36">
        <v>771.30123618389996</v>
      </c>
      <c r="Q854" s="30">
        <f t="shared" si="372"/>
        <v>2.3867197803802347E-9</v>
      </c>
      <c r="R854" s="30">
        <f t="shared" si="373"/>
        <v>2.3868727263446728E-9</v>
      </c>
      <c r="S854" s="30">
        <f t="shared" si="374"/>
        <v>2.3868727260866114E-9</v>
      </c>
      <c r="T854" s="30">
        <f t="shared" si="375"/>
        <v>2.3868727260866127E-9</v>
      </c>
      <c r="V854" s="36"/>
      <c r="W854" s="36"/>
      <c r="X854" s="36"/>
      <c r="AD854" s="36"/>
      <c r="AE854" s="36"/>
      <c r="AF854" s="36"/>
      <c r="AL854" s="36"/>
      <c r="AM854" s="36"/>
      <c r="AN854" s="36"/>
      <c r="AT854" s="36"/>
      <c r="AU854" s="36"/>
      <c r="AV854" s="36"/>
      <c r="BB854" s="36"/>
      <c r="BC854" s="36"/>
      <c r="BD854" s="36"/>
      <c r="BJ854" s="36"/>
      <c r="BK854" s="36"/>
      <c r="BL854" s="36"/>
      <c r="BR854" s="36"/>
      <c r="BS854" s="36"/>
      <c r="BT854" s="36"/>
      <c r="BZ854" s="36"/>
      <c r="CA854" s="36"/>
      <c r="CB854" s="36"/>
      <c r="CH854" s="36"/>
      <c r="CI854" s="36"/>
      <c r="CJ854" s="36"/>
      <c r="CP854" s="36"/>
      <c r="CQ854" s="36"/>
      <c r="CR854" s="36"/>
      <c r="CX854" s="36"/>
      <c r="CY854" s="36"/>
      <c r="CZ854" s="36"/>
      <c r="DF854" s="36">
        <v>2.1179999999999998E-8</v>
      </c>
      <c r="DG854" s="36">
        <v>5.4780342926600003</v>
      </c>
      <c r="DH854" s="36">
        <v>369.08206769610001</v>
      </c>
      <c r="DI854" s="30">
        <f t="shared" si="376"/>
        <v>-2.0295368007431403E-8</v>
      </c>
      <c r="DJ854" s="30">
        <f t="shared" si="377"/>
        <v>-2.0295702508978418E-8</v>
      </c>
      <c r="DK854" s="30">
        <f t="shared" si="378"/>
        <v>-2.029570250841402E-8</v>
      </c>
      <c r="DL854" s="30">
        <f t="shared" si="379"/>
        <v>-2.029570250841402E-8</v>
      </c>
      <c r="DN854" s="36"/>
      <c r="DO854" s="36"/>
      <c r="DP854" s="36"/>
      <c r="DV854" s="36"/>
      <c r="DW854" s="36"/>
      <c r="DX854" s="36"/>
      <c r="ED854" s="36"/>
      <c r="EE854" s="36"/>
      <c r="EF854" s="36"/>
      <c r="EL854" s="36"/>
      <c r="EM854" s="36"/>
      <c r="EN854" s="36"/>
      <c r="ET854" s="36"/>
      <c r="EU854" s="36"/>
      <c r="EV854" s="36"/>
    </row>
    <row r="855" spans="14:152" s="30" customFormat="1" ht="12.75">
      <c r="N855" s="36">
        <v>3.58E-9</v>
      </c>
      <c r="O855" s="36">
        <v>4.0938674639999999E-2</v>
      </c>
      <c r="P855" s="36">
        <v>637.44960575920004</v>
      </c>
      <c r="Q855" s="30">
        <f t="shared" si="372"/>
        <v>-3.3606719452941595E-9</v>
      </c>
      <c r="R855" s="30">
        <f t="shared" si="373"/>
        <v>-3.3605542418833217E-9</v>
      </c>
      <c r="S855" s="30">
        <f t="shared" si="374"/>
        <v>-3.3605542420819658E-9</v>
      </c>
      <c r="T855" s="30">
        <f t="shared" si="375"/>
        <v>-3.3605542420819646E-9</v>
      </c>
      <c r="V855" s="36"/>
      <c r="W855" s="36"/>
      <c r="X855" s="36"/>
      <c r="AD855" s="36"/>
      <c r="AE855" s="36"/>
      <c r="AF855" s="36"/>
      <c r="AL855" s="36"/>
      <c r="AM855" s="36"/>
      <c r="AN855" s="36"/>
      <c r="AT855" s="36"/>
      <c r="AU855" s="36"/>
      <c r="AV855" s="36"/>
      <c r="BB855" s="36"/>
      <c r="BC855" s="36"/>
      <c r="BD855" s="36"/>
      <c r="BJ855" s="36"/>
      <c r="BK855" s="36"/>
      <c r="BL855" s="36"/>
      <c r="BR855" s="36"/>
      <c r="BS855" s="36"/>
      <c r="BT855" s="36"/>
      <c r="BZ855" s="36"/>
      <c r="CA855" s="36"/>
      <c r="CB855" s="36"/>
      <c r="CH855" s="36"/>
      <c r="CI855" s="36"/>
      <c r="CJ855" s="36"/>
      <c r="CP855" s="36"/>
      <c r="CQ855" s="36"/>
      <c r="CR855" s="36"/>
      <c r="CX855" s="36"/>
      <c r="CY855" s="36"/>
      <c r="CZ855" s="36"/>
      <c r="DF855" s="36">
        <v>1.543E-8</v>
      </c>
      <c r="DG855" s="36">
        <v>2.5435357408899999</v>
      </c>
      <c r="DH855" s="36">
        <v>632.73555520340005</v>
      </c>
      <c r="DI855" s="30">
        <f t="shared" si="376"/>
        <v>8.789745839080467E-9</v>
      </c>
      <c r="DJ855" s="30">
        <f t="shared" si="377"/>
        <v>8.7885450891894665E-9</v>
      </c>
      <c r="DK855" s="30">
        <f t="shared" si="378"/>
        <v>8.7885450912157297E-9</v>
      </c>
      <c r="DL855" s="30">
        <f t="shared" si="379"/>
        <v>8.7885450912157231E-9</v>
      </c>
      <c r="DN855" s="36"/>
      <c r="DO855" s="36"/>
      <c r="DP855" s="36"/>
      <c r="DV855" s="36"/>
      <c r="DW855" s="36"/>
      <c r="DX855" s="36"/>
      <c r="ED855" s="36"/>
      <c r="EE855" s="36"/>
      <c r="EF855" s="36"/>
      <c r="EL855" s="36"/>
      <c r="EM855" s="36"/>
      <c r="EN855" s="36"/>
      <c r="ET855" s="36"/>
      <c r="EU855" s="36"/>
      <c r="EV855" s="36"/>
    </row>
    <row r="856" spans="14:152" s="30" customFormat="1" ht="12.75">
      <c r="N856" s="36">
        <v>2.7200000000000001E-9</v>
      </c>
      <c r="O856" s="36">
        <v>5.8650558631900003</v>
      </c>
      <c r="P856" s="36">
        <v>332.17287233569999</v>
      </c>
      <c r="Q856" s="30">
        <f t="shared" si="372"/>
        <v>-1.7294711239850922E-9</v>
      </c>
      <c r="R856" s="30">
        <f t="shared" si="373"/>
        <v>-1.7295754714643076E-9</v>
      </c>
      <c r="S856" s="30">
        <f t="shared" si="374"/>
        <v>-1.7295754712882306E-9</v>
      </c>
      <c r="T856" s="30">
        <f t="shared" si="375"/>
        <v>-1.7295754712882325E-9</v>
      </c>
      <c r="V856" s="36"/>
      <c r="W856" s="36"/>
      <c r="X856" s="36"/>
      <c r="AD856" s="36"/>
      <c r="AE856" s="36"/>
      <c r="AF856" s="36"/>
      <c r="AL856" s="36"/>
      <c r="AM856" s="36"/>
      <c r="AN856" s="36"/>
      <c r="AT856" s="36"/>
      <c r="AU856" s="36"/>
      <c r="AV856" s="36"/>
      <c r="BB856" s="36"/>
      <c r="BC856" s="36"/>
      <c r="BD856" s="36"/>
      <c r="BJ856" s="36"/>
      <c r="BK856" s="36"/>
      <c r="BL856" s="36"/>
      <c r="BR856" s="36"/>
      <c r="BS856" s="36"/>
      <c r="BT856" s="36"/>
      <c r="BZ856" s="36"/>
      <c r="CA856" s="36"/>
      <c r="CB856" s="36"/>
      <c r="CH856" s="36"/>
      <c r="CI856" s="36"/>
      <c r="CJ856" s="36"/>
      <c r="CP856" s="36"/>
      <c r="CQ856" s="36"/>
      <c r="CR856" s="36"/>
      <c r="CX856" s="36"/>
      <c r="CY856" s="36"/>
      <c r="CZ856" s="36"/>
      <c r="DF856" s="36">
        <v>1.5040000000000001E-8</v>
      </c>
      <c r="DG856" s="36">
        <v>5.9430085542400004</v>
      </c>
      <c r="DH856" s="36">
        <v>280.21638747909998</v>
      </c>
      <c r="DI856" s="30">
        <f t="shared" si="376"/>
        <v>-4.7747540742319698E-9</v>
      </c>
      <c r="DJ856" s="30">
        <f t="shared" si="377"/>
        <v>-4.775352084208392E-9</v>
      </c>
      <c r="DK856" s="30">
        <f t="shared" si="378"/>
        <v>-4.7753520831992904E-9</v>
      </c>
      <c r="DL856" s="30">
        <f t="shared" si="379"/>
        <v>-4.7753520831993028E-9</v>
      </c>
      <c r="DN856" s="36"/>
      <c r="DO856" s="36"/>
      <c r="DP856" s="36"/>
      <c r="DV856" s="36"/>
      <c r="DW856" s="36"/>
      <c r="DX856" s="36"/>
      <c r="ED856" s="36"/>
      <c r="EE856" s="36"/>
      <c r="EF856" s="36"/>
      <c r="EL856" s="36"/>
      <c r="EM856" s="36"/>
      <c r="EN856" s="36"/>
      <c r="ET856" s="36"/>
      <c r="EU856" s="36"/>
      <c r="EV856" s="36"/>
    </row>
    <row r="857" spans="14:152" s="30" customFormat="1" ht="12.75">
      <c r="N857" s="36">
        <v>2.6599999999999999E-9</v>
      </c>
      <c r="O857" s="36">
        <v>3.2862600073100001</v>
      </c>
      <c r="P857" s="36">
        <v>560.71045373159996</v>
      </c>
      <c r="Q857" s="30">
        <f t="shared" si="372"/>
        <v>2.6182723332678243E-9</v>
      </c>
      <c r="R857" s="30">
        <f t="shared" si="373"/>
        <v>2.6183117004081172E-9</v>
      </c>
      <c r="S857" s="30">
        <f t="shared" si="374"/>
        <v>2.6183117003417029E-9</v>
      </c>
      <c r="T857" s="30">
        <f t="shared" si="375"/>
        <v>2.6183117003417033E-9</v>
      </c>
      <c r="V857" s="36"/>
      <c r="W857" s="36"/>
      <c r="X857" s="36"/>
      <c r="AD857" s="36"/>
      <c r="AE857" s="36"/>
      <c r="AF857" s="36"/>
      <c r="AL857" s="36"/>
      <c r="AM857" s="36"/>
      <c r="AN857" s="36"/>
      <c r="AT857" s="36"/>
      <c r="AU857" s="36"/>
      <c r="AV857" s="36"/>
      <c r="BB857" s="36"/>
      <c r="BC857" s="36"/>
      <c r="BD857" s="36"/>
      <c r="BJ857" s="36"/>
      <c r="BK857" s="36"/>
      <c r="BL857" s="36"/>
      <c r="BR857" s="36"/>
      <c r="BS857" s="36"/>
      <c r="BT857" s="36"/>
      <c r="BZ857" s="36"/>
      <c r="CA857" s="36"/>
      <c r="CB857" s="36"/>
      <c r="CH857" s="36"/>
      <c r="CI857" s="36"/>
      <c r="CJ857" s="36"/>
      <c r="CP857" s="36"/>
      <c r="CQ857" s="36"/>
      <c r="CR857" s="36"/>
      <c r="CX857" s="36"/>
      <c r="CY857" s="36"/>
      <c r="CZ857" s="36"/>
      <c r="DF857" s="36">
        <v>1.4950000000000002E-8</v>
      </c>
      <c r="DG857" s="36">
        <v>2.19380669867</v>
      </c>
      <c r="DH857" s="36">
        <v>407.47573576479999</v>
      </c>
      <c r="DI857" s="30">
        <f t="shared" si="376"/>
        <v>1.4917968982995114E-8</v>
      </c>
      <c r="DJ857" s="30">
        <f t="shared" si="377"/>
        <v>1.4917909316465607E-8</v>
      </c>
      <c r="DK857" s="30">
        <f t="shared" si="378"/>
        <v>1.4917909316566337E-8</v>
      </c>
      <c r="DL857" s="30">
        <f t="shared" si="379"/>
        <v>1.4917909316566337E-8</v>
      </c>
      <c r="DN857" s="36"/>
      <c r="DO857" s="36"/>
      <c r="DP857" s="36"/>
      <c r="DV857" s="36"/>
      <c r="DW857" s="36"/>
      <c r="DX857" s="36"/>
      <c r="ED857" s="36"/>
      <c r="EE857" s="36"/>
      <c r="EF857" s="36"/>
      <c r="EL857" s="36"/>
      <c r="EM857" s="36"/>
      <c r="EN857" s="36"/>
      <c r="ET857" s="36"/>
      <c r="EU857" s="36"/>
      <c r="EV857" s="36"/>
    </row>
    <row r="858" spans="14:152" s="30" customFormat="1" ht="12.75">
      <c r="N858" s="36">
        <v>3.12E-9</v>
      </c>
      <c r="O858" s="36">
        <v>3.9121395191500001</v>
      </c>
      <c r="P858" s="36">
        <v>1226.2106027112</v>
      </c>
      <c r="Q858" s="30">
        <f t="shared" si="372"/>
        <v>-3.0191740206386076E-9</v>
      </c>
      <c r="R858" s="30">
        <f t="shared" si="373"/>
        <v>-3.0193183292542327E-9</v>
      </c>
      <c r="S858" s="30">
        <f t="shared" si="374"/>
        <v>-3.0193183290108062E-9</v>
      </c>
      <c r="T858" s="30">
        <f t="shared" si="375"/>
        <v>-3.019318329010807E-9</v>
      </c>
      <c r="V858" s="36"/>
      <c r="W858" s="36"/>
      <c r="X858" s="36"/>
      <c r="AD858" s="36"/>
      <c r="AE858" s="36"/>
      <c r="AF858" s="36"/>
      <c r="AL858" s="36"/>
      <c r="AM858" s="36"/>
      <c r="AN858" s="36"/>
      <c r="AT858" s="36"/>
      <c r="AU858" s="36"/>
      <c r="AV858" s="36"/>
      <c r="BB858" s="36"/>
      <c r="BC858" s="36"/>
      <c r="BD858" s="36"/>
      <c r="BJ858" s="36"/>
      <c r="BK858" s="36"/>
      <c r="BL858" s="36"/>
      <c r="BR858" s="36"/>
      <c r="BS858" s="36"/>
      <c r="BT858" s="36"/>
      <c r="BZ858" s="36"/>
      <c r="CA858" s="36"/>
      <c r="CB858" s="36"/>
      <c r="CH858" s="36"/>
      <c r="CI858" s="36"/>
      <c r="CJ858" s="36"/>
      <c r="CP858" s="36"/>
      <c r="CQ858" s="36"/>
      <c r="CR858" s="36"/>
      <c r="CX858" s="36"/>
      <c r="CY858" s="36"/>
      <c r="CZ858" s="36"/>
      <c r="DF858" s="36">
        <v>1.894E-8</v>
      </c>
      <c r="DG858" s="36">
        <v>1.88797605501</v>
      </c>
      <c r="DH858" s="36">
        <v>598.8434893694</v>
      </c>
      <c r="DI858" s="30">
        <f t="shared" si="376"/>
        <v>2.6137037821002071E-9</v>
      </c>
      <c r="DJ858" s="30">
        <f t="shared" si="377"/>
        <v>2.6120228128880984E-9</v>
      </c>
      <c r="DK858" s="30">
        <f t="shared" si="378"/>
        <v>2.6120228157246533E-9</v>
      </c>
      <c r="DL858" s="30">
        <f t="shared" si="379"/>
        <v>2.612022815724645E-9</v>
      </c>
      <c r="DN858" s="36"/>
      <c r="DO858" s="36"/>
      <c r="DP858" s="36"/>
      <c r="DV858" s="36"/>
      <c r="DW858" s="36"/>
      <c r="DX858" s="36"/>
      <c r="ED858" s="36"/>
      <c r="EE858" s="36"/>
      <c r="EF858" s="36"/>
      <c r="EL858" s="36"/>
      <c r="EM858" s="36"/>
      <c r="EN858" s="36"/>
      <c r="ET858" s="36"/>
      <c r="EU858" s="36"/>
      <c r="EV858" s="36"/>
    </row>
    <row r="859" spans="14:152" s="30" customFormat="1" ht="12.75">
      <c r="N859" s="36">
        <v>2.5800000000000002E-9</v>
      </c>
      <c r="O859" s="36">
        <v>3.41185135958</v>
      </c>
      <c r="P859" s="36">
        <v>426.81063919709999</v>
      </c>
      <c r="Q859" s="30">
        <f t="shared" si="372"/>
        <v>1.2940843115981466E-9</v>
      </c>
      <c r="R859" s="30">
        <f t="shared" si="373"/>
        <v>1.2942268582110193E-9</v>
      </c>
      <c r="S859" s="30">
        <f t="shared" si="374"/>
        <v>1.2942268579704841E-9</v>
      </c>
      <c r="T859" s="30">
        <f t="shared" si="375"/>
        <v>1.2942268579704851E-9</v>
      </c>
      <c r="V859" s="36"/>
      <c r="W859" s="36"/>
      <c r="X859" s="36"/>
      <c r="AD859" s="36"/>
      <c r="AE859" s="36"/>
      <c r="AF859" s="36"/>
      <c r="AL859" s="36"/>
      <c r="AM859" s="36"/>
      <c r="AN859" s="36"/>
      <c r="AT859" s="36"/>
      <c r="AU859" s="36"/>
      <c r="AV859" s="36"/>
      <c r="BB859" s="36"/>
      <c r="BC859" s="36"/>
      <c r="BD859" s="36"/>
      <c r="BJ859" s="36"/>
      <c r="BK859" s="36"/>
      <c r="BL859" s="36"/>
      <c r="BR859" s="36"/>
      <c r="BS859" s="36"/>
      <c r="BT859" s="36"/>
      <c r="BZ859" s="36"/>
      <c r="CA859" s="36"/>
      <c r="CB859" s="36"/>
      <c r="CH859" s="36"/>
      <c r="CI859" s="36"/>
      <c r="CJ859" s="36"/>
      <c r="CP859" s="36"/>
      <c r="CQ859" s="36"/>
      <c r="CR859" s="36"/>
      <c r="CX859" s="36"/>
      <c r="CY859" s="36"/>
      <c r="CZ859" s="36"/>
      <c r="DF859" s="36">
        <v>1.515E-8</v>
      </c>
      <c r="DG859" s="36">
        <v>4.7007229549199998</v>
      </c>
      <c r="DH859" s="36">
        <v>211.2933578679</v>
      </c>
      <c r="DI859" s="30">
        <f t="shared" si="376"/>
        <v>-1.4026162089987855E-8</v>
      </c>
      <c r="DJ859" s="30">
        <f t="shared" si="377"/>
        <v>-1.4026343129709541E-8</v>
      </c>
      <c r="DK859" s="30">
        <f t="shared" si="378"/>
        <v>-1.402634312940406E-8</v>
      </c>
      <c r="DL859" s="30">
        <f t="shared" si="379"/>
        <v>-1.402634312940406E-8</v>
      </c>
      <c r="DN859" s="36"/>
      <c r="DO859" s="36"/>
      <c r="DP859" s="36"/>
      <c r="DV859" s="36"/>
      <c r="DW859" s="36"/>
      <c r="DX859" s="36"/>
      <c r="ED859" s="36"/>
      <c r="EE859" s="36"/>
      <c r="EF859" s="36"/>
      <c r="EL859" s="36"/>
      <c r="EM859" s="36"/>
      <c r="EN859" s="36"/>
      <c r="ET859" s="36"/>
      <c r="EU859" s="36"/>
      <c r="EV859" s="36"/>
    </row>
    <row r="860" spans="14:152" s="30" customFormat="1" ht="12.75">
      <c r="N860" s="36">
        <v>2.57E-9</v>
      </c>
      <c r="O860" s="36">
        <v>1.0677245418100001</v>
      </c>
      <c r="P860" s="36">
        <v>714.67888488129995</v>
      </c>
      <c r="Q860" s="30">
        <f t="shared" si="372"/>
        <v>-2.4921720502750317E-9</v>
      </c>
      <c r="R860" s="30">
        <f t="shared" si="373"/>
        <v>-2.4922391613056575E-9</v>
      </c>
      <c r="S860" s="30">
        <f t="shared" si="374"/>
        <v>-2.4922391611924351E-9</v>
      </c>
      <c r="T860" s="30">
        <f t="shared" si="375"/>
        <v>-2.4922391611924355E-9</v>
      </c>
      <c r="V860" s="36"/>
      <c r="W860" s="36"/>
      <c r="X860" s="36"/>
      <c r="AD860" s="36"/>
      <c r="AE860" s="36"/>
      <c r="AF860" s="36"/>
      <c r="AL860" s="36"/>
      <c r="AM860" s="36"/>
      <c r="AN860" s="36"/>
      <c r="AT860" s="36"/>
      <c r="AU860" s="36"/>
      <c r="AV860" s="36"/>
      <c r="BB860" s="36"/>
      <c r="BC860" s="36"/>
      <c r="BD860" s="36"/>
      <c r="BJ860" s="36"/>
      <c r="BK860" s="36"/>
      <c r="BL860" s="36"/>
      <c r="BR860" s="36"/>
      <c r="BS860" s="36"/>
      <c r="BT860" s="36"/>
      <c r="BZ860" s="36"/>
      <c r="CA860" s="36"/>
      <c r="CB860" s="36"/>
      <c r="CH860" s="36"/>
      <c r="CI860" s="36"/>
      <c r="CJ860" s="36"/>
      <c r="CP860" s="36"/>
      <c r="CQ860" s="36"/>
      <c r="CR860" s="36"/>
      <c r="CX860" s="36"/>
      <c r="CY860" s="36"/>
      <c r="CZ860" s="36"/>
      <c r="DF860" s="36">
        <v>1.7669999999999999E-8</v>
      </c>
      <c r="DG860" s="36">
        <v>3.1191066787900001</v>
      </c>
      <c r="DH860" s="36">
        <v>2921.1277828246002</v>
      </c>
      <c r="DI860" s="30">
        <f t="shared" si="376"/>
        <v>1.541337586943864E-8</v>
      </c>
      <c r="DJ860" s="30">
        <f t="shared" si="377"/>
        <v>1.5409597596942328E-8</v>
      </c>
      <c r="DK860" s="30">
        <f t="shared" si="378"/>
        <v>1.5409597603320407E-8</v>
      </c>
      <c r="DL860" s="30">
        <f t="shared" si="379"/>
        <v>1.5409597603320407E-8</v>
      </c>
      <c r="DN860" s="36"/>
      <c r="DO860" s="36"/>
      <c r="DP860" s="36"/>
      <c r="DV860" s="36"/>
      <c r="DW860" s="36"/>
      <c r="DX860" s="36"/>
      <c r="ED860" s="36"/>
      <c r="EE860" s="36"/>
      <c r="EF860" s="36"/>
      <c r="EL860" s="36"/>
      <c r="EM860" s="36"/>
      <c r="EN860" s="36"/>
      <c r="ET860" s="36"/>
      <c r="EU860" s="36"/>
      <c r="EV860" s="36"/>
    </row>
    <row r="861" spans="14:152" s="30" customFormat="1" ht="12.75">
      <c r="N861" s="36">
        <v>2.5800000000000002E-9</v>
      </c>
      <c r="O861" s="36">
        <v>6.2412929457299997</v>
      </c>
      <c r="P861" s="36">
        <v>426.38574255489999</v>
      </c>
      <c r="Q861" s="30">
        <f t="shared" si="372"/>
        <v>-1.9129309470329849E-9</v>
      </c>
      <c r="R861" s="30">
        <f t="shared" si="373"/>
        <v>-1.9130413997894795E-9</v>
      </c>
      <c r="S861" s="30">
        <f t="shared" si="374"/>
        <v>-1.9130413996031033E-9</v>
      </c>
      <c r="T861" s="30">
        <f t="shared" si="375"/>
        <v>-1.9130413996031041E-9</v>
      </c>
      <c r="V861" s="36"/>
      <c r="W861" s="36"/>
      <c r="X861" s="36"/>
      <c r="AD861" s="36"/>
      <c r="AE861" s="36"/>
      <c r="AF861" s="36"/>
      <c r="AL861" s="36"/>
      <c r="AM861" s="36"/>
      <c r="AN861" s="36"/>
      <c r="AT861" s="36"/>
      <c r="AU861" s="36"/>
      <c r="AV861" s="36"/>
      <c r="BB861" s="36"/>
      <c r="BC861" s="36"/>
      <c r="BD861" s="36"/>
      <c r="BJ861" s="36"/>
      <c r="BK861" s="36"/>
      <c r="BL861" s="36"/>
      <c r="BR861" s="36"/>
      <c r="BS861" s="36"/>
      <c r="BT861" s="36"/>
      <c r="BZ861" s="36"/>
      <c r="CA861" s="36"/>
      <c r="CB861" s="36"/>
      <c r="CH861" s="36"/>
      <c r="CI861" s="36"/>
      <c r="CJ861" s="36"/>
      <c r="CP861" s="36"/>
      <c r="CQ861" s="36"/>
      <c r="CR861" s="36"/>
      <c r="CX861" s="36"/>
      <c r="CY861" s="36"/>
      <c r="CZ861" s="36"/>
      <c r="DF861" s="36">
        <v>1.515E-8</v>
      </c>
      <c r="DG861" s="36">
        <v>3.3149837476099999</v>
      </c>
      <c r="DH861" s="36">
        <v>215.30483300809999</v>
      </c>
      <c r="DI861" s="30">
        <f t="shared" si="376"/>
        <v>-7.924058716283971E-9</v>
      </c>
      <c r="DJ861" s="30">
        <f t="shared" si="377"/>
        <v>-7.9236427039488136E-9</v>
      </c>
      <c r="DK861" s="30">
        <f t="shared" si="378"/>
        <v>-7.9236427046508203E-9</v>
      </c>
      <c r="DL861" s="30">
        <f t="shared" si="379"/>
        <v>-7.9236427046508203E-9</v>
      </c>
      <c r="DN861" s="36"/>
      <c r="DO861" s="36"/>
      <c r="DP861" s="36"/>
      <c r="DV861" s="36"/>
      <c r="DW861" s="36"/>
      <c r="DX861" s="36"/>
      <c r="ED861" s="36"/>
      <c r="EE861" s="36"/>
      <c r="EF861" s="36"/>
      <c r="EL861" s="36"/>
      <c r="EM861" s="36"/>
      <c r="EN861" s="36"/>
      <c r="ET861" s="36"/>
      <c r="EU861" s="36"/>
      <c r="EV861" s="36"/>
    </row>
    <row r="862" spans="14:152" s="30" customFormat="1" ht="12.75">
      <c r="N862" s="36">
        <v>2.5599999999999998E-9</v>
      </c>
      <c r="O862" s="36">
        <v>0.75289096697000002</v>
      </c>
      <c r="P862" s="36">
        <v>103.843533744</v>
      </c>
      <c r="Q862" s="30">
        <f t="shared" si="372"/>
        <v>2.5199480410830707E-9</v>
      </c>
      <c r="R862" s="30">
        <f t="shared" si="373"/>
        <v>2.5199550498408175E-9</v>
      </c>
      <c r="S862" s="30">
        <f t="shared" si="374"/>
        <v>2.5199550498289913E-9</v>
      </c>
      <c r="T862" s="30">
        <f t="shared" si="375"/>
        <v>2.5199550498289913E-9</v>
      </c>
      <c r="V862" s="36"/>
      <c r="W862" s="36"/>
      <c r="X862" s="36"/>
      <c r="AD862" s="36"/>
      <c r="AE862" s="36"/>
      <c r="AF862" s="36"/>
      <c r="AL862" s="36"/>
      <c r="AM862" s="36"/>
      <c r="AN862" s="36"/>
      <c r="AT862" s="36"/>
      <c r="AU862" s="36"/>
      <c r="AV862" s="36"/>
      <c r="BB862" s="36"/>
      <c r="BC862" s="36"/>
      <c r="BD862" s="36"/>
      <c r="BJ862" s="36"/>
      <c r="BK862" s="36"/>
      <c r="BL862" s="36"/>
      <c r="BR862" s="36"/>
      <c r="BS862" s="36"/>
      <c r="BT862" s="36"/>
      <c r="BZ862" s="36"/>
      <c r="CA862" s="36"/>
      <c r="CB862" s="36"/>
      <c r="CH862" s="36"/>
      <c r="CI862" s="36"/>
      <c r="CJ862" s="36"/>
      <c r="CP862" s="36"/>
      <c r="CQ862" s="36"/>
      <c r="CR862" s="36"/>
      <c r="CX862" s="36"/>
      <c r="CY862" s="36"/>
      <c r="CZ862" s="36"/>
      <c r="DF862" s="36">
        <v>1.728E-8</v>
      </c>
      <c r="DG862" s="36">
        <v>5.2809596691199996</v>
      </c>
      <c r="DH862" s="36">
        <v>219.51887056149999</v>
      </c>
      <c r="DI862" s="30">
        <f t="shared" si="376"/>
        <v>-1.0437907350478693E-8</v>
      </c>
      <c r="DJ862" s="30">
        <f t="shared" si="377"/>
        <v>-1.0438359706185079E-8</v>
      </c>
      <c r="DK862" s="30">
        <f t="shared" si="378"/>
        <v>-1.0438359705421761E-8</v>
      </c>
      <c r="DL862" s="30">
        <f t="shared" si="379"/>
        <v>-1.0438359705421761E-8</v>
      </c>
      <c r="DN862" s="36"/>
      <c r="DO862" s="36"/>
      <c r="DP862" s="36"/>
      <c r="DV862" s="36"/>
      <c r="DW862" s="36"/>
      <c r="DX862" s="36"/>
      <c r="ED862" s="36"/>
      <c r="EE862" s="36"/>
      <c r="EF862" s="36"/>
      <c r="EL862" s="36"/>
      <c r="EM862" s="36"/>
      <c r="EN862" s="36"/>
      <c r="ET862" s="36"/>
      <c r="EU862" s="36"/>
      <c r="EV862" s="36"/>
    </row>
    <row r="863" spans="14:152" s="30" customFormat="1" ht="12.75">
      <c r="N863" s="36">
        <v>2.5399999999999999E-9</v>
      </c>
      <c r="O863" s="36">
        <v>3.21116652124</v>
      </c>
      <c r="P863" s="36">
        <v>102.3420146932</v>
      </c>
      <c r="Q863" s="30">
        <f t="shared" si="372"/>
        <v>-2.2316497674773686E-9</v>
      </c>
      <c r="R863" s="30">
        <f t="shared" si="373"/>
        <v>-2.2316311913395055E-9</v>
      </c>
      <c r="S863" s="30">
        <f t="shared" si="374"/>
        <v>-2.2316311913708523E-9</v>
      </c>
      <c r="T863" s="30">
        <f t="shared" si="375"/>
        <v>-2.2316311913708523E-9</v>
      </c>
      <c r="V863" s="36"/>
      <c r="W863" s="36"/>
      <c r="X863" s="36"/>
      <c r="AD863" s="36"/>
      <c r="AE863" s="36"/>
      <c r="AF863" s="36"/>
      <c r="AL863" s="36"/>
      <c r="AM863" s="36"/>
      <c r="AN863" s="36"/>
      <c r="AT863" s="36"/>
      <c r="AU863" s="36"/>
      <c r="AV863" s="36"/>
      <c r="BB863" s="36"/>
      <c r="BC863" s="36"/>
      <c r="BD863" s="36"/>
      <c r="BJ863" s="36"/>
      <c r="BK863" s="36"/>
      <c r="BL863" s="36"/>
      <c r="BR863" s="36"/>
      <c r="BS863" s="36"/>
      <c r="BT863" s="36"/>
      <c r="BZ863" s="36"/>
      <c r="CA863" s="36"/>
      <c r="CB863" s="36"/>
      <c r="CH863" s="36"/>
      <c r="CI863" s="36"/>
      <c r="CJ863" s="36"/>
      <c r="CP863" s="36"/>
      <c r="CQ863" s="36"/>
      <c r="CR863" s="36"/>
      <c r="CX863" s="36"/>
      <c r="CY863" s="36"/>
      <c r="CZ863" s="36"/>
      <c r="DF863" s="36">
        <v>1.906E-8</v>
      </c>
      <c r="DG863" s="36">
        <v>5.24236020775</v>
      </c>
      <c r="DH863" s="36">
        <v>248.46318565920001</v>
      </c>
      <c r="DI863" s="30">
        <f t="shared" si="376"/>
        <v>-1.4289816838927188E-8</v>
      </c>
      <c r="DJ863" s="30">
        <f t="shared" si="377"/>
        <v>-1.4290285766836641E-8</v>
      </c>
      <c r="DK863" s="30">
        <f t="shared" si="378"/>
        <v>-1.4290285766045365E-8</v>
      </c>
      <c r="DL863" s="30">
        <f t="shared" si="379"/>
        <v>-1.4290285766045365E-8</v>
      </c>
      <c r="DN863" s="36"/>
      <c r="DO863" s="36"/>
      <c r="DP863" s="36"/>
      <c r="DV863" s="36"/>
      <c r="DW863" s="36"/>
      <c r="DX863" s="36"/>
      <c r="ED863" s="36"/>
      <c r="EE863" s="36"/>
      <c r="EF863" s="36"/>
      <c r="EL863" s="36"/>
      <c r="EM863" s="36"/>
      <c r="EN863" s="36"/>
      <c r="ET863" s="36"/>
      <c r="EU863" s="36"/>
      <c r="EV863" s="36"/>
    </row>
    <row r="864" spans="14:152" s="30" customFormat="1" ht="12.75">
      <c r="N864" s="36">
        <v>2.5399999999999999E-9</v>
      </c>
      <c r="O864" s="36">
        <v>6.14632777985</v>
      </c>
      <c r="P864" s="36">
        <v>620.25356634100001</v>
      </c>
      <c r="Q864" s="30">
        <f t="shared" si="372"/>
        <v>-2.3041921490729315E-9</v>
      </c>
      <c r="R864" s="30">
        <f t="shared" si="373"/>
        <v>-2.3040929422701032E-9</v>
      </c>
      <c r="S864" s="30">
        <f t="shared" si="374"/>
        <v>-2.3040929424375258E-9</v>
      </c>
      <c r="T864" s="30">
        <f t="shared" si="375"/>
        <v>-2.3040929424375254E-9</v>
      </c>
      <c r="V864" s="36"/>
      <c r="W864" s="36"/>
      <c r="X864" s="36"/>
      <c r="AD864" s="36"/>
      <c r="AE864" s="36"/>
      <c r="AF864" s="36"/>
      <c r="AL864" s="36"/>
      <c r="AM864" s="36"/>
      <c r="AN864" s="36"/>
      <c r="AT864" s="36"/>
      <c r="AU864" s="36"/>
      <c r="AV864" s="36"/>
      <c r="BB864" s="36"/>
      <c r="BC864" s="36"/>
      <c r="BD864" s="36"/>
      <c r="BJ864" s="36"/>
      <c r="BK864" s="36"/>
      <c r="BL864" s="36"/>
      <c r="BR864" s="36"/>
      <c r="BS864" s="36"/>
      <c r="BT864" s="36"/>
      <c r="BZ864" s="36"/>
      <c r="CA864" s="36"/>
      <c r="CB864" s="36"/>
      <c r="CH864" s="36"/>
      <c r="CI864" s="36"/>
      <c r="CJ864" s="36"/>
      <c r="CP864" s="36"/>
      <c r="CQ864" s="36"/>
      <c r="CR864" s="36"/>
      <c r="CX864" s="36"/>
      <c r="CY864" s="36"/>
      <c r="CZ864" s="36"/>
      <c r="DF864" s="36">
        <v>1.6070000000000001E-8</v>
      </c>
      <c r="DG864" s="36">
        <v>0.80041605734999999</v>
      </c>
      <c r="DH864" s="36">
        <v>642.34496686880004</v>
      </c>
      <c r="DI864" s="30">
        <f t="shared" si="376"/>
        <v>-1.4920776910804327E-8</v>
      </c>
      <c r="DJ864" s="30">
        <f t="shared" si="377"/>
        <v>-1.4921350463686863E-8</v>
      </c>
      <c r="DK864" s="30">
        <f t="shared" si="378"/>
        <v>-1.4921350462719141E-8</v>
      </c>
      <c r="DL864" s="30">
        <f t="shared" si="379"/>
        <v>-1.4921350462719144E-8</v>
      </c>
      <c r="DN864" s="36"/>
      <c r="DO864" s="36"/>
      <c r="DP864" s="36"/>
      <c r="DV864" s="36"/>
      <c r="DW864" s="36"/>
      <c r="DX864" s="36"/>
      <c r="ED864" s="36"/>
      <c r="EE864" s="36"/>
      <c r="EF864" s="36"/>
      <c r="EL864" s="36"/>
      <c r="EM864" s="36"/>
      <c r="EN864" s="36"/>
      <c r="ET864" s="36"/>
      <c r="EU864" s="36"/>
      <c r="EV864" s="36"/>
    </row>
    <row r="865" spans="14:152" s="30" customFormat="1" ht="12.75">
      <c r="N865" s="36">
        <v>2.6599999999999999E-9</v>
      </c>
      <c r="O865" s="36">
        <v>2.5428019670899999</v>
      </c>
      <c r="P865" s="36">
        <v>132.88842257819999</v>
      </c>
      <c r="Q865" s="30">
        <f t="shared" si="372"/>
        <v>-6.198695705229258E-10</v>
      </c>
      <c r="R865" s="30">
        <f t="shared" si="373"/>
        <v>-6.1981813248907123E-10</v>
      </c>
      <c r="S865" s="30">
        <f t="shared" si="374"/>
        <v>-6.1981813257587049E-10</v>
      </c>
      <c r="T865" s="30">
        <f t="shared" si="375"/>
        <v>-6.1981813257587049E-10</v>
      </c>
      <c r="V865" s="36"/>
      <c r="W865" s="36"/>
      <c r="X865" s="36"/>
      <c r="AD865" s="36"/>
      <c r="AE865" s="36"/>
      <c r="AF865" s="36"/>
      <c r="AL865" s="36"/>
      <c r="AM865" s="36"/>
      <c r="AN865" s="36"/>
      <c r="AT865" s="36"/>
      <c r="AU865" s="36"/>
      <c r="AV865" s="36"/>
      <c r="BB865" s="36"/>
      <c r="BC865" s="36"/>
      <c r="BD865" s="36"/>
      <c r="BJ865" s="36"/>
      <c r="BK865" s="36"/>
      <c r="BL865" s="36"/>
      <c r="BR865" s="36"/>
      <c r="BS865" s="36"/>
      <c r="BT865" s="36"/>
      <c r="BZ865" s="36"/>
      <c r="CA865" s="36"/>
      <c r="CB865" s="36"/>
      <c r="CH865" s="36"/>
      <c r="CI865" s="36"/>
      <c r="CJ865" s="36"/>
      <c r="CP865" s="36"/>
      <c r="CQ865" s="36"/>
      <c r="CR865" s="36"/>
      <c r="CX865" s="36"/>
      <c r="CY865" s="36"/>
      <c r="CZ865" s="36"/>
      <c r="DF865" s="36">
        <v>1.6400000000000001E-8</v>
      </c>
      <c r="DG865" s="36">
        <v>2.9338720502900002</v>
      </c>
      <c r="DH865" s="36">
        <v>1364.7280995819001</v>
      </c>
      <c r="DI865" s="30">
        <f t="shared" si="376"/>
        <v>-1.3012249300947306E-9</v>
      </c>
      <c r="DJ865" s="30">
        <f t="shared" si="377"/>
        <v>-1.2978863553507299E-9</v>
      </c>
      <c r="DK865" s="30">
        <f t="shared" si="378"/>
        <v>-1.2978863609844283E-9</v>
      </c>
      <c r="DL865" s="30">
        <f t="shared" si="379"/>
        <v>-1.2978863609844283E-9</v>
      </c>
      <c r="DN865" s="36"/>
      <c r="DO865" s="36"/>
      <c r="DP865" s="36"/>
      <c r="DV865" s="36"/>
      <c r="DW865" s="36"/>
      <c r="DX865" s="36"/>
      <c r="ED865" s="36"/>
      <c r="EE865" s="36"/>
      <c r="EF865" s="36"/>
      <c r="EL865" s="36"/>
      <c r="EM865" s="36"/>
      <c r="EN865" s="36"/>
      <c r="ET865" s="36"/>
      <c r="EU865" s="36"/>
      <c r="EV865" s="36"/>
    </row>
    <row r="866" spans="14:152" s="30" customFormat="1" ht="12.75">
      <c r="N866" s="36">
        <v>3.1399999999999999E-9</v>
      </c>
      <c r="O866" s="36">
        <v>0.31303204249</v>
      </c>
      <c r="P866" s="36">
        <v>991.71387862270001</v>
      </c>
      <c r="Q866" s="30">
        <f t="shared" si="372"/>
        <v>1.4310391727736088E-9</v>
      </c>
      <c r="R866" s="30">
        <f t="shared" si="373"/>
        <v>1.4314539189024103E-9</v>
      </c>
      <c r="S866" s="30">
        <f t="shared" si="374"/>
        <v>1.4314539182025772E-9</v>
      </c>
      <c r="T866" s="30">
        <f t="shared" si="375"/>
        <v>1.4314539182025797E-9</v>
      </c>
      <c r="V866" s="36"/>
      <c r="W866" s="36"/>
      <c r="X866" s="36"/>
      <c r="AD866" s="36"/>
      <c r="AE866" s="36"/>
      <c r="AF866" s="36"/>
      <c r="AL866" s="36"/>
      <c r="AM866" s="36"/>
      <c r="AN866" s="36"/>
      <c r="AT866" s="36"/>
      <c r="AU866" s="36"/>
      <c r="AV866" s="36"/>
      <c r="BB866" s="36"/>
      <c r="BC866" s="36"/>
      <c r="BD866" s="36"/>
      <c r="BJ866" s="36"/>
      <c r="BK866" s="36"/>
      <c r="BL866" s="36"/>
      <c r="BR866" s="36"/>
      <c r="BS866" s="36"/>
      <c r="BT866" s="36"/>
      <c r="BZ866" s="36"/>
      <c r="CA866" s="36"/>
      <c r="CB866" s="36"/>
      <c r="CH866" s="36"/>
      <c r="CI866" s="36"/>
      <c r="CJ866" s="36"/>
      <c r="CP866" s="36"/>
      <c r="CQ866" s="36"/>
      <c r="CR866" s="36"/>
      <c r="CX866" s="36"/>
      <c r="CY866" s="36"/>
      <c r="CZ866" s="36"/>
      <c r="DF866" s="36">
        <v>1.585E-8</v>
      </c>
      <c r="DG866" s="36">
        <v>0.77219822539000005</v>
      </c>
      <c r="DH866" s="36">
        <v>661.23792731640003</v>
      </c>
      <c r="DI866" s="30">
        <f t="shared" si="376"/>
        <v>-1.5366982604874912E-8</v>
      </c>
      <c r="DJ866" s="30">
        <f t="shared" si="377"/>
        <v>-1.5367366743954125E-8</v>
      </c>
      <c r="DK866" s="30">
        <f t="shared" si="378"/>
        <v>-1.5367366743306039E-8</v>
      </c>
      <c r="DL866" s="30">
        <f t="shared" si="379"/>
        <v>-1.5367366743306042E-8</v>
      </c>
      <c r="DN866" s="36"/>
      <c r="DO866" s="36"/>
      <c r="DP866" s="36"/>
      <c r="DV866" s="36"/>
      <c r="DW866" s="36"/>
      <c r="DX866" s="36"/>
      <c r="ED866" s="36"/>
      <c r="EE866" s="36"/>
      <c r="EF866" s="36"/>
      <c r="EL866" s="36"/>
      <c r="EM866" s="36"/>
      <c r="EN866" s="36"/>
      <c r="ET866" s="36"/>
      <c r="EU866" s="36"/>
      <c r="EV866" s="36"/>
    </row>
    <row r="867" spans="14:152" s="30" customFormat="1" ht="12.75">
      <c r="N867" s="36">
        <v>3.17E-9</v>
      </c>
      <c r="O867" s="36">
        <v>2.9358916344199999</v>
      </c>
      <c r="P867" s="36">
        <v>357.2332182801</v>
      </c>
      <c r="Q867" s="30">
        <f t="shared" si="372"/>
        <v>1.8305384662803454E-9</v>
      </c>
      <c r="R867" s="30">
        <f t="shared" si="373"/>
        <v>1.830676808920757E-9</v>
      </c>
      <c r="S867" s="30">
        <f t="shared" si="374"/>
        <v>1.8306768086873161E-9</v>
      </c>
      <c r="T867" s="30">
        <f t="shared" si="375"/>
        <v>1.8306768086873167E-9</v>
      </c>
      <c r="V867" s="36"/>
      <c r="W867" s="36"/>
      <c r="X867" s="36"/>
      <c r="AD867" s="36"/>
      <c r="AE867" s="36"/>
      <c r="AF867" s="36"/>
      <c r="AL867" s="36"/>
      <c r="AM867" s="36"/>
      <c r="AN867" s="36"/>
      <c r="AT867" s="36"/>
      <c r="AU867" s="36"/>
      <c r="AV867" s="36"/>
      <c r="BB867" s="36"/>
      <c r="BC867" s="36"/>
      <c r="BD867" s="36"/>
      <c r="BJ867" s="36"/>
      <c r="BK867" s="36"/>
      <c r="BL867" s="36"/>
      <c r="BR867" s="36"/>
      <c r="BS867" s="36"/>
      <c r="BT867" s="36"/>
      <c r="BZ867" s="36"/>
      <c r="CA867" s="36"/>
      <c r="CB867" s="36"/>
      <c r="CH867" s="36"/>
      <c r="CI867" s="36"/>
      <c r="CJ867" s="36"/>
      <c r="CP867" s="36"/>
      <c r="CQ867" s="36"/>
      <c r="CR867" s="36"/>
      <c r="CX867" s="36"/>
      <c r="CY867" s="36"/>
      <c r="CZ867" s="36"/>
      <c r="DF867" s="36">
        <v>1.4580000000000001E-8</v>
      </c>
      <c r="DG867" s="36">
        <v>5.6766682247700002</v>
      </c>
      <c r="DH867" s="36">
        <v>632.83192342300003</v>
      </c>
      <c r="DI867" s="30">
        <f t="shared" si="376"/>
        <v>-8.1974245121637325E-9</v>
      </c>
      <c r="DJ867" s="30">
        <f t="shared" si="377"/>
        <v>-8.1962827081331675E-9</v>
      </c>
      <c r="DK867" s="30">
        <f t="shared" si="378"/>
        <v>-8.1962827100599607E-9</v>
      </c>
      <c r="DL867" s="30">
        <f t="shared" si="379"/>
        <v>-8.1962827100599491E-9</v>
      </c>
      <c r="DN867" s="36"/>
      <c r="DO867" s="36"/>
      <c r="DP867" s="36"/>
      <c r="DV867" s="36"/>
      <c r="DW867" s="36"/>
      <c r="DX867" s="36"/>
      <c r="ED867" s="36"/>
      <c r="EE867" s="36"/>
      <c r="EF867" s="36"/>
      <c r="EL867" s="36"/>
      <c r="EM867" s="36"/>
      <c r="EN867" s="36"/>
      <c r="ET867" s="36"/>
      <c r="EU867" s="36"/>
      <c r="EV867" s="36"/>
    </row>
    <row r="868" spans="14:152" s="30" customFormat="1" ht="12.75">
      <c r="N868" s="36">
        <v>2.6599999999999999E-9</v>
      </c>
      <c r="O868" s="36">
        <v>6.1228063666999999</v>
      </c>
      <c r="P868" s="36">
        <v>57.516123179899999</v>
      </c>
      <c r="Q868" s="30">
        <f t="shared" si="372"/>
        <v>2.3602887078466935E-9</v>
      </c>
      <c r="R868" s="30">
        <f t="shared" si="373"/>
        <v>2.3602781506642627E-9</v>
      </c>
      <c r="S868" s="30">
        <f t="shared" si="374"/>
        <v>2.3602781506820773E-9</v>
      </c>
      <c r="T868" s="30">
        <f t="shared" si="375"/>
        <v>2.3602781506820773E-9</v>
      </c>
      <c r="V868" s="36"/>
      <c r="W868" s="36"/>
      <c r="X868" s="36"/>
      <c r="AD868" s="36"/>
      <c r="AE868" s="36"/>
      <c r="AF868" s="36"/>
      <c r="AL868" s="36"/>
      <c r="AM868" s="36"/>
      <c r="AN868" s="36"/>
      <c r="AT868" s="36"/>
      <c r="AU868" s="36"/>
      <c r="AV868" s="36"/>
      <c r="BB868" s="36"/>
      <c r="BC868" s="36"/>
      <c r="BD868" s="36"/>
      <c r="BJ868" s="36"/>
      <c r="BK868" s="36"/>
      <c r="BL868" s="36"/>
      <c r="BR868" s="36"/>
      <c r="BS868" s="36"/>
      <c r="BT868" s="36"/>
      <c r="BZ868" s="36"/>
      <c r="CA868" s="36"/>
      <c r="CB868" s="36"/>
      <c r="CH868" s="36"/>
      <c r="CI868" s="36"/>
      <c r="CJ868" s="36"/>
      <c r="CP868" s="36"/>
      <c r="CQ868" s="36"/>
      <c r="CR868" s="36"/>
      <c r="CX868" s="36"/>
      <c r="CY868" s="36"/>
      <c r="CZ868" s="36"/>
      <c r="DF868" s="36">
        <v>1.866E-8</v>
      </c>
      <c r="DG868" s="36">
        <v>4.4056283597099997</v>
      </c>
      <c r="DH868" s="36">
        <v>971.10695080319999</v>
      </c>
      <c r="DI868" s="30">
        <f t="shared" si="376"/>
        <v>1.0413481182586079E-8</v>
      </c>
      <c r="DJ868" s="30">
        <f t="shared" si="377"/>
        <v>1.0411231034749547E-8</v>
      </c>
      <c r="DK868" s="30">
        <f t="shared" si="378"/>
        <v>1.0411231038546731E-8</v>
      </c>
      <c r="DL868" s="30">
        <f t="shared" si="379"/>
        <v>1.0411231038546716E-8</v>
      </c>
      <c r="DN868" s="36"/>
      <c r="DO868" s="36"/>
      <c r="DP868" s="36"/>
      <c r="DV868" s="36"/>
      <c r="DW868" s="36"/>
      <c r="DX868" s="36"/>
      <c r="ED868" s="36"/>
      <c r="EE868" s="36"/>
      <c r="EF868" s="36"/>
      <c r="EL868" s="36"/>
      <c r="EM868" s="36"/>
      <c r="EN868" s="36"/>
      <c r="ET868" s="36"/>
      <c r="EU868" s="36"/>
      <c r="EV868" s="36"/>
    </row>
    <row r="869" spans="14:152" s="30" customFormat="1" ht="12.75">
      <c r="N869" s="36">
        <v>2.5399999999999999E-9</v>
      </c>
      <c r="O869" s="36">
        <v>2.9973007962699998</v>
      </c>
      <c r="P869" s="36">
        <v>642.34496686880004</v>
      </c>
      <c r="Q869" s="30">
        <f t="shared" si="372"/>
        <v>2.1463046198251297E-9</v>
      </c>
      <c r="R869" s="30">
        <f t="shared" si="373"/>
        <v>2.1461740521574424E-9</v>
      </c>
      <c r="S869" s="30">
        <f t="shared" si="374"/>
        <v>2.1461740523777839E-9</v>
      </c>
      <c r="T869" s="30">
        <f t="shared" si="375"/>
        <v>2.1461740523777835E-9</v>
      </c>
      <c r="V869" s="36"/>
      <c r="W869" s="36"/>
      <c r="X869" s="36"/>
      <c r="AD869" s="36"/>
      <c r="AE869" s="36"/>
      <c r="AF869" s="36"/>
      <c r="AL869" s="36"/>
      <c r="AM869" s="36"/>
      <c r="AN869" s="36"/>
      <c r="AT869" s="36"/>
      <c r="AU869" s="36"/>
      <c r="AV869" s="36"/>
      <c r="BB869" s="36"/>
      <c r="BC869" s="36"/>
      <c r="BD869" s="36"/>
      <c r="BJ869" s="36"/>
      <c r="BK869" s="36"/>
      <c r="BL869" s="36"/>
      <c r="BR869" s="36"/>
      <c r="BS869" s="36"/>
      <c r="BT869" s="36"/>
      <c r="BZ869" s="36"/>
      <c r="CA869" s="36"/>
      <c r="CB869" s="36"/>
      <c r="CH869" s="36"/>
      <c r="CI869" s="36"/>
      <c r="CJ869" s="36"/>
      <c r="CP869" s="36"/>
      <c r="CQ869" s="36"/>
      <c r="CR869" s="36"/>
      <c r="CX869" s="36"/>
      <c r="CY869" s="36"/>
      <c r="CZ869" s="36"/>
      <c r="DF869" s="36">
        <v>1.838E-8</v>
      </c>
      <c r="DG869" s="36">
        <v>0.48492190759999998</v>
      </c>
      <c r="DH869" s="36">
        <v>1127.0499817556999</v>
      </c>
      <c r="DI869" s="30">
        <f t="shared" si="376"/>
        <v>1.595876295912059E-8</v>
      </c>
      <c r="DJ869" s="30">
        <f t="shared" si="377"/>
        <v>1.5960300508163863E-8</v>
      </c>
      <c r="DK869" s="30">
        <f t="shared" si="378"/>
        <v>1.5960300505569718E-8</v>
      </c>
      <c r="DL869" s="30">
        <f t="shared" si="379"/>
        <v>1.5960300505569735E-8</v>
      </c>
      <c r="DN869" s="36"/>
      <c r="DO869" s="36"/>
      <c r="DP869" s="36"/>
      <c r="DV869" s="36"/>
      <c r="DW869" s="36"/>
      <c r="DX869" s="36"/>
      <c r="ED869" s="36"/>
      <c r="EE869" s="36"/>
      <c r="EF869" s="36"/>
      <c r="EL869" s="36"/>
      <c r="EM869" s="36"/>
      <c r="EN869" s="36"/>
      <c r="ET869" s="36"/>
      <c r="EU869" s="36"/>
      <c r="EV869" s="36"/>
    </row>
    <row r="870" spans="14:152" s="30" customFormat="1" ht="12.75">
      <c r="N870" s="36">
        <v>2.6700000000000001E-9</v>
      </c>
      <c r="O870" s="36">
        <v>5.5466341343899996</v>
      </c>
      <c r="P870" s="36">
        <v>628.59095361920004</v>
      </c>
      <c r="Q870" s="30">
        <f t="shared" si="372"/>
        <v>-1.2579122868810224E-9</v>
      </c>
      <c r="R870" s="30">
        <f t="shared" si="373"/>
        <v>-1.2576907583395268E-9</v>
      </c>
      <c r="S870" s="30">
        <f t="shared" si="374"/>
        <v>-1.2576907587133525E-9</v>
      </c>
      <c r="T870" s="30">
        <f t="shared" si="375"/>
        <v>-1.2576907587133515E-9</v>
      </c>
      <c r="V870" s="36"/>
      <c r="W870" s="36"/>
      <c r="X870" s="36"/>
      <c r="AD870" s="36"/>
      <c r="AE870" s="36"/>
      <c r="AF870" s="36"/>
      <c r="AL870" s="36"/>
      <c r="AM870" s="36"/>
      <c r="AN870" s="36"/>
      <c r="AT870" s="36"/>
      <c r="AU870" s="36"/>
      <c r="AV870" s="36"/>
      <c r="BB870" s="36"/>
      <c r="BC870" s="36"/>
      <c r="BD870" s="36"/>
      <c r="BJ870" s="36"/>
      <c r="BK870" s="36"/>
      <c r="BL870" s="36"/>
      <c r="BR870" s="36"/>
      <c r="BS870" s="36"/>
      <c r="BT870" s="36"/>
      <c r="BZ870" s="36"/>
      <c r="CA870" s="36"/>
      <c r="CB870" s="36"/>
      <c r="CH870" s="36"/>
      <c r="CI870" s="36"/>
      <c r="CJ870" s="36"/>
      <c r="CP870" s="36"/>
      <c r="CQ870" s="36"/>
      <c r="CR870" s="36"/>
      <c r="CX870" s="36"/>
      <c r="CY870" s="36"/>
      <c r="CZ870" s="36"/>
      <c r="DF870" s="36">
        <v>1.9029999999999999E-8</v>
      </c>
      <c r="DG870" s="36">
        <v>5.1869283591600004</v>
      </c>
      <c r="DH870" s="36">
        <v>2015.6710861598001</v>
      </c>
      <c r="DI870" s="30">
        <f t="shared" si="376"/>
        <v>1.8213037140466618E-8</v>
      </c>
      <c r="DJ870" s="30">
        <f t="shared" si="377"/>
        <v>1.8214700039860578E-8</v>
      </c>
      <c r="DK870" s="30">
        <f t="shared" si="378"/>
        <v>1.8214700037055933E-8</v>
      </c>
      <c r="DL870" s="30">
        <f t="shared" si="379"/>
        <v>1.8214700037055946E-8</v>
      </c>
      <c r="DN870" s="36"/>
      <c r="DO870" s="36"/>
      <c r="DP870" s="36"/>
      <c r="DV870" s="36"/>
      <c r="DW870" s="36"/>
      <c r="DX870" s="36"/>
      <c r="ED870" s="36"/>
      <c r="EE870" s="36"/>
      <c r="EF870" s="36"/>
      <c r="EL870" s="36"/>
      <c r="EM870" s="36"/>
      <c r="EN870" s="36"/>
      <c r="ET870" s="36"/>
      <c r="EU870" s="36"/>
      <c r="EV870" s="36"/>
    </row>
    <row r="871" spans="14:152" s="30" customFormat="1" ht="12.75">
      <c r="N871" s="36">
        <v>3.48E-9</v>
      </c>
      <c r="O871" s="36">
        <v>1.33319249154</v>
      </c>
      <c r="P871" s="36">
        <v>815.06334611420004</v>
      </c>
      <c r="Q871" s="30">
        <f t="shared" si="372"/>
        <v>-3.4765714673306706E-9</v>
      </c>
      <c r="R871" s="30">
        <f t="shared" si="373"/>
        <v>-3.4765526057606925E-9</v>
      </c>
      <c r="S871" s="30">
        <f t="shared" si="374"/>
        <v>-3.4765526057925638E-9</v>
      </c>
      <c r="T871" s="30">
        <f t="shared" si="375"/>
        <v>-3.4765526057925638E-9</v>
      </c>
      <c r="V871" s="36"/>
      <c r="W871" s="36"/>
      <c r="X871" s="36"/>
      <c r="AD871" s="36"/>
      <c r="AE871" s="36"/>
      <c r="AF871" s="36"/>
      <c r="AL871" s="36"/>
      <c r="AM871" s="36"/>
      <c r="AN871" s="36"/>
      <c r="AT871" s="36"/>
      <c r="AU871" s="36"/>
      <c r="AV871" s="36"/>
      <c r="BB871" s="36"/>
      <c r="BC871" s="36"/>
      <c r="BD871" s="36"/>
      <c r="BJ871" s="36"/>
      <c r="BK871" s="36"/>
      <c r="BL871" s="36"/>
      <c r="BR871" s="36"/>
      <c r="BS871" s="36"/>
      <c r="BT871" s="36"/>
      <c r="BZ871" s="36"/>
      <c r="CA871" s="36"/>
      <c r="CB871" s="36"/>
      <c r="CH871" s="36"/>
      <c r="CI871" s="36"/>
      <c r="CJ871" s="36"/>
      <c r="CP871" s="36"/>
      <c r="CQ871" s="36"/>
      <c r="CR871" s="36"/>
      <c r="CX871" s="36"/>
      <c r="CY871" s="36"/>
      <c r="CZ871" s="36"/>
      <c r="DF871" s="36">
        <v>1.59E-8</v>
      </c>
      <c r="DG871" s="36">
        <v>2.8004320806999998</v>
      </c>
      <c r="DH871" s="36">
        <v>633.74694715969997</v>
      </c>
      <c r="DI871" s="30">
        <f t="shared" si="376"/>
        <v>1.2022395028077831E-8</v>
      </c>
      <c r="DJ871" s="30">
        <f t="shared" si="377"/>
        <v>1.2021408210873979E-8</v>
      </c>
      <c r="DK871" s="30">
        <f t="shared" si="378"/>
        <v>1.2021408212539267E-8</v>
      </c>
      <c r="DL871" s="30">
        <f t="shared" si="379"/>
        <v>1.2021408212539262E-8</v>
      </c>
      <c r="DN871" s="36"/>
      <c r="DO871" s="36"/>
      <c r="DP871" s="36"/>
      <c r="DV871" s="36"/>
      <c r="DW871" s="36"/>
      <c r="DX871" s="36"/>
      <c r="ED871" s="36"/>
      <c r="EE871" s="36"/>
      <c r="EF871" s="36"/>
      <c r="EL871" s="36"/>
      <c r="EM871" s="36"/>
      <c r="EN871" s="36"/>
      <c r="ET871" s="36"/>
      <c r="EU871" s="36"/>
      <c r="EV871" s="36"/>
    </row>
    <row r="872" spans="14:152" s="30" customFormat="1" ht="12.75">
      <c r="N872" s="36">
        <v>2.7799999999999999E-9</v>
      </c>
      <c r="O872" s="36">
        <v>5.5957374191999998</v>
      </c>
      <c r="P872" s="36">
        <v>334.55111692129998</v>
      </c>
      <c r="Q872" s="30">
        <f t="shared" si="372"/>
        <v>-2.2956854086008881E-9</v>
      </c>
      <c r="R872" s="30">
        <f t="shared" si="373"/>
        <v>-2.2957638953999141E-9</v>
      </c>
      <c r="S872" s="30">
        <f t="shared" si="374"/>
        <v>-2.2957638952674767E-9</v>
      </c>
      <c r="T872" s="30">
        <f t="shared" si="375"/>
        <v>-2.2957638952674784E-9</v>
      </c>
      <c r="V872" s="36"/>
      <c r="W872" s="36"/>
      <c r="X872" s="36"/>
      <c r="AD872" s="36"/>
      <c r="AE872" s="36"/>
      <c r="AF872" s="36"/>
      <c r="AL872" s="36"/>
      <c r="AM872" s="36"/>
      <c r="AN872" s="36"/>
      <c r="AT872" s="36"/>
      <c r="AU872" s="36"/>
      <c r="AV872" s="36"/>
      <c r="BB872" s="36"/>
      <c r="BC872" s="36"/>
      <c r="BD872" s="36"/>
      <c r="BJ872" s="36"/>
      <c r="BK872" s="36"/>
      <c r="BL872" s="36"/>
      <c r="BR872" s="36"/>
      <c r="BS872" s="36"/>
      <c r="BT872" s="36"/>
      <c r="BZ872" s="36"/>
      <c r="CA872" s="36"/>
      <c r="CB872" s="36"/>
      <c r="CH872" s="36"/>
      <c r="CI872" s="36"/>
      <c r="CJ872" s="36"/>
      <c r="CP872" s="36"/>
      <c r="CQ872" s="36"/>
      <c r="CR872" s="36"/>
      <c r="CX872" s="36"/>
      <c r="CY872" s="36"/>
      <c r="CZ872" s="36"/>
      <c r="DF872" s="36">
        <v>1.489E-8</v>
      </c>
      <c r="DG872" s="36">
        <v>4.1015567185500004</v>
      </c>
      <c r="DH872" s="36">
        <v>77837.111233846503</v>
      </c>
      <c r="DI872" s="30">
        <f t="shared" si="376"/>
        <v>1.454594766219777E-8</v>
      </c>
      <c r="DJ872" s="30">
        <f t="shared" si="377"/>
        <v>1.4507895760198818E-8</v>
      </c>
      <c r="DK872" s="30">
        <f t="shared" si="378"/>
        <v>1.4507895826071293E-8</v>
      </c>
      <c r="DL872" s="30">
        <f t="shared" si="379"/>
        <v>1.4507895826070911E-8</v>
      </c>
      <c r="DN872" s="36"/>
      <c r="DO872" s="36"/>
      <c r="DP872" s="36"/>
      <c r="DV872" s="36"/>
      <c r="DW872" s="36"/>
      <c r="DX872" s="36"/>
      <c r="ED872" s="36"/>
      <c r="EE872" s="36"/>
      <c r="EF872" s="36"/>
      <c r="EL872" s="36"/>
      <c r="EM872" s="36"/>
      <c r="EN872" s="36"/>
      <c r="ET872" s="36"/>
      <c r="EU872" s="36"/>
      <c r="EV872" s="36"/>
    </row>
    <row r="873" spans="14:152" s="30" customFormat="1" ht="12.75">
      <c r="N873" s="36">
        <v>3.0300000000000001E-9</v>
      </c>
      <c r="O873" s="36">
        <v>3.2278914897900002</v>
      </c>
      <c r="P873" s="36">
        <v>409.18970313670002</v>
      </c>
      <c r="Q873" s="30">
        <f t="shared" si="372"/>
        <v>1.7399756868712018E-9</v>
      </c>
      <c r="R873" s="30">
        <f t="shared" si="373"/>
        <v>1.7401275706262986E-9</v>
      </c>
      <c r="S873" s="30">
        <f t="shared" si="374"/>
        <v>1.7401275703700095E-9</v>
      </c>
      <c r="T873" s="30">
        <f t="shared" si="375"/>
        <v>1.7401275703700095E-9</v>
      </c>
      <c r="V873" s="36"/>
      <c r="W873" s="36"/>
      <c r="X873" s="36"/>
      <c r="AD873" s="36"/>
      <c r="AE873" s="36"/>
      <c r="AF873" s="36"/>
      <c r="AL873" s="36"/>
      <c r="AM873" s="36"/>
      <c r="AN873" s="36"/>
      <c r="AT873" s="36"/>
      <c r="AU873" s="36"/>
      <c r="AV873" s="36"/>
      <c r="BB873" s="36"/>
      <c r="BC873" s="36"/>
      <c r="BD873" s="36"/>
      <c r="BJ873" s="36"/>
      <c r="BK873" s="36"/>
      <c r="BL873" s="36"/>
      <c r="BR873" s="36"/>
      <c r="BS873" s="36"/>
      <c r="BT873" s="36"/>
      <c r="BZ873" s="36"/>
      <c r="CA873" s="36"/>
      <c r="CB873" s="36"/>
      <c r="CH873" s="36"/>
      <c r="CI873" s="36"/>
      <c r="CJ873" s="36"/>
      <c r="CP873" s="36"/>
      <c r="CQ873" s="36"/>
      <c r="CR873" s="36"/>
      <c r="CX873" s="36"/>
      <c r="CY873" s="36"/>
      <c r="CZ873" s="36"/>
      <c r="DF873" s="36">
        <v>1.5729999999999999E-8</v>
      </c>
      <c r="DG873" s="36">
        <v>4.2374135610700003</v>
      </c>
      <c r="DH873" s="36">
        <v>203.89792657679999</v>
      </c>
      <c r="DI873" s="30">
        <f t="shared" si="376"/>
        <v>-1.5720527491733457E-8</v>
      </c>
      <c r="DJ873" s="30">
        <f t="shared" si="377"/>
        <v>-1.5720510831197145E-8</v>
      </c>
      <c r="DK873" s="30">
        <f t="shared" si="378"/>
        <v>-1.5720510831225269E-8</v>
      </c>
      <c r="DL873" s="30">
        <f t="shared" si="379"/>
        <v>-1.5720510831225269E-8</v>
      </c>
      <c r="DN873" s="36"/>
      <c r="DO873" s="36"/>
      <c r="DP873" s="36"/>
      <c r="DV873" s="36"/>
      <c r="DW873" s="36"/>
      <c r="DX873" s="36"/>
      <c r="ED873" s="36"/>
      <c r="EE873" s="36"/>
      <c r="EF873" s="36"/>
      <c r="EL873" s="36"/>
      <c r="EM873" s="36"/>
      <c r="EN873" s="36"/>
      <c r="ET873" s="36"/>
      <c r="EU873" s="36"/>
      <c r="EV873" s="36"/>
    </row>
    <row r="874" spans="14:152" s="30" customFormat="1" ht="12.75">
      <c r="N874" s="36">
        <v>2.4600000000000002E-9</v>
      </c>
      <c r="O874" s="36">
        <v>3.9043025998299998</v>
      </c>
      <c r="P874" s="36">
        <v>441.57604440300003</v>
      </c>
      <c r="Q874" s="30">
        <f t="shared" si="372"/>
        <v>2.8189644755769148E-10</v>
      </c>
      <c r="R874" s="30">
        <f t="shared" si="373"/>
        <v>2.8205792340083273E-10</v>
      </c>
      <c r="S874" s="30">
        <f t="shared" si="374"/>
        <v>2.8205792312835246E-10</v>
      </c>
      <c r="T874" s="30">
        <f t="shared" si="375"/>
        <v>2.8205792312835349E-10</v>
      </c>
      <c r="V874" s="36"/>
      <c r="W874" s="36"/>
      <c r="X874" s="36"/>
      <c r="AD874" s="36"/>
      <c r="AE874" s="36"/>
      <c r="AF874" s="36"/>
      <c r="AL874" s="36"/>
      <c r="AM874" s="36"/>
      <c r="AN874" s="36"/>
      <c r="AT874" s="36"/>
      <c r="AU874" s="36"/>
      <c r="AV874" s="36"/>
      <c r="BB874" s="36"/>
      <c r="BC874" s="36"/>
      <c r="BD874" s="36"/>
      <c r="BJ874" s="36"/>
      <c r="BK874" s="36"/>
      <c r="BL874" s="36"/>
      <c r="BR874" s="36"/>
      <c r="BS874" s="36"/>
      <c r="BT874" s="36"/>
      <c r="BZ874" s="36"/>
      <c r="CA874" s="36"/>
      <c r="CB874" s="36"/>
      <c r="CH874" s="36"/>
      <c r="CI874" s="36"/>
      <c r="CJ874" s="36"/>
      <c r="CP874" s="36"/>
      <c r="CQ874" s="36"/>
      <c r="CR874" s="36"/>
      <c r="CX874" s="36"/>
      <c r="CY874" s="36"/>
      <c r="CZ874" s="36"/>
      <c r="DF874" s="36">
        <v>1.6899999999999999E-8</v>
      </c>
      <c r="DG874" s="36">
        <v>0.65475720351</v>
      </c>
      <c r="DH874" s="36">
        <v>2700.7151403858002</v>
      </c>
      <c r="DI874" s="30">
        <f t="shared" si="376"/>
        <v>-3.0652976608457356E-9</v>
      </c>
      <c r="DJ874" s="30">
        <f t="shared" si="377"/>
        <v>-3.0720138715335619E-9</v>
      </c>
      <c r="DK874" s="30">
        <f t="shared" si="378"/>
        <v>-3.0720138602007818E-9</v>
      </c>
      <c r="DL874" s="30">
        <f t="shared" si="379"/>
        <v>-3.0720138602008112E-9</v>
      </c>
      <c r="DN874" s="36"/>
      <c r="DO874" s="36"/>
      <c r="DP874" s="36"/>
      <c r="DV874" s="36"/>
      <c r="DW874" s="36"/>
      <c r="DX874" s="36"/>
      <c r="ED874" s="36"/>
      <c r="EE874" s="36"/>
      <c r="EF874" s="36"/>
      <c r="EL874" s="36"/>
      <c r="EM874" s="36"/>
      <c r="EN874" s="36"/>
      <c r="ET874" s="36"/>
      <c r="EU874" s="36"/>
      <c r="EV874" s="36"/>
    </row>
    <row r="875" spans="14:152" s="30" customFormat="1" ht="12.75">
      <c r="N875" s="36">
        <v>2.6000000000000001E-9</v>
      </c>
      <c r="O875" s="36">
        <v>3.8635529353</v>
      </c>
      <c r="P875" s="36">
        <v>639.37602145220001</v>
      </c>
      <c r="Q875" s="30">
        <f t="shared" si="372"/>
        <v>2.4692475869291819E-9</v>
      </c>
      <c r="R875" s="30">
        <f t="shared" si="373"/>
        <v>2.4693254674526114E-9</v>
      </c>
      <c r="S875" s="30">
        <f t="shared" si="374"/>
        <v>2.4693254673212112E-9</v>
      </c>
      <c r="T875" s="30">
        <f t="shared" si="375"/>
        <v>2.4693254673212116E-9</v>
      </c>
      <c r="V875" s="36"/>
      <c r="W875" s="36"/>
      <c r="X875" s="36"/>
      <c r="AD875" s="36"/>
      <c r="AE875" s="36"/>
      <c r="AF875" s="36"/>
      <c r="AL875" s="36"/>
      <c r="AM875" s="36"/>
      <c r="AN875" s="36"/>
      <c r="AT875" s="36"/>
      <c r="AU875" s="36"/>
      <c r="AV875" s="36"/>
      <c r="BB875" s="36"/>
      <c r="BC875" s="36"/>
      <c r="BD875" s="36"/>
      <c r="BJ875" s="36"/>
      <c r="BK875" s="36"/>
      <c r="BL875" s="36"/>
      <c r="BR875" s="36"/>
      <c r="BS875" s="36"/>
      <c r="BT875" s="36"/>
      <c r="BZ875" s="36"/>
      <c r="CA875" s="36"/>
      <c r="CB875" s="36"/>
      <c r="CH875" s="36"/>
      <c r="CI875" s="36"/>
      <c r="CJ875" s="36"/>
      <c r="CP875" s="36"/>
      <c r="CQ875" s="36"/>
      <c r="CR875" s="36"/>
      <c r="CX875" s="36"/>
      <c r="CY875" s="36"/>
      <c r="CZ875" s="36"/>
      <c r="DF875" s="36">
        <v>1.8720000000000002E-8</v>
      </c>
      <c r="DG875" s="36">
        <v>3.5437603606399999</v>
      </c>
      <c r="DH875" s="36">
        <v>354.52490529440001</v>
      </c>
      <c r="DI875" s="30">
        <f t="shared" si="376"/>
        <v>-1.361834099479241E-10</v>
      </c>
      <c r="DJ875" s="30">
        <f t="shared" si="377"/>
        <v>-1.3519033937957165E-10</v>
      </c>
      <c r="DK875" s="30">
        <f t="shared" si="378"/>
        <v>-1.3519034105532058E-10</v>
      </c>
      <c r="DL875" s="30">
        <f t="shared" si="379"/>
        <v>-1.3519034105531642E-10</v>
      </c>
      <c r="DN875" s="36"/>
      <c r="DO875" s="36"/>
      <c r="DP875" s="36"/>
      <c r="DV875" s="36"/>
      <c r="DW875" s="36"/>
      <c r="DX875" s="36"/>
      <c r="ED875" s="36"/>
      <c r="EE875" s="36"/>
      <c r="EF875" s="36"/>
      <c r="EL875" s="36"/>
      <c r="EM875" s="36"/>
      <c r="EN875" s="36"/>
      <c r="ET875" s="36"/>
      <c r="EU875" s="36"/>
      <c r="EV875" s="36"/>
    </row>
    <row r="876" spans="14:152" s="30" customFormat="1" ht="12.75">
      <c r="N876" s="36">
        <v>2.5000000000000001E-9</v>
      </c>
      <c r="O876" s="36">
        <v>7.6354341660000005E-2</v>
      </c>
      <c r="P876" s="36">
        <v>2840.4132799086001</v>
      </c>
      <c r="Q876" s="30">
        <f t="shared" si="372"/>
        <v>-2.4984302740238654E-9</v>
      </c>
      <c r="R876" s="30">
        <f t="shared" si="373"/>
        <v>-2.4984676969825928E-9</v>
      </c>
      <c r="S876" s="30">
        <f t="shared" si="374"/>
        <v>-2.4984676969198243E-9</v>
      </c>
      <c r="T876" s="30">
        <f t="shared" si="375"/>
        <v>-2.4984676969198247E-9</v>
      </c>
      <c r="V876" s="36"/>
      <c r="W876" s="36"/>
      <c r="X876" s="36"/>
      <c r="AD876" s="36"/>
      <c r="AE876" s="36"/>
      <c r="AF876" s="36"/>
      <c r="AL876" s="36"/>
      <c r="AM876" s="36"/>
      <c r="AN876" s="36"/>
      <c r="AT876" s="36"/>
      <c r="AU876" s="36"/>
      <c r="AV876" s="36"/>
      <c r="BB876" s="36"/>
      <c r="BC876" s="36"/>
      <c r="BD876" s="36"/>
      <c r="BJ876" s="36"/>
      <c r="BK876" s="36"/>
      <c r="BL876" s="36"/>
      <c r="BR876" s="36"/>
      <c r="BS876" s="36"/>
      <c r="BT876" s="36"/>
      <c r="BZ876" s="36"/>
      <c r="CA876" s="36"/>
      <c r="CB876" s="36"/>
      <c r="CH876" s="36"/>
      <c r="CI876" s="36"/>
      <c r="CJ876" s="36"/>
      <c r="CP876" s="36"/>
      <c r="CQ876" s="36"/>
      <c r="CR876" s="36"/>
      <c r="CX876" s="36"/>
      <c r="CY876" s="36"/>
      <c r="CZ876" s="36"/>
      <c r="DF876" s="36">
        <v>1.419E-8</v>
      </c>
      <c r="DG876" s="36">
        <v>4.5312934673400003</v>
      </c>
      <c r="DH876" s="36">
        <v>224.6054281328</v>
      </c>
      <c r="DI876" s="30">
        <f t="shared" si="376"/>
        <v>-1.4042398920508793E-8</v>
      </c>
      <c r="DJ876" s="30">
        <f t="shared" si="377"/>
        <v>-1.4042467521063006E-8</v>
      </c>
      <c r="DK876" s="30">
        <f t="shared" si="378"/>
        <v>-1.404246752094726E-8</v>
      </c>
      <c r="DL876" s="30">
        <f t="shared" si="379"/>
        <v>-1.404246752094726E-8</v>
      </c>
      <c r="DN876" s="36"/>
      <c r="DO876" s="36"/>
      <c r="DP876" s="36"/>
      <c r="DV876" s="36"/>
      <c r="DW876" s="36"/>
      <c r="DX876" s="36"/>
      <c r="ED876" s="36"/>
      <c r="EE876" s="36"/>
      <c r="EF876" s="36"/>
      <c r="EL876" s="36"/>
      <c r="EM876" s="36"/>
      <c r="EN876" s="36"/>
      <c r="ET876" s="36"/>
      <c r="EU876" s="36"/>
      <c r="EV876" s="36"/>
    </row>
    <row r="877" spans="14:152" s="30" customFormat="1" ht="12.75">
      <c r="N877" s="36">
        <v>2.4600000000000002E-9</v>
      </c>
      <c r="O877" s="36">
        <v>5.7100937169800003</v>
      </c>
      <c r="P877" s="36">
        <v>476.3194434989</v>
      </c>
      <c r="Q877" s="30">
        <f t="shared" si="372"/>
        <v>-2.4535399853984509E-9</v>
      </c>
      <c r="R877" s="30">
        <f t="shared" si="373"/>
        <v>-2.4535272807011367E-9</v>
      </c>
      <c r="S877" s="30">
        <f t="shared" si="374"/>
        <v>-2.4535272807225855E-9</v>
      </c>
      <c r="T877" s="30">
        <f t="shared" si="375"/>
        <v>-2.4535272807225855E-9</v>
      </c>
      <c r="V877" s="36"/>
      <c r="W877" s="36"/>
      <c r="X877" s="36"/>
      <c r="AD877" s="36"/>
      <c r="AE877" s="36"/>
      <c r="AF877" s="36"/>
      <c r="AL877" s="36"/>
      <c r="AM877" s="36"/>
      <c r="AN877" s="36"/>
      <c r="AT877" s="36"/>
      <c r="AU877" s="36"/>
      <c r="AV877" s="36"/>
      <c r="BB877" s="36"/>
      <c r="BC877" s="36"/>
      <c r="BD877" s="36"/>
      <c r="BJ877" s="36"/>
      <c r="BK877" s="36"/>
      <c r="BL877" s="36"/>
      <c r="BR877" s="36"/>
      <c r="BS877" s="36"/>
      <c r="BT877" s="36"/>
      <c r="BZ877" s="36"/>
      <c r="CA877" s="36"/>
      <c r="CB877" s="36"/>
      <c r="CH877" s="36"/>
      <c r="CI877" s="36"/>
      <c r="CJ877" s="36"/>
      <c r="CP877" s="36"/>
      <c r="CQ877" s="36"/>
      <c r="CR877" s="36"/>
      <c r="CX877" s="36"/>
      <c r="CY877" s="36"/>
      <c r="CZ877" s="36"/>
      <c r="DF877" s="36">
        <v>1.5749999999999999E-8</v>
      </c>
      <c r="DG877" s="36">
        <v>3.5247664761499999</v>
      </c>
      <c r="DH877" s="36">
        <v>373.9079928365</v>
      </c>
      <c r="DI877" s="30">
        <f t="shared" si="376"/>
        <v>1.8728010354279677E-9</v>
      </c>
      <c r="DJ877" s="30">
        <f t="shared" si="377"/>
        <v>1.8736760002561651E-9</v>
      </c>
      <c r="DK877" s="30">
        <f t="shared" si="378"/>
        <v>1.8736759987797143E-9</v>
      </c>
      <c r="DL877" s="30">
        <f t="shared" si="379"/>
        <v>1.8736759987797213E-9</v>
      </c>
      <c r="DN877" s="36"/>
      <c r="DO877" s="36"/>
      <c r="DP877" s="36"/>
      <c r="DV877" s="36"/>
      <c r="DW877" s="36"/>
      <c r="DX877" s="36"/>
      <c r="ED877" s="36"/>
      <c r="EE877" s="36"/>
      <c r="EF877" s="36"/>
      <c r="EL877" s="36"/>
      <c r="EM877" s="36"/>
      <c r="EN877" s="36"/>
      <c r="ET877" s="36"/>
      <c r="EU877" s="36"/>
      <c r="EV877" s="36"/>
    </row>
    <row r="878" spans="14:152" s="30" customFormat="1" ht="12.75">
      <c r="N878" s="36">
        <v>3.0100000000000002E-9</v>
      </c>
      <c r="O878" s="36">
        <v>6.1527210698400001</v>
      </c>
      <c r="P878" s="36">
        <v>559.69906177530004</v>
      </c>
      <c r="Q878" s="30">
        <f t="shared" si="372"/>
        <v>-2.9972253028539329E-9</v>
      </c>
      <c r="R878" s="30">
        <f t="shared" si="373"/>
        <v>-2.99720209139202E-9</v>
      </c>
      <c r="S878" s="30">
        <f t="shared" si="374"/>
        <v>-2.9972020914312056E-9</v>
      </c>
      <c r="T878" s="30">
        <f t="shared" si="375"/>
        <v>-2.9972020914312056E-9</v>
      </c>
      <c r="V878" s="36"/>
      <c r="W878" s="36"/>
      <c r="X878" s="36"/>
      <c r="AD878" s="36"/>
      <c r="AE878" s="36"/>
      <c r="AF878" s="36"/>
      <c r="AL878" s="36"/>
      <c r="AM878" s="36"/>
      <c r="AN878" s="36"/>
      <c r="AT878" s="36"/>
      <c r="AU878" s="36"/>
      <c r="AV878" s="36"/>
      <c r="BB878" s="36"/>
      <c r="BC878" s="36"/>
      <c r="BD878" s="36"/>
      <c r="BJ878" s="36"/>
      <c r="BK878" s="36"/>
      <c r="BL878" s="36"/>
      <c r="BR878" s="36"/>
      <c r="BS878" s="36"/>
      <c r="BT878" s="36"/>
      <c r="BZ878" s="36"/>
      <c r="CA878" s="36"/>
      <c r="CB878" s="36"/>
      <c r="CH878" s="36"/>
      <c r="CI878" s="36"/>
      <c r="CJ878" s="36"/>
      <c r="CP878" s="36"/>
      <c r="CQ878" s="36"/>
      <c r="CR878" s="36"/>
      <c r="CX878" s="36"/>
      <c r="CY878" s="36"/>
      <c r="CZ878" s="36"/>
      <c r="DF878" s="36">
        <v>1.817E-8</v>
      </c>
      <c r="DG878" s="36">
        <v>3.9520388555000001</v>
      </c>
      <c r="DH878" s="36">
        <v>6076.8903015542001</v>
      </c>
      <c r="DI878" s="30">
        <f t="shared" si="376"/>
        <v>-1.8755624944762099E-9</v>
      </c>
      <c r="DJ878" s="30">
        <f t="shared" si="377"/>
        <v>-1.8591274999586147E-9</v>
      </c>
      <c r="DK878" s="30">
        <f t="shared" si="378"/>
        <v>-1.8591275276930327E-9</v>
      </c>
      <c r="DL878" s="30">
        <f t="shared" si="379"/>
        <v>-1.8591275276929043E-9</v>
      </c>
      <c r="DN878" s="36"/>
      <c r="DO878" s="36"/>
      <c r="DP878" s="36"/>
      <c r="DV878" s="36"/>
      <c r="DW878" s="36"/>
      <c r="DX878" s="36"/>
      <c r="ED878" s="36"/>
      <c r="EE878" s="36"/>
      <c r="EF878" s="36"/>
      <c r="EL878" s="36"/>
      <c r="EM878" s="36"/>
      <c r="EN878" s="36"/>
      <c r="ET878" s="36"/>
      <c r="EU878" s="36"/>
      <c r="EV878" s="36"/>
    </row>
    <row r="879" spans="14:152" s="30" customFormat="1" ht="12.75">
      <c r="N879" s="36">
        <v>2.6799999999999998E-9</v>
      </c>
      <c r="O879" s="36">
        <v>3.7380960680399999</v>
      </c>
      <c r="P879" s="36">
        <v>658.05653357870005</v>
      </c>
      <c r="Q879" s="30">
        <f t="shared" si="372"/>
        <v>2.6692845435019097E-9</v>
      </c>
      <c r="R879" s="30">
        <f t="shared" si="373"/>
        <v>2.6693081057572354E-9</v>
      </c>
      <c r="S879" s="30">
        <f t="shared" si="374"/>
        <v>2.6693081057174972E-9</v>
      </c>
      <c r="T879" s="30">
        <f t="shared" si="375"/>
        <v>2.6693081057174972E-9</v>
      </c>
      <c r="V879" s="36"/>
      <c r="W879" s="36"/>
      <c r="X879" s="36"/>
      <c r="AD879" s="36"/>
      <c r="AE879" s="36"/>
      <c r="AF879" s="36"/>
      <c r="AL879" s="36"/>
      <c r="AM879" s="36"/>
      <c r="AN879" s="36"/>
      <c r="AT879" s="36"/>
      <c r="AU879" s="36"/>
      <c r="AV879" s="36"/>
      <c r="BB879" s="36"/>
      <c r="BC879" s="36"/>
      <c r="BD879" s="36"/>
      <c r="BJ879" s="36"/>
      <c r="BK879" s="36"/>
      <c r="BL879" s="36"/>
      <c r="BR879" s="36"/>
      <c r="BS879" s="36"/>
      <c r="BT879" s="36"/>
      <c r="BZ879" s="36"/>
      <c r="CA879" s="36"/>
      <c r="CB879" s="36"/>
      <c r="CH879" s="36"/>
      <c r="CI879" s="36"/>
      <c r="CJ879" s="36"/>
      <c r="CP879" s="36"/>
      <c r="CQ879" s="36"/>
      <c r="CR879" s="36"/>
      <c r="CX879" s="36"/>
      <c r="CY879" s="36"/>
      <c r="CZ879" s="36"/>
      <c r="DF879" s="36">
        <v>1.446E-8</v>
      </c>
      <c r="DG879" s="36">
        <v>5.4142331937700003</v>
      </c>
      <c r="DH879" s="36">
        <v>317.87634236489998</v>
      </c>
      <c r="DI879" s="30">
        <f t="shared" si="376"/>
        <v>-1.2618812760188673E-8</v>
      </c>
      <c r="DJ879" s="30">
        <f t="shared" si="377"/>
        <v>-1.261914860795246E-8</v>
      </c>
      <c r="DK879" s="30">
        <f t="shared" si="378"/>
        <v>-1.2619148607385761E-8</v>
      </c>
      <c r="DL879" s="30">
        <f t="shared" si="379"/>
        <v>-1.2619148607385761E-8</v>
      </c>
      <c r="DN879" s="36"/>
      <c r="DO879" s="36"/>
      <c r="DP879" s="36"/>
      <c r="DV879" s="36"/>
      <c r="DW879" s="36"/>
      <c r="DX879" s="36"/>
      <c r="ED879" s="36"/>
      <c r="EE879" s="36"/>
      <c r="EF879" s="36"/>
      <c r="EL879" s="36"/>
      <c r="EM879" s="36"/>
      <c r="EN879" s="36"/>
      <c r="ET879" s="36"/>
      <c r="EU879" s="36"/>
      <c r="EV879" s="36"/>
    </row>
    <row r="880" spans="14:152" s="30" customFormat="1" ht="12.75">
      <c r="N880" s="36">
        <v>3.1599999999999998E-9</v>
      </c>
      <c r="O880" s="36">
        <v>4.6303528704700003</v>
      </c>
      <c r="P880" s="36">
        <v>745.27768239299996</v>
      </c>
      <c r="Q880" s="30">
        <f t="shared" si="372"/>
        <v>2.7760247556358338E-9</v>
      </c>
      <c r="R880" s="30">
        <f t="shared" si="373"/>
        <v>2.7761931051916199E-9</v>
      </c>
      <c r="S880" s="30">
        <f t="shared" si="374"/>
        <v>2.776193104907569E-9</v>
      </c>
      <c r="T880" s="30">
        <f t="shared" si="375"/>
        <v>2.776193104907569E-9</v>
      </c>
      <c r="V880" s="36"/>
      <c r="W880" s="36"/>
      <c r="X880" s="36"/>
      <c r="AD880" s="36"/>
      <c r="AE880" s="36"/>
      <c r="AF880" s="36"/>
      <c r="AL880" s="36"/>
      <c r="AM880" s="36"/>
      <c r="AN880" s="36"/>
      <c r="AT880" s="36"/>
      <c r="AU880" s="36"/>
      <c r="AV880" s="36"/>
      <c r="BB880" s="36"/>
      <c r="BC880" s="36"/>
      <c r="BD880" s="36"/>
      <c r="BJ880" s="36"/>
      <c r="BK880" s="36"/>
      <c r="BL880" s="36"/>
      <c r="BR880" s="36"/>
      <c r="BS880" s="36"/>
      <c r="BT880" s="36"/>
      <c r="BZ880" s="36"/>
      <c r="CA880" s="36"/>
      <c r="CB880" s="36"/>
      <c r="CH880" s="36"/>
      <c r="CI880" s="36"/>
      <c r="CJ880" s="36"/>
      <c r="CP880" s="36"/>
      <c r="CQ880" s="36"/>
      <c r="CR880" s="36"/>
      <c r="CX880" s="36"/>
      <c r="CY880" s="36"/>
      <c r="CZ880" s="36"/>
      <c r="DF880" s="36">
        <v>1.5519999999999999E-8</v>
      </c>
      <c r="DG880" s="36">
        <v>1.8903072052900001</v>
      </c>
      <c r="DH880" s="36">
        <v>1304.9243545416</v>
      </c>
      <c r="DI880" s="30">
        <f t="shared" si="376"/>
        <v>9.1755022527333934E-9</v>
      </c>
      <c r="DJ880" s="30">
        <f t="shared" si="377"/>
        <v>9.1779462500916481E-9</v>
      </c>
      <c r="DK880" s="30">
        <f t="shared" si="378"/>
        <v>9.17794624596784E-9</v>
      </c>
      <c r="DL880" s="30">
        <f t="shared" si="379"/>
        <v>9.1779462459678616E-9</v>
      </c>
      <c r="DN880" s="36"/>
      <c r="DO880" s="36"/>
      <c r="DP880" s="36"/>
      <c r="DV880" s="36"/>
      <c r="DW880" s="36"/>
      <c r="DX880" s="36"/>
      <c r="ED880" s="36"/>
      <c r="EE880" s="36"/>
      <c r="EF880" s="36"/>
      <c r="EL880" s="36"/>
      <c r="EM880" s="36"/>
      <c r="EN880" s="36"/>
      <c r="ET880" s="36"/>
      <c r="EU880" s="36"/>
      <c r="EV880" s="36"/>
    </row>
    <row r="881" spans="14:152" s="30" customFormat="1" ht="12.75">
      <c r="N881" s="36">
        <v>3.1099999999999998E-9</v>
      </c>
      <c r="O881" s="36">
        <v>3.5182772742399999</v>
      </c>
      <c r="P881" s="36">
        <v>2751.5475996916002</v>
      </c>
      <c r="Q881" s="30">
        <f t="shared" si="372"/>
        <v>2.1023234536544994E-9</v>
      </c>
      <c r="R881" s="30">
        <f t="shared" si="373"/>
        <v>2.1032668847247544E-9</v>
      </c>
      <c r="S881" s="30">
        <f t="shared" si="374"/>
        <v>2.1032668831330707E-9</v>
      </c>
      <c r="T881" s="30">
        <f t="shared" si="375"/>
        <v>2.1032668831330786E-9</v>
      </c>
      <c r="V881" s="36"/>
      <c r="W881" s="36"/>
      <c r="X881" s="36"/>
      <c r="AD881" s="36"/>
      <c r="AE881" s="36"/>
      <c r="AF881" s="36"/>
      <c r="AL881" s="36"/>
      <c r="AM881" s="36"/>
      <c r="AN881" s="36"/>
      <c r="AT881" s="36"/>
      <c r="AU881" s="36"/>
      <c r="AV881" s="36"/>
      <c r="BB881" s="36"/>
      <c r="BC881" s="36"/>
      <c r="BD881" s="36"/>
      <c r="BJ881" s="36"/>
      <c r="BK881" s="36"/>
      <c r="BL881" s="36"/>
      <c r="BR881" s="36"/>
      <c r="BS881" s="36"/>
      <c r="BT881" s="36"/>
      <c r="BZ881" s="36"/>
      <c r="CA881" s="36"/>
      <c r="CB881" s="36"/>
      <c r="CH881" s="36"/>
      <c r="CI881" s="36"/>
      <c r="CJ881" s="36"/>
      <c r="CP881" s="36"/>
      <c r="CQ881" s="36"/>
      <c r="CR881" s="36"/>
      <c r="CX881" s="36"/>
      <c r="CY881" s="36"/>
      <c r="CZ881" s="36"/>
      <c r="DF881" s="36">
        <v>1.3939999999999999E-8</v>
      </c>
      <c r="DG881" s="36">
        <v>1.8624364638299999</v>
      </c>
      <c r="DH881" s="36">
        <v>913.75088631769995</v>
      </c>
      <c r="DI881" s="30">
        <f t="shared" si="376"/>
        <v>-1.3912930662778022E-8</v>
      </c>
      <c r="DJ881" s="30">
        <f t="shared" si="377"/>
        <v>-1.3912811808047843E-8</v>
      </c>
      <c r="DK881" s="30">
        <f t="shared" si="378"/>
        <v>-1.3912811808248623E-8</v>
      </c>
      <c r="DL881" s="30">
        <f t="shared" si="379"/>
        <v>-1.3912811808248622E-8</v>
      </c>
      <c r="DN881" s="36"/>
      <c r="DO881" s="36"/>
      <c r="DP881" s="36"/>
      <c r="DV881" s="36"/>
      <c r="DW881" s="36"/>
      <c r="DX881" s="36"/>
      <c r="ED881" s="36"/>
      <c r="EE881" s="36"/>
      <c r="EF881" s="36"/>
      <c r="EL881" s="36"/>
      <c r="EM881" s="36"/>
      <c r="EN881" s="36"/>
      <c r="ET881" s="36"/>
      <c r="EU881" s="36"/>
      <c r="EV881" s="36"/>
    </row>
    <row r="882" spans="14:152" s="30" customFormat="1" ht="12.75">
      <c r="N882" s="36">
        <v>2.3899999999999998E-9</v>
      </c>
      <c r="O882" s="36">
        <v>0.51133317457000005</v>
      </c>
      <c r="P882" s="36">
        <v>1041.2226829245001</v>
      </c>
      <c r="Q882" s="30">
        <f t="shared" si="372"/>
        <v>1.2480262530111762E-9</v>
      </c>
      <c r="R882" s="30">
        <f t="shared" si="373"/>
        <v>1.2483438108242196E-9</v>
      </c>
      <c r="S882" s="30">
        <f t="shared" si="374"/>
        <v>1.2483438102883836E-9</v>
      </c>
      <c r="T882" s="30">
        <f t="shared" si="375"/>
        <v>1.2483438102883854E-9</v>
      </c>
      <c r="V882" s="36"/>
      <c r="W882" s="36"/>
      <c r="X882" s="36"/>
      <c r="AD882" s="36"/>
      <c r="AE882" s="36"/>
      <c r="AF882" s="36"/>
      <c r="AL882" s="36"/>
      <c r="AM882" s="36"/>
      <c r="AN882" s="36"/>
      <c r="AT882" s="36"/>
      <c r="AU882" s="36"/>
      <c r="AV882" s="36"/>
      <c r="BB882" s="36"/>
      <c r="BC882" s="36"/>
      <c r="BD882" s="36"/>
      <c r="BJ882" s="36"/>
      <c r="BK882" s="36"/>
      <c r="BL882" s="36"/>
      <c r="BR882" s="36"/>
      <c r="BS882" s="36"/>
      <c r="BT882" s="36"/>
      <c r="BZ882" s="36"/>
      <c r="CA882" s="36"/>
      <c r="CB882" s="36"/>
      <c r="CH882" s="36"/>
      <c r="CI882" s="36"/>
      <c r="CJ882" s="36"/>
      <c r="CP882" s="36"/>
      <c r="CQ882" s="36"/>
      <c r="CR882" s="36"/>
      <c r="CX882" s="36"/>
      <c r="CY882" s="36"/>
      <c r="CZ882" s="36"/>
      <c r="DF882" s="36">
        <v>1.9399999999999998E-8</v>
      </c>
      <c r="DG882" s="36">
        <v>4.3656286482600004</v>
      </c>
      <c r="DH882" s="36">
        <v>432.7485300303</v>
      </c>
      <c r="DI882" s="30">
        <f t="shared" si="376"/>
        <v>-7.4729153204890897E-9</v>
      </c>
      <c r="DJ882" s="30">
        <f t="shared" si="377"/>
        <v>-7.4717559961892474E-9</v>
      </c>
      <c r="DK882" s="30">
        <f t="shared" si="378"/>
        <v>-7.4717559981455709E-9</v>
      </c>
      <c r="DL882" s="30">
        <f t="shared" si="379"/>
        <v>-7.471755998145561E-9</v>
      </c>
      <c r="DN882" s="36"/>
      <c r="DO882" s="36"/>
      <c r="DP882" s="36"/>
      <c r="DV882" s="36"/>
      <c r="DW882" s="36"/>
      <c r="DX882" s="36"/>
      <c r="ED882" s="36"/>
      <c r="EE882" s="36"/>
      <c r="EF882" s="36"/>
      <c r="EL882" s="36"/>
      <c r="EM882" s="36"/>
      <c r="EN882" s="36"/>
      <c r="ET882" s="36"/>
      <c r="EU882" s="36"/>
      <c r="EV882" s="36"/>
    </row>
    <row r="883" spans="14:152" s="30" customFormat="1" ht="12.75">
      <c r="N883" s="36">
        <v>2.3800000000000001E-9</v>
      </c>
      <c r="O883" s="36">
        <v>5.4634727942000003</v>
      </c>
      <c r="P883" s="36">
        <v>4216.1870797543997</v>
      </c>
      <c r="Q883" s="30">
        <f t="shared" si="372"/>
        <v>1.4112347879350583E-9</v>
      </c>
      <c r="R883" s="30">
        <f t="shared" si="373"/>
        <v>1.412443596376226E-9</v>
      </c>
      <c r="S883" s="30">
        <f t="shared" si="374"/>
        <v>1.4124435943368997E-9</v>
      </c>
      <c r="T883" s="30">
        <f t="shared" si="375"/>
        <v>1.4124435943369133E-9</v>
      </c>
      <c r="V883" s="36"/>
      <c r="W883" s="36"/>
      <c r="X883" s="36"/>
      <c r="AD883" s="36"/>
      <c r="AE883" s="36"/>
      <c r="AF883" s="36"/>
      <c r="AL883" s="36"/>
      <c r="AM883" s="36"/>
      <c r="AN883" s="36"/>
      <c r="AT883" s="36"/>
      <c r="AU883" s="36"/>
      <c r="AV883" s="36"/>
      <c r="BB883" s="36"/>
      <c r="BC883" s="36"/>
      <c r="BD883" s="36"/>
      <c r="BJ883" s="36"/>
      <c r="BK883" s="36"/>
      <c r="BL883" s="36"/>
      <c r="BR883" s="36"/>
      <c r="BS883" s="36"/>
      <c r="BT883" s="36"/>
      <c r="BZ883" s="36"/>
      <c r="CA883" s="36"/>
      <c r="CB883" s="36"/>
      <c r="CH883" s="36"/>
      <c r="CI883" s="36"/>
      <c r="CJ883" s="36"/>
      <c r="CP883" s="36"/>
      <c r="CQ883" s="36"/>
      <c r="CR883" s="36"/>
      <c r="CX883" s="36"/>
      <c r="CY883" s="36"/>
      <c r="CZ883" s="36"/>
      <c r="DF883" s="36">
        <v>1.6549999999999999E-8</v>
      </c>
      <c r="DG883" s="36">
        <v>1.31748248488</v>
      </c>
      <c r="DH883" s="36">
        <v>25668.418497699</v>
      </c>
      <c r="DI883" s="30">
        <f t="shared" si="376"/>
        <v>-1.5437594119664132E-8</v>
      </c>
      <c r="DJ883" s="30">
        <f t="shared" si="377"/>
        <v>-1.5460392055305676E-8</v>
      </c>
      <c r="DK883" s="30">
        <f t="shared" si="378"/>
        <v>-1.5460392017027821E-8</v>
      </c>
      <c r="DL883" s="30">
        <f t="shared" si="379"/>
        <v>-1.5460392017027821E-8</v>
      </c>
      <c r="DN883" s="36"/>
      <c r="DO883" s="36"/>
      <c r="DP883" s="36"/>
      <c r="DV883" s="36"/>
      <c r="DW883" s="36"/>
      <c r="DX883" s="36"/>
      <c r="ED883" s="36"/>
      <c r="EE883" s="36"/>
      <c r="EF883" s="36"/>
      <c r="EL883" s="36"/>
      <c r="EM883" s="36"/>
      <c r="EN883" s="36"/>
      <c r="ET883" s="36"/>
      <c r="EU883" s="36"/>
      <c r="EV883" s="36"/>
    </row>
    <row r="884" spans="14:152" s="30" customFormat="1" ht="12.75">
      <c r="N884" s="36">
        <v>2.6200000000000001E-9</v>
      </c>
      <c r="O884" s="36">
        <v>3.2025440716600002</v>
      </c>
      <c r="P884" s="36">
        <v>1251.3403846248</v>
      </c>
      <c r="Q884" s="30">
        <f t="shared" si="372"/>
        <v>-2.1711998346306993E-9</v>
      </c>
      <c r="R884" s="30">
        <f t="shared" si="373"/>
        <v>-2.1709252202795476E-9</v>
      </c>
      <c r="S884" s="30">
        <f t="shared" si="374"/>
        <v>-2.1709252207430082E-9</v>
      </c>
      <c r="T884" s="30">
        <f t="shared" si="375"/>
        <v>-2.170925220743007E-9</v>
      </c>
      <c r="V884" s="36"/>
      <c r="W884" s="36"/>
      <c r="X884" s="36"/>
      <c r="AD884" s="36"/>
      <c r="AE884" s="36"/>
      <c r="AF884" s="36"/>
      <c r="AL884" s="36"/>
      <c r="AM884" s="36"/>
      <c r="AN884" s="36"/>
      <c r="AT884" s="36"/>
      <c r="AU884" s="36"/>
      <c r="AV884" s="36"/>
      <c r="BB884" s="36"/>
      <c r="BC884" s="36"/>
      <c r="BD884" s="36"/>
      <c r="BJ884" s="36"/>
      <c r="BK884" s="36"/>
      <c r="BL884" s="36"/>
      <c r="BR884" s="36"/>
      <c r="BS884" s="36"/>
      <c r="BT884" s="36"/>
      <c r="BZ884" s="36"/>
      <c r="CA884" s="36"/>
      <c r="CB884" s="36"/>
      <c r="CH884" s="36"/>
      <c r="CI884" s="36"/>
      <c r="CJ884" s="36"/>
      <c r="CP884" s="36"/>
      <c r="CQ884" s="36"/>
      <c r="CR884" s="36"/>
      <c r="CX884" s="36"/>
      <c r="CY884" s="36"/>
      <c r="CZ884" s="36"/>
      <c r="DF884" s="36">
        <v>1.438E-8</v>
      </c>
      <c r="DG884" s="36">
        <v>5.1295818987199997</v>
      </c>
      <c r="DH884" s="36">
        <v>71.812653150700001</v>
      </c>
      <c r="DI884" s="30">
        <f t="shared" si="376"/>
        <v>2.7352592007926371E-10</v>
      </c>
      <c r="DJ884" s="30">
        <f t="shared" si="377"/>
        <v>2.7337142300909047E-10</v>
      </c>
      <c r="DK884" s="30">
        <f t="shared" si="378"/>
        <v>2.733714232697966E-10</v>
      </c>
      <c r="DL884" s="30">
        <f t="shared" si="379"/>
        <v>2.733714232697966E-10</v>
      </c>
      <c r="DN884" s="36"/>
      <c r="DO884" s="36"/>
      <c r="DP884" s="36"/>
      <c r="DV884" s="36"/>
      <c r="DW884" s="36"/>
      <c r="DX884" s="36"/>
      <c r="ED884" s="36"/>
      <c r="EE884" s="36"/>
      <c r="EF884" s="36"/>
      <c r="EL884" s="36"/>
      <c r="EM884" s="36"/>
      <c r="EN884" s="36"/>
      <c r="ET884" s="36"/>
      <c r="EU884" s="36"/>
      <c r="EV884" s="36"/>
    </row>
    <row r="885" spans="14:152" s="30" customFormat="1" ht="12.75">
      <c r="N885" s="36">
        <v>2.3800000000000001E-9</v>
      </c>
      <c r="O885" s="36">
        <v>1.02679111743</v>
      </c>
      <c r="P885" s="36">
        <v>1262.3860848887</v>
      </c>
      <c r="Q885" s="30">
        <f t="shared" si="372"/>
        <v>2.2661290423865606E-9</v>
      </c>
      <c r="R885" s="30">
        <f t="shared" si="373"/>
        <v>2.2662664008509289E-9</v>
      </c>
      <c r="S885" s="30">
        <f t="shared" si="374"/>
        <v>2.2662664006192121E-9</v>
      </c>
      <c r="T885" s="30">
        <f t="shared" si="375"/>
        <v>2.2662664006192137E-9</v>
      </c>
      <c r="V885" s="36"/>
      <c r="W885" s="36"/>
      <c r="X885" s="36"/>
      <c r="AD885" s="36"/>
      <c r="AE885" s="36"/>
      <c r="AF885" s="36"/>
      <c r="AL885" s="36"/>
      <c r="AM885" s="36"/>
      <c r="AN885" s="36"/>
      <c r="AT885" s="36"/>
      <c r="AU885" s="36"/>
      <c r="AV885" s="36"/>
      <c r="BB885" s="36"/>
      <c r="BC885" s="36"/>
      <c r="BD885" s="36"/>
      <c r="BJ885" s="36"/>
      <c r="BK885" s="36"/>
      <c r="BL885" s="36"/>
      <c r="BR885" s="36"/>
      <c r="BS885" s="36"/>
      <c r="BT885" s="36"/>
      <c r="BZ885" s="36"/>
      <c r="CA885" s="36"/>
      <c r="CB885" s="36"/>
      <c r="CH885" s="36"/>
      <c r="CI885" s="36"/>
      <c r="CJ885" s="36"/>
      <c r="CP885" s="36"/>
      <c r="CQ885" s="36"/>
      <c r="CR885" s="36"/>
      <c r="CX885" s="36"/>
      <c r="CY885" s="36"/>
      <c r="CZ885" s="36"/>
      <c r="DF885" s="36">
        <v>1.9289999999999999E-8</v>
      </c>
      <c r="DG885" s="36">
        <v>4.9072160684600004</v>
      </c>
      <c r="DH885" s="36">
        <v>206.3979967583</v>
      </c>
      <c r="DI885" s="30">
        <f t="shared" si="376"/>
        <v>-1.5685865229187874E-8</v>
      </c>
      <c r="DJ885" s="30">
        <f t="shared" si="377"/>
        <v>-1.5686211981829271E-8</v>
      </c>
      <c r="DK885" s="30">
        <f t="shared" si="378"/>
        <v>-1.568621198124416E-8</v>
      </c>
      <c r="DL885" s="30">
        <f t="shared" si="379"/>
        <v>-1.5686211981244163E-8</v>
      </c>
      <c r="DN885" s="36"/>
      <c r="DO885" s="36"/>
      <c r="DP885" s="36"/>
      <c r="DV885" s="36"/>
      <c r="DW885" s="36"/>
      <c r="DX885" s="36"/>
      <c r="ED885" s="36"/>
      <c r="EE885" s="36"/>
      <c r="EF885" s="36"/>
      <c r="EL885" s="36"/>
      <c r="EM885" s="36"/>
      <c r="EN885" s="36"/>
      <c r="ET885" s="36"/>
      <c r="EU885" s="36"/>
      <c r="EV885" s="36"/>
    </row>
    <row r="886" spans="14:152" s="30" customFormat="1" ht="12.75">
      <c r="N886" s="36">
        <v>2.7700000000000002E-9</v>
      </c>
      <c r="O886" s="36">
        <v>3.3299671339399999</v>
      </c>
      <c r="P886" s="36">
        <v>545.47196777370004</v>
      </c>
      <c r="Q886" s="30">
        <f t="shared" si="372"/>
        <v>2.6416915015259256E-9</v>
      </c>
      <c r="R886" s="30">
        <f t="shared" si="373"/>
        <v>2.6417595078648829E-9</v>
      </c>
      <c r="S886" s="30">
        <f t="shared" si="374"/>
        <v>2.641759507750141E-9</v>
      </c>
      <c r="T886" s="30">
        <f t="shared" si="375"/>
        <v>2.6417595077501414E-9</v>
      </c>
      <c r="V886" s="36"/>
      <c r="W886" s="36"/>
      <c r="X886" s="36"/>
      <c r="AD886" s="36"/>
      <c r="AE886" s="36"/>
      <c r="AF886" s="36"/>
      <c r="AL886" s="36"/>
      <c r="AM886" s="36"/>
      <c r="AN886" s="36"/>
      <c r="AT886" s="36"/>
      <c r="AU886" s="36"/>
      <c r="AV886" s="36"/>
      <c r="BB886" s="36"/>
      <c r="BC886" s="36"/>
      <c r="BD886" s="36"/>
      <c r="BJ886" s="36"/>
      <c r="BK886" s="36"/>
      <c r="BL886" s="36"/>
      <c r="BR886" s="36"/>
      <c r="BS886" s="36"/>
      <c r="BT886" s="36"/>
      <c r="BZ886" s="36"/>
      <c r="CA886" s="36"/>
      <c r="CB886" s="36"/>
      <c r="CH886" s="36"/>
      <c r="CI886" s="36"/>
      <c r="CJ886" s="36"/>
      <c r="CP886" s="36"/>
      <c r="CQ886" s="36"/>
      <c r="CR886" s="36"/>
      <c r="CX886" s="36"/>
      <c r="CY886" s="36"/>
      <c r="CZ886" s="36"/>
      <c r="DF886" s="36">
        <v>1.5329999999999999E-8</v>
      </c>
      <c r="DG886" s="36">
        <v>2.1096505998500001</v>
      </c>
      <c r="DH886" s="36">
        <v>378.64329525170001</v>
      </c>
      <c r="DI886" s="30">
        <f t="shared" si="376"/>
        <v>1.5329197025039188E-8</v>
      </c>
      <c r="DJ886" s="30">
        <f t="shared" si="377"/>
        <v>1.5329205890409882E-8</v>
      </c>
      <c r="DK886" s="30">
        <f t="shared" si="378"/>
        <v>1.5329205890394963E-8</v>
      </c>
      <c r="DL886" s="30">
        <f t="shared" si="379"/>
        <v>1.5329205890394963E-8</v>
      </c>
      <c r="DN886" s="36"/>
      <c r="DO886" s="36"/>
      <c r="DP886" s="36"/>
      <c r="DV886" s="36"/>
      <c r="DW886" s="36"/>
      <c r="DX886" s="36"/>
      <c r="ED886" s="36"/>
      <c r="EE886" s="36"/>
      <c r="EF886" s="36"/>
      <c r="EL886" s="36"/>
      <c r="EM886" s="36"/>
      <c r="EN886" s="36"/>
      <c r="ET886" s="36"/>
      <c r="EU886" s="36"/>
      <c r="EV886" s="36"/>
    </row>
    <row r="887" spans="14:152" s="30" customFormat="1" ht="12.75">
      <c r="N887" s="36">
        <v>2.7099999999999999E-9</v>
      </c>
      <c r="O887" s="36">
        <v>0.49229846068999999</v>
      </c>
      <c r="P887" s="36">
        <v>419.53282798499998</v>
      </c>
      <c r="Q887" s="30">
        <f t="shared" si="372"/>
        <v>-7.0463505691832537E-10</v>
      </c>
      <c r="R887" s="30">
        <f t="shared" si="373"/>
        <v>-7.0479933138297464E-10</v>
      </c>
      <c r="S887" s="30">
        <f t="shared" si="374"/>
        <v>-7.0479933110577246E-10</v>
      </c>
      <c r="T887" s="30">
        <f t="shared" si="375"/>
        <v>-7.047993311057737E-10</v>
      </c>
      <c r="V887" s="36"/>
      <c r="W887" s="36"/>
      <c r="X887" s="36"/>
      <c r="AD887" s="36"/>
      <c r="AE887" s="36"/>
      <c r="AF887" s="36"/>
      <c r="AL887" s="36"/>
      <c r="AM887" s="36"/>
      <c r="AN887" s="36"/>
      <c r="AT887" s="36"/>
      <c r="AU887" s="36"/>
      <c r="AV887" s="36"/>
      <c r="BB887" s="36"/>
      <c r="BC887" s="36"/>
      <c r="BD887" s="36"/>
      <c r="BJ887" s="36"/>
      <c r="BK887" s="36"/>
      <c r="BL887" s="36"/>
      <c r="BR887" s="36"/>
      <c r="BS887" s="36"/>
      <c r="BT887" s="36"/>
      <c r="BZ887" s="36"/>
      <c r="CA887" s="36"/>
      <c r="CB887" s="36"/>
      <c r="CH887" s="36"/>
      <c r="CI887" s="36"/>
      <c r="CJ887" s="36"/>
      <c r="CP887" s="36"/>
      <c r="CQ887" s="36"/>
      <c r="CR887" s="36"/>
      <c r="CX887" s="36"/>
      <c r="CY887" s="36"/>
      <c r="CZ887" s="36"/>
      <c r="DF887" s="36">
        <v>1.421E-8</v>
      </c>
      <c r="DG887" s="36">
        <v>6.2289793606300004</v>
      </c>
      <c r="DH887" s="36">
        <v>904.40210708320001</v>
      </c>
      <c r="DI887" s="30">
        <f t="shared" si="376"/>
        <v>4.9571149175780185E-9</v>
      </c>
      <c r="DJ887" s="30">
        <f t="shared" si="377"/>
        <v>4.9589171321971054E-9</v>
      </c>
      <c r="DK887" s="30">
        <f t="shared" si="378"/>
        <v>4.9589171291560494E-9</v>
      </c>
      <c r="DL887" s="30">
        <f t="shared" si="379"/>
        <v>4.9589171291560619E-9</v>
      </c>
      <c r="DN887" s="36"/>
      <c r="DO887" s="36"/>
      <c r="DP887" s="36"/>
      <c r="DV887" s="36"/>
      <c r="DW887" s="36"/>
      <c r="DX887" s="36"/>
      <c r="ED887" s="36"/>
      <c r="EE887" s="36"/>
      <c r="EF887" s="36"/>
      <c r="EL887" s="36"/>
      <c r="EM887" s="36"/>
      <c r="EN887" s="36"/>
      <c r="ET887" s="36"/>
      <c r="EU887" s="36"/>
      <c r="EV887" s="36"/>
    </row>
    <row r="888" spans="14:152" s="30" customFormat="1" ht="12.75">
      <c r="N888" s="36">
        <v>3.0300000000000001E-9</v>
      </c>
      <c r="O888" s="36">
        <v>3.7708751131699998</v>
      </c>
      <c r="P888" s="36">
        <v>285.37238101960003</v>
      </c>
      <c r="Q888" s="30">
        <f t="shared" si="372"/>
        <v>-1.7551336166467216E-9</v>
      </c>
      <c r="R888" s="30">
        <f t="shared" si="373"/>
        <v>-1.7550281447338424E-9</v>
      </c>
      <c r="S888" s="30">
        <f t="shared" si="374"/>
        <v>-1.7550281449118225E-9</v>
      </c>
      <c r="T888" s="30">
        <f t="shared" si="375"/>
        <v>-1.7550281449118225E-9</v>
      </c>
      <c r="V888" s="36"/>
      <c r="W888" s="36"/>
      <c r="X888" s="36"/>
      <c r="AD888" s="36"/>
      <c r="AE888" s="36"/>
      <c r="AF888" s="36"/>
      <c r="AL888" s="36"/>
      <c r="AM888" s="36"/>
      <c r="AN888" s="36"/>
      <c r="AT888" s="36"/>
      <c r="AU888" s="36"/>
      <c r="AV888" s="36"/>
      <c r="BB888" s="36"/>
      <c r="BC888" s="36"/>
      <c r="BD888" s="36"/>
      <c r="BJ888" s="36"/>
      <c r="BK888" s="36"/>
      <c r="BL888" s="36"/>
      <c r="BR888" s="36"/>
      <c r="BS888" s="36"/>
      <c r="BT888" s="36"/>
      <c r="BZ888" s="36"/>
      <c r="CA888" s="36"/>
      <c r="CB888" s="36"/>
      <c r="CH888" s="36"/>
      <c r="CI888" s="36"/>
      <c r="CJ888" s="36"/>
      <c r="CP888" s="36"/>
      <c r="CQ888" s="36"/>
      <c r="CR888" s="36"/>
      <c r="CX888" s="36"/>
      <c r="CY888" s="36"/>
      <c r="CZ888" s="36"/>
      <c r="DF888" s="36">
        <v>1.4500000000000001E-8</v>
      </c>
      <c r="DG888" s="36">
        <v>1.9806571469200001</v>
      </c>
      <c r="DH888" s="36">
        <v>205.9731001161</v>
      </c>
      <c r="DI888" s="30">
        <f t="shared" si="376"/>
        <v>9.6930561348241607E-9</v>
      </c>
      <c r="DJ888" s="30">
        <f t="shared" si="377"/>
        <v>9.6933885059644579E-9</v>
      </c>
      <c r="DK888" s="30">
        <f t="shared" si="378"/>
        <v>9.6933885054036096E-9</v>
      </c>
      <c r="DL888" s="30">
        <f t="shared" si="379"/>
        <v>9.6933885054036129E-9</v>
      </c>
      <c r="DN888" s="36"/>
      <c r="DO888" s="36"/>
      <c r="DP888" s="36"/>
      <c r="DV888" s="36"/>
      <c r="DW888" s="36"/>
      <c r="DX888" s="36"/>
      <c r="ED888" s="36"/>
      <c r="EE888" s="36"/>
      <c r="EF888" s="36"/>
      <c r="EL888" s="36"/>
      <c r="EM888" s="36"/>
      <c r="EN888" s="36"/>
      <c r="ET888" s="36"/>
      <c r="EU888" s="36"/>
      <c r="EV888" s="36"/>
    </row>
    <row r="889" spans="14:152" s="30" customFormat="1" ht="12.75">
      <c r="N889" s="36">
        <v>2.3400000000000002E-9</v>
      </c>
      <c r="O889" s="36">
        <v>3.6432818936800002</v>
      </c>
      <c r="P889" s="36">
        <v>407.47573576479999</v>
      </c>
      <c r="Q889" s="30">
        <f t="shared" si="372"/>
        <v>4.3455912385614562E-10</v>
      </c>
      <c r="R889" s="30">
        <f t="shared" si="373"/>
        <v>4.3469931897916568E-10</v>
      </c>
      <c r="S889" s="30">
        <f t="shared" si="374"/>
        <v>4.3469931874259663E-10</v>
      </c>
      <c r="T889" s="30">
        <f t="shared" si="375"/>
        <v>4.3469931874259663E-10</v>
      </c>
      <c r="V889" s="36"/>
      <c r="W889" s="36"/>
      <c r="X889" s="36"/>
      <c r="AD889" s="36"/>
      <c r="AE889" s="36"/>
      <c r="AF889" s="36"/>
      <c r="AL889" s="36"/>
      <c r="AM889" s="36"/>
      <c r="AN889" s="36"/>
      <c r="AT889" s="36"/>
      <c r="AU889" s="36"/>
      <c r="AV889" s="36"/>
      <c r="BB889" s="36"/>
      <c r="BC889" s="36"/>
      <c r="BD889" s="36"/>
      <c r="BJ889" s="36"/>
      <c r="BK889" s="36"/>
      <c r="BL889" s="36"/>
      <c r="BR889" s="36"/>
      <c r="BS889" s="36"/>
      <c r="BT889" s="36"/>
      <c r="BZ889" s="36"/>
      <c r="CA889" s="36"/>
      <c r="CB889" s="36"/>
      <c r="CH889" s="36"/>
      <c r="CI889" s="36"/>
      <c r="CJ889" s="36"/>
      <c r="CP889" s="36"/>
      <c r="CQ889" s="36"/>
      <c r="CR889" s="36"/>
      <c r="CX889" s="36"/>
      <c r="CY889" s="36"/>
      <c r="CZ889" s="36"/>
      <c r="DF889" s="36">
        <v>1.5840000000000002E-8</v>
      </c>
      <c r="DG889" s="36">
        <v>5.9411094045499997</v>
      </c>
      <c r="DH889" s="36">
        <v>1226.2106027112</v>
      </c>
      <c r="DI889" s="30">
        <f t="shared" si="376"/>
        <v>1.036213452177573E-8</v>
      </c>
      <c r="DJ889" s="30">
        <f t="shared" si="377"/>
        <v>1.0359936092658159E-8</v>
      </c>
      <c r="DK889" s="30">
        <f t="shared" si="378"/>
        <v>1.0359936096368173E-8</v>
      </c>
      <c r="DL889" s="30">
        <f t="shared" si="379"/>
        <v>1.0359936096368164E-8</v>
      </c>
      <c r="DN889" s="36"/>
      <c r="DO889" s="36"/>
      <c r="DP889" s="36"/>
      <c r="DV889" s="36"/>
      <c r="DW889" s="36"/>
      <c r="DX889" s="36"/>
      <c r="ED889" s="36"/>
      <c r="EE889" s="36"/>
      <c r="EF889" s="36"/>
      <c r="EL889" s="36"/>
      <c r="EM889" s="36"/>
      <c r="EN889" s="36"/>
      <c r="ET889" s="36"/>
      <c r="EU889" s="36"/>
      <c r="EV889" s="36"/>
    </row>
    <row r="890" spans="14:152" s="30" customFormat="1" ht="12.75">
      <c r="N890" s="36">
        <v>2.7000000000000002E-9</v>
      </c>
      <c r="O890" s="36">
        <v>3.9308096619400001</v>
      </c>
      <c r="P890" s="36">
        <v>313.47110834979998</v>
      </c>
      <c r="Q890" s="30">
        <f t="shared" si="372"/>
        <v>-1.5730767855947412E-9</v>
      </c>
      <c r="R890" s="30">
        <f t="shared" si="373"/>
        <v>-1.5729738510240661E-9</v>
      </c>
      <c r="S890" s="30">
        <f t="shared" si="374"/>
        <v>-1.5729738511977654E-9</v>
      </c>
      <c r="T890" s="30">
        <f t="shared" si="375"/>
        <v>-1.5729738511977641E-9</v>
      </c>
      <c r="V890" s="36"/>
      <c r="W890" s="36"/>
      <c r="X890" s="36"/>
      <c r="AD890" s="36"/>
      <c r="AE890" s="36"/>
      <c r="AF890" s="36"/>
      <c r="AL890" s="36"/>
      <c r="AM890" s="36"/>
      <c r="AN890" s="36"/>
      <c r="AT890" s="36"/>
      <c r="AU890" s="36"/>
      <c r="AV890" s="36"/>
      <c r="BB890" s="36"/>
      <c r="BC890" s="36"/>
      <c r="BD890" s="36"/>
      <c r="BJ890" s="36"/>
      <c r="BK890" s="36"/>
      <c r="BL890" s="36"/>
      <c r="BR890" s="36"/>
      <c r="BS890" s="36"/>
      <c r="BT890" s="36"/>
      <c r="BZ890" s="36"/>
      <c r="CA890" s="36"/>
      <c r="CB890" s="36"/>
      <c r="CH890" s="36"/>
      <c r="CI890" s="36"/>
      <c r="CJ890" s="36"/>
      <c r="CP890" s="36"/>
      <c r="CQ890" s="36"/>
      <c r="CR890" s="36"/>
      <c r="CX890" s="36"/>
      <c r="CY890" s="36"/>
      <c r="CZ890" s="36"/>
      <c r="DF890" s="36">
        <v>1.51E-8</v>
      </c>
      <c r="DG890" s="36">
        <v>3.77771207288</v>
      </c>
      <c r="DH890" s="36">
        <v>222.7002642992</v>
      </c>
      <c r="DI890" s="30">
        <f t="shared" si="376"/>
        <v>-1.2473994745875549E-8</v>
      </c>
      <c r="DJ890" s="30">
        <f t="shared" si="377"/>
        <v>-1.2473711170898929E-8</v>
      </c>
      <c r="DK890" s="30">
        <f t="shared" si="378"/>
        <v>-1.2473711171377458E-8</v>
      </c>
      <c r="DL890" s="30">
        <f t="shared" si="379"/>
        <v>-1.2473711171377458E-8</v>
      </c>
      <c r="DN890" s="36"/>
      <c r="DO890" s="36"/>
      <c r="DP890" s="36"/>
      <c r="DV890" s="36"/>
      <c r="DW890" s="36"/>
      <c r="DX890" s="36"/>
      <c r="ED890" s="36"/>
      <c r="EE890" s="36"/>
      <c r="EF890" s="36"/>
      <c r="EL890" s="36"/>
      <c r="EM890" s="36"/>
      <c r="EN890" s="36"/>
      <c r="ET890" s="36"/>
      <c r="EU890" s="36"/>
      <c r="EV890" s="36"/>
    </row>
    <row r="891" spans="14:152" s="30" customFormat="1" ht="12.75">
      <c r="N891" s="36">
        <v>3.0199999999999999E-9</v>
      </c>
      <c r="O891" s="36">
        <v>3.1520161042899999</v>
      </c>
      <c r="P891" s="36">
        <v>915.23535902599997</v>
      </c>
      <c r="Q891" s="30">
        <f t="shared" si="372"/>
        <v>-1.0405904170633304E-9</v>
      </c>
      <c r="R891" s="30">
        <f t="shared" si="373"/>
        <v>-1.0409786775776853E-9</v>
      </c>
      <c r="S891" s="30">
        <f t="shared" si="374"/>
        <v>-1.0409786769225341E-9</v>
      </c>
      <c r="T891" s="30">
        <f t="shared" si="375"/>
        <v>-1.0409786769225365E-9</v>
      </c>
      <c r="V891" s="36"/>
      <c r="W891" s="36"/>
      <c r="X891" s="36"/>
      <c r="AD891" s="36"/>
      <c r="AE891" s="36"/>
      <c r="AF891" s="36"/>
      <c r="AL891" s="36"/>
      <c r="AM891" s="36"/>
      <c r="AN891" s="36"/>
      <c r="AT891" s="36"/>
      <c r="AU891" s="36"/>
      <c r="AV891" s="36"/>
      <c r="BB891" s="36"/>
      <c r="BC891" s="36"/>
      <c r="BD891" s="36"/>
      <c r="BJ891" s="36"/>
      <c r="BK891" s="36"/>
      <c r="BL891" s="36"/>
      <c r="BR891" s="36"/>
      <c r="BS891" s="36"/>
      <c r="BT891" s="36"/>
      <c r="BZ891" s="36"/>
      <c r="CA891" s="36"/>
      <c r="CB891" s="36"/>
      <c r="CH891" s="36"/>
      <c r="CI891" s="36"/>
      <c r="CJ891" s="36"/>
      <c r="CP891" s="36"/>
      <c r="CQ891" s="36"/>
      <c r="CR891" s="36"/>
      <c r="CX891" s="36"/>
      <c r="CY891" s="36"/>
      <c r="CZ891" s="36"/>
      <c r="DF891" s="36">
        <v>1.6700000000000001E-8</v>
      </c>
      <c r="DG891" s="36">
        <v>2.5195464162399999</v>
      </c>
      <c r="DH891" s="36">
        <v>976.73602509570003</v>
      </c>
      <c r="DI891" s="30">
        <f t="shared" si="376"/>
        <v>-1.6199043166299539E-8</v>
      </c>
      <c r="DJ891" s="30">
        <f t="shared" si="377"/>
        <v>-1.6199636339141076E-8</v>
      </c>
      <c r="DK891" s="30">
        <f t="shared" si="378"/>
        <v>-1.6199636338140426E-8</v>
      </c>
      <c r="DL891" s="30">
        <f t="shared" si="379"/>
        <v>-1.6199636338140429E-8</v>
      </c>
      <c r="DN891" s="36"/>
      <c r="DO891" s="36"/>
      <c r="DP891" s="36"/>
      <c r="DV891" s="36"/>
      <c r="DW891" s="36"/>
      <c r="DX891" s="36"/>
      <c r="ED891" s="36"/>
      <c r="EE891" s="36"/>
      <c r="EF891" s="36"/>
      <c r="EL891" s="36"/>
      <c r="EM891" s="36"/>
      <c r="EN891" s="36"/>
      <c r="ET891" s="36"/>
      <c r="EU891" s="36"/>
      <c r="EV891" s="36"/>
    </row>
    <row r="892" spans="14:152" s="30" customFormat="1" ht="12.75">
      <c r="N892" s="36">
        <v>2.64E-9</v>
      </c>
      <c r="O892" s="36">
        <v>0.46127639727000003</v>
      </c>
      <c r="P892" s="36">
        <v>720.89866000480004</v>
      </c>
      <c r="Q892" s="30">
        <f t="shared" si="372"/>
        <v>-2.437516589285179E-9</v>
      </c>
      <c r="R892" s="30">
        <f t="shared" si="373"/>
        <v>-2.4374071962053165E-9</v>
      </c>
      <c r="S892" s="30">
        <f t="shared" si="374"/>
        <v>-2.4374071963899349E-9</v>
      </c>
      <c r="T892" s="30">
        <f t="shared" si="375"/>
        <v>-2.4374071963899341E-9</v>
      </c>
      <c r="V892" s="36"/>
      <c r="W892" s="36"/>
      <c r="X892" s="36"/>
      <c r="AD892" s="36"/>
      <c r="AE892" s="36"/>
      <c r="AF892" s="36"/>
      <c r="AL892" s="36"/>
      <c r="AM892" s="36"/>
      <c r="AN892" s="36"/>
      <c r="AT892" s="36"/>
      <c r="AU892" s="36"/>
      <c r="AV892" s="36"/>
      <c r="BB892" s="36"/>
      <c r="BC892" s="36"/>
      <c r="BD892" s="36"/>
      <c r="BJ892" s="36"/>
      <c r="BK892" s="36"/>
      <c r="BL892" s="36"/>
      <c r="BR892" s="36"/>
      <c r="BS892" s="36"/>
      <c r="BT892" s="36"/>
      <c r="BZ892" s="36"/>
      <c r="CA892" s="36"/>
      <c r="CB892" s="36"/>
      <c r="CH892" s="36"/>
      <c r="CI892" s="36"/>
      <c r="CJ892" s="36"/>
      <c r="CP892" s="36"/>
      <c r="CQ892" s="36"/>
      <c r="CR892" s="36"/>
      <c r="CX892" s="36"/>
      <c r="CY892" s="36"/>
      <c r="CZ892" s="36"/>
      <c r="DF892" s="36">
        <v>1.8229999999999998E-8</v>
      </c>
      <c r="DG892" s="36">
        <v>1.6009399150200001</v>
      </c>
      <c r="DH892" s="36">
        <v>1141.1340634054</v>
      </c>
      <c r="DI892" s="30">
        <f t="shared" si="376"/>
        <v>2.5105950186007319E-10</v>
      </c>
      <c r="DJ892" s="30">
        <f t="shared" si="377"/>
        <v>2.5417208214458069E-10</v>
      </c>
      <c r="DK892" s="30">
        <f t="shared" si="378"/>
        <v>2.5417207689231198E-10</v>
      </c>
      <c r="DL892" s="30">
        <f t="shared" si="379"/>
        <v>2.5417207689231198E-10</v>
      </c>
      <c r="DN892" s="36"/>
      <c r="DO892" s="36"/>
      <c r="DP892" s="36"/>
      <c r="DV892" s="36"/>
      <c r="DW892" s="36"/>
      <c r="DX892" s="36"/>
      <c r="ED892" s="36"/>
      <c r="EE892" s="36"/>
      <c r="EF892" s="36"/>
      <c r="EL892" s="36"/>
      <c r="EM892" s="36"/>
      <c r="EN892" s="36"/>
      <c r="ET892" s="36"/>
      <c r="EU892" s="36"/>
      <c r="EV892" s="36"/>
    </row>
    <row r="893" spans="14:152" s="30" customFormat="1" ht="12.75">
      <c r="N893" s="36">
        <v>2.3499999999999999E-9</v>
      </c>
      <c r="O893" s="36">
        <v>1.74238582338</v>
      </c>
      <c r="P893" s="36">
        <v>369.08206769610001</v>
      </c>
      <c r="Q893" s="30">
        <f t="shared" si="372"/>
        <v>2.242233200245703E-9</v>
      </c>
      <c r="R893" s="30">
        <f t="shared" si="373"/>
        <v>2.2421943445621815E-9</v>
      </c>
      <c r="S893" s="30">
        <f t="shared" si="374"/>
        <v>2.2421943446277537E-9</v>
      </c>
      <c r="T893" s="30">
        <f t="shared" si="375"/>
        <v>2.2421943446277537E-9</v>
      </c>
      <c r="V893" s="36"/>
      <c r="W893" s="36"/>
      <c r="X893" s="36"/>
      <c r="AD893" s="36"/>
      <c r="AE893" s="36"/>
      <c r="AF893" s="36"/>
      <c r="AL893" s="36"/>
      <c r="AM893" s="36"/>
      <c r="AN893" s="36"/>
      <c r="AT893" s="36"/>
      <c r="AU893" s="36"/>
      <c r="AV893" s="36"/>
      <c r="BB893" s="36"/>
      <c r="BC893" s="36"/>
      <c r="BD893" s="36"/>
      <c r="BJ893" s="36"/>
      <c r="BK893" s="36"/>
      <c r="BL893" s="36"/>
      <c r="BR893" s="36"/>
      <c r="BS893" s="36"/>
      <c r="BT893" s="36"/>
      <c r="BZ893" s="36"/>
      <c r="CA893" s="36"/>
      <c r="CB893" s="36"/>
      <c r="CH893" s="36"/>
      <c r="CI893" s="36"/>
      <c r="CJ893" s="36"/>
      <c r="CP893" s="36"/>
      <c r="CQ893" s="36"/>
      <c r="CR893" s="36"/>
      <c r="CX893" s="36"/>
      <c r="CY893" s="36"/>
      <c r="CZ893" s="36"/>
      <c r="DF893" s="36">
        <v>1.564E-8</v>
      </c>
      <c r="DG893" s="36">
        <v>3.9480439892399999</v>
      </c>
      <c r="DH893" s="36">
        <v>9566.2747128962001</v>
      </c>
      <c r="DI893" s="30">
        <f t="shared" si="376"/>
        <v>6.0642502875785754E-9</v>
      </c>
      <c r="DJ893" s="30">
        <f t="shared" si="377"/>
        <v>6.0848807821481913E-9</v>
      </c>
      <c r="DK893" s="30">
        <f t="shared" si="378"/>
        <v>6.0848807473458549E-9</v>
      </c>
      <c r="DL893" s="30">
        <f t="shared" si="379"/>
        <v>6.0848807473460601E-9</v>
      </c>
      <c r="DN893" s="36"/>
      <c r="DO893" s="36"/>
      <c r="DP893" s="36"/>
      <c r="DV893" s="36"/>
      <c r="DW893" s="36"/>
      <c r="DX893" s="36"/>
      <c r="ED893" s="36"/>
      <c r="EE893" s="36"/>
      <c r="EF893" s="36"/>
      <c r="EL893" s="36"/>
      <c r="EM893" s="36"/>
      <c r="EN893" s="36"/>
      <c r="ET893" s="36"/>
      <c r="EU893" s="36"/>
      <c r="EV893" s="36"/>
    </row>
    <row r="894" spans="14:152" s="30" customFormat="1" ht="12.75">
      <c r="N894" s="36">
        <v>2.8400000000000001E-9</v>
      </c>
      <c r="O894" s="36">
        <v>5.2034584807800002</v>
      </c>
      <c r="P894" s="36">
        <v>395.10562148700001</v>
      </c>
      <c r="Q894" s="30">
        <f t="shared" si="372"/>
        <v>-2.8164660107079232E-9</v>
      </c>
      <c r="R894" s="30">
        <f t="shared" si="373"/>
        <v>-2.8164444346751482E-9</v>
      </c>
      <c r="S894" s="30">
        <f t="shared" si="374"/>
        <v>-2.8164444347115649E-9</v>
      </c>
      <c r="T894" s="30">
        <f t="shared" si="375"/>
        <v>-2.8164444347115649E-9</v>
      </c>
      <c r="V894" s="36"/>
      <c r="W894" s="36"/>
      <c r="X894" s="36"/>
      <c r="AD894" s="36"/>
      <c r="AE894" s="36"/>
      <c r="AF894" s="36"/>
      <c r="AL894" s="36"/>
      <c r="AM894" s="36"/>
      <c r="AN894" s="36"/>
      <c r="AT894" s="36"/>
      <c r="AU894" s="36"/>
      <c r="AV894" s="36"/>
      <c r="BB894" s="36"/>
      <c r="BC894" s="36"/>
      <c r="BD894" s="36"/>
      <c r="BJ894" s="36"/>
      <c r="BK894" s="36"/>
      <c r="BL894" s="36"/>
      <c r="BR894" s="36"/>
      <c r="BS894" s="36"/>
      <c r="BT894" s="36"/>
      <c r="BZ894" s="36"/>
      <c r="CA894" s="36"/>
      <c r="CB894" s="36"/>
      <c r="CH894" s="36"/>
      <c r="CI894" s="36"/>
      <c r="CJ894" s="36"/>
      <c r="CP894" s="36"/>
      <c r="CQ894" s="36"/>
      <c r="CR894" s="36"/>
      <c r="CX894" s="36"/>
      <c r="CY894" s="36"/>
      <c r="CZ894" s="36"/>
      <c r="DF894" s="36">
        <v>1.406E-8</v>
      </c>
      <c r="DG894" s="36">
        <v>3.6594044222300002</v>
      </c>
      <c r="DH894" s="36">
        <v>316.50374424120002</v>
      </c>
      <c r="DI894" s="30">
        <f t="shared" si="376"/>
        <v>-4.6056270034117125E-9</v>
      </c>
      <c r="DJ894" s="30">
        <f t="shared" si="377"/>
        <v>-4.6049978464587561E-9</v>
      </c>
      <c r="DK894" s="30">
        <f t="shared" si="378"/>
        <v>-4.6049978475204325E-9</v>
      </c>
      <c r="DL894" s="30">
        <f t="shared" si="379"/>
        <v>-4.6049978475204267E-9</v>
      </c>
      <c r="DN894" s="36"/>
      <c r="DO894" s="36"/>
      <c r="DP894" s="36"/>
      <c r="DV894" s="36"/>
      <c r="DW894" s="36"/>
      <c r="DX894" s="36"/>
      <c r="ED894" s="36"/>
      <c r="EE894" s="36"/>
      <c r="EF894" s="36"/>
      <c r="EL894" s="36"/>
      <c r="EM894" s="36"/>
      <c r="EN894" s="36"/>
      <c r="ET894" s="36"/>
      <c r="EU894" s="36"/>
      <c r="EV894" s="36"/>
    </row>
    <row r="895" spans="14:152" s="30" customFormat="1" ht="12.75">
      <c r="N895" s="36">
        <v>2.9499999999999999E-9</v>
      </c>
      <c r="O895" s="36">
        <v>5.0301629249199999</v>
      </c>
      <c r="P895" s="36">
        <v>594.6507036754</v>
      </c>
      <c r="Q895" s="30">
        <f t="shared" si="372"/>
        <v>-4.7663446341862493E-10</v>
      </c>
      <c r="R895" s="30">
        <f t="shared" si="373"/>
        <v>-4.7637541433089485E-10</v>
      </c>
      <c r="S895" s="30">
        <f t="shared" si="374"/>
        <v>-4.7637541476802951E-10</v>
      </c>
      <c r="T895" s="30">
        <f t="shared" si="375"/>
        <v>-4.7637541476802682E-10</v>
      </c>
      <c r="V895" s="36"/>
      <c r="W895" s="36"/>
      <c r="X895" s="36"/>
      <c r="AD895" s="36"/>
      <c r="AE895" s="36"/>
      <c r="AF895" s="36"/>
      <c r="AL895" s="36"/>
      <c r="AM895" s="36"/>
      <c r="AN895" s="36"/>
      <c r="AT895" s="36"/>
      <c r="AU895" s="36"/>
      <c r="AV895" s="36"/>
      <c r="BB895" s="36"/>
      <c r="BC895" s="36"/>
      <c r="BD895" s="36"/>
      <c r="BJ895" s="36"/>
      <c r="BK895" s="36"/>
      <c r="BL895" s="36"/>
      <c r="BR895" s="36"/>
      <c r="BS895" s="36"/>
      <c r="BT895" s="36"/>
      <c r="BZ895" s="36"/>
      <c r="CA895" s="36"/>
      <c r="CB895" s="36"/>
      <c r="CH895" s="36"/>
      <c r="CI895" s="36"/>
      <c r="CJ895" s="36"/>
      <c r="CP895" s="36"/>
      <c r="CQ895" s="36"/>
      <c r="CR895" s="36"/>
      <c r="CX895" s="36"/>
      <c r="CY895" s="36"/>
      <c r="CZ895" s="36"/>
      <c r="DF895" s="36">
        <v>1.653E-8</v>
      </c>
      <c r="DG895" s="36">
        <v>3.62394476466</v>
      </c>
      <c r="DH895" s="36">
        <v>968.13800538659996</v>
      </c>
      <c r="DI895" s="30">
        <f t="shared" si="376"/>
        <v>-2.8482269747425409E-9</v>
      </c>
      <c r="DJ895" s="30">
        <f t="shared" si="377"/>
        <v>-2.850585817004842E-9</v>
      </c>
      <c r="DK895" s="30">
        <f t="shared" si="378"/>
        <v>-2.8505858130244791E-9</v>
      </c>
      <c r="DL895" s="30">
        <f t="shared" si="379"/>
        <v>-2.850585813024494E-9</v>
      </c>
      <c r="DN895" s="36"/>
      <c r="DO895" s="36"/>
      <c r="DP895" s="36"/>
      <c r="DV895" s="36"/>
      <c r="DW895" s="36"/>
      <c r="DX895" s="36"/>
      <c r="ED895" s="36"/>
      <c r="EE895" s="36"/>
      <c r="EF895" s="36"/>
      <c r="EL895" s="36"/>
      <c r="EM895" s="36"/>
      <c r="EN895" s="36"/>
      <c r="ET895" s="36"/>
      <c r="EU895" s="36"/>
      <c r="EV895" s="36"/>
    </row>
    <row r="896" spans="14:152" s="30" customFormat="1" ht="12.75">
      <c r="N896" s="36">
        <v>2.8999999999999999E-9</v>
      </c>
      <c r="O896" s="36">
        <v>1.94941528794</v>
      </c>
      <c r="P896" s="36">
        <v>907.37105249980004</v>
      </c>
      <c r="Q896" s="30">
        <f t="shared" si="372"/>
        <v>-2.8947775810772909E-9</v>
      </c>
      <c r="R896" s="30">
        <f t="shared" si="373"/>
        <v>-2.8948011742959369E-9</v>
      </c>
      <c r="S896" s="30">
        <f t="shared" si="374"/>
        <v>-2.8948011742561698E-9</v>
      </c>
      <c r="T896" s="30">
        <f t="shared" si="375"/>
        <v>-2.8948011742561702E-9</v>
      </c>
      <c r="V896" s="36"/>
      <c r="W896" s="36"/>
      <c r="X896" s="36"/>
      <c r="AD896" s="36"/>
      <c r="AE896" s="36"/>
      <c r="AF896" s="36"/>
      <c r="AL896" s="36"/>
      <c r="AM896" s="36"/>
      <c r="AN896" s="36"/>
      <c r="AT896" s="36"/>
      <c r="AU896" s="36"/>
      <c r="AV896" s="36"/>
      <c r="BB896" s="36"/>
      <c r="BC896" s="36"/>
      <c r="BD896" s="36"/>
      <c r="BJ896" s="36"/>
      <c r="BK896" s="36"/>
      <c r="BL896" s="36"/>
      <c r="BR896" s="36"/>
      <c r="BS896" s="36"/>
      <c r="BT896" s="36"/>
      <c r="BZ896" s="36"/>
      <c r="CA896" s="36"/>
      <c r="CB896" s="36"/>
      <c r="CH896" s="36"/>
      <c r="CI896" s="36"/>
      <c r="CJ896" s="36"/>
      <c r="CP896" s="36"/>
      <c r="CQ896" s="36"/>
      <c r="CR896" s="36"/>
      <c r="CX896" s="36"/>
      <c r="CY896" s="36"/>
      <c r="CZ896" s="36"/>
      <c r="DF896" s="36">
        <v>1.4950000000000002E-8</v>
      </c>
      <c r="DG896" s="36">
        <v>0.77832279169999996</v>
      </c>
      <c r="DH896" s="36">
        <v>5959.570433334</v>
      </c>
      <c r="DI896" s="30">
        <f t="shared" si="376"/>
        <v>9.8777060773266583E-9</v>
      </c>
      <c r="DJ896" s="30">
        <f t="shared" si="377"/>
        <v>9.8676946789466649E-9</v>
      </c>
      <c r="DK896" s="30">
        <f t="shared" si="378"/>
        <v>9.8676946958469674E-9</v>
      </c>
      <c r="DL896" s="30">
        <f t="shared" si="379"/>
        <v>9.867694695846888E-9</v>
      </c>
      <c r="DN896" s="36"/>
      <c r="DO896" s="36"/>
      <c r="DP896" s="36"/>
      <c r="DV896" s="36"/>
      <c r="DW896" s="36"/>
      <c r="DX896" s="36"/>
      <c r="ED896" s="36"/>
      <c r="EE896" s="36"/>
      <c r="EF896" s="36"/>
      <c r="EL896" s="36"/>
      <c r="EM896" s="36"/>
      <c r="EN896" s="36"/>
      <c r="ET896" s="36"/>
      <c r="EU896" s="36"/>
      <c r="EV896" s="36"/>
    </row>
    <row r="897" spans="14:152" s="30" customFormat="1" ht="12.75">
      <c r="N897" s="36">
        <v>2.2900000000000002E-9</v>
      </c>
      <c r="O897" s="36">
        <v>0.11049722694</v>
      </c>
      <c r="P897" s="36">
        <v>3259.8979237837998</v>
      </c>
      <c r="Q897" s="30">
        <f t="shared" ref="Q897:Q960" si="380">N897*COS(O897+P897*$C$31)</f>
        <v>1.4496814235437543E-9</v>
      </c>
      <c r="R897" s="30">
        <f t="shared" ref="R897:R960" si="381">N897*COS(O897+P897*$C$52)</f>
        <v>1.4505459843910974E-9</v>
      </c>
      <c r="S897" s="30">
        <f t="shared" ref="S897:S960" si="382">N897*COS(O897+P897*$C$73)</f>
        <v>1.450545982932494E-9</v>
      </c>
      <c r="T897" s="30">
        <f t="shared" ref="T897:T960" si="383">N897*COS(O897+P897*$C$94)</f>
        <v>1.4505459829325004E-9</v>
      </c>
      <c r="V897" s="36"/>
      <c r="W897" s="36"/>
      <c r="X897" s="36"/>
      <c r="AD897" s="36"/>
      <c r="AE897" s="36"/>
      <c r="AF897" s="36"/>
      <c r="AL897" s="36"/>
      <c r="AM897" s="36"/>
      <c r="AN897" s="36"/>
      <c r="AT897" s="36"/>
      <c r="AU897" s="36"/>
      <c r="AV897" s="36"/>
      <c r="BB897" s="36"/>
      <c r="BC897" s="36"/>
      <c r="BD897" s="36"/>
      <c r="BJ897" s="36"/>
      <c r="BK897" s="36"/>
      <c r="BL897" s="36"/>
      <c r="BR897" s="36"/>
      <c r="BS897" s="36"/>
      <c r="BT897" s="36"/>
      <c r="BZ897" s="36"/>
      <c r="CA897" s="36"/>
      <c r="CB897" s="36"/>
      <c r="CH897" s="36"/>
      <c r="CI897" s="36"/>
      <c r="CJ897" s="36"/>
      <c r="CP897" s="36"/>
      <c r="CQ897" s="36"/>
      <c r="CR897" s="36"/>
      <c r="CX897" s="36"/>
      <c r="CY897" s="36"/>
      <c r="CZ897" s="36"/>
      <c r="DF897" s="36">
        <v>1.4079999999999999E-8</v>
      </c>
      <c r="DG897" s="36">
        <v>5.2497092498000004</v>
      </c>
      <c r="DH897" s="36">
        <v>316.27999507200002</v>
      </c>
      <c r="DI897" s="30">
        <f t="shared" ref="DI897:DI960" si="384">DF897*COS(DG897+DH897*$C$31)</f>
        <v>-1.3204610202936592E-8</v>
      </c>
      <c r="DJ897" s="30">
        <f t="shared" ref="DJ897:DJ960" si="385">DF897*COS(DG897+DH897*$C$52)</f>
        <v>-1.32048414852899E-8</v>
      </c>
      <c r="DK897" s="30">
        <f t="shared" ref="DK897:DK960" si="386">DF897*COS(DG897+DH897*$C$73)</f>
        <v>-1.320484148489965E-8</v>
      </c>
      <c r="DL897" s="30">
        <f t="shared" ref="DL897:DL960" si="387">DF897*COS(DG897+DH897*$C$94)</f>
        <v>-1.320484148489965E-8</v>
      </c>
      <c r="DN897" s="36"/>
      <c r="DO897" s="36"/>
      <c r="DP897" s="36"/>
      <c r="DV897" s="36"/>
      <c r="DW897" s="36"/>
      <c r="DX897" s="36"/>
      <c r="ED897" s="36"/>
      <c r="EE897" s="36"/>
      <c r="EF897" s="36"/>
      <c r="EL897" s="36"/>
      <c r="EM897" s="36"/>
      <c r="EN897" s="36"/>
      <c r="ET897" s="36"/>
      <c r="EU897" s="36"/>
      <c r="EV897" s="36"/>
    </row>
    <row r="898" spans="14:152" s="30" customFormat="1" ht="12.75">
      <c r="N898" s="36">
        <v>3.0399999999999998E-9</v>
      </c>
      <c r="O898" s="36">
        <v>1.8151692936299999</v>
      </c>
      <c r="P898" s="36">
        <v>49.721252622900003</v>
      </c>
      <c r="Q898" s="30">
        <f t="shared" si="380"/>
        <v>9.516729772541601E-11</v>
      </c>
      <c r="R898" s="30">
        <f t="shared" si="381"/>
        <v>9.5189904656474334E-11</v>
      </c>
      <c r="S898" s="30">
        <f t="shared" si="382"/>
        <v>9.5189904618326987E-11</v>
      </c>
      <c r="T898" s="30">
        <f t="shared" si="383"/>
        <v>9.5189904618326987E-11</v>
      </c>
      <c r="V898" s="36"/>
      <c r="W898" s="36"/>
      <c r="X898" s="36"/>
      <c r="AD898" s="36"/>
      <c r="AE898" s="36"/>
      <c r="AF898" s="36"/>
      <c r="AL898" s="36"/>
      <c r="AM898" s="36"/>
      <c r="AN898" s="36"/>
      <c r="AT898" s="36"/>
      <c r="AU898" s="36"/>
      <c r="AV898" s="36"/>
      <c r="BB898" s="36"/>
      <c r="BC898" s="36"/>
      <c r="BD898" s="36"/>
      <c r="BJ898" s="36"/>
      <c r="BK898" s="36"/>
      <c r="BL898" s="36"/>
      <c r="BR898" s="36"/>
      <c r="BS898" s="36"/>
      <c r="BT898" s="36"/>
      <c r="BZ898" s="36"/>
      <c r="CA898" s="36"/>
      <c r="CB898" s="36"/>
      <c r="CH898" s="36"/>
      <c r="CI898" s="36"/>
      <c r="CJ898" s="36"/>
      <c r="CP898" s="36"/>
      <c r="CQ898" s="36"/>
      <c r="CR898" s="36"/>
      <c r="CX898" s="36"/>
      <c r="CY898" s="36"/>
      <c r="CZ898" s="36"/>
      <c r="DF898" s="36">
        <v>1.7240000000000001E-8</v>
      </c>
      <c r="DG898" s="36">
        <v>0.25483952164000001</v>
      </c>
      <c r="DH898" s="36">
        <v>125.1841747464</v>
      </c>
      <c r="DI898" s="30">
        <f t="shared" si="384"/>
        <v>1.5603397690042681E-8</v>
      </c>
      <c r="DJ898" s="30">
        <f t="shared" si="385"/>
        <v>1.5603260351437495E-8</v>
      </c>
      <c r="DK898" s="30">
        <f t="shared" si="386"/>
        <v>1.5603260351669251E-8</v>
      </c>
      <c r="DL898" s="30">
        <f t="shared" si="387"/>
        <v>1.5603260351669251E-8</v>
      </c>
      <c r="DN898" s="36"/>
      <c r="DO898" s="36"/>
      <c r="DP898" s="36"/>
      <c r="DV898" s="36"/>
      <c r="DW898" s="36"/>
      <c r="DX898" s="36"/>
      <c r="ED898" s="36"/>
      <c r="EE898" s="36"/>
      <c r="EF898" s="36"/>
      <c r="EL898" s="36"/>
      <c r="EM898" s="36"/>
      <c r="EN898" s="36"/>
      <c r="ET898" s="36"/>
      <c r="EU898" s="36"/>
      <c r="EV898" s="36"/>
    </row>
    <row r="899" spans="14:152" s="30" customFormat="1" ht="12.75">
      <c r="N899" s="36">
        <v>2.6799999999999998E-9</v>
      </c>
      <c r="O899" s="36">
        <v>5.5494466620400003</v>
      </c>
      <c r="P899" s="36">
        <v>12352.8526045448</v>
      </c>
      <c r="Q899" s="30">
        <f t="shared" si="380"/>
        <v>2.6638043457105949E-9</v>
      </c>
      <c r="R899" s="30">
        <f t="shared" si="381"/>
        <v>2.663256005890606E-9</v>
      </c>
      <c r="S899" s="30">
        <f t="shared" si="382"/>
        <v>2.6632560068235755E-9</v>
      </c>
      <c r="T899" s="30">
        <f t="shared" si="383"/>
        <v>2.6632560068235755E-9</v>
      </c>
      <c r="V899" s="36"/>
      <c r="W899" s="36"/>
      <c r="X899" s="36"/>
      <c r="AD899" s="36"/>
      <c r="AE899" s="36"/>
      <c r="AF899" s="36"/>
      <c r="AL899" s="36"/>
      <c r="AM899" s="36"/>
      <c r="AN899" s="36"/>
      <c r="AT899" s="36"/>
      <c r="AU899" s="36"/>
      <c r="AV899" s="36"/>
      <c r="BB899" s="36"/>
      <c r="BC899" s="36"/>
      <c r="BD899" s="36"/>
      <c r="BJ899" s="36"/>
      <c r="BK899" s="36"/>
      <c r="BL899" s="36"/>
      <c r="BR899" s="36"/>
      <c r="BS899" s="36"/>
      <c r="BT899" s="36"/>
      <c r="BZ899" s="36"/>
      <c r="CA899" s="36"/>
      <c r="CB899" s="36"/>
      <c r="CH899" s="36"/>
      <c r="CI899" s="36"/>
      <c r="CJ899" s="36"/>
      <c r="CP899" s="36"/>
      <c r="CQ899" s="36"/>
      <c r="CR899" s="36"/>
      <c r="CX899" s="36"/>
      <c r="CY899" s="36"/>
      <c r="CZ899" s="36"/>
      <c r="DF899" s="36">
        <v>1.426E-8</v>
      </c>
      <c r="DG899" s="36">
        <v>2.26871672572</v>
      </c>
      <c r="DH899" s="36">
        <v>17.4084877393</v>
      </c>
      <c r="DI899" s="30">
        <f t="shared" si="384"/>
        <v>-8.0682445305071241E-9</v>
      </c>
      <c r="DJ899" s="30">
        <f t="shared" si="385"/>
        <v>-8.068213901385129E-9</v>
      </c>
      <c r="DK899" s="30">
        <f t="shared" si="386"/>
        <v>-8.0682139014368195E-9</v>
      </c>
      <c r="DL899" s="30">
        <f t="shared" si="387"/>
        <v>-8.0682139014368195E-9</v>
      </c>
      <c r="DN899" s="36"/>
      <c r="DO899" s="36"/>
      <c r="DP899" s="36"/>
      <c r="DV899" s="36"/>
      <c r="DW899" s="36"/>
      <c r="DX899" s="36"/>
      <c r="ED899" s="36"/>
      <c r="EE899" s="36"/>
      <c r="EF899" s="36"/>
      <c r="EL899" s="36"/>
      <c r="EM899" s="36"/>
      <c r="EN899" s="36"/>
      <c r="ET899" s="36"/>
      <c r="EU899" s="36"/>
      <c r="EV899" s="36"/>
    </row>
    <row r="900" spans="14:152" s="30" customFormat="1" ht="12.75">
      <c r="N900" s="36">
        <v>2.4800000000000001E-9</v>
      </c>
      <c r="O900" s="36">
        <v>4.3999360354099997</v>
      </c>
      <c r="P900" s="36">
        <v>385.54439393140001</v>
      </c>
      <c r="Q900" s="30">
        <f t="shared" si="380"/>
        <v>-1.5814043451715388E-9</v>
      </c>
      <c r="R900" s="30">
        <f t="shared" si="381"/>
        <v>-1.5812941293455937E-9</v>
      </c>
      <c r="S900" s="30">
        <f t="shared" si="382"/>
        <v>-1.5812941295315809E-9</v>
      </c>
      <c r="T900" s="30">
        <f t="shared" si="383"/>
        <v>-1.58129412953158E-9</v>
      </c>
      <c r="V900" s="36"/>
      <c r="W900" s="36"/>
      <c r="X900" s="36"/>
      <c r="AD900" s="36"/>
      <c r="AE900" s="36"/>
      <c r="AF900" s="36"/>
      <c r="AL900" s="36"/>
      <c r="AM900" s="36"/>
      <c r="AN900" s="36"/>
      <c r="AT900" s="36"/>
      <c r="AU900" s="36"/>
      <c r="AV900" s="36"/>
      <c r="BB900" s="36"/>
      <c r="BC900" s="36"/>
      <c r="BD900" s="36"/>
      <c r="BJ900" s="36"/>
      <c r="BK900" s="36"/>
      <c r="BL900" s="36"/>
      <c r="BR900" s="36"/>
      <c r="BS900" s="36"/>
      <c r="BT900" s="36"/>
      <c r="BZ900" s="36"/>
      <c r="CA900" s="36"/>
      <c r="CB900" s="36"/>
      <c r="CH900" s="36"/>
      <c r="CI900" s="36"/>
      <c r="CJ900" s="36"/>
      <c r="CP900" s="36"/>
      <c r="CQ900" s="36"/>
      <c r="CR900" s="36"/>
      <c r="CX900" s="36"/>
      <c r="CY900" s="36"/>
      <c r="CZ900" s="36"/>
      <c r="DF900" s="36">
        <v>1.8810000000000001E-8</v>
      </c>
      <c r="DG900" s="36">
        <v>4.1258810500300003</v>
      </c>
      <c r="DH900" s="36">
        <v>562.14674233009998</v>
      </c>
      <c r="DI900" s="30">
        <f t="shared" si="384"/>
        <v>1.001994700155941E-8</v>
      </c>
      <c r="DJ900" s="30">
        <f t="shared" si="385"/>
        <v>1.0021286045395309E-8</v>
      </c>
      <c r="DK900" s="30">
        <f t="shared" si="386"/>
        <v>1.0021286043135809E-8</v>
      </c>
      <c r="DL900" s="30">
        <f t="shared" si="387"/>
        <v>1.0021286043135816E-8</v>
      </c>
      <c r="DN900" s="36"/>
      <c r="DO900" s="36"/>
      <c r="DP900" s="36"/>
      <c r="DV900" s="36"/>
      <c r="DW900" s="36"/>
      <c r="DX900" s="36"/>
      <c r="ED900" s="36"/>
      <c r="EE900" s="36"/>
      <c r="EF900" s="36"/>
      <c r="EL900" s="36"/>
      <c r="EM900" s="36"/>
      <c r="EN900" s="36"/>
      <c r="ET900" s="36"/>
      <c r="EU900" s="36"/>
      <c r="EV900" s="36"/>
    </row>
    <row r="901" spans="14:152" s="30" customFormat="1" ht="12.75">
      <c r="N901" s="36">
        <v>2.3400000000000002E-9</v>
      </c>
      <c r="O901" s="36">
        <v>1.6336511924899999</v>
      </c>
      <c r="P901" s="36">
        <v>3590.5168874420001</v>
      </c>
      <c r="Q901" s="30">
        <f t="shared" si="380"/>
        <v>1.9632973763475844E-9</v>
      </c>
      <c r="R901" s="30">
        <f t="shared" si="381"/>
        <v>1.9639811556339822E-9</v>
      </c>
      <c r="S901" s="30">
        <f t="shared" si="382"/>
        <v>1.9639811544806203E-9</v>
      </c>
      <c r="T901" s="30">
        <f t="shared" si="383"/>
        <v>1.9639811544806248E-9</v>
      </c>
      <c r="V901" s="36"/>
      <c r="W901" s="36"/>
      <c r="X901" s="36"/>
      <c r="AD901" s="36"/>
      <c r="AE901" s="36"/>
      <c r="AF901" s="36"/>
      <c r="AL901" s="36"/>
      <c r="AM901" s="36"/>
      <c r="AN901" s="36"/>
      <c r="AT901" s="36"/>
      <c r="AU901" s="36"/>
      <c r="AV901" s="36"/>
      <c r="BB901" s="36"/>
      <c r="BC901" s="36"/>
      <c r="BD901" s="36"/>
      <c r="BJ901" s="36"/>
      <c r="BK901" s="36"/>
      <c r="BL901" s="36"/>
      <c r="BR901" s="36"/>
      <c r="BS901" s="36"/>
      <c r="BT901" s="36"/>
      <c r="BZ901" s="36"/>
      <c r="CA901" s="36"/>
      <c r="CB901" s="36"/>
      <c r="CH901" s="36"/>
      <c r="CI901" s="36"/>
      <c r="CJ901" s="36"/>
      <c r="CP901" s="36"/>
      <c r="CQ901" s="36"/>
      <c r="CR901" s="36"/>
      <c r="CX901" s="36"/>
      <c r="CY901" s="36"/>
      <c r="CZ901" s="36"/>
      <c r="DF901" s="36">
        <v>1.37E-8</v>
      </c>
      <c r="DG901" s="36">
        <v>4.7447486687999998</v>
      </c>
      <c r="DH901" s="36">
        <v>1357.6145525811</v>
      </c>
      <c r="DI901" s="30">
        <f t="shared" si="384"/>
        <v>-1.2826854866188426E-8</v>
      </c>
      <c r="DJ901" s="30">
        <f t="shared" si="385"/>
        <v>-1.2827832292259266E-8</v>
      </c>
      <c r="DK901" s="30">
        <f t="shared" si="386"/>
        <v>-1.282783229061036E-8</v>
      </c>
      <c r="DL901" s="30">
        <f t="shared" si="387"/>
        <v>-1.282783229061037E-8</v>
      </c>
      <c r="DN901" s="36"/>
      <c r="DO901" s="36"/>
      <c r="DP901" s="36"/>
      <c r="DV901" s="36"/>
      <c r="DW901" s="36"/>
      <c r="DX901" s="36"/>
      <c r="ED901" s="36"/>
      <c r="EE901" s="36"/>
      <c r="EF901" s="36"/>
      <c r="EL901" s="36"/>
      <c r="EM901" s="36"/>
      <c r="EN901" s="36"/>
      <c r="ET901" s="36"/>
      <c r="EU901" s="36"/>
      <c r="EV901" s="36"/>
    </row>
    <row r="902" spans="14:152" s="30" customFormat="1" ht="12.75">
      <c r="N902" s="36">
        <v>3.17E-9</v>
      </c>
      <c r="O902" s="36">
        <v>4.7490764680900002</v>
      </c>
      <c r="P902" s="36">
        <v>420.00590873700003</v>
      </c>
      <c r="Q902" s="30">
        <f t="shared" si="380"/>
        <v>-2.3805684532732932E-9</v>
      </c>
      <c r="R902" s="30">
        <f t="shared" si="381"/>
        <v>-2.3804368896530011E-9</v>
      </c>
      <c r="S902" s="30">
        <f t="shared" si="382"/>
        <v>-2.3804368898750148E-9</v>
      </c>
      <c r="T902" s="30">
        <f t="shared" si="383"/>
        <v>-2.3804368898750144E-9</v>
      </c>
      <c r="V902" s="36"/>
      <c r="W902" s="36"/>
      <c r="X902" s="36"/>
      <c r="AD902" s="36"/>
      <c r="AE902" s="36"/>
      <c r="AF902" s="36"/>
      <c r="AL902" s="36"/>
      <c r="AM902" s="36"/>
      <c r="AN902" s="36"/>
      <c r="AT902" s="36"/>
      <c r="AU902" s="36"/>
      <c r="AV902" s="36"/>
      <c r="BB902" s="36"/>
      <c r="BC902" s="36"/>
      <c r="BD902" s="36"/>
      <c r="BJ902" s="36"/>
      <c r="BK902" s="36"/>
      <c r="BL902" s="36"/>
      <c r="BR902" s="36"/>
      <c r="BS902" s="36"/>
      <c r="BT902" s="36"/>
      <c r="BZ902" s="36"/>
      <c r="CA902" s="36"/>
      <c r="CB902" s="36"/>
      <c r="CH902" s="36"/>
      <c r="CI902" s="36"/>
      <c r="CJ902" s="36"/>
      <c r="CP902" s="36"/>
      <c r="CQ902" s="36"/>
      <c r="CR902" s="36"/>
      <c r="CX902" s="36"/>
      <c r="CY902" s="36"/>
      <c r="CZ902" s="36"/>
      <c r="DF902" s="36">
        <v>1.4850000000000001E-8</v>
      </c>
      <c r="DG902" s="36">
        <v>2.18712736768</v>
      </c>
      <c r="DH902" s="36">
        <v>9889.7801295535992</v>
      </c>
      <c r="DI902" s="30">
        <f t="shared" si="384"/>
        <v>-1.0767960536178837E-8</v>
      </c>
      <c r="DJ902" s="30">
        <f t="shared" si="385"/>
        <v>-1.0783082136976932E-8</v>
      </c>
      <c r="DK902" s="30">
        <f t="shared" si="386"/>
        <v>-1.0783082111479989E-8</v>
      </c>
      <c r="DL902" s="30">
        <f t="shared" si="387"/>
        <v>-1.0783082111480062E-8</v>
      </c>
      <c r="DN902" s="36"/>
      <c r="DO902" s="36"/>
      <c r="DP902" s="36"/>
      <c r="DV902" s="36"/>
      <c r="DW902" s="36"/>
      <c r="DX902" s="36"/>
      <c r="ED902" s="36"/>
      <c r="EE902" s="36"/>
      <c r="EF902" s="36"/>
      <c r="EL902" s="36"/>
      <c r="EM902" s="36"/>
      <c r="EN902" s="36"/>
      <c r="ET902" s="36"/>
      <c r="EU902" s="36"/>
      <c r="EV902" s="36"/>
    </row>
    <row r="903" spans="14:152" s="30" customFormat="1" ht="12.75">
      <c r="N903" s="36">
        <v>2.28E-9</v>
      </c>
      <c r="O903" s="36">
        <v>4.8909469774599996</v>
      </c>
      <c r="P903" s="36">
        <v>1181.4371008246001</v>
      </c>
      <c r="Q903" s="30">
        <f t="shared" si="380"/>
        <v>-2.0224556609979677E-10</v>
      </c>
      <c r="R903" s="30">
        <f t="shared" si="381"/>
        <v>-2.0264704764782035E-10</v>
      </c>
      <c r="S903" s="30">
        <f t="shared" si="382"/>
        <v>-2.0264704697034963E-10</v>
      </c>
      <c r="T903" s="30">
        <f t="shared" si="383"/>
        <v>-2.0264704697035165E-10</v>
      </c>
      <c r="V903" s="36"/>
      <c r="W903" s="36"/>
      <c r="X903" s="36"/>
      <c r="AD903" s="36"/>
      <c r="AE903" s="36"/>
      <c r="AF903" s="36"/>
      <c r="AL903" s="36"/>
      <c r="AM903" s="36"/>
      <c r="AN903" s="36"/>
      <c r="AT903" s="36"/>
      <c r="AU903" s="36"/>
      <c r="AV903" s="36"/>
      <c r="BB903" s="36"/>
      <c r="BC903" s="36"/>
      <c r="BD903" s="36"/>
      <c r="BJ903" s="36"/>
      <c r="BK903" s="36"/>
      <c r="BL903" s="36"/>
      <c r="BR903" s="36"/>
      <c r="BS903" s="36"/>
      <c r="BT903" s="36"/>
      <c r="BZ903" s="36"/>
      <c r="CA903" s="36"/>
      <c r="CB903" s="36"/>
      <c r="CH903" s="36"/>
      <c r="CI903" s="36"/>
      <c r="CJ903" s="36"/>
      <c r="CP903" s="36"/>
      <c r="CQ903" s="36"/>
      <c r="CR903" s="36"/>
      <c r="CX903" s="36"/>
      <c r="CY903" s="36"/>
      <c r="CZ903" s="36"/>
      <c r="DF903" s="36">
        <v>1.369E-8</v>
      </c>
      <c r="DG903" s="36">
        <v>1.31846306523</v>
      </c>
      <c r="DH903" s="36">
        <v>1160.8301730051001</v>
      </c>
      <c r="DI903" s="30">
        <f t="shared" si="384"/>
        <v>5.3998486087529151E-9</v>
      </c>
      <c r="DJ903" s="30">
        <f t="shared" si="385"/>
        <v>5.402033721715072E-9</v>
      </c>
      <c r="DK903" s="30">
        <f t="shared" si="386"/>
        <v>5.402033718027969E-9</v>
      </c>
      <c r="DL903" s="30">
        <f t="shared" si="387"/>
        <v>5.402033718027969E-9</v>
      </c>
      <c r="DN903" s="36"/>
      <c r="DO903" s="36"/>
      <c r="DP903" s="36"/>
      <c r="DV903" s="36"/>
      <c r="DW903" s="36"/>
      <c r="DX903" s="36"/>
      <c r="ED903" s="36"/>
      <c r="EE903" s="36"/>
      <c r="EF903" s="36"/>
      <c r="EL903" s="36"/>
      <c r="EM903" s="36"/>
      <c r="EN903" s="36"/>
      <c r="ET903" s="36"/>
      <c r="EU903" s="36"/>
      <c r="EV903" s="36"/>
    </row>
    <row r="904" spans="14:152" s="30" customFormat="1" ht="12.75">
      <c r="N904" s="36">
        <v>2.5800000000000002E-9</v>
      </c>
      <c r="O904" s="36">
        <v>2.4151053527799999</v>
      </c>
      <c r="P904" s="36">
        <v>550.13783421970004</v>
      </c>
      <c r="Q904" s="30">
        <f t="shared" si="380"/>
        <v>2.0768186184151256E-9</v>
      </c>
      <c r="R904" s="30">
        <f t="shared" si="381"/>
        <v>2.0766925977890043E-9</v>
      </c>
      <c r="S904" s="30">
        <f t="shared" si="382"/>
        <v>2.0766925980016687E-9</v>
      </c>
      <c r="T904" s="30">
        <f t="shared" si="383"/>
        <v>2.0766925980016679E-9</v>
      </c>
      <c r="V904" s="36"/>
      <c r="W904" s="36"/>
      <c r="X904" s="36"/>
      <c r="AD904" s="36"/>
      <c r="AE904" s="36"/>
      <c r="AF904" s="36"/>
      <c r="AL904" s="36"/>
      <c r="AM904" s="36"/>
      <c r="AN904" s="36"/>
      <c r="AT904" s="36"/>
      <c r="AU904" s="36"/>
      <c r="AV904" s="36"/>
      <c r="BB904" s="36"/>
      <c r="BC904" s="36"/>
      <c r="BD904" s="36"/>
      <c r="BJ904" s="36"/>
      <c r="BK904" s="36"/>
      <c r="BL904" s="36"/>
      <c r="BR904" s="36"/>
      <c r="BS904" s="36"/>
      <c r="BT904" s="36"/>
      <c r="BZ904" s="36"/>
      <c r="CA904" s="36"/>
      <c r="CB904" s="36"/>
      <c r="CH904" s="36"/>
      <c r="CI904" s="36"/>
      <c r="CJ904" s="36"/>
      <c r="CP904" s="36"/>
      <c r="CQ904" s="36"/>
      <c r="CR904" s="36"/>
      <c r="CX904" s="36"/>
      <c r="CY904" s="36"/>
      <c r="CZ904" s="36"/>
      <c r="DF904" s="36">
        <v>1.3939999999999999E-8</v>
      </c>
      <c r="DG904" s="36">
        <v>5.6692451785999998</v>
      </c>
      <c r="DH904" s="36">
        <v>1736.9915610157</v>
      </c>
      <c r="DI904" s="30">
        <f t="shared" si="384"/>
        <v>-9.5097695494361265E-9</v>
      </c>
      <c r="DJ904" s="30">
        <f t="shared" si="385"/>
        <v>-9.5071200017886049E-9</v>
      </c>
      <c r="DK904" s="30">
        <f t="shared" si="386"/>
        <v>-9.5071200062601034E-9</v>
      </c>
      <c r="DL904" s="30">
        <f t="shared" si="387"/>
        <v>-9.5071200062600836E-9</v>
      </c>
      <c r="DN904" s="36"/>
      <c r="DO904" s="36"/>
      <c r="DP904" s="36"/>
      <c r="DV904" s="36"/>
      <c r="DW904" s="36"/>
      <c r="DX904" s="36"/>
      <c r="ED904" s="36"/>
      <c r="EE904" s="36"/>
      <c r="EF904" s="36"/>
      <c r="EL904" s="36"/>
      <c r="EM904" s="36"/>
      <c r="EN904" s="36"/>
      <c r="ET904" s="36"/>
      <c r="EU904" s="36"/>
      <c r="EV904" s="36"/>
    </row>
    <row r="905" spans="14:152" s="30" customFormat="1" ht="12.75">
      <c r="N905" s="36">
        <v>2.3600000000000001E-9</v>
      </c>
      <c r="O905" s="36">
        <v>4.1000276618799996</v>
      </c>
      <c r="P905" s="36">
        <v>6467.9257579615996</v>
      </c>
      <c r="Q905" s="30">
        <f t="shared" si="380"/>
        <v>2.2201930142054887E-9</v>
      </c>
      <c r="R905" s="30">
        <f t="shared" si="381"/>
        <v>2.2194174943552105E-9</v>
      </c>
      <c r="S905" s="30">
        <f t="shared" si="382"/>
        <v>2.2194174956656094E-9</v>
      </c>
      <c r="T905" s="30">
        <f t="shared" si="383"/>
        <v>2.2194174956656036E-9</v>
      </c>
      <c r="V905" s="36"/>
      <c r="W905" s="36"/>
      <c r="X905" s="36"/>
      <c r="AD905" s="36"/>
      <c r="AE905" s="36"/>
      <c r="AF905" s="36"/>
      <c r="AL905" s="36"/>
      <c r="AM905" s="36"/>
      <c r="AN905" s="36"/>
      <c r="AT905" s="36"/>
      <c r="AU905" s="36"/>
      <c r="AV905" s="36"/>
      <c r="BB905" s="36"/>
      <c r="BC905" s="36"/>
      <c r="BD905" s="36"/>
      <c r="BJ905" s="36"/>
      <c r="BK905" s="36"/>
      <c r="BL905" s="36"/>
      <c r="BR905" s="36"/>
      <c r="BS905" s="36"/>
      <c r="BT905" s="36"/>
      <c r="BZ905" s="36"/>
      <c r="CA905" s="36"/>
      <c r="CB905" s="36"/>
      <c r="CH905" s="36"/>
      <c r="CI905" s="36"/>
      <c r="CJ905" s="36"/>
      <c r="CP905" s="36"/>
      <c r="CQ905" s="36"/>
      <c r="CR905" s="36"/>
      <c r="CX905" s="36"/>
      <c r="CY905" s="36"/>
      <c r="CZ905" s="36"/>
      <c r="DF905" s="36">
        <v>1.3750000000000001E-8</v>
      </c>
      <c r="DG905" s="36">
        <v>0.16983286236</v>
      </c>
      <c r="DH905" s="36">
        <v>346.39996633729999</v>
      </c>
      <c r="DI905" s="30">
        <f t="shared" si="384"/>
        <v>-2.4618014990105927E-9</v>
      </c>
      <c r="DJ905" s="30">
        <f t="shared" si="385"/>
        <v>-2.4625027002509887E-9</v>
      </c>
      <c r="DK905" s="30">
        <f t="shared" si="386"/>
        <v>-2.4625026990677593E-9</v>
      </c>
      <c r="DL905" s="30">
        <f t="shared" si="387"/>
        <v>-2.4625026990677627E-9</v>
      </c>
      <c r="DN905" s="36"/>
      <c r="DO905" s="36"/>
      <c r="DP905" s="36"/>
      <c r="DV905" s="36"/>
      <c r="DW905" s="36"/>
      <c r="DX905" s="36"/>
      <c r="ED905" s="36"/>
      <c r="EE905" s="36"/>
      <c r="EF905" s="36"/>
      <c r="EL905" s="36"/>
      <c r="EM905" s="36"/>
      <c r="EN905" s="36"/>
      <c r="ET905" s="36"/>
      <c r="EU905" s="36"/>
      <c r="EV905" s="36"/>
    </row>
    <row r="906" spans="14:152" s="30" customFormat="1" ht="12.75">
      <c r="N906" s="36">
        <v>2.4899999999999999E-9</v>
      </c>
      <c r="O906" s="36">
        <v>1.9776795686099999</v>
      </c>
      <c r="P906" s="36">
        <v>589.49471013489995</v>
      </c>
      <c r="Q906" s="30">
        <f t="shared" si="380"/>
        <v>6.8807638012518796E-10</v>
      </c>
      <c r="R906" s="30">
        <f t="shared" si="381"/>
        <v>6.8786528670378983E-10</v>
      </c>
      <c r="S906" s="30">
        <f t="shared" si="382"/>
        <v>6.8786528706000275E-10</v>
      </c>
      <c r="T906" s="30">
        <f t="shared" si="383"/>
        <v>6.8786528706000161E-10</v>
      </c>
      <c r="V906" s="36"/>
      <c r="W906" s="36"/>
      <c r="X906" s="36"/>
      <c r="AD906" s="36"/>
      <c r="AE906" s="36"/>
      <c r="AF906" s="36"/>
      <c r="AL906" s="36"/>
      <c r="AM906" s="36"/>
      <c r="AN906" s="36"/>
      <c r="AT906" s="36"/>
      <c r="AU906" s="36"/>
      <c r="AV906" s="36"/>
      <c r="BB906" s="36"/>
      <c r="BC906" s="36"/>
      <c r="BD906" s="36"/>
      <c r="BJ906" s="36"/>
      <c r="BK906" s="36"/>
      <c r="BL906" s="36"/>
      <c r="BR906" s="36"/>
      <c r="BS906" s="36"/>
      <c r="BT906" s="36"/>
      <c r="BZ906" s="36"/>
      <c r="CA906" s="36"/>
      <c r="CB906" s="36"/>
      <c r="CH906" s="36"/>
      <c r="CI906" s="36"/>
      <c r="CJ906" s="36"/>
      <c r="CP906" s="36"/>
      <c r="CQ906" s="36"/>
      <c r="CR906" s="36"/>
      <c r="CX906" s="36"/>
      <c r="CY906" s="36"/>
      <c r="CZ906" s="36"/>
      <c r="DF906" s="36">
        <v>1.5250000000000001E-8</v>
      </c>
      <c r="DG906" s="36">
        <v>2.4024483191099999</v>
      </c>
      <c r="DH906" s="36">
        <v>419.4364597654</v>
      </c>
      <c r="DI906" s="30">
        <f t="shared" si="384"/>
        <v>1.5204986862628556E-8</v>
      </c>
      <c r="DJ906" s="30">
        <f t="shared" si="385"/>
        <v>1.5205060318569987E-8</v>
      </c>
      <c r="DK906" s="30">
        <f t="shared" si="386"/>
        <v>1.5205060318446085E-8</v>
      </c>
      <c r="DL906" s="30">
        <f t="shared" si="387"/>
        <v>1.5205060318446088E-8</v>
      </c>
      <c r="DN906" s="36"/>
      <c r="DO906" s="36"/>
      <c r="DP906" s="36"/>
      <c r="DV906" s="36"/>
      <c r="DW906" s="36"/>
      <c r="DX906" s="36"/>
      <c r="ED906" s="36"/>
      <c r="EE906" s="36"/>
      <c r="EF906" s="36"/>
      <c r="EL906" s="36"/>
      <c r="EM906" s="36"/>
      <c r="EN906" s="36"/>
      <c r="ET906" s="36"/>
      <c r="EU906" s="36"/>
      <c r="EV906" s="36"/>
    </row>
    <row r="907" spans="14:152" s="30" customFormat="1" ht="12.75">
      <c r="N907" s="36">
        <v>2.2600000000000001E-9</v>
      </c>
      <c r="O907" s="36">
        <v>1.6030823031799999</v>
      </c>
      <c r="P907" s="36">
        <v>316.27999507200002</v>
      </c>
      <c r="Q907" s="30">
        <f t="shared" si="380"/>
        <v>2.2344347787235638E-9</v>
      </c>
      <c r="R907" s="30">
        <f t="shared" si="381"/>
        <v>2.2344187336871701E-9</v>
      </c>
      <c r="S907" s="30">
        <f t="shared" si="382"/>
        <v>2.2344187337142491E-9</v>
      </c>
      <c r="T907" s="30">
        <f t="shared" si="383"/>
        <v>2.2344187337142491E-9</v>
      </c>
      <c r="V907" s="36"/>
      <c r="W907" s="36"/>
      <c r="X907" s="36"/>
      <c r="AD907" s="36"/>
      <c r="AE907" s="36"/>
      <c r="AF907" s="36"/>
      <c r="AL907" s="36"/>
      <c r="AM907" s="36"/>
      <c r="AN907" s="36"/>
      <c r="AT907" s="36"/>
      <c r="AU907" s="36"/>
      <c r="AV907" s="36"/>
      <c r="BB907" s="36"/>
      <c r="BC907" s="36"/>
      <c r="BD907" s="36"/>
      <c r="BJ907" s="36"/>
      <c r="BK907" s="36"/>
      <c r="BL907" s="36"/>
      <c r="BR907" s="36"/>
      <c r="BS907" s="36"/>
      <c r="BT907" s="36"/>
      <c r="BZ907" s="36"/>
      <c r="CA907" s="36"/>
      <c r="CB907" s="36"/>
      <c r="CH907" s="36"/>
      <c r="CI907" s="36"/>
      <c r="CJ907" s="36"/>
      <c r="CP907" s="36"/>
      <c r="CQ907" s="36"/>
      <c r="CR907" s="36"/>
      <c r="CX907" s="36"/>
      <c r="CY907" s="36"/>
      <c r="CZ907" s="36"/>
      <c r="DF907" s="36">
        <v>1.359E-8</v>
      </c>
      <c r="DG907" s="36">
        <v>2.6866851602700002</v>
      </c>
      <c r="DH907" s="36">
        <v>310.76279536409999</v>
      </c>
      <c r="DI907" s="30">
        <f t="shared" si="384"/>
        <v>7.7535821815022847E-9</v>
      </c>
      <c r="DJ907" s="30">
        <f t="shared" si="385"/>
        <v>7.7541011819976253E-9</v>
      </c>
      <c r="DK907" s="30">
        <f t="shared" si="386"/>
        <v>7.7541011811218577E-9</v>
      </c>
      <c r="DL907" s="30">
        <f t="shared" si="387"/>
        <v>7.7541011811218577E-9</v>
      </c>
      <c r="DN907" s="36"/>
      <c r="DO907" s="36"/>
      <c r="DP907" s="36"/>
      <c r="DV907" s="36"/>
      <c r="DW907" s="36"/>
      <c r="DX907" s="36"/>
      <c r="ED907" s="36"/>
      <c r="EE907" s="36"/>
      <c r="EF907" s="36"/>
      <c r="EL907" s="36"/>
      <c r="EM907" s="36"/>
      <c r="EN907" s="36"/>
      <c r="ET907" s="36"/>
      <c r="EU907" s="36"/>
      <c r="EV907" s="36"/>
    </row>
    <row r="908" spans="14:152" s="30" customFormat="1" ht="12.75">
      <c r="N908" s="36">
        <v>2.86E-9</v>
      </c>
      <c r="O908" s="36">
        <v>6.1051323473599997</v>
      </c>
      <c r="P908" s="36">
        <v>484.70501488690002</v>
      </c>
      <c r="Q908" s="30">
        <f t="shared" si="380"/>
        <v>-2.7517133559367634E-9</v>
      </c>
      <c r="R908" s="30">
        <f t="shared" si="381"/>
        <v>-2.7517698881549042E-9</v>
      </c>
      <c r="S908" s="30">
        <f t="shared" si="382"/>
        <v>-2.7517698880595216E-9</v>
      </c>
      <c r="T908" s="30">
        <f t="shared" si="383"/>
        <v>-2.7517698880595216E-9</v>
      </c>
      <c r="V908" s="36"/>
      <c r="W908" s="36"/>
      <c r="X908" s="36"/>
      <c r="AD908" s="36"/>
      <c r="AE908" s="36"/>
      <c r="AF908" s="36"/>
      <c r="AL908" s="36"/>
      <c r="AM908" s="36"/>
      <c r="AN908" s="36"/>
      <c r="AT908" s="36"/>
      <c r="AU908" s="36"/>
      <c r="AV908" s="36"/>
      <c r="BB908" s="36"/>
      <c r="BC908" s="36"/>
      <c r="BD908" s="36"/>
      <c r="BJ908" s="36"/>
      <c r="BK908" s="36"/>
      <c r="BL908" s="36"/>
      <c r="BR908" s="36"/>
      <c r="BS908" s="36"/>
      <c r="BT908" s="36"/>
      <c r="BZ908" s="36"/>
      <c r="CA908" s="36"/>
      <c r="CB908" s="36"/>
      <c r="CH908" s="36"/>
      <c r="CI908" s="36"/>
      <c r="CJ908" s="36"/>
      <c r="CP908" s="36"/>
      <c r="CQ908" s="36"/>
      <c r="CR908" s="36"/>
      <c r="CX908" s="36"/>
      <c r="CY908" s="36"/>
      <c r="CZ908" s="36"/>
      <c r="DF908" s="36">
        <v>1.3960000000000001E-8</v>
      </c>
      <c r="DG908" s="36">
        <v>3.6705539794000002</v>
      </c>
      <c r="DH908" s="36">
        <v>253.45912050530001</v>
      </c>
      <c r="DI908" s="30">
        <f t="shared" si="384"/>
        <v>-8.9337219898847622E-9</v>
      </c>
      <c r="DJ908" s="30">
        <f t="shared" si="385"/>
        <v>-8.9333151390952168E-9</v>
      </c>
      <c r="DK908" s="30">
        <f t="shared" si="386"/>
        <v>-8.9333151397817651E-9</v>
      </c>
      <c r="DL908" s="30">
        <f t="shared" si="387"/>
        <v>-8.9333151397817651E-9</v>
      </c>
      <c r="DN908" s="36"/>
      <c r="DO908" s="36"/>
      <c r="DP908" s="36"/>
      <c r="DV908" s="36"/>
      <c r="DW908" s="36"/>
      <c r="DX908" s="36"/>
      <c r="ED908" s="36"/>
      <c r="EE908" s="36"/>
      <c r="EF908" s="36"/>
      <c r="EL908" s="36"/>
      <c r="EM908" s="36"/>
      <c r="EN908" s="36"/>
      <c r="ET908" s="36"/>
      <c r="EU908" s="36"/>
      <c r="EV908" s="36"/>
    </row>
    <row r="909" spans="14:152" s="30" customFormat="1" ht="12.75">
      <c r="N909" s="36">
        <v>2.9899999999999998E-9</v>
      </c>
      <c r="O909" s="36">
        <v>3.7174132897700001</v>
      </c>
      <c r="P909" s="36">
        <v>1123.1178284926</v>
      </c>
      <c r="Q909" s="30">
        <f t="shared" si="380"/>
        <v>-2.4128325673529305E-9</v>
      </c>
      <c r="R909" s="30">
        <f t="shared" si="381"/>
        <v>-2.4131293073181584E-9</v>
      </c>
      <c r="S909" s="30">
        <f t="shared" si="382"/>
        <v>-2.4131293068174837E-9</v>
      </c>
      <c r="T909" s="30">
        <f t="shared" si="383"/>
        <v>-2.4131293068174854E-9</v>
      </c>
      <c r="V909" s="36"/>
      <c r="W909" s="36"/>
      <c r="X909" s="36"/>
      <c r="AD909" s="36"/>
      <c r="AE909" s="36"/>
      <c r="AF909" s="36"/>
      <c r="AL909" s="36"/>
      <c r="AM909" s="36"/>
      <c r="AN909" s="36"/>
      <c r="AT909" s="36"/>
      <c r="AU909" s="36"/>
      <c r="AV909" s="36"/>
      <c r="BB909" s="36"/>
      <c r="BC909" s="36"/>
      <c r="BD909" s="36"/>
      <c r="BJ909" s="36"/>
      <c r="BK909" s="36"/>
      <c r="BL909" s="36"/>
      <c r="BR909" s="36"/>
      <c r="BS909" s="36"/>
      <c r="BT909" s="36"/>
      <c r="BZ909" s="36"/>
      <c r="CA909" s="36"/>
      <c r="CB909" s="36"/>
      <c r="CH909" s="36"/>
      <c r="CI909" s="36"/>
      <c r="CJ909" s="36"/>
      <c r="CP909" s="36"/>
      <c r="CQ909" s="36"/>
      <c r="CR909" s="36"/>
      <c r="CX909" s="36"/>
      <c r="CY909" s="36"/>
      <c r="CZ909" s="36"/>
      <c r="DF909" s="36">
        <v>1.454E-8</v>
      </c>
      <c r="DG909" s="36">
        <v>5.4935626244</v>
      </c>
      <c r="DH909" s="36">
        <v>504.56118318099999</v>
      </c>
      <c r="DI909" s="30">
        <f t="shared" si="384"/>
        <v>-1.3120161677873292E-8</v>
      </c>
      <c r="DJ909" s="30">
        <f t="shared" si="385"/>
        <v>-1.3119688489692682E-8</v>
      </c>
      <c r="DK909" s="30">
        <f t="shared" si="386"/>
        <v>-1.3119688490491222E-8</v>
      </c>
      <c r="DL909" s="30">
        <f t="shared" si="387"/>
        <v>-1.3119688490491219E-8</v>
      </c>
      <c r="DN909" s="36"/>
      <c r="DO909" s="36"/>
      <c r="DP909" s="36"/>
      <c r="DV909" s="36"/>
      <c r="DW909" s="36"/>
      <c r="DX909" s="36"/>
      <c r="ED909" s="36"/>
      <c r="EE909" s="36"/>
      <c r="EF909" s="36"/>
      <c r="EL909" s="36"/>
      <c r="EM909" s="36"/>
      <c r="EN909" s="36"/>
      <c r="ET909" s="36"/>
      <c r="EU909" s="36"/>
      <c r="EV909" s="36"/>
    </row>
    <row r="910" spans="14:152" s="30" customFormat="1" ht="12.75">
      <c r="N910" s="36">
        <v>2.6299999999999998E-9</v>
      </c>
      <c r="O910" s="36">
        <v>1.8550247534099999</v>
      </c>
      <c r="P910" s="36">
        <v>608.87779767699999</v>
      </c>
      <c r="Q910" s="30">
        <f t="shared" si="380"/>
        <v>1.3106089359241241E-10</v>
      </c>
      <c r="R910" s="30">
        <f t="shared" si="381"/>
        <v>1.3082156979836657E-10</v>
      </c>
      <c r="S910" s="30">
        <f t="shared" si="382"/>
        <v>1.3082157020221307E-10</v>
      </c>
      <c r="T910" s="30">
        <f t="shared" si="383"/>
        <v>1.3082157020221191E-10</v>
      </c>
      <c r="V910" s="36"/>
      <c r="W910" s="36"/>
      <c r="X910" s="36"/>
      <c r="AD910" s="36"/>
      <c r="AE910" s="36"/>
      <c r="AF910" s="36"/>
      <c r="AL910" s="36"/>
      <c r="AM910" s="36"/>
      <c r="AN910" s="36"/>
      <c r="AT910" s="36"/>
      <c r="AU910" s="36"/>
      <c r="AV910" s="36"/>
      <c r="BB910" s="36"/>
      <c r="BC910" s="36"/>
      <c r="BD910" s="36"/>
      <c r="BJ910" s="36"/>
      <c r="BK910" s="36"/>
      <c r="BL910" s="36"/>
      <c r="BR910" s="36"/>
      <c r="BS910" s="36"/>
      <c r="BT910" s="36"/>
      <c r="BZ910" s="36"/>
      <c r="CA910" s="36"/>
      <c r="CB910" s="36"/>
      <c r="CH910" s="36"/>
      <c r="CI910" s="36"/>
      <c r="CJ910" s="36"/>
      <c r="CP910" s="36"/>
      <c r="CQ910" s="36"/>
      <c r="CR910" s="36"/>
      <c r="CX910" s="36"/>
      <c r="CY910" s="36"/>
      <c r="CZ910" s="36"/>
      <c r="DF910" s="36">
        <v>1.8130000000000001E-8</v>
      </c>
      <c r="DG910" s="36">
        <v>0.21882066859999999</v>
      </c>
      <c r="DH910" s="36">
        <v>263.70167161709998</v>
      </c>
      <c r="DI910" s="30">
        <f t="shared" si="384"/>
        <v>5.832068151424778E-9</v>
      </c>
      <c r="DJ910" s="30">
        <f t="shared" si="385"/>
        <v>5.8313907705826524E-9</v>
      </c>
      <c r="DK910" s="30">
        <f t="shared" si="386"/>
        <v>5.8313907717256993E-9</v>
      </c>
      <c r="DL910" s="30">
        <f t="shared" si="387"/>
        <v>5.8313907717256968E-9</v>
      </c>
      <c r="DN910" s="36"/>
      <c r="DO910" s="36"/>
      <c r="DP910" s="36"/>
      <c r="DV910" s="36"/>
      <c r="DW910" s="36"/>
      <c r="DX910" s="36"/>
      <c r="ED910" s="36"/>
      <c r="EE910" s="36"/>
      <c r="EF910" s="36"/>
      <c r="EL910" s="36"/>
      <c r="EM910" s="36"/>
      <c r="EN910" s="36"/>
      <c r="ET910" s="36"/>
      <c r="EU910" s="36"/>
      <c r="EV910" s="36"/>
    </row>
    <row r="911" spans="14:152" s="30" customFormat="1" ht="12.75">
      <c r="N911" s="36">
        <v>2.1999999999999998E-9</v>
      </c>
      <c r="O911" s="36">
        <v>0.94624116594999996</v>
      </c>
      <c r="P911" s="36">
        <v>316.50374424120002</v>
      </c>
      <c r="Q911" s="30">
        <f t="shared" si="380"/>
        <v>1.5190670758976697E-9</v>
      </c>
      <c r="R911" s="30">
        <f t="shared" si="381"/>
        <v>1.5189917062011483E-9</v>
      </c>
      <c r="S911" s="30">
        <f t="shared" si="382"/>
        <v>1.5189917063283334E-9</v>
      </c>
      <c r="T911" s="30">
        <f t="shared" si="383"/>
        <v>1.5189917063283327E-9</v>
      </c>
      <c r="V911" s="36"/>
      <c r="W911" s="36"/>
      <c r="X911" s="36"/>
      <c r="AD911" s="36"/>
      <c r="AE911" s="36"/>
      <c r="AF911" s="36"/>
      <c r="AL911" s="36"/>
      <c r="AM911" s="36"/>
      <c r="AN911" s="36"/>
      <c r="AT911" s="36"/>
      <c r="AU911" s="36"/>
      <c r="AV911" s="36"/>
      <c r="BB911" s="36"/>
      <c r="BC911" s="36"/>
      <c r="BD911" s="36"/>
      <c r="BJ911" s="36"/>
      <c r="BK911" s="36"/>
      <c r="BL911" s="36"/>
      <c r="BR911" s="36"/>
      <c r="BS911" s="36"/>
      <c r="BT911" s="36"/>
      <c r="BZ911" s="36"/>
      <c r="CA911" s="36"/>
      <c r="CB911" s="36"/>
      <c r="CH911" s="36"/>
      <c r="CI911" s="36"/>
      <c r="CJ911" s="36"/>
      <c r="CP911" s="36"/>
      <c r="CQ911" s="36"/>
      <c r="CR911" s="36"/>
      <c r="CX911" s="36"/>
      <c r="CY911" s="36"/>
      <c r="CZ911" s="36"/>
      <c r="DF911" s="36">
        <v>1.33E-8</v>
      </c>
      <c r="DG911" s="36">
        <v>3.0173605971600002</v>
      </c>
      <c r="DH911" s="36">
        <v>254.14044406150001</v>
      </c>
      <c r="DI911" s="30">
        <f t="shared" si="384"/>
        <v>-4.9815502287442658E-10</v>
      </c>
      <c r="DJ911" s="30">
        <f t="shared" si="385"/>
        <v>-4.9764959427672805E-10</v>
      </c>
      <c r="DK911" s="30">
        <f t="shared" si="386"/>
        <v>-4.9764959512960916E-10</v>
      </c>
      <c r="DL911" s="30">
        <f t="shared" si="387"/>
        <v>-4.9764959512960616E-10</v>
      </c>
      <c r="DN911" s="36"/>
      <c r="DO911" s="36"/>
      <c r="DP911" s="36"/>
      <c r="DV911" s="36"/>
      <c r="DW911" s="36"/>
      <c r="DX911" s="36"/>
      <c r="ED911" s="36"/>
      <c r="EE911" s="36"/>
      <c r="EF911" s="36"/>
      <c r="EL911" s="36"/>
      <c r="EM911" s="36"/>
      <c r="EN911" s="36"/>
      <c r="ET911" s="36"/>
      <c r="EU911" s="36"/>
      <c r="EV911" s="36"/>
    </row>
    <row r="912" spans="14:152" s="30" customFormat="1" ht="12.75">
      <c r="N912" s="36">
        <v>2.9199999999999998E-9</v>
      </c>
      <c r="O912" s="36">
        <v>3.1209951397600002</v>
      </c>
      <c r="P912" s="36">
        <v>47.694263193399998</v>
      </c>
      <c r="Q912" s="30">
        <f t="shared" si="380"/>
        <v>-2.8021776756458647E-9</v>
      </c>
      <c r="R912" s="30">
        <f t="shared" si="381"/>
        <v>-2.8021718155486523E-9</v>
      </c>
      <c r="S912" s="30">
        <f t="shared" si="382"/>
        <v>-2.8021718155585404E-9</v>
      </c>
      <c r="T912" s="30">
        <f t="shared" si="383"/>
        <v>-2.8021718155585404E-9</v>
      </c>
      <c r="V912" s="36"/>
      <c r="W912" s="36"/>
      <c r="X912" s="36"/>
      <c r="AD912" s="36"/>
      <c r="AE912" s="36"/>
      <c r="AF912" s="36"/>
      <c r="AL912" s="36"/>
      <c r="AM912" s="36"/>
      <c r="AN912" s="36"/>
      <c r="AT912" s="36"/>
      <c r="AU912" s="36"/>
      <c r="AV912" s="36"/>
      <c r="BB912" s="36"/>
      <c r="BC912" s="36"/>
      <c r="BD912" s="36"/>
      <c r="BJ912" s="36"/>
      <c r="BK912" s="36"/>
      <c r="BL912" s="36"/>
      <c r="BR912" s="36"/>
      <c r="BS912" s="36"/>
      <c r="BT912" s="36"/>
      <c r="BZ912" s="36"/>
      <c r="CA912" s="36"/>
      <c r="CB912" s="36"/>
      <c r="CH912" s="36"/>
      <c r="CI912" s="36"/>
      <c r="CJ912" s="36"/>
      <c r="CP912" s="36"/>
      <c r="CQ912" s="36"/>
      <c r="CR912" s="36"/>
      <c r="CX912" s="36"/>
      <c r="CY912" s="36"/>
      <c r="CZ912" s="36"/>
      <c r="DF912" s="36">
        <v>1.4979999999999999E-8</v>
      </c>
      <c r="DG912" s="36">
        <v>0.17578085902999999</v>
      </c>
      <c r="DH912" s="36">
        <v>155.78297225809999</v>
      </c>
      <c r="DI912" s="30">
        <f t="shared" si="384"/>
        <v>1.1572605794878336E-8</v>
      </c>
      <c r="DJ912" s="30">
        <f t="shared" si="385"/>
        <v>1.1572384062133208E-8</v>
      </c>
      <c r="DK912" s="30">
        <f t="shared" si="386"/>
        <v>1.1572384062507373E-8</v>
      </c>
      <c r="DL912" s="30">
        <f t="shared" si="387"/>
        <v>1.1572384062507371E-8</v>
      </c>
      <c r="DN912" s="36"/>
      <c r="DO912" s="36"/>
      <c r="DP912" s="36"/>
      <c r="DV912" s="36"/>
      <c r="DW912" s="36"/>
      <c r="DX912" s="36"/>
      <c r="ED912" s="36"/>
      <c r="EE912" s="36"/>
      <c r="EF912" s="36"/>
      <c r="EL912" s="36"/>
      <c r="EM912" s="36"/>
      <c r="EN912" s="36"/>
      <c r="ET912" s="36"/>
      <c r="EU912" s="36"/>
      <c r="EV912" s="36"/>
    </row>
    <row r="913" spans="14:152" s="30" customFormat="1" ht="12.75">
      <c r="N913" s="36">
        <v>2.1700000000000002E-9</v>
      </c>
      <c r="O913" s="36">
        <v>4.9301039432299998</v>
      </c>
      <c r="P913" s="36">
        <v>281.17959532560002</v>
      </c>
      <c r="Q913" s="30">
        <f t="shared" si="380"/>
        <v>-2.1131078585252014E-9</v>
      </c>
      <c r="R913" s="30">
        <f t="shared" si="381"/>
        <v>-2.1131286262662887E-9</v>
      </c>
      <c r="S913" s="30">
        <f t="shared" si="382"/>
        <v>-2.1131286262312477E-9</v>
      </c>
      <c r="T913" s="30">
        <f t="shared" si="383"/>
        <v>-2.1131286262312481E-9</v>
      </c>
      <c r="V913" s="36"/>
      <c r="W913" s="36"/>
      <c r="X913" s="36"/>
      <c r="AD913" s="36"/>
      <c r="AE913" s="36"/>
      <c r="AF913" s="36"/>
      <c r="AL913" s="36"/>
      <c r="AM913" s="36"/>
      <c r="AN913" s="36"/>
      <c r="AT913" s="36"/>
      <c r="AU913" s="36"/>
      <c r="AV913" s="36"/>
      <c r="BB913" s="36"/>
      <c r="BC913" s="36"/>
      <c r="BD913" s="36"/>
      <c r="BJ913" s="36"/>
      <c r="BK913" s="36"/>
      <c r="BL913" s="36"/>
      <c r="BR913" s="36"/>
      <c r="BS913" s="36"/>
      <c r="BT913" s="36"/>
      <c r="BZ913" s="36"/>
      <c r="CA913" s="36"/>
      <c r="CB913" s="36"/>
      <c r="CH913" s="36"/>
      <c r="CI913" s="36"/>
      <c r="CJ913" s="36"/>
      <c r="CP913" s="36"/>
      <c r="CQ913" s="36"/>
      <c r="CR913" s="36"/>
      <c r="CX913" s="36"/>
      <c r="CY913" s="36"/>
      <c r="CZ913" s="36"/>
      <c r="DF913" s="36">
        <v>1.5090000000000001E-8</v>
      </c>
      <c r="DG913" s="36">
        <v>5.13129901759</v>
      </c>
      <c r="DH913" s="36">
        <v>768.85355562910001</v>
      </c>
      <c r="DI913" s="30">
        <f t="shared" si="384"/>
        <v>9.7496301424620818E-9</v>
      </c>
      <c r="DJ913" s="30">
        <f t="shared" si="385"/>
        <v>9.7509551539195115E-9</v>
      </c>
      <c r="DK913" s="30">
        <f t="shared" si="386"/>
        <v>9.7509551516837449E-9</v>
      </c>
      <c r="DL913" s="30">
        <f t="shared" si="387"/>
        <v>9.7509551516837548E-9</v>
      </c>
      <c r="DN913" s="36"/>
      <c r="DO913" s="36"/>
      <c r="DP913" s="36"/>
      <c r="DV913" s="36"/>
      <c r="DW913" s="36"/>
      <c r="DX913" s="36"/>
      <c r="ED913" s="36"/>
      <c r="EE913" s="36"/>
      <c r="EF913" s="36"/>
      <c r="EL913" s="36"/>
      <c r="EM913" s="36"/>
      <c r="EN913" s="36"/>
      <c r="ET913" s="36"/>
      <c r="EU913" s="36"/>
      <c r="EV913" s="36"/>
    </row>
    <row r="914" spans="14:152" s="30" customFormat="1" ht="12.75">
      <c r="N914" s="36">
        <v>2.9499999999999999E-9</v>
      </c>
      <c r="O914" s="36">
        <v>3.18346450625</v>
      </c>
      <c r="P914" s="36">
        <v>1050.9963588011999</v>
      </c>
      <c r="Q914" s="30">
        <f t="shared" si="380"/>
        <v>-2.5920707604400632E-9</v>
      </c>
      <c r="R914" s="30">
        <f t="shared" si="381"/>
        <v>-2.5922922289085382E-9</v>
      </c>
      <c r="S914" s="30">
        <f t="shared" si="382"/>
        <v>-2.5922922285348772E-9</v>
      </c>
      <c r="T914" s="30">
        <f t="shared" si="383"/>
        <v>-2.5922922285348784E-9</v>
      </c>
      <c r="V914" s="36"/>
      <c r="W914" s="36"/>
      <c r="X914" s="36"/>
      <c r="AD914" s="36"/>
      <c r="AE914" s="36"/>
      <c r="AF914" s="36"/>
      <c r="AL914" s="36"/>
      <c r="AM914" s="36"/>
      <c r="AN914" s="36"/>
      <c r="AT914" s="36"/>
      <c r="AU914" s="36"/>
      <c r="AV914" s="36"/>
      <c r="BB914" s="36"/>
      <c r="BC914" s="36"/>
      <c r="BD914" s="36"/>
      <c r="BJ914" s="36"/>
      <c r="BK914" s="36"/>
      <c r="BL914" s="36"/>
      <c r="BR914" s="36"/>
      <c r="BS914" s="36"/>
      <c r="BT914" s="36"/>
      <c r="BZ914" s="36"/>
      <c r="CA914" s="36"/>
      <c r="CB914" s="36"/>
      <c r="CH914" s="36"/>
      <c r="CI914" s="36"/>
      <c r="CJ914" s="36"/>
      <c r="CP914" s="36"/>
      <c r="CQ914" s="36"/>
      <c r="CR914" s="36"/>
      <c r="CX914" s="36"/>
      <c r="CY914" s="36"/>
      <c r="CZ914" s="36"/>
      <c r="DF914" s="36">
        <v>1.55E-8</v>
      </c>
      <c r="DG914" s="36">
        <v>1.44225397189</v>
      </c>
      <c r="DH914" s="36">
        <v>1894.4190646765001</v>
      </c>
      <c r="DI914" s="30">
        <f t="shared" si="384"/>
        <v>-1.4488373756585093E-8</v>
      </c>
      <c r="DJ914" s="30">
        <f t="shared" si="385"/>
        <v>-1.4489934528801067E-8</v>
      </c>
      <c r="DK914" s="30">
        <f t="shared" si="386"/>
        <v>-1.4489934526168345E-8</v>
      </c>
      <c r="DL914" s="30">
        <f t="shared" si="387"/>
        <v>-1.4489934526168345E-8</v>
      </c>
      <c r="DN914" s="36"/>
      <c r="DO914" s="36"/>
      <c r="DP914" s="36"/>
      <c r="DV914" s="36"/>
      <c r="DW914" s="36"/>
      <c r="DX914" s="36"/>
      <c r="ED914" s="36"/>
      <c r="EE914" s="36"/>
      <c r="EF914" s="36"/>
      <c r="EL914" s="36"/>
      <c r="EM914" s="36"/>
      <c r="EN914" s="36"/>
      <c r="ET914" s="36"/>
      <c r="EU914" s="36"/>
      <c r="EV914" s="36"/>
    </row>
    <row r="915" spans="14:152" s="30" customFormat="1" ht="12.75">
      <c r="N915" s="36">
        <v>2.4800000000000001E-9</v>
      </c>
      <c r="O915" s="36">
        <v>5.4852331024899996</v>
      </c>
      <c r="P915" s="36">
        <v>638.93407846749994</v>
      </c>
      <c r="Q915" s="30">
        <f t="shared" si="380"/>
        <v>-9.0101326118379732E-10</v>
      </c>
      <c r="R915" s="30">
        <f t="shared" si="381"/>
        <v>-9.0079235099264256E-10</v>
      </c>
      <c r="S915" s="30">
        <f t="shared" si="382"/>
        <v>-9.0079235136542246E-10</v>
      </c>
      <c r="T915" s="30">
        <f t="shared" si="383"/>
        <v>-9.0079235136542153E-10</v>
      </c>
      <c r="V915" s="36"/>
      <c r="W915" s="36"/>
      <c r="X915" s="36"/>
      <c r="AD915" s="36"/>
      <c r="AE915" s="36"/>
      <c r="AF915" s="36"/>
      <c r="AL915" s="36"/>
      <c r="AM915" s="36"/>
      <c r="AN915" s="36"/>
      <c r="AT915" s="36"/>
      <c r="AU915" s="36"/>
      <c r="AV915" s="36"/>
      <c r="BB915" s="36"/>
      <c r="BC915" s="36"/>
      <c r="BD915" s="36"/>
      <c r="BJ915" s="36"/>
      <c r="BK915" s="36"/>
      <c r="BL915" s="36"/>
      <c r="BR915" s="36"/>
      <c r="BS915" s="36"/>
      <c r="BT915" s="36"/>
      <c r="BZ915" s="36"/>
      <c r="CA915" s="36"/>
      <c r="CB915" s="36"/>
      <c r="CH915" s="36"/>
      <c r="CI915" s="36"/>
      <c r="CJ915" s="36"/>
      <c r="CP915" s="36"/>
      <c r="CQ915" s="36"/>
      <c r="CR915" s="36"/>
      <c r="CX915" s="36"/>
      <c r="CY915" s="36"/>
      <c r="CZ915" s="36"/>
      <c r="DF915" s="36">
        <v>1.447E-8</v>
      </c>
      <c r="DG915" s="36">
        <v>1.4493380999400001</v>
      </c>
      <c r="DH915" s="36">
        <v>893.35640681929999</v>
      </c>
      <c r="DI915" s="30">
        <f t="shared" si="384"/>
        <v>-1.3530415609395893E-8</v>
      </c>
      <c r="DJ915" s="30">
        <f t="shared" si="385"/>
        <v>-1.3529729820604488E-8</v>
      </c>
      <c r="DK915" s="30">
        <f t="shared" si="386"/>
        <v>-1.3529729821761922E-8</v>
      </c>
      <c r="DL915" s="30">
        <f t="shared" si="387"/>
        <v>-1.3529729821761917E-8</v>
      </c>
      <c r="DN915" s="36"/>
      <c r="DO915" s="36"/>
      <c r="DP915" s="36"/>
      <c r="DV915" s="36"/>
      <c r="DW915" s="36"/>
      <c r="DX915" s="36"/>
      <c r="ED915" s="36"/>
      <c r="EE915" s="36"/>
      <c r="EF915" s="36"/>
      <c r="EL915" s="36"/>
      <c r="EM915" s="36"/>
      <c r="EN915" s="36"/>
      <c r="ET915" s="36"/>
      <c r="EU915" s="36"/>
      <c r="EV915" s="36"/>
    </row>
    <row r="916" spans="14:152" s="30" customFormat="1" ht="12.75">
      <c r="N916" s="36">
        <v>2.76E-9</v>
      </c>
      <c r="O916" s="36">
        <v>1.09325899753</v>
      </c>
      <c r="P916" s="36">
        <v>544.5087599272</v>
      </c>
      <c r="Q916" s="30">
        <f t="shared" si="380"/>
        <v>-9.5938367144083247E-10</v>
      </c>
      <c r="R916" s="30">
        <f t="shared" si="381"/>
        <v>-9.5959452615680029E-10</v>
      </c>
      <c r="S916" s="30">
        <f t="shared" si="382"/>
        <v>-9.5959452580100075E-10</v>
      </c>
      <c r="T916" s="30">
        <f t="shared" si="383"/>
        <v>-9.5959452580100199E-10</v>
      </c>
      <c r="V916" s="36"/>
      <c r="W916" s="36"/>
      <c r="X916" s="36"/>
      <c r="AD916" s="36"/>
      <c r="AE916" s="36"/>
      <c r="AF916" s="36"/>
      <c r="AL916" s="36"/>
      <c r="AM916" s="36"/>
      <c r="AN916" s="36"/>
      <c r="AT916" s="36"/>
      <c r="AU916" s="36"/>
      <c r="AV916" s="36"/>
      <c r="BB916" s="36"/>
      <c r="BC916" s="36"/>
      <c r="BD916" s="36"/>
      <c r="BJ916" s="36"/>
      <c r="BK916" s="36"/>
      <c r="BL916" s="36"/>
      <c r="BR916" s="36"/>
      <c r="BS916" s="36"/>
      <c r="BT916" s="36"/>
      <c r="BZ916" s="36"/>
      <c r="CA916" s="36"/>
      <c r="CB916" s="36"/>
      <c r="CH916" s="36"/>
      <c r="CI916" s="36"/>
      <c r="CJ916" s="36"/>
      <c r="CP916" s="36"/>
      <c r="CQ916" s="36"/>
      <c r="CR916" s="36"/>
      <c r="CX916" s="36"/>
      <c r="CY916" s="36"/>
      <c r="CZ916" s="36"/>
      <c r="DF916" s="36">
        <v>1.3060000000000001E-8</v>
      </c>
      <c r="DG916" s="36">
        <v>5.7642510175800004</v>
      </c>
      <c r="DH916" s="36">
        <v>714.67888488129995</v>
      </c>
      <c r="DI916" s="30">
        <f t="shared" si="384"/>
        <v>-2.9883904464570754E-9</v>
      </c>
      <c r="DJ916" s="30">
        <f t="shared" si="385"/>
        <v>-2.9870308171551374E-9</v>
      </c>
      <c r="DK916" s="30">
        <f t="shared" si="386"/>
        <v>-2.9870308194494634E-9</v>
      </c>
      <c r="DL916" s="30">
        <f t="shared" si="387"/>
        <v>-2.9870308194494581E-9</v>
      </c>
      <c r="DN916" s="36"/>
      <c r="DO916" s="36"/>
      <c r="DP916" s="36"/>
      <c r="DV916" s="36"/>
      <c r="DW916" s="36"/>
      <c r="DX916" s="36"/>
      <c r="ED916" s="36"/>
      <c r="EE916" s="36"/>
      <c r="EF916" s="36"/>
      <c r="EL916" s="36"/>
      <c r="EM916" s="36"/>
      <c r="EN916" s="36"/>
      <c r="ET916" s="36"/>
      <c r="EU916" s="36"/>
      <c r="EV916" s="36"/>
    </row>
    <row r="917" spans="14:152" s="30" customFormat="1" ht="12.75">
      <c r="N917" s="36">
        <v>2.7900000000000001E-9</v>
      </c>
      <c r="O917" s="36">
        <v>2.6544612375900001</v>
      </c>
      <c r="P917" s="36">
        <v>134.11226285559999</v>
      </c>
      <c r="Q917" s="30">
        <f t="shared" si="380"/>
        <v>-9.3061226383256414E-10</v>
      </c>
      <c r="R917" s="30">
        <f t="shared" si="381"/>
        <v>-9.3055947997269094E-10</v>
      </c>
      <c r="S917" s="30">
        <f t="shared" si="382"/>
        <v>-9.3055948006176103E-10</v>
      </c>
      <c r="T917" s="30">
        <f t="shared" si="383"/>
        <v>-9.3055948006176041E-10</v>
      </c>
      <c r="V917" s="36"/>
      <c r="W917" s="36"/>
      <c r="X917" s="36"/>
      <c r="AD917" s="36"/>
      <c r="AE917" s="36"/>
      <c r="AF917" s="36"/>
      <c r="AL917" s="36"/>
      <c r="AM917" s="36"/>
      <c r="AN917" s="36"/>
      <c r="AT917" s="36"/>
      <c r="AU917" s="36"/>
      <c r="AV917" s="36"/>
      <c r="BB917" s="36"/>
      <c r="BC917" s="36"/>
      <c r="BD917" s="36"/>
      <c r="BJ917" s="36"/>
      <c r="BK917" s="36"/>
      <c r="BL917" s="36"/>
      <c r="BR917" s="36"/>
      <c r="BS917" s="36"/>
      <c r="BT917" s="36"/>
      <c r="BZ917" s="36"/>
      <c r="CA917" s="36"/>
      <c r="CB917" s="36"/>
      <c r="CH917" s="36"/>
      <c r="CI917" s="36"/>
      <c r="CJ917" s="36"/>
      <c r="CP917" s="36"/>
      <c r="CQ917" s="36"/>
      <c r="CR917" s="36"/>
      <c r="CX917" s="36"/>
      <c r="CY917" s="36"/>
      <c r="CZ917" s="36"/>
      <c r="DF917" s="36">
        <v>1.66E-8</v>
      </c>
      <c r="DG917" s="36">
        <v>1.34160526151</v>
      </c>
      <c r="DH917" s="36">
        <v>322.61164478009999</v>
      </c>
      <c r="DI917" s="30">
        <f t="shared" si="384"/>
        <v>1.4968021562858696E-8</v>
      </c>
      <c r="DJ917" s="30">
        <f t="shared" si="385"/>
        <v>1.4967675048117537E-8</v>
      </c>
      <c r="DK917" s="30">
        <f t="shared" si="386"/>
        <v>1.4967675048702291E-8</v>
      </c>
      <c r="DL917" s="30">
        <f t="shared" si="387"/>
        <v>1.4967675048702288E-8</v>
      </c>
      <c r="DN917" s="36"/>
      <c r="DO917" s="36"/>
      <c r="DP917" s="36"/>
      <c r="DV917" s="36"/>
      <c r="DW917" s="36"/>
      <c r="DX917" s="36"/>
      <c r="ED917" s="36"/>
      <c r="EE917" s="36"/>
      <c r="EF917" s="36"/>
      <c r="EL917" s="36"/>
      <c r="EM917" s="36"/>
      <c r="EN917" s="36"/>
      <c r="ET917" s="36"/>
      <c r="EU917" s="36"/>
      <c r="EV917" s="36"/>
    </row>
    <row r="918" spans="14:152" s="30" customFormat="1" ht="12.75">
      <c r="N918" s="36">
        <v>2.4699999999999999E-9</v>
      </c>
      <c r="O918" s="36">
        <v>4.1728492735199998</v>
      </c>
      <c r="P918" s="36">
        <v>950.13881681630005</v>
      </c>
      <c r="Q918" s="30">
        <f t="shared" si="380"/>
        <v>1.1307934440969098E-9</v>
      </c>
      <c r="R918" s="30">
        <f t="shared" si="381"/>
        <v>1.1304812211844499E-9</v>
      </c>
      <c r="S918" s="30">
        <f t="shared" si="382"/>
        <v>1.130481221711328E-9</v>
      </c>
      <c r="T918" s="30">
        <f t="shared" si="383"/>
        <v>1.1304812217113259E-9</v>
      </c>
      <c r="V918" s="36"/>
      <c r="W918" s="36"/>
      <c r="X918" s="36"/>
      <c r="AD918" s="36"/>
      <c r="AE918" s="36"/>
      <c r="AF918" s="36"/>
      <c r="AL918" s="36"/>
      <c r="AM918" s="36"/>
      <c r="AN918" s="36"/>
      <c r="AT918" s="36"/>
      <c r="AU918" s="36"/>
      <c r="AV918" s="36"/>
      <c r="BB918" s="36"/>
      <c r="BC918" s="36"/>
      <c r="BD918" s="36"/>
      <c r="BJ918" s="36"/>
      <c r="BK918" s="36"/>
      <c r="BL918" s="36"/>
      <c r="BR918" s="36"/>
      <c r="BS918" s="36"/>
      <c r="BT918" s="36"/>
      <c r="BZ918" s="36"/>
      <c r="CA918" s="36"/>
      <c r="CB918" s="36"/>
      <c r="CH918" s="36"/>
      <c r="CI918" s="36"/>
      <c r="CJ918" s="36"/>
      <c r="CP918" s="36"/>
      <c r="CQ918" s="36"/>
      <c r="CR918" s="36"/>
      <c r="CX918" s="36"/>
      <c r="CY918" s="36"/>
      <c r="CZ918" s="36"/>
      <c r="DF918" s="36">
        <v>1.3469999999999999E-8</v>
      </c>
      <c r="DG918" s="36">
        <v>3.00388920953</v>
      </c>
      <c r="DH918" s="36">
        <v>843.63515419639998</v>
      </c>
      <c r="DI918" s="30">
        <f t="shared" si="384"/>
        <v>-1.3837677197325742E-9</v>
      </c>
      <c r="DJ918" s="30">
        <f t="shared" si="385"/>
        <v>-1.385459151737649E-9</v>
      </c>
      <c r="DK918" s="30">
        <f t="shared" si="386"/>
        <v>-1.3854591488834783E-9</v>
      </c>
      <c r="DL918" s="30">
        <f t="shared" si="387"/>
        <v>-1.3854591488834783E-9</v>
      </c>
      <c r="DN918" s="36"/>
      <c r="DO918" s="36"/>
      <c r="DP918" s="36"/>
      <c r="DV918" s="36"/>
      <c r="DW918" s="36"/>
      <c r="DX918" s="36"/>
      <c r="ED918" s="36"/>
      <c r="EE918" s="36"/>
      <c r="EF918" s="36"/>
      <c r="EL918" s="36"/>
      <c r="EM918" s="36"/>
      <c r="EN918" s="36"/>
      <c r="ET918" s="36"/>
      <c r="EU918" s="36"/>
      <c r="EV918" s="36"/>
    </row>
    <row r="919" spans="14:152" s="30" customFormat="1" ht="12.75">
      <c r="N919" s="36">
        <v>2.1200000000000001E-9</v>
      </c>
      <c r="O919" s="36">
        <v>2.4558277149099998</v>
      </c>
      <c r="P919" s="36">
        <v>1164.7623262682</v>
      </c>
      <c r="Q919" s="30">
        <f t="shared" si="380"/>
        <v>-1.3820595475751518E-9</v>
      </c>
      <c r="R919" s="30">
        <f t="shared" si="381"/>
        <v>-1.3817793391450653E-9</v>
      </c>
      <c r="S919" s="30">
        <f t="shared" si="382"/>
        <v>-1.3817793396179364E-9</v>
      </c>
      <c r="T919" s="30">
        <f t="shared" si="383"/>
        <v>-1.3817793396179349E-9</v>
      </c>
      <c r="V919" s="36"/>
      <c r="W919" s="36"/>
      <c r="X919" s="36"/>
      <c r="AD919" s="36"/>
      <c r="AE919" s="36"/>
      <c r="AF919" s="36"/>
      <c r="AL919" s="36"/>
      <c r="AM919" s="36"/>
      <c r="AN919" s="36"/>
      <c r="AT919" s="36"/>
      <c r="AU919" s="36"/>
      <c r="AV919" s="36"/>
      <c r="BB919" s="36"/>
      <c r="BC919" s="36"/>
      <c r="BD919" s="36"/>
      <c r="BJ919" s="36"/>
      <c r="BK919" s="36"/>
      <c r="BL919" s="36"/>
      <c r="BR919" s="36"/>
      <c r="BS919" s="36"/>
      <c r="BT919" s="36"/>
      <c r="BZ919" s="36"/>
      <c r="CA919" s="36"/>
      <c r="CB919" s="36"/>
      <c r="CH919" s="36"/>
      <c r="CI919" s="36"/>
      <c r="CJ919" s="36"/>
      <c r="CP919" s="36"/>
      <c r="CQ919" s="36"/>
      <c r="CR919" s="36"/>
      <c r="CX919" s="36"/>
      <c r="CY919" s="36"/>
      <c r="CZ919" s="36"/>
      <c r="DF919" s="36">
        <v>1.432E-8</v>
      </c>
      <c r="DG919" s="36">
        <v>3.4378614973100001</v>
      </c>
      <c r="DH919" s="36">
        <v>251.1714986449</v>
      </c>
      <c r="DI919" s="30">
        <f t="shared" si="384"/>
        <v>-6.5417816785895902E-9</v>
      </c>
      <c r="DJ919" s="30">
        <f t="shared" si="385"/>
        <v>-6.5413029060469263E-9</v>
      </c>
      <c r="DK919" s="30">
        <f t="shared" si="386"/>
        <v>-6.541302906854841E-9</v>
      </c>
      <c r="DL919" s="30">
        <f t="shared" si="387"/>
        <v>-6.5413029068548352E-9</v>
      </c>
      <c r="DN919" s="36"/>
      <c r="DO919" s="36"/>
      <c r="DP919" s="36"/>
      <c r="DV919" s="36"/>
      <c r="DW919" s="36"/>
      <c r="DX919" s="36"/>
      <c r="ED919" s="36"/>
      <c r="EE919" s="36"/>
      <c r="EF919" s="36"/>
      <c r="EL919" s="36"/>
      <c r="EM919" s="36"/>
      <c r="EN919" s="36"/>
      <c r="ET919" s="36"/>
      <c r="EU919" s="36"/>
      <c r="EV919" s="36"/>
    </row>
    <row r="920" spans="14:152" s="30" customFormat="1" ht="12.75">
      <c r="N920" s="36">
        <v>2.6599999999999999E-9</v>
      </c>
      <c r="O920" s="36">
        <v>2.3002882710899999</v>
      </c>
      <c r="P920" s="36">
        <v>314.9073969483</v>
      </c>
      <c r="Q920" s="30">
        <f t="shared" si="380"/>
        <v>2.2617700750268926E-9</v>
      </c>
      <c r="R920" s="30">
        <f t="shared" si="381"/>
        <v>2.2618360429578145E-9</v>
      </c>
      <c r="S920" s="30">
        <f t="shared" si="382"/>
        <v>2.2618360428465016E-9</v>
      </c>
      <c r="T920" s="30">
        <f t="shared" si="383"/>
        <v>2.261836042846502E-9</v>
      </c>
      <c r="V920" s="36"/>
      <c r="W920" s="36"/>
      <c r="X920" s="36"/>
      <c r="AD920" s="36"/>
      <c r="AE920" s="36"/>
      <c r="AF920" s="36"/>
      <c r="AL920" s="36"/>
      <c r="AM920" s="36"/>
      <c r="AN920" s="36"/>
      <c r="AT920" s="36"/>
      <c r="AU920" s="36"/>
      <c r="AV920" s="36"/>
      <c r="BB920" s="36"/>
      <c r="BC920" s="36"/>
      <c r="BD920" s="36"/>
      <c r="BJ920" s="36"/>
      <c r="BK920" s="36"/>
      <c r="BL920" s="36"/>
      <c r="BR920" s="36"/>
      <c r="BS920" s="36"/>
      <c r="BT920" s="36"/>
      <c r="BZ920" s="36"/>
      <c r="CA920" s="36"/>
      <c r="CB920" s="36"/>
      <c r="CH920" s="36"/>
      <c r="CI920" s="36"/>
      <c r="CJ920" s="36"/>
      <c r="CP920" s="36"/>
      <c r="CQ920" s="36"/>
      <c r="CR920" s="36"/>
      <c r="CX920" s="36"/>
      <c r="CY920" s="36"/>
      <c r="CZ920" s="36"/>
      <c r="DF920" s="36">
        <v>1.51E-8</v>
      </c>
      <c r="DG920" s="36">
        <v>4.3976242787300004</v>
      </c>
      <c r="DH920" s="36">
        <v>25.2727942655</v>
      </c>
      <c r="DI920" s="30">
        <f t="shared" si="384"/>
        <v>-6.6344099682506682E-9</v>
      </c>
      <c r="DJ920" s="30">
        <f t="shared" si="385"/>
        <v>-6.6344612655297153E-9</v>
      </c>
      <c r="DK920" s="30">
        <f t="shared" si="386"/>
        <v>-6.6344612654431533E-9</v>
      </c>
      <c r="DL920" s="30">
        <f t="shared" si="387"/>
        <v>-6.6344612654431533E-9</v>
      </c>
      <c r="DN920" s="36"/>
      <c r="DO920" s="36"/>
      <c r="DP920" s="36"/>
      <c r="DV920" s="36"/>
      <c r="DW920" s="36"/>
      <c r="DX920" s="36"/>
      <c r="ED920" s="36"/>
      <c r="EE920" s="36"/>
      <c r="EF920" s="36"/>
      <c r="EL920" s="36"/>
      <c r="EM920" s="36"/>
      <c r="EN920" s="36"/>
      <c r="ET920" s="36"/>
      <c r="EU920" s="36"/>
      <c r="EV920" s="36"/>
    </row>
    <row r="921" spans="14:152" s="30" customFormat="1" ht="12.75">
      <c r="N921" s="36">
        <v>2.1499999999999998E-9</v>
      </c>
      <c r="O921" s="36">
        <v>3.5514874651800001</v>
      </c>
      <c r="P921" s="36">
        <v>1097.0942747017</v>
      </c>
      <c r="Q921" s="30">
        <f t="shared" si="380"/>
        <v>-1.762045122424702E-9</v>
      </c>
      <c r="R921" s="30">
        <f t="shared" si="381"/>
        <v>-1.7622473425698363E-9</v>
      </c>
      <c r="S921" s="30">
        <f t="shared" si="382"/>
        <v>-1.7622473422286408E-9</v>
      </c>
      <c r="T921" s="30">
        <f t="shared" si="383"/>
        <v>-1.7622473422286429E-9</v>
      </c>
      <c r="V921" s="36"/>
      <c r="W921" s="36"/>
      <c r="X921" s="36"/>
      <c r="AD921" s="36"/>
      <c r="AE921" s="36"/>
      <c r="AF921" s="36"/>
      <c r="AL921" s="36"/>
      <c r="AM921" s="36"/>
      <c r="AN921" s="36"/>
      <c r="AT921" s="36"/>
      <c r="AU921" s="36"/>
      <c r="AV921" s="36"/>
      <c r="BB921" s="36"/>
      <c r="BC921" s="36"/>
      <c r="BD921" s="36"/>
      <c r="BJ921" s="36"/>
      <c r="BK921" s="36"/>
      <c r="BL921" s="36"/>
      <c r="BR921" s="36"/>
      <c r="BS921" s="36"/>
      <c r="BT921" s="36"/>
      <c r="BZ921" s="36"/>
      <c r="CA921" s="36"/>
      <c r="CB921" s="36"/>
      <c r="CH921" s="36"/>
      <c r="CI921" s="36"/>
      <c r="CJ921" s="36"/>
      <c r="CP921" s="36"/>
      <c r="CQ921" s="36"/>
      <c r="CR921" s="36"/>
      <c r="CX921" s="36"/>
      <c r="CY921" s="36"/>
      <c r="CZ921" s="36"/>
      <c r="DF921" s="36">
        <v>1.5869999999999999E-8</v>
      </c>
      <c r="DG921" s="36">
        <v>5.1710690401399999</v>
      </c>
      <c r="DH921" s="36">
        <v>141.69889060840001</v>
      </c>
      <c r="DI921" s="30">
        <f t="shared" si="384"/>
        <v>-5.0971948538258792E-9</v>
      </c>
      <c r="DJ921" s="30">
        <f t="shared" si="385"/>
        <v>-5.0975135217723987E-9</v>
      </c>
      <c r="DK921" s="30">
        <f t="shared" si="386"/>
        <v>-5.0975135212346544E-9</v>
      </c>
      <c r="DL921" s="30">
        <f t="shared" si="387"/>
        <v>-5.0975135212346676E-9</v>
      </c>
      <c r="DN921" s="36"/>
      <c r="DO921" s="36"/>
      <c r="DP921" s="36"/>
      <c r="DV921" s="36"/>
      <c r="DW921" s="36"/>
      <c r="DX921" s="36"/>
      <c r="ED921" s="36"/>
      <c r="EE921" s="36"/>
      <c r="EF921" s="36"/>
      <c r="EL921" s="36"/>
      <c r="EM921" s="36"/>
      <c r="EN921" s="36"/>
      <c r="ET921" s="36"/>
      <c r="EU921" s="36"/>
      <c r="EV921" s="36"/>
    </row>
    <row r="922" spans="14:152" s="30" customFormat="1" ht="12.75">
      <c r="N922" s="36">
        <v>2.23E-9</v>
      </c>
      <c r="O922" s="36">
        <v>0.36862624590999998</v>
      </c>
      <c r="P922" s="36">
        <v>81.895145568100006</v>
      </c>
      <c r="Q922" s="30">
        <f t="shared" si="380"/>
        <v>2.2218640555733433E-9</v>
      </c>
      <c r="R922" s="30">
        <f t="shared" si="381"/>
        <v>2.2218617231730688E-9</v>
      </c>
      <c r="S922" s="30">
        <f t="shared" si="382"/>
        <v>2.2218617231770049E-9</v>
      </c>
      <c r="T922" s="30">
        <f t="shared" si="383"/>
        <v>2.2218617231770049E-9</v>
      </c>
      <c r="V922" s="36"/>
      <c r="W922" s="36"/>
      <c r="X922" s="36"/>
      <c r="AD922" s="36"/>
      <c r="AE922" s="36"/>
      <c r="AF922" s="36"/>
      <c r="AL922" s="36"/>
      <c r="AM922" s="36"/>
      <c r="AN922" s="36"/>
      <c r="AT922" s="36"/>
      <c r="AU922" s="36"/>
      <c r="AV922" s="36"/>
      <c r="BB922" s="36"/>
      <c r="BC922" s="36"/>
      <c r="BD922" s="36"/>
      <c r="BJ922" s="36"/>
      <c r="BK922" s="36"/>
      <c r="BL922" s="36"/>
      <c r="BR922" s="36"/>
      <c r="BS922" s="36"/>
      <c r="BT922" s="36"/>
      <c r="BZ922" s="36"/>
      <c r="CA922" s="36"/>
      <c r="CB922" s="36"/>
      <c r="CH922" s="36"/>
      <c r="CI922" s="36"/>
      <c r="CJ922" s="36"/>
      <c r="CP922" s="36"/>
      <c r="CQ922" s="36"/>
      <c r="CR922" s="36"/>
      <c r="CX922" s="36"/>
      <c r="CY922" s="36"/>
      <c r="CZ922" s="36"/>
      <c r="DF922" s="36">
        <v>1.4769999999999999E-8</v>
      </c>
      <c r="DG922" s="36">
        <v>5.4751837760999997</v>
      </c>
      <c r="DH922" s="36">
        <v>226.0417167313</v>
      </c>
      <c r="DI922" s="30">
        <f t="shared" si="384"/>
        <v>-6.957789837866613E-9</v>
      </c>
      <c r="DJ922" s="30">
        <f t="shared" si="385"/>
        <v>-6.9582305127870873E-9</v>
      </c>
      <c r="DK922" s="30">
        <f t="shared" si="386"/>
        <v>-6.9582305120434834E-9</v>
      </c>
      <c r="DL922" s="30">
        <f t="shared" si="387"/>
        <v>-6.9582305120434834E-9</v>
      </c>
      <c r="DN922" s="36"/>
      <c r="DO922" s="36"/>
      <c r="DP922" s="36"/>
      <c r="DV922" s="36"/>
      <c r="DW922" s="36"/>
      <c r="DX922" s="36"/>
      <c r="ED922" s="36"/>
      <c r="EE922" s="36"/>
      <c r="EF922" s="36"/>
      <c r="EL922" s="36"/>
      <c r="EM922" s="36"/>
      <c r="EN922" s="36"/>
      <c r="ET922" s="36"/>
      <c r="EU922" s="36"/>
      <c r="EV922" s="36"/>
    </row>
    <row r="923" spans="14:152" s="30" customFormat="1" ht="12.75">
      <c r="N923" s="36">
        <v>2.8299999999999999E-9</v>
      </c>
      <c r="O923" s="36">
        <v>0.35013012349</v>
      </c>
      <c r="P923" s="36">
        <v>1269.4996318895001</v>
      </c>
      <c r="Q923" s="30">
        <f t="shared" si="380"/>
        <v>2.6004818923686189E-9</v>
      </c>
      <c r="R923" s="30">
        <f t="shared" si="381"/>
        <v>2.6002697657164718E-9</v>
      </c>
      <c r="S923" s="30">
        <f t="shared" si="382"/>
        <v>2.6002697660745025E-9</v>
      </c>
      <c r="T923" s="30">
        <f t="shared" si="383"/>
        <v>2.6002697660745013E-9</v>
      </c>
      <c r="V923" s="36"/>
      <c r="W923" s="36"/>
      <c r="X923" s="36"/>
      <c r="AD923" s="36"/>
      <c r="AE923" s="36"/>
      <c r="AF923" s="36"/>
      <c r="AL923" s="36"/>
      <c r="AM923" s="36"/>
      <c r="AN923" s="36"/>
      <c r="AT923" s="36"/>
      <c r="AU923" s="36"/>
      <c r="AV923" s="36"/>
      <c r="BB923" s="36"/>
      <c r="BC923" s="36"/>
      <c r="BD923" s="36"/>
      <c r="BJ923" s="36"/>
      <c r="BK923" s="36"/>
      <c r="BL923" s="36"/>
      <c r="BR923" s="36"/>
      <c r="BS923" s="36"/>
      <c r="BT923" s="36"/>
      <c r="BZ923" s="36"/>
      <c r="CA923" s="36"/>
      <c r="CB923" s="36"/>
      <c r="CH923" s="36"/>
      <c r="CI923" s="36"/>
      <c r="CJ923" s="36"/>
      <c r="CP923" s="36"/>
      <c r="CQ923" s="36"/>
      <c r="CR923" s="36"/>
      <c r="CX923" s="36"/>
      <c r="CY923" s="36"/>
      <c r="CZ923" s="36"/>
      <c r="DF923" s="36">
        <v>1.356E-8</v>
      </c>
      <c r="DG923" s="36">
        <v>4.2440629218200003</v>
      </c>
      <c r="DH923" s="36">
        <v>332.17287233569999</v>
      </c>
      <c r="DI923" s="30">
        <f t="shared" si="384"/>
        <v>-1.0020155171786871E-8</v>
      </c>
      <c r="DJ923" s="30">
        <f t="shared" si="385"/>
        <v>-1.0019701041605056E-8</v>
      </c>
      <c r="DK923" s="30">
        <f t="shared" si="386"/>
        <v>-1.0019701042371396E-8</v>
      </c>
      <c r="DL923" s="30">
        <f t="shared" si="387"/>
        <v>-1.0019701042371394E-8</v>
      </c>
      <c r="DN923" s="36"/>
      <c r="DO923" s="36"/>
      <c r="DP923" s="36"/>
      <c r="DV923" s="36"/>
      <c r="DW923" s="36"/>
      <c r="DX923" s="36"/>
      <c r="ED923" s="36"/>
      <c r="EE923" s="36"/>
      <c r="EF923" s="36"/>
      <c r="EL923" s="36"/>
      <c r="EM923" s="36"/>
      <c r="EN923" s="36"/>
      <c r="ET923" s="36"/>
      <c r="EU923" s="36"/>
      <c r="EV923" s="36"/>
    </row>
    <row r="924" spans="14:152" s="30" customFormat="1" ht="12.75">
      <c r="N924" s="36">
        <v>2.6299999999999998E-9</v>
      </c>
      <c r="O924" s="36">
        <v>0.58255768950999998</v>
      </c>
      <c r="P924" s="36">
        <v>386.98068252989998</v>
      </c>
      <c r="Q924" s="30">
        <f t="shared" si="380"/>
        <v>2.028071666634436E-11</v>
      </c>
      <c r="R924" s="30">
        <f t="shared" si="381"/>
        <v>2.0128426751439285E-11</v>
      </c>
      <c r="S924" s="30">
        <f t="shared" si="382"/>
        <v>2.0128427008419153E-11</v>
      </c>
      <c r="T924" s="30">
        <f t="shared" si="383"/>
        <v>2.0128427008419153E-11</v>
      </c>
      <c r="V924" s="36"/>
      <c r="W924" s="36"/>
      <c r="X924" s="36"/>
      <c r="AD924" s="36"/>
      <c r="AE924" s="36"/>
      <c r="AF924" s="36"/>
      <c r="AL924" s="36"/>
      <c r="AM924" s="36"/>
      <c r="AN924" s="36"/>
      <c r="AT924" s="36"/>
      <c r="AU924" s="36"/>
      <c r="AV924" s="36"/>
      <c r="BB924" s="36"/>
      <c r="BC924" s="36"/>
      <c r="BD924" s="36"/>
      <c r="BJ924" s="36"/>
      <c r="BK924" s="36"/>
      <c r="BL924" s="36"/>
      <c r="BR924" s="36"/>
      <c r="BS924" s="36"/>
      <c r="BT924" s="36"/>
      <c r="BZ924" s="36"/>
      <c r="CA924" s="36"/>
      <c r="CB924" s="36"/>
      <c r="CH924" s="36"/>
      <c r="CI924" s="36"/>
      <c r="CJ924" s="36"/>
      <c r="CP924" s="36"/>
      <c r="CQ924" s="36"/>
      <c r="CR924" s="36"/>
      <c r="CX924" s="36"/>
      <c r="CY924" s="36"/>
      <c r="CZ924" s="36"/>
      <c r="DF924" s="36">
        <v>1.644E-8</v>
      </c>
      <c r="DG924" s="36">
        <v>1.7436721179300001</v>
      </c>
      <c r="DH924" s="36">
        <v>67.880499887599996</v>
      </c>
      <c r="DI924" s="30">
        <f t="shared" si="384"/>
        <v>3.3223774863667209E-9</v>
      </c>
      <c r="DJ924" s="30">
        <f t="shared" si="385"/>
        <v>3.3225410288778818E-9</v>
      </c>
      <c r="DK924" s="30">
        <f t="shared" si="386"/>
        <v>3.322541028601914E-9</v>
      </c>
      <c r="DL924" s="30">
        <f t="shared" si="387"/>
        <v>3.322541028601914E-9</v>
      </c>
      <c r="DN924" s="36"/>
      <c r="DO924" s="36"/>
      <c r="DP924" s="36"/>
      <c r="DV924" s="36"/>
      <c r="DW924" s="36"/>
      <c r="DX924" s="36"/>
      <c r="ED924" s="36"/>
      <c r="EE924" s="36"/>
      <c r="EF924" s="36"/>
      <c r="EL924" s="36"/>
      <c r="EM924" s="36"/>
      <c r="EN924" s="36"/>
      <c r="ET924" s="36"/>
      <c r="EU924" s="36"/>
      <c r="EV924" s="36"/>
    </row>
    <row r="925" spans="14:152" s="30" customFormat="1" ht="12.75">
      <c r="N925" s="36">
        <v>2.0799999999999998E-9</v>
      </c>
      <c r="O925" s="36">
        <v>4.6130394506599997</v>
      </c>
      <c r="P925" s="36">
        <v>668.20846196529999</v>
      </c>
      <c r="Q925" s="30">
        <f t="shared" si="380"/>
        <v>1.2796944443580404E-9</v>
      </c>
      <c r="R925" s="30">
        <f t="shared" si="381"/>
        <v>1.2798583944849607E-9</v>
      </c>
      <c r="S925" s="30">
        <f t="shared" si="382"/>
        <v>1.2798583942083153E-9</v>
      </c>
      <c r="T925" s="30">
        <f t="shared" si="383"/>
        <v>1.2798583942083159E-9</v>
      </c>
      <c r="V925" s="36"/>
      <c r="W925" s="36"/>
      <c r="X925" s="36"/>
      <c r="AD925" s="36"/>
      <c r="AE925" s="36"/>
      <c r="AF925" s="36"/>
      <c r="AL925" s="36"/>
      <c r="AM925" s="36"/>
      <c r="AN925" s="36"/>
      <c r="AT925" s="36"/>
      <c r="AU925" s="36"/>
      <c r="AV925" s="36"/>
      <c r="BB925" s="36"/>
      <c r="BC925" s="36"/>
      <c r="BD925" s="36"/>
      <c r="BJ925" s="36"/>
      <c r="BK925" s="36"/>
      <c r="BL925" s="36"/>
      <c r="BR925" s="36"/>
      <c r="BS925" s="36"/>
      <c r="BT925" s="36"/>
      <c r="BZ925" s="36"/>
      <c r="CA925" s="36"/>
      <c r="CB925" s="36"/>
      <c r="CH925" s="36"/>
      <c r="CI925" s="36"/>
      <c r="CJ925" s="36"/>
      <c r="CP925" s="36"/>
      <c r="CQ925" s="36"/>
      <c r="CR925" s="36"/>
      <c r="CX925" s="36"/>
      <c r="CY925" s="36"/>
      <c r="CZ925" s="36"/>
      <c r="DF925" s="36">
        <v>1.407E-8</v>
      </c>
      <c r="DG925" s="36">
        <v>5.7922963094700002</v>
      </c>
      <c r="DH925" s="36">
        <v>188.1693135244</v>
      </c>
      <c r="DI925" s="30">
        <f t="shared" si="384"/>
        <v>5.1469005656077178E-10</v>
      </c>
      <c r="DJ925" s="30">
        <f t="shared" si="385"/>
        <v>5.1429415129524156E-10</v>
      </c>
      <c r="DK925" s="30">
        <f t="shared" si="386"/>
        <v>5.1429415196330416E-10</v>
      </c>
      <c r="DL925" s="30">
        <f t="shared" si="387"/>
        <v>5.1429415196330416E-10</v>
      </c>
      <c r="DN925" s="36"/>
      <c r="DO925" s="36"/>
      <c r="DP925" s="36"/>
      <c r="DV925" s="36"/>
      <c r="DW925" s="36"/>
      <c r="DX925" s="36"/>
      <c r="ED925" s="36"/>
      <c r="EE925" s="36"/>
      <c r="EF925" s="36"/>
      <c r="EL925" s="36"/>
      <c r="EM925" s="36"/>
      <c r="EN925" s="36"/>
      <c r="ET925" s="36"/>
      <c r="EU925" s="36"/>
      <c r="EV925" s="36"/>
    </row>
    <row r="926" spans="14:152" s="30" customFormat="1" ht="12.75">
      <c r="N926" s="36">
        <v>2.2200000000000002E-9</v>
      </c>
      <c r="O926" s="36">
        <v>4.5163991219300001</v>
      </c>
      <c r="P926" s="36">
        <v>304.12232911529998</v>
      </c>
      <c r="Q926" s="30">
        <f t="shared" si="380"/>
        <v>-2.1132153775749905E-9</v>
      </c>
      <c r="R926" s="30">
        <f t="shared" si="381"/>
        <v>-2.1131844192519845E-9</v>
      </c>
      <c r="S926" s="30">
        <f t="shared" si="382"/>
        <v>-2.1131844193042288E-9</v>
      </c>
      <c r="T926" s="30">
        <f t="shared" si="383"/>
        <v>-2.1131844193042288E-9</v>
      </c>
      <c r="V926" s="36"/>
      <c r="W926" s="36"/>
      <c r="X926" s="36"/>
      <c r="AD926" s="36"/>
      <c r="AE926" s="36"/>
      <c r="AF926" s="36"/>
      <c r="AL926" s="36"/>
      <c r="AM926" s="36"/>
      <c r="AN926" s="36"/>
      <c r="AT926" s="36"/>
      <c r="AU926" s="36"/>
      <c r="AV926" s="36"/>
      <c r="BB926" s="36"/>
      <c r="BC926" s="36"/>
      <c r="BD926" s="36"/>
      <c r="BJ926" s="36"/>
      <c r="BK926" s="36"/>
      <c r="BL926" s="36"/>
      <c r="BR926" s="36"/>
      <c r="BS926" s="36"/>
      <c r="BT926" s="36"/>
      <c r="BZ926" s="36"/>
      <c r="CA926" s="36"/>
      <c r="CB926" s="36"/>
      <c r="CH926" s="36"/>
      <c r="CI926" s="36"/>
      <c r="CJ926" s="36"/>
      <c r="CP926" s="36"/>
      <c r="CQ926" s="36"/>
      <c r="CR926" s="36"/>
      <c r="CX926" s="36"/>
      <c r="CY926" s="36"/>
      <c r="CZ926" s="36"/>
      <c r="DF926" s="36">
        <v>1.5749999999999999E-8</v>
      </c>
      <c r="DG926" s="36">
        <v>9.8083720570000005E-2</v>
      </c>
      <c r="DH926" s="36">
        <v>702.14871190910003</v>
      </c>
      <c r="DI926" s="30">
        <f t="shared" si="384"/>
        <v>-1.2505471927333378E-8</v>
      </c>
      <c r="DJ926" s="30">
        <f t="shared" si="385"/>
        <v>-1.2504465865030369E-8</v>
      </c>
      <c r="DK926" s="30">
        <f t="shared" si="386"/>
        <v>-1.2504465866728156E-8</v>
      </c>
      <c r="DL926" s="30">
        <f t="shared" si="387"/>
        <v>-1.2504465866728152E-8</v>
      </c>
      <c r="DN926" s="36"/>
      <c r="DO926" s="36"/>
      <c r="DP926" s="36"/>
      <c r="DV926" s="36"/>
      <c r="DW926" s="36"/>
      <c r="DX926" s="36"/>
      <c r="ED926" s="36"/>
      <c r="EE926" s="36"/>
      <c r="EF926" s="36"/>
      <c r="EL926" s="36"/>
      <c r="EM926" s="36"/>
      <c r="EN926" s="36"/>
      <c r="ET926" s="36"/>
      <c r="EU926" s="36"/>
      <c r="EV926" s="36"/>
    </row>
    <row r="927" spans="14:152" s="30" customFormat="1" ht="12.75">
      <c r="N927" s="36">
        <v>2.7400000000000001E-9</v>
      </c>
      <c r="O927" s="36">
        <v>0.63572336700999998</v>
      </c>
      <c r="P927" s="36">
        <v>679.25416222920001</v>
      </c>
      <c r="Q927" s="30">
        <f t="shared" si="380"/>
        <v>-2.7398299322523668E-9</v>
      </c>
      <c r="R927" s="30">
        <f t="shared" si="381"/>
        <v>-2.7398330209852944E-9</v>
      </c>
      <c r="S927" s="30">
        <f t="shared" si="382"/>
        <v>-2.7398330209801063E-9</v>
      </c>
      <c r="T927" s="30">
        <f t="shared" si="383"/>
        <v>-2.7398330209801063E-9</v>
      </c>
      <c r="V927" s="36"/>
      <c r="W927" s="36"/>
      <c r="X927" s="36"/>
      <c r="AD927" s="36"/>
      <c r="AE927" s="36"/>
      <c r="AF927" s="36"/>
      <c r="AL927" s="36"/>
      <c r="AM927" s="36"/>
      <c r="AN927" s="36"/>
      <c r="AT927" s="36"/>
      <c r="AU927" s="36"/>
      <c r="AV927" s="36"/>
      <c r="BB927" s="36"/>
      <c r="BC927" s="36"/>
      <c r="BD927" s="36"/>
      <c r="BJ927" s="36"/>
      <c r="BK927" s="36"/>
      <c r="BL927" s="36"/>
      <c r="BR927" s="36"/>
      <c r="BS927" s="36"/>
      <c r="BT927" s="36"/>
      <c r="BZ927" s="36"/>
      <c r="CA927" s="36"/>
      <c r="CB927" s="36"/>
      <c r="CH927" s="36"/>
      <c r="CI927" s="36"/>
      <c r="CJ927" s="36"/>
      <c r="CP927" s="36"/>
      <c r="CQ927" s="36"/>
      <c r="CR927" s="36"/>
      <c r="CX927" s="36"/>
      <c r="CY927" s="36"/>
      <c r="CZ927" s="36"/>
      <c r="DF927" s="36">
        <v>1.7649999999999999E-8</v>
      </c>
      <c r="DG927" s="36">
        <v>4.9341088938300004</v>
      </c>
      <c r="DH927" s="36">
        <v>201.5196819912</v>
      </c>
      <c r="DI927" s="30">
        <f t="shared" si="384"/>
        <v>-1.3777540108720494E-8</v>
      </c>
      <c r="DJ927" s="30">
        <f t="shared" si="385"/>
        <v>-1.3777872765880463E-8</v>
      </c>
      <c r="DK927" s="30">
        <f t="shared" si="386"/>
        <v>-1.3777872765319133E-8</v>
      </c>
      <c r="DL927" s="30">
        <f t="shared" si="387"/>
        <v>-1.3777872765319133E-8</v>
      </c>
      <c r="DN927" s="36"/>
      <c r="DO927" s="36"/>
      <c r="DP927" s="36"/>
      <c r="DV927" s="36"/>
      <c r="DW927" s="36"/>
      <c r="DX927" s="36"/>
      <c r="ED927" s="36"/>
      <c r="EE927" s="36"/>
      <c r="EF927" s="36"/>
      <c r="EL927" s="36"/>
      <c r="EM927" s="36"/>
      <c r="EN927" s="36"/>
      <c r="ET927" s="36"/>
      <c r="EU927" s="36"/>
      <c r="EV927" s="36"/>
    </row>
    <row r="928" spans="14:152" s="30" customFormat="1" ht="12.75">
      <c r="N928" s="36">
        <v>2.1499999999999998E-9</v>
      </c>
      <c r="O928" s="36">
        <v>0.74685271551999999</v>
      </c>
      <c r="P928" s="36">
        <v>1008.9793540101</v>
      </c>
      <c r="Q928" s="30">
        <f t="shared" si="380"/>
        <v>2.896205152541271E-10</v>
      </c>
      <c r="R928" s="30">
        <f t="shared" si="381"/>
        <v>2.899421616250023E-10</v>
      </c>
      <c r="S928" s="30">
        <f t="shared" si="382"/>
        <v>2.8994216108224769E-10</v>
      </c>
      <c r="T928" s="30">
        <f t="shared" si="383"/>
        <v>2.899421610822496E-10</v>
      </c>
      <c r="V928" s="36"/>
      <c r="W928" s="36"/>
      <c r="X928" s="36"/>
      <c r="AD928" s="36"/>
      <c r="AE928" s="36"/>
      <c r="AF928" s="36"/>
      <c r="AL928" s="36"/>
      <c r="AM928" s="36"/>
      <c r="AN928" s="36"/>
      <c r="AT928" s="36"/>
      <c r="AU928" s="36"/>
      <c r="AV928" s="36"/>
      <c r="BB928" s="36"/>
      <c r="BC928" s="36"/>
      <c r="BD928" s="36"/>
      <c r="BJ928" s="36"/>
      <c r="BK928" s="36"/>
      <c r="BL928" s="36"/>
      <c r="BR928" s="36"/>
      <c r="BS928" s="36"/>
      <c r="BT928" s="36"/>
      <c r="BZ928" s="36"/>
      <c r="CA928" s="36"/>
      <c r="CB928" s="36"/>
      <c r="CH928" s="36"/>
      <c r="CI928" s="36"/>
      <c r="CJ928" s="36"/>
      <c r="CP928" s="36"/>
      <c r="CQ928" s="36"/>
      <c r="CR928" s="36"/>
      <c r="CX928" s="36"/>
      <c r="CY928" s="36"/>
      <c r="CZ928" s="36"/>
      <c r="DF928" s="36">
        <v>1.318E-8</v>
      </c>
      <c r="DG928" s="36">
        <v>4.9160555740399996</v>
      </c>
      <c r="DH928" s="36">
        <v>17.526107818300002</v>
      </c>
      <c r="DI928" s="30">
        <f t="shared" si="384"/>
        <v>1.4009107037189499E-9</v>
      </c>
      <c r="DJ928" s="30">
        <f t="shared" si="385"/>
        <v>1.4008763342637926E-9</v>
      </c>
      <c r="DK928" s="30">
        <f t="shared" si="386"/>
        <v>1.4008763343217826E-9</v>
      </c>
      <c r="DL928" s="30">
        <f t="shared" si="387"/>
        <v>1.4008763343217826E-9</v>
      </c>
      <c r="DN928" s="36"/>
      <c r="DO928" s="36"/>
      <c r="DP928" s="36"/>
      <c r="DV928" s="36"/>
      <c r="DW928" s="36"/>
      <c r="DX928" s="36"/>
      <c r="ED928" s="36"/>
      <c r="EE928" s="36"/>
      <c r="EF928" s="36"/>
      <c r="EL928" s="36"/>
      <c r="EM928" s="36"/>
      <c r="EN928" s="36"/>
      <c r="ET928" s="36"/>
      <c r="EU928" s="36"/>
      <c r="EV928" s="36"/>
    </row>
    <row r="929" spans="14:152" s="30" customFormat="1" ht="12.75">
      <c r="N929" s="36">
        <v>2.6799999999999998E-9</v>
      </c>
      <c r="O929" s="36">
        <v>3.4332648994100001</v>
      </c>
      <c r="P929" s="36">
        <v>598.8434893694</v>
      </c>
      <c r="Q929" s="30">
        <f t="shared" si="380"/>
        <v>2.662927840872857E-9</v>
      </c>
      <c r="R929" s="30">
        <f t="shared" si="381"/>
        <v>2.6629548938170302E-9</v>
      </c>
      <c r="S929" s="30">
        <f t="shared" si="382"/>
        <v>2.6629548937713979E-9</v>
      </c>
      <c r="T929" s="30">
        <f t="shared" si="383"/>
        <v>2.6629548937713979E-9</v>
      </c>
      <c r="V929" s="36"/>
      <c r="W929" s="36"/>
      <c r="X929" s="36"/>
      <c r="AD929" s="36"/>
      <c r="AE929" s="36"/>
      <c r="AF929" s="36"/>
      <c r="AL929" s="36"/>
      <c r="AM929" s="36"/>
      <c r="AN929" s="36"/>
      <c r="AT929" s="36"/>
      <c r="AU929" s="36"/>
      <c r="AV929" s="36"/>
      <c r="BB929" s="36"/>
      <c r="BC929" s="36"/>
      <c r="BD929" s="36"/>
      <c r="BJ929" s="36"/>
      <c r="BK929" s="36"/>
      <c r="BL929" s="36"/>
      <c r="BR929" s="36"/>
      <c r="BS929" s="36"/>
      <c r="BT929" s="36"/>
      <c r="BZ929" s="36"/>
      <c r="CA929" s="36"/>
      <c r="CB929" s="36"/>
      <c r="CH929" s="36"/>
      <c r="CI929" s="36"/>
      <c r="CJ929" s="36"/>
      <c r="CP929" s="36"/>
      <c r="CQ929" s="36"/>
      <c r="CR929" s="36"/>
      <c r="CX929" s="36"/>
      <c r="CY929" s="36"/>
      <c r="CZ929" s="36"/>
      <c r="DF929" s="36">
        <v>1.7010000000000001E-8</v>
      </c>
      <c r="DG929" s="36">
        <v>4.4736087810800003</v>
      </c>
      <c r="DH929" s="36">
        <v>384.27236954419999</v>
      </c>
      <c r="DI929" s="30">
        <f t="shared" si="384"/>
        <v>-1.1867929862886189E-8</v>
      </c>
      <c r="DJ929" s="30">
        <f t="shared" si="385"/>
        <v>-1.1867229146504706E-8</v>
      </c>
      <c r="DK929" s="30">
        <f t="shared" si="386"/>
        <v>-1.1867229147687159E-8</v>
      </c>
      <c r="DL929" s="30">
        <f t="shared" si="387"/>
        <v>-1.1867229147687154E-8</v>
      </c>
      <c r="DN929" s="36"/>
      <c r="DO929" s="36"/>
      <c r="DP929" s="36"/>
      <c r="DV929" s="36"/>
      <c r="DW929" s="36"/>
      <c r="DX929" s="36"/>
      <c r="ED929" s="36"/>
      <c r="EE929" s="36"/>
      <c r="EF929" s="36"/>
      <c r="EL929" s="36"/>
      <c r="EM929" s="36"/>
      <c r="EN929" s="36"/>
      <c r="ET929" s="36"/>
      <c r="EU929" s="36"/>
      <c r="EV929" s="36"/>
    </row>
    <row r="930" spans="14:152" s="30" customFormat="1" ht="12.75">
      <c r="N930" s="36">
        <v>2.7099999999999999E-9</v>
      </c>
      <c r="O930" s="36">
        <v>3.9836499026799999</v>
      </c>
      <c r="P930" s="36">
        <v>453.68552624990002</v>
      </c>
      <c r="Q930" s="30">
        <f t="shared" si="380"/>
        <v>2.7766340782555139E-10</v>
      </c>
      <c r="R930" s="30">
        <f t="shared" si="381"/>
        <v>2.7784641579472006E-10</v>
      </c>
      <c r="S930" s="30">
        <f t="shared" si="382"/>
        <v>2.7784641548590588E-10</v>
      </c>
      <c r="T930" s="30">
        <f t="shared" si="383"/>
        <v>2.7784641548590707E-10</v>
      </c>
      <c r="V930" s="36"/>
      <c r="W930" s="36"/>
      <c r="X930" s="36"/>
      <c r="AD930" s="36"/>
      <c r="AE930" s="36"/>
      <c r="AF930" s="36"/>
      <c r="AL930" s="36"/>
      <c r="AM930" s="36"/>
      <c r="AN930" s="36"/>
      <c r="AT930" s="36"/>
      <c r="AU930" s="36"/>
      <c r="AV930" s="36"/>
      <c r="BB930" s="36"/>
      <c r="BC930" s="36"/>
      <c r="BD930" s="36"/>
      <c r="BJ930" s="36"/>
      <c r="BK930" s="36"/>
      <c r="BL930" s="36"/>
      <c r="BR930" s="36"/>
      <c r="BS930" s="36"/>
      <c r="BT930" s="36"/>
      <c r="BZ930" s="36"/>
      <c r="CA930" s="36"/>
      <c r="CB930" s="36"/>
      <c r="CH930" s="36"/>
      <c r="CI930" s="36"/>
      <c r="CJ930" s="36"/>
      <c r="CP930" s="36"/>
      <c r="CQ930" s="36"/>
      <c r="CR930" s="36"/>
      <c r="CX930" s="36"/>
      <c r="CY930" s="36"/>
      <c r="CZ930" s="36"/>
      <c r="DF930" s="36">
        <v>1.304E-8</v>
      </c>
      <c r="DG930" s="36">
        <v>6.0415503279099996</v>
      </c>
      <c r="DH930" s="36">
        <v>25.863495096499999</v>
      </c>
      <c r="DI930" s="30">
        <f t="shared" si="384"/>
        <v>1.2085270277318159E-8</v>
      </c>
      <c r="DJ930" s="30">
        <f t="shared" si="385"/>
        <v>1.208525132231744E-8</v>
      </c>
      <c r="DK930" s="30">
        <f t="shared" si="386"/>
        <v>1.2085251322349422E-8</v>
      </c>
      <c r="DL930" s="30">
        <f t="shared" si="387"/>
        <v>1.2085251322349422E-8</v>
      </c>
      <c r="DN930" s="36"/>
      <c r="DO930" s="36"/>
      <c r="DP930" s="36"/>
      <c r="DV930" s="36"/>
      <c r="DW930" s="36"/>
      <c r="DX930" s="36"/>
      <c r="ED930" s="36"/>
      <c r="EE930" s="36"/>
      <c r="EF930" s="36"/>
      <c r="EL930" s="36"/>
      <c r="EM930" s="36"/>
      <c r="EN930" s="36"/>
      <c r="ET930" s="36"/>
      <c r="EU930" s="36"/>
      <c r="EV930" s="36"/>
    </row>
    <row r="931" spans="14:152" s="30" customFormat="1" ht="12.75">
      <c r="N931" s="36">
        <v>2.1499999999999998E-9</v>
      </c>
      <c r="O931" s="36">
        <v>2.24139383226</v>
      </c>
      <c r="P931" s="36">
        <v>661.23792731640003</v>
      </c>
      <c r="Q931" s="30">
        <f t="shared" si="380"/>
        <v>3.1259074716389984E-10</v>
      </c>
      <c r="R931" s="30">
        <f t="shared" si="381"/>
        <v>3.1238027294369418E-10</v>
      </c>
      <c r="S931" s="30">
        <f t="shared" si="382"/>
        <v>3.1238027329885995E-10</v>
      </c>
      <c r="T931" s="30">
        <f t="shared" si="383"/>
        <v>3.1238027329885902E-10</v>
      </c>
      <c r="V931" s="36"/>
      <c r="W931" s="36"/>
      <c r="X931" s="36"/>
      <c r="AD931" s="36"/>
      <c r="AE931" s="36"/>
      <c r="AF931" s="36"/>
      <c r="AL931" s="36"/>
      <c r="AM931" s="36"/>
      <c r="AN931" s="36"/>
      <c r="AT931" s="36"/>
      <c r="AU931" s="36"/>
      <c r="AV931" s="36"/>
      <c r="BB931" s="36"/>
      <c r="BC931" s="36"/>
      <c r="BD931" s="36"/>
      <c r="BJ931" s="36"/>
      <c r="BK931" s="36"/>
      <c r="BL931" s="36"/>
      <c r="BR931" s="36"/>
      <c r="BS931" s="36"/>
      <c r="BT931" s="36"/>
      <c r="BZ931" s="36"/>
      <c r="CA931" s="36"/>
      <c r="CB931" s="36"/>
      <c r="CH931" s="36"/>
      <c r="CI931" s="36"/>
      <c r="CJ931" s="36"/>
      <c r="CP931" s="36"/>
      <c r="CQ931" s="36"/>
      <c r="CR931" s="36"/>
      <c r="CX931" s="36"/>
      <c r="CY931" s="36"/>
      <c r="CZ931" s="36"/>
      <c r="DF931" s="36">
        <v>1.269E-8</v>
      </c>
      <c r="DG931" s="36">
        <v>4.9103598934899999</v>
      </c>
      <c r="DH931" s="36">
        <v>354.9979860464</v>
      </c>
      <c r="DI931" s="30">
        <f t="shared" si="384"/>
        <v>-1.2438190677737176E-8</v>
      </c>
      <c r="DJ931" s="30">
        <f t="shared" si="385"/>
        <v>-1.2438057037154771E-8</v>
      </c>
      <c r="DK931" s="30">
        <f t="shared" si="386"/>
        <v>-1.243805703738031E-8</v>
      </c>
      <c r="DL931" s="30">
        <f t="shared" si="387"/>
        <v>-1.2438057037380309E-8</v>
      </c>
      <c r="DN931" s="36"/>
      <c r="DO931" s="36"/>
      <c r="DP931" s="36"/>
      <c r="DV931" s="36"/>
      <c r="DW931" s="36"/>
      <c r="DX931" s="36"/>
      <c r="ED931" s="36"/>
      <c r="EE931" s="36"/>
      <c r="EF931" s="36"/>
      <c r="EL931" s="36"/>
      <c r="EM931" s="36"/>
      <c r="EN931" s="36"/>
      <c r="ET931" s="36"/>
      <c r="EU931" s="36"/>
      <c r="EV931" s="36"/>
    </row>
    <row r="932" spans="14:152" s="30" customFormat="1" ht="12.75">
      <c r="N932" s="36">
        <v>2.64E-9</v>
      </c>
      <c r="O932" s="36">
        <v>2.5851633503200002</v>
      </c>
      <c r="P932" s="36">
        <v>2527.2028039897</v>
      </c>
      <c r="Q932" s="30">
        <f t="shared" si="380"/>
        <v>1.1041917962367896E-9</v>
      </c>
      <c r="R932" s="30">
        <f t="shared" si="381"/>
        <v>1.1050985486735055E-9</v>
      </c>
      <c r="S932" s="30">
        <f t="shared" si="382"/>
        <v>1.1050985471435433E-9</v>
      </c>
      <c r="T932" s="30">
        <f t="shared" si="383"/>
        <v>1.1050985471435518E-9</v>
      </c>
      <c r="V932" s="36"/>
      <c r="W932" s="36"/>
      <c r="X932" s="36"/>
      <c r="AD932" s="36"/>
      <c r="AE932" s="36"/>
      <c r="AF932" s="36"/>
      <c r="AL932" s="36"/>
      <c r="AM932" s="36"/>
      <c r="AN932" s="36"/>
      <c r="AT932" s="36"/>
      <c r="AU932" s="36"/>
      <c r="AV932" s="36"/>
      <c r="BB932" s="36"/>
      <c r="BC932" s="36"/>
      <c r="BD932" s="36"/>
      <c r="BJ932" s="36"/>
      <c r="BK932" s="36"/>
      <c r="BL932" s="36"/>
      <c r="BR932" s="36"/>
      <c r="BS932" s="36"/>
      <c r="BT932" s="36"/>
      <c r="BZ932" s="36"/>
      <c r="CA932" s="36"/>
      <c r="CB932" s="36"/>
      <c r="CH932" s="36"/>
      <c r="CI932" s="36"/>
      <c r="CJ932" s="36"/>
      <c r="CP932" s="36"/>
      <c r="CQ932" s="36"/>
      <c r="CR932" s="36"/>
      <c r="CX932" s="36"/>
      <c r="CY932" s="36"/>
      <c r="CZ932" s="36"/>
      <c r="DF932" s="36">
        <v>1.6199999999999999E-8</v>
      </c>
      <c r="DG932" s="36">
        <v>5.5496084124399996</v>
      </c>
      <c r="DH932" s="36">
        <v>260.36021918500001</v>
      </c>
      <c r="DI932" s="30">
        <f t="shared" si="384"/>
        <v>-9.2321490950500924E-9</v>
      </c>
      <c r="DJ932" s="30">
        <f t="shared" si="385"/>
        <v>-9.2326677143106719E-9</v>
      </c>
      <c r="DK932" s="30">
        <f t="shared" si="386"/>
        <v>-9.2326677134355529E-9</v>
      </c>
      <c r="DL932" s="30">
        <f t="shared" si="387"/>
        <v>-9.2326677134355529E-9</v>
      </c>
      <c r="DN932" s="36"/>
      <c r="DO932" s="36"/>
      <c r="DP932" s="36"/>
      <c r="DV932" s="36"/>
      <c r="DW932" s="36"/>
      <c r="DX932" s="36"/>
      <c r="ED932" s="36"/>
      <c r="EE932" s="36"/>
      <c r="EF932" s="36"/>
      <c r="EL932" s="36"/>
      <c r="EM932" s="36"/>
      <c r="EN932" s="36"/>
      <c r="ET932" s="36"/>
      <c r="EU932" s="36"/>
      <c r="EV932" s="36"/>
    </row>
    <row r="933" spans="14:152" s="30" customFormat="1" ht="12.75">
      <c r="N933" s="36">
        <v>2.0500000000000002E-9</v>
      </c>
      <c r="O933" s="36">
        <v>1.94472028389</v>
      </c>
      <c r="P933" s="36">
        <v>650.19222705250002</v>
      </c>
      <c r="Q933" s="30">
        <f t="shared" si="380"/>
        <v>-1.8327435820294248E-10</v>
      </c>
      <c r="R933" s="30">
        <f t="shared" si="381"/>
        <v>-1.8347300889751725E-10</v>
      </c>
      <c r="S933" s="30">
        <f t="shared" si="382"/>
        <v>-1.8347300856230752E-10</v>
      </c>
      <c r="T933" s="30">
        <f t="shared" si="383"/>
        <v>-1.8347300856230845E-10</v>
      </c>
      <c r="V933" s="36"/>
      <c r="W933" s="36"/>
      <c r="X933" s="36"/>
      <c r="AD933" s="36"/>
      <c r="AE933" s="36"/>
      <c r="AF933" s="36"/>
      <c r="AL933" s="36"/>
      <c r="AM933" s="36"/>
      <c r="AN933" s="36"/>
      <c r="AT933" s="36"/>
      <c r="AU933" s="36"/>
      <c r="AV933" s="36"/>
      <c r="BB933" s="36"/>
      <c r="BC933" s="36"/>
      <c r="BD933" s="36"/>
      <c r="BJ933" s="36"/>
      <c r="BK933" s="36"/>
      <c r="BL933" s="36"/>
      <c r="BR933" s="36"/>
      <c r="BS933" s="36"/>
      <c r="BT933" s="36"/>
      <c r="BZ933" s="36"/>
      <c r="CA933" s="36"/>
      <c r="CB933" s="36"/>
      <c r="CH933" s="36"/>
      <c r="CI933" s="36"/>
      <c r="CJ933" s="36"/>
      <c r="CP933" s="36"/>
      <c r="CQ933" s="36"/>
      <c r="CR933" s="36"/>
      <c r="CX933" s="36"/>
      <c r="CY933" s="36"/>
      <c r="CZ933" s="36"/>
      <c r="DF933" s="36">
        <v>1.263E-8</v>
      </c>
      <c r="DG933" s="36">
        <v>1.1652199943099999</v>
      </c>
      <c r="DH933" s="36">
        <v>255.83736509089999</v>
      </c>
      <c r="DI933" s="30">
        <f t="shared" si="384"/>
        <v>1.2227020694679033E-8</v>
      </c>
      <c r="DJ933" s="30">
        <f t="shared" si="385"/>
        <v>1.2226899523056905E-8</v>
      </c>
      <c r="DK933" s="30">
        <f t="shared" si="386"/>
        <v>1.2226899523261393E-8</v>
      </c>
      <c r="DL933" s="30">
        <f t="shared" si="387"/>
        <v>1.2226899523261391E-8</v>
      </c>
      <c r="DN933" s="36"/>
      <c r="DO933" s="36"/>
      <c r="DP933" s="36"/>
      <c r="DV933" s="36"/>
      <c r="DW933" s="36"/>
      <c r="DX933" s="36"/>
      <c r="ED933" s="36"/>
      <c r="EE933" s="36"/>
      <c r="EF933" s="36"/>
      <c r="EL933" s="36"/>
      <c r="EM933" s="36"/>
      <c r="EN933" s="36"/>
      <c r="ET933" s="36"/>
      <c r="EU933" s="36"/>
      <c r="EV933" s="36"/>
    </row>
    <row r="934" spans="14:152" s="30" customFormat="1" ht="12.75">
      <c r="N934" s="36">
        <v>2.5800000000000002E-9</v>
      </c>
      <c r="O934" s="36">
        <v>1.5072431559799999</v>
      </c>
      <c r="P934" s="36">
        <v>1759.8337210689001</v>
      </c>
      <c r="Q934" s="30">
        <f t="shared" si="380"/>
        <v>-9.9590413581346798E-10</v>
      </c>
      <c r="R934" s="30">
        <f t="shared" si="381"/>
        <v>-9.9653085110463098E-10</v>
      </c>
      <c r="S934" s="30">
        <f t="shared" si="382"/>
        <v>-9.9653085004714364E-10</v>
      </c>
      <c r="T934" s="30">
        <f t="shared" si="383"/>
        <v>-9.9653085004714778E-10</v>
      </c>
      <c r="V934" s="36"/>
      <c r="W934" s="36"/>
      <c r="X934" s="36"/>
      <c r="AD934" s="36"/>
      <c r="AE934" s="36"/>
      <c r="AF934" s="36"/>
      <c r="AL934" s="36"/>
      <c r="AM934" s="36"/>
      <c r="AN934" s="36"/>
      <c r="AT934" s="36"/>
      <c r="AU934" s="36"/>
      <c r="AV934" s="36"/>
      <c r="BB934" s="36"/>
      <c r="BC934" s="36"/>
      <c r="BD934" s="36"/>
      <c r="BJ934" s="36"/>
      <c r="BK934" s="36"/>
      <c r="BL934" s="36"/>
      <c r="BR934" s="36"/>
      <c r="BS934" s="36"/>
      <c r="BT934" s="36"/>
      <c r="BZ934" s="36"/>
      <c r="CA934" s="36"/>
      <c r="CB934" s="36"/>
      <c r="CH934" s="36"/>
      <c r="CI934" s="36"/>
      <c r="CJ934" s="36"/>
      <c r="CP934" s="36"/>
      <c r="CQ934" s="36"/>
      <c r="CR934" s="36"/>
      <c r="CX934" s="36"/>
      <c r="CY934" s="36"/>
      <c r="CZ934" s="36"/>
      <c r="DF934" s="36">
        <v>1.7439999999999999E-8</v>
      </c>
      <c r="DG934" s="36">
        <v>3.7045325176400001</v>
      </c>
      <c r="DH934" s="36">
        <v>147.11551657979999</v>
      </c>
      <c r="DI934" s="30">
        <f t="shared" si="384"/>
        <v>-1.6885890805759931E-8</v>
      </c>
      <c r="DJ934" s="30">
        <f t="shared" si="385"/>
        <v>-1.6885794793984449E-8</v>
      </c>
      <c r="DK934" s="30">
        <f t="shared" si="386"/>
        <v>-1.6885794794146473E-8</v>
      </c>
      <c r="DL934" s="30">
        <f t="shared" si="387"/>
        <v>-1.688579479414647E-8</v>
      </c>
      <c r="DN934" s="36"/>
      <c r="DO934" s="36"/>
      <c r="DP934" s="36"/>
      <c r="DV934" s="36"/>
      <c r="DW934" s="36"/>
      <c r="DX934" s="36"/>
      <c r="ED934" s="36"/>
      <c r="EE934" s="36"/>
      <c r="EF934" s="36"/>
      <c r="EL934" s="36"/>
      <c r="EM934" s="36"/>
      <c r="EN934" s="36"/>
      <c r="ET934" s="36"/>
      <c r="EU934" s="36"/>
      <c r="EV934" s="36"/>
    </row>
    <row r="935" spans="14:152" s="30" customFormat="1" ht="12.75">
      <c r="N935" s="36">
        <v>2.7200000000000001E-9</v>
      </c>
      <c r="O935" s="36">
        <v>6.27135287672</v>
      </c>
      <c r="P935" s="36">
        <v>990.22940591439999</v>
      </c>
      <c r="Q935" s="30">
        <f t="shared" si="380"/>
        <v>1.9318596750995978E-9</v>
      </c>
      <c r="R935" s="30">
        <f t="shared" si="381"/>
        <v>1.9321433738060791E-9</v>
      </c>
      <c r="S935" s="30">
        <f t="shared" si="382"/>
        <v>1.9321433733273901E-9</v>
      </c>
      <c r="T935" s="30">
        <f t="shared" si="383"/>
        <v>1.9321433733273917E-9</v>
      </c>
      <c r="V935" s="36"/>
      <c r="W935" s="36"/>
      <c r="X935" s="36"/>
      <c r="AD935" s="36"/>
      <c r="AE935" s="36"/>
      <c r="AF935" s="36"/>
      <c r="AL935" s="36"/>
      <c r="AM935" s="36"/>
      <c r="AN935" s="36"/>
      <c r="AT935" s="36"/>
      <c r="AU935" s="36"/>
      <c r="AV935" s="36"/>
      <c r="BB935" s="36"/>
      <c r="BC935" s="36"/>
      <c r="BD935" s="36"/>
      <c r="BJ935" s="36"/>
      <c r="BK935" s="36"/>
      <c r="BL935" s="36"/>
      <c r="BR935" s="36"/>
      <c r="BS935" s="36"/>
      <c r="BT935" s="36"/>
      <c r="BZ935" s="36"/>
      <c r="CA935" s="36"/>
      <c r="CB935" s="36"/>
      <c r="CH935" s="36"/>
      <c r="CI935" s="36"/>
      <c r="CJ935" s="36"/>
      <c r="CP935" s="36"/>
      <c r="CQ935" s="36"/>
      <c r="CR935" s="36"/>
      <c r="CX935" s="36"/>
      <c r="CY935" s="36"/>
      <c r="CZ935" s="36"/>
      <c r="DF935" s="36">
        <v>1.5790000000000001E-8</v>
      </c>
      <c r="DG935" s="36">
        <v>4.3156136536499998</v>
      </c>
      <c r="DH935" s="36">
        <v>2228.9701815978001</v>
      </c>
      <c r="DI935" s="30">
        <f t="shared" si="384"/>
        <v>-2.968010428119122E-9</v>
      </c>
      <c r="DJ935" s="30">
        <f t="shared" si="385"/>
        <v>-2.9731829270673415E-9</v>
      </c>
      <c r="DK935" s="30">
        <f t="shared" si="386"/>
        <v>-2.9731829183393101E-9</v>
      </c>
      <c r="DL935" s="30">
        <f t="shared" si="387"/>
        <v>-2.9731829183393101E-9</v>
      </c>
      <c r="DN935" s="36"/>
      <c r="DO935" s="36"/>
      <c r="DP935" s="36"/>
      <c r="DV935" s="36"/>
      <c r="DW935" s="36"/>
      <c r="DX935" s="36"/>
      <c r="ED935" s="36"/>
      <c r="EE935" s="36"/>
      <c r="EF935" s="36"/>
      <c r="EL935" s="36"/>
      <c r="EM935" s="36"/>
      <c r="EN935" s="36"/>
      <c r="ET935" s="36"/>
      <c r="EU935" s="36"/>
      <c r="EV935" s="36"/>
    </row>
    <row r="936" spans="14:152" s="30" customFormat="1" ht="12.75">
      <c r="N936" s="36">
        <v>2.0099999999999999E-9</v>
      </c>
      <c r="O936" s="36">
        <v>1.11891338895</v>
      </c>
      <c r="P936" s="36">
        <v>97.415515816300001</v>
      </c>
      <c r="Q936" s="30">
        <f t="shared" si="380"/>
        <v>1.6826259961132425E-9</v>
      </c>
      <c r="R936" s="30">
        <f t="shared" si="381"/>
        <v>1.6826420231034671E-9</v>
      </c>
      <c r="S936" s="30">
        <f t="shared" si="382"/>
        <v>1.6826420230764226E-9</v>
      </c>
      <c r="T936" s="30">
        <f t="shared" si="383"/>
        <v>1.6826420230764228E-9</v>
      </c>
      <c r="V936" s="36"/>
      <c r="W936" s="36"/>
      <c r="X936" s="36"/>
      <c r="AD936" s="36"/>
      <c r="AE936" s="36"/>
      <c r="AF936" s="36"/>
      <c r="AL936" s="36"/>
      <c r="AM936" s="36"/>
      <c r="AN936" s="36"/>
      <c r="AT936" s="36"/>
      <c r="AU936" s="36"/>
      <c r="AV936" s="36"/>
      <c r="BB936" s="36"/>
      <c r="BC936" s="36"/>
      <c r="BD936" s="36"/>
      <c r="BJ936" s="36"/>
      <c r="BK936" s="36"/>
      <c r="BL936" s="36"/>
      <c r="BR936" s="36"/>
      <c r="BS936" s="36"/>
      <c r="BT936" s="36"/>
      <c r="BZ936" s="36"/>
      <c r="CA936" s="36"/>
      <c r="CB936" s="36"/>
      <c r="CH936" s="36"/>
      <c r="CI936" s="36"/>
      <c r="CJ936" s="36"/>
      <c r="CP936" s="36"/>
      <c r="CQ936" s="36"/>
      <c r="CR936" s="36"/>
      <c r="CX936" s="36"/>
      <c r="CY936" s="36"/>
      <c r="CZ936" s="36"/>
      <c r="DF936" s="36">
        <v>1.557E-8</v>
      </c>
      <c r="DG936" s="36">
        <v>0.57740217353000001</v>
      </c>
      <c r="DH936" s="36">
        <v>3178.1457905676002</v>
      </c>
      <c r="DI936" s="30">
        <f t="shared" si="384"/>
        <v>-3.6208293724377431E-9</v>
      </c>
      <c r="DJ936" s="30">
        <f t="shared" si="385"/>
        <v>-3.6136273715673089E-9</v>
      </c>
      <c r="DK936" s="30">
        <f t="shared" si="386"/>
        <v>-3.6136273837209644E-9</v>
      </c>
      <c r="DL936" s="30">
        <f t="shared" si="387"/>
        <v>-3.6136273837209644E-9</v>
      </c>
      <c r="DN936" s="36"/>
      <c r="DO936" s="36"/>
      <c r="DP936" s="36"/>
      <c r="DV936" s="36"/>
      <c r="DW936" s="36"/>
      <c r="DX936" s="36"/>
      <c r="ED936" s="36"/>
      <c r="EE936" s="36"/>
      <c r="EF936" s="36"/>
      <c r="EL936" s="36"/>
      <c r="EM936" s="36"/>
      <c r="EN936" s="36"/>
      <c r="ET936" s="36"/>
      <c r="EU936" s="36"/>
      <c r="EV936" s="36"/>
    </row>
    <row r="937" spans="14:152" s="30" customFormat="1" ht="12.75">
      <c r="N937" s="36">
        <v>2.3600000000000001E-9</v>
      </c>
      <c r="O937" s="36">
        <v>4.1354718506500001</v>
      </c>
      <c r="P937" s="36">
        <v>348.63519857099999</v>
      </c>
      <c r="Q937" s="30">
        <f t="shared" si="380"/>
        <v>-1.3935113714031971E-9</v>
      </c>
      <c r="R937" s="30">
        <f t="shared" si="381"/>
        <v>-1.3934120058882966E-9</v>
      </c>
      <c r="S937" s="30">
        <f t="shared" si="382"/>
        <v>-1.393412006055973E-9</v>
      </c>
      <c r="T937" s="30">
        <f t="shared" si="383"/>
        <v>-1.393412006055973E-9</v>
      </c>
      <c r="V937" s="36"/>
      <c r="W937" s="36"/>
      <c r="X937" s="36"/>
      <c r="AD937" s="36"/>
      <c r="AE937" s="36"/>
      <c r="AF937" s="36"/>
      <c r="AL937" s="36"/>
      <c r="AM937" s="36"/>
      <c r="AN937" s="36"/>
      <c r="AT937" s="36"/>
      <c r="AU937" s="36"/>
      <c r="AV937" s="36"/>
      <c r="BB937" s="36"/>
      <c r="BC937" s="36"/>
      <c r="BD937" s="36"/>
      <c r="BJ937" s="36"/>
      <c r="BK937" s="36"/>
      <c r="BL937" s="36"/>
      <c r="BR937" s="36"/>
      <c r="BS937" s="36"/>
      <c r="BT937" s="36"/>
      <c r="BZ937" s="36"/>
      <c r="CA937" s="36"/>
      <c r="CB937" s="36"/>
      <c r="CH937" s="36"/>
      <c r="CI937" s="36"/>
      <c r="CJ937" s="36"/>
      <c r="CP937" s="36"/>
      <c r="CQ937" s="36"/>
      <c r="CR937" s="36"/>
      <c r="CX937" s="36"/>
      <c r="CY937" s="36"/>
      <c r="CZ937" s="36"/>
      <c r="DF937" s="36">
        <v>1.302E-8</v>
      </c>
      <c r="DG937" s="36">
        <v>0.32055726013000002</v>
      </c>
      <c r="DH937" s="36">
        <v>119.76754877499999</v>
      </c>
      <c r="DI937" s="30">
        <f t="shared" si="384"/>
        <v>1.2259381940200081E-8</v>
      </c>
      <c r="DJ937" s="30">
        <f t="shared" si="385"/>
        <v>1.2259303352331762E-8</v>
      </c>
      <c r="DK937" s="30">
        <f t="shared" si="386"/>
        <v>1.2259303352464379E-8</v>
      </c>
      <c r="DL937" s="30">
        <f t="shared" si="387"/>
        <v>1.2259303352464379E-8</v>
      </c>
      <c r="DN937" s="36"/>
      <c r="DO937" s="36"/>
      <c r="DP937" s="36"/>
      <c r="DV937" s="36"/>
      <c r="DW937" s="36"/>
      <c r="DX937" s="36"/>
      <c r="ED937" s="36"/>
      <c r="EE937" s="36"/>
      <c r="EF937" s="36"/>
      <c r="EL937" s="36"/>
      <c r="EM937" s="36"/>
      <c r="EN937" s="36"/>
      <c r="ET937" s="36"/>
      <c r="EU937" s="36"/>
      <c r="EV937" s="36"/>
    </row>
    <row r="938" spans="14:152" s="30" customFormat="1" ht="12.75">
      <c r="N938" s="36">
        <v>2.0099999999999999E-9</v>
      </c>
      <c r="O938" s="36">
        <v>2.67485193508</v>
      </c>
      <c r="P938" s="36">
        <v>1546.5346256309001</v>
      </c>
      <c r="Q938" s="30">
        <f t="shared" si="380"/>
        <v>1.8642483144276821E-9</v>
      </c>
      <c r="R938" s="30">
        <f t="shared" si="381"/>
        <v>1.8644221643106178E-9</v>
      </c>
      <c r="S938" s="30">
        <f t="shared" si="382"/>
        <v>1.864422164017341E-9</v>
      </c>
      <c r="T938" s="30">
        <f t="shared" si="383"/>
        <v>1.864422164017341E-9</v>
      </c>
      <c r="V938" s="36"/>
      <c r="W938" s="36"/>
      <c r="X938" s="36"/>
      <c r="AD938" s="36"/>
      <c r="AE938" s="36"/>
      <c r="AF938" s="36"/>
      <c r="AL938" s="36"/>
      <c r="AM938" s="36"/>
      <c r="AN938" s="36"/>
      <c r="AT938" s="36"/>
      <c r="AU938" s="36"/>
      <c r="AV938" s="36"/>
      <c r="BB938" s="36"/>
      <c r="BC938" s="36"/>
      <c r="BD938" s="36"/>
      <c r="BJ938" s="36"/>
      <c r="BK938" s="36"/>
      <c r="BL938" s="36"/>
      <c r="BR938" s="36"/>
      <c r="BS938" s="36"/>
      <c r="BT938" s="36"/>
      <c r="BZ938" s="36"/>
      <c r="CA938" s="36"/>
      <c r="CB938" s="36"/>
      <c r="CH938" s="36"/>
      <c r="CI938" s="36"/>
      <c r="CJ938" s="36"/>
      <c r="CP938" s="36"/>
      <c r="CQ938" s="36"/>
      <c r="CR938" s="36"/>
      <c r="CX938" s="36"/>
      <c r="CY938" s="36"/>
      <c r="CZ938" s="36"/>
      <c r="DF938" s="36">
        <v>1.405E-8</v>
      </c>
      <c r="DG938" s="36">
        <v>3.2040748604</v>
      </c>
      <c r="DH938" s="36">
        <v>395.10562148700001</v>
      </c>
      <c r="DI938" s="30">
        <f t="shared" si="384"/>
        <v>7.4323507217965964E-9</v>
      </c>
      <c r="DJ938" s="30">
        <f t="shared" si="385"/>
        <v>7.4330556370460106E-9</v>
      </c>
      <c r="DK938" s="30">
        <f t="shared" si="386"/>
        <v>7.4330556358565307E-9</v>
      </c>
      <c r="DL938" s="30">
        <f t="shared" si="387"/>
        <v>7.4330556358565348E-9</v>
      </c>
      <c r="DN938" s="36"/>
      <c r="DO938" s="36"/>
      <c r="DP938" s="36"/>
      <c r="DV938" s="36"/>
      <c r="DW938" s="36"/>
      <c r="DX938" s="36"/>
      <c r="ED938" s="36"/>
      <c r="EE938" s="36"/>
      <c r="EF938" s="36"/>
      <c r="EL938" s="36"/>
      <c r="EM938" s="36"/>
      <c r="EN938" s="36"/>
      <c r="ET938" s="36"/>
      <c r="EU938" s="36"/>
      <c r="EV938" s="36"/>
    </row>
    <row r="939" spans="14:152" s="30" customFormat="1" ht="12.75">
      <c r="N939" s="36">
        <v>2.5000000000000001E-9</v>
      </c>
      <c r="O939" s="36">
        <v>5.4439186272200004</v>
      </c>
      <c r="P939" s="36">
        <v>1254.5217783625001</v>
      </c>
      <c r="Q939" s="30">
        <f t="shared" si="380"/>
        <v>1.4723321549892538E-10</v>
      </c>
      <c r="R939" s="30">
        <f t="shared" si="381"/>
        <v>1.467647203755895E-10</v>
      </c>
      <c r="S939" s="30">
        <f t="shared" si="382"/>
        <v>1.4676472116615243E-10</v>
      </c>
      <c r="T939" s="30">
        <f t="shared" si="383"/>
        <v>1.4676472116615021E-10</v>
      </c>
      <c r="V939" s="36"/>
      <c r="W939" s="36"/>
      <c r="X939" s="36"/>
      <c r="AD939" s="36"/>
      <c r="AE939" s="36"/>
      <c r="AF939" s="36"/>
      <c r="AL939" s="36"/>
      <c r="AM939" s="36"/>
      <c r="AN939" s="36"/>
      <c r="AT939" s="36"/>
      <c r="AU939" s="36"/>
      <c r="AV939" s="36"/>
      <c r="BB939" s="36"/>
      <c r="BC939" s="36"/>
      <c r="BD939" s="36"/>
      <c r="BJ939" s="36"/>
      <c r="BK939" s="36"/>
      <c r="BL939" s="36"/>
      <c r="BR939" s="36"/>
      <c r="BS939" s="36"/>
      <c r="BT939" s="36"/>
      <c r="BZ939" s="36"/>
      <c r="CA939" s="36"/>
      <c r="CB939" s="36"/>
      <c r="CH939" s="36"/>
      <c r="CI939" s="36"/>
      <c r="CJ939" s="36"/>
      <c r="CP939" s="36"/>
      <c r="CQ939" s="36"/>
      <c r="CR939" s="36"/>
      <c r="CX939" s="36"/>
      <c r="CY939" s="36"/>
      <c r="CZ939" s="36"/>
      <c r="DF939" s="36">
        <v>1.234E-8</v>
      </c>
      <c r="DG939" s="36">
        <v>2.3476695423899998</v>
      </c>
      <c r="DH939" s="36">
        <v>318.67949151699997</v>
      </c>
      <c r="DI939" s="30">
        <f t="shared" si="384"/>
        <v>1.0317024260092642E-8</v>
      </c>
      <c r="DJ939" s="30">
        <f t="shared" si="385"/>
        <v>1.0317347090201603E-8</v>
      </c>
      <c r="DK939" s="30">
        <f t="shared" si="386"/>
        <v>1.0317347089656866E-8</v>
      </c>
      <c r="DL939" s="30">
        <f t="shared" si="387"/>
        <v>1.0317347089656868E-8</v>
      </c>
      <c r="DN939" s="36"/>
      <c r="DO939" s="36"/>
      <c r="DP939" s="36"/>
      <c r="DV939" s="36"/>
      <c r="DW939" s="36"/>
      <c r="DX939" s="36"/>
      <c r="ED939" s="36"/>
      <c r="EE939" s="36"/>
      <c r="EF939" s="36"/>
      <c r="EL939" s="36"/>
      <c r="EM939" s="36"/>
      <c r="EN939" s="36"/>
      <c r="ET939" s="36"/>
      <c r="EU939" s="36"/>
      <c r="EV939" s="36"/>
    </row>
    <row r="940" spans="14:152" s="30" customFormat="1" ht="12.75">
      <c r="N940" s="36">
        <v>2.0299999999999998E-9</v>
      </c>
      <c r="O940" s="36">
        <v>5.48660442144</v>
      </c>
      <c r="P940" s="36">
        <v>557.03893289940004</v>
      </c>
      <c r="Q940" s="30">
        <f t="shared" si="380"/>
        <v>-1.4942482400608738E-9</v>
      </c>
      <c r="R940" s="30">
        <f t="shared" si="381"/>
        <v>-1.4941336995261157E-9</v>
      </c>
      <c r="S940" s="30">
        <f t="shared" si="382"/>
        <v>-1.4941336997194053E-9</v>
      </c>
      <c r="T940" s="30">
        <f t="shared" si="383"/>
        <v>-1.4941336997194049E-9</v>
      </c>
      <c r="V940" s="36"/>
      <c r="W940" s="36"/>
      <c r="X940" s="36"/>
      <c r="AD940" s="36"/>
      <c r="AE940" s="36"/>
      <c r="AF940" s="36"/>
      <c r="AL940" s="36"/>
      <c r="AM940" s="36"/>
      <c r="AN940" s="36"/>
      <c r="AT940" s="36"/>
      <c r="AU940" s="36"/>
      <c r="AV940" s="36"/>
      <c r="BB940" s="36"/>
      <c r="BC940" s="36"/>
      <c r="BD940" s="36"/>
      <c r="BJ940" s="36"/>
      <c r="BK940" s="36"/>
      <c r="BL940" s="36"/>
      <c r="BR940" s="36"/>
      <c r="BS940" s="36"/>
      <c r="BT940" s="36"/>
      <c r="BZ940" s="36"/>
      <c r="CA940" s="36"/>
      <c r="CB940" s="36"/>
      <c r="CH940" s="36"/>
      <c r="CI940" s="36"/>
      <c r="CJ940" s="36"/>
      <c r="CP940" s="36"/>
      <c r="CQ940" s="36"/>
      <c r="CR940" s="36"/>
      <c r="CX940" s="36"/>
      <c r="CY940" s="36"/>
      <c r="CZ940" s="36"/>
      <c r="DF940" s="36">
        <v>1.5189999999999999E-8</v>
      </c>
      <c r="DG940" s="36">
        <v>4.7462962968799998</v>
      </c>
      <c r="DH940" s="36">
        <v>100.1720129118</v>
      </c>
      <c r="DI940" s="30">
        <f t="shared" si="384"/>
        <v>-7.5674230619832258E-9</v>
      </c>
      <c r="DJ940" s="30">
        <f t="shared" si="385"/>
        <v>-7.5676204841462582E-9</v>
      </c>
      <c r="DK940" s="30">
        <f t="shared" si="386"/>
        <v>-7.5676204838131244E-9</v>
      </c>
      <c r="DL940" s="30">
        <f t="shared" si="387"/>
        <v>-7.5676204838131244E-9</v>
      </c>
      <c r="DN940" s="36"/>
      <c r="DO940" s="36"/>
      <c r="DP940" s="36"/>
      <c r="DV940" s="36"/>
      <c r="DW940" s="36"/>
      <c r="DX940" s="36"/>
      <c r="ED940" s="36"/>
      <c r="EE940" s="36"/>
      <c r="EF940" s="36"/>
      <c r="EL940" s="36"/>
      <c r="EM940" s="36"/>
      <c r="EN940" s="36"/>
      <c r="ET940" s="36"/>
      <c r="EU940" s="36"/>
      <c r="EV940" s="36"/>
    </row>
    <row r="941" spans="14:152" s="30" customFormat="1" ht="12.75">
      <c r="N941" s="36">
        <v>2.5000000000000001E-9</v>
      </c>
      <c r="O941" s="36">
        <v>0.32142312427000003</v>
      </c>
      <c r="P941" s="36">
        <v>25448.0058552601</v>
      </c>
      <c r="Q941" s="30">
        <f t="shared" si="380"/>
        <v>-2.070698287523305E-9</v>
      </c>
      <c r="R941" s="30">
        <f t="shared" si="381"/>
        <v>-2.0760174120383226E-9</v>
      </c>
      <c r="S941" s="30">
        <f t="shared" si="382"/>
        <v>-2.0760174030879773E-9</v>
      </c>
      <c r="T941" s="30">
        <f t="shared" si="383"/>
        <v>-2.076017403088017E-9</v>
      </c>
      <c r="V941" s="36"/>
      <c r="W941" s="36"/>
      <c r="X941" s="36"/>
      <c r="AD941" s="36"/>
      <c r="AE941" s="36"/>
      <c r="AF941" s="36"/>
      <c r="AL941" s="36"/>
      <c r="AM941" s="36"/>
      <c r="AN941" s="36"/>
      <c r="AT941" s="36"/>
      <c r="AU941" s="36"/>
      <c r="AV941" s="36"/>
      <c r="BB941" s="36"/>
      <c r="BC941" s="36"/>
      <c r="BD941" s="36"/>
      <c r="BJ941" s="36"/>
      <c r="BK941" s="36"/>
      <c r="BL941" s="36"/>
      <c r="BR941" s="36"/>
      <c r="BS941" s="36"/>
      <c r="BT941" s="36"/>
      <c r="BZ941" s="36"/>
      <c r="CA941" s="36"/>
      <c r="CB941" s="36"/>
      <c r="CH941" s="36"/>
      <c r="CI941" s="36"/>
      <c r="CJ941" s="36"/>
      <c r="CP941" s="36"/>
      <c r="CQ941" s="36"/>
      <c r="CR941" s="36"/>
      <c r="CX941" s="36"/>
      <c r="CY941" s="36"/>
      <c r="CZ941" s="36"/>
      <c r="DF941" s="36">
        <v>1.5729999999999999E-8</v>
      </c>
      <c r="DG941" s="36">
        <v>4.0013248452400001</v>
      </c>
      <c r="DH941" s="36">
        <v>1264.2954542391999</v>
      </c>
      <c r="DI941" s="30">
        <f t="shared" si="384"/>
        <v>-1.5591208042351827E-8</v>
      </c>
      <c r="DJ941" s="30">
        <f t="shared" si="385"/>
        <v>-1.5591602210560903E-8</v>
      </c>
      <c r="DK941" s="30">
        <f t="shared" si="386"/>
        <v>-1.559160220989624E-8</v>
      </c>
      <c r="DL941" s="30">
        <f t="shared" si="387"/>
        <v>-1.5591602209896244E-8</v>
      </c>
      <c r="DN941" s="36"/>
      <c r="DO941" s="36"/>
      <c r="DP941" s="36"/>
      <c r="DV941" s="36"/>
      <c r="DW941" s="36"/>
      <c r="DX941" s="36"/>
      <c r="ED941" s="36"/>
      <c r="EE941" s="36"/>
      <c r="EF941" s="36"/>
      <c r="EL941" s="36"/>
      <c r="EM941" s="36"/>
      <c r="EN941" s="36"/>
      <c r="ET941" s="36"/>
      <c r="EU941" s="36"/>
      <c r="EV941" s="36"/>
    </row>
    <row r="942" spans="14:152" s="30" customFormat="1" ht="12.75">
      <c r="N942" s="36">
        <v>1.9800000000000002E-9</v>
      </c>
      <c r="O942" s="36">
        <v>0.91019549386999998</v>
      </c>
      <c r="P942" s="36">
        <v>1310.3933701397</v>
      </c>
      <c r="Q942" s="30">
        <f t="shared" si="380"/>
        <v>1.9748428312608083E-9</v>
      </c>
      <c r="R942" s="30">
        <f t="shared" si="381"/>
        <v>1.9748147898873262E-9</v>
      </c>
      <c r="S942" s="30">
        <f t="shared" si="382"/>
        <v>1.9748147899347083E-9</v>
      </c>
      <c r="T942" s="30">
        <f t="shared" si="383"/>
        <v>1.9748147899347083E-9</v>
      </c>
      <c r="V942" s="36"/>
      <c r="W942" s="36"/>
      <c r="X942" s="36"/>
      <c r="AD942" s="36"/>
      <c r="AE942" s="36"/>
      <c r="AF942" s="36"/>
      <c r="AL942" s="36"/>
      <c r="AM942" s="36"/>
      <c r="AN942" s="36"/>
      <c r="AT942" s="36"/>
      <c r="AU942" s="36"/>
      <c r="AV942" s="36"/>
      <c r="BB942" s="36"/>
      <c r="BC942" s="36"/>
      <c r="BD942" s="36"/>
      <c r="BJ942" s="36"/>
      <c r="BK942" s="36"/>
      <c r="BL942" s="36"/>
      <c r="BR942" s="36"/>
      <c r="BS942" s="36"/>
      <c r="BT942" s="36"/>
      <c r="BZ942" s="36"/>
      <c r="CA942" s="36"/>
      <c r="CB942" s="36"/>
      <c r="CH942" s="36"/>
      <c r="CI942" s="36"/>
      <c r="CJ942" s="36"/>
      <c r="CP942" s="36"/>
      <c r="CQ942" s="36"/>
      <c r="CR942" s="36"/>
      <c r="CX942" s="36"/>
      <c r="CY942" s="36"/>
      <c r="CZ942" s="36"/>
      <c r="DF942" s="36">
        <v>1.222E-8</v>
      </c>
      <c r="DG942" s="36">
        <v>0.10709243166</v>
      </c>
      <c r="DH942" s="36">
        <v>1372.5924061081</v>
      </c>
      <c r="DI942" s="30">
        <f t="shared" si="384"/>
        <v>4.1975028458310884E-9</v>
      </c>
      <c r="DJ942" s="30">
        <f t="shared" si="385"/>
        <v>4.1951455984483429E-9</v>
      </c>
      <c r="DK942" s="30">
        <f t="shared" si="386"/>
        <v>4.195145602426214E-9</v>
      </c>
      <c r="DL942" s="30">
        <f t="shared" si="387"/>
        <v>4.1951456024262041E-9</v>
      </c>
      <c r="DN942" s="36"/>
      <c r="DO942" s="36"/>
      <c r="DP942" s="36"/>
      <c r="DV942" s="36"/>
      <c r="DW942" s="36"/>
      <c r="DX942" s="36"/>
      <c r="ED942" s="36"/>
      <c r="EE942" s="36"/>
      <c r="EF942" s="36"/>
      <c r="EL942" s="36"/>
      <c r="EM942" s="36"/>
      <c r="EN942" s="36"/>
      <c r="ET942" s="36"/>
      <c r="EU942" s="36"/>
      <c r="EV942" s="36"/>
    </row>
    <row r="943" spans="14:152" s="30" customFormat="1" ht="12.75">
      <c r="N943" s="36">
        <v>2.0000000000000001E-9</v>
      </c>
      <c r="O943" s="36">
        <v>0.90438804926000005</v>
      </c>
      <c r="P943" s="36">
        <v>47.061123747000003</v>
      </c>
      <c r="Q943" s="30">
        <f t="shared" si="380"/>
        <v>1.6000562725193267E-9</v>
      </c>
      <c r="R943" s="30">
        <f t="shared" si="381"/>
        <v>1.6000647224523991E-9</v>
      </c>
      <c r="S943" s="30">
        <f t="shared" si="382"/>
        <v>1.6000647224381402E-9</v>
      </c>
      <c r="T943" s="30">
        <f t="shared" si="383"/>
        <v>1.6000647224381402E-9</v>
      </c>
      <c r="V943" s="36"/>
      <c r="W943" s="36"/>
      <c r="X943" s="36"/>
      <c r="AD943" s="36"/>
      <c r="AE943" s="36"/>
      <c r="AF943" s="36"/>
      <c r="AL943" s="36"/>
      <c r="AM943" s="36"/>
      <c r="AN943" s="36"/>
      <c r="AT943" s="36"/>
      <c r="AU943" s="36"/>
      <c r="AV943" s="36"/>
      <c r="BB943" s="36"/>
      <c r="BC943" s="36"/>
      <c r="BD943" s="36"/>
      <c r="BJ943" s="36"/>
      <c r="BK943" s="36"/>
      <c r="BL943" s="36"/>
      <c r="BR943" s="36"/>
      <c r="BS943" s="36"/>
      <c r="BT943" s="36"/>
      <c r="BZ943" s="36"/>
      <c r="CA943" s="36"/>
      <c r="CB943" s="36"/>
      <c r="CH943" s="36"/>
      <c r="CI943" s="36"/>
      <c r="CJ943" s="36"/>
      <c r="CP943" s="36"/>
      <c r="CQ943" s="36"/>
      <c r="CR943" s="36"/>
      <c r="CX943" s="36"/>
      <c r="CY943" s="36"/>
      <c r="CZ943" s="36"/>
      <c r="DF943" s="36">
        <v>1.205E-8</v>
      </c>
      <c r="DG943" s="36">
        <v>0.24105241434999999</v>
      </c>
      <c r="DH943" s="36">
        <v>466.7582159433</v>
      </c>
      <c r="DI943" s="30">
        <f t="shared" si="384"/>
        <v>-8.4412690475619578E-9</v>
      </c>
      <c r="DJ943" s="30">
        <f t="shared" si="385"/>
        <v>-8.4418696369969849E-9</v>
      </c>
      <c r="DK943" s="30">
        <f t="shared" si="386"/>
        <v>-8.4418696359835596E-9</v>
      </c>
      <c r="DL943" s="30">
        <f t="shared" si="387"/>
        <v>-8.4418696359835629E-9</v>
      </c>
      <c r="DN943" s="36"/>
      <c r="DO943" s="36"/>
      <c r="DP943" s="36"/>
      <c r="DV943" s="36"/>
      <c r="DW943" s="36"/>
      <c r="DX943" s="36"/>
      <c r="ED943" s="36"/>
      <c r="EE943" s="36"/>
      <c r="EF943" s="36"/>
      <c r="EL943" s="36"/>
      <c r="EM943" s="36"/>
      <c r="EN943" s="36"/>
      <c r="ET943" s="36"/>
      <c r="EU943" s="36"/>
      <c r="EV943" s="36"/>
    </row>
    <row r="944" spans="14:152" s="30" customFormat="1" ht="12.75">
      <c r="N944" s="36">
        <v>1.9399999999999999E-9</v>
      </c>
      <c r="O944" s="36">
        <v>4.0573081312900001</v>
      </c>
      <c r="P944" s="36">
        <v>426.85882330689998</v>
      </c>
      <c r="Q944" s="30">
        <f t="shared" si="380"/>
        <v>-2.3178308606442898E-10</v>
      </c>
      <c r="R944" s="30">
        <f t="shared" si="381"/>
        <v>-2.3166005788732735E-10</v>
      </c>
      <c r="S944" s="30">
        <f t="shared" si="382"/>
        <v>-2.3166005809493125E-10</v>
      </c>
      <c r="T944" s="30">
        <f t="shared" si="383"/>
        <v>-2.3166005809493043E-10</v>
      </c>
      <c r="V944" s="36"/>
      <c r="W944" s="36"/>
      <c r="X944" s="36"/>
      <c r="AD944" s="36"/>
      <c r="AE944" s="36"/>
      <c r="AF944" s="36"/>
      <c r="AL944" s="36"/>
      <c r="AM944" s="36"/>
      <c r="AN944" s="36"/>
      <c r="AT944" s="36"/>
      <c r="AU944" s="36"/>
      <c r="AV944" s="36"/>
      <c r="BB944" s="36"/>
      <c r="BC944" s="36"/>
      <c r="BD944" s="36"/>
      <c r="BJ944" s="36"/>
      <c r="BK944" s="36"/>
      <c r="BL944" s="36"/>
      <c r="BR944" s="36"/>
      <c r="BS944" s="36"/>
      <c r="BT944" s="36"/>
      <c r="BZ944" s="36"/>
      <c r="CA944" s="36"/>
      <c r="CB944" s="36"/>
      <c r="CH944" s="36"/>
      <c r="CI944" s="36"/>
      <c r="CJ944" s="36"/>
      <c r="CP944" s="36"/>
      <c r="CQ944" s="36"/>
      <c r="CR944" s="36"/>
      <c r="CX944" s="36"/>
      <c r="CY944" s="36"/>
      <c r="CZ944" s="36"/>
      <c r="DF944" s="36">
        <v>1.188E-8</v>
      </c>
      <c r="DG944" s="36">
        <v>1.27112537278</v>
      </c>
      <c r="DH944" s="36">
        <v>1184.4060462412001</v>
      </c>
      <c r="DI944" s="30">
        <f t="shared" si="384"/>
        <v>6.5453777825408482E-9</v>
      </c>
      <c r="DJ944" s="30">
        <f t="shared" si="385"/>
        <v>6.5471347922665137E-9</v>
      </c>
      <c r="DK944" s="30">
        <f t="shared" si="386"/>
        <v>6.5471347893018397E-9</v>
      </c>
      <c r="DL944" s="30">
        <f t="shared" si="387"/>
        <v>6.5471347893018488E-9</v>
      </c>
      <c r="DN944" s="36"/>
      <c r="DO944" s="36"/>
      <c r="DP944" s="36"/>
      <c r="DV944" s="36"/>
      <c r="DW944" s="36"/>
      <c r="DX944" s="36"/>
      <c r="ED944" s="36"/>
      <c r="EE944" s="36"/>
      <c r="EF944" s="36"/>
      <c r="EL944" s="36"/>
      <c r="EM944" s="36"/>
      <c r="EN944" s="36"/>
      <c r="ET944" s="36"/>
      <c r="EU944" s="36"/>
      <c r="EV944" s="36"/>
    </row>
    <row r="945" spans="14:152" s="30" customFormat="1" ht="12.75">
      <c r="N945" s="36">
        <v>1.97E-9</v>
      </c>
      <c r="O945" s="36">
        <v>0.58292199999000005</v>
      </c>
      <c r="P945" s="36">
        <v>156.67674413540001</v>
      </c>
      <c r="Q945" s="30">
        <f t="shared" si="380"/>
        <v>1.8900988304077792E-9</v>
      </c>
      <c r="R945" s="30">
        <f t="shared" si="381"/>
        <v>1.8900858096407143E-9</v>
      </c>
      <c r="S945" s="30">
        <f t="shared" si="382"/>
        <v>1.8900858096626871E-9</v>
      </c>
      <c r="T945" s="30">
        <f t="shared" si="383"/>
        <v>1.8900858096626871E-9</v>
      </c>
      <c r="V945" s="36"/>
      <c r="W945" s="36"/>
      <c r="X945" s="36"/>
      <c r="AD945" s="36"/>
      <c r="AE945" s="36"/>
      <c r="AF945" s="36"/>
      <c r="AL945" s="36"/>
      <c r="AM945" s="36"/>
      <c r="AN945" s="36"/>
      <c r="AT945" s="36"/>
      <c r="AU945" s="36"/>
      <c r="AV945" s="36"/>
      <c r="BB945" s="36"/>
      <c r="BC945" s="36"/>
      <c r="BD945" s="36"/>
      <c r="BJ945" s="36"/>
      <c r="BK945" s="36"/>
      <c r="BL945" s="36"/>
      <c r="BR945" s="36"/>
      <c r="BS945" s="36"/>
      <c r="BT945" s="36"/>
      <c r="BZ945" s="36"/>
      <c r="CA945" s="36"/>
      <c r="CB945" s="36"/>
      <c r="CH945" s="36"/>
      <c r="CI945" s="36"/>
      <c r="CJ945" s="36"/>
      <c r="CP945" s="36"/>
      <c r="CQ945" s="36"/>
      <c r="CR945" s="36"/>
      <c r="CX945" s="36"/>
      <c r="CY945" s="36"/>
      <c r="CZ945" s="36"/>
      <c r="DF945" s="36">
        <v>1.28E-8</v>
      </c>
      <c r="DG945" s="36">
        <v>4.8545405213899997</v>
      </c>
      <c r="DH945" s="36">
        <v>535.91074021810005</v>
      </c>
      <c r="DI945" s="30">
        <f t="shared" si="384"/>
        <v>-3.9333613060131048E-9</v>
      </c>
      <c r="DJ945" s="30">
        <f t="shared" si="385"/>
        <v>-3.9323845004845411E-9</v>
      </c>
      <c r="DK945" s="30">
        <f t="shared" si="386"/>
        <v>-3.9323845021328689E-9</v>
      </c>
      <c r="DL945" s="30">
        <f t="shared" si="387"/>
        <v>-3.9323845021328631E-9</v>
      </c>
      <c r="DN945" s="36"/>
      <c r="DO945" s="36"/>
      <c r="DP945" s="36"/>
      <c r="DV945" s="36"/>
      <c r="DW945" s="36"/>
      <c r="DX945" s="36"/>
      <c r="ED945" s="36"/>
      <c r="EE945" s="36"/>
      <c r="EF945" s="36"/>
      <c r="EL945" s="36"/>
      <c r="EM945" s="36"/>
      <c r="EN945" s="36"/>
      <c r="ET945" s="36"/>
      <c r="EU945" s="36"/>
      <c r="EV945" s="36"/>
    </row>
    <row r="946" spans="14:152" s="30" customFormat="1" ht="12.75">
      <c r="N946" s="36">
        <v>1.97E-9</v>
      </c>
      <c r="O946" s="36">
        <v>2.5938418851999998</v>
      </c>
      <c r="P946" s="36">
        <v>639.84910220419999</v>
      </c>
      <c r="Q946" s="30">
        <f t="shared" si="380"/>
        <v>1.1397408061552454E-9</v>
      </c>
      <c r="R946" s="30">
        <f t="shared" si="381"/>
        <v>1.139586955206225E-9</v>
      </c>
      <c r="S946" s="30">
        <f t="shared" si="382"/>
        <v>1.1395869554658489E-9</v>
      </c>
      <c r="T946" s="30">
        <f t="shared" si="383"/>
        <v>1.1395869554658482E-9</v>
      </c>
      <c r="V946" s="36"/>
      <c r="W946" s="36"/>
      <c r="X946" s="36"/>
      <c r="AD946" s="36"/>
      <c r="AE946" s="36"/>
      <c r="AF946" s="36"/>
      <c r="AL946" s="36"/>
      <c r="AM946" s="36"/>
      <c r="AN946" s="36"/>
      <c r="AT946" s="36"/>
      <c r="AU946" s="36"/>
      <c r="AV946" s="36"/>
      <c r="BB946" s="36"/>
      <c r="BC946" s="36"/>
      <c r="BD946" s="36"/>
      <c r="BJ946" s="36"/>
      <c r="BK946" s="36"/>
      <c r="BL946" s="36"/>
      <c r="BR946" s="36"/>
      <c r="BS946" s="36"/>
      <c r="BT946" s="36"/>
      <c r="BZ946" s="36"/>
      <c r="CA946" s="36"/>
      <c r="CB946" s="36"/>
      <c r="CH946" s="36"/>
      <c r="CI946" s="36"/>
      <c r="CJ946" s="36"/>
      <c r="CP946" s="36"/>
      <c r="CQ946" s="36"/>
      <c r="CR946" s="36"/>
      <c r="CX946" s="36"/>
      <c r="CY946" s="36"/>
      <c r="CZ946" s="36"/>
      <c r="DF946" s="36">
        <v>1.482E-8</v>
      </c>
      <c r="DG946" s="36">
        <v>4.4716669291000004</v>
      </c>
      <c r="DH946" s="36">
        <v>763.43692965770003</v>
      </c>
      <c r="DI946" s="30">
        <f t="shared" si="384"/>
        <v>1.4399673032604369E-8</v>
      </c>
      <c r="DJ946" s="30">
        <f t="shared" si="385"/>
        <v>1.440007329192435E-8</v>
      </c>
      <c r="DK946" s="30">
        <f t="shared" si="386"/>
        <v>1.4400073291249094E-8</v>
      </c>
      <c r="DL946" s="30">
        <f t="shared" si="387"/>
        <v>1.4400073291249094E-8</v>
      </c>
      <c r="DN946" s="36"/>
      <c r="DO946" s="36"/>
      <c r="DP946" s="36"/>
      <c r="DV946" s="36"/>
      <c r="DW946" s="36"/>
      <c r="DX946" s="36"/>
      <c r="ED946" s="36"/>
      <c r="EE946" s="36"/>
      <c r="EF946" s="36"/>
      <c r="EL946" s="36"/>
      <c r="EM946" s="36"/>
      <c r="EN946" s="36"/>
      <c r="ET946" s="36"/>
      <c r="EU946" s="36"/>
      <c r="EV946" s="36"/>
    </row>
    <row r="947" spans="14:152" s="30" customFormat="1" ht="12.75">
      <c r="N947" s="36">
        <v>2.0099999999999999E-9</v>
      </c>
      <c r="O947" s="36">
        <v>1.4998025611400001</v>
      </c>
      <c r="P947" s="36">
        <v>827.92358748649997</v>
      </c>
      <c r="Q947" s="30">
        <f t="shared" si="380"/>
        <v>-2.0073955244842051E-9</v>
      </c>
      <c r="R947" s="30">
        <f t="shared" si="381"/>
        <v>-2.0074081815592429E-9</v>
      </c>
      <c r="S947" s="30">
        <f t="shared" si="382"/>
        <v>-2.0074081815379107E-9</v>
      </c>
      <c r="T947" s="30">
        <f t="shared" si="383"/>
        <v>-2.0074081815379107E-9</v>
      </c>
      <c r="V947" s="36"/>
      <c r="W947" s="36"/>
      <c r="X947" s="36"/>
      <c r="AD947" s="36"/>
      <c r="AE947" s="36"/>
      <c r="AF947" s="36"/>
      <c r="AL947" s="36"/>
      <c r="AM947" s="36"/>
      <c r="AN947" s="36"/>
      <c r="AT947" s="36"/>
      <c r="AU947" s="36"/>
      <c r="AV947" s="36"/>
      <c r="BB947" s="36"/>
      <c r="BC947" s="36"/>
      <c r="BD947" s="36"/>
      <c r="BJ947" s="36"/>
      <c r="BK947" s="36"/>
      <c r="BL947" s="36"/>
      <c r="BR947" s="36"/>
      <c r="BS947" s="36"/>
      <c r="BT947" s="36"/>
      <c r="BZ947" s="36"/>
      <c r="CA947" s="36"/>
      <c r="CB947" s="36"/>
      <c r="CH947" s="36"/>
      <c r="CI947" s="36"/>
      <c r="CJ947" s="36"/>
      <c r="CP947" s="36"/>
      <c r="CQ947" s="36"/>
      <c r="CR947" s="36"/>
      <c r="CX947" s="36"/>
      <c r="CY947" s="36"/>
      <c r="CZ947" s="36"/>
      <c r="DF947" s="36">
        <v>1.233E-8</v>
      </c>
      <c r="DG947" s="36">
        <v>1.64803509193</v>
      </c>
      <c r="DH947" s="36">
        <v>433.663553767</v>
      </c>
      <c r="DI947" s="30">
        <f t="shared" si="384"/>
        <v>8.9673763841161745E-9</v>
      </c>
      <c r="DJ947" s="30">
        <f t="shared" si="385"/>
        <v>8.9668272113863741E-9</v>
      </c>
      <c r="DK947" s="30">
        <f t="shared" si="386"/>
        <v>8.9668272123130992E-9</v>
      </c>
      <c r="DL947" s="30">
        <f t="shared" si="387"/>
        <v>8.9668272123130992E-9</v>
      </c>
      <c r="DN947" s="36"/>
      <c r="DO947" s="36"/>
      <c r="DP947" s="36"/>
      <c r="DV947" s="36"/>
      <c r="DW947" s="36"/>
      <c r="DX947" s="36"/>
      <c r="ED947" s="36"/>
      <c r="EE947" s="36"/>
      <c r="EF947" s="36"/>
      <c r="EL947" s="36"/>
      <c r="EM947" s="36"/>
      <c r="EN947" s="36"/>
      <c r="ET947" s="36"/>
      <c r="EU947" s="36"/>
      <c r="EV947" s="36"/>
    </row>
    <row r="948" spans="14:152" s="30" customFormat="1" ht="12.75">
      <c r="N948" s="36">
        <v>1.97E-9</v>
      </c>
      <c r="O948" s="36">
        <v>5.7912636080900004</v>
      </c>
      <c r="P948" s="36">
        <v>639.94547042379997</v>
      </c>
      <c r="Q948" s="30">
        <f t="shared" si="380"/>
        <v>-1.226802655589469E-9</v>
      </c>
      <c r="R948" s="30">
        <f t="shared" si="381"/>
        <v>-1.226655048086928E-9</v>
      </c>
      <c r="S948" s="30">
        <f t="shared" si="382"/>
        <v>-1.2266550483360164E-9</v>
      </c>
      <c r="T948" s="30">
        <f t="shared" si="383"/>
        <v>-1.2266550483360158E-9</v>
      </c>
      <c r="V948" s="36"/>
      <c r="W948" s="36"/>
      <c r="X948" s="36"/>
      <c r="AD948" s="36"/>
      <c r="AE948" s="36"/>
      <c r="AF948" s="36"/>
      <c r="AL948" s="36"/>
      <c r="AM948" s="36"/>
      <c r="AN948" s="36"/>
      <c r="AT948" s="36"/>
      <c r="AU948" s="36"/>
      <c r="AV948" s="36"/>
      <c r="BB948" s="36"/>
      <c r="BC948" s="36"/>
      <c r="BD948" s="36"/>
      <c r="BJ948" s="36"/>
      <c r="BK948" s="36"/>
      <c r="BL948" s="36"/>
      <c r="BR948" s="36"/>
      <c r="BS948" s="36"/>
      <c r="BT948" s="36"/>
      <c r="BZ948" s="36"/>
      <c r="CA948" s="36"/>
      <c r="CB948" s="36"/>
      <c r="CH948" s="36"/>
      <c r="CI948" s="36"/>
      <c r="CJ948" s="36"/>
      <c r="CP948" s="36"/>
      <c r="CQ948" s="36"/>
      <c r="CR948" s="36"/>
      <c r="CX948" s="36"/>
      <c r="CY948" s="36"/>
      <c r="CZ948" s="36"/>
      <c r="DF948" s="36">
        <v>1.4759999999999999E-8</v>
      </c>
      <c r="DG948" s="36">
        <v>3.7663439910999998</v>
      </c>
      <c r="DH948" s="36">
        <v>272.5815756165</v>
      </c>
      <c r="DI948" s="30">
        <f t="shared" si="384"/>
        <v>-9.3290974243337147E-9</v>
      </c>
      <c r="DJ948" s="30">
        <f t="shared" si="385"/>
        <v>-9.3286308842994057E-9</v>
      </c>
      <c r="DK948" s="30">
        <f t="shared" si="386"/>
        <v>-9.3286308850866831E-9</v>
      </c>
      <c r="DL948" s="30">
        <f t="shared" si="387"/>
        <v>-9.3286308850866782E-9</v>
      </c>
      <c r="DN948" s="36"/>
      <c r="DO948" s="36"/>
      <c r="DP948" s="36"/>
      <c r="DV948" s="36"/>
      <c r="DW948" s="36"/>
      <c r="DX948" s="36"/>
      <c r="ED948" s="36"/>
      <c r="EE948" s="36"/>
      <c r="EF948" s="36"/>
      <c r="EL948" s="36"/>
      <c r="EM948" s="36"/>
      <c r="EN948" s="36"/>
      <c r="ET948" s="36"/>
      <c r="EU948" s="36"/>
      <c r="EV948" s="36"/>
    </row>
    <row r="949" spans="14:152" s="30" customFormat="1" ht="12.75">
      <c r="N949" s="36">
        <v>2.6599999999999999E-9</v>
      </c>
      <c r="O949" s="36">
        <v>1.45514683392</v>
      </c>
      <c r="P949" s="36">
        <v>109.2431133729</v>
      </c>
      <c r="Q949" s="30">
        <f t="shared" si="380"/>
        <v>1.7566731651833711E-9</v>
      </c>
      <c r="R949" s="30">
        <f t="shared" si="381"/>
        <v>1.7567058164444506E-9</v>
      </c>
      <c r="S949" s="30">
        <f t="shared" si="382"/>
        <v>1.756705816389354E-9</v>
      </c>
      <c r="T949" s="30">
        <f t="shared" si="383"/>
        <v>1.7567058163893544E-9</v>
      </c>
      <c r="V949" s="36"/>
      <c r="W949" s="36"/>
      <c r="X949" s="36"/>
      <c r="AD949" s="36"/>
      <c r="AE949" s="36"/>
      <c r="AF949" s="36"/>
      <c r="AL949" s="36"/>
      <c r="AM949" s="36"/>
      <c r="AN949" s="36"/>
      <c r="AT949" s="36"/>
      <c r="AU949" s="36"/>
      <c r="AV949" s="36"/>
      <c r="BB949" s="36"/>
      <c r="BC949" s="36"/>
      <c r="BD949" s="36"/>
      <c r="BJ949" s="36"/>
      <c r="BK949" s="36"/>
      <c r="BL949" s="36"/>
      <c r="BR949" s="36"/>
      <c r="BS949" s="36"/>
      <c r="BT949" s="36"/>
      <c r="BZ949" s="36"/>
      <c r="CA949" s="36"/>
      <c r="CB949" s="36"/>
      <c r="CH949" s="36"/>
      <c r="CI949" s="36"/>
      <c r="CJ949" s="36"/>
      <c r="CP949" s="36"/>
      <c r="CQ949" s="36"/>
      <c r="CR949" s="36"/>
      <c r="CX949" s="36"/>
      <c r="CY949" s="36"/>
      <c r="CZ949" s="36"/>
      <c r="DF949" s="36">
        <v>1.199E-8</v>
      </c>
      <c r="DG949" s="36">
        <v>1.78020373551</v>
      </c>
      <c r="DH949" s="36">
        <v>102.3420146932</v>
      </c>
      <c r="DI949" s="30">
        <f t="shared" si="384"/>
        <v>4.2017139239445965E-9</v>
      </c>
      <c r="DJ949" s="30">
        <f t="shared" si="385"/>
        <v>4.2018858964435496E-9</v>
      </c>
      <c r="DK949" s="30">
        <f t="shared" si="386"/>
        <v>4.2018858961533581E-9</v>
      </c>
      <c r="DL949" s="30">
        <f t="shared" si="387"/>
        <v>4.2018858961533581E-9</v>
      </c>
      <c r="DN949" s="36"/>
      <c r="DO949" s="36"/>
      <c r="DP949" s="36"/>
      <c r="DV949" s="36"/>
      <c r="DW949" s="36"/>
      <c r="DX949" s="36"/>
      <c r="ED949" s="36"/>
      <c r="EE949" s="36"/>
      <c r="EF949" s="36"/>
      <c r="EL949" s="36"/>
      <c r="EM949" s="36"/>
      <c r="EN949" s="36"/>
      <c r="ET949" s="36"/>
      <c r="EU949" s="36"/>
      <c r="EV949" s="36"/>
    </row>
    <row r="950" spans="14:152" s="30" customFormat="1" ht="12.75">
      <c r="N950" s="36">
        <v>2.3899999999999998E-9</v>
      </c>
      <c r="O950" s="36">
        <v>4.6364038286299998</v>
      </c>
      <c r="P950" s="36">
        <v>868.71675200020002</v>
      </c>
      <c r="Q950" s="30">
        <f t="shared" si="380"/>
        <v>2.3512752634911101E-9</v>
      </c>
      <c r="R950" s="30">
        <f t="shared" si="381"/>
        <v>2.3512195431447969E-9</v>
      </c>
      <c r="S950" s="30">
        <f t="shared" si="382"/>
        <v>2.3512195432388551E-9</v>
      </c>
      <c r="T950" s="30">
        <f t="shared" si="383"/>
        <v>2.3512195432388547E-9</v>
      </c>
      <c r="V950" s="36"/>
      <c r="W950" s="36"/>
      <c r="X950" s="36"/>
      <c r="AD950" s="36"/>
      <c r="AE950" s="36"/>
      <c r="AF950" s="36"/>
      <c r="AL950" s="36"/>
      <c r="AM950" s="36"/>
      <c r="AN950" s="36"/>
      <c r="AT950" s="36"/>
      <c r="AU950" s="36"/>
      <c r="AV950" s="36"/>
      <c r="BB950" s="36"/>
      <c r="BC950" s="36"/>
      <c r="BD950" s="36"/>
      <c r="BJ950" s="36"/>
      <c r="BK950" s="36"/>
      <c r="BL950" s="36"/>
      <c r="BR950" s="36"/>
      <c r="BS950" s="36"/>
      <c r="BT950" s="36"/>
      <c r="BZ950" s="36"/>
      <c r="CA950" s="36"/>
      <c r="CB950" s="36"/>
      <c r="CH950" s="36"/>
      <c r="CI950" s="36"/>
      <c r="CJ950" s="36"/>
      <c r="CP950" s="36"/>
      <c r="CQ950" s="36"/>
      <c r="CR950" s="36"/>
      <c r="CX950" s="36"/>
      <c r="CY950" s="36"/>
      <c r="CZ950" s="36"/>
      <c r="DF950" s="36">
        <v>1.186E-8</v>
      </c>
      <c r="DG950" s="36">
        <v>4.72162748523</v>
      </c>
      <c r="DH950" s="36">
        <v>795.6802585721</v>
      </c>
      <c r="DI950" s="30">
        <f t="shared" si="384"/>
        <v>1.1294964770756591E-8</v>
      </c>
      <c r="DJ950" s="30">
        <f t="shared" si="385"/>
        <v>1.1295395353471042E-8</v>
      </c>
      <c r="DK950" s="30">
        <f t="shared" si="386"/>
        <v>1.1295395352744594E-8</v>
      </c>
      <c r="DL950" s="30">
        <f t="shared" si="387"/>
        <v>1.1295395352744596E-8</v>
      </c>
      <c r="DN950" s="36"/>
      <c r="DO950" s="36"/>
      <c r="DP950" s="36"/>
      <c r="DV950" s="36"/>
      <c r="DW950" s="36"/>
      <c r="DX950" s="36"/>
      <c r="ED950" s="36"/>
      <c r="EE950" s="36"/>
      <c r="EF950" s="36"/>
      <c r="EL950" s="36"/>
      <c r="EM950" s="36"/>
      <c r="EN950" s="36"/>
      <c r="ET950" s="36"/>
      <c r="EU950" s="36"/>
      <c r="EV950" s="36"/>
    </row>
    <row r="951" spans="14:152" s="30" customFormat="1" ht="12.75">
      <c r="N951" s="36">
        <v>1.9399999999999999E-9</v>
      </c>
      <c r="O951" s="36">
        <v>5.5958242411099999</v>
      </c>
      <c r="P951" s="36">
        <v>426.3375584451</v>
      </c>
      <c r="Q951" s="30">
        <f t="shared" si="380"/>
        <v>-1.9320833266007947E-9</v>
      </c>
      <c r="R951" s="30">
        <f t="shared" si="381"/>
        <v>-1.932094492233336E-9</v>
      </c>
      <c r="S951" s="30">
        <f t="shared" si="382"/>
        <v>-1.9320944922145011E-9</v>
      </c>
      <c r="T951" s="30">
        <f t="shared" si="383"/>
        <v>-1.9320944922145011E-9</v>
      </c>
      <c r="V951" s="36"/>
      <c r="W951" s="36"/>
      <c r="X951" s="36"/>
      <c r="AD951" s="36"/>
      <c r="AE951" s="36"/>
      <c r="AF951" s="36"/>
      <c r="AL951" s="36"/>
      <c r="AM951" s="36"/>
      <c r="AN951" s="36"/>
      <c r="AT951" s="36"/>
      <c r="AU951" s="36"/>
      <c r="AV951" s="36"/>
      <c r="BB951" s="36"/>
      <c r="BC951" s="36"/>
      <c r="BD951" s="36"/>
      <c r="BJ951" s="36"/>
      <c r="BK951" s="36"/>
      <c r="BL951" s="36"/>
      <c r="BR951" s="36"/>
      <c r="BS951" s="36"/>
      <c r="BT951" s="36"/>
      <c r="BZ951" s="36"/>
      <c r="CA951" s="36"/>
      <c r="CB951" s="36"/>
      <c r="CH951" s="36"/>
      <c r="CI951" s="36"/>
      <c r="CJ951" s="36"/>
      <c r="CP951" s="36"/>
      <c r="CQ951" s="36"/>
      <c r="CR951" s="36"/>
      <c r="CX951" s="36"/>
      <c r="CY951" s="36"/>
      <c r="CZ951" s="36"/>
      <c r="DF951" s="36">
        <v>1.2909999999999999E-8</v>
      </c>
      <c r="DG951" s="36">
        <v>4.4269793828499999</v>
      </c>
      <c r="DH951" s="36">
        <v>10220.399093211799</v>
      </c>
      <c r="DI951" s="30">
        <f t="shared" si="384"/>
        <v>-5.080737338762528E-9</v>
      </c>
      <c r="DJ951" s="30">
        <f t="shared" si="385"/>
        <v>-5.0988820195551654E-9</v>
      </c>
      <c r="DK951" s="30">
        <f t="shared" si="386"/>
        <v>-5.0988819889470905E-9</v>
      </c>
      <c r="DL951" s="30">
        <f t="shared" si="387"/>
        <v>-5.0988819889471749E-9</v>
      </c>
      <c r="DN951" s="36"/>
      <c r="DO951" s="36"/>
      <c r="DP951" s="36"/>
      <c r="DV951" s="36"/>
      <c r="DW951" s="36"/>
      <c r="DX951" s="36"/>
      <c r="ED951" s="36"/>
      <c r="EE951" s="36"/>
      <c r="EF951" s="36"/>
      <c r="EL951" s="36"/>
      <c r="EM951" s="36"/>
      <c r="EN951" s="36"/>
      <c r="ET951" s="36"/>
      <c r="EU951" s="36"/>
      <c r="EV951" s="36"/>
    </row>
    <row r="952" spans="14:152" s="30" customFormat="1" ht="12.75">
      <c r="N952" s="36">
        <v>2.4699999999999999E-9</v>
      </c>
      <c r="O952" s="36">
        <v>2.9134876624800001</v>
      </c>
      <c r="P952" s="36">
        <v>689.61853893689999</v>
      </c>
      <c r="Q952" s="30">
        <f t="shared" si="380"/>
        <v>1.5156542788728949E-9</v>
      </c>
      <c r="R952" s="30">
        <f t="shared" si="381"/>
        <v>1.5154530140182053E-9</v>
      </c>
      <c r="S952" s="30">
        <f t="shared" si="382"/>
        <v>1.5154530143578418E-9</v>
      </c>
      <c r="T952" s="30">
        <f t="shared" si="383"/>
        <v>1.5154530143578401E-9</v>
      </c>
      <c r="V952" s="36"/>
      <c r="W952" s="36"/>
      <c r="X952" s="36"/>
      <c r="AD952" s="36"/>
      <c r="AE952" s="36"/>
      <c r="AF952" s="36"/>
      <c r="AL952" s="36"/>
      <c r="AM952" s="36"/>
      <c r="AN952" s="36"/>
      <c r="AT952" s="36"/>
      <c r="AU952" s="36"/>
      <c r="AV952" s="36"/>
      <c r="BB952" s="36"/>
      <c r="BC952" s="36"/>
      <c r="BD952" s="36"/>
      <c r="BJ952" s="36"/>
      <c r="BK952" s="36"/>
      <c r="BL952" s="36"/>
      <c r="BR952" s="36"/>
      <c r="BS952" s="36"/>
      <c r="BT952" s="36"/>
      <c r="BZ952" s="36"/>
      <c r="CA952" s="36"/>
      <c r="CB952" s="36"/>
      <c r="CH952" s="36"/>
      <c r="CI952" s="36"/>
      <c r="CJ952" s="36"/>
      <c r="CP952" s="36"/>
      <c r="CQ952" s="36"/>
      <c r="CR952" s="36"/>
      <c r="CX952" s="36"/>
      <c r="CY952" s="36"/>
      <c r="CZ952" s="36"/>
      <c r="DF952" s="36">
        <v>1.576E-8</v>
      </c>
      <c r="DG952" s="36">
        <v>2.40263038916</v>
      </c>
      <c r="DH952" s="36">
        <v>348.63519857099999</v>
      </c>
      <c r="DI952" s="30">
        <f t="shared" si="384"/>
        <v>1.4053990895702335E-8</v>
      </c>
      <c r="DJ952" s="30">
        <f t="shared" si="385"/>
        <v>1.4054362934782862E-8</v>
      </c>
      <c r="DK952" s="30">
        <f t="shared" si="386"/>
        <v>1.4054362934155101E-8</v>
      </c>
      <c r="DL952" s="30">
        <f t="shared" si="387"/>
        <v>1.4054362934155103E-8</v>
      </c>
      <c r="DN952" s="36"/>
      <c r="DO952" s="36"/>
      <c r="DP952" s="36"/>
      <c r="DV952" s="36"/>
      <c r="DW952" s="36"/>
      <c r="DX952" s="36"/>
      <c r="ED952" s="36"/>
      <c r="EE952" s="36"/>
      <c r="EF952" s="36"/>
      <c r="EL952" s="36"/>
      <c r="EM952" s="36"/>
      <c r="EN952" s="36"/>
      <c r="ET952" s="36"/>
      <c r="EU952" s="36"/>
      <c r="EV952" s="36"/>
    </row>
    <row r="953" spans="14:152" s="30" customFormat="1" ht="12.75">
      <c r="N953" s="36">
        <v>2.0500000000000002E-9</v>
      </c>
      <c r="O953" s="36">
        <v>1.04616771894</v>
      </c>
      <c r="P953" s="36">
        <v>448.68959140380002</v>
      </c>
      <c r="Q953" s="30">
        <f t="shared" si="380"/>
        <v>2.6406653047582174E-10</v>
      </c>
      <c r="R953" s="30">
        <f t="shared" si="381"/>
        <v>2.639300384208233E-10</v>
      </c>
      <c r="S953" s="30">
        <f t="shared" si="382"/>
        <v>2.6393003865114729E-10</v>
      </c>
      <c r="T953" s="30">
        <f t="shared" si="383"/>
        <v>2.6393003865114636E-10</v>
      </c>
      <c r="V953" s="36"/>
      <c r="W953" s="36"/>
      <c r="X953" s="36"/>
      <c r="AD953" s="36"/>
      <c r="AE953" s="36"/>
      <c r="AF953" s="36"/>
      <c r="AL953" s="36"/>
      <c r="AM953" s="36"/>
      <c r="AN953" s="36"/>
      <c r="AT953" s="36"/>
      <c r="AU953" s="36"/>
      <c r="AV953" s="36"/>
      <c r="BB953" s="36"/>
      <c r="BC953" s="36"/>
      <c r="BD953" s="36"/>
      <c r="BJ953" s="36"/>
      <c r="BK953" s="36"/>
      <c r="BL953" s="36"/>
      <c r="BR953" s="36"/>
      <c r="BS953" s="36"/>
      <c r="BT953" s="36"/>
      <c r="BZ953" s="36"/>
      <c r="CA953" s="36"/>
      <c r="CB953" s="36"/>
      <c r="CH953" s="36"/>
      <c r="CI953" s="36"/>
      <c r="CJ953" s="36"/>
      <c r="CP953" s="36"/>
      <c r="CQ953" s="36"/>
      <c r="CR953" s="36"/>
      <c r="CX953" s="36"/>
      <c r="CY953" s="36"/>
      <c r="CZ953" s="36"/>
      <c r="DF953" s="36">
        <v>1.4970000000000001E-8</v>
      </c>
      <c r="DG953" s="36">
        <v>3.4461431732599999</v>
      </c>
      <c r="DH953" s="36">
        <v>3024.2205570432002</v>
      </c>
      <c r="DI953" s="30">
        <f t="shared" si="384"/>
        <v>1.0897116478333765E-8</v>
      </c>
      <c r="DJ953" s="30">
        <f t="shared" si="385"/>
        <v>1.0892470451756924E-8</v>
      </c>
      <c r="DK953" s="30">
        <f t="shared" si="386"/>
        <v>1.0892470459598712E-8</v>
      </c>
      <c r="DL953" s="30">
        <f t="shared" si="387"/>
        <v>1.0892470459598676E-8</v>
      </c>
      <c r="DN953" s="36"/>
      <c r="DO953" s="36"/>
      <c r="DP953" s="36"/>
      <c r="DV953" s="36"/>
      <c r="DW953" s="36"/>
      <c r="DX953" s="36"/>
      <c r="ED953" s="36"/>
      <c r="EE953" s="36"/>
      <c r="EF953" s="36"/>
      <c r="EL953" s="36"/>
      <c r="EM953" s="36"/>
      <c r="EN953" s="36"/>
      <c r="ET953" s="36"/>
      <c r="EU953" s="36"/>
      <c r="EV953" s="36"/>
    </row>
    <row r="954" spans="14:152" s="30" customFormat="1" ht="12.75">
      <c r="N954" s="36">
        <v>2.3199999999999998E-9</v>
      </c>
      <c r="O954" s="36">
        <v>1.7650381881599999</v>
      </c>
      <c r="P954" s="36">
        <v>354.26427286350003</v>
      </c>
      <c r="Q954" s="30">
        <f t="shared" si="380"/>
        <v>2.274119740223568E-9</v>
      </c>
      <c r="R954" s="30">
        <f t="shared" si="381"/>
        <v>2.2740953992813037E-9</v>
      </c>
      <c r="S954" s="30">
        <f t="shared" si="382"/>
        <v>2.2740953993223832E-9</v>
      </c>
      <c r="T954" s="30">
        <f t="shared" si="383"/>
        <v>2.2740953993223832E-9</v>
      </c>
      <c r="V954" s="36"/>
      <c r="W954" s="36"/>
      <c r="X954" s="36"/>
      <c r="AD954" s="36"/>
      <c r="AE954" s="36"/>
      <c r="AF954" s="36"/>
      <c r="AL954" s="36"/>
      <c r="AM954" s="36"/>
      <c r="AN954" s="36"/>
      <c r="AT954" s="36"/>
      <c r="AU954" s="36"/>
      <c r="AV954" s="36"/>
      <c r="BB954" s="36"/>
      <c r="BC954" s="36"/>
      <c r="BD954" s="36"/>
      <c r="BJ954" s="36"/>
      <c r="BK954" s="36"/>
      <c r="BL954" s="36"/>
      <c r="BR954" s="36"/>
      <c r="BS954" s="36"/>
      <c r="BT954" s="36"/>
      <c r="BZ954" s="36"/>
      <c r="CA954" s="36"/>
      <c r="CB954" s="36"/>
      <c r="CH954" s="36"/>
      <c r="CI954" s="36"/>
      <c r="CJ954" s="36"/>
      <c r="CP954" s="36"/>
      <c r="CQ954" s="36"/>
      <c r="CR954" s="36"/>
      <c r="CX954" s="36"/>
      <c r="CY954" s="36"/>
      <c r="CZ954" s="36"/>
      <c r="DF954" s="36">
        <v>1.1749999999999999E-8</v>
      </c>
      <c r="DG954" s="36">
        <v>4.85145058205</v>
      </c>
      <c r="DH954" s="36">
        <v>433.75992198659998</v>
      </c>
      <c r="DI954" s="30">
        <f t="shared" si="384"/>
        <v>-9.0234599197316724E-9</v>
      </c>
      <c r="DJ954" s="30">
        <f t="shared" si="385"/>
        <v>-9.0229714185630827E-9</v>
      </c>
      <c r="DK954" s="30">
        <f t="shared" si="386"/>
        <v>-9.0229714193874327E-9</v>
      </c>
      <c r="DL954" s="30">
        <f t="shared" si="387"/>
        <v>-9.022971419387431E-9</v>
      </c>
      <c r="DN954" s="36"/>
      <c r="DO954" s="36"/>
      <c r="DP954" s="36"/>
      <c r="DV954" s="36"/>
      <c r="DW954" s="36"/>
      <c r="DX954" s="36"/>
      <c r="ED954" s="36"/>
      <c r="EE954" s="36"/>
      <c r="EF954" s="36"/>
      <c r="EL954" s="36"/>
      <c r="EM954" s="36"/>
      <c r="EN954" s="36"/>
      <c r="ET954" s="36"/>
      <c r="EU954" s="36"/>
      <c r="EV954" s="36"/>
    </row>
    <row r="955" spans="14:152" s="30" customFormat="1" ht="12.75">
      <c r="N955" s="36">
        <v>2.2400000000000001E-9</v>
      </c>
      <c r="O955" s="36">
        <v>3.4539102776199999</v>
      </c>
      <c r="P955" s="36">
        <v>1190.0351205336999</v>
      </c>
      <c r="Q955" s="30">
        <f t="shared" si="380"/>
        <v>-2.239991630375357E-9</v>
      </c>
      <c r="R955" s="30">
        <f t="shared" si="381"/>
        <v>-2.2399905044490195E-9</v>
      </c>
      <c r="S955" s="30">
        <f t="shared" si="382"/>
        <v>-2.2399905044509795E-9</v>
      </c>
      <c r="T955" s="30">
        <f t="shared" si="383"/>
        <v>-2.2399905044509795E-9</v>
      </c>
      <c r="V955" s="36"/>
      <c r="W955" s="36"/>
      <c r="X955" s="36"/>
      <c r="AD955" s="36"/>
      <c r="AE955" s="36"/>
      <c r="AF955" s="36"/>
      <c r="AL955" s="36"/>
      <c r="AM955" s="36"/>
      <c r="AN955" s="36"/>
      <c r="AT955" s="36"/>
      <c r="AU955" s="36"/>
      <c r="AV955" s="36"/>
      <c r="BB955" s="36"/>
      <c r="BC955" s="36"/>
      <c r="BD955" s="36"/>
      <c r="BJ955" s="36"/>
      <c r="BK955" s="36"/>
      <c r="BL955" s="36"/>
      <c r="BR955" s="36"/>
      <c r="BS955" s="36"/>
      <c r="BT955" s="36"/>
      <c r="BZ955" s="36"/>
      <c r="CA955" s="36"/>
      <c r="CB955" s="36"/>
      <c r="CH955" s="36"/>
      <c r="CI955" s="36"/>
      <c r="CJ955" s="36"/>
      <c r="CP955" s="36"/>
      <c r="CQ955" s="36"/>
      <c r="CR955" s="36"/>
      <c r="CX955" s="36"/>
      <c r="CY955" s="36"/>
      <c r="CZ955" s="36"/>
      <c r="DF955" s="36">
        <v>1.262E-8</v>
      </c>
      <c r="DG955" s="36">
        <v>5.7941634606900001</v>
      </c>
      <c r="DH955" s="36">
        <v>531.97858695499997</v>
      </c>
      <c r="DI955" s="30">
        <f t="shared" si="384"/>
        <v>-1.206739456659772E-8</v>
      </c>
      <c r="DJ955" s="30">
        <f t="shared" si="385"/>
        <v>-1.2067100507410697E-8</v>
      </c>
      <c r="DK955" s="30">
        <f t="shared" si="386"/>
        <v>-1.2067100507906969E-8</v>
      </c>
      <c r="DL955" s="30">
        <f t="shared" si="387"/>
        <v>-1.2067100507906969E-8</v>
      </c>
      <c r="DN955" s="36"/>
      <c r="DO955" s="36"/>
      <c r="DP955" s="36"/>
      <c r="DV955" s="36"/>
      <c r="DW955" s="36"/>
      <c r="DX955" s="36"/>
      <c r="ED955" s="36"/>
      <c r="EE955" s="36"/>
      <c r="EF955" s="36"/>
      <c r="EL955" s="36"/>
      <c r="EM955" s="36"/>
      <c r="EN955" s="36"/>
      <c r="ET955" s="36"/>
      <c r="EU955" s="36"/>
      <c r="EV955" s="36"/>
    </row>
    <row r="956" spans="14:152" s="30" customFormat="1" ht="12.75">
      <c r="N956" s="36">
        <v>2.21E-9</v>
      </c>
      <c r="O956" s="36">
        <v>6.2795154591299998</v>
      </c>
      <c r="P956" s="36">
        <v>1596.1864422845999</v>
      </c>
      <c r="Q956" s="30">
        <f t="shared" si="380"/>
        <v>-1.8594842286242538E-9</v>
      </c>
      <c r="R956" s="30">
        <f t="shared" si="381"/>
        <v>-1.8597694389518785E-9</v>
      </c>
      <c r="S956" s="30">
        <f t="shared" si="382"/>
        <v>-1.8597694384706922E-9</v>
      </c>
      <c r="T956" s="30">
        <f t="shared" si="383"/>
        <v>-1.8597694384706943E-9</v>
      </c>
      <c r="V956" s="36"/>
      <c r="W956" s="36"/>
      <c r="X956" s="36"/>
      <c r="AD956" s="36"/>
      <c r="AE956" s="36"/>
      <c r="AF956" s="36"/>
      <c r="AL956" s="36"/>
      <c r="AM956" s="36"/>
      <c r="AN956" s="36"/>
      <c r="AT956" s="36"/>
      <c r="AU956" s="36"/>
      <c r="AV956" s="36"/>
      <c r="BB956" s="36"/>
      <c r="BC956" s="36"/>
      <c r="BD956" s="36"/>
      <c r="BJ956" s="36"/>
      <c r="BK956" s="36"/>
      <c r="BL956" s="36"/>
      <c r="BR956" s="36"/>
      <c r="BS956" s="36"/>
      <c r="BT956" s="36"/>
      <c r="BZ956" s="36"/>
      <c r="CA956" s="36"/>
      <c r="CB956" s="36"/>
      <c r="CH956" s="36"/>
      <c r="CI956" s="36"/>
      <c r="CJ956" s="36"/>
      <c r="CP956" s="36"/>
      <c r="CQ956" s="36"/>
      <c r="CR956" s="36"/>
      <c r="CX956" s="36"/>
      <c r="CY956" s="36"/>
      <c r="CZ956" s="36"/>
      <c r="DF956" s="36">
        <v>1.486E-8</v>
      </c>
      <c r="DG956" s="36">
        <v>4.3959935210500003</v>
      </c>
      <c r="DH956" s="36">
        <v>1055.4497769261</v>
      </c>
      <c r="DI956" s="30">
        <f t="shared" si="384"/>
        <v>1.7017629632260541E-9</v>
      </c>
      <c r="DJ956" s="30">
        <f t="shared" si="385"/>
        <v>1.6994314784466731E-9</v>
      </c>
      <c r="DK956" s="30">
        <f t="shared" si="386"/>
        <v>1.699431482380955E-9</v>
      </c>
      <c r="DL956" s="30">
        <f t="shared" si="387"/>
        <v>1.6994314823809418E-9</v>
      </c>
      <c r="DN956" s="36"/>
      <c r="DO956" s="36"/>
      <c r="DP956" s="36"/>
      <c r="DV956" s="36"/>
      <c r="DW956" s="36"/>
      <c r="DX956" s="36"/>
      <c r="ED956" s="36"/>
      <c r="EE956" s="36"/>
      <c r="EF956" s="36"/>
      <c r="EL956" s="36"/>
      <c r="EM956" s="36"/>
      <c r="EN956" s="36"/>
      <c r="ET956" s="36"/>
      <c r="EU956" s="36"/>
      <c r="EV956" s="36"/>
    </row>
    <row r="957" spans="14:152" s="30" customFormat="1" ht="12.75">
      <c r="N957" s="36">
        <v>2.3699999999999999E-9</v>
      </c>
      <c r="O957" s="36">
        <v>1.2496114136900001</v>
      </c>
      <c r="P957" s="36">
        <v>882.94384600180001</v>
      </c>
      <c r="Q957" s="30">
        <f t="shared" si="380"/>
        <v>-2.0749169213204653E-9</v>
      </c>
      <c r="R957" s="30">
        <f t="shared" si="381"/>
        <v>-2.0747655903000931E-9</v>
      </c>
      <c r="S957" s="30">
        <f t="shared" si="382"/>
        <v>-2.0747655905554868E-9</v>
      </c>
      <c r="T957" s="30">
        <f t="shared" si="383"/>
        <v>-2.0747655905554856E-9</v>
      </c>
      <c r="V957" s="36"/>
      <c r="W957" s="36"/>
      <c r="X957" s="36"/>
      <c r="AD957" s="36"/>
      <c r="AE957" s="36"/>
      <c r="AF957" s="36"/>
      <c r="AL957" s="36"/>
      <c r="AM957" s="36"/>
      <c r="AN957" s="36"/>
      <c r="AT957" s="36"/>
      <c r="AU957" s="36"/>
      <c r="AV957" s="36"/>
      <c r="BB957" s="36"/>
      <c r="BC957" s="36"/>
      <c r="BD957" s="36"/>
      <c r="BJ957" s="36"/>
      <c r="BK957" s="36"/>
      <c r="BL957" s="36"/>
      <c r="BR957" s="36"/>
      <c r="BS957" s="36"/>
      <c r="BT957" s="36"/>
      <c r="BZ957" s="36"/>
      <c r="CA957" s="36"/>
      <c r="CB957" s="36"/>
      <c r="CH957" s="36"/>
      <c r="CI957" s="36"/>
      <c r="CJ957" s="36"/>
      <c r="CP957" s="36"/>
      <c r="CQ957" s="36"/>
      <c r="CR957" s="36"/>
      <c r="CX957" s="36"/>
      <c r="CY957" s="36"/>
      <c r="CZ957" s="36"/>
      <c r="DF957" s="36">
        <v>1.351E-8</v>
      </c>
      <c r="DG957" s="36">
        <v>0.46461977406999999</v>
      </c>
      <c r="DH957" s="36">
        <v>707.56533788050001</v>
      </c>
      <c r="DI957" s="30">
        <f t="shared" si="384"/>
        <v>-1.2837134872083261E-8</v>
      </c>
      <c r="DJ957" s="30">
        <f t="shared" si="385"/>
        <v>-1.2836689004115211E-8</v>
      </c>
      <c r="DK957" s="30">
        <f t="shared" si="386"/>
        <v>-1.2836689004867709E-8</v>
      </c>
      <c r="DL957" s="30">
        <f t="shared" si="387"/>
        <v>-1.2836689004867708E-8</v>
      </c>
      <c r="DN957" s="36"/>
      <c r="DO957" s="36"/>
      <c r="DP957" s="36"/>
      <c r="DV957" s="36"/>
      <c r="DW957" s="36"/>
      <c r="DX957" s="36"/>
      <c r="ED957" s="36"/>
      <c r="EE957" s="36"/>
      <c r="EF957" s="36"/>
      <c r="EL957" s="36"/>
      <c r="EM957" s="36"/>
      <c r="EN957" s="36"/>
      <c r="ET957" s="36"/>
      <c r="EU957" s="36"/>
      <c r="EV957" s="36"/>
    </row>
    <row r="958" spans="14:152" s="30" customFormat="1" ht="12.75">
      <c r="N958" s="36">
        <v>2.0599999999999999E-9</v>
      </c>
      <c r="O958" s="36">
        <v>5.1701066424700004</v>
      </c>
      <c r="P958" s="36">
        <v>253.45912050530001</v>
      </c>
      <c r="Q958" s="30">
        <f t="shared" si="380"/>
        <v>-1.6727612052953854E-9</v>
      </c>
      <c r="R958" s="30">
        <f t="shared" si="381"/>
        <v>-1.6728068026790407E-9</v>
      </c>
      <c r="S958" s="30">
        <f t="shared" si="382"/>
        <v>-1.6728068026020998E-9</v>
      </c>
      <c r="T958" s="30">
        <f t="shared" si="383"/>
        <v>-1.6728068026020998E-9</v>
      </c>
      <c r="V958" s="36"/>
      <c r="W958" s="36"/>
      <c r="X958" s="36"/>
      <c r="AD958" s="36"/>
      <c r="AE958" s="36"/>
      <c r="AF958" s="36"/>
      <c r="AL958" s="36"/>
      <c r="AM958" s="36"/>
      <c r="AN958" s="36"/>
      <c r="AT958" s="36"/>
      <c r="AU958" s="36"/>
      <c r="AV958" s="36"/>
      <c r="BB958" s="36"/>
      <c r="BC958" s="36"/>
      <c r="BD958" s="36"/>
      <c r="BJ958" s="36"/>
      <c r="BK958" s="36"/>
      <c r="BL958" s="36"/>
      <c r="BR958" s="36"/>
      <c r="BS958" s="36"/>
      <c r="BT958" s="36"/>
      <c r="BZ958" s="36"/>
      <c r="CA958" s="36"/>
      <c r="CB958" s="36"/>
      <c r="CH958" s="36"/>
      <c r="CI958" s="36"/>
      <c r="CJ958" s="36"/>
      <c r="CP958" s="36"/>
      <c r="CQ958" s="36"/>
      <c r="CR958" s="36"/>
      <c r="CX958" s="36"/>
      <c r="CY958" s="36"/>
      <c r="CZ958" s="36"/>
      <c r="DF958" s="36">
        <v>1.2299999999999999E-8</v>
      </c>
      <c r="DG958" s="36">
        <v>5.18147817992</v>
      </c>
      <c r="DH958" s="36">
        <v>752.39122939380002</v>
      </c>
      <c r="DI958" s="30">
        <f t="shared" si="384"/>
        <v>6.5440731576122188E-9</v>
      </c>
      <c r="DJ958" s="30">
        <f t="shared" si="385"/>
        <v>6.5452456561515203E-9</v>
      </c>
      <c r="DK958" s="30">
        <f t="shared" si="386"/>
        <v>6.5452456541730598E-9</v>
      </c>
      <c r="DL958" s="30">
        <f t="shared" si="387"/>
        <v>6.5452456541730689E-9</v>
      </c>
      <c r="DN958" s="36"/>
      <c r="DO958" s="36"/>
      <c r="DP958" s="36"/>
      <c r="DV958" s="36"/>
      <c r="DW958" s="36"/>
      <c r="DX958" s="36"/>
      <c r="ED958" s="36"/>
      <c r="EE958" s="36"/>
      <c r="EF958" s="36"/>
      <c r="EL958" s="36"/>
      <c r="EM958" s="36"/>
      <c r="EN958" s="36"/>
      <c r="ET958" s="36"/>
      <c r="EU958" s="36"/>
      <c r="EV958" s="36"/>
    </row>
    <row r="959" spans="14:152" s="30" customFormat="1" ht="12.75">
      <c r="N959" s="36">
        <v>2.0299999999999998E-9</v>
      </c>
      <c r="O959" s="36">
        <v>0.25518217825</v>
      </c>
      <c r="P959" s="36">
        <v>4002.8879843164</v>
      </c>
      <c r="Q959" s="30">
        <f t="shared" si="380"/>
        <v>-2.0272532989964966E-9</v>
      </c>
      <c r="R959" s="30">
        <f t="shared" si="381"/>
        <v>-2.0273161669187316E-9</v>
      </c>
      <c r="S959" s="30">
        <f t="shared" si="382"/>
        <v>-2.0273161668132595E-9</v>
      </c>
      <c r="T959" s="30">
        <f t="shared" si="383"/>
        <v>-2.0273161668132599E-9</v>
      </c>
      <c r="V959" s="36"/>
      <c r="W959" s="36"/>
      <c r="X959" s="36"/>
      <c r="AD959" s="36"/>
      <c r="AE959" s="36"/>
      <c r="AF959" s="36"/>
      <c r="AL959" s="36"/>
      <c r="AM959" s="36"/>
      <c r="AN959" s="36"/>
      <c r="AT959" s="36"/>
      <c r="AU959" s="36"/>
      <c r="AV959" s="36"/>
      <c r="BB959" s="36"/>
      <c r="BC959" s="36"/>
      <c r="BD959" s="36"/>
      <c r="BJ959" s="36"/>
      <c r="BK959" s="36"/>
      <c r="BL959" s="36"/>
      <c r="BR959" s="36"/>
      <c r="BS959" s="36"/>
      <c r="BT959" s="36"/>
      <c r="BZ959" s="36"/>
      <c r="CA959" s="36"/>
      <c r="CB959" s="36"/>
      <c r="CH959" s="36"/>
      <c r="CI959" s="36"/>
      <c r="CJ959" s="36"/>
      <c r="CP959" s="36"/>
      <c r="CQ959" s="36"/>
      <c r="CR959" s="36"/>
      <c r="CX959" s="36"/>
      <c r="CY959" s="36"/>
      <c r="CZ959" s="36"/>
      <c r="DF959" s="36">
        <v>1.1749999999999999E-8</v>
      </c>
      <c r="DG959" s="36">
        <v>4.3553506305900003</v>
      </c>
      <c r="DH959" s="36">
        <v>3892.6816630970002</v>
      </c>
      <c r="DI959" s="30">
        <f t="shared" si="384"/>
        <v>-5.9726066960993755E-10</v>
      </c>
      <c r="DJ959" s="30">
        <f t="shared" si="385"/>
        <v>-5.9042516922571758E-10</v>
      </c>
      <c r="DK959" s="30">
        <f t="shared" si="386"/>
        <v>-5.9042518076037992E-10</v>
      </c>
      <c r="DL959" s="30">
        <f t="shared" si="387"/>
        <v>-5.9042518076033825E-10</v>
      </c>
      <c r="DN959" s="36"/>
      <c r="DO959" s="36"/>
      <c r="DP959" s="36"/>
      <c r="DV959" s="36"/>
      <c r="DW959" s="36"/>
      <c r="DX959" s="36"/>
      <c r="ED959" s="36"/>
      <c r="EE959" s="36"/>
      <c r="EF959" s="36"/>
      <c r="EL959" s="36"/>
      <c r="EM959" s="36"/>
      <c r="EN959" s="36"/>
      <c r="ET959" s="36"/>
      <c r="EU959" s="36"/>
      <c r="EV959" s="36"/>
    </row>
    <row r="960" spans="14:152" s="30" customFormat="1" ht="12.75">
      <c r="N960" s="36">
        <v>2.45E-9</v>
      </c>
      <c r="O960" s="36">
        <v>3.94368773869</v>
      </c>
      <c r="P960" s="36">
        <v>769.81676347560006</v>
      </c>
      <c r="Q960" s="30">
        <f t="shared" si="380"/>
        <v>2.3220433445848379E-9</v>
      </c>
      <c r="R960" s="30">
        <f t="shared" si="381"/>
        <v>2.321953315208348E-9</v>
      </c>
      <c r="S960" s="30">
        <f t="shared" si="382"/>
        <v>2.3219533153602932E-9</v>
      </c>
      <c r="T960" s="30">
        <f t="shared" si="383"/>
        <v>2.3219533153602924E-9</v>
      </c>
      <c r="V960" s="36"/>
      <c r="W960" s="36"/>
      <c r="X960" s="36"/>
      <c r="AD960" s="36"/>
      <c r="AE960" s="36"/>
      <c r="AF960" s="36"/>
      <c r="AL960" s="36"/>
      <c r="AM960" s="36"/>
      <c r="AN960" s="36"/>
      <c r="AT960" s="36"/>
      <c r="AU960" s="36"/>
      <c r="AV960" s="36"/>
      <c r="BB960" s="36"/>
      <c r="BC960" s="36"/>
      <c r="BD960" s="36"/>
      <c r="BJ960" s="36"/>
      <c r="BK960" s="36"/>
      <c r="BL960" s="36"/>
      <c r="BR960" s="36"/>
      <c r="BS960" s="36"/>
      <c r="BT960" s="36"/>
      <c r="BZ960" s="36"/>
      <c r="CA960" s="36"/>
      <c r="CB960" s="36"/>
      <c r="CH960" s="36"/>
      <c r="CI960" s="36"/>
      <c r="CJ960" s="36"/>
      <c r="CP960" s="36"/>
      <c r="CQ960" s="36"/>
      <c r="CR960" s="36"/>
      <c r="CX960" s="36"/>
      <c r="CY960" s="36"/>
      <c r="CZ960" s="36"/>
      <c r="DF960" s="36">
        <v>1.5810000000000001E-8</v>
      </c>
      <c r="DG960" s="36">
        <v>5.4936113232299997</v>
      </c>
      <c r="DH960" s="36">
        <v>419.53282798499998</v>
      </c>
      <c r="DI960" s="30">
        <f t="shared" si="384"/>
        <v>-1.580470233988038E-8</v>
      </c>
      <c r="DJ960" s="30">
        <f t="shared" si="385"/>
        <v>-1.5804728000355761E-8</v>
      </c>
      <c r="DK960" s="30">
        <f t="shared" si="386"/>
        <v>-1.5804728000312513E-8</v>
      </c>
      <c r="DL960" s="30">
        <f t="shared" si="387"/>
        <v>-1.5804728000312513E-8</v>
      </c>
      <c r="DN960" s="36"/>
      <c r="DO960" s="36"/>
      <c r="DP960" s="36"/>
      <c r="DV960" s="36"/>
      <c r="DW960" s="36"/>
      <c r="DX960" s="36"/>
      <c r="ED960" s="36"/>
      <c r="EE960" s="36"/>
      <c r="EF960" s="36"/>
      <c r="EL960" s="36"/>
      <c r="EM960" s="36"/>
      <c r="EN960" s="36"/>
      <c r="ET960" s="36"/>
      <c r="EU960" s="36"/>
      <c r="EV960" s="36"/>
    </row>
    <row r="961" spans="14:152" s="30" customFormat="1" ht="12.75">
      <c r="N961" s="36">
        <v>2.5500000000000001E-9</v>
      </c>
      <c r="O961" s="36">
        <v>6.1179075154999998</v>
      </c>
      <c r="P961" s="36">
        <v>763.43692965770003</v>
      </c>
      <c r="Q961" s="30">
        <f t="shared" ref="Q961:Q1024" si="388">N961*COS(O961+P961*$C$31)</f>
        <v>-7.8804218399982823E-10</v>
      </c>
      <c r="R961" s="30">
        <f t="shared" ref="R961:R1024" si="389">N961*COS(O961+P961*$C$52)</f>
        <v>-7.8776513039014726E-10</v>
      </c>
      <c r="S961" s="30">
        <f t="shared" ref="S961:S1024" si="390">N961*COS(O961+P961*$C$73)</f>
        <v>-7.8776513085766685E-10</v>
      </c>
      <c r="T961" s="30">
        <f t="shared" ref="T961:T1024" si="391">N961*COS(O961+P961*$C$94)</f>
        <v>-7.8776513085766685E-10</v>
      </c>
      <c r="V961" s="36"/>
      <c r="W961" s="36"/>
      <c r="X961" s="36"/>
      <c r="AD961" s="36"/>
      <c r="AE961" s="36"/>
      <c r="AF961" s="36"/>
      <c r="AL961" s="36"/>
      <c r="AM961" s="36"/>
      <c r="AN961" s="36"/>
      <c r="AT961" s="36"/>
      <c r="AU961" s="36"/>
      <c r="AV961" s="36"/>
      <c r="BB961" s="36"/>
      <c r="BC961" s="36"/>
      <c r="BD961" s="36"/>
      <c r="BJ961" s="36"/>
      <c r="BK961" s="36"/>
      <c r="BL961" s="36"/>
      <c r="BR961" s="36"/>
      <c r="BS961" s="36"/>
      <c r="BT961" s="36"/>
      <c r="BZ961" s="36"/>
      <c r="CA961" s="36"/>
      <c r="CB961" s="36"/>
      <c r="CH961" s="36"/>
      <c r="CI961" s="36"/>
      <c r="CJ961" s="36"/>
      <c r="CP961" s="36"/>
      <c r="CQ961" s="36"/>
      <c r="CR961" s="36"/>
      <c r="CX961" s="36"/>
      <c r="CY961" s="36"/>
      <c r="CZ961" s="36"/>
      <c r="DF961" s="36">
        <v>1.247E-8</v>
      </c>
      <c r="DG961" s="36">
        <v>4.2232874942800001</v>
      </c>
      <c r="DH961" s="36">
        <v>113.1270825262</v>
      </c>
      <c r="DI961" s="30">
        <f t="shared" ref="DI961:DI1024" si="392">DF961*COS(DG961+DH961*$C$31)</f>
        <v>-1.1204308361400579E-8</v>
      </c>
      <c r="DJ961" s="30">
        <f t="shared" ref="DJ961:DJ1024" si="393">DF961*COS(DG961+DH961*$C$52)</f>
        <v>-1.1204401023171085E-8</v>
      </c>
      <c r="DK961" s="30">
        <f t="shared" ref="DK961:DK1024" si="394">DF961*COS(DG961+DH961*$C$73)</f>
        <v>-1.1204401023014725E-8</v>
      </c>
      <c r="DL961" s="30">
        <f t="shared" ref="DL961:DL1024" si="395">DF961*COS(DG961+DH961*$C$94)</f>
        <v>-1.1204401023014725E-8</v>
      </c>
      <c r="DN961" s="36"/>
      <c r="DO961" s="36"/>
      <c r="DP961" s="36"/>
      <c r="DV961" s="36"/>
      <c r="DW961" s="36"/>
      <c r="DX961" s="36"/>
      <c r="ED961" s="36"/>
      <c r="EE961" s="36"/>
      <c r="EF961" s="36"/>
      <c r="EL961" s="36"/>
      <c r="EM961" s="36"/>
      <c r="EN961" s="36"/>
      <c r="ET961" s="36"/>
      <c r="EU961" s="36"/>
      <c r="EV961" s="36"/>
    </row>
    <row r="962" spans="14:152" s="30" customFormat="1" ht="12.75">
      <c r="N962" s="36">
        <v>1.9399999999999999E-9</v>
      </c>
      <c r="O962" s="36">
        <v>2.8319725180100002</v>
      </c>
      <c r="P962" s="36">
        <v>263.70167161709998</v>
      </c>
      <c r="Q962" s="30">
        <f t="shared" si="388"/>
        <v>3.8719983050807381E-10</v>
      </c>
      <c r="R962" s="30">
        <f t="shared" si="389"/>
        <v>3.8727484146156988E-10</v>
      </c>
      <c r="S962" s="30">
        <f t="shared" si="390"/>
        <v>3.8727484133499382E-10</v>
      </c>
      <c r="T962" s="30">
        <f t="shared" si="391"/>
        <v>3.8727484133499423E-10</v>
      </c>
      <c r="V962" s="36"/>
      <c r="W962" s="36"/>
      <c r="X962" s="36"/>
      <c r="AD962" s="36"/>
      <c r="AE962" s="36"/>
      <c r="AF962" s="36"/>
      <c r="AL962" s="36"/>
      <c r="AM962" s="36"/>
      <c r="AN962" s="36"/>
      <c r="AT962" s="36"/>
      <c r="AU962" s="36"/>
      <c r="AV962" s="36"/>
      <c r="BB962" s="36"/>
      <c r="BC962" s="36"/>
      <c r="BD962" s="36"/>
      <c r="BJ962" s="36"/>
      <c r="BK962" s="36"/>
      <c r="BL962" s="36"/>
      <c r="BR962" s="36"/>
      <c r="BS962" s="36"/>
      <c r="BT962" s="36"/>
      <c r="BZ962" s="36"/>
      <c r="CA962" s="36"/>
      <c r="CB962" s="36"/>
      <c r="CH962" s="36"/>
      <c r="CI962" s="36"/>
      <c r="CJ962" s="36"/>
      <c r="CP962" s="36"/>
      <c r="CQ962" s="36"/>
      <c r="CR962" s="36"/>
      <c r="CX962" s="36"/>
      <c r="CY962" s="36"/>
      <c r="CZ962" s="36"/>
      <c r="DF962" s="36">
        <v>1.145E-8</v>
      </c>
      <c r="DG962" s="36">
        <v>2.2606725335700002</v>
      </c>
      <c r="DH962" s="36">
        <v>199.12018554619999</v>
      </c>
      <c r="DI962" s="30">
        <f t="shared" si="392"/>
        <v>4.6077235425959305E-9</v>
      </c>
      <c r="DJ962" s="30">
        <f t="shared" si="393"/>
        <v>4.6080358581880165E-9</v>
      </c>
      <c r="DK962" s="30">
        <f t="shared" si="394"/>
        <v>4.6080358576610073E-9</v>
      </c>
      <c r="DL962" s="30">
        <f t="shared" si="395"/>
        <v>4.608035857661009E-9</v>
      </c>
      <c r="DN962" s="36"/>
      <c r="DO962" s="36"/>
      <c r="DP962" s="36"/>
      <c r="DV962" s="36"/>
      <c r="DW962" s="36"/>
      <c r="DX962" s="36"/>
      <c r="ED962" s="36"/>
      <c r="EE962" s="36"/>
      <c r="EF962" s="36"/>
      <c r="EL962" s="36"/>
      <c r="EM962" s="36"/>
      <c r="EN962" s="36"/>
      <c r="ET962" s="36"/>
      <c r="EU962" s="36"/>
      <c r="EV962" s="36"/>
    </row>
    <row r="963" spans="14:152" s="30" customFormat="1" ht="12.75">
      <c r="N963" s="36">
        <v>2.3699999999999999E-9</v>
      </c>
      <c r="O963" s="36">
        <v>2.1400737388</v>
      </c>
      <c r="P963" s="36">
        <v>2700.7151403858002</v>
      </c>
      <c r="Q963" s="30">
        <f t="shared" si="388"/>
        <v>2.28547966299199E-9</v>
      </c>
      <c r="R963" s="30">
        <f t="shared" si="389"/>
        <v>2.2852259748694994E-9</v>
      </c>
      <c r="S963" s="30">
        <f t="shared" si="390"/>
        <v>2.2852259752978979E-9</v>
      </c>
      <c r="T963" s="30">
        <f t="shared" si="391"/>
        <v>2.2852259752978966E-9</v>
      </c>
      <c r="V963" s="36"/>
      <c r="W963" s="36"/>
      <c r="X963" s="36"/>
      <c r="AD963" s="36"/>
      <c r="AE963" s="36"/>
      <c r="AF963" s="36"/>
      <c r="AL963" s="36"/>
      <c r="AM963" s="36"/>
      <c r="AN963" s="36"/>
      <c r="AT963" s="36"/>
      <c r="AU963" s="36"/>
      <c r="AV963" s="36"/>
      <c r="BB963" s="36"/>
      <c r="BC963" s="36"/>
      <c r="BD963" s="36"/>
      <c r="BJ963" s="36"/>
      <c r="BK963" s="36"/>
      <c r="BL963" s="36"/>
      <c r="BR963" s="36"/>
      <c r="BS963" s="36"/>
      <c r="BT963" s="36"/>
      <c r="BZ963" s="36"/>
      <c r="CA963" s="36"/>
      <c r="CB963" s="36"/>
      <c r="CH963" s="36"/>
      <c r="CI963" s="36"/>
      <c r="CJ963" s="36"/>
      <c r="CP963" s="36"/>
      <c r="CQ963" s="36"/>
      <c r="CR963" s="36"/>
      <c r="CX963" s="36"/>
      <c r="CY963" s="36"/>
      <c r="CZ963" s="36"/>
      <c r="DF963" s="36">
        <v>1.385E-8</v>
      </c>
      <c r="DG963" s="36">
        <v>0.89711064122999995</v>
      </c>
      <c r="DH963" s="36">
        <v>6073.7089078165</v>
      </c>
      <c r="DI963" s="30">
        <f t="shared" si="392"/>
        <v>2.8561577016608756E-9</v>
      </c>
      <c r="DJ963" s="30">
        <f t="shared" si="393"/>
        <v>2.8438394954547557E-9</v>
      </c>
      <c r="DK963" s="30">
        <f t="shared" si="394"/>
        <v>2.8438395162430175E-9</v>
      </c>
      <c r="DL963" s="30">
        <f t="shared" si="395"/>
        <v>2.8438395162430175E-9</v>
      </c>
      <c r="DN963" s="36"/>
      <c r="DO963" s="36"/>
      <c r="DP963" s="36"/>
      <c r="DV963" s="36"/>
      <c r="DW963" s="36"/>
      <c r="DX963" s="36"/>
      <c r="ED963" s="36"/>
      <c r="EE963" s="36"/>
      <c r="EF963" s="36"/>
      <c r="EL963" s="36"/>
      <c r="EM963" s="36"/>
      <c r="EN963" s="36"/>
      <c r="ET963" s="36"/>
      <c r="EU963" s="36"/>
      <c r="EV963" s="36"/>
    </row>
    <row r="964" spans="14:152" s="30" customFormat="1" ht="12.75">
      <c r="N964" s="36">
        <v>2.0299999999999998E-9</v>
      </c>
      <c r="O964" s="36">
        <v>3.0007800154200002</v>
      </c>
      <c r="P964" s="36">
        <v>1385.1749687070001</v>
      </c>
      <c r="Q964" s="30">
        <f t="shared" si="388"/>
        <v>-6.6907388913983314E-11</v>
      </c>
      <c r="R964" s="30">
        <f t="shared" si="389"/>
        <v>-6.6486851092451837E-11</v>
      </c>
      <c r="S964" s="30">
        <f t="shared" si="390"/>
        <v>-6.6486851802087758E-11</v>
      </c>
      <c r="T964" s="30">
        <f t="shared" si="391"/>
        <v>-6.6486851802085962E-11</v>
      </c>
      <c r="V964" s="36"/>
      <c r="W964" s="36"/>
      <c r="X964" s="36"/>
      <c r="AD964" s="36"/>
      <c r="AE964" s="36"/>
      <c r="AF964" s="36"/>
      <c r="AL964" s="36"/>
      <c r="AM964" s="36"/>
      <c r="AN964" s="36"/>
      <c r="AT964" s="36"/>
      <c r="AU964" s="36"/>
      <c r="AV964" s="36"/>
      <c r="BB964" s="36"/>
      <c r="BC964" s="36"/>
      <c r="BD964" s="36"/>
      <c r="BJ964" s="36"/>
      <c r="BK964" s="36"/>
      <c r="BL964" s="36"/>
      <c r="BR964" s="36"/>
      <c r="BS964" s="36"/>
      <c r="BT964" s="36"/>
      <c r="BZ964" s="36"/>
      <c r="CA964" s="36"/>
      <c r="CB964" s="36"/>
      <c r="CH964" s="36"/>
      <c r="CI964" s="36"/>
      <c r="CJ964" s="36"/>
      <c r="CP964" s="36"/>
      <c r="CQ964" s="36"/>
      <c r="CR964" s="36"/>
      <c r="CX964" s="36"/>
      <c r="CY964" s="36"/>
      <c r="CZ964" s="36"/>
      <c r="DF964" s="36">
        <v>1.228E-8</v>
      </c>
      <c r="DG964" s="36">
        <v>4.5505701674700001</v>
      </c>
      <c r="DH964" s="36">
        <v>680.0573113813</v>
      </c>
      <c r="DI964" s="30">
        <f t="shared" si="392"/>
        <v>8.7305125225714915E-9</v>
      </c>
      <c r="DJ964" s="30">
        <f t="shared" si="393"/>
        <v>8.7313912683383646E-9</v>
      </c>
      <c r="DK964" s="30">
        <f t="shared" si="394"/>
        <v>8.7313912668556053E-9</v>
      </c>
      <c r="DL964" s="30">
        <f t="shared" si="395"/>
        <v>8.7313912668556136E-9</v>
      </c>
      <c r="DN964" s="36"/>
      <c r="DO964" s="36"/>
      <c r="DP964" s="36"/>
      <c r="DV964" s="36"/>
      <c r="DW964" s="36"/>
      <c r="DX964" s="36"/>
      <c r="ED964" s="36"/>
      <c r="EE964" s="36"/>
      <c r="EF964" s="36"/>
      <c r="EL964" s="36"/>
      <c r="EM964" s="36"/>
      <c r="EN964" s="36"/>
      <c r="ET964" s="36"/>
      <c r="EU964" s="36"/>
      <c r="EV964" s="36"/>
    </row>
    <row r="965" spans="14:152" s="30" customFormat="1" ht="12.75">
      <c r="N965" s="36">
        <v>2.0299999999999998E-9</v>
      </c>
      <c r="O965" s="36">
        <v>3.8800005728200002</v>
      </c>
      <c r="P965" s="36">
        <v>419.4364597654</v>
      </c>
      <c r="Q965" s="30">
        <f t="shared" si="388"/>
        <v>3.3273905769126664E-11</v>
      </c>
      <c r="R965" s="30">
        <f t="shared" si="389"/>
        <v>3.3401297890705054E-11</v>
      </c>
      <c r="S965" s="30">
        <f t="shared" si="390"/>
        <v>3.3401297675738765E-11</v>
      </c>
      <c r="T965" s="30">
        <f t="shared" si="391"/>
        <v>3.3401297675739664E-11</v>
      </c>
      <c r="V965" s="36"/>
      <c r="W965" s="36"/>
      <c r="X965" s="36"/>
      <c r="AD965" s="36"/>
      <c r="AE965" s="36"/>
      <c r="AF965" s="36"/>
      <c r="AL965" s="36"/>
      <c r="AM965" s="36"/>
      <c r="AN965" s="36"/>
      <c r="AT965" s="36"/>
      <c r="AU965" s="36"/>
      <c r="AV965" s="36"/>
      <c r="BB965" s="36"/>
      <c r="BC965" s="36"/>
      <c r="BD965" s="36"/>
      <c r="BJ965" s="36"/>
      <c r="BK965" s="36"/>
      <c r="BL965" s="36"/>
      <c r="BR965" s="36"/>
      <c r="BS965" s="36"/>
      <c r="BT965" s="36"/>
      <c r="BZ965" s="36"/>
      <c r="CA965" s="36"/>
      <c r="CB965" s="36"/>
      <c r="CH965" s="36"/>
      <c r="CI965" s="36"/>
      <c r="CJ965" s="36"/>
      <c r="CP965" s="36"/>
      <c r="CQ965" s="36"/>
      <c r="CR965" s="36"/>
      <c r="CX965" s="36"/>
      <c r="CY965" s="36"/>
      <c r="CZ965" s="36"/>
      <c r="DF965" s="36">
        <v>1.4699999999999999E-8</v>
      </c>
      <c r="DG965" s="36">
        <v>1.5870818525599999</v>
      </c>
      <c r="DH965" s="36">
        <v>409.18970313670002</v>
      </c>
      <c r="DI965" s="30">
        <f t="shared" si="392"/>
        <v>1.1414585917249828E-8</v>
      </c>
      <c r="DJ965" s="30">
        <f t="shared" si="393"/>
        <v>1.1414018742830171E-8</v>
      </c>
      <c r="DK965" s="30">
        <f t="shared" si="394"/>
        <v>1.141401874378728E-8</v>
      </c>
      <c r="DL965" s="30">
        <f t="shared" si="395"/>
        <v>1.141401874378728E-8</v>
      </c>
      <c r="DN965" s="36"/>
      <c r="DO965" s="36"/>
      <c r="DP965" s="36"/>
      <c r="DV965" s="36"/>
      <c r="DW965" s="36"/>
      <c r="DX965" s="36"/>
      <c r="ED965" s="36"/>
      <c r="EE965" s="36"/>
      <c r="EF965" s="36"/>
      <c r="EL965" s="36"/>
      <c r="EM965" s="36"/>
      <c r="EN965" s="36"/>
      <c r="ET965" s="36"/>
      <c r="EU965" s="36"/>
      <c r="EV965" s="36"/>
    </row>
    <row r="966" spans="14:152" s="30" customFormat="1" ht="12.75">
      <c r="N966" s="36">
        <v>1.86E-9</v>
      </c>
      <c r="O966" s="36">
        <v>4.7953053589500003</v>
      </c>
      <c r="P966" s="36">
        <v>843.63515419639998</v>
      </c>
      <c r="Q966" s="30">
        <f t="shared" si="388"/>
        <v>1.8471294134506355E-9</v>
      </c>
      <c r="R966" s="30">
        <f t="shared" si="389"/>
        <v>1.8471569734857625E-9</v>
      </c>
      <c r="S966" s="30">
        <f t="shared" si="390"/>
        <v>1.8471569734392815E-9</v>
      </c>
      <c r="T966" s="30">
        <f t="shared" si="391"/>
        <v>1.8471569734392815E-9</v>
      </c>
      <c r="V966" s="36"/>
      <c r="W966" s="36"/>
      <c r="X966" s="36"/>
      <c r="AD966" s="36"/>
      <c r="AE966" s="36"/>
      <c r="AF966" s="36"/>
      <c r="AL966" s="36"/>
      <c r="AM966" s="36"/>
      <c r="AN966" s="36"/>
      <c r="AT966" s="36"/>
      <c r="AU966" s="36"/>
      <c r="AV966" s="36"/>
      <c r="BB966" s="36"/>
      <c r="BC966" s="36"/>
      <c r="BD966" s="36"/>
      <c r="BJ966" s="36"/>
      <c r="BK966" s="36"/>
      <c r="BL966" s="36"/>
      <c r="BR966" s="36"/>
      <c r="BS966" s="36"/>
      <c r="BT966" s="36"/>
      <c r="BZ966" s="36"/>
      <c r="CA966" s="36"/>
      <c r="CB966" s="36"/>
      <c r="CH966" s="36"/>
      <c r="CI966" s="36"/>
      <c r="CJ966" s="36"/>
      <c r="CP966" s="36"/>
      <c r="CQ966" s="36"/>
      <c r="CR966" s="36"/>
      <c r="CX966" s="36"/>
      <c r="CY966" s="36"/>
      <c r="CZ966" s="36"/>
      <c r="DF966" s="36">
        <v>1.366E-8</v>
      </c>
      <c r="DG966" s="36">
        <v>3.9968453732100002</v>
      </c>
      <c r="DH966" s="36">
        <v>6065.8446012902996</v>
      </c>
      <c r="DI966" s="30">
        <f t="shared" si="392"/>
        <v>-2.8403131652267228E-9</v>
      </c>
      <c r="DJ966" s="30">
        <f t="shared" si="393"/>
        <v>-2.8281841516823494E-9</v>
      </c>
      <c r="DK966" s="30">
        <f t="shared" si="394"/>
        <v>-2.8281841721512927E-9</v>
      </c>
      <c r="DL966" s="30">
        <f t="shared" si="395"/>
        <v>-2.828184172151198E-9</v>
      </c>
      <c r="DN966" s="36"/>
      <c r="DO966" s="36"/>
      <c r="DP966" s="36"/>
      <c r="DV966" s="36"/>
      <c r="DW966" s="36"/>
      <c r="DX966" s="36"/>
      <c r="ED966" s="36"/>
      <c r="EE966" s="36"/>
      <c r="EF966" s="36"/>
      <c r="EL966" s="36"/>
      <c r="EM966" s="36"/>
      <c r="EN966" s="36"/>
      <c r="ET966" s="36"/>
      <c r="EU966" s="36"/>
      <c r="EV966" s="36"/>
    </row>
    <row r="967" spans="14:152" s="30" customFormat="1" ht="12.75">
      <c r="N967" s="36">
        <v>2.0299999999999998E-9</v>
      </c>
      <c r="O967" s="36">
        <v>0.16707173894999999</v>
      </c>
      <c r="P967" s="36">
        <v>535.91074021810005</v>
      </c>
      <c r="Q967" s="30">
        <f t="shared" si="388"/>
        <v>-1.9156342143179563E-9</v>
      </c>
      <c r="R967" s="30">
        <f t="shared" si="389"/>
        <v>-1.9156880770271751E-9</v>
      </c>
      <c r="S967" s="30">
        <f t="shared" si="390"/>
        <v>-1.9156880769362948E-9</v>
      </c>
      <c r="T967" s="30">
        <f t="shared" si="391"/>
        <v>-1.9156880769362956E-9</v>
      </c>
      <c r="V967" s="36"/>
      <c r="W967" s="36"/>
      <c r="X967" s="36"/>
      <c r="AD967" s="36"/>
      <c r="AE967" s="36"/>
      <c r="AF967" s="36"/>
      <c r="AL967" s="36"/>
      <c r="AM967" s="36"/>
      <c r="AN967" s="36"/>
      <c r="AT967" s="36"/>
      <c r="AU967" s="36"/>
      <c r="AV967" s="36"/>
      <c r="BB967" s="36"/>
      <c r="BC967" s="36"/>
      <c r="BD967" s="36"/>
      <c r="BJ967" s="36"/>
      <c r="BK967" s="36"/>
      <c r="BL967" s="36"/>
      <c r="BR967" s="36"/>
      <c r="BS967" s="36"/>
      <c r="BT967" s="36"/>
      <c r="BZ967" s="36"/>
      <c r="CA967" s="36"/>
      <c r="CB967" s="36"/>
      <c r="CH967" s="36"/>
      <c r="CI967" s="36"/>
      <c r="CJ967" s="36"/>
      <c r="CP967" s="36"/>
      <c r="CQ967" s="36"/>
      <c r="CR967" s="36"/>
      <c r="CX967" s="36"/>
      <c r="CY967" s="36"/>
      <c r="CZ967" s="36"/>
      <c r="DF967" s="36">
        <v>1.131E-8</v>
      </c>
      <c r="DG967" s="36">
        <v>1.56474593118</v>
      </c>
      <c r="DH967" s="36">
        <v>196.8367692027</v>
      </c>
      <c r="DI967" s="30">
        <f t="shared" si="392"/>
        <v>1.0066317988599838E-8</v>
      </c>
      <c r="DJ967" s="30">
        <f t="shared" si="393"/>
        <v>1.0066469852235747E-8</v>
      </c>
      <c r="DK967" s="30">
        <f t="shared" si="394"/>
        <v>1.0066469851979493E-8</v>
      </c>
      <c r="DL967" s="30">
        <f t="shared" si="395"/>
        <v>1.0066469851979493E-8</v>
      </c>
      <c r="DN967" s="36"/>
      <c r="DO967" s="36"/>
      <c r="DP967" s="36"/>
      <c r="DV967" s="36"/>
      <c r="DW967" s="36"/>
      <c r="DX967" s="36"/>
      <c r="ED967" s="36"/>
      <c r="EE967" s="36"/>
      <c r="EF967" s="36"/>
      <c r="EL967" s="36"/>
      <c r="EM967" s="36"/>
      <c r="EN967" s="36"/>
      <c r="ET967" s="36"/>
      <c r="EU967" s="36"/>
      <c r="EV967" s="36"/>
    </row>
    <row r="968" spans="14:152" s="30" customFormat="1" ht="12.75">
      <c r="N968" s="36">
        <v>2.45E-9</v>
      </c>
      <c r="O968" s="36">
        <v>0.76762638475</v>
      </c>
      <c r="P968" s="36">
        <v>5643.1785636774002</v>
      </c>
      <c r="Q968" s="30">
        <f t="shared" si="388"/>
        <v>1.5334050724112395E-9</v>
      </c>
      <c r="R968" s="30">
        <f t="shared" si="389"/>
        <v>1.5350180615870893E-9</v>
      </c>
      <c r="S968" s="30">
        <f t="shared" si="390"/>
        <v>1.5350180588661891E-9</v>
      </c>
      <c r="T968" s="30">
        <f t="shared" si="391"/>
        <v>1.5350180588661959E-9</v>
      </c>
      <c r="V968" s="36"/>
      <c r="W968" s="36"/>
      <c r="X968" s="36"/>
      <c r="AD968" s="36"/>
      <c r="AE968" s="36"/>
      <c r="AF968" s="36"/>
      <c r="AL968" s="36"/>
      <c r="AM968" s="36"/>
      <c r="AN968" s="36"/>
      <c r="AT968" s="36"/>
      <c r="AU968" s="36"/>
      <c r="AV968" s="36"/>
      <c r="BB968" s="36"/>
      <c r="BC968" s="36"/>
      <c r="BD968" s="36"/>
      <c r="BJ968" s="36"/>
      <c r="BK968" s="36"/>
      <c r="BL968" s="36"/>
      <c r="BR968" s="36"/>
      <c r="BS968" s="36"/>
      <c r="BT968" s="36"/>
      <c r="BZ968" s="36"/>
      <c r="CA968" s="36"/>
      <c r="CB968" s="36"/>
      <c r="CH968" s="36"/>
      <c r="CI968" s="36"/>
      <c r="CJ968" s="36"/>
      <c r="CP968" s="36"/>
      <c r="CQ968" s="36"/>
      <c r="CR968" s="36"/>
      <c r="CX968" s="36"/>
      <c r="CY968" s="36"/>
      <c r="CZ968" s="36"/>
      <c r="DF968" s="36">
        <v>1.1630000000000001E-8</v>
      </c>
      <c r="DG968" s="36">
        <v>5.7552891866299998</v>
      </c>
      <c r="DH968" s="36">
        <v>2303.6087678131998</v>
      </c>
      <c r="DI968" s="30">
        <f t="shared" si="392"/>
        <v>8.6348775516438485E-9</v>
      </c>
      <c r="DJ968" s="30">
        <f t="shared" si="393"/>
        <v>8.6321915277190165E-9</v>
      </c>
      <c r="DK968" s="30">
        <f t="shared" si="394"/>
        <v>8.6321915322523914E-9</v>
      </c>
      <c r="DL968" s="30">
        <f t="shared" si="395"/>
        <v>8.6321915322523799E-9</v>
      </c>
      <c r="DN968" s="36"/>
      <c r="DO968" s="36"/>
      <c r="DP968" s="36"/>
      <c r="DV968" s="36"/>
      <c r="DW968" s="36"/>
      <c r="DX968" s="36"/>
      <c r="ED968" s="36"/>
      <c r="EE968" s="36"/>
      <c r="EF968" s="36"/>
      <c r="EL968" s="36"/>
      <c r="EM968" s="36"/>
      <c r="EN968" s="36"/>
      <c r="ET968" s="36"/>
      <c r="EU968" s="36"/>
      <c r="EV968" s="36"/>
    </row>
    <row r="969" spans="14:152" s="30" customFormat="1" ht="12.75">
      <c r="N969" s="36">
        <v>1.8300000000000001E-9</v>
      </c>
      <c r="O969" s="36">
        <v>2.2015117643400002</v>
      </c>
      <c r="P969" s="36">
        <v>35.164090221199999</v>
      </c>
      <c r="Q969" s="30">
        <f t="shared" si="388"/>
        <v>-7.7241815161752546E-10</v>
      </c>
      <c r="R969" s="30">
        <f t="shared" si="389"/>
        <v>-7.7240942221787442E-10</v>
      </c>
      <c r="S969" s="30">
        <f t="shared" si="390"/>
        <v>-7.7240942223260475E-10</v>
      </c>
      <c r="T969" s="30">
        <f t="shared" si="391"/>
        <v>-7.7240942223260475E-10</v>
      </c>
      <c r="V969" s="36"/>
      <c r="W969" s="36"/>
      <c r="X969" s="36"/>
      <c r="AD969" s="36"/>
      <c r="AE969" s="36"/>
      <c r="AF969" s="36"/>
      <c r="AL969" s="36"/>
      <c r="AM969" s="36"/>
      <c r="AN969" s="36"/>
      <c r="AT969" s="36"/>
      <c r="AU969" s="36"/>
      <c r="AV969" s="36"/>
      <c r="BB969" s="36"/>
      <c r="BC969" s="36"/>
      <c r="BD969" s="36"/>
      <c r="BJ969" s="36"/>
      <c r="BK969" s="36"/>
      <c r="BL969" s="36"/>
      <c r="BR969" s="36"/>
      <c r="BS969" s="36"/>
      <c r="BT969" s="36"/>
      <c r="BZ969" s="36"/>
      <c r="CA969" s="36"/>
      <c r="CB969" s="36"/>
      <c r="CH969" s="36"/>
      <c r="CI969" s="36"/>
      <c r="CJ969" s="36"/>
      <c r="CP969" s="36"/>
      <c r="CQ969" s="36"/>
      <c r="CR969" s="36"/>
      <c r="CX969" s="36"/>
      <c r="CY969" s="36"/>
      <c r="CZ969" s="36"/>
      <c r="DF969" s="36">
        <v>1.1420000000000001E-8</v>
      </c>
      <c r="DG969" s="36">
        <v>4.3584510634200004</v>
      </c>
      <c r="DH969" s="36">
        <v>1834.6153196362</v>
      </c>
      <c r="DI969" s="30">
        <f t="shared" si="392"/>
        <v>1.0184409164408155E-8</v>
      </c>
      <c r="DJ969" s="30">
        <f t="shared" si="393"/>
        <v>1.0185827160220696E-8</v>
      </c>
      <c r="DK969" s="30">
        <f t="shared" si="394"/>
        <v>1.0185827157828558E-8</v>
      </c>
      <c r="DL969" s="30">
        <f t="shared" si="395"/>
        <v>1.0185827157828566E-8</v>
      </c>
      <c r="DN969" s="36"/>
      <c r="DO969" s="36"/>
      <c r="DP969" s="36"/>
      <c r="DV969" s="36"/>
      <c r="DW969" s="36"/>
      <c r="DX969" s="36"/>
      <c r="ED969" s="36"/>
      <c r="EE969" s="36"/>
      <c r="EF969" s="36"/>
      <c r="EL969" s="36"/>
      <c r="EM969" s="36"/>
      <c r="EN969" s="36"/>
      <c r="ET969" s="36"/>
      <c r="EU969" s="36"/>
      <c r="EV969" s="36"/>
    </row>
    <row r="970" spans="14:152" s="30" customFormat="1" ht="12.75">
      <c r="N970" s="36">
        <v>2.4199999999999999E-9</v>
      </c>
      <c r="O970" s="36">
        <v>3.4161398691899998</v>
      </c>
      <c r="P970" s="36">
        <v>864.2420820159</v>
      </c>
      <c r="Q970" s="30">
        <f t="shared" si="388"/>
        <v>4.6911180394661116E-10</v>
      </c>
      <c r="R970" s="30">
        <f t="shared" si="389"/>
        <v>4.6880477576024696E-10</v>
      </c>
      <c r="S970" s="30">
        <f t="shared" si="390"/>
        <v>4.688047762783442E-10</v>
      </c>
      <c r="T970" s="30">
        <f t="shared" si="391"/>
        <v>4.6880477627834203E-10</v>
      </c>
      <c r="V970" s="36"/>
      <c r="W970" s="36"/>
      <c r="X970" s="36"/>
      <c r="AD970" s="36"/>
      <c r="AE970" s="36"/>
      <c r="AF970" s="36"/>
      <c r="AL970" s="36"/>
      <c r="AM970" s="36"/>
      <c r="AN970" s="36"/>
      <c r="AT970" s="36"/>
      <c r="AU970" s="36"/>
      <c r="AV970" s="36"/>
      <c r="BB970" s="36"/>
      <c r="BC970" s="36"/>
      <c r="BD970" s="36"/>
      <c r="BJ970" s="36"/>
      <c r="BK970" s="36"/>
      <c r="BL970" s="36"/>
      <c r="BR970" s="36"/>
      <c r="BS970" s="36"/>
      <c r="BT970" s="36"/>
      <c r="BZ970" s="36"/>
      <c r="CA970" s="36"/>
      <c r="CB970" s="36"/>
      <c r="CH970" s="36"/>
      <c r="CI970" s="36"/>
      <c r="CJ970" s="36"/>
      <c r="CP970" s="36"/>
      <c r="CQ970" s="36"/>
      <c r="CR970" s="36"/>
      <c r="CX970" s="36"/>
      <c r="CY970" s="36"/>
      <c r="CZ970" s="36"/>
      <c r="DF970" s="36">
        <v>1.2439999999999999E-8</v>
      </c>
      <c r="DG970" s="36">
        <v>1.9318765492900001</v>
      </c>
      <c r="DH970" s="36">
        <v>623.22251175760005</v>
      </c>
      <c r="DI970" s="30">
        <f t="shared" si="392"/>
        <v>5.865793254020883E-10</v>
      </c>
      <c r="DJ970" s="30">
        <f t="shared" si="393"/>
        <v>5.854204945313857E-10</v>
      </c>
      <c r="DK970" s="30">
        <f t="shared" si="394"/>
        <v>5.8542049648685122E-10</v>
      </c>
      <c r="DL970" s="30">
        <f t="shared" si="395"/>
        <v>5.8542049648684574E-10</v>
      </c>
      <c r="DN970" s="36"/>
      <c r="DO970" s="36"/>
      <c r="DP970" s="36"/>
      <c r="DV970" s="36"/>
      <c r="DW970" s="36"/>
      <c r="DX970" s="36"/>
      <c r="ED970" s="36"/>
      <c r="EE970" s="36"/>
      <c r="EF970" s="36"/>
      <c r="EL970" s="36"/>
      <c r="EM970" s="36"/>
      <c r="EN970" s="36"/>
      <c r="ET970" s="36"/>
      <c r="EU970" s="36"/>
      <c r="EV970" s="36"/>
    </row>
    <row r="971" spans="14:152" s="30" customFormat="1" ht="12.75">
      <c r="N971" s="36">
        <v>2.4899999999999999E-9</v>
      </c>
      <c r="O971" s="36">
        <v>3.4784080242100002</v>
      </c>
      <c r="P971" s="36">
        <v>1045.8885493705</v>
      </c>
      <c r="Q971" s="30">
        <f t="shared" si="388"/>
        <v>-1.6969180152531377E-9</v>
      </c>
      <c r="R971" s="30">
        <f t="shared" si="389"/>
        <v>-1.6972031820481066E-9</v>
      </c>
      <c r="S971" s="30">
        <f t="shared" si="390"/>
        <v>-1.6972031815669404E-9</v>
      </c>
      <c r="T971" s="30">
        <f t="shared" si="391"/>
        <v>-1.6972031815669421E-9</v>
      </c>
      <c r="V971" s="36"/>
      <c r="W971" s="36"/>
      <c r="X971" s="36"/>
      <c r="AD971" s="36"/>
      <c r="AE971" s="36"/>
      <c r="AF971" s="36"/>
      <c r="AL971" s="36"/>
      <c r="AM971" s="36"/>
      <c r="AN971" s="36"/>
      <c r="AT971" s="36"/>
      <c r="AU971" s="36"/>
      <c r="AV971" s="36"/>
      <c r="BB971" s="36"/>
      <c r="BC971" s="36"/>
      <c r="BD971" s="36"/>
      <c r="BJ971" s="36"/>
      <c r="BK971" s="36"/>
      <c r="BL971" s="36"/>
      <c r="BR971" s="36"/>
      <c r="BS971" s="36"/>
      <c r="BT971" s="36"/>
      <c r="BZ971" s="36"/>
      <c r="CA971" s="36"/>
      <c r="CB971" s="36"/>
      <c r="CH971" s="36"/>
      <c r="CI971" s="36"/>
      <c r="CJ971" s="36"/>
      <c r="CP971" s="36"/>
      <c r="CQ971" s="36"/>
      <c r="CR971" s="36"/>
      <c r="CX971" s="36"/>
      <c r="CY971" s="36"/>
      <c r="CZ971" s="36"/>
      <c r="DF971" s="36">
        <v>1.136E-8</v>
      </c>
      <c r="DG971" s="36">
        <v>3.1325332352399999</v>
      </c>
      <c r="DH971" s="36">
        <v>611.4430983108</v>
      </c>
      <c r="DI971" s="30">
        <f t="shared" si="392"/>
        <v>1.0985000699035703E-8</v>
      </c>
      <c r="DJ971" s="30">
        <f t="shared" si="393"/>
        <v>1.0984735802806535E-8</v>
      </c>
      <c r="DK971" s="30">
        <f t="shared" si="394"/>
        <v>1.098473580325361E-8</v>
      </c>
      <c r="DL971" s="30">
        <f t="shared" si="395"/>
        <v>1.098473580325361E-8</v>
      </c>
      <c r="DN971" s="36"/>
      <c r="DO971" s="36"/>
      <c r="DP971" s="36"/>
      <c r="DV971" s="36"/>
      <c r="DW971" s="36"/>
      <c r="DX971" s="36"/>
      <c r="ED971" s="36"/>
      <c r="EE971" s="36"/>
      <c r="EF971" s="36"/>
      <c r="EL971" s="36"/>
      <c r="EM971" s="36"/>
      <c r="EN971" s="36"/>
      <c r="ET971" s="36"/>
      <c r="EU971" s="36"/>
      <c r="EV971" s="36"/>
    </row>
    <row r="972" spans="14:152" s="30" customFormat="1" ht="12.75">
      <c r="N972" s="36">
        <v>1.99E-9</v>
      </c>
      <c r="O972" s="36">
        <v>4.7007750995900004</v>
      </c>
      <c r="P972" s="36">
        <v>1276.6131788903001</v>
      </c>
      <c r="Q972" s="30">
        <f t="shared" si="388"/>
        <v>-1.4368005563791592E-9</v>
      </c>
      <c r="R972" s="30">
        <f t="shared" si="389"/>
        <v>-1.4370635469865693E-9</v>
      </c>
      <c r="S972" s="30">
        <f t="shared" si="390"/>
        <v>-1.4370635465428326E-9</v>
      </c>
      <c r="T972" s="30">
        <f t="shared" si="391"/>
        <v>-1.4370635465428337E-9</v>
      </c>
      <c r="V972" s="36"/>
      <c r="W972" s="36"/>
      <c r="X972" s="36"/>
      <c r="AD972" s="36"/>
      <c r="AE972" s="36"/>
      <c r="AF972" s="36"/>
      <c r="AL972" s="36"/>
      <c r="AM972" s="36"/>
      <c r="AN972" s="36"/>
      <c r="AT972" s="36"/>
      <c r="AU972" s="36"/>
      <c r="AV972" s="36"/>
      <c r="BB972" s="36"/>
      <c r="BC972" s="36"/>
      <c r="BD972" s="36"/>
      <c r="BJ972" s="36"/>
      <c r="BK972" s="36"/>
      <c r="BL972" s="36"/>
      <c r="BR972" s="36"/>
      <c r="BS972" s="36"/>
      <c r="BT972" s="36"/>
      <c r="BZ972" s="36"/>
      <c r="CA972" s="36"/>
      <c r="CB972" s="36"/>
      <c r="CH972" s="36"/>
      <c r="CI972" s="36"/>
      <c r="CJ972" s="36"/>
      <c r="CP972" s="36"/>
      <c r="CQ972" s="36"/>
      <c r="CR972" s="36"/>
      <c r="CX972" s="36"/>
      <c r="CY972" s="36"/>
      <c r="CZ972" s="36"/>
      <c r="DF972" s="36">
        <v>1.425E-8</v>
      </c>
      <c r="DG972" s="36">
        <v>2.6584027417199998</v>
      </c>
      <c r="DH972" s="36">
        <v>1253.7710188371</v>
      </c>
      <c r="DI972" s="30">
        <f t="shared" si="392"/>
        <v>-5.7997431524651445E-9</v>
      </c>
      <c r="DJ972" s="30">
        <f t="shared" si="393"/>
        <v>-5.7973010456078841E-9</v>
      </c>
      <c r="DK972" s="30">
        <f t="shared" si="394"/>
        <v>-5.7973010497289757E-9</v>
      </c>
      <c r="DL972" s="30">
        <f t="shared" si="395"/>
        <v>-5.7973010497289641E-9</v>
      </c>
      <c r="DN972" s="36"/>
      <c r="DO972" s="36"/>
      <c r="DP972" s="36"/>
      <c r="DV972" s="36"/>
      <c r="DW972" s="36"/>
      <c r="DX972" s="36"/>
      <c r="ED972" s="36"/>
      <c r="EE972" s="36"/>
      <c r="EF972" s="36"/>
      <c r="EL972" s="36"/>
      <c r="EM972" s="36"/>
      <c r="EN972" s="36"/>
      <c r="ET972" s="36"/>
      <c r="EU972" s="36"/>
      <c r="EV972" s="36"/>
    </row>
    <row r="973" spans="14:152" s="30" customFormat="1" ht="12.75">
      <c r="N973" s="36">
        <v>1.8899999999999999E-9</v>
      </c>
      <c r="O973" s="36">
        <v>1.8424761038999999</v>
      </c>
      <c r="P973" s="36">
        <v>434.67494572330003</v>
      </c>
      <c r="Q973" s="30">
        <f t="shared" si="388"/>
        <v>1.5936249938472144E-9</v>
      </c>
      <c r="R973" s="30">
        <f t="shared" si="389"/>
        <v>1.5935588998265777E-9</v>
      </c>
      <c r="S973" s="30">
        <f t="shared" si="390"/>
        <v>1.5935588999381135E-9</v>
      </c>
      <c r="T973" s="30">
        <f t="shared" si="391"/>
        <v>1.5935588999381129E-9</v>
      </c>
      <c r="V973" s="36"/>
      <c r="W973" s="36"/>
      <c r="X973" s="36"/>
      <c r="AD973" s="36"/>
      <c r="AE973" s="36"/>
      <c r="AF973" s="36"/>
      <c r="AL973" s="36"/>
      <c r="AM973" s="36"/>
      <c r="AN973" s="36"/>
      <c r="AT973" s="36"/>
      <c r="AU973" s="36"/>
      <c r="AV973" s="36"/>
      <c r="BB973" s="36"/>
      <c r="BC973" s="36"/>
      <c r="BD973" s="36"/>
      <c r="BJ973" s="36"/>
      <c r="BK973" s="36"/>
      <c r="BL973" s="36"/>
      <c r="BR973" s="36"/>
      <c r="BS973" s="36"/>
      <c r="BT973" s="36"/>
      <c r="BZ973" s="36"/>
      <c r="CA973" s="36"/>
      <c r="CB973" s="36"/>
      <c r="CH973" s="36"/>
      <c r="CI973" s="36"/>
      <c r="CJ973" s="36"/>
      <c r="CP973" s="36"/>
      <c r="CQ973" s="36"/>
      <c r="CR973" s="36"/>
      <c r="CX973" s="36"/>
      <c r="CY973" s="36"/>
      <c r="CZ973" s="36"/>
      <c r="DF973" s="36">
        <v>1.1140000000000001E-8</v>
      </c>
      <c r="DG973" s="36">
        <v>3.4304827923399999</v>
      </c>
      <c r="DH973" s="36">
        <v>771.30123618389996</v>
      </c>
      <c r="DI973" s="30">
        <f t="shared" si="392"/>
        <v>7.3851866186150855E-9</v>
      </c>
      <c r="DJ973" s="30">
        <f t="shared" si="393"/>
        <v>7.3842239858981683E-9</v>
      </c>
      <c r="DK973" s="30">
        <f t="shared" si="394"/>
        <v>7.3842239875226434E-9</v>
      </c>
      <c r="DL973" s="30">
        <f t="shared" si="395"/>
        <v>7.384223987522636E-9</v>
      </c>
      <c r="DN973" s="36"/>
      <c r="DO973" s="36"/>
      <c r="DP973" s="36"/>
      <c r="DV973" s="36"/>
      <c r="DW973" s="36"/>
      <c r="DX973" s="36"/>
      <c r="ED973" s="36"/>
      <c r="EE973" s="36"/>
      <c r="EF973" s="36"/>
      <c r="EL973" s="36"/>
      <c r="EM973" s="36"/>
      <c r="EN973" s="36"/>
      <c r="ET973" s="36"/>
      <c r="EU973" s="36"/>
      <c r="EV973" s="36"/>
    </row>
    <row r="974" spans="14:152" s="30" customFormat="1" ht="12.75">
      <c r="N974" s="36">
        <v>1.92E-9</v>
      </c>
      <c r="O974" s="36">
        <v>3.83148077309</v>
      </c>
      <c r="P974" s="36">
        <v>666.72398925699997</v>
      </c>
      <c r="Q974" s="30">
        <f t="shared" si="388"/>
        <v>1.9025871159383452E-9</v>
      </c>
      <c r="R974" s="30">
        <f t="shared" si="389"/>
        <v>1.902612845907545E-9</v>
      </c>
      <c r="S974" s="30">
        <f t="shared" si="390"/>
        <v>1.9026128458641432E-9</v>
      </c>
      <c r="T974" s="30">
        <f t="shared" si="391"/>
        <v>1.9026128458641432E-9</v>
      </c>
      <c r="V974" s="36"/>
      <c r="W974" s="36"/>
      <c r="X974" s="36"/>
      <c r="AD974" s="36"/>
      <c r="AE974" s="36"/>
      <c r="AF974" s="36"/>
      <c r="AL974" s="36"/>
      <c r="AM974" s="36"/>
      <c r="AN974" s="36"/>
      <c r="AT974" s="36"/>
      <c r="AU974" s="36"/>
      <c r="AV974" s="36"/>
      <c r="BB974" s="36"/>
      <c r="BC974" s="36"/>
      <c r="BD974" s="36"/>
      <c r="BJ974" s="36"/>
      <c r="BK974" s="36"/>
      <c r="BL974" s="36"/>
      <c r="BR974" s="36"/>
      <c r="BS974" s="36"/>
      <c r="BT974" s="36"/>
      <c r="BZ974" s="36"/>
      <c r="CA974" s="36"/>
      <c r="CB974" s="36"/>
      <c r="CH974" s="36"/>
      <c r="CI974" s="36"/>
      <c r="CJ974" s="36"/>
      <c r="CP974" s="36"/>
      <c r="CQ974" s="36"/>
      <c r="CR974" s="36"/>
      <c r="CX974" s="36"/>
      <c r="CY974" s="36"/>
      <c r="CZ974" s="36"/>
      <c r="DF974" s="36">
        <v>1.3140000000000001E-8</v>
      </c>
      <c r="DG974" s="36">
        <v>0.15326588489000001</v>
      </c>
      <c r="DH974" s="36">
        <v>493.30303459599997</v>
      </c>
      <c r="DI974" s="30">
        <f t="shared" si="392"/>
        <v>-1.1134998692389862E-8</v>
      </c>
      <c r="DJ974" s="30">
        <f t="shared" si="393"/>
        <v>-1.1135513641207708E-8</v>
      </c>
      <c r="DK974" s="30">
        <f t="shared" si="394"/>
        <v>-1.1135513640338813E-8</v>
      </c>
      <c r="DL974" s="30">
        <f t="shared" si="395"/>
        <v>-1.1135513640338816E-8</v>
      </c>
      <c r="DN974" s="36"/>
      <c r="DO974" s="36"/>
      <c r="DP974" s="36"/>
      <c r="DV974" s="36"/>
      <c r="DW974" s="36"/>
      <c r="DX974" s="36"/>
      <c r="ED974" s="36"/>
      <c r="EE974" s="36"/>
      <c r="EF974" s="36"/>
      <c r="EL974" s="36"/>
      <c r="EM974" s="36"/>
      <c r="EN974" s="36"/>
      <c r="ET974" s="36"/>
      <c r="EU974" s="36"/>
      <c r="EV974" s="36"/>
    </row>
    <row r="975" spans="14:152" s="30" customFormat="1" ht="12.75">
      <c r="N975" s="36">
        <v>2.0099999999999999E-9</v>
      </c>
      <c r="O975" s="36">
        <v>1.3429080437300001</v>
      </c>
      <c r="P975" s="36">
        <v>1012.9115072732</v>
      </c>
      <c r="Q975" s="30">
        <f t="shared" si="388"/>
        <v>-8.5456539054608925E-10</v>
      </c>
      <c r="R975" s="30">
        <f t="shared" si="389"/>
        <v>-8.5428963265777004E-10</v>
      </c>
      <c r="S975" s="30">
        <f t="shared" si="390"/>
        <v>-8.5428963312311104E-10</v>
      </c>
      <c r="T975" s="30">
        <f t="shared" si="391"/>
        <v>-8.5428963312311104E-10</v>
      </c>
      <c r="V975" s="36"/>
      <c r="W975" s="36"/>
      <c r="X975" s="36"/>
      <c r="AD975" s="36"/>
      <c r="AE975" s="36"/>
      <c r="AF975" s="36"/>
      <c r="AL975" s="36"/>
      <c r="AM975" s="36"/>
      <c r="AN975" s="36"/>
      <c r="AT975" s="36"/>
      <c r="AU975" s="36"/>
      <c r="AV975" s="36"/>
      <c r="BB975" s="36"/>
      <c r="BC975" s="36"/>
      <c r="BD975" s="36"/>
      <c r="BJ975" s="36"/>
      <c r="BK975" s="36"/>
      <c r="BL975" s="36"/>
      <c r="BR975" s="36"/>
      <c r="BS975" s="36"/>
      <c r="BT975" s="36"/>
      <c r="BZ975" s="36"/>
      <c r="CA975" s="36"/>
      <c r="CB975" s="36"/>
      <c r="CH975" s="36"/>
      <c r="CI975" s="36"/>
      <c r="CJ975" s="36"/>
      <c r="CP975" s="36"/>
      <c r="CQ975" s="36"/>
      <c r="CR975" s="36"/>
      <c r="CX975" s="36"/>
      <c r="CY975" s="36"/>
      <c r="CZ975" s="36"/>
      <c r="DF975" s="36">
        <v>1.109E-8</v>
      </c>
      <c r="DG975" s="36">
        <v>2.9580840286000001</v>
      </c>
      <c r="DH975" s="36">
        <v>1091.6252591036</v>
      </c>
      <c r="DI975" s="30">
        <f t="shared" si="392"/>
        <v>-1.1077711238026891E-8</v>
      </c>
      <c r="DJ975" s="30">
        <f t="shared" si="393"/>
        <v>-1.1077796346637533E-8</v>
      </c>
      <c r="DK975" s="30">
        <f t="shared" si="394"/>
        <v>-1.1077796346494166E-8</v>
      </c>
      <c r="DL975" s="30">
        <f t="shared" si="395"/>
        <v>-1.1077796346494166E-8</v>
      </c>
      <c r="DN975" s="36"/>
      <c r="DO975" s="36"/>
      <c r="DP975" s="36"/>
      <c r="DV975" s="36"/>
      <c r="DW975" s="36"/>
      <c r="DX975" s="36"/>
      <c r="ED975" s="36"/>
      <c r="EE975" s="36"/>
      <c r="EF975" s="36"/>
      <c r="EL975" s="36"/>
      <c r="EM975" s="36"/>
      <c r="EN975" s="36"/>
      <c r="ET975" s="36"/>
      <c r="EU975" s="36"/>
      <c r="EV975" s="36"/>
    </row>
    <row r="976" spans="14:152" s="30" customFormat="1" ht="12.75">
      <c r="N976" s="36">
        <v>2.1000000000000002E-9</v>
      </c>
      <c r="O976" s="36">
        <v>5.1209727951100001</v>
      </c>
      <c r="P976" s="36">
        <v>3494.5376602242</v>
      </c>
      <c r="Q976" s="30">
        <f t="shared" si="388"/>
        <v>-2.4634818680550285E-10</v>
      </c>
      <c r="R976" s="30">
        <f t="shared" si="389"/>
        <v>-2.4743868644850535E-10</v>
      </c>
      <c r="S976" s="30">
        <f t="shared" si="390"/>
        <v>-2.4743868460841447E-10</v>
      </c>
      <c r="T976" s="30">
        <f t="shared" si="391"/>
        <v>-2.4743868460841447E-10</v>
      </c>
      <c r="V976" s="36"/>
      <c r="W976" s="36"/>
      <c r="X976" s="36"/>
      <c r="AD976" s="36"/>
      <c r="AE976" s="36"/>
      <c r="AF976" s="36"/>
      <c r="AL976" s="36"/>
      <c r="AM976" s="36"/>
      <c r="AN976" s="36"/>
      <c r="AT976" s="36"/>
      <c r="AU976" s="36"/>
      <c r="AV976" s="36"/>
      <c r="BB976" s="36"/>
      <c r="BC976" s="36"/>
      <c r="BD976" s="36"/>
      <c r="BJ976" s="36"/>
      <c r="BK976" s="36"/>
      <c r="BL976" s="36"/>
      <c r="BR976" s="36"/>
      <c r="BS976" s="36"/>
      <c r="BT976" s="36"/>
      <c r="BZ976" s="36"/>
      <c r="CA976" s="36"/>
      <c r="CB976" s="36"/>
      <c r="CH976" s="36"/>
      <c r="CI976" s="36"/>
      <c r="CJ976" s="36"/>
      <c r="CP976" s="36"/>
      <c r="CQ976" s="36"/>
      <c r="CR976" s="36"/>
      <c r="CX976" s="36"/>
      <c r="CY976" s="36"/>
      <c r="CZ976" s="36"/>
      <c r="DF976" s="36">
        <v>1.1770000000000001E-8</v>
      </c>
      <c r="DG976" s="36">
        <v>3.8815954180899999</v>
      </c>
      <c r="DH976" s="36">
        <v>128.36556848410001</v>
      </c>
      <c r="DI976" s="30">
        <f t="shared" si="392"/>
        <v>-1.1765296896532302E-8</v>
      </c>
      <c r="DJ976" s="30">
        <f t="shared" si="393"/>
        <v>-1.1765303284931638E-8</v>
      </c>
      <c r="DK976" s="30">
        <f t="shared" si="394"/>
        <v>-1.1765303284920862E-8</v>
      </c>
      <c r="DL976" s="30">
        <f t="shared" si="395"/>
        <v>-1.1765303284920862E-8</v>
      </c>
      <c r="DN976" s="36"/>
      <c r="DO976" s="36"/>
      <c r="DP976" s="36"/>
      <c r="DV976" s="36"/>
      <c r="DW976" s="36"/>
      <c r="DX976" s="36"/>
      <c r="ED976" s="36"/>
      <c r="EE976" s="36"/>
      <c r="EF976" s="36"/>
      <c r="EL976" s="36"/>
      <c r="EM976" s="36"/>
      <c r="EN976" s="36"/>
      <c r="ET976" s="36"/>
      <c r="EU976" s="36"/>
      <c r="EV976" s="36"/>
    </row>
    <row r="977" spans="14:152" s="30" customFormat="1" ht="12.75">
      <c r="N977" s="36">
        <v>1.92E-9</v>
      </c>
      <c r="O977" s="36">
        <v>1.36630036429</v>
      </c>
      <c r="P977" s="36">
        <v>904.40210708320001</v>
      </c>
      <c r="Q977" s="30">
        <f t="shared" si="388"/>
        <v>-1.6788181893721364E-9</v>
      </c>
      <c r="R977" s="30">
        <f t="shared" si="389"/>
        <v>-1.6786920921061846E-9</v>
      </c>
      <c r="S977" s="30">
        <f t="shared" si="390"/>
        <v>-1.6786920923189921E-9</v>
      </c>
      <c r="T977" s="30">
        <f t="shared" si="391"/>
        <v>-1.6786920923189913E-9</v>
      </c>
      <c r="V977" s="36"/>
      <c r="W977" s="36"/>
      <c r="X977" s="36"/>
      <c r="AD977" s="36"/>
      <c r="AE977" s="36"/>
      <c r="AF977" s="36"/>
      <c r="AL977" s="36"/>
      <c r="AM977" s="36"/>
      <c r="AN977" s="36"/>
      <c r="AT977" s="36"/>
      <c r="AU977" s="36"/>
      <c r="AV977" s="36"/>
      <c r="BB977" s="36"/>
      <c r="BC977" s="36"/>
      <c r="BD977" s="36"/>
      <c r="BJ977" s="36"/>
      <c r="BK977" s="36"/>
      <c r="BL977" s="36"/>
      <c r="BR977" s="36"/>
      <c r="BS977" s="36"/>
      <c r="BT977" s="36"/>
      <c r="BZ977" s="36"/>
      <c r="CA977" s="36"/>
      <c r="CB977" s="36"/>
      <c r="CH977" s="36"/>
      <c r="CI977" s="36"/>
      <c r="CJ977" s="36"/>
      <c r="CP977" s="36"/>
      <c r="CQ977" s="36"/>
      <c r="CR977" s="36"/>
      <c r="CX977" s="36"/>
      <c r="CY977" s="36"/>
      <c r="CZ977" s="36"/>
      <c r="DF977" s="36">
        <v>1.15E-8</v>
      </c>
      <c r="DG977" s="36">
        <v>4.6914056969000004</v>
      </c>
      <c r="DH977" s="36">
        <v>1.2720243872000001</v>
      </c>
      <c r="DI977" s="30">
        <f t="shared" si="392"/>
        <v>-3.2237309276567606E-10</v>
      </c>
      <c r="DJ977" s="30">
        <f t="shared" si="393"/>
        <v>-3.2237528083711163E-10</v>
      </c>
      <c r="DK977" s="30">
        <f t="shared" si="394"/>
        <v>-3.2237528083341563E-10</v>
      </c>
      <c r="DL977" s="30">
        <f t="shared" si="395"/>
        <v>-3.2237528083341563E-10</v>
      </c>
      <c r="DN977" s="36"/>
      <c r="DO977" s="36"/>
      <c r="DP977" s="36"/>
      <c r="DV977" s="36"/>
      <c r="DW977" s="36"/>
      <c r="DX977" s="36"/>
      <c r="ED977" s="36"/>
      <c r="EE977" s="36"/>
      <c r="EF977" s="36"/>
      <c r="EL977" s="36"/>
      <c r="EM977" s="36"/>
      <c r="EN977" s="36"/>
      <c r="ET977" s="36"/>
      <c r="EU977" s="36"/>
      <c r="EV977" s="36"/>
    </row>
    <row r="978" spans="14:152" s="30" customFormat="1" ht="12.75">
      <c r="N978" s="36">
        <v>1.9500000000000001E-9</v>
      </c>
      <c r="O978" s="36">
        <v>1.6262957653400001</v>
      </c>
      <c r="P978" s="36">
        <v>364.3467652809</v>
      </c>
      <c r="Q978" s="30">
        <f t="shared" si="388"/>
        <v>1.8007039431637222E-9</v>
      </c>
      <c r="R978" s="30">
        <f t="shared" si="389"/>
        <v>1.800663142907339E-9</v>
      </c>
      <c r="S978" s="30">
        <f t="shared" si="390"/>
        <v>1.8006631429761915E-9</v>
      </c>
      <c r="T978" s="30">
        <f t="shared" si="391"/>
        <v>1.8006631429761911E-9</v>
      </c>
      <c r="V978" s="36"/>
      <c r="W978" s="36"/>
      <c r="X978" s="36"/>
      <c r="AD978" s="36"/>
      <c r="AE978" s="36"/>
      <c r="AF978" s="36"/>
      <c r="AL978" s="36"/>
      <c r="AM978" s="36"/>
      <c r="AN978" s="36"/>
      <c r="AT978" s="36"/>
      <c r="AU978" s="36"/>
      <c r="AV978" s="36"/>
      <c r="BB978" s="36"/>
      <c r="BC978" s="36"/>
      <c r="BD978" s="36"/>
      <c r="BJ978" s="36"/>
      <c r="BK978" s="36"/>
      <c r="BL978" s="36"/>
      <c r="BR978" s="36"/>
      <c r="BS978" s="36"/>
      <c r="BT978" s="36"/>
      <c r="BZ978" s="36"/>
      <c r="CA978" s="36"/>
      <c r="CB978" s="36"/>
      <c r="CH978" s="36"/>
      <c r="CI978" s="36"/>
      <c r="CJ978" s="36"/>
      <c r="CP978" s="36"/>
      <c r="CQ978" s="36"/>
      <c r="CR978" s="36"/>
      <c r="CX978" s="36"/>
      <c r="CY978" s="36"/>
      <c r="CZ978" s="36"/>
      <c r="DF978" s="36">
        <v>1.527E-8</v>
      </c>
      <c r="DG978" s="36">
        <v>1.0998375525299999</v>
      </c>
      <c r="DH978" s="36">
        <v>683.02625679790003</v>
      </c>
      <c r="DI978" s="30">
        <f t="shared" si="392"/>
        <v>-1.3720863391471111E-8</v>
      </c>
      <c r="DJ978" s="30">
        <f t="shared" si="393"/>
        <v>-1.3721548258588424E-8</v>
      </c>
      <c r="DK978" s="30">
        <f t="shared" si="394"/>
        <v>-1.3721548257432872E-8</v>
      </c>
      <c r="DL978" s="30">
        <f t="shared" si="395"/>
        <v>-1.3721548257432874E-8</v>
      </c>
      <c r="DN978" s="36"/>
      <c r="DO978" s="36"/>
      <c r="DP978" s="36"/>
      <c r="DV978" s="36"/>
      <c r="DW978" s="36"/>
      <c r="DX978" s="36"/>
      <c r="ED978" s="36"/>
      <c r="EE978" s="36"/>
      <c r="EF978" s="36"/>
      <c r="EL978" s="36"/>
      <c r="EM978" s="36"/>
      <c r="EN978" s="36"/>
      <c r="ET978" s="36"/>
      <c r="EU978" s="36"/>
      <c r="EV978" s="36"/>
    </row>
    <row r="979" spans="14:152" s="30" customFormat="1" ht="12.75">
      <c r="N979" s="36">
        <v>1.79E-9</v>
      </c>
      <c r="O979" s="36">
        <v>1.6650299904999999</v>
      </c>
      <c r="P979" s="36">
        <v>244.79166482700001</v>
      </c>
      <c r="Q979" s="30">
        <f t="shared" si="388"/>
        <v>1.7058934068788896E-9</v>
      </c>
      <c r="R979" s="30">
        <f t="shared" si="389"/>
        <v>1.7059132680402069E-9</v>
      </c>
      <c r="S979" s="30">
        <f t="shared" si="390"/>
        <v>1.7059132680066943E-9</v>
      </c>
      <c r="T979" s="30">
        <f t="shared" si="391"/>
        <v>1.7059132680066945E-9</v>
      </c>
      <c r="V979" s="36"/>
      <c r="W979" s="36"/>
      <c r="X979" s="36"/>
      <c r="AD979" s="36"/>
      <c r="AE979" s="36"/>
      <c r="AF979" s="36"/>
      <c r="AL979" s="36"/>
      <c r="AM979" s="36"/>
      <c r="AN979" s="36"/>
      <c r="AT979" s="36"/>
      <c r="AU979" s="36"/>
      <c r="AV979" s="36"/>
      <c r="BB979" s="36"/>
      <c r="BC979" s="36"/>
      <c r="BD979" s="36"/>
      <c r="BJ979" s="36"/>
      <c r="BK979" s="36"/>
      <c r="BL979" s="36"/>
      <c r="BR979" s="36"/>
      <c r="BS979" s="36"/>
      <c r="BT979" s="36"/>
      <c r="BZ979" s="36"/>
      <c r="CA979" s="36"/>
      <c r="CB979" s="36"/>
      <c r="CH979" s="36"/>
      <c r="CI979" s="36"/>
      <c r="CJ979" s="36"/>
      <c r="CP979" s="36"/>
      <c r="CQ979" s="36"/>
      <c r="CR979" s="36"/>
      <c r="CX979" s="36"/>
      <c r="CY979" s="36"/>
      <c r="CZ979" s="36"/>
      <c r="DF979" s="36">
        <v>1.304E-8</v>
      </c>
      <c r="DG979" s="36">
        <v>5.2454481364300003</v>
      </c>
      <c r="DH979" s="36">
        <v>5650.2921106781996</v>
      </c>
      <c r="DI979" s="30">
        <f t="shared" si="392"/>
        <v>7.5823080726632891E-9</v>
      </c>
      <c r="DJ979" s="30">
        <f t="shared" si="393"/>
        <v>7.5733355592540265E-9</v>
      </c>
      <c r="DK979" s="30">
        <f t="shared" si="394"/>
        <v>7.5733355743991956E-9</v>
      </c>
      <c r="DL979" s="30">
        <f t="shared" si="395"/>
        <v>7.5733355743991576E-9</v>
      </c>
      <c r="DN979" s="36"/>
      <c r="DO979" s="36"/>
      <c r="DP979" s="36"/>
      <c r="DV979" s="36"/>
      <c r="DW979" s="36"/>
      <c r="DX979" s="36"/>
      <c r="ED979" s="36"/>
      <c r="EE979" s="36"/>
      <c r="EF979" s="36"/>
      <c r="EL979" s="36"/>
      <c r="EM979" s="36"/>
      <c r="EN979" s="36"/>
      <c r="ET979" s="36"/>
      <c r="EU979" s="36"/>
      <c r="EV979" s="36"/>
    </row>
    <row r="980" spans="14:152" s="30" customFormat="1" ht="12.75">
      <c r="N980" s="36">
        <v>1.86E-9</v>
      </c>
      <c r="O980" s="36">
        <v>4.5566374831900003</v>
      </c>
      <c r="P980" s="36">
        <v>347.41135829360002</v>
      </c>
      <c r="Q980" s="30">
        <f t="shared" si="388"/>
        <v>-1.6222114519301043E-9</v>
      </c>
      <c r="R980" s="30">
        <f t="shared" si="389"/>
        <v>-1.6221641448547639E-9</v>
      </c>
      <c r="S980" s="30">
        <f t="shared" si="390"/>
        <v>-1.6221641449345957E-9</v>
      </c>
      <c r="T980" s="30">
        <f t="shared" si="391"/>
        <v>-1.6221641449345953E-9</v>
      </c>
      <c r="V980" s="36"/>
      <c r="W980" s="36"/>
      <c r="X980" s="36"/>
      <c r="AD980" s="36"/>
      <c r="AE980" s="36"/>
      <c r="AF980" s="36"/>
      <c r="AL980" s="36"/>
      <c r="AM980" s="36"/>
      <c r="AN980" s="36"/>
      <c r="AT980" s="36"/>
      <c r="AU980" s="36"/>
      <c r="AV980" s="36"/>
      <c r="BB980" s="36"/>
      <c r="BC980" s="36"/>
      <c r="BD980" s="36"/>
      <c r="BJ980" s="36"/>
      <c r="BK980" s="36"/>
      <c r="BL980" s="36"/>
      <c r="BR980" s="36"/>
      <c r="BS980" s="36"/>
      <c r="BT980" s="36"/>
      <c r="BZ980" s="36"/>
      <c r="CA980" s="36"/>
      <c r="CB980" s="36"/>
      <c r="CH980" s="36"/>
      <c r="CI980" s="36"/>
      <c r="CJ980" s="36"/>
      <c r="CP980" s="36"/>
      <c r="CQ980" s="36"/>
      <c r="CR980" s="36"/>
      <c r="CX980" s="36"/>
      <c r="CY980" s="36"/>
      <c r="CZ980" s="36"/>
      <c r="DF980" s="36">
        <v>1.3469999999999999E-8</v>
      </c>
      <c r="DG980" s="36">
        <v>4.1161669949600004</v>
      </c>
      <c r="DH980" s="36">
        <v>97.463699926100006</v>
      </c>
      <c r="DI980" s="30">
        <f t="shared" si="392"/>
        <v>-1.2220191464733589E-8</v>
      </c>
      <c r="DJ980" s="30">
        <f t="shared" si="393"/>
        <v>-1.2220274102848776E-8</v>
      </c>
      <c r="DK980" s="30">
        <f t="shared" si="394"/>
        <v>-1.2220274102709332E-8</v>
      </c>
      <c r="DL980" s="30">
        <f t="shared" si="395"/>
        <v>-1.2220274102709332E-8</v>
      </c>
      <c r="DN980" s="36"/>
      <c r="DO980" s="36"/>
      <c r="DP980" s="36"/>
      <c r="DV980" s="36"/>
      <c r="DW980" s="36"/>
      <c r="DX980" s="36"/>
      <c r="ED980" s="36"/>
      <c r="EE980" s="36"/>
      <c r="EF980" s="36"/>
      <c r="EL980" s="36"/>
      <c r="EM980" s="36"/>
      <c r="EN980" s="36"/>
      <c r="ET980" s="36"/>
      <c r="EU980" s="36"/>
      <c r="EV980" s="36"/>
    </row>
    <row r="981" spans="14:152" s="30" customFormat="1" ht="12.75">
      <c r="N981" s="36">
        <v>2.0099999999999999E-9</v>
      </c>
      <c r="O981" s="36">
        <v>0.50219680739999994</v>
      </c>
      <c r="P981" s="36">
        <v>36.387930498599999</v>
      </c>
      <c r="Q981" s="30">
        <f t="shared" si="388"/>
        <v>1.919964043322561E-9</v>
      </c>
      <c r="R981" s="30">
        <f t="shared" si="389"/>
        <v>1.9199672822017263E-9</v>
      </c>
      <c r="S981" s="30">
        <f t="shared" si="390"/>
        <v>1.9199672821962607E-9</v>
      </c>
      <c r="T981" s="30">
        <f t="shared" si="391"/>
        <v>1.9199672821962607E-9</v>
      </c>
      <c r="V981" s="36"/>
      <c r="W981" s="36"/>
      <c r="X981" s="36"/>
      <c r="AD981" s="36"/>
      <c r="AE981" s="36"/>
      <c r="AF981" s="36"/>
      <c r="AL981" s="36"/>
      <c r="AM981" s="36"/>
      <c r="AN981" s="36"/>
      <c r="AT981" s="36"/>
      <c r="AU981" s="36"/>
      <c r="AV981" s="36"/>
      <c r="BB981" s="36"/>
      <c r="BC981" s="36"/>
      <c r="BD981" s="36"/>
      <c r="BJ981" s="36"/>
      <c r="BK981" s="36"/>
      <c r="BL981" s="36"/>
      <c r="BR981" s="36"/>
      <c r="BS981" s="36"/>
      <c r="BT981" s="36"/>
      <c r="BZ981" s="36"/>
      <c r="CA981" s="36"/>
      <c r="CB981" s="36"/>
      <c r="CH981" s="36"/>
      <c r="CI981" s="36"/>
      <c r="CJ981" s="36"/>
      <c r="CP981" s="36"/>
      <c r="CQ981" s="36"/>
      <c r="CR981" s="36"/>
      <c r="CX981" s="36"/>
      <c r="CY981" s="36"/>
      <c r="CZ981" s="36"/>
      <c r="DF981" s="36">
        <v>1.085E-8</v>
      </c>
      <c r="DG981" s="36">
        <v>0.70231952017999999</v>
      </c>
      <c r="DH981" s="36">
        <v>1166.4068576709001</v>
      </c>
      <c r="DI981" s="30">
        <f t="shared" si="392"/>
        <v>9.4251137855416256E-9</v>
      </c>
      <c r="DJ981" s="30">
        <f t="shared" si="393"/>
        <v>9.4260517670253278E-9</v>
      </c>
      <c r="DK981" s="30">
        <f t="shared" si="394"/>
        <v>9.4260517654427774E-9</v>
      </c>
      <c r="DL981" s="30">
        <f t="shared" si="395"/>
        <v>9.4260517654427873E-9</v>
      </c>
      <c r="DN981" s="36"/>
      <c r="DO981" s="36"/>
      <c r="DP981" s="36"/>
      <c r="DV981" s="36"/>
      <c r="DW981" s="36"/>
      <c r="DX981" s="36"/>
      <c r="ED981" s="36"/>
      <c r="EE981" s="36"/>
      <c r="EF981" s="36"/>
      <c r="EL981" s="36"/>
      <c r="EM981" s="36"/>
      <c r="EN981" s="36"/>
      <c r="ET981" s="36"/>
      <c r="EU981" s="36"/>
      <c r="EV981" s="36"/>
    </row>
    <row r="982" spans="14:152" s="30" customFormat="1" ht="12.75">
      <c r="N982" s="36">
        <v>1.79E-9</v>
      </c>
      <c r="O982" s="36">
        <v>4.5515309740900003</v>
      </c>
      <c r="P982" s="36">
        <v>97.463699926100006</v>
      </c>
      <c r="Q982" s="30">
        <f t="shared" si="388"/>
        <v>-1.1548636553200702E-9</v>
      </c>
      <c r="R982" s="30">
        <f t="shared" si="389"/>
        <v>-1.1548836008336696E-9</v>
      </c>
      <c r="S982" s="30">
        <f t="shared" si="390"/>
        <v>-1.154883600800012E-9</v>
      </c>
      <c r="T982" s="30">
        <f t="shared" si="391"/>
        <v>-1.1548836008000133E-9</v>
      </c>
      <c r="V982" s="36"/>
      <c r="W982" s="36"/>
      <c r="X982" s="36"/>
      <c r="AD982" s="36"/>
      <c r="AE982" s="36"/>
      <c r="AF982" s="36"/>
      <c r="AL982" s="36"/>
      <c r="AM982" s="36"/>
      <c r="AN982" s="36"/>
      <c r="AT982" s="36"/>
      <c r="AU982" s="36"/>
      <c r="AV982" s="36"/>
      <c r="BB982" s="36"/>
      <c r="BC982" s="36"/>
      <c r="BD982" s="36"/>
      <c r="BJ982" s="36"/>
      <c r="BK982" s="36"/>
      <c r="BL982" s="36"/>
      <c r="BR982" s="36"/>
      <c r="BS982" s="36"/>
      <c r="BT982" s="36"/>
      <c r="BZ982" s="36"/>
      <c r="CA982" s="36"/>
      <c r="CB982" s="36"/>
      <c r="CH982" s="36"/>
      <c r="CI982" s="36"/>
      <c r="CJ982" s="36"/>
      <c r="CP982" s="36"/>
      <c r="CQ982" s="36"/>
      <c r="CR982" s="36"/>
      <c r="CX982" s="36"/>
      <c r="CY982" s="36"/>
      <c r="CZ982" s="36"/>
      <c r="DF982" s="36">
        <v>1.2240000000000001E-8</v>
      </c>
      <c r="DG982" s="36">
        <v>4.2299482253000003</v>
      </c>
      <c r="DH982" s="36">
        <v>827.17282796109998</v>
      </c>
      <c r="DI982" s="30">
        <f t="shared" si="392"/>
        <v>1.1470945483624623E-8</v>
      </c>
      <c r="DJ982" s="30">
        <f t="shared" si="393"/>
        <v>1.1470416843191383E-8</v>
      </c>
      <c r="DK982" s="30">
        <f t="shared" si="394"/>
        <v>1.147041684408358E-8</v>
      </c>
      <c r="DL982" s="30">
        <f t="shared" si="395"/>
        <v>1.1470416844083575E-8</v>
      </c>
      <c r="DN982" s="36"/>
      <c r="DO982" s="36"/>
      <c r="DP982" s="36"/>
      <c r="DV982" s="36"/>
      <c r="DW982" s="36"/>
      <c r="DX982" s="36"/>
      <c r="ED982" s="36"/>
      <c r="EE982" s="36"/>
      <c r="EF982" s="36"/>
      <c r="EL982" s="36"/>
      <c r="EM982" s="36"/>
      <c r="EN982" s="36"/>
      <c r="ET982" s="36"/>
      <c r="EU982" s="36"/>
      <c r="EV982" s="36"/>
    </row>
    <row r="983" spans="14:152" s="30" customFormat="1" ht="12.75">
      <c r="N983" s="36">
        <v>2.0000000000000001E-9</v>
      </c>
      <c r="O983" s="36">
        <v>0.68398141886999997</v>
      </c>
      <c r="P983" s="36">
        <v>2015.6710861598001</v>
      </c>
      <c r="Q983" s="30">
        <f t="shared" si="388"/>
        <v>-9.650237283604264E-10</v>
      </c>
      <c r="R983" s="30">
        <f t="shared" si="389"/>
        <v>-9.6449531480873355E-10</v>
      </c>
      <c r="S983" s="30">
        <f t="shared" si="390"/>
        <v>-9.6449531570047313E-10</v>
      </c>
      <c r="T983" s="30">
        <f t="shared" si="391"/>
        <v>-9.6449531570047003E-10</v>
      </c>
      <c r="V983" s="36"/>
      <c r="W983" s="36"/>
      <c r="X983" s="36"/>
      <c r="AD983" s="36"/>
      <c r="AE983" s="36"/>
      <c r="AF983" s="36"/>
      <c r="AL983" s="36"/>
      <c r="AM983" s="36"/>
      <c r="AN983" s="36"/>
      <c r="AT983" s="36"/>
      <c r="AU983" s="36"/>
      <c r="AV983" s="36"/>
      <c r="BB983" s="36"/>
      <c r="BC983" s="36"/>
      <c r="BD983" s="36"/>
      <c r="BJ983" s="36"/>
      <c r="BK983" s="36"/>
      <c r="BL983" s="36"/>
      <c r="BR983" s="36"/>
      <c r="BS983" s="36"/>
      <c r="BT983" s="36"/>
      <c r="BZ983" s="36"/>
      <c r="CA983" s="36"/>
      <c r="CB983" s="36"/>
      <c r="CH983" s="36"/>
      <c r="CI983" s="36"/>
      <c r="CJ983" s="36"/>
      <c r="CP983" s="36"/>
      <c r="CQ983" s="36"/>
      <c r="CR983" s="36"/>
      <c r="CX983" s="36"/>
      <c r="CY983" s="36"/>
      <c r="CZ983" s="36"/>
      <c r="DF983" s="36">
        <v>1.1420000000000001E-8</v>
      </c>
      <c r="DG983" s="36">
        <v>5.36157631813</v>
      </c>
      <c r="DH983" s="36">
        <v>199.02381732660001</v>
      </c>
      <c r="DI983" s="30">
        <f t="shared" si="392"/>
        <v>-5.011628999017166E-9</v>
      </c>
      <c r="DJ983" s="30">
        <f t="shared" si="393"/>
        <v>-5.0119346001447908E-9</v>
      </c>
      <c r="DK983" s="30">
        <f t="shared" si="394"/>
        <v>-5.0119345996291033E-9</v>
      </c>
      <c r="DL983" s="30">
        <f t="shared" si="395"/>
        <v>-5.0119345996291124E-9</v>
      </c>
      <c r="DN983" s="36"/>
      <c r="DO983" s="36"/>
      <c r="DP983" s="36"/>
      <c r="DV983" s="36"/>
      <c r="DW983" s="36"/>
      <c r="DX983" s="36"/>
      <c r="ED983" s="36"/>
      <c r="EE983" s="36"/>
      <c r="EF983" s="36"/>
      <c r="EL983" s="36"/>
      <c r="EM983" s="36"/>
      <c r="EN983" s="36"/>
      <c r="ET983" s="36"/>
      <c r="EU983" s="36"/>
      <c r="EV983" s="36"/>
    </row>
    <row r="984" spans="14:152" s="30" customFormat="1" ht="12.75">
      <c r="N984" s="36">
        <v>1.9500000000000001E-9</v>
      </c>
      <c r="O984" s="36">
        <v>2.2059954620900002</v>
      </c>
      <c r="P984" s="36">
        <v>66.183578858199994</v>
      </c>
      <c r="Q984" s="30">
        <f t="shared" si="388"/>
        <v>-5.1681680453689085E-10</v>
      </c>
      <c r="R984" s="30">
        <f t="shared" si="389"/>
        <v>-5.1679818327675913E-10</v>
      </c>
      <c r="S984" s="30">
        <f t="shared" si="390"/>
        <v>-5.1679818330818124E-10</v>
      </c>
      <c r="T984" s="30">
        <f t="shared" si="391"/>
        <v>-5.1679818330818124E-10</v>
      </c>
      <c r="V984" s="36"/>
      <c r="W984" s="36"/>
      <c r="X984" s="36"/>
      <c r="AD984" s="36"/>
      <c r="AE984" s="36"/>
      <c r="AF984" s="36"/>
      <c r="AL984" s="36"/>
      <c r="AM984" s="36"/>
      <c r="AN984" s="36"/>
      <c r="AT984" s="36"/>
      <c r="AU984" s="36"/>
      <c r="AV984" s="36"/>
      <c r="BB984" s="36"/>
      <c r="BC984" s="36"/>
      <c r="BD984" s="36"/>
      <c r="BJ984" s="36"/>
      <c r="BK984" s="36"/>
      <c r="BL984" s="36"/>
      <c r="BR984" s="36"/>
      <c r="BS984" s="36"/>
      <c r="BT984" s="36"/>
      <c r="BZ984" s="36"/>
      <c r="CA984" s="36"/>
      <c r="CB984" s="36"/>
      <c r="CH984" s="36"/>
      <c r="CI984" s="36"/>
      <c r="CJ984" s="36"/>
      <c r="CP984" s="36"/>
      <c r="CQ984" s="36"/>
      <c r="CR984" s="36"/>
      <c r="CX984" s="36"/>
      <c r="CY984" s="36"/>
      <c r="CZ984" s="36"/>
      <c r="DF984" s="36">
        <v>1.373E-8</v>
      </c>
      <c r="DG984" s="36">
        <v>0.89371361814000005</v>
      </c>
      <c r="DH984" s="36">
        <v>799.61241183519996</v>
      </c>
      <c r="DI984" s="30">
        <f t="shared" si="392"/>
        <v>-1.2655754477911911E-8</v>
      </c>
      <c r="DJ984" s="30">
        <f t="shared" si="393"/>
        <v>-1.2655117364505729E-8</v>
      </c>
      <c r="DK984" s="30">
        <f t="shared" si="394"/>
        <v>-1.2655117365580974E-8</v>
      </c>
      <c r="DL984" s="30">
        <f t="shared" si="395"/>
        <v>-1.2655117365580971E-8</v>
      </c>
      <c r="DN984" s="36"/>
      <c r="DO984" s="36"/>
      <c r="DP984" s="36"/>
      <c r="DV984" s="36"/>
      <c r="DW984" s="36"/>
      <c r="DX984" s="36"/>
      <c r="ED984" s="36"/>
      <c r="EE984" s="36"/>
      <c r="EF984" s="36"/>
      <c r="EL984" s="36"/>
      <c r="EM984" s="36"/>
      <c r="EN984" s="36"/>
      <c r="ET984" s="36"/>
      <c r="EU984" s="36"/>
      <c r="EV984" s="36"/>
    </row>
    <row r="985" spans="14:152" s="30" customFormat="1" ht="12.75">
      <c r="N985" s="36">
        <v>1.86E-9</v>
      </c>
      <c r="O985" s="36">
        <v>4.4892520101800004</v>
      </c>
      <c r="P985" s="36">
        <v>611.4430983108</v>
      </c>
      <c r="Q985" s="30">
        <f t="shared" si="388"/>
        <v>8.4524474222382089E-10</v>
      </c>
      <c r="R985" s="30">
        <f t="shared" si="389"/>
        <v>8.4539633160227675E-10</v>
      </c>
      <c r="S985" s="30">
        <f t="shared" si="390"/>
        <v>8.4539633134648448E-10</v>
      </c>
      <c r="T985" s="30">
        <f t="shared" si="391"/>
        <v>8.4539633134648521E-10</v>
      </c>
      <c r="V985" s="36"/>
      <c r="W985" s="36"/>
      <c r="X985" s="36"/>
      <c r="AD985" s="36"/>
      <c r="AE985" s="36"/>
      <c r="AF985" s="36"/>
      <c r="AL985" s="36"/>
      <c r="AM985" s="36"/>
      <c r="AN985" s="36"/>
      <c r="AT985" s="36"/>
      <c r="AU985" s="36"/>
      <c r="AV985" s="36"/>
      <c r="BB985" s="36"/>
      <c r="BC985" s="36"/>
      <c r="BD985" s="36"/>
      <c r="BJ985" s="36"/>
      <c r="BK985" s="36"/>
      <c r="BL985" s="36"/>
      <c r="BR985" s="36"/>
      <c r="BS985" s="36"/>
      <c r="BT985" s="36"/>
      <c r="BZ985" s="36"/>
      <c r="CA985" s="36"/>
      <c r="CB985" s="36"/>
      <c r="CH985" s="36"/>
      <c r="CI985" s="36"/>
      <c r="CJ985" s="36"/>
      <c r="CP985" s="36"/>
      <c r="CQ985" s="36"/>
      <c r="CR985" s="36"/>
      <c r="CX985" s="36"/>
      <c r="CY985" s="36"/>
      <c r="CZ985" s="36"/>
      <c r="DF985" s="36">
        <v>1.085E-8</v>
      </c>
      <c r="DG985" s="36">
        <v>1.15969472512</v>
      </c>
      <c r="DH985" s="36">
        <v>398.28701522469999</v>
      </c>
      <c r="DI985" s="30">
        <f t="shared" si="392"/>
        <v>5.4114715800103006E-9</v>
      </c>
      <c r="DJ985" s="30">
        <f t="shared" si="393"/>
        <v>5.4109110961082767E-9</v>
      </c>
      <c r="DK985" s="30">
        <f t="shared" si="394"/>
        <v>5.4109110970540767E-9</v>
      </c>
      <c r="DL985" s="30">
        <f t="shared" si="395"/>
        <v>5.4109110970540726E-9</v>
      </c>
      <c r="DN985" s="36"/>
      <c r="DO985" s="36"/>
      <c r="DP985" s="36"/>
      <c r="DV985" s="36"/>
      <c r="DW985" s="36"/>
      <c r="DX985" s="36"/>
      <c r="ED985" s="36"/>
      <c r="EE985" s="36"/>
      <c r="EF985" s="36"/>
      <c r="EL985" s="36"/>
      <c r="EM985" s="36"/>
      <c r="EN985" s="36"/>
      <c r="ET985" s="36"/>
      <c r="EU985" s="36"/>
      <c r="EV985" s="36"/>
    </row>
    <row r="986" spans="14:152" s="30" customFormat="1" ht="12.75">
      <c r="N986" s="36">
        <v>1.86E-9</v>
      </c>
      <c r="O986" s="36">
        <v>3.13663606153</v>
      </c>
      <c r="P986" s="36">
        <v>433.663553767</v>
      </c>
      <c r="Q986" s="30">
        <f t="shared" si="388"/>
        <v>1.3833458785338189E-9</v>
      </c>
      <c r="R986" s="30">
        <f t="shared" si="389"/>
        <v>1.3834265601298256E-9</v>
      </c>
      <c r="S986" s="30">
        <f t="shared" si="390"/>
        <v>1.3834265599936853E-9</v>
      </c>
      <c r="T986" s="30">
        <f t="shared" si="391"/>
        <v>1.3834265599936853E-9</v>
      </c>
      <c r="V986" s="36"/>
      <c r="W986" s="36"/>
      <c r="X986" s="36"/>
      <c r="AD986" s="36"/>
      <c r="AE986" s="36"/>
      <c r="AF986" s="36"/>
      <c r="AL986" s="36"/>
      <c r="AM986" s="36"/>
      <c r="AN986" s="36"/>
      <c r="AT986" s="36"/>
      <c r="AU986" s="36"/>
      <c r="AV986" s="36"/>
      <c r="BB986" s="36"/>
      <c r="BC986" s="36"/>
      <c r="BD986" s="36"/>
      <c r="BJ986" s="36"/>
      <c r="BK986" s="36"/>
      <c r="BL986" s="36"/>
      <c r="BR986" s="36"/>
      <c r="BS986" s="36"/>
      <c r="BT986" s="36"/>
      <c r="BZ986" s="36"/>
      <c r="CA986" s="36"/>
      <c r="CB986" s="36"/>
      <c r="CH986" s="36"/>
      <c r="CI986" s="36"/>
      <c r="CJ986" s="36"/>
      <c r="CP986" s="36"/>
      <c r="CQ986" s="36"/>
      <c r="CR986" s="36"/>
      <c r="CX986" s="36"/>
      <c r="CY986" s="36"/>
      <c r="CZ986" s="36"/>
      <c r="DF986" s="36">
        <v>1.098E-8</v>
      </c>
      <c r="DG986" s="36">
        <v>3.75659421786</v>
      </c>
      <c r="DH986" s="36">
        <v>318.39760722670002</v>
      </c>
      <c r="DI986" s="30">
        <f t="shared" si="392"/>
        <v>-4.4814113328067674E-9</v>
      </c>
      <c r="DJ986" s="30">
        <f t="shared" si="393"/>
        <v>-4.4809337513703662E-9</v>
      </c>
      <c r="DK986" s="30">
        <f t="shared" si="394"/>
        <v>-4.480933752176266E-9</v>
      </c>
      <c r="DL986" s="30">
        <f t="shared" si="395"/>
        <v>-4.4809337521762635E-9</v>
      </c>
      <c r="DN986" s="36"/>
      <c r="DO986" s="36"/>
      <c r="DP986" s="36"/>
      <c r="DV986" s="36"/>
      <c r="DW986" s="36"/>
      <c r="DX986" s="36"/>
      <c r="ED986" s="36"/>
      <c r="EE986" s="36"/>
      <c r="EF986" s="36"/>
      <c r="EL986" s="36"/>
      <c r="EM986" s="36"/>
      <c r="EN986" s="36"/>
      <c r="ET986" s="36"/>
      <c r="EU986" s="36"/>
      <c r="EV986" s="36"/>
    </row>
    <row r="987" spans="14:152" s="30" customFormat="1" ht="12.75">
      <c r="N987" s="36">
        <v>1.7700000000000001E-9</v>
      </c>
      <c r="O987" s="36">
        <v>3.6281132621699999</v>
      </c>
      <c r="P987" s="36">
        <v>326.6868103951</v>
      </c>
      <c r="Q987" s="30">
        <f t="shared" si="388"/>
        <v>-4.3100397473767077E-10</v>
      </c>
      <c r="R987" s="30">
        <f t="shared" si="389"/>
        <v>-4.3092005323563863E-10</v>
      </c>
      <c r="S987" s="30">
        <f t="shared" si="390"/>
        <v>-4.3092005337725205E-10</v>
      </c>
      <c r="T987" s="30">
        <f t="shared" si="391"/>
        <v>-4.3092005337725164E-10</v>
      </c>
      <c r="V987" s="36"/>
      <c r="W987" s="36"/>
      <c r="X987" s="36"/>
      <c r="AD987" s="36"/>
      <c r="AE987" s="36"/>
      <c r="AF987" s="36"/>
      <c r="AL987" s="36"/>
      <c r="AM987" s="36"/>
      <c r="AN987" s="36"/>
      <c r="AT987" s="36"/>
      <c r="AU987" s="36"/>
      <c r="AV987" s="36"/>
      <c r="BB987" s="36"/>
      <c r="BC987" s="36"/>
      <c r="BD987" s="36"/>
      <c r="BJ987" s="36"/>
      <c r="BK987" s="36"/>
      <c r="BL987" s="36"/>
      <c r="BR987" s="36"/>
      <c r="BS987" s="36"/>
      <c r="BT987" s="36"/>
      <c r="BZ987" s="36"/>
      <c r="CA987" s="36"/>
      <c r="CB987" s="36"/>
      <c r="CH987" s="36"/>
      <c r="CI987" s="36"/>
      <c r="CJ987" s="36"/>
      <c r="CP987" s="36"/>
      <c r="CQ987" s="36"/>
      <c r="CR987" s="36"/>
      <c r="CX987" s="36"/>
      <c r="CY987" s="36"/>
      <c r="CZ987" s="36"/>
      <c r="DF987" s="36">
        <v>1.136E-8</v>
      </c>
      <c r="DG987" s="36">
        <v>1.35127769399</v>
      </c>
      <c r="DH987" s="36">
        <v>205.92491600630001</v>
      </c>
      <c r="DI987" s="30">
        <f t="shared" si="392"/>
        <v>1.1111585582809136E-8</v>
      </c>
      <c r="DJ987" s="30">
        <f t="shared" si="393"/>
        <v>1.1111658381171646E-8</v>
      </c>
      <c r="DK987" s="30">
        <f t="shared" si="394"/>
        <v>1.1111658381048812E-8</v>
      </c>
      <c r="DL987" s="30">
        <f t="shared" si="395"/>
        <v>1.1111658381048812E-8</v>
      </c>
      <c r="DN987" s="36"/>
      <c r="DO987" s="36"/>
      <c r="DP987" s="36"/>
      <c r="DV987" s="36"/>
      <c r="DW987" s="36"/>
      <c r="DX987" s="36"/>
      <c r="ED987" s="36"/>
      <c r="EE987" s="36"/>
      <c r="EF987" s="36"/>
      <c r="EL987" s="36"/>
      <c r="EM987" s="36"/>
      <c r="EN987" s="36"/>
      <c r="ET987" s="36"/>
      <c r="EU987" s="36"/>
      <c r="EV987" s="36"/>
    </row>
    <row r="988" spans="14:152" s="30" customFormat="1" ht="12.75">
      <c r="N988" s="36">
        <v>2.0599999999999999E-9</v>
      </c>
      <c r="O988" s="36">
        <v>0.38552475035</v>
      </c>
      <c r="P988" s="36">
        <v>857.12853501510006</v>
      </c>
      <c r="Q988" s="30">
        <f t="shared" si="388"/>
        <v>-6.9765826165530995E-10</v>
      </c>
      <c r="R988" s="30">
        <f t="shared" si="389"/>
        <v>-6.9740965762988902E-10</v>
      </c>
      <c r="S988" s="30">
        <f t="shared" si="390"/>
        <v>-6.9740965804940287E-10</v>
      </c>
      <c r="T988" s="30">
        <f t="shared" si="391"/>
        <v>-6.9740965804940287E-10</v>
      </c>
      <c r="V988" s="36"/>
      <c r="W988" s="36"/>
      <c r="X988" s="36"/>
      <c r="AD988" s="36"/>
      <c r="AE988" s="36"/>
      <c r="AF988" s="36"/>
      <c r="AL988" s="36"/>
      <c r="AM988" s="36"/>
      <c r="AN988" s="36"/>
      <c r="AT988" s="36"/>
      <c r="AU988" s="36"/>
      <c r="AV988" s="36"/>
      <c r="BB988" s="36"/>
      <c r="BC988" s="36"/>
      <c r="BD988" s="36"/>
      <c r="BJ988" s="36"/>
      <c r="BK988" s="36"/>
      <c r="BL988" s="36"/>
      <c r="BR988" s="36"/>
      <c r="BS988" s="36"/>
      <c r="BT988" s="36"/>
      <c r="BZ988" s="36"/>
      <c r="CA988" s="36"/>
      <c r="CB988" s="36"/>
      <c r="CH988" s="36"/>
      <c r="CI988" s="36"/>
      <c r="CJ988" s="36"/>
      <c r="CP988" s="36"/>
      <c r="CQ988" s="36"/>
      <c r="CR988" s="36"/>
      <c r="CX988" s="36"/>
      <c r="CY988" s="36"/>
      <c r="CZ988" s="36"/>
      <c r="DF988" s="36">
        <v>1.1080000000000001E-8</v>
      </c>
      <c r="DG988" s="36">
        <v>6.0320195462299999</v>
      </c>
      <c r="DH988" s="36">
        <v>206.44618086809999</v>
      </c>
      <c r="DI988" s="30">
        <f t="shared" si="392"/>
        <v>1.9288415443703157E-9</v>
      </c>
      <c r="DJ988" s="30">
        <f t="shared" si="393"/>
        <v>1.9285044866230389E-9</v>
      </c>
      <c r="DK988" s="30">
        <f t="shared" si="394"/>
        <v>1.9285044871918017E-9</v>
      </c>
      <c r="DL988" s="30">
        <f t="shared" si="395"/>
        <v>1.9285044871918017E-9</v>
      </c>
      <c r="DN988" s="36"/>
      <c r="DO988" s="36"/>
      <c r="DP988" s="36"/>
      <c r="DV988" s="36"/>
      <c r="DW988" s="36"/>
      <c r="DX988" s="36"/>
      <c r="ED988" s="36"/>
      <c r="EE988" s="36"/>
      <c r="EF988" s="36"/>
      <c r="EL988" s="36"/>
      <c r="EM988" s="36"/>
      <c r="EN988" s="36"/>
      <c r="ET988" s="36"/>
      <c r="EU988" s="36"/>
      <c r="EV988" s="36"/>
    </row>
    <row r="989" spans="14:152" s="30" customFormat="1" ht="12.75">
      <c r="N989" s="36">
        <v>2.2900000000000002E-9</v>
      </c>
      <c r="O989" s="36">
        <v>1.2233063821600001</v>
      </c>
      <c r="P989" s="36">
        <v>2906.9006888230001</v>
      </c>
      <c r="Q989" s="30">
        <f t="shared" si="388"/>
        <v>-1.5727261664081854E-9</v>
      </c>
      <c r="R989" s="30">
        <f t="shared" si="389"/>
        <v>-1.5734500509563535E-9</v>
      </c>
      <c r="S989" s="30">
        <f t="shared" si="390"/>
        <v>-1.5734500497350946E-9</v>
      </c>
      <c r="T989" s="30">
        <f t="shared" si="391"/>
        <v>-1.5734500497350946E-9</v>
      </c>
      <c r="V989" s="36"/>
      <c r="W989" s="36"/>
      <c r="X989" s="36"/>
      <c r="AD989" s="36"/>
      <c r="AE989" s="36"/>
      <c r="AF989" s="36"/>
      <c r="AL989" s="36"/>
      <c r="AM989" s="36"/>
      <c r="AN989" s="36"/>
      <c r="AT989" s="36"/>
      <c r="AU989" s="36"/>
      <c r="AV989" s="36"/>
      <c r="BB989" s="36"/>
      <c r="BC989" s="36"/>
      <c r="BD989" s="36"/>
      <c r="BJ989" s="36"/>
      <c r="BK989" s="36"/>
      <c r="BL989" s="36"/>
      <c r="BR989" s="36"/>
      <c r="BS989" s="36"/>
      <c r="BT989" s="36"/>
      <c r="BZ989" s="36"/>
      <c r="CA989" s="36"/>
      <c r="CB989" s="36"/>
      <c r="CH989" s="36"/>
      <c r="CI989" s="36"/>
      <c r="CJ989" s="36"/>
      <c r="CP989" s="36"/>
      <c r="CQ989" s="36"/>
      <c r="CR989" s="36"/>
      <c r="CX989" s="36"/>
      <c r="CY989" s="36"/>
      <c r="CZ989" s="36"/>
      <c r="DF989" s="36">
        <v>1.146E-8</v>
      </c>
      <c r="DG989" s="36">
        <v>0.18236094571</v>
      </c>
      <c r="DH989" s="36">
        <v>6386.1686242100004</v>
      </c>
      <c r="DI989" s="30">
        <f t="shared" si="392"/>
        <v>-8.9918547782220389E-9</v>
      </c>
      <c r="DJ989" s="30">
        <f t="shared" si="393"/>
        <v>-8.9850612796488444E-9</v>
      </c>
      <c r="DK989" s="30">
        <f t="shared" si="394"/>
        <v>-8.9850612911194241E-9</v>
      </c>
      <c r="DL989" s="30">
        <f t="shared" si="395"/>
        <v>-8.9850612911193728E-9</v>
      </c>
      <c r="DN989" s="36"/>
      <c r="DO989" s="36"/>
      <c r="DP989" s="36"/>
      <c r="DV989" s="36"/>
      <c r="DW989" s="36"/>
      <c r="DX989" s="36"/>
      <c r="ED989" s="36"/>
      <c r="EE989" s="36"/>
      <c r="EF989" s="36"/>
      <c r="EL989" s="36"/>
      <c r="EM989" s="36"/>
      <c r="EN989" s="36"/>
      <c r="ET989" s="36"/>
      <c r="EU989" s="36"/>
      <c r="EV989" s="36"/>
    </row>
    <row r="990" spans="14:152" s="30" customFormat="1" ht="12.75">
      <c r="N990" s="36">
        <v>2.1299999999999999E-9</v>
      </c>
      <c r="O990" s="36">
        <v>6.0843692302800001</v>
      </c>
      <c r="P990" s="36">
        <v>271.61836777000002</v>
      </c>
      <c r="Q990" s="30">
        <f t="shared" si="388"/>
        <v>-2.8462489462340952E-10</v>
      </c>
      <c r="R990" s="30">
        <f t="shared" si="389"/>
        <v>-2.8471069002986315E-10</v>
      </c>
      <c r="S990" s="30">
        <f t="shared" si="390"/>
        <v>-2.8471068988508777E-10</v>
      </c>
      <c r="T990" s="30">
        <f t="shared" si="391"/>
        <v>-2.8471068988508958E-10</v>
      </c>
      <c r="V990" s="36"/>
      <c r="W990" s="36"/>
      <c r="X990" s="36"/>
      <c r="AD990" s="36"/>
      <c r="AE990" s="36"/>
      <c r="AF990" s="36"/>
      <c r="AL990" s="36"/>
      <c r="AM990" s="36"/>
      <c r="AN990" s="36"/>
      <c r="AT990" s="36"/>
      <c r="AU990" s="36"/>
      <c r="AV990" s="36"/>
      <c r="BB990" s="36"/>
      <c r="BC990" s="36"/>
      <c r="BD990" s="36"/>
      <c r="BJ990" s="36"/>
      <c r="BK990" s="36"/>
      <c r="BL990" s="36"/>
      <c r="BR990" s="36"/>
      <c r="BS990" s="36"/>
      <c r="BT990" s="36"/>
      <c r="BZ990" s="36"/>
      <c r="CA990" s="36"/>
      <c r="CB990" s="36"/>
      <c r="CH990" s="36"/>
      <c r="CI990" s="36"/>
      <c r="CJ990" s="36"/>
      <c r="CP990" s="36"/>
      <c r="CQ990" s="36"/>
      <c r="CR990" s="36"/>
      <c r="CX990" s="36"/>
      <c r="CY990" s="36"/>
      <c r="CZ990" s="36"/>
      <c r="DF990" s="36">
        <v>1.2159999999999999E-8</v>
      </c>
      <c r="DG990" s="36">
        <v>0.49809632153</v>
      </c>
      <c r="DH990" s="36">
        <v>1178.9894202697999</v>
      </c>
      <c r="DI990" s="30">
        <f t="shared" si="392"/>
        <v>1.1798964763827275E-8</v>
      </c>
      <c r="DJ990" s="30">
        <f t="shared" si="393"/>
        <v>1.1799483449122568E-8</v>
      </c>
      <c r="DK990" s="30">
        <f t="shared" si="394"/>
        <v>1.1799483448247628E-8</v>
      </c>
      <c r="DL990" s="30">
        <f t="shared" si="395"/>
        <v>1.1799483448247628E-8</v>
      </c>
      <c r="DN990" s="36"/>
      <c r="DO990" s="36"/>
      <c r="DP990" s="36"/>
      <c r="DV990" s="36"/>
      <c r="DW990" s="36"/>
      <c r="DX990" s="36"/>
      <c r="ED990" s="36"/>
      <c r="EE990" s="36"/>
      <c r="EF990" s="36"/>
      <c r="EL990" s="36"/>
      <c r="EM990" s="36"/>
      <c r="EN990" s="36"/>
      <c r="ET990" s="36"/>
      <c r="EU990" s="36"/>
      <c r="EV990" s="36"/>
    </row>
    <row r="991" spans="14:152" s="30" customFormat="1" ht="12.75">
      <c r="N991" s="36">
        <v>1.74E-9</v>
      </c>
      <c r="O991" s="36">
        <v>6.1883352923299997</v>
      </c>
      <c r="P991" s="36">
        <v>3576.2897934404</v>
      </c>
      <c r="Q991" s="30">
        <f t="shared" si="388"/>
        <v>8.2885458359639159E-10</v>
      </c>
      <c r="R991" s="30">
        <f t="shared" si="389"/>
        <v>8.2803574525946819E-10</v>
      </c>
      <c r="S991" s="30">
        <f t="shared" si="390"/>
        <v>8.2803574664141402E-10</v>
      </c>
      <c r="T991" s="30">
        <f t="shared" si="391"/>
        <v>8.2803574664140854E-10</v>
      </c>
      <c r="V991" s="36"/>
      <c r="W991" s="36"/>
      <c r="X991" s="36"/>
      <c r="AD991" s="36"/>
      <c r="AE991" s="36"/>
      <c r="AF991" s="36"/>
      <c r="AL991" s="36"/>
      <c r="AM991" s="36"/>
      <c r="AN991" s="36"/>
      <c r="AT991" s="36"/>
      <c r="AU991" s="36"/>
      <c r="AV991" s="36"/>
      <c r="BB991" s="36"/>
      <c r="BC991" s="36"/>
      <c r="BD991" s="36"/>
      <c r="BJ991" s="36"/>
      <c r="BK991" s="36"/>
      <c r="BL991" s="36"/>
      <c r="BR991" s="36"/>
      <c r="BS991" s="36"/>
      <c r="BT991" s="36"/>
      <c r="BZ991" s="36"/>
      <c r="CA991" s="36"/>
      <c r="CB991" s="36"/>
      <c r="CH991" s="36"/>
      <c r="CI991" s="36"/>
      <c r="CJ991" s="36"/>
      <c r="CP991" s="36"/>
      <c r="CQ991" s="36"/>
      <c r="CR991" s="36"/>
      <c r="CX991" s="36"/>
      <c r="CY991" s="36"/>
      <c r="CZ991" s="36"/>
      <c r="DF991" s="36">
        <v>1.295E-8</v>
      </c>
      <c r="DG991" s="36">
        <v>2.3205647795300002</v>
      </c>
      <c r="DH991" s="36">
        <v>10003.9186040361</v>
      </c>
      <c r="DI991" s="30">
        <f t="shared" si="392"/>
        <v>-1.251414081544298E-8</v>
      </c>
      <c r="DJ991" s="30">
        <f t="shared" si="393"/>
        <v>-1.2519113876324444E-8</v>
      </c>
      <c r="DK991" s="30">
        <f t="shared" si="394"/>
        <v>-1.2519113867956372E-8</v>
      </c>
      <c r="DL991" s="30">
        <f t="shared" si="395"/>
        <v>-1.2519113867956397E-8</v>
      </c>
      <c r="DN991" s="36"/>
      <c r="DO991" s="36"/>
      <c r="DP991" s="36"/>
      <c r="DV991" s="36"/>
      <c r="DW991" s="36"/>
      <c r="DX991" s="36"/>
      <c r="ED991" s="36"/>
      <c r="EE991" s="36"/>
      <c r="EF991" s="36"/>
      <c r="EL991" s="36"/>
      <c r="EM991" s="36"/>
      <c r="EN991" s="36"/>
      <c r="ET991" s="36"/>
      <c r="EU991" s="36"/>
      <c r="EV991" s="36"/>
    </row>
    <row r="992" spans="14:152" s="30" customFormat="1" ht="12.75">
      <c r="N992" s="36">
        <v>2.1999999999999998E-9</v>
      </c>
      <c r="O992" s="36">
        <v>2.8986638077600002</v>
      </c>
      <c r="P992" s="36">
        <v>322.61164478009999</v>
      </c>
      <c r="Q992" s="30">
        <f t="shared" si="388"/>
        <v>9.7841298608831088E-10</v>
      </c>
      <c r="R992" s="30">
        <f t="shared" si="389"/>
        <v>9.7850810812188913E-10</v>
      </c>
      <c r="S992" s="30">
        <f t="shared" si="390"/>
        <v>9.7850810796137783E-10</v>
      </c>
      <c r="T992" s="30">
        <f t="shared" si="391"/>
        <v>9.7850810796137866E-10</v>
      </c>
      <c r="V992" s="36"/>
      <c r="W992" s="36"/>
      <c r="X992" s="36"/>
      <c r="AD992" s="36"/>
      <c r="AE992" s="36"/>
      <c r="AF992" s="36"/>
      <c r="AL992" s="36"/>
      <c r="AM992" s="36"/>
      <c r="AN992" s="36"/>
      <c r="AT992" s="36"/>
      <c r="AU992" s="36"/>
      <c r="AV992" s="36"/>
      <c r="BB992" s="36"/>
      <c r="BC992" s="36"/>
      <c r="BD992" s="36"/>
      <c r="BJ992" s="36"/>
      <c r="BK992" s="36"/>
      <c r="BL992" s="36"/>
      <c r="BR992" s="36"/>
      <c r="BS992" s="36"/>
      <c r="BT992" s="36"/>
      <c r="BZ992" s="36"/>
      <c r="CA992" s="36"/>
      <c r="CB992" s="36"/>
      <c r="CH992" s="36"/>
      <c r="CI992" s="36"/>
      <c r="CJ992" s="36"/>
      <c r="CP992" s="36"/>
      <c r="CQ992" s="36"/>
      <c r="CR992" s="36"/>
      <c r="CX992" s="36"/>
      <c r="CY992" s="36"/>
      <c r="CZ992" s="36"/>
      <c r="DF992" s="36">
        <v>1.082E-8</v>
      </c>
      <c r="DG992" s="36">
        <v>1.966110692</v>
      </c>
      <c r="DH992" s="36">
        <v>3700.7232086613999</v>
      </c>
      <c r="DI992" s="30">
        <f t="shared" si="392"/>
        <v>1.034712037675802E-8</v>
      </c>
      <c r="DJ992" s="30">
        <f t="shared" si="393"/>
        <v>1.0348870780554593E-8</v>
      </c>
      <c r="DK992" s="30">
        <f t="shared" si="394"/>
        <v>1.0348870777603556E-8</v>
      </c>
      <c r="DL992" s="30">
        <f t="shared" si="395"/>
        <v>1.0348870777603568E-8</v>
      </c>
      <c r="DN992" s="36"/>
      <c r="DO992" s="36"/>
      <c r="DP992" s="36"/>
      <c r="DV992" s="36"/>
      <c r="DW992" s="36"/>
      <c r="DX992" s="36"/>
      <c r="ED992" s="36"/>
      <c r="EE992" s="36"/>
      <c r="EF992" s="36"/>
      <c r="EL992" s="36"/>
      <c r="EM992" s="36"/>
      <c r="EN992" s="36"/>
      <c r="ET992" s="36"/>
      <c r="EU992" s="36"/>
      <c r="EV992" s="36"/>
    </row>
    <row r="993" spans="14:152" s="30" customFormat="1" ht="12.75">
      <c r="N993" s="36">
        <v>2.0200000000000001E-9</v>
      </c>
      <c r="O993" s="36">
        <v>2.4375581726400002</v>
      </c>
      <c r="P993" s="36">
        <v>812.1425848074</v>
      </c>
      <c r="Q993" s="30">
        <f t="shared" si="388"/>
        <v>-9.589050112726685E-10</v>
      </c>
      <c r="R993" s="30">
        <f t="shared" si="389"/>
        <v>-9.5912106533363232E-10</v>
      </c>
      <c r="S993" s="30">
        <f t="shared" si="390"/>
        <v>-9.5912106496906591E-10</v>
      </c>
      <c r="T993" s="30">
        <f t="shared" si="391"/>
        <v>-9.5912106496906735E-10</v>
      </c>
      <c r="V993" s="36"/>
      <c r="W993" s="36"/>
      <c r="X993" s="36"/>
      <c r="AD993" s="36"/>
      <c r="AE993" s="36"/>
      <c r="AF993" s="36"/>
      <c r="AL993" s="36"/>
      <c r="AM993" s="36"/>
      <c r="AN993" s="36"/>
      <c r="AT993" s="36"/>
      <c r="AU993" s="36"/>
      <c r="AV993" s="36"/>
      <c r="BB993" s="36"/>
      <c r="BC993" s="36"/>
      <c r="BD993" s="36"/>
      <c r="BJ993" s="36"/>
      <c r="BK993" s="36"/>
      <c r="BL993" s="36"/>
      <c r="BR993" s="36"/>
      <c r="BS993" s="36"/>
      <c r="BT993" s="36"/>
      <c r="BZ993" s="36"/>
      <c r="CA993" s="36"/>
      <c r="CB993" s="36"/>
      <c r="CH993" s="36"/>
      <c r="CI993" s="36"/>
      <c r="CJ993" s="36"/>
      <c r="CP993" s="36"/>
      <c r="CQ993" s="36"/>
      <c r="CR993" s="36"/>
      <c r="CX993" s="36"/>
      <c r="CY993" s="36"/>
      <c r="CZ993" s="36"/>
      <c r="DF993" s="36">
        <v>1.0940000000000001E-8</v>
      </c>
      <c r="DG993" s="36">
        <v>5.1224438859100001</v>
      </c>
      <c r="DH993" s="36">
        <v>314.38613208650003</v>
      </c>
      <c r="DI993" s="30">
        <f t="shared" si="392"/>
        <v>-1.0632353374017538E-8</v>
      </c>
      <c r="DJ993" s="30">
        <f t="shared" si="393"/>
        <v>-1.0632474555143618E-8</v>
      </c>
      <c r="DK993" s="30">
        <f t="shared" si="394"/>
        <v>-1.0632474554939152E-8</v>
      </c>
      <c r="DL993" s="30">
        <f t="shared" si="395"/>
        <v>-1.0632474554939152E-8</v>
      </c>
      <c r="DN993" s="36"/>
      <c r="DO993" s="36"/>
      <c r="DP993" s="36"/>
      <c r="DV993" s="36"/>
      <c r="DW993" s="36"/>
      <c r="DX993" s="36"/>
      <c r="ED993" s="36"/>
      <c r="EE993" s="36"/>
      <c r="EF993" s="36"/>
      <c r="EL993" s="36"/>
      <c r="EM993" s="36"/>
      <c r="EN993" s="36"/>
      <c r="ET993" s="36"/>
      <c r="EU993" s="36"/>
      <c r="EV993" s="36"/>
    </row>
    <row r="994" spans="14:152" s="30" customFormat="1" ht="12.75">
      <c r="N994" s="36">
        <v>2.11E-9</v>
      </c>
      <c r="O994" s="36">
        <v>4.27999470527</v>
      </c>
      <c r="P994" s="36">
        <v>1127.2624300768</v>
      </c>
      <c r="Q994" s="30">
        <f t="shared" si="388"/>
        <v>-8.2050220016848272E-10</v>
      </c>
      <c r="R994" s="30">
        <f t="shared" si="389"/>
        <v>-8.2083009141615372E-10</v>
      </c>
      <c r="S994" s="30">
        <f t="shared" si="390"/>
        <v>-8.2083009086287742E-10</v>
      </c>
      <c r="T994" s="30">
        <f t="shared" si="391"/>
        <v>-8.2083009086287908E-10</v>
      </c>
      <c r="V994" s="36"/>
      <c r="W994" s="36"/>
      <c r="X994" s="36"/>
      <c r="AD994" s="36"/>
      <c r="AE994" s="36"/>
      <c r="AF994" s="36"/>
      <c r="AL994" s="36"/>
      <c r="AM994" s="36"/>
      <c r="AN994" s="36"/>
      <c r="AT994" s="36"/>
      <c r="AU994" s="36"/>
      <c r="AV994" s="36"/>
      <c r="BB994" s="36"/>
      <c r="BC994" s="36"/>
      <c r="BD994" s="36"/>
      <c r="BJ994" s="36"/>
      <c r="BK994" s="36"/>
      <c r="BL994" s="36"/>
      <c r="BR994" s="36"/>
      <c r="BS994" s="36"/>
      <c r="BT994" s="36"/>
      <c r="BZ994" s="36"/>
      <c r="CA994" s="36"/>
      <c r="CB994" s="36"/>
      <c r="CH994" s="36"/>
      <c r="CI994" s="36"/>
      <c r="CJ994" s="36"/>
      <c r="CP994" s="36"/>
      <c r="CQ994" s="36"/>
      <c r="CR994" s="36"/>
      <c r="CX994" s="36"/>
      <c r="CY994" s="36"/>
      <c r="CZ994" s="36"/>
      <c r="DF994" s="36">
        <v>1.4640000000000001E-8</v>
      </c>
      <c r="DG994" s="36">
        <v>4.5405606666500002</v>
      </c>
      <c r="DH994" s="36">
        <v>1248.1419445445999</v>
      </c>
      <c r="DI994" s="30">
        <f t="shared" si="392"/>
        <v>-1.0594041872047665E-8</v>
      </c>
      <c r="DJ994" s="30">
        <f t="shared" si="393"/>
        <v>-1.0595928839800816E-8</v>
      </c>
      <c r="DK994" s="30">
        <f t="shared" si="394"/>
        <v>-1.0595928836616981E-8</v>
      </c>
      <c r="DL994" s="30">
        <f t="shared" si="395"/>
        <v>-1.0595928836616989E-8</v>
      </c>
      <c r="DN994" s="36"/>
      <c r="DO994" s="36"/>
      <c r="DP994" s="36"/>
      <c r="DV994" s="36"/>
      <c r="DW994" s="36"/>
      <c r="DX994" s="36"/>
      <c r="ED994" s="36"/>
      <c r="EE994" s="36"/>
      <c r="EF994" s="36"/>
      <c r="EL994" s="36"/>
      <c r="EM994" s="36"/>
      <c r="EN994" s="36"/>
      <c r="ET994" s="36"/>
      <c r="EU994" s="36"/>
      <c r="EV994" s="36"/>
    </row>
    <row r="995" spans="14:152" s="30" customFormat="1" ht="12.75">
      <c r="N995" s="36">
        <v>1.8800000000000001E-9</v>
      </c>
      <c r="O995" s="36">
        <v>0.97173474238000002</v>
      </c>
      <c r="P995" s="36">
        <v>1080.7225711916001</v>
      </c>
      <c r="Q995" s="30">
        <f t="shared" si="388"/>
        <v>5.6996675887581852E-10</v>
      </c>
      <c r="R995" s="30">
        <f t="shared" si="389"/>
        <v>5.7025646870292935E-10</v>
      </c>
      <c r="S995" s="30">
        <f t="shared" si="390"/>
        <v>5.7025646821407316E-10</v>
      </c>
      <c r="T995" s="30">
        <f t="shared" si="391"/>
        <v>5.7025646821407481E-10</v>
      </c>
      <c r="V995" s="36"/>
      <c r="W995" s="36"/>
      <c r="X995" s="36"/>
      <c r="AD995" s="36"/>
      <c r="AE995" s="36"/>
      <c r="AF995" s="36"/>
      <c r="AL995" s="36"/>
      <c r="AM995" s="36"/>
      <c r="AN995" s="36"/>
      <c r="AT995" s="36"/>
      <c r="AU995" s="36"/>
      <c r="AV995" s="36"/>
      <c r="BB995" s="36"/>
      <c r="BC995" s="36"/>
      <c r="BD995" s="36"/>
      <c r="BJ995" s="36"/>
      <c r="BK995" s="36"/>
      <c r="BL995" s="36"/>
      <c r="BR995" s="36"/>
      <c r="BS995" s="36"/>
      <c r="BT995" s="36"/>
      <c r="BZ995" s="36"/>
      <c r="CA995" s="36"/>
      <c r="CB995" s="36"/>
      <c r="CH995" s="36"/>
      <c r="CI995" s="36"/>
      <c r="CJ995" s="36"/>
      <c r="CP995" s="36"/>
      <c r="CQ995" s="36"/>
      <c r="CR995" s="36"/>
      <c r="CX995" s="36"/>
      <c r="CY995" s="36"/>
      <c r="CZ995" s="36"/>
      <c r="DF995" s="36">
        <v>1.277E-8</v>
      </c>
      <c r="DG995" s="36">
        <v>5.4202990266200004</v>
      </c>
      <c r="DH995" s="36">
        <v>9996.0542975098997</v>
      </c>
      <c r="DI995" s="30">
        <f t="shared" si="392"/>
        <v>1.2334444975975611E-8</v>
      </c>
      <c r="DJ995" s="30">
        <f t="shared" si="393"/>
        <v>1.2339377292548463E-8</v>
      </c>
      <c r="DK995" s="30">
        <f t="shared" si="394"/>
        <v>1.2339377284248759E-8</v>
      </c>
      <c r="DL995" s="30">
        <f t="shared" si="395"/>
        <v>1.233937728424878E-8</v>
      </c>
      <c r="DN995" s="36"/>
      <c r="DO995" s="36"/>
      <c r="DP995" s="36"/>
      <c r="DV995" s="36"/>
      <c r="DW995" s="36"/>
      <c r="DX995" s="36"/>
      <c r="ED995" s="36"/>
      <c r="EE995" s="36"/>
      <c r="EF995" s="36"/>
      <c r="EL995" s="36"/>
      <c r="EM995" s="36"/>
      <c r="EN995" s="36"/>
      <c r="ET995" s="36"/>
      <c r="EU995" s="36"/>
      <c r="EV995" s="36"/>
    </row>
    <row r="996" spans="14:152" s="30" customFormat="1" ht="12.75">
      <c r="N996" s="36">
        <v>1.68E-9</v>
      </c>
      <c r="O996" s="36">
        <v>0.65008064023000001</v>
      </c>
      <c r="P996" s="36">
        <v>1493.093668066</v>
      </c>
      <c r="Q996" s="30">
        <f t="shared" si="388"/>
        <v>3.7563001442976696E-10</v>
      </c>
      <c r="R996" s="30">
        <f t="shared" si="389"/>
        <v>3.7526415860131599E-10</v>
      </c>
      <c r="S996" s="30">
        <f t="shared" si="390"/>
        <v>3.7526415921869309E-10</v>
      </c>
      <c r="T996" s="30">
        <f t="shared" si="391"/>
        <v>3.752641592186902E-10</v>
      </c>
      <c r="V996" s="36"/>
      <c r="W996" s="36"/>
      <c r="X996" s="36"/>
      <c r="AD996" s="36"/>
      <c r="AE996" s="36"/>
      <c r="AF996" s="36"/>
      <c r="AL996" s="36"/>
      <c r="AM996" s="36"/>
      <c r="AN996" s="36"/>
      <c r="AT996" s="36"/>
      <c r="AU996" s="36"/>
      <c r="AV996" s="36"/>
      <c r="BB996" s="36"/>
      <c r="BC996" s="36"/>
      <c r="BD996" s="36"/>
      <c r="BJ996" s="36"/>
      <c r="BK996" s="36"/>
      <c r="BL996" s="36"/>
      <c r="BR996" s="36"/>
      <c r="BS996" s="36"/>
      <c r="BT996" s="36"/>
      <c r="BZ996" s="36"/>
      <c r="CA996" s="36"/>
      <c r="CB996" s="36"/>
      <c r="CH996" s="36"/>
      <c r="CI996" s="36"/>
      <c r="CJ996" s="36"/>
      <c r="CP996" s="36"/>
      <c r="CQ996" s="36"/>
      <c r="CR996" s="36"/>
      <c r="CX996" s="36"/>
      <c r="CY996" s="36"/>
      <c r="CZ996" s="36"/>
      <c r="DF996" s="36">
        <v>1.248E-8</v>
      </c>
      <c r="DG996" s="36">
        <v>0.21625135029000001</v>
      </c>
      <c r="DH996" s="36">
        <v>101.6083015103</v>
      </c>
      <c r="DI996" s="30">
        <f t="shared" si="392"/>
        <v>1.1735633405206083E-8</v>
      </c>
      <c r="DJ996" s="30">
        <f t="shared" si="393"/>
        <v>1.1735568851883976E-8</v>
      </c>
      <c r="DK996" s="30">
        <f t="shared" si="394"/>
        <v>1.1735568851992909E-8</v>
      </c>
      <c r="DL996" s="30">
        <f t="shared" si="395"/>
        <v>1.1735568851992909E-8</v>
      </c>
      <c r="DN996" s="36"/>
      <c r="DO996" s="36"/>
      <c r="DP996" s="36"/>
      <c r="DV996" s="36"/>
      <c r="DW996" s="36"/>
      <c r="DX996" s="36"/>
      <c r="ED996" s="36"/>
      <c r="EE996" s="36"/>
      <c r="EF996" s="36"/>
      <c r="EL996" s="36"/>
      <c r="EM996" s="36"/>
      <c r="EN996" s="36"/>
      <c r="ET996" s="36"/>
      <c r="EU996" s="36"/>
      <c r="EV996" s="36"/>
    </row>
    <row r="997" spans="14:152" s="30" customFormat="1" ht="12.75">
      <c r="N997" s="36">
        <v>2.0799999999999998E-9</v>
      </c>
      <c r="O997" s="36">
        <v>4.6894207156299998</v>
      </c>
      <c r="P997" s="36">
        <v>5429.8794682394</v>
      </c>
      <c r="Q997" s="30">
        <f t="shared" si="388"/>
        <v>1.9965628003615338E-9</v>
      </c>
      <c r="R997" s="30">
        <f t="shared" si="389"/>
        <v>1.9960882748355852E-9</v>
      </c>
      <c r="S997" s="30">
        <f t="shared" si="390"/>
        <v>1.9960882756374305E-9</v>
      </c>
      <c r="T997" s="30">
        <f t="shared" si="391"/>
        <v>1.9960882756374284E-9</v>
      </c>
      <c r="V997" s="36"/>
      <c r="W997" s="36"/>
      <c r="X997" s="36"/>
      <c r="AD997" s="36"/>
      <c r="AE997" s="36"/>
      <c r="AF997" s="36"/>
      <c r="AL997" s="36"/>
      <c r="AM997" s="36"/>
      <c r="AN997" s="36"/>
      <c r="AT997" s="36"/>
      <c r="AU997" s="36"/>
      <c r="AV997" s="36"/>
      <c r="BB997" s="36"/>
      <c r="BC997" s="36"/>
      <c r="BD997" s="36"/>
      <c r="BJ997" s="36"/>
      <c r="BK997" s="36"/>
      <c r="BL997" s="36"/>
      <c r="BR997" s="36"/>
      <c r="BS997" s="36"/>
      <c r="BT997" s="36"/>
      <c r="BZ997" s="36"/>
      <c r="CA997" s="36"/>
      <c r="CB997" s="36"/>
      <c r="CH997" s="36"/>
      <c r="CI997" s="36"/>
      <c r="CJ997" s="36"/>
      <c r="CP997" s="36"/>
      <c r="CQ997" s="36"/>
      <c r="CR997" s="36"/>
      <c r="CX997" s="36"/>
      <c r="CY997" s="36"/>
      <c r="CZ997" s="36"/>
      <c r="DF997" s="36">
        <v>1.055E-8</v>
      </c>
      <c r="DG997" s="36">
        <v>5.5372537326</v>
      </c>
      <c r="DH997" s="36">
        <v>1578.7779545453</v>
      </c>
      <c r="DI997" s="30">
        <f t="shared" si="392"/>
        <v>-1.0520497382943699E-8</v>
      </c>
      <c r="DJ997" s="30">
        <f t="shared" si="393"/>
        <v>-1.0520310825915194E-8</v>
      </c>
      <c r="DK997" s="30">
        <f t="shared" si="394"/>
        <v>-1.0520310826230492E-8</v>
      </c>
      <c r="DL997" s="30">
        <f t="shared" si="395"/>
        <v>-1.0520310826230492E-8</v>
      </c>
      <c r="DN997" s="36"/>
      <c r="DO997" s="36"/>
      <c r="DP997" s="36"/>
      <c r="DV997" s="36"/>
      <c r="DW997" s="36"/>
      <c r="DX997" s="36"/>
      <c r="ED997" s="36"/>
      <c r="EE997" s="36"/>
      <c r="EF997" s="36"/>
      <c r="EL997" s="36"/>
      <c r="EM997" s="36"/>
      <c r="EN997" s="36"/>
      <c r="ET997" s="36"/>
      <c r="EU997" s="36"/>
      <c r="EV997" s="36"/>
    </row>
    <row r="998" spans="14:152" s="30" customFormat="1" ht="12.75">
      <c r="N998" s="36">
        <v>1.8199999999999999E-9</v>
      </c>
      <c r="O998" s="36">
        <v>0.76058628096000003</v>
      </c>
      <c r="P998" s="36">
        <v>504.56118318099999</v>
      </c>
      <c r="Q998" s="30">
        <f t="shared" si="388"/>
        <v>-8.1807077656896371E-10</v>
      </c>
      <c r="R998" s="30">
        <f t="shared" si="389"/>
        <v>-8.1819352225996105E-10</v>
      </c>
      <c r="S998" s="30">
        <f t="shared" si="390"/>
        <v>-8.1819352205283905E-10</v>
      </c>
      <c r="T998" s="30">
        <f t="shared" si="391"/>
        <v>-8.1819352205283978E-10</v>
      </c>
      <c r="V998" s="36"/>
      <c r="W998" s="36"/>
      <c r="X998" s="36"/>
      <c r="AD998" s="36"/>
      <c r="AE998" s="36"/>
      <c r="AF998" s="36"/>
      <c r="AL998" s="36"/>
      <c r="AM998" s="36"/>
      <c r="AN998" s="36"/>
      <c r="AT998" s="36"/>
      <c r="AU998" s="36"/>
      <c r="AV998" s="36"/>
      <c r="BB998" s="36"/>
      <c r="BC998" s="36"/>
      <c r="BD998" s="36"/>
      <c r="BJ998" s="36"/>
      <c r="BK998" s="36"/>
      <c r="BL998" s="36"/>
      <c r="BR998" s="36"/>
      <c r="BS998" s="36"/>
      <c r="BT998" s="36"/>
      <c r="BZ998" s="36"/>
      <c r="CA998" s="36"/>
      <c r="CB998" s="36"/>
      <c r="CH998" s="36"/>
      <c r="CI998" s="36"/>
      <c r="CJ998" s="36"/>
      <c r="CP998" s="36"/>
      <c r="CQ998" s="36"/>
      <c r="CR998" s="36"/>
      <c r="CX998" s="36"/>
      <c r="CY998" s="36"/>
      <c r="CZ998" s="36"/>
      <c r="DF998" s="36">
        <v>1.2650000000000001E-8</v>
      </c>
      <c r="DG998" s="36">
        <v>5.8558747985200004</v>
      </c>
      <c r="DH998" s="36">
        <v>82.858353414600003</v>
      </c>
      <c r="DI998" s="30">
        <f t="shared" si="392"/>
        <v>7.9942154597469954E-9</v>
      </c>
      <c r="DJ998" s="30">
        <f t="shared" si="393"/>
        <v>7.9940939046853599E-9</v>
      </c>
      <c r="DK998" s="30">
        <f t="shared" si="394"/>
        <v>7.9940939048904775E-9</v>
      </c>
      <c r="DL998" s="30">
        <f t="shared" si="395"/>
        <v>7.9940939048904775E-9</v>
      </c>
      <c r="DN998" s="36"/>
      <c r="DO998" s="36"/>
      <c r="DP998" s="36"/>
      <c r="DV998" s="36"/>
      <c r="DW998" s="36"/>
      <c r="DX998" s="36"/>
      <c r="ED998" s="36"/>
      <c r="EE998" s="36"/>
      <c r="EF998" s="36"/>
      <c r="EL998" s="36"/>
      <c r="EM998" s="36"/>
      <c r="EN998" s="36"/>
      <c r="ET998" s="36"/>
      <c r="EU998" s="36"/>
      <c r="EV998" s="36"/>
    </row>
    <row r="999" spans="14:152" s="30" customFormat="1" ht="12.75">
      <c r="N999" s="36">
        <v>1.67E-9</v>
      </c>
      <c r="O999" s="36">
        <v>6.2260804696500003</v>
      </c>
      <c r="P999" s="36">
        <v>108.50940018999999</v>
      </c>
      <c r="Q999" s="30">
        <f t="shared" si="388"/>
        <v>1.3205729027306527E-9</v>
      </c>
      <c r="R999" s="30">
        <f t="shared" si="389"/>
        <v>1.3205563043266841E-9</v>
      </c>
      <c r="S999" s="30">
        <f t="shared" si="390"/>
        <v>1.3205563043546935E-9</v>
      </c>
      <c r="T999" s="30">
        <f t="shared" si="391"/>
        <v>1.3205563043546935E-9</v>
      </c>
      <c r="V999" s="36"/>
      <c r="W999" s="36"/>
      <c r="X999" s="36"/>
      <c r="AD999" s="36"/>
      <c r="AE999" s="36"/>
      <c r="AF999" s="36"/>
      <c r="AL999" s="36"/>
      <c r="AM999" s="36"/>
      <c r="AN999" s="36"/>
      <c r="AT999" s="36"/>
      <c r="AU999" s="36"/>
      <c r="AV999" s="36"/>
      <c r="BB999" s="36"/>
      <c r="BC999" s="36"/>
      <c r="BD999" s="36"/>
      <c r="BJ999" s="36"/>
      <c r="BK999" s="36"/>
      <c r="BL999" s="36"/>
      <c r="BR999" s="36"/>
      <c r="BS999" s="36"/>
      <c r="BT999" s="36"/>
      <c r="BZ999" s="36"/>
      <c r="CA999" s="36"/>
      <c r="CB999" s="36"/>
      <c r="CH999" s="36"/>
      <c r="CI999" s="36"/>
      <c r="CJ999" s="36"/>
      <c r="CP999" s="36"/>
      <c r="CQ999" s="36"/>
      <c r="CR999" s="36"/>
      <c r="CX999" s="36"/>
      <c r="CY999" s="36"/>
      <c r="CZ999" s="36"/>
      <c r="DF999" s="36">
        <v>1.0579999999999999E-8</v>
      </c>
      <c r="DG999" s="36">
        <v>0.73824266821999995</v>
      </c>
      <c r="DH999" s="36">
        <v>670.91677495099998</v>
      </c>
      <c r="DI999" s="30">
        <f t="shared" si="392"/>
        <v>-1.0445052887191671E-8</v>
      </c>
      <c r="DJ999" s="30">
        <f t="shared" si="393"/>
        <v>-1.0445221940127926E-8</v>
      </c>
      <c r="DK999" s="30">
        <f t="shared" si="394"/>
        <v>-1.0445221939842747E-8</v>
      </c>
      <c r="DL999" s="30">
        <f t="shared" si="395"/>
        <v>-1.0445221939842749E-8</v>
      </c>
      <c r="DN999" s="36"/>
      <c r="DO999" s="36"/>
      <c r="DP999" s="36"/>
      <c r="DV999" s="36"/>
      <c r="DW999" s="36"/>
      <c r="DX999" s="36"/>
      <c r="ED999" s="36"/>
      <c r="EE999" s="36"/>
      <c r="EF999" s="36"/>
      <c r="EL999" s="36"/>
      <c r="EM999" s="36"/>
      <c r="EN999" s="36"/>
      <c r="ET999" s="36"/>
      <c r="EU999" s="36"/>
      <c r="EV999" s="36"/>
    </row>
    <row r="1000" spans="14:152" s="30" customFormat="1" ht="12.75">
      <c r="N1000" s="36">
        <v>1.7599999999999999E-9</v>
      </c>
      <c r="O1000" s="36">
        <v>2.08816807487</v>
      </c>
      <c r="P1000" s="36">
        <v>670.91677495099998</v>
      </c>
      <c r="Q1000" s="30">
        <f t="shared" si="388"/>
        <v>-1.0726291444573274E-10</v>
      </c>
      <c r="R1000" s="30">
        <f t="shared" si="389"/>
        <v>-1.0743927882180725E-10</v>
      </c>
      <c r="S1000" s="30">
        <f t="shared" si="390"/>
        <v>-1.0743927852420359E-10</v>
      </c>
      <c r="T1000" s="30">
        <f t="shared" si="391"/>
        <v>-1.0743927852420438E-10</v>
      </c>
      <c r="V1000" s="36"/>
      <c r="W1000" s="36"/>
      <c r="X1000" s="36"/>
      <c r="AD1000" s="36"/>
      <c r="AE1000" s="36"/>
      <c r="AF1000" s="36"/>
      <c r="AL1000" s="36"/>
      <c r="AM1000" s="36"/>
      <c r="AN1000" s="36"/>
      <c r="AT1000" s="36"/>
      <c r="AU1000" s="36"/>
      <c r="AV1000" s="36"/>
      <c r="BB1000" s="36"/>
      <c r="BC1000" s="36"/>
      <c r="BD1000" s="36"/>
      <c r="BJ1000" s="36"/>
      <c r="BK1000" s="36"/>
      <c r="BL1000" s="36"/>
      <c r="BR1000" s="36"/>
      <c r="BS1000" s="36"/>
      <c r="BT1000" s="36"/>
      <c r="BZ1000" s="36"/>
      <c r="CA1000" s="36"/>
      <c r="CB1000" s="36"/>
      <c r="CH1000" s="36"/>
      <c r="CI1000" s="36"/>
      <c r="CJ1000" s="36"/>
      <c r="CP1000" s="36"/>
      <c r="CQ1000" s="36"/>
      <c r="CR1000" s="36"/>
      <c r="CX1000" s="36"/>
      <c r="CY1000" s="36"/>
      <c r="CZ1000" s="36"/>
      <c r="DF1000" s="36">
        <v>1.1269999999999999E-8</v>
      </c>
      <c r="DG1000" s="36">
        <v>3.6345849801000001</v>
      </c>
      <c r="DH1000" s="36">
        <v>582.38116313410001</v>
      </c>
      <c r="DI1000" s="30">
        <f t="shared" si="392"/>
        <v>1.0355928550107194E-8</v>
      </c>
      <c r="DJ1000" s="30">
        <f t="shared" si="393"/>
        <v>1.0356315967950505E-8</v>
      </c>
      <c r="DK1000" s="30">
        <f t="shared" si="394"/>
        <v>1.0356315967296826E-8</v>
      </c>
      <c r="DL1000" s="30">
        <f t="shared" si="395"/>
        <v>1.0356315967296829E-8</v>
      </c>
      <c r="DN1000" s="36"/>
      <c r="DO1000" s="36"/>
      <c r="DP1000" s="36"/>
      <c r="DV1000" s="36"/>
      <c r="DW1000" s="36"/>
      <c r="DX1000" s="36"/>
      <c r="ED1000" s="36"/>
      <c r="EE1000" s="36"/>
      <c r="EF1000" s="36"/>
      <c r="EL1000" s="36"/>
      <c r="EM1000" s="36"/>
      <c r="EN1000" s="36"/>
      <c r="ET1000" s="36"/>
      <c r="EU1000" s="36"/>
      <c r="EV1000" s="36"/>
    </row>
    <row r="1001" spans="14:152" s="30" customFormat="1" ht="12.75">
      <c r="N1001" s="36">
        <v>1.6999999999999999E-9</v>
      </c>
      <c r="O1001" s="36">
        <v>1.55680702386</v>
      </c>
      <c r="P1001" s="36">
        <v>1670.8250284999999</v>
      </c>
      <c r="Q1001" s="30">
        <f t="shared" si="388"/>
        <v>2.4862649534226516E-10</v>
      </c>
      <c r="R1001" s="30">
        <f t="shared" si="389"/>
        <v>2.4820602843895867E-10</v>
      </c>
      <c r="S1001" s="30">
        <f t="shared" si="390"/>
        <v>2.4820602914848617E-10</v>
      </c>
      <c r="T1001" s="30">
        <f t="shared" si="391"/>
        <v>2.4820602914848318E-10</v>
      </c>
      <c r="V1001" s="36"/>
      <c r="W1001" s="36"/>
      <c r="X1001" s="36"/>
      <c r="AD1001" s="36"/>
      <c r="AE1001" s="36"/>
      <c r="AF1001" s="36"/>
      <c r="AL1001" s="36"/>
      <c r="AM1001" s="36"/>
      <c r="AN1001" s="36"/>
      <c r="AT1001" s="36"/>
      <c r="AU1001" s="36"/>
      <c r="AV1001" s="36"/>
      <c r="BB1001" s="36"/>
      <c r="BC1001" s="36"/>
      <c r="BD1001" s="36"/>
      <c r="BJ1001" s="36"/>
      <c r="BK1001" s="36"/>
      <c r="BL1001" s="36"/>
      <c r="BR1001" s="36"/>
      <c r="BS1001" s="36"/>
      <c r="BT1001" s="36"/>
      <c r="BZ1001" s="36"/>
      <c r="CA1001" s="36"/>
      <c r="CB1001" s="36"/>
      <c r="CH1001" s="36"/>
      <c r="CI1001" s="36"/>
      <c r="CJ1001" s="36"/>
      <c r="CP1001" s="36"/>
      <c r="CQ1001" s="36"/>
      <c r="CR1001" s="36"/>
      <c r="CX1001" s="36"/>
      <c r="CY1001" s="36"/>
      <c r="CZ1001" s="36"/>
      <c r="DF1001" s="36">
        <v>1.188E-8</v>
      </c>
      <c r="DG1001" s="36">
        <v>2.10062104535</v>
      </c>
      <c r="DH1001" s="36">
        <v>423.8898778903</v>
      </c>
      <c r="DI1001" s="30">
        <f t="shared" si="392"/>
        <v>1.1511656723060873E-8</v>
      </c>
      <c r="DJ1001" s="30">
        <f t="shared" si="393"/>
        <v>1.1511470513125584E-8</v>
      </c>
      <c r="DK1001" s="30">
        <f t="shared" si="394"/>
        <v>1.1511470513439843E-8</v>
      </c>
      <c r="DL1001" s="30">
        <f t="shared" si="395"/>
        <v>1.1511470513439841E-8</v>
      </c>
      <c r="DN1001" s="36"/>
      <c r="DO1001" s="36"/>
      <c r="DP1001" s="36"/>
      <c r="DV1001" s="36"/>
      <c r="DW1001" s="36"/>
      <c r="DX1001" s="36"/>
      <c r="ED1001" s="36"/>
      <c r="EE1001" s="36"/>
      <c r="EF1001" s="36"/>
      <c r="EL1001" s="36"/>
      <c r="EM1001" s="36"/>
      <c r="EN1001" s="36"/>
      <c r="ET1001" s="36"/>
      <c r="EU1001" s="36"/>
      <c r="EV1001" s="36"/>
    </row>
    <row r="1002" spans="14:152" s="30" customFormat="1" ht="12.75">
      <c r="N1002" s="36">
        <v>1.87E-9</v>
      </c>
      <c r="O1002" s="36">
        <v>4.1268787613600004</v>
      </c>
      <c r="P1002" s="36">
        <v>9985.7593567713993</v>
      </c>
      <c r="Q1002" s="30">
        <f t="shared" si="388"/>
        <v>1.0502966388835104E-9</v>
      </c>
      <c r="R1002" s="30">
        <f t="shared" si="389"/>
        <v>1.0479836054481203E-9</v>
      </c>
      <c r="S1002" s="30">
        <f t="shared" si="390"/>
        <v>1.047983609353191E-9</v>
      </c>
      <c r="T1002" s="30">
        <f t="shared" si="391"/>
        <v>1.047983609353191E-9</v>
      </c>
      <c r="V1002" s="36"/>
      <c r="W1002" s="36"/>
      <c r="X1002" s="36"/>
      <c r="AD1002" s="36"/>
      <c r="AE1002" s="36"/>
      <c r="AF1002" s="36"/>
      <c r="AL1002" s="36"/>
      <c r="AM1002" s="36"/>
      <c r="AN1002" s="36"/>
      <c r="AT1002" s="36"/>
      <c r="AU1002" s="36"/>
      <c r="AV1002" s="36"/>
      <c r="BB1002" s="36"/>
      <c r="BC1002" s="36"/>
      <c r="BD1002" s="36"/>
      <c r="BJ1002" s="36"/>
      <c r="BK1002" s="36"/>
      <c r="BL1002" s="36"/>
      <c r="BR1002" s="36"/>
      <c r="BS1002" s="36"/>
      <c r="BT1002" s="36"/>
      <c r="BZ1002" s="36"/>
      <c r="CA1002" s="36"/>
      <c r="CB1002" s="36"/>
      <c r="CH1002" s="36"/>
      <c r="CI1002" s="36"/>
      <c r="CJ1002" s="36"/>
      <c r="CP1002" s="36"/>
      <c r="CQ1002" s="36"/>
      <c r="CR1002" s="36"/>
      <c r="CX1002" s="36"/>
      <c r="CY1002" s="36"/>
      <c r="CZ1002" s="36"/>
      <c r="DF1002" s="36">
        <v>1.2170000000000001E-8</v>
      </c>
      <c r="DG1002" s="36">
        <v>2.4965610907100002</v>
      </c>
      <c r="DH1002" s="36">
        <v>311.72600321060003</v>
      </c>
      <c r="DI1002" s="30">
        <f t="shared" si="392"/>
        <v>8.7524322074859515E-9</v>
      </c>
      <c r="DJ1002" s="30">
        <f t="shared" si="393"/>
        <v>8.7528266340225044E-9</v>
      </c>
      <c r="DK1002" s="30">
        <f t="shared" si="394"/>
        <v>8.7528266333569466E-9</v>
      </c>
      <c r="DL1002" s="30">
        <f t="shared" si="395"/>
        <v>8.7528266333569516E-9</v>
      </c>
      <c r="DN1002" s="36"/>
      <c r="DO1002" s="36"/>
      <c r="DP1002" s="36"/>
      <c r="DV1002" s="36"/>
      <c r="DW1002" s="36"/>
      <c r="DX1002" s="36"/>
      <c r="ED1002" s="36"/>
      <c r="EE1002" s="36"/>
      <c r="EF1002" s="36"/>
      <c r="EL1002" s="36"/>
      <c r="EM1002" s="36"/>
      <c r="EN1002" s="36"/>
      <c r="ET1002" s="36"/>
      <c r="EU1002" s="36"/>
      <c r="EV1002" s="36"/>
    </row>
    <row r="1003" spans="14:152" s="30" customFormat="1" ht="12.75">
      <c r="N1003" s="36">
        <v>1.6600000000000001E-9</v>
      </c>
      <c r="O1003" s="36">
        <v>1.5859635436999999</v>
      </c>
      <c r="P1003" s="36">
        <v>1379.7059531089001</v>
      </c>
      <c r="Q1003" s="30">
        <f t="shared" si="388"/>
        <v>1.6202543313940846E-9</v>
      </c>
      <c r="R1003" s="30">
        <f t="shared" si="389"/>
        <v>1.6203288428253588E-9</v>
      </c>
      <c r="S1003" s="30">
        <f t="shared" si="390"/>
        <v>1.6203288426996834E-9</v>
      </c>
      <c r="T1003" s="30">
        <f t="shared" si="391"/>
        <v>1.6203288426996836E-9</v>
      </c>
      <c r="V1003" s="36"/>
      <c r="W1003" s="36"/>
      <c r="X1003" s="36"/>
      <c r="AD1003" s="36"/>
      <c r="AE1003" s="36"/>
      <c r="AF1003" s="36"/>
      <c r="AL1003" s="36"/>
      <c r="AM1003" s="36"/>
      <c r="AN1003" s="36"/>
      <c r="AT1003" s="36"/>
      <c r="AU1003" s="36"/>
      <c r="AV1003" s="36"/>
      <c r="BB1003" s="36"/>
      <c r="BC1003" s="36"/>
      <c r="BD1003" s="36"/>
      <c r="BJ1003" s="36"/>
      <c r="BK1003" s="36"/>
      <c r="BL1003" s="36"/>
      <c r="BR1003" s="36"/>
      <c r="BS1003" s="36"/>
      <c r="BT1003" s="36"/>
      <c r="BZ1003" s="36"/>
      <c r="CA1003" s="36"/>
      <c r="CB1003" s="36"/>
      <c r="CH1003" s="36"/>
      <c r="CI1003" s="36"/>
      <c r="CJ1003" s="36"/>
      <c r="CP1003" s="36"/>
      <c r="CQ1003" s="36"/>
      <c r="CR1003" s="36"/>
      <c r="CX1003" s="36"/>
      <c r="CY1003" s="36"/>
      <c r="CZ1003" s="36"/>
      <c r="DF1003" s="36">
        <v>1.0800000000000001E-8</v>
      </c>
      <c r="DG1003" s="36">
        <v>3.9634937352600002</v>
      </c>
      <c r="DH1003" s="36">
        <v>118.8737768977</v>
      </c>
      <c r="DI1003" s="30">
        <f t="shared" si="392"/>
        <v>-1.0657200780019016E-8</v>
      </c>
      <c r="DJ1003" s="30">
        <f t="shared" si="393"/>
        <v>-1.0657231915165963E-8</v>
      </c>
      <c r="DK1003" s="30">
        <f t="shared" si="394"/>
        <v>-1.0657231915113427E-8</v>
      </c>
      <c r="DL1003" s="30">
        <f t="shared" si="395"/>
        <v>-1.0657231915113427E-8</v>
      </c>
      <c r="DN1003" s="36"/>
      <c r="DO1003" s="36"/>
      <c r="DP1003" s="36"/>
      <c r="DV1003" s="36"/>
      <c r="DW1003" s="36"/>
      <c r="DX1003" s="36"/>
      <c r="ED1003" s="36"/>
      <c r="EE1003" s="36"/>
      <c r="EF1003" s="36"/>
      <c r="EL1003" s="36"/>
      <c r="EM1003" s="36"/>
      <c r="EN1003" s="36"/>
      <c r="ET1003" s="36"/>
      <c r="EU1003" s="36"/>
      <c r="EV1003" s="36"/>
    </row>
    <row r="1004" spans="14:152" s="30" customFormat="1" ht="12.75">
      <c r="N1004" s="36">
        <v>1.6999999999999999E-9</v>
      </c>
      <c r="O1004" s="36">
        <v>1.3094666234100001</v>
      </c>
      <c r="P1004" s="36">
        <v>837.69726336320002</v>
      </c>
      <c r="Q1004" s="30">
        <f t="shared" si="388"/>
        <v>-1.6682358760892578E-9</v>
      </c>
      <c r="R1004" s="30">
        <f t="shared" si="389"/>
        <v>-1.6681948618639067E-9</v>
      </c>
      <c r="S1004" s="30">
        <f t="shared" si="390"/>
        <v>-1.668194861933138E-9</v>
      </c>
      <c r="T1004" s="30">
        <f t="shared" si="391"/>
        <v>-1.6681948619331376E-9</v>
      </c>
      <c r="V1004" s="36"/>
      <c r="W1004" s="36"/>
      <c r="X1004" s="36"/>
      <c r="AD1004" s="36"/>
      <c r="AE1004" s="36"/>
      <c r="AF1004" s="36"/>
      <c r="AL1004" s="36"/>
      <c r="AM1004" s="36"/>
      <c r="AN1004" s="36"/>
      <c r="AT1004" s="36"/>
      <c r="AU1004" s="36"/>
      <c r="AV1004" s="36"/>
      <c r="BB1004" s="36"/>
      <c r="BC1004" s="36"/>
      <c r="BD1004" s="36"/>
      <c r="BJ1004" s="36"/>
      <c r="BK1004" s="36"/>
      <c r="BL1004" s="36"/>
      <c r="BR1004" s="36"/>
      <c r="BS1004" s="36"/>
      <c r="BT1004" s="36"/>
      <c r="BZ1004" s="36"/>
      <c r="CA1004" s="36"/>
      <c r="CB1004" s="36"/>
      <c r="CH1004" s="36"/>
      <c r="CI1004" s="36"/>
      <c r="CJ1004" s="36"/>
      <c r="CP1004" s="36"/>
      <c r="CQ1004" s="36"/>
      <c r="CR1004" s="36"/>
      <c r="CX1004" s="36"/>
      <c r="CY1004" s="36"/>
      <c r="CZ1004" s="36"/>
      <c r="DF1004" s="36">
        <v>1.1749999999999999E-8</v>
      </c>
      <c r="DG1004" s="36">
        <v>0.91096377813999996</v>
      </c>
      <c r="DH1004" s="36">
        <v>740.06929922580002</v>
      </c>
      <c r="DI1004" s="30">
        <f t="shared" si="392"/>
        <v>-1.1734834948883387E-8</v>
      </c>
      <c r="DJ1004" s="30">
        <f t="shared" si="393"/>
        <v>-1.1734768788257507E-8</v>
      </c>
      <c r="DK1004" s="30">
        <f t="shared" si="394"/>
        <v>-1.1734768788369271E-8</v>
      </c>
      <c r="DL1004" s="30">
        <f t="shared" si="395"/>
        <v>-1.1734768788369269E-8</v>
      </c>
      <c r="DN1004" s="36"/>
      <c r="DO1004" s="36"/>
      <c r="DP1004" s="36"/>
      <c r="DV1004" s="36"/>
      <c r="DW1004" s="36"/>
      <c r="DX1004" s="36"/>
      <c r="ED1004" s="36"/>
      <c r="EE1004" s="36"/>
      <c r="EF1004" s="36"/>
      <c r="EL1004" s="36"/>
      <c r="EM1004" s="36"/>
      <c r="EN1004" s="36"/>
      <c r="ET1004" s="36"/>
      <c r="EU1004" s="36"/>
      <c r="EV1004" s="36"/>
    </row>
    <row r="1005" spans="14:152" s="30" customFormat="1" ht="12.75">
      <c r="N1005" s="36">
        <v>1.6600000000000001E-9</v>
      </c>
      <c r="O1005" s="36">
        <v>2.413278965E-2</v>
      </c>
      <c r="P1005" s="36">
        <v>224.6054281328</v>
      </c>
      <c r="Q1005" s="30">
        <f t="shared" si="388"/>
        <v>5.6856774053288546E-10</v>
      </c>
      <c r="R1005" s="30">
        <f t="shared" si="389"/>
        <v>5.6851532341395115E-10</v>
      </c>
      <c r="S1005" s="30">
        <f t="shared" si="390"/>
        <v>5.6851532350240261E-10</v>
      </c>
      <c r="T1005" s="30">
        <f t="shared" si="391"/>
        <v>5.6851532350240219E-10</v>
      </c>
      <c r="V1005" s="36"/>
      <c r="W1005" s="36"/>
      <c r="X1005" s="36"/>
      <c r="AD1005" s="36"/>
      <c r="AE1005" s="36"/>
      <c r="AF1005" s="36"/>
      <c r="AL1005" s="36"/>
      <c r="AM1005" s="36"/>
      <c r="AN1005" s="36"/>
      <c r="AT1005" s="36"/>
      <c r="AU1005" s="36"/>
      <c r="AV1005" s="36"/>
      <c r="BB1005" s="36"/>
      <c r="BC1005" s="36"/>
      <c r="BD1005" s="36"/>
      <c r="BJ1005" s="36"/>
      <c r="BK1005" s="36"/>
      <c r="BL1005" s="36"/>
      <c r="BR1005" s="36"/>
      <c r="BS1005" s="36"/>
      <c r="BT1005" s="36"/>
      <c r="BZ1005" s="36"/>
      <c r="CA1005" s="36"/>
      <c r="CB1005" s="36"/>
      <c r="CH1005" s="36"/>
      <c r="CI1005" s="36"/>
      <c r="CJ1005" s="36"/>
      <c r="CP1005" s="36"/>
      <c r="CQ1005" s="36"/>
      <c r="CR1005" s="36"/>
      <c r="CX1005" s="36"/>
      <c r="CY1005" s="36"/>
      <c r="CZ1005" s="36"/>
      <c r="DF1005" s="36">
        <v>1.0870000000000001E-8</v>
      </c>
      <c r="DG1005" s="36">
        <v>5.4677442674199996</v>
      </c>
      <c r="DH1005" s="36">
        <v>494.47869076360001</v>
      </c>
      <c r="DI1005" s="30">
        <f t="shared" si="392"/>
        <v>-9.9450271350884236E-9</v>
      </c>
      <c r="DJ1005" s="30">
        <f t="shared" si="393"/>
        <v>-9.9447024398594565E-9</v>
      </c>
      <c r="DK1005" s="30">
        <f t="shared" si="394"/>
        <v>-9.9447024404074075E-9</v>
      </c>
      <c r="DL1005" s="30">
        <f t="shared" si="395"/>
        <v>-9.9447024404074075E-9</v>
      </c>
      <c r="DN1005" s="36"/>
      <c r="DO1005" s="36"/>
      <c r="DP1005" s="36"/>
      <c r="DV1005" s="36"/>
      <c r="DW1005" s="36"/>
      <c r="DX1005" s="36"/>
      <c r="ED1005" s="36"/>
      <c r="EE1005" s="36"/>
      <c r="EF1005" s="36"/>
      <c r="EL1005" s="36"/>
      <c r="EM1005" s="36"/>
      <c r="EN1005" s="36"/>
      <c r="ET1005" s="36"/>
      <c r="EU1005" s="36"/>
      <c r="EV1005" s="36"/>
    </row>
    <row r="1006" spans="14:152" s="30" customFormat="1" ht="12.75">
      <c r="N1006" s="36">
        <v>2.04E-9</v>
      </c>
      <c r="O1006" s="36">
        <v>6.1207293965799998</v>
      </c>
      <c r="P1006" s="36">
        <v>9360.0891644589992</v>
      </c>
      <c r="Q1006" s="30">
        <f t="shared" si="388"/>
        <v>-4.5289896183935435E-10</v>
      </c>
      <c r="R1006" s="30">
        <f t="shared" si="389"/>
        <v>-4.556844681065545E-10</v>
      </c>
      <c r="S1006" s="30">
        <f t="shared" si="390"/>
        <v>-4.5568446340691348E-10</v>
      </c>
      <c r="T1006" s="30">
        <f t="shared" si="391"/>
        <v>-4.5568446340694176E-10</v>
      </c>
      <c r="V1006" s="36"/>
      <c r="W1006" s="36"/>
      <c r="X1006" s="36"/>
      <c r="AD1006" s="36"/>
      <c r="AE1006" s="36"/>
      <c r="AF1006" s="36"/>
      <c r="AL1006" s="36"/>
      <c r="AM1006" s="36"/>
      <c r="AN1006" s="36"/>
      <c r="AT1006" s="36"/>
      <c r="AU1006" s="36"/>
      <c r="AV1006" s="36"/>
      <c r="BB1006" s="36"/>
      <c r="BC1006" s="36"/>
      <c r="BD1006" s="36"/>
      <c r="BJ1006" s="36"/>
      <c r="BK1006" s="36"/>
      <c r="BL1006" s="36"/>
      <c r="BR1006" s="36"/>
      <c r="BS1006" s="36"/>
      <c r="BT1006" s="36"/>
      <c r="BZ1006" s="36"/>
      <c r="CA1006" s="36"/>
      <c r="CB1006" s="36"/>
      <c r="CH1006" s="36"/>
      <c r="CI1006" s="36"/>
      <c r="CJ1006" s="36"/>
      <c r="CP1006" s="36"/>
      <c r="CQ1006" s="36"/>
      <c r="CR1006" s="36"/>
      <c r="CX1006" s="36"/>
      <c r="CY1006" s="36"/>
      <c r="CZ1006" s="36"/>
      <c r="DF1006" s="36">
        <v>1.0800000000000001E-8</v>
      </c>
      <c r="DG1006" s="36">
        <v>3.4916886051399998</v>
      </c>
      <c r="DH1006" s="36">
        <v>847.04604259769997</v>
      </c>
      <c r="DI1006" s="30">
        <f t="shared" si="392"/>
        <v>3.8649001936448845E-9</v>
      </c>
      <c r="DJ1006" s="30">
        <f t="shared" si="393"/>
        <v>3.8636219242128092E-9</v>
      </c>
      <c r="DK1006" s="30">
        <f t="shared" si="394"/>
        <v>3.8636219263698671E-9</v>
      </c>
      <c r="DL1006" s="30">
        <f t="shared" si="395"/>
        <v>3.8636219263698671E-9</v>
      </c>
      <c r="DN1006" s="36"/>
      <c r="DO1006" s="36"/>
      <c r="DP1006" s="36"/>
      <c r="DV1006" s="36"/>
      <c r="DW1006" s="36"/>
      <c r="DX1006" s="36"/>
      <c r="ED1006" s="36"/>
      <c r="EE1006" s="36"/>
      <c r="EF1006" s="36"/>
      <c r="EL1006" s="36"/>
      <c r="EM1006" s="36"/>
      <c r="EN1006" s="36"/>
      <c r="ET1006" s="36"/>
      <c r="EU1006" s="36"/>
      <c r="EV1006" s="36"/>
    </row>
    <row r="1007" spans="14:152" s="30" customFormat="1" ht="12.75">
      <c r="N1007" s="36">
        <v>1.8899999999999999E-9</v>
      </c>
      <c r="O1007" s="36">
        <v>0.28191962964</v>
      </c>
      <c r="P1007" s="36">
        <v>1175.8080265321</v>
      </c>
      <c r="Q1007" s="30">
        <f t="shared" si="388"/>
        <v>1.8880222704585892E-9</v>
      </c>
      <c r="R1007" s="30">
        <f t="shared" si="389"/>
        <v>1.8880374498988805E-9</v>
      </c>
      <c r="S1007" s="30">
        <f t="shared" si="390"/>
        <v>1.8880374498733157E-9</v>
      </c>
      <c r="T1007" s="30">
        <f t="shared" si="391"/>
        <v>1.8880374498733157E-9</v>
      </c>
      <c r="V1007" s="36"/>
      <c r="W1007" s="36"/>
      <c r="X1007" s="36"/>
      <c r="AD1007" s="36"/>
      <c r="AE1007" s="36"/>
      <c r="AF1007" s="36"/>
      <c r="AL1007" s="36"/>
      <c r="AM1007" s="36"/>
      <c r="AN1007" s="36"/>
      <c r="AT1007" s="36"/>
      <c r="AU1007" s="36"/>
      <c r="AV1007" s="36"/>
      <c r="BB1007" s="36"/>
      <c r="BC1007" s="36"/>
      <c r="BD1007" s="36"/>
      <c r="BJ1007" s="36"/>
      <c r="BK1007" s="36"/>
      <c r="BL1007" s="36"/>
      <c r="BR1007" s="36"/>
      <c r="BS1007" s="36"/>
      <c r="BT1007" s="36"/>
      <c r="BZ1007" s="36"/>
      <c r="CA1007" s="36"/>
      <c r="CB1007" s="36"/>
      <c r="CH1007" s="36"/>
      <c r="CI1007" s="36"/>
      <c r="CJ1007" s="36"/>
      <c r="CP1007" s="36"/>
      <c r="CQ1007" s="36"/>
      <c r="CR1007" s="36"/>
      <c r="CX1007" s="36"/>
      <c r="CY1007" s="36"/>
      <c r="CZ1007" s="36"/>
      <c r="DF1007" s="36">
        <v>1.095E-8</v>
      </c>
      <c r="DG1007" s="36">
        <v>0.97418295319000003</v>
      </c>
      <c r="DH1007" s="36">
        <v>1159.2933106701</v>
      </c>
      <c r="DI1007" s="30">
        <f t="shared" si="392"/>
        <v>7.393267479878038E-9</v>
      </c>
      <c r="DJ1007" s="30">
        <f t="shared" si="393"/>
        <v>7.3946685559779958E-9</v>
      </c>
      <c r="DK1007" s="30">
        <f t="shared" si="394"/>
        <v>7.3946685536139484E-9</v>
      </c>
      <c r="DL1007" s="30">
        <f t="shared" si="395"/>
        <v>7.3946685536139558E-9</v>
      </c>
      <c r="DN1007" s="36"/>
      <c r="DO1007" s="36"/>
      <c r="DP1007" s="36"/>
      <c r="DV1007" s="36"/>
      <c r="DW1007" s="36"/>
      <c r="DX1007" s="36"/>
      <c r="ED1007" s="36"/>
      <c r="EE1007" s="36"/>
      <c r="EF1007" s="36"/>
      <c r="EL1007" s="36"/>
      <c r="EM1007" s="36"/>
      <c r="EN1007" s="36"/>
      <c r="ET1007" s="36"/>
      <c r="EU1007" s="36"/>
      <c r="EV1007" s="36"/>
    </row>
    <row r="1008" spans="14:152" s="30" customFormat="1" ht="12.75">
      <c r="N1008" s="36">
        <v>1.8400000000000001E-9</v>
      </c>
      <c r="O1008" s="36">
        <v>2.8746109363999999</v>
      </c>
      <c r="P1008" s="36">
        <v>398.1440028728</v>
      </c>
      <c r="Q1008" s="30">
        <f t="shared" si="388"/>
        <v>1.4455707390152289E-9</v>
      </c>
      <c r="R1008" s="30">
        <f t="shared" si="389"/>
        <v>1.4456385582131712E-9</v>
      </c>
      <c r="S1008" s="30">
        <f t="shared" si="390"/>
        <v>1.4456385580987346E-9</v>
      </c>
      <c r="T1008" s="30">
        <f t="shared" si="391"/>
        <v>1.4456385580987351E-9</v>
      </c>
      <c r="V1008" s="36"/>
      <c r="W1008" s="36"/>
      <c r="X1008" s="36"/>
      <c r="AD1008" s="36"/>
      <c r="AE1008" s="36"/>
      <c r="AF1008" s="36"/>
      <c r="AL1008" s="36"/>
      <c r="AM1008" s="36"/>
      <c r="AN1008" s="36"/>
      <c r="AT1008" s="36"/>
      <c r="AU1008" s="36"/>
      <c r="AV1008" s="36"/>
      <c r="BB1008" s="36"/>
      <c r="BC1008" s="36"/>
      <c r="BD1008" s="36"/>
      <c r="BJ1008" s="36"/>
      <c r="BK1008" s="36"/>
      <c r="BL1008" s="36"/>
      <c r="BR1008" s="36"/>
      <c r="BS1008" s="36"/>
      <c r="BT1008" s="36"/>
      <c r="BZ1008" s="36"/>
      <c r="CA1008" s="36"/>
      <c r="CB1008" s="36"/>
      <c r="CH1008" s="36"/>
      <c r="CI1008" s="36"/>
      <c r="CJ1008" s="36"/>
      <c r="CP1008" s="36"/>
      <c r="CQ1008" s="36"/>
      <c r="CR1008" s="36"/>
      <c r="CX1008" s="36"/>
      <c r="CY1008" s="36"/>
      <c r="CZ1008" s="36"/>
      <c r="DF1008" s="36">
        <v>1.078E-8</v>
      </c>
      <c r="DG1008" s="36">
        <v>1.75579678521</v>
      </c>
      <c r="DH1008" s="36">
        <v>1457.5259330619999</v>
      </c>
      <c r="DI1008" s="30">
        <f t="shared" si="392"/>
        <v>1.0770322108962983E-8</v>
      </c>
      <c r="DJ1008" s="30">
        <f t="shared" si="393"/>
        <v>1.0770222249795045E-8</v>
      </c>
      <c r="DK1008" s="30">
        <f t="shared" si="394"/>
        <v>1.0770222249963985E-8</v>
      </c>
      <c r="DL1008" s="30">
        <f t="shared" si="395"/>
        <v>1.0770222249963983E-8</v>
      </c>
      <c r="DN1008" s="36"/>
      <c r="DO1008" s="36"/>
      <c r="DP1008" s="36"/>
      <c r="DV1008" s="36"/>
      <c r="DW1008" s="36"/>
      <c r="DX1008" s="36"/>
      <c r="ED1008" s="36"/>
      <c r="EE1008" s="36"/>
      <c r="EF1008" s="36"/>
      <c r="EL1008" s="36"/>
      <c r="EM1008" s="36"/>
      <c r="EN1008" s="36"/>
      <c r="ET1008" s="36"/>
      <c r="EU1008" s="36"/>
      <c r="EV1008" s="36"/>
    </row>
    <row r="1009" spans="14:152" s="30" customFormat="1" ht="12.75">
      <c r="N1009" s="36">
        <v>1.7200000000000001E-9</v>
      </c>
      <c r="O1009" s="36">
        <v>5.4141069308800001</v>
      </c>
      <c r="P1009" s="36">
        <v>2306.7901615508999</v>
      </c>
      <c r="Q1009" s="30">
        <f t="shared" si="388"/>
        <v>7.9108841683364143E-10</v>
      </c>
      <c r="R1009" s="30">
        <f t="shared" si="389"/>
        <v>7.9056118208978992E-10</v>
      </c>
      <c r="S1009" s="30">
        <f t="shared" si="390"/>
        <v>7.9056118297954685E-10</v>
      </c>
      <c r="T1009" s="30">
        <f t="shared" si="391"/>
        <v>7.9056118297954416E-10</v>
      </c>
      <c r="V1009" s="36"/>
      <c r="W1009" s="36"/>
      <c r="X1009" s="36"/>
      <c r="AD1009" s="36"/>
      <c r="AE1009" s="36"/>
      <c r="AF1009" s="36"/>
      <c r="AL1009" s="36"/>
      <c r="AM1009" s="36"/>
      <c r="AN1009" s="36"/>
      <c r="AT1009" s="36"/>
      <c r="AU1009" s="36"/>
      <c r="AV1009" s="36"/>
      <c r="BB1009" s="36"/>
      <c r="BC1009" s="36"/>
      <c r="BD1009" s="36"/>
      <c r="BJ1009" s="36"/>
      <c r="BK1009" s="36"/>
      <c r="BL1009" s="36"/>
      <c r="BR1009" s="36"/>
      <c r="BS1009" s="36"/>
      <c r="BT1009" s="36"/>
      <c r="BZ1009" s="36"/>
      <c r="CA1009" s="36"/>
      <c r="CB1009" s="36"/>
      <c r="CH1009" s="36"/>
      <c r="CI1009" s="36"/>
      <c r="CJ1009" s="36"/>
      <c r="CP1009" s="36"/>
      <c r="CQ1009" s="36"/>
      <c r="CR1009" s="36"/>
      <c r="CX1009" s="36"/>
      <c r="CY1009" s="36"/>
      <c r="CZ1009" s="36"/>
      <c r="DF1009" s="36">
        <v>1.0870000000000001E-8</v>
      </c>
      <c r="DG1009" s="36">
        <v>4.8120682416799996</v>
      </c>
      <c r="DH1009" s="36">
        <v>109.6850563576</v>
      </c>
      <c r="DI1009" s="30">
        <f t="shared" si="392"/>
        <v>-5.2920373562358423E-9</v>
      </c>
      <c r="DJ1009" s="30">
        <f t="shared" si="393"/>
        <v>-5.2921931931197308E-9</v>
      </c>
      <c r="DK1009" s="30">
        <f t="shared" si="394"/>
        <v>-5.2921931928567642E-9</v>
      </c>
      <c r="DL1009" s="30">
        <f t="shared" si="395"/>
        <v>-5.2921931928567642E-9</v>
      </c>
      <c r="DN1009" s="36"/>
      <c r="DO1009" s="36"/>
      <c r="DP1009" s="36"/>
      <c r="DV1009" s="36"/>
      <c r="DW1009" s="36"/>
      <c r="DX1009" s="36"/>
      <c r="ED1009" s="36"/>
      <c r="EE1009" s="36"/>
      <c r="EF1009" s="36"/>
      <c r="EL1009" s="36"/>
      <c r="EM1009" s="36"/>
      <c r="EN1009" s="36"/>
      <c r="ET1009" s="36"/>
      <c r="EU1009" s="36"/>
      <c r="EV1009" s="36"/>
    </row>
    <row r="1010" spans="14:152" s="30" customFormat="1" ht="12.75">
      <c r="N1010" s="36">
        <v>1.74E-9</v>
      </c>
      <c r="O1010" s="36">
        <v>0.94052578813999999</v>
      </c>
      <c r="P1010" s="36">
        <v>632.03297978779995</v>
      </c>
      <c r="Q1010" s="30">
        <f t="shared" si="388"/>
        <v>-1.4575721547198657E-9</v>
      </c>
      <c r="R1010" s="30">
        <f t="shared" si="389"/>
        <v>-1.4576620239658687E-9</v>
      </c>
      <c r="S1010" s="30">
        <f t="shared" si="390"/>
        <v>-1.4576620238142307E-9</v>
      </c>
      <c r="T1010" s="30">
        <f t="shared" si="391"/>
        <v>-1.4576620238142311E-9</v>
      </c>
      <c r="V1010" s="36"/>
      <c r="W1010" s="36"/>
      <c r="X1010" s="36"/>
      <c r="AD1010" s="36"/>
      <c r="AE1010" s="36"/>
      <c r="AF1010" s="36"/>
      <c r="AL1010" s="36"/>
      <c r="AM1010" s="36"/>
      <c r="AN1010" s="36"/>
      <c r="AT1010" s="36"/>
      <c r="AU1010" s="36"/>
      <c r="AV1010" s="36"/>
      <c r="BB1010" s="36"/>
      <c r="BC1010" s="36"/>
      <c r="BD1010" s="36"/>
      <c r="BJ1010" s="36"/>
      <c r="BK1010" s="36"/>
      <c r="BL1010" s="36"/>
      <c r="BR1010" s="36"/>
      <c r="BS1010" s="36"/>
      <c r="BT1010" s="36"/>
      <c r="BZ1010" s="36"/>
      <c r="CA1010" s="36"/>
      <c r="CB1010" s="36"/>
      <c r="CH1010" s="36"/>
      <c r="CI1010" s="36"/>
      <c r="CJ1010" s="36"/>
      <c r="CP1010" s="36"/>
      <c r="CQ1010" s="36"/>
      <c r="CR1010" s="36"/>
      <c r="CX1010" s="36"/>
      <c r="CY1010" s="36"/>
      <c r="CZ1010" s="36"/>
      <c r="DF1010" s="36">
        <v>1.2930000000000001E-8</v>
      </c>
      <c r="DG1010" s="36">
        <v>2.3974689649999999E-2</v>
      </c>
      <c r="DH1010" s="36">
        <v>2723.0934116884</v>
      </c>
      <c r="DI1010" s="30">
        <f t="shared" si="392"/>
        <v>-1.0420704327352374E-8</v>
      </c>
      <c r="DJ1010" s="30">
        <f t="shared" si="393"/>
        <v>-1.042382254835001E-8</v>
      </c>
      <c r="DK1010" s="30">
        <f t="shared" si="394"/>
        <v>-1.0423822543089659E-8</v>
      </c>
      <c r="DL1010" s="30">
        <f t="shared" si="395"/>
        <v>-1.0423822543089672E-8</v>
      </c>
      <c r="DN1010" s="36"/>
      <c r="DO1010" s="36"/>
      <c r="DP1010" s="36"/>
      <c r="DV1010" s="36"/>
      <c r="DW1010" s="36"/>
      <c r="DX1010" s="36"/>
      <c r="ED1010" s="36"/>
      <c r="EE1010" s="36"/>
      <c r="EF1010" s="36"/>
      <c r="EL1010" s="36"/>
      <c r="EM1010" s="36"/>
      <c r="EN1010" s="36"/>
      <c r="ET1010" s="36"/>
      <c r="EU1010" s="36"/>
      <c r="EV1010" s="36"/>
    </row>
    <row r="1011" spans="14:152" s="30" customFormat="1" ht="12.75">
      <c r="N1011" s="36">
        <v>1.81E-9</v>
      </c>
      <c r="O1011" s="36">
        <v>2.2001794528500001</v>
      </c>
      <c r="P1011" s="36">
        <v>1049.0869894507</v>
      </c>
      <c r="Q1011" s="30">
        <f t="shared" si="388"/>
        <v>-1.6096469090924987E-9</v>
      </c>
      <c r="R1011" s="30">
        <f t="shared" si="389"/>
        <v>-1.6095169503902939E-9</v>
      </c>
      <c r="S1011" s="30">
        <f t="shared" si="390"/>
        <v>-1.6095169506096252E-9</v>
      </c>
      <c r="T1011" s="30">
        <f t="shared" si="391"/>
        <v>-1.6095169506096246E-9</v>
      </c>
      <c r="V1011" s="36"/>
      <c r="W1011" s="36"/>
      <c r="X1011" s="36"/>
      <c r="AD1011" s="36"/>
      <c r="AE1011" s="36"/>
      <c r="AF1011" s="36"/>
      <c r="AL1011" s="36"/>
      <c r="AM1011" s="36"/>
      <c r="AN1011" s="36"/>
      <c r="AT1011" s="36"/>
      <c r="AU1011" s="36"/>
      <c r="AV1011" s="36"/>
      <c r="BB1011" s="36"/>
      <c r="BC1011" s="36"/>
      <c r="BD1011" s="36"/>
      <c r="BJ1011" s="36"/>
      <c r="BK1011" s="36"/>
      <c r="BL1011" s="36"/>
      <c r="BR1011" s="36"/>
      <c r="BS1011" s="36"/>
      <c r="BT1011" s="36"/>
      <c r="BZ1011" s="36"/>
      <c r="CA1011" s="36"/>
      <c r="CB1011" s="36"/>
      <c r="CH1011" s="36"/>
      <c r="CI1011" s="36"/>
      <c r="CJ1011" s="36"/>
      <c r="CP1011" s="36"/>
      <c r="CQ1011" s="36"/>
      <c r="CR1011" s="36"/>
      <c r="CX1011" s="36"/>
      <c r="CY1011" s="36"/>
      <c r="CZ1011" s="36"/>
      <c r="DF1011" s="36">
        <v>1.1900000000000001E-8</v>
      </c>
      <c r="DG1011" s="36">
        <v>4.4955295686800003</v>
      </c>
      <c r="DH1011" s="36">
        <v>429.30650386169998</v>
      </c>
      <c r="DI1011" s="30">
        <f t="shared" si="392"/>
        <v>-6.1631906663511768E-9</v>
      </c>
      <c r="DJ1011" s="30">
        <f t="shared" si="393"/>
        <v>-6.1625367122319067E-9</v>
      </c>
      <c r="DK1011" s="30">
        <f t="shared" si="394"/>
        <v>-6.1625367133354409E-9</v>
      </c>
      <c r="DL1011" s="30">
        <f t="shared" si="395"/>
        <v>-6.1625367133354351E-9</v>
      </c>
      <c r="DN1011" s="36"/>
      <c r="DO1011" s="36"/>
      <c r="DP1011" s="36"/>
      <c r="DV1011" s="36"/>
      <c r="DW1011" s="36"/>
      <c r="DX1011" s="36"/>
      <c r="ED1011" s="36"/>
      <c r="EE1011" s="36"/>
      <c r="EF1011" s="36"/>
      <c r="EL1011" s="36"/>
      <c r="EM1011" s="36"/>
      <c r="EN1011" s="36"/>
      <c r="ET1011" s="36"/>
      <c r="EU1011" s="36"/>
      <c r="EV1011" s="36"/>
    </row>
    <row r="1012" spans="14:152" s="30" customFormat="1" ht="12.75">
      <c r="N1012" s="36">
        <v>1.7599999999999999E-9</v>
      </c>
      <c r="O1012" s="36">
        <v>1.0985763265999999</v>
      </c>
      <c r="P1012" s="36">
        <v>531.97858695499997</v>
      </c>
      <c r="Q1012" s="30">
        <f t="shared" si="388"/>
        <v>-4.8676050643773385E-10</v>
      </c>
      <c r="R1012" s="30">
        <f t="shared" si="389"/>
        <v>-4.8689514254392977E-10</v>
      </c>
      <c r="S1012" s="30">
        <f t="shared" si="390"/>
        <v>-4.8689514231674141E-10</v>
      </c>
      <c r="T1012" s="30">
        <f t="shared" si="391"/>
        <v>-4.8689514231674213E-10</v>
      </c>
      <c r="V1012" s="36"/>
      <c r="W1012" s="36"/>
      <c r="X1012" s="36"/>
      <c r="AD1012" s="36"/>
      <c r="AE1012" s="36"/>
      <c r="AF1012" s="36"/>
      <c r="AL1012" s="36"/>
      <c r="AM1012" s="36"/>
      <c r="AN1012" s="36"/>
      <c r="AT1012" s="36"/>
      <c r="AU1012" s="36"/>
      <c r="AV1012" s="36"/>
      <c r="BB1012" s="36"/>
      <c r="BC1012" s="36"/>
      <c r="BD1012" s="36"/>
      <c r="BJ1012" s="36"/>
      <c r="BK1012" s="36"/>
      <c r="BL1012" s="36"/>
      <c r="BR1012" s="36"/>
      <c r="BS1012" s="36"/>
      <c r="BT1012" s="36"/>
      <c r="BZ1012" s="36"/>
      <c r="CA1012" s="36"/>
      <c r="CB1012" s="36"/>
      <c r="CH1012" s="36"/>
      <c r="CI1012" s="36"/>
      <c r="CJ1012" s="36"/>
      <c r="CP1012" s="36"/>
      <c r="CQ1012" s="36"/>
      <c r="CR1012" s="36"/>
      <c r="CX1012" s="36"/>
      <c r="CY1012" s="36"/>
      <c r="CZ1012" s="36"/>
      <c r="DF1012" s="36">
        <v>1.1269999999999999E-8</v>
      </c>
      <c r="DG1012" s="36">
        <v>0.84707518842999996</v>
      </c>
      <c r="DH1012" s="36">
        <v>48.758044776399998</v>
      </c>
      <c r="DI1012" s="30">
        <f t="shared" si="392"/>
        <v>9.4470636126752911E-9</v>
      </c>
      <c r="DJ1012" s="30">
        <f t="shared" si="393"/>
        <v>9.4471084492707749E-9</v>
      </c>
      <c r="DK1012" s="30">
        <f t="shared" si="394"/>
        <v>9.447108449195116E-9</v>
      </c>
      <c r="DL1012" s="30">
        <f t="shared" si="395"/>
        <v>9.447108449195116E-9</v>
      </c>
      <c r="DN1012" s="36"/>
      <c r="DO1012" s="36"/>
      <c r="DP1012" s="36"/>
      <c r="DV1012" s="36"/>
      <c r="DW1012" s="36"/>
      <c r="DX1012" s="36"/>
      <c r="ED1012" s="36"/>
      <c r="EE1012" s="36"/>
      <c r="EF1012" s="36"/>
      <c r="EL1012" s="36"/>
      <c r="EM1012" s="36"/>
      <c r="EN1012" s="36"/>
      <c r="ET1012" s="36"/>
      <c r="EU1012" s="36"/>
      <c r="EV1012" s="36"/>
    </row>
    <row r="1013" spans="14:152" s="30" customFormat="1" ht="12.75">
      <c r="N1013" s="36">
        <v>2.0099999999999999E-9</v>
      </c>
      <c r="O1013" s="36">
        <v>2.6841193363500002</v>
      </c>
      <c r="P1013" s="36">
        <v>795.6802585721</v>
      </c>
      <c r="Q1013" s="30">
        <f t="shared" si="388"/>
        <v>-3.1386146120431483E-10</v>
      </c>
      <c r="R1013" s="30">
        <f t="shared" si="389"/>
        <v>-3.1409784037137574E-10</v>
      </c>
      <c r="S1013" s="30">
        <f t="shared" si="390"/>
        <v>-3.1409783997250346E-10</v>
      </c>
      <c r="T1013" s="30">
        <f t="shared" si="391"/>
        <v>-3.1409783997250521E-10</v>
      </c>
      <c r="V1013" s="36"/>
      <c r="W1013" s="36"/>
      <c r="X1013" s="36"/>
      <c r="AD1013" s="36"/>
      <c r="AE1013" s="36"/>
      <c r="AF1013" s="36"/>
      <c r="AL1013" s="36"/>
      <c r="AM1013" s="36"/>
      <c r="AN1013" s="36"/>
      <c r="AT1013" s="36"/>
      <c r="AU1013" s="36"/>
      <c r="AV1013" s="36"/>
      <c r="BB1013" s="36"/>
      <c r="BC1013" s="36"/>
      <c r="BD1013" s="36"/>
      <c r="BJ1013" s="36"/>
      <c r="BK1013" s="36"/>
      <c r="BL1013" s="36"/>
      <c r="BR1013" s="36"/>
      <c r="BS1013" s="36"/>
      <c r="BT1013" s="36"/>
      <c r="BZ1013" s="36"/>
      <c r="CA1013" s="36"/>
      <c r="CB1013" s="36"/>
      <c r="CH1013" s="36"/>
      <c r="CI1013" s="36"/>
      <c r="CJ1013" s="36"/>
      <c r="CP1013" s="36"/>
      <c r="CQ1013" s="36"/>
      <c r="CR1013" s="36"/>
      <c r="CX1013" s="36"/>
      <c r="CY1013" s="36"/>
      <c r="CZ1013" s="36"/>
      <c r="DF1013" s="36">
        <v>1.047E-8</v>
      </c>
      <c r="DG1013" s="36">
        <v>4.58416926615</v>
      </c>
      <c r="DH1013" s="36">
        <v>89.759452094300002</v>
      </c>
      <c r="DI1013" s="30">
        <f t="shared" si="392"/>
        <v>-6.1335868659831051E-9</v>
      </c>
      <c r="DJ1013" s="30">
        <f t="shared" si="393"/>
        <v>-6.1337008340796496E-9</v>
      </c>
      <c r="DK1013" s="30">
        <f t="shared" si="394"/>
        <v>-6.1337008338873359E-9</v>
      </c>
      <c r="DL1013" s="30">
        <f t="shared" si="395"/>
        <v>-6.1337008338873359E-9</v>
      </c>
      <c r="DN1013" s="36"/>
      <c r="DO1013" s="36"/>
      <c r="DP1013" s="36"/>
      <c r="DV1013" s="36"/>
      <c r="DW1013" s="36"/>
      <c r="DX1013" s="36"/>
      <c r="ED1013" s="36"/>
      <c r="EE1013" s="36"/>
      <c r="EF1013" s="36"/>
      <c r="EL1013" s="36"/>
      <c r="EM1013" s="36"/>
      <c r="EN1013" s="36"/>
      <c r="ET1013" s="36"/>
      <c r="EU1013" s="36"/>
      <c r="EV1013" s="36"/>
    </row>
    <row r="1014" spans="14:152" s="30" customFormat="1" ht="12.75">
      <c r="N1014" s="36">
        <v>1.97E-9</v>
      </c>
      <c r="O1014" s="36">
        <v>1.43444932583</v>
      </c>
      <c r="P1014" s="36">
        <v>347.36317418380003</v>
      </c>
      <c r="Q1014" s="30">
        <f t="shared" si="388"/>
        <v>1.7367741165127303E-9</v>
      </c>
      <c r="R1014" s="30">
        <f t="shared" si="389"/>
        <v>1.7367257850190932E-9</v>
      </c>
      <c r="S1014" s="30">
        <f t="shared" si="390"/>
        <v>1.7367257851006538E-9</v>
      </c>
      <c r="T1014" s="30">
        <f t="shared" si="391"/>
        <v>1.7367257851006536E-9</v>
      </c>
      <c r="V1014" s="36"/>
      <c r="W1014" s="36"/>
      <c r="X1014" s="36"/>
      <c r="AD1014" s="36"/>
      <c r="AE1014" s="36"/>
      <c r="AF1014" s="36"/>
      <c r="AL1014" s="36"/>
      <c r="AM1014" s="36"/>
      <c r="AN1014" s="36"/>
      <c r="AT1014" s="36"/>
      <c r="AU1014" s="36"/>
      <c r="AV1014" s="36"/>
      <c r="BB1014" s="36"/>
      <c r="BC1014" s="36"/>
      <c r="BD1014" s="36"/>
      <c r="BJ1014" s="36"/>
      <c r="BK1014" s="36"/>
      <c r="BL1014" s="36"/>
      <c r="BR1014" s="36"/>
      <c r="BS1014" s="36"/>
      <c r="BT1014" s="36"/>
      <c r="BZ1014" s="36"/>
      <c r="CA1014" s="36"/>
      <c r="CB1014" s="36"/>
      <c r="CH1014" s="36"/>
      <c r="CI1014" s="36"/>
      <c r="CJ1014" s="36"/>
      <c r="CP1014" s="36"/>
      <c r="CQ1014" s="36"/>
      <c r="CR1014" s="36"/>
      <c r="CX1014" s="36"/>
      <c r="CY1014" s="36"/>
      <c r="CZ1014" s="36"/>
      <c r="DF1014" s="36">
        <v>1.2509999999999999E-8</v>
      </c>
      <c r="DG1014" s="36">
        <v>1.1678303078900001</v>
      </c>
      <c r="DH1014" s="36">
        <v>455.16999895819998</v>
      </c>
      <c r="DI1014" s="30">
        <f t="shared" si="392"/>
        <v>2.6677950826296227E-9</v>
      </c>
      <c r="DJ1014" s="30">
        <f t="shared" si="393"/>
        <v>2.6669626169714678E-9</v>
      </c>
      <c r="DK1014" s="30">
        <f t="shared" si="394"/>
        <v>2.6669626183762148E-9</v>
      </c>
      <c r="DL1014" s="30">
        <f t="shared" si="395"/>
        <v>2.6669626183762095E-9</v>
      </c>
      <c r="DN1014" s="36"/>
      <c r="DO1014" s="36"/>
      <c r="DP1014" s="36"/>
      <c r="DV1014" s="36"/>
      <c r="DW1014" s="36"/>
      <c r="DX1014" s="36"/>
      <c r="ED1014" s="36"/>
      <c r="EE1014" s="36"/>
      <c r="EF1014" s="36"/>
      <c r="EL1014" s="36"/>
      <c r="EM1014" s="36"/>
      <c r="EN1014" s="36"/>
      <c r="ET1014" s="36"/>
      <c r="EU1014" s="36"/>
      <c r="EV1014" s="36"/>
    </row>
    <row r="1015" spans="14:152" s="30" customFormat="1" ht="12.75">
      <c r="N1015" s="36">
        <v>2.0000000000000001E-9</v>
      </c>
      <c r="O1015" s="36">
        <v>4.3395419353399998</v>
      </c>
      <c r="P1015" s="36">
        <v>1364.7280995819001</v>
      </c>
      <c r="Q1015" s="30">
        <f t="shared" si="388"/>
        <v>-1.9926600085841582E-9</v>
      </c>
      <c r="R1015" s="30">
        <f t="shared" si="389"/>
        <v>-1.9926250076317925E-9</v>
      </c>
      <c r="S1015" s="30">
        <f t="shared" si="390"/>
        <v>-1.9926250076909244E-9</v>
      </c>
      <c r="T1015" s="30">
        <f t="shared" si="391"/>
        <v>-1.9926250076909244E-9</v>
      </c>
      <c r="V1015" s="36"/>
      <c r="W1015" s="36"/>
      <c r="X1015" s="36"/>
      <c r="AD1015" s="36"/>
      <c r="AE1015" s="36"/>
      <c r="AF1015" s="36"/>
      <c r="AL1015" s="36"/>
      <c r="AM1015" s="36"/>
      <c r="AN1015" s="36"/>
      <c r="AT1015" s="36"/>
      <c r="AU1015" s="36"/>
      <c r="AV1015" s="36"/>
      <c r="BB1015" s="36"/>
      <c r="BC1015" s="36"/>
      <c r="BD1015" s="36"/>
      <c r="BJ1015" s="36"/>
      <c r="BK1015" s="36"/>
      <c r="BL1015" s="36"/>
      <c r="BR1015" s="36"/>
      <c r="BS1015" s="36"/>
      <c r="BT1015" s="36"/>
      <c r="BZ1015" s="36"/>
      <c r="CA1015" s="36"/>
      <c r="CB1015" s="36"/>
      <c r="CH1015" s="36"/>
      <c r="CI1015" s="36"/>
      <c r="CJ1015" s="36"/>
      <c r="CP1015" s="36"/>
      <c r="CQ1015" s="36"/>
      <c r="CR1015" s="36"/>
      <c r="CX1015" s="36"/>
      <c r="CY1015" s="36"/>
      <c r="CZ1015" s="36"/>
      <c r="DF1015" s="36">
        <v>1.1220000000000001E-8</v>
      </c>
      <c r="DG1015" s="36">
        <v>5.7216130663999998</v>
      </c>
      <c r="DH1015" s="36">
        <v>78263.709424722503</v>
      </c>
      <c r="DI1015" s="30">
        <f t="shared" si="392"/>
        <v>6.4290511893157256E-9</v>
      </c>
      <c r="DJ1015" s="30">
        <f t="shared" si="393"/>
        <v>6.3209239157017266E-9</v>
      </c>
      <c r="DK1015" s="30">
        <f t="shared" si="394"/>
        <v>6.3209240988960412E-9</v>
      </c>
      <c r="DL1015" s="30">
        <f t="shared" si="395"/>
        <v>6.3209240988955143E-9</v>
      </c>
      <c r="DN1015" s="36"/>
      <c r="DO1015" s="36"/>
      <c r="DP1015" s="36"/>
      <c r="DV1015" s="36"/>
      <c r="DW1015" s="36"/>
      <c r="DX1015" s="36"/>
      <c r="ED1015" s="36"/>
      <c r="EE1015" s="36"/>
      <c r="EF1015" s="36"/>
      <c r="EL1015" s="36"/>
      <c r="EM1015" s="36"/>
      <c r="EN1015" s="36"/>
      <c r="ET1015" s="36"/>
      <c r="EU1015" s="36"/>
      <c r="EV1015" s="36"/>
    </row>
    <row r="1016" spans="14:152" s="30" customFormat="1" ht="12.75">
      <c r="N1016" s="36">
        <v>1.6600000000000001E-9</v>
      </c>
      <c r="O1016" s="36">
        <v>2.8393687284000002</v>
      </c>
      <c r="P1016" s="36">
        <v>3553.9115221378001</v>
      </c>
      <c r="Q1016" s="30">
        <f t="shared" si="388"/>
        <v>-6.6656968814687872E-10</v>
      </c>
      <c r="R1016" s="30">
        <f t="shared" si="389"/>
        <v>-6.6576110835900164E-10</v>
      </c>
      <c r="S1016" s="30">
        <f t="shared" si="390"/>
        <v>-6.6576110972359281E-10</v>
      </c>
      <c r="T1016" s="30">
        <f t="shared" si="391"/>
        <v>-6.6576110972358753E-10</v>
      </c>
      <c r="V1016" s="36"/>
      <c r="W1016" s="36"/>
      <c r="X1016" s="36"/>
      <c r="AD1016" s="36"/>
      <c r="AE1016" s="36"/>
      <c r="AF1016" s="36"/>
      <c r="AL1016" s="36"/>
      <c r="AM1016" s="36"/>
      <c r="AN1016" s="36"/>
      <c r="AT1016" s="36"/>
      <c r="AU1016" s="36"/>
      <c r="AV1016" s="36"/>
      <c r="BB1016" s="36"/>
      <c r="BC1016" s="36"/>
      <c r="BD1016" s="36"/>
      <c r="BJ1016" s="36"/>
      <c r="BK1016" s="36"/>
      <c r="BL1016" s="36"/>
      <c r="BR1016" s="36"/>
      <c r="BS1016" s="36"/>
      <c r="BT1016" s="36"/>
      <c r="BZ1016" s="36"/>
      <c r="CA1016" s="36"/>
      <c r="CB1016" s="36"/>
      <c r="CH1016" s="36"/>
      <c r="CI1016" s="36"/>
      <c r="CJ1016" s="36"/>
      <c r="CP1016" s="36"/>
      <c r="CQ1016" s="36"/>
      <c r="CR1016" s="36"/>
      <c r="CX1016" s="36"/>
      <c r="CY1016" s="36"/>
      <c r="CZ1016" s="36"/>
      <c r="DF1016" s="36">
        <v>1.027E-8</v>
      </c>
      <c r="DG1016" s="36">
        <v>0.16330222064</v>
      </c>
      <c r="DH1016" s="36">
        <v>229.76142167329999</v>
      </c>
      <c r="DI1016" s="30">
        <f t="shared" si="392"/>
        <v>4.5609074929051153E-9</v>
      </c>
      <c r="DJ1016" s="30">
        <f t="shared" si="393"/>
        <v>4.5605911288463644E-9</v>
      </c>
      <c r="DK1016" s="30">
        <f t="shared" si="394"/>
        <v>4.5605911293802169E-9</v>
      </c>
      <c r="DL1016" s="30">
        <f t="shared" si="395"/>
        <v>4.5605911293802127E-9</v>
      </c>
      <c r="DN1016" s="36"/>
      <c r="DO1016" s="36"/>
      <c r="DP1016" s="36"/>
      <c r="DV1016" s="36"/>
      <c r="DW1016" s="36"/>
      <c r="DX1016" s="36"/>
      <c r="ED1016" s="36"/>
      <c r="EE1016" s="36"/>
      <c r="EF1016" s="36"/>
      <c r="EL1016" s="36"/>
      <c r="EM1016" s="36"/>
      <c r="EN1016" s="36"/>
      <c r="ET1016" s="36"/>
      <c r="EU1016" s="36"/>
      <c r="EV1016" s="36"/>
    </row>
    <row r="1017" spans="14:152" s="30" customFormat="1" ht="12.75">
      <c r="N1017" s="36">
        <v>1.6000000000000001E-9</v>
      </c>
      <c r="O1017" s="36">
        <v>1.2877845138399999</v>
      </c>
      <c r="P1017" s="36">
        <v>962.50893109410003</v>
      </c>
      <c r="Q1017" s="30">
        <f t="shared" si="388"/>
        <v>-9.8537019932009884E-10</v>
      </c>
      <c r="R1017" s="30">
        <f t="shared" si="389"/>
        <v>-9.8518863257238745E-10</v>
      </c>
      <c r="S1017" s="30">
        <f t="shared" si="390"/>
        <v>-9.8518863287878756E-10</v>
      </c>
      <c r="T1017" s="30">
        <f t="shared" si="391"/>
        <v>-9.8518863287878652E-10</v>
      </c>
      <c r="V1017" s="36"/>
      <c r="W1017" s="36"/>
      <c r="X1017" s="36"/>
      <c r="AD1017" s="36"/>
      <c r="AE1017" s="36"/>
      <c r="AF1017" s="36"/>
      <c r="AL1017" s="36"/>
      <c r="AM1017" s="36"/>
      <c r="AN1017" s="36"/>
      <c r="AT1017" s="36"/>
      <c r="AU1017" s="36"/>
      <c r="AV1017" s="36"/>
      <c r="BB1017" s="36"/>
      <c r="BC1017" s="36"/>
      <c r="BD1017" s="36"/>
      <c r="BJ1017" s="36"/>
      <c r="BK1017" s="36"/>
      <c r="BL1017" s="36"/>
      <c r="BR1017" s="36"/>
      <c r="BS1017" s="36"/>
      <c r="BT1017" s="36"/>
      <c r="BZ1017" s="36"/>
      <c r="CA1017" s="36"/>
      <c r="CB1017" s="36"/>
      <c r="CH1017" s="36"/>
      <c r="CI1017" s="36"/>
      <c r="CJ1017" s="36"/>
      <c r="CP1017" s="36"/>
      <c r="CQ1017" s="36"/>
      <c r="CR1017" s="36"/>
      <c r="CX1017" s="36"/>
      <c r="CY1017" s="36"/>
      <c r="CZ1017" s="36"/>
      <c r="DF1017" s="36">
        <v>1.069E-8</v>
      </c>
      <c r="DG1017" s="36">
        <v>2.3718877322099998</v>
      </c>
      <c r="DH1017" s="36">
        <v>848.53051530599998</v>
      </c>
      <c r="DI1017" s="30">
        <f t="shared" si="392"/>
        <v>-7.380480314946438E-9</v>
      </c>
      <c r="DJ1017" s="30">
        <f t="shared" si="393"/>
        <v>-7.3814621700631402E-9</v>
      </c>
      <c r="DK1017" s="30">
        <f t="shared" si="394"/>
        <v>-7.3814621684064182E-9</v>
      </c>
      <c r="DL1017" s="30">
        <f t="shared" si="395"/>
        <v>-7.3814621684064248E-9</v>
      </c>
      <c r="DN1017" s="36"/>
      <c r="DO1017" s="36"/>
      <c r="DP1017" s="36"/>
      <c r="DV1017" s="36"/>
      <c r="DW1017" s="36"/>
      <c r="DX1017" s="36"/>
      <c r="ED1017" s="36"/>
      <c r="EE1017" s="36"/>
      <c r="EF1017" s="36"/>
      <c r="EL1017" s="36"/>
      <c r="EM1017" s="36"/>
      <c r="EN1017" s="36"/>
      <c r="ET1017" s="36"/>
      <c r="EU1017" s="36"/>
      <c r="EV1017" s="36"/>
    </row>
    <row r="1018" spans="14:152" s="30" customFormat="1" ht="12.75">
      <c r="N1018" s="36">
        <v>2.0599999999999999E-9</v>
      </c>
      <c r="O1018" s="36">
        <v>3.0251873742400002</v>
      </c>
      <c r="P1018" s="36">
        <v>1141.1340634054</v>
      </c>
      <c r="Q1018" s="30">
        <f t="shared" si="388"/>
        <v>-2.0335827218038237E-9</v>
      </c>
      <c r="R1018" s="30">
        <f t="shared" si="389"/>
        <v>-2.03352653935715E-9</v>
      </c>
      <c r="S1018" s="30">
        <f t="shared" si="390"/>
        <v>-2.0335265394520044E-9</v>
      </c>
      <c r="T1018" s="30">
        <f t="shared" si="391"/>
        <v>-2.033526539452004E-9</v>
      </c>
      <c r="V1018" s="36"/>
      <c r="W1018" s="36"/>
      <c r="X1018" s="36"/>
      <c r="AD1018" s="36"/>
      <c r="AE1018" s="36"/>
      <c r="AF1018" s="36"/>
      <c r="AL1018" s="36"/>
      <c r="AM1018" s="36"/>
      <c r="AN1018" s="36"/>
      <c r="AT1018" s="36"/>
      <c r="AU1018" s="36"/>
      <c r="AV1018" s="36"/>
      <c r="BB1018" s="36"/>
      <c r="BC1018" s="36"/>
      <c r="BD1018" s="36"/>
      <c r="BJ1018" s="36"/>
      <c r="BK1018" s="36"/>
      <c r="BL1018" s="36"/>
      <c r="BR1018" s="36"/>
      <c r="BS1018" s="36"/>
      <c r="BT1018" s="36"/>
      <c r="BZ1018" s="36"/>
      <c r="CA1018" s="36"/>
      <c r="CB1018" s="36"/>
      <c r="CH1018" s="36"/>
      <c r="CI1018" s="36"/>
      <c r="CJ1018" s="36"/>
      <c r="CP1018" s="36"/>
      <c r="CQ1018" s="36"/>
      <c r="CR1018" s="36"/>
      <c r="CX1018" s="36"/>
      <c r="CY1018" s="36"/>
      <c r="CZ1018" s="36"/>
      <c r="DF1018" s="36">
        <v>1.2520000000000001E-8</v>
      </c>
      <c r="DG1018" s="36">
        <v>5.2823889622899998</v>
      </c>
      <c r="DH1018" s="36">
        <v>6080.8224548173002</v>
      </c>
      <c r="DI1018" s="30">
        <f t="shared" si="392"/>
        <v>-1.2362388888853361E-8</v>
      </c>
      <c r="DJ1018" s="30">
        <f t="shared" si="393"/>
        <v>-1.2360581829846481E-8</v>
      </c>
      <c r="DK1018" s="30">
        <f t="shared" si="394"/>
        <v>-1.2360581832904416E-8</v>
      </c>
      <c r="DL1018" s="30">
        <f t="shared" si="395"/>
        <v>-1.2360581832904401E-8</v>
      </c>
      <c r="DN1018" s="36"/>
      <c r="DO1018" s="36"/>
      <c r="DP1018" s="36"/>
      <c r="DV1018" s="36"/>
      <c r="DW1018" s="36"/>
      <c r="DX1018" s="36"/>
      <c r="ED1018" s="36"/>
      <c r="EE1018" s="36"/>
      <c r="EF1018" s="36"/>
      <c r="EL1018" s="36"/>
      <c r="EM1018" s="36"/>
      <c r="EN1018" s="36"/>
      <c r="ET1018" s="36"/>
      <c r="EU1018" s="36"/>
      <c r="EV1018" s="36"/>
    </row>
    <row r="1019" spans="14:152" s="30" customFormat="1" ht="12.75">
      <c r="N1019" s="36">
        <v>2.0000000000000001E-9</v>
      </c>
      <c r="O1019" s="36">
        <v>5.5464453368499997</v>
      </c>
      <c r="P1019" s="36">
        <v>308.31511480929998</v>
      </c>
      <c r="Q1019" s="30">
        <f t="shared" si="388"/>
        <v>-1.5356244121938587E-9</v>
      </c>
      <c r="R1019" s="30">
        <f t="shared" si="389"/>
        <v>-1.5356835260768048E-9</v>
      </c>
      <c r="S1019" s="30">
        <f t="shared" si="390"/>
        <v>-1.5356835259770563E-9</v>
      </c>
      <c r="T1019" s="30">
        <f t="shared" si="391"/>
        <v>-1.5356835259770563E-9</v>
      </c>
      <c r="V1019" s="36"/>
      <c r="W1019" s="36"/>
      <c r="X1019" s="36"/>
      <c r="AD1019" s="36"/>
      <c r="AE1019" s="36"/>
      <c r="AF1019" s="36"/>
      <c r="AL1019" s="36"/>
      <c r="AM1019" s="36"/>
      <c r="AN1019" s="36"/>
      <c r="AT1019" s="36"/>
      <c r="AU1019" s="36"/>
      <c r="AV1019" s="36"/>
      <c r="BB1019" s="36"/>
      <c r="BC1019" s="36"/>
      <c r="BD1019" s="36"/>
      <c r="BJ1019" s="36"/>
      <c r="BK1019" s="36"/>
      <c r="BL1019" s="36"/>
      <c r="BR1019" s="36"/>
      <c r="BS1019" s="36"/>
      <c r="BT1019" s="36"/>
      <c r="BZ1019" s="36"/>
      <c r="CA1019" s="36"/>
      <c r="CB1019" s="36"/>
      <c r="CH1019" s="36"/>
      <c r="CI1019" s="36"/>
      <c r="CJ1019" s="36"/>
      <c r="CP1019" s="36"/>
      <c r="CQ1019" s="36"/>
      <c r="CR1019" s="36"/>
      <c r="CX1019" s="36"/>
      <c r="CY1019" s="36"/>
      <c r="CZ1019" s="36"/>
      <c r="DF1019" s="36">
        <v>1.181E-8</v>
      </c>
      <c r="DG1019" s="36">
        <v>5.2229937936299997</v>
      </c>
      <c r="DH1019" s="36">
        <v>1459.9565672742999</v>
      </c>
      <c r="DI1019" s="30">
        <f t="shared" si="392"/>
        <v>-1.1382919267999E-8</v>
      </c>
      <c r="DJ1019" s="30">
        <f t="shared" si="393"/>
        <v>-1.1383606557874481E-8</v>
      </c>
      <c r="DK1019" s="30">
        <f t="shared" si="394"/>
        <v>-1.1383606556715174E-8</v>
      </c>
      <c r="DL1019" s="30">
        <f t="shared" si="395"/>
        <v>-1.1383606556715179E-8</v>
      </c>
      <c r="DN1019" s="36"/>
      <c r="DO1019" s="36"/>
      <c r="DP1019" s="36"/>
      <c r="DV1019" s="36"/>
      <c r="DW1019" s="36"/>
      <c r="DX1019" s="36"/>
      <c r="ED1019" s="36"/>
      <c r="EE1019" s="36"/>
      <c r="EF1019" s="36"/>
      <c r="EL1019" s="36"/>
      <c r="EM1019" s="36"/>
      <c r="EN1019" s="36"/>
      <c r="ET1019" s="36"/>
      <c r="EU1019" s="36"/>
      <c r="EV1019" s="36"/>
    </row>
    <row r="1020" spans="14:152" s="30" customFormat="1" ht="12.75">
      <c r="N1020" s="36">
        <v>1.5799999999999999E-9</v>
      </c>
      <c r="O1020" s="36">
        <v>4.7546243760999998</v>
      </c>
      <c r="P1020" s="36">
        <v>1534.7381658416</v>
      </c>
      <c r="Q1020" s="30">
        <f t="shared" si="388"/>
        <v>-1.2920946735497895E-9</v>
      </c>
      <c r="R1020" s="30">
        <f t="shared" si="389"/>
        <v>-1.2918858072879212E-9</v>
      </c>
      <c r="S1020" s="30">
        <f t="shared" si="390"/>
        <v>-1.2918858076404277E-9</v>
      </c>
      <c r="T1020" s="30">
        <f t="shared" si="391"/>
        <v>-1.2918858076404261E-9</v>
      </c>
      <c r="V1020" s="36"/>
      <c r="W1020" s="36"/>
      <c r="X1020" s="36"/>
      <c r="AD1020" s="36"/>
      <c r="AE1020" s="36"/>
      <c r="AF1020" s="36"/>
      <c r="AL1020" s="36"/>
      <c r="AM1020" s="36"/>
      <c r="AN1020" s="36"/>
      <c r="AT1020" s="36"/>
      <c r="AU1020" s="36"/>
      <c r="AV1020" s="36"/>
      <c r="BB1020" s="36"/>
      <c r="BC1020" s="36"/>
      <c r="BD1020" s="36"/>
      <c r="BJ1020" s="36"/>
      <c r="BK1020" s="36"/>
      <c r="BL1020" s="36"/>
      <c r="BR1020" s="36"/>
      <c r="BS1020" s="36"/>
      <c r="BT1020" s="36"/>
      <c r="BZ1020" s="36"/>
      <c r="CA1020" s="36"/>
      <c r="CB1020" s="36"/>
      <c r="CH1020" s="36"/>
      <c r="CI1020" s="36"/>
      <c r="CJ1020" s="36"/>
      <c r="CP1020" s="36"/>
      <c r="CQ1020" s="36"/>
      <c r="CR1020" s="36"/>
      <c r="CX1020" s="36"/>
      <c r="CY1020" s="36"/>
      <c r="CZ1020" s="36"/>
      <c r="DF1020" s="36">
        <v>1.3820000000000001E-8</v>
      </c>
      <c r="DG1020" s="36">
        <v>0.51603096285000005</v>
      </c>
      <c r="DH1020" s="36">
        <v>774.00954916959995</v>
      </c>
      <c r="DI1020" s="30">
        <f t="shared" si="392"/>
        <v>-1.1134865642624846E-8</v>
      </c>
      <c r="DJ1020" s="30">
        <f t="shared" si="393"/>
        <v>-1.1133917486005281E-8</v>
      </c>
      <c r="DK1020" s="30">
        <f t="shared" si="394"/>
        <v>-1.1133917487605364E-8</v>
      </c>
      <c r="DL1020" s="30">
        <f t="shared" si="395"/>
        <v>-1.1133917487605364E-8</v>
      </c>
      <c r="DN1020" s="36"/>
      <c r="DO1020" s="36"/>
      <c r="DP1020" s="36"/>
      <c r="DV1020" s="36"/>
      <c r="DW1020" s="36"/>
      <c r="DX1020" s="36"/>
      <c r="ED1020" s="36"/>
      <c r="EE1020" s="36"/>
      <c r="EF1020" s="36"/>
      <c r="EL1020" s="36"/>
      <c r="EM1020" s="36"/>
      <c r="EN1020" s="36"/>
      <c r="ET1020" s="36"/>
      <c r="EU1020" s="36"/>
      <c r="EV1020" s="36"/>
    </row>
    <row r="1021" spans="14:152" s="30" customFormat="1" ht="12.75">
      <c r="N1021" s="36">
        <v>1.56E-9</v>
      </c>
      <c r="O1021" s="36">
        <v>3.42359004405</v>
      </c>
      <c r="P1021" s="36">
        <v>241.75328344120001</v>
      </c>
      <c r="Q1021" s="30">
        <f t="shared" si="388"/>
        <v>-7.6478786066497089E-10</v>
      </c>
      <c r="R1021" s="30">
        <f t="shared" si="389"/>
        <v>-7.6473867382859994E-10</v>
      </c>
      <c r="S1021" s="30">
        <f t="shared" si="390"/>
        <v>-7.6473867391160069E-10</v>
      </c>
      <c r="T1021" s="30">
        <f t="shared" si="391"/>
        <v>-7.6473867391160069E-10</v>
      </c>
      <c r="V1021" s="36"/>
      <c r="W1021" s="36"/>
      <c r="X1021" s="36"/>
      <c r="AD1021" s="36"/>
      <c r="AE1021" s="36"/>
      <c r="AF1021" s="36"/>
      <c r="AL1021" s="36"/>
      <c r="AM1021" s="36"/>
      <c r="AN1021" s="36"/>
      <c r="AT1021" s="36"/>
      <c r="AU1021" s="36"/>
      <c r="AV1021" s="36"/>
      <c r="BB1021" s="36"/>
      <c r="BC1021" s="36"/>
      <c r="BD1021" s="36"/>
      <c r="BJ1021" s="36"/>
      <c r="BK1021" s="36"/>
      <c r="BL1021" s="36"/>
      <c r="BR1021" s="36"/>
      <c r="BS1021" s="36"/>
      <c r="BT1021" s="36"/>
      <c r="BZ1021" s="36"/>
      <c r="CA1021" s="36"/>
      <c r="CB1021" s="36"/>
      <c r="CH1021" s="36"/>
      <c r="CI1021" s="36"/>
      <c r="CJ1021" s="36"/>
      <c r="CP1021" s="36"/>
      <c r="CQ1021" s="36"/>
      <c r="CR1021" s="36"/>
      <c r="CX1021" s="36"/>
      <c r="CY1021" s="36"/>
      <c r="CZ1021" s="36"/>
      <c r="DF1021" s="36">
        <v>1.064E-8</v>
      </c>
      <c r="DG1021" s="36">
        <v>5.9522232617100004</v>
      </c>
      <c r="DH1021" s="36">
        <v>1144.3154571431</v>
      </c>
      <c r="DI1021" s="30">
        <f t="shared" si="392"/>
        <v>9.8308181673120577E-9</v>
      </c>
      <c r="DJ1021" s="30">
        <f t="shared" si="393"/>
        <v>9.8301211153512148E-9</v>
      </c>
      <c r="DK1021" s="30">
        <f t="shared" si="394"/>
        <v>9.8301211165276922E-9</v>
      </c>
      <c r="DL1021" s="30">
        <f t="shared" si="395"/>
        <v>9.8301211165276889E-9</v>
      </c>
      <c r="DN1021" s="36"/>
      <c r="DO1021" s="36"/>
      <c r="DP1021" s="36"/>
      <c r="DV1021" s="36"/>
      <c r="DW1021" s="36"/>
      <c r="DX1021" s="36"/>
      <c r="ED1021" s="36"/>
      <c r="EE1021" s="36"/>
      <c r="EF1021" s="36"/>
      <c r="EL1021" s="36"/>
      <c r="EM1021" s="36"/>
      <c r="EN1021" s="36"/>
      <c r="ET1021" s="36"/>
      <c r="EU1021" s="36"/>
      <c r="EV1021" s="36"/>
    </row>
    <row r="1022" spans="14:152" s="30" customFormat="1" ht="12.75">
      <c r="N1022" s="36">
        <v>1.8199999999999999E-9</v>
      </c>
      <c r="O1022" s="36">
        <v>5.2619250626299996</v>
      </c>
      <c r="P1022" s="36">
        <v>968.13800538659996</v>
      </c>
      <c r="Q1022" s="30">
        <f t="shared" si="388"/>
        <v>1.80978735672317E-9</v>
      </c>
      <c r="R1022" s="30">
        <f t="shared" si="389"/>
        <v>1.8097594453332747E-9</v>
      </c>
      <c r="S1022" s="30">
        <f t="shared" si="390"/>
        <v>1.8097594453804055E-9</v>
      </c>
      <c r="T1022" s="30">
        <f t="shared" si="391"/>
        <v>1.8097594453804053E-9</v>
      </c>
      <c r="V1022" s="36"/>
      <c r="W1022" s="36"/>
      <c r="X1022" s="36"/>
      <c r="AD1022" s="36"/>
      <c r="AE1022" s="36"/>
      <c r="AF1022" s="36"/>
      <c r="AL1022" s="36"/>
      <c r="AM1022" s="36"/>
      <c r="AN1022" s="36"/>
      <c r="AT1022" s="36"/>
      <c r="AU1022" s="36"/>
      <c r="AV1022" s="36"/>
      <c r="BB1022" s="36"/>
      <c r="BC1022" s="36"/>
      <c r="BD1022" s="36"/>
      <c r="BJ1022" s="36"/>
      <c r="BK1022" s="36"/>
      <c r="BL1022" s="36"/>
      <c r="BR1022" s="36"/>
      <c r="BS1022" s="36"/>
      <c r="BT1022" s="36"/>
      <c r="BZ1022" s="36"/>
      <c r="CA1022" s="36"/>
      <c r="CB1022" s="36"/>
      <c r="CH1022" s="36"/>
      <c r="CI1022" s="36"/>
      <c r="CJ1022" s="36"/>
      <c r="CP1022" s="36"/>
      <c r="CQ1022" s="36"/>
      <c r="CR1022" s="36"/>
      <c r="CX1022" s="36"/>
      <c r="CY1022" s="36"/>
      <c r="CZ1022" s="36"/>
      <c r="DF1022" s="36">
        <v>1.083E-8</v>
      </c>
      <c r="DG1022" s="36">
        <v>5.0486224972800002</v>
      </c>
      <c r="DH1022" s="36">
        <v>629.8629780064</v>
      </c>
      <c r="DI1022" s="30">
        <f t="shared" si="392"/>
        <v>1.5697628431924809E-10</v>
      </c>
      <c r="DJ1022" s="30">
        <f t="shared" si="393"/>
        <v>1.5799691246587717E-10</v>
      </c>
      <c r="DK1022" s="30">
        <f t="shared" si="394"/>
        <v>1.5799691074362956E-10</v>
      </c>
      <c r="DL1022" s="30">
        <f t="shared" si="395"/>
        <v>1.5799691074363437E-10</v>
      </c>
      <c r="DN1022" s="36"/>
      <c r="DO1022" s="36"/>
      <c r="DP1022" s="36"/>
      <c r="DV1022" s="36"/>
      <c r="DW1022" s="36"/>
      <c r="DX1022" s="36"/>
      <c r="ED1022" s="36"/>
      <c r="EE1022" s="36"/>
      <c r="EF1022" s="36"/>
      <c r="EL1022" s="36"/>
      <c r="EM1022" s="36"/>
      <c r="EN1022" s="36"/>
      <c r="ET1022" s="36"/>
      <c r="EU1022" s="36"/>
      <c r="EV1022" s="36"/>
    </row>
    <row r="1023" spans="14:152" s="30" customFormat="1" ht="12.75">
      <c r="N1023" s="36">
        <v>1.68E-9</v>
      </c>
      <c r="O1023" s="36">
        <v>0.37055108739999998</v>
      </c>
      <c r="P1023" s="36">
        <v>10007.099997773799</v>
      </c>
      <c r="Q1023" s="30">
        <f t="shared" si="388"/>
        <v>2.2889788683723589E-10</v>
      </c>
      <c r="R1023" s="30">
        <f t="shared" si="389"/>
        <v>2.3138985572641103E-10</v>
      </c>
      <c r="S1023" s="30">
        <f t="shared" si="390"/>
        <v>2.3138985152179074E-10</v>
      </c>
      <c r="T1023" s="30">
        <f t="shared" si="391"/>
        <v>2.3138985152181439E-10</v>
      </c>
      <c r="V1023" s="36"/>
      <c r="W1023" s="36"/>
      <c r="X1023" s="36"/>
      <c r="AD1023" s="36"/>
      <c r="AE1023" s="36"/>
      <c r="AF1023" s="36"/>
      <c r="AL1023" s="36"/>
      <c r="AM1023" s="36"/>
      <c r="AN1023" s="36"/>
      <c r="AT1023" s="36"/>
      <c r="AU1023" s="36"/>
      <c r="AV1023" s="36"/>
      <c r="BB1023" s="36"/>
      <c r="BC1023" s="36"/>
      <c r="BD1023" s="36"/>
      <c r="BJ1023" s="36"/>
      <c r="BK1023" s="36"/>
      <c r="BL1023" s="36"/>
      <c r="BR1023" s="36"/>
      <c r="BS1023" s="36"/>
      <c r="BT1023" s="36"/>
      <c r="BZ1023" s="36"/>
      <c r="CA1023" s="36"/>
      <c r="CB1023" s="36"/>
      <c r="CH1023" s="36"/>
      <c r="CI1023" s="36"/>
      <c r="CJ1023" s="36"/>
      <c r="CP1023" s="36"/>
      <c r="CQ1023" s="36"/>
      <c r="CR1023" s="36"/>
      <c r="CX1023" s="36"/>
      <c r="CY1023" s="36"/>
      <c r="CZ1023" s="36"/>
      <c r="DF1023" s="36">
        <v>1.061E-8</v>
      </c>
      <c r="DG1023" s="36">
        <v>3.3860445477700001</v>
      </c>
      <c r="DH1023" s="36">
        <v>27.0873353739</v>
      </c>
      <c r="DI1023" s="30">
        <f t="shared" si="392"/>
        <v>-1.0562896061369636E-8</v>
      </c>
      <c r="DJ1023" s="30">
        <f t="shared" si="393"/>
        <v>-1.0562900109128614E-8</v>
      </c>
      <c r="DK1023" s="30">
        <f t="shared" si="394"/>
        <v>-1.0562900109121783E-8</v>
      </c>
      <c r="DL1023" s="30">
        <f t="shared" si="395"/>
        <v>-1.0562900109121783E-8</v>
      </c>
      <c r="DN1023" s="36"/>
      <c r="DO1023" s="36"/>
      <c r="DP1023" s="36"/>
      <c r="DV1023" s="36"/>
      <c r="DW1023" s="36"/>
      <c r="DX1023" s="36"/>
      <c r="ED1023" s="36"/>
      <c r="EE1023" s="36"/>
      <c r="EF1023" s="36"/>
      <c r="EL1023" s="36"/>
      <c r="EM1023" s="36"/>
      <c r="EN1023" s="36"/>
      <c r="ET1023" s="36"/>
      <c r="EU1023" s="36"/>
      <c r="EV1023" s="36"/>
    </row>
    <row r="1024" spans="14:152" s="30" customFormat="1" ht="12.75">
      <c r="N1024" s="36">
        <v>1.74E-9</v>
      </c>
      <c r="O1024" s="36">
        <v>4.61279044571</v>
      </c>
      <c r="P1024" s="36">
        <v>223.33340374560001</v>
      </c>
      <c r="Q1024" s="30">
        <f t="shared" si="388"/>
        <v>-1.6930182418176002E-9</v>
      </c>
      <c r="R1024" s="30">
        <f t="shared" si="389"/>
        <v>-1.6930316621942726E-9</v>
      </c>
      <c r="S1024" s="30">
        <f t="shared" si="390"/>
        <v>-1.6930316621716281E-9</v>
      </c>
      <c r="T1024" s="30">
        <f t="shared" si="391"/>
        <v>-1.6930316621716281E-9</v>
      </c>
      <c r="V1024" s="36"/>
      <c r="W1024" s="36"/>
      <c r="X1024" s="36"/>
      <c r="AD1024" s="36"/>
      <c r="AE1024" s="36"/>
      <c r="AF1024" s="36"/>
      <c r="AL1024" s="36"/>
      <c r="AM1024" s="36"/>
      <c r="AN1024" s="36"/>
      <c r="AT1024" s="36"/>
      <c r="AU1024" s="36"/>
      <c r="AV1024" s="36"/>
      <c r="BB1024" s="36"/>
      <c r="BC1024" s="36"/>
      <c r="BD1024" s="36"/>
      <c r="BJ1024" s="36"/>
      <c r="BK1024" s="36"/>
      <c r="BL1024" s="36"/>
      <c r="BR1024" s="36"/>
      <c r="BS1024" s="36"/>
      <c r="BT1024" s="36"/>
      <c r="BZ1024" s="36"/>
      <c r="CA1024" s="36"/>
      <c r="CB1024" s="36"/>
      <c r="CH1024" s="36"/>
      <c r="CI1024" s="36"/>
      <c r="CJ1024" s="36"/>
      <c r="CP1024" s="36"/>
      <c r="CQ1024" s="36"/>
      <c r="CR1024" s="36"/>
      <c r="CX1024" s="36"/>
      <c r="CY1024" s="36"/>
      <c r="CZ1024" s="36"/>
      <c r="DF1024" s="36">
        <v>1.4149999999999999E-8</v>
      </c>
      <c r="DG1024" s="36">
        <v>4.8579624800700003</v>
      </c>
      <c r="DH1024" s="36">
        <v>2332.0629558164001</v>
      </c>
      <c r="DI1024" s="30">
        <f t="shared" si="392"/>
        <v>-3.0651486913932208E-9</v>
      </c>
      <c r="DJ1024" s="30">
        <f t="shared" si="393"/>
        <v>-3.0699690871765561E-9</v>
      </c>
      <c r="DK1024" s="30">
        <f t="shared" si="394"/>
        <v>-3.0699690790427245E-9</v>
      </c>
      <c r="DL1024" s="30">
        <f t="shared" si="395"/>
        <v>-3.0699690790427489E-9</v>
      </c>
      <c r="DN1024" s="36"/>
      <c r="DO1024" s="36"/>
      <c r="DP1024" s="36"/>
      <c r="DV1024" s="36"/>
      <c r="DW1024" s="36"/>
      <c r="DX1024" s="36"/>
      <c r="ED1024" s="36"/>
      <c r="EE1024" s="36"/>
      <c r="EF1024" s="36"/>
      <c r="EL1024" s="36"/>
      <c r="EM1024" s="36"/>
      <c r="EN1024" s="36"/>
      <c r="ET1024" s="36"/>
      <c r="EU1024" s="36"/>
      <c r="EV1024" s="36"/>
    </row>
    <row r="1025" spans="14:152" s="30" customFormat="1" ht="12.75">
      <c r="N1025" s="36">
        <v>1.5799999999999999E-9</v>
      </c>
      <c r="O1025" s="36">
        <v>4.23116519562</v>
      </c>
      <c r="P1025" s="36">
        <v>821.703812363</v>
      </c>
      <c r="Q1025" s="30">
        <f t="shared" ref="Q1025:Q1088" si="396">N1025*COS(O1025+P1025*$C$31)</f>
        <v>1.4973731008607297E-9</v>
      </c>
      <c r="R1025" s="30">
        <f t="shared" ref="R1025:R1088" si="397">N1025*COS(O1025+P1025*$C$52)</f>
        <v>1.497311087637166E-9</v>
      </c>
      <c r="S1025" s="30">
        <f t="shared" ref="S1025:S1088" si="398">N1025*COS(O1025+P1025*$C$73)</f>
        <v>1.4973110877418287E-9</v>
      </c>
      <c r="T1025" s="30">
        <f t="shared" ref="T1025:T1088" si="399">N1025*COS(O1025+P1025*$C$94)</f>
        <v>1.4973110877418281E-9</v>
      </c>
      <c r="V1025" s="36"/>
      <c r="W1025" s="36"/>
      <c r="X1025" s="36"/>
      <c r="AD1025" s="36"/>
      <c r="AE1025" s="36"/>
      <c r="AF1025" s="36"/>
      <c r="AL1025" s="36"/>
      <c r="AM1025" s="36"/>
      <c r="AN1025" s="36"/>
      <c r="AT1025" s="36"/>
      <c r="AU1025" s="36"/>
      <c r="AV1025" s="36"/>
      <c r="BB1025" s="36"/>
      <c r="BC1025" s="36"/>
      <c r="BD1025" s="36"/>
      <c r="BJ1025" s="36"/>
      <c r="BK1025" s="36"/>
      <c r="BL1025" s="36"/>
      <c r="BR1025" s="36"/>
      <c r="BS1025" s="36"/>
      <c r="BT1025" s="36"/>
      <c r="BZ1025" s="36"/>
      <c r="CA1025" s="36"/>
      <c r="CB1025" s="36"/>
      <c r="CH1025" s="36"/>
      <c r="CI1025" s="36"/>
      <c r="CJ1025" s="36"/>
      <c r="CP1025" s="36"/>
      <c r="CQ1025" s="36"/>
      <c r="CR1025" s="36"/>
      <c r="CX1025" s="36"/>
      <c r="CY1025" s="36"/>
      <c r="CZ1025" s="36"/>
      <c r="DF1025" s="36">
        <v>1.082E-8</v>
      </c>
      <c r="DG1025" s="36">
        <v>4.0768650320499997</v>
      </c>
      <c r="DH1025" s="36">
        <v>1245.1729991279999</v>
      </c>
      <c r="DI1025" s="30">
        <f t="shared" ref="DI1025:DI1088" si="400">DF1025*COS(DG1025+DH1025*$C$31)</f>
        <v>-1.0289274556167625E-8</v>
      </c>
      <c r="DJ1025" s="30">
        <f t="shared" ref="DJ1025:DJ1088" si="401">DF1025*COS(DG1025+DH1025*$C$52)</f>
        <v>-1.0289898026557517E-8</v>
      </c>
      <c r="DK1025" s="30">
        <f t="shared" ref="DK1025:DK1088" si="402">DF1025*COS(DG1025+DH1025*$C$73)</f>
        <v>-1.0289898025505749E-8</v>
      </c>
      <c r="DL1025" s="30">
        <f t="shared" ref="DL1025:DL1088" si="403">DF1025*COS(DG1025+DH1025*$C$94)</f>
        <v>-1.0289898025505754E-8</v>
      </c>
      <c r="DN1025" s="36"/>
      <c r="DO1025" s="36"/>
      <c r="DP1025" s="36"/>
      <c r="DV1025" s="36"/>
      <c r="DW1025" s="36"/>
      <c r="DX1025" s="36"/>
      <c r="ED1025" s="36"/>
      <c r="EE1025" s="36"/>
      <c r="EF1025" s="36"/>
      <c r="EL1025" s="36"/>
      <c r="EM1025" s="36"/>
      <c r="EN1025" s="36"/>
      <c r="ET1025" s="36"/>
      <c r="EU1025" s="36"/>
      <c r="EV1025" s="36"/>
    </row>
    <row r="1026" spans="14:152" s="30" customFormat="1" ht="12.75">
      <c r="N1026" s="36">
        <v>2.1200000000000001E-9</v>
      </c>
      <c r="O1026" s="36">
        <v>5.9840605802300004</v>
      </c>
      <c r="P1026" s="36">
        <v>432.7485300303</v>
      </c>
      <c r="Q1026" s="30">
        <f t="shared" si="396"/>
        <v>-1.9152994738261948E-9</v>
      </c>
      <c r="R1026" s="30">
        <f t="shared" si="397"/>
        <v>-1.9153583232557968E-9</v>
      </c>
      <c r="S1026" s="30">
        <f t="shared" si="398"/>
        <v>-1.9153583231564983E-9</v>
      </c>
      <c r="T1026" s="30">
        <f t="shared" si="399"/>
        <v>-1.9153583231564991E-9</v>
      </c>
      <c r="V1026" s="36"/>
      <c r="W1026" s="36"/>
      <c r="X1026" s="36"/>
      <c r="AD1026" s="36"/>
      <c r="AE1026" s="36"/>
      <c r="AF1026" s="36"/>
      <c r="AL1026" s="36"/>
      <c r="AM1026" s="36"/>
      <c r="AN1026" s="36"/>
      <c r="AT1026" s="36"/>
      <c r="AU1026" s="36"/>
      <c r="AV1026" s="36"/>
      <c r="BB1026" s="36"/>
      <c r="BC1026" s="36"/>
      <c r="BD1026" s="36"/>
      <c r="BJ1026" s="36"/>
      <c r="BK1026" s="36"/>
      <c r="BL1026" s="36"/>
      <c r="BR1026" s="36"/>
      <c r="BS1026" s="36"/>
      <c r="BT1026" s="36"/>
      <c r="BZ1026" s="36"/>
      <c r="CA1026" s="36"/>
      <c r="CB1026" s="36"/>
      <c r="CH1026" s="36"/>
      <c r="CI1026" s="36"/>
      <c r="CJ1026" s="36"/>
      <c r="CP1026" s="36"/>
      <c r="CQ1026" s="36"/>
      <c r="CR1026" s="36"/>
      <c r="CX1026" s="36"/>
      <c r="CY1026" s="36"/>
      <c r="CZ1026" s="36"/>
      <c r="DF1026" s="36">
        <v>1.112E-8</v>
      </c>
      <c r="DG1026" s="36">
        <v>6.0761732950600003</v>
      </c>
      <c r="DH1026" s="36">
        <v>870.46185713939997</v>
      </c>
      <c r="DI1026" s="30">
        <f t="shared" si="400"/>
        <v>3.5081364616077473E-9</v>
      </c>
      <c r="DJ1026" s="30">
        <f t="shared" si="401"/>
        <v>3.5095108809701398E-9</v>
      </c>
      <c r="DK1026" s="30">
        <f t="shared" si="402"/>
        <v>3.5095108786509371E-9</v>
      </c>
      <c r="DL1026" s="30">
        <f t="shared" si="403"/>
        <v>3.5095108786509371E-9</v>
      </c>
      <c r="DN1026" s="36"/>
      <c r="DO1026" s="36"/>
      <c r="DP1026" s="36"/>
      <c r="DV1026" s="36"/>
      <c r="DW1026" s="36"/>
      <c r="DX1026" s="36"/>
      <c r="ED1026" s="36"/>
      <c r="EE1026" s="36"/>
      <c r="EF1026" s="36"/>
      <c r="EL1026" s="36"/>
      <c r="EM1026" s="36"/>
      <c r="EN1026" s="36"/>
      <c r="ET1026" s="36"/>
      <c r="EU1026" s="36"/>
      <c r="EV1026" s="36"/>
    </row>
    <row r="1027" spans="14:152" s="30" customFormat="1" ht="12.75">
      <c r="N1027" s="36">
        <v>1.6000000000000001E-9</v>
      </c>
      <c r="O1027" s="36">
        <v>4.0809301821200004</v>
      </c>
      <c r="P1027" s="36">
        <v>632.73555520340005</v>
      </c>
      <c r="Q1027" s="30">
        <f t="shared" si="396"/>
        <v>1.3447212992470304E-9</v>
      </c>
      <c r="R1027" s="30">
        <f t="shared" si="397"/>
        <v>1.3448033832759739E-9</v>
      </c>
      <c r="S1027" s="30">
        <f t="shared" si="398"/>
        <v>1.3448033831374718E-9</v>
      </c>
      <c r="T1027" s="30">
        <f t="shared" si="399"/>
        <v>1.3448033831374722E-9</v>
      </c>
      <c r="V1027" s="36"/>
      <c r="W1027" s="36"/>
      <c r="X1027" s="36"/>
      <c r="AD1027" s="36"/>
      <c r="AE1027" s="36"/>
      <c r="AF1027" s="36"/>
      <c r="AL1027" s="36"/>
      <c r="AM1027" s="36"/>
      <c r="AN1027" s="36"/>
      <c r="AT1027" s="36"/>
      <c r="AU1027" s="36"/>
      <c r="AV1027" s="36"/>
      <c r="BB1027" s="36"/>
      <c r="BC1027" s="36"/>
      <c r="BD1027" s="36"/>
      <c r="BJ1027" s="36"/>
      <c r="BK1027" s="36"/>
      <c r="BL1027" s="36"/>
      <c r="BR1027" s="36"/>
      <c r="BS1027" s="36"/>
      <c r="BT1027" s="36"/>
      <c r="BZ1027" s="36"/>
      <c r="CA1027" s="36"/>
      <c r="CB1027" s="36"/>
      <c r="CH1027" s="36"/>
      <c r="CI1027" s="36"/>
      <c r="CJ1027" s="36"/>
      <c r="CP1027" s="36"/>
      <c r="CQ1027" s="36"/>
      <c r="CR1027" s="36"/>
      <c r="CX1027" s="36"/>
      <c r="CY1027" s="36"/>
      <c r="CZ1027" s="36"/>
      <c r="DF1027" s="36">
        <v>1.0719999999999999E-8</v>
      </c>
      <c r="DG1027" s="36">
        <v>0.73647405513999997</v>
      </c>
      <c r="DH1027" s="36">
        <v>1482.7987273275</v>
      </c>
      <c r="DI1027" s="30">
        <f t="shared" si="400"/>
        <v>3.8662201212981301E-9</v>
      </c>
      <c r="DJ1027" s="30">
        <f t="shared" si="401"/>
        <v>3.864001535573159E-9</v>
      </c>
      <c r="DK1027" s="30">
        <f t="shared" si="402"/>
        <v>3.864001539317048E-9</v>
      </c>
      <c r="DL1027" s="30">
        <f t="shared" si="403"/>
        <v>3.864001539317048E-9</v>
      </c>
      <c r="DN1027" s="36"/>
      <c r="DO1027" s="36"/>
      <c r="DP1027" s="36"/>
      <c r="DV1027" s="36"/>
      <c r="DW1027" s="36"/>
      <c r="DX1027" s="36"/>
      <c r="ED1027" s="36"/>
      <c r="EE1027" s="36"/>
      <c r="EF1027" s="36"/>
      <c r="EL1027" s="36"/>
      <c r="EM1027" s="36"/>
      <c r="EN1027" s="36"/>
      <c r="ET1027" s="36"/>
      <c r="EU1027" s="36"/>
      <c r="EV1027" s="36"/>
    </row>
    <row r="1028" spans="14:152" s="30" customFormat="1" ht="12.75">
      <c r="N1028" s="36">
        <v>1.79E-9</v>
      </c>
      <c r="O1028" s="36">
        <v>5.7437630184200001</v>
      </c>
      <c r="P1028" s="36">
        <v>924.04582705619998</v>
      </c>
      <c r="Q1028" s="30">
        <f t="shared" si="396"/>
        <v>1.4565059223992748E-9</v>
      </c>
      <c r="R1028" s="30">
        <f t="shared" si="397"/>
        <v>1.4566497832307131E-9</v>
      </c>
      <c r="S1028" s="30">
        <f t="shared" si="398"/>
        <v>1.4566497829879805E-9</v>
      </c>
      <c r="T1028" s="30">
        <f t="shared" si="399"/>
        <v>1.4566497829879813E-9</v>
      </c>
      <c r="V1028" s="36"/>
      <c r="W1028" s="36"/>
      <c r="X1028" s="36"/>
      <c r="AD1028" s="36"/>
      <c r="AE1028" s="36"/>
      <c r="AF1028" s="36"/>
      <c r="AL1028" s="36"/>
      <c r="AM1028" s="36"/>
      <c r="AN1028" s="36"/>
      <c r="AT1028" s="36"/>
      <c r="AU1028" s="36"/>
      <c r="AV1028" s="36"/>
      <c r="BB1028" s="36"/>
      <c r="BC1028" s="36"/>
      <c r="BD1028" s="36"/>
      <c r="BJ1028" s="36"/>
      <c r="BK1028" s="36"/>
      <c r="BL1028" s="36"/>
      <c r="BR1028" s="36"/>
      <c r="BS1028" s="36"/>
      <c r="BT1028" s="36"/>
      <c r="BZ1028" s="36"/>
      <c r="CA1028" s="36"/>
      <c r="CB1028" s="36"/>
      <c r="CH1028" s="36"/>
      <c r="CI1028" s="36"/>
      <c r="CJ1028" s="36"/>
      <c r="CP1028" s="36"/>
      <c r="CQ1028" s="36"/>
      <c r="CR1028" s="36"/>
      <c r="CX1028" s="36"/>
      <c r="CY1028" s="36"/>
      <c r="CZ1028" s="36"/>
      <c r="DF1028" s="36">
        <v>1.322E-8</v>
      </c>
      <c r="DG1028" s="36">
        <v>2.81015928946</v>
      </c>
      <c r="DH1028" s="36">
        <v>223.33340374560001</v>
      </c>
      <c r="DI1028" s="30">
        <f t="shared" si="400"/>
        <v>-1.4206262866932056E-11</v>
      </c>
      <c r="DJ1028" s="30">
        <f t="shared" si="401"/>
        <v>-1.3764464788706036E-11</v>
      </c>
      <c r="DK1028" s="30">
        <f t="shared" si="402"/>
        <v>-1.3764465534213772E-11</v>
      </c>
      <c r="DL1028" s="30">
        <f t="shared" si="403"/>
        <v>-1.3764465534210837E-11</v>
      </c>
      <c r="DN1028" s="36"/>
      <c r="DO1028" s="36"/>
      <c r="DP1028" s="36"/>
      <c r="DV1028" s="36"/>
      <c r="DW1028" s="36"/>
      <c r="DX1028" s="36"/>
      <c r="ED1028" s="36"/>
      <c r="EE1028" s="36"/>
      <c r="EF1028" s="36"/>
      <c r="EL1028" s="36"/>
      <c r="EM1028" s="36"/>
      <c r="EN1028" s="36"/>
      <c r="ET1028" s="36"/>
      <c r="EU1028" s="36"/>
      <c r="EV1028" s="36"/>
    </row>
    <row r="1029" spans="14:152" s="30" customFormat="1" ht="12.75">
      <c r="N1029" s="36">
        <v>1.85E-9</v>
      </c>
      <c r="O1029" s="36">
        <v>3.0171570931499998</v>
      </c>
      <c r="P1029" s="36">
        <v>55.871591777200003</v>
      </c>
      <c r="Q1029" s="30">
        <f t="shared" si="396"/>
        <v>-1.6783174127008716E-9</v>
      </c>
      <c r="R1029" s="30">
        <f t="shared" si="397"/>
        <v>-1.67831090570047E-9</v>
      </c>
      <c r="S1029" s="30">
        <f t="shared" si="398"/>
        <v>-1.6783109057114506E-9</v>
      </c>
      <c r="T1029" s="30">
        <f t="shared" si="399"/>
        <v>-1.6783109057114506E-9</v>
      </c>
      <c r="V1029" s="36"/>
      <c r="W1029" s="36"/>
      <c r="X1029" s="36"/>
      <c r="AD1029" s="36"/>
      <c r="AE1029" s="36"/>
      <c r="AF1029" s="36"/>
      <c r="AL1029" s="36"/>
      <c r="AM1029" s="36"/>
      <c r="AN1029" s="36"/>
      <c r="AT1029" s="36"/>
      <c r="AU1029" s="36"/>
      <c r="AV1029" s="36"/>
      <c r="BB1029" s="36"/>
      <c r="BC1029" s="36"/>
      <c r="BD1029" s="36"/>
      <c r="BJ1029" s="36"/>
      <c r="BK1029" s="36"/>
      <c r="BL1029" s="36"/>
      <c r="BR1029" s="36"/>
      <c r="BS1029" s="36"/>
      <c r="BT1029" s="36"/>
      <c r="BZ1029" s="36"/>
      <c r="CA1029" s="36"/>
      <c r="CB1029" s="36"/>
      <c r="CH1029" s="36"/>
      <c r="CI1029" s="36"/>
      <c r="CJ1029" s="36"/>
      <c r="CP1029" s="36"/>
      <c r="CQ1029" s="36"/>
      <c r="CR1029" s="36"/>
      <c r="CX1029" s="36"/>
      <c r="CY1029" s="36"/>
      <c r="CZ1029" s="36"/>
      <c r="DF1029" s="36">
        <v>1.398E-8</v>
      </c>
      <c r="DG1029" s="36">
        <v>1.55232715558</v>
      </c>
      <c r="DH1029" s="36">
        <v>25771.5112719176</v>
      </c>
      <c r="DI1029" s="30">
        <f t="shared" si="400"/>
        <v>-1.3972855723696897E-8</v>
      </c>
      <c r="DJ1029" s="30">
        <f t="shared" si="401"/>
        <v>-1.3974475160434826E-8</v>
      </c>
      <c r="DK1029" s="30">
        <f t="shared" si="402"/>
        <v>-1.3974475157877456E-8</v>
      </c>
      <c r="DL1029" s="30">
        <f t="shared" si="403"/>
        <v>-1.3974475157877468E-8</v>
      </c>
      <c r="DN1029" s="36"/>
      <c r="DO1029" s="36"/>
      <c r="DP1029" s="36"/>
      <c r="DV1029" s="36"/>
      <c r="DW1029" s="36"/>
      <c r="DX1029" s="36"/>
      <c r="ED1029" s="36"/>
      <c r="EE1029" s="36"/>
      <c r="EF1029" s="36"/>
      <c r="EL1029" s="36"/>
      <c r="EM1029" s="36"/>
      <c r="EN1029" s="36"/>
      <c r="ET1029" s="36"/>
      <c r="EU1029" s="36"/>
      <c r="EV1029" s="36"/>
    </row>
    <row r="1030" spans="14:152" s="30" customFormat="1" ht="12.75">
      <c r="N1030" s="36">
        <v>1.85E-9</v>
      </c>
      <c r="O1030" s="36">
        <v>0.75718598244000002</v>
      </c>
      <c r="P1030" s="36">
        <v>1286.9081196288</v>
      </c>
      <c r="Q1030" s="30">
        <f t="shared" si="396"/>
        <v>1.8416608339259204E-9</v>
      </c>
      <c r="R1030" s="30">
        <f t="shared" si="397"/>
        <v>1.8416270120755931E-9</v>
      </c>
      <c r="S1030" s="30">
        <f t="shared" si="398"/>
        <v>1.8416270121327232E-9</v>
      </c>
      <c r="T1030" s="30">
        <f t="shared" si="399"/>
        <v>1.841627012132723E-9</v>
      </c>
      <c r="V1030" s="36"/>
      <c r="W1030" s="36"/>
      <c r="X1030" s="36"/>
      <c r="AD1030" s="36"/>
      <c r="AE1030" s="36"/>
      <c r="AF1030" s="36"/>
      <c r="AL1030" s="36"/>
      <c r="AM1030" s="36"/>
      <c r="AN1030" s="36"/>
      <c r="AT1030" s="36"/>
      <c r="AU1030" s="36"/>
      <c r="AV1030" s="36"/>
      <c r="BB1030" s="36"/>
      <c r="BC1030" s="36"/>
      <c r="BD1030" s="36"/>
      <c r="BJ1030" s="36"/>
      <c r="BK1030" s="36"/>
      <c r="BL1030" s="36"/>
      <c r="BR1030" s="36"/>
      <c r="BS1030" s="36"/>
      <c r="BT1030" s="36"/>
      <c r="BZ1030" s="36"/>
      <c r="CA1030" s="36"/>
      <c r="CB1030" s="36"/>
      <c r="CH1030" s="36"/>
      <c r="CI1030" s="36"/>
      <c r="CJ1030" s="36"/>
      <c r="CP1030" s="36"/>
      <c r="CQ1030" s="36"/>
      <c r="CR1030" s="36"/>
      <c r="CX1030" s="36"/>
      <c r="CY1030" s="36"/>
      <c r="CZ1030" s="36"/>
      <c r="DF1030" s="36">
        <v>1.0649999999999999E-8</v>
      </c>
      <c r="DG1030" s="36">
        <v>3.9888405001499998</v>
      </c>
      <c r="DH1030" s="36">
        <v>683.18631549229997</v>
      </c>
      <c r="DI1030" s="30">
        <f t="shared" si="400"/>
        <v>1.0435876855747578E-8</v>
      </c>
      <c r="DJ1030" s="30">
        <f t="shared" si="401"/>
        <v>1.0436094024172578E-8</v>
      </c>
      <c r="DK1030" s="30">
        <f t="shared" si="402"/>
        <v>1.0436094023806212E-8</v>
      </c>
      <c r="DL1030" s="30">
        <f t="shared" si="403"/>
        <v>1.0436094023806213E-8</v>
      </c>
      <c r="DN1030" s="36"/>
      <c r="DO1030" s="36"/>
      <c r="DP1030" s="36"/>
      <c r="DV1030" s="36"/>
      <c r="DW1030" s="36"/>
      <c r="DX1030" s="36"/>
      <c r="ED1030" s="36"/>
      <c r="EE1030" s="36"/>
      <c r="EF1030" s="36"/>
      <c r="EL1030" s="36"/>
      <c r="EM1030" s="36"/>
      <c r="EN1030" s="36"/>
      <c r="ET1030" s="36"/>
      <c r="EU1030" s="36"/>
      <c r="EV1030" s="36"/>
    </row>
    <row r="1031" spans="14:152" s="30" customFormat="1" ht="12.75">
      <c r="N1031" s="36">
        <v>1.6999999999999999E-9</v>
      </c>
      <c r="O1031" s="36">
        <v>3.4690310652599998</v>
      </c>
      <c r="P1031" s="36">
        <v>1304.9243545416</v>
      </c>
      <c r="Q1031" s="30">
        <f t="shared" si="396"/>
        <v>-1.3790105895731181E-9</v>
      </c>
      <c r="R1031" s="30">
        <f t="shared" si="397"/>
        <v>-1.3788164410840213E-9</v>
      </c>
      <c r="S1031" s="30">
        <f t="shared" si="398"/>
        <v>-1.3788164414116799E-9</v>
      </c>
      <c r="T1031" s="30">
        <f t="shared" si="399"/>
        <v>-1.3788164414116779E-9</v>
      </c>
      <c r="V1031" s="36"/>
      <c r="W1031" s="36"/>
      <c r="X1031" s="36"/>
      <c r="AD1031" s="36"/>
      <c r="AE1031" s="36"/>
      <c r="AF1031" s="36"/>
      <c r="AL1031" s="36"/>
      <c r="AM1031" s="36"/>
      <c r="AN1031" s="36"/>
      <c r="AT1031" s="36"/>
      <c r="AU1031" s="36"/>
      <c r="AV1031" s="36"/>
      <c r="BB1031" s="36"/>
      <c r="BC1031" s="36"/>
      <c r="BD1031" s="36"/>
      <c r="BJ1031" s="36"/>
      <c r="BK1031" s="36"/>
      <c r="BL1031" s="36"/>
      <c r="BR1031" s="36"/>
      <c r="BS1031" s="36"/>
      <c r="BT1031" s="36"/>
      <c r="BZ1031" s="36"/>
      <c r="CA1031" s="36"/>
      <c r="CB1031" s="36"/>
      <c r="CH1031" s="36"/>
      <c r="CI1031" s="36"/>
      <c r="CJ1031" s="36"/>
      <c r="CP1031" s="36"/>
      <c r="CQ1031" s="36"/>
      <c r="CR1031" s="36"/>
      <c r="CX1031" s="36"/>
      <c r="CY1031" s="36"/>
      <c r="CZ1031" s="36"/>
      <c r="DF1031" s="36">
        <v>1.008E-8</v>
      </c>
      <c r="DG1031" s="36">
        <v>5.19594380826</v>
      </c>
      <c r="DH1031" s="36">
        <v>316.13123722569998</v>
      </c>
      <c r="DI1031" s="30">
        <f t="shared" si="400"/>
        <v>-9.6251976595029878E-9</v>
      </c>
      <c r="DJ1031" s="30">
        <f t="shared" si="401"/>
        <v>-9.625339263349709E-9</v>
      </c>
      <c r="DK1031" s="30">
        <f t="shared" si="402"/>
        <v>-9.6253392631107796E-9</v>
      </c>
      <c r="DL1031" s="30">
        <f t="shared" si="403"/>
        <v>-9.6253392631107796E-9</v>
      </c>
      <c r="DN1031" s="36"/>
      <c r="DO1031" s="36"/>
      <c r="DP1031" s="36"/>
      <c r="DV1031" s="36"/>
      <c r="DW1031" s="36"/>
      <c r="DX1031" s="36"/>
      <c r="ED1031" s="36"/>
      <c r="EE1031" s="36"/>
      <c r="EF1031" s="36"/>
      <c r="EL1031" s="36"/>
      <c r="EM1031" s="36"/>
      <c r="EN1031" s="36"/>
      <c r="ET1031" s="36"/>
      <c r="EU1031" s="36"/>
      <c r="EV1031" s="36"/>
    </row>
    <row r="1032" spans="14:152" s="30" customFormat="1" ht="12.75">
      <c r="N1032" s="36">
        <v>1.67E-9</v>
      </c>
      <c r="O1032" s="36">
        <v>3.19767851189</v>
      </c>
      <c r="P1032" s="36">
        <v>635.23141986799999</v>
      </c>
      <c r="Q1032" s="30">
        <f t="shared" si="396"/>
        <v>1.5828918710984702E-9</v>
      </c>
      <c r="R1032" s="30">
        <f t="shared" si="397"/>
        <v>1.582841265749326E-9</v>
      </c>
      <c r="S1032" s="30">
        <f t="shared" si="398"/>
        <v>1.582841265834732E-9</v>
      </c>
      <c r="T1032" s="30">
        <f t="shared" si="399"/>
        <v>1.5828412658347318E-9</v>
      </c>
      <c r="V1032" s="36"/>
      <c r="W1032" s="36"/>
      <c r="X1032" s="36"/>
      <c r="AD1032" s="36"/>
      <c r="AE1032" s="36"/>
      <c r="AF1032" s="36"/>
      <c r="AL1032" s="36"/>
      <c r="AM1032" s="36"/>
      <c r="AN1032" s="36"/>
      <c r="AT1032" s="36"/>
      <c r="AU1032" s="36"/>
      <c r="AV1032" s="36"/>
      <c r="BB1032" s="36"/>
      <c r="BC1032" s="36"/>
      <c r="BD1032" s="36"/>
      <c r="BJ1032" s="36"/>
      <c r="BK1032" s="36"/>
      <c r="BL1032" s="36"/>
      <c r="BR1032" s="36"/>
      <c r="BS1032" s="36"/>
      <c r="BT1032" s="36"/>
      <c r="BZ1032" s="36"/>
      <c r="CA1032" s="36"/>
      <c r="CB1032" s="36"/>
      <c r="CH1032" s="36"/>
      <c r="CI1032" s="36"/>
      <c r="CJ1032" s="36"/>
      <c r="CP1032" s="36"/>
      <c r="CQ1032" s="36"/>
      <c r="CR1032" s="36"/>
      <c r="CX1032" s="36"/>
      <c r="CY1032" s="36"/>
      <c r="CZ1032" s="36"/>
      <c r="DF1032" s="36">
        <v>1.1970000000000001E-8</v>
      </c>
      <c r="DG1032" s="36">
        <v>0.79148395838999996</v>
      </c>
      <c r="DH1032" s="36">
        <v>9580.5018068978006</v>
      </c>
      <c r="DI1032" s="30">
        <f t="shared" si="400"/>
        <v>-5.6548077609499993E-9</v>
      </c>
      <c r="DJ1032" s="30">
        <f t="shared" si="401"/>
        <v>-5.6699265019403707E-9</v>
      </c>
      <c r="DK1032" s="30">
        <f t="shared" si="402"/>
        <v>-5.6699264764382543E-9</v>
      </c>
      <c r="DL1032" s="30">
        <f t="shared" si="403"/>
        <v>-5.6699264764383296E-9</v>
      </c>
      <c r="DN1032" s="36"/>
      <c r="DO1032" s="36"/>
      <c r="DP1032" s="36"/>
      <c r="DV1032" s="36"/>
      <c r="DW1032" s="36"/>
      <c r="DX1032" s="36"/>
      <c r="ED1032" s="36"/>
      <c r="EE1032" s="36"/>
      <c r="EF1032" s="36"/>
      <c r="EL1032" s="36"/>
      <c r="EM1032" s="36"/>
      <c r="EN1032" s="36"/>
      <c r="ET1032" s="36"/>
      <c r="EU1032" s="36"/>
      <c r="EV1032" s="36"/>
    </row>
    <row r="1033" spans="14:152" s="30" customFormat="1" ht="12.75">
      <c r="N1033" s="36">
        <v>1.5300000000000001E-9</v>
      </c>
      <c r="O1033" s="36">
        <v>3.8300620821</v>
      </c>
      <c r="P1033" s="36">
        <v>318.67949151699997</v>
      </c>
      <c r="Q1033" s="30">
        <f t="shared" si="396"/>
        <v>-7.2319306236222118E-10</v>
      </c>
      <c r="R1033" s="30">
        <f t="shared" si="397"/>
        <v>-7.2312876656145689E-10</v>
      </c>
      <c r="S1033" s="30">
        <f t="shared" si="398"/>
        <v>-7.2312876666995362E-10</v>
      </c>
      <c r="T1033" s="30">
        <f t="shared" si="399"/>
        <v>-7.2312876666995362E-10</v>
      </c>
      <c r="V1033" s="36"/>
      <c r="W1033" s="36"/>
      <c r="X1033" s="36"/>
      <c r="AD1033" s="36"/>
      <c r="AE1033" s="36"/>
      <c r="AF1033" s="36"/>
      <c r="AL1033" s="36"/>
      <c r="AM1033" s="36"/>
      <c r="AN1033" s="36"/>
      <c r="AT1033" s="36"/>
      <c r="AU1033" s="36"/>
      <c r="AV1033" s="36"/>
      <c r="BB1033" s="36"/>
      <c r="BC1033" s="36"/>
      <c r="BD1033" s="36"/>
      <c r="BJ1033" s="36"/>
      <c r="BK1033" s="36"/>
      <c r="BL1033" s="36"/>
      <c r="BR1033" s="36"/>
      <c r="BS1033" s="36"/>
      <c r="BT1033" s="36"/>
      <c r="BZ1033" s="36"/>
      <c r="CA1033" s="36"/>
      <c r="CB1033" s="36"/>
      <c r="CH1033" s="36"/>
      <c r="CI1033" s="36"/>
      <c r="CJ1033" s="36"/>
      <c r="CP1033" s="36"/>
      <c r="CQ1033" s="36"/>
      <c r="CR1033" s="36"/>
      <c r="CX1033" s="36"/>
      <c r="CY1033" s="36"/>
      <c r="CZ1033" s="36"/>
      <c r="DF1033" s="36">
        <v>1.4020000000000001E-8</v>
      </c>
      <c r="DG1033" s="36">
        <v>4.8295707356299999</v>
      </c>
      <c r="DH1033" s="36">
        <v>883.79517926369999</v>
      </c>
      <c r="DI1033" s="30">
        <f t="shared" si="400"/>
        <v>1.3984978995125404E-8</v>
      </c>
      <c r="DJ1033" s="30">
        <f t="shared" si="401"/>
        <v>1.3984847902632514E-8</v>
      </c>
      <c r="DK1033" s="30">
        <f t="shared" si="402"/>
        <v>1.3984847902853932E-8</v>
      </c>
      <c r="DL1033" s="30">
        <f t="shared" si="403"/>
        <v>1.3984847902853931E-8</v>
      </c>
      <c r="DN1033" s="36"/>
      <c r="DO1033" s="36"/>
      <c r="DP1033" s="36"/>
      <c r="DV1033" s="36"/>
      <c r="DW1033" s="36"/>
      <c r="DX1033" s="36"/>
      <c r="ED1033" s="36"/>
      <c r="EE1033" s="36"/>
      <c r="EF1033" s="36"/>
      <c r="EL1033" s="36"/>
      <c r="EM1033" s="36"/>
      <c r="EN1033" s="36"/>
      <c r="ET1033" s="36"/>
      <c r="EU1033" s="36"/>
      <c r="EV1033" s="36"/>
    </row>
    <row r="1034" spans="14:152" s="30" customFormat="1" ht="12.75">
      <c r="N1034" s="36">
        <v>1.56E-9</v>
      </c>
      <c r="O1034" s="36">
        <v>1.61558494091</v>
      </c>
      <c r="P1034" s="36">
        <v>110.2545053292</v>
      </c>
      <c r="Q1034" s="30">
        <f t="shared" si="396"/>
        <v>8.3725768589559185E-10</v>
      </c>
      <c r="R1034" s="30">
        <f t="shared" si="397"/>
        <v>8.3727940200857376E-10</v>
      </c>
      <c r="S1034" s="30">
        <f t="shared" si="398"/>
        <v>8.3727940197192935E-10</v>
      </c>
      <c r="T1034" s="30">
        <f t="shared" si="399"/>
        <v>8.3727940197192935E-10</v>
      </c>
      <c r="V1034" s="36"/>
      <c r="W1034" s="36"/>
      <c r="X1034" s="36"/>
      <c r="AD1034" s="36"/>
      <c r="AE1034" s="36"/>
      <c r="AF1034" s="36"/>
      <c r="AL1034" s="36"/>
      <c r="AM1034" s="36"/>
      <c r="AN1034" s="36"/>
      <c r="AT1034" s="36"/>
      <c r="AU1034" s="36"/>
      <c r="AV1034" s="36"/>
      <c r="BB1034" s="36"/>
      <c r="BC1034" s="36"/>
      <c r="BD1034" s="36"/>
      <c r="BJ1034" s="36"/>
      <c r="BK1034" s="36"/>
      <c r="BL1034" s="36"/>
      <c r="BR1034" s="36"/>
      <c r="BS1034" s="36"/>
      <c r="BT1034" s="36"/>
      <c r="BZ1034" s="36"/>
      <c r="CA1034" s="36"/>
      <c r="CB1034" s="36"/>
      <c r="CH1034" s="36"/>
      <c r="CI1034" s="36"/>
      <c r="CJ1034" s="36"/>
      <c r="CP1034" s="36"/>
      <c r="CQ1034" s="36"/>
      <c r="CR1034" s="36"/>
      <c r="CX1034" s="36"/>
      <c r="CY1034" s="36"/>
      <c r="CZ1034" s="36"/>
      <c r="DF1034" s="36">
        <v>1.064E-8</v>
      </c>
      <c r="DG1034" s="36">
        <v>4.6533477506800001</v>
      </c>
      <c r="DH1034" s="36">
        <v>201.99276274319999</v>
      </c>
      <c r="DI1034" s="30">
        <f t="shared" si="400"/>
        <v>-9.8337697046086053E-9</v>
      </c>
      <c r="DJ1034" s="30">
        <f t="shared" si="401"/>
        <v>-9.8338925014827438E-9</v>
      </c>
      <c r="DK1034" s="30">
        <f t="shared" si="402"/>
        <v>-9.8338925012755351E-9</v>
      </c>
      <c r="DL1034" s="30">
        <f t="shared" si="403"/>
        <v>-9.8338925012755384E-9</v>
      </c>
      <c r="DN1034" s="36"/>
      <c r="DO1034" s="36"/>
      <c r="DP1034" s="36"/>
      <c r="DV1034" s="36"/>
      <c r="DW1034" s="36"/>
      <c r="DX1034" s="36"/>
      <c r="ED1034" s="36"/>
      <c r="EE1034" s="36"/>
      <c r="EF1034" s="36"/>
      <c r="EL1034" s="36"/>
      <c r="EM1034" s="36"/>
      <c r="EN1034" s="36"/>
      <c r="ET1034" s="36"/>
      <c r="EU1034" s="36"/>
      <c r="EV1034" s="36"/>
    </row>
    <row r="1035" spans="14:152" s="30" customFormat="1" ht="12.75">
      <c r="N1035" s="36">
        <v>2.0599999999999999E-9</v>
      </c>
      <c r="O1035" s="36">
        <v>1.62702696825</v>
      </c>
      <c r="P1035" s="36">
        <v>389.94962794650002</v>
      </c>
      <c r="Q1035" s="30">
        <f t="shared" si="396"/>
        <v>1.7720722825403772E-9</v>
      </c>
      <c r="R1035" s="30">
        <f t="shared" si="397"/>
        <v>1.772010987209432E-9</v>
      </c>
      <c r="S1035" s="30">
        <f t="shared" si="398"/>
        <v>1.7720109873128697E-9</v>
      </c>
      <c r="T1035" s="30">
        <f t="shared" si="399"/>
        <v>1.7720109873128693E-9</v>
      </c>
      <c r="V1035" s="36"/>
      <c r="W1035" s="36"/>
      <c r="X1035" s="36"/>
      <c r="AD1035" s="36"/>
      <c r="AE1035" s="36"/>
      <c r="AF1035" s="36"/>
      <c r="AL1035" s="36"/>
      <c r="AM1035" s="36"/>
      <c r="AN1035" s="36"/>
      <c r="AT1035" s="36"/>
      <c r="AU1035" s="36"/>
      <c r="AV1035" s="36"/>
      <c r="BB1035" s="36"/>
      <c r="BC1035" s="36"/>
      <c r="BD1035" s="36"/>
      <c r="BJ1035" s="36"/>
      <c r="BK1035" s="36"/>
      <c r="BL1035" s="36"/>
      <c r="BR1035" s="36"/>
      <c r="BS1035" s="36"/>
      <c r="BT1035" s="36"/>
      <c r="BZ1035" s="36"/>
      <c r="CA1035" s="36"/>
      <c r="CB1035" s="36"/>
      <c r="CH1035" s="36"/>
      <c r="CI1035" s="36"/>
      <c r="CJ1035" s="36"/>
      <c r="CP1035" s="36"/>
      <c r="CQ1035" s="36"/>
      <c r="CR1035" s="36"/>
      <c r="CX1035" s="36"/>
      <c r="CY1035" s="36"/>
      <c r="CZ1035" s="36"/>
      <c r="DF1035" s="36">
        <v>1.1080000000000001E-8</v>
      </c>
      <c r="DG1035" s="36">
        <v>5.8885758682300002</v>
      </c>
      <c r="DH1035" s="36">
        <v>657.16276170139997</v>
      </c>
      <c r="DI1035" s="30">
        <f t="shared" si="400"/>
        <v>-6.9160105584768706E-9</v>
      </c>
      <c r="DJ1035" s="30">
        <f t="shared" si="401"/>
        <v>-6.9151592795947924E-9</v>
      </c>
      <c r="DK1035" s="30">
        <f t="shared" si="402"/>
        <v>-6.915159281031333E-9</v>
      </c>
      <c r="DL1035" s="30">
        <f t="shared" si="403"/>
        <v>-6.915159281031328E-9</v>
      </c>
      <c r="DN1035" s="36"/>
      <c r="DO1035" s="36"/>
      <c r="DP1035" s="36"/>
      <c r="DV1035" s="36"/>
      <c r="DW1035" s="36"/>
      <c r="DX1035" s="36"/>
      <c r="ED1035" s="36"/>
      <c r="EE1035" s="36"/>
      <c r="EF1035" s="36"/>
      <c r="EL1035" s="36"/>
      <c r="EM1035" s="36"/>
      <c r="EN1035" s="36"/>
      <c r="ET1035" s="36"/>
      <c r="EU1035" s="36"/>
      <c r="EV1035" s="36"/>
    </row>
    <row r="1036" spans="14:152" s="30" customFormat="1" ht="12.75">
      <c r="N1036" s="36">
        <v>1.8400000000000001E-9</v>
      </c>
      <c r="O1036" s="36">
        <v>3.3173016023800002</v>
      </c>
      <c r="P1036" s="36">
        <v>1578.0271950199001</v>
      </c>
      <c r="Q1036" s="30">
        <f t="shared" si="396"/>
        <v>1.2129861037387205E-9</v>
      </c>
      <c r="R1036" s="30">
        <f t="shared" si="397"/>
        <v>1.213312773884085E-9</v>
      </c>
      <c r="S1036" s="30">
        <f t="shared" si="398"/>
        <v>1.2133127733329046E-9</v>
      </c>
      <c r="T1036" s="30">
        <f t="shared" si="399"/>
        <v>1.2133127733329071E-9</v>
      </c>
      <c r="V1036" s="36"/>
      <c r="W1036" s="36"/>
      <c r="X1036" s="36"/>
      <c r="AD1036" s="36"/>
      <c r="AE1036" s="36"/>
      <c r="AF1036" s="36"/>
      <c r="AL1036" s="36"/>
      <c r="AM1036" s="36"/>
      <c r="AN1036" s="36"/>
      <c r="AT1036" s="36"/>
      <c r="AU1036" s="36"/>
      <c r="AV1036" s="36"/>
      <c r="BB1036" s="36"/>
      <c r="BC1036" s="36"/>
      <c r="BD1036" s="36"/>
      <c r="BJ1036" s="36"/>
      <c r="BK1036" s="36"/>
      <c r="BL1036" s="36"/>
      <c r="BR1036" s="36"/>
      <c r="BS1036" s="36"/>
      <c r="BT1036" s="36"/>
      <c r="BZ1036" s="36"/>
      <c r="CA1036" s="36"/>
      <c r="CB1036" s="36"/>
      <c r="CH1036" s="36"/>
      <c r="CI1036" s="36"/>
      <c r="CJ1036" s="36"/>
      <c r="CP1036" s="36"/>
      <c r="CQ1036" s="36"/>
      <c r="CR1036" s="36"/>
      <c r="CX1036" s="36"/>
      <c r="CY1036" s="36"/>
      <c r="CZ1036" s="36"/>
      <c r="DF1036" s="36">
        <v>9.9599999999999995E-9</v>
      </c>
      <c r="DG1036" s="36">
        <v>4.9908107603399996</v>
      </c>
      <c r="DH1036" s="36">
        <v>426.75824957039998</v>
      </c>
      <c r="DI1036" s="30">
        <f t="shared" si="400"/>
        <v>-8.658414107223426E-9</v>
      </c>
      <c r="DJ1036" s="30">
        <f t="shared" si="401"/>
        <v>-8.6580997286069223E-9</v>
      </c>
      <c r="DK1036" s="30">
        <f t="shared" si="402"/>
        <v>-8.6580997291374462E-9</v>
      </c>
      <c r="DL1036" s="30">
        <f t="shared" si="403"/>
        <v>-8.6580997291374462E-9</v>
      </c>
      <c r="DN1036" s="36"/>
      <c r="DO1036" s="36"/>
      <c r="DP1036" s="36"/>
      <c r="DV1036" s="36"/>
      <c r="DW1036" s="36"/>
      <c r="DX1036" s="36"/>
      <c r="ED1036" s="36"/>
      <c r="EE1036" s="36"/>
      <c r="EF1036" s="36"/>
      <c r="EL1036" s="36"/>
      <c r="EM1036" s="36"/>
      <c r="EN1036" s="36"/>
      <c r="ET1036" s="36"/>
      <c r="EU1036" s="36"/>
      <c r="EV1036" s="36"/>
    </row>
    <row r="1037" spans="14:152" s="30" customFormat="1" ht="12.75">
      <c r="N1037" s="36">
        <v>1.8400000000000001E-9</v>
      </c>
      <c r="O1037" s="36">
        <v>6.1991320809600001</v>
      </c>
      <c r="P1037" s="36">
        <v>731.68372783780001</v>
      </c>
      <c r="Q1037" s="30">
        <f t="shared" si="396"/>
        <v>-9.9518656198780076E-10</v>
      </c>
      <c r="R1037" s="30">
        <f t="shared" si="397"/>
        <v>-9.9501710915382121E-10</v>
      </c>
      <c r="S1037" s="30">
        <f t="shared" si="398"/>
        <v>-9.9501710943977279E-10</v>
      </c>
      <c r="T1037" s="30">
        <f t="shared" si="399"/>
        <v>-9.9501710943977279E-10</v>
      </c>
      <c r="V1037" s="36"/>
      <c r="W1037" s="36"/>
      <c r="X1037" s="36"/>
      <c r="AD1037" s="36"/>
      <c r="AE1037" s="36"/>
      <c r="AF1037" s="36"/>
      <c r="AL1037" s="36"/>
      <c r="AM1037" s="36"/>
      <c r="AN1037" s="36"/>
      <c r="AT1037" s="36"/>
      <c r="AU1037" s="36"/>
      <c r="AV1037" s="36"/>
      <c r="BB1037" s="36"/>
      <c r="BC1037" s="36"/>
      <c r="BD1037" s="36"/>
      <c r="BJ1037" s="36"/>
      <c r="BK1037" s="36"/>
      <c r="BL1037" s="36"/>
      <c r="BR1037" s="36"/>
      <c r="BS1037" s="36"/>
      <c r="BT1037" s="36"/>
      <c r="BZ1037" s="36"/>
      <c r="CA1037" s="36"/>
      <c r="CB1037" s="36"/>
      <c r="CH1037" s="36"/>
      <c r="CI1037" s="36"/>
      <c r="CJ1037" s="36"/>
      <c r="CP1037" s="36"/>
      <c r="CQ1037" s="36"/>
      <c r="CR1037" s="36"/>
      <c r="CX1037" s="36"/>
      <c r="CY1037" s="36"/>
      <c r="CZ1037" s="36"/>
      <c r="DF1037" s="36">
        <v>9.9599999999999995E-9</v>
      </c>
      <c r="DG1037" s="36">
        <v>1.6053380722399999</v>
      </c>
      <c r="DH1037" s="36">
        <v>426.4381321816</v>
      </c>
      <c r="DI1037" s="30">
        <f t="shared" si="400"/>
        <v>7.2256812838103439E-9</v>
      </c>
      <c r="DJ1037" s="30">
        <f t="shared" si="401"/>
        <v>7.2252438448031809E-9</v>
      </c>
      <c r="DK1037" s="30">
        <f t="shared" si="402"/>
        <v>7.2252438455413569E-9</v>
      </c>
      <c r="DL1037" s="30">
        <f t="shared" si="403"/>
        <v>7.2252438455413569E-9</v>
      </c>
      <c r="DN1037" s="36"/>
      <c r="DO1037" s="36"/>
      <c r="DP1037" s="36"/>
      <c r="DV1037" s="36"/>
      <c r="DW1037" s="36"/>
      <c r="DX1037" s="36"/>
      <c r="ED1037" s="36"/>
      <c r="EE1037" s="36"/>
      <c r="EF1037" s="36"/>
      <c r="EL1037" s="36"/>
      <c r="EM1037" s="36"/>
      <c r="EN1037" s="36"/>
      <c r="ET1037" s="36"/>
      <c r="EU1037" s="36"/>
      <c r="EV1037" s="36"/>
    </row>
    <row r="1038" spans="14:152" s="30" customFormat="1" ht="12.75">
      <c r="N1038" s="36">
        <v>1.5799999999999999E-9</v>
      </c>
      <c r="O1038" s="36">
        <v>5.5862890671200001</v>
      </c>
      <c r="P1038" s="36">
        <v>42.3258213318</v>
      </c>
      <c r="Q1038" s="30">
        <f t="shared" si="396"/>
        <v>9.4258188547765512E-10</v>
      </c>
      <c r="R1038" s="30">
        <f t="shared" si="397"/>
        <v>9.425738542825026E-10</v>
      </c>
      <c r="S1038" s="30">
        <f t="shared" si="398"/>
        <v>9.4257385429605492E-10</v>
      </c>
      <c r="T1038" s="30">
        <f t="shared" si="399"/>
        <v>9.4257385429605492E-10</v>
      </c>
      <c r="V1038" s="36"/>
      <c r="W1038" s="36"/>
      <c r="X1038" s="36"/>
      <c r="AD1038" s="36"/>
      <c r="AE1038" s="36"/>
      <c r="AF1038" s="36"/>
      <c r="AL1038" s="36"/>
      <c r="AM1038" s="36"/>
      <c r="AN1038" s="36"/>
      <c r="AT1038" s="36"/>
      <c r="AU1038" s="36"/>
      <c r="AV1038" s="36"/>
      <c r="BB1038" s="36"/>
      <c r="BC1038" s="36"/>
      <c r="BD1038" s="36"/>
      <c r="BJ1038" s="36"/>
      <c r="BK1038" s="36"/>
      <c r="BL1038" s="36"/>
      <c r="BR1038" s="36"/>
      <c r="BS1038" s="36"/>
      <c r="BT1038" s="36"/>
      <c r="BZ1038" s="36"/>
      <c r="CA1038" s="36"/>
      <c r="CB1038" s="36"/>
      <c r="CH1038" s="36"/>
      <c r="CI1038" s="36"/>
      <c r="CJ1038" s="36"/>
      <c r="CP1038" s="36"/>
      <c r="CQ1038" s="36"/>
      <c r="CR1038" s="36"/>
      <c r="CX1038" s="36"/>
      <c r="CY1038" s="36"/>
      <c r="CZ1038" s="36"/>
      <c r="DF1038" s="36">
        <v>1.028E-8</v>
      </c>
      <c r="DG1038" s="36">
        <v>5.9212831945</v>
      </c>
      <c r="DH1038" s="36">
        <v>108.50940018999999</v>
      </c>
      <c r="DI1038" s="30">
        <f t="shared" si="400"/>
        <v>5.8659338164579137E-9</v>
      </c>
      <c r="DJ1038" s="30">
        <f t="shared" si="401"/>
        <v>5.8657967409883229E-9</v>
      </c>
      <c r="DK1038" s="30">
        <f t="shared" si="402"/>
        <v>5.8657967412196275E-9</v>
      </c>
      <c r="DL1038" s="30">
        <f t="shared" si="403"/>
        <v>5.8657967412196275E-9</v>
      </c>
      <c r="DN1038" s="36"/>
      <c r="DO1038" s="36"/>
      <c r="DP1038" s="36"/>
      <c r="DV1038" s="36"/>
      <c r="DW1038" s="36"/>
      <c r="DX1038" s="36"/>
      <c r="ED1038" s="36"/>
      <c r="EE1038" s="36"/>
      <c r="EF1038" s="36"/>
      <c r="EL1038" s="36"/>
      <c r="EM1038" s="36"/>
      <c r="EN1038" s="36"/>
      <c r="ET1038" s="36"/>
      <c r="EU1038" s="36"/>
      <c r="EV1038" s="36"/>
    </row>
    <row r="1039" spans="14:152" s="30" customFormat="1" ht="12.75">
      <c r="N1039" s="36">
        <v>1.5900000000000001E-9</v>
      </c>
      <c r="O1039" s="36">
        <v>2.0072748544199999</v>
      </c>
      <c r="P1039" s="36">
        <v>702.14871190910003</v>
      </c>
      <c r="Q1039" s="30">
        <f t="shared" si="396"/>
        <v>-4.9267410659380261E-10</v>
      </c>
      <c r="R1039" s="30">
        <f t="shared" si="397"/>
        <v>-4.9283293898165734E-10</v>
      </c>
      <c r="S1039" s="30">
        <f t="shared" si="398"/>
        <v>-4.9283293871364162E-10</v>
      </c>
      <c r="T1039" s="30">
        <f t="shared" si="399"/>
        <v>-4.9283293871364224E-10</v>
      </c>
      <c r="V1039" s="36"/>
      <c r="W1039" s="36"/>
      <c r="X1039" s="36"/>
      <c r="AD1039" s="36"/>
      <c r="AE1039" s="36"/>
      <c r="AF1039" s="36"/>
      <c r="AL1039" s="36"/>
      <c r="AM1039" s="36"/>
      <c r="AN1039" s="36"/>
      <c r="AT1039" s="36"/>
      <c r="AU1039" s="36"/>
      <c r="AV1039" s="36"/>
      <c r="BB1039" s="36"/>
      <c r="BC1039" s="36"/>
      <c r="BD1039" s="36"/>
      <c r="BJ1039" s="36"/>
      <c r="BK1039" s="36"/>
      <c r="BL1039" s="36"/>
      <c r="BR1039" s="36"/>
      <c r="BS1039" s="36"/>
      <c r="BT1039" s="36"/>
      <c r="BZ1039" s="36"/>
      <c r="CA1039" s="36"/>
      <c r="CB1039" s="36"/>
      <c r="CH1039" s="36"/>
      <c r="CI1039" s="36"/>
      <c r="CJ1039" s="36"/>
      <c r="CP1039" s="36"/>
      <c r="CQ1039" s="36"/>
      <c r="CR1039" s="36"/>
      <c r="CX1039" s="36"/>
      <c r="CY1039" s="36"/>
      <c r="CZ1039" s="36"/>
      <c r="DF1039" s="36">
        <v>1.0039999999999999E-8</v>
      </c>
      <c r="DG1039" s="36">
        <v>3.5425959786000001</v>
      </c>
      <c r="DH1039" s="36">
        <v>754.03576079649997</v>
      </c>
      <c r="DI1039" s="30">
        <f t="shared" si="400"/>
        <v>8.0637590517768621E-9</v>
      </c>
      <c r="DJ1039" s="30">
        <f t="shared" si="401"/>
        <v>8.0630841070255753E-9</v>
      </c>
      <c r="DK1039" s="30">
        <f t="shared" si="402"/>
        <v>8.0630841081645947E-9</v>
      </c>
      <c r="DL1039" s="30">
        <f t="shared" si="403"/>
        <v>8.0630841081645881E-9</v>
      </c>
      <c r="DN1039" s="36"/>
      <c r="DO1039" s="36"/>
      <c r="DP1039" s="36"/>
      <c r="DV1039" s="36"/>
      <c r="DW1039" s="36"/>
      <c r="DX1039" s="36"/>
      <c r="ED1039" s="36"/>
      <c r="EE1039" s="36"/>
      <c r="EF1039" s="36"/>
      <c r="EL1039" s="36"/>
      <c r="EM1039" s="36"/>
      <c r="EN1039" s="36"/>
      <c r="ET1039" s="36"/>
      <c r="EU1039" s="36"/>
      <c r="EV1039" s="36"/>
    </row>
    <row r="1040" spans="14:152" s="30" customFormat="1" ht="12.75">
      <c r="N1040" s="36">
        <v>1.55E-9</v>
      </c>
      <c r="O1040" s="36">
        <v>2.889842368E-2</v>
      </c>
      <c r="P1040" s="36">
        <v>1357.6145525811</v>
      </c>
      <c r="Q1040" s="30">
        <f t="shared" si="396"/>
        <v>5.3947289496924798E-10</v>
      </c>
      <c r="R1040" s="30">
        <f t="shared" si="397"/>
        <v>5.3917768967727656E-10</v>
      </c>
      <c r="S1040" s="30">
        <f t="shared" si="398"/>
        <v>5.3917769017543771E-10</v>
      </c>
      <c r="T1040" s="30">
        <f t="shared" si="399"/>
        <v>5.3917769017543512E-10</v>
      </c>
      <c r="V1040" s="36"/>
      <c r="W1040" s="36"/>
      <c r="X1040" s="36"/>
      <c r="AD1040" s="36"/>
      <c r="AE1040" s="36"/>
      <c r="AF1040" s="36"/>
      <c r="AL1040" s="36"/>
      <c r="AM1040" s="36"/>
      <c r="AN1040" s="36"/>
      <c r="AT1040" s="36"/>
      <c r="AU1040" s="36"/>
      <c r="AV1040" s="36"/>
      <c r="BB1040" s="36"/>
      <c r="BC1040" s="36"/>
      <c r="BD1040" s="36"/>
      <c r="BJ1040" s="36"/>
      <c r="BK1040" s="36"/>
      <c r="BL1040" s="36"/>
      <c r="BR1040" s="36"/>
      <c r="BS1040" s="36"/>
      <c r="BT1040" s="36"/>
      <c r="BZ1040" s="36"/>
      <c r="CA1040" s="36"/>
      <c r="CB1040" s="36"/>
      <c r="CH1040" s="36"/>
      <c r="CI1040" s="36"/>
      <c r="CJ1040" s="36"/>
      <c r="CP1040" s="36"/>
      <c r="CQ1040" s="36"/>
      <c r="CR1040" s="36"/>
      <c r="CX1040" s="36"/>
      <c r="CY1040" s="36"/>
      <c r="CZ1040" s="36"/>
      <c r="DF1040" s="36">
        <v>1.214E-8</v>
      </c>
      <c r="DG1040" s="36">
        <v>0.81213286478000002</v>
      </c>
      <c r="DH1040" s="36">
        <v>1773.9178027185999</v>
      </c>
      <c r="DI1040" s="30">
        <f t="shared" si="400"/>
        <v>-1.117555326151926E-8</v>
      </c>
      <c r="DJ1040" s="30">
        <f t="shared" si="401"/>
        <v>-1.1176811603067415E-8</v>
      </c>
      <c r="DK1040" s="30">
        <f t="shared" si="402"/>
        <v>-1.1176811600944701E-8</v>
      </c>
      <c r="DL1040" s="30">
        <f t="shared" si="403"/>
        <v>-1.1176811600944709E-8</v>
      </c>
      <c r="DN1040" s="36"/>
      <c r="DO1040" s="36"/>
      <c r="DP1040" s="36"/>
      <c r="DV1040" s="36"/>
      <c r="DW1040" s="36"/>
      <c r="DX1040" s="36"/>
      <c r="ED1040" s="36"/>
      <c r="EE1040" s="36"/>
      <c r="EF1040" s="36"/>
      <c r="EL1040" s="36"/>
      <c r="EM1040" s="36"/>
      <c r="EN1040" s="36"/>
      <c r="ET1040" s="36"/>
      <c r="EU1040" s="36"/>
      <c r="EV1040" s="36"/>
    </row>
    <row r="1041" spans="14:152" s="30" customFormat="1" ht="12.75">
      <c r="N1041" s="36">
        <v>1.51E-9</v>
      </c>
      <c r="O1041" s="36">
        <v>5.8061606906399996</v>
      </c>
      <c r="P1041" s="36">
        <v>680.0573113813</v>
      </c>
      <c r="Q1041" s="30">
        <f t="shared" si="396"/>
        <v>-6.7676339235254215E-10</v>
      </c>
      <c r="R1041" s="30">
        <f t="shared" si="397"/>
        <v>-6.7662602593065992E-10</v>
      </c>
      <c r="S1041" s="30">
        <f t="shared" si="398"/>
        <v>-6.7662602616246415E-10</v>
      </c>
      <c r="T1041" s="30">
        <f t="shared" si="399"/>
        <v>-6.7662602616246302E-10</v>
      </c>
      <c r="V1041" s="36"/>
      <c r="W1041" s="36"/>
      <c r="X1041" s="36"/>
      <c r="AD1041" s="36"/>
      <c r="AE1041" s="36"/>
      <c r="AF1041" s="36"/>
      <c r="AL1041" s="36"/>
      <c r="AM1041" s="36"/>
      <c r="AN1041" s="36"/>
      <c r="AT1041" s="36"/>
      <c r="AU1041" s="36"/>
      <c r="AV1041" s="36"/>
      <c r="BB1041" s="36"/>
      <c r="BC1041" s="36"/>
      <c r="BD1041" s="36"/>
      <c r="BJ1041" s="36"/>
      <c r="BK1041" s="36"/>
      <c r="BL1041" s="36"/>
      <c r="BR1041" s="36"/>
      <c r="BS1041" s="36"/>
      <c r="BT1041" s="36"/>
      <c r="BZ1041" s="36"/>
      <c r="CA1041" s="36"/>
      <c r="CB1041" s="36"/>
      <c r="CH1041" s="36"/>
      <c r="CI1041" s="36"/>
      <c r="CJ1041" s="36"/>
      <c r="CP1041" s="36"/>
      <c r="CQ1041" s="36"/>
      <c r="CR1041" s="36"/>
      <c r="CX1041" s="36"/>
      <c r="CY1041" s="36"/>
      <c r="CZ1041" s="36"/>
      <c r="DF1041" s="36">
        <v>1.318E-8</v>
      </c>
      <c r="DG1041" s="36">
        <v>0.60269176130000002</v>
      </c>
      <c r="DH1041" s="36">
        <v>1123.1178284926</v>
      </c>
      <c r="DI1041" s="30">
        <f t="shared" si="400"/>
        <v>1.0422849765504253E-8</v>
      </c>
      <c r="DJ1041" s="30">
        <f t="shared" si="401"/>
        <v>1.0424205359159519E-8</v>
      </c>
      <c r="DK1041" s="30">
        <f t="shared" si="402"/>
        <v>1.0424205356872279E-8</v>
      </c>
      <c r="DL1041" s="30">
        <f t="shared" si="403"/>
        <v>1.0424205356872286E-8</v>
      </c>
      <c r="DN1041" s="36"/>
      <c r="DO1041" s="36"/>
      <c r="DP1041" s="36"/>
      <c r="DV1041" s="36"/>
      <c r="DW1041" s="36"/>
      <c r="DX1041" s="36"/>
      <c r="ED1041" s="36"/>
      <c r="EE1041" s="36"/>
      <c r="EF1041" s="36"/>
      <c r="EL1041" s="36"/>
      <c r="EM1041" s="36"/>
      <c r="EN1041" s="36"/>
      <c r="ET1041" s="36"/>
      <c r="EU1041" s="36"/>
      <c r="EV1041" s="36"/>
    </row>
    <row r="1042" spans="14:152" s="30" customFormat="1" ht="12.75">
      <c r="N1042" s="36">
        <v>1.57E-9</v>
      </c>
      <c r="O1042" s="36">
        <v>5.6723548347900001</v>
      </c>
      <c r="P1042" s="36">
        <v>77837.111233846503</v>
      </c>
      <c r="Q1042" s="30">
        <f t="shared" si="396"/>
        <v>3.3554646672964874E-10</v>
      </c>
      <c r="R1042" s="30">
        <f t="shared" si="397"/>
        <v>3.5338705909173794E-10</v>
      </c>
      <c r="S1042" s="30">
        <f t="shared" si="398"/>
        <v>3.5338702902650992E-10</v>
      </c>
      <c r="T1042" s="30">
        <f t="shared" si="399"/>
        <v>3.5338702902668383E-10</v>
      </c>
      <c r="V1042" s="36"/>
      <c r="W1042" s="36"/>
      <c r="X1042" s="36"/>
      <c r="AD1042" s="36"/>
      <c r="AE1042" s="36"/>
      <c r="AF1042" s="36"/>
      <c r="AL1042" s="36"/>
      <c r="AM1042" s="36"/>
      <c r="AN1042" s="36"/>
      <c r="AT1042" s="36"/>
      <c r="AU1042" s="36"/>
      <c r="AV1042" s="36"/>
      <c r="BB1042" s="36"/>
      <c r="BC1042" s="36"/>
      <c r="BD1042" s="36"/>
      <c r="BJ1042" s="36"/>
      <c r="BK1042" s="36"/>
      <c r="BL1042" s="36"/>
      <c r="BR1042" s="36"/>
      <c r="BS1042" s="36"/>
      <c r="BT1042" s="36"/>
      <c r="BZ1042" s="36"/>
      <c r="CA1042" s="36"/>
      <c r="CB1042" s="36"/>
      <c r="CH1042" s="36"/>
      <c r="CI1042" s="36"/>
      <c r="CJ1042" s="36"/>
      <c r="CP1042" s="36"/>
      <c r="CQ1042" s="36"/>
      <c r="CR1042" s="36"/>
      <c r="CX1042" s="36"/>
      <c r="CY1042" s="36"/>
      <c r="CZ1042" s="36"/>
      <c r="DF1042" s="36">
        <v>1.3270000000000001E-8</v>
      </c>
      <c r="DG1042" s="36">
        <v>4.7588500890000001</v>
      </c>
      <c r="DH1042" s="36">
        <v>321.808495628</v>
      </c>
      <c r="DI1042" s="30">
        <f t="shared" si="400"/>
        <v>-1.3085312774028957E-8</v>
      </c>
      <c r="DJ1042" s="30">
        <f t="shared" si="401"/>
        <v>-1.3085206518641085E-8</v>
      </c>
      <c r="DK1042" s="30">
        <f t="shared" si="402"/>
        <v>-1.3085206518820409E-8</v>
      </c>
      <c r="DL1042" s="30">
        <f t="shared" si="403"/>
        <v>-1.3085206518820409E-8</v>
      </c>
      <c r="DN1042" s="36"/>
      <c r="DO1042" s="36"/>
      <c r="DP1042" s="36"/>
      <c r="DV1042" s="36"/>
      <c r="DW1042" s="36"/>
      <c r="DX1042" s="36"/>
      <c r="ED1042" s="36"/>
      <c r="EE1042" s="36"/>
      <c r="EF1042" s="36"/>
      <c r="EL1042" s="36"/>
      <c r="EM1042" s="36"/>
      <c r="EN1042" s="36"/>
      <c r="ET1042" s="36"/>
      <c r="EU1042" s="36"/>
      <c r="EV1042" s="36"/>
    </row>
    <row r="1043" spans="14:152" s="30" customFormat="1" ht="12.75">
      <c r="N1043" s="36">
        <v>1.56E-9</v>
      </c>
      <c r="O1043" s="36">
        <v>2.7800136075399999</v>
      </c>
      <c r="P1043" s="36">
        <v>1567.7322542813999</v>
      </c>
      <c r="Q1043" s="30">
        <f t="shared" si="396"/>
        <v>1.453982855227602E-9</v>
      </c>
      <c r="R1043" s="30">
        <f t="shared" si="397"/>
        <v>1.4541154230758765E-9</v>
      </c>
      <c r="S1043" s="30">
        <f t="shared" si="398"/>
        <v>1.4541154228522437E-9</v>
      </c>
      <c r="T1043" s="30">
        <f t="shared" si="399"/>
        <v>1.4541154228522447E-9</v>
      </c>
      <c r="V1043" s="36"/>
      <c r="W1043" s="36"/>
      <c r="X1043" s="36"/>
      <c r="AD1043" s="36"/>
      <c r="AE1043" s="36"/>
      <c r="AF1043" s="36"/>
      <c r="AL1043" s="36"/>
      <c r="AM1043" s="36"/>
      <c r="AN1043" s="36"/>
      <c r="AT1043" s="36"/>
      <c r="AU1043" s="36"/>
      <c r="AV1043" s="36"/>
      <c r="BB1043" s="36"/>
      <c r="BC1043" s="36"/>
      <c r="BD1043" s="36"/>
      <c r="BJ1043" s="36"/>
      <c r="BK1043" s="36"/>
      <c r="BL1043" s="36"/>
      <c r="BR1043" s="36"/>
      <c r="BS1043" s="36"/>
      <c r="BT1043" s="36"/>
      <c r="BZ1043" s="36"/>
      <c r="CA1043" s="36"/>
      <c r="CB1043" s="36"/>
      <c r="CH1043" s="36"/>
      <c r="CI1043" s="36"/>
      <c r="CJ1043" s="36"/>
      <c r="CP1043" s="36"/>
      <c r="CQ1043" s="36"/>
      <c r="CR1043" s="36"/>
      <c r="CX1043" s="36"/>
      <c r="CY1043" s="36"/>
      <c r="CZ1043" s="36"/>
      <c r="DF1043" s="36">
        <v>1.014E-8</v>
      </c>
      <c r="DG1043" s="36">
        <v>5.7911981147200002</v>
      </c>
      <c r="DH1043" s="36">
        <v>6460.8122109608003</v>
      </c>
      <c r="DI1043" s="30">
        <f t="shared" si="400"/>
        <v>1.8763454807571161E-9</v>
      </c>
      <c r="DJ1043" s="30">
        <f t="shared" si="401"/>
        <v>1.8859784178410943E-9</v>
      </c>
      <c r="DK1043" s="30">
        <f t="shared" si="402"/>
        <v>1.8859784015875706E-9</v>
      </c>
      <c r="DL1043" s="30">
        <f t="shared" si="403"/>
        <v>1.8859784015876413E-9</v>
      </c>
      <c r="DN1043" s="36"/>
      <c r="DO1043" s="36"/>
      <c r="DP1043" s="36"/>
      <c r="DV1043" s="36"/>
      <c r="DW1043" s="36"/>
      <c r="DX1043" s="36"/>
      <c r="ED1043" s="36"/>
      <c r="EE1043" s="36"/>
      <c r="EF1043" s="36"/>
      <c r="EL1043" s="36"/>
      <c r="EM1043" s="36"/>
      <c r="EN1043" s="36"/>
      <c r="ET1043" s="36"/>
      <c r="EU1043" s="36"/>
      <c r="EV1043" s="36"/>
    </row>
    <row r="1044" spans="14:152" s="30" customFormat="1" ht="12.75">
      <c r="N1044" s="36">
        <v>2.0299999999999998E-9</v>
      </c>
      <c r="O1044" s="36">
        <v>5.9182026162900003</v>
      </c>
      <c r="P1044" s="36">
        <v>971.10695080319999</v>
      </c>
      <c r="Q1044" s="30">
        <f t="shared" si="396"/>
        <v>1.7475558256359129E-9</v>
      </c>
      <c r="R1044" s="30">
        <f t="shared" si="397"/>
        <v>1.7477059061658397E-9</v>
      </c>
      <c r="S1044" s="30">
        <f t="shared" si="398"/>
        <v>1.7477059059126187E-9</v>
      </c>
      <c r="T1044" s="30">
        <f t="shared" si="399"/>
        <v>1.7477059059126195E-9</v>
      </c>
      <c r="V1044" s="36"/>
      <c r="W1044" s="36"/>
      <c r="X1044" s="36"/>
      <c r="AD1044" s="36"/>
      <c r="AE1044" s="36"/>
      <c r="AF1044" s="36"/>
      <c r="AL1044" s="36"/>
      <c r="AM1044" s="36"/>
      <c r="AN1044" s="36"/>
      <c r="AT1044" s="36"/>
      <c r="AU1044" s="36"/>
      <c r="AV1044" s="36"/>
      <c r="BB1044" s="36"/>
      <c r="BC1044" s="36"/>
      <c r="BD1044" s="36"/>
      <c r="BJ1044" s="36"/>
      <c r="BK1044" s="36"/>
      <c r="BL1044" s="36"/>
      <c r="BR1044" s="36"/>
      <c r="BS1044" s="36"/>
      <c r="BT1044" s="36"/>
      <c r="BZ1044" s="36"/>
      <c r="CA1044" s="36"/>
      <c r="CB1044" s="36"/>
      <c r="CH1044" s="36"/>
      <c r="CI1044" s="36"/>
      <c r="CJ1044" s="36"/>
      <c r="CP1044" s="36"/>
      <c r="CQ1044" s="36"/>
      <c r="CR1044" s="36"/>
      <c r="CX1044" s="36"/>
      <c r="CY1044" s="36"/>
      <c r="CZ1044" s="36"/>
      <c r="DF1044" s="36">
        <v>1.178E-8</v>
      </c>
      <c r="DG1044" s="36">
        <v>0.47169015111000001</v>
      </c>
      <c r="DH1044" s="36">
        <v>495.96316347189997</v>
      </c>
      <c r="DI1044" s="30">
        <f t="shared" si="400"/>
        <v>-7.6555053219620377E-9</v>
      </c>
      <c r="DJ1044" s="30">
        <f t="shared" si="401"/>
        <v>-7.6561697651585673E-9</v>
      </c>
      <c r="DK1044" s="30">
        <f t="shared" si="402"/>
        <v>-7.6561697640373968E-9</v>
      </c>
      <c r="DL1044" s="30">
        <f t="shared" si="403"/>
        <v>-7.6561697640374051E-9</v>
      </c>
      <c r="DN1044" s="36"/>
      <c r="DO1044" s="36"/>
      <c r="DP1044" s="36"/>
      <c r="DV1044" s="36"/>
      <c r="DW1044" s="36"/>
      <c r="DX1044" s="36"/>
      <c r="ED1044" s="36"/>
      <c r="EE1044" s="36"/>
      <c r="EF1044" s="36"/>
      <c r="EL1044" s="36"/>
      <c r="EM1044" s="36"/>
      <c r="EN1044" s="36"/>
      <c r="ET1044" s="36"/>
      <c r="EU1044" s="36"/>
      <c r="EV1044" s="36"/>
    </row>
    <row r="1045" spans="14:152" s="30" customFormat="1" ht="12.75">
      <c r="N1045" s="36">
        <v>1.56E-9</v>
      </c>
      <c r="O1045" s="36">
        <v>5.6848294840099998</v>
      </c>
      <c r="P1045" s="36">
        <v>649.45851386959998</v>
      </c>
      <c r="Q1045" s="30">
        <f t="shared" si="396"/>
        <v>-7.65723173444762E-10</v>
      </c>
      <c r="R1045" s="30">
        <f t="shared" si="397"/>
        <v>-7.6559108428298332E-10</v>
      </c>
      <c r="S1045" s="30">
        <f t="shared" si="398"/>
        <v>-7.6559108450588202E-10</v>
      </c>
      <c r="T1045" s="30">
        <f t="shared" si="399"/>
        <v>-7.655910845058814E-10</v>
      </c>
      <c r="V1045" s="36"/>
      <c r="W1045" s="36"/>
      <c r="X1045" s="36"/>
      <c r="AD1045" s="36"/>
      <c r="AE1045" s="36"/>
      <c r="AF1045" s="36"/>
      <c r="AL1045" s="36"/>
      <c r="AM1045" s="36"/>
      <c r="AN1045" s="36"/>
      <c r="AT1045" s="36"/>
      <c r="AU1045" s="36"/>
      <c r="AV1045" s="36"/>
      <c r="BB1045" s="36"/>
      <c r="BC1045" s="36"/>
      <c r="BD1045" s="36"/>
      <c r="BJ1045" s="36"/>
      <c r="BK1045" s="36"/>
      <c r="BL1045" s="36"/>
      <c r="BR1045" s="36"/>
      <c r="BS1045" s="36"/>
      <c r="BT1045" s="36"/>
      <c r="BZ1045" s="36"/>
      <c r="CA1045" s="36"/>
      <c r="CB1045" s="36"/>
      <c r="CH1045" s="36"/>
      <c r="CI1045" s="36"/>
      <c r="CJ1045" s="36"/>
      <c r="CP1045" s="36"/>
      <c r="CQ1045" s="36"/>
      <c r="CR1045" s="36"/>
      <c r="CX1045" s="36"/>
      <c r="CY1045" s="36"/>
      <c r="CZ1045" s="36"/>
      <c r="DF1045" s="36">
        <v>9.9900000000000005E-9</v>
      </c>
      <c r="DG1045" s="36">
        <v>5.9503011938799997</v>
      </c>
      <c r="DH1045" s="36">
        <v>3906.9087570985998</v>
      </c>
      <c r="DI1045" s="30">
        <f t="shared" si="400"/>
        <v>-9.989924946139542E-9</v>
      </c>
      <c r="DJ1045" s="30">
        <f t="shared" si="401"/>
        <v>-9.9899006000549564E-9</v>
      </c>
      <c r="DK1045" s="30">
        <f t="shared" si="402"/>
        <v>-9.9899006000989194E-9</v>
      </c>
      <c r="DL1045" s="30">
        <f t="shared" si="403"/>
        <v>-9.9899006000989194E-9</v>
      </c>
      <c r="DN1045" s="36"/>
      <c r="DO1045" s="36"/>
      <c r="DP1045" s="36"/>
      <c r="DV1045" s="36"/>
      <c r="DW1045" s="36"/>
      <c r="DX1045" s="36"/>
      <c r="ED1045" s="36"/>
      <c r="EE1045" s="36"/>
      <c r="EF1045" s="36"/>
      <c r="EL1045" s="36"/>
      <c r="EM1045" s="36"/>
      <c r="EN1045" s="36"/>
      <c r="ET1045" s="36"/>
      <c r="EU1045" s="36"/>
      <c r="EV1045" s="36"/>
    </row>
    <row r="1046" spans="14:152" s="30" customFormat="1" ht="12.75">
      <c r="N1046" s="36">
        <v>1.86E-9</v>
      </c>
      <c r="O1046" s="36">
        <v>5.7209324734799996</v>
      </c>
      <c r="P1046" s="36">
        <v>664.27630870220003</v>
      </c>
      <c r="Q1046" s="30">
        <f t="shared" si="396"/>
        <v>-8.3740248893735017E-10</v>
      </c>
      <c r="R1046" s="30">
        <f t="shared" si="397"/>
        <v>-8.3723739777931732E-10</v>
      </c>
      <c r="S1046" s="30">
        <f t="shared" si="398"/>
        <v>-8.3723739805790647E-10</v>
      </c>
      <c r="T1046" s="30">
        <f t="shared" si="399"/>
        <v>-8.3723739805790492E-10</v>
      </c>
      <c r="V1046" s="36"/>
      <c r="W1046" s="36"/>
      <c r="X1046" s="36"/>
      <c r="AD1046" s="36"/>
      <c r="AE1046" s="36"/>
      <c r="AF1046" s="36"/>
      <c r="AL1046" s="36"/>
      <c r="AM1046" s="36"/>
      <c r="AN1046" s="36"/>
      <c r="AT1046" s="36"/>
      <c r="AU1046" s="36"/>
      <c r="AV1046" s="36"/>
      <c r="BB1046" s="36"/>
      <c r="BC1046" s="36"/>
      <c r="BD1046" s="36"/>
      <c r="BJ1046" s="36"/>
      <c r="BK1046" s="36"/>
      <c r="BL1046" s="36"/>
      <c r="BR1046" s="36"/>
      <c r="BS1046" s="36"/>
      <c r="BT1046" s="36"/>
      <c r="BZ1046" s="36"/>
      <c r="CA1046" s="36"/>
      <c r="CB1046" s="36"/>
      <c r="CH1046" s="36"/>
      <c r="CI1046" s="36"/>
      <c r="CJ1046" s="36"/>
      <c r="CP1046" s="36"/>
      <c r="CQ1046" s="36"/>
      <c r="CR1046" s="36"/>
      <c r="CX1046" s="36"/>
      <c r="CY1046" s="36"/>
      <c r="CZ1046" s="36"/>
      <c r="DF1046" s="36">
        <v>1.0330000000000001E-8</v>
      </c>
      <c r="DG1046" s="36">
        <v>3.7543317413100001</v>
      </c>
      <c r="DH1046" s="36">
        <v>414.8187774292</v>
      </c>
      <c r="DI1046" s="30">
        <f t="shared" si="400"/>
        <v>1.2002893272148334E-9</v>
      </c>
      <c r="DJ1046" s="30">
        <f t="shared" si="401"/>
        <v>1.2009261877908641E-9</v>
      </c>
      <c r="DK1046" s="30">
        <f t="shared" si="402"/>
        <v>1.2009261867162025E-9</v>
      </c>
      <c r="DL1046" s="30">
        <f t="shared" si="403"/>
        <v>1.2009261867162068E-9</v>
      </c>
      <c r="DN1046" s="36"/>
      <c r="DO1046" s="36"/>
      <c r="DP1046" s="36"/>
      <c r="DV1046" s="36"/>
      <c r="DW1046" s="36"/>
      <c r="DX1046" s="36"/>
      <c r="ED1046" s="36"/>
      <c r="EE1046" s="36"/>
      <c r="EF1046" s="36"/>
      <c r="EL1046" s="36"/>
      <c r="EM1046" s="36"/>
      <c r="EN1046" s="36"/>
      <c r="ET1046" s="36"/>
      <c r="EU1046" s="36"/>
      <c r="EV1046" s="36"/>
    </row>
    <row r="1047" spans="14:152" s="30" customFormat="1" ht="12.75">
      <c r="N1047" s="36">
        <v>1.8400000000000001E-9</v>
      </c>
      <c r="O1047" s="36">
        <v>4.0587876773899998</v>
      </c>
      <c r="P1047" s="36">
        <v>976.73602509570003</v>
      </c>
      <c r="Q1047" s="30">
        <f t="shared" si="396"/>
        <v>3.9076111037987746E-10</v>
      </c>
      <c r="R1047" s="30">
        <f t="shared" si="397"/>
        <v>3.9049831389644561E-10</v>
      </c>
      <c r="S1047" s="30">
        <f t="shared" si="398"/>
        <v>3.9049831433990629E-10</v>
      </c>
      <c r="T1047" s="30">
        <f t="shared" si="399"/>
        <v>3.9049831433990469E-10</v>
      </c>
      <c r="V1047" s="36"/>
      <c r="W1047" s="36"/>
      <c r="X1047" s="36"/>
      <c r="AD1047" s="36"/>
      <c r="AE1047" s="36"/>
      <c r="AF1047" s="36"/>
      <c r="AL1047" s="36"/>
      <c r="AM1047" s="36"/>
      <c r="AN1047" s="36"/>
      <c r="AT1047" s="36"/>
      <c r="AU1047" s="36"/>
      <c r="AV1047" s="36"/>
      <c r="BB1047" s="36"/>
      <c r="BC1047" s="36"/>
      <c r="BD1047" s="36"/>
      <c r="BJ1047" s="36"/>
      <c r="BK1047" s="36"/>
      <c r="BL1047" s="36"/>
      <c r="BR1047" s="36"/>
      <c r="BS1047" s="36"/>
      <c r="BT1047" s="36"/>
      <c r="BZ1047" s="36"/>
      <c r="CA1047" s="36"/>
      <c r="CB1047" s="36"/>
      <c r="CH1047" s="36"/>
      <c r="CI1047" s="36"/>
      <c r="CJ1047" s="36"/>
      <c r="CP1047" s="36"/>
      <c r="CQ1047" s="36"/>
      <c r="CR1047" s="36"/>
      <c r="CX1047" s="36"/>
      <c r="CY1047" s="36"/>
      <c r="CZ1047" s="36"/>
      <c r="DF1047" s="36">
        <v>1.002E-8</v>
      </c>
      <c r="DG1047" s="36">
        <v>1.3917101243200001</v>
      </c>
      <c r="DH1047" s="36">
        <v>1251.3403846248</v>
      </c>
      <c r="DI1047" s="30">
        <f t="shared" si="400"/>
        <v>7.4213919946815918E-9</v>
      </c>
      <c r="DJ1047" s="30">
        <f t="shared" si="401"/>
        <v>7.4226524588856285E-9</v>
      </c>
      <c r="DK1047" s="30">
        <f t="shared" si="402"/>
        <v>7.4226524567588843E-9</v>
      </c>
      <c r="DL1047" s="30">
        <f t="shared" si="403"/>
        <v>7.4226524567588901E-9</v>
      </c>
      <c r="DN1047" s="36"/>
      <c r="DO1047" s="36"/>
      <c r="DP1047" s="36"/>
      <c r="DV1047" s="36"/>
      <c r="DW1047" s="36"/>
      <c r="DX1047" s="36"/>
      <c r="ED1047" s="36"/>
      <c r="EE1047" s="36"/>
      <c r="EF1047" s="36"/>
      <c r="EL1047" s="36"/>
      <c r="EM1047" s="36"/>
      <c r="EN1047" s="36"/>
      <c r="ET1047" s="36"/>
      <c r="EU1047" s="36"/>
      <c r="EV1047" s="36"/>
    </row>
    <row r="1048" spans="14:152" s="30" customFormat="1" ht="12.75">
      <c r="N1048" s="36">
        <v>1.5900000000000001E-9</v>
      </c>
      <c r="O1048" s="36">
        <v>3.1097843950200001</v>
      </c>
      <c r="P1048" s="36">
        <v>230.70758317729999</v>
      </c>
      <c r="Q1048" s="30">
        <f t="shared" si="396"/>
        <v>-4.0847078510788479E-10</v>
      </c>
      <c r="R1048" s="30">
        <f t="shared" si="397"/>
        <v>-4.0841773650850154E-10</v>
      </c>
      <c r="S1048" s="30">
        <f t="shared" si="398"/>
        <v>-4.084177365980184E-10</v>
      </c>
      <c r="T1048" s="30">
        <f t="shared" si="399"/>
        <v>-4.0841773659801804E-10</v>
      </c>
      <c r="V1048" s="36"/>
      <c r="W1048" s="36"/>
      <c r="X1048" s="36"/>
      <c r="AD1048" s="36"/>
      <c r="AE1048" s="36"/>
      <c r="AF1048" s="36"/>
      <c r="AL1048" s="36"/>
      <c r="AM1048" s="36"/>
      <c r="AN1048" s="36"/>
      <c r="AT1048" s="36"/>
      <c r="AU1048" s="36"/>
      <c r="AV1048" s="36"/>
      <c r="BB1048" s="36"/>
      <c r="BC1048" s="36"/>
      <c r="BD1048" s="36"/>
      <c r="BJ1048" s="36"/>
      <c r="BK1048" s="36"/>
      <c r="BL1048" s="36"/>
      <c r="BR1048" s="36"/>
      <c r="BS1048" s="36"/>
      <c r="BT1048" s="36"/>
      <c r="BZ1048" s="36"/>
      <c r="CA1048" s="36"/>
      <c r="CB1048" s="36"/>
      <c r="CH1048" s="36"/>
      <c r="CI1048" s="36"/>
      <c r="CJ1048" s="36"/>
      <c r="CP1048" s="36"/>
      <c r="CQ1048" s="36"/>
      <c r="CR1048" s="36"/>
      <c r="CX1048" s="36"/>
      <c r="CY1048" s="36"/>
      <c r="CZ1048" s="36"/>
      <c r="DF1048" s="36">
        <v>9.8999999999999993E-9</v>
      </c>
      <c r="DG1048" s="36">
        <v>1.32621236288</v>
      </c>
      <c r="DH1048" s="36">
        <v>1268.7488723641</v>
      </c>
      <c r="DI1048" s="30">
        <f t="shared" si="400"/>
        <v>8.3094736361694787E-9</v>
      </c>
      <c r="DJ1048" s="30">
        <f t="shared" si="401"/>
        <v>8.3104952107216425E-9</v>
      </c>
      <c r="DK1048" s="30">
        <f t="shared" si="402"/>
        <v>8.3104952089980512E-9</v>
      </c>
      <c r="DL1048" s="30">
        <f t="shared" si="403"/>
        <v>8.3104952089980561E-9</v>
      </c>
      <c r="DN1048" s="36"/>
      <c r="DO1048" s="36"/>
      <c r="DP1048" s="36"/>
      <c r="DV1048" s="36"/>
      <c r="DW1048" s="36"/>
      <c r="DX1048" s="36"/>
      <c r="ED1048" s="36"/>
      <c r="EE1048" s="36"/>
      <c r="EF1048" s="36"/>
      <c r="EL1048" s="36"/>
      <c r="EM1048" s="36"/>
      <c r="EN1048" s="36"/>
      <c r="ET1048" s="36"/>
      <c r="EU1048" s="36"/>
      <c r="EV1048" s="36"/>
    </row>
    <row r="1049" spans="14:152" s="30" customFormat="1" ht="12.75">
      <c r="N1049" s="36">
        <v>1.5400000000000001E-9</v>
      </c>
      <c r="O1049" s="36">
        <v>4.5447981361199998</v>
      </c>
      <c r="P1049" s="36">
        <v>1239.5439248355001</v>
      </c>
      <c r="Q1049" s="30">
        <f t="shared" si="396"/>
        <v>-1.0577503994492469E-9</v>
      </c>
      <c r="R1049" s="30">
        <f t="shared" si="397"/>
        <v>-1.0579579851468047E-9</v>
      </c>
      <c r="S1049" s="30">
        <f t="shared" si="398"/>
        <v>-1.0579579847965464E-9</v>
      </c>
      <c r="T1049" s="30">
        <f t="shared" si="399"/>
        <v>-1.0579579847965474E-9</v>
      </c>
      <c r="V1049" s="36"/>
      <c r="W1049" s="36"/>
      <c r="X1049" s="36"/>
      <c r="AD1049" s="36"/>
      <c r="AE1049" s="36"/>
      <c r="AF1049" s="36"/>
      <c r="AL1049" s="36"/>
      <c r="AM1049" s="36"/>
      <c r="AN1049" s="36"/>
      <c r="AT1049" s="36"/>
      <c r="AU1049" s="36"/>
      <c r="AV1049" s="36"/>
      <c r="BB1049" s="36"/>
      <c r="BC1049" s="36"/>
      <c r="BD1049" s="36"/>
      <c r="BJ1049" s="36"/>
      <c r="BK1049" s="36"/>
      <c r="BL1049" s="36"/>
      <c r="BR1049" s="36"/>
      <c r="BS1049" s="36"/>
      <c r="BT1049" s="36"/>
      <c r="BZ1049" s="36"/>
      <c r="CA1049" s="36"/>
      <c r="CB1049" s="36"/>
      <c r="CH1049" s="36"/>
      <c r="CI1049" s="36"/>
      <c r="CJ1049" s="36"/>
      <c r="CP1049" s="36"/>
      <c r="CQ1049" s="36"/>
      <c r="CR1049" s="36"/>
      <c r="CX1049" s="36"/>
      <c r="CY1049" s="36"/>
      <c r="CZ1049" s="36"/>
      <c r="DF1049" s="36">
        <v>1.275E-8</v>
      </c>
      <c r="DG1049" s="36">
        <v>1.95417923977</v>
      </c>
      <c r="DH1049" s="36">
        <v>757.8078553652</v>
      </c>
      <c r="DI1049" s="30">
        <f t="shared" si="400"/>
        <v>-7.9848023925592903E-9</v>
      </c>
      <c r="DJ1049" s="30">
        <f t="shared" si="401"/>
        <v>-7.9859295086628311E-9</v>
      </c>
      <c r="DK1049" s="30">
        <f t="shared" si="402"/>
        <v>-7.9859295067609758E-9</v>
      </c>
      <c r="DL1049" s="30">
        <f t="shared" si="403"/>
        <v>-7.9859295067609858E-9</v>
      </c>
      <c r="DN1049" s="36"/>
      <c r="DO1049" s="36"/>
      <c r="DP1049" s="36"/>
      <c r="DV1049" s="36"/>
      <c r="DW1049" s="36"/>
      <c r="DX1049" s="36"/>
      <c r="ED1049" s="36"/>
      <c r="EE1049" s="36"/>
      <c r="EF1049" s="36"/>
      <c r="EL1049" s="36"/>
      <c r="EM1049" s="36"/>
      <c r="EN1049" s="36"/>
      <c r="ET1049" s="36"/>
      <c r="EU1049" s="36"/>
      <c r="EV1049" s="36"/>
    </row>
    <row r="1050" spans="14:152" s="30" customFormat="1" ht="12.75">
      <c r="N1050" s="36">
        <v>1.7700000000000001E-9</v>
      </c>
      <c r="O1050" s="36">
        <v>4.6814878975700003</v>
      </c>
      <c r="P1050" s="36">
        <v>2921.1277828246002</v>
      </c>
      <c r="Q1050" s="30">
        <f t="shared" si="396"/>
        <v>8.784700519235265E-10</v>
      </c>
      <c r="R1050" s="30">
        <f t="shared" si="397"/>
        <v>8.791416364816464E-10</v>
      </c>
      <c r="S1050" s="30">
        <f t="shared" si="398"/>
        <v>8.79141635348532E-10</v>
      </c>
      <c r="T1050" s="30">
        <f t="shared" si="399"/>
        <v>8.79141635348532E-10</v>
      </c>
      <c r="V1050" s="36"/>
      <c r="W1050" s="36"/>
      <c r="X1050" s="36"/>
      <c r="AD1050" s="36"/>
      <c r="AE1050" s="36"/>
      <c r="AF1050" s="36"/>
      <c r="AL1050" s="36"/>
      <c r="AM1050" s="36"/>
      <c r="AN1050" s="36"/>
      <c r="AT1050" s="36"/>
      <c r="AU1050" s="36"/>
      <c r="AV1050" s="36"/>
      <c r="BB1050" s="36"/>
      <c r="BC1050" s="36"/>
      <c r="BD1050" s="36"/>
      <c r="BJ1050" s="36"/>
      <c r="BK1050" s="36"/>
      <c r="BL1050" s="36"/>
      <c r="BR1050" s="36"/>
      <c r="BS1050" s="36"/>
      <c r="BT1050" s="36"/>
      <c r="BZ1050" s="36"/>
      <c r="CA1050" s="36"/>
      <c r="CB1050" s="36"/>
      <c r="CH1050" s="36"/>
      <c r="CI1050" s="36"/>
      <c r="CJ1050" s="36"/>
      <c r="CP1050" s="36"/>
      <c r="CQ1050" s="36"/>
      <c r="CR1050" s="36"/>
      <c r="CX1050" s="36"/>
      <c r="CY1050" s="36"/>
      <c r="CZ1050" s="36"/>
      <c r="DF1050" s="36">
        <v>1.174E-8</v>
      </c>
      <c r="DG1050" s="36">
        <v>6.0435258529800002</v>
      </c>
      <c r="DH1050" s="36">
        <v>225.07850888479999</v>
      </c>
      <c r="DI1050" s="30">
        <f t="shared" si="400"/>
        <v>9.7532152113155004E-10</v>
      </c>
      <c r="DJ1050" s="30">
        <f t="shared" si="401"/>
        <v>9.7492748343749814E-10</v>
      </c>
      <c r="DK1050" s="30">
        <f t="shared" si="402"/>
        <v>9.7492748410242045E-10</v>
      </c>
      <c r="DL1050" s="30">
        <f t="shared" si="403"/>
        <v>9.7492748410241011E-10</v>
      </c>
      <c r="DN1050" s="36"/>
      <c r="DO1050" s="36"/>
      <c r="DP1050" s="36"/>
      <c r="DV1050" s="36"/>
      <c r="DW1050" s="36"/>
      <c r="DX1050" s="36"/>
      <c r="ED1050" s="36"/>
      <c r="EE1050" s="36"/>
      <c r="EF1050" s="36"/>
      <c r="EL1050" s="36"/>
      <c r="EM1050" s="36"/>
      <c r="EN1050" s="36"/>
      <c r="ET1050" s="36"/>
      <c r="EU1050" s="36"/>
      <c r="EV1050" s="36"/>
    </row>
    <row r="1051" spans="14:152" s="30" customFormat="1" ht="12.75">
      <c r="N1051" s="36">
        <v>1.5799999999999999E-9</v>
      </c>
      <c r="O1051" s="36">
        <v>4.3085443585099998</v>
      </c>
      <c r="P1051" s="36">
        <v>633.74694715969997</v>
      </c>
      <c r="Q1051" s="30">
        <f t="shared" si="396"/>
        <v>1.1068016118063514E-9</v>
      </c>
      <c r="R1051" s="30">
        <f t="shared" si="397"/>
        <v>1.1069085355164085E-9</v>
      </c>
      <c r="S1051" s="30">
        <f t="shared" si="398"/>
        <v>1.1069085353359894E-9</v>
      </c>
      <c r="T1051" s="30">
        <f t="shared" si="399"/>
        <v>1.1069085353359896E-9</v>
      </c>
      <c r="V1051" s="36"/>
      <c r="W1051" s="36"/>
      <c r="X1051" s="36"/>
      <c r="AD1051" s="36"/>
      <c r="AE1051" s="36"/>
      <c r="AF1051" s="36"/>
      <c r="AL1051" s="36"/>
      <c r="AM1051" s="36"/>
      <c r="AN1051" s="36"/>
      <c r="AT1051" s="36"/>
      <c r="AU1051" s="36"/>
      <c r="AV1051" s="36"/>
      <c r="BB1051" s="36"/>
      <c r="BC1051" s="36"/>
      <c r="BD1051" s="36"/>
      <c r="BJ1051" s="36"/>
      <c r="BK1051" s="36"/>
      <c r="BL1051" s="36"/>
      <c r="BR1051" s="36"/>
      <c r="BS1051" s="36"/>
      <c r="BT1051" s="36"/>
      <c r="BZ1051" s="36"/>
      <c r="CA1051" s="36"/>
      <c r="CB1051" s="36"/>
      <c r="CH1051" s="36"/>
      <c r="CI1051" s="36"/>
      <c r="CJ1051" s="36"/>
      <c r="CP1051" s="36"/>
      <c r="CQ1051" s="36"/>
      <c r="CR1051" s="36"/>
      <c r="CX1051" s="36"/>
      <c r="CY1051" s="36"/>
      <c r="CZ1051" s="36"/>
      <c r="DF1051" s="36">
        <v>1.174E-8</v>
      </c>
      <c r="DG1051" s="36">
        <v>5.4325303356800001</v>
      </c>
      <c r="DH1051" s="36">
        <v>849.26422848890002</v>
      </c>
      <c r="DI1051" s="30">
        <f t="shared" si="400"/>
        <v>8.7973190705444145E-9</v>
      </c>
      <c r="DJ1051" s="30">
        <f t="shared" si="401"/>
        <v>8.798306927334854E-9</v>
      </c>
      <c r="DK1051" s="30">
        <f t="shared" si="402"/>
        <v>8.7983069256680206E-9</v>
      </c>
      <c r="DL1051" s="30">
        <f t="shared" si="403"/>
        <v>8.7983069256680272E-9</v>
      </c>
      <c r="DN1051" s="36"/>
      <c r="DO1051" s="36"/>
      <c r="DP1051" s="36"/>
      <c r="DV1051" s="36"/>
      <c r="DW1051" s="36"/>
      <c r="DX1051" s="36"/>
      <c r="ED1051" s="36"/>
      <c r="EE1051" s="36"/>
      <c r="EF1051" s="36"/>
      <c r="EL1051" s="36"/>
      <c r="EM1051" s="36"/>
      <c r="EN1051" s="36"/>
      <c r="ET1051" s="36"/>
      <c r="EU1051" s="36"/>
      <c r="EV1051" s="36"/>
    </row>
    <row r="1052" spans="14:152" s="30" customFormat="1" ht="12.75">
      <c r="N1052" s="36">
        <v>1.9500000000000001E-9</v>
      </c>
      <c r="O1052" s="36">
        <v>5.3337652345300004</v>
      </c>
      <c r="P1052" s="36">
        <v>1130.2313754934</v>
      </c>
      <c r="Q1052" s="30">
        <f t="shared" si="396"/>
        <v>1.161261511487319E-9</v>
      </c>
      <c r="R1052" s="30">
        <f t="shared" si="397"/>
        <v>1.1609965588290609E-9</v>
      </c>
      <c r="S1052" s="30">
        <f t="shared" si="398"/>
        <v>1.1609965592761814E-9</v>
      </c>
      <c r="T1052" s="30">
        <f t="shared" si="399"/>
        <v>1.1609965592761799E-9</v>
      </c>
      <c r="V1052" s="36"/>
      <c r="W1052" s="36"/>
      <c r="X1052" s="36"/>
      <c r="AD1052" s="36"/>
      <c r="AE1052" s="36"/>
      <c r="AF1052" s="36"/>
      <c r="AL1052" s="36"/>
      <c r="AM1052" s="36"/>
      <c r="AN1052" s="36"/>
      <c r="AT1052" s="36"/>
      <c r="AU1052" s="36"/>
      <c r="AV1052" s="36"/>
      <c r="BB1052" s="36"/>
      <c r="BC1052" s="36"/>
      <c r="BD1052" s="36"/>
      <c r="BJ1052" s="36"/>
      <c r="BK1052" s="36"/>
      <c r="BL1052" s="36"/>
      <c r="BR1052" s="36"/>
      <c r="BS1052" s="36"/>
      <c r="BT1052" s="36"/>
      <c r="BZ1052" s="36"/>
      <c r="CA1052" s="36"/>
      <c r="CB1052" s="36"/>
      <c r="CH1052" s="36"/>
      <c r="CI1052" s="36"/>
      <c r="CJ1052" s="36"/>
      <c r="CP1052" s="36"/>
      <c r="CQ1052" s="36"/>
      <c r="CR1052" s="36"/>
      <c r="CX1052" s="36"/>
      <c r="CY1052" s="36"/>
      <c r="CZ1052" s="36"/>
      <c r="DF1052" s="36">
        <v>1.0039999999999999E-8</v>
      </c>
      <c r="DG1052" s="36">
        <v>5.3343480696799999</v>
      </c>
      <c r="DH1052" s="36">
        <v>46.209790485100001</v>
      </c>
      <c r="DI1052" s="30">
        <f t="shared" si="400"/>
        <v>3.5907619777095111E-9</v>
      </c>
      <c r="DJ1052" s="30">
        <f t="shared" si="401"/>
        <v>3.5906971459557555E-9</v>
      </c>
      <c r="DK1052" s="30">
        <f t="shared" si="402"/>
        <v>3.5906971460651543E-9</v>
      </c>
      <c r="DL1052" s="30">
        <f t="shared" si="403"/>
        <v>3.5906971460651543E-9</v>
      </c>
      <c r="DN1052" s="36"/>
      <c r="DO1052" s="36"/>
      <c r="DP1052" s="36"/>
      <c r="DV1052" s="36"/>
      <c r="DW1052" s="36"/>
      <c r="DX1052" s="36"/>
      <c r="ED1052" s="36"/>
      <c r="EE1052" s="36"/>
      <c r="EF1052" s="36"/>
      <c r="EL1052" s="36"/>
      <c r="EM1052" s="36"/>
      <c r="EN1052" s="36"/>
      <c r="ET1052" s="36"/>
      <c r="EU1052" s="36"/>
      <c r="EV1052" s="36"/>
    </row>
    <row r="1053" spans="14:152" s="30" customFormat="1" ht="12.75">
      <c r="N1053" s="36">
        <v>1.8800000000000001E-9</v>
      </c>
      <c r="O1053" s="36">
        <v>2.0402357049700002</v>
      </c>
      <c r="P1053" s="36">
        <v>1127.0499817556999</v>
      </c>
      <c r="Q1053" s="30">
        <f t="shared" si="396"/>
        <v>-9.072763542539172E-10</v>
      </c>
      <c r="R1053" s="30">
        <f t="shared" si="397"/>
        <v>-9.069986471242867E-10</v>
      </c>
      <c r="S1053" s="30">
        <f t="shared" si="398"/>
        <v>-9.0699864759292391E-10</v>
      </c>
      <c r="T1053" s="30">
        <f t="shared" si="399"/>
        <v>-9.0699864759292102E-10</v>
      </c>
      <c r="V1053" s="36"/>
      <c r="W1053" s="36"/>
      <c r="X1053" s="36"/>
      <c r="AD1053" s="36"/>
      <c r="AE1053" s="36"/>
      <c r="AF1053" s="36"/>
      <c r="AL1053" s="36"/>
      <c r="AM1053" s="36"/>
      <c r="AN1053" s="36"/>
      <c r="AT1053" s="36"/>
      <c r="AU1053" s="36"/>
      <c r="AV1053" s="36"/>
      <c r="BB1053" s="36"/>
      <c r="BC1053" s="36"/>
      <c r="BD1053" s="36"/>
      <c r="BJ1053" s="36"/>
      <c r="BK1053" s="36"/>
      <c r="BL1053" s="36"/>
      <c r="BR1053" s="36"/>
      <c r="BS1053" s="36"/>
      <c r="BT1053" s="36"/>
      <c r="BZ1053" s="36"/>
      <c r="CA1053" s="36"/>
      <c r="CB1053" s="36"/>
      <c r="CH1053" s="36"/>
      <c r="CI1053" s="36"/>
      <c r="CJ1053" s="36"/>
      <c r="CP1053" s="36"/>
      <c r="CQ1053" s="36"/>
      <c r="CR1053" s="36"/>
      <c r="CX1053" s="36"/>
      <c r="CY1053" s="36"/>
      <c r="CZ1053" s="36"/>
      <c r="DF1053" s="36">
        <v>1.1080000000000001E-8</v>
      </c>
      <c r="DG1053" s="36">
        <v>1.2817788994299999</v>
      </c>
      <c r="DH1053" s="36">
        <v>294.30046912879999</v>
      </c>
      <c r="DI1053" s="30">
        <f t="shared" si="400"/>
        <v>1.0408281825867106E-8</v>
      </c>
      <c r="DJ1053" s="30">
        <f t="shared" si="401"/>
        <v>1.0408114504859231E-8</v>
      </c>
      <c r="DK1053" s="30">
        <f t="shared" si="402"/>
        <v>1.0408114505141592E-8</v>
      </c>
      <c r="DL1053" s="30">
        <f t="shared" si="403"/>
        <v>1.0408114505141591E-8</v>
      </c>
      <c r="DN1053" s="36"/>
      <c r="DO1053" s="36"/>
      <c r="DP1053" s="36"/>
      <c r="DV1053" s="36"/>
      <c r="DW1053" s="36"/>
      <c r="DX1053" s="36"/>
      <c r="ED1053" s="36"/>
      <c r="EE1053" s="36"/>
      <c r="EF1053" s="36"/>
      <c r="EL1053" s="36"/>
      <c r="EM1053" s="36"/>
      <c r="EN1053" s="36"/>
      <c r="ET1053" s="36"/>
      <c r="EU1053" s="36"/>
      <c r="EV1053" s="36"/>
    </row>
    <row r="1054" spans="14:152" s="30" customFormat="1" ht="12.75">
      <c r="N1054" s="36">
        <v>1.74E-9</v>
      </c>
      <c r="O1054" s="36">
        <v>2.88817750136</v>
      </c>
      <c r="P1054" s="36">
        <v>25668.418497699</v>
      </c>
      <c r="Q1054" s="30">
        <f t="shared" si="396"/>
        <v>6.2698881449772303E-10</v>
      </c>
      <c r="R1054" s="30">
        <f t="shared" si="397"/>
        <v>6.2074993063332737E-10</v>
      </c>
      <c r="S1054" s="30">
        <f t="shared" si="398"/>
        <v>6.2074994116883587E-10</v>
      </c>
      <c r="T1054" s="30">
        <f t="shared" si="399"/>
        <v>6.2074994116883587E-10</v>
      </c>
      <c r="V1054" s="36"/>
      <c r="W1054" s="36"/>
      <c r="X1054" s="36"/>
      <c r="AD1054" s="36"/>
      <c r="AE1054" s="36"/>
      <c r="AF1054" s="36"/>
      <c r="AL1054" s="36"/>
      <c r="AM1054" s="36"/>
      <c r="AN1054" s="36"/>
      <c r="AT1054" s="36"/>
      <c r="AU1054" s="36"/>
      <c r="AV1054" s="36"/>
      <c r="BB1054" s="36"/>
      <c r="BC1054" s="36"/>
      <c r="BD1054" s="36"/>
      <c r="BJ1054" s="36"/>
      <c r="BK1054" s="36"/>
      <c r="BL1054" s="36"/>
      <c r="BR1054" s="36"/>
      <c r="BS1054" s="36"/>
      <c r="BT1054" s="36"/>
      <c r="BZ1054" s="36"/>
      <c r="CA1054" s="36"/>
      <c r="CB1054" s="36"/>
      <c r="CH1054" s="36"/>
      <c r="CI1054" s="36"/>
      <c r="CJ1054" s="36"/>
      <c r="CP1054" s="36"/>
      <c r="CQ1054" s="36"/>
      <c r="CR1054" s="36"/>
      <c r="CX1054" s="36"/>
      <c r="CY1054" s="36"/>
      <c r="CZ1054" s="36"/>
      <c r="DF1054" s="36">
        <v>9.7599999999999994E-9</v>
      </c>
      <c r="DG1054" s="36">
        <v>1.8352395903400001</v>
      </c>
      <c r="DH1054" s="36">
        <v>5.8897067233999998</v>
      </c>
      <c r="DI1054" s="30">
        <f t="shared" si="400"/>
        <v>-2.2420422698258597E-9</v>
      </c>
      <c r="DJ1054" s="30">
        <f t="shared" si="401"/>
        <v>-2.2420338981933457E-9</v>
      </c>
      <c r="DK1054" s="30">
        <f t="shared" si="402"/>
        <v>-2.2420338982074715E-9</v>
      </c>
      <c r="DL1054" s="30">
        <f t="shared" si="403"/>
        <v>-2.2420338982074715E-9</v>
      </c>
      <c r="DN1054" s="36"/>
      <c r="DO1054" s="36"/>
      <c r="DP1054" s="36"/>
      <c r="DV1054" s="36"/>
      <c r="DW1054" s="36"/>
      <c r="DX1054" s="36"/>
      <c r="ED1054" s="36"/>
      <c r="EE1054" s="36"/>
      <c r="EF1054" s="36"/>
      <c r="EL1054" s="36"/>
      <c r="EM1054" s="36"/>
      <c r="EN1054" s="36"/>
      <c r="ET1054" s="36"/>
      <c r="EU1054" s="36"/>
      <c r="EV1054" s="36"/>
    </row>
    <row r="1055" spans="14:152" s="30" customFormat="1" ht="12.75">
      <c r="N1055" s="36">
        <v>1.61E-9</v>
      </c>
      <c r="O1055" s="36">
        <v>2.9630000888999999</v>
      </c>
      <c r="P1055" s="36">
        <v>152.74459087229999</v>
      </c>
      <c r="Q1055" s="30">
        <f t="shared" si="396"/>
        <v>-8.3506642969130613E-10</v>
      </c>
      <c r="R1055" s="30">
        <f t="shared" si="397"/>
        <v>-8.3503496776243878E-10</v>
      </c>
      <c r="S1055" s="30">
        <f t="shared" si="398"/>
        <v>-8.3503496781552888E-10</v>
      </c>
      <c r="T1055" s="30">
        <f t="shared" si="399"/>
        <v>-8.3503496781552888E-10</v>
      </c>
      <c r="V1055" s="36"/>
      <c r="W1055" s="36"/>
      <c r="X1055" s="36"/>
      <c r="AD1055" s="36"/>
      <c r="AE1055" s="36"/>
      <c r="AF1055" s="36"/>
      <c r="AL1055" s="36"/>
      <c r="AM1055" s="36"/>
      <c r="AN1055" s="36"/>
      <c r="AT1055" s="36"/>
      <c r="AU1055" s="36"/>
      <c r="AV1055" s="36"/>
      <c r="BB1055" s="36"/>
      <c r="BC1055" s="36"/>
      <c r="BD1055" s="36"/>
      <c r="BJ1055" s="36"/>
      <c r="BK1055" s="36"/>
      <c r="BL1055" s="36"/>
      <c r="BR1055" s="36"/>
      <c r="BS1055" s="36"/>
      <c r="BT1055" s="36"/>
      <c r="BZ1055" s="36"/>
      <c r="CA1055" s="36"/>
      <c r="CB1055" s="36"/>
      <c r="CH1055" s="36"/>
      <c r="CI1055" s="36"/>
      <c r="CJ1055" s="36"/>
      <c r="CP1055" s="36"/>
      <c r="CQ1055" s="36"/>
      <c r="CR1055" s="36"/>
      <c r="CX1055" s="36"/>
      <c r="CY1055" s="36"/>
      <c r="CZ1055" s="36"/>
      <c r="DF1055" s="36">
        <v>9.7100000000000006E-9</v>
      </c>
      <c r="DG1055" s="36">
        <v>3.3856395001899999</v>
      </c>
      <c r="DH1055" s="36">
        <v>306.09692891809999</v>
      </c>
      <c r="DI1055" s="30">
        <f t="shared" si="400"/>
        <v>-1.1399061640450425E-9</v>
      </c>
      <c r="DJ1055" s="30">
        <f t="shared" si="401"/>
        <v>-1.1394644869751856E-9</v>
      </c>
      <c r="DK1055" s="30">
        <f t="shared" si="402"/>
        <v>-1.1394644877204919E-9</v>
      </c>
      <c r="DL1055" s="30">
        <f t="shared" si="403"/>
        <v>-1.1394644877204898E-9</v>
      </c>
      <c r="DN1055" s="36"/>
      <c r="DO1055" s="36"/>
      <c r="DP1055" s="36"/>
      <c r="DV1055" s="36"/>
      <c r="DW1055" s="36"/>
      <c r="DX1055" s="36"/>
      <c r="ED1055" s="36"/>
      <c r="EE1055" s="36"/>
      <c r="EF1055" s="36"/>
      <c r="EL1055" s="36"/>
      <c r="EM1055" s="36"/>
      <c r="EN1055" s="36"/>
      <c r="ET1055" s="36"/>
      <c r="EU1055" s="36"/>
      <c r="EV1055" s="36"/>
    </row>
    <row r="1056" spans="14:152" s="30" customFormat="1" ht="12.75">
      <c r="N1056" s="36">
        <v>1.6999999999999999E-9</v>
      </c>
      <c r="O1056" s="36">
        <v>1.7077956077000001</v>
      </c>
      <c r="P1056" s="36">
        <v>493.30303459599997</v>
      </c>
      <c r="Q1056" s="30">
        <f t="shared" si="396"/>
        <v>8.7903788626581948E-10</v>
      </c>
      <c r="R1056" s="30">
        <f t="shared" si="397"/>
        <v>8.7893047426313627E-10</v>
      </c>
      <c r="S1056" s="30">
        <f t="shared" si="398"/>
        <v>8.7893047444439191E-10</v>
      </c>
      <c r="T1056" s="30">
        <f t="shared" si="399"/>
        <v>8.7893047444439119E-10</v>
      </c>
      <c r="V1056" s="36"/>
      <c r="W1056" s="36"/>
      <c r="X1056" s="36"/>
      <c r="AD1056" s="36"/>
      <c r="AE1056" s="36"/>
      <c r="AF1056" s="36"/>
      <c r="AL1056" s="36"/>
      <c r="AM1056" s="36"/>
      <c r="AN1056" s="36"/>
      <c r="AT1056" s="36"/>
      <c r="AU1056" s="36"/>
      <c r="AV1056" s="36"/>
      <c r="BB1056" s="36"/>
      <c r="BC1056" s="36"/>
      <c r="BD1056" s="36"/>
      <c r="BJ1056" s="36"/>
      <c r="BK1056" s="36"/>
      <c r="BL1056" s="36"/>
      <c r="BR1056" s="36"/>
      <c r="BS1056" s="36"/>
      <c r="BT1056" s="36"/>
      <c r="BZ1056" s="36"/>
      <c r="CA1056" s="36"/>
      <c r="CB1056" s="36"/>
      <c r="CH1056" s="36"/>
      <c r="CI1056" s="36"/>
      <c r="CJ1056" s="36"/>
      <c r="CP1056" s="36"/>
      <c r="CQ1056" s="36"/>
      <c r="CR1056" s="36"/>
      <c r="CX1056" s="36"/>
      <c r="CY1056" s="36"/>
      <c r="CZ1056" s="36"/>
      <c r="DF1056" s="36">
        <v>1.05E-8</v>
      </c>
      <c r="DG1056" s="36">
        <v>3.8844946709100001</v>
      </c>
      <c r="DH1056" s="36">
        <v>632.26247445139995</v>
      </c>
      <c r="DI1056" s="30">
        <f t="shared" si="400"/>
        <v>9.7553764040758543E-9</v>
      </c>
      <c r="DJ1056" s="30">
        <f t="shared" si="401"/>
        <v>9.7557437906480077E-9</v>
      </c>
      <c r="DK1056" s="30">
        <f t="shared" si="402"/>
        <v>9.7557437900281384E-9</v>
      </c>
      <c r="DL1056" s="30">
        <f t="shared" si="403"/>
        <v>9.7557437900281401E-9</v>
      </c>
      <c r="DN1056" s="36"/>
      <c r="DO1056" s="36"/>
      <c r="DP1056" s="36"/>
      <c r="DV1056" s="36"/>
      <c r="DW1056" s="36"/>
      <c r="DX1056" s="36"/>
      <c r="ED1056" s="36"/>
      <c r="EE1056" s="36"/>
      <c r="EF1056" s="36"/>
      <c r="EL1056" s="36"/>
      <c r="EM1056" s="36"/>
      <c r="EN1056" s="36"/>
      <c r="ET1056" s="36"/>
      <c r="EU1056" s="36"/>
      <c r="EV1056" s="36"/>
    </row>
    <row r="1057" spans="14:152" s="30" customFormat="1" ht="12.75">
      <c r="N1057" s="36">
        <v>1.56E-9</v>
      </c>
      <c r="O1057" s="36">
        <v>3.0533186257799998</v>
      </c>
      <c r="P1057" s="36">
        <v>913.75088631769995</v>
      </c>
      <c r="Q1057" s="30">
        <f t="shared" si="396"/>
        <v>-6.6763044142241161E-10</v>
      </c>
      <c r="R1057" s="30">
        <f t="shared" si="397"/>
        <v>-6.6782321460666324E-10</v>
      </c>
      <c r="S1057" s="30">
        <f t="shared" si="398"/>
        <v>-6.6782321428138005E-10</v>
      </c>
      <c r="T1057" s="30">
        <f t="shared" si="399"/>
        <v>-6.6782321428138129E-10</v>
      </c>
      <c r="V1057" s="36"/>
      <c r="W1057" s="36"/>
      <c r="X1057" s="36"/>
      <c r="AD1057" s="36"/>
      <c r="AE1057" s="36"/>
      <c r="AF1057" s="36"/>
      <c r="AL1057" s="36"/>
      <c r="AM1057" s="36"/>
      <c r="AN1057" s="36"/>
      <c r="AT1057" s="36"/>
      <c r="AU1057" s="36"/>
      <c r="AV1057" s="36"/>
      <c r="BB1057" s="36"/>
      <c r="BC1057" s="36"/>
      <c r="BD1057" s="36"/>
      <c r="BJ1057" s="36"/>
      <c r="BK1057" s="36"/>
      <c r="BL1057" s="36"/>
      <c r="BR1057" s="36"/>
      <c r="BS1057" s="36"/>
      <c r="BT1057" s="36"/>
      <c r="BZ1057" s="36"/>
      <c r="CA1057" s="36"/>
      <c r="CB1057" s="36"/>
      <c r="CH1057" s="36"/>
      <c r="CI1057" s="36"/>
      <c r="CJ1057" s="36"/>
      <c r="CP1057" s="36"/>
      <c r="CQ1057" s="36"/>
      <c r="CR1057" s="36"/>
      <c r="CX1057" s="36"/>
      <c r="CY1057" s="36"/>
      <c r="CZ1057" s="36"/>
      <c r="DF1057" s="36">
        <v>1.05E-8</v>
      </c>
      <c r="DG1057" s="36">
        <v>3.2609603698199998</v>
      </c>
      <c r="DH1057" s="36">
        <v>159.71512552120001</v>
      </c>
      <c r="DI1057" s="30">
        <f t="shared" si="400"/>
        <v>-7.5658965122304905E-9</v>
      </c>
      <c r="DJ1057" s="30">
        <f t="shared" si="401"/>
        <v>-7.5657225087888525E-9</v>
      </c>
      <c r="DK1057" s="30">
        <f t="shared" si="402"/>
        <v>-7.5657225090824752E-9</v>
      </c>
      <c r="DL1057" s="30">
        <f t="shared" si="403"/>
        <v>-7.5657225090824752E-9</v>
      </c>
      <c r="DN1057" s="36"/>
      <c r="DO1057" s="36"/>
      <c r="DP1057" s="36"/>
      <c r="DV1057" s="36"/>
      <c r="DW1057" s="36"/>
      <c r="DX1057" s="36"/>
      <c r="ED1057" s="36"/>
      <c r="EE1057" s="36"/>
      <c r="EF1057" s="36"/>
      <c r="EL1057" s="36"/>
      <c r="EM1057" s="36"/>
      <c r="EN1057" s="36"/>
      <c r="ET1057" s="36"/>
      <c r="EU1057" s="36"/>
      <c r="EV1057" s="36"/>
    </row>
    <row r="1058" spans="14:152" s="30" customFormat="1" ht="12.75">
      <c r="N1058" s="36">
        <v>1.69E-9</v>
      </c>
      <c r="O1058" s="36">
        <v>3.1832533450699998</v>
      </c>
      <c r="P1058" s="36">
        <v>757.8078553652</v>
      </c>
      <c r="Q1058" s="30">
        <f t="shared" si="396"/>
        <v>8.8669413719148639E-10</v>
      </c>
      <c r="R1058" s="30">
        <f t="shared" si="397"/>
        <v>8.8653098793239837E-10</v>
      </c>
      <c r="S1058" s="30">
        <f t="shared" si="398"/>
        <v>8.8653098820771272E-10</v>
      </c>
      <c r="T1058" s="30">
        <f t="shared" si="399"/>
        <v>8.8653098820771137E-10</v>
      </c>
      <c r="V1058" s="36"/>
      <c r="W1058" s="36"/>
      <c r="X1058" s="36"/>
      <c r="AD1058" s="36"/>
      <c r="AE1058" s="36"/>
      <c r="AF1058" s="36"/>
      <c r="AL1058" s="36"/>
      <c r="AM1058" s="36"/>
      <c r="AN1058" s="36"/>
      <c r="AT1058" s="36"/>
      <c r="AU1058" s="36"/>
      <c r="AV1058" s="36"/>
      <c r="BB1058" s="36"/>
      <c r="BC1058" s="36"/>
      <c r="BD1058" s="36"/>
      <c r="BJ1058" s="36"/>
      <c r="BK1058" s="36"/>
      <c r="BL1058" s="36"/>
      <c r="BR1058" s="36"/>
      <c r="BS1058" s="36"/>
      <c r="BT1058" s="36"/>
      <c r="BZ1058" s="36"/>
      <c r="CA1058" s="36"/>
      <c r="CB1058" s="36"/>
      <c r="CH1058" s="36"/>
      <c r="CI1058" s="36"/>
      <c r="CJ1058" s="36"/>
      <c r="CP1058" s="36"/>
      <c r="CQ1058" s="36"/>
      <c r="CR1058" s="36"/>
      <c r="CX1058" s="36"/>
      <c r="CY1058" s="36"/>
      <c r="CZ1058" s="36"/>
      <c r="DF1058" s="36">
        <v>1.041E-8</v>
      </c>
      <c r="DG1058" s="36">
        <v>2.3642989435100001</v>
      </c>
      <c r="DH1058" s="36">
        <v>821.54375366859995</v>
      </c>
      <c r="DI1058" s="30">
        <f t="shared" si="400"/>
        <v>-6.0486949571995042E-9</v>
      </c>
      <c r="DJ1058" s="30">
        <f t="shared" si="401"/>
        <v>-6.0497364505311434E-9</v>
      </c>
      <c r="DK1058" s="30">
        <f t="shared" si="402"/>
        <v>-6.0497364487737601E-9</v>
      </c>
      <c r="DL1058" s="30">
        <f t="shared" si="403"/>
        <v>-6.0497364487737667E-9</v>
      </c>
      <c r="DN1058" s="36"/>
      <c r="DO1058" s="36"/>
      <c r="DP1058" s="36"/>
      <c r="DV1058" s="36"/>
      <c r="DW1058" s="36"/>
      <c r="DX1058" s="36"/>
      <c r="ED1058" s="36"/>
      <c r="EE1058" s="36"/>
      <c r="EF1058" s="36"/>
      <c r="EL1058" s="36"/>
      <c r="EM1058" s="36"/>
      <c r="EN1058" s="36"/>
      <c r="ET1058" s="36"/>
      <c r="EU1058" s="36"/>
      <c r="EV1058" s="36"/>
    </row>
    <row r="1059" spans="14:152" s="30" customFormat="1" ht="12.75">
      <c r="N1059" s="36">
        <v>1.45E-9</v>
      </c>
      <c r="O1059" s="36">
        <v>0.89672198690000005</v>
      </c>
      <c r="P1059" s="36">
        <v>632.83192342300003</v>
      </c>
      <c r="Q1059" s="30">
        <f t="shared" si="396"/>
        <v>-1.2514132804366627E-9</v>
      </c>
      <c r="R1059" s="30">
        <f t="shared" si="397"/>
        <v>-1.251482633042847E-9</v>
      </c>
      <c r="S1059" s="30">
        <f t="shared" si="398"/>
        <v>-1.2514826329258274E-9</v>
      </c>
      <c r="T1059" s="30">
        <f t="shared" si="399"/>
        <v>-1.251482632925828E-9</v>
      </c>
      <c r="V1059" s="36"/>
      <c r="W1059" s="36"/>
      <c r="X1059" s="36"/>
      <c r="AD1059" s="36"/>
      <c r="AE1059" s="36"/>
      <c r="AF1059" s="36"/>
      <c r="AL1059" s="36"/>
      <c r="AM1059" s="36"/>
      <c r="AN1059" s="36"/>
      <c r="AT1059" s="36"/>
      <c r="AU1059" s="36"/>
      <c r="AV1059" s="36"/>
      <c r="BB1059" s="36"/>
      <c r="BC1059" s="36"/>
      <c r="BD1059" s="36"/>
      <c r="BJ1059" s="36"/>
      <c r="BK1059" s="36"/>
      <c r="BL1059" s="36"/>
      <c r="BR1059" s="36"/>
      <c r="BS1059" s="36"/>
      <c r="BT1059" s="36"/>
      <c r="BZ1059" s="36"/>
      <c r="CA1059" s="36"/>
      <c r="CB1059" s="36"/>
      <c r="CH1059" s="36"/>
      <c r="CI1059" s="36"/>
      <c r="CJ1059" s="36"/>
      <c r="CP1059" s="36"/>
      <c r="CQ1059" s="36"/>
      <c r="CR1059" s="36"/>
      <c r="CX1059" s="36"/>
      <c r="CY1059" s="36"/>
      <c r="CZ1059" s="36"/>
      <c r="DF1059" s="36">
        <v>1.2180000000000001E-8</v>
      </c>
      <c r="DG1059" s="36">
        <v>4.6173999990599999</v>
      </c>
      <c r="DH1059" s="36">
        <v>990.22940591439999</v>
      </c>
      <c r="DI1059" s="30">
        <f t="shared" si="400"/>
        <v>7.8260307371355109E-9</v>
      </c>
      <c r="DJ1059" s="30">
        <f t="shared" si="401"/>
        <v>7.8246477285773042E-9</v>
      </c>
      <c r="DK1059" s="30">
        <f t="shared" si="402"/>
        <v>7.8246477309111943E-9</v>
      </c>
      <c r="DL1059" s="30">
        <f t="shared" si="403"/>
        <v>7.8246477309111861E-9</v>
      </c>
      <c r="DN1059" s="36"/>
      <c r="DO1059" s="36"/>
      <c r="DP1059" s="36"/>
      <c r="DV1059" s="36"/>
      <c r="DW1059" s="36"/>
      <c r="DX1059" s="36"/>
      <c r="ED1059" s="36"/>
      <c r="EE1059" s="36"/>
      <c r="EF1059" s="36"/>
      <c r="EL1059" s="36"/>
      <c r="EM1059" s="36"/>
      <c r="EN1059" s="36"/>
      <c r="ET1059" s="36"/>
      <c r="EU1059" s="36"/>
      <c r="EV1059" s="36"/>
    </row>
    <row r="1060" spans="14:152" s="30" customFormat="1" ht="12.75">
      <c r="N1060" s="36">
        <v>1.49E-9</v>
      </c>
      <c r="O1060" s="36">
        <v>2.6951936198799999</v>
      </c>
      <c r="P1060" s="36">
        <v>203.26478713040001</v>
      </c>
      <c r="Q1060" s="30">
        <f t="shared" si="396"/>
        <v>3.902537761758233E-12</v>
      </c>
      <c r="R1060" s="30">
        <f t="shared" si="397"/>
        <v>3.9478573375793102E-12</v>
      </c>
      <c r="S1060" s="30">
        <f t="shared" si="398"/>
        <v>3.9478572611050812E-12</v>
      </c>
      <c r="T1060" s="30">
        <f t="shared" si="399"/>
        <v>3.9478572611054116E-12</v>
      </c>
      <c r="V1060" s="36"/>
      <c r="W1060" s="36"/>
      <c r="X1060" s="36"/>
      <c r="AD1060" s="36"/>
      <c r="AE1060" s="36"/>
      <c r="AF1060" s="36"/>
      <c r="AL1060" s="36"/>
      <c r="AM1060" s="36"/>
      <c r="AN1060" s="36"/>
      <c r="AT1060" s="36"/>
      <c r="AU1060" s="36"/>
      <c r="AV1060" s="36"/>
      <c r="BB1060" s="36"/>
      <c r="BC1060" s="36"/>
      <c r="BD1060" s="36"/>
      <c r="BJ1060" s="36"/>
      <c r="BK1060" s="36"/>
      <c r="BL1060" s="36"/>
      <c r="BR1060" s="36"/>
      <c r="BS1060" s="36"/>
      <c r="BT1060" s="36"/>
      <c r="BZ1060" s="36"/>
      <c r="CA1060" s="36"/>
      <c r="CB1060" s="36"/>
      <c r="CH1060" s="36"/>
      <c r="CI1060" s="36"/>
      <c r="CJ1060" s="36"/>
      <c r="CP1060" s="36"/>
      <c r="CQ1060" s="36"/>
      <c r="CR1060" s="36"/>
      <c r="CX1060" s="36"/>
      <c r="CY1060" s="36"/>
      <c r="CZ1060" s="36"/>
      <c r="DF1060" s="36">
        <v>1.342E-8</v>
      </c>
      <c r="DG1060" s="36">
        <v>1.5561452839900001</v>
      </c>
      <c r="DH1060" s="36">
        <v>498.93210888850001</v>
      </c>
      <c r="DI1060" s="30">
        <f t="shared" si="400"/>
        <v>4.734755277790565E-9</v>
      </c>
      <c r="DJ1060" s="30">
        <f t="shared" si="401"/>
        <v>4.7338177746714586E-9</v>
      </c>
      <c r="DK1060" s="30">
        <f t="shared" si="402"/>
        <v>4.7338177762534646E-9</v>
      </c>
      <c r="DL1060" s="30">
        <f t="shared" si="403"/>
        <v>4.7338177762534588E-9</v>
      </c>
      <c r="DN1060" s="36"/>
      <c r="DO1060" s="36"/>
      <c r="DP1060" s="36"/>
      <c r="DV1060" s="36"/>
      <c r="DW1060" s="36"/>
      <c r="DX1060" s="36"/>
      <c r="ED1060" s="36"/>
      <c r="EE1060" s="36"/>
      <c r="EF1060" s="36"/>
      <c r="EL1060" s="36"/>
      <c r="EM1060" s="36"/>
      <c r="EN1060" s="36"/>
      <c r="ET1060" s="36"/>
      <c r="EU1060" s="36"/>
      <c r="EV1060" s="36"/>
    </row>
    <row r="1061" spans="14:152" s="30" customFormat="1" ht="12.75">
      <c r="N1061" s="36">
        <v>1.67E-9</v>
      </c>
      <c r="O1061" s="36">
        <v>2.9654754958899998</v>
      </c>
      <c r="P1061" s="36">
        <v>1201.831580323</v>
      </c>
      <c r="Q1061" s="30">
        <f t="shared" si="396"/>
        <v>-1.4179461842353022E-9</v>
      </c>
      <c r="R1061" s="30">
        <f t="shared" si="397"/>
        <v>-1.4177875025535505E-9</v>
      </c>
      <c r="S1061" s="30">
        <f t="shared" si="398"/>
        <v>-1.417787502821355E-9</v>
      </c>
      <c r="T1061" s="30">
        <f t="shared" si="399"/>
        <v>-1.4177875028213544E-9</v>
      </c>
      <c r="V1061" s="36"/>
      <c r="W1061" s="36"/>
      <c r="X1061" s="36"/>
      <c r="AD1061" s="36"/>
      <c r="AE1061" s="36"/>
      <c r="AF1061" s="36"/>
      <c r="AL1061" s="36"/>
      <c r="AM1061" s="36"/>
      <c r="AN1061" s="36"/>
      <c r="AT1061" s="36"/>
      <c r="AU1061" s="36"/>
      <c r="AV1061" s="36"/>
      <c r="BB1061" s="36"/>
      <c r="BC1061" s="36"/>
      <c r="BD1061" s="36"/>
      <c r="BJ1061" s="36"/>
      <c r="BK1061" s="36"/>
      <c r="BL1061" s="36"/>
      <c r="BR1061" s="36"/>
      <c r="BS1061" s="36"/>
      <c r="BT1061" s="36"/>
      <c r="BZ1061" s="36"/>
      <c r="CA1061" s="36"/>
      <c r="CB1061" s="36"/>
      <c r="CH1061" s="36"/>
      <c r="CI1061" s="36"/>
      <c r="CJ1061" s="36"/>
      <c r="CP1061" s="36"/>
      <c r="CQ1061" s="36"/>
      <c r="CR1061" s="36"/>
      <c r="CX1061" s="36"/>
      <c r="CY1061" s="36"/>
      <c r="CZ1061" s="36"/>
      <c r="DF1061" s="36">
        <v>9.6699999999999999E-9</v>
      </c>
      <c r="DG1061" s="36">
        <v>3.8464537273100001</v>
      </c>
      <c r="DH1061" s="36">
        <v>604.47256366190004</v>
      </c>
      <c r="DI1061" s="30">
        <f t="shared" si="400"/>
        <v>8.5097040286698696E-9</v>
      </c>
      <c r="DJ1061" s="30">
        <f t="shared" si="401"/>
        <v>8.5101194195153064E-9</v>
      </c>
      <c r="DK1061" s="30">
        <f t="shared" si="402"/>
        <v>8.510119418814418E-9</v>
      </c>
      <c r="DL1061" s="30">
        <f t="shared" si="403"/>
        <v>8.5101194188144213E-9</v>
      </c>
      <c r="DN1061" s="36"/>
      <c r="DO1061" s="36"/>
      <c r="DP1061" s="36"/>
      <c r="DV1061" s="36"/>
      <c r="DW1061" s="36"/>
      <c r="DX1061" s="36"/>
      <c r="ED1061" s="36"/>
      <c r="EE1061" s="36"/>
      <c r="EF1061" s="36"/>
      <c r="EL1061" s="36"/>
      <c r="EM1061" s="36"/>
      <c r="EN1061" s="36"/>
      <c r="ET1061" s="36"/>
      <c r="EU1061" s="36"/>
      <c r="EV1061" s="36"/>
    </row>
    <row r="1062" spans="14:152" s="30" customFormat="1" ht="12.75">
      <c r="N1062" s="36">
        <v>1.87E-9</v>
      </c>
      <c r="O1062" s="36">
        <v>3.1759211340300002</v>
      </c>
      <c r="P1062" s="36">
        <v>842.90144101349995</v>
      </c>
      <c r="Q1062" s="30">
        <f t="shared" si="396"/>
        <v>1.3674108115604952E-10</v>
      </c>
      <c r="R1062" s="30">
        <f t="shared" si="397"/>
        <v>1.3650584984927456E-10</v>
      </c>
      <c r="S1062" s="30">
        <f t="shared" si="398"/>
        <v>1.3650585024621599E-10</v>
      </c>
      <c r="T1062" s="30">
        <f t="shared" si="399"/>
        <v>1.3650585024621434E-10</v>
      </c>
      <c r="V1062" s="36"/>
      <c r="W1062" s="36"/>
      <c r="X1062" s="36"/>
      <c r="AD1062" s="36"/>
      <c r="AE1062" s="36"/>
      <c r="AF1062" s="36"/>
      <c r="AL1062" s="36"/>
      <c r="AM1062" s="36"/>
      <c r="AN1062" s="36"/>
      <c r="AT1062" s="36"/>
      <c r="AU1062" s="36"/>
      <c r="AV1062" s="36"/>
      <c r="BB1062" s="36"/>
      <c r="BC1062" s="36"/>
      <c r="BD1062" s="36"/>
      <c r="BJ1062" s="36"/>
      <c r="BK1062" s="36"/>
      <c r="BL1062" s="36"/>
      <c r="BR1062" s="36"/>
      <c r="BS1062" s="36"/>
      <c r="BT1062" s="36"/>
      <c r="BZ1062" s="36"/>
      <c r="CA1062" s="36"/>
      <c r="CB1062" s="36"/>
      <c r="CH1062" s="36"/>
      <c r="CI1062" s="36"/>
      <c r="CJ1062" s="36"/>
      <c r="CP1062" s="36"/>
      <c r="CQ1062" s="36"/>
      <c r="CR1062" s="36"/>
      <c r="CX1062" s="36"/>
      <c r="CY1062" s="36"/>
      <c r="CZ1062" s="36"/>
      <c r="DF1062" s="36">
        <v>1.171E-8</v>
      </c>
      <c r="DG1062" s="36">
        <v>0.42265751679000002</v>
      </c>
      <c r="DH1062" s="36">
        <v>10011.032151036899</v>
      </c>
      <c r="DI1062" s="30">
        <f t="shared" si="400"/>
        <v>1.2432396830507428E-9</v>
      </c>
      <c r="DJ1062" s="30">
        <f t="shared" si="401"/>
        <v>1.2606809578991858E-9</v>
      </c>
      <c r="DK1062" s="30">
        <f t="shared" si="402"/>
        <v>1.2606809284703756E-9</v>
      </c>
      <c r="DL1062" s="30">
        <f t="shared" si="403"/>
        <v>1.2606809284704583E-9</v>
      </c>
      <c r="DN1062" s="36"/>
      <c r="DO1062" s="36"/>
      <c r="DP1062" s="36"/>
      <c r="DV1062" s="36"/>
      <c r="DW1062" s="36"/>
      <c r="DX1062" s="36"/>
      <c r="ED1062" s="36"/>
      <c r="EE1062" s="36"/>
      <c r="EF1062" s="36"/>
      <c r="EL1062" s="36"/>
      <c r="EM1062" s="36"/>
      <c r="EN1062" s="36"/>
      <c r="ET1062" s="36"/>
      <c r="EU1062" s="36"/>
      <c r="EV1062" s="36"/>
    </row>
    <row r="1063" spans="14:152" s="30" customFormat="1" ht="12.75">
      <c r="N1063" s="36">
        <v>1.73E-9</v>
      </c>
      <c r="O1063" s="36">
        <v>1.9152883635</v>
      </c>
      <c r="P1063" s="36">
        <v>3487.4241132234001</v>
      </c>
      <c r="Q1063" s="30">
        <f t="shared" si="396"/>
        <v>2.4522843954922727E-10</v>
      </c>
      <c r="R1063" s="30">
        <f t="shared" si="397"/>
        <v>2.4612208640145603E-10</v>
      </c>
      <c r="S1063" s="30">
        <f t="shared" si="398"/>
        <v>2.4612208489353747E-10</v>
      </c>
      <c r="T1063" s="30">
        <f t="shared" si="399"/>
        <v>2.4612208489354352E-10</v>
      </c>
      <c r="V1063" s="36"/>
      <c r="W1063" s="36"/>
      <c r="X1063" s="36"/>
      <c r="AD1063" s="36"/>
      <c r="AE1063" s="36"/>
      <c r="AF1063" s="36"/>
      <c r="AL1063" s="36"/>
      <c r="AM1063" s="36"/>
      <c r="AN1063" s="36"/>
      <c r="AT1063" s="36"/>
      <c r="AU1063" s="36"/>
      <c r="AV1063" s="36"/>
      <c r="BB1063" s="36"/>
      <c r="BC1063" s="36"/>
      <c r="BD1063" s="36"/>
      <c r="BJ1063" s="36"/>
      <c r="BK1063" s="36"/>
      <c r="BL1063" s="36"/>
      <c r="BR1063" s="36"/>
      <c r="BS1063" s="36"/>
      <c r="BT1063" s="36"/>
      <c r="BZ1063" s="36"/>
      <c r="CA1063" s="36"/>
      <c r="CB1063" s="36"/>
      <c r="CH1063" s="36"/>
      <c r="CI1063" s="36"/>
      <c r="CJ1063" s="36"/>
      <c r="CP1063" s="36"/>
      <c r="CQ1063" s="36"/>
      <c r="CR1063" s="36"/>
      <c r="CX1063" s="36"/>
      <c r="CY1063" s="36"/>
      <c r="CZ1063" s="36"/>
      <c r="DF1063" s="36">
        <v>9.6500000000000004E-9</v>
      </c>
      <c r="DG1063" s="36">
        <v>5.3967721929999997E-2</v>
      </c>
      <c r="DH1063" s="36">
        <v>962.50893109410003</v>
      </c>
      <c r="DI1063" s="30">
        <f t="shared" si="400"/>
        <v>5.2102463484037176E-9</v>
      </c>
      <c r="DJ1063" s="30">
        <f t="shared" si="401"/>
        <v>5.211416160400848E-9</v>
      </c>
      <c r="DK1063" s="30">
        <f t="shared" si="402"/>
        <v>5.2114161584269527E-9</v>
      </c>
      <c r="DL1063" s="30">
        <f t="shared" si="403"/>
        <v>5.2114161584269602E-9</v>
      </c>
      <c r="DN1063" s="36"/>
      <c r="DO1063" s="36"/>
      <c r="DP1063" s="36"/>
      <c r="DV1063" s="36"/>
      <c r="DW1063" s="36"/>
      <c r="DX1063" s="36"/>
      <c r="ED1063" s="36"/>
      <c r="EE1063" s="36"/>
      <c r="EF1063" s="36"/>
      <c r="EL1063" s="36"/>
      <c r="EM1063" s="36"/>
      <c r="EN1063" s="36"/>
      <c r="ET1063" s="36"/>
      <c r="EU1063" s="36"/>
      <c r="EV1063" s="36"/>
    </row>
    <row r="1064" spans="14:152" s="30" customFormat="1" ht="12.75">
      <c r="N1064" s="36">
        <v>1.5400000000000001E-9</v>
      </c>
      <c r="O1064" s="36">
        <v>0.37169915171000001</v>
      </c>
      <c r="P1064" s="36">
        <v>285.11174858869998</v>
      </c>
      <c r="Q1064" s="30">
        <f t="shared" si="396"/>
        <v>5.449122137722496E-10</v>
      </c>
      <c r="R1064" s="30">
        <f t="shared" si="397"/>
        <v>5.4485076232318753E-10</v>
      </c>
      <c r="S1064" s="30">
        <f t="shared" si="398"/>
        <v>5.4485076242688403E-10</v>
      </c>
      <c r="T1064" s="30">
        <f t="shared" si="399"/>
        <v>5.4485076242688403E-10</v>
      </c>
      <c r="V1064" s="36"/>
      <c r="W1064" s="36"/>
      <c r="X1064" s="36"/>
      <c r="AD1064" s="36"/>
      <c r="AE1064" s="36"/>
      <c r="AF1064" s="36"/>
      <c r="AL1064" s="36"/>
      <c r="AM1064" s="36"/>
      <c r="AN1064" s="36"/>
      <c r="AT1064" s="36"/>
      <c r="AU1064" s="36"/>
      <c r="AV1064" s="36"/>
      <c r="BB1064" s="36"/>
      <c r="BC1064" s="36"/>
      <c r="BD1064" s="36"/>
      <c r="BJ1064" s="36"/>
      <c r="BK1064" s="36"/>
      <c r="BL1064" s="36"/>
      <c r="BR1064" s="36"/>
      <c r="BS1064" s="36"/>
      <c r="BT1064" s="36"/>
      <c r="BZ1064" s="36"/>
      <c r="CA1064" s="36"/>
      <c r="CB1064" s="36"/>
      <c r="CH1064" s="36"/>
      <c r="CI1064" s="36"/>
      <c r="CJ1064" s="36"/>
      <c r="CP1064" s="36"/>
      <c r="CQ1064" s="36"/>
      <c r="CR1064" s="36"/>
      <c r="CX1064" s="36"/>
      <c r="CY1064" s="36"/>
      <c r="CZ1064" s="36"/>
      <c r="DF1064" s="36">
        <v>1.096E-8</v>
      </c>
      <c r="DG1064" s="36">
        <v>3.0468519973500001</v>
      </c>
      <c r="DH1064" s="36">
        <v>608.404716925</v>
      </c>
      <c r="DI1064" s="30">
        <f t="shared" si="400"/>
        <v>1.0381017683233254E-8</v>
      </c>
      <c r="DJ1064" s="30">
        <f t="shared" si="401"/>
        <v>1.0380697624200148E-8</v>
      </c>
      <c r="DK1064" s="30">
        <f t="shared" si="402"/>
        <v>1.0380697624740302E-8</v>
      </c>
      <c r="DL1064" s="30">
        <f t="shared" si="403"/>
        <v>1.03806976247403E-8</v>
      </c>
      <c r="DN1064" s="36"/>
      <c r="DO1064" s="36"/>
      <c r="DP1064" s="36"/>
      <c r="DV1064" s="36"/>
      <c r="DW1064" s="36"/>
      <c r="DX1064" s="36"/>
      <c r="ED1064" s="36"/>
      <c r="EE1064" s="36"/>
      <c r="EF1064" s="36"/>
      <c r="EL1064" s="36"/>
      <c r="EM1064" s="36"/>
      <c r="EN1064" s="36"/>
      <c r="ET1064" s="36"/>
      <c r="EU1064" s="36"/>
      <c r="EV1064" s="36"/>
    </row>
    <row r="1065" spans="14:152" s="30" customFormat="1" ht="12.75">
      <c r="N1065" s="36">
        <v>1.9800000000000002E-9</v>
      </c>
      <c r="O1065" s="36">
        <v>3.14620903981</v>
      </c>
      <c r="P1065" s="36">
        <v>640.86049416050002</v>
      </c>
      <c r="Q1065" s="30">
        <f t="shared" si="396"/>
        <v>1.8181892262877668E-9</v>
      </c>
      <c r="R1065" s="30">
        <f t="shared" si="397"/>
        <v>1.8181140392917523E-9</v>
      </c>
      <c r="S1065" s="30">
        <f t="shared" si="398"/>
        <v>1.8181140394186403E-9</v>
      </c>
      <c r="T1065" s="30">
        <f t="shared" si="399"/>
        <v>1.8181140394186395E-9</v>
      </c>
      <c r="V1065" s="36"/>
      <c r="W1065" s="36"/>
      <c r="X1065" s="36"/>
      <c r="AD1065" s="36"/>
      <c r="AE1065" s="36"/>
      <c r="AF1065" s="36"/>
      <c r="AL1065" s="36"/>
      <c r="AM1065" s="36"/>
      <c r="AN1065" s="36"/>
      <c r="AT1065" s="36"/>
      <c r="AU1065" s="36"/>
      <c r="AV1065" s="36"/>
      <c r="BB1065" s="36"/>
      <c r="BC1065" s="36"/>
      <c r="BD1065" s="36"/>
      <c r="BJ1065" s="36"/>
      <c r="BK1065" s="36"/>
      <c r="BL1065" s="36"/>
      <c r="BR1065" s="36"/>
      <c r="BS1065" s="36"/>
      <c r="BT1065" s="36"/>
      <c r="BZ1065" s="36"/>
      <c r="CA1065" s="36"/>
      <c r="CB1065" s="36"/>
      <c r="CH1065" s="36"/>
      <c r="CI1065" s="36"/>
      <c r="CJ1065" s="36"/>
      <c r="CP1065" s="36"/>
      <c r="CQ1065" s="36"/>
      <c r="CR1065" s="36"/>
      <c r="CX1065" s="36"/>
      <c r="CY1065" s="36"/>
      <c r="CZ1065" s="36"/>
      <c r="DF1065" s="36">
        <v>1.166E-8</v>
      </c>
      <c r="DG1065" s="36">
        <v>6.1499970688600003</v>
      </c>
      <c r="DH1065" s="36">
        <v>737.31280213030004</v>
      </c>
      <c r="DI1065" s="30">
        <f t="shared" si="400"/>
        <v>-5.4989767993435099E-9</v>
      </c>
      <c r="DJ1065" s="30">
        <f t="shared" si="401"/>
        <v>-5.4978423747639661E-9</v>
      </c>
      <c r="DK1065" s="30">
        <f t="shared" si="402"/>
        <v>-5.4978423766783019E-9</v>
      </c>
      <c r="DL1065" s="30">
        <f t="shared" si="403"/>
        <v>-5.4978423766782928E-9</v>
      </c>
      <c r="DN1065" s="36"/>
      <c r="DO1065" s="36"/>
      <c r="DP1065" s="36"/>
      <c r="DV1065" s="36"/>
      <c r="DW1065" s="36"/>
      <c r="DX1065" s="36"/>
      <c r="ED1065" s="36"/>
      <c r="EE1065" s="36"/>
      <c r="EF1065" s="36"/>
      <c r="EL1065" s="36"/>
      <c r="EM1065" s="36"/>
      <c r="EN1065" s="36"/>
      <c r="ET1065" s="36"/>
      <c r="EU1065" s="36"/>
      <c r="EV1065" s="36"/>
    </row>
    <row r="1066" spans="14:152" s="30" customFormat="1" ht="12.75">
      <c r="N1066" s="36">
        <v>1.43E-9</v>
      </c>
      <c r="O1066" s="36">
        <v>3.4276042736400001</v>
      </c>
      <c r="P1066" s="36">
        <v>520.12973753899996</v>
      </c>
      <c r="Q1066" s="30">
        <f t="shared" si="396"/>
        <v>1.2237895690753948E-9</v>
      </c>
      <c r="R1066" s="30">
        <f t="shared" si="397"/>
        <v>1.2238471410606852E-9</v>
      </c>
      <c r="S1066" s="30">
        <f t="shared" si="398"/>
        <v>1.2238471409635421E-9</v>
      </c>
      <c r="T1066" s="30">
        <f t="shared" si="399"/>
        <v>1.2238471409635425E-9</v>
      </c>
      <c r="V1066" s="36"/>
      <c r="W1066" s="36"/>
      <c r="X1066" s="36"/>
      <c r="AD1066" s="36"/>
      <c r="AE1066" s="36"/>
      <c r="AF1066" s="36"/>
      <c r="AL1066" s="36"/>
      <c r="AM1066" s="36"/>
      <c r="AN1066" s="36"/>
      <c r="AT1066" s="36"/>
      <c r="AU1066" s="36"/>
      <c r="AV1066" s="36"/>
      <c r="BB1066" s="36"/>
      <c r="BC1066" s="36"/>
      <c r="BD1066" s="36"/>
      <c r="BJ1066" s="36"/>
      <c r="BK1066" s="36"/>
      <c r="BL1066" s="36"/>
      <c r="BR1066" s="36"/>
      <c r="BS1066" s="36"/>
      <c r="BT1066" s="36"/>
      <c r="BZ1066" s="36"/>
      <c r="CA1066" s="36"/>
      <c r="CB1066" s="36"/>
      <c r="CH1066" s="36"/>
      <c r="CI1066" s="36"/>
      <c r="CJ1066" s="36"/>
      <c r="CP1066" s="36"/>
      <c r="CQ1066" s="36"/>
      <c r="CR1066" s="36"/>
      <c r="CX1066" s="36"/>
      <c r="CY1066" s="36"/>
      <c r="CZ1066" s="36"/>
      <c r="DF1066" s="36">
        <v>9.8600000000000003E-9</v>
      </c>
      <c r="DG1066" s="36">
        <v>3.71830385737</v>
      </c>
      <c r="DH1066" s="36">
        <v>1235.6117715723999</v>
      </c>
      <c r="DI1066" s="30">
        <f t="shared" si="400"/>
        <v>-9.8596044922646535E-9</v>
      </c>
      <c r="DJ1066" s="30">
        <f t="shared" si="401"/>
        <v>-9.859620652284295E-9</v>
      </c>
      <c r="DK1066" s="30">
        <f t="shared" si="402"/>
        <v>-9.8596206522573107E-9</v>
      </c>
      <c r="DL1066" s="30">
        <f t="shared" si="403"/>
        <v>-9.8596206522573107E-9</v>
      </c>
      <c r="DN1066" s="36"/>
      <c r="DO1066" s="36"/>
      <c r="DP1066" s="36"/>
      <c r="DV1066" s="36"/>
      <c r="DW1066" s="36"/>
      <c r="DX1066" s="36"/>
      <c r="ED1066" s="36"/>
      <c r="EE1066" s="36"/>
      <c r="EF1066" s="36"/>
      <c r="EL1066" s="36"/>
      <c r="EM1066" s="36"/>
      <c r="EN1066" s="36"/>
      <c r="ET1066" s="36"/>
      <c r="EU1066" s="36"/>
      <c r="EV1066" s="36"/>
    </row>
    <row r="1067" spans="14:152" s="30" customFormat="1" ht="12.75">
      <c r="N1067" s="36">
        <v>1.57E-9</v>
      </c>
      <c r="O1067" s="36">
        <v>2.3491311879199999</v>
      </c>
      <c r="P1067" s="36">
        <v>5959.570433334</v>
      </c>
      <c r="Q1067" s="30">
        <f t="shared" si="396"/>
        <v>1.1784857876194935E-9</v>
      </c>
      <c r="R1067" s="30">
        <f t="shared" si="397"/>
        <v>1.1794103884690205E-9</v>
      </c>
      <c r="S1067" s="30">
        <f t="shared" si="398"/>
        <v>1.1794103869095991E-9</v>
      </c>
      <c r="T1067" s="30">
        <f t="shared" si="399"/>
        <v>1.1794103869096063E-9</v>
      </c>
      <c r="V1067" s="36"/>
      <c r="W1067" s="36"/>
      <c r="X1067" s="36"/>
      <c r="AD1067" s="36"/>
      <c r="AE1067" s="36"/>
      <c r="AF1067" s="36"/>
      <c r="AL1067" s="36"/>
      <c r="AM1067" s="36"/>
      <c r="AN1067" s="36"/>
      <c r="AT1067" s="36"/>
      <c r="AU1067" s="36"/>
      <c r="AV1067" s="36"/>
      <c r="BB1067" s="36"/>
      <c r="BC1067" s="36"/>
      <c r="BD1067" s="36"/>
      <c r="BJ1067" s="36"/>
      <c r="BK1067" s="36"/>
      <c r="BL1067" s="36"/>
      <c r="BR1067" s="36"/>
      <c r="BS1067" s="36"/>
      <c r="BT1067" s="36"/>
      <c r="BZ1067" s="36"/>
      <c r="CA1067" s="36"/>
      <c r="CB1067" s="36"/>
      <c r="CH1067" s="36"/>
      <c r="CI1067" s="36"/>
      <c r="CJ1067" s="36"/>
      <c r="CP1067" s="36"/>
      <c r="CQ1067" s="36"/>
      <c r="CR1067" s="36"/>
      <c r="CX1067" s="36"/>
      <c r="CY1067" s="36"/>
      <c r="CZ1067" s="36"/>
      <c r="DF1067" s="36">
        <v>9.53E-9</v>
      </c>
      <c r="DG1067" s="36">
        <v>0.79704964353999996</v>
      </c>
      <c r="DH1067" s="36">
        <v>16.462326235300001</v>
      </c>
      <c r="DI1067" s="30">
        <f t="shared" si="400"/>
        <v>7.2533815978492697E-9</v>
      </c>
      <c r="DJ1067" s="30">
        <f t="shared" si="401"/>
        <v>7.2533968248495996E-9</v>
      </c>
      <c r="DK1067" s="30">
        <f t="shared" si="402"/>
        <v>7.2533968248239048E-9</v>
      </c>
      <c r="DL1067" s="30">
        <f t="shared" si="403"/>
        <v>7.2533968248239048E-9</v>
      </c>
      <c r="DN1067" s="36"/>
      <c r="DO1067" s="36"/>
      <c r="DP1067" s="36"/>
      <c r="DV1067" s="36"/>
      <c r="DW1067" s="36"/>
      <c r="DX1067" s="36"/>
      <c r="ED1067" s="36"/>
      <c r="EE1067" s="36"/>
      <c r="EF1067" s="36"/>
      <c r="EL1067" s="36"/>
      <c r="EM1067" s="36"/>
      <c r="EN1067" s="36"/>
      <c r="ET1067" s="36"/>
      <c r="EU1067" s="36"/>
      <c r="EV1067" s="36"/>
    </row>
    <row r="1068" spans="14:152" s="30" customFormat="1" ht="12.75">
      <c r="N1068" s="36">
        <v>1.7800000000000001E-9</v>
      </c>
      <c r="O1068" s="36">
        <v>5.3456618465699997</v>
      </c>
      <c r="P1068" s="36">
        <v>272.5815756165</v>
      </c>
      <c r="Q1068" s="30">
        <f t="shared" si="396"/>
        <v>-1.3697301203657221E-9</v>
      </c>
      <c r="R1068" s="30">
        <f t="shared" si="397"/>
        <v>-1.3697764860036327E-9</v>
      </c>
      <c r="S1068" s="30">
        <f t="shared" si="398"/>
        <v>-1.3697764859253954E-9</v>
      </c>
      <c r="T1068" s="30">
        <f t="shared" si="399"/>
        <v>-1.3697764859253954E-9</v>
      </c>
      <c r="V1068" s="36"/>
      <c r="W1068" s="36"/>
      <c r="X1068" s="36"/>
      <c r="AD1068" s="36"/>
      <c r="AE1068" s="36"/>
      <c r="AF1068" s="36"/>
      <c r="AL1068" s="36"/>
      <c r="AM1068" s="36"/>
      <c r="AN1068" s="36"/>
      <c r="AT1068" s="36"/>
      <c r="AU1068" s="36"/>
      <c r="AV1068" s="36"/>
      <c r="BB1068" s="36"/>
      <c r="BC1068" s="36"/>
      <c r="BD1068" s="36"/>
      <c r="BJ1068" s="36"/>
      <c r="BK1068" s="36"/>
      <c r="BL1068" s="36"/>
      <c r="BR1068" s="36"/>
      <c r="BS1068" s="36"/>
      <c r="BT1068" s="36"/>
      <c r="BZ1068" s="36"/>
      <c r="CA1068" s="36"/>
      <c r="CB1068" s="36"/>
      <c r="CH1068" s="36"/>
      <c r="CI1068" s="36"/>
      <c r="CJ1068" s="36"/>
      <c r="CP1068" s="36"/>
      <c r="CQ1068" s="36"/>
      <c r="CR1068" s="36"/>
      <c r="CX1068" s="36"/>
      <c r="CY1068" s="36"/>
      <c r="CZ1068" s="36"/>
      <c r="DF1068" s="36">
        <v>9.7599999999999994E-9</v>
      </c>
      <c r="DG1068" s="36">
        <v>1.05304205075</v>
      </c>
      <c r="DH1068" s="36">
        <v>8.3373872781999996</v>
      </c>
      <c r="DI1068" s="30">
        <f t="shared" si="400"/>
        <v>5.2172602056842742E-9</v>
      </c>
      <c r="DJ1068" s="30">
        <f t="shared" si="401"/>
        <v>5.2172704963589179E-9</v>
      </c>
      <c r="DK1068" s="30">
        <f t="shared" si="402"/>
        <v>5.2172704963415537E-9</v>
      </c>
      <c r="DL1068" s="30">
        <f t="shared" si="403"/>
        <v>5.2172704963415537E-9</v>
      </c>
      <c r="DN1068" s="36"/>
      <c r="DO1068" s="36"/>
      <c r="DP1068" s="36"/>
      <c r="DV1068" s="36"/>
      <c r="DW1068" s="36"/>
      <c r="DX1068" s="36"/>
      <c r="ED1068" s="36"/>
      <c r="EE1068" s="36"/>
      <c r="EF1068" s="36"/>
      <c r="EL1068" s="36"/>
      <c r="EM1068" s="36"/>
      <c r="EN1068" s="36"/>
      <c r="ET1068" s="36"/>
      <c r="EU1068" s="36"/>
      <c r="EV1068" s="36"/>
    </row>
    <row r="1069" spans="14:152" s="30" customFormat="1" ht="12.75">
      <c r="N1069" s="36">
        <v>1.7100000000000001E-9</v>
      </c>
      <c r="O1069" s="36">
        <v>3.3418526555099999</v>
      </c>
      <c r="P1069" s="36">
        <v>3067.9394693482</v>
      </c>
      <c r="Q1069" s="30">
        <f t="shared" si="396"/>
        <v>7.723084215268506E-10</v>
      </c>
      <c r="R1069" s="30">
        <f t="shared" si="397"/>
        <v>7.7160794427666119E-10</v>
      </c>
      <c r="S1069" s="30">
        <f t="shared" si="398"/>
        <v>7.7160794545881251E-10</v>
      </c>
      <c r="T1069" s="30">
        <f t="shared" si="399"/>
        <v>7.7160794545880703E-10</v>
      </c>
      <c r="V1069" s="36"/>
      <c r="W1069" s="36"/>
      <c r="X1069" s="36"/>
      <c r="AD1069" s="36"/>
      <c r="AE1069" s="36"/>
      <c r="AF1069" s="36"/>
      <c r="AL1069" s="36"/>
      <c r="AM1069" s="36"/>
      <c r="AN1069" s="36"/>
      <c r="AT1069" s="36"/>
      <c r="AU1069" s="36"/>
      <c r="AV1069" s="36"/>
      <c r="BB1069" s="36"/>
      <c r="BC1069" s="36"/>
      <c r="BD1069" s="36"/>
      <c r="BJ1069" s="36"/>
      <c r="BK1069" s="36"/>
      <c r="BL1069" s="36"/>
      <c r="BR1069" s="36"/>
      <c r="BS1069" s="36"/>
      <c r="BT1069" s="36"/>
      <c r="BZ1069" s="36"/>
      <c r="CA1069" s="36"/>
      <c r="CB1069" s="36"/>
      <c r="CH1069" s="36"/>
      <c r="CI1069" s="36"/>
      <c r="CJ1069" s="36"/>
      <c r="CP1069" s="36"/>
      <c r="CQ1069" s="36"/>
      <c r="CR1069" s="36"/>
      <c r="CX1069" s="36"/>
      <c r="CY1069" s="36"/>
      <c r="CZ1069" s="36"/>
      <c r="DF1069" s="36">
        <v>1.1420000000000001E-8</v>
      </c>
      <c r="DG1069" s="36">
        <v>1.06057209808</v>
      </c>
      <c r="DH1069" s="36">
        <v>369.97583957339998</v>
      </c>
      <c r="DI1069" s="30">
        <f t="shared" si="400"/>
        <v>6.2585324840545931E-9</v>
      </c>
      <c r="DJ1069" s="30">
        <f t="shared" si="401"/>
        <v>6.2580036372670931E-9</v>
      </c>
      <c r="DK1069" s="30">
        <f t="shared" si="402"/>
        <v>6.2580036381595084E-9</v>
      </c>
      <c r="DL1069" s="30">
        <f t="shared" si="403"/>
        <v>6.2580036381595051E-9</v>
      </c>
      <c r="DN1069" s="36"/>
      <c r="DO1069" s="36"/>
      <c r="DP1069" s="36"/>
      <c r="DV1069" s="36"/>
      <c r="DW1069" s="36"/>
      <c r="DX1069" s="36"/>
      <c r="ED1069" s="36"/>
      <c r="EE1069" s="36"/>
      <c r="EF1069" s="36"/>
      <c r="EL1069" s="36"/>
      <c r="EM1069" s="36"/>
      <c r="EN1069" s="36"/>
      <c r="ET1069" s="36"/>
      <c r="EU1069" s="36"/>
      <c r="EV1069" s="36"/>
    </row>
    <row r="1070" spans="14:152" s="30" customFormat="1" ht="12.75">
      <c r="N1070" s="36">
        <v>1.7100000000000001E-9</v>
      </c>
      <c r="O1070" s="36">
        <v>4.8784887829199999</v>
      </c>
      <c r="P1070" s="36">
        <v>354.52490529440001</v>
      </c>
      <c r="Q1070" s="30">
        <f t="shared" si="396"/>
        <v>-1.6654388281335922E-9</v>
      </c>
      <c r="R1070" s="30">
        <f t="shared" si="397"/>
        <v>-1.6654182512991776E-9</v>
      </c>
      <c r="S1070" s="30">
        <f t="shared" si="398"/>
        <v>-1.6654182513339037E-9</v>
      </c>
      <c r="T1070" s="30">
        <f t="shared" si="399"/>
        <v>-1.6654182513339037E-9</v>
      </c>
      <c r="V1070" s="36"/>
      <c r="W1070" s="36"/>
      <c r="X1070" s="36"/>
      <c r="AD1070" s="36"/>
      <c r="AE1070" s="36"/>
      <c r="AF1070" s="36"/>
      <c r="AL1070" s="36"/>
      <c r="AM1070" s="36"/>
      <c r="AN1070" s="36"/>
      <c r="AT1070" s="36"/>
      <c r="AU1070" s="36"/>
      <c r="AV1070" s="36"/>
      <c r="BB1070" s="36"/>
      <c r="BC1070" s="36"/>
      <c r="BD1070" s="36"/>
      <c r="BJ1070" s="36"/>
      <c r="BK1070" s="36"/>
      <c r="BL1070" s="36"/>
      <c r="BR1070" s="36"/>
      <c r="BS1070" s="36"/>
      <c r="BT1070" s="36"/>
      <c r="BZ1070" s="36"/>
      <c r="CA1070" s="36"/>
      <c r="CB1070" s="36"/>
      <c r="CH1070" s="36"/>
      <c r="CI1070" s="36"/>
      <c r="CJ1070" s="36"/>
      <c r="CP1070" s="36"/>
      <c r="CQ1070" s="36"/>
      <c r="CR1070" s="36"/>
      <c r="CX1070" s="36"/>
      <c r="CY1070" s="36"/>
      <c r="CZ1070" s="36"/>
      <c r="DF1070" s="36">
        <v>1.0600000000000001E-8</v>
      </c>
      <c r="DG1070" s="36">
        <v>4.3623632260400003</v>
      </c>
      <c r="DH1070" s="36">
        <v>633.30500417500002</v>
      </c>
      <c r="DI1070" s="30">
        <f t="shared" si="400"/>
        <v>6.9881937835791381E-9</v>
      </c>
      <c r="DJ1070" s="30">
        <f t="shared" si="401"/>
        <v>6.9889490612460085E-9</v>
      </c>
      <c r="DK1070" s="30">
        <f t="shared" si="402"/>
        <v>6.9889490599715722E-9</v>
      </c>
      <c r="DL1070" s="30">
        <f t="shared" si="403"/>
        <v>6.9889490599715796E-9</v>
      </c>
      <c r="DN1070" s="36"/>
      <c r="DO1070" s="36"/>
      <c r="DP1070" s="36"/>
      <c r="DV1070" s="36"/>
      <c r="DW1070" s="36"/>
      <c r="DX1070" s="36"/>
      <c r="ED1070" s="36"/>
      <c r="EE1070" s="36"/>
      <c r="EF1070" s="36"/>
      <c r="EL1070" s="36"/>
      <c r="EM1070" s="36"/>
      <c r="EN1070" s="36"/>
      <c r="ET1070" s="36"/>
      <c r="EU1070" s="36"/>
      <c r="EV1070" s="36"/>
    </row>
    <row r="1071" spans="14:152" s="30" customFormat="1" ht="12.75">
      <c r="N1071" s="36">
        <v>1.8899999999999999E-9</v>
      </c>
      <c r="O1071" s="36">
        <v>7.0690846909999994E-2</v>
      </c>
      <c r="P1071" s="36">
        <v>1585.8915015461</v>
      </c>
      <c r="Q1071" s="30">
        <f t="shared" si="396"/>
        <v>-1.4426527285764883E-9</v>
      </c>
      <c r="R1071" s="30">
        <f t="shared" si="397"/>
        <v>-1.4429424422085595E-9</v>
      </c>
      <c r="S1071" s="30">
        <f t="shared" si="398"/>
        <v>-1.4429424417197522E-9</v>
      </c>
      <c r="T1071" s="30">
        <f t="shared" si="399"/>
        <v>-1.4429424417197545E-9</v>
      </c>
      <c r="V1071" s="36"/>
      <c r="W1071" s="36"/>
      <c r="X1071" s="36"/>
      <c r="AD1071" s="36"/>
      <c r="AE1071" s="36"/>
      <c r="AF1071" s="36"/>
      <c r="AL1071" s="36"/>
      <c r="AM1071" s="36"/>
      <c r="AN1071" s="36"/>
      <c r="AT1071" s="36"/>
      <c r="AU1071" s="36"/>
      <c r="AV1071" s="36"/>
      <c r="BB1071" s="36"/>
      <c r="BC1071" s="36"/>
      <c r="BD1071" s="36"/>
      <c r="BJ1071" s="36"/>
      <c r="BK1071" s="36"/>
      <c r="BL1071" s="36"/>
      <c r="BR1071" s="36"/>
      <c r="BS1071" s="36"/>
      <c r="BT1071" s="36"/>
      <c r="BZ1071" s="36"/>
      <c r="CA1071" s="36"/>
      <c r="CB1071" s="36"/>
      <c r="CH1071" s="36"/>
      <c r="CI1071" s="36"/>
      <c r="CJ1071" s="36"/>
      <c r="CP1071" s="36"/>
      <c r="CQ1071" s="36"/>
      <c r="CR1071" s="36"/>
      <c r="CX1071" s="36"/>
      <c r="CY1071" s="36"/>
      <c r="CZ1071" s="36"/>
      <c r="DF1071" s="36">
        <v>1.138E-8</v>
      </c>
      <c r="DG1071" s="36">
        <v>4.3185924510599998</v>
      </c>
      <c r="DH1071" s="36">
        <v>98.426907772600003</v>
      </c>
      <c r="DI1071" s="30">
        <f t="shared" si="400"/>
        <v>-9.1868670706354643E-9</v>
      </c>
      <c r="DJ1071" s="30">
        <f t="shared" si="401"/>
        <v>-9.1869659862697702E-9</v>
      </c>
      <c r="DK1071" s="30">
        <f t="shared" si="402"/>
        <v>-9.18696598610286E-9</v>
      </c>
      <c r="DL1071" s="30">
        <f t="shared" si="403"/>
        <v>-9.18696598610286E-9</v>
      </c>
      <c r="DN1071" s="36"/>
      <c r="DO1071" s="36"/>
      <c r="DP1071" s="36"/>
      <c r="DV1071" s="36"/>
      <c r="DW1071" s="36"/>
      <c r="DX1071" s="36"/>
      <c r="ED1071" s="36"/>
      <c r="EE1071" s="36"/>
      <c r="EF1071" s="36"/>
      <c r="EL1071" s="36"/>
      <c r="EM1071" s="36"/>
      <c r="EN1071" s="36"/>
      <c r="ET1071" s="36"/>
      <c r="EU1071" s="36"/>
      <c r="EV1071" s="36"/>
    </row>
    <row r="1072" spans="14:152" s="30" customFormat="1" ht="12.75">
      <c r="N1072" s="36">
        <v>1.37E-9</v>
      </c>
      <c r="O1072" s="36">
        <v>1.2892566588500001</v>
      </c>
      <c r="P1072" s="36">
        <v>214.10224459010001</v>
      </c>
      <c r="Q1072" s="30">
        <f t="shared" si="396"/>
        <v>1.3628583380368058E-9</v>
      </c>
      <c r="R1072" s="30">
        <f t="shared" si="397"/>
        <v>1.3628628131134568E-9</v>
      </c>
      <c r="S1072" s="30">
        <f t="shared" si="398"/>
        <v>1.3628628131059065E-9</v>
      </c>
      <c r="T1072" s="30">
        <f t="shared" si="399"/>
        <v>1.3628628131059068E-9</v>
      </c>
      <c r="V1072" s="36"/>
      <c r="W1072" s="36"/>
      <c r="X1072" s="36"/>
      <c r="AD1072" s="36"/>
      <c r="AE1072" s="36"/>
      <c r="AF1072" s="36"/>
      <c r="AL1072" s="36"/>
      <c r="AM1072" s="36"/>
      <c r="AN1072" s="36"/>
      <c r="AT1072" s="36"/>
      <c r="AU1072" s="36"/>
      <c r="AV1072" s="36"/>
      <c r="BB1072" s="36"/>
      <c r="BC1072" s="36"/>
      <c r="BD1072" s="36"/>
      <c r="BJ1072" s="36"/>
      <c r="BK1072" s="36"/>
      <c r="BL1072" s="36"/>
      <c r="BR1072" s="36"/>
      <c r="BS1072" s="36"/>
      <c r="BT1072" s="36"/>
      <c r="BZ1072" s="36"/>
      <c r="CA1072" s="36"/>
      <c r="CB1072" s="36"/>
      <c r="CH1072" s="36"/>
      <c r="CI1072" s="36"/>
      <c r="CJ1072" s="36"/>
      <c r="CP1072" s="36"/>
      <c r="CQ1072" s="36"/>
      <c r="CR1072" s="36"/>
      <c r="CX1072" s="36"/>
      <c r="CY1072" s="36"/>
      <c r="CZ1072" s="36"/>
      <c r="DF1072" s="36">
        <v>1.006E-8</v>
      </c>
      <c r="DG1072" s="36">
        <v>5.8903794489600001</v>
      </c>
      <c r="DH1072" s="36">
        <v>10007.099997773799</v>
      </c>
      <c r="DI1072" s="30">
        <f t="shared" si="400"/>
        <v>7.8804612861258633E-9</v>
      </c>
      <c r="DJ1072" s="30">
        <f t="shared" si="401"/>
        <v>7.8898161209256437E-9</v>
      </c>
      <c r="DK1072" s="30">
        <f t="shared" si="402"/>
        <v>7.88981610515481E-9</v>
      </c>
      <c r="DL1072" s="30">
        <f t="shared" si="403"/>
        <v>7.8898161051548994E-9</v>
      </c>
      <c r="DN1072" s="36"/>
      <c r="DO1072" s="36"/>
      <c r="DP1072" s="36"/>
      <c r="DV1072" s="36"/>
      <c r="DW1072" s="36"/>
      <c r="DX1072" s="36"/>
      <c r="ED1072" s="36"/>
      <c r="EE1072" s="36"/>
      <c r="EF1072" s="36"/>
      <c r="EL1072" s="36"/>
      <c r="EM1072" s="36"/>
      <c r="EN1072" s="36"/>
      <c r="ET1072" s="36"/>
      <c r="EU1072" s="36"/>
      <c r="EV1072" s="36"/>
    </row>
    <row r="1073" spans="14:152" s="30" customFormat="1" ht="12.75">
      <c r="N1073" s="36">
        <v>1.37E-9</v>
      </c>
      <c r="O1073" s="36">
        <v>3.4943848289999999</v>
      </c>
      <c r="P1073" s="36">
        <v>212.4959462859</v>
      </c>
      <c r="Q1073" s="30">
        <f t="shared" si="396"/>
        <v>-9.2921327942167623E-10</v>
      </c>
      <c r="R1073" s="30">
        <f t="shared" si="397"/>
        <v>-9.2918126837838857E-10</v>
      </c>
      <c r="S1073" s="30">
        <f t="shared" si="398"/>
        <v>-9.2918126843240636E-10</v>
      </c>
      <c r="T1073" s="30">
        <f t="shared" si="399"/>
        <v>-9.2918126843240585E-10</v>
      </c>
      <c r="V1073" s="36"/>
      <c r="W1073" s="36"/>
      <c r="X1073" s="36"/>
      <c r="AD1073" s="36"/>
      <c r="AE1073" s="36"/>
      <c r="AF1073" s="36"/>
      <c r="AL1073" s="36"/>
      <c r="AM1073" s="36"/>
      <c r="AN1073" s="36"/>
      <c r="AT1073" s="36"/>
      <c r="AU1073" s="36"/>
      <c r="AV1073" s="36"/>
      <c r="BB1073" s="36"/>
      <c r="BC1073" s="36"/>
      <c r="BD1073" s="36"/>
      <c r="BJ1073" s="36"/>
      <c r="BK1073" s="36"/>
      <c r="BL1073" s="36"/>
      <c r="BR1073" s="36"/>
      <c r="BS1073" s="36"/>
      <c r="BT1073" s="36"/>
      <c r="BZ1073" s="36"/>
      <c r="CA1073" s="36"/>
      <c r="CB1073" s="36"/>
      <c r="CH1073" s="36"/>
      <c r="CI1073" s="36"/>
      <c r="CJ1073" s="36"/>
      <c r="CP1073" s="36"/>
      <c r="CQ1073" s="36"/>
      <c r="CR1073" s="36"/>
      <c r="CX1073" s="36"/>
      <c r="CY1073" s="36"/>
      <c r="CZ1073" s="36"/>
      <c r="DF1073" s="36">
        <v>9.6699999999999999E-9</v>
      </c>
      <c r="DG1073" s="36">
        <v>1.5685291354699999</v>
      </c>
      <c r="DH1073" s="36">
        <v>157.6399519819</v>
      </c>
      <c r="DI1073" s="30">
        <f t="shared" si="400"/>
        <v>7.4302803646079064E-9</v>
      </c>
      <c r="DJ1073" s="30">
        <f t="shared" si="401"/>
        <v>7.4304263460042573E-9</v>
      </c>
      <c r="DK1073" s="30">
        <f t="shared" si="402"/>
        <v>7.4304263457579246E-9</v>
      </c>
      <c r="DL1073" s="30">
        <f t="shared" si="403"/>
        <v>7.4304263457579263E-9</v>
      </c>
      <c r="DN1073" s="36"/>
      <c r="DO1073" s="36"/>
      <c r="DP1073" s="36"/>
      <c r="DV1073" s="36"/>
      <c r="DW1073" s="36"/>
      <c r="DX1073" s="36"/>
      <c r="ED1073" s="36"/>
      <c r="EE1073" s="36"/>
      <c r="EF1073" s="36"/>
      <c r="EL1073" s="36"/>
      <c r="EM1073" s="36"/>
      <c r="EN1073" s="36"/>
      <c r="ET1073" s="36"/>
      <c r="EU1073" s="36"/>
      <c r="EV1073" s="36"/>
    </row>
    <row r="1074" spans="14:152" s="30" customFormat="1" ht="12.75">
      <c r="N1074" s="36">
        <v>1.74E-9</v>
      </c>
      <c r="O1074" s="36">
        <v>3.0745055557900001</v>
      </c>
      <c r="P1074" s="36">
        <v>64.959738580800007</v>
      </c>
      <c r="Q1074" s="30">
        <f t="shared" si="396"/>
        <v>-1.5835811379175628E-9</v>
      </c>
      <c r="R1074" s="30">
        <f t="shared" si="397"/>
        <v>-1.5835741292488271E-9</v>
      </c>
      <c r="S1074" s="30">
        <f t="shared" si="398"/>
        <v>-1.5835741292606537E-9</v>
      </c>
      <c r="T1074" s="30">
        <f t="shared" si="399"/>
        <v>-1.5835741292606537E-9</v>
      </c>
      <c r="V1074" s="36"/>
      <c r="W1074" s="36"/>
      <c r="X1074" s="36"/>
      <c r="AD1074" s="36"/>
      <c r="AE1074" s="36"/>
      <c r="AF1074" s="36"/>
      <c r="AL1074" s="36"/>
      <c r="AM1074" s="36"/>
      <c r="AN1074" s="36"/>
      <c r="AT1074" s="36"/>
      <c r="AU1074" s="36"/>
      <c r="AV1074" s="36"/>
      <c r="BB1074" s="36"/>
      <c r="BC1074" s="36"/>
      <c r="BD1074" s="36"/>
      <c r="BJ1074" s="36"/>
      <c r="BK1074" s="36"/>
      <c r="BL1074" s="36"/>
      <c r="BR1074" s="36"/>
      <c r="BS1074" s="36"/>
      <c r="BT1074" s="36"/>
      <c r="BZ1074" s="36"/>
      <c r="CA1074" s="36"/>
      <c r="CB1074" s="36"/>
      <c r="CH1074" s="36"/>
      <c r="CI1074" s="36"/>
      <c r="CJ1074" s="36"/>
      <c r="CP1074" s="36"/>
      <c r="CQ1074" s="36"/>
      <c r="CR1074" s="36"/>
      <c r="CX1074" s="36"/>
      <c r="CY1074" s="36"/>
      <c r="CZ1074" s="36"/>
      <c r="DF1074" s="36">
        <v>1.082E-8</v>
      </c>
      <c r="DG1074" s="36">
        <v>0.99548769517000002</v>
      </c>
      <c r="DH1074" s="36">
        <v>4.1446015842000001</v>
      </c>
      <c r="DI1074" s="30">
        <f t="shared" si="400"/>
        <v>6.0941402899388772E-9</v>
      </c>
      <c r="DJ1074" s="30">
        <f t="shared" si="401"/>
        <v>6.0941458347530893E-9</v>
      </c>
      <c r="DK1074" s="30">
        <f t="shared" si="402"/>
        <v>6.0941458347437331E-9</v>
      </c>
      <c r="DL1074" s="30">
        <f t="shared" si="403"/>
        <v>6.0941458347437331E-9</v>
      </c>
      <c r="DN1074" s="36"/>
      <c r="DO1074" s="36"/>
      <c r="DP1074" s="36"/>
      <c r="DV1074" s="36"/>
      <c r="DW1074" s="36"/>
      <c r="DX1074" s="36"/>
      <c r="ED1074" s="36"/>
      <c r="EE1074" s="36"/>
      <c r="EF1074" s="36"/>
      <c r="EL1074" s="36"/>
      <c r="EM1074" s="36"/>
      <c r="EN1074" s="36"/>
      <c r="ET1074" s="36"/>
      <c r="EU1074" s="36"/>
      <c r="EV1074" s="36"/>
    </row>
    <row r="1075" spans="14:152" s="30" customFormat="1" ht="12.75">
      <c r="N1075" s="36">
        <v>1.81E-9</v>
      </c>
      <c r="O1075" s="36">
        <v>0.78652249647000005</v>
      </c>
      <c r="P1075" s="36">
        <v>657.16276170139997</v>
      </c>
      <c r="Q1075" s="30">
        <f t="shared" si="396"/>
        <v>-1.737278267988318E-9</v>
      </c>
      <c r="R1075" s="30">
        <f t="shared" si="397"/>
        <v>-1.7373282045414057E-9</v>
      </c>
      <c r="S1075" s="30">
        <f t="shared" si="398"/>
        <v>-1.7373282044571549E-9</v>
      </c>
      <c r="T1075" s="30">
        <f t="shared" si="399"/>
        <v>-1.7373282044571551E-9</v>
      </c>
      <c r="V1075" s="36"/>
      <c r="W1075" s="36"/>
      <c r="X1075" s="36"/>
      <c r="AD1075" s="36"/>
      <c r="AE1075" s="36"/>
      <c r="AF1075" s="36"/>
      <c r="AL1075" s="36"/>
      <c r="AM1075" s="36"/>
      <c r="AN1075" s="36"/>
      <c r="AT1075" s="36"/>
      <c r="AU1075" s="36"/>
      <c r="AV1075" s="36"/>
      <c r="BB1075" s="36"/>
      <c r="BC1075" s="36"/>
      <c r="BD1075" s="36"/>
      <c r="BJ1075" s="36"/>
      <c r="BK1075" s="36"/>
      <c r="BL1075" s="36"/>
      <c r="BR1075" s="36"/>
      <c r="BS1075" s="36"/>
      <c r="BT1075" s="36"/>
      <c r="BZ1075" s="36"/>
      <c r="CA1075" s="36"/>
      <c r="CB1075" s="36"/>
      <c r="CH1075" s="36"/>
      <c r="CI1075" s="36"/>
      <c r="CJ1075" s="36"/>
      <c r="CP1075" s="36"/>
      <c r="CQ1075" s="36"/>
      <c r="CR1075" s="36"/>
      <c r="CX1075" s="36"/>
      <c r="CY1075" s="36"/>
      <c r="CZ1075" s="36"/>
      <c r="DF1075" s="36">
        <v>1.009E-8</v>
      </c>
      <c r="DG1075" s="36">
        <v>6.1503767949499997</v>
      </c>
      <c r="DH1075" s="36">
        <v>401.32539661049998</v>
      </c>
      <c r="DI1075" s="30">
        <f t="shared" si="400"/>
        <v>-7.1474811920260142E-9</v>
      </c>
      <c r="DJ1075" s="30">
        <f t="shared" si="401"/>
        <v>-7.1479088720912748E-9</v>
      </c>
      <c r="DK1075" s="30">
        <f t="shared" si="402"/>
        <v>-7.1479088713696135E-9</v>
      </c>
      <c r="DL1075" s="30">
        <f t="shared" si="403"/>
        <v>-7.1479088713696135E-9</v>
      </c>
      <c r="DN1075" s="36"/>
      <c r="DO1075" s="36"/>
      <c r="DP1075" s="36"/>
      <c r="DV1075" s="36"/>
      <c r="DW1075" s="36"/>
      <c r="DX1075" s="36"/>
      <c r="ED1075" s="36"/>
      <c r="EE1075" s="36"/>
      <c r="EF1075" s="36"/>
      <c r="EL1075" s="36"/>
      <c r="EM1075" s="36"/>
      <c r="EN1075" s="36"/>
      <c r="ET1075" s="36"/>
      <c r="EU1075" s="36"/>
      <c r="EV1075" s="36"/>
    </row>
    <row r="1076" spans="14:152" s="30" customFormat="1" ht="12.75">
      <c r="N1076" s="36">
        <v>1.5799999999999999E-9</v>
      </c>
      <c r="O1076" s="36">
        <v>2.93809799392</v>
      </c>
      <c r="P1076" s="36">
        <v>211.65456403530001</v>
      </c>
      <c r="Q1076" s="30">
        <f t="shared" si="396"/>
        <v>-3.0424043102142167E-10</v>
      </c>
      <c r="R1076" s="30">
        <f t="shared" si="397"/>
        <v>-3.0419132661233706E-10</v>
      </c>
      <c r="S1076" s="30">
        <f t="shared" si="398"/>
        <v>-3.0419132669519801E-10</v>
      </c>
      <c r="T1076" s="30">
        <f t="shared" si="399"/>
        <v>-3.0419132669519765E-10</v>
      </c>
      <c r="V1076" s="36"/>
      <c r="W1076" s="36"/>
      <c r="X1076" s="36"/>
      <c r="AD1076" s="36"/>
      <c r="AE1076" s="36"/>
      <c r="AF1076" s="36"/>
      <c r="AL1076" s="36"/>
      <c r="AM1076" s="36"/>
      <c r="AN1076" s="36"/>
      <c r="AT1076" s="36"/>
      <c r="AU1076" s="36"/>
      <c r="AV1076" s="36"/>
      <c r="BB1076" s="36"/>
      <c r="BC1076" s="36"/>
      <c r="BD1076" s="36"/>
      <c r="BJ1076" s="36"/>
      <c r="BK1076" s="36"/>
      <c r="BL1076" s="36"/>
      <c r="BR1076" s="36"/>
      <c r="BS1076" s="36"/>
      <c r="BT1076" s="36"/>
      <c r="BZ1076" s="36"/>
      <c r="CA1076" s="36"/>
      <c r="CB1076" s="36"/>
      <c r="CH1076" s="36"/>
      <c r="CI1076" s="36"/>
      <c r="CJ1076" s="36"/>
      <c r="CP1076" s="36"/>
      <c r="CQ1076" s="36"/>
      <c r="CR1076" s="36"/>
      <c r="CX1076" s="36"/>
      <c r="CY1076" s="36"/>
      <c r="CZ1076" s="36"/>
      <c r="DF1076" s="36">
        <v>9.8099999999999998E-9</v>
      </c>
      <c r="DG1076" s="36">
        <v>2.37620383333</v>
      </c>
      <c r="DH1076" s="36">
        <v>35.212274331000003</v>
      </c>
      <c r="DI1076" s="30">
        <f t="shared" si="400"/>
        <v>-5.6212004988741234E-9</v>
      </c>
      <c r="DJ1076" s="30">
        <f t="shared" si="401"/>
        <v>-5.6211581366800333E-9</v>
      </c>
      <c r="DK1076" s="30">
        <f t="shared" si="402"/>
        <v>-5.6211581367515166E-9</v>
      </c>
      <c r="DL1076" s="30">
        <f t="shared" si="403"/>
        <v>-5.6211581367515166E-9</v>
      </c>
      <c r="DN1076" s="36"/>
      <c r="DO1076" s="36"/>
      <c r="DP1076" s="36"/>
      <c r="DV1076" s="36"/>
      <c r="DW1076" s="36"/>
      <c r="DX1076" s="36"/>
      <c r="ED1076" s="36"/>
      <c r="EE1076" s="36"/>
      <c r="EF1076" s="36"/>
      <c r="EL1076" s="36"/>
      <c r="EM1076" s="36"/>
      <c r="EN1076" s="36"/>
      <c r="ET1076" s="36"/>
      <c r="EU1076" s="36"/>
      <c r="EV1076" s="36"/>
    </row>
    <row r="1077" spans="14:152" s="30" customFormat="1" ht="12.75">
      <c r="N1077" s="36">
        <v>1.33E-9</v>
      </c>
      <c r="O1077" s="36">
        <v>5.7072417359600003</v>
      </c>
      <c r="P1077" s="36">
        <v>469.72716135989998</v>
      </c>
      <c r="Q1077" s="30">
        <f t="shared" si="396"/>
        <v>-1.3289996553453248E-9</v>
      </c>
      <c r="R1077" s="30">
        <f t="shared" si="397"/>
        <v>-1.3289960269742659E-9</v>
      </c>
      <c r="S1077" s="30">
        <f t="shared" si="398"/>
        <v>-1.3289960269803941E-9</v>
      </c>
      <c r="T1077" s="30">
        <f t="shared" si="399"/>
        <v>-1.3289960269803941E-9</v>
      </c>
      <c r="V1077" s="36"/>
      <c r="W1077" s="36"/>
      <c r="X1077" s="36"/>
      <c r="AD1077" s="36"/>
      <c r="AE1077" s="36"/>
      <c r="AF1077" s="36"/>
      <c r="AL1077" s="36"/>
      <c r="AM1077" s="36"/>
      <c r="AN1077" s="36"/>
      <c r="AT1077" s="36"/>
      <c r="AU1077" s="36"/>
      <c r="AV1077" s="36"/>
      <c r="BB1077" s="36"/>
      <c r="BC1077" s="36"/>
      <c r="BD1077" s="36"/>
      <c r="BJ1077" s="36"/>
      <c r="BK1077" s="36"/>
      <c r="BL1077" s="36"/>
      <c r="BR1077" s="36"/>
      <c r="BS1077" s="36"/>
      <c r="BT1077" s="36"/>
      <c r="BZ1077" s="36"/>
      <c r="CA1077" s="36"/>
      <c r="CB1077" s="36"/>
      <c r="CH1077" s="36"/>
      <c r="CI1077" s="36"/>
      <c r="CJ1077" s="36"/>
      <c r="CP1077" s="36"/>
      <c r="CQ1077" s="36"/>
      <c r="CR1077" s="36"/>
      <c r="CX1077" s="36"/>
      <c r="CY1077" s="36"/>
      <c r="CZ1077" s="36"/>
      <c r="DF1077" s="36">
        <v>1.0109999999999999E-8</v>
      </c>
      <c r="DG1077" s="36">
        <v>5.4268547140200001</v>
      </c>
      <c r="DH1077" s="36">
        <v>110.7275860812</v>
      </c>
      <c r="DI1077" s="30">
        <f t="shared" si="400"/>
        <v>1.0146326494905887E-9</v>
      </c>
      <c r="DJ1077" s="30">
        <f t="shared" si="401"/>
        <v>1.0144659830800941E-9</v>
      </c>
      <c r="DK1077" s="30">
        <f t="shared" si="402"/>
        <v>1.0144659833613326E-9</v>
      </c>
      <c r="DL1077" s="30">
        <f t="shared" si="403"/>
        <v>1.0144659833613326E-9</v>
      </c>
      <c r="DN1077" s="36"/>
      <c r="DO1077" s="36"/>
      <c r="DP1077" s="36"/>
      <c r="DV1077" s="36"/>
      <c r="DW1077" s="36"/>
      <c r="DX1077" s="36"/>
      <c r="ED1077" s="36"/>
      <c r="EE1077" s="36"/>
      <c r="EF1077" s="36"/>
      <c r="EL1077" s="36"/>
      <c r="EM1077" s="36"/>
      <c r="EN1077" s="36"/>
      <c r="ET1077" s="36"/>
      <c r="EU1077" s="36"/>
      <c r="EV1077" s="36"/>
    </row>
    <row r="1078" spans="14:152" s="30" customFormat="1" ht="12.75">
      <c r="N1078" s="36">
        <v>1.3999999999999999E-9</v>
      </c>
      <c r="O1078" s="36">
        <v>0.35530248121000002</v>
      </c>
      <c r="P1078" s="36">
        <v>219.51887056149999</v>
      </c>
      <c r="Q1078" s="30">
        <f t="shared" si="396"/>
        <v>9.1146304378981294E-10</v>
      </c>
      <c r="R1078" s="30">
        <f t="shared" si="397"/>
        <v>9.114281370658966E-10</v>
      </c>
      <c r="S1078" s="30">
        <f t="shared" si="398"/>
        <v>9.1142813712480054E-10</v>
      </c>
      <c r="T1078" s="30">
        <f t="shared" si="399"/>
        <v>9.1142813712480034E-10</v>
      </c>
      <c r="V1078" s="36"/>
      <c r="W1078" s="36"/>
      <c r="X1078" s="36"/>
      <c r="AD1078" s="36"/>
      <c r="AE1078" s="36"/>
      <c r="AF1078" s="36"/>
      <c r="AL1078" s="36"/>
      <c r="AM1078" s="36"/>
      <c r="AN1078" s="36"/>
      <c r="AT1078" s="36"/>
      <c r="AU1078" s="36"/>
      <c r="AV1078" s="36"/>
      <c r="BB1078" s="36"/>
      <c r="BC1078" s="36"/>
      <c r="BD1078" s="36"/>
      <c r="BJ1078" s="36"/>
      <c r="BK1078" s="36"/>
      <c r="BL1078" s="36"/>
      <c r="BR1078" s="36"/>
      <c r="BS1078" s="36"/>
      <c r="BT1078" s="36"/>
      <c r="BZ1078" s="36"/>
      <c r="CA1078" s="36"/>
      <c r="CB1078" s="36"/>
      <c r="CH1078" s="36"/>
      <c r="CI1078" s="36"/>
      <c r="CJ1078" s="36"/>
      <c r="CP1078" s="36"/>
      <c r="CQ1078" s="36"/>
      <c r="CR1078" s="36"/>
      <c r="CX1078" s="36"/>
      <c r="CY1078" s="36"/>
      <c r="CZ1078" s="36"/>
      <c r="DF1078" s="36">
        <v>9.8899999999999996E-9</v>
      </c>
      <c r="DG1078" s="36">
        <v>4.1157531264899996</v>
      </c>
      <c r="DH1078" s="36">
        <v>413.85556958270001</v>
      </c>
      <c r="DI1078" s="30">
        <f t="shared" si="400"/>
        <v>-2.4497418359611945E-9</v>
      </c>
      <c r="DJ1078" s="30">
        <f t="shared" si="401"/>
        <v>-2.449148448716204E-9</v>
      </c>
      <c r="DK1078" s="30">
        <f t="shared" si="402"/>
        <v>-2.4491484497175173E-9</v>
      </c>
      <c r="DL1078" s="30">
        <f t="shared" si="403"/>
        <v>-2.4491484497175127E-9</v>
      </c>
      <c r="DN1078" s="36"/>
      <c r="DO1078" s="36"/>
      <c r="DP1078" s="36"/>
      <c r="DV1078" s="36"/>
      <c r="DW1078" s="36"/>
      <c r="DX1078" s="36"/>
      <c r="ED1078" s="36"/>
      <c r="EE1078" s="36"/>
      <c r="EF1078" s="36"/>
      <c r="EL1078" s="36"/>
      <c r="EM1078" s="36"/>
      <c r="EN1078" s="36"/>
      <c r="ET1078" s="36"/>
      <c r="EU1078" s="36"/>
      <c r="EV1078" s="36"/>
    </row>
    <row r="1079" spans="14:152" s="30" customFormat="1" ht="12.75">
      <c r="N1079" s="36">
        <v>1.32E-9</v>
      </c>
      <c r="O1079" s="36">
        <v>1.6061410844899999</v>
      </c>
      <c r="P1079" s="36">
        <v>1372.5924061081</v>
      </c>
      <c r="Q1079" s="30">
        <f t="shared" si="396"/>
        <v>1.2689981825461376E-9</v>
      </c>
      <c r="R1079" s="30">
        <f t="shared" si="397"/>
        <v>1.2690727902083764E-9</v>
      </c>
      <c r="S1079" s="30">
        <f t="shared" si="398"/>
        <v>1.2690727900825254E-9</v>
      </c>
      <c r="T1079" s="30">
        <f t="shared" si="399"/>
        <v>1.2690727900825258E-9</v>
      </c>
      <c r="V1079" s="36"/>
      <c r="W1079" s="36"/>
      <c r="X1079" s="36"/>
      <c r="AD1079" s="36"/>
      <c r="AE1079" s="36"/>
      <c r="AF1079" s="36"/>
      <c r="AL1079" s="36"/>
      <c r="AM1079" s="36"/>
      <c r="AN1079" s="36"/>
      <c r="AT1079" s="36"/>
      <c r="AU1079" s="36"/>
      <c r="AV1079" s="36"/>
      <c r="BB1079" s="36"/>
      <c r="BC1079" s="36"/>
      <c r="BD1079" s="36"/>
      <c r="BJ1079" s="36"/>
      <c r="BK1079" s="36"/>
      <c r="BL1079" s="36"/>
      <c r="BR1079" s="36"/>
      <c r="BS1079" s="36"/>
      <c r="BT1079" s="36"/>
      <c r="BZ1079" s="36"/>
      <c r="CA1079" s="36"/>
      <c r="CB1079" s="36"/>
      <c r="CH1079" s="36"/>
      <c r="CI1079" s="36"/>
      <c r="CJ1079" s="36"/>
      <c r="CP1079" s="36"/>
      <c r="CQ1079" s="36"/>
      <c r="CR1079" s="36"/>
      <c r="CX1079" s="36"/>
      <c r="CY1079" s="36"/>
      <c r="CZ1079" s="36"/>
      <c r="DF1079" s="36">
        <v>1.0239999999999999E-8</v>
      </c>
      <c r="DG1079" s="36">
        <v>1.9079823864900001</v>
      </c>
      <c r="DH1079" s="36">
        <v>1175.8080265321</v>
      </c>
      <c r="DI1079" s="30">
        <f t="shared" si="400"/>
        <v>-1.0326652777060021E-9</v>
      </c>
      <c r="DJ1079" s="30">
        <f t="shared" si="401"/>
        <v>-1.0308727763702754E-9</v>
      </c>
      <c r="DK1079" s="30">
        <f t="shared" si="402"/>
        <v>-1.030872779395053E-9</v>
      </c>
      <c r="DL1079" s="30">
        <f t="shared" si="403"/>
        <v>-1.0308727793950348E-9</v>
      </c>
      <c r="DN1079" s="36"/>
      <c r="DO1079" s="36"/>
      <c r="DP1079" s="36"/>
      <c r="DV1079" s="36"/>
      <c r="DW1079" s="36"/>
      <c r="DX1079" s="36"/>
      <c r="ED1079" s="36"/>
      <c r="EE1079" s="36"/>
      <c r="EF1079" s="36"/>
      <c r="EL1079" s="36"/>
      <c r="EM1079" s="36"/>
      <c r="EN1079" s="36"/>
      <c r="ET1079" s="36"/>
      <c r="EU1079" s="36"/>
      <c r="EV1079" s="36"/>
    </row>
    <row r="1080" spans="14:152" s="30" customFormat="1" ht="12.75">
      <c r="N1080" s="36">
        <v>1.6399999999999999E-9</v>
      </c>
      <c r="O1080" s="36">
        <v>1.6823634835900001</v>
      </c>
      <c r="P1080" s="36">
        <v>707.56533788050001</v>
      </c>
      <c r="Q1080" s="30">
        <f t="shared" si="396"/>
        <v>-1.0184014029016761E-9</v>
      </c>
      <c r="R1080" s="30">
        <f t="shared" si="397"/>
        <v>-1.0185375011548311E-9</v>
      </c>
      <c r="S1080" s="30">
        <f t="shared" si="398"/>
        <v>-1.0185375009251828E-9</v>
      </c>
      <c r="T1080" s="30">
        <f t="shared" si="399"/>
        <v>-1.0185375009251834E-9</v>
      </c>
      <c r="V1080" s="36"/>
      <c r="W1080" s="36"/>
      <c r="X1080" s="36"/>
      <c r="AD1080" s="36"/>
      <c r="AE1080" s="36"/>
      <c r="AF1080" s="36"/>
      <c r="AL1080" s="36"/>
      <c r="AM1080" s="36"/>
      <c r="AN1080" s="36"/>
      <c r="AT1080" s="36"/>
      <c r="AU1080" s="36"/>
      <c r="AV1080" s="36"/>
      <c r="BB1080" s="36"/>
      <c r="BC1080" s="36"/>
      <c r="BD1080" s="36"/>
      <c r="BJ1080" s="36"/>
      <c r="BK1080" s="36"/>
      <c r="BL1080" s="36"/>
      <c r="BR1080" s="36"/>
      <c r="BS1080" s="36"/>
      <c r="BT1080" s="36"/>
      <c r="BZ1080" s="36"/>
      <c r="CA1080" s="36"/>
      <c r="CB1080" s="36"/>
      <c r="CH1080" s="36"/>
      <c r="CI1080" s="36"/>
      <c r="CJ1080" s="36"/>
      <c r="CP1080" s="36"/>
      <c r="CQ1080" s="36"/>
      <c r="CR1080" s="36"/>
      <c r="CX1080" s="36"/>
      <c r="CY1080" s="36"/>
      <c r="CZ1080" s="36"/>
      <c r="DF1080" s="36">
        <v>1.0789999999999999E-8</v>
      </c>
      <c r="DG1080" s="36">
        <v>4.9598199142699997</v>
      </c>
      <c r="DH1080" s="36">
        <v>631.8205314667</v>
      </c>
      <c r="DI1080" s="30">
        <f t="shared" si="400"/>
        <v>1.2290211279039756E-9</v>
      </c>
      <c r="DJ1080" s="30">
        <f t="shared" si="401"/>
        <v>1.2300346098905777E-9</v>
      </c>
      <c r="DK1080" s="30">
        <f t="shared" si="402"/>
        <v>1.2300346081803923E-9</v>
      </c>
      <c r="DL1080" s="30">
        <f t="shared" si="403"/>
        <v>1.230034608180397E-9</v>
      </c>
      <c r="DN1080" s="36"/>
      <c r="DO1080" s="36"/>
      <c r="DP1080" s="36"/>
      <c r="DV1080" s="36"/>
      <c r="DW1080" s="36"/>
      <c r="DX1080" s="36"/>
      <c r="ED1080" s="36"/>
      <c r="EE1080" s="36"/>
      <c r="EF1080" s="36"/>
      <c r="EL1080" s="36"/>
      <c r="EM1080" s="36"/>
      <c r="EN1080" s="36"/>
      <c r="ET1080" s="36"/>
      <c r="EU1080" s="36"/>
      <c r="EV1080" s="36"/>
    </row>
    <row r="1081" spans="14:152" s="30" customFormat="1" ht="12.75">
      <c r="N1081" s="36">
        <v>1.2799999999999999E-9</v>
      </c>
      <c r="O1081" s="36">
        <v>1.4974295095900001</v>
      </c>
      <c r="P1081" s="36">
        <v>45.246582638600003</v>
      </c>
      <c r="Q1081" s="30">
        <f t="shared" si="396"/>
        <v>4.0779300736296523E-10</v>
      </c>
      <c r="R1081" s="30">
        <f t="shared" si="397"/>
        <v>4.0780122209854252E-10</v>
      </c>
      <c r="S1081" s="30">
        <f t="shared" si="398"/>
        <v>4.0780122208468047E-10</v>
      </c>
      <c r="T1081" s="30">
        <f t="shared" si="399"/>
        <v>4.0780122208468047E-10</v>
      </c>
      <c r="V1081" s="36"/>
      <c r="W1081" s="36"/>
      <c r="X1081" s="36"/>
      <c r="AD1081" s="36"/>
      <c r="AE1081" s="36"/>
      <c r="AF1081" s="36"/>
      <c r="AL1081" s="36"/>
      <c r="AM1081" s="36"/>
      <c r="AN1081" s="36"/>
      <c r="AT1081" s="36"/>
      <c r="AU1081" s="36"/>
      <c r="AV1081" s="36"/>
      <c r="BB1081" s="36"/>
      <c r="BC1081" s="36"/>
      <c r="BD1081" s="36"/>
      <c r="BJ1081" s="36"/>
      <c r="BK1081" s="36"/>
      <c r="BL1081" s="36"/>
      <c r="BR1081" s="36"/>
      <c r="BS1081" s="36"/>
      <c r="BT1081" s="36"/>
      <c r="BZ1081" s="36"/>
      <c r="CA1081" s="36"/>
      <c r="CB1081" s="36"/>
      <c r="CH1081" s="36"/>
      <c r="CI1081" s="36"/>
      <c r="CJ1081" s="36"/>
      <c r="CP1081" s="36"/>
      <c r="CQ1081" s="36"/>
      <c r="CR1081" s="36"/>
      <c r="CX1081" s="36"/>
      <c r="CY1081" s="36"/>
      <c r="CZ1081" s="36"/>
      <c r="DF1081" s="36">
        <v>9.8199999999999996E-9</v>
      </c>
      <c r="DG1081" s="36">
        <v>3.0284219559399999</v>
      </c>
      <c r="DH1081" s="36">
        <v>347.41135829360002</v>
      </c>
      <c r="DI1081" s="30">
        <f t="shared" si="400"/>
        <v>4.435274482454918E-9</v>
      </c>
      <c r="DJ1081" s="30">
        <f t="shared" si="401"/>
        <v>4.4357299388463197E-9</v>
      </c>
      <c r="DK1081" s="30">
        <f t="shared" si="402"/>
        <v>4.4357299380777738E-9</v>
      </c>
      <c r="DL1081" s="30">
        <f t="shared" si="403"/>
        <v>4.4357299380777771E-9</v>
      </c>
      <c r="DN1081" s="36"/>
      <c r="DO1081" s="36"/>
      <c r="DP1081" s="36"/>
      <c r="DV1081" s="36"/>
      <c r="DW1081" s="36"/>
      <c r="DX1081" s="36"/>
      <c r="ED1081" s="36"/>
      <c r="EE1081" s="36"/>
      <c r="EF1081" s="36"/>
      <c r="EL1081" s="36"/>
      <c r="EM1081" s="36"/>
      <c r="EN1081" s="36"/>
      <c r="ET1081" s="36"/>
      <c r="EU1081" s="36"/>
      <c r="EV1081" s="36"/>
    </row>
    <row r="1082" spans="14:152" s="30" customFormat="1" ht="12.75">
      <c r="N1082" s="36">
        <v>1.32E-9</v>
      </c>
      <c r="O1082" s="36">
        <v>4.9807599575100001</v>
      </c>
      <c r="P1082" s="36">
        <v>238.57188970350001</v>
      </c>
      <c r="Q1082" s="30">
        <f t="shared" si="396"/>
        <v>-1.1478828534388136E-9</v>
      </c>
      <c r="R1082" s="30">
        <f t="shared" si="397"/>
        <v>-1.1479061192865469E-9</v>
      </c>
      <c r="S1082" s="30">
        <f t="shared" si="398"/>
        <v>-1.1479061192472885E-9</v>
      </c>
      <c r="T1082" s="30">
        <f t="shared" si="399"/>
        <v>-1.1479061192472885E-9</v>
      </c>
      <c r="V1082" s="36"/>
      <c r="W1082" s="36"/>
      <c r="X1082" s="36"/>
      <c r="AD1082" s="36"/>
      <c r="AE1082" s="36"/>
      <c r="AF1082" s="36"/>
      <c r="AL1082" s="36"/>
      <c r="AM1082" s="36"/>
      <c r="AN1082" s="36"/>
      <c r="AT1082" s="36"/>
      <c r="AU1082" s="36"/>
      <c r="AV1082" s="36"/>
      <c r="BB1082" s="36"/>
      <c r="BC1082" s="36"/>
      <c r="BD1082" s="36"/>
      <c r="BJ1082" s="36"/>
      <c r="BK1082" s="36"/>
      <c r="BL1082" s="36"/>
      <c r="BR1082" s="36"/>
      <c r="BS1082" s="36"/>
      <c r="BT1082" s="36"/>
      <c r="BZ1082" s="36"/>
      <c r="CA1082" s="36"/>
      <c r="CB1082" s="36"/>
      <c r="CH1082" s="36"/>
      <c r="CI1082" s="36"/>
      <c r="CJ1082" s="36"/>
      <c r="CP1082" s="36"/>
      <c r="CQ1082" s="36"/>
      <c r="CR1082" s="36"/>
      <c r="CX1082" s="36"/>
      <c r="CY1082" s="36"/>
      <c r="CZ1082" s="36"/>
      <c r="DF1082" s="36">
        <v>9.7900000000000003E-9</v>
      </c>
      <c r="DG1082" s="36">
        <v>3.7461528944500002</v>
      </c>
      <c r="DH1082" s="36">
        <v>700.45179087969996</v>
      </c>
      <c r="DI1082" s="30">
        <f t="shared" si="400"/>
        <v>9.6975282374329274E-9</v>
      </c>
      <c r="DJ1082" s="30">
        <f t="shared" si="401"/>
        <v>9.6973874822135077E-9</v>
      </c>
      <c r="DK1082" s="30">
        <f t="shared" si="402"/>
        <v>9.6973874824511137E-9</v>
      </c>
      <c r="DL1082" s="30">
        <f t="shared" si="403"/>
        <v>9.6973874824511137E-9</v>
      </c>
      <c r="DN1082" s="36"/>
      <c r="DO1082" s="36"/>
      <c r="DP1082" s="36"/>
      <c r="DV1082" s="36"/>
      <c r="DW1082" s="36"/>
      <c r="DX1082" s="36"/>
      <c r="ED1082" s="36"/>
      <c r="EE1082" s="36"/>
      <c r="EF1082" s="36"/>
      <c r="EL1082" s="36"/>
      <c r="EM1082" s="36"/>
      <c r="EN1082" s="36"/>
      <c r="ET1082" s="36"/>
      <c r="EU1082" s="36"/>
      <c r="EV1082" s="36"/>
    </row>
    <row r="1083" spans="14:152" s="30" customFormat="1" ht="12.75">
      <c r="N1083" s="36">
        <v>1.3999999999999999E-9</v>
      </c>
      <c r="O1083" s="36">
        <v>3.62845435388</v>
      </c>
      <c r="P1083" s="36">
        <v>423.8898778903</v>
      </c>
      <c r="Q1083" s="30">
        <f t="shared" si="396"/>
        <v>4.0386043818054163E-10</v>
      </c>
      <c r="R1083" s="30">
        <f t="shared" si="397"/>
        <v>4.0394546371737989E-10</v>
      </c>
      <c r="S1083" s="30">
        <f t="shared" si="398"/>
        <v>4.0394546357390536E-10</v>
      </c>
      <c r="T1083" s="30">
        <f t="shared" si="399"/>
        <v>4.0394546357390598E-10</v>
      </c>
      <c r="V1083" s="36"/>
      <c r="W1083" s="36"/>
      <c r="X1083" s="36"/>
      <c r="AD1083" s="36"/>
      <c r="AE1083" s="36"/>
      <c r="AF1083" s="36"/>
      <c r="AL1083" s="36"/>
      <c r="AM1083" s="36"/>
      <c r="AN1083" s="36"/>
      <c r="AT1083" s="36"/>
      <c r="AU1083" s="36"/>
      <c r="AV1083" s="36"/>
      <c r="BB1083" s="36"/>
      <c r="BC1083" s="36"/>
      <c r="BD1083" s="36"/>
      <c r="BJ1083" s="36"/>
      <c r="BK1083" s="36"/>
      <c r="BL1083" s="36"/>
      <c r="BR1083" s="36"/>
      <c r="BS1083" s="36"/>
      <c r="BT1083" s="36"/>
      <c r="BZ1083" s="36"/>
      <c r="CA1083" s="36"/>
      <c r="CB1083" s="36"/>
      <c r="CH1083" s="36"/>
      <c r="CI1083" s="36"/>
      <c r="CJ1083" s="36"/>
      <c r="CP1083" s="36"/>
      <c r="CQ1083" s="36"/>
      <c r="CR1083" s="36"/>
      <c r="CX1083" s="36"/>
      <c r="CY1083" s="36"/>
      <c r="CZ1083" s="36"/>
      <c r="DF1083" s="36">
        <v>9.2799999999999994E-9</v>
      </c>
      <c r="DG1083" s="36">
        <v>5.2223695113700002</v>
      </c>
      <c r="DH1083" s="36">
        <v>1173.5204046716999</v>
      </c>
      <c r="DI1083" s="30">
        <f t="shared" si="400"/>
        <v>2.6224637339581506E-9</v>
      </c>
      <c r="DJ1083" s="30">
        <f t="shared" si="401"/>
        <v>2.6209005287050843E-9</v>
      </c>
      <c r="DK1083" s="30">
        <f t="shared" si="402"/>
        <v>2.6209005313429732E-9</v>
      </c>
      <c r="DL1083" s="30">
        <f t="shared" si="403"/>
        <v>2.6209005313429654E-9</v>
      </c>
      <c r="DN1083" s="36"/>
      <c r="DO1083" s="36"/>
      <c r="DP1083" s="36"/>
      <c r="DV1083" s="36"/>
      <c r="DW1083" s="36"/>
      <c r="DX1083" s="36"/>
      <c r="ED1083" s="36"/>
      <c r="EE1083" s="36"/>
      <c r="EF1083" s="36"/>
      <c r="EL1083" s="36"/>
      <c r="EM1083" s="36"/>
      <c r="EN1083" s="36"/>
      <c r="ET1083" s="36"/>
      <c r="EU1083" s="36"/>
      <c r="EV1083" s="36"/>
    </row>
    <row r="1084" spans="14:152" s="30" customFormat="1" ht="12.75">
      <c r="N1084" s="36">
        <v>1.3399999999999999E-9</v>
      </c>
      <c r="O1084" s="36">
        <v>1.4183779508300001</v>
      </c>
      <c r="P1084" s="36">
        <v>3906.9087570985998</v>
      </c>
      <c r="Q1084" s="30">
        <f t="shared" si="396"/>
        <v>2.3540190512959794E-10</v>
      </c>
      <c r="R1084" s="30">
        <f t="shared" si="397"/>
        <v>2.3463065961631056E-10</v>
      </c>
      <c r="S1084" s="30">
        <f t="shared" si="398"/>
        <v>2.3463066091781225E-10</v>
      </c>
      <c r="T1084" s="30">
        <f t="shared" si="399"/>
        <v>2.3463066091780754E-10</v>
      </c>
      <c r="V1084" s="36"/>
      <c r="W1084" s="36"/>
      <c r="X1084" s="36"/>
      <c r="AD1084" s="36"/>
      <c r="AE1084" s="36"/>
      <c r="AF1084" s="36"/>
      <c r="AL1084" s="36"/>
      <c r="AM1084" s="36"/>
      <c r="AN1084" s="36"/>
      <c r="AT1084" s="36"/>
      <c r="AU1084" s="36"/>
      <c r="AV1084" s="36"/>
      <c r="BB1084" s="36"/>
      <c r="BC1084" s="36"/>
      <c r="BD1084" s="36"/>
      <c r="BJ1084" s="36"/>
      <c r="BK1084" s="36"/>
      <c r="BL1084" s="36"/>
      <c r="BR1084" s="36"/>
      <c r="BS1084" s="36"/>
      <c r="BT1084" s="36"/>
      <c r="BZ1084" s="36"/>
      <c r="CA1084" s="36"/>
      <c r="CB1084" s="36"/>
      <c r="CH1084" s="36"/>
      <c r="CI1084" s="36"/>
      <c r="CJ1084" s="36"/>
      <c r="CP1084" s="36"/>
      <c r="CQ1084" s="36"/>
      <c r="CR1084" s="36"/>
      <c r="CX1084" s="36"/>
      <c r="CY1084" s="36"/>
      <c r="CZ1084" s="36"/>
      <c r="DF1084" s="36">
        <v>9.1199999999999999E-9</v>
      </c>
      <c r="DG1084" s="36">
        <v>4.1445139099199997</v>
      </c>
      <c r="DH1084" s="36">
        <v>469.72716135989998</v>
      </c>
      <c r="DI1084" s="30">
        <f t="shared" si="400"/>
        <v>2.8011275822983139E-10</v>
      </c>
      <c r="DJ1084" s="30">
        <f t="shared" si="401"/>
        <v>2.8075348670267985E-10</v>
      </c>
      <c r="DK1084" s="30">
        <f t="shared" si="402"/>
        <v>2.8075348562148949E-10</v>
      </c>
      <c r="DL1084" s="30">
        <f t="shared" si="403"/>
        <v>2.8075348562149352E-10</v>
      </c>
      <c r="DN1084" s="36"/>
      <c r="DO1084" s="36"/>
      <c r="DP1084" s="36"/>
      <c r="DV1084" s="36"/>
      <c r="DW1084" s="36"/>
      <c r="DX1084" s="36"/>
      <c r="ED1084" s="36"/>
      <c r="EE1084" s="36"/>
      <c r="EF1084" s="36"/>
      <c r="EL1084" s="36"/>
      <c r="EM1084" s="36"/>
      <c r="EN1084" s="36"/>
      <c r="ET1084" s="36"/>
      <c r="EU1084" s="36"/>
      <c r="EV1084" s="36"/>
    </row>
    <row r="1085" spans="14:152" s="30" customFormat="1" ht="12.75">
      <c r="N1085" s="36">
        <v>1.27E-9</v>
      </c>
      <c r="O1085" s="36">
        <v>1.4896664606900001</v>
      </c>
      <c r="P1085" s="36">
        <v>856.37777548969996</v>
      </c>
      <c r="Q1085" s="30">
        <f t="shared" si="396"/>
        <v>-1.2613188832679477E-9</v>
      </c>
      <c r="R1085" s="30">
        <f t="shared" si="397"/>
        <v>-1.261299876763883E-9</v>
      </c>
      <c r="S1085" s="30">
        <f t="shared" si="398"/>
        <v>-1.2612998767959728E-9</v>
      </c>
      <c r="T1085" s="30">
        <f t="shared" si="399"/>
        <v>-1.2612998767959726E-9</v>
      </c>
      <c r="V1085" s="36"/>
      <c r="W1085" s="36"/>
      <c r="X1085" s="36"/>
      <c r="AD1085" s="36"/>
      <c r="AE1085" s="36"/>
      <c r="AF1085" s="36"/>
      <c r="AL1085" s="36"/>
      <c r="AM1085" s="36"/>
      <c r="AN1085" s="36"/>
      <c r="AT1085" s="36"/>
      <c r="AU1085" s="36"/>
      <c r="AV1085" s="36"/>
      <c r="BB1085" s="36"/>
      <c r="BC1085" s="36"/>
      <c r="BD1085" s="36"/>
      <c r="BJ1085" s="36"/>
      <c r="BK1085" s="36"/>
      <c r="BL1085" s="36"/>
      <c r="BR1085" s="36"/>
      <c r="BS1085" s="36"/>
      <c r="BT1085" s="36"/>
      <c r="BZ1085" s="36"/>
      <c r="CA1085" s="36"/>
      <c r="CB1085" s="36"/>
      <c r="CH1085" s="36"/>
      <c r="CI1085" s="36"/>
      <c r="CJ1085" s="36"/>
      <c r="CP1085" s="36"/>
      <c r="CQ1085" s="36"/>
      <c r="CR1085" s="36"/>
      <c r="CX1085" s="36"/>
      <c r="CY1085" s="36"/>
      <c r="CZ1085" s="36"/>
      <c r="DF1085" s="36">
        <v>9.3800000000000003E-9</v>
      </c>
      <c r="DG1085" s="36">
        <v>1.1827383899099999</v>
      </c>
      <c r="DH1085" s="36">
        <v>254.3528923826</v>
      </c>
      <c r="DI1085" s="30">
        <f t="shared" si="400"/>
        <v>9.1382241303979569E-9</v>
      </c>
      <c r="DJ1085" s="30">
        <f t="shared" si="401"/>
        <v>9.1381435893191064E-9</v>
      </c>
      <c r="DK1085" s="30">
        <f t="shared" si="402"/>
        <v>9.1381435894550254E-9</v>
      </c>
      <c r="DL1085" s="30">
        <f t="shared" si="403"/>
        <v>9.1381435894550254E-9</v>
      </c>
      <c r="DN1085" s="36"/>
      <c r="DO1085" s="36"/>
      <c r="DP1085" s="36"/>
      <c r="DV1085" s="36"/>
      <c r="DW1085" s="36"/>
      <c r="DX1085" s="36"/>
      <c r="ED1085" s="36"/>
      <c r="EE1085" s="36"/>
      <c r="EF1085" s="36"/>
      <c r="EL1085" s="36"/>
      <c r="EM1085" s="36"/>
      <c r="EN1085" s="36"/>
      <c r="ET1085" s="36"/>
      <c r="EU1085" s="36"/>
      <c r="EV1085" s="36"/>
    </row>
    <row r="1086" spans="14:152" s="30" customFormat="1" ht="12.75">
      <c r="N1086" s="36">
        <v>1.5799999999999999E-9</v>
      </c>
      <c r="O1086" s="36">
        <v>2.5799014119699999</v>
      </c>
      <c r="P1086" s="36">
        <v>369.97583957339998</v>
      </c>
      <c r="Q1086" s="30">
        <f t="shared" si="396"/>
        <v>1.3643972019409616E-9</v>
      </c>
      <c r="R1086" s="30">
        <f t="shared" si="397"/>
        <v>1.3644413099136656E-9</v>
      </c>
      <c r="S1086" s="30">
        <f t="shared" si="398"/>
        <v>1.3644413098392395E-9</v>
      </c>
      <c r="T1086" s="30">
        <f t="shared" si="399"/>
        <v>1.3644413098392397E-9</v>
      </c>
      <c r="V1086" s="36"/>
      <c r="W1086" s="36"/>
      <c r="X1086" s="36"/>
      <c r="AD1086" s="36"/>
      <c r="AE1086" s="36"/>
      <c r="AF1086" s="36"/>
      <c r="AL1086" s="36"/>
      <c r="AM1086" s="36"/>
      <c r="AN1086" s="36"/>
      <c r="AT1086" s="36"/>
      <c r="AU1086" s="36"/>
      <c r="AV1086" s="36"/>
      <c r="BB1086" s="36"/>
      <c r="BC1086" s="36"/>
      <c r="BD1086" s="36"/>
      <c r="BJ1086" s="36"/>
      <c r="BK1086" s="36"/>
      <c r="BL1086" s="36"/>
      <c r="BR1086" s="36"/>
      <c r="BS1086" s="36"/>
      <c r="BT1086" s="36"/>
      <c r="BZ1086" s="36"/>
      <c r="CA1086" s="36"/>
      <c r="CB1086" s="36"/>
      <c r="CH1086" s="36"/>
      <c r="CI1086" s="36"/>
      <c r="CJ1086" s="36"/>
      <c r="CP1086" s="36"/>
      <c r="CQ1086" s="36"/>
      <c r="CR1086" s="36"/>
      <c r="CX1086" s="36"/>
      <c r="CY1086" s="36"/>
      <c r="CZ1086" s="36"/>
      <c r="DF1086" s="36">
        <v>9.7700000000000008E-9</v>
      </c>
      <c r="DG1086" s="36">
        <v>1.26684849112</v>
      </c>
      <c r="DH1086" s="36">
        <v>104.5772469269</v>
      </c>
      <c r="DI1086" s="30">
        <f t="shared" si="400"/>
        <v>7.5536202442323044E-9</v>
      </c>
      <c r="DJ1086" s="30">
        <f t="shared" si="401"/>
        <v>7.5537172088751932E-9</v>
      </c>
      <c r="DK1086" s="30">
        <f t="shared" si="402"/>
        <v>7.5537172087115719E-9</v>
      </c>
      <c r="DL1086" s="30">
        <f t="shared" si="403"/>
        <v>7.5537172087115736E-9</v>
      </c>
      <c r="DN1086" s="36"/>
      <c r="DO1086" s="36"/>
      <c r="DP1086" s="36"/>
      <c r="DV1086" s="36"/>
      <c r="DW1086" s="36"/>
      <c r="DX1086" s="36"/>
      <c r="ED1086" s="36"/>
      <c r="EE1086" s="36"/>
      <c r="EF1086" s="36"/>
      <c r="EL1086" s="36"/>
      <c r="EM1086" s="36"/>
      <c r="EN1086" s="36"/>
      <c r="ET1086" s="36"/>
      <c r="EU1086" s="36"/>
      <c r="EV1086" s="36"/>
    </row>
    <row r="1087" spans="14:152" s="30" customFormat="1" ht="12.75">
      <c r="N1087" s="36">
        <v>1.32E-9</v>
      </c>
      <c r="O1087" s="36">
        <v>2.3966245599299998</v>
      </c>
      <c r="P1087" s="36">
        <v>184.7272873558</v>
      </c>
      <c r="Q1087" s="30">
        <f t="shared" si="396"/>
        <v>2.6018065145662848E-10</v>
      </c>
      <c r="R1087" s="30">
        <f t="shared" si="397"/>
        <v>2.602164230317074E-10</v>
      </c>
      <c r="S1087" s="30">
        <f t="shared" si="398"/>
        <v>2.6021642297134493E-10</v>
      </c>
      <c r="T1087" s="30">
        <f t="shared" si="399"/>
        <v>2.6021642297134524E-10</v>
      </c>
      <c r="V1087" s="36"/>
      <c r="W1087" s="36"/>
      <c r="X1087" s="36"/>
      <c r="AD1087" s="36"/>
      <c r="AE1087" s="36"/>
      <c r="AF1087" s="36"/>
      <c r="AL1087" s="36"/>
      <c r="AM1087" s="36"/>
      <c r="AN1087" s="36"/>
      <c r="AT1087" s="36"/>
      <c r="AU1087" s="36"/>
      <c r="AV1087" s="36"/>
      <c r="BB1087" s="36"/>
      <c r="BC1087" s="36"/>
      <c r="BD1087" s="36"/>
      <c r="BJ1087" s="36"/>
      <c r="BK1087" s="36"/>
      <c r="BL1087" s="36"/>
      <c r="BR1087" s="36"/>
      <c r="BS1087" s="36"/>
      <c r="BT1087" s="36"/>
      <c r="BZ1087" s="36"/>
      <c r="CA1087" s="36"/>
      <c r="CB1087" s="36"/>
      <c r="CH1087" s="36"/>
      <c r="CI1087" s="36"/>
      <c r="CJ1087" s="36"/>
      <c r="CP1087" s="36"/>
      <c r="CQ1087" s="36"/>
      <c r="CR1087" s="36"/>
      <c r="CX1087" s="36"/>
      <c r="CY1087" s="36"/>
      <c r="CZ1087" s="36"/>
      <c r="DF1087" s="36">
        <v>1.1339999999999999E-8</v>
      </c>
      <c r="DG1087" s="36">
        <v>5.8747848861799996</v>
      </c>
      <c r="DH1087" s="36">
        <v>6058.7310542895002</v>
      </c>
      <c r="DI1087" s="30">
        <f t="shared" si="400"/>
        <v>-9.6316380589377488E-9</v>
      </c>
      <c r="DJ1087" s="30">
        <f t="shared" si="401"/>
        <v>-9.6370606862545363E-9</v>
      </c>
      <c r="DK1087" s="30">
        <f t="shared" si="402"/>
        <v>-9.6370606771108719E-9</v>
      </c>
      <c r="DL1087" s="30">
        <f t="shared" si="403"/>
        <v>-9.6370606771108719E-9</v>
      </c>
      <c r="DN1087" s="36"/>
      <c r="DO1087" s="36"/>
      <c r="DP1087" s="36"/>
      <c r="DV1087" s="36"/>
      <c r="DW1087" s="36"/>
      <c r="DX1087" s="36"/>
      <c r="ED1087" s="36"/>
      <c r="EE1087" s="36"/>
      <c r="EF1087" s="36"/>
      <c r="EL1087" s="36"/>
      <c r="EM1087" s="36"/>
      <c r="EN1087" s="36"/>
      <c r="ET1087" s="36"/>
      <c r="EU1087" s="36"/>
      <c r="EV1087" s="36"/>
    </row>
    <row r="1088" spans="14:152" s="30" customFormat="1" ht="12.75">
      <c r="N1088" s="36">
        <v>1.3999999999999999E-9</v>
      </c>
      <c r="O1088" s="36">
        <v>4.3678563927900003</v>
      </c>
      <c r="P1088" s="36">
        <v>207.07932031449999</v>
      </c>
      <c r="Q1088" s="30">
        <f t="shared" si="396"/>
        <v>-1.3957327342177227E-9</v>
      </c>
      <c r="R1088" s="30">
        <f t="shared" si="397"/>
        <v>-1.3957361180773403E-9</v>
      </c>
      <c r="S1088" s="30">
        <f t="shared" si="398"/>
        <v>-1.3957361180716313E-9</v>
      </c>
      <c r="T1088" s="30">
        <f t="shared" si="399"/>
        <v>-1.3957361180716313E-9</v>
      </c>
      <c r="V1088" s="36"/>
      <c r="W1088" s="36"/>
      <c r="X1088" s="36"/>
      <c r="AD1088" s="36"/>
      <c r="AE1088" s="36"/>
      <c r="AF1088" s="36"/>
      <c r="AL1088" s="36"/>
      <c r="AM1088" s="36"/>
      <c r="AN1088" s="36"/>
      <c r="AT1088" s="36"/>
      <c r="AU1088" s="36"/>
      <c r="AV1088" s="36"/>
      <c r="BB1088" s="36"/>
      <c r="BC1088" s="36"/>
      <c r="BD1088" s="36"/>
      <c r="BJ1088" s="36"/>
      <c r="BK1088" s="36"/>
      <c r="BL1088" s="36"/>
      <c r="BR1088" s="36"/>
      <c r="BS1088" s="36"/>
      <c r="BT1088" s="36"/>
      <c r="BZ1088" s="36"/>
      <c r="CA1088" s="36"/>
      <c r="CB1088" s="36"/>
      <c r="CH1088" s="36"/>
      <c r="CI1088" s="36"/>
      <c r="CJ1088" s="36"/>
      <c r="CP1088" s="36"/>
      <c r="CQ1088" s="36"/>
      <c r="CR1088" s="36"/>
      <c r="CX1088" s="36"/>
      <c r="CY1088" s="36"/>
      <c r="CZ1088" s="36"/>
      <c r="DF1088" s="36">
        <v>1.092E-8</v>
      </c>
      <c r="DG1088" s="36">
        <v>4.5178915827099999</v>
      </c>
      <c r="DH1088" s="36">
        <v>532.13864564940002</v>
      </c>
      <c r="DI1088" s="30">
        <f t="shared" si="400"/>
        <v>3.6978398832506774E-11</v>
      </c>
      <c r="DJ1088" s="30">
        <f t="shared" si="401"/>
        <v>3.7847927319451985E-11</v>
      </c>
      <c r="DK1088" s="30">
        <f t="shared" si="402"/>
        <v>3.7847925852175996E-11</v>
      </c>
      <c r="DL1088" s="30">
        <f t="shared" si="403"/>
        <v>3.7847925852180843E-11</v>
      </c>
      <c r="DN1088" s="36"/>
      <c r="DO1088" s="36"/>
      <c r="DP1088" s="36"/>
      <c r="DV1088" s="36"/>
      <c r="DW1088" s="36"/>
      <c r="DX1088" s="36"/>
      <c r="ED1088" s="36"/>
      <c r="EE1088" s="36"/>
      <c r="EF1088" s="36"/>
      <c r="EL1088" s="36"/>
      <c r="EM1088" s="36"/>
      <c r="EN1088" s="36"/>
      <c r="ET1088" s="36"/>
      <c r="EU1088" s="36"/>
      <c r="EV1088" s="36"/>
    </row>
    <row r="1089" spans="14:152" s="30" customFormat="1" ht="12.75">
      <c r="N1089" s="36">
        <v>1.57E-9</v>
      </c>
      <c r="O1089" s="36">
        <v>4.5665594080799998</v>
      </c>
      <c r="P1089" s="36">
        <v>251.1714986449</v>
      </c>
      <c r="Q1089" s="30">
        <f t="shared" ref="Q1089:Q1152" si="404">N1089*COS(O1089+P1089*$C$31)</f>
        <v>-1.5691796659017696E-9</v>
      </c>
      <c r="R1089" s="30">
        <f t="shared" ref="R1089:R1152" si="405">N1089*COS(O1089+P1089*$C$52)</f>
        <v>-1.5691815720659747E-9</v>
      </c>
      <c r="S1089" s="30">
        <f t="shared" ref="S1089:S1152" si="406">N1089*COS(O1089+P1089*$C$73)</f>
        <v>-1.5691815720627601E-9</v>
      </c>
      <c r="T1089" s="30">
        <f t="shared" ref="T1089:T1152" si="407">N1089*COS(O1089+P1089*$C$94)</f>
        <v>-1.5691815720627603E-9</v>
      </c>
      <c r="V1089" s="36"/>
      <c r="W1089" s="36"/>
      <c r="X1089" s="36"/>
      <c r="AD1089" s="36"/>
      <c r="AE1089" s="36"/>
      <c r="AF1089" s="36"/>
      <c r="AL1089" s="36"/>
      <c r="AM1089" s="36"/>
      <c r="AN1089" s="36"/>
      <c r="AT1089" s="36"/>
      <c r="AU1089" s="36"/>
      <c r="AV1089" s="36"/>
      <c r="BB1089" s="36"/>
      <c r="BC1089" s="36"/>
      <c r="BD1089" s="36"/>
      <c r="BJ1089" s="36"/>
      <c r="BK1089" s="36"/>
      <c r="BL1089" s="36"/>
      <c r="BR1089" s="36"/>
      <c r="BS1089" s="36"/>
      <c r="BT1089" s="36"/>
      <c r="BZ1089" s="36"/>
      <c r="CA1089" s="36"/>
      <c r="CB1089" s="36"/>
      <c r="CH1089" s="36"/>
      <c r="CI1089" s="36"/>
      <c r="CJ1089" s="36"/>
      <c r="CP1089" s="36"/>
      <c r="CQ1089" s="36"/>
      <c r="CR1089" s="36"/>
      <c r="CX1089" s="36"/>
      <c r="CY1089" s="36"/>
      <c r="CZ1089" s="36"/>
      <c r="DF1089" s="36">
        <v>1.132E-8</v>
      </c>
      <c r="DG1089" s="36">
        <v>4.5542002715000001</v>
      </c>
      <c r="DH1089" s="36">
        <v>1912.5783119411999</v>
      </c>
      <c r="DI1089" s="30">
        <f t="shared" ref="DI1089:DI1152" si="408">DF1089*COS(DG1089+DH1089*$C$31)</f>
        <v>1.101422812317926E-8</v>
      </c>
      <c r="DJ1089" s="30">
        <f t="shared" ref="DJ1089:DJ1152" si="409">DF1089*COS(DG1089+DH1089*$C$52)</f>
        <v>1.1014975570143361E-8</v>
      </c>
      <c r="DK1089" s="30">
        <f t="shared" ref="DK1089:DK1152" si="410">DF1089*COS(DG1089+DH1089*$C$73)</f>
        <v>1.101497556888285E-8</v>
      </c>
      <c r="DL1089" s="30">
        <f t="shared" ref="DL1089:DL1152" si="411">DF1089*COS(DG1089+DH1089*$C$94)</f>
        <v>1.1014975568882854E-8</v>
      </c>
      <c r="DN1089" s="36"/>
      <c r="DO1089" s="36"/>
      <c r="DP1089" s="36"/>
      <c r="DV1089" s="36"/>
      <c r="DW1089" s="36"/>
      <c r="DX1089" s="36"/>
      <c r="ED1089" s="36"/>
      <c r="EE1089" s="36"/>
      <c r="EF1089" s="36"/>
      <c r="EL1089" s="36"/>
      <c r="EM1089" s="36"/>
      <c r="EN1089" s="36"/>
      <c r="ET1089" s="36"/>
      <c r="EU1089" s="36"/>
      <c r="EV1089" s="36"/>
    </row>
    <row r="1090" spans="14:152" s="30" customFormat="1" ht="12.75">
      <c r="N1090" s="36">
        <v>1.25E-9</v>
      </c>
      <c r="O1090" s="36">
        <v>4.60433583965</v>
      </c>
      <c r="P1090" s="36">
        <v>6076.8903015542001</v>
      </c>
      <c r="Q1090" s="30">
        <f t="shared" si="404"/>
        <v>-8.5725169135526925E-10</v>
      </c>
      <c r="R1090" s="30">
        <f t="shared" si="405"/>
        <v>-8.5642408911829572E-10</v>
      </c>
      <c r="S1090" s="30">
        <f t="shared" si="406"/>
        <v>-8.5642409051542508E-10</v>
      </c>
      <c r="T1090" s="30">
        <f t="shared" si="407"/>
        <v>-8.5642409051541856E-10</v>
      </c>
      <c r="V1090" s="36"/>
      <c r="W1090" s="36"/>
      <c r="X1090" s="36"/>
      <c r="AD1090" s="36"/>
      <c r="AE1090" s="36"/>
      <c r="AF1090" s="36"/>
      <c r="AL1090" s="36"/>
      <c r="AM1090" s="36"/>
      <c r="AN1090" s="36"/>
      <c r="AT1090" s="36"/>
      <c r="AU1090" s="36"/>
      <c r="AV1090" s="36"/>
      <c r="BB1090" s="36"/>
      <c r="BC1090" s="36"/>
      <c r="BD1090" s="36"/>
      <c r="BJ1090" s="36"/>
      <c r="BK1090" s="36"/>
      <c r="BL1090" s="36"/>
      <c r="BR1090" s="36"/>
      <c r="BS1090" s="36"/>
      <c r="BT1090" s="36"/>
      <c r="BZ1090" s="36"/>
      <c r="CA1090" s="36"/>
      <c r="CB1090" s="36"/>
      <c r="CH1090" s="36"/>
      <c r="CI1090" s="36"/>
      <c r="CJ1090" s="36"/>
      <c r="CP1090" s="36"/>
      <c r="CQ1090" s="36"/>
      <c r="CR1090" s="36"/>
      <c r="CX1090" s="36"/>
      <c r="CY1090" s="36"/>
      <c r="CZ1090" s="36"/>
      <c r="DF1090" s="36">
        <v>9.1499999999999992E-9</v>
      </c>
      <c r="DG1090" s="36">
        <v>4.8726621419500002</v>
      </c>
      <c r="DH1090" s="36">
        <v>18.910006790099999</v>
      </c>
      <c r="DI1090" s="30">
        <f t="shared" si="408"/>
        <v>5.0688141225656286E-10</v>
      </c>
      <c r="DJ1090" s="30">
        <f t="shared" si="409"/>
        <v>5.0685556084098359E-10</v>
      </c>
      <c r="DK1090" s="30">
        <f t="shared" si="410"/>
        <v>5.068555608846063E-10</v>
      </c>
      <c r="DL1090" s="30">
        <f t="shared" si="411"/>
        <v>5.068555608846063E-10</v>
      </c>
      <c r="DN1090" s="36"/>
      <c r="DO1090" s="36"/>
      <c r="DP1090" s="36"/>
      <c r="DV1090" s="36"/>
      <c r="DW1090" s="36"/>
      <c r="DX1090" s="36"/>
      <c r="ED1090" s="36"/>
      <c r="EE1090" s="36"/>
      <c r="EF1090" s="36"/>
      <c r="EL1090" s="36"/>
      <c r="EM1090" s="36"/>
      <c r="EN1090" s="36"/>
      <c r="ET1090" s="36"/>
      <c r="EU1090" s="36"/>
      <c r="EV1090" s="36"/>
    </row>
    <row r="1091" spans="14:152" s="30" customFormat="1" ht="12.75">
      <c r="N1091" s="36">
        <v>1.21E-9</v>
      </c>
      <c r="O1091" s="36">
        <v>1.59513269211</v>
      </c>
      <c r="P1091" s="36">
        <v>184.84490743480001</v>
      </c>
      <c r="Q1091" s="30">
        <f t="shared" si="404"/>
        <v>1.0185391233714113E-9</v>
      </c>
      <c r="R1091" s="30">
        <f t="shared" si="405"/>
        <v>1.0185571904195939E-9</v>
      </c>
      <c r="S1091" s="30">
        <f t="shared" si="406"/>
        <v>1.0185571903891074E-9</v>
      </c>
      <c r="T1091" s="30">
        <f t="shared" si="407"/>
        <v>1.0185571903891076E-9</v>
      </c>
      <c r="V1091" s="36"/>
      <c r="W1091" s="36"/>
      <c r="X1091" s="36"/>
      <c r="AD1091" s="36"/>
      <c r="AE1091" s="36"/>
      <c r="AF1091" s="36"/>
      <c r="AL1091" s="36"/>
      <c r="AM1091" s="36"/>
      <c r="AN1091" s="36"/>
      <c r="AT1091" s="36"/>
      <c r="AU1091" s="36"/>
      <c r="AV1091" s="36"/>
      <c r="BB1091" s="36"/>
      <c r="BC1091" s="36"/>
      <c r="BD1091" s="36"/>
      <c r="BJ1091" s="36"/>
      <c r="BK1091" s="36"/>
      <c r="BL1091" s="36"/>
      <c r="BR1091" s="36"/>
      <c r="BS1091" s="36"/>
      <c r="BT1091" s="36"/>
      <c r="BZ1091" s="36"/>
      <c r="CA1091" s="36"/>
      <c r="CB1091" s="36"/>
      <c r="CH1091" s="36"/>
      <c r="CI1091" s="36"/>
      <c r="CJ1091" s="36"/>
      <c r="CP1091" s="36"/>
      <c r="CQ1091" s="36"/>
      <c r="CR1091" s="36"/>
      <c r="CX1091" s="36"/>
      <c r="CY1091" s="36"/>
      <c r="CZ1091" s="36"/>
      <c r="DF1091" s="36">
        <v>9.1499999999999992E-9</v>
      </c>
      <c r="DG1091" s="36">
        <v>5.9662457996700002</v>
      </c>
      <c r="DH1091" s="36">
        <v>1987.2168981566001</v>
      </c>
      <c r="DI1091" s="30">
        <f t="shared" si="408"/>
        <v>3.0482526262314743E-9</v>
      </c>
      <c r="DJ1091" s="30">
        <f t="shared" si="409"/>
        <v>3.0508179211352978E-9</v>
      </c>
      <c r="DK1091" s="30">
        <f t="shared" si="410"/>
        <v>3.0508179168067365E-9</v>
      </c>
      <c r="DL1091" s="30">
        <f t="shared" si="411"/>
        <v>3.0508179168067518E-9</v>
      </c>
      <c r="DN1091" s="36"/>
      <c r="DO1091" s="36"/>
      <c r="DP1091" s="36"/>
      <c r="DV1091" s="36"/>
      <c r="DW1091" s="36"/>
      <c r="DX1091" s="36"/>
      <c r="ED1091" s="36"/>
      <c r="EE1091" s="36"/>
      <c r="EF1091" s="36"/>
      <c r="EL1091" s="36"/>
      <c r="EM1091" s="36"/>
      <c r="EN1091" s="36"/>
      <c r="ET1091" s="36"/>
      <c r="EU1091" s="36"/>
      <c r="EV1091" s="36"/>
    </row>
    <row r="1092" spans="14:152" s="30" customFormat="1" ht="12.75">
      <c r="N1092" s="36">
        <v>1.45E-9</v>
      </c>
      <c r="O1092" s="36">
        <v>5.8512188590600003</v>
      </c>
      <c r="P1092" s="36">
        <v>221.89711514710001</v>
      </c>
      <c r="Q1092" s="30">
        <f t="shared" si="404"/>
        <v>-1.3248254299863897E-10</v>
      </c>
      <c r="R1092" s="30">
        <f t="shared" si="405"/>
        <v>-1.325304873638521E-10</v>
      </c>
      <c r="S1092" s="30">
        <f t="shared" si="406"/>
        <v>-1.3253048728294887E-10</v>
      </c>
      <c r="T1092" s="30">
        <f t="shared" si="407"/>
        <v>-1.3253048728294887E-10</v>
      </c>
      <c r="V1092" s="36"/>
      <c r="W1092" s="36"/>
      <c r="X1092" s="36"/>
      <c r="AD1092" s="36"/>
      <c r="AE1092" s="36"/>
      <c r="AF1092" s="36"/>
      <c r="AL1092" s="36"/>
      <c r="AM1092" s="36"/>
      <c r="AN1092" s="36"/>
      <c r="AT1092" s="36"/>
      <c r="AU1092" s="36"/>
      <c r="AV1092" s="36"/>
      <c r="BB1092" s="36"/>
      <c r="BC1092" s="36"/>
      <c r="BD1092" s="36"/>
      <c r="BJ1092" s="36"/>
      <c r="BK1092" s="36"/>
      <c r="BL1092" s="36"/>
      <c r="BR1092" s="36"/>
      <c r="BS1092" s="36"/>
      <c r="BT1092" s="36"/>
      <c r="BZ1092" s="36"/>
      <c r="CA1092" s="36"/>
      <c r="CB1092" s="36"/>
      <c r="CH1092" s="36"/>
      <c r="CI1092" s="36"/>
      <c r="CJ1092" s="36"/>
      <c r="CP1092" s="36"/>
      <c r="CQ1092" s="36"/>
      <c r="CR1092" s="36"/>
      <c r="CX1092" s="36"/>
      <c r="CY1092" s="36"/>
      <c r="CZ1092" s="36"/>
      <c r="DF1092" s="36">
        <v>1.0390000000000001E-8</v>
      </c>
      <c r="DG1092" s="36">
        <v>2.4002083068100002</v>
      </c>
      <c r="DH1092" s="36">
        <v>6475.0393049623999</v>
      </c>
      <c r="DI1092" s="30">
        <f t="shared" si="408"/>
        <v>-5.1119825583519011E-9</v>
      </c>
      <c r="DJ1092" s="30">
        <f t="shared" si="409"/>
        <v>-5.1207443188739078E-9</v>
      </c>
      <c r="DK1092" s="30">
        <f t="shared" si="410"/>
        <v>-5.1207443040929843E-9</v>
      </c>
      <c r="DL1092" s="30">
        <f t="shared" si="411"/>
        <v>-5.1207443040930489E-9</v>
      </c>
      <c r="DN1092" s="36"/>
      <c r="DO1092" s="36"/>
      <c r="DP1092" s="36"/>
      <c r="DV1092" s="36"/>
      <c r="DW1092" s="36"/>
      <c r="DX1092" s="36"/>
      <c r="ED1092" s="36"/>
      <c r="EE1092" s="36"/>
      <c r="EF1092" s="36"/>
      <c r="EL1092" s="36"/>
      <c r="EM1092" s="36"/>
      <c r="EN1092" s="36"/>
      <c r="ET1092" s="36"/>
      <c r="EU1092" s="36"/>
      <c r="EV1092" s="36"/>
    </row>
    <row r="1093" spans="14:152" s="30" customFormat="1" ht="12.75">
      <c r="N1093" s="36">
        <v>1.37E-9</v>
      </c>
      <c r="O1093" s="36">
        <v>0.76499603885</v>
      </c>
      <c r="P1093" s="36">
        <v>476.1069951778</v>
      </c>
      <c r="Q1093" s="30">
        <f t="shared" si="404"/>
        <v>-4.1011770813548973E-10</v>
      </c>
      <c r="R1093" s="30">
        <f t="shared" si="405"/>
        <v>-4.1021083435731569E-10</v>
      </c>
      <c r="S1093" s="30">
        <f t="shared" si="406"/>
        <v>-4.1021083420017215E-10</v>
      </c>
      <c r="T1093" s="30">
        <f t="shared" si="407"/>
        <v>-4.1021083420017277E-10</v>
      </c>
      <c r="V1093" s="36"/>
      <c r="W1093" s="36"/>
      <c r="X1093" s="36"/>
      <c r="AD1093" s="36"/>
      <c r="AE1093" s="36"/>
      <c r="AF1093" s="36"/>
      <c r="AL1093" s="36"/>
      <c r="AM1093" s="36"/>
      <c r="AN1093" s="36"/>
      <c r="AT1093" s="36"/>
      <c r="AU1093" s="36"/>
      <c r="AV1093" s="36"/>
      <c r="BB1093" s="36"/>
      <c r="BC1093" s="36"/>
      <c r="BD1093" s="36"/>
      <c r="BJ1093" s="36"/>
      <c r="BK1093" s="36"/>
      <c r="BL1093" s="36"/>
      <c r="BR1093" s="36"/>
      <c r="BS1093" s="36"/>
      <c r="BT1093" s="36"/>
      <c r="BZ1093" s="36"/>
      <c r="CA1093" s="36"/>
      <c r="CB1093" s="36"/>
      <c r="CH1093" s="36"/>
      <c r="CI1093" s="36"/>
      <c r="CJ1093" s="36"/>
      <c r="CP1093" s="36"/>
      <c r="CQ1093" s="36"/>
      <c r="CR1093" s="36"/>
      <c r="CX1093" s="36"/>
      <c r="CY1093" s="36"/>
      <c r="CZ1093" s="36"/>
      <c r="DF1093" s="36">
        <v>9.6500000000000004E-9</v>
      </c>
      <c r="DG1093" s="36">
        <v>4.9892747915399998</v>
      </c>
      <c r="DH1093" s="36">
        <v>394.35486196160002</v>
      </c>
      <c r="DI1093" s="30">
        <f t="shared" si="408"/>
        <v>-9.1012864278310643E-9</v>
      </c>
      <c r="DJ1093" s="30">
        <f t="shared" si="409"/>
        <v>-9.1010971277212801E-9</v>
      </c>
      <c r="DK1093" s="30">
        <f t="shared" si="410"/>
        <v>-9.1010971280407406E-9</v>
      </c>
      <c r="DL1093" s="30">
        <f t="shared" si="411"/>
        <v>-9.1010971280407406E-9</v>
      </c>
      <c r="DN1093" s="36"/>
      <c r="DO1093" s="36"/>
      <c r="DP1093" s="36"/>
      <c r="DV1093" s="36"/>
      <c r="DW1093" s="36"/>
      <c r="DX1093" s="36"/>
      <c r="ED1093" s="36"/>
      <c r="EE1093" s="36"/>
      <c r="EF1093" s="36"/>
      <c r="EL1093" s="36"/>
      <c r="EM1093" s="36"/>
      <c r="EN1093" s="36"/>
      <c r="ET1093" s="36"/>
      <c r="EU1093" s="36"/>
      <c r="EV1093" s="36"/>
    </row>
    <row r="1094" spans="14:152" s="30" customFormat="1" ht="12.75">
      <c r="N1094" s="36">
        <v>1.39E-9</v>
      </c>
      <c r="O1094" s="36">
        <v>6.0246758222599999</v>
      </c>
      <c r="P1094" s="36">
        <v>429.30650386169998</v>
      </c>
      <c r="Q1094" s="30">
        <f t="shared" si="404"/>
        <v>-1.2179945617545286E-9</v>
      </c>
      <c r="R1094" s="30">
        <f t="shared" si="405"/>
        <v>-1.2180375852264553E-9</v>
      </c>
      <c r="S1094" s="30">
        <f t="shared" si="406"/>
        <v>-1.2180375851538599E-9</v>
      </c>
      <c r="T1094" s="30">
        <f t="shared" si="407"/>
        <v>-1.2180375851538601E-9</v>
      </c>
      <c r="V1094" s="36"/>
      <c r="W1094" s="36"/>
      <c r="X1094" s="36"/>
      <c r="AD1094" s="36"/>
      <c r="AE1094" s="36"/>
      <c r="AF1094" s="36"/>
      <c r="AL1094" s="36"/>
      <c r="AM1094" s="36"/>
      <c r="AN1094" s="36"/>
      <c r="AT1094" s="36"/>
      <c r="AU1094" s="36"/>
      <c r="AV1094" s="36"/>
      <c r="BB1094" s="36"/>
      <c r="BC1094" s="36"/>
      <c r="BD1094" s="36"/>
      <c r="BJ1094" s="36"/>
      <c r="BK1094" s="36"/>
      <c r="BL1094" s="36"/>
      <c r="BR1094" s="36"/>
      <c r="BS1094" s="36"/>
      <c r="BT1094" s="36"/>
      <c r="BZ1094" s="36"/>
      <c r="CA1094" s="36"/>
      <c r="CB1094" s="36"/>
      <c r="CH1094" s="36"/>
      <c r="CI1094" s="36"/>
      <c r="CJ1094" s="36"/>
      <c r="CP1094" s="36"/>
      <c r="CQ1094" s="36"/>
      <c r="CR1094" s="36"/>
      <c r="CX1094" s="36"/>
      <c r="CY1094" s="36"/>
      <c r="CZ1094" s="36"/>
      <c r="DF1094" s="36">
        <v>9.6400000000000006E-9</v>
      </c>
      <c r="DG1094" s="36">
        <v>3.6090371590000001</v>
      </c>
      <c r="DH1094" s="36">
        <v>3281.2385647862002</v>
      </c>
      <c r="DI1094" s="30">
        <f t="shared" si="408"/>
        <v>-4.165813780942227E-9</v>
      </c>
      <c r="DJ1094" s="30">
        <f t="shared" si="409"/>
        <v>-4.1700817023233029E-9</v>
      </c>
      <c r="DK1094" s="30">
        <f t="shared" si="410"/>
        <v>-4.170081695122282E-9</v>
      </c>
      <c r="DL1094" s="30">
        <f t="shared" si="411"/>
        <v>-4.1700816951223135E-9</v>
      </c>
      <c r="DN1094" s="36"/>
      <c r="DO1094" s="36"/>
      <c r="DP1094" s="36"/>
      <c r="DV1094" s="36"/>
      <c r="DW1094" s="36"/>
      <c r="DX1094" s="36"/>
      <c r="ED1094" s="36"/>
      <c r="EE1094" s="36"/>
      <c r="EF1094" s="36"/>
      <c r="EL1094" s="36"/>
      <c r="EM1094" s="36"/>
      <c r="EN1094" s="36"/>
      <c r="ET1094" s="36"/>
      <c r="EU1094" s="36"/>
      <c r="EV1094" s="36"/>
    </row>
    <row r="1095" spans="14:152" s="30" customFormat="1" ht="12.75">
      <c r="N1095" s="36">
        <v>1.1700000000000001E-9</v>
      </c>
      <c r="O1095" s="36">
        <v>0.23611722306999999</v>
      </c>
      <c r="P1095" s="36">
        <v>426.75824957039998</v>
      </c>
      <c r="Q1095" s="30">
        <f t="shared" si="404"/>
        <v>-6.2077268825437398E-10</v>
      </c>
      <c r="R1095" s="30">
        <f t="shared" si="405"/>
        <v>-6.2083601810506782E-10</v>
      </c>
      <c r="S1095" s="30">
        <f t="shared" si="406"/>
        <v>-6.2083601799820457E-10</v>
      </c>
      <c r="T1095" s="30">
        <f t="shared" si="407"/>
        <v>-6.2083601799820457E-10</v>
      </c>
      <c r="V1095" s="36"/>
      <c r="W1095" s="36"/>
      <c r="X1095" s="36"/>
      <c r="AD1095" s="36"/>
      <c r="AE1095" s="36"/>
      <c r="AF1095" s="36"/>
      <c r="AL1095" s="36"/>
      <c r="AM1095" s="36"/>
      <c r="AN1095" s="36"/>
      <c r="AT1095" s="36"/>
      <c r="AU1095" s="36"/>
      <c r="AV1095" s="36"/>
      <c r="BB1095" s="36"/>
      <c r="BC1095" s="36"/>
      <c r="BD1095" s="36"/>
      <c r="BJ1095" s="36"/>
      <c r="BK1095" s="36"/>
      <c r="BL1095" s="36"/>
      <c r="BR1095" s="36"/>
      <c r="BS1095" s="36"/>
      <c r="BT1095" s="36"/>
      <c r="BZ1095" s="36"/>
      <c r="CA1095" s="36"/>
      <c r="CB1095" s="36"/>
      <c r="CH1095" s="36"/>
      <c r="CI1095" s="36"/>
      <c r="CJ1095" s="36"/>
      <c r="CP1095" s="36"/>
      <c r="CQ1095" s="36"/>
      <c r="CR1095" s="36"/>
      <c r="CX1095" s="36"/>
      <c r="CY1095" s="36"/>
      <c r="CZ1095" s="36"/>
      <c r="DF1095" s="36">
        <v>8.9700000000000003E-9</v>
      </c>
      <c r="DG1095" s="36">
        <v>2.8166060505899999</v>
      </c>
      <c r="DH1095" s="36">
        <v>316.23181096219997</v>
      </c>
      <c r="DI1095" s="30">
        <f t="shared" si="408"/>
        <v>4.3598402774346124E-9</v>
      </c>
      <c r="DJ1095" s="30">
        <f t="shared" si="409"/>
        <v>4.3602112221807953E-9</v>
      </c>
      <c r="DK1095" s="30">
        <f t="shared" si="410"/>
        <v>4.3602112215548562E-9</v>
      </c>
      <c r="DL1095" s="30">
        <f t="shared" si="411"/>
        <v>4.3602112215548595E-9</v>
      </c>
      <c r="DN1095" s="36"/>
      <c r="DO1095" s="36"/>
      <c r="DP1095" s="36"/>
      <c r="DV1095" s="36"/>
      <c r="DW1095" s="36"/>
      <c r="DX1095" s="36"/>
      <c r="ED1095" s="36"/>
      <c r="EE1095" s="36"/>
      <c r="EF1095" s="36"/>
      <c r="EL1095" s="36"/>
      <c r="EM1095" s="36"/>
      <c r="EN1095" s="36"/>
      <c r="ET1095" s="36"/>
      <c r="EU1095" s="36"/>
      <c r="EV1095" s="36"/>
    </row>
    <row r="1096" spans="14:152" s="30" customFormat="1" ht="12.75">
      <c r="N1096" s="36">
        <v>1.1700000000000001E-9</v>
      </c>
      <c r="O1096" s="36">
        <v>3.1338298421499999</v>
      </c>
      <c r="P1096" s="36">
        <v>426.4381321816</v>
      </c>
      <c r="Q1096" s="30">
        <f t="shared" si="404"/>
        <v>8.404338511639597E-10</v>
      </c>
      <c r="R1096" s="30">
        <f t="shared" si="405"/>
        <v>8.4048579055378659E-10</v>
      </c>
      <c r="S1096" s="30">
        <f t="shared" si="406"/>
        <v>8.4048579046614494E-10</v>
      </c>
      <c r="T1096" s="30">
        <f t="shared" si="407"/>
        <v>8.4048579046614494E-10</v>
      </c>
      <c r="V1096" s="36"/>
      <c r="W1096" s="36"/>
      <c r="X1096" s="36"/>
      <c r="AD1096" s="36"/>
      <c r="AE1096" s="36"/>
      <c r="AF1096" s="36"/>
      <c r="AL1096" s="36"/>
      <c r="AM1096" s="36"/>
      <c r="AN1096" s="36"/>
      <c r="AT1096" s="36"/>
      <c r="AU1096" s="36"/>
      <c r="AV1096" s="36"/>
      <c r="BB1096" s="36"/>
      <c r="BC1096" s="36"/>
      <c r="BD1096" s="36"/>
      <c r="BJ1096" s="36"/>
      <c r="BK1096" s="36"/>
      <c r="BL1096" s="36"/>
      <c r="BR1096" s="36"/>
      <c r="BS1096" s="36"/>
      <c r="BT1096" s="36"/>
      <c r="BZ1096" s="36"/>
      <c r="CA1096" s="36"/>
      <c r="CB1096" s="36"/>
      <c r="CH1096" s="36"/>
      <c r="CI1096" s="36"/>
      <c r="CJ1096" s="36"/>
      <c r="CP1096" s="36"/>
      <c r="CQ1096" s="36"/>
      <c r="CR1096" s="36"/>
      <c r="CX1096" s="36"/>
      <c r="CY1096" s="36"/>
      <c r="CZ1096" s="36"/>
      <c r="DF1096" s="36">
        <v>1.008E-8</v>
      </c>
      <c r="DG1096" s="36">
        <v>5.78024010734</v>
      </c>
      <c r="DH1096" s="36">
        <v>502.86426215159997</v>
      </c>
      <c r="DI1096" s="30">
        <f t="shared" si="408"/>
        <v>-9.9675341294167849E-9</v>
      </c>
      <c r="DJ1096" s="30">
        <f t="shared" si="409"/>
        <v>-9.9674211136582551E-9</v>
      </c>
      <c r="DK1096" s="30">
        <f t="shared" si="410"/>
        <v>-9.9674211138490096E-9</v>
      </c>
      <c r="DL1096" s="30">
        <f t="shared" si="411"/>
        <v>-9.9674211138490096E-9</v>
      </c>
      <c r="DN1096" s="36"/>
      <c r="DO1096" s="36"/>
      <c r="DP1096" s="36"/>
      <c r="DV1096" s="36"/>
      <c r="DW1096" s="36"/>
      <c r="DX1096" s="36"/>
      <c r="ED1096" s="36"/>
      <c r="EE1096" s="36"/>
      <c r="EF1096" s="36"/>
      <c r="EL1096" s="36"/>
      <c r="EM1096" s="36"/>
      <c r="EN1096" s="36"/>
      <c r="ET1096" s="36"/>
      <c r="EU1096" s="36"/>
      <c r="EV1096" s="36"/>
    </row>
    <row r="1097" spans="14:152" s="30" customFormat="1" ht="12.75">
      <c r="N1097" s="36">
        <v>1.1599999999999999E-9</v>
      </c>
      <c r="O1097" s="36">
        <v>4.3480144872000004</v>
      </c>
      <c r="P1097" s="36">
        <v>418.96337901340002</v>
      </c>
      <c r="Q1097" s="30">
        <f t="shared" si="404"/>
        <v>-5.0898957157018357E-10</v>
      </c>
      <c r="R1097" s="30">
        <f t="shared" si="405"/>
        <v>-5.0892422204741245E-10</v>
      </c>
      <c r="S1097" s="30">
        <f t="shared" si="406"/>
        <v>-5.0892422215768793E-10</v>
      </c>
      <c r="T1097" s="30">
        <f t="shared" si="407"/>
        <v>-5.0892422215768751E-10</v>
      </c>
      <c r="V1097" s="36"/>
      <c r="W1097" s="36"/>
      <c r="X1097" s="36"/>
      <c r="AD1097" s="36"/>
      <c r="AE1097" s="36"/>
      <c r="AF1097" s="36"/>
      <c r="AL1097" s="36"/>
      <c r="AM1097" s="36"/>
      <c r="AN1097" s="36"/>
      <c r="AT1097" s="36"/>
      <c r="AU1097" s="36"/>
      <c r="AV1097" s="36"/>
      <c r="BB1097" s="36"/>
      <c r="BC1097" s="36"/>
      <c r="BD1097" s="36"/>
      <c r="BJ1097" s="36"/>
      <c r="BK1097" s="36"/>
      <c r="BL1097" s="36"/>
      <c r="BR1097" s="36"/>
      <c r="BS1097" s="36"/>
      <c r="BT1097" s="36"/>
      <c r="BZ1097" s="36"/>
      <c r="CA1097" s="36"/>
      <c r="CB1097" s="36"/>
      <c r="CH1097" s="36"/>
      <c r="CI1097" s="36"/>
      <c r="CJ1097" s="36"/>
      <c r="CP1097" s="36"/>
      <c r="CQ1097" s="36"/>
      <c r="CR1097" s="36"/>
      <c r="CX1097" s="36"/>
      <c r="CY1097" s="36"/>
      <c r="CZ1097" s="36"/>
      <c r="DF1097" s="36">
        <v>1.0050000000000001E-8</v>
      </c>
      <c r="DG1097" s="36">
        <v>6.1243171723599996</v>
      </c>
      <c r="DH1097" s="36">
        <v>6275.9623029905997</v>
      </c>
      <c r="DI1097" s="30">
        <f t="shared" si="408"/>
        <v>-9.2610403624720554E-9</v>
      </c>
      <c r="DJ1097" s="30">
        <f t="shared" si="409"/>
        <v>-9.2573706419660344E-9</v>
      </c>
      <c r="DK1097" s="30">
        <f t="shared" si="410"/>
        <v>-9.2573706481653858E-9</v>
      </c>
      <c r="DL1097" s="30">
        <f t="shared" si="411"/>
        <v>-9.2573706481653577E-9</v>
      </c>
      <c r="DN1097" s="36"/>
      <c r="DO1097" s="36"/>
      <c r="DP1097" s="36"/>
      <c r="DV1097" s="36"/>
      <c r="DW1097" s="36"/>
      <c r="DX1097" s="36"/>
      <c r="ED1097" s="36"/>
      <c r="EE1097" s="36"/>
      <c r="EF1097" s="36"/>
      <c r="EL1097" s="36"/>
      <c r="EM1097" s="36"/>
      <c r="EN1097" s="36"/>
      <c r="ET1097" s="36"/>
      <c r="EU1097" s="36"/>
      <c r="EV1097" s="36"/>
    </row>
    <row r="1098" spans="14:152" s="30" customFormat="1" ht="12.75">
      <c r="N1098" s="36">
        <v>1.3500000000000001E-9</v>
      </c>
      <c r="O1098" s="36">
        <v>2.6978918146700002</v>
      </c>
      <c r="P1098" s="36">
        <v>455.16999895819998</v>
      </c>
      <c r="Q1098" s="30">
        <f t="shared" si="404"/>
        <v>1.3295758012596581E-9</v>
      </c>
      <c r="R1098" s="30">
        <f t="shared" si="405"/>
        <v>1.3295917319291103E-9</v>
      </c>
      <c r="S1098" s="30">
        <f t="shared" si="406"/>
        <v>1.3295917319022336E-9</v>
      </c>
      <c r="T1098" s="30">
        <f t="shared" si="407"/>
        <v>1.3295917319022338E-9</v>
      </c>
      <c r="V1098" s="36"/>
      <c r="W1098" s="36"/>
      <c r="X1098" s="36"/>
      <c r="AD1098" s="36"/>
      <c r="AE1098" s="36"/>
      <c r="AF1098" s="36"/>
      <c r="AL1098" s="36"/>
      <c r="AM1098" s="36"/>
      <c r="AN1098" s="36"/>
      <c r="AT1098" s="36"/>
      <c r="AU1098" s="36"/>
      <c r="AV1098" s="36"/>
      <c r="BB1098" s="36"/>
      <c r="BC1098" s="36"/>
      <c r="BD1098" s="36"/>
      <c r="BJ1098" s="36"/>
      <c r="BK1098" s="36"/>
      <c r="BL1098" s="36"/>
      <c r="BR1098" s="36"/>
      <c r="BS1098" s="36"/>
      <c r="BT1098" s="36"/>
      <c r="BZ1098" s="36"/>
      <c r="CA1098" s="36"/>
      <c r="CB1098" s="36"/>
      <c r="CH1098" s="36"/>
      <c r="CI1098" s="36"/>
      <c r="CJ1098" s="36"/>
      <c r="CP1098" s="36"/>
      <c r="CQ1098" s="36"/>
      <c r="CR1098" s="36"/>
      <c r="CX1098" s="36"/>
      <c r="CY1098" s="36"/>
      <c r="CZ1098" s="36"/>
      <c r="DF1098" s="36">
        <v>8.9500000000000007E-9</v>
      </c>
      <c r="DG1098" s="36">
        <v>6.0924550851300001</v>
      </c>
      <c r="DH1098" s="36">
        <v>316.55192835100002</v>
      </c>
      <c r="DI1098" s="30">
        <f t="shared" si="408"/>
        <v>-3.2787984374298092E-9</v>
      </c>
      <c r="DJ1098" s="30">
        <f t="shared" si="409"/>
        <v>-3.279192903155152E-9</v>
      </c>
      <c r="DK1098" s="30">
        <f t="shared" si="410"/>
        <v>-3.2791929024895186E-9</v>
      </c>
      <c r="DL1098" s="30">
        <f t="shared" si="411"/>
        <v>-3.2791929024895186E-9</v>
      </c>
      <c r="DN1098" s="36"/>
      <c r="DO1098" s="36"/>
      <c r="DP1098" s="36"/>
      <c r="DV1098" s="36"/>
      <c r="DW1098" s="36"/>
      <c r="DX1098" s="36"/>
      <c r="ED1098" s="36"/>
      <c r="EE1098" s="36"/>
      <c r="EF1098" s="36"/>
      <c r="EL1098" s="36"/>
      <c r="EM1098" s="36"/>
      <c r="EN1098" s="36"/>
      <c r="ET1098" s="36"/>
      <c r="EU1098" s="36"/>
      <c r="EV1098" s="36"/>
    </row>
    <row r="1099" spans="14:152" s="30" customFormat="1" ht="12.75">
      <c r="N1099" s="36">
        <v>1.3399999999999999E-9</v>
      </c>
      <c r="O1099" s="36">
        <v>1.1905877277200001</v>
      </c>
      <c r="P1099" s="36">
        <v>502.86426215159997</v>
      </c>
      <c r="Q1099" s="30">
        <f t="shared" si="404"/>
        <v>-3.5885668882854325E-11</v>
      </c>
      <c r="R1099" s="30">
        <f t="shared" si="405"/>
        <v>-3.5986463715137005E-11</v>
      </c>
      <c r="S1099" s="30">
        <f t="shared" si="406"/>
        <v>-3.5986463545052037E-11</v>
      </c>
      <c r="T1099" s="30">
        <f t="shared" si="407"/>
        <v>-3.5986463545052632E-11</v>
      </c>
      <c r="V1099" s="36"/>
      <c r="W1099" s="36"/>
      <c r="X1099" s="36"/>
      <c r="AD1099" s="36"/>
      <c r="AE1099" s="36"/>
      <c r="AF1099" s="36"/>
      <c r="AL1099" s="36"/>
      <c r="AM1099" s="36"/>
      <c r="AN1099" s="36"/>
      <c r="AT1099" s="36"/>
      <c r="AU1099" s="36"/>
      <c r="AV1099" s="36"/>
      <c r="BB1099" s="36"/>
      <c r="BC1099" s="36"/>
      <c r="BD1099" s="36"/>
      <c r="BJ1099" s="36"/>
      <c r="BK1099" s="36"/>
      <c r="BL1099" s="36"/>
      <c r="BR1099" s="36"/>
      <c r="BS1099" s="36"/>
      <c r="BT1099" s="36"/>
      <c r="BZ1099" s="36"/>
      <c r="CA1099" s="36"/>
      <c r="CB1099" s="36"/>
      <c r="CH1099" s="36"/>
      <c r="CI1099" s="36"/>
      <c r="CJ1099" s="36"/>
      <c r="CP1099" s="36"/>
      <c r="CQ1099" s="36"/>
      <c r="CR1099" s="36"/>
      <c r="CX1099" s="36"/>
      <c r="CY1099" s="36"/>
      <c r="CZ1099" s="36"/>
      <c r="DF1099" s="36">
        <v>1.2240000000000001E-8</v>
      </c>
      <c r="DG1099" s="36">
        <v>1.7353528741499999</v>
      </c>
      <c r="DH1099" s="36">
        <v>5120.6011455835996</v>
      </c>
      <c r="DI1099" s="30">
        <f t="shared" si="408"/>
        <v>5.7926939666948002E-10</v>
      </c>
      <c r="DJ1099" s="30">
        <f t="shared" si="409"/>
        <v>5.6990106553051296E-10</v>
      </c>
      <c r="DK1099" s="30">
        <f t="shared" si="410"/>
        <v>5.6990108133931503E-10</v>
      </c>
      <c r="DL1099" s="30">
        <f t="shared" si="411"/>
        <v>5.6990108133927161E-10</v>
      </c>
      <c r="DN1099" s="36"/>
      <c r="DO1099" s="36"/>
      <c r="DP1099" s="36"/>
      <c r="DV1099" s="36"/>
      <c r="DW1099" s="36"/>
      <c r="DX1099" s="36"/>
      <c r="ED1099" s="36"/>
      <c r="EE1099" s="36"/>
      <c r="EF1099" s="36"/>
      <c r="EL1099" s="36"/>
      <c r="EM1099" s="36"/>
      <c r="EN1099" s="36"/>
      <c r="ET1099" s="36"/>
      <c r="EU1099" s="36"/>
      <c r="EV1099" s="36"/>
    </row>
    <row r="1100" spans="14:152" s="30" customFormat="1" ht="12.75">
      <c r="N1100" s="36">
        <v>1.2300000000000001E-9</v>
      </c>
      <c r="O1100" s="36">
        <v>3.9756016021799998</v>
      </c>
      <c r="P1100" s="36">
        <v>499.89531673499999</v>
      </c>
      <c r="Q1100" s="30">
        <f t="shared" si="404"/>
        <v>4.4123080023747733E-10</v>
      </c>
      <c r="R1100" s="30">
        <f t="shared" si="405"/>
        <v>4.4131668278889297E-10</v>
      </c>
      <c r="S1100" s="30">
        <f t="shared" si="406"/>
        <v>4.4131668264397341E-10</v>
      </c>
      <c r="T1100" s="30">
        <f t="shared" si="407"/>
        <v>4.4131668264397393E-10</v>
      </c>
      <c r="V1100" s="36"/>
      <c r="W1100" s="36"/>
      <c r="X1100" s="36"/>
      <c r="AD1100" s="36"/>
      <c r="AE1100" s="36"/>
      <c r="AF1100" s="36"/>
      <c r="AL1100" s="36"/>
      <c r="AM1100" s="36"/>
      <c r="AN1100" s="36"/>
      <c r="AT1100" s="36"/>
      <c r="AU1100" s="36"/>
      <c r="AV1100" s="36"/>
      <c r="BB1100" s="36"/>
      <c r="BC1100" s="36"/>
      <c r="BD1100" s="36"/>
      <c r="BJ1100" s="36"/>
      <c r="BK1100" s="36"/>
      <c r="BL1100" s="36"/>
      <c r="BR1100" s="36"/>
      <c r="BS1100" s="36"/>
      <c r="BT1100" s="36"/>
      <c r="BZ1100" s="36"/>
      <c r="CA1100" s="36"/>
      <c r="CB1100" s="36"/>
      <c r="CH1100" s="36"/>
      <c r="CI1100" s="36"/>
      <c r="CJ1100" s="36"/>
      <c r="CP1100" s="36"/>
      <c r="CQ1100" s="36"/>
      <c r="CR1100" s="36"/>
      <c r="CX1100" s="36"/>
      <c r="CY1100" s="36"/>
      <c r="CZ1100" s="36"/>
      <c r="DF1100" s="36">
        <v>1.138E-8</v>
      </c>
      <c r="DG1100" s="36">
        <v>2.92901543353</v>
      </c>
      <c r="DH1100" s="36">
        <v>1037.2905296613999</v>
      </c>
      <c r="DI1100" s="30">
        <f t="shared" si="408"/>
        <v>-1.080489143731282E-8</v>
      </c>
      <c r="DJ1100" s="30">
        <f t="shared" si="409"/>
        <v>-1.0805445732285764E-8</v>
      </c>
      <c r="DK1100" s="30">
        <f t="shared" si="410"/>
        <v>-1.0805445731350644E-8</v>
      </c>
      <c r="DL1100" s="30">
        <f t="shared" si="411"/>
        <v>-1.0805445731350648E-8</v>
      </c>
      <c r="DN1100" s="36"/>
      <c r="DO1100" s="36"/>
      <c r="DP1100" s="36"/>
      <c r="DV1100" s="36"/>
      <c r="DW1100" s="36"/>
      <c r="DX1100" s="36"/>
      <c r="ED1100" s="36"/>
      <c r="EE1100" s="36"/>
      <c r="EF1100" s="36"/>
      <c r="EL1100" s="36"/>
      <c r="EM1100" s="36"/>
      <c r="EN1100" s="36"/>
      <c r="ET1100" s="36"/>
      <c r="EU1100" s="36"/>
      <c r="EV1100" s="36"/>
    </row>
    <row r="1101" spans="14:152" s="30" customFormat="1" ht="12.75">
      <c r="N1101" s="36">
        <v>1.0999999999999999E-9</v>
      </c>
      <c r="O1101" s="36">
        <v>2.3703241371799999</v>
      </c>
      <c r="P1101" s="36">
        <v>439.93151300030001</v>
      </c>
      <c r="Q1101" s="30">
        <f t="shared" si="404"/>
        <v>1.0973894425692911E-9</v>
      </c>
      <c r="R1101" s="30">
        <f t="shared" si="405"/>
        <v>1.0973844542848559E-9</v>
      </c>
      <c r="S1101" s="30">
        <f t="shared" si="406"/>
        <v>1.0973844542932772E-9</v>
      </c>
      <c r="T1101" s="30">
        <f t="shared" si="407"/>
        <v>1.0973844542932772E-9</v>
      </c>
      <c r="V1101" s="36"/>
      <c r="W1101" s="36"/>
      <c r="X1101" s="36"/>
      <c r="AD1101" s="36"/>
      <c r="AE1101" s="36"/>
      <c r="AF1101" s="36"/>
      <c r="AL1101" s="36"/>
      <c r="AM1101" s="36"/>
      <c r="AN1101" s="36"/>
      <c r="AT1101" s="36"/>
      <c r="AU1101" s="36"/>
      <c r="AV1101" s="36"/>
      <c r="BB1101" s="36"/>
      <c r="BC1101" s="36"/>
      <c r="BD1101" s="36"/>
      <c r="BJ1101" s="36"/>
      <c r="BK1101" s="36"/>
      <c r="BL1101" s="36"/>
      <c r="BR1101" s="36"/>
      <c r="BS1101" s="36"/>
      <c r="BT1101" s="36"/>
      <c r="BZ1101" s="36"/>
      <c r="CA1101" s="36"/>
      <c r="CB1101" s="36"/>
      <c r="CH1101" s="36"/>
      <c r="CI1101" s="36"/>
      <c r="CJ1101" s="36"/>
      <c r="CP1101" s="36"/>
      <c r="CQ1101" s="36"/>
      <c r="CR1101" s="36"/>
      <c r="CX1101" s="36"/>
      <c r="CY1101" s="36"/>
      <c r="CZ1101" s="36"/>
      <c r="DF1101" s="36">
        <v>9.2400000000000004E-9</v>
      </c>
      <c r="DG1101" s="36">
        <v>5.7060181648799997</v>
      </c>
      <c r="DH1101" s="36">
        <v>614.83694036960003</v>
      </c>
      <c r="DI1101" s="30">
        <f t="shared" si="408"/>
        <v>-6.1357600103708041E-9</v>
      </c>
      <c r="DJ1101" s="30">
        <f t="shared" si="409"/>
        <v>-6.1351243684071856E-9</v>
      </c>
      <c r="DK1101" s="30">
        <f t="shared" si="410"/>
        <v>-6.1351243694798395E-9</v>
      </c>
      <c r="DL1101" s="30">
        <f t="shared" si="411"/>
        <v>-6.1351243694798362E-9</v>
      </c>
      <c r="DN1101" s="36"/>
      <c r="DO1101" s="36"/>
      <c r="DP1101" s="36"/>
      <c r="DV1101" s="36"/>
      <c r="DW1101" s="36"/>
      <c r="DX1101" s="36"/>
      <c r="ED1101" s="36"/>
      <c r="EE1101" s="36"/>
      <c r="EF1101" s="36"/>
      <c r="EL1101" s="36"/>
      <c r="EM1101" s="36"/>
      <c r="EN1101" s="36"/>
      <c r="ET1101" s="36"/>
      <c r="EU1101" s="36"/>
      <c r="EV1101" s="36"/>
    </row>
    <row r="1102" spans="14:152" s="30" customFormat="1" ht="12.75">
      <c r="N1102" s="36">
        <v>1.09E-9</v>
      </c>
      <c r="O1102" s="36">
        <v>6.20303291896</v>
      </c>
      <c r="P1102" s="36">
        <v>220.30076785419999</v>
      </c>
      <c r="Q1102" s="30">
        <f t="shared" si="404"/>
        <v>2.8986550617890953E-10</v>
      </c>
      <c r="R1102" s="30">
        <f t="shared" si="405"/>
        <v>2.8983086786156991E-10</v>
      </c>
      <c r="S1102" s="30">
        <f t="shared" si="406"/>
        <v>2.8983086792002009E-10</v>
      </c>
      <c r="T1102" s="30">
        <f t="shared" si="407"/>
        <v>2.8983086792002009E-10</v>
      </c>
      <c r="V1102" s="36"/>
      <c r="W1102" s="36"/>
      <c r="X1102" s="36"/>
      <c r="AD1102" s="36"/>
      <c r="AE1102" s="36"/>
      <c r="AF1102" s="36"/>
      <c r="AL1102" s="36"/>
      <c r="AM1102" s="36"/>
      <c r="AN1102" s="36"/>
      <c r="AT1102" s="36"/>
      <c r="AU1102" s="36"/>
      <c r="AV1102" s="36"/>
      <c r="BB1102" s="36"/>
      <c r="BC1102" s="36"/>
      <c r="BD1102" s="36"/>
      <c r="BJ1102" s="36"/>
      <c r="BK1102" s="36"/>
      <c r="BL1102" s="36"/>
      <c r="BR1102" s="36"/>
      <c r="BS1102" s="36"/>
      <c r="BT1102" s="36"/>
      <c r="BZ1102" s="36"/>
      <c r="CA1102" s="36"/>
      <c r="CB1102" s="36"/>
      <c r="CH1102" s="36"/>
      <c r="CI1102" s="36"/>
      <c r="CJ1102" s="36"/>
      <c r="CP1102" s="36"/>
      <c r="CQ1102" s="36"/>
      <c r="CR1102" s="36"/>
      <c r="CX1102" s="36"/>
      <c r="CY1102" s="36"/>
      <c r="CZ1102" s="36"/>
      <c r="DF1102" s="36">
        <v>8.9299999999999996E-9</v>
      </c>
      <c r="DG1102" s="36">
        <v>5.25155704274</v>
      </c>
      <c r="DH1102" s="36">
        <v>475.35623565240002</v>
      </c>
      <c r="DI1102" s="30">
        <f t="shared" si="408"/>
        <v>-7.7242841976673505E-9</v>
      </c>
      <c r="DJ1102" s="30">
        <f t="shared" si="409"/>
        <v>-7.7239654329785321E-9</v>
      </c>
      <c r="DK1102" s="30">
        <f t="shared" si="410"/>
        <v>-7.7239654335164609E-9</v>
      </c>
      <c r="DL1102" s="30">
        <f t="shared" si="411"/>
        <v>-7.7239654335164592E-9</v>
      </c>
      <c r="DN1102" s="36"/>
      <c r="DO1102" s="36"/>
      <c r="DP1102" s="36"/>
      <c r="DV1102" s="36"/>
      <c r="DW1102" s="36"/>
      <c r="DX1102" s="36"/>
      <c r="ED1102" s="36"/>
      <c r="EE1102" s="36"/>
      <c r="EF1102" s="36"/>
      <c r="EL1102" s="36"/>
      <c r="EM1102" s="36"/>
      <c r="EN1102" s="36"/>
      <c r="ET1102" s="36"/>
      <c r="EU1102" s="36"/>
      <c r="EV1102" s="36"/>
    </row>
    <row r="1103" spans="14:152" s="30" customFormat="1" ht="12.75">
      <c r="N1103" s="36">
        <v>1.09E-9</v>
      </c>
      <c r="O1103" s="36">
        <v>1.3897963317499999</v>
      </c>
      <c r="P1103" s="36">
        <v>325.95309721220002</v>
      </c>
      <c r="Q1103" s="30">
        <f t="shared" si="404"/>
        <v>9.9638629149616306E-10</v>
      </c>
      <c r="R1103" s="30">
        <f t="shared" si="405"/>
        <v>9.9636473466101307E-10</v>
      </c>
      <c r="S1103" s="30">
        <f t="shared" si="406"/>
        <v>9.9636473469739082E-10</v>
      </c>
      <c r="T1103" s="30">
        <f t="shared" si="407"/>
        <v>9.9636473469739082E-10</v>
      </c>
      <c r="V1103" s="36"/>
      <c r="W1103" s="36"/>
      <c r="X1103" s="36"/>
      <c r="AD1103" s="36"/>
      <c r="AE1103" s="36"/>
      <c r="AF1103" s="36"/>
      <c r="AL1103" s="36"/>
      <c r="AM1103" s="36"/>
      <c r="AN1103" s="36"/>
      <c r="AT1103" s="36"/>
      <c r="AU1103" s="36"/>
      <c r="AV1103" s="36"/>
      <c r="BB1103" s="36"/>
      <c r="BC1103" s="36"/>
      <c r="BD1103" s="36"/>
      <c r="BJ1103" s="36"/>
      <c r="BK1103" s="36"/>
      <c r="BL1103" s="36"/>
      <c r="BR1103" s="36"/>
      <c r="BS1103" s="36"/>
      <c r="BT1103" s="36"/>
      <c r="BZ1103" s="36"/>
      <c r="CA1103" s="36"/>
      <c r="CB1103" s="36"/>
      <c r="CH1103" s="36"/>
      <c r="CI1103" s="36"/>
      <c r="CJ1103" s="36"/>
      <c r="CP1103" s="36"/>
      <c r="CQ1103" s="36"/>
      <c r="CR1103" s="36"/>
      <c r="CX1103" s="36"/>
      <c r="CY1103" s="36"/>
      <c r="CZ1103" s="36"/>
      <c r="DF1103" s="36">
        <v>1.042E-8</v>
      </c>
      <c r="DG1103" s="36">
        <v>1.10027795842</v>
      </c>
      <c r="DH1103" s="36">
        <v>1518.2234499796</v>
      </c>
      <c r="DI1103" s="30">
        <f t="shared" si="408"/>
        <v>5.324719505193128E-9</v>
      </c>
      <c r="DJ1103" s="30">
        <f t="shared" si="409"/>
        <v>5.3226845471672665E-9</v>
      </c>
      <c r="DK1103" s="30">
        <f t="shared" si="410"/>
        <v>5.322684550601373E-9</v>
      </c>
      <c r="DL1103" s="30">
        <f t="shared" si="411"/>
        <v>5.322684550601373E-9</v>
      </c>
      <c r="DN1103" s="36"/>
      <c r="DO1103" s="36"/>
      <c r="DP1103" s="36"/>
      <c r="DV1103" s="36"/>
      <c r="DW1103" s="36"/>
      <c r="DX1103" s="36"/>
      <c r="ED1103" s="36"/>
      <c r="EE1103" s="36"/>
      <c r="EF1103" s="36"/>
      <c r="EL1103" s="36"/>
      <c r="EM1103" s="36"/>
      <c r="EN1103" s="36"/>
      <c r="ET1103" s="36"/>
      <c r="EU1103" s="36"/>
      <c r="EV1103" s="36"/>
    </row>
    <row r="1104" spans="14:152" s="30" customFormat="1" ht="12.75">
      <c r="N1104" s="36">
        <v>1.15E-9</v>
      </c>
      <c r="O1104" s="36">
        <v>5.8453368089999999E-2</v>
      </c>
      <c r="P1104" s="36">
        <v>631.8205314667</v>
      </c>
      <c r="Q1104" s="30">
        <f t="shared" si="404"/>
        <v>-1.09756818963911E-9</v>
      </c>
      <c r="R1104" s="30">
        <f t="shared" si="405"/>
        <v>-1.0975357293668066E-9</v>
      </c>
      <c r="S1104" s="30">
        <f t="shared" si="406"/>
        <v>-1.0975357294215899E-9</v>
      </c>
      <c r="T1104" s="30">
        <f t="shared" si="407"/>
        <v>-1.0975357294215895E-9</v>
      </c>
      <c r="V1104" s="36"/>
      <c r="W1104" s="36"/>
      <c r="X1104" s="36"/>
      <c r="AD1104" s="36"/>
      <c r="AE1104" s="36"/>
      <c r="AF1104" s="36"/>
      <c r="AL1104" s="36"/>
      <c r="AM1104" s="36"/>
      <c r="AN1104" s="36"/>
      <c r="AT1104" s="36"/>
      <c r="AU1104" s="36"/>
      <c r="AV1104" s="36"/>
      <c r="BB1104" s="36"/>
      <c r="BC1104" s="36"/>
      <c r="BD1104" s="36"/>
      <c r="BJ1104" s="36"/>
      <c r="BK1104" s="36"/>
      <c r="BL1104" s="36"/>
      <c r="BR1104" s="36"/>
      <c r="BS1104" s="36"/>
      <c r="BT1104" s="36"/>
      <c r="BZ1104" s="36"/>
      <c r="CA1104" s="36"/>
      <c r="CB1104" s="36"/>
      <c r="CH1104" s="36"/>
      <c r="CI1104" s="36"/>
      <c r="CJ1104" s="36"/>
      <c r="CP1104" s="36"/>
      <c r="CQ1104" s="36"/>
      <c r="CR1104" s="36"/>
      <c r="CX1104" s="36"/>
      <c r="CY1104" s="36"/>
      <c r="CZ1104" s="36"/>
      <c r="DF1104" s="36">
        <v>8.9000000000000003E-9</v>
      </c>
      <c r="DG1104" s="36">
        <v>4.0319278238600003</v>
      </c>
      <c r="DH1104" s="36">
        <v>1314.3255234027999</v>
      </c>
      <c r="DI1104" s="30">
        <f t="shared" si="408"/>
        <v>-8.842378807136331E-9</v>
      </c>
      <c r="DJ1104" s="30">
        <f t="shared" si="409"/>
        <v>-8.8421797800291668E-9</v>
      </c>
      <c r="DK1104" s="30">
        <f t="shared" si="410"/>
        <v>-8.8421797803653016E-9</v>
      </c>
      <c r="DL1104" s="30">
        <f t="shared" si="411"/>
        <v>-8.8421797803652999E-9</v>
      </c>
      <c r="DN1104" s="36"/>
      <c r="DO1104" s="36"/>
      <c r="DP1104" s="36"/>
      <c r="DV1104" s="36"/>
      <c r="DW1104" s="36"/>
      <c r="DX1104" s="36"/>
      <c r="ED1104" s="36"/>
      <c r="EE1104" s="36"/>
      <c r="EF1104" s="36"/>
      <c r="EL1104" s="36"/>
      <c r="EM1104" s="36"/>
      <c r="EN1104" s="36"/>
      <c r="ET1104" s="36"/>
      <c r="EU1104" s="36"/>
      <c r="EV1104" s="36"/>
    </row>
    <row r="1105" spans="14:152" s="30" customFormat="1" ht="12.75">
      <c r="N1105" s="36">
        <v>1.39E-9</v>
      </c>
      <c r="O1105" s="36">
        <v>2.2108638725900001</v>
      </c>
      <c r="P1105" s="36">
        <v>9573.3882598969994</v>
      </c>
      <c r="Q1105" s="30">
        <f t="shared" si="404"/>
        <v>1.1440650359712329E-9</v>
      </c>
      <c r="R1105" s="30">
        <f t="shared" si="405"/>
        <v>1.1429329639973454E-9</v>
      </c>
      <c r="S1105" s="30">
        <f t="shared" si="406"/>
        <v>1.1429329659096251E-9</v>
      </c>
      <c r="T1105" s="30">
        <f t="shared" si="407"/>
        <v>1.1429329659096251E-9</v>
      </c>
      <c r="V1105" s="36"/>
      <c r="W1105" s="36"/>
      <c r="X1105" s="36"/>
      <c r="AD1105" s="36"/>
      <c r="AE1105" s="36"/>
      <c r="AF1105" s="36"/>
      <c r="AL1105" s="36"/>
      <c r="AM1105" s="36"/>
      <c r="AN1105" s="36"/>
      <c r="AT1105" s="36"/>
      <c r="AU1105" s="36"/>
      <c r="AV1105" s="36"/>
      <c r="BB1105" s="36"/>
      <c r="BC1105" s="36"/>
      <c r="BD1105" s="36"/>
      <c r="BJ1105" s="36"/>
      <c r="BK1105" s="36"/>
      <c r="BL1105" s="36"/>
      <c r="BR1105" s="36"/>
      <c r="BS1105" s="36"/>
      <c r="BT1105" s="36"/>
      <c r="BZ1105" s="36"/>
      <c r="CA1105" s="36"/>
      <c r="CB1105" s="36"/>
      <c r="CH1105" s="36"/>
      <c r="CI1105" s="36"/>
      <c r="CJ1105" s="36"/>
      <c r="CP1105" s="36"/>
      <c r="CQ1105" s="36"/>
      <c r="CR1105" s="36"/>
      <c r="CX1105" s="36"/>
      <c r="CY1105" s="36"/>
      <c r="CZ1105" s="36"/>
      <c r="DF1105" s="36">
        <v>9.2599999999999999E-9</v>
      </c>
      <c r="DG1105" s="36">
        <v>3.3511091505500001</v>
      </c>
      <c r="DH1105" s="36">
        <v>635.70450061999998</v>
      </c>
      <c r="DI1105" s="30">
        <f t="shared" si="408"/>
        <v>9.1208145845404326E-9</v>
      </c>
      <c r="DJ1105" s="30">
        <f t="shared" si="409"/>
        <v>9.1206623927502476E-9</v>
      </c>
      <c r="DK1105" s="30">
        <f t="shared" si="410"/>
        <v>9.1206623930071319E-9</v>
      </c>
      <c r="DL1105" s="30">
        <f t="shared" si="411"/>
        <v>9.1206623930071302E-9</v>
      </c>
      <c r="DN1105" s="36"/>
      <c r="DO1105" s="36"/>
      <c r="DP1105" s="36"/>
      <c r="DV1105" s="36"/>
      <c r="DW1105" s="36"/>
      <c r="DX1105" s="36"/>
      <c r="ED1105" s="36"/>
      <c r="EE1105" s="36"/>
      <c r="EF1105" s="36"/>
      <c r="EL1105" s="36"/>
      <c r="EM1105" s="36"/>
      <c r="EN1105" s="36"/>
      <c r="ET1105" s="36"/>
      <c r="EU1105" s="36"/>
      <c r="EV1105" s="36"/>
    </row>
    <row r="1106" spans="14:152" s="30" customFormat="1" ht="12.75">
      <c r="N1106" s="36">
        <v>1.4200000000000001E-9</v>
      </c>
      <c r="O1106" s="36">
        <v>6.1466622871199998</v>
      </c>
      <c r="P1106" s="36">
        <v>3340.6124266997999</v>
      </c>
      <c r="Q1106" s="30">
        <f t="shared" si="404"/>
        <v>1.3942408620537079E-9</v>
      </c>
      <c r="R1106" s="30">
        <f t="shared" si="405"/>
        <v>1.3943752773933624E-9</v>
      </c>
      <c r="S1106" s="30">
        <f t="shared" si="406"/>
        <v>1.3943752771668383E-9</v>
      </c>
      <c r="T1106" s="30">
        <f t="shared" si="407"/>
        <v>1.3943752771668392E-9</v>
      </c>
      <c r="V1106" s="36"/>
      <c r="W1106" s="36"/>
      <c r="X1106" s="36"/>
      <c r="AD1106" s="36"/>
      <c r="AE1106" s="36"/>
      <c r="AF1106" s="36"/>
      <c r="AL1106" s="36"/>
      <c r="AM1106" s="36"/>
      <c r="AN1106" s="36"/>
      <c r="AT1106" s="36"/>
      <c r="AU1106" s="36"/>
      <c r="AV1106" s="36"/>
      <c r="BB1106" s="36"/>
      <c r="BC1106" s="36"/>
      <c r="BD1106" s="36"/>
      <c r="BJ1106" s="36"/>
      <c r="BK1106" s="36"/>
      <c r="BL1106" s="36"/>
      <c r="BR1106" s="36"/>
      <c r="BS1106" s="36"/>
      <c r="BT1106" s="36"/>
      <c r="BZ1106" s="36"/>
      <c r="CA1106" s="36"/>
      <c r="CB1106" s="36"/>
      <c r="CH1106" s="36"/>
      <c r="CI1106" s="36"/>
      <c r="CJ1106" s="36"/>
      <c r="CP1106" s="36"/>
      <c r="CQ1106" s="36"/>
      <c r="CR1106" s="36"/>
      <c r="CX1106" s="36"/>
      <c r="CY1106" s="36"/>
      <c r="CZ1106" s="36"/>
      <c r="DF1106" s="36">
        <v>1.13E-8</v>
      </c>
      <c r="DG1106" s="36">
        <v>5.49282680494</v>
      </c>
      <c r="DH1106" s="36">
        <v>92.940845831999994</v>
      </c>
      <c r="DI1106" s="30">
        <f t="shared" si="408"/>
        <v>2.9608890547785279E-9</v>
      </c>
      <c r="DJ1106" s="30">
        <f t="shared" si="409"/>
        <v>2.9607373918134376E-9</v>
      </c>
      <c r="DK1106" s="30">
        <f t="shared" si="410"/>
        <v>2.9607373920693648E-9</v>
      </c>
      <c r="DL1106" s="30">
        <f t="shared" si="411"/>
        <v>2.9607373920693648E-9</v>
      </c>
      <c r="DN1106" s="36"/>
      <c r="DO1106" s="36"/>
      <c r="DP1106" s="36"/>
      <c r="DV1106" s="36"/>
      <c r="DW1106" s="36"/>
      <c r="DX1106" s="36"/>
      <c r="ED1106" s="36"/>
      <c r="EE1106" s="36"/>
      <c r="EF1106" s="36"/>
      <c r="EL1106" s="36"/>
      <c r="EM1106" s="36"/>
      <c r="EN1106" s="36"/>
      <c r="ET1106" s="36"/>
      <c r="EU1106" s="36"/>
      <c r="EV1106" s="36"/>
    </row>
    <row r="1107" spans="14:152" s="30" customFormat="1" ht="12.75">
      <c r="N1107" s="36">
        <v>1.2199999999999999E-9</v>
      </c>
      <c r="O1107" s="36">
        <v>4.77182119272</v>
      </c>
      <c r="P1107" s="36">
        <v>604.47256366190004</v>
      </c>
      <c r="Q1107" s="30">
        <f t="shared" si="404"/>
        <v>1.8293861900664012E-10</v>
      </c>
      <c r="R1107" s="30">
        <f t="shared" si="405"/>
        <v>1.8304772135673622E-10</v>
      </c>
      <c r="S1107" s="30">
        <f t="shared" si="406"/>
        <v>1.8304772117263347E-10</v>
      </c>
      <c r="T1107" s="30">
        <f t="shared" si="407"/>
        <v>1.8304772117263456E-10</v>
      </c>
      <c r="V1107" s="36"/>
      <c r="W1107" s="36"/>
      <c r="X1107" s="36"/>
      <c r="AD1107" s="36"/>
      <c r="AE1107" s="36"/>
      <c r="AF1107" s="36"/>
      <c r="AL1107" s="36"/>
      <c r="AM1107" s="36"/>
      <c r="AN1107" s="36"/>
      <c r="AT1107" s="36"/>
      <c r="AU1107" s="36"/>
      <c r="AV1107" s="36"/>
      <c r="BB1107" s="36"/>
      <c r="BC1107" s="36"/>
      <c r="BD1107" s="36"/>
      <c r="BJ1107" s="36"/>
      <c r="BK1107" s="36"/>
      <c r="BL1107" s="36"/>
      <c r="BR1107" s="36"/>
      <c r="BS1107" s="36"/>
      <c r="BT1107" s="36"/>
      <c r="BZ1107" s="36"/>
      <c r="CA1107" s="36"/>
      <c r="CB1107" s="36"/>
      <c r="CH1107" s="36"/>
      <c r="CI1107" s="36"/>
      <c r="CJ1107" s="36"/>
      <c r="CP1107" s="36"/>
      <c r="CQ1107" s="36"/>
      <c r="CR1107" s="36"/>
      <c r="CX1107" s="36"/>
      <c r="CY1107" s="36"/>
      <c r="CZ1107" s="36"/>
      <c r="DF1107" s="36">
        <v>8.9000000000000003E-9</v>
      </c>
      <c r="DG1107" s="36">
        <v>2.1293382239300001</v>
      </c>
      <c r="DH1107" s="36">
        <v>3384.3313390048002</v>
      </c>
      <c r="DI1107" s="30">
        <f t="shared" si="408"/>
        <v>-5.3394629359377172E-9</v>
      </c>
      <c r="DJ1107" s="30">
        <f t="shared" si="409"/>
        <v>-5.3358563291326629E-9</v>
      </c>
      <c r="DK1107" s="30">
        <f t="shared" si="410"/>
        <v>-5.3358563352197518E-9</v>
      </c>
      <c r="DL1107" s="30">
        <f t="shared" si="411"/>
        <v>-5.3358563352197518E-9</v>
      </c>
      <c r="DN1107" s="36"/>
      <c r="DO1107" s="36"/>
      <c r="DP1107" s="36"/>
      <c r="DV1107" s="36"/>
      <c r="DW1107" s="36"/>
      <c r="DX1107" s="36"/>
      <c r="ED1107" s="36"/>
      <c r="EE1107" s="36"/>
      <c r="EF1107" s="36"/>
      <c r="EL1107" s="36"/>
      <c r="EM1107" s="36"/>
      <c r="EN1107" s="36"/>
      <c r="ET1107" s="36"/>
      <c r="EU1107" s="36"/>
      <c r="EV1107" s="36"/>
    </row>
    <row r="1108" spans="14:152" s="30" customFormat="1" ht="12.75">
      <c r="N1108" s="36">
        <v>1.19E-9</v>
      </c>
      <c r="O1108" s="36">
        <v>3.0346136706100002</v>
      </c>
      <c r="P1108" s="36">
        <v>528.20649238630006</v>
      </c>
      <c r="Q1108" s="30">
        <f t="shared" si="404"/>
        <v>1.1833291169946588E-9</v>
      </c>
      <c r="R1108" s="30">
        <f t="shared" si="405"/>
        <v>1.1833390584934734E-9</v>
      </c>
      <c r="S1108" s="30">
        <f t="shared" si="406"/>
        <v>1.1833390584767038E-9</v>
      </c>
      <c r="T1108" s="30">
        <f t="shared" si="407"/>
        <v>1.183339058476704E-9</v>
      </c>
      <c r="V1108" s="36"/>
      <c r="W1108" s="36"/>
      <c r="X1108" s="36"/>
      <c r="AD1108" s="36"/>
      <c r="AE1108" s="36"/>
      <c r="AF1108" s="36"/>
      <c r="AL1108" s="36"/>
      <c r="AM1108" s="36"/>
      <c r="AN1108" s="36"/>
      <c r="AT1108" s="36"/>
      <c r="AU1108" s="36"/>
      <c r="AV1108" s="36"/>
      <c r="BB1108" s="36"/>
      <c r="BC1108" s="36"/>
      <c r="BD1108" s="36"/>
      <c r="BJ1108" s="36"/>
      <c r="BK1108" s="36"/>
      <c r="BL1108" s="36"/>
      <c r="BR1108" s="36"/>
      <c r="BS1108" s="36"/>
      <c r="BT1108" s="36"/>
      <c r="BZ1108" s="36"/>
      <c r="CA1108" s="36"/>
      <c r="CB1108" s="36"/>
      <c r="CH1108" s="36"/>
      <c r="CI1108" s="36"/>
      <c r="CJ1108" s="36"/>
      <c r="CP1108" s="36"/>
      <c r="CQ1108" s="36"/>
      <c r="CR1108" s="36"/>
      <c r="CX1108" s="36"/>
      <c r="CY1108" s="36"/>
      <c r="CZ1108" s="36"/>
      <c r="DF1108" s="36">
        <v>9.6699999999999999E-9</v>
      </c>
      <c r="DG1108" s="36">
        <v>5.86215202069</v>
      </c>
      <c r="DH1108" s="36">
        <v>13.3333221243</v>
      </c>
      <c r="DI1108" s="30">
        <f t="shared" si="408"/>
        <v>8.5094771899391281E-9</v>
      </c>
      <c r="DJ1108" s="30">
        <f t="shared" si="409"/>
        <v>8.5094680257164205E-9</v>
      </c>
      <c r="DK1108" s="30">
        <f t="shared" si="410"/>
        <v>8.5094680257318838E-9</v>
      </c>
      <c r="DL1108" s="30">
        <f t="shared" si="411"/>
        <v>8.5094680257318838E-9</v>
      </c>
      <c r="DN1108" s="36"/>
      <c r="DO1108" s="36"/>
      <c r="DP1108" s="36"/>
      <c r="DV1108" s="36"/>
      <c r="DW1108" s="36"/>
      <c r="DX1108" s="36"/>
      <c r="ED1108" s="36"/>
      <c r="EE1108" s="36"/>
      <c r="EF1108" s="36"/>
      <c r="EL1108" s="36"/>
      <c r="EM1108" s="36"/>
      <c r="EN1108" s="36"/>
      <c r="ET1108" s="36"/>
      <c r="EU1108" s="36"/>
      <c r="EV1108" s="36"/>
    </row>
    <row r="1109" spans="14:152" s="30" customFormat="1" ht="12.75">
      <c r="N1109" s="36">
        <v>1.27E-9</v>
      </c>
      <c r="O1109" s="36">
        <v>2.9726395054300001</v>
      </c>
      <c r="P1109" s="36">
        <v>498.93210888850001</v>
      </c>
      <c r="Q1109" s="30">
        <f t="shared" si="404"/>
        <v>1.2430770712492973E-9</v>
      </c>
      <c r="R1109" s="30">
        <f t="shared" si="405"/>
        <v>1.2430964875706211E-9</v>
      </c>
      <c r="S1109" s="30">
        <f t="shared" si="406"/>
        <v>1.2430964875378628E-9</v>
      </c>
      <c r="T1109" s="30">
        <f t="shared" si="407"/>
        <v>1.2430964875378631E-9</v>
      </c>
      <c r="V1109" s="36"/>
      <c r="W1109" s="36"/>
      <c r="X1109" s="36"/>
      <c r="AD1109" s="36"/>
      <c r="AE1109" s="36"/>
      <c r="AF1109" s="36"/>
      <c r="AL1109" s="36"/>
      <c r="AM1109" s="36"/>
      <c r="AN1109" s="36"/>
      <c r="AT1109" s="36"/>
      <c r="AU1109" s="36"/>
      <c r="AV1109" s="36"/>
      <c r="BB1109" s="36"/>
      <c r="BC1109" s="36"/>
      <c r="BD1109" s="36"/>
      <c r="BJ1109" s="36"/>
      <c r="BK1109" s="36"/>
      <c r="BL1109" s="36"/>
      <c r="BR1109" s="36"/>
      <c r="BS1109" s="36"/>
      <c r="BT1109" s="36"/>
      <c r="BZ1109" s="36"/>
      <c r="CA1109" s="36"/>
      <c r="CB1109" s="36"/>
      <c r="CH1109" s="36"/>
      <c r="CI1109" s="36"/>
      <c r="CJ1109" s="36"/>
      <c r="CP1109" s="36"/>
      <c r="CQ1109" s="36"/>
      <c r="CR1109" s="36"/>
      <c r="CX1109" s="36"/>
      <c r="CY1109" s="36"/>
      <c r="CZ1109" s="36"/>
      <c r="DF1109" s="36">
        <v>1.0039999999999999E-8</v>
      </c>
      <c r="DG1109" s="36">
        <v>1.73116475997</v>
      </c>
      <c r="DH1109" s="36">
        <v>10316.3783204296</v>
      </c>
      <c r="DI1109" s="30">
        <f t="shared" si="408"/>
        <v>4.73284590866662E-9</v>
      </c>
      <c r="DJ1109" s="30">
        <f t="shared" si="409"/>
        <v>4.7465090239458498E-9</v>
      </c>
      <c r="DK1109" s="30">
        <f t="shared" si="410"/>
        <v>4.7465090008996343E-9</v>
      </c>
      <c r="DL1109" s="30">
        <f t="shared" si="411"/>
        <v>4.74650900089976E-9</v>
      </c>
      <c r="DN1109" s="36"/>
      <c r="DO1109" s="36"/>
      <c r="DP1109" s="36"/>
      <c r="DV1109" s="36"/>
      <c r="DW1109" s="36"/>
      <c r="DX1109" s="36"/>
      <c r="ED1109" s="36"/>
      <c r="EE1109" s="36"/>
      <c r="EF1109" s="36"/>
      <c r="EL1109" s="36"/>
      <c r="EM1109" s="36"/>
      <c r="EN1109" s="36"/>
      <c r="ET1109" s="36"/>
      <c r="EU1109" s="36"/>
      <c r="EV1109" s="36"/>
    </row>
    <row r="1110" spans="14:152" s="30" customFormat="1" ht="12.75">
      <c r="N1110" s="36">
        <v>1.1100000000000001E-9</v>
      </c>
      <c r="O1110" s="36">
        <v>5.0119232023200002</v>
      </c>
      <c r="P1110" s="36">
        <v>220.20019411769999</v>
      </c>
      <c r="Q1110" s="30">
        <f t="shared" si="404"/>
        <v>-8.8404617884340392E-10</v>
      </c>
      <c r="R1110" s="30">
        <f t="shared" si="405"/>
        <v>-8.840682957635642E-10</v>
      </c>
      <c r="S1110" s="30">
        <f t="shared" si="406"/>
        <v>-8.840682957262444E-10</v>
      </c>
      <c r="T1110" s="30">
        <f t="shared" si="407"/>
        <v>-8.840682957262444E-10</v>
      </c>
      <c r="V1110" s="36"/>
      <c r="W1110" s="36"/>
      <c r="X1110" s="36"/>
      <c r="AD1110" s="36"/>
      <c r="AE1110" s="36"/>
      <c r="AF1110" s="36"/>
      <c r="AL1110" s="36"/>
      <c r="AM1110" s="36"/>
      <c r="AN1110" s="36"/>
      <c r="AT1110" s="36"/>
      <c r="AU1110" s="36"/>
      <c r="AV1110" s="36"/>
      <c r="BB1110" s="36"/>
      <c r="BC1110" s="36"/>
      <c r="BD1110" s="36"/>
      <c r="BJ1110" s="36"/>
      <c r="BK1110" s="36"/>
      <c r="BL1110" s="36"/>
      <c r="BR1110" s="36"/>
      <c r="BS1110" s="36"/>
      <c r="BT1110" s="36"/>
      <c r="BZ1110" s="36"/>
      <c r="CA1110" s="36"/>
      <c r="CB1110" s="36"/>
      <c r="CH1110" s="36"/>
      <c r="CI1110" s="36"/>
      <c r="CJ1110" s="36"/>
      <c r="CP1110" s="36"/>
      <c r="CQ1110" s="36"/>
      <c r="CR1110" s="36"/>
      <c r="CX1110" s="36"/>
      <c r="CY1110" s="36"/>
      <c r="CZ1110" s="36"/>
      <c r="DF1110" s="36">
        <v>1.226E-8</v>
      </c>
      <c r="DG1110" s="36">
        <v>3.5283422393700001</v>
      </c>
      <c r="DH1110" s="36">
        <v>80.410672859800002</v>
      </c>
      <c r="DI1110" s="30">
        <f t="shared" si="408"/>
        <v>-1.223860018701555E-8</v>
      </c>
      <c r="DJ1110" s="30">
        <f t="shared" si="409"/>
        <v>-1.2238591473921399E-8</v>
      </c>
      <c r="DK1110" s="30">
        <f t="shared" si="410"/>
        <v>-1.2238591473936103E-8</v>
      </c>
      <c r="DL1110" s="30">
        <f t="shared" si="411"/>
        <v>-1.2238591473936103E-8</v>
      </c>
      <c r="DN1110" s="36"/>
      <c r="DO1110" s="36"/>
      <c r="DP1110" s="36"/>
      <c r="DV1110" s="36"/>
      <c r="DW1110" s="36"/>
      <c r="DX1110" s="36"/>
      <c r="ED1110" s="36"/>
      <c r="EE1110" s="36"/>
      <c r="EF1110" s="36"/>
      <c r="EL1110" s="36"/>
      <c r="EM1110" s="36"/>
      <c r="EN1110" s="36"/>
      <c r="ET1110" s="36"/>
      <c r="EU1110" s="36"/>
      <c r="EV1110" s="36"/>
    </row>
    <row r="1111" spans="14:152" s="30" customFormat="1" ht="12.75">
      <c r="N1111" s="36">
        <v>1.26E-9</v>
      </c>
      <c r="O1111" s="36">
        <v>3.9574351612899998</v>
      </c>
      <c r="P1111" s="36">
        <v>566.60016045500004</v>
      </c>
      <c r="Q1111" s="30">
        <f t="shared" si="404"/>
        <v>8.6338766004912209E-10</v>
      </c>
      <c r="R1111" s="30">
        <f t="shared" si="405"/>
        <v>8.6346546299699919E-10</v>
      </c>
      <c r="S1111" s="30">
        <f t="shared" si="406"/>
        <v>8.6346546286571652E-10</v>
      </c>
      <c r="T1111" s="30">
        <f t="shared" si="407"/>
        <v>8.6346546286571694E-10</v>
      </c>
      <c r="V1111" s="36"/>
      <c r="W1111" s="36"/>
      <c r="X1111" s="36"/>
      <c r="AD1111" s="36"/>
      <c r="AE1111" s="36"/>
      <c r="AF1111" s="36"/>
      <c r="AL1111" s="36"/>
      <c r="AM1111" s="36"/>
      <c r="AN1111" s="36"/>
      <c r="AT1111" s="36"/>
      <c r="AU1111" s="36"/>
      <c r="AV1111" s="36"/>
      <c r="BB1111" s="36"/>
      <c r="BC1111" s="36"/>
      <c r="BD1111" s="36"/>
      <c r="BJ1111" s="36"/>
      <c r="BK1111" s="36"/>
      <c r="BL1111" s="36"/>
      <c r="BR1111" s="36"/>
      <c r="BS1111" s="36"/>
      <c r="BT1111" s="36"/>
      <c r="BZ1111" s="36"/>
      <c r="CA1111" s="36"/>
      <c r="CB1111" s="36"/>
      <c r="CH1111" s="36"/>
      <c r="CI1111" s="36"/>
      <c r="CJ1111" s="36"/>
      <c r="CP1111" s="36"/>
      <c r="CQ1111" s="36"/>
      <c r="CR1111" s="36"/>
      <c r="CX1111" s="36"/>
      <c r="CY1111" s="36"/>
      <c r="CZ1111" s="36"/>
      <c r="DF1111" s="36">
        <v>1.029E-8</v>
      </c>
      <c r="DG1111" s="36">
        <v>4.9062083217100003</v>
      </c>
      <c r="DH1111" s="36">
        <v>19.122455111200001</v>
      </c>
      <c r="DI1111" s="30">
        <f t="shared" si="408"/>
        <v>9.0223497599559544E-10</v>
      </c>
      <c r="DJ1111" s="30">
        <f t="shared" si="409"/>
        <v>9.0220564531468501E-10</v>
      </c>
      <c r="DK1111" s="30">
        <f t="shared" si="410"/>
        <v>9.0220564536417533E-10</v>
      </c>
      <c r="DL1111" s="30">
        <f t="shared" si="411"/>
        <v>9.0220564536417533E-10</v>
      </c>
      <c r="DN1111" s="36"/>
      <c r="DO1111" s="36"/>
      <c r="DP1111" s="36"/>
      <c r="DV1111" s="36"/>
      <c r="DW1111" s="36"/>
      <c r="DX1111" s="36"/>
      <c r="ED1111" s="36"/>
      <c r="EE1111" s="36"/>
      <c r="EF1111" s="36"/>
      <c r="EL1111" s="36"/>
      <c r="EM1111" s="36"/>
      <c r="EN1111" s="36"/>
      <c r="ET1111" s="36"/>
      <c r="EU1111" s="36"/>
      <c r="EV1111" s="36"/>
    </row>
    <row r="1112" spans="14:152" s="30" customFormat="1" ht="12.75">
      <c r="N1112" s="36">
        <v>9.7999999999999992E-10</v>
      </c>
      <c r="O1112" s="36">
        <v>2.3621052624900001</v>
      </c>
      <c r="P1112" s="36">
        <v>634.26821202149995</v>
      </c>
      <c r="Q1112" s="30">
        <f t="shared" si="404"/>
        <v>3.9616185958604244E-10</v>
      </c>
      <c r="R1112" s="30">
        <f t="shared" si="405"/>
        <v>3.9607678458374466E-10</v>
      </c>
      <c r="S1112" s="30">
        <f t="shared" si="406"/>
        <v>3.9607678472730677E-10</v>
      </c>
      <c r="T1112" s="30">
        <f t="shared" si="407"/>
        <v>3.960767847273063E-10</v>
      </c>
      <c r="V1112" s="36"/>
      <c r="W1112" s="36"/>
      <c r="X1112" s="36"/>
      <c r="AD1112" s="36"/>
      <c r="AE1112" s="36"/>
      <c r="AF1112" s="36"/>
      <c r="AL1112" s="36"/>
      <c r="AM1112" s="36"/>
      <c r="AN1112" s="36"/>
      <c r="AT1112" s="36"/>
      <c r="AU1112" s="36"/>
      <c r="AV1112" s="36"/>
      <c r="BB1112" s="36"/>
      <c r="BC1112" s="36"/>
      <c r="BD1112" s="36"/>
      <c r="BJ1112" s="36"/>
      <c r="BK1112" s="36"/>
      <c r="BL1112" s="36"/>
      <c r="BR1112" s="36"/>
      <c r="BS1112" s="36"/>
      <c r="BT1112" s="36"/>
      <c r="BZ1112" s="36"/>
      <c r="CA1112" s="36"/>
      <c r="CB1112" s="36"/>
      <c r="CH1112" s="36"/>
      <c r="CI1112" s="36"/>
      <c r="CJ1112" s="36"/>
      <c r="CP1112" s="36"/>
      <c r="CQ1112" s="36"/>
      <c r="CR1112" s="36"/>
      <c r="CX1112" s="36"/>
      <c r="CY1112" s="36"/>
      <c r="CZ1112" s="36"/>
      <c r="DF1112" s="36">
        <v>9.9599999999999995E-9</v>
      </c>
      <c r="DG1112" s="36">
        <v>0.76740358631000005</v>
      </c>
      <c r="DH1112" s="36">
        <v>733.42883297699996</v>
      </c>
      <c r="DI1112" s="30">
        <f t="shared" si="408"/>
        <v>-9.8366365053730581E-9</v>
      </c>
      <c r="DJ1112" s="30">
        <f t="shared" si="409"/>
        <v>-9.8364649375186615E-9</v>
      </c>
      <c r="DK1112" s="30">
        <f t="shared" si="410"/>
        <v>-9.8364649378082707E-9</v>
      </c>
      <c r="DL1112" s="30">
        <f t="shared" si="411"/>
        <v>-9.8364649378082707E-9</v>
      </c>
      <c r="DN1112" s="36"/>
      <c r="DO1112" s="36"/>
      <c r="DP1112" s="36"/>
      <c r="DV1112" s="36"/>
      <c r="DW1112" s="36"/>
      <c r="DX1112" s="36"/>
      <c r="ED1112" s="36"/>
      <c r="EE1112" s="36"/>
      <c r="EF1112" s="36"/>
      <c r="EL1112" s="36"/>
      <c r="EM1112" s="36"/>
      <c r="EN1112" s="36"/>
      <c r="ET1112" s="36"/>
      <c r="EU1112" s="36"/>
      <c r="EV1112" s="36"/>
    </row>
    <row r="1113" spans="14:152" s="30" customFormat="1" ht="12.75">
      <c r="N1113" s="36">
        <v>1.08E-9</v>
      </c>
      <c r="O1113" s="36">
        <v>2.4687285712599998</v>
      </c>
      <c r="P1113" s="36">
        <v>83.379618276399995</v>
      </c>
      <c r="Q1113" s="30">
        <f t="shared" si="404"/>
        <v>-4.5573808693540211E-10</v>
      </c>
      <c r="R1113" s="30">
        <f t="shared" si="405"/>
        <v>-4.557258705679863E-10</v>
      </c>
      <c r="S1113" s="30">
        <f t="shared" si="406"/>
        <v>-4.5572587058860093E-10</v>
      </c>
      <c r="T1113" s="30">
        <f t="shared" si="407"/>
        <v>-4.5572587058860093E-10</v>
      </c>
      <c r="V1113" s="36"/>
      <c r="W1113" s="36"/>
      <c r="X1113" s="36"/>
      <c r="AD1113" s="36"/>
      <c r="AE1113" s="36"/>
      <c r="AF1113" s="36"/>
      <c r="AL1113" s="36"/>
      <c r="AM1113" s="36"/>
      <c r="AN1113" s="36"/>
      <c r="AT1113" s="36"/>
      <c r="AU1113" s="36"/>
      <c r="AV1113" s="36"/>
      <c r="BB1113" s="36"/>
      <c r="BC1113" s="36"/>
      <c r="BD1113" s="36"/>
      <c r="BJ1113" s="36"/>
      <c r="BK1113" s="36"/>
      <c r="BL1113" s="36"/>
      <c r="BR1113" s="36"/>
      <c r="BS1113" s="36"/>
      <c r="BT1113" s="36"/>
      <c r="BZ1113" s="36"/>
      <c r="CA1113" s="36"/>
      <c r="CB1113" s="36"/>
      <c r="CH1113" s="36"/>
      <c r="CI1113" s="36"/>
      <c r="CJ1113" s="36"/>
      <c r="CP1113" s="36"/>
      <c r="CQ1113" s="36"/>
      <c r="CR1113" s="36"/>
      <c r="CX1113" s="36"/>
      <c r="CY1113" s="36"/>
      <c r="CZ1113" s="36"/>
      <c r="DF1113" s="36">
        <v>9.1000000000000004E-9</v>
      </c>
      <c r="DG1113" s="36">
        <v>4.08904906301</v>
      </c>
      <c r="DH1113" s="36">
        <v>3333.4988796990001</v>
      </c>
      <c r="DI1113" s="30">
        <f t="shared" si="408"/>
        <v>-2.3096237820865979E-9</v>
      </c>
      <c r="DJ1113" s="30">
        <f t="shared" si="409"/>
        <v>-2.314014073807742E-9</v>
      </c>
      <c r="DK1113" s="30">
        <f t="shared" si="410"/>
        <v>-2.3140140663998454E-9</v>
      </c>
      <c r="DL1113" s="30">
        <f t="shared" si="411"/>
        <v>-2.314014066399876E-9</v>
      </c>
      <c r="DN1113" s="36"/>
      <c r="DO1113" s="36"/>
      <c r="DP1113" s="36"/>
      <c r="DV1113" s="36"/>
      <c r="DW1113" s="36"/>
      <c r="DX1113" s="36"/>
      <c r="ED1113" s="36"/>
      <c r="EE1113" s="36"/>
      <c r="EF1113" s="36"/>
      <c r="EL1113" s="36"/>
      <c r="EM1113" s="36"/>
      <c r="EN1113" s="36"/>
      <c r="ET1113" s="36"/>
      <c r="EU1113" s="36"/>
      <c r="EV1113" s="36"/>
    </row>
    <row r="1114" spans="14:152" s="30" customFormat="1" ht="12.75">
      <c r="N1114" s="36">
        <v>1.01E-9</v>
      </c>
      <c r="O1114" s="36">
        <v>4.8825947427400003</v>
      </c>
      <c r="P1114" s="36">
        <v>425.32616648880003</v>
      </c>
      <c r="Q1114" s="30">
        <f t="shared" si="404"/>
        <v>-8.2362802254764282E-10</v>
      </c>
      <c r="R1114" s="30">
        <f t="shared" si="405"/>
        <v>-8.2359081539608464E-10</v>
      </c>
      <c r="S1114" s="30">
        <f t="shared" si="406"/>
        <v>-8.235908154588724E-10</v>
      </c>
      <c r="T1114" s="30">
        <f t="shared" si="407"/>
        <v>-8.235908154588724E-10</v>
      </c>
      <c r="V1114" s="36"/>
      <c r="W1114" s="36"/>
      <c r="X1114" s="36"/>
      <c r="AD1114" s="36"/>
      <c r="AE1114" s="36"/>
      <c r="AF1114" s="36"/>
      <c r="AL1114" s="36"/>
      <c r="AM1114" s="36"/>
      <c r="AN1114" s="36"/>
      <c r="AT1114" s="36"/>
      <c r="AU1114" s="36"/>
      <c r="AV1114" s="36"/>
      <c r="BB1114" s="36"/>
      <c r="BC1114" s="36"/>
      <c r="BD1114" s="36"/>
      <c r="BJ1114" s="36"/>
      <c r="BK1114" s="36"/>
      <c r="BL1114" s="36"/>
      <c r="BR1114" s="36"/>
      <c r="BS1114" s="36"/>
      <c r="BT1114" s="36"/>
      <c r="BZ1114" s="36"/>
      <c r="CA1114" s="36"/>
      <c r="CB1114" s="36"/>
      <c r="CH1114" s="36"/>
      <c r="CI1114" s="36"/>
      <c r="CJ1114" s="36"/>
      <c r="CP1114" s="36"/>
      <c r="CQ1114" s="36"/>
      <c r="CR1114" s="36"/>
      <c r="CX1114" s="36"/>
      <c r="CY1114" s="36"/>
      <c r="CZ1114" s="36"/>
      <c r="DF1114" s="36">
        <v>1.235E-8</v>
      </c>
      <c r="DG1114" s="36">
        <v>1.2387181914200001</v>
      </c>
      <c r="DH1114" s="36">
        <v>357.2332182801</v>
      </c>
      <c r="DI1114" s="30">
        <f t="shared" si="408"/>
        <v>9.1035181931742978E-9</v>
      </c>
      <c r="DJ1114" s="30">
        <f t="shared" si="409"/>
        <v>9.1030720654929501E-9</v>
      </c>
      <c r="DK1114" s="30">
        <f t="shared" si="410"/>
        <v>9.103072066245787E-9</v>
      </c>
      <c r="DL1114" s="30">
        <f t="shared" si="411"/>
        <v>9.1030720662457854E-9</v>
      </c>
      <c r="DN1114" s="36"/>
      <c r="DO1114" s="36"/>
      <c r="DP1114" s="36"/>
      <c r="DV1114" s="36"/>
      <c r="DW1114" s="36"/>
      <c r="DX1114" s="36"/>
      <c r="ED1114" s="36"/>
      <c r="EE1114" s="36"/>
      <c r="EF1114" s="36"/>
      <c r="EL1114" s="36"/>
      <c r="EM1114" s="36"/>
      <c r="EN1114" s="36"/>
      <c r="ET1114" s="36"/>
      <c r="EU1114" s="36"/>
      <c r="EV1114" s="36"/>
    </row>
    <row r="1115" spans="14:152" s="30" customFormat="1" ht="12.75">
      <c r="N1115" s="36">
        <v>1.27E-9</v>
      </c>
      <c r="O1115" s="36">
        <v>4.8900677125399996</v>
      </c>
      <c r="P1115" s="36">
        <v>162.09337010679999</v>
      </c>
      <c r="Q1115" s="30">
        <f t="shared" si="404"/>
        <v>-8.3842994322374568E-10</v>
      </c>
      <c r="R1115" s="30">
        <f t="shared" si="405"/>
        <v>-8.3845308010341257E-10</v>
      </c>
      <c r="S1115" s="30">
        <f t="shared" si="406"/>
        <v>-8.3845308006437099E-10</v>
      </c>
      <c r="T1115" s="30">
        <f t="shared" si="407"/>
        <v>-8.3845308006437099E-10</v>
      </c>
      <c r="V1115" s="36"/>
      <c r="W1115" s="36"/>
      <c r="X1115" s="36"/>
      <c r="AD1115" s="36"/>
      <c r="AE1115" s="36"/>
      <c r="AF1115" s="36"/>
      <c r="AL1115" s="36"/>
      <c r="AM1115" s="36"/>
      <c r="AN1115" s="36"/>
      <c r="AT1115" s="36"/>
      <c r="AU1115" s="36"/>
      <c r="AV1115" s="36"/>
      <c r="BB1115" s="36"/>
      <c r="BC1115" s="36"/>
      <c r="BD1115" s="36"/>
      <c r="BJ1115" s="36"/>
      <c r="BK1115" s="36"/>
      <c r="BL1115" s="36"/>
      <c r="BR1115" s="36"/>
      <c r="BS1115" s="36"/>
      <c r="BT1115" s="36"/>
      <c r="BZ1115" s="36"/>
      <c r="CA1115" s="36"/>
      <c r="CB1115" s="36"/>
      <c r="CH1115" s="36"/>
      <c r="CI1115" s="36"/>
      <c r="CJ1115" s="36"/>
      <c r="CP1115" s="36"/>
      <c r="CQ1115" s="36"/>
      <c r="CR1115" s="36"/>
      <c r="CX1115" s="36"/>
      <c r="CY1115" s="36"/>
      <c r="CZ1115" s="36"/>
      <c r="DF1115" s="36">
        <v>1.2180000000000001E-8</v>
      </c>
      <c r="DG1115" s="36">
        <v>0.18349810348000001</v>
      </c>
      <c r="DH1115" s="36">
        <v>1090.4014188261999</v>
      </c>
      <c r="DI1115" s="30">
        <f t="shared" si="408"/>
        <v>1.1117082518038828E-8</v>
      </c>
      <c r="DJ1115" s="30">
        <f t="shared" si="409"/>
        <v>1.1117894313679245E-8</v>
      </c>
      <c r="DK1115" s="30">
        <f t="shared" si="410"/>
        <v>1.1117894312309634E-8</v>
      </c>
      <c r="DL1115" s="30">
        <f t="shared" si="411"/>
        <v>1.1117894312309637E-8</v>
      </c>
      <c r="DN1115" s="36"/>
      <c r="DO1115" s="36"/>
      <c r="DP1115" s="36"/>
      <c r="DV1115" s="36"/>
      <c r="DW1115" s="36"/>
      <c r="DX1115" s="36"/>
      <c r="ED1115" s="36"/>
      <c r="EE1115" s="36"/>
      <c r="EF1115" s="36"/>
      <c r="EL1115" s="36"/>
      <c r="EM1115" s="36"/>
      <c r="EN1115" s="36"/>
      <c r="ET1115" s="36"/>
      <c r="EU1115" s="36"/>
      <c r="EV1115" s="36"/>
    </row>
    <row r="1116" spans="14:152" s="30" customFormat="1" ht="12.75">
      <c r="N1116" s="36">
        <v>9.900000000000001E-10</v>
      </c>
      <c r="O1116" s="36">
        <v>0.90073463815999999</v>
      </c>
      <c r="P1116" s="36">
        <v>586.31331639719997</v>
      </c>
      <c r="Q1116" s="30">
        <f t="shared" si="404"/>
        <v>-6.9577211257021845E-10</v>
      </c>
      <c r="R1116" s="30">
        <f t="shared" si="405"/>
        <v>-6.9583389873104225E-10</v>
      </c>
      <c r="S1116" s="30">
        <f t="shared" si="406"/>
        <v>-6.9583389862678637E-10</v>
      </c>
      <c r="T1116" s="30">
        <f t="shared" si="407"/>
        <v>-6.9583389862678668E-10</v>
      </c>
      <c r="V1116" s="36"/>
      <c r="W1116" s="36"/>
      <c r="X1116" s="36"/>
      <c r="AD1116" s="36"/>
      <c r="AE1116" s="36"/>
      <c r="AF1116" s="36"/>
      <c r="AL1116" s="36"/>
      <c r="AM1116" s="36"/>
      <c r="AN1116" s="36"/>
      <c r="AT1116" s="36"/>
      <c r="AU1116" s="36"/>
      <c r="AV1116" s="36"/>
      <c r="BB1116" s="36"/>
      <c r="BC1116" s="36"/>
      <c r="BD1116" s="36"/>
      <c r="BJ1116" s="36"/>
      <c r="BK1116" s="36"/>
      <c r="BL1116" s="36"/>
      <c r="BR1116" s="36"/>
      <c r="BS1116" s="36"/>
      <c r="BT1116" s="36"/>
      <c r="BZ1116" s="36"/>
      <c r="CA1116" s="36"/>
      <c r="CB1116" s="36"/>
      <c r="CH1116" s="36"/>
      <c r="CI1116" s="36"/>
      <c r="CJ1116" s="36"/>
      <c r="CP1116" s="36"/>
      <c r="CQ1116" s="36"/>
      <c r="CR1116" s="36"/>
      <c r="CX1116" s="36"/>
      <c r="CY1116" s="36"/>
      <c r="CZ1116" s="36"/>
      <c r="DF1116" s="36">
        <v>8.6399999999999999E-9</v>
      </c>
      <c r="DG1116" s="36">
        <v>4.7191741576700004</v>
      </c>
      <c r="DH1116" s="36">
        <v>620.25356634100001</v>
      </c>
      <c r="DI1116" s="30">
        <f t="shared" si="408"/>
        <v>2.4761186335882402E-9</v>
      </c>
      <c r="DJ1116" s="30">
        <f t="shared" si="409"/>
        <v>2.4768868894599691E-9</v>
      </c>
      <c r="DK1116" s="30">
        <f t="shared" si="410"/>
        <v>2.4768868881635984E-9</v>
      </c>
      <c r="DL1116" s="30">
        <f t="shared" si="411"/>
        <v>2.4768868881636021E-9</v>
      </c>
      <c r="DN1116" s="36"/>
      <c r="DO1116" s="36"/>
      <c r="DP1116" s="36"/>
      <c r="DV1116" s="36"/>
      <c r="DW1116" s="36"/>
      <c r="DX1116" s="36"/>
      <c r="ED1116" s="36"/>
      <c r="EE1116" s="36"/>
      <c r="EF1116" s="36"/>
      <c r="EL1116" s="36"/>
      <c r="EM1116" s="36"/>
      <c r="EN1116" s="36"/>
      <c r="ET1116" s="36"/>
      <c r="EU1116" s="36"/>
      <c r="EV1116" s="36"/>
    </row>
    <row r="1117" spans="14:152" s="30" customFormat="1" ht="12.75">
      <c r="N1117" s="36">
        <v>9.900000000000001E-10</v>
      </c>
      <c r="O1117" s="36">
        <v>0.16310526294</v>
      </c>
      <c r="P1117" s="36">
        <v>394.35486196160002</v>
      </c>
      <c r="Q1117" s="30">
        <f t="shared" si="404"/>
        <v>-4.3295685738598446E-10</v>
      </c>
      <c r="R1117" s="30">
        <f t="shared" si="405"/>
        <v>-4.3300939376977034E-10</v>
      </c>
      <c r="S1117" s="30">
        <f t="shared" si="406"/>
        <v>-4.3300939368111964E-10</v>
      </c>
      <c r="T1117" s="30">
        <f t="shared" si="407"/>
        <v>-4.3300939368111964E-10</v>
      </c>
      <c r="V1117" s="36"/>
      <c r="W1117" s="36"/>
      <c r="X1117" s="36"/>
      <c r="AD1117" s="36"/>
      <c r="AE1117" s="36"/>
      <c r="AF1117" s="36"/>
      <c r="AL1117" s="36"/>
      <c r="AM1117" s="36"/>
      <c r="AN1117" s="36"/>
      <c r="AT1117" s="36"/>
      <c r="AU1117" s="36"/>
      <c r="AV1117" s="36"/>
      <c r="BB1117" s="36"/>
      <c r="BC1117" s="36"/>
      <c r="BD1117" s="36"/>
      <c r="BJ1117" s="36"/>
      <c r="BK1117" s="36"/>
      <c r="BL1117" s="36"/>
      <c r="BR1117" s="36"/>
      <c r="BS1117" s="36"/>
      <c r="BT1117" s="36"/>
      <c r="BZ1117" s="36"/>
      <c r="CA1117" s="36"/>
      <c r="CB1117" s="36"/>
      <c r="CH1117" s="36"/>
      <c r="CI1117" s="36"/>
      <c r="CJ1117" s="36"/>
      <c r="CP1117" s="36"/>
      <c r="CQ1117" s="36"/>
      <c r="CR1117" s="36"/>
      <c r="CX1117" s="36"/>
      <c r="CY1117" s="36"/>
      <c r="CZ1117" s="36"/>
      <c r="DF1117" s="36">
        <v>9.3499999999999994E-9</v>
      </c>
      <c r="DG1117" s="36">
        <v>1.45887009044</v>
      </c>
      <c r="DH1117" s="36">
        <v>1042.9196039538999</v>
      </c>
      <c r="DI1117" s="30">
        <f t="shared" si="408"/>
        <v>-3.5436479458879256E-9</v>
      </c>
      <c r="DJ1117" s="30">
        <f t="shared" si="409"/>
        <v>-3.5422976056173014E-9</v>
      </c>
      <c r="DK1117" s="30">
        <f t="shared" si="410"/>
        <v>-3.542297607895997E-9</v>
      </c>
      <c r="DL1117" s="30">
        <f t="shared" si="411"/>
        <v>-3.542297607895997E-9</v>
      </c>
      <c r="DN1117" s="36"/>
      <c r="DO1117" s="36"/>
      <c r="DP1117" s="36"/>
      <c r="DV1117" s="36"/>
      <c r="DW1117" s="36"/>
      <c r="DX1117" s="36"/>
      <c r="ED1117" s="36"/>
      <c r="EE1117" s="36"/>
      <c r="EF1117" s="36"/>
      <c r="EL1117" s="36"/>
      <c r="EM1117" s="36"/>
      <c r="EN1117" s="36"/>
      <c r="ET1117" s="36"/>
      <c r="EU1117" s="36"/>
      <c r="EV1117" s="36"/>
    </row>
    <row r="1118" spans="14:152" s="30" customFormat="1" ht="12.75">
      <c r="N1118" s="36">
        <v>1.15E-9</v>
      </c>
      <c r="O1118" s="36">
        <v>0.49160291262</v>
      </c>
      <c r="P1118" s="36">
        <v>517.16079212240004</v>
      </c>
      <c r="Q1118" s="30">
        <f t="shared" si="404"/>
        <v>-8.2898434904906159E-10</v>
      </c>
      <c r="R1118" s="30">
        <f t="shared" si="405"/>
        <v>-8.2904602719669539E-10</v>
      </c>
      <c r="S1118" s="30">
        <f t="shared" si="406"/>
        <v>-8.2904602709262128E-10</v>
      </c>
      <c r="T1118" s="30">
        <f t="shared" si="407"/>
        <v>-8.290460270926217E-10</v>
      </c>
      <c r="V1118" s="36"/>
      <c r="W1118" s="36"/>
      <c r="X1118" s="36"/>
      <c r="AD1118" s="36"/>
      <c r="AE1118" s="36"/>
      <c r="AF1118" s="36"/>
      <c r="AL1118" s="36"/>
      <c r="AM1118" s="36"/>
      <c r="AN1118" s="36"/>
      <c r="AT1118" s="36"/>
      <c r="AU1118" s="36"/>
      <c r="AV1118" s="36"/>
      <c r="BB1118" s="36"/>
      <c r="BC1118" s="36"/>
      <c r="BD1118" s="36"/>
      <c r="BJ1118" s="36"/>
      <c r="BK1118" s="36"/>
      <c r="BL1118" s="36"/>
      <c r="BR1118" s="36"/>
      <c r="BS1118" s="36"/>
      <c r="BT1118" s="36"/>
      <c r="BZ1118" s="36"/>
      <c r="CA1118" s="36"/>
      <c r="CB1118" s="36"/>
      <c r="CH1118" s="36"/>
      <c r="CI1118" s="36"/>
      <c r="CJ1118" s="36"/>
      <c r="CP1118" s="36"/>
      <c r="CQ1118" s="36"/>
      <c r="CR1118" s="36"/>
      <c r="CX1118" s="36"/>
      <c r="CY1118" s="36"/>
      <c r="CZ1118" s="36"/>
      <c r="DF1118" s="36">
        <v>8.6599999999999995E-9</v>
      </c>
      <c r="DG1118" s="36">
        <v>4.0479268299199997</v>
      </c>
      <c r="DH1118" s="36">
        <v>522.52923398400003</v>
      </c>
      <c r="DI1118" s="30">
        <f t="shared" si="408"/>
        <v>3.5317667398319203E-9</v>
      </c>
      <c r="DJ1118" s="30">
        <f t="shared" si="409"/>
        <v>3.5323849827384877E-9</v>
      </c>
      <c r="DK1118" s="30">
        <f t="shared" si="410"/>
        <v>3.5323849816952558E-9</v>
      </c>
      <c r="DL1118" s="30">
        <f t="shared" si="411"/>
        <v>3.5323849816952599E-9</v>
      </c>
      <c r="DN1118" s="36"/>
      <c r="DO1118" s="36"/>
      <c r="DP1118" s="36"/>
      <c r="DV1118" s="36"/>
      <c r="DW1118" s="36"/>
      <c r="DX1118" s="36"/>
      <c r="ED1118" s="36"/>
      <c r="EE1118" s="36"/>
      <c r="EF1118" s="36"/>
      <c r="EL1118" s="36"/>
      <c r="EM1118" s="36"/>
      <c r="EN1118" s="36"/>
      <c r="ET1118" s="36"/>
      <c r="EU1118" s="36"/>
      <c r="EV1118" s="36"/>
    </row>
    <row r="1119" spans="14:152" s="30" customFormat="1" ht="12.75">
      <c r="N1119" s="36">
        <v>1.01E-9</v>
      </c>
      <c r="O1119" s="36">
        <v>3.8604386685900001</v>
      </c>
      <c r="P1119" s="36">
        <v>198.10879358989999</v>
      </c>
      <c r="Q1119" s="30">
        <f t="shared" si="404"/>
        <v>-9.3810755140852503E-10</v>
      </c>
      <c r="R1119" s="30">
        <f t="shared" si="405"/>
        <v>-9.3809645692940408E-10</v>
      </c>
      <c r="S1119" s="30">
        <f t="shared" si="406"/>
        <v>-9.3809645694812586E-10</v>
      </c>
      <c r="T1119" s="30">
        <f t="shared" si="407"/>
        <v>-9.3809645694812586E-10</v>
      </c>
      <c r="V1119" s="36"/>
      <c r="W1119" s="36"/>
      <c r="X1119" s="36"/>
      <c r="AD1119" s="36"/>
      <c r="AE1119" s="36"/>
      <c r="AF1119" s="36"/>
      <c r="AL1119" s="36"/>
      <c r="AM1119" s="36"/>
      <c r="AN1119" s="36"/>
      <c r="AT1119" s="36"/>
      <c r="AU1119" s="36"/>
      <c r="AV1119" s="36"/>
      <c r="BB1119" s="36"/>
      <c r="BC1119" s="36"/>
      <c r="BD1119" s="36"/>
      <c r="BJ1119" s="36"/>
      <c r="BK1119" s="36"/>
      <c r="BL1119" s="36"/>
      <c r="BR1119" s="36"/>
      <c r="BS1119" s="36"/>
      <c r="BT1119" s="36"/>
      <c r="BZ1119" s="36"/>
      <c r="CA1119" s="36"/>
      <c r="CB1119" s="36"/>
      <c r="CH1119" s="36"/>
      <c r="CI1119" s="36"/>
      <c r="CJ1119" s="36"/>
      <c r="CP1119" s="36"/>
      <c r="CQ1119" s="36"/>
      <c r="CR1119" s="36"/>
      <c r="CX1119" s="36"/>
      <c r="CY1119" s="36"/>
      <c r="CZ1119" s="36"/>
      <c r="DF1119" s="36">
        <v>1.158E-8</v>
      </c>
      <c r="DG1119" s="36">
        <v>5.4332220911000002</v>
      </c>
      <c r="DH1119" s="36">
        <v>1089.129394439</v>
      </c>
      <c r="DI1119" s="30">
        <f t="shared" si="408"/>
        <v>9.5210470740825668E-9</v>
      </c>
      <c r="DJ1119" s="30">
        <f t="shared" si="409"/>
        <v>9.5199727266985875E-9</v>
      </c>
      <c r="DK1119" s="30">
        <f t="shared" si="410"/>
        <v>9.5199727285117012E-9</v>
      </c>
      <c r="DL1119" s="30">
        <f t="shared" si="411"/>
        <v>9.5199727285116946E-9</v>
      </c>
      <c r="DN1119" s="36"/>
      <c r="DO1119" s="36"/>
      <c r="DP1119" s="36"/>
      <c r="DV1119" s="36"/>
      <c r="DW1119" s="36"/>
      <c r="DX1119" s="36"/>
      <c r="ED1119" s="36"/>
      <c r="EE1119" s="36"/>
      <c r="EF1119" s="36"/>
      <c r="EL1119" s="36"/>
      <c r="EM1119" s="36"/>
      <c r="EN1119" s="36"/>
      <c r="ET1119" s="36"/>
      <c r="EU1119" s="36"/>
      <c r="EV1119" s="36"/>
    </row>
    <row r="1120" spans="14:152" s="30" customFormat="1" ht="12.75">
      <c r="N1120" s="36">
        <v>1.0500000000000001E-9</v>
      </c>
      <c r="O1120" s="36">
        <v>3.48222097813</v>
      </c>
      <c r="P1120" s="36">
        <v>5863.5912061161998</v>
      </c>
      <c r="Q1120" s="30">
        <f t="shared" si="404"/>
        <v>-7.6500555005197264E-10</v>
      </c>
      <c r="R1120" s="30">
        <f t="shared" si="405"/>
        <v>-7.6437421144818538E-10</v>
      </c>
      <c r="S1120" s="30">
        <f t="shared" si="406"/>
        <v>-7.6437421251402972E-10</v>
      </c>
      <c r="T1120" s="30">
        <f t="shared" si="407"/>
        <v>-7.6437421251402466E-10</v>
      </c>
      <c r="V1120" s="36"/>
      <c r="W1120" s="36"/>
      <c r="X1120" s="36"/>
      <c r="AD1120" s="36"/>
      <c r="AE1120" s="36"/>
      <c r="AF1120" s="36"/>
      <c r="AL1120" s="36"/>
      <c r="AM1120" s="36"/>
      <c r="AN1120" s="36"/>
      <c r="AT1120" s="36"/>
      <c r="AU1120" s="36"/>
      <c r="AV1120" s="36"/>
      <c r="BB1120" s="36"/>
      <c r="BC1120" s="36"/>
      <c r="BD1120" s="36"/>
      <c r="BJ1120" s="36"/>
      <c r="BK1120" s="36"/>
      <c r="BL1120" s="36"/>
      <c r="BR1120" s="36"/>
      <c r="BS1120" s="36"/>
      <c r="BT1120" s="36"/>
      <c r="BZ1120" s="36"/>
      <c r="CA1120" s="36"/>
      <c r="CB1120" s="36"/>
      <c r="CH1120" s="36"/>
      <c r="CI1120" s="36"/>
      <c r="CJ1120" s="36"/>
      <c r="CP1120" s="36"/>
      <c r="CQ1120" s="36"/>
      <c r="CR1120" s="36"/>
      <c r="CX1120" s="36"/>
      <c r="CY1120" s="36"/>
      <c r="CZ1120" s="36"/>
      <c r="DF1120" s="36">
        <v>8.5999999999999993E-9</v>
      </c>
      <c r="DG1120" s="36">
        <v>0.49220052416999999</v>
      </c>
      <c r="DH1120" s="36">
        <v>64.959738580800007</v>
      </c>
      <c r="DI1120" s="30">
        <f t="shared" si="408"/>
        <v>8.5251555131477763E-9</v>
      </c>
      <c r="DJ1120" s="30">
        <f t="shared" si="409"/>
        <v>8.5251665174996481E-9</v>
      </c>
      <c r="DK1120" s="30">
        <f t="shared" si="410"/>
        <v>8.5251665174810796E-9</v>
      </c>
      <c r="DL1120" s="30">
        <f t="shared" si="411"/>
        <v>8.5251665174810796E-9</v>
      </c>
      <c r="DN1120" s="36"/>
      <c r="DO1120" s="36"/>
      <c r="DP1120" s="36"/>
      <c r="DV1120" s="36"/>
      <c r="DW1120" s="36"/>
      <c r="DX1120" s="36"/>
      <c r="ED1120" s="36"/>
      <c r="EE1120" s="36"/>
      <c r="EF1120" s="36"/>
      <c r="EL1120" s="36"/>
      <c r="EM1120" s="36"/>
      <c r="EN1120" s="36"/>
      <c r="ET1120" s="36"/>
      <c r="EU1120" s="36"/>
      <c r="EV1120" s="36"/>
    </row>
    <row r="1121" spans="14:152" s="30" customFormat="1" ht="12.75">
      <c r="N1121" s="36">
        <v>1.0399999999999999E-9</v>
      </c>
      <c r="O1121" s="36">
        <v>4.6114835467099997</v>
      </c>
      <c r="P1121" s="36">
        <v>220.52451702339999</v>
      </c>
      <c r="Q1121" s="30">
        <f t="shared" si="404"/>
        <v>-1.0083913593630967E-9</v>
      </c>
      <c r="R1121" s="30">
        <f t="shared" si="405"/>
        <v>-1.0083997554472768E-9</v>
      </c>
      <c r="S1121" s="30">
        <f t="shared" si="406"/>
        <v>-1.0083997554331099E-9</v>
      </c>
      <c r="T1121" s="30">
        <f t="shared" si="407"/>
        <v>-1.0083997554331099E-9</v>
      </c>
      <c r="V1121" s="36"/>
      <c r="W1121" s="36"/>
      <c r="X1121" s="36"/>
      <c r="AD1121" s="36"/>
      <c r="AE1121" s="36"/>
      <c r="AF1121" s="36"/>
      <c r="AL1121" s="36"/>
      <c r="AM1121" s="36"/>
      <c r="AN1121" s="36"/>
      <c r="AT1121" s="36"/>
      <c r="AU1121" s="36"/>
      <c r="AV1121" s="36"/>
      <c r="BB1121" s="36"/>
      <c r="BC1121" s="36"/>
      <c r="BD1121" s="36"/>
      <c r="BJ1121" s="36"/>
      <c r="BK1121" s="36"/>
      <c r="BL1121" s="36"/>
      <c r="BR1121" s="36"/>
      <c r="BS1121" s="36"/>
      <c r="BT1121" s="36"/>
      <c r="BZ1121" s="36"/>
      <c r="CA1121" s="36"/>
      <c r="CB1121" s="36"/>
      <c r="CH1121" s="36"/>
      <c r="CI1121" s="36"/>
      <c r="CJ1121" s="36"/>
      <c r="CP1121" s="36"/>
      <c r="CQ1121" s="36"/>
      <c r="CR1121" s="36"/>
      <c r="CX1121" s="36"/>
      <c r="CY1121" s="36"/>
      <c r="CZ1121" s="36"/>
      <c r="DF1121" s="36">
        <v>1.1900000000000001E-8</v>
      </c>
      <c r="DG1121" s="36">
        <v>5.5896536965000001</v>
      </c>
      <c r="DH1121" s="36">
        <v>2810.9214616052</v>
      </c>
      <c r="DI1121" s="30">
        <f t="shared" si="408"/>
        <v>-1.0012660848141742E-8</v>
      </c>
      <c r="DJ1121" s="30">
        <f t="shared" si="409"/>
        <v>-1.0009955006724014E-8</v>
      </c>
      <c r="DK1121" s="30">
        <f t="shared" si="410"/>
        <v>-1.0009955011291459E-8</v>
      </c>
      <c r="DL1121" s="30">
        <f t="shared" si="411"/>
        <v>-1.0009955011291438E-8</v>
      </c>
      <c r="DN1121" s="36"/>
      <c r="DO1121" s="36"/>
      <c r="DP1121" s="36"/>
      <c r="DV1121" s="36"/>
      <c r="DW1121" s="36"/>
      <c r="DX1121" s="36"/>
      <c r="ED1121" s="36"/>
      <c r="EE1121" s="36"/>
      <c r="EF1121" s="36"/>
      <c r="EL1121" s="36"/>
      <c r="EM1121" s="36"/>
      <c r="EN1121" s="36"/>
      <c r="ET1121" s="36"/>
      <c r="EU1121" s="36"/>
      <c r="EV1121" s="36"/>
    </row>
    <row r="1122" spans="14:152" s="30" customFormat="1" ht="12.75">
      <c r="N1122" s="36">
        <v>1.01E-9</v>
      </c>
      <c r="O1122" s="36">
        <v>4.7704195028500003</v>
      </c>
      <c r="P1122" s="36">
        <v>427.87021526320001</v>
      </c>
      <c r="Q1122" s="30">
        <f t="shared" si="404"/>
        <v>-7.4344402328953547E-10</v>
      </c>
      <c r="R1122" s="30">
        <f t="shared" si="405"/>
        <v>-7.4340025029434283E-10</v>
      </c>
      <c r="S1122" s="30">
        <f t="shared" si="406"/>
        <v>-7.4340025036820995E-10</v>
      </c>
      <c r="T1122" s="30">
        <f t="shared" si="407"/>
        <v>-7.4340025036820954E-10</v>
      </c>
      <c r="V1122" s="36"/>
      <c r="W1122" s="36"/>
      <c r="X1122" s="36"/>
      <c r="AD1122" s="36"/>
      <c r="AE1122" s="36"/>
      <c r="AF1122" s="36"/>
      <c r="AL1122" s="36"/>
      <c r="AM1122" s="36"/>
      <c r="AN1122" s="36"/>
      <c r="AT1122" s="36"/>
      <c r="AU1122" s="36"/>
      <c r="AV1122" s="36"/>
      <c r="BB1122" s="36"/>
      <c r="BC1122" s="36"/>
      <c r="BD1122" s="36"/>
      <c r="BJ1122" s="36"/>
      <c r="BK1122" s="36"/>
      <c r="BL1122" s="36"/>
      <c r="BR1122" s="36"/>
      <c r="BS1122" s="36"/>
      <c r="BT1122" s="36"/>
      <c r="BZ1122" s="36"/>
      <c r="CA1122" s="36"/>
      <c r="CB1122" s="36"/>
      <c r="CH1122" s="36"/>
      <c r="CI1122" s="36"/>
      <c r="CJ1122" s="36"/>
      <c r="CP1122" s="36"/>
      <c r="CQ1122" s="36"/>
      <c r="CR1122" s="36"/>
      <c r="CX1122" s="36"/>
      <c r="CY1122" s="36"/>
      <c r="CZ1122" s="36"/>
      <c r="DF1122" s="36">
        <v>9.5700000000000007E-9</v>
      </c>
      <c r="DG1122" s="36">
        <v>3.1291404700999998</v>
      </c>
      <c r="DH1122" s="36">
        <v>628.59095361920004</v>
      </c>
      <c r="DI1122" s="30">
        <f t="shared" si="408"/>
        <v>8.9695191183688301E-9</v>
      </c>
      <c r="DJ1122" s="30">
        <f t="shared" si="409"/>
        <v>8.9692052404384944E-9</v>
      </c>
      <c r="DK1122" s="30">
        <f t="shared" si="410"/>
        <v>8.9692052409682126E-9</v>
      </c>
      <c r="DL1122" s="30">
        <f t="shared" si="411"/>
        <v>8.969205240968211E-9</v>
      </c>
      <c r="DN1122" s="36"/>
      <c r="DO1122" s="36"/>
      <c r="DP1122" s="36"/>
      <c r="DV1122" s="36"/>
      <c r="DW1122" s="36"/>
      <c r="DX1122" s="36"/>
      <c r="ED1122" s="36"/>
      <c r="EE1122" s="36"/>
      <c r="EF1122" s="36"/>
      <c r="EL1122" s="36"/>
      <c r="EM1122" s="36"/>
      <c r="EN1122" s="36"/>
      <c r="ET1122" s="36"/>
      <c r="EU1122" s="36"/>
      <c r="EV1122" s="36"/>
    </row>
    <row r="1123" spans="14:152" s="30" customFormat="1" ht="12.75">
      <c r="N1123" s="36">
        <v>9.7999999999999992E-10</v>
      </c>
      <c r="O1123" s="36">
        <v>2.9078472121400001</v>
      </c>
      <c r="P1123" s="36">
        <v>199.9657733137</v>
      </c>
      <c r="Q1123" s="30">
        <f t="shared" si="404"/>
        <v>-2.2182039819535548E-10</v>
      </c>
      <c r="R1123" s="30">
        <f t="shared" si="405"/>
        <v>-2.2179183531928039E-10</v>
      </c>
      <c r="S1123" s="30">
        <f t="shared" si="406"/>
        <v>-2.2179183536747873E-10</v>
      </c>
      <c r="T1123" s="30">
        <f t="shared" si="407"/>
        <v>-2.2179183536747873E-10</v>
      </c>
      <c r="V1123" s="36"/>
      <c r="W1123" s="36"/>
      <c r="X1123" s="36"/>
      <c r="AD1123" s="36"/>
      <c r="AE1123" s="36"/>
      <c r="AF1123" s="36"/>
      <c r="AL1123" s="36"/>
      <c r="AM1123" s="36"/>
      <c r="AN1123" s="36"/>
      <c r="AT1123" s="36"/>
      <c r="AU1123" s="36"/>
      <c r="AV1123" s="36"/>
      <c r="BB1123" s="36"/>
      <c r="BC1123" s="36"/>
      <c r="BD1123" s="36"/>
      <c r="BJ1123" s="36"/>
      <c r="BK1123" s="36"/>
      <c r="BL1123" s="36"/>
      <c r="BR1123" s="36"/>
      <c r="BS1123" s="36"/>
      <c r="BT1123" s="36"/>
      <c r="BZ1123" s="36"/>
      <c r="CA1123" s="36"/>
      <c r="CB1123" s="36"/>
      <c r="CH1123" s="36"/>
      <c r="CI1123" s="36"/>
      <c r="CJ1123" s="36"/>
      <c r="CP1123" s="36"/>
      <c r="CQ1123" s="36"/>
      <c r="CR1123" s="36"/>
      <c r="CX1123" s="36"/>
      <c r="CY1123" s="36"/>
      <c r="CZ1123" s="36"/>
      <c r="DF1123" s="36">
        <v>8.6100000000000007E-9</v>
      </c>
      <c r="DG1123" s="36">
        <v>5.6979038980099999</v>
      </c>
      <c r="DH1123" s="36">
        <v>103.843533744</v>
      </c>
      <c r="DI1123" s="30">
        <f t="shared" si="408"/>
        <v>3.4300273464967416E-9</v>
      </c>
      <c r="DJ1123" s="30">
        <f t="shared" si="409"/>
        <v>3.4299046315905836E-9</v>
      </c>
      <c r="DK1123" s="30">
        <f t="shared" si="410"/>
        <v>3.4299046317976579E-9</v>
      </c>
      <c r="DL1123" s="30">
        <f t="shared" si="411"/>
        <v>3.4299046317976579E-9</v>
      </c>
      <c r="DN1123" s="36"/>
      <c r="DO1123" s="36"/>
      <c r="DP1123" s="36"/>
      <c r="DV1123" s="36"/>
      <c r="DW1123" s="36"/>
      <c r="DX1123" s="36"/>
      <c r="ED1123" s="36"/>
      <c r="EE1123" s="36"/>
      <c r="EF1123" s="36"/>
      <c r="EL1123" s="36"/>
      <c r="EM1123" s="36"/>
      <c r="EN1123" s="36"/>
      <c r="ET1123" s="36"/>
      <c r="EU1123" s="36"/>
      <c r="EV1123" s="36"/>
    </row>
    <row r="1124" spans="14:152" s="30" customFormat="1" ht="12.75">
      <c r="N1124" s="36">
        <v>1.27E-9</v>
      </c>
      <c r="O1124" s="36">
        <v>0.14136936896999999</v>
      </c>
      <c r="P1124" s="36">
        <v>2332.0629558164001</v>
      </c>
      <c r="Q1124" s="30">
        <f t="shared" si="404"/>
        <v>1.2386780710129925E-9</v>
      </c>
      <c r="R1124" s="30">
        <f t="shared" si="405"/>
        <v>1.2385801759881143E-9</v>
      </c>
      <c r="S1124" s="30">
        <f t="shared" si="406"/>
        <v>1.238580176153434E-9</v>
      </c>
      <c r="T1124" s="30">
        <f t="shared" si="407"/>
        <v>1.2385801761534336E-9</v>
      </c>
      <c r="V1124" s="36"/>
      <c r="W1124" s="36"/>
      <c r="X1124" s="36"/>
      <c r="AD1124" s="36"/>
      <c r="AE1124" s="36"/>
      <c r="AF1124" s="36"/>
      <c r="AL1124" s="36"/>
      <c r="AM1124" s="36"/>
      <c r="AN1124" s="36"/>
      <c r="AT1124" s="36"/>
      <c r="AU1124" s="36"/>
      <c r="AV1124" s="36"/>
      <c r="BB1124" s="36"/>
      <c r="BC1124" s="36"/>
      <c r="BD1124" s="36"/>
      <c r="BJ1124" s="36"/>
      <c r="BK1124" s="36"/>
      <c r="BL1124" s="36"/>
      <c r="BR1124" s="36"/>
      <c r="BS1124" s="36"/>
      <c r="BT1124" s="36"/>
      <c r="BZ1124" s="36"/>
      <c r="CA1124" s="36"/>
      <c r="CB1124" s="36"/>
      <c r="CH1124" s="36"/>
      <c r="CI1124" s="36"/>
      <c r="CJ1124" s="36"/>
      <c r="CP1124" s="36"/>
      <c r="CQ1124" s="36"/>
      <c r="CR1124" s="36"/>
      <c r="CX1124" s="36"/>
      <c r="CY1124" s="36"/>
      <c r="CZ1124" s="36"/>
      <c r="DF1124" s="36">
        <v>1.037E-8</v>
      </c>
      <c r="DG1124" s="36">
        <v>5.9142482326200003</v>
      </c>
      <c r="DH1124" s="36">
        <v>11.3063326948</v>
      </c>
      <c r="DI1124" s="30">
        <f t="shared" si="408"/>
        <v>9.4189338506504016E-9</v>
      </c>
      <c r="DJ1124" s="30">
        <f t="shared" si="409"/>
        <v>9.4189265109548785E-9</v>
      </c>
      <c r="DK1124" s="30">
        <f t="shared" si="410"/>
        <v>9.4189265109672631E-9</v>
      </c>
      <c r="DL1124" s="30">
        <f t="shared" si="411"/>
        <v>9.4189265109672631E-9</v>
      </c>
      <c r="DN1124" s="36"/>
      <c r="DO1124" s="36"/>
      <c r="DP1124" s="36"/>
      <c r="DV1124" s="36"/>
      <c r="DW1124" s="36"/>
      <c r="DX1124" s="36"/>
      <c r="ED1124" s="36"/>
      <c r="EE1124" s="36"/>
      <c r="EF1124" s="36"/>
      <c r="EL1124" s="36"/>
      <c r="EM1124" s="36"/>
      <c r="EN1124" s="36"/>
      <c r="ET1124" s="36"/>
      <c r="EU1124" s="36"/>
      <c r="EV1124" s="36"/>
    </row>
    <row r="1125" spans="14:152" s="30" customFormat="1" ht="12.75">
      <c r="N1125" s="36">
        <v>9.0999999999999996E-10</v>
      </c>
      <c r="O1125" s="36">
        <v>6.2262830011699997</v>
      </c>
      <c r="P1125" s="36">
        <v>211.2933578679</v>
      </c>
      <c r="Q1125" s="30">
        <f t="shared" si="404"/>
        <v>3.0549927435232751E-10</v>
      </c>
      <c r="R1125" s="30">
        <f t="shared" si="405"/>
        <v>3.0547217224989459E-10</v>
      </c>
      <c r="S1125" s="30">
        <f t="shared" si="406"/>
        <v>3.054721722956277E-10</v>
      </c>
      <c r="T1125" s="30">
        <f t="shared" si="407"/>
        <v>3.054721722956277E-10</v>
      </c>
      <c r="V1125" s="36"/>
      <c r="W1125" s="36"/>
      <c r="X1125" s="36"/>
      <c r="AD1125" s="36"/>
      <c r="AE1125" s="36"/>
      <c r="AF1125" s="36"/>
      <c r="AL1125" s="36"/>
      <c r="AM1125" s="36"/>
      <c r="AN1125" s="36"/>
      <c r="AT1125" s="36"/>
      <c r="AU1125" s="36"/>
      <c r="AV1125" s="36"/>
      <c r="BB1125" s="36"/>
      <c r="BC1125" s="36"/>
      <c r="BD1125" s="36"/>
      <c r="BJ1125" s="36"/>
      <c r="BK1125" s="36"/>
      <c r="BL1125" s="36"/>
      <c r="BR1125" s="36"/>
      <c r="BS1125" s="36"/>
      <c r="BT1125" s="36"/>
      <c r="BZ1125" s="36"/>
      <c r="CA1125" s="36"/>
      <c r="CB1125" s="36"/>
      <c r="CH1125" s="36"/>
      <c r="CI1125" s="36"/>
      <c r="CJ1125" s="36"/>
      <c r="CP1125" s="36"/>
      <c r="CQ1125" s="36"/>
      <c r="CR1125" s="36"/>
      <c r="CX1125" s="36"/>
      <c r="CY1125" s="36"/>
      <c r="CZ1125" s="36"/>
      <c r="DF1125" s="36">
        <v>9.1800000000000001E-9</v>
      </c>
      <c r="DG1125" s="36">
        <v>0.21424702155</v>
      </c>
      <c r="DH1125" s="36">
        <v>373.01422095919997</v>
      </c>
      <c r="DI1125" s="30">
        <f t="shared" si="408"/>
        <v>-2.5648220195349551E-9</v>
      </c>
      <c r="DJ1125" s="30">
        <f t="shared" si="409"/>
        <v>-2.5653140078342654E-9</v>
      </c>
      <c r="DK1125" s="30">
        <f t="shared" si="410"/>
        <v>-2.5653140070040676E-9</v>
      </c>
      <c r="DL1125" s="30">
        <f t="shared" si="411"/>
        <v>-2.5653140070040717E-9</v>
      </c>
      <c r="DN1125" s="36"/>
      <c r="DO1125" s="36"/>
      <c r="DP1125" s="36"/>
      <c r="DV1125" s="36"/>
      <c r="DW1125" s="36"/>
      <c r="DX1125" s="36"/>
      <c r="ED1125" s="36"/>
      <c r="EE1125" s="36"/>
      <c r="EF1125" s="36"/>
      <c r="EL1125" s="36"/>
      <c r="EM1125" s="36"/>
      <c r="EN1125" s="36"/>
      <c r="ET1125" s="36"/>
      <c r="EU1125" s="36"/>
      <c r="EV1125" s="36"/>
    </row>
    <row r="1126" spans="14:152" s="30" customFormat="1" ht="12.75">
      <c r="N1126" s="36">
        <v>1.0000000000000001E-9</v>
      </c>
      <c r="O1126" s="36">
        <v>5.1484728343599997</v>
      </c>
      <c r="P1126" s="36">
        <v>226.79247625670001</v>
      </c>
      <c r="Q1126" s="30">
        <f t="shared" si="404"/>
        <v>-7.3208904040268565E-10</v>
      </c>
      <c r="R1126" s="30">
        <f t="shared" si="405"/>
        <v>-7.3211215785632533E-10</v>
      </c>
      <c r="S1126" s="30">
        <f t="shared" si="406"/>
        <v>-7.3211215781731684E-10</v>
      </c>
      <c r="T1126" s="30">
        <f t="shared" si="407"/>
        <v>-7.3211215781731684E-10</v>
      </c>
      <c r="V1126" s="36"/>
      <c r="W1126" s="36"/>
      <c r="X1126" s="36"/>
      <c r="AD1126" s="36"/>
      <c r="AE1126" s="36"/>
      <c r="AF1126" s="36"/>
      <c r="AL1126" s="36"/>
      <c r="AM1126" s="36"/>
      <c r="AN1126" s="36"/>
      <c r="AT1126" s="36"/>
      <c r="AU1126" s="36"/>
      <c r="AV1126" s="36"/>
      <c r="BB1126" s="36"/>
      <c r="BC1126" s="36"/>
      <c r="BD1126" s="36"/>
      <c r="BJ1126" s="36"/>
      <c r="BK1126" s="36"/>
      <c r="BL1126" s="36"/>
      <c r="BR1126" s="36"/>
      <c r="BS1126" s="36"/>
      <c r="BT1126" s="36"/>
      <c r="BZ1126" s="36"/>
      <c r="CA1126" s="36"/>
      <c r="CB1126" s="36"/>
      <c r="CH1126" s="36"/>
      <c r="CI1126" s="36"/>
      <c r="CJ1126" s="36"/>
      <c r="CP1126" s="36"/>
      <c r="CQ1126" s="36"/>
      <c r="CR1126" s="36"/>
      <c r="CX1126" s="36"/>
      <c r="CY1126" s="36"/>
      <c r="CZ1126" s="36"/>
      <c r="DF1126" s="36">
        <v>8.3600000000000001E-9</v>
      </c>
      <c r="DG1126" s="36">
        <v>3.0250186754600001</v>
      </c>
      <c r="DH1126" s="36">
        <v>387.24131496080003</v>
      </c>
      <c r="DI1126" s="30">
        <f t="shared" si="408"/>
        <v>5.3399038935108567E-9</v>
      </c>
      <c r="DJ1126" s="30">
        <f t="shared" si="409"/>
        <v>5.3402766106015221E-9</v>
      </c>
      <c r="DK1126" s="30">
        <f t="shared" si="410"/>
        <v>5.340276609972601E-9</v>
      </c>
      <c r="DL1126" s="30">
        <f t="shared" si="411"/>
        <v>5.340276609972601E-9</v>
      </c>
      <c r="DN1126" s="36"/>
      <c r="DO1126" s="36"/>
      <c r="DP1126" s="36"/>
      <c r="DV1126" s="36"/>
      <c r="DW1126" s="36"/>
      <c r="DX1126" s="36"/>
      <c r="ED1126" s="36"/>
      <c r="EE1126" s="36"/>
      <c r="EF1126" s="36"/>
      <c r="EL1126" s="36"/>
      <c r="EM1126" s="36"/>
      <c r="EN1126" s="36"/>
      <c r="ET1126" s="36"/>
      <c r="EU1126" s="36"/>
      <c r="EV1126" s="36"/>
    </row>
    <row r="1127" spans="14:152" s="30" customFormat="1" ht="12.75">
      <c r="N1127" s="36">
        <v>9.0999999999999996E-10</v>
      </c>
      <c r="O1127" s="36">
        <v>4.8405437938600002</v>
      </c>
      <c r="P1127" s="36">
        <v>215.30483300809999</v>
      </c>
      <c r="Q1127" s="30">
        <f t="shared" si="404"/>
        <v>-7.9633048969320987E-10</v>
      </c>
      <c r="R1127" s="30">
        <f t="shared" si="405"/>
        <v>-7.9634467809975481E-10</v>
      </c>
      <c r="S1127" s="30">
        <f t="shared" si="406"/>
        <v>-7.9634467807581342E-10</v>
      </c>
      <c r="T1127" s="30">
        <f t="shared" si="407"/>
        <v>-7.9634467807581362E-10</v>
      </c>
      <c r="V1127" s="36"/>
      <c r="W1127" s="36"/>
      <c r="X1127" s="36"/>
      <c r="AD1127" s="36"/>
      <c r="AE1127" s="36"/>
      <c r="AF1127" s="36"/>
      <c r="AL1127" s="36"/>
      <c r="AM1127" s="36"/>
      <c r="AN1127" s="36"/>
      <c r="AT1127" s="36"/>
      <c r="AU1127" s="36"/>
      <c r="AV1127" s="36"/>
      <c r="BB1127" s="36"/>
      <c r="BC1127" s="36"/>
      <c r="BD1127" s="36"/>
      <c r="BJ1127" s="36"/>
      <c r="BK1127" s="36"/>
      <c r="BL1127" s="36"/>
      <c r="BR1127" s="36"/>
      <c r="BS1127" s="36"/>
      <c r="BT1127" s="36"/>
      <c r="BZ1127" s="36"/>
      <c r="CA1127" s="36"/>
      <c r="CB1127" s="36"/>
      <c r="CH1127" s="36"/>
      <c r="CI1127" s="36"/>
      <c r="CJ1127" s="36"/>
      <c r="CP1127" s="36"/>
      <c r="CQ1127" s="36"/>
      <c r="CR1127" s="36"/>
      <c r="CX1127" s="36"/>
      <c r="CY1127" s="36"/>
      <c r="CZ1127" s="36"/>
      <c r="DF1127" s="36">
        <v>1.158E-8</v>
      </c>
      <c r="DG1127" s="36">
        <v>3.33343863758</v>
      </c>
      <c r="DH1127" s="36">
        <v>6290.1893969922003</v>
      </c>
      <c r="DI1127" s="30">
        <f t="shared" si="408"/>
        <v>1.148666655498561E-8</v>
      </c>
      <c r="DJ1127" s="30">
        <f t="shared" si="409"/>
        <v>1.1485280403216407E-8</v>
      </c>
      <c r="DK1127" s="30">
        <f t="shared" si="410"/>
        <v>1.1485280405564034E-8</v>
      </c>
      <c r="DL1127" s="30">
        <f t="shared" si="411"/>
        <v>1.1485280405564034E-8</v>
      </c>
      <c r="DN1127" s="36"/>
      <c r="DO1127" s="36"/>
      <c r="DP1127" s="36"/>
      <c r="DV1127" s="36"/>
      <c r="DW1127" s="36"/>
      <c r="DX1127" s="36"/>
      <c r="ED1127" s="36"/>
      <c r="EE1127" s="36"/>
      <c r="EF1127" s="36"/>
      <c r="EL1127" s="36"/>
      <c r="EM1127" s="36"/>
      <c r="EN1127" s="36"/>
      <c r="ET1127" s="36"/>
      <c r="EU1127" s="36"/>
      <c r="EV1127" s="36"/>
    </row>
    <row r="1128" spans="14:152" s="30" customFormat="1" ht="12.75">
      <c r="N1128" s="36">
        <v>9.900000000000001E-10</v>
      </c>
      <c r="O1128" s="36">
        <v>4.3758349240000003</v>
      </c>
      <c r="P1128" s="36">
        <v>640.41855117579996</v>
      </c>
      <c r="Q1128" s="30">
        <f t="shared" si="404"/>
        <v>6.7178047023659491E-10</v>
      </c>
      <c r="R1128" s="30">
        <f t="shared" si="405"/>
        <v>6.7185015436055535E-10</v>
      </c>
      <c r="S1128" s="30">
        <f t="shared" si="406"/>
        <v>6.7185015424297245E-10</v>
      </c>
      <c r="T1128" s="30">
        <f t="shared" si="407"/>
        <v>6.7185015424297307E-10</v>
      </c>
      <c r="V1128" s="36"/>
      <c r="W1128" s="36"/>
      <c r="X1128" s="36"/>
      <c r="AD1128" s="36"/>
      <c r="AE1128" s="36"/>
      <c r="AF1128" s="36"/>
      <c r="AL1128" s="36"/>
      <c r="AM1128" s="36"/>
      <c r="AN1128" s="36"/>
      <c r="AT1128" s="36"/>
      <c r="AU1128" s="36"/>
      <c r="AV1128" s="36"/>
      <c r="BB1128" s="36"/>
      <c r="BC1128" s="36"/>
      <c r="BD1128" s="36"/>
      <c r="BJ1128" s="36"/>
      <c r="BK1128" s="36"/>
      <c r="BL1128" s="36"/>
      <c r="BR1128" s="36"/>
      <c r="BS1128" s="36"/>
      <c r="BT1128" s="36"/>
      <c r="BZ1128" s="36"/>
      <c r="CA1128" s="36"/>
      <c r="CB1128" s="36"/>
      <c r="CH1128" s="36"/>
      <c r="CI1128" s="36"/>
      <c r="CJ1128" s="36"/>
      <c r="CP1128" s="36"/>
      <c r="CQ1128" s="36"/>
      <c r="CR1128" s="36"/>
      <c r="CX1128" s="36"/>
      <c r="CY1128" s="36"/>
      <c r="CZ1128" s="36"/>
      <c r="DF1128" s="36">
        <v>8.5600000000000002E-9</v>
      </c>
      <c r="DG1128" s="36">
        <v>0.81593288668999997</v>
      </c>
      <c r="DH1128" s="36">
        <v>907.37105249980004</v>
      </c>
      <c r="DI1128" s="30">
        <f t="shared" si="408"/>
        <v>-4.0838621063481185E-9</v>
      </c>
      <c r="DJ1128" s="30">
        <f t="shared" si="409"/>
        <v>-4.082840622620132E-9</v>
      </c>
      <c r="DK1128" s="30">
        <f t="shared" si="410"/>
        <v>-4.0828406243438896E-9</v>
      </c>
      <c r="DL1128" s="30">
        <f t="shared" si="411"/>
        <v>-4.082840624343883E-9</v>
      </c>
      <c r="DN1128" s="36"/>
      <c r="DO1128" s="36"/>
      <c r="DP1128" s="36"/>
      <c r="DV1128" s="36"/>
      <c r="DW1128" s="36"/>
      <c r="DX1128" s="36"/>
      <c r="ED1128" s="36"/>
      <c r="EE1128" s="36"/>
      <c r="EF1128" s="36"/>
      <c r="EL1128" s="36"/>
      <c r="EM1128" s="36"/>
      <c r="EN1128" s="36"/>
      <c r="ET1128" s="36"/>
      <c r="EU1128" s="36"/>
      <c r="EV1128" s="36"/>
    </row>
    <row r="1129" spans="14:152" s="30" customFormat="1" ht="12.75">
      <c r="N1129" s="36">
        <v>9.2999999999999999E-10</v>
      </c>
      <c r="O1129" s="36">
        <v>5.3039517961699998</v>
      </c>
      <c r="P1129" s="36">
        <v>222.7002642992</v>
      </c>
      <c r="Q1129" s="30">
        <f t="shared" si="404"/>
        <v>-5.5778715311426223E-10</v>
      </c>
      <c r="R1129" s="30">
        <f t="shared" si="405"/>
        <v>-5.5781195132322466E-10</v>
      </c>
      <c r="S1129" s="30">
        <f t="shared" si="406"/>
        <v>-5.5781195128137935E-10</v>
      </c>
      <c r="T1129" s="30">
        <f t="shared" si="407"/>
        <v>-5.5781195128137935E-10</v>
      </c>
      <c r="V1129" s="36"/>
      <c r="W1129" s="36"/>
      <c r="X1129" s="36"/>
      <c r="AD1129" s="36"/>
      <c r="AE1129" s="36"/>
      <c r="AF1129" s="36"/>
      <c r="AL1129" s="36"/>
      <c r="AM1129" s="36"/>
      <c r="AN1129" s="36"/>
      <c r="AT1129" s="36"/>
      <c r="AU1129" s="36"/>
      <c r="AV1129" s="36"/>
      <c r="BB1129" s="36"/>
      <c r="BC1129" s="36"/>
      <c r="BD1129" s="36"/>
      <c r="BJ1129" s="36"/>
      <c r="BK1129" s="36"/>
      <c r="BL1129" s="36"/>
      <c r="BR1129" s="36"/>
      <c r="BS1129" s="36"/>
      <c r="BT1129" s="36"/>
      <c r="BZ1129" s="36"/>
      <c r="CA1129" s="36"/>
      <c r="CB1129" s="36"/>
      <c r="CH1129" s="36"/>
      <c r="CI1129" s="36"/>
      <c r="CJ1129" s="36"/>
      <c r="CP1129" s="36"/>
      <c r="CQ1129" s="36"/>
      <c r="CR1129" s="36"/>
      <c r="CX1129" s="36"/>
      <c r="CY1129" s="36"/>
      <c r="CZ1129" s="36"/>
      <c r="DF1129" s="36">
        <v>1.036E-8</v>
      </c>
      <c r="DG1129" s="36">
        <v>3.1193604727099999</v>
      </c>
      <c r="DH1129" s="36">
        <v>5429.8794682394</v>
      </c>
      <c r="DI1129" s="30">
        <f t="shared" si="408"/>
        <v>-2.8975268630989239E-9</v>
      </c>
      <c r="DJ1129" s="30">
        <f t="shared" si="409"/>
        <v>-2.9056075878717103E-9</v>
      </c>
      <c r="DK1129" s="30">
        <f t="shared" si="410"/>
        <v>-2.9056075742375875E-9</v>
      </c>
      <c r="DL1129" s="30">
        <f t="shared" si="411"/>
        <v>-2.9056075742376235E-9</v>
      </c>
      <c r="DN1129" s="36"/>
      <c r="DO1129" s="36"/>
      <c r="DP1129" s="36"/>
      <c r="DV1129" s="36"/>
      <c r="DW1129" s="36"/>
      <c r="DX1129" s="36"/>
      <c r="ED1129" s="36"/>
      <c r="EE1129" s="36"/>
      <c r="EF1129" s="36"/>
      <c r="EL1129" s="36"/>
      <c r="EM1129" s="36"/>
      <c r="EN1129" s="36"/>
      <c r="ET1129" s="36"/>
      <c r="EU1129" s="36"/>
      <c r="EV1129" s="36"/>
    </row>
    <row r="1130" spans="14:152" s="30" customFormat="1" ht="12.75">
      <c r="N1130" s="36">
        <v>8.6000000000000003E-10</v>
      </c>
      <c r="O1130" s="36">
        <v>4.5748170185400001</v>
      </c>
      <c r="P1130" s="36">
        <v>636.97652500720005</v>
      </c>
      <c r="Q1130" s="30">
        <f t="shared" si="404"/>
        <v>4.330822067178806E-10</v>
      </c>
      <c r="R1130" s="30">
        <f t="shared" si="405"/>
        <v>4.33153023384973E-10</v>
      </c>
      <c r="S1130" s="30">
        <f t="shared" si="406"/>
        <v>4.3315302326547699E-10</v>
      </c>
      <c r="T1130" s="30">
        <f t="shared" si="407"/>
        <v>4.3315302326547761E-10</v>
      </c>
      <c r="V1130" s="36"/>
      <c r="W1130" s="36"/>
      <c r="X1130" s="36"/>
      <c r="AD1130" s="36"/>
      <c r="AE1130" s="36"/>
      <c r="AF1130" s="36"/>
      <c r="AL1130" s="36"/>
      <c r="AM1130" s="36"/>
      <c r="AN1130" s="36"/>
      <c r="AT1130" s="36"/>
      <c r="AU1130" s="36"/>
      <c r="AV1130" s="36"/>
      <c r="BB1130" s="36"/>
      <c r="BC1130" s="36"/>
      <c r="BD1130" s="36"/>
      <c r="BJ1130" s="36"/>
      <c r="BK1130" s="36"/>
      <c r="BL1130" s="36"/>
      <c r="BR1130" s="36"/>
      <c r="BS1130" s="36"/>
      <c r="BT1130" s="36"/>
      <c r="BZ1130" s="36"/>
      <c r="CA1130" s="36"/>
      <c r="CB1130" s="36"/>
      <c r="CH1130" s="36"/>
      <c r="CI1130" s="36"/>
      <c r="CJ1130" s="36"/>
      <c r="CP1130" s="36"/>
      <c r="CQ1130" s="36"/>
      <c r="CR1130" s="36"/>
      <c r="CX1130" s="36"/>
      <c r="CY1130" s="36"/>
      <c r="CZ1130" s="36"/>
      <c r="DF1130" s="36">
        <v>8.5299999999999993E-9</v>
      </c>
      <c r="DG1130" s="36">
        <v>6.2361817559199997</v>
      </c>
      <c r="DH1130" s="36">
        <v>938.88066823129998</v>
      </c>
      <c r="DI1130" s="30">
        <f t="shared" si="408"/>
        <v>4.3878256482588923E-9</v>
      </c>
      <c r="DJ1130" s="30">
        <f t="shared" si="409"/>
        <v>4.3888532856968048E-9</v>
      </c>
      <c r="DK1130" s="30">
        <f t="shared" si="410"/>
        <v>4.3888532839627993E-9</v>
      </c>
      <c r="DL1130" s="30">
        <f t="shared" si="411"/>
        <v>4.3888532839628059E-9</v>
      </c>
      <c r="DN1130" s="36"/>
      <c r="DO1130" s="36"/>
      <c r="DP1130" s="36"/>
      <c r="DV1130" s="36"/>
      <c r="DW1130" s="36"/>
      <c r="DX1130" s="36"/>
      <c r="ED1130" s="36"/>
      <c r="EE1130" s="36"/>
      <c r="EF1130" s="36"/>
      <c r="EL1130" s="36"/>
      <c r="EM1130" s="36"/>
      <c r="EN1130" s="36"/>
      <c r="ET1130" s="36"/>
      <c r="EU1130" s="36"/>
      <c r="EV1130" s="36"/>
    </row>
    <row r="1131" spans="14:152" s="30" customFormat="1" ht="12.75">
      <c r="N1131" s="36">
        <v>1.1100000000000001E-9</v>
      </c>
      <c r="O1131" s="36">
        <v>0.61102669309000002</v>
      </c>
      <c r="P1131" s="36">
        <v>1089.129394439</v>
      </c>
      <c r="Q1131" s="30">
        <f t="shared" si="404"/>
        <v>7.2802173039869277E-10</v>
      </c>
      <c r="R1131" s="30">
        <f t="shared" si="405"/>
        <v>7.2815827744261737E-10</v>
      </c>
      <c r="S1131" s="30">
        <f t="shared" si="406"/>
        <v>7.2815827721221831E-10</v>
      </c>
      <c r="T1131" s="30">
        <f t="shared" si="407"/>
        <v>7.2815827721221903E-10</v>
      </c>
      <c r="V1131" s="36"/>
      <c r="W1131" s="36"/>
      <c r="X1131" s="36"/>
      <c r="AD1131" s="36"/>
      <c r="AE1131" s="36"/>
      <c r="AF1131" s="36"/>
      <c r="AL1131" s="36"/>
      <c r="AM1131" s="36"/>
      <c r="AN1131" s="36"/>
      <c r="AT1131" s="36"/>
      <c r="AU1131" s="36"/>
      <c r="AV1131" s="36"/>
      <c r="BB1131" s="36"/>
      <c r="BC1131" s="36"/>
      <c r="BD1131" s="36"/>
      <c r="BJ1131" s="36"/>
      <c r="BK1131" s="36"/>
      <c r="BL1131" s="36"/>
      <c r="BR1131" s="36"/>
      <c r="BS1131" s="36"/>
      <c r="BT1131" s="36"/>
      <c r="BZ1131" s="36"/>
      <c r="CA1131" s="36"/>
      <c r="CB1131" s="36"/>
      <c r="CH1131" s="36"/>
      <c r="CI1131" s="36"/>
      <c r="CJ1131" s="36"/>
      <c r="CP1131" s="36"/>
      <c r="CQ1131" s="36"/>
      <c r="CR1131" s="36"/>
      <c r="CX1131" s="36"/>
      <c r="CY1131" s="36"/>
      <c r="CZ1131" s="36"/>
      <c r="DF1131" s="36">
        <v>9.8199999999999996E-9</v>
      </c>
      <c r="DG1131" s="36">
        <v>3.3908288096299999</v>
      </c>
      <c r="DH1131" s="36">
        <v>521.61421024729998</v>
      </c>
      <c r="DI1131" s="30">
        <f t="shared" si="408"/>
        <v>8.6239703106310514E-9</v>
      </c>
      <c r="DJ1131" s="30">
        <f t="shared" si="409"/>
        <v>8.6243368793524435E-9</v>
      </c>
      <c r="DK1131" s="30">
        <f t="shared" si="410"/>
        <v>8.6243368787339242E-9</v>
      </c>
      <c r="DL1131" s="30">
        <f t="shared" si="411"/>
        <v>8.6243368787339258E-9</v>
      </c>
      <c r="DN1131" s="36"/>
      <c r="DO1131" s="36"/>
      <c r="DP1131" s="36"/>
      <c r="DV1131" s="36"/>
      <c r="DW1131" s="36"/>
      <c r="DX1131" s="36"/>
      <c r="ED1131" s="36"/>
      <c r="EE1131" s="36"/>
      <c r="EF1131" s="36"/>
      <c r="EL1131" s="36"/>
      <c r="EM1131" s="36"/>
      <c r="EN1131" s="36"/>
      <c r="ET1131" s="36"/>
      <c r="EU1131" s="36"/>
      <c r="EV1131" s="36"/>
    </row>
    <row r="1132" spans="14:152" s="30" customFormat="1" ht="12.75">
      <c r="N1132" s="36">
        <v>8.6000000000000003E-10</v>
      </c>
      <c r="O1132" s="36">
        <v>4.5096929387199998</v>
      </c>
      <c r="P1132" s="36">
        <v>625.88264063350005</v>
      </c>
      <c r="Q1132" s="30">
        <f t="shared" si="404"/>
        <v>4.3576397999259068E-10</v>
      </c>
      <c r="R1132" s="30">
        <f t="shared" si="405"/>
        <v>4.3583341629715734E-10</v>
      </c>
      <c r="S1132" s="30">
        <f t="shared" si="406"/>
        <v>4.3583341617999092E-10</v>
      </c>
      <c r="T1132" s="30">
        <f t="shared" si="407"/>
        <v>4.3583341617999123E-10</v>
      </c>
      <c r="V1132" s="36"/>
      <c r="W1132" s="36"/>
      <c r="X1132" s="36"/>
      <c r="AD1132" s="36"/>
      <c r="AE1132" s="36"/>
      <c r="AF1132" s="36"/>
      <c r="AL1132" s="36"/>
      <c r="AM1132" s="36"/>
      <c r="AN1132" s="36"/>
      <c r="AT1132" s="36"/>
      <c r="AU1132" s="36"/>
      <c r="AV1132" s="36"/>
      <c r="BB1132" s="36"/>
      <c r="BC1132" s="36"/>
      <c r="BD1132" s="36"/>
      <c r="BJ1132" s="36"/>
      <c r="BK1132" s="36"/>
      <c r="BL1132" s="36"/>
      <c r="BR1132" s="36"/>
      <c r="BS1132" s="36"/>
      <c r="BT1132" s="36"/>
      <c r="BZ1132" s="36"/>
      <c r="CA1132" s="36"/>
      <c r="CB1132" s="36"/>
      <c r="CH1132" s="36"/>
      <c r="CI1132" s="36"/>
      <c r="CJ1132" s="36"/>
      <c r="CP1132" s="36"/>
      <c r="CQ1132" s="36"/>
      <c r="CR1132" s="36"/>
      <c r="CX1132" s="36"/>
      <c r="CY1132" s="36"/>
      <c r="CZ1132" s="36"/>
      <c r="DF1132" s="36">
        <v>8.5099999999999998E-9</v>
      </c>
      <c r="DG1132" s="36">
        <v>5.14029961564</v>
      </c>
      <c r="DH1132" s="36">
        <v>802.79380557290006</v>
      </c>
      <c r="DI1132" s="30">
        <f t="shared" si="408"/>
        <v>6.5679014781274658E-9</v>
      </c>
      <c r="DJ1132" s="30">
        <f t="shared" si="409"/>
        <v>6.5685514841116497E-9</v>
      </c>
      <c r="DK1132" s="30">
        <f t="shared" si="410"/>
        <v>6.5685514830148852E-9</v>
      </c>
      <c r="DL1132" s="30">
        <f t="shared" si="411"/>
        <v>6.5685514830148893E-9</v>
      </c>
      <c r="DN1132" s="36"/>
      <c r="DO1132" s="36"/>
      <c r="DP1132" s="36"/>
      <c r="DV1132" s="36"/>
      <c r="DW1132" s="36"/>
      <c r="DX1132" s="36"/>
      <c r="ED1132" s="36"/>
      <c r="EE1132" s="36"/>
      <c r="EF1132" s="36"/>
      <c r="EL1132" s="36"/>
      <c r="EM1132" s="36"/>
      <c r="EN1132" s="36"/>
      <c r="ET1132" s="36"/>
      <c r="EU1132" s="36"/>
      <c r="EV1132" s="36"/>
    </row>
    <row r="1133" spans="14:152" s="30" customFormat="1" ht="12.75">
      <c r="N1133" s="36">
        <v>8.7999999999999996E-10</v>
      </c>
      <c r="O1133" s="36">
        <v>0.36828594934999997</v>
      </c>
      <c r="P1133" s="36">
        <v>444.12429869430002</v>
      </c>
      <c r="Q1133" s="30">
        <f t="shared" si="404"/>
        <v>-4.3984645783311279E-10</v>
      </c>
      <c r="R1133" s="30">
        <f t="shared" si="405"/>
        <v>-4.3989711010600852E-10</v>
      </c>
      <c r="S1133" s="30">
        <f t="shared" si="406"/>
        <v>-4.398971100205376E-10</v>
      </c>
      <c r="T1133" s="30">
        <f t="shared" si="407"/>
        <v>-4.3989711002053791E-10</v>
      </c>
      <c r="V1133" s="36"/>
      <c r="W1133" s="36"/>
      <c r="X1133" s="36"/>
      <c r="AD1133" s="36"/>
      <c r="AE1133" s="36"/>
      <c r="AF1133" s="36"/>
      <c r="AL1133" s="36"/>
      <c r="AM1133" s="36"/>
      <c r="AN1133" s="36"/>
      <c r="AT1133" s="36"/>
      <c r="AU1133" s="36"/>
      <c r="AV1133" s="36"/>
      <c r="BB1133" s="36"/>
      <c r="BC1133" s="36"/>
      <c r="BD1133" s="36"/>
      <c r="BJ1133" s="36"/>
      <c r="BK1133" s="36"/>
      <c r="BL1133" s="36"/>
      <c r="BR1133" s="36"/>
      <c r="BS1133" s="36"/>
      <c r="BT1133" s="36"/>
      <c r="BZ1133" s="36"/>
      <c r="CA1133" s="36"/>
      <c r="CB1133" s="36"/>
      <c r="CH1133" s="36"/>
      <c r="CI1133" s="36"/>
      <c r="CJ1133" s="36"/>
      <c r="CP1133" s="36"/>
      <c r="CQ1133" s="36"/>
      <c r="CR1133" s="36"/>
      <c r="CX1133" s="36"/>
      <c r="CY1133" s="36"/>
      <c r="CZ1133" s="36"/>
      <c r="DF1133" s="36">
        <v>8.2800000000000004E-9</v>
      </c>
      <c r="DG1133" s="36">
        <v>0.28399876907999999</v>
      </c>
      <c r="DH1133" s="36">
        <v>338.4832701844</v>
      </c>
      <c r="DI1133" s="30">
        <f t="shared" si="408"/>
        <v>-1.8173225225090157E-10</v>
      </c>
      <c r="DJ1133" s="30">
        <f t="shared" si="409"/>
        <v>-1.8215152978961398E-10</v>
      </c>
      <c r="DK1133" s="30">
        <f t="shared" si="410"/>
        <v>-1.8215152908210588E-10</v>
      </c>
      <c r="DL1133" s="30">
        <f t="shared" si="411"/>
        <v>-1.8215152908210955E-10</v>
      </c>
      <c r="DN1133" s="36"/>
      <c r="DO1133" s="36"/>
      <c r="DP1133" s="36"/>
      <c r="DV1133" s="36"/>
      <c r="DW1133" s="36"/>
      <c r="DX1133" s="36"/>
      <c r="ED1133" s="36"/>
      <c r="EE1133" s="36"/>
      <c r="EF1133" s="36"/>
      <c r="EL1133" s="36"/>
      <c r="EM1133" s="36"/>
      <c r="EN1133" s="36"/>
      <c r="ET1133" s="36"/>
      <c r="EU1133" s="36"/>
      <c r="EV1133" s="36"/>
    </row>
    <row r="1134" spans="14:152" s="30" customFormat="1" ht="12.75">
      <c r="N1134" s="36">
        <v>9.2999999999999999E-10</v>
      </c>
      <c r="O1134" s="36">
        <v>5.7628749988500001</v>
      </c>
      <c r="P1134" s="36">
        <v>203.89792657679999</v>
      </c>
      <c r="Q1134" s="30">
        <f t="shared" si="404"/>
        <v>-7.4358597685824455E-11</v>
      </c>
      <c r="R1134" s="30">
        <f t="shared" si="405"/>
        <v>-7.4386881729526853E-11</v>
      </c>
      <c r="S1134" s="30">
        <f t="shared" si="406"/>
        <v>-7.4386881681799177E-11</v>
      </c>
      <c r="T1134" s="30">
        <f t="shared" si="407"/>
        <v>-7.4386881681799177E-11</v>
      </c>
      <c r="V1134" s="36"/>
      <c r="W1134" s="36"/>
      <c r="X1134" s="36"/>
      <c r="AD1134" s="36"/>
      <c r="AE1134" s="36"/>
      <c r="AF1134" s="36"/>
      <c r="AL1134" s="36"/>
      <c r="AM1134" s="36"/>
      <c r="AN1134" s="36"/>
      <c r="AT1134" s="36"/>
      <c r="AU1134" s="36"/>
      <c r="AV1134" s="36"/>
      <c r="BB1134" s="36"/>
      <c r="BC1134" s="36"/>
      <c r="BD1134" s="36"/>
      <c r="BJ1134" s="36"/>
      <c r="BK1134" s="36"/>
      <c r="BL1134" s="36"/>
      <c r="BR1134" s="36"/>
      <c r="BS1134" s="36"/>
      <c r="BT1134" s="36"/>
      <c r="BZ1134" s="36"/>
      <c r="CA1134" s="36"/>
      <c r="CB1134" s="36"/>
      <c r="CH1134" s="36"/>
      <c r="CI1134" s="36"/>
      <c r="CJ1134" s="36"/>
      <c r="CP1134" s="36"/>
      <c r="CQ1134" s="36"/>
      <c r="CR1134" s="36"/>
      <c r="CX1134" s="36"/>
      <c r="CY1134" s="36"/>
      <c r="CZ1134" s="36"/>
      <c r="DF1134" s="36">
        <v>8.6800000000000006E-9</v>
      </c>
      <c r="DG1134" s="36">
        <v>1.8915167638699999</v>
      </c>
      <c r="DH1134" s="36">
        <v>627.15466502070001</v>
      </c>
      <c r="DI1134" s="30">
        <f t="shared" si="408"/>
        <v>-1.3012331417649682E-10</v>
      </c>
      <c r="DJ1134" s="30">
        <f t="shared" si="409"/>
        <v>-1.3093780124860968E-10</v>
      </c>
      <c r="DK1134" s="30">
        <f t="shared" si="410"/>
        <v>-1.3093779987420908E-10</v>
      </c>
      <c r="DL1134" s="30">
        <f t="shared" si="411"/>
        <v>-1.3093779987421678E-10</v>
      </c>
      <c r="DN1134" s="36"/>
      <c r="DO1134" s="36"/>
      <c r="DP1134" s="36"/>
      <c r="DV1134" s="36"/>
      <c r="DW1134" s="36"/>
      <c r="DX1134" s="36"/>
      <c r="ED1134" s="36"/>
      <c r="EE1134" s="36"/>
      <c r="EF1134" s="36"/>
      <c r="EL1134" s="36"/>
      <c r="EM1134" s="36"/>
      <c r="EN1134" s="36"/>
      <c r="ET1134" s="36"/>
      <c r="EU1134" s="36"/>
      <c r="EV1134" s="36"/>
    </row>
    <row r="1135" spans="14:152" s="30" customFormat="1" ht="12.75">
      <c r="N1135" s="36">
        <v>8.1999999999999996E-10</v>
      </c>
      <c r="O1135" s="36">
        <v>2.8555860337799999</v>
      </c>
      <c r="P1135" s="36">
        <v>318.83955021140002</v>
      </c>
      <c r="Q1135" s="30">
        <f t="shared" si="404"/>
        <v>3.8086787374579876E-10</v>
      </c>
      <c r="R1135" s="30">
        <f t="shared" si="405"/>
        <v>3.8090251957003876E-10</v>
      </c>
      <c r="S1135" s="30">
        <f t="shared" si="406"/>
        <v>3.8090251951157658E-10</v>
      </c>
      <c r="T1135" s="30">
        <f t="shared" si="407"/>
        <v>3.8090251951157674E-10</v>
      </c>
      <c r="V1135" s="36"/>
      <c r="W1135" s="36"/>
      <c r="X1135" s="36"/>
      <c r="AD1135" s="36"/>
      <c r="AE1135" s="36"/>
      <c r="AF1135" s="36"/>
      <c r="AL1135" s="36"/>
      <c r="AM1135" s="36"/>
      <c r="AN1135" s="36"/>
      <c r="AT1135" s="36"/>
      <c r="AU1135" s="36"/>
      <c r="AV1135" s="36"/>
      <c r="BB1135" s="36"/>
      <c r="BC1135" s="36"/>
      <c r="BD1135" s="36"/>
      <c r="BJ1135" s="36"/>
      <c r="BK1135" s="36"/>
      <c r="BL1135" s="36"/>
      <c r="BR1135" s="36"/>
      <c r="BS1135" s="36"/>
      <c r="BT1135" s="36"/>
      <c r="BZ1135" s="36"/>
      <c r="CA1135" s="36"/>
      <c r="CB1135" s="36"/>
      <c r="CH1135" s="36"/>
      <c r="CI1135" s="36"/>
      <c r="CJ1135" s="36"/>
      <c r="CP1135" s="36"/>
      <c r="CQ1135" s="36"/>
      <c r="CR1135" s="36"/>
      <c r="CX1135" s="36"/>
      <c r="CY1135" s="36"/>
      <c r="CZ1135" s="36"/>
      <c r="DF1135" s="36">
        <v>8.7799999999999999E-9</v>
      </c>
      <c r="DG1135" s="36">
        <v>2.6767162691199999</v>
      </c>
      <c r="DH1135" s="36">
        <v>688.65533109039995</v>
      </c>
      <c r="DI1135" s="30">
        <f t="shared" si="408"/>
        <v>3.6538424599866618E-9</v>
      </c>
      <c r="DJ1135" s="30">
        <f t="shared" si="409"/>
        <v>3.6530197443831092E-9</v>
      </c>
      <c r="DK1135" s="30">
        <f t="shared" si="410"/>
        <v>3.6530197457714268E-9</v>
      </c>
      <c r="DL1135" s="30">
        <f t="shared" si="411"/>
        <v>3.6530197457714231E-9</v>
      </c>
      <c r="DN1135" s="36"/>
      <c r="DO1135" s="36"/>
      <c r="DP1135" s="36"/>
      <c r="DV1135" s="36"/>
      <c r="DW1135" s="36"/>
      <c r="DX1135" s="36"/>
      <c r="ED1135" s="36"/>
      <c r="EE1135" s="36"/>
      <c r="EF1135" s="36"/>
      <c r="EL1135" s="36"/>
      <c r="EM1135" s="36"/>
      <c r="EN1135" s="36"/>
      <c r="ET1135" s="36"/>
      <c r="EU1135" s="36"/>
      <c r="EV1135" s="36"/>
    </row>
    <row r="1136" spans="14:152" s="30" customFormat="1" ht="12.75">
      <c r="N1136" s="36">
        <v>8.1999999999999996E-10</v>
      </c>
      <c r="O1136" s="36">
        <v>5.1961847511099997</v>
      </c>
      <c r="P1136" s="36">
        <v>1467.8208738005001</v>
      </c>
      <c r="Q1136" s="30">
        <f t="shared" si="404"/>
        <v>-8.0376235580959214E-10</v>
      </c>
      <c r="R1136" s="30">
        <f t="shared" si="405"/>
        <v>-8.0379800080600752E-10</v>
      </c>
      <c r="S1136" s="30">
        <f t="shared" si="406"/>
        <v>-8.0379800074589113E-10</v>
      </c>
      <c r="T1136" s="30">
        <f t="shared" si="407"/>
        <v>-8.0379800074589144E-10</v>
      </c>
      <c r="V1136" s="36"/>
      <c r="W1136" s="36"/>
      <c r="X1136" s="36"/>
      <c r="AD1136" s="36"/>
      <c r="AE1136" s="36"/>
      <c r="AF1136" s="36"/>
      <c r="AL1136" s="36"/>
      <c r="AM1136" s="36"/>
      <c r="AN1136" s="36"/>
      <c r="AT1136" s="36"/>
      <c r="AU1136" s="36"/>
      <c r="AV1136" s="36"/>
      <c r="BB1136" s="36"/>
      <c r="BC1136" s="36"/>
      <c r="BD1136" s="36"/>
      <c r="BJ1136" s="36"/>
      <c r="BK1136" s="36"/>
      <c r="BL1136" s="36"/>
      <c r="BR1136" s="36"/>
      <c r="BS1136" s="36"/>
      <c r="BT1136" s="36"/>
      <c r="BZ1136" s="36"/>
      <c r="CA1136" s="36"/>
      <c r="CB1136" s="36"/>
      <c r="CH1136" s="36"/>
      <c r="CI1136" s="36"/>
      <c r="CJ1136" s="36"/>
      <c r="CP1136" s="36"/>
      <c r="CQ1136" s="36"/>
      <c r="CR1136" s="36"/>
      <c r="CX1136" s="36"/>
      <c r="CY1136" s="36"/>
      <c r="CZ1136" s="36"/>
      <c r="DF1136" s="36">
        <v>9.2099999999999994E-9</v>
      </c>
      <c r="DG1136" s="36">
        <v>0.18441593712000001</v>
      </c>
      <c r="DH1136" s="36">
        <v>3803.8159828799999</v>
      </c>
      <c r="DI1136" s="30">
        <f t="shared" si="408"/>
        <v>-4.3000285955471466E-9</v>
      </c>
      <c r="DJ1136" s="30">
        <f t="shared" si="409"/>
        <v>-4.3046637131338148E-9</v>
      </c>
      <c r="DK1136" s="30">
        <f t="shared" si="410"/>
        <v>-4.3046637053135111E-9</v>
      </c>
      <c r="DL1136" s="30">
        <f t="shared" si="411"/>
        <v>-4.3046637053135401E-9</v>
      </c>
      <c r="DN1136" s="36"/>
      <c r="DO1136" s="36"/>
      <c r="DP1136" s="36"/>
      <c r="DV1136" s="36"/>
      <c r="DW1136" s="36"/>
      <c r="DX1136" s="36"/>
      <c r="ED1136" s="36"/>
      <c r="EE1136" s="36"/>
      <c r="EF1136" s="36"/>
      <c r="EL1136" s="36"/>
      <c r="EM1136" s="36"/>
      <c r="EN1136" s="36"/>
      <c r="ET1136" s="36"/>
      <c r="EU1136" s="36"/>
      <c r="EV1136" s="36"/>
    </row>
    <row r="1137" spans="14:152" s="30" customFormat="1" ht="12.75">
      <c r="N1137" s="36">
        <v>8.6000000000000003E-10</v>
      </c>
      <c r="O1137" s="36">
        <v>0.97633784600999995</v>
      </c>
      <c r="P1137" s="36">
        <v>200.03520928290001</v>
      </c>
      <c r="Q1137" s="30">
        <f t="shared" si="404"/>
        <v>8.5243091842892199E-10</v>
      </c>
      <c r="R1137" s="30">
        <f t="shared" si="405"/>
        <v>8.524275102517975E-10</v>
      </c>
      <c r="S1137" s="30">
        <f t="shared" si="406"/>
        <v>8.5242751025754919E-10</v>
      </c>
      <c r="T1137" s="30">
        <f t="shared" si="407"/>
        <v>8.5242751025754919E-10</v>
      </c>
      <c r="V1137" s="36"/>
      <c r="W1137" s="36"/>
      <c r="X1137" s="36"/>
      <c r="AD1137" s="36"/>
      <c r="AE1137" s="36"/>
      <c r="AF1137" s="36"/>
      <c r="AL1137" s="36"/>
      <c r="AM1137" s="36"/>
      <c r="AN1137" s="36"/>
      <c r="AT1137" s="36"/>
      <c r="AU1137" s="36"/>
      <c r="AV1137" s="36"/>
      <c r="BB1137" s="36"/>
      <c r="BC1137" s="36"/>
      <c r="BD1137" s="36"/>
      <c r="BJ1137" s="36"/>
      <c r="BK1137" s="36"/>
      <c r="BL1137" s="36"/>
      <c r="BR1137" s="36"/>
      <c r="BS1137" s="36"/>
      <c r="BT1137" s="36"/>
      <c r="BZ1137" s="36"/>
      <c r="CA1137" s="36"/>
      <c r="CB1137" s="36"/>
      <c r="CH1137" s="36"/>
      <c r="CI1137" s="36"/>
      <c r="CJ1137" s="36"/>
      <c r="CP1137" s="36"/>
      <c r="CQ1137" s="36"/>
      <c r="CR1137" s="36"/>
      <c r="CX1137" s="36"/>
      <c r="CY1137" s="36"/>
      <c r="CZ1137" s="36"/>
      <c r="DF1137" s="36">
        <v>8.2100000000000004E-9</v>
      </c>
      <c r="DG1137" s="36">
        <v>0.74694467094999994</v>
      </c>
      <c r="DH1137" s="36">
        <v>1152.1797636693</v>
      </c>
      <c r="DI1137" s="30">
        <f t="shared" si="408"/>
        <v>6.576442998498966E-9</v>
      </c>
      <c r="DJ1137" s="30">
        <f t="shared" si="409"/>
        <v>6.5772902416576542E-9</v>
      </c>
      <c r="DK1137" s="30">
        <f t="shared" si="410"/>
        <v>6.5772902402281447E-9</v>
      </c>
      <c r="DL1137" s="30">
        <f t="shared" si="411"/>
        <v>6.5772902402281488E-9</v>
      </c>
      <c r="DN1137" s="36"/>
      <c r="DO1137" s="36"/>
      <c r="DP1137" s="36"/>
      <c r="DV1137" s="36"/>
      <c r="DW1137" s="36"/>
      <c r="DX1137" s="36"/>
      <c r="ED1137" s="36"/>
      <c r="EE1137" s="36"/>
      <c r="EF1137" s="36"/>
      <c r="EL1137" s="36"/>
      <c r="EM1137" s="36"/>
      <c r="EN1137" s="36"/>
      <c r="ET1137" s="36"/>
      <c r="EU1137" s="36"/>
      <c r="EV1137" s="36"/>
    </row>
    <row r="1138" spans="14:152" s="30" customFormat="1" ht="12.75">
      <c r="N1138" s="36">
        <v>8.1999999999999996E-10</v>
      </c>
      <c r="O1138" s="36">
        <v>4.7855795301699997</v>
      </c>
      <c r="P1138" s="36">
        <v>195.77298761969999</v>
      </c>
      <c r="Q1138" s="30">
        <f t="shared" si="404"/>
        <v>-6.9539774579923161E-10</v>
      </c>
      <c r="R1138" s="30">
        <f t="shared" si="405"/>
        <v>-6.9541047519477573E-10</v>
      </c>
      <c r="S1138" s="30">
        <f t="shared" si="406"/>
        <v>-6.9541047517329612E-10</v>
      </c>
      <c r="T1138" s="30">
        <f t="shared" si="407"/>
        <v>-6.9541047517329633E-10</v>
      </c>
      <c r="V1138" s="36"/>
      <c r="W1138" s="36"/>
      <c r="X1138" s="36"/>
      <c r="AD1138" s="36"/>
      <c r="AE1138" s="36"/>
      <c r="AF1138" s="36"/>
      <c r="AL1138" s="36"/>
      <c r="AM1138" s="36"/>
      <c r="AN1138" s="36"/>
      <c r="AT1138" s="36"/>
      <c r="AU1138" s="36"/>
      <c r="AV1138" s="36"/>
      <c r="BB1138" s="36"/>
      <c r="BC1138" s="36"/>
      <c r="BD1138" s="36"/>
      <c r="BJ1138" s="36"/>
      <c r="BK1138" s="36"/>
      <c r="BL1138" s="36"/>
      <c r="BR1138" s="36"/>
      <c r="BS1138" s="36"/>
      <c r="BT1138" s="36"/>
      <c r="BZ1138" s="36"/>
      <c r="CA1138" s="36"/>
      <c r="CB1138" s="36"/>
      <c r="CH1138" s="36"/>
      <c r="CI1138" s="36"/>
      <c r="CJ1138" s="36"/>
      <c r="CP1138" s="36"/>
      <c r="CQ1138" s="36"/>
      <c r="CR1138" s="36"/>
      <c r="CX1138" s="36"/>
      <c r="CY1138" s="36"/>
      <c r="CZ1138" s="36"/>
      <c r="DF1138" s="36">
        <v>8.4100000000000005E-9</v>
      </c>
      <c r="DG1138" s="36">
        <v>2.42616504698</v>
      </c>
      <c r="DH1138" s="36">
        <v>625.88264063350005</v>
      </c>
      <c r="DI1138" s="30">
        <f t="shared" si="408"/>
        <v>4.2276350639804932E-9</v>
      </c>
      <c r="DJ1138" s="30">
        <f t="shared" si="409"/>
        <v>4.2269541574109707E-9</v>
      </c>
      <c r="DK1138" s="30">
        <f t="shared" si="410"/>
        <v>4.2269541585599907E-9</v>
      </c>
      <c r="DL1138" s="30">
        <f t="shared" si="411"/>
        <v>4.2269541585599882E-9</v>
      </c>
      <c r="DN1138" s="36"/>
      <c r="DO1138" s="36"/>
      <c r="DP1138" s="36"/>
      <c r="DV1138" s="36"/>
      <c r="DW1138" s="36"/>
      <c r="DX1138" s="36"/>
      <c r="ED1138" s="36"/>
      <c r="EE1138" s="36"/>
      <c r="EF1138" s="36"/>
      <c r="EL1138" s="36"/>
      <c r="EM1138" s="36"/>
      <c r="EN1138" s="36"/>
      <c r="ET1138" s="36"/>
      <c r="EU1138" s="36"/>
      <c r="EV1138" s="36"/>
    </row>
    <row r="1139" spans="14:152" s="30" customFormat="1" ht="12.75">
      <c r="N1139" s="36">
        <v>1.0600000000000001E-9</v>
      </c>
      <c r="O1139" s="36">
        <v>2.2952062423299999</v>
      </c>
      <c r="P1139" s="36">
        <v>799.61241183519996</v>
      </c>
      <c r="Q1139" s="30">
        <f t="shared" si="404"/>
        <v>-5.6978323911416745E-10</v>
      </c>
      <c r="R1139" s="30">
        <f t="shared" si="405"/>
        <v>-5.6989018421393924E-10</v>
      </c>
      <c r="S1139" s="30">
        <f t="shared" si="406"/>
        <v>-5.6989018403348245E-10</v>
      </c>
      <c r="T1139" s="30">
        <f t="shared" si="407"/>
        <v>-5.6989018403348327E-10</v>
      </c>
      <c r="V1139" s="36"/>
      <c r="W1139" s="36"/>
      <c r="X1139" s="36"/>
      <c r="AD1139" s="36"/>
      <c r="AE1139" s="36"/>
      <c r="AF1139" s="36"/>
      <c r="AL1139" s="36"/>
      <c r="AM1139" s="36"/>
      <c r="AN1139" s="36"/>
      <c r="AT1139" s="36"/>
      <c r="AU1139" s="36"/>
      <c r="AV1139" s="36"/>
      <c r="BB1139" s="36"/>
      <c r="BC1139" s="36"/>
      <c r="BD1139" s="36"/>
      <c r="BJ1139" s="36"/>
      <c r="BK1139" s="36"/>
      <c r="BL1139" s="36"/>
      <c r="BR1139" s="36"/>
      <c r="BS1139" s="36"/>
      <c r="BT1139" s="36"/>
      <c r="BZ1139" s="36"/>
      <c r="CA1139" s="36"/>
      <c r="CB1139" s="36"/>
      <c r="CH1139" s="36"/>
      <c r="CI1139" s="36"/>
      <c r="CJ1139" s="36"/>
      <c r="CP1139" s="36"/>
      <c r="CQ1139" s="36"/>
      <c r="CR1139" s="36"/>
      <c r="CX1139" s="36"/>
      <c r="CY1139" s="36"/>
      <c r="CZ1139" s="36"/>
      <c r="DF1139" s="36">
        <v>8.6200000000000004E-9</v>
      </c>
      <c r="DG1139" s="36">
        <v>3.3527341987199999</v>
      </c>
      <c r="DH1139" s="36">
        <v>425.32616648880003</v>
      </c>
      <c r="DI1139" s="30">
        <f t="shared" si="408"/>
        <v>4.697357857128763E-9</v>
      </c>
      <c r="DJ1139" s="30">
        <f t="shared" si="409"/>
        <v>4.6978178492835085E-9</v>
      </c>
      <c r="DK1139" s="30">
        <f t="shared" si="410"/>
        <v>4.6978178485073153E-9</v>
      </c>
      <c r="DL1139" s="30">
        <f t="shared" si="411"/>
        <v>4.6978178485073153E-9</v>
      </c>
      <c r="DN1139" s="36"/>
      <c r="DO1139" s="36"/>
      <c r="DP1139" s="36"/>
      <c r="DV1139" s="36"/>
      <c r="DW1139" s="36"/>
      <c r="DX1139" s="36"/>
      <c r="ED1139" s="36"/>
      <c r="EE1139" s="36"/>
      <c r="EF1139" s="36"/>
      <c r="EL1139" s="36"/>
      <c r="EM1139" s="36"/>
      <c r="EN1139" s="36"/>
      <c r="ET1139" s="36"/>
      <c r="EU1139" s="36"/>
      <c r="EV1139" s="36"/>
    </row>
    <row r="1140" spans="14:152" s="30" customFormat="1" ht="12.75">
      <c r="N1140" s="36">
        <v>8.0999999999999999E-10</v>
      </c>
      <c r="O1140" s="36">
        <v>3.5772716676599998</v>
      </c>
      <c r="P1140" s="36">
        <v>205.9731001161</v>
      </c>
      <c r="Q1140" s="30">
        <f t="shared" si="404"/>
        <v>-6.1619413332507789E-10</v>
      </c>
      <c r="R1140" s="30">
        <f t="shared" si="405"/>
        <v>-6.1617792903318718E-10</v>
      </c>
      <c r="S1140" s="30">
        <f t="shared" si="406"/>
        <v>-6.161779290605316E-10</v>
      </c>
      <c r="T1140" s="30">
        <f t="shared" si="407"/>
        <v>-6.161779290605316E-10</v>
      </c>
      <c r="V1140" s="36"/>
      <c r="W1140" s="36"/>
      <c r="X1140" s="36"/>
      <c r="AD1140" s="36"/>
      <c r="AE1140" s="36"/>
      <c r="AF1140" s="36"/>
      <c r="AL1140" s="36"/>
      <c r="AM1140" s="36"/>
      <c r="AN1140" s="36"/>
      <c r="AT1140" s="36"/>
      <c r="AU1140" s="36"/>
      <c r="AV1140" s="36"/>
      <c r="BB1140" s="36"/>
      <c r="BC1140" s="36"/>
      <c r="BD1140" s="36"/>
      <c r="BJ1140" s="36"/>
      <c r="BK1140" s="36"/>
      <c r="BL1140" s="36"/>
      <c r="BR1140" s="36"/>
      <c r="BS1140" s="36"/>
      <c r="BT1140" s="36"/>
      <c r="BZ1140" s="36"/>
      <c r="CA1140" s="36"/>
      <c r="CB1140" s="36"/>
      <c r="CH1140" s="36"/>
      <c r="CI1140" s="36"/>
      <c r="CJ1140" s="36"/>
      <c r="CP1140" s="36"/>
      <c r="CQ1140" s="36"/>
      <c r="CR1140" s="36"/>
      <c r="CX1140" s="36"/>
      <c r="CY1140" s="36"/>
      <c r="CZ1140" s="36"/>
      <c r="DF1140" s="36">
        <v>8.8699999999999994E-9</v>
      </c>
      <c r="DG1140" s="36">
        <v>3.4693838398499999</v>
      </c>
      <c r="DH1140" s="36">
        <v>1748.7880208050001</v>
      </c>
      <c r="DI1140" s="30">
        <f t="shared" si="408"/>
        <v>8.8559529656258363E-9</v>
      </c>
      <c r="DJ1140" s="30">
        <f t="shared" si="409"/>
        <v>8.8560832413671917E-9</v>
      </c>
      <c r="DK1140" s="30">
        <f t="shared" si="410"/>
        <v>8.8560832411478713E-9</v>
      </c>
      <c r="DL1140" s="30">
        <f t="shared" si="411"/>
        <v>8.8560832411478713E-9</v>
      </c>
      <c r="DN1140" s="36"/>
      <c r="DO1140" s="36"/>
      <c r="DP1140" s="36"/>
      <c r="DV1140" s="36"/>
      <c r="DW1140" s="36"/>
      <c r="DX1140" s="36"/>
      <c r="ED1140" s="36"/>
      <c r="EE1140" s="36"/>
      <c r="EF1140" s="36"/>
      <c r="EL1140" s="36"/>
      <c r="EM1140" s="36"/>
      <c r="EN1140" s="36"/>
      <c r="ET1140" s="36"/>
      <c r="EU1140" s="36"/>
      <c r="EV1140" s="36"/>
    </row>
    <row r="1141" spans="14:152" s="30" customFormat="1" ht="12.75">
      <c r="N1141" s="36">
        <v>7.7999999999999999E-10</v>
      </c>
      <c r="O1141" s="36">
        <v>5.5034351258000003</v>
      </c>
      <c r="P1141" s="36">
        <v>262.80789973980001</v>
      </c>
      <c r="Q1141" s="30">
        <f t="shared" si="404"/>
        <v>-4.8198802102769372E-10</v>
      </c>
      <c r="R1141" s="30">
        <f t="shared" si="405"/>
        <v>-4.8201213757360722E-10</v>
      </c>
      <c r="S1141" s="30">
        <f t="shared" si="406"/>
        <v>-4.8201213753291241E-10</v>
      </c>
      <c r="T1141" s="30">
        <f t="shared" si="407"/>
        <v>-4.8201213753291241E-10</v>
      </c>
      <c r="V1141" s="36"/>
      <c r="W1141" s="36"/>
      <c r="X1141" s="36"/>
      <c r="AD1141" s="36"/>
      <c r="AE1141" s="36"/>
      <c r="AF1141" s="36"/>
      <c r="AL1141" s="36"/>
      <c r="AM1141" s="36"/>
      <c r="AN1141" s="36"/>
      <c r="AT1141" s="36"/>
      <c r="AU1141" s="36"/>
      <c r="AV1141" s="36"/>
      <c r="BB1141" s="36"/>
      <c r="BC1141" s="36"/>
      <c r="BD1141" s="36"/>
      <c r="BJ1141" s="36"/>
      <c r="BK1141" s="36"/>
      <c r="BL1141" s="36"/>
      <c r="BR1141" s="36"/>
      <c r="BS1141" s="36"/>
      <c r="BT1141" s="36"/>
      <c r="BZ1141" s="36"/>
      <c r="CA1141" s="36"/>
      <c r="CB1141" s="36"/>
      <c r="CH1141" s="36"/>
      <c r="CI1141" s="36"/>
      <c r="CJ1141" s="36"/>
      <c r="CP1141" s="36"/>
      <c r="CQ1141" s="36"/>
      <c r="CR1141" s="36"/>
      <c r="CX1141" s="36"/>
      <c r="CY1141" s="36"/>
      <c r="CZ1141" s="36"/>
      <c r="DF1141" s="36">
        <v>8.1500000000000002E-9</v>
      </c>
      <c r="DG1141" s="36">
        <v>5.9542864232600001</v>
      </c>
      <c r="DH1141" s="36">
        <v>321.05773610260002</v>
      </c>
      <c r="DI1141" s="30">
        <f t="shared" si="408"/>
        <v>-4.1778331637715737E-9</v>
      </c>
      <c r="DJ1141" s="30">
        <f t="shared" si="409"/>
        <v>-4.1781693446058358E-9</v>
      </c>
      <c r="DK1141" s="30">
        <f t="shared" si="410"/>
        <v>-4.1781693440385553E-9</v>
      </c>
      <c r="DL1141" s="30">
        <f t="shared" si="411"/>
        <v>-4.1781693440385553E-9</v>
      </c>
      <c r="DN1141" s="36"/>
      <c r="DO1141" s="36"/>
      <c r="DP1141" s="36"/>
      <c r="DV1141" s="36"/>
      <c r="DW1141" s="36"/>
      <c r="DX1141" s="36"/>
      <c r="ED1141" s="36"/>
      <c r="EE1141" s="36"/>
      <c r="EF1141" s="36"/>
      <c r="EL1141" s="36"/>
      <c r="EM1141" s="36"/>
      <c r="EN1141" s="36"/>
      <c r="ET1141" s="36"/>
      <c r="EU1141" s="36"/>
      <c r="EV1141" s="36"/>
    </row>
    <row r="1142" spans="14:152" s="30" customFormat="1" ht="12.75">
      <c r="N1142" s="36">
        <v>8.6999999999999999E-10</v>
      </c>
      <c r="O1142" s="36">
        <v>0.76830756074999995</v>
      </c>
      <c r="P1142" s="36">
        <v>201.99276274319999</v>
      </c>
      <c r="Q1142" s="30">
        <f t="shared" si="404"/>
        <v>8.1675910326126203E-10</v>
      </c>
      <c r="R1142" s="30">
        <f t="shared" si="405"/>
        <v>8.1675004506273295E-10</v>
      </c>
      <c r="S1142" s="30">
        <f t="shared" si="406"/>
        <v>8.1675004507801894E-10</v>
      </c>
      <c r="T1142" s="30">
        <f t="shared" si="407"/>
        <v>8.1675004507801884E-10</v>
      </c>
      <c r="V1142" s="36"/>
      <c r="W1142" s="36"/>
      <c r="X1142" s="36"/>
      <c r="AD1142" s="36"/>
      <c r="AE1142" s="36"/>
      <c r="AF1142" s="36"/>
      <c r="AL1142" s="36"/>
      <c r="AM1142" s="36"/>
      <c r="AN1142" s="36"/>
      <c r="AT1142" s="36"/>
      <c r="AU1142" s="36"/>
      <c r="AV1142" s="36"/>
      <c r="BB1142" s="36"/>
      <c r="BC1142" s="36"/>
      <c r="BD1142" s="36"/>
      <c r="BJ1142" s="36"/>
      <c r="BK1142" s="36"/>
      <c r="BL1142" s="36"/>
      <c r="BR1142" s="36"/>
      <c r="BS1142" s="36"/>
      <c r="BT1142" s="36"/>
      <c r="BZ1142" s="36"/>
      <c r="CA1142" s="36"/>
      <c r="CB1142" s="36"/>
      <c r="CH1142" s="36"/>
      <c r="CI1142" s="36"/>
      <c r="CJ1142" s="36"/>
      <c r="CP1142" s="36"/>
      <c r="CQ1142" s="36"/>
      <c r="CR1142" s="36"/>
      <c r="CX1142" s="36"/>
      <c r="CY1142" s="36"/>
      <c r="CZ1142" s="36"/>
      <c r="DF1142" s="36">
        <v>9.5800000000000004E-9</v>
      </c>
      <c r="DG1142" s="36">
        <v>1.3552567035400001</v>
      </c>
      <c r="DH1142" s="36">
        <v>1201.831580323</v>
      </c>
      <c r="DI1142" s="30">
        <f t="shared" si="408"/>
        <v>5.3775829404185218E-9</v>
      </c>
      <c r="DJ1142" s="30">
        <f t="shared" si="409"/>
        <v>5.3790086672783869E-9</v>
      </c>
      <c r="DK1142" s="30">
        <f t="shared" si="410"/>
        <v>5.3790086648727049E-9</v>
      </c>
      <c r="DL1142" s="30">
        <f t="shared" si="411"/>
        <v>5.3790086648727124E-9</v>
      </c>
      <c r="DN1142" s="36"/>
      <c r="DO1142" s="36"/>
      <c r="DP1142" s="36"/>
      <c r="DV1142" s="36"/>
      <c r="DW1142" s="36"/>
      <c r="DX1142" s="36"/>
      <c r="ED1142" s="36"/>
      <c r="EE1142" s="36"/>
      <c r="EF1142" s="36"/>
      <c r="EL1142" s="36"/>
      <c r="EM1142" s="36"/>
      <c r="EN1142" s="36"/>
      <c r="ET1142" s="36"/>
      <c r="EU1142" s="36"/>
      <c r="EV1142" s="36"/>
    </row>
    <row r="1143" spans="14:152" s="30" customFormat="1" ht="12.75">
      <c r="N1143" s="36">
        <v>1.02E-9</v>
      </c>
      <c r="O1143" s="36">
        <v>2.11516755277</v>
      </c>
      <c r="P1143" s="36">
        <v>206.93630796260001</v>
      </c>
      <c r="Q1143" s="30">
        <f t="shared" si="404"/>
        <v>5.7846013469242837E-10</v>
      </c>
      <c r="R1143" s="30">
        <f t="shared" si="405"/>
        <v>5.7848614867572184E-10</v>
      </c>
      <c r="S1143" s="30">
        <f t="shared" si="406"/>
        <v>5.7848614863182522E-10</v>
      </c>
      <c r="T1143" s="30">
        <f t="shared" si="407"/>
        <v>5.7848614863182553E-10</v>
      </c>
      <c r="V1143" s="36"/>
      <c r="W1143" s="36"/>
      <c r="X1143" s="36"/>
      <c r="AD1143" s="36"/>
      <c r="AE1143" s="36"/>
      <c r="AF1143" s="36"/>
      <c r="AL1143" s="36"/>
      <c r="AM1143" s="36"/>
      <c r="AN1143" s="36"/>
      <c r="AT1143" s="36"/>
      <c r="AU1143" s="36"/>
      <c r="AV1143" s="36"/>
      <c r="BB1143" s="36"/>
      <c r="BC1143" s="36"/>
      <c r="BD1143" s="36"/>
      <c r="BJ1143" s="36"/>
      <c r="BK1143" s="36"/>
      <c r="BL1143" s="36"/>
      <c r="BR1143" s="36"/>
      <c r="BS1143" s="36"/>
      <c r="BT1143" s="36"/>
      <c r="BZ1143" s="36"/>
      <c r="CA1143" s="36"/>
      <c r="CB1143" s="36"/>
      <c r="CH1143" s="36"/>
      <c r="CI1143" s="36"/>
      <c r="CJ1143" s="36"/>
      <c r="CP1143" s="36"/>
      <c r="CQ1143" s="36"/>
      <c r="CR1143" s="36"/>
      <c r="CX1143" s="36"/>
      <c r="CY1143" s="36"/>
      <c r="CZ1143" s="36"/>
      <c r="DF1143" s="36">
        <v>9.05E-9</v>
      </c>
      <c r="DG1143" s="36">
        <v>5.4309336102700003</v>
      </c>
      <c r="DH1143" s="36">
        <v>236.87496867409999</v>
      </c>
      <c r="DI1143" s="30">
        <f t="shared" si="408"/>
        <v>-5.0712994955480344E-9</v>
      </c>
      <c r="DJ1143" s="30">
        <f t="shared" si="409"/>
        <v>-5.0715651767602832E-9</v>
      </c>
      <c r="DK1143" s="30">
        <f t="shared" si="410"/>
        <v>-5.0715651763119678E-9</v>
      </c>
      <c r="DL1143" s="30">
        <f t="shared" si="411"/>
        <v>-5.0715651763119753E-9</v>
      </c>
      <c r="DN1143" s="36"/>
      <c r="DO1143" s="36"/>
      <c r="DP1143" s="36"/>
      <c r="DV1143" s="36"/>
      <c r="DW1143" s="36"/>
      <c r="DX1143" s="36"/>
      <c r="ED1143" s="36"/>
      <c r="EE1143" s="36"/>
      <c r="EF1143" s="36"/>
      <c r="EL1143" s="36"/>
      <c r="EM1143" s="36"/>
      <c r="EN1143" s="36"/>
      <c r="ET1143" s="36"/>
      <c r="EU1143" s="36"/>
      <c r="EV1143" s="36"/>
    </row>
    <row r="1144" spans="14:152" s="30" customFormat="1" ht="12.75">
      <c r="N1144" s="36">
        <v>8.0999999999999999E-10</v>
      </c>
      <c r="O1144" s="36">
        <v>5.2963977505399997</v>
      </c>
      <c r="P1144" s="36">
        <v>111.16952906589999</v>
      </c>
      <c r="Q1144" s="30">
        <f t="shared" si="404"/>
        <v>-2.6222244166386085E-11</v>
      </c>
      <c r="R1144" s="30">
        <f t="shared" si="405"/>
        <v>-2.6235711508698315E-11</v>
      </c>
      <c r="S1144" s="30">
        <f t="shared" si="406"/>
        <v>-2.6235711485972837E-11</v>
      </c>
      <c r="T1144" s="30">
        <f t="shared" si="407"/>
        <v>-2.6235711485972837E-11</v>
      </c>
      <c r="V1144" s="36"/>
      <c r="W1144" s="36"/>
      <c r="X1144" s="36"/>
      <c r="AD1144" s="36"/>
      <c r="AE1144" s="36"/>
      <c r="AF1144" s="36"/>
      <c r="AL1144" s="36"/>
      <c r="AM1144" s="36"/>
      <c r="AN1144" s="36"/>
      <c r="AT1144" s="36"/>
      <c r="AU1144" s="36"/>
      <c r="AV1144" s="36"/>
      <c r="BB1144" s="36"/>
      <c r="BC1144" s="36"/>
      <c r="BD1144" s="36"/>
      <c r="BJ1144" s="36"/>
      <c r="BK1144" s="36"/>
      <c r="BL1144" s="36"/>
      <c r="BR1144" s="36"/>
      <c r="BS1144" s="36"/>
      <c r="BT1144" s="36"/>
      <c r="BZ1144" s="36"/>
      <c r="CA1144" s="36"/>
      <c r="CB1144" s="36"/>
      <c r="CH1144" s="36"/>
      <c r="CI1144" s="36"/>
      <c r="CJ1144" s="36"/>
      <c r="CP1144" s="36"/>
      <c r="CQ1144" s="36"/>
      <c r="CR1144" s="36"/>
      <c r="CX1144" s="36"/>
      <c r="CY1144" s="36"/>
      <c r="CZ1144" s="36"/>
      <c r="DF1144" s="36">
        <v>8.6200000000000004E-9</v>
      </c>
      <c r="DG1144" s="36">
        <v>3.24167644516</v>
      </c>
      <c r="DH1144" s="36">
        <v>427.87021526320001</v>
      </c>
      <c r="DI1144" s="30">
        <f t="shared" si="408"/>
        <v>5.5628916074081742E-9</v>
      </c>
      <c r="DJ1144" s="30">
        <f t="shared" si="409"/>
        <v>5.5633131845408336E-9</v>
      </c>
      <c r="DK1144" s="30">
        <f t="shared" si="410"/>
        <v>5.5633131838294657E-9</v>
      </c>
      <c r="DL1144" s="30">
        <f t="shared" si="411"/>
        <v>5.563313183829469E-9</v>
      </c>
      <c r="DN1144" s="36"/>
      <c r="DO1144" s="36"/>
      <c r="DP1144" s="36"/>
      <c r="DV1144" s="36"/>
      <c r="DW1144" s="36"/>
      <c r="DX1144" s="36"/>
      <c r="ED1144" s="36"/>
      <c r="EE1144" s="36"/>
      <c r="EF1144" s="36"/>
      <c r="EL1144" s="36"/>
      <c r="EM1144" s="36"/>
      <c r="EN1144" s="36"/>
      <c r="ET1144" s="36"/>
      <c r="EU1144" s="36"/>
      <c r="EV1144" s="36"/>
    </row>
    <row r="1145" spans="14:152" s="30" customFormat="1" ht="12.75">
      <c r="N1145" s="36">
        <v>7.5E-10</v>
      </c>
      <c r="O1145" s="36">
        <v>2.7711710788600001</v>
      </c>
      <c r="P1145" s="36">
        <v>255.83736509089999</v>
      </c>
      <c r="Q1145" s="30">
        <f t="shared" si="404"/>
        <v>1.6230630581176981E-10</v>
      </c>
      <c r="R1145" s="30">
        <f t="shared" si="405"/>
        <v>1.6233433734868559E-10</v>
      </c>
      <c r="S1145" s="30">
        <f t="shared" si="406"/>
        <v>1.623343373013842E-10</v>
      </c>
      <c r="T1145" s="30">
        <f t="shared" si="407"/>
        <v>1.6233433730138435E-10</v>
      </c>
      <c r="V1145" s="36"/>
      <c r="W1145" s="36"/>
      <c r="X1145" s="36"/>
      <c r="AD1145" s="36"/>
      <c r="AE1145" s="36"/>
      <c r="AF1145" s="36"/>
      <c r="AL1145" s="36"/>
      <c r="AM1145" s="36"/>
      <c r="AN1145" s="36"/>
      <c r="AT1145" s="36"/>
      <c r="AU1145" s="36"/>
      <c r="AV1145" s="36"/>
      <c r="BB1145" s="36"/>
      <c r="BC1145" s="36"/>
      <c r="BD1145" s="36"/>
      <c r="BJ1145" s="36"/>
      <c r="BK1145" s="36"/>
      <c r="BL1145" s="36"/>
      <c r="BR1145" s="36"/>
      <c r="BS1145" s="36"/>
      <c r="BT1145" s="36"/>
      <c r="BZ1145" s="36"/>
      <c r="CA1145" s="36"/>
      <c r="CB1145" s="36"/>
      <c r="CH1145" s="36"/>
      <c r="CI1145" s="36"/>
      <c r="CJ1145" s="36"/>
      <c r="CP1145" s="36"/>
      <c r="CQ1145" s="36"/>
      <c r="CR1145" s="36"/>
      <c r="CX1145" s="36"/>
      <c r="CY1145" s="36"/>
      <c r="CZ1145" s="36"/>
      <c r="DF1145" s="36">
        <v>7.9300000000000005E-9</v>
      </c>
      <c r="DG1145" s="36">
        <v>5.0113170083099998</v>
      </c>
      <c r="DH1145" s="36">
        <v>109.9938728983</v>
      </c>
      <c r="DI1145" s="30">
        <f t="shared" si="408"/>
        <v>-2.4262205709613061E-9</v>
      </c>
      <c r="DJ1145" s="30">
        <f t="shared" si="409"/>
        <v>-2.4263448327002206E-9</v>
      </c>
      <c r="DK1145" s="30">
        <f t="shared" si="410"/>
        <v>-2.4263448324905407E-9</v>
      </c>
      <c r="DL1145" s="30">
        <f t="shared" si="411"/>
        <v>-2.4263448324905407E-9</v>
      </c>
      <c r="DN1145" s="36"/>
      <c r="DO1145" s="36"/>
      <c r="DP1145" s="36"/>
      <c r="DV1145" s="36"/>
      <c r="DW1145" s="36"/>
      <c r="DX1145" s="36"/>
      <c r="ED1145" s="36"/>
      <c r="EE1145" s="36"/>
      <c r="EF1145" s="36"/>
      <c r="EL1145" s="36"/>
      <c r="EM1145" s="36"/>
      <c r="EN1145" s="36"/>
      <c r="ET1145" s="36"/>
      <c r="EU1145" s="36"/>
      <c r="EV1145" s="36"/>
    </row>
    <row r="1146" spans="14:152" s="30" customFormat="1" ht="12.75">
      <c r="N1146" s="36">
        <v>7.4000000000000003E-10</v>
      </c>
      <c r="O1146" s="36">
        <v>5.8158798472899997</v>
      </c>
      <c r="P1146" s="36">
        <v>316.44005376640001</v>
      </c>
      <c r="Q1146" s="30">
        <f t="shared" si="404"/>
        <v>-4.4844689624473374E-10</v>
      </c>
      <c r="R1146" s="30">
        <f t="shared" si="405"/>
        <v>-4.4847476844580684E-10</v>
      </c>
      <c r="S1146" s="30">
        <f t="shared" si="406"/>
        <v>-4.4847476839877495E-10</v>
      </c>
      <c r="T1146" s="30">
        <f t="shared" si="407"/>
        <v>-4.4847476839877495E-10</v>
      </c>
      <c r="V1146" s="36"/>
      <c r="W1146" s="36"/>
      <c r="X1146" s="36"/>
      <c r="AD1146" s="36"/>
      <c r="AE1146" s="36"/>
      <c r="AF1146" s="36"/>
      <c r="AL1146" s="36"/>
      <c r="AM1146" s="36"/>
      <c r="AN1146" s="36"/>
      <c r="AT1146" s="36"/>
      <c r="AU1146" s="36"/>
      <c r="AV1146" s="36"/>
      <c r="BB1146" s="36"/>
      <c r="BC1146" s="36"/>
      <c r="BD1146" s="36"/>
      <c r="BJ1146" s="36"/>
      <c r="BK1146" s="36"/>
      <c r="BL1146" s="36"/>
      <c r="BR1146" s="36"/>
      <c r="BS1146" s="36"/>
      <c r="BT1146" s="36"/>
      <c r="BZ1146" s="36"/>
      <c r="CA1146" s="36"/>
      <c r="CB1146" s="36"/>
      <c r="CH1146" s="36"/>
      <c r="CI1146" s="36"/>
      <c r="CJ1146" s="36"/>
      <c r="CP1146" s="36"/>
      <c r="CQ1146" s="36"/>
      <c r="CR1146" s="36"/>
      <c r="CX1146" s="36"/>
      <c r="CY1146" s="36"/>
      <c r="CZ1146" s="36"/>
      <c r="DF1146" s="36">
        <v>7.9099999999999994E-9</v>
      </c>
      <c r="DG1146" s="36">
        <v>2.2180940448899999</v>
      </c>
      <c r="DH1146" s="36">
        <v>110.41876954049999</v>
      </c>
      <c r="DI1146" s="30">
        <f t="shared" si="408"/>
        <v>-2.7736890096042199E-10</v>
      </c>
      <c r="DJ1146" s="30">
        <f t="shared" si="409"/>
        <v>-2.7723828649711536E-10</v>
      </c>
      <c r="DK1146" s="30">
        <f t="shared" si="410"/>
        <v>-2.7723828671752063E-10</v>
      </c>
      <c r="DL1146" s="30">
        <f t="shared" si="411"/>
        <v>-2.7723828671752063E-10</v>
      </c>
      <c r="DN1146" s="36"/>
      <c r="DO1146" s="36"/>
      <c r="DP1146" s="36"/>
      <c r="DV1146" s="36"/>
      <c r="DW1146" s="36"/>
      <c r="DX1146" s="36"/>
      <c r="ED1146" s="36"/>
      <c r="EE1146" s="36"/>
      <c r="EF1146" s="36"/>
      <c r="EL1146" s="36"/>
      <c r="EM1146" s="36"/>
      <c r="EN1146" s="36"/>
      <c r="ET1146" s="36"/>
      <c r="EU1146" s="36"/>
      <c r="EV1146" s="36"/>
    </row>
    <row r="1147" spans="14:152" s="30" customFormat="1" ht="12.75">
      <c r="N1147" s="36">
        <v>7.5999999999999996E-10</v>
      </c>
      <c r="O1147" s="36">
        <v>1.78743197928</v>
      </c>
      <c r="P1147" s="36">
        <v>171.65459766239999</v>
      </c>
      <c r="Q1147" s="30">
        <f t="shared" si="404"/>
        <v>5.0971151833432019E-10</v>
      </c>
      <c r="R1147" s="30">
        <f t="shared" si="405"/>
        <v>5.097259981250074E-10</v>
      </c>
      <c r="S1147" s="30">
        <f t="shared" si="406"/>
        <v>5.0972599810057382E-10</v>
      </c>
      <c r="T1147" s="30">
        <f t="shared" si="407"/>
        <v>5.0972599810057393E-10</v>
      </c>
      <c r="V1147" s="36"/>
      <c r="W1147" s="36"/>
      <c r="X1147" s="36"/>
      <c r="AD1147" s="36"/>
      <c r="AE1147" s="36"/>
      <c r="AF1147" s="36"/>
      <c r="AL1147" s="36"/>
      <c r="AM1147" s="36"/>
      <c r="AN1147" s="36"/>
      <c r="AT1147" s="36"/>
      <c r="AU1147" s="36"/>
      <c r="AV1147" s="36"/>
      <c r="BB1147" s="36"/>
      <c r="BC1147" s="36"/>
      <c r="BD1147" s="36"/>
      <c r="BJ1147" s="36"/>
      <c r="BK1147" s="36"/>
      <c r="BL1147" s="36"/>
      <c r="BR1147" s="36"/>
      <c r="BS1147" s="36"/>
      <c r="BT1147" s="36"/>
      <c r="BZ1147" s="36"/>
      <c r="CA1147" s="36"/>
      <c r="CB1147" s="36"/>
      <c r="CH1147" s="36"/>
      <c r="CI1147" s="36"/>
      <c r="CJ1147" s="36"/>
      <c r="CP1147" s="36"/>
      <c r="CQ1147" s="36"/>
      <c r="CR1147" s="36"/>
      <c r="CX1147" s="36"/>
      <c r="CY1147" s="36"/>
      <c r="CZ1147" s="36"/>
      <c r="DF1147" s="36">
        <v>8.4200000000000003E-9</v>
      </c>
      <c r="DG1147" s="36">
        <v>5.0495748365099997</v>
      </c>
      <c r="DH1147" s="36">
        <v>444.12429869430002</v>
      </c>
      <c r="DI1147" s="30">
        <f t="shared" si="408"/>
        <v>-7.1583907317253965E-9</v>
      </c>
      <c r="DJ1147" s="30">
        <f t="shared" si="409"/>
        <v>-7.1580960925485018E-9</v>
      </c>
      <c r="DK1147" s="30">
        <f t="shared" si="410"/>
        <v>-7.1580960930457143E-9</v>
      </c>
      <c r="DL1147" s="30">
        <f t="shared" si="411"/>
        <v>-7.1580960930457118E-9</v>
      </c>
      <c r="DN1147" s="36"/>
      <c r="DO1147" s="36"/>
      <c r="DP1147" s="36"/>
      <c r="DV1147" s="36"/>
      <c r="DW1147" s="36"/>
      <c r="DX1147" s="36"/>
      <c r="ED1147" s="36"/>
      <c r="EE1147" s="36"/>
      <c r="EF1147" s="36"/>
      <c r="EL1147" s="36"/>
      <c r="EM1147" s="36"/>
      <c r="EN1147" s="36"/>
      <c r="ET1147" s="36"/>
      <c r="EU1147" s="36"/>
      <c r="EV1147" s="36"/>
    </row>
    <row r="1148" spans="14:152" s="30" customFormat="1" ht="12.75">
      <c r="N1148" s="36">
        <v>9.4000000000000006E-10</v>
      </c>
      <c r="O1148" s="36">
        <v>4.9999690475299996</v>
      </c>
      <c r="P1148" s="36">
        <v>378.64329525170001</v>
      </c>
      <c r="Q1148" s="30">
        <f t="shared" si="404"/>
        <v>-9.1282505015737867E-10</v>
      </c>
      <c r="R1148" s="30">
        <f t="shared" si="405"/>
        <v>-9.1281233502674568E-10</v>
      </c>
      <c r="S1148" s="30">
        <f t="shared" si="406"/>
        <v>-9.1281233504820419E-10</v>
      </c>
      <c r="T1148" s="30">
        <f t="shared" si="407"/>
        <v>-9.1281233504820419E-10</v>
      </c>
      <c r="V1148" s="36"/>
      <c r="W1148" s="36"/>
      <c r="X1148" s="36"/>
      <c r="AD1148" s="36"/>
      <c r="AE1148" s="36"/>
      <c r="AF1148" s="36"/>
      <c r="AL1148" s="36"/>
      <c r="AM1148" s="36"/>
      <c r="AN1148" s="36"/>
      <c r="AT1148" s="36"/>
      <c r="AU1148" s="36"/>
      <c r="AV1148" s="36"/>
      <c r="BB1148" s="36"/>
      <c r="BC1148" s="36"/>
      <c r="BD1148" s="36"/>
      <c r="BJ1148" s="36"/>
      <c r="BK1148" s="36"/>
      <c r="BL1148" s="36"/>
      <c r="BR1148" s="36"/>
      <c r="BS1148" s="36"/>
      <c r="BT1148" s="36"/>
      <c r="BZ1148" s="36"/>
      <c r="CA1148" s="36"/>
      <c r="CB1148" s="36"/>
      <c r="CH1148" s="36"/>
      <c r="CI1148" s="36"/>
      <c r="CJ1148" s="36"/>
      <c r="CP1148" s="36"/>
      <c r="CQ1148" s="36"/>
      <c r="CR1148" s="36"/>
      <c r="CX1148" s="36"/>
      <c r="CY1148" s="36"/>
      <c r="CZ1148" s="36"/>
      <c r="DF1148" s="36">
        <v>8.8699999999999994E-9</v>
      </c>
      <c r="DG1148" s="36">
        <v>4.2375203171400004</v>
      </c>
      <c r="DH1148" s="36">
        <v>3553.9115221378001</v>
      </c>
      <c r="DI1148" s="30">
        <f t="shared" si="408"/>
        <v>-8.6145820848378212E-9</v>
      </c>
      <c r="DJ1148" s="30">
        <f t="shared" si="409"/>
        <v>-8.615704692048418E-9</v>
      </c>
      <c r="DK1148" s="30">
        <f t="shared" si="410"/>
        <v>-8.6157046901561381E-9</v>
      </c>
      <c r="DL1148" s="30">
        <f t="shared" si="411"/>
        <v>-8.6157046901561448E-9</v>
      </c>
      <c r="DN1148" s="36"/>
      <c r="DO1148" s="36"/>
      <c r="DP1148" s="36"/>
      <c r="DV1148" s="36"/>
      <c r="DW1148" s="36"/>
      <c r="DX1148" s="36"/>
      <c r="ED1148" s="36"/>
      <c r="EE1148" s="36"/>
      <c r="EF1148" s="36"/>
      <c r="EL1148" s="36"/>
      <c r="EM1148" s="36"/>
      <c r="EN1148" s="36"/>
      <c r="ET1148" s="36"/>
      <c r="EU1148" s="36"/>
      <c r="EV1148" s="36"/>
    </row>
    <row r="1149" spans="14:152" s="30" customFormat="1" ht="12.75">
      <c r="N1149" s="36">
        <v>8.9000000000000003E-10</v>
      </c>
      <c r="O1149" s="36">
        <v>5.8581886015100002</v>
      </c>
      <c r="P1149" s="36">
        <v>807.94979911339999</v>
      </c>
      <c r="Q1149" s="30">
        <f t="shared" si="404"/>
        <v>1.7013288561398248E-10</v>
      </c>
      <c r="R1149" s="30">
        <f t="shared" si="405"/>
        <v>1.7023850034789724E-10</v>
      </c>
      <c r="S1149" s="30">
        <f t="shared" si="406"/>
        <v>1.7023850016967998E-10</v>
      </c>
      <c r="T1149" s="30">
        <f t="shared" si="407"/>
        <v>1.7023850016968076E-10</v>
      </c>
      <c r="V1149" s="36"/>
      <c r="W1149" s="36"/>
      <c r="X1149" s="36"/>
      <c r="AD1149" s="36"/>
      <c r="AE1149" s="36"/>
      <c r="AF1149" s="36"/>
      <c r="AL1149" s="36"/>
      <c r="AM1149" s="36"/>
      <c r="AN1149" s="36"/>
      <c r="AT1149" s="36"/>
      <c r="AU1149" s="36"/>
      <c r="AV1149" s="36"/>
      <c r="BB1149" s="36"/>
      <c r="BC1149" s="36"/>
      <c r="BD1149" s="36"/>
      <c r="BJ1149" s="36"/>
      <c r="BK1149" s="36"/>
      <c r="BL1149" s="36"/>
      <c r="BR1149" s="36"/>
      <c r="BS1149" s="36"/>
      <c r="BT1149" s="36"/>
      <c r="BZ1149" s="36"/>
      <c r="CA1149" s="36"/>
      <c r="CB1149" s="36"/>
      <c r="CH1149" s="36"/>
      <c r="CI1149" s="36"/>
      <c r="CJ1149" s="36"/>
      <c r="CP1149" s="36"/>
      <c r="CQ1149" s="36"/>
      <c r="CR1149" s="36"/>
      <c r="CX1149" s="36"/>
      <c r="CY1149" s="36"/>
      <c r="CZ1149" s="36"/>
      <c r="DF1149" s="36">
        <v>8.5099999999999998E-9</v>
      </c>
      <c r="DG1149" s="36">
        <v>4.6422974514500002</v>
      </c>
      <c r="DH1149" s="36">
        <v>4105.9807585349999</v>
      </c>
      <c r="DI1149" s="30">
        <f t="shared" si="408"/>
        <v>6.3644036358970805E-9</v>
      </c>
      <c r="DJ1149" s="30">
        <f t="shared" si="409"/>
        <v>6.3678733945714532E-9</v>
      </c>
      <c r="DK1149" s="30">
        <f t="shared" si="410"/>
        <v>6.3678733887184704E-9</v>
      </c>
      <c r="DL1149" s="30">
        <f t="shared" si="411"/>
        <v>6.3678733887184704E-9</v>
      </c>
      <c r="DN1149" s="36"/>
      <c r="DO1149" s="36"/>
      <c r="DP1149" s="36"/>
      <c r="DV1149" s="36"/>
      <c r="DW1149" s="36"/>
      <c r="DX1149" s="36"/>
      <c r="ED1149" s="36"/>
      <c r="EE1149" s="36"/>
      <c r="EF1149" s="36"/>
      <c r="EL1149" s="36"/>
      <c r="EM1149" s="36"/>
      <c r="EN1149" s="36"/>
      <c r="ET1149" s="36"/>
      <c r="EU1149" s="36"/>
      <c r="EV1149" s="36"/>
    </row>
    <row r="1150" spans="14:152" s="30" customFormat="1" ht="12.75">
      <c r="N1150" s="36">
        <v>7.2E-10</v>
      </c>
      <c r="O1150" s="36">
        <v>0.99858616882999995</v>
      </c>
      <c r="P1150" s="36">
        <v>280.21638747909998</v>
      </c>
      <c r="Q1150" s="30">
        <f t="shared" si="404"/>
        <v>6.1189263365801195E-10</v>
      </c>
      <c r="R1150" s="30">
        <f t="shared" si="405"/>
        <v>6.118767222215254E-10</v>
      </c>
      <c r="S1150" s="30">
        <f t="shared" si="406"/>
        <v>6.1187672224837599E-10</v>
      </c>
      <c r="T1150" s="30">
        <f t="shared" si="407"/>
        <v>6.1187672224837589E-10</v>
      </c>
      <c r="V1150" s="36"/>
      <c r="W1150" s="36"/>
      <c r="X1150" s="36"/>
      <c r="AD1150" s="36"/>
      <c r="AE1150" s="36"/>
      <c r="AF1150" s="36"/>
      <c r="AL1150" s="36"/>
      <c r="AM1150" s="36"/>
      <c r="AN1150" s="36"/>
      <c r="AT1150" s="36"/>
      <c r="AU1150" s="36"/>
      <c r="AV1150" s="36"/>
      <c r="BB1150" s="36"/>
      <c r="BC1150" s="36"/>
      <c r="BD1150" s="36"/>
      <c r="BJ1150" s="36"/>
      <c r="BK1150" s="36"/>
      <c r="BL1150" s="36"/>
      <c r="BR1150" s="36"/>
      <c r="BS1150" s="36"/>
      <c r="BT1150" s="36"/>
      <c r="BZ1150" s="36"/>
      <c r="CA1150" s="36"/>
      <c r="CB1150" s="36"/>
      <c r="CH1150" s="36"/>
      <c r="CI1150" s="36"/>
      <c r="CJ1150" s="36"/>
      <c r="CP1150" s="36"/>
      <c r="CQ1150" s="36"/>
      <c r="CR1150" s="36"/>
      <c r="CX1150" s="36"/>
      <c r="CY1150" s="36"/>
      <c r="CZ1150" s="36"/>
      <c r="DF1150" s="36">
        <v>1.0670000000000001E-8</v>
      </c>
      <c r="DG1150" s="36">
        <v>4.6927192191599998</v>
      </c>
      <c r="DH1150" s="36">
        <v>559.69906177530004</v>
      </c>
      <c r="DI1150" s="30">
        <f t="shared" si="408"/>
        <v>-1.9877690437480689E-10</v>
      </c>
      <c r="DJ1150" s="30">
        <f t="shared" si="409"/>
        <v>-1.9788342838532248E-10</v>
      </c>
      <c r="DK1150" s="30">
        <f t="shared" si="410"/>
        <v>-1.978834298930122E-10</v>
      </c>
      <c r="DL1150" s="30">
        <f t="shared" si="411"/>
        <v>-1.9788342989300747E-10</v>
      </c>
      <c r="DN1150" s="36"/>
      <c r="DO1150" s="36"/>
      <c r="DP1150" s="36"/>
      <c r="DV1150" s="36"/>
      <c r="DW1150" s="36"/>
      <c r="DX1150" s="36"/>
      <c r="ED1150" s="36"/>
      <c r="EE1150" s="36"/>
      <c r="EF1150" s="36"/>
      <c r="EL1150" s="36"/>
      <c r="EM1150" s="36"/>
      <c r="EN1150" s="36"/>
      <c r="ET1150" s="36"/>
      <c r="EU1150" s="36"/>
      <c r="EV1150" s="36"/>
    </row>
    <row r="1151" spans="14:152" s="30" customFormat="1" ht="12.75">
      <c r="N1151" s="36">
        <v>9.900000000000001E-10</v>
      </c>
      <c r="O1151" s="36">
        <v>0.15018241445</v>
      </c>
      <c r="P1151" s="36">
        <v>186.21176006409999</v>
      </c>
      <c r="Q1151" s="30">
        <f t="shared" si="404"/>
        <v>6.2903653904940562E-10</v>
      </c>
      <c r="R1151" s="30">
        <f t="shared" si="405"/>
        <v>6.2901523751170191E-10</v>
      </c>
      <c r="S1151" s="30">
        <f t="shared" si="406"/>
        <v>6.2901523754764756E-10</v>
      </c>
      <c r="T1151" s="30">
        <f t="shared" si="407"/>
        <v>6.2901523754764736E-10</v>
      </c>
      <c r="V1151" s="36"/>
      <c r="W1151" s="36"/>
      <c r="X1151" s="36"/>
      <c r="AD1151" s="36"/>
      <c r="AE1151" s="36"/>
      <c r="AF1151" s="36"/>
      <c r="AL1151" s="36"/>
      <c r="AM1151" s="36"/>
      <c r="AN1151" s="36"/>
      <c r="AT1151" s="36"/>
      <c r="AU1151" s="36"/>
      <c r="AV1151" s="36"/>
      <c r="BB1151" s="36"/>
      <c r="BC1151" s="36"/>
      <c r="BD1151" s="36"/>
      <c r="BJ1151" s="36"/>
      <c r="BK1151" s="36"/>
      <c r="BL1151" s="36"/>
      <c r="BR1151" s="36"/>
      <c r="BS1151" s="36"/>
      <c r="BT1151" s="36"/>
      <c r="BZ1151" s="36"/>
      <c r="CA1151" s="36"/>
      <c r="CB1151" s="36"/>
      <c r="CH1151" s="36"/>
      <c r="CI1151" s="36"/>
      <c r="CJ1151" s="36"/>
      <c r="CP1151" s="36"/>
      <c r="CQ1151" s="36"/>
      <c r="CR1151" s="36"/>
      <c r="CX1151" s="36"/>
      <c r="CY1151" s="36"/>
      <c r="CZ1151" s="36"/>
      <c r="DF1151" s="36">
        <v>9.6600000000000001E-9</v>
      </c>
      <c r="DG1151" s="36">
        <v>4.5501345816200001</v>
      </c>
      <c r="DH1151" s="36">
        <v>9360.0891644589992</v>
      </c>
      <c r="DI1151" s="30">
        <f t="shared" si="408"/>
        <v>-9.4193623182876328E-9</v>
      </c>
      <c r="DJ1151" s="30">
        <f t="shared" si="409"/>
        <v>-9.4163519650469764E-9</v>
      </c>
      <c r="DK1151" s="30">
        <f t="shared" si="410"/>
        <v>-9.4163519701423577E-9</v>
      </c>
      <c r="DL1151" s="30">
        <f t="shared" si="411"/>
        <v>-9.4163519701423428E-9</v>
      </c>
      <c r="DN1151" s="36"/>
      <c r="DO1151" s="36"/>
      <c r="DP1151" s="36"/>
      <c r="DV1151" s="36"/>
      <c r="DW1151" s="36"/>
      <c r="DX1151" s="36"/>
      <c r="ED1151" s="36"/>
      <c r="EE1151" s="36"/>
      <c r="EF1151" s="36"/>
      <c r="EL1151" s="36"/>
      <c r="EM1151" s="36"/>
      <c r="EN1151" s="36"/>
      <c r="ET1151" s="36"/>
      <c r="EU1151" s="36"/>
      <c r="EV1151" s="36"/>
    </row>
    <row r="1152" spans="14:152" s="30" customFormat="1" ht="12.75">
      <c r="N1152" s="36">
        <v>7.2E-10</v>
      </c>
      <c r="O1152" s="36">
        <v>5.1571591832200001</v>
      </c>
      <c r="P1152" s="36">
        <v>110.15813710960001</v>
      </c>
      <c r="Q1152" s="30">
        <f t="shared" si="404"/>
        <v>-1.1897867787159219E-10</v>
      </c>
      <c r="R1152" s="30">
        <f t="shared" si="405"/>
        <v>-1.1899038297649216E-10</v>
      </c>
      <c r="S1152" s="30">
        <f t="shared" si="406"/>
        <v>-1.1899038295674005E-10</v>
      </c>
      <c r="T1152" s="30">
        <f t="shared" si="407"/>
        <v>-1.1899038295674005E-10</v>
      </c>
      <c r="V1152" s="36"/>
      <c r="W1152" s="36"/>
      <c r="X1152" s="36"/>
      <c r="AD1152" s="36"/>
      <c r="AE1152" s="36"/>
      <c r="AF1152" s="36"/>
      <c r="AL1152" s="36"/>
      <c r="AM1152" s="36"/>
      <c r="AN1152" s="36"/>
      <c r="AT1152" s="36"/>
      <c r="AU1152" s="36"/>
      <c r="AV1152" s="36"/>
      <c r="BB1152" s="36"/>
      <c r="BC1152" s="36"/>
      <c r="BD1152" s="36"/>
      <c r="BJ1152" s="36"/>
      <c r="BK1152" s="36"/>
      <c r="BL1152" s="36"/>
      <c r="BR1152" s="36"/>
      <c r="BS1152" s="36"/>
      <c r="BT1152" s="36"/>
      <c r="BZ1152" s="36"/>
      <c r="CA1152" s="36"/>
      <c r="CB1152" s="36"/>
      <c r="CH1152" s="36"/>
      <c r="CI1152" s="36"/>
      <c r="CJ1152" s="36"/>
      <c r="CP1152" s="36"/>
      <c r="CQ1152" s="36"/>
      <c r="CR1152" s="36"/>
      <c r="CX1152" s="36"/>
      <c r="CY1152" s="36"/>
      <c r="CZ1152" s="36"/>
      <c r="DF1152" s="36">
        <v>9.7700000000000008E-9</v>
      </c>
      <c r="DG1152" s="36">
        <v>1.5092566703100001</v>
      </c>
      <c r="DH1152" s="36">
        <v>186.47239249500001</v>
      </c>
      <c r="DI1152" s="30">
        <f t="shared" si="408"/>
        <v>8.6868394433879777E-9</v>
      </c>
      <c r="DJ1152" s="30">
        <f t="shared" si="409"/>
        <v>8.6869642009220008E-9</v>
      </c>
      <c r="DK1152" s="30">
        <f t="shared" si="410"/>
        <v>8.6869642007114866E-9</v>
      </c>
      <c r="DL1152" s="30">
        <f t="shared" si="411"/>
        <v>8.6869642007114866E-9</v>
      </c>
      <c r="DN1152" s="36"/>
      <c r="DO1152" s="36"/>
      <c r="DP1152" s="36"/>
      <c r="DV1152" s="36"/>
      <c r="DW1152" s="36"/>
      <c r="DX1152" s="36"/>
      <c r="ED1152" s="36"/>
      <c r="EE1152" s="36"/>
      <c r="EF1152" s="36"/>
      <c r="EL1152" s="36"/>
      <c r="EM1152" s="36"/>
      <c r="EN1152" s="36"/>
      <c r="ET1152" s="36"/>
      <c r="EU1152" s="36"/>
      <c r="EV1152" s="36"/>
    </row>
    <row r="1153" spans="14:152" s="30" customFormat="1" ht="12.75">
      <c r="N1153" s="36"/>
      <c r="O1153" s="36"/>
      <c r="P1153" s="36"/>
      <c r="V1153" s="36"/>
      <c r="W1153" s="36"/>
      <c r="X1153" s="36"/>
      <c r="AD1153" s="36"/>
      <c r="AE1153" s="36"/>
      <c r="AF1153" s="36"/>
      <c r="AL1153" s="36"/>
      <c r="AM1153" s="36"/>
      <c r="AN1153" s="36"/>
      <c r="AT1153" s="36"/>
      <c r="AU1153" s="36"/>
      <c r="AV1153" s="36"/>
      <c r="BB1153" s="36"/>
      <c r="BC1153" s="36"/>
      <c r="BD1153" s="36"/>
      <c r="BJ1153" s="36"/>
      <c r="BK1153" s="36"/>
      <c r="BL1153" s="36"/>
      <c r="BR1153" s="36"/>
      <c r="BS1153" s="36"/>
      <c r="BT1153" s="36"/>
      <c r="BZ1153" s="36"/>
      <c r="CA1153" s="36"/>
      <c r="CB1153" s="36"/>
      <c r="CH1153" s="36"/>
      <c r="CI1153" s="36"/>
      <c r="CJ1153" s="36"/>
      <c r="CP1153" s="36"/>
      <c r="CQ1153" s="36"/>
      <c r="CR1153" s="36"/>
      <c r="CX1153" s="36"/>
      <c r="CY1153" s="36"/>
      <c r="CZ1153" s="36"/>
      <c r="DF1153" s="36">
        <v>1.092E-8</v>
      </c>
      <c r="DG1153" s="36">
        <v>0.5815374794</v>
      </c>
      <c r="DH1153" s="36">
        <v>203.26478713040001</v>
      </c>
      <c r="DI1153" s="30">
        <f t="shared" ref="DI1153:DI1205" si="412">DF1153*COS(DG1153+DH1153*$C$31)</f>
        <v>9.3352774376052516E-9</v>
      </c>
      <c r="DJ1153" s="30">
        <f t="shared" ref="DJ1153:DJ1205" si="413">DF1153*COS(DG1153+DH1153*$C$52)</f>
        <v>9.3351051088797584E-9</v>
      </c>
      <c r="DK1153" s="30">
        <f t="shared" ref="DK1153:DK1205" si="414">DF1153*COS(DG1153+DH1153*$C$73)</f>
        <v>9.3351051091705603E-9</v>
      </c>
      <c r="DL1153" s="30">
        <f t="shared" ref="DL1153:DL1205" si="415">DF1153*COS(DG1153+DH1153*$C$94)</f>
        <v>9.3351051091705587E-9</v>
      </c>
      <c r="DN1153" s="36"/>
      <c r="DO1153" s="36"/>
      <c r="DP1153" s="36"/>
      <c r="DV1153" s="36"/>
      <c r="DW1153" s="36"/>
      <c r="DX1153" s="36"/>
      <c r="ED1153" s="36"/>
      <c r="EE1153" s="36"/>
      <c r="EF1153" s="36"/>
      <c r="EL1153" s="36"/>
      <c r="EM1153" s="36"/>
      <c r="EN1153" s="36"/>
      <c r="ET1153" s="36"/>
      <c r="EU1153" s="36"/>
      <c r="EV1153" s="36"/>
    </row>
    <row r="1154" spans="14:152" s="30" customFormat="1" ht="12.75">
      <c r="N1154" s="36"/>
      <c r="O1154" s="36"/>
      <c r="P1154" s="36"/>
      <c r="V1154" s="36"/>
      <c r="W1154" s="36"/>
      <c r="X1154" s="36"/>
      <c r="AD1154" s="36"/>
      <c r="AE1154" s="36"/>
      <c r="AF1154" s="36"/>
      <c r="AL1154" s="36"/>
      <c r="AM1154" s="36"/>
      <c r="AN1154" s="36"/>
      <c r="AT1154" s="36"/>
      <c r="AU1154" s="36"/>
      <c r="AV1154" s="36"/>
      <c r="BB1154" s="36"/>
      <c r="BC1154" s="36"/>
      <c r="BD1154" s="36"/>
      <c r="BJ1154" s="36"/>
      <c r="BK1154" s="36"/>
      <c r="BL1154" s="36"/>
      <c r="BR1154" s="36"/>
      <c r="BS1154" s="36"/>
      <c r="BT1154" s="36"/>
      <c r="BZ1154" s="36"/>
      <c r="CA1154" s="36"/>
      <c r="CB1154" s="36"/>
      <c r="CH1154" s="36"/>
      <c r="CI1154" s="36"/>
      <c r="CJ1154" s="36"/>
      <c r="CP1154" s="36"/>
      <c r="CQ1154" s="36"/>
      <c r="CR1154" s="36"/>
      <c r="CX1154" s="36"/>
      <c r="CY1154" s="36"/>
      <c r="CZ1154" s="36"/>
      <c r="DF1154" s="36">
        <v>9.9699999999999993E-9</v>
      </c>
      <c r="DG1154" s="36">
        <v>0.24589891452000001</v>
      </c>
      <c r="DH1154" s="36">
        <v>439.93151300030001</v>
      </c>
      <c r="DI1154" s="30">
        <f t="shared" si="412"/>
        <v>-5.8134892041320237E-9</v>
      </c>
      <c r="DJ1154" s="30">
        <f t="shared" si="413"/>
        <v>-5.8140223913166365E-9</v>
      </c>
      <c r="DK1154" s="30">
        <f t="shared" si="414"/>
        <v>-5.8140223904169344E-9</v>
      </c>
      <c r="DL1154" s="30">
        <f t="shared" si="415"/>
        <v>-5.8140223904169377E-9</v>
      </c>
      <c r="DN1154" s="36"/>
      <c r="DO1154" s="36"/>
      <c r="DP1154" s="36"/>
      <c r="DV1154" s="36"/>
      <c r="DW1154" s="36"/>
      <c r="DX1154" s="36"/>
      <c r="ED1154" s="36"/>
      <c r="EE1154" s="36"/>
      <c r="EF1154" s="36"/>
      <c r="EL1154" s="36"/>
      <c r="EM1154" s="36"/>
      <c r="EN1154" s="36"/>
      <c r="ET1154" s="36"/>
      <c r="EU1154" s="36"/>
      <c r="EV1154" s="36"/>
    </row>
    <row r="1155" spans="14:152" s="30" customFormat="1" ht="12.75">
      <c r="N1155" s="36"/>
      <c r="O1155" s="36"/>
      <c r="P1155" s="36"/>
      <c r="V1155" s="36"/>
      <c r="W1155" s="36"/>
      <c r="X1155" s="36"/>
      <c r="AD1155" s="36"/>
      <c r="AE1155" s="36"/>
      <c r="AF1155" s="36"/>
      <c r="AL1155" s="36"/>
      <c r="AM1155" s="36"/>
      <c r="AN1155" s="36"/>
      <c r="AT1155" s="36"/>
      <c r="AU1155" s="36"/>
      <c r="AV1155" s="36"/>
      <c r="BB1155" s="36"/>
      <c r="BC1155" s="36"/>
      <c r="BD1155" s="36"/>
      <c r="BJ1155" s="36"/>
      <c r="BK1155" s="36"/>
      <c r="BL1155" s="36"/>
      <c r="BR1155" s="36"/>
      <c r="BS1155" s="36"/>
      <c r="BT1155" s="36"/>
      <c r="BZ1155" s="36"/>
      <c r="CA1155" s="36"/>
      <c r="CB1155" s="36"/>
      <c r="CH1155" s="36"/>
      <c r="CI1155" s="36"/>
      <c r="CJ1155" s="36"/>
      <c r="CP1155" s="36"/>
      <c r="CQ1155" s="36"/>
      <c r="CR1155" s="36"/>
      <c r="CX1155" s="36"/>
      <c r="CY1155" s="36"/>
      <c r="CZ1155" s="36"/>
      <c r="DF1155" s="36">
        <v>7.8600000000000006E-9</v>
      </c>
      <c r="DG1155" s="36">
        <v>3.8482987895599998</v>
      </c>
      <c r="DH1155" s="36">
        <v>194.3890886479</v>
      </c>
      <c r="DI1155" s="30">
        <f t="shared" si="412"/>
        <v>-7.3249666657452485E-9</v>
      </c>
      <c r="DJ1155" s="30">
        <f t="shared" si="413"/>
        <v>-7.3248837524105213E-9</v>
      </c>
      <c r="DK1155" s="30">
        <f t="shared" si="414"/>
        <v>-7.3248837525504381E-9</v>
      </c>
      <c r="DL1155" s="30">
        <f t="shared" si="415"/>
        <v>-7.3248837525504365E-9</v>
      </c>
      <c r="DN1155" s="36"/>
      <c r="DO1155" s="36"/>
      <c r="DP1155" s="36"/>
      <c r="DV1155" s="36"/>
      <c r="DW1155" s="36"/>
      <c r="DX1155" s="36"/>
      <c r="ED1155" s="36"/>
      <c r="EE1155" s="36"/>
      <c r="EF1155" s="36"/>
      <c r="EL1155" s="36"/>
      <c r="EM1155" s="36"/>
      <c r="EN1155" s="36"/>
      <c r="ET1155" s="36"/>
      <c r="EU1155" s="36"/>
      <c r="EV1155" s="36"/>
    </row>
    <row r="1156" spans="14:152" s="30" customFormat="1" ht="12.75">
      <c r="N1156" s="36"/>
      <c r="O1156" s="36"/>
      <c r="P1156" s="36"/>
      <c r="V1156" s="36"/>
      <c r="W1156" s="36"/>
      <c r="X1156" s="36"/>
      <c r="AD1156" s="36"/>
      <c r="AE1156" s="36"/>
      <c r="AF1156" s="36"/>
      <c r="AL1156" s="36"/>
      <c r="AM1156" s="36"/>
      <c r="AN1156" s="36"/>
      <c r="AT1156" s="36"/>
      <c r="AU1156" s="36"/>
      <c r="AV1156" s="36"/>
      <c r="BB1156" s="36"/>
      <c r="BC1156" s="36"/>
      <c r="BD1156" s="36"/>
      <c r="BJ1156" s="36"/>
      <c r="BK1156" s="36"/>
      <c r="BL1156" s="36"/>
      <c r="BR1156" s="36"/>
      <c r="BS1156" s="36"/>
      <c r="BT1156" s="36"/>
      <c r="BZ1156" s="36"/>
      <c r="CA1156" s="36"/>
      <c r="CB1156" s="36"/>
      <c r="CH1156" s="36"/>
      <c r="CI1156" s="36"/>
      <c r="CJ1156" s="36"/>
      <c r="CP1156" s="36"/>
      <c r="CQ1156" s="36"/>
      <c r="CR1156" s="36"/>
      <c r="CX1156" s="36"/>
      <c r="CY1156" s="36"/>
      <c r="CZ1156" s="36"/>
      <c r="DF1156" s="36">
        <v>7.7400000000000002E-9</v>
      </c>
      <c r="DG1156" s="36">
        <v>3.7605063931</v>
      </c>
      <c r="DH1156" s="36">
        <v>219.1406180516</v>
      </c>
      <c r="DI1156" s="30">
        <f t="shared" si="412"/>
        <v>-6.4049742109563159E-9</v>
      </c>
      <c r="DJ1156" s="30">
        <f t="shared" si="413"/>
        <v>-6.4048317098585191E-9</v>
      </c>
      <c r="DK1156" s="30">
        <f t="shared" si="414"/>
        <v>-6.4048317100989879E-9</v>
      </c>
      <c r="DL1156" s="30">
        <f t="shared" si="415"/>
        <v>-6.4048317100989879E-9</v>
      </c>
      <c r="DN1156" s="36"/>
      <c r="DO1156" s="36"/>
      <c r="DP1156" s="36"/>
      <c r="DV1156" s="36"/>
      <c r="DW1156" s="36"/>
      <c r="DX1156" s="36"/>
      <c r="ED1156" s="36"/>
      <c r="EE1156" s="36"/>
      <c r="EF1156" s="36"/>
      <c r="EL1156" s="36"/>
      <c r="EM1156" s="36"/>
      <c r="EN1156" s="36"/>
      <c r="ET1156" s="36"/>
      <c r="EU1156" s="36"/>
      <c r="EV1156" s="36"/>
    </row>
    <row r="1157" spans="14:152" s="30" customFormat="1" ht="12.75">
      <c r="N1157" s="36"/>
      <c r="O1157" s="36"/>
      <c r="P1157" s="36"/>
      <c r="V1157" s="36"/>
      <c r="W1157" s="36"/>
      <c r="X1157" s="36"/>
      <c r="AD1157" s="36"/>
      <c r="AE1157" s="36"/>
      <c r="AF1157" s="36"/>
      <c r="AL1157" s="36"/>
      <c r="AM1157" s="36"/>
      <c r="AN1157" s="36"/>
      <c r="AT1157" s="36"/>
      <c r="AU1157" s="36"/>
      <c r="AV1157" s="36"/>
      <c r="BB1157" s="36"/>
      <c r="BC1157" s="36"/>
      <c r="BD1157" s="36"/>
      <c r="BJ1157" s="36"/>
      <c r="BK1157" s="36"/>
      <c r="BL1157" s="36"/>
      <c r="BR1157" s="36"/>
      <c r="BS1157" s="36"/>
      <c r="BT1157" s="36"/>
      <c r="BZ1157" s="36"/>
      <c r="CA1157" s="36"/>
      <c r="CB1157" s="36"/>
      <c r="CH1157" s="36"/>
      <c r="CI1157" s="36"/>
      <c r="CJ1157" s="36"/>
      <c r="CP1157" s="36"/>
      <c r="CQ1157" s="36"/>
      <c r="CR1157" s="36"/>
      <c r="CX1157" s="36"/>
      <c r="CY1157" s="36"/>
      <c r="CZ1157" s="36"/>
      <c r="DF1157" s="36">
        <v>8.4499999999999996E-9</v>
      </c>
      <c r="DG1157" s="36">
        <v>4.21602090805</v>
      </c>
      <c r="DH1157" s="36">
        <v>2648.4548254729998</v>
      </c>
      <c r="DI1157" s="30">
        <f t="shared" si="412"/>
        <v>-4.25018746321137E-9</v>
      </c>
      <c r="DJ1157" s="30">
        <f t="shared" si="413"/>
        <v>-4.2472927764135071E-9</v>
      </c>
      <c r="DK1157" s="30">
        <f t="shared" si="414"/>
        <v>-4.2472927812986894E-9</v>
      </c>
      <c r="DL1157" s="30">
        <f t="shared" si="415"/>
        <v>-4.2472927812986761E-9</v>
      </c>
      <c r="DN1157" s="36"/>
      <c r="DO1157" s="36"/>
      <c r="DP1157" s="36"/>
      <c r="DV1157" s="36"/>
      <c r="DW1157" s="36"/>
      <c r="DX1157" s="36"/>
      <c r="ED1157" s="36"/>
      <c r="EE1157" s="36"/>
      <c r="EF1157" s="36"/>
      <c r="EL1157" s="36"/>
      <c r="EM1157" s="36"/>
      <c r="EN1157" s="36"/>
      <c r="ET1157" s="36"/>
      <c r="EU1157" s="36"/>
      <c r="EV1157" s="36"/>
    </row>
    <row r="1158" spans="14:152" s="30" customFormat="1" ht="12.75">
      <c r="N1158" s="36"/>
      <c r="O1158" s="36"/>
      <c r="P1158" s="36"/>
      <c r="V1158" s="36"/>
      <c r="W1158" s="36"/>
      <c r="X1158" s="36"/>
      <c r="AD1158" s="36"/>
      <c r="AE1158" s="36"/>
      <c r="AF1158" s="36"/>
      <c r="AL1158" s="36"/>
      <c r="AM1158" s="36"/>
      <c r="AN1158" s="36"/>
      <c r="AT1158" s="36"/>
      <c r="AU1158" s="36"/>
      <c r="AV1158" s="36"/>
      <c r="BB1158" s="36"/>
      <c r="BC1158" s="36"/>
      <c r="BD1158" s="36"/>
      <c r="BJ1158" s="36"/>
      <c r="BK1158" s="36"/>
      <c r="BL1158" s="36"/>
      <c r="BR1158" s="36"/>
      <c r="BS1158" s="36"/>
      <c r="BT1158" s="36"/>
      <c r="BZ1158" s="36"/>
      <c r="CA1158" s="36"/>
      <c r="CB1158" s="36"/>
      <c r="CH1158" s="36"/>
      <c r="CI1158" s="36"/>
      <c r="CJ1158" s="36"/>
      <c r="CP1158" s="36"/>
      <c r="CQ1158" s="36"/>
      <c r="CR1158" s="36"/>
      <c r="CX1158" s="36"/>
      <c r="CY1158" s="36"/>
      <c r="CZ1158" s="36"/>
      <c r="DF1158" s="36">
        <v>9.6199999999999995E-9</v>
      </c>
      <c r="DG1158" s="36">
        <v>0.30590569896999997</v>
      </c>
      <c r="DH1158" s="36">
        <v>229.34073054800001</v>
      </c>
      <c r="DI1158" s="30">
        <f t="shared" si="412"/>
        <v>5.4723267411884569E-9</v>
      </c>
      <c r="DJ1158" s="30">
        <f t="shared" si="413"/>
        <v>5.4720552188039953E-9</v>
      </c>
      <c r="DK1158" s="30">
        <f t="shared" si="414"/>
        <v>5.4720552192621797E-9</v>
      </c>
      <c r="DL1158" s="30">
        <f t="shared" si="415"/>
        <v>5.4720552192621781E-9</v>
      </c>
      <c r="DN1158" s="36"/>
      <c r="DO1158" s="36"/>
      <c r="DP1158" s="36"/>
      <c r="DV1158" s="36"/>
      <c r="DW1158" s="36"/>
      <c r="DX1158" s="36"/>
      <c r="ED1158" s="36"/>
      <c r="EE1158" s="36"/>
      <c r="EF1158" s="36"/>
      <c r="EL1158" s="36"/>
      <c r="EM1158" s="36"/>
      <c r="EN1158" s="36"/>
      <c r="ET1158" s="36"/>
      <c r="EU1158" s="36"/>
      <c r="EV1158" s="36"/>
    </row>
    <row r="1159" spans="14:152" s="30" customFormat="1" ht="12.75">
      <c r="N1159" s="36"/>
      <c r="O1159" s="36"/>
      <c r="P1159" s="36"/>
      <c r="V1159" s="36"/>
      <c r="W1159" s="36"/>
      <c r="X1159" s="36"/>
      <c r="AD1159" s="36"/>
      <c r="AE1159" s="36"/>
      <c r="AF1159" s="36"/>
      <c r="AL1159" s="36"/>
      <c r="AM1159" s="36"/>
      <c r="AN1159" s="36"/>
      <c r="AT1159" s="36"/>
      <c r="AU1159" s="36"/>
      <c r="AV1159" s="36"/>
      <c r="BB1159" s="36"/>
      <c r="BC1159" s="36"/>
      <c r="BD1159" s="36"/>
      <c r="BJ1159" s="36"/>
      <c r="BK1159" s="36"/>
      <c r="BL1159" s="36"/>
      <c r="BR1159" s="36"/>
      <c r="BS1159" s="36"/>
      <c r="BT1159" s="36"/>
      <c r="BZ1159" s="36"/>
      <c r="CA1159" s="36"/>
      <c r="CB1159" s="36"/>
      <c r="CH1159" s="36"/>
      <c r="CI1159" s="36"/>
      <c r="CJ1159" s="36"/>
      <c r="CP1159" s="36"/>
      <c r="CQ1159" s="36"/>
      <c r="CR1159" s="36"/>
      <c r="CX1159" s="36"/>
      <c r="CY1159" s="36"/>
      <c r="CZ1159" s="36"/>
      <c r="DF1159" s="36">
        <v>7.6299999999999995E-9</v>
      </c>
      <c r="DG1159" s="36">
        <v>5.5778420750000002E-2</v>
      </c>
      <c r="DH1159" s="36">
        <v>846.13101886100003</v>
      </c>
      <c r="DI1159" s="30">
        <f t="shared" si="412"/>
        <v>-5.8489238158321417E-10</v>
      </c>
      <c r="DJ1159" s="30">
        <f t="shared" si="413"/>
        <v>-5.8392916620115028E-10</v>
      </c>
      <c r="DK1159" s="30">
        <f t="shared" si="414"/>
        <v>-5.8392916782652896E-10</v>
      </c>
      <c r="DL1159" s="30">
        <f t="shared" si="415"/>
        <v>-5.8392916782652224E-10</v>
      </c>
      <c r="DN1159" s="36"/>
      <c r="DO1159" s="36"/>
      <c r="DP1159" s="36"/>
      <c r="DV1159" s="36"/>
      <c r="DW1159" s="36"/>
      <c r="DX1159" s="36"/>
      <c r="ED1159" s="36"/>
      <c r="EE1159" s="36"/>
      <c r="EF1159" s="36"/>
      <c r="EL1159" s="36"/>
      <c r="EM1159" s="36"/>
      <c r="EN1159" s="36"/>
      <c r="ET1159" s="36"/>
      <c r="EU1159" s="36"/>
      <c r="EV1159" s="36"/>
    </row>
    <row r="1160" spans="14:152" s="30" customFormat="1" ht="12.75">
      <c r="N1160" s="36"/>
      <c r="O1160" s="36"/>
      <c r="P1160" s="36"/>
      <c r="V1160" s="36"/>
      <c r="W1160" s="36"/>
      <c r="X1160" s="36"/>
      <c r="AD1160" s="36"/>
      <c r="AE1160" s="36"/>
      <c r="AF1160" s="36"/>
      <c r="AL1160" s="36"/>
      <c r="AM1160" s="36"/>
      <c r="AN1160" s="36"/>
      <c r="AT1160" s="36"/>
      <c r="AU1160" s="36"/>
      <c r="AV1160" s="36"/>
      <c r="BB1160" s="36"/>
      <c r="BC1160" s="36"/>
      <c r="BD1160" s="36"/>
      <c r="BJ1160" s="36"/>
      <c r="BK1160" s="36"/>
      <c r="BL1160" s="36"/>
      <c r="BR1160" s="36"/>
      <c r="BS1160" s="36"/>
      <c r="BT1160" s="36"/>
      <c r="BZ1160" s="36"/>
      <c r="CA1160" s="36"/>
      <c r="CB1160" s="36"/>
      <c r="CH1160" s="36"/>
      <c r="CI1160" s="36"/>
      <c r="CJ1160" s="36"/>
      <c r="CP1160" s="36"/>
      <c r="CQ1160" s="36"/>
      <c r="CR1160" s="36"/>
      <c r="CX1160" s="36"/>
      <c r="CY1160" s="36"/>
      <c r="CZ1160" s="36"/>
      <c r="DF1160" s="36">
        <v>8.3899999999999994E-9</v>
      </c>
      <c r="DG1160" s="36">
        <v>5.6812414270099998</v>
      </c>
      <c r="DH1160" s="36">
        <v>2620.0006374698</v>
      </c>
      <c r="DI1160" s="30">
        <f t="shared" si="412"/>
        <v>-7.0214387594930718E-9</v>
      </c>
      <c r="DJ1160" s="30">
        <f t="shared" si="413"/>
        <v>-7.023238723601718E-9</v>
      </c>
      <c r="DK1160" s="30">
        <f t="shared" si="414"/>
        <v>-7.0232387205652861E-9</v>
      </c>
      <c r="DL1160" s="30">
        <f t="shared" si="415"/>
        <v>-7.0232387205653018E-9</v>
      </c>
      <c r="DN1160" s="36"/>
      <c r="DO1160" s="36"/>
      <c r="DP1160" s="36"/>
      <c r="DV1160" s="36"/>
      <c r="DW1160" s="36"/>
      <c r="DX1160" s="36"/>
      <c r="ED1160" s="36"/>
      <c r="EE1160" s="36"/>
      <c r="EF1160" s="36"/>
      <c r="EL1160" s="36"/>
      <c r="EM1160" s="36"/>
      <c r="EN1160" s="36"/>
      <c r="ET1160" s="36"/>
      <c r="EU1160" s="36"/>
      <c r="EV1160" s="36"/>
    </row>
    <row r="1161" spans="14:152" s="30" customFormat="1" ht="12.75">
      <c r="N1161" s="36"/>
      <c r="O1161" s="36"/>
      <c r="P1161" s="36"/>
      <c r="V1161" s="36"/>
      <c r="W1161" s="36"/>
      <c r="X1161" s="36"/>
      <c r="AD1161" s="36"/>
      <c r="AE1161" s="36"/>
      <c r="AF1161" s="36"/>
      <c r="AL1161" s="36"/>
      <c r="AM1161" s="36"/>
      <c r="AN1161" s="36"/>
      <c r="AT1161" s="36"/>
      <c r="AU1161" s="36"/>
      <c r="AV1161" s="36"/>
      <c r="BB1161" s="36"/>
      <c r="BC1161" s="36"/>
      <c r="BD1161" s="36"/>
      <c r="BJ1161" s="36"/>
      <c r="BK1161" s="36"/>
      <c r="BL1161" s="36"/>
      <c r="BR1161" s="36"/>
      <c r="BS1161" s="36"/>
      <c r="BT1161" s="36"/>
      <c r="BZ1161" s="36"/>
      <c r="CA1161" s="36"/>
      <c r="CB1161" s="36"/>
      <c r="CH1161" s="36"/>
      <c r="CI1161" s="36"/>
      <c r="CJ1161" s="36"/>
      <c r="CP1161" s="36"/>
      <c r="CQ1161" s="36"/>
      <c r="CR1161" s="36"/>
      <c r="CX1161" s="36"/>
      <c r="CY1161" s="36"/>
      <c r="CZ1161" s="36"/>
      <c r="DF1161" s="36">
        <v>8.1799999999999995E-9</v>
      </c>
      <c r="DG1161" s="36">
        <v>2.5260962654000001</v>
      </c>
      <c r="DH1161" s="36">
        <v>26301.202237012199</v>
      </c>
      <c r="DI1161" s="30">
        <f t="shared" si="412"/>
        <v>2.8844629866645034E-9</v>
      </c>
      <c r="DJ1161" s="30">
        <f t="shared" si="413"/>
        <v>2.9145661001834023E-9</v>
      </c>
      <c r="DK1161" s="30">
        <f t="shared" si="414"/>
        <v>2.9145660494240463E-9</v>
      </c>
      <c r="DL1161" s="30">
        <f t="shared" si="415"/>
        <v>2.914566049424263E-9</v>
      </c>
      <c r="DN1161" s="36"/>
      <c r="DO1161" s="36"/>
      <c r="DP1161" s="36"/>
      <c r="DV1161" s="36"/>
      <c r="DW1161" s="36"/>
      <c r="DX1161" s="36"/>
      <c r="ED1161" s="36"/>
      <c r="EE1161" s="36"/>
      <c r="EF1161" s="36"/>
      <c r="EL1161" s="36"/>
      <c r="EM1161" s="36"/>
      <c r="EN1161" s="36"/>
      <c r="ET1161" s="36"/>
      <c r="EU1161" s="36"/>
      <c r="EV1161" s="36"/>
    </row>
    <row r="1162" spans="14:152" s="30" customFormat="1" ht="12.75">
      <c r="N1162" s="36"/>
      <c r="O1162" s="36"/>
      <c r="P1162" s="36"/>
      <c r="V1162" s="36"/>
      <c r="W1162" s="36"/>
      <c r="X1162" s="36"/>
      <c r="AD1162" s="36"/>
      <c r="AE1162" s="36"/>
      <c r="AF1162" s="36"/>
      <c r="AL1162" s="36"/>
      <c r="AM1162" s="36"/>
      <c r="AN1162" s="36"/>
      <c r="AT1162" s="36"/>
      <c r="AU1162" s="36"/>
      <c r="AV1162" s="36"/>
      <c r="BB1162" s="36"/>
      <c r="BC1162" s="36"/>
      <c r="BD1162" s="36"/>
      <c r="BJ1162" s="36"/>
      <c r="BK1162" s="36"/>
      <c r="BL1162" s="36"/>
      <c r="BR1162" s="36"/>
      <c r="BS1162" s="36"/>
      <c r="BT1162" s="36"/>
      <c r="BZ1162" s="36"/>
      <c r="CA1162" s="36"/>
      <c r="CB1162" s="36"/>
      <c r="CH1162" s="36"/>
      <c r="CI1162" s="36"/>
      <c r="CJ1162" s="36"/>
      <c r="CP1162" s="36"/>
      <c r="CQ1162" s="36"/>
      <c r="CR1162" s="36"/>
      <c r="CX1162" s="36"/>
      <c r="CY1162" s="36"/>
      <c r="CZ1162" s="36"/>
      <c r="DF1162" s="36">
        <v>9.2900000000000008E-9</v>
      </c>
      <c r="DG1162" s="36">
        <v>0.71906225882999997</v>
      </c>
      <c r="DH1162" s="36">
        <v>740.28174754689996</v>
      </c>
      <c r="DI1162" s="30">
        <f t="shared" si="412"/>
        <v>-9.015068560499676E-9</v>
      </c>
      <c r="DJ1162" s="30">
        <f t="shared" si="413"/>
        <v>-9.0148200009225269E-9</v>
      </c>
      <c r="DK1162" s="30">
        <f t="shared" si="414"/>
        <v>-9.0148200013420481E-9</v>
      </c>
      <c r="DL1162" s="30">
        <f t="shared" si="415"/>
        <v>-9.0148200013420465E-9</v>
      </c>
      <c r="DN1162" s="36"/>
      <c r="DO1162" s="36"/>
      <c r="DP1162" s="36"/>
      <c r="DV1162" s="36"/>
      <c r="DW1162" s="36"/>
      <c r="DX1162" s="36"/>
      <c r="ED1162" s="36"/>
      <c r="EE1162" s="36"/>
      <c r="EF1162" s="36"/>
      <c r="EL1162" s="36"/>
      <c r="EM1162" s="36"/>
      <c r="EN1162" s="36"/>
      <c r="ET1162" s="36"/>
      <c r="EU1162" s="36"/>
      <c r="EV1162" s="36"/>
    </row>
    <row r="1163" spans="14:152" s="30" customFormat="1" ht="12.75">
      <c r="N1163" s="36"/>
      <c r="O1163" s="36"/>
      <c r="P1163" s="36"/>
      <c r="V1163" s="36"/>
      <c r="W1163" s="36"/>
      <c r="X1163" s="36"/>
      <c r="AD1163" s="36"/>
      <c r="AE1163" s="36"/>
      <c r="AF1163" s="36"/>
      <c r="AL1163" s="36"/>
      <c r="AM1163" s="36"/>
      <c r="AN1163" s="36"/>
      <c r="AT1163" s="36"/>
      <c r="AU1163" s="36"/>
      <c r="AV1163" s="36"/>
      <c r="BB1163" s="36"/>
      <c r="BC1163" s="36"/>
      <c r="BD1163" s="36"/>
      <c r="BJ1163" s="36"/>
      <c r="BK1163" s="36"/>
      <c r="BL1163" s="36"/>
      <c r="BR1163" s="36"/>
      <c r="BS1163" s="36"/>
      <c r="BT1163" s="36"/>
      <c r="BZ1163" s="36"/>
      <c r="CA1163" s="36"/>
      <c r="CB1163" s="36"/>
      <c r="CH1163" s="36"/>
      <c r="CI1163" s="36"/>
      <c r="CJ1163" s="36"/>
      <c r="CP1163" s="36"/>
      <c r="CQ1163" s="36"/>
      <c r="CR1163" s="36"/>
      <c r="CX1163" s="36"/>
      <c r="CY1163" s="36"/>
      <c r="CZ1163" s="36"/>
      <c r="DF1163" s="36">
        <v>8.9500000000000007E-9</v>
      </c>
      <c r="DG1163" s="36">
        <v>5.8321823120199996</v>
      </c>
      <c r="DH1163" s="36">
        <v>4539.6924964117998</v>
      </c>
      <c r="DI1163" s="30">
        <f t="shared" si="412"/>
        <v>7.9014312243734467E-9</v>
      </c>
      <c r="DJ1163" s="30">
        <f t="shared" si="413"/>
        <v>7.8985739011564464E-9</v>
      </c>
      <c r="DK1163" s="30">
        <f t="shared" si="414"/>
        <v>7.8985739059810783E-9</v>
      </c>
      <c r="DL1163" s="30">
        <f t="shared" si="415"/>
        <v>7.8985739059810634E-9</v>
      </c>
      <c r="DN1163" s="36"/>
      <c r="DO1163" s="36"/>
      <c r="DP1163" s="36"/>
      <c r="DV1163" s="36"/>
      <c r="DW1163" s="36"/>
      <c r="DX1163" s="36"/>
      <c r="ED1163" s="36"/>
      <c r="EE1163" s="36"/>
      <c r="EF1163" s="36"/>
      <c r="EL1163" s="36"/>
      <c r="EM1163" s="36"/>
      <c r="EN1163" s="36"/>
      <c r="ET1163" s="36"/>
      <c r="EU1163" s="36"/>
      <c r="EV1163" s="36"/>
    </row>
    <row r="1164" spans="14:152" s="30" customFormat="1" ht="12.75">
      <c r="N1164" s="36"/>
      <c r="O1164" s="36"/>
      <c r="P1164" s="36"/>
      <c r="V1164" s="36"/>
      <c r="W1164" s="36"/>
      <c r="X1164" s="36"/>
      <c r="AD1164" s="36"/>
      <c r="AE1164" s="36"/>
      <c r="AF1164" s="36"/>
      <c r="AL1164" s="36"/>
      <c r="AM1164" s="36"/>
      <c r="AN1164" s="36"/>
      <c r="AT1164" s="36"/>
      <c r="AU1164" s="36"/>
      <c r="AV1164" s="36"/>
      <c r="BB1164" s="36"/>
      <c r="BC1164" s="36"/>
      <c r="BD1164" s="36"/>
      <c r="BJ1164" s="36"/>
      <c r="BK1164" s="36"/>
      <c r="BL1164" s="36"/>
      <c r="BR1164" s="36"/>
      <c r="BS1164" s="36"/>
      <c r="BT1164" s="36"/>
      <c r="BZ1164" s="36"/>
      <c r="CA1164" s="36"/>
      <c r="CB1164" s="36"/>
      <c r="CH1164" s="36"/>
      <c r="CI1164" s="36"/>
      <c r="CJ1164" s="36"/>
      <c r="CP1164" s="36"/>
      <c r="CQ1164" s="36"/>
      <c r="CR1164" s="36"/>
      <c r="CX1164" s="36"/>
      <c r="CY1164" s="36"/>
      <c r="CZ1164" s="36"/>
      <c r="DF1164" s="36">
        <v>9.39E-9</v>
      </c>
      <c r="DG1164" s="36">
        <v>3.68460642343</v>
      </c>
      <c r="DH1164" s="36">
        <v>817.77165909990003</v>
      </c>
      <c r="DI1164" s="30">
        <f t="shared" si="412"/>
        <v>6.2001460468228236E-9</v>
      </c>
      <c r="DJ1164" s="30">
        <f t="shared" si="413"/>
        <v>6.1992830586713805E-9</v>
      </c>
      <c r="DK1164" s="30">
        <f t="shared" si="414"/>
        <v>6.199283060127704E-9</v>
      </c>
      <c r="DL1164" s="30">
        <f t="shared" si="415"/>
        <v>6.1992830601276974E-9</v>
      </c>
      <c r="DN1164" s="36"/>
      <c r="DO1164" s="36"/>
      <c r="DP1164" s="36"/>
      <c r="DV1164" s="36"/>
      <c r="DW1164" s="36"/>
      <c r="DX1164" s="36"/>
      <c r="ED1164" s="36"/>
      <c r="EE1164" s="36"/>
      <c r="EF1164" s="36"/>
      <c r="EL1164" s="36"/>
      <c r="EM1164" s="36"/>
      <c r="EN1164" s="36"/>
      <c r="ET1164" s="36"/>
      <c r="EU1164" s="36"/>
      <c r="EV1164" s="36"/>
    </row>
    <row r="1165" spans="14:152" s="30" customFormat="1" ht="12.75">
      <c r="N1165" s="36"/>
      <c r="O1165" s="36"/>
      <c r="P1165" s="36"/>
      <c r="V1165" s="36"/>
      <c r="W1165" s="36"/>
      <c r="X1165" s="36"/>
      <c r="AD1165" s="36"/>
      <c r="AE1165" s="36"/>
      <c r="AF1165" s="36"/>
      <c r="AL1165" s="36"/>
      <c r="AM1165" s="36"/>
      <c r="AN1165" s="36"/>
      <c r="AT1165" s="36"/>
      <c r="AU1165" s="36"/>
      <c r="AV1165" s="36"/>
      <c r="BB1165" s="36"/>
      <c r="BC1165" s="36"/>
      <c r="BD1165" s="36"/>
      <c r="BJ1165" s="36"/>
      <c r="BK1165" s="36"/>
      <c r="BL1165" s="36"/>
      <c r="BR1165" s="36"/>
      <c r="BS1165" s="36"/>
      <c r="BT1165" s="36"/>
      <c r="BZ1165" s="36"/>
      <c r="CA1165" s="36"/>
      <c r="CB1165" s="36"/>
      <c r="CH1165" s="36"/>
      <c r="CI1165" s="36"/>
      <c r="CJ1165" s="36"/>
      <c r="CP1165" s="36"/>
      <c r="CQ1165" s="36"/>
      <c r="CR1165" s="36"/>
      <c r="CX1165" s="36"/>
      <c r="CY1165" s="36"/>
      <c r="CZ1165" s="36"/>
      <c r="DF1165" s="36">
        <v>7.5499999999999998E-9</v>
      </c>
      <c r="DG1165" s="36">
        <v>4.9002408082100004</v>
      </c>
      <c r="DH1165" s="36">
        <v>532.87235883230005</v>
      </c>
      <c r="DI1165" s="30">
        <f t="shared" si="412"/>
        <v>-2.764618461419344E-9</v>
      </c>
      <c r="DJ1165" s="30">
        <f t="shared" si="413"/>
        <v>-2.7640582476225277E-9</v>
      </c>
      <c r="DK1165" s="30">
        <f t="shared" si="414"/>
        <v>-2.7640582485678715E-9</v>
      </c>
      <c r="DL1165" s="30">
        <f t="shared" si="415"/>
        <v>-2.7640582485678682E-9</v>
      </c>
      <c r="DN1165" s="36"/>
      <c r="DO1165" s="36"/>
      <c r="DP1165" s="36"/>
      <c r="DV1165" s="36"/>
      <c r="DW1165" s="36"/>
      <c r="DX1165" s="36"/>
      <c r="ED1165" s="36"/>
      <c r="EE1165" s="36"/>
      <c r="EF1165" s="36"/>
      <c r="EL1165" s="36"/>
      <c r="EM1165" s="36"/>
      <c r="EN1165" s="36"/>
      <c r="ET1165" s="36"/>
      <c r="EU1165" s="36"/>
      <c r="EV1165" s="36"/>
    </row>
    <row r="1166" spans="14:152" s="30" customFormat="1" ht="12.75">
      <c r="N1166" s="36"/>
      <c r="O1166" s="36"/>
      <c r="P1166" s="36"/>
      <c r="V1166" s="36"/>
      <c r="W1166" s="36"/>
      <c r="X1166" s="36"/>
      <c r="AD1166" s="36"/>
      <c r="AE1166" s="36"/>
      <c r="AF1166" s="36"/>
      <c r="AL1166" s="36"/>
      <c r="AM1166" s="36"/>
      <c r="AN1166" s="36"/>
      <c r="AT1166" s="36"/>
      <c r="AU1166" s="36"/>
      <c r="AV1166" s="36"/>
      <c r="BB1166" s="36"/>
      <c r="BC1166" s="36"/>
      <c r="BD1166" s="36"/>
      <c r="BJ1166" s="36"/>
      <c r="BK1166" s="36"/>
      <c r="BL1166" s="36"/>
      <c r="BR1166" s="36"/>
      <c r="BS1166" s="36"/>
      <c r="BT1166" s="36"/>
      <c r="BZ1166" s="36"/>
      <c r="CA1166" s="36"/>
      <c r="CB1166" s="36"/>
      <c r="CH1166" s="36"/>
      <c r="CI1166" s="36"/>
      <c r="CJ1166" s="36"/>
      <c r="CP1166" s="36"/>
      <c r="CQ1166" s="36"/>
      <c r="CR1166" s="36"/>
      <c r="CX1166" s="36"/>
      <c r="CY1166" s="36"/>
      <c r="CZ1166" s="36"/>
      <c r="DF1166" s="36">
        <v>7.8399999999999994E-9</v>
      </c>
      <c r="DG1166" s="36">
        <v>1.14096100609</v>
      </c>
      <c r="DH1166" s="36">
        <v>551.03160609700001</v>
      </c>
      <c r="DI1166" s="30">
        <f t="shared" si="412"/>
        <v>-2.6402267727620867E-9</v>
      </c>
      <c r="DJ1166" s="30">
        <f t="shared" si="413"/>
        <v>-2.6408354493155022E-9</v>
      </c>
      <c r="DK1166" s="30">
        <f t="shared" si="414"/>
        <v>-2.6408354482884102E-9</v>
      </c>
      <c r="DL1166" s="30">
        <f t="shared" si="415"/>
        <v>-2.640835448288414E-9</v>
      </c>
      <c r="DN1166" s="36"/>
      <c r="DO1166" s="36"/>
      <c r="DP1166" s="36"/>
      <c r="DV1166" s="36"/>
      <c r="DW1166" s="36"/>
      <c r="DX1166" s="36"/>
      <c r="ED1166" s="36"/>
      <c r="EE1166" s="36"/>
      <c r="EF1166" s="36"/>
      <c r="EL1166" s="36"/>
      <c r="EM1166" s="36"/>
      <c r="EN1166" s="36"/>
      <c r="ET1166" s="36"/>
      <c r="EU1166" s="36"/>
      <c r="EV1166" s="36"/>
    </row>
    <row r="1167" spans="14:152" s="30" customFormat="1" ht="12.75">
      <c r="N1167" s="36"/>
      <c r="O1167" s="36"/>
      <c r="P1167" s="36"/>
      <c r="V1167" s="36"/>
      <c r="W1167" s="36"/>
      <c r="X1167" s="36"/>
      <c r="AD1167" s="36"/>
      <c r="AE1167" s="36"/>
      <c r="AF1167" s="36"/>
      <c r="AL1167" s="36"/>
      <c r="AM1167" s="36"/>
      <c r="AN1167" s="36"/>
      <c r="AT1167" s="36"/>
      <c r="AU1167" s="36"/>
      <c r="AV1167" s="36"/>
      <c r="BB1167" s="36"/>
      <c r="BC1167" s="36"/>
      <c r="BD1167" s="36"/>
      <c r="BJ1167" s="36"/>
      <c r="BK1167" s="36"/>
      <c r="BL1167" s="36"/>
      <c r="BR1167" s="36"/>
      <c r="BS1167" s="36"/>
      <c r="BT1167" s="36"/>
      <c r="BZ1167" s="36"/>
      <c r="CA1167" s="36"/>
      <c r="CB1167" s="36"/>
      <c r="CH1167" s="36"/>
      <c r="CI1167" s="36"/>
      <c r="CJ1167" s="36"/>
      <c r="CP1167" s="36"/>
      <c r="CQ1167" s="36"/>
      <c r="CR1167" s="36"/>
      <c r="CX1167" s="36"/>
      <c r="CY1167" s="36"/>
      <c r="CZ1167" s="36"/>
      <c r="DF1167" s="36">
        <v>8.9899999999999998E-9</v>
      </c>
      <c r="DG1167" s="36">
        <v>1.85252071775</v>
      </c>
      <c r="DH1167" s="36">
        <v>835.78789401270001</v>
      </c>
      <c r="DI1167" s="30">
        <f t="shared" si="412"/>
        <v>-8.4136288751495266E-9</v>
      </c>
      <c r="DJ1167" s="30">
        <f t="shared" si="413"/>
        <v>-8.4140249104193918E-9</v>
      </c>
      <c r="DK1167" s="30">
        <f t="shared" si="414"/>
        <v>-8.4140249097512168E-9</v>
      </c>
      <c r="DL1167" s="30">
        <f t="shared" si="415"/>
        <v>-8.4140249097512201E-9</v>
      </c>
      <c r="DN1167" s="36"/>
      <c r="DO1167" s="36"/>
      <c r="DP1167" s="36"/>
      <c r="DV1167" s="36"/>
      <c r="DW1167" s="36"/>
      <c r="DX1167" s="36"/>
      <c r="ED1167" s="36"/>
      <c r="EE1167" s="36"/>
      <c r="EF1167" s="36"/>
      <c r="EL1167" s="36"/>
      <c r="EM1167" s="36"/>
      <c r="EN1167" s="36"/>
      <c r="ET1167" s="36"/>
      <c r="EU1167" s="36"/>
      <c r="EV1167" s="36"/>
    </row>
    <row r="1168" spans="14:152" s="30" customFormat="1" ht="12.75">
      <c r="N1168" s="36"/>
      <c r="O1168" s="36"/>
      <c r="P1168" s="36"/>
      <c r="V1168" s="36"/>
      <c r="W1168" s="36"/>
      <c r="X1168" s="36"/>
      <c r="AD1168" s="36"/>
      <c r="AE1168" s="36"/>
      <c r="AF1168" s="36"/>
      <c r="AL1168" s="36"/>
      <c r="AM1168" s="36"/>
      <c r="AN1168" s="36"/>
      <c r="AT1168" s="36"/>
      <c r="AU1168" s="36"/>
      <c r="AV1168" s="36"/>
      <c r="BB1168" s="36"/>
      <c r="BC1168" s="36"/>
      <c r="BD1168" s="36"/>
      <c r="BJ1168" s="36"/>
      <c r="BK1168" s="36"/>
      <c r="BL1168" s="36"/>
      <c r="BR1168" s="36"/>
      <c r="BS1168" s="36"/>
      <c r="BT1168" s="36"/>
      <c r="BZ1168" s="36"/>
      <c r="CA1168" s="36"/>
      <c r="CB1168" s="36"/>
      <c r="CH1168" s="36"/>
      <c r="CI1168" s="36"/>
      <c r="CJ1168" s="36"/>
      <c r="CP1168" s="36"/>
      <c r="CQ1168" s="36"/>
      <c r="CR1168" s="36"/>
      <c r="CX1168" s="36"/>
      <c r="CY1168" s="36"/>
      <c r="CZ1168" s="36"/>
      <c r="DF1168" s="36">
        <v>7.5300000000000003E-9</v>
      </c>
      <c r="DG1168" s="36">
        <v>4.254534997E-2</v>
      </c>
      <c r="DH1168" s="36">
        <v>1534.7381658416</v>
      </c>
      <c r="DI1168" s="30">
        <f t="shared" si="412"/>
        <v>-4.331823765348287E-9</v>
      </c>
      <c r="DJ1168" s="30">
        <f t="shared" si="413"/>
        <v>-4.3332381419726965E-9</v>
      </c>
      <c r="DK1168" s="30">
        <f t="shared" si="414"/>
        <v>-4.3332381395862151E-9</v>
      </c>
      <c r="DL1168" s="30">
        <f t="shared" si="415"/>
        <v>-4.3332381395862259E-9</v>
      </c>
      <c r="DN1168" s="36"/>
      <c r="DO1168" s="36"/>
      <c r="DP1168" s="36"/>
      <c r="DV1168" s="36"/>
      <c r="DW1168" s="36"/>
      <c r="DX1168" s="36"/>
      <c r="ED1168" s="36"/>
      <c r="EE1168" s="36"/>
      <c r="EF1168" s="36"/>
      <c r="EL1168" s="36"/>
      <c r="EM1168" s="36"/>
      <c r="EN1168" s="36"/>
      <c r="ET1168" s="36"/>
      <c r="EU1168" s="36"/>
      <c r="EV1168" s="36"/>
    </row>
    <row r="1169" spans="14:152" s="30" customFormat="1" ht="12.75">
      <c r="N1169" s="36"/>
      <c r="O1169" s="36"/>
      <c r="P1169" s="36"/>
      <c r="V1169" s="36"/>
      <c r="W1169" s="36"/>
      <c r="X1169" s="36"/>
      <c r="AD1169" s="36"/>
      <c r="AE1169" s="36"/>
      <c r="AF1169" s="36"/>
      <c r="AL1169" s="36"/>
      <c r="AM1169" s="36"/>
      <c r="AN1169" s="36"/>
      <c r="AT1169" s="36"/>
      <c r="AU1169" s="36"/>
      <c r="AV1169" s="36"/>
      <c r="BB1169" s="36"/>
      <c r="BC1169" s="36"/>
      <c r="BD1169" s="36"/>
      <c r="BJ1169" s="36"/>
      <c r="BK1169" s="36"/>
      <c r="BL1169" s="36"/>
      <c r="BR1169" s="36"/>
      <c r="BS1169" s="36"/>
      <c r="BT1169" s="36"/>
      <c r="BZ1169" s="36"/>
      <c r="CA1169" s="36"/>
      <c r="CB1169" s="36"/>
      <c r="CH1169" s="36"/>
      <c r="CI1169" s="36"/>
      <c r="CJ1169" s="36"/>
      <c r="CP1169" s="36"/>
      <c r="CQ1169" s="36"/>
      <c r="CR1169" s="36"/>
      <c r="CX1169" s="36"/>
      <c r="CY1169" s="36"/>
      <c r="CZ1169" s="36"/>
      <c r="DF1169" s="36">
        <v>1.0330000000000001E-8</v>
      </c>
      <c r="DG1169" s="36">
        <v>1.0013799326999999</v>
      </c>
      <c r="DH1169" s="36">
        <v>134.11226285559999</v>
      </c>
      <c r="DI1169" s="30">
        <f t="shared" si="412"/>
        <v>9.9886670119465402E-9</v>
      </c>
      <c r="DJ1169" s="30">
        <f t="shared" si="413"/>
        <v>9.9887198598331775E-9</v>
      </c>
      <c r="DK1169" s="30">
        <f t="shared" si="414"/>
        <v>9.9887198597440042E-9</v>
      </c>
      <c r="DL1169" s="30">
        <f t="shared" si="415"/>
        <v>9.9887198597440042E-9</v>
      </c>
      <c r="DN1169" s="36"/>
      <c r="DO1169" s="36"/>
      <c r="DP1169" s="36"/>
      <c r="DV1169" s="36"/>
      <c r="DW1169" s="36"/>
      <c r="DX1169" s="36"/>
      <c r="ED1169" s="36"/>
      <c r="EE1169" s="36"/>
      <c r="EF1169" s="36"/>
      <c r="EL1169" s="36"/>
      <c r="EM1169" s="36"/>
      <c r="EN1169" s="36"/>
      <c r="ET1169" s="36"/>
      <c r="EU1169" s="36"/>
      <c r="EV1169" s="36"/>
    </row>
    <row r="1170" spans="14:152" s="30" customFormat="1" ht="12.75">
      <c r="N1170" s="36"/>
      <c r="O1170" s="36"/>
      <c r="P1170" s="36"/>
      <c r="V1170" s="36"/>
      <c r="W1170" s="36"/>
      <c r="X1170" s="36"/>
      <c r="AD1170" s="36"/>
      <c r="AE1170" s="36"/>
      <c r="AF1170" s="36"/>
      <c r="AL1170" s="36"/>
      <c r="AM1170" s="36"/>
      <c r="AN1170" s="36"/>
      <c r="AT1170" s="36"/>
      <c r="AU1170" s="36"/>
      <c r="AV1170" s="36"/>
      <c r="BB1170" s="36"/>
      <c r="BC1170" s="36"/>
      <c r="BD1170" s="36"/>
      <c r="BJ1170" s="36"/>
      <c r="BK1170" s="36"/>
      <c r="BL1170" s="36"/>
      <c r="BR1170" s="36"/>
      <c r="BS1170" s="36"/>
      <c r="BT1170" s="36"/>
      <c r="BZ1170" s="36"/>
      <c r="CA1170" s="36"/>
      <c r="CB1170" s="36"/>
      <c r="CH1170" s="36"/>
      <c r="CI1170" s="36"/>
      <c r="CJ1170" s="36"/>
      <c r="CP1170" s="36"/>
      <c r="CQ1170" s="36"/>
      <c r="CR1170" s="36"/>
      <c r="CX1170" s="36"/>
      <c r="CY1170" s="36"/>
      <c r="CZ1170" s="36"/>
      <c r="DF1170" s="36">
        <v>8.5099999999999998E-9</v>
      </c>
      <c r="DG1170" s="36">
        <v>6.1227286453999996</v>
      </c>
      <c r="DH1170" s="36">
        <v>1475.6851803267</v>
      </c>
      <c r="DI1170" s="30">
        <f t="shared" si="412"/>
        <v>-3.9939032834936686E-9</v>
      </c>
      <c r="DJ1170" s="30">
        <f t="shared" si="413"/>
        <v>-3.9955625325229585E-9</v>
      </c>
      <c r="DK1170" s="30">
        <f t="shared" si="414"/>
        <v>-3.9955625297232383E-9</v>
      </c>
      <c r="DL1170" s="30">
        <f t="shared" si="415"/>
        <v>-3.9955625297232383E-9</v>
      </c>
      <c r="DN1170" s="36"/>
      <c r="DO1170" s="36"/>
      <c r="DP1170" s="36"/>
      <c r="DV1170" s="36"/>
      <c r="DW1170" s="36"/>
      <c r="DX1170" s="36"/>
      <c r="ED1170" s="36"/>
      <c r="EE1170" s="36"/>
      <c r="EF1170" s="36"/>
      <c r="EL1170" s="36"/>
      <c r="EM1170" s="36"/>
      <c r="EN1170" s="36"/>
      <c r="ET1170" s="36"/>
      <c r="EU1170" s="36"/>
      <c r="EV1170" s="36"/>
    </row>
    <row r="1171" spans="14:152" s="30" customFormat="1" ht="12.75">
      <c r="N1171" s="36"/>
      <c r="O1171" s="36"/>
      <c r="P1171" s="36"/>
      <c r="V1171" s="36"/>
      <c r="W1171" s="36"/>
      <c r="X1171" s="36"/>
      <c r="AD1171" s="36"/>
      <c r="AE1171" s="36"/>
      <c r="AF1171" s="36"/>
      <c r="AL1171" s="36"/>
      <c r="AM1171" s="36"/>
      <c r="AN1171" s="36"/>
      <c r="AT1171" s="36"/>
      <c r="AU1171" s="36"/>
      <c r="AV1171" s="36"/>
      <c r="BB1171" s="36"/>
      <c r="BC1171" s="36"/>
      <c r="BD1171" s="36"/>
      <c r="BJ1171" s="36"/>
      <c r="BK1171" s="36"/>
      <c r="BL1171" s="36"/>
      <c r="BR1171" s="36"/>
      <c r="BS1171" s="36"/>
      <c r="BT1171" s="36"/>
      <c r="BZ1171" s="36"/>
      <c r="CA1171" s="36"/>
      <c r="CB1171" s="36"/>
      <c r="CH1171" s="36"/>
      <c r="CI1171" s="36"/>
      <c r="CJ1171" s="36"/>
      <c r="CP1171" s="36"/>
      <c r="CQ1171" s="36"/>
      <c r="CR1171" s="36"/>
      <c r="CX1171" s="36"/>
      <c r="CY1171" s="36"/>
      <c r="CZ1171" s="36"/>
      <c r="DF1171" s="36">
        <v>7.9699999999999996E-9</v>
      </c>
      <c r="DG1171" s="36">
        <v>5.1432278925599997</v>
      </c>
      <c r="DH1171" s="36">
        <v>473.659314623</v>
      </c>
      <c r="DI1171" s="30">
        <f t="shared" si="412"/>
        <v>-6.4652249692871934E-9</v>
      </c>
      <c r="DJ1171" s="30">
        <f t="shared" si="413"/>
        <v>-6.4648946195824213E-9</v>
      </c>
      <c r="DK1171" s="30">
        <f t="shared" si="414"/>
        <v>-6.4648946201398947E-9</v>
      </c>
      <c r="DL1171" s="30">
        <f t="shared" si="415"/>
        <v>-6.4648946201398931E-9</v>
      </c>
      <c r="DN1171" s="36"/>
      <c r="DO1171" s="36"/>
      <c r="DP1171" s="36"/>
      <c r="DV1171" s="36"/>
      <c r="DW1171" s="36"/>
      <c r="DX1171" s="36"/>
      <c r="ED1171" s="36"/>
      <c r="EE1171" s="36"/>
      <c r="EF1171" s="36"/>
      <c r="EL1171" s="36"/>
      <c r="EM1171" s="36"/>
      <c r="EN1171" s="36"/>
      <c r="ET1171" s="36"/>
      <c r="EU1171" s="36"/>
      <c r="EV1171" s="36"/>
    </row>
    <row r="1172" spans="14:152" s="30" customFormat="1" ht="12.75">
      <c r="N1172" s="36"/>
      <c r="O1172" s="36"/>
      <c r="P1172" s="36"/>
      <c r="V1172" s="36"/>
      <c r="W1172" s="36"/>
      <c r="X1172" s="36"/>
      <c r="AD1172" s="36"/>
      <c r="AE1172" s="36"/>
      <c r="AF1172" s="36"/>
      <c r="AL1172" s="36"/>
      <c r="AM1172" s="36"/>
      <c r="AN1172" s="36"/>
      <c r="AT1172" s="36"/>
      <c r="AU1172" s="36"/>
      <c r="AV1172" s="36"/>
      <c r="BB1172" s="36"/>
      <c r="BC1172" s="36"/>
      <c r="BD1172" s="36"/>
      <c r="BJ1172" s="36"/>
      <c r="BK1172" s="36"/>
      <c r="BL1172" s="36"/>
      <c r="BR1172" s="36"/>
      <c r="BS1172" s="36"/>
      <c r="BT1172" s="36"/>
      <c r="BZ1172" s="36"/>
      <c r="CA1172" s="36"/>
      <c r="CB1172" s="36"/>
      <c r="CH1172" s="36"/>
      <c r="CI1172" s="36"/>
      <c r="CJ1172" s="36"/>
      <c r="CP1172" s="36"/>
      <c r="CQ1172" s="36"/>
      <c r="CR1172" s="36"/>
      <c r="CX1172" s="36"/>
      <c r="CY1172" s="36"/>
      <c r="CZ1172" s="36"/>
      <c r="DF1172" s="36">
        <v>7.2900000000000003E-9</v>
      </c>
      <c r="DG1172" s="36">
        <v>4.9493161879600001</v>
      </c>
      <c r="DH1172" s="36">
        <v>476.1069951778</v>
      </c>
      <c r="DI1172" s="30">
        <f t="shared" si="412"/>
        <v>-4.9086094786767611E-9</v>
      </c>
      <c r="DJ1172" s="30">
        <f t="shared" si="413"/>
        <v>-4.9082254814828125E-9</v>
      </c>
      <c r="DK1172" s="30">
        <f t="shared" si="414"/>
        <v>-4.9082254821308076E-9</v>
      </c>
      <c r="DL1172" s="30">
        <f t="shared" si="415"/>
        <v>-4.9082254821308051E-9</v>
      </c>
      <c r="DN1172" s="36"/>
      <c r="DO1172" s="36"/>
      <c r="DP1172" s="36"/>
      <c r="DV1172" s="36"/>
      <c r="DW1172" s="36"/>
      <c r="DX1172" s="36"/>
      <c r="ED1172" s="36"/>
      <c r="EE1172" s="36"/>
      <c r="EF1172" s="36"/>
      <c r="EL1172" s="36"/>
      <c r="EM1172" s="36"/>
      <c r="EN1172" s="36"/>
      <c r="ET1172" s="36"/>
      <c r="EU1172" s="36"/>
      <c r="EV1172" s="36"/>
    </row>
    <row r="1173" spans="14:152" s="30" customFormat="1" ht="12.75">
      <c r="N1173" s="36"/>
      <c r="O1173" s="36"/>
      <c r="P1173" s="36"/>
      <c r="V1173" s="36"/>
      <c r="W1173" s="36"/>
      <c r="X1173" s="36"/>
      <c r="AD1173" s="36"/>
      <c r="AE1173" s="36"/>
      <c r="AF1173" s="36"/>
      <c r="AL1173" s="36"/>
      <c r="AM1173" s="36"/>
      <c r="AN1173" s="36"/>
      <c r="AT1173" s="36"/>
      <c r="AU1173" s="36"/>
      <c r="AV1173" s="36"/>
      <c r="BB1173" s="36"/>
      <c r="BC1173" s="36"/>
      <c r="BD1173" s="36"/>
      <c r="BJ1173" s="36"/>
      <c r="BK1173" s="36"/>
      <c r="BL1173" s="36"/>
      <c r="BR1173" s="36"/>
      <c r="BS1173" s="36"/>
      <c r="BT1173" s="36"/>
      <c r="BZ1173" s="36"/>
      <c r="CA1173" s="36"/>
      <c r="CB1173" s="36"/>
      <c r="CH1173" s="36"/>
      <c r="CI1173" s="36"/>
      <c r="CJ1173" s="36"/>
      <c r="CP1173" s="36"/>
      <c r="CQ1173" s="36"/>
      <c r="CR1173" s="36"/>
      <c r="CX1173" s="36"/>
      <c r="CY1173" s="36"/>
      <c r="CZ1173" s="36"/>
      <c r="DF1173" s="36">
        <v>8.5199999999999995E-9</v>
      </c>
      <c r="DG1173" s="36">
        <v>3.1105872079900001</v>
      </c>
      <c r="DH1173" s="36">
        <v>232.42155054919999</v>
      </c>
      <c r="DI1173" s="30">
        <f t="shared" si="412"/>
        <v>-2.117065329767004E-9</v>
      </c>
      <c r="DJ1173" s="30">
        <f t="shared" si="413"/>
        <v>-2.1167783061021487E-9</v>
      </c>
      <c r="DK1173" s="30">
        <f t="shared" si="414"/>
        <v>-2.1167783065864882E-9</v>
      </c>
      <c r="DL1173" s="30">
        <f t="shared" si="415"/>
        <v>-2.1167783065864865E-9</v>
      </c>
      <c r="DN1173" s="36"/>
      <c r="DO1173" s="36"/>
      <c r="DP1173" s="36"/>
      <c r="DV1173" s="36"/>
      <c r="DW1173" s="36"/>
      <c r="DX1173" s="36"/>
      <c r="ED1173" s="36"/>
      <c r="EE1173" s="36"/>
      <c r="EF1173" s="36"/>
      <c r="EL1173" s="36"/>
      <c r="EM1173" s="36"/>
      <c r="EN1173" s="36"/>
      <c r="ET1173" s="36"/>
      <c r="EU1173" s="36"/>
      <c r="EV1173" s="36"/>
    </row>
    <row r="1174" spans="14:152" s="30" customFormat="1" ht="12.75">
      <c r="N1174" s="36"/>
      <c r="O1174" s="36"/>
      <c r="P1174" s="36"/>
      <c r="V1174" s="36"/>
      <c r="W1174" s="36"/>
      <c r="X1174" s="36"/>
      <c r="AD1174" s="36"/>
      <c r="AE1174" s="36"/>
      <c r="AF1174" s="36"/>
      <c r="AL1174" s="36"/>
      <c r="AM1174" s="36"/>
      <c r="AN1174" s="36"/>
      <c r="AT1174" s="36"/>
      <c r="AU1174" s="36"/>
      <c r="AV1174" s="36"/>
      <c r="BB1174" s="36"/>
      <c r="BC1174" s="36"/>
      <c r="BD1174" s="36"/>
      <c r="BJ1174" s="36"/>
      <c r="BK1174" s="36"/>
      <c r="BL1174" s="36"/>
      <c r="BR1174" s="36"/>
      <c r="BS1174" s="36"/>
      <c r="BT1174" s="36"/>
      <c r="BZ1174" s="36"/>
      <c r="CA1174" s="36"/>
      <c r="CB1174" s="36"/>
      <c r="CH1174" s="36"/>
      <c r="CI1174" s="36"/>
      <c r="CJ1174" s="36"/>
      <c r="CP1174" s="36"/>
      <c r="CQ1174" s="36"/>
      <c r="CR1174" s="36"/>
      <c r="CX1174" s="36"/>
      <c r="CY1174" s="36"/>
      <c r="CZ1174" s="36"/>
      <c r="DF1174" s="36">
        <v>7.8299999999999996E-9</v>
      </c>
      <c r="DG1174" s="36">
        <v>4.5080546743900003</v>
      </c>
      <c r="DH1174" s="36">
        <v>1151.4290041439001</v>
      </c>
      <c r="DI1174" s="30">
        <f t="shared" si="412"/>
        <v>-2.3537687218793146E-9</v>
      </c>
      <c r="DJ1174" s="30">
        <f t="shared" si="413"/>
        <v>-2.3550553689937693E-9</v>
      </c>
      <c r="DK1174" s="30">
        <f t="shared" si="414"/>
        <v>-2.3550553668226878E-9</v>
      </c>
      <c r="DL1174" s="30">
        <f t="shared" si="415"/>
        <v>-2.3550553668226944E-9</v>
      </c>
      <c r="DN1174" s="36"/>
      <c r="DO1174" s="36"/>
      <c r="DP1174" s="36"/>
      <c r="DV1174" s="36"/>
      <c r="DW1174" s="36"/>
      <c r="DX1174" s="36"/>
      <c r="ED1174" s="36"/>
      <c r="EE1174" s="36"/>
      <c r="EF1174" s="36"/>
      <c r="EL1174" s="36"/>
      <c r="EM1174" s="36"/>
      <c r="EN1174" s="36"/>
      <c r="ET1174" s="36"/>
      <c r="EU1174" s="36"/>
      <c r="EV1174" s="36"/>
    </row>
    <row r="1175" spans="14:152" s="30" customFormat="1" ht="12.75">
      <c r="N1175" s="36"/>
      <c r="O1175" s="36"/>
      <c r="P1175" s="36"/>
      <c r="V1175" s="36"/>
      <c r="W1175" s="36"/>
      <c r="X1175" s="36"/>
      <c r="AD1175" s="36"/>
      <c r="AE1175" s="36"/>
      <c r="AF1175" s="36"/>
      <c r="AL1175" s="36"/>
      <c r="AM1175" s="36"/>
      <c r="AN1175" s="36"/>
      <c r="AT1175" s="36"/>
      <c r="AU1175" s="36"/>
      <c r="AV1175" s="36"/>
      <c r="BB1175" s="36"/>
      <c r="BC1175" s="36"/>
      <c r="BD1175" s="36"/>
      <c r="BJ1175" s="36"/>
      <c r="BK1175" s="36"/>
      <c r="BL1175" s="36"/>
      <c r="BR1175" s="36"/>
      <c r="BS1175" s="36"/>
      <c r="BT1175" s="36"/>
      <c r="BZ1175" s="36"/>
      <c r="CA1175" s="36"/>
      <c r="CB1175" s="36"/>
      <c r="CH1175" s="36"/>
      <c r="CI1175" s="36"/>
      <c r="CJ1175" s="36"/>
      <c r="CP1175" s="36"/>
      <c r="CQ1175" s="36"/>
      <c r="CR1175" s="36"/>
      <c r="CX1175" s="36"/>
      <c r="CY1175" s="36"/>
      <c r="CZ1175" s="36"/>
      <c r="DF1175" s="36">
        <v>7.5100000000000007E-9</v>
      </c>
      <c r="DG1175" s="36">
        <v>0.92289775522999995</v>
      </c>
      <c r="DH1175" s="36">
        <v>1884.1241239379999</v>
      </c>
      <c r="DI1175" s="30">
        <f t="shared" si="412"/>
        <v>-7.4732361894078209E-9</v>
      </c>
      <c r="DJ1175" s="30">
        <f t="shared" si="413"/>
        <v>-7.4730266443046625E-9</v>
      </c>
      <c r="DK1175" s="30">
        <f t="shared" si="414"/>
        <v>-7.4730266446587587E-9</v>
      </c>
      <c r="DL1175" s="30">
        <f t="shared" si="415"/>
        <v>-7.4730266446587587E-9</v>
      </c>
      <c r="DN1175" s="36"/>
      <c r="DO1175" s="36"/>
      <c r="DP1175" s="36"/>
      <c r="DV1175" s="36"/>
      <c r="DW1175" s="36"/>
      <c r="DX1175" s="36"/>
      <c r="ED1175" s="36"/>
      <c r="EE1175" s="36"/>
      <c r="EF1175" s="36"/>
      <c r="EL1175" s="36"/>
      <c r="EM1175" s="36"/>
      <c r="EN1175" s="36"/>
      <c r="ET1175" s="36"/>
      <c r="EU1175" s="36"/>
      <c r="EV1175" s="36"/>
    </row>
    <row r="1176" spans="14:152" s="30" customFormat="1" ht="12.75">
      <c r="N1176" s="36"/>
      <c r="O1176" s="36"/>
      <c r="P1176" s="36"/>
      <c r="V1176" s="36"/>
      <c r="W1176" s="36"/>
      <c r="X1176" s="36"/>
      <c r="AD1176" s="36"/>
      <c r="AE1176" s="36"/>
      <c r="AF1176" s="36"/>
      <c r="AL1176" s="36"/>
      <c r="AM1176" s="36"/>
      <c r="AN1176" s="36"/>
      <c r="AT1176" s="36"/>
      <c r="AU1176" s="36"/>
      <c r="AV1176" s="36"/>
      <c r="BB1176" s="36"/>
      <c r="BC1176" s="36"/>
      <c r="BD1176" s="36"/>
      <c r="BJ1176" s="36"/>
      <c r="BK1176" s="36"/>
      <c r="BL1176" s="36"/>
      <c r="BR1176" s="36"/>
      <c r="BS1176" s="36"/>
      <c r="BT1176" s="36"/>
      <c r="BZ1176" s="36"/>
      <c r="CA1176" s="36"/>
      <c r="CB1176" s="36"/>
      <c r="CH1176" s="36"/>
      <c r="CI1176" s="36"/>
      <c r="CJ1176" s="36"/>
      <c r="CP1176" s="36"/>
      <c r="CQ1176" s="36"/>
      <c r="CR1176" s="36"/>
      <c r="CX1176" s="36"/>
      <c r="CY1176" s="36"/>
      <c r="CZ1176" s="36"/>
      <c r="DF1176" s="36">
        <v>8.3199999999999994E-9</v>
      </c>
      <c r="DG1176" s="36">
        <v>4.1968634829699996</v>
      </c>
      <c r="DH1176" s="36">
        <v>29.204947528600002</v>
      </c>
      <c r="DI1176" s="30">
        <f t="shared" si="412"/>
        <v>-5.215072903341564E-9</v>
      </c>
      <c r="DJ1176" s="30">
        <f t="shared" si="413"/>
        <v>-5.2151012336038706E-9</v>
      </c>
      <c r="DK1176" s="30">
        <f t="shared" si="414"/>
        <v>-5.2151012335560637E-9</v>
      </c>
      <c r="DL1176" s="30">
        <f t="shared" si="415"/>
        <v>-5.2151012335560637E-9</v>
      </c>
      <c r="DN1176" s="36"/>
      <c r="DO1176" s="36"/>
      <c r="DP1176" s="36"/>
      <c r="DV1176" s="36"/>
      <c r="DW1176" s="36"/>
      <c r="DX1176" s="36"/>
      <c r="ED1176" s="36"/>
      <c r="EE1176" s="36"/>
      <c r="EF1176" s="36"/>
      <c r="EL1176" s="36"/>
      <c r="EM1176" s="36"/>
      <c r="EN1176" s="36"/>
      <c r="ET1176" s="36"/>
      <c r="EU1176" s="36"/>
      <c r="EV1176" s="36"/>
    </row>
    <row r="1177" spans="14:152" s="30" customFormat="1" ht="12.75">
      <c r="N1177" s="36"/>
      <c r="O1177" s="36"/>
      <c r="P1177" s="36"/>
      <c r="V1177" s="36"/>
      <c r="W1177" s="36"/>
      <c r="X1177" s="36"/>
      <c r="AD1177" s="36"/>
      <c r="AE1177" s="36"/>
      <c r="AF1177" s="36"/>
      <c r="AL1177" s="36"/>
      <c r="AM1177" s="36"/>
      <c r="AN1177" s="36"/>
      <c r="AT1177" s="36"/>
      <c r="AU1177" s="36"/>
      <c r="AV1177" s="36"/>
      <c r="BB1177" s="36"/>
      <c r="BC1177" s="36"/>
      <c r="BD1177" s="36"/>
      <c r="BJ1177" s="36"/>
      <c r="BK1177" s="36"/>
      <c r="BL1177" s="36"/>
      <c r="BR1177" s="36"/>
      <c r="BS1177" s="36"/>
      <c r="BT1177" s="36"/>
      <c r="BZ1177" s="36"/>
      <c r="CA1177" s="36"/>
      <c r="CB1177" s="36"/>
      <c r="CH1177" s="36"/>
      <c r="CI1177" s="36"/>
      <c r="CJ1177" s="36"/>
      <c r="CP1177" s="36"/>
      <c r="CQ1177" s="36"/>
      <c r="CR1177" s="36"/>
      <c r="CX1177" s="36"/>
      <c r="CY1177" s="36"/>
      <c r="CZ1177" s="36"/>
      <c r="DF1177" s="36">
        <v>7.2E-9</v>
      </c>
      <c r="DG1177" s="36">
        <v>0.40961041030000001</v>
      </c>
      <c r="DH1177" s="36">
        <v>522.62560220360001</v>
      </c>
      <c r="DI1177" s="30">
        <f t="shared" si="412"/>
        <v>-5.7166608663500349E-9</v>
      </c>
      <c r="DJ1177" s="30">
        <f t="shared" si="413"/>
        <v>-5.7170031631055901E-9</v>
      </c>
      <c r="DK1177" s="30">
        <f t="shared" si="414"/>
        <v>-5.7170031625280145E-9</v>
      </c>
      <c r="DL1177" s="30">
        <f t="shared" si="415"/>
        <v>-5.717003162528017E-9</v>
      </c>
      <c r="DN1177" s="36"/>
      <c r="DO1177" s="36"/>
      <c r="DP1177" s="36"/>
      <c r="DV1177" s="36"/>
      <c r="DW1177" s="36"/>
      <c r="DX1177" s="36"/>
      <c r="ED1177" s="36"/>
      <c r="EE1177" s="36"/>
      <c r="EF1177" s="36"/>
      <c r="EL1177" s="36"/>
      <c r="EM1177" s="36"/>
      <c r="EN1177" s="36"/>
      <c r="ET1177" s="36"/>
      <c r="EU1177" s="36"/>
      <c r="EV1177" s="36"/>
    </row>
    <row r="1178" spans="14:152" s="30" customFormat="1" ht="12.75">
      <c r="N1178" s="36"/>
      <c r="O1178" s="36"/>
      <c r="P1178" s="36"/>
      <c r="V1178" s="36"/>
      <c r="W1178" s="36"/>
      <c r="X1178" s="36"/>
      <c r="AD1178" s="36"/>
      <c r="AE1178" s="36"/>
      <c r="AF1178" s="36"/>
      <c r="AL1178" s="36"/>
      <c r="AM1178" s="36"/>
      <c r="AN1178" s="36"/>
      <c r="AT1178" s="36"/>
      <c r="AU1178" s="36"/>
      <c r="AV1178" s="36"/>
      <c r="BB1178" s="36"/>
      <c r="BC1178" s="36"/>
      <c r="BD1178" s="36"/>
      <c r="BJ1178" s="36"/>
      <c r="BK1178" s="36"/>
      <c r="BL1178" s="36"/>
      <c r="BR1178" s="36"/>
      <c r="BS1178" s="36"/>
      <c r="BT1178" s="36"/>
      <c r="BZ1178" s="36"/>
      <c r="CA1178" s="36"/>
      <c r="CB1178" s="36"/>
      <c r="CH1178" s="36"/>
      <c r="CI1178" s="36"/>
      <c r="CJ1178" s="36"/>
      <c r="CP1178" s="36"/>
      <c r="CQ1178" s="36"/>
      <c r="CR1178" s="36"/>
      <c r="CX1178" s="36"/>
      <c r="CY1178" s="36"/>
      <c r="CZ1178" s="36"/>
      <c r="DF1178" s="36">
        <v>7.2200000000000003E-9</v>
      </c>
      <c r="DG1178" s="36">
        <v>3.9612108852799999</v>
      </c>
      <c r="DH1178" s="36">
        <v>1474.9344208012999</v>
      </c>
      <c r="DI1178" s="30">
        <f t="shared" si="412"/>
        <v>-3.4342913365760884E-9</v>
      </c>
      <c r="DJ1178" s="30">
        <f t="shared" si="413"/>
        <v>-3.43288957733922E-9</v>
      </c>
      <c r="DK1178" s="30">
        <f t="shared" si="414"/>
        <v>-3.432889579704744E-9</v>
      </c>
      <c r="DL1178" s="30">
        <f t="shared" si="415"/>
        <v>-3.432889579704744E-9</v>
      </c>
      <c r="DN1178" s="36"/>
      <c r="DO1178" s="36"/>
      <c r="DP1178" s="36"/>
      <c r="DV1178" s="36"/>
      <c r="DW1178" s="36"/>
      <c r="DX1178" s="36"/>
      <c r="ED1178" s="36"/>
      <c r="EE1178" s="36"/>
      <c r="EF1178" s="36"/>
      <c r="EL1178" s="36"/>
      <c r="EM1178" s="36"/>
      <c r="EN1178" s="36"/>
      <c r="ET1178" s="36"/>
      <c r="EU1178" s="36"/>
      <c r="EV1178" s="36"/>
    </row>
    <row r="1179" spans="14:152" s="30" customFormat="1" ht="12.75">
      <c r="N1179" s="36"/>
      <c r="O1179" s="36"/>
      <c r="P1179" s="36"/>
      <c r="V1179" s="36"/>
      <c r="W1179" s="36"/>
      <c r="X1179" s="36"/>
      <c r="AD1179" s="36"/>
      <c r="AE1179" s="36"/>
      <c r="AF1179" s="36"/>
      <c r="AL1179" s="36"/>
      <c r="AM1179" s="36"/>
      <c r="AN1179" s="36"/>
      <c r="AT1179" s="36"/>
      <c r="AU1179" s="36"/>
      <c r="AV1179" s="36"/>
      <c r="BB1179" s="36"/>
      <c r="BC1179" s="36"/>
      <c r="BD1179" s="36"/>
      <c r="BJ1179" s="36"/>
      <c r="BK1179" s="36"/>
      <c r="BL1179" s="36"/>
      <c r="BR1179" s="36"/>
      <c r="BS1179" s="36"/>
      <c r="BT1179" s="36"/>
      <c r="BZ1179" s="36"/>
      <c r="CA1179" s="36"/>
      <c r="CB1179" s="36"/>
      <c r="CH1179" s="36"/>
      <c r="CI1179" s="36"/>
      <c r="CJ1179" s="36"/>
      <c r="CP1179" s="36"/>
      <c r="CQ1179" s="36"/>
      <c r="CR1179" s="36"/>
      <c r="CX1179" s="36"/>
      <c r="CY1179" s="36"/>
      <c r="CZ1179" s="36"/>
      <c r="DF1179" s="36">
        <v>7.8800000000000001E-9</v>
      </c>
      <c r="DG1179" s="36">
        <v>0.99170388241999996</v>
      </c>
      <c r="DH1179" s="36">
        <v>121.8427223143</v>
      </c>
      <c r="DI1179" s="30">
        <f t="shared" si="412"/>
        <v>7.4894923176424206E-9</v>
      </c>
      <c r="DJ1179" s="30">
        <f t="shared" si="413"/>
        <v>7.4895369830157082E-9</v>
      </c>
      <c r="DK1179" s="30">
        <f t="shared" si="414"/>
        <v>7.4895369829403404E-9</v>
      </c>
      <c r="DL1179" s="30">
        <f t="shared" si="415"/>
        <v>7.4895369829403404E-9</v>
      </c>
      <c r="DN1179" s="36"/>
      <c r="DO1179" s="36"/>
      <c r="DP1179" s="36"/>
      <c r="DV1179" s="36"/>
      <c r="DW1179" s="36"/>
      <c r="DX1179" s="36"/>
      <c r="ED1179" s="36"/>
      <c r="EE1179" s="36"/>
      <c r="EF1179" s="36"/>
      <c r="EL1179" s="36"/>
      <c r="EM1179" s="36"/>
      <c r="EN1179" s="36"/>
      <c r="ET1179" s="36"/>
      <c r="EU1179" s="36"/>
      <c r="EV1179" s="36"/>
    </row>
    <row r="1180" spans="14:152" s="30" customFormat="1" ht="12.75">
      <c r="N1180" s="36"/>
      <c r="O1180" s="36"/>
      <c r="P1180" s="36"/>
      <c r="V1180" s="36"/>
      <c r="W1180" s="36"/>
      <c r="X1180" s="36"/>
      <c r="AD1180" s="36"/>
      <c r="AE1180" s="36"/>
      <c r="AF1180" s="36"/>
      <c r="AL1180" s="36"/>
      <c r="AM1180" s="36"/>
      <c r="AN1180" s="36"/>
      <c r="AT1180" s="36"/>
      <c r="AU1180" s="36"/>
      <c r="AV1180" s="36"/>
      <c r="BB1180" s="36"/>
      <c r="BC1180" s="36"/>
      <c r="BD1180" s="36"/>
      <c r="BJ1180" s="36"/>
      <c r="BK1180" s="36"/>
      <c r="BL1180" s="36"/>
      <c r="BR1180" s="36"/>
      <c r="BS1180" s="36"/>
      <c r="BT1180" s="36"/>
      <c r="BZ1180" s="36"/>
      <c r="CA1180" s="36"/>
      <c r="CB1180" s="36"/>
      <c r="CH1180" s="36"/>
      <c r="CI1180" s="36"/>
      <c r="CJ1180" s="36"/>
      <c r="CP1180" s="36"/>
      <c r="CQ1180" s="36"/>
      <c r="CR1180" s="36"/>
      <c r="CX1180" s="36"/>
      <c r="CY1180" s="36"/>
      <c r="CZ1180" s="36"/>
      <c r="DF1180" s="36">
        <v>7.2200000000000003E-9</v>
      </c>
      <c r="DG1180" s="36">
        <v>4.1673418531599999</v>
      </c>
      <c r="DH1180" s="36">
        <v>232.20910222809999</v>
      </c>
      <c r="DI1180" s="30">
        <f t="shared" si="412"/>
        <v>-6.9740746598004275E-9</v>
      </c>
      <c r="DJ1180" s="30">
        <f t="shared" si="413"/>
        <v>-6.9740097363621648E-9</v>
      </c>
      <c r="DK1180" s="30">
        <f t="shared" si="414"/>
        <v>-6.9740097364717265E-9</v>
      </c>
      <c r="DL1180" s="30">
        <f t="shared" si="415"/>
        <v>-6.9740097364717257E-9</v>
      </c>
      <c r="DN1180" s="36"/>
      <c r="DO1180" s="36"/>
      <c r="DP1180" s="36"/>
      <c r="DV1180" s="36"/>
      <c r="DW1180" s="36"/>
      <c r="DX1180" s="36"/>
      <c r="ED1180" s="36"/>
      <c r="EE1180" s="36"/>
      <c r="EF1180" s="36"/>
      <c r="EL1180" s="36"/>
      <c r="EM1180" s="36"/>
      <c r="EN1180" s="36"/>
      <c r="ET1180" s="36"/>
      <c r="EU1180" s="36"/>
      <c r="EV1180" s="36"/>
    </row>
    <row r="1181" spans="14:152" s="30" customFormat="1" ht="12.75">
      <c r="N1181" s="36"/>
      <c r="O1181" s="36"/>
      <c r="P1181" s="36"/>
      <c r="V1181" s="36"/>
      <c r="W1181" s="36"/>
      <c r="X1181" s="36"/>
      <c r="AD1181" s="36"/>
      <c r="AE1181" s="36"/>
      <c r="AF1181" s="36"/>
      <c r="AL1181" s="36"/>
      <c r="AM1181" s="36"/>
      <c r="AN1181" s="36"/>
      <c r="AT1181" s="36"/>
      <c r="AU1181" s="36"/>
      <c r="AV1181" s="36"/>
      <c r="BB1181" s="36"/>
      <c r="BC1181" s="36"/>
      <c r="BD1181" s="36"/>
      <c r="BJ1181" s="36"/>
      <c r="BK1181" s="36"/>
      <c r="BL1181" s="36"/>
      <c r="BR1181" s="36"/>
      <c r="BS1181" s="36"/>
      <c r="BT1181" s="36"/>
      <c r="BZ1181" s="36"/>
      <c r="CA1181" s="36"/>
      <c r="CB1181" s="36"/>
      <c r="CH1181" s="36"/>
      <c r="CI1181" s="36"/>
      <c r="CJ1181" s="36"/>
      <c r="CP1181" s="36"/>
      <c r="CQ1181" s="36"/>
      <c r="CR1181" s="36"/>
      <c r="CX1181" s="36"/>
      <c r="CY1181" s="36"/>
      <c r="CZ1181" s="36"/>
      <c r="DF1181" s="36">
        <v>9.6999999999999992E-9</v>
      </c>
      <c r="DG1181" s="36">
        <v>2.3220403904800002</v>
      </c>
      <c r="DH1181" s="36">
        <v>566.60016045500004</v>
      </c>
      <c r="DI1181" s="30">
        <f t="shared" si="412"/>
        <v>6.6209806633992024E-9</v>
      </c>
      <c r="DJ1181" s="30">
        <f t="shared" si="413"/>
        <v>6.6203796112610699E-9</v>
      </c>
      <c r="DK1181" s="30">
        <f t="shared" si="414"/>
        <v>6.6203796122753505E-9</v>
      </c>
      <c r="DL1181" s="30">
        <f t="shared" si="415"/>
        <v>6.6203796122753472E-9</v>
      </c>
      <c r="DN1181" s="36"/>
      <c r="DO1181" s="36"/>
      <c r="DP1181" s="36"/>
      <c r="DV1181" s="36"/>
      <c r="DW1181" s="36"/>
      <c r="DX1181" s="36"/>
      <c r="ED1181" s="36"/>
      <c r="EE1181" s="36"/>
      <c r="EF1181" s="36"/>
      <c r="EL1181" s="36"/>
      <c r="EM1181" s="36"/>
      <c r="EN1181" s="36"/>
      <c r="ET1181" s="36"/>
      <c r="EU1181" s="36"/>
      <c r="EV1181" s="36"/>
    </row>
    <row r="1182" spans="14:152" s="30" customFormat="1" ht="12.75">
      <c r="N1182" s="36"/>
      <c r="O1182" s="36"/>
      <c r="P1182" s="36"/>
      <c r="V1182" s="36"/>
      <c r="W1182" s="36"/>
      <c r="X1182" s="36"/>
      <c r="AD1182" s="36"/>
      <c r="AE1182" s="36"/>
      <c r="AF1182" s="36"/>
      <c r="AL1182" s="36"/>
      <c r="AM1182" s="36"/>
      <c r="AN1182" s="36"/>
      <c r="AT1182" s="36"/>
      <c r="AU1182" s="36"/>
      <c r="AV1182" s="36"/>
      <c r="BB1182" s="36"/>
      <c r="BC1182" s="36"/>
      <c r="BD1182" s="36"/>
      <c r="BJ1182" s="36"/>
      <c r="BK1182" s="36"/>
      <c r="BL1182" s="36"/>
      <c r="BR1182" s="36"/>
      <c r="BS1182" s="36"/>
      <c r="BT1182" s="36"/>
      <c r="BZ1182" s="36"/>
      <c r="CA1182" s="36"/>
      <c r="CB1182" s="36"/>
      <c r="CH1182" s="36"/>
      <c r="CI1182" s="36"/>
      <c r="CJ1182" s="36"/>
      <c r="CP1182" s="36"/>
      <c r="CQ1182" s="36"/>
      <c r="CR1182" s="36"/>
      <c r="CX1182" s="36"/>
      <c r="CY1182" s="36"/>
      <c r="CZ1182" s="36"/>
      <c r="DF1182" s="36">
        <v>8.1400000000000004E-9</v>
      </c>
      <c r="DG1182" s="36">
        <v>5.1933702208300003</v>
      </c>
      <c r="DH1182" s="36">
        <v>948.21240112329997</v>
      </c>
      <c r="DI1182" s="30">
        <f t="shared" si="412"/>
        <v>8.1233023381649469E-9</v>
      </c>
      <c r="DJ1182" s="30">
        <f t="shared" si="413"/>
        <v>8.1232283168538407E-9</v>
      </c>
      <c r="DK1182" s="30">
        <f t="shared" si="414"/>
        <v>8.1232283169788856E-9</v>
      </c>
      <c r="DL1182" s="30">
        <f t="shared" si="415"/>
        <v>8.1232283169788856E-9</v>
      </c>
      <c r="DN1182" s="36"/>
      <c r="DO1182" s="36"/>
      <c r="DP1182" s="36"/>
      <c r="DV1182" s="36"/>
      <c r="DW1182" s="36"/>
      <c r="DX1182" s="36"/>
      <c r="ED1182" s="36"/>
      <c r="EE1182" s="36"/>
      <c r="EF1182" s="36"/>
      <c r="EL1182" s="36"/>
      <c r="EM1182" s="36"/>
      <c r="EN1182" s="36"/>
      <c r="ET1182" s="36"/>
      <c r="EU1182" s="36"/>
      <c r="EV1182" s="36"/>
    </row>
    <row r="1183" spans="14:152" s="30" customFormat="1" ht="12.75">
      <c r="N1183" s="36"/>
      <c r="O1183" s="36"/>
      <c r="P1183" s="36"/>
      <c r="V1183" s="36"/>
      <c r="W1183" s="36"/>
      <c r="X1183" s="36"/>
      <c r="AD1183" s="36"/>
      <c r="AE1183" s="36"/>
      <c r="AF1183" s="36"/>
      <c r="AL1183" s="36"/>
      <c r="AM1183" s="36"/>
      <c r="AN1183" s="36"/>
      <c r="AT1183" s="36"/>
      <c r="AU1183" s="36"/>
      <c r="AV1183" s="36"/>
      <c r="BB1183" s="36"/>
      <c r="BC1183" s="36"/>
      <c r="BD1183" s="36"/>
      <c r="BJ1183" s="36"/>
      <c r="BK1183" s="36"/>
      <c r="BL1183" s="36"/>
      <c r="BR1183" s="36"/>
      <c r="BS1183" s="36"/>
      <c r="BT1183" s="36"/>
      <c r="BZ1183" s="36"/>
      <c r="CA1183" s="36"/>
      <c r="CB1183" s="36"/>
      <c r="CH1183" s="36"/>
      <c r="CI1183" s="36"/>
      <c r="CJ1183" s="36"/>
      <c r="CP1183" s="36"/>
      <c r="CQ1183" s="36"/>
      <c r="CR1183" s="36"/>
      <c r="CX1183" s="36"/>
      <c r="CY1183" s="36"/>
      <c r="CZ1183" s="36"/>
      <c r="DF1183" s="36">
        <v>7.2399999999999998E-9</v>
      </c>
      <c r="DG1183" s="36">
        <v>2.3083767422500001</v>
      </c>
      <c r="DH1183" s="36">
        <v>949.12742486000002</v>
      </c>
      <c r="DI1183" s="30">
        <f t="shared" si="412"/>
        <v>-7.1131565672339466E-9</v>
      </c>
      <c r="DJ1183" s="30">
        <f t="shared" si="413"/>
        <v>-7.1133481288704214E-9</v>
      </c>
      <c r="DK1183" s="30">
        <f t="shared" si="414"/>
        <v>-7.1133481285472924E-9</v>
      </c>
      <c r="DL1183" s="30">
        <f t="shared" si="415"/>
        <v>-7.113348128547294E-9</v>
      </c>
      <c r="DN1183" s="36"/>
      <c r="DO1183" s="36"/>
      <c r="DP1183" s="36"/>
      <c r="DV1183" s="36"/>
      <c r="DW1183" s="36"/>
      <c r="DX1183" s="36"/>
      <c r="ED1183" s="36"/>
      <c r="EE1183" s="36"/>
      <c r="EF1183" s="36"/>
      <c r="EL1183" s="36"/>
      <c r="EM1183" s="36"/>
      <c r="EN1183" s="36"/>
      <c r="ET1183" s="36"/>
      <c r="EU1183" s="36"/>
      <c r="EV1183" s="36"/>
    </row>
    <row r="1184" spans="14:152" s="30" customFormat="1" ht="12.75">
      <c r="N1184" s="36"/>
      <c r="O1184" s="36"/>
      <c r="P1184" s="36"/>
      <c r="V1184" s="36"/>
      <c r="W1184" s="36"/>
      <c r="X1184" s="36"/>
      <c r="AD1184" s="36"/>
      <c r="AE1184" s="36"/>
      <c r="AF1184" s="36"/>
      <c r="AL1184" s="36"/>
      <c r="AM1184" s="36"/>
      <c r="AN1184" s="36"/>
      <c r="AT1184" s="36"/>
      <c r="AU1184" s="36"/>
      <c r="AV1184" s="36"/>
      <c r="BB1184" s="36"/>
      <c r="BC1184" s="36"/>
      <c r="BD1184" s="36"/>
      <c r="BJ1184" s="36"/>
      <c r="BK1184" s="36"/>
      <c r="BL1184" s="36"/>
      <c r="BR1184" s="36"/>
      <c r="BS1184" s="36"/>
      <c r="BT1184" s="36"/>
      <c r="BZ1184" s="36"/>
      <c r="CA1184" s="36"/>
      <c r="CB1184" s="36"/>
      <c r="CH1184" s="36"/>
      <c r="CI1184" s="36"/>
      <c r="CJ1184" s="36"/>
      <c r="CP1184" s="36"/>
      <c r="CQ1184" s="36"/>
      <c r="CR1184" s="36"/>
      <c r="CX1184" s="36"/>
      <c r="CY1184" s="36"/>
      <c r="CZ1184" s="36"/>
      <c r="DF1184" s="36">
        <v>7.6999999999999995E-9</v>
      </c>
      <c r="DG1184" s="36">
        <v>5.8960516308399997</v>
      </c>
      <c r="DH1184" s="36">
        <v>156.67674413540001</v>
      </c>
      <c r="DI1184" s="30">
        <f t="shared" si="412"/>
        <v>2.3852720648158874E-9</v>
      </c>
      <c r="DJ1184" s="30">
        <f t="shared" si="413"/>
        <v>2.3851004204905476E-9</v>
      </c>
      <c r="DK1184" s="30">
        <f t="shared" si="414"/>
        <v>2.385100420780187E-9</v>
      </c>
      <c r="DL1184" s="30">
        <f t="shared" si="415"/>
        <v>2.385100420780187E-9</v>
      </c>
      <c r="DN1184" s="36"/>
      <c r="DO1184" s="36"/>
      <c r="DP1184" s="36"/>
      <c r="DV1184" s="36"/>
      <c r="DW1184" s="36"/>
      <c r="DX1184" s="36"/>
      <c r="ED1184" s="36"/>
      <c r="EE1184" s="36"/>
      <c r="EF1184" s="36"/>
      <c r="EL1184" s="36"/>
      <c r="EM1184" s="36"/>
      <c r="EN1184" s="36"/>
      <c r="ET1184" s="36"/>
      <c r="EU1184" s="36"/>
      <c r="EV1184" s="36"/>
    </row>
    <row r="1185" spans="14:152" s="30" customFormat="1" ht="12.75">
      <c r="N1185" s="36"/>
      <c r="O1185" s="36"/>
      <c r="P1185" s="36"/>
      <c r="V1185" s="36"/>
      <c r="W1185" s="36"/>
      <c r="X1185" s="36"/>
      <c r="AD1185" s="36"/>
      <c r="AE1185" s="36"/>
      <c r="AF1185" s="36"/>
      <c r="AL1185" s="36"/>
      <c r="AM1185" s="36"/>
      <c r="AN1185" s="36"/>
      <c r="AT1185" s="36"/>
      <c r="AU1185" s="36"/>
      <c r="AV1185" s="36"/>
      <c r="BB1185" s="36"/>
      <c r="BC1185" s="36"/>
      <c r="BD1185" s="36"/>
      <c r="BJ1185" s="36"/>
      <c r="BK1185" s="36"/>
      <c r="BL1185" s="36"/>
      <c r="BR1185" s="36"/>
      <c r="BS1185" s="36"/>
      <c r="BT1185" s="36"/>
      <c r="BZ1185" s="36"/>
      <c r="CA1185" s="36"/>
      <c r="CB1185" s="36"/>
      <c r="CH1185" s="36"/>
      <c r="CI1185" s="36"/>
      <c r="CJ1185" s="36"/>
      <c r="CP1185" s="36"/>
      <c r="CQ1185" s="36"/>
      <c r="CR1185" s="36"/>
      <c r="CX1185" s="36"/>
      <c r="CY1185" s="36"/>
      <c r="CZ1185" s="36"/>
      <c r="DF1185" s="36">
        <v>7.0500000000000003E-9</v>
      </c>
      <c r="DG1185" s="36">
        <v>5.4010211886299997</v>
      </c>
      <c r="DH1185" s="36">
        <v>1193.9672737968001</v>
      </c>
      <c r="DI1185" s="30">
        <f t="shared" si="412"/>
        <v>2.4292060577726884E-9</v>
      </c>
      <c r="DJ1185" s="30">
        <f t="shared" si="413"/>
        <v>2.4280235884868961E-9</v>
      </c>
      <c r="DK1185" s="30">
        <f t="shared" si="414"/>
        <v>2.4280235904823122E-9</v>
      </c>
      <c r="DL1185" s="30">
        <f t="shared" si="415"/>
        <v>2.4280235904823064E-9</v>
      </c>
      <c r="DN1185" s="36"/>
      <c r="DO1185" s="36"/>
      <c r="DP1185" s="36"/>
      <c r="DV1185" s="36"/>
      <c r="DW1185" s="36"/>
      <c r="DX1185" s="36"/>
      <c r="ED1185" s="36"/>
      <c r="EE1185" s="36"/>
      <c r="EF1185" s="36"/>
      <c r="EL1185" s="36"/>
      <c r="EM1185" s="36"/>
      <c r="EN1185" s="36"/>
      <c r="ET1185" s="36"/>
      <c r="EU1185" s="36"/>
      <c r="EV1185" s="36"/>
    </row>
    <row r="1186" spans="14:152" s="30" customFormat="1" ht="12.75">
      <c r="N1186" s="36"/>
      <c r="O1186" s="36"/>
      <c r="P1186" s="36"/>
      <c r="V1186" s="36"/>
      <c r="W1186" s="36"/>
      <c r="X1186" s="36"/>
      <c r="AD1186" s="36"/>
      <c r="AE1186" s="36"/>
      <c r="AF1186" s="36"/>
      <c r="AL1186" s="36"/>
      <c r="AM1186" s="36"/>
      <c r="AN1186" s="36"/>
      <c r="AT1186" s="36"/>
      <c r="AU1186" s="36"/>
      <c r="AV1186" s="36"/>
      <c r="BB1186" s="36"/>
      <c r="BC1186" s="36"/>
      <c r="BD1186" s="36"/>
      <c r="BJ1186" s="36"/>
      <c r="BK1186" s="36"/>
      <c r="BL1186" s="36"/>
      <c r="BR1186" s="36"/>
      <c r="BS1186" s="36"/>
      <c r="BT1186" s="36"/>
      <c r="BZ1186" s="36"/>
      <c r="CA1186" s="36"/>
      <c r="CB1186" s="36"/>
      <c r="CH1186" s="36"/>
      <c r="CI1186" s="36"/>
      <c r="CJ1186" s="36"/>
      <c r="CP1186" s="36"/>
      <c r="CQ1186" s="36"/>
      <c r="CR1186" s="36"/>
      <c r="CX1186" s="36"/>
      <c r="CY1186" s="36"/>
      <c r="CZ1186" s="36"/>
      <c r="DF1186" s="36">
        <v>8.09E-9</v>
      </c>
      <c r="DG1186" s="36">
        <v>3.5647405996899999</v>
      </c>
      <c r="DH1186" s="36">
        <v>845.33207522580005</v>
      </c>
      <c r="DI1186" s="30">
        <f t="shared" si="412"/>
        <v>3.5081701606420292E-9</v>
      </c>
      <c r="DJ1186" s="30">
        <f t="shared" si="413"/>
        <v>3.5072480273388479E-9</v>
      </c>
      <c r="DK1186" s="30">
        <f t="shared" si="414"/>
        <v>3.5072480288949433E-9</v>
      </c>
      <c r="DL1186" s="30">
        <f t="shared" si="415"/>
        <v>3.5072480288949363E-9</v>
      </c>
      <c r="DN1186" s="36"/>
      <c r="DO1186" s="36"/>
      <c r="DP1186" s="36"/>
      <c r="DV1186" s="36"/>
      <c r="DW1186" s="36"/>
      <c r="DX1186" s="36"/>
      <c r="ED1186" s="36"/>
      <c r="EE1186" s="36"/>
      <c r="EF1186" s="36"/>
      <c r="EL1186" s="36"/>
      <c r="EM1186" s="36"/>
      <c r="EN1186" s="36"/>
      <c r="ET1186" s="36"/>
      <c r="EU1186" s="36"/>
      <c r="EV1186" s="36"/>
    </row>
    <row r="1187" spans="14:152" s="30" customFormat="1" ht="12.75">
      <c r="N1187" s="36"/>
      <c r="O1187" s="36"/>
      <c r="P1187" s="36"/>
      <c r="V1187" s="36"/>
      <c r="W1187" s="36"/>
      <c r="X1187" s="36"/>
      <c r="AD1187" s="36"/>
      <c r="AE1187" s="36"/>
      <c r="AF1187" s="36"/>
      <c r="AL1187" s="36"/>
      <c r="AM1187" s="36"/>
      <c r="AN1187" s="36"/>
      <c r="AT1187" s="36"/>
      <c r="AU1187" s="36"/>
      <c r="AV1187" s="36"/>
      <c r="BB1187" s="36"/>
      <c r="BC1187" s="36"/>
      <c r="BD1187" s="36"/>
      <c r="BJ1187" s="36"/>
      <c r="BK1187" s="36"/>
      <c r="BL1187" s="36"/>
      <c r="BR1187" s="36"/>
      <c r="BS1187" s="36"/>
      <c r="BT1187" s="36"/>
      <c r="BZ1187" s="36"/>
      <c r="CA1187" s="36"/>
      <c r="CB1187" s="36"/>
      <c r="CH1187" s="36"/>
      <c r="CI1187" s="36"/>
      <c r="CJ1187" s="36"/>
      <c r="CP1187" s="36"/>
      <c r="CQ1187" s="36"/>
      <c r="CR1187" s="36"/>
      <c r="CX1187" s="36"/>
      <c r="CY1187" s="36"/>
      <c r="CZ1187" s="36"/>
      <c r="DF1187" s="36">
        <v>7.5499999999999998E-9</v>
      </c>
      <c r="DG1187" s="36">
        <v>3.9458079727299999</v>
      </c>
      <c r="DH1187" s="36">
        <v>451.72797278960002</v>
      </c>
      <c r="DI1187" s="30">
        <f t="shared" si="412"/>
        <v>9.7594585857952522E-10</v>
      </c>
      <c r="DJ1187" s="30">
        <f t="shared" si="413"/>
        <v>9.7645191847299434E-10</v>
      </c>
      <c r="DK1187" s="30">
        <f t="shared" si="414"/>
        <v>9.7645191761905154E-10</v>
      </c>
      <c r="DL1187" s="30">
        <f t="shared" si="415"/>
        <v>9.7645191761905154E-10</v>
      </c>
      <c r="DN1187" s="36"/>
      <c r="DO1187" s="36"/>
      <c r="DP1187" s="36"/>
      <c r="DV1187" s="36"/>
      <c r="DW1187" s="36"/>
      <c r="DX1187" s="36"/>
      <c r="ED1187" s="36"/>
      <c r="EE1187" s="36"/>
      <c r="EF1187" s="36"/>
      <c r="EL1187" s="36"/>
      <c r="EM1187" s="36"/>
      <c r="EN1187" s="36"/>
      <c r="ET1187" s="36"/>
      <c r="EU1187" s="36"/>
      <c r="EV1187" s="36"/>
    </row>
    <row r="1188" spans="14:152" s="30" customFormat="1" ht="12.75">
      <c r="N1188" s="36"/>
      <c r="O1188" s="36"/>
      <c r="P1188" s="36"/>
      <c r="V1188" s="36"/>
      <c r="W1188" s="36"/>
      <c r="X1188" s="36"/>
      <c r="AD1188" s="36"/>
      <c r="AE1188" s="36"/>
      <c r="AF1188" s="36"/>
      <c r="AL1188" s="36"/>
      <c r="AM1188" s="36"/>
      <c r="AN1188" s="36"/>
      <c r="AT1188" s="36"/>
      <c r="AU1188" s="36"/>
      <c r="AV1188" s="36"/>
      <c r="BB1188" s="36"/>
      <c r="BC1188" s="36"/>
      <c r="BD1188" s="36"/>
      <c r="BJ1188" s="36"/>
      <c r="BK1188" s="36"/>
      <c r="BL1188" s="36"/>
      <c r="BR1188" s="36"/>
      <c r="BS1188" s="36"/>
      <c r="BT1188" s="36"/>
      <c r="BZ1188" s="36"/>
      <c r="CA1188" s="36"/>
      <c r="CB1188" s="36"/>
      <c r="CH1188" s="36"/>
      <c r="CI1188" s="36"/>
      <c r="CJ1188" s="36"/>
      <c r="CP1188" s="36"/>
      <c r="CQ1188" s="36"/>
      <c r="CR1188" s="36"/>
      <c r="CX1188" s="36"/>
      <c r="CY1188" s="36"/>
      <c r="CZ1188" s="36"/>
      <c r="DF1188" s="36">
        <v>7.3099999999999998E-9</v>
      </c>
      <c r="DG1188" s="36">
        <v>6.1184721348700002</v>
      </c>
      <c r="DH1188" s="36">
        <v>1239.5439248355001</v>
      </c>
      <c r="DI1188" s="30">
        <f t="shared" si="412"/>
        <v>5.3273223042060849E-9</v>
      </c>
      <c r="DJ1188" s="30">
        <f t="shared" si="413"/>
        <v>5.3263937713000842E-9</v>
      </c>
      <c r="DK1188" s="30">
        <f t="shared" si="414"/>
        <v>5.3263937728670852E-9</v>
      </c>
      <c r="DL1188" s="30">
        <f t="shared" si="415"/>
        <v>5.3263937728670811E-9</v>
      </c>
      <c r="DN1188" s="36"/>
      <c r="DO1188" s="36"/>
      <c r="DP1188" s="36"/>
      <c r="DV1188" s="36"/>
      <c r="DW1188" s="36"/>
      <c r="DX1188" s="36"/>
      <c r="ED1188" s="36"/>
      <c r="EE1188" s="36"/>
      <c r="EF1188" s="36"/>
      <c r="EL1188" s="36"/>
      <c r="EM1188" s="36"/>
      <c r="EN1188" s="36"/>
      <c r="ET1188" s="36"/>
      <c r="EU1188" s="36"/>
      <c r="EV1188" s="36"/>
    </row>
    <row r="1189" spans="14:152" s="30" customFormat="1" ht="12.75">
      <c r="N1189" s="36"/>
      <c r="O1189" s="36"/>
      <c r="P1189" s="36"/>
      <c r="V1189" s="36"/>
      <c r="W1189" s="36"/>
      <c r="X1189" s="36"/>
      <c r="AD1189" s="36"/>
      <c r="AE1189" s="36"/>
      <c r="AF1189" s="36"/>
      <c r="AL1189" s="36"/>
      <c r="AM1189" s="36"/>
      <c r="AN1189" s="36"/>
      <c r="AT1189" s="36"/>
      <c r="AU1189" s="36"/>
      <c r="AV1189" s="36"/>
      <c r="BB1189" s="36"/>
      <c r="BC1189" s="36"/>
      <c r="BD1189" s="36"/>
      <c r="BJ1189" s="36"/>
      <c r="BK1189" s="36"/>
      <c r="BL1189" s="36"/>
      <c r="BR1189" s="36"/>
      <c r="BS1189" s="36"/>
      <c r="BT1189" s="36"/>
      <c r="BZ1189" s="36"/>
      <c r="CA1189" s="36"/>
      <c r="CB1189" s="36"/>
      <c r="CH1189" s="36"/>
      <c r="CI1189" s="36"/>
      <c r="CJ1189" s="36"/>
      <c r="CP1189" s="36"/>
      <c r="CQ1189" s="36"/>
      <c r="CR1189" s="36"/>
      <c r="CX1189" s="36"/>
      <c r="CY1189" s="36"/>
      <c r="CZ1189" s="36"/>
      <c r="DF1189" s="36">
        <v>7.4700000000000001E-9</v>
      </c>
      <c r="DG1189" s="36">
        <v>1.4059973046500001</v>
      </c>
      <c r="DH1189" s="36">
        <v>782.34693644779998</v>
      </c>
      <c r="DI1189" s="30">
        <f t="shared" si="412"/>
        <v>-7.3061862574130173E-9</v>
      </c>
      <c r="DJ1189" s="30">
        <f t="shared" si="413"/>
        <v>-7.306368342869915E-9</v>
      </c>
      <c r="DK1189" s="30">
        <f t="shared" si="414"/>
        <v>-7.3063683425627399E-9</v>
      </c>
      <c r="DL1189" s="30">
        <f t="shared" si="415"/>
        <v>-7.3063683425627407E-9</v>
      </c>
      <c r="DN1189" s="36"/>
      <c r="DO1189" s="36"/>
      <c r="DP1189" s="36"/>
      <c r="DV1189" s="36"/>
      <c r="DW1189" s="36"/>
      <c r="DX1189" s="36"/>
      <c r="ED1189" s="36"/>
      <c r="EE1189" s="36"/>
      <c r="EF1189" s="36"/>
      <c r="EL1189" s="36"/>
      <c r="EM1189" s="36"/>
      <c r="EN1189" s="36"/>
      <c r="ET1189" s="36"/>
      <c r="EU1189" s="36"/>
      <c r="EV1189" s="36"/>
    </row>
    <row r="1190" spans="14:152" s="30" customFormat="1" ht="12.75">
      <c r="N1190" s="36"/>
      <c r="O1190" s="36"/>
      <c r="P1190" s="36"/>
      <c r="V1190" s="36"/>
      <c r="W1190" s="36"/>
      <c r="X1190" s="36"/>
      <c r="AD1190" s="36"/>
      <c r="AE1190" s="36"/>
      <c r="AF1190" s="36"/>
      <c r="AL1190" s="36"/>
      <c r="AM1190" s="36"/>
      <c r="AN1190" s="36"/>
      <c r="AT1190" s="36"/>
      <c r="AU1190" s="36"/>
      <c r="AV1190" s="36"/>
      <c r="BB1190" s="36"/>
      <c r="BC1190" s="36"/>
      <c r="BD1190" s="36"/>
      <c r="BJ1190" s="36"/>
      <c r="BK1190" s="36"/>
      <c r="BL1190" s="36"/>
      <c r="BR1190" s="36"/>
      <c r="BS1190" s="36"/>
      <c r="BT1190" s="36"/>
      <c r="BZ1190" s="36"/>
      <c r="CA1190" s="36"/>
      <c r="CB1190" s="36"/>
      <c r="CH1190" s="36"/>
      <c r="CI1190" s="36"/>
      <c r="CJ1190" s="36"/>
      <c r="CP1190" s="36"/>
      <c r="CQ1190" s="36"/>
      <c r="CR1190" s="36"/>
      <c r="CX1190" s="36"/>
      <c r="CY1190" s="36"/>
      <c r="CZ1190" s="36"/>
      <c r="DF1190" s="36">
        <v>8.6100000000000007E-9</v>
      </c>
      <c r="DG1190" s="36">
        <v>1.84312374221</v>
      </c>
      <c r="DH1190" s="36">
        <v>984.60033162189995</v>
      </c>
      <c r="DI1190" s="30">
        <f t="shared" si="412"/>
        <v>-7.6588883205175187E-9</v>
      </c>
      <c r="DJ1190" s="30">
        <f t="shared" si="413"/>
        <v>-7.6583086838055115E-9</v>
      </c>
      <c r="DK1190" s="30">
        <f t="shared" si="414"/>
        <v>-7.6583086847837568E-9</v>
      </c>
      <c r="DL1190" s="30">
        <f t="shared" si="415"/>
        <v>-7.6583086847837535E-9</v>
      </c>
      <c r="DN1190" s="36"/>
      <c r="DO1190" s="36"/>
      <c r="DP1190" s="36"/>
      <c r="DV1190" s="36"/>
      <c r="DW1190" s="36"/>
      <c r="DX1190" s="36"/>
      <c r="ED1190" s="36"/>
      <c r="EE1190" s="36"/>
      <c r="EF1190" s="36"/>
      <c r="EL1190" s="36"/>
      <c r="EM1190" s="36"/>
      <c r="EN1190" s="36"/>
      <c r="ET1190" s="36"/>
      <c r="EU1190" s="36"/>
      <c r="EV1190" s="36"/>
    </row>
    <row r="1191" spans="14:152" s="30" customFormat="1" ht="12.75">
      <c r="N1191" s="36"/>
      <c r="O1191" s="36"/>
      <c r="P1191" s="36"/>
      <c r="V1191" s="36"/>
      <c r="W1191" s="36"/>
      <c r="X1191" s="36"/>
      <c r="AD1191" s="36"/>
      <c r="AE1191" s="36"/>
      <c r="AF1191" s="36"/>
      <c r="AL1191" s="36"/>
      <c r="AM1191" s="36"/>
      <c r="AN1191" s="36"/>
      <c r="AT1191" s="36"/>
      <c r="AU1191" s="36"/>
      <c r="AV1191" s="36"/>
      <c r="BB1191" s="36"/>
      <c r="BC1191" s="36"/>
      <c r="BD1191" s="36"/>
      <c r="BJ1191" s="36"/>
      <c r="BK1191" s="36"/>
      <c r="BL1191" s="36"/>
      <c r="BR1191" s="36"/>
      <c r="BS1191" s="36"/>
      <c r="BT1191" s="36"/>
      <c r="BZ1191" s="36"/>
      <c r="CA1191" s="36"/>
      <c r="CB1191" s="36"/>
      <c r="CH1191" s="36"/>
      <c r="CI1191" s="36"/>
      <c r="CJ1191" s="36"/>
      <c r="CP1191" s="36"/>
      <c r="CQ1191" s="36"/>
      <c r="CR1191" s="36"/>
      <c r="CX1191" s="36"/>
      <c r="CY1191" s="36"/>
      <c r="CZ1191" s="36"/>
      <c r="DF1191" s="36">
        <v>6.9500000000000002E-9</v>
      </c>
      <c r="DG1191" s="36">
        <v>4.7808816596900003</v>
      </c>
      <c r="DH1191" s="36">
        <v>10419.471094648199</v>
      </c>
      <c r="DI1191" s="30">
        <f t="shared" si="412"/>
        <v>-6.3560202273916118E-9</v>
      </c>
      <c r="DJ1191" s="30">
        <f t="shared" si="413"/>
        <v>-6.3603957327514933E-9</v>
      </c>
      <c r="DK1191" s="30">
        <f t="shared" si="414"/>
        <v>-6.3603957253811247E-9</v>
      </c>
      <c r="DL1191" s="30">
        <f t="shared" si="415"/>
        <v>-6.3603957253811445E-9</v>
      </c>
      <c r="DN1191" s="36"/>
      <c r="DO1191" s="36"/>
      <c r="DP1191" s="36"/>
      <c r="DV1191" s="36"/>
      <c r="DW1191" s="36"/>
      <c r="DX1191" s="36"/>
      <c r="ED1191" s="36"/>
      <c r="EE1191" s="36"/>
      <c r="EF1191" s="36"/>
      <c r="EL1191" s="36"/>
      <c r="EM1191" s="36"/>
      <c r="EN1191" s="36"/>
      <c r="ET1191" s="36"/>
      <c r="EU1191" s="36"/>
      <c r="EV1191" s="36"/>
    </row>
    <row r="1192" spans="14:152" s="30" customFormat="1" ht="12.75">
      <c r="N1192" s="36"/>
      <c r="O1192" s="36"/>
      <c r="P1192" s="36"/>
      <c r="V1192" s="36"/>
      <c r="W1192" s="36"/>
      <c r="X1192" s="36"/>
      <c r="AD1192" s="36"/>
      <c r="AE1192" s="36"/>
      <c r="AF1192" s="36"/>
      <c r="AL1192" s="36"/>
      <c r="AM1192" s="36"/>
      <c r="AN1192" s="36"/>
      <c r="AT1192" s="36"/>
      <c r="AU1192" s="36"/>
      <c r="AV1192" s="36"/>
      <c r="BB1192" s="36"/>
      <c r="BC1192" s="36"/>
      <c r="BD1192" s="36"/>
      <c r="BJ1192" s="36"/>
      <c r="BK1192" s="36"/>
      <c r="BL1192" s="36"/>
      <c r="BR1192" s="36"/>
      <c r="BS1192" s="36"/>
      <c r="BT1192" s="36"/>
      <c r="BZ1192" s="36"/>
      <c r="CA1192" s="36"/>
      <c r="CB1192" s="36"/>
      <c r="CH1192" s="36"/>
      <c r="CI1192" s="36"/>
      <c r="CJ1192" s="36"/>
      <c r="CP1192" s="36"/>
      <c r="CQ1192" s="36"/>
      <c r="CR1192" s="36"/>
      <c r="CX1192" s="36"/>
      <c r="CY1192" s="36"/>
      <c r="CZ1192" s="36"/>
      <c r="DF1192" s="36">
        <v>8.0399999999999995E-9</v>
      </c>
      <c r="DG1192" s="36">
        <v>1.0799843739999999</v>
      </c>
      <c r="DH1192" s="36">
        <v>89.008692568900003</v>
      </c>
      <c r="DI1192" s="30">
        <f t="shared" si="412"/>
        <v>6.6965152400921684E-9</v>
      </c>
      <c r="DJ1192" s="30">
        <f t="shared" si="413"/>
        <v>6.6965745027009337E-9</v>
      </c>
      <c r="DK1192" s="30">
        <f t="shared" si="414"/>
        <v>6.6965745026009325E-9</v>
      </c>
      <c r="DL1192" s="30">
        <f t="shared" si="415"/>
        <v>6.6965745026009325E-9</v>
      </c>
      <c r="DN1192" s="36"/>
      <c r="DO1192" s="36"/>
      <c r="DP1192" s="36"/>
      <c r="DV1192" s="36"/>
      <c r="DW1192" s="36"/>
      <c r="DX1192" s="36"/>
      <c r="ED1192" s="36"/>
      <c r="EE1192" s="36"/>
      <c r="EF1192" s="36"/>
      <c r="EL1192" s="36"/>
      <c r="EM1192" s="36"/>
      <c r="EN1192" s="36"/>
      <c r="ET1192" s="36"/>
      <c r="EU1192" s="36"/>
      <c r="EV1192" s="36"/>
    </row>
    <row r="1193" spans="14:152" s="30" customFormat="1" ht="12.75">
      <c r="N1193" s="36"/>
      <c r="O1193" s="36"/>
      <c r="P1193" s="36"/>
      <c r="V1193" s="36"/>
      <c r="W1193" s="36"/>
      <c r="X1193" s="36"/>
      <c r="AD1193" s="36"/>
      <c r="AE1193" s="36"/>
      <c r="AF1193" s="36"/>
      <c r="AL1193" s="36"/>
      <c r="AM1193" s="36"/>
      <c r="AN1193" s="36"/>
      <c r="AT1193" s="36"/>
      <c r="AU1193" s="36"/>
      <c r="AV1193" s="36"/>
      <c r="BB1193" s="36"/>
      <c r="BC1193" s="36"/>
      <c r="BD1193" s="36"/>
      <c r="BJ1193" s="36"/>
      <c r="BK1193" s="36"/>
      <c r="BL1193" s="36"/>
      <c r="BR1193" s="36"/>
      <c r="BS1193" s="36"/>
      <c r="BT1193" s="36"/>
      <c r="BZ1193" s="36"/>
      <c r="CA1193" s="36"/>
      <c r="CB1193" s="36"/>
      <c r="CH1193" s="36"/>
      <c r="CI1193" s="36"/>
      <c r="CJ1193" s="36"/>
      <c r="CP1193" s="36"/>
      <c r="CQ1193" s="36"/>
      <c r="CR1193" s="36"/>
      <c r="CX1193" s="36"/>
      <c r="CY1193" s="36"/>
      <c r="CZ1193" s="36"/>
      <c r="DF1193" s="36">
        <v>8.2800000000000004E-9</v>
      </c>
      <c r="DG1193" s="36">
        <v>5.8608056933399997</v>
      </c>
      <c r="DH1193" s="36">
        <v>845.1196269047</v>
      </c>
      <c r="DI1193" s="30">
        <f t="shared" si="412"/>
        <v>3.1924629303801722E-9</v>
      </c>
      <c r="DJ1193" s="30">
        <f t="shared" si="413"/>
        <v>3.1934290430146354E-9</v>
      </c>
      <c r="DK1193" s="30">
        <f t="shared" si="414"/>
        <v>3.1934290413844221E-9</v>
      </c>
      <c r="DL1193" s="30">
        <f t="shared" si="415"/>
        <v>3.1934290413844287E-9</v>
      </c>
      <c r="DN1193" s="36"/>
      <c r="DO1193" s="36"/>
      <c r="DP1193" s="36"/>
      <c r="DV1193" s="36"/>
      <c r="DW1193" s="36"/>
      <c r="DX1193" s="36"/>
      <c r="ED1193" s="36"/>
      <c r="EE1193" s="36"/>
      <c r="EF1193" s="36"/>
      <c r="EL1193" s="36"/>
      <c r="EM1193" s="36"/>
      <c r="EN1193" s="36"/>
      <c r="ET1193" s="36"/>
      <c r="EU1193" s="36"/>
      <c r="EV1193" s="36"/>
    </row>
    <row r="1194" spans="14:152" s="30" customFormat="1" ht="12.75">
      <c r="N1194" s="36"/>
      <c r="O1194" s="36"/>
      <c r="P1194" s="36"/>
      <c r="V1194" s="36"/>
      <c r="W1194" s="36"/>
      <c r="X1194" s="36"/>
      <c r="AD1194" s="36"/>
      <c r="AE1194" s="36"/>
      <c r="AF1194" s="36"/>
      <c r="AL1194" s="36"/>
      <c r="AM1194" s="36"/>
      <c r="AN1194" s="36"/>
      <c r="AT1194" s="36"/>
      <c r="AU1194" s="36"/>
      <c r="AV1194" s="36"/>
      <c r="BB1194" s="36"/>
      <c r="BC1194" s="36"/>
      <c r="BD1194" s="36"/>
      <c r="BJ1194" s="36"/>
      <c r="BK1194" s="36"/>
      <c r="BL1194" s="36"/>
      <c r="BR1194" s="36"/>
      <c r="BS1194" s="36"/>
      <c r="BT1194" s="36"/>
      <c r="BZ1194" s="36"/>
      <c r="CA1194" s="36"/>
      <c r="CB1194" s="36"/>
      <c r="CH1194" s="36"/>
      <c r="CI1194" s="36"/>
      <c r="CJ1194" s="36"/>
      <c r="CP1194" s="36"/>
      <c r="CQ1194" s="36"/>
      <c r="CR1194" s="36"/>
      <c r="CX1194" s="36"/>
      <c r="CY1194" s="36"/>
      <c r="CZ1194" s="36"/>
      <c r="DF1194" s="36">
        <v>6.9200000000000001E-9</v>
      </c>
      <c r="DG1194" s="36">
        <v>3.3873641811700002</v>
      </c>
      <c r="DH1194" s="36">
        <v>6489.2613984285999</v>
      </c>
      <c r="DI1194" s="30">
        <f t="shared" si="412"/>
        <v>2.6558679324334586E-9</v>
      </c>
      <c r="DJ1194" s="30">
        <f t="shared" si="413"/>
        <v>2.6496617269315993E-9</v>
      </c>
      <c r="DK1194" s="30">
        <f t="shared" si="414"/>
        <v>2.6496617374063123E-9</v>
      </c>
      <c r="DL1194" s="30">
        <f t="shared" si="415"/>
        <v>2.6496617374062664E-9</v>
      </c>
      <c r="DN1194" s="36"/>
      <c r="DO1194" s="36"/>
      <c r="DP1194" s="36"/>
      <c r="DV1194" s="36"/>
      <c r="DW1194" s="36"/>
      <c r="DX1194" s="36"/>
      <c r="ED1194" s="36"/>
      <c r="EE1194" s="36"/>
      <c r="EF1194" s="36"/>
      <c r="EL1194" s="36"/>
      <c r="EM1194" s="36"/>
      <c r="EN1194" s="36"/>
      <c r="ET1194" s="36"/>
      <c r="EU1194" s="36"/>
      <c r="EV1194" s="36"/>
    </row>
    <row r="1195" spans="14:152" s="30" customFormat="1" ht="12.75">
      <c r="N1195" s="36"/>
      <c r="O1195" s="36"/>
      <c r="P1195" s="36"/>
      <c r="V1195" s="36"/>
      <c r="W1195" s="36"/>
      <c r="X1195" s="36"/>
      <c r="AD1195" s="36"/>
      <c r="AE1195" s="36"/>
      <c r="AF1195" s="36"/>
      <c r="AL1195" s="36"/>
      <c r="AM1195" s="36"/>
      <c r="AN1195" s="36"/>
      <c r="AT1195" s="36"/>
      <c r="AU1195" s="36"/>
      <c r="AV1195" s="36"/>
      <c r="BB1195" s="36"/>
      <c r="BC1195" s="36"/>
      <c r="BD1195" s="36"/>
      <c r="BJ1195" s="36"/>
      <c r="BK1195" s="36"/>
      <c r="BL1195" s="36"/>
      <c r="BR1195" s="36"/>
      <c r="BS1195" s="36"/>
      <c r="BT1195" s="36"/>
      <c r="BZ1195" s="36"/>
      <c r="CA1195" s="36"/>
      <c r="CB1195" s="36"/>
      <c r="CH1195" s="36"/>
      <c r="CI1195" s="36"/>
      <c r="CJ1195" s="36"/>
      <c r="CP1195" s="36"/>
      <c r="CQ1195" s="36"/>
      <c r="CR1195" s="36"/>
      <c r="CX1195" s="36"/>
      <c r="CY1195" s="36"/>
      <c r="CZ1195" s="36"/>
      <c r="DF1195" s="36">
        <v>6.9399999999999996E-9</v>
      </c>
      <c r="DG1195" s="36">
        <v>3.0786380771399999</v>
      </c>
      <c r="DH1195" s="36">
        <v>316.60431797770002</v>
      </c>
      <c r="DI1195" s="30">
        <f t="shared" si="412"/>
        <v>1.7007999740580991E-9</v>
      </c>
      <c r="DJ1195" s="30">
        <f t="shared" si="413"/>
        <v>1.7011187331816668E-9</v>
      </c>
      <c r="DK1195" s="30">
        <f t="shared" si="414"/>
        <v>1.7011187326437821E-9</v>
      </c>
      <c r="DL1195" s="30">
        <f t="shared" si="415"/>
        <v>1.7011187326437835E-9</v>
      </c>
      <c r="DN1195" s="36"/>
      <c r="DO1195" s="36"/>
      <c r="DP1195" s="36"/>
      <c r="DV1195" s="36"/>
      <c r="DW1195" s="36"/>
      <c r="DX1195" s="36"/>
      <c r="ED1195" s="36"/>
      <c r="EE1195" s="36"/>
      <c r="EF1195" s="36"/>
      <c r="EL1195" s="36"/>
      <c r="EM1195" s="36"/>
      <c r="EN1195" s="36"/>
      <c r="ET1195" s="36"/>
      <c r="EU1195" s="36"/>
      <c r="EV1195" s="36"/>
    </row>
    <row r="1196" spans="14:152" s="30" customFormat="1" ht="12.75">
      <c r="N1196" s="36"/>
      <c r="O1196" s="36"/>
      <c r="P1196" s="36"/>
      <c r="V1196" s="36"/>
      <c r="W1196" s="36"/>
      <c r="X1196" s="36"/>
      <c r="AD1196" s="36"/>
      <c r="AE1196" s="36"/>
      <c r="AF1196" s="36"/>
      <c r="AL1196" s="36"/>
      <c r="AM1196" s="36"/>
      <c r="AN1196" s="36"/>
      <c r="AT1196" s="36"/>
      <c r="AU1196" s="36"/>
      <c r="AV1196" s="36"/>
      <c r="BB1196" s="36"/>
      <c r="BC1196" s="36"/>
      <c r="BD1196" s="36"/>
      <c r="BJ1196" s="36"/>
      <c r="BK1196" s="36"/>
      <c r="BL1196" s="36"/>
      <c r="BR1196" s="36"/>
      <c r="BS1196" s="36"/>
      <c r="BT1196" s="36"/>
      <c r="BZ1196" s="36"/>
      <c r="CA1196" s="36"/>
      <c r="CB1196" s="36"/>
      <c r="CH1196" s="36"/>
      <c r="CI1196" s="36"/>
      <c r="CJ1196" s="36"/>
      <c r="CP1196" s="36"/>
      <c r="CQ1196" s="36"/>
      <c r="CR1196" s="36"/>
      <c r="CX1196" s="36"/>
      <c r="CY1196" s="36"/>
      <c r="CZ1196" s="36"/>
      <c r="DF1196" s="36">
        <v>6.8999999999999997E-9</v>
      </c>
      <c r="DG1196" s="36">
        <v>5.8668131138000001</v>
      </c>
      <c r="DH1196" s="36">
        <v>316.17942133550002</v>
      </c>
      <c r="DI1196" s="30">
        <f t="shared" si="412"/>
        <v>-3.8883742739791024E-9</v>
      </c>
      <c r="DJ1196" s="30">
        <f t="shared" si="413"/>
        <v>-3.88864395104763E-9</v>
      </c>
      <c r="DK1196" s="30">
        <f t="shared" si="414"/>
        <v>-3.8886439505925723E-9</v>
      </c>
      <c r="DL1196" s="30">
        <f t="shared" si="415"/>
        <v>-3.8886439505925772E-9</v>
      </c>
      <c r="DN1196" s="36"/>
      <c r="DO1196" s="36"/>
      <c r="DP1196" s="36"/>
      <c r="DV1196" s="36"/>
      <c r="DW1196" s="36"/>
      <c r="DX1196" s="36"/>
      <c r="ED1196" s="36"/>
      <c r="EE1196" s="36"/>
      <c r="EF1196" s="36"/>
      <c r="EL1196" s="36"/>
      <c r="EM1196" s="36"/>
      <c r="EN1196" s="36"/>
      <c r="ET1196" s="36"/>
      <c r="EU1196" s="36"/>
      <c r="EV1196" s="36"/>
    </row>
    <row r="1197" spans="14:152" s="30" customFormat="1" ht="12.75">
      <c r="N1197" s="36"/>
      <c r="O1197" s="36"/>
      <c r="P1197" s="36"/>
      <c r="V1197" s="36"/>
      <c r="W1197" s="36"/>
      <c r="X1197" s="36"/>
      <c r="AD1197" s="36"/>
      <c r="AE1197" s="36"/>
      <c r="AF1197" s="36"/>
      <c r="AL1197" s="36"/>
      <c r="AM1197" s="36"/>
      <c r="AN1197" s="36"/>
      <c r="AT1197" s="36"/>
      <c r="AU1197" s="36"/>
      <c r="AV1197" s="36"/>
      <c r="BB1197" s="36"/>
      <c r="BC1197" s="36"/>
      <c r="BD1197" s="36"/>
      <c r="BJ1197" s="36"/>
      <c r="BK1197" s="36"/>
      <c r="BL1197" s="36"/>
      <c r="BR1197" s="36"/>
      <c r="BS1197" s="36"/>
      <c r="BT1197" s="36"/>
      <c r="BZ1197" s="36"/>
      <c r="CA1197" s="36"/>
      <c r="CB1197" s="36"/>
      <c r="CH1197" s="36"/>
      <c r="CI1197" s="36"/>
      <c r="CJ1197" s="36"/>
      <c r="CP1197" s="36"/>
      <c r="CQ1197" s="36"/>
      <c r="CR1197" s="36"/>
      <c r="CX1197" s="36"/>
      <c r="CY1197" s="36"/>
      <c r="CZ1197" s="36"/>
      <c r="DF1197" s="36">
        <v>7.1399999999999997E-9</v>
      </c>
      <c r="DG1197" s="36">
        <v>5.3870793340400001</v>
      </c>
      <c r="DH1197" s="36">
        <v>567.82400073240001</v>
      </c>
      <c r="DI1197" s="30">
        <f t="shared" si="412"/>
        <v>-4.4223095692133791E-9</v>
      </c>
      <c r="DJ1197" s="30">
        <f t="shared" si="413"/>
        <v>-4.4218332594160182E-9</v>
      </c>
      <c r="DK1197" s="30">
        <f t="shared" si="414"/>
        <v>-4.4218332602197904E-9</v>
      </c>
      <c r="DL1197" s="30">
        <f t="shared" si="415"/>
        <v>-4.421833260219788E-9</v>
      </c>
      <c r="DN1197" s="36"/>
      <c r="DO1197" s="36"/>
      <c r="DP1197" s="36"/>
      <c r="DV1197" s="36"/>
      <c r="DW1197" s="36"/>
      <c r="DX1197" s="36"/>
      <c r="ED1197" s="36"/>
      <c r="EE1197" s="36"/>
      <c r="EF1197" s="36"/>
      <c r="EL1197" s="36"/>
      <c r="EM1197" s="36"/>
      <c r="EN1197" s="36"/>
      <c r="ET1197" s="36"/>
      <c r="EU1197" s="36"/>
      <c r="EV1197" s="36"/>
    </row>
    <row r="1198" spans="14:152" s="30" customFormat="1" ht="12.75">
      <c r="N1198" s="36"/>
      <c r="O1198" s="36"/>
      <c r="P1198" s="36"/>
      <c r="V1198" s="36"/>
      <c r="W1198" s="36"/>
      <c r="X1198" s="36"/>
      <c r="AD1198" s="36"/>
      <c r="AE1198" s="36"/>
      <c r="AF1198" s="36"/>
      <c r="AL1198" s="36"/>
      <c r="AM1198" s="36"/>
      <c r="AN1198" s="36"/>
      <c r="AT1198" s="36"/>
      <c r="AU1198" s="36"/>
      <c r="AV1198" s="36"/>
      <c r="BB1198" s="36"/>
      <c r="BC1198" s="36"/>
      <c r="BD1198" s="36"/>
      <c r="BJ1198" s="36"/>
      <c r="BK1198" s="36"/>
      <c r="BL1198" s="36"/>
      <c r="BR1198" s="36"/>
      <c r="BS1198" s="36"/>
      <c r="BT1198" s="36"/>
      <c r="BZ1198" s="36"/>
      <c r="CA1198" s="36"/>
      <c r="CB1198" s="36"/>
      <c r="CH1198" s="36"/>
      <c r="CI1198" s="36"/>
      <c r="CJ1198" s="36"/>
      <c r="CP1198" s="36"/>
      <c r="CQ1198" s="36"/>
      <c r="CR1198" s="36"/>
      <c r="CX1198" s="36"/>
      <c r="CY1198" s="36"/>
      <c r="CZ1198" s="36"/>
      <c r="DF1198" s="36">
        <v>7.6700000000000002E-9</v>
      </c>
      <c r="DG1198" s="36">
        <v>0.1208184965</v>
      </c>
      <c r="DH1198" s="36">
        <v>485.8806710545</v>
      </c>
      <c r="DI1198" s="30">
        <f t="shared" si="412"/>
        <v>-6.4639520336823566E-9</v>
      </c>
      <c r="DJ1198" s="30">
        <f t="shared" si="413"/>
        <v>-6.4642521972137755E-9</v>
      </c>
      <c r="DK1198" s="30">
        <f t="shared" si="414"/>
        <v>-6.4642521967072952E-9</v>
      </c>
      <c r="DL1198" s="30">
        <f t="shared" si="415"/>
        <v>-6.4642521967072969E-9</v>
      </c>
      <c r="DN1198" s="36"/>
      <c r="DO1198" s="36"/>
      <c r="DP1198" s="36"/>
      <c r="DV1198" s="36"/>
      <c r="DW1198" s="36"/>
      <c r="DX1198" s="36"/>
      <c r="ED1198" s="36"/>
      <c r="EE1198" s="36"/>
      <c r="EF1198" s="36"/>
      <c r="EL1198" s="36"/>
      <c r="EM1198" s="36"/>
      <c r="EN1198" s="36"/>
      <c r="ET1198" s="36"/>
      <c r="EU1198" s="36"/>
      <c r="EV1198" s="36"/>
    </row>
    <row r="1199" spans="14:152" s="30" customFormat="1" ht="12.75">
      <c r="N1199" s="36"/>
      <c r="O1199" s="36"/>
      <c r="P1199" s="36"/>
      <c r="V1199" s="36"/>
      <c r="W1199" s="36"/>
      <c r="X1199" s="36"/>
      <c r="AD1199" s="36"/>
      <c r="AE1199" s="36"/>
      <c r="AF1199" s="36"/>
      <c r="AL1199" s="36"/>
      <c r="AM1199" s="36"/>
      <c r="AN1199" s="36"/>
      <c r="AT1199" s="36"/>
      <c r="AU1199" s="36"/>
      <c r="AV1199" s="36"/>
      <c r="BB1199" s="36"/>
      <c r="BC1199" s="36"/>
      <c r="BD1199" s="36"/>
      <c r="BJ1199" s="36"/>
      <c r="BK1199" s="36"/>
      <c r="BL1199" s="36"/>
      <c r="BR1199" s="36"/>
      <c r="BS1199" s="36"/>
      <c r="BT1199" s="36"/>
      <c r="BZ1199" s="36"/>
      <c r="CA1199" s="36"/>
      <c r="CB1199" s="36"/>
      <c r="CH1199" s="36"/>
      <c r="CI1199" s="36"/>
      <c r="CJ1199" s="36"/>
      <c r="CP1199" s="36"/>
      <c r="CQ1199" s="36"/>
      <c r="CR1199" s="36"/>
      <c r="CX1199" s="36"/>
      <c r="CY1199" s="36"/>
      <c r="CZ1199" s="36"/>
      <c r="DF1199" s="36">
        <v>8.2000000000000006E-9</v>
      </c>
      <c r="DG1199" s="36">
        <v>1.8787724566399999</v>
      </c>
      <c r="DH1199" s="36">
        <v>499.89531673499999</v>
      </c>
      <c r="DI1199" s="30">
        <f t="shared" si="412"/>
        <v>5.1424634732366626E-9</v>
      </c>
      <c r="DJ1199" s="30">
        <f t="shared" si="413"/>
        <v>5.1419856855984077E-9</v>
      </c>
      <c r="DK1199" s="30">
        <f t="shared" si="414"/>
        <v>5.1419856864046706E-9</v>
      </c>
      <c r="DL1199" s="30">
        <f t="shared" si="415"/>
        <v>5.1419856864046673E-9</v>
      </c>
      <c r="DN1199" s="36"/>
      <c r="DO1199" s="36"/>
      <c r="DP1199" s="36"/>
      <c r="DV1199" s="36"/>
      <c r="DW1199" s="36"/>
      <c r="DX1199" s="36"/>
      <c r="ED1199" s="36"/>
      <c r="EE1199" s="36"/>
      <c r="EF1199" s="36"/>
      <c r="EL1199" s="36"/>
      <c r="EM1199" s="36"/>
      <c r="EN1199" s="36"/>
      <c r="ET1199" s="36"/>
      <c r="EU1199" s="36"/>
      <c r="EV1199" s="36"/>
    </row>
    <row r="1200" spans="14:152" s="30" customFormat="1" ht="12.75">
      <c r="N1200" s="36"/>
      <c r="O1200" s="36"/>
      <c r="P1200" s="36"/>
      <c r="V1200" s="36"/>
      <c r="W1200" s="36"/>
      <c r="X1200" s="36"/>
      <c r="AD1200" s="36"/>
      <c r="AE1200" s="36"/>
      <c r="AF1200" s="36"/>
      <c r="AL1200" s="36"/>
      <c r="AM1200" s="36"/>
      <c r="AN1200" s="36"/>
      <c r="AT1200" s="36"/>
      <c r="AU1200" s="36"/>
      <c r="AV1200" s="36"/>
      <c r="BB1200" s="36"/>
      <c r="BC1200" s="36"/>
      <c r="BD1200" s="36"/>
      <c r="BJ1200" s="36"/>
      <c r="BK1200" s="36"/>
      <c r="BL1200" s="36"/>
      <c r="BR1200" s="36"/>
      <c r="BS1200" s="36"/>
      <c r="BT1200" s="36"/>
      <c r="BZ1200" s="36"/>
      <c r="CA1200" s="36"/>
      <c r="CB1200" s="36"/>
      <c r="CH1200" s="36"/>
      <c r="CI1200" s="36"/>
      <c r="CJ1200" s="36"/>
      <c r="CP1200" s="36"/>
      <c r="CQ1200" s="36"/>
      <c r="CR1200" s="36"/>
      <c r="CX1200" s="36"/>
      <c r="CY1200" s="36"/>
      <c r="CZ1200" s="36"/>
      <c r="DF1200" s="36">
        <v>7.0500000000000003E-9</v>
      </c>
      <c r="DG1200" s="36">
        <v>0.57839934868999998</v>
      </c>
      <c r="DH1200" s="36">
        <v>1053.7528558967001</v>
      </c>
      <c r="DI1200" s="30">
        <f t="shared" si="412"/>
        <v>3.6958853772897053E-9</v>
      </c>
      <c r="DJ1200" s="30">
        <f t="shared" si="413"/>
        <v>3.6968319776405555E-9</v>
      </c>
      <c r="DK1200" s="30">
        <f t="shared" si="414"/>
        <v>3.6968319760433028E-9</v>
      </c>
      <c r="DL1200" s="30">
        <f t="shared" si="415"/>
        <v>3.6968319760433073E-9</v>
      </c>
      <c r="DN1200" s="36"/>
      <c r="DO1200" s="36"/>
      <c r="DP1200" s="36"/>
      <c r="DV1200" s="36"/>
      <c r="DW1200" s="36"/>
      <c r="DX1200" s="36"/>
      <c r="ED1200" s="36"/>
      <c r="EE1200" s="36"/>
      <c r="EF1200" s="36"/>
      <c r="EL1200" s="36"/>
      <c r="EM1200" s="36"/>
      <c r="EN1200" s="36"/>
      <c r="ET1200" s="36"/>
      <c r="EU1200" s="36"/>
      <c r="EV1200" s="36"/>
    </row>
    <row r="1201" spans="14:152" s="30" customFormat="1" ht="12.75">
      <c r="N1201" s="36"/>
      <c r="O1201" s="36"/>
      <c r="P1201" s="36"/>
      <c r="V1201" s="36"/>
      <c r="W1201" s="36"/>
      <c r="X1201" s="36"/>
      <c r="AD1201" s="36"/>
      <c r="AE1201" s="36"/>
      <c r="AF1201" s="36"/>
      <c r="AL1201" s="36"/>
      <c r="AM1201" s="36"/>
      <c r="AN1201" s="36"/>
      <c r="AT1201" s="36"/>
      <c r="AU1201" s="36"/>
      <c r="AV1201" s="36"/>
      <c r="BB1201" s="36"/>
      <c r="BC1201" s="36"/>
      <c r="BD1201" s="36"/>
      <c r="BJ1201" s="36"/>
      <c r="BK1201" s="36"/>
      <c r="BL1201" s="36"/>
      <c r="BR1201" s="36"/>
      <c r="BS1201" s="36"/>
      <c r="BT1201" s="36"/>
      <c r="BZ1201" s="36"/>
      <c r="CA1201" s="36"/>
      <c r="CB1201" s="36"/>
      <c r="CH1201" s="36"/>
      <c r="CI1201" s="36"/>
      <c r="CJ1201" s="36"/>
      <c r="CP1201" s="36"/>
      <c r="CQ1201" s="36"/>
      <c r="CR1201" s="36"/>
      <c r="CX1201" s="36"/>
      <c r="CY1201" s="36"/>
      <c r="CZ1201" s="36"/>
      <c r="DF1201" s="36">
        <v>6.8400000000000004E-9</v>
      </c>
      <c r="DG1201" s="36">
        <v>4.8844227062999996</v>
      </c>
      <c r="DH1201" s="36">
        <v>2545.3620512543998</v>
      </c>
      <c r="DI1201" s="30">
        <f t="shared" si="412"/>
        <v>-6.7086974677482215E-9</v>
      </c>
      <c r="DJ1201" s="30">
        <f t="shared" si="413"/>
        <v>-6.7092049929374582E-9</v>
      </c>
      <c r="DK1201" s="30">
        <f t="shared" si="414"/>
        <v>-6.709204992081859E-9</v>
      </c>
      <c r="DL1201" s="30">
        <f t="shared" si="415"/>
        <v>-6.709204992081859E-9</v>
      </c>
      <c r="DN1201" s="36"/>
      <c r="DO1201" s="36"/>
      <c r="DP1201" s="36"/>
      <c r="DV1201" s="36"/>
      <c r="DW1201" s="36"/>
      <c r="DX1201" s="36"/>
      <c r="ED1201" s="36"/>
      <c r="EE1201" s="36"/>
      <c r="EF1201" s="36"/>
      <c r="EL1201" s="36"/>
      <c r="EM1201" s="36"/>
      <c r="EN1201" s="36"/>
      <c r="ET1201" s="36"/>
      <c r="EU1201" s="36"/>
      <c r="EV1201" s="36"/>
    </row>
    <row r="1202" spans="14:152" s="30" customFormat="1" ht="12.75">
      <c r="N1202" s="36"/>
      <c r="O1202" s="36"/>
      <c r="P1202" s="36"/>
      <c r="V1202" s="36"/>
      <c r="W1202" s="36"/>
      <c r="X1202" s="36"/>
      <c r="AD1202" s="36"/>
      <c r="AE1202" s="36"/>
      <c r="AF1202" s="36"/>
      <c r="AL1202" s="36"/>
      <c r="AM1202" s="36"/>
      <c r="AN1202" s="36"/>
      <c r="AT1202" s="36"/>
      <c r="AU1202" s="36"/>
      <c r="AV1202" s="36"/>
      <c r="BB1202" s="36"/>
      <c r="BC1202" s="36"/>
      <c r="BD1202" s="36"/>
      <c r="BJ1202" s="36"/>
      <c r="BK1202" s="36"/>
      <c r="BL1202" s="36"/>
      <c r="BR1202" s="36"/>
      <c r="BS1202" s="36"/>
      <c r="BT1202" s="36"/>
      <c r="BZ1202" s="36"/>
      <c r="CA1202" s="36"/>
      <c r="CB1202" s="36"/>
      <c r="CH1202" s="36"/>
      <c r="CI1202" s="36"/>
      <c r="CJ1202" s="36"/>
      <c r="CP1202" s="36"/>
      <c r="CQ1202" s="36"/>
      <c r="CR1202" s="36"/>
      <c r="CX1202" s="36"/>
      <c r="CY1202" s="36"/>
      <c r="CZ1202" s="36"/>
      <c r="DF1202" s="36">
        <v>6.89E-9</v>
      </c>
      <c r="DG1202" s="36">
        <v>6.1429639525299997</v>
      </c>
      <c r="DH1202" s="36">
        <v>622.48879857470001</v>
      </c>
      <c r="DI1202" s="30">
        <f t="shared" si="412"/>
        <v>-6.2038908738615315E-9</v>
      </c>
      <c r="DJ1202" s="30">
        <f t="shared" si="413"/>
        <v>-6.2036116559425978E-9</v>
      </c>
      <c r="DK1202" s="30">
        <f t="shared" si="414"/>
        <v>-6.203611656413807E-9</v>
      </c>
      <c r="DL1202" s="30">
        <f t="shared" si="415"/>
        <v>-6.2036116564138054E-9</v>
      </c>
      <c r="DN1202" s="36"/>
      <c r="DO1202" s="36"/>
      <c r="DP1202" s="36"/>
      <c r="DV1202" s="36"/>
      <c r="DW1202" s="36"/>
      <c r="DX1202" s="36"/>
      <c r="ED1202" s="36"/>
      <c r="EE1202" s="36"/>
      <c r="EF1202" s="36"/>
      <c r="EL1202" s="36"/>
      <c r="EM1202" s="36"/>
      <c r="EN1202" s="36"/>
      <c r="ET1202" s="36"/>
      <c r="EU1202" s="36"/>
      <c r="EV1202" s="36"/>
    </row>
    <row r="1203" spans="14:152" s="30" customFormat="1" ht="12.75">
      <c r="N1203" s="36"/>
      <c r="O1203" s="36"/>
      <c r="P1203" s="36"/>
      <c r="V1203" s="36"/>
      <c r="W1203" s="36"/>
      <c r="X1203" s="36"/>
      <c r="AD1203" s="36"/>
      <c r="AE1203" s="36"/>
      <c r="AF1203" s="36"/>
      <c r="AL1203" s="36"/>
      <c r="AM1203" s="36"/>
      <c r="AN1203" s="36"/>
      <c r="AT1203" s="36"/>
      <c r="AU1203" s="36"/>
      <c r="AV1203" s="36"/>
      <c r="BB1203" s="36"/>
      <c r="BC1203" s="36"/>
      <c r="BD1203" s="36"/>
      <c r="BJ1203" s="36"/>
      <c r="BK1203" s="36"/>
      <c r="BL1203" s="36"/>
      <c r="BR1203" s="36"/>
      <c r="BS1203" s="36"/>
      <c r="BT1203" s="36"/>
      <c r="BZ1203" s="36"/>
      <c r="CA1203" s="36"/>
      <c r="CB1203" s="36"/>
      <c r="CH1203" s="36"/>
      <c r="CI1203" s="36"/>
      <c r="CJ1203" s="36"/>
      <c r="CP1203" s="36"/>
      <c r="CQ1203" s="36"/>
      <c r="CR1203" s="36"/>
      <c r="CX1203" s="36"/>
      <c r="CY1203" s="36"/>
      <c r="CZ1203" s="36"/>
      <c r="DF1203" s="36">
        <v>8.2299999999999999E-9</v>
      </c>
      <c r="DG1203" s="36">
        <v>3.5022475588400002</v>
      </c>
      <c r="DH1203" s="36">
        <v>877.57540414020002</v>
      </c>
      <c r="DI1203" s="30">
        <f t="shared" si="412"/>
        <v>1.6935879435917056E-9</v>
      </c>
      <c r="DJ1203" s="30">
        <f t="shared" si="413"/>
        <v>1.6925303143844194E-9</v>
      </c>
      <c r="DK1203" s="30">
        <f t="shared" si="414"/>
        <v>1.6925303161691365E-9</v>
      </c>
      <c r="DL1203" s="30">
        <f t="shared" si="415"/>
        <v>1.6925303161691294E-9</v>
      </c>
      <c r="DN1203" s="36"/>
      <c r="DO1203" s="36"/>
      <c r="DP1203" s="36"/>
      <c r="DV1203" s="36"/>
      <c r="DW1203" s="36"/>
      <c r="DX1203" s="36"/>
      <c r="ED1203" s="36"/>
      <c r="EE1203" s="36"/>
      <c r="EF1203" s="36"/>
      <c r="EL1203" s="36"/>
      <c r="EM1203" s="36"/>
      <c r="EN1203" s="36"/>
      <c r="ET1203" s="36"/>
      <c r="EU1203" s="36"/>
      <c r="EV1203" s="36"/>
    </row>
    <row r="1204" spans="14:152" s="30" customFormat="1" ht="12.75">
      <c r="N1204" s="36"/>
      <c r="O1204" s="36"/>
      <c r="P1204" s="36"/>
      <c r="V1204" s="36"/>
      <c r="W1204" s="36"/>
      <c r="X1204" s="36"/>
      <c r="AD1204" s="36"/>
      <c r="AE1204" s="36"/>
      <c r="AF1204" s="36"/>
      <c r="AL1204" s="36"/>
      <c r="AM1204" s="36"/>
      <c r="AN1204" s="36"/>
      <c r="AT1204" s="36"/>
      <c r="AU1204" s="36"/>
      <c r="AV1204" s="36"/>
      <c r="BB1204" s="36"/>
      <c r="BC1204" s="36"/>
      <c r="BD1204" s="36"/>
      <c r="BJ1204" s="36"/>
      <c r="BK1204" s="36"/>
      <c r="BL1204" s="36"/>
      <c r="BR1204" s="36"/>
      <c r="BS1204" s="36"/>
      <c r="BT1204" s="36"/>
      <c r="BZ1204" s="36"/>
      <c r="CA1204" s="36"/>
      <c r="CB1204" s="36"/>
      <c r="CH1204" s="36"/>
      <c r="CI1204" s="36"/>
      <c r="CJ1204" s="36"/>
      <c r="CP1204" s="36"/>
      <c r="CQ1204" s="36"/>
      <c r="CR1204" s="36"/>
      <c r="CX1204" s="36"/>
      <c r="CY1204" s="36"/>
      <c r="CZ1204" s="36"/>
      <c r="DF1204" s="36">
        <v>8.2700000000000006E-9</v>
      </c>
      <c r="DG1204" s="36">
        <v>2.59300433753</v>
      </c>
      <c r="DH1204" s="36">
        <v>232.942815411</v>
      </c>
      <c r="DI1204" s="30">
        <f t="shared" si="412"/>
        <v>2.20077092932312E-9</v>
      </c>
      <c r="DJ1204" s="30">
        <f t="shared" si="413"/>
        <v>2.2010487996998248E-9</v>
      </c>
      <c r="DK1204" s="30">
        <f t="shared" si="414"/>
        <v>2.2010487992309367E-9</v>
      </c>
      <c r="DL1204" s="30">
        <f t="shared" si="415"/>
        <v>2.2010487992309383E-9</v>
      </c>
      <c r="DN1204" s="36"/>
      <c r="DO1204" s="36"/>
      <c r="DP1204" s="36"/>
      <c r="DV1204" s="36"/>
      <c r="DW1204" s="36"/>
      <c r="DX1204" s="36"/>
      <c r="ED1204" s="36"/>
      <c r="EE1204" s="36"/>
      <c r="EF1204" s="36"/>
      <c r="EL1204" s="36"/>
      <c r="EM1204" s="36"/>
      <c r="EN1204" s="36"/>
      <c r="ET1204" s="36"/>
      <c r="EU1204" s="36"/>
      <c r="EV1204" s="36"/>
    </row>
    <row r="1205" spans="14:152" s="30" customFormat="1" ht="12.75">
      <c r="N1205" s="36"/>
      <c r="O1205" s="36"/>
      <c r="P1205" s="36"/>
      <c r="V1205" s="36"/>
      <c r="W1205" s="36"/>
      <c r="X1205" s="36"/>
      <c r="AD1205" s="36"/>
      <c r="AE1205" s="36"/>
      <c r="AF1205" s="36"/>
      <c r="AL1205" s="36"/>
      <c r="AM1205" s="36"/>
      <c r="AN1205" s="36"/>
      <c r="AT1205" s="36"/>
      <c r="AU1205" s="36"/>
      <c r="AV1205" s="36"/>
      <c r="BB1205" s="36"/>
      <c r="BC1205" s="36"/>
      <c r="BD1205" s="36"/>
      <c r="BJ1205" s="36"/>
      <c r="BK1205" s="36"/>
      <c r="BL1205" s="36"/>
      <c r="BR1205" s="36"/>
      <c r="BS1205" s="36"/>
      <c r="BT1205" s="36"/>
      <c r="BZ1205" s="36"/>
      <c r="CA1205" s="36"/>
      <c r="CB1205" s="36"/>
      <c r="CH1205" s="36"/>
      <c r="CI1205" s="36"/>
      <c r="CJ1205" s="36"/>
      <c r="CP1205" s="36"/>
      <c r="CQ1205" s="36"/>
      <c r="CR1205" s="36"/>
      <c r="CX1205" s="36"/>
      <c r="CY1205" s="36"/>
      <c r="CZ1205" s="36"/>
      <c r="DF1205" s="36">
        <v>7.3499999999999996E-9</v>
      </c>
      <c r="DG1205" s="36">
        <v>3.05650026582</v>
      </c>
      <c r="DH1205" s="36">
        <v>66.917292041099998</v>
      </c>
      <c r="DI1205" s="30">
        <f t="shared" si="412"/>
        <v>-6.598596122448941E-9</v>
      </c>
      <c r="DJ1205" s="30">
        <f t="shared" si="413"/>
        <v>-6.5985637046383226E-9</v>
      </c>
      <c r="DK1205" s="30">
        <f t="shared" si="414"/>
        <v>-6.5985637046930257E-9</v>
      </c>
      <c r="DL1205" s="30">
        <f t="shared" si="415"/>
        <v>-6.5985637046930257E-9</v>
      </c>
      <c r="DN1205" s="36"/>
      <c r="DO1205" s="36"/>
      <c r="DP1205" s="36"/>
      <c r="DV1205" s="36"/>
      <c r="DW1205" s="36"/>
      <c r="DX1205" s="36"/>
      <c r="ED1205" s="36"/>
      <c r="EE1205" s="36"/>
      <c r="EF1205" s="36"/>
      <c r="EL1205" s="36"/>
      <c r="EM1205" s="36"/>
      <c r="EN1205" s="36"/>
      <c r="ET1205" s="36"/>
      <c r="EU1205" s="36"/>
      <c r="EV1205" s="36"/>
    </row>
  </sheetData>
  <sheetProtection sheet="1" objects="1" scenarios="1"/>
  <customSheetViews>
    <customSheetView guid="{CF7DD578-E3A2-43CE-B6A7-FBD754B1EE99}" scale="115">
      <selection activeCell="I2" sqref="I2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91"/>
  <sheetViews>
    <sheetView zoomScale="115" zoomScaleNormal="115" workbookViewId="0">
      <selection activeCell="F3" sqref="F3"/>
    </sheetView>
  </sheetViews>
  <sheetFormatPr defaultColWidth="9.140625" defaultRowHeight="12.6" customHeight="1"/>
  <cols>
    <col min="1" max="1" width="12.28515625" customWidth="1"/>
    <col min="2" max="2" width="11.140625" customWidth="1"/>
    <col min="3" max="3" width="11.28515625" customWidth="1"/>
    <col min="4" max="4" width="7.5703125" customWidth="1"/>
    <col min="5" max="5" width="7.42578125" customWidth="1"/>
    <col min="6" max="6" width="7.5703125" customWidth="1"/>
    <col min="7" max="7" width="10.85546875" customWidth="1"/>
    <col min="8" max="8" width="11.42578125" bestFit="1" customWidth="1"/>
    <col min="9" max="9" width="12" bestFit="1" customWidth="1"/>
    <col min="10" max="10" width="11.42578125" bestFit="1" customWidth="1"/>
    <col min="11" max="11" width="11.42578125" customWidth="1"/>
  </cols>
  <sheetData>
    <row r="1" spans="1:19" s="6" customFormat="1" ht="38.25">
      <c r="A1" s="44" t="s">
        <v>343</v>
      </c>
      <c r="B1" s="45" t="s">
        <v>344</v>
      </c>
      <c r="C1" s="45" t="s">
        <v>345</v>
      </c>
      <c r="D1" s="46" t="s">
        <v>309</v>
      </c>
      <c r="E1" s="46" t="s">
        <v>102</v>
      </c>
      <c r="F1" s="47" t="s">
        <v>310</v>
      </c>
      <c r="G1" s="47" t="s">
        <v>378</v>
      </c>
      <c r="H1" s="47" t="s">
        <v>383</v>
      </c>
      <c r="I1" s="47" t="s">
        <v>5</v>
      </c>
      <c r="J1" s="47" t="s">
        <v>9</v>
      </c>
      <c r="K1" s="76" t="s">
        <v>409</v>
      </c>
      <c r="L1" s="6" t="s">
        <v>379</v>
      </c>
      <c r="M1" s="6" t="s">
        <v>380</v>
      </c>
      <c r="N1" s="6" t="s">
        <v>381</v>
      </c>
      <c r="O1" s="6" t="s">
        <v>382</v>
      </c>
      <c r="P1" s="6" t="s">
        <v>384</v>
      </c>
      <c r="Q1" s="6" t="s">
        <v>385</v>
      </c>
      <c r="R1" s="6" t="s">
        <v>386</v>
      </c>
      <c r="S1" s="6" t="s">
        <v>390</v>
      </c>
    </row>
    <row r="2" spans="1:19" s="6" customFormat="1" ht="12.95" customHeight="1">
      <c r="A2" s="48" t="s">
        <v>127</v>
      </c>
      <c r="B2" s="49">
        <f>MOD(Sun!$C$32-GAST,DEGSinCIRCLE)</f>
        <v>275.48178680611898</v>
      </c>
      <c r="C2" s="50">
        <f>Sun!B31</f>
        <v>23.342630016628245</v>
      </c>
      <c r="D2" s="51">
        <f xml:space="preserve"> 60 * DEGREES( ASIN( EQ_EARTH_RADIUS / 1 / KMSinAU ) )</f>
        <v>0.14656913360636153</v>
      </c>
      <c r="E2" s="9">
        <f>Sun!C16</f>
        <v>15.74397688020202</v>
      </c>
      <c r="F2" s="52" t="str">
        <f>""</f>
        <v/>
      </c>
      <c r="G2" s="130">
        <f t="shared" ref="G2:G33" si="0">MOD(GAST + B2,DEGSinCIRCLE)</f>
        <v>303.70204380968005</v>
      </c>
      <c r="H2" s="130">
        <f t="shared" ref="H2:H33" si="1">MOD((G2 + ALong),DEGSinCIRCLE)</f>
        <v>259.0003771430134</v>
      </c>
      <c r="I2" s="70">
        <f>DEGREES(ASIN(N2*L2+O2*M2*P2))</f>
        <v>2.659428097084477</v>
      </c>
      <c r="J2" s="70">
        <f t="shared" ref="J2:J34" si="2">IF(H2&gt;180,S2,360-S2)</f>
        <v>64.45617044014412</v>
      </c>
      <c r="K2" s="70">
        <f t="shared" ref="K2:K33" si="3">ACOS(     SIN(RADIANS(C2))  *   SIN(QBodyLat)   +   COS(RADIANS(C2)) *  COS(QBodyLat)   *   COS(RADIANS(360-G2)-QBodyLong)         )</f>
        <v>1.1569693939392374</v>
      </c>
      <c r="L2" s="6">
        <f t="shared" ref="L2:L34" si="4">SIN(RADIANS(C2))</f>
        <v>0.39622874848851075</v>
      </c>
      <c r="M2" s="6">
        <f t="shared" ref="M2:M34" si="5">COS(RADIANS(C2))</f>
        <v>0.91815182778842652</v>
      </c>
      <c r="N2" s="6">
        <f t="shared" ref="N2:N33" si="6">SinALat</f>
        <v>0.49999999999999994</v>
      </c>
      <c r="O2" s="6">
        <f t="shared" ref="O2:O33" si="7">CosALat</f>
        <v>0.86602540378443871</v>
      </c>
      <c r="P2" s="6">
        <f t="shared" ref="P2:P34" si="8">COS(RADIANS(H2))</f>
        <v>-0.19080253392207119</v>
      </c>
      <c r="Q2" s="6">
        <f t="shared" ref="Q2:Q34" si="9">SIN(RADIANS(I2))</f>
        <v>4.6399111763209655E-2</v>
      </c>
      <c r="R2" s="6">
        <f t="shared" ref="R2:R34" si="10">COS(RADIANS(I2))</f>
        <v>0.99892298122907608</v>
      </c>
      <c r="S2" s="6">
        <f>DEGREES(ACOS((L2-N2*Q2)/(O2*R2)))</f>
        <v>64.45617044014412</v>
      </c>
    </row>
    <row r="3" spans="1:19" s="6" customFormat="1" ht="12.75">
      <c r="A3" s="48" t="s">
        <v>304</v>
      </c>
      <c r="B3" s="49">
        <f>MOD(Moon!$E$31-GAST,DEGSinCIRCLE)</f>
        <v>192.24189632089133</v>
      </c>
      <c r="C3" s="50">
        <f>Moon!D30</f>
        <v>0.1265829354753038</v>
      </c>
      <c r="D3" s="51">
        <f>Moon!G25</f>
        <v>58.400961985554403</v>
      </c>
      <c r="E3" s="9">
        <f>Moon!E25</f>
        <v>15.913158431521449</v>
      </c>
      <c r="F3" s="52" t="str">
        <f>TEXT(Moon!D36,"#0") &amp; "%"</f>
        <v>45%</v>
      </c>
      <c r="G3" s="70">
        <f t="shared" si="0"/>
        <v>220.4621533244524</v>
      </c>
      <c r="H3" s="70">
        <f t="shared" si="1"/>
        <v>175.76048665778575</v>
      </c>
      <c r="I3" s="70">
        <f t="shared" ref="I3:I66" si="11">DEGREES(ASIN(N3*L3+O3*M3*P3))</f>
        <v>-59.603997749038122</v>
      </c>
      <c r="J3" s="70">
        <f t="shared" si="2"/>
        <v>351.59866853338303</v>
      </c>
      <c r="K3" s="70">
        <f t="shared" si="3"/>
        <v>2.6185871602280972</v>
      </c>
      <c r="L3" s="6">
        <f t="shared" si="4"/>
        <v>2.2092872036429266E-3</v>
      </c>
      <c r="M3" s="6">
        <f t="shared" si="5"/>
        <v>0.99999755952204794</v>
      </c>
      <c r="N3" s="6">
        <f t="shared" si="6"/>
        <v>0.49999999999999994</v>
      </c>
      <c r="O3" s="6">
        <f t="shared" si="7"/>
        <v>0.86602540378443871</v>
      </c>
      <c r="P3" s="6">
        <f t="shared" si="8"/>
        <v>-0.99726373222891918</v>
      </c>
      <c r="Q3" s="6">
        <f t="shared" si="9"/>
        <v>-0.86254897504854622</v>
      </c>
      <c r="R3" s="6">
        <f t="shared" si="10"/>
        <v>0.50597358196125453</v>
      </c>
      <c r="S3" s="6">
        <f t="shared" ref="S3:S66" si="12">DEGREES(ACOS((L3-N3*Q3)/(O3*R3)))</f>
        <v>8.401331466616984</v>
      </c>
    </row>
    <row r="4" spans="1:19" s="6" customFormat="1" ht="12.75">
      <c r="A4" s="89" t="s">
        <v>428</v>
      </c>
      <c r="B4" s="49">
        <f>MOD(Mercury!$E$141-GAST,DEGSinCIRCLE)</f>
        <v>261.48400329798193</v>
      </c>
      <c r="C4" s="50">
        <f>Mercury!D140</f>
        <v>21.26193610227055</v>
      </c>
      <c r="D4" s="51">
        <f>Mercury!D114</f>
        <v>0.25049109963809851</v>
      </c>
      <c r="E4" s="9">
        <f>Mercury!C114</f>
        <v>9.5705700282325848E-2</v>
      </c>
      <c r="F4" s="52" t="str">
        <f>TEXT(Mercury!F146,"0.0")</f>
        <v>3.2</v>
      </c>
      <c r="G4" s="70">
        <f t="shared" si="0"/>
        <v>289.704260301543</v>
      </c>
      <c r="H4" s="70">
        <f t="shared" si="1"/>
        <v>245.00259363487635</v>
      </c>
      <c r="I4" s="70">
        <f>DEGREES(ASIN(N4*L4+O4*M4*P4))</f>
        <v>-9.1915909230801383</v>
      </c>
      <c r="J4" s="70">
        <f>IF(H4&gt;180,S4,360-S4)</f>
        <v>58.828495745027716</v>
      </c>
      <c r="K4" s="70">
        <f t="shared" si="3"/>
        <v>1.3853689000300069</v>
      </c>
      <c r="L4" s="6">
        <f>SIN(RADIANS(C4))</f>
        <v>0.36263219029006594</v>
      </c>
      <c r="M4" s="6">
        <f>COS(RADIANS(C4))</f>
        <v>0.93193234441424422</v>
      </c>
      <c r="N4" s="6">
        <f t="shared" si="6"/>
        <v>0.49999999999999994</v>
      </c>
      <c r="O4" s="6">
        <f t="shared" si="7"/>
        <v>0.86602540378443871</v>
      </c>
      <c r="P4" s="6">
        <f>COS(RADIANS(H4))</f>
        <v>-0.42257723504879369</v>
      </c>
      <c r="Q4" s="6">
        <f>SIN(RADIANS(I4))</f>
        <v>-0.15973630785104745</v>
      </c>
      <c r="R4" s="6">
        <f>COS(RADIANS(I4))</f>
        <v>0.98715971957637905</v>
      </c>
      <c r="S4" s="6">
        <f>DEGREES(ACOS((L4-N4*Q4)/(O4*R4)))</f>
        <v>58.828495745027716</v>
      </c>
    </row>
    <row r="5" spans="1:19" s="6" customFormat="1" ht="12.75">
      <c r="A5" s="48" t="s">
        <v>305</v>
      </c>
      <c r="B5" s="49">
        <f>MOD(Venus!$E$141-GAST,DEGSinCIRCLE)</f>
        <v>236.08873983781166</v>
      </c>
      <c r="C5" s="50">
        <f>Venus!D140</f>
        <v>21.811141763921569</v>
      </c>
      <c r="D5" s="51">
        <f>Venus!D115</f>
        <v>0.12066874433042629</v>
      </c>
      <c r="E5" s="9">
        <f>Venus!C115</f>
        <v>0.11443716047754894</v>
      </c>
      <c r="F5" s="52" t="str">
        <f>TEXT(Venus!F146,"0.0")</f>
        <v>-4.0</v>
      </c>
      <c r="G5" s="70">
        <f t="shared" si="0"/>
        <v>264.30899684137273</v>
      </c>
      <c r="H5" s="70">
        <f t="shared" si="1"/>
        <v>219.60733017470608</v>
      </c>
      <c r="I5" s="70">
        <f t="shared" si="11"/>
        <v>-25.701063560467418</v>
      </c>
      <c r="J5" s="70">
        <f t="shared" si="2"/>
        <v>41.06154824210109</v>
      </c>
      <c r="K5" s="70">
        <f t="shared" si="3"/>
        <v>1.7846779210885118</v>
      </c>
      <c r="L5" s="6">
        <f t="shared" si="4"/>
        <v>0.37154838231304205</v>
      </c>
      <c r="M5" s="6">
        <f t="shared" si="5"/>
        <v>0.92841359296412795</v>
      </c>
      <c r="N5" s="6">
        <f t="shared" si="6"/>
        <v>0.49999999999999994</v>
      </c>
      <c r="O5" s="6">
        <f t="shared" si="7"/>
        <v>0.86602540378443871</v>
      </c>
      <c r="P5" s="6">
        <f t="shared" si="8"/>
        <v>-0.7704316871965855</v>
      </c>
      <c r="Q5" s="6">
        <f t="shared" si="9"/>
        <v>-0.43367581087393597</v>
      </c>
      <c r="R5" s="6">
        <f t="shared" si="10"/>
        <v>0.90106897131287023</v>
      </c>
      <c r="S5" s="6">
        <f t="shared" si="12"/>
        <v>41.06154824210109</v>
      </c>
    </row>
    <row r="6" spans="1:19" s="6" customFormat="1" ht="12.75">
      <c r="A6" s="48" t="s">
        <v>306</v>
      </c>
      <c r="B6" s="49">
        <f>MOD(Mars!$E$132-GAST,DEGSinCIRCLE)</f>
        <v>314.95760076069541</v>
      </c>
      <c r="C6" s="50">
        <f>Mars!D131</f>
        <v>16.434899950120148</v>
      </c>
      <c r="D6" s="51">
        <f>Mars!D106</f>
        <v>7.0507417148563914E-2</v>
      </c>
      <c r="E6" s="9">
        <f>Mars!C106</f>
        <v>3.752207851373883E-2</v>
      </c>
      <c r="F6" s="52" t="str">
        <f>TEXT(Mars!F137,"0.0")</f>
        <v>1.2</v>
      </c>
      <c r="G6" s="70">
        <f t="shared" si="0"/>
        <v>343.17785776425649</v>
      </c>
      <c r="H6" s="70">
        <f t="shared" si="1"/>
        <v>298.47619109758983</v>
      </c>
      <c r="I6" s="70">
        <f t="shared" si="11"/>
        <v>32.514104673582843</v>
      </c>
      <c r="J6" s="70">
        <f t="shared" si="2"/>
        <v>88.888028970588266</v>
      </c>
      <c r="K6" s="70">
        <f t="shared" si="3"/>
        <v>0.50616988713418798</v>
      </c>
      <c r="L6" s="6">
        <f t="shared" si="4"/>
        <v>0.28292574083440775</v>
      </c>
      <c r="M6" s="6">
        <f t="shared" si="5"/>
        <v>0.95914181702879664</v>
      </c>
      <c r="N6" s="6">
        <f t="shared" si="6"/>
        <v>0.49999999999999994</v>
      </c>
      <c r="O6" s="6">
        <f t="shared" si="7"/>
        <v>0.86602540378443871</v>
      </c>
      <c r="P6" s="6">
        <f t="shared" si="8"/>
        <v>0.47679353212472719</v>
      </c>
      <c r="Q6" s="6">
        <f t="shared" si="9"/>
        <v>0.53750721226152065</v>
      </c>
      <c r="R6" s="6">
        <f t="shared" si="10"/>
        <v>0.8432591516057496</v>
      </c>
      <c r="S6" s="6">
        <f t="shared" si="12"/>
        <v>88.888028970588266</v>
      </c>
    </row>
    <row r="7" spans="1:19" s="6" customFormat="1" ht="12.75">
      <c r="A7" s="48" t="s">
        <v>307</v>
      </c>
      <c r="B7" s="49">
        <f>MOD(Jupiter!$E$131-GAST,DEGSinCIRCLE)</f>
        <v>146.71522070839973</v>
      </c>
      <c r="C7" s="50">
        <f>Jupiter!D130</f>
        <v>-12.046715070004929</v>
      </c>
      <c r="D7" s="51">
        <f>Jupiter!D105</f>
        <v>3.11077153162054E-2</v>
      </c>
      <c r="E7" s="9">
        <f>Jupiter!C105</f>
        <v>0.3256456756815751</v>
      </c>
      <c r="F7" s="52" t="str">
        <f>TEXT(Jupiter!F136,"0.0")</f>
        <v>-2.3</v>
      </c>
      <c r="G7" s="70">
        <f t="shared" si="0"/>
        <v>174.9354777119608</v>
      </c>
      <c r="H7" s="70">
        <f t="shared" si="1"/>
        <v>130.23381104529415</v>
      </c>
      <c r="I7" s="70">
        <f t="shared" si="11"/>
        <v>-40.647912756767084</v>
      </c>
      <c r="J7" s="70">
        <f t="shared" si="2"/>
        <v>280.25644767112078</v>
      </c>
      <c r="K7" s="70">
        <f t="shared" si="3"/>
        <v>2.8386476688147444</v>
      </c>
      <c r="L7" s="6">
        <f t="shared" si="4"/>
        <v>-0.20870913644935388</v>
      </c>
      <c r="M7" s="6">
        <f t="shared" si="5"/>
        <v>0.97797775862366365</v>
      </c>
      <c r="N7" s="6">
        <f t="shared" si="6"/>
        <v>0.49999999999999994</v>
      </c>
      <c r="O7" s="6">
        <f t="shared" si="7"/>
        <v>0.86602540378443871</v>
      </c>
      <c r="P7" s="6">
        <f t="shared" si="8"/>
        <v>-0.64590830209090788</v>
      </c>
      <c r="Q7" s="6">
        <f t="shared" si="9"/>
        <v>-0.65140891916654087</v>
      </c>
      <c r="R7" s="6">
        <f t="shared" si="10"/>
        <v>0.7587268415116728</v>
      </c>
      <c r="S7" s="6">
        <f t="shared" si="12"/>
        <v>79.743552328879204</v>
      </c>
    </row>
    <row r="8" spans="1:19" s="6" customFormat="1" ht="12.75">
      <c r="A8" s="48" t="s">
        <v>308</v>
      </c>
      <c r="B8" s="49">
        <f>MOD(Saturn!$E$140-GAST,DEGSinCIRCLE)</f>
        <v>15.587263476387207</v>
      </c>
      <c r="C8" s="50">
        <f>Saturn!D139</f>
        <v>-8.5307484170864427</v>
      </c>
      <c r="D8" s="51">
        <f>Saturn!D114</f>
        <v>1.5488346917565732E-2</v>
      </c>
      <c r="E8" s="9">
        <f>Saturn!C114</f>
        <v>0.13001256832013727</v>
      </c>
      <c r="F8" s="52" t="str">
        <f>TEXT(Saturn!F145,"0.0")</f>
        <v>0.9</v>
      </c>
      <c r="G8" s="70">
        <f t="shared" si="0"/>
        <v>43.807520479948266</v>
      </c>
      <c r="H8" s="70">
        <f t="shared" si="1"/>
        <v>359.10585381328161</v>
      </c>
      <c r="I8" s="70">
        <f t="shared" si="11"/>
        <v>51.459660524151147</v>
      </c>
      <c r="J8" s="70">
        <f t="shared" si="2"/>
        <v>178.58071378382101</v>
      </c>
      <c r="K8" s="70">
        <f t="shared" si="3"/>
        <v>0.64395858522308191</v>
      </c>
      <c r="L8" s="6">
        <f t="shared" si="4"/>
        <v>-0.14834015617808485</v>
      </c>
      <c r="M8" s="6">
        <f t="shared" si="5"/>
        <v>0.98893639738107597</v>
      </c>
      <c r="N8" s="6">
        <f t="shared" si="6"/>
        <v>0.49999999999999994</v>
      </c>
      <c r="O8" s="6">
        <f t="shared" si="7"/>
        <v>0.86602540378443871</v>
      </c>
      <c r="P8" s="6">
        <f t="shared" si="8"/>
        <v>0.99987823205327109</v>
      </c>
      <c r="Q8" s="6">
        <f t="shared" si="9"/>
        <v>0.78216967733744491</v>
      </c>
      <c r="R8" s="6">
        <f t="shared" si="10"/>
        <v>0.62306548279762486</v>
      </c>
      <c r="S8" s="6">
        <f t="shared" si="12"/>
        <v>178.58071378382101</v>
      </c>
    </row>
    <row r="9" spans="1:19" s="6" customFormat="1" ht="12.75">
      <c r="A9" s="53" t="s">
        <v>32</v>
      </c>
      <c r="B9" s="54">
        <f ca="1">INDIRECT("Stars!S" &amp; MATCH(A9,Stars!$A$4:'Stars'!$A$61,0)+3)</f>
        <v>315.49125490905578</v>
      </c>
      <c r="C9" s="54">
        <f ca="1">INDIRECT("Stars!T" &amp; MATCH(A9,Stars!$A$4:'Stars'!$A$61,0)+3)</f>
        <v>-40.324628172943164</v>
      </c>
      <c r="D9" s="55">
        <v>0</v>
      </c>
      <c r="E9" s="55">
        <v>0</v>
      </c>
      <c r="F9" s="146">
        <v>3.2</v>
      </c>
      <c r="G9" s="6">
        <f t="shared" ca="1" si="0"/>
        <v>343.71151191261686</v>
      </c>
      <c r="H9" s="6">
        <f t="shared" ca="1" si="1"/>
        <v>299.0098452459502</v>
      </c>
      <c r="I9" s="6">
        <f t="shared" ca="1" si="11"/>
        <v>-0.19276230505882039</v>
      </c>
      <c r="J9" s="6">
        <f t="shared" ca="1" si="2"/>
        <v>138.18391073084419</v>
      </c>
      <c r="K9" s="6">
        <f t="shared" ca="1" si="3"/>
        <v>1.0186698490225559</v>
      </c>
      <c r="L9" s="6">
        <f t="shared" ca="1" si="4"/>
        <v>-0.64711754716746983</v>
      </c>
      <c r="M9" s="6">
        <f t="shared" ca="1" si="5"/>
        <v>0.7623902413777065</v>
      </c>
      <c r="N9" s="6">
        <f t="shared" si="6"/>
        <v>0.49999999999999994</v>
      </c>
      <c r="O9" s="6">
        <f t="shared" si="7"/>
        <v>0.86602540378443871</v>
      </c>
      <c r="P9" s="6">
        <f t="shared" ca="1" si="8"/>
        <v>0.48495990070464479</v>
      </c>
      <c r="Q9" s="6">
        <f t="shared" ca="1" si="9"/>
        <v>-3.3643305503252008E-3</v>
      </c>
      <c r="R9" s="6">
        <f t="shared" ca="1" si="10"/>
        <v>0.99999434062395975</v>
      </c>
      <c r="S9" s="6">
        <f t="shared" ca="1" si="12"/>
        <v>138.18391073084419</v>
      </c>
    </row>
    <row r="10" spans="1:19" s="6" customFormat="1" ht="12.75">
      <c r="A10" s="53" t="s">
        <v>452</v>
      </c>
      <c r="B10" s="54">
        <f ca="1">INDIRECT("Stars!S" &amp; MATCH(A10,Stars!$A$4:'Stars'!$A$61,0)+3)</f>
        <v>335.62794772248901</v>
      </c>
      <c r="C10" s="54">
        <f ca="1">INDIRECT("Stars!T" &amp; MATCH(A10,Stars!$A$4:'Stars'!$A$61,0)+3)</f>
        <v>-57.260136197301364</v>
      </c>
      <c r="D10" s="55">
        <v>0</v>
      </c>
      <c r="E10" s="55">
        <v>0</v>
      </c>
      <c r="F10" s="146">
        <v>0.5</v>
      </c>
      <c r="G10" s="6">
        <f t="shared" ca="1" si="0"/>
        <v>3.8482047260500849</v>
      </c>
      <c r="H10" s="6">
        <f t="shared" ca="1" si="1"/>
        <v>319.14653805938343</v>
      </c>
      <c r="I10" s="6">
        <f t="shared" ca="1" si="11"/>
        <v>-3.8015115615863628</v>
      </c>
      <c r="J10" s="6">
        <f t="shared" ca="1" si="2"/>
        <v>159.23421837407889</v>
      </c>
      <c r="K10" s="6">
        <f t="shared" ca="1" si="3"/>
        <v>1.2070799459662163</v>
      </c>
      <c r="L10" s="6">
        <f t="shared" ca="1" si="4"/>
        <v>-0.84113470360550724</v>
      </c>
      <c r="M10" s="6">
        <f t="shared" ca="1" si="5"/>
        <v>0.54082567467759468</v>
      </c>
      <c r="N10" s="6">
        <f t="shared" si="6"/>
        <v>0.49999999999999994</v>
      </c>
      <c r="O10" s="6">
        <f t="shared" si="7"/>
        <v>0.86602540378443871</v>
      </c>
      <c r="P10" s="6">
        <f t="shared" ca="1" si="8"/>
        <v>0.75638502800284302</v>
      </c>
      <c r="Q10" s="6">
        <f t="shared" ca="1" si="9"/>
        <v>-6.6300224102400329E-2</v>
      </c>
      <c r="R10" s="6">
        <f t="shared" ca="1" si="10"/>
        <v>0.99779971952490121</v>
      </c>
      <c r="S10" s="6">
        <f t="shared" ca="1" si="12"/>
        <v>159.23421837407889</v>
      </c>
    </row>
    <row r="11" spans="1:19" s="6" customFormat="1" ht="12.75">
      <c r="A11" s="53" t="s">
        <v>453</v>
      </c>
      <c r="B11" s="54">
        <f ca="1">INDIRECT("Stars!S" &amp; MATCH(A11,Stars!$A$4:'Stars'!$A$61,0)+3)</f>
        <v>173.41875787352299</v>
      </c>
      <c r="C11" s="54">
        <f ca="1">INDIRECT("Stars!T" &amp; MATCH(A11,Stars!$A$4:'Stars'!$A$61,0)+3)</f>
        <v>-63.074690904469556</v>
      </c>
      <c r="D11" s="55">
        <v>0</v>
      </c>
      <c r="E11" s="55">
        <v>0</v>
      </c>
      <c r="F11" s="146">
        <v>1.4</v>
      </c>
      <c r="G11" s="6">
        <f t="shared" ca="1" si="0"/>
        <v>201.63901487708404</v>
      </c>
      <c r="H11" s="6">
        <f t="shared" ca="1" si="1"/>
        <v>156.93734821041738</v>
      </c>
      <c r="I11" s="6">
        <f t="shared" ca="1" si="11"/>
        <v>-53.766726471557384</v>
      </c>
      <c r="J11" s="6">
        <f t="shared" ca="1" si="2"/>
        <v>197.46447855563093</v>
      </c>
      <c r="K11" s="6">
        <f t="shared" ca="1" si="3"/>
        <v>2.2348090669065934</v>
      </c>
      <c r="L11" s="6">
        <f t="shared" ca="1" si="4"/>
        <v>-0.8915975899582812</v>
      </c>
      <c r="M11" s="6">
        <f t="shared" ca="1" si="5"/>
        <v>0.4528285962487183</v>
      </c>
      <c r="N11" s="6">
        <f t="shared" si="6"/>
        <v>0.49999999999999994</v>
      </c>
      <c r="O11" s="6">
        <f t="shared" si="7"/>
        <v>0.86602540378443871</v>
      </c>
      <c r="P11" s="6">
        <f t="shared" ca="1" si="8"/>
        <v>-0.92007704653601197</v>
      </c>
      <c r="Q11" s="6">
        <f t="shared" ca="1" si="9"/>
        <v>-0.80661719210950378</v>
      </c>
      <c r="R11" s="6">
        <f t="shared" ca="1" si="10"/>
        <v>0.59107419618300028</v>
      </c>
      <c r="S11" s="6">
        <f t="shared" ca="1" si="12"/>
        <v>162.53552144436907</v>
      </c>
    </row>
    <row r="12" spans="1:19" s="6" customFormat="1" ht="12.75">
      <c r="A12" s="53" t="s">
        <v>454</v>
      </c>
      <c r="B12" s="54">
        <f ca="1">INDIRECT("Stars!S" &amp; MATCH(A12,Stars!$A$4:'Stars'!$A$61,0)+3)</f>
        <v>255.4011919254055</v>
      </c>
      <c r="C12" s="54">
        <f ca="1">INDIRECT("Stars!T" &amp; MATCH(A12,Stars!$A$4:'Stars'!$A$61,0)+3)</f>
        <v>-28.967386884370345</v>
      </c>
      <c r="D12" s="55">
        <v>0</v>
      </c>
      <c r="E12" s="55">
        <v>0</v>
      </c>
      <c r="F12" s="146">
        <v>1.5</v>
      </c>
      <c r="G12" s="6">
        <f t="shared" ca="1" si="0"/>
        <v>283.62144892896657</v>
      </c>
      <c r="H12" s="6">
        <f t="shared" ca="1" si="1"/>
        <v>238.91978226229992</v>
      </c>
      <c r="I12" s="6">
        <f t="shared" ca="1" si="11"/>
        <v>-39.293990371539437</v>
      </c>
      <c r="J12" s="6">
        <f t="shared" ca="1" si="2"/>
        <v>104.48688440502679</v>
      </c>
      <c r="K12" s="6">
        <f t="shared" ca="1" si="3"/>
        <v>1.6532153245870527</v>
      </c>
      <c r="L12" s="6">
        <f t="shared" ca="1" si="4"/>
        <v>-0.48431170273397817</v>
      </c>
      <c r="M12" s="6">
        <f t="shared" ca="1" si="5"/>
        <v>0.87489552210244781</v>
      </c>
      <c r="N12" s="6">
        <f t="shared" si="6"/>
        <v>0.49999999999999994</v>
      </c>
      <c r="O12" s="6">
        <f t="shared" si="7"/>
        <v>0.86602540378443871</v>
      </c>
      <c r="P12" s="6">
        <f t="shared" ca="1" si="8"/>
        <v>-0.51623765850715087</v>
      </c>
      <c r="Q12" s="6">
        <f t="shared" ca="1" si="9"/>
        <v>-0.63329970274381864</v>
      </c>
      <c r="R12" s="6">
        <f t="shared" ca="1" si="10"/>
        <v>0.77390663939818416</v>
      </c>
      <c r="S12" s="6">
        <f t="shared" ca="1" si="12"/>
        <v>104.48688440502679</v>
      </c>
    </row>
    <row r="13" spans="1:19" s="6" customFormat="1" ht="12.75">
      <c r="A13" s="53" t="s">
        <v>38</v>
      </c>
      <c r="B13" s="54">
        <f ca="1">INDIRECT("Stars!S" &amp; MATCH(A13,Stars!$A$4:'Stars'!$A$61,0)+3)</f>
        <v>291.10106104068819</v>
      </c>
      <c r="C13" s="54">
        <f ca="1">INDIRECT("Stars!T" &amp; MATCH(A13,Stars!$A$4:'Stars'!$A$61,0)+3)</f>
        <v>16.496827078220718</v>
      </c>
      <c r="D13" s="55">
        <v>0</v>
      </c>
      <c r="E13" s="55">
        <v>0</v>
      </c>
      <c r="F13" s="146">
        <v>1.7</v>
      </c>
      <c r="G13" s="6">
        <f t="shared" ca="1" si="0"/>
        <v>319.32131804424927</v>
      </c>
      <c r="H13" s="6">
        <f t="shared" ca="1" si="1"/>
        <v>274.61965137758261</v>
      </c>
      <c r="I13" s="6">
        <f t="shared" ca="1" si="11"/>
        <v>12.055568750643019</v>
      </c>
      <c r="J13" s="6">
        <f t="shared" ca="1" si="2"/>
        <v>77.761532604721594</v>
      </c>
      <c r="K13" s="6">
        <f t="shared" ca="1" si="3"/>
        <v>0.90503856756603451</v>
      </c>
      <c r="L13" s="6">
        <f t="shared" ca="1" si="4"/>
        <v>0.2839622468144164</v>
      </c>
      <c r="M13" s="6">
        <f t="shared" ca="1" si="5"/>
        <v>0.95883546158040511</v>
      </c>
      <c r="N13" s="6">
        <f t="shared" si="6"/>
        <v>0.49999999999999994</v>
      </c>
      <c r="O13" s="6">
        <f t="shared" si="7"/>
        <v>0.86602540378443871</v>
      </c>
      <c r="P13" s="6">
        <f t="shared" ca="1" si="8"/>
        <v>8.0540796062113867E-2</v>
      </c>
      <c r="Q13" s="6">
        <f t="shared" ca="1" si="9"/>
        <v>0.20886025682881762</v>
      </c>
      <c r="R13" s="6">
        <f t="shared" ca="1" si="10"/>
        <v>0.97794549598502689</v>
      </c>
      <c r="S13" s="6">
        <f t="shared" ca="1" si="12"/>
        <v>77.761532604721594</v>
      </c>
    </row>
    <row r="14" spans="1:19" s="6" customFormat="1" ht="12.75">
      <c r="A14" s="53" t="s">
        <v>455</v>
      </c>
      <c r="B14" s="54">
        <f ca="1">INDIRECT("Stars!S" &amp; MATCH(A14,Stars!$A$4:'Stars'!$A$61,0)+3)</f>
        <v>166.54981001304338</v>
      </c>
      <c r="C14" s="54">
        <f ca="1">INDIRECT("Stars!T" &amp; MATCH(A14,Stars!$A$4:'Stars'!$A$61,0)+3)</f>
        <v>55.993075934977192</v>
      </c>
      <c r="D14" s="55">
        <v>0</v>
      </c>
      <c r="E14" s="55">
        <v>0</v>
      </c>
      <c r="F14" s="146">
        <v>0.8</v>
      </c>
      <c r="G14" s="6">
        <f t="shared" ca="1" si="0"/>
        <v>194.77006701660446</v>
      </c>
      <c r="H14" s="6">
        <f t="shared" ca="1" si="1"/>
        <v>150.0684003499378</v>
      </c>
      <c r="I14" s="6">
        <f t="shared" ca="1" si="11"/>
        <v>-0.30215870499486974</v>
      </c>
      <c r="J14" s="6">
        <f t="shared" ca="1" si="2"/>
        <v>343.79517412775823</v>
      </c>
      <c r="K14" s="6">
        <f t="shared" ca="1" si="3"/>
        <v>1.9629286563973789</v>
      </c>
      <c r="L14" s="6">
        <f t="shared" ca="1" si="4"/>
        <v>0.82896998930721555</v>
      </c>
      <c r="M14" s="6">
        <f t="shared" ca="1" si="5"/>
        <v>0.55929308669783762</v>
      </c>
      <c r="N14" s="6">
        <f t="shared" si="6"/>
        <v>0.49999999999999994</v>
      </c>
      <c r="O14" s="6">
        <f t="shared" si="7"/>
        <v>0.86602540378443871</v>
      </c>
      <c r="P14" s="6">
        <f t="shared" ca="1" si="8"/>
        <v>-0.86662169217728813</v>
      </c>
      <c r="Q14" s="6">
        <f t="shared" ca="1" si="9"/>
        <v>-5.2736398209738411E-3</v>
      </c>
      <c r="R14" s="6">
        <f t="shared" ca="1" si="10"/>
        <v>0.99998609426483454</v>
      </c>
      <c r="S14" s="6">
        <f t="shared" ca="1" si="12"/>
        <v>16.204825872241795</v>
      </c>
    </row>
    <row r="15" spans="1:19" s="6" customFormat="1" ht="12.75">
      <c r="A15" s="53" t="s">
        <v>39</v>
      </c>
      <c r="B15" s="54">
        <f ca="1">INDIRECT("Stars!S" &amp; MATCH(A15,Stars!$A$4:'Stars'!$A$61,0)+3)</f>
        <v>153.16386316596518</v>
      </c>
      <c r="C15" s="54">
        <f ca="1">INDIRECT("Stars!T" &amp; MATCH(A15,Stars!$A$4:'Stars'!$A$61,0)+3)</f>
        <v>49.343727632257</v>
      </c>
      <c r="D15" s="55">
        <v>0</v>
      </c>
      <c r="E15" s="55">
        <v>0</v>
      </c>
      <c r="F15" s="146">
        <v>1.7</v>
      </c>
      <c r="G15" s="6">
        <f t="shared" ca="1" si="0"/>
        <v>181.38412016952623</v>
      </c>
      <c r="H15" s="6">
        <f t="shared" ca="1" si="1"/>
        <v>136.68245350285957</v>
      </c>
      <c r="I15" s="6">
        <f t="shared" ca="1" si="11"/>
        <v>-1.7878410282478221</v>
      </c>
      <c r="J15" s="6">
        <f t="shared" ca="1" si="2"/>
        <v>333.43665351970213</v>
      </c>
      <c r="K15" s="6">
        <f t="shared" ca="1" si="3"/>
        <v>2.0653261061710131</v>
      </c>
      <c r="L15" s="6">
        <f t="shared" ca="1" si="4"/>
        <v>0.75863179109289414</v>
      </c>
      <c r="M15" s="6">
        <f t="shared" ca="1" si="5"/>
        <v>0.65151961255451663</v>
      </c>
      <c r="N15" s="6">
        <f t="shared" si="6"/>
        <v>0.49999999999999994</v>
      </c>
      <c r="O15" s="6">
        <f t="shared" si="7"/>
        <v>0.86602540378443871</v>
      </c>
      <c r="P15" s="6">
        <f t="shared" ca="1" si="8"/>
        <v>-0.72756269567654597</v>
      </c>
      <c r="Q15" s="6">
        <f t="shared" ca="1" si="9"/>
        <v>-3.1198648996542233E-2</v>
      </c>
      <c r="R15" s="6">
        <f t="shared" ca="1" si="10"/>
        <v>0.99951320366505947</v>
      </c>
      <c r="S15" s="6">
        <f t="shared" ca="1" si="12"/>
        <v>26.563346480297891</v>
      </c>
    </row>
    <row r="16" spans="1:19" s="6" customFormat="1" ht="12.75">
      <c r="A16" s="53" t="s">
        <v>40</v>
      </c>
      <c r="B16" s="54">
        <f ca="1">INDIRECT("Stars!S" &amp; MATCH(A16,Stars!$A$4:'Stars'!$A$61,0)+3)</f>
        <v>28.022772868871414</v>
      </c>
      <c r="C16" s="54">
        <f ca="1">INDIRECT("Stars!T" &amp; MATCH(A16,Stars!$A$4:'Stars'!$A$61,0)+3)</f>
        <v>-46.982265655681374</v>
      </c>
      <c r="D16" s="55">
        <v>0</v>
      </c>
      <c r="E16" s="55">
        <v>0</v>
      </c>
      <c r="F16" s="146">
        <v>1.8</v>
      </c>
      <c r="G16" s="6">
        <f t="shared" ca="1" si="0"/>
        <v>56.243029872432473</v>
      </c>
      <c r="H16" s="6">
        <f t="shared" ca="1" si="1"/>
        <v>11.541363205765805</v>
      </c>
      <c r="I16" s="6">
        <f t="shared" ca="1" si="11"/>
        <v>12.316191223905678</v>
      </c>
      <c r="J16" s="6">
        <f t="shared" ca="1" si="2"/>
        <v>188.03116619271032</v>
      </c>
      <c r="K16" s="6">
        <f t="shared" ca="1" si="3"/>
        <v>1.225711042061969</v>
      </c>
      <c r="L16" s="6">
        <f t="shared" ca="1" si="4"/>
        <v>-0.73114257261597715</v>
      </c>
      <c r="M16" s="6">
        <f t="shared" ca="1" si="5"/>
        <v>0.68222469796137586</v>
      </c>
      <c r="N16" s="6">
        <f t="shared" si="6"/>
        <v>0.49999999999999994</v>
      </c>
      <c r="O16" s="6">
        <f t="shared" si="7"/>
        <v>0.86602540378443871</v>
      </c>
      <c r="P16" s="6">
        <f t="shared" ca="1" si="8"/>
        <v>0.97978052075492084</v>
      </c>
      <c r="Q16" s="6">
        <f t="shared" ca="1" si="9"/>
        <v>0.21330648123742257</v>
      </c>
      <c r="R16" s="6">
        <f t="shared" ca="1" si="10"/>
        <v>0.97698533513155106</v>
      </c>
      <c r="S16" s="6">
        <f t="shared" ca="1" si="12"/>
        <v>171.96883380728968</v>
      </c>
    </row>
    <row r="17" spans="1:19" s="6" customFormat="1" ht="12.75">
      <c r="A17" s="53" t="s">
        <v>41</v>
      </c>
      <c r="B17" s="54">
        <f ca="1">INDIRECT("Stars!S" &amp; MATCH(A17,Stars!$A$4:'Stars'!$A$61,0)+3)</f>
        <v>276.01917429795412</v>
      </c>
      <c r="C17" s="54">
        <f ca="1">INDIRECT("Stars!T" &amp; MATCH(A17,Stars!$A$4:'Stars'!$A$61,0)+3)</f>
        <v>-1.2068578508842756</v>
      </c>
      <c r="D17" s="55">
        <v>0</v>
      </c>
      <c r="E17" s="55">
        <v>0</v>
      </c>
      <c r="F17" s="146">
        <v>1.7000000000000002</v>
      </c>
      <c r="G17" s="6">
        <f t="shared" ca="1" si="0"/>
        <v>304.2394313015152</v>
      </c>
      <c r="H17" s="6">
        <f t="shared" ca="1" si="1"/>
        <v>259.53776463484854</v>
      </c>
      <c r="I17" s="6">
        <f t="shared" ca="1" si="11"/>
        <v>-9.6573425684114493</v>
      </c>
      <c r="J17" s="6">
        <f t="shared" ca="1" si="2"/>
        <v>85.780596865845411</v>
      </c>
      <c r="K17" s="6">
        <f t="shared" ca="1" si="3"/>
        <v>1.20672522894765</v>
      </c>
      <c r="L17" s="6">
        <f t="shared" ca="1" si="4"/>
        <v>-2.1062085560149532E-2</v>
      </c>
      <c r="M17" s="6">
        <f t="shared" ca="1" si="5"/>
        <v>0.99977816967158117</v>
      </c>
      <c r="N17" s="6">
        <f t="shared" si="6"/>
        <v>0.49999999999999994</v>
      </c>
      <c r="O17" s="6">
        <f t="shared" si="7"/>
        <v>0.86602540378443871</v>
      </c>
      <c r="P17" s="6">
        <f t="shared" ca="1" si="8"/>
        <v>-0.18158740571411897</v>
      </c>
      <c r="Q17" s="6">
        <f t="shared" ca="1" si="9"/>
        <v>-0.16775546425223753</v>
      </c>
      <c r="R17" s="6">
        <f t="shared" ca="1" si="10"/>
        <v>0.98582863836141232</v>
      </c>
      <c r="S17" s="6">
        <f t="shared" ca="1" si="12"/>
        <v>85.780596865845411</v>
      </c>
    </row>
    <row r="18" spans="1:19" s="6" customFormat="1" ht="12.75">
      <c r="A18" s="53" t="s">
        <v>42</v>
      </c>
      <c r="B18" s="54">
        <f ca="1">INDIRECT("Stars!S" &amp; MATCH(A18,Stars!$A$4:'Stars'!$A$61,0)+3)</f>
        <v>218.17085185756829</v>
      </c>
      <c r="C18" s="54">
        <f ca="1">INDIRECT("Stars!T" &amp; MATCH(A18,Stars!$A$4:'Stars'!$A$61,0)+3)</f>
        <v>-8.6375021371029828</v>
      </c>
      <c r="D18" s="55">
        <v>0</v>
      </c>
      <c r="E18" s="55">
        <v>0</v>
      </c>
      <c r="F18" s="146">
        <v>2</v>
      </c>
      <c r="G18" s="6">
        <f t="shared" ca="1" si="0"/>
        <v>246.39110886112934</v>
      </c>
      <c r="H18" s="6">
        <f t="shared" ca="1" si="1"/>
        <v>201.68944219446269</v>
      </c>
      <c r="I18" s="6">
        <f t="shared" ca="1" si="11"/>
        <v>-60.537272194266421</v>
      </c>
      <c r="J18" s="6">
        <f t="shared" ca="1" si="2"/>
        <v>47.97610976036249</v>
      </c>
      <c r="K18" s="6">
        <f t="shared" ca="1" si="3"/>
        <v>2.2181680708900413</v>
      </c>
      <c r="L18" s="6">
        <f t="shared" ca="1" si="4"/>
        <v>-0.15018248778395721</v>
      </c>
      <c r="M18" s="6">
        <f t="shared" ca="1" si="5"/>
        <v>0.98865829302293395</v>
      </c>
      <c r="N18" s="6">
        <f t="shared" si="6"/>
        <v>0.49999999999999994</v>
      </c>
      <c r="O18" s="6">
        <f t="shared" si="7"/>
        <v>0.86602540378443871</v>
      </c>
      <c r="P18" s="6">
        <f t="shared" ca="1" si="8"/>
        <v>-0.92920068842804648</v>
      </c>
      <c r="Q18" s="6">
        <f t="shared" ca="1" si="9"/>
        <v>-0.87067584436895595</v>
      </c>
      <c r="R18" s="6">
        <f t="shared" ca="1" si="10"/>
        <v>0.49185726998023072</v>
      </c>
      <c r="S18" s="6">
        <f t="shared" ca="1" si="12"/>
        <v>47.97610976036249</v>
      </c>
    </row>
    <row r="19" spans="1:19" s="6" customFormat="1" ht="12.75">
      <c r="A19" s="53" t="s">
        <v>43</v>
      </c>
      <c r="B19" s="54">
        <f ca="1">INDIRECT("Stars!S" &amp; MATCH(A19,Stars!$A$4:'Stars'!$A$61,0)+3)</f>
        <v>126.37909276454559</v>
      </c>
      <c r="C19" s="54">
        <f ca="1">INDIRECT("Stars!T" &amp; MATCH(A19,Stars!$A$4:'Stars'!$A$61,0)+3)</f>
        <v>26.734449735964343</v>
      </c>
      <c r="D19" s="55">
        <v>0</v>
      </c>
      <c r="E19" s="55">
        <v>0</v>
      </c>
      <c r="F19" s="146">
        <v>2.2000000000000002</v>
      </c>
      <c r="G19" s="6">
        <f t="shared" ca="1" si="0"/>
        <v>154.59934976810666</v>
      </c>
      <c r="H19" s="6">
        <f t="shared" ca="1" si="1"/>
        <v>109.89768310143999</v>
      </c>
      <c r="I19" s="6">
        <f t="shared" ca="1" si="11"/>
        <v>-2.1954533016387585</v>
      </c>
      <c r="J19" s="6">
        <f t="shared" ca="1" si="2"/>
        <v>302.8174573970652</v>
      </c>
      <c r="K19" s="6">
        <f t="shared" ca="1" si="3"/>
        <v>2.2133093668270876</v>
      </c>
      <c r="L19" s="6">
        <f t="shared" ca="1" si="4"/>
        <v>0.44985606702503766</v>
      </c>
      <c r="M19" s="6">
        <f t="shared" ca="1" si="5"/>
        <v>0.89310106872669504</v>
      </c>
      <c r="N19" s="6">
        <f t="shared" si="6"/>
        <v>0.49999999999999994</v>
      </c>
      <c r="O19" s="6">
        <f t="shared" si="7"/>
        <v>0.86602540378443871</v>
      </c>
      <c r="P19" s="6">
        <f t="shared" ca="1" si="8"/>
        <v>-0.34034152702582066</v>
      </c>
      <c r="Q19" s="6">
        <f t="shared" ca="1" si="9"/>
        <v>-3.8308512601399204E-2</v>
      </c>
      <c r="R19" s="6">
        <f t="shared" ca="1" si="10"/>
        <v>0.99926595952342356</v>
      </c>
      <c r="S19" s="6">
        <f t="shared" ca="1" si="12"/>
        <v>57.182542602934781</v>
      </c>
    </row>
    <row r="20" spans="1:19" s="6" customFormat="1" ht="12.75">
      <c r="A20" s="53" t="s">
        <v>44</v>
      </c>
      <c r="B20" s="54">
        <f ca="1">INDIRECT("Stars!S" &amp; MATCH(A20,Stars!$A$4:'Stars'!$A$61,0)+3)</f>
        <v>357.97133863364098</v>
      </c>
      <c r="C20" s="54">
        <f ca="1">INDIRECT("Stars!T" &amp; MATCH(A20,Stars!$A$4:'Stars'!$A$61,0)+3)</f>
        <v>29.058394351602189</v>
      </c>
      <c r="D20" s="55">
        <v>0</v>
      </c>
      <c r="E20" s="55">
        <v>0</v>
      </c>
      <c r="F20" s="146">
        <v>2</v>
      </c>
      <c r="G20" s="6">
        <f t="shared" ca="1" si="0"/>
        <v>26.191595637202056</v>
      </c>
      <c r="H20" s="6">
        <f t="shared" ca="1" si="1"/>
        <v>341.4899289705354</v>
      </c>
      <c r="I20" s="6">
        <f t="shared" ca="1" si="11"/>
        <v>73.88426998407455</v>
      </c>
      <c r="J20" s="6">
        <f t="shared" ca="1" si="2"/>
        <v>88.724923229728176</v>
      </c>
      <c r="K20" s="6">
        <f t="shared" ca="1" si="3"/>
        <v>0.37713292045673374</v>
      </c>
      <c r="L20" s="6">
        <f t="shared" ca="1" si="4"/>
        <v>0.48570075770556281</v>
      </c>
      <c r="M20" s="6">
        <f t="shared" ca="1" si="5"/>
        <v>0.8741251477701818</v>
      </c>
      <c r="N20" s="6">
        <f t="shared" si="6"/>
        <v>0.49999999999999994</v>
      </c>
      <c r="O20" s="6">
        <f t="shared" si="7"/>
        <v>0.86602540378443871</v>
      </c>
      <c r="P20" s="6">
        <f t="shared" ca="1" si="8"/>
        <v>0.94826786708495858</v>
      </c>
      <c r="Q20" s="6">
        <f t="shared" ca="1" si="9"/>
        <v>0.96070298382758557</v>
      </c>
      <c r="R20" s="6">
        <f t="shared" ca="1" si="10"/>
        <v>0.27757841570405622</v>
      </c>
      <c r="S20" s="6">
        <f t="shared" ca="1" si="12"/>
        <v>88.724923229728176</v>
      </c>
    </row>
    <row r="21" spans="1:19" s="6" customFormat="1" ht="12.75">
      <c r="A21" s="53" t="s">
        <v>456</v>
      </c>
      <c r="B21" s="54">
        <f ca="1">INDIRECT("Stars!S" &amp; MATCH(A21,Stars!$A$4:'Stars'!$A$61,0)+3)</f>
        <v>62.363631231531087</v>
      </c>
      <c r="C21" s="54">
        <f ca="1">INDIRECT("Stars!T" &amp; MATCH(A21,Stars!$A$4:'Stars'!$A$61,0)+3)</f>
        <v>8.8549186479251851</v>
      </c>
      <c r="D21" s="55">
        <v>0</v>
      </c>
      <c r="E21" s="55">
        <v>0</v>
      </c>
      <c r="F21" s="146">
        <v>0.7</v>
      </c>
      <c r="G21" s="6">
        <f t="shared" ca="1" si="0"/>
        <v>90.583888235092147</v>
      </c>
      <c r="H21" s="6">
        <f t="shared" ca="1" si="1"/>
        <v>45.882221568425479</v>
      </c>
      <c r="I21" s="6">
        <f t="shared" ca="1" si="11"/>
        <v>42.272091084111452</v>
      </c>
      <c r="J21" s="6">
        <f t="shared" ca="1" si="2"/>
        <v>253.46367789479771</v>
      </c>
      <c r="K21" s="6">
        <f t="shared" ca="1" si="3"/>
        <v>1.3353173807698373</v>
      </c>
      <c r="L21" s="6">
        <f t="shared" ca="1" si="4"/>
        <v>0.15393299386010212</v>
      </c>
      <c r="M21" s="6">
        <f t="shared" ca="1" si="5"/>
        <v>0.9880812888630498</v>
      </c>
      <c r="N21" s="6">
        <f t="shared" si="6"/>
        <v>0.49999999999999994</v>
      </c>
      <c r="O21" s="6">
        <f t="shared" si="7"/>
        <v>0.86602540378443871</v>
      </c>
      <c r="P21" s="6">
        <f t="shared" ca="1" si="8"/>
        <v>0.69613559205204967</v>
      </c>
      <c r="Q21" s="6">
        <f t="shared" ca="1" si="9"/>
        <v>0.67265215754616914</v>
      </c>
      <c r="R21" s="6">
        <f t="shared" ca="1" si="10"/>
        <v>0.73995883327958434</v>
      </c>
      <c r="S21" s="6">
        <f t="shared" ca="1" si="12"/>
        <v>106.53632210520229</v>
      </c>
    </row>
    <row r="22" spans="1:19" s="6" customFormat="1" ht="12.75">
      <c r="A22" s="53" t="s">
        <v>45</v>
      </c>
      <c r="B22" s="54">
        <f ca="1">INDIRECT("Stars!S" &amp; MATCH(A22,Stars!$A$4:'Stars'!$A$61,0)+3)</f>
        <v>353.49705917075119</v>
      </c>
      <c r="C22" s="54">
        <f ca="1">INDIRECT("Stars!T" &amp; MATCH(A22,Stars!$A$4:'Stars'!$A$61,0)+3)</f>
        <v>-42.33126202849283</v>
      </c>
      <c r="D22" s="55">
        <v>0</v>
      </c>
      <c r="E22" s="55">
        <v>0</v>
      </c>
      <c r="F22" s="146">
        <v>2.4</v>
      </c>
      <c r="G22" s="6">
        <f t="shared" ca="1" si="0"/>
        <v>21.717316174312259</v>
      </c>
      <c r="H22" s="6">
        <f t="shared" ca="1" si="1"/>
        <v>337.01564950764561</v>
      </c>
      <c r="I22" s="6">
        <f t="shared" ca="1" si="11"/>
        <v>14.636574810785428</v>
      </c>
      <c r="J22" s="6">
        <f t="shared" ca="1" si="2"/>
        <v>162.64150227306448</v>
      </c>
      <c r="K22" s="6">
        <f t="shared" ca="1" si="3"/>
        <v>0.95095638834550922</v>
      </c>
      <c r="L22" s="6">
        <f t="shared" ca="1" si="4"/>
        <v>-0.67341597476831949</v>
      </c>
      <c r="M22" s="6">
        <f t="shared" ca="1" si="5"/>
        <v>0.73926377222668904</v>
      </c>
      <c r="N22" s="6">
        <f t="shared" si="6"/>
        <v>0.49999999999999994</v>
      </c>
      <c r="O22" s="6">
        <f t="shared" si="7"/>
        <v>0.86602540378443871</v>
      </c>
      <c r="P22" s="6">
        <f t="shared" ca="1" si="8"/>
        <v>0.92061154163156067</v>
      </c>
      <c r="Q22" s="6">
        <f t="shared" ca="1" si="9"/>
        <v>0.25268704483539417</v>
      </c>
      <c r="R22" s="6">
        <f t="shared" ca="1" si="10"/>
        <v>0.96754806463160037</v>
      </c>
      <c r="S22" s="6">
        <f t="shared" ca="1" si="12"/>
        <v>162.64150227306448</v>
      </c>
    </row>
    <row r="23" spans="1:19" s="6" customFormat="1" ht="12.75">
      <c r="A23" s="53" t="s">
        <v>457</v>
      </c>
      <c r="B23" s="54">
        <f ca="1">INDIRECT("Stars!S" &amp; MATCH(A23,Stars!$A$4:'Stars'!$A$61,0)+3)</f>
        <v>112.72282505078852</v>
      </c>
      <c r="C23" s="54">
        <f ca="1">INDIRECT("Stars!T" &amp; MATCH(A23,Stars!$A$4:'Stars'!$A$61,0)+3)</f>
        <v>-26.420033652513183</v>
      </c>
      <c r="D23" s="55">
        <v>0</v>
      </c>
      <c r="E23" s="55">
        <v>0</v>
      </c>
      <c r="F23" s="146">
        <v>1.1000000000000001</v>
      </c>
      <c r="G23" s="6">
        <f t="shared" ca="1" si="0"/>
        <v>140.94308205434959</v>
      </c>
      <c r="H23" s="6">
        <f t="shared" ca="1" si="1"/>
        <v>96.24141538768292</v>
      </c>
      <c r="I23" s="6">
        <f t="shared" ca="1" si="11"/>
        <v>-17.866069013543246</v>
      </c>
      <c r="J23" s="6">
        <f t="shared" ca="1" si="2"/>
        <v>249.28544964625797</v>
      </c>
      <c r="K23" s="6">
        <f t="shared" ca="1" si="3"/>
        <v>2.2555565166444262</v>
      </c>
      <c r="L23" s="6">
        <f t="shared" ca="1" si="4"/>
        <v>-0.44494834047964066</v>
      </c>
      <c r="M23" s="6">
        <f t="shared" ca="1" si="5"/>
        <v>0.89555623737675671</v>
      </c>
      <c r="N23" s="6">
        <f t="shared" si="6"/>
        <v>0.49999999999999994</v>
      </c>
      <c r="O23" s="6">
        <f t="shared" si="7"/>
        <v>0.86602540378443871</v>
      </c>
      <c r="P23" s="6">
        <f t="shared" ca="1" si="8"/>
        <v>-0.10871793441796575</v>
      </c>
      <c r="Q23" s="6">
        <f t="shared" ca="1" si="9"/>
        <v>-0.30679302265794256</v>
      </c>
      <c r="R23" s="6">
        <f t="shared" ca="1" si="10"/>
        <v>0.9517762558755094</v>
      </c>
      <c r="S23" s="6">
        <f t="shared" ca="1" si="12"/>
        <v>110.71455035374201</v>
      </c>
    </row>
    <row r="24" spans="1:19" s="6" customFormat="1" ht="12.75">
      <c r="A24" s="53" t="s">
        <v>458</v>
      </c>
      <c r="B24" s="54">
        <f ca="1">INDIRECT("Stars!S" &amp; MATCH(A24,Stars!$A$4:'Stars'!$A$61,0)+3)</f>
        <v>146.1414633429668</v>
      </c>
      <c r="C24" s="54">
        <f ca="1">INDIRECT("Stars!T" &amp; MATCH(A24,Stars!$A$4:'Stars'!$A$61,0)+3)</f>
        <v>19.35094829392807</v>
      </c>
      <c r="D24" s="55">
        <v>0</v>
      </c>
      <c r="E24" s="55">
        <v>0</v>
      </c>
      <c r="F24" s="146">
        <v>-0.1</v>
      </c>
      <c r="G24" s="6">
        <f t="shared" ca="1" si="0"/>
        <v>174.36172034652787</v>
      </c>
      <c r="H24" s="6">
        <f t="shared" ca="1" si="1"/>
        <v>129.66005367986122</v>
      </c>
      <c r="I24" s="6">
        <f t="shared" ca="1" si="11"/>
        <v>-20.843860431301668</v>
      </c>
      <c r="J24" s="6">
        <f t="shared" ca="1" si="2"/>
        <v>308.99326770845482</v>
      </c>
      <c r="K24" s="6">
        <f t="shared" ca="1" si="3"/>
        <v>2.517687506795848</v>
      </c>
      <c r="L24" s="6">
        <f t="shared" ca="1" si="4"/>
        <v>0.33135350434673533</v>
      </c>
      <c r="M24" s="6">
        <f t="shared" ca="1" si="5"/>
        <v>0.94350667997483628</v>
      </c>
      <c r="N24" s="6">
        <f t="shared" si="6"/>
        <v>0.49999999999999994</v>
      </c>
      <c r="O24" s="6">
        <f t="shared" si="7"/>
        <v>0.86602540378443871</v>
      </c>
      <c r="P24" s="6">
        <f t="shared" ca="1" si="8"/>
        <v>-0.63823124093577588</v>
      </c>
      <c r="Q24" s="6">
        <f t="shared" ca="1" si="9"/>
        <v>-0.35582247570155201</v>
      </c>
      <c r="R24" s="6">
        <f t="shared" ca="1" si="10"/>
        <v>0.93455356496330289</v>
      </c>
      <c r="S24" s="6">
        <f t="shared" ca="1" si="12"/>
        <v>51.00673229154517</v>
      </c>
    </row>
    <row r="25" spans="1:19" s="6" customFormat="1" ht="12.75">
      <c r="A25" s="53" t="s">
        <v>46</v>
      </c>
      <c r="B25" s="54">
        <f ca="1">INDIRECT("Stars!S" &amp; MATCH(A25,Stars!$A$4:'Stars'!$A$61,0)+3)</f>
        <v>107.95774972478193</v>
      </c>
      <c r="C25" s="54">
        <f ca="1">INDIRECT("Stars!T" &amp; MATCH(A25,Stars!$A$4:'Stars'!$A$61,0)+3)</f>
        <v>-69.018290343888253</v>
      </c>
      <c r="D25" s="55">
        <v>0</v>
      </c>
      <c r="E25" s="55">
        <v>0</v>
      </c>
      <c r="F25" s="146">
        <v>1.9</v>
      </c>
      <c r="G25" s="6">
        <f t="shared" ca="1" si="0"/>
        <v>136.17800672834301</v>
      </c>
      <c r="H25" s="6">
        <f t="shared" ca="1" si="1"/>
        <v>91.476340061676339</v>
      </c>
      <c r="I25" s="6">
        <f t="shared" ca="1" si="11"/>
        <v>-28.348723965340316</v>
      </c>
      <c r="J25" s="6">
        <f t="shared" ca="1" si="2"/>
        <v>203.99948354178312</v>
      </c>
      <c r="K25" s="6">
        <f t="shared" ca="1" si="3"/>
        <v>1.9607539107447352</v>
      </c>
      <c r="L25" s="6">
        <f t="shared" ca="1" si="4"/>
        <v>-0.93369477955254043</v>
      </c>
      <c r="M25" s="6">
        <f t="shared" ca="1" si="5"/>
        <v>0.3580699074710591</v>
      </c>
      <c r="N25" s="6">
        <f t="shared" si="6"/>
        <v>0.49999999999999994</v>
      </c>
      <c r="O25" s="6">
        <f t="shared" si="7"/>
        <v>0.86602540378443871</v>
      </c>
      <c r="P25" s="6">
        <f t="shared" ca="1" si="8"/>
        <v>-2.5764143768692994E-2</v>
      </c>
      <c r="Q25" s="6">
        <f t="shared" ca="1" si="9"/>
        <v>-0.47483678985767641</v>
      </c>
      <c r="R25" s="6">
        <f t="shared" ca="1" si="10"/>
        <v>0.88007387360247025</v>
      </c>
      <c r="S25" s="6">
        <f t="shared" ca="1" si="12"/>
        <v>156.00051645821688</v>
      </c>
    </row>
    <row r="26" spans="1:19" s="6" customFormat="1" ht="12.75">
      <c r="A26" s="53" t="s">
        <v>47</v>
      </c>
      <c r="B26" s="54">
        <f ca="1">INDIRECT("Stars!S" &amp; MATCH(A26,Stars!$A$4:'Stars'!$A$61,0)+3)</f>
        <v>234.40518302855196</v>
      </c>
      <c r="C26" s="54">
        <f ca="1">INDIRECT("Stars!T" &amp; MATCH(A26,Stars!$A$4:'Stars'!$A$61,0)+3)</f>
        <v>-59.497023756569128</v>
      </c>
      <c r="D26" s="55">
        <v>0</v>
      </c>
      <c r="E26" s="55">
        <v>0</v>
      </c>
      <c r="F26" s="146">
        <v>2.4</v>
      </c>
      <c r="G26" s="6">
        <f t="shared" ca="1" si="0"/>
        <v>262.62544003211303</v>
      </c>
      <c r="H26" s="6">
        <f t="shared" ca="1" si="1"/>
        <v>217.92377336544638</v>
      </c>
      <c r="I26" s="6">
        <f t="shared" ca="1" si="11"/>
        <v>-51.03723823367109</v>
      </c>
      <c r="J26" s="6">
        <f t="shared" ca="1" si="2"/>
        <v>150.25645471476653</v>
      </c>
      <c r="K26" s="6">
        <f t="shared" ca="1" si="3"/>
        <v>1.9202856492906828</v>
      </c>
      <c r="L26" s="6">
        <f t="shared" ca="1" si="4"/>
        <v>-0.86160279507333448</v>
      </c>
      <c r="M26" s="6">
        <f t="shared" ca="1" si="5"/>
        <v>0.50758311981567861</v>
      </c>
      <c r="N26" s="6">
        <f t="shared" si="6"/>
        <v>0.49999999999999994</v>
      </c>
      <c r="O26" s="6">
        <f t="shared" si="7"/>
        <v>0.86602540378443871</v>
      </c>
      <c r="P26" s="6">
        <f t="shared" ca="1" si="8"/>
        <v>-0.78882913555101697</v>
      </c>
      <c r="Q26" s="6">
        <f t="shared" ca="1" si="9"/>
        <v>-0.77755481135813298</v>
      </c>
      <c r="R26" s="6">
        <f t="shared" ca="1" si="10"/>
        <v>0.62881516786239988</v>
      </c>
      <c r="S26" s="6">
        <f t="shared" ca="1" si="12"/>
        <v>150.25645471476653</v>
      </c>
    </row>
    <row r="27" spans="1:19" s="6" customFormat="1" ht="12.75">
      <c r="A27" s="53" t="s">
        <v>48</v>
      </c>
      <c r="B27" s="54">
        <f ca="1">INDIRECT("Stars!S" &amp; MATCH(A27,Stars!$A$4:'Stars'!$A$61,0)+3)</f>
        <v>278.79361617461348</v>
      </c>
      <c r="C27" s="54">
        <f ca="1">INDIRECT("Stars!T" &amp; MATCH(A27,Stars!$A$4:'Stars'!$A$61,0)+3)</f>
        <v>6.343341135524879</v>
      </c>
      <c r="D27" s="55">
        <v>0</v>
      </c>
      <c r="E27" s="55">
        <v>0</v>
      </c>
      <c r="F27" s="146">
        <v>1.6</v>
      </c>
      <c r="G27" s="6">
        <f t="shared" ca="1" si="0"/>
        <v>307.01387317817455</v>
      </c>
      <c r="H27" s="6">
        <f t="shared" ca="1" si="1"/>
        <v>262.3122065115079</v>
      </c>
      <c r="I27" s="6">
        <f t="shared" ca="1" si="11"/>
        <v>-3.4340862300176545</v>
      </c>
      <c r="J27" s="6">
        <f t="shared" ca="1" si="2"/>
        <v>80.650662340509683</v>
      </c>
      <c r="K27" s="6">
        <f t="shared" ca="1" si="3"/>
        <v>1.1333426610557762</v>
      </c>
      <c r="L27" s="6">
        <f t="shared" ca="1" si="4"/>
        <v>0.11048615693210891</v>
      </c>
      <c r="M27" s="6">
        <f t="shared" ca="1" si="5"/>
        <v>0.99387766305837333</v>
      </c>
      <c r="N27" s="6">
        <f t="shared" si="6"/>
        <v>0.49999999999999994</v>
      </c>
      <c r="O27" s="6">
        <f t="shared" si="7"/>
        <v>0.86602540378443871</v>
      </c>
      <c r="P27" s="6">
        <f t="shared" ca="1" si="8"/>
        <v>-0.13377505953677468</v>
      </c>
      <c r="Q27" s="6">
        <f t="shared" ca="1" si="9"/>
        <v>-5.9900232833100857E-2</v>
      </c>
      <c r="R27" s="6">
        <f t="shared" ca="1" si="10"/>
        <v>0.99820436890776043</v>
      </c>
      <c r="S27" s="6">
        <f t="shared" ca="1" si="12"/>
        <v>80.650662340509683</v>
      </c>
    </row>
    <row r="28" spans="1:19" s="6" customFormat="1" ht="12.75">
      <c r="A28" s="53" t="s">
        <v>459</v>
      </c>
      <c r="B28" s="54">
        <f ca="1">INDIRECT("Stars!S" &amp; MATCH(A28,Stars!$A$4:'Stars'!$A$61,0)+3)</f>
        <v>271.28412229069221</v>
      </c>
      <c r="C28" s="54">
        <f ca="1">INDIRECT("Stars!T" &amp; MATCH(A28,Stars!$A$4:'Stars'!$A$61,0)+3)</f>
        <v>7.4045653253387007</v>
      </c>
      <c r="D28" s="55">
        <v>0</v>
      </c>
      <c r="E28" s="55">
        <v>0</v>
      </c>
      <c r="F28" s="146">
        <v>0.6</v>
      </c>
      <c r="G28" s="6">
        <f t="shared" ca="1" si="0"/>
        <v>299.50437929425328</v>
      </c>
      <c r="H28" s="6">
        <f t="shared" ca="1" si="1"/>
        <v>254.80271262758663</v>
      </c>
      <c r="I28" s="6">
        <f t="shared" ca="1" si="11"/>
        <v>-9.2470906670151809</v>
      </c>
      <c r="J28" s="6">
        <f t="shared" ca="1" si="2"/>
        <v>75.831859057159775</v>
      </c>
      <c r="K28" s="6">
        <f t="shared" ca="1" si="3"/>
        <v>1.258461976935376</v>
      </c>
      <c r="L28" s="6">
        <f t="shared" ca="1" si="4"/>
        <v>0.12887461248577295</v>
      </c>
      <c r="M28" s="6">
        <f t="shared" ca="1" si="5"/>
        <v>0.99166089680729164</v>
      </c>
      <c r="N28" s="6">
        <f t="shared" si="6"/>
        <v>0.49999999999999994</v>
      </c>
      <c r="O28" s="6">
        <f t="shared" si="7"/>
        <v>0.86602540378443871</v>
      </c>
      <c r="P28" s="6">
        <f t="shared" ca="1" si="8"/>
        <v>-0.26214349033324619</v>
      </c>
      <c r="Q28" s="6">
        <f t="shared" ca="1" si="9"/>
        <v>-0.16069244824821236</v>
      </c>
      <c r="R28" s="6">
        <f t="shared" ca="1" si="10"/>
        <v>0.98700452738373778</v>
      </c>
      <c r="S28" s="6">
        <f t="shared" ca="1" si="12"/>
        <v>75.831859057159775</v>
      </c>
    </row>
    <row r="29" spans="1:19" s="6" customFormat="1" ht="12.75">
      <c r="A29" s="53" t="s">
        <v>460</v>
      </c>
      <c r="B29" s="54">
        <f ca="1">INDIRECT("Stars!S" &amp; MATCH(A29,Stars!$A$4:'Stars'!$A$61,0)+3)</f>
        <v>264.05018650154568</v>
      </c>
      <c r="C29" s="54">
        <f ca="1">INDIRECT("Stars!T" &amp; MATCH(A29,Stars!$A$4:'Stars'!$A$61,0)+3)</f>
        <v>-52.695280425128033</v>
      </c>
      <c r="D29" s="55">
        <v>0</v>
      </c>
      <c r="E29" s="55">
        <v>0</v>
      </c>
      <c r="F29" s="146">
        <v>-0.7</v>
      </c>
      <c r="G29" s="6">
        <f t="shared" ca="1" si="0"/>
        <v>292.27044350510675</v>
      </c>
      <c r="H29" s="6">
        <f t="shared" ca="1" si="1"/>
        <v>247.5687768384401</v>
      </c>
      <c r="I29" s="6">
        <f t="shared" ca="1" si="11"/>
        <v>-36.725652661158776</v>
      </c>
      <c r="J29" s="6">
        <f t="shared" ca="1" si="2"/>
        <v>135.65869629247726</v>
      </c>
      <c r="K29" s="6">
        <f t="shared" ca="1" si="3"/>
        <v>1.630506599412928</v>
      </c>
      <c r="L29" s="6">
        <f t="shared" ca="1" si="4"/>
        <v>-0.79542356160652605</v>
      </c>
      <c r="M29" s="6">
        <f t="shared" ca="1" si="5"/>
        <v>0.60605392304743722</v>
      </c>
      <c r="N29" s="6">
        <f t="shared" si="6"/>
        <v>0.49999999999999994</v>
      </c>
      <c r="O29" s="6">
        <f t="shared" si="7"/>
        <v>0.86602540378443871</v>
      </c>
      <c r="P29" s="6">
        <f t="shared" ca="1" si="8"/>
        <v>-0.38157414830422287</v>
      </c>
      <c r="Q29" s="6">
        <f t="shared" ca="1" si="9"/>
        <v>-0.59798406078145516</v>
      </c>
      <c r="R29" s="6">
        <f t="shared" ca="1" si="10"/>
        <v>0.80150799313002541</v>
      </c>
      <c r="S29" s="6">
        <f t="shared" ca="1" si="12"/>
        <v>135.65869629247726</v>
      </c>
    </row>
    <row r="30" spans="1:19" s="6" customFormat="1" ht="12.75">
      <c r="A30" s="53" t="s">
        <v>461</v>
      </c>
      <c r="B30" s="54">
        <f ca="1">INDIRECT("Stars!S" &amp; MATCH(A30,Stars!$A$4:'Stars'!$A$61,0)+3)</f>
        <v>280.93298375935558</v>
      </c>
      <c r="C30" s="54">
        <f ca="1">INDIRECT("Stars!T" &amp; MATCH(A30,Stars!$A$4:'Stars'!$A$61,0)+3)</f>
        <v>45.990885532774627</v>
      </c>
      <c r="D30" s="55">
        <v>0</v>
      </c>
      <c r="E30" s="55">
        <v>0</v>
      </c>
      <c r="F30" s="146">
        <v>0.7</v>
      </c>
      <c r="G30" s="6">
        <f t="shared" ca="1" si="0"/>
        <v>309.15324076291665</v>
      </c>
      <c r="H30" s="6">
        <f t="shared" ca="1" si="1"/>
        <v>264.45157409625</v>
      </c>
      <c r="I30" s="6">
        <f t="shared" ca="1" si="11"/>
        <v>17.544050026077567</v>
      </c>
      <c r="J30" s="6">
        <f t="shared" ca="1" si="2"/>
        <v>46.489851533156468</v>
      </c>
      <c r="K30" s="6">
        <f t="shared" ca="1" si="3"/>
        <v>1.1070828074882595</v>
      </c>
      <c r="L30" s="6">
        <f t="shared" ca="1" si="4"/>
        <v>0.71922928674646081</v>
      </c>
      <c r="M30" s="6">
        <f t="shared" ca="1" si="5"/>
        <v>0.6947727924193472</v>
      </c>
      <c r="N30" s="6">
        <f t="shared" si="6"/>
        <v>0.49999999999999994</v>
      </c>
      <c r="O30" s="6">
        <f t="shared" si="7"/>
        <v>0.86602540378443871</v>
      </c>
      <c r="P30" s="6">
        <f t="shared" ca="1" si="8"/>
        <v>-9.6687018556273291E-2</v>
      </c>
      <c r="Q30" s="6">
        <f t="shared" ca="1" si="9"/>
        <v>0.30143894531100252</v>
      </c>
      <c r="R30" s="6">
        <f t="shared" ca="1" si="10"/>
        <v>0.95348548088043295</v>
      </c>
      <c r="S30" s="6">
        <f t="shared" ca="1" si="12"/>
        <v>46.489851533156468</v>
      </c>
    </row>
    <row r="31" spans="1:19" s="6" customFormat="1" ht="12.75">
      <c r="A31" s="53" t="s">
        <v>462</v>
      </c>
      <c r="B31" s="54">
        <f ca="1">INDIRECT("Stars!S" &amp; MATCH(A31,Stars!$A$4:'Stars'!$A$61,0)+3)</f>
        <v>49.680293629206346</v>
      </c>
      <c r="C31" s="54">
        <f ca="1">INDIRECT("Stars!T" &amp; MATCH(A31,Stars!$A$4:'Stars'!$A$61,0)+3)</f>
        <v>45.259645162543627</v>
      </c>
      <c r="D31" s="55">
        <v>0</v>
      </c>
      <c r="E31" s="55">
        <v>0</v>
      </c>
      <c r="F31" s="146">
        <v>1.2</v>
      </c>
      <c r="G31" s="6">
        <f t="shared" ca="1" si="0"/>
        <v>77.900550632767406</v>
      </c>
      <c r="H31" s="6">
        <f t="shared" ca="1" si="1"/>
        <v>33.198883966100738</v>
      </c>
      <c r="I31" s="6">
        <f t="shared" ca="1" si="11"/>
        <v>59.910408581261635</v>
      </c>
      <c r="J31" s="6">
        <f t="shared" ca="1" si="2"/>
        <v>309.75821338347657</v>
      </c>
      <c r="K31" s="6">
        <f t="shared" ca="1" si="3"/>
        <v>1.125541913056392</v>
      </c>
      <c r="L31" s="6">
        <f t="shared" ca="1" si="4"/>
        <v>0.71030387928838068</v>
      </c>
      <c r="M31" s="6">
        <f t="shared" ca="1" si="5"/>
        <v>0.70389516198641222</v>
      </c>
      <c r="N31" s="6">
        <f t="shared" si="6"/>
        <v>0.49999999999999994</v>
      </c>
      <c r="O31" s="6">
        <f t="shared" si="7"/>
        <v>0.86602540378443871</v>
      </c>
      <c r="P31" s="6">
        <f t="shared" ca="1" si="8"/>
        <v>0.83677497899191211</v>
      </c>
      <c r="Q31" s="6">
        <f t="shared" ca="1" si="9"/>
        <v>0.86524251274673447</v>
      </c>
      <c r="R31" s="6">
        <f t="shared" ca="1" si="10"/>
        <v>0.50135356200561398</v>
      </c>
      <c r="S31" s="6">
        <f t="shared" ca="1" si="12"/>
        <v>50.241786616523406</v>
      </c>
    </row>
    <row r="32" spans="1:19" s="6" customFormat="1" ht="12.75">
      <c r="A32" s="53" t="s">
        <v>49</v>
      </c>
      <c r="B32" s="54">
        <f ca="1">INDIRECT("Stars!S" &amp; MATCH(A32,Stars!$A$4:'Stars'!$A$61,0)+3)</f>
        <v>182.80247345241156</v>
      </c>
      <c r="C32" s="54">
        <f ca="1">INDIRECT("Stars!T" &amp; MATCH(A32,Stars!$A$4:'Stars'!$A$61,0)+3)</f>
        <v>14.602695653952804</v>
      </c>
      <c r="D32" s="55">
        <v>0</v>
      </c>
      <c r="E32" s="55">
        <v>0</v>
      </c>
      <c r="F32" s="146">
        <v>2.1</v>
      </c>
      <c r="G32" s="6">
        <f t="shared" ca="1" si="0"/>
        <v>211.02273045597263</v>
      </c>
      <c r="H32" s="6">
        <f t="shared" ca="1" si="1"/>
        <v>166.32106378930598</v>
      </c>
      <c r="I32" s="6">
        <f t="shared" ca="1" si="11"/>
        <v>-43.489580440721092</v>
      </c>
      <c r="J32" s="6">
        <f t="shared" ca="1" si="2"/>
        <v>341.61341979024934</v>
      </c>
      <c r="K32" s="6">
        <f t="shared" ca="1" si="3"/>
        <v>2.5860332042035106</v>
      </c>
      <c r="L32" s="6">
        <f t="shared" ca="1" si="4"/>
        <v>0.25211488678094668</v>
      </c>
      <c r="M32" s="6">
        <f t="shared" ca="1" si="5"/>
        <v>0.96769731004246906</v>
      </c>
      <c r="N32" s="6">
        <f t="shared" si="6"/>
        <v>0.49999999999999994</v>
      </c>
      <c r="O32" s="6">
        <f t="shared" si="7"/>
        <v>0.86602540378443871</v>
      </c>
      <c r="P32" s="6">
        <f t="shared" ca="1" si="8"/>
        <v>-0.97163612373561559</v>
      </c>
      <c r="Q32" s="6">
        <f t="shared" ca="1" si="9"/>
        <v>-0.68822265090894574</v>
      </c>
      <c r="R32" s="6">
        <f t="shared" ca="1" si="10"/>
        <v>0.72549954016240659</v>
      </c>
      <c r="S32" s="6">
        <f t="shared" ca="1" si="12"/>
        <v>18.386580209750676</v>
      </c>
    </row>
    <row r="33" spans="1:19" s="6" customFormat="1" ht="12.75">
      <c r="A33" s="53" t="s">
        <v>50</v>
      </c>
      <c r="B33" s="54">
        <f ca="1">INDIRECT("Stars!S" &amp; MATCH(A33,Stars!$A$4:'Stars'!$A$61,0)+3)</f>
        <v>349.17091473834796</v>
      </c>
      <c r="C33" s="54">
        <f ca="1">INDIRECT("Stars!T" &amp; MATCH(A33,Stars!$A$4:'Stars'!$A$61,0)+3)</f>
        <v>-18.014343006373107</v>
      </c>
      <c r="D33" s="55">
        <v>0</v>
      </c>
      <c r="E33" s="55">
        <v>0</v>
      </c>
      <c r="F33" s="146">
        <v>2</v>
      </c>
      <c r="G33" s="6">
        <f t="shared" ca="1" si="0"/>
        <v>17.391171741909034</v>
      </c>
      <c r="H33" s="6">
        <f t="shared" ca="1" si="1"/>
        <v>332.68950507524238</v>
      </c>
      <c r="I33" s="6">
        <f t="shared" ca="1" si="11"/>
        <v>35.249889315060784</v>
      </c>
      <c r="J33" s="6">
        <f t="shared" ca="1" si="2"/>
        <v>147.7044815128252</v>
      </c>
      <c r="K33" s="6">
        <f t="shared" ca="1" si="3"/>
        <v>0.5218105925114791</v>
      </c>
      <c r="L33" s="6">
        <f t="shared" ca="1" si="4"/>
        <v>-0.30925506522207608</v>
      </c>
      <c r="M33" s="6">
        <f t="shared" ca="1" si="5"/>
        <v>0.95097912944211849</v>
      </c>
      <c r="N33" s="6">
        <f t="shared" si="6"/>
        <v>0.49999999999999994</v>
      </c>
      <c r="O33" s="6">
        <f t="shared" si="7"/>
        <v>0.86602540378443871</v>
      </c>
      <c r="P33" s="6">
        <f t="shared" ca="1" si="8"/>
        <v>0.88853320645437861</v>
      </c>
      <c r="Q33" s="6">
        <f t="shared" ca="1" si="9"/>
        <v>0.57714361243442647</v>
      </c>
      <c r="R33" s="6">
        <f t="shared" ca="1" si="10"/>
        <v>0.8166426700988263</v>
      </c>
      <c r="S33" s="6">
        <f t="shared" ca="1" si="12"/>
        <v>147.7044815128252</v>
      </c>
    </row>
    <row r="34" spans="1:19" s="6" customFormat="1" ht="12.75">
      <c r="A34" s="53" t="s">
        <v>51</v>
      </c>
      <c r="B34" s="54">
        <f ca="1">INDIRECT("Stars!S" &amp; MATCH(A34,Stars!$A$4:'Stars'!$A$61,0)+3)</f>
        <v>194.1533195902997</v>
      </c>
      <c r="C34" s="54">
        <f ca="1">INDIRECT("Stars!T" &amp; MATCH(A34,Stars!$A$4:'Stars'!$A$61,0)+3)</f>
        <v>61.783929152116755</v>
      </c>
      <c r="D34" s="55">
        <v>0</v>
      </c>
      <c r="E34" s="55">
        <v>0</v>
      </c>
      <c r="F34" s="146">
        <v>1.9</v>
      </c>
      <c r="G34" s="6">
        <f t="shared" ref="G34:G66" ca="1" si="13">MOD(GAST + B34,DEGSinCIRCLE)</f>
        <v>222.37357659386078</v>
      </c>
      <c r="H34" s="6">
        <f t="shared" ref="H34:H65" ca="1" si="14">MOD((G34 + ALong),DEGSinCIRCLE)</f>
        <v>177.67190992719412</v>
      </c>
      <c r="I34" s="6">
        <f t="shared" ca="1" si="11"/>
        <v>1.8033025688689979</v>
      </c>
      <c r="J34" s="6">
        <f t="shared" ca="1" si="2"/>
        <v>358.89897365019817</v>
      </c>
      <c r="K34" s="6">
        <f t="shared" ref="K34:K66" ca="1" si="15">ACOS(     SIN(RADIANS(C34))  *   SIN(QBodyLat)   +   COS(RADIANS(C34)) *  COS(QBodyLat)   *   COS(RADIANS(360-G34)-QBodyLong)         )</f>
        <v>1.7992232721035244</v>
      </c>
      <c r="L34" s="6">
        <f t="shared" ca="1" si="4"/>
        <v>0.88117087200848876</v>
      </c>
      <c r="M34" s="6">
        <f t="shared" ca="1" si="5"/>
        <v>0.47279794238532763</v>
      </c>
      <c r="N34" s="6">
        <f t="shared" ref="N34:N66" si="16">SinALat</f>
        <v>0.49999999999999994</v>
      </c>
      <c r="O34" s="6">
        <f t="shared" ref="O34:O66" si="17">CosALat</f>
        <v>0.86602540378443871</v>
      </c>
      <c r="P34" s="6">
        <f t="shared" ca="1" si="8"/>
        <v>-0.99917459984906098</v>
      </c>
      <c r="Q34" s="6">
        <f t="shared" ca="1" si="9"/>
        <v>3.1468371284247731E-2</v>
      </c>
      <c r="R34" s="6">
        <f t="shared" ca="1" si="10"/>
        <v>0.99950474816716939</v>
      </c>
      <c r="S34" s="6">
        <f t="shared" ca="1" si="12"/>
        <v>1.1010263498018502</v>
      </c>
    </row>
    <row r="35" spans="1:19" s="6" customFormat="1" ht="12.75">
      <c r="A35" s="53" t="s">
        <v>52</v>
      </c>
      <c r="B35" s="54">
        <f ca="1">INDIRECT("Stars!S" &amp; MATCH(A35,Stars!$A$4:'Stars'!$A$61,0)+3)</f>
        <v>278.51671225584391</v>
      </c>
      <c r="C35" s="54">
        <f ca="1">INDIRECT("Stars!T" &amp; MATCH(A35,Stars!$A$4:'Stars'!$A$61,0)+3)</f>
        <v>28.60137628138175</v>
      </c>
      <c r="D35" s="55">
        <v>0</v>
      </c>
      <c r="E35" s="55">
        <v>0</v>
      </c>
      <c r="F35" s="146">
        <v>1.7</v>
      </c>
      <c r="G35" s="6">
        <f t="shared" ca="1" si="13"/>
        <v>306.73696925940499</v>
      </c>
      <c r="H35" s="6">
        <f t="shared" ca="1" si="14"/>
        <v>262.03530259273833</v>
      </c>
      <c r="I35" s="6">
        <f t="shared" ca="1" si="11"/>
        <v>7.7008428637283268</v>
      </c>
      <c r="J35" s="6">
        <f t="shared" ref="J35:J66" ca="1" si="18">IF(H35&gt;180,S35,360-S35)</f>
        <v>61.332145187856099</v>
      </c>
      <c r="K35" s="6">
        <f t="shared" ca="1" si="15"/>
        <v>1.1079169830525057</v>
      </c>
      <c r="L35" s="6">
        <f t="shared" ref="L35:L66" ca="1" si="19">SIN(RADIANS(C35))</f>
        <v>0.47871294751683996</v>
      </c>
      <c r="M35" s="6">
        <f t="shared" ref="M35:M66" ca="1" si="20">COS(RADIANS(C35))</f>
        <v>0.87797147668915709</v>
      </c>
      <c r="N35" s="6">
        <f t="shared" si="16"/>
        <v>0.49999999999999994</v>
      </c>
      <c r="O35" s="6">
        <f t="shared" si="17"/>
        <v>0.86602540378443871</v>
      </c>
      <c r="P35" s="6">
        <f t="shared" ref="P35:P66" ca="1" si="21">COS(RADIANS(H35))</f>
        <v>-0.13856292439847137</v>
      </c>
      <c r="Q35" s="6">
        <f t="shared" ref="Q35:Q66" ca="1" si="22">SIN(RADIANS(I35))</f>
        <v>0.13400076350712917</v>
      </c>
      <c r="R35" s="6">
        <f t="shared" ref="R35:R66" ca="1" si="23">COS(RADIANS(I35))</f>
        <v>0.99098122857070625</v>
      </c>
      <c r="S35" s="6">
        <f t="shared" ca="1" si="12"/>
        <v>61.332145187856099</v>
      </c>
    </row>
    <row r="36" spans="1:19" s="6" customFormat="1" ht="12.75">
      <c r="A36" s="53" t="s">
        <v>53</v>
      </c>
      <c r="B36" s="54">
        <f ca="1">INDIRECT("Stars!S" &amp; MATCH(A36,Stars!$A$4:'Stars'!$A$61,0)+3)</f>
        <v>90.870166490773784</v>
      </c>
      <c r="C36" s="54">
        <f ca="1">INDIRECT("Stars!T" &amp; MATCH(A36,Stars!$A$4:'Stars'!$A$61,0)+3)</f>
        <v>51.490623423861322</v>
      </c>
      <c r="D36" s="55">
        <v>0</v>
      </c>
      <c r="E36" s="55">
        <v>0</v>
      </c>
      <c r="F36" s="146">
        <v>2.2000000000000002</v>
      </c>
      <c r="G36" s="6">
        <f t="shared" ca="1" si="13"/>
        <v>119.09042349433484</v>
      </c>
      <c r="H36" s="6">
        <f t="shared" ca="1" si="14"/>
        <v>74.388756827668175</v>
      </c>
      <c r="I36" s="6">
        <f t="shared" ca="1" si="11"/>
        <v>32.436405923465685</v>
      </c>
      <c r="J36" s="6">
        <f t="shared" ca="1" si="18"/>
        <v>314.72242959806874</v>
      </c>
      <c r="K36" s="6">
        <f t="shared" ca="1" si="15"/>
        <v>1.5871277702381783</v>
      </c>
      <c r="L36" s="6">
        <f t="shared" ca="1" si="19"/>
        <v>0.78250627052908939</v>
      </c>
      <c r="M36" s="6">
        <f t="shared" ca="1" si="20"/>
        <v>0.62264270378978637</v>
      </c>
      <c r="N36" s="6">
        <f t="shared" si="16"/>
        <v>0.49999999999999994</v>
      </c>
      <c r="O36" s="6">
        <f t="shared" si="17"/>
        <v>0.86602540378443871</v>
      </c>
      <c r="P36" s="6">
        <f t="shared" ca="1" si="21"/>
        <v>0.26910881718869867</v>
      </c>
      <c r="Q36" s="6">
        <f t="shared" ca="1" si="22"/>
        <v>0.53636317546876033</v>
      </c>
      <c r="R36" s="6">
        <f t="shared" ca="1" si="23"/>
        <v>0.8439872890044422</v>
      </c>
      <c r="S36" s="6">
        <f t="shared" ca="1" si="12"/>
        <v>45.27757040193125</v>
      </c>
    </row>
    <row r="37" spans="1:19" s="6" customFormat="1" ht="12.75">
      <c r="A37" s="53" t="s">
        <v>54</v>
      </c>
      <c r="B37" s="54">
        <f ca="1">INDIRECT("Stars!S" &amp; MATCH(A37,Stars!$A$4:'Stars'!$A$61,0)+3)</f>
        <v>34.01526723788902</v>
      </c>
      <c r="C37" s="54">
        <f ca="1">INDIRECT("Stars!T" &amp; MATCH(A37,Stars!$A$4:'Stars'!$A$61,0)+3)</f>
        <v>9.850559634536074</v>
      </c>
      <c r="D37" s="55">
        <v>0</v>
      </c>
      <c r="E37" s="55">
        <v>0</v>
      </c>
      <c r="F37" s="146">
        <v>2.4</v>
      </c>
      <c r="G37" s="6">
        <f t="shared" ca="1" si="13"/>
        <v>62.235524241450079</v>
      </c>
      <c r="H37" s="6">
        <f t="shared" ca="1" si="14"/>
        <v>17.533857574783411</v>
      </c>
      <c r="I37" s="6">
        <f t="shared" ca="1" si="11"/>
        <v>64.04711524718185</v>
      </c>
      <c r="J37" s="6">
        <f t="shared" ca="1" si="18"/>
        <v>222.70774917926823</v>
      </c>
      <c r="K37" s="6">
        <f t="shared" ca="1" si="15"/>
        <v>0.84971835699343212</v>
      </c>
      <c r="L37" s="6">
        <f t="shared" ca="1" si="19"/>
        <v>0.17107898833587676</v>
      </c>
      <c r="M37" s="6">
        <f t="shared" ca="1" si="20"/>
        <v>0.98525731651684423</v>
      </c>
      <c r="N37" s="6">
        <f t="shared" si="16"/>
        <v>0.49999999999999994</v>
      </c>
      <c r="O37" s="6">
        <f t="shared" si="17"/>
        <v>0.86602540378443871</v>
      </c>
      <c r="P37" s="6">
        <f t="shared" ca="1" si="21"/>
        <v>0.9535390893201855</v>
      </c>
      <c r="Q37" s="6">
        <f t="shared" ca="1" si="22"/>
        <v>0.89915422206629569</v>
      </c>
      <c r="R37" s="6">
        <f t="shared" ca="1" si="23"/>
        <v>0.43763190576139971</v>
      </c>
      <c r="S37" s="6">
        <f t="shared" ca="1" si="12"/>
        <v>137.29225082073177</v>
      </c>
    </row>
    <row r="38" spans="1:19" s="6" customFormat="1" ht="12.75">
      <c r="A38" s="53" t="s">
        <v>463</v>
      </c>
      <c r="B38" s="54">
        <f ca="1">INDIRECT("Stars!S" &amp; MATCH(A38,Stars!$A$4:'Stars'!$A$61,0)+3)</f>
        <v>15.659724936064322</v>
      </c>
      <c r="C38" s="54">
        <f ca="1">INDIRECT("Stars!T" &amp; MATCH(A38,Stars!$A$4:'Stars'!$A$61,0)+3)</f>
        <v>-29.647269251691167</v>
      </c>
      <c r="D38" s="55">
        <v>0</v>
      </c>
      <c r="E38" s="55">
        <v>0</v>
      </c>
      <c r="F38" s="146">
        <v>1.2</v>
      </c>
      <c r="G38" s="6">
        <f t="shared" ca="1" si="13"/>
        <v>43.879981939625381</v>
      </c>
      <c r="H38" s="6">
        <f t="shared" ca="1" si="14"/>
        <v>359.17831527295868</v>
      </c>
      <c r="I38" s="6">
        <f t="shared" ca="1" si="11"/>
        <v>30.347592005217098</v>
      </c>
      <c r="J38" s="6">
        <f t="shared" ca="1" si="18"/>
        <v>179.17249630893053</v>
      </c>
      <c r="K38" s="6">
        <f t="shared" ca="1" si="15"/>
        <v>0.88986366079361845</v>
      </c>
      <c r="L38" s="6">
        <f t="shared" ca="1" si="19"/>
        <v>-0.49465903526835597</v>
      </c>
      <c r="M38" s="6">
        <f t="shared" ca="1" si="20"/>
        <v>0.86908712959482914</v>
      </c>
      <c r="N38" s="6">
        <f t="shared" si="16"/>
        <v>0.49999999999999994</v>
      </c>
      <c r="O38" s="6">
        <f t="shared" si="17"/>
        <v>0.86602540378443871</v>
      </c>
      <c r="P38" s="6">
        <f t="shared" ca="1" si="21"/>
        <v>0.99989716813190865</v>
      </c>
      <c r="Q38" s="6">
        <f t="shared" ca="1" si="22"/>
        <v>0.50524461813395127</v>
      </c>
      <c r="R38" s="6">
        <f t="shared" ca="1" si="23"/>
        <v>0.86297617339453692</v>
      </c>
      <c r="S38" s="6">
        <f t="shared" ca="1" si="12"/>
        <v>179.17249630893053</v>
      </c>
    </row>
    <row r="39" spans="1:19" s="6" customFormat="1" ht="12.75">
      <c r="A39" s="53" t="s">
        <v>55</v>
      </c>
      <c r="B39" s="54">
        <f ca="1">INDIRECT("Stars!S" &amp; MATCH(A39,Stars!$A$4:'Stars'!$A$61,0)+3)</f>
        <v>172.27747180370329</v>
      </c>
      <c r="C39" s="54">
        <f ca="1">INDIRECT("Stars!T" &amp; MATCH(A39,Stars!$A$4:'Stars'!$A$61,0)+3)</f>
        <v>-57.088179381253688</v>
      </c>
      <c r="D39" s="55">
        <v>0</v>
      </c>
      <c r="E39" s="55">
        <v>0</v>
      </c>
      <c r="F39" s="146">
        <v>1.6</v>
      </c>
      <c r="G39" s="6">
        <f t="shared" ca="1" si="13"/>
        <v>200.49772880726437</v>
      </c>
      <c r="H39" s="6">
        <f t="shared" ca="1" si="14"/>
        <v>155.79606214059771</v>
      </c>
      <c r="I39" s="6">
        <f t="shared" ca="1" si="11"/>
        <v>-58.096713877620381</v>
      </c>
      <c r="J39" s="6">
        <f t="shared" ca="1" si="18"/>
        <v>204.93022180235573</v>
      </c>
      <c r="K39" s="6">
        <f t="shared" ca="1" si="15"/>
        <v>2.3392758929946083</v>
      </c>
      <c r="L39" s="6">
        <f t="shared" ca="1" si="19"/>
        <v>-0.83950778504297907</v>
      </c>
      <c r="M39" s="6">
        <f t="shared" ca="1" si="20"/>
        <v>0.54334765928660367</v>
      </c>
      <c r="N39" s="6">
        <f t="shared" si="16"/>
        <v>0.49999999999999994</v>
      </c>
      <c r="O39" s="6">
        <f t="shared" si="17"/>
        <v>0.86602540378443871</v>
      </c>
      <c r="P39" s="6">
        <f t="shared" ca="1" si="21"/>
        <v>-0.91209194057687637</v>
      </c>
      <c r="Q39" s="6">
        <f t="shared" ca="1" si="22"/>
        <v>-0.84894137836282013</v>
      </c>
      <c r="R39" s="6">
        <f t="shared" ca="1" si="23"/>
        <v>0.52848702548258941</v>
      </c>
      <c r="S39" s="6">
        <f t="shared" ca="1" si="12"/>
        <v>155.06977819764427</v>
      </c>
    </row>
    <row r="40" spans="1:19" s="6" customFormat="1" ht="12.75">
      <c r="A40" s="53" t="s">
        <v>56</v>
      </c>
      <c r="B40" s="54">
        <f ca="1">INDIRECT("Stars!S" &amp; MATCH(A40,Stars!$A$4:'Stars'!$A$61,0)+3)</f>
        <v>176.11497202218192</v>
      </c>
      <c r="C40" s="54">
        <f ca="1">INDIRECT("Stars!T" &amp; MATCH(A40,Stars!$A$4:'Stars'!$A$61,0)+3)</f>
        <v>-17.514413632474934</v>
      </c>
      <c r="D40" s="55">
        <v>0</v>
      </c>
      <c r="E40" s="55">
        <v>0</v>
      </c>
      <c r="F40" s="146">
        <v>2.8</v>
      </c>
      <c r="G40" s="6">
        <f t="shared" ca="1" si="13"/>
        <v>204.33522902574299</v>
      </c>
      <c r="H40" s="6">
        <f t="shared" ca="1" si="14"/>
        <v>159.63356235907634</v>
      </c>
      <c r="I40" s="6">
        <f t="shared" ca="1" si="11"/>
        <v>-67.626400789281618</v>
      </c>
      <c r="J40" s="6">
        <f t="shared" ca="1" si="18"/>
        <v>299.31819306610339</v>
      </c>
      <c r="K40" s="6">
        <f t="shared" ca="1" si="15"/>
        <v>2.9184028104549649</v>
      </c>
      <c r="L40" s="6">
        <f t="shared" ca="1" si="19"/>
        <v>-0.30094571211930105</v>
      </c>
      <c r="M40" s="6">
        <f t="shared" ca="1" si="20"/>
        <v>0.9536412734131251</v>
      </c>
      <c r="N40" s="6">
        <f t="shared" si="16"/>
        <v>0.49999999999999994</v>
      </c>
      <c r="O40" s="6">
        <f t="shared" si="17"/>
        <v>0.86602540378443871</v>
      </c>
      <c r="P40" s="6">
        <f t="shared" ca="1" si="21"/>
        <v>-0.93748601300269763</v>
      </c>
      <c r="Q40" s="6">
        <f t="shared" ca="1" si="22"/>
        <v>-0.92472152533086116</v>
      </c>
      <c r="R40" s="6">
        <f t="shared" ca="1" si="23"/>
        <v>0.3806443229443538</v>
      </c>
      <c r="S40" s="6">
        <f t="shared" ca="1" si="12"/>
        <v>60.681806933896624</v>
      </c>
    </row>
    <row r="41" spans="1:19" s="6" customFormat="1" ht="12.75">
      <c r="A41" s="53" t="s">
        <v>464</v>
      </c>
      <c r="B41" s="54">
        <f ca="1">INDIRECT("Stars!S" &amp; MATCH(A41,Stars!$A$4:'Stars'!$A$61,0)+3)</f>
        <v>149.12894250415917</v>
      </c>
      <c r="C41" s="54">
        <f ca="1">INDIRECT("Stars!T" &amp; MATCH(A41,Stars!$A$4:'Stars'!$A$61,0)+3)</f>
        <v>-60.350989831528217</v>
      </c>
      <c r="D41" s="55">
        <v>0</v>
      </c>
      <c r="E41" s="55">
        <v>0</v>
      </c>
      <c r="F41" s="146">
        <v>0.6</v>
      </c>
      <c r="G41" s="6">
        <f t="shared" ca="1" si="13"/>
        <v>177.34919950772024</v>
      </c>
      <c r="H41" s="6">
        <f t="shared" ca="1" si="14"/>
        <v>132.64753284105359</v>
      </c>
      <c r="I41" s="6">
        <f t="shared" ca="1" si="11"/>
        <v>-46.450392248705072</v>
      </c>
      <c r="J41" s="6">
        <f t="shared" ca="1" si="18"/>
        <v>211.87785640174363</v>
      </c>
      <c r="K41" s="6">
        <f t="shared" ca="1" si="15"/>
        <v>2.2666332331550718</v>
      </c>
      <c r="L41" s="6">
        <f t="shared" ca="1" si="19"/>
        <v>-0.86907209911250494</v>
      </c>
      <c r="M41" s="6">
        <f t="shared" ca="1" si="20"/>
        <v>0.49468544201763659</v>
      </c>
      <c r="N41" s="6">
        <f t="shared" si="16"/>
        <v>0.49999999999999994</v>
      </c>
      <c r="O41" s="6">
        <f t="shared" si="17"/>
        <v>0.86602540378443871</v>
      </c>
      <c r="P41" s="6">
        <f t="shared" ca="1" si="21"/>
        <v>-0.67748640619901468</v>
      </c>
      <c r="Q41" s="6">
        <f t="shared" ca="1" si="22"/>
        <v>-0.72477810900996076</v>
      </c>
      <c r="R41" s="6">
        <f t="shared" ca="1" si="23"/>
        <v>0.6889823602240811</v>
      </c>
      <c r="S41" s="6">
        <f t="shared" ca="1" si="12"/>
        <v>148.12214359825637</v>
      </c>
    </row>
    <row r="42" spans="1:19" s="6" customFormat="1" ht="12.75">
      <c r="A42" s="53" t="s">
        <v>57</v>
      </c>
      <c r="B42" s="54">
        <f ca="1">INDIRECT("Stars!S" &amp; MATCH(A42,Stars!$A$4:'Stars'!$A$61,0)+3)</f>
        <v>328.28426823152211</v>
      </c>
      <c r="C42" s="54">
        <f ca="1">INDIRECT("Stars!T" &amp; MATCH(A42,Stars!$A$4:'Stars'!$A$61,0)+3)</f>
        <v>23.434811299127759</v>
      </c>
      <c r="D42" s="55">
        <v>0</v>
      </c>
      <c r="E42" s="55">
        <v>0</v>
      </c>
      <c r="F42" s="146">
        <v>2</v>
      </c>
      <c r="G42" s="6">
        <f t="shared" ca="1" si="13"/>
        <v>356.50452523508318</v>
      </c>
      <c r="H42" s="6">
        <f t="shared" ca="1" si="14"/>
        <v>311.80285856841653</v>
      </c>
      <c r="I42" s="6">
        <f t="shared" ca="1" si="11"/>
        <v>46.760966452579673</v>
      </c>
      <c r="J42" s="6">
        <f t="shared" ca="1" si="18"/>
        <v>86.767361949133957</v>
      </c>
      <c r="K42" s="6">
        <f t="shared" ca="1" si="15"/>
        <v>0.33946128032407397</v>
      </c>
      <c r="L42" s="6">
        <f t="shared" ca="1" si="19"/>
        <v>0.39770541911585761</v>
      </c>
      <c r="M42" s="6">
        <f t="shared" ca="1" si="20"/>
        <v>0.91751316045377795</v>
      </c>
      <c r="N42" s="6">
        <f t="shared" si="16"/>
        <v>0.49999999999999994</v>
      </c>
      <c r="O42" s="6">
        <f t="shared" si="17"/>
        <v>0.86602540378443871</v>
      </c>
      <c r="P42" s="6">
        <f t="shared" ca="1" si="21"/>
        <v>0.66656966228410841</v>
      </c>
      <c r="Q42" s="6">
        <f t="shared" ca="1" si="22"/>
        <v>0.72850210104719593</v>
      </c>
      <c r="R42" s="6">
        <f t="shared" ca="1" si="23"/>
        <v>0.68504356705965863</v>
      </c>
      <c r="S42" s="6">
        <f t="shared" ca="1" si="12"/>
        <v>86.767361949133957</v>
      </c>
    </row>
    <row r="43" spans="1:19" s="6" customFormat="1" ht="12.75">
      <c r="A43" s="53" t="s">
        <v>58</v>
      </c>
      <c r="B43" s="54">
        <f ca="1">INDIRECT("Stars!S" &amp; MATCH(A43,Stars!$A$4:'Stars'!$A$61,0)+3)</f>
        <v>84.037940936458881</v>
      </c>
      <c r="C43" s="54">
        <f ca="1">INDIRECT("Stars!T" &amp; MATCH(A43,Stars!$A$4:'Stars'!$A$61,0)+3)</f>
        <v>-34.385394647100021</v>
      </c>
      <c r="D43" s="55">
        <v>0</v>
      </c>
      <c r="E43" s="55">
        <v>0</v>
      </c>
      <c r="F43" s="146">
        <v>1.8</v>
      </c>
      <c r="G43" s="6">
        <f t="shared" ca="1" si="13"/>
        <v>112.25819794001994</v>
      </c>
      <c r="H43" s="6">
        <f t="shared" ca="1" si="14"/>
        <v>67.556531273353272</v>
      </c>
      <c r="I43" s="6">
        <f t="shared" ca="1" si="11"/>
        <v>-0.54594578113716463</v>
      </c>
      <c r="J43" s="6">
        <f t="shared" ca="1" si="18"/>
        <v>229.71027936053915</v>
      </c>
      <c r="K43" s="6">
        <f t="shared" ca="1" si="15"/>
        <v>1.8209641093346964</v>
      </c>
      <c r="L43" s="6">
        <f t="shared" ca="1" si="19"/>
        <v>-0.56475665415482923</v>
      </c>
      <c r="M43" s="6">
        <f t="shared" ca="1" si="20"/>
        <v>0.82525748805317889</v>
      </c>
      <c r="N43" s="6">
        <f t="shared" si="16"/>
        <v>0.49999999999999994</v>
      </c>
      <c r="O43" s="6">
        <f t="shared" si="17"/>
        <v>0.86602540378443871</v>
      </c>
      <c r="P43" s="6">
        <f t="shared" ca="1" si="21"/>
        <v>0.38177169417376344</v>
      </c>
      <c r="Q43" s="6">
        <f t="shared" ca="1" si="22"/>
        <v>-9.5284072307783574E-3</v>
      </c>
      <c r="R43" s="6">
        <f t="shared" ca="1" si="23"/>
        <v>0.99995460369741007</v>
      </c>
      <c r="S43" s="6">
        <f t="shared" ca="1" si="12"/>
        <v>130.28972063946085</v>
      </c>
    </row>
    <row r="44" spans="1:19" s="6" customFormat="1" ht="12.75">
      <c r="A44" s="53" t="s">
        <v>59</v>
      </c>
      <c r="B44" s="54">
        <f ca="1">INDIRECT("Stars!S" &amp; MATCH(A44,Stars!$A$4:'Stars'!$A$61,0)+3)</f>
        <v>137.30997417584595</v>
      </c>
      <c r="C44" s="54">
        <f ca="1">INDIRECT("Stars!T" &amp; MATCH(A44,Stars!$A$4:'Stars'!$A$61,0)+3)</f>
        <v>74.181796941963213</v>
      </c>
      <c r="D44" s="55">
        <v>0</v>
      </c>
      <c r="E44" s="55">
        <v>0</v>
      </c>
      <c r="F44" s="146">
        <v>2.1</v>
      </c>
      <c r="G44" s="6">
        <f t="shared" ca="1" si="13"/>
        <v>165.530231179407</v>
      </c>
      <c r="H44" s="6">
        <f t="shared" ca="1" si="14"/>
        <v>120.82856451274033</v>
      </c>
      <c r="I44" s="6">
        <f t="shared" ca="1" si="11"/>
        <v>21.105634783979607</v>
      </c>
      <c r="J44" s="6">
        <f t="shared" ca="1" si="18"/>
        <v>345.46912171261414</v>
      </c>
      <c r="K44" s="6">
        <f t="shared" ca="1" si="15"/>
        <v>1.6164327223434065</v>
      </c>
      <c r="L44" s="6">
        <f t="shared" ca="1" si="19"/>
        <v>0.9621314406377155</v>
      </c>
      <c r="M44" s="6">
        <f t="shared" ca="1" si="20"/>
        <v>0.27258593312273882</v>
      </c>
      <c r="N44" s="6">
        <f t="shared" si="16"/>
        <v>0.49999999999999994</v>
      </c>
      <c r="O44" s="6">
        <f t="shared" si="17"/>
        <v>0.86602540378443871</v>
      </c>
      <c r="P44" s="6">
        <f t="shared" ca="1" si="21"/>
        <v>-0.51247103120655368</v>
      </c>
      <c r="Q44" s="6">
        <f t="shared" ca="1" si="22"/>
        <v>0.36008855819171071</v>
      </c>
      <c r="R44" s="6">
        <f t="shared" ca="1" si="23"/>
        <v>0.93291812623585302</v>
      </c>
      <c r="S44" s="6">
        <f t="shared" ca="1" si="12"/>
        <v>14.530878287385887</v>
      </c>
    </row>
    <row r="45" spans="1:19" s="6" customFormat="1" ht="12.75">
      <c r="A45" s="53" t="s">
        <v>60</v>
      </c>
      <c r="B45" s="54">
        <f ca="1">INDIRECT("Stars!S" &amp; MATCH(A45,Stars!$A$4:'Stars'!$A$61,0)+3)</f>
        <v>13.874189537541895</v>
      </c>
      <c r="C45" s="54">
        <f ca="1">INDIRECT("Stars!T" &amp; MATCH(A45,Stars!$A$4:'Stars'!$A$61,0)+3)</f>
        <v>15.175573207944142</v>
      </c>
      <c r="D45" s="55">
        <v>0</v>
      </c>
      <c r="E45" s="55">
        <v>0</v>
      </c>
      <c r="F45" s="146">
        <v>2.5</v>
      </c>
      <c r="G45" s="6">
        <f t="shared" ca="1" si="13"/>
        <v>42.094446541102954</v>
      </c>
      <c r="H45" s="6">
        <f t="shared" ca="1" si="14"/>
        <v>357.39277987443631</v>
      </c>
      <c r="I45" s="6">
        <f t="shared" ca="1" si="11"/>
        <v>74.983043752933781</v>
      </c>
      <c r="J45" s="6">
        <f t="shared" ca="1" si="18"/>
        <v>170.24477021195983</v>
      </c>
      <c r="K45" s="6">
        <f t="shared" ca="1" si="15"/>
        <v>0.50349961983948832</v>
      </c>
      <c r="L45" s="6">
        <f t="shared" ca="1" si="19"/>
        <v>0.26177774132518117</v>
      </c>
      <c r="M45" s="6">
        <f t="shared" ca="1" si="20"/>
        <v>0.96512818534466527</v>
      </c>
      <c r="N45" s="6">
        <f t="shared" si="16"/>
        <v>0.49999999999999994</v>
      </c>
      <c r="O45" s="6">
        <f t="shared" si="17"/>
        <v>0.86602540378443871</v>
      </c>
      <c r="P45" s="6">
        <f t="shared" ca="1" si="21"/>
        <v>0.99896484544372477</v>
      </c>
      <c r="Q45" s="6">
        <f t="shared" ca="1" si="22"/>
        <v>0.96584918847752543</v>
      </c>
      <c r="R45" s="6">
        <f t="shared" ca="1" si="23"/>
        <v>0.259104892113803</v>
      </c>
      <c r="S45" s="6">
        <f t="shared" ca="1" si="12"/>
        <v>170.24477021195983</v>
      </c>
    </row>
    <row r="46" spans="1:19" s="6" customFormat="1" ht="12.75">
      <c r="A46" s="53" t="s">
        <v>61</v>
      </c>
      <c r="B46" s="54">
        <f ca="1">INDIRECT("Stars!S" &amp; MATCH(A46,Stars!$A$4:'Stars'!$A$61,0)+3)</f>
        <v>314.50340265192392</v>
      </c>
      <c r="C46" s="54">
        <f ca="1">INDIRECT("Stars!T" &amp; MATCH(A46,Stars!$A$4:'Stars'!$A$61,0)+3)</f>
        <v>4.0676247235198746</v>
      </c>
      <c r="D46" s="55">
        <v>0</v>
      </c>
      <c r="E46" s="55">
        <v>0</v>
      </c>
      <c r="F46" s="146">
        <v>2.5</v>
      </c>
      <c r="G46" s="6">
        <f t="shared" ca="1" si="13"/>
        <v>342.72365965548499</v>
      </c>
      <c r="H46" s="6">
        <f t="shared" ca="1" si="14"/>
        <v>298.02199298881834</v>
      </c>
      <c r="I46" s="6">
        <f t="shared" ca="1" si="11"/>
        <v>26.187481701701877</v>
      </c>
      <c r="J46" s="6">
        <f t="shared" ca="1" si="18"/>
        <v>101.10797059286359</v>
      </c>
      <c r="K46" s="6">
        <f t="shared" ca="1" si="15"/>
        <v>0.53327598143755206</v>
      </c>
      <c r="L46" s="6">
        <f t="shared" ca="1" si="19"/>
        <v>7.093382387658026E-2</v>
      </c>
      <c r="M46" s="6">
        <f t="shared" ca="1" si="20"/>
        <v>0.9974810236943088</v>
      </c>
      <c r="N46" s="6">
        <f t="shared" si="16"/>
        <v>0.49999999999999994</v>
      </c>
      <c r="O46" s="6">
        <f t="shared" si="17"/>
        <v>0.86602540378443871</v>
      </c>
      <c r="P46" s="6">
        <f t="shared" ca="1" si="21"/>
        <v>0.46981044768427638</v>
      </c>
      <c r="Q46" s="6">
        <f t="shared" ca="1" si="22"/>
        <v>0.441309804292149</v>
      </c>
      <c r="R46" s="6">
        <f t="shared" ca="1" si="23"/>
        <v>0.89735481089456759</v>
      </c>
      <c r="S46" s="6">
        <f t="shared" ca="1" si="12"/>
        <v>101.10797059286359</v>
      </c>
    </row>
    <row r="47" spans="1:19" s="6" customFormat="1" ht="12.75">
      <c r="A47" s="53" t="s">
        <v>62</v>
      </c>
      <c r="B47" s="54">
        <f ca="1">INDIRECT("Stars!S" &amp; MATCH(A47,Stars!$A$4:'Stars'!$A$61,0)+3)</f>
        <v>148.40199840244085</v>
      </c>
      <c r="C47" s="54">
        <f ca="1">INDIRECT("Stars!T" &amp; MATCH(A47,Stars!$A$4:'Stars'!$A$61,0)+3)</f>
        <v>-36.346104421981956</v>
      </c>
      <c r="D47" s="55">
        <v>0</v>
      </c>
      <c r="E47" s="55">
        <v>0</v>
      </c>
      <c r="F47" s="146">
        <v>2.1</v>
      </c>
      <c r="G47" s="6">
        <f t="shared" ca="1" si="13"/>
        <v>176.6222554060019</v>
      </c>
      <c r="H47" s="6">
        <f t="shared" ca="1" si="14"/>
        <v>131.92058873933524</v>
      </c>
      <c r="I47" s="6">
        <f t="shared" ca="1" si="11"/>
        <v>-49.672540568063184</v>
      </c>
      <c r="J47" s="6">
        <f t="shared" ca="1" si="18"/>
        <v>247.83086733684678</v>
      </c>
      <c r="K47" s="6">
        <f t="shared" ca="1" si="15"/>
        <v>2.640041547706133</v>
      </c>
      <c r="L47" s="6">
        <f t="shared" ca="1" si="19"/>
        <v>-0.59266149656994649</v>
      </c>
      <c r="M47" s="6">
        <f t="shared" ca="1" si="20"/>
        <v>0.80545164378966372</v>
      </c>
      <c r="N47" s="6">
        <f t="shared" si="16"/>
        <v>0.49999999999999994</v>
      </c>
      <c r="O47" s="6">
        <f t="shared" si="17"/>
        <v>0.86602540378443871</v>
      </c>
      <c r="P47" s="6">
        <f t="shared" ca="1" si="21"/>
        <v>-0.66809997421932277</v>
      </c>
      <c r="Q47" s="6">
        <f t="shared" ca="1" si="22"/>
        <v>-0.76235826326829415</v>
      </c>
      <c r="R47" s="6">
        <f t="shared" ca="1" si="23"/>
        <v>0.64715521973213685</v>
      </c>
      <c r="S47" s="6">
        <f t="shared" ca="1" si="12"/>
        <v>112.16913266315323</v>
      </c>
    </row>
    <row r="48" spans="1:19" s="6" customFormat="1" ht="12.75">
      <c r="A48" s="53" t="s">
        <v>63</v>
      </c>
      <c r="B48" s="54">
        <f ca="1">INDIRECT("Stars!S" &amp; MATCH(A48,Stars!$A$4:'Stars'!$A$61,0)+3)</f>
        <v>221.72014068671191</v>
      </c>
      <c r="C48" s="54">
        <f ca="1">INDIRECT("Stars!T" &amp; MATCH(A48,Stars!$A$4:'Stars'!$A$61,0)+3)</f>
        <v>-69.700847250730675</v>
      </c>
      <c r="D48" s="55">
        <v>0</v>
      </c>
      <c r="E48" s="55">
        <v>0</v>
      </c>
      <c r="F48" s="146">
        <v>1.7000000000000002</v>
      </c>
      <c r="G48" s="6">
        <f t="shared" ca="1" si="13"/>
        <v>249.94039769027296</v>
      </c>
      <c r="H48" s="6">
        <f t="shared" ca="1" si="14"/>
        <v>205.23873102360631</v>
      </c>
      <c r="I48" s="6">
        <f t="shared" ca="1" si="11"/>
        <v>-47.791890948740779</v>
      </c>
      <c r="J48" s="6">
        <f t="shared" ca="1" si="18"/>
        <v>167.28024165719927</v>
      </c>
      <c r="K48" s="6">
        <f t="shared" ca="1" si="15"/>
        <v>1.9508828103993001</v>
      </c>
      <c r="L48" s="6">
        <f t="shared" ca="1" si="19"/>
        <v>-0.93789406475606496</v>
      </c>
      <c r="M48" s="6">
        <f t="shared" ca="1" si="20"/>
        <v>0.34692178267636387</v>
      </c>
      <c r="N48" s="6">
        <f t="shared" si="16"/>
        <v>0.49999999999999994</v>
      </c>
      <c r="O48" s="6">
        <f t="shared" si="17"/>
        <v>0.86602540378443871</v>
      </c>
      <c r="P48" s="6">
        <f t="shared" ca="1" si="21"/>
        <v>-0.90453902581618761</v>
      </c>
      <c r="Q48" s="6">
        <f t="shared" ca="1" si="22"/>
        <v>-0.74070952049200867</v>
      </c>
      <c r="R48" s="6">
        <f t="shared" ca="1" si="23"/>
        <v>0.67182542840569726</v>
      </c>
      <c r="S48" s="6">
        <f t="shared" ca="1" si="12"/>
        <v>167.28024165719927</v>
      </c>
    </row>
    <row r="49" spans="1:19" s="6" customFormat="1" ht="12.75">
      <c r="A49" s="53" t="s">
        <v>64</v>
      </c>
      <c r="B49" s="54">
        <f ca="1">INDIRECT("Stars!S" &amp; MATCH(A49,Stars!$A$4:'Stars'!$A$61,0)+3)</f>
        <v>309.01993781327837</v>
      </c>
      <c r="C49" s="54">
        <f ca="1">INDIRECT("Stars!T" &amp; MATCH(A49,Stars!$A$4:'Stars'!$A$61,0)+3)</f>
        <v>49.838908001110582</v>
      </c>
      <c r="D49" s="55">
        <v>0</v>
      </c>
      <c r="E49" s="55">
        <v>0</v>
      </c>
      <c r="F49" s="146">
        <v>1.8</v>
      </c>
      <c r="G49" s="6">
        <f t="shared" ca="1" si="13"/>
        <v>337.24019481683945</v>
      </c>
      <c r="H49" s="6">
        <f t="shared" ca="1" si="14"/>
        <v>292.53852815017279</v>
      </c>
      <c r="I49" s="6">
        <f t="shared" ca="1" si="11"/>
        <v>36.598618772810248</v>
      </c>
      <c r="J49" s="6">
        <f t="shared" ca="1" si="18"/>
        <v>47.899774708939226</v>
      </c>
      <c r="K49" s="6">
        <f t="shared" ca="1" si="15"/>
        <v>0.83985980663169923</v>
      </c>
      <c r="L49" s="6">
        <f t="shared" ca="1" si="19"/>
        <v>0.764234165203314</v>
      </c>
      <c r="M49" s="6">
        <f t="shared" ca="1" si="20"/>
        <v>0.64493886589039873</v>
      </c>
      <c r="N49" s="6">
        <f t="shared" si="16"/>
        <v>0.49999999999999994</v>
      </c>
      <c r="O49" s="6">
        <f t="shared" si="17"/>
        <v>0.86602540378443871</v>
      </c>
      <c r="P49" s="6">
        <f t="shared" ca="1" si="21"/>
        <v>0.38330460219140849</v>
      </c>
      <c r="Q49" s="6">
        <f t="shared" ca="1" si="22"/>
        <v>0.59620552130185966</v>
      </c>
      <c r="R49" s="6">
        <f t="shared" ca="1" si="23"/>
        <v>0.80283184812834729</v>
      </c>
      <c r="S49" s="6">
        <f t="shared" ca="1" si="12"/>
        <v>47.899774708939226</v>
      </c>
    </row>
    <row r="50" spans="1:19" s="6" customFormat="1" ht="12.75">
      <c r="A50" s="53" t="s">
        <v>65</v>
      </c>
      <c r="B50" s="54">
        <f ca="1">INDIRECT("Stars!S" &amp; MATCH(A50,Stars!$A$4:'Stars'!$A$61,0)+3)</f>
        <v>76.259615000327699</v>
      </c>
      <c r="C50" s="54">
        <f ca="1">INDIRECT("Stars!T" &amp; MATCH(A50,Stars!$A$4:'Stars'!$A$61,0)+3)</f>
        <v>-26.301390970010551</v>
      </c>
      <c r="D50" s="55">
        <v>0</v>
      </c>
      <c r="E50" s="55">
        <v>0</v>
      </c>
      <c r="F50" s="146">
        <v>2.1</v>
      </c>
      <c r="G50" s="6">
        <f t="shared" ca="1" si="13"/>
        <v>104.47987200388876</v>
      </c>
      <c r="H50" s="6">
        <f t="shared" ca="1" si="14"/>
        <v>59.77820533722209</v>
      </c>
      <c r="I50" s="6">
        <f t="shared" ca="1" si="11"/>
        <v>9.743557612804624</v>
      </c>
      <c r="J50" s="6">
        <f t="shared" ca="1" si="18"/>
        <v>231.81022558124758</v>
      </c>
      <c r="K50" s="6">
        <f t="shared" ca="1" si="15"/>
        <v>1.6874004843055335</v>
      </c>
      <c r="L50" s="6">
        <f t="shared" ca="1" si="19"/>
        <v>-0.44309295470049065</v>
      </c>
      <c r="M50" s="6">
        <f t="shared" ca="1" si="20"/>
        <v>0.89647567367708814</v>
      </c>
      <c r="N50" s="6">
        <f t="shared" si="16"/>
        <v>0.49999999999999994</v>
      </c>
      <c r="O50" s="6">
        <f t="shared" si="17"/>
        <v>0.86602540378443871</v>
      </c>
      <c r="P50" s="6">
        <f t="shared" ca="1" si="21"/>
        <v>0.50334867053334031</v>
      </c>
      <c r="Q50" s="6">
        <f t="shared" ca="1" si="22"/>
        <v>0.16923868599973235</v>
      </c>
      <c r="R50" s="6">
        <f t="shared" ca="1" si="23"/>
        <v>0.98557509463312032</v>
      </c>
      <c r="S50" s="6">
        <f t="shared" ca="1" si="12"/>
        <v>128.18977441875242</v>
      </c>
    </row>
    <row r="51" spans="1:19" s="6" customFormat="1" ht="12.75">
      <c r="A51" s="53" t="s">
        <v>66</v>
      </c>
      <c r="B51" s="54">
        <f ca="1">INDIRECT("Stars!S" &amp; MATCH(A51,Stars!$A$4:'Stars'!$A$61,0)+3)</f>
        <v>53.685592027417158</v>
      </c>
      <c r="C51" s="54">
        <f ca="1">INDIRECT("Stars!T" &amp; MATCH(A51,Stars!$A$4:'Stars'!$A$61,0)+3)</f>
        <v>-56.748039413490268</v>
      </c>
      <c r="D51" s="55">
        <v>0</v>
      </c>
      <c r="E51" s="55">
        <v>0</v>
      </c>
      <c r="F51" s="146">
        <v>1.9</v>
      </c>
      <c r="G51" s="6">
        <f t="shared" ca="1" si="13"/>
        <v>81.905849030978217</v>
      </c>
      <c r="H51" s="6">
        <f t="shared" ca="1" si="14"/>
        <v>37.204182364311549</v>
      </c>
      <c r="I51" s="6">
        <f t="shared" ca="1" si="11"/>
        <v>-2.2875080730044273</v>
      </c>
      <c r="J51" s="6">
        <f t="shared" ca="1" si="18"/>
        <v>199.37874466459178</v>
      </c>
      <c r="K51" s="6">
        <f t="shared" ca="1" si="15"/>
        <v>1.5473515219325285</v>
      </c>
      <c r="L51" s="6">
        <f t="shared" ca="1" si="19"/>
        <v>-0.8362673934821756</v>
      </c>
      <c r="M51" s="6">
        <f t="shared" ca="1" si="20"/>
        <v>0.54832184581551013</v>
      </c>
      <c r="N51" s="6">
        <f t="shared" si="16"/>
        <v>0.49999999999999994</v>
      </c>
      <c r="O51" s="6">
        <f t="shared" si="17"/>
        <v>0.86602540378443871</v>
      </c>
      <c r="P51" s="6">
        <f t="shared" ca="1" si="21"/>
        <v>0.79648578256834368</v>
      </c>
      <c r="Q51" s="6">
        <f t="shared" ca="1" si="22"/>
        <v>-3.9913941966672917E-2</v>
      </c>
      <c r="R51" s="6">
        <f t="shared" ca="1" si="23"/>
        <v>0.99920312111035814</v>
      </c>
      <c r="S51" s="6">
        <f t="shared" ca="1" si="12"/>
        <v>160.62125533540822</v>
      </c>
    </row>
    <row r="52" spans="1:19" s="6" customFormat="1" ht="12.75">
      <c r="A52" s="53" t="s">
        <v>84</v>
      </c>
      <c r="B52" s="54">
        <f ca="1">INDIRECT("Stars!S" &amp; MATCH(A52,Stars!$A$4:'Stars'!$A$61,0)+3)</f>
        <v>323.65976624677478</v>
      </c>
      <c r="C52" s="54">
        <f ca="1">INDIRECT("Stars!T" &amp; MATCH(A52,Stars!$A$4:'Stars'!$A$61,0)+3)</f>
        <v>89.235536436516313</v>
      </c>
      <c r="D52" s="55">
        <v>0</v>
      </c>
      <c r="E52" s="55">
        <v>0</v>
      </c>
      <c r="F52" s="146">
        <v>2</v>
      </c>
      <c r="G52" s="6">
        <f t="shared" ca="1" si="13"/>
        <v>351.88002325033585</v>
      </c>
      <c r="H52" s="6">
        <f t="shared" ca="1" si="14"/>
        <v>307.1783565836692</v>
      </c>
      <c r="I52" s="6">
        <f t="shared" ca="1" si="11"/>
        <v>30.460077263812959</v>
      </c>
      <c r="J52" s="6">
        <f t="shared" ca="1" si="18"/>
        <v>0.70661521589428955</v>
      </c>
      <c r="K52" s="6">
        <f t="shared" ca="1" si="15"/>
        <v>1.357325502027928</v>
      </c>
      <c r="L52" s="6">
        <f t="shared" ca="1" si="19"/>
        <v>0.99991099141892548</v>
      </c>
      <c r="M52" s="6">
        <f t="shared" ca="1" si="20"/>
        <v>1.3342010329088874E-2</v>
      </c>
      <c r="N52" s="6">
        <f t="shared" si="16"/>
        <v>0.49999999999999994</v>
      </c>
      <c r="O52" s="6">
        <f t="shared" si="17"/>
        <v>0.86602540378443871</v>
      </c>
      <c r="P52" s="6">
        <f t="shared" ca="1" si="21"/>
        <v>0.60429818345161912</v>
      </c>
      <c r="Q52" s="6">
        <f t="shared" ca="1" si="22"/>
        <v>0.50693787108514043</v>
      </c>
      <c r="R52" s="6">
        <f t="shared" ca="1" si="23"/>
        <v>0.86198259545054945</v>
      </c>
      <c r="S52" s="6">
        <f t="shared" ca="1" si="12"/>
        <v>0.70661521589428955</v>
      </c>
    </row>
    <row r="53" spans="1:19" s="6" customFormat="1" ht="12.75">
      <c r="A53" s="53" t="s">
        <v>465</v>
      </c>
      <c r="B53" s="54">
        <f ca="1">INDIRECT("Stars!S" &amp; MATCH(A53,Stars!$A$4:'Stars'!$A$61,0)+3)</f>
        <v>243.75729260065671</v>
      </c>
      <c r="C53" s="54">
        <f ca="1">INDIRECT("Stars!T" &amp; MATCH(A53,Stars!$A$4:'Stars'!$A$61,0)+3)</f>
        <v>28.038943243620224</v>
      </c>
      <c r="D53" s="55">
        <v>0</v>
      </c>
      <c r="E53" s="55">
        <v>0</v>
      </c>
      <c r="F53" s="146">
        <v>1.1000000000000001</v>
      </c>
      <c r="G53" s="6">
        <f t="shared" ca="1" si="13"/>
        <v>271.97754960421776</v>
      </c>
      <c r="H53" s="6">
        <f t="shared" ca="1" si="14"/>
        <v>227.2758829375511</v>
      </c>
      <c r="I53" s="6">
        <f t="shared" ca="1" si="11"/>
        <v>-16.473467544476662</v>
      </c>
      <c r="J53" s="6">
        <f t="shared" ca="1" si="18"/>
        <v>42.544295624321457</v>
      </c>
      <c r="K53" s="6">
        <f t="shared" ca="1" si="15"/>
        <v>1.6373301691984326</v>
      </c>
      <c r="L53" s="6">
        <f t="shared" ca="1" si="19"/>
        <v>0.47007158302434082</v>
      </c>
      <c r="M53" s="6">
        <f t="shared" ca="1" si="20"/>
        <v>0.88262829482913718</v>
      </c>
      <c r="N53" s="6">
        <f t="shared" si="16"/>
        <v>0.49999999999999994</v>
      </c>
      <c r="O53" s="6">
        <f t="shared" si="17"/>
        <v>0.86602540378443871</v>
      </c>
      <c r="P53" s="6">
        <f t="shared" ca="1" si="21"/>
        <v>-0.67846895161056819</v>
      </c>
      <c r="Q53" s="6">
        <f t="shared" ca="1" si="22"/>
        <v>-0.28357130526383001</v>
      </c>
      <c r="R53" s="6">
        <f t="shared" ca="1" si="23"/>
        <v>0.95895115351667826</v>
      </c>
      <c r="S53" s="6">
        <f t="shared" ca="1" si="12"/>
        <v>42.544295624321457</v>
      </c>
    </row>
    <row r="54" spans="1:19" s="6" customFormat="1" ht="12.75">
      <c r="A54" s="53" t="s">
        <v>466</v>
      </c>
      <c r="B54" s="54">
        <f ca="1">INDIRECT("Stars!S" &amp; MATCH(A54,Stars!$A$4:'Stars'!$A$61,0)+3)</f>
        <v>245.24835896262562</v>
      </c>
      <c r="C54" s="54">
        <f ca="1">INDIRECT("Stars!T" &amp; MATCH(A54,Stars!$A$4:'Stars'!$A$61,0)+3)</f>
        <v>5.23741519586431</v>
      </c>
      <c r="D54" s="55">
        <v>0</v>
      </c>
      <c r="E54" s="55">
        <v>0</v>
      </c>
      <c r="F54" s="146">
        <v>0.3</v>
      </c>
      <c r="G54" s="6">
        <f t="shared" ca="1" si="13"/>
        <v>273.46861596618669</v>
      </c>
      <c r="H54" s="6">
        <f t="shared" ca="1" si="14"/>
        <v>228.76694929952004</v>
      </c>
      <c r="I54" s="6">
        <f t="shared" ca="1" si="11"/>
        <v>-31.519786211183238</v>
      </c>
      <c r="J54" s="6">
        <f t="shared" ca="1" si="18"/>
        <v>61.463247115995856</v>
      </c>
      <c r="K54" s="6">
        <f t="shared" ca="1" si="15"/>
        <v>1.7088949131474618</v>
      </c>
      <c r="L54" s="6">
        <f t="shared" ca="1" si="19"/>
        <v>9.1282891622052303E-2</v>
      </c>
      <c r="M54" s="6">
        <f t="shared" ca="1" si="20"/>
        <v>0.9958250015424982</v>
      </c>
      <c r="N54" s="6">
        <f t="shared" si="16"/>
        <v>0.49999999999999994</v>
      </c>
      <c r="O54" s="6">
        <f t="shared" si="17"/>
        <v>0.86602540378443871</v>
      </c>
      <c r="P54" s="6">
        <f t="shared" ca="1" si="21"/>
        <v>-0.65912337618786088</v>
      </c>
      <c r="Q54" s="6">
        <f t="shared" ca="1" si="22"/>
        <v>-0.52279297964638505</v>
      </c>
      <c r="R54" s="6">
        <f t="shared" ca="1" si="23"/>
        <v>0.85245967671934741</v>
      </c>
      <c r="S54" s="6">
        <f t="shared" ca="1" si="12"/>
        <v>61.463247115995856</v>
      </c>
    </row>
    <row r="55" spans="1:19" s="6" customFormat="1" ht="12.75">
      <c r="A55" s="53" t="s">
        <v>67</v>
      </c>
      <c r="B55" s="54">
        <f ca="1">INDIRECT("Stars!S" &amp; MATCH(A55,Stars!$A$4:'Stars'!$A$61,0)+3)</f>
        <v>96.321924329278659</v>
      </c>
      <c r="C55" s="54">
        <f ca="1">INDIRECT("Stars!T" &amp; MATCH(A55,Stars!$A$4:'Stars'!$A$61,0)+3)</f>
        <v>12.565103249615373</v>
      </c>
      <c r="D55" s="55">
        <v>0</v>
      </c>
      <c r="E55" s="55">
        <v>0</v>
      </c>
      <c r="F55" s="146">
        <v>2.1</v>
      </c>
      <c r="G55" s="6">
        <f t="shared" ca="1" si="13"/>
        <v>124.54218133283972</v>
      </c>
      <c r="H55" s="6">
        <f t="shared" ca="1" si="14"/>
        <v>79.84051466617305</v>
      </c>
      <c r="I55" s="6">
        <f t="shared" ca="1" si="11"/>
        <v>14.943886638433307</v>
      </c>
      <c r="J55" s="6">
        <f t="shared" ca="1" si="18"/>
        <v>276.07916375773584</v>
      </c>
      <c r="K55" s="6">
        <f t="shared" ca="1" si="15"/>
        <v>1.8891429505451756</v>
      </c>
      <c r="L55" s="6">
        <f t="shared" ca="1" si="19"/>
        <v>0.21754880599370577</v>
      </c>
      <c r="M55" s="6">
        <f t="shared" ca="1" si="20"/>
        <v>0.97604944393750515</v>
      </c>
      <c r="N55" s="6">
        <f t="shared" si="16"/>
        <v>0.49999999999999994</v>
      </c>
      <c r="O55" s="6">
        <f t="shared" si="17"/>
        <v>0.86602540378443871</v>
      </c>
      <c r="P55" s="6">
        <f t="shared" ca="1" si="21"/>
        <v>0.17638875729731107</v>
      </c>
      <c r="Q55" s="6">
        <f t="shared" ca="1" si="22"/>
        <v>0.25787292919873656</v>
      </c>
      <c r="R55" s="6">
        <f t="shared" ca="1" si="23"/>
        <v>0.96617884078801031</v>
      </c>
      <c r="S55" s="6">
        <f t="shared" ca="1" si="12"/>
        <v>83.920836242264144</v>
      </c>
    </row>
    <row r="56" spans="1:19" s="6" customFormat="1" ht="12.75">
      <c r="A56" s="53" t="s">
        <v>467</v>
      </c>
      <c r="B56" s="54">
        <f ca="1">INDIRECT("Stars!S" &amp; MATCH(A56,Stars!$A$4:'Stars'!$A$61,0)+3)</f>
        <v>207.97969389487264</v>
      </c>
      <c r="C56" s="54">
        <f ca="1">INDIRECT("Stars!T" &amp; MATCH(A56,Stars!$A$4:'Stars'!$A$61,0)+3)</f>
        <v>11.993221419690448</v>
      </c>
      <c r="D56" s="55">
        <v>0</v>
      </c>
      <c r="E56" s="55">
        <v>0</v>
      </c>
      <c r="F56" s="146">
        <v>1.3</v>
      </c>
      <c r="G56" s="6">
        <f t="shared" ca="1" si="13"/>
        <v>236.19995089843371</v>
      </c>
      <c r="H56" s="6">
        <f t="shared" ca="1" si="14"/>
        <v>191.49828423176706</v>
      </c>
      <c r="I56" s="6">
        <f t="shared" ca="1" si="11"/>
        <v>-46.570667113478883</v>
      </c>
      <c r="J56" s="6">
        <f t="shared" ca="1" si="18"/>
        <v>16.477266265771625</v>
      </c>
      <c r="K56" s="6">
        <f t="shared" ca="1" si="15"/>
        <v>2.2827636356553342</v>
      </c>
      <c r="L56" s="6">
        <f t="shared" ca="1" si="19"/>
        <v>0.20779596614351817</v>
      </c>
      <c r="M56" s="6">
        <f t="shared" ca="1" si="20"/>
        <v>0.97817219161785718</v>
      </c>
      <c r="N56" s="6">
        <f t="shared" si="16"/>
        <v>0.49999999999999994</v>
      </c>
      <c r="O56" s="6">
        <f t="shared" si="17"/>
        <v>0.86602540378443871</v>
      </c>
      <c r="P56" s="6">
        <f t="shared" ca="1" si="21"/>
        <v>-0.97993067441471504</v>
      </c>
      <c r="Q56" s="6">
        <f t="shared" ca="1" si="22"/>
        <v>-0.72622281757428864</v>
      </c>
      <c r="R56" s="6">
        <f t="shared" ca="1" si="23"/>
        <v>0.6874593946077554</v>
      </c>
      <c r="S56" s="6">
        <f t="shared" ca="1" si="12"/>
        <v>16.477266265771625</v>
      </c>
    </row>
    <row r="57" spans="1:19" s="6" customFormat="1" ht="12.75">
      <c r="A57" s="53" t="s">
        <v>468</v>
      </c>
      <c r="B57" s="54">
        <f ca="1">INDIRECT("Stars!S" &amp; MATCH(A57,Stars!$A$4:'Stars'!$A$61,0)+3)</f>
        <v>281.43462427511781</v>
      </c>
      <c r="C57" s="54">
        <f ca="1">INDIRECT("Stars!T" &amp; MATCH(A57,Stars!$A$4:'Stars'!$A$61,0)+3)</f>
        <v>-8.2092079403926572</v>
      </c>
      <c r="D57" s="55">
        <v>0</v>
      </c>
      <c r="E57" s="55">
        <v>0</v>
      </c>
      <c r="F57" s="146">
        <v>0.1</v>
      </c>
      <c r="G57" s="6">
        <f t="shared" ca="1" si="13"/>
        <v>309.65488127867889</v>
      </c>
      <c r="H57" s="6">
        <f t="shared" ca="1" si="14"/>
        <v>264.95321461201223</v>
      </c>
      <c r="I57" s="6">
        <f t="shared" ca="1" si="11"/>
        <v>-8.4413476108298315</v>
      </c>
      <c r="J57" s="6">
        <f t="shared" ca="1" si="18"/>
        <v>94.646143879673033</v>
      </c>
      <c r="K57" s="6">
        <f t="shared" ca="1" si="15"/>
        <v>1.146489751565495</v>
      </c>
      <c r="L57" s="6">
        <f t="shared" ca="1" si="19"/>
        <v>-0.14278799768969164</v>
      </c>
      <c r="M57" s="6">
        <f t="shared" ca="1" si="20"/>
        <v>0.9897532963904534</v>
      </c>
      <c r="N57" s="6">
        <f t="shared" si="16"/>
        <v>0.49999999999999994</v>
      </c>
      <c r="O57" s="6">
        <f t="shared" si="17"/>
        <v>0.86602540378443871</v>
      </c>
      <c r="P57" s="6">
        <f t="shared" ca="1" si="21"/>
        <v>-8.7969165409353484E-2</v>
      </c>
      <c r="Q57" s="6">
        <f t="shared" ca="1" si="22"/>
        <v>-0.14679690076678811</v>
      </c>
      <c r="R57" s="6">
        <f t="shared" ca="1" si="23"/>
        <v>0.98916665427281047</v>
      </c>
      <c r="S57" s="6">
        <f t="shared" ca="1" si="12"/>
        <v>94.646143879673033</v>
      </c>
    </row>
    <row r="58" spans="1:19" s="6" customFormat="1" ht="12.75">
      <c r="A58" s="53" t="s">
        <v>762</v>
      </c>
      <c r="B58" s="54">
        <f ca="1">INDIRECT("Stars!S" &amp; MATCH(A58,Stars!$A$4:'Stars'!$A$61,0)+3)</f>
        <v>140.17376196545482</v>
      </c>
      <c r="C58" s="54">
        <f ca="1">INDIRECT("Stars!T" &amp; MATCH(A58,Stars!$A$4:'Stars'!$A$61,0)+3)</f>
        <v>-60.814679240007997</v>
      </c>
      <c r="D58" s="55">
        <v>0</v>
      </c>
      <c r="E58" s="55">
        <v>0</v>
      </c>
      <c r="F58" s="146">
        <v>0</v>
      </c>
      <c r="G58" s="6">
        <f t="shared" ca="1" si="13"/>
        <v>168.39401896901586</v>
      </c>
      <c r="H58" s="6">
        <f t="shared" ca="1" si="14"/>
        <v>123.69235230234919</v>
      </c>
      <c r="I58" s="6">
        <f t="shared" ca="1" si="11"/>
        <v>-42.128088953753377</v>
      </c>
      <c r="J58" s="6">
        <f t="shared" ca="1" si="18"/>
        <v>213.16568238408092</v>
      </c>
      <c r="K58" s="6">
        <f t="shared" ca="1" si="15"/>
        <v>2.2267309085680811</v>
      </c>
      <c r="L58" s="6">
        <f t="shared" ca="1" si="19"/>
        <v>-0.87304703878617973</v>
      </c>
      <c r="M58" s="6">
        <f t="shared" ca="1" si="20"/>
        <v>0.48763599955979736</v>
      </c>
      <c r="N58" s="6">
        <f t="shared" si="16"/>
        <v>0.49999999999999994</v>
      </c>
      <c r="O58" s="6">
        <f t="shared" si="17"/>
        <v>0.86602540378443871</v>
      </c>
      <c r="P58" s="6">
        <f t="shared" ca="1" si="21"/>
        <v>-0.55473337534587341</v>
      </c>
      <c r="Q58" s="6">
        <f t="shared" ca="1" si="22"/>
        <v>-0.67079028812228136</v>
      </c>
      <c r="R58" s="6">
        <f t="shared" ca="1" si="23"/>
        <v>0.74164707871117963</v>
      </c>
      <c r="S58" s="6">
        <f t="shared" ca="1" si="12"/>
        <v>146.83431761591908</v>
      </c>
    </row>
    <row r="59" spans="1:19" s="6" customFormat="1" ht="12.75">
      <c r="A59" s="53" t="s">
        <v>68</v>
      </c>
      <c r="B59" s="54">
        <f ca="1">INDIRECT("Stars!S" &amp; MATCH(A59,Stars!$A$4:'Stars'!$A$61,0)+3)</f>
        <v>102.47531337351694</v>
      </c>
      <c r="C59" s="54">
        <f ca="1">INDIRECT("Stars!T" &amp; MATCH(A59,Stars!$A$4:'Stars'!$A$61,0)+3)</f>
        <v>-15.717485924433154</v>
      </c>
      <c r="D59" s="55">
        <v>0</v>
      </c>
      <c r="E59" s="55">
        <v>0</v>
      </c>
      <c r="F59" s="146">
        <v>2.4</v>
      </c>
      <c r="G59" s="6">
        <f t="shared" ca="1" si="13"/>
        <v>130.69557037707801</v>
      </c>
      <c r="H59" s="6">
        <f t="shared" ca="1" si="14"/>
        <v>85.993903710411345</v>
      </c>
      <c r="I59" s="6">
        <f t="shared" ca="1" si="11"/>
        <v>-4.4280172647173313</v>
      </c>
      <c r="J59" s="6">
        <f t="shared" ca="1" si="18"/>
        <v>254.39347509434305</v>
      </c>
      <c r="K59" s="6">
        <f t="shared" ca="1" si="15"/>
        <v>2.0913974919151528</v>
      </c>
      <c r="L59" s="6">
        <f t="shared" ca="1" si="19"/>
        <v>-0.27089423433140719</v>
      </c>
      <c r="M59" s="6">
        <f t="shared" ca="1" si="20"/>
        <v>0.96260911786976167</v>
      </c>
      <c r="N59" s="6">
        <f t="shared" si="16"/>
        <v>0.49999999999999994</v>
      </c>
      <c r="O59" s="6">
        <f t="shared" si="17"/>
        <v>0.86602540378443871</v>
      </c>
      <c r="P59" s="6">
        <f t="shared" ca="1" si="21"/>
        <v>6.9862614488699376E-2</v>
      </c>
      <c r="Q59" s="6">
        <f t="shared" ca="1" si="22"/>
        <v>-7.7206571266733595E-2</v>
      </c>
      <c r="R59" s="6">
        <f t="shared" ca="1" si="23"/>
        <v>0.99701511791608999</v>
      </c>
      <c r="S59" s="6">
        <f t="shared" ca="1" si="12"/>
        <v>105.60652490565695</v>
      </c>
    </row>
    <row r="60" spans="1:19" s="6" customFormat="1" ht="12.75">
      <c r="A60" s="53" t="s">
        <v>69</v>
      </c>
      <c r="B60" s="54">
        <f ca="1">INDIRECT("Stars!S" &amp; MATCH(A60,Stars!$A$4:'Stars'!$A$61,0)+3)</f>
        <v>349.94879996691691</v>
      </c>
      <c r="C60" s="54">
        <f ca="1">INDIRECT("Stars!T" &amp; MATCH(A60,Stars!$A$4:'Stars'!$A$61,0)+3)</f>
        <v>56.503547687856901</v>
      </c>
      <c r="D60" s="55">
        <v>0</v>
      </c>
      <c r="E60" s="55">
        <v>0</v>
      </c>
      <c r="F60" s="146">
        <v>2.2000000000000002</v>
      </c>
      <c r="G60" s="6">
        <f t="shared" ca="1" si="13"/>
        <v>18.169056970477982</v>
      </c>
      <c r="H60" s="6">
        <f t="shared" ca="1" si="14"/>
        <v>333.46739030381133</v>
      </c>
      <c r="I60" s="6">
        <f t="shared" ca="1" si="11"/>
        <v>57.625841555209519</v>
      </c>
      <c r="J60" s="6">
        <f t="shared" ca="1" si="18"/>
        <v>27.414343223327375</v>
      </c>
      <c r="K60" s="6">
        <f t="shared" ca="1" si="15"/>
        <v>0.78869959027591263</v>
      </c>
      <c r="L60" s="6">
        <f t="shared" ca="1" si="19"/>
        <v>0.83391999576314801</v>
      </c>
      <c r="M60" s="6">
        <f t="shared" ca="1" si="20"/>
        <v>0.55188535101630587</v>
      </c>
      <c r="N60" s="6">
        <f t="shared" si="16"/>
        <v>0.49999999999999994</v>
      </c>
      <c r="O60" s="6">
        <f t="shared" si="17"/>
        <v>0.86602540378443871</v>
      </c>
      <c r="P60" s="6">
        <f t="shared" ca="1" si="21"/>
        <v>0.89468026471533224</v>
      </c>
      <c r="Q60" s="6">
        <f t="shared" ca="1" si="22"/>
        <v>0.84456950833770494</v>
      </c>
      <c r="R60" s="6">
        <f t="shared" ca="1" si="23"/>
        <v>0.53544593152456332</v>
      </c>
      <c r="S60" s="6">
        <f t="shared" ca="1" si="12"/>
        <v>27.414343223327375</v>
      </c>
    </row>
    <row r="61" spans="1:19" s="6" customFormat="1" ht="12.75">
      <c r="A61" s="53" t="s">
        <v>70</v>
      </c>
      <c r="B61" s="54">
        <f ca="1">INDIRECT("Stars!S" &amp; MATCH(A61,Stars!$A$4:'Stars'!$A$61,0)+3)</f>
        <v>96.680284090088776</v>
      </c>
      <c r="C61" s="54">
        <f ca="1">INDIRECT("Stars!T" &amp; MATCH(A61,Stars!$A$4:'Stars'!$A$61,0)+3)</f>
        <v>-37.098976550184538</v>
      </c>
      <c r="D61" s="55">
        <v>0</v>
      </c>
      <c r="E61" s="55">
        <v>0</v>
      </c>
      <c r="F61" s="146">
        <v>1.6</v>
      </c>
      <c r="G61" s="6">
        <f t="shared" ca="1" si="13"/>
        <v>124.90054109364984</v>
      </c>
      <c r="H61" s="6">
        <f t="shared" ca="1" si="14"/>
        <v>80.198874426983167</v>
      </c>
      <c r="I61" s="6">
        <f t="shared" ca="1" si="11"/>
        <v>-10.603620013595336</v>
      </c>
      <c r="J61" s="6">
        <f t="shared" ca="1" si="18"/>
        <v>233.09266401510266</v>
      </c>
      <c r="K61" s="6">
        <f t="shared" ca="1" si="15"/>
        <v>2.0000796769330833</v>
      </c>
      <c r="L61" s="6">
        <f t="shared" ca="1" si="19"/>
        <v>-0.60319374075108112</v>
      </c>
      <c r="M61" s="6">
        <f t="shared" ca="1" si="20"/>
        <v>0.79759470354229256</v>
      </c>
      <c r="N61" s="6">
        <f t="shared" si="16"/>
        <v>0.49999999999999994</v>
      </c>
      <c r="O61" s="6">
        <f t="shared" si="17"/>
        <v>0.86602540378443871</v>
      </c>
      <c r="P61" s="6">
        <f t="shared" ca="1" si="21"/>
        <v>0.17022885742712338</v>
      </c>
      <c r="Q61" s="6">
        <f t="shared" ca="1" si="22"/>
        <v>-0.18401345323735957</v>
      </c>
      <c r="R61" s="6">
        <f t="shared" ca="1" si="23"/>
        <v>0.9829237249286753</v>
      </c>
      <c r="S61" s="6">
        <f t="shared" ca="1" si="12"/>
        <v>126.90733598489734</v>
      </c>
    </row>
    <row r="62" spans="1:19" s="6" customFormat="1" ht="12.75">
      <c r="A62" s="53" t="s">
        <v>469</v>
      </c>
      <c r="B62" s="54">
        <f ca="1">INDIRECT("Stars!S" &amp; MATCH(A62,Stars!$A$4:'Stars'!$A$61,0)+3)</f>
        <v>258.77638691552033</v>
      </c>
      <c r="C62" s="54">
        <f ca="1">INDIRECT("Stars!T" &amp; MATCH(A62,Stars!$A$4:'Stars'!$A$61,0)+3)</f>
        <v>-16.710796293014429</v>
      </c>
      <c r="D62" s="55">
        <v>0</v>
      </c>
      <c r="E62" s="55">
        <v>0</v>
      </c>
      <c r="F62" s="146">
        <v>-1.5</v>
      </c>
      <c r="G62" s="6">
        <f t="shared" ca="1" si="13"/>
        <v>286.99664391908141</v>
      </c>
      <c r="H62" s="6">
        <f t="shared" ca="1" si="14"/>
        <v>242.29497725241475</v>
      </c>
      <c r="I62" s="6">
        <f t="shared" ca="1" si="11"/>
        <v>-31.964850198563543</v>
      </c>
      <c r="J62" s="6">
        <f t="shared" ca="1" si="18"/>
        <v>91.781560706806474</v>
      </c>
      <c r="K62" s="6">
        <f t="shared" ca="1" si="15"/>
        <v>1.5572583356796981</v>
      </c>
      <c r="L62" s="6">
        <f t="shared" ca="1" si="19"/>
        <v>-0.28754099806364369</v>
      </c>
      <c r="M62" s="6">
        <f t="shared" ca="1" si="20"/>
        <v>0.95776833025140462</v>
      </c>
      <c r="N62" s="6">
        <f t="shared" si="16"/>
        <v>0.49999999999999994</v>
      </c>
      <c r="O62" s="6">
        <f t="shared" si="17"/>
        <v>0.86602540378443871</v>
      </c>
      <c r="P62" s="6">
        <f t="shared" ca="1" si="21"/>
        <v>-0.46491966062732581</v>
      </c>
      <c r="Q62" s="6">
        <f t="shared" ca="1" si="22"/>
        <v>-0.52939890419831648</v>
      </c>
      <c r="R62" s="6">
        <f t="shared" ca="1" si="23"/>
        <v>0.84837303129792008</v>
      </c>
      <c r="S62" s="6">
        <f t="shared" ca="1" si="12"/>
        <v>91.781560706806474</v>
      </c>
    </row>
    <row r="63" spans="1:19" s="6" customFormat="1" ht="12.75">
      <c r="A63" s="53" t="s">
        <v>470</v>
      </c>
      <c r="B63" s="54">
        <f ca="1">INDIRECT("Stars!S" &amp; MATCH(A63,Stars!$A$4:'Stars'!$A$61,0)+3)</f>
        <v>158.76853531964045</v>
      </c>
      <c r="C63" s="54">
        <f ca="1">INDIRECT("Stars!T" &amp; MATCH(A63,Stars!$A$4:'Stars'!$A$61,0)+3)</f>
        <v>-11.134467781837893</v>
      </c>
      <c r="D63" s="55">
        <v>0</v>
      </c>
      <c r="E63" s="55">
        <v>0</v>
      </c>
      <c r="F63" s="146">
        <v>1</v>
      </c>
      <c r="G63" s="6">
        <f t="shared" ca="1" si="13"/>
        <v>186.98879232320149</v>
      </c>
      <c r="H63" s="6">
        <f t="shared" ca="1" si="14"/>
        <v>142.28712565653484</v>
      </c>
      <c r="I63" s="6">
        <f t="shared" ca="1" si="11"/>
        <v>-50.242749932026285</v>
      </c>
      <c r="J63" s="6">
        <f t="shared" ca="1" si="18"/>
        <v>290.2025554320677</v>
      </c>
      <c r="K63" s="6">
        <f t="shared" ca="1" si="15"/>
        <v>3.0442905613663926</v>
      </c>
      <c r="L63" s="6">
        <f t="shared" ca="1" si="19"/>
        <v>-0.19311225404337473</v>
      </c>
      <c r="M63" s="6">
        <f t="shared" ca="1" si="20"/>
        <v>0.98117666978902784</v>
      </c>
      <c r="N63" s="6">
        <f t="shared" si="16"/>
        <v>0.49999999999999994</v>
      </c>
      <c r="O63" s="6">
        <f t="shared" si="17"/>
        <v>0.86602540378443871</v>
      </c>
      <c r="P63" s="6">
        <f t="shared" ca="1" si="21"/>
        <v>-0.79108610306245941</v>
      </c>
      <c r="Q63" s="6">
        <f t="shared" ca="1" si="22"/>
        <v>-0.76876091286917525</v>
      </c>
      <c r="R63" s="6">
        <f t="shared" ca="1" si="23"/>
        <v>0.63953628422830888</v>
      </c>
      <c r="S63" s="6">
        <f t="shared" ca="1" si="12"/>
        <v>69.797444567932317</v>
      </c>
    </row>
    <row r="64" spans="1:19" s="6" customFormat="1" ht="12.75">
      <c r="A64" s="53" t="s">
        <v>72</v>
      </c>
      <c r="B64" s="54">
        <f ca="1">INDIRECT("Stars!S" &amp; MATCH(A64,Stars!$A$4:'Stars'!$A$61,0)+3)</f>
        <v>223.0531554085477</v>
      </c>
      <c r="C64" s="54">
        <f ca="1">INDIRECT("Stars!T" &amp; MATCH(A64,Stars!$A$4:'Stars'!$A$61,0)+3)</f>
        <v>-43.415468657137076</v>
      </c>
      <c r="D64" s="55">
        <v>0</v>
      </c>
      <c r="E64" s="55">
        <v>0</v>
      </c>
      <c r="F64" s="146">
        <v>2.2000000000000002</v>
      </c>
      <c r="G64" s="6">
        <f t="shared" ca="1" si="13"/>
        <v>251.27341241210877</v>
      </c>
      <c r="H64" s="6">
        <f t="shared" ca="1" si="14"/>
        <v>206.57174574544212</v>
      </c>
      <c r="I64" s="6">
        <f t="shared" ca="1" si="11"/>
        <v>-64.994546890399974</v>
      </c>
      <c r="J64" s="6">
        <f t="shared" ca="1" si="18"/>
        <v>129.76396796143933</v>
      </c>
      <c r="K64" s="6">
        <f t="shared" ca="1" si="15"/>
        <v>2.1035675782120102</v>
      </c>
      <c r="L64" s="6">
        <f t="shared" ca="1" si="19"/>
        <v>-0.68728364566316769</v>
      </c>
      <c r="M64" s="6">
        <f t="shared" ca="1" si="20"/>
        <v>0.72638914529606335</v>
      </c>
      <c r="N64" s="6">
        <f t="shared" si="16"/>
        <v>0.49999999999999994</v>
      </c>
      <c r="O64" s="6">
        <f t="shared" si="17"/>
        <v>0.86602540378443871</v>
      </c>
      <c r="P64" s="6">
        <f t="shared" ca="1" si="21"/>
        <v>-0.89437493144744362</v>
      </c>
      <c r="Q64" s="6">
        <f t="shared" ca="1" si="22"/>
        <v>-0.90626756035848288</v>
      </c>
      <c r="R64" s="6">
        <f t="shared" ca="1" si="23"/>
        <v>0.42270451741362258</v>
      </c>
      <c r="S64" s="6">
        <f t="shared" ca="1" si="12"/>
        <v>129.76396796143933</v>
      </c>
    </row>
    <row r="65" spans="1:19" s="6" customFormat="1" ht="12.75">
      <c r="A65" s="53" t="s">
        <v>471</v>
      </c>
      <c r="B65" s="54">
        <f ca="1">INDIRECT("Stars!S" &amp; MATCH(A65,Stars!$A$4:'Stars'!$A$61,0)+3)</f>
        <v>80.802810518045703</v>
      </c>
      <c r="C65" s="54">
        <f ca="1">INDIRECT("Stars!T" &amp; MATCH(A65,Stars!$A$4:'Stars'!$A$61,0)+3)</f>
        <v>38.779196112017075</v>
      </c>
      <c r="D65" s="55">
        <v>0</v>
      </c>
      <c r="E65" s="55">
        <v>0</v>
      </c>
      <c r="F65" s="146">
        <v>0</v>
      </c>
      <c r="G65" s="6">
        <f t="shared" ca="1" si="13"/>
        <v>109.02306752160676</v>
      </c>
      <c r="H65" s="6">
        <f t="shared" ca="1" si="14"/>
        <v>64.321400854940094</v>
      </c>
      <c r="I65" s="6">
        <f t="shared" ca="1" si="11"/>
        <v>37.279703874906389</v>
      </c>
      <c r="J65" s="6">
        <f t="shared" ca="1" si="18"/>
        <v>297.99634408797425</v>
      </c>
      <c r="K65" s="6">
        <f t="shared" ca="1" si="15"/>
        <v>1.5303835455352617</v>
      </c>
      <c r="L65" s="6">
        <f t="shared" ca="1" si="19"/>
        <v>0.62632079530063112</v>
      </c>
      <c r="M65" s="6">
        <f t="shared" ca="1" si="20"/>
        <v>0.77956543110503873</v>
      </c>
      <c r="N65" s="6">
        <f t="shared" si="16"/>
        <v>0.49999999999999994</v>
      </c>
      <c r="O65" s="6">
        <f t="shared" si="17"/>
        <v>0.86602540378443871</v>
      </c>
      <c r="P65" s="6">
        <f t="shared" ca="1" si="21"/>
        <v>0.4333224882173386</v>
      </c>
      <c r="Q65" s="6">
        <f t="shared" ca="1" si="22"/>
        <v>0.60570657833262587</v>
      </c>
      <c r="R65" s="6">
        <f t="shared" ca="1" si="23"/>
        <v>0.79568809276285046</v>
      </c>
      <c r="S65" s="6">
        <f t="shared" ca="1" si="12"/>
        <v>62.003655912025756</v>
      </c>
    </row>
    <row r="66" spans="1:19" s="6" customFormat="1" ht="12.75">
      <c r="A66" s="53" t="s">
        <v>73</v>
      </c>
      <c r="B66" s="54">
        <f ca="1">INDIRECT("Stars!S" &amp; MATCH(A66,Stars!$A$4:'Stars'!$A$61,0)+3)</f>
        <v>137.34882866291707</v>
      </c>
      <c r="C66" s="54">
        <f ca="1">INDIRECT("Stars!T" &amp; MATCH(A66,Stars!$A$4:'Stars'!$A$61,0)+3)</f>
        <v>-16.020183304246043</v>
      </c>
      <c r="D66" s="55">
        <v>0</v>
      </c>
      <c r="E66" s="55">
        <v>0</v>
      </c>
      <c r="F66" s="146">
        <v>3.3</v>
      </c>
      <c r="G66" s="6">
        <f t="shared" ca="1" si="13"/>
        <v>165.56908566647814</v>
      </c>
      <c r="H66" s="6">
        <f ca="1">MOD((G66 + ALong),DEGSinCIRCLE)</f>
        <v>120.86741899981148</v>
      </c>
      <c r="I66" s="6">
        <f t="shared" ca="1" si="11"/>
        <v>-34.405753211781011</v>
      </c>
      <c r="J66" s="6">
        <f t="shared" ca="1" si="18"/>
        <v>270.52515457318691</v>
      </c>
      <c r="K66" s="6">
        <f t="shared" ca="1" si="15"/>
        <v>2.6760356823659159</v>
      </c>
      <c r="L66" s="6">
        <f t="shared" ca="1" si="19"/>
        <v>-0.27597595766794508</v>
      </c>
      <c r="M66" s="6">
        <f t="shared" ca="1" si="20"/>
        <v>0.96116453887420372</v>
      </c>
      <c r="N66" s="6">
        <f t="shared" si="16"/>
        <v>0.49999999999999994</v>
      </c>
      <c r="O66" s="6">
        <f t="shared" si="17"/>
        <v>0.86602540378443871</v>
      </c>
      <c r="P66" s="6">
        <f t="shared" ca="1" si="21"/>
        <v>-0.51305323411361425</v>
      </c>
      <c r="Q66" s="6">
        <f t="shared" ca="1" si="22"/>
        <v>-0.56504985227597404</v>
      </c>
      <c r="R66" s="6">
        <f t="shared" ca="1" si="23"/>
        <v>0.82505676437618514</v>
      </c>
      <c r="S66" s="6">
        <f t="shared" ca="1" si="12"/>
        <v>89.474845426813062</v>
      </c>
    </row>
    <row r="67" spans="1:19" s="6" customFormat="1" ht="12.75">
      <c r="A67" s="53"/>
      <c r="B67" s="54"/>
      <c r="C67" s="54"/>
      <c r="D67" s="55"/>
      <c r="E67" s="55"/>
      <c r="F67" s="56"/>
    </row>
    <row r="68" spans="1:19" s="6" customFormat="1" ht="12.75">
      <c r="A68" s="53"/>
      <c r="B68" s="54"/>
      <c r="C68" s="54"/>
      <c r="D68" s="55"/>
      <c r="E68" s="55"/>
      <c r="F68" s="56"/>
    </row>
    <row r="69" spans="1:19" s="6" customFormat="1" ht="12.75">
      <c r="A69" s="53" t="s">
        <v>394</v>
      </c>
      <c r="B69" s="54"/>
      <c r="C69" s="54"/>
      <c r="D69" s="55"/>
      <c r="E69" s="55"/>
      <c r="F69" s="56"/>
    </row>
    <row r="70" spans="1:19" s="6" customFormat="1" ht="12.75">
      <c r="A70" s="53" t="s">
        <v>403</v>
      </c>
      <c r="B70" s="54"/>
      <c r="C70" s="54"/>
      <c r="D70" s="55"/>
      <c r="E70" s="55"/>
      <c r="F70" s="56"/>
    </row>
    <row r="71" spans="1:19" s="6" customFormat="1" ht="12.75">
      <c r="A71" s="27"/>
      <c r="B71" s="6" t="s">
        <v>673</v>
      </c>
      <c r="C71" s="54" t="s">
        <v>393</v>
      </c>
      <c r="D71" s="58"/>
      <c r="E71" s="59"/>
      <c r="F71" s="55"/>
      <c r="G71" s="56"/>
    </row>
    <row r="72" spans="1:19" s="6" customFormat="1" ht="12.75">
      <c r="A72" s="27" t="s">
        <v>387</v>
      </c>
      <c r="B72" s="6">
        <f>'Computer Almanac'!L21</f>
        <v>115</v>
      </c>
      <c r="C72" s="58">
        <f>RADIANS(B72)</f>
        <v>2.0071286397934789</v>
      </c>
      <c r="D72" s="58" t="s">
        <v>395</v>
      </c>
      <c r="E72" s="74"/>
      <c r="F72" s="75"/>
      <c r="G72" s="56"/>
    </row>
    <row r="73" spans="1:19" s="6" customFormat="1" ht="12.75">
      <c r="A73" s="27" t="s">
        <v>388</v>
      </c>
      <c r="B73" s="6">
        <f>'Computer Almanac'!M21</f>
        <v>55</v>
      </c>
      <c r="C73" s="58">
        <f>RADIANS(90-B73)</f>
        <v>0.6108652381980153</v>
      </c>
      <c r="D73" s="58" t="s">
        <v>395</v>
      </c>
      <c r="E73" s="74"/>
      <c r="F73" s="75"/>
      <c r="G73" s="56"/>
    </row>
    <row r="74" spans="1:19" s="6" customFormat="1" ht="12.75">
      <c r="A74" s="27" t="s">
        <v>391</v>
      </c>
      <c r="B74" s="6">
        <f>'Computer Almanac'!D23</f>
        <v>30</v>
      </c>
      <c r="C74" s="58">
        <f>RADIANS(B74)</f>
        <v>0.52359877559829882</v>
      </c>
      <c r="D74" s="58" t="s">
        <v>395</v>
      </c>
      <c r="E74" s="74"/>
      <c r="F74" s="55"/>
      <c r="G74" s="56"/>
    </row>
    <row r="75" spans="1:19" s="6" customFormat="1" ht="12.75">
      <c r="A75" s="27" t="s">
        <v>392</v>
      </c>
      <c r="B75" s="6">
        <f>ALong</f>
        <v>-44.701666666666668</v>
      </c>
      <c r="C75" s="58">
        <f>RADIANS(B75)</f>
        <v>-0.78019126446233189</v>
      </c>
      <c r="D75" s="58" t="s">
        <v>395</v>
      </c>
      <c r="E75" s="74"/>
      <c r="F75" s="55"/>
      <c r="G75" s="56"/>
    </row>
    <row r="76" spans="1:19" s="6" customFormat="1" ht="12.75">
      <c r="A76" s="27" t="s">
        <v>396</v>
      </c>
      <c r="B76" s="6">
        <f>DEGREES(QBodyLat)</f>
        <v>11.516382054808242</v>
      </c>
      <c r="C76" s="57">
        <f>ASIN(SIN(C74)*COS(C73)+ COS(C74)*SIN(C73)*COS(C72))</f>
        <v>0.20099878477399388</v>
      </c>
      <c r="D76" s="58" t="s">
        <v>398</v>
      </c>
      <c r="E76" s="59"/>
      <c r="F76" s="55"/>
      <c r="G76" s="56"/>
    </row>
    <row r="77" spans="1:19" s="6" customFormat="1" ht="12.75">
      <c r="A77" s="27" t="s">
        <v>397</v>
      </c>
      <c r="C77" s="58">
        <f>ATAN2(SIN(C72)*SIN(C73)*COS(C74),COS(C73)-SIN(C74)*SIN(C76))</f>
        <v>1.0115855658771049</v>
      </c>
      <c r="D77" s="58" t="s">
        <v>399</v>
      </c>
      <c r="E77" s="59"/>
      <c r="F77" s="55"/>
      <c r="G77" s="56"/>
    </row>
    <row r="78" spans="1:19" s="6" customFormat="1" ht="12.75">
      <c r="A78" s="27"/>
      <c r="C78" s="58">
        <f>(-1)*C77</f>
        <v>-1.0115855658771049</v>
      </c>
      <c r="D78" s="58" t="s">
        <v>400</v>
      </c>
      <c r="E78" s="59"/>
      <c r="F78" s="55"/>
      <c r="G78" s="56"/>
    </row>
    <row r="79" spans="1:19" s="6" customFormat="1" ht="12.75">
      <c r="C79" s="58">
        <f>C78+PI()/2</f>
        <v>0.55921076091779165</v>
      </c>
      <c r="D79" s="58" t="s">
        <v>401</v>
      </c>
      <c r="E79" s="59"/>
      <c r="F79" s="55"/>
      <c r="G79" s="56"/>
    </row>
    <row r="80" spans="1:19" s="6" customFormat="1" ht="12.75">
      <c r="A80" s="27" t="s">
        <v>402</v>
      </c>
      <c r="C80" s="58">
        <f>MOD(C79+C75+2*PI(),2*PI())</f>
        <v>6.062204803635046</v>
      </c>
      <c r="D80" s="58" t="s">
        <v>406</v>
      </c>
      <c r="E80" s="59"/>
      <c r="F80" s="55"/>
      <c r="G80" s="56"/>
    </row>
    <row r="81" spans="1:7" s="6" customFormat="1" ht="12.75">
      <c r="A81" s="27"/>
      <c r="C81" s="58"/>
      <c r="D81" s="58"/>
      <c r="E81" s="72"/>
      <c r="F81" s="73"/>
      <c r="G81" s="56"/>
    </row>
    <row r="82" spans="1:7" s="6" customFormat="1" ht="12.75">
      <c r="A82" s="27"/>
      <c r="B82" s="58"/>
      <c r="C82" s="58"/>
      <c r="D82" s="72"/>
      <c r="E82" s="73"/>
      <c r="F82" s="56"/>
    </row>
    <row r="83" spans="1:7" s="6" customFormat="1" ht="12.75">
      <c r="A83" s="27"/>
      <c r="B83" s="58"/>
      <c r="C83" s="58"/>
      <c r="D83" s="72"/>
      <c r="E83" s="73"/>
      <c r="F83" s="56"/>
    </row>
    <row r="84" spans="1:7" s="6" customFormat="1" ht="12.75">
      <c r="A84" s="27" t="s">
        <v>674</v>
      </c>
      <c r="B84" s="58"/>
      <c r="C84" s="58"/>
      <c r="D84"/>
      <c r="E84" s="73"/>
      <c r="F84" s="56"/>
    </row>
    <row r="85" spans="1:7" s="6" customFormat="1" ht="12.75">
      <c r="A85" s="27" t="s">
        <v>404</v>
      </c>
      <c r="B85" s="58"/>
      <c r="C85" s="58"/>
      <c r="D85" s="72"/>
      <c r="E85" s="73"/>
      <c r="F85" s="56"/>
    </row>
    <row r="86" spans="1:7" s="6" customFormat="1" ht="12.75">
      <c r="A86" s="27" t="s">
        <v>405</v>
      </c>
      <c r="B86" s="58"/>
      <c r="C86" s="58"/>
      <c r="D86" s="72"/>
      <c r="E86" s="73"/>
      <c r="F86" s="56"/>
    </row>
    <row r="87" spans="1:7" s="6" customFormat="1" ht="12.75">
      <c r="A87" s="27"/>
      <c r="B87" s="58"/>
      <c r="C87" s="58"/>
      <c r="D87" s="72"/>
      <c r="E87" s="73"/>
      <c r="F87" s="56"/>
    </row>
    <row r="88" spans="1:7" s="6" customFormat="1" ht="12.75">
      <c r="A88" s="58" t="s">
        <v>407</v>
      </c>
      <c r="B88" s="229">
        <f ca="1">MATCH(MIN( K2:K66),K2:K66, 0  )+1</f>
        <v>42</v>
      </c>
      <c r="C88" s="58"/>
      <c r="D88" s="72"/>
      <c r="E88" s="73"/>
      <c r="F88" s="56"/>
    </row>
    <row r="89" spans="1:7" s="6" customFormat="1" ht="12.75">
      <c r="A89" s="58" t="s">
        <v>332</v>
      </c>
      <c r="B89" s="54" t="str">
        <f ca="1">INDIRECT("A" &amp; TEXT(B88,"###"))</f>
        <v>Hamal</v>
      </c>
      <c r="C89" s="58"/>
      <c r="D89" s="72"/>
      <c r="E89" s="73"/>
      <c r="F89" s="56"/>
    </row>
    <row r="90" spans="1:7" s="6" customFormat="1" ht="12.75">
      <c r="A90" s="58" t="s">
        <v>5</v>
      </c>
      <c r="B90" s="54">
        <f ca="1">INDIRECT("I" &amp; TEXT(B88,"000"))</f>
        <v>46.760966452579673</v>
      </c>
      <c r="C90" s="58"/>
      <c r="D90" s="59"/>
      <c r="E90" s="55"/>
      <c r="F90" s="56"/>
    </row>
    <row r="91" spans="1:7" s="6" customFormat="1" ht="12.75">
      <c r="A91" s="58" t="s">
        <v>408</v>
      </c>
      <c r="B91" s="54">
        <f ca="1">INDIRECT("J" &amp; TEXT(B88,"000"))</f>
        <v>86.767361949133957</v>
      </c>
      <c r="C91" s="58"/>
      <c r="D91" s="59"/>
      <c r="E91" s="55"/>
      <c r="F91" s="56"/>
    </row>
  </sheetData>
  <sheetProtection sheet="1" objects="1" scenarios="1"/>
  <customSheetViews>
    <customSheetView guid="{CF7DD578-E3A2-43CE-B6A7-FBD754B1EE99}" scale="115">
      <selection activeCell="F10" sqref="F10"/>
      <pageMargins left="0.7" right="0.7" top="0.75" bottom="0.75" header="0.3" footer="0.3"/>
      <pageSetup paperSize="9" orientation="portrait" horizontalDpi="0" verticalDpi="0" r:id="rId1"/>
    </customSheetView>
  </customSheetViews>
  <pageMargins left="0.7" right="0.7" top="0.75" bottom="0.75" header="0.3" footer="0.3"/>
  <pageSetup paperSize="9" orientation="portrait" horizontalDpi="0" verticalDpi="0" r:id="rId2"/>
  <ignoredErrors>
    <ignoredError sqref="C73" formula="1"/>
  </ignoredError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AE48"/>
  <sheetViews>
    <sheetView tabSelected="1" zoomScale="115" zoomScaleNormal="115" workbookViewId="0">
      <selection activeCell="D11" sqref="D11"/>
    </sheetView>
  </sheetViews>
  <sheetFormatPr defaultColWidth="8.7109375" defaultRowHeight="12.75"/>
  <cols>
    <col min="1" max="1" width="3.42578125" customWidth="1"/>
    <col min="2" max="2" width="3.140625" customWidth="1"/>
    <col min="3" max="3" width="5.85546875" customWidth="1"/>
    <col min="4" max="4" width="12.7109375" customWidth="1"/>
    <col min="5" max="5" width="12.5703125" customWidth="1"/>
    <col min="6" max="6" width="11.140625" customWidth="1"/>
    <col min="7" max="7" width="11.85546875" customWidth="1"/>
    <col min="8" max="8" width="14.140625" customWidth="1"/>
    <col min="9" max="9" width="13.42578125" customWidth="1"/>
    <col min="10" max="10" width="10.5703125" customWidth="1"/>
    <col min="11" max="12" width="11.28515625" customWidth="1"/>
    <col min="13" max="13" width="11.140625" customWidth="1"/>
    <col min="14" max="14" width="3.5703125" customWidth="1"/>
    <col min="15" max="15" width="8.7109375" customWidth="1"/>
    <col min="16" max="18" width="8.7109375" hidden="1" customWidth="1"/>
    <col min="19" max="26" width="8.7109375" customWidth="1"/>
  </cols>
  <sheetData>
    <row r="1" spans="1:31" s="6" customForma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31" s="6" customFormat="1" ht="20.100000000000001" customHeight="1">
      <c r="A2" s="2"/>
      <c r="B2" s="1"/>
      <c r="C2" s="1"/>
      <c r="D2" s="240" t="s">
        <v>660</v>
      </c>
      <c r="E2" s="196" t="s">
        <v>682</v>
      </c>
      <c r="F2" s="4"/>
      <c r="G2" s="4"/>
      <c r="H2" s="4"/>
      <c r="I2" s="4"/>
      <c r="J2" s="4"/>
      <c r="K2" s="1"/>
      <c r="L2" s="5" t="s">
        <v>766</v>
      </c>
      <c r="M2" s="201">
        <v>42349</v>
      </c>
      <c r="N2" s="1"/>
      <c r="O2" s="2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</row>
    <row r="3" spans="1:31" s="6" customFormat="1" ht="12.6" customHeight="1">
      <c r="A3" s="2"/>
      <c r="B3" s="1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1"/>
      <c r="O3" s="2"/>
      <c r="S3" s="216"/>
      <c r="T3" s="216"/>
      <c r="AE3" s="216"/>
    </row>
    <row r="4" spans="1:31" s="6" customFormat="1" ht="20.100000000000001" customHeight="1">
      <c r="A4" s="2"/>
      <c r="B4" s="1"/>
      <c r="C4" s="8"/>
      <c r="D4" s="3" t="s">
        <v>374</v>
      </c>
      <c r="E4" s="8"/>
      <c r="F4" s="7"/>
      <c r="G4" s="8"/>
      <c r="H4" s="8"/>
      <c r="I4" s="8"/>
      <c r="J4" s="8"/>
      <c r="K4" s="8"/>
      <c r="L4" s="8"/>
      <c r="M4" s="8"/>
      <c r="N4" s="1"/>
      <c r="O4" s="2"/>
      <c r="Q4" s="2" t="s">
        <v>680</v>
      </c>
      <c r="S4" s="216"/>
      <c r="T4" s="216"/>
      <c r="AE4" s="216"/>
    </row>
    <row r="5" spans="1:31" s="6" customFormat="1" ht="12.6" customHeight="1">
      <c r="A5" s="2"/>
      <c r="B5" s="1"/>
      <c r="C5" s="8"/>
      <c r="D5" s="10" t="s">
        <v>516</v>
      </c>
      <c r="E5" s="10" t="s">
        <v>517</v>
      </c>
      <c r="F5" s="10" t="s">
        <v>518</v>
      </c>
      <c r="G5" s="10" t="s">
        <v>519</v>
      </c>
      <c r="H5" s="129" t="s">
        <v>333</v>
      </c>
      <c r="I5" s="129" t="s">
        <v>334</v>
      </c>
      <c r="J5" s="8"/>
      <c r="K5" s="106"/>
      <c r="L5" s="106"/>
      <c r="M5" s="107" t="s">
        <v>446</v>
      </c>
      <c r="N5" s="1"/>
      <c r="O5" s="2"/>
      <c r="P5" s="2" t="s">
        <v>3</v>
      </c>
      <c r="Q5" s="2" t="s">
        <v>13</v>
      </c>
      <c r="R5" s="2" t="s">
        <v>312</v>
      </c>
      <c r="S5" s="216"/>
      <c r="T5" s="216"/>
      <c r="AE5" s="216"/>
    </row>
    <row r="6" spans="1:31" s="6" customFormat="1" ht="12.6" customHeight="1">
      <c r="A6" s="2"/>
      <c r="B6" s="1"/>
      <c r="C6" s="8"/>
      <c r="D6" s="61">
        <v>1994</v>
      </c>
      <c r="E6" s="62">
        <v>6</v>
      </c>
      <c r="F6" s="62">
        <v>16</v>
      </c>
      <c r="G6" s="62">
        <v>8</v>
      </c>
      <c r="H6" s="62">
        <v>15</v>
      </c>
      <c r="I6" s="62">
        <v>23</v>
      </c>
      <c r="J6" s="2"/>
      <c r="K6" s="69"/>
      <c r="L6" s="69"/>
      <c r="M6" s="69" t="str">
        <f>TEXT(G6,"00")&amp;":"&amp;TEXT(H6,"00")&amp;":" &amp; TEXT(I6,"00") &amp;" " &amp; CHOOSE(WEEKDAY(I7),"Sunday","Monday","Tuesday","Wednesday","Thursday","Friday","Saturday")  &amp; " " &amp;   IF(MONTH(I7)=E6,  TEXT(F6,"00") &amp; " " &amp; CHOOSE(MONTH(I7),"January","February","March","April","May","June","July","August","September","October","November","December"),"DATE ERROR") &amp; " " &amp; TEXT(D6,0)</f>
        <v>08:15:23 Thursday 16 June 1994</v>
      </c>
      <c r="N6" s="1"/>
      <c r="O6" s="2"/>
      <c r="P6" s="2" t="s">
        <v>10</v>
      </c>
      <c r="Q6" s="2" t="s">
        <v>14</v>
      </c>
      <c r="R6" s="2" t="s">
        <v>316</v>
      </c>
      <c r="S6" s="216"/>
      <c r="T6" s="216"/>
      <c r="AE6" s="216"/>
    </row>
    <row r="7" spans="1:31" s="6" customFormat="1" ht="12.6" hidden="1" customHeight="1">
      <c r="A7" s="2"/>
      <c r="B7" s="1"/>
      <c r="C7" s="8"/>
      <c r="D7" s="8"/>
      <c r="H7" s="71" t="s">
        <v>760</v>
      </c>
      <c r="I7" s="15">
        <f>DATE(D6,E6,F6)</f>
        <v>34501</v>
      </c>
      <c r="J7" s="8"/>
      <c r="K7" s="8"/>
      <c r="L7" s="8"/>
      <c r="M7" s="8"/>
      <c r="N7" s="1"/>
      <c r="O7" s="2"/>
      <c r="P7" s="2" t="s">
        <v>11</v>
      </c>
      <c r="Q7" s="2" t="s">
        <v>4</v>
      </c>
      <c r="R7" s="2" t="s">
        <v>317</v>
      </c>
      <c r="S7" s="216"/>
      <c r="T7" s="216"/>
      <c r="AE7" s="216"/>
    </row>
    <row r="8" spans="1:31" s="6" customFormat="1" ht="12.6" customHeight="1">
      <c r="A8" s="2"/>
      <c r="B8" s="1"/>
      <c r="D8" s="2"/>
      <c r="F8" s="2"/>
      <c r="J8" s="2"/>
      <c r="L8" s="8"/>
      <c r="M8" s="104" t="s">
        <v>445</v>
      </c>
      <c r="N8" s="105">
        <v>-4</v>
      </c>
      <c r="O8" s="2"/>
      <c r="P8" s="2" t="s">
        <v>12</v>
      </c>
      <c r="Q8" s="2" t="s">
        <v>15</v>
      </c>
      <c r="R8" s="2" t="s">
        <v>376</v>
      </c>
      <c r="S8" s="216"/>
      <c r="T8" s="216"/>
      <c r="AE8" s="216"/>
    </row>
    <row r="9" spans="1:31" s="6" customFormat="1" ht="12.6" customHeight="1">
      <c r="A9" s="2"/>
      <c r="B9" s="1"/>
      <c r="C9" s="178"/>
      <c r="D9" s="8"/>
      <c r="E9" s="8"/>
      <c r="F9" s="26" t="str">
        <f>"GHA of"</f>
        <v>GHA of</v>
      </c>
      <c r="G9" s="18" t="str">
        <f>"SHA of"</f>
        <v>SHA of</v>
      </c>
      <c r="H9" s="18" t="s">
        <v>434</v>
      </c>
      <c r="I9" s="18" t="s">
        <v>34</v>
      </c>
      <c r="J9" s="2"/>
      <c r="L9" s="8"/>
      <c r="M9" s="71" t="s">
        <v>451</v>
      </c>
      <c r="N9" s="105">
        <v>0</v>
      </c>
      <c r="O9" s="2"/>
      <c r="P9" s="2"/>
      <c r="Q9" s="2"/>
      <c r="R9" s="2" t="s">
        <v>79</v>
      </c>
      <c r="S9" s="216"/>
      <c r="T9" s="216"/>
      <c r="AE9" s="216"/>
    </row>
    <row r="10" spans="1:31" s="6" customFormat="1" ht="12.6" customHeight="1">
      <c r="A10" s="2"/>
      <c r="B10" s="1"/>
      <c r="C10" s="8"/>
      <c r="D10" s="216" t="s">
        <v>332</v>
      </c>
      <c r="E10" s="8" t="str">
        <f>IF(D11="Sun","",IF(D11="Moon","Phase", "Magnitude"))</f>
        <v>Phase</v>
      </c>
      <c r="F10" s="18" t="str">
        <f>"Aries"</f>
        <v>Aries</v>
      </c>
      <c r="G10" s="18" t="str">
        <f>D11</f>
        <v>Moon</v>
      </c>
      <c r="H10" s="18" t="str">
        <f>D11</f>
        <v>Moon</v>
      </c>
      <c r="I10" s="18" t="str">
        <f>"of " &amp; D11</f>
        <v>of Moon</v>
      </c>
      <c r="J10" s="2"/>
      <c r="K10" s="106"/>
      <c r="L10" s="106"/>
      <c r="M10" s="107" t="s">
        <v>447</v>
      </c>
      <c r="N10" s="1"/>
      <c r="O10" s="2"/>
      <c r="P10" s="2"/>
      <c r="Q10" s="2"/>
      <c r="R10" s="2" t="s">
        <v>311</v>
      </c>
      <c r="S10" s="216"/>
      <c r="T10" s="216"/>
      <c r="AE10" s="216"/>
    </row>
    <row r="11" spans="1:31" s="6" customFormat="1" ht="12.6" customHeight="1">
      <c r="A11" s="2"/>
      <c r="B11" s="1"/>
      <c r="C11" s="8"/>
      <c r="D11" s="250" t="s">
        <v>304</v>
      </c>
      <c r="E11" s="251" t="str">
        <f ca="1">INDIRECT("Locator!F" &amp; TEXT(Locator_Row,"###")) &amp; IF(D11&lt;&gt;"Moon","",IF(Waxing="Y", " (+)", " (-)" ))</f>
        <v>45% (+)</v>
      </c>
      <c r="F11" s="12" t="str">
        <f>LEFT(TEXT(F12,"000.00000"),FIND(".",TEXT(F12,"000.00000"))-1) &amp; "° "  &amp; TEXT(VALUE(RIGHT(TEXT(F12,"000.00000"),6))*MINSinDEGREE,"00.0")  &amp;   "'"</f>
        <v>028° 13.2'</v>
      </c>
      <c r="G11" s="12" t="str">
        <f ca="1">LEFT(TEXT(G12,"000.00000"),FIND(".",TEXT(G12,"000.00000"))-1) &amp; "° "  &amp; TEXT(VALUE(RIGHT(TEXT(G12,"000.00000"),6))*MINSinDEGREE,"00.0")  &amp;   "'"</f>
        <v>192° 14.5'</v>
      </c>
      <c r="H11" s="14" t="str">
        <f ca="1">LEFT(TEXT(H12,"000.00000"),FIND(".",TEXT(H12,"000.00000"))-1) &amp; "° "  &amp; TEXT(VALUE(RIGHT(TEXT(H12,"000.00000"),6))*MINSinDEGREE,"00.0")  &amp;   "'"</f>
        <v>220° 27.7'</v>
      </c>
      <c r="I11" s="91" t="str">
        <f ca="1">CONCATENATE(  IF(I12&lt;0,"S","N"),             LEFT(TEXT(ABS(I12),"00.00000"),FIND(".",TEXT(ABS(I12),"00.00000"))-1) &amp; "° "  &amp; TEXT(VALUE(RIGHT(TEXT(I12,"00.00000"),6))*MINSinDEGREE,"00.0")  &amp;   "'")</f>
        <v>N00° 07.6'</v>
      </c>
      <c r="J11" s="8"/>
      <c r="K11" s="69"/>
      <c r="L11" s="69"/>
      <c r="M11" s="69" t="str">
        <f xml:space="preserve"> TEXT(MOD(G6+N8+N9,24),"00") &amp; ":" &amp; TEXT(H6,"00") &amp; ":" &amp; TEXT(I6,"00") &amp; " " &amp; CHOOSE(WEEKDAY(M13),"Sunday","Monday","Tuesday","Wednesday","Thursday","Friday","Saturday")  &amp; " "  &amp;   TEXT(DAY(M13),"00") &amp; " " &amp; CHOOSE(MONTH(M13),"January","February","March","April","May","June","July","August","September","October","November","December") &amp; " " &amp; YEAR(M13)</f>
        <v>04:15:23 Thursday 16 June 1994</v>
      </c>
      <c r="N11" s="1"/>
      <c r="O11" s="2"/>
      <c r="P11" s="2"/>
      <c r="Q11" s="2"/>
      <c r="R11" s="2"/>
      <c r="S11" s="216"/>
      <c r="T11" s="216"/>
      <c r="AE11" s="216"/>
    </row>
    <row r="12" spans="1:31" s="6" customFormat="1" ht="12.6" hidden="1" customHeight="1">
      <c r="A12" s="2"/>
      <c r="B12" s="1"/>
      <c r="C12" s="71" t="s">
        <v>6</v>
      </c>
      <c r="D12" s="2"/>
      <c r="E12" s="8"/>
      <c r="F12" s="15">
        <f>GAST</f>
        <v>28.220257003561059</v>
      </c>
      <c r="G12" s="15">
        <f ca="1">INDIRECT("Locator!B" &amp; TEXT(Locator_Row,"###"))</f>
        <v>192.24189632089133</v>
      </c>
      <c r="H12" s="15">
        <f ca="1">MOD(F12+G12,DEGSinCIRCLE)</f>
        <v>220.4621533244524</v>
      </c>
      <c r="I12" s="15">
        <f ca="1">INDIRECT("Locator!C" &amp; TEXT(Locator_Row,"###"))</f>
        <v>0.1265829354753038</v>
      </c>
      <c r="J12" s="8"/>
      <c r="K12" s="2"/>
      <c r="L12" s="71" t="s">
        <v>450</v>
      </c>
      <c r="M12" s="1" t="str">
        <f>TEXT(G6+N8+N9,"00")&amp;":"&amp;TEXT(H6,"00")&amp;":" &amp; TEXT(I6,"00")</f>
        <v>04:15:23</v>
      </c>
      <c r="N12" s="1"/>
      <c r="O12" s="2"/>
      <c r="P12" s="2"/>
      <c r="Q12" s="2"/>
      <c r="R12" s="2"/>
      <c r="S12" s="216"/>
      <c r="T12" s="216"/>
      <c r="AE12" s="216"/>
    </row>
    <row r="13" spans="1:31" s="6" customFormat="1" ht="12.6" hidden="1" customHeight="1">
      <c r="A13" s="2"/>
      <c r="B13" s="1"/>
      <c r="C13" s="71" t="s">
        <v>679</v>
      </c>
      <c r="D13" s="15">
        <f>MATCH(D11,BodyList,0)</f>
        <v>3</v>
      </c>
      <c r="H13" s="71" t="s">
        <v>7</v>
      </c>
      <c r="I13" s="15">
        <f ca="1">SIN(RADIANS(I12))</f>
        <v>2.2092872036429266E-3</v>
      </c>
      <c r="J13" s="8"/>
      <c r="K13" s="2"/>
      <c r="L13" s="71" t="s">
        <v>759</v>
      </c>
      <c r="M13" s="1">
        <f>IF((G6+N8+N9)&lt;0,I7-1,IF((G6+N8+N9)&gt;23,I7+1,I7))</f>
        <v>34501</v>
      </c>
      <c r="N13" s="1"/>
      <c r="O13" s="2"/>
      <c r="P13" s="2"/>
      <c r="Q13" s="2"/>
      <c r="R13" s="2"/>
      <c r="S13" s="216"/>
      <c r="T13" s="216"/>
      <c r="AE13" s="216"/>
    </row>
    <row r="14" spans="1:31" s="6" customFormat="1" ht="12.6" hidden="1" customHeight="1">
      <c r="A14" s="2"/>
      <c r="B14" s="1"/>
      <c r="C14" s="8"/>
      <c r="H14" s="71" t="s">
        <v>8</v>
      </c>
      <c r="I14" s="15">
        <f ca="1">COS(RADIANS(I12))</f>
        <v>0.99999755952204794</v>
      </c>
      <c r="J14" s="2"/>
      <c r="K14" s="8"/>
      <c r="L14" s="8"/>
      <c r="M14" s="8"/>
      <c r="N14" s="1"/>
      <c r="O14" s="2"/>
      <c r="P14" s="2"/>
      <c r="Q14" s="2"/>
      <c r="R14" s="2"/>
      <c r="S14" s="216"/>
      <c r="AE14" s="216"/>
    </row>
    <row r="15" spans="1:31" s="6" customFormat="1" ht="12.6" customHeight="1">
      <c r="A15" s="2"/>
      <c r="B15" s="1"/>
      <c r="C15" s="8"/>
      <c r="H15" s="71"/>
      <c r="I15" s="216"/>
      <c r="J15" s="2"/>
      <c r="K15" s="8"/>
      <c r="L15" s="8"/>
      <c r="M15" s="8"/>
      <c r="N15" s="1"/>
      <c r="O15" s="2"/>
      <c r="P15" s="2"/>
      <c r="Q15" s="2"/>
      <c r="R15" s="2"/>
      <c r="AE15" s="216"/>
    </row>
    <row r="16" spans="1:31" s="6" customFormat="1" ht="20.100000000000001" customHeight="1">
      <c r="A16" s="2"/>
      <c r="B16" s="1"/>
      <c r="D16" s="3" t="s">
        <v>340</v>
      </c>
      <c r="I16" s="2"/>
      <c r="J16" s="2"/>
      <c r="K16" s="2"/>
      <c r="L16" s="2"/>
      <c r="M16" s="2"/>
      <c r="N16" s="1"/>
      <c r="O16" s="2"/>
      <c r="P16" s="2"/>
      <c r="R16" s="2"/>
      <c r="AE16" s="216"/>
    </row>
    <row r="17" spans="1:31" s="6" customFormat="1" ht="12.6" customHeight="1">
      <c r="A17" s="2"/>
      <c r="B17" s="1"/>
      <c r="C17" s="8"/>
      <c r="D17" s="19" t="s">
        <v>16</v>
      </c>
      <c r="E17" s="19" t="s">
        <v>17</v>
      </c>
      <c r="F17" s="8"/>
      <c r="G17" s="8"/>
      <c r="H17" s="8"/>
      <c r="I17" s="8"/>
      <c r="J17" s="8"/>
      <c r="K17" s="2"/>
      <c r="L17" s="8"/>
      <c r="M17" s="8"/>
      <c r="N17" s="1"/>
      <c r="O17" s="2"/>
      <c r="P17" s="2"/>
      <c r="Q17" s="2"/>
      <c r="R17" s="2"/>
      <c r="AE17" s="216"/>
    </row>
    <row r="18" spans="1:31" s="6" customFormat="1" ht="12.6" customHeight="1">
      <c r="A18" s="2"/>
      <c r="B18" s="1"/>
      <c r="C18" s="8"/>
      <c r="D18" s="19" t="s">
        <v>83</v>
      </c>
      <c r="E18" s="19" t="s">
        <v>81</v>
      </c>
      <c r="F18" s="8"/>
      <c r="G18" s="8"/>
      <c r="H18" s="8"/>
      <c r="I18" s="8"/>
      <c r="J18" s="8"/>
      <c r="K18" s="8"/>
      <c r="L18" s="8"/>
      <c r="M18" s="8"/>
      <c r="N18" s="1"/>
      <c r="O18" s="2"/>
      <c r="P18" s="2"/>
      <c r="Q18" s="2"/>
      <c r="R18" s="2"/>
      <c r="AE18" s="216"/>
    </row>
    <row r="19" spans="1:31" s="6" customFormat="1" ht="12.6" customHeight="1">
      <c r="A19" s="2"/>
      <c r="B19" s="1"/>
      <c r="C19" s="71" t="s">
        <v>576</v>
      </c>
      <c r="D19" s="63">
        <v>30</v>
      </c>
      <c r="E19" s="64">
        <v>44</v>
      </c>
      <c r="G19" s="8"/>
      <c r="H19" s="8"/>
      <c r="I19" s="8"/>
      <c r="J19" s="99"/>
      <c r="K19" s="8"/>
      <c r="L19" s="8"/>
      <c r="M19" s="8"/>
      <c r="N19" s="1"/>
      <c r="O19" s="2"/>
      <c r="P19" s="2"/>
      <c r="Q19" s="2"/>
      <c r="R19" s="2"/>
      <c r="AE19" s="216"/>
    </row>
    <row r="20" spans="1:31" s="6" customFormat="1" ht="12.6" customHeight="1">
      <c r="A20" s="2"/>
      <c r="B20" s="1"/>
      <c r="C20" s="71" t="s">
        <v>577</v>
      </c>
      <c r="D20" s="60">
        <v>0</v>
      </c>
      <c r="E20" s="60">
        <v>42.1</v>
      </c>
      <c r="F20" s="18" t="s">
        <v>435</v>
      </c>
      <c r="G20" s="92" t="s">
        <v>372</v>
      </c>
      <c r="H20" s="92" t="s">
        <v>372</v>
      </c>
      <c r="I20" s="2"/>
      <c r="J20" s="8"/>
      <c r="K20" s="99"/>
      <c r="L20" s="104" t="s">
        <v>575</v>
      </c>
      <c r="M20" s="104" t="s">
        <v>389</v>
      </c>
      <c r="N20" s="1"/>
      <c r="O20" s="2"/>
      <c r="P20" s="2"/>
      <c r="Q20" s="2"/>
      <c r="R20" s="2"/>
      <c r="AE20" s="216"/>
    </row>
    <row r="21" spans="1:31" s="6" customFormat="1" ht="12.6" customHeight="1">
      <c r="A21" s="2"/>
      <c r="B21" s="103" t="s">
        <v>441</v>
      </c>
      <c r="C21" s="71" t="s">
        <v>578</v>
      </c>
      <c r="D21" s="28" t="s">
        <v>10</v>
      </c>
      <c r="E21" s="28" t="s">
        <v>15</v>
      </c>
      <c r="F21" s="136" t="str">
        <f>D11</f>
        <v>Moon</v>
      </c>
      <c r="G21" s="92" t="s">
        <v>342</v>
      </c>
      <c r="H21" s="92" t="s">
        <v>337</v>
      </c>
      <c r="I21" s="2"/>
      <c r="J21" s="8"/>
      <c r="K21" s="104" t="s">
        <v>761</v>
      </c>
      <c r="L21" s="235">
        <v>115</v>
      </c>
      <c r="M21" s="235">
        <v>55</v>
      </c>
      <c r="N21" s="1"/>
      <c r="O21" s="2"/>
      <c r="P21" s="2"/>
      <c r="Q21" s="2"/>
      <c r="R21" s="2"/>
      <c r="AE21" s="216"/>
    </row>
    <row r="22" spans="1:31" s="6" customFormat="1" ht="12.6" customHeight="1">
      <c r="A22" s="2"/>
      <c r="B22" s="1"/>
      <c r="C22" s="2"/>
      <c r="D22" s="12" t="str">
        <f>CONCATENATE(  IF(UPPER(D21)="S","S","N"), TEXT(D19,"00"),"° ",TEXT(D20,"00.0"),"'")</f>
        <v>N30° 00.0'</v>
      </c>
      <c r="E22" s="12" t="str">
        <f>CONCATENATE(  IF(UPPER(E21)="W","W","E"), TEXT(E19,"000"),"° ",TEXT(E20,"00.0"),"'")</f>
        <v>W044° 42.1'</v>
      </c>
      <c r="F22" s="12" t="str">
        <f ca="1">LEFT(TEXT(F23,"000.00000"),FIND(".",TEXT(F23,"000.00000"))-1) &amp; "° "  &amp; TEXT(VALUE(RIGHT(TEXT(F23,"000.00000"),6))*MINSinDEGREE,"00.0")  &amp;   "'"</f>
        <v>175° 45.6'</v>
      </c>
      <c r="G22" s="93" t="str">
        <f ca="1">CONCATENATE(TEXT(IF(F23&gt;180,G23,DEGSinCIRCLE-G23),"000.0"),"°")</f>
        <v>351.6°</v>
      </c>
      <c r="H22" s="94" t="str">
        <f ca="1">LEFT(TEXT(H23,"00.00000"),FIND(".",TEXT(H23,"00.00000"))-1) &amp; "° "  &amp; TEXT(VALUE(RIGHT(TEXT(H23,"00.00000"),6))*MINSinDEGREE,"00.0")  &amp;   "'"</f>
        <v>-59° 36.2'</v>
      </c>
      <c r="I22" s="2"/>
      <c r="J22" s="8"/>
      <c r="K22" s="104" t="str">
        <f ca="1">Locator!B89</f>
        <v>Hamal</v>
      </c>
      <c r="L22" s="232">
        <v>110</v>
      </c>
      <c r="M22" s="233">
        <f ca="1">Locator!B90</f>
        <v>46.760966452579673</v>
      </c>
      <c r="N22" s="1"/>
      <c r="O22" s="2"/>
      <c r="P22" s="2"/>
      <c r="Q22" s="2"/>
      <c r="R22" s="2"/>
      <c r="S22" s="216"/>
      <c r="T22" s="216"/>
      <c r="AE22" s="216"/>
    </row>
    <row r="23" spans="1:31" s="6" customFormat="1" ht="12.6" hidden="1" customHeight="1">
      <c r="A23" s="2"/>
      <c r="B23" s="1"/>
      <c r="C23" s="71" t="s">
        <v>6</v>
      </c>
      <c r="D23" s="15">
        <f>IF(UPPER(D21)="N",ABS(D19)+D20/MINSinDEGREE,-1*(ABS(D19)+D20/MINSinDEGREE))</f>
        <v>30</v>
      </c>
      <c r="E23" s="15">
        <f>IF(UPPER(E21)="E",ABS(E19)+E20/MINSinDEGREE,-1*(ABS(E19)+E20/MINSinDEGREE))</f>
        <v>-44.701666666666668</v>
      </c>
      <c r="F23" s="15">
        <f ca="1">MOD((H12+E23),DEGSinCIRCLE)</f>
        <v>175.76048665778575</v>
      </c>
      <c r="G23" s="15">
        <f ca="1">DEGREES(ACOS((I13-D24*H24)/(D25*H25)))</f>
        <v>8.401331466616984</v>
      </c>
      <c r="H23" s="15">
        <f ca="1">DEGREES(ASIN(D24*I13+D25*I14*F25))</f>
        <v>-59.603997749038122</v>
      </c>
      <c r="J23" s="8"/>
      <c r="N23" s="1"/>
      <c r="O23" s="2"/>
      <c r="P23" s="2"/>
      <c r="Q23" s="2"/>
      <c r="R23" s="2"/>
      <c r="S23" s="216"/>
      <c r="T23" s="216"/>
      <c r="AE23" s="216"/>
    </row>
    <row r="24" spans="1:31" s="6" customFormat="1" ht="12.6" hidden="1" customHeight="1">
      <c r="A24" s="2"/>
      <c r="B24" s="1"/>
      <c r="C24" s="8"/>
      <c r="D24" s="15">
        <f>SIN(RADIANS(D23))</f>
        <v>0.49999999999999994</v>
      </c>
      <c r="E24" s="20" t="s">
        <v>7</v>
      </c>
      <c r="G24" s="8"/>
      <c r="H24" s="15">
        <f ca="1">SIN(RADIANS(H23))</f>
        <v>-0.86254897504854622</v>
      </c>
      <c r="J24" s="8"/>
      <c r="N24" s="1"/>
      <c r="O24" s="2"/>
      <c r="P24" s="2"/>
      <c r="Q24" s="2"/>
      <c r="R24" s="2"/>
      <c r="S24" s="216"/>
      <c r="T24" s="216"/>
      <c r="AE24" s="216"/>
    </row>
    <row r="25" spans="1:31" s="6" customFormat="1" ht="12.6" hidden="1" customHeight="1">
      <c r="A25" s="2"/>
      <c r="B25" s="1"/>
      <c r="C25" s="8"/>
      <c r="D25" s="15">
        <f>COS(RADIANS(D23))</f>
        <v>0.86602540378443871</v>
      </c>
      <c r="E25" s="20" t="s">
        <v>8</v>
      </c>
      <c r="F25" s="15">
        <f ca="1">COS(RADIANS(F23))</f>
        <v>-0.99726373222891918</v>
      </c>
      <c r="G25" s="8"/>
      <c r="H25" s="15">
        <f ca="1">COS(RADIANS(H23))</f>
        <v>0.50597358196125453</v>
      </c>
      <c r="J25" s="8"/>
      <c r="N25" s="1"/>
      <c r="O25" s="2"/>
      <c r="P25" s="2"/>
      <c r="Q25" s="2"/>
      <c r="R25" s="2"/>
      <c r="S25" s="216"/>
      <c r="T25" s="216"/>
      <c r="AE25" s="216"/>
    </row>
    <row r="26" spans="1:31" s="6" customFormat="1" ht="12.6" customHeight="1">
      <c r="A26" s="2"/>
      <c r="B26" s="1"/>
      <c r="C26" s="8"/>
      <c r="D26" s="8"/>
      <c r="E26" s="8"/>
      <c r="F26" s="8"/>
      <c r="G26" s="8"/>
      <c r="H26" s="8"/>
      <c r="I26" s="8"/>
      <c r="J26" s="21"/>
      <c r="K26" s="8"/>
      <c r="L26" s="8"/>
      <c r="M26" s="8"/>
      <c r="N26" s="1"/>
      <c r="O26" s="2"/>
      <c r="P26" s="2"/>
      <c r="Q26" s="2"/>
      <c r="R26" s="2"/>
      <c r="S26" s="216"/>
      <c r="T26" s="216"/>
      <c r="AE26" s="216"/>
    </row>
    <row r="27" spans="1:31" s="6" customFormat="1" ht="20.100000000000001" customHeight="1">
      <c r="A27" s="2"/>
      <c r="B27" s="1"/>
      <c r="C27" s="8"/>
      <c r="D27" s="7" t="s">
        <v>341</v>
      </c>
      <c r="F27" s="8"/>
      <c r="G27" s="8"/>
      <c r="H27" s="8"/>
      <c r="I27" s="98" t="s">
        <v>315</v>
      </c>
      <c r="J27" s="8"/>
      <c r="K27" s="8"/>
      <c r="L27" s="8"/>
      <c r="M27" s="2"/>
      <c r="N27" s="1"/>
      <c r="O27" s="2"/>
      <c r="P27" s="2"/>
      <c r="Q27" s="2"/>
      <c r="R27" s="2"/>
      <c r="S27" s="216"/>
      <c r="T27" s="216"/>
      <c r="AE27" s="216"/>
    </row>
    <row r="28" spans="1:31" s="6" customFormat="1" ht="12.6" customHeight="1">
      <c r="A28" s="2"/>
      <c r="B28" s="1"/>
      <c r="C28" s="8"/>
      <c r="D28" s="95" t="s">
        <v>429</v>
      </c>
      <c r="F28" s="8"/>
      <c r="G28" s="8"/>
      <c r="H28" s="8"/>
      <c r="I28" s="96" t="s">
        <v>437</v>
      </c>
      <c r="J28" s="8"/>
      <c r="K28" s="8"/>
      <c r="L28" s="8"/>
      <c r="N28" s="1"/>
      <c r="O28" s="2"/>
      <c r="P28" s="2"/>
      <c r="Q28" s="2"/>
      <c r="R28" s="2"/>
      <c r="S28" s="216"/>
      <c r="T28" s="216"/>
      <c r="AE28" s="216"/>
    </row>
    <row r="29" spans="1:31" s="6" customFormat="1" ht="12.6" customHeight="1">
      <c r="A29" s="2"/>
      <c r="B29" s="1"/>
      <c r="C29" s="8"/>
      <c r="D29" s="19" t="s">
        <v>430</v>
      </c>
      <c r="E29" s="19" t="s">
        <v>328</v>
      </c>
      <c r="F29" s="230" t="s">
        <v>326</v>
      </c>
      <c r="G29" s="231" t="s">
        <v>325</v>
      </c>
      <c r="H29" s="231" t="s">
        <v>323</v>
      </c>
      <c r="I29" s="97" t="s">
        <v>438</v>
      </c>
      <c r="J29" s="18" t="s">
        <v>322</v>
      </c>
      <c r="K29" s="18" t="s">
        <v>336</v>
      </c>
      <c r="L29" s="18"/>
      <c r="N29" s="1"/>
      <c r="O29" s="2"/>
      <c r="P29" s="2"/>
      <c r="Q29" s="2"/>
      <c r="R29" s="2"/>
      <c r="S29" s="216"/>
      <c r="T29" s="216"/>
      <c r="AE29" s="216"/>
    </row>
    <row r="30" spans="1:31" s="6" customFormat="1" ht="12.6" customHeight="1">
      <c r="A30" s="2"/>
      <c r="B30" s="1"/>
      <c r="C30" s="71" t="s">
        <v>576</v>
      </c>
      <c r="D30" s="63">
        <v>3</v>
      </c>
      <c r="E30" s="9" t="s">
        <v>329</v>
      </c>
      <c r="F30" s="230" t="s">
        <v>327</v>
      </c>
      <c r="G30" s="231" t="s">
        <v>377</v>
      </c>
      <c r="H30" s="230" t="s">
        <v>324</v>
      </c>
      <c r="I30" s="10" t="s">
        <v>436</v>
      </c>
      <c r="J30" s="18" t="s">
        <v>365</v>
      </c>
      <c r="K30" s="18" t="s">
        <v>335</v>
      </c>
      <c r="L30" s="18" t="s">
        <v>19</v>
      </c>
      <c r="M30" s="8"/>
      <c r="N30" s="1"/>
      <c r="O30" s="2"/>
      <c r="P30" s="2"/>
      <c r="Q30" s="2"/>
      <c r="R30" s="2"/>
      <c r="S30" s="216"/>
      <c r="T30" s="216"/>
      <c r="AE30" s="216"/>
    </row>
    <row r="31" spans="1:31" s="6" customFormat="1" ht="12.6" customHeight="1">
      <c r="A31" s="2"/>
      <c r="B31" s="1"/>
      <c r="C31" s="71" t="s">
        <v>577</v>
      </c>
      <c r="D31" s="60">
        <v>20.2</v>
      </c>
      <c r="E31" s="68">
        <v>0</v>
      </c>
      <c r="F31" s="68">
        <v>5.5</v>
      </c>
      <c r="G31" s="179">
        <v>31</v>
      </c>
      <c r="H31" s="179">
        <v>982</v>
      </c>
      <c r="I31" s="65" t="s">
        <v>316</v>
      </c>
      <c r="J31" s="101">
        <f ca="1">INDIRECT("Locator!D" &amp; TEXT(Locator_Row,"###"))</f>
        <v>58.400961985554403</v>
      </c>
      <c r="K31" s="101">
        <f ca="1">INDIRECT("Locator!E" &amp; TEXT(Locator_Row,"###"))</f>
        <v>15.913158431521449</v>
      </c>
      <c r="L31" s="18" t="s">
        <v>82</v>
      </c>
      <c r="M31" s="8"/>
      <c r="N31" s="1"/>
      <c r="O31" s="2"/>
      <c r="P31" s="2"/>
      <c r="Q31" s="2"/>
      <c r="R31" s="2"/>
      <c r="S31" s="216"/>
      <c r="T31" s="216"/>
      <c r="AE31" s="216"/>
    </row>
    <row r="32" spans="1:31" s="6" customFormat="1" ht="12.6" hidden="1" customHeight="1">
      <c r="A32" s="2"/>
      <c r="B32" s="1"/>
      <c r="C32" s="71" t="s">
        <v>6</v>
      </c>
      <c r="D32" s="15">
        <f>IF(  D30&gt;=0,  D30+D31/MINSinDEGREE,   D30-D31/MINSinDEGREE )</f>
        <v>3.3366666666666669</v>
      </c>
      <c r="E32" s="15">
        <f xml:space="preserve">           D32-(E31/MINSinDEGREE)</f>
        <v>3.3366666666666669</v>
      </c>
      <c r="F32" s="15">
        <f>E32-(1.76*SQRT(F31)/MINSinDEGREE)</f>
        <v>3.2678739021892564</v>
      </c>
      <c r="G32" s="8"/>
      <c r="H32" s="15">
        <f>F32-(1/TAN(RADIANS(F32+(7.31/(F32+4.4))))/MINSinDEGREE)*283/(273+G31)*H31/1010</f>
        <v>3.0634877578569633</v>
      </c>
      <c r="J32" s="15">
        <f ca="1">H32+(J31*(1-D24*D24/298.3))/MINSinDEGREE*COS(RADIANS(H32))</f>
        <v>4.0346315584044374</v>
      </c>
      <c r="K32" s="15">
        <f ca="1">IF(UPPER(I31)="U",J32-(K31+K34)/MINSinDEGREE,IF(UPPER(I31)="L",J32+(K31+K34)/MINSinDEGREE,J32))</f>
        <v>3.7690789178790798</v>
      </c>
      <c r="L32" s="26"/>
      <c r="M32" s="8"/>
      <c r="N32" s="1"/>
      <c r="O32" s="2"/>
      <c r="P32" s="2"/>
      <c r="Q32" s="2"/>
      <c r="R32" s="2"/>
      <c r="S32" s="216"/>
      <c r="T32" s="216"/>
      <c r="AE32" s="216"/>
    </row>
    <row r="33" spans="1:31" s="6" customFormat="1" ht="12.6" hidden="1" customHeight="1">
      <c r="A33" s="2"/>
      <c r="B33" s="1"/>
      <c r="C33" s="8"/>
      <c r="D33" s="15"/>
      <c r="E33" s="15"/>
      <c r="F33" s="15"/>
      <c r="G33" s="8"/>
      <c r="H33" s="15"/>
      <c r="J33" s="15"/>
      <c r="K33" s="15" t="str">
        <f>"Augmentation"</f>
        <v>Augmentation</v>
      </c>
      <c r="L33" s="18"/>
      <c r="M33" s="8"/>
      <c r="N33" s="1"/>
      <c r="O33" s="2"/>
      <c r="P33" s="2"/>
      <c r="Q33" s="2"/>
      <c r="R33" s="2"/>
      <c r="S33" s="216"/>
      <c r="T33" s="216"/>
      <c r="AE33" s="216"/>
    </row>
    <row r="34" spans="1:31" s="6" customFormat="1" ht="12.6" hidden="1" customHeight="1">
      <c r="A34" s="2"/>
      <c r="B34" s="1"/>
      <c r="C34" s="8"/>
      <c r="D34" s="15"/>
      <c r="E34" s="15"/>
      <c r="F34" s="15"/>
      <c r="G34" s="8"/>
      <c r="H34" s="15"/>
      <c r="J34" s="15"/>
      <c r="K34" s="22" t="str">
        <f ca="1">TEXT(IF(J31&gt;50,0.261947*SIN(RADIANS(J32)),0),"0.00")</f>
        <v>0.02</v>
      </c>
      <c r="L34" s="18"/>
      <c r="M34" s="8"/>
      <c r="N34" s="1"/>
      <c r="O34" s="2"/>
      <c r="P34" s="2"/>
      <c r="Q34" s="2"/>
      <c r="R34" s="2"/>
      <c r="S34" s="216"/>
      <c r="T34" s="216"/>
      <c r="AE34" s="216"/>
    </row>
    <row r="35" spans="1:31" s="6" customFormat="1" ht="12.6" customHeight="1">
      <c r="A35" s="2"/>
      <c r="B35" s="1"/>
      <c r="C35" s="2"/>
      <c r="D35" s="12" t="str">
        <f>CONCATENATE(TEXT(D30,"00"),"° ",TEXT(D31,"00.0"),"'")</f>
        <v>03° 20.2'</v>
      </c>
      <c r="E35" s="69" t="str">
        <f>LEFT(TEXT(E32,"00.00000"),FIND(".",TEXT(E32,"00.00000"))-1) &amp; "° "  &amp; TEXT(VALUE(RIGHT(TEXT(E32,"00.00000"),6))*MINSinDEGREE,"00.0")  &amp;   "'"</f>
        <v>03° 20.2'</v>
      </c>
      <c r="F35" s="12" t="str">
        <f>LEFT(TEXT(F32,"00.00000"),FIND(".",TEXT(F32,"00.00000"))-1) &amp; "° "  &amp; TEXT(VALUE(RIGHT(TEXT(F32,"00.00000"),6))*MINSinDEGREE,"00.0")  &amp;   "'"</f>
        <v>03° 16.1'</v>
      </c>
      <c r="G35" s="12"/>
      <c r="H35" s="12" t="str">
        <f>LEFT(TEXT(H32,"00.00000"),FIND(".",TEXT(H32,"00.00000"))-1) &amp; "° "  &amp; TEXT(VALUE(RIGHT(TEXT(H32,"00.00000"),6))*MINSinDEGREE,"00.0")  &amp;   "'"</f>
        <v>03° 03.8'</v>
      </c>
      <c r="I35" s="12"/>
      <c r="J35" s="12" t="str">
        <f ca="1">LEFT(TEXT(J32,"00.00000"),FIND(".",TEXT(J32,"00.00000"))-1) &amp; "° "  &amp; TEXT(VALUE(RIGHT(TEXT(J32,"00.00000"),6))*MINSinDEGREE,"00.0")  &amp;   "'"</f>
        <v>04° 02.1'</v>
      </c>
      <c r="K35" s="12" t="str">
        <f ca="1">LEFT(TEXT(K32,"00.00000"),FIND(".",TEXT(K32,"00.00000"))-1) &amp; "° "  &amp; TEXT(VALUE(RIGHT(TEXT(K32,"00.00000"),6))*MINSinDEGREE,"00.0")  &amp;   "'"</f>
        <v>03° 46.1'</v>
      </c>
      <c r="L35" s="91" t="str">
        <f ca="1">K35</f>
        <v>03° 46.1'</v>
      </c>
      <c r="M35" s="8"/>
      <c r="N35" s="1"/>
      <c r="O35" s="2"/>
      <c r="P35" s="2"/>
      <c r="Q35" s="2"/>
      <c r="R35" s="2"/>
      <c r="S35" s="216"/>
      <c r="T35" s="216"/>
      <c r="AE35" s="216"/>
    </row>
    <row r="36" spans="1:31" s="6" customFormat="1" ht="12.6" customHeight="1">
      <c r="A36" s="2"/>
      <c r="B36" s="1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"/>
      <c r="O36" s="2"/>
      <c r="P36" s="2"/>
      <c r="Q36" s="2"/>
      <c r="R36" s="2"/>
      <c r="S36" s="216"/>
      <c r="T36" s="216"/>
      <c r="AE36" s="216"/>
    </row>
    <row r="37" spans="1:31" s="6" customFormat="1" ht="20.100000000000001" customHeight="1">
      <c r="A37" s="2"/>
      <c r="B37" s="1"/>
      <c r="C37" s="8"/>
      <c r="D37" s="7" t="s">
        <v>339</v>
      </c>
      <c r="E37" s="7" t="s">
        <v>338</v>
      </c>
      <c r="F37" s="8"/>
      <c r="G37" s="2"/>
      <c r="H37" s="99"/>
      <c r="I37" s="8"/>
      <c r="J37" s="8"/>
      <c r="K37" s="104"/>
      <c r="L37" s="104"/>
      <c r="M37" s="104"/>
      <c r="N37" s="1"/>
      <c r="O37" s="2"/>
      <c r="P37" s="2"/>
      <c r="Q37" s="2"/>
      <c r="R37" s="2"/>
      <c r="S37" s="216"/>
      <c r="T37" s="216"/>
      <c r="AE37" s="216"/>
    </row>
    <row r="38" spans="1:31" s="6" customFormat="1" ht="12.6" customHeight="1">
      <c r="A38" s="2"/>
      <c r="B38" s="1"/>
      <c r="C38" s="8"/>
      <c r="D38" s="24" t="str">
        <f ca="1">G22</f>
        <v>351.6°</v>
      </c>
      <c r="E38" s="25" t="str">
        <f ca="1">TEXT(ABS((H23-K32)*MINSinDEGREE),"###0.0")&amp;"nm"</f>
        <v>3802.4nm</v>
      </c>
      <c r="F38" s="8"/>
      <c r="G38" s="195"/>
      <c r="H38" s="99"/>
      <c r="I38" s="8"/>
      <c r="J38" s="8"/>
      <c r="K38" s="234" t="s">
        <v>442</v>
      </c>
      <c r="L38" s="234" t="s">
        <v>443</v>
      </c>
      <c r="M38" s="234" t="s">
        <v>444</v>
      </c>
      <c r="N38" s="1"/>
      <c r="O38" s="2"/>
      <c r="P38" s="2"/>
      <c r="Q38" s="2"/>
      <c r="R38" s="2"/>
      <c r="S38" s="216"/>
      <c r="T38" s="216"/>
      <c r="AE38" s="216"/>
    </row>
    <row r="39" spans="1:31" s="6" customFormat="1" ht="12.6" customHeight="1">
      <c r="A39" s="2"/>
      <c r="B39" s="1"/>
      <c r="C39" s="8"/>
      <c r="D39" s="8"/>
      <c r="E39" s="25" t="str">
        <f ca="1">IF((H23-K32)&lt;=0," Towards"," Away")</f>
        <v xml:space="preserve"> Towards</v>
      </c>
      <c r="F39" s="8"/>
      <c r="H39" s="8"/>
      <c r="I39" s="8"/>
      <c r="J39" s="104" t="s">
        <v>579</v>
      </c>
      <c r="K39" s="102">
        <v>48</v>
      </c>
      <c r="L39" s="102">
        <v>87.5</v>
      </c>
      <c r="M39" s="102">
        <v>29.01</v>
      </c>
      <c r="N39" s="1"/>
      <c r="O39" s="2"/>
      <c r="P39" s="2"/>
      <c r="Q39" s="2"/>
      <c r="R39" s="2"/>
      <c r="S39" s="216"/>
      <c r="T39" s="216"/>
      <c r="AE39" s="216"/>
    </row>
    <row r="40" spans="1:31" s="6" customFormat="1" ht="12.6" customHeight="1">
      <c r="A40" s="2"/>
      <c r="B40" s="1"/>
      <c r="D40" s="8"/>
      <c r="F40" s="8"/>
      <c r="G40" s="23"/>
      <c r="H40" s="8"/>
      <c r="I40" s="8"/>
      <c r="J40" s="2"/>
      <c r="K40" s="104" t="str">
        <f>TEXT(K39*0.3048,"#0.0") &amp; " Metres"</f>
        <v>14.6 Metres</v>
      </c>
      <c r="L40" s="234" t="str">
        <f>TEXT(((L39+40)*5/9)-40," 00") &amp; "°C"</f>
        <v xml:space="preserve"> 31°C</v>
      </c>
      <c r="M40" s="234" t="str">
        <f>TEXT(M39*33.8639,"#000") &amp; " hPa"</f>
        <v>982 hPa</v>
      </c>
      <c r="N40" s="1"/>
      <c r="O40" s="2"/>
      <c r="P40" s="2"/>
      <c r="Q40" s="2"/>
      <c r="R40" s="2"/>
      <c r="S40" s="216"/>
      <c r="T40" s="216"/>
      <c r="AE40" s="216"/>
    </row>
    <row r="41" spans="1:31" s="6" customFormat="1" ht="12.6" customHeight="1">
      <c r="A41" s="2"/>
      <c r="B41" s="1"/>
      <c r="C41" s="1"/>
      <c r="D41" s="1" t="s">
        <v>448</v>
      </c>
      <c r="E41" s="108" t="s">
        <v>449</v>
      </c>
      <c r="F41" s="4" t="s">
        <v>373</v>
      </c>
      <c r="G41" s="1"/>
      <c r="H41" s="1"/>
      <c r="I41" s="1"/>
      <c r="J41" s="1"/>
      <c r="K41" s="1"/>
      <c r="L41" s="1"/>
      <c r="M41" s="1"/>
      <c r="N41" s="1"/>
      <c r="O41" s="2"/>
      <c r="P41" s="2"/>
      <c r="Q41" s="2"/>
      <c r="R41" s="2"/>
      <c r="S41" s="216"/>
      <c r="T41" s="216"/>
      <c r="AE41" s="216"/>
    </row>
    <row r="42" spans="1:31" s="6" customForma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16"/>
      <c r="T42" s="216"/>
      <c r="AE42" s="216"/>
    </row>
    <row r="43" spans="1:31" s="6" customFormat="1"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16"/>
      <c r="T43" s="216"/>
      <c r="AE43" s="216"/>
    </row>
    <row r="44" spans="1:31" s="6" customFormat="1"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16"/>
      <c r="T44" s="216"/>
      <c r="AE44" s="216"/>
    </row>
    <row r="45" spans="1:31" s="6" customFormat="1"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16"/>
      <c r="T45" s="216"/>
      <c r="AE45" s="216"/>
    </row>
    <row r="46" spans="1:31" s="6" customFormat="1"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16"/>
      <c r="T46" s="216"/>
      <c r="AE46" s="216"/>
    </row>
    <row r="47" spans="1:31" s="6" customFormat="1"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16"/>
      <c r="T47" s="216"/>
      <c r="AE47" s="216"/>
    </row>
    <row r="48" spans="1:31" s="6" customFormat="1"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16"/>
      <c r="T48" s="216"/>
      <c r="AE48" s="216"/>
    </row>
  </sheetData>
  <sheetProtection sheet="1" selectLockedCells="1"/>
  <sortState xmlns:xlrd2="http://schemas.microsoft.com/office/spreadsheetml/2017/richdata2" ref="Q124:S181">
    <sortCondition descending="1" ref="S124:S181"/>
  </sortState>
  <customSheetViews>
    <customSheetView guid="{CF7DD578-E3A2-43CE-B6A7-FBD754B1EE99}" scale="115" hiddenRows="1" hiddenColumns="1">
      <selection activeCell="D30" sqref="D30"/>
      <pageMargins left="0" right="0" top="0.39409448818897641" bottom="0.39409448818897641" header="0" footer="0"/>
      <pageSetup paperSize="9" orientation="portrait" r:id="rId1"/>
      <headerFooter>
        <oddHeader>&amp;C&amp;A</oddHeader>
        <oddFooter>&amp;CPage &amp;P</oddFooter>
      </headerFooter>
    </customSheetView>
  </customSheetViews>
  <conditionalFormatting sqref="M6">
    <cfRule type="expression" dxfId="0" priority="1" stopIfTrue="1">
      <formula>NOT(IF(MONTH(I7)=E6,1,0))</formula>
    </cfRule>
  </conditionalFormatting>
  <dataValidations xWindow="362" yWindow="1000" count="24">
    <dataValidation type="whole" showErrorMessage="1" error="Whole number Min 0 Max 359" sqref="F19" xr:uid="{00000000-0002-0000-0100-000000000000}">
      <formula1>0</formula1>
      <formula2>359</formula2>
    </dataValidation>
    <dataValidation type="whole" showErrorMessage="1" error="Whole number Min 0 Max 89" sqref="D30 D19" xr:uid="{00000000-0002-0000-0100-000001000000}">
      <formula1>0</formula1>
      <formula2>89</formula2>
    </dataValidation>
    <dataValidation type="decimal" allowBlank="1" showErrorMessage="1" error="Min 0 MaX 59.9" sqref="D31 D20:E20" xr:uid="{00000000-0002-0000-0100-000002000000}">
      <formula1>0</formula1>
      <formula2>59.9</formula2>
    </dataValidation>
    <dataValidation type="whole" showErrorMessage="1" error="Whole number Min 0 Max 179" sqref="E19" xr:uid="{00000000-0002-0000-0100-000003000000}">
      <formula1>0</formula1>
      <formula2>179</formula2>
    </dataValidation>
    <dataValidation allowBlank="1" showErrorMessage="1" error="Min 0 MaX 59.9" sqref="I9 F10" xr:uid="{00000000-0002-0000-0100-000004000000}"/>
    <dataValidation allowBlank="1" showErrorMessage="1" sqref="J10 F20" xr:uid="{00000000-0002-0000-0100-000005000000}"/>
    <dataValidation type="whole" allowBlank="1" showErrorMessage="1" error="Min -1999,  Max 2999" sqref="D6" xr:uid="{00000000-0002-0000-0100-000006000000}">
      <formula1>-1999</formula1>
      <formula2>2999</formula2>
    </dataValidation>
    <dataValidation type="whole" allowBlank="1" showErrorMessage="1" error="Min 1 Max 12" sqref="E6" xr:uid="{00000000-0002-0000-0100-000007000000}">
      <formula1>1</formula1>
      <formula2>12</formula2>
    </dataValidation>
    <dataValidation type="whole" allowBlank="1" showErrorMessage="1" error="Min 1 Max 31" sqref="F6" xr:uid="{00000000-0002-0000-0100-000008000000}">
      <formula1>1</formula1>
      <formula2>31</formula2>
    </dataValidation>
    <dataValidation type="whole" allowBlank="1" showErrorMessage="1" error="Min 0 Max 23" sqref="G6" xr:uid="{00000000-0002-0000-0100-000009000000}">
      <formula1>0</formula1>
      <formula2>23</formula2>
    </dataValidation>
    <dataValidation type="whole" allowBlank="1" showErrorMessage="1" error="Whole number 0-59" sqref="H6" xr:uid="{00000000-0002-0000-0100-00000A000000}">
      <formula1>0</formula1>
      <formula2>59</formula2>
    </dataValidation>
    <dataValidation type="decimal" allowBlank="1" showErrorMessage="1" error="0.0 to 59.9" sqref="I6" xr:uid="{00000000-0002-0000-0100-00000B000000}">
      <formula1>0</formula1>
      <formula2>59.9</formula2>
    </dataValidation>
    <dataValidation type="decimal" allowBlank="1" showErrorMessage="1" error="-59.9 -to 59.9" sqref="E31" xr:uid="{00000000-0002-0000-0100-00000C000000}">
      <formula1>-59.9</formula1>
      <formula2>59.9</formula2>
    </dataValidation>
    <dataValidation type="decimal" allowBlank="1" showInputMessage="1" showErrorMessage="1" sqref="F31" xr:uid="{00000000-0002-0000-0100-00000D000000}">
      <formula1>0</formula1>
      <formula2>9999</formula2>
    </dataValidation>
    <dataValidation type="whole" allowBlank="1" showInputMessage="1" showErrorMessage="1" error="-20 to 50" sqref="G31" xr:uid="{00000000-0002-0000-0100-00000E000000}">
      <formula1>-20</formula1>
      <formula2>50</formula2>
    </dataValidation>
    <dataValidation type="whole" allowBlank="1" showErrorMessage="1" error="920 - 1060" sqref="H31" xr:uid="{00000000-0002-0000-0100-00000F000000}">
      <formula1>920</formula1>
      <formula2>1060</formula2>
    </dataValidation>
    <dataValidation type="decimal" allowBlank="1" showErrorMessage="1" error="Min 0 Max 359.9" sqref="L21" xr:uid="{00000000-0002-0000-0100-000010000000}">
      <formula1>0</formula1>
      <formula2>359.9</formula2>
    </dataValidation>
    <dataValidation type="decimal" allowBlank="1" showErrorMessage="1" error="Min -90 Max 90" sqref="M21" xr:uid="{00000000-0002-0000-0100-000011000000}">
      <formula1>-90</formula1>
      <formula2>90</formula2>
    </dataValidation>
    <dataValidation type="whole" allowBlank="1" showErrorMessage="1" error="Min - 12 Max +14" sqref="N8" xr:uid="{00000000-0002-0000-0100-000012000000}">
      <formula1>-12</formula1>
      <formula2>14</formula2>
    </dataValidation>
    <dataValidation type="whole" allowBlank="1" showErrorMessage="1" error="Min 0 Max +2" sqref="N9" xr:uid="{00000000-0002-0000-0100-000013000000}">
      <formula1>0</formula1>
      <formula2>2</formula2>
    </dataValidation>
    <dataValidation type="list" showInputMessage="1" showErrorMessage="1" sqref="D11" xr:uid="{00000000-0002-0000-0100-000014000000}">
      <formula1>BodyList</formula1>
    </dataValidation>
    <dataValidation type="list" showDropDown="1" showErrorMessage="1" error="Must enter &quot;E, W, e or w&quot;" prompt="Emter &quot;E, W. e or w&quot;" sqref="E21" xr:uid="{00000000-0002-0000-0100-000015000000}">
      <formula1>EW</formula1>
    </dataValidation>
    <dataValidation type="list" showDropDown="1" showErrorMessage="1" error="Must enter &quot;N, S, n or s&quot;" prompt="Enter &quot;N, S, n or s&quot;" sqref="D21" xr:uid="{00000000-0002-0000-0100-000016000000}">
      <formula1>NS</formula1>
    </dataValidation>
    <dataValidation type="list" showDropDown="1" showErrorMessage="1" error="Enter &quot;U&quot;, &quot;L&quot; or &quot;C&quot; (lower case ok)" sqref="I31" xr:uid="{00000000-0002-0000-0100-000017000000}">
      <formula1>ULC</formula1>
    </dataValidation>
  </dataValidations>
  <pageMargins left="0" right="0" top="0.39409448818897641" bottom="0.39409448818897641" header="0" footer="0"/>
  <pageSetup paperSize="9" orientation="portrait" r:id="rId2"/>
  <headerFooter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AA49"/>
  <sheetViews>
    <sheetView zoomScale="115" zoomScaleNormal="115" workbookViewId="0">
      <selection activeCell="D19" sqref="D19"/>
    </sheetView>
  </sheetViews>
  <sheetFormatPr defaultColWidth="9.140625" defaultRowHeight="12.95" customHeight="1"/>
  <cols>
    <col min="1" max="1" width="3.28515625" customWidth="1"/>
    <col min="2" max="2" width="3.140625" customWidth="1"/>
    <col min="3" max="3" width="5.85546875" customWidth="1"/>
    <col min="4" max="4" width="12.7109375" customWidth="1"/>
    <col min="5" max="5" width="12.5703125" customWidth="1"/>
    <col min="6" max="6" width="11.140625" customWidth="1"/>
    <col min="7" max="8" width="14.140625" customWidth="1"/>
    <col min="9" max="9" width="14.7109375" customWidth="1"/>
    <col min="10" max="10" width="10.5703125" customWidth="1"/>
    <col min="11" max="11" width="11.28515625" customWidth="1"/>
    <col min="12" max="12" width="11.140625" customWidth="1"/>
    <col min="13" max="13" width="3.42578125" customWidth="1"/>
    <col min="14" max="27" width="9.140625" customWidth="1"/>
  </cols>
  <sheetData>
    <row r="1" spans="1:27" s="6" customFormat="1" ht="12.95" customHeight="1">
      <c r="A1" s="2"/>
      <c r="B1" s="216"/>
      <c r="C1" s="216"/>
      <c r="D1" s="216"/>
      <c r="E1" s="216"/>
      <c r="F1" s="216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s="6" customFormat="1" ht="20.100000000000001" customHeight="1">
      <c r="A2" s="2"/>
      <c r="B2" s="1"/>
      <c r="C2" s="1"/>
      <c r="D2" s="240" t="s">
        <v>660</v>
      </c>
      <c r="E2" s="196" t="s">
        <v>681</v>
      </c>
      <c r="F2" s="4"/>
      <c r="G2" s="4"/>
      <c r="H2" s="4"/>
      <c r="I2" s="1"/>
      <c r="J2" s="1"/>
      <c r="K2" s="1"/>
      <c r="L2" s="1"/>
      <c r="M2" s="1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s="6" customFormat="1" ht="12.6" customHeight="1">
      <c r="A3" s="2"/>
      <c r="B3" s="1"/>
      <c r="M3" s="1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s="6" customFormat="1" ht="20.100000000000001" customHeight="1">
      <c r="A4" s="2"/>
      <c r="B4" s="1"/>
      <c r="D4" s="7" t="s">
        <v>375</v>
      </c>
      <c r="J4" s="2"/>
      <c r="K4" s="2"/>
      <c r="L4" s="2"/>
      <c r="M4" s="1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s="6" customFormat="1" ht="12.6" customHeight="1">
      <c r="A5" s="2"/>
      <c r="B5" s="1"/>
      <c r="D5" s="9" t="s">
        <v>330</v>
      </c>
      <c r="E5" s="9" t="s">
        <v>319</v>
      </c>
      <c r="G5" s="9" t="s">
        <v>34</v>
      </c>
      <c r="J5" s="2"/>
      <c r="K5" s="2"/>
      <c r="L5" s="2"/>
      <c r="M5" s="1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s="6" customFormat="1" ht="12.6" customHeight="1">
      <c r="A6" s="2"/>
      <c r="B6" s="1"/>
      <c r="D6" s="9" t="s">
        <v>331</v>
      </c>
      <c r="E6" s="9" t="s">
        <v>318</v>
      </c>
      <c r="G6" s="9" t="s">
        <v>320</v>
      </c>
      <c r="H6" s="10" t="s">
        <v>322</v>
      </c>
      <c r="I6" s="10" t="s">
        <v>336</v>
      </c>
      <c r="J6" s="2"/>
      <c r="K6" s="2"/>
      <c r="L6" s="2"/>
      <c r="M6" s="1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s="6" customFormat="1" ht="12.6" customHeight="1">
      <c r="A7" s="2"/>
      <c r="B7" s="1"/>
      <c r="C7" s="71" t="s">
        <v>1</v>
      </c>
      <c r="D7" s="64">
        <v>303</v>
      </c>
      <c r="E7" s="66">
        <v>0</v>
      </c>
      <c r="F7" s="11"/>
      <c r="G7" s="63">
        <v>23</v>
      </c>
      <c r="H7" s="10" t="s">
        <v>365</v>
      </c>
      <c r="I7" s="10" t="s">
        <v>366</v>
      </c>
      <c r="J7" s="2"/>
      <c r="K7" s="2"/>
      <c r="L7" s="2"/>
      <c r="M7" s="1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s="6" customFormat="1" ht="12.6" customHeight="1">
      <c r="A8" s="2"/>
      <c r="B8" s="1"/>
      <c r="C8" s="71" t="s">
        <v>2</v>
      </c>
      <c r="D8" s="60">
        <v>42.1</v>
      </c>
      <c r="E8" s="60">
        <v>0</v>
      </c>
      <c r="F8" s="11"/>
      <c r="G8" s="60">
        <v>20.6</v>
      </c>
      <c r="H8" s="252">
        <v>0.14000000000000001</v>
      </c>
      <c r="I8" s="67">
        <v>15.7</v>
      </c>
      <c r="J8" s="2"/>
      <c r="K8" s="2"/>
      <c r="L8" s="2"/>
      <c r="M8" s="1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s="6" customFormat="1" ht="12.6" customHeight="1">
      <c r="A9" s="2"/>
      <c r="B9" s="1"/>
      <c r="C9" s="71" t="s">
        <v>441</v>
      </c>
      <c r="F9" s="100" t="s">
        <v>330</v>
      </c>
      <c r="G9" s="28" t="s">
        <v>10</v>
      </c>
      <c r="H9" s="13" t="s">
        <v>367</v>
      </c>
      <c r="I9" s="13" t="s">
        <v>370</v>
      </c>
      <c r="J9" s="2"/>
      <c r="K9" s="2"/>
      <c r="L9" s="2"/>
      <c r="M9" s="1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s="6" customFormat="1" ht="12.6" customHeight="1">
      <c r="A10" s="2"/>
      <c r="B10" s="1"/>
      <c r="D10" s="12" t="str">
        <f>TEXT(D7,"000")&amp;"° "&amp;TEXT(D8,"00.0")&amp;"'"</f>
        <v>303° 42.1'</v>
      </c>
      <c r="E10" s="12" t="str">
        <f>TEXT(E7,"000")&amp;"° "&amp;TEXT(E8,"00.0")&amp;"'"</f>
        <v>000° 00.0'</v>
      </c>
      <c r="F10" s="69" t="str">
        <f>LEFT(TEXT(F11,"000.00000"),FIND(".",TEXT(F11,"000.00000"))-1) &amp; "° "  &amp; TEXT(VALUE(RIGHT(TEXT(F11,"000.00000"),6))*MINSinDEGREE,"00.0")  &amp;   "'"</f>
        <v>303° 42.1'</v>
      </c>
      <c r="G10" s="69" t="str">
        <f>CONCATENATE(  IF(UPPER(G9)="S","S","N"), TEXT(G7,"00"),"° ",TEXT(G8,"00.0"),"'")</f>
        <v>N23° 20.6'</v>
      </c>
      <c r="H10" s="10" t="s">
        <v>368</v>
      </c>
      <c r="I10" s="10" t="s">
        <v>371</v>
      </c>
      <c r="J10" s="2"/>
      <c r="K10" s="2"/>
      <c r="L10" s="2"/>
      <c r="M10" s="1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s="6" customFormat="1" ht="12.6" hidden="1" customHeight="1">
      <c r="A11" s="2"/>
      <c r="B11" s="1"/>
      <c r="D11" s="15">
        <f>D7+D8/MINSinDEGREE</f>
        <v>303.70166666666665</v>
      </c>
      <c r="E11" s="15">
        <f>E7+E8/MINSinDEGREE</f>
        <v>0</v>
      </c>
      <c r="F11" s="15">
        <f>MOD(D11+E11,DEGSinCIRCLE)</f>
        <v>303.70166666666665</v>
      </c>
      <c r="G11" s="15">
        <f>IF(UPPER(G9)="N",ABS(G7)+G8/MINSinDEGREE,-1*(ABS(G7)+G8/MINSinDEGREE))</f>
        <v>23.343333333333334</v>
      </c>
      <c r="I11" s="16"/>
      <c r="J11" s="2"/>
      <c r="K11" s="2"/>
      <c r="L11" s="2"/>
      <c r="M11" s="1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s="6" customFormat="1" ht="12.6" hidden="1" customHeight="1">
      <c r="A12" s="2"/>
      <c r="B12" s="1"/>
      <c r="F12" s="17" t="s">
        <v>7</v>
      </c>
      <c r="G12" s="15">
        <f>SIN(RADIANS(G11))</f>
        <v>0.3962400189488024</v>
      </c>
      <c r="I12" s="16"/>
      <c r="J12" s="2"/>
      <c r="K12" s="2"/>
      <c r="L12" s="2"/>
      <c r="M12" s="1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s="6" customFormat="1" ht="12.6" hidden="1" customHeight="1">
      <c r="A13" s="2"/>
      <c r="B13" s="1"/>
      <c r="F13" s="17" t="s">
        <v>8</v>
      </c>
      <c r="G13" s="15">
        <f>COS(RADIANS(G11))</f>
        <v>0.91814696393521489</v>
      </c>
      <c r="I13" s="16"/>
      <c r="J13" s="2"/>
      <c r="K13" s="2"/>
      <c r="L13" s="2"/>
      <c r="M13" s="1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s="6" customFormat="1" ht="12.6" customHeight="1">
      <c r="A14" s="2"/>
      <c r="B14" s="1"/>
      <c r="H14" s="10" t="s">
        <v>440</v>
      </c>
      <c r="I14" s="10" t="s">
        <v>369</v>
      </c>
      <c r="J14" s="2"/>
      <c r="K14" s="2"/>
      <c r="L14" s="2"/>
      <c r="M14" s="1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s="6" customFormat="1" ht="12.6" customHeight="1">
      <c r="A15" s="2"/>
      <c r="B15" s="1"/>
      <c r="D15" s="18"/>
      <c r="F15" s="2"/>
      <c r="H15" s="10" t="s">
        <v>369</v>
      </c>
      <c r="J15" s="2"/>
      <c r="K15" s="2"/>
      <c r="L15" s="2"/>
      <c r="M15" s="1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s="6" customFormat="1" ht="20.100000000000001" customHeight="1">
      <c r="A16" s="2"/>
      <c r="B16" s="1"/>
      <c r="D16" s="3" t="s">
        <v>340</v>
      </c>
      <c r="J16" s="2"/>
      <c r="K16" s="2"/>
      <c r="L16" s="2"/>
      <c r="M16" s="1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s="6" customFormat="1" ht="12.6" customHeight="1">
      <c r="A17" s="2"/>
      <c r="B17" s="1"/>
      <c r="D17" s="19" t="s">
        <v>439</v>
      </c>
      <c r="E17" s="19" t="s">
        <v>439</v>
      </c>
      <c r="I17" s="2"/>
      <c r="J17" s="2"/>
      <c r="K17" s="2"/>
      <c r="L17" s="2"/>
      <c r="M17" s="1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s="6" customFormat="1" ht="12.6" customHeight="1">
      <c r="A18" s="2"/>
      <c r="B18" s="1"/>
      <c r="D18" s="19" t="s">
        <v>83</v>
      </c>
      <c r="E18" s="19" t="s">
        <v>81</v>
      </c>
      <c r="F18" s="8"/>
      <c r="G18" s="8"/>
      <c r="H18" s="8"/>
      <c r="J18" s="2"/>
      <c r="K18" s="2"/>
      <c r="L18" s="2"/>
      <c r="M18" s="1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s="6" customFormat="1" ht="12.6" customHeight="1">
      <c r="A19" s="2"/>
      <c r="B19" s="1"/>
      <c r="C19" s="71" t="s">
        <v>1</v>
      </c>
      <c r="D19" s="63">
        <v>30</v>
      </c>
      <c r="E19" s="64">
        <v>44</v>
      </c>
      <c r="G19" s="8"/>
      <c r="H19" s="8"/>
      <c r="J19" s="2"/>
      <c r="K19" s="2"/>
      <c r="L19" s="2"/>
      <c r="M19" s="1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s="6" customFormat="1" ht="12.6" customHeight="1">
      <c r="A20" s="2"/>
      <c r="B20" s="1"/>
      <c r="C20" s="71" t="s">
        <v>2</v>
      </c>
      <c r="D20" s="60">
        <v>0</v>
      </c>
      <c r="E20" s="60">
        <v>42.1</v>
      </c>
      <c r="F20" s="18" t="s">
        <v>321</v>
      </c>
      <c r="G20" s="18" t="s">
        <v>372</v>
      </c>
      <c r="H20" s="18" t="s">
        <v>372</v>
      </c>
      <c r="J20" s="2"/>
      <c r="K20" s="2"/>
      <c r="L20" s="2"/>
      <c r="M20" s="1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s="6" customFormat="1" ht="12.6" customHeight="1">
      <c r="A21" s="2"/>
      <c r="B21" s="1"/>
      <c r="C21" s="71" t="s">
        <v>18</v>
      </c>
      <c r="D21" s="28" t="s">
        <v>10</v>
      </c>
      <c r="E21" s="28" t="s">
        <v>15</v>
      </c>
      <c r="F21" s="18" t="s">
        <v>320</v>
      </c>
      <c r="G21" s="18" t="s">
        <v>342</v>
      </c>
      <c r="H21" s="18" t="s">
        <v>337</v>
      </c>
      <c r="J21" s="2"/>
      <c r="K21" s="2"/>
      <c r="L21" s="2"/>
      <c r="M21" s="1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s="6" customFormat="1" ht="12.6" customHeight="1">
      <c r="A22" s="2"/>
      <c r="B22" s="1"/>
      <c r="C22" s="2"/>
      <c r="D22" s="12" t="str">
        <f>CONCATENATE(  IF(UPPER(D21)="S","S","N"), TEXT(D19,"00"),"° ",TEXT(D20,"00.0"),"'")</f>
        <v>N30° 00.0'</v>
      </c>
      <c r="E22" s="12" t="str">
        <f>CONCATENATE(  IF(UPPER(E21)="W","W","E"), TEXT(E19,"000"),"° ",TEXT(E20,"00.0"),"'")</f>
        <v>W044° 42.1'</v>
      </c>
      <c r="F22" s="12" t="str">
        <f>LEFT(TEXT(F23,"000.00000"),FIND(".",TEXT(F23,"000.00000"))-1) &amp; "° "  &amp; TEXT(VALUE(RIGHT(TEXT(F23,"000.00000"),6))*MINSinDEGREE,"00.0")  &amp;   "'"</f>
        <v>259° 00.0'</v>
      </c>
      <c r="G22" s="90" t="str">
        <f>CONCATENATE(TEXT(IF(F23&gt;180,G23,DEGSinCIRCLE-G23),"000.0"),"°")</f>
        <v>064.5°</v>
      </c>
      <c r="H22" s="14" t="str">
        <f>LEFT(TEXT(H23,"00.00000"),FIND(".",TEXT(H23,"00.00000"))-1) &amp; "° "  &amp; TEXT(VALUE(RIGHT(TEXT(H23,"00.00000"),6))*MINSinDEGREE,"00.0")  &amp;   "'"</f>
        <v>02° 39.6'</v>
      </c>
      <c r="I22" s="2"/>
      <c r="J22" s="2"/>
      <c r="K22" s="2"/>
      <c r="L22" s="2"/>
      <c r="M22" s="1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s="6" customFormat="1" ht="12.6" hidden="1" customHeight="1">
      <c r="A23" s="2"/>
      <c r="B23" s="1"/>
      <c r="C23" s="15">
        <f>IF(UPPER(D21)="N",ABS(D19)+D20/MINSinDEGREE,-1*(ABS(D19)+D20/MINSinDEGREE))</f>
        <v>30</v>
      </c>
      <c r="D23" s="15">
        <f>IF(UPPER(E21)="E",ABS(E19)+E20/MINSinDEGREE,-1*(ABS(E19)+E20/MINSinDEGREE))</f>
        <v>-44.701666666666668</v>
      </c>
      <c r="E23" s="15" t="s">
        <v>6</v>
      </c>
      <c r="F23" s="15">
        <f>MOD((F11+D23),DEGSinCIRCLE)</f>
        <v>259</v>
      </c>
      <c r="G23" s="15">
        <f>DEGREES(ACOS((G12-C24*H24)/(C25*H25)))</f>
        <v>64.455389220748486</v>
      </c>
      <c r="H23" s="15">
        <f>DEGREES(ASIN(C24*G12+C25*G13*F25))</f>
        <v>2.6595027296268232</v>
      </c>
      <c r="I23" s="2"/>
      <c r="J23" s="2"/>
      <c r="K23" s="2"/>
      <c r="L23" s="2"/>
      <c r="M23" s="1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s="6" customFormat="1" ht="12.6" hidden="1" customHeight="1">
      <c r="A24" s="2"/>
      <c r="B24" s="1"/>
      <c r="C24" s="15">
        <f>SIN(RADIANS(C23))</f>
        <v>0.49999999999999994</v>
      </c>
      <c r="D24" s="20" t="s">
        <v>7</v>
      </c>
      <c r="E24" s="8"/>
      <c r="H24" s="15">
        <f>SIN(RADIANS(H23))</f>
        <v>4.6400412943856384E-2</v>
      </c>
      <c r="I24" s="2"/>
      <c r="J24" s="2"/>
      <c r="K24" s="2"/>
      <c r="L24" s="2"/>
      <c r="M24" s="1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s="6" customFormat="1" ht="12.6" hidden="1" customHeight="1">
      <c r="A25" s="2"/>
      <c r="B25" s="1"/>
      <c r="C25" s="15">
        <f>COS(RADIANS(C23))</f>
        <v>0.86602540378443871</v>
      </c>
      <c r="D25" s="20" t="s">
        <v>8</v>
      </c>
      <c r="E25" s="8"/>
      <c r="F25" s="15">
        <f>COS(RADIANS(F23))</f>
        <v>-0.19080899537654461</v>
      </c>
      <c r="H25" s="15">
        <f>COS(RADIANS(H23))</f>
        <v>0.99892292078950695</v>
      </c>
      <c r="I25" s="2"/>
      <c r="J25" s="2"/>
      <c r="K25" s="2"/>
      <c r="L25" s="2"/>
      <c r="M25" s="1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s="6" customFormat="1" ht="12.6" customHeight="1">
      <c r="A26" s="2"/>
      <c r="B26" s="1"/>
      <c r="C26" s="8"/>
      <c r="D26" s="8"/>
      <c r="E26" s="8"/>
      <c r="F26" s="8"/>
      <c r="G26" s="8"/>
      <c r="H26" s="8"/>
      <c r="I26" s="2"/>
      <c r="J26" s="2"/>
      <c r="K26" s="2"/>
      <c r="L26" s="2"/>
      <c r="M26" s="1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s="6" customFormat="1" ht="20.100000000000001" customHeight="1">
      <c r="A27" s="2"/>
      <c r="B27" s="1"/>
      <c r="C27" s="8"/>
      <c r="D27" s="7" t="s">
        <v>341</v>
      </c>
      <c r="F27" s="8"/>
      <c r="G27" s="8"/>
      <c r="H27" s="8"/>
      <c r="I27" s="2"/>
      <c r="J27" s="2"/>
      <c r="K27" s="2"/>
      <c r="L27" s="2"/>
      <c r="M27" s="1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s="6" customFormat="1" ht="12.6" customHeight="1">
      <c r="A28" s="2"/>
      <c r="B28" s="1"/>
      <c r="D28" s="95" t="s">
        <v>429</v>
      </c>
      <c r="F28" s="8"/>
      <c r="G28" s="8"/>
      <c r="H28" s="8"/>
      <c r="I28" s="96" t="s">
        <v>431</v>
      </c>
      <c r="J28" s="2"/>
      <c r="K28" s="2"/>
      <c r="L28" s="2"/>
      <c r="M28" s="1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s="6" customFormat="1" ht="12.6" customHeight="1">
      <c r="A29" s="2"/>
      <c r="B29" s="1"/>
      <c r="D29" s="19" t="s">
        <v>430</v>
      </c>
      <c r="E29" s="19" t="s">
        <v>328</v>
      </c>
      <c r="F29" s="230" t="s">
        <v>326</v>
      </c>
      <c r="G29" s="10" t="s">
        <v>325</v>
      </c>
      <c r="H29" s="10" t="s">
        <v>323</v>
      </c>
      <c r="I29" s="10" t="s">
        <v>433</v>
      </c>
      <c r="J29" s="18" t="s">
        <v>322</v>
      </c>
      <c r="K29" s="18" t="s">
        <v>336</v>
      </c>
      <c r="M29" s="1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s="6" customFormat="1" ht="12.6" customHeight="1">
      <c r="A30" s="2"/>
      <c r="B30" s="1"/>
      <c r="C30" s="71" t="s">
        <v>1</v>
      </c>
      <c r="D30" s="63">
        <v>3</v>
      </c>
      <c r="E30" s="9" t="s">
        <v>329</v>
      </c>
      <c r="F30" s="230" t="s">
        <v>327</v>
      </c>
      <c r="G30" s="10" t="s">
        <v>377</v>
      </c>
      <c r="H30" s="13" t="s">
        <v>324</v>
      </c>
      <c r="I30" s="19" t="s">
        <v>432</v>
      </c>
      <c r="J30" s="18" t="s">
        <v>365</v>
      </c>
      <c r="K30" s="18" t="s">
        <v>335</v>
      </c>
      <c r="L30" s="18" t="s">
        <v>19</v>
      </c>
      <c r="M30" s="1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s="6" customFormat="1" ht="12.6" customHeight="1">
      <c r="A31" s="2"/>
      <c r="B31" s="1"/>
      <c r="C31" s="71" t="s">
        <v>2</v>
      </c>
      <c r="D31" s="60">
        <v>20.2</v>
      </c>
      <c r="E31" s="68">
        <v>0</v>
      </c>
      <c r="F31" s="68">
        <v>5.5</v>
      </c>
      <c r="G31" s="179">
        <v>31</v>
      </c>
      <c r="H31" s="179">
        <v>982</v>
      </c>
      <c r="I31" s="29" t="s">
        <v>316</v>
      </c>
      <c r="J31" s="101">
        <f>H8</f>
        <v>0.14000000000000001</v>
      </c>
      <c r="K31" s="101">
        <f>I8</f>
        <v>15.7</v>
      </c>
      <c r="L31" s="18" t="s">
        <v>82</v>
      </c>
      <c r="M31" s="1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s="6" customFormat="1" ht="12.6" hidden="1" customHeight="1">
      <c r="A32" s="2"/>
      <c r="B32" s="1"/>
      <c r="C32" s="71" t="s">
        <v>6</v>
      </c>
      <c r="D32" s="15">
        <f>IF(  D30&gt;=0,  D30+D31/MINSinDEGREE,   D30-D31/MINSinDEGREE )</f>
        <v>3.3366666666666669</v>
      </c>
      <c r="E32" s="15">
        <f xml:space="preserve">           D32-(E31/MINSinDEGREE)</f>
        <v>3.3366666666666669</v>
      </c>
      <c r="F32" s="15">
        <f>E32-(1.76*SQRT(F31)/MINSinDEGREE)</f>
        <v>3.2678739021892564</v>
      </c>
      <c r="G32" s="8"/>
      <c r="H32" s="15">
        <f>F32-(1/TAN(RADIANS(F32+(7.31/(F32+4.4))))/MINSinDEGREE)*283/(273+G31)*H31/1010</f>
        <v>3.0634877578569633</v>
      </c>
      <c r="J32" s="15">
        <f>H32+(J31*(1-C24*C24/298.3))/MINSinDEGREE*COS(RADIANS(H32))</f>
        <v>3.0658158039619279</v>
      </c>
      <c r="K32" s="15">
        <f>IF(UPPER(I31)="U",J32-(K31+K34)/MINSinDEGREE,IF(UPPER(I31)="L",J32+(K31+K34)/MINSinDEGREE,J32))</f>
        <v>2.8041491372952612</v>
      </c>
      <c r="M32" s="1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s="6" customFormat="1" ht="12.6" hidden="1" customHeight="1">
      <c r="A33" s="2"/>
      <c r="B33" s="1"/>
      <c r="C33" s="71"/>
      <c r="D33" s="15"/>
      <c r="E33" s="15"/>
      <c r="F33" s="15"/>
      <c r="G33" s="8"/>
      <c r="H33" s="15"/>
      <c r="J33" s="15"/>
      <c r="K33" s="15" t="str">
        <f>"Augmentation"</f>
        <v>Augmentation</v>
      </c>
      <c r="M33" s="1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s="6" customFormat="1" ht="12.6" hidden="1" customHeight="1">
      <c r="A34" s="2"/>
      <c r="B34" s="1"/>
      <c r="C34" s="71"/>
      <c r="D34" s="15"/>
      <c r="E34" s="15"/>
      <c r="F34" s="15"/>
      <c r="G34" s="8"/>
      <c r="H34" s="15"/>
      <c r="J34" s="15"/>
      <c r="K34" s="22" t="str">
        <f>TEXT(IF(J31&gt;50,0.261947*SIN(RADIANS(J32)),0),"0.00")</f>
        <v>0.00</v>
      </c>
      <c r="M34" s="1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s="6" customFormat="1" ht="12.6" customHeight="1">
      <c r="A35" s="2"/>
      <c r="B35" s="1"/>
      <c r="D35" s="12" t="str">
        <f>CONCATENATE(TEXT(D30,"00"),"° ",TEXT(D31,"00.0"),"'")</f>
        <v>03° 20.2'</v>
      </c>
      <c r="E35" s="12" t="str">
        <f>LEFT(TEXT(E32,"00.00000"),FIND(".",TEXT(E32,"00.00000"))-1) &amp; "° "  &amp; TEXT(VALUE(RIGHT(TEXT(E32,"00.00000"),6))*MINSinDEGREE,"00.0")  &amp;   "'"</f>
        <v>03° 20.2'</v>
      </c>
      <c r="F35" s="12" t="str">
        <f>LEFT(TEXT(F32,"00.00000"),FIND(".",TEXT(F32,"00.00000"))-1) &amp; "° "  &amp; TEXT(VALUE(RIGHT(TEXT(F32,"00.00000"),6))*MINSinDEGREE,"00.0")  &amp;   "'"</f>
        <v>03° 16.1'</v>
      </c>
      <c r="G35" s="12"/>
      <c r="H35" s="12" t="str">
        <f>LEFT(TEXT(H32,"00.00000"),FIND(".",TEXT(H32,"00.00000"))-1) &amp; "° "  &amp; TEXT(VALUE(RIGHT(TEXT(H32,"00.00000"),6))*MINSinDEGREE,"00.0")  &amp;   "'"</f>
        <v>03° 03.8'</v>
      </c>
      <c r="I35" s="12"/>
      <c r="J35" s="12" t="str">
        <f>LEFT(TEXT(J32,"00.00000"),FIND(".",TEXT(J32,"00.00000"))-1) &amp; "° "  &amp; TEXT(VALUE(RIGHT(TEXT(J32,"00.00000"),6))*MINSinDEGREE,"00.0")  &amp;   "'"</f>
        <v>03° 03.9'</v>
      </c>
      <c r="K35" s="12" t="str">
        <f>LEFT(TEXT(K32,"00.00000"),FIND(".",TEXT(K32,"00.00000"))-1) &amp; "° "  &amp; TEXT(VALUE(RIGHT(TEXT(K32,"00.00000"),6))*MINSinDEGREE,"00.0")  &amp;   "'"</f>
        <v>02° 48.2'</v>
      </c>
      <c r="L35" s="14" t="str">
        <f>K35</f>
        <v>02° 48.2'</v>
      </c>
      <c r="M35" s="1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s="6" customFormat="1" ht="12.6" customHeight="1">
      <c r="A36" s="2"/>
      <c r="B36" s="1"/>
      <c r="C36" s="18"/>
      <c r="D36" s="18"/>
      <c r="E36" s="18"/>
      <c r="F36" s="18"/>
      <c r="G36" s="18"/>
      <c r="H36" s="2"/>
      <c r="I36" s="2"/>
      <c r="J36" s="2"/>
      <c r="K36" s="2"/>
      <c r="L36" s="18"/>
      <c r="M36" s="1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s="6" customFormat="1" ht="20.100000000000001" customHeight="1">
      <c r="A37" s="2"/>
      <c r="B37" s="1"/>
      <c r="C37" s="8"/>
      <c r="D37" s="7" t="s">
        <v>339</v>
      </c>
      <c r="E37" s="7" t="s">
        <v>338</v>
      </c>
      <c r="F37" s="8"/>
      <c r="H37" s="2"/>
      <c r="I37" s="2"/>
      <c r="J37" s="2"/>
      <c r="K37" s="2"/>
      <c r="L37" s="8"/>
      <c r="M37" s="1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s="6" customFormat="1" ht="12.6" customHeight="1">
      <c r="A38" s="2"/>
      <c r="B38" s="1"/>
      <c r="C38" s="8"/>
      <c r="D38" s="24" t="str">
        <f>G22</f>
        <v>064.5°</v>
      </c>
      <c r="E38" s="25" t="str">
        <f>TEXT(ABS((H23-K32)*MINSinDEGREE),"###0.0")&amp;"nm"</f>
        <v>8.7nm</v>
      </c>
      <c r="F38" s="8"/>
      <c r="H38" s="2"/>
      <c r="I38" s="2"/>
      <c r="J38" s="104" t="s">
        <v>442</v>
      </c>
      <c r="K38" s="104" t="s">
        <v>443</v>
      </c>
      <c r="L38" s="104" t="s">
        <v>444</v>
      </c>
      <c r="M38" s="1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s="6" customFormat="1" ht="12.6" customHeight="1">
      <c r="A39" s="2"/>
      <c r="B39" s="1"/>
      <c r="C39" s="8"/>
      <c r="D39" s="8"/>
      <c r="E39" s="25" t="str">
        <f>IF((H23-K32)*MINSinDEGREE&lt;=0," Towards"," Away")</f>
        <v xml:space="preserve"> Towards</v>
      </c>
      <c r="F39" s="8"/>
      <c r="I39" s="104" t="s">
        <v>579</v>
      </c>
      <c r="J39" s="102">
        <v>48</v>
      </c>
      <c r="K39" s="102">
        <v>87.5</v>
      </c>
      <c r="L39" s="102">
        <v>29.01</v>
      </c>
      <c r="M39" s="1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s="6" customFormat="1" ht="12.6" customHeight="1">
      <c r="A40" s="2"/>
      <c r="B40" s="1"/>
      <c r="D40" s="8"/>
      <c r="F40" s="8"/>
      <c r="G40" s="23"/>
      <c r="J40" s="104" t="str">
        <f>TEXT(J39*0.3048,"#0.0") &amp; " Metres"</f>
        <v>14.6 Metres</v>
      </c>
      <c r="K40" s="104" t="str">
        <f>TEXT(((K39+40)*5/9)-40," 00") &amp; "°C"</f>
        <v xml:space="preserve"> 31°C</v>
      </c>
      <c r="L40" s="104" t="str">
        <f>TEXT(L39*33.8639,"#000") &amp; " hPa"</f>
        <v>982 hPa</v>
      </c>
      <c r="M40" s="1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s="6" customFormat="1" ht="12.6" customHeight="1">
      <c r="A41" s="2"/>
      <c r="B41" s="1"/>
      <c r="C41" s="5" t="s">
        <v>448</v>
      </c>
      <c r="D41" s="108" t="s">
        <v>449</v>
      </c>
      <c r="E41" s="4" t="s">
        <v>373</v>
      </c>
      <c r="F41" s="1"/>
      <c r="G41" s="1"/>
      <c r="H41" s="1"/>
      <c r="I41" s="1"/>
      <c r="J41" s="1"/>
      <c r="K41" s="1"/>
      <c r="L41" s="1"/>
      <c r="M41" s="1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s="6" customFormat="1" ht="12.9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s="6" customFormat="1" ht="12.9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s="6" customFormat="1" ht="12.9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s="6" customFormat="1" ht="12.9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s="6" customFormat="1" ht="12.9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s="6" customFormat="1" ht="12.9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s="6" customFormat="1" ht="12.9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s="6" customFormat="1" ht="12.9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</sheetData>
  <sheetProtection sheet="1" objects="1" scenarios="1" selectLockedCells="1"/>
  <customSheetViews>
    <customSheetView guid="{CF7DD578-E3A2-43CE-B6A7-FBD754B1EE99}" scale="115" hiddenRows="1" hiddenColumns="1">
      <selection activeCell="D7" sqref="D7"/>
      <pageMargins left="0.7" right="0.7" top="0.75" bottom="0.75" header="0.3" footer="0.3"/>
      <pageSetup paperSize="9" orientation="portrait" horizontalDpi="0" verticalDpi="0" r:id="rId1"/>
    </customSheetView>
  </customSheetViews>
  <dataValidations count="15">
    <dataValidation allowBlank="1" showErrorMessage="1" sqref="J19 F20" xr:uid="{00000000-0002-0000-0200-000000000000}"/>
    <dataValidation allowBlank="1" showErrorMessage="1" error="Min 0 MaX 59.9" sqref="G5 D5:E5" xr:uid="{00000000-0002-0000-0200-000001000000}"/>
    <dataValidation type="whole" showErrorMessage="1" error="Whole number Min 0 Max 179" sqref="E19" xr:uid="{00000000-0002-0000-0200-000002000000}">
      <formula1>0</formula1>
      <formula2>179</formula2>
    </dataValidation>
    <dataValidation type="decimal" allowBlank="1" showErrorMessage="1" error="Min 0 MaX 59.9" sqref="D31 D20:E20 D8:E8" xr:uid="{00000000-0002-0000-0200-000003000000}">
      <formula1>0</formula1>
      <formula2>59.9</formula2>
    </dataValidation>
    <dataValidation type="whole" showErrorMessage="1" error="Whole number Min 0 Max 89" sqref="D30 D19" xr:uid="{00000000-0002-0000-0200-000004000000}">
      <formula1>0</formula1>
      <formula2>89</formula2>
    </dataValidation>
    <dataValidation type="whole" showErrorMessage="1" error="Whole number Min 0 Max 359" sqref="F19 D7:E7" xr:uid="{00000000-0002-0000-0200-000005000000}">
      <formula1>0</formula1>
      <formula2>359</formula2>
    </dataValidation>
    <dataValidation type="whole" showDropDown="1" showErrorMessage="1" error="Min 0 Max 89" prompt="_x000a_" sqref="G7" xr:uid="{00000000-0002-0000-0200-000006000000}">
      <formula1>0</formula1>
      <formula2>89</formula2>
    </dataValidation>
    <dataValidation type="decimal" showDropDown="1" showErrorMessage="1" error="Min 0 Max 59.9" prompt="Enter &quot;N, S, n or s&quot;" sqref="G8" xr:uid="{00000000-0002-0000-0200-000007000000}">
      <formula1>0</formula1>
      <formula2>59.9</formula2>
    </dataValidation>
    <dataValidation type="decimal" allowBlank="1" showErrorMessage="1" error="Min 0 Max 75 minutes" sqref="H8" xr:uid="{00000000-0002-0000-0200-000008000000}">
      <formula1>0</formula1>
      <formula2>75</formula2>
    </dataValidation>
    <dataValidation type="decimal" allowBlank="1" showErrorMessage="1" error="Min 0 max 17 minutes." sqref="I8" xr:uid="{00000000-0002-0000-0200-000009000000}">
      <formula1>0</formula1>
      <formula2>17</formula2>
    </dataValidation>
    <dataValidation type="list" showDropDown="1" showInputMessage="1" showErrorMessage="1" error="Must enter &quot;N, S, n or s&quot;" prompt="Enter &quot;N, S, n or s&quot;" sqref="G6" xr:uid="{00000000-0002-0000-0200-00000A000000}">
      <formula1>$D$44:$D$47</formula1>
    </dataValidation>
    <dataValidation type="list" showDropDown="1" showInputMessage="1" showErrorMessage="1" sqref="G9" xr:uid="{00000000-0002-0000-0200-00000B000000}">
      <formula1>NS</formula1>
    </dataValidation>
    <dataValidation type="list" showDropDown="1" showErrorMessage="1" error="Must enter &quot;N, S, n or s&quot;" prompt="Enter &quot;N, S, n or s&quot;" sqref="D21" xr:uid="{00000000-0002-0000-0200-00000C000000}">
      <formula1>NS</formula1>
    </dataValidation>
    <dataValidation type="list" showDropDown="1" showErrorMessage="1" error="Must enter &quot;E, W, e or w&quot;" prompt="Emter &quot;E, W. e or w&quot;" sqref="E21" xr:uid="{00000000-0002-0000-0200-00000D000000}">
      <formula1>EW</formula1>
    </dataValidation>
    <dataValidation type="list" showDropDown="1" showErrorMessage="1" error="Enter &quot;U&quot;, &quot;L&quot; or &quot;C&quot; (lower case ok)" sqref="I31" xr:uid="{00000000-0002-0000-0200-00000E000000}">
      <formula1>ULC</formula1>
    </dataValidation>
  </dataValidations>
  <pageMargins left="0.7" right="0.7" top="0.75" bottom="0.75" header="0.3" footer="0.3"/>
  <pageSetup paperSize="9" orientation="portrait" horizontalDpi="0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/>
  </sheetPr>
  <dimension ref="A1:R61"/>
  <sheetViews>
    <sheetView workbookViewId="0">
      <selection activeCell="B9" sqref="B9"/>
    </sheetView>
  </sheetViews>
  <sheetFormatPr defaultColWidth="9.28515625" defaultRowHeight="12.75"/>
  <cols>
    <col min="1" max="1" width="9.28515625" style="216"/>
    <col min="2" max="2" width="12.5703125" style="216" customWidth="1"/>
    <col min="3" max="3" width="19.7109375" style="216" customWidth="1"/>
    <col min="4" max="4" width="6.7109375" style="216" customWidth="1"/>
    <col min="5" max="5" width="4.42578125" style="216" customWidth="1"/>
    <col min="6" max="6" width="9.28515625" customWidth="1"/>
    <col min="7" max="7" width="11.7109375" customWidth="1"/>
    <col min="8" max="8" width="6.85546875" customWidth="1"/>
    <col min="9" max="9" width="9.28515625" customWidth="1"/>
    <col min="10" max="10" width="12.28515625" customWidth="1"/>
    <col min="11" max="11" width="6.85546875" customWidth="1"/>
    <col min="12" max="12" width="5.5703125" customWidth="1"/>
    <col min="13" max="13" width="9.28515625" customWidth="1"/>
    <col min="14" max="14" width="12.28515625" customWidth="1"/>
    <col min="15" max="15" width="7" customWidth="1"/>
    <col min="16" max="16" width="5.5703125" customWidth="1"/>
    <col min="17" max="17" width="9.28515625" customWidth="1"/>
    <col min="18" max="18" width="14.140625" customWidth="1"/>
    <col min="19" max="19" width="18.85546875" customWidth="1"/>
    <col min="20" max="20" width="5.5703125" customWidth="1"/>
    <col min="21" max="21" width="4.85546875" customWidth="1"/>
    <col min="22" max="26" width="9.28515625" customWidth="1"/>
  </cols>
  <sheetData>
    <row r="1" spans="2:18"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2:18">
      <c r="B2" s="185" t="s">
        <v>744</v>
      </c>
      <c r="C2"/>
      <c r="D2"/>
      <c r="E2"/>
      <c r="F2" s="6"/>
      <c r="G2" s="187" t="s">
        <v>677</v>
      </c>
      <c r="H2" s="216"/>
      <c r="I2" s="216"/>
      <c r="J2" s="187" t="s">
        <v>767</v>
      </c>
      <c r="K2" s="216"/>
      <c r="L2" s="216"/>
      <c r="M2" s="216"/>
      <c r="N2" s="187" t="s">
        <v>678</v>
      </c>
      <c r="O2" s="216"/>
      <c r="P2" s="216"/>
      <c r="Q2" s="2"/>
    </row>
    <row r="3" spans="2:18">
      <c r="B3" s="2" t="s">
        <v>742</v>
      </c>
      <c r="C3" s="148" t="s">
        <v>743</v>
      </c>
      <c r="D3" s="148" t="s">
        <v>37</v>
      </c>
      <c r="E3" s="136" t="s">
        <v>672</v>
      </c>
      <c r="F3" s="6"/>
      <c r="G3" s="187" t="s">
        <v>753</v>
      </c>
      <c r="H3" s="216"/>
      <c r="I3" s="216"/>
      <c r="J3" s="187"/>
      <c r="K3" s="136" t="s">
        <v>37</v>
      </c>
      <c r="L3" s="136" t="s">
        <v>672</v>
      </c>
      <c r="M3" s="136"/>
      <c r="N3" s="186"/>
      <c r="O3" s="136" t="s">
        <v>37</v>
      </c>
      <c r="P3" s="136" t="s">
        <v>672</v>
      </c>
      <c r="Q3" s="2"/>
    </row>
    <row r="4" spans="2:18" ht="15">
      <c r="B4" s="141" t="s">
        <v>32</v>
      </c>
      <c r="C4" s="242" t="s">
        <v>684</v>
      </c>
      <c r="D4" s="248">
        <v>315.28875206095893</v>
      </c>
      <c r="E4" s="243">
        <v>-40.250038446501776</v>
      </c>
      <c r="F4" s="6"/>
      <c r="G4" s="141" t="s">
        <v>469</v>
      </c>
      <c r="H4" s="238">
        <v>-1.5</v>
      </c>
      <c r="I4" s="136"/>
      <c r="J4" s="141" t="s">
        <v>60</v>
      </c>
      <c r="K4" s="237">
        <v>13.874189536838458</v>
      </c>
      <c r="L4" s="228">
        <v>15.175573208256322</v>
      </c>
      <c r="M4" s="216"/>
      <c r="N4" s="141" t="s">
        <v>84</v>
      </c>
      <c r="O4" s="237">
        <v>323.65976621049583</v>
      </c>
      <c r="P4" s="228">
        <v>89.235536436134069</v>
      </c>
      <c r="Q4" s="2"/>
    </row>
    <row r="5" spans="2:18" ht="15">
      <c r="B5" s="141" t="s">
        <v>452</v>
      </c>
      <c r="C5" s="242" t="s">
        <v>685</v>
      </c>
      <c r="D5" s="248">
        <v>335.43297877250387</v>
      </c>
      <c r="E5" s="243">
        <v>-57.166459897816608</v>
      </c>
      <c r="F5" s="6"/>
      <c r="G5" s="141" t="s">
        <v>460</v>
      </c>
      <c r="H5" s="238">
        <v>-0.7</v>
      </c>
      <c r="I5" s="136"/>
      <c r="J5" s="141" t="s">
        <v>463</v>
      </c>
      <c r="K5" s="237">
        <v>15.659724935293696</v>
      </c>
      <c r="L5" s="228">
        <v>-29.647269251481244</v>
      </c>
      <c r="M5" s="216"/>
      <c r="N5" s="141" t="s">
        <v>59</v>
      </c>
      <c r="O5" s="237">
        <v>137.30997417736313</v>
      </c>
      <c r="P5" s="228">
        <v>74.181796942453559</v>
      </c>
      <c r="Q5" s="2"/>
    </row>
    <row r="6" spans="2:18" ht="15">
      <c r="B6" s="141" t="s">
        <v>453</v>
      </c>
      <c r="C6" s="242" t="s">
        <v>686</v>
      </c>
      <c r="D6" s="248">
        <v>173.13165698507439</v>
      </c>
      <c r="E6" s="243">
        <v>-63.177349230698276</v>
      </c>
      <c r="F6" s="6"/>
      <c r="G6" s="141" t="s">
        <v>458</v>
      </c>
      <c r="H6" s="238">
        <v>-0.1</v>
      </c>
      <c r="I6" s="136"/>
      <c r="J6" s="141" t="s">
        <v>40</v>
      </c>
      <c r="K6" s="237">
        <v>28.022772867956633</v>
      </c>
      <c r="L6" s="228">
        <v>-46.982265655639921</v>
      </c>
      <c r="M6" s="216"/>
      <c r="N6" s="141" t="s">
        <v>51</v>
      </c>
      <c r="O6" s="237">
        <v>194.15331959149827</v>
      </c>
      <c r="P6" s="228">
        <v>61.783929152126049</v>
      </c>
      <c r="Q6" s="2"/>
    </row>
    <row r="7" spans="2:18" ht="15">
      <c r="B7" s="141" t="s">
        <v>454</v>
      </c>
      <c r="C7" s="242" t="s">
        <v>687</v>
      </c>
      <c r="D7" s="248">
        <v>255.18818359116204</v>
      </c>
      <c r="E7" s="243">
        <v>-28.996146570474458</v>
      </c>
      <c r="F7" s="6"/>
      <c r="G7" s="141" t="s">
        <v>762</v>
      </c>
      <c r="H7" s="238">
        <v>0</v>
      </c>
      <c r="I7" s="136"/>
      <c r="J7" s="141" t="s">
        <v>54</v>
      </c>
      <c r="K7" s="237">
        <v>34.015267237269029</v>
      </c>
      <c r="L7" s="228">
        <v>9.8505596348777082</v>
      </c>
      <c r="M7" s="216"/>
      <c r="N7" s="141" t="s">
        <v>69</v>
      </c>
      <c r="O7" s="237">
        <v>349.94879996575293</v>
      </c>
      <c r="P7" s="228">
        <v>56.503547687897715</v>
      </c>
      <c r="Q7" s="2"/>
    </row>
    <row r="8" spans="2:18" ht="15">
      <c r="B8" s="141" t="s">
        <v>38</v>
      </c>
      <c r="C8" s="242" t="s">
        <v>688</v>
      </c>
      <c r="D8" s="248">
        <v>290.79740972670328</v>
      </c>
      <c r="E8" s="243">
        <v>16.536465994171984</v>
      </c>
      <c r="F8" s="6"/>
      <c r="G8" s="141" t="s">
        <v>471</v>
      </c>
      <c r="H8" s="238">
        <v>0</v>
      </c>
      <c r="I8" s="136"/>
      <c r="J8" s="141" t="s">
        <v>462</v>
      </c>
      <c r="K8" s="237">
        <v>49.68029362852775</v>
      </c>
      <c r="L8" s="228">
        <v>45.259645163059211</v>
      </c>
      <c r="M8" s="216"/>
      <c r="N8" s="141" t="s">
        <v>455</v>
      </c>
      <c r="O8" s="237">
        <v>166.54981001402192</v>
      </c>
      <c r="P8" s="228">
        <v>55.993075935258204</v>
      </c>
      <c r="Q8" s="2"/>
    </row>
    <row r="9" spans="2:18" ht="15">
      <c r="B9" s="141" t="s">
        <v>455</v>
      </c>
      <c r="C9" s="242" t="s">
        <v>689</v>
      </c>
      <c r="D9" s="248">
        <v>166.33268737634441</v>
      </c>
      <c r="E9" s="243">
        <v>55.873713117619111</v>
      </c>
      <c r="F9" s="6"/>
      <c r="G9" s="141" t="s">
        <v>468</v>
      </c>
      <c r="H9" s="238">
        <v>0.1</v>
      </c>
      <c r="I9" s="136"/>
      <c r="J9" s="141" t="s">
        <v>66</v>
      </c>
      <c r="K9" s="237">
        <v>53.685592026562517</v>
      </c>
      <c r="L9" s="228">
        <v>-56.748039413701228</v>
      </c>
      <c r="M9" s="216"/>
      <c r="N9" s="141" t="s">
        <v>53</v>
      </c>
      <c r="O9" s="237">
        <v>90.870166490660154</v>
      </c>
      <c r="P9" s="228">
        <v>51.490623424509053</v>
      </c>
      <c r="Q9" s="2"/>
    </row>
    <row r="10" spans="2:18" ht="15">
      <c r="B10" s="141" t="s">
        <v>39</v>
      </c>
      <c r="C10" s="242" t="s">
        <v>690</v>
      </c>
      <c r="D10" s="248">
        <v>152.97136068377034</v>
      </c>
      <c r="E10" s="243">
        <v>49.23503656619009</v>
      </c>
      <c r="F10" s="6"/>
      <c r="G10" s="141" t="s">
        <v>466</v>
      </c>
      <c r="H10" s="238">
        <v>0.3</v>
      </c>
      <c r="I10" s="136"/>
      <c r="J10" s="141" t="s">
        <v>456</v>
      </c>
      <c r="K10" s="237">
        <v>62.36363123112011</v>
      </c>
      <c r="L10" s="228">
        <v>8.8549186482865494</v>
      </c>
      <c r="M10" s="216"/>
      <c r="N10" s="141" t="s">
        <v>64</v>
      </c>
      <c r="O10" s="237">
        <v>309.01993781264127</v>
      </c>
      <c r="P10" s="228">
        <v>49.838908000906784</v>
      </c>
      <c r="Q10" s="2"/>
    </row>
    <row r="11" spans="2:18" ht="15">
      <c r="B11" s="141" t="s">
        <v>40</v>
      </c>
      <c r="C11" s="242" t="s">
        <v>691</v>
      </c>
      <c r="D11" s="248">
        <v>27.713623609638148</v>
      </c>
      <c r="E11" s="243">
        <v>-46.889663658678685</v>
      </c>
      <c r="F11" s="6"/>
      <c r="G11" s="141" t="s">
        <v>452</v>
      </c>
      <c r="H11" s="238">
        <v>0.5</v>
      </c>
      <c r="I11" s="136"/>
      <c r="J11" s="141" t="s">
        <v>65</v>
      </c>
      <c r="K11" s="237">
        <v>76.259615000011024</v>
      </c>
      <c r="L11" s="228">
        <v>-26.301390970014911</v>
      </c>
      <c r="M11" s="216"/>
      <c r="N11" s="141" t="s">
        <v>39</v>
      </c>
      <c r="O11" s="237">
        <v>153.16386316670599</v>
      </c>
      <c r="P11" s="228">
        <v>49.343727632650115</v>
      </c>
      <c r="Q11" s="2"/>
    </row>
    <row r="12" spans="2:18" ht="15">
      <c r="B12" s="141" t="s">
        <v>41</v>
      </c>
      <c r="C12" s="242" t="s">
        <v>692</v>
      </c>
      <c r="D12" s="248">
        <v>275.74937553311645</v>
      </c>
      <c r="E12" s="243">
        <v>-1.1964499631038901</v>
      </c>
      <c r="F12" s="6"/>
      <c r="G12" s="141" t="s">
        <v>459</v>
      </c>
      <c r="H12" s="238">
        <v>0.6</v>
      </c>
      <c r="I12" s="136"/>
      <c r="J12" s="141" t="s">
        <v>471</v>
      </c>
      <c r="K12" s="237">
        <v>80.802810517795649</v>
      </c>
      <c r="L12" s="228">
        <v>38.779196112605547</v>
      </c>
      <c r="M12" s="216"/>
      <c r="N12" s="141" t="s">
        <v>461</v>
      </c>
      <c r="O12" s="237">
        <v>280.93298375915941</v>
      </c>
      <c r="P12" s="228">
        <v>45.990885532519492</v>
      </c>
      <c r="Q12" s="2"/>
    </row>
    <row r="13" spans="2:18" ht="15">
      <c r="B13" s="141" t="s">
        <v>42</v>
      </c>
      <c r="C13" s="242" t="s">
        <v>693</v>
      </c>
      <c r="D13" s="248">
        <v>217.91305722988918</v>
      </c>
      <c r="E13" s="243">
        <v>-8.7261377850229174</v>
      </c>
      <c r="F13" s="6"/>
      <c r="G13" s="141" t="s">
        <v>464</v>
      </c>
      <c r="H13" s="238">
        <v>0.6</v>
      </c>
      <c r="I13" s="136"/>
      <c r="J13" s="141" t="s">
        <v>58</v>
      </c>
      <c r="K13" s="237">
        <v>84.037940936212635</v>
      </c>
      <c r="L13" s="228">
        <v>-34.38539464721007</v>
      </c>
      <c r="M13" s="216"/>
      <c r="N13" s="141" t="s">
        <v>462</v>
      </c>
      <c r="O13" s="237">
        <v>49.68029362852775</v>
      </c>
      <c r="P13" s="228">
        <v>45.259645163059211</v>
      </c>
      <c r="Q13" s="2"/>
    </row>
    <row r="14" spans="2:18" ht="15">
      <c r="B14" s="141" t="s">
        <v>43</v>
      </c>
      <c r="C14" s="242" t="s">
        <v>694</v>
      </c>
      <c r="D14" s="248">
        <v>126.17349608571743</v>
      </c>
      <c r="E14" s="243">
        <v>26.664232436021166</v>
      </c>
      <c r="F14" s="6"/>
      <c r="G14" s="141" t="s">
        <v>456</v>
      </c>
      <c r="H14" s="238">
        <v>0.7</v>
      </c>
      <c r="I14" s="136"/>
      <c r="J14" s="141" t="s">
        <v>53</v>
      </c>
      <c r="K14" s="237">
        <v>90.870166490660154</v>
      </c>
      <c r="L14" s="228">
        <v>51.490623424509053</v>
      </c>
      <c r="M14" s="216"/>
      <c r="N14" s="141" t="s">
        <v>471</v>
      </c>
      <c r="O14" s="237">
        <v>80.802810517795649</v>
      </c>
      <c r="P14" s="228">
        <v>38.779196112605547</v>
      </c>
      <c r="Q14" s="2"/>
    </row>
    <row r="15" spans="2:18" ht="15">
      <c r="B15" s="141" t="s">
        <v>44</v>
      </c>
      <c r="C15" s="242" t="s">
        <v>695</v>
      </c>
      <c r="D15" s="248">
        <v>357.70674305208962</v>
      </c>
      <c r="E15" s="243">
        <v>29.17603881521141</v>
      </c>
      <c r="F15" s="6"/>
      <c r="G15" s="141" t="s">
        <v>461</v>
      </c>
      <c r="H15" s="238">
        <v>0.7</v>
      </c>
      <c r="I15" s="136"/>
      <c r="J15" s="141" t="s">
        <v>67</v>
      </c>
      <c r="K15" s="237">
        <v>96.321924329218405</v>
      </c>
      <c r="L15" s="228">
        <v>12.565103250009283</v>
      </c>
      <c r="M15" s="216"/>
      <c r="N15" s="141" t="s">
        <v>44</v>
      </c>
      <c r="O15" s="237">
        <v>357.97133863286587</v>
      </c>
      <c r="P15" s="228">
        <v>29.058394351827186</v>
      </c>
      <c r="Q15" s="2"/>
    </row>
    <row r="16" spans="2:18" ht="15">
      <c r="B16" s="141" t="s">
        <v>456</v>
      </c>
      <c r="C16" s="242" t="s">
        <v>696</v>
      </c>
      <c r="D16" s="248">
        <v>62.125522876468665</v>
      </c>
      <c r="E16" s="243">
        <v>8.9112970037291586</v>
      </c>
      <c r="F16" s="6"/>
      <c r="G16" s="141" t="s">
        <v>455</v>
      </c>
      <c r="H16" s="238">
        <v>0.8</v>
      </c>
      <c r="I16" s="136"/>
      <c r="J16" s="141" t="s">
        <v>70</v>
      </c>
      <c r="K16" s="237">
        <v>96.68028409000209</v>
      </c>
      <c r="L16" s="228">
        <v>-37.098976550339508</v>
      </c>
      <c r="M16" s="216"/>
      <c r="N16" s="141" t="s">
        <v>52</v>
      </c>
      <c r="O16" s="237">
        <v>278.51671225571124</v>
      </c>
      <c r="P16" s="228">
        <v>28.601376281318938</v>
      </c>
      <c r="Q16" s="2"/>
    </row>
    <row r="17" spans="2:17" ht="15">
      <c r="B17" s="141" t="s">
        <v>45</v>
      </c>
      <c r="C17" s="242" t="s">
        <v>697</v>
      </c>
      <c r="D17" s="248">
        <v>353.24643419228568</v>
      </c>
      <c r="E17" s="243">
        <v>-42.228499330785141</v>
      </c>
      <c r="F17" s="6"/>
      <c r="G17" s="141" t="s">
        <v>470</v>
      </c>
      <c r="H17" s="238">
        <v>1</v>
      </c>
      <c r="I17" s="136"/>
      <c r="J17" s="141" t="s">
        <v>68</v>
      </c>
      <c r="K17" s="237">
        <v>102.47531337350762</v>
      </c>
      <c r="L17" s="228">
        <v>-15.717485924343771</v>
      </c>
      <c r="M17" s="216"/>
      <c r="N17" s="141" t="s">
        <v>465</v>
      </c>
      <c r="O17" s="237">
        <v>243.75729260092942</v>
      </c>
      <c r="P17" s="228">
        <v>28.038943243587362</v>
      </c>
      <c r="Q17" s="2"/>
    </row>
    <row r="18" spans="2:17" ht="15">
      <c r="B18" s="141" t="s">
        <v>457</v>
      </c>
      <c r="C18" s="242" t="s">
        <v>698</v>
      </c>
      <c r="D18" s="248">
        <v>112.4210368393741</v>
      </c>
      <c r="E18" s="243">
        <v>-26.460870398986398</v>
      </c>
      <c r="F18" s="6"/>
      <c r="G18" s="141" t="s">
        <v>457</v>
      </c>
      <c r="H18" s="238">
        <v>1.1000000000000001</v>
      </c>
      <c r="I18" s="136"/>
      <c r="J18" s="141" t="s">
        <v>46</v>
      </c>
      <c r="K18" s="237">
        <v>107.95774972498558</v>
      </c>
      <c r="L18" s="228">
        <v>-69.018290344354426</v>
      </c>
      <c r="M18" s="216"/>
      <c r="N18" s="141" t="s">
        <v>43</v>
      </c>
      <c r="O18" s="237">
        <v>126.37909276483575</v>
      </c>
      <c r="P18" s="228">
        <v>26.734449736421816</v>
      </c>
      <c r="Q18" s="2"/>
    </row>
    <row r="19" spans="2:17" ht="15">
      <c r="B19" s="141" t="s">
        <v>458</v>
      </c>
      <c r="C19" s="242" t="s">
        <v>699</v>
      </c>
      <c r="D19" s="248">
        <v>145.91538065597996</v>
      </c>
      <c r="E19" s="243">
        <v>19.242628200285939</v>
      </c>
      <c r="F19" s="6"/>
      <c r="G19" s="141" t="s">
        <v>465</v>
      </c>
      <c r="H19" s="238">
        <v>1.1000000000000001</v>
      </c>
      <c r="I19" s="136"/>
      <c r="J19" s="141" t="s">
        <v>457</v>
      </c>
      <c r="K19" s="237">
        <v>112.72282505089711</v>
      </c>
      <c r="L19" s="228">
        <v>-26.420033652542944</v>
      </c>
      <c r="M19" s="216"/>
      <c r="N19" s="141" t="s">
        <v>57</v>
      </c>
      <c r="O19" s="237">
        <v>328.28426823090393</v>
      </c>
      <c r="P19" s="228">
        <v>23.434811299247485</v>
      </c>
      <c r="Q19" s="2"/>
    </row>
    <row r="20" spans="2:17" ht="15">
      <c r="B20" s="141" t="s">
        <v>46</v>
      </c>
      <c r="C20" s="242" t="s">
        <v>700</v>
      </c>
      <c r="D20" s="248">
        <v>107.4435226680981</v>
      </c>
      <c r="E20" s="243">
        <v>-69.04845510983381</v>
      </c>
      <c r="F20" s="6"/>
      <c r="G20" s="141" t="s">
        <v>462</v>
      </c>
      <c r="H20" s="238">
        <v>1.2</v>
      </c>
      <c r="I20" s="136"/>
      <c r="J20" s="141" t="s">
        <v>43</v>
      </c>
      <c r="K20" s="237">
        <v>126.37909276483575</v>
      </c>
      <c r="L20" s="228">
        <v>26.734449736421816</v>
      </c>
      <c r="M20" s="216"/>
      <c r="N20" s="141" t="s">
        <v>458</v>
      </c>
      <c r="O20" s="237">
        <v>146.14146334339941</v>
      </c>
      <c r="P20" s="228">
        <v>19.350948294281558</v>
      </c>
      <c r="Q20" s="2"/>
    </row>
    <row r="21" spans="2:17" ht="15">
      <c r="B21" s="141" t="s">
        <v>47</v>
      </c>
      <c r="C21" s="242" t="s">
        <v>701</v>
      </c>
      <c r="D21" s="248">
        <v>234.28132832327188</v>
      </c>
      <c r="E21" s="243">
        <v>-59.558597101450466</v>
      </c>
      <c r="F21" s="6"/>
      <c r="G21" s="141" t="s">
        <v>463</v>
      </c>
      <c r="H21" s="238">
        <v>1.2</v>
      </c>
      <c r="I21" s="136"/>
      <c r="J21" s="141" t="s">
        <v>59</v>
      </c>
      <c r="K21" s="237">
        <v>137.30997417736313</v>
      </c>
      <c r="L21" s="228">
        <v>74.181796942453559</v>
      </c>
      <c r="M21" s="216"/>
      <c r="N21" s="141" t="s">
        <v>38</v>
      </c>
      <c r="O21" s="237">
        <v>291.10106104042933</v>
      </c>
      <c r="P21" s="228">
        <v>16.496827078311778</v>
      </c>
      <c r="Q21" s="2"/>
    </row>
    <row r="22" spans="2:17" ht="15">
      <c r="B22" s="141" t="s">
        <v>48</v>
      </c>
      <c r="C22" s="242" t="s">
        <v>702</v>
      </c>
      <c r="D22" s="248">
        <v>278.50903644382663</v>
      </c>
      <c r="E22" s="243">
        <v>6.3593983626557762</v>
      </c>
      <c r="F22" s="6"/>
      <c r="G22" s="141" t="s">
        <v>467</v>
      </c>
      <c r="H22" s="238">
        <v>1.3</v>
      </c>
      <c r="I22" s="136"/>
      <c r="J22" s="141" t="s">
        <v>73</v>
      </c>
      <c r="K22" s="237">
        <v>137.3488286632564</v>
      </c>
      <c r="L22" s="228">
        <v>-16.020183304137802</v>
      </c>
      <c r="M22" s="216"/>
      <c r="N22" s="141" t="s">
        <v>60</v>
      </c>
      <c r="O22" s="237">
        <v>13.874189536838458</v>
      </c>
      <c r="P22" s="228">
        <v>15.175573208256322</v>
      </c>
      <c r="Q22" s="2"/>
    </row>
    <row r="23" spans="2:17" ht="15">
      <c r="B23" s="141" t="s">
        <v>459</v>
      </c>
      <c r="C23" s="242" t="s">
        <v>703</v>
      </c>
      <c r="D23" s="248">
        <v>270.99687594847808</v>
      </c>
      <c r="E23" s="243">
        <v>7.4058008822494852</v>
      </c>
      <c r="F23" s="6"/>
      <c r="G23" s="141" t="s">
        <v>453</v>
      </c>
      <c r="H23" s="238">
        <v>1.4</v>
      </c>
      <c r="I23" s="136"/>
      <c r="J23" s="141" t="s">
        <v>762</v>
      </c>
      <c r="K23" s="237">
        <v>140.17376196621117</v>
      </c>
      <c r="L23" s="228">
        <v>-60.814679240279659</v>
      </c>
      <c r="M23" s="216"/>
      <c r="N23" s="141" t="s">
        <v>49</v>
      </c>
      <c r="O23" s="237">
        <v>182.80247345296681</v>
      </c>
      <c r="P23" s="228">
        <v>14.602695654181487</v>
      </c>
      <c r="Q23" s="2"/>
    </row>
    <row r="24" spans="2:17" ht="15">
      <c r="B24" s="141" t="s">
        <v>460</v>
      </c>
      <c r="C24" s="242" t="s">
        <v>704</v>
      </c>
      <c r="D24" s="248">
        <v>263.91840712276269</v>
      </c>
      <c r="E24" s="243">
        <v>-52.707592110735199</v>
      </c>
      <c r="F24" s="6"/>
      <c r="G24" s="141" t="s">
        <v>454</v>
      </c>
      <c r="H24" s="238">
        <v>1.5</v>
      </c>
      <c r="I24" s="136"/>
      <c r="J24" s="141" t="s">
        <v>458</v>
      </c>
      <c r="K24" s="237">
        <v>146.14146334339941</v>
      </c>
      <c r="L24" s="228">
        <v>19.350948294281558</v>
      </c>
      <c r="M24" s="216"/>
      <c r="N24" s="141" t="s">
        <v>67</v>
      </c>
      <c r="O24" s="237">
        <v>96.321924329218405</v>
      </c>
      <c r="P24" s="228">
        <v>12.565103250009283</v>
      </c>
      <c r="Q24" s="2"/>
    </row>
    <row r="25" spans="2:17" ht="15">
      <c r="B25" s="141" t="s">
        <v>461</v>
      </c>
      <c r="C25" s="242" t="s">
        <v>705</v>
      </c>
      <c r="D25" s="248">
        <v>280.54019472672769</v>
      </c>
      <c r="E25" s="243">
        <v>46.010352311171964</v>
      </c>
      <c r="F25" s="6"/>
      <c r="G25" s="141" t="s">
        <v>48</v>
      </c>
      <c r="H25" s="238">
        <v>1.6</v>
      </c>
      <c r="I25" s="136"/>
      <c r="J25" s="141" t="s">
        <v>62</v>
      </c>
      <c r="K25" s="237">
        <v>148.40199840295179</v>
      </c>
      <c r="L25" s="228">
        <v>-36.346104422012523</v>
      </c>
      <c r="M25" s="216"/>
      <c r="N25" s="141" t="s">
        <v>467</v>
      </c>
      <c r="O25" s="237">
        <v>207.97969389537081</v>
      </c>
      <c r="P25" s="228">
        <v>11.993221419866929</v>
      </c>
      <c r="Q25" s="2"/>
    </row>
    <row r="26" spans="2:17" ht="15">
      <c r="B26" s="141" t="s">
        <v>462</v>
      </c>
      <c r="C26" s="242" t="s">
        <v>706</v>
      </c>
      <c r="D26" s="248">
        <v>49.518594081305821</v>
      </c>
      <c r="E26" s="243">
        <v>45.338638535032715</v>
      </c>
      <c r="F26" s="6"/>
      <c r="G26" s="141" t="s">
        <v>55</v>
      </c>
      <c r="H26" s="238">
        <v>1.6</v>
      </c>
      <c r="I26" s="136"/>
      <c r="J26" s="141" t="s">
        <v>464</v>
      </c>
      <c r="K26" s="237">
        <v>149.12894250503624</v>
      </c>
      <c r="L26" s="228">
        <v>-60.350989831737458</v>
      </c>
      <c r="M26" s="216"/>
      <c r="N26" s="141" t="s">
        <v>54</v>
      </c>
      <c r="O26" s="237">
        <v>34.015267237269029</v>
      </c>
      <c r="P26" s="228">
        <v>9.8505596348777082</v>
      </c>
      <c r="Q26" s="2"/>
    </row>
    <row r="27" spans="2:17" ht="15">
      <c r="B27" s="141" t="s">
        <v>49</v>
      </c>
      <c r="C27" s="242" t="s">
        <v>707</v>
      </c>
      <c r="D27" s="248">
        <v>182.5421135696551</v>
      </c>
      <c r="E27" s="243">
        <v>14.485681022975081</v>
      </c>
      <c r="F27" s="6"/>
      <c r="G27" s="141" t="s">
        <v>70</v>
      </c>
      <c r="H27" s="238">
        <v>1.6</v>
      </c>
      <c r="I27" s="136"/>
      <c r="J27" s="141" t="s">
        <v>39</v>
      </c>
      <c r="K27" s="237">
        <v>153.16386316670599</v>
      </c>
      <c r="L27" s="228">
        <v>49.343727632650115</v>
      </c>
      <c r="M27" s="216"/>
      <c r="N27" s="141" t="s">
        <v>456</v>
      </c>
      <c r="O27" s="237">
        <v>62.36363123112011</v>
      </c>
      <c r="P27" s="228">
        <v>8.8549186482865494</v>
      </c>
      <c r="Q27" s="2"/>
    </row>
    <row r="28" spans="2:17" ht="15">
      <c r="B28" s="141" t="s">
        <v>50</v>
      </c>
      <c r="C28" s="242" t="s">
        <v>708</v>
      </c>
      <c r="D28" s="248">
        <v>348.91416191289267</v>
      </c>
      <c r="E28" s="243">
        <v>-17.906664185060087</v>
      </c>
      <c r="F28" s="6"/>
      <c r="G28" s="141" t="s">
        <v>38</v>
      </c>
      <c r="H28" s="238">
        <v>1.7</v>
      </c>
      <c r="I28" s="136"/>
      <c r="J28" s="141" t="s">
        <v>470</v>
      </c>
      <c r="K28" s="237">
        <v>158.76853532011611</v>
      </c>
      <c r="L28" s="228">
        <v>-11.134467781660671</v>
      </c>
      <c r="M28" s="216"/>
      <c r="N28" s="141" t="s">
        <v>459</v>
      </c>
      <c r="O28" s="237">
        <v>271.28412229065577</v>
      </c>
      <c r="P28" s="228">
        <v>7.4045653255152359</v>
      </c>
      <c r="Q28" s="2"/>
    </row>
    <row r="29" spans="2:17" ht="15">
      <c r="B29" s="141" t="s">
        <v>51</v>
      </c>
      <c r="C29" s="242" t="s">
        <v>709</v>
      </c>
      <c r="D29" s="248">
        <v>193.83701935727225</v>
      </c>
      <c r="E29" s="243">
        <v>61.663838847848019</v>
      </c>
      <c r="F29" s="6"/>
      <c r="G29" s="141" t="s">
        <v>39</v>
      </c>
      <c r="H29" s="238">
        <v>1.7</v>
      </c>
      <c r="I29" s="136"/>
      <c r="J29" s="141" t="s">
        <v>455</v>
      </c>
      <c r="K29" s="237">
        <v>166.54981001402192</v>
      </c>
      <c r="L29" s="228">
        <v>55.993075935258204</v>
      </c>
      <c r="M29" s="216"/>
      <c r="N29" s="141" t="s">
        <v>48</v>
      </c>
      <c r="O29" s="237">
        <v>278.79361617449695</v>
      </c>
      <c r="P29" s="228">
        <v>6.3433411357175897</v>
      </c>
      <c r="Q29" s="2"/>
    </row>
    <row r="30" spans="2:17" ht="15">
      <c r="B30" s="141" t="s">
        <v>52</v>
      </c>
      <c r="C30" s="242" t="s">
        <v>710</v>
      </c>
      <c r="D30" s="248">
        <v>278.18169648163621</v>
      </c>
      <c r="E30" s="243">
        <v>28.616733561528854</v>
      </c>
      <c r="F30" s="6"/>
      <c r="G30" s="141" t="s">
        <v>52</v>
      </c>
      <c r="H30" s="238">
        <v>1.7</v>
      </c>
      <c r="I30" s="136"/>
      <c r="J30" s="141" t="s">
        <v>55</v>
      </c>
      <c r="K30" s="237">
        <v>172.27747180470325</v>
      </c>
      <c r="L30" s="228">
        <v>-57.088179381259614</v>
      </c>
      <c r="M30" s="216"/>
      <c r="N30" s="141" t="s">
        <v>466</v>
      </c>
      <c r="O30" s="237">
        <v>245.24835896285501</v>
      </c>
      <c r="P30" s="228">
        <v>5.2374151960582029</v>
      </c>
      <c r="Q30" s="2"/>
    </row>
    <row r="31" spans="2:17" ht="15">
      <c r="B31" s="141" t="s">
        <v>53</v>
      </c>
      <c r="C31" s="242" t="s">
        <v>711</v>
      </c>
      <c r="D31" s="248">
        <v>90.769813374511443</v>
      </c>
      <c r="E31" s="243">
        <v>51.489160049349067</v>
      </c>
      <c r="F31" s="6"/>
      <c r="G31" s="141" t="s">
        <v>41</v>
      </c>
      <c r="H31" s="238">
        <v>1.7000000000000002</v>
      </c>
      <c r="I31" s="136"/>
      <c r="J31" s="141" t="s">
        <v>453</v>
      </c>
      <c r="K31" s="237">
        <v>173.41875787474405</v>
      </c>
      <c r="L31" s="228">
        <v>-63.074690904496244</v>
      </c>
      <c r="M31" s="216"/>
      <c r="N31" s="141" t="s">
        <v>61</v>
      </c>
      <c r="O31" s="237">
        <v>314.50340265145883</v>
      </c>
      <c r="P31" s="228">
        <v>4.0676247237676106</v>
      </c>
      <c r="Q31" s="2"/>
    </row>
    <row r="32" spans="2:17" ht="15">
      <c r="B32" s="141" t="s">
        <v>54</v>
      </c>
      <c r="C32" s="242" t="s">
        <v>712</v>
      </c>
      <c r="D32" s="248">
        <v>33.771823919700807</v>
      </c>
      <c r="E32" s="243">
        <v>9.9465662941800375</v>
      </c>
      <c r="F32" s="6"/>
      <c r="G32" s="141" t="s">
        <v>63</v>
      </c>
      <c r="H32" s="238">
        <v>1.7000000000000002</v>
      </c>
      <c r="I32" s="136"/>
      <c r="J32" s="141" t="s">
        <v>56</v>
      </c>
      <c r="K32" s="237">
        <v>176.11497202273421</v>
      </c>
      <c r="L32" s="228">
        <v>-17.514413632286164</v>
      </c>
      <c r="M32" s="216"/>
      <c r="N32" s="141" t="s">
        <v>41</v>
      </c>
      <c r="O32" s="237">
        <v>276.01917429787187</v>
      </c>
      <c r="P32" s="228">
        <v>-1.2068578506113636</v>
      </c>
      <c r="Q32" s="2"/>
    </row>
    <row r="33" spans="2:17" ht="15">
      <c r="B33" s="141" t="s">
        <v>463</v>
      </c>
      <c r="C33" s="242" t="s">
        <v>713</v>
      </c>
      <c r="D33" s="248">
        <v>15.384177074432671</v>
      </c>
      <c r="E33" s="243">
        <v>-29.544175818803652</v>
      </c>
      <c r="F33" s="6"/>
      <c r="G33" s="141" t="s">
        <v>40</v>
      </c>
      <c r="H33" s="238">
        <v>1.8</v>
      </c>
      <c r="I33" s="136"/>
      <c r="J33" s="141" t="s">
        <v>49</v>
      </c>
      <c r="K33" s="237">
        <v>182.80247345296681</v>
      </c>
      <c r="L33" s="228">
        <v>14.602695654181487</v>
      </c>
      <c r="M33" s="216"/>
      <c r="N33" s="141" t="s">
        <v>468</v>
      </c>
      <c r="O33" s="237">
        <v>281.43462427498156</v>
      </c>
      <c r="P33" s="228">
        <v>-8.2092079400452214</v>
      </c>
      <c r="Q33" s="2"/>
    </row>
    <row r="34" spans="2:17" ht="15">
      <c r="B34" s="141" t="s">
        <v>55</v>
      </c>
      <c r="C34" s="242" t="s">
        <v>714</v>
      </c>
      <c r="D34" s="248">
        <v>171.99271002595211</v>
      </c>
      <c r="E34" s="243">
        <v>-57.19258089595693</v>
      </c>
      <c r="F34" s="6"/>
      <c r="G34" s="141" t="s">
        <v>58</v>
      </c>
      <c r="H34" s="238">
        <v>1.8</v>
      </c>
      <c r="I34" s="136"/>
      <c r="J34" s="141" t="s">
        <v>51</v>
      </c>
      <c r="K34" s="237">
        <v>194.15331959149827</v>
      </c>
      <c r="L34" s="228">
        <v>61.783929152126049</v>
      </c>
      <c r="M34" s="216"/>
      <c r="N34" s="141" t="s">
        <v>42</v>
      </c>
      <c r="O34" s="237">
        <v>218.17085185801372</v>
      </c>
      <c r="P34" s="228">
        <v>-8.6375021368233789</v>
      </c>
      <c r="Q34" s="2"/>
    </row>
    <row r="35" spans="2:17" ht="15">
      <c r="B35" s="141" t="s">
        <v>56</v>
      </c>
      <c r="C35" s="242" t="s">
        <v>715</v>
      </c>
      <c r="D35" s="248">
        <v>175.85234544754167</v>
      </c>
      <c r="E35" s="243">
        <v>-17.624153958468444</v>
      </c>
      <c r="F35" s="6"/>
      <c r="G35" s="141" t="s">
        <v>64</v>
      </c>
      <c r="H35" s="238">
        <v>1.8</v>
      </c>
      <c r="I35" s="136"/>
      <c r="J35" s="141" t="s">
        <v>467</v>
      </c>
      <c r="K35" s="237">
        <v>207.97969389537081</v>
      </c>
      <c r="L35" s="228">
        <v>11.993221419866929</v>
      </c>
      <c r="M35" s="216"/>
      <c r="N35" s="141" t="s">
        <v>470</v>
      </c>
      <c r="O35" s="237">
        <v>158.76853532011611</v>
      </c>
      <c r="P35" s="228">
        <v>-11.134467781660671</v>
      </c>
      <c r="Q35" s="2"/>
    </row>
    <row r="36" spans="2:17" ht="15">
      <c r="B36" s="141" t="s">
        <v>464</v>
      </c>
      <c r="C36" s="242" t="s">
        <v>716</v>
      </c>
      <c r="D36" s="248">
        <v>148.77461390521268</v>
      </c>
      <c r="E36" s="243">
        <v>-60.439266174434422</v>
      </c>
      <c r="F36" s="6"/>
      <c r="G36" s="141" t="s">
        <v>46</v>
      </c>
      <c r="H36" s="238">
        <v>1.9</v>
      </c>
      <c r="I36" s="136"/>
      <c r="J36" s="141" t="s">
        <v>42</v>
      </c>
      <c r="K36" s="237">
        <v>218.17085185801372</v>
      </c>
      <c r="L36" s="228">
        <v>-8.6375021368233789</v>
      </c>
      <c r="M36" s="216"/>
      <c r="N36" s="141" t="s">
        <v>68</v>
      </c>
      <c r="O36" s="237">
        <v>102.47531337350762</v>
      </c>
      <c r="P36" s="228">
        <v>-15.717485924343771</v>
      </c>
      <c r="Q36" s="2"/>
    </row>
    <row r="37" spans="2:17" ht="15">
      <c r="B37" s="141" t="s">
        <v>57</v>
      </c>
      <c r="C37" s="242" t="s">
        <v>717</v>
      </c>
      <c r="D37" s="248">
        <v>327.9898214278378</v>
      </c>
      <c r="E37" s="243">
        <v>23.533489549998389</v>
      </c>
      <c r="F37" s="6"/>
      <c r="G37" s="141" t="s">
        <v>51</v>
      </c>
      <c r="H37" s="238">
        <v>1.9</v>
      </c>
      <c r="I37" s="136"/>
      <c r="J37" s="141" t="s">
        <v>63</v>
      </c>
      <c r="K37" s="237">
        <v>221.72014068810105</v>
      </c>
      <c r="L37" s="228">
        <v>-69.700847250330042</v>
      </c>
      <c r="M37" s="216"/>
      <c r="N37" s="141" t="s">
        <v>73</v>
      </c>
      <c r="O37" s="237">
        <v>137.3488286632564</v>
      </c>
      <c r="P37" s="228">
        <v>-16.020183304137802</v>
      </c>
      <c r="Q37" s="2"/>
    </row>
    <row r="38" spans="2:17" ht="15">
      <c r="B38" s="141" t="s">
        <v>58</v>
      </c>
      <c r="C38" s="242" t="s">
        <v>718</v>
      </c>
      <c r="D38" s="248">
        <v>83.713732909877479</v>
      </c>
      <c r="E38" s="243">
        <v>-34.373624536678747</v>
      </c>
      <c r="F38" s="6"/>
      <c r="G38" s="141" t="s">
        <v>66</v>
      </c>
      <c r="H38" s="238">
        <v>1.9</v>
      </c>
      <c r="I38" s="136"/>
      <c r="J38" s="141" t="s">
        <v>72</v>
      </c>
      <c r="K38" s="237">
        <v>223.05315540915402</v>
      </c>
      <c r="L38" s="228">
        <v>-43.415468656718666</v>
      </c>
      <c r="M38" s="216"/>
      <c r="N38" s="141" t="s">
        <v>469</v>
      </c>
      <c r="O38" s="237">
        <v>258.77638691563601</v>
      </c>
      <c r="P38" s="228">
        <v>-16.710796292607053</v>
      </c>
      <c r="Q38" s="2"/>
    </row>
    <row r="39" spans="2:17" ht="15">
      <c r="B39" s="141" t="s">
        <v>59</v>
      </c>
      <c r="C39" s="242" t="s">
        <v>719</v>
      </c>
      <c r="D39" s="248">
        <v>137.34866961565046</v>
      </c>
      <c r="E39" s="243">
        <v>74.090765500662997</v>
      </c>
      <c r="F39" s="6"/>
      <c r="G39" s="141" t="s">
        <v>42</v>
      </c>
      <c r="H39" s="238">
        <v>2</v>
      </c>
      <c r="I39" s="136"/>
      <c r="J39" s="141" t="s">
        <v>47</v>
      </c>
      <c r="K39" s="237">
        <v>234.40518302930496</v>
      </c>
      <c r="L39" s="228">
        <v>-59.49702375606357</v>
      </c>
      <c r="M39" s="216"/>
      <c r="N39" s="141" t="s">
        <v>56</v>
      </c>
      <c r="O39" s="237">
        <v>176.11497202273421</v>
      </c>
      <c r="P39" s="228">
        <v>-17.514413632286164</v>
      </c>
      <c r="Q39" s="2"/>
    </row>
    <row r="40" spans="2:17" ht="15">
      <c r="B40" s="141" t="s">
        <v>60</v>
      </c>
      <c r="C40" s="242" t="s">
        <v>720</v>
      </c>
      <c r="D40" s="248">
        <v>13.623225407396035</v>
      </c>
      <c r="E40" s="243">
        <v>15.288344598120494</v>
      </c>
      <c r="F40" s="6"/>
      <c r="G40" s="141" t="s">
        <v>44</v>
      </c>
      <c r="H40" s="238">
        <v>2</v>
      </c>
      <c r="I40" s="136"/>
      <c r="J40" s="141" t="s">
        <v>465</v>
      </c>
      <c r="K40" s="237">
        <v>243.75729260092942</v>
      </c>
      <c r="L40" s="228">
        <v>28.038943243587362</v>
      </c>
      <c r="M40" s="216"/>
      <c r="N40" s="141" t="s">
        <v>50</v>
      </c>
      <c r="O40" s="237">
        <v>349.17091473765822</v>
      </c>
      <c r="P40" s="228">
        <v>-18.01434300603767</v>
      </c>
      <c r="Q40" s="2"/>
    </row>
    <row r="41" spans="2:17" ht="15">
      <c r="B41" s="141" t="s">
        <v>61</v>
      </c>
      <c r="C41" s="242" t="s">
        <v>721</v>
      </c>
      <c r="D41" s="248">
        <v>314.22887891728431</v>
      </c>
      <c r="E41" s="243">
        <v>4.1461623376085424</v>
      </c>
      <c r="F41" s="6"/>
      <c r="G41" s="141" t="s">
        <v>50</v>
      </c>
      <c r="H41" s="238">
        <v>2</v>
      </c>
      <c r="I41" s="136"/>
      <c r="J41" s="141" t="s">
        <v>466</v>
      </c>
      <c r="K41" s="237">
        <v>245.24835896285501</v>
      </c>
      <c r="L41" s="228">
        <v>5.2374151960582029</v>
      </c>
      <c r="M41" s="216"/>
      <c r="N41" s="141" t="s">
        <v>65</v>
      </c>
      <c r="O41" s="237">
        <v>76.259615000011024</v>
      </c>
      <c r="P41" s="228">
        <v>-26.301390970014911</v>
      </c>
      <c r="Q41" s="2"/>
    </row>
    <row r="42" spans="2:17" ht="15">
      <c r="B42" s="141" t="s">
        <v>62</v>
      </c>
      <c r="C42" s="242" t="s">
        <v>722</v>
      </c>
      <c r="D42" s="248">
        <v>148.10620706563947</v>
      </c>
      <c r="E42" s="243">
        <v>-36.43932518090692</v>
      </c>
      <c r="F42" s="6"/>
      <c r="G42" s="141" t="s">
        <v>57</v>
      </c>
      <c r="H42" s="238">
        <v>2</v>
      </c>
      <c r="I42" s="136"/>
      <c r="J42" s="141" t="s">
        <v>454</v>
      </c>
      <c r="K42" s="237">
        <v>255.40119192558507</v>
      </c>
      <c r="L42" s="228">
        <v>-28.967386883876959</v>
      </c>
      <c r="M42" s="216"/>
      <c r="N42" s="141" t="s">
        <v>457</v>
      </c>
      <c r="O42" s="237">
        <v>112.72282505089711</v>
      </c>
      <c r="P42" s="228">
        <v>-26.420033652542944</v>
      </c>
      <c r="Q42" s="2"/>
    </row>
    <row r="43" spans="2:17" ht="15">
      <c r="B43" s="141" t="s">
        <v>63</v>
      </c>
      <c r="C43" s="242" t="s">
        <v>723</v>
      </c>
      <c r="D43" s="248">
        <v>221.63962598555943</v>
      </c>
      <c r="E43" s="243">
        <v>-69.778065176095964</v>
      </c>
      <c r="F43" s="6"/>
      <c r="G43" s="141" t="s">
        <v>84</v>
      </c>
      <c r="H43" s="238">
        <v>2</v>
      </c>
      <c r="I43" s="136"/>
      <c r="J43" s="141" t="s">
        <v>469</v>
      </c>
      <c r="K43" s="237">
        <v>258.77638691563601</v>
      </c>
      <c r="L43" s="228">
        <v>-16.710796292607053</v>
      </c>
      <c r="M43" s="216"/>
      <c r="N43" s="141" t="s">
        <v>454</v>
      </c>
      <c r="O43" s="237">
        <v>255.40119192558507</v>
      </c>
      <c r="P43" s="228">
        <v>-28.967386883876959</v>
      </c>
      <c r="Q43" s="2"/>
    </row>
    <row r="44" spans="2:17" ht="15">
      <c r="B44" s="141" t="s">
        <v>64</v>
      </c>
      <c r="C44" s="242" t="s">
        <v>724</v>
      </c>
      <c r="D44" s="248">
        <v>308.6401481480508</v>
      </c>
      <c r="E44" s="243">
        <v>49.914681214852337</v>
      </c>
      <c r="F44" s="6"/>
      <c r="G44" s="141" t="s">
        <v>49</v>
      </c>
      <c r="H44" s="238">
        <v>2.1</v>
      </c>
      <c r="I44" s="136"/>
      <c r="J44" s="141" t="s">
        <v>460</v>
      </c>
      <c r="K44" s="237">
        <v>264.05018650171115</v>
      </c>
      <c r="L44" s="228">
        <v>-52.695280424502265</v>
      </c>
      <c r="M44" s="216"/>
      <c r="N44" s="141" t="s">
        <v>463</v>
      </c>
      <c r="O44" s="237">
        <v>15.659724935293696</v>
      </c>
      <c r="P44" s="228">
        <v>-29.647269251481244</v>
      </c>
      <c r="Q44" s="2"/>
    </row>
    <row r="45" spans="2:17" ht="15">
      <c r="B45" s="141" t="s">
        <v>65</v>
      </c>
      <c r="C45" s="242" t="s">
        <v>725</v>
      </c>
      <c r="D45" s="248">
        <v>75.956602862262457</v>
      </c>
      <c r="E45" s="243">
        <v>-26.274714353713566</v>
      </c>
      <c r="F45" s="6"/>
      <c r="G45" s="141" t="s">
        <v>59</v>
      </c>
      <c r="H45" s="238">
        <v>2.1</v>
      </c>
      <c r="I45" s="136"/>
      <c r="J45" s="141" t="s">
        <v>459</v>
      </c>
      <c r="K45" s="237">
        <v>271.28412229065577</v>
      </c>
      <c r="L45" s="228">
        <v>7.4045653255152359</v>
      </c>
      <c r="M45" s="216"/>
      <c r="N45" s="141" t="s">
        <v>58</v>
      </c>
      <c r="O45" s="237">
        <v>84.037940936212635</v>
      </c>
      <c r="P45" s="228">
        <v>-34.38539464721007</v>
      </c>
      <c r="Q45" s="2"/>
    </row>
    <row r="46" spans="2:17" ht="15">
      <c r="B46" s="141" t="s">
        <v>66</v>
      </c>
      <c r="C46" s="242" t="s">
        <v>726</v>
      </c>
      <c r="D46" s="248">
        <v>53.303633564895051</v>
      </c>
      <c r="E46" s="243">
        <v>-56.685676475781271</v>
      </c>
      <c r="F46" s="6"/>
      <c r="G46" s="141" t="s">
        <v>62</v>
      </c>
      <c r="H46" s="238">
        <v>2.1</v>
      </c>
      <c r="I46" s="136"/>
      <c r="J46" s="141" t="s">
        <v>41</v>
      </c>
      <c r="K46" s="237">
        <v>276.01917429787187</v>
      </c>
      <c r="L46" s="228">
        <v>-1.2068578506113636</v>
      </c>
      <c r="M46" s="216"/>
      <c r="N46" s="141" t="s">
        <v>62</v>
      </c>
      <c r="O46" s="237">
        <v>148.40199840295179</v>
      </c>
      <c r="P46" s="228">
        <v>-36.346104422012523</v>
      </c>
      <c r="Q46" s="2"/>
    </row>
    <row r="47" spans="2:17" ht="15">
      <c r="B47" s="141" t="s">
        <v>84</v>
      </c>
      <c r="C47" s="242" t="s">
        <v>727</v>
      </c>
      <c r="D47" s="248">
        <v>317.00714249986555</v>
      </c>
      <c r="E47" s="243">
        <v>89.331317367822365</v>
      </c>
      <c r="F47" s="6"/>
      <c r="G47" s="141" t="s">
        <v>65</v>
      </c>
      <c r="H47" s="238">
        <v>2.1</v>
      </c>
      <c r="I47" s="136"/>
      <c r="J47" s="141" t="s">
        <v>52</v>
      </c>
      <c r="K47" s="237">
        <v>278.51671225571124</v>
      </c>
      <c r="L47" s="228">
        <v>28.601376281318938</v>
      </c>
      <c r="M47" s="216"/>
      <c r="N47" s="141" t="s">
        <v>70</v>
      </c>
      <c r="O47" s="237">
        <v>96.68028409000209</v>
      </c>
      <c r="P47" s="228">
        <v>-37.098976550339508</v>
      </c>
      <c r="Q47" s="6"/>
    </row>
    <row r="48" spans="2:17" ht="15">
      <c r="B48" s="141" t="s">
        <v>465</v>
      </c>
      <c r="C48" s="242" t="s">
        <v>728</v>
      </c>
      <c r="D48" s="248">
        <v>243.43436829715131</v>
      </c>
      <c r="E48" s="243">
        <v>27.985060447332756</v>
      </c>
      <c r="F48" s="6"/>
      <c r="G48" s="141" t="s">
        <v>67</v>
      </c>
      <c r="H48" s="238">
        <v>2.1</v>
      </c>
      <c r="I48" s="136"/>
      <c r="J48" s="141" t="s">
        <v>48</v>
      </c>
      <c r="K48" s="237">
        <v>278.79361617449695</v>
      </c>
      <c r="L48" s="228">
        <v>6.3433411357175897</v>
      </c>
      <c r="M48" s="216"/>
      <c r="N48" s="141" t="s">
        <v>32</v>
      </c>
      <c r="O48" s="237">
        <v>315.49125490848741</v>
      </c>
      <c r="P48" s="228">
        <v>-40.32462817242029</v>
      </c>
      <c r="Q48" s="6"/>
    </row>
    <row r="49" spans="2:17" ht="15">
      <c r="B49" s="141" t="s">
        <v>466</v>
      </c>
      <c r="C49" s="242" t="s">
        <v>729</v>
      </c>
      <c r="D49" s="248">
        <v>244.97161377273932</v>
      </c>
      <c r="E49" s="243">
        <v>5.182289967429476</v>
      </c>
      <c r="F49" s="6"/>
      <c r="G49" s="141" t="s">
        <v>43</v>
      </c>
      <c r="H49" s="238">
        <v>2.2000000000000002</v>
      </c>
      <c r="I49" s="136"/>
      <c r="J49" s="141" t="s">
        <v>461</v>
      </c>
      <c r="K49" s="237">
        <v>280.93298375915941</v>
      </c>
      <c r="L49" s="228">
        <v>45.990885532519492</v>
      </c>
      <c r="M49" s="216"/>
      <c r="N49" s="141" t="s">
        <v>45</v>
      </c>
      <c r="O49" s="237">
        <v>353.49705916987512</v>
      </c>
      <c r="P49" s="228">
        <v>-42.331262028179964</v>
      </c>
      <c r="Q49" s="6"/>
    </row>
    <row r="50" spans="2:17" ht="15">
      <c r="B50" s="141" t="s">
        <v>67</v>
      </c>
      <c r="C50" s="242" t="s">
        <v>730</v>
      </c>
      <c r="D50" s="248">
        <v>96.096863005020509</v>
      </c>
      <c r="E50" s="243">
        <v>12.551932113502227</v>
      </c>
      <c r="F50" s="6"/>
      <c r="G50" s="141" t="s">
        <v>53</v>
      </c>
      <c r="H50" s="238">
        <v>2.2000000000000002</v>
      </c>
      <c r="I50" s="136"/>
      <c r="J50" s="141" t="s">
        <v>468</v>
      </c>
      <c r="K50" s="237">
        <v>281.43462427498156</v>
      </c>
      <c r="L50" s="228">
        <v>-8.2092079400452214</v>
      </c>
      <c r="M50" s="216"/>
      <c r="N50" s="141" t="s">
        <v>72</v>
      </c>
      <c r="O50" s="237">
        <v>223.05315540915402</v>
      </c>
      <c r="P50" s="228">
        <v>-43.415468656718666</v>
      </c>
      <c r="Q50" s="6"/>
    </row>
    <row r="51" spans="2:17" ht="15">
      <c r="B51" s="141" t="s">
        <v>467</v>
      </c>
      <c r="C51" s="242" t="s">
        <v>731</v>
      </c>
      <c r="D51" s="248">
        <v>207.70324487187185</v>
      </c>
      <c r="E51" s="243">
        <v>11.890300065278154</v>
      </c>
      <c r="F51" s="6"/>
      <c r="G51" s="141" t="s">
        <v>69</v>
      </c>
      <c r="H51" s="238">
        <v>2.2000000000000002</v>
      </c>
      <c r="I51" s="136"/>
      <c r="J51" s="141" t="s">
        <v>38</v>
      </c>
      <c r="K51" s="237">
        <v>291.10106104042933</v>
      </c>
      <c r="L51" s="228">
        <v>16.496827078311778</v>
      </c>
      <c r="M51" s="216"/>
      <c r="N51" s="141" t="s">
        <v>40</v>
      </c>
      <c r="O51" s="237">
        <v>28.022772867956633</v>
      </c>
      <c r="P51" s="228">
        <v>-46.982265655639921</v>
      </c>
      <c r="Q51" s="6"/>
    </row>
    <row r="52" spans="2:17" ht="15">
      <c r="B52" s="141" t="s">
        <v>468</v>
      </c>
      <c r="C52" s="242" t="s">
        <v>732</v>
      </c>
      <c r="D52" s="248">
        <v>281.17860421742176</v>
      </c>
      <c r="E52" s="243">
        <v>-8.188521735169461</v>
      </c>
      <c r="F52" s="6"/>
      <c r="G52" s="141" t="s">
        <v>72</v>
      </c>
      <c r="H52" s="238">
        <v>2.2000000000000002</v>
      </c>
      <c r="I52" s="136"/>
      <c r="J52" s="141" t="s">
        <v>64</v>
      </c>
      <c r="K52" s="237">
        <v>309.01993781264127</v>
      </c>
      <c r="L52" s="228">
        <v>49.838908000906784</v>
      </c>
      <c r="M52" s="216"/>
      <c r="N52" s="141" t="s">
        <v>460</v>
      </c>
      <c r="O52" s="237">
        <v>264.05018650171115</v>
      </c>
      <c r="P52" s="228">
        <v>-52.695280424502265</v>
      </c>
      <c r="Q52" s="6"/>
    </row>
    <row r="53" spans="2:17" ht="15">
      <c r="B53" s="141" t="s">
        <v>762</v>
      </c>
      <c r="C53" s="242" t="s">
        <v>733</v>
      </c>
      <c r="D53" s="248">
        <v>139.81579326908022</v>
      </c>
      <c r="E53" s="243">
        <v>-60.890509630677229</v>
      </c>
      <c r="F53" s="6"/>
      <c r="G53" s="141" t="s">
        <v>45</v>
      </c>
      <c r="H53" s="238">
        <v>2.4</v>
      </c>
      <c r="I53" s="136"/>
      <c r="J53" s="141" t="s">
        <v>61</v>
      </c>
      <c r="K53" s="237">
        <v>314.50340265145883</v>
      </c>
      <c r="L53" s="228">
        <v>4.0676247237676106</v>
      </c>
      <c r="M53" s="216"/>
      <c r="N53" s="141" t="s">
        <v>66</v>
      </c>
      <c r="O53" s="237">
        <v>53.685592026562517</v>
      </c>
      <c r="P53" s="228">
        <v>-56.748039413701228</v>
      </c>
      <c r="Q53" s="6"/>
    </row>
    <row r="54" spans="2:17" ht="15">
      <c r="B54" s="141" t="s">
        <v>68</v>
      </c>
      <c r="C54" s="242" t="s">
        <v>734</v>
      </c>
      <c r="D54" s="248">
        <v>102.19414897416328</v>
      </c>
      <c r="E54" s="243">
        <v>-15.739633247061299</v>
      </c>
      <c r="F54" s="6"/>
      <c r="G54" s="141" t="s">
        <v>47</v>
      </c>
      <c r="H54" s="238">
        <v>2.4</v>
      </c>
      <c r="I54" s="136"/>
      <c r="J54" s="141" t="s">
        <v>32</v>
      </c>
      <c r="K54" s="237">
        <v>315.49125490848741</v>
      </c>
      <c r="L54" s="228">
        <v>-40.32462817242029</v>
      </c>
      <c r="M54" s="216"/>
      <c r="N54" s="141" t="s">
        <v>55</v>
      </c>
      <c r="O54" s="237">
        <v>172.27747180470325</v>
      </c>
      <c r="P54" s="228">
        <v>-57.088179381259614</v>
      </c>
      <c r="Q54" s="6"/>
    </row>
    <row r="55" spans="2:17" ht="15">
      <c r="B55" s="141" t="s">
        <v>69</v>
      </c>
      <c r="C55" s="242" t="s">
        <v>735</v>
      </c>
      <c r="D55" s="248">
        <v>349.65297100330872</v>
      </c>
      <c r="E55" s="243">
        <v>56.62401142273265</v>
      </c>
      <c r="F55" s="6"/>
      <c r="G55" s="141" t="s">
        <v>54</v>
      </c>
      <c r="H55" s="238">
        <v>2.4</v>
      </c>
      <c r="I55" s="136"/>
      <c r="J55" s="141" t="s">
        <v>84</v>
      </c>
      <c r="K55" s="237">
        <v>323.65976621049583</v>
      </c>
      <c r="L55" s="228">
        <v>89.235536436134069</v>
      </c>
      <c r="M55" s="216"/>
      <c r="N55" s="141" t="s">
        <v>452</v>
      </c>
      <c r="O55" s="237">
        <v>335.62794772146316</v>
      </c>
      <c r="P55" s="228">
        <v>-57.260136196875273</v>
      </c>
      <c r="Q55" s="6"/>
    </row>
    <row r="56" spans="2:17" ht="15">
      <c r="B56" s="141" t="s">
        <v>70</v>
      </c>
      <c r="C56" s="242" t="s">
        <v>736</v>
      </c>
      <c r="D56" s="248">
        <v>96.347989563902559</v>
      </c>
      <c r="E56" s="243">
        <v>-37.110161210436551</v>
      </c>
      <c r="F56" s="6"/>
      <c r="G56" s="141" t="s">
        <v>68</v>
      </c>
      <c r="H56" s="238">
        <v>2.4</v>
      </c>
      <c r="I56" s="136"/>
      <c r="J56" s="141" t="s">
        <v>57</v>
      </c>
      <c r="K56" s="237">
        <v>328.28426823090393</v>
      </c>
      <c r="L56" s="228">
        <v>23.434811299247485</v>
      </c>
      <c r="M56" s="216"/>
      <c r="N56" s="141" t="s">
        <v>47</v>
      </c>
      <c r="O56" s="237">
        <v>234.40518302930496</v>
      </c>
      <c r="P56" s="228">
        <v>-59.49702375606357</v>
      </c>
      <c r="Q56" s="6"/>
    </row>
    <row r="57" spans="2:17" ht="15">
      <c r="B57" s="141" t="s">
        <v>469</v>
      </c>
      <c r="C57" s="242" t="s">
        <v>737</v>
      </c>
      <c r="D57" s="248">
        <v>258.54021930870545</v>
      </c>
      <c r="E57" s="243">
        <v>-16.740740128298</v>
      </c>
      <c r="F57" s="6"/>
      <c r="G57" s="141" t="s">
        <v>60</v>
      </c>
      <c r="H57" s="238">
        <v>2.5</v>
      </c>
      <c r="I57" s="136"/>
      <c r="J57" s="141" t="s">
        <v>452</v>
      </c>
      <c r="K57" s="237">
        <v>335.62794772146316</v>
      </c>
      <c r="L57" s="228">
        <v>-57.260136196875273</v>
      </c>
      <c r="M57" s="216"/>
      <c r="N57" s="141" t="s">
        <v>464</v>
      </c>
      <c r="O57" s="237">
        <v>149.12894250503624</v>
      </c>
      <c r="P57" s="228">
        <v>-60.350989831737458</v>
      </c>
      <c r="Q57" s="6"/>
    </row>
    <row r="58" spans="2:17" ht="15">
      <c r="B58" s="141" t="s">
        <v>470</v>
      </c>
      <c r="C58" s="242" t="s">
        <v>738</v>
      </c>
      <c r="D58" s="248">
        <v>158.50312367174809</v>
      </c>
      <c r="E58" s="243">
        <v>-11.23804917453659</v>
      </c>
      <c r="F58" s="6"/>
      <c r="G58" s="141" t="s">
        <v>61</v>
      </c>
      <c r="H58" s="238">
        <v>2.5</v>
      </c>
      <c r="I58" s="136"/>
      <c r="J58" s="141" t="s">
        <v>50</v>
      </c>
      <c r="K58" s="237">
        <v>349.17091473765822</v>
      </c>
      <c r="L58" s="228">
        <v>-18.01434300603767</v>
      </c>
      <c r="M58" s="216"/>
      <c r="N58" s="141" t="s">
        <v>762</v>
      </c>
      <c r="O58" s="237">
        <v>140.17376196621117</v>
      </c>
      <c r="P58" s="228">
        <v>-60.814679240279659</v>
      </c>
      <c r="Q58" s="6"/>
    </row>
    <row r="59" spans="2:17" ht="15">
      <c r="B59" s="141" t="s">
        <v>72</v>
      </c>
      <c r="C59" s="242" t="s">
        <v>739</v>
      </c>
      <c r="D59" s="248">
        <v>222.85374023116779</v>
      </c>
      <c r="E59" s="243">
        <v>-43.493777518871852</v>
      </c>
      <c r="F59" s="6"/>
      <c r="G59" s="141" t="s">
        <v>56</v>
      </c>
      <c r="H59" s="238">
        <v>2.8</v>
      </c>
      <c r="I59" s="136"/>
      <c r="J59" s="141" t="s">
        <v>69</v>
      </c>
      <c r="K59" s="237">
        <v>349.94879996575293</v>
      </c>
      <c r="L59" s="228">
        <v>56.503547687897715</v>
      </c>
      <c r="M59" s="216"/>
      <c r="N59" s="141" t="s">
        <v>453</v>
      </c>
      <c r="O59" s="237">
        <v>173.41875787474405</v>
      </c>
      <c r="P59" s="228">
        <v>-63.074690904496244</v>
      </c>
      <c r="Q59" s="6"/>
    </row>
    <row r="60" spans="2:17" ht="15">
      <c r="B60" s="141" t="s">
        <v>471</v>
      </c>
      <c r="C60" s="242" t="s">
        <v>740</v>
      </c>
      <c r="D60" s="248">
        <v>80.644866895574467</v>
      </c>
      <c r="E60" s="243">
        <v>38.800700519918884</v>
      </c>
      <c r="F60" s="6"/>
      <c r="G60" s="141" t="s">
        <v>32</v>
      </c>
      <c r="H60" s="238">
        <v>3.2</v>
      </c>
      <c r="I60" s="136"/>
      <c r="J60" s="141" t="s">
        <v>45</v>
      </c>
      <c r="K60" s="237">
        <v>353.49705916987512</v>
      </c>
      <c r="L60" s="228">
        <v>-42.331262028179964</v>
      </c>
      <c r="M60" s="216"/>
      <c r="N60" s="141" t="s">
        <v>46</v>
      </c>
      <c r="O60" s="237">
        <v>107.95774972498558</v>
      </c>
      <c r="P60" s="228">
        <v>-69.018290344354426</v>
      </c>
      <c r="Q60" s="6"/>
    </row>
    <row r="61" spans="2:17" ht="15">
      <c r="B61" s="141" t="s">
        <v>73</v>
      </c>
      <c r="C61" s="242" t="s">
        <v>741</v>
      </c>
      <c r="D61" s="248">
        <v>137.07362190830355</v>
      </c>
      <c r="E61" s="243">
        <v>-16.100972887955319</v>
      </c>
      <c r="F61" s="6"/>
      <c r="G61" s="141" t="s">
        <v>73</v>
      </c>
      <c r="H61" s="238">
        <v>3.3</v>
      </c>
      <c r="I61" s="136"/>
      <c r="J61" s="141" t="s">
        <v>44</v>
      </c>
      <c r="K61" s="237">
        <v>357.97133863286587</v>
      </c>
      <c r="L61" s="228">
        <v>29.058394351827186</v>
      </c>
      <c r="M61" s="216"/>
      <c r="N61" s="141" t="s">
        <v>63</v>
      </c>
      <c r="O61" s="237">
        <v>221.72014068810105</v>
      </c>
      <c r="P61" s="228">
        <v>-69.700847250330042</v>
      </c>
      <c r="Q61" s="6"/>
    </row>
  </sheetData>
  <sheetProtection sheet="1" objects="1" scenarios="1"/>
  <customSheetViews>
    <customSheetView guid="{CF7DD578-E3A2-43CE-B6A7-FBD754B1EE99}" hiddenRows="1" hiddenColumns="1">
      <selection activeCell="Y1" sqref="Y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33"/>
  <sheetViews>
    <sheetView zoomScale="115" zoomScaleNormal="115" workbookViewId="0">
      <selection activeCell="C30" sqref="C30"/>
    </sheetView>
  </sheetViews>
  <sheetFormatPr defaultColWidth="9.28515625" defaultRowHeight="12.75"/>
  <cols>
    <col min="1" max="1" width="15.42578125" customWidth="1"/>
    <col min="2" max="2" width="16.140625" customWidth="1"/>
    <col min="3" max="7" width="13.7109375" customWidth="1"/>
    <col min="8" max="9" width="9.28515625" customWidth="1"/>
    <col min="10" max="10" width="12.42578125" customWidth="1"/>
    <col min="11" max="11" width="12.7109375" customWidth="1"/>
    <col min="12" max="13" width="9.28515625" customWidth="1"/>
    <col min="14" max="14" width="10.140625" customWidth="1"/>
    <col min="15" max="26" width="9.28515625" customWidth="1"/>
  </cols>
  <sheetData>
    <row r="1" spans="1:12">
      <c r="A1" s="128" t="s">
        <v>20</v>
      </c>
      <c r="B1" s="128" t="s">
        <v>21</v>
      </c>
      <c r="C1" s="128" t="s">
        <v>22</v>
      </c>
      <c r="D1" s="128" t="s">
        <v>23</v>
      </c>
      <c r="E1" s="128" t="s">
        <v>2</v>
      </c>
      <c r="F1" s="128" t="s">
        <v>24</v>
      </c>
      <c r="G1" s="77"/>
    </row>
    <row r="2" spans="1:12">
      <c r="A2" s="2">
        <f>Year</f>
        <v>1994</v>
      </c>
      <c r="B2" s="2">
        <f>Month</f>
        <v>6</v>
      </c>
      <c r="C2" s="2">
        <f>Day</f>
        <v>16</v>
      </c>
      <c r="D2" s="2">
        <f>Hours</f>
        <v>8</v>
      </c>
      <c r="E2" s="2">
        <f>Minutes</f>
        <v>15</v>
      </c>
      <c r="F2" s="2">
        <f>Seconds</f>
        <v>23</v>
      </c>
    </row>
    <row r="3" spans="1:12" ht="14.25">
      <c r="A3" s="133" t="s">
        <v>676</v>
      </c>
      <c r="B3" s="131"/>
      <c r="C3" s="131"/>
      <c r="D3" s="131"/>
      <c r="E3" s="131"/>
      <c r="F3" s="131"/>
      <c r="G3" s="133"/>
      <c r="H3" s="133"/>
      <c r="I3" s="151"/>
      <c r="J3" s="151"/>
    </row>
    <row r="4" spans="1:12">
      <c r="A4" s="118"/>
      <c r="B4" s="118"/>
      <c r="C4" s="118"/>
      <c r="D4" s="77"/>
      <c r="E4" s="77"/>
      <c r="F4" s="77"/>
      <c r="G4" s="77"/>
    </row>
    <row r="5" spans="1:12">
      <c r="A5" s="109"/>
      <c r="B5" s="109"/>
      <c r="C5" s="109"/>
      <c r="D5" s="109"/>
      <c r="E5" s="109"/>
      <c r="F5" s="109"/>
      <c r="G5" s="109"/>
    </row>
    <row r="6" spans="1:12" ht="14.25">
      <c r="A6" s="131"/>
      <c r="B6" s="132" t="s">
        <v>476</v>
      </c>
      <c r="C6" s="131"/>
      <c r="D6" s="131"/>
      <c r="E6" s="131"/>
      <c r="F6" s="131"/>
      <c r="G6" s="151"/>
      <c r="I6" s="77"/>
      <c r="J6" s="117" t="s">
        <v>477</v>
      </c>
      <c r="K6" s="117"/>
      <c r="L6" s="77" t="s">
        <v>537</v>
      </c>
    </row>
    <row r="7" spans="1:12" ht="15">
      <c r="A7" s="120" t="s">
        <v>478</v>
      </c>
      <c r="B7" s="120" t="s">
        <v>479</v>
      </c>
      <c r="C7" s="120" t="s">
        <v>480</v>
      </c>
      <c r="D7" s="120" t="s">
        <v>573</v>
      </c>
      <c r="E7" s="120" t="s">
        <v>574</v>
      </c>
      <c r="F7" s="120" t="s">
        <v>74</v>
      </c>
      <c r="I7" s="109"/>
      <c r="J7" s="121" t="s">
        <v>481</v>
      </c>
      <c r="K7" s="122">
        <v>2000</v>
      </c>
      <c r="L7" s="77"/>
    </row>
    <row r="8" spans="1:12" ht="15">
      <c r="A8" s="115">
        <f>Day+(Hours*SECSinHOUR+Minutes*SECSinMINUTE+Seconds)/SECSinDAY</f>
        <v>16.344016203703703</v>
      </c>
      <c r="B8" s="115">
        <f>IF(Month&gt;2.5,Year,Year-1)</f>
        <v>1994</v>
      </c>
      <c r="C8" s="115">
        <f>IF(Month&gt;2.5,Month,Month+12)</f>
        <v>6</v>
      </c>
      <c r="D8" s="115">
        <f>INT(var_Y/YEARSinCENTURY)</f>
        <v>19</v>
      </c>
      <c r="E8" s="115">
        <f>IF(Year&lt;GREGORIAN_START,0,2-var_A+INT(var_A/4))</f>
        <v>-13</v>
      </c>
      <c r="F8" s="123">
        <f>INT(DAYSinYEAR*(var_Y+4716))+INT(30.6001*(var_M+1))+Day_Fraction+var_B-1524.5</f>
        <v>2449519.8440162037</v>
      </c>
      <c r="I8" s="77"/>
      <c r="J8" s="111" t="s">
        <v>482</v>
      </c>
      <c r="K8" s="124">
        <v>2451545</v>
      </c>
      <c r="L8" s="77"/>
    </row>
    <row r="9" spans="1:12" ht="15">
      <c r="A9" s="120" t="s">
        <v>483</v>
      </c>
      <c r="B9" s="120" t="s">
        <v>75</v>
      </c>
      <c r="C9" s="120" t="s">
        <v>484</v>
      </c>
      <c r="D9" s="120" t="s">
        <v>485</v>
      </c>
      <c r="E9" s="120" t="s">
        <v>486</v>
      </c>
      <c r="F9" s="120" t="s">
        <v>535</v>
      </c>
      <c r="G9" s="120"/>
      <c r="I9" s="77"/>
      <c r="J9" s="111" t="s">
        <v>487</v>
      </c>
      <c r="K9" s="115">
        <v>365.25</v>
      </c>
      <c r="L9" s="77"/>
    </row>
    <row r="10" spans="1:12" ht="15">
      <c r="A10" s="115">
        <f>SUM(dT_Values)</f>
        <v>60.34890587807319</v>
      </c>
      <c r="B10" s="115">
        <f>JD+Delta_T/SECSinDAY</f>
        <v>2449519.8447146863</v>
      </c>
      <c r="C10" s="115">
        <f>(JDE-JDofEPOCH)/DAYSinCENTURY</f>
        <v>-5.5445729919609187E-2</v>
      </c>
      <c r="D10" s="119">
        <f>MOD(280.46061837+360.98564736629*( JD - JDofEPOCH ) + T*T * ( 0.000387933-T/38710000),DEGSinCIRCLE)</f>
        <v>28.216791123733856</v>
      </c>
      <c r="E10" s="119">
        <f>MOD(GMST+d_Psi *COS(Eps),DEGSinCIRCLE)</f>
        <v>28.220257003561059</v>
      </c>
      <c r="F10" s="119">
        <f>(JDE-JDofEPOCH)/DAYSinMILLENNIUM</f>
        <v>-5.5445729919609181E-3</v>
      </c>
      <c r="G10" s="2"/>
      <c r="I10" s="111"/>
      <c r="J10" s="111" t="s">
        <v>488</v>
      </c>
      <c r="K10" s="115">
        <v>36525</v>
      </c>
      <c r="L10" s="77"/>
    </row>
    <row r="11" spans="1:12" ht="15">
      <c r="A11" s="109"/>
      <c r="B11" s="109"/>
      <c r="C11" s="109"/>
      <c r="D11" s="77"/>
      <c r="E11" s="109"/>
      <c r="F11" s="109"/>
      <c r="J11" s="111" t="s">
        <v>534</v>
      </c>
      <c r="K11" s="115">
        <v>365250</v>
      </c>
    </row>
    <row r="12" spans="1:12" ht="15">
      <c r="A12" s="133"/>
      <c r="B12" s="134" t="s">
        <v>77</v>
      </c>
      <c r="C12" s="133"/>
      <c r="D12" s="77"/>
      <c r="E12" s="77"/>
      <c r="F12" s="77"/>
      <c r="I12" s="77"/>
      <c r="J12" s="111" t="s">
        <v>489</v>
      </c>
      <c r="K12" s="115">
        <v>100</v>
      </c>
      <c r="L12" s="109"/>
    </row>
    <row r="13" spans="1:12" ht="15">
      <c r="A13" s="120" t="s">
        <v>492</v>
      </c>
      <c r="B13" s="120" t="s">
        <v>493</v>
      </c>
      <c r="C13" s="120" t="s">
        <v>494</v>
      </c>
      <c r="D13" s="118"/>
      <c r="E13" s="118"/>
      <c r="F13" s="77"/>
      <c r="I13" s="77"/>
      <c r="J13" s="110" t="s">
        <v>490</v>
      </c>
      <c r="K13" s="153">
        <v>9.9365084974500006E-5</v>
      </c>
      <c r="L13" s="113" t="s">
        <v>491</v>
      </c>
    </row>
    <row r="14" spans="1:12" ht="15">
      <c r="A14" s="115">
        <f>RADIANS(T * ( 2306.2181 + T * ( 0.30188 + T * 0.017998 ) ) / SECSinDEGREE)</f>
        <v>-6.1992650735920047E-4</v>
      </c>
      <c r="B14" s="115">
        <f>RADIANS(T * ( 2306.2181 + T * ( 1.09468 + T * 0.018203 ) ) / SECSinDEGREE)</f>
        <v>-6.1991469141334916E-4</v>
      </c>
      <c r="C14" s="115">
        <f>RADIANS(T * ( 2004.3109 - T * ( 0.42665 + T * 0.041833 ) ) / SECSinDEGREE)</f>
        <v>-5.3878209931960638E-4</v>
      </c>
      <c r="D14" s="77"/>
      <c r="E14" s="77"/>
      <c r="F14" s="77"/>
      <c r="I14" s="77"/>
      <c r="J14" s="111" t="s">
        <v>495</v>
      </c>
      <c r="K14" s="115">
        <v>60</v>
      </c>
      <c r="L14" s="77"/>
    </row>
    <row r="15" spans="1:12" ht="15">
      <c r="A15" s="77"/>
      <c r="B15" s="77"/>
      <c r="C15" s="77"/>
      <c r="D15" s="77"/>
      <c r="E15" s="77"/>
      <c r="F15" s="77"/>
      <c r="I15" s="77"/>
      <c r="J15" s="111" t="s">
        <v>496</v>
      </c>
      <c r="K15" s="115">
        <v>3600</v>
      </c>
      <c r="L15" s="77"/>
    </row>
    <row r="16" spans="1:12" ht="15">
      <c r="A16" s="133"/>
      <c r="B16" s="134" t="s">
        <v>78</v>
      </c>
      <c r="C16" s="133"/>
      <c r="D16" s="133"/>
      <c r="E16" s="133"/>
      <c r="F16" s="77"/>
      <c r="I16" s="77"/>
      <c r="J16" s="111" t="s">
        <v>497</v>
      </c>
      <c r="K16" s="115">
        <v>86400</v>
      </c>
      <c r="L16" s="77"/>
    </row>
    <row r="17" spans="1:12" ht="15">
      <c r="A17" s="120" t="s">
        <v>754</v>
      </c>
      <c r="B17" s="249" t="s">
        <v>756</v>
      </c>
      <c r="C17" s="120" t="s">
        <v>499</v>
      </c>
      <c r="D17" s="120" t="s">
        <v>500</v>
      </c>
      <c r="E17" s="120" t="s">
        <v>501</v>
      </c>
      <c r="F17" s="77"/>
      <c r="I17" s="77"/>
      <c r="J17" s="111" t="s">
        <v>498</v>
      </c>
      <c r="K17" s="115">
        <v>3600</v>
      </c>
      <c r="L17" s="77"/>
    </row>
    <row r="18" spans="1:12" ht="15">
      <c r="A18" s="115">
        <f>MOD(280.46645 + T * ( 36000.76983 + T * 0.0003032 ),DEGSinCIRCLE)</f>
        <v>84.377490039911663</v>
      </c>
      <c r="B18" s="115">
        <f>RADIANS(357.5291 + T * ( 35999.0503 - T* ( 0.0001559 - 0.00000048 * T )))</f>
        <v>-28.596600564644916</v>
      </c>
      <c r="C18" s="115">
        <f>1.9146 - T * ( 0.004817 + T * 0.000014 )</f>
        <v>1.9148670390418172</v>
      </c>
      <c r="D18" s="115">
        <f>0.019993 - T * 0.000101</f>
        <v>1.999860001872188E-2</v>
      </c>
      <c r="E18" s="115">
        <f>0.00029</f>
        <v>2.9E-4</v>
      </c>
      <c r="F18" s="77"/>
      <c r="J18" t="s">
        <v>658</v>
      </c>
      <c r="K18" s="115">
        <v>3600000</v>
      </c>
    </row>
    <row r="19" spans="1:12" ht="15">
      <c r="A19" s="120" t="s">
        <v>757</v>
      </c>
      <c r="B19" s="249" t="s">
        <v>758</v>
      </c>
      <c r="C19" s="77"/>
      <c r="D19" s="77"/>
      <c r="E19" s="77"/>
      <c r="F19" s="77"/>
      <c r="I19" s="77"/>
      <c r="J19" s="111" t="s">
        <v>502</v>
      </c>
      <c r="K19" s="115">
        <v>60</v>
      </c>
      <c r="L19" s="77"/>
    </row>
    <row r="20" spans="1:12" ht="15">
      <c r="A20" s="115">
        <f>c_1*SIN(Sun_anom) + c_2*SIN(2*Sun_anom) + c_3*SIN(3*Sun_anom)</f>
        <v>0.59469466701302443</v>
      </c>
      <c r="B20" s="115">
        <f>RADIANS(MOD(L_Sun_deg +Eq_of_ctr,DEGSinCIRCLE))</f>
        <v>1.4830443957486088</v>
      </c>
      <c r="C20" s="77"/>
      <c r="D20" s="77"/>
      <c r="E20" s="77"/>
      <c r="F20" s="77"/>
      <c r="I20" s="109"/>
      <c r="J20" s="111" t="s">
        <v>503</v>
      </c>
      <c r="K20" s="115">
        <v>60</v>
      </c>
      <c r="L20" s="77"/>
    </row>
    <row r="21" spans="1:12" ht="15">
      <c r="A21" s="77"/>
      <c r="B21" s="77"/>
      <c r="C21" s="77"/>
      <c r="D21" s="77"/>
      <c r="E21" s="77"/>
      <c r="F21" s="77"/>
      <c r="I21" s="77"/>
      <c r="J21" s="111" t="s">
        <v>504</v>
      </c>
      <c r="K21" s="115">
        <v>360</v>
      </c>
      <c r="L21" s="109"/>
    </row>
    <row r="22" spans="1:12" ht="15">
      <c r="A22" s="133"/>
      <c r="B22" s="134" t="s">
        <v>472</v>
      </c>
      <c r="C22" s="133"/>
      <c r="D22" s="133"/>
      <c r="E22" s="133"/>
      <c r="F22" s="77"/>
      <c r="I22" s="77"/>
      <c r="J22" s="111" t="s">
        <v>505</v>
      </c>
      <c r="K22" s="115">
        <v>1752</v>
      </c>
      <c r="L22" s="113" t="s">
        <v>506</v>
      </c>
    </row>
    <row r="23" spans="1:12" ht="15">
      <c r="A23" s="120" t="s">
        <v>755</v>
      </c>
      <c r="B23" s="120" t="s">
        <v>507</v>
      </c>
      <c r="C23" s="120" t="s">
        <v>508</v>
      </c>
      <c r="D23" s="111" t="s">
        <v>509</v>
      </c>
      <c r="E23" s="111" t="s">
        <v>510</v>
      </c>
      <c r="F23" s="77"/>
      <c r="G23" s="77"/>
      <c r="J23" s="111" t="s">
        <v>545</v>
      </c>
      <c r="K23" s="115">
        <v>149597870</v>
      </c>
    </row>
    <row r="24" spans="1:12" ht="15">
      <c r="A24" s="119">
        <f>RADIANS( L_Sun_deg )</f>
        <v>1.4726650157651802</v>
      </c>
      <c r="B24" s="119">
        <f>RADIANS( 218.3165  +  481267.8813 * T)</f>
        <v>-461.91766113417441</v>
      </c>
      <c r="C24" s="119">
        <f>RADIANS( 125.04452 -  1934.136261 * T)</f>
        <v>4.0541226374639239</v>
      </c>
      <c r="D24" s="119">
        <f>(-17.2*SIN(Omega) - 1.32*SIN(2*L_Sun_rad) - 0.23*SIN(2*L_Moon) + 0.21*SIN(2*Omega))/SECSinDEGREE</f>
        <v>3.7775719930310471E-3</v>
      </c>
      <c r="E24" s="126">
        <f>RADIANS(d_Psi)</f>
        <v>6.5931069009516068E-5</v>
      </c>
      <c r="F24" s="77"/>
      <c r="G24" s="77"/>
      <c r="J24" s="111" t="s">
        <v>541</v>
      </c>
      <c r="K24" s="115">
        <v>6378.14</v>
      </c>
      <c r="L24" t="s">
        <v>546</v>
      </c>
    </row>
    <row r="25" spans="1:12">
      <c r="A25" s="120" t="s">
        <v>511</v>
      </c>
      <c r="B25" s="120" t="s">
        <v>512</v>
      </c>
      <c r="C25" s="120" t="s">
        <v>513</v>
      </c>
      <c r="D25" s="120" t="s">
        <v>514</v>
      </c>
      <c r="E25" s="120" t="s">
        <v>475</v>
      </c>
      <c r="F25" s="77"/>
    </row>
    <row r="26" spans="1:12" ht="15">
      <c r="A26" s="119">
        <f>RADIANS( 23.4392911  + ( T * ( - 46.815 + T * ( - 0.00059 + 0.001813*T ) )) / SECSinDEGREE )</f>
        <v>0.40910538828730142</v>
      </c>
      <c r="B26" s="127">
        <f>(9.2*COS(Omega) + 0.57*COS(2*L_Sun_rad) + 0.1*COS(2*L_Moon) - 0.09*COS(2*Omega))/SECSinDEGREE</f>
        <v>-1.6851728590566899E-3</v>
      </c>
      <c r="C26" s="127">
        <f>RADIANS(d_Eps)</f>
        <v>-2.9411814855785583E-5</v>
      </c>
      <c r="D26" s="127">
        <f>Eps0+Δ_Eps</f>
        <v>0.40907597647244565</v>
      </c>
      <c r="E26" s="77"/>
      <c r="F26" s="77"/>
    </row>
    <row r="27" spans="1:12">
      <c r="A27" s="77"/>
      <c r="B27" s="77"/>
      <c r="C27" s="109"/>
      <c r="D27" s="109"/>
      <c r="E27" s="109"/>
      <c r="I27" s="125" t="s">
        <v>533</v>
      </c>
      <c r="K27" s="77"/>
      <c r="L27" s="113"/>
    </row>
    <row r="28" spans="1:12" ht="14.25">
      <c r="A28" s="133"/>
      <c r="B28" s="134" t="s">
        <v>80</v>
      </c>
      <c r="C28" s="77"/>
      <c r="D28" s="77"/>
      <c r="E28" s="77"/>
      <c r="F28" s="77"/>
    </row>
    <row r="29" spans="1:12">
      <c r="A29" s="120" t="s">
        <v>14</v>
      </c>
      <c r="B29" s="120" t="s">
        <v>515</v>
      </c>
      <c r="C29" s="77"/>
      <c r="D29" s="77"/>
      <c r="E29" s="77"/>
      <c r="F29" s="77"/>
    </row>
    <row r="30" spans="1:12" ht="15">
      <c r="A30" s="115">
        <f>0.016708617  -  T * ( 0.000042037 + 0.0000001236*T )</f>
        <v>1.6710947392173929E-2</v>
      </c>
      <c r="B30" s="115">
        <f>RADIANS(MOD(102.93735  +  T * ( 1.71953 + 0.00046*T ),DEGSinCIRCLE))</f>
        <v>1.7949316981488102</v>
      </c>
      <c r="C30" s="77"/>
      <c r="D30" s="77"/>
      <c r="E30" s="77"/>
      <c r="F30" s="77"/>
    </row>
    <row r="33" spans="2:2">
      <c r="B33" s="216"/>
    </row>
  </sheetData>
  <sheetProtection sheet="1" objects="1" scenarios="1"/>
  <customSheetViews>
    <customSheetView guid="{CF7DD578-E3A2-43CE-B6A7-FBD754B1EE99}" scale="130" hiddenRows="1" hiddenColumns="1">
      <pageMargins left="0.7" right="0.7" top="0.75" bottom="0.75" header="0.3" footer="0.3"/>
      <pageSetup paperSize="9" orientation="portrait" horizontalDpi="0" verticalDpi="0" r:id="rId1"/>
    </customSheetView>
  </customSheetViews>
  <pageMargins left="0.7" right="0.7" top="0.75" bottom="0.75" header="0.3" footer="0.3"/>
  <pageSetup paperSize="9" orientation="portrait" horizontalDpi="0" verticalDpi="0"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21"/>
  <sheetViews>
    <sheetView zoomScale="145" zoomScaleNormal="145" workbookViewId="0">
      <selection activeCell="F20" sqref="F20"/>
    </sheetView>
  </sheetViews>
  <sheetFormatPr defaultColWidth="8.7109375" defaultRowHeight="12.6" customHeight="1"/>
  <cols>
    <col min="1" max="5" width="8.7109375" customWidth="1"/>
    <col min="6" max="6" width="11.140625" customWidth="1"/>
    <col min="7" max="13" width="8.7109375" customWidth="1"/>
  </cols>
  <sheetData>
    <row r="1" spans="1:12" ht="12.75">
      <c r="A1" s="139" t="s">
        <v>526</v>
      </c>
      <c r="D1" s="148" t="s">
        <v>531</v>
      </c>
      <c r="E1" s="73"/>
    </row>
    <row r="2" spans="1:12" ht="12.75">
      <c r="B2" s="152"/>
      <c r="C2" s="148"/>
      <c r="D2" s="148" t="s">
        <v>532</v>
      </c>
      <c r="E2" s="73"/>
      <c r="F2" s="73"/>
    </row>
    <row r="3" spans="1:12" ht="15">
      <c r="A3" s="114" t="s">
        <v>25</v>
      </c>
      <c r="B3" s="138">
        <f xml:space="preserve"> Year + (Month - 0.5)/12</f>
        <v>1994.4583333333333</v>
      </c>
    </row>
    <row r="4" spans="1:12" ht="14.25">
      <c r="A4" t="s">
        <v>520</v>
      </c>
      <c r="B4" t="s">
        <v>521</v>
      </c>
      <c r="C4" t="s">
        <v>527</v>
      </c>
      <c r="D4" t="s">
        <v>316</v>
      </c>
      <c r="E4" t="s">
        <v>522</v>
      </c>
      <c r="F4" s="137" t="s">
        <v>524</v>
      </c>
      <c r="H4" s="149" t="s">
        <v>523</v>
      </c>
      <c r="I4" s="150" t="s">
        <v>530</v>
      </c>
      <c r="J4" s="151"/>
      <c r="K4" s="149" t="s">
        <v>523</v>
      </c>
      <c r="L4" s="150" t="s">
        <v>530</v>
      </c>
    </row>
    <row r="5" spans="1:12" s="2" customFormat="1" ht="12.75">
      <c r="A5" s="2" t="s">
        <v>525</v>
      </c>
      <c r="B5" s="2" t="s">
        <v>20</v>
      </c>
      <c r="C5" s="2" t="s">
        <v>528</v>
      </c>
      <c r="F5" s="137"/>
      <c r="H5" s="2" t="s">
        <v>20</v>
      </c>
      <c r="I5" s="2" t="s">
        <v>529</v>
      </c>
      <c r="K5" s="2" t="s">
        <v>20</v>
      </c>
      <c r="L5" s="2" t="s">
        <v>529</v>
      </c>
    </row>
    <row r="6" spans="1:12" ht="15">
      <c r="A6" s="140">
        <v>-2000</v>
      </c>
      <c r="B6" s="140">
        <v>-500</v>
      </c>
      <c r="C6" s="140" t="b">
        <f>AND(A6&lt;=Y,Y&lt;=B6)</f>
        <v>0</v>
      </c>
      <c r="D6" s="140">
        <f>(Year-1820)/100</f>
        <v>1.74</v>
      </c>
      <c r="F6" s="141">
        <f>IF(C6,-20 + 32 * D6 *D6,0)</f>
        <v>0</v>
      </c>
      <c r="H6">
        <v>-1999</v>
      </c>
      <c r="I6" s="146">
        <v>46651.235199999996</v>
      </c>
      <c r="K6">
        <v>-1250</v>
      </c>
      <c r="L6" s="2">
        <v>30139.68</v>
      </c>
    </row>
    <row r="7" spans="1:12" ht="15">
      <c r="A7" s="140">
        <v>-500</v>
      </c>
      <c r="B7" s="140">
        <v>500</v>
      </c>
      <c r="C7" s="140" t="b">
        <f t="shared" ref="C7:C20" si="0">AND(A7&lt;Y,Y&lt;=B7)</f>
        <v>0</v>
      </c>
      <c r="D7" s="140">
        <f>Y/100</f>
        <v>19.944583333333334</v>
      </c>
      <c r="F7" s="141">
        <f>IF(C7,10583.6 + D7*(-1014.41 + D7*(33.78311 + D7*(-5.952053 + D7*(-0.1798452 + D7*(0.022174192 + 0.0090316521 * D7))))),0)</f>
        <v>0</v>
      </c>
      <c r="H7">
        <v>-499</v>
      </c>
      <c r="I7" s="146">
        <v>17184.831552348547</v>
      </c>
      <c r="K7">
        <v>0</v>
      </c>
      <c r="L7" s="2">
        <f>IF(I7,10583.6 + J7*(-1014.41 + J7*(33.78311 + J7*(-5.952053 + J7*(-0.1798452 + J7*(0.022174192 + 0.0090316521 * J7))))),0)</f>
        <v>10583.6</v>
      </c>
    </row>
    <row r="8" spans="1:12" ht="15">
      <c r="A8" s="140">
        <v>500</v>
      </c>
      <c r="B8" s="140">
        <v>1600</v>
      </c>
      <c r="C8" s="140" t="b">
        <f t="shared" si="0"/>
        <v>0</v>
      </c>
      <c r="D8" s="140">
        <f>(Y-1000)/100</f>
        <v>9.9445833333333322</v>
      </c>
      <c r="F8" s="141">
        <f>IF(C8,1574.2 + D8*(-556.01 + D8*(71.23472 + D8*(0.319781 + D8*(-0.8503463 + D8*(-0.005050998 + 0.0083572073 * D8))))),0)</f>
        <v>0</v>
      </c>
      <c r="H8">
        <v>501</v>
      </c>
      <c r="I8" s="146">
        <v>5699.7171942322502</v>
      </c>
      <c r="K8">
        <v>1000</v>
      </c>
      <c r="L8" s="145">
        <v>1572.1159642549453</v>
      </c>
    </row>
    <row r="9" spans="1:12" ht="15">
      <c r="A9" s="140">
        <v>1600</v>
      </c>
      <c r="B9" s="140">
        <v>1700</v>
      </c>
      <c r="C9" s="140" t="b">
        <f t="shared" si="0"/>
        <v>0</v>
      </c>
      <c r="E9" s="140">
        <f>Y-1600</f>
        <v>394.45833333333326</v>
      </c>
      <c r="F9" s="141">
        <f>IF(C9,120 + E9*(-0.9808 + E9*(-0.01532 + E9 / 7129)),0)</f>
        <v>0</v>
      </c>
      <c r="H9">
        <v>1601</v>
      </c>
      <c r="I9" s="146">
        <v>118.96186861631929</v>
      </c>
      <c r="K9">
        <v>1650</v>
      </c>
      <c r="L9" s="145">
        <v>49.647043238182079</v>
      </c>
    </row>
    <row r="10" spans="1:12" ht="15">
      <c r="A10" s="140">
        <v>1700</v>
      </c>
      <c r="B10" s="140">
        <v>1800</v>
      </c>
      <c r="C10" s="140" t="b">
        <f t="shared" si="0"/>
        <v>0</v>
      </c>
      <c r="E10" s="140">
        <f>Y-1700</f>
        <v>294.45833333333326</v>
      </c>
      <c r="F10" s="141">
        <f>IF(C10,8.83 + E10*(0.1603 + E10*(-0.0059285 + E10*(0.00013336 - E10 / 1174000))),0)</f>
        <v>0</v>
      </c>
      <c r="H10">
        <v>1701</v>
      </c>
      <c r="I10" s="146">
        <v>8.9906960638202307</v>
      </c>
      <c r="K10">
        <v>1750</v>
      </c>
      <c r="L10" s="145">
        <v>13.423409288131323</v>
      </c>
    </row>
    <row r="11" spans="1:12" ht="15">
      <c r="A11" s="140">
        <v>1800</v>
      </c>
      <c r="B11" s="140">
        <v>1860</v>
      </c>
      <c r="C11" s="140" t="b">
        <f t="shared" si="0"/>
        <v>0</v>
      </c>
      <c r="E11" s="140">
        <f>Y-1800</f>
        <v>194.45833333333326</v>
      </c>
      <c r="F11" s="141">
        <f>IF(C11,13.72 + E11*(-0.332447 + E11*(0.0068612 + E11*(0.0041116 + E11*(-0.00037436 + E11*(0.0000121272 + E11*(-0.0000001699 + 0.000000000875 * E11)))))),0)</f>
        <v>0</v>
      </c>
      <c r="H11">
        <v>1801</v>
      </c>
      <c r="I11" s="146">
        <v>13.285266212991536</v>
      </c>
      <c r="K11">
        <v>1830</v>
      </c>
      <c r="L11" s="145">
        <v>7.5095798183272571</v>
      </c>
    </row>
    <row r="12" spans="1:12" ht="15">
      <c r="A12" s="140">
        <v>1860</v>
      </c>
      <c r="B12" s="140">
        <v>1900</v>
      </c>
      <c r="C12" s="140" t="b">
        <f t="shared" si="0"/>
        <v>0</v>
      </c>
      <c r="E12" s="140">
        <f>Y-1860</f>
        <v>134.45833333333326</v>
      </c>
      <c r="F12" s="141">
        <f>IF(C12,7.62 + E12*(0.5737 + E12*(-0.251754 + E12*(0.01680668 + E12*(-0.0004473624 + E12 / 233174)))),0)</f>
        <v>0</v>
      </c>
      <c r="H12">
        <v>1861</v>
      </c>
      <c r="I12" s="146">
        <v>7.9629084054173047</v>
      </c>
      <c r="K12">
        <v>1880</v>
      </c>
      <c r="L12" s="145">
        <v>-5.0848402845077265</v>
      </c>
    </row>
    <row r="13" spans="1:12" ht="15">
      <c r="A13" s="140">
        <v>1900</v>
      </c>
      <c r="B13" s="140">
        <v>1920</v>
      </c>
      <c r="C13" s="140" t="b">
        <f t="shared" si="0"/>
        <v>0</v>
      </c>
      <c r="E13" s="140">
        <f>Y-1900</f>
        <v>94.458333333333258</v>
      </c>
      <c r="F13" s="141">
        <f>IF(C13,-2.79 + E13*(1.494119 + E13*(-0.0598939 + E13*(0.0061966 - 0.000197 * E13))),0)</f>
        <v>0</v>
      </c>
      <c r="H13">
        <v>1901</v>
      </c>
      <c r="I13" s="146">
        <v>-1.2918431282701737</v>
      </c>
      <c r="K13">
        <v>1910</v>
      </c>
      <c r="L13" s="145">
        <v>10.90211265776367</v>
      </c>
    </row>
    <row r="14" spans="1:12" ht="15">
      <c r="A14" s="140">
        <v>1920</v>
      </c>
      <c r="B14" s="140">
        <v>1941</v>
      </c>
      <c r="C14" s="140" t="b">
        <f t="shared" si="0"/>
        <v>0</v>
      </c>
      <c r="E14" s="140">
        <f>Y-1920</f>
        <v>74.458333333333258</v>
      </c>
      <c r="F14" s="141">
        <f>IF(C14,21.2 + E14*(0.84493 + E14*(-0.0761 + 0.0020936 * E14)),0)</f>
        <v>0</v>
      </c>
      <c r="H14">
        <v>1921</v>
      </c>
      <c r="I14" s="146">
        <v>21.999927987557921</v>
      </c>
      <c r="K14">
        <v>1930</v>
      </c>
      <c r="L14" s="145">
        <v>24.1127699671875</v>
      </c>
    </row>
    <row r="15" spans="1:12" ht="15">
      <c r="A15" s="140">
        <v>1941</v>
      </c>
      <c r="B15" s="140">
        <v>1961</v>
      </c>
      <c r="C15" s="140" t="b">
        <f t="shared" si="0"/>
        <v>0</v>
      </c>
      <c r="E15" s="140">
        <f>Y-1950</f>
        <v>44.458333333333258</v>
      </c>
      <c r="F15" s="141">
        <f>IF(C15,29.07 + E15*(0.407 + E15*(-1/233 + E15 / 2547)),0)</f>
        <v>0</v>
      </c>
      <c r="H15">
        <v>1942</v>
      </c>
      <c r="I15" s="146">
        <v>25.361237811582484</v>
      </c>
      <c r="K15">
        <v>1951</v>
      </c>
      <c r="L15" s="145">
        <v>29.62253138504169</v>
      </c>
    </row>
    <row r="16" spans="1:12" ht="15">
      <c r="A16" s="140">
        <v>1961</v>
      </c>
      <c r="B16" s="140">
        <v>1986</v>
      </c>
      <c r="C16" s="140" t="b">
        <f t="shared" si="0"/>
        <v>0</v>
      </c>
      <c r="E16" s="140">
        <f>Y-1975</f>
        <v>19.458333333333258</v>
      </c>
      <c r="F16" s="142">
        <f>IF(C16,45.45 + E16*(1.067 + E16*(-1/260 - E16 / 718)),0)</f>
        <v>0</v>
      </c>
      <c r="H16">
        <v>1962</v>
      </c>
      <c r="I16" s="146">
        <v>34.008179097016423</v>
      </c>
      <c r="K16">
        <v>1969</v>
      </c>
      <c r="L16" s="145">
        <v>39.574311229443438</v>
      </c>
    </row>
    <row r="17" spans="1:12" ht="15">
      <c r="A17" s="140">
        <v>1986</v>
      </c>
      <c r="B17" s="140">
        <v>2005</v>
      </c>
      <c r="C17" s="140" t="b">
        <f t="shared" si="0"/>
        <v>1</v>
      </c>
      <c r="E17" s="140">
        <f>Y-2000</f>
        <v>-5.5416666666667425</v>
      </c>
      <c r="F17" s="142">
        <f>IF(C17,63.86 + E17*(0.3345 + E17*(-0.060374 + E17*(0.0017275 + E17*(0.000651814 + 0.00002373599 * E17)))),0)</f>
        <v>60.34890587807319</v>
      </c>
      <c r="H17">
        <v>1987</v>
      </c>
      <c r="I17" s="146">
        <v>55.334847756523942</v>
      </c>
      <c r="K17">
        <v>1996</v>
      </c>
      <c r="L17" s="145">
        <v>61.869491442453594</v>
      </c>
    </row>
    <row r="18" spans="1:12" ht="15">
      <c r="A18" s="140">
        <v>2005</v>
      </c>
      <c r="B18" s="140">
        <v>2050</v>
      </c>
      <c r="C18" s="140" t="b">
        <f t="shared" si="0"/>
        <v>0</v>
      </c>
      <c r="E18" s="140">
        <f>Y-2000</f>
        <v>-5.5416666666667425</v>
      </c>
      <c r="F18" s="141">
        <f>IF(C18,62.92 + E18*(0.32217 + 0.005589 * E18),0)</f>
        <v>0</v>
      </c>
      <c r="H18">
        <v>2006</v>
      </c>
      <c r="I18" s="146">
        <v>65.07045195312503</v>
      </c>
      <c r="K18">
        <v>2028</v>
      </c>
      <c r="L18" s="145">
        <v>76.561504703124996</v>
      </c>
    </row>
    <row r="19" spans="1:12" ht="15">
      <c r="A19" s="140">
        <v>2050</v>
      </c>
      <c r="B19" s="140">
        <v>2150</v>
      </c>
      <c r="C19" s="140" t="b">
        <f t="shared" si="0"/>
        <v>0</v>
      </c>
      <c r="F19" s="143">
        <f xml:space="preserve"> IF(C19,-20 + 32 * ((Y-1820)/100)^2 - 0.5628 * (2150 - Y),0)</f>
        <v>0</v>
      </c>
      <c r="H19">
        <v>2051</v>
      </c>
      <c r="I19" s="146">
        <v>95.123055555555226</v>
      </c>
      <c r="K19">
        <v>2100</v>
      </c>
      <c r="L19" s="145">
        <v>203.62350000000001</v>
      </c>
    </row>
    <row r="20" spans="1:12" ht="15">
      <c r="A20" s="140">
        <v>2150</v>
      </c>
      <c r="B20" s="140">
        <v>3000</v>
      </c>
      <c r="C20" s="140" t="b">
        <f t="shared" si="0"/>
        <v>0</v>
      </c>
      <c r="D20" s="144">
        <f xml:space="preserve"> (Year-1820)/100</f>
        <v>1.74</v>
      </c>
      <c r="F20" s="143">
        <f xml:space="preserve"> IF(C20,-20 + 32 * D20 * D20,0)</f>
        <v>0</v>
      </c>
      <c r="H20">
        <v>2151</v>
      </c>
      <c r="I20" s="147">
        <v>330.59520000000003</v>
      </c>
      <c r="K20">
        <v>2500</v>
      </c>
      <c r="L20" s="145">
        <v>1459.6799999999998</v>
      </c>
    </row>
    <row r="21" spans="1:12" ht="12.75">
      <c r="F21" s="136"/>
      <c r="H21">
        <v>2999</v>
      </c>
      <c r="I21" s="147">
        <v>4428.1311999999998</v>
      </c>
    </row>
  </sheetData>
  <sheetProtection sheet="1" objects="1" scenarios="1"/>
  <customSheetViews>
    <customSheetView guid="{CF7DD578-E3A2-43CE-B6A7-FBD754B1EE99}" scale="145" topLeftCell="H1">
      <selection activeCell="P8" sqref="P8"/>
      <pageMargins left="0.7" right="0.7" top="0.75" bottom="0.75" header="0.3" footer="0.3"/>
      <pageSetup paperSize="9" orientation="portrait" horizontalDpi="0" verticalDpi="0" r:id="rId1"/>
    </customSheetView>
  </customSheetViews>
  <pageMargins left="0.7" right="0.7" top="0.75" bottom="0.75" header="0.3" footer="0.3"/>
  <pageSetup paperSize="9" orientation="portrait" horizontalDpi="0" verticalDpi="0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68"/>
  <sheetViews>
    <sheetView defaultGridColor="0" topLeftCell="A34" colorId="8" zoomScale="115" zoomScaleNormal="115" workbookViewId="0">
      <selection activeCell="A6" sqref="A6"/>
    </sheetView>
  </sheetViews>
  <sheetFormatPr defaultColWidth="9.28515625" defaultRowHeight="12.75"/>
  <cols>
    <col min="1" max="1" width="13.140625" customWidth="1"/>
    <col min="2" max="2" width="8.42578125" customWidth="1"/>
    <col min="3" max="3" width="13.7109375" customWidth="1"/>
    <col min="4" max="4" width="13.42578125" customWidth="1"/>
    <col min="5" max="6" width="8.7109375" customWidth="1"/>
    <col min="7" max="7" width="13" customWidth="1"/>
    <col min="8" max="8" width="12.42578125" customWidth="1"/>
    <col min="9" max="10" width="9.28515625" customWidth="1"/>
    <col min="11" max="11" width="8.85546875" customWidth="1"/>
    <col min="12" max="12" width="10" customWidth="1"/>
    <col min="13" max="13" width="10.140625" customWidth="1"/>
    <col min="14" max="14" width="11.42578125" customWidth="1"/>
    <col min="15" max="15" width="11.5703125" customWidth="1"/>
    <col min="16" max="17" width="10" customWidth="1"/>
    <col min="18" max="18" width="13.85546875" bestFit="1" customWidth="1"/>
    <col min="19" max="19" width="13.85546875" customWidth="1"/>
    <col min="20" max="20" width="13.5703125" customWidth="1"/>
    <col min="21" max="21" width="9.28515625" customWidth="1"/>
    <col min="22" max="22" width="15" customWidth="1"/>
    <col min="23" max="23" width="15.5703125" customWidth="1"/>
    <col min="24" max="28" width="9.28515625" customWidth="1"/>
  </cols>
  <sheetData>
    <row r="1" spans="1:23" ht="12.6" customHeight="1">
      <c r="A1" s="218"/>
      <c r="B1" s="218"/>
      <c r="C1" s="244" t="str">
        <f>"Epoch"</f>
        <v>Epoch</v>
      </c>
      <c r="D1" s="246" t="s">
        <v>28</v>
      </c>
      <c r="E1" s="222"/>
      <c r="F1" s="224"/>
      <c r="G1" s="77"/>
      <c r="H1" s="114"/>
      <c r="I1" s="109"/>
      <c r="J1" s="109"/>
      <c r="K1" s="109"/>
      <c r="L1" s="2"/>
      <c r="M1" s="109"/>
      <c r="N1" s="109"/>
      <c r="O1" s="109"/>
      <c r="P1" s="109"/>
      <c r="Q1" s="109"/>
      <c r="R1" s="109"/>
      <c r="S1" s="2"/>
      <c r="T1" s="109"/>
      <c r="V1" s="199" t="str">
        <f>"Epoch"</f>
        <v>Epoch</v>
      </c>
      <c r="W1" s="198" t="s">
        <v>659</v>
      </c>
    </row>
    <row r="2" spans="1:23" ht="12.6" customHeight="1">
      <c r="A2" s="218"/>
      <c r="B2" s="218"/>
      <c r="C2" s="245" t="s">
        <v>31</v>
      </c>
      <c r="D2" s="247" t="s">
        <v>28</v>
      </c>
      <c r="E2" s="223" t="s">
        <v>29</v>
      </c>
      <c r="F2" s="225" t="s">
        <v>30</v>
      </c>
      <c r="G2" s="109" t="s">
        <v>748</v>
      </c>
      <c r="H2" s="148" t="s">
        <v>749</v>
      </c>
      <c r="I2" s="111"/>
      <c r="J2" s="111"/>
      <c r="K2" s="111"/>
      <c r="L2" s="114" t="s">
        <v>750</v>
      </c>
      <c r="M2" s="113" t="s">
        <v>77</v>
      </c>
      <c r="N2" s="112" t="s">
        <v>751</v>
      </c>
      <c r="O2" s="112" t="s">
        <v>752</v>
      </c>
      <c r="P2" s="112" t="s">
        <v>80</v>
      </c>
      <c r="Q2" s="112" t="s">
        <v>80</v>
      </c>
      <c r="R2" s="111"/>
      <c r="S2" s="111"/>
      <c r="T2" s="111"/>
      <c r="V2" s="200" t="s">
        <v>31</v>
      </c>
      <c r="W2" s="215" t="s">
        <v>28</v>
      </c>
    </row>
    <row r="3" spans="1:23" ht="12.6" customHeight="1">
      <c r="A3" s="186" t="s">
        <v>669</v>
      </c>
      <c r="B3" s="136" t="s">
        <v>670</v>
      </c>
      <c r="C3" s="79" t="s">
        <v>664</v>
      </c>
      <c r="D3" s="79" t="s">
        <v>665</v>
      </c>
      <c r="E3" s="114" t="s">
        <v>666</v>
      </c>
      <c r="F3" s="114" t="s">
        <v>35</v>
      </c>
      <c r="G3" s="79" t="s">
        <v>667</v>
      </c>
      <c r="H3" s="79" t="s">
        <v>668</v>
      </c>
      <c r="I3" s="114" t="s">
        <v>663</v>
      </c>
      <c r="J3" s="114" t="s">
        <v>661</v>
      </c>
      <c r="K3" s="114" t="s">
        <v>662</v>
      </c>
      <c r="L3" s="112" t="s">
        <v>667</v>
      </c>
      <c r="M3" s="79" t="s">
        <v>668</v>
      </c>
      <c r="N3" s="114" t="s">
        <v>473</v>
      </c>
      <c r="O3" s="114" t="s">
        <v>474</v>
      </c>
      <c r="P3" s="114" t="s">
        <v>473</v>
      </c>
      <c r="Q3" s="114" t="s">
        <v>474</v>
      </c>
      <c r="R3" s="79" t="s">
        <v>745</v>
      </c>
      <c r="S3" s="79" t="s">
        <v>746</v>
      </c>
      <c r="T3" s="79" t="s">
        <v>747</v>
      </c>
      <c r="V3" s="114" t="s">
        <v>33</v>
      </c>
      <c r="W3" s="114" t="s">
        <v>34</v>
      </c>
    </row>
    <row r="4" spans="1:23" ht="15">
      <c r="A4" s="197" t="str">
        <f>Locator!A9</f>
        <v>Acamar</v>
      </c>
      <c r="B4" s="5">
        <v>13847</v>
      </c>
      <c r="C4" s="203">
        <v>44.565353531250004</v>
      </c>
      <c r="D4" s="203">
        <v>-40.304681298611108</v>
      </c>
      <c r="E4" s="1">
        <v>-52.89</v>
      </c>
      <c r="F4" s="1">
        <v>21.98</v>
      </c>
      <c r="G4" s="206">
        <f t="shared" ref="G4:G35" si="0">RADIANS(C4+E4/MASinDEGREE*T*YEARSinCENTURY)</f>
        <v>0.77781357316366728</v>
      </c>
      <c r="H4" s="126">
        <f t="shared" ref="H4:H35" si="1">RADIANS(D4+F4/MASinDEGREE*T*YEARSinCENTURY)</f>
        <v>-0.70344998346879606</v>
      </c>
      <c r="I4" s="207">
        <f t="shared" ref="I4:I35" si="2">COS( H4 ) * SIN( G4 + Zeta )</f>
        <v>0.53480792034660529</v>
      </c>
      <c r="J4" s="207">
        <f t="shared" ref="J4:J35" si="3">COS( Theta ) * COS( H4 ) * COS( G4 + Zeta )  -  SIN( Theta ) * SIN( H4 )</f>
        <v>0.54330780597879424</v>
      </c>
      <c r="K4" s="208">
        <f t="shared" ref="K4:K35" si="4">SIN( Theta ) * COS( H4 ) * COS( G4 + Zeta )  +  COS( Theta ) * SIN( H4 )</f>
        <v>-0.64714535948042451</v>
      </c>
      <c r="L4" s="210">
        <f t="shared" ref="L4:L35" si="5" xml:space="preserve"> ATAN2( J4,I4 ) +  Z</f>
        <v>0.77689439234450697</v>
      </c>
      <c r="M4" s="116">
        <f t="shared" ref="M4:M35" si="6">ASIN( K4 )</f>
        <v>-0.70383401224088127</v>
      </c>
      <c r="N4" s="116">
        <f t="shared" ref="N4:N35" si="7">(COS(Eps)+SIN(Eps)*SIN(L4)*TAN(M4))*Δ_Psi-COS(L4)*TAN(M4)*Δ_Eps</f>
        <v>2.7080751656375703E-5</v>
      </c>
      <c r="O4" s="116">
        <f t="shared" ref="O4:O35" si="8">SIN(Eps)*COS(L4)*Δ_Psi+SIN(L4)*Δ_Eps</f>
        <v>-1.9188959159587482E-6</v>
      </c>
      <c r="P4" s="116">
        <f t="shared" ref="P4:P35" si="9" xml:space="preserve"> ( -1*KAPPA * ( COS(L4)*COS(Sun_True_Lng)*COS(Eps)+SIN(L4)*SIN(Sun_True_Lng))/ COS( M4 )) + (e * KAPPA *  (COS(L4)*COS(p)*COS(Eps)+SIN(L4)*SIN(p)))/ COS( M4 )</f>
        <v>-9.7325328323758E-5</v>
      </c>
      <c r="Q4" s="116">
        <f t="shared" ref="Q4:Q35" si="10">(-1* KAPPA * (COS(Sun_True_Lng)*COS(Eps)*(TAN(Eps)*COS(M4)-SIN(L4)*SIN(M4))+COS(L4)*SIN(M4)*SIN(Sun_True_Lng)))  +
(e * KAPPA * (COS(p)*COS(Eps)*(TAN(Eps)*COS(M4)-SIN(L4)*SIN(M4))+COS(L4)*SIN(M4)*SIN(p)))</f>
        <v>3.8399876473616581E-5</v>
      </c>
      <c r="R4" s="206">
        <f t="shared" ref="R4:R35" si="11">MOD(DEGREES(P4+N4+L4),DEGSinCIRCLE)</f>
        <v>44.508745090944217</v>
      </c>
      <c r="S4" s="206">
        <f t="shared" ref="S4:S35" si="12">DEGSinCIRCLE-R4</f>
        <v>315.49125490905578</v>
      </c>
      <c r="T4" s="206">
        <f t="shared" ref="T4:T35" si="13">DEGREES(Q4+O4+M4)</f>
        <v>-40.324628172943164</v>
      </c>
      <c r="V4" s="203">
        <v>44.565482083333336</v>
      </c>
      <c r="W4" s="203">
        <v>-40.304734722222221</v>
      </c>
    </row>
    <row r="5" spans="1:23" ht="15">
      <c r="A5" s="197" t="str">
        <f>Locator!A10</f>
        <v>ACHERNAR</v>
      </c>
      <c r="B5" s="5">
        <v>7588</v>
      </c>
      <c r="C5" s="203">
        <v>24.428343541666667</v>
      </c>
      <c r="D5" s="203">
        <v>-57.236752666666668</v>
      </c>
      <c r="E5" s="1">
        <v>87</v>
      </c>
      <c r="F5" s="1">
        <v>-38.24</v>
      </c>
      <c r="G5" s="206">
        <f t="shared" si="0"/>
        <v>0.42635268697656303</v>
      </c>
      <c r="H5" s="126">
        <f t="shared" si="1"/>
        <v>-0.99896875925933404</v>
      </c>
      <c r="I5" s="207">
        <f t="shared" si="2"/>
        <v>0.22349675623473353</v>
      </c>
      <c r="J5" s="207">
        <f t="shared" si="3"/>
        <v>0.49240985064929527</v>
      </c>
      <c r="K5" s="208">
        <f t="shared" si="4"/>
        <v>-0.84117877941380026</v>
      </c>
      <c r="L5" s="210">
        <f t="shared" si="5"/>
        <v>0.42545891932648328</v>
      </c>
      <c r="M5" s="116">
        <f t="shared" si="6"/>
        <v>-0.99945940920465692</v>
      </c>
      <c r="N5" s="116">
        <f t="shared" si="7"/>
        <v>1.9806636664797007E-6</v>
      </c>
      <c r="O5" s="116">
        <f t="shared" si="8"/>
        <v>1.1747495914839212E-5</v>
      </c>
      <c r="P5" s="116">
        <f t="shared" si="9"/>
        <v>-8.8342279400014154E-5</v>
      </c>
      <c r="Q5" s="116">
        <f t="shared" si="10"/>
        <v>6.9754925447906293E-5</v>
      </c>
      <c r="R5" s="206">
        <f t="shared" si="11"/>
        <v>24.372052277511003</v>
      </c>
      <c r="S5" s="206">
        <f t="shared" si="12"/>
        <v>335.62794772248901</v>
      </c>
      <c r="T5" s="206">
        <f t="shared" si="13"/>
        <v>-57.260136197301364</v>
      </c>
      <c r="V5" s="203">
        <v>24.428132083333335</v>
      </c>
      <c r="W5" s="203">
        <v>-57.236659722222221</v>
      </c>
    </row>
    <row r="6" spans="1:23" ht="15">
      <c r="A6" s="197" t="str">
        <f>Locator!A11</f>
        <v>ACRUX</v>
      </c>
      <c r="B6" s="5">
        <v>60718</v>
      </c>
      <c r="C6" s="203">
        <v>186.64966874652777</v>
      </c>
      <c r="D6" s="203">
        <v>-63.099092784722224</v>
      </c>
      <c r="E6" s="1">
        <v>-35.83</v>
      </c>
      <c r="F6" s="1">
        <v>-14.86</v>
      </c>
      <c r="G6" s="206">
        <f t="shared" si="0"/>
        <v>3.2576522305244664</v>
      </c>
      <c r="H6" s="126">
        <f t="shared" si="1"/>
        <v>-1.1012865246653927</v>
      </c>
      <c r="I6" s="207">
        <f t="shared" si="2"/>
        <v>-5.2114646320230301E-2</v>
      </c>
      <c r="J6" s="207">
        <f t="shared" si="3"/>
        <v>-0.44991820818895056</v>
      </c>
      <c r="K6" s="208">
        <f t="shared" si="4"/>
        <v>-0.89154790649687543</v>
      </c>
      <c r="L6" s="210">
        <f t="shared" si="5"/>
        <v>-3.0268950919687088</v>
      </c>
      <c r="M6" s="116">
        <f t="shared" si="6"/>
        <v>-1.1007513247793255</v>
      </c>
      <c r="N6" s="116">
        <f t="shared" si="7"/>
        <v>1.239132018588819E-4</v>
      </c>
      <c r="O6" s="116">
        <f t="shared" si="8"/>
        <v>-2.2686471586393152E-5</v>
      </c>
      <c r="P6" s="116">
        <f t="shared" si="9"/>
        <v>4.2869155033244949E-5</v>
      </c>
      <c r="Q6" s="116">
        <f t="shared" si="10"/>
        <v>-8.7019709801988915E-5</v>
      </c>
      <c r="R6" s="206">
        <f t="shared" si="11"/>
        <v>186.58124212647701</v>
      </c>
      <c r="S6" s="206">
        <f t="shared" si="12"/>
        <v>173.41875787352299</v>
      </c>
      <c r="T6" s="206">
        <f t="shared" si="13"/>
        <v>-63.074690904469556</v>
      </c>
      <c r="V6" s="203">
        <v>186.64975583333333</v>
      </c>
      <c r="W6" s="203">
        <v>-63.099056666666669</v>
      </c>
    </row>
    <row r="7" spans="1:23" ht="15">
      <c r="A7" s="197" t="str">
        <f>Locator!A12</f>
        <v>ADHARA</v>
      </c>
      <c r="B7" s="5">
        <v>33579</v>
      </c>
      <c r="C7" s="203">
        <v>104.65645204166667</v>
      </c>
      <c r="D7" s="203">
        <v>-28.972086211805554</v>
      </c>
      <c r="E7" s="1">
        <v>3.24</v>
      </c>
      <c r="F7" s="1">
        <v>1.33</v>
      </c>
      <c r="G7" s="206">
        <f t="shared" si="0"/>
        <v>1.8265995844886762</v>
      </c>
      <c r="H7" s="126">
        <f t="shared" si="1"/>
        <v>-0.50565833131918658</v>
      </c>
      <c r="I7" s="207">
        <f t="shared" si="2"/>
        <v>0.84652535511020888</v>
      </c>
      <c r="J7" s="207">
        <f t="shared" si="3"/>
        <v>-0.2210944968191827</v>
      </c>
      <c r="K7" s="208">
        <f t="shared" si="4"/>
        <v>-0.48426443874375819</v>
      </c>
      <c r="L7" s="210">
        <f t="shared" si="5"/>
        <v>1.8256483347387709</v>
      </c>
      <c r="M7" s="116">
        <f t="shared" si="6"/>
        <v>-0.50552225519972205</v>
      </c>
      <c r="N7" s="116">
        <f t="shared" si="7"/>
        <v>5.0548576732517664E-5</v>
      </c>
      <c r="O7" s="116">
        <f t="shared" si="8"/>
        <v>-3.5073175009413883E-5</v>
      </c>
      <c r="P7" s="116">
        <f t="shared" si="9"/>
        <v>-1.0528875219844784E-4</v>
      </c>
      <c r="Q7" s="116">
        <f t="shared" si="10"/>
        <v>-1.894845655302923E-5</v>
      </c>
      <c r="R7" s="206">
        <f t="shared" si="11"/>
        <v>104.59880807459452</v>
      </c>
      <c r="S7" s="206">
        <f t="shared" si="12"/>
        <v>255.4011919254055</v>
      </c>
      <c r="T7" s="206">
        <f t="shared" si="13"/>
        <v>-28.967386884370345</v>
      </c>
      <c r="V7" s="203">
        <v>104.65644416666667</v>
      </c>
      <c r="W7" s="203">
        <v>-28.972089444444443</v>
      </c>
    </row>
    <row r="8" spans="1:23" ht="15">
      <c r="A8" s="197" t="str">
        <f>Locator!A13</f>
        <v>Aldebaran</v>
      </c>
      <c r="B8" s="5">
        <v>21421</v>
      </c>
      <c r="C8" s="203">
        <v>68.98015630208333</v>
      </c>
      <c r="D8" s="203">
        <v>16.509302437500001</v>
      </c>
      <c r="E8" s="1">
        <v>63.45</v>
      </c>
      <c r="F8" s="1">
        <v>-188.94</v>
      </c>
      <c r="G8" s="206">
        <f t="shared" si="0"/>
        <v>1.2039291404218377</v>
      </c>
      <c r="H8" s="126">
        <f t="shared" si="1"/>
        <v>0.28814676360940167</v>
      </c>
      <c r="I8" s="207">
        <f t="shared" si="2"/>
        <v>0.89475792114638686</v>
      </c>
      <c r="J8" s="207">
        <f t="shared" si="3"/>
        <v>0.3446125343805222</v>
      </c>
      <c r="K8" s="208">
        <f t="shared" si="4"/>
        <v>0.2839902528144751</v>
      </c>
      <c r="L8" s="210">
        <f t="shared" si="5"/>
        <v>1.2025403259627172</v>
      </c>
      <c r="M8" s="116">
        <f t="shared" si="6"/>
        <v>0.28795315712167285</v>
      </c>
      <c r="N8" s="116">
        <f t="shared" si="7"/>
        <v>7.0873655786539747E-5</v>
      </c>
      <c r="O8" s="116">
        <f t="shared" si="8"/>
        <v>-1.7999289431862044E-5</v>
      </c>
      <c r="P8" s="116">
        <f t="shared" si="9"/>
        <v>-9.7863647917278851E-5</v>
      </c>
      <c r="Q8" s="116">
        <f t="shared" si="10"/>
        <v>-1.120918513328728E-5</v>
      </c>
      <c r="R8" s="206">
        <f t="shared" si="11"/>
        <v>68.898938959311806</v>
      </c>
      <c r="S8" s="206">
        <f t="shared" si="12"/>
        <v>291.10106104068819</v>
      </c>
      <c r="T8" s="206">
        <f t="shared" si="13"/>
        <v>16.496827078220718</v>
      </c>
      <c r="V8" s="203">
        <v>68.980002083333332</v>
      </c>
      <c r="W8" s="203">
        <v>16.509761666666666</v>
      </c>
    </row>
    <row r="9" spans="1:23" ht="15">
      <c r="A9" s="197" t="str">
        <f>Locator!A14</f>
        <v>ALIOTH</v>
      </c>
      <c r="B9" s="5">
        <v>62956</v>
      </c>
      <c r="C9" s="203">
        <v>193.50707617013887</v>
      </c>
      <c r="D9" s="203">
        <v>55.95982302777778</v>
      </c>
      <c r="E9" s="1">
        <v>111.91</v>
      </c>
      <c r="F9" s="1">
        <v>-8.24</v>
      </c>
      <c r="G9" s="206">
        <f t="shared" si="0"/>
        <v>3.3773325968406351</v>
      </c>
      <c r="H9" s="126">
        <f t="shared" si="1"/>
        <v>0.97668338216625561</v>
      </c>
      <c r="I9" s="207">
        <f t="shared" si="2"/>
        <v>-0.13040476561669109</v>
      </c>
      <c r="J9" s="207">
        <f t="shared" si="3"/>
        <v>-0.54392598046837937</v>
      </c>
      <c r="K9" s="208">
        <f t="shared" si="4"/>
        <v>0.82893855313646025</v>
      </c>
      <c r="L9" s="210">
        <f t="shared" si="5"/>
        <v>-2.9069065725512369</v>
      </c>
      <c r="M9" s="116">
        <f t="shared" si="6"/>
        <v>0.97720732875378435</v>
      </c>
      <c r="N9" s="116">
        <f t="shared" si="7"/>
        <v>9.0601192804325614E-6</v>
      </c>
      <c r="O9" s="116">
        <f t="shared" si="8"/>
        <v>-1.8666608104356343E-5</v>
      </c>
      <c r="P9" s="116">
        <f t="shared" si="9"/>
        <v>5.4959133329445846E-5</v>
      </c>
      <c r="Q9" s="116">
        <f t="shared" si="10"/>
        <v>7.4871238874266757E-5</v>
      </c>
      <c r="R9" s="206">
        <f t="shared" si="11"/>
        <v>193.45018998695662</v>
      </c>
      <c r="S9" s="206">
        <f t="shared" si="12"/>
        <v>166.54981001304338</v>
      </c>
      <c r="T9" s="206">
        <f t="shared" si="13"/>
        <v>55.993075934977192</v>
      </c>
      <c r="V9" s="203">
        <v>193.50680416666665</v>
      </c>
      <c r="W9" s="203">
        <v>55.959843055555559</v>
      </c>
    </row>
    <row r="10" spans="1:23" ht="15">
      <c r="A10" s="202" t="str">
        <f>Locator!A15</f>
        <v>Alkaid</v>
      </c>
      <c r="B10" s="5">
        <v>67301</v>
      </c>
      <c r="C10" s="203">
        <v>206.88531465624999</v>
      </c>
      <c r="D10" s="203">
        <v>49.31326681597222</v>
      </c>
      <c r="E10" s="1">
        <v>-121.17</v>
      </c>
      <c r="F10" s="1">
        <v>-14.91</v>
      </c>
      <c r="G10" s="206">
        <f t="shared" si="0"/>
        <v>3.6108331719284465</v>
      </c>
      <c r="H10" s="126">
        <f t="shared" si="1"/>
        <v>0.86067927164662583</v>
      </c>
      <c r="I10" s="207">
        <f t="shared" si="2"/>
        <v>-0.29444473718750769</v>
      </c>
      <c r="J10" s="207">
        <f t="shared" si="3"/>
        <v>-0.58123153771409353</v>
      </c>
      <c r="K10" s="208">
        <f t="shared" si="4"/>
        <v>0.75859883753476032</v>
      </c>
      <c r="L10" s="210">
        <f t="shared" si="5"/>
        <v>-2.6733087130926365</v>
      </c>
      <c r="M10" s="116">
        <f t="shared" si="6"/>
        <v>0.86115993434592253</v>
      </c>
      <c r="N10" s="116">
        <f t="shared" si="7"/>
        <v>1.6152503750379772E-5</v>
      </c>
      <c r="O10" s="116">
        <f t="shared" si="8"/>
        <v>-1.0126407872189464E-5</v>
      </c>
      <c r="P10" s="116">
        <f t="shared" si="9"/>
        <v>7.885326872782714E-5</v>
      </c>
      <c r="Q10" s="116">
        <f t="shared" si="10"/>
        <v>6.0704452140061387E-5</v>
      </c>
      <c r="R10" s="206">
        <f t="shared" si="11"/>
        <v>206.83613683403482</v>
      </c>
      <c r="S10" s="206">
        <f t="shared" si="12"/>
        <v>153.16386316596518</v>
      </c>
      <c r="T10" s="206">
        <f t="shared" si="13"/>
        <v>49.343727632257</v>
      </c>
      <c r="V10" s="203">
        <v>206.88560916666665</v>
      </c>
      <c r="W10" s="203">
        <v>49.313303055555551</v>
      </c>
    </row>
    <row r="11" spans="1:23" ht="15">
      <c r="A11" s="197" t="str">
        <f>Locator!A16</f>
        <v>Al Na'ir</v>
      </c>
      <c r="B11" s="5">
        <v>109268</v>
      </c>
      <c r="C11" s="203">
        <v>332.05812626041666</v>
      </c>
      <c r="D11" s="203">
        <v>-46.960974267361117</v>
      </c>
      <c r="E11" s="1">
        <v>126.69</v>
      </c>
      <c r="F11" s="1">
        <v>-147.47</v>
      </c>
      <c r="G11" s="206">
        <f t="shared" si="0"/>
        <v>5.7955042057126303</v>
      </c>
      <c r="H11" s="126">
        <f t="shared" si="1"/>
        <v>-0.8196196567910663</v>
      </c>
      <c r="I11" s="207">
        <f t="shared" si="2"/>
        <v>-0.32017824340711232</v>
      </c>
      <c r="J11" s="207">
        <f t="shared" si="3"/>
        <v>0.60234247681024866</v>
      </c>
      <c r="K11" s="208">
        <f t="shared" si="4"/>
        <v>-0.73121093610450805</v>
      </c>
      <c r="L11" s="210">
        <f t="shared" si="5"/>
        <v>-0.4891918172675872</v>
      </c>
      <c r="M11" s="116">
        <f t="shared" si="6"/>
        <v>-0.82009543782396654</v>
      </c>
      <c r="N11" s="116">
        <f t="shared" si="7"/>
        <v>4.5871330627688607E-5</v>
      </c>
      <c r="O11" s="116">
        <f t="shared" si="8"/>
        <v>3.6970002373284898E-5</v>
      </c>
      <c r="P11" s="116">
        <f t="shared" si="9"/>
        <v>5.6293836616365301E-5</v>
      </c>
      <c r="Q11" s="116">
        <f t="shared" si="10"/>
        <v>6.3242083300758383E-5</v>
      </c>
      <c r="R11" s="206">
        <f t="shared" si="11"/>
        <v>331.97722713112859</v>
      </c>
      <c r="S11" s="206">
        <f t="shared" si="12"/>
        <v>28.022772868871414</v>
      </c>
      <c r="T11" s="206">
        <f t="shared" si="13"/>
        <v>-46.982265655681374</v>
      </c>
      <c r="V11" s="203">
        <v>332.05781833333333</v>
      </c>
      <c r="W11" s="203">
        <v>-46.960615833333335</v>
      </c>
    </row>
    <row r="12" spans="1:23" ht="15">
      <c r="A12" s="197" t="str">
        <f>Locator!A17</f>
        <v>Alnilam</v>
      </c>
      <c r="B12" s="5">
        <v>26311</v>
      </c>
      <c r="C12" s="203">
        <v>84.053388916666663</v>
      </c>
      <c r="D12" s="203">
        <v>-1.2019191180555555</v>
      </c>
      <c r="E12" s="1">
        <v>1.44</v>
      </c>
      <c r="F12" s="1">
        <v>-0.78</v>
      </c>
      <c r="G12" s="206">
        <f t="shared" si="0"/>
        <v>1.4670083453467213</v>
      </c>
      <c r="H12" s="126">
        <f t="shared" si="1"/>
        <v>-2.0977424985674099E-2</v>
      </c>
      <c r="I12" s="207">
        <f t="shared" si="2"/>
        <v>0.994335623924545</v>
      </c>
      <c r="J12" s="207">
        <f t="shared" si="3"/>
        <v>0.10418407288471025</v>
      </c>
      <c r="K12" s="208">
        <f t="shared" si="4"/>
        <v>-2.1032022055407856E-2</v>
      </c>
      <c r="L12" s="210">
        <f t="shared" si="5"/>
        <v>1.4657797615679786</v>
      </c>
      <c r="M12" s="116">
        <f t="shared" si="6"/>
        <v>-2.1033572935774757E-2</v>
      </c>
      <c r="N12" s="116">
        <f t="shared" si="7"/>
        <v>5.9877512823830428E-5</v>
      </c>
      <c r="O12" s="116">
        <f t="shared" si="8"/>
        <v>-2.650079520993789E-5</v>
      </c>
      <c r="P12" s="116">
        <f t="shared" si="9"/>
        <v>-9.7722036622981825E-5</v>
      </c>
      <c r="Q12" s="116">
        <f t="shared" si="10"/>
        <v>-3.569370488674299E-6</v>
      </c>
      <c r="R12" s="206">
        <f t="shared" si="11"/>
        <v>83.980825702045905</v>
      </c>
      <c r="S12" s="206">
        <f t="shared" si="12"/>
        <v>276.01917429795412</v>
      </c>
      <c r="T12" s="206">
        <f t="shared" si="13"/>
        <v>-1.2068578508842756</v>
      </c>
      <c r="V12" s="203">
        <v>84.053385416666657</v>
      </c>
      <c r="W12" s="203">
        <v>-1.2019172222222221</v>
      </c>
    </row>
    <row r="13" spans="1:23" ht="15">
      <c r="A13" s="197" t="str">
        <f>Locator!A18</f>
        <v>Alphard</v>
      </c>
      <c r="B13" s="5">
        <v>46390</v>
      </c>
      <c r="C13" s="203">
        <v>141.8968450659722</v>
      </c>
      <c r="D13" s="203">
        <v>-8.6585995173611128</v>
      </c>
      <c r="E13" s="1">
        <v>-15.23</v>
      </c>
      <c r="F13" s="1">
        <v>34.369999999999997</v>
      </c>
      <c r="G13" s="206">
        <f t="shared" si="0"/>
        <v>2.4765675539888066</v>
      </c>
      <c r="H13" s="126">
        <f t="shared" si="1"/>
        <v>-0.15112199408430368</v>
      </c>
      <c r="I13" s="207">
        <f t="shared" si="2"/>
        <v>0.61052804821363083</v>
      </c>
      <c r="J13" s="207">
        <f t="shared" si="3"/>
        <v>-0.77763548149103068</v>
      </c>
      <c r="K13" s="208">
        <f t="shared" si="4"/>
        <v>-0.15012847921253059</v>
      </c>
      <c r="L13" s="210">
        <f t="shared" si="5"/>
        <v>2.4753783087434953</v>
      </c>
      <c r="M13" s="116">
        <f t="shared" si="6"/>
        <v>-0.15069822351925277</v>
      </c>
      <c r="N13" s="116">
        <f t="shared" si="7"/>
        <v>6.1541093024864219E-5</v>
      </c>
      <c r="O13" s="116">
        <f t="shared" si="8"/>
        <v>-3.8794033818717603E-5</v>
      </c>
      <c r="P13" s="116">
        <f t="shared" si="9"/>
        <v>-5.4239452287379939E-5</v>
      </c>
      <c r="Q13" s="116">
        <f t="shared" si="10"/>
        <v>-1.5833887422231249E-5</v>
      </c>
      <c r="R13" s="206">
        <f t="shared" si="11"/>
        <v>141.82914814243171</v>
      </c>
      <c r="S13" s="206">
        <f t="shared" si="12"/>
        <v>218.17085185756829</v>
      </c>
      <c r="T13" s="206">
        <f t="shared" si="13"/>
        <v>-8.6375021371029828</v>
      </c>
      <c r="V13" s="203">
        <v>141.89688208333331</v>
      </c>
      <c r="W13" s="203">
        <v>-8.6586830555555565</v>
      </c>
    </row>
    <row r="14" spans="1:23" ht="15">
      <c r="A14" s="197" t="str">
        <f>Locator!A19</f>
        <v>Alphecca</v>
      </c>
      <c r="B14" s="5">
        <v>76267</v>
      </c>
      <c r="C14" s="203">
        <v>233.67191523958334</v>
      </c>
      <c r="D14" s="203">
        <v>26.714415048611109</v>
      </c>
      <c r="E14" s="1">
        <v>120.27</v>
      </c>
      <c r="F14" s="1">
        <v>-89.58</v>
      </c>
      <c r="G14" s="206">
        <f t="shared" si="0"/>
        <v>4.0783410574122039</v>
      </c>
      <c r="H14" s="126">
        <f t="shared" si="1"/>
        <v>0.4662569083289867</v>
      </c>
      <c r="I14" s="207">
        <f t="shared" si="2"/>
        <v>-0.71931206988832341</v>
      </c>
      <c r="J14" s="207">
        <f t="shared" si="3"/>
        <v>-0.52937893056575613</v>
      </c>
      <c r="K14" s="208">
        <f t="shared" si="4"/>
        <v>0.44983118387460874</v>
      </c>
      <c r="L14" s="210">
        <f t="shared" si="5"/>
        <v>-2.2058656374216361</v>
      </c>
      <c r="M14" s="116">
        <f t="shared" si="6"/>
        <v>0.46657631028020441</v>
      </c>
      <c r="N14" s="116">
        <f t="shared" si="7"/>
        <v>4.1069704694524708E-5</v>
      </c>
      <c r="O14" s="116">
        <f t="shared" si="8"/>
        <v>8.1199526740102748E-6</v>
      </c>
      <c r="P14" s="116">
        <f t="shared" si="9"/>
        <v>9.3293292277836458E-5</v>
      </c>
      <c r="Q14" s="116">
        <f t="shared" si="10"/>
        <v>1.97413686280574E-5</v>
      </c>
      <c r="R14" s="206">
        <f t="shared" si="11"/>
        <v>233.62090723545441</v>
      </c>
      <c r="S14" s="206">
        <f t="shared" si="12"/>
        <v>126.37909276454559</v>
      </c>
      <c r="T14" s="206">
        <f t="shared" si="13"/>
        <v>26.734449735964343</v>
      </c>
      <c r="V14" s="203">
        <v>233.67162291666668</v>
      </c>
      <c r="W14" s="203">
        <v>26.714632777777776</v>
      </c>
    </row>
    <row r="15" spans="1:23" ht="15">
      <c r="A15" s="217" t="str">
        <f>Locator!A20</f>
        <v>Alpheratz</v>
      </c>
      <c r="B15" s="220">
        <v>677</v>
      </c>
      <c r="C15" s="221">
        <v>2.0968678541666663</v>
      </c>
      <c r="D15" s="221">
        <v>29.090431083333332</v>
      </c>
      <c r="E15" s="219">
        <v>137.46</v>
      </c>
      <c r="F15" s="219">
        <v>-163.44</v>
      </c>
      <c r="G15" s="206">
        <f t="shared" si="0"/>
        <v>3.6593552993012243E-2</v>
      </c>
      <c r="H15" s="126">
        <f t="shared" si="1"/>
        <v>0.50772819663453406</v>
      </c>
      <c r="I15" s="207">
        <f t="shared" si="2"/>
        <v>3.1428820465441154E-2</v>
      </c>
      <c r="J15" s="207">
        <f t="shared" si="3"/>
        <v>0.87354775742760293</v>
      </c>
      <c r="K15" s="208">
        <f t="shared" si="4"/>
        <v>0.48572270354324293</v>
      </c>
      <c r="L15" s="210">
        <f t="shared" si="5"/>
        <v>3.5342938838134864E-2</v>
      </c>
      <c r="M15" s="116">
        <f t="shared" si="6"/>
        <v>0.5071897630126686</v>
      </c>
      <c r="N15" s="116">
        <f t="shared" si="7"/>
        <v>7.7339145500352407E-5</v>
      </c>
      <c r="O15" s="116">
        <f t="shared" si="8"/>
        <v>2.5169194283449953E-5</v>
      </c>
      <c r="P15" s="116">
        <f t="shared" si="9"/>
        <v>-1.3457732663907152E-5</v>
      </c>
      <c r="Q15" s="116">
        <f t="shared" si="10"/>
        <v>-5.0275428571039533E-5</v>
      </c>
      <c r="R15" s="206">
        <f t="shared" si="11"/>
        <v>2.0286613663589903</v>
      </c>
      <c r="S15" s="206">
        <f t="shared" si="12"/>
        <v>357.97133863364098</v>
      </c>
      <c r="T15" s="206">
        <f t="shared" si="13"/>
        <v>29.058394351602189</v>
      </c>
      <c r="V15" s="203">
        <v>2.0965337499999999</v>
      </c>
      <c r="W15" s="203">
        <v>29.090828333333331</v>
      </c>
    </row>
    <row r="16" spans="1:23" ht="15">
      <c r="A16" s="197" t="str">
        <f>Locator!A21</f>
        <v>ALTAIR</v>
      </c>
      <c r="B16" s="5">
        <v>97649</v>
      </c>
      <c r="C16" s="203">
        <v>297.69581167013888</v>
      </c>
      <c r="D16" s="203">
        <v>8.8683211909722228</v>
      </c>
      <c r="E16" s="1">
        <v>536.23</v>
      </c>
      <c r="F16" s="1">
        <v>385.29</v>
      </c>
      <c r="G16" s="206">
        <f t="shared" si="0"/>
        <v>5.1957576687235321</v>
      </c>
      <c r="H16" s="126">
        <f t="shared" si="1"/>
        <v>0.1547710469847608</v>
      </c>
      <c r="I16" s="207">
        <f t="shared" si="2"/>
        <v>-0.8751350821266114</v>
      </c>
      <c r="J16" s="207">
        <f t="shared" si="3"/>
        <v>0.45874971652918528</v>
      </c>
      <c r="K16" s="208">
        <f t="shared" si="4"/>
        <v>0.15390674324291709</v>
      </c>
      <c r="L16" s="210">
        <f t="shared" si="5"/>
        <v>-1.0885930883020449</v>
      </c>
      <c r="M16" s="116">
        <f t="shared" si="6"/>
        <v>0.15452091819277625</v>
      </c>
      <c r="N16" s="116">
        <f t="shared" si="7"/>
        <v>5.8996415259227567E-5</v>
      </c>
      <c r="O16" s="116">
        <f t="shared" si="8"/>
        <v>3.8219456084513263E-5</v>
      </c>
      <c r="P16" s="116">
        <f t="shared" si="9"/>
        <v>8.3393397002528433E-5</v>
      </c>
      <c r="Q16" s="116">
        <f t="shared" si="10"/>
        <v>-1.1652246321711578E-5</v>
      </c>
      <c r="R16" s="206">
        <f t="shared" si="11"/>
        <v>297.63636876846891</v>
      </c>
      <c r="S16" s="206">
        <f t="shared" si="12"/>
        <v>62.363631231531087</v>
      </c>
      <c r="T16" s="206">
        <f t="shared" si="13"/>
        <v>8.8549186479251851</v>
      </c>
      <c r="V16" s="203">
        <v>297.69450833333332</v>
      </c>
      <c r="W16" s="203">
        <v>8.8673847222222228</v>
      </c>
    </row>
    <row r="17" spans="1:23" ht="15">
      <c r="A17" s="217" t="str">
        <f>Locator!A22</f>
        <v>Ankaa</v>
      </c>
      <c r="B17" s="220">
        <v>2081</v>
      </c>
      <c r="C17" s="221">
        <v>6.5708481076388896</v>
      </c>
      <c r="D17" s="221">
        <v>-42.305987118055548</v>
      </c>
      <c r="E17" s="219">
        <v>233.05</v>
      </c>
      <c r="F17" s="219">
        <v>-356.3</v>
      </c>
      <c r="G17" s="206">
        <f t="shared" si="0"/>
        <v>0.11467666954501214</v>
      </c>
      <c r="H17" s="126">
        <f t="shared" si="1"/>
        <v>-0.73836919087008279</v>
      </c>
      <c r="I17" s="207">
        <f t="shared" si="2"/>
        <v>8.4169856562154907E-2</v>
      </c>
      <c r="J17" s="207">
        <f t="shared" si="3"/>
        <v>0.73439917930524157</v>
      </c>
      <c r="K17" s="208">
        <f t="shared" si="4"/>
        <v>-0.67347849311028041</v>
      </c>
      <c r="L17" s="210">
        <f t="shared" si="5"/>
        <v>0.11349267822659098</v>
      </c>
      <c r="M17" s="116">
        <f t="shared" si="6"/>
        <v>-0.73890447056257758</v>
      </c>
      <c r="N17" s="116">
        <f t="shared" si="7"/>
        <v>3.1160949437069674E-5</v>
      </c>
      <c r="O17" s="116">
        <f t="shared" si="8"/>
        <v>2.2725276330776142E-5</v>
      </c>
      <c r="P17" s="116">
        <f t="shared" si="9"/>
        <v>-2.6110643266358856E-5</v>
      </c>
      <c r="Q17" s="116">
        <f t="shared" si="10"/>
        <v>6.1846364593266578E-5</v>
      </c>
      <c r="R17" s="206">
        <f t="shared" si="11"/>
        <v>6.5029408292487858</v>
      </c>
      <c r="S17" s="206">
        <f t="shared" si="12"/>
        <v>353.49705917075119</v>
      </c>
      <c r="T17" s="206">
        <f t="shared" si="13"/>
        <v>-42.33126202849283</v>
      </c>
      <c r="V17" s="203">
        <v>6.5702816666666672</v>
      </c>
      <c r="W17" s="203">
        <v>-42.305121111111106</v>
      </c>
    </row>
    <row r="18" spans="1:23" ht="15">
      <c r="A18" s="197" t="str">
        <f>Locator!A23</f>
        <v>ANTARES</v>
      </c>
      <c r="B18" s="5">
        <v>80763</v>
      </c>
      <c r="C18" s="203">
        <v>247.35191889930559</v>
      </c>
      <c r="D18" s="203">
        <v>-26.432002743055559</v>
      </c>
      <c r="E18" s="1">
        <v>-12.11</v>
      </c>
      <c r="F18" s="1">
        <v>-23.3</v>
      </c>
      <c r="G18" s="206">
        <f t="shared" si="0"/>
        <v>4.3171057214459454</v>
      </c>
      <c r="H18" s="126">
        <f t="shared" si="1"/>
        <v>-0.46132484943872398</v>
      </c>
      <c r="I18" s="207">
        <f t="shared" si="2"/>
        <v>-0.82619821906100888</v>
      </c>
      <c r="J18" s="207">
        <f t="shared" si="3"/>
        <v>-0.34556783714175709</v>
      </c>
      <c r="K18" s="208">
        <f t="shared" si="4"/>
        <v>-0.44494873047755212</v>
      </c>
      <c r="L18" s="210">
        <f t="shared" si="5"/>
        <v>-1.967566461394104</v>
      </c>
      <c r="M18" s="116">
        <f t="shared" si="6"/>
        <v>-0.4611170112053129</v>
      </c>
      <c r="N18" s="116">
        <f t="shared" si="7"/>
        <v>7.815543847969007E-5</v>
      </c>
      <c r="O18" s="116">
        <f t="shared" si="8"/>
        <v>1.6992557220910034E-5</v>
      </c>
      <c r="P18" s="116">
        <f t="shared" si="9"/>
        <v>1.0386666982009954E-4</v>
      </c>
      <c r="Q18" s="116">
        <f t="shared" si="10"/>
        <v>-1.6557075966436667E-5</v>
      </c>
      <c r="R18" s="206">
        <f t="shared" si="11"/>
        <v>247.27717494921148</v>
      </c>
      <c r="S18" s="206">
        <f t="shared" si="12"/>
        <v>112.72282505078852</v>
      </c>
      <c r="T18" s="206">
        <f t="shared" si="13"/>
        <v>-26.420033652513183</v>
      </c>
      <c r="V18" s="203">
        <v>247.35194833333335</v>
      </c>
      <c r="W18" s="203">
        <v>-26.431946111111113</v>
      </c>
    </row>
    <row r="19" spans="1:23" ht="15">
      <c r="A19" s="197" t="str">
        <f>Locator!A24</f>
        <v>ARCTURUS</v>
      </c>
      <c r="B19" s="5">
        <v>69673</v>
      </c>
      <c r="C19" s="203">
        <v>213.91545662152777</v>
      </c>
      <c r="D19" s="203">
        <v>19.321298187500002</v>
      </c>
      <c r="E19" s="1">
        <v>-1093.3900000000001</v>
      </c>
      <c r="F19" s="1">
        <v>-2000.06</v>
      </c>
      <c r="G19" s="206">
        <f t="shared" si="0"/>
        <v>3.7335584302036233</v>
      </c>
      <c r="H19" s="126">
        <f t="shared" si="1"/>
        <v>0.33727403244118687</v>
      </c>
      <c r="I19" s="207">
        <f t="shared" si="2"/>
        <v>-0.52607061436481084</v>
      </c>
      <c r="J19" s="207">
        <f t="shared" si="3"/>
        <v>-0.78323997012119262</v>
      </c>
      <c r="K19" s="208">
        <f t="shared" si="4"/>
        <v>0.33133798138212855</v>
      </c>
      <c r="L19" s="210">
        <f t="shared" si="5"/>
        <v>-2.550761306525029</v>
      </c>
      <c r="M19" s="116">
        <f t="shared" si="6"/>
        <v>0.33772130874353262</v>
      </c>
      <c r="N19" s="116">
        <f t="shared" si="7"/>
        <v>4.678308365528691E-5</v>
      </c>
      <c r="O19" s="116">
        <f t="shared" si="8"/>
        <v>-5.3952622703389931E-6</v>
      </c>
      <c r="P19" s="116">
        <f t="shared" si="9"/>
        <v>6.4814424004120151E-5</v>
      </c>
      <c r="Q19" s="116">
        <f t="shared" si="10"/>
        <v>2.1847630961959871E-5</v>
      </c>
      <c r="R19" s="206">
        <f t="shared" si="11"/>
        <v>213.8585366570332</v>
      </c>
      <c r="S19" s="206">
        <f t="shared" si="12"/>
        <v>146.1414633429668</v>
      </c>
      <c r="T19" s="206">
        <f t="shared" si="13"/>
        <v>19.35094829392807</v>
      </c>
      <c r="V19" s="203">
        <v>213.91811416666667</v>
      </c>
      <c r="W19" s="203">
        <v>19.326159444444446</v>
      </c>
    </row>
    <row r="20" spans="1:23" ht="15">
      <c r="A20" s="197" t="str">
        <f>Locator!A25</f>
        <v>Atria</v>
      </c>
      <c r="B20" s="5">
        <v>82273</v>
      </c>
      <c r="C20" s="203">
        <v>252.16615122569448</v>
      </c>
      <c r="D20" s="203">
        <v>-69.027711756944441</v>
      </c>
      <c r="E20" s="1">
        <v>17.989999999999998</v>
      </c>
      <c r="F20" s="1">
        <v>-31.58</v>
      </c>
      <c r="G20" s="206">
        <f t="shared" si="0"/>
        <v>4.4011291173838396</v>
      </c>
      <c r="H20" s="126">
        <f t="shared" si="1"/>
        <v>-1.2047599963790869</v>
      </c>
      <c r="I20" s="207">
        <f t="shared" si="2"/>
        <v>-0.34065068175077179</v>
      </c>
      <c r="J20" s="207">
        <f t="shared" si="3"/>
        <v>-0.1103293407172687</v>
      </c>
      <c r="K20" s="208">
        <f t="shared" si="4"/>
        <v>-0.93369403425299191</v>
      </c>
      <c r="L20" s="210">
        <f t="shared" si="5"/>
        <v>-1.8846332059417492</v>
      </c>
      <c r="M20" s="116">
        <f t="shared" si="6"/>
        <v>-1.2045943291680403</v>
      </c>
      <c r="N20" s="116">
        <f t="shared" si="7"/>
        <v>1.4920977601283583E-4</v>
      </c>
      <c r="O20" s="116">
        <f t="shared" si="8"/>
        <v>1.9879342037331642E-5</v>
      </c>
      <c r="P20" s="116">
        <f t="shared" si="9"/>
        <v>2.6581042428949742E-4</v>
      </c>
      <c r="Q20" s="116">
        <f t="shared" si="10"/>
        <v>-2.1960772256313449E-5</v>
      </c>
      <c r="R20" s="206">
        <f t="shared" si="11"/>
        <v>252.04225027521807</v>
      </c>
      <c r="S20" s="206">
        <f t="shared" si="12"/>
        <v>107.95774972478193</v>
      </c>
      <c r="T20" s="206">
        <f t="shared" si="13"/>
        <v>-69.018290343888253</v>
      </c>
      <c r="V20" s="203">
        <v>252.16610750000004</v>
      </c>
      <c r="W20" s="203">
        <v>-69.027635000000004</v>
      </c>
    </row>
    <row r="21" spans="1:23" ht="15">
      <c r="A21" s="197" t="str">
        <f>Locator!A26</f>
        <v>Avior</v>
      </c>
      <c r="B21" s="5">
        <v>41037</v>
      </c>
      <c r="C21" s="203">
        <v>125.62854047222224</v>
      </c>
      <c r="D21" s="203">
        <v>-59.509484159722227</v>
      </c>
      <c r="E21" s="1">
        <v>-25.52</v>
      </c>
      <c r="F21" s="1">
        <v>22.06</v>
      </c>
      <c r="G21" s="206">
        <f t="shared" si="0"/>
        <v>2.1926323517144817</v>
      </c>
      <c r="H21" s="126">
        <f t="shared" si="1"/>
        <v>-1.0386370277420802</v>
      </c>
      <c r="I21" s="207">
        <f t="shared" si="2"/>
        <v>0.41259920965852082</v>
      </c>
      <c r="J21" s="207">
        <f t="shared" si="3"/>
        <v>-0.29578067533072361</v>
      </c>
      <c r="K21" s="208">
        <f t="shared" si="4"/>
        <v>-0.86155422597191478</v>
      </c>
      <c r="L21" s="210">
        <f t="shared" si="5"/>
        <v>2.1921361120561444</v>
      </c>
      <c r="M21" s="116">
        <f t="shared" si="6"/>
        <v>-1.0383232804679834</v>
      </c>
      <c r="N21" s="116">
        <f t="shared" si="7"/>
        <v>5.3359746609669083E-5</v>
      </c>
      <c r="O21" s="116">
        <f t="shared" si="8"/>
        <v>-3.9180870446542299E-5</v>
      </c>
      <c r="P21" s="116">
        <f t="shared" si="9"/>
        <v>-1.4639221133254358E-4</v>
      </c>
      <c r="Q21" s="116">
        <f t="shared" si="10"/>
        <v>-5.6498350986510682E-5</v>
      </c>
      <c r="R21" s="206">
        <f t="shared" si="11"/>
        <v>125.59481697144804</v>
      </c>
      <c r="S21" s="206">
        <f t="shared" si="12"/>
        <v>234.40518302855196</v>
      </c>
      <c r="T21" s="206">
        <f t="shared" si="13"/>
        <v>-59.497023756569128</v>
      </c>
      <c r="V21" s="203">
        <v>125.62860250000001</v>
      </c>
      <c r="W21" s="203">
        <v>-59.50953777777778</v>
      </c>
    </row>
    <row r="22" spans="1:23" ht="15">
      <c r="A22" s="197" t="str">
        <f>Locator!A27</f>
        <v>Bellatrix</v>
      </c>
      <c r="B22" s="5">
        <v>25336</v>
      </c>
      <c r="C22" s="203">
        <v>81.282763621527778</v>
      </c>
      <c r="D22" s="203">
        <v>6.3497031388888887</v>
      </c>
      <c r="E22" s="1">
        <v>-8.11</v>
      </c>
      <c r="F22" s="1">
        <v>-12.88</v>
      </c>
      <c r="G22" s="206">
        <f t="shared" si="0"/>
        <v>1.4186520683196104</v>
      </c>
      <c r="H22" s="126">
        <f t="shared" si="1"/>
        <v>0.11082357252315761</v>
      </c>
      <c r="I22" s="207">
        <f t="shared" si="2"/>
        <v>0.98229101959020759</v>
      </c>
      <c r="J22" s="207">
        <f t="shared" si="3"/>
        <v>0.15129675596814809</v>
      </c>
      <c r="K22" s="208">
        <f t="shared" si="4"/>
        <v>0.11051535850706497</v>
      </c>
      <c r="L22" s="210">
        <f t="shared" si="5"/>
        <v>1.4173529923074613</v>
      </c>
      <c r="M22" s="116">
        <f t="shared" si="6"/>
        <v>0.11074156989823547</v>
      </c>
      <c r="N22" s="116">
        <f t="shared" si="7"/>
        <v>6.3872732286562837E-5</v>
      </c>
      <c r="O22" s="116">
        <f t="shared" si="8"/>
        <v>-2.5057988259796725E-5</v>
      </c>
      <c r="P22" s="116">
        <f t="shared" si="9"/>
        <v>-9.809364848521641E-5</v>
      </c>
      <c r="Q22" s="116">
        <f t="shared" si="10"/>
        <v>-4.3235178707000533E-6</v>
      </c>
      <c r="R22" s="206">
        <f t="shared" si="11"/>
        <v>81.20638382538651</v>
      </c>
      <c r="S22" s="206">
        <f t="shared" si="12"/>
        <v>278.79361617461348</v>
      </c>
      <c r="T22" s="206">
        <f t="shared" si="13"/>
        <v>6.343341135524879</v>
      </c>
      <c r="V22" s="203">
        <v>81.282783333333327</v>
      </c>
      <c r="W22" s="203">
        <v>6.3497344444444446</v>
      </c>
    </row>
    <row r="23" spans="1:23" ht="15">
      <c r="A23" s="197" t="str">
        <f>Locator!A28</f>
        <v>BETELGEUSE</v>
      </c>
      <c r="B23" s="5">
        <v>27989</v>
      </c>
      <c r="C23" s="203">
        <v>88.792938604166665</v>
      </c>
      <c r="D23" s="203">
        <v>7.4070641319444448</v>
      </c>
      <c r="E23" s="1">
        <v>27.54</v>
      </c>
      <c r="F23" s="1">
        <v>11.3</v>
      </c>
      <c r="G23" s="206">
        <f t="shared" si="0"/>
        <v>1.5497283908653208</v>
      </c>
      <c r="H23" s="126">
        <f t="shared" si="1"/>
        <v>0.12927735325521908</v>
      </c>
      <c r="I23" s="207">
        <f t="shared" si="2"/>
        <v>0.99142210446195322</v>
      </c>
      <c r="J23" s="207">
        <f t="shared" si="3"/>
        <v>2.1574653425621735E-2</v>
      </c>
      <c r="K23" s="208">
        <f t="shared" si="4"/>
        <v>0.1289059545319623</v>
      </c>
      <c r="L23" s="210">
        <f t="shared" si="5"/>
        <v>1.5484185264354271</v>
      </c>
      <c r="M23" s="116">
        <f t="shared" si="6"/>
        <v>0.12926565027970072</v>
      </c>
      <c r="N23" s="116">
        <f t="shared" si="7"/>
        <v>6.3984691599415597E-5</v>
      </c>
      <c r="O23" s="116">
        <f t="shared" si="8"/>
        <v>-2.8817645349651209E-5</v>
      </c>
      <c r="P23" s="116">
        <f t="shared" si="9"/>
        <v>-9.8346302961083463E-5</v>
      </c>
      <c r="Q23" s="116">
        <f t="shared" si="10"/>
        <v>-2.7880281856219609E-6</v>
      </c>
      <c r="R23" s="206">
        <f t="shared" si="11"/>
        <v>88.715877709307776</v>
      </c>
      <c r="S23" s="206">
        <f t="shared" si="12"/>
        <v>271.28412229069221</v>
      </c>
      <c r="T23" s="206">
        <f t="shared" si="13"/>
        <v>7.4045653253387007</v>
      </c>
      <c r="V23" s="203">
        <v>88.79287166666667</v>
      </c>
      <c r="W23" s="203">
        <v>7.4070366666666674</v>
      </c>
    </row>
    <row r="24" spans="1:23" ht="15">
      <c r="A24" s="197" t="str">
        <f>Locator!A29</f>
        <v>CANOPUS</v>
      </c>
      <c r="B24" s="5">
        <v>30438</v>
      </c>
      <c r="C24" s="203">
        <v>95.987926357638898</v>
      </c>
      <c r="D24" s="203">
        <v>-52.69566129166666</v>
      </c>
      <c r="E24" s="1">
        <v>19.93</v>
      </c>
      <c r="F24" s="1">
        <v>23.24</v>
      </c>
      <c r="G24" s="206">
        <f t="shared" si="0"/>
        <v>1.6753048213673378</v>
      </c>
      <c r="H24" s="126">
        <f t="shared" si="1"/>
        <v>-0.91971341576622856</v>
      </c>
      <c r="I24" s="207">
        <f t="shared" si="2"/>
        <v>0.60278059041942011</v>
      </c>
      <c r="J24" s="207">
        <f t="shared" si="3"/>
        <v>-6.3276832150990073E-2</v>
      </c>
      <c r="K24" s="208">
        <f t="shared" si="4"/>
        <v>-0.79539399188487137</v>
      </c>
      <c r="L24" s="210">
        <f t="shared" si="5"/>
        <v>1.674768243298719</v>
      </c>
      <c r="M24" s="116">
        <f t="shared" si="6"/>
        <v>-0.91965735466351239</v>
      </c>
      <c r="N24" s="116">
        <f t="shared" si="7"/>
        <v>3.0267072287495786E-5</v>
      </c>
      <c r="O24" s="116">
        <f t="shared" si="8"/>
        <v>-3.1974723336035724E-5</v>
      </c>
      <c r="P24" s="116">
        <f t="shared" si="9"/>
        <v>-1.583481484800503E-4</v>
      </c>
      <c r="Q24" s="116">
        <f t="shared" si="10"/>
        <v>-1.6814293352974113E-5</v>
      </c>
      <c r="R24" s="206">
        <f t="shared" si="11"/>
        <v>95.94981349845429</v>
      </c>
      <c r="S24" s="206">
        <f t="shared" si="12"/>
        <v>264.05018650154568</v>
      </c>
      <c r="T24" s="206">
        <f t="shared" si="13"/>
        <v>-52.695280425128033</v>
      </c>
      <c r="V24" s="203">
        <v>95.987877916666676</v>
      </c>
      <c r="W24" s="203">
        <v>-52.695717777777773</v>
      </c>
    </row>
    <row r="25" spans="1:23" ht="15">
      <c r="A25" s="197" t="str">
        <f>Locator!A30</f>
        <v>CAPELLA</v>
      </c>
      <c r="B25" s="5">
        <v>24608</v>
      </c>
      <c r="C25" s="203">
        <v>79.17224748263888</v>
      </c>
      <c r="D25" s="203">
        <v>45.997991586805554</v>
      </c>
      <c r="E25" s="1">
        <v>75.25</v>
      </c>
      <c r="F25" s="1">
        <v>-426.89</v>
      </c>
      <c r="G25" s="206">
        <f t="shared" si="0"/>
        <v>1.3818143719919966</v>
      </c>
      <c r="H25" s="126">
        <f t="shared" si="1"/>
        <v>0.8028278776597918</v>
      </c>
      <c r="I25" s="207">
        <f t="shared" si="2"/>
        <v>0.68222629448103422</v>
      </c>
      <c r="J25" s="207">
        <f t="shared" si="3"/>
        <v>0.13131155829449129</v>
      </c>
      <c r="K25" s="208">
        <f t="shared" si="4"/>
        <v>0.71925277738563476</v>
      </c>
      <c r="L25" s="210">
        <f t="shared" si="5"/>
        <v>1.3800267143787555</v>
      </c>
      <c r="M25" s="116">
        <f t="shared" si="6"/>
        <v>0.80272618958054398</v>
      </c>
      <c r="N25" s="116">
        <f t="shared" si="7"/>
        <v>9.2921915520757594E-5</v>
      </c>
      <c r="O25" s="116">
        <f t="shared" si="8"/>
        <v>-2.3905627774517539E-5</v>
      </c>
      <c r="P25" s="116">
        <f t="shared" si="9"/>
        <v>-1.3987316720245684E-4</v>
      </c>
      <c r="Q25" s="116">
        <f t="shared" si="10"/>
        <v>-9.9054980257263809E-6</v>
      </c>
      <c r="R25" s="206">
        <f t="shared" si="11"/>
        <v>79.067016240644392</v>
      </c>
      <c r="S25" s="206">
        <f t="shared" si="12"/>
        <v>280.93298375935558</v>
      </c>
      <c r="T25" s="206">
        <f t="shared" si="13"/>
        <v>45.990885532774627</v>
      </c>
      <c r="V25" s="203">
        <v>79.172064583333324</v>
      </c>
      <c r="W25" s="203">
        <v>45.999029166666666</v>
      </c>
    </row>
    <row r="26" spans="1:23" ht="15">
      <c r="A26" s="197" t="str">
        <f>Locator!A31</f>
        <v>DENEB</v>
      </c>
      <c r="B26" s="5">
        <v>102098</v>
      </c>
      <c r="C26" s="203">
        <v>310.35797780208333</v>
      </c>
      <c r="D26" s="203">
        <v>45.280338940972221</v>
      </c>
      <c r="E26" s="1">
        <v>2.0099999999999998</v>
      </c>
      <c r="F26" s="1">
        <v>1.85</v>
      </c>
      <c r="G26" s="206">
        <f t="shared" si="0"/>
        <v>5.4167685184473227</v>
      </c>
      <c r="H26" s="126">
        <f t="shared" si="1"/>
        <v>0.79029095120939796</v>
      </c>
      <c r="I26" s="207">
        <f t="shared" si="2"/>
        <v>-0.53646447383741203</v>
      </c>
      <c r="J26" s="207">
        <f t="shared" si="3"/>
        <v>0.45569931751392184</v>
      </c>
      <c r="K26" s="208">
        <f t="shared" si="4"/>
        <v>0.71031260746779268</v>
      </c>
      <c r="L26" s="210">
        <f t="shared" si="5"/>
        <v>-0.86724203261657118</v>
      </c>
      <c r="M26" s="116">
        <f t="shared" si="6"/>
        <v>0.78994222627696209</v>
      </c>
      <c r="N26" s="116">
        <f t="shared" si="7"/>
        <v>5.9511902148431459E-5</v>
      </c>
      <c r="O26" s="116">
        <f t="shared" si="8"/>
        <v>3.9393609758903289E-5</v>
      </c>
      <c r="P26" s="116">
        <f t="shared" si="9"/>
        <v>9.7823527209045139E-5</v>
      </c>
      <c r="Q26" s="116">
        <f t="shared" si="10"/>
        <v>-5.1793516010560707E-5</v>
      </c>
      <c r="R26" s="206">
        <f t="shared" si="11"/>
        <v>310.31970637079365</v>
      </c>
      <c r="S26" s="206">
        <f t="shared" si="12"/>
        <v>49.680293629206346</v>
      </c>
      <c r="T26" s="206">
        <f t="shared" si="13"/>
        <v>45.259645162543627</v>
      </c>
      <c r="V26" s="203">
        <v>310.35797291666665</v>
      </c>
      <c r="W26" s="203">
        <v>45.280334444444442</v>
      </c>
    </row>
    <row r="27" spans="1:23" ht="15">
      <c r="A27" s="197" t="str">
        <f>Locator!A32</f>
        <v>Denebola</v>
      </c>
      <c r="B27" s="5">
        <v>57632</v>
      </c>
      <c r="C27" s="203">
        <v>177.26492911111109</v>
      </c>
      <c r="D27" s="203">
        <v>14.572057954861112</v>
      </c>
      <c r="E27" s="1">
        <v>-497.68</v>
      </c>
      <c r="F27" s="1">
        <v>-114.67</v>
      </c>
      <c r="G27" s="206">
        <f t="shared" si="0"/>
        <v>3.0938700393638774</v>
      </c>
      <c r="H27" s="126">
        <f t="shared" si="1"/>
        <v>0.25433347253064642</v>
      </c>
      <c r="I27" s="207">
        <f t="shared" si="2"/>
        <v>4.6769198074484986E-2</v>
      </c>
      <c r="J27" s="207">
        <f t="shared" si="3"/>
        <v>-0.96656481999779109</v>
      </c>
      <c r="K27" s="208">
        <f t="shared" si="4"/>
        <v>0.25212118287463914</v>
      </c>
      <c r="L27" s="210">
        <f t="shared" si="5"/>
        <v>3.092623421824658</v>
      </c>
      <c r="M27" s="116">
        <f t="shared" si="6"/>
        <v>0.25487162509716255</v>
      </c>
      <c r="N27" s="116">
        <f t="shared" si="7"/>
        <v>5.3171766071277977E-5</v>
      </c>
      <c r="O27" s="116">
        <f t="shared" si="8"/>
        <v>-2.763311648503037E-5</v>
      </c>
      <c r="P27" s="116">
        <f t="shared" si="9"/>
        <v>3.6710547496598822E-6</v>
      </c>
      <c r="Q27" s="116">
        <f t="shared" si="10"/>
        <v>2.1126847465423518E-5</v>
      </c>
      <c r="R27" s="206">
        <f t="shared" si="11"/>
        <v>177.19752654758844</v>
      </c>
      <c r="S27" s="206">
        <f t="shared" si="12"/>
        <v>182.80247345241156</v>
      </c>
      <c r="T27" s="206">
        <f t="shared" si="13"/>
        <v>14.602695653952804</v>
      </c>
      <c r="V27" s="203">
        <v>177.26613874999998</v>
      </c>
      <c r="W27" s="203">
        <v>14.572336666666667</v>
      </c>
    </row>
    <row r="28" spans="1:23" ht="15">
      <c r="A28" s="197" t="str">
        <f>Locator!A33</f>
        <v>Diphda</v>
      </c>
      <c r="B28" s="5">
        <v>3419</v>
      </c>
      <c r="C28" s="203">
        <v>10.897349809027777</v>
      </c>
      <c r="D28" s="203">
        <v>-17.986606413194444</v>
      </c>
      <c r="E28" s="1">
        <v>232.55</v>
      </c>
      <c r="F28" s="1">
        <v>31.99</v>
      </c>
      <c r="G28" s="206">
        <f t="shared" si="0"/>
        <v>0.19018838276780897</v>
      </c>
      <c r="H28" s="126">
        <f t="shared" si="1"/>
        <v>-0.31392636308891175</v>
      </c>
      <c r="I28" s="207">
        <f t="shared" si="2"/>
        <v>0.17922598635286252</v>
      </c>
      <c r="J28" s="207">
        <f t="shared" si="3"/>
        <v>0.93392309887825065</v>
      </c>
      <c r="K28" s="208">
        <f t="shared" si="4"/>
        <v>-0.30929870869030263</v>
      </c>
      <c r="L28" s="210">
        <f t="shared" si="5"/>
        <v>0.18898153558143396</v>
      </c>
      <c r="M28" s="116">
        <f t="shared" si="6"/>
        <v>-0.31445549157978203</v>
      </c>
      <c r="N28" s="116">
        <f t="shared" si="7"/>
        <v>4.9492865595132307E-5</v>
      </c>
      <c r="O28" s="116">
        <f t="shared" si="8"/>
        <v>2.0232685605172602E-5</v>
      </c>
      <c r="P28" s="116">
        <f t="shared" si="9"/>
        <v>-2.7835652009727686E-5</v>
      </c>
      <c r="Q28" s="116">
        <f t="shared" si="10"/>
        <v>2.5660849352310379E-5</v>
      </c>
      <c r="R28" s="206">
        <f t="shared" si="11"/>
        <v>10.82908526165202</v>
      </c>
      <c r="S28" s="206">
        <f t="shared" si="12"/>
        <v>349.17091473834796</v>
      </c>
      <c r="T28" s="206">
        <f t="shared" si="13"/>
        <v>-18.014343006373107</v>
      </c>
      <c r="V28" s="203">
        <v>10.896784583333332</v>
      </c>
      <c r="W28" s="203">
        <v>-17.986684166666667</v>
      </c>
    </row>
    <row r="29" spans="1:23" ht="15">
      <c r="A29" s="197" t="str">
        <f>Locator!A34</f>
        <v>Dubhe</v>
      </c>
      <c r="B29" s="5">
        <v>54061</v>
      </c>
      <c r="C29" s="203">
        <v>165.93232737152778</v>
      </c>
      <c r="D29" s="203">
        <v>61.751034826388889</v>
      </c>
      <c r="E29" s="1">
        <v>-134.11000000000001</v>
      </c>
      <c r="F29" s="1">
        <v>-34.700000000000003</v>
      </c>
      <c r="G29" s="206">
        <f t="shared" si="0"/>
        <v>2.8960690531208497</v>
      </c>
      <c r="H29" s="126">
        <f t="shared" si="1"/>
        <v>1.0777598069996115</v>
      </c>
      <c r="I29" s="207">
        <f t="shared" si="2"/>
        <v>0.11532761734393551</v>
      </c>
      <c r="J29" s="207">
        <f t="shared" si="3"/>
        <v>-0.4585625841110913</v>
      </c>
      <c r="K29" s="208">
        <f t="shared" si="4"/>
        <v>0.88114692142180762</v>
      </c>
      <c r="L29" s="210">
        <f t="shared" si="5"/>
        <v>2.8945845997156132</v>
      </c>
      <c r="M29" s="116">
        <f t="shared" si="6"/>
        <v>1.0782823337847249</v>
      </c>
      <c r="N29" s="116">
        <f t="shared" si="7"/>
        <v>1.9294328696241017E-5</v>
      </c>
      <c r="O29" s="116">
        <f t="shared" si="8"/>
        <v>-3.2620190439810991E-5</v>
      </c>
      <c r="P29" s="116">
        <f t="shared" si="9"/>
        <v>-3.3267392261088356E-5</v>
      </c>
      <c r="Q29" s="116">
        <f t="shared" si="10"/>
        <v>8.3274929060769888E-5</v>
      </c>
      <c r="R29" s="206">
        <f t="shared" si="11"/>
        <v>165.8466804097003</v>
      </c>
      <c r="S29" s="206">
        <f t="shared" si="12"/>
        <v>194.1533195902997</v>
      </c>
      <c r="T29" s="206">
        <f t="shared" si="13"/>
        <v>61.783929152116755</v>
      </c>
      <c r="V29" s="203">
        <v>165.93265333333332</v>
      </c>
      <c r="W29" s="203">
        <v>61.751119166666669</v>
      </c>
    </row>
    <row r="30" spans="1:23" ht="15">
      <c r="A30" s="197" t="str">
        <f>Locator!A35</f>
        <v>Elnath</v>
      </c>
      <c r="B30" s="5">
        <v>25428</v>
      </c>
      <c r="C30" s="203">
        <v>81.572963652777773</v>
      </c>
      <c r="D30" s="203">
        <v>28.60745129182639</v>
      </c>
      <c r="E30" s="1">
        <v>22.76</v>
      </c>
      <c r="F30" s="1">
        <f>-0.17-173.58422</f>
        <v>-173.75421999999998</v>
      </c>
      <c r="G30" s="206">
        <f t="shared" si="0"/>
        <v>1.4237161845425224</v>
      </c>
      <c r="H30" s="126">
        <f t="shared" si="1"/>
        <v>0.4992988863071266</v>
      </c>
      <c r="I30" s="207">
        <f t="shared" si="2"/>
        <v>0.86835984198909089</v>
      </c>
      <c r="J30" s="207">
        <f t="shared" si="3"/>
        <v>0.1294556289184875</v>
      </c>
      <c r="K30" s="208">
        <f t="shared" si="4"/>
        <v>0.47874045678425814</v>
      </c>
      <c r="L30" s="210">
        <f t="shared" si="5"/>
        <v>1.4221857287212112</v>
      </c>
      <c r="M30" s="116">
        <f t="shared" si="6"/>
        <v>0.4992195197371338</v>
      </c>
      <c r="N30" s="116">
        <f t="shared" si="7"/>
        <v>7.7008179894460661E-5</v>
      </c>
      <c r="O30" s="116">
        <f t="shared" si="8"/>
        <v>-2.5204668675293865E-5</v>
      </c>
      <c r="P30" s="116">
        <f t="shared" si="9"/>
        <v>-1.1108041563913165E-4</v>
      </c>
      <c r="Q30" s="116">
        <f t="shared" si="10"/>
        <v>-6.128356534843105E-6</v>
      </c>
      <c r="R30" s="206">
        <f t="shared" si="11"/>
        <v>81.483287744156087</v>
      </c>
      <c r="S30" s="206">
        <f t="shared" si="12"/>
        <v>278.51671225584391</v>
      </c>
      <c r="T30" s="206">
        <f t="shared" si="13"/>
        <v>28.60137628138175</v>
      </c>
      <c r="V30" s="203">
        <v>81.572908333333331</v>
      </c>
      <c r="W30" s="203">
        <v>28.607873611111113</v>
      </c>
    </row>
    <row r="31" spans="1:23" ht="15">
      <c r="A31" s="197" t="str">
        <f>Locator!A36</f>
        <v>Eltanin</v>
      </c>
      <c r="B31" s="5">
        <v>87833</v>
      </c>
      <c r="C31" s="203">
        <v>269.15155355555555</v>
      </c>
      <c r="D31" s="203">
        <v>51.488895718750001</v>
      </c>
      <c r="E31" s="1">
        <v>-8.48</v>
      </c>
      <c r="F31" s="1">
        <v>-22.79</v>
      </c>
      <c r="G31" s="206">
        <f t="shared" si="0"/>
        <v>4.697581024351889</v>
      </c>
      <c r="H31" s="126">
        <f t="shared" si="1"/>
        <v>0.8986513711227353</v>
      </c>
      <c r="I31" s="207">
        <f t="shared" si="2"/>
        <v>-0.62259171809680014</v>
      </c>
      <c r="J31" s="207">
        <f t="shared" si="3"/>
        <v>-9.1844422161240207E-3</v>
      </c>
      <c r="K31" s="208">
        <f t="shared" si="4"/>
        <v>0.78249293835692413</v>
      </c>
      <c r="L31" s="210">
        <f t="shared" si="5"/>
        <v>-1.5861671220338438</v>
      </c>
      <c r="M31" s="116">
        <f t="shared" si="6"/>
        <v>0.89865950070355161</v>
      </c>
      <c r="N31" s="116">
        <f t="shared" si="7"/>
        <v>2.6970158980210135E-5</v>
      </c>
      <c r="O31" s="116">
        <f t="shared" si="8"/>
        <v>2.9005259479857361E-5</v>
      </c>
      <c r="P31" s="116">
        <f t="shared" si="9"/>
        <v>1.5655477543924287E-4</v>
      </c>
      <c r="Q31" s="116">
        <f t="shared" si="10"/>
        <v>-7.5933121355320175E-6</v>
      </c>
      <c r="R31" s="206">
        <f t="shared" si="11"/>
        <v>269.12983350922622</v>
      </c>
      <c r="S31" s="206">
        <f t="shared" si="12"/>
        <v>90.870166490773784</v>
      </c>
      <c r="T31" s="206">
        <f t="shared" si="13"/>
        <v>51.490623423861322</v>
      </c>
      <c r="V31" s="203">
        <v>269.15157416666665</v>
      </c>
      <c r="W31" s="203">
        <v>51.488951111111113</v>
      </c>
    </row>
    <row r="32" spans="1:23" ht="15">
      <c r="A32" s="197" t="str">
        <f>Locator!A37</f>
        <v>Enif</v>
      </c>
      <c r="B32" s="5">
        <v>107315</v>
      </c>
      <c r="C32" s="203">
        <v>326.04648293055556</v>
      </c>
      <c r="D32" s="203">
        <v>9.8750085694444447</v>
      </c>
      <c r="E32" s="1">
        <v>26.92</v>
      </c>
      <c r="F32" s="1">
        <v>0.44</v>
      </c>
      <c r="G32" s="206">
        <f t="shared" si="0"/>
        <v>5.6905839180532451</v>
      </c>
      <c r="H32" s="126">
        <f t="shared" si="1"/>
        <v>0.17235140137188737</v>
      </c>
      <c r="I32" s="207">
        <f t="shared" si="2"/>
        <v>-0.55075232033554233</v>
      </c>
      <c r="J32" s="207">
        <f t="shared" si="3"/>
        <v>0.81695202706592718</v>
      </c>
      <c r="K32" s="208">
        <f t="shared" si="4"/>
        <v>0.17105925031371075</v>
      </c>
      <c r="L32" s="210">
        <f t="shared" si="5"/>
        <v>-0.593788869582342</v>
      </c>
      <c r="M32" s="116">
        <f t="shared" si="6"/>
        <v>0.17190466545378003</v>
      </c>
      <c r="N32" s="116">
        <f t="shared" si="7"/>
        <v>6.2175867101025035E-5</v>
      </c>
      <c r="O32" s="116">
        <f t="shared" si="8"/>
        <v>3.8191928951483378E-5</v>
      </c>
      <c r="P32" s="116">
        <f t="shared" si="9"/>
        <v>4.8284468320769982E-5</v>
      </c>
      <c r="Q32" s="116">
        <f t="shared" si="10"/>
        <v>-1.8158596027680303E-5</v>
      </c>
      <c r="R32" s="206">
        <f t="shared" si="11"/>
        <v>325.98473276211098</v>
      </c>
      <c r="S32" s="206">
        <f t="shared" si="12"/>
        <v>34.01526723788902</v>
      </c>
      <c r="T32" s="206">
        <f t="shared" si="13"/>
        <v>9.850559634536074</v>
      </c>
      <c r="V32" s="203">
        <v>326.04641750000002</v>
      </c>
      <c r="W32" s="203">
        <v>9.8750075000000006</v>
      </c>
    </row>
    <row r="33" spans="1:23" ht="15">
      <c r="A33" s="197" t="str">
        <f>Locator!A38</f>
        <v>FOMALHAUT</v>
      </c>
      <c r="B33" s="5">
        <v>113368</v>
      </c>
      <c r="C33" s="203">
        <v>344.41257244791666</v>
      </c>
      <c r="D33" s="203">
        <v>-29.622236906249999</v>
      </c>
      <c r="E33" s="1">
        <v>328.95</v>
      </c>
      <c r="F33" s="1">
        <v>-164.67</v>
      </c>
      <c r="G33" s="206">
        <f t="shared" si="0"/>
        <v>6.0111245320245636</v>
      </c>
      <c r="H33" s="126">
        <f t="shared" si="1"/>
        <v>-0.51700113935053127</v>
      </c>
      <c r="I33" s="207">
        <f t="shared" si="2"/>
        <v>-0.23411615084339801</v>
      </c>
      <c r="J33" s="207">
        <f t="shared" si="3"/>
        <v>0.83692018093870146</v>
      </c>
      <c r="K33" s="208">
        <f t="shared" si="4"/>
        <v>-0.49472642809112433</v>
      </c>
      <c r="L33" s="210">
        <f t="shared" si="5"/>
        <v>-0.27338318119681632</v>
      </c>
      <c r="M33" s="116">
        <f t="shared" si="6"/>
        <v>-0.51752000875884774</v>
      </c>
      <c r="N33" s="116">
        <f t="shared" si="7"/>
        <v>4.8400166022902109E-5</v>
      </c>
      <c r="O33" s="116">
        <f t="shared" si="8"/>
        <v>3.3191853322960416E-5</v>
      </c>
      <c r="P33" s="116">
        <f t="shared" si="9"/>
        <v>2.1020939812840694E-5</v>
      </c>
      <c r="Q33" s="116">
        <f t="shared" si="10"/>
        <v>4.4354238238431E-5</v>
      </c>
      <c r="R33" s="206">
        <f t="shared" si="11"/>
        <v>344.34027506393568</v>
      </c>
      <c r="S33" s="206">
        <f t="shared" si="12"/>
        <v>15.659724936064322</v>
      </c>
      <c r="T33" s="206">
        <f t="shared" si="13"/>
        <v>-29.647269251691167</v>
      </c>
      <c r="V33" s="203">
        <v>344.41177291666668</v>
      </c>
      <c r="W33" s="203">
        <v>-29.621836666666667</v>
      </c>
    </row>
    <row r="34" spans="1:23" ht="15">
      <c r="A34" s="197" t="str">
        <f>Locator!A39</f>
        <v>Gacrux</v>
      </c>
      <c r="B34" s="5">
        <v>61084</v>
      </c>
      <c r="C34" s="203">
        <v>187.7914406979167</v>
      </c>
      <c r="D34" s="203">
        <v>-57.113213458333334</v>
      </c>
      <c r="E34" s="1">
        <v>28.23</v>
      </c>
      <c r="F34" s="1">
        <v>-265.08</v>
      </c>
      <c r="G34" s="206">
        <f t="shared" si="0"/>
        <v>3.2775781883959736</v>
      </c>
      <c r="H34" s="126">
        <f t="shared" si="1"/>
        <v>-0.99680649566695367</v>
      </c>
      <c r="I34" s="207">
        <f t="shared" si="2"/>
        <v>-7.3277469905325701E-2</v>
      </c>
      <c r="J34" s="207">
        <f t="shared" si="3"/>
        <v>-0.53847193501547974</v>
      </c>
      <c r="K34" s="208">
        <f t="shared" si="4"/>
        <v>-0.83945124194616494</v>
      </c>
      <c r="L34" s="210">
        <f t="shared" si="5"/>
        <v>-3.0069592955394269</v>
      </c>
      <c r="M34" s="116">
        <f t="shared" si="6"/>
        <v>-0.9962726382310243</v>
      </c>
      <c r="N34" s="116">
        <f t="shared" si="7"/>
        <v>1.1095021368170109E-4</v>
      </c>
      <c r="O34" s="116">
        <f t="shared" si="8"/>
        <v>-2.2039676725337145E-5</v>
      </c>
      <c r="P34" s="116">
        <f t="shared" si="9"/>
        <v>3.9235339428737592E-5</v>
      </c>
      <c r="Q34" s="116">
        <f t="shared" si="10"/>
        <v>-8.2016264266423328E-5</v>
      </c>
      <c r="R34" s="206">
        <f t="shared" si="11"/>
        <v>187.72252819629671</v>
      </c>
      <c r="S34" s="206">
        <f t="shared" si="12"/>
        <v>172.27747180370329</v>
      </c>
      <c r="T34" s="206">
        <f t="shared" si="13"/>
        <v>-57.088179381253688</v>
      </c>
      <c r="V34" s="203">
        <v>187.79137208333336</v>
      </c>
      <c r="W34" s="203">
        <v>-57.112569166666667</v>
      </c>
    </row>
    <row r="35" spans="1:23" ht="15">
      <c r="A35" s="197" t="str">
        <f>Locator!A40</f>
        <v>Gienah</v>
      </c>
      <c r="B35" s="1">
        <v>59803</v>
      </c>
      <c r="C35" s="203">
        <v>183.95156365624999</v>
      </c>
      <c r="D35" s="203">
        <v>-17.54193047916667</v>
      </c>
      <c r="E35" s="1">
        <v>-158.61000000000001</v>
      </c>
      <c r="F35" s="1">
        <v>21.86</v>
      </c>
      <c r="G35" s="206">
        <f t="shared" si="0"/>
        <v>3.2105647135648696</v>
      </c>
      <c r="H35" s="126">
        <f t="shared" si="1"/>
        <v>-0.30616503163275155</v>
      </c>
      <c r="I35" s="207">
        <f t="shared" si="2"/>
        <v>-6.5122780158065302E-2</v>
      </c>
      <c r="J35" s="207">
        <f t="shared" si="3"/>
        <v>-0.95143219999416972</v>
      </c>
      <c r="K35" s="208">
        <f t="shared" si="4"/>
        <v>-0.30089166209574275</v>
      </c>
      <c r="L35" s="210">
        <f t="shared" si="5"/>
        <v>-3.0738720550273428</v>
      </c>
      <c r="M35" s="116">
        <f t="shared" si="6"/>
        <v>-0.3056275074284257</v>
      </c>
      <c r="N35" s="116">
        <f t="shared" si="7"/>
        <v>7.0309466764999828E-5</v>
      </c>
      <c r="O35" s="116">
        <f t="shared" si="8"/>
        <v>-2.41744798962358E-5</v>
      </c>
      <c r="P35" s="116">
        <f t="shared" si="9"/>
        <v>1.5621715807217917E-5</v>
      </c>
      <c r="Q35" s="116">
        <f t="shared" si="10"/>
        <v>-3.2502534545722385E-5</v>
      </c>
      <c r="R35" s="206">
        <f t="shared" si="11"/>
        <v>183.88502797781808</v>
      </c>
      <c r="S35" s="206">
        <f t="shared" si="12"/>
        <v>176.11497202218192</v>
      </c>
      <c r="T35" s="206">
        <f t="shared" si="13"/>
        <v>-17.514413632474934</v>
      </c>
      <c r="V35" s="203">
        <v>183.95194916666665</v>
      </c>
      <c r="W35" s="203">
        <v>-17.541983611111114</v>
      </c>
    </row>
    <row r="36" spans="1:23" ht="15">
      <c r="A36" s="197" t="str">
        <f>Locator!A41</f>
        <v>HADAR</v>
      </c>
      <c r="B36" s="1">
        <v>68702</v>
      </c>
      <c r="C36" s="203">
        <v>210.95593830208335</v>
      </c>
      <c r="D36" s="203">
        <v>-60.373035180555554</v>
      </c>
      <c r="E36" s="1">
        <v>-33.270000000000003</v>
      </c>
      <c r="F36" s="1">
        <v>-23.16</v>
      </c>
      <c r="G36" s="206">
        <f t="shared" ref="G36:G61" si="14">RADIANS(C36+E36/MASinDEGREE*T*YEARSinCENTURY)</f>
        <v>3.681876594331198</v>
      </c>
      <c r="H36" s="126">
        <f t="shared" ref="H36:H61" si="15">RADIANS(D36+F36/MASinDEGREE*T*YEARSinCENTURY)</f>
        <v>-1.0537076207626141</v>
      </c>
      <c r="I36" s="207">
        <f t="shared" ref="I36:I61" si="16">COS( H36 ) * SIN( G36 + Zeta )</f>
        <v>-0.25402145346240584</v>
      </c>
      <c r="J36" s="207">
        <f t="shared" ref="J36:J61" si="17">COS( Theta ) * COS( H36 ) * COS( G36 + Zeta )  -  SIN( Theta ) * SIN( H36 )</f>
        <v>-0.42456327657772491</v>
      </c>
      <c r="K36" s="208">
        <f t="shared" ref="K36:K61" si="18">SIN( Theta ) * COS( H36 ) * COS( G36 + Zeta )  +  COS( Theta ) * SIN( H36 )</f>
        <v>-0.86903344317835829</v>
      </c>
      <c r="L36" s="210">
        <f t="shared" ref="L36:L61" si="19" xml:space="preserve"> ATAN2( J36,I36 ) +  Z</f>
        <v>-2.603034908106737</v>
      </c>
      <c r="M36" s="116">
        <f t="shared" ref="M36:M61" si="20">ASIN( K36 )</f>
        <v>-1.0532453423072543</v>
      </c>
      <c r="N36" s="116">
        <f t="shared" ref="N36:N61" si="21">(COS(Eps)+SIN(Eps)*SIN(L36)*TAN(M36))*Δ_Psi-COS(L36)*TAN(M36)*Δ_Eps</f>
        <v>1.2846616407592048E-4</v>
      </c>
      <c r="O36" s="116">
        <f t="shared" ref="O36:O61" si="22">SIN(Eps)*COS(L36)*Δ_Psi+SIN(L36)*Δ_Eps</f>
        <v>-7.4274352279901123E-6</v>
      </c>
      <c r="P36" s="116">
        <f t="shared" ref="P36:P61" si="23" xml:space="preserve"> ( -1*KAPPA * ( COS(L36)*COS(Sun_True_Lng)*COS(Eps)+SIN(L36)*SIN(Sun_True_Lng))/ COS( M36 )) + (e * KAPPA *  (COS(L36)*COS(p)*COS(Eps)+SIN(L36)*SIN(p)))/ COS( M36 )</f>
        <v>1.1538522776625146E-4</v>
      </c>
      <c r="Q36" s="116">
        <f t="shared" ref="Q36:Q61" si="24">(-1* KAPPA * (COS(Sun_True_Lng)*COS(Eps)*(TAN(Eps)*COS(M36)-SIN(L36)*SIN(M36))+COS(L36)*SIN(M36)*SIN(Sun_True_Lng)))  +
(e * KAPPA * (COS(p)*COS(Eps)*(TAN(Eps)*COS(M36)-SIN(L36)*SIN(M36))+COS(L36)*SIN(M36)*SIN(p)))</f>
        <v>-7.0709655303055651E-5</v>
      </c>
      <c r="R36" s="206">
        <f t="shared" ref="R36:R61" si="25">MOD(DEGREES(P36+N36+L36),DEGSinCIRCLE)</f>
        <v>210.87105749584083</v>
      </c>
      <c r="S36" s="206">
        <f t="shared" ref="S36:S61" si="26">DEGSinCIRCLE-R36</f>
        <v>149.12894250415917</v>
      </c>
      <c r="T36" s="206">
        <f t="shared" ref="T36:T61" si="27">DEGREES(Q36+O36+M36)</f>
        <v>-60.350989831528217</v>
      </c>
      <c r="V36" s="203">
        <v>210.95601916666669</v>
      </c>
      <c r="W36" s="203">
        <v>-60.372978888888888</v>
      </c>
    </row>
    <row r="37" spans="1:23" ht="15">
      <c r="A37" s="197" t="str">
        <f>Locator!A42</f>
        <v>Hamal</v>
      </c>
      <c r="B37" s="1">
        <v>9884</v>
      </c>
      <c r="C37" s="203">
        <v>31.793315781250005</v>
      </c>
      <c r="D37" s="203">
        <v>23.46241758333333</v>
      </c>
      <c r="E37" s="1">
        <v>188.55</v>
      </c>
      <c r="F37" s="1">
        <v>-148.08000000000001</v>
      </c>
      <c r="G37" s="206">
        <f t="shared" si="14"/>
        <v>0.55489297212511546</v>
      </c>
      <c r="H37" s="126">
        <f t="shared" si="15"/>
        <v>0.40950041782301227</v>
      </c>
      <c r="I37" s="207">
        <f t="shared" si="16"/>
        <v>0.48280866373219178</v>
      </c>
      <c r="J37" s="207">
        <f t="shared" si="17"/>
        <v>0.78019613079317152</v>
      </c>
      <c r="K37" s="208">
        <f t="shared" si="18"/>
        <v>0.39773080308231051</v>
      </c>
      <c r="L37" s="210">
        <f t="shared" si="19"/>
        <v>0.55353013832831943</v>
      </c>
      <c r="M37" s="116">
        <f t="shared" si="20"/>
        <v>0.40904228297085532</v>
      </c>
      <c r="N37" s="116">
        <f t="shared" si="21"/>
        <v>7.731319045214163E-5</v>
      </c>
      <c r="O37" s="116">
        <f t="shared" si="22"/>
        <v>6.8472041709599077E-6</v>
      </c>
      <c r="P37" s="116">
        <f t="shared" si="23"/>
        <v>-6.3507479468768332E-5</v>
      </c>
      <c r="Q37" s="116">
        <f t="shared" si="24"/>
        <v>-3.4513421677187633E-5</v>
      </c>
      <c r="R37" s="206">
        <f t="shared" si="25"/>
        <v>31.715731768477877</v>
      </c>
      <c r="S37" s="206">
        <f t="shared" si="26"/>
        <v>328.28426823152211</v>
      </c>
      <c r="T37" s="206">
        <f t="shared" si="27"/>
        <v>23.434811299127759</v>
      </c>
      <c r="V37" s="203">
        <v>31.792857500000004</v>
      </c>
      <c r="W37" s="203">
        <v>23.462777499999998</v>
      </c>
    </row>
    <row r="38" spans="1:23" ht="15">
      <c r="A38" s="197" t="str">
        <f>Locator!A43</f>
        <v>Kaus Aust.</v>
      </c>
      <c r="B38" s="1">
        <v>90185</v>
      </c>
      <c r="C38" s="203">
        <v>276.04301377083334</v>
      </c>
      <c r="D38" s="203">
        <v>-34.38461659722222</v>
      </c>
      <c r="E38" s="1">
        <v>-39.42</v>
      </c>
      <c r="F38" s="1">
        <v>-124.2</v>
      </c>
      <c r="G38" s="206">
        <f t="shared" si="14"/>
        <v>4.8178605270721349</v>
      </c>
      <c r="H38" s="126">
        <f t="shared" si="15"/>
        <v>-0.60012143305604237</v>
      </c>
      <c r="I38" s="207">
        <f t="shared" si="16"/>
        <v>-0.82073476102573761</v>
      </c>
      <c r="J38" s="207">
        <f t="shared" si="17"/>
        <v>8.6067836959182561E-2</v>
      </c>
      <c r="K38" s="208">
        <f t="shared" si="18"/>
        <v>-0.56478914604053165</v>
      </c>
      <c r="L38" s="210">
        <f t="shared" si="19"/>
        <v>-1.4669313224074914</v>
      </c>
      <c r="M38" s="116">
        <f t="shared" si="20"/>
        <v>-0.60017772353563792</v>
      </c>
      <c r="N38" s="116">
        <f t="shared" si="21"/>
        <v>7.6255540009422941E-5</v>
      </c>
      <c r="O38" s="116">
        <f t="shared" si="22"/>
        <v>3.1972260888225213E-5</v>
      </c>
      <c r="P38" s="116">
        <f t="shared" si="23"/>
        <v>1.1630092974810761E-4</v>
      </c>
      <c r="Q38" s="116">
        <f t="shared" si="24"/>
        <v>7.4000852205758755E-6</v>
      </c>
      <c r="R38" s="206">
        <f t="shared" si="25"/>
        <v>275.96205906354112</v>
      </c>
      <c r="S38" s="206">
        <f t="shared" si="26"/>
        <v>84.037940936458881</v>
      </c>
      <c r="T38" s="206">
        <f t="shared" si="27"/>
        <v>-34.385394647100021</v>
      </c>
      <c r="V38" s="203">
        <v>276.04310958333332</v>
      </c>
      <c r="W38" s="203">
        <v>-34.384314722222221</v>
      </c>
    </row>
    <row r="39" spans="1:23" ht="15">
      <c r="A39" s="197" t="str">
        <f>Locator!A44</f>
        <v>Kochab</v>
      </c>
      <c r="B39" s="1">
        <v>72607</v>
      </c>
      <c r="C39" s="203">
        <v>222.67656865625003</v>
      </c>
      <c r="D39" s="203">
        <v>74.155503868055561</v>
      </c>
      <c r="E39" s="1">
        <v>-32.61</v>
      </c>
      <c r="F39" s="1">
        <v>11.42</v>
      </c>
      <c r="G39" s="206">
        <f t="shared" si="14"/>
        <v>3.8864401666792352</v>
      </c>
      <c r="H39" s="126">
        <f t="shared" si="15"/>
        <v>1.2942573939936712</v>
      </c>
      <c r="I39" s="207">
        <f t="shared" si="16"/>
        <v>-0.18495002124892126</v>
      </c>
      <c r="J39" s="207">
        <f t="shared" si="17"/>
        <v>-0.20032395279124188</v>
      </c>
      <c r="K39" s="208">
        <f t="shared" si="18"/>
        <v>0.96211423624126668</v>
      </c>
      <c r="L39" s="210">
        <f t="shared" si="19"/>
        <v>-2.3966971384407008</v>
      </c>
      <c r="M39" s="116">
        <f t="shared" si="20"/>
        <v>1.2946534932155143</v>
      </c>
      <c r="N39" s="116">
        <f t="shared" si="21"/>
        <v>-7.8543702051177673E-5</v>
      </c>
      <c r="O39" s="116">
        <f t="shared" si="22"/>
        <v>6.5869086676170353E-7</v>
      </c>
      <c r="P39" s="116">
        <f t="shared" si="23"/>
        <v>2.6453694585265391E-4</v>
      </c>
      <c r="Q39" s="116">
        <f t="shared" si="24"/>
        <v>6.2449776738010944E-5</v>
      </c>
      <c r="R39" s="206">
        <f t="shared" si="25"/>
        <v>222.69002582415405</v>
      </c>
      <c r="S39" s="206">
        <f t="shared" si="26"/>
        <v>137.30997417584595</v>
      </c>
      <c r="T39" s="206">
        <f t="shared" si="27"/>
        <v>74.181796941963213</v>
      </c>
      <c r="V39" s="203">
        <v>222.6766479166667</v>
      </c>
      <c r="W39" s="203">
        <v>74.155476111111113</v>
      </c>
    </row>
    <row r="40" spans="1:23" ht="15">
      <c r="A40" s="197" t="str">
        <f>Locator!A45</f>
        <v>Markab</v>
      </c>
      <c r="B40" s="1">
        <v>113963</v>
      </c>
      <c r="C40" s="203">
        <v>346.1902172222222</v>
      </c>
      <c r="D40" s="203">
        <v>15.205267118055556</v>
      </c>
      <c r="E40" s="1">
        <v>60.4</v>
      </c>
      <c r="F40" s="1">
        <v>-41.3</v>
      </c>
      <c r="G40" s="206">
        <f t="shared" si="14"/>
        <v>6.0421575051189107</v>
      </c>
      <c r="H40" s="126">
        <f t="shared" si="15"/>
        <v>0.26538308503433872</v>
      </c>
      <c r="I40" s="207">
        <f t="shared" si="16"/>
        <v>-0.23092531488020709</v>
      </c>
      <c r="J40" s="207">
        <f t="shared" si="17"/>
        <v>0.93709541387177808</v>
      </c>
      <c r="K40" s="208">
        <f t="shared" si="18"/>
        <v>0.26177410920096367</v>
      </c>
      <c r="L40" s="210">
        <f t="shared" si="19"/>
        <v>-0.24223263900847153</v>
      </c>
      <c r="M40" s="116">
        <f t="shared" si="20"/>
        <v>0.26485995499859549</v>
      </c>
      <c r="N40" s="116">
        <f t="shared" si="21"/>
        <v>6.6529337256749694E-5</v>
      </c>
      <c r="O40" s="116">
        <f t="shared" si="22"/>
        <v>3.2514248626478537E-5</v>
      </c>
      <c r="P40" s="116">
        <f t="shared" si="23"/>
        <v>1.5821195359137087E-5</v>
      </c>
      <c r="Q40" s="116">
        <f t="shared" si="24"/>
        <v>-2.8750891158600487E-5</v>
      </c>
      <c r="R40" s="206">
        <f t="shared" si="25"/>
        <v>346.12581046245811</v>
      </c>
      <c r="S40" s="206">
        <f t="shared" si="26"/>
        <v>13.874189537541895</v>
      </c>
      <c r="T40" s="206">
        <f t="shared" si="27"/>
        <v>15.175573207944142</v>
      </c>
      <c r="V40" s="203">
        <v>346.19007041666663</v>
      </c>
      <c r="W40" s="203">
        <v>15.205367499999999</v>
      </c>
    </row>
    <row r="41" spans="1:23" ht="15">
      <c r="A41" s="197" t="str">
        <f>Locator!A46</f>
        <v>Menkar</v>
      </c>
      <c r="B41" s="1">
        <v>14135</v>
      </c>
      <c r="C41" s="203">
        <v>45.569888031250002</v>
      </c>
      <c r="D41" s="203">
        <v>4.0897387673611112</v>
      </c>
      <c r="E41" s="1">
        <v>-10.41</v>
      </c>
      <c r="F41" s="1">
        <v>-76.849999999999994</v>
      </c>
      <c r="G41" s="204">
        <f t="shared" si="14"/>
        <v>0.79534486574010121</v>
      </c>
      <c r="H41" s="142">
        <f t="shared" si="15"/>
        <v>7.1381472830107179E-2</v>
      </c>
      <c r="I41" s="209">
        <f t="shared" si="16"/>
        <v>0.7118535399106598</v>
      </c>
      <c r="J41" s="209">
        <f t="shared" si="17"/>
        <v>0.6987355922382783</v>
      </c>
      <c r="K41" s="209">
        <f t="shared" si="18"/>
        <v>7.0944413846933937E-2</v>
      </c>
      <c r="L41" s="227">
        <f t="shared" si="19"/>
        <v>0.79407760401314564</v>
      </c>
      <c r="M41" s="211">
        <f t="shared" si="20"/>
        <v>7.1004060878557457E-2</v>
      </c>
      <c r="N41" s="212">
        <f t="shared" si="21"/>
        <v>6.3287597277743464E-5</v>
      </c>
      <c r="O41" s="212">
        <f t="shared" si="22"/>
        <v>-2.5948900715278332E-6</v>
      </c>
      <c r="P41" s="212">
        <f t="shared" si="23"/>
        <v>-7.5469432375486968E-5</v>
      </c>
      <c r="Q41" s="212">
        <f t="shared" si="24"/>
        <v>-8.0218275400792818E-6</v>
      </c>
      <c r="R41" s="204">
        <f t="shared" si="25"/>
        <v>45.496597348076058</v>
      </c>
      <c r="S41" s="205">
        <f t="shared" si="26"/>
        <v>314.50340265192392</v>
      </c>
      <c r="T41" s="204">
        <f t="shared" si="27"/>
        <v>4.0676247235198746</v>
      </c>
      <c r="V41" s="203">
        <v>45.569913333333332</v>
      </c>
      <c r="W41" s="203">
        <v>4.0899255555555554</v>
      </c>
    </row>
    <row r="42" spans="1:23" ht="15">
      <c r="A42" s="197" t="str">
        <f>Locator!A47</f>
        <v>Menkent</v>
      </c>
      <c r="B42" s="1">
        <v>68933</v>
      </c>
      <c r="C42" s="203">
        <v>211.67092065625002</v>
      </c>
      <c r="D42" s="203">
        <v>-36.369954729166665</v>
      </c>
      <c r="E42" s="1">
        <v>-520.53</v>
      </c>
      <c r="F42" s="1">
        <v>-518.05999999999995</v>
      </c>
      <c r="G42" s="204">
        <f t="shared" si="14"/>
        <v>3.6943684884672696</v>
      </c>
      <c r="H42" s="141">
        <f t="shared" si="15"/>
        <v>-0.63476153293290627</v>
      </c>
      <c r="I42" s="207">
        <f t="shared" si="16"/>
        <v>-0.42235359208876549</v>
      </c>
      <c r="J42" s="207">
        <f t="shared" si="17"/>
        <v>-0.6858743648835488</v>
      </c>
      <c r="K42" s="207">
        <f t="shared" si="18"/>
        <v>-0.5926160636072102</v>
      </c>
      <c r="L42" s="227">
        <f t="shared" si="19"/>
        <v>-2.5902646438479673</v>
      </c>
      <c r="M42" s="211">
        <f t="shared" si="20"/>
        <v>-0.63430278679167051</v>
      </c>
      <c r="N42" s="116">
        <f t="shared" si="21"/>
        <v>8.9030499180021814E-5</v>
      </c>
      <c r="O42" s="116">
        <f t="shared" si="22"/>
        <v>-6.9326435296947467E-6</v>
      </c>
      <c r="P42" s="116">
        <f t="shared" si="23"/>
        <v>7.2124686829603434E-5</v>
      </c>
      <c r="Q42" s="116">
        <f t="shared" si="24"/>
        <v>-4.9473002055356013E-5</v>
      </c>
      <c r="R42" s="206">
        <f t="shared" si="25"/>
        <v>211.59800159755915</v>
      </c>
      <c r="S42" s="205">
        <f t="shared" si="26"/>
        <v>148.40199840244085</v>
      </c>
      <c r="T42" s="206">
        <f t="shared" si="27"/>
        <v>-36.346104421981956</v>
      </c>
      <c r="V42" s="203">
        <v>211.67218583333334</v>
      </c>
      <c r="W42" s="203">
        <v>-36.368695555555554</v>
      </c>
    </row>
    <row r="43" spans="1:23" ht="15">
      <c r="A43" s="197" t="str">
        <f>Locator!A48</f>
        <v>Miaplacidus</v>
      </c>
      <c r="B43" s="1">
        <v>45238</v>
      </c>
      <c r="C43" s="203">
        <v>138.30062302430557</v>
      </c>
      <c r="D43" s="203">
        <v>-69.717207690972216</v>
      </c>
      <c r="E43" s="1">
        <v>-156.47</v>
      </c>
      <c r="F43" s="1">
        <v>108.95</v>
      </c>
      <c r="G43" s="204">
        <f t="shared" si="14"/>
        <v>2.4138054353799627</v>
      </c>
      <c r="H43" s="142">
        <f t="shared" si="15"/>
        <v>-1.2167977481726142</v>
      </c>
      <c r="I43" s="207">
        <f t="shared" si="16"/>
        <v>0.23075941465795421</v>
      </c>
      <c r="J43" s="207">
        <f t="shared" si="17"/>
        <v>-0.25918884084619692</v>
      </c>
      <c r="K43" s="207">
        <f t="shared" si="18"/>
        <v>-0.93785459284876527</v>
      </c>
      <c r="L43" s="226">
        <f t="shared" si="19"/>
        <v>2.4135349487027398</v>
      </c>
      <c r="M43" s="212">
        <f t="shared" si="20"/>
        <v>-1.2163955159070947</v>
      </c>
      <c r="N43" s="211">
        <f t="shared" si="21"/>
        <v>7.2664330109025165E-5</v>
      </c>
      <c r="O43" s="211">
        <f t="shared" si="22"/>
        <v>-3.9147261975753384E-5</v>
      </c>
      <c r="P43" s="211">
        <f t="shared" si="23"/>
        <v>-1.687788214268577E-4</v>
      </c>
      <c r="Q43" s="211">
        <f t="shared" si="24"/>
        <v>-7.4612785817471705E-5</v>
      </c>
      <c r="R43" s="204">
        <f t="shared" si="25"/>
        <v>138.27985931328809</v>
      </c>
      <c r="S43" s="205">
        <f t="shared" si="26"/>
        <v>221.72014068671191</v>
      </c>
      <c r="T43" s="214">
        <f t="shared" si="27"/>
        <v>-69.700847250730675</v>
      </c>
      <c r="V43" s="203">
        <v>138.30100333333334</v>
      </c>
      <c r="W43" s="203">
        <v>-69.7174725</v>
      </c>
    </row>
    <row r="44" spans="1:23" ht="15">
      <c r="A44" s="217" t="str">
        <f>Locator!A49</f>
        <v>Mirfak</v>
      </c>
      <c r="B44" s="1">
        <v>15863</v>
      </c>
      <c r="C44" s="203">
        <v>51.080669392361116</v>
      </c>
      <c r="D44" s="203">
        <v>49.861179302083336</v>
      </c>
      <c r="E44" s="1">
        <v>23.75</v>
      </c>
      <c r="F44" s="1">
        <v>-26.23</v>
      </c>
      <c r="G44" s="204">
        <f t="shared" si="14"/>
        <v>0.8915252265992426</v>
      </c>
      <c r="H44" s="142">
        <f t="shared" si="15"/>
        <v>0.87024245283325674</v>
      </c>
      <c r="I44" s="207">
        <f t="shared" si="16"/>
        <v>0.50129959073705921</v>
      </c>
      <c r="J44" s="207">
        <f t="shared" si="17"/>
        <v>0.40570310498086171</v>
      </c>
      <c r="K44" s="207">
        <f t="shared" si="18"/>
        <v>0.7642667799503946</v>
      </c>
      <c r="L44" s="226">
        <f t="shared" si="19"/>
        <v>0.88978878507715686</v>
      </c>
      <c r="M44" s="212">
        <f t="shared" si="20"/>
        <v>0.86990361202571498</v>
      </c>
      <c r="N44" s="211">
        <f t="shared" si="21"/>
        <v>1.065817540329313E-4</v>
      </c>
      <c r="O44" s="211">
        <f t="shared" si="22"/>
        <v>-6.340636666473763E-6</v>
      </c>
      <c r="P44" s="211">
        <f t="shared" si="23"/>
        <v>-1.2542880143703915E-4</v>
      </c>
      <c r="Q44" s="211">
        <f t="shared" si="24"/>
        <v>-4.4231171123102583E-5</v>
      </c>
      <c r="R44" s="204">
        <f t="shared" si="25"/>
        <v>50.980062186721639</v>
      </c>
      <c r="S44" s="205">
        <f t="shared" si="26"/>
        <v>309.01993781327837</v>
      </c>
      <c r="T44" s="214">
        <f t="shared" si="27"/>
        <v>49.838908001110582</v>
      </c>
      <c r="V44" s="203">
        <v>51.08061166666667</v>
      </c>
      <c r="W44" s="203">
        <v>49.861243055555555</v>
      </c>
    </row>
    <row r="45" spans="1:23" ht="15">
      <c r="A45" s="197" t="str">
        <f>Locator!A50</f>
        <v>Nunki</v>
      </c>
      <c r="B45" s="1">
        <v>92855</v>
      </c>
      <c r="C45" s="203">
        <v>283.81635596527781</v>
      </c>
      <c r="D45" s="203">
        <v>-26.296724031250001</v>
      </c>
      <c r="E45" s="1">
        <v>15.14</v>
      </c>
      <c r="F45" s="1">
        <v>-53.43</v>
      </c>
      <c r="G45" s="204">
        <f t="shared" si="14"/>
        <v>4.953529475630301</v>
      </c>
      <c r="H45" s="142">
        <f t="shared" si="15"/>
        <v>-0.45896298058989743</v>
      </c>
      <c r="I45" s="207">
        <f t="shared" si="16"/>
        <v>-0.87070548459606212</v>
      </c>
      <c r="J45" s="207">
        <f t="shared" si="17"/>
        <v>0.21331792120359921</v>
      </c>
      <c r="K45" s="207">
        <f t="shared" si="18"/>
        <v>-0.44313364077635953</v>
      </c>
      <c r="L45" s="212">
        <f t="shared" si="19"/>
        <v>-1.3311543020651786</v>
      </c>
      <c r="M45" s="212">
        <f t="shared" si="20"/>
        <v>-0.45909125526288919</v>
      </c>
      <c r="N45" s="211">
        <f t="shared" si="21"/>
        <v>6.9633114114046719E-5</v>
      </c>
      <c r="O45" s="211">
        <f t="shared" si="22"/>
        <v>3.4795911331672393E-5</v>
      </c>
      <c r="P45" s="211">
        <f t="shared" si="23"/>
        <v>1.0330089208917569E-4</v>
      </c>
      <c r="Q45" s="211">
        <f t="shared" si="24"/>
        <v>1.0589070568229037E-5</v>
      </c>
      <c r="R45" s="204">
        <f t="shared" si="25"/>
        <v>283.7403849996723</v>
      </c>
      <c r="S45" s="205">
        <f t="shared" si="26"/>
        <v>76.259615000327699</v>
      </c>
      <c r="T45" s="214">
        <f t="shared" si="27"/>
        <v>-26.301390970010551</v>
      </c>
      <c r="V45" s="203">
        <v>283.81631916666669</v>
      </c>
      <c r="W45" s="203">
        <v>-26.296594166666669</v>
      </c>
    </row>
    <row r="46" spans="1:23" ht="15">
      <c r="A46" s="197" t="str">
        <f>Locator!A51</f>
        <v>Peacock</v>
      </c>
      <c r="B46" s="1">
        <v>100751</v>
      </c>
      <c r="C46" s="203">
        <v>306.41189052083337</v>
      </c>
      <c r="D46" s="203">
        <v>-56.735089631944447</v>
      </c>
      <c r="E46" s="1">
        <v>6.9</v>
      </c>
      <c r="F46" s="1">
        <v>-86.02</v>
      </c>
      <c r="G46" s="204">
        <f t="shared" si="14"/>
        <v>5.3478961713710911</v>
      </c>
      <c r="H46" s="142">
        <f t="shared" si="15"/>
        <v>-0.99021180320094704</v>
      </c>
      <c r="I46" s="207">
        <f t="shared" si="16"/>
        <v>-0.44162878798262128</v>
      </c>
      <c r="J46" s="207">
        <f t="shared" si="17"/>
        <v>0.3248651138277267</v>
      </c>
      <c r="K46" s="207">
        <f t="shared" si="18"/>
        <v>-0.83631732700135963</v>
      </c>
      <c r="L46" s="212">
        <f t="shared" si="19"/>
        <v>-0.93719063600509844</v>
      </c>
      <c r="M46" s="212">
        <f t="shared" si="20"/>
        <v>-0.99053120421848406</v>
      </c>
      <c r="N46" s="211">
        <f t="shared" si="21"/>
        <v>6.6167435127332446E-5</v>
      </c>
      <c r="O46" s="211">
        <f t="shared" si="22"/>
        <v>3.9229463783500028E-5</v>
      </c>
      <c r="P46" s="211">
        <f t="shared" si="23"/>
        <v>1.3412680912416663E-4</v>
      </c>
      <c r="Q46" s="211">
        <f t="shared" si="24"/>
        <v>5.1842937783523446E-5</v>
      </c>
      <c r="R46" s="204">
        <f t="shared" si="25"/>
        <v>306.31440797258284</v>
      </c>
      <c r="S46" s="205">
        <f t="shared" si="26"/>
        <v>53.685592027417158</v>
      </c>
      <c r="T46" s="214">
        <f t="shared" si="27"/>
        <v>-56.748039413490268</v>
      </c>
      <c r="V46" s="203">
        <v>306.41187375000004</v>
      </c>
      <c r="W46" s="203">
        <v>-56.734880555555556</v>
      </c>
    </row>
    <row r="47" spans="1:23" ht="15">
      <c r="A47" s="197" t="str">
        <f>Locator!A52</f>
        <v>Polaris</v>
      </c>
      <c r="B47" s="1">
        <v>11767</v>
      </c>
      <c r="C47" s="203">
        <v>37.946251027777777</v>
      </c>
      <c r="D47" s="203">
        <v>89.264108975694441</v>
      </c>
      <c r="E47" s="1">
        <v>44.48</v>
      </c>
      <c r="F47" s="1">
        <v>-11.85</v>
      </c>
      <c r="G47" s="204">
        <f t="shared" si="14"/>
        <v>0.66228582356286658</v>
      </c>
      <c r="H47" s="142">
        <f t="shared" si="15"/>
        <v>1.5579529240229448</v>
      </c>
      <c r="I47" s="207">
        <f t="shared" si="16"/>
        <v>7.8911812972007698E-3</v>
      </c>
      <c r="J47" s="207">
        <f t="shared" si="17"/>
        <v>1.0671513814440845E-2</v>
      </c>
      <c r="K47" s="207">
        <f t="shared" si="18"/>
        <v>0.99991192014629116</v>
      </c>
      <c r="L47" s="226">
        <f t="shared" si="19"/>
        <v>0.63610283240062071</v>
      </c>
      <c r="M47" s="212">
        <f t="shared" si="20"/>
        <v>1.5575237123765298</v>
      </c>
      <c r="N47" s="211">
        <f t="shared" si="21"/>
        <v>3.0166779680395814E-3</v>
      </c>
      <c r="O47" s="211">
        <f t="shared" si="22"/>
        <v>3.6231900075911148E-6</v>
      </c>
      <c r="P47" s="211">
        <f t="shared" si="23"/>
        <v>-4.8627804305041338E-3</v>
      </c>
      <c r="Q47" s="211">
        <f t="shared" si="24"/>
        <v>-7.3414965959788894E-5</v>
      </c>
      <c r="R47" s="204">
        <f t="shared" si="25"/>
        <v>36.340233753225199</v>
      </c>
      <c r="S47" s="205">
        <f t="shared" si="26"/>
        <v>323.65976624677478</v>
      </c>
      <c r="T47" s="214">
        <f t="shared" si="27"/>
        <v>89.235536436516313</v>
      </c>
      <c r="V47" s="203">
        <v>37.946142916666666</v>
      </c>
      <c r="W47" s="203">
        <v>89.264137777777776</v>
      </c>
    </row>
    <row r="48" spans="1:23" ht="15">
      <c r="A48" s="197" t="str">
        <f>Locator!A53</f>
        <v>POLLUX</v>
      </c>
      <c r="B48" s="1">
        <v>37826</v>
      </c>
      <c r="C48" s="203">
        <v>116.32916005208332</v>
      </c>
      <c r="D48" s="203">
        <v>28.026198958333335</v>
      </c>
      <c r="E48" s="1">
        <v>-626.54999999999995</v>
      </c>
      <c r="F48" s="1">
        <v>-45.8</v>
      </c>
      <c r="G48" s="204">
        <f t="shared" si="14"/>
        <v>2.0303437011838925</v>
      </c>
      <c r="H48" s="142">
        <f t="shared" si="15"/>
        <v>0.48915067978477961</v>
      </c>
      <c r="I48" s="207">
        <f t="shared" si="16"/>
        <v>0.79139430394863464</v>
      </c>
      <c r="J48" s="207">
        <f t="shared" si="17"/>
        <v>-0.39078550815672097</v>
      </c>
      <c r="K48" s="207">
        <f t="shared" si="18"/>
        <v>0.47008695184226224</v>
      </c>
      <c r="L48" s="226">
        <f t="shared" si="19"/>
        <v>2.0288466521604112</v>
      </c>
      <c r="M48" s="212">
        <f t="shared" si="20"/>
        <v>0.48938929102148254</v>
      </c>
      <c r="N48" s="211">
        <f t="shared" si="21"/>
        <v>6.6091658841107824E-5</v>
      </c>
      <c r="O48" s="211">
        <f t="shared" si="22"/>
        <v>-3.7976575191172046E-5</v>
      </c>
      <c r="P48" s="211">
        <f t="shared" si="23"/>
        <v>-9.4768268336992422E-5</v>
      </c>
      <c r="Q48" s="211">
        <f t="shared" si="24"/>
        <v>2.0563934700082107E-5</v>
      </c>
      <c r="R48" s="204">
        <f t="shared" si="25"/>
        <v>116.24270739934329</v>
      </c>
      <c r="S48" s="205">
        <f t="shared" si="26"/>
        <v>243.75729260065671</v>
      </c>
      <c r="T48" s="214">
        <f t="shared" si="27"/>
        <v>28.038943243620224</v>
      </c>
      <c r="V48" s="203">
        <v>116.33068291666666</v>
      </c>
      <c r="W48" s="203">
        <v>28.026310277777778</v>
      </c>
    </row>
    <row r="49" spans="1:24" ht="15">
      <c r="A49" s="197" t="str">
        <f>Locator!A54</f>
        <v>PROCYON</v>
      </c>
      <c r="B49" s="1">
        <v>37279</v>
      </c>
      <c r="C49" s="203">
        <v>114.8255052326389</v>
      </c>
      <c r="D49" s="203">
        <v>5.2249875000000001</v>
      </c>
      <c r="E49" s="1">
        <v>-714.59</v>
      </c>
      <c r="F49" s="1">
        <v>-1036.8</v>
      </c>
      <c r="G49" s="204">
        <f t="shared" si="14"/>
        <v>2.0041023403610017</v>
      </c>
      <c r="H49" s="142">
        <f t="shared" si="15"/>
        <v>9.1221105314193363E-2</v>
      </c>
      <c r="I49" s="207">
        <f t="shared" si="16"/>
        <v>0.90406812787782487</v>
      </c>
      <c r="J49" s="207">
        <f t="shared" si="17"/>
        <v>-0.41751832180051324</v>
      </c>
      <c r="K49" s="207">
        <f t="shared" si="18"/>
        <v>9.1319609703327712E-2</v>
      </c>
      <c r="L49" s="226">
        <f t="shared" si="19"/>
        <v>2.0028176998852882</v>
      </c>
      <c r="M49" s="212">
        <f t="shared" si="20"/>
        <v>9.1447011546046272E-2</v>
      </c>
      <c r="N49" s="211">
        <f t="shared" si="21"/>
        <v>6.1545633655487071E-5</v>
      </c>
      <c r="O49" s="211">
        <f t="shared" si="22"/>
        <v>-3.7690032363693655E-5</v>
      </c>
      <c r="P49" s="211">
        <f t="shared" si="23"/>
        <v>-8.5287350119596061E-5</v>
      </c>
      <c r="Q49" s="211">
        <f t="shared" si="24"/>
        <v>8.1794813332553217E-7</v>
      </c>
      <c r="R49" s="204">
        <f t="shared" si="25"/>
        <v>114.75164103737438</v>
      </c>
      <c r="S49" s="205">
        <f t="shared" si="26"/>
        <v>245.24835896262562</v>
      </c>
      <c r="T49" s="214">
        <f t="shared" si="27"/>
        <v>5.23741519586431</v>
      </c>
      <c r="V49" s="203">
        <v>114.82724208333335</v>
      </c>
      <c r="W49" s="203">
        <v>5.2275074999999998</v>
      </c>
    </row>
    <row r="50" spans="1:24" ht="15">
      <c r="A50" s="197" t="str">
        <f>Locator!A55</f>
        <v>Rasalhague</v>
      </c>
      <c r="B50" s="1">
        <v>86032</v>
      </c>
      <c r="C50" s="203">
        <v>263.7336164201389</v>
      </c>
      <c r="D50" s="203">
        <v>12.560037295138891</v>
      </c>
      <c r="E50" s="1">
        <v>108.07</v>
      </c>
      <c r="F50" s="1">
        <v>-221.57</v>
      </c>
      <c r="G50" s="204">
        <f t="shared" si="14"/>
        <v>4.6030170497099157</v>
      </c>
      <c r="H50" s="142">
        <f t="shared" si="15"/>
        <v>0.21921996096304175</v>
      </c>
      <c r="I50" s="207">
        <f t="shared" si="16"/>
        <v>-0.97016899688709635</v>
      </c>
      <c r="J50" s="207">
        <f t="shared" si="17"/>
        <v>-0.10702593499489205</v>
      </c>
      <c r="K50" s="207">
        <f t="shared" si="18"/>
        <v>0.21752601388696996</v>
      </c>
      <c r="L50" s="212">
        <f t="shared" si="19"/>
        <v>-1.6812887657431066</v>
      </c>
      <c r="M50" s="212">
        <f t="shared" si="20"/>
        <v>0.21927907123419246</v>
      </c>
      <c r="N50" s="211">
        <f t="shared" si="21"/>
        <v>5.3959334244361602E-5</v>
      </c>
      <c r="O50" s="211">
        <f t="shared" si="22"/>
        <v>2.634070342515979E-5</v>
      </c>
      <c r="P50" s="211">
        <f t="shared" si="23"/>
        <v>1.0008500611892462E-4</v>
      </c>
      <c r="Q50" s="211">
        <f t="shared" si="24"/>
        <v>-2.989378790452347E-6</v>
      </c>
      <c r="R50" s="204">
        <f t="shared" si="25"/>
        <v>263.67807567072134</v>
      </c>
      <c r="S50" s="205">
        <f t="shared" si="26"/>
        <v>96.321924329278659</v>
      </c>
      <c r="T50" s="214">
        <f t="shared" si="27"/>
        <v>12.565103249615373</v>
      </c>
      <c r="V50" s="203">
        <v>263.73335374999999</v>
      </c>
      <c r="W50" s="203">
        <v>12.560575833333335</v>
      </c>
    </row>
    <row r="51" spans="1:24" ht="15">
      <c r="A51" s="197" t="str">
        <f>Locator!A56</f>
        <v>REGULUS</v>
      </c>
      <c r="B51" s="1">
        <v>49669</v>
      </c>
      <c r="C51" s="203">
        <v>152.09297586458334</v>
      </c>
      <c r="D51" s="203">
        <v>11.967208864583334</v>
      </c>
      <c r="E51" s="1">
        <v>-248.73</v>
      </c>
      <c r="F51" s="1">
        <v>5.59</v>
      </c>
      <c r="G51" s="204">
        <f t="shared" si="14"/>
        <v>2.6545298840666769</v>
      </c>
      <c r="H51" s="142">
        <f t="shared" si="15"/>
        <v>0.20886704669688871</v>
      </c>
      <c r="I51" s="207">
        <f t="shared" si="16"/>
        <v>0.45839609202350207</v>
      </c>
      <c r="J51" s="207">
        <f t="shared" si="17"/>
        <v>-0.86410936388125703</v>
      </c>
      <c r="K51" s="207">
        <f t="shared" si="18"/>
        <v>0.2078172997377998</v>
      </c>
      <c r="L51" s="226">
        <f t="shared" si="19"/>
        <v>2.6532364658501897</v>
      </c>
      <c r="M51" s="212">
        <f t="shared" si="20"/>
        <v>0.2093430113960002</v>
      </c>
      <c r="N51" s="211">
        <f t="shared" si="21"/>
        <v>5.7586811614121281E-5</v>
      </c>
      <c r="O51" s="211">
        <f t="shared" si="22"/>
        <v>-3.6958592484732257E-5</v>
      </c>
      <c r="P51" s="211">
        <f t="shared" si="23"/>
        <v>-3.9181237694610837E-5</v>
      </c>
      <c r="Q51" s="211">
        <f t="shared" si="24"/>
        <v>1.5148890791557471E-5</v>
      </c>
      <c r="R51" s="204">
        <f t="shared" si="25"/>
        <v>152.02030610512736</v>
      </c>
      <c r="S51" s="205">
        <f t="shared" si="26"/>
        <v>207.97969389487264</v>
      </c>
      <c r="T51" s="214">
        <f t="shared" si="27"/>
        <v>11.993221419690448</v>
      </c>
      <c r="V51" s="203">
        <v>152.09358041666667</v>
      </c>
      <c r="W51" s="203">
        <v>11.967195277777778</v>
      </c>
    </row>
    <row r="52" spans="1:24" ht="15">
      <c r="A52" s="197" t="str">
        <f>Locator!A57</f>
        <v>RIGEL</v>
      </c>
      <c r="B52" s="1">
        <v>24436</v>
      </c>
      <c r="C52" s="203">
        <v>78.63446693402777</v>
      </c>
      <c r="D52" s="203">
        <v>-8.2016385069444446</v>
      </c>
      <c r="E52" s="1">
        <v>1.31</v>
      </c>
      <c r="F52" s="1">
        <v>0.5</v>
      </c>
      <c r="G52" s="204">
        <f t="shared" si="14"/>
        <v>1.3724303183354838</v>
      </c>
      <c r="H52" s="142">
        <f t="shared" si="15"/>
        <v>-0.14314560944495658</v>
      </c>
      <c r="I52" s="207">
        <f t="shared" si="16"/>
        <v>0.97024150796166586</v>
      </c>
      <c r="J52" s="207">
        <f t="shared" si="17"/>
        <v>0.1955766938477837</v>
      </c>
      <c r="K52" s="207">
        <f t="shared" si="18"/>
        <v>-0.14276264585613035</v>
      </c>
      <c r="L52" s="226">
        <f t="shared" si="19"/>
        <v>1.3712666295163567</v>
      </c>
      <c r="M52" s="212">
        <f t="shared" si="20"/>
        <v>-0.14325209329238023</v>
      </c>
      <c r="N52" s="211">
        <f t="shared" si="21"/>
        <v>5.5942515327641644E-5</v>
      </c>
      <c r="O52" s="211">
        <f t="shared" si="22"/>
        <v>-2.3630295544331804E-5</v>
      </c>
      <c r="P52" s="211">
        <f t="shared" si="23"/>
        <v>-9.808756606390873E-5</v>
      </c>
      <c r="Q52" s="211">
        <f t="shared" si="24"/>
        <v>-1.9839527896951182E-6</v>
      </c>
      <c r="R52" s="204">
        <f t="shared" si="25"/>
        <v>78.565375724882173</v>
      </c>
      <c r="S52" s="205">
        <f t="shared" si="26"/>
        <v>281.43462427511781</v>
      </c>
      <c r="T52" s="214">
        <f t="shared" si="27"/>
        <v>-8.2092079403926572</v>
      </c>
      <c r="V52" s="203">
        <v>78.634463749999995</v>
      </c>
      <c r="W52" s="203">
        <v>-8.2016397222222217</v>
      </c>
    </row>
    <row r="53" spans="1:24" ht="15">
      <c r="A53" s="197" t="str">
        <f>Locator!A58</f>
        <v>RIGIL KENT.</v>
      </c>
      <c r="B53" s="1">
        <v>71683</v>
      </c>
      <c r="C53" s="203">
        <v>219.91146571180556</v>
      </c>
      <c r="D53" s="203">
        <v>-60.833993996527781</v>
      </c>
      <c r="E53" s="1">
        <v>-3679.25</v>
      </c>
      <c r="F53" s="1">
        <v>473.67</v>
      </c>
      <c r="G53" s="204">
        <f t="shared" si="14"/>
        <v>3.838278040919187</v>
      </c>
      <c r="H53" s="142">
        <f t="shared" si="15"/>
        <v>-1.0617662250293467</v>
      </c>
      <c r="I53" s="207">
        <f t="shared" si="16"/>
        <v>-0.3124780051857074</v>
      </c>
      <c r="J53" s="207">
        <f t="shared" si="17"/>
        <v>-0.37443372730228597</v>
      </c>
      <c r="K53" s="207">
        <f t="shared" si="18"/>
        <v>-0.87301596785721991</v>
      </c>
      <c r="L53" s="226">
        <f t="shared" si="19"/>
        <v>-2.4467656022592967</v>
      </c>
      <c r="M53" s="212">
        <f t="shared" si="20"/>
        <v>-1.0613526724528812</v>
      </c>
      <c r="N53" s="211">
        <f t="shared" si="21"/>
        <v>1.3099160682560857E-4</v>
      </c>
      <c r="O53" s="211">
        <f t="shared" si="22"/>
        <v>-1.3140104951481817E-6</v>
      </c>
      <c r="P53" s="211">
        <f t="shared" si="23"/>
        <v>1.4093944848638963E-4</v>
      </c>
      <c r="Q53" s="211">
        <f t="shared" si="24"/>
        <v>-6.2399819006018979E-5</v>
      </c>
      <c r="R53" s="204">
        <f t="shared" si="25"/>
        <v>219.82623803454518</v>
      </c>
      <c r="S53" s="205">
        <f t="shared" si="26"/>
        <v>140.17376196545482</v>
      </c>
      <c r="T53" s="214">
        <f t="shared" si="27"/>
        <v>-60.814679240007997</v>
      </c>
      <c r="V53" s="203">
        <v>219.92040833333334</v>
      </c>
      <c r="W53" s="203">
        <v>-60.835145277777784</v>
      </c>
    </row>
    <row r="54" spans="1:24" ht="15">
      <c r="A54" s="197" t="str">
        <f>Locator!A59</f>
        <v>Sabik</v>
      </c>
      <c r="B54" s="1">
        <v>84012</v>
      </c>
      <c r="C54" s="203">
        <v>257.59452503819449</v>
      </c>
      <c r="D54" s="203">
        <v>-15.724906739583334</v>
      </c>
      <c r="E54" s="1">
        <v>40.130000000000003</v>
      </c>
      <c r="F54" s="1">
        <v>99.17</v>
      </c>
      <c r="G54" s="204">
        <f t="shared" si="14"/>
        <v>4.495871518299019</v>
      </c>
      <c r="H54" s="142">
        <f t="shared" si="15"/>
        <v>-0.27445406294851393</v>
      </c>
      <c r="I54" s="207">
        <f t="shared" si="16"/>
        <v>-0.93997030617087574</v>
      </c>
      <c r="J54" s="207">
        <f t="shared" si="17"/>
        <v>-0.2075180838504764</v>
      </c>
      <c r="K54" s="207">
        <f t="shared" si="18"/>
        <v>-0.27090970523784658</v>
      </c>
      <c r="L54" s="212">
        <f t="shared" si="19"/>
        <v>-1.7887017316375631</v>
      </c>
      <c r="M54" s="212">
        <f t="shared" si="20"/>
        <v>-0.2743379514005449</v>
      </c>
      <c r="N54" s="211">
        <f t="shared" si="21"/>
        <v>6.9486515967232798E-5</v>
      </c>
      <c r="O54" s="211">
        <f t="shared" si="22"/>
        <v>2.3046875085368625E-5</v>
      </c>
      <c r="P54" s="211">
        <f t="shared" si="23"/>
        <v>1.0062474074777455E-4</v>
      </c>
      <c r="Q54" s="211">
        <f t="shared" si="24"/>
        <v>-6.974991763683083E-6</v>
      </c>
      <c r="R54" s="204">
        <f t="shared" si="25"/>
        <v>257.52468662648306</v>
      </c>
      <c r="S54" s="205">
        <f t="shared" si="26"/>
        <v>102.47531337351694</v>
      </c>
      <c r="T54" s="214">
        <f t="shared" si="27"/>
        <v>-15.717485924433154</v>
      </c>
      <c r="V54" s="203">
        <v>257.59442750000005</v>
      </c>
      <c r="W54" s="203">
        <v>-15.725147777777778</v>
      </c>
    </row>
    <row r="55" spans="1:24" ht="15">
      <c r="A55" s="217" t="str">
        <f>Locator!A60</f>
        <v>Schedar</v>
      </c>
      <c r="B55" s="219">
        <v>3179</v>
      </c>
      <c r="C55" s="221">
        <v>10.126737</v>
      </c>
      <c r="D55" s="221">
        <v>56.537331072916665</v>
      </c>
      <c r="E55" s="219">
        <v>50.88</v>
      </c>
      <c r="F55" s="219">
        <v>-32.130000000000003</v>
      </c>
      <c r="G55" s="204">
        <f t="shared" si="14"/>
        <v>0.17674353543596522</v>
      </c>
      <c r="H55" s="142">
        <f t="shared" si="15"/>
        <v>0.98676344119415393</v>
      </c>
      <c r="I55" s="207">
        <f t="shared" si="16"/>
        <v>9.6612005089131314E-2</v>
      </c>
      <c r="J55" s="207">
        <f t="shared" si="17"/>
        <v>0.54331233877534724</v>
      </c>
      <c r="K55" s="207">
        <f t="shared" si="18"/>
        <v>0.83395312998220705</v>
      </c>
      <c r="L55" s="212">
        <f t="shared" si="19"/>
        <v>0.17536100490191056</v>
      </c>
      <c r="M55" s="212">
        <f t="shared" si="20"/>
        <v>0.98623298716330254</v>
      </c>
      <c r="N55" s="211">
        <f t="shared" si="21"/>
        <v>1.111718531867017E-4</v>
      </c>
      <c r="O55" s="211">
        <f t="shared" si="22"/>
        <v>2.0691369259231582E-5</v>
      </c>
      <c r="P55" s="211">
        <f t="shared" si="23"/>
        <v>-4.5642401234143689E-5</v>
      </c>
      <c r="Q55" s="211">
        <f t="shared" si="24"/>
        <v>-8.0732321829628335E-5</v>
      </c>
      <c r="R55" s="204">
        <f t="shared" si="25"/>
        <v>10.051200033083104</v>
      </c>
      <c r="S55" s="205">
        <f t="shared" si="26"/>
        <v>349.94879996691691</v>
      </c>
      <c r="T55" s="214">
        <f t="shared" si="27"/>
        <v>56.503547687856901</v>
      </c>
      <c r="V55" s="203">
        <v>10.126613333333333</v>
      </c>
      <c r="W55" s="203">
        <v>56.537409166666663</v>
      </c>
    </row>
    <row r="56" spans="1:24" ht="15">
      <c r="A56" s="197" t="str">
        <f>Locator!A61</f>
        <v>Shaula</v>
      </c>
      <c r="B56" s="1">
        <v>85927</v>
      </c>
      <c r="C56" s="203">
        <v>263.40217260069443</v>
      </c>
      <c r="D56" s="203">
        <v>-37.103823472222224</v>
      </c>
      <c r="E56" s="1">
        <v>-8.5299999999999994</v>
      </c>
      <c r="F56" s="1">
        <v>-30.8</v>
      </c>
      <c r="G56" s="204">
        <f t="shared" si="14"/>
        <v>4.5972353980821499</v>
      </c>
      <c r="H56" s="142">
        <f t="shared" si="15"/>
        <v>-0.64758305673890115</v>
      </c>
      <c r="I56" s="207">
        <f t="shared" si="16"/>
        <v>-0.79220519674638945</v>
      </c>
      <c r="J56" s="207">
        <f t="shared" si="17"/>
        <v>-9.2453370510738528E-2</v>
      </c>
      <c r="K56" s="207">
        <f t="shared" si="18"/>
        <v>-0.60321082593834352</v>
      </c>
      <c r="L56" s="212">
        <f t="shared" si="19"/>
        <v>-1.687594519928769</v>
      </c>
      <c r="M56" s="212">
        <f t="shared" si="20"/>
        <v>-0.64752071098296227</v>
      </c>
      <c r="N56" s="211">
        <f t="shared" si="21"/>
        <v>8.2781905155547363E-5</v>
      </c>
      <c r="O56" s="211">
        <f t="shared" si="22"/>
        <v>2.6155371236967178E-5</v>
      </c>
      <c r="P56" s="211">
        <f t="shared" si="23"/>
        <v>1.224588880745603E-4</v>
      </c>
      <c r="Q56" s="211">
        <f t="shared" si="24"/>
        <v>-4.734309162292531E-6</v>
      </c>
      <c r="R56" s="204">
        <f t="shared" si="25"/>
        <v>263.31971590991122</v>
      </c>
      <c r="S56" s="205">
        <f t="shared" si="26"/>
        <v>96.680284090088776</v>
      </c>
      <c r="T56" s="214">
        <f t="shared" si="27"/>
        <v>-37.098976550184538</v>
      </c>
      <c r="V56" s="203">
        <v>263.40219333333334</v>
      </c>
      <c r="W56" s="203">
        <v>-37.103748611111115</v>
      </c>
    </row>
    <row r="57" spans="1:24" ht="15">
      <c r="A57" s="197" t="str">
        <f>Locator!A62</f>
        <v>SIRIUS</v>
      </c>
      <c r="B57" s="1">
        <v>32349</v>
      </c>
      <c r="C57" s="203">
        <v>101.28721414236112</v>
      </c>
      <c r="D57" s="203">
        <v>-16.71611579513889</v>
      </c>
      <c r="E57" s="1">
        <v>-546.01</v>
      </c>
      <c r="F57" s="1">
        <v>-1223.07</v>
      </c>
      <c r="G57" s="204">
        <f t="shared" si="14"/>
        <v>1.7678100541688142</v>
      </c>
      <c r="H57" s="142">
        <f t="shared" si="15"/>
        <v>-0.29171838161052144</v>
      </c>
      <c r="I57" s="207">
        <f t="shared" si="16"/>
        <v>0.93933989656736305</v>
      </c>
      <c r="J57" s="207">
        <f t="shared" si="17"/>
        <v>-0.18704446890372006</v>
      </c>
      <c r="K57" s="207">
        <f t="shared" si="18"/>
        <v>-0.28749769628527644</v>
      </c>
      <c r="L57" s="226">
        <f t="shared" si="19"/>
        <v>1.7667288583270537</v>
      </c>
      <c r="M57" s="212">
        <f t="shared" si="20"/>
        <v>-0.29161320513054467</v>
      </c>
      <c r="N57" s="211">
        <f t="shared" si="21"/>
        <v>5.4488459248015279E-5</v>
      </c>
      <c r="O57" s="211">
        <f t="shared" si="22"/>
        <v>-3.3954554478735835E-5</v>
      </c>
      <c r="P57" s="211">
        <f t="shared" si="23"/>
        <v>-9.8017697318072744E-5</v>
      </c>
      <c r="Q57" s="211">
        <f t="shared" si="24"/>
        <v>-1.1256258141480055E-5</v>
      </c>
      <c r="R57" s="204">
        <f t="shared" si="25"/>
        <v>101.22361308447969</v>
      </c>
      <c r="S57" s="205">
        <f t="shared" si="26"/>
        <v>258.77638691552033</v>
      </c>
      <c r="T57" s="214">
        <f t="shared" si="27"/>
        <v>-16.710796293014429</v>
      </c>
      <c r="V57" s="203">
        <v>101.28854125000001</v>
      </c>
      <c r="W57" s="203">
        <v>-16.713143055555555</v>
      </c>
    </row>
    <row r="58" spans="1:24" ht="15">
      <c r="A58" s="197" t="str">
        <f>Locator!A63</f>
        <v>SPICA</v>
      </c>
      <c r="B58" s="1">
        <v>65474</v>
      </c>
      <c r="C58" s="203">
        <v>201.29824914930555</v>
      </c>
      <c r="D58" s="203">
        <v>-11.161319545138889</v>
      </c>
      <c r="E58" s="1">
        <v>-42.35</v>
      </c>
      <c r="F58" s="1">
        <v>-30.67</v>
      </c>
      <c r="G58" s="204">
        <f t="shared" si="14"/>
        <v>3.5133183645591872</v>
      </c>
      <c r="H58" s="142">
        <f t="shared" si="15"/>
        <v>-0.19480095049424834</v>
      </c>
      <c r="I58" s="207">
        <f t="shared" si="16"/>
        <v>-0.35578715373070374</v>
      </c>
      <c r="J58" s="207">
        <f t="shared" si="17"/>
        <v>-0.91440480577734107</v>
      </c>
      <c r="K58" s="207">
        <f t="shared" si="18"/>
        <v>-0.19307861717835989</v>
      </c>
      <c r="L58" s="226">
        <f t="shared" si="19"/>
        <v>-2.7711452814485784</v>
      </c>
      <c r="M58" s="212">
        <f t="shared" si="20"/>
        <v>-0.19429884119633586</v>
      </c>
      <c r="N58" s="211">
        <f t="shared" si="21"/>
        <v>6.7754398410590152E-5</v>
      </c>
      <c r="O58" s="211">
        <f t="shared" si="22"/>
        <v>-1.3797871958552334E-5</v>
      </c>
      <c r="P58" s="211">
        <f t="shared" si="23"/>
        <v>4.3837153534112291E-5</v>
      </c>
      <c r="Q58" s="211">
        <f t="shared" si="24"/>
        <v>-2.0484182006503912E-5</v>
      </c>
      <c r="R58" s="204">
        <f t="shared" si="25"/>
        <v>201.23146468035955</v>
      </c>
      <c r="S58" s="205">
        <f t="shared" si="26"/>
        <v>158.76853531964045</v>
      </c>
      <c r="T58" s="214">
        <f t="shared" si="27"/>
        <v>-11.134467781837893</v>
      </c>
      <c r="V58" s="203">
        <v>201.29835208333333</v>
      </c>
      <c r="W58" s="203">
        <v>-11.161245000000001</v>
      </c>
    </row>
    <row r="59" spans="1:24" ht="15.95" customHeight="1">
      <c r="A59" s="197" t="str">
        <f>Locator!A64</f>
        <v>Suhail</v>
      </c>
      <c r="B59" s="1">
        <v>44816</v>
      </c>
      <c r="C59" s="203">
        <v>136.99901330902779</v>
      </c>
      <c r="D59" s="203">
        <v>-43.432591027777775</v>
      </c>
      <c r="E59" s="1">
        <v>-24.01</v>
      </c>
      <c r="F59" s="1">
        <v>13.52</v>
      </c>
      <c r="G59" s="204">
        <f t="shared" si="14"/>
        <v>2.3910844996352374</v>
      </c>
      <c r="H59" s="142">
        <f t="shared" si="15"/>
        <v>-0.75804207953594083</v>
      </c>
      <c r="I59" s="207">
        <f t="shared" si="16"/>
        <v>0.49559388234171065</v>
      </c>
      <c r="J59" s="207">
        <f t="shared" si="17"/>
        <v>-0.53115196887899974</v>
      </c>
      <c r="K59" s="207">
        <f t="shared" si="18"/>
        <v>-0.68721487887081789</v>
      </c>
      <c r="L59" s="226">
        <f t="shared" si="19"/>
        <v>2.3901925688680241</v>
      </c>
      <c r="M59" s="212">
        <f t="shared" si="20"/>
        <v>-0.75764820924715248</v>
      </c>
      <c r="N59" s="211">
        <f t="shared" si="21"/>
        <v>6.3886610659565047E-5</v>
      </c>
      <c r="O59" s="211">
        <f t="shared" si="22"/>
        <v>-3.9241731679949497E-5</v>
      </c>
      <c r="P59" s="211">
        <f t="shared" si="23"/>
        <v>-8.3117140852267997E-5</v>
      </c>
      <c r="Q59" s="211">
        <f t="shared" si="24"/>
        <v>-5.542338461068461E-5</v>
      </c>
      <c r="R59" s="204">
        <f t="shared" si="25"/>
        <v>136.9468445914523</v>
      </c>
      <c r="S59" s="205">
        <f t="shared" si="26"/>
        <v>223.0531554085477</v>
      </c>
      <c r="T59" s="214">
        <f t="shared" si="27"/>
        <v>-43.415468657137076</v>
      </c>
      <c r="V59" s="203">
        <v>136.99907166666668</v>
      </c>
      <c r="W59" s="203">
        <v>-43.432623888888884</v>
      </c>
    </row>
    <row r="60" spans="1:24" ht="15.95" customHeight="1">
      <c r="A60" s="197" t="str">
        <f>Locator!A65</f>
        <v>VEGA</v>
      </c>
      <c r="B60" s="1">
        <v>91262</v>
      </c>
      <c r="C60" s="203">
        <v>279.23459672916664</v>
      </c>
      <c r="D60" s="203">
        <v>38.783689031249999</v>
      </c>
      <c r="E60" s="1">
        <v>200.94</v>
      </c>
      <c r="F60" s="1">
        <v>286.23</v>
      </c>
      <c r="G60" s="204">
        <f t="shared" si="14"/>
        <v>4.8735576969648644</v>
      </c>
      <c r="H60" s="142">
        <f t="shared" si="15"/>
        <v>0.67689537555967794</v>
      </c>
      <c r="I60" s="207">
        <f t="shared" si="16"/>
        <v>-0.76949626069469768</v>
      </c>
      <c r="J60" s="207">
        <f t="shared" si="17"/>
        <v>0.12495168183913465</v>
      </c>
      <c r="K60" s="207">
        <f t="shared" si="18"/>
        <v>0.62630869543895806</v>
      </c>
      <c r="L60" s="212">
        <f t="shared" si="19"/>
        <v>-1.4104401389468071</v>
      </c>
      <c r="M60" s="212">
        <f t="shared" si="20"/>
        <v>0.67680913223735994</v>
      </c>
      <c r="N60" s="211">
        <f t="shared" si="21"/>
        <v>4.3465236301089683E-5</v>
      </c>
      <c r="O60" s="211">
        <f t="shared" si="22"/>
        <v>3.3221793497086884E-5</v>
      </c>
      <c r="P60" s="211">
        <f t="shared" si="23"/>
        <v>1.2158530550300345E-4</v>
      </c>
      <c r="Q60" s="211">
        <f t="shared" si="24"/>
        <v>-1.7700599575341558E-5</v>
      </c>
      <c r="R60" s="204">
        <f t="shared" si="25"/>
        <v>279.1971894819543</v>
      </c>
      <c r="S60" s="205">
        <f t="shared" si="26"/>
        <v>80.802810518045703</v>
      </c>
      <c r="T60" s="214">
        <f t="shared" si="27"/>
        <v>38.779196112017075</v>
      </c>
      <c r="V60" s="203">
        <v>279.23410833333332</v>
      </c>
      <c r="W60" s="203">
        <v>38.78299333333333</v>
      </c>
    </row>
    <row r="61" spans="1:24" ht="15.95" customHeight="1">
      <c r="A61" s="197" t="str">
        <f>Locator!A66</f>
        <v>Zuben'ubi</v>
      </c>
      <c r="B61" s="1">
        <v>72622</v>
      </c>
      <c r="C61" s="203">
        <v>222.71964813888891</v>
      </c>
      <c r="D61" s="203">
        <v>-16.041776527777778</v>
      </c>
      <c r="E61" s="1">
        <v>-105.68</v>
      </c>
      <c r="F61" s="1">
        <v>-68.400000000000006</v>
      </c>
      <c r="G61" s="204">
        <f t="shared" si="14"/>
        <v>3.8871940096749342</v>
      </c>
      <c r="H61" s="142">
        <f t="shared" si="15"/>
        <v>-0.27997997962883359</v>
      </c>
      <c r="I61" s="207">
        <f t="shared" si="16"/>
        <v>-0.6515591269202855</v>
      </c>
      <c r="J61" s="207">
        <f t="shared" si="17"/>
        <v>-0.70662517554313187</v>
      </c>
      <c r="K61" s="207">
        <f t="shared" si="18"/>
        <v>-0.27595573089811548</v>
      </c>
      <c r="L61" s="212">
        <f t="shared" si="19"/>
        <v>-2.3973360819664484</v>
      </c>
      <c r="M61" s="212">
        <f t="shared" si="20"/>
        <v>-0.27958390147147932</v>
      </c>
      <c r="N61" s="211">
        <f t="shared" si="21"/>
        <v>7.1803040267199856E-5</v>
      </c>
      <c r="O61" s="211">
        <f t="shared" si="22"/>
        <v>6.335163265953084E-7</v>
      </c>
      <c r="P61" s="211">
        <f t="shared" si="23"/>
        <v>7.4995000717735695E-5</v>
      </c>
      <c r="Q61" s="211">
        <f t="shared" si="24"/>
        <v>-2.1677476965202989E-5</v>
      </c>
      <c r="R61" s="204">
        <f t="shared" si="25"/>
        <v>222.65117133708293</v>
      </c>
      <c r="S61" s="205">
        <f t="shared" si="26"/>
        <v>137.34882866291707</v>
      </c>
      <c r="T61" s="214">
        <f t="shared" si="27"/>
        <v>-16.020183304246043</v>
      </c>
      <c r="V61" s="203">
        <v>222.71990500000001</v>
      </c>
      <c r="W61" s="203">
        <v>-16.041610277777778</v>
      </c>
    </row>
    <row r="62" spans="1:24">
      <c r="A62" s="218" t="str">
        <f>IF(A1="","",A1)</f>
        <v/>
      </c>
      <c r="B62" s="218" t="str">
        <f t="shared" ref="B62:W62" si="28">IF(B1="","",B1)</f>
        <v/>
      </c>
      <c r="C62" s="244" t="str">
        <f t="shared" si="28"/>
        <v>Epoch</v>
      </c>
      <c r="D62" s="246" t="str">
        <f t="shared" si="28"/>
        <v>J2000.0</v>
      </c>
      <c r="E62" s="222" t="str">
        <f t="shared" si="28"/>
        <v/>
      </c>
      <c r="F62" s="224" t="str">
        <f t="shared" si="28"/>
        <v/>
      </c>
      <c r="G62" s="77" t="str">
        <f t="shared" si="28"/>
        <v/>
      </c>
      <c r="H62" s="114" t="str">
        <f t="shared" si="28"/>
        <v/>
      </c>
      <c r="I62" s="109" t="str">
        <f t="shared" si="28"/>
        <v/>
      </c>
      <c r="J62" s="109" t="str">
        <f t="shared" si="28"/>
        <v/>
      </c>
      <c r="K62" s="109" t="str">
        <f t="shared" si="28"/>
        <v/>
      </c>
      <c r="L62" s="216" t="str">
        <f t="shared" si="28"/>
        <v/>
      </c>
      <c r="M62" s="109" t="str">
        <f t="shared" si="28"/>
        <v/>
      </c>
      <c r="N62" s="109" t="str">
        <f t="shared" si="28"/>
        <v/>
      </c>
      <c r="O62" s="109" t="str">
        <f t="shared" si="28"/>
        <v/>
      </c>
      <c r="P62" s="109" t="str">
        <f t="shared" si="28"/>
        <v/>
      </c>
      <c r="Q62" s="109" t="str">
        <f t="shared" si="28"/>
        <v/>
      </c>
      <c r="R62" s="109" t="str">
        <f t="shared" si="28"/>
        <v/>
      </c>
      <c r="S62" s="216" t="str">
        <f t="shared" si="28"/>
        <v/>
      </c>
      <c r="T62" s="109" t="str">
        <f t="shared" si="28"/>
        <v/>
      </c>
      <c r="U62" s="216" t="str">
        <f t="shared" si="28"/>
        <v/>
      </c>
      <c r="V62" s="199" t="str">
        <f t="shared" si="28"/>
        <v>Epoch</v>
      </c>
      <c r="W62" s="198" t="str">
        <f t="shared" si="28"/>
        <v>J1991.25</v>
      </c>
      <c r="X62" s="2"/>
    </row>
    <row r="63" spans="1:24">
      <c r="A63" s="218" t="str">
        <f t="shared" ref="A63:W63" si="29">IF(A2="","",A2)</f>
        <v/>
      </c>
      <c r="B63" s="218" t="str">
        <f t="shared" si="29"/>
        <v/>
      </c>
      <c r="C63" s="245" t="str">
        <f t="shared" si="29"/>
        <v>Equinox</v>
      </c>
      <c r="D63" s="247" t="str">
        <f t="shared" si="29"/>
        <v>J2000.0</v>
      </c>
      <c r="E63" s="223" t="str">
        <f t="shared" si="29"/>
        <v>Proper</v>
      </c>
      <c r="F63" s="225" t="str">
        <f t="shared" si="29"/>
        <v>motion</v>
      </c>
      <c r="G63" s="109" t="str">
        <f>IF(G2="","",G2)</f>
        <v xml:space="preserve">  after Proper</v>
      </c>
      <c r="H63" s="216" t="str">
        <f t="shared" si="29"/>
        <v>Motion</v>
      </c>
      <c r="I63" s="111" t="str">
        <f t="shared" si="29"/>
        <v/>
      </c>
      <c r="J63" s="111" t="str">
        <f t="shared" si="29"/>
        <v/>
      </c>
      <c r="K63" s="111" t="str">
        <f t="shared" si="29"/>
        <v/>
      </c>
      <c r="L63" s="213" t="str">
        <f t="shared" si="29"/>
        <v xml:space="preserve">       after </v>
      </c>
      <c r="M63" s="113" t="str">
        <f t="shared" si="29"/>
        <v>Precession</v>
      </c>
      <c r="N63" s="112" t="str">
        <f t="shared" si="29"/>
        <v xml:space="preserve">   Nutation</v>
      </c>
      <c r="O63" s="112" t="str">
        <f t="shared" si="29"/>
        <v xml:space="preserve">Nutation </v>
      </c>
      <c r="P63" s="112" t="str">
        <f t="shared" si="29"/>
        <v>Aberration</v>
      </c>
      <c r="Q63" s="112" t="str">
        <f t="shared" si="29"/>
        <v>Aberration</v>
      </c>
      <c r="R63" s="111" t="str">
        <f t="shared" si="29"/>
        <v/>
      </c>
      <c r="S63" s="111" t="str">
        <f t="shared" si="29"/>
        <v/>
      </c>
      <c r="T63" s="111" t="str">
        <f t="shared" si="29"/>
        <v/>
      </c>
      <c r="U63" s="216" t="str">
        <f t="shared" si="29"/>
        <v/>
      </c>
      <c r="V63" s="200" t="str">
        <f t="shared" si="29"/>
        <v>Equinox</v>
      </c>
      <c r="W63" s="215" t="str">
        <f t="shared" si="29"/>
        <v>J2000.0</v>
      </c>
      <c r="X63" s="2"/>
    </row>
    <row r="64" spans="1:24">
      <c r="A64" s="186" t="str">
        <f t="shared" ref="A64:W64" si="30">IF(A3="","",A3)</f>
        <v>Star</v>
      </c>
      <c r="B64" s="136" t="str">
        <f t="shared" si="30"/>
        <v>HIP No</v>
      </c>
      <c r="C64" s="79" t="str">
        <f t="shared" si="30"/>
        <v>Rt Asc</v>
      </c>
      <c r="D64" s="79" t="str">
        <f t="shared" si="30"/>
        <v>Dec</v>
      </c>
      <c r="E64" s="114" t="str">
        <f t="shared" si="30"/>
        <v>mu_RA</v>
      </c>
      <c r="F64" s="114" t="str">
        <f t="shared" si="30"/>
        <v>mu_Dec</v>
      </c>
      <c r="G64" s="79" t="str">
        <f t="shared" si="30"/>
        <v>RA (rad)</v>
      </c>
      <c r="H64" s="79" t="str">
        <f t="shared" si="30"/>
        <v>Dec (rad)</v>
      </c>
      <c r="I64" s="114" t="str">
        <f t="shared" si="30"/>
        <v>var A</v>
      </c>
      <c r="J64" s="114" t="str">
        <f t="shared" si="30"/>
        <v>var B</v>
      </c>
      <c r="K64" s="114" t="str">
        <f t="shared" si="30"/>
        <v>var C</v>
      </c>
      <c r="L64" s="112" t="str">
        <f t="shared" si="30"/>
        <v>RA (rad)</v>
      </c>
      <c r="M64" s="79" t="str">
        <f t="shared" si="30"/>
        <v>Dec (rad)</v>
      </c>
      <c r="N64" s="114" t="str">
        <f t="shared" si="30"/>
        <v>Δ RA (rad)</v>
      </c>
      <c r="O64" s="114" t="str">
        <f t="shared" si="30"/>
        <v>Δ Dec (rad)</v>
      </c>
      <c r="P64" s="114" t="str">
        <f t="shared" si="30"/>
        <v>Δ RA (rad)</v>
      </c>
      <c r="Q64" s="114" t="str">
        <f t="shared" si="30"/>
        <v>Δ Dec (rad)</v>
      </c>
      <c r="R64" s="79" t="str">
        <f t="shared" si="30"/>
        <v>App RA (deg)</v>
      </c>
      <c r="S64" s="79" t="str">
        <f t="shared" si="30"/>
        <v>App SHA (deg)</v>
      </c>
      <c r="T64" s="79" t="str">
        <f t="shared" si="30"/>
        <v>App Dec (deg)</v>
      </c>
      <c r="U64" s="216" t="str">
        <f t="shared" si="30"/>
        <v/>
      </c>
      <c r="V64" s="114" t="str">
        <f t="shared" si="30"/>
        <v>Right Asc</v>
      </c>
      <c r="W64" s="114" t="str">
        <f t="shared" si="30"/>
        <v>Declination</v>
      </c>
      <c r="X64" s="2"/>
    </row>
    <row r="65" spans="1:24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8">
      <c r="A68" s="2"/>
      <c r="B68" s="3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</sheetData>
  <sheetProtection sheet="1" objects="1" scenarios="1"/>
  <sortState xmlns:xlrd2="http://schemas.microsoft.com/office/spreadsheetml/2017/richdata2" ref="R71:T128">
    <sortCondition descending="1" ref="T136:T193"/>
  </sortState>
  <customSheetViews>
    <customSheetView guid="{CF7DD578-E3A2-43CE-B6A7-FBD754B1EE99}" scale="115" colorId="8" hiddenRows="1" hiddenColumns="1">
      <selection activeCell="A100" sqref="A100:XFD1048576"/>
      <pageMargins left="0.7" right="0.7" top="0.75" bottom="0.75" header="0.3" footer="0.3"/>
      <pageSetup paperSize="9" orientation="portrait" horizontalDpi="0" verticalDpi="0" r:id="rId1"/>
    </customSheetView>
  </customSheetViews>
  <pageMargins left="0.7" right="0.7" top="0.75" bottom="0.75" header="0.3" footer="0.3"/>
  <pageSetup paperSize="9" orientation="portrait" horizontalDpi="0" verticalDpi="0"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38"/>
  <sheetViews>
    <sheetView topLeftCell="A13" zoomScale="115" zoomScaleNormal="115" workbookViewId="0">
      <selection activeCell="C32" sqref="C32"/>
    </sheetView>
  </sheetViews>
  <sheetFormatPr defaultRowHeight="12.6" customHeight="1"/>
  <cols>
    <col min="1" max="1" width="12.85546875" customWidth="1"/>
    <col min="2" max="2" width="12.28515625" customWidth="1"/>
    <col min="3" max="3" width="11.42578125" customWidth="1"/>
    <col min="4" max="4" width="11.7109375" customWidth="1"/>
    <col min="5" max="6" width="12.28515625" customWidth="1"/>
    <col min="7" max="256" width="9.28515625" customWidth="1"/>
    <col min="257" max="258" width="13.5703125" customWidth="1"/>
    <col min="259" max="259" width="13.5703125" bestFit="1" customWidth="1"/>
    <col min="260" max="260" width="12.28515625" customWidth="1"/>
    <col min="261" max="261" width="9.140625" customWidth="1"/>
    <col min="262" max="263" width="13.5703125" customWidth="1"/>
    <col min="264" max="264" width="14.42578125" bestFit="1" customWidth="1"/>
    <col min="265" max="424" width="12.28515625" customWidth="1"/>
    <col min="425" max="425" width="12.85546875" customWidth="1"/>
    <col min="426" max="426" width="12.28515625" customWidth="1"/>
    <col min="427" max="427" width="11.42578125" customWidth="1"/>
    <col min="428" max="428" width="11.7109375" customWidth="1"/>
    <col min="429" max="436" width="12.28515625" customWidth="1"/>
    <col min="437" max="439" width="13.5703125" customWidth="1"/>
    <col min="440" max="441" width="12.28515625" customWidth="1"/>
    <col min="442" max="444" width="13.5703125" customWidth="1"/>
    <col min="445" max="446" width="12.28515625" customWidth="1"/>
    <col min="447" max="449" width="13.5703125" customWidth="1"/>
    <col min="450" max="451" width="12.28515625" customWidth="1"/>
    <col min="452" max="454" width="13.5703125" customWidth="1"/>
    <col min="455" max="455" width="14.42578125" bestFit="1" customWidth="1"/>
    <col min="456" max="456" width="12.28515625" customWidth="1"/>
    <col min="457" max="459" width="13.5703125" customWidth="1"/>
    <col min="460" max="460" width="14.42578125" bestFit="1" customWidth="1"/>
    <col min="461" max="461" width="12.28515625" customWidth="1"/>
    <col min="462" max="462" width="10.28515625" customWidth="1"/>
    <col min="463" max="464" width="13.5703125" customWidth="1"/>
    <col min="465" max="466" width="12.28515625" customWidth="1"/>
    <col min="467" max="469" width="13.5703125" customWidth="1"/>
    <col min="470" max="470" width="14.42578125" bestFit="1" customWidth="1"/>
    <col min="471" max="471" width="12.28515625" customWidth="1"/>
    <col min="472" max="474" width="13.5703125" customWidth="1"/>
    <col min="475" max="475" width="12.42578125" bestFit="1" customWidth="1"/>
    <col min="476" max="476" width="12.28515625" customWidth="1"/>
    <col min="477" max="477" width="11.28515625" customWidth="1"/>
    <col min="478" max="479" width="13.5703125" customWidth="1"/>
    <col min="480" max="480" width="13.5703125" bestFit="1" customWidth="1"/>
    <col min="481" max="481" width="12.28515625" customWidth="1"/>
    <col min="482" max="482" width="9.140625" customWidth="1"/>
    <col min="483" max="484" width="13.5703125" customWidth="1"/>
    <col min="485" max="485" width="13.5703125" bestFit="1" customWidth="1"/>
    <col min="486" max="486" width="12.28515625" customWidth="1"/>
    <col min="487" max="487" width="6.7109375" customWidth="1"/>
    <col min="488" max="489" width="13.5703125" customWidth="1"/>
    <col min="490" max="490" width="13.5703125" bestFit="1" customWidth="1"/>
    <col min="491" max="491" width="12.28515625" customWidth="1"/>
    <col min="492" max="494" width="13.5703125" customWidth="1"/>
    <col min="495" max="496" width="12.28515625" customWidth="1"/>
    <col min="497" max="499" width="13.5703125" customWidth="1"/>
    <col min="500" max="501" width="12.28515625" customWidth="1"/>
    <col min="502" max="504" width="13.5703125" customWidth="1"/>
    <col min="505" max="506" width="12.28515625" customWidth="1"/>
    <col min="507" max="509" width="13.5703125" customWidth="1"/>
    <col min="510" max="510" width="12.42578125" bestFit="1" customWidth="1"/>
    <col min="511" max="511" width="12.28515625" customWidth="1"/>
    <col min="512" max="512" width="11.28515625" customWidth="1"/>
    <col min="513" max="514" width="13.5703125" customWidth="1"/>
    <col min="515" max="515" width="13.5703125" bestFit="1" customWidth="1"/>
    <col min="516" max="516" width="12.28515625" customWidth="1"/>
    <col min="517" max="517" width="9.140625" customWidth="1"/>
    <col min="518" max="519" width="13.5703125" customWidth="1"/>
    <col min="520" max="520" width="14.42578125" bestFit="1" customWidth="1"/>
    <col min="521" max="680" width="12.28515625" customWidth="1"/>
    <col min="681" max="681" width="12.85546875" customWidth="1"/>
    <col min="682" max="682" width="12.28515625" customWidth="1"/>
    <col min="683" max="683" width="11.42578125" customWidth="1"/>
    <col min="684" max="684" width="11.7109375" customWidth="1"/>
    <col min="685" max="692" width="12.28515625" customWidth="1"/>
    <col min="693" max="695" width="13.5703125" customWidth="1"/>
    <col min="696" max="697" width="12.28515625" customWidth="1"/>
    <col min="698" max="700" width="13.5703125" customWidth="1"/>
    <col min="701" max="702" width="12.28515625" customWidth="1"/>
    <col min="703" max="705" width="13.5703125" customWidth="1"/>
    <col min="706" max="707" width="12.28515625" customWidth="1"/>
    <col min="708" max="710" width="13.5703125" customWidth="1"/>
    <col min="711" max="711" width="14.42578125" bestFit="1" customWidth="1"/>
    <col min="712" max="712" width="12.28515625" customWidth="1"/>
    <col min="713" max="715" width="13.5703125" customWidth="1"/>
    <col min="716" max="716" width="14.42578125" bestFit="1" customWidth="1"/>
    <col min="717" max="717" width="12.28515625" customWidth="1"/>
    <col min="718" max="718" width="10.28515625" customWidth="1"/>
    <col min="719" max="720" width="13.5703125" customWidth="1"/>
    <col min="721" max="722" width="12.28515625" customWidth="1"/>
    <col min="723" max="725" width="13.5703125" customWidth="1"/>
    <col min="726" max="726" width="14.42578125" bestFit="1" customWidth="1"/>
    <col min="727" max="727" width="12.28515625" customWidth="1"/>
    <col min="728" max="730" width="13.5703125" customWidth="1"/>
    <col min="731" max="731" width="12.42578125" bestFit="1" customWidth="1"/>
    <col min="732" max="732" width="12.28515625" customWidth="1"/>
    <col min="733" max="733" width="11.28515625" customWidth="1"/>
    <col min="734" max="735" width="13.5703125" customWidth="1"/>
    <col min="736" max="736" width="13.5703125" bestFit="1" customWidth="1"/>
    <col min="737" max="737" width="12.28515625" customWidth="1"/>
    <col min="738" max="738" width="9.140625" customWidth="1"/>
    <col min="739" max="740" width="13.5703125" customWidth="1"/>
    <col min="741" max="741" width="13.5703125" bestFit="1" customWidth="1"/>
    <col min="742" max="742" width="12.28515625" customWidth="1"/>
    <col min="743" max="743" width="6.7109375" customWidth="1"/>
    <col min="744" max="745" width="13.5703125" customWidth="1"/>
    <col min="746" max="746" width="13.5703125" bestFit="1" customWidth="1"/>
    <col min="747" max="747" width="12.28515625" customWidth="1"/>
    <col min="748" max="750" width="13.5703125" customWidth="1"/>
    <col min="751" max="752" width="12.28515625" customWidth="1"/>
    <col min="753" max="755" width="13.5703125" customWidth="1"/>
    <col min="756" max="757" width="12.28515625" customWidth="1"/>
    <col min="758" max="760" width="13.5703125" customWidth="1"/>
    <col min="761" max="762" width="12.28515625" customWidth="1"/>
    <col min="763" max="765" width="13.5703125" customWidth="1"/>
    <col min="766" max="766" width="12.42578125" bestFit="1" customWidth="1"/>
    <col min="767" max="767" width="12.28515625" customWidth="1"/>
    <col min="768" max="768" width="11.28515625" customWidth="1"/>
    <col min="769" max="770" width="13.5703125" customWidth="1"/>
    <col min="771" max="771" width="13.5703125" bestFit="1" customWidth="1"/>
    <col min="772" max="772" width="12.28515625" customWidth="1"/>
    <col min="773" max="773" width="9.140625" customWidth="1"/>
    <col min="774" max="775" width="13.5703125" customWidth="1"/>
    <col min="776" max="776" width="14.42578125" bestFit="1" customWidth="1"/>
    <col min="777" max="936" width="12.28515625" customWidth="1"/>
    <col min="937" max="937" width="12.85546875" customWidth="1"/>
    <col min="938" max="938" width="12.28515625" customWidth="1"/>
    <col min="939" max="939" width="11.42578125" customWidth="1"/>
    <col min="940" max="940" width="11.7109375" customWidth="1"/>
    <col min="941" max="948" width="12.28515625" customWidth="1"/>
    <col min="949" max="951" width="13.5703125" customWidth="1"/>
    <col min="952" max="953" width="12.28515625" customWidth="1"/>
    <col min="954" max="956" width="13.5703125" customWidth="1"/>
    <col min="957" max="958" width="12.28515625" customWidth="1"/>
    <col min="959" max="961" width="13.5703125" customWidth="1"/>
    <col min="962" max="963" width="12.28515625" customWidth="1"/>
    <col min="964" max="966" width="13.5703125" customWidth="1"/>
    <col min="967" max="967" width="14.42578125" bestFit="1" customWidth="1"/>
    <col min="968" max="968" width="12.28515625" customWidth="1"/>
    <col min="969" max="971" width="13.5703125" customWidth="1"/>
    <col min="972" max="972" width="14.42578125" bestFit="1" customWidth="1"/>
    <col min="973" max="973" width="12.28515625" customWidth="1"/>
    <col min="974" max="974" width="10.28515625" customWidth="1"/>
    <col min="975" max="976" width="13.5703125" customWidth="1"/>
    <col min="977" max="978" width="12.28515625" customWidth="1"/>
    <col min="979" max="981" width="13.5703125" customWidth="1"/>
    <col min="982" max="982" width="14.42578125" bestFit="1" customWidth="1"/>
    <col min="983" max="983" width="12.28515625" customWidth="1"/>
    <col min="984" max="986" width="13.5703125" customWidth="1"/>
    <col min="987" max="987" width="12.42578125" bestFit="1" customWidth="1"/>
    <col min="988" max="988" width="12.28515625" customWidth="1"/>
    <col min="989" max="989" width="11.28515625" customWidth="1"/>
    <col min="990" max="991" width="13.5703125" customWidth="1"/>
    <col min="992" max="992" width="13.5703125" bestFit="1" customWidth="1"/>
    <col min="993" max="993" width="12.28515625" customWidth="1"/>
    <col min="994" max="994" width="9.140625" customWidth="1"/>
    <col min="995" max="996" width="13.5703125" customWidth="1"/>
    <col min="997" max="997" width="13.5703125" bestFit="1" customWidth="1"/>
    <col min="998" max="998" width="12.28515625" customWidth="1"/>
    <col min="999" max="999" width="6.7109375" customWidth="1"/>
    <col min="1000" max="1001" width="13.5703125" customWidth="1"/>
    <col min="1002" max="1002" width="13.5703125" bestFit="1" customWidth="1"/>
    <col min="1003" max="1003" width="12.28515625" customWidth="1"/>
    <col min="1004" max="1006" width="13.5703125" customWidth="1"/>
    <col min="1007" max="1008" width="12.28515625" customWidth="1"/>
    <col min="1009" max="1011" width="13.5703125" customWidth="1"/>
    <col min="1012" max="1013" width="12.28515625" customWidth="1"/>
    <col min="1014" max="1016" width="13.5703125" customWidth="1"/>
    <col min="1017" max="1018" width="12.28515625" customWidth="1"/>
    <col min="1019" max="1021" width="13.5703125" customWidth="1"/>
    <col min="1022" max="1022" width="12.42578125" bestFit="1" customWidth="1"/>
    <col min="1023" max="1023" width="12.28515625" customWidth="1"/>
    <col min="1024" max="1024" width="11.28515625" customWidth="1"/>
    <col min="1025" max="1026" width="13.5703125" customWidth="1"/>
    <col min="1027" max="1027" width="13.5703125" bestFit="1" customWidth="1"/>
    <col min="1028" max="1028" width="12.28515625" customWidth="1"/>
    <col min="1029" max="1029" width="9.140625" customWidth="1"/>
    <col min="1030" max="1031" width="13.5703125" customWidth="1"/>
    <col min="1032" max="1032" width="14.42578125" bestFit="1" customWidth="1"/>
    <col min="1033" max="1192" width="12.28515625" customWidth="1"/>
    <col min="1193" max="1193" width="12.85546875" customWidth="1"/>
    <col min="1194" max="1194" width="12.28515625" customWidth="1"/>
    <col min="1195" max="1195" width="11.42578125" customWidth="1"/>
    <col min="1196" max="1196" width="11.7109375" customWidth="1"/>
    <col min="1197" max="1204" width="12.28515625" customWidth="1"/>
    <col min="1205" max="1207" width="13.5703125" customWidth="1"/>
    <col min="1208" max="1209" width="12.28515625" customWidth="1"/>
    <col min="1210" max="1212" width="13.5703125" customWidth="1"/>
    <col min="1213" max="1214" width="12.28515625" customWidth="1"/>
    <col min="1215" max="1217" width="13.5703125" customWidth="1"/>
    <col min="1218" max="1219" width="12.28515625" customWidth="1"/>
    <col min="1220" max="1222" width="13.5703125" customWidth="1"/>
    <col min="1223" max="1223" width="14.42578125" bestFit="1" customWidth="1"/>
    <col min="1224" max="1224" width="12.28515625" customWidth="1"/>
    <col min="1225" max="1227" width="13.5703125" customWidth="1"/>
    <col min="1228" max="1228" width="14.42578125" bestFit="1" customWidth="1"/>
    <col min="1229" max="1229" width="12.28515625" customWidth="1"/>
    <col min="1230" max="1230" width="10.28515625" customWidth="1"/>
    <col min="1231" max="1232" width="13.5703125" customWidth="1"/>
    <col min="1233" max="1234" width="12.28515625" customWidth="1"/>
    <col min="1235" max="1237" width="13.5703125" customWidth="1"/>
    <col min="1238" max="1238" width="14.42578125" bestFit="1" customWidth="1"/>
    <col min="1239" max="1239" width="12.28515625" customWidth="1"/>
    <col min="1240" max="1242" width="13.5703125" customWidth="1"/>
    <col min="1243" max="1243" width="12.42578125" bestFit="1" customWidth="1"/>
    <col min="1244" max="1244" width="12.28515625" customWidth="1"/>
    <col min="1245" max="1245" width="11.28515625" customWidth="1"/>
    <col min="1246" max="1247" width="13.5703125" customWidth="1"/>
    <col min="1248" max="1248" width="13.5703125" bestFit="1" customWidth="1"/>
    <col min="1249" max="1249" width="12.28515625" customWidth="1"/>
    <col min="1250" max="1250" width="9.140625" customWidth="1"/>
    <col min="1251" max="1252" width="13.5703125" customWidth="1"/>
    <col min="1253" max="1253" width="13.5703125" bestFit="1" customWidth="1"/>
    <col min="1254" max="1254" width="12.28515625" customWidth="1"/>
    <col min="1255" max="1255" width="6.7109375" customWidth="1"/>
    <col min="1256" max="1257" width="13.5703125" customWidth="1"/>
    <col min="1258" max="1258" width="13.5703125" bestFit="1" customWidth="1"/>
    <col min="1259" max="1259" width="12.28515625" customWidth="1"/>
    <col min="1260" max="1262" width="13.5703125" customWidth="1"/>
    <col min="1263" max="1264" width="12.28515625" customWidth="1"/>
    <col min="1265" max="1267" width="13.5703125" customWidth="1"/>
    <col min="1268" max="1269" width="12.28515625" customWidth="1"/>
    <col min="1270" max="1272" width="13.5703125" customWidth="1"/>
    <col min="1273" max="1274" width="12.28515625" customWidth="1"/>
    <col min="1275" max="1277" width="13.5703125" customWidth="1"/>
    <col min="1278" max="1278" width="12.42578125" bestFit="1" customWidth="1"/>
    <col min="1279" max="1279" width="12.28515625" customWidth="1"/>
    <col min="1280" max="1280" width="11.28515625" customWidth="1"/>
    <col min="1281" max="1282" width="13.5703125" customWidth="1"/>
    <col min="1283" max="1283" width="13.5703125" bestFit="1" customWidth="1"/>
    <col min="1284" max="1284" width="12.28515625" customWidth="1"/>
    <col min="1285" max="1285" width="9.140625" customWidth="1"/>
    <col min="1286" max="1287" width="13.5703125" customWidth="1"/>
    <col min="1288" max="1288" width="14.42578125" bestFit="1" customWidth="1"/>
    <col min="1289" max="1448" width="12.28515625" customWidth="1"/>
    <col min="1449" max="1449" width="12.85546875" customWidth="1"/>
    <col min="1450" max="1450" width="12.28515625" customWidth="1"/>
    <col min="1451" max="1451" width="11.42578125" customWidth="1"/>
    <col min="1452" max="1452" width="11.7109375" customWidth="1"/>
    <col min="1453" max="1460" width="12.28515625" customWidth="1"/>
    <col min="1461" max="1463" width="13.5703125" customWidth="1"/>
    <col min="1464" max="1465" width="12.28515625" customWidth="1"/>
    <col min="1466" max="1468" width="13.5703125" customWidth="1"/>
    <col min="1469" max="1470" width="12.28515625" customWidth="1"/>
    <col min="1471" max="1473" width="13.5703125" customWidth="1"/>
    <col min="1474" max="1475" width="12.28515625" customWidth="1"/>
    <col min="1476" max="1478" width="13.5703125" customWidth="1"/>
    <col min="1479" max="1479" width="14.42578125" bestFit="1" customWidth="1"/>
    <col min="1480" max="1480" width="12.28515625" customWidth="1"/>
    <col min="1481" max="1483" width="13.5703125" customWidth="1"/>
    <col min="1484" max="1484" width="14.42578125" bestFit="1" customWidth="1"/>
    <col min="1485" max="1485" width="12.28515625" customWidth="1"/>
    <col min="1486" max="1486" width="10.28515625" customWidth="1"/>
    <col min="1487" max="1488" width="13.5703125" customWidth="1"/>
    <col min="1489" max="1490" width="12.28515625" customWidth="1"/>
    <col min="1491" max="1493" width="13.5703125" customWidth="1"/>
    <col min="1494" max="1494" width="14.42578125" bestFit="1" customWidth="1"/>
    <col min="1495" max="1495" width="12.28515625" customWidth="1"/>
    <col min="1496" max="1498" width="13.5703125" customWidth="1"/>
    <col min="1499" max="1499" width="12.42578125" bestFit="1" customWidth="1"/>
    <col min="1500" max="1500" width="12.28515625" customWidth="1"/>
    <col min="1501" max="1501" width="11.28515625" customWidth="1"/>
    <col min="1502" max="1503" width="13.5703125" customWidth="1"/>
    <col min="1504" max="1504" width="13.5703125" bestFit="1" customWidth="1"/>
    <col min="1505" max="1505" width="12.28515625" customWidth="1"/>
    <col min="1506" max="1506" width="9.140625" customWidth="1"/>
    <col min="1507" max="1508" width="13.5703125" customWidth="1"/>
    <col min="1509" max="1509" width="13.5703125" bestFit="1" customWidth="1"/>
    <col min="1510" max="1510" width="12.28515625" customWidth="1"/>
    <col min="1511" max="1511" width="6.7109375" customWidth="1"/>
    <col min="1512" max="1513" width="13.5703125" customWidth="1"/>
    <col min="1514" max="1514" width="13.5703125" bestFit="1" customWidth="1"/>
    <col min="1515" max="1515" width="12.28515625" customWidth="1"/>
    <col min="1516" max="1518" width="13.5703125" customWidth="1"/>
    <col min="1519" max="1520" width="12.28515625" customWidth="1"/>
    <col min="1521" max="1523" width="13.5703125" customWidth="1"/>
    <col min="1524" max="1525" width="12.28515625" customWidth="1"/>
    <col min="1526" max="1528" width="13.5703125" customWidth="1"/>
    <col min="1529" max="1530" width="12.28515625" customWidth="1"/>
    <col min="1531" max="1533" width="13.5703125" customWidth="1"/>
    <col min="1534" max="1534" width="12.42578125" bestFit="1" customWidth="1"/>
    <col min="1535" max="1535" width="12.28515625" customWidth="1"/>
    <col min="1536" max="1536" width="11.28515625" customWidth="1"/>
    <col min="1537" max="1538" width="13.5703125" customWidth="1"/>
    <col min="1539" max="1539" width="13.5703125" bestFit="1" customWidth="1"/>
    <col min="1540" max="1540" width="12.28515625" customWidth="1"/>
    <col min="1541" max="1541" width="9.140625" customWidth="1"/>
    <col min="1542" max="1543" width="13.5703125" customWidth="1"/>
    <col min="1544" max="1544" width="14.42578125" bestFit="1" customWidth="1"/>
    <col min="1545" max="1704" width="12.28515625" customWidth="1"/>
    <col min="1705" max="1705" width="12.85546875" customWidth="1"/>
    <col min="1706" max="1706" width="12.28515625" customWidth="1"/>
    <col min="1707" max="1707" width="11.42578125" customWidth="1"/>
    <col min="1708" max="1708" width="11.7109375" customWidth="1"/>
    <col min="1709" max="1716" width="12.28515625" customWidth="1"/>
    <col min="1717" max="1719" width="13.5703125" customWidth="1"/>
    <col min="1720" max="1721" width="12.28515625" customWidth="1"/>
    <col min="1722" max="1724" width="13.5703125" customWidth="1"/>
    <col min="1725" max="1726" width="12.28515625" customWidth="1"/>
    <col min="1727" max="1729" width="13.5703125" customWidth="1"/>
    <col min="1730" max="1731" width="12.28515625" customWidth="1"/>
    <col min="1732" max="1734" width="13.5703125" customWidth="1"/>
    <col min="1735" max="1735" width="14.42578125" bestFit="1" customWidth="1"/>
    <col min="1736" max="1736" width="12.28515625" customWidth="1"/>
    <col min="1737" max="1739" width="13.5703125" customWidth="1"/>
    <col min="1740" max="1740" width="14.42578125" bestFit="1" customWidth="1"/>
    <col min="1741" max="1741" width="12.28515625" customWidth="1"/>
    <col min="1742" max="1742" width="10.28515625" customWidth="1"/>
    <col min="1743" max="1744" width="13.5703125" customWidth="1"/>
    <col min="1745" max="1746" width="12.28515625" customWidth="1"/>
    <col min="1747" max="1749" width="13.5703125" customWidth="1"/>
    <col min="1750" max="1750" width="14.42578125" bestFit="1" customWidth="1"/>
    <col min="1751" max="1751" width="12.28515625" customWidth="1"/>
    <col min="1752" max="1754" width="13.5703125" customWidth="1"/>
    <col min="1755" max="1755" width="12.42578125" bestFit="1" customWidth="1"/>
    <col min="1756" max="1756" width="12.28515625" customWidth="1"/>
    <col min="1757" max="1757" width="11.28515625" customWidth="1"/>
    <col min="1758" max="1759" width="13.5703125" customWidth="1"/>
    <col min="1760" max="1760" width="13.5703125" bestFit="1" customWidth="1"/>
    <col min="1761" max="1761" width="12.28515625" customWidth="1"/>
    <col min="1762" max="1762" width="9.140625" customWidth="1"/>
    <col min="1763" max="1764" width="13.5703125" customWidth="1"/>
    <col min="1765" max="1765" width="13.5703125" bestFit="1" customWidth="1"/>
    <col min="1766" max="1766" width="12.28515625" customWidth="1"/>
    <col min="1767" max="1767" width="6.7109375" customWidth="1"/>
    <col min="1768" max="1769" width="13.5703125" customWidth="1"/>
    <col min="1770" max="1770" width="13.5703125" bestFit="1" customWidth="1"/>
    <col min="1771" max="1771" width="12.28515625" customWidth="1"/>
    <col min="1772" max="1774" width="13.5703125" customWidth="1"/>
    <col min="1775" max="1776" width="12.28515625" customWidth="1"/>
    <col min="1777" max="1779" width="13.5703125" customWidth="1"/>
    <col min="1780" max="1781" width="12.28515625" customWidth="1"/>
    <col min="1782" max="1784" width="13.5703125" customWidth="1"/>
    <col min="1785" max="1786" width="12.28515625" customWidth="1"/>
    <col min="1787" max="1789" width="13.5703125" customWidth="1"/>
    <col min="1790" max="1790" width="12.42578125" bestFit="1" customWidth="1"/>
    <col min="1791" max="1791" width="12.28515625" customWidth="1"/>
    <col min="1792" max="1792" width="11.28515625" customWidth="1"/>
    <col min="1793" max="1794" width="13.5703125" customWidth="1"/>
    <col min="1795" max="1795" width="13.5703125" bestFit="1" customWidth="1"/>
    <col min="1796" max="1796" width="12.28515625" customWidth="1"/>
    <col min="1797" max="1797" width="9.140625" customWidth="1"/>
    <col min="1798" max="1799" width="13.5703125" customWidth="1"/>
    <col min="1800" max="1800" width="14.42578125" bestFit="1" customWidth="1"/>
    <col min="1801" max="1960" width="12.28515625" customWidth="1"/>
    <col min="1961" max="1961" width="12.85546875" customWidth="1"/>
    <col min="1962" max="1962" width="12.28515625" customWidth="1"/>
    <col min="1963" max="1963" width="11.42578125" customWidth="1"/>
    <col min="1964" max="1964" width="11.7109375" customWidth="1"/>
    <col min="1965" max="1972" width="12.28515625" customWidth="1"/>
    <col min="1973" max="1975" width="13.5703125" customWidth="1"/>
    <col min="1976" max="1977" width="12.28515625" customWidth="1"/>
    <col min="1978" max="1980" width="13.5703125" customWidth="1"/>
    <col min="1981" max="1982" width="12.28515625" customWidth="1"/>
    <col min="1983" max="1985" width="13.5703125" customWidth="1"/>
    <col min="1986" max="1987" width="12.28515625" customWidth="1"/>
    <col min="1988" max="1990" width="13.5703125" customWidth="1"/>
    <col min="1991" max="1991" width="14.42578125" bestFit="1" customWidth="1"/>
    <col min="1992" max="1992" width="12.28515625" customWidth="1"/>
    <col min="1993" max="1995" width="13.5703125" customWidth="1"/>
    <col min="1996" max="1996" width="14.42578125" bestFit="1" customWidth="1"/>
    <col min="1997" max="1997" width="12.28515625" customWidth="1"/>
    <col min="1998" max="1998" width="10.28515625" customWidth="1"/>
    <col min="1999" max="2000" width="13.5703125" customWidth="1"/>
    <col min="2001" max="2002" width="12.28515625" customWidth="1"/>
    <col min="2003" max="2005" width="13.5703125" customWidth="1"/>
    <col min="2006" max="2006" width="14.42578125" bestFit="1" customWidth="1"/>
    <col min="2007" max="2007" width="12.28515625" customWidth="1"/>
    <col min="2008" max="2010" width="13.5703125" customWidth="1"/>
    <col min="2011" max="2011" width="12.42578125" bestFit="1" customWidth="1"/>
    <col min="2012" max="2012" width="12.28515625" customWidth="1"/>
    <col min="2013" max="2013" width="11.28515625" customWidth="1"/>
    <col min="2014" max="2015" width="13.5703125" customWidth="1"/>
    <col min="2016" max="2016" width="13.5703125" bestFit="1" customWidth="1"/>
    <col min="2017" max="2017" width="12.28515625" customWidth="1"/>
    <col min="2018" max="2018" width="9.140625" customWidth="1"/>
    <col min="2019" max="2020" width="13.5703125" customWidth="1"/>
    <col min="2021" max="2021" width="13.5703125" bestFit="1" customWidth="1"/>
    <col min="2022" max="2022" width="12.28515625" customWidth="1"/>
    <col min="2023" max="2023" width="6.7109375" customWidth="1"/>
    <col min="2024" max="2025" width="13.5703125" customWidth="1"/>
    <col min="2026" max="2026" width="13.5703125" bestFit="1" customWidth="1"/>
    <col min="2027" max="2027" width="12.28515625" customWidth="1"/>
    <col min="2028" max="2030" width="13.5703125" customWidth="1"/>
    <col min="2031" max="2032" width="12.28515625" customWidth="1"/>
    <col min="2033" max="2035" width="13.5703125" customWidth="1"/>
    <col min="2036" max="2037" width="12.28515625" customWidth="1"/>
    <col min="2038" max="2040" width="13.5703125" customWidth="1"/>
    <col min="2041" max="2042" width="12.28515625" customWidth="1"/>
    <col min="2043" max="2045" width="13.5703125" customWidth="1"/>
    <col min="2046" max="2046" width="12.42578125" bestFit="1" customWidth="1"/>
    <col min="2047" max="2047" width="12.28515625" customWidth="1"/>
    <col min="2048" max="2048" width="11.28515625" customWidth="1"/>
    <col min="2049" max="2050" width="13.5703125" customWidth="1"/>
    <col min="2051" max="2051" width="13.5703125" bestFit="1" customWidth="1"/>
    <col min="2052" max="2052" width="12.28515625" customWidth="1"/>
    <col min="2053" max="2053" width="9.140625" customWidth="1"/>
    <col min="2054" max="2055" width="13.5703125" customWidth="1"/>
    <col min="2056" max="2056" width="14.42578125" bestFit="1" customWidth="1"/>
    <col min="2057" max="2216" width="12.28515625" customWidth="1"/>
    <col min="2217" max="2217" width="12.85546875" customWidth="1"/>
    <col min="2218" max="2218" width="12.28515625" customWidth="1"/>
    <col min="2219" max="2219" width="11.42578125" customWidth="1"/>
    <col min="2220" max="2220" width="11.7109375" customWidth="1"/>
    <col min="2221" max="2228" width="12.28515625" customWidth="1"/>
    <col min="2229" max="2231" width="13.5703125" customWidth="1"/>
    <col min="2232" max="2233" width="12.28515625" customWidth="1"/>
    <col min="2234" max="2236" width="13.5703125" customWidth="1"/>
    <col min="2237" max="2238" width="12.28515625" customWidth="1"/>
    <col min="2239" max="2241" width="13.5703125" customWidth="1"/>
    <col min="2242" max="2243" width="12.28515625" customWidth="1"/>
    <col min="2244" max="2246" width="13.5703125" customWidth="1"/>
    <col min="2247" max="2247" width="14.42578125" bestFit="1" customWidth="1"/>
    <col min="2248" max="2248" width="12.28515625" customWidth="1"/>
    <col min="2249" max="2251" width="13.5703125" customWidth="1"/>
    <col min="2252" max="2252" width="14.42578125" bestFit="1" customWidth="1"/>
    <col min="2253" max="2253" width="12.28515625" customWidth="1"/>
    <col min="2254" max="2254" width="10.28515625" customWidth="1"/>
    <col min="2255" max="2256" width="13.5703125" customWidth="1"/>
    <col min="2257" max="2258" width="12.28515625" customWidth="1"/>
    <col min="2259" max="2261" width="13.5703125" customWidth="1"/>
    <col min="2262" max="2262" width="14.42578125" bestFit="1" customWidth="1"/>
    <col min="2263" max="2263" width="12.28515625" customWidth="1"/>
    <col min="2264" max="2266" width="13.5703125" customWidth="1"/>
    <col min="2267" max="2267" width="12.42578125" bestFit="1" customWidth="1"/>
    <col min="2268" max="2268" width="12.28515625" customWidth="1"/>
    <col min="2269" max="2269" width="11.28515625" customWidth="1"/>
    <col min="2270" max="2271" width="13.5703125" customWidth="1"/>
    <col min="2272" max="2272" width="13.5703125" bestFit="1" customWidth="1"/>
    <col min="2273" max="2273" width="12.28515625" customWidth="1"/>
    <col min="2274" max="2274" width="9.140625" customWidth="1"/>
    <col min="2275" max="2276" width="13.5703125" customWidth="1"/>
    <col min="2277" max="2277" width="13.5703125" bestFit="1" customWidth="1"/>
    <col min="2278" max="2278" width="12.28515625" customWidth="1"/>
    <col min="2279" max="2279" width="6.7109375" customWidth="1"/>
    <col min="2280" max="2281" width="13.5703125" customWidth="1"/>
    <col min="2282" max="2282" width="13.5703125" bestFit="1" customWidth="1"/>
    <col min="2283" max="2283" width="12.28515625" customWidth="1"/>
    <col min="2284" max="2286" width="13.5703125" customWidth="1"/>
    <col min="2287" max="2288" width="12.28515625" customWidth="1"/>
    <col min="2289" max="2291" width="13.5703125" customWidth="1"/>
    <col min="2292" max="2293" width="12.28515625" customWidth="1"/>
    <col min="2294" max="2296" width="13.5703125" customWidth="1"/>
    <col min="2297" max="2298" width="12.28515625" customWidth="1"/>
    <col min="2299" max="2301" width="13.5703125" customWidth="1"/>
    <col min="2302" max="2302" width="12.42578125" bestFit="1" customWidth="1"/>
    <col min="2303" max="2303" width="12.28515625" customWidth="1"/>
    <col min="2304" max="2304" width="11.28515625" customWidth="1"/>
    <col min="2305" max="2306" width="13.5703125" customWidth="1"/>
    <col min="2307" max="2307" width="13.5703125" bestFit="1" customWidth="1"/>
    <col min="2308" max="2308" width="12.28515625" customWidth="1"/>
    <col min="2309" max="2309" width="9.140625" customWidth="1"/>
    <col min="2310" max="2311" width="13.5703125" customWidth="1"/>
    <col min="2312" max="2312" width="14.42578125" bestFit="1" customWidth="1"/>
    <col min="2313" max="2472" width="12.28515625" customWidth="1"/>
    <col min="2473" max="2473" width="12.85546875" customWidth="1"/>
    <col min="2474" max="2474" width="12.28515625" customWidth="1"/>
    <col min="2475" max="2475" width="11.42578125" customWidth="1"/>
    <col min="2476" max="2476" width="11.7109375" customWidth="1"/>
    <col min="2477" max="2484" width="12.28515625" customWidth="1"/>
    <col min="2485" max="2487" width="13.5703125" customWidth="1"/>
    <col min="2488" max="2489" width="12.28515625" customWidth="1"/>
    <col min="2490" max="2492" width="13.5703125" customWidth="1"/>
    <col min="2493" max="2494" width="12.28515625" customWidth="1"/>
    <col min="2495" max="2497" width="13.5703125" customWidth="1"/>
    <col min="2498" max="2499" width="12.28515625" customWidth="1"/>
    <col min="2500" max="2502" width="13.5703125" customWidth="1"/>
    <col min="2503" max="2503" width="14.42578125" bestFit="1" customWidth="1"/>
    <col min="2504" max="2504" width="12.28515625" customWidth="1"/>
    <col min="2505" max="2507" width="13.5703125" customWidth="1"/>
    <col min="2508" max="2508" width="14.42578125" bestFit="1" customWidth="1"/>
    <col min="2509" max="2509" width="12.28515625" customWidth="1"/>
    <col min="2510" max="2510" width="10.28515625" customWidth="1"/>
    <col min="2511" max="2512" width="13.5703125" customWidth="1"/>
    <col min="2513" max="2514" width="12.28515625" customWidth="1"/>
    <col min="2515" max="2517" width="13.5703125" customWidth="1"/>
    <col min="2518" max="2518" width="14.42578125" bestFit="1" customWidth="1"/>
    <col min="2519" max="2519" width="12.28515625" customWidth="1"/>
    <col min="2520" max="2522" width="13.5703125" customWidth="1"/>
    <col min="2523" max="2523" width="12.42578125" bestFit="1" customWidth="1"/>
    <col min="2524" max="2524" width="12.28515625" customWidth="1"/>
    <col min="2525" max="2525" width="11.28515625" customWidth="1"/>
    <col min="2526" max="2527" width="13.5703125" customWidth="1"/>
    <col min="2528" max="2528" width="13.5703125" bestFit="1" customWidth="1"/>
    <col min="2529" max="2529" width="12.28515625" customWidth="1"/>
    <col min="2530" max="2530" width="9.140625" customWidth="1"/>
    <col min="2531" max="2532" width="13.5703125" customWidth="1"/>
    <col min="2533" max="2533" width="13.5703125" bestFit="1" customWidth="1"/>
    <col min="2534" max="2534" width="12.28515625" customWidth="1"/>
    <col min="2535" max="2535" width="6.7109375" customWidth="1"/>
    <col min="2536" max="2537" width="13.5703125" customWidth="1"/>
    <col min="2538" max="2538" width="13.5703125" bestFit="1" customWidth="1"/>
    <col min="2539" max="2539" width="12.28515625" customWidth="1"/>
    <col min="2540" max="2542" width="13.5703125" customWidth="1"/>
    <col min="2543" max="2544" width="12.28515625" customWidth="1"/>
    <col min="2545" max="2547" width="13.5703125" customWidth="1"/>
    <col min="2548" max="2549" width="12.28515625" customWidth="1"/>
    <col min="2550" max="2552" width="13.5703125" customWidth="1"/>
    <col min="2553" max="2554" width="12.28515625" customWidth="1"/>
    <col min="2555" max="2557" width="13.5703125" customWidth="1"/>
    <col min="2558" max="2558" width="12.42578125" bestFit="1" customWidth="1"/>
    <col min="2559" max="2559" width="12.28515625" customWidth="1"/>
    <col min="2560" max="2560" width="11.28515625" customWidth="1"/>
    <col min="2561" max="2562" width="13.5703125" customWidth="1"/>
    <col min="2563" max="2563" width="13.5703125" bestFit="1" customWidth="1"/>
    <col min="2564" max="2564" width="12.28515625" customWidth="1"/>
    <col min="2565" max="2565" width="9.140625" customWidth="1"/>
    <col min="2566" max="2567" width="13.5703125" customWidth="1"/>
    <col min="2568" max="2568" width="14.42578125" bestFit="1" customWidth="1"/>
    <col min="2569" max="2728" width="12.28515625" customWidth="1"/>
    <col min="2729" max="2729" width="12.85546875" customWidth="1"/>
    <col min="2730" max="2730" width="12.28515625" customWidth="1"/>
    <col min="2731" max="2731" width="11.42578125" customWidth="1"/>
    <col min="2732" max="2732" width="11.7109375" customWidth="1"/>
    <col min="2733" max="2740" width="12.28515625" customWidth="1"/>
    <col min="2741" max="2743" width="13.5703125" customWidth="1"/>
    <col min="2744" max="2745" width="12.28515625" customWidth="1"/>
    <col min="2746" max="2748" width="13.5703125" customWidth="1"/>
    <col min="2749" max="2750" width="12.28515625" customWidth="1"/>
    <col min="2751" max="2753" width="13.5703125" customWidth="1"/>
    <col min="2754" max="2755" width="12.28515625" customWidth="1"/>
    <col min="2756" max="2758" width="13.5703125" customWidth="1"/>
    <col min="2759" max="2759" width="14.42578125" bestFit="1" customWidth="1"/>
    <col min="2760" max="2760" width="12.28515625" customWidth="1"/>
    <col min="2761" max="2763" width="13.5703125" customWidth="1"/>
    <col min="2764" max="2764" width="14.42578125" bestFit="1" customWidth="1"/>
    <col min="2765" max="2765" width="12.28515625" customWidth="1"/>
    <col min="2766" max="2766" width="10.28515625" customWidth="1"/>
    <col min="2767" max="2768" width="13.5703125" customWidth="1"/>
    <col min="2769" max="2770" width="12.28515625" customWidth="1"/>
    <col min="2771" max="2773" width="13.5703125" customWidth="1"/>
    <col min="2774" max="2774" width="14.42578125" bestFit="1" customWidth="1"/>
    <col min="2775" max="2775" width="12.28515625" customWidth="1"/>
    <col min="2776" max="2778" width="13.5703125" customWidth="1"/>
    <col min="2779" max="2779" width="12.42578125" bestFit="1" customWidth="1"/>
    <col min="2780" max="2780" width="12.28515625" customWidth="1"/>
    <col min="2781" max="2781" width="11.28515625" customWidth="1"/>
    <col min="2782" max="2783" width="13.5703125" customWidth="1"/>
    <col min="2784" max="2784" width="13.5703125" bestFit="1" customWidth="1"/>
    <col min="2785" max="2785" width="12.28515625" customWidth="1"/>
    <col min="2786" max="2786" width="9.140625" customWidth="1"/>
    <col min="2787" max="2788" width="13.5703125" customWidth="1"/>
    <col min="2789" max="2789" width="13.5703125" bestFit="1" customWidth="1"/>
    <col min="2790" max="2790" width="12.28515625" customWidth="1"/>
    <col min="2791" max="2791" width="6.7109375" customWidth="1"/>
    <col min="2792" max="2793" width="13.5703125" customWidth="1"/>
    <col min="2794" max="2794" width="13.5703125" bestFit="1" customWidth="1"/>
    <col min="2795" max="2795" width="12.28515625" customWidth="1"/>
    <col min="2796" max="2798" width="13.5703125" customWidth="1"/>
    <col min="2799" max="2800" width="12.28515625" customWidth="1"/>
    <col min="2801" max="2803" width="13.5703125" customWidth="1"/>
    <col min="2804" max="2805" width="12.28515625" customWidth="1"/>
    <col min="2806" max="2808" width="13.5703125" customWidth="1"/>
    <col min="2809" max="2810" width="12.28515625" customWidth="1"/>
    <col min="2811" max="2813" width="13.5703125" customWidth="1"/>
    <col min="2814" max="2814" width="12.42578125" bestFit="1" customWidth="1"/>
    <col min="2815" max="2815" width="12.28515625" customWidth="1"/>
    <col min="2816" max="2816" width="11.28515625" customWidth="1"/>
    <col min="2817" max="2818" width="13.5703125" customWidth="1"/>
    <col min="2819" max="2819" width="13.5703125" bestFit="1" customWidth="1"/>
    <col min="2820" max="2820" width="12.28515625" customWidth="1"/>
    <col min="2821" max="2821" width="9.140625" customWidth="1"/>
    <col min="2822" max="2823" width="13.5703125" customWidth="1"/>
    <col min="2824" max="2824" width="14.42578125" bestFit="1" customWidth="1"/>
    <col min="2825" max="2984" width="12.28515625" customWidth="1"/>
    <col min="2985" max="2985" width="12.85546875" customWidth="1"/>
    <col min="2986" max="2986" width="12.28515625" customWidth="1"/>
    <col min="2987" max="2987" width="11.42578125" customWidth="1"/>
    <col min="2988" max="2988" width="11.7109375" customWidth="1"/>
    <col min="2989" max="2996" width="12.28515625" customWidth="1"/>
    <col min="2997" max="2999" width="13.5703125" customWidth="1"/>
    <col min="3000" max="3001" width="12.28515625" customWidth="1"/>
    <col min="3002" max="3004" width="13.5703125" customWidth="1"/>
    <col min="3005" max="3006" width="12.28515625" customWidth="1"/>
    <col min="3007" max="3009" width="13.5703125" customWidth="1"/>
    <col min="3010" max="3011" width="12.28515625" customWidth="1"/>
    <col min="3012" max="3014" width="13.5703125" customWidth="1"/>
    <col min="3015" max="3015" width="14.42578125" bestFit="1" customWidth="1"/>
    <col min="3016" max="3016" width="12.28515625" customWidth="1"/>
    <col min="3017" max="3019" width="13.5703125" customWidth="1"/>
    <col min="3020" max="3020" width="14.42578125" bestFit="1" customWidth="1"/>
    <col min="3021" max="3021" width="12.28515625" customWidth="1"/>
    <col min="3022" max="3022" width="10.28515625" customWidth="1"/>
    <col min="3023" max="3024" width="13.5703125" customWidth="1"/>
    <col min="3025" max="3026" width="12.28515625" customWidth="1"/>
    <col min="3027" max="3029" width="13.5703125" customWidth="1"/>
    <col min="3030" max="3030" width="14.42578125" bestFit="1" customWidth="1"/>
    <col min="3031" max="3031" width="12.28515625" customWidth="1"/>
    <col min="3032" max="3034" width="13.5703125" customWidth="1"/>
    <col min="3035" max="3035" width="12.42578125" bestFit="1" customWidth="1"/>
    <col min="3036" max="3036" width="12.28515625" customWidth="1"/>
    <col min="3037" max="3037" width="11.28515625" customWidth="1"/>
    <col min="3038" max="3039" width="13.5703125" customWidth="1"/>
    <col min="3040" max="3040" width="13.5703125" bestFit="1" customWidth="1"/>
    <col min="3041" max="3041" width="12.28515625" customWidth="1"/>
    <col min="3042" max="3042" width="9.140625" customWidth="1"/>
    <col min="3043" max="3044" width="13.5703125" customWidth="1"/>
    <col min="3045" max="3045" width="13.5703125" bestFit="1" customWidth="1"/>
    <col min="3046" max="3046" width="12.28515625" customWidth="1"/>
    <col min="3047" max="3047" width="6.7109375" customWidth="1"/>
    <col min="3048" max="3049" width="13.5703125" customWidth="1"/>
    <col min="3050" max="3050" width="13.5703125" bestFit="1" customWidth="1"/>
    <col min="3051" max="3051" width="12.28515625" customWidth="1"/>
    <col min="3052" max="3054" width="13.5703125" customWidth="1"/>
    <col min="3055" max="3056" width="12.28515625" customWidth="1"/>
    <col min="3057" max="3059" width="13.5703125" customWidth="1"/>
    <col min="3060" max="3061" width="12.28515625" customWidth="1"/>
    <col min="3062" max="3064" width="13.5703125" customWidth="1"/>
    <col min="3065" max="3066" width="12.28515625" customWidth="1"/>
    <col min="3067" max="3069" width="13.5703125" customWidth="1"/>
    <col min="3070" max="3070" width="12.42578125" bestFit="1" customWidth="1"/>
    <col min="3071" max="3071" width="12.28515625" customWidth="1"/>
    <col min="3072" max="3072" width="11.28515625" customWidth="1"/>
    <col min="3073" max="3074" width="13.5703125" customWidth="1"/>
    <col min="3075" max="3075" width="13.5703125" bestFit="1" customWidth="1"/>
    <col min="3076" max="3076" width="12.28515625" customWidth="1"/>
    <col min="3077" max="3077" width="9.140625" customWidth="1"/>
    <col min="3078" max="3079" width="13.5703125" customWidth="1"/>
    <col min="3080" max="3080" width="14.42578125" bestFit="1" customWidth="1"/>
    <col min="3081" max="3240" width="12.28515625" customWidth="1"/>
    <col min="3241" max="3241" width="12.85546875" customWidth="1"/>
    <col min="3242" max="3242" width="12.28515625" customWidth="1"/>
    <col min="3243" max="3243" width="11.42578125" customWidth="1"/>
    <col min="3244" max="3244" width="11.7109375" customWidth="1"/>
    <col min="3245" max="3252" width="12.28515625" customWidth="1"/>
    <col min="3253" max="3255" width="13.5703125" customWidth="1"/>
    <col min="3256" max="3257" width="12.28515625" customWidth="1"/>
    <col min="3258" max="3260" width="13.5703125" customWidth="1"/>
    <col min="3261" max="3262" width="12.28515625" customWidth="1"/>
    <col min="3263" max="3265" width="13.5703125" customWidth="1"/>
    <col min="3266" max="3267" width="12.28515625" customWidth="1"/>
    <col min="3268" max="3270" width="13.5703125" customWidth="1"/>
    <col min="3271" max="3271" width="14.42578125" bestFit="1" customWidth="1"/>
    <col min="3272" max="3272" width="12.28515625" customWidth="1"/>
    <col min="3273" max="3275" width="13.5703125" customWidth="1"/>
    <col min="3276" max="3276" width="14.42578125" bestFit="1" customWidth="1"/>
    <col min="3277" max="3277" width="12.28515625" customWidth="1"/>
    <col min="3278" max="3278" width="10.28515625" customWidth="1"/>
    <col min="3279" max="3280" width="13.5703125" customWidth="1"/>
    <col min="3281" max="3282" width="12.28515625" customWidth="1"/>
    <col min="3283" max="3285" width="13.5703125" customWidth="1"/>
    <col min="3286" max="3286" width="14.42578125" bestFit="1" customWidth="1"/>
    <col min="3287" max="3287" width="12.28515625" customWidth="1"/>
    <col min="3288" max="3290" width="13.5703125" customWidth="1"/>
    <col min="3291" max="3291" width="12.42578125" bestFit="1" customWidth="1"/>
    <col min="3292" max="3292" width="12.28515625" customWidth="1"/>
    <col min="3293" max="3293" width="11.28515625" customWidth="1"/>
    <col min="3294" max="3295" width="13.5703125" customWidth="1"/>
    <col min="3296" max="3296" width="13.5703125" bestFit="1" customWidth="1"/>
    <col min="3297" max="3297" width="12.28515625" customWidth="1"/>
    <col min="3298" max="3298" width="9.140625" customWidth="1"/>
    <col min="3299" max="3300" width="13.5703125" customWidth="1"/>
    <col min="3301" max="3301" width="13.5703125" bestFit="1" customWidth="1"/>
    <col min="3302" max="3302" width="12.28515625" customWidth="1"/>
    <col min="3303" max="3303" width="6.7109375" customWidth="1"/>
    <col min="3304" max="3305" width="13.5703125" customWidth="1"/>
    <col min="3306" max="3306" width="13.5703125" bestFit="1" customWidth="1"/>
    <col min="3307" max="3307" width="12.28515625" customWidth="1"/>
    <col min="3308" max="3310" width="13.5703125" customWidth="1"/>
    <col min="3311" max="3312" width="12.28515625" customWidth="1"/>
    <col min="3313" max="3315" width="13.5703125" customWidth="1"/>
    <col min="3316" max="3317" width="12.28515625" customWidth="1"/>
    <col min="3318" max="3320" width="13.5703125" customWidth="1"/>
    <col min="3321" max="3322" width="12.28515625" customWidth="1"/>
    <col min="3323" max="3325" width="13.5703125" customWidth="1"/>
    <col min="3326" max="3326" width="12.42578125" bestFit="1" customWidth="1"/>
    <col min="3327" max="3327" width="12.28515625" customWidth="1"/>
    <col min="3328" max="3328" width="11.28515625" customWidth="1"/>
    <col min="3329" max="3330" width="13.5703125" customWidth="1"/>
    <col min="3331" max="3331" width="13.5703125" bestFit="1" customWidth="1"/>
    <col min="3332" max="3332" width="12.28515625" customWidth="1"/>
    <col min="3333" max="3333" width="9.140625" customWidth="1"/>
    <col min="3334" max="3335" width="13.5703125" customWidth="1"/>
    <col min="3336" max="3336" width="14.42578125" bestFit="1" customWidth="1"/>
    <col min="3337" max="3496" width="12.28515625" customWidth="1"/>
    <col min="3497" max="3497" width="12.85546875" customWidth="1"/>
    <col min="3498" max="3498" width="12.28515625" customWidth="1"/>
    <col min="3499" max="3499" width="11.42578125" customWidth="1"/>
    <col min="3500" max="3500" width="11.7109375" customWidth="1"/>
    <col min="3501" max="3508" width="12.28515625" customWidth="1"/>
    <col min="3509" max="3511" width="13.5703125" customWidth="1"/>
    <col min="3512" max="3513" width="12.28515625" customWidth="1"/>
    <col min="3514" max="3516" width="13.5703125" customWidth="1"/>
    <col min="3517" max="3518" width="12.28515625" customWidth="1"/>
    <col min="3519" max="3521" width="13.5703125" customWidth="1"/>
    <col min="3522" max="3523" width="12.28515625" customWidth="1"/>
    <col min="3524" max="3526" width="13.5703125" customWidth="1"/>
    <col min="3527" max="3527" width="14.42578125" bestFit="1" customWidth="1"/>
    <col min="3528" max="3528" width="12.28515625" customWidth="1"/>
    <col min="3529" max="3531" width="13.5703125" customWidth="1"/>
    <col min="3532" max="3532" width="14.42578125" bestFit="1" customWidth="1"/>
    <col min="3533" max="3533" width="12.28515625" customWidth="1"/>
    <col min="3534" max="3534" width="10.28515625" customWidth="1"/>
    <col min="3535" max="3536" width="13.5703125" customWidth="1"/>
    <col min="3537" max="3538" width="12.28515625" customWidth="1"/>
    <col min="3539" max="3541" width="13.5703125" customWidth="1"/>
    <col min="3542" max="3542" width="14.42578125" bestFit="1" customWidth="1"/>
    <col min="3543" max="3543" width="12.28515625" customWidth="1"/>
    <col min="3544" max="3546" width="13.5703125" customWidth="1"/>
    <col min="3547" max="3547" width="12.42578125" bestFit="1" customWidth="1"/>
    <col min="3548" max="3548" width="12.28515625" customWidth="1"/>
    <col min="3549" max="3549" width="11.28515625" customWidth="1"/>
    <col min="3550" max="3551" width="13.5703125" customWidth="1"/>
    <col min="3552" max="3552" width="13.5703125" bestFit="1" customWidth="1"/>
    <col min="3553" max="3553" width="12.28515625" customWidth="1"/>
    <col min="3554" max="3554" width="9.140625" customWidth="1"/>
    <col min="3555" max="3556" width="13.5703125" customWidth="1"/>
    <col min="3557" max="3557" width="13.5703125" bestFit="1" customWidth="1"/>
    <col min="3558" max="3558" width="12.28515625" customWidth="1"/>
    <col min="3559" max="3559" width="6.7109375" customWidth="1"/>
    <col min="3560" max="3561" width="13.5703125" customWidth="1"/>
    <col min="3562" max="3562" width="13.5703125" bestFit="1" customWidth="1"/>
    <col min="3563" max="3563" width="12.28515625" customWidth="1"/>
    <col min="3564" max="3566" width="13.5703125" customWidth="1"/>
    <col min="3567" max="3568" width="12.28515625" customWidth="1"/>
    <col min="3569" max="3571" width="13.5703125" customWidth="1"/>
    <col min="3572" max="3573" width="12.28515625" customWidth="1"/>
    <col min="3574" max="3576" width="13.5703125" customWidth="1"/>
    <col min="3577" max="3578" width="12.28515625" customWidth="1"/>
    <col min="3579" max="3581" width="13.5703125" customWidth="1"/>
    <col min="3582" max="3582" width="12.42578125" bestFit="1" customWidth="1"/>
    <col min="3583" max="3583" width="12.28515625" customWidth="1"/>
    <col min="3584" max="3584" width="11.28515625" customWidth="1"/>
    <col min="3585" max="3586" width="13.5703125" customWidth="1"/>
    <col min="3587" max="3587" width="13.5703125" bestFit="1" customWidth="1"/>
    <col min="3588" max="3588" width="12.28515625" customWidth="1"/>
    <col min="3589" max="3589" width="9.140625" customWidth="1"/>
    <col min="3590" max="3591" width="13.5703125" customWidth="1"/>
    <col min="3592" max="3592" width="14.42578125" bestFit="1" customWidth="1"/>
    <col min="3593" max="3752" width="12.28515625" customWidth="1"/>
    <col min="3753" max="3753" width="12.85546875" customWidth="1"/>
    <col min="3754" max="3754" width="12.28515625" customWidth="1"/>
    <col min="3755" max="3755" width="11.42578125" customWidth="1"/>
    <col min="3756" max="3756" width="11.7109375" customWidth="1"/>
    <col min="3757" max="3764" width="12.28515625" customWidth="1"/>
    <col min="3765" max="3767" width="13.5703125" customWidth="1"/>
    <col min="3768" max="3769" width="12.28515625" customWidth="1"/>
    <col min="3770" max="3772" width="13.5703125" customWidth="1"/>
    <col min="3773" max="3774" width="12.28515625" customWidth="1"/>
    <col min="3775" max="3777" width="13.5703125" customWidth="1"/>
    <col min="3778" max="3779" width="12.28515625" customWidth="1"/>
    <col min="3780" max="3782" width="13.5703125" customWidth="1"/>
    <col min="3783" max="3783" width="14.42578125" bestFit="1" customWidth="1"/>
    <col min="3784" max="3784" width="12.28515625" customWidth="1"/>
    <col min="3785" max="3787" width="13.5703125" customWidth="1"/>
    <col min="3788" max="3788" width="14.42578125" bestFit="1" customWidth="1"/>
    <col min="3789" max="3789" width="12.28515625" customWidth="1"/>
    <col min="3790" max="3790" width="10.28515625" customWidth="1"/>
    <col min="3791" max="3792" width="13.5703125" customWidth="1"/>
    <col min="3793" max="3794" width="12.28515625" customWidth="1"/>
    <col min="3795" max="3797" width="13.5703125" customWidth="1"/>
    <col min="3798" max="3798" width="14.42578125" bestFit="1" customWidth="1"/>
    <col min="3799" max="3799" width="12.28515625" customWidth="1"/>
    <col min="3800" max="3802" width="13.5703125" customWidth="1"/>
    <col min="3803" max="3803" width="12.42578125" bestFit="1" customWidth="1"/>
    <col min="3804" max="3804" width="12.28515625" customWidth="1"/>
    <col min="3805" max="3805" width="11.28515625" customWidth="1"/>
    <col min="3806" max="3807" width="13.5703125" customWidth="1"/>
    <col min="3808" max="3808" width="13.5703125" bestFit="1" customWidth="1"/>
    <col min="3809" max="3809" width="12.28515625" customWidth="1"/>
    <col min="3810" max="3810" width="9.140625" customWidth="1"/>
    <col min="3811" max="3812" width="13.5703125" customWidth="1"/>
    <col min="3813" max="3813" width="13.5703125" bestFit="1" customWidth="1"/>
    <col min="3814" max="3814" width="12.28515625" customWidth="1"/>
    <col min="3815" max="3815" width="6.7109375" customWidth="1"/>
    <col min="3816" max="3817" width="13.5703125" customWidth="1"/>
    <col min="3818" max="3818" width="13.5703125" bestFit="1" customWidth="1"/>
    <col min="3819" max="3819" width="12.28515625" customWidth="1"/>
    <col min="3820" max="3822" width="13.5703125" customWidth="1"/>
    <col min="3823" max="3824" width="12.28515625" customWidth="1"/>
    <col min="3825" max="3827" width="13.5703125" customWidth="1"/>
    <col min="3828" max="3829" width="12.28515625" customWidth="1"/>
    <col min="3830" max="3832" width="13.5703125" customWidth="1"/>
    <col min="3833" max="3834" width="12.28515625" customWidth="1"/>
    <col min="3835" max="3837" width="13.5703125" customWidth="1"/>
    <col min="3838" max="3838" width="12.42578125" bestFit="1" customWidth="1"/>
    <col min="3839" max="3839" width="12.28515625" customWidth="1"/>
    <col min="3840" max="3840" width="11.28515625" customWidth="1"/>
    <col min="3841" max="3842" width="13.5703125" customWidth="1"/>
    <col min="3843" max="3843" width="13.5703125" bestFit="1" customWidth="1"/>
    <col min="3844" max="3844" width="12.28515625" customWidth="1"/>
    <col min="3845" max="3845" width="9.140625" customWidth="1"/>
    <col min="3846" max="3847" width="13.5703125" customWidth="1"/>
    <col min="3848" max="3848" width="14.42578125" bestFit="1" customWidth="1"/>
    <col min="3849" max="4008" width="12.28515625" customWidth="1"/>
    <col min="4009" max="4009" width="12.85546875" customWidth="1"/>
    <col min="4010" max="4010" width="12.28515625" customWidth="1"/>
    <col min="4011" max="4011" width="11.42578125" customWidth="1"/>
    <col min="4012" max="4012" width="11.7109375" customWidth="1"/>
    <col min="4013" max="4020" width="12.28515625" customWidth="1"/>
    <col min="4021" max="4023" width="13.5703125" customWidth="1"/>
    <col min="4024" max="4025" width="12.28515625" customWidth="1"/>
    <col min="4026" max="4028" width="13.5703125" customWidth="1"/>
    <col min="4029" max="4030" width="12.28515625" customWidth="1"/>
    <col min="4031" max="4033" width="13.5703125" customWidth="1"/>
    <col min="4034" max="4035" width="12.28515625" customWidth="1"/>
    <col min="4036" max="4038" width="13.5703125" customWidth="1"/>
    <col min="4039" max="4039" width="14.42578125" bestFit="1" customWidth="1"/>
    <col min="4040" max="4040" width="12.28515625" customWidth="1"/>
    <col min="4041" max="4043" width="13.5703125" customWidth="1"/>
    <col min="4044" max="4044" width="14.42578125" bestFit="1" customWidth="1"/>
    <col min="4045" max="4045" width="12.28515625" customWidth="1"/>
    <col min="4046" max="4046" width="10.28515625" customWidth="1"/>
    <col min="4047" max="4048" width="13.5703125" customWidth="1"/>
    <col min="4049" max="4050" width="12.28515625" customWidth="1"/>
    <col min="4051" max="4053" width="13.5703125" customWidth="1"/>
    <col min="4054" max="4054" width="14.42578125" bestFit="1" customWidth="1"/>
    <col min="4055" max="4055" width="12.28515625" customWidth="1"/>
    <col min="4056" max="4058" width="13.5703125" customWidth="1"/>
    <col min="4059" max="4059" width="12.42578125" bestFit="1" customWidth="1"/>
    <col min="4060" max="4060" width="12.28515625" customWidth="1"/>
    <col min="4061" max="4061" width="11.28515625" customWidth="1"/>
    <col min="4062" max="4063" width="13.5703125" customWidth="1"/>
    <col min="4064" max="4064" width="13.5703125" bestFit="1" customWidth="1"/>
    <col min="4065" max="4065" width="12.28515625" customWidth="1"/>
    <col min="4066" max="4066" width="9.140625" customWidth="1"/>
    <col min="4067" max="4068" width="13.5703125" customWidth="1"/>
    <col min="4069" max="4069" width="13.5703125" bestFit="1" customWidth="1"/>
    <col min="4070" max="4070" width="12.28515625" customWidth="1"/>
    <col min="4071" max="4071" width="6.7109375" customWidth="1"/>
    <col min="4072" max="4073" width="13.5703125" customWidth="1"/>
    <col min="4074" max="4074" width="13.5703125" bestFit="1" customWidth="1"/>
    <col min="4075" max="4075" width="12.28515625" customWidth="1"/>
    <col min="4076" max="4078" width="13.5703125" customWidth="1"/>
    <col min="4079" max="4080" width="12.28515625" customWidth="1"/>
    <col min="4081" max="4083" width="13.5703125" customWidth="1"/>
    <col min="4084" max="4085" width="12.28515625" customWidth="1"/>
    <col min="4086" max="4088" width="13.5703125" customWidth="1"/>
    <col min="4089" max="4090" width="12.28515625" customWidth="1"/>
    <col min="4091" max="4093" width="13.5703125" customWidth="1"/>
    <col min="4094" max="4094" width="12.42578125" bestFit="1" customWidth="1"/>
    <col min="4095" max="4095" width="12.28515625" customWidth="1"/>
    <col min="4096" max="4096" width="11.28515625" customWidth="1"/>
    <col min="4097" max="4098" width="13.5703125" customWidth="1"/>
    <col min="4099" max="4099" width="13.5703125" bestFit="1" customWidth="1"/>
    <col min="4100" max="4100" width="12.28515625" customWidth="1"/>
    <col min="4101" max="4101" width="9.140625" customWidth="1"/>
    <col min="4102" max="4103" width="13.5703125" customWidth="1"/>
    <col min="4104" max="4104" width="14.42578125" bestFit="1" customWidth="1"/>
    <col min="4105" max="4264" width="12.28515625" customWidth="1"/>
    <col min="4265" max="4265" width="12.85546875" customWidth="1"/>
    <col min="4266" max="4266" width="12.28515625" customWidth="1"/>
    <col min="4267" max="4267" width="11.42578125" customWidth="1"/>
    <col min="4268" max="4268" width="11.7109375" customWidth="1"/>
    <col min="4269" max="4276" width="12.28515625" customWidth="1"/>
    <col min="4277" max="4279" width="13.5703125" customWidth="1"/>
    <col min="4280" max="4281" width="12.28515625" customWidth="1"/>
    <col min="4282" max="4284" width="13.5703125" customWidth="1"/>
    <col min="4285" max="4286" width="12.28515625" customWidth="1"/>
    <col min="4287" max="4289" width="13.5703125" customWidth="1"/>
    <col min="4290" max="4291" width="12.28515625" customWidth="1"/>
    <col min="4292" max="4294" width="13.5703125" customWidth="1"/>
    <col min="4295" max="4295" width="14.42578125" bestFit="1" customWidth="1"/>
    <col min="4296" max="4296" width="12.28515625" customWidth="1"/>
    <col min="4297" max="4299" width="13.5703125" customWidth="1"/>
    <col min="4300" max="4300" width="14.42578125" bestFit="1" customWidth="1"/>
    <col min="4301" max="4301" width="12.28515625" customWidth="1"/>
    <col min="4302" max="4302" width="10.28515625" customWidth="1"/>
    <col min="4303" max="4304" width="13.5703125" customWidth="1"/>
    <col min="4305" max="4306" width="12.28515625" customWidth="1"/>
    <col min="4307" max="4309" width="13.5703125" customWidth="1"/>
    <col min="4310" max="4310" width="14.42578125" bestFit="1" customWidth="1"/>
    <col min="4311" max="4311" width="12.28515625" customWidth="1"/>
    <col min="4312" max="4314" width="13.5703125" customWidth="1"/>
    <col min="4315" max="4315" width="12.42578125" bestFit="1" customWidth="1"/>
    <col min="4316" max="4316" width="12.28515625" customWidth="1"/>
    <col min="4317" max="4317" width="11.28515625" customWidth="1"/>
    <col min="4318" max="4319" width="13.5703125" customWidth="1"/>
    <col min="4320" max="4320" width="13.5703125" bestFit="1" customWidth="1"/>
    <col min="4321" max="4321" width="12.28515625" customWidth="1"/>
    <col min="4322" max="4322" width="9.140625" customWidth="1"/>
    <col min="4323" max="4324" width="13.5703125" customWidth="1"/>
    <col min="4325" max="4325" width="13.5703125" bestFit="1" customWidth="1"/>
    <col min="4326" max="4326" width="12.28515625" customWidth="1"/>
    <col min="4327" max="4327" width="6.7109375" customWidth="1"/>
    <col min="4328" max="4329" width="13.5703125" customWidth="1"/>
    <col min="4330" max="4330" width="13.5703125" bestFit="1" customWidth="1"/>
    <col min="4331" max="4331" width="12.28515625" customWidth="1"/>
    <col min="4332" max="4334" width="13.5703125" customWidth="1"/>
    <col min="4335" max="4336" width="12.28515625" customWidth="1"/>
    <col min="4337" max="4339" width="13.5703125" customWidth="1"/>
    <col min="4340" max="4341" width="12.28515625" customWidth="1"/>
    <col min="4342" max="4344" width="13.5703125" customWidth="1"/>
    <col min="4345" max="4346" width="12.28515625" customWidth="1"/>
    <col min="4347" max="4349" width="13.5703125" customWidth="1"/>
    <col min="4350" max="4350" width="12.42578125" bestFit="1" customWidth="1"/>
    <col min="4351" max="4351" width="12.28515625" customWidth="1"/>
    <col min="4352" max="4352" width="11.28515625" customWidth="1"/>
    <col min="4353" max="4354" width="13.5703125" customWidth="1"/>
    <col min="4355" max="4355" width="13.5703125" bestFit="1" customWidth="1"/>
    <col min="4356" max="4356" width="12.28515625" customWidth="1"/>
    <col min="4357" max="4357" width="9.140625" customWidth="1"/>
    <col min="4358" max="4359" width="13.5703125" customWidth="1"/>
    <col min="4360" max="4360" width="14.42578125" bestFit="1" customWidth="1"/>
    <col min="4361" max="4520" width="12.28515625" customWidth="1"/>
    <col min="4521" max="4521" width="12.85546875" customWidth="1"/>
    <col min="4522" max="4522" width="12.28515625" customWidth="1"/>
    <col min="4523" max="4523" width="11.42578125" customWidth="1"/>
    <col min="4524" max="4524" width="11.7109375" customWidth="1"/>
    <col min="4525" max="4532" width="12.28515625" customWidth="1"/>
    <col min="4533" max="4535" width="13.5703125" customWidth="1"/>
    <col min="4536" max="4537" width="12.28515625" customWidth="1"/>
    <col min="4538" max="4540" width="13.5703125" customWidth="1"/>
    <col min="4541" max="4542" width="12.28515625" customWidth="1"/>
    <col min="4543" max="4545" width="13.5703125" customWidth="1"/>
    <col min="4546" max="4547" width="12.28515625" customWidth="1"/>
    <col min="4548" max="4550" width="13.5703125" customWidth="1"/>
    <col min="4551" max="4551" width="14.42578125" bestFit="1" customWidth="1"/>
    <col min="4552" max="4552" width="12.28515625" customWidth="1"/>
    <col min="4553" max="4555" width="13.5703125" customWidth="1"/>
    <col min="4556" max="4556" width="14.42578125" bestFit="1" customWidth="1"/>
    <col min="4557" max="4557" width="12.28515625" customWidth="1"/>
    <col min="4558" max="4558" width="10.28515625" customWidth="1"/>
    <col min="4559" max="4560" width="13.5703125" customWidth="1"/>
    <col min="4561" max="4562" width="12.28515625" customWidth="1"/>
    <col min="4563" max="4565" width="13.5703125" customWidth="1"/>
    <col min="4566" max="4566" width="14.42578125" bestFit="1" customWidth="1"/>
    <col min="4567" max="4567" width="12.28515625" customWidth="1"/>
    <col min="4568" max="4570" width="13.5703125" customWidth="1"/>
    <col min="4571" max="4571" width="12.42578125" bestFit="1" customWidth="1"/>
    <col min="4572" max="4572" width="12.28515625" customWidth="1"/>
    <col min="4573" max="4573" width="11.28515625" customWidth="1"/>
    <col min="4574" max="4575" width="13.5703125" customWidth="1"/>
    <col min="4576" max="4576" width="13.5703125" bestFit="1" customWidth="1"/>
    <col min="4577" max="4577" width="12.28515625" customWidth="1"/>
    <col min="4578" max="4578" width="9.140625" customWidth="1"/>
    <col min="4579" max="4580" width="13.5703125" customWidth="1"/>
    <col min="4581" max="4581" width="13.5703125" bestFit="1" customWidth="1"/>
    <col min="4582" max="4582" width="12.28515625" customWidth="1"/>
    <col min="4583" max="4583" width="6.7109375" customWidth="1"/>
    <col min="4584" max="4585" width="13.5703125" customWidth="1"/>
    <col min="4586" max="4586" width="13.5703125" bestFit="1" customWidth="1"/>
    <col min="4587" max="4587" width="12.28515625" customWidth="1"/>
    <col min="4588" max="4590" width="13.5703125" customWidth="1"/>
    <col min="4591" max="4592" width="12.28515625" customWidth="1"/>
    <col min="4593" max="4595" width="13.5703125" customWidth="1"/>
    <col min="4596" max="4597" width="12.28515625" customWidth="1"/>
    <col min="4598" max="4600" width="13.5703125" customWidth="1"/>
    <col min="4601" max="4602" width="12.28515625" customWidth="1"/>
    <col min="4603" max="4605" width="13.5703125" customWidth="1"/>
    <col min="4606" max="4606" width="12.42578125" bestFit="1" customWidth="1"/>
    <col min="4607" max="4607" width="12.28515625" customWidth="1"/>
    <col min="4608" max="4608" width="11.28515625" customWidth="1"/>
    <col min="4609" max="4610" width="13.5703125" customWidth="1"/>
    <col min="4611" max="4611" width="13.5703125" bestFit="1" customWidth="1"/>
    <col min="4612" max="4612" width="12.28515625" customWidth="1"/>
    <col min="4613" max="4613" width="9.140625" customWidth="1"/>
    <col min="4614" max="4615" width="13.5703125" customWidth="1"/>
    <col min="4616" max="4616" width="14.42578125" bestFit="1" customWidth="1"/>
    <col min="4617" max="4776" width="12.28515625" customWidth="1"/>
    <col min="4777" max="4777" width="12.85546875" customWidth="1"/>
    <col min="4778" max="4778" width="12.28515625" customWidth="1"/>
    <col min="4779" max="4779" width="11.42578125" customWidth="1"/>
    <col min="4780" max="4780" width="11.7109375" customWidth="1"/>
    <col min="4781" max="4788" width="12.28515625" customWidth="1"/>
    <col min="4789" max="4791" width="13.5703125" customWidth="1"/>
    <col min="4792" max="4793" width="12.28515625" customWidth="1"/>
    <col min="4794" max="4796" width="13.5703125" customWidth="1"/>
    <col min="4797" max="4798" width="12.28515625" customWidth="1"/>
    <col min="4799" max="4801" width="13.5703125" customWidth="1"/>
    <col min="4802" max="4803" width="12.28515625" customWidth="1"/>
    <col min="4804" max="4806" width="13.5703125" customWidth="1"/>
    <col min="4807" max="4807" width="14.42578125" bestFit="1" customWidth="1"/>
    <col min="4808" max="4808" width="12.28515625" customWidth="1"/>
    <col min="4809" max="4811" width="13.5703125" customWidth="1"/>
    <col min="4812" max="4812" width="14.42578125" bestFit="1" customWidth="1"/>
    <col min="4813" max="4813" width="12.28515625" customWidth="1"/>
    <col min="4814" max="4814" width="10.28515625" customWidth="1"/>
    <col min="4815" max="4816" width="13.5703125" customWidth="1"/>
    <col min="4817" max="4818" width="12.28515625" customWidth="1"/>
    <col min="4819" max="4821" width="13.5703125" customWidth="1"/>
    <col min="4822" max="4822" width="14.42578125" bestFit="1" customWidth="1"/>
    <col min="4823" max="4823" width="12.28515625" customWidth="1"/>
    <col min="4824" max="4826" width="13.5703125" customWidth="1"/>
    <col min="4827" max="4827" width="12.42578125" bestFit="1" customWidth="1"/>
    <col min="4828" max="4828" width="12.28515625" customWidth="1"/>
    <col min="4829" max="4829" width="11.28515625" customWidth="1"/>
    <col min="4830" max="4831" width="13.5703125" customWidth="1"/>
    <col min="4832" max="4832" width="13.5703125" bestFit="1" customWidth="1"/>
    <col min="4833" max="4833" width="12.28515625" customWidth="1"/>
    <col min="4834" max="4834" width="9.140625" customWidth="1"/>
    <col min="4835" max="4836" width="13.5703125" customWidth="1"/>
    <col min="4837" max="4837" width="13.5703125" bestFit="1" customWidth="1"/>
    <col min="4838" max="4838" width="12.28515625" customWidth="1"/>
    <col min="4839" max="4839" width="6.7109375" customWidth="1"/>
    <col min="4840" max="4841" width="13.5703125" customWidth="1"/>
    <col min="4842" max="4842" width="13.5703125" bestFit="1" customWidth="1"/>
    <col min="4843" max="4843" width="12.28515625" customWidth="1"/>
    <col min="4844" max="4846" width="13.5703125" customWidth="1"/>
    <col min="4847" max="4848" width="12.28515625" customWidth="1"/>
    <col min="4849" max="4851" width="13.5703125" customWidth="1"/>
    <col min="4852" max="4853" width="12.28515625" customWidth="1"/>
    <col min="4854" max="4856" width="13.5703125" customWidth="1"/>
    <col min="4857" max="4858" width="12.28515625" customWidth="1"/>
    <col min="4859" max="4861" width="13.5703125" customWidth="1"/>
    <col min="4862" max="4862" width="12.42578125" bestFit="1" customWidth="1"/>
    <col min="4863" max="4863" width="12.28515625" customWidth="1"/>
    <col min="4864" max="4864" width="11.28515625" customWidth="1"/>
    <col min="4865" max="4866" width="13.5703125" customWidth="1"/>
    <col min="4867" max="4867" width="13.5703125" bestFit="1" customWidth="1"/>
    <col min="4868" max="4868" width="12.28515625" customWidth="1"/>
    <col min="4869" max="4869" width="9.140625" customWidth="1"/>
    <col min="4870" max="4871" width="13.5703125" customWidth="1"/>
    <col min="4872" max="4872" width="14.42578125" bestFit="1" customWidth="1"/>
    <col min="4873" max="5032" width="12.28515625" customWidth="1"/>
    <col min="5033" max="5033" width="12.85546875" customWidth="1"/>
    <col min="5034" max="5034" width="12.28515625" customWidth="1"/>
    <col min="5035" max="5035" width="11.42578125" customWidth="1"/>
    <col min="5036" max="5036" width="11.7109375" customWidth="1"/>
    <col min="5037" max="5044" width="12.28515625" customWidth="1"/>
    <col min="5045" max="5047" width="13.5703125" customWidth="1"/>
    <col min="5048" max="5049" width="12.28515625" customWidth="1"/>
    <col min="5050" max="5052" width="13.5703125" customWidth="1"/>
    <col min="5053" max="5054" width="12.28515625" customWidth="1"/>
    <col min="5055" max="5057" width="13.5703125" customWidth="1"/>
    <col min="5058" max="5059" width="12.28515625" customWidth="1"/>
    <col min="5060" max="5062" width="13.5703125" customWidth="1"/>
    <col min="5063" max="5063" width="14.42578125" bestFit="1" customWidth="1"/>
    <col min="5064" max="5064" width="12.28515625" customWidth="1"/>
    <col min="5065" max="5067" width="13.5703125" customWidth="1"/>
    <col min="5068" max="5068" width="14.42578125" bestFit="1" customWidth="1"/>
    <col min="5069" max="5069" width="12.28515625" customWidth="1"/>
    <col min="5070" max="5070" width="10.28515625" customWidth="1"/>
    <col min="5071" max="5072" width="13.5703125" customWidth="1"/>
    <col min="5073" max="5074" width="12.28515625" customWidth="1"/>
    <col min="5075" max="5077" width="13.5703125" customWidth="1"/>
    <col min="5078" max="5078" width="14.42578125" bestFit="1" customWidth="1"/>
    <col min="5079" max="5079" width="12.28515625" customWidth="1"/>
    <col min="5080" max="5082" width="13.5703125" customWidth="1"/>
    <col min="5083" max="5083" width="12.42578125" bestFit="1" customWidth="1"/>
    <col min="5084" max="5084" width="12.28515625" customWidth="1"/>
    <col min="5085" max="5085" width="11.28515625" customWidth="1"/>
    <col min="5086" max="5087" width="13.5703125" customWidth="1"/>
    <col min="5088" max="5088" width="13.5703125" bestFit="1" customWidth="1"/>
    <col min="5089" max="5089" width="12.28515625" customWidth="1"/>
    <col min="5090" max="5090" width="9.140625" customWidth="1"/>
    <col min="5091" max="5092" width="13.5703125" customWidth="1"/>
    <col min="5093" max="5093" width="13.5703125" bestFit="1" customWidth="1"/>
    <col min="5094" max="5094" width="12.28515625" customWidth="1"/>
    <col min="5095" max="5095" width="6.7109375" customWidth="1"/>
    <col min="5096" max="5097" width="13.5703125" customWidth="1"/>
    <col min="5098" max="5098" width="13.5703125" bestFit="1" customWidth="1"/>
    <col min="5099" max="5099" width="12.28515625" customWidth="1"/>
    <col min="5100" max="5102" width="13.5703125" customWidth="1"/>
    <col min="5103" max="5104" width="12.28515625" customWidth="1"/>
    <col min="5105" max="5107" width="13.5703125" customWidth="1"/>
    <col min="5108" max="5109" width="12.28515625" customWidth="1"/>
    <col min="5110" max="5112" width="13.5703125" customWidth="1"/>
    <col min="5113" max="5114" width="12.28515625" customWidth="1"/>
    <col min="5115" max="5117" width="13.5703125" customWidth="1"/>
    <col min="5118" max="5118" width="12.42578125" bestFit="1" customWidth="1"/>
    <col min="5119" max="5119" width="12.28515625" customWidth="1"/>
    <col min="5120" max="5120" width="11.28515625" customWidth="1"/>
    <col min="5121" max="5122" width="13.5703125" customWidth="1"/>
    <col min="5123" max="5123" width="13.5703125" bestFit="1" customWidth="1"/>
    <col min="5124" max="5124" width="12.28515625" customWidth="1"/>
    <col min="5125" max="5125" width="9.140625" customWidth="1"/>
    <col min="5126" max="5127" width="13.5703125" customWidth="1"/>
    <col min="5128" max="5128" width="14.42578125" bestFit="1" customWidth="1"/>
    <col min="5129" max="5288" width="12.28515625" customWidth="1"/>
    <col min="5289" max="5289" width="12.85546875" customWidth="1"/>
    <col min="5290" max="5290" width="12.28515625" customWidth="1"/>
    <col min="5291" max="5291" width="11.42578125" customWidth="1"/>
    <col min="5292" max="5292" width="11.7109375" customWidth="1"/>
    <col min="5293" max="5300" width="12.28515625" customWidth="1"/>
    <col min="5301" max="5303" width="13.5703125" customWidth="1"/>
    <col min="5304" max="5305" width="12.28515625" customWidth="1"/>
    <col min="5306" max="5308" width="13.5703125" customWidth="1"/>
    <col min="5309" max="5310" width="12.28515625" customWidth="1"/>
    <col min="5311" max="5313" width="13.5703125" customWidth="1"/>
    <col min="5314" max="5315" width="12.28515625" customWidth="1"/>
    <col min="5316" max="5318" width="13.5703125" customWidth="1"/>
    <col min="5319" max="5319" width="14.42578125" bestFit="1" customWidth="1"/>
    <col min="5320" max="5320" width="12.28515625" customWidth="1"/>
    <col min="5321" max="5323" width="13.5703125" customWidth="1"/>
    <col min="5324" max="5324" width="14.42578125" bestFit="1" customWidth="1"/>
    <col min="5325" max="5325" width="12.28515625" customWidth="1"/>
    <col min="5326" max="5326" width="10.28515625" customWidth="1"/>
    <col min="5327" max="5328" width="13.5703125" customWidth="1"/>
    <col min="5329" max="5330" width="12.28515625" customWidth="1"/>
    <col min="5331" max="5333" width="13.5703125" customWidth="1"/>
    <col min="5334" max="5334" width="14.42578125" bestFit="1" customWidth="1"/>
    <col min="5335" max="5335" width="12.28515625" customWidth="1"/>
    <col min="5336" max="5338" width="13.5703125" customWidth="1"/>
    <col min="5339" max="5339" width="12.42578125" bestFit="1" customWidth="1"/>
    <col min="5340" max="5340" width="12.28515625" customWidth="1"/>
    <col min="5341" max="5341" width="11.28515625" customWidth="1"/>
    <col min="5342" max="5343" width="13.5703125" customWidth="1"/>
    <col min="5344" max="5344" width="13.5703125" bestFit="1" customWidth="1"/>
    <col min="5345" max="5345" width="12.28515625" customWidth="1"/>
    <col min="5346" max="5346" width="9.140625" customWidth="1"/>
    <col min="5347" max="5348" width="13.5703125" customWidth="1"/>
    <col min="5349" max="5349" width="13.5703125" bestFit="1" customWidth="1"/>
    <col min="5350" max="5350" width="12.28515625" customWidth="1"/>
    <col min="5351" max="5351" width="6.7109375" customWidth="1"/>
    <col min="5352" max="5353" width="13.5703125" customWidth="1"/>
    <col min="5354" max="5354" width="13.5703125" bestFit="1" customWidth="1"/>
    <col min="5355" max="5355" width="12.28515625" customWidth="1"/>
    <col min="5356" max="5358" width="13.5703125" customWidth="1"/>
    <col min="5359" max="5360" width="12.28515625" customWidth="1"/>
    <col min="5361" max="5363" width="13.5703125" customWidth="1"/>
    <col min="5364" max="5365" width="12.28515625" customWidth="1"/>
    <col min="5366" max="5368" width="13.5703125" customWidth="1"/>
    <col min="5369" max="5370" width="12.28515625" customWidth="1"/>
    <col min="5371" max="5373" width="13.5703125" customWidth="1"/>
    <col min="5374" max="5374" width="12.42578125" bestFit="1" customWidth="1"/>
    <col min="5375" max="5375" width="12.28515625" customWidth="1"/>
    <col min="5376" max="5376" width="11.28515625" customWidth="1"/>
    <col min="5377" max="5378" width="13.5703125" customWidth="1"/>
    <col min="5379" max="5379" width="13.5703125" bestFit="1" customWidth="1"/>
    <col min="5380" max="5380" width="12.28515625" customWidth="1"/>
    <col min="5381" max="5381" width="9.140625" customWidth="1"/>
    <col min="5382" max="5383" width="13.5703125" customWidth="1"/>
    <col min="5384" max="5384" width="14.42578125" bestFit="1" customWidth="1"/>
    <col min="5385" max="5544" width="12.28515625" customWidth="1"/>
    <col min="5545" max="5545" width="12.85546875" customWidth="1"/>
    <col min="5546" max="5546" width="12.28515625" customWidth="1"/>
    <col min="5547" max="5547" width="11.42578125" customWidth="1"/>
    <col min="5548" max="5548" width="11.7109375" customWidth="1"/>
    <col min="5549" max="5556" width="12.28515625" customWidth="1"/>
    <col min="5557" max="5559" width="13.5703125" customWidth="1"/>
    <col min="5560" max="5561" width="12.28515625" customWidth="1"/>
    <col min="5562" max="5564" width="13.5703125" customWidth="1"/>
    <col min="5565" max="5566" width="12.28515625" customWidth="1"/>
    <col min="5567" max="5569" width="13.5703125" customWidth="1"/>
    <col min="5570" max="5571" width="12.28515625" customWidth="1"/>
    <col min="5572" max="5574" width="13.5703125" customWidth="1"/>
    <col min="5575" max="5575" width="14.42578125" bestFit="1" customWidth="1"/>
    <col min="5576" max="5576" width="12.28515625" customWidth="1"/>
    <col min="5577" max="5579" width="13.5703125" customWidth="1"/>
    <col min="5580" max="5580" width="14.42578125" bestFit="1" customWidth="1"/>
    <col min="5581" max="5581" width="12.28515625" customWidth="1"/>
    <col min="5582" max="5582" width="10.28515625" customWidth="1"/>
    <col min="5583" max="5584" width="13.5703125" customWidth="1"/>
    <col min="5585" max="5586" width="12.28515625" customWidth="1"/>
    <col min="5587" max="5589" width="13.5703125" customWidth="1"/>
    <col min="5590" max="5590" width="14.42578125" bestFit="1" customWidth="1"/>
    <col min="5591" max="5591" width="12.28515625" customWidth="1"/>
    <col min="5592" max="5594" width="13.5703125" customWidth="1"/>
    <col min="5595" max="5595" width="12.42578125" bestFit="1" customWidth="1"/>
    <col min="5596" max="5596" width="12.28515625" customWidth="1"/>
    <col min="5597" max="5597" width="11.28515625" customWidth="1"/>
    <col min="5598" max="5599" width="13.5703125" customWidth="1"/>
    <col min="5600" max="5600" width="13.5703125" bestFit="1" customWidth="1"/>
    <col min="5601" max="5601" width="12.28515625" customWidth="1"/>
    <col min="5602" max="5602" width="9.140625" customWidth="1"/>
    <col min="5603" max="5604" width="13.5703125" customWidth="1"/>
    <col min="5605" max="5605" width="13.5703125" bestFit="1" customWidth="1"/>
    <col min="5606" max="5606" width="12.28515625" customWidth="1"/>
    <col min="5607" max="5607" width="6.7109375" customWidth="1"/>
    <col min="5608" max="5609" width="13.5703125" customWidth="1"/>
    <col min="5610" max="5610" width="13.5703125" bestFit="1" customWidth="1"/>
    <col min="5611" max="5611" width="12.28515625" customWidth="1"/>
    <col min="5612" max="5614" width="13.5703125" customWidth="1"/>
    <col min="5615" max="5616" width="12.28515625" customWidth="1"/>
    <col min="5617" max="5619" width="13.5703125" customWidth="1"/>
    <col min="5620" max="5621" width="12.28515625" customWidth="1"/>
    <col min="5622" max="5624" width="13.5703125" customWidth="1"/>
    <col min="5625" max="5626" width="12.28515625" customWidth="1"/>
    <col min="5627" max="5629" width="13.5703125" customWidth="1"/>
    <col min="5630" max="5630" width="12.42578125" bestFit="1" customWidth="1"/>
    <col min="5631" max="5631" width="12.28515625" customWidth="1"/>
    <col min="5632" max="5632" width="11.28515625" customWidth="1"/>
    <col min="5633" max="5634" width="13.5703125" customWidth="1"/>
    <col min="5635" max="5635" width="13.5703125" bestFit="1" customWidth="1"/>
    <col min="5636" max="5636" width="12.28515625" customWidth="1"/>
    <col min="5637" max="5637" width="9.140625" customWidth="1"/>
    <col min="5638" max="5639" width="13.5703125" customWidth="1"/>
    <col min="5640" max="5640" width="14.42578125" bestFit="1" customWidth="1"/>
    <col min="5641" max="5800" width="12.28515625" customWidth="1"/>
    <col min="5801" max="5801" width="12.85546875" customWidth="1"/>
    <col min="5802" max="5802" width="12.28515625" customWidth="1"/>
    <col min="5803" max="5803" width="11.42578125" customWidth="1"/>
    <col min="5804" max="5804" width="11.7109375" customWidth="1"/>
    <col min="5805" max="5812" width="12.28515625" customWidth="1"/>
    <col min="5813" max="5815" width="13.5703125" customWidth="1"/>
    <col min="5816" max="5817" width="12.28515625" customWidth="1"/>
    <col min="5818" max="5820" width="13.5703125" customWidth="1"/>
    <col min="5821" max="5822" width="12.28515625" customWidth="1"/>
    <col min="5823" max="5825" width="13.5703125" customWidth="1"/>
    <col min="5826" max="5827" width="12.28515625" customWidth="1"/>
    <col min="5828" max="5830" width="13.5703125" customWidth="1"/>
    <col min="5831" max="5831" width="14.42578125" bestFit="1" customWidth="1"/>
    <col min="5832" max="5832" width="12.28515625" customWidth="1"/>
    <col min="5833" max="5835" width="13.5703125" customWidth="1"/>
    <col min="5836" max="5836" width="14.42578125" bestFit="1" customWidth="1"/>
    <col min="5837" max="5837" width="12.28515625" customWidth="1"/>
    <col min="5838" max="5838" width="10.28515625" customWidth="1"/>
    <col min="5839" max="5840" width="13.5703125" customWidth="1"/>
    <col min="5841" max="5842" width="12.28515625" customWidth="1"/>
    <col min="5843" max="5845" width="13.5703125" customWidth="1"/>
    <col min="5846" max="5846" width="14.42578125" bestFit="1" customWidth="1"/>
    <col min="5847" max="5847" width="12.28515625" customWidth="1"/>
    <col min="5848" max="5850" width="13.5703125" customWidth="1"/>
    <col min="5851" max="5851" width="12.42578125" bestFit="1" customWidth="1"/>
    <col min="5852" max="5852" width="12.28515625" customWidth="1"/>
    <col min="5853" max="5853" width="11.28515625" customWidth="1"/>
    <col min="5854" max="5855" width="13.5703125" customWidth="1"/>
    <col min="5856" max="5856" width="13.5703125" bestFit="1" customWidth="1"/>
    <col min="5857" max="5857" width="12.28515625" customWidth="1"/>
    <col min="5858" max="5858" width="9.140625" customWidth="1"/>
    <col min="5859" max="5860" width="13.5703125" customWidth="1"/>
    <col min="5861" max="5861" width="13.5703125" bestFit="1" customWidth="1"/>
    <col min="5862" max="5862" width="12.28515625" customWidth="1"/>
    <col min="5863" max="5863" width="6.7109375" customWidth="1"/>
    <col min="5864" max="5865" width="13.5703125" customWidth="1"/>
    <col min="5866" max="5866" width="13.5703125" bestFit="1" customWidth="1"/>
    <col min="5867" max="5867" width="12.28515625" customWidth="1"/>
    <col min="5868" max="5870" width="13.5703125" customWidth="1"/>
    <col min="5871" max="5872" width="12.28515625" customWidth="1"/>
    <col min="5873" max="5875" width="13.5703125" customWidth="1"/>
    <col min="5876" max="5877" width="12.28515625" customWidth="1"/>
    <col min="5878" max="5880" width="13.5703125" customWidth="1"/>
    <col min="5881" max="5882" width="12.28515625" customWidth="1"/>
    <col min="5883" max="5885" width="13.5703125" customWidth="1"/>
    <col min="5886" max="5886" width="12.42578125" bestFit="1" customWidth="1"/>
    <col min="5887" max="5887" width="12.28515625" customWidth="1"/>
    <col min="5888" max="5888" width="11.28515625" customWidth="1"/>
    <col min="5889" max="5890" width="13.5703125" customWidth="1"/>
    <col min="5891" max="5891" width="13.5703125" bestFit="1" customWidth="1"/>
    <col min="5892" max="5892" width="12.28515625" customWidth="1"/>
    <col min="5893" max="5893" width="9.140625" customWidth="1"/>
    <col min="5894" max="5895" width="13.5703125" customWidth="1"/>
    <col min="5896" max="5896" width="14.42578125" bestFit="1" customWidth="1"/>
    <col min="5897" max="6056" width="12.28515625" customWidth="1"/>
    <col min="6057" max="6057" width="12.85546875" customWidth="1"/>
    <col min="6058" max="6058" width="12.28515625" customWidth="1"/>
    <col min="6059" max="6059" width="11.42578125" customWidth="1"/>
    <col min="6060" max="6060" width="11.7109375" customWidth="1"/>
    <col min="6061" max="6068" width="12.28515625" customWidth="1"/>
    <col min="6069" max="6071" width="13.5703125" customWidth="1"/>
    <col min="6072" max="6073" width="12.28515625" customWidth="1"/>
    <col min="6074" max="6076" width="13.5703125" customWidth="1"/>
    <col min="6077" max="6078" width="12.28515625" customWidth="1"/>
    <col min="6079" max="6081" width="13.5703125" customWidth="1"/>
    <col min="6082" max="6083" width="12.28515625" customWidth="1"/>
    <col min="6084" max="6086" width="13.5703125" customWidth="1"/>
    <col min="6087" max="6087" width="14.42578125" bestFit="1" customWidth="1"/>
    <col min="6088" max="6088" width="12.28515625" customWidth="1"/>
    <col min="6089" max="6091" width="13.5703125" customWidth="1"/>
    <col min="6092" max="6092" width="14.42578125" bestFit="1" customWidth="1"/>
    <col min="6093" max="6093" width="12.28515625" customWidth="1"/>
    <col min="6094" max="6094" width="10.28515625" customWidth="1"/>
    <col min="6095" max="6096" width="13.5703125" customWidth="1"/>
    <col min="6097" max="6098" width="12.28515625" customWidth="1"/>
    <col min="6099" max="6101" width="13.5703125" customWidth="1"/>
    <col min="6102" max="6102" width="14.42578125" bestFit="1" customWidth="1"/>
    <col min="6103" max="6103" width="12.28515625" customWidth="1"/>
    <col min="6104" max="6106" width="13.5703125" customWidth="1"/>
    <col min="6107" max="6107" width="12.42578125" bestFit="1" customWidth="1"/>
    <col min="6108" max="6108" width="12.28515625" customWidth="1"/>
    <col min="6109" max="6109" width="11.28515625" customWidth="1"/>
    <col min="6110" max="6111" width="13.5703125" customWidth="1"/>
    <col min="6112" max="6112" width="13.5703125" bestFit="1" customWidth="1"/>
    <col min="6113" max="6113" width="12.28515625" customWidth="1"/>
    <col min="6114" max="6114" width="9.140625" customWidth="1"/>
    <col min="6115" max="6116" width="13.5703125" customWidth="1"/>
    <col min="6117" max="6117" width="13.5703125" bestFit="1" customWidth="1"/>
    <col min="6118" max="6118" width="12.28515625" customWidth="1"/>
    <col min="6119" max="6119" width="6.7109375" customWidth="1"/>
    <col min="6120" max="6121" width="13.5703125" customWidth="1"/>
    <col min="6122" max="6122" width="13.5703125" bestFit="1" customWidth="1"/>
    <col min="6123" max="6123" width="12.28515625" customWidth="1"/>
    <col min="6124" max="6126" width="13.5703125" customWidth="1"/>
    <col min="6127" max="6128" width="12.28515625" customWidth="1"/>
    <col min="6129" max="6131" width="13.5703125" customWidth="1"/>
    <col min="6132" max="6133" width="12.28515625" customWidth="1"/>
    <col min="6134" max="6136" width="13.5703125" customWidth="1"/>
    <col min="6137" max="6138" width="12.28515625" customWidth="1"/>
    <col min="6139" max="6141" width="13.5703125" customWidth="1"/>
    <col min="6142" max="6142" width="12.42578125" bestFit="1" customWidth="1"/>
    <col min="6143" max="6143" width="12.28515625" customWidth="1"/>
    <col min="6144" max="6144" width="11.28515625" customWidth="1"/>
    <col min="6145" max="6146" width="13.5703125" customWidth="1"/>
    <col min="6147" max="6147" width="13.5703125" bestFit="1" customWidth="1"/>
    <col min="6148" max="6148" width="12.28515625" customWidth="1"/>
    <col min="6149" max="6149" width="9.140625" customWidth="1"/>
    <col min="6150" max="6151" width="13.5703125" customWidth="1"/>
    <col min="6152" max="6152" width="14.42578125" bestFit="1" customWidth="1"/>
    <col min="6153" max="6312" width="12.28515625" customWidth="1"/>
    <col min="6313" max="6313" width="12.85546875" customWidth="1"/>
    <col min="6314" max="6314" width="12.28515625" customWidth="1"/>
    <col min="6315" max="6315" width="11.42578125" customWidth="1"/>
    <col min="6316" max="6316" width="11.7109375" customWidth="1"/>
    <col min="6317" max="6324" width="12.28515625" customWidth="1"/>
    <col min="6325" max="6327" width="13.5703125" customWidth="1"/>
    <col min="6328" max="6329" width="12.28515625" customWidth="1"/>
    <col min="6330" max="6332" width="13.5703125" customWidth="1"/>
    <col min="6333" max="6334" width="12.28515625" customWidth="1"/>
    <col min="6335" max="6337" width="13.5703125" customWidth="1"/>
    <col min="6338" max="6339" width="12.28515625" customWidth="1"/>
    <col min="6340" max="6342" width="13.5703125" customWidth="1"/>
    <col min="6343" max="6343" width="14.42578125" bestFit="1" customWidth="1"/>
    <col min="6344" max="6344" width="12.28515625" customWidth="1"/>
    <col min="6345" max="6347" width="13.5703125" customWidth="1"/>
    <col min="6348" max="6348" width="14.42578125" bestFit="1" customWidth="1"/>
    <col min="6349" max="6349" width="12.28515625" customWidth="1"/>
    <col min="6350" max="6350" width="10.28515625" customWidth="1"/>
    <col min="6351" max="6352" width="13.5703125" customWidth="1"/>
    <col min="6353" max="6354" width="12.28515625" customWidth="1"/>
    <col min="6355" max="6357" width="13.5703125" customWidth="1"/>
    <col min="6358" max="6358" width="14.42578125" bestFit="1" customWidth="1"/>
    <col min="6359" max="6359" width="12.28515625" customWidth="1"/>
    <col min="6360" max="6362" width="13.5703125" customWidth="1"/>
    <col min="6363" max="6363" width="12.42578125" bestFit="1" customWidth="1"/>
    <col min="6364" max="6364" width="12.28515625" customWidth="1"/>
    <col min="6365" max="6365" width="11.28515625" customWidth="1"/>
    <col min="6366" max="6367" width="13.5703125" customWidth="1"/>
    <col min="6368" max="6368" width="13.5703125" bestFit="1" customWidth="1"/>
    <col min="6369" max="6369" width="12.28515625" customWidth="1"/>
    <col min="6370" max="6370" width="9.140625" customWidth="1"/>
    <col min="6371" max="6372" width="13.5703125" customWidth="1"/>
    <col min="6373" max="6373" width="13.5703125" bestFit="1" customWidth="1"/>
    <col min="6374" max="6374" width="12.28515625" customWidth="1"/>
    <col min="6375" max="6375" width="6.7109375" customWidth="1"/>
    <col min="6376" max="6377" width="13.5703125" customWidth="1"/>
    <col min="6378" max="6378" width="13.5703125" bestFit="1" customWidth="1"/>
    <col min="6379" max="6379" width="12.28515625" customWidth="1"/>
    <col min="6380" max="6382" width="13.5703125" customWidth="1"/>
    <col min="6383" max="6384" width="12.28515625" customWidth="1"/>
    <col min="6385" max="6387" width="13.5703125" customWidth="1"/>
    <col min="6388" max="6389" width="12.28515625" customWidth="1"/>
    <col min="6390" max="6392" width="13.5703125" customWidth="1"/>
    <col min="6393" max="6394" width="12.28515625" customWidth="1"/>
    <col min="6395" max="6397" width="13.5703125" customWidth="1"/>
    <col min="6398" max="6398" width="12.42578125" bestFit="1" customWidth="1"/>
    <col min="6399" max="6399" width="12.28515625" customWidth="1"/>
    <col min="6400" max="6400" width="11.28515625" customWidth="1"/>
    <col min="6401" max="6402" width="13.5703125" customWidth="1"/>
    <col min="6403" max="6403" width="13.5703125" bestFit="1" customWidth="1"/>
    <col min="6404" max="6404" width="12.28515625" customWidth="1"/>
    <col min="6405" max="6405" width="9.140625" customWidth="1"/>
    <col min="6406" max="6407" width="13.5703125" customWidth="1"/>
    <col min="6408" max="6408" width="14.42578125" bestFit="1" customWidth="1"/>
    <col min="6409" max="6568" width="12.28515625" customWidth="1"/>
    <col min="6569" max="6569" width="12.85546875" customWidth="1"/>
    <col min="6570" max="6570" width="12.28515625" customWidth="1"/>
    <col min="6571" max="6571" width="11.42578125" customWidth="1"/>
    <col min="6572" max="6572" width="11.7109375" customWidth="1"/>
    <col min="6573" max="6580" width="12.28515625" customWidth="1"/>
    <col min="6581" max="6583" width="13.5703125" customWidth="1"/>
    <col min="6584" max="6585" width="12.28515625" customWidth="1"/>
    <col min="6586" max="6588" width="13.5703125" customWidth="1"/>
    <col min="6589" max="6590" width="12.28515625" customWidth="1"/>
    <col min="6591" max="6593" width="13.5703125" customWidth="1"/>
    <col min="6594" max="6595" width="12.28515625" customWidth="1"/>
    <col min="6596" max="6598" width="13.5703125" customWidth="1"/>
    <col min="6599" max="6599" width="14.42578125" bestFit="1" customWidth="1"/>
    <col min="6600" max="6600" width="12.28515625" customWidth="1"/>
    <col min="6601" max="6603" width="13.5703125" customWidth="1"/>
    <col min="6604" max="6604" width="14.42578125" bestFit="1" customWidth="1"/>
    <col min="6605" max="6605" width="12.28515625" customWidth="1"/>
    <col min="6606" max="6606" width="10.28515625" customWidth="1"/>
    <col min="6607" max="6608" width="13.5703125" customWidth="1"/>
    <col min="6609" max="6610" width="12.28515625" customWidth="1"/>
    <col min="6611" max="6613" width="13.5703125" customWidth="1"/>
    <col min="6614" max="6614" width="14.42578125" bestFit="1" customWidth="1"/>
    <col min="6615" max="6615" width="12.28515625" customWidth="1"/>
    <col min="6616" max="6618" width="13.5703125" customWidth="1"/>
    <col min="6619" max="6619" width="12.42578125" bestFit="1" customWidth="1"/>
    <col min="6620" max="6620" width="12.28515625" customWidth="1"/>
    <col min="6621" max="6621" width="11.28515625" customWidth="1"/>
    <col min="6622" max="6623" width="13.5703125" customWidth="1"/>
    <col min="6624" max="6624" width="13.5703125" bestFit="1" customWidth="1"/>
    <col min="6625" max="6625" width="12.28515625" customWidth="1"/>
    <col min="6626" max="6626" width="9.140625" customWidth="1"/>
    <col min="6627" max="6628" width="13.5703125" customWidth="1"/>
    <col min="6629" max="6629" width="13.5703125" bestFit="1" customWidth="1"/>
    <col min="6630" max="6630" width="12.28515625" customWidth="1"/>
    <col min="6631" max="6631" width="6.7109375" customWidth="1"/>
    <col min="6632" max="6633" width="13.5703125" customWidth="1"/>
    <col min="6634" max="6634" width="13.5703125" bestFit="1" customWidth="1"/>
    <col min="6635" max="6635" width="12.28515625" customWidth="1"/>
    <col min="6636" max="6638" width="13.5703125" customWidth="1"/>
    <col min="6639" max="6640" width="12.28515625" customWidth="1"/>
    <col min="6641" max="6643" width="13.5703125" customWidth="1"/>
    <col min="6644" max="6645" width="12.28515625" customWidth="1"/>
    <col min="6646" max="6648" width="13.5703125" customWidth="1"/>
    <col min="6649" max="6650" width="12.28515625" customWidth="1"/>
    <col min="6651" max="6653" width="13.5703125" customWidth="1"/>
    <col min="6654" max="6654" width="12.42578125" bestFit="1" customWidth="1"/>
    <col min="6655" max="6655" width="12.28515625" customWidth="1"/>
    <col min="6656" max="6656" width="11.28515625" customWidth="1"/>
    <col min="6657" max="6658" width="13.5703125" customWidth="1"/>
    <col min="6659" max="6659" width="13.5703125" bestFit="1" customWidth="1"/>
    <col min="6660" max="6660" width="12.28515625" customWidth="1"/>
    <col min="6661" max="6661" width="9.140625" customWidth="1"/>
    <col min="6662" max="6663" width="13.5703125" customWidth="1"/>
    <col min="6664" max="6664" width="14.42578125" bestFit="1" customWidth="1"/>
    <col min="6665" max="6824" width="12.28515625" customWidth="1"/>
    <col min="6825" max="6825" width="12.85546875" customWidth="1"/>
    <col min="6826" max="6826" width="12.28515625" customWidth="1"/>
    <col min="6827" max="6827" width="11.42578125" customWidth="1"/>
    <col min="6828" max="6828" width="11.7109375" customWidth="1"/>
    <col min="6829" max="6836" width="12.28515625" customWidth="1"/>
    <col min="6837" max="6839" width="13.5703125" customWidth="1"/>
    <col min="6840" max="6841" width="12.28515625" customWidth="1"/>
    <col min="6842" max="6844" width="13.5703125" customWidth="1"/>
    <col min="6845" max="6846" width="12.28515625" customWidth="1"/>
    <col min="6847" max="6849" width="13.5703125" customWidth="1"/>
    <col min="6850" max="6851" width="12.28515625" customWidth="1"/>
    <col min="6852" max="6854" width="13.5703125" customWidth="1"/>
    <col min="6855" max="6855" width="14.42578125" bestFit="1" customWidth="1"/>
    <col min="6856" max="6856" width="12.28515625" customWidth="1"/>
    <col min="6857" max="6859" width="13.5703125" customWidth="1"/>
    <col min="6860" max="6860" width="14.42578125" bestFit="1" customWidth="1"/>
    <col min="6861" max="6861" width="12.28515625" customWidth="1"/>
    <col min="6862" max="6862" width="10.28515625" customWidth="1"/>
    <col min="6863" max="6864" width="13.5703125" customWidth="1"/>
    <col min="6865" max="6866" width="12.28515625" customWidth="1"/>
    <col min="6867" max="6869" width="13.5703125" customWidth="1"/>
    <col min="6870" max="6870" width="14.42578125" bestFit="1" customWidth="1"/>
    <col min="6871" max="6871" width="12.28515625" customWidth="1"/>
    <col min="6872" max="6874" width="13.5703125" customWidth="1"/>
    <col min="6875" max="6875" width="12.42578125" bestFit="1" customWidth="1"/>
    <col min="6876" max="6876" width="12.28515625" customWidth="1"/>
    <col min="6877" max="6877" width="11.28515625" customWidth="1"/>
    <col min="6878" max="6879" width="13.5703125" customWidth="1"/>
    <col min="6880" max="6880" width="13.5703125" bestFit="1" customWidth="1"/>
    <col min="6881" max="6881" width="12.28515625" customWidth="1"/>
    <col min="6882" max="6882" width="9.140625" customWidth="1"/>
    <col min="6883" max="6884" width="13.5703125" customWidth="1"/>
    <col min="6885" max="6885" width="13.5703125" bestFit="1" customWidth="1"/>
    <col min="6886" max="6886" width="12.28515625" customWidth="1"/>
    <col min="6887" max="6887" width="6.7109375" customWidth="1"/>
    <col min="6888" max="6889" width="13.5703125" customWidth="1"/>
    <col min="6890" max="6890" width="13.5703125" bestFit="1" customWidth="1"/>
    <col min="6891" max="6891" width="12.28515625" customWidth="1"/>
    <col min="6892" max="6894" width="13.5703125" customWidth="1"/>
    <col min="6895" max="6896" width="12.28515625" customWidth="1"/>
    <col min="6897" max="6899" width="13.5703125" customWidth="1"/>
    <col min="6900" max="6901" width="12.28515625" customWidth="1"/>
    <col min="6902" max="6904" width="13.5703125" customWidth="1"/>
    <col min="6905" max="6906" width="12.28515625" customWidth="1"/>
    <col min="6907" max="6909" width="13.5703125" customWidth="1"/>
    <col min="6910" max="6910" width="12.42578125" bestFit="1" customWidth="1"/>
    <col min="6911" max="6911" width="12.28515625" customWidth="1"/>
    <col min="6912" max="6912" width="11.28515625" customWidth="1"/>
    <col min="6913" max="6914" width="13.5703125" customWidth="1"/>
    <col min="6915" max="6915" width="13.5703125" bestFit="1" customWidth="1"/>
    <col min="6916" max="6916" width="12.28515625" customWidth="1"/>
    <col min="6917" max="6917" width="9.140625" customWidth="1"/>
    <col min="6918" max="6919" width="13.5703125" customWidth="1"/>
    <col min="6920" max="6920" width="14.42578125" bestFit="1" customWidth="1"/>
    <col min="6921" max="7080" width="12.28515625" customWidth="1"/>
    <col min="7081" max="7081" width="12.85546875" customWidth="1"/>
    <col min="7082" max="7082" width="12.28515625" customWidth="1"/>
    <col min="7083" max="7083" width="11.42578125" customWidth="1"/>
    <col min="7084" max="7084" width="11.7109375" customWidth="1"/>
    <col min="7085" max="7092" width="12.28515625" customWidth="1"/>
    <col min="7093" max="7095" width="13.5703125" customWidth="1"/>
    <col min="7096" max="7097" width="12.28515625" customWidth="1"/>
    <col min="7098" max="7100" width="13.5703125" customWidth="1"/>
    <col min="7101" max="7102" width="12.28515625" customWidth="1"/>
    <col min="7103" max="7105" width="13.5703125" customWidth="1"/>
    <col min="7106" max="7107" width="12.28515625" customWidth="1"/>
    <col min="7108" max="7110" width="13.5703125" customWidth="1"/>
    <col min="7111" max="7111" width="14.42578125" bestFit="1" customWidth="1"/>
    <col min="7112" max="7112" width="12.28515625" customWidth="1"/>
    <col min="7113" max="7115" width="13.5703125" customWidth="1"/>
    <col min="7116" max="7116" width="14.42578125" bestFit="1" customWidth="1"/>
    <col min="7117" max="7117" width="12.28515625" customWidth="1"/>
    <col min="7118" max="7118" width="10.28515625" customWidth="1"/>
    <col min="7119" max="7120" width="13.5703125" customWidth="1"/>
    <col min="7121" max="7122" width="12.28515625" customWidth="1"/>
    <col min="7123" max="7125" width="13.5703125" customWidth="1"/>
    <col min="7126" max="7126" width="14.42578125" bestFit="1" customWidth="1"/>
    <col min="7127" max="7127" width="12.28515625" customWidth="1"/>
    <col min="7128" max="7130" width="13.5703125" customWidth="1"/>
    <col min="7131" max="7131" width="12.42578125" bestFit="1" customWidth="1"/>
    <col min="7132" max="7132" width="12.28515625" customWidth="1"/>
    <col min="7133" max="7133" width="11.28515625" customWidth="1"/>
    <col min="7134" max="7135" width="13.5703125" customWidth="1"/>
    <col min="7136" max="7136" width="13.5703125" bestFit="1" customWidth="1"/>
    <col min="7137" max="7137" width="12.28515625" customWidth="1"/>
    <col min="7138" max="7138" width="9.140625" customWidth="1"/>
    <col min="7139" max="7140" width="13.5703125" customWidth="1"/>
    <col min="7141" max="7141" width="13.5703125" bestFit="1" customWidth="1"/>
    <col min="7142" max="7142" width="12.28515625" customWidth="1"/>
    <col min="7143" max="7143" width="6.7109375" customWidth="1"/>
    <col min="7144" max="7145" width="13.5703125" customWidth="1"/>
    <col min="7146" max="7146" width="13.5703125" bestFit="1" customWidth="1"/>
    <col min="7147" max="7147" width="12.28515625" customWidth="1"/>
    <col min="7148" max="7150" width="13.5703125" customWidth="1"/>
    <col min="7151" max="7152" width="12.28515625" customWidth="1"/>
    <col min="7153" max="7155" width="13.5703125" customWidth="1"/>
    <col min="7156" max="7157" width="12.28515625" customWidth="1"/>
    <col min="7158" max="7160" width="13.5703125" customWidth="1"/>
    <col min="7161" max="7162" width="12.28515625" customWidth="1"/>
    <col min="7163" max="7165" width="13.5703125" customWidth="1"/>
    <col min="7166" max="7166" width="12.42578125" bestFit="1" customWidth="1"/>
    <col min="7167" max="7167" width="12.28515625" customWidth="1"/>
    <col min="7168" max="7168" width="11.28515625" customWidth="1"/>
    <col min="7169" max="7170" width="13.5703125" customWidth="1"/>
    <col min="7171" max="7171" width="13.5703125" bestFit="1" customWidth="1"/>
    <col min="7172" max="7172" width="12.28515625" customWidth="1"/>
    <col min="7173" max="7173" width="9.140625" customWidth="1"/>
    <col min="7174" max="7175" width="13.5703125" customWidth="1"/>
    <col min="7176" max="7176" width="14.42578125" bestFit="1" customWidth="1"/>
    <col min="7177" max="7336" width="12.28515625" customWidth="1"/>
    <col min="7337" max="7337" width="12.85546875" customWidth="1"/>
    <col min="7338" max="7338" width="12.28515625" customWidth="1"/>
    <col min="7339" max="7339" width="11.42578125" customWidth="1"/>
    <col min="7340" max="7340" width="11.7109375" customWidth="1"/>
    <col min="7341" max="7348" width="12.28515625" customWidth="1"/>
    <col min="7349" max="7351" width="13.5703125" customWidth="1"/>
    <col min="7352" max="7353" width="12.28515625" customWidth="1"/>
    <col min="7354" max="7356" width="13.5703125" customWidth="1"/>
    <col min="7357" max="7358" width="12.28515625" customWidth="1"/>
    <col min="7359" max="7361" width="13.5703125" customWidth="1"/>
    <col min="7362" max="7363" width="12.28515625" customWidth="1"/>
    <col min="7364" max="7366" width="13.5703125" customWidth="1"/>
    <col min="7367" max="7367" width="14.42578125" bestFit="1" customWidth="1"/>
    <col min="7368" max="7368" width="12.28515625" customWidth="1"/>
    <col min="7369" max="7371" width="13.5703125" customWidth="1"/>
    <col min="7372" max="7372" width="14.42578125" bestFit="1" customWidth="1"/>
    <col min="7373" max="7373" width="12.28515625" customWidth="1"/>
    <col min="7374" max="7374" width="10.28515625" customWidth="1"/>
    <col min="7375" max="7376" width="13.5703125" customWidth="1"/>
    <col min="7377" max="7378" width="12.28515625" customWidth="1"/>
    <col min="7379" max="7381" width="13.5703125" customWidth="1"/>
    <col min="7382" max="7382" width="14.42578125" bestFit="1" customWidth="1"/>
    <col min="7383" max="7383" width="12.28515625" customWidth="1"/>
    <col min="7384" max="7386" width="13.5703125" customWidth="1"/>
    <col min="7387" max="7387" width="12.42578125" bestFit="1" customWidth="1"/>
    <col min="7388" max="7388" width="12.28515625" customWidth="1"/>
    <col min="7389" max="7389" width="11.28515625" customWidth="1"/>
    <col min="7390" max="7391" width="13.5703125" customWidth="1"/>
    <col min="7392" max="7392" width="13.5703125" bestFit="1" customWidth="1"/>
    <col min="7393" max="7393" width="12.28515625" customWidth="1"/>
    <col min="7394" max="7394" width="9.140625" customWidth="1"/>
    <col min="7395" max="7396" width="13.5703125" customWidth="1"/>
    <col min="7397" max="7397" width="13.5703125" bestFit="1" customWidth="1"/>
    <col min="7398" max="7398" width="12.28515625" customWidth="1"/>
    <col min="7399" max="7399" width="6.7109375" customWidth="1"/>
    <col min="7400" max="7401" width="13.5703125" customWidth="1"/>
    <col min="7402" max="7402" width="13.5703125" bestFit="1" customWidth="1"/>
    <col min="7403" max="7403" width="12.28515625" customWidth="1"/>
    <col min="7404" max="7406" width="13.5703125" customWidth="1"/>
    <col min="7407" max="7408" width="12.28515625" customWidth="1"/>
    <col min="7409" max="7411" width="13.5703125" customWidth="1"/>
    <col min="7412" max="7413" width="12.28515625" customWidth="1"/>
    <col min="7414" max="7416" width="13.5703125" customWidth="1"/>
    <col min="7417" max="7418" width="12.28515625" customWidth="1"/>
    <col min="7419" max="7421" width="13.5703125" customWidth="1"/>
    <col min="7422" max="7422" width="12.42578125" bestFit="1" customWidth="1"/>
    <col min="7423" max="7423" width="12.28515625" customWidth="1"/>
    <col min="7424" max="7424" width="11.28515625" customWidth="1"/>
    <col min="7425" max="7426" width="13.5703125" customWidth="1"/>
    <col min="7427" max="7427" width="13.5703125" bestFit="1" customWidth="1"/>
    <col min="7428" max="7428" width="12.28515625" customWidth="1"/>
    <col min="7429" max="7429" width="9.140625" customWidth="1"/>
    <col min="7430" max="7431" width="13.5703125" customWidth="1"/>
    <col min="7432" max="7432" width="14.42578125" bestFit="1" customWidth="1"/>
    <col min="7433" max="7592" width="12.28515625" customWidth="1"/>
    <col min="7593" max="7593" width="12.85546875" customWidth="1"/>
    <col min="7594" max="7594" width="12.28515625" customWidth="1"/>
    <col min="7595" max="7595" width="11.42578125" customWidth="1"/>
    <col min="7596" max="7596" width="11.7109375" customWidth="1"/>
    <col min="7597" max="7604" width="12.28515625" customWidth="1"/>
    <col min="7605" max="7607" width="13.5703125" customWidth="1"/>
    <col min="7608" max="7609" width="12.28515625" customWidth="1"/>
    <col min="7610" max="7612" width="13.5703125" customWidth="1"/>
    <col min="7613" max="7614" width="12.28515625" customWidth="1"/>
    <col min="7615" max="7617" width="13.5703125" customWidth="1"/>
    <col min="7618" max="7619" width="12.28515625" customWidth="1"/>
    <col min="7620" max="7622" width="13.5703125" customWidth="1"/>
    <col min="7623" max="7623" width="14.42578125" bestFit="1" customWidth="1"/>
    <col min="7624" max="7624" width="12.28515625" customWidth="1"/>
    <col min="7625" max="7627" width="13.5703125" customWidth="1"/>
    <col min="7628" max="7628" width="14.42578125" bestFit="1" customWidth="1"/>
    <col min="7629" max="7629" width="12.28515625" customWidth="1"/>
    <col min="7630" max="7630" width="10.28515625" customWidth="1"/>
    <col min="7631" max="7632" width="13.5703125" customWidth="1"/>
    <col min="7633" max="7634" width="12.28515625" customWidth="1"/>
    <col min="7635" max="7637" width="13.5703125" customWidth="1"/>
    <col min="7638" max="7638" width="14.42578125" bestFit="1" customWidth="1"/>
    <col min="7639" max="7639" width="12.28515625" customWidth="1"/>
    <col min="7640" max="7642" width="13.5703125" customWidth="1"/>
    <col min="7643" max="7643" width="12.42578125" bestFit="1" customWidth="1"/>
    <col min="7644" max="7644" width="12.28515625" customWidth="1"/>
    <col min="7645" max="7645" width="11.28515625" customWidth="1"/>
    <col min="7646" max="7647" width="13.5703125" customWidth="1"/>
    <col min="7648" max="7648" width="13.5703125" bestFit="1" customWidth="1"/>
    <col min="7649" max="7649" width="12.28515625" customWidth="1"/>
    <col min="7650" max="7650" width="9.140625" customWidth="1"/>
    <col min="7651" max="7652" width="13.5703125" customWidth="1"/>
    <col min="7653" max="7653" width="13.5703125" bestFit="1" customWidth="1"/>
    <col min="7654" max="7654" width="12.28515625" customWidth="1"/>
    <col min="7655" max="7655" width="6.7109375" customWidth="1"/>
    <col min="7656" max="7657" width="13.5703125" customWidth="1"/>
    <col min="7658" max="7658" width="13.5703125" bestFit="1" customWidth="1"/>
    <col min="7659" max="7659" width="12.28515625" customWidth="1"/>
    <col min="7660" max="7662" width="13.5703125" customWidth="1"/>
    <col min="7663" max="7664" width="12.28515625" customWidth="1"/>
    <col min="7665" max="7667" width="13.5703125" customWidth="1"/>
    <col min="7668" max="7669" width="12.28515625" customWidth="1"/>
    <col min="7670" max="7672" width="13.5703125" customWidth="1"/>
    <col min="7673" max="7674" width="12.28515625" customWidth="1"/>
    <col min="7675" max="7677" width="13.5703125" customWidth="1"/>
    <col min="7678" max="7678" width="12.42578125" bestFit="1" customWidth="1"/>
    <col min="7679" max="7679" width="12.28515625" customWidth="1"/>
    <col min="7680" max="7680" width="11.28515625" customWidth="1"/>
    <col min="7681" max="7682" width="13.5703125" customWidth="1"/>
    <col min="7683" max="7683" width="13.5703125" bestFit="1" customWidth="1"/>
    <col min="7684" max="7684" width="12.28515625" customWidth="1"/>
    <col min="7685" max="7685" width="9.140625" customWidth="1"/>
    <col min="7686" max="7687" width="13.5703125" customWidth="1"/>
    <col min="7688" max="7688" width="14.42578125" bestFit="1" customWidth="1"/>
    <col min="7689" max="7848" width="12.28515625" customWidth="1"/>
    <col min="7849" max="7849" width="12.85546875" customWidth="1"/>
    <col min="7850" max="7850" width="12.28515625" customWidth="1"/>
    <col min="7851" max="7851" width="11.42578125" customWidth="1"/>
    <col min="7852" max="7852" width="11.7109375" customWidth="1"/>
    <col min="7853" max="7860" width="12.28515625" customWidth="1"/>
    <col min="7861" max="7863" width="13.5703125" customWidth="1"/>
    <col min="7864" max="7865" width="12.28515625" customWidth="1"/>
    <col min="7866" max="7868" width="13.5703125" customWidth="1"/>
    <col min="7869" max="7870" width="12.28515625" customWidth="1"/>
    <col min="7871" max="7873" width="13.5703125" customWidth="1"/>
    <col min="7874" max="7875" width="12.28515625" customWidth="1"/>
    <col min="7876" max="7878" width="13.5703125" customWidth="1"/>
    <col min="7879" max="7879" width="14.42578125" bestFit="1" customWidth="1"/>
    <col min="7880" max="7880" width="12.28515625" customWidth="1"/>
    <col min="7881" max="7883" width="13.5703125" customWidth="1"/>
    <col min="7884" max="7884" width="14.42578125" bestFit="1" customWidth="1"/>
    <col min="7885" max="7885" width="12.28515625" customWidth="1"/>
    <col min="7886" max="7886" width="10.28515625" customWidth="1"/>
    <col min="7887" max="7888" width="13.5703125" customWidth="1"/>
    <col min="7889" max="7890" width="12.28515625" customWidth="1"/>
    <col min="7891" max="7893" width="13.5703125" customWidth="1"/>
    <col min="7894" max="7894" width="14.42578125" bestFit="1" customWidth="1"/>
    <col min="7895" max="7895" width="12.28515625" customWidth="1"/>
    <col min="7896" max="7898" width="13.5703125" customWidth="1"/>
    <col min="7899" max="7899" width="12.42578125" bestFit="1" customWidth="1"/>
    <col min="7900" max="7900" width="12.28515625" customWidth="1"/>
    <col min="7901" max="7901" width="11.28515625" customWidth="1"/>
    <col min="7902" max="7903" width="13.5703125" customWidth="1"/>
    <col min="7904" max="7904" width="13.5703125" bestFit="1" customWidth="1"/>
    <col min="7905" max="7905" width="12.28515625" customWidth="1"/>
    <col min="7906" max="7906" width="9.140625" customWidth="1"/>
    <col min="7907" max="7908" width="13.5703125" customWidth="1"/>
    <col min="7909" max="7909" width="13.5703125" bestFit="1" customWidth="1"/>
    <col min="7910" max="7910" width="12.28515625" customWidth="1"/>
    <col min="7911" max="7911" width="6.7109375" customWidth="1"/>
    <col min="7912" max="7913" width="13.5703125" customWidth="1"/>
    <col min="7914" max="7914" width="13.5703125" bestFit="1" customWidth="1"/>
    <col min="7915" max="7915" width="12.28515625" customWidth="1"/>
    <col min="7916" max="7918" width="13.5703125" customWidth="1"/>
    <col min="7919" max="7920" width="12.28515625" customWidth="1"/>
    <col min="7921" max="7923" width="13.5703125" customWidth="1"/>
    <col min="7924" max="7925" width="12.28515625" customWidth="1"/>
    <col min="7926" max="7928" width="13.5703125" customWidth="1"/>
    <col min="7929" max="7930" width="12.28515625" customWidth="1"/>
    <col min="7931" max="7933" width="13.5703125" customWidth="1"/>
    <col min="7934" max="7934" width="12.42578125" bestFit="1" customWidth="1"/>
    <col min="7935" max="7935" width="12.28515625" customWidth="1"/>
    <col min="7936" max="7936" width="11.28515625" customWidth="1"/>
    <col min="7937" max="7938" width="13.5703125" customWidth="1"/>
    <col min="7939" max="7939" width="13.5703125" bestFit="1" customWidth="1"/>
    <col min="7940" max="7940" width="12.28515625" customWidth="1"/>
    <col min="7941" max="7941" width="9.140625" customWidth="1"/>
    <col min="7942" max="7943" width="13.5703125" customWidth="1"/>
    <col min="7944" max="7944" width="14.42578125" bestFit="1" customWidth="1"/>
    <col min="7945" max="8104" width="12.28515625" customWidth="1"/>
    <col min="8105" max="8105" width="12.85546875" customWidth="1"/>
    <col min="8106" max="8106" width="12.28515625" customWidth="1"/>
    <col min="8107" max="8107" width="11.42578125" customWidth="1"/>
    <col min="8108" max="8108" width="11.7109375" customWidth="1"/>
    <col min="8109" max="8116" width="12.28515625" customWidth="1"/>
    <col min="8117" max="8119" width="13.5703125" customWidth="1"/>
    <col min="8120" max="8121" width="12.28515625" customWidth="1"/>
    <col min="8122" max="8124" width="13.5703125" customWidth="1"/>
    <col min="8125" max="8126" width="12.28515625" customWidth="1"/>
    <col min="8127" max="8129" width="13.5703125" customWidth="1"/>
    <col min="8130" max="8131" width="12.28515625" customWidth="1"/>
    <col min="8132" max="8134" width="13.5703125" customWidth="1"/>
    <col min="8135" max="8135" width="14.42578125" bestFit="1" customWidth="1"/>
    <col min="8136" max="8136" width="12.28515625" customWidth="1"/>
    <col min="8137" max="8139" width="13.5703125" customWidth="1"/>
    <col min="8140" max="8140" width="14.42578125" bestFit="1" customWidth="1"/>
    <col min="8141" max="8141" width="12.28515625" customWidth="1"/>
    <col min="8142" max="8142" width="10.28515625" customWidth="1"/>
    <col min="8143" max="8144" width="13.5703125" customWidth="1"/>
    <col min="8145" max="8146" width="12.28515625" customWidth="1"/>
    <col min="8147" max="8149" width="13.5703125" customWidth="1"/>
    <col min="8150" max="8150" width="14.42578125" bestFit="1" customWidth="1"/>
    <col min="8151" max="8151" width="12.28515625" customWidth="1"/>
    <col min="8152" max="8154" width="13.5703125" customWidth="1"/>
    <col min="8155" max="8155" width="12.42578125" bestFit="1" customWidth="1"/>
    <col min="8156" max="8156" width="12.28515625" customWidth="1"/>
    <col min="8157" max="8157" width="11.28515625" customWidth="1"/>
    <col min="8158" max="8159" width="13.5703125" customWidth="1"/>
    <col min="8160" max="8160" width="13.5703125" bestFit="1" customWidth="1"/>
    <col min="8161" max="8161" width="12.28515625" customWidth="1"/>
    <col min="8162" max="8162" width="9.140625" customWidth="1"/>
    <col min="8163" max="8164" width="13.5703125" customWidth="1"/>
    <col min="8165" max="8165" width="13.5703125" bestFit="1" customWidth="1"/>
    <col min="8166" max="8166" width="12.28515625" customWidth="1"/>
    <col min="8167" max="8167" width="6.7109375" customWidth="1"/>
    <col min="8168" max="8169" width="13.5703125" customWidth="1"/>
    <col min="8170" max="8170" width="13.5703125" bestFit="1" customWidth="1"/>
    <col min="8171" max="8171" width="12.28515625" customWidth="1"/>
    <col min="8172" max="8174" width="13.5703125" customWidth="1"/>
    <col min="8175" max="8176" width="12.28515625" customWidth="1"/>
    <col min="8177" max="8179" width="13.5703125" customWidth="1"/>
    <col min="8180" max="8181" width="12.28515625" customWidth="1"/>
    <col min="8182" max="8184" width="13.5703125" customWidth="1"/>
    <col min="8185" max="8186" width="12.28515625" customWidth="1"/>
    <col min="8187" max="8189" width="13.5703125" customWidth="1"/>
    <col min="8190" max="8190" width="12.42578125" bestFit="1" customWidth="1"/>
    <col min="8191" max="8191" width="12.28515625" customWidth="1"/>
    <col min="8192" max="8192" width="11.28515625" customWidth="1"/>
    <col min="8193" max="8194" width="13.5703125" customWidth="1"/>
    <col min="8195" max="8195" width="13.5703125" bestFit="1" customWidth="1"/>
    <col min="8196" max="8196" width="12.28515625" customWidth="1"/>
    <col min="8197" max="8197" width="9.140625" customWidth="1"/>
    <col min="8198" max="8199" width="13.5703125" customWidth="1"/>
    <col min="8200" max="8200" width="14.42578125" bestFit="1" customWidth="1"/>
    <col min="8201" max="8360" width="12.28515625" customWidth="1"/>
    <col min="8361" max="8361" width="12.85546875" customWidth="1"/>
    <col min="8362" max="8362" width="12.28515625" customWidth="1"/>
    <col min="8363" max="8363" width="11.42578125" customWidth="1"/>
    <col min="8364" max="8364" width="11.7109375" customWidth="1"/>
    <col min="8365" max="8372" width="12.28515625" customWidth="1"/>
    <col min="8373" max="8375" width="13.5703125" customWidth="1"/>
    <col min="8376" max="8377" width="12.28515625" customWidth="1"/>
    <col min="8378" max="8380" width="13.5703125" customWidth="1"/>
    <col min="8381" max="8382" width="12.28515625" customWidth="1"/>
    <col min="8383" max="8385" width="13.5703125" customWidth="1"/>
    <col min="8386" max="8387" width="12.28515625" customWidth="1"/>
    <col min="8388" max="8390" width="13.5703125" customWidth="1"/>
    <col min="8391" max="8391" width="14.42578125" bestFit="1" customWidth="1"/>
    <col min="8392" max="8392" width="12.28515625" customWidth="1"/>
    <col min="8393" max="8395" width="13.5703125" customWidth="1"/>
    <col min="8396" max="8396" width="14.42578125" bestFit="1" customWidth="1"/>
    <col min="8397" max="8397" width="12.28515625" customWidth="1"/>
    <col min="8398" max="8398" width="10.28515625" customWidth="1"/>
    <col min="8399" max="8400" width="13.5703125" customWidth="1"/>
    <col min="8401" max="8402" width="12.28515625" customWidth="1"/>
    <col min="8403" max="8405" width="13.5703125" customWidth="1"/>
    <col min="8406" max="8406" width="14.42578125" bestFit="1" customWidth="1"/>
    <col min="8407" max="8407" width="12.28515625" customWidth="1"/>
    <col min="8408" max="8410" width="13.5703125" customWidth="1"/>
    <col min="8411" max="8411" width="12.42578125" bestFit="1" customWidth="1"/>
    <col min="8412" max="8412" width="12.28515625" customWidth="1"/>
    <col min="8413" max="8413" width="11.28515625" customWidth="1"/>
    <col min="8414" max="8415" width="13.5703125" customWidth="1"/>
    <col min="8416" max="8416" width="13.5703125" bestFit="1" customWidth="1"/>
    <col min="8417" max="8417" width="12.28515625" customWidth="1"/>
    <col min="8418" max="8418" width="9.140625" customWidth="1"/>
    <col min="8419" max="8420" width="13.5703125" customWidth="1"/>
    <col min="8421" max="8421" width="13.5703125" bestFit="1" customWidth="1"/>
    <col min="8422" max="8422" width="12.28515625" customWidth="1"/>
    <col min="8423" max="8423" width="6.7109375" customWidth="1"/>
    <col min="8424" max="8425" width="13.5703125" customWidth="1"/>
    <col min="8426" max="8426" width="13.5703125" bestFit="1" customWidth="1"/>
    <col min="8427" max="8427" width="12.28515625" customWidth="1"/>
    <col min="8428" max="8430" width="13.5703125" customWidth="1"/>
    <col min="8431" max="8432" width="12.28515625" customWidth="1"/>
    <col min="8433" max="8435" width="13.5703125" customWidth="1"/>
    <col min="8436" max="8437" width="12.28515625" customWidth="1"/>
    <col min="8438" max="8440" width="13.5703125" customWidth="1"/>
    <col min="8441" max="8442" width="12.28515625" customWidth="1"/>
    <col min="8443" max="8445" width="13.5703125" customWidth="1"/>
    <col min="8446" max="8446" width="12.42578125" bestFit="1" customWidth="1"/>
    <col min="8447" max="8447" width="12.28515625" customWidth="1"/>
    <col min="8448" max="8448" width="11.28515625" customWidth="1"/>
    <col min="8449" max="8450" width="13.5703125" customWidth="1"/>
    <col min="8451" max="8451" width="13.5703125" bestFit="1" customWidth="1"/>
    <col min="8452" max="8452" width="12.28515625" customWidth="1"/>
    <col min="8453" max="8453" width="9.140625" customWidth="1"/>
    <col min="8454" max="8455" width="13.5703125" customWidth="1"/>
    <col min="8456" max="8456" width="14.42578125" bestFit="1" customWidth="1"/>
    <col min="8457" max="8616" width="12.28515625" customWidth="1"/>
    <col min="8617" max="8617" width="12.85546875" customWidth="1"/>
    <col min="8618" max="8618" width="12.28515625" customWidth="1"/>
    <col min="8619" max="8619" width="11.42578125" customWidth="1"/>
    <col min="8620" max="8620" width="11.7109375" customWidth="1"/>
    <col min="8621" max="8628" width="12.28515625" customWidth="1"/>
    <col min="8629" max="8631" width="13.5703125" customWidth="1"/>
    <col min="8632" max="8633" width="12.28515625" customWidth="1"/>
    <col min="8634" max="8636" width="13.5703125" customWidth="1"/>
    <col min="8637" max="8638" width="12.28515625" customWidth="1"/>
    <col min="8639" max="8641" width="13.5703125" customWidth="1"/>
    <col min="8642" max="8643" width="12.28515625" customWidth="1"/>
    <col min="8644" max="8646" width="13.5703125" customWidth="1"/>
    <col min="8647" max="8647" width="14.42578125" bestFit="1" customWidth="1"/>
    <col min="8648" max="8648" width="12.28515625" customWidth="1"/>
    <col min="8649" max="8651" width="13.5703125" customWidth="1"/>
    <col min="8652" max="8652" width="14.42578125" bestFit="1" customWidth="1"/>
    <col min="8653" max="8653" width="12.28515625" customWidth="1"/>
    <col min="8654" max="8654" width="10.28515625" customWidth="1"/>
    <col min="8655" max="8656" width="13.5703125" customWidth="1"/>
    <col min="8657" max="8658" width="12.28515625" customWidth="1"/>
    <col min="8659" max="8661" width="13.5703125" customWidth="1"/>
    <col min="8662" max="8662" width="14.42578125" bestFit="1" customWidth="1"/>
    <col min="8663" max="8663" width="12.28515625" customWidth="1"/>
    <col min="8664" max="8666" width="13.5703125" customWidth="1"/>
    <col min="8667" max="8667" width="12.42578125" bestFit="1" customWidth="1"/>
    <col min="8668" max="8668" width="12.28515625" customWidth="1"/>
    <col min="8669" max="8669" width="11.28515625" customWidth="1"/>
    <col min="8670" max="8671" width="13.5703125" customWidth="1"/>
    <col min="8672" max="8672" width="13.5703125" bestFit="1" customWidth="1"/>
    <col min="8673" max="8673" width="12.28515625" customWidth="1"/>
    <col min="8674" max="8674" width="9.140625" customWidth="1"/>
    <col min="8675" max="8676" width="13.5703125" customWidth="1"/>
    <col min="8677" max="8677" width="13.5703125" bestFit="1" customWidth="1"/>
    <col min="8678" max="8678" width="12.28515625" customWidth="1"/>
    <col min="8679" max="8679" width="6.7109375" customWidth="1"/>
    <col min="8680" max="8681" width="13.5703125" customWidth="1"/>
    <col min="8682" max="8682" width="13.5703125" bestFit="1" customWidth="1"/>
    <col min="8683" max="8683" width="12.28515625" customWidth="1"/>
    <col min="8684" max="8686" width="13.5703125" customWidth="1"/>
    <col min="8687" max="8688" width="12.28515625" customWidth="1"/>
    <col min="8689" max="8691" width="13.5703125" customWidth="1"/>
    <col min="8692" max="8693" width="12.28515625" customWidth="1"/>
    <col min="8694" max="8696" width="13.5703125" customWidth="1"/>
    <col min="8697" max="8698" width="12.28515625" customWidth="1"/>
    <col min="8699" max="8701" width="13.5703125" customWidth="1"/>
    <col min="8702" max="8702" width="12.42578125" bestFit="1" customWidth="1"/>
    <col min="8703" max="8703" width="12.28515625" customWidth="1"/>
    <col min="8704" max="8704" width="11.28515625" customWidth="1"/>
    <col min="8705" max="8706" width="13.5703125" customWidth="1"/>
    <col min="8707" max="8707" width="13.5703125" bestFit="1" customWidth="1"/>
    <col min="8708" max="8708" width="12.28515625" customWidth="1"/>
    <col min="8709" max="8709" width="9.140625" customWidth="1"/>
    <col min="8710" max="8711" width="13.5703125" customWidth="1"/>
    <col min="8712" max="8712" width="14.42578125" bestFit="1" customWidth="1"/>
    <col min="8713" max="8872" width="12.28515625" customWidth="1"/>
    <col min="8873" max="8873" width="12.85546875" customWidth="1"/>
    <col min="8874" max="8874" width="12.28515625" customWidth="1"/>
    <col min="8875" max="8875" width="11.42578125" customWidth="1"/>
    <col min="8876" max="8876" width="11.7109375" customWidth="1"/>
    <col min="8877" max="8884" width="12.28515625" customWidth="1"/>
    <col min="8885" max="8887" width="13.5703125" customWidth="1"/>
    <col min="8888" max="8889" width="12.28515625" customWidth="1"/>
    <col min="8890" max="8892" width="13.5703125" customWidth="1"/>
    <col min="8893" max="8894" width="12.28515625" customWidth="1"/>
    <col min="8895" max="8897" width="13.5703125" customWidth="1"/>
    <col min="8898" max="8899" width="12.28515625" customWidth="1"/>
    <col min="8900" max="8902" width="13.5703125" customWidth="1"/>
    <col min="8903" max="8903" width="14.42578125" bestFit="1" customWidth="1"/>
    <col min="8904" max="8904" width="12.28515625" customWidth="1"/>
    <col min="8905" max="8907" width="13.5703125" customWidth="1"/>
    <col min="8908" max="8908" width="14.42578125" bestFit="1" customWidth="1"/>
    <col min="8909" max="8909" width="12.28515625" customWidth="1"/>
    <col min="8910" max="8910" width="10.28515625" customWidth="1"/>
    <col min="8911" max="8912" width="13.5703125" customWidth="1"/>
    <col min="8913" max="8914" width="12.28515625" customWidth="1"/>
    <col min="8915" max="8917" width="13.5703125" customWidth="1"/>
    <col min="8918" max="8918" width="14.42578125" bestFit="1" customWidth="1"/>
    <col min="8919" max="8919" width="12.28515625" customWidth="1"/>
    <col min="8920" max="8922" width="13.5703125" customWidth="1"/>
    <col min="8923" max="8923" width="12.42578125" bestFit="1" customWidth="1"/>
    <col min="8924" max="8924" width="12.28515625" customWidth="1"/>
    <col min="8925" max="8925" width="11.28515625" customWidth="1"/>
    <col min="8926" max="8927" width="13.5703125" customWidth="1"/>
    <col min="8928" max="8928" width="13.5703125" bestFit="1" customWidth="1"/>
    <col min="8929" max="8929" width="12.28515625" customWidth="1"/>
    <col min="8930" max="8930" width="9.140625" customWidth="1"/>
    <col min="8931" max="8932" width="13.5703125" customWidth="1"/>
    <col min="8933" max="8933" width="13.5703125" bestFit="1" customWidth="1"/>
    <col min="8934" max="8934" width="12.28515625" customWidth="1"/>
    <col min="8935" max="8935" width="6.7109375" customWidth="1"/>
    <col min="8936" max="8937" width="13.5703125" customWidth="1"/>
    <col min="8938" max="8938" width="13.5703125" bestFit="1" customWidth="1"/>
    <col min="8939" max="8939" width="12.28515625" customWidth="1"/>
    <col min="8940" max="8942" width="13.5703125" customWidth="1"/>
    <col min="8943" max="8944" width="12.28515625" customWidth="1"/>
    <col min="8945" max="8947" width="13.5703125" customWidth="1"/>
    <col min="8948" max="8949" width="12.28515625" customWidth="1"/>
    <col min="8950" max="8952" width="13.5703125" customWidth="1"/>
    <col min="8953" max="8954" width="12.28515625" customWidth="1"/>
    <col min="8955" max="8957" width="13.5703125" customWidth="1"/>
    <col min="8958" max="8958" width="12.42578125" bestFit="1" customWidth="1"/>
    <col min="8959" max="8959" width="12.28515625" customWidth="1"/>
    <col min="8960" max="8960" width="11.28515625" customWidth="1"/>
    <col min="8961" max="8962" width="13.5703125" customWidth="1"/>
    <col min="8963" max="8963" width="13.5703125" bestFit="1" customWidth="1"/>
    <col min="8964" max="8964" width="12.28515625" customWidth="1"/>
    <col min="8965" max="8965" width="9.140625" customWidth="1"/>
    <col min="8966" max="8967" width="13.5703125" customWidth="1"/>
    <col min="8968" max="8968" width="14.42578125" bestFit="1" customWidth="1"/>
    <col min="8969" max="9128" width="12.28515625" customWidth="1"/>
    <col min="9129" max="9129" width="12.85546875" customWidth="1"/>
    <col min="9130" max="9130" width="12.28515625" customWidth="1"/>
    <col min="9131" max="9131" width="11.42578125" customWidth="1"/>
    <col min="9132" max="9132" width="11.7109375" customWidth="1"/>
    <col min="9133" max="9140" width="12.28515625" customWidth="1"/>
    <col min="9141" max="9143" width="13.5703125" customWidth="1"/>
    <col min="9144" max="9145" width="12.28515625" customWidth="1"/>
    <col min="9146" max="9148" width="13.5703125" customWidth="1"/>
    <col min="9149" max="9150" width="12.28515625" customWidth="1"/>
    <col min="9151" max="9153" width="13.5703125" customWidth="1"/>
    <col min="9154" max="9155" width="12.28515625" customWidth="1"/>
    <col min="9156" max="9158" width="13.5703125" customWidth="1"/>
    <col min="9159" max="9159" width="14.42578125" bestFit="1" customWidth="1"/>
    <col min="9160" max="9160" width="12.28515625" customWidth="1"/>
    <col min="9161" max="9163" width="13.5703125" customWidth="1"/>
    <col min="9164" max="9164" width="14.42578125" bestFit="1" customWidth="1"/>
    <col min="9165" max="9165" width="12.28515625" customWidth="1"/>
    <col min="9166" max="9166" width="10.28515625" customWidth="1"/>
    <col min="9167" max="9168" width="13.5703125" customWidth="1"/>
    <col min="9169" max="9170" width="12.28515625" customWidth="1"/>
    <col min="9171" max="9173" width="13.5703125" customWidth="1"/>
    <col min="9174" max="9174" width="14.42578125" bestFit="1" customWidth="1"/>
    <col min="9175" max="9175" width="12.28515625" customWidth="1"/>
    <col min="9176" max="9178" width="13.5703125" customWidth="1"/>
    <col min="9179" max="9179" width="12.42578125" bestFit="1" customWidth="1"/>
    <col min="9180" max="9180" width="12.28515625" customWidth="1"/>
    <col min="9181" max="9181" width="11.28515625" customWidth="1"/>
    <col min="9182" max="9183" width="13.5703125" customWidth="1"/>
    <col min="9184" max="9184" width="13.5703125" bestFit="1" customWidth="1"/>
    <col min="9185" max="9185" width="12.28515625" customWidth="1"/>
    <col min="9186" max="9186" width="9.140625" customWidth="1"/>
    <col min="9187" max="9188" width="13.5703125" customWidth="1"/>
    <col min="9189" max="9189" width="13.5703125" bestFit="1" customWidth="1"/>
    <col min="9190" max="9190" width="12.28515625" customWidth="1"/>
    <col min="9191" max="9191" width="6.7109375" customWidth="1"/>
    <col min="9192" max="9193" width="13.5703125" customWidth="1"/>
    <col min="9194" max="9194" width="13.5703125" bestFit="1" customWidth="1"/>
    <col min="9195" max="9195" width="12.28515625" customWidth="1"/>
    <col min="9196" max="9198" width="13.5703125" customWidth="1"/>
    <col min="9199" max="9200" width="12.28515625" customWidth="1"/>
    <col min="9201" max="9203" width="13.5703125" customWidth="1"/>
    <col min="9204" max="9205" width="12.28515625" customWidth="1"/>
    <col min="9206" max="9208" width="13.5703125" customWidth="1"/>
    <col min="9209" max="9210" width="12.28515625" customWidth="1"/>
    <col min="9211" max="9213" width="13.5703125" customWidth="1"/>
    <col min="9214" max="9214" width="12.42578125" bestFit="1" customWidth="1"/>
    <col min="9215" max="9215" width="12.28515625" customWidth="1"/>
    <col min="9216" max="9216" width="11.28515625" customWidth="1"/>
    <col min="9217" max="9218" width="13.5703125" customWidth="1"/>
    <col min="9219" max="9219" width="13.5703125" bestFit="1" customWidth="1"/>
    <col min="9220" max="9220" width="12.28515625" customWidth="1"/>
    <col min="9221" max="9221" width="9.140625" customWidth="1"/>
    <col min="9222" max="9223" width="13.5703125" customWidth="1"/>
    <col min="9224" max="9224" width="14.42578125" bestFit="1" customWidth="1"/>
    <col min="9225" max="9384" width="12.28515625" customWidth="1"/>
    <col min="9385" max="9385" width="12.85546875" customWidth="1"/>
    <col min="9386" max="9386" width="12.28515625" customWidth="1"/>
    <col min="9387" max="9387" width="11.42578125" customWidth="1"/>
    <col min="9388" max="9388" width="11.7109375" customWidth="1"/>
    <col min="9389" max="9396" width="12.28515625" customWidth="1"/>
    <col min="9397" max="9399" width="13.5703125" customWidth="1"/>
    <col min="9400" max="9401" width="12.28515625" customWidth="1"/>
    <col min="9402" max="9404" width="13.5703125" customWidth="1"/>
    <col min="9405" max="9406" width="12.28515625" customWidth="1"/>
    <col min="9407" max="9409" width="13.5703125" customWidth="1"/>
    <col min="9410" max="9411" width="12.28515625" customWidth="1"/>
    <col min="9412" max="9414" width="13.5703125" customWidth="1"/>
    <col min="9415" max="9415" width="14.42578125" bestFit="1" customWidth="1"/>
    <col min="9416" max="9416" width="12.28515625" customWidth="1"/>
    <col min="9417" max="9419" width="13.5703125" customWidth="1"/>
    <col min="9420" max="9420" width="14.42578125" bestFit="1" customWidth="1"/>
    <col min="9421" max="9421" width="12.28515625" customWidth="1"/>
    <col min="9422" max="9422" width="10.28515625" customWidth="1"/>
    <col min="9423" max="9424" width="13.5703125" customWidth="1"/>
    <col min="9425" max="9426" width="12.28515625" customWidth="1"/>
    <col min="9427" max="9429" width="13.5703125" customWidth="1"/>
    <col min="9430" max="9430" width="14.42578125" bestFit="1" customWidth="1"/>
    <col min="9431" max="9431" width="12.28515625" customWidth="1"/>
    <col min="9432" max="9434" width="13.5703125" customWidth="1"/>
    <col min="9435" max="9435" width="12.42578125" bestFit="1" customWidth="1"/>
    <col min="9436" max="9436" width="12.28515625" customWidth="1"/>
    <col min="9437" max="9437" width="11.28515625" customWidth="1"/>
    <col min="9438" max="9439" width="13.5703125" customWidth="1"/>
    <col min="9440" max="9440" width="13.5703125" bestFit="1" customWidth="1"/>
    <col min="9441" max="9441" width="12.28515625" customWidth="1"/>
    <col min="9442" max="9442" width="9.140625" customWidth="1"/>
    <col min="9443" max="9444" width="13.5703125" customWidth="1"/>
    <col min="9445" max="9445" width="13.5703125" bestFit="1" customWidth="1"/>
    <col min="9446" max="9446" width="12.28515625" customWidth="1"/>
    <col min="9447" max="9447" width="6.7109375" customWidth="1"/>
    <col min="9448" max="9449" width="13.5703125" customWidth="1"/>
    <col min="9450" max="9450" width="13.5703125" bestFit="1" customWidth="1"/>
    <col min="9451" max="9451" width="12.28515625" customWidth="1"/>
    <col min="9452" max="9454" width="13.5703125" customWidth="1"/>
    <col min="9455" max="9456" width="12.28515625" customWidth="1"/>
    <col min="9457" max="9459" width="13.5703125" customWidth="1"/>
    <col min="9460" max="9461" width="12.28515625" customWidth="1"/>
    <col min="9462" max="9464" width="13.5703125" customWidth="1"/>
    <col min="9465" max="9466" width="12.28515625" customWidth="1"/>
    <col min="9467" max="9469" width="13.5703125" customWidth="1"/>
    <col min="9470" max="9470" width="12.42578125" bestFit="1" customWidth="1"/>
    <col min="9471" max="9471" width="12.28515625" customWidth="1"/>
    <col min="9472" max="9472" width="11.28515625" customWidth="1"/>
    <col min="9473" max="9474" width="13.5703125" customWidth="1"/>
    <col min="9475" max="9475" width="13.5703125" bestFit="1" customWidth="1"/>
    <col min="9476" max="9476" width="12.28515625" customWidth="1"/>
    <col min="9477" max="9477" width="9.140625" customWidth="1"/>
    <col min="9478" max="9479" width="13.5703125" customWidth="1"/>
    <col min="9480" max="9480" width="14.42578125" bestFit="1" customWidth="1"/>
    <col min="9481" max="9640" width="12.28515625" customWidth="1"/>
    <col min="9641" max="9641" width="12.85546875" customWidth="1"/>
    <col min="9642" max="9642" width="12.28515625" customWidth="1"/>
    <col min="9643" max="9643" width="11.42578125" customWidth="1"/>
    <col min="9644" max="9644" width="11.7109375" customWidth="1"/>
    <col min="9645" max="9652" width="12.28515625" customWidth="1"/>
    <col min="9653" max="9655" width="13.5703125" customWidth="1"/>
    <col min="9656" max="9657" width="12.28515625" customWidth="1"/>
    <col min="9658" max="9660" width="13.5703125" customWidth="1"/>
    <col min="9661" max="9662" width="12.28515625" customWidth="1"/>
    <col min="9663" max="9665" width="13.5703125" customWidth="1"/>
    <col min="9666" max="9667" width="12.28515625" customWidth="1"/>
    <col min="9668" max="9670" width="13.5703125" customWidth="1"/>
    <col min="9671" max="9671" width="14.42578125" bestFit="1" customWidth="1"/>
    <col min="9672" max="9672" width="12.28515625" customWidth="1"/>
    <col min="9673" max="9675" width="13.5703125" customWidth="1"/>
    <col min="9676" max="9676" width="14.42578125" bestFit="1" customWidth="1"/>
    <col min="9677" max="9677" width="12.28515625" customWidth="1"/>
    <col min="9678" max="9678" width="10.28515625" customWidth="1"/>
    <col min="9679" max="9680" width="13.5703125" customWidth="1"/>
    <col min="9681" max="9682" width="12.28515625" customWidth="1"/>
    <col min="9683" max="9685" width="13.5703125" customWidth="1"/>
    <col min="9686" max="9686" width="14.42578125" bestFit="1" customWidth="1"/>
    <col min="9687" max="9687" width="12.28515625" customWidth="1"/>
    <col min="9688" max="9690" width="13.5703125" customWidth="1"/>
    <col min="9691" max="9691" width="12.42578125" bestFit="1" customWidth="1"/>
    <col min="9692" max="9692" width="12.28515625" customWidth="1"/>
    <col min="9693" max="9693" width="11.28515625" customWidth="1"/>
    <col min="9694" max="9695" width="13.5703125" customWidth="1"/>
    <col min="9696" max="9696" width="13.5703125" bestFit="1" customWidth="1"/>
    <col min="9697" max="9697" width="12.28515625" customWidth="1"/>
    <col min="9698" max="9698" width="9.140625" customWidth="1"/>
    <col min="9699" max="9700" width="13.5703125" customWidth="1"/>
    <col min="9701" max="9701" width="13.5703125" bestFit="1" customWidth="1"/>
    <col min="9702" max="9702" width="12.28515625" customWidth="1"/>
    <col min="9703" max="9703" width="6.7109375" customWidth="1"/>
    <col min="9704" max="9705" width="13.5703125" customWidth="1"/>
    <col min="9706" max="9706" width="13.5703125" bestFit="1" customWidth="1"/>
    <col min="9707" max="9707" width="12.28515625" customWidth="1"/>
    <col min="9708" max="9710" width="13.5703125" customWidth="1"/>
    <col min="9711" max="9712" width="12.28515625" customWidth="1"/>
    <col min="9713" max="9715" width="13.5703125" customWidth="1"/>
    <col min="9716" max="9717" width="12.28515625" customWidth="1"/>
    <col min="9718" max="9720" width="13.5703125" customWidth="1"/>
    <col min="9721" max="9722" width="12.28515625" customWidth="1"/>
    <col min="9723" max="9725" width="13.5703125" customWidth="1"/>
    <col min="9726" max="9726" width="12.42578125" bestFit="1" customWidth="1"/>
    <col min="9727" max="9727" width="12.28515625" customWidth="1"/>
    <col min="9728" max="9728" width="11.28515625" customWidth="1"/>
    <col min="9729" max="9730" width="13.5703125" customWidth="1"/>
    <col min="9731" max="9731" width="13.5703125" bestFit="1" customWidth="1"/>
    <col min="9732" max="9732" width="12.28515625" customWidth="1"/>
    <col min="9733" max="9733" width="9.140625" customWidth="1"/>
    <col min="9734" max="9735" width="13.5703125" customWidth="1"/>
    <col min="9736" max="9736" width="14.42578125" bestFit="1" customWidth="1"/>
    <col min="9737" max="9896" width="12.28515625" customWidth="1"/>
    <col min="9897" max="9897" width="12.85546875" customWidth="1"/>
    <col min="9898" max="9898" width="12.28515625" customWidth="1"/>
    <col min="9899" max="9899" width="11.42578125" customWidth="1"/>
    <col min="9900" max="9900" width="11.7109375" customWidth="1"/>
    <col min="9901" max="9908" width="12.28515625" customWidth="1"/>
    <col min="9909" max="9911" width="13.5703125" customWidth="1"/>
    <col min="9912" max="9913" width="12.28515625" customWidth="1"/>
    <col min="9914" max="9916" width="13.5703125" customWidth="1"/>
    <col min="9917" max="9918" width="12.28515625" customWidth="1"/>
    <col min="9919" max="9921" width="13.5703125" customWidth="1"/>
    <col min="9922" max="9923" width="12.28515625" customWidth="1"/>
    <col min="9924" max="9926" width="13.5703125" customWidth="1"/>
    <col min="9927" max="9927" width="14.42578125" bestFit="1" customWidth="1"/>
    <col min="9928" max="9928" width="12.28515625" customWidth="1"/>
    <col min="9929" max="9931" width="13.5703125" customWidth="1"/>
    <col min="9932" max="9932" width="14.42578125" bestFit="1" customWidth="1"/>
    <col min="9933" max="9933" width="12.28515625" customWidth="1"/>
    <col min="9934" max="9934" width="10.28515625" customWidth="1"/>
    <col min="9935" max="9936" width="13.5703125" customWidth="1"/>
    <col min="9937" max="9938" width="12.28515625" customWidth="1"/>
    <col min="9939" max="9941" width="13.5703125" customWidth="1"/>
    <col min="9942" max="9942" width="14.42578125" bestFit="1" customWidth="1"/>
    <col min="9943" max="9943" width="12.28515625" customWidth="1"/>
    <col min="9944" max="9946" width="13.5703125" customWidth="1"/>
    <col min="9947" max="9947" width="12.42578125" bestFit="1" customWidth="1"/>
    <col min="9948" max="9948" width="12.28515625" customWidth="1"/>
    <col min="9949" max="9949" width="11.28515625" customWidth="1"/>
    <col min="9950" max="9951" width="13.5703125" customWidth="1"/>
    <col min="9952" max="9952" width="13.5703125" bestFit="1" customWidth="1"/>
    <col min="9953" max="9953" width="12.28515625" customWidth="1"/>
    <col min="9954" max="9954" width="9.140625" customWidth="1"/>
    <col min="9955" max="9956" width="13.5703125" customWidth="1"/>
    <col min="9957" max="9957" width="13.5703125" bestFit="1" customWidth="1"/>
    <col min="9958" max="9958" width="12.28515625" customWidth="1"/>
    <col min="9959" max="9959" width="6.7109375" customWidth="1"/>
    <col min="9960" max="9961" width="13.5703125" customWidth="1"/>
    <col min="9962" max="9962" width="13.5703125" bestFit="1" customWidth="1"/>
    <col min="9963" max="9963" width="12.28515625" customWidth="1"/>
    <col min="9964" max="9966" width="13.5703125" customWidth="1"/>
    <col min="9967" max="9968" width="12.28515625" customWidth="1"/>
    <col min="9969" max="9971" width="13.5703125" customWidth="1"/>
    <col min="9972" max="9973" width="12.28515625" customWidth="1"/>
    <col min="9974" max="9976" width="13.5703125" customWidth="1"/>
    <col min="9977" max="9978" width="12.28515625" customWidth="1"/>
    <col min="9979" max="9981" width="13.5703125" customWidth="1"/>
    <col min="9982" max="9982" width="12.42578125" bestFit="1" customWidth="1"/>
    <col min="9983" max="9983" width="12.28515625" customWidth="1"/>
    <col min="9984" max="9984" width="11.28515625" customWidth="1"/>
    <col min="9985" max="9986" width="13.5703125" customWidth="1"/>
    <col min="9987" max="9987" width="13.5703125" bestFit="1" customWidth="1"/>
    <col min="9988" max="9988" width="12.28515625" customWidth="1"/>
    <col min="9989" max="9989" width="9.140625" customWidth="1"/>
    <col min="9990" max="9991" width="13.5703125" customWidth="1"/>
    <col min="9992" max="9992" width="14.42578125" bestFit="1" customWidth="1"/>
    <col min="9993" max="10152" width="12.28515625" customWidth="1"/>
    <col min="10153" max="10153" width="12.85546875" customWidth="1"/>
    <col min="10154" max="10154" width="12.28515625" customWidth="1"/>
    <col min="10155" max="10155" width="11.42578125" customWidth="1"/>
    <col min="10156" max="10156" width="11.7109375" customWidth="1"/>
    <col min="10157" max="10164" width="12.28515625" customWidth="1"/>
    <col min="10165" max="10167" width="13.5703125" customWidth="1"/>
    <col min="10168" max="10169" width="12.28515625" customWidth="1"/>
    <col min="10170" max="10172" width="13.5703125" customWidth="1"/>
    <col min="10173" max="10174" width="12.28515625" customWidth="1"/>
    <col min="10175" max="10177" width="13.5703125" customWidth="1"/>
    <col min="10178" max="10179" width="12.28515625" customWidth="1"/>
    <col min="10180" max="10182" width="13.5703125" customWidth="1"/>
    <col min="10183" max="10183" width="14.42578125" bestFit="1" customWidth="1"/>
    <col min="10184" max="10184" width="12.28515625" customWidth="1"/>
    <col min="10185" max="10187" width="13.5703125" customWidth="1"/>
    <col min="10188" max="10188" width="14.42578125" bestFit="1" customWidth="1"/>
    <col min="10189" max="10189" width="12.28515625" customWidth="1"/>
    <col min="10190" max="10190" width="10.28515625" customWidth="1"/>
    <col min="10191" max="10192" width="13.5703125" customWidth="1"/>
    <col min="10193" max="10194" width="12.28515625" customWidth="1"/>
    <col min="10195" max="10197" width="13.5703125" customWidth="1"/>
    <col min="10198" max="10198" width="14.42578125" bestFit="1" customWidth="1"/>
    <col min="10199" max="10199" width="12.28515625" customWidth="1"/>
    <col min="10200" max="10202" width="13.5703125" customWidth="1"/>
    <col min="10203" max="10203" width="12.42578125" bestFit="1" customWidth="1"/>
    <col min="10204" max="10204" width="12.28515625" customWidth="1"/>
    <col min="10205" max="10205" width="11.28515625" customWidth="1"/>
    <col min="10206" max="10207" width="13.5703125" customWidth="1"/>
    <col min="10208" max="10208" width="13.5703125" bestFit="1" customWidth="1"/>
    <col min="10209" max="10209" width="12.28515625" customWidth="1"/>
    <col min="10210" max="10210" width="9.140625" customWidth="1"/>
    <col min="10211" max="10212" width="13.5703125" customWidth="1"/>
    <col min="10213" max="10213" width="13.5703125" bestFit="1" customWidth="1"/>
    <col min="10214" max="10214" width="12.28515625" customWidth="1"/>
    <col min="10215" max="10215" width="6.7109375" customWidth="1"/>
    <col min="10216" max="10217" width="13.5703125" customWidth="1"/>
    <col min="10218" max="10218" width="13.5703125" bestFit="1" customWidth="1"/>
    <col min="10219" max="10219" width="12.28515625" customWidth="1"/>
    <col min="10220" max="10222" width="13.5703125" customWidth="1"/>
    <col min="10223" max="10224" width="12.28515625" customWidth="1"/>
    <col min="10225" max="10227" width="13.5703125" customWidth="1"/>
    <col min="10228" max="10229" width="12.28515625" customWidth="1"/>
    <col min="10230" max="10232" width="13.5703125" customWidth="1"/>
    <col min="10233" max="10234" width="12.28515625" customWidth="1"/>
    <col min="10235" max="10237" width="13.5703125" customWidth="1"/>
    <col min="10238" max="10238" width="12.42578125" bestFit="1" customWidth="1"/>
    <col min="10239" max="10239" width="12.28515625" customWidth="1"/>
    <col min="10240" max="10240" width="11.28515625" customWidth="1"/>
    <col min="10241" max="10242" width="13.5703125" customWidth="1"/>
    <col min="10243" max="10243" width="13.5703125" bestFit="1" customWidth="1"/>
    <col min="10244" max="10244" width="12.28515625" customWidth="1"/>
    <col min="10245" max="10245" width="9.140625" customWidth="1"/>
    <col min="10246" max="10247" width="13.5703125" customWidth="1"/>
    <col min="10248" max="10248" width="14.42578125" bestFit="1" customWidth="1"/>
    <col min="10249" max="10408" width="12.28515625" customWidth="1"/>
    <col min="10409" max="10409" width="12.85546875" customWidth="1"/>
    <col min="10410" max="10410" width="12.28515625" customWidth="1"/>
    <col min="10411" max="10411" width="11.42578125" customWidth="1"/>
    <col min="10412" max="10412" width="11.7109375" customWidth="1"/>
    <col min="10413" max="10420" width="12.28515625" customWidth="1"/>
    <col min="10421" max="10423" width="13.5703125" customWidth="1"/>
    <col min="10424" max="10425" width="12.28515625" customWidth="1"/>
    <col min="10426" max="10428" width="13.5703125" customWidth="1"/>
    <col min="10429" max="10430" width="12.28515625" customWidth="1"/>
    <col min="10431" max="10433" width="13.5703125" customWidth="1"/>
    <col min="10434" max="10435" width="12.28515625" customWidth="1"/>
    <col min="10436" max="10438" width="13.5703125" customWidth="1"/>
    <col min="10439" max="10439" width="14.42578125" bestFit="1" customWidth="1"/>
    <col min="10440" max="10440" width="12.28515625" customWidth="1"/>
    <col min="10441" max="10443" width="13.5703125" customWidth="1"/>
    <col min="10444" max="10444" width="14.42578125" bestFit="1" customWidth="1"/>
    <col min="10445" max="10445" width="12.28515625" customWidth="1"/>
    <col min="10446" max="10446" width="10.28515625" customWidth="1"/>
    <col min="10447" max="10448" width="13.5703125" customWidth="1"/>
    <col min="10449" max="10450" width="12.28515625" customWidth="1"/>
    <col min="10451" max="10453" width="13.5703125" customWidth="1"/>
    <col min="10454" max="10454" width="14.42578125" bestFit="1" customWidth="1"/>
    <col min="10455" max="10455" width="12.28515625" customWidth="1"/>
    <col min="10456" max="10458" width="13.5703125" customWidth="1"/>
    <col min="10459" max="10459" width="12.42578125" bestFit="1" customWidth="1"/>
    <col min="10460" max="10460" width="12.28515625" customWidth="1"/>
    <col min="10461" max="10461" width="11.28515625" customWidth="1"/>
    <col min="10462" max="10463" width="13.5703125" customWidth="1"/>
    <col min="10464" max="10464" width="13.5703125" bestFit="1" customWidth="1"/>
    <col min="10465" max="10465" width="12.28515625" customWidth="1"/>
    <col min="10466" max="10466" width="9.140625" customWidth="1"/>
    <col min="10467" max="10468" width="13.5703125" customWidth="1"/>
    <col min="10469" max="10469" width="13.5703125" bestFit="1" customWidth="1"/>
    <col min="10470" max="10470" width="12.28515625" customWidth="1"/>
    <col min="10471" max="10471" width="6.7109375" customWidth="1"/>
    <col min="10472" max="10473" width="13.5703125" customWidth="1"/>
    <col min="10474" max="10474" width="13.5703125" bestFit="1" customWidth="1"/>
    <col min="10475" max="10475" width="12.28515625" customWidth="1"/>
    <col min="10476" max="10478" width="13.5703125" customWidth="1"/>
    <col min="10479" max="10480" width="12.28515625" customWidth="1"/>
    <col min="10481" max="10483" width="13.5703125" customWidth="1"/>
    <col min="10484" max="10485" width="12.28515625" customWidth="1"/>
    <col min="10486" max="10488" width="13.5703125" customWidth="1"/>
    <col min="10489" max="10490" width="12.28515625" customWidth="1"/>
    <col min="10491" max="10493" width="13.5703125" customWidth="1"/>
    <col min="10494" max="10494" width="12.42578125" bestFit="1" customWidth="1"/>
    <col min="10495" max="10495" width="12.28515625" customWidth="1"/>
    <col min="10496" max="10496" width="11.28515625" customWidth="1"/>
    <col min="10497" max="10498" width="13.5703125" customWidth="1"/>
    <col min="10499" max="10499" width="13.5703125" bestFit="1" customWidth="1"/>
    <col min="10500" max="10500" width="12.28515625" customWidth="1"/>
    <col min="10501" max="10501" width="9.140625" customWidth="1"/>
    <col min="10502" max="10503" width="13.5703125" customWidth="1"/>
    <col min="10504" max="10504" width="14.42578125" bestFit="1" customWidth="1"/>
    <col min="10505" max="10664" width="12.28515625" customWidth="1"/>
    <col min="10665" max="10665" width="12.85546875" customWidth="1"/>
    <col min="10666" max="10666" width="12.28515625" customWidth="1"/>
    <col min="10667" max="10667" width="11.42578125" customWidth="1"/>
    <col min="10668" max="10668" width="11.7109375" customWidth="1"/>
    <col min="10669" max="10676" width="12.28515625" customWidth="1"/>
    <col min="10677" max="10679" width="13.5703125" customWidth="1"/>
    <col min="10680" max="10681" width="12.28515625" customWidth="1"/>
    <col min="10682" max="10684" width="13.5703125" customWidth="1"/>
    <col min="10685" max="10686" width="12.28515625" customWidth="1"/>
    <col min="10687" max="10689" width="13.5703125" customWidth="1"/>
    <col min="10690" max="10691" width="12.28515625" customWidth="1"/>
    <col min="10692" max="10694" width="13.5703125" customWidth="1"/>
    <col min="10695" max="10695" width="14.42578125" bestFit="1" customWidth="1"/>
    <col min="10696" max="10696" width="12.28515625" customWidth="1"/>
    <col min="10697" max="10699" width="13.5703125" customWidth="1"/>
    <col min="10700" max="10700" width="14.42578125" bestFit="1" customWidth="1"/>
    <col min="10701" max="10701" width="12.28515625" customWidth="1"/>
    <col min="10702" max="10702" width="10.28515625" customWidth="1"/>
    <col min="10703" max="10704" width="13.5703125" customWidth="1"/>
    <col min="10705" max="10706" width="12.28515625" customWidth="1"/>
    <col min="10707" max="10709" width="13.5703125" customWidth="1"/>
    <col min="10710" max="10710" width="14.42578125" bestFit="1" customWidth="1"/>
    <col min="10711" max="10711" width="12.28515625" customWidth="1"/>
    <col min="10712" max="10714" width="13.5703125" customWidth="1"/>
    <col min="10715" max="10715" width="12.42578125" bestFit="1" customWidth="1"/>
    <col min="10716" max="10716" width="12.28515625" customWidth="1"/>
    <col min="10717" max="10717" width="11.28515625" customWidth="1"/>
    <col min="10718" max="10719" width="13.5703125" customWidth="1"/>
    <col min="10720" max="10720" width="13.5703125" bestFit="1" customWidth="1"/>
    <col min="10721" max="10721" width="12.28515625" customWidth="1"/>
    <col min="10722" max="10722" width="9.140625" customWidth="1"/>
    <col min="10723" max="10724" width="13.5703125" customWidth="1"/>
    <col min="10725" max="10725" width="13.5703125" bestFit="1" customWidth="1"/>
    <col min="10726" max="10726" width="12.28515625" customWidth="1"/>
    <col min="10727" max="10727" width="6.7109375" customWidth="1"/>
    <col min="10728" max="10729" width="13.5703125" customWidth="1"/>
    <col min="10730" max="10730" width="13.5703125" bestFit="1" customWidth="1"/>
    <col min="10731" max="10731" width="12.28515625" customWidth="1"/>
    <col min="10732" max="10734" width="13.5703125" customWidth="1"/>
    <col min="10735" max="10736" width="12.28515625" customWidth="1"/>
    <col min="10737" max="10739" width="13.5703125" customWidth="1"/>
    <col min="10740" max="10741" width="12.28515625" customWidth="1"/>
    <col min="10742" max="10744" width="13.5703125" customWidth="1"/>
    <col min="10745" max="10746" width="12.28515625" customWidth="1"/>
    <col min="10747" max="10749" width="13.5703125" customWidth="1"/>
    <col min="10750" max="10750" width="12.42578125" bestFit="1" customWidth="1"/>
    <col min="10751" max="10751" width="12.28515625" customWidth="1"/>
    <col min="10752" max="10752" width="11.28515625" customWidth="1"/>
    <col min="10753" max="10754" width="13.5703125" customWidth="1"/>
    <col min="10755" max="10755" width="13.5703125" bestFit="1" customWidth="1"/>
    <col min="10756" max="10756" width="12.28515625" customWidth="1"/>
    <col min="10757" max="10757" width="9.140625" customWidth="1"/>
    <col min="10758" max="10759" width="13.5703125" customWidth="1"/>
    <col min="10760" max="10760" width="14.42578125" bestFit="1" customWidth="1"/>
    <col min="10761" max="10920" width="12.28515625" customWidth="1"/>
    <col min="10921" max="10921" width="12.85546875" customWidth="1"/>
    <col min="10922" max="10922" width="12.28515625" customWidth="1"/>
    <col min="10923" max="10923" width="11.42578125" customWidth="1"/>
    <col min="10924" max="10924" width="11.7109375" customWidth="1"/>
    <col min="10925" max="10932" width="12.28515625" customWidth="1"/>
    <col min="10933" max="10935" width="13.5703125" customWidth="1"/>
    <col min="10936" max="10937" width="12.28515625" customWidth="1"/>
    <col min="10938" max="10940" width="13.5703125" customWidth="1"/>
    <col min="10941" max="10942" width="12.28515625" customWidth="1"/>
    <col min="10943" max="10945" width="13.5703125" customWidth="1"/>
    <col min="10946" max="10947" width="12.28515625" customWidth="1"/>
    <col min="10948" max="10950" width="13.5703125" customWidth="1"/>
    <col min="10951" max="10951" width="14.42578125" bestFit="1" customWidth="1"/>
    <col min="10952" max="10952" width="12.28515625" customWidth="1"/>
    <col min="10953" max="10955" width="13.5703125" customWidth="1"/>
    <col min="10956" max="10956" width="14.42578125" bestFit="1" customWidth="1"/>
    <col min="10957" max="10957" width="12.28515625" customWidth="1"/>
    <col min="10958" max="10958" width="10.28515625" customWidth="1"/>
    <col min="10959" max="10960" width="13.5703125" customWidth="1"/>
    <col min="10961" max="10962" width="12.28515625" customWidth="1"/>
    <col min="10963" max="10965" width="13.5703125" customWidth="1"/>
    <col min="10966" max="10966" width="14.42578125" bestFit="1" customWidth="1"/>
    <col min="10967" max="10967" width="12.28515625" customWidth="1"/>
    <col min="10968" max="10970" width="13.5703125" customWidth="1"/>
    <col min="10971" max="10971" width="12.42578125" bestFit="1" customWidth="1"/>
    <col min="10972" max="10972" width="12.28515625" customWidth="1"/>
    <col min="10973" max="10973" width="11.28515625" customWidth="1"/>
    <col min="10974" max="10975" width="13.5703125" customWidth="1"/>
    <col min="10976" max="10976" width="13.5703125" bestFit="1" customWidth="1"/>
    <col min="10977" max="10977" width="12.28515625" customWidth="1"/>
    <col min="10978" max="10978" width="9.140625" customWidth="1"/>
    <col min="10979" max="10980" width="13.5703125" customWidth="1"/>
    <col min="10981" max="10981" width="13.5703125" bestFit="1" customWidth="1"/>
    <col min="10982" max="10982" width="12.28515625" customWidth="1"/>
    <col min="10983" max="10983" width="6.7109375" customWidth="1"/>
    <col min="10984" max="10985" width="13.5703125" customWidth="1"/>
    <col min="10986" max="10986" width="13.5703125" bestFit="1" customWidth="1"/>
    <col min="10987" max="10987" width="12.28515625" customWidth="1"/>
    <col min="10988" max="10990" width="13.5703125" customWidth="1"/>
    <col min="10991" max="10992" width="12.28515625" customWidth="1"/>
    <col min="10993" max="10995" width="13.5703125" customWidth="1"/>
    <col min="10996" max="10997" width="12.28515625" customWidth="1"/>
    <col min="10998" max="11000" width="13.5703125" customWidth="1"/>
    <col min="11001" max="11002" width="12.28515625" customWidth="1"/>
    <col min="11003" max="11005" width="13.5703125" customWidth="1"/>
    <col min="11006" max="11006" width="12.42578125" bestFit="1" customWidth="1"/>
    <col min="11007" max="11007" width="12.28515625" customWidth="1"/>
    <col min="11008" max="11008" width="11.28515625" customWidth="1"/>
    <col min="11009" max="11010" width="13.5703125" customWidth="1"/>
    <col min="11011" max="11011" width="13.5703125" bestFit="1" customWidth="1"/>
    <col min="11012" max="11012" width="12.28515625" customWidth="1"/>
    <col min="11013" max="11013" width="9.140625" customWidth="1"/>
    <col min="11014" max="11015" width="13.5703125" customWidth="1"/>
    <col min="11016" max="11016" width="14.42578125" bestFit="1" customWidth="1"/>
    <col min="11017" max="11176" width="12.28515625" customWidth="1"/>
    <col min="11177" max="11177" width="12.85546875" customWidth="1"/>
    <col min="11178" max="11178" width="12.28515625" customWidth="1"/>
    <col min="11179" max="11179" width="11.42578125" customWidth="1"/>
    <col min="11180" max="11180" width="11.7109375" customWidth="1"/>
    <col min="11181" max="11188" width="12.28515625" customWidth="1"/>
    <col min="11189" max="11191" width="13.5703125" customWidth="1"/>
    <col min="11192" max="11193" width="12.28515625" customWidth="1"/>
    <col min="11194" max="11196" width="13.5703125" customWidth="1"/>
    <col min="11197" max="11198" width="12.28515625" customWidth="1"/>
    <col min="11199" max="11201" width="13.5703125" customWidth="1"/>
    <col min="11202" max="11203" width="12.28515625" customWidth="1"/>
    <col min="11204" max="11206" width="13.5703125" customWidth="1"/>
    <col min="11207" max="11207" width="14.42578125" bestFit="1" customWidth="1"/>
    <col min="11208" max="11208" width="12.28515625" customWidth="1"/>
    <col min="11209" max="11211" width="13.5703125" customWidth="1"/>
    <col min="11212" max="11212" width="14.42578125" bestFit="1" customWidth="1"/>
    <col min="11213" max="11213" width="12.28515625" customWidth="1"/>
    <col min="11214" max="11214" width="10.28515625" customWidth="1"/>
    <col min="11215" max="11216" width="13.5703125" customWidth="1"/>
    <col min="11217" max="11218" width="12.28515625" customWidth="1"/>
    <col min="11219" max="11221" width="13.5703125" customWidth="1"/>
    <col min="11222" max="11222" width="14.42578125" bestFit="1" customWidth="1"/>
    <col min="11223" max="11223" width="12.28515625" customWidth="1"/>
    <col min="11224" max="11226" width="13.5703125" customWidth="1"/>
    <col min="11227" max="11227" width="12.42578125" bestFit="1" customWidth="1"/>
    <col min="11228" max="11228" width="12.28515625" customWidth="1"/>
    <col min="11229" max="11229" width="11.28515625" customWidth="1"/>
    <col min="11230" max="11231" width="13.5703125" customWidth="1"/>
    <col min="11232" max="11232" width="13.5703125" bestFit="1" customWidth="1"/>
    <col min="11233" max="11233" width="12.28515625" customWidth="1"/>
    <col min="11234" max="11234" width="9.140625" customWidth="1"/>
    <col min="11235" max="11236" width="13.5703125" customWidth="1"/>
    <col min="11237" max="11237" width="13.5703125" bestFit="1" customWidth="1"/>
    <col min="11238" max="11238" width="12.28515625" customWidth="1"/>
    <col min="11239" max="11239" width="6.7109375" customWidth="1"/>
    <col min="11240" max="11241" width="13.5703125" customWidth="1"/>
    <col min="11242" max="11242" width="13.5703125" bestFit="1" customWidth="1"/>
    <col min="11243" max="11243" width="12.28515625" customWidth="1"/>
    <col min="11244" max="11246" width="13.5703125" customWidth="1"/>
    <col min="11247" max="11248" width="12.28515625" customWidth="1"/>
    <col min="11249" max="11251" width="13.5703125" customWidth="1"/>
    <col min="11252" max="11253" width="12.28515625" customWidth="1"/>
    <col min="11254" max="11256" width="13.5703125" customWidth="1"/>
    <col min="11257" max="11258" width="12.28515625" customWidth="1"/>
    <col min="11259" max="11261" width="13.5703125" customWidth="1"/>
    <col min="11262" max="11262" width="12.42578125" bestFit="1" customWidth="1"/>
    <col min="11263" max="11263" width="12.28515625" customWidth="1"/>
    <col min="11264" max="11264" width="11.28515625" customWidth="1"/>
    <col min="11265" max="11266" width="13.5703125" customWidth="1"/>
    <col min="11267" max="11267" width="13.5703125" bestFit="1" customWidth="1"/>
    <col min="11268" max="11268" width="12.28515625" customWidth="1"/>
    <col min="11269" max="11269" width="9.140625" customWidth="1"/>
    <col min="11270" max="11271" width="13.5703125" customWidth="1"/>
    <col min="11272" max="11272" width="14.42578125" bestFit="1" customWidth="1"/>
    <col min="11273" max="11432" width="12.28515625" customWidth="1"/>
    <col min="11433" max="11433" width="12.85546875" customWidth="1"/>
    <col min="11434" max="11434" width="12.28515625" customWidth="1"/>
    <col min="11435" max="11435" width="11.42578125" customWidth="1"/>
    <col min="11436" max="11436" width="11.7109375" customWidth="1"/>
    <col min="11437" max="11444" width="12.28515625" customWidth="1"/>
    <col min="11445" max="11447" width="13.5703125" customWidth="1"/>
    <col min="11448" max="11449" width="12.28515625" customWidth="1"/>
    <col min="11450" max="11452" width="13.5703125" customWidth="1"/>
    <col min="11453" max="11454" width="12.28515625" customWidth="1"/>
    <col min="11455" max="11457" width="13.5703125" customWidth="1"/>
    <col min="11458" max="11459" width="12.28515625" customWidth="1"/>
    <col min="11460" max="11462" width="13.5703125" customWidth="1"/>
    <col min="11463" max="11463" width="14.42578125" bestFit="1" customWidth="1"/>
    <col min="11464" max="11464" width="12.28515625" customWidth="1"/>
    <col min="11465" max="11467" width="13.5703125" customWidth="1"/>
    <col min="11468" max="11468" width="14.42578125" bestFit="1" customWidth="1"/>
    <col min="11469" max="11469" width="12.28515625" customWidth="1"/>
    <col min="11470" max="11470" width="10.28515625" customWidth="1"/>
    <col min="11471" max="11472" width="13.5703125" customWidth="1"/>
    <col min="11473" max="11474" width="12.28515625" customWidth="1"/>
    <col min="11475" max="11477" width="13.5703125" customWidth="1"/>
    <col min="11478" max="11478" width="14.42578125" bestFit="1" customWidth="1"/>
    <col min="11479" max="11479" width="12.28515625" customWidth="1"/>
    <col min="11480" max="11482" width="13.5703125" customWidth="1"/>
    <col min="11483" max="11483" width="12.42578125" bestFit="1" customWidth="1"/>
    <col min="11484" max="11484" width="12.28515625" customWidth="1"/>
    <col min="11485" max="11485" width="11.28515625" customWidth="1"/>
    <col min="11486" max="11487" width="13.5703125" customWidth="1"/>
    <col min="11488" max="11488" width="13.5703125" bestFit="1" customWidth="1"/>
    <col min="11489" max="11489" width="12.28515625" customWidth="1"/>
    <col min="11490" max="11490" width="9.140625" customWidth="1"/>
    <col min="11491" max="11492" width="13.5703125" customWidth="1"/>
    <col min="11493" max="11493" width="13.5703125" bestFit="1" customWidth="1"/>
    <col min="11494" max="11494" width="12.28515625" customWidth="1"/>
    <col min="11495" max="11495" width="6.7109375" customWidth="1"/>
    <col min="11496" max="11497" width="13.5703125" customWidth="1"/>
    <col min="11498" max="11498" width="13.5703125" bestFit="1" customWidth="1"/>
    <col min="11499" max="11499" width="12.28515625" customWidth="1"/>
    <col min="11500" max="11502" width="13.5703125" customWidth="1"/>
    <col min="11503" max="11504" width="12.28515625" customWidth="1"/>
    <col min="11505" max="11507" width="13.5703125" customWidth="1"/>
    <col min="11508" max="11509" width="12.28515625" customWidth="1"/>
    <col min="11510" max="11512" width="13.5703125" customWidth="1"/>
    <col min="11513" max="11514" width="12.28515625" customWidth="1"/>
    <col min="11515" max="11517" width="13.5703125" customWidth="1"/>
    <col min="11518" max="11518" width="12.42578125" bestFit="1" customWidth="1"/>
    <col min="11519" max="11519" width="12.28515625" customWidth="1"/>
    <col min="11520" max="11520" width="11.28515625" customWidth="1"/>
    <col min="11521" max="11522" width="13.5703125" customWidth="1"/>
    <col min="11523" max="11523" width="13.5703125" bestFit="1" customWidth="1"/>
    <col min="11524" max="11524" width="12.28515625" customWidth="1"/>
    <col min="11525" max="11525" width="9.140625" customWidth="1"/>
    <col min="11526" max="11527" width="13.5703125" customWidth="1"/>
    <col min="11528" max="11528" width="14.42578125" bestFit="1" customWidth="1"/>
    <col min="11529" max="11688" width="12.28515625" customWidth="1"/>
    <col min="11689" max="11689" width="12.85546875" customWidth="1"/>
    <col min="11690" max="11690" width="12.28515625" customWidth="1"/>
    <col min="11691" max="11691" width="11.42578125" customWidth="1"/>
    <col min="11692" max="11692" width="11.7109375" customWidth="1"/>
    <col min="11693" max="11700" width="12.28515625" customWidth="1"/>
    <col min="11701" max="11703" width="13.5703125" customWidth="1"/>
    <col min="11704" max="11705" width="12.28515625" customWidth="1"/>
    <col min="11706" max="11708" width="13.5703125" customWidth="1"/>
    <col min="11709" max="11710" width="12.28515625" customWidth="1"/>
    <col min="11711" max="11713" width="13.5703125" customWidth="1"/>
    <col min="11714" max="11715" width="12.28515625" customWidth="1"/>
    <col min="11716" max="11718" width="13.5703125" customWidth="1"/>
    <col min="11719" max="11719" width="14.42578125" bestFit="1" customWidth="1"/>
    <col min="11720" max="11720" width="12.28515625" customWidth="1"/>
    <col min="11721" max="11723" width="13.5703125" customWidth="1"/>
    <col min="11724" max="11724" width="14.42578125" bestFit="1" customWidth="1"/>
    <col min="11725" max="11725" width="12.28515625" customWidth="1"/>
    <col min="11726" max="11726" width="10.28515625" customWidth="1"/>
    <col min="11727" max="11728" width="13.5703125" customWidth="1"/>
    <col min="11729" max="11730" width="12.28515625" customWidth="1"/>
    <col min="11731" max="11733" width="13.5703125" customWidth="1"/>
    <col min="11734" max="11734" width="14.42578125" bestFit="1" customWidth="1"/>
    <col min="11735" max="11735" width="12.28515625" customWidth="1"/>
    <col min="11736" max="11738" width="13.5703125" customWidth="1"/>
    <col min="11739" max="11739" width="12.42578125" bestFit="1" customWidth="1"/>
    <col min="11740" max="11740" width="12.28515625" customWidth="1"/>
    <col min="11741" max="11741" width="11.28515625" customWidth="1"/>
    <col min="11742" max="11743" width="13.5703125" customWidth="1"/>
    <col min="11744" max="11744" width="13.5703125" bestFit="1" customWidth="1"/>
    <col min="11745" max="11745" width="12.28515625" customWidth="1"/>
    <col min="11746" max="11746" width="9.140625" customWidth="1"/>
    <col min="11747" max="11748" width="13.5703125" customWidth="1"/>
    <col min="11749" max="11749" width="13.5703125" bestFit="1" customWidth="1"/>
    <col min="11750" max="11750" width="12.28515625" customWidth="1"/>
    <col min="11751" max="11751" width="6.7109375" customWidth="1"/>
    <col min="11752" max="11753" width="13.5703125" customWidth="1"/>
    <col min="11754" max="11754" width="13.5703125" bestFit="1" customWidth="1"/>
    <col min="11755" max="11755" width="12.28515625" customWidth="1"/>
    <col min="11756" max="11758" width="13.5703125" customWidth="1"/>
    <col min="11759" max="11760" width="12.28515625" customWidth="1"/>
    <col min="11761" max="11763" width="13.5703125" customWidth="1"/>
    <col min="11764" max="11765" width="12.28515625" customWidth="1"/>
    <col min="11766" max="11768" width="13.5703125" customWidth="1"/>
    <col min="11769" max="11770" width="12.28515625" customWidth="1"/>
    <col min="11771" max="11773" width="13.5703125" customWidth="1"/>
    <col min="11774" max="11774" width="12.42578125" bestFit="1" customWidth="1"/>
    <col min="11775" max="11775" width="12.28515625" customWidth="1"/>
    <col min="11776" max="11776" width="11.28515625" customWidth="1"/>
    <col min="11777" max="11778" width="13.5703125" customWidth="1"/>
    <col min="11779" max="11779" width="13.5703125" bestFit="1" customWidth="1"/>
    <col min="11780" max="11780" width="12.28515625" customWidth="1"/>
    <col min="11781" max="11781" width="9.140625" customWidth="1"/>
    <col min="11782" max="11783" width="13.5703125" customWidth="1"/>
    <col min="11784" max="11784" width="14.42578125" bestFit="1" customWidth="1"/>
    <col min="11785" max="11944" width="12.28515625" customWidth="1"/>
    <col min="11945" max="11945" width="12.85546875" customWidth="1"/>
    <col min="11946" max="11946" width="12.28515625" customWidth="1"/>
    <col min="11947" max="11947" width="11.42578125" customWidth="1"/>
    <col min="11948" max="11948" width="11.7109375" customWidth="1"/>
    <col min="11949" max="11956" width="12.28515625" customWidth="1"/>
    <col min="11957" max="11959" width="13.5703125" customWidth="1"/>
    <col min="11960" max="11961" width="12.28515625" customWidth="1"/>
    <col min="11962" max="11964" width="13.5703125" customWidth="1"/>
    <col min="11965" max="11966" width="12.28515625" customWidth="1"/>
    <col min="11967" max="11969" width="13.5703125" customWidth="1"/>
    <col min="11970" max="11971" width="12.28515625" customWidth="1"/>
    <col min="11972" max="11974" width="13.5703125" customWidth="1"/>
    <col min="11975" max="11975" width="14.42578125" bestFit="1" customWidth="1"/>
    <col min="11976" max="11976" width="12.28515625" customWidth="1"/>
    <col min="11977" max="11979" width="13.5703125" customWidth="1"/>
    <col min="11980" max="11980" width="14.42578125" bestFit="1" customWidth="1"/>
    <col min="11981" max="11981" width="12.28515625" customWidth="1"/>
    <col min="11982" max="11982" width="10.28515625" customWidth="1"/>
    <col min="11983" max="11984" width="13.5703125" customWidth="1"/>
    <col min="11985" max="11986" width="12.28515625" customWidth="1"/>
    <col min="11987" max="11989" width="13.5703125" customWidth="1"/>
    <col min="11990" max="11990" width="14.42578125" bestFit="1" customWidth="1"/>
    <col min="11991" max="11991" width="12.28515625" customWidth="1"/>
    <col min="11992" max="11994" width="13.5703125" customWidth="1"/>
    <col min="11995" max="11995" width="12.42578125" bestFit="1" customWidth="1"/>
    <col min="11996" max="11996" width="12.28515625" customWidth="1"/>
    <col min="11997" max="11997" width="11.28515625" customWidth="1"/>
    <col min="11998" max="11999" width="13.5703125" customWidth="1"/>
    <col min="12000" max="12000" width="13.5703125" bestFit="1" customWidth="1"/>
    <col min="12001" max="12001" width="12.28515625" customWidth="1"/>
    <col min="12002" max="12002" width="9.140625" customWidth="1"/>
    <col min="12003" max="12004" width="13.5703125" customWidth="1"/>
    <col min="12005" max="12005" width="13.5703125" bestFit="1" customWidth="1"/>
    <col min="12006" max="12006" width="12.28515625" customWidth="1"/>
    <col min="12007" max="12007" width="6.7109375" customWidth="1"/>
    <col min="12008" max="12009" width="13.5703125" customWidth="1"/>
    <col min="12010" max="12010" width="13.5703125" bestFit="1" customWidth="1"/>
    <col min="12011" max="12011" width="12.28515625" customWidth="1"/>
    <col min="12012" max="12014" width="13.5703125" customWidth="1"/>
    <col min="12015" max="12016" width="12.28515625" customWidth="1"/>
    <col min="12017" max="12019" width="13.5703125" customWidth="1"/>
    <col min="12020" max="12021" width="12.28515625" customWidth="1"/>
    <col min="12022" max="12024" width="13.5703125" customWidth="1"/>
    <col min="12025" max="12026" width="12.28515625" customWidth="1"/>
    <col min="12027" max="12029" width="13.5703125" customWidth="1"/>
    <col min="12030" max="12030" width="12.42578125" bestFit="1" customWidth="1"/>
    <col min="12031" max="12031" width="12.28515625" customWidth="1"/>
    <col min="12032" max="12032" width="11.28515625" customWidth="1"/>
    <col min="12033" max="12034" width="13.5703125" customWidth="1"/>
    <col min="12035" max="12035" width="13.5703125" bestFit="1" customWidth="1"/>
    <col min="12036" max="12036" width="12.28515625" customWidth="1"/>
    <col min="12037" max="12037" width="9.140625" customWidth="1"/>
    <col min="12038" max="12039" width="13.5703125" customWidth="1"/>
    <col min="12040" max="12040" width="14.42578125" bestFit="1" customWidth="1"/>
    <col min="12041" max="12200" width="12.28515625" customWidth="1"/>
    <col min="12201" max="12201" width="12.85546875" customWidth="1"/>
    <col min="12202" max="12202" width="12.28515625" customWidth="1"/>
    <col min="12203" max="12203" width="11.42578125" customWidth="1"/>
    <col min="12204" max="12204" width="11.7109375" customWidth="1"/>
    <col min="12205" max="12212" width="12.28515625" customWidth="1"/>
    <col min="12213" max="12215" width="13.5703125" customWidth="1"/>
    <col min="12216" max="12217" width="12.28515625" customWidth="1"/>
    <col min="12218" max="12220" width="13.5703125" customWidth="1"/>
    <col min="12221" max="12222" width="12.28515625" customWidth="1"/>
    <col min="12223" max="12225" width="13.5703125" customWidth="1"/>
    <col min="12226" max="12227" width="12.28515625" customWidth="1"/>
    <col min="12228" max="12230" width="13.5703125" customWidth="1"/>
    <col min="12231" max="12231" width="14.42578125" bestFit="1" customWidth="1"/>
    <col min="12232" max="12232" width="12.28515625" customWidth="1"/>
    <col min="12233" max="12235" width="13.5703125" customWidth="1"/>
    <col min="12236" max="12236" width="14.42578125" bestFit="1" customWidth="1"/>
    <col min="12237" max="12237" width="12.28515625" customWidth="1"/>
    <col min="12238" max="12238" width="10.28515625" customWidth="1"/>
    <col min="12239" max="12240" width="13.5703125" customWidth="1"/>
    <col min="12241" max="12242" width="12.28515625" customWidth="1"/>
    <col min="12243" max="12245" width="13.5703125" customWidth="1"/>
    <col min="12246" max="12246" width="14.42578125" bestFit="1" customWidth="1"/>
    <col min="12247" max="12247" width="12.28515625" customWidth="1"/>
    <col min="12248" max="12250" width="13.5703125" customWidth="1"/>
    <col min="12251" max="12251" width="12.42578125" bestFit="1" customWidth="1"/>
    <col min="12252" max="12252" width="12.28515625" customWidth="1"/>
    <col min="12253" max="12253" width="11.28515625" customWidth="1"/>
    <col min="12254" max="12255" width="13.5703125" customWidth="1"/>
    <col min="12256" max="12256" width="13.5703125" bestFit="1" customWidth="1"/>
    <col min="12257" max="12257" width="12.28515625" customWidth="1"/>
    <col min="12258" max="12258" width="9.140625" customWidth="1"/>
    <col min="12259" max="12260" width="13.5703125" customWidth="1"/>
    <col min="12261" max="12261" width="13.5703125" bestFit="1" customWidth="1"/>
    <col min="12262" max="12262" width="12.28515625" customWidth="1"/>
    <col min="12263" max="12263" width="6.7109375" customWidth="1"/>
    <col min="12264" max="12265" width="13.5703125" customWidth="1"/>
    <col min="12266" max="12266" width="13.5703125" bestFit="1" customWidth="1"/>
    <col min="12267" max="12267" width="12.28515625" customWidth="1"/>
    <col min="12268" max="12270" width="13.5703125" customWidth="1"/>
    <col min="12271" max="12272" width="12.28515625" customWidth="1"/>
    <col min="12273" max="12275" width="13.5703125" customWidth="1"/>
    <col min="12276" max="12277" width="12.28515625" customWidth="1"/>
    <col min="12278" max="12280" width="13.5703125" customWidth="1"/>
    <col min="12281" max="12282" width="12.28515625" customWidth="1"/>
    <col min="12283" max="12285" width="13.5703125" customWidth="1"/>
    <col min="12286" max="12286" width="12.42578125" bestFit="1" customWidth="1"/>
    <col min="12287" max="12287" width="12.28515625" customWidth="1"/>
    <col min="12288" max="12288" width="11.28515625" customWidth="1"/>
    <col min="12289" max="12290" width="13.5703125" customWidth="1"/>
    <col min="12291" max="12291" width="13.5703125" bestFit="1" customWidth="1"/>
    <col min="12292" max="12292" width="12.28515625" customWidth="1"/>
    <col min="12293" max="12293" width="9.140625" customWidth="1"/>
    <col min="12294" max="12295" width="13.5703125" customWidth="1"/>
    <col min="12296" max="12296" width="14.42578125" bestFit="1" customWidth="1"/>
    <col min="12297" max="12456" width="12.28515625" customWidth="1"/>
    <col min="12457" max="12457" width="12.85546875" customWidth="1"/>
    <col min="12458" max="12458" width="12.28515625" customWidth="1"/>
    <col min="12459" max="12459" width="11.42578125" customWidth="1"/>
    <col min="12460" max="12460" width="11.7109375" customWidth="1"/>
    <col min="12461" max="12468" width="12.28515625" customWidth="1"/>
    <col min="12469" max="12471" width="13.5703125" customWidth="1"/>
    <col min="12472" max="12473" width="12.28515625" customWidth="1"/>
    <col min="12474" max="12476" width="13.5703125" customWidth="1"/>
    <col min="12477" max="12478" width="12.28515625" customWidth="1"/>
    <col min="12479" max="12481" width="13.5703125" customWidth="1"/>
    <col min="12482" max="12483" width="12.28515625" customWidth="1"/>
    <col min="12484" max="12486" width="13.5703125" customWidth="1"/>
    <col min="12487" max="12487" width="14.42578125" bestFit="1" customWidth="1"/>
    <col min="12488" max="12488" width="12.28515625" customWidth="1"/>
    <col min="12489" max="12491" width="13.5703125" customWidth="1"/>
    <col min="12492" max="12492" width="14.42578125" bestFit="1" customWidth="1"/>
    <col min="12493" max="12493" width="12.28515625" customWidth="1"/>
    <col min="12494" max="12494" width="10.28515625" customWidth="1"/>
    <col min="12495" max="12496" width="13.5703125" customWidth="1"/>
    <col min="12497" max="12498" width="12.28515625" customWidth="1"/>
    <col min="12499" max="12501" width="13.5703125" customWidth="1"/>
    <col min="12502" max="12502" width="14.42578125" bestFit="1" customWidth="1"/>
    <col min="12503" max="12503" width="12.28515625" customWidth="1"/>
    <col min="12504" max="12506" width="13.5703125" customWidth="1"/>
    <col min="12507" max="12507" width="12.42578125" bestFit="1" customWidth="1"/>
    <col min="12508" max="12508" width="12.28515625" customWidth="1"/>
    <col min="12509" max="12509" width="11.28515625" customWidth="1"/>
    <col min="12510" max="12511" width="13.5703125" customWidth="1"/>
    <col min="12512" max="12512" width="13.5703125" bestFit="1" customWidth="1"/>
    <col min="12513" max="12513" width="12.28515625" customWidth="1"/>
    <col min="12514" max="12514" width="9.140625" customWidth="1"/>
    <col min="12515" max="12516" width="13.5703125" customWidth="1"/>
    <col min="12517" max="12517" width="13.5703125" bestFit="1" customWidth="1"/>
    <col min="12518" max="12518" width="12.28515625" customWidth="1"/>
    <col min="12519" max="12519" width="6.7109375" customWidth="1"/>
    <col min="12520" max="12521" width="13.5703125" customWidth="1"/>
    <col min="12522" max="12522" width="13.5703125" bestFit="1" customWidth="1"/>
    <col min="12523" max="12523" width="12.28515625" customWidth="1"/>
    <col min="12524" max="12526" width="13.5703125" customWidth="1"/>
    <col min="12527" max="12528" width="12.28515625" customWidth="1"/>
    <col min="12529" max="12531" width="13.5703125" customWidth="1"/>
    <col min="12532" max="12533" width="12.28515625" customWidth="1"/>
    <col min="12534" max="12536" width="13.5703125" customWidth="1"/>
    <col min="12537" max="12538" width="12.28515625" customWidth="1"/>
    <col min="12539" max="12541" width="13.5703125" customWidth="1"/>
    <col min="12542" max="12542" width="12.42578125" bestFit="1" customWidth="1"/>
    <col min="12543" max="12543" width="12.28515625" customWidth="1"/>
    <col min="12544" max="12544" width="11.28515625" customWidth="1"/>
    <col min="12545" max="12546" width="13.5703125" customWidth="1"/>
    <col min="12547" max="12547" width="13.5703125" bestFit="1" customWidth="1"/>
    <col min="12548" max="12548" width="12.28515625" customWidth="1"/>
    <col min="12549" max="12549" width="9.140625" customWidth="1"/>
    <col min="12550" max="12551" width="13.5703125" customWidth="1"/>
    <col min="12552" max="12552" width="14.42578125" bestFit="1" customWidth="1"/>
    <col min="12553" max="12712" width="12.28515625" customWidth="1"/>
    <col min="12713" max="12713" width="12.85546875" customWidth="1"/>
    <col min="12714" max="12714" width="12.28515625" customWidth="1"/>
    <col min="12715" max="12715" width="11.42578125" customWidth="1"/>
    <col min="12716" max="12716" width="11.7109375" customWidth="1"/>
    <col min="12717" max="12724" width="12.28515625" customWidth="1"/>
    <col min="12725" max="12727" width="13.5703125" customWidth="1"/>
    <col min="12728" max="12729" width="12.28515625" customWidth="1"/>
    <col min="12730" max="12732" width="13.5703125" customWidth="1"/>
    <col min="12733" max="12734" width="12.28515625" customWidth="1"/>
    <col min="12735" max="12737" width="13.5703125" customWidth="1"/>
    <col min="12738" max="12739" width="12.28515625" customWidth="1"/>
    <col min="12740" max="12742" width="13.5703125" customWidth="1"/>
    <col min="12743" max="12743" width="14.42578125" bestFit="1" customWidth="1"/>
    <col min="12744" max="12744" width="12.28515625" customWidth="1"/>
    <col min="12745" max="12747" width="13.5703125" customWidth="1"/>
    <col min="12748" max="12748" width="14.42578125" bestFit="1" customWidth="1"/>
    <col min="12749" max="12749" width="12.28515625" customWidth="1"/>
    <col min="12750" max="12750" width="10.28515625" customWidth="1"/>
    <col min="12751" max="12752" width="13.5703125" customWidth="1"/>
    <col min="12753" max="12754" width="12.28515625" customWidth="1"/>
    <col min="12755" max="12757" width="13.5703125" customWidth="1"/>
    <col min="12758" max="12758" width="14.42578125" bestFit="1" customWidth="1"/>
    <col min="12759" max="12759" width="12.28515625" customWidth="1"/>
    <col min="12760" max="12762" width="13.5703125" customWidth="1"/>
    <col min="12763" max="12763" width="12.42578125" bestFit="1" customWidth="1"/>
    <col min="12764" max="12764" width="12.28515625" customWidth="1"/>
    <col min="12765" max="12765" width="11.28515625" customWidth="1"/>
    <col min="12766" max="12767" width="13.5703125" customWidth="1"/>
    <col min="12768" max="12768" width="13.5703125" bestFit="1" customWidth="1"/>
    <col min="12769" max="12769" width="12.28515625" customWidth="1"/>
    <col min="12770" max="12770" width="9.140625" customWidth="1"/>
    <col min="12771" max="12772" width="13.5703125" customWidth="1"/>
    <col min="12773" max="12773" width="13.5703125" bestFit="1" customWidth="1"/>
    <col min="12774" max="12774" width="12.28515625" customWidth="1"/>
    <col min="12775" max="12775" width="6.7109375" customWidth="1"/>
    <col min="12776" max="12777" width="13.5703125" customWidth="1"/>
    <col min="12778" max="12778" width="13.5703125" bestFit="1" customWidth="1"/>
    <col min="12779" max="12779" width="12.28515625" customWidth="1"/>
    <col min="12780" max="12782" width="13.5703125" customWidth="1"/>
    <col min="12783" max="12784" width="12.28515625" customWidth="1"/>
    <col min="12785" max="12787" width="13.5703125" customWidth="1"/>
    <col min="12788" max="12789" width="12.28515625" customWidth="1"/>
    <col min="12790" max="12792" width="13.5703125" customWidth="1"/>
    <col min="12793" max="12794" width="12.28515625" customWidth="1"/>
    <col min="12795" max="12797" width="13.5703125" customWidth="1"/>
    <col min="12798" max="12798" width="12.42578125" bestFit="1" customWidth="1"/>
    <col min="12799" max="12799" width="12.28515625" customWidth="1"/>
    <col min="12800" max="12800" width="11.28515625" customWidth="1"/>
    <col min="12801" max="12802" width="13.5703125" customWidth="1"/>
    <col min="12803" max="12803" width="13.5703125" bestFit="1" customWidth="1"/>
    <col min="12804" max="12804" width="12.28515625" customWidth="1"/>
    <col min="12805" max="12805" width="9.140625" customWidth="1"/>
    <col min="12806" max="12807" width="13.5703125" customWidth="1"/>
    <col min="12808" max="12808" width="14.42578125" bestFit="1" customWidth="1"/>
    <col min="12809" max="12968" width="12.28515625" customWidth="1"/>
    <col min="12969" max="12969" width="12.85546875" customWidth="1"/>
    <col min="12970" max="12970" width="12.28515625" customWidth="1"/>
    <col min="12971" max="12971" width="11.42578125" customWidth="1"/>
    <col min="12972" max="12972" width="11.7109375" customWidth="1"/>
    <col min="12973" max="12980" width="12.28515625" customWidth="1"/>
    <col min="12981" max="12983" width="13.5703125" customWidth="1"/>
    <col min="12984" max="12985" width="12.28515625" customWidth="1"/>
    <col min="12986" max="12988" width="13.5703125" customWidth="1"/>
    <col min="12989" max="12990" width="12.28515625" customWidth="1"/>
    <col min="12991" max="12993" width="13.5703125" customWidth="1"/>
    <col min="12994" max="12995" width="12.28515625" customWidth="1"/>
    <col min="12996" max="12998" width="13.5703125" customWidth="1"/>
    <col min="12999" max="12999" width="14.42578125" bestFit="1" customWidth="1"/>
    <col min="13000" max="13000" width="12.28515625" customWidth="1"/>
    <col min="13001" max="13003" width="13.5703125" customWidth="1"/>
    <col min="13004" max="13004" width="14.42578125" bestFit="1" customWidth="1"/>
    <col min="13005" max="13005" width="12.28515625" customWidth="1"/>
    <col min="13006" max="13006" width="10.28515625" customWidth="1"/>
    <col min="13007" max="13008" width="13.5703125" customWidth="1"/>
    <col min="13009" max="13010" width="12.28515625" customWidth="1"/>
    <col min="13011" max="13013" width="13.5703125" customWidth="1"/>
    <col min="13014" max="13014" width="14.42578125" bestFit="1" customWidth="1"/>
    <col min="13015" max="13015" width="12.28515625" customWidth="1"/>
    <col min="13016" max="13018" width="13.5703125" customWidth="1"/>
    <col min="13019" max="13019" width="12.42578125" bestFit="1" customWidth="1"/>
    <col min="13020" max="13020" width="12.28515625" customWidth="1"/>
    <col min="13021" max="13021" width="11.28515625" customWidth="1"/>
    <col min="13022" max="13023" width="13.5703125" customWidth="1"/>
    <col min="13024" max="13024" width="13.5703125" bestFit="1" customWidth="1"/>
    <col min="13025" max="13025" width="12.28515625" customWidth="1"/>
    <col min="13026" max="13026" width="9.140625" customWidth="1"/>
    <col min="13027" max="13028" width="13.5703125" customWidth="1"/>
    <col min="13029" max="13029" width="13.5703125" bestFit="1" customWidth="1"/>
    <col min="13030" max="13030" width="12.28515625" customWidth="1"/>
    <col min="13031" max="13031" width="6.7109375" customWidth="1"/>
    <col min="13032" max="13033" width="13.5703125" customWidth="1"/>
    <col min="13034" max="13034" width="13.5703125" bestFit="1" customWidth="1"/>
    <col min="13035" max="13035" width="12.28515625" customWidth="1"/>
    <col min="13036" max="13038" width="13.5703125" customWidth="1"/>
    <col min="13039" max="13040" width="12.28515625" customWidth="1"/>
    <col min="13041" max="13043" width="13.5703125" customWidth="1"/>
    <col min="13044" max="13045" width="12.28515625" customWidth="1"/>
    <col min="13046" max="13048" width="13.5703125" customWidth="1"/>
    <col min="13049" max="13050" width="12.28515625" customWidth="1"/>
    <col min="13051" max="13053" width="13.5703125" customWidth="1"/>
    <col min="13054" max="13054" width="12.42578125" bestFit="1" customWidth="1"/>
    <col min="13055" max="13055" width="12.28515625" customWidth="1"/>
    <col min="13056" max="13056" width="11.28515625" customWidth="1"/>
    <col min="13057" max="13058" width="13.5703125" customWidth="1"/>
    <col min="13059" max="13059" width="13.5703125" bestFit="1" customWidth="1"/>
    <col min="13060" max="13060" width="12.28515625" customWidth="1"/>
    <col min="13061" max="13061" width="9.140625" customWidth="1"/>
    <col min="13062" max="13063" width="13.5703125" customWidth="1"/>
    <col min="13064" max="13064" width="14.42578125" bestFit="1" customWidth="1"/>
    <col min="13065" max="13224" width="12.28515625" customWidth="1"/>
    <col min="13225" max="13225" width="12.85546875" customWidth="1"/>
    <col min="13226" max="13226" width="12.28515625" customWidth="1"/>
    <col min="13227" max="13227" width="11.42578125" customWidth="1"/>
    <col min="13228" max="13228" width="11.7109375" customWidth="1"/>
    <col min="13229" max="13236" width="12.28515625" customWidth="1"/>
    <col min="13237" max="13239" width="13.5703125" customWidth="1"/>
    <col min="13240" max="13241" width="12.28515625" customWidth="1"/>
    <col min="13242" max="13244" width="13.5703125" customWidth="1"/>
    <col min="13245" max="13246" width="12.28515625" customWidth="1"/>
    <col min="13247" max="13249" width="13.5703125" customWidth="1"/>
    <col min="13250" max="13251" width="12.28515625" customWidth="1"/>
    <col min="13252" max="13254" width="13.5703125" customWidth="1"/>
    <col min="13255" max="13255" width="14.42578125" bestFit="1" customWidth="1"/>
    <col min="13256" max="13256" width="12.28515625" customWidth="1"/>
    <col min="13257" max="13259" width="13.5703125" customWidth="1"/>
    <col min="13260" max="13260" width="14.42578125" bestFit="1" customWidth="1"/>
    <col min="13261" max="13261" width="12.28515625" customWidth="1"/>
    <col min="13262" max="13262" width="10.28515625" customWidth="1"/>
    <col min="13263" max="13264" width="13.5703125" customWidth="1"/>
    <col min="13265" max="13266" width="12.28515625" customWidth="1"/>
    <col min="13267" max="13269" width="13.5703125" customWidth="1"/>
    <col min="13270" max="13270" width="14.42578125" bestFit="1" customWidth="1"/>
    <col min="13271" max="13271" width="12.28515625" customWidth="1"/>
    <col min="13272" max="13274" width="13.5703125" customWidth="1"/>
    <col min="13275" max="13275" width="12.42578125" bestFit="1" customWidth="1"/>
    <col min="13276" max="13276" width="12.28515625" customWidth="1"/>
    <col min="13277" max="13277" width="11.28515625" customWidth="1"/>
    <col min="13278" max="13279" width="13.5703125" customWidth="1"/>
    <col min="13280" max="13280" width="13.5703125" bestFit="1" customWidth="1"/>
    <col min="13281" max="13281" width="12.28515625" customWidth="1"/>
    <col min="13282" max="13282" width="9.140625" customWidth="1"/>
    <col min="13283" max="13284" width="13.5703125" customWidth="1"/>
    <col min="13285" max="13285" width="13.5703125" bestFit="1" customWidth="1"/>
    <col min="13286" max="13286" width="12.28515625" customWidth="1"/>
    <col min="13287" max="13287" width="6.7109375" customWidth="1"/>
    <col min="13288" max="13289" width="13.5703125" customWidth="1"/>
    <col min="13290" max="13290" width="13.5703125" bestFit="1" customWidth="1"/>
    <col min="13291" max="13291" width="12.28515625" customWidth="1"/>
    <col min="13292" max="13294" width="13.5703125" customWidth="1"/>
    <col min="13295" max="13296" width="12.28515625" customWidth="1"/>
    <col min="13297" max="13299" width="13.5703125" customWidth="1"/>
    <col min="13300" max="13301" width="12.28515625" customWidth="1"/>
    <col min="13302" max="13304" width="13.5703125" customWidth="1"/>
    <col min="13305" max="13306" width="12.28515625" customWidth="1"/>
    <col min="13307" max="13309" width="13.5703125" customWidth="1"/>
    <col min="13310" max="13310" width="12.42578125" bestFit="1" customWidth="1"/>
    <col min="13311" max="13311" width="12.28515625" customWidth="1"/>
    <col min="13312" max="13312" width="11.28515625" customWidth="1"/>
    <col min="13313" max="13314" width="13.5703125" customWidth="1"/>
    <col min="13315" max="13315" width="13.5703125" bestFit="1" customWidth="1"/>
    <col min="13316" max="13316" width="12.28515625" customWidth="1"/>
    <col min="13317" max="13317" width="9.140625" customWidth="1"/>
    <col min="13318" max="13319" width="13.5703125" customWidth="1"/>
    <col min="13320" max="13320" width="14.42578125" bestFit="1" customWidth="1"/>
    <col min="13321" max="13480" width="12.28515625" customWidth="1"/>
    <col min="13481" max="13481" width="12.85546875" customWidth="1"/>
    <col min="13482" max="13482" width="12.28515625" customWidth="1"/>
    <col min="13483" max="13483" width="11.42578125" customWidth="1"/>
    <col min="13484" max="13484" width="11.7109375" customWidth="1"/>
    <col min="13485" max="13492" width="12.28515625" customWidth="1"/>
    <col min="13493" max="13495" width="13.5703125" customWidth="1"/>
    <col min="13496" max="13497" width="12.28515625" customWidth="1"/>
    <col min="13498" max="13500" width="13.5703125" customWidth="1"/>
    <col min="13501" max="13502" width="12.28515625" customWidth="1"/>
    <col min="13503" max="13505" width="13.5703125" customWidth="1"/>
    <col min="13506" max="13507" width="12.28515625" customWidth="1"/>
    <col min="13508" max="13510" width="13.5703125" customWidth="1"/>
    <col min="13511" max="13511" width="14.42578125" bestFit="1" customWidth="1"/>
    <col min="13512" max="13512" width="12.28515625" customWidth="1"/>
    <col min="13513" max="13515" width="13.5703125" customWidth="1"/>
    <col min="13516" max="13516" width="14.42578125" bestFit="1" customWidth="1"/>
    <col min="13517" max="13517" width="12.28515625" customWidth="1"/>
    <col min="13518" max="13518" width="10.28515625" customWidth="1"/>
    <col min="13519" max="13520" width="13.5703125" customWidth="1"/>
    <col min="13521" max="13522" width="12.28515625" customWidth="1"/>
    <col min="13523" max="13525" width="13.5703125" customWidth="1"/>
    <col min="13526" max="13526" width="14.42578125" bestFit="1" customWidth="1"/>
    <col min="13527" max="13527" width="12.28515625" customWidth="1"/>
    <col min="13528" max="13530" width="13.5703125" customWidth="1"/>
    <col min="13531" max="13531" width="12.42578125" bestFit="1" customWidth="1"/>
    <col min="13532" max="13532" width="12.28515625" customWidth="1"/>
    <col min="13533" max="13533" width="11.28515625" customWidth="1"/>
    <col min="13534" max="13535" width="13.5703125" customWidth="1"/>
    <col min="13536" max="13536" width="13.5703125" bestFit="1" customWidth="1"/>
    <col min="13537" max="13537" width="12.28515625" customWidth="1"/>
    <col min="13538" max="13538" width="9.140625" customWidth="1"/>
    <col min="13539" max="13540" width="13.5703125" customWidth="1"/>
    <col min="13541" max="13541" width="13.5703125" bestFit="1" customWidth="1"/>
    <col min="13542" max="13542" width="12.28515625" customWidth="1"/>
    <col min="13543" max="13543" width="6.7109375" customWidth="1"/>
    <col min="13544" max="13545" width="13.5703125" customWidth="1"/>
    <col min="13546" max="13546" width="13.5703125" bestFit="1" customWidth="1"/>
    <col min="13547" max="13547" width="12.28515625" customWidth="1"/>
    <col min="13548" max="13550" width="13.5703125" customWidth="1"/>
    <col min="13551" max="13552" width="12.28515625" customWidth="1"/>
    <col min="13553" max="13555" width="13.5703125" customWidth="1"/>
    <col min="13556" max="13557" width="12.28515625" customWidth="1"/>
    <col min="13558" max="13560" width="13.5703125" customWidth="1"/>
    <col min="13561" max="13562" width="12.28515625" customWidth="1"/>
    <col min="13563" max="13565" width="13.5703125" customWidth="1"/>
    <col min="13566" max="13566" width="12.42578125" bestFit="1" customWidth="1"/>
    <col min="13567" max="13567" width="12.28515625" customWidth="1"/>
    <col min="13568" max="13568" width="11.28515625" customWidth="1"/>
    <col min="13569" max="13570" width="13.5703125" customWidth="1"/>
    <col min="13571" max="13571" width="13.5703125" bestFit="1" customWidth="1"/>
    <col min="13572" max="13572" width="12.28515625" customWidth="1"/>
    <col min="13573" max="13573" width="9.140625" customWidth="1"/>
    <col min="13574" max="13575" width="13.5703125" customWidth="1"/>
    <col min="13576" max="13576" width="14.42578125" bestFit="1" customWidth="1"/>
    <col min="13577" max="13736" width="12.28515625" customWidth="1"/>
    <col min="13737" max="13737" width="12.85546875" customWidth="1"/>
    <col min="13738" max="13738" width="12.28515625" customWidth="1"/>
    <col min="13739" max="13739" width="11.42578125" customWidth="1"/>
    <col min="13740" max="13740" width="11.7109375" customWidth="1"/>
    <col min="13741" max="13748" width="12.28515625" customWidth="1"/>
    <col min="13749" max="13751" width="13.5703125" customWidth="1"/>
    <col min="13752" max="13753" width="12.28515625" customWidth="1"/>
    <col min="13754" max="13756" width="13.5703125" customWidth="1"/>
    <col min="13757" max="13758" width="12.28515625" customWidth="1"/>
    <col min="13759" max="13761" width="13.5703125" customWidth="1"/>
    <col min="13762" max="13763" width="12.28515625" customWidth="1"/>
    <col min="13764" max="13766" width="13.5703125" customWidth="1"/>
    <col min="13767" max="13767" width="14.42578125" bestFit="1" customWidth="1"/>
    <col min="13768" max="13768" width="12.28515625" customWidth="1"/>
    <col min="13769" max="13771" width="13.5703125" customWidth="1"/>
    <col min="13772" max="13772" width="14.42578125" bestFit="1" customWidth="1"/>
    <col min="13773" max="13773" width="12.28515625" customWidth="1"/>
    <col min="13774" max="13774" width="10.28515625" customWidth="1"/>
    <col min="13775" max="13776" width="13.5703125" customWidth="1"/>
    <col min="13777" max="13778" width="12.28515625" customWidth="1"/>
    <col min="13779" max="13781" width="13.5703125" customWidth="1"/>
    <col min="13782" max="13782" width="14.42578125" bestFit="1" customWidth="1"/>
    <col min="13783" max="13783" width="12.28515625" customWidth="1"/>
    <col min="13784" max="13786" width="13.5703125" customWidth="1"/>
    <col min="13787" max="13787" width="12.42578125" bestFit="1" customWidth="1"/>
    <col min="13788" max="13788" width="12.28515625" customWidth="1"/>
    <col min="13789" max="13789" width="11.28515625" customWidth="1"/>
    <col min="13790" max="13791" width="13.5703125" customWidth="1"/>
    <col min="13792" max="13792" width="13.5703125" bestFit="1" customWidth="1"/>
    <col min="13793" max="13793" width="12.28515625" customWidth="1"/>
    <col min="13794" max="13794" width="9.140625" customWidth="1"/>
    <col min="13795" max="13796" width="13.5703125" customWidth="1"/>
    <col min="13797" max="13797" width="13.5703125" bestFit="1" customWidth="1"/>
    <col min="13798" max="13798" width="12.28515625" customWidth="1"/>
    <col min="13799" max="13799" width="6.7109375" customWidth="1"/>
    <col min="13800" max="13801" width="13.5703125" customWidth="1"/>
    <col min="13802" max="13802" width="13.5703125" bestFit="1" customWidth="1"/>
    <col min="13803" max="13803" width="12.28515625" customWidth="1"/>
    <col min="13804" max="13806" width="13.5703125" customWidth="1"/>
    <col min="13807" max="13808" width="12.28515625" customWidth="1"/>
    <col min="13809" max="13811" width="13.5703125" customWidth="1"/>
    <col min="13812" max="13813" width="12.28515625" customWidth="1"/>
    <col min="13814" max="13816" width="13.5703125" customWidth="1"/>
    <col min="13817" max="13818" width="12.28515625" customWidth="1"/>
    <col min="13819" max="13821" width="13.5703125" customWidth="1"/>
    <col min="13822" max="13822" width="12.42578125" bestFit="1" customWidth="1"/>
    <col min="13823" max="13823" width="12.28515625" customWidth="1"/>
    <col min="13824" max="13824" width="11.28515625" customWidth="1"/>
    <col min="13825" max="13826" width="13.5703125" customWidth="1"/>
    <col min="13827" max="13827" width="13.5703125" bestFit="1" customWidth="1"/>
    <col min="13828" max="13828" width="12.28515625" customWidth="1"/>
    <col min="13829" max="13829" width="9.140625" customWidth="1"/>
    <col min="13830" max="13831" width="13.5703125" customWidth="1"/>
    <col min="13832" max="13832" width="14.42578125" bestFit="1" customWidth="1"/>
    <col min="13833" max="13992" width="12.28515625" customWidth="1"/>
    <col min="13993" max="13993" width="12.85546875" customWidth="1"/>
    <col min="13994" max="13994" width="12.28515625" customWidth="1"/>
    <col min="13995" max="13995" width="11.42578125" customWidth="1"/>
    <col min="13996" max="13996" width="11.7109375" customWidth="1"/>
    <col min="13997" max="14004" width="12.28515625" customWidth="1"/>
    <col min="14005" max="14007" width="13.5703125" customWidth="1"/>
    <col min="14008" max="14009" width="12.28515625" customWidth="1"/>
    <col min="14010" max="14012" width="13.5703125" customWidth="1"/>
    <col min="14013" max="14014" width="12.28515625" customWidth="1"/>
    <col min="14015" max="14017" width="13.5703125" customWidth="1"/>
    <col min="14018" max="14019" width="12.28515625" customWidth="1"/>
    <col min="14020" max="14022" width="13.5703125" customWidth="1"/>
    <col min="14023" max="14023" width="14.42578125" bestFit="1" customWidth="1"/>
    <col min="14024" max="14024" width="12.28515625" customWidth="1"/>
    <col min="14025" max="14027" width="13.5703125" customWidth="1"/>
    <col min="14028" max="14028" width="14.42578125" bestFit="1" customWidth="1"/>
    <col min="14029" max="14029" width="12.28515625" customWidth="1"/>
    <col min="14030" max="14030" width="10.28515625" customWidth="1"/>
    <col min="14031" max="14032" width="13.5703125" customWidth="1"/>
    <col min="14033" max="14034" width="12.28515625" customWidth="1"/>
    <col min="14035" max="14037" width="13.5703125" customWidth="1"/>
    <col min="14038" max="14038" width="14.42578125" bestFit="1" customWidth="1"/>
    <col min="14039" max="14039" width="12.28515625" customWidth="1"/>
    <col min="14040" max="14042" width="13.5703125" customWidth="1"/>
    <col min="14043" max="14043" width="12.42578125" bestFit="1" customWidth="1"/>
    <col min="14044" max="14044" width="12.28515625" customWidth="1"/>
    <col min="14045" max="14045" width="11.28515625" customWidth="1"/>
    <col min="14046" max="14047" width="13.5703125" customWidth="1"/>
    <col min="14048" max="14048" width="13.5703125" bestFit="1" customWidth="1"/>
    <col min="14049" max="14049" width="12.28515625" customWidth="1"/>
    <col min="14050" max="14050" width="9.140625" customWidth="1"/>
    <col min="14051" max="14052" width="13.5703125" customWidth="1"/>
    <col min="14053" max="14053" width="13.5703125" bestFit="1" customWidth="1"/>
    <col min="14054" max="14054" width="12.28515625" customWidth="1"/>
    <col min="14055" max="14055" width="6.7109375" customWidth="1"/>
    <col min="14056" max="14057" width="13.5703125" customWidth="1"/>
    <col min="14058" max="14058" width="13.5703125" bestFit="1" customWidth="1"/>
    <col min="14059" max="14059" width="12.28515625" customWidth="1"/>
    <col min="14060" max="14062" width="13.5703125" customWidth="1"/>
    <col min="14063" max="14064" width="12.28515625" customWidth="1"/>
    <col min="14065" max="14067" width="13.5703125" customWidth="1"/>
    <col min="14068" max="14069" width="12.28515625" customWidth="1"/>
    <col min="14070" max="14072" width="13.5703125" customWidth="1"/>
    <col min="14073" max="14074" width="12.28515625" customWidth="1"/>
    <col min="14075" max="14077" width="13.5703125" customWidth="1"/>
    <col min="14078" max="14078" width="12.42578125" bestFit="1" customWidth="1"/>
    <col min="14079" max="14079" width="12.28515625" customWidth="1"/>
    <col min="14080" max="14080" width="11.28515625" customWidth="1"/>
    <col min="14081" max="14082" width="13.5703125" customWidth="1"/>
    <col min="14083" max="14083" width="13.5703125" bestFit="1" customWidth="1"/>
    <col min="14084" max="14084" width="12.28515625" customWidth="1"/>
    <col min="14085" max="14085" width="9.140625" customWidth="1"/>
    <col min="14086" max="14087" width="13.5703125" customWidth="1"/>
    <col min="14088" max="14088" width="14.42578125" bestFit="1" customWidth="1"/>
    <col min="14089" max="14248" width="12.28515625" customWidth="1"/>
    <col min="14249" max="14249" width="12.85546875" customWidth="1"/>
    <col min="14250" max="14250" width="12.28515625" customWidth="1"/>
    <col min="14251" max="14251" width="11.42578125" customWidth="1"/>
    <col min="14252" max="14252" width="11.7109375" customWidth="1"/>
    <col min="14253" max="14260" width="12.28515625" customWidth="1"/>
    <col min="14261" max="14263" width="13.5703125" customWidth="1"/>
    <col min="14264" max="14265" width="12.28515625" customWidth="1"/>
    <col min="14266" max="14268" width="13.5703125" customWidth="1"/>
    <col min="14269" max="14270" width="12.28515625" customWidth="1"/>
    <col min="14271" max="14273" width="13.5703125" customWidth="1"/>
    <col min="14274" max="14275" width="12.28515625" customWidth="1"/>
    <col min="14276" max="14278" width="13.5703125" customWidth="1"/>
    <col min="14279" max="14279" width="14.42578125" bestFit="1" customWidth="1"/>
    <col min="14280" max="14280" width="12.28515625" customWidth="1"/>
    <col min="14281" max="14283" width="13.5703125" customWidth="1"/>
    <col min="14284" max="14284" width="14.42578125" bestFit="1" customWidth="1"/>
    <col min="14285" max="14285" width="12.28515625" customWidth="1"/>
    <col min="14286" max="14286" width="10.28515625" customWidth="1"/>
    <col min="14287" max="14288" width="13.5703125" customWidth="1"/>
    <col min="14289" max="14290" width="12.28515625" customWidth="1"/>
    <col min="14291" max="14293" width="13.5703125" customWidth="1"/>
    <col min="14294" max="14294" width="14.42578125" bestFit="1" customWidth="1"/>
    <col min="14295" max="14295" width="12.28515625" customWidth="1"/>
    <col min="14296" max="14298" width="13.5703125" customWidth="1"/>
    <col min="14299" max="14299" width="12.42578125" bestFit="1" customWidth="1"/>
    <col min="14300" max="14300" width="12.28515625" customWidth="1"/>
    <col min="14301" max="14301" width="11.28515625" customWidth="1"/>
    <col min="14302" max="14303" width="13.5703125" customWidth="1"/>
    <col min="14304" max="14304" width="13.5703125" bestFit="1" customWidth="1"/>
    <col min="14305" max="14305" width="12.28515625" customWidth="1"/>
    <col min="14306" max="14306" width="9.140625" customWidth="1"/>
    <col min="14307" max="14308" width="13.5703125" customWidth="1"/>
    <col min="14309" max="14309" width="13.5703125" bestFit="1" customWidth="1"/>
    <col min="14310" max="14310" width="12.28515625" customWidth="1"/>
    <col min="14311" max="14311" width="6.7109375" customWidth="1"/>
    <col min="14312" max="14313" width="13.5703125" customWidth="1"/>
    <col min="14314" max="14314" width="13.5703125" bestFit="1" customWidth="1"/>
    <col min="14315" max="14315" width="12.28515625" customWidth="1"/>
    <col min="14316" max="14318" width="13.5703125" customWidth="1"/>
    <col min="14319" max="14320" width="12.28515625" customWidth="1"/>
    <col min="14321" max="14323" width="13.5703125" customWidth="1"/>
    <col min="14324" max="14325" width="12.28515625" customWidth="1"/>
    <col min="14326" max="14328" width="13.5703125" customWidth="1"/>
    <col min="14329" max="14330" width="12.28515625" customWidth="1"/>
    <col min="14331" max="14333" width="13.5703125" customWidth="1"/>
    <col min="14334" max="14334" width="12.42578125" bestFit="1" customWidth="1"/>
    <col min="14335" max="14335" width="12.28515625" customWidth="1"/>
    <col min="14336" max="14336" width="11.28515625" customWidth="1"/>
    <col min="14337" max="14338" width="13.5703125" customWidth="1"/>
    <col min="14339" max="14339" width="13.5703125" bestFit="1" customWidth="1"/>
    <col min="14340" max="14340" width="12.28515625" customWidth="1"/>
    <col min="14341" max="14341" width="9.140625" customWidth="1"/>
    <col min="14342" max="14343" width="13.5703125" customWidth="1"/>
    <col min="14344" max="14344" width="14.42578125" bestFit="1" customWidth="1"/>
    <col min="14345" max="14504" width="12.28515625" customWidth="1"/>
    <col min="14505" max="14505" width="12.85546875" customWidth="1"/>
    <col min="14506" max="14506" width="12.28515625" customWidth="1"/>
    <col min="14507" max="14507" width="11.42578125" customWidth="1"/>
    <col min="14508" max="14508" width="11.7109375" customWidth="1"/>
    <col min="14509" max="14516" width="12.28515625" customWidth="1"/>
    <col min="14517" max="14519" width="13.5703125" customWidth="1"/>
    <col min="14520" max="14521" width="12.28515625" customWidth="1"/>
    <col min="14522" max="14524" width="13.5703125" customWidth="1"/>
    <col min="14525" max="14526" width="12.28515625" customWidth="1"/>
    <col min="14527" max="14529" width="13.5703125" customWidth="1"/>
    <col min="14530" max="14531" width="12.28515625" customWidth="1"/>
    <col min="14532" max="14534" width="13.5703125" customWidth="1"/>
    <col min="14535" max="14535" width="14.42578125" bestFit="1" customWidth="1"/>
    <col min="14536" max="14536" width="12.28515625" customWidth="1"/>
    <col min="14537" max="14539" width="13.5703125" customWidth="1"/>
    <col min="14540" max="14540" width="14.42578125" bestFit="1" customWidth="1"/>
    <col min="14541" max="14541" width="12.28515625" customWidth="1"/>
    <col min="14542" max="14542" width="10.28515625" customWidth="1"/>
    <col min="14543" max="14544" width="13.5703125" customWidth="1"/>
    <col min="14545" max="14546" width="12.28515625" customWidth="1"/>
    <col min="14547" max="14549" width="13.5703125" customWidth="1"/>
    <col min="14550" max="14550" width="14.42578125" bestFit="1" customWidth="1"/>
    <col min="14551" max="14551" width="12.28515625" customWidth="1"/>
    <col min="14552" max="14554" width="13.5703125" customWidth="1"/>
    <col min="14555" max="14555" width="12.42578125" bestFit="1" customWidth="1"/>
    <col min="14556" max="14556" width="12.28515625" customWidth="1"/>
    <col min="14557" max="14557" width="11.28515625" customWidth="1"/>
    <col min="14558" max="14559" width="13.5703125" customWidth="1"/>
    <col min="14560" max="14560" width="13.5703125" bestFit="1" customWidth="1"/>
    <col min="14561" max="14561" width="12.28515625" customWidth="1"/>
    <col min="14562" max="14562" width="9.140625" customWidth="1"/>
    <col min="14563" max="14564" width="13.5703125" customWidth="1"/>
    <col min="14565" max="14565" width="13.5703125" bestFit="1" customWidth="1"/>
    <col min="14566" max="14566" width="12.28515625" customWidth="1"/>
    <col min="14567" max="14567" width="6.7109375" customWidth="1"/>
    <col min="14568" max="14569" width="13.5703125" customWidth="1"/>
    <col min="14570" max="14570" width="13.5703125" bestFit="1" customWidth="1"/>
    <col min="14571" max="14571" width="12.28515625" customWidth="1"/>
    <col min="14572" max="14574" width="13.5703125" customWidth="1"/>
    <col min="14575" max="14576" width="12.28515625" customWidth="1"/>
    <col min="14577" max="14579" width="13.5703125" customWidth="1"/>
    <col min="14580" max="14581" width="12.28515625" customWidth="1"/>
    <col min="14582" max="14584" width="13.5703125" customWidth="1"/>
    <col min="14585" max="14586" width="12.28515625" customWidth="1"/>
    <col min="14587" max="14589" width="13.5703125" customWidth="1"/>
    <col min="14590" max="14590" width="12.42578125" bestFit="1" customWidth="1"/>
    <col min="14591" max="14591" width="12.28515625" customWidth="1"/>
    <col min="14592" max="14592" width="11.28515625" customWidth="1"/>
    <col min="14593" max="14594" width="13.5703125" customWidth="1"/>
    <col min="14595" max="14595" width="13.5703125" bestFit="1" customWidth="1"/>
    <col min="14596" max="14596" width="12.28515625" customWidth="1"/>
    <col min="14597" max="14597" width="9.140625" customWidth="1"/>
    <col min="14598" max="14599" width="13.5703125" customWidth="1"/>
    <col min="14600" max="14600" width="14.42578125" bestFit="1" customWidth="1"/>
    <col min="14601" max="14760" width="12.28515625" customWidth="1"/>
    <col min="14761" max="14761" width="12.85546875" customWidth="1"/>
    <col min="14762" max="14762" width="12.28515625" customWidth="1"/>
    <col min="14763" max="14763" width="11.42578125" customWidth="1"/>
    <col min="14764" max="14764" width="11.7109375" customWidth="1"/>
    <col min="14765" max="14772" width="12.28515625" customWidth="1"/>
    <col min="14773" max="14775" width="13.5703125" customWidth="1"/>
    <col min="14776" max="14777" width="12.28515625" customWidth="1"/>
    <col min="14778" max="14780" width="13.5703125" customWidth="1"/>
    <col min="14781" max="14782" width="12.28515625" customWidth="1"/>
    <col min="14783" max="14785" width="13.5703125" customWidth="1"/>
    <col min="14786" max="14787" width="12.28515625" customWidth="1"/>
    <col min="14788" max="14790" width="13.5703125" customWidth="1"/>
    <col min="14791" max="14791" width="14.42578125" bestFit="1" customWidth="1"/>
    <col min="14792" max="14792" width="12.28515625" customWidth="1"/>
    <col min="14793" max="14795" width="13.5703125" customWidth="1"/>
    <col min="14796" max="14796" width="14.42578125" bestFit="1" customWidth="1"/>
    <col min="14797" max="14797" width="12.28515625" customWidth="1"/>
    <col min="14798" max="14798" width="10.28515625" customWidth="1"/>
    <col min="14799" max="14800" width="13.5703125" customWidth="1"/>
    <col min="14801" max="14802" width="12.28515625" customWidth="1"/>
    <col min="14803" max="14805" width="13.5703125" customWidth="1"/>
    <col min="14806" max="14806" width="14.42578125" bestFit="1" customWidth="1"/>
    <col min="14807" max="14807" width="12.28515625" customWidth="1"/>
    <col min="14808" max="14810" width="13.5703125" customWidth="1"/>
    <col min="14811" max="14811" width="12.42578125" bestFit="1" customWidth="1"/>
    <col min="14812" max="14812" width="12.28515625" customWidth="1"/>
    <col min="14813" max="14813" width="11.28515625" customWidth="1"/>
    <col min="14814" max="14815" width="13.5703125" customWidth="1"/>
    <col min="14816" max="14816" width="13.5703125" bestFit="1" customWidth="1"/>
    <col min="14817" max="14817" width="12.28515625" customWidth="1"/>
    <col min="14818" max="14818" width="9.140625" customWidth="1"/>
    <col min="14819" max="14820" width="13.5703125" customWidth="1"/>
    <col min="14821" max="14821" width="13.5703125" bestFit="1" customWidth="1"/>
    <col min="14822" max="14822" width="12.28515625" customWidth="1"/>
    <col min="14823" max="14823" width="6.7109375" customWidth="1"/>
    <col min="14824" max="14825" width="13.5703125" customWidth="1"/>
    <col min="14826" max="14826" width="13.5703125" bestFit="1" customWidth="1"/>
    <col min="14827" max="14827" width="12.28515625" customWidth="1"/>
    <col min="14828" max="14830" width="13.5703125" customWidth="1"/>
    <col min="14831" max="14832" width="12.28515625" customWidth="1"/>
    <col min="14833" max="14835" width="13.5703125" customWidth="1"/>
    <col min="14836" max="14837" width="12.28515625" customWidth="1"/>
    <col min="14838" max="14840" width="13.5703125" customWidth="1"/>
    <col min="14841" max="14842" width="12.28515625" customWidth="1"/>
    <col min="14843" max="14845" width="13.5703125" customWidth="1"/>
    <col min="14846" max="14846" width="12.42578125" bestFit="1" customWidth="1"/>
    <col min="14847" max="14847" width="12.28515625" customWidth="1"/>
    <col min="14848" max="14848" width="11.28515625" customWidth="1"/>
    <col min="14849" max="14850" width="13.5703125" customWidth="1"/>
    <col min="14851" max="14851" width="13.5703125" bestFit="1" customWidth="1"/>
    <col min="14852" max="14852" width="12.28515625" customWidth="1"/>
    <col min="14853" max="14853" width="9.140625" customWidth="1"/>
    <col min="14854" max="14855" width="13.5703125" customWidth="1"/>
    <col min="14856" max="14856" width="14.42578125" bestFit="1" customWidth="1"/>
    <col min="14857" max="15016" width="12.28515625" customWidth="1"/>
    <col min="15017" max="15017" width="12.85546875" customWidth="1"/>
    <col min="15018" max="15018" width="12.28515625" customWidth="1"/>
    <col min="15019" max="15019" width="11.42578125" customWidth="1"/>
    <col min="15020" max="15020" width="11.7109375" customWidth="1"/>
    <col min="15021" max="15028" width="12.28515625" customWidth="1"/>
    <col min="15029" max="15031" width="13.5703125" customWidth="1"/>
    <col min="15032" max="15033" width="12.28515625" customWidth="1"/>
    <col min="15034" max="15036" width="13.5703125" customWidth="1"/>
    <col min="15037" max="15038" width="12.28515625" customWidth="1"/>
    <col min="15039" max="15041" width="13.5703125" customWidth="1"/>
    <col min="15042" max="15043" width="12.28515625" customWidth="1"/>
    <col min="15044" max="15046" width="13.5703125" customWidth="1"/>
    <col min="15047" max="15047" width="14.42578125" bestFit="1" customWidth="1"/>
    <col min="15048" max="15048" width="12.28515625" customWidth="1"/>
    <col min="15049" max="15051" width="13.5703125" customWidth="1"/>
    <col min="15052" max="15052" width="14.42578125" bestFit="1" customWidth="1"/>
    <col min="15053" max="15053" width="12.28515625" customWidth="1"/>
    <col min="15054" max="15054" width="10.28515625" customWidth="1"/>
    <col min="15055" max="15056" width="13.5703125" customWidth="1"/>
    <col min="15057" max="15058" width="12.28515625" customWidth="1"/>
    <col min="15059" max="15061" width="13.5703125" customWidth="1"/>
    <col min="15062" max="15062" width="14.42578125" bestFit="1" customWidth="1"/>
    <col min="15063" max="15063" width="12.28515625" customWidth="1"/>
    <col min="15064" max="15066" width="13.5703125" customWidth="1"/>
    <col min="15067" max="15067" width="12.42578125" bestFit="1" customWidth="1"/>
    <col min="15068" max="15068" width="12.28515625" customWidth="1"/>
    <col min="15069" max="15069" width="11.28515625" customWidth="1"/>
    <col min="15070" max="15071" width="13.5703125" customWidth="1"/>
    <col min="15072" max="15072" width="13.5703125" bestFit="1" customWidth="1"/>
    <col min="15073" max="15073" width="12.28515625" customWidth="1"/>
    <col min="15074" max="15074" width="9.140625" customWidth="1"/>
    <col min="15075" max="15076" width="13.5703125" customWidth="1"/>
    <col min="15077" max="15077" width="13.5703125" bestFit="1" customWidth="1"/>
    <col min="15078" max="15078" width="12.28515625" customWidth="1"/>
    <col min="15079" max="15079" width="6.7109375" customWidth="1"/>
    <col min="15080" max="15081" width="13.5703125" customWidth="1"/>
    <col min="15082" max="15082" width="13.5703125" bestFit="1" customWidth="1"/>
    <col min="15083" max="15083" width="12.28515625" customWidth="1"/>
    <col min="15084" max="15086" width="13.5703125" customWidth="1"/>
    <col min="15087" max="15088" width="12.28515625" customWidth="1"/>
    <col min="15089" max="15091" width="13.5703125" customWidth="1"/>
    <col min="15092" max="15093" width="12.28515625" customWidth="1"/>
    <col min="15094" max="15096" width="13.5703125" customWidth="1"/>
    <col min="15097" max="15098" width="12.28515625" customWidth="1"/>
    <col min="15099" max="15101" width="13.5703125" customWidth="1"/>
    <col min="15102" max="15102" width="12.42578125" bestFit="1" customWidth="1"/>
    <col min="15103" max="15103" width="12.28515625" customWidth="1"/>
    <col min="15104" max="15104" width="11.28515625" customWidth="1"/>
    <col min="15105" max="15106" width="13.5703125" customWidth="1"/>
    <col min="15107" max="15107" width="13.5703125" bestFit="1" customWidth="1"/>
    <col min="15108" max="15108" width="12.28515625" customWidth="1"/>
    <col min="15109" max="15109" width="9.140625" customWidth="1"/>
    <col min="15110" max="15111" width="13.5703125" customWidth="1"/>
    <col min="15112" max="15112" width="14.42578125" bestFit="1" customWidth="1"/>
    <col min="15113" max="15272" width="12.28515625" customWidth="1"/>
    <col min="15273" max="15273" width="12.85546875" customWidth="1"/>
    <col min="15274" max="15274" width="12.28515625" customWidth="1"/>
    <col min="15275" max="15275" width="11.42578125" customWidth="1"/>
    <col min="15276" max="15276" width="11.7109375" customWidth="1"/>
    <col min="15277" max="15284" width="12.28515625" customWidth="1"/>
    <col min="15285" max="15287" width="13.5703125" customWidth="1"/>
    <col min="15288" max="15289" width="12.28515625" customWidth="1"/>
    <col min="15290" max="15292" width="13.5703125" customWidth="1"/>
    <col min="15293" max="15294" width="12.28515625" customWidth="1"/>
    <col min="15295" max="15297" width="13.5703125" customWidth="1"/>
    <col min="15298" max="15299" width="12.28515625" customWidth="1"/>
    <col min="15300" max="15302" width="13.5703125" customWidth="1"/>
    <col min="15303" max="15303" width="14.42578125" bestFit="1" customWidth="1"/>
    <col min="15304" max="15304" width="12.28515625" customWidth="1"/>
    <col min="15305" max="15307" width="13.5703125" customWidth="1"/>
    <col min="15308" max="15308" width="14.42578125" bestFit="1" customWidth="1"/>
    <col min="15309" max="15309" width="12.28515625" customWidth="1"/>
    <col min="15310" max="15310" width="10.28515625" customWidth="1"/>
    <col min="15311" max="15312" width="13.5703125" customWidth="1"/>
    <col min="15313" max="15314" width="12.28515625" customWidth="1"/>
    <col min="15315" max="15317" width="13.5703125" customWidth="1"/>
    <col min="15318" max="15318" width="14.42578125" bestFit="1" customWidth="1"/>
    <col min="15319" max="15319" width="12.28515625" customWidth="1"/>
    <col min="15320" max="15322" width="13.5703125" customWidth="1"/>
    <col min="15323" max="15323" width="12.42578125" bestFit="1" customWidth="1"/>
    <col min="15324" max="15324" width="12.28515625" customWidth="1"/>
    <col min="15325" max="15325" width="11.28515625" customWidth="1"/>
    <col min="15326" max="15327" width="13.5703125" customWidth="1"/>
    <col min="15328" max="15328" width="13.5703125" bestFit="1" customWidth="1"/>
    <col min="15329" max="15329" width="12.28515625" customWidth="1"/>
    <col min="15330" max="15330" width="9.140625" customWidth="1"/>
    <col min="15331" max="15332" width="13.5703125" customWidth="1"/>
    <col min="15333" max="15333" width="13.5703125" bestFit="1" customWidth="1"/>
    <col min="15334" max="15334" width="12.28515625" customWidth="1"/>
    <col min="15335" max="15335" width="6.7109375" customWidth="1"/>
    <col min="15336" max="15337" width="13.5703125" customWidth="1"/>
    <col min="15338" max="15338" width="13.5703125" bestFit="1" customWidth="1"/>
    <col min="15339" max="15339" width="12.28515625" customWidth="1"/>
    <col min="15340" max="15342" width="13.5703125" customWidth="1"/>
    <col min="15343" max="15344" width="12.28515625" customWidth="1"/>
    <col min="15345" max="15347" width="13.5703125" customWidth="1"/>
    <col min="15348" max="15349" width="12.28515625" customWidth="1"/>
    <col min="15350" max="15352" width="13.5703125" customWidth="1"/>
    <col min="15353" max="15354" width="12.28515625" customWidth="1"/>
    <col min="15355" max="15357" width="13.5703125" customWidth="1"/>
    <col min="15358" max="15358" width="12.42578125" bestFit="1" customWidth="1"/>
    <col min="15359" max="15359" width="12.28515625" customWidth="1"/>
    <col min="15360" max="15360" width="11.28515625" customWidth="1"/>
    <col min="15361" max="15362" width="13.5703125" customWidth="1"/>
    <col min="15363" max="15363" width="13.5703125" bestFit="1" customWidth="1"/>
    <col min="15364" max="15364" width="12.28515625" customWidth="1"/>
    <col min="15365" max="15365" width="9.140625" customWidth="1"/>
    <col min="15366" max="15367" width="13.5703125" customWidth="1"/>
    <col min="15368" max="15368" width="14.42578125" bestFit="1" customWidth="1"/>
    <col min="15369" max="15528" width="12.28515625" customWidth="1"/>
    <col min="15529" max="15529" width="12.85546875" customWidth="1"/>
    <col min="15530" max="15530" width="12.28515625" customWidth="1"/>
    <col min="15531" max="15531" width="11.42578125" customWidth="1"/>
    <col min="15532" max="15532" width="11.7109375" customWidth="1"/>
    <col min="15533" max="15540" width="12.28515625" customWidth="1"/>
    <col min="15541" max="15543" width="13.5703125" customWidth="1"/>
    <col min="15544" max="15545" width="12.28515625" customWidth="1"/>
    <col min="15546" max="15548" width="13.5703125" customWidth="1"/>
    <col min="15549" max="15550" width="12.28515625" customWidth="1"/>
    <col min="15551" max="15553" width="13.5703125" customWidth="1"/>
    <col min="15554" max="15555" width="12.28515625" customWidth="1"/>
    <col min="15556" max="15558" width="13.5703125" customWidth="1"/>
    <col min="15559" max="15559" width="14.42578125" bestFit="1" customWidth="1"/>
    <col min="15560" max="15560" width="12.28515625" customWidth="1"/>
    <col min="15561" max="15563" width="13.5703125" customWidth="1"/>
    <col min="15564" max="15564" width="14.42578125" bestFit="1" customWidth="1"/>
    <col min="15565" max="15565" width="12.28515625" customWidth="1"/>
    <col min="15566" max="15566" width="10.28515625" customWidth="1"/>
    <col min="15567" max="15568" width="13.5703125" customWidth="1"/>
    <col min="15569" max="15570" width="12.28515625" customWidth="1"/>
    <col min="15571" max="15573" width="13.5703125" customWidth="1"/>
    <col min="15574" max="15574" width="14.42578125" bestFit="1" customWidth="1"/>
    <col min="15575" max="15575" width="12.28515625" customWidth="1"/>
    <col min="15576" max="15578" width="13.5703125" customWidth="1"/>
    <col min="15579" max="15579" width="12.42578125" bestFit="1" customWidth="1"/>
    <col min="15580" max="15580" width="12.28515625" customWidth="1"/>
    <col min="15581" max="15581" width="11.28515625" customWidth="1"/>
    <col min="15582" max="15583" width="13.5703125" customWidth="1"/>
    <col min="15584" max="15584" width="13.5703125" bestFit="1" customWidth="1"/>
    <col min="15585" max="15585" width="12.28515625" customWidth="1"/>
    <col min="15586" max="15586" width="9.140625" customWidth="1"/>
    <col min="15587" max="15588" width="13.5703125" customWidth="1"/>
    <col min="15589" max="15589" width="13.5703125" bestFit="1" customWidth="1"/>
    <col min="15590" max="15590" width="12.28515625" customWidth="1"/>
    <col min="15591" max="15591" width="6.7109375" customWidth="1"/>
    <col min="15592" max="15593" width="13.5703125" customWidth="1"/>
    <col min="15594" max="15594" width="13.5703125" bestFit="1" customWidth="1"/>
    <col min="15595" max="15595" width="12.28515625" customWidth="1"/>
    <col min="15596" max="15598" width="13.5703125" customWidth="1"/>
    <col min="15599" max="15600" width="12.28515625" customWidth="1"/>
    <col min="15601" max="15603" width="13.5703125" customWidth="1"/>
    <col min="15604" max="15605" width="12.28515625" customWidth="1"/>
    <col min="15606" max="15608" width="13.5703125" customWidth="1"/>
    <col min="15609" max="15610" width="12.28515625" customWidth="1"/>
    <col min="15611" max="15613" width="13.5703125" customWidth="1"/>
    <col min="15614" max="15614" width="12.42578125" bestFit="1" customWidth="1"/>
    <col min="15615" max="15615" width="12.28515625" customWidth="1"/>
    <col min="15616" max="15616" width="11.28515625" customWidth="1"/>
    <col min="15617" max="15618" width="13.5703125" customWidth="1"/>
    <col min="15619" max="15619" width="13.5703125" bestFit="1" customWidth="1"/>
    <col min="15620" max="15620" width="12.28515625" customWidth="1"/>
    <col min="15621" max="15621" width="9.140625" customWidth="1"/>
    <col min="15622" max="15623" width="13.5703125" customWidth="1"/>
    <col min="15624" max="15624" width="14.42578125" bestFit="1" customWidth="1"/>
    <col min="15625" max="15784" width="12.28515625" customWidth="1"/>
    <col min="15785" max="15785" width="12.85546875" customWidth="1"/>
    <col min="15786" max="15786" width="12.28515625" customWidth="1"/>
    <col min="15787" max="15787" width="11.42578125" customWidth="1"/>
    <col min="15788" max="15788" width="11.7109375" customWidth="1"/>
    <col min="15789" max="15796" width="12.28515625" customWidth="1"/>
    <col min="15797" max="15799" width="13.5703125" customWidth="1"/>
    <col min="15800" max="15801" width="12.28515625" customWidth="1"/>
    <col min="15802" max="15804" width="13.5703125" customWidth="1"/>
    <col min="15805" max="15806" width="12.28515625" customWidth="1"/>
    <col min="15807" max="15809" width="13.5703125" customWidth="1"/>
    <col min="15810" max="15811" width="12.28515625" customWidth="1"/>
    <col min="15812" max="15814" width="13.5703125" customWidth="1"/>
    <col min="15815" max="15815" width="14.42578125" bestFit="1" customWidth="1"/>
    <col min="15816" max="15816" width="12.28515625" customWidth="1"/>
    <col min="15817" max="15819" width="13.5703125" customWidth="1"/>
    <col min="15820" max="15820" width="14.42578125" bestFit="1" customWidth="1"/>
    <col min="15821" max="15821" width="12.28515625" customWidth="1"/>
    <col min="15822" max="15822" width="10.28515625" customWidth="1"/>
    <col min="15823" max="15824" width="13.5703125" customWidth="1"/>
    <col min="15825" max="15826" width="12.28515625" customWidth="1"/>
    <col min="15827" max="15829" width="13.5703125" customWidth="1"/>
    <col min="15830" max="15830" width="14.42578125" bestFit="1" customWidth="1"/>
    <col min="15831" max="15831" width="12.28515625" customWidth="1"/>
    <col min="15832" max="15834" width="13.5703125" customWidth="1"/>
    <col min="15835" max="15835" width="12.42578125" bestFit="1" customWidth="1"/>
    <col min="15836" max="15836" width="12.28515625" customWidth="1"/>
    <col min="15837" max="15837" width="11.28515625" customWidth="1"/>
    <col min="15838" max="15839" width="13.5703125" customWidth="1"/>
    <col min="15840" max="15840" width="13.5703125" bestFit="1" customWidth="1"/>
    <col min="15841" max="15841" width="12.28515625" customWidth="1"/>
    <col min="15842" max="15842" width="9.140625" customWidth="1"/>
    <col min="15843" max="15844" width="13.5703125" customWidth="1"/>
    <col min="15845" max="15845" width="13.5703125" bestFit="1" customWidth="1"/>
    <col min="15846" max="15846" width="12.28515625" customWidth="1"/>
    <col min="15847" max="15847" width="6.7109375" customWidth="1"/>
    <col min="15848" max="15849" width="13.5703125" customWidth="1"/>
    <col min="15850" max="15850" width="13.5703125" bestFit="1" customWidth="1"/>
    <col min="15851" max="15851" width="12.28515625" customWidth="1"/>
    <col min="15852" max="15854" width="13.5703125" customWidth="1"/>
    <col min="15855" max="15856" width="12.28515625" customWidth="1"/>
    <col min="15857" max="15859" width="13.5703125" customWidth="1"/>
    <col min="15860" max="15861" width="12.28515625" customWidth="1"/>
    <col min="15862" max="15864" width="13.5703125" customWidth="1"/>
    <col min="15865" max="15866" width="12.28515625" customWidth="1"/>
    <col min="15867" max="15869" width="13.5703125" customWidth="1"/>
    <col min="15870" max="15870" width="12.42578125" bestFit="1" customWidth="1"/>
    <col min="15871" max="15871" width="12.28515625" customWidth="1"/>
    <col min="15872" max="15872" width="11.28515625" customWidth="1"/>
    <col min="15873" max="15874" width="13.5703125" customWidth="1"/>
    <col min="15875" max="15875" width="13.5703125" bestFit="1" customWidth="1"/>
    <col min="15876" max="15876" width="12.28515625" customWidth="1"/>
    <col min="15877" max="15877" width="9.140625" customWidth="1"/>
    <col min="15878" max="15879" width="13.5703125" customWidth="1"/>
    <col min="15880" max="15880" width="14.42578125" bestFit="1" customWidth="1"/>
    <col min="15881" max="16040" width="12.28515625" customWidth="1"/>
    <col min="16041" max="16041" width="12.85546875" customWidth="1"/>
    <col min="16042" max="16042" width="12.28515625" customWidth="1"/>
    <col min="16043" max="16043" width="11.42578125" customWidth="1"/>
    <col min="16044" max="16044" width="11.7109375" customWidth="1"/>
    <col min="16045" max="16052" width="12.28515625" customWidth="1"/>
    <col min="16053" max="16055" width="13.5703125" customWidth="1"/>
    <col min="16056" max="16057" width="12.28515625" customWidth="1"/>
    <col min="16058" max="16060" width="13.5703125" customWidth="1"/>
    <col min="16061" max="16062" width="12.28515625" customWidth="1"/>
    <col min="16063" max="16065" width="13.5703125" customWidth="1"/>
    <col min="16066" max="16067" width="12.28515625" customWidth="1"/>
    <col min="16068" max="16070" width="13.5703125" customWidth="1"/>
    <col min="16071" max="16071" width="14.42578125" bestFit="1" customWidth="1"/>
    <col min="16072" max="16072" width="12.28515625" customWidth="1"/>
    <col min="16073" max="16075" width="13.5703125" customWidth="1"/>
    <col min="16076" max="16076" width="14.42578125" bestFit="1" customWidth="1"/>
    <col min="16077" max="16077" width="12.28515625" customWidth="1"/>
    <col min="16078" max="16078" width="10.28515625" customWidth="1"/>
    <col min="16079" max="16080" width="13.5703125" customWidth="1"/>
    <col min="16081" max="16082" width="12.28515625" customWidth="1"/>
    <col min="16083" max="16085" width="13.5703125" customWidth="1"/>
    <col min="16086" max="16086" width="14.42578125" bestFit="1" customWidth="1"/>
    <col min="16087" max="16087" width="12.28515625" customWidth="1"/>
    <col min="16088" max="16090" width="13.5703125" customWidth="1"/>
    <col min="16091" max="16091" width="12.42578125" bestFit="1" customWidth="1"/>
    <col min="16092" max="16092" width="12.28515625" customWidth="1"/>
    <col min="16093" max="16093" width="11.28515625" customWidth="1"/>
    <col min="16094" max="16095" width="13.5703125" customWidth="1"/>
    <col min="16096" max="16096" width="13.5703125" bestFit="1" customWidth="1"/>
    <col min="16097" max="16097" width="12.28515625" customWidth="1"/>
    <col min="16098" max="16098" width="9.140625" customWidth="1"/>
    <col min="16099" max="16100" width="13.5703125" customWidth="1"/>
    <col min="16101" max="16101" width="13.5703125" bestFit="1" customWidth="1"/>
    <col min="16102" max="16102" width="12.28515625" customWidth="1"/>
    <col min="16103" max="16103" width="6.7109375" customWidth="1"/>
    <col min="16104" max="16105" width="13.5703125" customWidth="1"/>
    <col min="16106" max="16106" width="13.5703125" bestFit="1" customWidth="1"/>
    <col min="16107" max="16107" width="12.28515625" customWidth="1"/>
    <col min="16108" max="16110" width="13.5703125" customWidth="1"/>
    <col min="16111" max="16112" width="12.28515625" customWidth="1"/>
    <col min="16113" max="16115" width="13.5703125" customWidth="1"/>
    <col min="16116" max="16117" width="12.28515625" customWidth="1"/>
    <col min="16118" max="16120" width="13.5703125" customWidth="1"/>
    <col min="16121" max="16122" width="12.28515625" customWidth="1"/>
    <col min="16123" max="16125" width="13.5703125" customWidth="1"/>
    <col min="16126" max="16126" width="12.42578125" bestFit="1" customWidth="1"/>
    <col min="16127" max="16127" width="12.28515625" customWidth="1"/>
    <col min="16128" max="16128" width="11.28515625" customWidth="1"/>
    <col min="16129" max="16130" width="13.5703125" customWidth="1"/>
    <col min="16131" max="16131" width="13.5703125" bestFit="1" customWidth="1"/>
    <col min="16132" max="16132" width="12.28515625" customWidth="1"/>
    <col min="16133" max="16133" width="9.140625" customWidth="1"/>
    <col min="16134" max="16135" width="13.5703125" customWidth="1"/>
    <col min="16136" max="16136" width="14.42578125" bestFit="1" customWidth="1"/>
    <col min="16137" max="16384" width="12.28515625" customWidth="1"/>
  </cols>
  <sheetData>
    <row r="1" spans="1:7" s="30" customFormat="1" ht="18">
      <c r="A1" s="3" t="s">
        <v>570</v>
      </c>
      <c r="B1" s="2"/>
      <c r="C1" s="2"/>
      <c r="D1" s="2"/>
      <c r="E1" s="2"/>
      <c r="F1" s="2"/>
    </row>
    <row r="2" spans="1:7" s="30" customFormat="1" ht="12.75">
      <c r="A2" s="2"/>
      <c r="B2" s="2"/>
      <c r="C2" s="2"/>
      <c r="D2" s="2"/>
      <c r="E2" s="2"/>
      <c r="F2" s="2"/>
    </row>
    <row r="3" spans="1:7" s="30" customFormat="1" ht="12.75">
      <c r="A3" s="2"/>
      <c r="B3" s="2"/>
      <c r="C3" s="2"/>
      <c r="D3" s="2"/>
      <c r="E3" s="2"/>
      <c r="F3" s="2"/>
    </row>
    <row r="4" spans="1:7" s="30" customFormat="1" ht="12.75"/>
    <row r="5" spans="1:7" s="27" customFormat="1" ht="12.75">
      <c r="A5" s="30"/>
      <c r="B5" s="30"/>
      <c r="C5" s="30"/>
      <c r="D5" s="30"/>
      <c r="E5" s="30"/>
      <c r="F5" s="30"/>
      <c r="G5" s="30"/>
    </row>
    <row r="6" spans="1:7" s="30" customFormat="1" ht="12.75">
      <c r="A6" s="157" t="s">
        <v>26</v>
      </c>
      <c r="B6" s="155" t="s">
        <v>104</v>
      </c>
      <c r="C6" s="157" t="s">
        <v>26</v>
      </c>
      <c r="D6" s="157" t="s">
        <v>26</v>
      </c>
      <c r="E6" s="157" t="s">
        <v>26</v>
      </c>
      <c r="F6" s="157" t="s">
        <v>26</v>
      </c>
    </row>
    <row r="7" spans="1:7" s="30" customFormat="1" ht="12.75"/>
    <row r="8" spans="1:7" s="30" customFormat="1" ht="12.75">
      <c r="A8" s="156" t="s">
        <v>124</v>
      </c>
      <c r="B8" s="156" t="s">
        <v>196</v>
      </c>
    </row>
    <row r="9" spans="1:7" s="30" customFormat="1" ht="15">
      <c r="A9" s="177">
        <f>Ear_L_Deg</f>
        <v>264.97000229851483</v>
      </c>
      <c r="B9" s="177">
        <f>Ear_R_AU</f>
        <v>1.0158699707851773</v>
      </c>
    </row>
    <row r="10" spans="1:7" s="16" customFormat="1" ht="12.75">
      <c r="A10" s="30"/>
      <c r="B10" s="30"/>
      <c r="C10" s="30"/>
      <c r="D10" s="30"/>
      <c r="E10" s="30"/>
      <c r="F10" s="30"/>
      <c r="G10" s="30"/>
    </row>
    <row r="11" spans="1:7" s="30" customFormat="1" ht="12.75"/>
    <row r="12" spans="1:7" s="30" customFormat="1" ht="12.75"/>
    <row r="13" spans="1:7" s="30" customFormat="1" ht="12.75">
      <c r="A13" s="157" t="s">
        <v>26</v>
      </c>
      <c r="B13" s="155" t="s">
        <v>127</v>
      </c>
      <c r="C13" s="157" t="s">
        <v>26</v>
      </c>
      <c r="D13" s="157" t="s">
        <v>26</v>
      </c>
      <c r="E13" s="157" t="s">
        <v>26</v>
      </c>
      <c r="F13" s="157" t="s">
        <v>26</v>
      </c>
    </row>
    <row r="14" spans="1:7" s="30" customFormat="1" ht="12.75"/>
    <row r="15" spans="1:7" s="30" customFormat="1" ht="12.75">
      <c r="A15" s="30" t="s">
        <v>128</v>
      </c>
      <c r="B15" s="30" t="s">
        <v>129</v>
      </c>
      <c r="C15" s="30" t="s">
        <v>130</v>
      </c>
    </row>
    <row r="16" spans="1:7" s="30" customFormat="1" ht="12.75">
      <c r="A16" s="30">
        <f>RADIANS(B16)</f>
        <v>7.7661916127158195</v>
      </c>
      <c r="B16" s="30">
        <f>A9+180</f>
        <v>444.97000229851483</v>
      </c>
      <c r="C16" s="30">
        <f xml:space="preserve"> 959.63 / B9 / 60</f>
        <v>15.74397688020202</v>
      </c>
    </row>
    <row r="17" spans="1:7" s="30" customFormat="1" ht="12.75"/>
    <row r="18" spans="1:7" s="30" customFormat="1" ht="12.75">
      <c r="A18" s="157" t="s">
        <v>26</v>
      </c>
      <c r="B18" s="155" t="s">
        <v>80</v>
      </c>
      <c r="C18" s="157" t="s">
        <v>26</v>
      </c>
      <c r="D18" s="157" t="s">
        <v>26</v>
      </c>
      <c r="E18" s="157" t="s">
        <v>26</v>
      </c>
      <c r="F18" s="157" t="s">
        <v>26</v>
      </c>
    </row>
    <row r="19" spans="1:7" s="30" customFormat="1" ht="12.75"/>
    <row r="20" spans="1:7" s="30" customFormat="1" ht="12.75">
      <c r="A20" s="18" t="s">
        <v>131</v>
      </c>
      <c r="B20" s="18" t="s">
        <v>132</v>
      </c>
    </row>
    <row r="21" spans="1:7" s="30" customFormat="1" ht="12.75">
      <c r="A21" s="30">
        <f xml:space="preserve"> 0.0000993650849745 * ( e * COS( e - A16 )  -  1 )</f>
        <v>-9.9191878365319884E-5</v>
      </c>
      <c r="B21" s="30">
        <v>0</v>
      </c>
    </row>
    <row r="22" spans="1:7" s="30" customFormat="1" ht="12.75"/>
    <row r="23" spans="1:7" s="30" customFormat="1" ht="12.75">
      <c r="A23" s="155" t="s">
        <v>81</v>
      </c>
      <c r="B23" s="155" t="s">
        <v>83</v>
      </c>
      <c r="C23" s="155" t="s">
        <v>26</v>
      </c>
      <c r="D23" s="155" t="s">
        <v>26</v>
      </c>
      <c r="E23" s="155" t="s">
        <v>26</v>
      </c>
      <c r="F23" s="155" t="s">
        <v>26</v>
      </c>
      <c r="G23" s="16"/>
    </row>
    <row r="24" spans="1:7" s="30" customFormat="1" ht="12.75"/>
    <row r="25" spans="1:7" s="30" customFormat="1" ht="12.75">
      <c r="A25" s="30" t="s">
        <v>133</v>
      </c>
      <c r="B25" s="30" t="s">
        <v>134</v>
      </c>
    </row>
    <row r="26" spans="1:7" s="30" customFormat="1" ht="12.75">
      <c r="A26" s="30">
        <f>A16+A21+Δ_Psi</f>
        <v>7.7661583519064639</v>
      </c>
      <c r="B26" s="35">
        <v>0</v>
      </c>
    </row>
    <row r="27" spans="1:7" s="30" customFormat="1" ht="12.75"/>
    <row r="28" spans="1:7" s="30" customFormat="1" ht="12.75">
      <c r="A28" s="155" t="s">
        <v>26</v>
      </c>
      <c r="B28" s="155" t="s">
        <v>135</v>
      </c>
      <c r="C28" s="155" t="s">
        <v>136</v>
      </c>
      <c r="D28" s="155" t="s">
        <v>26</v>
      </c>
      <c r="E28" s="155" t="s">
        <v>26</v>
      </c>
      <c r="F28" s="155" t="s">
        <v>26</v>
      </c>
      <c r="G28" s="16"/>
    </row>
    <row r="29" spans="1:7" s="30" customFormat="1" ht="12.75"/>
    <row r="30" spans="1:7" s="30" customFormat="1" ht="12.75">
      <c r="A30" s="30" t="s">
        <v>137</v>
      </c>
      <c r="B30" s="30" t="s">
        <v>138</v>
      </c>
      <c r="C30" s="30" t="s">
        <v>0</v>
      </c>
    </row>
    <row r="31" spans="1:7" s="30" customFormat="1" ht="15">
      <c r="A31" s="30">
        <f>DEGREES( ATAN2( COS(A26),SIN(A26)*COS(Eps) ) )</f>
        <v>84.518213193880982</v>
      </c>
      <c r="B31" s="177">
        <f>DEGREES( ASIN( SIN(Eps)*SIN(A26) ) )</f>
        <v>23.342630016628245</v>
      </c>
      <c r="C31" s="30">
        <f>GAST-A32</f>
        <v>-56.297956190319923</v>
      </c>
    </row>
    <row r="32" spans="1:7" s="30" customFormat="1" ht="15">
      <c r="A32" s="30">
        <f>A31 - INT( A31 / 360 ) * 360</f>
        <v>84.518213193880982</v>
      </c>
      <c r="B32" s="16" t="str">
        <f>"=Dec!"</f>
        <v>=Dec!</v>
      </c>
      <c r="C32" s="177">
        <f>C31 - INT( C31 / 360 ) * 360</f>
        <v>303.70204380968005</v>
      </c>
    </row>
    <row r="33" spans="1:7" s="30" customFormat="1" ht="12.75"/>
    <row r="34" spans="1:7" s="30" customFormat="1" ht="12.75">
      <c r="A34" s="155" t="s">
        <v>26</v>
      </c>
      <c r="B34" s="155" t="s">
        <v>103</v>
      </c>
      <c r="C34" s="155" t="s">
        <v>26</v>
      </c>
      <c r="D34" s="155" t="s">
        <v>26</v>
      </c>
      <c r="E34" s="155" t="s">
        <v>26</v>
      </c>
      <c r="F34" s="155" t="s">
        <v>26</v>
      </c>
      <c r="G34" s="16"/>
    </row>
    <row r="35" spans="1:7" s="30" customFormat="1" ht="12.75"/>
    <row r="36" spans="1:7" s="30" customFormat="1" ht="12.75">
      <c r="A36" s="30" t="s">
        <v>76</v>
      </c>
      <c r="B36" s="30" t="s">
        <v>139</v>
      </c>
      <c r="C36" s="30" t="s">
        <v>140</v>
      </c>
      <c r="D36" s="30" t="s">
        <v>141</v>
      </c>
      <c r="E36" s="30" t="s">
        <v>142</v>
      </c>
      <c r="F36" s="18" t="s">
        <v>536</v>
      </c>
    </row>
    <row r="37" spans="1:7" s="30" customFormat="1" ht="12.75">
      <c r="A37" s="30">
        <f>280.4664567  +  Tau * ( 360007.6982779 + Tau * ( 0.03032028 + Tau * (1/49931 - Tau * (1/15300 - Tau/2000000 ) ) ) )</f>
        <v>-1715.6225031375479</v>
      </c>
      <c r="B37" s="30">
        <f>A37 - INT( A37 / 360 ) * 360</f>
        <v>84.377496862452062</v>
      </c>
      <c r="C37" s="30">
        <f xml:space="preserve"> B37  -  0.0057183  -  A32  +  d_Psi * COS( Eps )</f>
        <v>-0.14296875160171429</v>
      </c>
      <c r="D37" s="30">
        <f>4*C37</f>
        <v>-0.57187500640685718</v>
      </c>
      <c r="E37" s="30">
        <f>IF(ABS(D37)&lt;ABS(D38),D37,D38)</f>
        <v>-0.57187500640685718</v>
      </c>
    </row>
    <row r="38" spans="1:7" s="156" customFormat="1" ht="12.75">
      <c r="A38" s="30"/>
      <c r="B38" s="30">
        <f>B37 - 360</f>
        <v>-275.62250313754794</v>
      </c>
      <c r="C38" s="30">
        <f xml:space="preserve"> B38  -  0.0057183  -  A32  +  d_Psi * COS( Eps )</f>
        <v>-360.1429687516017</v>
      </c>
      <c r="D38" s="158">
        <f>4*C38</f>
        <v>-1440.5718750064068</v>
      </c>
      <c r="E38" s="30">
        <f>TRUNC(E37)</f>
        <v>0</v>
      </c>
      <c r="F38" s="39">
        <f>ROUND(60*ABS(E37-E38),0)</f>
        <v>34</v>
      </c>
      <c r="G38" s="30"/>
    </row>
  </sheetData>
  <sheetProtection sheet="1" objects="1" scenarios="1"/>
  <customSheetViews>
    <customSheetView guid="{CF7DD578-E3A2-43CE-B6A7-FBD754B1EE99}" scale="115">
      <pageMargins left="0.7" right="0.7" top="0.75" bottom="0.75" header="0.3" footer="0.3"/>
      <pageSetup paperSize="9" orientation="portrait" horizontalDpi="0" verticalDpi="0" r:id="rId1"/>
    </customSheetView>
  </customSheetViews>
  <pageMargins left="0.7" right="0.7" top="0.75" bottom="0.75" header="0.3" footer="0.3"/>
  <pageSetup paperSize="9" orientation="portrait" horizontalDpi="0" verticalDpi="0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60"/>
  <sheetViews>
    <sheetView workbookViewId="0">
      <selection activeCell="E41" sqref="E41"/>
    </sheetView>
  </sheetViews>
  <sheetFormatPr defaultColWidth="12.5703125" defaultRowHeight="12.6" customHeight="1"/>
  <cols>
    <col min="1" max="1" width="12.85546875" customWidth="1"/>
    <col min="2" max="2" width="12.28515625" customWidth="1"/>
    <col min="3" max="3" width="11.5703125" customWidth="1"/>
    <col min="4" max="4" width="11.7109375" customWidth="1"/>
    <col min="5" max="6" width="12.28515625" customWidth="1"/>
    <col min="7" max="12" width="12.5703125" customWidth="1"/>
    <col min="13" max="13" width="2.28515625" customWidth="1"/>
    <col min="14" max="16" width="3.140625" customWidth="1"/>
    <col min="17" max="17" width="9.140625" customWidth="1"/>
    <col min="18" max="18" width="11" customWidth="1"/>
    <col min="19" max="22" width="12.5703125" customWidth="1"/>
    <col min="23" max="23" width="2.28515625" customWidth="1"/>
    <col min="24" max="26" width="3.140625" customWidth="1"/>
    <col min="27" max="27" width="9.140625" customWidth="1"/>
    <col min="257" max="257" width="12.85546875" customWidth="1"/>
    <col min="258" max="258" width="12.28515625" customWidth="1"/>
    <col min="259" max="259" width="11.5703125" customWidth="1"/>
    <col min="260" max="260" width="11.7109375" customWidth="1"/>
    <col min="261" max="262" width="12.28515625" customWidth="1"/>
    <col min="263" max="268" width="12.5703125" customWidth="1"/>
    <col min="269" max="269" width="2.28515625" customWidth="1"/>
    <col min="270" max="272" width="3.140625" customWidth="1"/>
    <col min="273" max="273" width="9.140625" customWidth="1"/>
    <col min="274" max="274" width="11" customWidth="1"/>
    <col min="275" max="278" width="12.5703125" customWidth="1"/>
    <col min="279" max="279" width="2.28515625" customWidth="1"/>
    <col min="280" max="282" width="3.140625" customWidth="1"/>
    <col min="283" max="283" width="9.140625" customWidth="1"/>
    <col min="513" max="513" width="12.85546875" customWidth="1"/>
    <col min="514" max="514" width="12.28515625" customWidth="1"/>
    <col min="515" max="515" width="11.5703125" customWidth="1"/>
    <col min="516" max="516" width="11.7109375" customWidth="1"/>
    <col min="517" max="518" width="12.28515625" customWidth="1"/>
    <col min="519" max="524" width="12.5703125" customWidth="1"/>
    <col min="525" max="525" width="2.28515625" customWidth="1"/>
    <col min="526" max="528" width="3.140625" customWidth="1"/>
    <col min="529" max="529" width="9.140625" customWidth="1"/>
    <col min="530" max="530" width="11" customWidth="1"/>
    <col min="531" max="534" width="12.5703125" customWidth="1"/>
    <col min="535" max="535" width="2.28515625" customWidth="1"/>
    <col min="536" max="538" width="3.140625" customWidth="1"/>
    <col min="539" max="539" width="9.140625" customWidth="1"/>
    <col min="769" max="769" width="12.85546875" customWidth="1"/>
    <col min="770" max="770" width="12.28515625" customWidth="1"/>
    <col min="771" max="771" width="11.5703125" customWidth="1"/>
    <col min="772" max="772" width="11.7109375" customWidth="1"/>
    <col min="773" max="774" width="12.28515625" customWidth="1"/>
    <col min="775" max="780" width="12.5703125" customWidth="1"/>
    <col min="781" max="781" width="2.28515625" customWidth="1"/>
    <col min="782" max="784" width="3.140625" customWidth="1"/>
    <col min="785" max="785" width="9.140625" customWidth="1"/>
    <col min="786" max="786" width="11" customWidth="1"/>
    <col min="787" max="790" width="12.5703125" customWidth="1"/>
    <col min="791" max="791" width="2.28515625" customWidth="1"/>
    <col min="792" max="794" width="3.140625" customWidth="1"/>
    <col min="795" max="795" width="9.140625" customWidth="1"/>
    <col min="1025" max="1025" width="12.85546875" customWidth="1"/>
    <col min="1026" max="1026" width="12.28515625" customWidth="1"/>
    <col min="1027" max="1027" width="11.5703125" customWidth="1"/>
    <col min="1028" max="1028" width="11.7109375" customWidth="1"/>
    <col min="1029" max="1030" width="12.28515625" customWidth="1"/>
    <col min="1031" max="1036" width="12.5703125" customWidth="1"/>
    <col min="1037" max="1037" width="2.28515625" customWidth="1"/>
    <col min="1038" max="1040" width="3.140625" customWidth="1"/>
    <col min="1041" max="1041" width="9.140625" customWidth="1"/>
    <col min="1042" max="1042" width="11" customWidth="1"/>
    <col min="1043" max="1046" width="12.5703125" customWidth="1"/>
    <col min="1047" max="1047" width="2.28515625" customWidth="1"/>
    <col min="1048" max="1050" width="3.140625" customWidth="1"/>
    <col min="1051" max="1051" width="9.140625" customWidth="1"/>
    <col min="1281" max="1281" width="12.85546875" customWidth="1"/>
    <col min="1282" max="1282" width="12.28515625" customWidth="1"/>
    <col min="1283" max="1283" width="11.5703125" customWidth="1"/>
    <col min="1284" max="1284" width="11.7109375" customWidth="1"/>
    <col min="1285" max="1286" width="12.28515625" customWidth="1"/>
    <col min="1287" max="1292" width="12.5703125" customWidth="1"/>
    <col min="1293" max="1293" width="2.28515625" customWidth="1"/>
    <col min="1294" max="1296" width="3.140625" customWidth="1"/>
    <col min="1297" max="1297" width="9.140625" customWidth="1"/>
    <col min="1298" max="1298" width="11" customWidth="1"/>
    <col min="1299" max="1302" width="12.5703125" customWidth="1"/>
    <col min="1303" max="1303" width="2.28515625" customWidth="1"/>
    <col min="1304" max="1306" width="3.140625" customWidth="1"/>
    <col min="1307" max="1307" width="9.140625" customWidth="1"/>
    <col min="1537" max="1537" width="12.85546875" customWidth="1"/>
    <col min="1538" max="1538" width="12.28515625" customWidth="1"/>
    <col min="1539" max="1539" width="11.5703125" customWidth="1"/>
    <col min="1540" max="1540" width="11.7109375" customWidth="1"/>
    <col min="1541" max="1542" width="12.28515625" customWidth="1"/>
    <col min="1543" max="1548" width="12.5703125" customWidth="1"/>
    <col min="1549" max="1549" width="2.28515625" customWidth="1"/>
    <col min="1550" max="1552" width="3.140625" customWidth="1"/>
    <col min="1553" max="1553" width="9.140625" customWidth="1"/>
    <col min="1554" max="1554" width="11" customWidth="1"/>
    <col min="1555" max="1558" width="12.5703125" customWidth="1"/>
    <col min="1559" max="1559" width="2.28515625" customWidth="1"/>
    <col min="1560" max="1562" width="3.140625" customWidth="1"/>
    <col min="1563" max="1563" width="9.140625" customWidth="1"/>
    <col min="1793" max="1793" width="12.85546875" customWidth="1"/>
    <col min="1794" max="1794" width="12.28515625" customWidth="1"/>
    <col min="1795" max="1795" width="11.5703125" customWidth="1"/>
    <col min="1796" max="1796" width="11.7109375" customWidth="1"/>
    <col min="1797" max="1798" width="12.28515625" customWidth="1"/>
    <col min="1799" max="1804" width="12.5703125" customWidth="1"/>
    <col min="1805" max="1805" width="2.28515625" customWidth="1"/>
    <col min="1806" max="1808" width="3.140625" customWidth="1"/>
    <col min="1809" max="1809" width="9.140625" customWidth="1"/>
    <col min="1810" max="1810" width="11" customWidth="1"/>
    <col min="1811" max="1814" width="12.5703125" customWidth="1"/>
    <col min="1815" max="1815" width="2.28515625" customWidth="1"/>
    <col min="1816" max="1818" width="3.140625" customWidth="1"/>
    <col min="1819" max="1819" width="9.140625" customWidth="1"/>
    <col min="2049" max="2049" width="12.85546875" customWidth="1"/>
    <col min="2050" max="2050" width="12.28515625" customWidth="1"/>
    <col min="2051" max="2051" width="11.5703125" customWidth="1"/>
    <col min="2052" max="2052" width="11.7109375" customWidth="1"/>
    <col min="2053" max="2054" width="12.28515625" customWidth="1"/>
    <col min="2055" max="2060" width="12.5703125" customWidth="1"/>
    <col min="2061" max="2061" width="2.28515625" customWidth="1"/>
    <col min="2062" max="2064" width="3.140625" customWidth="1"/>
    <col min="2065" max="2065" width="9.140625" customWidth="1"/>
    <col min="2066" max="2066" width="11" customWidth="1"/>
    <col min="2067" max="2070" width="12.5703125" customWidth="1"/>
    <col min="2071" max="2071" width="2.28515625" customWidth="1"/>
    <col min="2072" max="2074" width="3.140625" customWidth="1"/>
    <col min="2075" max="2075" width="9.140625" customWidth="1"/>
    <col min="2305" max="2305" width="12.85546875" customWidth="1"/>
    <col min="2306" max="2306" width="12.28515625" customWidth="1"/>
    <col min="2307" max="2307" width="11.5703125" customWidth="1"/>
    <col min="2308" max="2308" width="11.7109375" customWidth="1"/>
    <col min="2309" max="2310" width="12.28515625" customWidth="1"/>
    <col min="2311" max="2316" width="12.5703125" customWidth="1"/>
    <col min="2317" max="2317" width="2.28515625" customWidth="1"/>
    <col min="2318" max="2320" width="3.140625" customWidth="1"/>
    <col min="2321" max="2321" width="9.140625" customWidth="1"/>
    <col min="2322" max="2322" width="11" customWidth="1"/>
    <col min="2323" max="2326" width="12.5703125" customWidth="1"/>
    <col min="2327" max="2327" width="2.28515625" customWidth="1"/>
    <col min="2328" max="2330" width="3.140625" customWidth="1"/>
    <col min="2331" max="2331" width="9.140625" customWidth="1"/>
    <col min="2561" max="2561" width="12.85546875" customWidth="1"/>
    <col min="2562" max="2562" width="12.28515625" customWidth="1"/>
    <col min="2563" max="2563" width="11.5703125" customWidth="1"/>
    <col min="2564" max="2564" width="11.7109375" customWidth="1"/>
    <col min="2565" max="2566" width="12.28515625" customWidth="1"/>
    <col min="2567" max="2572" width="12.5703125" customWidth="1"/>
    <col min="2573" max="2573" width="2.28515625" customWidth="1"/>
    <col min="2574" max="2576" width="3.140625" customWidth="1"/>
    <col min="2577" max="2577" width="9.140625" customWidth="1"/>
    <col min="2578" max="2578" width="11" customWidth="1"/>
    <col min="2579" max="2582" width="12.5703125" customWidth="1"/>
    <col min="2583" max="2583" width="2.28515625" customWidth="1"/>
    <col min="2584" max="2586" width="3.140625" customWidth="1"/>
    <col min="2587" max="2587" width="9.140625" customWidth="1"/>
    <col min="2817" max="2817" width="12.85546875" customWidth="1"/>
    <col min="2818" max="2818" width="12.28515625" customWidth="1"/>
    <col min="2819" max="2819" width="11.5703125" customWidth="1"/>
    <col min="2820" max="2820" width="11.7109375" customWidth="1"/>
    <col min="2821" max="2822" width="12.28515625" customWidth="1"/>
    <col min="2823" max="2828" width="12.5703125" customWidth="1"/>
    <col min="2829" max="2829" width="2.28515625" customWidth="1"/>
    <col min="2830" max="2832" width="3.140625" customWidth="1"/>
    <col min="2833" max="2833" width="9.140625" customWidth="1"/>
    <col min="2834" max="2834" width="11" customWidth="1"/>
    <col min="2835" max="2838" width="12.5703125" customWidth="1"/>
    <col min="2839" max="2839" width="2.28515625" customWidth="1"/>
    <col min="2840" max="2842" width="3.140625" customWidth="1"/>
    <col min="2843" max="2843" width="9.140625" customWidth="1"/>
    <col min="3073" max="3073" width="12.85546875" customWidth="1"/>
    <col min="3074" max="3074" width="12.28515625" customWidth="1"/>
    <col min="3075" max="3075" width="11.5703125" customWidth="1"/>
    <col min="3076" max="3076" width="11.7109375" customWidth="1"/>
    <col min="3077" max="3078" width="12.28515625" customWidth="1"/>
    <col min="3079" max="3084" width="12.5703125" customWidth="1"/>
    <col min="3085" max="3085" width="2.28515625" customWidth="1"/>
    <col min="3086" max="3088" width="3.140625" customWidth="1"/>
    <col min="3089" max="3089" width="9.140625" customWidth="1"/>
    <col min="3090" max="3090" width="11" customWidth="1"/>
    <col min="3091" max="3094" width="12.5703125" customWidth="1"/>
    <col min="3095" max="3095" width="2.28515625" customWidth="1"/>
    <col min="3096" max="3098" width="3.140625" customWidth="1"/>
    <col min="3099" max="3099" width="9.140625" customWidth="1"/>
    <col min="3329" max="3329" width="12.85546875" customWidth="1"/>
    <col min="3330" max="3330" width="12.28515625" customWidth="1"/>
    <col min="3331" max="3331" width="11.5703125" customWidth="1"/>
    <col min="3332" max="3332" width="11.7109375" customWidth="1"/>
    <col min="3333" max="3334" width="12.28515625" customWidth="1"/>
    <col min="3335" max="3340" width="12.5703125" customWidth="1"/>
    <col min="3341" max="3341" width="2.28515625" customWidth="1"/>
    <col min="3342" max="3344" width="3.140625" customWidth="1"/>
    <col min="3345" max="3345" width="9.140625" customWidth="1"/>
    <col min="3346" max="3346" width="11" customWidth="1"/>
    <col min="3347" max="3350" width="12.5703125" customWidth="1"/>
    <col min="3351" max="3351" width="2.28515625" customWidth="1"/>
    <col min="3352" max="3354" width="3.140625" customWidth="1"/>
    <col min="3355" max="3355" width="9.140625" customWidth="1"/>
    <col min="3585" max="3585" width="12.85546875" customWidth="1"/>
    <col min="3586" max="3586" width="12.28515625" customWidth="1"/>
    <col min="3587" max="3587" width="11.5703125" customWidth="1"/>
    <col min="3588" max="3588" width="11.7109375" customWidth="1"/>
    <col min="3589" max="3590" width="12.28515625" customWidth="1"/>
    <col min="3591" max="3596" width="12.5703125" customWidth="1"/>
    <col min="3597" max="3597" width="2.28515625" customWidth="1"/>
    <col min="3598" max="3600" width="3.140625" customWidth="1"/>
    <col min="3601" max="3601" width="9.140625" customWidth="1"/>
    <col min="3602" max="3602" width="11" customWidth="1"/>
    <col min="3603" max="3606" width="12.5703125" customWidth="1"/>
    <col min="3607" max="3607" width="2.28515625" customWidth="1"/>
    <col min="3608" max="3610" width="3.140625" customWidth="1"/>
    <col min="3611" max="3611" width="9.140625" customWidth="1"/>
    <col min="3841" max="3841" width="12.85546875" customWidth="1"/>
    <col min="3842" max="3842" width="12.28515625" customWidth="1"/>
    <col min="3843" max="3843" width="11.5703125" customWidth="1"/>
    <col min="3844" max="3844" width="11.7109375" customWidth="1"/>
    <col min="3845" max="3846" width="12.28515625" customWidth="1"/>
    <col min="3847" max="3852" width="12.5703125" customWidth="1"/>
    <col min="3853" max="3853" width="2.28515625" customWidth="1"/>
    <col min="3854" max="3856" width="3.140625" customWidth="1"/>
    <col min="3857" max="3857" width="9.140625" customWidth="1"/>
    <col min="3858" max="3858" width="11" customWidth="1"/>
    <col min="3859" max="3862" width="12.5703125" customWidth="1"/>
    <col min="3863" max="3863" width="2.28515625" customWidth="1"/>
    <col min="3864" max="3866" width="3.140625" customWidth="1"/>
    <col min="3867" max="3867" width="9.140625" customWidth="1"/>
    <col min="4097" max="4097" width="12.85546875" customWidth="1"/>
    <col min="4098" max="4098" width="12.28515625" customWidth="1"/>
    <col min="4099" max="4099" width="11.5703125" customWidth="1"/>
    <col min="4100" max="4100" width="11.7109375" customWidth="1"/>
    <col min="4101" max="4102" width="12.28515625" customWidth="1"/>
    <col min="4103" max="4108" width="12.5703125" customWidth="1"/>
    <col min="4109" max="4109" width="2.28515625" customWidth="1"/>
    <col min="4110" max="4112" width="3.140625" customWidth="1"/>
    <col min="4113" max="4113" width="9.140625" customWidth="1"/>
    <col min="4114" max="4114" width="11" customWidth="1"/>
    <col min="4115" max="4118" width="12.5703125" customWidth="1"/>
    <col min="4119" max="4119" width="2.28515625" customWidth="1"/>
    <col min="4120" max="4122" width="3.140625" customWidth="1"/>
    <col min="4123" max="4123" width="9.140625" customWidth="1"/>
    <col min="4353" max="4353" width="12.85546875" customWidth="1"/>
    <col min="4354" max="4354" width="12.28515625" customWidth="1"/>
    <col min="4355" max="4355" width="11.5703125" customWidth="1"/>
    <col min="4356" max="4356" width="11.7109375" customWidth="1"/>
    <col min="4357" max="4358" width="12.28515625" customWidth="1"/>
    <col min="4359" max="4364" width="12.5703125" customWidth="1"/>
    <col min="4365" max="4365" width="2.28515625" customWidth="1"/>
    <col min="4366" max="4368" width="3.140625" customWidth="1"/>
    <col min="4369" max="4369" width="9.140625" customWidth="1"/>
    <col min="4370" max="4370" width="11" customWidth="1"/>
    <col min="4371" max="4374" width="12.5703125" customWidth="1"/>
    <col min="4375" max="4375" width="2.28515625" customWidth="1"/>
    <col min="4376" max="4378" width="3.140625" customWidth="1"/>
    <col min="4379" max="4379" width="9.140625" customWidth="1"/>
    <col min="4609" max="4609" width="12.85546875" customWidth="1"/>
    <col min="4610" max="4610" width="12.28515625" customWidth="1"/>
    <col min="4611" max="4611" width="11.5703125" customWidth="1"/>
    <col min="4612" max="4612" width="11.7109375" customWidth="1"/>
    <col min="4613" max="4614" width="12.28515625" customWidth="1"/>
    <col min="4615" max="4620" width="12.5703125" customWidth="1"/>
    <col min="4621" max="4621" width="2.28515625" customWidth="1"/>
    <col min="4622" max="4624" width="3.140625" customWidth="1"/>
    <col min="4625" max="4625" width="9.140625" customWidth="1"/>
    <col min="4626" max="4626" width="11" customWidth="1"/>
    <col min="4627" max="4630" width="12.5703125" customWidth="1"/>
    <col min="4631" max="4631" width="2.28515625" customWidth="1"/>
    <col min="4632" max="4634" width="3.140625" customWidth="1"/>
    <col min="4635" max="4635" width="9.140625" customWidth="1"/>
    <col min="4865" max="4865" width="12.85546875" customWidth="1"/>
    <col min="4866" max="4866" width="12.28515625" customWidth="1"/>
    <col min="4867" max="4867" width="11.5703125" customWidth="1"/>
    <col min="4868" max="4868" width="11.7109375" customWidth="1"/>
    <col min="4869" max="4870" width="12.28515625" customWidth="1"/>
    <col min="4871" max="4876" width="12.5703125" customWidth="1"/>
    <col min="4877" max="4877" width="2.28515625" customWidth="1"/>
    <col min="4878" max="4880" width="3.140625" customWidth="1"/>
    <col min="4881" max="4881" width="9.140625" customWidth="1"/>
    <col min="4882" max="4882" width="11" customWidth="1"/>
    <col min="4883" max="4886" width="12.5703125" customWidth="1"/>
    <col min="4887" max="4887" width="2.28515625" customWidth="1"/>
    <col min="4888" max="4890" width="3.140625" customWidth="1"/>
    <col min="4891" max="4891" width="9.140625" customWidth="1"/>
    <col min="5121" max="5121" width="12.85546875" customWidth="1"/>
    <col min="5122" max="5122" width="12.28515625" customWidth="1"/>
    <col min="5123" max="5123" width="11.5703125" customWidth="1"/>
    <col min="5124" max="5124" width="11.7109375" customWidth="1"/>
    <col min="5125" max="5126" width="12.28515625" customWidth="1"/>
    <col min="5127" max="5132" width="12.5703125" customWidth="1"/>
    <col min="5133" max="5133" width="2.28515625" customWidth="1"/>
    <col min="5134" max="5136" width="3.140625" customWidth="1"/>
    <col min="5137" max="5137" width="9.140625" customWidth="1"/>
    <col min="5138" max="5138" width="11" customWidth="1"/>
    <col min="5139" max="5142" width="12.5703125" customWidth="1"/>
    <col min="5143" max="5143" width="2.28515625" customWidth="1"/>
    <col min="5144" max="5146" width="3.140625" customWidth="1"/>
    <col min="5147" max="5147" width="9.140625" customWidth="1"/>
    <col min="5377" max="5377" width="12.85546875" customWidth="1"/>
    <col min="5378" max="5378" width="12.28515625" customWidth="1"/>
    <col min="5379" max="5379" width="11.5703125" customWidth="1"/>
    <col min="5380" max="5380" width="11.7109375" customWidth="1"/>
    <col min="5381" max="5382" width="12.28515625" customWidth="1"/>
    <col min="5383" max="5388" width="12.5703125" customWidth="1"/>
    <col min="5389" max="5389" width="2.28515625" customWidth="1"/>
    <col min="5390" max="5392" width="3.140625" customWidth="1"/>
    <col min="5393" max="5393" width="9.140625" customWidth="1"/>
    <col min="5394" max="5394" width="11" customWidth="1"/>
    <col min="5395" max="5398" width="12.5703125" customWidth="1"/>
    <col min="5399" max="5399" width="2.28515625" customWidth="1"/>
    <col min="5400" max="5402" width="3.140625" customWidth="1"/>
    <col min="5403" max="5403" width="9.140625" customWidth="1"/>
    <col min="5633" max="5633" width="12.85546875" customWidth="1"/>
    <col min="5634" max="5634" width="12.28515625" customWidth="1"/>
    <col min="5635" max="5635" width="11.5703125" customWidth="1"/>
    <col min="5636" max="5636" width="11.7109375" customWidth="1"/>
    <col min="5637" max="5638" width="12.28515625" customWidth="1"/>
    <col min="5639" max="5644" width="12.5703125" customWidth="1"/>
    <col min="5645" max="5645" width="2.28515625" customWidth="1"/>
    <col min="5646" max="5648" width="3.140625" customWidth="1"/>
    <col min="5649" max="5649" width="9.140625" customWidth="1"/>
    <col min="5650" max="5650" width="11" customWidth="1"/>
    <col min="5651" max="5654" width="12.5703125" customWidth="1"/>
    <col min="5655" max="5655" width="2.28515625" customWidth="1"/>
    <col min="5656" max="5658" width="3.140625" customWidth="1"/>
    <col min="5659" max="5659" width="9.140625" customWidth="1"/>
    <col min="5889" max="5889" width="12.85546875" customWidth="1"/>
    <col min="5890" max="5890" width="12.28515625" customWidth="1"/>
    <col min="5891" max="5891" width="11.5703125" customWidth="1"/>
    <col min="5892" max="5892" width="11.7109375" customWidth="1"/>
    <col min="5893" max="5894" width="12.28515625" customWidth="1"/>
    <col min="5895" max="5900" width="12.5703125" customWidth="1"/>
    <col min="5901" max="5901" width="2.28515625" customWidth="1"/>
    <col min="5902" max="5904" width="3.140625" customWidth="1"/>
    <col min="5905" max="5905" width="9.140625" customWidth="1"/>
    <col min="5906" max="5906" width="11" customWidth="1"/>
    <col min="5907" max="5910" width="12.5703125" customWidth="1"/>
    <col min="5911" max="5911" width="2.28515625" customWidth="1"/>
    <col min="5912" max="5914" width="3.140625" customWidth="1"/>
    <col min="5915" max="5915" width="9.140625" customWidth="1"/>
    <col min="6145" max="6145" width="12.85546875" customWidth="1"/>
    <col min="6146" max="6146" width="12.28515625" customWidth="1"/>
    <col min="6147" max="6147" width="11.5703125" customWidth="1"/>
    <col min="6148" max="6148" width="11.7109375" customWidth="1"/>
    <col min="6149" max="6150" width="12.28515625" customWidth="1"/>
    <col min="6151" max="6156" width="12.5703125" customWidth="1"/>
    <col min="6157" max="6157" width="2.28515625" customWidth="1"/>
    <col min="6158" max="6160" width="3.140625" customWidth="1"/>
    <col min="6161" max="6161" width="9.140625" customWidth="1"/>
    <col min="6162" max="6162" width="11" customWidth="1"/>
    <col min="6163" max="6166" width="12.5703125" customWidth="1"/>
    <col min="6167" max="6167" width="2.28515625" customWidth="1"/>
    <col min="6168" max="6170" width="3.140625" customWidth="1"/>
    <col min="6171" max="6171" width="9.140625" customWidth="1"/>
    <col min="6401" max="6401" width="12.85546875" customWidth="1"/>
    <col min="6402" max="6402" width="12.28515625" customWidth="1"/>
    <col min="6403" max="6403" width="11.5703125" customWidth="1"/>
    <col min="6404" max="6404" width="11.7109375" customWidth="1"/>
    <col min="6405" max="6406" width="12.28515625" customWidth="1"/>
    <col min="6407" max="6412" width="12.5703125" customWidth="1"/>
    <col min="6413" max="6413" width="2.28515625" customWidth="1"/>
    <col min="6414" max="6416" width="3.140625" customWidth="1"/>
    <col min="6417" max="6417" width="9.140625" customWidth="1"/>
    <col min="6418" max="6418" width="11" customWidth="1"/>
    <col min="6419" max="6422" width="12.5703125" customWidth="1"/>
    <col min="6423" max="6423" width="2.28515625" customWidth="1"/>
    <col min="6424" max="6426" width="3.140625" customWidth="1"/>
    <col min="6427" max="6427" width="9.140625" customWidth="1"/>
    <col min="6657" max="6657" width="12.85546875" customWidth="1"/>
    <col min="6658" max="6658" width="12.28515625" customWidth="1"/>
    <col min="6659" max="6659" width="11.5703125" customWidth="1"/>
    <col min="6660" max="6660" width="11.7109375" customWidth="1"/>
    <col min="6661" max="6662" width="12.28515625" customWidth="1"/>
    <col min="6663" max="6668" width="12.5703125" customWidth="1"/>
    <col min="6669" max="6669" width="2.28515625" customWidth="1"/>
    <col min="6670" max="6672" width="3.140625" customWidth="1"/>
    <col min="6673" max="6673" width="9.140625" customWidth="1"/>
    <col min="6674" max="6674" width="11" customWidth="1"/>
    <col min="6675" max="6678" width="12.5703125" customWidth="1"/>
    <col min="6679" max="6679" width="2.28515625" customWidth="1"/>
    <col min="6680" max="6682" width="3.140625" customWidth="1"/>
    <col min="6683" max="6683" width="9.140625" customWidth="1"/>
    <col min="6913" max="6913" width="12.85546875" customWidth="1"/>
    <col min="6914" max="6914" width="12.28515625" customWidth="1"/>
    <col min="6915" max="6915" width="11.5703125" customWidth="1"/>
    <col min="6916" max="6916" width="11.7109375" customWidth="1"/>
    <col min="6917" max="6918" width="12.28515625" customWidth="1"/>
    <col min="6919" max="6924" width="12.5703125" customWidth="1"/>
    <col min="6925" max="6925" width="2.28515625" customWidth="1"/>
    <col min="6926" max="6928" width="3.140625" customWidth="1"/>
    <col min="6929" max="6929" width="9.140625" customWidth="1"/>
    <col min="6930" max="6930" width="11" customWidth="1"/>
    <col min="6931" max="6934" width="12.5703125" customWidth="1"/>
    <col min="6935" max="6935" width="2.28515625" customWidth="1"/>
    <col min="6936" max="6938" width="3.140625" customWidth="1"/>
    <col min="6939" max="6939" width="9.140625" customWidth="1"/>
    <col min="7169" max="7169" width="12.85546875" customWidth="1"/>
    <col min="7170" max="7170" width="12.28515625" customWidth="1"/>
    <col min="7171" max="7171" width="11.5703125" customWidth="1"/>
    <col min="7172" max="7172" width="11.7109375" customWidth="1"/>
    <col min="7173" max="7174" width="12.28515625" customWidth="1"/>
    <col min="7175" max="7180" width="12.5703125" customWidth="1"/>
    <col min="7181" max="7181" width="2.28515625" customWidth="1"/>
    <col min="7182" max="7184" width="3.140625" customWidth="1"/>
    <col min="7185" max="7185" width="9.140625" customWidth="1"/>
    <col min="7186" max="7186" width="11" customWidth="1"/>
    <col min="7187" max="7190" width="12.5703125" customWidth="1"/>
    <col min="7191" max="7191" width="2.28515625" customWidth="1"/>
    <col min="7192" max="7194" width="3.140625" customWidth="1"/>
    <col min="7195" max="7195" width="9.140625" customWidth="1"/>
    <col min="7425" max="7425" width="12.85546875" customWidth="1"/>
    <col min="7426" max="7426" width="12.28515625" customWidth="1"/>
    <col min="7427" max="7427" width="11.5703125" customWidth="1"/>
    <col min="7428" max="7428" width="11.7109375" customWidth="1"/>
    <col min="7429" max="7430" width="12.28515625" customWidth="1"/>
    <col min="7431" max="7436" width="12.5703125" customWidth="1"/>
    <col min="7437" max="7437" width="2.28515625" customWidth="1"/>
    <col min="7438" max="7440" width="3.140625" customWidth="1"/>
    <col min="7441" max="7441" width="9.140625" customWidth="1"/>
    <col min="7442" max="7442" width="11" customWidth="1"/>
    <col min="7443" max="7446" width="12.5703125" customWidth="1"/>
    <col min="7447" max="7447" width="2.28515625" customWidth="1"/>
    <col min="7448" max="7450" width="3.140625" customWidth="1"/>
    <col min="7451" max="7451" width="9.140625" customWidth="1"/>
    <col min="7681" max="7681" width="12.85546875" customWidth="1"/>
    <col min="7682" max="7682" width="12.28515625" customWidth="1"/>
    <col min="7683" max="7683" width="11.5703125" customWidth="1"/>
    <col min="7684" max="7684" width="11.7109375" customWidth="1"/>
    <col min="7685" max="7686" width="12.28515625" customWidth="1"/>
    <col min="7687" max="7692" width="12.5703125" customWidth="1"/>
    <col min="7693" max="7693" width="2.28515625" customWidth="1"/>
    <col min="7694" max="7696" width="3.140625" customWidth="1"/>
    <col min="7697" max="7697" width="9.140625" customWidth="1"/>
    <col min="7698" max="7698" width="11" customWidth="1"/>
    <col min="7699" max="7702" width="12.5703125" customWidth="1"/>
    <col min="7703" max="7703" width="2.28515625" customWidth="1"/>
    <col min="7704" max="7706" width="3.140625" customWidth="1"/>
    <col min="7707" max="7707" width="9.140625" customWidth="1"/>
    <col min="7937" max="7937" width="12.85546875" customWidth="1"/>
    <col min="7938" max="7938" width="12.28515625" customWidth="1"/>
    <col min="7939" max="7939" width="11.5703125" customWidth="1"/>
    <col min="7940" max="7940" width="11.7109375" customWidth="1"/>
    <col min="7941" max="7942" width="12.28515625" customWidth="1"/>
    <col min="7943" max="7948" width="12.5703125" customWidth="1"/>
    <col min="7949" max="7949" width="2.28515625" customWidth="1"/>
    <col min="7950" max="7952" width="3.140625" customWidth="1"/>
    <col min="7953" max="7953" width="9.140625" customWidth="1"/>
    <col min="7954" max="7954" width="11" customWidth="1"/>
    <col min="7955" max="7958" width="12.5703125" customWidth="1"/>
    <col min="7959" max="7959" width="2.28515625" customWidth="1"/>
    <col min="7960" max="7962" width="3.140625" customWidth="1"/>
    <col min="7963" max="7963" width="9.140625" customWidth="1"/>
    <col min="8193" max="8193" width="12.85546875" customWidth="1"/>
    <col min="8194" max="8194" width="12.28515625" customWidth="1"/>
    <col min="8195" max="8195" width="11.5703125" customWidth="1"/>
    <col min="8196" max="8196" width="11.7109375" customWidth="1"/>
    <col min="8197" max="8198" width="12.28515625" customWidth="1"/>
    <col min="8199" max="8204" width="12.5703125" customWidth="1"/>
    <col min="8205" max="8205" width="2.28515625" customWidth="1"/>
    <col min="8206" max="8208" width="3.140625" customWidth="1"/>
    <col min="8209" max="8209" width="9.140625" customWidth="1"/>
    <col min="8210" max="8210" width="11" customWidth="1"/>
    <col min="8211" max="8214" width="12.5703125" customWidth="1"/>
    <col min="8215" max="8215" width="2.28515625" customWidth="1"/>
    <col min="8216" max="8218" width="3.140625" customWidth="1"/>
    <col min="8219" max="8219" width="9.140625" customWidth="1"/>
    <col min="8449" max="8449" width="12.85546875" customWidth="1"/>
    <col min="8450" max="8450" width="12.28515625" customWidth="1"/>
    <col min="8451" max="8451" width="11.5703125" customWidth="1"/>
    <col min="8452" max="8452" width="11.7109375" customWidth="1"/>
    <col min="8453" max="8454" width="12.28515625" customWidth="1"/>
    <col min="8455" max="8460" width="12.5703125" customWidth="1"/>
    <col min="8461" max="8461" width="2.28515625" customWidth="1"/>
    <col min="8462" max="8464" width="3.140625" customWidth="1"/>
    <col min="8465" max="8465" width="9.140625" customWidth="1"/>
    <col min="8466" max="8466" width="11" customWidth="1"/>
    <col min="8467" max="8470" width="12.5703125" customWidth="1"/>
    <col min="8471" max="8471" width="2.28515625" customWidth="1"/>
    <col min="8472" max="8474" width="3.140625" customWidth="1"/>
    <col min="8475" max="8475" width="9.140625" customWidth="1"/>
    <col min="8705" max="8705" width="12.85546875" customWidth="1"/>
    <col min="8706" max="8706" width="12.28515625" customWidth="1"/>
    <col min="8707" max="8707" width="11.5703125" customWidth="1"/>
    <col min="8708" max="8708" width="11.7109375" customWidth="1"/>
    <col min="8709" max="8710" width="12.28515625" customWidth="1"/>
    <col min="8711" max="8716" width="12.5703125" customWidth="1"/>
    <col min="8717" max="8717" width="2.28515625" customWidth="1"/>
    <col min="8718" max="8720" width="3.140625" customWidth="1"/>
    <col min="8721" max="8721" width="9.140625" customWidth="1"/>
    <col min="8722" max="8722" width="11" customWidth="1"/>
    <col min="8723" max="8726" width="12.5703125" customWidth="1"/>
    <col min="8727" max="8727" width="2.28515625" customWidth="1"/>
    <col min="8728" max="8730" width="3.140625" customWidth="1"/>
    <col min="8731" max="8731" width="9.140625" customWidth="1"/>
    <col min="8961" max="8961" width="12.85546875" customWidth="1"/>
    <col min="8962" max="8962" width="12.28515625" customWidth="1"/>
    <col min="8963" max="8963" width="11.5703125" customWidth="1"/>
    <col min="8964" max="8964" width="11.7109375" customWidth="1"/>
    <col min="8965" max="8966" width="12.28515625" customWidth="1"/>
    <col min="8967" max="8972" width="12.5703125" customWidth="1"/>
    <col min="8973" max="8973" width="2.28515625" customWidth="1"/>
    <col min="8974" max="8976" width="3.140625" customWidth="1"/>
    <col min="8977" max="8977" width="9.140625" customWidth="1"/>
    <col min="8978" max="8978" width="11" customWidth="1"/>
    <col min="8979" max="8982" width="12.5703125" customWidth="1"/>
    <col min="8983" max="8983" width="2.28515625" customWidth="1"/>
    <col min="8984" max="8986" width="3.140625" customWidth="1"/>
    <col min="8987" max="8987" width="9.140625" customWidth="1"/>
    <col min="9217" max="9217" width="12.85546875" customWidth="1"/>
    <col min="9218" max="9218" width="12.28515625" customWidth="1"/>
    <col min="9219" max="9219" width="11.5703125" customWidth="1"/>
    <col min="9220" max="9220" width="11.7109375" customWidth="1"/>
    <col min="9221" max="9222" width="12.28515625" customWidth="1"/>
    <col min="9223" max="9228" width="12.5703125" customWidth="1"/>
    <col min="9229" max="9229" width="2.28515625" customWidth="1"/>
    <col min="9230" max="9232" width="3.140625" customWidth="1"/>
    <col min="9233" max="9233" width="9.140625" customWidth="1"/>
    <col min="9234" max="9234" width="11" customWidth="1"/>
    <col min="9235" max="9238" width="12.5703125" customWidth="1"/>
    <col min="9239" max="9239" width="2.28515625" customWidth="1"/>
    <col min="9240" max="9242" width="3.140625" customWidth="1"/>
    <col min="9243" max="9243" width="9.140625" customWidth="1"/>
    <col min="9473" max="9473" width="12.85546875" customWidth="1"/>
    <col min="9474" max="9474" width="12.28515625" customWidth="1"/>
    <col min="9475" max="9475" width="11.5703125" customWidth="1"/>
    <col min="9476" max="9476" width="11.7109375" customWidth="1"/>
    <col min="9477" max="9478" width="12.28515625" customWidth="1"/>
    <col min="9479" max="9484" width="12.5703125" customWidth="1"/>
    <col min="9485" max="9485" width="2.28515625" customWidth="1"/>
    <col min="9486" max="9488" width="3.140625" customWidth="1"/>
    <col min="9489" max="9489" width="9.140625" customWidth="1"/>
    <col min="9490" max="9490" width="11" customWidth="1"/>
    <col min="9491" max="9494" width="12.5703125" customWidth="1"/>
    <col min="9495" max="9495" width="2.28515625" customWidth="1"/>
    <col min="9496" max="9498" width="3.140625" customWidth="1"/>
    <col min="9499" max="9499" width="9.140625" customWidth="1"/>
    <col min="9729" max="9729" width="12.85546875" customWidth="1"/>
    <col min="9730" max="9730" width="12.28515625" customWidth="1"/>
    <col min="9731" max="9731" width="11.5703125" customWidth="1"/>
    <col min="9732" max="9732" width="11.7109375" customWidth="1"/>
    <col min="9733" max="9734" width="12.28515625" customWidth="1"/>
    <col min="9735" max="9740" width="12.5703125" customWidth="1"/>
    <col min="9741" max="9741" width="2.28515625" customWidth="1"/>
    <col min="9742" max="9744" width="3.140625" customWidth="1"/>
    <col min="9745" max="9745" width="9.140625" customWidth="1"/>
    <col min="9746" max="9746" width="11" customWidth="1"/>
    <col min="9747" max="9750" width="12.5703125" customWidth="1"/>
    <col min="9751" max="9751" width="2.28515625" customWidth="1"/>
    <col min="9752" max="9754" width="3.140625" customWidth="1"/>
    <col min="9755" max="9755" width="9.140625" customWidth="1"/>
    <col min="9985" max="9985" width="12.85546875" customWidth="1"/>
    <col min="9986" max="9986" width="12.28515625" customWidth="1"/>
    <col min="9987" max="9987" width="11.5703125" customWidth="1"/>
    <col min="9988" max="9988" width="11.7109375" customWidth="1"/>
    <col min="9989" max="9990" width="12.28515625" customWidth="1"/>
    <col min="9991" max="9996" width="12.5703125" customWidth="1"/>
    <col min="9997" max="9997" width="2.28515625" customWidth="1"/>
    <col min="9998" max="10000" width="3.140625" customWidth="1"/>
    <col min="10001" max="10001" width="9.140625" customWidth="1"/>
    <col min="10002" max="10002" width="11" customWidth="1"/>
    <col min="10003" max="10006" width="12.5703125" customWidth="1"/>
    <col min="10007" max="10007" width="2.28515625" customWidth="1"/>
    <col min="10008" max="10010" width="3.140625" customWidth="1"/>
    <col min="10011" max="10011" width="9.140625" customWidth="1"/>
    <col min="10241" max="10241" width="12.85546875" customWidth="1"/>
    <col min="10242" max="10242" width="12.28515625" customWidth="1"/>
    <col min="10243" max="10243" width="11.5703125" customWidth="1"/>
    <col min="10244" max="10244" width="11.7109375" customWidth="1"/>
    <col min="10245" max="10246" width="12.28515625" customWidth="1"/>
    <col min="10247" max="10252" width="12.5703125" customWidth="1"/>
    <col min="10253" max="10253" width="2.28515625" customWidth="1"/>
    <col min="10254" max="10256" width="3.140625" customWidth="1"/>
    <col min="10257" max="10257" width="9.140625" customWidth="1"/>
    <col min="10258" max="10258" width="11" customWidth="1"/>
    <col min="10259" max="10262" width="12.5703125" customWidth="1"/>
    <col min="10263" max="10263" width="2.28515625" customWidth="1"/>
    <col min="10264" max="10266" width="3.140625" customWidth="1"/>
    <col min="10267" max="10267" width="9.140625" customWidth="1"/>
    <col min="10497" max="10497" width="12.85546875" customWidth="1"/>
    <col min="10498" max="10498" width="12.28515625" customWidth="1"/>
    <col min="10499" max="10499" width="11.5703125" customWidth="1"/>
    <col min="10500" max="10500" width="11.7109375" customWidth="1"/>
    <col min="10501" max="10502" width="12.28515625" customWidth="1"/>
    <col min="10503" max="10508" width="12.5703125" customWidth="1"/>
    <col min="10509" max="10509" width="2.28515625" customWidth="1"/>
    <col min="10510" max="10512" width="3.140625" customWidth="1"/>
    <col min="10513" max="10513" width="9.140625" customWidth="1"/>
    <col min="10514" max="10514" width="11" customWidth="1"/>
    <col min="10515" max="10518" width="12.5703125" customWidth="1"/>
    <col min="10519" max="10519" width="2.28515625" customWidth="1"/>
    <col min="10520" max="10522" width="3.140625" customWidth="1"/>
    <col min="10523" max="10523" width="9.140625" customWidth="1"/>
    <col min="10753" max="10753" width="12.85546875" customWidth="1"/>
    <col min="10754" max="10754" width="12.28515625" customWidth="1"/>
    <col min="10755" max="10755" width="11.5703125" customWidth="1"/>
    <col min="10756" max="10756" width="11.7109375" customWidth="1"/>
    <col min="10757" max="10758" width="12.28515625" customWidth="1"/>
    <col min="10759" max="10764" width="12.5703125" customWidth="1"/>
    <col min="10765" max="10765" width="2.28515625" customWidth="1"/>
    <col min="10766" max="10768" width="3.140625" customWidth="1"/>
    <col min="10769" max="10769" width="9.140625" customWidth="1"/>
    <col min="10770" max="10770" width="11" customWidth="1"/>
    <col min="10771" max="10774" width="12.5703125" customWidth="1"/>
    <col min="10775" max="10775" width="2.28515625" customWidth="1"/>
    <col min="10776" max="10778" width="3.140625" customWidth="1"/>
    <col min="10779" max="10779" width="9.140625" customWidth="1"/>
    <col min="11009" max="11009" width="12.85546875" customWidth="1"/>
    <col min="11010" max="11010" width="12.28515625" customWidth="1"/>
    <col min="11011" max="11011" width="11.5703125" customWidth="1"/>
    <col min="11012" max="11012" width="11.7109375" customWidth="1"/>
    <col min="11013" max="11014" width="12.28515625" customWidth="1"/>
    <col min="11015" max="11020" width="12.5703125" customWidth="1"/>
    <col min="11021" max="11021" width="2.28515625" customWidth="1"/>
    <col min="11022" max="11024" width="3.140625" customWidth="1"/>
    <col min="11025" max="11025" width="9.140625" customWidth="1"/>
    <col min="11026" max="11026" width="11" customWidth="1"/>
    <col min="11027" max="11030" width="12.5703125" customWidth="1"/>
    <col min="11031" max="11031" width="2.28515625" customWidth="1"/>
    <col min="11032" max="11034" width="3.140625" customWidth="1"/>
    <col min="11035" max="11035" width="9.140625" customWidth="1"/>
    <col min="11265" max="11265" width="12.85546875" customWidth="1"/>
    <col min="11266" max="11266" width="12.28515625" customWidth="1"/>
    <col min="11267" max="11267" width="11.5703125" customWidth="1"/>
    <col min="11268" max="11268" width="11.7109375" customWidth="1"/>
    <col min="11269" max="11270" width="12.28515625" customWidth="1"/>
    <col min="11271" max="11276" width="12.5703125" customWidth="1"/>
    <col min="11277" max="11277" width="2.28515625" customWidth="1"/>
    <col min="11278" max="11280" width="3.140625" customWidth="1"/>
    <col min="11281" max="11281" width="9.140625" customWidth="1"/>
    <col min="11282" max="11282" width="11" customWidth="1"/>
    <col min="11283" max="11286" width="12.5703125" customWidth="1"/>
    <col min="11287" max="11287" width="2.28515625" customWidth="1"/>
    <col min="11288" max="11290" width="3.140625" customWidth="1"/>
    <col min="11291" max="11291" width="9.140625" customWidth="1"/>
    <col min="11521" max="11521" width="12.85546875" customWidth="1"/>
    <col min="11522" max="11522" width="12.28515625" customWidth="1"/>
    <col min="11523" max="11523" width="11.5703125" customWidth="1"/>
    <col min="11524" max="11524" width="11.7109375" customWidth="1"/>
    <col min="11525" max="11526" width="12.28515625" customWidth="1"/>
    <col min="11527" max="11532" width="12.5703125" customWidth="1"/>
    <col min="11533" max="11533" width="2.28515625" customWidth="1"/>
    <col min="11534" max="11536" width="3.140625" customWidth="1"/>
    <col min="11537" max="11537" width="9.140625" customWidth="1"/>
    <col min="11538" max="11538" width="11" customWidth="1"/>
    <col min="11539" max="11542" width="12.5703125" customWidth="1"/>
    <col min="11543" max="11543" width="2.28515625" customWidth="1"/>
    <col min="11544" max="11546" width="3.140625" customWidth="1"/>
    <col min="11547" max="11547" width="9.140625" customWidth="1"/>
    <col min="11777" max="11777" width="12.85546875" customWidth="1"/>
    <col min="11778" max="11778" width="12.28515625" customWidth="1"/>
    <col min="11779" max="11779" width="11.5703125" customWidth="1"/>
    <col min="11780" max="11780" width="11.7109375" customWidth="1"/>
    <col min="11781" max="11782" width="12.28515625" customWidth="1"/>
    <col min="11783" max="11788" width="12.5703125" customWidth="1"/>
    <col min="11789" max="11789" width="2.28515625" customWidth="1"/>
    <col min="11790" max="11792" width="3.140625" customWidth="1"/>
    <col min="11793" max="11793" width="9.140625" customWidth="1"/>
    <col min="11794" max="11794" width="11" customWidth="1"/>
    <col min="11795" max="11798" width="12.5703125" customWidth="1"/>
    <col min="11799" max="11799" width="2.28515625" customWidth="1"/>
    <col min="11800" max="11802" width="3.140625" customWidth="1"/>
    <col min="11803" max="11803" width="9.140625" customWidth="1"/>
    <col min="12033" max="12033" width="12.85546875" customWidth="1"/>
    <col min="12034" max="12034" width="12.28515625" customWidth="1"/>
    <col min="12035" max="12035" width="11.5703125" customWidth="1"/>
    <col min="12036" max="12036" width="11.7109375" customWidth="1"/>
    <col min="12037" max="12038" width="12.28515625" customWidth="1"/>
    <col min="12039" max="12044" width="12.5703125" customWidth="1"/>
    <col min="12045" max="12045" width="2.28515625" customWidth="1"/>
    <col min="12046" max="12048" width="3.140625" customWidth="1"/>
    <col min="12049" max="12049" width="9.140625" customWidth="1"/>
    <col min="12050" max="12050" width="11" customWidth="1"/>
    <col min="12051" max="12054" width="12.5703125" customWidth="1"/>
    <col min="12055" max="12055" width="2.28515625" customWidth="1"/>
    <col min="12056" max="12058" width="3.140625" customWidth="1"/>
    <col min="12059" max="12059" width="9.140625" customWidth="1"/>
    <col min="12289" max="12289" width="12.85546875" customWidth="1"/>
    <col min="12290" max="12290" width="12.28515625" customWidth="1"/>
    <col min="12291" max="12291" width="11.5703125" customWidth="1"/>
    <col min="12292" max="12292" width="11.7109375" customWidth="1"/>
    <col min="12293" max="12294" width="12.28515625" customWidth="1"/>
    <col min="12295" max="12300" width="12.5703125" customWidth="1"/>
    <col min="12301" max="12301" width="2.28515625" customWidth="1"/>
    <col min="12302" max="12304" width="3.140625" customWidth="1"/>
    <col min="12305" max="12305" width="9.140625" customWidth="1"/>
    <col min="12306" max="12306" width="11" customWidth="1"/>
    <col min="12307" max="12310" width="12.5703125" customWidth="1"/>
    <col min="12311" max="12311" width="2.28515625" customWidth="1"/>
    <col min="12312" max="12314" width="3.140625" customWidth="1"/>
    <col min="12315" max="12315" width="9.140625" customWidth="1"/>
    <col min="12545" max="12545" width="12.85546875" customWidth="1"/>
    <col min="12546" max="12546" width="12.28515625" customWidth="1"/>
    <col min="12547" max="12547" width="11.5703125" customWidth="1"/>
    <col min="12548" max="12548" width="11.7109375" customWidth="1"/>
    <col min="12549" max="12550" width="12.28515625" customWidth="1"/>
    <col min="12551" max="12556" width="12.5703125" customWidth="1"/>
    <col min="12557" max="12557" width="2.28515625" customWidth="1"/>
    <col min="12558" max="12560" width="3.140625" customWidth="1"/>
    <col min="12561" max="12561" width="9.140625" customWidth="1"/>
    <col min="12562" max="12562" width="11" customWidth="1"/>
    <col min="12563" max="12566" width="12.5703125" customWidth="1"/>
    <col min="12567" max="12567" width="2.28515625" customWidth="1"/>
    <col min="12568" max="12570" width="3.140625" customWidth="1"/>
    <col min="12571" max="12571" width="9.140625" customWidth="1"/>
    <col min="12801" max="12801" width="12.85546875" customWidth="1"/>
    <col min="12802" max="12802" width="12.28515625" customWidth="1"/>
    <col min="12803" max="12803" width="11.5703125" customWidth="1"/>
    <col min="12804" max="12804" width="11.7109375" customWidth="1"/>
    <col min="12805" max="12806" width="12.28515625" customWidth="1"/>
    <col min="12807" max="12812" width="12.5703125" customWidth="1"/>
    <col min="12813" max="12813" width="2.28515625" customWidth="1"/>
    <col min="12814" max="12816" width="3.140625" customWidth="1"/>
    <col min="12817" max="12817" width="9.140625" customWidth="1"/>
    <col min="12818" max="12818" width="11" customWidth="1"/>
    <col min="12819" max="12822" width="12.5703125" customWidth="1"/>
    <col min="12823" max="12823" width="2.28515625" customWidth="1"/>
    <col min="12824" max="12826" width="3.140625" customWidth="1"/>
    <col min="12827" max="12827" width="9.140625" customWidth="1"/>
    <col min="13057" max="13057" width="12.85546875" customWidth="1"/>
    <col min="13058" max="13058" width="12.28515625" customWidth="1"/>
    <col min="13059" max="13059" width="11.5703125" customWidth="1"/>
    <col min="13060" max="13060" width="11.7109375" customWidth="1"/>
    <col min="13061" max="13062" width="12.28515625" customWidth="1"/>
    <col min="13063" max="13068" width="12.5703125" customWidth="1"/>
    <col min="13069" max="13069" width="2.28515625" customWidth="1"/>
    <col min="13070" max="13072" width="3.140625" customWidth="1"/>
    <col min="13073" max="13073" width="9.140625" customWidth="1"/>
    <col min="13074" max="13074" width="11" customWidth="1"/>
    <col min="13075" max="13078" width="12.5703125" customWidth="1"/>
    <col min="13079" max="13079" width="2.28515625" customWidth="1"/>
    <col min="13080" max="13082" width="3.140625" customWidth="1"/>
    <col min="13083" max="13083" width="9.140625" customWidth="1"/>
    <col min="13313" max="13313" width="12.85546875" customWidth="1"/>
    <col min="13314" max="13314" width="12.28515625" customWidth="1"/>
    <col min="13315" max="13315" width="11.5703125" customWidth="1"/>
    <col min="13316" max="13316" width="11.7109375" customWidth="1"/>
    <col min="13317" max="13318" width="12.28515625" customWidth="1"/>
    <col min="13319" max="13324" width="12.5703125" customWidth="1"/>
    <col min="13325" max="13325" width="2.28515625" customWidth="1"/>
    <col min="13326" max="13328" width="3.140625" customWidth="1"/>
    <col min="13329" max="13329" width="9.140625" customWidth="1"/>
    <col min="13330" max="13330" width="11" customWidth="1"/>
    <col min="13331" max="13334" width="12.5703125" customWidth="1"/>
    <col min="13335" max="13335" width="2.28515625" customWidth="1"/>
    <col min="13336" max="13338" width="3.140625" customWidth="1"/>
    <col min="13339" max="13339" width="9.140625" customWidth="1"/>
    <col min="13569" max="13569" width="12.85546875" customWidth="1"/>
    <col min="13570" max="13570" width="12.28515625" customWidth="1"/>
    <col min="13571" max="13571" width="11.5703125" customWidth="1"/>
    <col min="13572" max="13572" width="11.7109375" customWidth="1"/>
    <col min="13573" max="13574" width="12.28515625" customWidth="1"/>
    <col min="13575" max="13580" width="12.5703125" customWidth="1"/>
    <col min="13581" max="13581" width="2.28515625" customWidth="1"/>
    <col min="13582" max="13584" width="3.140625" customWidth="1"/>
    <col min="13585" max="13585" width="9.140625" customWidth="1"/>
    <col min="13586" max="13586" width="11" customWidth="1"/>
    <col min="13587" max="13590" width="12.5703125" customWidth="1"/>
    <col min="13591" max="13591" width="2.28515625" customWidth="1"/>
    <col min="13592" max="13594" width="3.140625" customWidth="1"/>
    <col min="13595" max="13595" width="9.140625" customWidth="1"/>
    <col min="13825" max="13825" width="12.85546875" customWidth="1"/>
    <col min="13826" max="13826" width="12.28515625" customWidth="1"/>
    <col min="13827" max="13827" width="11.5703125" customWidth="1"/>
    <col min="13828" max="13828" width="11.7109375" customWidth="1"/>
    <col min="13829" max="13830" width="12.28515625" customWidth="1"/>
    <col min="13831" max="13836" width="12.5703125" customWidth="1"/>
    <col min="13837" max="13837" width="2.28515625" customWidth="1"/>
    <col min="13838" max="13840" width="3.140625" customWidth="1"/>
    <col min="13841" max="13841" width="9.140625" customWidth="1"/>
    <col min="13842" max="13842" width="11" customWidth="1"/>
    <col min="13843" max="13846" width="12.5703125" customWidth="1"/>
    <col min="13847" max="13847" width="2.28515625" customWidth="1"/>
    <col min="13848" max="13850" width="3.140625" customWidth="1"/>
    <col min="13851" max="13851" width="9.140625" customWidth="1"/>
    <col min="14081" max="14081" width="12.85546875" customWidth="1"/>
    <col min="14082" max="14082" width="12.28515625" customWidth="1"/>
    <col min="14083" max="14083" width="11.5703125" customWidth="1"/>
    <col min="14084" max="14084" width="11.7109375" customWidth="1"/>
    <col min="14085" max="14086" width="12.28515625" customWidth="1"/>
    <col min="14087" max="14092" width="12.5703125" customWidth="1"/>
    <col min="14093" max="14093" width="2.28515625" customWidth="1"/>
    <col min="14094" max="14096" width="3.140625" customWidth="1"/>
    <col min="14097" max="14097" width="9.140625" customWidth="1"/>
    <col min="14098" max="14098" width="11" customWidth="1"/>
    <col min="14099" max="14102" width="12.5703125" customWidth="1"/>
    <col min="14103" max="14103" width="2.28515625" customWidth="1"/>
    <col min="14104" max="14106" width="3.140625" customWidth="1"/>
    <col min="14107" max="14107" width="9.140625" customWidth="1"/>
    <col min="14337" max="14337" width="12.85546875" customWidth="1"/>
    <col min="14338" max="14338" width="12.28515625" customWidth="1"/>
    <col min="14339" max="14339" width="11.5703125" customWidth="1"/>
    <col min="14340" max="14340" width="11.7109375" customWidth="1"/>
    <col min="14341" max="14342" width="12.28515625" customWidth="1"/>
    <col min="14343" max="14348" width="12.5703125" customWidth="1"/>
    <col min="14349" max="14349" width="2.28515625" customWidth="1"/>
    <col min="14350" max="14352" width="3.140625" customWidth="1"/>
    <col min="14353" max="14353" width="9.140625" customWidth="1"/>
    <col min="14354" max="14354" width="11" customWidth="1"/>
    <col min="14355" max="14358" width="12.5703125" customWidth="1"/>
    <col min="14359" max="14359" width="2.28515625" customWidth="1"/>
    <col min="14360" max="14362" width="3.140625" customWidth="1"/>
    <col min="14363" max="14363" width="9.140625" customWidth="1"/>
    <col min="14593" max="14593" width="12.85546875" customWidth="1"/>
    <col min="14594" max="14594" width="12.28515625" customWidth="1"/>
    <col min="14595" max="14595" width="11.5703125" customWidth="1"/>
    <col min="14596" max="14596" width="11.7109375" customWidth="1"/>
    <col min="14597" max="14598" width="12.28515625" customWidth="1"/>
    <col min="14599" max="14604" width="12.5703125" customWidth="1"/>
    <col min="14605" max="14605" width="2.28515625" customWidth="1"/>
    <col min="14606" max="14608" width="3.140625" customWidth="1"/>
    <col min="14609" max="14609" width="9.140625" customWidth="1"/>
    <col min="14610" max="14610" width="11" customWidth="1"/>
    <col min="14611" max="14614" width="12.5703125" customWidth="1"/>
    <col min="14615" max="14615" width="2.28515625" customWidth="1"/>
    <col min="14616" max="14618" width="3.140625" customWidth="1"/>
    <col min="14619" max="14619" width="9.140625" customWidth="1"/>
    <col min="14849" max="14849" width="12.85546875" customWidth="1"/>
    <col min="14850" max="14850" width="12.28515625" customWidth="1"/>
    <col min="14851" max="14851" width="11.5703125" customWidth="1"/>
    <col min="14852" max="14852" width="11.7109375" customWidth="1"/>
    <col min="14853" max="14854" width="12.28515625" customWidth="1"/>
    <col min="14855" max="14860" width="12.5703125" customWidth="1"/>
    <col min="14861" max="14861" width="2.28515625" customWidth="1"/>
    <col min="14862" max="14864" width="3.140625" customWidth="1"/>
    <col min="14865" max="14865" width="9.140625" customWidth="1"/>
    <col min="14866" max="14866" width="11" customWidth="1"/>
    <col min="14867" max="14870" width="12.5703125" customWidth="1"/>
    <col min="14871" max="14871" width="2.28515625" customWidth="1"/>
    <col min="14872" max="14874" width="3.140625" customWidth="1"/>
    <col min="14875" max="14875" width="9.140625" customWidth="1"/>
    <col min="15105" max="15105" width="12.85546875" customWidth="1"/>
    <col min="15106" max="15106" width="12.28515625" customWidth="1"/>
    <col min="15107" max="15107" width="11.5703125" customWidth="1"/>
    <col min="15108" max="15108" width="11.7109375" customWidth="1"/>
    <col min="15109" max="15110" width="12.28515625" customWidth="1"/>
    <col min="15111" max="15116" width="12.5703125" customWidth="1"/>
    <col min="15117" max="15117" width="2.28515625" customWidth="1"/>
    <col min="15118" max="15120" width="3.140625" customWidth="1"/>
    <col min="15121" max="15121" width="9.140625" customWidth="1"/>
    <col min="15122" max="15122" width="11" customWidth="1"/>
    <col min="15123" max="15126" width="12.5703125" customWidth="1"/>
    <col min="15127" max="15127" width="2.28515625" customWidth="1"/>
    <col min="15128" max="15130" width="3.140625" customWidth="1"/>
    <col min="15131" max="15131" width="9.140625" customWidth="1"/>
    <col min="15361" max="15361" width="12.85546875" customWidth="1"/>
    <col min="15362" max="15362" width="12.28515625" customWidth="1"/>
    <col min="15363" max="15363" width="11.5703125" customWidth="1"/>
    <col min="15364" max="15364" width="11.7109375" customWidth="1"/>
    <col min="15365" max="15366" width="12.28515625" customWidth="1"/>
    <col min="15367" max="15372" width="12.5703125" customWidth="1"/>
    <col min="15373" max="15373" width="2.28515625" customWidth="1"/>
    <col min="15374" max="15376" width="3.140625" customWidth="1"/>
    <col min="15377" max="15377" width="9.140625" customWidth="1"/>
    <col min="15378" max="15378" width="11" customWidth="1"/>
    <col min="15379" max="15382" width="12.5703125" customWidth="1"/>
    <col min="15383" max="15383" width="2.28515625" customWidth="1"/>
    <col min="15384" max="15386" width="3.140625" customWidth="1"/>
    <col min="15387" max="15387" width="9.140625" customWidth="1"/>
    <col min="15617" max="15617" width="12.85546875" customWidth="1"/>
    <col min="15618" max="15618" width="12.28515625" customWidth="1"/>
    <col min="15619" max="15619" width="11.5703125" customWidth="1"/>
    <col min="15620" max="15620" width="11.7109375" customWidth="1"/>
    <col min="15621" max="15622" width="12.28515625" customWidth="1"/>
    <col min="15623" max="15628" width="12.5703125" customWidth="1"/>
    <col min="15629" max="15629" width="2.28515625" customWidth="1"/>
    <col min="15630" max="15632" width="3.140625" customWidth="1"/>
    <col min="15633" max="15633" width="9.140625" customWidth="1"/>
    <col min="15634" max="15634" width="11" customWidth="1"/>
    <col min="15635" max="15638" width="12.5703125" customWidth="1"/>
    <col min="15639" max="15639" width="2.28515625" customWidth="1"/>
    <col min="15640" max="15642" width="3.140625" customWidth="1"/>
    <col min="15643" max="15643" width="9.140625" customWidth="1"/>
    <col min="15873" max="15873" width="12.85546875" customWidth="1"/>
    <col min="15874" max="15874" width="12.28515625" customWidth="1"/>
    <col min="15875" max="15875" width="11.5703125" customWidth="1"/>
    <col min="15876" max="15876" width="11.7109375" customWidth="1"/>
    <col min="15877" max="15878" width="12.28515625" customWidth="1"/>
    <col min="15879" max="15884" width="12.5703125" customWidth="1"/>
    <col min="15885" max="15885" width="2.28515625" customWidth="1"/>
    <col min="15886" max="15888" width="3.140625" customWidth="1"/>
    <col min="15889" max="15889" width="9.140625" customWidth="1"/>
    <col min="15890" max="15890" width="11" customWidth="1"/>
    <col min="15891" max="15894" width="12.5703125" customWidth="1"/>
    <col min="15895" max="15895" width="2.28515625" customWidth="1"/>
    <col min="15896" max="15898" width="3.140625" customWidth="1"/>
    <col min="15899" max="15899" width="9.140625" customWidth="1"/>
    <col min="16129" max="16129" width="12.85546875" customWidth="1"/>
    <col min="16130" max="16130" width="12.28515625" customWidth="1"/>
    <col min="16131" max="16131" width="11.5703125" customWidth="1"/>
    <col min="16132" max="16132" width="11.7109375" customWidth="1"/>
    <col min="16133" max="16134" width="12.28515625" customWidth="1"/>
    <col min="16135" max="16140" width="12.5703125" customWidth="1"/>
    <col min="16141" max="16141" width="2.28515625" customWidth="1"/>
    <col min="16142" max="16144" width="3.140625" customWidth="1"/>
    <col min="16145" max="16145" width="9.140625" customWidth="1"/>
    <col min="16146" max="16146" width="11" customWidth="1"/>
    <col min="16147" max="16150" width="12.5703125" customWidth="1"/>
    <col min="16151" max="16151" width="2.28515625" customWidth="1"/>
    <col min="16152" max="16154" width="3.140625" customWidth="1"/>
    <col min="16155" max="16155" width="9.140625" customWidth="1"/>
  </cols>
  <sheetData>
    <row r="1" spans="1:28" s="30" customFormat="1" ht="18">
      <c r="A1" s="3" t="s">
        <v>569</v>
      </c>
      <c r="B1" s="2"/>
      <c r="C1" s="2"/>
      <c r="D1" s="2"/>
      <c r="E1" s="2"/>
      <c r="F1" s="2"/>
      <c r="L1" s="30" t="s">
        <v>143</v>
      </c>
      <c r="M1" s="36">
        <v>0</v>
      </c>
      <c r="N1" s="36">
        <v>0</v>
      </c>
      <c r="O1" s="36">
        <v>1</v>
      </c>
      <c r="P1" s="36">
        <v>0</v>
      </c>
      <c r="Q1" s="36">
        <v>6288774</v>
      </c>
      <c r="R1" s="36">
        <v>-20905355</v>
      </c>
      <c r="S1" s="30">
        <f t="shared" ref="S1:S32" si="0">Q1 * SIN( M1*$B$8 + N1*$C$8 + O1*$D$8 + P1*$E$8 ) * $E$11^ABS(N1)</f>
        <v>-4342906.62460043</v>
      </c>
      <c r="T1" s="30">
        <f t="shared" ref="T1:T32" si="1">R1 * COS( M1*$B$8 + N1*$C$8 + O1*$D$8 + P1*$E$8 ) * $E$11^ABS(N1)</f>
        <v>-15119907.644282741</v>
      </c>
      <c r="V1" s="30" t="s">
        <v>144</v>
      </c>
      <c r="W1" s="36">
        <v>0</v>
      </c>
      <c r="X1" s="36">
        <v>0</v>
      </c>
      <c r="Y1" s="36">
        <v>0</v>
      </c>
      <c r="Z1" s="36">
        <v>1</v>
      </c>
      <c r="AA1" s="36">
        <v>5128122</v>
      </c>
      <c r="AB1" s="30">
        <f t="shared" ref="AB1:AB32" si="2">AA1 * SIN( W1*$B$8 + X1*$C$8 + Y1*$D$8 + Z1*$E$8 ) * $E$11^ABS(X1)</f>
        <v>-4359130.3298397092</v>
      </c>
    </row>
    <row r="2" spans="1:28" s="30" customFormat="1" ht="12.75">
      <c r="A2" s="2"/>
      <c r="B2" s="2"/>
      <c r="C2" s="2"/>
      <c r="D2" s="2"/>
      <c r="E2" s="2"/>
      <c r="F2" s="2"/>
      <c r="L2" s="30" t="s">
        <v>145</v>
      </c>
      <c r="M2" s="36">
        <v>2</v>
      </c>
      <c r="N2" s="36">
        <v>0</v>
      </c>
      <c r="O2" s="36">
        <v>-1</v>
      </c>
      <c r="P2" s="36">
        <v>0</v>
      </c>
      <c r="Q2" s="36">
        <v>1274027</v>
      </c>
      <c r="R2" s="36">
        <v>-3699111</v>
      </c>
      <c r="S2" s="30">
        <f t="shared" si="0"/>
        <v>-869802.28806738032</v>
      </c>
      <c r="T2" s="30">
        <f t="shared" si="1"/>
        <v>2702870.6447241907</v>
      </c>
      <c r="V2" s="30" t="s">
        <v>146</v>
      </c>
      <c r="W2" s="36">
        <v>0</v>
      </c>
      <c r="X2" s="36">
        <v>0</v>
      </c>
      <c r="Y2" s="36">
        <v>1</v>
      </c>
      <c r="Z2" s="36">
        <v>1</v>
      </c>
      <c r="AA2" s="36">
        <v>280602</v>
      </c>
      <c r="AB2" s="30">
        <f t="shared" si="2"/>
        <v>-274579.07036094734</v>
      </c>
    </row>
    <row r="3" spans="1:28" s="30" customFormat="1" ht="12.75">
      <c r="A3" s="34" t="s">
        <v>26</v>
      </c>
      <c r="B3" s="34" t="s">
        <v>26</v>
      </c>
      <c r="C3" s="34" t="s">
        <v>26</v>
      </c>
      <c r="D3" s="34" t="s">
        <v>26</v>
      </c>
      <c r="E3" s="34" t="s">
        <v>26</v>
      </c>
      <c r="F3" s="34" t="s">
        <v>26</v>
      </c>
      <c r="M3" s="36">
        <v>2</v>
      </c>
      <c r="N3" s="36">
        <v>0</v>
      </c>
      <c r="O3" s="36">
        <v>0</v>
      </c>
      <c r="P3" s="36">
        <v>0</v>
      </c>
      <c r="Q3" s="36">
        <v>658314</v>
      </c>
      <c r="R3" s="36">
        <v>-2955968</v>
      </c>
      <c r="S3" s="30">
        <f t="shared" si="0"/>
        <v>7119.2448433512291</v>
      </c>
      <c r="T3" s="30">
        <f t="shared" si="1"/>
        <v>2955795.1441399134</v>
      </c>
      <c r="W3" s="36">
        <v>0</v>
      </c>
      <c r="X3" s="36">
        <v>0</v>
      </c>
      <c r="Y3" s="36">
        <v>1</v>
      </c>
      <c r="Z3" s="36">
        <v>-1</v>
      </c>
      <c r="AA3" s="36">
        <v>277693</v>
      </c>
      <c r="AB3" s="30">
        <f t="shared" si="2"/>
        <v>69718.203557446119</v>
      </c>
    </row>
    <row r="4" spans="1:28" s="30" customFormat="1" ht="12.75">
      <c r="M4" s="36">
        <v>0</v>
      </c>
      <c r="N4" s="36">
        <v>0</v>
      </c>
      <c r="O4" s="36">
        <v>2</v>
      </c>
      <c r="P4" s="36">
        <v>0</v>
      </c>
      <c r="Q4" s="36">
        <v>213618</v>
      </c>
      <c r="R4" s="36">
        <v>-569925</v>
      </c>
      <c r="S4" s="30">
        <f t="shared" si="0"/>
        <v>-213389.937392914</v>
      </c>
      <c r="T4" s="30">
        <f t="shared" si="1"/>
        <v>-26328.424981161239</v>
      </c>
      <c r="W4" s="36">
        <v>2</v>
      </c>
      <c r="X4" s="36">
        <v>0</v>
      </c>
      <c r="Y4" s="36">
        <v>0</v>
      </c>
      <c r="Z4" s="36">
        <v>-1</v>
      </c>
      <c r="AA4" s="36">
        <v>173237</v>
      </c>
      <c r="AB4" s="30">
        <f t="shared" si="2"/>
        <v>-146263.72867510462</v>
      </c>
    </row>
    <row r="5" spans="1:28" s="27" customFormat="1" ht="12.75">
      <c r="A5" s="30" t="s">
        <v>150</v>
      </c>
      <c r="B5" s="30" t="s">
        <v>151</v>
      </c>
      <c r="C5" s="30" t="s">
        <v>152</v>
      </c>
      <c r="D5" s="30" t="s">
        <v>153</v>
      </c>
      <c r="E5" s="30" t="s">
        <v>154</v>
      </c>
      <c r="F5" s="30"/>
      <c r="G5" s="30"/>
      <c r="H5" s="30"/>
      <c r="I5" s="117" t="s">
        <v>477</v>
      </c>
      <c r="J5" s="117"/>
      <c r="K5" s="77" t="s">
        <v>542</v>
      </c>
      <c r="L5" s="16"/>
      <c r="M5" s="36">
        <v>0</v>
      </c>
      <c r="N5" s="36">
        <v>1</v>
      </c>
      <c r="O5" s="36">
        <v>0</v>
      </c>
      <c r="P5" s="36">
        <v>0</v>
      </c>
      <c r="Q5" s="36">
        <v>-185116</v>
      </c>
      <c r="R5" s="36">
        <v>48888</v>
      </c>
      <c r="S5" s="30">
        <f t="shared" si="0"/>
        <v>-58637.599687269874</v>
      </c>
      <c r="T5" s="30">
        <f t="shared" si="1"/>
        <v>-46377.714118677119</v>
      </c>
      <c r="W5" s="36">
        <v>2</v>
      </c>
      <c r="X5" s="36">
        <v>0</v>
      </c>
      <c r="Y5" s="36">
        <v>-1</v>
      </c>
      <c r="Z5" s="36">
        <v>1</v>
      </c>
      <c r="AA5" s="36">
        <v>55413</v>
      </c>
      <c r="AB5" s="30">
        <f t="shared" si="2"/>
        <v>14491.356324728044</v>
      </c>
    </row>
    <row r="6" spans="1:28" s="30" customFormat="1" ht="15">
      <c r="A6" s="30">
        <f xml:space="preserve"> 218.3164477 + T * ( 481267.88123421 + T * ( - 0.0015786 + T * ( 1/538841 - T/65194000) ) )</f>
        <v>-26465.932519047852</v>
      </c>
      <c r="B6" s="30">
        <f xml:space="preserve"> 297.8501921 + T * ( 445267.1114034 + T * ( - 0.0018819 + T * ( 1/545868 - T/113065000 ) ) )</f>
        <v>-24390.309814643158</v>
      </c>
      <c r="C6" s="30">
        <f xml:space="preserve"> 357.5291092 + T * ( 35999.0502909 + T * ( - 0.0001536 + T/24490000 ) )</f>
        <v>-1638.4645110638783</v>
      </c>
      <c r="D6" s="30">
        <f xml:space="preserve"> 134.9633964 + T * ( 477198.8675055 + T * ( 0.0087414 + T * ( 1/69699 - T/14712000 ) ) )</f>
        <v>-26323.676102382702</v>
      </c>
      <c r="E6" s="30">
        <f xml:space="preserve"> 93.272095 + T * ( 483202.0175233 + T * ( - 0.0036539 + T * ( -1/3526000 + T/863310000 ) ) )</f>
        <v>-26698.216476440037</v>
      </c>
      <c r="F6" s="30" t="s">
        <v>1</v>
      </c>
      <c r="I6" s="121" t="s">
        <v>538</v>
      </c>
      <c r="J6" s="122">
        <v>1738</v>
      </c>
      <c r="K6" s="77" t="s">
        <v>539</v>
      </c>
      <c r="M6" s="36">
        <v>0</v>
      </c>
      <c r="N6" s="36">
        <v>0</v>
      </c>
      <c r="O6" s="36">
        <v>0</v>
      </c>
      <c r="P6" s="36">
        <v>2</v>
      </c>
      <c r="Q6" s="36">
        <v>-114332</v>
      </c>
      <c r="R6" s="36">
        <v>-3149</v>
      </c>
      <c r="S6" s="30">
        <f t="shared" si="0"/>
        <v>102379.26239234299</v>
      </c>
      <c r="T6" s="30">
        <f t="shared" si="1"/>
        <v>1401.7781748035463</v>
      </c>
      <c r="W6" s="36">
        <v>2</v>
      </c>
      <c r="X6" s="36">
        <v>0</v>
      </c>
      <c r="Y6" s="36">
        <v>-1</v>
      </c>
      <c r="Z6" s="36">
        <v>-1</v>
      </c>
      <c r="AA6" s="36">
        <v>46271</v>
      </c>
      <c r="AB6" s="30">
        <f t="shared" si="2"/>
        <v>-45378.296339987028</v>
      </c>
    </row>
    <row r="7" spans="1:28" s="30" customFormat="1" ht="15">
      <c r="A7" s="30">
        <f xml:space="preserve"> A6 - INT( A6 / 360 ) * 360</f>
        <v>174.06748095214789</v>
      </c>
      <c r="B7" s="30">
        <f xml:space="preserve"> B6 - INT( B6 / 360 ) * 360</f>
        <v>89.690185356841539</v>
      </c>
      <c r="C7" s="30">
        <f xml:space="preserve"> C6 - INT( C6 / 360 ) * 360</f>
        <v>161.53548893612174</v>
      </c>
      <c r="D7" s="30">
        <f xml:space="preserve"> D6 - INT( D6 / 360 ) * 360</f>
        <v>316.32389761729792</v>
      </c>
      <c r="E7" s="30">
        <f xml:space="preserve"> E6 - INT( E6 / 360 ) * 360</f>
        <v>301.78352355996321</v>
      </c>
      <c r="F7" s="30" t="s">
        <v>1</v>
      </c>
      <c r="I7" s="111" t="s">
        <v>540</v>
      </c>
      <c r="J7" s="124">
        <v>385000.56</v>
      </c>
      <c r="K7" s="77" t="s">
        <v>539</v>
      </c>
      <c r="M7" s="36">
        <v>2</v>
      </c>
      <c r="N7" s="36">
        <v>0</v>
      </c>
      <c r="O7" s="36">
        <v>-2</v>
      </c>
      <c r="P7" s="36">
        <v>0</v>
      </c>
      <c r="Q7" s="36">
        <v>58793</v>
      </c>
      <c r="R7" s="36">
        <v>246158</v>
      </c>
      <c r="S7" s="30">
        <f t="shared" si="0"/>
        <v>-58697.425114245831</v>
      </c>
      <c r="T7" s="30">
        <f t="shared" si="1"/>
        <v>-14030.122558638486</v>
      </c>
      <c r="W7" s="36">
        <v>2</v>
      </c>
      <c r="X7" s="36">
        <v>0</v>
      </c>
      <c r="Y7" s="36">
        <v>0</v>
      </c>
      <c r="Z7" s="36">
        <v>1</v>
      </c>
      <c r="AA7" s="36">
        <v>32573</v>
      </c>
      <c r="AB7" s="30">
        <f t="shared" si="2"/>
        <v>27872.407704511232</v>
      </c>
    </row>
    <row r="8" spans="1:28" s="40" customFormat="1" ht="12.75">
      <c r="A8" s="30">
        <f>RADIANS(A7)</f>
        <v>3.0380506632674948</v>
      </c>
      <c r="B8" s="30">
        <f>RADIANS(B7)</f>
        <v>1.5653890412008902</v>
      </c>
      <c r="C8" s="30">
        <f>RADIANS(C7)</f>
        <v>2.8193261407541965</v>
      </c>
      <c r="D8" s="30">
        <f>RADIANS(D7)</f>
        <v>5.5208935161632944</v>
      </c>
      <c r="E8" s="30">
        <f>RADIANS(E7)</f>
        <v>5.2671161143912375</v>
      </c>
      <c r="F8" s="30" t="s">
        <v>155</v>
      </c>
      <c r="G8" s="30"/>
      <c r="H8" s="30"/>
      <c r="I8" s="18"/>
      <c r="J8" s="2"/>
      <c r="K8" s="30"/>
      <c r="L8" s="30"/>
      <c r="M8" s="36">
        <v>2</v>
      </c>
      <c r="N8" s="36">
        <v>-1</v>
      </c>
      <c r="O8" s="36">
        <v>-1</v>
      </c>
      <c r="P8" s="36">
        <v>0</v>
      </c>
      <c r="Q8" s="36">
        <v>57066</v>
      </c>
      <c r="R8" s="36">
        <v>-152138</v>
      </c>
      <c r="S8" s="30">
        <f t="shared" si="0"/>
        <v>50167.542936265163</v>
      </c>
      <c r="T8" s="30">
        <f t="shared" si="1"/>
        <v>-72555.125896102298</v>
      </c>
      <c r="W8" s="36">
        <v>0</v>
      </c>
      <c r="X8" s="36">
        <v>0</v>
      </c>
      <c r="Y8" s="36">
        <v>2</v>
      </c>
      <c r="Z8" s="36">
        <v>1</v>
      </c>
      <c r="AA8" s="36">
        <v>17198</v>
      </c>
      <c r="AB8" s="30">
        <f t="shared" si="2"/>
        <v>-9724.0577202151762</v>
      </c>
    </row>
    <row r="9" spans="1:28" s="30" customFormat="1" ht="12.75">
      <c r="J9" s="31"/>
      <c r="M9" s="36">
        <v>2</v>
      </c>
      <c r="N9" s="36">
        <v>0</v>
      </c>
      <c r="O9" s="36">
        <v>1</v>
      </c>
      <c r="P9" s="36">
        <v>0</v>
      </c>
      <c r="Q9" s="36">
        <v>53322</v>
      </c>
      <c r="R9" s="36">
        <v>-170733</v>
      </c>
      <c r="S9" s="30">
        <f t="shared" si="0"/>
        <v>37238.056801174556</v>
      </c>
      <c r="T9" s="30">
        <f t="shared" si="1"/>
        <v>122201.25030757301</v>
      </c>
      <c r="W9" s="36">
        <v>2</v>
      </c>
      <c r="X9" s="36">
        <v>0</v>
      </c>
      <c r="Y9" s="36">
        <v>1</v>
      </c>
      <c r="Z9" s="36">
        <v>-1</v>
      </c>
      <c r="AA9" s="36">
        <v>9266</v>
      </c>
      <c r="AB9" s="30">
        <f t="shared" si="2"/>
        <v>-2229.2095428173711</v>
      </c>
    </row>
    <row r="10" spans="1:28" s="16" customFormat="1" ht="12.75">
      <c r="A10" s="30" t="s">
        <v>156</v>
      </c>
      <c r="B10" s="30" t="s">
        <v>157</v>
      </c>
      <c r="C10" s="30" t="s">
        <v>158</v>
      </c>
      <c r="D10" s="30"/>
      <c r="E10" s="30" t="s">
        <v>13</v>
      </c>
      <c r="F10" s="30"/>
      <c r="G10" s="30"/>
      <c r="H10" s="2"/>
      <c r="I10" s="2"/>
      <c r="J10" s="27"/>
      <c r="M10" s="36">
        <v>2</v>
      </c>
      <c r="N10" s="36">
        <v>-1</v>
      </c>
      <c r="O10" s="36">
        <v>0</v>
      </c>
      <c r="P10" s="36">
        <v>0</v>
      </c>
      <c r="Q10" s="36">
        <v>45758</v>
      </c>
      <c r="R10" s="36">
        <v>-204586</v>
      </c>
      <c r="S10" s="30">
        <f t="shared" si="0"/>
        <v>14024.085225249988</v>
      </c>
      <c r="T10" s="30">
        <f t="shared" si="1"/>
        <v>-194770.4562024613</v>
      </c>
      <c r="W10" s="36">
        <v>0</v>
      </c>
      <c r="X10" s="36">
        <v>0</v>
      </c>
      <c r="Y10" s="36">
        <v>2</v>
      </c>
      <c r="Z10" s="36">
        <v>-1</v>
      </c>
      <c r="AA10" s="36">
        <v>8822</v>
      </c>
      <c r="AB10" s="30">
        <f t="shared" si="2"/>
        <v>-4295.2566834689451</v>
      </c>
    </row>
    <row r="11" spans="1:28" s="30" customFormat="1" ht="12.75">
      <c r="A11" s="30">
        <f xml:space="preserve"> 119.75  +  131.849 * T</f>
        <v>112.43953595582946</v>
      </c>
      <c r="B11" s="30">
        <f>53.09  +  479264.29 * T</f>
        <v>-26520.068383453254</v>
      </c>
      <c r="C11" s="30">
        <f xml:space="preserve"> 313.45  +  481266.484 * T</f>
        <v>-26370.721491223914</v>
      </c>
      <c r="D11" s="30" t="s">
        <v>1</v>
      </c>
      <c r="E11" s="30">
        <f xml:space="preserve"> 1  -  T * ( 0.002516  +  0.0000074*T )</f>
        <v>1.0001394787071833</v>
      </c>
      <c r="H11" s="2"/>
      <c r="I11" s="2"/>
      <c r="M11" s="36">
        <v>0</v>
      </c>
      <c r="N11" s="36">
        <v>1</v>
      </c>
      <c r="O11" s="36">
        <v>-1</v>
      </c>
      <c r="P11" s="36">
        <v>0</v>
      </c>
      <c r="Q11" s="36">
        <v>-40923</v>
      </c>
      <c r="R11" s="36">
        <v>-129620</v>
      </c>
      <c r="S11" s="30">
        <f t="shared" si="0"/>
        <v>17434.087996751128</v>
      </c>
      <c r="T11" s="30">
        <f t="shared" si="1"/>
        <v>117288.87195260588</v>
      </c>
      <c r="W11" s="36">
        <v>2</v>
      </c>
      <c r="X11" s="36">
        <v>-1</v>
      </c>
      <c r="Y11" s="36">
        <v>0</v>
      </c>
      <c r="Z11" s="36">
        <v>-1</v>
      </c>
      <c r="AA11" s="36">
        <v>8216</v>
      </c>
      <c r="AB11" s="30">
        <f t="shared" si="2"/>
        <v>7975.1858880030059</v>
      </c>
    </row>
    <row r="12" spans="1:28" s="30" customFormat="1" ht="12.75">
      <c r="A12" s="30">
        <f xml:space="preserve"> A11 - INT( A11 / 360 ) * 360</f>
        <v>112.43953595582946</v>
      </c>
      <c r="B12" s="30">
        <f xml:space="preserve"> B11 - INT( B11 / 360 ) * 360</f>
        <v>119.93161654674623</v>
      </c>
      <c r="C12" s="30">
        <f xml:space="preserve"> C11 - INT( C11 / 360 ) * 360</f>
        <v>269.2785087760858</v>
      </c>
      <c r="D12" s="30" t="s">
        <v>1</v>
      </c>
      <c r="H12" s="2"/>
      <c r="I12" s="2"/>
      <c r="M12" s="36">
        <v>1</v>
      </c>
      <c r="N12" s="36">
        <v>0</v>
      </c>
      <c r="O12" s="36">
        <v>0</v>
      </c>
      <c r="P12" s="36">
        <v>0</v>
      </c>
      <c r="Q12" s="36">
        <v>-34720</v>
      </c>
      <c r="R12" s="36">
        <v>108743</v>
      </c>
      <c r="S12" s="30">
        <f t="shared" si="0"/>
        <v>-34719.492416753841</v>
      </c>
      <c r="T12" s="30">
        <f t="shared" si="1"/>
        <v>588.00159193523621</v>
      </c>
      <c r="W12" s="36">
        <v>2</v>
      </c>
      <c r="X12" s="36">
        <v>0</v>
      </c>
      <c r="Y12" s="36">
        <v>-2</v>
      </c>
      <c r="Z12" s="36">
        <v>-1</v>
      </c>
      <c r="AA12" s="36">
        <v>4324</v>
      </c>
      <c r="AB12" s="30">
        <f t="shared" si="2"/>
        <v>-2483.2931298452663</v>
      </c>
    </row>
    <row r="13" spans="1:28" s="30" customFormat="1" ht="12.75">
      <c r="A13" s="30">
        <f>RADIANS(A12)</f>
        <v>1.9624401118437735</v>
      </c>
      <c r="B13" s="30">
        <f>RADIANS(B12)</f>
        <v>2.0932015859800335</v>
      </c>
      <c r="C13" s="30">
        <f>RADIANS(C12)</f>
        <v>4.6997965830031436</v>
      </c>
      <c r="D13" s="30" t="s">
        <v>155</v>
      </c>
      <c r="H13" s="2"/>
      <c r="I13" s="2"/>
      <c r="M13" s="36">
        <v>0</v>
      </c>
      <c r="N13" s="36">
        <v>1</v>
      </c>
      <c r="O13" s="36">
        <v>1</v>
      </c>
      <c r="P13" s="36">
        <v>0</v>
      </c>
      <c r="Q13" s="36">
        <v>-30383</v>
      </c>
      <c r="R13" s="36">
        <v>104755</v>
      </c>
      <c r="S13" s="30">
        <f t="shared" si="0"/>
        <v>-26865.268636807214</v>
      </c>
      <c r="T13" s="30">
        <f t="shared" si="1"/>
        <v>-48959.1797408438</v>
      </c>
      <c r="W13" s="36">
        <v>2</v>
      </c>
      <c r="X13" s="36">
        <v>0</v>
      </c>
      <c r="Y13" s="36">
        <v>1</v>
      </c>
      <c r="Z13" s="36">
        <v>1</v>
      </c>
      <c r="AA13" s="36">
        <v>4200</v>
      </c>
      <c r="AB13" s="30">
        <f t="shared" si="2"/>
        <v>4100.2494447701902</v>
      </c>
    </row>
    <row r="14" spans="1:28" s="30" customFormat="1" ht="12.75">
      <c r="H14" s="2"/>
      <c r="I14" s="2"/>
      <c r="M14" s="36">
        <v>2</v>
      </c>
      <c r="N14" s="36">
        <v>0</v>
      </c>
      <c r="O14" s="36">
        <v>0</v>
      </c>
      <c r="P14" s="36">
        <v>-2</v>
      </c>
      <c r="Q14" s="36">
        <v>15327</v>
      </c>
      <c r="R14" s="36">
        <v>10321</v>
      </c>
      <c r="S14" s="30">
        <f t="shared" si="0"/>
        <v>-13797.634207512065</v>
      </c>
      <c r="T14" s="30">
        <f t="shared" si="1"/>
        <v>4494.1808664033879</v>
      </c>
      <c r="W14" s="36">
        <v>2</v>
      </c>
      <c r="X14" s="36">
        <v>1</v>
      </c>
      <c r="Y14" s="36">
        <v>0</v>
      </c>
      <c r="Z14" s="36">
        <v>-1</v>
      </c>
      <c r="AA14" s="36">
        <v>-3359</v>
      </c>
      <c r="AB14" s="30">
        <f t="shared" si="2"/>
        <v>-2120.2065511396049</v>
      </c>
    </row>
    <row r="15" spans="1:28" s="30" customFormat="1" ht="12.75">
      <c r="A15" s="34" t="s">
        <v>26</v>
      </c>
      <c r="B15" s="34" t="s">
        <v>26</v>
      </c>
      <c r="C15" s="34" t="s">
        <v>26</v>
      </c>
      <c r="D15" s="34" t="s">
        <v>26</v>
      </c>
      <c r="E15" s="34" t="s">
        <v>26</v>
      </c>
      <c r="F15" s="34" t="s">
        <v>26</v>
      </c>
      <c r="H15" s="2"/>
      <c r="I15" s="2"/>
      <c r="M15" s="36">
        <v>0</v>
      </c>
      <c r="N15" s="36">
        <v>0</v>
      </c>
      <c r="O15" s="36">
        <v>1</v>
      </c>
      <c r="P15" s="36">
        <v>2</v>
      </c>
      <c r="Q15" s="36">
        <v>-12528</v>
      </c>
      <c r="R15" s="36">
        <v>0</v>
      </c>
      <c r="S15" s="30">
        <f t="shared" si="0"/>
        <v>4262.4132028501917</v>
      </c>
      <c r="T15" s="30">
        <f t="shared" si="1"/>
        <v>0</v>
      </c>
      <c r="W15" s="36">
        <v>2</v>
      </c>
      <c r="X15" s="36">
        <v>-1</v>
      </c>
      <c r="Y15" s="36">
        <v>-1</v>
      </c>
      <c r="Z15" s="36">
        <v>1</v>
      </c>
      <c r="AA15" s="36">
        <v>2463</v>
      </c>
      <c r="AB15" s="30">
        <f t="shared" si="2"/>
        <v>141.99345438923407</v>
      </c>
    </row>
    <row r="16" spans="1:28" s="30" customFormat="1" ht="12.75">
      <c r="M16" s="36">
        <v>0</v>
      </c>
      <c r="N16" s="36">
        <v>0</v>
      </c>
      <c r="O16" s="36">
        <v>1</v>
      </c>
      <c r="P16" s="36">
        <v>-2</v>
      </c>
      <c r="Q16" s="36">
        <v>10980</v>
      </c>
      <c r="R16" s="36">
        <v>79661</v>
      </c>
      <c r="S16" s="30">
        <f t="shared" si="0"/>
        <v>10486.508217874158</v>
      </c>
      <c r="T16" s="30">
        <f t="shared" si="1"/>
        <v>23613.702084181681</v>
      </c>
      <c r="W16" s="36">
        <v>2</v>
      </c>
      <c r="X16" s="36">
        <v>-1</v>
      </c>
      <c r="Y16" s="36">
        <v>0</v>
      </c>
      <c r="Z16" s="36">
        <v>1</v>
      </c>
      <c r="AA16" s="36">
        <v>2211</v>
      </c>
      <c r="AB16" s="30">
        <f t="shared" si="2"/>
        <v>-1432.3579280776796</v>
      </c>
    </row>
    <row r="17" spans="1:28" s="30" customFormat="1" ht="12.75">
      <c r="A17" s="30" t="s">
        <v>159</v>
      </c>
      <c r="B17" s="30" t="s">
        <v>160</v>
      </c>
      <c r="C17" s="30" t="s">
        <v>161</v>
      </c>
      <c r="M17" s="36">
        <v>4</v>
      </c>
      <c r="N17" s="36">
        <v>0</v>
      </c>
      <c r="O17" s="36">
        <v>-1</v>
      </c>
      <c r="P17" s="36">
        <v>0</v>
      </c>
      <c r="Q17" s="36">
        <v>10675</v>
      </c>
      <c r="R17" s="36">
        <v>-34782</v>
      </c>
      <c r="S17" s="30">
        <f t="shared" si="0"/>
        <v>7203.2456357745541</v>
      </c>
      <c r="T17" s="30">
        <f t="shared" si="1"/>
        <v>-25669.866618604603</v>
      </c>
      <c r="W17" s="36">
        <v>2</v>
      </c>
      <c r="X17" s="36">
        <v>-1</v>
      </c>
      <c r="Y17" s="36">
        <v>-1</v>
      </c>
      <c r="Z17" s="36">
        <v>-1</v>
      </c>
      <c r="AA17" s="36">
        <v>2065</v>
      </c>
      <c r="AB17" s="30">
        <f t="shared" si="2"/>
        <v>1793.3048586158607</v>
      </c>
    </row>
    <row r="18" spans="1:28" s="30" customFormat="1" ht="12.75">
      <c r="A18" s="30">
        <f xml:space="preserve"> SUM(S1:S60) + 3958*SIN(A13) + 1962*SIN(A8-E8) + 318*SIN(B13)</f>
        <v>-5379520.402928031</v>
      </c>
      <c r="B18" s="30">
        <f>SUM(T1:T60)</f>
        <v>-9536113.3542854302</v>
      </c>
      <c r="C18" s="30">
        <f xml:space="preserve"> SUM(AB1:AB60) - 2235*SIN(A8) + 382*SIN(C13) + 175*SIN(A13-E8) + 175*SIN(A13+E8) + 127*SIN(A8-D8) - 115*SIN(A8+D8)</f>
        <v>-4721585.5806237422</v>
      </c>
      <c r="M18" s="36">
        <v>0</v>
      </c>
      <c r="N18" s="36">
        <v>0</v>
      </c>
      <c r="O18" s="36">
        <v>3</v>
      </c>
      <c r="P18" s="36">
        <v>0</v>
      </c>
      <c r="Q18" s="36">
        <v>10034</v>
      </c>
      <c r="R18" s="36">
        <v>-23210</v>
      </c>
      <c r="S18" s="30">
        <f t="shared" si="0"/>
        <v>-7569.5027046321784</v>
      </c>
      <c r="T18" s="30">
        <f t="shared" si="1"/>
        <v>15235.78243523297</v>
      </c>
      <c r="W18" s="36">
        <v>0</v>
      </c>
      <c r="X18" s="36">
        <v>1</v>
      </c>
      <c r="Y18" s="36">
        <v>-1</v>
      </c>
      <c r="Z18" s="36">
        <v>-1</v>
      </c>
      <c r="AA18" s="36">
        <v>-1870</v>
      </c>
      <c r="AB18" s="30">
        <f t="shared" si="2"/>
        <v>1857.9712500668738</v>
      </c>
    </row>
    <row r="19" spans="1:28" s="30" customFormat="1" ht="12.75">
      <c r="M19" s="36">
        <v>4</v>
      </c>
      <c r="N19" s="36">
        <v>0</v>
      </c>
      <c r="O19" s="36">
        <v>-2</v>
      </c>
      <c r="P19" s="36">
        <v>0</v>
      </c>
      <c r="Q19" s="36">
        <v>8548</v>
      </c>
      <c r="R19" s="36">
        <v>-21636</v>
      </c>
      <c r="S19" s="30">
        <f t="shared" si="0"/>
        <v>8528.336366060108</v>
      </c>
      <c r="T19" s="30">
        <f t="shared" si="1"/>
        <v>-1466.7013782291426</v>
      </c>
      <c r="W19" s="36">
        <v>4</v>
      </c>
      <c r="X19" s="36">
        <v>0</v>
      </c>
      <c r="Y19" s="36">
        <v>-1</v>
      </c>
      <c r="Z19" s="36">
        <v>-1</v>
      </c>
      <c r="AA19" s="36">
        <v>1828</v>
      </c>
      <c r="AB19" s="30">
        <f t="shared" si="2"/>
        <v>1796.4921091422141</v>
      </c>
    </row>
    <row r="20" spans="1:28" s="30" customFormat="1" ht="12.75">
      <c r="A20" s="34" t="s">
        <v>26</v>
      </c>
      <c r="B20" s="33" t="s">
        <v>83</v>
      </c>
      <c r="C20" s="33" t="s">
        <v>81</v>
      </c>
      <c r="D20" s="34" t="s">
        <v>26</v>
      </c>
      <c r="E20" s="34" t="s">
        <v>26</v>
      </c>
      <c r="F20" s="34" t="s">
        <v>26</v>
      </c>
      <c r="M20" s="36">
        <v>2</v>
      </c>
      <c r="N20" s="36">
        <v>1</v>
      </c>
      <c r="O20" s="36">
        <v>-1</v>
      </c>
      <c r="P20" s="36">
        <v>0</v>
      </c>
      <c r="Q20" s="36">
        <v>-7888</v>
      </c>
      <c r="R20" s="36">
        <v>24208</v>
      </c>
      <c r="S20" s="30">
        <f t="shared" si="0"/>
        <v>-3283.0745518451117</v>
      </c>
      <c r="T20" s="30">
        <f t="shared" si="1"/>
        <v>22015.271482466873</v>
      </c>
      <c r="W20" s="36">
        <v>0</v>
      </c>
      <c r="X20" s="36">
        <v>1</v>
      </c>
      <c r="Y20" s="36">
        <v>0</v>
      </c>
      <c r="Z20" s="36">
        <v>1</v>
      </c>
      <c r="AA20" s="36">
        <v>-1794</v>
      </c>
      <c r="AB20" s="30">
        <f t="shared" si="2"/>
        <v>-1745.9893464442484</v>
      </c>
    </row>
    <row r="21" spans="1:28" s="30" customFormat="1" ht="12.75">
      <c r="M21" s="36">
        <v>2</v>
      </c>
      <c r="N21" s="36">
        <v>1</v>
      </c>
      <c r="O21" s="36">
        <v>0</v>
      </c>
      <c r="P21" s="36">
        <v>0</v>
      </c>
      <c r="Q21" s="36">
        <v>-6766</v>
      </c>
      <c r="R21" s="36">
        <v>30824</v>
      </c>
      <c r="S21" s="30">
        <f t="shared" si="0"/>
        <v>2212.4950252039371</v>
      </c>
      <c r="T21" s="30">
        <f t="shared" si="1"/>
        <v>29133.959034367916</v>
      </c>
      <c r="W21" s="36">
        <v>0</v>
      </c>
      <c r="X21" s="36">
        <v>0</v>
      </c>
      <c r="Y21" s="36">
        <v>0</v>
      </c>
      <c r="Z21" s="36">
        <v>3</v>
      </c>
      <c r="AA21" s="36">
        <v>-1749</v>
      </c>
      <c r="AB21" s="30">
        <f t="shared" si="2"/>
        <v>163.09320538215533</v>
      </c>
    </row>
    <row r="22" spans="1:28" s="30" customFormat="1" ht="12.75">
      <c r="A22" s="30" t="s">
        <v>162</v>
      </c>
      <c r="B22" s="30" t="s">
        <v>163</v>
      </c>
      <c r="E22" s="30" t="s">
        <v>164</v>
      </c>
      <c r="M22" s="36">
        <v>1</v>
      </c>
      <c r="N22" s="36">
        <v>0</v>
      </c>
      <c r="O22" s="36">
        <v>-1</v>
      </c>
      <c r="P22" s="36">
        <v>0</v>
      </c>
      <c r="Q22" s="36">
        <v>-5163</v>
      </c>
      <c r="R22" s="36">
        <v>-8379</v>
      </c>
      <c r="S22" s="30">
        <f t="shared" si="0"/>
        <v>-3753.3916505413627</v>
      </c>
      <c r="T22" s="30">
        <f t="shared" si="1"/>
        <v>5753.5231568407153</v>
      </c>
      <c r="W22" s="36">
        <v>0</v>
      </c>
      <c r="X22" s="36">
        <v>1</v>
      </c>
      <c r="Y22" s="36">
        <v>-1</v>
      </c>
      <c r="Z22" s="36">
        <v>1</v>
      </c>
      <c r="AA22" s="36">
        <v>-1565</v>
      </c>
      <c r="AB22" s="30">
        <f t="shared" si="2"/>
        <v>-852.59089570177878</v>
      </c>
    </row>
    <row r="23" spans="1:28" s="30" customFormat="1" ht="12.75">
      <c r="A23" s="30">
        <f>A7+A18/1000000</f>
        <v>168.68796054921987</v>
      </c>
      <c r="B23" s="30">
        <f>C18/1000000</f>
        <v>-4.7215855806237421</v>
      </c>
      <c r="C23" s="30" t="s">
        <v>1</v>
      </c>
      <c r="E23" s="30">
        <f>AV_MOON_DISTANCE  +  B18 / 1000</f>
        <v>375464.44664571458</v>
      </c>
      <c r="F23" s="30" t="s">
        <v>165</v>
      </c>
      <c r="M23" s="36">
        <v>1</v>
      </c>
      <c r="N23" s="36">
        <v>1</v>
      </c>
      <c r="O23" s="36">
        <v>0</v>
      </c>
      <c r="P23" s="36">
        <v>0</v>
      </c>
      <c r="Q23" s="36">
        <v>4987</v>
      </c>
      <c r="R23" s="36">
        <v>-16675</v>
      </c>
      <c r="S23" s="30">
        <f t="shared" si="0"/>
        <v>-4722.3181176880298</v>
      </c>
      <c r="T23" s="30">
        <f t="shared" si="1"/>
        <v>5367.4550278826082</v>
      </c>
      <c r="W23" s="36">
        <v>1</v>
      </c>
      <c r="X23" s="36">
        <v>0</v>
      </c>
      <c r="Y23" s="36">
        <v>0</v>
      </c>
      <c r="Z23" s="36">
        <v>1</v>
      </c>
      <c r="AA23" s="36">
        <v>-1491</v>
      </c>
      <c r="AB23" s="30">
        <f t="shared" si="2"/>
        <v>-778.46192789423662</v>
      </c>
    </row>
    <row r="24" spans="1:28" s="30" customFormat="1" ht="12.75">
      <c r="A24" s="30">
        <f>RADIANS(A23)</f>
        <v>2.944160320058189</v>
      </c>
      <c r="B24" s="30">
        <f>RADIANS(B23)</f>
        <v>-8.2407214296572481E-2</v>
      </c>
      <c r="C24" s="30" t="s">
        <v>155</v>
      </c>
      <c r="E24" s="30" t="s">
        <v>147</v>
      </c>
      <c r="G24" s="30" t="s">
        <v>148</v>
      </c>
      <c r="M24" s="36">
        <v>2</v>
      </c>
      <c r="N24" s="36">
        <v>-1</v>
      </c>
      <c r="O24" s="36">
        <v>1</v>
      </c>
      <c r="P24" s="36">
        <v>0</v>
      </c>
      <c r="Q24" s="36">
        <v>4036</v>
      </c>
      <c r="R24" s="36">
        <v>-12831</v>
      </c>
      <c r="S24" s="30">
        <f t="shared" si="0"/>
        <v>-1758.8177439611345</v>
      </c>
      <c r="T24" s="30">
        <f t="shared" si="1"/>
        <v>-11550.55629291379</v>
      </c>
      <c r="W24" s="36">
        <v>0</v>
      </c>
      <c r="X24" s="36">
        <v>1</v>
      </c>
      <c r="Y24" s="36">
        <v>1</v>
      </c>
      <c r="Z24" s="36">
        <v>1</v>
      </c>
      <c r="AA24" s="36">
        <v>-1475</v>
      </c>
      <c r="AB24" s="30">
        <f t="shared" si="2"/>
        <v>-1272.9438248459271</v>
      </c>
    </row>
    <row r="25" spans="1:28" s="30" customFormat="1" ht="15">
      <c r="A25" s="30">
        <f>A24+Δ_Psi</f>
        <v>2.9442262511271986</v>
      </c>
      <c r="C25" s="30" t="s">
        <v>166</v>
      </c>
      <c r="E25" s="177">
        <f xml:space="preserve"> 60 * DEGREES( ASIN( MOON_RADIUS / E23 ) )</f>
        <v>15.913158431521449</v>
      </c>
      <c r="F25" s="177"/>
      <c r="G25" s="177">
        <f xml:space="preserve"> 60 * DEGREES( ASIN( EQ_EARTH_RADIUS / E23 ) )</f>
        <v>58.400961985554403</v>
      </c>
      <c r="M25" s="36">
        <v>2</v>
      </c>
      <c r="N25" s="36">
        <v>0</v>
      </c>
      <c r="O25" s="36">
        <v>2</v>
      </c>
      <c r="P25" s="36">
        <v>0</v>
      </c>
      <c r="Q25" s="36">
        <v>3994</v>
      </c>
      <c r="R25" s="36">
        <v>-10445</v>
      </c>
      <c r="S25" s="30">
        <f t="shared" si="0"/>
        <v>3991.4979589848363</v>
      </c>
      <c r="T25" s="30">
        <f t="shared" si="1"/>
        <v>369.65671316211603</v>
      </c>
      <c r="W25" s="36">
        <v>0</v>
      </c>
      <c r="X25" s="36">
        <v>1</v>
      </c>
      <c r="Y25" s="36">
        <v>1</v>
      </c>
      <c r="Z25" s="36">
        <v>-1</v>
      </c>
      <c r="AA25" s="36">
        <v>-1410</v>
      </c>
      <c r="AB25" s="30">
        <f t="shared" si="2"/>
        <v>-96.507625707171201</v>
      </c>
    </row>
    <row r="26" spans="1:28" s="30" customFormat="1" ht="12.75">
      <c r="M26" s="36">
        <v>4</v>
      </c>
      <c r="N26" s="36">
        <v>0</v>
      </c>
      <c r="O26" s="36">
        <v>0</v>
      </c>
      <c r="P26" s="36">
        <v>0</v>
      </c>
      <c r="Q26" s="36">
        <v>3861</v>
      </c>
      <c r="R26" s="36">
        <v>-11650</v>
      </c>
      <c r="S26" s="30">
        <f t="shared" si="0"/>
        <v>-83.503607584967781</v>
      </c>
      <c r="T26" s="30">
        <f t="shared" si="1"/>
        <v>-11647.275055899838</v>
      </c>
      <c r="W26" s="36">
        <v>0</v>
      </c>
      <c r="X26" s="36">
        <v>1</v>
      </c>
      <c r="Y26" s="36">
        <v>0</v>
      </c>
      <c r="Z26" s="36">
        <v>-1</v>
      </c>
      <c r="AA26" s="36">
        <v>-1344</v>
      </c>
      <c r="AB26" s="30">
        <f t="shared" si="2"/>
        <v>859.56133729505609</v>
      </c>
    </row>
    <row r="27" spans="1:28" s="30" customFormat="1" ht="12.75">
      <c r="A27" s="34" t="s">
        <v>26</v>
      </c>
      <c r="B27" s="34" t="s">
        <v>167</v>
      </c>
      <c r="C27" s="34" t="s">
        <v>168</v>
      </c>
      <c r="D27" s="34" t="s">
        <v>135</v>
      </c>
      <c r="E27" s="34" t="s">
        <v>26</v>
      </c>
      <c r="F27" s="34" t="s">
        <v>26</v>
      </c>
      <c r="M27" s="36">
        <v>2</v>
      </c>
      <c r="N27" s="36">
        <v>0</v>
      </c>
      <c r="O27" s="36">
        <v>-3</v>
      </c>
      <c r="P27" s="36">
        <v>0</v>
      </c>
      <c r="Q27" s="36">
        <v>3665</v>
      </c>
      <c r="R27" s="36">
        <v>14403</v>
      </c>
      <c r="S27" s="30">
        <f t="shared" si="0"/>
        <v>-2790.6780996787693</v>
      </c>
      <c r="T27" s="30">
        <f t="shared" si="1"/>
        <v>9336.5320772409614</v>
      </c>
      <c r="W27" s="36">
        <v>1</v>
      </c>
      <c r="X27" s="36">
        <v>0</v>
      </c>
      <c r="Y27" s="36">
        <v>0</v>
      </c>
      <c r="Z27" s="36">
        <v>-1</v>
      </c>
      <c r="AA27" s="36">
        <v>-1335</v>
      </c>
      <c r="AB27" s="30">
        <f t="shared" si="2"/>
        <v>-709.28560788832795</v>
      </c>
    </row>
    <row r="28" spans="1:28" s="30" customFormat="1" ht="12.75">
      <c r="M28" s="36">
        <v>0</v>
      </c>
      <c r="N28" s="36">
        <v>1</v>
      </c>
      <c r="O28" s="36">
        <v>-2</v>
      </c>
      <c r="P28" s="36">
        <v>0</v>
      </c>
      <c r="Q28" s="36">
        <v>-2689</v>
      </c>
      <c r="R28" s="36">
        <v>-7003</v>
      </c>
      <c r="S28" s="30">
        <f t="shared" si="0"/>
        <v>2508.8539611448459</v>
      </c>
      <c r="T28" s="30">
        <f t="shared" si="1"/>
        <v>2522.8127136038574</v>
      </c>
      <c r="W28" s="36">
        <v>0</v>
      </c>
      <c r="X28" s="36">
        <v>0</v>
      </c>
      <c r="Y28" s="36">
        <v>3</v>
      </c>
      <c r="Z28" s="36">
        <v>1</v>
      </c>
      <c r="AA28" s="36">
        <v>1107</v>
      </c>
      <c r="AB28" s="30">
        <f t="shared" si="2"/>
        <v>177.84254473701279</v>
      </c>
    </row>
    <row r="29" spans="1:28" s="30" customFormat="1" ht="12.75">
      <c r="A29" s="30" t="s">
        <v>169</v>
      </c>
      <c r="B29" s="30" t="s">
        <v>170</v>
      </c>
      <c r="C29" s="30" t="s">
        <v>36</v>
      </c>
      <c r="D29" s="30" t="s">
        <v>171</v>
      </c>
      <c r="E29" s="30" t="s">
        <v>172</v>
      </c>
      <c r="M29" s="36">
        <v>2</v>
      </c>
      <c r="N29" s="36">
        <v>0</v>
      </c>
      <c r="O29" s="36">
        <v>-1</v>
      </c>
      <c r="P29" s="36">
        <v>2</v>
      </c>
      <c r="Q29" s="36">
        <v>-2602</v>
      </c>
      <c r="R29" s="36">
        <v>0</v>
      </c>
      <c r="S29" s="30">
        <f t="shared" si="0"/>
        <v>-2493.2499750450734</v>
      </c>
      <c r="T29" s="30">
        <f t="shared" si="1"/>
        <v>0</v>
      </c>
      <c r="W29" s="36">
        <v>4</v>
      </c>
      <c r="X29" s="36">
        <v>0</v>
      </c>
      <c r="Y29" s="36">
        <v>0</v>
      </c>
      <c r="Z29" s="36">
        <v>-1</v>
      </c>
      <c r="AA29" s="36">
        <v>1021</v>
      </c>
      <c r="AB29" s="30">
        <f t="shared" si="2"/>
        <v>856.0614732741758</v>
      </c>
    </row>
    <row r="30" spans="1:28" s="30" customFormat="1" ht="15">
      <c r="A30" s="30">
        <f>ATAN2( COS(A25), SIN(A25)*COS(Eps) - TAN(B24)*SIN(Eps) )</f>
        <v>2.9279312561024589</v>
      </c>
      <c r="B30" s="30">
        <f>DEGREES(A30)</f>
        <v>167.75810367910864</v>
      </c>
      <c r="C30" s="30">
        <f>ASIN( SIN(B24)*COS(Eps) + COS(B24)*SIN(Eps)*SIN(A25) )</f>
        <v>2.2092890008835846E-3</v>
      </c>
      <c r="D30" s="177">
        <f>DEGREES(C30)</f>
        <v>0.1265829354753038</v>
      </c>
      <c r="E30" s="30">
        <f>GAST-B31</f>
        <v>-139.5378466755476</v>
      </c>
      <c r="M30" s="36">
        <v>2</v>
      </c>
      <c r="N30" s="36">
        <v>-1</v>
      </c>
      <c r="O30" s="36">
        <v>-2</v>
      </c>
      <c r="P30" s="36">
        <v>0</v>
      </c>
      <c r="Q30" s="36">
        <v>2390</v>
      </c>
      <c r="R30" s="36">
        <v>10056</v>
      </c>
      <c r="S30" s="30">
        <f t="shared" si="0"/>
        <v>2306.7429793451479</v>
      </c>
      <c r="T30" s="30">
        <f t="shared" si="1"/>
        <v>-2636.4486009441057</v>
      </c>
      <c r="W30" s="36">
        <v>4</v>
      </c>
      <c r="X30" s="36">
        <v>0</v>
      </c>
      <c r="Y30" s="36">
        <v>-1</v>
      </c>
      <c r="Z30" s="36">
        <v>1</v>
      </c>
      <c r="AA30" s="36">
        <v>833</v>
      </c>
      <c r="AB30" s="30">
        <f t="shared" si="2"/>
        <v>-226.5245063032304</v>
      </c>
    </row>
    <row r="31" spans="1:28" s="30" customFormat="1" ht="15">
      <c r="B31" s="30">
        <f xml:space="preserve"> B30 - INT( B30 / 360 ) * 360</f>
        <v>167.75810367910864</v>
      </c>
      <c r="E31" s="241">
        <f xml:space="preserve"> E30 - INT( E30 / 360 ) * 360</f>
        <v>220.4621533244524</v>
      </c>
      <c r="M31" s="36">
        <v>1</v>
      </c>
      <c r="N31" s="36">
        <v>0</v>
      </c>
      <c r="O31" s="36">
        <v>1</v>
      </c>
      <c r="P31" s="36">
        <v>0</v>
      </c>
      <c r="Q31" s="36">
        <v>-2348</v>
      </c>
      <c r="R31" s="36">
        <v>6322</v>
      </c>
      <c r="S31" s="30">
        <f t="shared" si="0"/>
        <v>-1689.4107048404576</v>
      </c>
      <c r="T31" s="30">
        <f t="shared" si="1"/>
        <v>4390.5122951077674</v>
      </c>
      <c r="W31" s="36">
        <v>0</v>
      </c>
      <c r="X31" s="36">
        <v>0</v>
      </c>
      <c r="Y31" s="36">
        <v>1</v>
      </c>
      <c r="Z31" s="36">
        <v>-3</v>
      </c>
      <c r="AA31" s="36">
        <v>777</v>
      </c>
      <c r="AB31" s="30">
        <f t="shared" si="2"/>
        <v>586.64658926900131</v>
      </c>
    </row>
    <row r="32" spans="1:28" s="30" customFormat="1" ht="12.75">
      <c r="M32" s="36">
        <v>2</v>
      </c>
      <c r="N32" s="36">
        <v>-2</v>
      </c>
      <c r="O32" s="36">
        <v>0</v>
      </c>
      <c r="P32" s="36">
        <v>0</v>
      </c>
      <c r="Q32" s="36">
        <v>2236</v>
      </c>
      <c r="R32" s="36">
        <v>-9884</v>
      </c>
      <c r="S32" s="30">
        <f t="shared" si="0"/>
        <v>-1324.4062474763587</v>
      </c>
      <c r="T32" s="30">
        <f t="shared" si="1"/>
        <v>7967.0577749355789</v>
      </c>
      <c r="W32" s="36">
        <v>4</v>
      </c>
      <c r="X32" s="36">
        <v>0</v>
      </c>
      <c r="Y32" s="36">
        <v>-2</v>
      </c>
      <c r="Z32" s="36">
        <v>1</v>
      </c>
      <c r="AA32" s="36">
        <v>671</v>
      </c>
      <c r="AB32" s="30">
        <f t="shared" si="2"/>
        <v>313.94436699587612</v>
      </c>
    </row>
    <row r="33" spans="1:28" s="30" customFormat="1" ht="12.75">
      <c r="A33" s="34" t="s">
        <v>26</v>
      </c>
      <c r="B33" s="33" t="s">
        <v>173</v>
      </c>
      <c r="C33" s="34" t="s">
        <v>26</v>
      </c>
      <c r="D33" s="34" t="s">
        <v>26</v>
      </c>
      <c r="E33" s="34" t="s">
        <v>26</v>
      </c>
      <c r="F33" s="34" t="s">
        <v>26</v>
      </c>
      <c r="M33" s="36">
        <v>0</v>
      </c>
      <c r="N33" s="36">
        <v>1</v>
      </c>
      <c r="O33" s="36">
        <v>2</v>
      </c>
      <c r="P33" s="36">
        <v>0</v>
      </c>
      <c r="Q33" s="36">
        <v>-2120</v>
      </c>
      <c r="R33" s="36">
        <v>5751</v>
      </c>
      <c r="S33" s="30">
        <f t="shared" ref="S33:S60" si="3">Q33 * SIN( M33*$B$8 + N33*$C$8 + O33*$D$8 + P33*$E$8 ) * $E$11^ABS(N33)</f>
        <v>-2040.01815298775</v>
      </c>
      <c r="T33" s="30">
        <f t="shared" ref="T33:T60" si="4">R33 * COS( M33*$B$8 + N33*$C$8 + O33*$D$8 + P33*$E$8 ) * $E$11^ABS(N33)</f>
        <v>1567.7167075153632</v>
      </c>
      <c r="W33" s="36">
        <v>2</v>
      </c>
      <c r="X33" s="36">
        <v>0</v>
      </c>
      <c r="Y33" s="36">
        <v>0</v>
      </c>
      <c r="Z33" s="36">
        <v>-3</v>
      </c>
      <c r="AA33" s="36">
        <v>607</v>
      </c>
      <c r="AB33" s="30">
        <f t="shared" ref="AB33:AB60" si="5">AA33 * SIN( W33*$B$8 + X33*$C$8 + Y33*$D$8 + Z33*$E$8 ) * $E$11^ABS(X33)</f>
        <v>-63.134792121090243</v>
      </c>
    </row>
    <row r="34" spans="1:28" s="30" customFormat="1" ht="12.75">
      <c r="M34" s="36">
        <v>0</v>
      </c>
      <c r="N34" s="36">
        <v>2</v>
      </c>
      <c r="O34" s="36">
        <v>0</v>
      </c>
      <c r="P34" s="36">
        <v>0</v>
      </c>
      <c r="Q34" s="36">
        <v>-2069</v>
      </c>
      <c r="R34" s="36">
        <v>0</v>
      </c>
      <c r="S34" s="30">
        <f t="shared" si="3"/>
        <v>1243.4541657601596</v>
      </c>
      <c r="T34" s="30">
        <f t="shared" si="4"/>
        <v>0</v>
      </c>
      <c r="W34" s="36">
        <v>2</v>
      </c>
      <c r="X34" s="36">
        <v>0</v>
      </c>
      <c r="Y34" s="36">
        <v>2</v>
      </c>
      <c r="Z34" s="36">
        <v>-1</v>
      </c>
      <c r="AA34" s="36">
        <v>596</v>
      </c>
      <c r="AB34" s="30">
        <f t="shared" si="5"/>
        <v>295.79342026544111</v>
      </c>
    </row>
    <row r="35" spans="1:28" s="30" customFormat="1" ht="12.75">
      <c r="A35" s="30" t="s">
        <v>174</v>
      </c>
      <c r="B35" s="30" t="s">
        <v>175</v>
      </c>
      <c r="C35" s="30" t="s">
        <v>176</v>
      </c>
      <c r="D35" s="30" t="s">
        <v>149</v>
      </c>
      <c r="M35" s="36">
        <v>2</v>
      </c>
      <c r="N35" s="36">
        <v>-2</v>
      </c>
      <c r="O35" s="36">
        <v>-1</v>
      </c>
      <c r="P35" s="36">
        <v>0</v>
      </c>
      <c r="Q35" s="36">
        <v>2048</v>
      </c>
      <c r="R35" s="36">
        <v>-4950</v>
      </c>
      <c r="S35" s="30">
        <f t="shared" si="3"/>
        <v>-2017.3588227508019</v>
      </c>
      <c r="T35" s="30">
        <f t="shared" si="4"/>
        <v>861.03267802690073</v>
      </c>
      <c r="W35" s="36">
        <v>2</v>
      </c>
      <c r="X35" s="36">
        <v>-1</v>
      </c>
      <c r="Y35" s="36">
        <v>1</v>
      </c>
      <c r="Z35" s="36">
        <v>-1</v>
      </c>
      <c r="AA35" s="36">
        <v>491</v>
      </c>
      <c r="AB35" s="30">
        <f t="shared" si="5"/>
        <v>263.02094656365853</v>
      </c>
    </row>
    <row r="36" spans="1:28" s="30" customFormat="1" ht="15">
      <c r="A36" s="30">
        <f xml:space="preserve"> 180 - B7 - 6.289*SIN(D8) + 2.1*SIN(C8) - 1.274*SIN(2*B8-D8) - 0.658*SIN(2*B8) - 0.214*SIN(2*D8) - 0.11*SIN(B8)</f>
        <v>96.284424612852817</v>
      </c>
      <c r="B36" s="30">
        <f>RADIANS(A36)</f>
        <v>1.6804802278825481</v>
      </c>
      <c r="C36" s="30">
        <f>29.53059*(0.5-A37/360)</f>
        <v>6.8671398149220408</v>
      </c>
      <c r="D36" s="177">
        <f>(1+COS(B36))/2 * 100</f>
        <v>44.526794654176101</v>
      </c>
      <c r="M36" s="36">
        <v>2</v>
      </c>
      <c r="N36" s="36">
        <v>0</v>
      </c>
      <c r="O36" s="36">
        <v>1</v>
      </c>
      <c r="P36" s="36">
        <v>-2</v>
      </c>
      <c r="Q36" s="36">
        <v>-1773</v>
      </c>
      <c r="R36" s="36">
        <v>4130</v>
      </c>
      <c r="S36" s="30">
        <f t="shared" si="3"/>
        <v>1687.5305350080077</v>
      </c>
      <c r="T36" s="30">
        <f t="shared" si="4"/>
        <v>-1266.8294522426067</v>
      </c>
      <c r="W36" s="36">
        <v>2</v>
      </c>
      <c r="X36" s="36">
        <v>0</v>
      </c>
      <c r="Y36" s="36">
        <v>-2</v>
      </c>
      <c r="Z36" s="36">
        <v>1</v>
      </c>
      <c r="AA36" s="36">
        <v>-451</v>
      </c>
      <c r="AB36" s="30">
        <f t="shared" si="5"/>
        <v>215.30995831579173</v>
      </c>
    </row>
    <row r="37" spans="1:28" s="30" customFormat="1" ht="12.75">
      <c r="A37" s="216">
        <f>IF(A36&lt;=-180,A36+360,A36)</f>
        <v>96.284424612852817</v>
      </c>
      <c r="M37" s="36">
        <v>2</v>
      </c>
      <c r="N37" s="36">
        <v>0</v>
      </c>
      <c r="O37" s="36">
        <v>0</v>
      </c>
      <c r="P37" s="36">
        <v>2</v>
      </c>
      <c r="Q37" s="36">
        <v>-1595</v>
      </c>
      <c r="R37" s="36">
        <v>0</v>
      </c>
      <c r="S37" s="30">
        <f t="shared" si="3"/>
        <v>-1420.4902643854343</v>
      </c>
      <c r="T37" s="30">
        <f t="shared" si="4"/>
        <v>0</v>
      </c>
      <c r="W37" s="36">
        <v>0</v>
      </c>
      <c r="X37" s="36">
        <v>0</v>
      </c>
      <c r="Y37" s="36">
        <v>3</v>
      </c>
      <c r="Z37" s="36">
        <v>-1</v>
      </c>
      <c r="AA37" s="36">
        <v>439</v>
      </c>
      <c r="AB37" s="30">
        <f t="shared" si="5"/>
        <v>-419.39399702909105</v>
      </c>
    </row>
    <row r="38" spans="1:28" s="30" customFormat="1" ht="12.75">
      <c r="A38" s="30" t="s">
        <v>763</v>
      </c>
      <c r="B38" s="30" t="s">
        <v>764</v>
      </c>
      <c r="C38" s="18" t="s">
        <v>765</v>
      </c>
      <c r="J38" s="37"/>
      <c r="K38" s="37"/>
      <c r="L38" s="38"/>
      <c r="M38" s="36">
        <v>4</v>
      </c>
      <c r="N38" s="36">
        <v>-1</v>
      </c>
      <c r="O38" s="36">
        <v>-1</v>
      </c>
      <c r="P38" s="36">
        <v>0</v>
      </c>
      <c r="Q38" s="36">
        <v>1215</v>
      </c>
      <c r="R38" s="36">
        <v>-3958</v>
      </c>
      <c r="S38" s="30">
        <f t="shared" si="3"/>
        <v>-1061.7953008330728</v>
      </c>
      <c r="T38" s="30">
        <f t="shared" si="4"/>
        <v>1925.1021278893636</v>
      </c>
      <c r="W38" s="36">
        <v>2</v>
      </c>
      <c r="X38" s="36">
        <v>0</v>
      </c>
      <c r="Y38" s="36">
        <v>2</v>
      </c>
      <c r="Z38" s="36">
        <v>1</v>
      </c>
      <c r="AA38" s="36">
        <v>422</v>
      </c>
      <c r="AB38" s="30">
        <f t="shared" si="5"/>
        <v>234.82828980197857</v>
      </c>
    </row>
    <row r="39" spans="1:28" s="30" customFormat="1" ht="12.75">
      <c r="A39" s="30">
        <f>Sun!C32</f>
        <v>303.70204380968005</v>
      </c>
      <c r="B39" s="30">
        <f>MOD(DEGSinCIRCLE + A39-E31,DEGSinCIRCLE)</f>
        <v>83.239890485227647</v>
      </c>
      <c r="C39" s="18" t="str">
        <f>IF(B39&lt;180,"Y","N")</f>
        <v>Y</v>
      </c>
      <c r="J39" s="37"/>
      <c r="M39" s="36">
        <v>0</v>
      </c>
      <c r="N39" s="36">
        <v>0</v>
      </c>
      <c r="O39" s="36">
        <v>2</v>
      </c>
      <c r="P39" s="36">
        <v>2</v>
      </c>
      <c r="Q39" s="36">
        <v>-1110</v>
      </c>
      <c r="R39" s="36">
        <v>0</v>
      </c>
      <c r="S39" s="30">
        <f t="shared" si="3"/>
        <v>-447.67217346613518</v>
      </c>
      <c r="T39" s="30">
        <f t="shared" si="4"/>
        <v>0</v>
      </c>
      <c r="W39" s="36">
        <v>2</v>
      </c>
      <c r="X39" s="36">
        <v>0</v>
      </c>
      <c r="Y39" s="36">
        <v>-3</v>
      </c>
      <c r="Z39" s="36">
        <v>-1</v>
      </c>
      <c r="AA39" s="36">
        <v>421</v>
      </c>
      <c r="AB39" s="30">
        <f t="shared" si="5"/>
        <v>63.137125050636364</v>
      </c>
    </row>
    <row r="40" spans="1:28" s="30" customFormat="1" ht="12.75">
      <c r="M40" s="36">
        <v>3</v>
      </c>
      <c r="N40" s="36">
        <v>0</v>
      </c>
      <c r="O40" s="36">
        <v>-1</v>
      </c>
      <c r="P40" s="36">
        <v>0</v>
      </c>
      <c r="Q40" s="36">
        <v>-892</v>
      </c>
      <c r="R40" s="36">
        <v>3258</v>
      </c>
      <c r="S40" s="30">
        <f t="shared" si="3"/>
        <v>655.05099009633784</v>
      </c>
      <c r="T40" s="30">
        <f t="shared" si="4"/>
        <v>2211.3932967149676</v>
      </c>
      <c r="W40" s="36">
        <v>2</v>
      </c>
      <c r="X40" s="36">
        <v>1</v>
      </c>
      <c r="Y40" s="36">
        <v>-1</v>
      </c>
      <c r="Z40" s="36">
        <v>1</v>
      </c>
      <c r="AA40" s="36">
        <v>-366</v>
      </c>
      <c r="AB40" s="30">
        <f t="shared" si="5"/>
        <v>202.69998876120806</v>
      </c>
    </row>
    <row r="41" spans="1:28" s="30" customFormat="1" ht="12.75">
      <c r="A41" s="34"/>
      <c r="B41" s="253"/>
      <c r="C41" s="157"/>
      <c r="D41" s="34"/>
      <c r="E41" s="34"/>
      <c r="F41" s="34"/>
      <c r="M41" s="36">
        <v>2</v>
      </c>
      <c r="N41" s="36">
        <v>1</v>
      </c>
      <c r="O41" s="36">
        <v>1</v>
      </c>
      <c r="P41" s="36">
        <v>0</v>
      </c>
      <c r="Q41" s="36">
        <v>-810</v>
      </c>
      <c r="R41" s="36">
        <v>2616</v>
      </c>
      <c r="S41" s="30">
        <f t="shared" si="3"/>
        <v>720.27062312080136</v>
      </c>
      <c r="T41" s="30">
        <f t="shared" si="4"/>
        <v>1197.5493937004201</v>
      </c>
      <c r="W41" s="36">
        <v>2</v>
      </c>
      <c r="X41" s="36">
        <v>1</v>
      </c>
      <c r="Y41" s="36">
        <v>0</v>
      </c>
      <c r="Z41" s="36">
        <v>1</v>
      </c>
      <c r="AA41" s="36">
        <v>-351</v>
      </c>
      <c r="AB41" s="30">
        <f t="shared" si="5"/>
        <v>342.46121498501498</v>
      </c>
    </row>
    <row r="42" spans="1:28" s="30" customFormat="1" ht="12.75">
      <c r="M42" s="36">
        <v>4</v>
      </c>
      <c r="N42" s="36">
        <v>-1</v>
      </c>
      <c r="O42" s="36">
        <v>-2</v>
      </c>
      <c r="P42" s="36">
        <v>0</v>
      </c>
      <c r="Q42" s="36">
        <v>759</v>
      </c>
      <c r="R42" s="36">
        <v>-1897</v>
      </c>
      <c r="S42" s="30">
        <f t="shared" si="3"/>
        <v>-734.66893409557076</v>
      </c>
      <c r="T42" s="30">
        <f t="shared" si="4"/>
        <v>-477.51986557314075</v>
      </c>
      <c r="W42" s="36">
        <v>4</v>
      </c>
      <c r="X42" s="36">
        <v>0</v>
      </c>
      <c r="Y42" s="36">
        <v>0</v>
      </c>
      <c r="Z42" s="36">
        <v>1</v>
      </c>
      <c r="AA42" s="36">
        <v>331</v>
      </c>
      <c r="AB42" s="30">
        <f t="shared" si="5"/>
        <v>-285.06937899450327</v>
      </c>
    </row>
    <row r="43" spans="1:28" s="30" customFormat="1" ht="12.75">
      <c r="M43" s="36">
        <v>0</v>
      </c>
      <c r="N43" s="36">
        <v>2</v>
      </c>
      <c r="O43" s="36">
        <v>-1</v>
      </c>
      <c r="P43" s="36">
        <v>0</v>
      </c>
      <c r="Q43" s="36">
        <v>-713</v>
      </c>
      <c r="R43" s="36">
        <v>-2117</v>
      </c>
      <c r="S43" s="30">
        <f t="shared" si="3"/>
        <v>-83.791451601501805</v>
      </c>
      <c r="T43" s="30">
        <f t="shared" si="4"/>
        <v>-2102.9251044828147</v>
      </c>
      <c r="W43" s="36">
        <v>2</v>
      </c>
      <c r="X43" s="36">
        <v>-1</v>
      </c>
      <c r="Y43" s="36">
        <v>1</v>
      </c>
      <c r="Z43" s="36">
        <v>1</v>
      </c>
      <c r="AA43" s="36">
        <v>315</v>
      </c>
      <c r="AB43" s="30">
        <f t="shared" si="5"/>
        <v>-313.34539771401876</v>
      </c>
    </row>
    <row r="44" spans="1:28" s="30" customFormat="1" ht="12.75">
      <c r="M44" s="36">
        <v>2</v>
      </c>
      <c r="N44" s="36">
        <v>2</v>
      </c>
      <c r="O44" s="36">
        <v>-1</v>
      </c>
      <c r="P44" s="36">
        <v>0</v>
      </c>
      <c r="Q44" s="36">
        <v>-700</v>
      </c>
      <c r="R44" s="36">
        <v>2354</v>
      </c>
      <c r="S44" s="30">
        <f t="shared" si="3"/>
        <v>74.739163995322428</v>
      </c>
      <c r="T44" s="30">
        <f t="shared" si="4"/>
        <v>-2341.2043643336779</v>
      </c>
      <c r="W44" s="36">
        <v>2</v>
      </c>
      <c r="X44" s="36">
        <v>-2</v>
      </c>
      <c r="Y44" s="36">
        <v>0</v>
      </c>
      <c r="Z44" s="36">
        <v>-1</v>
      </c>
      <c r="AA44" s="36">
        <v>302</v>
      </c>
      <c r="AB44" s="30">
        <f t="shared" si="5"/>
        <v>-301.14229417276482</v>
      </c>
    </row>
    <row r="45" spans="1:28" s="30" customFormat="1" ht="12.75">
      <c r="M45" s="36">
        <v>2</v>
      </c>
      <c r="N45" s="36">
        <v>1</v>
      </c>
      <c r="O45" s="36">
        <v>-2</v>
      </c>
      <c r="P45" s="36">
        <v>0</v>
      </c>
      <c r="Q45" s="36">
        <v>691</v>
      </c>
      <c r="R45" s="36">
        <v>0</v>
      </c>
      <c r="S45" s="30">
        <f t="shared" si="3"/>
        <v>641.97762883849964</v>
      </c>
      <c r="T45" s="30">
        <f t="shared" si="4"/>
        <v>0</v>
      </c>
      <c r="W45" s="36">
        <v>0</v>
      </c>
      <c r="X45" s="36">
        <v>0</v>
      </c>
      <c r="Y45" s="36">
        <v>1</v>
      </c>
      <c r="Z45" s="36">
        <v>3</v>
      </c>
      <c r="AA45" s="36">
        <v>-283</v>
      </c>
      <c r="AB45" s="30">
        <f t="shared" si="5"/>
        <v>-175.49641537441624</v>
      </c>
    </row>
    <row r="46" spans="1:28" s="30" customFormat="1" ht="12.75">
      <c r="M46" s="36">
        <v>2</v>
      </c>
      <c r="N46" s="36">
        <v>-1</v>
      </c>
      <c r="O46" s="36">
        <v>0</v>
      </c>
      <c r="P46" s="36">
        <v>-2</v>
      </c>
      <c r="Q46" s="36">
        <v>596</v>
      </c>
      <c r="R46" s="36">
        <v>0</v>
      </c>
      <c r="S46" s="30">
        <f t="shared" si="3"/>
        <v>426.77338672252341</v>
      </c>
      <c r="T46" s="30">
        <f t="shared" si="4"/>
        <v>0</v>
      </c>
      <c r="W46" s="36">
        <v>2</v>
      </c>
      <c r="X46" s="36">
        <v>1</v>
      </c>
      <c r="Y46" s="36">
        <v>1</v>
      </c>
      <c r="Z46" s="36">
        <v>-1</v>
      </c>
      <c r="AA46" s="36">
        <v>-229</v>
      </c>
      <c r="AB46" s="30">
        <f t="shared" si="5"/>
        <v>18.144044075268251</v>
      </c>
    </row>
    <row r="47" spans="1:28" s="30" customFormat="1" ht="12.75">
      <c r="M47" s="36">
        <v>4</v>
      </c>
      <c r="N47" s="36">
        <v>0</v>
      </c>
      <c r="O47" s="36">
        <v>1</v>
      </c>
      <c r="P47" s="36">
        <v>0</v>
      </c>
      <c r="Q47" s="36">
        <v>549</v>
      </c>
      <c r="R47" s="36">
        <v>-1423</v>
      </c>
      <c r="S47" s="30">
        <f t="shared" si="3"/>
        <v>-387.62773642627633</v>
      </c>
      <c r="T47" s="30">
        <f t="shared" si="4"/>
        <v>-1007.6982591655714</v>
      </c>
      <c r="W47" s="36">
        <v>1</v>
      </c>
      <c r="X47" s="36">
        <v>1</v>
      </c>
      <c r="Y47" s="36">
        <v>0</v>
      </c>
      <c r="Z47" s="36">
        <v>-1</v>
      </c>
      <c r="AA47" s="36">
        <v>223</v>
      </c>
      <c r="AB47" s="30">
        <f t="shared" si="5"/>
        <v>-172.23943044296456</v>
      </c>
    </row>
    <row r="48" spans="1:28" s="30" customFormat="1" ht="12.75">
      <c r="M48" s="36">
        <v>0</v>
      </c>
      <c r="N48" s="36">
        <v>0</v>
      </c>
      <c r="O48" s="36">
        <v>4</v>
      </c>
      <c r="P48" s="36">
        <v>0</v>
      </c>
      <c r="Q48" s="36">
        <v>537</v>
      </c>
      <c r="R48" s="36">
        <v>-1117</v>
      </c>
      <c r="S48" s="30">
        <f t="shared" si="3"/>
        <v>-49.561854035187878</v>
      </c>
      <c r="T48" s="30">
        <f t="shared" si="4"/>
        <v>1112.232425238821</v>
      </c>
      <c r="W48" s="36">
        <v>1</v>
      </c>
      <c r="X48" s="36">
        <v>1</v>
      </c>
      <c r="Y48" s="36">
        <v>0</v>
      </c>
      <c r="Z48" s="36">
        <v>1</v>
      </c>
      <c r="AA48" s="36">
        <v>223</v>
      </c>
      <c r="AB48" s="30">
        <f t="shared" si="5"/>
        <v>-50.205967455943423</v>
      </c>
    </row>
    <row r="49" spans="1:28" s="30" customFormat="1" ht="12.75">
      <c r="A49" s="18"/>
      <c r="B49" s="18"/>
      <c r="M49" s="36">
        <v>4</v>
      </c>
      <c r="N49" s="36">
        <v>-1</v>
      </c>
      <c r="O49" s="36">
        <v>0</v>
      </c>
      <c r="P49" s="36">
        <v>0</v>
      </c>
      <c r="Q49" s="36">
        <v>520</v>
      </c>
      <c r="R49" s="36">
        <v>-1571</v>
      </c>
      <c r="S49" s="30">
        <f t="shared" si="3"/>
        <v>-154.00858384498022</v>
      </c>
      <c r="T49" s="30">
        <f t="shared" si="4"/>
        <v>1500.7467055643576</v>
      </c>
      <c r="W49" s="36">
        <v>0</v>
      </c>
      <c r="X49" s="36">
        <v>1</v>
      </c>
      <c r="Y49" s="36">
        <v>-2</v>
      </c>
      <c r="Z49" s="36">
        <v>-1</v>
      </c>
      <c r="AA49" s="36">
        <v>-220</v>
      </c>
      <c r="AB49" s="30">
        <f t="shared" si="5"/>
        <v>175.48327796072047</v>
      </c>
    </row>
    <row r="50" spans="1:28" s="30" customFormat="1" ht="12.75">
      <c r="M50" s="36">
        <v>1</v>
      </c>
      <c r="N50" s="36">
        <v>0</v>
      </c>
      <c r="O50" s="36">
        <v>-2</v>
      </c>
      <c r="P50" s="36">
        <v>0</v>
      </c>
      <c r="Q50" s="36">
        <v>-487</v>
      </c>
      <c r="R50" s="36">
        <v>-1739</v>
      </c>
      <c r="S50" s="30">
        <f t="shared" si="3"/>
        <v>-25.127791945689687</v>
      </c>
      <c r="T50" s="30">
        <f t="shared" si="4"/>
        <v>1736.6836207850533</v>
      </c>
      <c r="W50" s="36">
        <v>2</v>
      </c>
      <c r="X50" s="36">
        <v>1</v>
      </c>
      <c r="Y50" s="36">
        <v>-1</v>
      </c>
      <c r="Z50" s="36">
        <v>-1</v>
      </c>
      <c r="AA50" s="36">
        <v>-220</v>
      </c>
      <c r="AB50" s="30">
        <f t="shared" si="5"/>
        <v>-218.29973681405454</v>
      </c>
    </row>
    <row r="51" spans="1:28" s="30" customFormat="1" ht="12.75">
      <c r="M51" s="36">
        <v>2</v>
      </c>
      <c r="N51" s="36">
        <v>1</v>
      </c>
      <c r="O51" s="36">
        <v>0</v>
      </c>
      <c r="P51" s="36">
        <v>-2</v>
      </c>
      <c r="Q51" s="36">
        <v>-399</v>
      </c>
      <c r="R51" s="36">
        <v>0</v>
      </c>
      <c r="S51" s="30">
        <f t="shared" si="3"/>
        <v>-395.77774155897509</v>
      </c>
      <c r="T51" s="30">
        <f t="shared" si="4"/>
        <v>0</v>
      </c>
      <c r="W51" s="36">
        <v>1</v>
      </c>
      <c r="X51" s="36">
        <v>0</v>
      </c>
      <c r="Y51" s="36">
        <v>1</v>
      </c>
      <c r="Z51" s="36">
        <v>1</v>
      </c>
      <c r="AA51" s="36">
        <v>-185</v>
      </c>
      <c r="AB51" s="30">
        <f t="shared" si="5"/>
        <v>39.102640940638317</v>
      </c>
    </row>
    <row r="52" spans="1:28" s="30" customFormat="1" ht="12.75">
      <c r="A52" s="34"/>
      <c r="B52" s="253"/>
      <c r="C52" s="157"/>
      <c r="D52" s="34"/>
      <c r="E52" s="34"/>
      <c r="F52" s="34"/>
      <c r="J52" s="16"/>
      <c r="K52" s="16"/>
      <c r="L52" s="16"/>
      <c r="M52" s="36">
        <v>0</v>
      </c>
      <c r="N52" s="36">
        <v>0</v>
      </c>
      <c r="O52" s="36">
        <v>2</v>
      </c>
      <c r="P52" s="36">
        <v>-2</v>
      </c>
      <c r="Q52" s="36">
        <v>-381</v>
      </c>
      <c r="R52" s="36">
        <v>-4421</v>
      </c>
      <c r="S52" s="30">
        <f t="shared" si="3"/>
        <v>-185.18190973353899</v>
      </c>
      <c r="T52" s="30">
        <f t="shared" si="4"/>
        <v>-3863.6692286592129</v>
      </c>
      <c r="W52" s="36">
        <v>2</v>
      </c>
      <c r="X52" s="36">
        <v>-1</v>
      </c>
      <c r="Y52" s="36">
        <v>-2</v>
      </c>
      <c r="Z52" s="36">
        <v>-1</v>
      </c>
      <c r="AA52" s="36">
        <v>181</v>
      </c>
      <c r="AB52" s="30">
        <f t="shared" si="5"/>
        <v>51.675739340138939</v>
      </c>
    </row>
    <row r="53" spans="1:28" s="30" customFormat="1" ht="12.75">
      <c r="M53" s="36">
        <v>1</v>
      </c>
      <c r="N53" s="36">
        <v>1</v>
      </c>
      <c r="O53" s="36">
        <v>1</v>
      </c>
      <c r="P53" s="36">
        <v>0</v>
      </c>
      <c r="Q53" s="36">
        <v>351</v>
      </c>
      <c r="R53" s="36">
        <v>0</v>
      </c>
      <c r="S53" s="30">
        <f t="shared" si="3"/>
        <v>-162.36571585150344</v>
      </c>
      <c r="T53" s="30">
        <f t="shared" si="4"/>
        <v>0</v>
      </c>
      <c r="W53" s="36">
        <v>0</v>
      </c>
      <c r="X53" s="36">
        <v>1</v>
      </c>
      <c r="Y53" s="36">
        <v>2</v>
      </c>
      <c r="Z53" s="36">
        <v>1</v>
      </c>
      <c r="AA53" s="36">
        <v>-177</v>
      </c>
      <c r="AB53" s="30">
        <f t="shared" si="5"/>
        <v>-48.696028437244088</v>
      </c>
    </row>
    <row r="54" spans="1:28" s="30" customFormat="1" ht="12.75">
      <c r="M54" s="36">
        <v>3</v>
      </c>
      <c r="N54" s="36">
        <v>0</v>
      </c>
      <c r="O54" s="36">
        <v>-2</v>
      </c>
      <c r="P54" s="36">
        <v>0</v>
      </c>
      <c r="Q54" s="36">
        <v>-340</v>
      </c>
      <c r="R54" s="36">
        <v>0</v>
      </c>
      <c r="S54" s="30">
        <f t="shared" si="3"/>
        <v>21.213975960611734</v>
      </c>
      <c r="T54" s="30">
        <f t="shared" si="4"/>
        <v>0</v>
      </c>
      <c r="W54" s="36">
        <v>4</v>
      </c>
      <c r="X54" s="36">
        <v>0</v>
      </c>
      <c r="Y54" s="36">
        <v>-2</v>
      </c>
      <c r="Z54" s="36">
        <v>-1</v>
      </c>
      <c r="AA54" s="36">
        <v>176</v>
      </c>
      <c r="AB54" s="30">
        <f t="shared" si="5"/>
        <v>102.62984368116882</v>
      </c>
    </row>
    <row r="55" spans="1:28" s="30" customFormat="1" ht="12.75">
      <c r="M55" s="36">
        <v>4</v>
      </c>
      <c r="N55" s="36">
        <v>0</v>
      </c>
      <c r="O55" s="36">
        <v>-3</v>
      </c>
      <c r="P55" s="36">
        <v>0</v>
      </c>
      <c r="Q55" s="36">
        <v>330</v>
      </c>
      <c r="R55" s="36">
        <v>0</v>
      </c>
      <c r="S55" s="30">
        <f t="shared" si="3"/>
        <v>253.57393350711655</v>
      </c>
      <c r="T55" s="30">
        <f t="shared" si="4"/>
        <v>0</v>
      </c>
      <c r="W55" s="36">
        <v>4</v>
      </c>
      <c r="X55" s="36">
        <v>-1</v>
      </c>
      <c r="Y55" s="36">
        <v>-1</v>
      </c>
      <c r="Z55" s="36">
        <v>-1</v>
      </c>
      <c r="AA55" s="36">
        <v>166</v>
      </c>
      <c r="AB55" s="30">
        <f t="shared" si="5"/>
        <v>-145.04128443075621</v>
      </c>
    </row>
    <row r="56" spans="1:28" s="30" customFormat="1" ht="12.75">
      <c r="M56" s="36">
        <v>2</v>
      </c>
      <c r="N56" s="36">
        <v>-1</v>
      </c>
      <c r="O56" s="36">
        <v>2</v>
      </c>
      <c r="P56" s="36">
        <v>0</v>
      </c>
      <c r="Q56" s="36">
        <v>327</v>
      </c>
      <c r="R56" s="36">
        <v>0</v>
      </c>
      <c r="S56" s="30">
        <f t="shared" si="3"/>
        <v>-306.34916315899494</v>
      </c>
      <c r="T56" s="30">
        <f t="shared" si="4"/>
        <v>0</v>
      </c>
      <c r="W56" s="36">
        <v>1</v>
      </c>
      <c r="X56" s="36">
        <v>0</v>
      </c>
      <c r="Y56" s="36">
        <v>1</v>
      </c>
      <c r="Z56" s="36">
        <v>-1</v>
      </c>
      <c r="AA56" s="36">
        <v>-164</v>
      </c>
      <c r="AB56" s="30">
        <f t="shared" si="5"/>
        <v>-158.96755738107359</v>
      </c>
    </row>
    <row r="57" spans="1:28" s="30" customFormat="1" ht="12.75">
      <c r="J57" s="16"/>
      <c r="K57" s="16"/>
      <c r="L57" s="16"/>
      <c r="M57" s="36">
        <v>0</v>
      </c>
      <c r="N57" s="36">
        <v>2</v>
      </c>
      <c r="O57" s="36">
        <v>1</v>
      </c>
      <c r="P57" s="36">
        <v>0</v>
      </c>
      <c r="Q57" s="36">
        <v>-323</v>
      </c>
      <c r="R57" s="36">
        <v>1165</v>
      </c>
      <c r="S57" s="30">
        <f t="shared" si="3"/>
        <v>318.75642611399348</v>
      </c>
      <c r="T57" s="30">
        <f t="shared" si="4"/>
        <v>190.22500085614243</v>
      </c>
      <c r="W57" s="36">
        <v>4</v>
      </c>
      <c r="X57" s="36">
        <v>0</v>
      </c>
      <c r="Y57" s="36">
        <v>1</v>
      </c>
      <c r="Z57" s="36">
        <v>-1</v>
      </c>
      <c r="AA57" s="36">
        <v>132</v>
      </c>
      <c r="AB57" s="30">
        <f t="shared" si="5"/>
        <v>30.369066267931011</v>
      </c>
    </row>
    <row r="58" spans="1:28" s="30" customFormat="1" ht="12.75">
      <c r="M58" s="36">
        <v>1</v>
      </c>
      <c r="N58" s="36">
        <v>1</v>
      </c>
      <c r="O58" s="36">
        <v>-1</v>
      </c>
      <c r="P58" s="36">
        <v>0</v>
      </c>
      <c r="Q58" s="36">
        <v>299</v>
      </c>
      <c r="R58" s="36">
        <v>0</v>
      </c>
      <c r="S58" s="30">
        <f t="shared" si="3"/>
        <v>-271.2400833890427</v>
      </c>
      <c r="T58" s="30">
        <f t="shared" si="4"/>
        <v>0</v>
      </c>
      <c r="W58" s="36">
        <v>1</v>
      </c>
      <c r="X58" s="36">
        <v>0</v>
      </c>
      <c r="Y58" s="36">
        <v>-1</v>
      </c>
      <c r="Z58" s="36">
        <v>-1</v>
      </c>
      <c r="AA58" s="36">
        <v>-119</v>
      </c>
      <c r="AB58" s="30">
        <f t="shared" si="5"/>
        <v>23.893204899211327</v>
      </c>
    </row>
    <row r="59" spans="1:28" s="30" customFormat="1" ht="12.75">
      <c r="M59" s="36">
        <v>2</v>
      </c>
      <c r="N59" s="36">
        <v>0</v>
      </c>
      <c r="O59" s="36">
        <v>3</v>
      </c>
      <c r="P59" s="36">
        <v>0</v>
      </c>
      <c r="Q59" s="36">
        <v>294</v>
      </c>
      <c r="R59" s="36">
        <v>0</v>
      </c>
      <c r="S59" s="30">
        <f t="shared" si="3"/>
        <v>219.68925263361217</v>
      </c>
      <c r="T59" s="30">
        <f t="shared" si="4"/>
        <v>0</v>
      </c>
      <c r="W59" s="36">
        <v>4</v>
      </c>
      <c r="X59" s="36">
        <v>-1</v>
      </c>
      <c r="Y59" s="36">
        <v>0</v>
      </c>
      <c r="Z59" s="36">
        <v>-1</v>
      </c>
      <c r="AA59" s="36">
        <v>115</v>
      </c>
      <c r="AB59" s="30">
        <f t="shared" si="5"/>
        <v>-111.32316228701939</v>
      </c>
    </row>
    <row r="60" spans="1:28" s="30" customFormat="1" ht="12.75">
      <c r="A60" s="18"/>
      <c r="B60" s="18"/>
      <c r="M60" s="36">
        <v>2</v>
      </c>
      <c r="N60" s="36">
        <v>0</v>
      </c>
      <c r="O60" s="36">
        <v>-1</v>
      </c>
      <c r="P60" s="36">
        <v>-2</v>
      </c>
      <c r="Q60" s="36">
        <v>0</v>
      </c>
      <c r="R60" s="36">
        <v>8752</v>
      </c>
      <c r="S60" s="30">
        <f t="shared" si="3"/>
        <v>0</v>
      </c>
      <c r="T60" s="30">
        <f t="shared" si="4"/>
        <v>8197.1892075048891</v>
      </c>
      <c r="W60" s="36">
        <v>2</v>
      </c>
      <c r="X60" s="36">
        <v>-2</v>
      </c>
      <c r="Y60" s="36">
        <v>0</v>
      </c>
      <c r="Z60" s="36">
        <v>1</v>
      </c>
      <c r="AA60" s="36">
        <v>107</v>
      </c>
      <c r="AB60" s="30">
        <f t="shared" si="5"/>
        <v>39.933103744453057</v>
      </c>
    </row>
  </sheetData>
  <sheetProtection sheet="1" objects="1" scenarios="1"/>
  <customSheetViews>
    <customSheetView guid="{CF7DD578-E3A2-43CE-B6A7-FBD754B1EE99}">
      <selection activeCell="E31" sqref="E3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2974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103</vt:i4>
      </vt:variant>
    </vt:vector>
  </HeadingPairs>
  <TitlesOfParts>
    <vt:vector size="119" baseType="lpstr">
      <vt:lpstr>Testing</vt:lpstr>
      <vt:lpstr>Computer Almanac</vt:lpstr>
      <vt:lpstr>Manual Almanac</vt:lpstr>
      <vt:lpstr>Star Information</vt:lpstr>
      <vt:lpstr>Time</vt:lpstr>
      <vt:lpstr>Delta_T</vt:lpstr>
      <vt:lpstr>Stars</vt:lpstr>
      <vt:lpstr>Sun</vt:lpstr>
      <vt:lpstr>Moon</vt:lpstr>
      <vt:lpstr>Mercury</vt:lpstr>
      <vt:lpstr>Venus</vt:lpstr>
      <vt:lpstr>Earth</vt:lpstr>
      <vt:lpstr>Mars</vt:lpstr>
      <vt:lpstr>Jupiter</vt:lpstr>
      <vt:lpstr>Saturn</vt:lpstr>
      <vt:lpstr>Locator</vt:lpstr>
      <vt:lpstr>ALong</vt:lpstr>
      <vt:lpstr>Moon!AV_MOON_DISTANCE</vt:lpstr>
      <vt:lpstr>BodyList</vt:lpstr>
      <vt:lpstr>Time!c_1</vt:lpstr>
      <vt:lpstr>Time!c_2</vt:lpstr>
      <vt:lpstr>Time!c_3</vt:lpstr>
      <vt:lpstr>CosALat</vt:lpstr>
      <vt:lpstr>Time!d_Eps</vt:lpstr>
      <vt:lpstr>d_Psi</vt:lpstr>
      <vt:lpstr>Day</vt:lpstr>
      <vt:lpstr>Time!Day_Fraction</vt:lpstr>
      <vt:lpstr>DAYSinCENTURY</vt:lpstr>
      <vt:lpstr>DAYSinMILLENNIUM</vt:lpstr>
      <vt:lpstr>DAYSinYEAR</vt:lpstr>
      <vt:lpstr>DEGSinCIRCLE</vt:lpstr>
      <vt:lpstr>Time!Delta_T</vt:lpstr>
      <vt:lpstr>dT_Values</vt:lpstr>
      <vt:lpstr>e</vt:lpstr>
      <vt:lpstr>Ear_L_Deg</vt:lpstr>
      <vt:lpstr>Ear_R_AU</vt:lpstr>
      <vt:lpstr>Earth!Earth_B0</vt:lpstr>
      <vt:lpstr>Earth!Earth_B1</vt:lpstr>
      <vt:lpstr>Earth!Earth_B2</vt:lpstr>
      <vt:lpstr>Earth!Earth_B3</vt:lpstr>
      <vt:lpstr>Earth!Earth_B4</vt:lpstr>
      <vt:lpstr>Earth!Earth_L0</vt:lpstr>
      <vt:lpstr>Earth!Earth_L1</vt:lpstr>
      <vt:lpstr>Earth!Earth_L2</vt:lpstr>
      <vt:lpstr>Earth!Earth_L3</vt:lpstr>
      <vt:lpstr>Earth!Earth_L4</vt:lpstr>
      <vt:lpstr>Earth!Earth_L5</vt:lpstr>
      <vt:lpstr>Earth!Earth_R0</vt:lpstr>
      <vt:lpstr>Earth!Earth_R1</vt:lpstr>
      <vt:lpstr>Earth!Earth_R2</vt:lpstr>
      <vt:lpstr>Earth!Earth_R3</vt:lpstr>
      <vt:lpstr>Earth!Earth_R4</vt:lpstr>
      <vt:lpstr>Earth!Earth_R5</vt:lpstr>
      <vt:lpstr>EPOCH</vt:lpstr>
      <vt:lpstr>Eps</vt:lpstr>
      <vt:lpstr>Time!Eps0</vt:lpstr>
      <vt:lpstr>EQ_EARTH_RADIUS</vt:lpstr>
      <vt:lpstr>Time!Eq_of_ctr</vt:lpstr>
      <vt:lpstr>EW</vt:lpstr>
      <vt:lpstr>GAST</vt:lpstr>
      <vt:lpstr>Time!GMST</vt:lpstr>
      <vt:lpstr>GREGORIAN_START</vt:lpstr>
      <vt:lpstr>Hours</vt:lpstr>
      <vt:lpstr>Time!JD</vt:lpstr>
      <vt:lpstr>Time!JDE</vt:lpstr>
      <vt:lpstr>JDofEPOCH</vt:lpstr>
      <vt:lpstr>KAPPA</vt:lpstr>
      <vt:lpstr>KMSinAU</vt:lpstr>
      <vt:lpstr>Time!L_Moon</vt:lpstr>
      <vt:lpstr>Time!L_Sun_deg</vt:lpstr>
      <vt:lpstr>L_Sun_rad</vt:lpstr>
      <vt:lpstr>'Computer Almanac'!Locator_Row</vt:lpstr>
      <vt:lpstr>MASinDEGREE</vt:lpstr>
      <vt:lpstr>MINSinDEGREE</vt:lpstr>
      <vt:lpstr>MINSinHOUR</vt:lpstr>
      <vt:lpstr>Minutes</vt:lpstr>
      <vt:lpstr>Month</vt:lpstr>
      <vt:lpstr>Moon!MOON_RADIUS</vt:lpstr>
      <vt:lpstr>Moon!moonlat</vt:lpstr>
      <vt:lpstr>Moon!moonlon_1</vt:lpstr>
      <vt:lpstr>Moon!moonlon_2</vt:lpstr>
      <vt:lpstr>NS</vt:lpstr>
      <vt:lpstr>Time!Omega</vt:lpstr>
      <vt:lpstr>p</vt:lpstr>
      <vt:lpstr>Locator!QBodyLat</vt:lpstr>
      <vt:lpstr>Locator!QBodyLong</vt:lpstr>
      <vt:lpstr>Jupiter!SD_AT_1_AU</vt:lpstr>
      <vt:lpstr>Mars!SD_AT_1_AU</vt:lpstr>
      <vt:lpstr>Mercury!SD_AT_1_AU</vt:lpstr>
      <vt:lpstr>Saturn!SD_AT_1_AU</vt:lpstr>
      <vt:lpstr>Venus!SD_AT_1_AU</vt:lpstr>
      <vt:lpstr>Seconds</vt:lpstr>
      <vt:lpstr>SECSinDAY</vt:lpstr>
      <vt:lpstr>SECSinDEGREE</vt:lpstr>
      <vt:lpstr>SECSinHOUR</vt:lpstr>
      <vt:lpstr>SECSinMINUTE</vt:lpstr>
      <vt:lpstr>SinALat</vt:lpstr>
      <vt:lpstr>StarList</vt:lpstr>
      <vt:lpstr>Time!Sun_anom</vt:lpstr>
      <vt:lpstr>Sun_True_Lng</vt:lpstr>
      <vt:lpstr>T</vt:lpstr>
      <vt:lpstr>Tau</vt:lpstr>
      <vt:lpstr>Theta</vt:lpstr>
      <vt:lpstr>ULC</vt:lpstr>
      <vt:lpstr>Time!var_A</vt:lpstr>
      <vt:lpstr>Time!var_B</vt:lpstr>
      <vt:lpstr>Time!var_M</vt:lpstr>
      <vt:lpstr>Time!var_Y</vt:lpstr>
      <vt:lpstr>Waxing</vt:lpstr>
      <vt:lpstr>x_AU</vt:lpstr>
      <vt:lpstr>Y</vt:lpstr>
      <vt:lpstr>y_AU</vt:lpstr>
      <vt:lpstr>Year</vt:lpstr>
      <vt:lpstr>YEARSinCENTURY</vt:lpstr>
      <vt:lpstr>Z</vt:lpstr>
      <vt:lpstr>z_AU</vt:lpstr>
      <vt:lpstr>Zeta</vt:lpstr>
      <vt:lpstr>Δ_Eps</vt:lpstr>
      <vt:lpstr>Δ_Psi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Bill Lawrence</dc:creator>
  <cp:lastModifiedBy>behzad</cp:lastModifiedBy>
  <cp:revision>97</cp:revision>
  <dcterms:created xsi:type="dcterms:W3CDTF">2014-12-25T16:39:10Z</dcterms:created>
  <dcterms:modified xsi:type="dcterms:W3CDTF">2024-10-22T13:57:44Z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gId">
    <vt:lpwstr>OneNote.File</vt:lpwstr>
  </property>
</Properties>
</file>